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queryTables/queryTable1.xml" ContentType="application/vnd.openxmlformats-officedocument.spreadsheetml.queryTable+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codeName="ThisWorkbook" hidePivotFieldList="1"/>
  <mc:AlternateContent xmlns:mc="http://schemas.openxmlformats.org/markup-compatibility/2006">
    <mc:Choice Requires="x15">
      <x15ac:absPath xmlns:x15ac="http://schemas.microsoft.com/office/spreadsheetml/2010/11/ac" url="C:\Users\analyst.ACAPSPC8\Dropbox (ACAPS)\ACAPS Analysis Team\3. GCSI\5. Monthly reports\"/>
    </mc:Choice>
  </mc:AlternateContent>
  <xr:revisionPtr revIDLastSave="0" documentId="13_ncr:1_{90813F1F-9D43-4369-BD1D-3AA2BCDA41E3}" xr6:coauthVersionLast="45" xr6:coauthVersionMax="45" xr10:uidLastSave="{00000000-0000-0000-0000-000000000000}"/>
  <bookViews>
    <workbookView xWindow="-120" yWindow="-120" windowWidth="29040" windowHeight="15840" tabRatio="886" activeTab="12" xr2:uid="{00000000-000D-0000-FFFF-FFFF00000000}"/>
  </bookViews>
  <sheets>
    <sheet name="What is the GCSI" sheetId="100" r:id="rId1"/>
    <sheet name="Key figures" sheetId="101" r:id="rId2"/>
    <sheet name="GCSI" sheetId="97" r:id="rId3"/>
    <sheet name="Impact of Crisis" sheetId="75" r:id="rId4"/>
    <sheet name="Conditions of affected people" sheetId="3" r:id="rId5"/>
    <sheet name="Complexity" sheetId="4" r:id="rId6"/>
    <sheet name="Core Indicators" sheetId="96" r:id="rId7"/>
    <sheet name="Crisis Indicator Data" sheetId="74" r:id="rId8"/>
    <sheet name="Country Indicator Data" sheetId="85" r:id="rId9"/>
    <sheet name="Regional Crises" sheetId="98" r:id="rId10"/>
    <sheet name="Reliability" sheetId="99" r:id="rId11"/>
    <sheet name="Lists" sheetId="93" r:id="rId12"/>
    <sheet name="Log" sheetId="92" r:id="rId13"/>
    <sheet name="Indicator Metadata" sheetId="90" r:id="rId14"/>
    <sheet name="Indicator Date hidden" sheetId="81" state="hidden" r:id="rId15"/>
    <sheet name="Indicator Date hidden2" sheetId="82" state="hidden" r:id="rId16"/>
    <sheet name="Imputed and missing data hidden" sheetId="83"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2012.06.11___GFM_Indicator_List" localSheetId="13">'Indicator Metadata'!$D$16:$J$36</definedName>
    <definedName name="_xlnm._FilterDatabase" localSheetId="4" hidden="1">'Conditions of affected people'!$C$2:$R$21</definedName>
    <definedName name="_xlnm._FilterDatabase" localSheetId="2" hidden="1">GCSI!$A$4:$U$120</definedName>
    <definedName name="_xlnm._FilterDatabase" localSheetId="3" hidden="1">'Impact of Crisis'!$C$2:$AI$21</definedName>
    <definedName name="_xlnm._FilterDatabase" localSheetId="12" hidden="1">Log!$A$1:$M$12146</definedName>
    <definedName name="_Key1" localSheetId="8" hidden="1">#REF!</definedName>
    <definedName name="_Key1" localSheetId="3" hidden="1">#REF!</definedName>
    <definedName name="_Key1" localSheetId="14" hidden="1">#REF!</definedName>
    <definedName name="_Key1" localSheetId="13" hidden="1">#REF!</definedName>
    <definedName name="_Key1" hidden="1">#REF!</definedName>
    <definedName name="_Order1" hidden="1">255</definedName>
    <definedName name="_Sort" localSheetId="8" hidden="1">#REF!</definedName>
    <definedName name="_Sort" localSheetId="3" hidden="1">#REF!</definedName>
    <definedName name="_Sort" localSheetId="14" hidden="1">#REF!</definedName>
    <definedName name="_Sort" localSheetId="13" hidden="1">#REF!</definedName>
    <definedName name="_Sort" hidden="1">#REF!</definedName>
    <definedName name="aa" localSheetId="8" hidden="1">#REF!</definedName>
    <definedName name="aa" localSheetId="14" hidden="1">#REF!</definedName>
    <definedName name="aa" localSheetId="13" hidden="1">#REF!</definedName>
    <definedName name="aa" hidden="1">#REF!</definedName>
    <definedName name="CrisisList">'Crisis Indicator Data'!$A$13:$A$28</definedName>
    <definedName name="CrisisType">VLOOKUP(#REF!,#REF!,2,FALSE)</definedName>
    <definedName name="iCrisisType" localSheetId="2">INDIRECT(CrisisType)</definedName>
    <definedName name="iCrisisType">INDIRECT(CrisisType)</definedName>
    <definedName name="iIcons_a5">INDIRECT(#REF!)</definedName>
    <definedName name="iIcons_a8">INDIRECT(#REF!)</definedName>
    <definedName name="_xlnm.Print_Area" localSheetId="2">GCSI!$A$1:$H$16</definedName>
    <definedName name="_xlnm.Print_Titles" localSheetId="2">GCSI!$2:$2</definedName>
  </definedNames>
  <calcPr calcId="191029"/>
  <pivotCaches>
    <pivotCache cacheId="2" r:id="rId28"/>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51" i="97" l="1"/>
  <c r="A52" i="97"/>
  <c r="A53" i="97"/>
  <c r="A54" i="97"/>
  <c r="A55" i="97"/>
  <c r="A56" i="97"/>
  <c r="A57" i="97"/>
  <c r="A58" i="97"/>
  <c r="A59" i="97"/>
  <c r="A60" i="97"/>
  <c r="A61" i="97"/>
  <c r="A62" i="97"/>
  <c r="A63" i="97"/>
  <c r="A64" i="97"/>
  <c r="A65" i="97"/>
  <c r="A66" i="97"/>
  <c r="A67" i="97"/>
  <c r="A68" i="97"/>
  <c r="A69" i="97"/>
  <c r="A70" i="97"/>
  <c r="A71" i="97"/>
  <c r="A72" i="97"/>
  <c r="A73" i="97"/>
  <c r="A74" i="97"/>
  <c r="A75" i="97"/>
  <c r="A76" i="97"/>
  <c r="A77" i="97"/>
  <c r="A78" i="97"/>
  <c r="A79" i="97"/>
  <c r="A80" i="97"/>
  <c r="A81" i="97"/>
  <c r="A82" i="97"/>
  <c r="A83" i="97"/>
  <c r="A84" i="97"/>
  <c r="A85" i="97"/>
  <c r="A86" i="97"/>
  <c r="A87" i="97"/>
  <c r="A88" i="97"/>
  <c r="A89" i="97"/>
  <c r="A90" i="97"/>
  <c r="A91" i="97"/>
  <c r="A92" i="97"/>
  <c r="A93" i="97"/>
  <c r="A94" i="97"/>
  <c r="A95" i="97"/>
  <c r="A96" i="97"/>
  <c r="A97" i="97"/>
  <c r="A98" i="97"/>
  <c r="A99" i="97"/>
  <c r="A100" i="97"/>
  <c r="A101" i="97"/>
  <c r="A102" i="97"/>
  <c r="A103" i="97"/>
  <c r="A104" i="97"/>
  <c r="A105" i="97"/>
  <c r="A106" i="97"/>
  <c r="A107" i="97"/>
  <c r="A108" i="97"/>
  <c r="A109" i="97"/>
  <c r="A110" i="97"/>
  <c r="A111" i="97"/>
  <c r="A112" i="97"/>
  <c r="A113" i="97"/>
  <c r="A114" i="97"/>
  <c r="A115" i="97"/>
  <c r="A116" i="97"/>
  <c r="A117" i="97"/>
  <c r="A118" i="97"/>
  <c r="A119" i="97"/>
  <c r="A120" i="97"/>
  <c r="A35" i="97"/>
  <c r="A36" i="97"/>
  <c r="A37" i="97"/>
  <c r="A38" i="97"/>
  <c r="A39" i="97"/>
  <c r="A40" i="97"/>
  <c r="A41" i="97"/>
  <c r="A42" i="97"/>
  <c r="A43" i="97"/>
  <c r="A44" i="97"/>
  <c r="A45" i="97"/>
  <c r="A46" i="97"/>
  <c r="A47" i="97"/>
  <c r="A48" i="97"/>
  <c r="A49" i="97"/>
  <c r="A50" i="97"/>
  <c r="B6" i="97" l="1"/>
  <c r="B7" i="97"/>
  <c r="B8" i="97"/>
  <c r="B9" i="97"/>
  <c r="B10" i="97"/>
  <c r="B11" i="97"/>
  <c r="B12" i="97"/>
  <c r="B13" i="97"/>
  <c r="B14" i="97"/>
  <c r="B15" i="97"/>
  <c r="B16" i="97"/>
  <c r="B17" i="97"/>
  <c r="B18" i="97"/>
  <c r="B19" i="97"/>
  <c r="B20" i="97"/>
  <c r="B21" i="97"/>
  <c r="B22" i="97"/>
  <c r="B23" i="97"/>
  <c r="B24" i="97"/>
  <c r="B25" i="97"/>
  <c r="B26" i="97"/>
  <c r="B27" i="97"/>
  <c r="B28" i="97"/>
  <c r="B29" i="97"/>
  <c r="B30" i="97"/>
  <c r="B31" i="97"/>
  <c r="B32" i="97"/>
  <c r="B33" i="97"/>
  <c r="B34" i="97"/>
  <c r="B35" i="97"/>
  <c r="B36" i="97"/>
  <c r="B37" i="97"/>
  <c r="B38" i="97"/>
  <c r="B39" i="97"/>
  <c r="B40" i="97"/>
  <c r="B41" i="97"/>
  <c r="B42" i="97"/>
  <c r="B43" i="97"/>
  <c r="B44" i="97"/>
  <c r="B45" i="97"/>
  <c r="B46" i="97"/>
  <c r="B47" i="97"/>
  <c r="B48" i="97"/>
  <c r="B49" i="97"/>
  <c r="B50" i="97"/>
  <c r="B51" i="97"/>
  <c r="B52" i="97"/>
  <c r="B53" i="97"/>
  <c r="B54" i="97"/>
  <c r="B55" i="97"/>
  <c r="B56" i="97"/>
  <c r="B57" i="97"/>
  <c r="B58" i="97"/>
  <c r="B59" i="97"/>
  <c r="B60" i="97"/>
  <c r="B61" i="97"/>
  <c r="B62" i="97"/>
  <c r="B63" i="97"/>
  <c r="B64" i="97"/>
  <c r="B65" i="97"/>
  <c r="B66" i="97"/>
  <c r="B67" i="97"/>
  <c r="B68" i="97"/>
  <c r="B69" i="97"/>
  <c r="B70" i="97"/>
  <c r="B71" i="97"/>
  <c r="B72" i="97"/>
  <c r="B73" i="97"/>
  <c r="B74" i="97"/>
  <c r="B75" i="97"/>
  <c r="B76" i="97"/>
  <c r="B77" i="97"/>
  <c r="B78" i="97"/>
  <c r="B79" i="97"/>
  <c r="B80" i="97"/>
  <c r="B81" i="97"/>
  <c r="B82" i="97"/>
  <c r="B83" i="97"/>
  <c r="B84" i="97"/>
  <c r="B85" i="97"/>
  <c r="B86" i="97"/>
  <c r="B87" i="97"/>
  <c r="B88" i="97"/>
  <c r="B89" i="97"/>
  <c r="B90" i="97"/>
  <c r="B91" i="97"/>
  <c r="B92" i="97"/>
  <c r="B93" i="97"/>
  <c r="B94" i="97"/>
  <c r="B95" i="97"/>
  <c r="B96" i="97"/>
  <c r="B97" i="97"/>
  <c r="B98" i="97"/>
  <c r="B99" i="97"/>
  <c r="B100" i="97"/>
  <c r="B101" i="97"/>
  <c r="B102" i="97"/>
  <c r="B103" i="97"/>
  <c r="B104" i="97"/>
  <c r="B105" i="97"/>
  <c r="B106" i="97"/>
  <c r="B107" i="97"/>
  <c r="B108" i="97"/>
  <c r="B109" i="97"/>
  <c r="B110" i="97"/>
  <c r="B111" i="97"/>
  <c r="B112" i="97"/>
  <c r="B113" i="97"/>
  <c r="B114" i="97"/>
  <c r="B115" i="97"/>
  <c r="B116" i="97"/>
  <c r="B117" i="97"/>
  <c r="B118" i="97"/>
  <c r="B119" i="97"/>
  <c r="B120" i="97"/>
  <c r="B11426" i="92" l="1"/>
  <c r="K11426" i="92" s="1"/>
  <c r="B11427" i="92"/>
  <c r="K11427" i="92"/>
  <c r="B11428" i="92"/>
  <c r="K11428" i="92" s="1"/>
  <c r="B11429" i="92"/>
  <c r="K11429" i="92" s="1"/>
  <c r="B11430" i="92"/>
  <c r="K11430" i="92" s="1"/>
  <c r="B11431" i="92"/>
  <c r="K11431" i="92"/>
  <c r="B11432" i="92"/>
  <c r="K11432" i="92" s="1"/>
  <c r="B11433" i="92"/>
  <c r="K11433" i="92" s="1"/>
  <c r="B11434" i="92"/>
  <c r="K11434" i="92" s="1"/>
  <c r="C12156" i="92"/>
  <c r="B12156" i="92"/>
  <c r="C12155" i="92"/>
  <c r="B12155" i="92"/>
  <c r="C12154" i="92"/>
  <c r="B12154" i="92"/>
  <c r="C12153" i="92"/>
  <c r="B12153" i="92"/>
  <c r="C12152" i="92"/>
  <c r="B12152" i="92"/>
  <c r="C12151" i="92"/>
  <c r="B12151" i="92"/>
  <c r="C12150" i="92"/>
  <c r="B12150" i="92"/>
  <c r="C12149" i="92"/>
  <c r="B12149" i="92"/>
  <c r="C12148" i="92"/>
  <c r="B12148" i="92"/>
  <c r="B5974" i="92"/>
  <c r="K5974" i="92"/>
  <c r="B5975" i="92"/>
  <c r="K5975" i="92" s="1"/>
  <c r="B5976" i="92"/>
  <c r="K5976" i="92"/>
  <c r="B5977" i="92"/>
  <c r="K5977" i="92" s="1"/>
  <c r="B2" i="92"/>
  <c r="K2" i="92" s="1"/>
  <c r="B3" i="92"/>
  <c r="K3" i="92" s="1"/>
  <c r="B4" i="92"/>
  <c r="K4" i="92"/>
  <c r="B5" i="92"/>
  <c r="K5" i="92" s="1"/>
  <c r="B6" i="92"/>
  <c r="K6" i="92" s="1"/>
  <c r="B7" i="92"/>
  <c r="K7" i="92" s="1"/>
  <c r="B8" i="92"/>
  <c r="K8" i="92" s="1"/>
  <c r="B9" i="92"/>
  <c r="K9" i="92" s="1"/>
  <c r="B10" i="92"/>
  <c r="K10" i="92" s="1"/>
  <c r="B11" i="92"/>
  <c r="K11" i="92" s="1"/>
  <c r="B12" i="92"/>
  <c r="K12" i="92" s="1"/>
  <c r="B13" i="92"/>
  <c r="K13" i="92" s="1"/>
  <c r="B14" i="92"/>
  <c r="K14" i="92" s="1"/>
  <c r="B15" i="92"/>
  <c r="K15" i="92" s="1"/>
  <c r="B16" i="92"/>
  <c r="K16" i="92" s="1"/>
  <c r="B17" i="92"/>
  <c r="K17" i="92" s="1"/>
  <c r="B18" i="92"/>
  <c r="K18" i="92" s="1"/>
  <c r="B19" i="92"/>
  <c r="K19" i="92" s="1"/>
  <c r="B20" i="92"/>
  <c r="K20" i="92" s="1"/>
  <c r="B21" i="92"/>
  <c r="K21" i="92" s="1"/>
  <c r="B22" i="92"/>
  <c r="K22" i="92" s="1"/>
  <c r="B23" i="92"/>
  <c r="K23" i="92" s="1"/>
  <c r="B24" i="92"/>
  <c r="K24" i="92" s="1"/>
  <c r="B25" i="92"/>
  <c r="K25" i="92" s="1"/>
  <c r="B26" i="92"/>
  <c r="K26" i="92" s="1"/>
  <c r="B27" i="92"/>
  <c r="K27" i="92" s="1"/>
  <c r="B28" i="92"/>
  <c r="K28" i="92"/>
  <c r="B29" i="92"/>
  <c r="K29" i="92" s="1"/>
  <c r="B30" i="92"/>
  <c r="K30" i="92"/>
  <c r="B31" i="92"/>
  <c r="K31" i="92" s="1"/>
  <c r="B32" i="92"/>
  <c r="K32" i="92" s="1"/>
  <c r="B33" i="92"/>
  <c r="K33" i="92" s="1"/>
  <c r="B34" i="92"/>
  <c r="K34" i="92" s="1"/>
  <c r="B35" i="92"/>
  <c r="K35" i="92" s="1"/>
  <c r="B36" i="92"/>
  <c r="K36" i="92" s="1"/>
  <c r="B37" i="92"/>
  <c r="K37" i="92" s="1"/>
  <c r="B38" i="92"/>
  <c r="K38" i="92"/>
  <c r="B39" i="92"/>
  <c r="K39" i="92" s="1"/>
  <c r="B40" i="92"/>
  <c r="K40" i="92" s="1"/>
  <c r="B41" i="92"/>
  <c r="K41" i="92" s="1"/>
  <c r="B42" i="92"/>
  <c r="K42" i="92" s="1"/>
  <c r="B43" i="92"/>
  <c r="K43" i="92" s="1"/>
  <c r="B44" i="92"/>
  <c r="K44" i="92"/>
  <c r="B45" i="92"/>
  <c r="K45" i="92" s="1"/>
  <c r="B46" i="92"/>
  <c r="K46" i="92" s="1"/>
  <c r="B47" i="92"/>
  <c r="K47" i="92" s="1"/>
  <c r="B48" i="92"/>
  <c r="K48" i="92" s="1"/>
  <c r="B49" i="92"/>
  <c r="K49" i="92" s="1"/>
  <c r="B50" i="92"/>
  <c r="K50" i="92" s="1"/>
  <c r="B51" i="92"/>
  <c r="K51" i="92" s="1"/>
  <c r="B52" i="92"/>
  <c r="K52" i="92" s="1"/>
  <c r="B53" i="92"/>
  <c r="K53" i="92" s="1"/>
  <c r="B54" i="92"/>
  <c r="K54" i="92"/>
  <c r="B55" i="92"/>
  <c r="K55" i="92" s="1"/>
  <c r="B56" i="92"/>
  <c r="K56" i="92" s="1"/>
  <c r="B57" i="92"/>
  <c r="K57" i="92" s="1"/>
  <c r="B58" i="92"/>
  <c r="K58" i="92" s="1"/>
  <c r="B59" i="92"/>
  <c r="K59" i="92" s="1"/>
  <c r="B60" i="92"/>
  <c r="K60" i="92" s="1"/>
  <c r="B61" i="92"/>
  <c r="K61" i="92" s="1"/>
  <c r="B62" i="92"/>
  <c r="K62" i="92" s="1"/>
  <c r="B63" i="92"/>
  <c r="K63" i="92" s="1"/>
  <c r="B64" i="92"/>
  <c r="K64" i="92" s="1"/>
  <c r="B65" i="92"/>
  <c r="K65" i="92" s="1"/>
  <c r="B66" i="92"/>
  <c r="K66" i="92" s="1"/>
  <c r="B67" i="92"/>
  <c r="K67" i="92" s="1"/>
  <c r="B68" i="92"/>
  <c r="K68" i="92" s="1"/>
  <c r="B69" i="92"/>
  <c r="K69" i="92" s="1"/>
  <c r="B70" i="92"/>
  <c r="K70" i="92" s="1"/>
  <c r="B71" i="92"/>
  <c r="K71" i="92" s="1"/>
  <c r="B72" i="92"/>
  <c r="K72" i="92" s="1"/>
  <c r="B73" i="92"/>
  <c r="K73" i="92" s="1"/>
  <c r="B74" i="92"/>
  <c r="K74" i="92" s="1"/>
  <c r="B75" i="92"/>
  <c r="K75" i="92" s="1"/>
  <c r="B76" i="92"/>
  <c r="K76" i="92" s="1"/>
  <c r="B77" i="92"/>
  <c r="K77" i="92" s="1"/>
  <c r="B78" i="92"/>
  <c r="K78" i="92"/>
  <c r="B79" i="92"/>
  <c r="K79" i="92" s="1"/>
  <c r="B80" i="92"/>
  <c r="K80" i="92" s="1"/>
  <c r="B81" i="92"/>
  <c r="K81" i="92" s="1"/>
  <c r="B82" i="92"/>
  <c r="K82" i="92" s="1"/>
  <c r="B83" i="92"/>
  <c r="K83" i="92" s="1"/>
  <c r="B84" i="92"/>
  <c r="K84" i="92" s="1"/>
  <c r="B85" i="92"/>
  <c r="K85" i="92" s="1"/>
  <c r="B86" i="92"/>
  <c r="K86" i="92" s="1"/>
  <c r="B87" i="92"/>
  <c r="K87" i="92" s="1"/>
  <c r="B88" i="92"/>
  <c r="K88" i="92" s="1"/>
  <c r="B89" i="92"/>
  <c r="K89" i="92" s="1"/>
  <c r="B90" i="92"/>
  <c r="K90" i="92" s="1"/>
  <c r="B91" i="92"/>
  <c r="K91" i="92" s="1"/>
  <c r="B92" i="92"/>
  <c r="K92" i="92"/>
  <c r="B93" i="92"/>
  <c r="K93" i="92" s="1"/>
  <c r="B94" i="92"/>
  <c r="K94" i="92" s="1"/>
  <c r="B95" i="92"/>
  <c r="K95" i="92" s="1"/>
  <c r="B96" i="92"/>
  <c r="K96" i="92" s="1"/>
  <c r="B97" i="92"/>
  <c r="K97" i="92" s="1"/>
  <c r="B98" i="92"/>
  <c r="K98" i="92" s="1"/>
  <c r="B99" i="92"/>
  <c r="K99" i="92" s="1"/>
  <c r="B100" i="92"/>
  <c r="K100" i="92" s="1"/>
  <c r="B101" i="92"/>
  <c r="K101" i="92" s="1"/>
  <c r="B102" i="92"/>
  <c r="K102" i="92"/>
  <c r="B103" i="92"/>
  <c r="K103" i="92" s="1"/>
  <c r="B104" i="92"/>
  <c r="K104" i="92" s="1"/>
  <c r="B105" i="92"/>
  <c r="K105" i="92" s="1"/>
  <c r="B106" i="92"/>
  <c r="K106" i="92" s="1"/>
  <c r="B107" i="92"/>
  <c r="K107" i="92" s="1"/>
  <c r="B108" i="92"/>
  <c r="K108" i="92" s="1"/>
  <c r="B109" i="92"/>
  <c r="K109" i="92" s="1"/>
  <c r="B110" i="92"/>
  <c r="K110" i="92" s="1"/>
  <c r="B111" i="92"/>
  <c r="K111" i="92" s="1"/>
  <c r="B112" i="92"/>
  <c r="K112" i="92" s="1"/>
  <c r="B113" i="92"/>
  <c r="K113" i="92" s="1"/>
  <c r="B114" i="92"/>
  <c r="K114" i="92" s="1"/>
  <c r="B115" i="92"/>
  <c r="K115" i="92" s="1"/>
  <c r="B116" i="92"/>
  <c r="K116" i="92" s="1"/>
  <c r="B117" i="92"/>
  <c r="K117" i="92" s="1"/>
  <c r="B118" i="92"/>
  <c r="K118" i="92" s="1"/>
  <c r="B119" i="92"/>
  <c r="K119" i="92" s="1"/>
  <c r="B120" i="92"/>
  <c r="K120" i="92" s="1"/>
  <c r="B121" i="92"/>
  <c r="K121" i="92" s="1"/>
  <c r="B122" i="92"/>
  <c r="K122" i="92" s="1"/>
  <c r="B123" i="92"/>
  <c r="K123" i="92" s="1"/>
  <c r="B124" i="92"/>
  <c r="K124" i="92" s="1"/>
  <c r="B125" i="92"/>
  <c r="K125" i="92" s="1"/>
  <c r="B126" i="92"/>
  <c r="K126" i="92" s="1"/>
  <c r="B127" i="92"/>
  <c r="K127" i="92" s="1"/>
  <c r="B128" i="92"/>
  <c r="K128" i="92" s="1"/>
  <c r="B129" i="92"/>
  <c r="K129" i="92" s="1"/>
  <c r="B130" i="92"/>
  <c r="K130" i="92" s="1"/>
  <c r="B131" i="92"/>
  <c r="K131" i="92" s="1"/>
  <c r="B132" i="92"/>
  <c r="K132" i="92" s="1"/>
  <c r="B133" i="92"/>
  <c r="K133" i="92" s="1"/>
  <c r="B134" i="92"/>
  <c r="K134" i="92"/>
  <c r="B135" i="92"/>
  <c r="K135" i="92" s="1"/>
  <c r="B136" i="92"/>
  <c r="K136" i="92" s="1"/>
  <c r="B137" i="92"/>
  <c r="K137" i="92" s="1"/>
  <c r="B138" i="92"/>
  <c r="K138" i="92" s="1"/>
  <c r="B139" i="92"/>
  <c r="K139" i="92" s="1"/>
  <c r="B140" i="92"/>
  <c r="K140" i="92"/>
  <c r="B141" i="92"/>
  <c r="K141" i="92" s="1"/>
  <c r="B142" i="92"/>
  <c r="K142" i="92" s="1"/>
  <c r="B143" i="92"/>
  <c r="K143" i="92" s="1"/>
  <c r="B144" i="92"/>
  <c r="K144" i="92" s="1"/>
  <c r="B145" i="92"/>
  <c r="K145" i="92" s="1"/>
  <c r="B146" i="92"/>
  <c r="K146" i="92" s="1"/>
  <c r="B147" i="92"/>
  <c r="K147" i="92" s="1"/>
  <c r="B148" i="92"/>
  <c r="K148" i="92" s="1"/>
  <c r="B149" i="92"/>
  <c r="K149" i="92" s="1"/>
  <c r="B150" i="92"/>
  <c r="K150" i="92" s="1"/>
  <c r="B151" i="92"/>
  <c r="K151" i="92" s="1"/>
  <c r="B152" i="92"/>
  <c r="K152" i="92" s="1"/>
  <c r="B153" i="92"/>
  <c r="K153" i="92" s="1"/>
  <c r="B154" i="92"/>
  <c r="K154" i="92" s="1"/>
  <c r="B155" i="92"/>
  <c r="K155" i="92" s="1"/>
  <c r="B156" i="92"/>
  <c r="K156" i="92" s="1"/>
  <c r="B157" i="92"/>
  <c r="K157" i="92" s="1"/>
  <c r="B158" i="92"/>
  <c r="K158" i="92" s="1"/>
  <c r="B159" i="92"/>
  <c r="K159" i="92" s="1"/>
  <c r="B160" i="92"/>
  <c r="K160" i="92" s="1"/>
  <c r="B161" i="92"/>
  <c r="K161" i="92" s="1"/>
  <c r="B162" i="92"/>
  <c r="K162" i="92" s="1"/>
  <c r="B163" i="92"/>
  <c r="K163" i="92" s="1"/>
  <c r="B164" i="92"/>
  <c r="K164" i="92" s="1"/>
  <c r="B165" i="92"/>
  <c r="K165" i="92" s="1"/>
  <c r="B166" i="92"/>
  <c r="K166" i="92" s="1"/>
  <c r="B167" i="92"/>
  <c r="K167" i="92" s="1"/>
  <c r="B168" i="92"/>
  <c r="K168" i="92" s="1"/>
  <c r="B169" i="92"/>
  <c r="K169" i="92" s="1"/>
  <c r="B170" i="92"/>
  <c r="K170" i="92" s="1"/>
  <c r="B171" i="92"/>
  <c r="K171" i="92" s="1"/>
  <c r="B172" i="92"/>
  <c r="K172" i="92" s="1"/>
  <c r="B173" i="92"/>
  <c r="K173" i="92" s="1"/>
  <c r="B174" i="92"/>
  <c r="K174" i="92" s="1"/>
  <c r="B175" i="92"/>
  <c r="K175" i="92" s="1"/>
  <c r="B176" i="92"/>
  <c r="K176" i="92" s="1"/>
  <c r="B177" i="92"/>
  <c r="K177" i="92" s="1"/>
  <c r="B178" i="92"/>
  <c r="K178" i="92" s="1"/>
  <c r="B179" i="92"/>
  <c r="K179" i="92" s="1"/>
  <c r="B180" i="92"/>
  <c r="K180" i="92" s="1"/>
  <c r="B181" i="92"/>
  <c r="K181" i="92" s="1"/>
  <c r="B182" i="92"/>
  <c r="K182" i="92" s="1"/>
  <c r="B183" i="92"/>
  <c r="K183" i="92" s="1"/>
  <c r="B184" i="92"/>
  <c r="K184" i="92" s="1"/>
  <c r="B185" i="92"/>
  <c r="K185" i="92" s="1"/>
  <c r="B186" i="92"/>
  <c r="K186" i="92" s="1"/>
  <c r="B187" i="92"/>
  <c r="K187" i="92" s="1"/>
  <c r="B188" i="92"/>
  <c r="K188" i="92" s="1"/>
  <c r="B189" i="92"/>
  <c r="K189" i="92" s="1"/>
  <c r="B190" i="92"/>
  <c r="K190" i="92" s="1"/>
  <c r="B191" i="92"/>
  <c r="K191" i="92" s="1"/>
  <c r="B192" i="92"/>
  <c r="K192" i="92" s="1"/>
  <c r="B193" i="92"/>
  <c r="K193" i="92" s="1"/>
  <c r="B194" i="92"/>
  <c r="K194" i="92" s="1"/>
  <c r="B195" i="92"/>
  <c r="K195" i="92" s="1"/>
  <c r="B196" i="92"/>
  <c r="K196" i="92" s="1"/>
  <c r="B197" i="92"/>
  <c r="K197" i="92" s="1"/>
  <c r="B198" i="92"/>
  <c r="K198" i="92" s="1"/>
  <c r="B199" i="92"/>
  <c r="K199" i="92" s="1"/>
  <c r="B200" i="92"/>
  <c r="K200" i="92" s="1"/>
  <c r="B201" i="92"/>
  <c r="K201" i="92" s="1"/>
  <c r="B202" i="92"/>
  <c r="K202" i="92" s="1"/>
  <c r="B203" i="92"/>
  <c r="K203" i="92" s="1"/>
  <c r="B204" i="92"/>
  <c r="K204" i="92" s="1"/>
  <c r="B205" i="92"/>
  <c r="K205" i="92" s="1"/>
  <c r="B206" i="92"/>
  <c r="K206" i="92" s="1"/>
  <c r="B207" i="92"/>
  <c r="K207" i="92" s="1"/>
  <c r="B208" i="92"/>
  <c r="K208" i="92" s="1"/>
  <c r="B209" i="92"/>
  <c r="K209" i="92" s="1"/>
  <c r="B210" i="92"/>
  <c r="K210" i="92" s="1"/>
  <c r="B211" i="92"/>
  <c r="K211" i="92" s="1"/>
  <c r="B212" i="92"/>
  <c r="K212" i="92" s="1"/>
  <c r="B213" i="92"/>
  <c r="K213" i="92" s="1"/>
  <c r="B214" i="92"/>
  <c r="K214" i="92" s="1"/>
  <c r="B215" i="92"/>
  <c r="K215" i="92" s="1"/>
  <c r="B216" i="92"/>
  <c r="K216" i="92" s="1"/>
  <c r="B217" i="92"/>
  <c r="K217" i="92" s="1"/>
  <c r="B218" i="92"/>
  <c r="K218" i="92" s="1"/>
  <c r="B219" i="92"/>
  <c r="K219" i="92" s="1"/>
  <c r="B220" i="92"/>
  <c r="K220" i="92" s="1"/>
  <c r="B221" i="92"/>
  <c r="K221" i="92" s="1"/>
  <c r="B222" i="92"/>
  <c r="K222" i="92" s="1"/>
  <c r="B223" i="92"/>
  <c r="K223" i="92" s="1"/>
  <c r="B224" i="92"/>
  <c r="K224" i="92" s="1"/>
  <c r="B225" i="92"/>
  <c r="K225" i="92" s="1"/>
  <c r="B226" i="92"/>
  <c r="K226" i="92" s="1"/>
  <c r="B227" i="92"/>
  <c r="K227" i="92" s="1"/>
  <c r="B228" i="92"/>
  <c r="K228" i="92" s="1"/>
  <c r="B229" i="92"/>
  <c r="K229" i="92" s="1"/>
  <c r="B230" i="92"/>
  <c r="K230" i="92" s="1"/>
  <c r="B231" i="92"/>
  <c r="K231" i="92" s="1"/>
  <c r="B232" i="92"/>
  <c r="K232" i="92" s="1"/>
  <c r="B233" i="92"/>
  <c r="K233" i="92" s="1"/>
  <c r="B234" i="92"/>
  <c r="K234" i="92" s="1"/>
  <c r="B235" i="92"/>
  <c r="K235" i="92"/>
  <c r="B236" i="92"/>
  <c r="K236" i="92" s="1"/>
  <c r="B237" i="92"/>
  <c r="K237" i="92" s="1"/>
  <c r="B238" i="92"/>
  <c r="K238" i="92" s="1"/>
  <c r="B239" i="92"/>
  <c r="K239" i="92" s="1"/>
  <c r="B240" i="92"/>
  <c r="K240" i="92" s="1"/>
  <c r="B241" i="92"/>
  <c r="K241" i="92" s="1"/>
  <c r="B242" i="92"/>
  <c r="K242" i="92" s="1"/>
  <c r="B243" i="92"/>
  <c r="K243" i="92" s="1"/>
  <c r="B244" i="92"/>
  <c r="K244" i="92" s="1"/>
  <c r="B245" i="92"/>
  <c r="K245" i="92" s="1"/>
  <c r="B246" i="92"/>
  <c r="K246" i="92" s="1"/>
  <c r="B247" i="92"/>
  <c r="K247" i="92" s="1"/>
  <c r="B248" i="92"/>
  <c r="K248" i="92" s="1"/>
  <c r="B249" i="92"/>
  <c r="K249" i="92" s="1"/>
  <c r="B250" i="92"/>
  <c r="K250" i="92" s="1"/>
  <c r="B251" i="92"/>
  <c r="K251" i="92" s="1"/>
  <c r="B252" i="92"/>
  <c r="K252" i="92" s="1"/>
  <c r="B253" i="92"/>
  <c r="K253" i="92" s="1"/>
  <c r="B254" i="92"/>
  <c r="K254" i="92" s="1"/>
  <c r="B255" i="92"/>
  <c r="K255" i="92" s="1"/>
  <c r="B256" i="92"/>
  <c r="K256" i="92" s="1"/>
  <c r="B257" i="92"/>
  <c r="K257" i="92" s="1"/>
  <c r="B258" i="92"/>
  <c r="K258" i="92" s="1"/>
  <c r="B259" i="92"/>
  <c r="K259" i="92" s="1"/>
  <c r="B260" i="92"/>
  <c r="K260" i="92" s="1"/>
  <c r="B261" i="92"/>
  <c r="K261" i="92" s="1"/>
  <c r="B262" i="92"/>
  <c r="K262" i="92" s="1"/>
  <c r="B263" i="92"/>
  <c r="K263" i="92" s="1"/>
  <c r="B264" i="92"/>
  <c r="K264" i="92" s="1"/>
  <c r="B265" i="92"/>
  <c r="K265" i="92" s="1"/>
  <c r="B266" i="92"/>
  <c r="K266" i="92" s="1"/>
  <c r="B267" i="92"/>
  <c r="K267" i="92" s="1"/>
  <c r="B268" i="92"/>
  <c r="K268" i="92" s="1"/>
  <c r="B269" i="92"/>
  <c r="K269" i="92" s="1"/>
  <c r="B270" i="92"/>
  <c r="K270" i="92" s="1"/>
  <c r="B271" i="92"/>
  <c r="K271" i="92" s="1"/>
  <c r="B272" i="92"/>
  <c r="K272" i="92" s="1"/>
  <c r="B273" i="92"/>
  <c r="K273" i="92" s="1"/>
  <c r="B274" i="92"/>
  <c r="K274" i="92" s="1"/>
  <c r="B275" i="92"/>
  <c r="K275" i="92" s="1"/>
  <c r="B276" i="92"/>
  <c r="K276" i="92" s="1"/>
  <c r="B277" i="92"/>
  <c r="K277" i="92" s="1"/>
  <c r="B278" i="92"/>
  <c r="K278" i="92" s="1"/>
  <c r="B279" i="92"/>
  <c r="K279" i="92" s="1"/>
  <c r="B280" i="92"/>
  <c r="K280" i="92" s="1"/>
  <c r="B281" i="92"/>
  <c r="K281" i="92" s="1"/>
  <c r="B282" i="92"/>
  <c r="K282" i="92" s="1"/>
  <c r="B283" i="92"/>
  <c r="K283" i="92" s="1"/>
  <c r="B284" i="92"/>
  <c r="K284" i="92" s="1"/>
  <c r="B285" i="92"/>
  <c r="K285" i="92" s="1"/>
  <c r="B286" i="92"/>
  <c r="K286" i="92" s="1"/>
  <c r="B287" i="92"/>
  <c r="K287" i="92" s="1"/>
  <c r="B288" i="92"/>
  <c r="K288" i="92" s="1"/>
  <c r="B289" i="92"/>
  <c r="K289" i="92" s="1"/>
  <c r="B290" i="92"/>
  <c r="K290" i="92" s="1"/>
  <c r="B291" i="92"/>
  <c r="K291" i="92" s="1"/>
  <c r="B292" i="92"/>
  <c r="K292" i="92" s="1"/>
  <c r="B293" i="92"/>
  <c r="K293" i="92" s="1"/>
  <c r="B294" i="92"/>
  <c r="K294" i="92" s="1"/>
  <c r="B295" i="92"/>
  <c r="K295" i="92" s="1"/>
  <c r="B296" i="92"/>
  <c r="K296" i="92" s="1"/>
  <c r="B297" i="92"/>
  <c r="K297" i="92" s="1"/>
  <c r="B298" i="92"/>
  <c r="K298" i="92" s="1"/>
  <c r="B299" i="92"/>
  <c r="K299" i="92" s="1"/>
  <c r="B300" i="92"/>
  <c r="K300" i="92" s="1"/>
  <c r="B301" i="92"/>
  <c r="K301" i="92" s="1"/>
  <c r="B302" i="92"/>
  <c r="K302" i="92" s="1"/>
  <c r="B303" i="92"/>
  <c r="K303" i="92"/>
  <c r="B304" i="92"/>
  <c r="K304" i="92" s="1"/>
  <c r="B305" i="92"/>
  <c r="K305" i="92" s="1"/>
  <c r="B306" i="92"/>
  <c r="K306" i="92" s="1"/>
  <c r="B307" i="92"/>
  <c r="K307" i="92" s="1"/>
  <c r="B308" i="92"/>
  <c r="K308" i="92" s="1"/>
  <c r="B309" i="92"/>
  <c r="K309" i="92" s="1"/>
  <c r="B310" i="92"/>
  <c r="K310" i="92" s="1"/>
  <c r="B311" i="92"/>
  <c r="K311" i="92" s="1"/>
  <c r="B312" i="92"/>
  <c r="K312" i="92" s="1"/>
  <c r="B313" i="92"/>
  <c r="K313" i="92" s="1"/>
  <c r="B314" i="92"/>
  <c r="K314" i="92" s="1"/>
  <c r="B315" i="92"/>
  <c r="K315" i="92" s="1"/>
  <c r="B316" i="92"/>
  <c r="K316" i="92" s="1"/>
  <c r="B317" i="92"/>
  <c r="K317" i="92" s="1"/>
  <c r="B318" i="92"/>
  <c r="K318" i="92" s="1"/>
  <c r="B319" i="92"/>
  <c r="K319" i="92" s="1"/>
  <c r="B320" i="92"/>
  <c r="K320" i="92" s="1"/>
  <c r="B321" i="92"/>
  <c r="K321" i="92" s="1"/>
  <c r="B322" i="92"/>
  <c r="K322" i="92" s="1"/>
  <c r="B323" i="92"/>
  <c r="K323" i="92" s="1"/>
  <c r="B324" i="92"/>
  <c r="K324" i="92" s="1"/>
  <c r="B325" i="92"/>
  <c r="K325" i="92" s="1"/>
  <c r="B326" i="92"/>
  <c r="K326" i="92" s="1"/>
  <c r="B327" i="92"/>
  <c r="K327" i="92" s="1"/>
  <c r="B328" i="92"/>
  <c r="K328" i="92" s="1"/>
  <c r="B329" i="92"/>
  <c r="K329" i="92" s="1"/>
  <c r="B330" i="92"/>
  <c r="K330" i="92" s="1"/>
  <c r="B331" i="92"/>
  <c r="K331" i="92" s="1"/>
  <c r="B332" i="92"/>
  <c r="K332" i="92" s="1"/>
  <c r="B333" i="92"/>
  <c r="K333" i="92" s="1"/>
  <c r="B334" i="92"/>
  <c r="K334" i="92" s="1"/>
  <c r="B335" i="92"/>
  <c r="K335" i="92" s="1"/>
  <c r="B336" i="92"/>
  <c r="K336" i="92" s="1"/>
  <c r="B337" i="92"/>
  <c r="K337" i="92" s="1"/>
  <c r="B338" i="92"/>
  <c r="K338" i="92" s="1"/>
  <c r="B339" i="92"/>
  <c r="K339" i="92" s="1"/>
  <c r="B340" i="92"/>
  <c r="K340" i="92" s="1"/>
  <c r="B341" i="92"/>
  <c r="K341" i="92" s="1"/>
  <c r="B342" i="92"/>
  <c r="K342" i="92" s="1"/>
  <c r="B343" i="92"/>
  <c r="K343" i="92" s="1"/>
  <c r="B344" i="92"/>
  <c r="K344" i="92" s="1"/>
  <c r="B345" i="92"/>
  <c r="K345" i="92" s="1"/>
  <c r="B346" i="92"/>
  <c r="K346" i="92" s="1"/>
  <c r="B347" i="92"/>
  <c r="K347" i="92" s="1"/>
  <c r="B348" i="92"/>
  <c r="K348" i="92" s="1"/>
  <c r="B349" i="92"/>
  <c r="K349" i="92" s="1"/>
  <c r="B350" i="92"/>
  <c r="K350" i="92" s="1"/>
  <c r="B351" i="92"/>
  <c r="K351" i="92" s="1"/>
  <c r="B352" i="92"/>
  <c r="K352" i="92" s="1"/>
  <c r="B353" i="92"/>
  <c r="K353" i="92" s="1"/>
  <c r="B354" i="92"/>
  <c r="K354" i="92" s="1"/>
  <c r="B355" i="92"/>
  <c r="K355" i="92" s="1"/>
  <c r="B356" i="92"/>
  <c r="K356" i="92" s="1"/>
  <c r="B357" i="92"/>
  <c r="K357" i="92" s="1"/>
  <c r="B358" i="92"/>
  <c r="K358" i="92" s="1"/>
  <c r="B359" i="92"/>
  <c r="K359" i="92" s="1"/>
  <c r="B360" i="92"/>
  <c r="K360" i="92" s="1"/>
  <c r="B361" i="92"/>
  <c r="K361" i="92" s="1"/>
  <c r="B362" i="92"/>
  <c r="K362" i="92" s="1"/>
  <c r="B363" i="92"/>
  <c r="K363" i="92" s="1"/>
  <c r="B364" i="92"/>
  <c r="K364" i="92" s="1"/>
  <c r="B365" i="92"/>
  <c r="K365" i="92" s="1"/>
  <c r="B366" i="92"/>
  <c r="K366" i="92" s="1"/>
  <c r="B367" i="92"/>
  <c r="K367" i="92" s="1"/>
  <c r="B368" i="92"/>
  <c r="K368" i="92" s="1"/>
  <c r="B369" i="92"/>
  <c r="K369" i="92" s="1"/>
  <c r="B370" i="92"/>
  <c r="K370" i="92" s="1"/>
  <c r="B371" i="92"/>
  <c r="K371" i="92" s="1"/>
  <c r="B372" i="92"/>
  <c r="K372" i="92" s="1"/>
  <c r="B373" i="92"/>
  <c r="K373" i="92" s="1"/>
  <c r="B374" i="92"/>
  <c r="K374" i="92" s="1"/>
  <c r="B375" i="92"/>
  <c r="K375" i="92" s="1"/>
  <c r="B376" i="92"/>
  <c r="K376" i="92" s="1"/>
  <c r="B377" i="92"/>
  <c r="K377" i="92" s="1"/>
  <c r="B378" i="92"/>
  <c r="K378" i="92" s="1"/>
  <c r="B379" i="92"/>
  <c r="K379" i="92" s="1"/>
  <c r="B380" i="92"/>
  <c r="K380" i="92" s="1"/>
  <c r="B381" i="92"/>
  <c r="K381" i="92" s="1"/>
  <c r="B382" i="92"/>
  <c r="K382" i="92" s="1"/>
  <c r="B383" i="92"/>
  <c r="K383" i="92" s="1"/>
  <c r="B384" i="92"/>
  <c r="K384" i="92" s="1"/>
  <c r="B385" i="92"/>
  <c r="K385" i="92" s="1"/>
  <c r="B386" i="92"/>
  <c r="K386" i="92" s="1"/>
  <c r="B387" i="92"/>
  <c r="K387" i="92" s="1"/>
  <c r="B388" i="92"/>
  <c r="K388" i="92" s="1"/>
  <c r="B389" i="92"/>
  <c r="K389" i="92" s="1"/>
  <c r="B390" i="92"/>
  <c r="K390" i="92" s="1"/>
  <c r="B391" i="92"/>
  <c r="K391" i="92" s="1"/>
  <c r="B392" i="92"/>
  <c r="K392" i="92" s="1"/>
  <c r="B393" i="92"/>
  <c r="K393" i="92" s="1"/>
  <c r="B394" i="92"/>
  <c r="K394" i="92" s="1"/>
  <c r="B395" i="92"/>
  <c r="K395" i="92" s="1"/>
  <c r="B396" i="92"/>
  <c r="K396" i="92" s="1"/>
  <c r="B397" i="92"/>
  <c r="K397" i="92" s="1"/>
  <c r="B398" i="92"/>
  <c r="K398" i="92" s="1"/>
  <c r="B399" i="92"/>
  <c r="K399" i="92" s="1"/>
  <c r="B400" i="92"/>
  <c r="K400" i="92" s="1"/>
  <c r="B401" i="92"/>
  <c r="K401" i="92" s="1"/>
  <c r="B402" i="92"/>
  <c r="K402" i="92" s="1"/>
  <c r="B403" i="92"/>
  <c r="K403" i="92" s="1"/>
  <c r="B404" i="92"/>
  <c r="K404" i="92" s="1"/>
  <c r="B405" i="92"/>
  <c r="K405" i="92" s="1"/>
  <c r="B406" i="92"/>
  <c r="K406" i="92" s="1"/>
  <c r="B407" i="92"/>
  <c r="K407" i="92" s="1"/>
  <c r="B408" i="92"/>
  <c r="K408" i="92" s="1"/>
  <c r="B409" i="92"/>
  <c r="K409" i="92" s="1"/>
  <c r="B410" i="92"/>
  <c r="K410" i="92" s="1"/>
  <c r="B411" i="92"/>
  <c r="K411" i="92"/>
  <c r="B412" i="92"/>
  <c r="K412" i="92" s="1"/>
  <c r="B413" i="92"/>
  <c r="K413" i="92" s="1"/>
  <c r="B414" i="92"/>
  <c r="K414" i="92" s="1"/>
  <c r="B415" i="92"/>
  <c r="K415" i="92" s="1"/>
  <c r="B416" i="92"/>
  <c r="K416" i="92" s="1"/>
  <c r="B417" i="92"/>
  <c r="K417" i="92" s="1"/>
  <c r="B418" i="92"/>
  <c r="K418" i="92" s="1"/>
  <c r="B419" i="92"/>
  <c r="K419" i="92" s="1"/>
  <c r="B420" i="92"/>
  <c r="K420" i="92" s="1"/>
  <c r="B421" i="92"/>
  <c r="K421" i="92" s="1"/>
  <c r="B422" i="92"/>
  <c r="K422" i="92" s="1"/>
  <c r="B423" i="92"/>
  <c r="K423" i="92" s="1"/>
  <c r="B424" i="92"/>
  <c r="K424" i="92" s="1"/>
  <c r="B425" i="92"/>
  <c r="K425" i="92" s="1"/>
  <c r="B426" i="92"/>
  <c r="K426" i="92" s="1"/>
  <c r="B427" i="92"/>
  <c r="K427" i="92" s="1"/>
  <c r="B428" i="92"/>
  <c r="K428" i="92" s="1"/>
  <c r="B429" i="92"/>
  <c r="K429" i="92" s="1"/>
  <c r="B430" i="92"/>
  <c r="K430" i="92" s="1"/>
  <c r="B431" i="92"/>
  <c r="K431" i="92" s="1"/>
  <c r="B432" i="92"/>
  <c r="K432" i="92" s="1"/>
  <c r="B433" i="92"/>
  <c r="K433" i="92" s="1"/>
  <c r="B434" i="92"/>
  <c r="K434" i="92" s="1"/>
  <c r="B435" i="92"/>
  <c r="K435" i="92" s="1"/>
  <c r="B436" i="92"/>
  <c r="K436" i="92" s="1"/>
  <c r="B437" i="92"/>
  <c r="K437" i="92" s="1"/>
  <c r="B438" i="92"/>
  <c r="K438" i="92" s="1"/>
  <c r="B439" i="92"/>
  <c r="K439" i="92" s="1"/>
  <c r="B440" i="92"/>
  <c r="K440" i="92" s="1"/>
  <c r="B441" i="92"/>
  <c r="K441" i="92" s="1"/>
  <c r="B442" i="92"/>
  <c r="K442" i="92" s="1"/>
  <c r="B443" i="92"/>
  <c r="K443" i="92" s="1"/>
  <c r="B444" i="92"/>
  <c r="K444" i="92" s="1"/>
  <c r="B445" i="92"/>
  <c r="K445" i="92" s="1"/>
  <c r="B446" i="92"/>
  <c r="K446" i="92" s="1"/>
  <c r="B447" i="92"/>
  <c r="K447" i="92" s="1"/>
  <c r="B448" i="92"/>
  <c r="K448" i="92" s="1"/>
  <c r="B449" i="92"/>
  <c r="K449" i="92" s="1"/>
  <c r="B450" i="92"/>
  <c r="K450" i="92" s="1"/>
  <c r="B451" i="92"/>
  <c r="K451" i="92" s="1"/>
  <c r="B452" i="92"/>
  <c r="K452" i="92" s="1"/>
  <c r="B453" i="92"/>
  <c r="K453" i="92" s="1"/>
  <c r="B454" i="92"/>
  <c r="K454" i="92" s="1"/>
  <c r="B455" i="92"/>
  <c r="K455" i="92" s="1"/>
  <c r="B456" i="92"/>
  <c r="K456" i="92" s="1"/>
  <c r="B457" i="92"/>
  <c r="K457" i="92" s="1"/>
  <c r="B458" i="92"/>
  <c r="K458" i="92" s="1"/>
  <c r="B459" i="92"/>
  <c r="K459" i="92" s="1"/>
  <c r="B460" i="92"/>
  <c r="K460" i="92" s="1"/>
  <c r="B461" i="92"/>
  <c r="K461" i="92" s="1"/>
  <c r="B462" i="92"/>
  <c r="K462" i="92" s="1"/>
  <c r="B463" i="92"/>
  <c r="K463" i="92" s="1"/>
  <c r="B464" i="92"/>
  <c r="K464" i="92" s="1"/>
  <c r="B465" i="92"/>
  <c r="K465" i="92" s="1"/>
  <c r="B466" i="92"/>
  <c r="K466" i="92" s="1"/>
  <c r="B467" i="92"/>
  <c r="K467" i="92" s="1"/>
  <c r="B468" i="92"/>
  <c r="K468" i="92" s="1"/>
  <c r="B469" i="92"/>
  <c r="K469" i="92" s="1"/>
  <c r="B470" i="92"/>
  <c r="K470" i="92" s="1"/>
  <c r="B471" i="92"/>
  <c r="K471" i="92" s="1"/>
  <c r="B472" i="92"/>
  <c r="K472" i="92" s="1"/>
  <c r="B473" i="92"/>
  <c r="K473" i="92" s="1"/>
  <c r="B474" i="92"/>
  <c r="K474" i="92" s="1"/>
  <c r="B475" i="92"/>
  <c r="K475" i="92" s="1"/>
  <c r="B476" i="92"/>
  <c r="K476" i="92" s="1"/>
  <c r="B477" i="92"/>
  <c r="K477" i="92" s="1"/>
  <c r="B478" i="92"/>
  <c r="K478" i="92" s="1"/>
  <c r="B479" i="92"/>
  <c r="K479" i="92" s="1"/>
  <c r="B480" i="92"/>
  <c r="K480" i="92" s="1"/>
  <c r="B481" i="92"/>
  <c r="K481" i="92" s="1"/>
  <c r="B482" i="92"/>
  <c r="K482" i="92" s="1"/>
  <c r="B483" i="92"/>
  <c r="K483" i="92" s="1"/>
  <c r="B484" i="92"/>
  <c r="K484" i="92" s="1"/>
  <c r="B485" i="92"/>
  <c r="K485" i="92" s="1"/>
  <c r="B486" i="92"/>
  <c r="K486" i="92" s="1"/>
  <c r="B487" i="92"/>
  <c r="K487" i="92" s="1"/>
  <c r="B488" i="92"/>
  <c r="K488" i="92" s="1"/>
  <c r="B489" i="92"/>
  <c r="K489" i="92" s="1"/>
  <c r="B490" i="92"/>
  <c r="K490" i="92" s="1"/>
  <c r="B491" i="92"/>
  <c r="K491" i="92" s="1"/>
  <c r="B492" i="92"/>
  <c r="K492" i="92" s="1"/>
  <c r="B493" i="92"/>
  <c r="K493" i="92" s="1"/>
  <c r="B494" i="92"/>
  <c r="K494" i="92" s="1"/>
  <c r="B495" i="92"/>
  <c r="K495" i="92" s="1"/>
  <c r="B496" i="92"/>
  <c r="K496" i="92" s="1"/>
  <c r="B497" i="92"/>
  <c r="K497" i="92" s="1"/>
  <c r="B498" i="92"/>
  <c r="K498" i="92" s="1"/>
  <c r="B499" i="92"/>
  <c r="K499" i="92" s="1"/>
  <c r="B500" i="92"/>
  <c r="K500" i="92" s="1"/>
  <c r="B501" i="92"/>
  <c r="K501" i="92" s="1"/>
  <c r="B502" i="92"/>
  <c r="K502" i="92" s="1"/>
  <c r="B503" i="92"/>
  <c r="K503" i="92" s="1"/>
  <c r="B504" i="92"/>
  <c r="K504" i="92" s="1"/>
  <c r="B505" i="92"/>
  <c r="K505" i="92" s="1"/>
  <c r="B506" i="92"/>
  <c r="K506" i="92" s="1"/>
  <c r="B507" i="92"/>
  <c r="K507" i="92" s="1"/>
  <c r="B508" i="92"/>
  <c r="K508" i="92" s="1"/>
  <c r="B509" i="92"/>
  <c r="K509" i="92" s="1"/>
  <c r="B510" i="92"/>
  <c r="K510" i="92" s="1"/>
  <c r="B511" i="92"/>
  <c r="K511" i="92" s="1"/>
  <c r="B512" i="92"/>
  <c r="K512" i="92" s="1"/>
  <c r="B513" i="92"/>
  <c r="K513" i="92" s="1"/>
  <c r="B514" i="92"/>
  <c r="K514" i="92" s="1"/>
  <c r="B515" i="92"/>
  <c r="K515" i="92" s="1"/>
  <c r="B516" i="92"/>
  <c r="K516" i="92" s="1"/>
  <c r="B517" i="92"/>
  <c r="K517" i="92" s="1"/>
  <c r="B518" i="92"/>
  <c r="K518" i="92" s="1"/>
  <c r="B519" i="92"/>
  <c r="K519" i="92" s="1"/>
  <c r="B520" i="92"/>
  <c r="K520" i="92" s="1"/>
  <c r="B521" i="92"/>
  <c r="K521" i="92" s="1"/>
  <c r="B522" i="92"/>
  <c r="K522" i="92" s="1"/>
  <c r="B523" i="92"/>
  <c r="K523" i="92" s="1"/>
  <c r="B524" i="92"/>
  <c r="K524" i="92" s="1"/>
  <c r="B525" i="92"/>
  <c r="K525" i="92" s="1"/>
  <c r="B526" i="92"/>
  <c r="K526" i="92" s="1"/>
  <c r="B527" i="92"/>
  <c r="K527" i="92" s="1"/>
  <c r="B528" i="92"/>
  <c r="K528" i="92" s="1"/>
  <c r="B529" i="92"/>
  <c r="K529" i="92" s="1"/>
  <c r="B530" i="92"/>
  <c r="K530" i="92" s="1"/>
  <c r="B531" i="92"/>
  <c r="K531" i="92" s="1"/>
  <c r="B532" i="92"/>
  <c r="K532" i="92" s="1"/>
  <c r="B533" i="92"/>
  <c r="K533" i="92" s="1"/>
  <c r="B534" i="92"/>
  <c r="K534" i="92" s="1"/>
  <c r="B535" i="92"/>
  <c r="K535" i="92" s="1"/>
  <c r="B536" i="92"/>
  <c r="K536" i="92" s="1"/>
  <c r="B537" i="92"/>
  <c r="K537" i="92" s="1"/>
  <c r="B538" i="92"/>
  <c r="K538" i="92" s="1"/>
  <c r="B539" i="92"/>
  <c r="K539" i="92" s="1"/>
  <c r="B540" i="92"/>
  <c r="K540" i="92" s="1"/>
  <c r="B541" i="92"/>
  <c r="K541" i="92" s="1"/>
  <c r="B542" i="92"/>
  <c r="K542" i="92" s="1"/>
  <c r="B543" i="92"/>
  <c r="K543" i="92" s="1"/>
  <c r="B544" i="92"/>
  <c r="K544" i="92" s="1"/>
  <c r="B545" i="92"/>
  <c r="K545" i="92" s="1"/>
  <c r="B546" i="92"/>
  <c r="K546" i="92" s="1"/>
  <c r="B547" i="92"/>
  <c r="K547" i="92" s="1"/>
  <c r="B548" i="92"/>
  <c r="K548" i="92" s="1"/>
  <c r="B549" i="92"/>
  <c r="K549" i="92" s="1"/>
  <c r="B550" i="92"/>
  <c r="K550" i="92" s="1"/>
  <c r="B551" i="92"/>
  <c r="K551" i="92" s="1"/>
  <c r="B552" i="92"/>
  <c r="K552" i="92" s="1"/>
  <c r="B553" i="92"/>
  <c r="K553" i="92" s="1"/>
  <c r="B554" i="92"/>
  <c r="K554" i="92" s="1"/>
  <c r="B555" i="92"/>
  <c r="K555" i="92" s="1"/>
  <c r="B556" i="92"/>
  <c r="K556" i="92" s="1"/>
  <c r="B557" i="92"/>
  <c r="K557" i="92" s="1"/>
  <c r="B558" i="92"/>
  <c r="K558" i="92" s="1"/>
  <c r="B559" i="92"/>
  <c r="K559" i="92" s="1"/>
  <c r="B560" i="92"/>
  <c r="K560" i="92" s="1"/>
  <c r="B561" i="92"/>
  <c r="K561" i="92" s="1"/>
  <c r="B562" i="92"/>
  <c r="K562" i="92" s="1"/>
  <c r="B563" i="92"/>
  <c r="K563" i="92" s="1"/>
  <c r="B564" i="92"/>
  <c r="K564" i="92" s="1"/>
  <c r="B565" i="92"/>
  <c r="K565" i="92" s="1"/>
  <c r="B566" i="92"/>
  <c r="K566" i="92" s="1"/>
  <c r="B567" i="92"/>
  <c r="K567" i="92"/>
  <c r="B568" i="92"/>
  <c r="K568" i="92" s="1"/>
  <c r="B569" i="92"/>
  <c r="K569" i="92" s="1"/>
  <c r="B570" i="92"/>
  <c r="K570" i="92" s="1"/>
  <c r="B571" i="92"/>
  <c r="K571" i="92" s="1"/>
  <c r="B572" i="92"/>
  <c r="K572" i="92" s="1"/>
  <c r="B573" i="92"/>
  <c r="K573" i="92" s="1"/>
  <c r="B574" i="92"/>
  <c r="K574" i="92" s="1"/>
  <c r="B575" i="92"/>
  <c r="K575" i="92" s="1"/>
  <c r="B576" i="92"/>
  <c r="K576" i="92" s="1"/>
  <c r="B577" i="92"/>
  <c r="K577" i="92" s="1"/>
  <c r="B578" i="92"/>
  <c r="K578" i="92" s="1"/>
  <c r="B579" i="92"/>
  <c r="K579" i="92" s="1"/>
  <c r="B580" i="92"/>
  <c r="K580" i="92" s="1"/>
  <c r="B581" i="92"/>
  <c r="K581" i="92" s="1"/>
  <c r="B582" i="92"/>
  <c r="K582" i="92" s="1"/>
  <c r="B583" i="92"/>
  <c r="K583" i="92" s="1"/>
  <c r="B584" i="92"/>
  <c r="K584" i="92" s="1"/>
  <c r="B585" i="92"/>
  <c r="K585" i="92" s="1"/>
  <c r="B586" i="92"/>
  <c r="K586" i="92" s="1"/>
  <c r="B587" i="92"/>
  <c r="K587" i="92" s="1"/>
  <c r="B588" i="92"/>
  <c r="K588" i="92" s="1"/>
  <c r="B589" i="92"/>
  <c r="K589" i="92" s="1"/>
  <c r="B590" i="92"/>
  <c r="K590" i="92" s="1"/>
  <c r="B591" i="92"/>
  <c r="K591" i="92" s="1"/>
  <c r="B592" i="92"/>
  <c r="K592" i="92" s="1"/>
  <c r="B593" i="92"/>
  <c r="K593" i="92" s="1"/>
  <c r="B594" i="92"/>
  <c r="K594" i="92" s="1"/>
  <c r="B595" i="92"/>
  <c r="K595" i="92" s="1"/>
  <c r="B596" i="92"/>
  <c r="K596" i="92" s="1"/>
  <c r="B597" i="92"/>
  <c r="K597" i="92" s="1"/>
  <c r="B598" i="92"/>
  <c r="K598" i="92" s="1"/>
  <c r="B599" i="92"/>
  <c r="K599" i="92" s="1"/>
  <c r="B600" i="92"/>
  <c r="K600" i="92" s="1"/>
  <c r="B601" i="92"/>
  <c r="K601" i="92" s="1"/>
  <c r="B602" i="92"/>
  <c r="K602" i="92" s="1"/>
  <c r="B603" i="92"/>
  <c r="K603" i="92" s="1"/>
  <c r="B604" i="92"/>
  <c r="K604" i="92" s="1"/>
  <c r="B605" i="92"/>
  <c r="K605" i="92" s="1"/>
  <c r="B606" i="92"/>
  <c r="K606" i="92" s="1"/>
  <c r="B607" i="92"/>
  <c r="K607" i="92" s="1"/>
  <c r="B608" i="92"/>
  <c r="K608" i="92" s="1"/>
  <c r="B609" i="92"/>
  <c r="K609" i="92" s="1"/>
  <c r="B610" i="92"/>
  <c r="K610" i="92" s="1"/>
  <c r="B611" i="92"/>
  <c r="K611" i="92" s="1"/>
  <c r="B612" i="92"/>
  <c r="K612" i="92" s="1"/>
  <c r="B613" i="92"/>
  <c r="K613" i="92" s="1"/>
  <c r="B614" i="92"/>
  <c r="K614" i="92" s="1"/>
  <c r="B615" i="92"/>
  <c r="K615" i="92" s="1"/>
  <c r="B616" i="92"/>
  <c r="K616" i="92" s="1"/>
  <c r="B617" i="92"/>
  <c r="K617" i="92" s="1"/>
  <c r="B618" i="92"/>
  <c r="K618" i="92" s="1"/>
  <c r="B619" i="92"/>
  <c r="K619" i="92" s="1"/>
  <c r="B620" i="92"/>
  <c r="K620" i="92" s="1"/>
  <c r="B621" i="92"/>
  <c r="K621" i="92" s="1"/>
  <c r="B622" i="92"/>
  <c r="K622" i="92" s="1"/>
  <c r="B623" i="92"/>
  <c r="K623" i="92" s="1"/>
  <c r="B624" i="92"/>
  <c r="K624" i="92" s="1"/>
  <c r="B625" i="92"/>
  <c r="K625" i="92" s="1"/>
  <c r="B626" i="92"/>
  <c r="K626" i="92" s="1"/>
  <c r="B627" i="92"/>
  <c r="K627" i="92" s="1"/>
  <c r="B628" i="92"/>
  <c r="K628" i="92" s="1"/>
  <c r="B629" i="92"/>
  <c r="K629" i="92" s="1"/>
  <c r="B630" i="92"/>
  <c r="K630" i="92" s="1"/>
  <c r="B631" i="92"/>
  <c r="K631" i="92" s="1"/>
  <c r="B632" i="92"/>
  <c r="K632" i="92" s="1"/>
  <c r="B633" i="92"/>
  <c r="K633" i="92" s="1"/>
  <c r="B634" i="92"/>
  <c r="K634" i="92" s="1"/>
  <c r="B635" i="92"/>
  <c r="K635" i="92" s="1"/>
  <c r="B636" i="92"/>
  <c r="K636" i="92" s="1"/>
  <c r="B637" i="92"/>
  <c r="K637" i="92" s="1"/>
  <c r="B638" i="92"/>
  <c r="K638" i="92" s="1"/>
  <c r="B639" i="92"/>
  <c r="K639" i="92" s="1"/>
  <c r="B640" i="92"/>
  <c r="K640" i="92" s="1"/>
  <c r="B641" i="92"/>
  <c r="K641" i="92" s="1"/>
  <c r="B642" i="92"/>
  <c r="K642" i="92" s="1"/>
  <c r="B643" i="92"/>
  <c r="K643" i="92" s="1"/>
  <c r="B644" i="92"/>
  <c r="K644" i="92" s="1"/>
  <c r="B645" i="92"/>
  <c r="K645" i="92" s="1"/>
  <c r="B646" i="92"/>
  <c r="K646" i="92" s="1"/>
  <c r="B647" i="92"/>
  <c r="K647" i="92" s="1"/>
  <c r="B648" i="92"/>
  <c r="K648" i="92" s="1"/>
  <c r="B649" i="92"/>
  <c r="K649" i="92" s="1"/>
  <c r="B650" i="92"/>
  <c r="K650" i="92" s="1"/>
  <c r="B651" i="92"/>
  <c r="K651" i="92"/>
  <c r="B652" i="92"/>
  <c r="K652" i="92" s="1"/>
  <c r="B653" i="92"/>
  <c r="K653" i="92" s="1"/>
  <c r="B654" i="92"/>
  <c r="K654" i="92" s="1"/>
  <c r="B655" i="92"/>
  <c r="K655" i="92" s="1"/>
  <c r="B656" i="92"/>
  <c r="K656" i="92" s="1"/>
  <c r="B657" i="92"/>
  <c r="K657" i="92" s="1"/>
  <c r="B658" i="92"/>
  <c r="K658" i="92" s="1"/>
  <c r="B659" i="92"/>
  <c r="K659" i="92" s="1"/>
  <c r="B660" i="92"/>
  <c r="K660" i="92" s="1"/>
  <c r="B661" i="92"/>
  <c r="K661" i="92" s="1"/>
  <c r="B662" i="92"/>
  <c r="K662" i="92" s="1"/>
  <c r="B663" i="92"/>
  <c r="K663" i="92" s="1"/>
  <c r="B664" i="92"/>
  <c r="K664" i="92" s="1"/>
  <c r="B665" i="92"/>
  <c r="K665" i="92" s="1"/>
  <c r="B666" i="92"/>
  <c r="K666" i="92" s="1"/>
  <c r="B667" i="92"/>
  <c r="K667" i="92" s="1"/>
  <c r="B668" i="92"/>
  <c r="K668" i="92"/>
  <c r="B669" i="92"/>
  <c r="K669" i="92" s="1"/>
  <c r="B670" i="92"/>
  <c r="K670" i="92" s="1"/>
  <c r="B671" i="92"/>
  <c r="K671" i="92" s="1"/>
  <c r="B672" i="92"/>
  <c r="K672" i="92" s="1"/>
  <c r="B673" i="92"/>
  <c r="K673" i="92" s="1"/>
  <c r="B674" i="92"/>
  <c r="K674" i="92" s="1"/>
  <c r="B675" i="92"/>
  <c r="K675" i="92" s="1"/>
  <c r="B676" i="92"/>
  <c r="K676" i="92" s="1"/>
  <c r="B677" i="92"/>
  <c r="K677" i="92" s="1"/>
  <c r="B678" i="92"/>
  <c r="K678" i="92" s="1"/>
  <c r="B679" i="92"/>
  <c r="K679" i="92" s="1"/>
  <c r="B680" i="92"/>
  <c r="K680" i="92" s="1"/>
  <c r="B681" i="92"/>
  <c r="K681" i="92" s="1"/>
  <c r="B682" i="92"/>
  <c r="K682" i="92" s="1"/>
  <c r="B683" i="92"/>
  <c r="K683" i="92" s="1"/>
  <c r="B684" i="92"/>
  <c r="K684" i="92" s="1"/>
  <c r="B685" i="92"/>
  <c r="K685" i="92" s="1"/>
  <c r="B686" i="92"/>
  <c r="K686" i="92" s="1"/>
  <c r="B687" i="92"/>
  <c r="K687" i="92" s="1"/>
  <c r="B688" i="92"/>
  <c r="K688" i="92" s="1"/>
  <c r="B689" i="92"/>
  <c r="K689" i="92" s="1"/>
  <c r="B690" i="92"/>
  <c r="K690" i="92" s="1"/>
  <c r="B691" i="92"/>
  <c r="K691" i="92" s="1"/>
  <c r="B692" i="92"/>
  <c r="K692" i="92" s="1"/>
  <c r="B693" i="92"/>
  <c r="K693" i="92" s="1"/>
  <c r="B694" i="92"/>
  <c r="K694" i="92" s="1"/>
  <c r="B695" i="92"/>
  <c r="K695" i="92" s="1"/>
  <c r="B696" i="92"/>
  <c r="K696" i="92" s="1"/>
  <c r="B697" i="92"/>
  <c r="K697" i="92" s="1"/>
  <c r="B698" i="92"/>
  <c r="K698" i="92" s="1"/>
  <c r="B699" i="92"/>
  <c r="K699" i="92" s="1"/>
  <c r="B700" i="92"/>
  <c r="K700" i="92" s="1"/>
  <c r="B701" i="92"/>
  <c r="K701" i="92" s="1"/>
  <c r="B702" i="92"/>
  <c r="K702" i="92" s="1"/>
  <c r="B703" i="92"/>
  <c r="K703" i="92" s="1"/>
  <c r="B704" i="92"/>
  <c r="K704" i="92" s="1"/>
  <c r="B705" i="92"/>
  <c r="K705" i="92" s="1"/>
  <c r="B706" i="92"/>
  <c r="K706" i="92" s="1"/>
  <c r="B707" i="92"/>
  <c r="K707" i="92" s="1"/>
  <c r="B708" i="92"/>
  <c r="K708" i="92" s="1"/>
  <c r="B709" i="92"/>
  <c r="K709" i="92" s="1"/>
  <c r="B710" i="92"/>
  <c r="K710" i="92" s="1"/>
  <c r="B711" i="92"/>
  <c r="K711" i="92" s="1"/>
  <c r="B712" i="92"/>
  <c r="K712" i="92" s="1"/>
  <c r="B713" i="92"/>
  <c r="K713" i="92" s="1"/>
  <c r="B714" i="92"/>
  <c r="K714" i="92" s="1"/>
  <c r="B715" i="92"/>
  <c r="K715" i="92" s="1"/>
  <c r="B716" i="92"/>
  <c r="K716" i="92" s="1"/>
  <c r="B717" i="92"/>
  <c r="K717" i="92" s="1"/>
  <c r="B718" i="92"/>
  <c r="K718" i="92" s="1"/>
  <c r="B719" i="92"/>
  <c r="K719" i="92" s="1"/>
  <c r="B720" i="92"/>
  <c r="K720" i="92" s="1"/>
  <c r="B721" i="92"/>
  <c r="K721" i="92" s="1"/>
  <c r="B722" i="92"/>
  <c r="K722" i="92" s="1"/>
  <c r="B723" i="92"/>
  <c r="K723" i="92" s="1"/>
  <c r="B724" i="92"/>
  <c r="K724" i="92" s="1"/>
  <c r="B725" i="92"/>
  <c r="K725" i="92" s="1"/>
  <c r="B726" i="92"/>
  <c r="K726" i="92" s="1"/>
  <c r="B727" i="92"/>
  <c r="K727" i="92" s="1"/>
  <c r="B728" i="92"/>
  <c r="K728" i="92" s="1"/>
  <c r="B729" i="92"/>
  <c r="K729" i="92" s="1"/>
  <c r="B730" i="92"/>
  <c r="K730" i="92" s="1"/>
  <c r="B731" i="92"/>
  <c r="K731" i="92" s="1"/>
  <c r="B732" i="92"/>
  <c r="K732" i="92" s="1"/>
  <c r="B733" i="92"/>
  <c r="K733" i="92" s="1"/>
  <c r="B734" i="92"/>
  <c r="K734" i="92" s="1"/>
  <c r="B735" i="92"/>
  <c r="K735" i="92" s="1"/>
  <c r="B736" i="92"/>
  <c r="K736" i="92" s="1"/>
  <c r="B737" i="92"/>
  <c r="K737" i="92" s="1"/>
  <c r="B738" i="92"/>
  <c r="K738" i="92" s="1"/>
  <c r="B739" i="92"/>
  <c r="K739" i="92" s="1"/>
  <c r="B740" i="92"/>
  <c r="K740" i="92" s="1"/>
  <c r="B741" i="92"/>
  <c r="K741" i="92" s="1"/>
  <c r="B742" i="92"/>
  <c r="K742" i="92" s="1"/>
  <c r="B743" i="92"/>
  <c r="K743" i="92" s="1"/>
  <c r="B744" i="92"/>
  <c r="K744" i="92"/>
  <c r="B745" i="92"/>
  <c r="K745" i="92" s="1"/>
  <c r="B746" i="92"/>
  <c r="K746" i="92" s="1"/>
  <c r="B747" i="92"/>
  <c r="K747" i="92" s="1"/>
  <c r="B748" i="92"/>
  <c r="K748" i="92" s="1"/>
  <c r="B749" i="92"/>
  <c r="K749" i="92" s="1"/>
  <c r="B750" i="92"/>
  <c r="K750" i="92" s="1"/>
  <c r="B751" i="92"/>
  <c r="K751" i="92" s="1"/>
  <c r="B752" i="92"/>
  <c r="K752" i="92" s="1"/>
  <c r="B753" i="92"/>
  <c r="K753" i="92" s="1"/>
  <c r="B754" i="92"/>
  <c r="K754" i="92" s="1"/>
  <c r="B755" i="92"/>
  <c r="K755" i="92" s="1"/>
  <c r="B756" i="92"/>
  <c r="K756" i="92" s="1"/>
  <c r="B757" i="92"/>
  <c r="K757" i="92" s="1"/>
  <c r="B758" i="92"/>
  <c r="K758" i="92" s="1"/>
  <c r="B759" i="92"/>
  <c r="K759" i="92" s="1"/>
  <c r="B760" i="92"/>
  <c r="K760" i="92" s="1"/>
  <c r="B761" i="92"/>
  <c r="K761" i="92" s="1"/>
  <c r="B762" i="92"/>
  <c r="K762" i="92" s="1"/>
  <c r="B763" i="92"/>
  <c r="K763" i="92" s="1"/>
  <c r="B764" i="92"/>
  <c r="K764" i="92" s="1"/>
  <c r="B765" i="92"/>
  <c r="K765" i="92" s="1"/>
  <c r="B766" i="92"/>
  <c r="K766" i="92" s="1"/>
  <c r="B767" i="92"/>
  <c r="K767" i="92" s="1"/>
  <c r="B768" i="92"/>
  <c r="K768" i="92" s="1"/>
  <c r="B769" i="92"/>
  <c r="K769" i="92" s="1"/>
  <c r="B770" i="92"/>
  <c r="K770" i="92" s="1"/>
  <c r="B771" i="92"/>
  <c r="K771" i="92" s="1"/>
  <c r="B772" i="92"/>
  <c r="K772" i="92" s="1"/>
  <c r="B773" i="92"/>
  <c r="K773" i="92" s="1"/>
  <c r="B774" i="92"/>
  <c r="K774" i="92" s="1"/>
  <c r="B775" i="92"/>
  <c r="K775" i="92" s="1"/>
  <c r="B776" i="92"/>
  <c r="K776" i="92" s="1"/>
  <c r="B777" i="92"/>
  <c r="K777" i="92" s="1"/>
  <c r="B778" i="92"/>
  <c r="K778" i="92" s="1"/>
  <c r="B779" i="92"/>
  <c r="K779" i="92" s="1"/>
  <c r="B780" i="92"/>
  <c r="K780" i="92" s="1"/>
  <c r="B781" i="92"/>
  <c r="K781" i="92" s="1"/>
  <c r="B782" i="92"/>
  <c r="K782" i="92" s="1"/>
  <c r="B783" i="92"/>
  <c r="K783" i="92" s="1"/>
  <c r="B784" i="92"/>
  <c r="K784" i="92" s="1"/>
  <c r="B785" i="92"/>
  <c r="K785" i="92" s="1"/>
  <c r="B786" i="92"/>
  <c r="K786" i="92" s="1"/>
  <c r="B787" i="92"/>
  <c r="K787" i="92" s="1"/>
  <c r="B788" i="92"/>
  <c r="K788" i="92" s="1"/>
  <c r="B789" i="92"/>
  <c r="K789" i="92" s="1"/>
  <c r="B790" i="92"/>
  <c r="K790" i="92" s="1"/>
  <c r="B791" i="92"/>
  <c r="K791" i="92" s="1"/>
  <c r="B792" i="92"/>
  <c r="K792" i="92" s="1"/>
  <c r="B793" i="92"/>
  <c r="K793" i="92" s="1"/>
  <c r="B794" i="92"/>
  <c r="K794" i="92" s="1"/>
  <c r="B795" i="92"/>
  <c r="K795" i="92" s="1"/>
  <c r="B796" i="92"/>
  <c r="K796" i="92" s="1"/>
  <c r="B797" i="92"/>
  <c r="K797" i="92" s="1"/>
  <c r="B798" i="92"/>
  <c r="K798" i="92" s="1"/>
  <c r="B799" i="92"/>
  <c r="K799" i="92" s="1"/>
  <c r="B800" i="92"/>
  <c r="K800" i="92" s="1"/>
  <c r="B801" i="92"/>
  <c r="K801" i="92" s="1"/>
  <c r="B802" i="92"/>
  <c r="K802" i="92" s="1"/>
  <c r="B803" i="92"/>
  <c r="K803" i="92" s="1"/>
  <c r="B804" i="92"/>
  <c r="K804" i="92" s="1"/>
  <c r="B805" i="92"/>
  <c r="K805" i="92" s="1"/>
  <c r="B806" i="92"/>
  <c r="K806" i="92" s="1"/>
  <c r="B807" i="92"/>
  <c r="K807" i="92" s="1"/>
  <c r="B808" i="92"/>
  <c r="K808" i="92" s="1"/>
  <c r="B809" i="92"/>
  <c r="K809" i="92" s="1"/>
  <c r="B810" i="92"/>
  <c r="K810" i="92" s="1"/>
  <c r="B811" i="92"/>
  <c r="K811" i="92" s="1"/>
  <c r="B812" i="92"/>
  <c r="K812" i="92" s="1"/>
  <c r="B813" i="92"/>
  <c r="K813" i="92" s="1"/>
  <c r="B814" i="92"/>
  <c r="K814" i="92" s="1"/>
  <c r="B815" i="92"/>
  <c r="K815" i="92" s="1"/>
  <c r="B816" i="92"/>
  <c r="K816" i="92" s="1"/>
  <c r="B817" i="92"/>
  <c r="K817" i="92" s="1"/>
  <c r="B818" i="92"/>
  <c r="K818" i="92" s="1"/>
  <c r="B819" i="92"/>
  <c r="K819" i="92" s="1"/>
  <c r="B820" i="92"/>
  <c r="K820" i="92" s="1"/>
  <c r="B821" i="92"/>
  <c r="K821" i="92" s="1"/>
  <c r="B822" i="92"/>
  <c r="K822" i="92" s="1"/>
  <c r="B823" i="92"/>
  <c r="K823" i="92" s="1"/>
  <c r="B824" i="92"/>
  <c r="K824" i="92" s="1"/>
  <c r="B825" i="92"/>
  <c r="K825" i="92" s="1"/>
  <c r="B826" i="92"/>
  <c r="K826" i="92" s="1"/>
  <c r="B827" i="92"/>
  <c r="K827" i="92" s="1"/>
  <c r="B828" i="92"/>
  <c r="K828" i="92" s="1"/>
  <c r="B829" i="92"/>
  <c r="K829" i="92" s="1"/>
  <c r="B830" i="92"/>
  <c r="K830" i="92" s="1"/>
  <c r="B831" i="92"/>
  <c r="K831" i="92" s="1"/>
  <c r="B832" i="92"/>
  <c r="K832" i="92" s="1"/>
  <c r="B833" i="92"/>
  <c r="K833" i="92" s="1"/>
  <c r="B834" i="92"/>
  <c r="K834" i="92" s="1"/>
  <c r="B835" i="92"/>
  <c r="K835" i="92" s="1"/>
  <c r="B836" i="92"/>
  <c r="K836" i="92" s="1"/>
  <c r="B837" i="92"/>
  <c r="K837" i="92" s="1"/>
  <c r="B838" i="92"/>
  <c r="K838" i="92" s="1"/>
  <c r="B839" i="92"/>
  <c r="K839" i="92" s="1"/>
  <c r="B840" i="92"/>
  <c r="K840" i="92" s="1"/>
  <c r="B841" i="92"/>
  <c r="K841" i="92" s="1"/>
  <c r="B842" i="92"/>
  <c r="K842" i="92" s="1"/>
  <c r="B843" i="92"/>
  <c r="K843" i="92" s="1"/>
  <c r="B844" i="92"/>
  <c r="K844" i="92" s="1"/>
  <c r="B845" i="92"/>
  <c r="K845" i="92" s="1"/>
  <c r="B846" i="92"/>
  <c r="K846" i="92" s="1"/>
  <c r="B847" i="92"/>
  <c r="K847" i="92" s="1"/>
  <c r="B848" i="92"/>
  <c r="K848" i="92" s="1"/>
  <c r="B849" i="92"/>
  <c r="K849" i="92" s="1"/>
  <c r="B850" i="92"/>
  <c r="K850" i="92" s="1"/>
  <c r="B851" i="92"/>
  <c r="K851" i="92" s="1"/>
  <c r="B852" i="92"/>
  <c r="K852" i="92" s="1"/>
  <c r="B853" i="92"/>
  <c r="K853" i="92" s="1"/>
  <c r="B854" i="92"/>
  <c r="K854" i="92" s="1"/>
  <c r="B855" i="92"/>
  <c r="K855" i="92" s="1"/>
  <c r="B856" i="92"/>
  <c r="K856" i="92" s="1"/>
  <c r="B857" i="92"/>
  <c r="K857" i="92" s="1"/>
  <c r="B858" i="92"/>
  <c r="K858" i="92" s="1"/>
  <c r="B859" i="92"/>
  <c r="K859" i="92" s="1"/>
  <c r="B860" i="92"/>
  <c r="K860" i="92" s="1"/>
  <c r="B861" i="92"/>
  <c r="K861" i="92" s="1"/>
  <c r="B862" i="92"/>
  <c r="K862" i="92" s="1"/>
  <c r="B863" i="92"/>
  <c r="K863" i="92" s="1"/>
  <c r="B864" i="92"/>
  <c r="K864" i="92" s="1"/>
  <c r="B865" i="92"/>
  <c r="K865" i="92" s="1"/>
  <c r="B866" i="92"/>
  <c r="K866" i="92" s="1"/>
  <c r="B867" i="92"/>
  <c r="K867" i="92" s="1"/>
  <c r="B868" i="92"/>
  <c r="K868" i="92" s="1"/>
  <c r="B869" i="92"/>
  <c r="K869" i="92" s="1"/>
  <c r="B870" i="92"/>
  <c r="K870" i="92" s="1"/>
  <c r="B871" i="92"/>
  <c r="K871" i="92" s="1"/>
  <c r="B872" i="92"/>
  <c r="K872" i="92" s="1"/>
  <c r="B873" i="92"/>
  <c r="K873" i="92" s="1"/>
  <c r="B874" i="92"/>
  <c r="K874" i="92" s="1"/>
  <c r="B875" i="92"/>
  <c r="K875" i="92" s="1"/>
  <c r="B876" i="92"/>
  <c r="K876" i="92" s="1"/>
  <c r="B877" i="92"/>
  <c r="K877" i="92" s="1"/>
  <c r="B878" i="92"/>
  <c r="K878" i="92" s="1"/>
  <c r="B879" i="92"/>
  <c r="K879" i="92" s="1"/>
  <c r="B880" i="92"/>
  <c r="K880" i="92" s="1"/>
  <c r="B881" i="92"/>
  <c r="K881" i="92" s="1"/>
  <c r="B882" i="92"/>
  <c r="K882" i="92" s="1"/>
  <c r="B883" i="92"/>
  <c r="K883" i="92" s="1"/>
  <c r="B884" i="92"/>
  <c r="K884" i="92" s="1"/>
  <c r="B885" i="92"/>
  <c r="K885" i="92" s="1"/>
  <c r="B886" i="92"/>
  <c r="K886" i="92" s="1"/>
  <c r="B887" i="92"/>
  <c r="K887" i="92" s="1"/>
  <c r="B888" i="92"/>
  <c r="K888" i="92" s="1"/>
  <c r="B889" i="92"/>
  <c r="K889" i="92" s="1"/>
  <c r="B890" i="92"/>
  <c r="K890" i="92" s="1"/>
  <c r="B891" i="92"/>
  <c r="K891" i="92" s="1"/>
  <c r="B892" i="92"/>
  <c r="K892" i="92" s="1"/>
  <c r="B893" i="92"/>
  <c r="K893" i="92" s="1"/>
  <c r="B894" i="92"/>
  <c r="K894" i="92" s="1"/>
  <c r="B895" i="92"/>
  <c r="K895" i="92" s="1"/>
  <c r="B896" i="92"/>
  <c r="K896" i="92" s="1"/>
  <c r="B897" i="92"/>
  <c r="K897" i="92" s="1"/>
  <c r="B898" i="92"/>
  <c r="K898" i="92" s="1"/>
  <c r="B899" i="92"/>
  <c r="K899" i="92" s="1"/>
  <c r="B900" i="92"/>
  <c r="K900" i="92" s="1"/>
  <c r="B901" i="92"/>
  <c r="K901" i="92" s="1"/>
  <c r="B902" i="92"/>
  <c r="K902" i="92" s="1"/>
  <c r="B903" i="92"/>
  <c r="K903" i="92" s="1"/>
  <c r="B904" i="92"/>
  <c r="K904" i="92" s="1"/>
  <c r="B905" i="92"/>
  <c r="K905" i="92" s="1"/>
  <c r="B906" i="92"/>
  <c r="K906" i="92" s="1"/>
  <c r="B907" i="92"/>
  <c r="K907" i="92" s="1"/>
  <c r="B908" i="92"/>
  <c r="K908" i="92" s="1"/>
  <c r="B909" i="92"/>
  <c r="K909" i="92" s="1"/>
  <c r="B910" i="92"/>
  <c r="K910" i="92" s="1"/>
  <c r="B911" i="92"/>
  <c r="K911" i="92" s="1"/>
  <c r="B912" i="92"/>
  <c r="K912" i="92" s="1"/>
  <c r="B913" i="92"/>
  <c r="K913" i="92" s="1"/>
  <c r="B914" i="92"/>
  <c r="K914" i="92" s="1"/>
  <c r="B915" i="92"/>
  <c r="K915" i="92" s="1"/>
  <c r="B916" i="92"/>
  <c r="K916" i="92" s="1"/>
  <c r="B917" i="92"/>
  <c r="K917" i="92" s="1"/>
  <c r="B918" i="92"/>
  <c r="K918" i="92" s="1"/>
  <c r="B919" i="92"/>
  <c r="K919" i="92" s="1"/>
  <c r="B920" i="92"/>
  <c r="K920" i="92" s="1"/>
  <c r="B921" i="92"/>
  <c r="K921" i="92" s="1"/>
  <c r="B922" i="92"/>
  <c r="K922" i="92" s="1"/>
  <c r="B923" i="92"/>
  <c r="K923" i="92" s="1"/>
  <c r="B924" i="92"/>
  <c r="K924" i="92" s="1"/>
  <c r="B925" i="92"/>
  <c r="K925" i="92" s="1"/>
  <c r="B926" i="92"/>
  <c r="K926" i="92" s="1"/>
  <c r="B927" i="92"/>
  <c r="K927" i="92" s="1"/>
  <c r="B928" i="92"/>
  <c r="K928" i="92" s="1"/>
  <c r="B929" i="92"/>
  <c r="K929" i="92" s="1"/>
  <c r="B930" i="92"/>
  <c r="K930" i="92" s="1"/>
  <c r="B931" i="92"/>
  <c r="K931" i="92" s="1"/>
  <c r="B932" i="92"/>
  <c r="K932" i="92" s="1"/>
  <c r="B933" i="92"/>
  <c r="K933" i="92" s="1"/>
  <c r="B934" i="92"/>
  <c r="K934" i="92" s="1"/>
  <c r="B935" i="92"/>
  <c r="K935" i="92" s="1"/>
  <c r="B936" i="92"/>
  <c r="K936" i="92" s="1"/>
  <c r="B937" i="92"/>
  <c r="K937" i="92" s="1"/>
  <c r="B938" i="92"/>
  <c r="K938" i="92" s="1"/>
  <c r="B939" i="92"/>
  <c r="K939" i="92" s="1"/>
  <c r="B940" i="92"/>
  <c r="K940" i="92" s="1"/>
  <c r="B941" i="92"/>
  <c r="K941" i="92" s="1"/>
  <c r="B942" i="92"/>
  <c r="K942" i="92"/>
  <c r="B943" i="92"/>
  <c r="K943" i="92" s="1"/>
  <c r="B944" i="92"/>
  <c r="K944" i="92" s="1"/>
  <c r="B945" i="92"/>
  <c r="K945" i="92" s="1"/>
  <c r="B946" i="92"/>
  <c r="K946" i="92" s="1"/>
  <c r="B947" i="92"/>
  <c r="K947" i="92" s="1"/>
  <c r="B948" i="92"/>
  <c r="K948" i="92" s="1"/>
  <c r="B949" i="92"/>
  <c r="K949" i="92" s="1"/>
  <c r="B950" i="92"/>
  <c r="K950" i="92" s="1"/>
  <c r="B951" i="92"/>
  <c r="K951" i="92" s="1"/>
  <c r="B952" i="92"/>
  <c r="K952" i="92" s="1"/>
  <c r="B953" i="92"/>
  <c r="K953" i="92" s="1"/>
  <c r="B954" i="92"/>
  <c r="K954" i="92" s="1"/>
  <c r="B955" i="92"/>
  <c r="K955" i="92" s="1"/>
  <c r="B956" i="92"/>
  <c r="K956" i="92" s="1"/>
  <c r="B957" i="92"/>
  <c r="K957" i="92" s="1"/>
  <c r="B958" i="92"/>
  <c r="K958" i="92" s="1"/>
  <c r="B959" i="92"/>
  <c r="K959" i="92" s="1"/>
  <c r="B960" i="92"/>
  <c r="K960" i="92" s="1"/>
  <c r="B961" i="92"/>
  <c r="K961" i="92" s="1"/>
  <c r="B962" i="92"/>
  <c r="K962" i="92" s="1"/>
  <c r="B963" i="92"/>
  <c r="K963" i="92" s="1"/>
  <c r="B964" i="92"/>
  <c r="K964" i="92" s="1"/>
  <c r="B965" i="92"/>
  <c r="K965" i="92" s="1"/>
  <c r="B966" i="92"/>
  <c r="K966" i="92" s="1"/>
  <c r="B967" i="92"/>
  <c r="K967" i="92" s="1"/>
  <c r="B968" i="92"/>
  <c r="K968" i="92" s="1"/>
  <c r="B969" i="92"/>
  <c r="K969" i="92" s="1"/>
  <c r="B970" i="92"/>
  <c r="K970" i="92" s="1"/>
  <c r="B971" i="92"/>
  <c r="K971" i="92" s="1"/>
  <c r="B972" i="92"/>
  <c r="K972" i="92" s="1"/>
  <c r="B973" i="92"/>
  <c r="K973" i="92" s="1"/>
  <c r="B974" i="92"/>
  <c r="K974" i="92" s="1"/>
  <c r="B975" i="92"/>
  <c r="K975" i="92" s="1"/>
  <c r="B976" i="92"/>
  <c r="K976" i="92" s="1"/>
  <c r="B977" i="92"/>
  <c r="K977" i="92" s="1"/>
  <c r="B978" i="92"/>
  <c r="K978" i="92" s="1"/>
  <c r="B979" i="92"/>
  <c r="K979" i="92" s="1"/>
  <c r="B980" i="92"/>
  <c r="K980" i="92" s="1"/>
  <c r="B981" i="92"/>
  <c r="K981" i="92" s="1"/>
  <c r="B982" i="92"/>
  <c r="K982" i="92" s="1"/>
  <c r="B983" i="92"/>
  <c r="K983" i="92" s="1"/>
  <c r="B984" i="92"/>
  <c r="K984" i="92" s="1"/>
  <c r="B985" i="92"/>
  <c r="K985" i="92" s="1"/>
  <c r="B986" i="92"/>
  <c r="K986" i="92" s="1"/>
  <c r="B987" i="92"/>
  <c r="K987" i="92" s="1"/>
  <c r="B988" i="92"/>
  <c r="K988" i="92" s="1"/>
  <c r="B989" i="92"/>
  <c r="K989" i="92" s="1"/>
  <c r="B990" i="92"/>
  <c r="K990" i="92" s="1"/>
  <c r="B991" i="92"/>
  <c r="K991" i="92" s="1"/>
  <c r="B992" i="92"/>
  <c r="K992" i="92" s="1"/>
  <c r="B993" i="92"/>
  <c r="K993" i="92" s="1"/>
  <c r="B994" i="92"/>
  <c r="K994" i="92" s="1"/>
  <c r="B995" i="92"/>
  <c r="K995" i="92" s="1"/>
  <c r="B996" i="92"/>
  <c r="K996" i="92" s="1"/>
  <c r="B997" i="92"/>
  <c r="K997" i="92" s="1"/>
  <c r="B998" i="92"/>
  <c r="K998" i="92" s="1"/>
  <c r="B999" i="92"/>
  <c r="K999" i="92" s="1"/>
  <c r="B1000" i="92"/>
  <c r="K1000" i="92" s="1"/>
  <c r="B1001" i="92"/>
  <c r="K1001" i="92" s="1"/>
  <c r="B1002" i="92"/>
  <c r="K1002" i="92" s="1"/>
  <c r="B1003" i="92"/>
  <c r="K1003" i="92" s="1"/>
  <c r="B1004" i="92"/>
  <c r="K1004" i="92" s="1"/>
  <c r="B1005" i="92"/>
  <c r="K1005" i="92" s="1"/>
  <c r="B1006" i="92"/>
  <c r="K1006" i="92" s="1"/>
  <c r="B1007" i="92"/>
  <c r="K1007" i="92" s="1"/>
  <c r="B1008" i="92"/>
  <c r="K1008" i="92" s="1"/>
  <c r="B1009" i="92"/>
  <c r="K1009" i="92" s="1"/>
  <c r="B1010" i="92"/>
  <c r="K1010" i="92" s="1"/>
  <c r="B1011" i="92"/>
  <c r="K1011" i="92" s="1"/>
  <c r="B1012" i="92"/>
  <c r="K1012" i="92" s="1"/>
  <c r="B1013" i="92"/>
  <c r="K1013" i="92" s="1"/>
  <c r="B1014" i="92"/>
  <c r="K1014" i="92" s="1"/>
  <c r="B1015" i="92"/>
  <c r="K1015" i="92" s="1"/>
  <c r="B1016" i="92"/>
  <c r="K1016" i="92" s="1"/>
  <c r="B1017" i="92"/>
  <c r="K1017" i="92" s="1"/>
  <c r="B1018" i="92"/>
  <c r="K1018" i="92" s="1"/>
  <c r="B1019" i="92"/>
  <c r="K1019" i="92" s="1"/>
  <c r="B1020" i="92"/>
  <c r="K1020" i="92" s="1"/>
  <c r="B1021" i="92"/>
  <c r="K1021" i="92" s="1"/>
  <c r="B1022" i="92"/>
  <c r="K1022" i="92" s="1"/>
  <c r="B1023" i="92"/>
  <c r="K1023" i="92" s="1"/>
  <c r="B1024" i="92"/>
  <c r="K1024" i="92" s="1"/>
  <c r="B1025" i="92"/>
  <c r="K1025" i="92" s="1"/>
  <c r="B1026" i="92"/>
  <c r="K1026" i="92" s="1"/>
  <c r="B1027" i="92"/>
  <c r="K1027" i="92" s="1"/>
  <c r="B1028" i="92"/>
  <c r="K1028" i="92" s="1"/>
  <c r="B1029" i="92"/>
  <c r="K1029" i="92" s="1"/>
  <c r="B1030" i="92"/>
  <c r="K1030" i="92"/>
  <c r="B1031" i="92"/>
  <c r="K1031" i="92" s="1"/>
  <c r="B1032" i="92"/>
  <c r="K1032" i="92" s="1"/>
  <c r="B1033" i="92"/>
  <c r="K1033" i="92" s="1"/>
  <c r="B1034" i="92"/>
  <c r="K1034" i="92" s="1"/>
  <c r="B1035" i="92"/>
  <c r="K1035" i="92" s="1"/>
  <c r="B1036" i="92"/>
  <c r="K1036" i="92" s="1"/>
  <c r="B1037" i="92"/>
  <c r="K1037" i="92" s="1"/>
  <c r="B1038" i="92"/>
  <c r="K1038" i="92" s="1"/>
  <c r="B1039" i="92"/>
  <c r="K1039" i="92" s="1"/>
  <c r="B1040" i="92"/>
  <c r="K1040" i="92" s="1"/>
  <c r="B1041" i="92"/>
  <c r="K1041" i="92" s="1"/>
  <c r="B1042" i="92"/>
  <c r="K1042" i="92" s="1"/>
  <c r="B1043" i="92"/>
  <c r="K1043" i="92" s="1"/>
  <c r="B1044" i="92"/>
  <c r="K1044" i="92" s="1"/>
  <c r="B1045" i="92"/>
  <c r="K1045" i="92" s="1"/>
  <c r="B1046" i="92"/>
  <c r="K1046" i="92" s="1"/>
  <c r="B1047" i="92"/>
  <c r="K1047" i="92" s="1"/>
  <c r="B1048" i="92"/>
  <c r="K1048" i="92" s="1"/>
  <c r="B1049" i="92"/>
  <c r="K1049" i="92" s="1"/>
  <c r="B1050" i="92"/>
  <c r="K1050" i="92" s="1"/>
  <c r="B1051" i="92"/>
  <c r="K1051" i="92" s="1"/>
  <c r="B1052" i="92"/>
  <c r="K1052" i="92" s="1"/>
  <c r="B1053" i="92"/>
  <c r="K1053" i="92" s="1"/>
  <c r="B1054" i="92"/>
  <c r="K1054" i="92" s="1"/>
  <c r="B1055" i="92"/>
  <c r="K1055" i="92" s="1"/>
  <c r="B1056" i="92"/>
  <c r="K1056" i="92" s="1"/>
  <c r="B1057" i="92"/>
  <c r="K1057" i="92" s="1"/>
  <c r="B1058" i="92"/>
  <c r="K1058" i="92" s="1"/>
  <c r="B1059" i="92"/>
  <c r="K1059" i="92" s="1"/>
  <c r="B1060" i="92"/>
  <c r="K1060" i="92" s="1"/>
  <c r="B1061" i="92"/>
  <c r="K1061" i="92" s="1"/>
  <c r="B1062" i="92"/>
  <c r="K1062" i="92" s="1"/>
  <c r="B1063" i="92"/>
  <c r="K1063" i="92" s="1"/>
  <c r="B1064" i="92"/>
  <c r="K1064" i="92" s="1"/>
  <c r="B1065" i="92"/>
  <c r="K1065" i="92" s="1"/>
  <c r="B1066" i="92"/>
  <c r="K1066" i="92" s="1"/>
  <c r="B1067" i="92"/>
  <c r="K1067" i="92" s="1"/>
  <c r="B1068" i="92"/>
  <c r="K1068" i="92" s="1"/>
  <c r="B1069" i="92"/>
  <c r="K1069" i="92" s="1"/>
  <c r="B1070" i="92"/>
  <c r="K1070" i="92" s="1"/>
  <c r="B1071" i="92"/>
  <c r="K1071" i="92" s="1"/>
  <c r="B1072" i="92"/>
  <c r="K1072" i="92" s="1"/>
  <c r="B1073" i="92"/>
  <c r="K1073" i="92" s="1"/>
  <c r="B1074" i="92"/>
  <c r="K1074" i="92" s="1"/>
  <c r="B1075" i="92"/>
  <c r="K1075" i="92" s="1"/>
  <c r="B1076" i="92"/>
  <c r="K1076" i="92" s="1"/>
  <c r="B1077" i="92"/>
  <c r="K1077" i="92" s="1"/>
  <c r="B1078" i="92"/>
  <c r="K1078" i="92" s="1"/>
  <c r="B1079" i="92"/>
  <c r="K1079" i="92" s="1"/>
  <c r="B1080" i="92"/>
  <c r="K1080" i="92" s="1"/>
  <c r="B1081" i="92"/>
  <c r="K1081" i="92" s="1"/>
  <c r="B1082" i="92"/>
  <c r="K1082" i="92" s="1"/>
  <c r="B1083" i="92"/>
  <c r="K1083" i="92" s="1"/>
  <c r="B1084" i="92"/>
  <c r="K1084" i="92" s="1"/>
  <c r="B1085" i="92"/>
  <c r="K1085" i="92" s="1"/>
  <c r="B1086" i="92"/>
  <c r="K1086" i="92" s="1"/>
  <c r="B1087" i="92"/>
  <c r="K1087" i="92" s="1"/>
  <c r="B1088" i="92"/>
  <c r="K1088" i="92" s="1"/>
  <c r="B1089" i="92"/>
  <c r="K1089" i="92" s="1"/>
  <c r="B1090" i="92"/>
  <c r="K1090" i="92" s="1"/>
  <c r="B1091" i="92"/>
  <c r="K1091" i="92" s="1"/>
  <c r="B1092" i="92"/>
  <c r="K1092" i="92" s="1"/>
  <c r="B1093" i="92"/>
  <c r="K1093" i="92" s="1"/>
  <c r="B1094" i="92"/>
  <c r="K1094" i="92" s="1"/>
  <c r="B1095" i="92"/>
  <c r="K1095" i="92" s="1"/>
  <c r="B1096" i="92"/>
  <c r="K1096" i="92" s="1"/>
  <c r="B1097" i="92"/>
  <c r="K1097" i="92" s="1"/>
  <c r="B1098" i="92"/>
  <c r="K1098" i="92" s="1"/>
  <c r="B1099" i="92"/>
  <c r="K1099" i="92" s="1"/>
  <c r="B1100" i="92"/>
  <c r="K1100" i="92" s="1"/>
  <c r="B1101" i="92"/>
  <c r="K1101" i="92" s="1"/>
  <c r="B1102" i="92"/>
  <c r="K1102" i="92" s="1"/>
  <c r="B1103" i="92"/>
  <c r="K1103" i="92" s="1"/>
  <c r="B1104" i="92"/>
  <c r="K1104" i="92" s="1"/>
  <c r="B1105" i="92"/>
  <c r="K1105" i="92" s="1"/>
  <c r="B1106" i="92"/>
  <c r="K1106" i="92" s="1"/>
  <c r="B1107" i="92"/>
  <c r="K1107" i="92" s="1"/>
  <c r="B1108" i="92"/>
  <c r="K1108" i="92" s="1"/>
  <c r="B1109" i="92"/>
  <c r="K1109" i="92" s="1"/>
  <c r="B1110" i="92"/>
  <c r="K1110" i="92" s="1"/>
  <c r="B1111" i="92"/>
  <c r="K1111" i="92" s="1"/>
  <c r="B1112" i="92"/>
  <c r="K1112" i="92" s="1"/>
  <c r="B1113" i="92"/>
  <c r="K1113" i="92" s="1"/>
  <c r="B1114" i="92"/>
  <c r="K1114" i="92" s="1"/>
  <c r="B1115" i="92"/>
  <c r="K1115" i="92" s="1"/>
  <c r="B1116" i="92"/>
  <c r="K1116" i="92" s="1"/>
  <c r="B1117" i="92"/>
  <c r="K1117" i="92" s="1"/>
  <c r="B1118" i="92"/>
  <c r="K1118" i="92" s="1"/>
  <c r="B1119" i="92"/>
  <c r="K1119" i="92" s="1"/>
  <c r="B1120" i="92"/>
  <c r="K1120" i="92" s="1"/>
  <c r="B1121" i="92"/>
  <c r="K1121" i="92" s="1"/>
  <c r="B1122" i="92"/>
  <c r="K1122" i="92" s="1"/>
  <c r="B1123" i="92"/>
  <c r="K1123" i="92" s="1"/>
  <c r="B1124" i="92"/>
  <c r="K1124" i="92" s="1"/>
  <c r="B1125" i="92"/>
  <c r="K1125" i="92" s="1"/>
  <c r="B1126" i="92"/>
  <c r="K1126" i="92"/>
  <c r="B1127" i="92"/>
  <c r="K1127" i="92" s="1"/>
  <c r="B1128" i="92"/>
  <c r="K1128" i="92" s="1"/>
  <c r="B1129" i="92"/>
  <c r="K1129" i="92" s="1"/>
  <c r="B1130" i="92"/>
  <c r="K1130" i="92" s="1"/>
  <c r="B1131" i="92"/>
  <c r="K1131" i="92" s="1"/>
  <c r="B1132" i="92"/>
  <c r="K1132" i="92" s="1"/>
  <c r="B1133" i="92"/>
  <c r="K1133" i="92" s="1"/>
  <c r="B1134" i="92"/>
  <c r="K1134" i="92" s="1"/>
  <c r="B1135" i="92"/>
  <c r="K1135" i="92" s="1"/>
  <c r="B1136" i="92"/>
  <c r="K1136" i="92" s="1"/>
  <c r="B1137" i="92"/>
  <c r="K1137" i="92" s="1"/>
  <c r="B1138" i="92"/>
  <c r="K1138" i="92" s="1"/>
  <c r="B1139" i="92"/>
  <c r="K1139" i="92" s="1"/>
  <c r="B1140" i="92"/>
  <c r="K1140" i="92" s="1"/>
  <c r="B1141" i="92"/>
  <c r="K1141" i="92" s="1"/>
  <c r="B1142" i="92"/>
  <c r="K1142" i="92" s="1"/>
  <c r="B1143" i="92"/>
  <c r="K1143" i="92" s="1"/>
  <c r="B1144" i="92"/>
  <c r="K1144" i="92" s="1"/>
  <c r="B1145" i="92"/>
  <c r="K1145" i="92" s="1"/>
  <c r="B1146" i="92"/>
  <c r="K1146" i="92" s="1"/>
  <c r="B1147" i="92"/>
  <c r="K1147" i="92" s="1"/>
  <c r="B1148" i="92"/>
  <c r="K1148" i="92" s="1"/>
  <c r="B1149" i="92"/>
  <c r="K1149" i="92" s="1"/>
  <c r="B1150" i="92"/>
  <c r="K1150" i="92" s="1"/>
  <c r="B1151" i="92"/>
  <c r="K1151" i="92" s="1"/>
  <c r="B1152" i="92"/>
  <c r="K1152" i="92" s="1"/>
  <c r="B1153" i="92"/>
  <c r="K1153" i="92" s="1"/>
  <c r="B1154" i="92"/>
  <c r="K1154" i="92" s="1"/>
  <c r="B1155" i="92"/>
  <c r="K1155" i="92" s="1"/>
  <c r="B1156" i="92"/>
  <c r="K1156" i="92" s="1"/>
  <c r="B1157" i="92"/>
  <c r="K1157" i="92" s="1"/>
  <c r="B1158" i="92"/>
  <c r="K1158" i="92" s="1"/>
  <c r="B1159" i="92"/>
  <c r="K1159" i="92" s="1"/>
  <c r="B1160" i="92"/>
  <c r="K1160" i="92" s="1"/>
  <c r="B1161" i="92"/>
  <c r="K1161" i="92" s="1"/>
  <c r="B1162" i="92"/>
  <c r="K1162" i="92" s="1"/>
  <c r="B1163" i="92"/>
  <c r="K1163" i="92" s="1"/>
  <c r="B1164" i="92"/>
  <c r="K1164" i="92" s="1"/>
  <c r="B1165" i="92"/>
  <c r="K1165" i="92" s="1"/>
  <c r="B1166" i="92"/>
  <c r="K1166" i="92" s="1"/>
  <c r="B1167" i="92"/>
  <c r="K1167" i="92" s="1"/>
  <c r="B1168" i="92"/>
  <c r="K1168" i="92" s="1"/>
  <c r="B1169" i="92"/>
  <c r="K1169" i="92" s="1"/>
  <c r="B1170" i="92"/>
  <c r="K1170" i="92" s="1"/>
  <c r="B1171" i="92"/>
  <c r="K1171" i="92" s="1"/>
  <c r="B1172" i="92"/>
  <c r="K1172" i="92" s="1"/>
  <c r="B1173" i="92"/>
  <c r="K1173" i="92" s="1"/>
  <c r="B1174" i="92"/>
  <c r="K1174" i="92" s="1"/>
  <c r="B1175" i="92"/>
  <c r="K1175" i="92" s="1"/>
  <c r="B1176" i="92"/>
  <c r="K1176" i="92" s="1"/>
  <c r="B1177" i="92"/>
  <c r="K1177" i="92" s="1"/>
  <c r="B1178" i="92"/>
  <c r="K1178" i="92" s="1"/>
  <c r="B1179" i="92"/>
  <c r="K1179" i="92" s="1"/>
  <c r="B1180" i="92"/>
  <c r="K1180" i="92" s="1"/>
  <c r="B1181" i="92"/>
  <c r="K1181" i="92" s="1"/>
  <c r="B1182" i="92"/>
  <c r="K1182" i="92" s="1"/>
  <c r="B1183" i="92"/>
  <c r="K1183" i="92" s="1"/>
  <c r="B1184" i="92"/>
  <c r="K1184" i="92" s="1"/>
  <c r="B1185" i="92"/>
  <c r="K1185" i="92" s="1"/>
  <c r="B1186" i="92"/>
  <c r="K1186" i="92" s="1"/>
  <c r="B1187" i="92"/>
  <c r="K1187" i="92" s="1"/>
  <c r="B1188" i="92"/>
  <c r="K1188" i="92" s="1"/>
  <c r="B1189" i="92"/>
  <c r="K1189" i="92" s="1"/>
  <c r="B1190" i="92"/>
  <c r="K1190" i="92" s="1"/>
  <c r="B1191" i="92"/>
  <c r="K1191" i="92" s="1"/>
  <c r="B1192" i="92"/>
  <c r="K1192" i="92" s="1"/>
  <c r="B1193" i="92"/>
  <c r="K1193" i="92" s="1"/>
  <c r="B1194" i="92"/>
  <c r="K1194" i="92" s="1"/>
  <c r="B1195" i="92"/>
  <c r="K1195" i="92" s="1"/>
  <c r="B1196" i="92"/>
  <c r="K1196" i="92" s="1"/>
  <c r="B1197" i="92"/>
  <c r="K1197" i="92" s="1"/>
  <c r="B1198" i="92"/>
  <c r="K1198" i="92" s="1"/>
  <c r="B1199" i="92"/>
  <c r="K1199" i="92" s="1"/>
  <c r="B1200" i="92"/>
  <c r="K1200" i="92" s="1"/>
  <c r="B1201" i="92"/>
  <c r="K1201" i="92" s="1"/>
  <c r="B1202" i="92"/>
  <c r="K1202" i="92" s="1"/>
  <c r="B1203" i="92"/>
  <c r="K1203" i="92" s="1"/>
  <c r="B1204" i="92"/>
  <c r="K1204" i="92" s="1"/>
  <c r="B1205" i="92"/>
  <c r="K1205" i="92" s="1"/>
  <c r="B1206" i="92"/>
  <c r="K1206" i="92" s="1"/>
  <c r="B1207" i="92"/>
  <c r="K1207" i="92" s="1"/>
  <c r="B1208" i="92"/>
  <c r="K1208" i="92"/>
  <c r="B1209" i="92"/>
  <c r="K1209" i="92" s="1"/>
  <c r="B1210" i="92"/>
  <c r="K1210" i="92" s="1"/>
  <c r="B1211" i="92"/>
  <c r="K1211" i="92" s="1"/>
  <c r="B1212" i="92"/>
  <c r="K1212" i="92" s="1"/>
  <c r="B1213" i="92"/>
  <c r="K1213" i="92" s="1"/>
  <c r="B1214" i="92"/>
  <c r="K1214" i="92" s="1"/>
  <c r="B1215" i="92"/>
  <c r="K1215" i="92" s="1"/>
  <c r="B1216" i="92"/>
  <c r="K1216" i="92" s="1"/>
  <c r="B1217" i="92"/>
  <c r="K1217" i="92" s="1"/>
  <c r="B1218" i="92"/>
  <c r="K1218" i="92" s="1"/>
  <c r="B1219" i="92"/>
  <c r="K1219" i="92" s="1"/>
  <c r="B1220" i="92"/>
  <c r="K1220" i="92" s="1"/>
  <c r="B1221" i="92"/>
  <c r="K1221" i="92" s="1"/>
  <c r="B1222" i="92"/>
  <c r="K1222" i="92" s="1"/>
  <c r="B1223" i="92"/>
  <c r="K1223" i="92" s="1"/>
  <c r="B1224" i="92"/>
  <c r="K1224" i="92" s="1"/>
  <c r="B1225" i="92"/>
  <c r="K1225" i="92" s="1"/>
  <c r="B1226" i="92"/>
  <c r="K1226" i="92" s="1"/>
  <c r="B1227" i="92"/>
  <c r="K1227" i="92" s="1"/>
  <c r="B1228" i="92"/>
  <c r="K1228" i="92" s="1"/>
  <c r="B1229" i="92"/>
  <c r="K1229" i="92" s="1"/>
  <c r="B1230" i="92"/>
  <c r="K1230" i="92" s="1"/>
  <c r="B1231" i="92"/>
  <c r="K1231" i="92" s="1"/>
  <c r="B1232" i="92"/>
  <c r="K1232" i="92" s="1"/>
  <c r="B1233" i="92"/>
  <c r="K1233" i="92" s="1"/>
  <c r="B1234" i="92"/>
  <c r="K1234" i="92" s="1"/>
  <c r="B1235" i="92"/>
  <c r="K1235" i="92" s="1"/>
  <c r="B1236" i="92"/>
  <c r="K1236" i="92" s="1"/>
  <c r="B1237" i="92"/>
  <c r="K1237" i="92" s="1"/>
  <c r="B1238" i="92"/>
  <c r="K1238" i="92" s="1"/>
  <c r="B1239" i="92"/>
  <c r="K1239" i="92" s="1"/>
  <c r="B1240" i="92"/>
  <c r="K1240" i="92" s="1"/>
  <c r="B1241" i="92"/>
  <c r="K1241" i="92" s="1"/>
  <c r="B1242" i="92"/>
  <c r="K1242" i="92" s="1"/>
  <c r="B1243" i="92"/>
  <c r="K1243" i="92" s="1"/>
  <c r="B1244" i="92"/>
  <c r="K1244" i="92" s="1"/>
  <c r="B1245" i="92"/>
  <c r="K1245" i="92" s="1"/>
  <c r="B1246" i="92"/>
  <c r="K1246" i="92" s="1"/>
  <c r="B1247" i="92"/>
  <c r="K1247" i="92" s="1"/>
  <c r="B1248" i="92"/>
  <c r="K1248" i="92" s="1"/>
  <c r="B1249" i="92"/>
  <c r="K1249" i="92" s="1"/>
  <c r="B1250" i="92"/>
  <c r="K1250" i="92" s="1"/>
  <c r="B1251" i="92"/>
  <c r="K1251" i="92" s="1"/>
  <c r="B1252" i="92"/>
  <c r="K1252" i="92" s="1"/>
  <c r="B1253" i="92"/>
  <c r="K1253" i="92" s="1"/>
  <c r="B1254" i="92"/>
  <c r="K1254" i="92" s="1"/>
  <c r="B1255" i="92"/>
  <c r="K1255" i="92" s="1"/>
  <c r="B1256" i="92"/>
  <c r="K1256" i="92" s="1"/>
  <c r="B1257" i="92"/>
  <c r="K1257" i="92" s="1"/>
  <c r="B1258" i="92"/>
  <c r="K1258" i="92" s="1"/>
  <c r="B1259" i="92"/>
  <c r="K1259" i="92" s="1"/>
  <c r="B1260" i="92"/>
  <c r="K1260" i="92" s="1"/>
  <c r="B1261" i="92"/>
  <c r="K1261" i="92" s="1"/>
  <c r="B1262" i="92"/>
  <c r="K1262" i="92" s="1"/>
  <c r="B1263" i="92"/>
  <c r="K1263" i="92" s="1"/>
  <c r="B1264" i="92"/>
  <c r="K1264" i="92" s="1"/>
  <c r="B1265" i="92"/>
  <c r="K1265" i="92" s="1"/>
  <c r="B1266" i="92"/>
  <c r="K1266" i="92" s="1"/>
  <c r="B1267" i="92"/>
  <c r="K1267" i="92" s="1"/>
  <c r="B1268" i="92"/>
  <c r="K1268" i="92" s="1"/>
  <c r="B1269" i="92"/>
  <c r="K1269" i="92" s="1"/>
  <c r="B1270" i="92"/>
  <c r="K1270" i="92" s="1"/>
  <c r="B1271" i="92"/>
  <c r="K1271" i="92" s="1"/>
  <c r="B1272" i="92"/>
  <c r="K1272" i="92" s="1"/>
  <c r="B1273" i="92"/>
  <c r="K1273" i="92" s="1"/>
  <c r="B1274" i="92"/>
  <c r="K1274" i="92" s="1"/>
  <c r="B1275" i="92"/>
  <c r="K1275" i="92" s="1"/>
  <c r="B1276" i="92"/>
  <c r="K1276" i="92" s="1"/>
  <c r="B1277" i="92"/>
  <c r="K1277" i="92" s="1"/>
  <c r="B1278" i="92"/>
  <c r="K1278" i="92" s="1"/>
  <c r="B1279" i="92"/>
  <c r="K1279" i="92" s="1"/>
  <c r="B1280" i="92"/>
  <c r="K1280" i="92" s="1"/>
  <c r="B1281" i="92"/>
  <c r="K1281" i="92" s="1"/>
  <c r="B1282" i="92"/>
  <c r="K1282" i="92" s="1"/>
  <c r="B1283" i="92"/>
  <c r="K1283" i="92" s="1"/>
  <c r="B1284" i="92"/>
  <c r="K1284" i="92" s="1"/>
  <c r="B1285" i="92"/>
  <c r="K1285" i="92" s="1"/>
  <c r="B1286" i="92"/>
  <c r="K1286" i="92" s="1"/>
  <c r="B1287" i="92"/>
  <c r="K1287" i="92" s="1"/>
  <c r="B1288" i="92"/>
  <c r="K1288" i="92" s="1"/>
  <c r="B1289" i="92"/>
  <c r="K1289" i="92" s="1"/>
  <c r="B1290" i="92"/>
  <c r="K1290" i="92" s="1"/>
  <c r="B1291" i="92"/>
  <c r="K1291" i="92" s="1"/>
  <c r="B1292" i="92"/>
  <c r="K1292" i="92" s="1"/>
  <c r="B1293" i="92"/>
  <c r="K1293" i="92" s="1"/>
  <c r="B1294" i="92"/>
  <c r="K1294" i="92" s="1"/>
  <c r="B1295" i="92"/>
  <c r="K1295" i="92" s="1"/>
  <c r="B1296" i="92"/>
  <c r="K1296" i="92" s="1"/>
  <c r="B1297" i="92"/>
  <c r="K1297" i="92" s="1"/>
  <c r="B1298" i="92"/>
  <c r="K1298" i="92" s="1"/>
  <c r="B1299" i="92"/>
  <c r="K1299" i="92" s="1"/>
  <c r="B1300" i="92"/>
  <c r="K1300" i="92" s="1"/>
  <c r="B1301" i="92"/>
  <c r="K1301" i="92" s="1"/>
  <c r="B1302" i="92"/>
  <c r="K1302" i="92" s="1"/>
  <c r="B1303" i="92"/>
  <c r="K1303" i="92" s="1"/>
  <c r="B1304" i="92"/>
  <c r="K1304" i="92" s="1"/>
  <c r="B1305" i="92"/>
  <c r="K1305" i="92" s="1"/>
  <c r="B1306" i="92"/>
  <c r="K1306" i="92" s="1"/>
  <c r="B1307" i="92"/>
  <c r="K1307" i="92" s="1"/>
  <c r="B1308" i="92"/>
  <c r="K1308" i="92" s="1"/>
  <c r="B1309" i="92"/>
  <c r="K1309" i="92" s="1"/>
  <c r="B1310" i="92"/>
  <c r="K1310" i="92" s="1"/>
  <c r="B1311" i="92"/>
  <c r="K1311" i="92" s="1"/>
  <c r="B1312" i="92"/>
  <c r="K1312" i="92" s="1"/>
  <c r="B1313" i="92"/>
  <c r="K1313" i="92" s="1"/>
  <c r="B1314" i="92"/>
  <c r="K1314" i="92" s="1"/>
  <c r="B1315" i="92"/>
  <c r="K1315" i="92" s="1"/>
  <c r="B1316" i="92"/>
  <c r="K1316" i="92" s="1"/>
  <c r="B1317" i="92"/>
  <c r="K1317" i="92" s="1"/>
  <c r="B1318" i="92"/>
  <c r="K1318" i="92" s="1"/>
  <c r="B1319" i="92"/>
  <c r="K1319" i="92" s="1"/>
  <c r="B1320" i="92"/>
  <c r="K1320" i="92" s="1"/>
  <c r="B1321" i="92"/>
  <c r="K1321" i="92" s="1"/>
  <c r="B1322" i="92"/>
  <c r="K1322" i="92" s="1"/>
  <c r="B1323" i="92"/>
  <c r="K1323" i="92" s="1"/>
  <c r="B1324" i="92"/>
  <c r="K1324" i="92" s="1"/>
  <c r="B1325" i="92"/>
  <c r="K1325" i="92" s="1"/>
  <c r="B1326" i="92"/>
  <c r="K1326" i="92" s="1"/>
  <c r="B1327" i="92"/>
  <c r="K1327" i="92" s="1"/>
  <c r="B1328" i="92"/>
  <c r="K1328" i="92" s="1"/>
  <c r="B1329" i="92"/>
  <c r="K1329" i="92" s="1"/>
  <c r="B1330" i="92"/>
  <c r="K1330" i="92" s="1"/>
  <c r="B1331" i="92"/>
  <c r="K1331" i="92" s="1"/>
  <c r="B1332" i="92"/>
  <c r="K1332" i="92" s="1"/>
  <c r="B1333" i="92"/>
  <c r="K1333" i="92" s="1"/>
  <c r="B1334" i="92"/>
  <c r="K1334" i="92" s="1"/>
  <c r="B1335" i="92"/>
  <c r="K1335" i="92" s="1"/>
  <c r="B1336" i="92"/>
  <c r="K1336" i="92" s="1"/>
  <c r="B1337" i="92"/>
  <c r="K1337" i="92" s="1"/>
  <c r="B1338" i="92"/>
  <c r="K1338" i="92" s="1"/>
  <c r="B1339" i="92"/>
  <c r="K1339" i="92" s="1"/>
  <c r="B1340" i="92"/>
  <c r="K1340" i="92" s="1"/>
  <c r="B1341" i="92"/>
  <c r="K1341" i="92" s="1"/>
  <c r="B1342" i="92"/>
  <c r="K1342" i="92" s="1"/>
  <c r="B1343" i="92"/>
  <c r="K1343" i="92" s="1"/>
  <c r="B1344" i="92"/>
  <c r="K1344" i="92" s="1"/>
  <c r="B1345" i="92"/>
  <c r="K1345" i="92" s="1"/>
  <c r="B1346" i="92"/>
  <c r="K1346" i="92" s="1"/>
  <c r="B1347" i="92"/>
  <c r="K1347" i="92" s="1"/>
  <c r="B1348" i="92"/>
  <c r="K1348" i="92" s="1"/>
  <c r="B1349" i="92"/>
  <c r="K1349" i="92" s="1"/>
  <c r="B1350" i="92"/>
  <c r="K1350" i="92" s="1"/>
  <c r="B1351" i="92"/>
  <c r="K1351" i="92" s="1"/>
  <c r="B1352" i="92"/>
  <c r="K1352" i="92" s="1"/>
  <c r="B1353" i="92"/>
  <c r="K1353" i="92" s="1"/>
  <c r="B1354" i="92"/>
  <c r="K1354" i="92" s="1"/>
  <c r="B1355" i="92"/>
  <c r="K1355" i="92" s="1"/>
  <c r="B1356" i="92"/>
  <c r="K1356" i="92" s="1"/>
  <c r="B1357" i="92"/>
  <c r="K1357" i="92" s="1"/>
  <c r="B1358" i="92"/>
  <c r="K1358" i="92" s="1"/>
  <c r="B1359" i="92"/>
  <c r="K1359" i="92" s="1"/>
  <c r="B1360" i="92"/>
  <c r="K1360" i="92" s="1"/>
  <c r="B1361" i="92"/>
  <c r="K1361" i="92" s="1"/>
  <c r="B1362" i="92"/>
  <c r="K1362" i="92" s="1"/>
  <c r="B1363" i="92"/>
  <c r="K1363" i="92" s="1"/>
  <c r="B1364" i="92"/>
  <c r="K1364" i="92" s="1"/>
  <c r="B1365" i="92"/>
  <c r="K1365" i="92" s="1"/>
  <c r="B1366" i="92"/>
  <c r="K1366" i="92" s="1"/>
  <c r="B1367" i="92"/>
  <c r="K1367" i="92" s="1"/>
  <c r="B1368" i="92"/>
  <c r="K1368" i="92" s="1"/>
  <c r="B1369" i="92"/>
  <c r="K1369" i="92" s="1"/>
  <c r="B1370" i="92"/>
  <c r="K1370" i="92" s="1"/>
  <c r="B1371" i="92"/>
  <c r="K1371" i="92" s="1"/>
  <c r="B1372" i="92"/>
  <c r="K1372" i="92" s="1"/>
  <c r="B1373" i="92"/>
  <c r="K1373" i="92" s="1"/>
  <c r="B1374" i="92"/>
  <c r="K1374" i="92" s="1"/>
  <c r="B1375" i="92"/>
  <c r="K1375" i="92" s="1"/>
  <c r="B1376" i="92"/>
  <c r="K1376" i="92" s="1"/>
  <c r="B1377" i="92"/>
  <c r="K1377" i="92" s="1"/>
  <c r="B1378" i="92"/>
  <c r="K1378" i="92" s="1"/>
  <c r="B1379" i="92"/>
  <c r="K1379" i="92" s="1"/>
  <c r="B1380" i="92"/>
  <c r="K1380" i="92" s="1"/>
  <c r="B1381" i="92"/>
  <c r="K1381" i="92" s="1"/>
  <c r="B1382" i="92"/>
  <c r="K1382" i="92" s="1"/>
  <c r="B1383" i="92"/>
  <c r="K1383" i="92" s="1"/>
  <c r="B1384" i="92"/>
  <c r="K1384" i="92" s="1"/>
  <c r="B1385" i="92"/>
  <c r="K1385" i="92" s="1"/>
  <c r="B1386" i="92"/>
  <c r="K1386" i="92"/>
  <c r="B1387" i="92"/>
  <c r="K1387" i="92" s="1"/>
  <c r="B1388" i="92"/>
  <c r="K1388" i="92" s="1"/>
  <c r="B1389" i="92"/>
  <c r="K1389" i="92" s="1"/>
  <c r="B1390" i="92"/>
  <c r="K1390" i="92" s="1"/>
  <c r="B1391" i="92"/>
  <c r="K1391" i="92" s="1"/>
  <c r="B1392" i="92"/>
  <c r="K1392" i="92" s="1"/>
  <c r="B1393" i="92"/>
  <c r="K1393" i="92" s="1"/>
  <c r="B1394" i="92"/>
  <c r="K1394" i="92" s="1"/>
  <c r="B1395" i="92"/>
  <c r="K1395" i="92" s="1"/>
  <c r="B1396" i="92"/>
  <c r="K1396" i="92" s="1"/>
  <c r="B1397" i="92"/>
  <c r="K1397" i="92" s="1"/>
  <c r="B1398" i="92"/>
  <c r="K1398" i="92" s="1"/>
  <c r="B1399" i="92"/>
  <c r="K1399" i="92" s="1"/>
  <c r="B1400" i="92"/>
  <c r="K1400" i="92" s="1"/>
  <c r="B1401" i="92"/>
  <c r="K1401" i="92" s="1"/>
  <c r="B1402" i="92"/>
  <c r="K1402" i="92" s="1"/>
  <c r="B1403" i="92"/>
  <c r="K1403" i="92" s="1"/>
  <c r="B1404" i="92"/>
  <c r="K1404" i="92"/>
  <c r="B1405" i="92"/>
  <c r="K1405" i="92" s="1"/>
  <c r="B1406" i="92"/>
  <c r="K1406" i="92" s="1"/>
  <c r="B1407" i="92"/>
  <c r="K1407" i="92" s="1"/>
  <c r="B1408" i="92"/>
  <c r="K1408" i="92" s="1"/>
  <c r="B1409" i="92"/>
  <c r="K1409" i="92" s="1"/>
  <c r="B1410" i="92"/>
  <c r="K1410" i="92" s="1"/>
  <c r="B1411" i="92"/>
  <c r="K1411" i="92" s="1"/>
  <c r="B1412" i="92"/>
  <c r="K1412" i="92" s="1"/>
  <c r="B1413" i="92"/>
  <c r="K1413" i="92" s="1"/>
  <c r="B1414" i="92"/>
  <c r="K1414" i="92" s="1"/>
  <c r="B1415" i="92"/>
  <c r="K1415" i="92" s="1"/>
  <c r="B1416" i="92"/>
  <c r="K1416" i="92" s="1"/>
  <c r="B1417" i="92"/>
  <c r="K1417" i="92" s="1"/>
  <c r="B1418" i="92"/>
  <c r="K1418" i="92" s="1"/>
  <c r="B1419" i="92"/>
  <c r="K1419" i="92" s="1"/>
  <c r="B1420" i="92"/>
  <c r="K1420" i="92" s="1"/>
  <c r="B1421" i="92"/>
  <c r="K1421" i="92" s="1"/>
  <c r="B1422" i="92"/>
  <c r="K1422" i="92" s="1"/>
  <c r="B1423" i="92"/>
  <c r="K1423" i="92" s="1"/>
  <c r="B1424" i="92"/>
  <c r="K1424" i="92" s="1"/>
  <c r="B1425" i="92"/>
  <c r="K1425" i="92" s="1"/>
  <c r="B1426" i="92"/>
  <c r="K1426" i="92" s="1"/>
  <c r="B1427" i="92"/>
  <c r="K1427" i="92" s="1"/>
  <c r="B1428" i="92"/>
  <c r="K1428" i="92"/>
  <c r="B1429" i="92"/>
  <c r="K1429" i="92" s="1"/>
  <c r="B1430" i="92"/>
  <c r="K1430" i="92" s="1"/>
  <c r="B1431" i="92"/>
  <c r="K1431" i="92" s="1"/>
  <c r="B1432" i="92"/>
  <c r="K1432" i="92" s="1"/>
  <c r="B1433" i="92"/>
  <c r="K1433" i="92" s="1"/>
  <c r="B1434" i="92"/>
  <c r="K1434" i="92"/>
  <c r="B1435" i="92"/>
  <c r="K1435" i="92" s="1"/>
  <c r="B1436" i="92"/>
  <c r="K1436" i="92" s="1"/>
  <c r="B1437" i="92"/>
  <c r="K1437" i="92" s="1"/>
  <c r="B1438" i="92"/>
  <c r="K1438" i="92" s="1"/>
  <c r="B1439" i="92"/>
  <c r="K1439" i="92" s="1"/>
  <c r="B1440" i="92"/>
  <c r="K1440" i="92" s="1"/>
  <c r="B1441" i="92"/>
  <c r="K1441" i="92" s="1"/>
  <c r="B1442" i="92"/>
  <c r="K1442" i="92" s="1"/>
  <c r="B1443" i="92"/>
  <c r="K1443" i="92" s="1"/>
  <c r="B1444" i="92"/>
  <c r="K1444" i="92" s="1"/>
  <c r="B1445" i="92"/>
  <c r="K1445" i="92" s="1"/>
  <c r="B1446" i="92"/>
  <c r="K1446" i="92" s="1"/>
  <c r="B1447" i="92"/>
  <c r="K1447" i="92" s="1"/>
  <c r="B1448" i="92"/>
  <c r="K1448" i="92" s="1"/>
  <c r="B1449" i="92"/>
  <c r="K1449" i="92" s="1"/>
  <c r="B1450" i="92"/>
  <c r="K1450" i="92" s="1"/>
  <c r="B1451" i="92"/>
  <c r="K1451" i="92" s="1"/>
  <c r="B1452" i="92"/>
  <c r="K1452" i="92" s="1"/>
  <c r="B1453" i="92"/>
  <c r="K1453" i="92" s="1"/>
  <c r="B1454" i="92"/>
  <c r="K1454" i="92" s="1"/>
  <c r="B1455" i="92"/>
  <c r="K1455" i="92" s="1"/>
  <c r="B1456" i="92"/>
  <c r="K1456" i="92" s="1"/>
  <c r="B1457" i="92"/>
  <c r="K1457" i="92" s="1"/>
  <c r="B1458" i="92"/>
  <c r="K1458" i="92" s="1"/>
  <c r="B1459" i="92"/>
  <c r="K1459" i="92" s="1"/>
  <c r="B1460" i="92"/>
  <c r="K1460" i="92" s="1"/>
  <c r="B1461" i="92"/>
  <c r="K1461" i="92" s="1"/>
  <c r="B1462" i="92"/>
  <c r="K1462" i="92" s="1"/>
  <c r="B1463" i="92"/>
  <c r="K1463" i="92" s="1"/>
  <c r="B1464" i="92"/>
  <c r="K1464" i="92" s="1"/>
  <c r="B1465" i="92"/>
  <c r="K1465" i="92" s="1"/>
  <c r="B1466" i="92"/>
  <c r="K1466" i="92" s="1"/>
  <c r="B1467" i="92"/>
  <c r="K1467" i="92" s="1"/>
  <c r="B1468" i="92"/>
  <c r="K1468" i="92" s="1"/>
  <c r="B1469" i="92"/>
  <c r="K1469" i="92" s="1"/>
  <c r="B1470" i="92"/>
  <c r="K1470" i="92" s="1"/>
  <c r="B1471" i="92"/>
  <c r="K1471" i="92" s="1"/>
  <c r="B1472" i="92"/>
  <c r="K1472" i="92" s="1"/>
  <c r="B1473" i="92"/>
  <c r="K1473" i="92" s="1"/>
  <c r="B1474" i="92"/>
  <c r="K1474" i="92" s="1"/>
  <c r="B1475" i="92"/>
  <c r="K1475" i="92" s="1"/>
  <c r="B1476" i="92"/>
  <c r="K1476" i="92" s="1"/>
  <c r="B1477" i="92"/>
  <c r="K1477" i="92" s="1"/>
  <c r="B1478" i="92"/>
  <c r="K1478" i="92" s="1"/>
  <c r="B1479" i="92"/>
  <c r="K1479" i="92" s="1"/>
  <c r="B1480" i="92"/>
  <c r="K1480" i="92" s="1"/>
  <c r="B1481" i="92"/>
  <c r="K1481" i="92" s="1"/>
  <c r="B1482" i="92"/>
  <c r="K1482" i="92" s="1"/>
  <c r="B1483" i="92"/>
  <c r="K1483" i="92" s="1"/>
  <c r="B1484" i="92"/>
  <c r="K1484" i="92" s="1"/>
  <c r="B1485" i="92"/>
  <c r="K1485" i="92" s="1"/>
  <c r="B1486" i="92"/>
  <c r="K1486" i="92" s="1"/>
  <c r="B1487" i="92"/>
  <c r="K1487" i="92" s="1"/>
  <c r="B1488" i="92"/>
  <c r="K1488" i="92" s="1"/>
  <c r="B1489" i="92"/>
  <c r="K1489" i="92" s="1"/>
  <c r="B1490" i="92"/>
  <c r="K1490" i="92" s="1"/>
  <c r="B1491" i="92"/>
  <c r="K1491" i="92" s="1"/>
  <c r="B1492" i="92"/>
  <c r="K1492" i="92" s="1"/>
  <c r="B1493" i="92"/>
  <c r="K1493" i="92" s="1"/>
  <c r="B1494" i="92"/>
  <c r="K1494" i="92" s="1"/>
  <c r="B1495" i="92"/>
  <c r="K1495" i="92" s="1"/>
  <c r="B1496" i="92"/>
  <c r="K1496" i="92" s="1"/>
  <c r="B1497" i="92"/>
  <c r="K1497" i="92" s="1"/>
  <c r="B1498" i="92"/>
  <c r="K1498" i="92" s="1"/>
  <c r="B1499" i="92"/>
  <c r="K1499" i="92" s="1"/>
  <c r="B1500" i="92"/>
  <c r="K1500" i="92" s="1"/>
  <c r="B1501" i="92"/>
  <c r="K1501" i="92" s="1"/>
  <c r="B1502" i="92"/>
  <c r="K1502" i="92" s="1"/>
  <c r="B1503" i="92"/>
  <c r="K1503" i="92" s="1"/>
  <c r="B1504" i="92"/>
  <c r="K1504" i="92" s="1"/>
  <c r="B1505" i="92"/>
  <c r="K1505" i="92" s="1"/>
  <c r="B1506" i="92"/>
  <c r="K1506" i="92" s="1"/>
  <c r="B1507" i="92"/>
  <c r="K1507" i="92" s="1"/>
  <c r="B1508" i="92"/>
  <c r="K1508" i="92" s="1"/>
  <c r="B1509" i="92"/>
  <c r="K1509" i="92" s="1"/>
  <c r="B1510" i="92"/>
  <c r="K1510" i="92" s="1"/>
  <c r="B1511" i="92"/>
  <c r="K1511" i="92" s="1"/>
  <c r="B1512" i="92"/>
  <c r="K1512" i="92" s="1"/>
  <c r="B1513" i="92"/>
  <c r="K1513" i="92"/>
  <c r="B1514" i="92"/>
  <c r="K1514" i="92" s="1"/>
  <c r="B1515" i="92"/>
  <c r="K1515" i="92" s="1"/>
  <c r="B1516" i="92"/>
  <c r="K1516" i="92" s="1"/>
  <c r="B1517" i="92"/>
  <c r="K1517" i="92" s="1"/>
  <c r="B1518" i="92"/>
  <c r="K1518" i="92" s="1"/>
  <c r="B1519" i="92"/>
  <c r="K1519" i="92" s="1"/>
  <c r="B1520" i="92"/>
  <c r="K1520" i="92" s="1"/>
  <c r="B1521" i="92"/>
  <c r="K1521" i="92" s="1"/>
  <c r="B1522" i="92"/>
  <c r="K1522" i="92" s="1"/>
  <c r="B1523" i="92"/>
  <c r="K1523" i="92" s="1"/>
  <c r="B1524" i="92"/>
  <c r="K1524" i="92" s="1"/>
  <c r="B1525" i="92"/>
  <c r="K1525" i="92" s="1"/>
  <c r="B1526" i="92"/>
  <c r="K1526" i="92" s="1"/>
  <c r="B1527" i="92"/>
  <c r="K1527" i="92" s="1"/>
  <c r="B1528" i="92"/>
  <c r="K1528" i="92" s="1"/>
  <c r="B1529" i="92"/>
  <c r="K1529" i="92" s="1"/>
  <c r="B1530" i="92"/>
  <c r="K1530" i="92" s="1"/>
  <c r="B1531" i="92"/>
  <c r="K1531" i="92" s="1"/>
  <c r="B1532" i="92"/>
  <c r="K1532" i="92" s="1"/>
  <c r="B1533" i="92"/>
  <c r="K1533" i="92" s="1"/>
  <c r="B1534" i="92"/>
  <c r="K1534" i="92" s="1"/>
  <c r="B1535" i="92"/>
  <c r="K1535" i="92" s="1"/>
  <c r="B1536" i="92"/>
  <c r="K1536" i="92" s="1"/>
  <c r="B1537" i="92"/>
  <c r="K1537" i="92" s="1"/>
  <c r="B1538" i="92"/>
  <c r="K1538" i="92" s="1"/>
  <c r="B1539" i="92"/>
  <c r="K1539" i="92" s="1"/>
  <c r="B1540" i="92"/>
  <c r="K1540" i="92" s="1"/>
  <c r="B1541" i="92"/>
  <c r="K1541" i="92" s="1"/>
  <c r="B1542" i="92"/>
  <c r="K1542" i="92" s="1"/>
  <c r="B1543" i="92"/>
  <c r="K1543" i="92" s="1"/>
  <c r="B1544" i="92"/>
  <c r="K1544" i="92" s="1"/>
  <c r="B1545" i="92"/>
  <c r="K1545" i="92" s="1"/>
  <c r="B1546" i="92"/>
  <c r="K1546" i="92" s="1"/>
  <c r="B1547" i="92"/>
  <c r="K1547" i="92" s="1"/>
  <c r="B1548" i="92"/>
  <c r="K1548" i="92" s="1"/>
  <c r="B1549" i="92"/>
  <c r="K1549" i="92" s="1"/>
  <c r="B1550" i="92"/>
  <c r="K1550" i="92" s="1"/>
  <c r="B1551" i="92"/>
  <c r="K1551" i="92" s="1"/>
  <c r="B1552" i="92"/>
  <c r="K1552" i="92" s="1"/>
  <c r="B1553" i="92"/>
  <c r="K1553" i="92" s="1"/>
  <c r="B1554" i="92"/>
  <c r="K1554" i="92" s="1"/>
  <c r="B1555" i="92"/>
  <c r="K1555" i="92" s="1"/>
  <c r="B1556" i="92"/>
  <c r="K1556" i="92" s="1"/>
  <c r="B1557" i="92"/>
  <c r="K1557" i="92" s="1"/>
  <c r="B1558" i="92"/>
  <c r="K1558" i="92" s="1"/>
  <c r="B1559" i="92"/>
  <c r="K1559" i="92" s="1"/>
  <c r="B1560" i="92"/>
  <c r="K1560" i="92" s="1"/>
  <c r="B1561" i="92"/>
  <c r="K1561" i="92" s="1"/>
  <c r="B1562" i="92"/>
  <c r="K1562" i="92" s="1"/>
  <c r="B1563" i="92"/>
  <c r="K1563" i="92" s="1"/>
  <c r="B1564" i="92"/>
  <c r="K1564" i="92" s="1"/>
  <c r="B1565" i="92"/>
  <c r="K1565" i="92" s="1"/>
  <c r="B1566" i="92"/>
  <c r="K1566" i="92" s="1"/>
  <c r="B1567" i="92"/>
  <c r="K1567" i="92" s="1"/>
  <c r="B1568" i="92"/>
  <c r="K1568" i="92" s="1"/>
  <c r="B1569" i="92"/>
  <c r="K1569" i="92" s="1"/>
  <c r="B1570" i="92"/>
  <c r="K1570" i="92" s="1"/>
  <c r="B1571" i="92"/>
  <c r="K1571" i="92" s="1"/>
  <c r="B1572" i="92"/>
  <c r="K1572" i="92" s="1"/>
  <c r="B1573" i="92"/>
  <c r="K1573" i="92" s="1"/>
  <c r="B1574" i="92"/>
  <c r="K1574" i="92" s="1"/>
  <c r="B1575" i="92"/>
  <c r="K1575" i="92" s="1"/>
  <c r="B1576" i="92"/>
  <c r="K1576" i="92" s="1"/>
  <c r="B1577" i="92"/>
  <c r="K1577" i="92" s="1"/>
  <c r="B1578" i="92"/>
  <c r="K1578" i="92" s="1"/>
  <c r="B1579" i="92"/>
  <c r="K1579" i="92" s="1"/>
  <c r="B1580" i="92"/>
  <c r="K1580" i="92" s="1"/>
  <c r="B1581" i="92"/>
  <c r="K1581" i="92" s="1"/>
  <c r="B1582" i="92"/>
  <c r="K1582" i="92" s="1"/>
  <c r="B1583" i="92"/>
  <c r="K1583" i="92" s="1"/>
  <c r="B1584" i="92"/>
  <c r="K1584" i="92" s="1"/>
  <c r="B1585" i="92"/>
  <c r="K1585" i="92" s="1"/>
  <c r="B1586" i="92"/>
  <c r="K1586" i="92" s="1"/>
  <c r="B1587" i="92"/>
  <c r="K1587" i="92" s="1"/>
  <c r="B1588" i="92"/>
  <c r="K1588" i="92" s="1"/>
  <c r="B1589" i="92"/>
  <c r="K1589" i="92" s="1"/>
  <c r="B1590" i="92"/>
  <c r="K1590" i="92" s="1"/>
  <c r="B1591" i="92"/>
  <c r="K1591" i="92" s="1"/>
  <c r="B1592" i="92"/>
  <c r="K1592" i="92" s="1"/>
  <c r="B1593" i="92"/>
  <c r="K1593" i="92" s="1"/>
  <c r="B1594" i="92"/>
  <c r="K1594" i="92" s="1"/>
  <c r="B1595" i="92"/>
  <c r="K1595" i="92" s="1"/>
  <c r="B1596" i="92"/>
  <c r="K1596" i="92" s="1"/>
  <c r="B1597" i="92"/>
  <c r="K1597" i="92" s="1"/>
  <c r="B1598" i="92"/>
  <c r="K1598" i="92" s="1"/>
  <c r="B1599" i="92"/>
  <c r="K1599" i="92" s="1"/>
  <c r="B1600" i="92"/>
  <c r="K1600" i="92" s="1"/>
  <c r="B1601" i="92"/>
  <c r="K1601" i="92" s="1"/>
  <c r="B1602" i="92"/>
  <c r="K1602" i="92" s="1"/>
  <c r="B1603" i="92"/>
  <c r="K1603" i="92" s="1"/>
  <c r="B1604" i="92"/>
  <c r="K1604" i="92" s="1"/>
  <c r="B1605" i="92"/>
  <c r="K1605" i="92" s="1"/>
  <c r="B1606" i="92"/>
  <c r="K1606" i="92" s="1"/>
  <c r="B1607" i="92"/>
  <c r="K1607" i="92" s="1"/>
  <c r="B1608" i="92"/>
  <c r="K1608" i="92" s="1"/>
  <c r="B1609" i="92"/>
  <c r="K1609" i="92" s="1"/>
  <c r="B1610" i="92"/>
  <c r="K1610" i="92" s="1"/>
  <c r="B1611" i="92"/>
  <c r="K1611" i="92" s="1"/>
  <c r="B1612" i="92"/>
  <c r="K1612" i="92" s="1"/>
  <c r="B1613" i="92"/>
  <c r="K1613" i="92" s="1"/>
  <c r="B1614" i="92"/>
  <c r="K1614" i="92" s="1"/>
  <c r="B1615" i="92"/>
  <c r="K1615" i="92" s="1"/>
  <c r="B1616" i="92"/>
  <c r="K1616" i="92" s="1"/>
  <c r="B1617" i="92"/>
  <c r="K1617" i="92" s="1"/>
  <c r="B1618" i="92"/>
  <c r="K1618" i="92" s="1"/>
  <c r="B1619" i="92"/>
  <c r="K1619" i="92" s="1"/>
  <c r="B1620" i="92"/>
  <c r="K1620" i="92" s="1"/>
  <c r="B1621" i="92"/>
  <c r="K1621" i="92" s="1"/>
  <c r="B1622" i="92"/>
  <c r="K1622" i="92" s="1"/>
  <c r="B1623" i="92"/>
  <c r="K1623" i="92" s="1"/>
  <c r="B1624" i="92"/>
  <c r="K1624" i="92" s="1"/>
  <c r="B1625" i="92"/>
  <c r="K1625" i="92" s="1"/>
  <c r="B1626" i="92"/>
  <c r="K1626" i="92" s="1"/>
  <c r="B1627" i="92"/>
  <c r="K1627" i="92" s="1"/>
  <c r="B1628" i="92"/>
  <c r="K1628" i="92" s="1"/>
  <c r="B1629" i="92"/>
  <c r="K1629" i="92" s="1"/>
  <c r="B1630" i="92"/>
  <c r="K1630" i="92" s="1"/>
  <c r="B1631" i="92"/>
  <c r="K1631" i="92" s="1"/>
  <c r="B1632" i="92"/>
  <c r="K1632" i="92" s="1"/>
  <c r="B1633" i="92"/>
  <c r="K1633" i="92" s="1"/>
  <c r="B1634" i="92"/>
  <c r="K1634" i="92" s="1"/>
  <c r="B1635" i="92"/>
  <c r="K1635" i="92" s="1"/>
  <c r="B1636" i="92"/>
  <c r="K1636" i="92" s="1"/>
  <c r="B1637" i="92"/>
  <c r="K1637" i="92" s="1"/>
  <c r="B1638" i="92"/>
  <c r="K1638" i="92" s="1"/>
  <c r="B1639" i="92"/>
  <c r="K1639" i="92" s="1"/>
  <c r="B1640" i="92"/>
  <c r="K1640" i="92" s="1"/>
  <c r="B1641" i="92"/>
  <c r="K1641" i="92" s="1"/>
  <c r="B1642" i="92"/>
  <c r="K1642" i="92" s="1"/>
  <c r="B1643" i="92"/>
  <c r="K1643" i="92" s="1"/>
  <c r="B1644" i="92"/>
  <c r="K1644" i="92" s="1"/>
  <c r="B1645" i="92"/>
  <c r="K1645" i="92" s="1"/>
  <c r="B1646" i="92"/>
  <c r="K1646" i="92" s="1"/>
  <c r="B1647" i="92"/>
  <c r="K1647" i="92" s="1"/>
  <c r="B1648" i="92"/>
  <c r="K1648" i="92" s="1"/>
  <c r="B1649" i="92"/>
  <c r="K1649" i="92" s="1"/>
  <c r="B1650" i="92"/>
  <c r="K1650" i="92" s="1"/>
  <c r="B1651" i="92"/>
  <c r="K1651" i="92" s="1"/>
  <c r="B1652" i="92"/>
  <c r="K1652" i="92" s="1"/>
  <c r="B1653" i="92"/>
  <c r="K1653" i="92" s="1"/>
  <c r="B1654" i="92"/>
  <c r="K1654" i="92" s="1"/>
  <c r="B1655" i="92"/>
  <c r="K1655" i="92" s="1"/>
  <c r="B1656" i="92"/>
  <c r="K1656" i="92" s="1"/>
  <c r="B1657" i="92"/>
  <c r="K1657" i="92"/>
  <c r="B1658" i="92"/>
  <c r="K1658" i="92" s="1"/>
  <c r="B1659" i="92"/>
  <c r="K1659" i="92" s="1"/>
  <c r="B1660" i="92"/>
  <c r="K1660" i="92" s="1"/>
  <c r="B1661" i="92"/>
  <c r="K1661" i="92" s="1"/>
  <c r="B1662" i="92"/>
  <c r="K1662" i="92" s="1"/>
  <c r="B1663" i="92"/>
  <c r="K1663" i="92" s="1"/>
  <c r="B1664" i="92"/>
  <c r="K1664" i="92" s="1"/>
  <c r="B1665" i="92"/>
  <c r="K1665" i="92" s="1"/>
  <c r="B1666" i="92"/>
  <c r="K1666" i="92" s="1"/>
  <c r="B1667" i="92"/>
  <c r="K1667" i="92" s="1"/>
  <c r="B1668" i="92"/>
  <c r="K1668" i="92" s="1"/>
  <c r="B1669" i="92"/>
  <c r="K1669" i="92" s="1"/>
  <c r="B1670" i="92"/>
  <c r="K1670" i="92" s="1"/>
  <c r="B1671" i="92"/>
  <c r="K1671" i="92" s="1"/>
  <c r="B1672" i="92"/>
  <c r="K1672" i="92" s="1"/>
  <c r="B1673" i="92"/>
  <c r="K1673" i="92" s="1"/>
  <c r="B1674" i="92"/>
  <c r="K1674" i="92" s="1"/>
  <c r="B1675" i="92"/>
  <c r="K1675" i="92" s="1"/>
  <c r="B1676" i="92"/>
  <c r="K1676" i="92" s="1"/>
  <c r="B1677" i="92"/>
  <c r="K1677" i="92" s="1"/>
  <c r="B1678" i="92"/>
  <c r="K1678" i="92" s="1"/>
  <c r="B1679" i="92"/>
  <c r="K1679" i="92" s="1"/>
  <c r="B1680" i="92"/>
  <c r="K1680" i="92" s="1"/>
  <c r="B1681" i="92"/>
  <c r="K1681" i="92" s="1"/>
  <c r="B1682" i="92"/>
  <c r="K1682" i="92" s="1"/>
  <c r="B1683" i="92"/>
  <c r="K1683" i="92" s="1"/>
  <c r="B1684" i="92"/>
  <c r="K1684" i="92" s="1"/>
  <c r="B1685" i="92"/>
  <c r="K1685" i="92" s="1"/>
  <c r="B1686" i="92"/>
  <c r="K1686" i="92" s="1"/>
  <c r="B1687" i="92"/>
  <c r="K1687" i="92" s="1"/>
  <c r="B1688" i="92"/>
  <c r="K1688" i="92" s="1"/>
  <c r="B1689" i="92"/>
  <c r="K1689" i="92" s="1"/>
  <c r="B1690" i="92"/>
  <c r="K1690" i="92" s="1"/>
  <c r="B1691" i="92"/>
  <c r="K1691" i="92" s="1"/>
  <c r="B1692" i="92"/>
  <c r="K1692" i="92" s="1"/>
  <c r="B1693" i="92"/>
  <c r="K1693" i="92" s="1"/>
  <c r="B1694" i="92"/>
  <c r="K1694" i="92" s="1"/>
  <c r="B1695" i="92"/>
  <c r="K1695" i="92" s="1"/>
  <c r="B1696" i="92"/>
  <c r="K1696" i="92" s="1"/>
  <c r="B1697" i="92"/>
  <c r="K1697" i="92" s="1"/>
  <c r="B1698" i="92"/>
  <c r="K1698" i="92" s="1"/>
  <c r="B1699" i="92"/>
  <c r="K1699" i="92" s="1"/>
  <c r="B1700" i="92"/>
  <c r="K1700" i="92" s="1"/>
  <c r="B1701" i="92"/>
  <c r="K1701" i="92" s="1"/>
  <c r="B1702" i="92"/>
  <c r="K1702" i="92" s="1"/>
  <c r="B1703" i="92"/>
  <c r="K1703" i="92" s="1"/>
  <c r="B1704" i="92"/>
  <c r="K1704" i="92" s="1"/>
  <c r="B1705" i="92"/>
  <c r="K1705" i="92" s="1"/>
  <c r="B1706" i="92"/>
  <c r="K1706" i="92" s="1"/>
  <c r="B1707" i="92"/>
  <c r="K1707" i="92" s="1"/>
  <c r="B1708" i="92"/>
  <c r="K1708" i="92" s="1"/>
  <c r="B1709" i="92"/>
  <c r="K1709" i="92" s="1"/>
  <c r="B1710" i="92"/>
  <c r="K1710" i="92" s="1"/>
  <c r="B1711" i="92"/>
  <c r="K1711" i="92" s="1"/>
  <c r="B1712" i="92"/>
  <c r="K1712" i="92" s="1"/>
  <c r="B1713" i="92"/>
  <c r="K1713" i="92" s="1"/>
  <c r="B1714" i="92"/>
  <c r="K1714" i="92" s="1"/>
  <c r="B1715" i="92"/>
  <c r="K1715" i="92" s="1"/>
  <c r="B1716" i="92"/>
  <c r="K1716" i="92" s="1"/>
  <c r="B1717" i="92"/>
  <c r="K1717" i="92" s="1"/>
  <c r="B1718" i="92"/>
  <c r="K1718" i="92" s="1"/>
  <c r="B1719" i="92"/>
  <c r="K1719" i="92" s="1"/>
  <c r="B1720" i="92"/>
  <c r="K1720" i="92" s="1"/>
  <c r="B1721" i="92"/>
  <c r="K1721" i="92" s="1"/>
  <c r="B1722" i="92"/>
  <c r="K1722" i="92" s="1"/>
  <c r="B1723" i="92"/>
  <c r="K1723" i="92" s="1"/>
  <c r="B1724" i="92"/>
  <c r="K1724" i="92" s="1"/>
  <c r="B1725" i="92"/>
  <c r="K1725" i="92" s="1"/>
  <c r="B1726" i="92"/>
  <c r="K1726" i="92" s="1"/>
  <c r="B1727" i="92"/>
  <c r="K1727" i="92" s="1"/>
  <c r="B1728" i="92"/>
  <c r="K1728" i="92" s="1"/>
  <c r="B1729" i="92"/>
  <c r="K1729" i="92" s="1"/>
  <c r="B1730" i="92"/>
  <c r="K1730" i="92" s="1"/>
  <c r="B1731" i="92"/>
  <c r="K1731" i="92" s="1"/>
  <c r="B1732" i="92"/>
  <c r="K1732" i="92" s="1"/>
  <c r="B1733" i="92"/>
  <c r="K1733" i="92" s="1"/>
  <c r="B1734" i="92"/>
  <c r="K1734" i="92" s="1"/>
  <c r="B1735" i="92"/>
  <c r="K1735" i="92" s="1"/>
  <c r="B1736" i="92"/>
  <c r="K1736" i="92" s="1"/>
  <c r="B1737" i="92"/>
  <c r="K1737" i="92" s="1"/>
  <c r="B1738" i="92"/>
  <c r="K1738" i="92" s="1"/>
  <c r="B1739" i="92"/>
  <c r="K1739" i="92" s="1"/>
  <c r="B1740" i="92"/>
  <c r="K1740" i="92" s="1"/>
  <c r="B1741" i="92"/>
  <c r="K1741" i="92" s="1"/>
  <c r="B1742" i="92"/>
  <c r="K1742" i="92" s="1"/>
  <c r="B1743" i="92"/>
  <c r="K1743" i="92" s="1"/>
  <c r="B1744" i="92"/>
  <c r="K1744" i="92" s="1"/>
  <c r="B1745" i="92"/>
  <c r="K1745" i="92"/>
  <c r="B1746" i="92"/>
  <c r="K1746" i="92" s="1"/>
  <c r="B1747" i="92"/>
  <c r="K1747" i="92" s="1"/>
  <c r="B1748" i="92"/>
  <c r="K1748" i="92" s="1"/>
  <c r="B1749" i="92"/>
  <c r="K1749" i="92" s="1"/>
  <c r="B1750" i="92"/>
  <c r="K1750" i="92" s="1"/>
  <c r="B1751" i="92"/>
  <c r="K1751" i="92" s="1"/>
  <c r="B1752" i="92"/>
  <c r="K1752" i="92" s="1"/>
  <c r="B1753" i="92"/>
  <c r="K1753" i="92" s="1"/>
  <c r="B1754" i="92"/>
  <c r="K1754" i="92" s="1"/>
  <c r="B1755" i="92"/>
  <c r="K1755" i="92" s="1"/>
  <c r="B1756" i="92"/>
  <c r="K1756" i="92" s="1"/>
  <c r="B1757" i="92"/>
  <c r="K1757" i="92" s="1"/>
  <c r="B1758" i="92"/>
  <c r="K1758" i="92" s="1"/>
  <c r="B1759" i="92"/>
  <c r="K1759" i="92" s="1"/>
  <c r="B1760" i="92"/>
  <c r="K1760" i="92" s="1"/>
  <c r="B1761" i="92"/>
  <c r="K1761" i="92" s="1"/>
  <c r="B1762" i="92"/>
  <c r="K1762" i="92" s="1"/>
  <c r="B1763" i="92"/>
  <c r="K1763" i="92" s="1"/>
  <c r="B1764" i="92"/>
  <c r="K1764" i="92" s="1"/>
  <c r="B1765" i="92"/>
  <c r="K1765" i="92" s="1"/>
  <c r="B1766" i="92"/>
  <c r="K1766" i="92" s="1"/>
  <c r="B1767" i="92"/>
  <c r="K1767" i="92" s="1"/>
  <c r="B1768" i="92"/>
  <c r="K1768" i="92" s="1"/>
  <c r="B1769" i="92"/>
  <c r="K1769" i="92" s="1"/>
  <c r="B1770" i="92"/>
  <c r="K1770" i="92" s="1"/>
  <c r="B1771" i="92"/>
  <c r="K1771" i="92" s="1"/>
  <c r="B1772" i="92"/>
  <c r="K1772" i="92" s="1"/>
  <c r="B1773" i="92"/>
  <c r="K1773" i="92" s="1"/>
  <c r="B1774" i="92"/>
  <c r="K1774" i="92" s="1"/>
  <c r="B1775" i="92"/>
  <c r="K1775" i="92" s="1"/>
  <c r="B1776" i="92"/>
  <c r="K1776" i="92" s="1"/>
  <c r="B1777" i="92"/>
  <c r="K1777" i="92" s="1"/>
  <c r="B1778" i="92"/>
  <c r="K1778" i="92" s="1"/>
  <c r="B1779" i="92"/>
  <c r="K1779" i="92" s="1"/>
  <c r="B1780" i="92"/>
  <c r="K1780" i="92" s="1"/>
  <c r="B1781" i="92"/>
  <c r="K1781" i="92" s="1"/>
  <c r="B1782" i="92"/>
  <c r="K1782" i="92" s="1"/>
  <c r="B1783" i="92"/>
  <c r="K1783" i="92" s="1"/>
  <c r="B1784" i="92"/>
  <c r="K1784" i="92" s="1"/>
  <c r="B1785" i="92"/>
  <c r="K1785" i="92" s="1"/>
  <c r="B1786" i="92"/>
  <c r="K1786" i="92" s="1"/>
  <c r="B1787" i="92"/>
  <c r="K1787" i="92" s="1"/>
  <c r="B1788" i="92"/>
  <c r="K1788" i="92" s="1"/>
  <c r="B1789" i="92"/>
  <c r="K1789" i="92" s="1"/>
  <c r="B1790" i="92"/>
  <c r="K1790" i="92" s="1"/>
  <c r="B1791" i="92"/>
  <c r="K1791" i="92" s="1"/>
  <c r="B1792" i="92"/>
  <c r="K1792" i="92" s="1"/>
  <c r="B1793" i="92"/>
  <c r="K1793" i="92" s="1"/>
  <c r="B1794" i="92"/>
  <c r="K1794" i="92" s="1"/>
  <c r="B1795" i="92"/>
  <c r="K1795" i="92" s="1"/>
  <c r="B1796" i="92"/>
  <c r="K1796" i="92" s="1"/>
  <c r="B1797" i="92"/>
  <c r="K1797" i="92" s="1"/>
  <c r="B1798" i="92"/>
  <c r="K1798" i="92" s="1"/>
  <c r="B1799" i="92"/>
  <c r="K1799" i="92" s="1"/>
  <c r="B1800" i="92"/>
  <c r="K1800" i="92" s="1"/>
  <c r="B1801" i="92"/>
  <c r="K1801" i="92" s="1"/>
  <c r="B1802" i="92"/>
  <c r="K1802" i="92" s="1"/>
  <c r="B1803" i="92"/>
  <c r="K1803" i="92" s="1"/>
  <c r="B1804" i="92"/>
  <c r="K1804" i="92" s="1"/>
  <c r="B1805" i="92"/>
  <c r="K1805" i="92" s="1"/>
  <c r="B1806" i="92"/>
  <c r="K1806" i="92" s="1"/>
  <c r="B1807" i="92"/>
  <c r="K1807" i="92" s="1"/>
  <c r="B1808" i="92"/>
  <c r="K1808" i="92" s="1"/>
  <c r="B1809" i="92"/>
  <c r="K1809" i="92"/>
  <c r="B1810" i="92"/>
  <c r="K1810" i="92" s="1"/>
  <c r="B1811" i="92"/>
  <c r="K1811" i="92" s="1"/>
  <c r="B1812" i="92"/>
  <c r="K1812" i="92" s="1"/>
  <c r="B1813" i="92"/>
  <c r="K1813" i="92" s="1"/>
  <c r="B1814" i="92"/>
  <c r="K1814" i="92" s="1"/>
  <c r="B1815" i="92"/>
  <c r="K1815" i="92" s="1"/>
  <c r="B1816" i="92"/>
  <c r="K1816" i="92" s="1"/>
  <c r="B1817" i="92"/>
  <c r="K1817" i="92" s="1"/>
  <c r="B1818" i="92"/>
  <c r="K1818" i="92" s="1"/>
  <c r="B1819" i="92"/>
  <c r="K1819" i="92" s="1"/>
  <c r="B1820" i="92"/>
  <c r="K1820" i="92" s="1"/>
  <c r="B1821" i="92"/>
  <c r="K1821" i="92" s="1"/>
  <c r="B1822" i="92"/>
  <c r="K1822" i="92" s="1"/>
  <c r="B1823" i="92"/>
  <c r="K1823" i="92" s="1"/>
  <c r="B1824" i="92"/>
  <c r="K1824" i="92" s="1"/>
  <c r="B1825" i="92"/>
  <c r="K1825" i="92" s="1"/>
  <c r="B1826" i="92"/>
  <c r="K1826" i="92" s="1"/>
  <c r="B1827" i="92"/>
  <c r="K1827" i="92" s="1"/>
  <c r="B1828" i="92"/>
  <c r="K1828" i="92" s="1"/>
  <c r="B1829" i="92"/>
  <c r="K1829" i="92" s="1"/>
  <c r="B1830" i="92"/>
  <c r="K1830" i="92" s="1"/>
  <c r="B1831" i="92"/>
  <c r="K1831" i="92" s="1"/>
  <c r="B1832" i="92"/>
  <c r="K1832" i="92" s="1"/>
  <c r="B1833" i="92"/>
  <c r="K1833" i="92" s="1"/>
  <c r="B1834" i="92"/>
  <c r="K1834" i="92" s="1"/>
  <c r="B1835" i="92"/>
  <c r="K1835" i="92" s="1"/>
  <c r="B1836" i="92"/>
  <c r="K1836" i="92" s="1"/>
  <c r="B1837" i="92"/>
  <c r="K1837" i="92" s="1"/>
  <c r="B1838" i="92"/>
  <c r="K1838" i="92" s="1"/>
  <c r="B1839" i="92"/>
  <c r="K1839" i="92" s="1"/>
  <c r="B1840" i="92"/>
  <c r="K1840" i="92" s="1"/>
  <c r="B1841" i="92"/>
  <c r="K1841" i="92" s="1"/>
  <c r="B1842" i="92"/>
  <c r="K1842" i="92" s="1"/>
  <c r="B1843" i="92"/>
  <c r="K1843" i="92" s="1"/>
  <c r="B1844" i="92"/>
  <c r="K1844" i="92" s="1"/>
  <c r="B1845" i="92"/>
  <c r="K1845" i="92" s="1"/>
  <c r="B1846" i="92"/>
  <c r="K1846" i="92" s="1"/>
  <c r="B1847" i="92"/>
  <c r="K1847" i="92" s="1"/>
  <c r="B1848" i="92"/>
  <c r="K1848" i="92" s="1"/>
  <c r="B1849" i="92"/>
  <c r="K1849" i="92" s="1"/>
  <c r="B1850" i="92"/>
  <c r="K1850" i="92" s="1"/>
  <c r="B1851" i="92"/>
  <c r="K1851" i="92" s="1"/>
  <c r="B1852" i="92"/>
  <c r="K1852" i="92" s="1"/>
  <c r="B1853" i="92"/>
  <c r="K1853" i="92" s="1"/>
  <c r="B1854" i="92"/>
  <c r="K1854" i="92" s="1"/>
  <c r="B1855" i="92"/>
  <c r="K1855" i="92" s="1"/>
  <c r="B1856" i="92"/>
  <c r="K1856" i="92" s="1"/>
  <c r="B1857" i="92"/>
  <c r="K1857" i="92" s="1"/>
  <c r="B1858" i="92"/>
  <c r="K1858" i="92" s="1"/>
  <c r="B1859" i="92"/>
  <c r="K1859" i="92" s="1"/>
  <c r="B1860" i="92"/>
  <c r="K1860" i="92" s="1"/>
  <c r="B1861" i="92"/>
  <c r="K1861" i="92" s="1"/>
  <c r="B1862" i="92"/>
  <c r="K1862" i="92" s="1"/>
  <c r="B1863" i="92"/>
  <c r="K1863" i="92" s="1"/>
  <c r="B1864" i="92"/>
  <c r="K1864" i="92" s="1"/>
  <c r="B1865" i="92"/>
  <c r="K1865" i="92" s="1"/>
  <c r="B1866" i="92"/>
  <c r="K1866" i="92" s="1"/>
  <c r="B1867" i="92"/>
  <c r="K1867" i="92" s="1"/>
  <c r="B1868" i="92"/>
  <c r="K1868" i="92" s="1"/>
  <c r="B1869" i="92"/>
  <c r="K1869" i="92" s="1"/>
  <c r="B1870" i="92"/>
  <c r="K1870" i="92" s="1"/>
  <c r="B1871" i="92"/>
  <c r="K1871" i="92" s="1"/>
  <c r="B1872" i="92"/>
  <c r="K1872" i="92" s="1"/>
  <c r="B1873" i="92"/>
  <c r="K1873" i="92" s="1"/>
  <c r="B1874" i="92"/>
  <c r="K1874" i="92" s="1"/>
  <c r="B1875" i="92"/>
  <c r="K1875" i="92" s="1"/>
  <c r="B1876" i="92"/>
  <c r="K1876" i="92" s="1"/>
  <c r="B1877" i="92"/>
  <c r="K1877" i="92" s="1"/>
  <c r="B1878" i="92"/>
  <c r="K1878" i="92" s="1"/>
  <c r="B1879" i="92"/>
  <c r="K1879" i="92" s="1"/>
  <c r="B1880" i="92"/>
  <c r="K1880" i="92" s="1"/>
  <c r="B1881" i="92"/>
  <c r="K1881" i="92" s="1"/>
  <c r="B1882" i="92"/>
  <c r="K1882" i="92" s="1"/>
  <c r="B1883" i="92"/>
  <c r="K1883" i="92" s="1"/>
  <c r="B1884" i="92"/>
  <c r="K1884" i="92" s="1"/>
  <c r="B1885" i="92"/>
  <c r="K1885" i="92" s="1"/>
  <c r="B1886" i="92"/>
  <c r="K1886" i="92" s="1"/>
  <c r="B1887" i="92"/>
  <c r="K1887" i="92" s="1"/>
  <c r="B1888" i="92"/>
  <c r="K1888" i="92" s="1"/>
  <c r="B1889" i="92"/>
  <c r="K1889" i="92" s="1"/>
  <c r="B1890" i="92"/>
  <c r="K1890" i="92" s="1"/>
  <c r="B1891" i="92"/>
  <c r="K1891" i="92" s="1"/>
  <c r="B1892" i="92"/>
  <c r="K1892" i="92" s="1"/>
  <c r="B1893" i="92"/>
  <c r="K1893" i="92" s="1"/>
  <c r="B1894" i="92"/>
  <c r="K1894" i="92" s="1"/>
  <c r="B1895" i="92"/>
  <c r="K1895" i="92" s="1"/>
  <c r="B1896" i="92"/>
  <c r="K1896" i="92" s="1"/>
  <c r="B1897" i="92"/>
  <c r="K1897" i="92" s="1"/>
  <c r="B1898" i="92"/>
  <c r="K1898" i="92" s="1"/>
  <c r="B1899" i="92"/>
  <c r="K1899" i="92" s="1"/>
  <c r="B1900" i="92"/>
  <c r="K1900" i="92" s="1"/>
  <c r="B1901" i="92"/>
  <c r="K1901" i="92" s="1"/>
  <c r="B1902" i="92"/>
  <c r="K1902" i="92" s="1"/>
  <c r="B1903" i="92"/>
  <c r="K1903" i="92" s="1"/>
  <c r="B1904" i="92"/>
  <c r="K1904" i="92" s="1"/>
  <c r="B1905" i="92"/>
  <c r="K1905" i="92" s="1"/>
  <c r="B1906" i="92"/>
  <c r="K1906" i="92" s="1"/>
  <c r="B1907" i="92"/>
  <c r="K1907" i="92" s="1"/>
  <c r="B1908" i="92"/>
  <c r="K1908" i="92" s="1"/>
  <c r="B1909" i="92"/>
  <c r="K1909" i="92" s="1"/>
  <c r="B1910" i="92"/>
  <c r="K1910" i="92" s="1"/>
  <c r="B1911" i="92"/>
  <c r="K1911" i="92" s="1"/>
  <c r="B1912" i="92"/>
  <c r="K1912" i="92" s="1"/>
  <c r="B1913" i="92"/>
  <c r="K1913" i="92" s="1"/>
  <c r="B1914" i="92"/>
  <c r="K1914" i="92" s="1"/>
  <c r="B1915" i="92"/>
  <c r="K1915" i="92" s="1"/>
  <c r="B1916" i="92"/>
  <c r="K1916" i="92" s="1"/>
  <c r="B1917" i="92"/>
  <c r="K1917" i="92" s="1"/>
  <c r="B1918" i="92"/>
  <c r="K1918" i="92" s="1"/>
  <c r="B1919" i="92"/>
  <c r="K1919" i="92" s="1"/>
  <c r="B1920" i="92"/>
  <c r="K1920" i="92" s="1"/>
  <c r="B1921" i="92"/>
  <c r="K1921" i="92" s="1"/>
  <c r="B1922" i="92"/>
  <c r="K1922" i="92" s="1"/>
  <c r="B1923" i="92"/>
  <c r="K1923" i="92" s="1"/>
  <c r="B1924" i="92"/>
  <c r="K1924" i="92" s="1"/>
  <c r="B1925" i="92"/>
  <c r="K1925" i="92" s="1"/>
  <c r="B1926" i="92"/>
  <c r="K1926" i="92" s="1"/>
  <c r="B1927" i="92"/>
  <c r="K1927" i="92" s="1"/>
  <c r="B1928" i="92"/>
  <c r="K1928" i="92" s="1"/>
  <c r="B1929" i="92"/>
  <c r="K1929" i="92" s="1"/>
  <c r="B1930" i="92"/>
  <c r="K1930" i="92" s="1"/>
  <c r="B1931" i="92"/>
  <c r="K1931" i="92" s="1"/>
  <c r="B1932" i="92"/>
  <c r="K1932" i="92" s="1"/>
  <c r="B1933" i="92"/>
  <c r="K1933" i="92" s="1"/>
  <c r="B1934" i="92"/>
  <c r="K1934" i="92" s="1"/>
  <c r="B1935" i="92"/>
  <c r="K1935" i="92" s="1"/>
  <c r="B1936" i="92"/>
  <c r="K1936" i="92" s="1"/>
  <c r="B1937" i="92"/>
  <c r="K1937" i="92"/>
  <c r="B1938" i="92"/>
  <c r="K1938" i="92" s="1"/>
  <c r="B1939" i="92"/>
  <c r="K1939" i="92" s="1"/>
  <c r="B1940" i="92"/>
  <c r="K1940" i="92" s="1"/>
  <c r="B1941" i="92"/>
  <c r="K1941" i="92" s="1"/>
  <c r="B1942" i="92"/>
  <c r="K1942" i="92" s="1"/>
  <c r="B1943" i="92"/>
  <c r="K1943" i="92" s="1"/>
  <c r="B1944" i="92"/>
  <c r="K1944" i="92" s="1"/>
  <c r="B1945" i="92"/>
  <c r="K1945" i="92" s="1"/>
  <c r="B1946" i="92"/>
  <c r="K1946" i="92" s="1"/>
  <c r="B1947" i="92"/>
  <c r="K1947" i="92" s="1"/>
  <c r="B1948" i="92"/>
  <c r="K1948" i="92" s="1"/>
  <c r="B1949" i="92"/>
  <c r="K1949" i="92" s="1"/>
  <c r="B1950" i="92"/>
  <c r="K1950" i="92" s="1"/>
  <c r="B1951" i="92"/>
  <c r="K1951" i="92" s="1"/>
  <c r="B1952" i="92"/>
  <c r="K1952" i="92" s="1"/>
  <c r="B1953" i="92"/>
  <c r="K1953" i="92" s="1"/>
  <c r="B1954" i="92"/>
  <c r="K1954" i="92" s="1"/>
  <c r="B1955" i="92"/>
  <c r="K1955" i="92" s="1"/>
  <c r="B1956" i="92"/>
  <c r="K1956" i="92" s="1"/>
  <c r="B1957" i="92"/>
  <c r="K1957" i="92" s="1"/>
  <c r="B1958" i="92"/>
  <c r="K1958" i="92" s="1"/>
  <c r="B1959" i="92"/>
  <c r="K1959" i="92" s="1"/>
  <c r="B1960" i="92"/>
  <c r="K1960" i="92" s="1"/>
  <c r="B1961" i="92"/>
  <c r="K1961" i="92" s="1"/>
  <c r="B1962" i="92"/>
  <c r="K1962" i="92" s="1"/>
  <c r="B1963" i="92"/>
  <c r="K1963" i="92" s="1"/>
  <c r="B1964" i="92"/>
  <c r="K1964" i="92" s="1"/>
  <c r="B1965" i="92"/>
  <c r="K1965" i="92" s="1"/>
  <c r="B1966" i="92"/>
  <c r="K1966" i="92" s="1"/>
  <c r="B1967" i="92"/>
  <c r="K1967" i="92" s="1"/>
  <c r="B1968" i="92"/>
  <c r="K1968" i="92" s="1"/>
  <c r="B1969" i="92"/>
  <c r="K1969" i="92" s="1"/>
  <c r="B1970" i="92"/>
  <c r="K1970" i="92" s="1"/>
  <c r="B1971" i="92"/>
  <c r="K1971" i="92" s="1"/>
  <c r="B1972" i="92"/>
  <c r="K1972" i="92" s="1"/>
  <c r="B1973" i="92"/>
  <c r="K1973" i="92" s="1"/>
  <c r="B1974" i="92"/>
  <c r="K1974" i="92" s="1"/>
  <c r="B1975" i="92"/>
  <c r="K1975" i="92" s="1"/>
  <c r="B1976" i="92"/>
  <c r="K1976" i="92" s="1"/>
  <c r="B1977" i="92"/>
  <c r="K1977" i="92" s="1"/>
  <c r="B1978" i="92"/>
  <c r="K1978" i="92" s="1"/>
  <c r="B1979" i="92"/>
  <c r="K1979" i="92" s="1"/>
  <c r="B1980" i="92"/>
  <c r="K1980" i="92" s="1"/>
  <c r="B1981" i="92"/>
  <c r="K1981" i="92" s="1"/>
  <c r="B1982" i="92"/>
  <c r="K1982" i="92" s="1"/>
  <c r="B1983" i="92"/>
  <c r="K1983" i="92" s="1"/>
  <c r="B1984" i="92"/>
  <c r="K1984" i="92" s="1"/>
  <c r="B1985" i="92"/>
  <c r="K1985" i="92"/>
  <c r="B1986" i="92"/>
  <c r="K1986" i="92" s="1"/>
  <c r="B1987" i="92"/>
  <c r="K1987" i="92" s="1"/>
  <c r="B1988" i="92"/>
  <c r="K1988" i="92" s="1"/>
  <c r="B1989" i="92"/>
  <c r="K1989" i="92" s="1"/>
  <c r="B1990" i="92"/>
  <c r="K1990" i="92" s="1"/>
  <c r="B1991" i="92"/>
  <c r="K1991" i="92" s="1"/>
  <c r="B1992" i="92"/>
  <c r="K1992" i="92" s="1"/>
  <c r="B1993" i="92"/>
  <c r="K1993" i="92" s="1"/>
  <c r="B1994" i="92"/>
  <c r="K1994" i="92" s="1"/>
  <c r="B1995" i="92"/>
  <c r="K1995" i="92" s="1"/>
  <c r="B1996" i="92"/>
  <c r="K1996" i="92" s="1"/>
  <c r="B1997" i="92"/>
  <c r="K1997" i="92" s="1"/>
  <c r="B1998" i="92"/>
  <c r="K1998" i="92" s="1"/>
  <c r="B1999" i="92"/>
  <c r="K1999" i="92" s="1"/>
  <c r="B2000" i="92"/>
  <c r="K2000" i="92" s="1"/>
  <c r="B2001" i="92"/>
  <c r="K2001" i="92" s="1"/>
  <c r="B2002" i="92"/>
  <c r="K2002" i="92" s="1"/>
  <c r="B2003" i="92"/>
  <c r="K2003" i="92" s="1"/>
  <c r="B2004" i="92"/>
  <c r="K2004" i="92" s="1"/>
  <c r="B2005" i="92"/>
  <c r="K2005" i="92" s="1"/>
  <c r="B2006" i="92"/>
  <c r="K2006" i="92" s="1"/>
  <c r="B2007" i="92"/>
  <c r="K2007" i="92" s="1"/>
  <c r="B2008" i="92"/>
  <c r="K2008" i="92" s="1"/>
  <c r="B2009" i="92"/>
  <c r="K2009" i="92" s="1"/>
  <c r="B2010" i="92"/>
  <c r="K2010" i="92" s="1"/>
  <c r="B2011" i="92"/>
  <c r="K2011" i="92" s="1"/>
  <c r="B2012" i="92"/>
  <c r="K2012" i="92" s="1"/>
  <c r="B2013" i="92"/>
  <c r="K2013" i="92" s="1"/>
  <c r="B2014" i="92"/>
  <c r="K2014" i="92" s="1"/>
  <c r="B2015" i="92"/>
  <c r="K2015" i="92" s="1"/>
  <c r="B2016" i="92"/>
  <c r="K2016" i="92" s="1"/>
  <c r="B2017" i="92"/>
  <c r="K2017" i="92" s="1"/>
  <c r="B2018" i="92"/>
  <c r="K2018" i="92" s="1"/>
  <c r="B2019" i="92"/>
  <c r="K2019" i="92" s="1"/>
  <c r="B2020" i="92"/>
  <c r="K2020" i="92" s="1"/>
  <c r="B2021" i="92"/>
  <c r="K2021" i="92" s="1"/>
  <c r="B2022" i="92"/>
  <c r="K2022" i="92" s="1"/>
  <c r="B2023" i="92"/>
  <c r="K2023" i="92" s="1"/>
  <c r="B2024" i="92"/>
  <c r="K2024" i="92" s="1"/>
  <c r="B2025" i="92"/>
  <c r="K2025" i="92" s="1"/>
  <c r="B2026" i="92"/>
  <c r="K2026" i="92" s="1"/>
  <c r="B2027" i="92"/>
  <c r="K2027" i="92" s="1"/>
  <c r="B2028" i="92"/>
  <c r="K2028" i="92" s="1"/>
  <c r="B2029" i="92"/>
  <c r="K2029" i="92" s="1"/>
  <c r="B2030" i="92"/>
  <c r="K2030" i="92" s="1"/>
  <c r="B2031" i="92"/>
  <c r="K2031" i="92" s="1"/>
  <c r="B2032" i="92"/>
  <c r="K2032" i="92" s="1"/>
  <c r="B2033" i="92"/>
  <c r="K2033" i="92" s="1"/>
  <c r="B2034" i="92"/>
  <c r="K2034" i="92" s="1"/>
  <c r="B2035" i="92"/>
  <c r="K2035" i="92" s="1"/>
  <c r="B2036" i="92"/>
  <c r="K2036" i="92" s="1"/>
  <c r="B2037" i="92"/>
  <c r="K2037" i="92" s="1"/>
  <c r="B2038" i="92"/>
  <c r="K2038" i="92" s="1"/>
  <c r="B2039" i="92"/>
  <c r="K2039" i="92" s="1"/>
  <c r="B2040" i="92"/>
  <c r="K2040" i="92" s="1"/>
  <c r="B2041" i="92"/>
  <c r="K2041" i="92" s="1"/>
  <c r="B2042" i="92"/>
  <c r="K2042" i="92" s="1"/>
  <c r="B2043" i="92"/>
  <c r="K2043" i="92" s="1"/>
  <c r="B2044" i="92"/>
  <c r="K2044" i="92" s="1"/>
  <c r="B2045" i="92"/>
  <c r="K2045" i="92" s="1"/>
  <c r="B2046" i="92"/>
  <c r="K2046" i="92" s="1"/>
  <c r="B2047" i="92"/>
  <c r="K2047" i="92" s="1"/>
  <c r="B2048" i="92"/>
  <c r="K2048" i="92" s="1"/>
  <c r="B2049" i="92"/>
  <c r="K2049" i="92" s="1"/>
  <c r="B2050" i="92"/>
  <c r="K2050" i="92" s="1"/>
  <c r="B2051" i="92"/>
  <c r="K2051" i="92" s="1"/>
  <c r="B2052" i="92"/>
  <c r="K2052" i="92" s="1"/>
  <c r="B2053" i="92"/>
  <c r="K2053" i="92" s="1"/>
  <c r="B2054" i="92"/>
  <c r="K2054" i="92" s="1"/>
  <c r="B2055" i="92"/>
  <c r="K2055" i="92" s="1"/>
  <c r="B2056" i="92"/>
  <c r="K2056" i="92" s="1"/>
  <c r="B2057" i="92"/>
  <c r="K2057" i="92" s="1"/>
  <c r="B2058" i="92"/>
  <c r="K2058" i="92" s="1"/>
  <c r="B2059" i="92"/>
  <c r="K2059" i="92" s="1"/>
  <c r="B2060" i="92"/>
  <c r="K2060" i="92" s="1"/>
  <c r="B2061" i="92"/>
  <c r="K2061" i="92" s="1"/>
  <c r="B2062" i="92"/>
  <c r="K2062" i="92" s="1"/>
  <c r="B2063" i="92"/>
  <c r="K2063" i="92" s="1"/>
  <c r="B2064" i="92"/>
  <c r="K2064" i="92" s="1"/>
  <c r="B2065" i="92"/>
  <c r="K2065" i="92"/>
  <c r="B2066" i="92"/>
  <c r="K2066" i="92" s="1"/>
  <c r="B2067" i="92"/>
  <c r="K2067" i="92" s="1"/>
  <c r="B2068" i="92"/>
  <c r="K2068" i="92" s="1"/>
  <c r="B2069" i="92"/>
  <c r="K2069" i="92" s="1"/>
  <c r="B2070" i="92"/>
  <c r="K2070" i="92" s="1"/>
  <c r="B2071" i="92"/>
  <c r="K2071" i="92" s="1"/>
  <c r="B2072" i="92"/>
  <c r="K2072" i="92" s="1"/>
  <c r="B2073" i="92"/>
  <c r="K2073" i="92" s="1"/>
  <c r="B2074" i="92"/>
  <c r="K2074" i="92" s="1"/>
  <c r="B2075" i="92"/>
  <c r="K2075" i="92" s="1"/>
  <c r="B2076" i="92"/>
  <c r="K2076" i="92" s="1"/>
  <c r="B2077" i="92"/>
  <c r="K2077" i="92" s="1"/>
  <c r="B2078" i="92"/>
  <c r="K2078" i="92" s="1"/>
  <c r="B2079" i="92"/>
  <c r="K2079" i="92" s="1"/>
  <c r="B2080" i="92"/>
  <c r="K2080" i="92" s="1"/>
  <c r="B2081" i="92"/>
  <c r="K2081" i="92" s="1"/>
  <c r="B2082" i="92"/>
  <c r="K2082" i="92" s="1"/>
  <c r="B2083" i="92"/>
  <c r="K2083" i="92" s="1"/>
  <c r="B2084" i="92"/>
  <c r="K2084" i="92" s="1"/>
  <c r="B2085" i="92"/>
  <c r="K2085" i="92" s="1"/>
  <c r="B2086" i="92"/>
  <c r="K2086" i="92" s="1"/>
  <c r="B2087" i="92"/>
  <c r="K2087" i="92" s="1"/>
  <c r="B2088" i="92"/>
  <c r="K2088" i="92" s="1"/>
  <c r="B2089" i="92"/>
  <c r="K2089" i="92" s="1"/>
  <c r="B2090" i="92"/>
  <c r="K2090" i="92" s="1"/>
  <c r="B2091" i="92"/>
  <c r="K2091" i="92" s="1"/>
  <c r="B2092" i="92"/>
  <c r="K2092" i="92" s="1"/>
  <c r="B2093" i="92"/>
  <c r="K2093" i="92" s="1"/>
  <c r="B2094" i="92"/>
  <c r="K2094" i="92" s="1"/>
  <c r="B2095" i="92"/>
  <c r="K2095" i="92" s="1"/>
  <c r="B2096" i="92"/>
  <c r="K2096" i="92" s="1"/>
  <c r="B2097" i="92"/>
  <c r="K2097" i="92" s="1"/>
  <c r="B2098" i="92"/>
  <c r="K2098" i="92" s="1"/>
  <c r="B2099" i="92"/>
  <c r="K2099" i="92" s="1"/>
  <c r="B2100" i="92"/>
  <c r="K2100" i="92" s="1"/>
  <c r="B2101" i="92"/>
  <c r="K2101" i="92" s="1"/>
  <c r="B2102" i="92"/>
  <c r="K2102" i="92" s="1"/>
  <c r="B2103" i="92"/>
  <c r="K2103" i="92" s="1"/>
  <c r="B2104" i="92"/>
  <c r="K2104" i="92" s="1"/>
  <c r="B2105" i="92"/>
  <c r="K2105" i="92" s="1"/>
  <c r="B2106" i="92"/>
  <c r="K2106" i="92" s="1"/>
  <c r="B2107" i="92"/>
  <c r="K2107" i="92" s="1"/>
  <c r="B2108" i="92"/>
  <c r="K2108" i="92" s="1"/>
  <c r="B2109" i="92"/>
  <c r="K2109" i="92" s="1"/>
  <c r="B2110" i="92"/>
  <c r="K2110" i="92" s="1"/>
  <c r="B2111" i="92"/>
  <c r="K2111" i="92" s="1"/>
  <c r="B2112" i="92"/>
  <c r="K2112" i="92" s="1"/>
  <c r="B2113" i="92"/>
  <c r="K2113" i="92" s="1"/>
  <c r="B2114" i="92"/>
  <c r="K2114" i="92" s="1"/>
  <c r="B2115" i="92"/>
  <c r="K2115" i="92" s="1"/>
  <c r="B2116" i="92"/>
  <c r="K2116" i="92" s="1"/>
  <c r="B2117" i="92"/>
  <c r="K2117" i="92" s="1"/>
  <c r="B2118" i="92"/>
  <c r="K2118" i="92" s="1"/>
  <c r="B2119" i="92"/>
  <c r="K2119" i="92" s="1"/>
  <c r="B2120" i="92"/>
  <c r="K2120" i="92" s="1"/>
  <c r="B2121" i="92"/>
  <c r="K2121" i="92" s="1"/>
  <c r="B2122" i="92"/>
  <c r="K2122" i="92" s="1"/>
  <c r="B2123" i="92"/>
  <c r="K2123" i="92" s="1"/>
  <c r="B2124" i="92"/>
  <c r="K2124" i="92" s="1"/>
  <c r="B2125" i="92"/>
  <c r="K2125" i="92" s="1"/>
  <c r="B2126" i="92"/>
  <c r="K2126" i="92" s="1"/>
  <c r="B2127" i="92"/>
  <c r="K2127" i="92" s="1"/>
  <c r="B2128" i="92"/>
  <c r="K2128" i="92" s="1"/>
  <c r="B2129" i="92"/>
  <c r="K2129" i="92" s="1"/>
  <c r="B2130" i="92"/>
  <c r="K2130" i="92" s="1"/>
  <c r="B2131" i="92"/>
  <c r="K2131" i="92" s="1"/>
  <c r="B2132" i="92"/>
  <c r="K2132" i="92" s="1"/>
  <c r="B2133" i="92"/>
  <c r="K2133" i="92" s="1"/>
  <c r="B2134" i="92"/>
  <c r="K2134" i="92" s="1"/>
  <c r="B2135" i="92"/>
  <c r="K2135" i="92" s="1"/>
  <c r="B2136" i="92"/>
  <c r="K2136" i="92" s="1"/>
  <c r="B2137" i="92"/>
  <c r="K2137" i="92" s="1"/>
  <c r="B2138" i="92"/>
  <c r="K2138" i="92" s="1"/>
  <c r="B2139" i="92"/>
  <c r="K2139" i="92" s="1"/>
  <c r="B2140" i="92"/>
  <c r="K2140" i="92" s="1"/>
  <c r="B2141" i="92"/>
  <c r="K2141" i="92" s="1"/>
  <c r="B2142" i="92"/>
  <c r="K2142" i="92" s="1"/>
  <c r="B2143" i="92"/>
  <c r="K2143" i="92" s="1"/>
  <c r="B2144" i="92"/>
  <c r="K2144" i="92" s="1"/>
  <c r="B2145" i="92"/>
  <c r="K2145" i="92" s="1"/>
  <c r="B2146" i="92"/>
  <c r="K2146" i="92" s="1"/>
  <c r="B2147" i="92"/>
  <c r="K2147" i="92" s="1"/>
  <c r="B2148" i="92"/>
  <c r="K2148" i="92" s="1"/>
  <c r="B2149" i="92"/>
  <c r="K2149" i="92" s="1"/>
  <c r="B2150" i="92"/>
  <c r="K2150" i="92" s="1"/>
  <c r="B2151" i="92"/>
  <c r="K2151" i="92" s="1"/>
  <c r="B2152" i="92"/>
  <c r="K2152" i="92" s="1"/>
  <c r="B2153" i="92"/>
  <c r="K2153" i="92" s="1"/>
  <c r="B2154" i="92"/>
  <c r="K2154" i="92" s="1"/>
  <c r="B2155" i="92"/>
  <c r="K2155" i="92" s="1"/>
  <c r="B2156" i="92"/>
  <c r="K2156" i="92" s="1"/>
  <c r="B2157" i="92"/>
  <c r="K2157" i="92"/>
  <c r="B2158" i="92"/>
  <c r="K2158" i="92" s="1"/>
  <c r="B2159" i="92"/>
  <c r="K2159" i="92" s="1"/>
  <c r="B2160" i="92"/>
  <c r="K2160" i="92" s="1"/>
  <c r="B2161" i="92"/>
  <c r="K2161" i="92" s="1"/>
  <c r="B2162" i="92"/>
  <c r="K2162" i="92" s="1"/>
  <c r="B2163" i="92"/>
  <c r="K2163" i="92" s="1"/>
  <c r="B2164" i="92"/>
  <c r="K2164" i="92" s="1"/>
  <c r="B2165" i="92"/>
  <c r="K2165" i="92" s="1"/>
  <c r="B2166" i="92"/>
  <c r="K2166" i="92" s="1"/>
  <c r="B2167" i="92"/>
  <c r="K2167" i="92" s="1"/>
  <c r="B2168" i="92"/>
  <c r="K2168" i="92" s="1"/>
  <c r="B2169" i="92"/>
  <c r="K2169" i="92" s="1"/>
  <c r="B2170" i="92"/>
  <c r="K2170" i="92" s="1"/>
  <c r="B2171" i="92"/>
  <c r="K2171" i="92" s="1"/>
  <c r="B2172" i="92"/>
  <c r="K2172" i="92" s="1"/>
  <c r="B2173" i="92"/>
  <c r="K2173" i="92" s="1"/>
  <c r="B2174" i="92"/>
  <c r="K2174" i="92" s="1"/>
  <c r="B2175" i="92"/>
  <c r="K2175" i="92" s="1"/>
  <c r="B2176" i="92"/>
  <c r="K2176" i="92" s="1"/>
  <c r="B2177" i="92"/>
  <c r="K2177" i="92" s="1"/>
  <c r="B2178" i="92"/>
  <c r="K2178" i="92" s="1"/>
  <c r="B2179" i="92"/>
  <c r="K2179" i="92" s="1"/>
  <c r="B2180" i="92"/>
  <c r="K2180" i="92" s="1"/>
  <c r="B2181" i="92"/>
  <c r="K2181" i="92" s="1"/>
  <c r="B2182" i="92"/>
  <c r="K2182" i="92" s="1"/>
  <c r="B2183" i="92"/>
  <c r="K2183" i="92" s="1"/>
  <c r="B2184" i="92"/>
  <c r="K2184" i="92" s="1"/>
  <c r="B2185" i="92"/>
  <c r="K2185" i="92" s="1"/>
  <c r="B2186" i="92"/>
  <c r="K2186" i="92" s="1"/>
  <c r="B2187" i="92"/>
  <c r="K2187" i="92" s="1"/>
  <c r="B2188" i="92"/>
  <c r="K2188" i="92" s="1"/>
  <c r="B2189" i="92"/>
  <c r="K2189" i="92" s="1"/>
  <c r="B2190" i="92"/>
  <c r="K2190" i="92" s="1"/>
  <c r="B2191" i="92"/>
  <c r="K2191" i="92" s="1"/>
  <c r="B2192" i="92"/>
  <c r="K2192" i="92" s="1"/>
  <c r="B2193" i="92"/>
  <c r="K2193" i="92" s="1"/>
  <c r="B2194" i="92"/>
  <c r="K2194" i="92" s="1"/>
  <c r="B2195" i="92"/>
  <c r="K2195" i="92" s="1"/>
  <c r="B2196" i="92"/>
  <c r="K2196" i="92" s="1"/>
  <c r="B2197" i="92"/>
  <c r="K2197" i="92" s="1"/>
  <c r="B2198" i="92"/>
  <c r="K2198" i="92" s="1"/>
  <c r="B2199" i="92"/>
  <c r="K2199" i="92" s="1"/>
  <c r="B2200" i="92"/>
  <c r="K2200" i="92" s="1"/>
  <c r="B2201" i="92"/>
  <c r="K2201" i="92" s="1"/>
  <c r="B2202" i="92"/>
  <c r="K2202" i="92" s="1"/>
  <c r="B2203" i="92"/>
  <c r="K2203" i="92" s="1"/>
  <c r="B2204" i="92"/>
  <c r="K2204" i="92" s="1"/>
  <c r="B2205" i="92"/>
  <c r="K2205" i="92" s="1"/>
  <c r="B2206" i="92"/>
  <c r="K2206" i="92" s="1"/>
  <c r="B2207" i="92"/>
  <c r="K2207" i="92" s="1"/>
  <c r="B2208" i="92"/>
  <c r="K2208" i="92" s="1"/>
  <c r="B2209" i="92"/>
  <c r="K2209" i="92" s="1"/>
  <c r="B2210" i="92"/>
  <c r="K2210" i="92" s="1"/>
  <c r="B2211" i="92"/>
  <c r="K2211" i="92" s="1"/>
  <c r="B2212" i="92"/>
  <c r="K2212" i="92" s="1"/>
  <c r="B2213" i="92"/>
  <c r="K2213" i="92" s="1"/>
  <c r="B2214" i="92"/>
  <c r="K2214" i="92" s="1"/>
  <c r="B2215" i="92"/>
  <c r="K2215" i="92" s="1"/>
  <c r="B2216" i="92"/>
  <c r="K2216" i="92" s="1"/>
  <c r="B2217" i="92"/>
  <c r="K2217" i="92" s="1"/>
  <c r="B2218" i="92"/>
  <c r="K2218" i="92" s="1"/>
  <c r="B2219" i="92"/>
  <c r="K2219" i="92" s="1"/>
  <c r="B2220" i="92"/>
  <c r="K2220" i="92" s="1"/>
  <c r="B2221" i="92"/>
  <c r="K2221" i="92" s="1"/>
  <c r="B2222" i="92"/>
  <c r="K2222" i="92" s="1"/>
  <c r="B2223" i="92"/>
  <c r="K2223" i="92" s="1"/>
  <c r="B2224" i="92"/>
  <c r="K2224" i="92" s="1"/>
  <c r="B2225" i="92"/>
  <c r="K2225" i="92" s="1"/>
  <c r="B2226" i="92"/>
  <c r="K2226" i="92" s="1"/>
  <c r="B2227" i="92"/>
  <c r="K2227" i="92" s="1"/>
  <c r="B2228" i="92"/>
  <c r="K2228" i="92" s="1"/>
  <c r="B2229" i="92"/>
  <c r="K2229" i="92" s="1"/>
  <c r="B2230" i="92"/>
  <c r="K2230" i="92" s="1"/>
  <c r="B2231" i="92"/>
  <c r="K2231" i="92" s="1"/>
  <c r="B2232" i="92"/>
  <c r="K2232" i="92" s="1"/>
  <c r="B2233" i="92"/>
  <c r="K2233" i="92" s="1"/>
  <c r="B2234" i="92"/>
  <c r="K2234" i="92" s="1"/>
  <c r="B2235" i="92"/>
  <c r="K2235" i="92" s="1"/>
  <c r="B2236" i="92"/>
  <c r="K2236" i="92" s="1"/>
  <c r="B2237" i="92"/>
  <c r="K2237" i="92" s="1"/>
  <c r="B2238" i="92"/>
  <c r="K2238" i="92" s="1"/>
  <c r="B2239" i="92"/>
  <c r="K2239" i="92" s="1"/>
  <c r="B2240" i="92"/>
  <c r="K2240" i="92" s="1"/>
  <c r="B2241" i="92"/>
  <c r="K2241" i="92"/>
  <c r="B2242" i="92"/>
  <c r="K2242" i="92" s="1"/>
  <c r="B2243" i="92"/>
  <c r="K2243" i="92" s="1"/>
  <c r="B2244" i="92"/>
  <c r="K2244" i="92" s="1"/>
  <c r="B2245" i="92"/>
  <c r="K2245" i="92" s="1"/>
  <c r="B2246" i="92"/>
  <c r="K2246" i="92" s="1"/>
  <c r="B2247" i="92"/>
  <c r="K2247" i="92" s="1"/>
  <c r="B2248" i="92"/>
  <c r="K2248" i="92" s="1"/>
  <c r="B2249" i="92"/>
  <c r="K2249" i="92" s="1"/>
  <c r="B2250" i="92"/>
  <c r="K2250" i="92" s="1"/>
  <c r="B2251" i="92"/>
  <c r="K2251" i="92" s="1"/>
  <c r="B2252" i="92"/>
  <c r="K2252" i="92" s="1"/>
  <c r="B2253" i="92"/>
  <c r="K2253" i="92" s="1"/>
  <c r="B2254" i="92"/>
  <c r="K2254" i="92" s="1"/>
  <c r="B2255" i="92"/>
  <c r="K2255" i="92" s="1"/>
  <c r="B2256" i="92"/>
  <c r="K2256" i="92" s="1"/>
  <c r="B2257" i="92"/>
  <c r="K2257" i="92" s="1"/>
  <c r="B2258" i="92"/>
  <c r="K2258" i="92" s="1"/>
  <c r="B2259" i="92"/>
  <c r="K2259" i="92" s="1"/>
  <c r="B2260" i="92"/>
  <c r="K2260" i="92" s="1"/>
  <c r="B2261" i="92"/>
  <c r="K2261" i="92" s="1"/>
  <c r="B2262" i="92"/>
  <c r="K2262" i="92" s="1"/>
  <c r="B2263" i="92"/>
  <c r="K2263" i="92" s="1"/>
  <c r="B2264" i="92"/>
  <c r="K2264" i="92" s="1"/>
  <c r="B2265" i="92"/>
  <c r="K2265" i="92" s="1"/>
  <c r="B2266" i="92"/>
  <c r="K2266" i="92" s="1"/>
  <c r="B2267" i="92"/>
  <c r="K2267" i="92" s="1"/>
  <c r="B2268" i="92"/>
  <c r="K2268" i="92" s="1"/>
  <c r="B2269" i="92"/>
  <c r="K2269" i="92" s="1"/>
  <c r="B2270" i="92"/>
  <c r="K2270" i="92" s="1"/>
  <c r="B2271" i="92"/>
  <c r="K2271" i="92" s="1"/>
  <c r="B2272" i="92"/>
  <c r="K2272" i="92" s="1"/>
  <c r="B2273" i="92"/>
  <c r="K2273" i="92" s="1"/>
  <c r="B2274" i="92"/>
  <c r="K2274" i="92" s="1"/>
  <c r="B2275" i="92"/>
  <c r="K2275" i="92" s="1"/>
  <c r="B2276" i="92"/>
  <c r="K2276" i="92" s="1"/>
  <c r="B2277" i="92"/>
  <c r="K2277" i="92" s="1"/>
  <c r="B2278" i="92"/>
  <c r="K2278" i="92" s="1"/>
  <c r="B2279" i="92"/>
  <c r="K2279" i="92" s="1"/>
  <c r="B2280" i="92"/>
  <c r="K2280" i="92" s="1"/>
  <c r="B2281" i="92"/>
  <c r="K2281" i="92" s="1"/>
  <c r="B2282" i="92"/>
  <c r="K2282" i="92" s="1"/>
  <c r="B2283" i="92"/>
  <c r="K2283" i="92" s="1"/>
  <c r="B2284" i="92"/>
  <c r="K2284" i="92" s="1"/>
  <c r="B2285" i="92"/>
  <c r="K2285" i="92"/>
  <c r="B2286" i="92"/>
  <c r="K2286" i="92" s="1"/>
  <c r="B2287" i="92"/>
  <c r="K2287" i="92" s="1"/>
  <c r="B2288" i="92"/>
  <c r="K2288" i="92" s="1"/>
  <c r="B2289" i="92"/>
  <c r="K2289" i="92" s="1"/>
  <c r="B2290" i="92"/>
  <c r="K2290" i="92" s="1"/>
  <c r="B2291" i="92"/>
  <c r="K2291" i="92" s="1"/>
  <c r="B2292" i="92"/>
  <c r="K2292" i="92" s="1"/>
  <c r="B2293" i="92"/>
  <c r="K2293" i="92" s="1"/>
  <c r="B2294" i="92"/>
  <c r="K2294" i="92" s="1"/>
  <c r="B2295" i="92"/>
  <c r="K2295" i="92" s="1"/>
  <c r="B2296" i="92"/>
  <c r="K2296" i="92" s="1"/>
  <c r="B2297" i="92"/>
  <c r="K2297" i="92" s="1"/>
  <c r="B2298" i="92"/>
  <c r="K2298" i="92" s="1"/>
  <c r="B2299" i="92"/>
  <c r="K2299" i="92" s="1"/>
  <c r="B2300" i="92"/>
  <c r="K2300" i="92" s="1"/>
  <c r="B2301" i="92"/>
  <c r="K2301" i="92" s="1"/>
  <c r="B2302" i="92"/>
  <c r="K2302" i="92" s="1"/>
  <c r="B2303" i="92"/>
  <c r="K2303" i="92" s="1"/>
  <c r="B2304" i="92"/>
  <c r="K2304" i="92" s="1"/>
  <c r="B2305" i="92"/>
  <c r="K2305" i="92" s="1"/>
  <c r="B2306" i="92"/>
  <c r="K2306" i="92" s="1"/>
  <c r="B2307" i="92"/>
  <c r="K2307" i="92" s="1"/>
  <c r="B2308" i="92"/>
  <c r="K2308" i="92" s="1"/>
  <c r="B2309" i="92"/>
  <c r="K2309" i="92" s="1"/>
  <c r="B2310" i="92"/>
  <c r="K2310" i="92" s="1"/>
  <c r="B2311" i="92"/>
  <c r="K2311" i="92" s="1"/>
  <c r="B2312" i="92"/>
  <c r="K2312" i="92" s="1"/>
  <c r="B2313" i="92"/>
  <c r="K2313" i="92" s="1"/>
  <c r="B2314" i="92"/>
  <c r="K2314" i="92" s="1"/>
  <c r="B2315" i="92"/>
  <c r="K2315" i="92" s="1"/>
  <c r="B2316" i="92"/>
  <c r="K2316" i="92" s="1"/>
  <c r="B2317" i="92"/>
  <c r="K2317" i="92" s="1"/>
  <c r="B2318" i="92"/>
  <c r="K2318" i="92" s="1"/>
  <c r="B2319" i="92"/>
  <c r="K2319" i="92" s="1"/>
  <c r="B2320" i="92"/>
  <c r="K2320" i="92" s="1"/>
  <c r="B2321" i="92"/>
  <c r="K2321" i="92" s="1"/>
  <c r="B2322" i="92"/>
  <c r="K2322" i="92" s="1"/>
  <c r="B2323" i="92"/>
  <c r="K2323" i="92" s="1"/>
  <c r="B2324" i="92"/>
  <c r="K2324" i="92" s="1"/>
  <c r="B2325" i="92"/>
  <c r="K2325" i="92" s="1"/>
  <c r="B2326" i="92"/>
  <c r="K2326" i="92" s="1"/>
  <c r="B2327" i="92"/>
  <c r="K2327" i="92" s="1"/>
  <c r="B2328" i="92"/>
  <c r="K2328" i="92" s="1"/>
  <c r="B2329" i="92"/>
  <c r="K2329" i="92" s="1"/>
  <c r="B2330" i="92"/>
  <c r="K2330" i="92" s="1"/>
  <c r="B2331" i="92"/>
  <c r="K2331" i="92" s="1"/>
  <c r="B2332" i="92"/>
  <c r="K2332" i="92" s="1"/>
  <c r="B2333" i="92"/>
  <c r="K2333" i="92" s="1"/>
  <c r="B2334" i="92"/>
  <c r="K2334" i="92" s="1"/>
  <c r="B2335" i="92"/>
  <c r="K2335" i="92" s="1"/>
  <c r="B2336" i="92"/>
  <c r="K2336" i="92" s="1"/>
  <c r="B2337" i="92"/>
  <c r="K2337" i="92" s="1"/>
  <c r="B2338" i="92"/>
  <c r="K2338" i="92" s="1"/>
  <c r="B2339" i="92"/>
  <c r="K2339" i="92" s="1"/>
  <c r="B2340" i="92"/>
  <c r="K2340" i="92" s="1"/>
  <c r="B2341" i="92"/>
  <c r="K2341" i="92" s="1"/>
  <c r="B2342" i="92"/>
  <c r="K2342" i="92" s="1"/>
  <c r="B2343" i="92"/>
  <c r="K2343" i="92" s="1"/>
  <c r="B2344" i="92"/>
  <c r="K2344" i="92" s="1"/>
  <c r="B2345" i="92"/>
  <c r="K2345" i="92" s="1"/>
  <c r="B2346" i="92"/>
  <c r="K2346" i="92" s="1"/>
  <c r="B2347" i="92"/>
  <c r="K2347" i="92" s="1"/>
  <c r="B2348" i="92"/>
  <c r="K2348" i="92" s="1"/>
  <c r="B2349" i="92"/>
  <c r="K2349" i="92" s="1"/>
  <c r="B2350" i="92"/>
  <c r="K2350" i="92" s="1"/>
  <c r="B2351" i="92"/>
  <c r="K2351" i="92" s="1"/>
  <c r="B2352" i="92"/>
  <c r="K2352" i="92" s="1"/>
  <c r="B2353" i="92"/>
  <c r="K2353" i="92" s="1"/>
  <c r="B2354" i="92"/>
  <c r="K2354" i="92" s="1"/>
  <c r="B2355" i="92"/>
  <c r="K2355" i="92" s="1"/>
  <c r="B2356" i="92"/>
  <c r="K2356" i="92" s="1"/>
  <c r="B2357" i="92"/>
  <c r="K2357" i="92" s="1"/>
  <c r="B2358" i="92"/>
  <c r="K2358" i="92" s="1"/>
  <c r="B2359" i="92"/>
  <c r="K2359" i="92" s="1"/>
  <c r="B2360" i="92"/>
  <c r="K2360" i="92" s="1"/>
  <c r="B2361" i="92"/>
  <c r="K2361" i="92" s="1"/>
  <c r="B2362" i="92"/>
  <c r="K2362" i="92" s="1"/>
  <c r="B2363" i="92"/>
  <c r="K2363" i="92" s="1"/>
  <c r="B2364" i="92"/>
  <c r="K2364" i="92" s="1"/>
  <c r="B2365" i="92"/>
  <c r="K2365" i="92" s="1"/>
  <c r="B2366" i="92"/>
  <c r="K2366" i="92" s="1"/>
  <c r="B2367" i="92"/>
  <c r="K2367" i="92" s="1"/>
  <c r="B2368" i="92"/>
  <c r="K2368" i="92" s="1"/>
  <c r="B2369" i="92"/>
  <c r="K2369" i="92" s="1"/>
  <c r="B2370" i="92"/>
  <c r="K2370" i="92" s="1"/>
  <c r="B2371" i="92"/>
  <c r="K2371" i="92" s="1"/>
  <c r="B2372" i="92"/>
  <c r="K2372" i="92" s="1"/>
  <c r="B2373" i="92"/>
  <c r="K2373" i="92" s="1"/>
  <c r="B2374" i="92"/>
  <c r="K2374" i="92" s="1"/>
  <c r="B2375" i="92"/>
  <c r="K2375" i="92" s="1"/>
  <c r="B2376" i="92"/>
  <c r="K2376" i="92" s="1"/>
  <c r="B2377" i="92"/>
  <c r="K2377" i="92" s="1"/>
  <c r="B2378" i="92"/>
  <c r="K2378" i="92" s="1"/>
  <c r="B2379" i="92"/>
  <c r="K2379" i="92" s="1"/>
  <c r="B2380" i="92"/>
  <c r="K2380" i="92" s="1"/>
  <c r="B2381" i="92"/>
  <c r="K2381" i="92" s="1"/>
  <c r="B2382" i="92"/>
  <c r="K2382" i="92" s="1"/>
  <c r="B2383" i="92"/>
  <c r="K2383" i="92" s="1"/>
  <c r="B2384" i="92"/>
  <c r="K2384" i="92" s="1"/>
  <c r="B2385" i="92"/>
  <c r="K2385" i="92" s="1"/>
  <c r="B2386" i="92"/>
  <c r="K2386" i="92" s="1"/>
  <c r="B2387" i="92"/>
  <c r="K2387" i="92" s="1"/>
  <c r="B2388" i="92"/>
  <c r="K2388" i="92" s="1"/>
  <c r="B2389" i="92"/>
  <c r="K2389" i="92" s="1"/>
  <c r="B2390" i="92"/>
  <c r="K2390" i="92" s="1"/>
  <c r="B2391" i="92"/>
  <c r="K2391" i="92" s="1"/>
  <c r="B2392" i="92"/>
  <c r="K2392" i="92" s="1"/>
  <c r="B2393" i="92"/>
  <c r="K2393" i="92" s="1"/>
  <c r="B2394" i="92"/>
  <c r="K2394" i="92" s="1"/>
  <c r="B2395" i="92"/>
  <c r="K2395" i="92" s="1"/>
  <c r="B2396" i="92"/>
  <c r="K2396" i="92" s="1"/>
  <c r="B2397" i="92"/>
  <c r="K2397" i="92" s="1"/>
  <c r="B2398" i="92"/>
  <c r="K2398" i="92" s="1"/>
  <c r="B2399" i="92"/>
  <c r="K2399" i="92" s="1"/>
  <c r="B2400" i="92"/>
  <c r="K2400" i="92" s="1"/>
  <c r="B2401" i="92"/>
  <c r="K2401" i="92" s="1"/>
  <c r="B2402" i="92"/>
  <c r="K2402" i="92" s="1"/>
  <c r="B2403" i="92"/>
  <c r="K2403" i="92" s="1"/>
  <c r="B2404" i="92"/>
  <c r="K2404" i="92" s="1"/>
  <c r="B2405" i="92"/>
  <c r="K2405" i="92" s="1"/>
  <c r="B2406" i="92"/>
  <c r="K2406" i="92" s="1"/>
  <c r="B2407" i="92"/>
  <c r="K2407" i="92" s="1"/>
  <c r="B2408" i="92"/>
  <c r="K2408" i="92" s="1"/>
  <c r="B2409" i="92"/>
  <c r="K2409" i="92" s="1"/>
  <c r="B2410" i="92"/>
  <c r="K2410" i="92" s="1"/>
  <c r="B2411" i="92"/>
  <c r="K2411" i="92" s="1"/>
  <c r="B2412" i="92"/>
  <c r="K2412" i="92" s="1"/>
  <c r="B2413" i="92"/>
  <c r="K2413" i="92" s="1"/>
  <c r="B2414" i="92"/>
  <c r="K2414" i="92" s="1"/>
  <c r="B2415" i="92"/>
  <c r="K2415" i="92" s="1"/>
  <c r="B2416" i="92"/>
  <c r="K2416" i="92" s="1"/>
  <c r="B2417" i="92"/>
  <c r="K2417" i="92" s="1"/>
  <c r="B2418" i="92"/>
  <c r="K2418" i="92" s="1"/>
  <c r="B2419" i="92"/>
  <c r="K2419" i="92" s="1"/>
  <c r="B2420" i="92"/>
  <c r="K2420" i="92" s="1"/>
  <c r="B2421" i="92"/>
  <c r="K2421" i="92" s="1"/>
  <c r="B2422" i="92"/>
  <c r="K2422" i="92" s="1"/>
  <c r="B2423" i="92"/>
  <c r="K2423" i="92" s="1"/>
  <c r="B2424" i="92"/>
  <c r="K2424" i="92" s="1"/>
  <c r="B2425" i="92"/>
  <c r="K2425" i="92" s="1"/>
  <c r="B2426" i="92"/>
  <c r="K2426" i="92" s="1"/>
  <c r="B2427" i="92"/>
  <c r="K2427" i="92" s="1"/>
  <c r="B2428" i="92"/>
  <c r="K2428" i="92" s="1"/>
  <c r="B2429" i="92"/>
  <c r="K2429" i="92" s="1"/>
  <c r="B2430" i="92"/>
  <c r="K2430" i="92" s="1"/>
  <c r="B2431" i="92"/>
  <c r="K2431" i="92" s="1"/>
  <c r="B2432" i="92"/>
  <c r="K2432" i="92" s="1"/>
  <c r="B2433" i="92"/>
  <c r="K2433" i="92" s="1"/>
  <c r="B2434" i="92"/>
  <c r="K2434" i="92" s="1"/>
  <c r="B2435" i="92"/>
  <c r="K2435" i="92" s="1"/>
  <c r="B2436" i="92"/>
  <c r="K2436" i="92" s="1"/>
  <c r="B2437" i="92"/>
  <c r="K2437" i="92" s="1"/>
  <c r="B2438" i="92"/>
  <c r="K2438" i="92" s="1"/>
  <c r="B2439" i="92"/>
  <c r="K2439" i="92" s="1"/>
  <c r="B2440" i="92"/>
  <c r="K2440" i="92" s="1"/>
  <c r="B2441" i="92"/>
  <c r="K2441" i="92" s="1"/>
  <c r="B2442" i="92"/>
  <c r="K2442" i="92" s="1"/>
  <c r="B2443" i="92"/>
  <c r="K2443" i="92" s="1"/>
  <c r="B2444" i="92"/>
  <c r="K2444" i="92" s="1"/>
  <c r="B2445" i="92"/>
  <c r="K2445" i="92" s="1"/>
  <c r="B2446" i="92"/>
  <c r="K2446" i="92" s="1"/>
  <c r="B2447" i="92"/>
  <c r="K2447" i="92" s="1"/>
  <c r="B2448" i="92"/>
  <c r="K2448" i="92" s="1"/>
  <c r="B2449" i="92"/>
  <c r="K2449" i="92" s="1"/>
  <c r="B2450" i="92"/>
  <c r="K2450" i="92" s="1"/>
  <c r="B2451" i="92"/>
  <c r="K2451" i="92" s="1"/>
  <c r="B2452" i="92"/>
  <c r="K2452" i="92" s="1"/>
  <c r="B2453" i="92"/>
  <c r="K2453" i="92" s="1"/>
  <c r="B2454" i="92"/>
  <c r="K2454" i="92" s="1"/>
  <c r="B2455" i="92"/>
  <c r="K2455" i="92" s="1"/>
  <c r="B2456" i="92"/>
  <c r="K2456" i="92" s="1"/>
  <c r="B2457" i="92"/>
  <c r="K2457" i="92" s="1"/>
  <c r="B2458" i="92"/>
  <c r="K2458" i="92" s="1"/>
  <c r="B2459" i="92"/>
  <c r="K2459" i="92" s="1"/>
  <c r="B2460" i="92"/>
  <c r="K2460" i="92" s="1"/>
  <c r="B2461" i="92"/>
  <c r="K2461" i="92" s="1"/>
  <c r="B2462" i="92"/>
  <c r="K2462" i="92" s="1"/>
  <c r="B2463" i="92"/>
  <c r="K2463" i="92" s="1"/>
  <c r="B2464" i="92"/>
  <c r="K2464" i="92" s="1"/>
  <c r="B2465" i="92"/>
  <c r="K2465" i="92" s="1"/>
  <c r="B2466" i="92"/>
  <c r="K2466" i="92" s="1"/>
  <c r="B2467" i="92"/>
  <c r="K2467" i="92" s="1"/>
  <c r="B2468" i="92"/>
  <c r="K2468" i="92" s="1"/>
  <c r="B2469" i="92"/>
  <c r="K2469" i="92" s="1"/>
  <c r="B2470" i="92"/>
  <c r="K2470" i="92" s="1"/>
  <c r="B2471" i="92"/>
  <c r="K2471" i="92" s="1"/>
  <c r="B2472" i="92"/>
  <c r="K2472" i="92" s="1"/>
  <c r="B2473" i="92"/>
  <c r="K2473" i="92" s="1"/>
  <c r="B2474" i="92"/>
  <c r="K2474" i="92" s="1"/>
  <c r="B2475" i="92"/>
  <c r="K2475" i="92" s="1"/>
  <c r="B2476" i="92"/>
  <c r="K2476" i="92" s="1"/>
  <c r="B2477" i="92"/>
  <c r="K2477" i="92" s="1"/>
  <c r="B2478" i="92"/>
  <c r="K2478" i="92" s="1"/>
  <c r="B2479" i="92"/>
  <c r="K2479" i="92" s="1"/>
  <c r="B2480" i="92"/>
  <c r="K2480" i="92" s="1"/>
  <c r="B2481" i="92"/>
  <c r="K2481" i="92" s="1"/>
  <c r="B2482" i="92"/>
  <c r="K2482" i="92" s="1"/>
  <c r="B2483" i="92"/>
  <c r="K2483" i="92" s="1"/>
  <c r="B2484" i="92"/>
  <c r="K2484" i="92" s="1"/>
  <c r="B2485" i="92"/>
  <c r="K2485" i="92" s="1"/>
  <c r="B2486" i="92"/>
  <c r="K2486" i="92" s="1"/>
  <c r="B2487" i="92"/>
  <c r="K2487" i="92" s="1"/>
  <c r="B2488" i="92"/>
  <c r="K2488" i="92" s="1"/>
  <c r="B2489" i="92"/>
  <c r="K2489" i="92" s="1"/>
  <c r="B2490" i="92"/>
  <c r="K2490" i="92" s="1"/>
  <c r="B2491" i="92"/>
  <c r="K2491" i="92" s="1"/>
  <c r="B2492" i="92"/>
  <c r="K2492" i="92" s="1"/>
  <c r="B2493" i="92"/>
  <c r="K2493" i="92" s="1"/>
  <c r="B2494" i="92"/>
  <c r="K2494" i="92" s="1"/>
  <c r="B2495" i="92"/>
  <c r="K2495" i="92" s="1"/>
  <c r="B2496" i="92"/>
  <c r="K2496" i="92" s="1"/>
  <c r="B2497" i="92"/>
  <c r="K2497" i="92" s="1"/>
  <c r="B2498" i="92"/>
  <c r="K2498" i="92" s="1"/>
  <c r="B2499" i="92"/>
  <c r="K2499" i="92" s="1"/>
  <c r="B2500" i="92"/>
  <c r="K2500" i="92" s="1"/>
  <c r="B2501" i="92"/>
  <c r="K2501" i="92" s="1"/>
  <c r="B2502" i="92"/>
  <c r="K2502" i="92" s="1"/>
  <c r="B2503" i="92"/>
  <c r="K2503" i="92" s="1"/>
  <c r="B2504" i="92"/>
  <c r="K2504" i="92" s="1"/>
  <c r="B2505" i="92"/>
  <c r="K2505" i="92" s="1"/>
  <c r="B2506" i="92"/>
  <c r="K2506" i="92" s="1"/>
  <c r="B2507" i="92"/>
  <c r="K2507" i="92" s="1"/>
  <c r="B2508" i="92"/>
  <c r="K2508" i="92" s="1"/>
  <c r="B2509" i="92"/>
  <c r="K2509" i="92" s="1"/>
  <c r="B2510" i="92"/>
  <c r="K2510" i="92" s="1"/>
  <c r="B2511" i="92"/>
  <c r="K2511" i="92" s="1"/>
  <c r="B2512" i="92"/>
  <c r="K2512" i="92" s="1"/>
  <c r="B2513" i="92"/>
  <c r="K2513" i="92" s="1"/>
  <c r="B2514" i="92"/>
  <c r="K2514" i="92" s="1"/>
  <c r="B2515" i="92"/>
  <c r="K2515" i="92" s="1"/>
  <c r="B2516" i="92"/>
  <c r="K2516" i="92" s="1"/>
  <c r="B2517" i="92"/>
  <c r="K2517" i="92" s="1"/>
  <c r="B2518" i="92"/>
  <c r="K2518" i="92" s="1"/>
  <c r="B2519" i="92"/>
  <c r="K2519" i="92" s="1"/>
  <c r="B2520" i="92"/>
  <c r="K2520" i="92" s="1"/>
  <c r="B2521" i="92"/>
  <c r="K2521" i="92" s="1"/>
  <c r="B2522" i="92"/>
  <c r="K2522" i="92" s="1"/>
  <c r="B2523" i="92"/>
  <c r="K2523" i="92" s="1"/>
  <c r="B2524" i="92"/>
  <c r="K2524" i="92" s="1"/>
  <c r="B2525" i="92"/>
  <c r="K2525" i="92" s="1"/>
  <c r="B2526" i="92"/>
  <c r="K2526" i="92" s="1"/>
  <c r="B2527" i="92"/>
  <c r="K2527" i="92" s="1"/>
  <c r="B2528" i="92"/>
  <c r="K2528" i="92" s="1"/>
  <c r="B2529" i="92"/>
  <c r="K2529" i="92" s="1"/>
  <c r="B2530" i="92"/>
  <c r="K2530" i="92" s="1"/>
  <c r="B2531" i="92"/>
  <c r="K2531" i="92" s="1"/>
  <c r="B2532" i="92"/>
  <c r="K2532" i="92" s="1"/>
  <c r="B2533" i="92"/>
  <c r="K2533" i="92" s="1"/>
  <c r="B2534" i="92"/>
  <c r="K2534" i="92" s="1"/>
  <c r="B2535" i="92"/>
  <c r="K2535" i="92" s="1"/>
  <c r="B2536" i="92"/>
  <c r="K2536" i="92" s="1"/>
  <c r="B2537" i="92"/>
  <c r="K2537" i="92" s="1"/>
  <c r="B2538" i="92"/>
  <c r="K2538" i="92" s="1"/>
  <c r="B2539" i="92"/>
  <c r="K2539" i="92" s="1"/>
  <c r="B2540" i="92"/>
  <c r="K2540" i="92" s="1"/>
  <c r="B2541" i="92"/>
  <c r="K2541" i="92" s="1"/>
  <c r="B2542" i="92"/>
  <c r="K2542" i="92" s="1"/>
  <c r="B2543" i="92"/>
  <c r="K2543" i="92" s="1"/>
  <c r="B2544" i="92"/>
  <c r="K2544" i="92" s="1"/>
  <c r="B2545" i="92"/>
  <c r="K2545" i="92" s="1"/>
  <c r="B2546" i="92"/>
  <c r="K2546" i="92" s="1"/>
  <c r="B2547" i="92"/>
  <c r="K2547" i="92" s="1"/>
  <c r="B2548" i="92"/>
  <c r="K2548" i="92" s="1"/>
  <c r="B2549" i="92"/>
  <c r="K2549" i="92" s="1"/>
  <c r="B2550" i="92"/>
  <c r="K2550" i="92" s="1"/>
  <c r="B2551" i="92"/>
  <c r="K2551" i="92" s="1"/>
  <c r="B2552" i="92"/>
  <c r="K2552" i="92" s="1"/>
  <c r="B2553" i="92"/>
  <c r="K2553" i="92" s="1"/>
  <c r="B2554" i="92"/>
  <c r="K2554" i="92" s="1"/>
  <c r="B2555" i="92"/>
  <c r="K2555" i="92" s="1"/>
  <c r="B2556" i="92"/>
  <c r="K2556" i="92" s="1"/>
  <c r="B2557" i="92"/>
  <c r="K2557" i="92" s="1"/>
  <c r="B2558" i="92"/>
  <c r="K2558" i="92" s="1"/>
  <c r="B2559" i="92"/>
  <c r="K2559" i="92" s="1"/>
  <c r="B2560" i="92"/>
  <c r="K2560" i="92" s="1"/>
  <c r="B2561" i="92"/>
  <c r="K2561" i="92" s="1"/>
  <c r="B2562" i="92"/>
  <c r="K2562" i="92" s="1"/>
  <c r="B2563" i="92"/>
  <c r="K2563" i="92" s="1"/>
  <c r="B2564" i="92"/>
  <c r="K2564" i="92" s="1"/>
  <c r="B2565" i="92"/>
  <c r="K2565" i="92" s="1"/>
  <c r="B2566" i="92"/>
  <c r="K2566" i="92" s="1"/>
  <c r="B2567" i="92"/>
  <c r="K2567" i="92" s="1"/>
  <c r="B2568" i="92"/>
  <c r="K2568" i="92" s="1"/>
  <c r="B2569" i="92"/>
  <c r="K2569" i="92" s="1"/>
  <c r="B2570" i="92"/>
  <c r="K2570" i="92" s="1"/>
  <c r="B2571" i="92"/>
  <c r="K2571" i="92" s="1"/>
  <c r="B2572" i="92"/>
  <c r="K2572" i="92" s="1"/>
  <c r="B2573" i="92"/>
  <c r="K2573" i="92" s="1"/>
  <c r="B2574" i="92"/>
  <c r="K2574" i="92" s="1"/>
  <c r="B2575" i="92"/>
  <c r="K2575" i="92" s="1"/>
  <c r="B2576" i="92"/>
  <c r="K2576" i="92" s="1"/>
  <c r="B2577" i="92"/>
  <c r="K2577" i="92" s="1"/>
  <c r="B2578" i="92"/>
  <c r="K2578" i="92" s="1"/>
  <c r="B2579" i="92"/>
  <c r="K2579" i="92" s="1"/>
  <c r="B2580" i="92"/>
  <c r="K2580" i="92" s="1"/>
  <c r="B2581" i="92"/>
  <c r="K2581" i="92" s="1"/>
  <c r="B2582" i="92"/>
  <c r="K2582" i="92" s="1"/>
  <c r="B2583" i="92"/>
  <c r="K2583" i="92" s="1"/>
  <c r="B2584" i="92"/>
  <c r="K2584" i="92" s="1"/>
  <c r="B2585" i="92"/>
  <c r="K2585" i="92" s="1"/>
  <c r="B2586" i="92"/>
  <c r="K2586" i="92" s="1"/>
  <c r="B2587" i="92"/>
  <c r="K2587" i="92" s="1"/>
  <c r="B2588" i="92"/>
  <c r="K2588" i="92" s="1"/>
  <c r="B2589" i="92"/>
  <c r="K2589" i="92" s="1"/>
  <c r="B2590" i="92"/>
  <c r="K2590" i="92" s="1"/>
  <c r="B2591" i="92"/>
  <c r="K2591" i="92" s="1"/>
  <c r="B2592" i="92"/>
  <c r="K2592" i="92" s="1"/>
  <c r="B2593" i="92"/>
  <c r="K2593" i="92" s="1"/>
  <c r="B2594" i="92"/>
  <c r="K2594" i="92" s="1"/>
  <c r="B2595" i="92"/>
  <c r="K2595" i="92" s="1"/>
  <c r="B2596" i="92"/>
  <c r="K2596" i="92" s="1"/>
  <c r="B2597" i="92"/>
  <c r="K2597" i="92" s="1"/>
  <c r="B2598" i="92"/>
  <c r="K2598" i="92" s="1"/>
  <c r="B2599" i="92"/>
  <c r="K2599" i="92" s="1"/>
  <c r="B2600" i="92"/>
  <c r="K2600" i="92" s="1"/>
  <c r="B2601" i="92"/>
  <c r="K2601" i="92" s="1"/>
  <c r="B2602" i="92"/>
  <c r="K2602" i="92" s="1"/>
  <c r="B2603" i="92"/>
  <c r="K2603" i="92" s="1"/>
  <c r="B2604" i="92"/>
  <c r="K2604" i="92" s="1"/>
  <c r="B2605" i="92"/>
  <c r="K2605" i="92" s="1"/>
  <c r="B2606" i="92"/>
  <c r="K2606" i="92" s="1"/>
  <c r="B2607" i="92"/>
  <c r="K2607" i="92" s="1"/>
  <c r="B2608" i="92"/>
  <c r="K2608" i="92" s="1"/>
  <c r="B2609" i="92"/>
  <c r="K2609" i="92" s="1"/>
  <c r="B2610" i="92"/>
  <c r="K2610" i="92" s="1"/>
  <c r="B2611" i="92"/>
  <c r="K2611" i="92" s="1"/>
  <c r="B2612" i="92"/>
  <c r="K2612" i="92" s="1"/>
  <c r="B2613" i="92"/>
  <c r="K2613" i="92" s="1"/>
  <c r="B2614" i="92"/>
  <c r="K2614" i="92" s="1"/>
  <c r="B2615" i="92"/>
  <c r="K2615" i="92" s="1"/>
  <c r="B2616" i="92"/>
  <c r="K2616" i="92" s="1"/>
  <c r="B2617" i="92"/>
  <c r="K2617" i="92" s="1"/>
  <c r="B2618" i="92"/>
  <c r="K2618" i="92" s="1"/>
  <c r="B2619" i="92"/>
  <c r="K2619" i="92" s="1"/>
  <c r="B2620" i="92"/>
  <c r="K2620" i="92" s="1"/>
  <c r="B2621" i="92"/>
  <c r="K2621" i="92" s="1"/>
  <c r="B2622" i="92"/>
  <c r="K2622" i="92" s="1"/>
  <c r="B2623" i="92"/>
  <c r="K2623" i="92" s="1"/>
  <c r="B2624" i="92"/>
  <c r="K2624" i="92" s="1"/>
  <c r="B2625" i="92"/>
  <c r="K2625" i="92" s="1"/>
  <c r="B2626" i="92"/>
  <c r="K2626" i="92" s="1"/>
  <c r="B2627" i="92"/>
  <c r="K2627" i="92" s="1"/>
  <c r="B2628" i="92"/>
  <c r="K2628" i="92" s="1"/>
  <c r="B2629" i="92"/>
  <c r="K2629" i="92" s="1"/>
  <c r="B2630" i="92"/>
  <c r="K2630" i="92" s="1"/>
  <c r="B2631" i="92"/>
  <c r="K2631" i="92" s="1"/>
  <c r="B2632" i="92"/>
  <c r="K2632" i="92" s="1"/>
  <c r="B2633" i="92"/>
  <c r="K2633" i="92" s="1"/>
  <c r="B2634" i="92"/>
  <c r="K2634" i="92" s="1"/>
  <c r="B2635" i="92"/>
  <c r="K2635" i="92" s="1"/>
  <c r="B2636" i="92"/>
  <c r="K2636" i="92" s="1"/>
  <c r="B2637" i="92"/>
  <c r="K2637" i="92" s="1"/>
  <c r="B2638" i="92"/>
  <c r="K2638" i="92" s="1"/>
  <c r="B2639" i="92"/>
  <c r="K2639" i="92" s="1"/>
  <c r="B2640" i="92"/>
  <c r="K2640" i="92" s="1"/>
  <c r="B2641" i="92"/>
  <c r="K2641" i="92" s="1"/>
  <c r="B2642" i="92"/>
  <c r="K2642" i="92" s="1"/>
  <c r="B2643" i="92"/>
  <c r="K2643" i="92" s="1"/>
  <c r="B2644" i="92"/>
  <c r="K2644" i="92" s="1"/>
  <c r="B2645" i="92"/>
  <c r="K2645" i="92" s="1"/>
  <c r="B2646" i="92"/>
  <c r="K2646" i="92" s="1"/>
  <c r="B2647" i="92"/>
  <c r="K2647" i="92" s="1"/>
  <c r="B2648" i="92"/>
  <c r="K2648" i="92" s="1"/>
  <c r="B2649" i="92"/>
  <c r="K2649" i="92" s="1"/>
  <c r="B2650" i="92"/>
  <c r="K2650" i="92" s="1"/>
  <c r="B2651" i="92"/>
  <c r="K2651" i="92" s="1"/>
  <c r="B2652" i="92"/>
  <c r="K2652" i="92" s="1"/>
  <c r="B2653" i="92"/>
  <c r="K2653" i="92" s="1"/>
  <c r="B2654" i="92"/>
  <c r="K2654" i="92" s="1"/>
  <c r="B2655" i="92"/>
  <c r="K2655" i="92" s="1"/>
  <c r="B2656" i="92"/>
  <c r="K2656" i="92" s="1"/>
  <c r="B2657" i="92"/>
  <c r="K2657" i="92" s="1"/>
  <c r="B2658" i="92"/>
  <c r="K2658" i="92" s="1"/>
  <c r="B2659" i="92"/>
  <c r="K2659" i="92" s="1"/>
  <c r="B2660" i="92"/>
  <c r="K2660" i="92" s="1"/>
  <c r="B2661" i="92"/>
  <c r="K2661" i="92" s="1"/>
  <c r="B2662" i="92"/>
  <c r="K2662" i="92" s="1"/>
  <c r="B2663" i="92"/>
  <c r="K2663" i="92" s="1"/>
  <c r="B2664" i="92"/>
  <c r="K2664" i="92" s="1"/>
  <c r="B2665" i="92"/>
  <c r="K2665" i="92" s="1"/>
  <c r="B2666" i="92"/>
  <c r="K2666" i="92" s="1"/>
  <c r="B2667" i="92"/>
  <c r="K2667" i="92" s="1"/>
  <c r="B2668" i="92"/>
  <c r="K2668" i="92" s="1"/>
  <c r="B2669" i="92"/>
  <c r="K2669" i="92" s="1"/>
  <c r="B2670" i="92"/>
  <c r="K2670" i="92" s="1"/>
  <c r="B2671" i="92"/>
  <c r="K2671" i="92" s="1"/>
  <c r="B2672" i="92"/>
  <c r="K2672" i="92" s="1"/>
  <c r="B2673" i="92"/>
  <c r="K2673" i="92" s="1"/>
  <c r="B2674" i="92"/>
  <c r="K2674" i="92" s="1"/>
  <c r="B2675" i="92"/>
  <c r="K2675" i="92" s="1"/>
  <c r="B2676" i="92"/>
  <c r="K2676" i="92" s="1"/>
  <c r="B2677" i="92"/>
  <c r="K2677" i="92" s="1"/>
  <c r="B2678" i="92"/>
  <c r="K2678" i="92" s="1"/>
  <c r="B2679" i="92"/>
  <c r="K2679" i="92" s="1"/>
  <c r="B2680" i="92"/>
  <c r="K2680" i="92" s="1"/>
  <c r="B2681" i="92"/>
  <c r="K2681" i="92" s="1"/>
  <c r="B2682" i="92"/>
  <c r="K2682" i="92" s="1"/>
  <c r="B2683" i="92"/>
  <c r="K2683" i="92" s="1"/>
  <c r="B2684" i="92"/>
  <c r="K2684" i="92" s="1"/>
  <c r="B2685" i="92"/>
  <c r="K2685" i="92" s="1"/>
  <c r="B2686" i="92"/>
  <c r="K2686" i="92" s="1"/>
  <c r="B2687" i="92"/>
  <c r="K2687" i="92" s="1"/>
  <c r="B2688" i="92"/>
  <c r="K2688" i="92" s="1"/>
  <c r="B2689" i="92"/>
  <c r="K2689" i="92" s="1"/>
  <c r="B2690" i="92"/>
  <c r="K2690" i="92" s="1"/>
  <c r="B2691" i="92"/>
  <c r="K2691" i="92" s="1"/>
  <c r="B2692" i="92"/>
  <c r="K2692" i="92" s="1"/>
  <c r="B2693" i="92"/>
  <c r="K2693" i="92" s="1"/>
  <c r="B2694" i="92"/>
  <c r="K2694" i="92" s="1"/>
  <c r="B2695" i="92"/>
  <c r="K2695" i="92" s="1"/>
  <c r="B2696" i="92"/>
  <c r="K2696" i="92" s="1"/>
  <c r="B2697" i="92"/>
  <c r="K2697" i="92" s="1"/>
  <c r="B2698" i="92"/>
  <c r="K2698" i="92" s="1"/>
  <c r="B2699" i="92"/>
  <c r="K2699" i="92" s="1"/>
  <c r="B2700" i="92"/>
  <c r="K2700" i="92" s="1"/>
  <c r="B2701" i="92"/>
  <c r="K2701" i="92" s="1"/>
  <c r="B2702" i="92"/>
  <c r="K2702" i="92" s="1"/>
  <c r="B2703" i="92"/>
  <c r="K2703" i="92" s="1"/>
  <c r="B2704" i="92"/>
  <c r="K2704" i="92" s="1"/>
  <c r="B2705" i="92"/>
  <c r="K2705" i="92" s="1"/>
  <c r="B2706" i="92"/>
  <c r="K2706" i="92" s="1"/>
  <c r="B2707" i="92"/>
  <c r="K2707" i="92" s="1"/>
  <c r="B2708" i="92"/>
  <c r="K2708" i="92" s="1"/>
  <c r="B2709" i="92"/>
  <c r="K2709" i="92" s="1"/>
  <c r="B2710" i="92"/>
  <c r="K2710" i="92" s="1"/>
  <c r="B2711" i="92"/>
  <c r="K2711" i="92" s="1"/>
  <c r="B2712" i="92"/>
  <c r="K2712" i="92" s="1"/>
  <c r="B2713" i="92"/>
  <c r="K2713" i="92" s="1"/>
  <c r="B2714" i="92"/>
  <c r="K2714" i="92" s="1"/>
  <c r="B2715" i="92"/>
  <c r="K2715" i="92" s="1"/>
  <c r="B2716" i="92"/>
  <c r="K2716" i="92" s="1"/>
  <c r="B2717" i="92"/>
  <c r="K2717" i="92" s="1"/>
  <c r="B2718" i="92"/>
  <c r="K2718" i="92" s="1"/>
  <c r="B2719" i="92"/>
  <c r="K2719" i="92" s="1"/>
  <c r="B2720" i="92"/>
  <c r="K2720" i="92" s="1"/>
  <c r="B2721" i="92"/>
  <c r="K2721" i="92" s="1"/>
  <c r="B2722" i="92"/>
  <c r="K2722" i="92" s="1"/>
  <c r="B2723" i="92"/>
  <c r="K2723" i="92" s="1"/>
  <c r="B2724" i="92"/>
  <c r="K2724" i="92" s="1"/>
  <c r="B2725" i="92"/>
  <c r="K2725" i="92" s="1"/>
  <c r="B2726" i="92"/>
  <c r="K2726" i="92" s="1"/>
  <c r="B2727" i="92"/>
  <c r="K2727" i="92" s="1"/>
  <c r="B2728" i="92"/>
  <c r="K2728" i="92" s="1"/>
  <c r="B2729" i="92"/>
  <c r="K2729" i="92" s="1"/>
  <c r="B2730" i="92"/>
  <c r="K2730" i="92" s="1"/>
  <c r="B2731" i="92"/>
  <c r="K2731" i="92" s="1"/>
  <c r="B2732" i="92"/>
  <c r="K2732" i="92" s="1"/>
  <c r="B2733" i="92"/>
  <c r="K2733" i="92" s="1"/>
  <c r="B2734" i="92"/>
  <c r="K2734" i="92" s="1"/>
  <c r="B2735" i="92"/>
  <c r="K2735" i="92" s="1"/>
  <c r="B2736" i="92"/>
  <c r="K2736" i="92" s="1"/>
  <c r="B2737" i="92"/>
  <c r="K2737" i="92" s="1"/>
  <c r="B2738" i="92"/>
  <c r="K2738" i="92" s="1"/>
  <c r="B2739" i="92"/>
  <c r="K2739" i="92" s="1"/>
  <c r="B2740" i="92"/>
  <c r="K2740" i="92" s="1"/>
  <c r="B2741" i="92"/>
  <c r="K2741" i="92" s="1"/>
  <c r="B2742" i="92"/>
  <c r="K2742" i="92" s="1"/>
  <c r="B2743" i="92"/>
  <c r="K2743" i="92" s="1"/>
  <c r="B2744" i="92"/>
  <c r="K2744" i="92" s="1"/>
  <c r="B2745" i="92"/>
  <c r="K2745" i="92" s="1"/>
  <c r="B2746" i="92"/>
  <c r="K2746" i="92" s="1"/>
  <c r="B2747" i="92"/>
  <c r="K2747" i="92" s="1"/>
  <c r="B2748" i="92"/>
  <c r="K2748" i="92" s="1"/>
  <c r="B2749" i="92"/>
  <c r="K2749" i="92" s="1"/>
  <c r="B2750" i="92"/>
  <c r="K2750" i="92" s="1"/>
  <c r="B2751" i="92"/>
  <c r="K2751" i="92" s="1"/>
  <c r="B2752" i="92"/>
  <c r="K2752" i="92" s="1"/>
  <c r="B2753" i="92"/>
  <c r="K2753" i="92" s="1"/>
  <c r="B2754" i="92"/>
  <c r="K2754" i="92" s="1"/>
  <c r="B2755" i="92"/>
  <c r="K2755" i="92" s="1"/>
  <c r="B2756" i="92"/>
  <c r="K2756" i="92" s="1"/>
  <c r="B2757" i="92"/>
  <c r="K2757" i="92" s="1"/>
  <c r="B2758" i="92"/>
  <c r="K2758" i="92" s="1"/>
  <c r="B2759" i="92"/>
  <c r="K2759" i="92" s="1"/>
  <c r="B2760" i="92"/>
  <c r="K2760" i="92" s="1"/>
  <c r="B2761" i="92"/>
  <c r="K2761" i="92" s="1"/>
  <c r="B2762" i="92"/>
  <c r="K2762" i="92" s="1"/>
  <c r="B2763" i="92"/>
  <c r="K2763" i="92" s="1"/>
  <c r="B2764" i="92"/>
  <c r="K2764" i="92" s="1"/>
  <c r="B2765" i="92"/>
  <c r="K2765" i="92" s="1"/>
  <c r="B2766" i="92"/>
  <c r="K2766" i="92" s="1"/>
  <c r="B2767" i="92"/>
  <c r="K2767" i="92" s="1"/>
  <c r="B2768" i="92"/>
  <c r="K2768" i="92" s="1"/>
  <c r="B2769" i="92"/>
  <c r="K2769" i="92" s="1"/>
  <c r="B2770" i="92"/>
  <c r="K2770" i="92" s="1"/>
  <c r="B2771" i="92"/>
  <c r="K2771" i="92" s="1"/>
  <c r="B2772" i="92"/>
  <c r="K2772" i="92" s="1"/>
  <c r="B2773" i="92"/>
  <c r="K2773" i="92" s="1"/>
  <c r="B2774" i="92"/>
  <c r="K2774" i="92" s="1"/>
  <c r="B2775" i="92"/>
  <c r="K2775" i="92" s="1"/>
  <c r="B2776" i="92"/>
  <c r="K2776" i="92" s="1"/>
  <c r="B2777" i="92"/>
  <c r="K2777" i="92" s="1"/>
  <c r="B2778" i="92"/>
  <c r="K2778" i="92" s="1"/>
  <c r="B2779" i="92"/>
  <c r="K2779" i="92" s="1"/>
  <c r="B2780" i="92"/>
  <c r="K2780" i="92" s="1"/>
  <c r="B2781" i="92"/>
  <c r="K2781" i="92" s="1"/>
  <c r="B2782" i="92"/>
  <c r="K2782" i="92" s="1"/>
  <c r="B2783" i="92"/>
  <c r="K2783" i="92" s="1"/>
  <c r="B2784" i="92"/>
  <c r="K2784" i="92" s="1"/>
  <c r="B2785" i="92"/>
  <c r="K2785" i="92" s="1"/>
  <c r="B2786" i="92"/>
  <c r="K2786" i="92" s="1"/>
  <c r="B2787" i="92"/>
  <c r="K2787" i="92" s="1"/>
  <c r="B2788" i="92"/>
  <c r="K2788" i="92" s="1"/>
  <c r="B2789" i="92"/>
  <c r="K2789" i="92" s="1"/>
  <c r="B2790" i="92"/>
  <c r="K2790" i="92" s="1"/>
  <c r="B2791" i="92"/>
  <c r="K2791" i="92" s="1"/>
  <c r="B2792" i="92"/>
  <c r="K2792" i="92" s="1"/>
  <c r="B2793" i="92"/>
  <c r="K2793" i="92" s="1"/>
  <c r="B2794" i="92"/>
  <c r="K2794" i="92" s="1"/>
  <c r="B2795" i="92"/>
  <c r="K2795" i="92" s="1"/>
  <c r="B2796" i="92"/>
  <c r="K2796" i="92" s="1"/>
  <c r="B2797" i="92"/>
  <c r="K2797" i="92" s="1"/>
  <c r="B2798" i="92"/>
  <c r="K2798" i="92" s="1"/>
  <c r="B2799" i="92"/>
  <c r="K2799" i="92" s="1"/>
  <c r="B2800" i="92"/>
  <c r="K2800" i="92" s="1"/>
  <c r="B2801" i="92"/>
  <c r="K2801" i="92" s="1"/>
  <c r="B2802" i="92"/>
  <c r="K2802" i="92" s="1"/>
  <c r="B2803" i="92"/>
  <c r="K2803" i="92" s="1"/>
  <c r="B2804" i="92"/>
  <c r="K2804" i="92" s="1"/>
  <c r="B2805" i="92"/>
  <c r="K2805" i="92" s="1"/>
  <c r="B2806" i="92"/>
  <c r="K2806" i="92" s="1"/>
  <c r="B2807" i="92"/>
  <c r="K2807" i="92" s="1"/>
  <c r="B2808" i="92"/>
  <c r="K2808" i="92" s="1"/>
  <c r="B2809" i="92"/>
  <c r="K2809" i="92" s="1"/>
  <c r="B2810" i="92"/>
  <c r="K2810" i="92" s="1"/>
  <c r="B2811" i="92"/>
  <c r="K2811" i="92" s="1"/>
  <c r="B2812" i="92"/>
  <c r="K2812" i="92" s="1"/>
  <c r="B2813" i="92"/>
  <c r="K2813" i="92" s="1"/>
  <c r="B2814" i="92"/>
  <c r="K2814" i="92" s="1"/>
  <c r="B2815" i="92"/>
  <c r="K2815" i="92" s="1"/>
  <c r="B2816" i="92"/>
  <c r="K2816" i="92" s="1"/>
  <c r="B2817" i="92"/>
  <c r="K2817" i="92" s="1"/>
  <c r="B2818" i="92"/>
  <c r="K2818" i="92" s="1"/>
  <c r="B2819" i="92"/>
  <c r="K2819" i="92" s="1"/>
  <c r="B2820" i="92"/>
  <c r="K2820" i="92" s="1"/>
  <c r="B2821" i="92"/>
  <c r="K2821" i="92" s="1"/>
  <c r="B2822" i="92"/>
  <c r="K2822" i="92" s="1"/>
  <c r="B2823" i="92"/>
  <c r="K2823" i="92" s="1"/>
  <c r="B2824" i="92"/>
  <c r="K2824" i="92" s="1"/>
  <c r="B2825" i="92"/>
  <c r="K2825" i="92" s="1"/>
  <c r="B2826" i="92"/>
  <c r="K2826" i="92" s="1"/>
  <c r="B2827" i="92"/>
  <c r="K2827" i="92" s="1"/>
  <c r="B2828" i="92"/>
  <c r="K2828" i="92" s="1"/>
  <c r="B2829" i="92"/>
  <c r="K2829" i="92" s="1"/>
  <c r="B2830" i="92"/>
  <c r="K2830" i="92" s="1"/>
  <c r="B2831" i="92"/>
  <c r="K2831" i="92" s="1"/>
  <c r="B2832" i="92"/>
  <c r="K2832" i="92" s="1"/>
  <c r="B2833" i="92"/>
  <c r="K2833" i="92" s="1"/>
  <c r="B2834" i="92"/>
  <c r="K2834" i="92" s="1"/>
  <c r="B2835" i="92"/>
  <c r="K2835" i="92" s="1"/>
  <c r="B2836" i="92"/>
  <c r="K2836" i="92" s="1"/>
  <c r="B2837" i="92"/>
  <c r="K2837" i="92" s="1"/>
  <c r="B2838" i="92"/>
  <c r="K2838" i="92" s="1"/>
  <c r="B2839" i="92"/>
  <c r="K2839" i="92" s="1"/>
  <c r="B2840" i="92"/>
  <c r="K2840" i="92" s="1"/>
  <c r="B2841" i="92"/>
  <c r="K2841" i="92" s="1"/>
  <c r="B2842" i="92"/>
  <c r="K2842" i="92" s="1"/>
  <c r="B2843" i="92"/>
  <c r="K2843" i="92" s="1"/>
  <c r="B2844" i="92"/>
  <c r="K2844" i="92" s="1"/>
  <c r="B2845" i="92"/>
  <c r="K2845" i="92" s="1"/>
  <c r="B2846" i="92"/>
  <c r="K2846" i="92" s="1"/>
  <c r="B2847" i="92"/>
  <c r="K2847" i="92" s="1"/>
  <c r="B2848" i="92"/>
  <c r="K2848" i="92" s="1"/>
  <c r="B2849" i="92"/>
  <c r="K2849" i="92" s="1"/>
  <c r="B2850" i="92"/>
  <c r="K2850" i="92" s="1"/>
  <c r="B2851" i="92"/>
  <c r="K2851" i="92" s="1"/>
  <c r="B2852" i="92"/>
  <c r="K2852" i="92" s="1"/>
  <c r="B2853" i="92"/>
  <c r="K2853" i="92" s="1"/>
  <c r="B2854" i="92"/>
  <c r="K2854" i="92" s="1"/>
  <c r="B2855" i="92"/>
  <c r="K2855" i="92" s="1"/>
  <c r="B2856" i="92"/>
  <c r="K2856" i="92" s="1"/>
  <c r="B2857" i="92"/>
  <c r="K2857" i="92" s="1"/>
  <c r="B2858" i="92"/>
  <c r="K2858" i="92" s="1"/>
  <c r="B2859" i="92"/>
  <c r="K2859" i="92" s="1"/>
  <c r="B2860" i="92"/>
  <c r="K2860" i="92" s="1"/>
  <c r="B2861" i="92"/>
  <c r="K2861" i="92" s="1"/>
  <c r="B2862" i="92"/>
  <c r="K2862" i="92" s="1"/>
  <c r="B2863" i="92"/>
  <c r="K2863" i="92" s="1"/>
  <c r="B2864" i="92"/>
  <c r="K2864" i="92" s="1"/>
  <c r="B2865" i="92"/>
  <c r="K2865" i="92" s="1"/>
  <c r="B2866" i="92"/>
  <c r="K2866" i="92" s="1"/>
  <c r="B2867" i="92"/>
  <c r="K2867" i="92" s="1"/>
  <c r="B2868" i="92"/>
  <c r="K2868" i="92" s="1"/>
  <c r="B2869" i="92"/>
  <c r="K2869" i="92" s="1"/>
  <c r="B2870" i="92"/>
  <c r="K2870" i="92" s="1"/>
  <c r="B2871" i="92"/>
  <c r="K2871" i="92" s="1"/>
  <c r="B2872" i="92"/>
  <c r="K2872" i="92" s="1"/>
  <c r="B2873" i="92"/>
  <c r="K2873" i="92" s="1"/>
  <c r="B2874" i="92"/>
  <c r="K2874" i="92" s="1"/>
  <c r="B2875" i="92"/>
  <c r="K2875" i="92" s="1"/>
  <c r="B2876" i="92"/>
  <c r="K2876" i="92" s="1"/>
  <c r="B2877" i="92"/>
  <c r="K2877" i="92" s="1"/>
  <c r="B2878" i="92"/>
  <c r="K2878" i="92" s="1"/>
  <c r="B2879" i="92"/>
  <c r="K2879" i="92" s="1"/>
  <c r="B2880" i="92"/>
  <c r="K2880" i="92" s="1"/>
  <c r="B2881" i="92"/>
  <c r="K2881" i="92" s="1"/>
  <c r="B2882" i="92"/>
  <c r="K2882" i="92" s="1"/>
  <c r="B2883" i="92"/>
  <c r="K2883" i="92" s="1"/>
  <c r="B2884" i="92"/>
  <c r="K2884" i="92" s="1"/>
  <c r="B2885" i="92"/>
  <c r="K2885" i="92" s="1"/>
  <c r="B2886" i="92"/>
  <c r="K2886" i="92" s="1"/>
  <c r="B2887" i="92"/>
  <c r="K2887" i="92" s="1"/>
  <c r="B2888" i="92"/>
  <c r="K2888" i="92" s="1"/>
  <c r="B2889" i="92"/>
  <c r="K2889" i="92" s="1"/>
  <c r="B2890" i="92"/>
  <c r="K2890" i="92" s="1"/>
  <c r="B2891" i="92"/>
  <c r="K2891" i="92" s="1"/>
  <c r="B2892" i="92"/>
  <c r="K2892" i="92" s="1"/>
  <c r="B2893" i="92"/>
  <c r="K2893" i="92" s="1"/>
  <c r="B2894" i="92"/>
  <c r="K2894" i="92" s="1"/>
  <c r="B2895" i="92"/>
  <c r="K2895" i="92" s="1"/>
  <c r="B2896" i="92"/>
  <c r="K2896" i="92" s="1"/>
  <c r="B2897" i="92"/>
  <c r="K2897" i="92" s="1"/>
  <c r="B2898" i="92"/>
  <c r="K2898" i="92" s="1"/>
  <c r="B2899" i="92"/>
  <c r="K2899" i="92" s="1"/>
  <c r="B2900" i="92"/>
  <c r="K2900" i="92" s="1"/>
  <c r="B2901" i="92"/>
  <c r="K2901" i="92" s="1"/>
  <c r="B2902" i="92"/>
  <c r="K2902" i="92" s="1"/>
  <c r="B2903" i="92"/>
  <c r="K2903" i="92" s="1"/>
  <c r="B2904" i="92"/>
  <c r="K2904" i="92" s="1"/>
  <c r="B2905" i="92"/>
  <c r="K2905" i="92" s="1"/>
  <c r="B2906" i="92"/>
  <c r="K2906" i="92" s="1"/>
  <c r="B2907" i="92"/>
  <c r="K2907" i="92" s="1"/>
  <c r="B2908" i="92"/>
  <c r="K2908" i="92" s="1"/>
  <c r="B2909" i="92"/>
  <c r="K2909" i="92" s="1"/>
  <c r="B2910" i="92"/>
  <c r="K2910" i="92" s="1"/>
  <c r="B2911" i="92"/>
  <c r="K2911" i="92" s="1"/>
  <c r="B2912" i="92"/>
  <c r="K2912" i="92" s="1"/>
  <c r="B2913" i="92"/>
  <c r="K2913" i="92" s="1"/>
  <c r="B2914" i="92"/>
  <c r="K2914" i="92" s="1"/>
  <c r="B2915" i="92"/>
  <c r="K2915" i="92" s="1"/>
  <c r="B2916" i="92"/>
  <c r="K2916" i="92" s="1"/>
  <c r="B2917" i="92"/>
  <c r="K2917" i="92" s="1"/>
  <c r="B2918" i="92"/>
  <c r="K2918" i="92" s="1"/>
  <c r="B2919" i="92"/>
  <c r="K2919" i="92" s="1"/>
  <c r="B2920" i="92"/>
  <c r="K2920" i="92" s="1"/>
  <c r="B2921" i="92"/>
  <c r="K2921" i="92" s="1"/>
  <c r="B2922" i="92"/>
  <c r="K2922" i="92" s="1"/>
  <c r="B2923" i="92"/>
  <c r="K2923" i="92" s="1"/>
  <c r="B2924" i="92"/>
  <c r="K2924" i="92" s="1"/>
  <c r="B2925" i="92"/>
  <c r="K2925" i="92" s="1"/>
  <c r="B2926" i="92"/>
  <c r="K2926" i="92" s="1"/>
  <c r="B2927" i="92"/>
  <c r="K2927" i="92" s="1"/>
  <c r="B2928" i="92"/>
  <c r="K2928" i="92" s="1"/>
  <c r="B2929" i="92"/>
  <c r="K2929" i="92" s="1"/>
  <c r="B2930" i="92"/>
  <c r="K2930" i="92" s="1"/>
  <c r="B2931" i="92"/>
  <c r="K2931" i="92" s="1"/>
  <c r="B2932" i="92"/>
  <c r="K2932" i="92" s="1"/>
  <c r="B2933" i="92"/>
  <c r="K2933" i="92" s="1"/>
  <c r="B2934" i="92"/>
  <c r="K2934" i="92" s="1"/>
  <c r="B2935" i="92"/>
  <c r="K2935" i="92" s="1"/>
  <c r="B2936" i="92"/>
  <c r="K2936" i="92" s="1"/>
  <c r="B2937" i="92"/>
  <c r="K2937" i="92" s="1"/>
  <c r="B2938" i="92"/>
  <c r="K2938" i="92" s="1"/>
  <c r="B2939" i="92"/>
  <c r="K2939" i="92" s="1"/>
  <c r="B2940" i="92"/>
  <c r="K2940" i="92" s="1"/>
  <c r="B2941" i="92"/>
  <c r="K2941" i="92" s="1"/>
  <c r="B2942" i="92"/>
  <c r="K2942" i="92" s="1"/>
  <c r="B2943" i="92"/>
  <c r="K2943" i="92" s="1"/>
  <c r="B2944" i="92"/>
  <c r="K2944" i="92" s="1"/>
  <c r="B2945" i="92"/>
  <c r="K2945" i="92" s="1"/>
  <c r="B2946" i="92"/>
  <c r="K2946" i="92" s="1"/>
  <c r="B2947" i="92"/>
  <c r="K2947" i="92" s="1"/>
  <c r="B2948" i="92"/>
  <c r="K2948" i="92" s="1"/>
  <c r="B2949" i="92"/>
  <c r="K2949" i="92" s="1"/>
  <c r="B2950" i="92"/>
  <c r="K2950" i="92" s="1"/>
  <c r="B2951" i="92"/>
  <c r="K2951" i="92" s="1"/>
  <c r="B2952" i="92"/>
  <c r="K2952" i="92" s="1"/>
  <c r="B2953" i="92"/>
  <c r="K2953" i="92" s="1"/>
  <c r="B2954" i="92"/>
  <c r="K2954" i="92" s="1"/>
  <c r="B2955" i="92"/>
  <c r="K2955" i="92" s="1"/>
  <c r="B2956" i="92"/>
  <c r="K2956" i="92" s="1"/>
  <c r="B2957" i="92"/>
  <c r="K2957" i="92" s="1"/>
  <c r="B2958" i="92"/>
  <c r="K2958" i="92" s="1"/>
  <c r="B2959" i="92"/>
  <c r="K2959" i="92" s="1"/>
  <c r="B2960" i="92"/>
  <c r="K2960" i="92" s="1"/>
  <c r="B2961" i="92"/>
  <c r="K2961" i="92" s="1"/>
  <c r="B2962" i="92"/>
  <c r="K2962" i="92" s="1"/>
  <c r="B2963" i="92"/>
  <c r="K2963" i="92" s="1"/>
  <c r="B2964" i="92"/>
  <c r="K2964" i="92" s="1"/>
  <c r="B2965" i="92"/>
  <c r="K2965" i="92" s="1"/>
  <c r="B2966" i="92"/>
  <c r="K2966" i="92" s="1"/>
  <c r="B2967" i="92"/>
  <c r="K2967" i="92" s="1"/>
  <c r="B2968" i="92"/>
  <c r="K2968" i="92" s="1"/>
  <c r="B2969" i="92"/>
  <c r="K2969" i="92" s="1"/>
  <c r="B2970" i="92"/>
  <c r="K2970" i="92" s="1"/>
  <c r="B2971" i="92"/>
  <c r="K2971" i="92" s="1"/>
  <c r="B2972" i="92"/>
  <c r="K2972" i="92" s="1"/>
  <c r="B2973" i="92"/>
  <c r="K2973" i="92" s="1"/>
  <c r="B2974" i="92"/>
  <c r="K2974" i="92" s="1"/>
  <c r="B2975" i="92"/>
  <c r="K2975" i="92" s="1"/>
  <c r="B2976" i="92"/>
  <c r="K2976" i="92" s="1"/>
  <c r="B2977" i="92"/>
  <c r="K2977" i="92" s="1"/>
  <c r="B2978" i="92"/>
  <c r="K2978" i="92" s="1"/>
  <c r="B2979" i="92"/>
  <c r="K2979" i="92" s="1"/>
  <c r="B2980" i="92"/>
  <c r="K2980" i="92" s="1"/>
  <c r="B2981" i="92"/>
  <c r="K2981" i="92" s="1"/>
  <c r="B2982" i="92"/>
  <c r="K2982" i="92" s="1"/>
  <c r="B2983" i="92"/>
  <c r="K2983" i="92" s="1"/>
  <c r="B2984" i="92"/>
  <c r="K2984" i="92" s="1"/>
  <c r="B2985" i="92"/>
  <c r="K2985" i="92" s="1"/>
  <c r="B2986" i="92"/>
  <c r="K2986" i="92" s="1"/>
  <c r="B2987" i="92"/>
  <c r="K2987" i="92" s="1"/>
  <c r="B2988" i="92"/>
  <c r="K2988" i="92" s="1"/>
  <c r="B2989" i="92"/>
  <c r="K2989" i="92" s="1"/>
  <c r="B2990" i="92"/>
  <c r="K2990" i="92" s="1"/>
  <c r="B2991" i="92"/>
  <c r="K2991" i="92" s="1"/>
  <c r="B2992" i="92"/>
  <c r="K2992" i="92" s="1"/>
  <c r="B2993" i="92"/>
  <c r="K2993" i="92" s="1"/>
  <c r="B2994" i="92"/>
  <c r="K2994" i="92" s="1"/>
  <c r="B2995" i="92"/>
  <c r="K2995" i="92" s="1"/>
  <c r="B2996" i="92"/>
  <c r="K2996" i="92" s="1"/>
  <c r="B2997" i="92"/>
  <c r="K2997" i="92" s="1"/>
  <c r="B2998" i="92"/>
  <c r="K2998" i="92" s="1"/>
  <c r="B2999" i="92"/>
  <c r="K2999" i="92" s="1"/>
  <c r="B3000" i="92"/>
  <c r="K3000" i="92" s="1"/>
  <c r="B3001" i="92"/>
  <c r="K3001" i="92" s="1"/>
  <c r="B3002" i="92"/>
  <c r="K3002" i="92" s="1"/>
  <c r="B3003" i="92"/>
  <c r="K3003" i="92" s="1"/>
  <c r="B3004" i="92"/>
  <c r="K3004" i="92" s="1"/>
  <c r="B3005" i="92"/>
  <c r="K3005" i="92" s="1"/>
  <c r="B3006" i="92"/>
  <c r="K3006" i="92" s="1"/>
  <c r="B3007" i="92"/>
  <c r="K3007" i="92" s="1"/>
  <c r="B3008" i="92"/>
  <c r="K3008" i="92" s="1"/>
  <c r="B3009" i="92"/>
  <c r="K3009" i="92" s="1"/>
  <c r="B3010" i="92"/>
  <c r="K3010" i="92" s="1"/>
  <c r="B3011" i="92"/>
  <c r="K3011" i="92" s="1"/>
  <c r="B3012" i="92"/>
  <c r="K3012" i="92" s="1"/>
  <c r="B3013" i="92"/>
  <c r="K3013" i="92" s="1"/>
  <c r="B3014" i="92"/>
  <c r="K3014" i="92" s="1"/>
  <c r="B3015" i="92"/>
  <c r="K3015" i="92" s="1"/>
  <c r="B3016" i="92"/>
  <c r="K3016" i="92" s="1"/>
  <c r="B3017" i="92"/>
  <c r="K3017" i="92" s="1"/>
  <c r="B3018" i="92"/>
  <c r="K3018" i="92" s="1"/>
  <c r="B3019" i="92"/>
  <c r="K3019" i="92" s="1"/>
  <c r="B3020" i="92"/>
  <c r="K3020" i="92" s="1"/>
  <c r="B3021" i="92"/>
  <c r="K3021" i="92" s="1"/>
  <c r="B3022" i="92"/>
  <c r="K3022" i="92" s="1"/>
  <c r="B3023" i="92"/>
  <c r="K3023" i="92" s="1"/>
  <c r="B3024" i="92"/>
  <c r="K3024" i="92" s="1"/>
  <c r="B3025" i="92"/>
  <c r="K3025" i="92" s="1"/>
  <c r="B3026" i="92"/>
  <c r="K3026" i="92" s="1"/>
  <c r="B3027" i="92"/>
  <c r="K3027" i="92" s="1"/>
  <c r="B3028" i="92"/>
  <c r="K3028" i="92" s="1"/>
  <c r="B3029" i="92"/>
  <c r="K3029" i="92" s="1"/>
  <c r="B3030" i="92"/>
  <c r="K3030" i="92" s="1"/>
  <c r="B3031" i="92"/>
  <c r="K3031" i="92" s="1"/>
  <c r="B3032" i="92"/>
  <c r="K3032" i="92" s="1"/>
  <c r="B3033" i="92"/>
  <c r="K3033" i="92" s="1"/>
  <c r="B3034" i="92"/>
  <c r="K3034" i="92" s="1"/>
  <c r="B3035" i="92"/>
  <c r="K3035" i="92" s="1"/>
  <c r="B3036" i="92"/>
  <c r="K3036" i="92" s="1"/>
  <c r="B3037" i="92"/>
  <c r="K3037" i="92" s="1"/>
  <c r="B3038" i="92"/>
  <c r="K3038" i="92" s="1"/>
  <c r="B3039" i="92"/>
  <c r="K3039" i="92" s="1"/>
  <c r="B3040" i="92"/>
  <c r="K3040" i="92" s="1"/>
  <c r="B3041" i="92"/>
  <c r="K3041" i="92" s="1"/>
  <c r="B3042" i="92"/>
  <c r="K3042" i="92" s="1"/>
  <c r="B3043" i="92"/>
  <c r="K3043" i="92" s="1"/>
  <c r="B3044" i="92"/>
  <c r="K3044" i="92" s="1"/>
  <c r="B3045" i="92"/>
  <c r="K3045" i="92" s="1"/>
  <c r="B3046" i="92"/>
  <c r="K3046" i="92" s="1"/>
  <c r="B3047" i="92"/>
  <c r="K3047" i="92" s="1"/>
  <c r="B3048" i="92"/>
  <c r="K3048" i="92" s="1"/>
  <c r="B3049" i="92"/>
  <c r="K3049" i="92" s="1"/>
  <c r="B3050" i="92"/>
  <c r="K3050" i="92" s="1"/>
  <c r="B3051" i="92"/>
  <c r="K3051" i="92" s="1"/>
  <c r="B3052" i="92"/>
  <c r="K3052" i="92" s="1"/>
  <c r="B3053" i="92"/>
  <c r="K3053" i="92" s="1"/>
  <c r="B3054" i="92"/>
  <c r="K3054" i="92" s="1"/>
  <c r="B3055" i="92"/>
  <c r="K3055" i="92" s="1"/>
  <c r="B3056" i="92"/>
  <c r="K3056" i="92" s="1"/>
  <c r="B3057" i="92"/>
  <c r="K3057" i="92" s="1"/>
  <c r="B3058" i="92"/>
  <c r="K3058" i="92" s="1"/>
  <c r="B3059" i="92"/>
  <c r="K3059" i="92" s="1"/>
  <c r="B3060" i="92"/>
  <c r="K3060" i="92" s="1"/>
  <c r="B3061" i="92"/>
  <c r="K3061" i="92" s="1"/>
  <c r="B3062" i="92"/>
  <c r="K3062" i="92" s="1"/>
  <c r="B3063" i="92"/>
  <c r="K3063" i="92" s="1"/>
  <c r="B3064" i="92"/>
  <c r="K3064" i="92" s="1"/>
  <c r="B3065" i="92"/>
  <c r="K3065" i="92" s="1"/>
  <c r="B3066" i="92"/>
  <c r="K3066" i="92" s="1"/>
  <c r="B3067" i="92"/>
  <c r="K3067" i="92" s="1"/>
  <c r="B3068" i="92"/>
  <c r="K3068" i="92" s="1"/>
  <c r="B3069" i="92"/>
  <c r="K3069" i="92" s="1"/>
  <c r="B3070" i="92"/>
  <c r="K3070" i="92" s="1"/>
  <c r="B3071" i="92"/>
  <c r="K3071" i="92" s="1"/>
  <c r="B3072" i="92"/>
  <c r="K3072" i="92" s="1"/>
  <c r="B3073" i="92"/>
  <c r="K3073" i="92" s="1"/>
  <c r="B3074" i="92"/>
  <c r="K3074" i="92" s="1"/>
  <c r="B3075" i="92"/>
  <c r="K3075" i="92" s="1"/>
  <c r="B3076" i="92"/>
  <c r="K3076" i="92" s="1"/>
  <c r="B3077" i="92"/>
  <c r="K3077" i="92" s="1"/>
  <c r="B3078" i="92"/>
  <c r="K3078" i="92" s="1"/>
  <c r="B3079" i="92"/>
  <c r="K3079" i="92" s="1"/>
  <c r="B3080" i="92"/>
  <c r="K3080" i="92" s="1"/>
  <c r="B3081" i="92"/>
  <c r="K3081" i="92" s="1"/>
  <c r="B3082" i="92"/>
  <c r="K3082" i="92" s="1"/>
  <c r="B3083" i="92"/>
  <c r="K3083" i="92" s="1"/>
  <c r="B3084" i="92"/>
  <c r="K3084" i="92" s="1"/>
  <c r="B3085" i="92"/>
  <c r="K3085" i="92" s="1"/>
  <c r="B3086" i="92"/>
  <c r="K3086" i="92" s="1"/>
  <c r="B3087" i="92"/>
  <c r="K3087" i="92" s="1"/>
  <c r="B3088" i="92"/>
  <c r="K3088" i="92" s="1"/>
  <c r="B3089" i="92"/>
  <c r="K3089" i="92" s="1"/>
  <c r="B3090" i="92"/>
  <c r="K3090" i="92" s="1"/>
  <c r="B3091" i="92"/>
  <c r="K3091" i="92" s="1"/>
  <c r="B3092" i="92"/>
  <c r="K3092" i="92" s="1"/>
  <c r="B3093" i="92"/>
  <c r="K3093" i="92" s="1"/>
  <c r="B3094" i="92"/>
  <c r="K3094" i="92" s="1"/>
  <c r="B3095" i="92"/>
  <c r="K3095" i="92" s="1"/>
  <c r="B3096" i="92"/>
  <c r="K3096" i="92" s="1"/>
  <c r="B3097" i="92"/>
  <c r="K3097" i="92" s="1"/>
  <c r="B3098" i="92"/>
  <c r="K3098" i="92" s="1"/>
  <c r="B3099" i="92"/>
  <c r="K3099" i="92" s="1"/>
  <c r="B3100" i="92"/>
  <c r="K3100" i="92" s="1"/>
  <c r="B3101" i="92"/>
  <c r="K3101" i="92" s="1"/>
  <c r="B3102" i="92"/>
  <c r="K3102" i="92" s="1"/>
  <c r="B3103" i="92"/>
  <c r="K3103" i="92" s="1"/>
  <c r="B3104" i="92"/>
  <c r="K3104" i="92" s="1"/>
  <c r="B3105" i="92"/>
  <c r="K3105" i="92" s="1"/>
  <c r="B3106" i="92"/>
  <c r="K3106" i="92" s="1"/>
  <c r="B3107" i="92"/>
  <c r="K3107" i="92" s="1"/>
  <c r="B3108" i="92"/>
  <c r="K3108" i="92" s="1"/>
  <c r="B3109" i="92"/>
  <c r="K3109" i="92" s="1"/>
  <c r="B3110" i="92"/>
  <c r="K3110" i="92" s="1"/>
  <c r="B3111" i="92"/>
  <c r="K3111" i="92" s="1"/>
  <c r="B3112" i="92"/>
  <c r="K3112" i="92" s="1"/>
  <c r="B3113" i="92"/>
  <c r="K3113" i="92" s="1"/>
  <c r="B3114" i="92"/>
  <c r="K3114" i="92" s="1"/>
  <c r="B3115" i="92"/>
  <c r="K3115" i="92" s="1"/>
  <c r="B3116" i="92"/>
  <c r="K3116" i="92" s="1"/>
  <c r="B3117" i="92"/>
  <c r="K3117" i="92" s="1"/>
  <c r="B3118" i="92"/>
  <c r="K3118" i="92" s="1"/>
  <c r="B3119" i="92"/>
  <c r="K3119" i="92" s="1"/>
  <c r="B3120" i="92"/>
  <c r="K3120" i="92" s="1"/>
  <c r="B3121" i="92"/>
  <c r="K3121" i="92" s="1"/>
  <c r="B3122" i="92"/>
  <c r="K3122" i="92" s="1"/>
  <c r="B3123" i="92"/>
  <c r="K3123" i="92" s="1"/>
  <c r="B3124" i="92"/>
  <c r="K3124" i="92" s="1"/>
  <c r="B3125" i="92"/>
  <c r="K3125" i="92" s="1"/>
  <c r="B3126" i="92"/>
  <c r="K3126" i="92" s="1"/>
  <c r="B3127" i="92"/>
  <c r="K3127" i="92" s="1"/>
  <c r="B3128" i="92"/>
  <c r="K3128" i="92" s="1"/>
  <c r="B3129" i="92"/>
  <c r="K3129" i="92" s="1"/>
  <c r="B3130" i="92"/>
  <c r="K3130" i="92" s="1"/>
  <c r="B3131" i="92"/>
  <c r="K3131" i="92" s="1"/>
  <c r="B3132" i="92"/>
  <c r="K3132" i="92" s="1"/>
  <c r="B3133" i="92"/>
  <c r="K3133" i="92" s="1"/>
  <c r="B3134" i="92"/>
  <c r="K3134" i="92" s="1"/>
  <c r="B3135" i="92"/>
  <c r="K3135" i="92" s="1"/>
  <c r="B3136" i="92"/>
  <c r="K3136" i="92" s="1"/>
  <c r="B3137" i="92"/>
  <c r="K3137" i="92" s="1"/>
  <c r="B3138" i="92"/>
  <c r="K3138" i="92" s="1"/>
  <c r="B3139" i="92"/>
  <c r="K3139" i="92" s="1"/>
  <c r="B3140" i="92"/>
  <c r="K3140" i="92" s="1"/>
  <c r="B3141" i="92"/>
  <c r="K3141" i="92" s="1"/>
  <c r="B3142" i="92"/>
  <c r="K3142" i="92" s="1"/>
  <c r="B3143" i="92"/>
  <c r="K3143" i="92" s="1"/>
  <c r="B3144" i="92"/>
  <c r="K3144" i="92" s="1"/>
  <c r="B3145" i="92"/>
  <c r="K3145" i="92" s="1"/>
  <c r="B3146" i="92"/>
  <c r="K3146" i="92" s="1"/>
  <c r="B3147" i="92"/>
  <c r="K3147" i="92" s="1"/>
  <c r="B3148" i="92"/>
  <c r="K3148" i="92" s="1"/>
  <c r="B3149" i="92"/>
  <c r="K3149" i="92" s="1"/>
  <c r="B3150" i="92"/>
  <c r="K3150" i="92" s="1"/>
  <c r="B3151" i="92"/>
  <c r="K3151" i="92" s="1"/>
  <c r="B3152" i="92"/>
  <c r="K3152" i="92" s="1"/>
  <c r="B3153" i="92"/>
  <c r="K3153" i="92" s="1"/>
  <c r="B3154" i="92"/>
  <c r="K3154" i="92" s="1"/>
  <c r="B3155" i="92"/>
  <c r="K3155" i="92" s="1"/>
  <c r="B3156" i="92"/>
  <c r="K3156" i="92" s="1"/>
  <c r="B3157" i="92"/>
  <c r="K3157" i="92" s="1"/>
  <c r="B3158" i="92"/>
  <c r="K3158" i="92" s="1"/>
  <c r="B3159" i="92"/>
  <c r="K3159" i="92" s="1"/>
  <c r="B3160" i="92"/>
  <c r="K3160" i="92" s="1"/>
  <c r="B3161" i="92"/>
  <c r="K3161" i="92" s="1"/>
  <c r="B3162" i="92"/>
  <c r="K3162" i="92" s="1"/>
  <c r="B3163" i="92"/>
  <c r="K3163" i="92" s="1"/>
  <c r="B3164" i="92"/>
  <c r="K3164" i="92" s="1"/>
  <c r="B3165" i="92"/>
  <c r="K3165" i="92" s="1"/>
  <c r="B3166" i="92"/>
  <c r="K3166" i="92" s="1"/>
  <c r="B3167" i="92"/>
  <c r="K3167" i="92" s="1"/>
  <c r="B3168" i="92"/>
  <c r="K3168" i="92" s="1"/>
  <c r="B3169" i="92"/>
  <c r="K3169" i="92" s="1"/>
  <c r="B3170" i="92"/>
  <c r="K3170" i="92" s="1"/>
  <c r="B3171" i="92"/>
  <c r="K3171" i="92" s="1"/>
  <c r="B3172" i="92"/>
  <c r="K3172" i="92" s="1"/>
  <c r="B3173" i="92"/>
  <c r="K3173" i="92" s="1"/>
  <c r="B3174" i="92"/>
  <c r="K3174" i="92" s="1"/>
  <c r="B3175" i="92"/>
  <c r="K3175" i="92" s="1"/>
  <c r="B3176" i="92"/>
  <c r="K3176" i="92" s="1"/>
  <c r="B3177" i="92"/>
  <c r="K3177" i="92" s="1"/>
  <c r="B3178" i="92"/>
  <c r="K3178" i="92" s="1"/>
  <c r="B3179" i="92"/>
  <c r="K3179" i="92" s="1"/>
  <c r="B3180" i="92"/>
  <c r="K3180" i="92" s="1"/>
  <c r="B3181" i="92"/>
  <c r="K3181" i="92" s="1"/>
  <c r="B3182" i="92"/>
  <c r="K3182" i="92" s="1"/>
  <c r="B3183" i="92"/>
  <c r="K3183" i="92" s="1"/>
  <c r="B3184" i="92"/>
  <c r="K3184" i="92" s="1"/>
  <c r="B3185" i="92"/>
  <c r="K3185" i="92" s="1"/>
  <c r="B3186" i="92"/>
  <c r="K3186" i="92" s="1"/>
  <c r="B3187" i="92"/>
  <c r="K3187" i="92" s="1"/>
  <c r="B3188" i="92"/>
  <c r="K3188" i="92" s="1"/>
  <c r="B3189" i="92"/>
  <c r="K3189" i="92" s="1"/>
  <c r="B3190" i="92"/>
  <c r="K3190" i="92" s="1"/>
  <c r="B3191" i="92"/>
  <c r="K3191" i="92" s="1"/>
  <c r="B3192" i="92"/>
  <c r="K3192" i="92" s="1"/>
  <c r="B3193" i="92"/>
  <c r="K3193" i="92" s="1"/>
  <c r="B3194" i="92"/>
  <c r="K3194" i="92" s="1"/>
  <c r="B3195" i="92"/>
  <c r="K3195" i="92" s="1"/>
  <c r="B3196" i="92"/>
  <c r="K3196" i="92" s="1"/>
  <c r="B3197" i="92"/>
  <c r="K3197" i="92" s="1"/>
  <c r="B3198" i="92"/>
  <c r="K3198" i="92" s="1"/>
  <c r="B3199" i="92"/>
  <c r="K3199" i="92" s="1"/>
  <c r="B3200" i="92"/>
  <c r="K3200" i="92" s="1"/>
  <c r="B3201" i="92"/>
  <c r="K3201" i="92" s="1"/>
  <c r="B3202" i="92"/>
  <c r="K3202" i="92" s="1"/>
  <c r="B3203" i="92"/>
  <c r="K3203" i="92" s="1"/>
  <c r="B3204" i="92"/>
  <c r="K3204" i="92" s="1"/>
  <c r="B3205" i="92"/>
  <c r="K3205" i="92" s="1"/>
  <c r="B3206" i="92"/>
  <c r="K3206" i="92" s="1"/>
  <c r="B3207" i="92"/>
  <c r="K3207" i="92" s="1"/>
  <c r="B3208" i="92"/>
  <c r="K3208" i="92" s="1"/>
  <c r="B3209" i="92"/>
  <c r="K3209" i="92" s="1"/>
  <c r="B3210" i="92"/>
  <c r="K3210" i="92" s="1"/>
  <c r="B3211" i="92"/>
  <c r="K3211" i="92" s="1"/>
  <c r="B3212" i="92"/>
  <c r="K3212" i="92" s="1"/>
  <c r="B3213" i="92"/>
  <c r="K3213" i="92" s="1"/>
  <c r="B3214" i="92"/>
  <c r="K3214" i="92" s="1"/>
  <c r="B3215" i="92"/>
  <c r="K3215" i="92" s="1"/>
  <c r="B3216" i="92"/>
  <c r="K3216" i="92" s="1"/>
  <c r="B3217" i="92"/>
  <c r="K3217" i="92" s="1"/>
  <c r="B3218" i="92"/>
  <c r="K3218" i="92" s="1"/>
  <c r="B3219" i="92"/>
  <c r="K3219" i="92" s="1"/>
  <c r="B3220" i="92"/>
  <c r="K3220" i="92" s="1"/>
  <c r="B3221" i="92"/>
  <c r="K3221" i="92" s="1"/>
  <c r="B3222" i="92"/>
  <c r="K3222" i="92" s="1"/>
  <c r="B3223" i="92"/>
  <c r="K3223" i="92" s="1"/>
  <c r="B3224" i="92"/>
  <c r="K3224" i="92" s="1"/>
  <c r="B3225" i="92"/>
  <c r="K3225" i="92" s="1"/>
  <c r="B3226" i="92"/>
  <c r="K3226" i="92" s="1"/>
  <c r="B3227" i="92"/>
  <c r="K3227" i="92" s="1"/>
  <c r="B3228" i="92"/>
  <c r="K3228" i="92" s="1"/>
  <c r="B3229" i="92"/>
  <c r="K3229" i="92" s="1"/>
  <c r="B3230" i="92"/>
  <c r="K3230" i="92" s="1"/>
  <c r="B3231" i="92"/>
  <c r="K3231" i="92" s="1"/>
  <c r="B3232" i="92"/>
  <c r="K3232" i="92" s="1"/>
  <c r="B3233" i="92"/>
  <c r="K3233" i="92" s="1"/>
  <c r="B3234" i="92"/>
  <c r="K3234" i="92" s="1"/>
  <c r="B3235" i="92"/>
  <c r="K3235" i="92" s="1"/>
  <c r="B3236" i="92"/>
  <c r="K3236" i="92" s="1"/>
  <c r="B3237" i="92"/>
  <c r="K3237" i="92" s="1"/>
  <c r="B3238" i="92"/>
  <c r="K3238" i="92" s="1"/>
  <c r="B3239" i="92"/>
  <c r="K3239" i="92" s="1"/>
  <c r="B3240" i="92"/>
  <c r="K3240" i="92" s="1"/>
  <c r="B3241" i="92"/>
  <c r="K3241" i="92" s="1"/>
  <c r="B3242" i="92"/>
  <c r="K3242" i="92" s="1"/>
  <c r="B3243" i="92"/>
  <c r="K3243" i="92" s="1"/>
  <c r="B3244" i="92"/>
  <c r="K3244" i="92" s="1"/>
  <c r="B3245" i="92"/>
  <c r="K3245" i="92" s="1"/>
  <c r="B3246" i="92"/>
  <c r="K3246" i="92" s="1"/>
  <c r="B3247" i="92"/>
  <c r="K3247" i="92" s="1"/>
  <c r="B3248" i="92"/>
  <c r="K3248" i="92" s="1"/>
  <c r="B3249" i="92"/>
  <c r="K3249" i="92" s="1"/>
  <c r="B3250" i="92"/>
  <c r="K3250" i="92" s="1"/>
  <c r="B3251" i="92"/>
  <c r="K3251" i="92" s="1"/>
  <c r="B3252" i="92"/>
  <c r="K3252" i="92" s="1"/>
  <c r="B3253" i="92"/>
  <c r="K3253" i="92" s="1"/>
  <c r="B3254" i="92"/>
  <c r="K3254" i="92" s="1"/>
  <c r="B3255" i="92"/>
  <c r="K3255" i="92" s="1"/>
  <c r="B3256" i="92"/>
  <c r="K3256" i="92" s="1"/>
  <c r="B3257" i="92"/>
  <c r="K3257" i="92" s="1"/>
  <c r="B3258" i="92"/>
  <c r="K3258" i="92" s="1"/>
  <c r="B3259" i="92"/>
  <c r="K3259" i="92" s="1"/>
  <c r="B3260" i="92"/>
  <c r="K3260" i="92" s="1"/>
  <c r="B3261" i="92"/>
  <c r="K3261" i="92" s="1"/>
  <c r="B3262" i="92"/>
  <c r="K3262" i="92" s="1"/>
  <c r="B3263" i="92"/>
  <c r="K3263" i="92" s="1"/>
  <c r="B3264" i="92"/>
  <c r="K3264" i="92" s="1"/>
  <c r="B3265" i="92"/>
  <c r="K3265" i="92" s="1"/>
  <c r="B3266" i="92"/>
  <c r="K3266" i="92" s="1"/>
  <c r="B3267" i="92"/>
  <c r="K3267" i="92" s="1"/>
  <c r="B3268" i="92"/>
  <c r="K3268" i="92" s="1"/>
  <c r="B3269" i="92"/>
  <c r="K3269" i="92" s="1"/>
  <c r="B3270" i="92"/>
  <c r="K3270" i="92" s="1"/>
  <c r="B3271" i="92"/>
  <c r="K3271" i="92" s="1"/>
  <c r="B3272" i="92"/>
  <c r="K3272" i="92" s="1"/>
  <c r="B3273" i="92"/>
  <c r="K3273" i="92" s="1"/>
  <c r="B3274" i="92"/>
  <c r="K3274" i="92" s="1"/>
  <c r="B3275" i="92"/>
  <c r="K3275" i="92" s="1"/>
  <c r="B3276" i="92"/>
  <c r="K3276" i="92" s="1"/>
  <c r="B3277" i="92"/>
  <c r="K3277" i="92" s="1"/>
  <c r="B3278" i="92"/>
  <c r="K3278" i="92" s="1"/>
  <c r="B3279" i="92"/>
  <c r="K3279" i="92" s="1"/>
  <c r="B3280" i="92"/>
  <c r="K3280" i="92" s="1"/>
  <c r="B3281" i="92"/>
  <c r="K3281" i="92" s="1"/>
  <c r="B3282" i="92"/>
  <c r="K3282" i="92" s="1"/>
  <c r="B3283" i="92"/>
  <c r="K3283" i="92" s="1"/>
  <c r="B3284" i="92"/>
  <c r="K3284" i="92" s="1"/>
  <c r="B3285" i="92"/>
  <c r="K3285" i="92" s="1"/>
  <c r="B3286" i="92"/>
  <c r="K3286" i="92" s="1"/>
  <c r="B3287" i="92"/>
  <c r="K3287" i="92" s="1"/>
  <c r="B3288" i="92"/>
  <c r="K3288" i="92" s="1"/>
  <c r="B3289" i="92"/>
  <c r="K3289" i="92" s="1"/>
  <c r="B3290" i="92"/>
  <c r="K3290" i="92" s="1"/>
  <c r="B3291" i="92"/>
  <c r="K3291" i="92" s="1"/>
  <c r="B3292" i="92"/>
  <c r="K3292" i="92" s="1"/>
  <c r="B3293" i="92"/>
  <c r="K3293" i="92" s="1"/>
  <c r="B3294" i="92"/>
  <c r="K3294" i="92" s="1"/>
  <c r="B3295" i="92"/>
  <c r="K3295" i="92" s="1"/>
  <c r="B3296" i="92"/>
  <c r="K3296" i="92" s="1"/>
  <c r="B3297" i="92"/>
  <c r="K3297" i="92" s="1"/>
  <c r="B3298" i="92"/>
  <c r="K3298" i="92" s="1"/>
  <c r="B3299" i="92"/>
  <c r="K3299" i="92" s="1"/>
  <c r="B3300" i="92"/>
  <c r="K3300" i="92" s="1"/>
  <c r="B3301" i="92"/>
  <c r="K3301" i="92" s="1"/>
  <c r="B3302" i="92"/>
  <c r="K3302" i="92" s="1"/>
  <c r="B3303" i="92"/>
  <c r="K3303" i="92" s="1"/>
  <c r="B3304" i="92"/>
  <c r="K3304" i="92" s="1"/>
  <c r="B3305" i="92"/>
  <c r="K3305" i="92" s="1"/>
  <c r="B3306" i="92"/>
  <c r="K3306" i="92" s="1"/>
  <c r="B3307" i="92"/>
  <c r="K3307" i="92" s="1"/>
  <c r="B3308" i="92"/>
  <c r="K3308" i="92" s="1"/>
  <c r="B3309" i="92"/>
  <c r="K3309" i="92" s="1"/>
  <c r="B3310" i="92"/>
  <c r="K3310" i="92" s="1"/>
  <c r="B3311" i="92"/>
  <c r="K3311" i="92" s="1"/>
  <c r="B3312" i="92"/>
  <c r="K3312" i="92" s="1"/>
  <c r="B3313" i="92"/>
  <c r="K3313" i="92" s="1"/>
  <c r="B3314" i="92"/>
  <c r="K3314" i="92" s="1"/>
  <c r="B3315" i="92"/>
  <c r="K3315" i="92" s="1"/>
  <c r="B3316" i="92"/>
  <c r="K3316" i="92" s="1"/>
  <c r="B3317" i="92"/>
  <c r="K3317" i="92" s="1"/>
  <c r="B3318" i="92"/>
  <c r="K3318" i="92" s="1"/>
  <c r="B3319" i="92"/>
  <c r="K3319" i="92" s="1"/>
  <c r="B3320" i="92"/>
  <c r="K3320" i="92" s="1"/>
  <c r="B3321" i="92"/>
  <c r="K3321" i="92" s="1"/>
  <c r="B3322" i="92"/>
  <c r="K3322" i="92" s="1"/>
  <c r="B3323" i="92"/>
  <c r="K3323" i="92" s="1"/>
  <c r="B3324" i="92"/>
  <c r="K3324" i="92" s="1"/>
  <c r="B3325" i="92"/>
  <c r="K3325" i="92" s="1"/>
  <c r="B3326" i="92"/>
  <c r="K3326" i="92" s="1"/>
  <c r="B3327" i="92"/>
  <c r="K3327" i="92" s="1"/>
  <c r="B3328" i="92"/>
  <c r="K3328" i="92" s="1"/>
  <c r="B3329" i="92"/>
  <c r="K3329" i="92" s="1"/>
  <c r="B3330" i="92"/>
  <c r="K3330" i="92" s="1"/>
  <c r="B3331" i="92"/>
  <c r="K3331" i="92" s="1"/>
  <c r="B3332" i="92"/>
  <c r="K3332" i="92" s="1"/>
  <c r="B3333" i="92"/>
  <c r="K3333" i="92" s="1"/>
  <c r="B3334" i="92"/>
  <c r="K3334" i="92" s="1"/>
  <c r="B3335" i="92"/>
  <c r="K3335" i="92" s="1"/>
  <c r="B3336" i="92"/>
  <c r="K3336" i="92" s="1"/>
  <c r="B3337" i="92"/>
  <c r="K3337" i="92" s="1"/>
  <c r="B3338" i="92"/>
  <c r="K3338" i="92" s="1"/>
  <c r="B3339" i="92"/>
  <c r="K3339" i="92" s="1"/>
  <c r="B3340" i="92"/>
  <c r="K3340" i="92" s="1"/>
  <c r="B3341" i="92"/>
  <c r="K3341" i="92" s="1"/>
  <c r="B3342" i="92"/>
  <c r="K3342" i="92" s="1"/>
  <c r="B3343" i="92"/>
  <c r="K3343" i="92" s="1"/>
  <c r="B3344" i="92"/>
  <c r="K3344" i="92" s="1"/>
  <c r="B3345" i="92"/>
  <c r="K3345" i="92" s="1"/>
  <c r="B3346" i="92"/>
  <c r="K3346" i="92" s="1"/>
  <c r="B3347" i="92"/>
  <c r="K3347" i="92" s="1"/>
  <c r="B3348" i="92"/>
  <c r="K3348" i="92" s="1"/>
  <c r="B3349" i="92"/>
  <c r="K3349" i="92" s="1"/>
  <c r="B3350" i="92"/>
  <c r="K3350" i="92" s="1"/>
  <c r="B3351" i="92"/>
  <c r="K3351" i="92" s="1"/>
  <c r="B3352" i="92"/>
  <c r="K3352" i="92" s="1"/>
  <c r="B3353" i="92"/>
  <c r="K3353" i="92" s="1"/>
  <c r="B3354" i="92"/>
  <c r="K3354" i="92" s="1"/>
  <c r="B3355" i="92"/>
  <c r="K3355" i="92" s="1"/>
  <c r="B3356" i="92"/>
  <c r="K3356" i="92" s="1"/>
  <c r="B3357" i="92"/>
  <c r="K3357" i="92" s="1"/>
  <c r="B3358" i="92"/>
  <c r="K3358" i="92" s="1"/>
  <c r="B3359" i="92"/>
  <c r="K3359" i="92" s="1"/>
  <c r="B3360" i="92"/>
  <c r="K3360" i="92" s="1"/>
  <c r="B3361" i="92"/>
  <c r="K3361" i="92" s="1"/>
  <c r="B3362" i="92"/>
  <c r="K3362" i="92" s="1"/>
  <c r="B3363" i="92"/>
  <c r="K3363" i="92" s="1"/>
  <c r="B3364" i="92"/>
  <c r="K3364" i="92" s="1"/>
  <c r="B3365" i="92"/>
  <c r="K3365" i="92" s="1"/>
  <c r="B3366" i="92"/>
  <c r="K3366" i="92" s="1"/>
  <c r="B3367" i="92"/>
  <c r="K3367" i="92" s="1"/>
  <c r="B3368" i="92"/>
  <c r="K3368" i="92" s="1"/>
  <c r="B3369" i="92"/>
  <c r="K3369" i="92" s="1"/>
  <c r="B3370" i="92"/>
  <c r="K3370" i="92" s="1"/>
  <c r="B3371" i="92"/>
  <c r="K3371" i="92" s="1"/>
  <c r="B3372" i="92"/>
  <c r="K3372" i="92" s="1"/>
  <c r="B3373" i="92"/>
  <c r="K3373" i="92" s="1"/>
  <c r="B3374" i="92"/>
  <c r="K3374" i="92" s="1"/>
  <c r="B3375" i="92"/>
  <c r="K3375" i="92" s="1"/>
  <c r="B3376" i="92"/>
  <c r="K3376" i="92" s="1"/>
  <c r="B3377" i="92"/>
  <c r="K3377" i="92" s="1"/>
  <c r="B3378" i="92"/>
  <c r="K3378" i="92" s="1"/>
  <c r="B3379" i="92"/>
  <c r="K3379" i="92" s="1"/>
  <c r="B3380" i="92"/>
  <c r="K3380" i="92" s="1"/>
  <c r="B3381" i="92"/>
  <c r="K3381" i="92" s="1"/>
  <c r="B3382" i="92"/>
  <c r="K3382" i="92" s="1"/>
  <c r="B3383" i="92"/>
  <c r="K3383" i="92" s="1"/>
  <c r="B3384" i="92"/>
  <c r="K3384" i="92" s="1"/>
  <c r="B3385" i="92"/>
  <c r="K3385" i="92" s="1"/>
  <c r="B3386" i="92"/>
  <c r="K3386" i="92" s="1"/>
  <c r="B3387" i="92"/>
  <c r="K3387" i="92" s="1"/>
  <c r="B3388" i="92"/>
  <c r="K3388" i="92" s="1"/>
  <c r="B3389" i="92"/>
  <c r="K3389" i="92" s="1"/>
  <c r="B3390" i="92"/>
  <c r="K3390" i="92" s="1"/>
  <c r="B3391" i="92"/>
  <c r="K3391" i="92" s="1"/>
  <c r="B3392" i="92"/>
  <c r="K3392" i="92" s="1"/>
  <c r="B3393" i="92"/>
  <c r="K3393" i="92" s="1"/>
  <c r="B3394" i="92"/>
  <c r="K3394" i="92" s="1"/>
  <c r="B3395" i="92"/>
  <c r="K3395" i="92" s="1"/>
  <c r="B3396" i="92"/>
  <c r="K3396" i="92" s="1"/>
  <c r="B3397" i="92"/>
  <c r="K3397" i="92" s="1"/>
  <c r="B3398" i="92"/>
  <c r="K3398" i="92" s="1"/>
  <c r="B3399" i="92"/>
  <c r="K3399" i="92" s="1"/>
  <c r="B3400" i="92"/>
  <c r="K3400" i="92" s="1"/>
  <c r="B3401" i="92"/>
  <c r="K3401" i="92" s="1"/>
  <c r="B3402" i="92"/>
  <c r="K3402" i="92" s="1"/>
  <c r="B3403" i="92"/>
  <c r="K3403" i="92" s="1"/>
  <c r="B3404" i="92"/>
  <c r="K3404" i="92" s="1"/>
  <c r="B3405" i="92"/>
  <c r="K3405" i="92" s="1"/>
  <c r="B3406" i="92"/>
  <c r="K3406" i="92" s="1"/>
  <c r="B3407" i="92"/>
  <c r="K3407" i="92" s="1"/>
  <c r="B3408" i="92"/>
  <c r="K3408" i="92" s="1"/>
  <c r="B3409" i="92"/>
  <c r="K3409" i="92" s="1"/>
  <c r="B3410" i="92"/>
  <c r="K3410" i="92" s="1"/>
  <c r="B3411" i="92"/>
  <c r="K3411" i="92" s="1"/>
  <c r="B3412" i="92"/>
  <c r="K3412" i="92" s="1"/>
  <c r="B3413" i="92"/>
  <c r="K3413" i="92" s="1"/>
  <c r="B3414" i="92"/>
  <c r="K3414" i="92" s="1"/>
  <c r="B3415" i="92"/>
  <c r="K3415" i="92" s="1"/>
  <c r="B3416" i="92"/>
  <c r="K3416" i="92" s="1"/>
  <c r="B3417" i="92"/>
  <c r="K3417" i="92" s="1"/>
  <c r="B3418" i="92"/>
  <c r="K3418" i="92" s="1"/>
  <c r="B3419" i="92"/>
  <c r="K3419" i="92" s="1"/>
  <c r="B3420" i="92"/>
  <c r="K3420" i="92" s="1"/>
  <c r="B3421" i="92"/>
  <c r="K3421" i="92" s="1"/>
  <c r="B3422" i="92"/>
  <c r="K3422" i="92" s="1"/>
  <c r="B3423" i="92"/>
  <c r="K3423" i="92" s="1"/>
  <c r="B3424" i="92"/>
  <c r="K3424" i="92" s="1"/>
  <c r="B3425" i="92"/>
  <c r="K3425" i="92" s="1"/>
  <c r="B3426" i="92"/>
  <c r="K3426" i="92" s="1"/>
  <c r="B3427" i="92"/>
  <c r="K3427" i="92" s="1"/>
  <c r="B3428" i="92"/>
  <c r="K3428" i="92" s="1"/>
  <c r="B3429" i="92"/>
  <c r="K3429" i="92" s="1"/>
  <c r="B3430" i="92"/>
  <c r="K3430" i="92" s="1"/>
  <c r="B3431" i="92"/>
  <c r="K3431" i="92" s="1"/>
  <c r="B3432" i="92"/>
  <c r="K3432" i="92" s="1"/>
  <c r="B3433" i="92"/>
  <c r="K3433" i="92" s="1"/>
  <c r="B3434" i="92"/>
  <c r="K3434" i="92" s="1"/>
  <c r="B3435" i="92"/>
  <c r="K3435" i="92" s="1"/>
  <c r="B3436" i="92"/>
  <c r="K3436" i="92" s="1"/>
  <c r="B3437" i="92"/>
  <c r="K3437" i="92" s="1"/>
  <c r="B3438" i="92"/>
  <c r="K3438" i="92" s="1"/>
  <c r="B3439" i="92"/>
  <c r="K3439" i="92" s="1"/>
  <c r="B3440" i="92"/>
  <c r="K3440" i="92" s="1"/>
  <c r="B3441" i="92"/>
  <c r="K3441" i="92" s="1"/>
  <c r="B3442" i="92"/>
  <c r="K3442" i="92" s="1"/>
  <c r="B3443" i="92"/>
  <c r="K3443" i="92" s="1"/>
  <c r="B3444" i="92"/>
  <c r="K3444" i="92" s="1"/>
  <c r="B3445" i="92"/>
  <c r="K3445" i="92" s="1"/>
  <c r="B3446" i="92"/>
  <c r="K3446" i="92" s="1"/>
  <c r="B3447" i="92"/>
  <c r="K3447" i="92" s="1"/>
  <c r="B3448" i="92"/>
  <c r="K3448" i="92" s="1"/>
  <c r="B3449" i="92"/>
  <c r="K3449" i="92" s="1"/>
  <c r="B3450" i="92"/>
  <c r="K3450" i="92" s="1"/>
  <c r="B3451" i="92"/>
  <c r="K3451" i="92" s="1"/>
  <c r="B3452" i="92"/>
  <c r="K3452" i="92" s="1"/>
  <c r="B3453" i="92"/>
  <c r="K3453" i="92" s="1"/>
  <c r="B3454" i="92"/>
  <c r="K3454" i="92" s="1"/>
  <c r="B3455" i="92"/>
  <c r="K3455" i="92" s="1"/>
  <c r="B3456" i="92"/>
  <c r="K3456" i="92" s="1"/>
  <c r="B3457" i="92"/>
  <c r="K3457" i="92" s="1"/>
  <c r="B3458" i="92"/>
  <c r="K3458" i="92" s="1"/>
  <c r="B3459" i="92"/>
  <c r="K3459" i="92" s="1"/>
  <c r="B3460" i="92"/>
  <c r="K3460" i="92" s="1"/>
  <c r="B3461" i="92"/>
  <c r="K3461" i="92" s="1"/>
  <c r="B3462" i="92"/>
  <c r="K3462" i="92" s="1"/>
  <c r="B3463" i="92"/>
  <c r="K3463" i="92" s="1"/>
  <c r="B3464" i="92"/>
  <c r="K3464" i="92" s="1"/>
  <c r="B3465" i="92"/>
  <c r="K3465" i="92" s="1"/>
  <c r="B3466" i="92"/>
  <c r="K3466" i="92" s="1"/>
  <c r="B3467" i="92"/>
  <c r="K3467" i="92" s="1"/>
  <c r="B3468" i="92"/>
  <c r="K3468" i="92" s="1"/>
  <c r="B3469" i="92"/>
  <c r="K3469" i="92" s="1"/>
  <c r="B3470" i="92"/>
  <c r="K3470" i="92" s="1"/>
  <c r="B3471" i="92"/>
  <c r="K3471" i="92" s="1"/>
  <c r="B3472" i="92"/>
  <c r="K3472" i="92" s="1"/>
  <c r="B3473" i="92"/>
  <c r="K3473" i="92" s="1"/>
  <c r="B3474" i="92"/>
  <c r="K3474" i="92" s="1"/>
  <c r="B3475" i="92"/>
  <c r="K3475" i="92" s="1"/>
  <c r="B3476" i="92"/>
  <c r="K3476" i="92" s="1"/>
  <c r="B3477" i="92"/>
  <c r="K3477" i="92" s="1"/>
  <c r="B3478" i="92"/>
  <c r="K3478" i="92" s="1"/>
  <c r="B3479" i="92"/>
  <c r="K3479" i="92" s="1"/>
  <c r="B3480" i="92"/>
  <c r="K3480" i="92" s="1"/>
  <c r="B3481" i="92"/>
  <c r="K3481" i="92" s="1"/>
  <c r="B3482" i="92"/>
  <c r="K3482" i="92" s="1"/>
  <c r="B3483" i="92"/>
  <c r="K3483" i="92" s="1"/>
  <c r="B3484" i="92"/>
  <c r="K3484" i="92" s="1"/>
  <c r="B3485" i="92"/>
  <c r="K3485" i="92" s="1"/>
  <c r="B3486" i="92"/>
  <c r="K3486" i="92" s="1"/>
  <c r="B3487" i="92"/>
  <c r="K3487" i="92" s="1"/>
  <c r="B3488" i="92"/>
  <c r="K3488" i="92" s="1"/>
  <c r="B3489" i="92"/>
  <c r="K3489" i="92" s="1"/>
  <c r="B3490" i="92"/>
  <c r="K3490" i="92" s="1"/>
  <c r="B3491" i="92"/>
  <c r="K3491" i="92" s="1"/>
  <c r="B3492" i="92"/>
  <c r="K3492" i="92" s="1"/>
  <c r="B3493" i="92"/>
  <c r="K3493" i="92" s="1"/>
  <c r="B3494" i="92"/>
  <c r="K3494" i="92" s="1"/>
  <c r="B3495" i="92"/>
  <c r="K3495" i="92" s="1"/>
  <c r="B3496" i="92"/>
  <c r="K3496" i="92" s="1"/>
  <c r="B3497" i="92"/>
  <c r="K3497" i="92" s="1"/>
  <c r="B3498" i="92"/>
  <c r="K3498" i="92" s="1"/>
  <c r="B3499" i="92"/>
  <c r="K3499" i="92" s="1"/>
  <c r="B3500" i="92"/>
  <c r="K3500" i="92" s="1"/>
  <c r="B3501" i="92"/>
  <c r="K3501" i="92" s="1"/>
  <c r="B3502" i="92"/>
  <c r="K3502" i="92" s="1"/>
  <c r="B3503" i="92"/>
  <c r="K3503" i="92" s="1"/>
  <c r="B3504" i="92"/>
  <c r="K3504" i="92" s="1"/>
  <c r="B3505" i="92"/>
  <c r="K3505" i="92" s="1"/>
  <c r="B3506" i="92"/>
  <c r="K3506" i="92" s="1"/>
  <c r="B3507" i="92"/>
  <c r="K3507" i="92" s="1"/>
  <c r="B3508" i="92"/>
  <c r="K3508" i="92" s="1"/>
  <c r="B3509" i="92"/>
  <c r="K3509" i="92" s="1"/>
  <c r="B3510" i="92"/>
  <c r="K3510" i="92" s="1"/>
  <c r="B3511" i="92"/>
  <c r="K3511" i="92" s="1"/>
  <c r="B3512" i="92"/>
  <c r="K3512" i="92" s="1"/>
  <c r="B3513" i="92"/>
  <c r="K3513" i="92" s="1"/>
  <c r="B3514" i="92"/>
  <c r="K3514" i="92" s="1"/>
  <c r="B3515" i="92"/>
  <c r="K3515" i="92" s="1"/>
  <c r="B3516" i="92"/>
  <c r="K3516" i="92" s="1"/>
  <c r="B3517" i="92"/>
  <c r="K3517" i="92" s="1"/>
  <c r="B3518" i="92"/>
  <c r="K3518" i="92" s="1"/>
  <c r="B3519" i="92"/>
  <c r="K3519" i="92" s="1"/>
  <c r="B3520" i="92"/>
  <c r="K3520" i="92" s="1"/>
  <c r="B3521" i="92"/>
  <c r="K3521" i="92" s="1"/>
  <c r="B3522" i="92"/>
  <c r="K3522" i="92" s="1"/>
  <c r="B3523" i="92"/>
  <c r="K3523" i="92" s="1"/>
  <c r="B3524" i="92"/>
  <c r="K3524" i="92" s="1"/>
  <c r="B3525" i="92"/>
  <c r="K3525" i="92" s="1"/>
  <c r="B3526" i="92"/>
  <c r="K3526" i="92" s="1"/>
  <c r="B3527" i="92"/>
  <c r="K3527" i="92" s="1"/>
  <c r="B3528" i="92"/>
  <c r="K3528" i="92" s="1"/>
  <c r="B3529" i="92"/>
  <c r="K3529" i="92" s="1"/>
  <c r="B3530" i="92"/>
  <c r="K3530" i="92" s="1"/>
  <c r="B3531" i="92"/>
  <c r="K3531" i="92" s="1"/>
  <c r="B3532" i="92"/>
  <c r="K3532" i="92" s="1"/>
  <c r="B3533" i="92"/>
  <c r="K3533" i="92" s="1"/>
  <c r="B3534" i="92"/>
  <c r="K3534" i="92" s="1"/>
  <c r="B3535" i="92"/>
  <c r="K3535" i="92" s="1"/>
  <c r="B3536" i="92"/>
  <c r="K3536" i="92" s="1"/>
  <c r="B3537" i="92"/>
  <c r="K3537" i="92" s="1"/>
  <c r="B3538" i="92"/>
  <c r="K3538" i="92" s="1"/>
  <c r="B3539" i="92"/>
  <c r="K3539" i="92" s="1"/>
  <c r="B3540" i="92"/>
  <c r="K3540" i="92" s="1"/>
  <c r="B3541" i="92"/>
  <c r="K3541" i="92" s="1"/>
  <c r="B3542" i="92"/>
  <c r="K3542" i="92" s="1"/>
  <c r="B3543" i="92"/>
  <c r="K3543" i="92" s="1"/>
  <c r="B3544" i="92"/>
  <c r="K3544" i="92" s="1"/>
  <c r="B3545" i="92"/>
  <c r="K3545" i="92" s="1"/>
  <c r="B3546" i="92"/>
  <c r="K3546" i="92" s="1"/>
  <c r="B3547" i="92"/>
  <c r="K3547" i="92" s="1"/>
  <c r="B3548" i="92"/>
  <c r="K3548" i="92" s="1"/>
  <c r="B3549" i="92"/>
  <c r="K3549" i="92" s="1"/>
  <c r="B3550" i="92"/>
  <c r="K3550" i="92" s="1"/>
  <c r="B3551" i="92"/>
  <c r="K3551" i="92" s="1"/>
  <c r="B3552" i="92"/>
  <c r="K3552" i="92" s="1"/>
  <c r="B3553" i="92"/>
  <c r="K3553" i="92" s="1"/>
  <c r="B3554" i="92"/>
  <c r="K3554" i="92" s="1"/>
  <c r="B3555" i="92"/>
  <c r="K3555" i="92" s="1"/>
  <c r="B3556" i="92"/>
  <c r="K3556" i="92" s="1"/>
  <c r="B3557" i="92"/>
  <c r="K3557" i="92" s="1"/>
  <c r="B3558" i="92"/>
  <c r="K3558" i="92" s="1"/>
  <c r="B3559" i="92"/>
  <c r="K3559" i="92" s="1"/>
  <c r="B3560" i="92"/>
  <c r="K3560" i="92" s="1"/>
  <c r="B3561" i="92"/>
  <c r="K3561" i="92" s="1"/>
  <c r="B3562" i="92"/>
  <c r="K3562" i="92" s="1"/>
  <c r="B3563" i="92"/>
  <c r="K3563" i="92" s="1"/>
  <c r="B3564" i="92"/>
  <c r="K3564" i="92" s="1"/>
  <c r="B3565" i="92"/>
  <c r="K3565" i="92" s="1"/>
  <c r="B3566" i="92"/>
  <c r="K3566" i="92" s="1"/>
  <c r="B3567" i="92"/>
  <c r="K3567" i="92" s="1"/>
  <c r="B3568" i="92"/>
  <c r="K3568" i="92" s="1"/>
  <c r="B3569" i="92"/>
  <c r="K3569" i="92" s="1"/>
  <c r="B3570" i="92"/>
  <c r="K3570" i="92" s="1"/>
  <c r="B3571" i="92"/>
  <c r="K3571" i="92" s="1"/>
  <c r="B3572" i="92"/>
  <c r="K3572" i="92" s="1"/>
  <c r="B3573" i="92"/>
  <c r="K3573" i="92" s="1"/>
  <c r="B3574" i="92"/>
  <c r="K3574" i="92" s="1"/>
  <c r="B3575" i="92"/>
  <c r="K3575" i="92" s="1"/>
  <c r="B3576" i="92"/>
  <c r="K3576" i="92" s="1"/>
  <c r="B3577" i="92"/>
  <c r="K3577" i="92" s="1"/>
  <c r="B3578" i="92"/>
  <c r="K3578" i="92" s="1"/>
  <c r="B3579" i="92"/>
  <c r="K3579" i="92" s="1"/>
  <c r="B3580" i="92"/>
  <c r="K3580" i="92" s="1"/>
  <c r="B3581" i="92"/>
  <c r="K3581" i="92" s="1"/>
  <c r="B3582" i="92"/>
  <c r="K3582" i="92" s="1"/>
  <c r="B3583" i="92"/>
  <c r="K3583" i="92" s="1"/>
  <c r="B3584" i="92"/>
  <c r="K3584" i="92" s="1"/>
  <c r="B3585" i="92"/>
  <c r="K3585" i="92" s="1"/>
  <c r="B3586" i="92"/>
  <c r="K3586" i="92" s="1"/>
  <c r="B3587" i="92"/>
  <c r="K3587" i="92" s="1"/>
  <c r="B3588" i="92"/>
  <c r="K3588" i="92" s="1"/>
  <c r="B3589" i="92"/>
  <c r="K3589" i="92" s="1"/>
  <c r="B3590" i="92"/>
  <c r="K3590" i="92" s="1"/>
  <c r="B3591" i="92"/>
  <c r="K3591" i="92" s="1"/>
  <c r="B3592" i="92"/>
  <c r="K3592" i="92" s="1"/>
  <c r="B3593" i="92"/>
  <c r="K3593" i="92" s="1"/>
  <c r="B3594" i="92"/>
  <c r="K3594" i="92" s="1"/>
  <c r="B3595" i="92"/>
  <c r="K3595" i="92" s="1"/>
  <c r="B3596" i="92"/>
  <c r="K3596" i="92" s="1"/>
  <c r="B3597" i="92"/>
  <c r="K3597" i="92" s="1"/>
  <c r="B3598" i="92"/>
  <c r="K3598" i="92" s="1"/>
  <c r="B3599" i="92"/>
  <c r="K3599" i="92" s="1"/>
  <c r="B3600" i="92"/>
  <c r="K3600" i="92" s="1"/>
  <c r="B3601" i="92"/>
  <c r="K3601" i="92" s="1"/>
  <c r="B3602" i="92"/>
  <c r="K3602" i="92" s="1"/>
  <c r="B3603" i="92"/>
  <c r="K3603" i="92" s="1"/>
  <c r="B3604" i="92"/>
  <c r="K3604" i="92" s="1"/>
  <c r="B3605" i="92"/>
  <c r="K3605" i="92" s="1"/>
  <c r="B3606" i="92"/>
  <c r="K3606" i="92" s="1"/>
  <c r="B3607" i="92"/>
  <c r="K3607" i="92" s="1"/>
  <c r="B3608" i="92"/>
  <c r="K3608" i="92" s="1"/>
  <c r="B3609" i="92"/>
  <c r="K3609" i="92" s="1"/>
  <c r="B3610" i="92"/>
  <c r="K3610" i="92" s="1"/>
  <c r="B3611" i="92"/>
  <c r="K3611" i="92" s="1"/>
  <c r="B3612" i="92"/>
  <c r="K3612" i="92" s="1"/>
  <c r="B3613" i="92"/>
  <c r="K3613" i="92" s="1"/>
  <c r="B3614" i="92"/>
  <c r="K3614" i="92" s="1"/>
  <c r="B3615" i="92"/>
  <c r="K3615" i="92" s="1"/>
  <c r="B3616" i="92"/>
  <c r="K3616" i="92" s="1"/>
  <c r="B3617" i="92"/>
  <c r="K3617" i="92" s="1"/>
  <c r="B3618" i="92"/>
  <c r="K3618" i="92" s="1"/>
  <c r="B3619" i="92"/>
  <c r="K3619" i="92" s="1"/>
  <c r="B3620" i="92"/>
  <c r="K3620" i="92" s="1"/>
  <c r="B3621" i="92"/>
  <c r="K3621" i="92" s="1"/>
  <c r="B3622" i="92"/>
  <c r="K3622" i="92" s="1"/>
  <c r="B3623" i="92"/>
  <c r="K3623" i="92" s="1"/>
  <c r="B3624" i="92"/>
  <c r="K3624" i="92" s="1"/>
  <c r="B3625" i="92"/>
  <c r="K3625" i="92"/>
  <c r="B3626" i="92"/>
  <c r="K3626" i="92" s="1"/>
  <c r="B3627" i="92"/>
  <c r="K3627" i="92" s="1"/>
  <c r="B3628" i="92"/>
  <c r="K3628" i="92" s="1"/>
  <c r="B3629" i="92"/>
  <c r="K3629" i="92" s="1"/>
  <c r="B3630" i="92"/>
  <c r="K3630" i="92" s="1"/>
  <c r="B3631" i="92"/>
  <c r="K3631" i="92" s="1"/>
  <c r="B3632" i="92"/>
  <c r="K3632" i="92" s="1"/>
  <c r="B3633" i="92"/>
  <c r="K3633" i="92" s="1"/>
  <c r="B3634" i="92"/>
  <c r="K3634" i="92" s="1"/>
  <c r="B3635" i="92"/>
  <c r="K3635" i="92" s="1"/>
  <c r="B3636" i="92"/>
  <c r="K3636" i="92" s="1"/>
  <c r="B3637" i="92"/>
  <c r="K3637" i="92" s="1"/>
  <c r="B3638" i="92"/>
  <c r="K3638" i="92" s="1"/>
  <c r="B3639" i="92"/>
  <c r="K3639" i="92" s="1"/>
  <c r="B3640" i="92"/>
  <c r="K3640" i="92" s="1"/>
  <c r="B3641" i="92"/>
  <c r="K3641" i="92" s="1"/>
  <c r="B3642" i="92"/>
  <c r="K3642" i="92" s="1"/>
  <c r="B3643" i="92"/>
  <c r="K3643" i="92" s="1"/>
  <c r="B3644" i="92"/>
  <c r="K3644" i="92" s="1"/>
  <c r="B3645" i="92"/>
  <c r="K3645" i="92" s="1"/>
  <c r="B3646" i="92"/>
  <c r="K3646" i="92" s="1"/>
  <c r="B3647" i="92"/>
  <c r="K3647" i="92" s="1"/>
  <c r="B3648" i="92"/>
  <c r="K3648" i="92" s="1"/>
  <c r="B3649" i="92"/>
  <c r="K3649" i="92" s="1"/>
  <c r="B3650" i="92"/>
  <c r="K3650" i="92" s="1"/>
  <c r="B3651" i="92"/>
  <c r="K3651" i="92" s="1"/>
  <c r="B3652" i="92"/>
  <c r="K3652" i="92" s="1"/>
  <c r="B3653" i="92"/>
  <c r="K3653" i="92" s="1"/>
  <c r="B3654" i="92"/>
  <c r="K3654" i="92" s="1"/>
  <c r="B3655" i="92"/>
  <c r="K3655" i="92" s="1"/>
  <c r="B3656" i="92"/>
  <c r="K3656" i="92" s="1"/>
  <c r="B3657" i="92"/>
  <c r="K3657" i="92" s="1"/>
  <c r="B3658" i="92"/>
  <c r="K3658" i="92" s="1"/>
  <c r="B3659" i="92"/>
  <c r="K3659" i="92" s="1"/>
  <c r="B3660" i="92"/>
  <c r="K3660" i="92" s="1"/>
  <c r="B3661" i="92"/>
  <c r="K3661" i="92" s="1"/>
  <c r="B3662" i="92"/>
  <c r="K3662" i="92" s="1"/>
  <c r="B3663" i="92"/>
  <c r="K3663" i="92" s="1"/>
  <c r="B3664" i="92"/>
  <c r="K3664" i="92" s="1"/>
  <c r="B3665" i="92"/>
  <c r="K3665" i="92" s="1"/>
  <c r="B3666" i="92"/>
  <c r="K3666" i="92" s="1"/>
  <c r="B3667" i="92"/>
  <c r="K3667" i="92" s="1"/>
  <c r="B3668" i="92"/>
  <c r="K3668" i="92" s="1"/>
  <c r="B3669" i="92"/>
  <c r="K3669" i="92" s="1"/>
  <c r="B3670" i="92"/>
  <c r="K3670" i="92" s="1"/>
  <c r="B3671" i="92"/>
  <c r="K3671" i="92" s="1"/>
  <c r="B3672" i="92"/>
  <c r="K3672" i="92" s="1"/>
  <c r="B3673" i="92"/>
  <c r="K3673" i="92" s="1"/>
  <c r="B3674" i="92"/>
  <c r="K3674" i="92" s="1"/>
  <c r="B3675" i="92"/>
  <c r="K3675" i="92" s="1"/>
  <c r="B3676" i="92"/>
  <c r="K3676" i="92" s="1"/>
  <c r="B3677" i="92"/>
  <c r="K3677" i="92" s="1"/>
  <c r="B3678" i="92"/>
  <c r="K3678" i="92" s="1"/>
  <c r="B3679" i="92"/>
  <c r="K3679" i="92" s="1"/>
  <c r="B3680" i="92"/>
  <c r="K3680" i="92"/>
  <c r="B3681" i="92"/>
  <c r="K3681" i="92" s="1"/>
  <c r="B3682" i="92"/>
  <c r="K3682" i="92" s="1"/>
  <c r="B3683" i="92"/>
  <c r="K3683" i="92" s="1"/>
  <c r="B3684" i="92"/>
  <c r="K3684" i="92" s="1"/>
  <c r="B3685" i="92"/>
  <c r="K3685" i="92" s="1"/>
  <c r="B3686" i="92"/>
  <c r="K3686" i="92" s="1"/>
  <c r="B3687" i="92"/>
  <c r="K3687" i="92" s="1"/>
  <c r="B3688" i="92"/>
  <c r="K3688" i="92" s="1"/>
  <c r="B3689" i="92"/>
  <c r="K3689" i="92" s="1"/>
  <c r="B3690" i="92"/>
  <c r="K3690" i="92" s="1"/>
  <c r="B3691" i="92"/>
  <c r="K3691" i="92" s="1"/>
  <c r="B3692" i="92"/>
  <c r="K3692" i="92" s="1"/>
  <c r="B3693" i="92"/>
  <c r="K3693" i="92" s="1"/>
  <c r="B3694" i="92"/>
  <c r="K3694" i="92" s="1"/>
  <c r="B3695" i="92"/>
  <c r="K3695" i="92" s="1"/>
  <c r="B3696" i="92"/>
  <c r="K3696" i="92" s="1"/>
  <c r="B3697" i="92"/>
  <c r="K3697" i="92" s="1"/>
  <c r="B3698" i="92"/>
  <c r="K3698" i="92" s="1"/>
  <c r="B3699" i="92"/>
  <c r="K3699" i="92" s="1"/>
  <c r="B3700" i="92"/>
  <c r="K3700" i="92" s="1"/>
  <c r="B3701" i="92"/>
  <c r="K3701" i="92" s="1"/>
  <c r="B3702" i="92"/>
  <c r="K3702" i="92" s="1"/>
  <c r="B3703" i="92"/>
  <c r="K3703" i="92" s="1"/>
  <c r="B3704" i="92"/>
  <c r="K3704" i="92" s="1"/>
  <c r="B3705" i="92"/>
  <c r="K3705" i="92" s="1"/>
  <c r="B3706" i="92"/>
  <c r="K3706" i="92" s="1"/>
  <c r="B3707" i="92"/>
  <c r="K3707" i="92" s="1"/>
  <c r="B3708" i="92"/>
  <c r="K3708" i="92" s="1"/>
  <c r="B3709" i="92"/>
  <c r="K3709" i="92" s="1"/>
  <c r="B3710" i="92"/>
  <c r="K3710" i="92" s="1"/>
  <c r="B3711" i="92"/>
  <c r="K3711" i="92" s="1"/>
  <c r="B3712" i="92"/>
  <c r="K3712" i="92"/>
  <c r="B3713" i="92"/>
  <c r="K3713" i="92" s="1"/>
  <c r="B3714" i="92"/>
  <c r="K3714" i="92" s="1"/>
  <c r="B3715" i="92"/>
  <c r="K3715" i="92" s="1"/>
  <c r="B3716" i="92"/>
  <c r="K3716" i="92" s="1"/>
  <c r="B3717" i="92"/>
  <c r="K3717" i="92" s="1"/>
  <c r="B3718" i="92"/>
  <c r="K3718" i="92" s="1"/>
  <c r="B3719" i="92"/>
  <c r="K3719" i="92" s="1"/>
  <c r="B3720" i="92"/>
  <c r="K3720" i="92" s="1"/>
  <c r="B3721" i="92"/>
  <c r="K3721" i="92" s="1"/>
  <c r="B3722" i="92"/>
  <c r="K3722" i="92" s="1"/>
  <c r="B3723" i="92"/>
  <c r="K3723" i="92" s="1"/>
  <c r="B3724" i="92"/>
  <c r="K3724" i="92" s="1"/>
  <c r="B3725" i="92"/>
  <c r="K3725" i="92" s="1"/>
  <c r="B3726" i="92"/>
  <c r="K3726" i="92" s="1"/>
  <c r="B3727" i="92"/>
  <c r="K3727" i="92" s="1"/>
  <c r="B3728" i="92"/>
  <c r="K3728" i="92" s="1"/>
  <c r="B3729" i="92"/>
  <c r="K3729" i="92" s="1"/>
  <c r="B3730" i="92"/>
  <c r="K3730" i="92" s="1"/>
  <c r="B3731" i="92"/>
  <c r="K3731" i="92" s="1"/>
  <c r="B3732" i="92"/>
  <c r="K3732" i="92" s="1"/>
  <c r="B3733" i="92"/>
  <c r="K3733" i="92" s="1"/>
  <c r="B3734" i="92"/>
  <c r="K3734" i="92" s="1"/>
  <c r="B3735" i="92"/>
  <c r="K3735" i="92" s="1"/>
  <c r="B3736" i="92"/>
  <c r="K3736" i="92" s="1"/>
  <c r="B3737" i="92"/>
  <c r="K3737" i="92" s="1"/>
  <c r="B3738" i="92"/>
  <c r="K3738" i="92" s="1"/>
  <c r="B3739" i="92"/>
  <c r="K3739" i="92" s="1"/>
  <c r="B3740" i="92"/>
  <c r="K3740" i="92" s="1"/>
  <c r="B3741" i="92"/>
  <c r="K3741" i="92" s="1"/>
  <c r="B3742" i="92"/>
  <c r="K3742" i="92" s="1"/>
  <c r="B3743" i="92"/>
  <c r="K3743" i="92" s="1"/>
  <c r="B3744" i="92"/>
  <c r="K3744" i="92" s="1"/>
  <c r="B3745" i="92"/>
  <c r="K3745" i="92" s="1"/>
  <c r="B3746" i="92"/>
  <c r="K3746" i="92" s="1"/>
  <c r="B3747" i="92"/>
  <c r="K3747" i="92" s="1"/>
  <c r="B3748" i="92"/>
  <c r="K3748" i="92" s="1"/>
  <c r="B3749" i="92"/>
  <c r="K3749" i="92" s="1"/>
  <c r="B3750" i="92"/>
  <c r="K3750" i="92" s="1"/>
  <c r="B3751" i="92"/>
  <c r="K3751" i="92" s="1"/>
  <c r="B3752" i="92"/>
  <c r="K3752" i="92" s="1"/>
  <c r="B3753" i="92"/>
  <c r="K3753" i="92" s="1"/>
  <c r="B3754" i="92"/>
  <c r="K3754" i="92" s="1"/>
  <c r="B3755" i="92"/>
  <c r="K3755" i="92" s="1"/>
  <c r="B3756" i="92"/>
  <c r="K3756" i="92" s="1"/>
  <c r="B3757" i="92"/>
  <c r="K3757" i="92" s="1"/>
  <c r="B3758" i="92"/>
  <c r="K3758" i="92" s="1"/>
  <c r="B3759" i="92"/>
  <c r="K3759" i="92" s="1"/>
  <c r="B3760" i="92"/>
  <c r="K3760" i="92" s="1"/>
  <c r="B3761" i="92"/>
  <c r="K3761" i="92" s="1"/>
  <c r="B3762" i="92"/>
  <c r="K3762" i="92" s="1"/>
  <c r="B3763" i="92"/>
  <c r="K3763" i="92" s="1"/>
  <c r="B3764" i="92"/>
  <c r="K3764" i="92" s="1"/>
  <c r="B3765" i="92"/>
  <c r="K3765" i="92" s="1"/>
  <c r="B3766" i="92"/>
  <c r="K3766" i="92" s="1"/>
  <c r="B3767" i="92"/>
  <c r="K3767" i="92" s="1"/>
  <c r="B3768" i="92"/>
  <c r="K3768" i="92" s="1"/>
  <c r="B3769" i="92"/>
  <c r="K3769" i="92" s="1"/>
  <c r="B3770" i="92"/>
  <c r="K3770" i="92" s="1"/>
  <c r="B3771" i="92"/>
  <c r="K3771" i="92" s="1"/>
  <c r="B3772" i="92"/>
  <c r="K3772" i="92" s="1"/>
  <c r="B3773" i="92"/>
  <c r="K3773" i="92" s="1"/>
  <c r="B3774" i="92"/>
  <c r="K3774" i="92" s="1"/>
  <c r="B3775" i="92"/>
  <c r="K3775" i="92" s="1"/>
  <c r="B3776" i="92"/>
  <c r="K3776" i="92" s="1"/>
  <c r="B3777" i="92"/>
  <c r="K3777" i="92" s="1"/>
  <c r="B3778" i="92"/>
  <c r="K3778" i="92" s="1"/>
  <c r="B3779" i="92"/>
  <c r="K3779" i="92" s="1"/>
  <c r="B3780" i="92"/>
  <c r="K3780" i="92" s="1"/>
  <c r="B3781" i="92"/>
  <c r="K3781" i="92" s="1"/>
  <c r="B3782" i="92"/>
  <c r="K3782" i="92" s="1"/>
  <c r="B3783" i="92"/>
  <c r="K3783" i="92" s="1"/>
  <c r="B3784" i="92"/>
  <c r="K3784" i="92" s="1"/>
  <c r="B3785" i="92"/>
  <c r="K3785" i="92" s="1"/>
  <c r="B3786" i="92"/>
  <c r="K3786" i="92" s="1"/>
  <c r="B3787" i="92"/>
  <c r="K3787" i="92" s="1"/>
  <c r="B3788" i="92"/>
  <c r="K3788" i="92" s="1"/>
  <c r="B3789" i="92"/>
  <c r="K3789" i="92" s="1"/>
  <c r="B3790" i="92"/>
  <c r="K3790" i="92" s="1"/>
  <c r="B3791" i="92"/>
  <c r="K3791" i="92" s="1"/>
  <c r="B3792" i="92"/>
  <c r="K3792" i="92" s="1"/>
  <c r="B3793" i="92"/>
  <c r="K3793" i="92" s="1"/>
  <c r="B3794" i="92"/>
  <c r="K3794" i="92" s="1"/>
  <c r="B3795" i="92"/>
  <c r="K3795" i="92" s="1"/>
  <c r="B3796" i="92"/>
  <c r="K3796" i="92" s="1"/>
  <c r="B3797" i="92"/>
  <c r="K3797" i="92" s="1"/>
  <c r="B3798" i="92"/>
  <c r="K3798" i="92" s="1"/>
  <c r="B3799" i="92"/>
  <c r="K3799" i="92" s="1"/>
  <c r="B3800" i="92"/>
  <c r="K3800" i="92" s="1"/>
  <c r="B3801" i="92"/>
  <c r="K3801" i="92" s="1"/>
  <c r="B3802" i="92"/>
  <c r="K3802" i="92" s="1"/>
  <c r="B3803" i="92"/>
  <c r="K3803" i="92" s="1"/>
  <c r="B3804" i="92"/>
  <c r="K3804" i="92" s="1"/>
  <c r="B3805" i="92"/>
  <c r="K3805" i="92" s="1"/>
  <c r="B3806" i="92"/>
  <c r="K3806" i="92" s="1"/>
  <c r="B3807" i="92"/>
  <c r="K3807" i="92" s="1"/>
  <c r="B3808" i="92"/>
  <c r="K3808" i="92" s="1"/>
  <c r="B3809" i="92"/>
  <c r="K3809" i="92" s="1"/>
  <c r="B3810" i="92"/>
  <c r="K3810" i="92" s="1"/>
  <c r="B3811" i="92"/>
  <c r="K3811" i="92" s="1"/>
  <c r="B3812" i="92"/>
  <c r="K3812" i="92" s="1"/>
  <c r="B3813" i="92"/>
  <c r="K3813" i="92" s="1"/>
  <c r="B3814" i="92"/>
  <c r="K3814" i="92" s="1"/>
  <c r="B3815" i="92"/>
  <c r="K3815" i="92" s="1"/>
  <c r="B3816" i="92"/>
  <c r="K3816" i="92" s="1"/>
  <c r="B3817" i="92"/>
  <c r="K3817" i="92" s="1"/>
  <c r="B3818" i="92"/>
  <c r="K3818" i="92" s="1"/>
  <c r="B3819" i="92"/>
  <c r="K3819" i="92" s="1"/>
  <c r="B3820" i="92"/>
  <c r="K3820" i="92" s="1"/>
  <c r="B3821" i="92"/>
  <c r="K3821" i="92" s="1"/>
  <c r="B3822" i="92"/>
  <c r="K3822" i="92" s="1"/>
  <c r="B3823" i="92"/>
  <c r="K3823" i="92" s="1"/>
  <c r="B3824" i="92"/>
  <c r="K3824" i="92" s="1"/>
  <c r="B3825" i="92"/>
  <c r="K3825" i="92" s="1"/>
  <c r="B3826" i="92"/>
  <c r="K3826" i="92" s="1"/>
  <c r="B3827" i="92"/>
  <c r="K3827" i="92" s="1"/>
  <c r="B3828" i="92"/>
  <c r="K3828" i="92" s="1"/>
  <c r="B3829" i="92"/>
  <c r="K3829" i="92" s="1"/>
  <c r="B3830" i="92"/>
  <c r="K3830" i="92" s="1"/>
  <c r="B3831" i="92"/>
  <c r="K3831" i="92" s="1"/>
  <c r="B3832" i="92"/>
  <c r="K3832" i="92" s="1"/>
  <c r="B3833" i="92"/>
  <c r="K3833" i="92" s="1"/>
  <c r="B3834" i="92"/>
  <c r="K3834" i="92" s="1"/>
  <c r="B3835" i="92"/>
  <c r="K3835" i="92" s="1"/>
  <c r="B3836" i="92"/>
  <c r="K3836" i="92" s="1"/>
  <c r="B3837" i="92"/>
  <c r="K3837" i="92" s="1"/>
  <c r="B3838" i="92"/>
  <c r="K3838" i="92" s="1"/>
  <c r="B3839" i="92"/>
  <c r="K3839" i="92" s="1"/>
  <c r="B3840" i="92"/>
  <c r="K3840" i="92" s="1"/>
  <c r="B3841" i="92"/>
  <c r="K3841" i="92" s="1"/>
  <c r="B3842" i="92"/>
  <c r="K3842" i="92" s="1"/>
  <c r="B3843" i="92"/>
  <c r="K3843" i="92" s="1"/>
  <c r="B3844" i="92"/>
  <c r="K3844" i="92" s="1"/>
  <c r="B3845" i="92"/>
  <c r="K3845" i="92" s="1"/>
  <c r="B3846" i="92"/>
  <c r="K3846" i="92" s="1"/>
  <c r="B3847" i="92"/>
  <c r="K3847" i="92" s="1"/>
  <c r="B3848" i="92"/>
  <c r="K3848" i="92" s="1"/>
  <c r="B3849" i="92"/>
  <c r="K3849" i="92" s="1"/>
  <c r="B3850" i="92"/>
  <c r="K3850" i="92" s="1"/>
  <c r="B3851" i="92"/>
  <c r="K3851" i="92" s="1"/>
  <c r="B3852" i="92"/>
  <c r="K3852" i="92" s="1"/>
  <c r="B3853" i="92"/>
  <c r="K3853" i="92" s="1"/>
  <c r="B3854" i="92"/>
  <c r="K3854" i="92" s="1"/>
  <c r="B3855" i="92"/>
  <c r="K3855" i="92" s="1"/>
  <c r="B3856" i="92"/>
  <c r="K3856" i="92" s="1"/>
  <c r="B3857" i="92"/>
  <c r="K3857" i="92" s="1"/>
  <c r="B3858" i="92"/>
  <c r="K3858" i="92" s="1"/>
  <c r="B3859" i="92"/>
  <c r="K3859" i="92" s="1"/>
  <c r="B3860" i="92"/>
  <c r="K3860" i="92" s="1"/>
  <c r="B3861" i="92"/>
  <c r="K3861" i="92" s="1"/>
  <c r="B3862" i="92"/>
  <c r="K3862" i="92" s="1"/>
  <c r="B3863" i="92"/>
  <c r="K3863" i="92" s="1"/>
  <c r="B3864" i="92"/>
  <c r="K3864" i="92" s="1"/>
  <c r="B3865" i="92"/>
  <c r="K3865" i="92" s="1"/>
  <c r="B3866" i="92"/>
  <c r="K3866" i="92" s="1"/>
  <c r="B3867" i="92"/>
  <c r="K3867" i="92" s="1"/>
  <c r="B3868" i="92"/>
  <c r="K3868" i="92" s="1"/>
  <c r="B3869" i="92"/>
  <c r="K3869" i="92" s="1"/>
  <c r="B3870" i="92"/>
  <c r="K3870" i="92" s="1"/>
  <c r="B3871" i="92"/>
  <c r="K3871" i="92" s="1"/>
  <c r="B3872" i="92"/>
  <c r="K3872" i="92" s="1"/>
  <c r="B3873" i="92"/>
  <c r="K3873" i="92" s="1"/>
  <c r="B3874" i="92"/>
  <c r="K3874" i="92" s="1"/>
  <c r="B3875" i="92"/>
  <c r="K3875" i="92" s="1"/>
  <c r="B3876" i="92"/>
  <c r="K3876" i="92" s="1"/>
  <c r="B3877" i="92"/>
  <c r="K3877" i="92" s="1"/>
  <c r="B3878" i="92"/>
  <c r="K3878" i="92" s="1"/>
  <c r="B3879" i="92"/>
  <c r="K3879" i="92" s="1"/>
  <c r="B3880" i="92"/>
  <c r="K3880" i="92" s="1"/>
  <c r="B3881" i="92"/>
  <c r="K3881" i="92" s="1"/>
  <c r="B3882" i="92"/>
  <c r="K3882" i="92" s="1"/>
  <c r="B3883" i="92"/>
  <c r="K3883" i="92" s="1"/>
  <c r="B3884" i="92"/>
  <c r="K3884" i="92" s="1"/>
  <c r="B3885" i="92"/>
  <c r="K3885" i="92" s="1"/>
  <c r="B3886" i="92"/>
  <c r="K3886" i="92" s="1"/>
  <c r="B3887" i="92"/>
  <c r="K3887" i="92" s="1"/>
  <c r="B3888" i="92"/>
  <c r="K3888" i="92" s="1"/>
  <c r="B3889" i="92"/>
  <c r="K3889" i="92" s="1"/>
  <c r="B3890" i="92"/>
  <c r="K3890" i="92" s="1"/>
  <c r="B3891" i="92"/>
  <c r="K3891" i="92" s="1"/>
  <c r="B3892" i="92"/>
  <c r="K3892" i="92" s="1"/>
  <c r="B3893" i="92"/>
  <c r="K3893" i="92" s="1"/>
  <c r="B3894" i="92"/>
  <c r="K3894" i="92" s="1"/>
  <c r="B3895" i="92"/>
  <c r="K3895" i="92" s="1"/>
  <c r="B3896" i="92"/>
  <c r="K3896" i="92" s="1"/>
  <c r="B3897" i="92"/>
  <c r="K3897" i="92" s="1"/>
  <c r="B3898" i="92"/>
  <c r="K3898" i="92" s="1"/>
  <c r="B3899" i="92"/>
  <c r="K3899" i="92" s="1"/>
  <c r="B3900" i="92"/>
  <c r="K3900" i="92" s="1"/>
  <c r="B3901" i="92"/>
  <c r="K3901" i="92" s="1"/>
  <c r="B3902" i="92"/>
  <c r="K3902" i="92" s="1"/>
  <c r="B3903" i="92"/>
  <c r="K3903" i="92" s="1"/>
  <c r="B3904" i="92"/>
  <c r="K3904" i="92" s="1"/>
  <c r="B3905" i="92"/>
  <c r="K3905" i="92" s="1"/>
  <c r="B3906" i="92"/>
  <c r="K3906" i="92" s="1"/>
  <c r="B3907" i="92"/>
  <c r="K3907" i="92" s="1"/>
  <c r="B3908" i="92"/>
  <c r="K3908" i="92" s="1"/>
  <c r="B3909" i="92"/>
  <c r="K3909" i="92" s="1"/>
  <c r="B3910" i="92"/>
  <c r="K3910" i="92" s="1"/>
  <c r="B3911" i="92"/>
  <c r="K3911" i="92" s="1"/>
  <c r="B3912" i="92"/>
  <c r="K3912" i="92" s="1"/>
  <c r="B3913" i="92"/>
  <c r="K3913" i="92" s="1"/>
  <c r="B3914" i="92"/>
  <c r="K3914" i="92" s="1"/>
  <c r="B3915" i="92"/>
  <c r="K3915" i="92" s="1"/>
  <c r="B3916" i="92"/>
  <c r="K3916" i="92" s="1"/>
  <c r="B3917" i="92"/>
  <c r="K3917" i="92" s="1"/>
  <c r="B3918" i="92"/>
  <c r="K3918" i="92" s="1"/>
  <c r="B3919" i="92"/>
  <c r="K3919" i="92" s="1"/>
  <c r="B3920" i="92"/>
  <c r="K3920" i="92" s="1"/>
  <c r="B3921" i="92"/>
  <c r="K3921" i="92" s="1"/>
  <c r="B3922" i="92"/>
  <c r="K3922" i="92" s="1"/>
  <c r="B3923" i="92"/>
  <c r="K3923" i="92" s="1"/>
  <c r="B3924" i="92"/>
  <c r="K3924" i="92" s="1"/>
  <c r="B3925" i="92"/>
  <c r="K3925" i="92" s="1"/>
  <c r="B3926" i="92"/>
  <c r="K3926" i="92" s="1"/>
  <c r="B3927" i="92"/>
  <c r="K3927" i="92" s="1"/>
  <c r="B3928" i="92"/>
  <c r="K3928" i="92" s="1"/>
  <c r="B3929" i="92"/>
  <c r="K3929" i="92" s="1"/>
  <c r="B3930" i="92"/>
  <c r="K3930" i="92" s="1"/>
  <c r="B3931" i="92"/>
  <c r="K3931" i="92" s="1"/>
  <c r="B3932" i="92"/>
  <c r="K3932" i="92" s="1"/>
  <c r="B3933" i="92"/>
  <c r="K3933" i="92" s="1"/>
  <c r="B3934" i="92"/>
  <c r="K3934" i="92" s="1"/>
  <c r="B3935" i="92"/>
  <c r="K3935" i="92" s="1"/>
  <c r="B3936" i="92"/>
  <c r="K3936" i="92" s="1"/>
  <c r="B3937" i="92"/>
  <c r="K3937" i="92" s="1"/>
  <c r="B3938" i="92"/>
  <c r="K3938" i="92" s="1"/>
  <c r="B3939" i="92"/>
  <c r="K3939" i="92" s="1"/>
  <c r="B3940" i="92"/>
  <c r="K3940" i="92" s="1"/>
  <c r="B3941" i="92"/>
  <c r="K3941" i="92" s="1"/>
  <c r="B3942" i="92"/>
  <c r="K3942" i="92" s="1"/>
  <c r="B3943" i="92"/>
  <c r="K3943" i="92" s="1"/>
  <c r="B3944" i="92"/>
  <c r="K3944" i="92" s="1"/>
  <c r="B3945" i="92"/>
  <c r="K3945" i="92" s="1"/>
  <c r="B3946" i="92"/>
  <c r="K3946" i="92" s="1"/>
  <c r="B3947" i="92"/>
  <c r="K3947" i="92" s="1"/>
  <c r="B3948" i="92"/>
  <c r="K3948" i="92" s="1"/>
  <c r="B3949" i="92"/>
  <c r="K3949" i="92" s="1"/>
  <c r="B3950" i="92"/>
  <c r="K3950" i="92" s="1"/>
  <c r="B3951" i="92"/>
  <c r="K3951" i="92" s="1"/>
  <c r="B3952" i="92"/>
  <c r="K3952" i="92" s="1"/>
  <c r="B3953" i="92"/>
  <c r="K3953" i="92" s="1"/>
  <c r="B3954" i="92"/>
  <c r="K3954" i="92" s="1"/>
  <c r="B3955" i="92"/>
  <c r="K3955" i="92" s="1"/>
  <c r="B3956" i="92"/>
  <c r="K3956" i="92" s="1"/>
  <c r="B3957" i="92"/>
  <c r="K3957" i="92" s="1"/>
  <c r="B3958" i="92"/>
  <c r="K3958" i="92" s="1"/>
  <c r="B3959" i="92"/>
  <c r="K3959" i="92" s="1"/>
  <c r="B3960" i="92"/>
  <c r="K3960" i="92" s="1"/>
  <c r="B3961" i="92"/>
  <c r="K3961" i="92" s="1"/>
  <c r="B3962" i="92"/>
  <c r="K3962" i="92" s="1"/>
  <c r="B3963" i="92"/>
  <c r="K3963" i="92" s="1"/>
  <c r="B3964" i="92"/>
  <c r="K3964" i="92" s="1"/>
  <c r="B3965" i="92"/>
  <c r="K3965" i="92" s="1"/>
  <c r="B3966" i="92"/>
  <c r="K3966" i="92" s="1"/>
  <c r="B3967" i="92"/>
  <c r="K3967" i="92" s="1"/>
  <c r="B3968" i="92"/>
  <c r="K3968" i="92" s="1"/>
  <c r="B3969" i="92"/>
  <c r="K3969" i="92" s="1"/>
  <c r="B3970" i="92"/>
  <c r="K3970" i="92" s="1"/>
  <c r="B3971" i="92"/>
  <c r="K3971" i="92" s="1"/>
  <c r="B3972" i="92"/>
  <c r="K3972" i="92" s="1"/>
  <c r="B3973" i="92"/>
  <c r="K3973" i="92" s="1"/>
  <c r="B3974" i="92"/>
  <c r="K3974" i="92" s="1"/>
  <c r="B3975" i="92"/>
  <c r="K3975" i="92" s="1"/>
  <c r="B3976" i="92"/>
  <c r="K3976" i="92" s="1"/>
  <c r="B3977" i="92"/>
  <c r="K3977" i="92" s="1"/>
  <c r="B3978" i="92"/>
  <c r="K3978" i="92" s="1"/>
  <c r="B3979" i="92"/>
  <c r="K3979" i="92" s="1"/>
  <c r="B3980" i="92"/>
  <c r="K3980" i="92" s="1"/>
  <c r="B3981" i="92"/>
  <c r="K3981" i="92" s="1"/>
  <c r="B3982" i="92"/>
  <c r="K3982" i="92" s="1"/>
  <c r="B3983" i="92"/>
  <c r="K3983" i="92" s="1"/>
  <c r="B3984" i="92"/>
  <c r="K3984" i="92" s="1"/>
  <c r="B3985" i="92"/>
  <c r="K3985" i="92" s="1"/>
  <c r="B3986" i="92"/>
  <c r="K3986" i="92" s="1"/>
  <c r="B3987" i="92"/>
  <c r="K3987" i="92" s="1"/>
  <c r="B3988" i="92"/>
  <c r="K3988" i="92" s="1"/>
  <c r="B3989" i="92"/>
  <c r="K3989" i="92" s="1"/>
  <c r="B3990" i="92"/>
  <c r="K3990" i="92" s="1"/>
  <c r="B3991" i="92"/>
  <c r="K3991" i="92" s="1"/>
  <c r="B3992" i="92"/>
  <c r="K3992" i="92" s="1"/>
  <c r="B3993" i="92"/>
  <c r="K3993" i="92" s="1"/>
  <c r="B3994" i="92"/>
  <c r="K3994" i="92" s="1"/>
  <c r="B3995" i="92"/>
  <c r="K3995" i="92" s="1"/>
  <c r="B3996" i="92"/>
  <c r="K3996" i="92" s="1"/>
  <c r="B3997" i="92"/>
  <c r="K3997" i="92" s="1"/>
  <c r="B3998" i="92"/>
  <c r="K3998" i="92" s="1"/>
  <c r="B3999" i="92"/>
  <c r="K3999" i="92" s="1"/>
  <c r="B4000" i="92"/>
  <c r="K4000" i="92" s="1"/>
  <c r="B4001" i="92"/>
  <c r="K4001" i="92" s="1"/>
  <c r="B4002" i="92"/>
  <c r="K4002" i="92" s="1"/>
  <c r="B4003" i="92"/>
  <c r="K4003" i="92" s="1"/>
  <c r="B4004" i="92"/>
  <c r="K4004" i="92" s="1"/>
  <c r="B4005" i="92"/>
  <c r="K4005" i="92" s="1"/>
  <c r="B4006" i="92"/>
  <c r="K4006" i="92" s="1"/>
  <c r="B4007" i="92"/>
  <c r="K4007" i="92" s="1"/>
  <c r="B4008" i="92"/>
  <c r="K4008" i="92" s="1"/>
  <c r="B4009" i="92"/>
  <c r="K4009" i="92" s="1"/>
  <c r="B4010" i="92"/>
  <c r="K4010" i="92" s="1"/>
  <c r="B4011" i="92"/>
  <c r="K4011" i="92" s="1"/>
  <c r="B4012" i="92"/>
  <c r="K4012" i="92" s="1"/>
  <c r="B4013" i="92"/>
  <c r="K4013" i="92" s="1"/>
  <c r="B4014" i="92"/>
  <c r="K4014" i="92" s="1"/>
  <c r="B4015" i="92"/>
  <c r="K4015" i="92" s="1"/>
  <c r="B4016" i="92"/>
  <c r="K4016" i="92" s="1"/>
  <c r="B4017" i="92"/>
  <c r="K4017" i="92" s="1"/>
  <c r="B4018" i="92"/>
  <c r="K4018" i="92" s="1"/>
  <c r="B4019" i="92"/>
  <c r="K4019" i="92" s="1"/>
  <c r="B4020" i="92"/>
  <c r="K4020" i="92" s="1"/>
  <c r="B4021" i="92"/>
  <c r="K4021" i="92" s="1"/>
  <c r="B4022" i="92"/>
  <c r="K4022" i="92" s="1"/>
  <c r="B4023" i="92"/>
  <c r="K4023" i="92" s="1"/>
  <c r="B4024" i="92"/>
  <c r="K4024" i="92" s="1"/>
  <c r="B4025" i="92"/>
  <c r="K4025" i="92" s="1"/>
  <c r="B4026" i="92"/>
  <c r="K4026" i="92" s="1"/>
  <c r="B4027" i="92"/>
  <c r="K4027" i="92" s="1"/>
  <c r="B4028" i="92"/>
  <c r="K4028" i="92" s="1"/>
  <c r="B4029" i="92"/>
  <c r="K4029" i="92" s="1"/>
  <c r="B4030" i="92"/>
  <c r="K4030" i="92" s="1"/>
  <c r="B4031" i="92"/>
  <c r="K4031" i="92" s="1"/>
  <c r="B4032" i="92"/>
  <c r="K4032" i="92" s="1"/>
  <c r="B4033" i="92"/>
  <c r="K4033" i="92" s="1"/>
  <c r="B4034" i="92"/>
  <c r="K4034" i="92" s="1"/>
  <c r="B4035" i="92"/>
  <c r="K4035" i="92" s="1"/>
  <c r="B4036" i="92"/>
  <c r="K4036" i="92" s="1"/>
  <c r="B4037" i="92"/>
  <c r="K4037" i="92" s="1"/>
  <c r="B4038" i="92"/>
  <c r="K4038" i="92" s="1"/>
  <c r="B4039" i="92"/>
  <c r="K4039" i="92" s="1"/>
  <c r="B4040" i="92"/>
  <c r="K4040" i="92" s="1"/>
  <c r="B4041" i="92"/>
  <c r="K4041" i="92" s="1"/>
  <c r="B4042" i="92"/>
  <c r="K4042" i="92" s="1"/>
  <c r="B4043" i="92"/>
  <c r="K4043" i="92" s="1"/>
  <c r="B4044" i="92"/>
  <c r="K4044" i="92" s="1"/>
  <c r="B4045" i="92"/>
  <c r="K4045" i="92" s="1"/>
  <c r="B4046" i="92"/>
  <c r="K4046" i="92" s="1"/>
  <c r="B4047" i="92"/>
  <c r="K4047" i="92" s="1"/>
  <c r="B4048" i="92"/>
  <c r="K4048" i="92" s="1"/>
  <c r="B4049" i="92"/>
  <c r="K4049" i="92" s="1"/>
  <c r="B4050" i="92"/>
  <c r="K4050" i="92" s="1"/>
  <c r="B4051" i="92"/>
  <c r="K4051" i="92" s="1"/>
  <c r="B4052" i="92"/>
  <c r="K4052" i="92" s="1"/>
  <c r="B4053" i="92"/>
  <c r="K4053" i="92" s="1"/>
  <c r="B4054" i="92"/>
  <c r="K4054" i="92" s="1"/>
  <c r="B4055" i="92"/>
  <c r="K4055" i="92" s="1"/>
  <c r="B4056" i="92"/>
  <c r="K4056" i="92" s="1"/>
  <c r="B4057" i="92"/>
  <c r="K4057" i="92" s="1"/>
  <c r="B4058" i="92"/>
  <c r="K4058" i="92" s="1"/>
  <c r="B4059" i="92"/>
  <c r="K4059" i="92" s="1"/>
  <c r="B4060" i="92"/>
  <c r="K4060" i="92" s="1"/>
  <c r="B4061" i="92"/>
  <c r="K4061" i="92" s="1"/>
  <c r="B4062" i="92"/>
  <c r="K4062" i="92" s="1"/>
  <c r="B4063" i="92"/>
  <c r="K4063" i="92" s="1"/>
  <c r="B4064" i="92"/>
  <c r="K4064" i="92" s="1"/>
  <c r="B4065" i="92"/>
  <c r="K4065" i="92" s="1"/>
  <c r="B4066" i="92"/>
  <c r="K4066" i="92" s="1"/>
  <c r="B4067" i="92"/>
  <c r="K4067" i="92" s="1"/>
  <c r="B4068" i="92"/>
  <c r="K4068" i="92" s="1"/>
  <c r="B4069" i="92"/>
  <c r="K4069" i="92" s="1"/>
  <c r="B4070" i="92"/>
  <c r="K4070" i="92" s="1"/>
  <c r="B4071" i="92"/>
  <c r="K4071" i="92" s="1"/>
  <c r="B4072" i="92"/>
  <c r="K4072" i="92" s="1"/>
  <c r="B4073" i="92"/>
  <c r="K4073" i="92" s="1"/>
  <c r="B4074" i="92"/>
  <c r="K4074" i="92" s="1"/>
  <c r="B4075" i="92"/>
  <c r="K4075" i="92" s="1"/>
  <c r="B4076" i="92"/>
  <c r="K4076" i="92" s="1"/>
  <c r="B4077" i="92"/>
  <c r="K4077" i="92" s="1"/>
  <c r="B4078" i="92"/>
  <c r="K4078" i="92" s="1"/>
  <c r="B4079" i="92"/>
  <c r="K4079" i="92" s="1"/>
  <c r="B4080" i="92"/>
  <c r="K4080" i="92" s="1"/>
  <c r="B4081" i="92"/>
  <c r="K4081" i="92" s="1"/>
  <c r="B4082" i="92"/>
  <c r="K4082" i="92" s="1"/>
  <c r="B4083" i="92"/>
  <c r="K4083" i="92" s="1"/>
  <c r="B4084" i="92"/>
  <c r="K4084" i="92" s="1"/>
  <c r="B4085" i="92"/>
  <c r="K4085" i="92" s="1"/>
  <c r="B4086" i="92"/>
  <c r="K4086" i="92" s="1"/>
  <c r="B4087" i="92"/>
  <c r="K4087" i="92" s="1"/>
  <c r="B4088" i="92"/>
  <c r="K4088" i="92" s="1"/>
  <c r="B4089" i="92"/>
  <c r="K4089" i="92" s="1"/>
  <c r="B4090" i="92"/>
  <c r="K4090" i="92" s="1"/>
  <c r="B4091" i="92"/>
  <c r="K4091" i="92" s="1"/>
  <c r="B4092" i="92"/>
  <c r="K4092" i="92" s="1"/>
  <c r="B4093" i="92"/>
  <c r="K4093" i="92" s="1"/>
  <c r="B4094" i="92"/>
  <c r="K4094" i="92" s="1"/>
  <c r="B4095" i="92"/>
  <c r="K4095" i="92" s="1"/>
  <c r="B4096" i="92"/>
  <c r="K4096" i="92" s="1"/>
  <c r="B4097" i="92"/>
  <c r="K4097" i="92" s="1"/>
  <c r="B4098" i="92"/>
  <c r="K4098" i="92" s="1"/>
  <c r="B4099" i="92"/>
  <c r="K4099" i="92" s="1"/>
  <c r="B4100" i="92"/>
  <c r="K4100" i="92" s="1"/>
  <c r="B4101" i="92"/>
  <c r="K4101" i="92" s="1"/>
  <c r="B4102" i="92"/>
  <c r="K4102" i="92"/>
  <c r="B4103" i="92"/>
  <c r="K4103" i="92" s="1"/>
  <c r="B4104" i="92"/>
  <c r="K4104" i="92" s="1"/>
  <c r="B4105" i="92"/>
  <c r="K4105" i="92" s="1"/>
  <c r="B4106" i="92"/>
  <c r="K4106" i="92" s="1"/>
  <c r="B4107" i="92"/>
  <c r="K4107" i="92" s="1"/>
  <c r="B4108" i="92"/>
  <c r="K4108" i="92" s="1"/>
  <c r="B4109" i="92"/>
  <c r="K4109" i="92" s="1"/>
  <c r="B4110" i="92"/>
  <c r="K4110" i="92" s="1"/>
  <c r="B4111" i="92"/>
  <c r="K4111" i="92" s="1"/>
  <c r="B4112" i="92"/>
  <c r="K4112" i="92" s="1"/>
  <c r="B4113" i="92"/>
  <c r="K4113" i="92" s="1"/>
  <c r="B4114" i="92"/>
  <c r="K4114" i="92" s="1"/>
  <c r="B4115" i="92"/>
  <c r="K4115" i="92" s="1"/>
  <c r="B4116" i="92"/>
  <c r="K4116" i="92" s="1"/>
  <c r="B4117" i="92"/>
  <c r="K4117" i="92" s="1"/>
  <c r="B4118" i="92"/>
  <c r="K4118" i="92" s="1"/>
  <c r="B4119" i="92"/>
  <c r="K4119" i="92" s="1"/>
  <c r="B4120" i="92"/>
  <c r="K4120" i="92" s="1"/>
  <c r="B4121" i="92"/>
  <c r="K4121" i="92" s="1"/>
  <c r="B4122" i="92"/>
  <c r="K4122" i="92" s="1"/>
  <c r="B4123" i="92"/>
  <c r="K4123" i="92" s="1"/>
  <c r="B4124" i="92"/>
  <c r="K4124" i="92" s="1"/>
  <c r="B4125" i="92"/>
  <c r="K4125" i="92" s="1"/>
  <c r="B4126" i="92"/>
  <c r="K4126" i="92" s="1"/>
  <c r="B4127" i="92"/>
  <c r="K4127" i="92" s="1"/>
  <c r="B4128" i="92"/>
  <c r="K4128" i="92" s="1"/>
  <c r="B4129" i="92"/>
  <c r="K4129" i="92" s="1"/>
  <c r="B4130" i="92"/>
  <c r="K4130" i="92" s="1"/>
  <c r="B4131" i="92"/>
  <c r="K4131" i="92" s="1"/>
  <c r="B4132" i="92"/>
  <c r="K4132" i="92" s="1"/>
  <c r="B4133" i="92"/>
  <c r="K4133" i="92" s="1"/>
  <c r="B4134" i="92"/>
  <c r="K4134" i="92" s="1"/>
  <c r="B4135" i="92"/>
  <c r="K4135" i="92" s="1"/>
  <c r="B4136" i="92"/>
  <c r="K4136" i="92" s="1"/>
  <c r="B4137" i="92"/>
  <c r="K4137" i="92" s="1"/>
  <c r="B4138" i="92"/>
  <c r="K4138" i="92" s="1"/>
  <c r="B4139" i="92"/>
  <c r="K4139" i="92" s="1"/>
  <c r="B4140" i="92"/>
  <c r="K4140" i="92" s="1"/>
  <c r="B4141" i="92"/>
  <c r="K4141" i="92" s="1"/>
  <c r="B4142" i="92"/>
  <c r="K4142" i="92" s="1"/>
  <c r="B4143" i="92"/>
  <c r="K4143" i="92" s="1"/>
  <c r="B4144" i="92"/>
  <c r="K4144" i="92" s="1"/>
  <c r="B4145" i="92"/>
  <c r="K4145" i="92" s="1"/>
  <c r="B4146" i="92"/>
  <c r="K4146" i="92" s="1"/>
  <c r="B4147" i="92"/>
  <c r="K4147" i="92" s="1"/>
  <c r="B4148" i="92"/>
  <c r="K4148" i="92" s="1"/>
  <c r="B4149" i="92"/>
  <c r="K4149" i="92" s="1"/>
  <c r="B4150" i="92"/>
  <c r="K4150" i="92" s="1"/>
  <c r="B4151" i="92"/>
  <c r="K4151" i="92" s="1"/>
  <c r="B4152" i="92"/>
  <c r="K4152" i="92" s="1"/>
  <c r="B4153" i="92"/>
  <c r="K4153" i="92" s="1"/>
  <c r="B4154" i="92"/>
  <c r="K4154" i="92" s="1"/>
  <c r="B4155" i="92"/>
  <c r="K4155" i="92" s="1"/>
  <c r="B4156" i="92"/>
  <c r="K4156" i="92" s="1"/>
  <c r="B4157" i="92"/>
  <c r="K4157" i="92" s="1"/>
  <c r="B4158" i="92"/>
  <c r="K4158" i="92" s="1"/>
  <c r="B4159" i="92"/>
  <c r="K4159" i="92" s="1"/>
  <c r="B4160" i="92"/>
  <c r="K4160" i="92" s="1"/>
  <c r="B4161" i="92"/>
  <c r="K4161" i="92" s="1"/>
  <c r="B4162" i="92"/>
  <c r="K4162" i="92" s="1"/>
  <c r="B4163" i="92"/>
  <c r="K4163" i="92" s="1"/>
  <c r="B4164" i="92"/>
  <c r="K4164" i="92" s="1"/>
  <c r="B4165" i="92"/>
  <c r="K4165" i="92" s="1"/>
  <c r="B4166" i="92"/>
  <c r="K4166" i="92" s="1"/>
  <c r="B4167" i="92"/>
  <c r="K4167" i="92" s="1"/>
  <c r="B4168" i="92"/>
  <c r="K4168" i="92" s="1"/>
  <c r="B4169" i="92"/>
  <c r="K4169" i="92" s="1"/>
  <c r="B4170" i="92"/>
  <c r="K4170" i="92" s="1"/>
  <c r="B4171" i="92"/>
  <c r="K4171" i="92" s="1"/>
  <c r="B4172" i="92"/>
  <c r="K4172" i="92" s="1"/>
  <c r="B4173" i="92"/>
  <c r="K4173" i="92" s="1"/>
  <c r="B4174" i="92"/>
  <c r="K4174" i="92" s="1"/>
  <c r="B4175" i="92"/>
  <c r="K4175" i="92" s="1"/>
  <c r="B4176" i="92"/>
  <c r="K4176" i="92" s="1"/>
  <c r="B4177" i="92"/>
  <c r="K4177" i="92" s="1"/>
  <c r="B4178" i="92"/>
  <c r="K4178" i="92" s="1"/>
  <c r="B4179" i="92"/>
  <c r="K4179" i="92" s="1"/>
  <c r="B4180" i="92"/>
  <c r="K4180" i="92" s="1"/>
  <c r="B4181" i="92"/>
  <c r="K4181" i="92" s="1"/>
  <c r="B4182" i="92"/>
  <c r="K4182" i="92" s="1"/>
  <c r="B4183" i="92"/>
  <c r="K4183" i="92" s="1"/>
  <c r="B4184" i="92"/>
  <c r="K4184" i="92" s="1"/>
  <c r="B4185" i="92"/>
  <c r="K4185" i="92" s="1"/>
  <c r="B4186" i="92"/>
  <c r="K4186" i="92" s="1"/>
  <c r="B4187" i="92"/>
  <c r="K4187" i="92" s="1"/>
  <c r="B4188" i="92"/>
  <c r="K4188" i="92" s="1"/>
  <c r="B4189" i="92"/>
  <c r="K4189" i="92" s="1"/>
  <c r="B4190" i="92"/>
  <c r="K4190" i="92" s="1"/>
  <c r="B4191" i="92"/>
  <c r="K4191" i="92" s="1"/>
  <c r="B4192" i="92"/>
  <c r="K4192" i="92" s="1"/>
  <c r="B4193" i="92"/>
  <c r="K4193" i="92" s="1"/>
  <c r="B4194" i="92"/>
  <c r="K4194" i="92" s="1"/>
  <c r="B4195" i="92"/>
  <c r="K4195" i="92" s="1"/>
  <c r="B4196" i="92"/>
  <c r="K4196" i="92" s="1"/>
  <c r="B4197" i="92"/>
  <c r="K4197" i="92" s="1"/>
  <c r="B4198" i="92"/>
  <c r="K4198" i="92" s="1"/>
  <c r="B4199" i="92"/>
  <c r="K4199" i="92" s="1"/>
  <c r="B4200" i="92"/>
  <c r="K4200" i="92" s="1"/>
  <c r="B4201" i="92"/>
  <c r="K4201" i="92" s="1"/>
  <c r="B4202" i="92"/>
  <c r="K4202" i="92" s="1"/>
  <c r="B4203" i="92"/>
  <c r="K4203" i="92" s="1"/>
  <c r="B4204" i="92"/>
  <c r="K4204" i="92" s="1"/>
  <c r="B4205" i="92"/>
  <c r="K4205" i="92" s="1"/>
  <c r="B4206" i="92"/>
  <c r="K4206" i="92" s="1"/>
  <c r="B4207" i="92"/>
  <c r="K4207" i="92" s="1"/>
  <c r="B4208" i="92"/>
  <c r="K4208" i="92" s="1"/>
  <c r="B4209" i="92"/>
  <c r="K4209" i="92" s="1"/>
  <c r="B4210" i="92"/>
  <c r="K4210" i="92" s="1"/>
  <c r="B4211" i="92"/>
  <c r="K4211" i="92" s="1"/>
  <c r="B4212" i="92"/>
  <c r="K4212" i="92" s="1"/>
  <c r="B4213" i="92"/>
  <c r="K4213" i="92" s="1"/>
  <c r="B4214" i="92"/>
  <c r="K4214" i="92" s="1"/>
  <c r="B4215" i="92"/>
  <c r="K4215" i="92" s="1"/>
  <c r="B4216" i="92"/>
  <c r="K4216" i="92" s="1"/>
  <c r="B4217" i="92"/>
  <c r="K4217" i="92" s="1"/>
  <c r="B4218" i="92"/>
  <c r="K4218" i="92" s="1"/>
  <c r="B4219" i="92"/>
  <c r="K4219" i="92" s="1"/>
  <c r="B4220" i="92"/>
  <c r="K4220" i="92" s="1"/>
  <c r="B4221" i="92"/>
  <c r="K4221" i="92" s="1"/>
  <c r="B4222" i="92"/>
  <c r="K4222" i="92" s="1"/>
  <c r="B4223" i="92"/>
  <c r="K4223" i="92" s="1"/>
  <c r="B4224" i="92"/>
  <c r="K4224" i="92" s="1"/>
  <c r="B4225" i="92"/>
  <c r="K4225" i="92" s="1"/>
  <c r="B4226" i="92"/>
  <c r="K4226" i="92" s="1"/>
  <c r="B4227" i="92"/>
  <c r="K4227" i="92" s="1"/>
  <c r="B4228" i="92"/>
  <c r="K4228" i="92" s="1"/>
  <c r="B4229" i="92"/>
  <c r="K4229" i="92" s="1"/>
  <c r="B4230" i="92"/>
  <c r="K4230" i="92" s="1"/>
  <c r="B4231" i="92"/>
  <c r="K4231" i="92" s="1"/>
  <c r="B4232" i="92"/>
  <c r="K4232" i="92" s="1"/>
  <c r="B4233" i="92"/>
  <c r="K4233" i="92" s="1"/>
  <c r="B4234" i="92"/>
  <c r="K4234" i="92" s="1"/>
  <c r="B4235" i="92"/>
  <c r="K4235" i="92" s="1"/>
  <c r="B4236" i="92"/>
  <c r="K4236" i="92" s="1"/>
  <c r="B4237" i="92"/>
  <c r="K4237" i="92" s="1"/>
  <c r="B4238" i="92"/>
  <c r="K4238" i="92" s="1"/>
  <c r="B4239" i="92"/>
  <c r="K4239" i="92" s="1"/>
  <c r="B4240" i="92"/>
  <c r="K4240" i="92" s="1"/>
  <c r="B4241" i="92"/>
  <c r="K4241" i="92" s="1"/>
  <c r="B4242" i="92"/>
  <c r="K4242" i="92" s="1"/>
  <c r="B4243" i="92"/>
  <c r="K4243" i="92" s="1"/>
  <c r="B4244" i="92"/>
  <c r="K4244" i="92" s="1"/>
  <c r="B4245" i="92"/>
  <c r="K4245" i="92" s="1"/>
  <c r="B4246" i="92"/>
  <c r="K4246" i="92" s="1"/>
  <c r="B4247" i="92"/>
  <c r="K4247" i="92" s="1"/>
  <c r="B4248" i="92"/>
  <c r="K4248" i="92" s="1"/>
  <c r="B4249" i="92"/>
  <c r="K4249" i="92" s="1"/>
  <c r="B4250" i="92"/>
  <c r="K4250" i="92" s="1"/>
  <c r="B4251" i="92"/>
  <c r="K4251" i="92" s="1"/>
  <c r="B4252" i="92"/>
  <c r="K4252" i="92" s="1"/>
  <c r="B4253" i="92"/>
  <c r="K4253" i="92" s="1"/>
  <c r="B4254" i="92"/>
  <c r="K4254" i="92" s="1"/>
  <c r="B4255" i="92"/>
  <c r="K4255" i="92" s="1"/>
  <c r="B4256" i="92"/>
  <c r="K4256" i="92" s="1"/>
  <c r="B4257" i="92"/>
  <c r="K4257" i="92" s="1"/>
  <c r="B4258" i="92"/>
  <c r="K4258" i="92" s="1"/>
  <c r="B4259" i="92"/>
  <c r="K4259" i="92" s="1"/>
  <c r="B4260" i="92"/>
  <c r="K4260" i="92" s="1"/>
  <c r="B4261" i="92"/>
  <c r="K4261" i="92" s="1"/>
  <c r="B4262" i="92"/>
  <c r="K4262" i="92" s="1"/>
  <c r="B4263" i="92"/>
  <c r="K4263" i="92" s="1"/>
  <c r="B4264" i="92"/>
  <c r="K4264" i="92" s="1"/>
  <c r="B4265" i="92"/>
  <c r="K4265" i="92" s="1"/>
  <c r="B4266" i="92"/>
  <c r="K4266" i="92" s="1"/>
  <c r="B4267" i="92"/>
  <c r="K4267" i="92" s="1"/>
  <c r="B4268" i="92"/>
  <c r="K4268" i="92" s="1"/>
  <c r="B4269" i="92"/>
  <c r="K4269" i="92" s="1"/>
  <c r="B4270" i="92"/>
  <c r="K4270" i="92" s="1"/>
  <c r="B4271" i="92"/>
  <c r="K4271" i="92" s="1"/>
  <c r="B4272" i="92"/>
  <c r="K4272" i="92" s="1"/>
  <c r="B4273" i="92"/>
  <c r="K4273" i="92" s="1"/>
  <c r="B4274" i="92"/>
  <c r="K4274" i="92" s="1"/>
  <c r="B4275" i="92"/>
  <c r="K4275" i="92" s="1"/>
  <c r="B4276" i="92"/>
  <c r="K4276" i="92" s="1"/>
  <c r="B4277" i="92"/>
  <c r="K4277" i="92" s="1"/>
  <c r="B4278" i="92"/>
  <c r="K4278" i="92" s="1"/>
  <c r="B4279" i="92"/>
  <c r="K4279" i="92" s="1"/>
  <c r="B4280" i="92"/>
  <c r="K4280" i="92" s="1"/>
  <c r="B4281" i="92"/>
  <c r="K4281" i="92" s="1"/>
  <c r="B4282" i="92"/>
  <c r="K4282" i="92" s="1"/>
  <c r="B4283" i="92"/>
  <c r="K4283" i="92" s="1"/>
  <c r="B4284" i="92"/>
  <c r="K4284" i="92" s="1"/>
  <c r="B4285" i="92"/>
  <c r="K4285" i="92" s="1"/>
  <c r="B4286" i="92"/>
  <c r="K4286" i="92" s="1"/>
  <c r="B4287" i="92"/>
  <c r="K4287" i="92" s="1"/>
  <c r="B4288" i="92"/>
  <c r="K4288" i="92" s="1"/>
  <c r="B4289" i="92"/>
  <c r="K4289" i="92" s="1"/>
  <c r="B4290" i="92"/>
  <c r="K4290" i="92" s="1"/>
  <c r="B4291" i="92"/>
  <c r="K4291" i="92" s="1"/>
  <c r="B4292" i="92"/>
  <c r="K4292" i="92" s="1"/>
  <c r="B4293" i="92"/>
  <c r="K4293" i="92" s="1"/>
  <c r="B4294" i="92"/>
  <c r="K4294" i="92"/>
  <c r="B4295" i="92"/>
  <c r="K4295" i="92" s="1"/>
  <c r="B4296" i="92"/>
  <c r="K4296" i="92" s="1"/>
  <c r="B4297" i="92"/>
  <c r="K4297" i="92" s="1"/>
  <c r="B4298" i="92"/>
  <c r="K4298" i="92" s="1"/>
  <c r="B4299" i="92"/>
  <c r="K4299" i="92" s="1"/>
  <c r="B4300" i="92"/>
  <c r="K4300" i="92" s="1"/>
  <c r="B4301" i="92"/>
  <c r="K4301" i="92" s="1"/>
  <c r="B4302" i="92"/>
  <c r="K4302" i="92" s="1"/>
  <c r="B4303" i="92"/>
  <c r="K4303" i="92" s="1"/>
  <c r="B4304" i="92"/>
  <c r="K4304" i="92" s="1"/>
  <c r="B4305" i="92"/>
  <c r="K4305" i="92" s="1"/>
  <c r="B4306" i="92"/>
  <c r="K4306" i="92" s="1"/>
  <c r="B4307" i="92"/>
  <c r="K4307" i="92" s="1"/>
  <c r="B4308" i="92"/>
  <c r="K4308" i="92" s="1"/>
  <c r="B4309" i="92"/>
  <c r="K4309" i="92" s="1"/>
  <c r="B4310" i="92"/>
  <c r="K4310" i="92" s="1"/>
  <c r="B4311" i="92"/>
  <c r="K4311" i="92" s="1"/>
  <c r="B4312" i="92"/>
  <c r="K4312" i="92" s="1"/>
  <c r="B4313" i="92"/>
  <c r="K4313" i="92" s="1"/>
  <c r="B4314" i="92"/>
  <c r="K4314" i="92" s="1"/>
  <c r="B4315" i="92"/>
  <c r="K4315" i="92" s="1"/>
  <c r="B4316" i="92"/>
  <c r="K4316" i="92" s="1"/>
  <c r="B4317" i="92"/>
  <c r="K4317" i="92" s="1"/>
  <c r="B4318" i="92"/>
  <c r="K4318" i="92" s="1"/>
  <c r="B4319" i="92"/>
  <c r="K4319" i="92" s="1"/>
  <c r="B4320" i="92"/>
  <c r="K4320" i="92" s="1"/>
  <c r="B4321" i="92"/>
  <c r="K4321" i="92" s="1"/>
  <c r="B4322" i="92"/>
  <c r="K4322" i="92" s="1"/>
  <c r="B4323" i="92"/>
  <c r="K4323" i="92" s="1"/>
  <c r="B4324" i="92"/>
  <c r="K4324" i="92" s="1"/>
  <c r="B4325" i="92"/>
  <c r="K4325" i="92" s="1"/>
  <c r="B4326" i="92"/>
  <c r="K4326" i="92" s="1"/>
  <c r="B4327" i="92"/>
  <c r="K4327" i="92" s="1"/>
  <c r="B4328" i="92"/>
  <c r="K4328" i="92" s="1"/>
  <c r="B4329" i="92"/>
  <c r="K4329" i="92" s="1"/>
  <c r="B4330" i="92"/>
  <c r="K4330" i="92" s="1"/>
  <c r="B4331" i="92"/>
  <c r="K4331" i="92" s="1"/>
  <c r="B4332" i="92"/>
  <c r="K4332" i="92" s="1"/>
  <c r="B4333" i="92"/>
  <c r="K4333" i="92" s="1"/>
  <c r="B4334" i="92"/>
  <c r="K4334" i="92" s="1"/>
  <c r="B4335" i="92"/>
  <c r="K4335" i="92" s="1"/>
  <c r="B4336" i="92"/>
  <c r="K4336" i="92" s="1"/>
  <c r="B4337" i="92"/>
  <c r="K4337" i="92" s="1"/>
  <c r="B4338" i="92"/>
  <c r="K4338" i="92" s="1"/>
  <c r="B4339" i="92"/>
  <c r="K4339" i="92" s="1"/>
  <c r="B4340" i="92"/>
  <c r="K4340" i="92" s="1"/>
  <c r="B4341" i="92"/>
  <c r="K4341" i="92" s="1"/>
  <c r="B4342" i="92"/>
  <c r="K4342" i="92" s="1"/>
  <c r="B4343" i="92"/>
  <c r="K4343" i="92" s="1"/>
  <c r="B4344" i="92"/>
  <c r="K4344" i="92" s="1"/>
  <c r="B4345" i="92"/>
  <c r="K4345" i="92" s="1"/>
  <c r="B4346" i="92"/>
  <c r="K4346" i="92" s="1"/>
  <c r="B4347" i="92"/>
  <c r="K4347" i="92" s="1"/>
  <c r="B4348" i="92"/>
  <c r="K4348" i="92" s="1"/>
  <c r="B4349" i="92"/>
  <c r="K4349" i="92" s="1"/>
  <c r="B4350" i="92"/>
  <c r="K4350" i="92" s="1"/>
  <c r="B4351" i="92"/>
  <c r="K4351" i="92" s="1"/>
  <c r="B4352" i="92"/>
  <c r="K4352" i="92" s="1"/>
  <c r="B4353" i="92"/>
  <c r="K4353" i="92" s="1"/>
  <c r="B4354" i="92"/>
  <c r="K4354" i="92" s="1"/>
  <c r="B4355" i="92"/>
  <c r="K4355" i="92" s="1"/>
  <c r="B4356" i="92"/>
  <c r="K4356" i="92" s="1"/>
  <c r="B4357" i="92"/>
  <c r="K4357" i="92" s="1"/>
  <c r="B4358" i="92"/>
  <c r="K4358" i="92" s="1"/>
  <c r="B4359" i="92"/>
  <c r="K4359" i="92" s="1"/>
  <c r="B4360" i="92"/>
  <c r="K4360" i="92" s="1"/>
  <c r="B4361" i="92"/>
  <c r="K4361" i="92" s="1"/>
  <c r="B4362" i="92"/>
  <c r="K4362" i="92" s="1"/>
  <c r="B4363" i="92"/>
  <c r="K4363" i="92" s="1"/>
  <c r="B4364" i="92"/>
  <c r="K4364" i="92" s="1"/>
  <c r="B4365" i="92"/>
  <c r="K4365" i="92" s="1"/>
  <c r="B4366" i="92"/>
  <c r="K4366" i="92" s="1"/>
  <c r="B4367" i="92"/>
  <c r="K4367" i="92" s="1"/>
  <c r="B4368" i="92"/>
  <c r="K4368" i="92" s="1"/>
  <c r="B4369" i="92"/>
  <c r="K4369" i="92" s="1"/>
  <c r="B4370" i="92"/>
  <c r="K4370" i="92" s="1"/>
  <c r="B4371" i="92"/>
  <c r="K4371" i="92" s="1"/>
  <c r="B4372" i="92"/>
  <c r="K4372" i="92" s="1"/>
  <c r="B4373" i="92"/>
  <c r="K4373" i="92" s="1"/>
  <c r="B4374" i="92"/>
  <c r="K4374" i="92" s="1"/>
  <c r="B4375" i="92"/>
  <c r="K4375" i="92" s="1"/>
  <c r="B4376" i="92"/>
  <c r="K4376" i="92" s="1"/>
  <c r="B4377" i="92"/>
  <c r="K4377" i="92" s="1"/>
  <c r="B4378" i="92"/>
  <c r="K4378" i="92" s="1"/>
  <c r="B4379" i="92"/>
  <c r="K4379" i="92" s="1"/>
  <c r="B4380" i="92"/>
  <c r="K4380" i="92" s="1"/>
  <c r="B4381" i="92"/>
  <c r="K4381" i="92" s="1"/>
  <c r="B4382" i="92"/>
  <c r="K4382" i="92" s="1"/>
  <c r="B4383" i="92"/>
  <c r="K4383" i="92" s="1"/>
  <c r="B4384" i="92"/>
  <c r="K4384" i="92" s="1"/>
  <c r="B4385" i="92"/>
  <c r="K4385" i="92" s="1"/>
  <c r="B4386" i="92"/>
  <c r="K4386" i="92" s="1"/>
  <c r="B4387" i="92"/>
  <c r="K4387" i="92" s="1"/>
  <c r="B4388" i="92"/>
  <c r="K4388" i="92" s="1"/>
  <c r="B4389" i="92"/>
  <c r="K4389" i="92" s="1"/>
  <c r="B4390" i="92"/>
  <c r="K4390" i="92" s="1"/>
  <c r="B4391" i="92"/>
  <c r="K4391" i="92" s="1"/>
  <c r="B4392" i="92"/>
  <c r="K4392" i="92" s="1"/>
  <c r="B4393" i="92"/>
  <c r="K4393" i="92" s="1"/>
  <c r="B4394" i="92"/>
  <c r="K4394" i="92" s="1"/>
  <c r="B4395" i="92"/>
  <c r="K4395" i="92" s="1"/>
  <c r="B4396" i="92"/>
  <c r="K4396" i="92" s="1"/>
  <c r="B4397" i="92"/>
  <c r="K4397" i="92" s="1"/>
  <c r="B4398" i="92"/>
  <c r="K4398" i="92" s="1"/>
  <c r="B4399" i="92"/>
  <c r="K4399" i="92" s="1"/>
  <c r="B4400" i="92"/>
  <c r="K4400" i="92" s="1"/>
  <c r="B4401" i="92"/>
  <c r="K4401" i="92" s="1"/>
  <c r="B4402" i="92"/>
  <c r="K4402" i="92" s="1"/>
  <c r="B4403" i="92"/>
  <c r="K4403" i="92" s="1"/>
  <c r="B4404" i="92"/>
  <c r="K4404" i="92" s="1"/>
  <c r="B4405" i="92"/>
  <c r="K4405" i="92" s="1"/>
  <c r="B4406" i="92"/>
  <c r="K4406" i="92" s="1"/>
  <c r="B4407" i="92"/>
  <c r="K4407" i="92" s="1"/>
  <c r="B4408" i="92"/>
  <c r="K4408" i="92" s="1"/>
  <c r="B4409" i="92"/>
  <c r="K4409" i="92" s="1"/>
  <c r="B4410" i="92"/>
  <c r="K4410" i="92" s="1"/>
  <c r="B4411" i="92"/>
  <c r="K4411" i="92" s="1"/>
  <c r="B4412" i="92"/>
  <c r="K4412" i="92" s="1"/>
  <c r="B4413" i="92"/>
  <c r="K4413" i="92" s="1"/>
  <c r="B4414" i="92"/>
  <c r="K4414" i="92" s="1"/>
  <c r="B4415" i="92"/>
  <c r="K4415" i="92" s="1"/>
  <c r="B4416" i="92"/>
  <c r="K4416" i="92" s="1"/>
  <c r="B4417" i="92"/>
  <c r="K4417" i="92" s="1"/>
  <c r="B4418" i="92"/>
  <c r="K4418" i="92" s="1"/>
  <c r="B4419" i="92"/>
  <c r="K4419" i="92" s="1"/>
  <c r="B4420" i="92"/>
  <c r="K4420" i="92" s="1"/>
  <c r="B4421" i="92"/>
  <c r="K4421" i="92" s="1"/>
  <c r="B4422" i="92"/>
  <c r="K4422" i="92" s="1"/>
  <c r="B4423" i="92"/>
  <c r="K4423" i="92" s="1"/>
  <c r="B4424" i="92"/>
  <c r="K4424" i="92" s="1"/>
  <c r="B4425" i="92"/>
  <c r="K4425" i="92" s="1"/>
  <c r="B4426" i="92"/>
  <c r="K4426" i="92" s="1"/>
  <c r="B4427" i="92"/>
  <c r="K4427" i="92" s="1"/>
  <c r="B4428" i="92"/>
  <c r="K4428" i="92" s="1"/>
  <c r="B4429" i="92"/>
  <c r="K4429" i="92" s="1"/>
  <c r="B4430" i="92"/>
  <c r="K4430" i="92" s="1"/>
  <c r="B4431" i="92"/>
  <c r="K4431" i="92" s="1"/>
  <c r="B4432" i="92"/>
  <c r="K4432" i="92" s="1"/>
  <c r="B4433" i="92"/>
  <c r="K4433" i="92" s="1"/>
  <c r="B4434" i="92"/>
  <c r="K4434" i="92" s="1"/>
  <c r="B4435" i="92"/>
  <c r="K4435" i="92" s="1"/>
  <c r="B4436" i="92"/>
  <c r="K4436" i="92" s="1"/>
  <c r="B4437" i="92"/>
  <c r="K4437" i="92" s="1"/>
  <c r="B4438" i="92"/>
  <c r="K4438" i="92" s="1"/>
  <c r="B4439" i="92"/>
  <c r="K4439" i="92" s="1"/>
  <c r="B4440" i="92"/>
  <c r="K4440" i="92" s="1"/>
  <c r="B4441" i="92"/>
  <c r="K4441" i="92" s="1"/>
  <c r="B4442" i="92"/>
  <c r="K4442" i="92" s="1"/>
  <c r="B4443" i="92"/>
  <c r="K4443" i="92" s="1"/>
  <c r="B4444" i="92"/>
  <c r="K4444" i="92" s="1"/>
  <c r="B4445" i="92"/>
  <c r="K4445" i="92" s="1"/>
  <c r="B4446" i="92"/>
  <c r="K4446" i="92" s="1"/>
  <c r="B4447" i="92"/>
  <c r="K4447" i="92" s="1"/>
  <c r="B4448" i="92"/>
  <c r="K4448" i="92" s="1"/>
  <c r="B4449" i="92"/>
  <c r="K4449" i="92" s="1"/>
  <c r="B4450" i="92"/>
  <c r="K4450" i="92" s="1"/>
  <c r="B4451" i="92"/>
  <c r="K4451" i="92" s="1"/>
  <c r="B4452" i="92"/>
  <c r="K4452" i="92" s="1"/>
  <c r="B4453" i="92"/>
  <c r="K4453" i="92" s="1"/>
  <c r="B4454" i="92"/>
  <c r="K4454" i="92" s="1"/>
  <c r="B4455" i="92"/>
  <c r="K4455" i="92" s="1"/>
  <c r="B4456" i="92"/>
  <c r="K4456" i="92" s="1"/>
  <c r="B4457" i="92"/>
  <c r="K4457" i="92" s="1"/>
  <c r="B4458" i="92"/>
  <c r="K4458" i="92" s="1"/>
  <c r="B4459" i="92"/>
  <c r="K4459" i="92" s="1"/>
  <c r="B4460" i="92"/>
  <c r="K4460" i="92" s="1"/>
  <c r="B4461" i="92"/>
  <c r="K4461" i="92" s="1"/>
  <c r="B4462" i="92"/>
  <c r="K4462" i="92" s="1"/>
  <c r="B4463" i="92"/>
  <c r="K4463" i="92" s="1"/>
  <c r="B4464" i="92"/>
  <c r="K4464" i="92" s="1"/>
  <c r="B4465" i="92"/>
  <c r="K4465" i="92" s="1"/>
  <c r="B4466" i="92"/>
  <c r="K4466" i="92" s="1"/>
  <c r="B4467" i="92"/>
  <c r="K4467" i="92" s="1"/>
  <c r="B4468" i="92"/>
  <c r="K4468" i="92" s="1"/>
  <c r="B4469" i="92"/>
  <c r="K4469" i="92" s="1"/>
  <c r="B4470" i="92"/>
  <c r="K4470" i="92" s="1"/>
  <c r="B4471" i="92"/>
  <c r="K4471" i="92" s="1"/>
  <c r="B4472" i="92"/>
  <c r="K4472" i="92" s="1"/>
  <c r="B4473" i="92"/>
  <c r="K4473" i="92" s="1"/>
  <c r="B4474" i="92"/>
  <c r="K4474" i="92" s="1"/>
  <c r="B4475" i="92"/>
  <c r="K4475" i="92" s="1"/>
  <c r="B4476" i="92"/>
  <c r="K4476" i="92" s="1"/>
  <c r="B4477" i="92"/>
  <c r="K4477" i="92" s="1"/>
  <c r="B4478" i="92"/>
  <c r="K4478" i="92" s="1"/>
  <c r="B4479" i="92"/>
  <c r="K4479" i="92" s="1"/>
  <c r="B4480" i="92"/>
  <c r="K4480" i="92" s="1"/>
  <c r="B4481" i="92"/>
  <c r="K4481" i="92" s="1"/>
  <c r="B4482" i="92"/>
  <c r="K4482" i="92" s="1"/>
  <c r="B4483" i="92"/>
  <c r="K4483" i="92" s="1"/>
  <c r="B4484" i="92"/>
  <c r="K4484" i="92" s="1"/>
  <c r="B4485" i="92"/>
  <c r="K4485" i="92" s="1"/>
  <c r="B4486" i="92"/>
  <c r="K4486" i="92" s="1"/>
  <c r="B4487" i="92"/>
  <c r="K4487" i="92" s="1"/>
  <c r="B4488" i="92"/>
  <c r="K4488" i="92" s="1"/>
  <c r="B4489" i="92"/>
  <c r="K4489" i="92" s="1"/>
  <c r="B4490" i="92"/>
  <c r="K4490" i="92" s="1"/>
  <c r="B4491" i="92"/>
  <c r="K4491" i="92" s="1"/>
  <c r="B4492" i="92"/>
  <c r="K4492" i="92" s="1"/>
  <c r="B4493" i="92"/>
  <c r="K4493" i="92" s="1"/>
  <c r="B4494" i="92"/>
  <c r="K4494" i="92" s="1"/>
  <c r="B4495" i="92"/>
  <c r="K4495" i="92" s="1"/>
  <c r="B4496" i="92"/>
  <c r="K4496" i="92" s="1"/>
  <c r="B4497" i="92"/>
  <c r="K4497" i="92" s="1"/>
  <c r="B4498" i="92"/>
  <c r="K4498" i="92" s="1"/>
  <c r="B4499" i="92"/>
  <c r="K4499" i="92" s="1"/>
  <c r="B4500" i="92"/>
  <c r="K4500" i="92" s="1"/>
  <c r="B4501" i="92"/>
  <c r="K4501" i="92" s="1"/>
  <c r="B4502" i="92"/>
  <c r="K4502" i="92" s="1"/>
  <c r="B4503" i="92"/>
  <c r="K4503" i="92" s="1"/>
  <c r="B4504" i="92"/>
  <c r="K4504" i="92" s="1"/>
  <c r="B4505" i="92"/>
  <c r="K4505" i="92" s="1"/>
  <c r="B4506" i="92"/>
  <c r="K4506" i="92" s="1"/>
  <c r="B4507" i="92"/>
  <c r="K4507" i="92" s="1"/>
  <c r="B4508" i="92"/>
  <c r="K4508" i="92" s="1"/>
  <c r="B4509" i="92"/>
  <c r="K4509" i="92" s="1"/>
  <c r="B4510" i="92"/>
  <c r="K4510" i="92" s="1"/>
  <c r="B4511" i="92"/>
  <c r="K4511" i="92" s="1"/>
  <c r="B4512" i="92"/>
  <c r="K4512" i="92" s="1"/>
  <c r="B4513" i="92"/>
  <c r="K4513" i="92" s="1"/>
  <c r="B4514" i="92"/>
  <c r="K4514" i="92" s="1"/>
  <c r="B4515" i="92"/>
  <c r="K4515" i="92" s="1"/>
  <c r="B4516" i="92"/>
  <c r="K4516" i="92" s="1"/>
  <c r="B4517" i="92"/>
  <c r="K4517" i="92" s="1"/>
  <c r="B4518" i="92"/>
  <c r="K4518" i="92" s="1"/>
  <c r="B4519" i="92"/>
  <c r="K4519" i="92" s="1"/>
  <c r="B4520" i="92"/>
  <c r="K4520" i="92" s="1"/>
  <c r="B4521" i="92"/>
  <c r="K4521" i="92" s="1"/>
  <c r="B4522" i="92"/>
  <c r="K4522" i="92" s="1"/>
  <c r="B4523" i="92"/>
  <c r="K4523" i="92" s="1"/>
  <c r="B4524" i="92"/>
  <c r="K4524" i="92" s="1"/>
  <c r="B4525" i="92"/>
  <c r="K4525" i="92" s="1"/>
  <c r="B4526" i="92"/>
  <c r="K4526" i="92" s="1"/>
  <c r="B4527" i="92"/>
  <c r="K4527" i="92" s="1"/>
  <c r="B4528" i="92"/>
  <c r="K4528" i="92" s="1"/>
  <c r="B4529" i="92"/>
  <c r="K4529" i="92" s="1"/>
  <c r="B4530" i="92"/>
  <c r="K4530" i="92" s="1"/>
  <c r="B4531" i="92"/>
  <c r="K4531" i="92" s="1"/>
  <c r="B4532" i="92"/>
  <c r="K4532" i="92" s="1"/>
  <c r="B4533" i="92"/>
  <c r="K4533" i="92" s="1"/>
  <c r="B4534" i="92"/>
  <c r="K4534" i="92" s="1"/>
  <c r="B4535" i="92"/>
  <c r="K4535" i="92" s="1"/>
  <c r="B4536" i="92"/>
  <c r="K4536" i="92" s="1"/>
  <c r="B4537" i="92"/>
  <c r="K4537" i="92" s="1"/>
  <c r="B4538" i="92"/>
  <c r="K4538" i="92" s="1"/>
  <c r="B4539" i="92"/>
  <c r="K4539" i="92" s="1"/>
  <c r="B4540" i="92"/>
  <c r="K4540" i="92" s="1"/>
  <c r="B4541" i="92"/>
  <c r="K4541" i="92" s="1"/>
  <c r="B4542" i="92"/>
  <c r="K4542" i="92" s="1"/>
  <c r="B4543" i="92"/>
  <c r="K4543" i="92" s="1"/>
  <c r="B4544" i="92"/>
  <c r="K4544" i="92" s="1"/>
  <c r="B4545" i="92"/>
  <c r="K4545" i="92" s="1"/>
  <c r="B4546" i="92"/>
  <c r="K4546" i="92" s="1"/>
  <c r="B4547" i="92"/>
  <c r="K4547" i="92" s="1"/>
  <c r="B4548" i="92"/>
  <c r="K4548" i="92" s="1"/>
  <c r="B4549" i="92"/>
  <c r="K4549" i="92" s="1"/>
  <c r="B4550" i="92"/>
  <c r="K4550" i="92" s="1"/>
  <c r="B4551" i="92"/>
  <c r="K4551" i="92" s="1"/>
  <c r="B4552" i="92"/>
  <c r="K4552" i="92" s="1"/>
  <c r="B4553" i="92"/>
  <c r="K4553" i="92" s="1"/>
  <c r="B4554" i="92"/>
  <c r="K4554" i="92" s="1"/>
  <c r="B4555" i="92"/>
  <c r="K4555" i="92" s="1"/>
  <c r="B4556" i="92"/>
  <c r="K4556" i="92" s="1"/>
  <c r="B4557" i="92"/>
  <c r="K4557" i="92" s="1"/>
  <c r="B4558" i="92"/>
  <c r="K4558" i="92" s="1"/>
  <c r="B4559" i="92"/>
  <c r="K4559" i="92" s="1"/>
  <c r="B4560" i="92"/>
  <c r="K4560" i="92" s="1"/>
  <c r="B4561" i="92"/>
  <c r="K4561" i="92" s="1"/>
  <c r="B4562" i="92"/>
  <c r="K4562" i="92" s="1"/>
  <c r="B4563" i="92"/>
  <c r="K4563" i="92" s="1"/>
  <c r="B4564" i="92"/>
  <c r="K4564" i="92" s="1"/>
  <c r="B4565" i="92"/>
  <c r="K4565" i="92" s="1"/>
  <c r="B4566" i="92"/>
  <c r="K4566" i="92" s="1"/>
  <c r="B4567" i="92"/>
  <c r="K4567" i="92" s="1"/>
  <c r="B4568" i="92"/>
  <c r="K4568" i="92" s="1"/>
  <c r="B4569" i="92"/>
  <c r="K4569" i="92" s="1"/>
  <c r="B4570" i="92"/>
  <c r="K4570" i="92" s="1"/>
  <c r="B4571" i="92"/>
  <c r="K4571" i="92" s="1"/>
  <c r="B4572" i="92"/>
  <c r="K4572" i="92" s="1"/>
  <c r="B4573" i="92"/>
  <c r="K4573" i="92" s="1"/>
  <c r="B4574" i="92"/>
  <c r="K4574" i="92" s="1"/>
  <c r="B4575" i="92"/>
  <c r="K4575" i="92" s="1"/>
  <c r="B4576" i="92"/>
  <c r="K4576" i="92" s="1"/>
  <c r="B4577" i="92"/>
  <c r="K4577" i="92" s="1"/>
  <c r="B4578" i="92"/>
  <c r="K4578" i="92" s="1"/>
  <c r="B4579" i="92"/>
  <c r="K4579" i="92" s="1"/>
  <c r="B4580" i="92"/>
  <c r="K4580" i="92" s="1"/>
  <c r="B4581" i="92"/>
  <c r="K4581" i="92" s="1"/>
  <c r="B4582" i="92"/>
  <c r="K4582" i="92" s="1"/>
  <c r="B4583" i="92"/>
  <c r="K4583" i="92" s="1"/>
  <c r="B4584" i="92"/>
  <c r="K4584" i="92" s="1"/>
  <c r="B4585" i="92"/>
  <c r="K4585" i="92" s="1"/>
  <c r="B4586" i="92"/>
  <c r="K4586" i="92" s="1"/>
  <c r="B4587" i="92"/>
  <c r="K4587" i="92" s="1"/>
  <c r="B4588" i="92"/>
  <c r="K4588" i="92" s="1"/>
  <c r="B4589" i="92"/>
  <c r="K4589" i="92" s="1"/>
  <c r="B4590" i="92"/>
  <c r="K4590" i="92" s="1"/>
  <c r="B4591" i="92"/>
  <c r="K4591" i="92" s="1"/>
  <c r="B4592" i="92"/>
  <c r="K4592" i="92" s="1"/>
  <c r="B4593" i="92"/>
  <c r="K4593" i="92" s="1"/>
  <c r="B4594" i="92"/>
  <c r="K4594" i="92" s="1"/>
  <c r="B4595" i="92"/>
  <c r="K4595" i="92" s="1"/>
  <c r="B4596" i="92"/>
  <c r="K4596" i="92" s="1"/>
  <c r="B4597" i="92"/>
  <c r="K4597" i="92" s="1"/>
  <c r="B4598" i="92"/>
  <c r="K4598" i="92" s="1"/>
  <c r="B4599" i="92"/>
  <c r="K4599" i="92" s="1"/>
  <c r="B4600" i="92"/>
  <c r="K4600" i="92" s="1"/>
  <c r="B4601" i="92"/>
  <c r="K4601" i="92" s="1"/>
  <c r="B4602" i="92"/>
  <c r="K4602" i="92" s="1"/>
  <c r="B4603" i="92"/>
  <c r="K4603" i="92" s="1"/>
  <c r="B4604" i="92"/>
  <c r="K4604" i="92" s="1"/>
  <c r="B4605" i="92"/>
  <c r="K4605" i="92" s="1"/>
  <c r="B4606" i="92"/>
  <c r="K4606" i="92" s="1"/>
  <c r="B4607" i="92"/>
  <c r="K4607" i="92" s="1"/>
  <c r="B4608" i="92"/>
  <c r="K4608" i="92" s="1"/>
  <c r="B4609" i="92"/>
  <c r="K4609" i="92" s="1"/>
  <c r="B4610" i="92"/>
  <c r="K4610" i="92" s="1"/>
  <c r="B4611" i="92"/>
  <c r="K4611" i="92" s="1"/>
  <c r="B4612" i="92"/>
  <c r="K4612" i="92" s="1"/>
  <c r="B4613" i="92"/>
  <c r="K4613" i="92" s="1"/>
  <c r="B4614" i="92"/>
  <c r="K4614" i="92" s="1"/>
  <c r="B4615" i="92"/>
  <c r="K4615" i="92" s="1"/>
  <c r="B4616" i="92"/>
  <c r="K4616" i="92" s="1"/>
  <c r="B4617" i="92"/>
  <c r="K4617" i="92" s="1"/>
  <c r="B4618" i="92"/>
  <c r="K4618" i="92" s="1"/>
  <c r="B4619" i="92"/>
  <c r="K4619" i="92" s="1"/>
  <c r="B4620" i="92"/>
  <c r="K4620" i="92" s="1"/>
  <c r="B4621" i="92"/>
  <c r="K4621" i="92" s="1"/>
  <c r="B4622" i="92"/>
  <c r="K4622" i="92" s="1"/>
  <c r="B4623" i="92"/>
  <c r="K4623" i="92" s="1"/>
  <c r="B4624" i="92"/>
  <c r="K4624" i="92" s="1"/>
  <c r="B4625" i="92"/>
  <c r="K4625" i="92" s="1"/>
  <c r="B4626" i="92"/>
  <c r="K4626" i="92" s="1"/>
  <c r="B4627" i="92"/>
  <c r="K4627" i="92" s="1"/>
  <c r="B4628" i="92"/>
  <c r="K4628" i="92" s="1"/>
  <c r="B4629" i="92"/>
  <c r="K4629" i="92" s="1"/>
  <c r="B4630" i="92"/>
  <c r="K4630" i="92" s="1"/>
  <c r="B4631" i="92"/>
  <c r="K4631" i="92" s="1"/>
  <c r="B4632" i="92"/>
  <c r="K4632" i="92" s="1"/>
  <c r="B4633" i="92"/>
  <c r="K4633" i="92" s="1"/>
  <c r="B4634" i="92"/>
  <c r="K4634" i="92" s="1"/>
  <c r="B4635" i="92"/>
  <c r="K4635" i="92" s="1"/>
  <c r="B4636" i="92"/>
  <c r="K4636" i="92" s="1"/>
  <c r="B4637" i="92"/>
  <c r="K4637" i="92" s="1"/>
  <c r="B4638" i="92"/>
  <c r="K4638" i="92" s="1"/>
  <c r="B4639" i="92"/>
  <c r="K4639" i="92" s="1"/>
  <c r="B4640" i="92"/>
  <c r="K4640" i="92" s="1"/>
  <c r="B4641" i="92"/>
  <c r="K4641" i="92" s="1"/>
  <c r="B4642" i="92"/>
  <c r="K4642" i="92" s="1"/>
  <c r="B4643" i="92"/>
  <c r="K4643" i="92" s="1"/>
  <c r="B4644" i="92"/>
  <c r="K4644" i="92" s="1"/>
  <c r="B4645" i="92"/>
  <c r="K4645" i="92" s="1"/>
  <c r="B4646" i="92"/>
  <c r="K4646" i="92" s="1"/>
  <c r="B4647" i="92"/>
  <c r="K4647" i="92" s="1"/>
  <c r="B4648" i="92"/>
  <c r="K4648" i="92" s="1"/>
  <c r="B4649" i="92"/>
  <c r="K4649" i="92" s="1"/>
  <c r="B4650" i="92"/>
  <c r="K4650" i="92" s="1"/>
  <c r="B4651" i="92"/>
  <c r="K4651" i="92" s="1"/>
  <c r="B4652" i="92"/>
  <c r="K4652" i="92" s="1"/>
  <c r="B4653" i="92"/>
  <c r="K4653" i="92" s="1"/>
  <c r="B4654" i="92"/>
  <c r="K4654" i="92" s="1"/>
  <c r="B4655" i="92"/>
  <c r="K4655" i="92" s="1"/>
  <c r="B4656" i="92"/>
  <c r="K4656" i="92" s="1"/>
  <c r="B4657" i="92"/>
  <c r="K4657" i="92" s="1"/>
  <c r="B4658" i="92"/>
  <c r="K4658" i="92" s="1"/>
  <c r="B4659" i="92"/>
  <c r="K4659" i="92" s="1"/>
  <c r="B4660" i="92"/>
  <c r="K4660" i="92" s="1"/>
  <c r="B4661" i="92"/>
  <c r="K4661" i="92" s="1"/>
  <c r="B4662" i="92"/>
  <c r="K4662" i="92" s="1"/>
  <c r="B4663" i="92"/>
  <c r="K4663" i="92" s="1"/>
  <c r="B4664" i="92"/>
  <c r="K4664" i="92" s="1"/>
  <c r="B4665" i="92"/>
  <c r="K4665" i="92" s="1"/>
  <c r="B4666" i="92"/>
  <c r="K4666" i="92" s="1"/>
  <c r="B4667" i="92"/>
  <c r="K4667" i="92" s="1"/>
  <c r="B4668" i="92"/>
  <c r="K4668" i="92" s="1"/>
  <c r="B4669" i="92"/>
  <c r="K4669" i="92" s="1"/>
  <c r="B4670" i="92"/>
  <c r="K4670" i="92" s="1"/>
  <c r="B4671" i="92"/>
  <c r="K4671" i="92" s="1"/>
  <c r="B4672" i="92"/>
  <c r="K4672" i="92" s="1"/>
  <c r="B4673" i="92"/>
  <c r="K4673" i="92" s="1"/>
  <c r="B4674" i="92"/>
  <c r="K4674" i="92" s="1"/>
  <c r="B4675" i="92"/>
  <c r="K4675" i="92" s="1"/>
  <c r="B4676" i="92"/>
  <c r="K4676" i="92" s="1"/>
  <c r="B4677" i="92"/>
  <c r="K4677" i="92" s="1"/>
  <c r="B4678" i="92"/>
  <c r="K4678" i="92" s="1"/>
  <c r="B4679" i="92"/>
  <c r="K4679" i="92" s="1"/>
  <c r="B4680" i="92"/>
  <c r="K4680" i="92" s="1"/>
  <c r="B4681" i="92"/>
  <c r="K4681" i="92" s="1"/>
  <c r="B4682" i="92"/>
  <c r="K4682" i="92" s="1"/>
  <c r="B4683" i="92"/>
  <c r="K4683" i="92" s="1"/>
  <c r="B4684" i="92"/>
  <c r="K4684" i="92" s="1"/>
  <c r="B4685" i="92"/>
  <c r="K4685" i="92" s="1"/>
  <c r="B4686" i="92"/>
  <c r="K4686" i="92" s="1"/>
  <c r="B4687" i="92"/>
  <c r="K4687" i="92" s="1"/>
  <c r="B4688" i="92"/>
  <c r="K4688" i="92" s="1"/>
  <c r="B4689" i="92"/>
  <c r="K4689" i="92" s="1"/>
  <c r="B4690" i="92"/>
  <c r="K4690" i="92" s="1"/>
  <c r="B4691" i="92"/>
  <c r="K4691" i="92" s="1"/>
  <c r="B4692" i="92"/>
  <c r="K4692" i="92" s="1"/>
  <c r="B4693" i="92"/>
  <c r="K4693" i="92" s="1"/>
  <c r="B4694" i="92"/>
  <c r="K4694" i="92" s="1"/>
  <c r="B4695" i="92"/>
  <c r="K4695" i="92" s="1"/>
  <c r="B4696" i="92"/>
  <c r="K4696" i="92" s="1"/>
  <c r="B4697" i="92"/>
  <c r="K4697" i="92" s="1"/>
  <c r="B4698" i="92"/>
  <c r="K4698" i="92" s="1"/>
  <c r="B4699" i="92"/>
  <c r="K4699" i="92" s="1"/>
  <c r="B4700" i="92"/>
  <c r="K4700" i="92" s="1"/>
  <c r="B4701" i="92"/>
  <c r="K4701" i="92" s="1"/>
  <c r="B4702" i="92"/>
  <c r="K4702" i="92" s="1"/>
  <c r="B4703" i="92"/>
  <c r="K4703" i="92" s="1"/>
  <c r="B4704" i="92"/>
  <c r="K4704" i="92" s="1"/>
  <c r="B4705" i="92"/>
  <c r="K4705" i="92" s="1"/>
  <c r="B4706" i="92"/>
  <c r="K4706" i="92" s="1"/>
  <c r="B4707" i="92"/>
  <c r="K4707" i="92" s="1"/>
  <c r="B4708" i="92"/>
  <c r="K4708" i="92" s="1"/>
  <c r="B4709" i="92"/>
  <c r="K4709" i="92" s="1"/>
  <c r="B4710" i="92"/>
  <c r="K4710" i="92" s="1"/>
  <c r="B4711" i="92"/>
  <c r="K4711" i="92" s="1"/>
  <c r="B4712" i="92"/>
  <c r="K4712" i="92" s="1"/>
  <c r="B4713" i="92"/>
  <c r="K4713" i="92" s="1"/>
  <c r="B4714" i="92"/>
  <c r="K4714" i="92" s="1"/>
  <c r="B4715" i="92"/>
  <c r="K4715" i="92" s="1"/>
  <c r="B4716" i="92"/>
  <c r="K4716" i="92" s="1"/>
  <c r="B4717" i="92"/>
  <c r="K4717" i="92" s="1"/>
  <c r="B4718" i="92"/>
  <c r="K4718" i="92" s="1"/>
  <c r="B4719" i="92"/>
  <c r="K4719" i="92" s="1"/>
  <c r="B4720" i="92"/>
  <c r="K4720" i="92" s="1"/>
  <c r="B4721" i="92"/>
  <c r="K4721" i="92" s="1"/>
  <c r="B4722" i="92"/>
  <c r="K4722" i="92" s="1"/>
  <c r="B4723" i="92"/>
  <c r="K4723" i="92" s="1"/>
  <c r="B4724" i="92"/>
  <c r="K4724" i="92" s="1"/>
  <c r="B4725" i="92"/>
  <c r="K4725" i="92" s="1"/>
  <c r="B4726" i="92"/>
  <c r="K4726" i="92" s="1"/>
  <c r="B4727" i="92"/>
  <c r="K4727" i="92" s="1"/>
  <c r="B4728" i="92"/>
  <c r="K4728" i="92" s="1"/>
  <c r="B4729" i="92"/>
  <c r="K4729" i="92" s="1"/>
  <c r="B4730" i="92"/>
  <c r="K4730" i="92" s="1"/>
  <c r="B4731" i="92"/>
  <c r="K4731" i="92" s="1"/>
  <c r="B4732" i="92"/>
  <c r="K4732" i="92" s="1"/>
  <c r="B4733" i="92"/>
  <c r="K4733" i="92" s="1"/>
  <c r="B4734" i="92"/>
  <c r="K4734" i="92" s="1"/>
  <c r="B4735" i="92"/>
  <c r="K4735" i="92" s="1"/>
  <c r="B4736" i="92"/>
  <c r="K4736" i="92" s="1"/>
  <c r="B4737" i="92"/>
  <c r="K4737" i="92" s="1"/>
  <c r="B4738" i="92"/>
  <c r="K4738" i="92" s="1"/>
  <c r="B4739" i="92"/>
  <c r="K4739" i="92" s="1"/>
  <c r="B4740" i="92"/>
  <c r="K4740" i="92" s="1"/>
  <c r="B4741" i="92"/>
  <c r="K4741" i="92" s="1"/>
  <c r="B4742" i="92"/>
  <c r="K4742" i="92" s="1"/>
  <c r="B4743" i="92"/>
  <c r="K4743" i="92" s="1"/>
  <c r="B4744" i="92"/>
  <c r="K4744" i="92" s="1"/>
  <c r="B4745" i="92"/>
  <c r="K4745" i="92" s="1"/>
  <c r="B4746" i="92"/>
  <c r="K4746" i="92" s="1"/>
  <c r="B4747" i="92"/>
  <c r="K4747" i="92" s="1"/>
  <c r="B4748" i="92"/>
  <c r="K4748" i="92" s="1"/>
  <c r="B4749" i="92"/>
  <c r="K4749" i="92" s="1"/>
  <c r="B4750" i="92"/>
  <c r="K4750" i="92" s="1"/>
  <c r="B4751" i="92"/>
  <c r="K4751" i="92" s="1"/>
  <c r="B4752" i="92"/>
  <c r="K4752" i="92" s="1"/>
  <c r="B4753" i="92"/>
  <c r="K4753" i="92" s="1"/>
  <c r="B4754" i="92"/>
  <c r="K4754" i="92" s="1"/>
  <c r="B4755" i="92"/>
  <c r="K4755" i="92" s="1"/>
  <c r="B4756" i="92"/>
  <c r="K4756" i="92" s="1"/>
  <c r="B4757" i="92"/>
  <c r="K4757" i="92" s="1"/>
  <c r="B4758" i="92"/>
  <c r="K4758" i="92" s="1"/>
  <c r="B4759" i="92"/>
  <c r="K4759" i="92" s="1"/>
  <c r="B4760" i="92"/>
  <c r="K4760" i="92" s="1"/>
  <c r="B4761" i="92"/>
  <c r="K4761" i="92" s="1"/>
  <c r="B4762" i="92"/>
  <c r="K4762" i="92" s="1"/>
  <c r="B4763" i="92"/>
  <c r="K4763" i="92" s="1"/>
  <c r="B4764" i="92"/>
  <c r="K4764" i="92"/>
  <c r="B4765" i="92"/>
  <c r="K4765" i="92" s="1"/>
  <c r="B4766" i="92"/>
  <c r="K4766" i="92" s="1"/>
  <c r="B4767" i="92"/>
  <c r="K4767" i="92" s="1"/>
  <c r="B4768" i="92"/>
  <c r="K4768" i="92" s="1"/>
  <c r="B4769" i="92"/>
  <c r="K4769" i="92" s="1"/>
  <c r="B4770" i="92"/>
  <c r="K4770" i="92" s="1"/>
  <c r="B4771" i="92"/>
  <c r="K4771" i="92" s="1"/>
  <c r="B4772" i="92"/>
  <c r="K4772" i="92" s="1"/>
  <c r="B4773" i="92"/>
  <c r="K4773" i="92" s="1"/>
  <c r="B4774" i="92"/>
  <c r="K4774" i="92" s="1"/>
  <c r="B4775" i="92"/>
  <c r="K4775" i="92" s="1"/>
  <c r="B4776" i="92"/>
  <c r="K4776" i="92" s="1"/>
  <c r="B4777" i="92"/>
  <c r="K4777" i="92" s="1"/>
  <c r="B4778" i="92"/>
  <c r="K4778" i="92" s="1"/>
  <c r="B4779" i="92"/>
  <c r="K4779" i="92" s="1"/>
  <c r="B4780" i="92"/>
  <c r="K4780" i="92" s="1"/>
  <c r="B4781" i="92"/>
  <c r="K4781" i="92" s="1"/>
  <c r="B4782" i="92"/>
  <c r="K4782" i="92" s="1"/>
  <c r="B4783" i="92"/>
  <c r="K4783" i="92" s="1"/>
  <c r="B4784" i="92"/>
  <c r="K4784" i="92" s="1"/>
  <c r="B4785" i="92"/>
  <c r="K4785" i="92" s="1"/>
  <c r="B4786" i="92"/>
  <c r="K4786" i="92" s="1"/>
  <c r="B4787" i="92"/>
  <c r="K4787" i="92" s="1"/>
  <c r="B4788" i="92"/>
  <c r="K4788" i="92" s="1"/>
  <c r="B4789" i="92"/>
  <c r="K4789" i="92" s="1"/>
  <c r="B4790" i="92"/>
  <c r="K4790" i="92" s="1"/>
  <c r="B4791" i="92"/>
  <c r="K4791" i="92" s="1"/>
  <c r="B4792" i="92"/>
  <c r="K4792" i="92" s="1"/>
  <c r="B4793" i="92"/>
  <c r="K4793" i="92" s="1"/>
  <c r="B4794" i="92"/>
  <c r="K4794" i="92" s="1"/>
  <c r="B4795" i="92"/>
  <c r="K4795" i="92" s="1"/>
  <c r="B4796" i="92"/>
  <c r="K4796" i="92" s="1"/>
  <c r="B4797" i="92"/>
  <c r="K4797" i="92" s="1"/>
  <c r="B4798" i="92"/>
  <c r="K4798" i="92" s="1"/>
  <c r="B4799" i="92"/>
  <c r="K4799" i="92" s="1"/>
  <c r="B4800" i="92"/>
  <c r="K4800" i="92" s="1"/>
  <c r="B4801" i="92"/>
  <c r="K4801" i="92" s="1"/>
  <c r="B4802" i="92"/>
  <c r="K4802" i="92" s="1"/>
  <c r="B4803" i="92"/>
  <c r="K4803" i="92" s="1"/>
  <c r="B4804" i="92"/>
  <c r="K4804" i="92" s="1"/>
  <c r="B4805" i="92"/>
  <c r="K4805" i="92" s="1"/>
  <c r="B4806" i="92"/>
  <c r="K4806" i="92" s="1"/>
  <c r="B4807" i="92"/>
  <c r="K4807" i="92" s="1"/>
  <c r="B4808" i="92"/>
  <c r="K4808" i="92" s="1"/>
  <c r="B4809" i="92"/>
  <c r="K4809" i="92" s="1"/>
  <c r="B4810" i="92"/>
  <c r="K4810" i="92" s="1"/>
  <c r="B4811" i="92"/>
  <c r="K4811" i="92" s="1"/>
  <c r="B4812" i="92"/>
  <c r="K4812" i="92" s="1"/>
  <c r="B4813" i="92"/>
  <c r="K4813" i="92" s="1"/>
  <c r="B4814" i="92"/>
  <c r="K4814" i="92" s="1"/>
  <c r="B4815" i="92"/>
  <c r="K4815" i="92" s="1"/>
  <c r="B4816" i="92"/>
  <c r="K4816" i="92" s="1"/>
  <c r="B4817" i="92"/>
  <c r="K4817" i="92" s="1"/>
  <c r="B4818" i="92"/>
  <c r="K4818" i="92" s="1"/>
  <c r="B4819" i="92"/>
  <c r="K4819" i="92" s="1"/>
  <c r="B4820" i="92"/>
  <c r="K4820" i="92" s="1"/>
  <c r="B4821" i="92"/>
  <c r="K4821" i="92" s="1"/>
  <c r="B4822" i="92"/>
  <c r="K4822" i="92" s="1"/>
  <c r="B4823" i="92"/>
  <c r="K4823" i="92" s="1"/>
  <c r="B4824" i="92"/>
  <c r="K4824" i="92" s="1"/>
  <c r="B4825" i="92"/>
  <c r="K4825" i="92" s="1"/>
  <c r="B4826" i="92"/>
  <c r="K4826" i="92" s="1"/>
  <c r="B4827" i="92"/>
  <c r="K4827" i="92" s="1"/>
  <c r="B4828" i="92"/>
  <c r="K4828" i="92" s="1"/>
  <c r="B4829" i="92"/>
  <c r="K4829" i="92" s="1"/>
  <c r="B4830" i="92"/>
  <c r="K4830" i="92" s="1"/>
  <c r="B4831" i="92"/>
  <c r="K4831" i="92" s="1"/>
  <c r="B4832" i="92"/>
  <c r="K4832" i="92" s="1"/>
  <c r="B4833" i="92"/>
  <c r="K4833" i="92" s="1"/>
  <c r="B4834" i="92"/>
  <c r="K4834" i="92" s="1"/>
  <c r="B4835" i="92"/>
  <c r="K4835" i="92" s="1"/>
  <c r="B4836" i="92"/>
  <c r="K4836" i="92" s="1"/>
  <c r="B4837" i="92"/>
  <c r="K4837" i="92" s="1"/>
  <c r="B4838" i="92"/>
  <c r="K4838" i="92" s="1"/>
  <c r="B4839" i="92"/>
  <c r="K4839" i="92" s="1"/>
  <c r="B4840" i="92"/>
  <c r="K4840" i="92" s="1"/>
  <c r="B4841" i="92"/>
  <c r="K4841" i="92" s="1"/>
  <c r="B4842" i="92"/>
  <c r="K4842" i="92" s="1"/>
  <c r="B4843" i="92"/>
  <c r="K4843" i="92" s="1"/>
  <c r="B4844" i="92"/>
  <c r="K4844" i="92" s="1"/>
  <c r="B4845" i="92"/>
  <c r="K4845" i="92" s="1"/>
  <c r="B4846" i="92"/>
  <c r="K4846" i="92" s="1"/>
  <c r="B4847" i="92"/>
  <c r="K4847" i="92" s="1"/>
  <c r="B4848" i="92"/>
  <c r="K4848" i="92" s="1"/>
  <c r="B4849" i="92"/>
  <c r="K4849" i="92" s="1"/>
  <c r="B4850" i="92"/>
  <c r="K4850" i="92" s="1"/>
  <c r="B4851" i="92"/>
  <c r="K4851" i="92" s="1"/>
  <c r="B4852" i="92"/>
  <c r="K4852" i="92" s="1"/>
  <c r="B4853" i="92"/>
  <c r="K4853" i="92" s="1"/>
  <c r="B4854" i="92"/>
  <c r="K4854" i="92" s="1"/>
  <c r="B4855" i="92"/>
  <c r="K4855" i="92" s="1"/>
  <c r="B4856" i="92"/>
  <c r="K4856" i="92" s="1"/>
  <c r="B4857" i="92"/>
  <c r="K4857" i="92" s="1"/>
  <c r="B4858" i="92"/>
  <c r="K4858" i="92" s="1"/>
  <c r="B4859" i="92"/>
  <c r="K4859" i="92" s="1"/>
  <c r="B4860" i="92"/>
  <c r="K4860" i="92"/>
  <c r="B4861" i="92"/>
  <c r="K4861" i="92" s="1"/>
  <c r="B4862" i="92"/>
  <c r="K4862" i="92" s="1"/>
  <c r="B4863" i="92"/>
  <c r="K4863" i="92" s="1"/>
  <c r="B4864" i="92"/>
  <c r="K4864" i="92" s="1"/>
  <c r="B4865" i="92"/>
  <c r="K4865" i="92" s="1"/>
  <c r="B4866" i="92"/>
  <c r="K4866" i="92" s="1"/>
  <c r="B4867" i="92"/>
  <c r="K4867" i="92" s="1"/>
  <c r="B4868" i="92"/>
  <c r="K4868" i="92" s="1"/>
  <c r="B4869" i="92"/>
  <c r="K4869" i="92" s="1"/>
  <c r="B4870" i="92"/>
  <c r="K4870" i="92" s="1"/>
  <c r="B4871" i="92"/>
  <c r="K4871" i="92" s="1"/>
  <c r="B4872" i="92"/>
  <c r="K4872" i="92" s="1"/>
  <c r="B4873" i="92"/>
  <c r="K4873" i="92" s="1"/>
  <c r="B4874" i="92"/>
  <c r="K4874" i="92" s="1"/>
  <c r="B4875" i="92"/>
  <c r="K4875" i="92" s="1"/>
  <c r="B4876" i="92"/>
  <c r="K4876" i="92" s="1"/>
  <c r="B4877" i="92"/>
  <c r="K4877" i="92" s="1"/>
  <c r="B4878" i="92"/>
  <c r="K4878" i="92" s="1"/>
  <c r="B4879" i="92"/>
  <c r="K4879" i="92" s="1"/>
  <c r="B4880" i="92"/>
  <c r="K4880" i="92" s="1"/>
  <c r="B4881" i="92"/>
  <c r="K4881" i="92" s="1"/>
  <c r="B4882" i="92"/>
  <c r="K4882" i="92" s="1"/>
  <c r="B4883" i="92"/>
  <c r="K4883" i="92" s="1"/>
  <c r="B4884" i="92"/>
  <c r="K4884" i="92" s="1"/>
  <c r="B4885" i="92"/>
  <c r="K4885" i="92" s="1"/>
  <c r="B4886" i="92"/>
  <c r="K4886" i="92" s="1"/>
  <c r="B4887" i="92"/>
  <c r="K4887" i="92" s="1"/>
  <c r="B4888" i="92"/>
  <c r="K4888" i="92" s="1"/>
  <c r="B4889" i="92"/>
  <c r="K4889" i="92" s="1"/>
  <c r="B4890" i="92"/>
  <c r="K4890" i="92" s="1"/>
  <c r="B4891" i="92"/>
  <c r="K4891" i="92" s="1"/>
  <c r="B4892" i="92"/>
  <c r="K4892" i="92" s="1"/>
  <c r="B4893" i="92"/>
  <c r="K4893" i="92" s="1"/>
  <c r="B4894" i="92"/>
  <c r="K4894" i="92" s="1"/>
  <c r="B4895" i="92"/>
  <c r="K4895" i="92" s="1"/>
  <c r="B4896" i="92"/>
  <c r="K4896" i="92" s="1"/>
  <c r="B4897" i="92"/>
  <c r="K4897" i="92" s="1"/>
  <c r="B4898" i="92"/>
  <c r="K4898" i="92" s="1"/>
  <c r="B4899" i="92"/>
  <c r="K4899" i="92" s="1"/>
  <c r="B4900" i="92"/>
  <c r="K4900" i="92" s="1"/>
  <c r="B4901" i="92"/>
  <c r="K4901" i="92" s="1"/>
  <c r="B4902" i="92"/>
  <c r="K4902" i="92" s="1"/>
  <c r="B4903" i="92"/>
  <c r="K4903" i="92" s="1"/>
  <c r="B4904" i="92"/>
  <c r="K4904" i="92" s="1"/>
  <c r="B4905" i="92"/>
  <c r="K4905" i="92" s="1"/>
  <c r="B4906" i="92"/>
  <c r="K4906" i="92" s="1"/>
  <c r="B4907" i="92"/>
  <c r="K4907" i="92" s="1"/>
  <c r="B4908" i="92"/>
  <c r="K4908" i="92" s="1"/>
  <c r="B4909" i="92"/>
  <c r="K4909" i="92" s="1"/>
  <c r="B4910" i="92"/>
  <c r="K4910" i="92" s="1"/>
  <c r="B4911" i="92"/>
  <c r="K4911" i="92" s="1"/>
  <c r="B4912" i="92"/>
  <c r="K4912" i="92" s="1"/>
  <c r="B4913" i="92"/>
  <c r="K4913" i="92" s="1"/>
  <c r="B4914" i="92"/>
  <c r="K4914" i="92" s="1"/>
  <c r="B4915" i="92"/>
  <c r="K4915" i="92" s="1"/>
  <c r="B4916" i="92"/>
  <c r="K4916" i="92" s="1"/>
  <c r="B4917" i="92"/>
  <c r="K4917" i="92" s="1"/>
  <c r="B4918" i="92"/>
  <c r="K4918" i="92" s="1"/>
  <c r="B4919" i="92"/>
  <c r="K4919" i="92" s="1"/>
  <c r="B4920" i="92"/>
  <c r="K4920" i="92" s="1"/>
  <c r="B4921" i="92"/>
  <c r="K4921" i="92" s="1"/>
  <c r="B4922" i="92"/>
  <c r="K4922" i="92" s="1"/>
  <c r="B4923" i="92"/>
  <c r="K4923" i="92" s="1"/>
  <c r="B4924" i="92"/>
  <c r="K4924" i="92" s="1"/>
  <c r="B4925" i="92"/>
  <c r="K4925" i="92" s="1"/>
  <c r="B4926" i="92"/>
  <c r="K4926" i="92" s="1"/>
  <c r="B4927" i="92"/>
  <c r="K4927" i="92" s="1"/>
  <c r="B4928" i="92"/>
  <c r="K4928" i="92" s="1"/>
  <c r="B4929" i="92"/>
  <c r="K4929" i="92" s="1"/>
  <c r="B4930" i="92"/>
  <c r="K4930" i="92" s="1"/>
  <c r="B4931" i="92"/>
  <c r="K4931" i="92" s="1"/>
  <c r="B4932" i="92"/>
  <c r="K4932" i="92" s="1"/>
  <c r="B4933" i="92"/>
  <c r="K4933" i="92" s="1"/>
  <c r="B4934" i="92"/>
  <c r="K4934" i="92" s="1"/>
  <c r="B4935" i="92"/>
  <c r="K4935" i="92" s="1"/>
  <c r="B4936" i="92"/>
  <c r="K4936" i="92" s="1"/>
  <c r="B4937" i="92"/>
  <c r="K4937" i="92" s="1"/>
  <c r="B4938" i="92"/>
  <c r="K4938" i="92" s="1"/>
  <c r="B4939" i="92"/>
  <c r="K4939" i="92" s="1"/>
  <c r="B4940" i="92"/>
  <c r="K4940" i="92" s="1"/>
  <c r="B4941" i="92"/>
  <c r="K4941" i="92" s="1"/>
  <c r="B4942" i="92"/>
  <c r="K4942" i="92" s="1"/>
  <c r="B4943" i="92"/>
  <c r="K4943" i="92" s="1"/>
  <c r="B4944" i="92"/>
  <c r="K4944" i="92" s="1"/>
  <c r="B4945" i="92"/>
  <c r="K4945" i="92" s="1"/>
  <c r="B4946" i="92"/>
  <c r="K4946" i="92" s="1"/>
  <c r="B4947" i="92"/>
  <c r="K4947" i="92" s="1"/>
  <c r="B4948" i="92"/>
  <c r="K4948" i="92" s="1"/>
  <c r="B4949" i="92"/>
  <c r="K4949" i="92" s="1"/>
  <c r="B4950" i="92"/>
  <c r="K4950" i="92" s="1"/>
  <c r="B4951" i="92"/>
  <c r="K4951" i="92" s="1"/>
  <c r="B4952" i="92"/>
  <c r="K4952" i="92" s="1"/>
  <c r="B4953" i="92"/>
  <c r="K4953" i="92" s="1"/>
  <c r="B4954" i="92"/>
  <c r="K4954" i="92" s="1"/>
  <c r="B4955" i="92"/>
  <c r="K4955" i="92" s="1"/>
  <c r="B4956" i="92"/>
  <c r="K4956" i="92" s="1"/>
  <c r="B4957" i="92"/>
  <c r="K4957" i="92" s="1"/>
  <c r="B4958" i="92"/>
  <c r="K4958" i="92" s="1"/>
  <c r="B4959" i="92"/>
  <c r="K4959" i="92" s="1"/>
  <c r="B4960" i="92"/>
  <c r="K4960" i="92" s="1"/>
  <c r="B4961" i="92"/>
  <c r="K4961" i="92" s="1"/>
  <c r="B4962" i="92"/>
  <c r="K4962" i="92" s="1"/>
  <c r="B4963" i="92"/>
  <c r="K4963" i="92" s="1"/>
  <c r="B4964" i="92"/>
  <c r="K4964" i="92" s="1"/>
  <c r="B4965" i="92"/>
  <c r="K4965" i="92" s="1"/>
  <c r="B4966" i="92"/>
  <c r="K4966" i="92" s="1"/>
  <c r="B4967" i="92"/>
  <c r="K4967" i="92" s="1"/>
  <c r="B4968" i="92"/>
  <c r="K4968" i="92" s="1"/>
  <c r="B4969" i="92"/>
  <c r="K4969" i="92" s="1"/>
  <c r="B4970" i="92"/>
  <c r="K4970" i="92" s="1"/>
  <c r="B4971" i="92"/>
  <c r="K4971" i="92" s="1"/>
  <c r="B4972" i="92"/>
  <c r="K4972" i="92" s="1"/>
  <c r="B4973" i="92"/>
  <c r="K4973" i="92" s="1"/>
  <c r="B4974" i="92"/>
  <c r="K4974" i="92" s="1"/>
  <c r="B4975" i="92"/>
  <c r="K4975" i="92" s="1"/>
  <c r="B4976" i="92"/>
  <c r="K4976" i="92" s="1"/>
  <c r="B4977" i="92"/>
  <c r="K4977" i="92" s="1"/>
  <c r="B4978" i="92"/>
  <c r="K4978" i="92" s="1"/>
  <c r="B4979" i="92"/>
  <c r="K4979" i="92" s="1"/>
  <c r="B4980" i="92"/>
  <c r="K4980" i="92" s="1"/>
  <c r="B4981" i="92"/>
  <c r="K4981" i="92" s="1"/>
  <c r="B4982" i="92"/>
  <c r="K4982" i="92" s="1"/>
  <c r="B4983" i="92"/>
  <c r="K4983" i="92" s="1"/>
  <c r="B4984" i="92"/>
  <c r="K4984" i="92" s="1"/>
  <c r="B4985" i="92"/>
  <c r="K4985" i="92" s="1"/>
  <c r="B4986" i="92"/>
  <c r="K4986" i="92" s="1"/>
  <c r="B4987" i="92"/>
  <c r="K4987" i="92" s="1"/>
  <c r="B4988" i="92"/>
  <c r="K4988" i="92" s="1"/>
  <c r="B4989" i="92"/>
  <c r="K4989" i="92" s="1"/>
  <c r="B4990" i="92"/>
  <c r="K4990" i="92" s="1"/>
  <c r="B4991" i="92"/>
  <c r="K4991" i="92" s="1"/>
  <c r="B4992" i="92"/>
  <c r="K4992" i="92" s="1"/>
  <c r="B4993" i="92"/>
  <c r="K4993" i="92" s="1"/>
  <c r="B4994" i="92"/>
  <c r="K4994" i="92" s="1"/>
  <c r="B4995" i="92"/>
  <c r="K4995" i="92" s="1"/>
  <c r="B4996" i="92"/>
  <c r="K4996" i="92" s="1"/>
  <c r="B4997" i="92"/>
  <c r="K4997" i="92" s="1"/>
  <c r="B4998" i="92"/>
  <c r="K4998" i="92" s="1"/>
  <c r="B4999" i="92"/>
  <c r="K4999" i="92" s="1"/>
  <c r="B5000" i="92"/>
  <c r="K5000" i="92" s="1"/>
  <c r="B5001" i="92"/>
  <c r="K5001" i="92" s="1"/>
  <c r="B5002" i="92"/>
  <c r="K5002" i="92" s="1"/>
  <c r="B5003" i="92"/>
  <c r="K5003" i="92" s="1"/>
  <c r="B5004" i="92"/>
  <c r="K5004" i="92" s="1"/>
  <c r="B5005" i="92"/>
  <c r="K5005" i="92" s="1"/>
  <c r="B5006" i="92"/>
  <c r="K5006" i="92" s="1"/>
  <c r="B5007" i="92"/>
  <c r="K5007" i="92" s="1"/>
  <c r="B5008" i="92"/>
  <c r="K5008" i="92" s="1"/>
  <c r="B5009" i="92"/>
  <c r="K5009" i="92" s="1"/>
  <c r="B5010" i="92"/>
  <c r="K5010" i="92" s="1"/>
  <c r="B5011" i="92"/>
  <c r="K5011" i="92" s="1"/>
  <c r="B5012" i="92"/>
  <c r="K5012" i="92" s="1"/>
  <c r="B5013" i="92"/>
  <c r="K5013" i="92" s="1"/>
  <c r="B5014" i="92"/>
  <c r="K5014" i="92" s="1"/>
  <c r="B5015" i="92"/>
  <c r="K5015" i="92" s="1"/>
  <c r="B5016" i="92"/>
  <c r="K5016" i="92" s="1"/>
  <c r="B5017" i="92"/>
  <c r="K5017" i="92" s="1"/>
  <c r="B5018" i="92"/>
  <c r="K5018" i="92" s="1"/>
  <c r="B5019" i="92"/>
  <c r="K5019" i="92" s="1"/>
  <c r="B5020" i="92"/>
  <c r="K5020" i="92" s="1"/>
  <c r="B5021" i="92"/>
  <c r="K5021" i="92" s="1"/>
  <c r="B5022" i="92"/>
  <c r="K5022" i="92" s="1"/>
  <c r="B5023" i="92"/>
  <c r="K5023" i="92" s="1"/>
  <c r="B5024" i="92"/>
  <c r="K5024" i="92" s="1"/>
  <c r="B5025" i="92"/>
  <c r="K5025" i="92" s="1"/>
  <c r="B5026" i="92"/>
  <c r="K5026" i="92" s="1"/>
  <c r="B5027" i="92"/>
  <c r="K5027" i="92" s="1"/>
  <c r="B5028" i="92"/>
  <c r="K5028" i="92" s="1"/>
  <c r="B5029" i="92"/>
  <c r="K5029" i="92" s="1"/>
  <c r="B5030" i="92"/>
  <c r="K5030" i="92" s="1"/>
  <c r="B5031" i="92"/>
  <c r="K5031" i="92" s="1"/>
  <c r="B5032" i="92"/>
  <c r="K5032" i="92" s="1"/>
  <c r="B5033" i="92"/>
  <c r="K5033" i="92" s="1"/>
  <c r="B5034" i="92"/>
  <c r="K5034" i="92" s="1"/>
  <c r="B5035" i="92"/>
  <c r="K5035" i="92" s="1"/>
  <c r="B5036" i="92"/>
  <c r="K5036" i="92" s="1"/>
  <c r="B5037" i="92"/>
  <c r="K5037" i="92" s="1"/>
  <c r="B5038" i="92"/>
  <c r="K5038" i="92" s="1"/>
  <c r="B5039" i="92"/>
  <c r="K5039" i="92" s="1"/>
  <c r="B5040" i="92"/>
  <c r="K5040" i="92" s="1"/>
  <c r="B5041" i="92"/>
  <c r="K5041" i="92" s="1"/>
  <c r="B5042" i="92"/>
  <c r="K5042" i="92" s="1"/>
  <c r="B5043" i="92"/>
  <c r="K5043" i="92" s="1"/>
  <c r="B5044" i="92"/>
  <c r="K5044" i="92" s="1"/>
  <c r="B5045" i="92"/>
  <c r="K5045" i="92" s="1"/>
  <c r="B5046" i="92"/>
  <c r="K5046" i="92" s="1"/>
  <c r="B5047" i="92"/>
  <c r="K5047" i="92" s="1"/>
  <c r="B5048" i="92"/>
  <c r="K5048" i="92" s="1"/>
  <c r="B5049" i="92"/>
  <c r="K5049" i="92" s="1"/>
  <c r="B5050" i="92"/>
  <c r="K5050" i="92" s="1"/>
  <c r="B5051" i="92"/>
  <c r="K5051" i="92" s="1"/>
  <c r="B5052" i="92"/>
  <c r="K5052" i="92" s="1"/>
  <c r="B5053" i="92"/>
  <c r="K5053" i="92" s="1"/>
  <c r="B5054" i="92"/>
  <c r="K5054" i="92" s="1"/>
  <c r="B5055" i="92"/>
  <c r="K5055" i="92" s="1"/>
  <c r="B5056" i="92"/>
  <c r="K5056" i="92" s="1"/>
  <c r="B5057" i="92"/>
  <c r="K5057" i="92" s="1"/>
  <c r="B5058" i="92"/>
  <c r="K5058" i="92" s="1"/>
  <c r="B5059" i="92"/>
  <c r="K5059" i="92" s="1"/>
  <c r="B5060" i="92"/>
  <c r="K5060" i="92" s="1"/>
  <c r="B5061" i="92"/>
  <c r="K5061" i="92" s="1"/>
  <c r="B5062" i="92"/>
  <c r="K5062" i="92" s="1"/>
  <c r="B5063" i="92"/>
  <c r="K5063" i="92" s="1"/>
  <c r="B5064" i="92"/>
  <c r="K5064" i="92" s="1"/>
  <c r="B5065" i="92"/>
  <c r="K5065" i="92" s="1"/>
  <c r="B5066" i="92"/>
  <c r="K5066" i="92" s="1"/>
  <c r="B5067" i="92"/>
  <c r="K5067" i="92" s="1"/>
  <c r="B5068" i="92"/>
  <c r="K5068" i="92" s="1"/>
  <c r="B5069" i="92"/>
  <c r="K5069" i="92" s="1"/>
  <c r="B5070" i="92"/>
  <c r="K5070" i="92" s="1"/>
  <c r="B5071" i="92"/>
  <c r="K5071" i="92" s="1"/>
  <c r="B5072" i="92"/>
  <c r="K5072" i="92" s="1"/>
  <c r="B5073" i="92"/>
  <c r="K5073" i="92" s="1"/>
  <c r="B5074" i="92"/>
  <c r="K5074" i="92" s="1"/>
  <c r="B5075" i="92"/>
  <c r="K5075" i="92" s="1"/>
  <c r="B5076" i="92"/>
  <c r="K5076" i="92" s="1"/>
  <c r="B5077" i="92"/>
  <c r="K5077" i="92" s="1"/>
  <c r="B5078" i="92"/>
  <c r="K5078" i="92" s="1"/>
  <c r="B5079" i="92"/>
  <c r="K5079" i="92" s="1"/>
  <c r="B5080" i="92"/>
  <c r="K5080" i="92" s="1"/>
  <c r="B5081" i="92"/>
  <c r="K5081" i="92" s="1"/>
  <c r="B5082" i="92"/>
  <c r="K5082" i="92" s="1"/>
  <c r="B5083" i="92"/>
  <c r="K5083" i="92" s="1"/>
  <c r="B5084" i="92"/>
  <c r="K5084" i="92" s="1"/>
  <c r="B5085" i="92"/>
  <c r="K5085" i="92" s="1"/>
  <c r="B5086" i="92"/>
  <c r="K5086" i="92" s="1"/>
  <c r="B5087" i="92"/>
  <c r="K5087" i="92" s="1"/>
  <c r="B5088" i="92"/>
  <c r="K5088" i="92" s="1"/>
  <c r="B5089" i="92"/>
  <c r="K5089" i="92" s="1"/>
  <c r="B5090" i="92"/>
  <c r="K5090" i="92" s="1"/>
  <c r="B5091" i="92"/>
  <c r="K5091" i="92" s="1"/>
  <c r="B5092" i="92"/>
  <c r="K5092" i="92" s="1"/>
  <c r="B5093" i="92"/>
  <c r="K5093" i="92" s="1"/>
  <c r="B5094" i="92"/>
  <c r="K5094" i="92" s="1"/>
  <c r="B5095" i="92"/>
  <c r="K5095" i="92" s="1"/>
  <c r="B5096" i="92"/>
  <c r="K5096" i="92" s="1"/>
  <c r="B5097" i="92"/>
  <c r="K5097" i="92" s="1"/>
  <c r="B5098" i="92"/>
  <c r="K5098" i="92" s="1"/>
  <c r="B5099" i="92"/>
  <c r="K5099" i="92" s="1"/>
  <c r="B5100" i="92"/>
  <c r="K5100" i="92" s="1"/>
  <c r="B5101" i="92"/>
  <c r="K5101" i="92" s="1"/>
  <c r="B5102" i="92"/>
  <c r="K5102" i="92" s="1"/>
  <c r="B5103" i="92"/>
  <c r="K5103" i="92" s="1"/>
  <c r="B5104" i="92"/>
  <c r="K5104" i="92" s="1"/>
  <c r="B5105" i="92"/>
  <c r="K5105" i="92" s="1"/>
  <c r="B5106" i="92"/>
  <c r="K5106" i="92" s="1"/>
  <c r="B5107" i="92"/>
  <c r="K5107" i="92" s="1"/>
  <c r="B5108" i="92"/>
  <c r="K5108" i="92" s="1"/>
  <c r="B5109" i="92"/>
  <c r="K5109" i="92" s="1"/>
  <c r="B5110" i="92"/>
  <c r="K5110" i="92" s="1"/>
  <c r="B5111" i="92"/>
  <c r="K5111" i="92" s="1"/>
  <c r="B5112" i="92"/>
  <c r="K5112" i="92" s="1"/>
  <c r="B5113" i="92"/>
  <c r="K5113" i="92" s="1"/>
  <c r="B5114" i="92"/>
  <c r="K5114" i="92" s="1"/>
  <c r="B5115" i="92"/>
  <c r="K5115" i="92" s="1"/>
  <c r="B5116" i="92"/>
  <c r="K5116" i="92" s="1"/>
  <c r="B5117" i="92"/>
  <c r="K5117" i="92" s="1"/>
  <c r="B5118" i="92"/>
  <c r="K5118" i="92" s="1"/>
  <c r="B5119" i="92"/>
  <c r="K5119" i="92" s="1"/>
  <c r="B5120" i="92"/>
  <c r="K5120" i="92" s="1"/>
  <c r="B5121" i="92"/>
  <c r="K5121" i="92" s="1"/>
  <c r="B5122" i="92"/>
  <c r="K5122" i="92" s="1"/>
  <c r="B5123" i="92"/>
  <c r="K5123" i="92" s="1"/>
  <c r="B5124" i="92"/>
  <c r="K5124" i="92" s="1"/>
  <c r="B5125" i="92"/>
  <c r="K5125" i="92" s="1"/>
  <c r="B5126" i="92"/>
  <c r="K5126" i="92" s="1"/>
  <c r="B5127" i="92"/>
  <c r="K5127" i="92" s="1"/>
  <c r="B5128" i="92"/>
  <c r="K5128" i="92" s="1"/>
  <c r="B5129" i="92"/>
  <c r="K5129" i="92" s="1"/>
  <c r="B5130" i="92"/>
  <c r="K5130" i="92" s="1"/>
  <c r="B5131" i="92"/>
  <c r="K5131" i="92" s="1"/>
  <c r="B5132" i="92"/>
  <c r="K5132" i="92" s="1"/>
  <c r="B5133" i="92"/>
  <c r="K5133" i="92" s="1"/>
  <c r="B5134" i="92"/>
  <c r="K5134" i="92" s="1"/>
  <c r="B5135" i="92"/>
  <c r="K5135" i="92" s="1"/>
  <c r="B5136" i="92"/>
  <c r="K5136" i="92" s="1"/>
  <c r="B5137" i="92"/>
  <c r="K5137" i="92" s="1"/>
  <c r="B5138" i="92"/>
  <c r="K5138" i="92" s="1"/>
  <c r="B5139" i="92"/>
  <c r="K5139" i="92" s="1"/>
  <c r="B5140" i="92"/>
  <c r="K5140" i="92" s="1"/>
  <c r="B5141" i="92"/>
  <c r="K5141" i="92" s="1"/>
  <c r="B5142" i="92"/>
  <c r="K5142" i="92" s="1"/>
  <c r="B5143" i="92"/>
  <c r="K5143" i="92" s="1"/>
  <c r="B5144" i="92"/>
  <c r="K5144" i="92" s="1"/>
  <c r="B5145" i="92"/>
  <c r="K5145" i="92" s="1"/>
  <c r="B5146" i="92"/>
  <c r="K5146" i="92" s="1"/>
  <c r="B5147" i="92"/>
  <c r="K5147" i="92" s="1"/>
  <c r="B5148" i="92"/>
  <c r="K5148" i="92" s="1"/>
  <c r="B5149" i="92"/>
  <c r="K5149" i="92" s="1"/>
  <c r="B5150" i="92"/>
  <c r="K5150" i="92" s="1"/>
  <c r="B5151" i="92"/>
  <c r="K5151" i="92" s="1"/>
  <c r="B5152" i="92"/>
  <c r="K5152" i="92" s="1"/>
  <c r="B5153" i="92"/>
  <c r="K5153" i="92" s="1"/>
  <c r="B5154" i="92"/>
  <c r="K5154" i="92" s="1"/>
  <c r="B5155" i="92"/>
  <c r="K5155" i="92" s="1"/>
  <c r="B5156" i="92"/>
  <c r="K5156" i="92" s="1"/>
  <c r="B5157" i="92"/>
  <c r="K5157" i="92" s="1"/>
  <c r="B5158" i="92"/>
  <c r="K5158" i="92" s="1"/>
  <c r="B5159" i="92"/>
  <c r="K5159" i="92" s="1"/>
  <c r="B5160" i="92"/>
  <c r="K5160" i="92" s="1"/>
  <c r="B5161" i="92"/>
  <c r="K5161" i="92" s="1"/>
  <c r="B5162" i="92"/>
  <c r="K5162" i="92" s="1"/>
  <c r="B5163" i="92"/>
  <c r="K5163" i="92" s="1"/>
  <c r="B5164" i="92"/>
  <c r="K5164" i="92" s="1"/>
  <c r="B5165" i="92"/>
  <c r="K5165" i="92" s="1"/>
  <c r="B5166" i="92"/>
  <c r="K5166" i="92" s="1"/>
  <c r="B5167" i="92"/>
  <c r="K5167" i="92" s="1"/>
  <c r="B5168" i="92"/>
  <c r="K5168" i="92" s="1"/>
  <c r="B5169" i="92"/>
  <c r="K5169" i="92" s="1"/>
  <c r="B5170" i="92"/>
  <c r="K5170" i="92" s="1"/>
  <c r="B5171" i="92"/>
  <c r="K5171" i="92" s="1"/>
  <c r="B5172" i="92"/>
  <c r="K5172" i="92" s="1"/>
  <c r="B5173" i="92"/>
  <c r="K5173" i="92" s="1"/>
  <c r="B5174" i="92"/>
  <c r="K5174" i="92" s="1"/>
  <c r="B5175" i="92"/>
  <c r="K5175" i="92" s="1"/>
  <c r="B5176" i="92"/>
  <c r="K5176" i="92" s="1"/>
  <c r="B5177" i="92"/>
  <c r="K5177" i="92" s="1"/>
  <c r="B5178" i="92"/>
  <c r="K5178" i="92" s="1"/>
  <c r="B5179" i="92"/>
  <c r="K5179" i="92" s="1"/>
  <c r="B5180" i="92"/>
  <c r="K5180" i="92" s="1"/>
  <c r="B5181" i="92"/>
  <c r="K5181" i="92" s="1"/>
  <c r="B5182" i="92"/>
  <c r="K5182" i="92" s="1"/>
  <c r="B5183" i="92"/>
  <c r="K5183" i="92" s="1"/>
  <c r="B5184" i="92"/>
  <c r="K5184" i="92" s="1"/>
  <c r="B5185" i="92"/>
  <c r="K5185" i="92" s="1"/>
  <c r="B5186" i="92"/>
  <c r="K5186" i="92" s="1"/>
  <c r="B5187" i="92"/>
  <c r="K5187" i="92" s="1"/>
  <c r="B5188" i="92"/>
  <c r="K5188" i="92" s="1"/>
  <c r="B5189" i="92"/>
  <c r="K5189" i="92" s="1"/>
  <c r="B5190" i="92"/>
  <c r="K5190" i="92" s="1"/>
  <c r="B5191" i="92"/>
  <c r="K5191" i="92" s="1"/>
  <c r="B5192" i="92"/>
  <c r="K5192" i="92" s="1"/>
  <c r="B5193" i="92"/>
  <c r="K5193" i="92" s="1"/>
  <c r="B5194" i="92"/>
  <c r="K5194" i="92" s="1"/>
  <c r="B5195" i="92"/>
  <c r="K5195" i="92" s="1"/>
  <c r="B5196" i="92"/>
  <c r="K5196" i="92" s="1"/>
  <c r="B5197" i="92"/>
  <c r="K5197" i="92" s="1"/>
  <c r="B5198" i="92"/>
  <c r="K5198" i="92" s="1"/>
  <c r="B5199" i="92"/>
  <c r="K5199" i="92" s="1"/>
  <c r="B5200" i="92"/>
  <c r="K5200" i="92" s="1"/>
  <c r="B5201" i="92"/>
  <c r="K5201" i="92" s="1"/>
  <c r="B5202" i="92"/>
  <c r="K5202" i="92" s="1"/>
  <c r="B5203" i="92"/>
  <c r="K5203" i="92" s="1"/>
  <c r="B5204" i="92"/>
  <c r="K5204" i="92" s="1"/>
  <c r="B5205" i="92"/>
  <c r="K5205" i="92" s="1"/>
  <c r="B5206" i="92"/>
  <c r="K5206" i="92" s="1"/>
  <c r="B5207" i="92"/>
  <c r="K5207" i="92" s="1"/>
  <c r="B5208" i="92"/>
  <c r="K5208" i="92" s="1"/>
  <c r="B5209" i="92"/>
  <c r="K5209" i="92" s="1"/>
  <c r="B5210" i="92"/>
  <c r="K5210" i="92" s="1"/>
  <c r="B5211" i="92"/>
  <c r="K5211" i="92" s="1"/>
  <c r="B5212" i="92"/>
  <c r="K5212" i="92" s="1"/>
  <c r="B5213" i="92"/>
  <c r="K5213" i="92" s="1"/>
  <c r="B5214" i="92"/>
  <c r="K5214" i="92" s="1"/>
  <c r="B5215" i="92"/>
  <c r="K5215" i="92" s="1"/>
  <c r="B5216" i="92"/>
  <c r="K5216" i="92" s="1"/>
  <c r="B5217" i="92"/>
  <c r="K5217" i="92" s="1"/>
  <c r="B5218" i="92"/>
  <c r="K5218" i="92" s="1"/>
  <c r="B5219" i="92"/>
  <c r="K5219" i="92" s="1"/>
  <c r="B5220" i="92"/>
  <c r="K5220" i="92" s="1"/>
  <c r="B5221" i="92"/>
  <c r="K5221" i="92" s="1"/>
  <c r="B5222" i="92"/>
  <c r="K5222" i="92" s="1"/>
  <c r="B5223" i="92"/>
  <c r="K5223" i="92" s="1"/>
  <c r="B5224" i="92"/>
  <c r="K5224" i="92" s="1"/>
  <c r="B5225" i="92"/>
  <c r="K5225" i="92" s="1"/>
  <c r="B5226" i="92"/>
  <c r="K5226" i="92" s="1"/>
  <c r="B5227" i="92"/>
  <c r="K5227" i="92" s="1"/>
  <c r="B5228" i="92"/>
  <c r="K5228" i="92" s="1"/>
  <c r="B5229" i="92"/>
  <c r="K5229" i="92" s="1"/>
  <c r="B5230" i="92"/>
  <c r="K5230" i="92" s="1"/>
  <c r="B5231" i="92"/>
  <c r="K5231" i="92" s="1"/>
  <c r="B5232" i="92"/>
  <c r="K5232" i="92" s="1"/>
  <c r="B5233" i="92"/>
  <c r="K5233" i="92" s="1"/>
  <c r="B5234" i="92"/>
  <c r="K5234" i="92" s="1"/>
  <c r="B5235" i="92"/>
  <c r="K5235" i="92" s="1"/>
  <c r="B5236" i="92"/>
  <c r="K5236" i="92" s="1"/>
  <c r="B5237" i="92"/>
  <c r="K5237" i="92" s="1"/>
  <c r="B5238" i="92"/>
  <c r="K5238" i="92" s="1"/>
  <c r="B5239" i="92"/>
  <c r="K5239" i="92" s="1"/>
  <c r="B5240" i="92"/>
  <c r="K5240" i="92" s="1"/>
  <c r="B5241" i="92"/>
  <c r="K5241" i="92" s="1"/>
  <c r="B5242" i="92"/>
  <c r="K5242" i="92" s="1"/>
  <c r="B5243" i="92"/>
  <c r="K5243" i="92" s="1"/>
  <c r="B5244" i="92"/>
  <c r="K5244" i="92" s="1"/>
  <c r="B5245" i="92"/>
  <c r="K5245" i="92" s="1"/>
  <c r="B5246" i="92"/>
  <c r="K5246" i="92" s="1"/>
  <c r="B5247" i="92"/>
  <c r="K5247" i="92" s="1"/>
  <c r="B5248" i="92"/>
  <c r="K5248" i="92" s="1"/>
  <c r="B5249" i="92"/>
  <c r="K5249" i="92" s="1"/>
  <c r="B5250" i="92"/>
  <c r="K5250" i="92" s="1"/>
  <c r="B5251" i="92"/>
  <c r="K5251" i="92" s="1"/>
  <c r="B5252" i="92"/>
  <c r="K5252" i="92" s="1"/>
  <c r="B5253" i="92"/>
  <c r="K5253" i="92" s="1"/>
  <c r="B5254" i="92"/>
  <c r="K5254" i="92" s="1"/>
  <c r="B5255" i="92"/>
  <c r="K5255" i="92" s="1"/>
  <c r="B5256" i="92"/>
  <c r="K5256" i="92" s="1"/>
  <c r="B5257" i="92"/>
  <c r="K5257" i="92" s="1"/>
  <c r="B5258" i="92"/>
  <c r="K5258" i="92" s="1"/>
  <c r="B5259" i="92"/>
  <c r="K5259" i="92" s="1"/>
  <c r="B5260" i="92"/>
  <c r="K5260" i="92" s="1"/>
  <c r="B5261" i="92"/>
  <c r="K5261" i="92" s="1"/>
  <c r="B5262" i="92"/>
  <c r="K5262" i="92" s="1"/>
  <c r="B5263" i="92"/>
  <c r="K5263" i="92" s="1"/>
  <c r="B5264" i="92"/>
  <c r="K5264" i="92" s="1"/>
  <c r="B5265" i="92"/>
  <c r="K5265" i="92" s="1"/>
  <c r="B5266" i="92"/>
  <c r="K5266" i="92" s="1"/>
  <c r="B5267" i="92"/>
  <c r="K5267" i="92" s="1"/>
  <c r="B5268" i="92"/>
  <c r="K5268" i="92" s="1"/>
  <c r="B5269" i="92"/>
  <c r="K5269" i="92" s="1"/>
  <c r="B5270" i="92"/>
  <c r="K5270" i="92" s="1"/>
  <c r="B5271" i="92"/>
  <c r="K5271" i="92" s="1"/>
  <c r="B5272" i="92"/>
  <c r="K5272" i="92" s="1"/>
  <c r="B5273" i="92"/>
  <c r="K5273" i="92" s="1"/>
  <c r="B5274" i="92"/>
  <c r="K5274" i="92" s="1"/>
  <c r="B5275" i="92"/>
  <c r="K5275" i="92" s="1"/>
  <c r="B5276" i="92"/>
  <c r="K5276" i="92" s="1"/>
  <c r="B5277" i="92"/>
  <c r="K5277" i="92" s="1"/>
  <c r="B5278" i="92"/>
  <c r="K5278" i="92" s="1"/>
  <c r="B5279" i="92"/>
  <c r="K5279" i="92" s="1"/>
  <c r="B5280" i="92"/>
  <c r="K5280" i="92" s="1"/>
  <c r="B5281" i="92"/>
  <c r="K5281" i="92" s="1"/>
  <c r="B5282" i="92"/>
  <c r="K5282" i="92" s="1"/>
  <c r="B5283" i="92"/>
  <c r="K5283" i="92" s="1"/>
  <c r="B5284" i="92"/>
  <c r="K5284" i="92" s="1"/>
  <c r="B5285" i="92"/>
  <c r="K5285" i="92" s="1"/>
  <c r="B5286" i="92"/>
  <c r="K5286" i="92" s="1"/>
  <c r="B5287" i="92"/>
  <c r="K5287" i="92" s="1"/>
  <c r="B5288" i="92"/>
  <c r="K5288" i="92" s="1"/>
  <c r="B5289" i="92"/>
  <c r="K5289" i="92" s="1"/>
  <c r="B5290" i="92"/>
  <c r="K5290" i="92" s="1"/>
  <c r="B5291" i="92"/>
  <c r="K5291" i="92" s="1"/>
  <c r="B5292" i="92"/>
  <c r="K5292" i="92" s="1"/>
  <c r="B5293" i="92"/>
  <c r="K5293" i="92" s="1"/>
  <c r="B5294" i="92"/>
  <c r="K5294" i="92" s="1"/>
  <c r="B5295" i="92"/>
  <c r="K5295" i="92" s="1"/>
  <c r="B5296" i="92"/>
  <c r="K5296" i="92" s="1"/>
  <c r="B5297" i="92"/>
  <c r="K5297" i="92" s="1"/>
  <c r="B5298" i="92"/>
  <c r="K5298" i="92" s="1"/>
  <c r="B5299" i="92"/>
  <c r="K5299" i="92" s="1"/>
  <c r="B5300" i="92"/>
  <c r="K5300" i="92" s="1"/>
  <c r="B5301" i="92"/>
  <c r="K5301" i="92" s="1"/>
  <c r="B5302" i="92"/>
  <c r="K5302" i="92" s="1"/>
  <c r="B5303" i="92"/>
  <c r="K5303" i="92" s="1"/>
  <c r="B5304" i="92"/>
  <c r="K5304" i="92" s="1"/>
  <c r="B5305" i="92"/>
  <c r="K5305" i="92" s="1"/>
  <c r="B5306" i="92"/>
  <c r="K5306" i="92" s="1"/>
  <c r="B5307" i="92"/>
  <c r="K5307" i="92" s="1"/>
  <c r="B5308" i="92"/>
  <c r="K5308" i="92" s="1"/>
  <c r="B5309" i="92"/>
  <c r="K5309" i="92" s="1"/>
  <c r="B5310" i="92"/>
  <c r="K5310" i="92" s="1"/>
  <c r="B5311" i="92"/>
  <c r="K5311" i="92" s="1"/>
  <c r="B5312" i="92"/>
  <c r="K5312" i="92" s="1"/>
  <c r="B5313" i="92"/>
  <c r="K5313" i="92" s="1"/>
  <c r="B5314" i="92"/>
  <c r="K5314" i="92" s="1"/>
  <c r="B5315" i="92"/>
  <c r="K5315" i="92" s="1"/>
  <c r="B5316" i="92"/>
  <c r="K5316" i="92" s="1"/>
  <c r="B5317" i="92"/>
  <c r="K5317" i="92" s="1"/>
  <c r="B5318" i="92"/>
  <c r="K5318" i="92" s="1"/>
  <c r="B5319" i="92"/>
  <c r="K5319" i="92" s="1"/>
  <c r="B5320" i="92"/>
  <c r="K5320" i="92" s="1"/>
  <c r="B5321" i="92"/>
  <c r="K5321" i="92" s="1"/>
  <c r="B5322" i="92"/>
  <c r="K5322" i="92" s="1"/>
  <c r="B5323" i="92"/>
  <c r="K5323" i="92" s="1"/>
  <c r="B5324" i="92"/>
  <c r="K5324" i="92" s="1"/>
  <c r="B5325" i="92"/>
  <c r="K5325" i="92" s="1"/>
  <c r="B5326" i="92"/>
  <c r="K5326" i="92" s="1"/>
  <c r="B5327" i="92"/>
  <c r="K5327" i="92" s="1"/>
  <c r="B5328" i="92"/>
  <c r="K5328" i="92" s="1"/>
  <c r="B5329" i="92"/>
  <c r="K5329" i="92" s="1"/>
  <c r="B5330" i="92"/>
  <c r="K5330" i="92" s="1"/>
  <c r="B5331" i="92"/>
  <c r="K5331" i="92" s="1"/>
  <c r="B5332" i="92"/>
  <c r="K5332" i="92" s="1"/>
  <c r="B5333" i="92"/>
  <c r="K5333" i="92" s="1"/>
  <c r="B5334" i="92"/>
  <c r="K5334" i="92" s="1"/>
  <c r="B5335" i="92"/>
  <c r="K5335" i="92" s="1"/>
  <c r="B5336" i="92"/>
  <c r="K5336" i="92" s="1"/>
  <c r="B5337" i="92"/>
  <c r="K5337" i="92" s="1"/>
  <c r="B5338" i="92"/>
  <c r="K5338" i="92" s="1"/>
  <c r="B5339" i="92"/>
  <c r="K5339" i="92" s="1"/>
  <c r="B5340" i="92"/>
  <c r="K5340" i="92" s="1"/>
  <c r="B5341" i="92"/>
  <c r="K5341" i="92" s="1"/>
  <c r="B5342" i="92"/>
  <c r="K5342" i="92" s="1"/>
  <c r="B5343" i="92"/>
  <c r="K5343" i="92" s="1"/>
  <c r="B5344" i="92"/>
  <c r="K5344" i="92" s="1"/>
  <c r="B5345" i="92"/>
  <c r="K5345" i="92" s="1"/>
  <c r="B5346" i="92"/>
  <c r="K5346" i="92" s="1"/>
  <c r="B5347" i="92"/>
  <c r="K5347" i="92" s="1"/>
  <c r="B5348" i="92"/>
  <c r="K5348" i="92" s="1"/>
  <c r="B5349" i="92"/>
  <c r="K5349" i="92" s="1"/>
  <c r="B5350" i="92"/>
  <c r="K5350" i="92" s="1"/>
  <c r="B5351" i="92"/>
  <c r="K5351" i="92" s="1"/>
  <c r="B5352" i="92"/>
  <c r="K5352" i="92" s="1"/>
  <c r="B5353" i="92"/>
  <c r="K5353" i="92" s="1"/>
  <c r="B5354" i="92"/>
  <c r="K5354" i="92" s="1"/>
  <c r="B5355" i="92"/>
  <c r="K5355" i="92" s="1"/>
  <c r="B5356" i="92"/>
  <c r="K5356" i="92" s="1"/>
  <c r="B5357" i="92"/>
  <c r="K5357" i="92" s="1"/>
  <c r="B5358" i="92"/>
  <c r="K5358" i="92" s="1"/>
  <c r="B5359" i="92"/>
  <c r="K5359" i="92" s="1"/>
  <c r="B5360" i="92"/>
  <c r="K5360" i="92" s="1"/>
  <c r="B5361" i="92"/>
  <c r="K5361" i="92" s="1"/>
  <c r="B5362" i="92"/>
  <c r="K5362" i="92" s="1"/>
  <c r="B5363" i="92"/>
  <c r="K5363" i="92" s="1"/>
  <c r="B5364" i="92"/>
  <c r="K5364" i="92" s="1"/>
  <c r="B5365" i="92"/>
  <c r="K5365" i="92" s="1"/>
  <c r="B5366" i="92"/>
  <c r="K5366" i="92" s="1"/>
  <c r="B5367" i="92"/>
  <c r="K5367" i="92" s="1"/>
  <c r="B5368" i="92"/>
  <c r="K5368" i="92" s="1"/>
  <c r="B5369" i="92"/>
  <c r="K5369" i="92" s="1"/>
  <c r="B5370" i="92"/>
  <c r="K5370" i="92" s="1"/>
  <c r="B5371" i="92"/>
  <c r="K5371" i="92" s="1"/>
  <c r="B5372" i="92"/>
  <c r="K5372" i="92" s="1"/>
  <c r="B5373" i="92"/>
  <c r="K5373" i="92" s="1"/>
  <c r="B5374" i="92"/>
  <c r="K5374" i="92" s="1"/>
  <c r="B5375" i="92"/>
  <c r="K5375" i="92" s="1"/>
  <c r="B5376" i="92"/>
  <c r="K5376" i="92" s="1"/>
  <c r="B5377" i="92"/>
  <c r="K5377" i="92" s="1"/>
  <c r="B5378" i="92"/>
  <c r="K5378" i="92" s="1"/>
  <c r="B5379" i="92"/>
  <c r="K5379" i="92" s="1"/>
  <c r="B5380" i="92"/>
  <c r="K5380" i="92" s="1"/>
  <c r="B5381" i="92"/>
  <c r="K5381" i="92" s="1"/>
  <c r="B5382" i="92"/>
  <c r="K5382" i="92" s="1"/>
  <c r="B5383" i="92"/>
  <c r="K5383" i="92" s="1"/>
  <c r="B5384" i="92"/>
  <c r="K5384" i="92" s="1"/>
  <c r="B5385" i="92"/>
  <c r="K5385" i="92" s="1"/>
  <c r="B5386" i="92"/>
  <c r="K5386" i="92" s="1"/>
  <c r="B5387" i="92"/>
  <c r="K5387" i="92" s="1"/>
  <c r="B5388" i="92"/>
  <c r="K5388" i="92" s="1"/>
  <c r="B5389" i="92"/>
  <c r="K5389" i="92" s="1"/>
  <c r="B5390" i="92"/>
  <c r="K5390" i="92" s="1"/>
  <c r="B5391" i="92"/>
  <c r="K5391" i="92" s="1"/>
  <c r="B5392" i="92"/>
  <c r="K5392" i="92" s="1"/>
  <c r="B5393" i="92"/>
  <c r="K5393" i="92" s="1"/>
  <c r="B5394" i="92"/>
  <c r="K5394" i="92" s="1"/>
  <c r="B5395" i="92"/>
  <c r="K5395" i="92" s="1"/>
  <c r="B5396" i="92"/>
  <c r="K5396" i="92" s="1"/>
  <c r="B5397" i="92"/>
  <c r="K5397" i="92" s="1"/>
  <c r="B5398" i="92"/>
  <c r="K5398" i="92" s="1"/>
  <c r="B5399" i="92"/>
  <c r="K5399" i="92" s="1"/>
  <c r="B5400" i="92"/>
  <c r="K5400" i="92" s="1"/>
  <c r="B5401" i="92"/>
  <c r="K5401" i="92" s="1"/>
  <c r="B5402" i="92"/>
  <c r="K5402" i="92" s="1"/>
  <c r="B5403" i="92"/>
  <c r="K5403" i="92" s="1"/>
  <c r="B5404" i="92"/>
  <c r="K5404" i="92" s="1"/>
  <c r="B5405" i="92"/>
  <c r="K5405" i="92" s="1"/>
  <c r="B5406" i="92"/>
  <c r="K5406" i="92" s="1"/>
  <c r="B5407" i="92"/>
  <c r="K5407" i="92" s="1"/>
  <c r="B5408" i="92"/>
  <c r="K5408" i="92" s="1"/>
  <c r="B5409" i="92"/>
  <c r="K5409" i="92" s="1"/>
  <c r="B5410" i="92"/>
  <c r="K5410" i="92" s="1"/>
  <c r="B5411" i="92"/>
  <c r="K5411" i="92" s="1"/>
  <c r="B5412" i="92"/>
  <c r="K5412" i="92" s="1"/>
  <c r="B5413" i="92"/>
  <c r="K5413" i="92" s="1"/>
  <c r="B5414" i="92"/>
  <c r="K5414" i="92" s="1"/>
  <c r="B5415" i="92"/>
  <c r="K5415" i="92" s="1"/>
  <c r="B5416" i="92"/>
  <c r="K5416" i="92" s="1"/>
  <c r="B5417" i="92"/>
  <c r="K5417" i="92" s="1"/>
  <c r="B5418" i="92"/>
  <c r="K5418" i="92" s="1"/>
  <c r="B5419" i="92"/>
  <c r="K5419" i="92" s="1"/>
  <c r="B5420" i="92"/>
  <c r="K5420" i="92" s="1"/>
  <c r="B5421" i="92"/>
  <c r="K5421" i="92" s="1"/>
  <c r="B5422" i="92"/>
  <c r="K5422" i="92" s="1"/>
  <c r="B5423" i="92"/>
  <c r="K5423" i="92" s="1"/>
  <c r="B5424" i="92"/>
  <c r="K5424" i="92" s="1"/>
  <c r="B5425" i="92"/>
  <c r="K5425" i="92" s="1"/>
  <c r="B5426" i="92"/>
  <c r="K5426" i="92" s="1"/>
  <c r="B5427" i="92"/>
  <c r="K5427" i="92" s="1"/>
  <c r="B5428" i="92"/>
  <c r="K5428" i="92" s="1"/>
  <c r="B5429" i="92"/>
  <c r="K5429" i="92" s="1"/>
  <c r="B5430" i="92"/>
  <c r="K5430" i="92" s="1"/>
  <c r="B5431" i="92"/>
  <c r="K5431" i="92" s="1"/>
  <c r="B5432" i="92"/>
  <c r="K5432" i="92" s="1"/>
  <c r="B5433" i="92"/>
  <c r="K5433" i="92" s="1"/>
  <c r="B5434" i="92"/>
  <c r="K5434" i="92" s="1"/>
  <c r="B5435" i="92"/>
  <c r="K5435" i="92" s="1"/>
  <c r="B5436" i="92"/>
  <c r="K5436" i="92" s="1"/>
  <c r="B5437" i="92"/>
  <c r="K5437" i="92" s="1"/>
  <c r="B5438" i="92"/>
  <c r="K5438" i="92" s="1"/>
  <c r="B5439" i="92"/>
  <c r="K5439" i="92" s="1"/>
  <c r="B5440" i="92"/>
  <c r="K5440" i="92" s="1"/>
  <c r="B5441" i="92"/>
  <c r="K5441" i="92" s="1"/>
  <c r="B5442" i="92"/>
  <c r="K5442" i="92" s="1"/>
  <c r="B5443" i="92"/>
  <c r="K5443" i="92" s="1"/>
  <c r="B5444" i="92"/>
  <c r="K5444" i="92" s="1"/>
  <c r="B5445" i="92"/>
  <c r="K5445" i="92" s="1"/>
  <c r="B5446" i="92"/>
  <c r="K5446" i="92" s="1"/>
  <c r="B5447" i="92"/>
  <c r="K5447" i="92" s="1"/>
  <c r="B5448" i="92"/>
  <c r="K5448" i="92" s="1"/>
  <c r="B5449" i="92"/>
  <c r="K5449" i="92" s="1"/>
  <c r="B5450" i="92"/>
  <c r="K5450" i="92" s="1"/>
  <c r="B5451" i="92"/>
  <c r="K5451" i="92" s="1"/>
  <c r="B5452" i="92"/>
  <c r="K5452" i="92" s="1"/>
  <c r="B5453" i="92"/>
  <c r="K5453" i="92" s="1"/>
  <c r="B5454" i="92"/>
  <c r="K5454" i="92" s="1"/>
  <c r="B5455" i="92"/>
  <c r="K5455" i="92" s="1"/>
  <c r="B5456" i="92"/>
  <c r="K5456" i="92" s="1"/>
  <c r="B5457" i="92"/>
  <c r="K5457" i="92" s="1"/>
  <c r="B5458" i="92"/>
  <c r="K5458" i="92" s="1"/>
  <c r="B5459" i="92"/>
  <c r="K5459" i="92" s="1"/>
  <c r="B5460" i="92"/>
  <c r="K5460" i="92" s="1"/>
  <c r="B5461" i="92"/>
  <c r="K5461" i="92" s="1"/>
  <c r="B5462" i="92"/>
  <c r="K5462" i="92" s="1"/>
  <c r="B5463" i="92"/>
  <c r="K5463" i="92" s="1"/>
  <c r="B5464" i="92"/>
  <c r="K5464" i="92" s="1"/>
  <c r="B5465" i="92"/>
  <c r="K5465" i="92" s="1"/>
  <c r="B5466" i="92"/>
  <c r="K5466" i="92" s="1"/>
  <c r="B5467" i="92"/>
  <c r="K5467" i="92" s="1"/>
  <c r="B5468" i="92"/>
  <c r="K5468" i="92" s="1"/>
  <c r="B5469" i="92"/>
  <c r="K5469" i="92" s="1"/>
  <c r="B5470" i="92"/>
  <c r="K5470" i="92" s="1"/>
  <c r="B5471" i="92"/>
  <c r="K5471" i="92" s="1"/>
  <c r="B5472" i="92"/>
  <c r="K5472" i="92" s="1"/>
  <c r="B5473" i="92"/>
  <c r="K5473" i="92" s="1"/>
  <c r="B5474" i="92"/>
  <c r="K5474" i="92" s="1"/>
  <c r="B5475" i="92"/>
  <c r="K5475" i="92" s="1"/>
  <c r="B5476" i="92"/>
  <c r="K5476" i="92" s="1"/>
  <c r="B5477" i="92"/>
  <c r="K5477" i="92" s="1"/>
  <c r="B5478" i="92"/>
  <c r="K5478" i="92" s="1"/>
  <c r="B5479" i="92"/>
  <c r="K5479" i="92" s="1"/>
  <c r="B5480" i="92"/>
  <c r="K5480" i="92" s="1"/>
  <c r="B5481" i="92"/>
  <c r="K5481" i="92" s="1"/>
  <c r="B5482" i="92"/>
  <c r="K5482" i="92" s="1"/>
  <c r="B5483" i="92"/>
  <c r="K5483" i="92" s="1"/>
  <c r="B5484" i="92"/>
  <c r="K5484" i="92" s="1"/>
  <c r="B5485" i="92"/>
  <c r="K5485" i="92" s="1"/>
  <c r="B5486" i="92"/>
  <c r="K5486" i="92" s="1"/>
  <c r="B5487" i="92"/>
  <c r="K5487" i="92" s="1"/>
  <c r="B5488" i="92"/>
  <c r="K5488" i="92" s="1"/>
  <c r="B5489" i="92"/>
  <c r="K5489" i="92" s="1"/>
  <c r="B5490" i="92"/>
  <c r="K5490" i="92" s="1"/>
  <c r="B5491" i="92"/>
  <c r="K5491" i="92" s="1"/>
  <c r="B5492" i="92"/>
  <c r="K5492" i="92" s="1"/>
  <c r="B5493" i="92"/>
  <c r="K5493" i="92" s="1"/>
  <c r="B5494" i="92"/>
  <c r="K5494" i="92" s="1"/>
  <c r="B5495" i="92"/>
  <c r="K5495" i="92" s="1"/>
  <c r="B5496" i="92"/>
  <c r="K5496" i="92" s="1"/>
  <c r="B5497" i="92"/>
  <c r="K5497" i="92" s="1"/>
  <c r="B5498" i="92"/>
  <c r="K5498" i="92" s="1"/>
  <c r="B5499" i="92"/>
  <c r="K5499" i="92" s="1"/>
  <c r="B5500" i="92"/>
  <c r="K5500" i="92" s="1"/>
  <c r="B5501" i="92"/>
  <c r="K5501" i="92" s="1"/>
  <c r="B5502" i="92"/>
  <c r="K5502" i="92" s="1"/>
  <c r="B5503" i="92"/>
  <c r="K5503" i="92" s="1"/>
  <c r="B5504" i="92"/>
  <c r="K5504" i="92" s="1"/>
  <c r="B5505" i="92"/>
  <c r="K5505" i="92" s="1"/>
  <c r="B5506" i="92"/>
  <c r="K5506" i="92" s="1"/>
  <c r="B5507" i="92"/>
  <c r="K5507" i="92" s="1"/>
  <c r="B5508" i="92"/>
  <c r="K5508" i="92" s="1"/>
  <c r="B5509" i="92"/>
  <c r="K5509" i="92" s="1"/>
  <c r="B5510" i="92"/>
  <c r="K5510" i="92" s="1"/>
  <c r="B5511" i="92"/>
  <c r="K5511" i="92" s="1"/>
  <c r="B5512" i="92"/>
  <c r="K5512" i="92" s="1"/>
  <c r="B5513" i="92"/>
  <c r="K5513" i="92" s="1"/>
  <c r="B5514" i="92"/>
  <c r="K5514" i="92" s="1"/>
  <c r="B5515" i="92"/>
  <c r="K5515" i="92" s="1"/>
  <c r="B5516" i="92"/>
  <c r="K5516" i="92" s="1"/>
  <c r="B5517" i="92"/>
  <c r="K5517" i="92" s="1"/>
  <c r="B5518" i="92"/>
  <c r="K5518" i="92" s="1"/>
  <c r="B5519" i="92"/>
  <c r="K5519" i="92" s="1"/>
  <c r="B5520" i="92"/>
  <c r="K5520" i="92" s="1"/>
  <c r="B5521" i="92"/>
  <c r="K5521" i="92" s="1"/>
  <c r="B5522" i="92"/>
  <c r="K5522" i="92" s="1"/>
  <c r="B5523" i="92"/>
  <c r="K5523" i="92" s="1"/>
  <c r="B5524" i="92"/>
  <c r="K5524" i="92" s="1"/>
  <c r="B5525" i="92"/>
  <c r="K5525" i="92" s="1"/>
  <c r="B5526" i="92"/>
  <c r="K5526" i="92" s="1"/>
  <c r="B5527" i="92"/>
  <c r="K5527" i="92" s="1"/>
  <c r="B5528" i="92"/>
  <c r="K5528" i="92" s="1"/>
  <c r="B5529" i="92"/>
  <c r="K5529" i="92" s="1"/>
  <c r="B5530" i="92"/>
  <c r="K5530" i="92" s="1"/>
  <c r="B5531" i="92"/>
  <c r="K5531" i="92" s="1"/>
  <c r="B5532" i="92"/>
  <c r="K5532" i="92" s="1"/>
  <c r="B5533" i="92"/>
  <c r="K5533" i="92" s="1"/>
  <c r="B5534" i="92"/>
  <c r="K5534" i="92" s="1"/>
  <c r="B5535" i="92"/>
  <c r="K5535" i="92" s="1"/>
  <c r="B5536" i="92"/>
  <c r="K5536" i="92" s="1"/>
  <c r="B5537" i="92"/>
  <c r="K5537" i="92" s="1"/>
  <c r="B5538" i="92"/>
  <c r="K5538" i="92" s="1"/>
  <c r="B5539" i="92"/>
  <c r="K5539" i="92" s="1"/>
  <c r="B5540" i="92"/>
  <c r="K5540" i="92" s="1"/>
  <c r="B5541" i="92"/>
  <c r="K5541" i="92" s="1"/>
  <c r="B5542" i="92"/>
  <c r="K5542" i="92" s="1"/>
  <c r="B5543" i="92"/>
  <c r="K5543" i="92" s="1"/>
  <c r="B5544" i="92"/>
  <c r="K5544" i="92" s="1"/>
  <c r="B5545" i="92"/>
  <c r="K5545" i="92" s="1"/>
  <c r="B5546" i="92"/>
  <c r="K5546" i="92" s="1"/>
  <c r="B5547" i="92"/>
  <c r="K5547" i="92" s="1"/>
  <c r="B5548" i="92"/>
  <c r="K5548" i="92" s="1"/>
  <c r="B5549" i="92"/>
  <c r="K5549" i="92" s="1"/>
  <c r="B5550" i="92"/>
  <c r="K5550" i="92" s="1"/>
  <c r="B5551" i="92"/>
  <c r="K5551" i="92" s="1"/>
  <c r="B5552" i="92"/>
  <c r="K5552" i="92" s="1"/>
  <c r="B5553" i="92"/>
  <c r="K5553" i="92" s="1"/>
  <c r="B5554" i="92"/>
  <c r="K5554" i="92" s="1"/>
  <c r="B5555" i="92"/>
  <c r="K5555" i="92" s="1"/>
  <c r="B5556" i="92"/>
  <c r="K5556" i="92" s="1"/>
  <c r="B5557" i="92"/>
  <c r="K5557" i="92" s="1"/>
  <c r="B5558" i="92"/>
  <c r="K5558" i="92" s="1"/>
  <c r="B5559" i="92"/>
  <c r="K5559" i="92" s="1"/>
  <c r="B5560" i="92"/>
  <c r="K5560" i="92" s="1"/>
  <c r="B5561" i="92"/>
  <c r="K5561" i="92" s="1"/>
  <c r="B5562" i="92"/>
  <c r="K5562" i="92" s="1"/>
  <c r="B5563" i="92"/>
  <c r="K5563" i="92" s="1"/>
  <c r="B5564" i="92"/>
  <c r="K5564" i="92" s="1"/>
  <c r="B5565" i="92"/>
  <c r="K5565" i="92" s="1"/>
  <c r="B5566" i="92"/>
  <c r="K5566" i="92" s="1"/>
  <c r="B5567" i="92"/>
  <c r="K5567" i="92" s="1"/>
  <c r="B5568" i="92"/>
  <c r="K5568" i="92" s="1"/>
  <c r="B5569" i="92"/>
  <c r="K5569" i="92" s="1"/>
  <c r="B5570" i="92"/>
  <c r="K5570" i="92" s="1"/>
  <c r="B5571" i="92"/>
  <c r="K5571" i="92" s="1"/>
  <c r="B5572" i="92"/>
  <c r="K5572" i="92" s="1"/>
  <c r="B5573" i="92"/>
  <c r="K5573" i="92" s="1"/>
  <c r="B5574" i="92"/>
  <c r="K5574" i="92" s="1"/>
  <c r="B5575" i="92"/>
  <c r="K5575" i="92" s="1"/>
  <c r="B5576" i="92"/>
  <c r="K5576" i="92" s="1"/>
  <c r="B5577" i="92"/>
  <c r="K5577" i="92" s="1"/>
  <c r="B5578" i="92"/>
  <c r="K5578" i="92" s="1"/>
  <c r="B5579" i="92"/>
  <c r="K5579" i="92" s="1"/>
  <c r="B5580" i="92"/>
  <c r="K5580" i="92" s="1"/>
  <c r="B5581" i="92"/>
  <c r="K5581" i="92" s="1"/>
  <c r="B5582" i="92"/>
  <c r="K5582" i="92" s="1"/>
  <c r="B5583" i="92"/>
  <c r="K5583" i="92" s="1"/>
  <c r="B5584" i="92"/>
  <c r="K5584" i="92" s="1"/>
  <c r="B5585" i="92"/>
  <c r="K5585" i="92" s="1"/>
  <c r="B5586" i="92"/>
  <c r="K5586" i="92" s="1"/>
  <c r="B5587" i="92"/>
  <c r="K5587" i="92" s="1"/>
  <c r="B5588" i="92"/>
  <c r="K5588" i="92" s="1"/>
  <c r="B5589" i="92"/>
  <c r="K5589" i="92" s="1"/>
  <c r="B5590" i="92"/>
  <c r="K5590" i="92" s="1"/>
  <c r="B5591" i="92"/>
  <c r="K5591" i="92" s="1"/>
  <c r="B5592" i="92"/>
  <c r="K5592" i="92" s="1"/>
  <c r="B5593" i="92"/>
  <c r="K5593" i="92" s="1"/>
  <c r="B5594" i="92"/>
  <c r="K5594" i="92" s="1"/>
  <c r="B5595" i="92"/>
  <c r="K5595" i="92" s="1"/>
  <c r="B5596" i="92"/>
  <c r="K5596" i="92" s="1"/>
  <c r="B5597" i="92"/>
  <c r="K5597" i="92" s="1"/>
  <c r="B5598" i="92"/>
  <c r="K5598" i="92" s="1"/>
  <c r="B5599" i="92"/>
  <c r="K5599" i="92" s="1"/>
  <c r="B5600" i="92"/>
  <c r="K5600" i="92" s="1"/>
  <c r="B5601" i="92"/>
  <c r="K5601" i="92" s="1"/>
  <c r="B5602" i="92"/>
  <c r="K5602" i="92" s="1"/>
  <c r="B5603" i="92"/>
  <c r="K5603" i="92" s="1"/>
  <c r="B5604" i="92"/>
  <c r="K5604" i="92" s="1"/>
  <c r="B5605" i="92"/>
  <c r="K5605" i="92" s="1"/>
  <c r="B5606" i="92"/>
  <c r="K5606" i="92" s="1"/>
  <c r="B5607" i="92"/>
  <c r="K5607" i="92" s="1"/>
  <c r="B5608" i="92"/>
  <c r="K5608" i="92" s="1"/>
  <c r="B5609" i="92"/>
  <c r="K5609" i="92" s="1"/>
  <c r="B5610" i="92"/>
  <c r="K5610" i="92" s="1"/>
  <c r="B5611" i="92"/>
  <c r="K5611" i="92" s="1"/>
  <c r="B5612" i="92"/>
  <c r="K5612" i="92" s="1"/>
  <c r="B5613" i="92"/>
  <c r="K5613" i="92" s="1"/>
  <c r="B5614" i="92"/>
  <c r="K5614" i="92" s="1"/>
  <c r="B5615" i="92"/>
  <c r="K5615" i="92" s="1"/>
  <c r="B5616" i="92"/>
  <c r="K5616" i="92" s="1"/>
  <c r="B5617" i="92"/>
  <c r="K5617" i="92" s="1"/>
  <c r="B5618" i="92"/>
  <c r="K5618" i="92" s="1"/>
  <c r="B5619" i="92"/>
  <c r="K5619" i="92" s="1"/>
  <c r="B5620" i="92"/>
  <c r="K5620" i="92" s="1"/>
  <c r="B5621" i="92"/>
  <c r="K5621" i="92" s="1"/>
  <c r="B5622" i="92"/>
  <c r="K5622" i="92" s="1"/>
  <c r="B5623" i="92"/>
  <c r="K5623" i="92" s="1"/>
  <c r="B5624" i="92"/>
  <c r="K5624" i="92" s="1"/>
  <c r="B5625" i="92"/>
  <c r="K5625" i="92" s="1"/>
  <c r="B5626" i="92"/>
  <c r="K5626" i="92" s="1"/>
  <c r="B5627" i="92"/>
  <c r="K5627" i="92" s="1"/>
  <c r="B5628" i="92"/>
  <c r="K5628" i="92" s="1"/>
  <c r="B5629" i="92"/>
  <c r="K5629" i="92" s="1"/>
  <c r="B5630" i="92"/>
  <c r="K5630" i="92" s="1"/>
  <c r="B5631" i="92"/>
  <c r="K5631" i="92" s="1"/>
  <c r="B5632" i="92"/>
  <c r="K5632" i="92" s="1"/>
  <c r="B5633" i="92"/>
  <c r="K5633" i="92" s="1"/>
  <c r="B5634" i="92"/>
  <c r="K5634" i="92" s="1"/>
  <c r="B5635" i="92"/>
  <c r="K5635" i="92" s="1"/>
  <c r="B5636" i="92"/>
  <c r="K5636" i="92" s="1"/>
  <c r="B5637" i="92"/>
  <c r="K5637" i="92" s="1"/>
  <c r="B5638" i="92"/>
  <c r="K5638" i="92" s="1"/>
  <c r="B5639" i="92"/>
  <c r="K5639" i="92" s="1"/>
  <c r="B5640" i="92"/>
  <c r="K5640" i="92" s="1"/>
  <c r="B5641" i="92"/>
  <c r="K5641" i="92" s="1"/>
  <c r="B5642" i="92"/>
  <c r="K5642" i="92" s="1"/>
  <c r="B5643" i="92"/>
  <c r="K5643" i="92" s="1"/>
  <c r="B5644" i="92"/>
  <c r="K5644" i="92" s="1"/>
  <c r="B5645" i="92"/>
  <c r="K5645" i="92" s="1"/>
  <c r="B5646" i="92"/>
  <c r="K5646" i="92" s="1"/>
  <c r="B5647" i="92"/>
  <c r="K5647" i="92" s="1"/>
  <c r="B5648" i="92"/>
  <c r="K5648" i="92" s="1"/>
  <c r="B5649" i="92"/>
  <c r="K5649" i="92" s="1"/>
  <c r="B5650" i="92"/>
  <c r="K5650" i="92" s="1"/>
  <c r="B5651" i="92"/>
  <c r="K5651" i="92" s="1"/>
  <c r="B5652" i="92"/>
  <c r="K5652" i="92" s="1"/>
  <c r="B5653" i="92"/>
  <c r="K5653" i="92" s="1"/>
  <c r="B5654" i="92"/>
  <c r="K5654" i="92" s="1"/>
  <c r="B5655" i="92"/>
  <c r="K5655" i="92" s="1"/>
  <c r="B5656" i="92"/>
  <c r="K5656" i="92" s="1"/>
  <c r="B5657" i="92"/>
  <c r="K5657" i="92" s="1"/>
  <c r="B5658" i="92"/>
  <c r="K5658" i="92" s="1"/>
  <c r="B5659" i="92"/>
  <c r="K5659" i="92" s="1"/>
  <c r="B5660" i="92"/>
  <c r="K5660" i="92" s="1"/>
  <c r="B5661" i="92"/>
  <c r="K5661" i="92" s="1"/>
  <c r="B5662" i="92"/>
  <c r="K5662" i="92" s="1"/>
  <c r="B5663" i="92"/>
  <c r="K5663" i="92" s="1"/>
  <c r="B5664" i="92"/>
  <c r="K5664" i="92" s="1"/>
  <c r="B5665" i="92"/>
  <c r="K5665" i="92" s="1"/>
  <c r="B5666" i="92"/>
  <c r="K5666" i="92" s="1"/>
  <c r="B5667" i="92"/>
  <c r="K5667" i="92" s="1"/>
  <c r="B5668" i="92"/>
  <c r="K5668" i="92" s="1"/>
  <c r="B5669" i="92"/>
  <c r="K5669" i="92" s="1"/>
  <c r="B5670" i="92"/>
  <c r="K5670" i="92" s="1"/>
  <c r="B5671" i="92"/>
  <c r="K5671" i="92" s="1"/>
  <c r="B5672" i="92"/>
  <c r="K5672" i="92" s="1"/>
  <c r="B5673" i="92"/>
  <c r="K5673" i="92" s="1"/>
  <c r="B5674" i="92"/>
  <c r="K5674" i="92" s="1"/>
  <c r="B5675" i="92"/>
  <c r="K5675" i="92" s="1"/>
  <c r="B5676" i="92"/>
  <c r="K5676" i="92" s="1"/>
  <c r="B5677" i="92"/>
  <c r="K5677" i="92" s="1"/>
  <c r="B5678" i="92"/>
  <c r="K5678" i="92" s="1"/>
  <c r="K5679" i="92"/>
  <c r="K5680" i="92"/>
  <c r="K5681" i="92"/>
  <c r="B5682" i="92"/>
  <c r="K5682" i="92" s="1"/>
  <c r="B5683" i="92"/>
  <c r="K5683" i="92" s="1"/>
  <c r="B5684" i="92"/>
  <c r="K5684" i="92" s="1"/>
  <c r="B5685" i="92"/>
  <c r="K5685" i="92" s="1"/>
  <c r="B5686" i="92"/>
  <c r="K5686" i="92" s="1"/>
  <c r="B5687" i="92"/>
  <c r="K5687" i="92" s="1"/>
  <c r="B5688" i="92"/>
  <c r="K5688" i="92" s="1"/>
  <c r="B5689" i="92"/>
  <c r="K5689" i="92" s="1"/>
  <c r="B5690" i="92"/>
  <c r="K5690" i="92" s="1"/>
  <c r="B5691" i="92"/>
  <c r="K5691" i="92" s="1"/>
  <c r="B5692" i="92"/>
  <c r="K5692" i="92" s="1"/>
  <c r="B5693" i="92"/>
  <c r="K5693" i="92" s="1"/>
  <c r="B5694" i="92"/>
  <c r="K5694" i="92" s="1"/>
  <c r="B5695" i="92"/>
  <c r="K5695" i="92" s="1"/>
  <c r="B5696" i="92"/>
  <c r="K5696" i="92" s="1"/>
  <c r="B5697" i="92"/>
  <c r="K5697" i="92" s="1"/>
  <c r="B5698" i="92"/>
  <c r="K5698" i="92" s="1"/>
  <c r="B5699" i="92"/>
  <c r="K5699" i="92" s="1"/>
  <c r="B5700" i="92"/>
  <c r="K5700" i="92" s="1"/>
  <c r="B5701" i="92"/>
  <c r="K5701" i="92" s="1"/>
  <c r="B5702" i="92"/>
  <c r="K5702" i="92" s="1"/>
  <c r="B5703" i="92"/>
  <c r="K5703" i="92" s="1"/>
  <c r="B5704" i="92"/>
  <c r="K5704" i="92" s="1"/>
  <c r="B5705" i="92"/>
  <c r="K5705" i="92" s="1"/>
  <c r="B5706" i="92"/>
  <c r="K5706" i="92" s="1"/>
  <c r="B5707" i="92"/>
  <c r="K5707" i="92" s="1"/>
  <c r="B5708" i="92"/>
  <c r="K5708" i="92" s="1"/>
  <c r="B5709" i="92"/>
  <c r="K5709" i="92" s="1"/>
  <c r="B5710" i="92"/>
  <c r="K5710" i="92" s="1"/>
  <c r="B5711" i="92"/>
  <c r="K5711" i="92" s="1"/>
  <c r="B5712" i="92"/>
  <c r="K5712" i="92" s="1"/>
  <c r="B5713" i="92"/>
  <c r="K5713" i="92" s="1"/>
  <c r="B5714" i="92"/>
  <c r="K5714" i="92" s="1"/>
  <c r="B5715" i="92"/>
  <c r="K5715" i="92" s="1"/>
  <c r="B5716" i="92"/>
  <c r="K5716" i="92" s="1"/>
  <c r="B5717" i="92"/>
  <c r="K5717" i="92" s="1"/>
  <c r="B5718" i="92"/>
  <c r="K5718" i="92" s="1"/>
  <c r="B5719" i="92"/>
  <c r="K5719" i="92" s="1"/>
  <c r="B5720" i="92"/>
  <c r="K5720" i="92" s="1"/>
  <c r="B5721" i="92"/>
  <c r="K5721" i="92" s="1"/>
  <c r="B5722" i="92"/>
  <c r="K5722" i="92" s="1"/>
  <c r="B5723" i="92"/>
  <c r="K5723" i="92" s="1"/>
  <c r="B5724" i="92"/>
  <c r="K5724" i="92" s="1"/>
  <c r="B5725" i="92"/>
  <c r="K5725" i="92" s="1"/>
  <c r="B5726" i="92"/>
  <c r="K5726" i="92" s="1"/>
  <c r="B5727" i="92"/>
  <c r="K5727" i="92" s="1"/>
  <c r="B5728" i="92"/>
  <c r="K5728" i="92" s="1"/>
  <c r="B5729" i="92"/>
  <c r="K5729" i="92" s="1"/>
  <c r="B5730" i="92"/>
  <c r="K5730" i="92" s="1"/>
  <c r="B5731" i="92"/>
  <c r="K5731" i="92" s="1"/>
  <c r="B5732" i="92"/>
  <c r="K5732" i="92" s="1"/>
  <c r="B5733" i="92"/>
  <c r="K5733" i="92" s="1"/>
  <c r="B5734" i="92"/>
  <c r="K5734" i="92" s="1"/>
  <c r="B5735" i="92"/>
  <c r="K5735" i="92" s="1"/>
  <c r="B5736" i="92"/>
  <c r="K5736" i="92" s="1"/>
  <c r="B5737" i="92"/>
  <c r="K5737" i="92" s="1"/>
  <c r="B5738" i="92"/>
  <c r="K5738" i="92" s="1"/>
  <c r="B5739" i="92"/>
  <c r="K5739" i="92" s="1"/>
  <c r="B5740" i="92"/>
  <c r="K5740" i="92" s="1"/>
  <c r="B5741" i="92"/>
  <c r="K5741" i="92" s="1"/>
  <c r="B5742" i="92"/>
  <c r="K5742" i="92" s="1"/>
  <c r="B5743" i="92"/>
  <c r="K5743" i="92" s="1"/>
  <c r="B5744" i="92"/>
  <c r="K5744" i="92" s="1"/>
  <c r="B5745" i="92"/>
  <c r="K5745" i="92" s="1"/>
  <c r="B5746" i="92"/>
  <c r="K5746" i="92" s="1"/>
  <c r="B5747" i="92"/>
  <c r="K5747" i="92" s="1"/>
  <c r="B5748" i="92"/>
  <c r="K5748" i="92" s="1"/>
  <c r="B5749" i="92"/>
  <c r="K5749" i="92" s="1"/>
  <c r="B5750" i="92"/>
  <c r="K5750" i="92" s="1"/>
  <c r="B5751" i="92"/>
  <c r="K5751" i="92" s="1"/>
  <c r="B5752" i="92"/>
  <c r="K5752" i="92" s="1"/>
  <c r="B5753" i="92"/>
  <c r="K5753" i="92" s="1"/>
  <c r="B5754" i="92"/>
  <c r="K5754" i="92" s="1"/>
  <c r="B5755" i="92"/>
  <c r="K5755" i="92" s="1"/>
  <c r="B5756" i="92"/>
  <c r="K5756" i="92" s="1"/>
  <c r="B5757" i="92"/>
  <c r="K5757" i="92" s="1"/>
  <c r="B5758" i="92"/>
  <c r="K5758" i="92" s="1"/>
  <c r="B5759" i="92"/>
  <c r="K5759" i="92" s="1"/>
  <c r="B5760" i="92"/>
  <c r="K5760" i="92" s="1"/>
  <c r="B5761" i="92"/>
  <c r="K5761" i="92" s="1"/>
  <c r="B5762" i="92"/>
  <c r="K5762" i="92" s="1"/>
  <c r="B5763" i="92"/>
  <c r="K5763" i="92" s="1"/>
  <c r="B5764" i="92"/>
  <c r="K5764" i="92" s="1"/>
  <c r="B5765" i="92"/>
  <c r="K5765" i="92" s="1"/>
  <c r="B5766" i="92"/>
  <c r="K5766" i="92" s="1"/>
  <c r="B5767" i="92"/>
  <c r="K5767" i="92" s="1"/>
  <c r="B5768" i="92"/>
  <c r="K5768" i="92" s="1"/>
  <c r="B5769" i="92"/>
  <c r="K5769" i="92" s="1"/>
  <c r="B5770" i="92"/>
  <c r="K5770" i="92" s="1"/>
  <c r="B5771" i="92"/>
  <c r="K5771" i="92" s="1"/>
  <c r="B5772" i="92"/>
  <c r="K5772" i="92" s="1"/>
  <c r="B5773" i="92"/>
  <c r="K5773" i="92" s="1"/>
  <c r="B5774" i="92"/>
  <c r="K5774" i="92" s="1"/>
  <c r="B5775" i="92"/>
  <c r="K5775" i="92" s="1"/>
  <c r="B5776" i="92"/>
  <c r="K5776" i="92" s="1"/>
  <c r="B5777" i="92"/>
  <c r="K5777" i="92" s="1"/>
  <c r="B5778" i="92"/>
  <c r="K5778" i="92" s="1"/>
  <c r="B5779" i="92"/>
  <c r="K5779" i="92" s="1"/>
  <c r="B5780" i="92"/>
  <c r="K5780" i="92" s="1"/>
  <c r="B5781" i="92"/>
  <c r="K5781" i="92" s="1"/>
  <c r="B5782" i="92"/>
  <c r="K5782" i="92" s="1"/>
  <c r="B5783" i="92"/>
  <c r="K5783" i="92" s="1"/>
  <c r="B5784" i="92"/>
  <c r="K5784" i="92" s="1"/>
  <c r="B5785" i="92"/>
  <c r="K5785" i="92" s="1"/>
  <c r="B5786" i="92"/>
  <c r="K5786" i="92" s="1"/>
  <c r="B5787" i="92"/>
  <c r="K5787" i="92" s="1"/>
  <c r="B5788" i="92"/>
  <c r="K5788" i="92" s="1"/>
  <c r="B5789" i="92"/>
  <c r="K5789" i="92" s="1"/>
  <c r="B5790" i="92"/>
  <c r="K5790" i="92" s="1"/>
  <c r="B5791" i="92"/>
  <c r="K5791" i="92" s="1"/>
  <c r="B5792" i="92"/>
  <c r="K5792" i="92" s="1"/>
  <c r="B5793" i="92"/>
  <c r="K5793" i="92" s="1"/>
  <c r="B5794" i="92"/>
  <c r="K5794" i="92" s="1"/>
  <c r="B5795" i="92"/>
  <c r="K5795" i="92" s="1"/>
  <c r="B5796" i="92"/>
  <c r="K5796" i="92" s="1"/>
  <c r="B5797" i="92"/>
  <c r="K5797" i="92" s="1"/>
  <c r="B5798" i="92"/>
  <c r="K5798" i="92" s="1"/>
  <c r="B5799" i="92"/>
  <c r="K5799" i="92" s="1"/>
  <c r="B5800" i="92"/>
  <c r="K5800" i="92" s="1"/>
  <c r="B5801" i="92"/>
  <c r="K5801" i="92" s="1"/>
  <c r="B5802" i="92"/>
  <c r="K5802" i="92" s="1"/>
  <c r="B5803" i="92"/>
  <c r="K5803" i="92" s="1"/>
  <c r="B5804" i="92"/>
  <c r="K5804" i="92" s="1"/>
  <c r="B5805" i="92"/>
  <c r="K5805" i="92" s="1"/>
  <c r="B5806" i="92"/>
  <c r="K5806" i="92" s="1"/>
  <c r="B5807" i="92"/>
  <c r="K5807" i="92" s="1"/>
  <c r="B5808" i="92"/>
  <c r="K5808" i="92" s="1"/>
  <c r="B5809" i="92"/>
  <c r="K5809" i="92" s="1"/>
  <c r="B5810" i="92"/>
  <c r="K5810" i="92" s="1"/>
  <c r="B5811" i="92"/>
  <c r="K5811" i="92" s="1"/>
  <c r="B5812" i="92"/>
  <c r="K5812" i="92" s="1"/>
  <c r="B5813" i="92"/>
  <c r="K5813" i="92" s="1"/>
  <c r="B5814" i="92"/>
  <c r="K5814" i="92" s="1"/>
  <c r="B5815" i="92"/>
  <c r="K5815" i="92" s="1"/>
  <c r="B5816" i="92"/>
  <c r="K5816" i="92" s="1"/>
  <c r="B5817" i="92"/>
  <c r="K5817" i="92" s="1"/>
  <c r="B5818" i="92"/>
  <c r="K5818" i="92" s="1"/>
  <c r="B5819" i="92"/>
  <c r="K5819" i="92" s="1"/>
  <c r="B5820" i="92"/>
  <c r="K5820" i="92" s="1"/>
  <c r="B5821" i="92"/>
  <c r="K5821" i="92" s="1"/>
  <c r="B5822" i="92"/>
  <c r="K5822" i="92" s="1"/>
  <c r="B5823" i="92"/>
  <c r="K5823" i="92"/>
  <c r="B5824" i="92"/>
  <c r="K5824" i="92" s="1"/>
  <c r="B5825" i="92"/>
  <c r="K5825" i="92" s="1"/>
  <c r="B5826" i="92"/>
  <c r="K5826" i="92" s="1"/>
  <c r="B5827" i="92"/>
  <c r="K5827" i="92" s="1"/>
  <c r="B5828" i="92"/>
  <c r="K5828" i="92" s="1"/>
  <c r="B5829" i="92"/>
  <c r="K5829" i="92" s="1"/>
  <c r="B5830" i="92"/>
  <c r="K5830" i="92" s="1"/>
  <c r="B5831" i="92"/>
  <c r="K5831" i="92" s="1"/>
  <c r="B5832" i="92"/>
  <c r="K5832" i="92" s="1"/>
  <c r="B5833" i="92"/>
  <c r="K5833" i="92" s="1"/>
  <c r="B5834" i="92"/>
  <c r="K5834" i="92" s="1"/>
  <c r="B5835" i="92"/>
  <c r="K5835" i="92" s="1"/>
  <c r="B5836" i="92"/>
  <c r="K5836" i="92" s="1"/>
  <c r="B5837" i="92"/>
  <c r="K5837" i="92" s="1"/>
  <c r="B5838" i="92"/>
  <c r="K5838" i="92" s="1"/>
  <c r="B5839" i="92"/>
  <c r="K5839" i="92" s="1"/>
  <c r="B5840" i="92"/>
  <c r="K5840" i="92" s="1"/>
  <c r="B5841" i="92"/>
  <c r="K5841" i="92" s="1"/>
  <c r="B5842" i="92"/>
  <c r="K5842" i="92" s="1"/>
  <c r="B5843" i="92"/>
  <c r="K5843" i="92" s="1"/>
  <c r="B5844" i="92"/>
  <c r="K5844" i="92" s="1"/>
  <c r="B5845" i="92"/>
  <c r="K5845" i="92" s="1"/>
  <c r="B5846" i="92"/>
  <c r="K5846" i="92" s="1"/>
  <c r="B5847" i="92"/>
  <c r="K5847" i="92" s="1"/>
  <c r="B5848" i="92"/>
  <c r="K5848" i="92" s="1"/>
  <c r="B5849" i="92"/>
  <c r="K5849" i="92" s="1"/>
  <c r="B5850" i="92"/>
  <c r="K5850" i="92" s="1"/>
  <c r="B5851" i="92"/>
  <c r="K5851" i="92" s="1"/>
  <c r="B5852" i="92"/>
  <c r="K5852" i="92" s="1"/>
  <c r="B5853" i="92"/>
  <c r="K5853" i="92" s="1"/>
  <c r="B5854" i="92"/>
  <c r="K5854" i="92" s="1"/>
  <c r="B5855" i="92"/>
  <c r="K5855" i="92" s="1"/>
  <c r="B5856" i="92"/>
  <c r="K5856" i="92" s="1"/>
  <c r="B5857" i="92"/>
  <c r="K5857" i="92" s="1"/>
  <c r="B5858" i="92"/>
  <c r="K5858" i="92" s="1"/>
  <c r="B5859" i="92"/>
  <c r="K5859" i="92" s="1"/>
  <c r="B5860" i="92"/>
  <c r="K5860" i="92" s="1"/>
  <c r="B5861" i="92"/>
  <c r="K5861" i="92" s="1"/>
  <c r="B5862" i="92"/>
  <c r="K5862" i="92" s="1"/>
  <c r="B5863" i="92"/>
  <c r="K5863" i="92" s="1"/>
  <c r="B5864" i="92"/>
  <c r="K5864" i="92" s="1"/>
  <c r="B5865" i="92"/>
  <c r="K5865" i="92" s="1"/>
  <c r="B5866" i="92"/>
  <c r="K5866" i="92" s="1"/>
  <c r="B5867" i="92"/>
  <c r="K5867" i="92" s="1"/>
  <c r="B5868" i="92"/>
  <c r="K5868" i="92" s="1"/>
  <c r="B5869" i="92"/>
  <c r="K5869" i="92" s="1"/>
  <c r="B5870" i="92"/>
  <c r="K5870" i="92" s="1"/>
  <c r="B5871" i="92"/>
  <c r="K5871" i="92" s="1"/>
  <c r="B5872" i="92"/>
  <c r="K5872" i="92" s="1"/>
  <c r="B5873" i="92"/>
  <c r="K5873" i="92" s="1"/>
  <c r="B5874" i="92"/>
  <c r="K5874" i="92" s="1"/>
  <c r="B5875" i="92"/>
  <c r="K5875" i="92" s="1"/>
  <c r="B5876" i="92"/>
  <c r="K5876" i="92" s="1"/>
  <c r="B5877" i="92"/>
  <c r="K5877" i="92" s="1"/>
  <c r="B5878" i="92"/>
  <c r="K5878" i="92" s="1"/>
  <c r="B5879" i="92"/>
  <c r="K5879" i="92" s="1"/>
  <c r="B5880" i="92"/>
  <c r="K5880" i="92" s="1"/>
  <c r="B5881" i="92"/>
  <c r="K5881" i="92" s="1"/>
  <c r="B5882" i="92"/>
  <c r="K5882" i="92" s="1"/>
  <c r="B5883" i="92"/>
  <c r="K5883" i="92" s="1"/>
  <c r="B5884" i="92"/>
  <c r="K5884" i="92" s="1"/>
  <c r="B5885" i="92"/>
  <c r="K5885" i="92" s="1"/>
  <c r="B5886" i="92"/>
  <c r="K5886" i="92" s="1"/>
  <c r="B5887" i="92"/>
  <c r="K5887" i="92"/>
  <c r="B5888" i="92"/>
  <c r="K5888" i="92" s="1"/>
  <c r="B5889" i="92"/>
  <c r="K5889" i="92" s="1"/>
  <c r="B5890" i="92"/>
  <c r="K5890" i="92" s="1"/>
  <c r="B5891" i="92"/>
  <c r="K5891" i="92" s="1"/>
  <c r="B5892" i="92"/>
  <c r="K5892" i="92" s="1"/>
  <c r="B5893" i="92"/>
  <c r="K5893" i="92" s="1"/>
  <c r="B5894" i="92"/>
  <c r="K5894" i="92" s="1"/>
  <c r="B5895" i="92"/>
  <c r="K5895" i="92" s="1"/>
  <c r="B5896" i="92"/>
  <c r="K5896" i="92" s="1"/>
  <c r="B5897" i="92"/>
  <c r="K5897" i="92" s="1"/>
  <c r="B5898" i="92"/>
  <c r="K5898" i="92" s="1"/>
  <c r="B5899" i="92"/>
  <c r="K5899" i="92" s="1"/>
  <c r="B5900" i="92"/>
  <c r="K5900" i="92" s="1"/>
  <c r="B5901" i="92"/>
  <c r="K5901" i="92" s="1"/>
  <c r="B5902" i="92"/>
  <c r="K5902" i="92" s="1"/>
  <c r="B5903" i="92"/>
  <c r="K5903" i="92" s="1"/>
  <c r="B5904" i="92"/>
  <c r="K5904" i="92" s="1"/>
  <c r="B5905" i="92"/>
  <c r="K5905" i="92" s="1"/>
  <c r="B5906" i="92"/>
  <c r="K5906" i="92" s="1"/>
  <c r="B5907" i="92"/>
  <c r="K5907" i="92" s="1"/>
  <c r="B5908" i="92"/>
  <c r="K5908" i="92" s="1"/>
  <c r="B5909" i="92"/>
  <c r="K5909" i="92" s="1"/>
  <c r="B5910" i="92"/>
  <c r="K5910" i="92" s="1"/>
  <c r="B5911" i="92"/>
  <c r="K5911" i="92" s="1"/>
  <c r="B5912" i="92"/>
  <c r="K5912" i="92" s="1"/>
  <c r="B5913" i="92"/>
  <c r="K5913" i="92" s="1"/>
  <c r="B5914" i="92"/>
  <c r="K5914" i="92" s="1"/>
  <c r="B5915" i="92"/>
  <c r="K5915" i="92" s="1"/>
  <c r="B5916" i="92"/>
  <c r="K5916" i="92" s="1"/>
  <c r="B5917" i="92"/>
  <c r="K5917" i="92" s="1"/>
  <c r="B5918" i="92"/>
  <c r="K5918" i="92" s="1"/>
  <c r="B5919" i="92"/>
  <c r="K5919" i="92" s="1"/>
  <c r="B5920" i="92"/>
  <c r="K5920" i="92" s="1"/>
  <c r="B5921" i="92"/>
  <c r="K5921" i="92" s="1"/>
  <c r="B5922" i="92"/>
  <c r="K5922" i="92" s="1"/>
  <c r="B5923" i="92"/>
  <c r="K5923" i="92" s="1"/>
  <c r="B5924" i="92"/>
  <c r="K5924" i="92" s="1"/>
  <c r="B5925" i="92"/>
  <c r="K5925" i="92" s="1"/>
  <c r="B5926" i="92"/>
  <c r="K5926" i="92" s="1"/>
  <c r="B5927" i="92"/>
  <c r="K5927" i="92" s="1"/>
  <c r="B5928" i="92"/>
  <c r="K5928" i="92" s="1"/>
  <c r="B5929" i="92"/>
  <c r="K5929" i="92" s="1"/>
  <c r="B5930" i="92"/>
  <c r="K5930" i="92" s="1"/>
  <c r="B5931" i="92"/>
  <c r="K5931" i="92" s="1"/>
  <c r="B5932" i="92"/>
  <c r="K5932" i="92" s="1"/>
  <c r="B5933" i="92"/>
  <c r="K5933" i="92" s="1"/>
  <c r="B5934" i="92"/>
  <c r="K5934" i="92" s="1"/>
  <c r="B5935" i="92"/>
  <c r="K5935" i="92" s="1"/>
  <c r="B5936" i="92"/>
  <c r="K5936" i="92" s="1"/>
  <c r="B5937" i="92"/>
  <c r="K5937" i="92" s="1"/>
  <c r="B5938" i="92"/>
  <c r="K5938" i="92" s="1"/>
  <c r="B5939" i="92"/>
  <c r="K5939" i="92" s="1"/>
  <c r="B5940" i="92"/>
  <c r="K5940" i="92" s="1"/>
  <c r="B5941" i="92"/>
  <c r="K5941" i="92" s="1"/>
  <c r="B5942" i="92"/>
  <c r="K5942" i="92" s="1"/>
  <c r="B5943" i="92"/>
  <c r="K5943" i="92" s="1"/>
  <c r="B5944" i="92"/>
  <c r="K5944" i="92" s="1"/>
  <c r="B5945" i="92"/>
  <c r="K5945" i="92" s="1"/>
  <c r="B5946" i="92"/>
  <c r="K5946" i="92" s="1"/>
  <c r="B5947" i="92"/>
  <c r="K5947" i="92" s="1"/>
  <c r="B5948" i="92"/>
  <c r="K5948" i="92" s="1"/>
  <c r="B5949" i="92"/>
  <c r="K5949" i="92" s="1"/>
  <c r="B5950" i="92"/>
  <c r="K5950" i="92" s="1"/>
  <c r="B5951" i="92"/>
  <c r="K5951" i="92" s="1"/>
  <c r="B5952" i="92"/>
  <c r="K5952" i="92" s="1"/>
  <c r="B5953" i="92"/>
  <c r="K5953" i="92" s="1"/>
  <c r="B5954" i="92"/>
  <c r="K5954" i="92" s="1"/>
  <c r="B5955" i="92"/>
  <c r="K5955" i="92" s="1"/>
  <c r="B5956" i="92"/>
  <c r="K5956" i="92" s="1"/>
  <c r="B5957" i="92"/>
  <c r="K5957" i="92" s="1"/>
  <c r="B5958" i="92"/>
  <c r="K5958" i="92" s="1"/>
  <c r="B5959" i="92"/>
  <c r="K5959" i="92" s="1"/>
  <c r="B5960" i="92"/>
  <c r="K5960" i="92" s="1"/>
  <c r="B5961" i="92"/>
  <c r="K5961" i="92" s="1"/>
  <c r="B5962" i="92"/>
  <c r="K5962" i="92" s="1"/>
  <c r="B5963" i="92"/>
  <c r="K5963" i="92" s="1"/>
  <c r="B5964" i="92"/>
  <c r="K5964" i="92" s="1"/>
  <c r="B5965" i="92"/>
  <c r="K5965" i="92" s="1"/>
  <c r="B5966" i="92"/>
  <c r="K5966" i="92" s="1"/>
  <c r="B5967" i="92"/>
  <c r="K5967" i="92" s="1"/>
  <c r="B5968" i="92"/>
  <c r="K5968" i="92" s="1"/>
  <c r="B5969" i="92"/>
  <c r="K5969" i="92" s="1"/>
  <c r="B5970" i="92"/>
  <c r="K5970" i="92" s="1"/>
  <c r="B5971" i="92"/>
  <c r="K5971" i="92" s="1"/>
  <c r="B5972" i="92"/>
  <c r="K5972" i="92" s="1"/>
  <c r="B5973" i="92"/>
  <c r="K5973" i="92" s="1"/>
  <c r="B5978" i="92"/>
  <c r="K5978" i="92" s="1"/>
  <c r="B5979" i="92"/>
  <c r="K5979" i="92" s="1"/>
  <c r="B5980" i="92"/>
  <c r="K5980" i="92" s="1"/>
  <c r="B5981" i="92"/>
  <c r="K5981" i="92" s="1"/>
  <c r="B5982" i="92"/>
  <c r="K5982" i="92" s="1"/>
  <c r="B5983" i="92"/>
  <c r="K5983" i="92" s="1"/>
  <c r="B5984" i="92"/>
  <c r="K5984" i="92" s="1"/>
  <c r="B5985" i="92"/>
  <c r="K5985" i="92" s="1"/>
  <c r="B5986" i="92"/>
  <c r="K5986" i="92" s="1"/>
  <c r="B5987" i="92"/>
  <c r="K5987" i="92" s="1"/>
  <c r="B5988" i="92"/>
  <c r="K5988" i="92" s="1"/>
  <c r="B5989" i="92"/>
  <c r="K5989" i="92" s="1"/>
  <c r="B5990" i="92"/>
  <c r="K5990" i="92" s="1"/>
  <c r="B5991" i="92"/>
  <c r="K5991" i="92" s="1"/>
  <c r="B5992" i="92"/>
  <c r="K5992" i="92" s="1"/>
  <c r="B5993" i="92"/>
  <c r="K5993" i="92" s="1"/>
  <c r="B5994" i="92"/>
  <c r="K5994" i="92" s="1"/>
  <c r="B5995" i="92"/>
  <c r="K5995" i="92" s="1"/>
  <c r="B5996" i="92"/>
  <c r="K5996" i="92" s="1"/>
  <c r="B5997" i="92"/>
  <c r="K5997" i="92" s="1"/>
  <c r="B5998" i="92"/>
  <c r="K5998" i="92" s="1"/>
  <c r="B5999" i="92"/>
  <c r="K5999" i="92" s="1"/>
  <c r="B6000" i="92"/>
  <c r="K6000" i="92" s="1"/>
  <c r="B6001" i="92"/>
  <c r="K6001" i="92" s="1"/>
  <c r="B6002" i="92"/>
  <c r="K6002" i="92" s="1"/>
  <c r="B6003" i="92"/>
  <c r="K6003" i="92" s="1"/>
  <c r="B6004" i="92"/>
  <c r="K6004" i="92" s="1"/>
  <c r="B6005" i="92"/>
  <c r="K6005" i="92" s="1"/>
  <c r="B6006" i="92"/>
  <c r="K6006" i="92" s="1"/>
  <c r="B6007" i="92"/>
  <c r="K6007" i="92" s="1"/>
  <c r="B6008" i="92"/>
  <c r="K6008" i="92" s="1"/>
  <c r="B6009" i="92"/>
  <c r="K6009" i="92" s="1"/>
  <c r="B6010" i="92"/>
  <c r="K6010" i="92" s="1"/>
  <c r="B6011" i="92"/>
  <c r="K6011" i="92" s="1"/>
  <c r="B6012" i="92"/>
  <c r="K6012" i="92" s="1"/>
  <c r="B6013" i="92"/>
  <c r="K6013" i="92" s="1"/>
  <c r="B6014" i="92"/>
  <c r="K6014" i="92" s="1"/>
  <c r="B6015" i="92"/>
  <c r="K6015" i="92" s="1"/>
  <c r="B6016" i="92"/>
  <c r="K6016" i="92" s="1"/>
  <c r="B6017" i="92"/>
  <c r="K6017" i="92" s="1"/>
  <c r="B6018" i="92"/>
  <c r="K6018" i="92" s="1"/>
  <c r="B6019" i="92"/>
  <c r="K6019" i="92" s="1"/>
  <c r="B6020" i="92"/>
  <c r="K6020" i="92" s="1"/>
  <c r="B6021" i="92"/>
  <c r="K6021" i="92" s="1"/>
  <c r="B6022" i="92"/>
  <c r="K6022" i="92" s="1"/>
  <c r="B6023" i="92"/>
  <c r="K6023" i="92" s="1"/>
  <c r="B6024" i="92"/>
  <c r="K6024" i="92" s="1"/>
  <c r="B6025" i="92"/>
  <c r="K6025" i="92" s="1"/>
  <c r="B6026" i="92"/>
  <c r="K6026" i="92" s="1"/>
  <c r="B6027" i="92"/>
  <c r="K6027" i="92" s="1"/>
  <c r="B6028" i="92"/>
  <c r="K6028" i="92" s="1"/>
  <c r="B6029" i="92"/>
  <c r="K6029" i="92" s="1"/>
  <c r="B6030" i="92"/>
  <c r="K6030" i="92" s="1"/>
  <c r="B6031" i="92"/>
  <c r="K6031" i="92" s="1"/>
  <c r="B6032" i="92"/>
  <c r="K6032" i="92" s="1"/>
  <c r="B6033" i="92"/>
  <c r="K6033" i="92" s="1"/>
  <c r="B6034" i="92"/>
  <c r="K6034" i="92" s="1"/>
  <c r="B6035" i="92"/>
  <c r="K6035" i="92" s="1"/>
  <c r="B6036" i="92"/>
  <c r="K6036" i="92" s="1"/>
  <c r="B6037" i="92"/>
  <c r="K6037" i="92" s="1"/>
  <c r="B6038" i="92"/>
  <c r="K6038" i="92" s="1"/>
  <c r="B6039" i="92"/>
  <c r="K6039" i="92" s="1"/>
  <c r="B6040" i="92"/>
  <c r="K6040" i="92" s="1"/>
  <c r="B6041" i="92"/>
  <c r="K6041" i="92" s="1"/>
  <c r="B6042" i="92"/>
  <c r="K6042" i="92" s="1"/>
  <c r="B6043" i="92"/>
  <c r="K6043" i="92" s="1"/>
  <c r="B6044" i="92"/>
  <c r="K6044" i="92" s="1"/>
  <c r="B6045" i="92"/>
  <c r="K6045" i="92" s="1"/>
  <c r="B6046" i="92"/>
  <c r="K6046" i="92" s="1"/>
  <c r="B6047" i="92"/>
  <c r="K6047" i="92" s="1"/>
  <c r="B6048" i="92"/>
  <c r="K6048" i="92" s="1"/>
  <c r="B6049" i="92"/>
  <c r="K6049" i="92" s="1"/>
  <c r="B6050" i="92"/>
  <c r="K6050" i="92" s="1"/>
  <c r="B6051" i="92"/>
  <c r="K6051" i="92" s="1"/>
  <c r="B6052" i="92"/>
  <c r="K6052" i="92" s="1"/>
  <c r="B6053" i="92"/>
  <c r="K6053" i="92" s="1"/>
  <c r="B6054" i="92"/>
  <c r="K6054" i="92" s="1"/>
  <c r="B6055" i="92"/>
  <c r="K6055" i="92" s="1"/>
  <c r="B6056" i="92"/>
  <c r="K6056" i="92" s="1"/>
  <c r="B6057" i="92"/>
  <c r="K6057" i="92" s="1"/>
  <c r="B6058" i="92"/>
  <c r="K6058" i="92" s="1"/>
  <c r="B6059" i="92"/>
  <c r="K6059" i="92" s="1"/>
  <c r="B6060" i="92"/>
  <c r="K6060" i="92" s="1"/>
  <c r="B6061" i="92"/>
  <c r="K6061" i="92" s="1"/>
  <c r="B6062" i="92"/>
  <c r="K6062" i="92" s="1"/>
  <c r="B6063" i="92"/>
  <c r="K6063" i="92" s="1"/>
  <c r="B6064" i="92"/>
  <c r="K6064" i="92" s="1"/>
  <c r="B6065" i="92"/>
  <c r="K6065" i="92" s="1"/>
  <c r="B6066" i="92"/>
  <c r="K6066" i="92" s="1"/>
  <c r="B6067" i="92"/>
  <c r="K6067" i="92" s="1"/>
  <c r="B6068" i="92"/>
  <c r="K6068" i="92" s="1"/>
  <c r="B6069" i="92"/>
  <c r="K6069" i="92" s="1"/>
  <c r="B6070" i="92"/>
  <c r="K6070" i="92" s="1"/>
  <c r="B6071" i="92"/>
  <c r="K6071" i="92" s="1"/>
  <c r="B6072" i="92"/>
  <c r="K6072" i="92" s="1"/>
  <c r="B6073" i="92"/>
  <c r="K6073" i="92" s="1"/>
  <c r="B6074" i="92"/>
  <c r="K6074" i="92" s="1"/>
  <c r="B6075" i="92"/>
  <c r="K6075" i="92" s="1"/>
  <c r="B6076" i="92"/>
  <c r="K6076" i="92" s="1"/>
  <c r="B6077" i="92"/>
  <c r="K6077" i="92" s="1"/>
  <c r="B6078" i="92"/>
  <c r="K6078" i="92" s="1"/>
  <c r="B6079" i="92"/>
  <c r="K6079" i="92" s="1"/>
  <c r="B6080" i="92"/>
  <c r="K6080" i="92" s="1"/>
  <c r="B6081" i="92"/>
  <c r="K6081" i="92" s="1"/>
  <c r="B6082" i="92"/>
  <c r="K6082" i="92" s="1"/>
  <c r="B6083" i="92"/>
  <c r="K6083" i="92" s="1"/>
  <c r="B6084" i="92"/>
  <c r="K6084" i="92" s="1"/>
  <c r="B6085" i="92"/>
  <c r="K6085" i="92" s="1"/>
  <c r="B6086" i="92"/>
  <c r="K6086" i="92" s="1"/>
  <c r="B6087" i="92"/>
  <c r="K6087" i="92" s="1"/>
  <c r="B6088" i="92"/>
  <c r="K6088" i="92" s="1"/>
  <c r="B6089" i="92"/>
  <c r="K6089" i="92" s="1"/>
  <c r="B6090" i="92"/>
  <c r="K6090" i="92" s="1"/>
  <c r="B6091" i="92"/>
  <c r="K6091" i="92" s="1"/>
  <c r="B6092" i="92"/>
  <c r="K6092" i="92" s="1"/>
  <c r="B6093" i="92"/>
  <c r="K6093" i="92" s="1"/>
  <c r="B6094" i="92"/>
  <c r="K6094" i="92" s="1"/>
  <c r="B6095" i="92"/>
  <c r="K6095" i="92" s="1"/>
  <c r="B6096" i="92"/>
  <c r="K6096" i="92" s="1"/>
  <c r="B6097" i="92"/>
  <c r="K6097" i="92" s="1"/>
  <c r="B6098" i="92"/>
  <c r="K6098" i="92" s="1"/>
  <c r="B6099" i="92"/>
  <c r="K6099" i="92" s="1"/>
  <c r="B6100" i="92"/>
  <c r="K6100" i="92" s="1"/>
  <c r="B6101" i="92"/>
  <c r="K6101" i="92" s="1"/>
  <c r="B6102" i="92"/>
  <c r="K6102" i="92" s="1"/>
  <c r="B6103" i="92"/>
  <c r="K6103" i="92" s="1"/>
  <c r="B6104" i="92"/>
  <c r="K6104" i="92" s="1"/>
  <c r="B6105" i="92"/>
  <c r="K6105" i="92" s="1"/>
  <c r="B6106" i="92"/>
  <c r="K6106" i="92" s="1"/>
  <c r="B6107" i="92"/>
  <c r="K6107" i="92" s="1"/>
  <c r="B6108" i="92"/>
  <c r="K6108" i="92" s="1"/>
  <c r="B6109" i="92"/>
  <c r="K6109" i="92" s="1"/>
  <c r="B6110" i="92"/>
  <c r="K6110" i="92" s="1"/>
  <c r="B6111" i="92"/>
  <c r="K6111" i="92" s="1"/>
  <c r="B6112" i="92"/>
  <c r="K6112" i="92" s="1"/>
  <c r="B6113" i="92"/>
  <c r="K6113" i="92" s="1"/>
  <c r="B6114" i="92"/>
  <c r="K6114" i="92" s="1"/>
  <c r="B6115" i="92"/>
  <c r="K6115" i="92" s="1"/>
  <c r="B6116" i="92"/>
  <c r="K6116" i="92" s="1"/>
  <c r="B6117" i="92"/>
  <c r="K6117" i="92" s="1"/>
  <c r="B6118" i="92"/>
  <c r="K6118" i="92" s="1"/>
  <c r="B6119" i="92"/>
  <c r="K6119" i="92" s="1"/>
  <c r="B6120" i="92"/>
  <c r="K6120" i="92" s="1"/>
  <c r="B6121" i="92"/>
  <c r="K6121" i="92" s="1"/>
  <c r="B6122" i="92"/>
  <c r="K6122" i="92" s="1"/>
  <c r="B6123" i="92"/>
  <c r="K6123" i="92" s="1"/>
  <c r="B6124" i="92"/>
  <c r="K6124" i="92" s="1"/>
  <c r="B6125" i="92"/>
  <c r="K6125" i="92" s="1"/>
  <c r="B6126" i="92"/>
  <c r="K6126" i="92" s="1"/>
  <c r="B6127" i="92"/>
  <c r="K6127" i="92" s="1"/>
  <c r="B6128" i="92"/>
  <c r="K6128" i="92" s="1"/>
  <c r="B6129" i="92"/>
  <c r="K6129" i="92" s="1"/>
  <c r="B6130" i="92"/>
  <c r="K6130" i="92" s="1"/>
  <c r="B6131" i="92"/>
  <c r="K6131" i="92" s="1"/>
  <c r="B6132" i="92"/>
  <c r="K6132" i="92" s="1"/>
  <c r="B6133" i="92"/>
  <c r="K6133" i="92" s="1"/>
  <c r="B6134" i="92"/>
  <c r="K6134" i="92" s="1"/>
  <c r="B6135" i="92"/>
  <c r="K6135" i="92" s="1"/>
  <c r="B6136" i="92"/>
  <c r="K6136" i="92" s="1"/>
  <c r="B6137" i="92"/>
  <c r="K6137" i="92" s="1"/>
  <c r="B6138" i="92"/>
  <c r="K6138" i="92" s="1"/>
  <c r="B6139" i="92"/>
  <c r="K6139" i="92" s="1"/>
  <c r="B6140" i="92"/>
  <c r="K6140" i="92" s="1"/>
  <c r="B6141" i="92"/>
  <c r="K6141" i="92" s="1"/>
  <c r="B6142" i="92"/>
  <c r="K6142" i="92" s="1"/>
  <c r="B6143" i="92"/>
  <c r="K6143" i="92" s="1"/>
  <c r="B6144" i="92"/>
  <c r="K6144" i="92" s="1"/>
  <c r="B6145" i="92"/>
  <c r="K6145" i="92" s="1"/>
  <c r="B6146" i="92"/>
  <c r="K6146" i="92" s="1"/>
  <c r="B6147" i="92"/>
  <c r="K6147" i="92" s="1"/>
  <c r="B6148" i="92"/>
  <c r="K6148" i="92" s="1"/>
  <c r="B6149" i="92"/>
  <c r="K6149" i="92" s="1"/>
  <c r="B6150" i="92"/>
  <c r="K6150" i="92" s="1"/>
  <c r="B6151" i="92"/>
  <c r="K6151" i="92" s="1"/>
  <c r="B6152" i="92"/>
  <c r="K6152" i="92" s="1"/>
  <c r="B6153" i="92"/>
  <c r="K6153" i="92" s="1"/>
  <c r="B6154" i="92"/>
  <c r="K6154" i="92" s="1"/>
  <c r="B6155" i="92"/>
  <c r="K6155" i="92" s="1"/>
  <c r="B6156" i="92"/>
  <c r="K6156" i="92" s="1"/>
  <c r="B6157" i="92"/>
  <c r="K6157" i="92" s="1"/>
  <c r="B6158" i="92"/>
  <c r="K6158" i="92" s="1"/>
  <c r="B6159" i="92"/>
  <c r="K6159" i="92" s="1"/>
  <c r="B6160" i="92"/>
  <c r="K6160" i="92" s="1"/>
  <c r="B6161" i="92"/>
  <c r="K6161" i="92" s="1"/>
  <c r="B6162" i="92"/>
  <c r="K6162" i="92" s="1"/>
  <c r="B6163" i="92"/>
  <c r="K6163" i="92" s="1"/>
  <c r="B6164" i="92"/>
  <c r="K6164" i="92" s="1"/>
  <c r="B6165" i="92"/>
  <c r="K6165" i="92" s="1"/>
  <c r="B6166" i="92"/>
  <c r="K6166" i="92" s="1"/>
  <c r="B6167" i="92"/>
  <c r="K6167" i="92" s="1"/>
  <c r="B6168" i="92"/>
  <c r="K6168" i="92" s="1"/>
  <c r="B6169" i="92"/>
  <c r="K6169" i="92" s="1"/>
  <c r="B6170" i="92"/>
  <c r="K6170" i="92" s="1"/>
  <c r="B6171" i="92"/>
  <c r="K6171" i="92" s="1"/>
  <c r="B6172" i="92"/>
  <c r="K6172" i="92" s="1"/>
  <c r="B6173" i="92"/>
  <c r="K6173" i="92" s="1"/>
  <c r="B6174" i="92"/>
  <c r="K6174" i="92" s="1"/>
  <c r="B6175" i="92"/>
  <c r="K6175" i="92" s="1"/>
  <c r="B6176" i="92"/>
  <c r="K6176" i="92" s="1"/>
  <c r="B6177" i="92"/>
  <c r="K6177" i="92" s="1"/>
  <c r="B6178" i="92"/>
  <c r="K6178" i="92" s="1"/>
  <c r="B6179" i="92"/>
  <c r="K6179" i="92" s="1"/>
  <c r="B6180" i="92"/>
  <c r="K6180" i="92" s="1"/>
  <c r="B6181" i="92"/>
  <c r="K6181" i="92" s="1"/>
  <c r="B6182" i="92"/>
  <c r="K6182" i="92" s="1"/>
  <c r="B6183" i="92"/>
  <c r="K6183" i="92" s="1"/>
  <c r="B6184" i="92"/>
  <c r="K6184" i="92" s="1"/>
  <c r="B6185" i="92"/>
  <c r="K6185" i="92" s="1"/>
  <c r="B6186" i="92"/>
  <c r="K6186" i="92" s="1"/>
  <c r="B6187" i="92"/>
  <c r="K6187" i="92" s="1"/>
  <c r="B6188" i="92"/>
  <c r="K6188" i="92" s="1"/>
  <c r="B6189" i="92"/>
  <c r="K6189" i="92" s="1"/>
  <c r="B6190" i="92"/>
  <c r="K6190" i="92" s="1"/>
  <c r="B6191" i="92"/>
  <c r="K6191" i="92" s="1"/>
  <c r="B6192" i="92"/>
  <c r="K6192" i="92" s="1"/>
  <c r="B6193" i="92"/>
  <c r="K6193" i="92" s="1"/>
  <c r="B6194" i="92"/>
  <c r="K6194" i="92" s="1"/>
  <c r="B6195" i="92"/>
  <c r="K6195" i="92" s="1"/>
  <c r="B6196" i="92"/>
  <c r="K6196" i="92" s="1"/>
  <c r="B6197" i="92"/>
  <c r="K6197" i="92" s="1"/>
  <c r="B6198" i="92"/>
  <c r="K6198" i="92" s="1"/>
  <c r="B6199" i="92"/>
  <c r="K6199" i="92" s="1"/>
  <c r="B6200" i="92"/>
  <c r="K6200" i="92" s="1"/>
  <c r="B6201" i="92"/>
  <c r="K6201" i="92" s="1"/>
  <c r="B6202" i="92"/>
  <c r="K6202" i="92" s="1"/>
  <c r="B6203" i="92"/>
  <c r="K6203" i="92" s="1"/>
  <c r="B6204" i="92"/>
  <c r="K6204" i="92" s="1"/>
  <c r="B6205" i="92"/>
  <c r="K6205" i="92" s="1"/>
  <c r="B6206" i="92"/>
  <c r="K6206" i="92" s="1"/>
  <c r="B6207" i="92"/>
  <c r="K6207" i="92" s="1"/>
  <c r="B6208" i="92"/>
  <c r="K6208" i="92" s="1"/>
  <c r="B6209" i="92"/>
  <c r="K6209" i="92" s="1"/>
  <c r="B6210" i="92"/>
  <c r="K6210" i="92" s="1"/>
  <c r="B6211" i="92"/>
  <c r="K6211" i="92" s="1"/>
  <c r="B6212" i="92"/>
  <c r="K6212" i="92" s="1"/>
  <c r="B6213" i="92"/>
  <c r="K6213" i="92" s="1"/>
  <c r="B6214" i="92"/>
  <c r="K6214" i="92" s="1"/>
  <c r="B6215" i="92"/>
  <c r="K6215" i="92" s="1"/>
  <c r="B6216" i="92"/>
  <c r="K6216" i="92" s="1"/>
  <c r="B6217" i="92"/>
  <c r="K6217" i="92" s="1"/>
  <c r="B6218" i="92"/>
  <c r="K6218" i="92" s="1"/>
  <c r="B6219" i="92"/>
  <c r="K6219" i="92" s="1"/>
  <c r="B6220" i="92"/>
  <c r="K6220" i="92" s="1"/>
  <c r="B6221" i="92"/>
  <c r="K6221" i="92" s="1"/>
  <c r="B6222" i="92"/>
  <c r="K6222" i="92" s="1"/>
  <c r="B6223" i="92"/>
  <c r="K6223" i="92" s="1"/>
  <c r="B6224" i="92"/>
  <c r="K6224" i="92" s="1"/>
  <c r="B6225" i="92"/>
  <c r="K6225" i="92" s="1"/>
  <c r="B6226" i="92"/>
  <c r="K6226" i="92" s="1"/>
  <c r="B6227" i="92"/>
  <c r="K6227" i="92" s="1"/>
  <c r="B6228" i="92"/>
  <c r="K6228" i="92" s="1"/>
  <c r="B6229" i="92"/>
  <c r="K6229" i="92" s="1"/>
  <c r="B6230" i="92"/>
  <c r="K6230" i="92" s="1"/>
  <c r="B6231" i="92"/>
  <c r="K6231" i="92" s="1"/>
  <c r="B6232" i="92"/>
  <c r="K6232" i="92" s="1"/>
  <c r="B6233" i="92"/>
  <c r="K6233" i="92" s="1"/>
  <c r="B6234" i="92"/>
  <c r="K6234" i="92" s="1"/>
  <c r="B6235" i="92"/>
  <c r="K6235" i="92" s="1"/>
  <c r="B6236" i="92"/>
  <c r="K6236" i="92" s="1"/>
  <c r="B6237" i="92"/>
  <c r="K6237" i="92" s="1"/>
  <c r="B6238" i="92"/>
  <c r="K6238" i="92" s="1"/>
  <c r="B6239" i="92"/>
  <c r="K6239" i="92" s="1"/>
  <c r="B6240" i="92"/>
  <c r="K6240" i="92" s="1"/>
  <c r="B6241" i="92"/>
  <c r="K6241" i="92" s="1"/>
  <c r="B6242" i="92"/>
  <c r="K6242" i="92" s="1"/>
  <c r="B6243" i="92"/>
  <c r="K6243" i="92" s="1"/>
  <c r="B6244" i="92"/>
  <c r="K6244" i="92" s="1"/>
  <c r="B6245" i="92"/>
  <c r="K6245" i="92" s="1"/>
  <c r="B6246" i="92"/>
  <c r="K6246" i="92" s="1"/>
  <c r="B6247" i="92"/>
  <c r="K6247" i="92" s="1"/>
  <c r="B6248" i="92"/>
  <c r="K6248" i="92" s="1"/>
  <c r="B6249" i="92"/>
  <c r="K6249" i="92" s="1"/>
  <c r="B6250" i="92"/>
  <c r="K6250" i="92" s="1"/>
  <c r="B6251" i="92"/>
  <c r="K6251" i="92" s="1"/>
  <c r="B6252" i="92"/>
  <c r="K6252" i="92" s="1"/>
  <c r="B6253" i="92"/>
  <c r="K6253" i="92" s="1"/>
  <c r="B6254" i="92"/>
  <c r="K6254" i="92" s="1"/>
  <c r="B6255" i="92"/>
  <c r="K6255" i="92" s="1"/>
  <c r="B6256" i="92"/>
  <c r="K6256" i="92" s="1"/>
  <c r="B6257" i="92"/>
  <c r="K6257" i="92" s="1"/>
  <c r="B6258" i="92"/>
  <c r="K6258" i="92" s="1"/>
  <c r="B6259" i="92"/>
  <c r="K6259" i="92" s="1"/>
  <c r="B6260" i="92"/>
  <c r="K6260" i="92" s="1"/>
  <c r="B6261" i="92"/>
  <c r="K6261" i="92" s="1"/>
  <c r="B6262" i="92"/>
  <c r="K6262" i="92" s="1"/>
  <c r="B6263" i="92"/>
  <c r="K6263" i="92" s="1"/>
  <c r="B6264" i="92"/>
  <c r="K6264" i="92" s="1"/>
  <c r="B6265" i="92"/>
  <c r="K6265" i="92" s="1"/>
  <c r="B6266" i="92"/>
  <c r="K6266" i="92" s="1"/>
  <c r="B6267" i="92"/>
  <c r="K6267" i="92" s="1"/>
  <c r="B6268" i="92"/>
  <c r="K6268" i="92" s="1"/>
  <c r="B6269" i="92"/>
  <c r="K6269" i="92" s="1"/>
  <c r="B6270" i="92"/>
  <c r="K6270" i="92" s="1"/>
  <c r="B6271" i="92"/>
  <c r="K6271" i="92" s="1"/>
  <c r="B6272" i="92"/>
  <c r="K6272" i="92" s="1"/>
  <c r="B6273" i="92"/>
  <c r="K6273" i="92" s="1"/>
  <c r="B6274" i="92"/>
  <c r="K6274" i="92" s="1"/>
  <c r="B6275" i="92"/>
  <c r="K6275" i="92" s="1"/>
  <c r="B6276" i="92"/>
  <c r="K6276" i="92" s="1"/>
  <c r="B6277" i="92"/>
  <c r="K6277" i="92" s="1"/>
  <c r="B6278" i="92"/>
  <c r="K6278" i="92" s="1"/>
  <c r="B6279" i="92"/>
  <c r="K6279" i="92" s="1"/>
  <c r="B6280" i="92"/>
  <c r="K6280" i="92" s="1"/>
  <c r="B6281" i="92"/>
  <c r="K6281" i="92" s="1"/>
  <c r="B6282" i="92"/>
  <c r="K6282" i="92" s="1"/>
  <c r="B6283" i="92"/>
  <c r="K6283" i="92" s="1"/>
  <c r="B6284" i="92"/>
  <c r="K6284" i="92" s="1"/>
  <c r="B6285" i="92"/>
  <c r="K6285" i="92" s="1"/>
  <c r="B6286" i="92"/>
  <c r="K6286" i="92" s="1"/>
  <c r="B6287" i="92"/>
  <c r="K6287" i="92" s="1"/>
  <c r="B6288" i="92"/>
  <c r="K6288" i="92" s="1"/>
  <c r="B6289" i="92"/>
  <c r="K6289" i="92" s="1"/>
  <c r="B6290" i="92"/>
  <c r="K6290" i="92" s="1"/>
  <c r="B6291" i="92"/>
  <c r="K6291" i="92" s="1"/>
  <c r="B6292" i="92"/>
  <c r="K6292" i="92" s="1"/>
  <c r="B6293" i="92"/>
  <c r="K6293" i="92" s="1"/>
  <c r="B6294" i="92"/>
  <c r="K6294" i="92" s="1"/>
  <c r="B6295" i="92"/>
  <c r="K6295" i="92" s="1"/>
  <c r="B6296" i="92"/>
  <c r="K6296" i="92" s="1"/>
  <c r="B6297" i="92"/>
  <c r="K6297" i="92" s="1"/>
  <c r="B6298" i="92"/>
  <c r="K6298" i="92" s="1"/>
  <c r="B6299" i="92"/>
  <c r="K6299" i="92" s="1"/>
  <c r="B6300" i="92"/>
  <c r="K6300" i="92" s="1"/>
  <c r="B6301" i="92"/>
  <c r="K6301" i="92" s="1"/>
  <c r="B6302" i="92"/>
  <c r="K6302" i="92" s="1"/>
  <c r="B6303" i="92"/>
  <c r="K6303" i="92" s="1"/>
  <c r="B6304" i="92"/>
  <c r="K6304" i="92" s="1"/>
  <c r="B6305" i="92"/>
  <c r="K6305" i="92" s="1"/>
  <c r="B6306" i="92"/>
  <c r="K6306" i="92" s="1"/>
  <c r="B6307" i="92"/>
  <c r="K6307" i="92" s="1"/>
  <c r="B6308" i="92"/>
  <c r="K6308" i="92" s="1"/>
  <c r="B6309" i="92"/>
  <c r="K6309" i="92" s="1"/>
  <c r="B6310" i="92"/>
  <c r="K6310" i="92" s="1"/>
  <c r="B6311" i="92"/>
  <c r="K6311" i="92" s="1"/>
  <c r="B6312" i="92"/>
  <c r="K6312" i="92" s="1"/>
  <c r="B6313" i="92"/>
  <c r="K6313" i="92" s="1"/>
  <c r="B6314" i="92"/>
  <c r="K6314" i="92" s="1"/>
  <c r="B6315" i="92"/>
  <c r="K6315" i="92" s="1"/>
  <c r="B6316" i="92"/>
  <c r="K6316" i="92" s="1"/>
  <c r="B6317" i="92"/>
  <c r="K6317" i="92" s="1"/>
  <c r="B6318" i="92"/>
  <c r="K6318" i="92" s="1"/>
  <c r="B6319" i="92"/>
  <c r="K6319" i="92" s="1"/>
  <c r="B6320" i="92"/>
  <c r="K6320" i="92" s="1"/>
  <c r="B6321" i="92"/>
  <c r="K6321" i="92" s="1"/>
  <c r="B6322" i="92"/>
  <c r="K6322" i="92" s="1"/>
  <c r="B6323" i="92"/>
  <c r="K6323" i="92" s="1"/>
  <c r="B6324" i="92"/>
  <c r="K6324" i="92" s="1"/>
  <c r="B6325" i="92"/>
  <c r="K6325" i="92" s="1"/>
  <c r="B6326" i="92"/>
  <c r="K6326" i="92" s="1"/>
  <c r="B6327" i="92"/>
  <c r="K6327" i="92" s="1"/>
  <c r="B6328" i="92"/>
  <c r="K6328" i="92" s="1"/>
  <c r="B6329" i="92"/>
  <c r="K6329" i="92" s="1"/>
  <c r="B6330" i="92"/>
  <c r="K6330" i="92" s="1"/>
  <c r="B6331" i="92"/>
  <c r="K6331" i="92" s="1"/>
  <c r="B6332" i="92"/>
  <c r="K6332" i="92" s="1"/>
  <c r="B6333" i="92"/>
  <c r="K6333" i="92" s="1"/>
  <c r="B6334" i="92"/>
  <c r="K6334" i="92" s="1"/>
  <c r="B6335" i="92"/>
  <c r="K6335" i="92" s="1"/>
  <c r="B6336" i="92"/>
  <c r="K6336" i="92" s="1"/>
  <c r="B6337" i="92"/>
  <c r="K6337" i="92" s="1"/>
  <c r="B6338" i="92"/>
  <c r="K6338" i="92" s="1"/>
  <c r="B6339" i="92"/>
  <c r="K6339" i="92" s="1"/>
  <c r="B6340" i="92"/>
  <c r="K6340" i="92" s="1"/>
  <c r="B6341" i="92"/>
  <c r="K6341" i="92" s="1"/>
  <c r="B6342" i="92"/>
  <c r="K6342" i="92" s="1"/>
  <c r="B6343" i="92"/>
  <c r="K6343" i="92" s="1"/>
  <c r="B6344" i="92"/>
  <c r="K6344" i="92" s="1"/>
  <c r="B6345" i="92"/>
  <c r="K6345" i="92" s="1"/>
  <c r="B6346" i="92"/>
  <c r="K6346" i="92" s="1"/>
  <c r="B6347" i="92"/>
  <c r="K6347" i="92" s="1"/>
  <c r="B6348" i="92"/>
  <c r="K6348" i="92" s="1"/>
  <c r="B6349" i="92"/>
  <c r="K6349" i="92" s="1"/>
  <c r="B6350" i="92"/>
  <c r="K6350" i="92" s="1"/>
  <c r="B6351" i="92"/>
  <c r="K6351" i="92" s="1"/>
  <c r="B6352" i="92"/>
  <c r="K6352" i="92" s="1"/>
  <c r="B6353" i="92"/>
  <c r="K6353" i="92" s="1"/>
  <c r="B6354" i="92"/>
  <c r="K6354" i="92" s="1"/>
  <c r="B6355" i="92"/>
  <c r="K6355" i="92" s="1"/>
  <c r="B6356" i="92"/>
  <c r="K6356" i="92" s="1"/>
  <c r="B6357" i="92"/>
  <c r="K6357" i="92" s="1"/>
  <c r="B6358" i="92"/>
  <c r="K6358" i="92" s="1"/>
  <c r="B6359" i="92"/>
  <c r="K6359" i="92" s="1"/>
  <c r="B6360" i="92"/>
  <c r="K6360" i="92" s="1"/>
  <c r="B6361" i="92"/>
  <c r="K6361" i="92" s="1"/>
  <c r="B6362" i="92"/>
  <c r="K6362" i="92" s="1"/>
  <c r="B6363" i="92"/>
  <c r="K6363" i="92" s="1"/>
  <c r="B6364" i="92"/>
  <c r="K6364" i="92" s="1"/>
  <c r="B6365" i="92"/>
  <c r="K6365" i="92" s="1"/>
  <c r="B6366" i="92"/>
  <c r="K6366" i="92" s="1"/>
  <c r="B6367" i="92"/>
  <c r="K6367" i="92" s="1"/>
  <c r="B6368" i="92"/>
  <c r="K6368" i="92" s="1"/>
  <c r="B6369" i="92"/>
  <c r="K6369" i="92" s="1"/>
  <c r="B6370" i="92"/>
  <c r="K6370" i="92" s="1"/>
  <c r="B6371" i="92"/>
  <c r="K6371" i="92" s="1"/>
  <c r="B6372" i="92"/>
  <c r="K6372" i="92" s="1"/>
  <c r="B6373" i="92"/>
  <c r="K6373" i="92" s="1"/>
  <c r="B6374" i="92"/>
  <c r="K6374" i="92" s="1"/>
  <c r="B6375" i="92"/>
  <c r="K6375" i="92" s="1"/>
  <c r="B6376" i="92"/>
  <c r="K6376" i="92" s="1"/>
  <c r="B6377" i="92"/>
  <c r="K6377" i="92" s="1"/>
  <c r="B6378" i="92"/>
  <c r="K6378" i="92" s="1"/>
  <c r="B6379" i="92"/>
  <c r="K6379" i="92" s="1"/>
  <c r="B6380" i="92"/>
  <c r="K6380" i="92" s="1"/>
  <c r="B6381" i="92"/>
  <c r="K6381" i="92" s="1"/>
  <c r="B6382" i="92"/>
  <c r="K6382" i="92" s="1"/>
  <c r="B6383" i="92"/>
  <c r="K6383" i="92" s="1"/>
  <c r="B6384" i="92"/>
  <c r="K6384" i="92" s="1"/>
  <c r="B6385" i="92"/>
  <c r="K6385" i="92" s="1"/>
  <c r="B6386" i="92"/>
  <c r="K6386" i="92" s="1"/>
  <c r="B6387" i="92"/>
  <c r="K6387" i="92" s="1"/>
  <c r="B6388" i="92"/>
  <c r="K6388" i="92" s="1"/>
  <c r="B6389" i="92"/>
  <c r="K6389" i="92" s="1"/>
  <c r="B6390" i="92"/>
  <c r="K6390" i="92" s="1"/>
  <c r="B6391" i="92"/>
  <c r="K6391" i="92" s="1"/>
  <c r="B6392" i="92"/>
  <c r="K6392" i="92" s="1"/>
  <c r="B6393" i="92"/>
  <c r="K6393" i="92" s="1"/>
  <c r="B6394" i="92"/>
  <c r="K6394" i="92" s="1"/>
  <c r="B6395" i="92"/>
  <c r="K6395" i="92" s="1"/>
  <c r="B6396" i="92"/>
  <c r="K6396" i="92" s="1"/>
  <c r="B6397" i="92"/>
  <c r="K6397" i="92" s="1"/>
  <c r="B6398" i="92"/>
  <c r="K6398" i="92" s="1"/>
  <c r="B6399" i="92"/>
  <c r="K6399" i="92" s="1"/>
  <c r="B6400" i="92"/>
  <c r="K6400" i="92" s="1"/>
  <c r="B6401" i="92"/>
  <c r="K6401" i="92" s="1"/>
  <c r="B6402" i="92"/>
  <c r="K6402" i="92" s="1"/>
  <c r="B6403" i="92"/>
  <c r="K6403" i="92" s="1"/>
  <c r="B6404" i="92"/>
  <c r="K6404" i="92" s="1"/>
  <c r="B6405" i="92"/>
  <c r="K6405" i="92" s="1"/>
  <c r="B6406" i="92"/>
  <c r="K6406" i="92" s="1"/>
  <c r="B6407" i="92"/>
  <c r="K6407" i="92" s="1"/>
  <c r="B6408" i="92"/>
  <c r="K6408" i="92" s="1"/>
  <c r="B6409" i="92"/>
  <c r="K6409" i="92" s="1"/>
  <c r="B6410" i="92"/>
  <c r="K6410" i="92" s="1"/>
  <c r="B6411" i="92"/>
  <c r="K6411" i="92" s="1"/>
  <c r="B6412" i="92"/>
  <c r="K6412" i="92" s="1"/>
  <c r="B6413" i="92"/>
  <c r="K6413" i="92" s="1"/>
  <c r="B6414" i="92"/>
  <c r="K6414" i="92" s="1"/>
  <c r="B6415" i="92"/>
  <c r="K6415" i="92" s="1"/>
  <c r="B6416" i="92"/>
  <c r="K6416" i="92" s="1"/>
  <c r="B6417" i="92"/>
  <c r="K6417" i="92" s="1"/>
  <c r="B6418" i="92"/>
  <c r="K6418" i="92" s="1"/>
  <c r="B6419" i="92"/>
  <c r="K6419" i="92" s="1"/>
  <c r="B6420" i="92"/>
  <c r="K6420" i="92" s="1"/>
  <c r="B6421" i="92"/>
  <c r="K6421" i="92" s="1"/>
  <c r="B6422" i="92"/>
  <c r="K6422" i="92" s="1"/>
  <c r="B6423" i="92"/>
  <c r="K6423" i="92" s="1"/>
  <c r="B6424" i="92"/>
  <c r="K6424" i="92" s="1"/>
  <c r="B6425" i="92"/>
  <c r="K6425" i="92" s="1"/>
  <c r="B6426" i="92"/>
  <c r="K6426" i="92" s="1"/>
  <c r="B6427" i="92"/>
  <c r="K6427" i="92" s="1"/>
  <c r="B6428" i="92"/>
  <c r="K6428" i="92" s="1"/>
  <c r="B6429" i="92"/>
  <c r="K6429" i="92" s="1"/>
  <c r="B6430" i="92"/>
  <c r="K6430" i="92" s="1"/>
  <c r="B6431" i="92"/>
  <c r="K6431" i="92" s="1"/>
  <c r="B6432" i="92"/>
  <c r="K6432" i="92" s="1"/>
  <c r="B6433" i="92"/>
  <c r="K6433" i="92" s="1"/>
  <c r="B6434" i="92"/>
  <c r="K6434" i="92" s="1"/>
  <c r="B6435" i="92"/>
  <c r="K6435" i="92" s="1"/>
  <c r="B6436" i="92"/>
  <c r="K6436" i="92" s="1"/>
  <c r="B6437" i="92"/>
  <c r="K6437" i="92" s="1"/>
  <c r="B6438" i="92"/>
  <c r="K6438" i="92" s="1"/>
  <c r="B6439" i="92"/>
  <c r="K6439" i="92" s="1"/>
  <c r="B6440" i="92"/>
  <c r="K6440" i="92" s="1"/>
  <c r="B6441" i="92"/>
  <c r="K6441" i="92" s="1"/>
  <c r="B6442" i="92"/>
  <c r="K6442" i="92" s="1"/>
  <c r="B6443" i="92"/>
  <c r="K6443" i="92" s="1"/>
  <c r="B6444" i="92"/>
  <c r="K6444" i="92" s="1"/>
  <c r="B6445" i="92"/>
  <c r="K6445" i="92" s="1"/>
  <c r="B6446" i="92"/>
  <c r="K6446" i="92" s="1"/>
  <c r="B6447" i="92"/>
  <c r="K6447" i="92" s="1"/>
  <c r="B6448" i="92"/>
  <c r="K6448" i="92" s="1"/>
  <c r="B6449" i="92"/>
  <c r="K6449" i="92" s="1"/>
  <c r="B6450" i="92"/>
  <c r="K6450" i="92" s="1"/>
  <c r="B6451" i="92"/>
  <c r="K6451" i="92" s="1"/>
  <c r="B6452" i="92"/>
  <c r="K6452" i="92" s="1"/>
  <c r="B6453" i="92"/>
  <c r="K6453" i="92" s="1"/>
  <c r="B6454" i="92"/>
  <c r="K6454" i="92" s="1"/>
  <c r="B6455" i="92"/>
  <c r="K6455" i="92" s="1"/>
  <c r="B6456" i="92"/>
  <c r="K6456" i="92" s="1"/>
  <c r="B6457" i="92"/>
  <c r="K6457" i="92" s="1"/>
  <c r="B6458" i="92"/>
  <c r="K6458" i="92" s="1"/>
  <c r="B6459" i="92"/>
  <c r="K6459" i="92" s="1"/>
  <c r="B6460" i="92"/>
  <c r="K6460" i="92" s="1"/>
  <c r="B6461" i="92"/>
  <c r="K6461" i="92" s="1"/>
  <c r="B6462" i="92"/>
  <c r="K6462" i="92" s="1"/>
  <c r="B6463" i="92"/>
  <c r="K6463" i="92" s="1"/>
  <c r="B6464" i="92"/>
  <c r="K6464" i="92" s="1"/>
  <c r="B6465" i="92"/>
  <c r="K6465" i="92" s="1"/>
  <c r="B6466" i="92"/>
  <c r="K6466" i="92" s="1"/>
  <c r="B6467" i="92"/>
  <c r="K6467" i="92" s="1"/>
  <c r="B6468" i="92"/>
  <c r="K6468" i="92" s="1"/>
  <c r="B6469" i="92"/>
  <c r="K6469" i="92" s="1"/>
  <c r="B6470" i="92"/>
  <c r="K6470" i="92" s="1"/>
  <c r="B6471" i="92"/>
  <c r="K6471" i="92" s="1"/>
  <c r="B6472" i="92"/>
  <c r="K6472" i="92" s="1"/>
  <c r="B6473" i="92"/>
  <c r="K6473" i="92" s="1"/>
  <c r="B6474" i="92"/>
  <c r="K6474" i="92" s="1"/>
  <c r="B6475" i="92"/>
  <c r="K6475" i="92" s="1"/>
  <c r="B6476" i="92"/>
  <c r="K6476" i="92" s="1"/>
  <c r="B6477" i="92"/>
  <c r="K6477" i="92" s="1"/>
  <c r="B6478" i="92"/>
  <c r="K6478" i="92" s="1"/>
  <c r="B6479" i="92"/>
  <c r="K6479" i="92" s="1"/>
  <c r="B6480" i="92"/>
  <c r="K6480" i="92" s="1"/>
  <c r="B6481" i="92"/>
  <c r="K6481" i="92" s="1"/>
  <c r="B6482" i="92"/>
  <c r="K6482" i="92" s="1"/>
  <c r="B6483" i="92"/>
  <c r="K6483" i="92" s="1"/>
  <c r="B6484" i="92"/>
  <c r="K6484" i="92" s="1"/>
  <c r="B6485" i="92"/>
  <c r="K6485" i="92" s="1"/>
  <c r="B6486" i="92"/>
  <c r="K6486" i="92" s="1"/>
  <c r="B6487" i="92"/>
  <c r="K6487" i="92" s="1"/>
  <c r="B6488" i="92"/>
  <c r="K6488" i="92" s="1"/>
  <c r="B6489" i="92"/>
  <c r="K6489" i="92" s="1"/>
  <c r="B6490" i="92"/>
  <c r="K6490" i="92" s="1"/>
  <c r="B6491" i="92"/>
  <c r="K6491" i="92" s="1"/>
  <c r="B6492" i="92"/>
  <c r="K6492" i="92" s="1"/>
  <c r="B6493" i="92"/>
  <c r="K6493" i="92" s="1"/>
  <c r="B6494" i="92"/>
  <c r="K6494" i="92" s="1"/>
  <c r="B6495" i="92"/>
  <c r="K6495" i="92" s="1"/>
  <c r="B6496" i="92"/>
  <c r="K6496" i="92" s="1"/>
  <c r="B6497" i="92"/>
  <c r="K6497" i="92" s="1"/>
  <c r="B6498" i="92"/>
  <c r="K6498" i="92" s="1"/>
  <c r="B6499" i="92"/>
  <c r="K6499" i="92" s="1"/>
  <c r="B6500" i="92"/>
  <c r="K6500" i="92" s="1"/>
  <c r="B6501" i="92"/>
  <c r="K6501" i="92" s="1"/>
  <c r="B6502" i="92"/>
  <c r="K6502" i="92" s="1"/>
  <c r="B6503" i="92"/>
  <c r="K6503" i="92" s="1"/>
  <c r="B6504" i="92"/>
  <c r="K6504" i="92" s="1"/>
  <c r="B6505" i="92"/>
  <c r="K6505" i="92" s="1"/>
  <c r="B6506" i="92"/>
  <c r="K6506" i="92" s="1"/>
  <c r="B6507" i="92"/>
  <c r="K6507" i="92" s="1"/>
  <c r="B6508" i="92"/>
  <c r="K6508" i="92" s="1"/>
  <c r="B6509" i="92"/>
  <c r="K6509" i="92" s="1"/>
  <c r="B6510" i="92"/>
  <c r="K6510" i="92" s="1"/>
  <c r="B6511" i="92"/>
  <c r="K6511" i="92" s="1"/>
  <c r="B6512" i="92"/>
  <c r="K6512" i="92" s="1"/>
  <c r="B6513" i="92"/>
  <c r="K6513" i="92" s="1"/>
  <c r="B6514" i="92"/>
  <c r="K6514" i="92" s="1"/>
  <c r="B6515" i="92"/>
  <c r="K6515" i="92" s="1"/>
  <c r="B6516" i="92"/>
  <c r="K6516" i="92" s="1"/>
  <c r="B6517" i="92"/>
  <c r="K6517" i="92" s="1"/>
  <c r="B6518" i="92"/>
  <c r="K6518" i="92" s="1"/>
  <c r="B6519" i="92"/>
  <c r="K6519" i="92" s="1"/>
  <c r="B6520" i="92"/>
  <c r="K6520" i="92" s="1"/>
  <c r="B6521" i="92"/>
  <c r="K6521" i="92" s="1"/>
  <c r="B6522" i="92"/>
  <c r="K6522" i="92" s="1"/>
  <c r="B6523" i="92"/>
  <c r="K6523" i="92" s="1"/>
  <c r="B6524" i="92"/>
  <c r="K6524" i="92" s="1"/>
  <c r="B6525" i="92"/>
  <c r="K6525" i="92" s="1"/>
  <c r="B6526" i="92"/>
  <c r="K6526" i="92" s="1"/>
  <c r="B6527" i="92"/>
  <c r="K6527" i="92" s="1"/>
  <c r="B6528" i="92"/>
  <c r="K6528" i="92" s="1"/>
  <c r="B6529" i="92"/>
  <c r="K6529" i="92" s="1"/>
  <c r="B6530" i="92"/>
  <c r="K6530" i="92" s="1"/>
  <c r="B6531" i="92"/>
  <c r="K6531" i="92" s="1"/>
  <c r="B6532" i="92"/>
  <c r="K6532" i="92" s="1"/>
  <c r="B6533" i="92"/>
  <c r="K6533" i="92" s="1"/>
  <c r="B6534" i="92"/>
  <c r="K6534" i="92" s="1"/>
  <c r="B6535" i="92"/>
  <c r="K6535" i="92" s="1"/>
  <c r="B6536" i="92"/>
  <c r="K6536" i="92" s="1"/>
  <c r="B6537" i="92"/>
  <c r="K6537" i="92" s="1"/>
  <c r="B6538" i="92"/>
  <c r="K6538" i="92" s="1"/>
  <c r="B6539" i="92"/>
  <c r="K6539" i="92" s="1"/>
  <c r="B6540" i="92"/>
  <c r="K6540" i="92" s="1"/>
  <c r="B6541" i="92"/>
  <c r="K6541" i="92" s="1"/>
  <c r="B6542" i="92"/>
  <c r="K6542" i="92" s="1"/>
  <c r="B6543" i="92"/>
  <c r="K6543" i="92" s="1"/>
  <c r="B6544" i="92"/>
  <c r="K6544" i="92" s="1"/>
  <c r="B6545" i="92"/>
  <c r="K6545" i="92" s="1"/>
  <c r="B6546" i="92"/>
  <c r="K6546" i="92" s="1"/>
  <c r="B6547" i="92"/>
  <c r="K6547" i="92" s="1"/>
  <c r="B6548" i="92"/>
  <c r="K6548" i="92" s="1"/>
  <c r="B6549" i="92"/>
  <c r="K6549" i="92" s="1"/>
  <c r="B6550" i="92"/>
  <c r="K6550" i="92" s="1"/>
  <c r="B6551" i="92"/>
  <c r="K6551" i="92" s="1"/>
  <c r="B6552" i="92"/>
  <c r="K6552" i="92" s="1"/>
  <c r="B6553" i="92"/>
  <c r="K6553" i="92" s="1"/>
  <c r="B6554" i="92"/>
  <c r="K6554" i="92" s="1"/>
  <c r="B6555" i="92"/>
  <c r="K6555" i="92" s="1"/>
  <c r="B6556" i="92"/>
  <c r="K6556" i="92" s="1"/>
  <c r="B6557" i="92"/>
  <c r="K6557" i="92" s="1"/>
  <c r="B6558" i="92"/>
  <c r="K6558" i="92" s="1"/>
  <c r="B6559" i="92"/>
  <c r="K6559" i="92" s="1"/>
  <c r="B6560" i="92"/>
  <c r="K6560" i="92" s="1"/>
  <c r="B6561" i="92"/>
  <c r="K6561" i="92" s="1"/>
  <c r="B6562" i="92"/>
  <c r="K6562" i="92" s="1"/>
  <c r="B6563" i="92"/>
  <c r="K6563" i="92" s="1"/>
  <c r="B6564" i="92"/>
  <c r="K6564" i="92" s="1"/>
  <c r="B6565" i="92"/>
  <c r="K6565" i="92" s="1"/>
  <c r="B6566" i="92"/>
  <c r="K6566" i="92" s="1"/>
  <c r="B6567" i="92"/>
  <c r="K6567" i="92" s="1"/>
  <c r="B6568" i="92"/>
  <c r="K6568" i="92" s="1"/>
  <c r="B6569" i="92"/>
  <c r="K6569" i="92" s="1"/>
  <c r="B6570" i="92"/>
  <c r="K6570" i="92" s="1"/>
  <c r="B6571" i="92"/>
  <c r="K6571" i="92" s="1"/>
  <c r="B6572" i="92"/>
  <c r="K6572" i="92" s="1"/>
  <c r="B6573" i="92"/>
  <c r="K6573" i="92" s="1"/>
  <c r="B6574" i="92"/>
  <c r="K6574" i="92" s="1"/>
  <c r="B6575" i="92"/>
  <c r="K6575" i="92" s="1"/>
  <c r="B6576" i="92"/>
  <c r="K6576" i="92" s="1"/>
  <c r="B6577" i="92"/>
  <c r="K6577" i="92" s="1"/>
  <c r="B6578" i="92"/>
  <c r="K6578" i="92" s="1"/>
  <c r="B6579" i="92"/>
  <c r="K6579" i="92" s="1"/>
  <c r="B6580" i="92"/>
  <c r="K6580" i="92" s="1"/>
  <c r="B6581" i="92"/>
  <c r="K6581" i="92" s="1"/>
  <c r="B6582" i="92"/>
  <c r="K6582" i="92" s="1"/>
  <c r="B6583" i="92"/>
  <c r="K6583" i="92" s="1"/>
  <c r="B6584" i="92"/>
  <c r="K6584" i="92" s="1"/>
  <c r="B6585" i="92"/>
  <c r="K6585" i="92" s="1"/>
  <c r="B6586" i="92"/>
  <c r="K6586" i="92" s="1"/>
  <c r="B6587" i="92"/>
  <c r="K6587" i="92" s="1"/>
  <c r="B6588" i="92"/>
  <c r="K6588" i="92" s="1"/>
  <c r="B6589" i="92"/>
  <c r="K6589" i="92"/>
  <c r="B6590" i="92"/>
  <c r="K6590" i="92" s="1"/>
  <c r="B6591" i="92"/>
  <c r="K6591" i="92" s="1"/>
  <c r="B6592" i="92"/>
  <c r="K6592" i="92" s="1"/>
  <c r="B6593" i="92"/>
  <c r="K6593" i="92" s="1"/>
  <c r="B6594" i="92"/>
  <c r="K6594" i="92" s="1"/>
  <c r="B6595" i="92"/>
  <c r="K6595" i="92" s="1"/>
  <c r="B6596" i="92"/>
  <c r="K6596" i="92" s="1"/>
  <c r="B6597" i="92"/>
  <c r="K6597" i="92" s="1"/>
  <c r="B6598" i="92"/>
  <c r="K6598" i="92" s="1"/>
  <c r="B6599" i="92"/>
  <c r="K6599" i="92" s="1"/>
  <c r="B6600" i="92"/>
  <c r="K6600" i="92" s="1"/>
  <c r="B6601" i="92"/>
  <c r="K6601" i="92" s="1"/>
  <c r="B6602" i="92"/>
  <c r="K6602" i="92" s="1"/>
  <c r="B6603" i="92"/>
  <c r="K6603" i="92" s="1"/>
  <c r="B6604" i="92"/>
  <c r="K6604" i="92" s="1"/>
  <c r="B6605" i="92"/>
  <c r="K6605" i="92" s="1"/>
  <c r="B6606" i="92"/>
  <c r="K6606" i="92" s="1"/>
  <c r="B6607" i="92"/>
  <c r="K6607" i="92" s="1"/>
  <c r="B6608" i="92"/>
  <c r="K6608" i="92" s="1"/>
  <c r="B6609" i="92"/>
  <c r="K6609" i="92" s="1"/>
  <c r="B6610" i="92"/>
  <c r="K6610" i="92" s="1"/>
  <c r="B6611" i="92"/>
  <c r="K6611" i="92" s="1"/>
  <c r="B6612" i="92"/>
  <c r="K6612" i="92" s="1"/>
  <c r="B6613" i="92"/>
  <c r="K6613" i="92" s="1"/>
  <c r="B6614" i="92"/>
  <c r="K6614" i="92" s="1"/>
  <c r="B6615" i="92"/>
  <c r="K6615" i="92" s="1"/>
  <c r="B6616" i="92"/>
  <c r="K6616" i="92" s="1"/>
  <c r="B6617" i="92"/>
  <c r="K6617" i="92" s="1"/>
  <c r="B6618" i="92"/>
  <c r="K6618" i="92" s="1"/>
  <c r="B6619" i="92"/>
  <c r="K6619" i="92" s="1"/>
  <c r="B6620" i="92"/>
  <c r="K6620" i="92" s="1"/>
  <c r="B6621" i="92"/>
  <c r="K6621" i="92"/>
  <c r="B6622" i="92"/>
  <c r="K6622" i="92" s="1"/>
  <c r="B6623" i="92"/>
  <c r="K6623" i="92" s="1"/>
  <c r="B6624" i="92"/>
  <c r="K6624" i="92" s="1"/>
  <c r="B6625" i="92"/>
  <c r="K6625" i="92" s="1"/>
  <c r="B6626" i="92"/>
  <c r="K6626" i="92" s="1"/>
  <c r="B6627" i="92"/>
  <c r="K6627" i="92" s="1"/>
  <c r="B6628" i="92"/>
  <c r="K6628" i="92" s="1"/>
  <c r="B6629" i="92"/>
  <c r="K6629" i="92" s="1"/>
  <c r="B6630" i="92"/>
  <c r="K6630" i="92" s="1"/>
  <c r="B6631" i="92"/>
  <c r="K6631" i="92" s="1"/>
  <c r="B6632" i="92"/>
  <c r="K6632" i="92" s="1"/>
  <c r="B6633" i="92"/>
  <c r="K6633" i="92" s="1"/>
  <c r="B6634" i="92"/>
  <c r="K6634" i="92" s="1"/>
  <c r="B6635" i="92"/>
  <c r="K6635" i="92" s="1"/>
  <c r="B6636" i="92"/>
  <c r="K6636" i="92" s="1"/>
  <c r="B6637" i="92"/>
  <c r="K6637" i="92" s="1"/>
  <c r="B6638" i="92"/>
  <c r="K6638" i="92" s="1"/>
  <c r="B6639" i="92"/>
  <c r="K6639" i="92" s="1"/>
  <c r="B6640" i="92"/>
  <c r="K6640" i="92" s="1"/>
  <c r="B6641" i="92"/>
  <c r="K6641" i="92" s="1"/>
  <c r="B6642" i="92"/>
  <c r="K6642" i="92" s="1"/>
  <c r="B6643" i="92"/>
  <c r="K6643" i="92" s="1"/>
  <c r="B6644" i="92"/>
  <c r="K6644" i="92" s="1"/>
  <c r="B6645" i="92"/>
  <c r="K6645" i="92" s="1"/>
  <c r="B6646" i="92"/>
  <c r="K6646" i="92" s="1"/>
  <c r="B6647" i="92"/>
  <c r="K6647" i="92" s="1"/>
  <c r="B6648" i="92"/>
  <c r="K6648" i="92" s="1"/>
  <c r="B6649" i="92"/>
  <c r="K6649" i="92" s="1"/>
  <c r="B6650" i="92"/>
  <c r="K6650" i="92" s="1"/>
  <c r="B6651" i="92"/>
  <c r="K6651" i="92" s="1"/>
  <c r="B6652" i="92"/>
  <c r="K6652" i="92" s="1"/>
  <c r="B6653" i="92"/>
  <c r="K6653" i="92" s="1"/>
  <c r="B6654" i="92"/>
  <c r="K6654" i="92" s="1"/>
  <c r="B6655" i="92"/>
  <c r="K6655" i="92" s="1"/>
  <c r="B6656" i="92"/>
  <c r="K6656" i="92" s="1"/>
  <c r="B6657" i="92"/>
  <c r="K6657" i="92" s="1"/>
  <c r="B6658" i="92"/>
  <c r="K6658" i="92" s="1"/>
  <c r="B6659" i="92"/>
  <c r="K6659" i="92" s="1"/>
  <c r="B6660" i="92"/>
  <c r="K6660" i="92" s="1"/>
  <c r="B6661" i="92"/>
  <c r="K6661" i="92" s="1"/>
  <c r="B6662" i="92"/>
  <c r="K6662" i="92" s="1"/>
  <c r="B6663" i="92"/>
  <c r="K6663" i="92" s="1"/>
  <c r="B6664" i="92"/>
  <c r="K6664" i="92" s="1"/>
  <c r="B6665" i="92"/>
  <c r="K6665" i="92" s="1"/>
  <c r="B6666" i="92"/>
  <c r="K6666" i="92" s="1"/>
  <c r="B6667" i="92"/>
  <c r="K6667" i="92" s="1"/>
  <c r="B6668" i="92"/>
  <c r="K6668" i="92" s="1"/>
  <c r="B6669" i="92"/>
  <c r="K6669" i="92" s="1"/>
  <c r="B6670" i="92"/>
  <c r="K6670" i="92" s="1"/>
  <c r="B6671" i="92"/>
  <c r="K6671" i="92" s="1"/>
  <c r="B6672" i="92"/>
  <c r="K6672" i="92" s="1"/>
  <c r="B6673" i="92"/>
  <c r="K6673" i="92" s="1"/>
  <c r="B6674" i="92"/>
  <c r="K6674" i="92" s="1"/>
  <c r="B6675" i="92"/>
  <c r="K6675" i="92" s="1"/>
  <c r="B6676" i="92"/>
  <c r="K6676" i="92" s="1"/>
  <c r="B6677" i="92"/>
  <c r="K6677" i="92" s="1"/>
  <c r="B6678" i="92"/>
  <c r="K6678" i="92" s="1"/>
  <c r="B6679" i="92"/>
  <c r="K6679" i="92" s="1"/>
  <c r="B6680" i="92"/>
  <c r="K6680" i="92" s="1"/>
  <c r="B6681" i="92"/>
  <c r="K6681" i="92" s="1"/>
  <c r="B6682" i="92"/>
  <c r="K6682" i="92" s="1"/>
  <c r="B6683" i="92"/>
  <c r="K6683" i="92" s="1"/>
  <c r="B6684" i="92"/>
  <c r="K6684" i="92" s="1"/>
  <c r="B6685" i="92"/>
  <c r="K6685" i="92" s="1"/>
  <c r="B6686" i="92"/>
  <c r="K6686" i="92" s="1"/>
  <c r="B6687" i="92"/>
  <c r="K6687" i="92" s="1"/>
  <c r="B6688" i="92"/>
  <c r="K6688" i="92" s="1"/>
  <c r="B6689" i="92"/>
  <c r="K6689" i="92" s="1"/>
  <c r="B6690" i="92"/>
  <c r="K6690" i="92" s="1"/>
  <c r="B6691" i="92"/>
  <c r="K6691" i="92" s="1"/>
  <c r="B6692" i="92"/>
  <c r="K6692" i="92" s="1"/>
  <c r="B6693" i="92"/>
  <c r="K6693" i="92" s="1"/>
  <c r="B6694" i="92"/>
  <c r="K6694" i="92" s="1"/>
  <c r="B6695" i="92"/>
  <c r="K6695" i="92" s="1"/>
  <c r="B6696" i="92"/>
  <c r="K6696" i="92" s="1"/>
  <c r="B6697" i="92"/>
  <c r="K6697" i="92" s="1"/>
  <c r="B6698" i="92"/>
  <c r="K6698" i="92" s="1"/>
  <c r="B6699" i="92"/>
  <c r="K6699" i="92" s="1"/>
  <c r="B6700" i="92"/>
  <c r="K6700" i="92" s="1"/>
  <c r="B6701" i="92"/>
  <c r="K6701" i="92" s="1"/>
  <c r="B6702" i="92"/>
  <c r="K6702" i="92" s="1"/>
  <c r="B6703" i="92"/>
  <c r="K6703" i="92" s="1"/>
  <c r="B6704" i="92"/>
  <c r="K6704" i="92" s="1"/>
  <c r="B6705" i="92"/>
  <c r="K6705" i="92" s="1"/>
  <c r="B6706" i="92"/>
  <c r="K6706" i="92" s="1"/>
  <c r="B6707" i="92"/>
  <c r="K6707" i="92" s="1"/>
  <c r="B6708" i="92"/>
  <c r="K6708" i="92" s="1"/>
  <c r="B6709" i="92"/>
  <c r="K6709" i="92" s="1"/>
  <c r="B6710" i="92"/>
  <c r="K6710" i="92" s="1"/>
  <c r="B6711" i="92"/>
  <c r="K6711" i="92" s="1"/>
  <c r="B6712" i="92"/>
  <c r="K6712" i="92" s="1"/>
  <c r="B6713" i="92"/>
  <c r="K6713" i="92" s="1"/>
  <c r="B6714" i="92"/>
  <c r="K6714" i="92" s="1"/>
  <c r="B6715" i="92"/>
  <c r="K6715" i="92" s="1"/>
  <c r="B6716" i="92"/>
  <c r="K6716" i="92" s="1"/>
  <c r="B6717" i="92"/>
  <c r="K6717" i="92" s="1"/>
  <c r="B6718" i="92"/>
  <c r="K6718" i="92" s="1"/>
  <c r="B6719" i="92"/>
  <c r="K6719" i="92" s="1"/>
  <c r="B6720" i="92"/>
  <c r="K6720" i="92" s="1"/>
  <c r="B6721" i="92"/>
  <c r="K6721" i="92" s="1"/>
  <c r="B6722" i="92"/>
  <c r="K6722" i="92" s="1"/>
  <c r="B6723" i="92"/>
  <c r="K6723" i="92" s="1"/>
  <c r="B6724" i="92"/>
  <c r="K6724" i="92" s="1"/>
  <c r="B6725" i="92"/>
  <c r="K6725" i="92" s="1"/>
  <c r="B6726" i="92"/>
  <c r="K6726" i="92" s="1"/>
  <c r="B6727" i="92"/>
  <c r="K6727" i="92" s="1"/>
  <c r="B6728" i="92"/>
  <c r="K6728" i="92" s="1"/>
  <c r="B6729" i="92"/>
  <c r="K6729" i="92" s="1"/>
  <c r="B6730" i="92"/>
  <c r="K6730" i="92" s="1"/>
  <c r="B6731" i="92"/>
  <c r="K6731" i="92" s="1"/>
  <c r="B6732" i="92"/>
  <c r="K6732" i="92" s="1"/>
  <c r="B6733" i="92"/>
  <c r="K6733" i="92"/>
  <c r="B6734" i="92"/>
  <c r="K6734" i="92" s="1"/>
  <c r="B6735" i="92"/>
  <c r="K6735" i="92" s="1"/>
  <c r="B6736" i="92"/>
  <c r="K6736" i="92" s="1"/>
  <c r="B6737" i="92"/>
  <c r="K6737" i="92" s="1"/>
  <c r="B6738" i="92"/>
  <c r="K6738" i="92" s="1"/>
  <c r="B6739" i="92"/>
  <c r="K6739" i="92" s="1"/>
  <c r="B6740" i="92"/>
  <c r="K6740" i="92" s="1"/>
  <c r="B6741" i="92"/>
  <c r="K6741" i="92" s="1"/>
  <c r="B6742" i="92"/>
  <c r="K6742" i="92" s="1"/>
  <c r="B6743" i="92"/>
  <c r="K6743" i="92" s="1"/>
  <c r="B6744" i="92"/>
  <c r="K6744" i="92" s="1"/>
  <c r="B6745" i="92"/>
  <c r="K6745" i="92" s="1"/>
  <c r="B6746" i="92"/>
  <c r="K6746" i="92" s="1"/>
  <c r="B6747" i="92"/>
  <c r="K6747" i="92" s="1"/>
  <c r="B6748" i="92"/>
  <c r="K6748" i="92" s="1"/>
  <c r="B6749" i="92"/>
  <c r="K6749" i="92"/>
  <c r="B6750" i="92"/>
  <c r="K6750" i="92" s="1"/>
  <c r="B6751" i="92"/>
  <c r="K6751" i="92" s="1"/>
  <c r="B6752" i="92"/>
  <c r="K6752" i="92" s="1"/>
  <c r="B6753" i="92"/>
  <c r="K6753" i="92" s="1"/>
  <c r="B6754" i="92"/>
  <c r="K6754" i="92" s="1"/>
  <c r="B6755" i="92"/>
  <c r="K6755" i="92" s="1"/>
  <c r="B6756" i="92"/>
  <c r="K6756" i="92" s="1"/>
  <c r="B6757" i="92"/>
  <c r="K6757" i="92" s="1"/>
  <c r="B6758" i="92"/>
  <c r="K6758" i="92" s="1"/>
  <c r="B6759" i="92"/>
  <c r="K6759" i="92" s="1"/>
  <c r="B6760" i="92"/>
  <c r="K6760" i="92" s="1"/>
  <c r="B6761" i="92"/>
  <c r="K6761" i="92" s="1"/>
  <c r="B6762" i="92"/>
  <c r="K6762" i="92" s="1"/>
  <c r="B6763" i="92"/>
  <c r="K6763" i="92" s="1"/>
  <c r="B6764" i="92"/>
  <c r="K6764" i="92" s="1"/>
  <c r="B6765" i="92"/>
  <c r="K6765" i="92" s="1"/>
  <c r="B6766" i="92"/>
  <c r="K6766" i="92" s="1"/>
  <c r="B6767" i="92"/>
  <c r="K6767" i="92" s="1"/>
  <c r="B6768" i="92"/>
  <c r="K6768" i="92" s="1"/>
  <c r="B6769" i="92"/>
  <c r="K6769" i="92" s="1"/>
  <c r="B6770" i="92"/>
  <c r="K6770" i="92" s="1"/>
  <c r="B6771" i="92"/>
  <c r="K6771" i="92" s="1"/>
  <c r="B6772" i="92"/>
  <c r="K6772" i="92" s="1"/>
  <c r="B6773" i="92"/>
  <c r="K6773" i="92" s="1"/>
  <c r="B6774" i="92"/>
  <c r="K6774" i="92" s="1"/>
  <c r="B6775" i="92"/>
  <c r="K6775" i="92" s="1"/>
  <c r="B6776" i="92"/>
  <c r="K6776" i="92" s="1"/>
  <c r="B6777" i="92"/>
  <c r="K6777" i="92" s="1"/>
  <c r="B6778" i="92"/>
  <c r="K6778" i="92" s="1"/>
  <c r="B6779" i="92"/>
  <c r="K6779" i="92" s="1"/>
  <c r="B6780" i="92"/>
  <c r="K6780" i="92" s="1"/>
  <c r="B6781" i="92"/>
  <c r="K6781" i="92" s="1"/>
  <c r="B6782" i="92"/>
  <c r="K6782" i="92" s="1"/>
  <c r="B6783" i="92"/>
  <c r="K6783" i="92" s="1"/>
  <c r="B6784" i="92"/>
  <c r="K6784" i="92" s="1"/>
  <c r="B6785" i="92"/>
  <c r="K6785" i="92" s="1"/>
  <c r="B6786" i="92"/>
  <c r="K6786" i="92" s="1"/>
  <c r="B6787" i="92"/>
  <c r="K6787" i="92" s="1"/>
  <c r="B6788" i="92"/>
  <c r="K6788" i="92" s="1"/>
  <c r="B6789" i="92"/>
  <c r="K6789" i="92" s="1"/>
  <c r="B6790" i="92"/>
  <c r="K6790" i="92" s="1"/>
  <c r="B6791" i="92"/>
  <c r="K6791" i="92" s="1"/>
  <c r="B6792" i="92"/>
  <c r="K6792" i="92" s="1"/>
  <c r="B6793" i="92"/>
  <c r="K6793" i="92" s="1"/>
  <c r="B6794" i="92"/>
  <c r="K6794" i="92" s="1"/>
  <c r="B6795" i="92"/>
  <c r="K6795" i="92" s="1"/>
  <c r="B6796" i="92"/>
  <c r="K6796" i="92" s="1"/>
  <c r="B6797" i="92"/>
  <c r="K6797" i="92" s="1"/>
  <c r="B6798" i="92"/>
  <c r="K6798" i="92" s="1"/>
  <c r="B6799" i="92"/>
  <c r="K6799" i="92" s="1"/>
  <c r="B6800" i="92"/>
  <c r="K6800" i="92" s="1"/>
  <c r="B6801" i="92"/>
  <c r="K6801" i="92" s="1"/>
  <c r="B6802" i="92"/>
  <c r="K6802" i="92" s="1"/>
  <c r="B6803" i="92"/>
  <c r="K6803" i="92" s="1"/>
  <c r="B6804" i="92"/>
  <c r="K6804" i="92" s="1"/>
  <c r="B6805" i="92"/>
  <c r="K6805" i="92" s="1"/>
  <c r="B6806" i="92"/>
  <c r="K6806" i="92" s="1"/>
  <c r="B6807" i="92"/>
  <c r="K6807" i="92" s="1"/>
  <c r="B6808" i="92"/>
  <c r="K6808" i="92" s="1"/>
  <c r="B6809" i="92"/>
  <c r="K6809" i="92" s="1"/>
  <c r="B6810" i="92"/>
  <c r="K6810" i="92" s="1"/>
  <c r="B6811" i="92"/>
  <c r="K6811" i="92" s="1"/>
  <c r="B6812" i="92"/>
  <c r="K6812" i="92" s="1"/>
  <c r="B6813" i="92"/>
  <c r="K6813" i="92" s="1"/>
  <c r="B6814" i="92"/>
  <c r="K6814" i="92" s="1"/>
  <c r="B6815" i="92"/>
  <c r="K6815" i="92" s="1"/>
  <c r="B6816" i="92"/>
  <c r="K6816" i="92" s="1"/>
  <c r="B6817" i="92"/>
  <c r="K6817" i="92" s="1"/>
  <c r="B6818" i="92"/>
  <c r="K6818" i="92" s="1"/>
  <c r="B6819" i="92"/>
  <c r="K6819" i="92" s="1"/>
  <c r="B6820" i="92"/>
  <c r="K6820" i="92" s="1"/>
  <c r="B6821" i="92"/>
  <c r="K6821" i="92" s="1"/>
  <c r="B6822" i="92"/>
  <c r="K6822" i="92" s="1"/>
  <c r="B6823" i="92"/>
  <c r="K6823" i="92" s="1"/>
  <c r="B6824" i="92"/>
  <c r="K6824" i="92" s="1"/>
  <c r="B6825" i="92"/>
  <c r="K6825" i="92" s="1"/>
  <c r="B6826" i="92"/>
  <c r="K6826" i="92" s="1"/>
  <c r="B6827" i="92"/>
  <c r="K6827" i="92" s="1"/>
  <c r="B6828" i="92"/>
  <c r="K6828" i="92" s="1"/>
  <c r="B6829" i="92"/>
  <c r="K6829" i="92" s="1"/>
  <c r="B6830" i="92"/>
  <c r="K6830" i="92" s="1"/>
  <c r="B6831" i="92"/>
  <c r="K6831" i="92" s="1"/>
  <c r="B6832" i="92"/>
  <c r="K6832" i="92" s="1"/>
  <c r="B6833" i="92"/>
  <c r="K6833" i="92" s="1"/>
  <c r="B6834" i="92"/>
  <c r="K6834" i="92" s="1"/>
  <c r="B6835" i="92"/>
  <c r="K6835" i="92" s="1"/>
  <c r="B6836" i="92"/>
  <c r="K6836" i="92" s="1"/>
  <c r="B6837" i="92"/>
  <c r="K6837" i="92" s="1"/>
  <c r="B6838" i="92"/>
  <c r="K6838" i="92" s="1"/>
  <c r="B6839" i="92"/>
  <c r="K6839" i="92" s="1"/>
  <c r="B6840" i="92"/>
  <c r="K6840" i="92" s="1"/>
  <c r="B6841" i="92"/>
  <c r="K6841" i="92" s="1"/>
  <c r="B6842" i="92"/>
  <c r="K6842" i="92" s="1"/>
  <c r="B6843" i="92"/>
  <c r="K6843" i="92" s="1"/>
  <c r="B6844" i="92"/>
  <c r="K6844" i="92" s="1"/>
  <c r="B6845" i="92"/>
  <c r="K6845" i="92" s="1"/>
  <c r="B6846" i="92"/>
  <c r="K6846" i="92" s="1"/>
  <c r="B6847" i="92"/>
  <c r="K6847" i="92" s="1"/>
  <c r="B6848" i="92"/>
  <c r="K6848" i="92" s="1"/>
  <c r="B6849" i="92"/>
  <c r="K6849" i="92" s="1"/>
  <c r="B6850" i="92"/>
  <c r="K6850" i="92" s="1"/>
  <c r="B6851" i="92"/>
  <c r="K6851" i="92" s="1"/>
  <c r="B6852" i="92"/>
  <c r="K6852" i="92" s="1"/>
  <c r="B6853" i="92"/>
  <c r="K6853" i="92" s="1"/>
  <c r="B6854" i="92"/>
  <c r="K6854" i="92" s="1"/>
  <c r="B6855" i="92"/>
  <c r="K6855" i="92" s="1"/>
  <c r="B6856" i="92"/>
  <c r="K6856" i="92" s="1"/>
  <c r="B6857" i="92"/>
  <c r="K6857" i="92" s="1"/>
  <c r="B6858" i="92"/>
  <c r="K6858" i="92" s="1"/>
  <c r="B6859" i="92"/>
  <c r="K6859" i="92" s="1"/>
  <c r="B6860" i="92"/>
  <c r="K6860" i="92" s="1"/>
  <c r="B6861" i="92"/>
  <c r="K6861" i="92"/>
  <c r="B6862" i="92"/>
  <c r="K6862" i="92" s="1"/>
  <c r="B6863" i="92"/>
  <c r="K6863" i="92" s="1"/>
  <c r="B6864" i="92"/>
  <c r="K6864" i="92" s="1"/>
  <c r="B6865" i="92"/>
  <c r="K6865" i="92" s="1"/>
  <c r="B6866" i="92"/>
  <c r="K6866" i="92" s="1"/>
  <c r="B6867" i="92"/>
  <c r="K6867" i="92" s="1"/>
  <c r="B6868" i="92"/>
  <c r="K6868" i="92" s="1"/>
  <c r="B6869" i="92"/>
  <c r="K6869" i="92" s="1"/>
  <c r="B6870" i="92"/>
  <c r="K6870" i="92" s="1"/>
  <c r="B6871" i="92"/>
  <c r="K6871" i="92" s="1"/>
  <c r="B6872" i="92"/>
  <c r="K6872" i="92" s="1"/>
  <c r="B6873" i="92"/>
  <c r="K6873" i="92" s="1"/>
  <c r="B6874" i="92"/>
  <c r="K6874" i="92" s="1"/>
  <c r="B6875" i="92"/>
  <c r="K6875" i="92" s="1"/>
  <c r="B6876" i="92"/>
  <c r="K6876" i="92" s="1"/>
  <c r="B6877" i="92"/>
  <c r="K6877" i="92" s="1"/>
  <c r="B6878" i="92"/>
  <c r="K6878" i="92" s="1"/>
  <c r="B6879" i="92"/>
  <c r="K6879" i="92" s="1"/>
  <c r="B6880" i="92"/>
  <c r="K6880" i="92" s="1"/>
  <c r="B6881" i="92"/>
  <c r="K6881" i="92" s="1"/>
  <c r="B6882" i="92"/>
  <c r="K6882" i="92" s="1"/>
  <c r="B6883" i="92"/>
  <c r="K6883" i="92" s="1"/>
  <c r="B6884" i="92"/>
  <c r="K6884" i="92" s="1"/>
  <c r="B6885" i="92"/>
  <c r="K6885" i="92" s="1"/>
  <c r="B6886" i="92"/>
  <c r="K6886" i="92" s="1"/>
  <c r="B6887" i="92"/>
  <c r="K6887" i="92" s="1"/>
  <c r="B6888" i="92"/>
  <c r="K6888" i="92" s="1"/>
  <c r="B6889" i="92"/>
  <c r="K6889" i="92" s="1"/>
  <c r="B6890" i="92"/>
  <c r="K6890" i="92" s="1"/>
  <c r="B6891" i="92"/>
  <c r="K6891" i="92" s="1"/>
  <c r="B6892" i="92"/>
  <c r="K6892" i="92" s="1"/>
  <c r="B6893" i="92"/>
  <c r="K6893" i="92" s="1"/>
  <c r="B6894" i="92"/>
  <c r="K6894" i="92" s="1"/>
  <c r="B6895" i="92"/>
  <c r="K6895" i="92" s="1"/>
  <c r="B6896" i="92"/>
  <c r="K6896" i="92" s="1"/>
  <c r="B6897" i="92"/>
  <c r="K6897" i="92" s="1"/>
  <c r="B6898" i="92"/>
  <c r="K6898" i="92" s="1"/>
  <c r="B6899" i="92"/>
  <c r="K6899" i="92" s="1"/>
  <c r="B6900" i="92"/>
  <c r="K6900" i="92" s="1"/>
  <c r="B6901" i="92"/>
  <c r="K6901" i="92" s="1"/>
  <c r="B6902" i="92"/>
  <c r="K6902" i="92" s="1"/>
  <c r="B6903" i="92"/>
  <c r="K6903" i="92" s="1"/>
  <c r="B6904" i="92"/>
  <c r="K6904" i="92" s="1"/>
  <c r="B6905" i="92"/>
  <c r="K6905" i="92" s="1"/>
  <c r="B6906" i="92"/>
  <c r="K6906" i="92" s="1"/>
  <c r="B6907" i="92"/>
  <c r="K6907" i="92" s="1"/>
  <c r="B6908" i="92"/>
  <c r="K6908" i="92" s="1"/>
  <c r="B6909" i="92"/>
  <c r="K6909" i="92" s="1"/>
  <c r="B6910" i="92"/>
  <c r="K6910" i="92" s="1"/>
  <c r="B6911" i="92"/>
  <c r="K6911" i="92" s="1"/>
  <c r="B6912" i="92"/>
  <c r="K6912" i="92" s="1"/>
  <c r="B6913" i="92"/>
  <c r="K6913" i="92" s="1"/>
  <c r="B6914" i="92"/>
  <c r="K6914" i="92" s="1"/>
  <c r="B6915" i="92"/>
  <c r="K6915" i="92" s="1"/>
  <c r="B6916" i="92"/>
  <c r="K6916" i="92" s="1"/>
  <c r="B6917" i="92"/>
  <c r="K6917" i="92" s="1"/>
  <c r="B6918" i="92"/>
  <c r="K6918" i="92" s="1"/>
  <c r="B6919" i="92"/>
  <c r="K6919" i="92" s="1"/>
  <c r="B6920" i="92"/>
  <c r="K6920" i="92" s="1"/>
  <c r="B6921" i="92"/>
  <c r="K6921" i="92" s="1"/>
  <c r="B6922" i="92"/>
  <c r="K6922" i="92" s="1"/>
  <c r="B6923" i="92"/>
  <c r="K6923" i="92" s="1"/>
  <c r="B6924" i="92"/>
  <c r="K6924" i="92" s="1"/>
  <c r="B6925" i="92"/>
  <c r="K6925" i="92" s="1"/>
  <c r="B6926" i="92"/>
  <c r="K6926" i="92" s="1"/>
  <c r="B6927" i="92"/>
  <c r="K6927" i="92" s="1"/>
  <c r="B6928" i="92"/>
  <c r="K6928" i="92" s="1"/>
  <c r="B6929" i="92"/>
  <c r="K6929" i="92" s="1"/>
  <c r="B6930" i="92"/>
  <c r="K6930" i="92" s="1"/>
  <c r="B6931" i="92"/>
  <c r="K6931" i="92" s="1"/>
  <c r="B6932" i="92"/>
  <c r="K6932" i="92" s="1"/>
  <c r="B6933" i="92"/>
  <c r="K6933" i="92" s="1"/>
  <c r="B6934" i="92"/>
  <c r="K6934" i="92" s="1"/>
  <c r="B6935" i="92"/>
  <c r="K6935" i="92" s="1"/>
  <c r="B6936" i="92"/>
  <c r="K6936" i="92" s="1"/>
  <c r="B6937" i="92"/>
  <c r="K6937" i="92" s="1"/>
  <c r="B6938" i="92"/>
  <c r="K6938" i="92" s="1"/>
  <c r="B6939" i="92"/>
  <c r="K6939" i="92" s="1"/>
  <c r="B6940" i="92"/>
  <c r="K6940" i="92" s="1"/>
  <c r="B6941" i="92"/>
  <c r="K6941" i="92" s="1"/>
  <c r="B6942" i="92"/>
  <c r="K6942" i="92" s="1"/>
  <c r="B6943" i="92"/>
  <c r="K6943" i="92" s="1"/>
  <c r="B6944" i="92"/>
  <c r="K6944" i="92" s="1"/>
  <c r="B6945" i="92"/>
  <c r="K6945" i="92" s="1"/>
  <c r="B6946" i="92"/>
  <c r="K6946" i="92" s="1"/>
  <c r="B6947" i="92"/>
  <c r="K6947" i="92" s="1"/>
  <c r="B6948" i="92"/>
  <c r="K6948" i="92" s="1"/>
  <c r="B6949" i="92"/>
  <c r="K6949" i="92" s="1"/>
  <c r="B6950" i="92"/>
  <c r="K6950" i="92" s="1"/>
  <c r="B6951" i="92"/>
  <c r="K6951" i="92" s="1"/>
  <c r="B6952" i="92"/>
  <c r="K6952" i="92" s="1"/>
  <c r="B6953" i="92"/>
  <c r="K6953" i="92" s="1"/>
  <c r="B6954" i="92"/>
  <c r="K6954" i="92" s="1"/>
  <c r="B6955" i="92"/>
  <c r="K6955" i="92" s="1"/>
  <c r="B6956" i="92"/>
  <c r="K6956" i="92" s="1"/>
  <c r="B6957" i="92"/>
  <c r="K6957" i="92" s="1"/>
  <c r="B6958" i="92"/>
  <c r="K6958" i="92" s="1"/>
  <c r="B6959" i="92"/>
  <c r="K6959" i="92" s="1"/>
  <c r="B6960" i="92"/>
  <c r="K6960" i="92" s="1"/>
  <c r="B6961" i="92"/>
  <c r="K6961" i="92" s="1"/>
  <c r="B6962" i="92"/>
  <c r="K6962" i="92" s="1"/>
  <c r="B6963" i="92"/>
  <c r="K6963" i="92" s="1"/>
  <c r="B6964" i="92"/>
  <c r="K6964" i="92" s="1"/>
  <c r="B6965" i="92"/>
  <c r="K6965" i="92" s="1"/>
  <c r="B6966" i="92"/>
  <c r="K6966" i="92" s="1"/>
  <c r="B6967" i="92"/>
  <c r="K6967" i="92" s="1"/>
  <c r="B6968" i="92"/>
  <c r="K6968" i="92" s="1"/>
  <c r="B6969" i="92"/>
  <c r="K6969" i="92" s="1"/>
  <c r="B6970" i="92"/>
  <c r="K6970" i="92" s="1"/>
  <c r="B6971" i="92"/>
  <c r="K6971" i="92" s="1"/>
  <c r="B6972" i="92"/>
  <c r="K6972" i="92" s="1"/>
  <c r="B6973" i="92"/>
  <c r="K6973" i="92" s="1"/>
  <c r="B6974" i="92"/>
  <c r="K6974" i="92" s="1"/>
  <c r="B6975" i="92"/>
  <c r="K6975" i="92" s="1"/>
  <c r="B6976" i="92"/>
  <c r="K6976" i="92" s="1"/>
  <c r="B6977" i="92"/>
  <c r="K6977" i="92" s="1"/>
  <c r="B6978" i="92"/>
  <c r="K6978" i="92" s="1"/>
  <c r="B6979" i="92"/>
  <c r="K6979" i="92" s="1"/>
  <c r="B6980" i="92"/>
  <c r="K6980" i="92" s="1"/>
  <c r="B6981" i="92"/>
  <c r="K6981" i="92" s="1"/>
  <c r="B6982" i="92"/>
  <c r="K6982" i="92" s="1"/>
  <c r="B6983" i="92"/>
  <c r="K6983" i="92" s="1"/>
  <c r="B6984" i="92"/>
  <c r="K6984" i="92" s="1"/>
  <c r="B6985" i="92"/>
  <c r="K6985" i="92" s="1"/>
  <c r="B6986" i="92"/>
  <c r="K6986" i="92" s="1"/>
  <c r="B6987" i="92"/>
  <c r="K6987" i="92" s="1"/>
  <c r="B6988" i="92"/>
  <c r="K6988" i="92" s="1"/>
  <c r="B6989" i="92"/>
  <c r="K6989" i="92" s="1"/>
  <c r="B6990" i="92"/>
  <c r="K6990" i="92" s="1"/>
  <c r="B6991" i="92"/>
  <c r="K6991" i="92" s="1"/>
  <c r="B6992" i="92"/>
  <c r="K6992" i="92" s="1"/>
  <c r="B6993" i="92"/>
  <c r="K6993" i="92" s="1"/>
  <c r="B6994" i="92"/>
  <c r="K6994" i="92" s="1"/>
  <c r="B6995" i="92"/>
  <c r="K6995" i="92" s="1"/>
  <c r="B6996" i="92"/>
  <c r="K6996" i="92" s="1"/>
  <c r="B6997" i="92"/>
  <c r="K6997" i="92" s="1"/>
  <c r="B6998" i="92"/>
  <c r="K6998" i="92" s="1"/>
  <c r="B6999" i="92"/>
  <c r="K6999" i="92" s="1"/>
  <c r="B7000" i="92"/>
  <c r="K7000" i="92" s="1"/>
  <c r="B7001" i="92"/>
  <c r="K7001" i="92" s="1"/>
  <c r="B7002" i="92"/>
  <c r="K7002" i="92" s="1"/>
  <c r="B7003" i="92"/>
  <c r="K7003" i="92" s="1"/>
  <c r="B7004" i="92"/>
  <c r="K7004" i="92" s="1"/>
  <c r="B7005" i="92"/>
  <c r="K7005" i="92" s="1"/>
  <c r="B7006" i="92"/>
  <c r="K7006" i="92" s="1"/>
  <c r="B7007" i="92"/>
  <c r="K7007" i="92" s="1"/>
  <c r="B7008" i="92"/>
  <c r="K7008" i="92" s="1"/>
  <c r="B7009" i="92"/>
  <c r="K7009" i="92" s="1"/>
  <c r="B7010" i="92"/>
  <c r="K7010" i="92" s="1"/>
  <c r="B7011" i="92"/>
  <c r="K7011" i="92" s="1"/>
  <c r="B7012" i="92"/>
  <c r="K7012" i="92" s="1"/>
  <c r="B7013" i="92"/>
  <c r="K7013" i="92" s="1"/>
  <c r="B7014" i="92"/>
  <c r="K7014" i="92" s="1"/>
  <c r="B7015" i="92"/>
  <c r="K7015" i="92" s="1"/>
  <c r="B7016" i="92"/>
  <c r="K7016" i="92" s="1"/>
  <c r="B7017" i="92"/>
  <c r="K7017" i="92" s="1"/>
  <c r="B7018" i="92"/>
  <c r="K7018" i="92" s="1"/>
  <c r="K7019" i="92"/>
  <c r="K7020" i="92"/>
  <c r="K7021" i="92"/>
  <c r="K7022" i="92"/>
  <c r="K7023" i="92"/>
  <c r="K7024" i="92"/>
  <c r="K7025" i="92"/>
  <c r="K7026" i="92"/>
  <c r="K7027" i="92"/>
  <c r="K7028" i="92"/>
  <c r="K7029" i="92"/>
  <c r="K7030" i="92"/>
  <c r="K7031" i="92"/>
  <c r="K7032" i="92"/>
  <c r="B7033" i="92"/>
  <c r="K7033" i="92" s="1"/>
  <c r="B7034" i="92"/>
  <c r="K7034" i="92" s="1"/>
  <c r="B7035" i="92"/>
  <c r="K7035" i="92" s="1"/>
  <c r="B7036" i="92"/>
  <c r="K7036" i="92" s="1"/>
  <c r="B7037" i="92"/>
  <c r="K7037" i="92" s="1"/>
  <c r="B7038" i="92"/>
  <c r="K7038" i="92" s="1"/>
  <c r="B7039" i="92"/>
  <c r="K7039" i="92" s="1"/>
  <c r="B7040" i="92"/>
  <c r="K7040" i="92" s="1"/>
  <c r="B7041" i="92"/>
  <c r="K7041" i="92" s="1"/>
  <c r="B7042" i="92"/>
  <c r="K7042" i="92" s="1"/>
  <c r="B7043" i="92"/>
  <c r="K7043" i="92" s="1"/>
  <c r="B7044" i="92"/>
  <c r="K7044" i="92" s="1"/>
  <c r="B7045" i="92"/>
  <c r="K7045" i="92" s="1"/>
  <c r="B7046" i="92"/>
  <c r="K7046" i="92" s="1"/>
  <c r="B7047" i="92"/>
  <c r="K7047" i="92" s="1"/>
  <c r="B7048" i="92"/>
  <c r="K7048" i="92" s="1"/>
  <c r="B7049" i="92"/>
  <c r="K7049" i="92" s="1"/>
  <c r="B7050" i="92"/>
  <c r="K7050" i="92" s="1"/>
  <c r="B7051" i="92"/>
  <c r="K7051" i="92" s="1"/>
  <c r="B7052" i="92"/>
  <c r="K7052" i="92" s="1"/>
  <c r="B7053" i="92"/>
  <c r="K7053" i="92" s="1"/>
  <c r="B7054" i="92"/>
  <c r="K7054" i="92" s="1"/>
  <c r="B7055" i="92"/>
  <c r="K7055" i="92" s="1"/>
  <c r="B7056" i="92"/>
  <c r="K7056" i="92" s="1"/>
  <c r="B7057" i="92"/>
  <c r="K7057" i="92" s="1"/>
  <c r="B7058" i="92"/>
  <c r="K7058" i="92" s="1"/>
  <c r="B7059" i="92"/>
  <c r="K7059" i="92" s="1"/>
  <c r="B7060" i="92"/>
  <c r="K7060" i="92" s="1"/>
  <c r="B7061" i="92"/>
  <c r="K7061" i="92" s="1"/>
  <c r="B7062" i="92"/>
  <c r="K7062" i="92" s="1"/>
  <c r="B7063" i="92"/>
  <c r="K7063" i="92" s="1"/>
  <c r="B7064" i="92"/>
  <c r="K7064" i="92" s="1"/>
  <c r="B7065" i="92"/>
  <c r="K7065" i="92" s="1"/>
  <c r="B7066" i="92"/>
  <c r="K7066" i="92" s="1"/>
  <c r="B7067" i="92"/>
  <c r="K7067" i="92" s="1"/>
  <c r="B7068" i="92"/>
  <c r="K7068" i="92" s="1"/>
  <c r="B7069" i="92"/>
  <c r="K7069" i="92" s="1"/>
  <c r="B7070" i="92"/>
  <c r="K7070" i="92" s="1"/>
  <c r="B7071" i="92"/>
  <c r="K7071" i="92" s="1"/>
  <c r="B7072" i="92"/>
  <c r="K7072" i="92" s="1"/>
  <c r="B7073" i="92"/>
  <c r="K7073" i="92" s="1"/>
  <c r="B7074" i="92"/>
  <c r="K7074" i="92" s="1"/>
  <c r="B7075" i="92"/>
  <c r="K7075" i="92" s="1"/>
  <c r="B7076" i="92"/>
  <c r="K7076" i="92" s="1"/>
  <c r="B7077" i="92"/>
  <c r="K7077" i="92" s="1"/>
  <c r="B7078" i="92"/>
  <c r="K7078" i="92" s="1"/>
  <c r="B7079" i="92"/>
  <c r="K7079" i="92" s="1"/>
  <c r="B7080" i="92"/>
  <c r="K7080" i="92" s="1"/>
  <c r="B7081" i="92"/>
  <c r="K7081" i="92" s="1"/>
  <c r="B7082" i="92"/>
  <c r="K7082" i="92" s="1"/>
  <c r="B7083" i="92"/>
  <c r="K7083" i="92" s="1"/>
  <c r="B7084" i="92"/>
  <c r="K7084" i="92" s="1"/>
  <c r="B7085" i="92"/>
  <c r="K7085" i="92" s="1"/>
  <c r="B7086" i="92"/>
  <c r="K7086" i="92" s="1"/>
  <c r="B7087" i="92"/>
  <c r="K7087" i="92" s="1"/>
  <c r="B7088" i="92"/>
  <c r="K7088" i="92" s="1"/>
  <c r="B7089" i="92"/>
  <c r="K7089" i="92" s="1"/>
  <c r="B7090" i="92"/>
  <c r="K7090" i="92" s="1"/>
  <c r="B7091" i="92"/>
  <c r="K7091" i="92" s="1"/>
  <c r="B7092" i="92"/>
  <c r="K7092" i="92" s="1"/>
  <c r="B7093" i="92"/>
  <c r="K7093" i="92" s="1"/>
  <c r="B7094" i="92"/>
  <c r="K7094" i="92" s="1"/>
  <c r="B7095" i="92"/>
  <c r="K7095" i="92" s="1"/>
  <c r="B7096" i="92"/>
  <c r="K7096" i="92" s="1"/>
  <c r="B7097" i="92"/>
  <c r="K7097" i="92" s="1"/>
  <c r="B7098" i="92"/>
  <c r="K7098" i="92" s="1"/>
  <c r="B7099" i="92"/>
  <c r="K7099" i="92" s="1"/>
  <c r="B7100" i="92"/>
  <c r="K7100" i="92" s="1"/>
  <c r="B7101" i="92"/>
  <c r="K7101" i="92" s="1"/>
  <c r="B7102" i="92"/>
  <c r="K7102" i="92" s="1"/>
  <c r="B7103" i="92"/>
  <c r="K7103" i="92" s="1"/>
  <c r="B7104" i="92"/>
  <c r="K7104" i="92" s="1"/>
  <c r="B7105" i="92"/>
  <c r="K7105" i="92" s="1"/>
  <c r="B7106" i="92"/>
  <c r="K7106" i="92" s="1"/>
  <c r="B7107" i="92"/>
  <c r="K7107" i="92" s="1"/>
  <c r="B7108" i="92"/>
  <c r="K7108" i="92" s="1"/>
  <c r="B7109" i="92"/>
  <c r="K7109" i="92" s="1"/>
  <c r="B7110" i="92"/>
  <c r="K7110" i="92" s="1"/>
  <c r="B7111" i="92"/>
  <c r="K7111" i="92" s="1"/>
  <c r="B7112" i="92"/>
  <c r="K7112" i="92" s="1"/>
  <c r="B7113" i="92"/>
  <c r="K7113" i="92" s="1"/>
  <c r="B7114" i="92"/>
  <c r="K7114" i="92" s="1"/>
  <c r="B7115" i="92"/>
  <c r="K7115" i="92" s="1"/>
  <c r="B7116" i="92"/>
  <c r="K7116" i="92" s="1"/>
  <c r="B7117" i="92"/>
  <c r="K7117" i="92" s="1"/>
  <c r="B7118" i="92"/>
  <c r="K7118" i="92" s="1"/>
  <c r="B7119" i="92"/>
  <c r="K7119" i="92" s="1"/>
  <c r="B7120" i="92"/>
  <c r="K7120" i="92" s="1"/>
  <c r="B7121" i="92"/>
  <c r="K7121" i="92" s="1"/>
  <c r="B7122" i="92"/>
  <c r="K7122" i="92" s="1"/>
  <c r="B7123" i="92"/>
  <c r="K7123" i="92" s="1"/>
  <c r="B7124" i="92"/>
  <c r="K7124" i="92" s="1"/>
  <c r="B7125" i="92"/>
  <c r="K7125" i="92" s="1"/>
  <c r="B7126" i="92"/>
  <c r="K7126" i="92" s="1"/>
  <c r="B7127" i="92"/>
  <c r="K7127" i="92" s="1"/>
  <c r="B7128" i="92"/>
  <c r="K7128" i="92" s="1"/>
  <c r="B7129" i="92"/>
  <c r="K7129" i="92" s="1"/>
  <c r="B7130" i="92"/>
  <c r="K7130" i="92" s="1"/>
  <c r="B7131" i="92"/>
  <c r="K7131" i="92" s="1"/>
  <c r="B7132" i="92"/>
  <c r="K7132" i="92" s="1"/>
  <c r="B7133" i="92"/>
  <c r="K7133" i="92" s="1"/>
  <c r="B7134" i="92"/>
  <c r="K7134" i="92" s="1"/>
  <c r="B7135" i="92"/>
  <c r="K7135" i="92" s="1"/>
  <c r="B7136" i="92"/>
  <c r="K7136" i="92" s="1"/>
  <c r="B7137" i="92"/>
  <c r="K7137" i="92" s="1"/>
  <c r="B7138" i="92"/>
  <c r="K7138" i="92" s="1"/>
  <c r="B7139" i="92"/>
  <c r="K7139" i="92" s="1"/>
  <c r="B7140" i="92"/>
  <c r="K7140" i="92" s="1"/>
  <c r="B7141" i="92"/>
  <c r="K7141" i="92" s="1"/>
  <c r="B7142" i="92"/>
  <c r="K7142" i="92" s="1"/>
  <c r="B7143" i="92"/>
  <c r="K7143" i="92" s="1"/>
  <c r="B7144" i="92"/>
  <c r="K7144" i="92" s="1"/>
  <c r="B7145" i="92"/>
  <c r="K7145" i="92" s="1"/>
  <c r="B7146" i="92"/>
  <c r="K7146" i="92" s="1"/>
  <c r="B7147" i="92"/>
  <c r="K7147" i="92" s="1"/>
  <c r="B7148" i="92"/>
  <c r="K7148" i="92" s="1"/>
  <c r="B7149" i="92"/>
  <c r="K7149" i="92" s="1"/>
  <c r="B7150" i="92"/>
  <c r="K7150" i="92" s="1"/>
  <c r="B7151" i="92"/>
  <c r="K7151" i="92" s="1"/>
  <c r="B7152" i="92"/>
  <c r="K7152" i="92" s="1"/>
  <c r="B7153" i="92"/>
  <c r="K7153" i="92" s="1"/>
  <c r="B7154" i="92"/>
  <c r="K7154" i="92" s="1"/>
  <c r="B7155" i="92"/>
  <c r="K7155" i="92" s="1"/>
  <c r="B7156" i="92"/>
  <c r="K7156" i="92" s="1"/>
  <c r="B7157" i="92"/>
  <c r="K7157" i="92" s="1"/>
  <c r="B7158" i="92"/>
  <c r="K7158" i="92" s="1"/>
  <c r="B7159" i="92"/>
  <c r="K7159" i="92" s="1"/>
  <c r="B7160" i="92"/>
  <c r="K7160" i="92" s="1"/>
  <c r="B7161" i="92"/>
  <c r="K7161" i="92" s="1"/>
  <c r="B7162" i="92"/>
  <c r="K7162" i="92" s="1"/>
  <c r="B7163" i="92"/>
  <c r="K7163" i="92" s="1"/>
  <c r="B7164" i="92"/>
  <c r="K7164" i="92" s="1"/>
  <c r="B7165" i="92"/>
  <c r="K7165" i="92" s="1"/>
  <c r="B7166" i="92"/>
  <c r="K7166" i="92" s="1"/>
  <c r="B7167" i="92"/>
  <c r="K7167" i="92" s="1"/>
  <c r="B7168" i="92"/>
  <c r="K7168" i="92" s="1"/>
  <c r="B7169" i="92"/>
  <c r="K7169" i="92" s="1"/>
  <c r="B7170" i="92"/>
  <c r="K7170" i="92" s="1"/>
  <c r="B7171" i="92"/>
  <c r="K7171" i="92" s="1"/>
  <c r="B7172" i="92"/>
  <c r="K7172" i="92" s="1"/>
  <c r="B7173" i="92"/>
  <c r="K7173" i="92" s="1"/>
  <c r="B7174" i="92"/>
  <c r="K7174" i="92" s="1"/>
  <c r="B7175" i="92"/>
  <c r="K7175" i="92" s="1"/>
  <c r="B7176" i="92"/>
  <c r="K7176" i="92" s="1"/>
  <c r="B7177" i="92"/>
  <c r="K7177" i="92" s="1"/>
  <c r="B7178" i="92"/>
  <c r="K7178" i="92" s="1"/>
  <c r="B7179" i="92"/>
  <c r="K7179" i="92" s="1"/>
  <c r="B7180" i="92"/>
  <c r="K7180" i="92" s="1"/>
  <c r="B7181" i="92"/>
  <c r="K7181" i="92" s="1"/>
  <c r="B7182" i="92"/>
  <c r="K7182" i="92" s="1"/>
  <c r="B7183" i="92"/>
  <c r="K7183" i="92" s="1"/>
  <c r="B7184" i="92"/>
  <c r="K7184" i="92" s="1"/>
  <c r="B7185" i="92"/>
  <c r="K7185" i="92" s="1"/>
  <c r="B7186" i="92"/>
  <c r="K7186" i="92" s="1"/>
  <c r="B7187" i="92"/>
  <c r="K7187" i="92" s="1"/>
  <c r="B7188" i="92"/>
  <c r="K7188" i="92" s="1"/>
  <c r="B7189" i="92"/>
  <c r="K7189" i="92" s="1"/>
  <c r="B7190" i="92"/>
  <c r="K7190" i="92" s="1"/>
  <c r="B7191" i="92"/>
  <c r="K7191" i="92" s="1"/>
  <c r="B7192" i="92"/>
  <c r="K7192" i="92" s="1"/>
  <c r="B7193" i="92"/>
  <c r="K7193" i="92" s="1"/>
  <c r="B7194" i="92"/>
  <c r="K7194" i="92" s="1"/>
  <c r="B7195" i="92"/>
  <c r="K7195" i="92" s="1"/>
  <c r="B7196" i="92"/>
  <c r="K7196" i="92" s="1"/>
  <c r="B7197" i="92"/>
  <c r="K7197" i="92" s="1"/>
  <c r="B7198" i="92"/>
  <c r="K7198" i="92" s="1"/>
  <c r="B7199" i="92"/>
  <c r="K7199" i="92" s="1"/>
  <c r="B7200" i="92"/>
  <c r="K7200" i="92" s="1"/>
  <c r="B7201" i="92"/>
  <c r="K7201" i="92" s="1"/>
  <c r="B7202" i="92"/>
  <c r="K7202" i="92" s="1"/>
  <c r="B7203" i="92"/>
  <c r="K7203" i="92" s="1"/>
  <c r="B7204" i="92"/>
  <c r="K7204" i="92" s="1"/>
  <c r="B7205" i="92"/>
  <c r="K7205" i="92" s="1"/>
  <c r="B7206" i="92"/>
  <c r="K7206" i="92" s="1"/>
  <c r="B7207" i="92"/>
  <c r="K7207" i="92" s="1"/>
  <c r="B7208" i="92"/>
  <c r="K7208" i="92" s="1"/>
  <c r="B7209" i="92"/>
  <c r="K7209" i="92" s="1"/>
  <c r="B7210" i="92"/>
  <c r="K7210" i="92" s="1"/>
  <c r="B7211" i="92"/>
  <c r="K7211" i="92" s="1"/>
  <c r="B7212" i="92"/>
  <c r="K7212" i="92" s="1"/>
  <c r="B7213" i="92"/>
  <c r="K7213" i="92" s="1"/>
  <c r="B7214" i="92"/>
  <c r="K7214" i="92" s="1"/>
  <c r="B7215" i="92"/>
  <c r="K7215" i="92" s="1"/>
  <c r="B7216" i="92"/>
  <c r="K7216" i="92" s="1"/>
  <c r="B7217" i="92"/>
  <c r="K7217" i="92" s="1"/>
  <c r="B7218" i="92"/>
  <c r="K7218" i="92" s="1"/>
  <c r="B7219" i="92"/>
  <c r="K7219" i="92" s="1"/>
  <c r="B7220" i="92"/>
  <c r="K7220" i="92" s="1"/>
  <c r="B7221" i="92"/>
  <c r="K7221" i="92" s="1"/>
  <c r="B7222" i="92"/>
  <c r="K7222" i="92" s="1"/>
  <c r="B7223" i="92"/>
  <c r="K7223" i="92" s="1"/>
  <c r="B7224" i="92"/>
  <c r="K7224" i="92" s="1"/>
  <c r="B7225" i="92"/>
  <c r="K7225" i="92" s="1"/>
  <c r="B7226" i="92"/>
  <c r="K7226" i="92" s="1"/>
  <c r="B7227" i="92"/>
  <c r="K7227" i="92" s="1"/>
  <c r="B7228" i="92"/>
  <c r="K7228" i="92" s="1"/>
  <c r="B7229" i="92"/>
  <c r="K7229" i="92" s="1"/>
  <c r="B7230" i="92"/>
  <c r="K7230" i="92" s="1"/>
  <c r="B7231" i="92"/>
  <c r="K7231" i="92" s="1"/>
  <c r="B7232" i="92"/>
  <c r="K7232" i="92" s="1"/>
  <c r="B7233" i="92"/>
  <c r="K7233" i="92" s="1"/>
  <c r="B7234" i="92"/>
  <c r="K7234" i="92" s="1"/>
  <c r="B7235" i="92"/>
  <c r="K7235" i="92" s="1"/>
  <c r="B7236" i="92"/>
  <c r="K7236" i="92" s="1"/>
  <c r="B7237" i="92"/>
  <c r="K7237" i="92" s="1"/>
  <c r="B7238" i="92"/>
  <c r="K7238" i="92" s="1"/>
  <c r="B7239" i="92"/>
  <c r="K7239" i="92" s="1"/>
  <c r="B7240" i="92"/>
  <c r="K7240" i="92" s="1"/>
  <c r="B7241" i="92"/>
  <c r="K7241" i="92" s="1"/>
  <c r="B7242" i="92"/>
  <c r="K7242" i="92" s="1"/>
  <c r="B7243" i="92"/>
  <c r="K7243" i="92" s="1"/>
  <c r="B7244" i="92"/>
  <c r="K7244" i="92" s="1"/>
  <c r="B7245" i="92"/>
  <c r="K7245" i="92" s="1"/>
  <c r="B7246" i="92"/>
  <c r="K7246" i="92" s="1"/>
  <c r="B7247" i="92"/>
  <c r="K7247" i="92" s="1"/>
  <c r="B7248" i="92"/>
  <c r="K7248" i="92" s="1"/>
  <c r="B7249" i="92"/>
  <c r="K7249" i="92" s="1"/>
  <c r="B7250" i="92"/>
  <c r="K7250" i="92" s="1"/>
  <c r="B7251" i="92"/>
  <c r="K7251" i="92" s="1"/>
  <c r="B7252" i="92"/>
  <c r="K7252" i="92" s="1"/>
  <c r="B7253" i="92"/>
  <c r="K7253" i="92" s="1"/>
  <c r="B7254" i="92"/>
  <c r="K7254" i="92" s="1"/>
  <c r="B7255" i="92"/>
  <c r="K7255" i="92" s="1"/>
  <c r="B7256" i="92"/>
  <c r="K7256" i="92" s="1"/>
  <c r="B7257" i="92"/>
  <c r="K7257" i="92" s="1"/>
  <c r="B7258" i="92"/>
  <c r="K7258" i="92" s="1"/>
  <c r="B7259" i="92"/>
  <c r="K7259" i="92" s="1"/>
  <c r="B7260" i="92"/>
  <c r="K7260" i="92" s="1"/>
  <c r="B7261" i="92"/>
  <c r="K7261" i="92" s="1"/>
  <c r="B7262" i="92"/>
  <c r="K7262" i="92" s="1"/>
  <c r="B7263" i="92"/>
  <c r="K7263" i="92" s="1"/>
  <c r="B7264" i="92"/>
  <c r="K7264" i="92" s="1"/>
  <c r="B7265" i="92"/>
  <c r="K7265" i="92" s="1"/>
  <c r="B7266" i="92"/>
  <c r="K7266" i="92" s="1"/>
  <c r="B7267" i="92"/>
  <c r="K7267" i="92" s="1"/>
  <c r="B7268" i="92"/>
  <c r="K7268" i="92" s="1"/>
  <c r="B7269" i="92"/>
  <c r="K7269" i="92" s="1"/>
  <c r="B7270" i="92"/>
  <c r="K7270" i="92" s="1"/>
  <c r="B7271" i="92"/>
  <c r="K7271" i="92" s="1"/>
  <c r="B7272" i="92"/>
  <c r="K7272" i="92" s="1"/>
  <c r="B7273" i="92"/>
  <c r="K7273" i="92" s="1"/>
  <c r="B7274" i="92"/>
  <c r="K7274" i="92" s="1"/>
  <c r="B7275" i="92"/>
  <c r="K7275" i="92" s="1"/>
  <c r="B7276" i="92"/>
  <c r="K7276" i="92" s="1"/>
  <c r="B7277" i="92"/>
  <c r="K7277" i="92" s="1"/>
  <c r="B7278" i="92"/>
  <c r="K7278" i="92" s="1"/>
  <c r="B7279" i="92"/>
  <c r="K7279" i="92" s="1"/>
  <c r="B7280" i="92"/>
  <c r="K7280" i="92" s="1"/>
  <c r="B7281" i="92"/>
  <c r="K7281" i="92" s="1"/>
  <c r="B7282" i="92"/>
  <c r="K7282" i="92" s="1"/>
  <c r="B7283" i="92"/>
  <c r="K7283" i="92" s="1"/>
  <c r="B7284" i="92"/>
  <c r="K7284" i="92" s="1"/>
  <c r="B7285" i="92"/>
  <c r="K7285" i="92" s="1"/>
  <c r="B7286" i="92"/>
  <c r="K7286" i="92" s="1"/>
  <c r="B7287" i="92"/>
  <c r="K7287" i="92" s="1"/>
  <c r="B7288" i="92"/>
  <c r="K7288" i="92" s="1"/>
  <c r="B7289" i="92"/>
  <c r="K7289" i="92" s="1"/>
  <c r="B7290" i="92"/>
  <c r="K7290" i="92" s="1"/>
  <c r="B7291" i="92"/>
  <c r="K7291" i="92" s="1"/>
  <c r="B7292" i="92"/>
  <c r="K7292" i="92" s="1"/>
  <c r="B7293" i="92"/>
  <c r="K7293" i="92" s="1"/>
  <c r="B7294" i="92"/>
  <c r="K7294" i="92" s="1"/>
  <c r="B7295" i="92"/>
  <c r="K7295" i="92" s="1"/>
  <c r="B7296" i="92"/>
  <c r="K7296" i="92" s="1"/>
  <c r="B7297" i="92"/>
  <c r="K7297" i="92" s="1"/>
  <c r="B7298" i="92"/>
  <c r="K7298" i="92" s="1"/>
  <c r="B7299" i="92"/>
  <c r="K7299" i="92" s="1"/>
  <c r="B7300" i="92"/>
  <c r="K7300" i="92"/>
  <c r="B7301" i="92"/>
  <c r="K7301" i="92" s="1"/>
  <c r="B7302" i="92"/>
  <c r="K7302" i="92" s="1"/>
  <c r="B7303" i="92"/>
  <c r="K7303" i="92" s="1"/>
  <c r="B7304" i="92"/>
  <c r="K7304" i="92" s="1"/>
  <c r="B7305" i="92"/>
  <c r="K7305" i="92" s="1"/>
  <c r="B7306" i="92"/>
  <c r="K7306" i="92" s="1"/>
  <c r="B7307" i="92"/>
  <c r="K7307" i="92" s="1"/>
  <c r="B7308" i="92"/>
  <c r="K7308" i="92" s="1"/>
  <c r="B7309" i="92"/>
  <c r="K7309" i="92" s="1"/>
  <c r="B7310" i="92"/>
  <c r="K7310" i="92" s="1"/>
  <c r="B7311" i="92"/>
  <c r="K7311" i="92" s="1"/>
  <c r="B7312" i="92"/>
  <c r="K7312" i="92" s="1"/>
  <c r="B7313" i="92"/>
  <c r="K7313" i="92" s="1"/>
  <c r="B7314" i="92"/>
  <c r="K7314" i="92" s="1"/>
  <c r="B7315" i="92"/>
  <c r="K7315" i="92" s="1"/>
  <c r="B7316" i="92"/>
  <c r="K7316" i="92" s="1"/>
  <c r="B7317" i="92"/>
  <c r="K7317" i="92" s="1"/>
  <c r="B7318" i="92"/>
  <c r="K7318" i="92" s="1"/>
  <c r="B7319" i="92"/>
  <c r="K7319" i="92" s="1"/>
  <c r="B7320" i="92"/>
  <c r="K7320" i="92" s="1"/>
  <c r="B7321" i="92"/>
  <c r="K7321" i="92" s="1"/>
  <c r="B7322" i="92"/>
  <c r="K7322" i="92" s="1"/>
  <c r="B7323" i="92"/>
  <c r="K7323" i="92" s="1"/>
  <c r="B7324" i="92"/>
  <c r="K7324" i="92" s="1"/>
  <c r="B7325" i="92"/>
  <c r="K7325" i="92" s="1"/>
  <c r="B7326" i="92"/>
  <c r="K7326" i="92" s="1"/>
  <c r="B7327" i="92"/>
  <c r="K7327" i="92" s="1"/>
  <c r="B7328" i="92"/>
  <c r="K7328" i="92" s="1"/>
  <c r="B7329" i="92"/>
  <c r="K7329" i="92" s="1"/>
  <c r="B7330" i="92"/>
  <c r="K7330" i="92" s="1"/>
  <c r="B7331" i="92"/>
  <c r="K7331" i="92" s="1"/>
  <c r="B7332" i="92"/>
  <c r="K7332" i="92" s="1"/>
  <c r="B7333" i="92"/>
  <c r="K7333" i="92" s="1"/>
  <c r="B7334" i="92"/>
  <c r="K7334" i="92" s="1"/>
  <c r="B7335" i="92"/>
  <c r="K7335" i="92" s="1"/>
  <c r="B7336" i="92"/>
  <c r="K7336" i="92" s="1"/>
  <c r="B7337" i="92"/>
  <c r="K7337" i="92" s="1"/>
  <c r="B7338" i="92"/>
  <c r="K7338" i="92" s="1"/>
  <c r="B7339" i="92"/>
  <c r="K7339" i="92" s="1"/>
  <c r="B7340" i="92"/>
  <c r="K7340" i="92" s="1"/>
  <c r="B7341" i="92"/>
  <c r="K7341" i="92" s="1"/>
  <c r="B7342" i="92"/>
  <c r="K7342" i="92" s="1"/>
  <c r="B7343" i="92"/>
  <c r="K7343" i="92" s="1"/>
  <c r="B7344" i="92"/>
  <c r="K7344" i="92" s="1"/>
  <c r="B7345" i="92"/>
  <c r="K7345" i="92" s="1"/>
  <c r="B7346" i="92"/>
  <c r="K7346" i="92" s="1"/>
  <c r="B7347" i="92"/>
  <c r="K7347" i="92" s="1"/>
  <c r="B7348" i="92"/>
  <c r="K7348" i="92" s="1"/>
  <c r="B7349" i="92"/>
  <c r="K7349" i="92" s="1"/>
  <c r="B7350" i="92"/>
  <c r="K7350" i="92" s="1"/>
  <c r="B7351" i="92"/>
  <c r="K7351" i="92" s="1"/>
  <c r="B7352" i="92"/>
  <c r="K7352" i="92" s="1"/>
  <c r="B7353" i="92"/>
  <c r="K7353" i="92" s="1"/>
  <c r="B7354" i="92"/>
  <c r="K7354" i="92" s="1"/>
  <c r="B7355" i="92"/>
  <c r="K7355" i="92" s="1"/>
  <c r="B7356" i="92"/>
  <c r="K7356" i="92" s="1"/>
  <c r="B7357" i="92"/>
  <c r="K7357" i="92" s="1"/>
  <c r="B7358" i="92"/>
  <c r="K7358" i="92" s="1"/>
  <c r="B7359" i="92"/>
  <c r="K7359" i="92" s="1"/>
  <c r="B7360" i="92"/>
  <c r="K7360" i="92" s="1"/>
  <c r="B7361" i="92"/>
  <c r="K7361" i="92" s="1"/>
  <c r="B7362" i="92"/>
  <c r="K7362" i="92" s="1"/>
  <c r="B7363" i="92"/>
  <c r="K7363" i="92" s="1"/>
  <c r="B7364" i="92"/>
  <c r="K7364" i="92"/>
  <c r="B7365" i="92"/>
  <c r="K7365" i="92" s="1"/>
  <c r="B7366" i="92"/>
  <c r="K7366" i="92" s="1"/>
  <c r="B7367" i="92"/>
  <c r="K7367" i="92" s="1"/>
  <c r="B7368" i="92"/>
  <c r="K7368" i="92" s="1"/>
  <c r="B7369" i="92"/>
  <c r="K7369" i="92" s="1"/>
  <c r="B7370" i="92"/>
  <c r="K7370" i="92" s="1"/>
  <c r="B7371" i="92"/>
  <c r="K7371" i="92" s="1"/>
  <c r="B7372" i="92"/>
  <c r="K7372" i="92" s="1"/>
  <c r="B7373" i="92"/>
  <c r="K7373" i="92" s="1"/>
  <c r="B7374" i="92"/>
  <c r="K7374" i="92" s="1"/>
  <c r="B7375" i="92"/>
  <c r="K7375" i="92" s="1"/>
  <c r="B7376" i="92"/>
  <c r="K7376" i="92" s="1"/>
  <c r="B7377" i="92"/>
  <c r="K7377" i="92" s="1"/>
  <c r="B7378" i="92"/>
  <c r="K7378" i="92" s="1"/>
  <c r="B7379" i="92"/>
  <c r="K7379" i="92" s="1"/>
  <c r="B7380" i="92"/>
  <c r="K7380" i="92" s="1"/>
  <c r="B7381" i="92"/>
  <c r="K7381" i="92" s="1"/>
  <c r="B7382" i="92"/>
  <c r="K7382" i="92" s="1"/>
  <c r="B7383" i="92"/>
  <c r="K7383" i="92" s="1"/>
  <c r="B7384" i="92"/>
  <c r="K7384" i="92" s="1"/>
  <c r="B7385" i="92"/>
  <c r="K7385" i="92" s="1"/>
  <c r="B7386" i="92"/>
  <c r="K7386" i="92" s="1"/>
  <c r="B7387" i="92"/>
  <c r="K7387" i="92" s="1"/>
  <c r="B7388" i="92"/>
  <c r="K7388" i="92" s="1"/>
  <c r="B7389" i="92"/>
  <c r="K7389" i="92" s="1"/>
  <c r="B7390" i="92"/>
  <c r="K7390" i="92" s="1"/>
  <c r="B7391" i="92"/>
  <c r="K7391" i="92" s="1"/>
  <c r="B7392" i="92"/>
  <c r="K7392" i="92" s="1"/>
  <c r="B7393" i="92"/>
  <c r="K7393" i="92" s="1"/>
  <c r="B7394" i="92"/>
  <c r="K7394" i="92" s="1"/>
  <c r="B7395" i="92"/>
  <c r="K7395" i="92" s="1"/>
  <c r="B7396" i="92"/>
  <c r="K7396" i="92" s="1"/>
  <c r="B7397" i="92"/>
  <c r="K7397" i="92" s="1"/>
  <c r="B7398" i="92"/>
  <c r="K7398" i="92" s="1"/>
  <c r="B7399" i="92"/>
  <c r="K7399" i="92" s="1"/>
  <c r="B7400" i="92"/>
  <c r="K7400" i="92" s="1"/>
  <c r="B7401" i="92"/>
  <c r="K7401" i="92" s="1"/>
  <c r="B7402" i="92"/>
  <c r="K7402" i="92" s="1"/>
  <c r="B7403" i="92"/>
  <c r="K7403" i="92" s="1"/>
  <c r="B7404" i="92"/>
  <c r="K7404" i="92" s="1"/>
  <c r="B7405" i="92"/>
  <c r="K7405" i="92" s="1"/>
  <c r="B7406" i="92"/>
  <c r="K7406" i="92" s="1"/>
  <c r="B7407" i="92"/>
  <c r="K7407" i="92" s="1"/>
  <c r="B7408" i="92"/>
  <c r="K7408" i="92" s="1"/>
  <c r="B7409" i="92"/>
  <c r="K7409" i="92" s="1"/>
  <c r="B7410" i="92"/>
  <c r="K7410" i="92" s="1"/>
  <c r="B7411" i="92"/>
  <c r="K7411" i="92" s="1"/>
  <c r="B7412" i="92"/>
  <c r="K7412" i="92" s="1"/>
  <c r="B7413" i="92"/>
  <c r="K7413" i="92" s="1"/>
  <c r="B7414" i="92"/>
  <c r="K7414" i="92" s="1"/>
  <c r="B7415" i="92"/>
  <c r="K7415" i="92" s="1"/>
  <c r="B7416" i="92"/>
  <c r="K7416" i="92" s="1"/>
  <c r="B7417" i="92"/>
  <c r="K7417" i="92" s="1"/>
  <c r="B7418" i="92"/>
  <c r="K7418" i="92" s="1"/>
  <c r="B7419" i="92"/>
  <c r="K7419" i="92" s="1"/>
  <c r="B7420" i="92"/>
  <c r="K7420" i="92" s="1"/>
  <c r="B7421" i="92"/>
  <c r="K7421" i="92" s="1"/>
  <c r="B7422" i="92"/>
  <c r="K7422" i="92" s="1"/>
  <c r="B7423" i="92"/>
  <c r="K7423" i="92" s="1"/>
  <c r="B7424" i="92"/>
  <c r="K7424" i="92" s="1"/>
  <c r="B7425" i="92"/>
  <c r="K7425" i="92" s="1"/>
  <c r="B7426" i="92"/>
  <c r="K7426" i="92" s="1"/>
  <c r="B7427" i="92"/>
  <c r="K7427" i="92" s="1"/>
  <c r="B7428" i="92"/>
  <c r="K7428" i="92" s="1"/>
  <c r="B7429" i="92"/>
  <c r="K7429" i="92" s="1"/>
  <c r="B7430" i="92"/>
  <c r="K7430" i="92" s="1"/>
  <c r="B7431" i="92"/>
  <c r="K7431" i="92" s="1"/>
  <c r="B7432" i="92"/>
  <c r="K7432" i="92" s="1"/>
  <c r="B7433" i="92"/>
  <c r="K7433" i="92" s="1"/>
  <c r="B7434" i="92"/>
  <c r="K7434" i="92" s="1"/>
  <c r="B7435" i="92"/>
  <c r="K7435" i="92" s="1"/>
  <c r="B7436" i="92"/>
  <c r="K7436" i="92" s="1"/>
  <c r="B7437" i="92"/>
  <c r="K7437" i="92" s="1"/>
  <c r="B7438" i="92"/>
  <c r="K7438" i="92" s="1"/>
  <c r="B7439" i="92"/>
  <c r="K7439" i="92" s="1"/>
  <c r="B7440" i="92"/>
  <c r="K7440" i="92" s="1"/>
  <c r="B7441" i="92"/>
  <c r="K7441" i="92" s="1"/>
  <c r="B7442" i="92"/>
  <c r="K7442" i="92" s="1"/>
  <c r="B7443" i="92"/>
  <c r="K7443" i="92" s="1"/>
  <c r="B7444" i="92"/>
  <c r="K7444" i="92" s="1"/>
  <c r="B7445" i="92"/>
  <c r="K7445" i="92" s="1"/>
  <c r="B7446" i="92"/>
  <c r="K7446" i="92" s="1"/>
  <c r="B7447" i="92"/>
  <c r="K7447" i="92" s="1"/>
  <c r="B7448" i="92"/>
  <c r="K7448" i="92" s="1"/>
  <c r="B7449" i="92"/>
  <c r="K7449" i="92" s="1"/>
  <c r="B7450" i="92"/>
  <c r="K7450" i="92" s="1"/>
  <c r="B7451" i="92"/>
  <c r="K7451" i="92" s="1"/>
  <c r="B7452" i="92"/>
  <c r="K7452" i="92" s="1"/>
  <c r="B7453" i="92"/>
  <c r="K7453" i="92" s="1"/>
  <c r="B7454" i="92"/>
  <c r="K7454" i="92" s="1"/>
  <c r="B7455" i="92"/>
  <c r="K7455" i="92" s="1"/>
  <c r="B7456" i="92"/>
  <c r="K7456" i="92" s="1"/>
  <c r="B7457" i="92"/>
  <c r="K7457" i="92" s="1"/>
  <c r="B7458" i="92"/>
  <c r="K7458" i="92" s="1"/>
  <c r="B7459" i="92"/>
  <c r="K7459" i="92" s="1"/>
  <c r="B7460" i="92"/>
  <c r="K7460" i="92" s="1"/>
  <c r="B7461" i="92"/>
  <c r="K7461" i="92" s="1"/>
  <c r="B7462" i="92"/>
  <c r="K7462" i="92" s="1"/>
  <c r="B7463" i="92"/>
  <c r="K7463" i="92" s="1"/>
  <c r="B7464" i="92"/>
  <c r="K7464" i="92" s="1"/>
  <c r="B7465" i="92"/>
  <c r="K7465" i="92" s="1"/>
  <c r="B7466" i="92"/>
  <c r="K7466" i="92" s="1"/>
  <c r="B7467" i="92"/>
  <c r="K7467" i="92" s="1"/>
  <c r="B7468" i="92"/>
  <c r="K7468" i="92" s="1"/>
  <c r="B7469" i="92"/>
  <c r="K7469" i="92" s="1"/>
  <c r="B7470" i="92"/>
  <c r="K7470" i="92" s="1"/>
  <c r="B7471" i="92"/>
  <c r="K7471" i="92" s="1"/>
  <c r="B7472" i="92"/>
  <c r="K7472" i="92" s="1"/>
  <c r="B7473" i="92"/>
  <c r="K7473" i="92" s="1"/>
  <c r="B7474" i="92"/>
  <c r="K7474" i="92" s="1"/>
  <c r="B7475" i="92"/>
  <c r="K7475" i="92" s="1"/>
  <c r="B7476" i="92"/>
  <c r="K7476" i="92" s="1"/>
  <c r="B7477" i="92"/>
  <c r="K7477" i="92" s="1"/>
  <c r="B7478" i="92"/>
  <c r="K7478" i="92" s="1"/>
  <c r="B7479" i="92"/>
  <c r="K7479" i="92" s="1"/>
  <c r="B7480" i="92"/>
  <c r="K7480" i="92" s="1"/>
  <c r="B7481" i="92"/>
  <c r="K7481" i="92" s="1"/>
  <c r="B7482" i="92"/>
  <c r="K7482" i="92" s="1"/>
  <c r="B7483" i="92"/>
  <c r="K7483" i="92" s="1"/>
  <c r="B7484" i="92"/>
  <c r="K7484" i="92" s="1"/>
  <c r="B7485" i="92"/>
  <c r="K7485" i="92" s="1"/>
  <c r="B7486" i="92"/>
  <c r="K7486" i="92" s="1"/>
  <c r="B7487" i="92"/>
  <c r="K7487" i="92" s="1"/>
  <c r="B7488" i="92"/>
  <c r="K7488" i="92" s="1"/>
  <c r="B7489" i="92"/>
  <c r="K7489" i="92" s="1"/>
  <c r="B7490" i="92"/>
  <c r="K7490" i="92" s="1"/>
  <c r="B7491" i="92"/>
  <c r="K7491" i="92" s="1"/>
  <c r="B7492" i="92"/>
  <c r="K7492" i="92" s="1"/>
  <c r="B7493" i="92"/>
  <c r="K7493" i="92" s="1"/>
  <c r="B7494" i="92"/>
  <c r="K7494" i="92" s="1"/>
  <c r="B7495" i="92"/>
  <c r="K7495" i="92" s="1"/>
  <c r="B7496" i="92"/>
  <c r="K7496" i="92"/>
  <c r="B7497" i="92"/>
  <c r="K7497" i="92" s="1"/>
  <c r="B7498" i="92"/>
  <c r="K7498" i="92" s="1"/>
  <c r="B7499" i="92"/>
  <c r="K7499" i="92" s="1"/>
  <c r="B7500" i="92"/>
  <c r="K7500" i="92" s="1"/>
  <c r="B7501" i="92"/>
  <c r="K7501" i="92" s="1"/>
  <c r="B7502" i="92"/>
  <c r="K7502" i="92" s="1"/>
  <c r="B7503" i="92"/>
  <c r="K7503" i="92" s="1"/>
  <c r="B7504" i="92"/>
  <c r="K7504" i="92" s="1"/>
  <c r="B7505" i="92"/>
  <c r="K7505" i="92" s="1"/>
  <c r="B7506" i="92"/>
  <c r="K7506" i="92" s="1"/>
  <c r="B7507" i="92"/>
  <c r="K7507" i="92" s="1"/>
  <c r="B7508" i="92"/>
  <c r="K7508" i="92" s="1"/>
  <c r="B7509" i="92"/>
  <c r="K7509" i="92" s="1"/>
  <c r="B7510" i="92"/>
  <c r="K7510" i="92" s="1"/>
  <c r="B7511" i="92"/>
  <c r="K7511" i="92" s="1"/>
  <c r="B7512" i="92"/>
  <c r="K7512" i="92" s="1"/>
  <c r="B7513" i="92"/>
  <c r="K7513" i="92" s="1"/>
  <c r="B7514" i="92"/>
  <c r="K7514" i="92" s="1"/>
  <c r="B7515" i="92"/>
  <c r="K7515" i="92" s="1"/>
  <c r="B7516" i="92"/>
  <c r="K7516" i="92" s="1"/>
  <c r="B7517" i="92"/>
  <c r="K7517" i="92" s="1"/>
  <c r="B7518" i="92"/>
  <c r="K7518" i="92" s="1"/>
  <c r="B7519" i="92"/>
  <c r="K7519" i="92" s="1"/>
  <c r="B7520" i="92"/>
  <c r="K7520" i="92" s="1"/>
  <c r="B7521" i="92"/>
  <c r="K7521" i="92" s="1"/>
  <c r="B7522" i="92"/>
  <c r="K7522" i="92" s="1"/>
  <c r="B7523" i="92"/>
  <c r="K7523" i="92" s="1"/>
  <c r="B7524" i="92"/>
  <c r="K7524" i="92" s="1"/>
  <c r="B7525" i="92"/>
  <c r="K7525" i="92" s="1"/>
  <c r="B7526" i="92"/>
  <c r="K7526" i="92" s="1"/>
  <c r="B7527" i="92"/>
  <c r="K7527" i="92" s="1"/>
  <c r="B7528" i="92"/>
  <c r="K7528" i="92" s="1"/>
  <c r="B7529" i="92"/>
  <c r="K7529" i="92" s="1"/>
  <c r="B7530" i="92"/>
  <c r="K7530" i="92" s="1"/>
  <c r="B7531" i="92"/>
  <c r="K7531" i="92" s="1"/>
  <c r="B7532" i="92"/>
  <c r="K7532" i="92" s="1"/>
  <c r="B7533" i="92"/>
  <c r="K7533" i="92" s="1"/>
  <c r="B7534" i="92"/>
  <c r="K7534" i="92" s="1"/>
  <c r="B7535" i="92"/>
  <c r="K7535" i="92" s="1"/>
  <c r="B7536" i="92"/>
  <c r="K7536" i="92" s="1"/>
  <c r="B7537" i="92"/>
  <c r="K7537" i="92" s="1"/>
  <c r="B7538" i="92"/>
  <c r="K7538" i="92" s="1"/>
  <c r="B7539" i="92"/>
  <c r="K7539" i="92" s="1"/>
  <c r="B7540" i="92"/>
  <c r="K7540" i="92" s="1"/>
  <c r="B7541" i="92"/>
  <c r="K7541" i="92" s="1"/>
  <c r="B7542" i="92"/>
  <c r="K7542" i="92" s="1"/>
  <c r="B7543" i="92"/>
  <c r="K7543" i="92" s="1"/>
  <c r="B7544" i="92"/>
  <c r="K7544" i="92" s="1"/>
  <c r="B7545" i="92"/>
  <c r="K7545" i="92" s="1"/>
  <c r="B7546" i="92"/>
  <c r="K7546" i="92" s="1"/>
  <c r="B7547" i="92"/>
  <c r="K7547" i="92" s="1"/>
  <c r="B7548" i="92"/>
  <c r="K7548" i="92" s="1"/>
  <c r="B7549" i="92"/>
  <c r="K7549" i="92" s="1"/>
  <c r="B7550" i="92"/>
  <c r="K7550" i="92" s="1"/>
  <c r="B7551" i="92"/>
  <c r="K7551" i="92" s="1"/>
  <c r="B7552" i="92"/>
  <c r="K7552" i="92" s="1"/>
  <c r="B7553" i="92"/>
  <c r="K7553" i="92" s="1"/>
  <c r="B7554" i="92"/>
  <c r="K7554" i="92" s="1"/>
  <c r="B7555" i="92"/>
  <c r="K7555" i="92" s="1"/>
  <c r="B7556" i="92"/>
  <c r="K7556" i="92" s="1"/>
  <c r="B7557" i="92"/>
  <c r="K7557" i="92" s="1"/>
  <c r="B7558" i="92"/>
  <c r="K7558" i="92" s="1"/>
  <c r="B7559" i="92"/>
  <c r="K7559" i="92" s="1"/>
  <c r="B7560" i="92"/>
  <c r="K7560" i="92" s="1"/>
  <c r="B7561" i="92"/>
  <c r="K7561" i="92" s="1"/>
  <c r="B7562" i="92"/>
  <c r="K7562" i="92" s="1"/>
  <c r="B7563" i="92"/>
  <c r="K7563" i="92" s="1"/>
  <c r="B7564" i="92"/>
  <c r="K7564" i="92" s="1"/>
  <c r="B7565" i="92"/>
  <c r="K7565" i="92" s="1"/>
  <c r="B7566" i="92"/>
  <c r="K7566" i="92" s="1"/>
  <c r="B7567" i="92"/>
  <c r="K7567" i="92" s="1"/>
  <c r="B7568" i="92"/>
  <c r="K7568" i="92" s="1"/>
  <c r="B7569" i="92"/>
  <c r="K7569" i="92" s="1"/>
  <c r="B7570" i="92"/>
  <c r="K7570" i="92" s="1"/>
  <c r="B7571" i="92"/>
  <c r="K7571" i="92" s="1"/>
  <c r="B7572" i="92"/>
  <c r="K7572" i="92"/>
  <c r="B7573" i="92"/>
  <c r="K7573" i="92" s="1"/>
  <c r="B7574" i="92"/>
  <c r="K7574" i="92" s="1"/>
  <c r="B7575" i="92"/>
  <c r="K7575" i="92" s="1"/>
  <c r="B7576" i="92"/>
  <c r="K7576" i="92" s="1"/>
  <c r="B7577" i="92"/>
  <c r="K7577" i="92" s="1"/>
  <c r="B7578" i="92"/>
  <c r="K7578" i="92" s="1"/>
  <c r="B7579" i="92"/>
  <c r="K7579" i="92" s="1"/>
  <c r="B7580" i="92"/>
  <c r="K7580" i="92" s="1"/>
  <c r="B7581" i="92"/>
  <c r="K7581" i="92" s="1"/>
  <c r="B7582" i="92"/>
  <c r="K7582" i="92" s="1"/>
  <c r="B7583" i="92"/>
  <c r="K7583" i="92" s="1"/>
  <c r="B7584" i="92"/>
  <c r="K7584" i="92" s="1"/>
  <c r="B7585" i="92"/>
  <c r="K7585" i="92" s="1"/>
  <c r="B7586" i="92"/>
  <c r="K7586" i="92" s="1"/>
  <c r="B7587" i="92"/>
  <c r="K7587" i="92" s="1"/>
  <c r="B7588" i="92"/>
  <c r="K7588" i="92" s="1"/>
  <c r="B7589" i="92"/>
  <c r="K7589" i="92" s="1"/>
  <c r="B7590" i="92"/>
  <c r="K7590" i="92" s="1"/>
  <c r="B7591" i="92"/>
  <c r="K7591" i="92" s="1"/>
  <c r="B7592" i="92"/>
  <c r="K7592" i="92" s="1"/>
  <c r="B7593" i="92"/>
  <c r="K7593" i="92" s="1"/>
  <c r="B7594" i="92"/>
  <c r="K7594" i="92" s="1"/>
  <c r="B7595" i="92"/>
  <c r="K7595" i="92" s="1"/>
  <c r="B7596" i="92"/>
  <c r="K7596" i="92" s="1"/>
  <c r="B7597" i="92"/>
  <c r="K7597" i="92" s="1"/>
  <c r="B7598" i="92"/>
  <c r="K7598" i="92" s="1"/>
  <c r="B7599" i="92"/>
  <c r="K7599" i="92" s="1"/>
  <c r="B7600" i="92"/>
  <c r="K7600" i="92" s="1"/>
  <c r="B7601" i="92"/>
  <c r="K7601" i="92" s="1"/>
  <c r="B7602" i="92"/>
  <c r="K7602" i="92" s="1"/>
  <c r="B7603" i="92"/>
  <c r="K7603" i="92" s="1"/>
  <c r="B7604" i="92"/>
  <c r="K7604" i="92" s="1"/>
  <c r="B7605" i="92"/>
  <c r="K7605" i="92" s="1"/>
  <c r="B7606" i="92"/>
  <c r="K7606" i="92" s="1"/>
  <c r="B7607" i="92"/>
  <c r="K7607" i="92" s="1"/>
  <c r="B7608" i="92"/>
  <c r="K7608" i="92" s="1"/>
  <c r="B7609" i="92"/>
  <c r="K7609" i="92" s="1"/>
  <c r="B7610" i="92"/>
  <c r="K7610" i="92" s="1"/>
  <c r="B7611" i="92"/>
  <c r="K7611" i="92" s="1"/>
  <c r="B7612" i="92"/>
  <c r="K7612" i="92" s="1"/>
  <c r="B7613" i="92"/>
  <c r="K7613" i="92" s="1"/>
  <c r="B7614" i="92"/>
  <c r="K7614" i="92" s="1"/>
  <c r="B7615" i="92"/>
  <c r="K7615" i="92" s="1"/>
  <c r="B7616" i="92"/>
  <c r="K7616" i="92" s="1"/>
  <c r="B7617" i="92"/>
  <c r="K7617" i="92" s="1"/>
  <c r="B7618" i="92"/>
  <c r="K7618" i="92" s="1"/>
  <c r="B7619" i="92"/>
  <c r="K7619" i="92" s="1"/>
  <c r="B7620" i="92"/>
  <c r="K7620" i="92" s="1"/>
  <c r="B7621" i="92"/>
  <c r="K7621" i="92" s="1"/>
  <c r="B7622" i="92"/>
  <c r="K7622" i="92" s="1"/>
  <c r="B7623" i="92"/>
  <c r="K7623" i="92" s="1"/>
  <c r="B7624" i="92"/>
  <c r="K7624" i="92" s="1"/>
  <c r="B7625" i="92"/>
  <c r="K7625" i="92" s="1"/>
  <c r="B7626" i="92"/>
  <c r="K7626" i="92" s="1"/>
  <c r="B7627" i="92"/>
  <c r="K7627" i="92" s="1"/>
  <c r="B7628" i="92"/>
  <c r="K7628" i="92" s="1"/>
  <c r="B7629" i="92"/>
  <c r="K7629" i="92" s="1"/>
  <c r="B7630" i="92"/>
  <c r="K7630" i="92" s="1"/>
  <c r="B7631" i="92"/>
  <c r="K7631" i="92" s="1"/>
  <c r="B7632" i="92"/>
  <c r="K7632" i="92" s="1"/>
  <c r="B7633" i="92"/>
  <c r="K7633" i="92" s="1"/>
  <c r="B7634" i="92"/>
  <c r="K7634" i="92" s="1"/>
  <c r="B7635" i="92"/>
  <c r="K7635" i="92" s="1"/>
  <c r="B7636" i="92"/>
  <c r="K7636" i="92" s="1"/>
  <c r="B7637" i="92"/>
  <c r="K7637" i="92" s="1"/>
  <c r="B7638" i="92"/>
  <c r="K7638" i="92" s="1"/>
  <c r="B7639" i="92"/>
  <c r="K7639" i="92" s="1"/>
  <c r="B7640" i="92"/>
  <c r="K7640" i="92" s="1"/>
  <c r="B7641" i="92"/>
  <c r="K7641" i="92" s="1"/>
  <c r="B7642" i="92"/>
  <c r="K7642" i="92" s="1"/>
  <c r="B7643" i="92"/>
  <c r="K7643" i="92" s="1"/>
  <c r="B7644" i="92"/>
  <c r="K7644" i="92" s="1"/>
  <c r="B7645" i="92"/>
  <c r="K7645" i="92" s="1"/>
  <c r="B7646" i="92"/>
  <c r="K7646" i="92" s="1"/>
  <c r="B7647" i="92"/>
  <c r="K7647" i="92" s="1"/>
  <c r="B7648" i="92"/>
  <c r="K7648" i="92" s="1"/>
  <c r="B7649" i="92"/>
  <c r="K7649" i="92" s="1"/>
  <c r="B7650" i="92"/>
  <c r="K7650" i="92" s="1"/>
  <c r="B7651" i="92"/>
  <c r="K7651" i="92" s="1"/>
  <c r="B7652" i="92"/>
  <c r="K7652" i="92" s="1"/>
  <c r="B7653" i="92"/>
  <c r="K7653" i="92" s="1"/>
  <c r="B7654" i="92"/>
  <c r="K7654" i="92" s="1"/>
  <c r="B7655" i="92"/>
  <c r="K7655" i="92" s="1"/>
  <c r="B7656" i="92"/>
  <c r="K7656" i="92" s="1"/>
  <c r="B7657" i="92"/>
  <c r="K7657" i="92" s="1"/>
  <c r="B7658" i="92"/>
  <c r="K7658" i="92" s="1"/>
  <c r="B7659" i="92"/>
  <c r="K7659" i="92" s="1"/>
  <c r="B7660" i="92"/>
  <c r="K7660" i="92" s="1"/>
  <c r="B7661" i="92"/>
  <c r="K7661" i="92" s="1"/>
  <c r="B7662" i="92"/>
  <c r="K7662" i="92" s="1"/>
  <c r="B7663" i="92"/>
  <c r="K7663" i="92" s="1"/>
  <c r="B7664" i="92"/>
  <c r="K7664" i="92" s="1"/>
  <c r="B7665" i="92"/>
  <c r="K7665" i="92" s="1"/>
  <c r="B7666" i="92"/>
  <c r="K7666" i="92" s="1"/>
  <c r="B7667" i="92"/>
  <c r="K7667" i="92" s="1"/>
  <c r="B7668" i="92"/>
  <c r="K7668" i="92"/>
  <c r="B7669" i="92"/>
  <c r="K7669" i="92" s="1"/>
  <c r="B7670" i="92"/>
  <c r="K7670" i="92" s="1"/>
  <c r="B7671" i="92"/>
  <c r="K7671" i="92" s="1"/>
  <c r="B7672" i="92"/>
  <c r="K7672" i="92" s="1"/>
  <c r="B7673" i="92"/>
  <c r="K7673" i="92" s="1"/>
  <c r="B7674" i="92"/>
  <c r="K7674" i="92" s="1"/>
  <c r="B7675" i="92"/>
  <c r="K7675" i="92" s="1"/>
  <c r="B7676" i="92"/>
  <c r="K7676" i="92" s="1"/>
  <c r="B7677" i="92"/>
  <c r="K7677" i="92" s="1"/>
  <c r="B7678" i="92"/>
  <c r="K7678" i="92" s="1"/>
  <c r="B7679" i="92"/>
  <c r="K7679" i="92" s="1"/>
  <c r="B7680" i="92"/>
  <c r="K7680" i="92" s="1"/>
  <c r="B7681" i="92"/>
  <c r="K7681" i="92" s="1"/>
  <c r="B7682" i="92"/>
  <c r="K7682" i="92" s="1"/>
  <c r="B7683" i="92"/>
  <c r="K7683" i="92" s="1"/>
  <c r="B7684" i="92"/>
  <c r="K7684" i="92" s="1"/>
  <c r="B7685" i="92"/>
  <c r="K7685" i="92" s="1"/>
  <c r="B7686" i="92"/>
  <c r="K7686" i="92" s="1"/>
  <c r="B7687" i="92"/>
  <c r="K7687" i="92" s="1"/>
  <c r="B7688" i="92"/>
  <c r="K7688" i="92"/>
  <c r="B7689" i="92"/>
  <c r="K7689" i="92" s="1"/>
  <c r="B7690" i="92"/>
  <c r="K7690" i="92" s="1"/>
  <c r="B7691" i="92"/>
  <c r="K7691" i="92" s="1"/>
  <c r="B7692" i="92"/>
  <c r="K7692" i="92" s="1"/>
  <c r="B7693" i="92"/>
  <c r="K7693" i="92" s="1"/>
  <c r="B7694" i="92"/>
  <c r="K7694" i="92" s="1"/>
  <c r="B7695" i="92"/>
  <c r="K7695" i="92" s="1"/>
  <c r="B7696" i="92"/>
  <c r="K7696" i="92" s="1"/>
  <c r="B7697" i="92"/>
  <c r="K7697" i="92" s="1"/>
  <c r="B7698" i="92"/>
  <c r="K7698" i="92" s="1"/>
  <c r="B7699" i="92"/>
  <c r="K7699" i="92" s="1"/>
  <c r="B7700" i="92"/>
  <c r="K7700" i="92" s="1"/>
  <c r="B7701" i="92"/>
  <c r="K7701" i="92" s="1"/>
  <c r="B7702" i="92"/>
  <c r="K7702" i="92" s="1"/>
  <c r="B7703" i="92"/>
  <c r="K7703" i="92" s="1"/>
  <c r="B7704" i="92"/>
  <c r="K7704" i="92" s="1"/>
  <c r="B7705" i="92"/>
  <c r="K7705" i="92" s="1"/>
  <c r="B7706" i="92"/>
  <c r="K7706" i="92" s="1"/>
  <c r="B7707" i="92"/>
  <c r="K7707" i="92" s="1"/>
  <c r="B7708" i="92"/>
  <c r="K7708" i="92" s="1"/>
  <c r="B7709" i="92"/>
  <c r="K7709" i="92" s="1"/>
  <c r="B7710" i="92"/>
  <c r="K7710" i="92" s="1"/>
  <c r="B7711" i="92"/>
  <c r="K7711" i="92" s="1"/>
  <c r="B7712" i="92"/>
  <c r="K7712" i="92" s="1"/>
  <c r="B7713" i="92"/>
  <c r="K7713" i="92" s="1"/>
  <c r="B7714" i="92"/>
  <c r="K7714" i="92" s="1"/>
  <c r="B7715" i="92"/>
  <c r="K7715" i="92" s="1"/>
  <c r="B7716" i="92"/>
  <c r="K7716" i="92" s="1"/>
  <c r="B7717" i="92"/>
  <c r="K7717" i="92" s="1"/>
  <c r="B7718" i="92"/>
  <c r="K7718" i="92" s="1"/>
  <c r="B7719" i="92"/>
  <c r="K7719" i="92" s="1"/>
  <c r="B7720" i="92"/>
  <c r="K7720" i="92" s="1"/>
  <c r="B7721" i="92"/>
  <c r="K7721" i="92" s="1"/>
  <c r="B7722" i="92"/>
  <c r="K7722" i="92" s="1"/>
  <c r="B7723" i="92"/>
  <c r="K7723" i="92" s="1"/>
  <c r="B7724" i="92"/>
  <c r="K7724" i="92" s="1"/>
  <c r="B7725" i="92"/>
  <c r="K7725" i="92" s="1"/>
  <c r="B7726" i="92"/>
  <c r="K7726" i="92" s="1"/>
  <c r="B7727" i="92"/>
  <c r="K7727" i="92" s="1"/>
  <c r="B7728" i="92"/>
  <c r="K7728" i="92" s="1"/>
  <c r="B7729" i="92"/>
  <c r="K7729" i="92" s="1"/>
  <c r="B7730" i="92"/>
  <c r="K7730" i="92" s="1"/>
  <c r="B7731" i="92"/>
  <c r="K7731" i="92" s="1"/>
  <c r="B7732" i="92"/>
  <c r="K7732" i="92" s="1"/>
  <c r="B7733" i="92"/>
  <c r="K7733" i="92" s="1"/>
  <c r="B7734" i="92"/>
  <c r="K7734" i="92" s="1"/>
  <c r="B7735" i="92"/>
  <c r="K7735" i="92" s="1"/>
  <c r="B7736" i="92"/>
  <c r="K7736" i="92" s="1"/>
  <c r="B7737" i="92"/>
  <c r="K7737" i="92" s="1"/>
  <c r="B7738" i="92"/>
  <c r="K7738" i="92" s="1"/>
  <c r="B7739" i="92"/>
  <c r="K7739" i="92" s="1"/>
  <c r="B7740" i="92"/>
  <c r="K7740" i="92" s="1"/>
  <c r="B7741" i="92"/>
  <c r="K7741" i="92" s="1"/>
  <c r="B7742" i="92"/>
  <c r="K7742" i="92" s="1"/>
  <c r="B7743" i="92"/>
  <c r="K7743" i="92" s="1"/>
  <c r="B7744" i="92"/>
  <c r="K7744" i="92" s="1"/>
  <c r="B7745" i="92"/>
  <c r="K7745" i="92" s="1"/>
  <c r="B7746" i="92"/>
  <c r="K7746" i="92" s="1"/>
  <c r="B7747" i="92"/>
  <c r="K7747" i="92" s="1"/>
  <c r="B7748" i="92"/>
  <c r="K7748" i="92"/>
  <c r="B7749" i="92"/>
  <c r="K7749" i="92" s="1"/>
  <c r="B7750" i="92"/>
  <c r="K7750" i="92" s="1"/>
  <c r="B7751" i="92"/>
  <c r="K7751" i="92" s="1"/>
  <c r="B7752" i="92"/>
  <c r="K7752" i="92" s="1"/>
  <c r="B7753" i="92"/>
  <c r="K7753" i="92" s="1"/>
  <c r="B7754" i="92"/>
  <c r="K7754" i="92" s="1"/>
  <c r="B7755" i="92"/>
  <c r="K7755" i="92" s="1"/>
  <c r="B7756" i="92"/>
  <c r="K7756" i="92" s="1"/>
  <c r="B7757" i="92"/>
  <c r="K7757" i="92" s="1"/>
  <c r="B7758" i="92"/>
  <c r="K7758" i="92" s="1"/>
  <c r="B7759" i="92"/>
  <c r="K7759" i="92" s="1"/>
  <c r="B7760" i="92"/>
  <c r="K7760" i="92" s="1"/>
  <c r="B7761" i="92"/>
  <c r="K7761" i="92" s="1"/>
  <c r="B7762" i="92"/>
  <c r="K7762" i="92" s="1"/>
  <c r="B7763" i="92"/>
  <c r="K7763" i="92" s="1"/>
  <c r="B7764" i="92"/>
  <c r="K7764" i="92" s="1"/>
  <c r="B7765" i="92"/>
  <c r="K7765" i="92" s="1"/>
  <c r="B7766" i="92"/>
  <c r="K7766" i="92" s="1"/>
  <c r="B7767" i="92"/>
  <c r="K7767" i="92" s="1"/>
  <c r="B7768" i="92"/>
  <c r="K7768" i="92" s="1"/>
  <c r="B7769" i="92"/>
  <c r="K7769" i="92" s="1"/>
  <c r="B7770" i="92"/>
  <c r="K7770" i="92" s="1"/>
  <c r="B7771" i="92"/>
  <c r="K7771" i="92" s="1"/>
  <c r="B7772" i="92"/>
  <c r="K7772" i="92" s="1"/>
  <c r="B7773" i="92"/>
  <c r="K7773" i="92" s="1"/>
  <c r="B7774" i="92"/>
  <c r="K7774" i="92" s="1"/>
  <c r="B7775" i="92"/>
  <c r="K7775" i="92" s="1"/>
  <c r="B7776" i="92"/>
  <c r="K7776" i="92" s="1"/>
  <c r="B7777" i="92"/>
  <c r="K7777" i="92" s="1"/>
  <c r="B7778" i="92"/>
  <c r="K7778" i="92" s="1"/>
  <c r="B7779" i="92"/>
  <c r="K7779" i="92" s="1"/>
  <c r="B7780" i="92"/>
  <c r="K7780" i="92"/>
  <c r="B7781" i="92"/>
  <c r="K7781" i="92" s="1"/>
  <c r="B7782" i="92"/>
  <c r="K7782" i="92" s="1"/>
  <c r="B7783" i="92"/>
  <c r="K7783" i="92" s="1"/>
  <c r="B7784" i="92"/>
  <c r="K7784" i="92" s="1"/>
  <c r="B7785" i="92"/>
  <c r="K7785" i="92" s="1"/>
  <c r="B7786" i="92"/>
  <c r="K7786" i="92" s="1"/>
  <c r="B7787" i="92"/>
  <c r="K7787" i="92" s="1"/>
  <c r="B7788" i="92"/>
  <c r="K7788" i="92" s="1"/>
  <c r="B7789" i="92"/>
  <c r="K7789" i="92" s="1"/>
  <c r="B7790" i="92"/>
  <c r="K7790" i="92" s="1"/>
  <c r="B7791" i="92"/>
  <c r="K7791" i="92" s="1"/>
  <c r="B7792" i="92"/>
  <c r="K7792" i="92" s="1"/>
  <c r="B7793" i="92"/>
  <c r="K7793" i="92" s="1"/>
  <c r="B7794" i="92"/>
  <c r="K7794" i="92" s="1"/>
  <c r="B7795" i="92"/>
  <c r="K7795" i="92" s="1"/>
  <c r="B7796" i="92"/>
  <c r="K7796" i="92" s="1"/>
  <c r="B7797" i="92"/>
  <c r="K7797" i="92" s="1"/>
  <c r="B7798" i="92"/>
  <c r="K7798" i="92" s="1"/>
  <c r="B7799" i="92"/>
  <c r="K7799" i="92" s="1"/>
  <c r="B7800" i="92"/>
  <c r="K7800" i="92" s="1"/>
  <c r="B7801" i="92"/>
  <c r="K7801" i="92" s="1"/>
  <c r="B7802" i="92"/>
  <c r="K7802" i="92" s="1"/>
  <c r="B7803" i="92"/>
  <c r="K7803" i="92" s="1"/>
  <c r="B7804" i="92"/>
  <c r="K7804" i="92" s="1"/>
  <c r="B7805" i="92"/>
  <c r="K7805" i="92" s="1"/>
  <c r="B7806" i="92"/>
  <c r="K7806" i="92" s="1"/>
  <c r="B7807" i="92"/>
  <c r="K7807" i="92" s="1"/>
  <c r="B7808" i="92"/>
  <c r="K7808" i="92" s="1"/>
  <c r="B7809" i="92"/>
  <c r="K7809" i="92" s="1"/>
  <c r="B7810" i="92"/>
  <c r="K7810" i="92" s="1"/>
  <c r="B7811" i="92"/>
  <c r="K7811" i="92" s="1"/>
  <c r="B7812" i="92"/>
  <c r="K7812" i="92" s="1"/>
  <c r="B7813" i="92"/>
  <c r="K7813" i="92" s="1"/>
  <c r="B7814" i="92"/>
  <c r="K7814" i="92" s="1"/>
  <c r="B7815" i="92"/>
  <c r="K7815" i="92" s="1"/>
  <c r="B7816" i="92"/>
  <c r="K7816" i="92" s="1"/>
  <c r="B7817" i="92"/>
  <c r="K7817" i="92" s="1"/>
  <c r="B7818" i="92"/>
  <c r="K7818" i="92" s="1"/>
  <c r="B7819" i="92"/>
  <c r="K7819" i="92" s="1"/>
  <c r="B7820" i="92"/>
  <c r="K7820" i="92" s="1"/>
  <c r="B7821" i="92"/>
  <c r="K7821" i="92" s="1"/>
  <c r="B7822" i="92"/>
  <c r="K7822" i="92" s="1"/>
  <c r="B7823" i="92"/>
  <c r="K7823" i="92" s="1"/>
  <c r="B7824" i="92"/>
  <c r="K7824" i="92" s="1"/>
  <c r="B7825" i="92"/>
  <c r="K7825" i="92" s="1"/>
  <c r="B7826" i="92"/>
  <c r="K7826" i="92" s="1"/>
  <c r="B7827" i="92"/>
  <c r="K7827" i="92" s="1"/>
  <c r="B7828" i="92"/>
  <c r="K7828" i="92"/>
  <c r="B7829" i="92"/>
  <c r="K7829" i="92" s="1"/>
  <c r="B7830" i="92"/>
  <c r="K7830" i="92" s="1"/>
  <c r="B7831" i="92"/>
  <c r="K7831" i="92" s="1"/>
  <c r="B7832" i="92"/>
  <c r="K7832" i="92" s="1"/>
  <c r="B7833" i="92"/>
  <c r="K7833" i="92" s="1"/>
  <c r="B7834" i="92"/>
  <c r="K7834" i="92" s="1"/>
  <c r="B7835" i="92"/>
  <c r="K7835" i="92" s="1"/>
  <c r="B7836" i="92"/>
  <c r="K7836" i="92" s="1"/>
  <c r="B7837" i="92"/>
  <c r="K7837" i="92" s="1"/>
  <c r="B7838" i="92"/>
  <c r="K7838" i="92" s="1"/>
  <c r="B7839" i="92"/>
  <c r="K7839" i="92" s="1"/>
  <c r="B7840" i="92"/>
  <c r="K7840" i="92" s="1"/>
  <c r="B7841" i="92"/>
  <c r="K7841" i="92" s="1"/>
  <c r="B7842" i="92"/>
  <c r="K7842" i="92" s="1"/>
  <c r="B7843" i="92"/>
  <c r="K7843" i="92" s="1"/>
  <c r="B7844" i="92"/>
  <c r="K7844" i="92" s="1"/>
  <c r="B7845" i="92"/>
  <c r="K7845" i="92" s="1"/>
  <c r="B7846" i="92"/>
  <c r="K7846" i="92" s="1"/>
  <c r="B7847" i="92"/>
  <c r="K7847" i="92" s="1"/>
  <c r="B7848" i="92"/>
  <c r="K7848" i="92" s="1"/>
  <c r="B7849" i="92"/>
  <c r="K7849" i="92" s="1"/>
  <c r="B7850" i="92"/>
  <c r="K7850" i="92" s="1"/>
  <c r="B7851" i="92"/>
  <c r="K7851" i="92" s="1"/>
  <c r="B7852" i="92"/>
  <c r="K7852" i="92" s="1"/>
  <c r="B7853" i="92"/>
  <c r="K7853" i="92" s="1"/>
  <c r="B7854" i="92"/>
  <c r="K7854" i="92" s="1"/>
  <c r="B7855" i="92"/>
  <c r="K7855" i="92" s="1"/>
  <c r="B7856" i="92"/>
  <c r="K7856" i="92" s="1"/>
  <c r="B7857" i="92"/>
  <c r="K7857" i="92" s="1"/>
  <c r="B7858" i="92"/>
  <c r="K7858" i="92" s="1"/>
  <c r="B7859" i="92"/>
  <c r="K7859" i="92" s="1"/>
  <c r="B7860" i="92"/>
  <c r="K7860" i="92"/>
  <c r="B7861" i="92"/>
  <c r="K7861" i="92" s="1"/>
  <c r="B7862" i="92"/>
  <c r="K7862" i="92" s="1"/>
  <c r="B7863" i="92"/>
  <c r="K7863" i="92" s="1"/>
  <c r="B7864" i="92"/>
  <c r="K7864" i="92" s="1"/>
  <c r="B7865" i="92"/>
  <c r="K7865" i="92" s="1"/>
  <c r="B7866" i="92"/>
  <c r="K7866" i="92" s="1"/>
  <c r="B7867" i="92"/>
  <c r="K7867" i="92" s="1"/>
  <c r="B7868" i="92"/>
  <c r="K7868" i="92" s="1"/>
  <c r="B7869" i="92"/>
  <c r="K7869" i="92" s="1"/>
  <c r="B7870" i="92"/>
  <c r="K7870" i="92" s="1"/>
  <c r="B7871" i="92"/>
  <c r="K7871" i="92" s="1"/>
  <c r="B7872" i="92"/>
  <c r="K7872" i="92" s="1"/>
  <c r="B7873" i="92"/>
  <c r="K7873" i="92" s="1"/>
  <c r="B7874" i="92"/>
  <c r="K7874" i="92" s="1"/>
  <c r="B7875" i="92"/>
  <c r="K7875" i="92" s="1"/>
  <c r="B7876" i="92"/>
  <c r="K7876" i="92" s="1"/>
  <c r="B7877" i="92"/>
  <c r="K7877" i="92" s="1"/>
  <c r="B7878" i="92"/>
  <c r="K7878" i="92" s="1"/>
  <c r="B7879" i="92"/>
  <c r="K7879" i="92" s="1"/>
  <c r="B7880" i="92"/>
  <c r="K7880" i="92" s="1"/>
  <c r="B7881" i="92"/>
  <c r="K7881" i="92" s="1"/>
  <c r="B7882" i="92"/>
  <c r="K7882" i="92" s="1"/>
  <c r="B7883" i="92"/>
  <c r="K7883" i="92" s="1"/>
  <c r="B7884" i="92"/>
  <c r="K7884" i="92" s="1"/>
  <c r="B7885" i="92"/>
  <c r="K7885" i="92" s="1"/>
  <c r="B7886" i="92"/>
  <c r="K7886" i="92" s="1"/>
  <c r="B7887" i="92"/>
  <c r="K7887" i="92" s="1"/>
  <c r="B7888" i="92"/>
  <c r="K7888" i="92" s="1"/>
  <c r="B7889" i="92"/>
  <c r="K7889" i="92" s="1"/>
  <c r="B7890" i="92"/>
  <c r="K7890" i="92" s="1"/>
  <c r="B7891" i="92"/>
  <c r="K7891" i="92" s="1"/>
  <c r="B7892" i="92"/>
  <c r="K7892" i="92" s="1"/>
  <c r="B7893" i="92"/>
  <c r="K7893" i="92" s="1"/>
  <c r="B7894" i="92"/>
  <c r="K7894" i="92" s="1"/>
  <c r="B7895" i="92"/>
  <c r="K7895" i="92" s="1"/>
  <c r="B7896" i="92"/>
  <c r="K7896" i="92" s="1"/>
  <c r="B7897" i="92"/>
  <c r="K7897" i="92" s="1"/>
  <c r="B7898" i="92"/>
  <c r="K7898" i="92" s="1"/>
  <c r="B7899" i="92"/>
  <c r="K7899" i="92" s="1"/>
  <c r="B7900" i="92"/>
  <c r="K7900" i="92" s="1"/>
  <c r="B7901" i="92"/>
  <c r="K7901" i="92" s="1"/>
  <c r="B7902" i="92"/>
  <c r="K7902" i="92" s="1"/>
  <c r="B7903" i="92"/>
  <c r="K7903" i="92" s="1"/>
  <c r="B7904" i="92"/>
  <c r="K7904" i="92" s="1"/>
  <c r="B7905" i="92"/>
  <c r="K7905" i="92" s="1"/>
  <c r="B7906" i="92"/>
  <c r="K7906" i="92" s="1"/>
  <c r="B7907" i="92"/>
  <c r="K7907" i="92" s="1"/>
  <c r="B7908" i="92"/>
  <c r="K7908" i="92" s="1"/>
  <c r="B7909" i="92"/>
  <c r="K7909" i="92" s="1"/>
  <c r="B7910" i="92"/>
  <c r="K7910" i="92" s="1"/>
  <c r="B7911" i="92"/>
  <c r="K7911" i="92" s="1"/>
  <c r="B7912" i="92"/>
  <c r="K7912" i="92"/>
  <c r="B7913" i="92"/>
  <c r="K7913" i="92" s="1"/>
  <c r="B7914" i="92"/>
  <c r="K7914" i="92" s="1"/>
  <c r="B7915" i="92"/>
  <c r="K7915" i="92" s="1"/>
  <c r="B7916" i="92"/>
  <c r="K7916" i="92" s="1"/>
  <c r="B7917" i="92"/>
  <c r="K7917" i="92" s="1"/>
  <c r="B7918" i="92"/>
  <c r="K7918" i="92" s="1"/>
  <c r="B7919" i="92"/>
  <c r="K7919" i="92" s="1"/>
  <c r="B7920" i="92"/>
  <c r="K7920" i="92" s="1"/>
  <c r="B7921" i="92"/>
  <c r="K7921" i="92" s="1"/>
  <c r="B7922" i="92"/>
  <c r="K7922" i="92" s="1"/>
  <c r="B7923" i="92"/>
  <c r="K7923" i="92" s="1"/>
  <c r="B7924" i="92"/>
  <c r="K7924" i="92" s="1"/>
  <c r="B7925" i="92"/>
  <c r="K7925" i="92" s="1"/>
  <c r="B7926" i="92"/>
  <c r="K7926" i="92" s="1"/>
  <c r="B7927" i="92"/>
  <c r="K7927" i="92" s="1"/>
  <c r="B7928" i="92"/>
  <c r="K7928" i="92" s="1"/>
  <c r="B7929" i="92"/>
  <c r="K7929" i="92" s="1"/>
  <c r="B7930" i="92"/>
  <c r="K7930" i="92" s="1"/>
  <c r="B7931" i="92"/>
  <c r="K7931" i="92" s="1"/>
  <c r="B7932" i="92"/>
  <c r="K7932" i="92" s="1"/>
  <c r="B7933" i="92"/>
  <c r="K7933" i="92" s="1"/>
  <c r="B7934" i="92"/>
  <c r="K7934" i="92" s="1"/>
  <c r="B7935" i="92"/>
  <c r="K7935" i="92" s="1"/>
  <c r="B7936" i="92"/>
  <c r="K7936" i="92"/>
  <c r="B7937" i="92"/>
  <c r="K7937" i="92" s="1"/>
  <c r="B7938" i="92"/>
  <c r="K7938" i="92" s="1"/>
  <c r="B7939" i="92"/>
  <c r="K7939" i="92" s="1"/>
  <c r="B7940" i="92"/>
  <c r="K7940" i="92" s="1"/>
  <c r="B7941" i="92"/>
  <c r="K7941" i="92" s="1"/>
  <c r="B7942" i="92"/>
  <c r="K7942" i="92" s="1"/>
  <c r="B7943" i="92"/>
  <c r="K7943" i="92" s="1"/>
  <c r="B7944" i="92"/>
  <c r="K7944" i="92" s="1"/>
  <c r="B7945" i="92"/>
  <c r="K7945" i="92" s="1"/>
  <c r="B7946" i="92"/>
  <c r="K7946" i="92" s="1"/>
  <c r="B7947" i="92"/>
  <c r="K7947" i="92" s="1"/>
  <c r="B7948" i="92"/>
  <c r="K7948" i="92" s="1"/>
  <c r="B7949" i="92"/>
  <c r="K7949" i="92" s="1"/>
  <c r="B7950" i="92"/>
  <c r="K7950" i="92" s="1"/>
  <c r="B7951" i="92"/>
  <c r="K7951" i="92" s="1"/>
  <c r="B7952" i="92"/>
  <c r="K7952" i="92" s="1"/>
  <c r="B7953" i="92"/>
  <c r="K7953" i="92" s="1"/>
  <c r="B7954" i="92"/>
  <c r="K7954" i="92" s="1"/>
  <c r="B7955" i="92"/>
  <c r="K7955" i="92" s="1"/>
  <c r="B7956" i="92"/>
  <c r="K7956" i="92" s="1"/>
  <c r="B7957" i="92"/>
  <c r="K7957" i="92" s="1"/>
  <c r="B7958" i="92"/>
  <c r="K7958" i="92" s="1"/>
  <c r="B7959" i="92"/>
  <c r="K7959" i="92" s="1"/>
  <c r="B7960" i="92"/>
  <c r="K7960" i="92" s="1"/>
  <c r="B7961" i="92"/>
  <c r="K7961" i="92" s="1"/>
  <c r="B7962" i="92"/>
  <c r="K7962" i="92" s="1"/>
  <c r="B7963" i="92"/>
  <c r="K7963" i="92" s="1"/>
  <c r="B7964" i="92"/>
  <c r="K7964" i="92" s="1"/>
  <c r="B7965" i="92"/>
  <c r="K7965" i="92" s="1"/>
  <c r="B7966" i="92"/>
  <c r="K7966" i="92" s="1"/>
  <c r="B7967" i="92"/>
  <c r="K7967" i="92" s="1"/>
  <c r="B7968" i="92"/>
  <c r="K7968" i="92" s="1"/>
  <c r="B7969" i="92"/>
  <c r="K7969" i="92" s="1"/>
  <c r="B7970" i="92"/>
  <c r="K7970" i="92" s="1"/>
  <c r="B7971" i="92"/>
  <c r="K7971" i="92" s="1"/>
  <c r="B7972" i="92"/>
  <c r="K7972" i="92" s="1"/>
  <c r="B7973" i="92"/>
  <c r="K7973" i="92" s="1"/>
  <c r="B7974" i="92"/>
  <c r="K7974" i="92" s="1"/>
  <c r="B7975" i="92"/>
  <c r="K7975" i="92" s="1"/>
  <c r="B7976" i="92"/>
  <c r="K7976" i="92"/>
  <c r="B7977" i="92"/>
  <c r="K7977" i="92" s="1"/>
  <c r="B7978" i="92"/>
  <c r="K7978" i="92" s="1"/>
  <c r="B7979" i="92"/>
  <c r="K7979" i="92" s="1"/>
  <c r="B7980" i="92"/>
  <c r="K7980" i="92" s="1"/>
  <c r="B7981" i="92"/>
  <c r="K7981" i="92" s="1"/>
  <c r="B7982" i="92"/>
  <c r="K7982" i="92" s="1"/>
  <c r="B7983" i="92"/>
  <c r="K7983" i="92" s="1"/>
  <c r="B7984" i="92"/>
  <c r="K7984" i="92"/>
  <c r="B7985" i="92"/>
  <c r="K7985" i="92" s="1"/>
  <c r="B7986" i="92"/>
  <c r="K7986" i="92" s="1"/>
  <c r="B7987" i="92"/>
  <c r="K7987" i="92" s="1"/>
  <c r="B7988" i="92"/>
  <c r="K7988" i="92" s="1"/>
  <c r="B7989" i="92"/>
  <c r="K7989" i="92" s="1"/>
  <c r="B7990" i="92"/>
  <c r="K7990" i="92" s="1"/>
  <c r="B7991" i="92"/>
  <c r="K7991" i="92" s="1"/>
  <c r="B7992" i="92"/>
  <c r="K7992" i="92" s="1"/>
  <c r="B7993" i="92"/>
  <c r="K7993" i="92" s="1"/>
  <c r="B7994" i="92"/>
  <c r="K7994" i="92" s="1"/>
  <c r="B7995" i="92"/>
  <c r="K7995" i="92" s="1"/>
  <c r="B7996" i="92"/>
  <c r="K7996" i="92" s="1"/>
  <c r="B7997" i="92"/>
  <c r="K7997" i="92" s="1"/>
  <c r="B7998" i="92"/>
  <c r="K7998" i="92" s="1"/>
  <c r="B7999" i="92"/>
  <c r="K7999" i="92" s="1"/>
  <c r="B8000" i="92"/>
  <c r="K8000" i="92" s="1"/>
  <c r="B8001" i="92"/>
  <c r="K8001" i="92" s="1"/>
  <c r="B8002" i="92"/>
  <c r="K8002" i="92" s="1"/>
  <c r="B8003" i="92"/>
  <c r="K8003" i="92" s="1"/>
  <c r="B8004" i="92"/>
  <c r="K8004" i="92" s="1"/>
  <c r="B8005" i="92"/>
  <c r="K8005" i="92" s="1"/>
  <c r="B8006" i="92"/>
  <c r="K8006" i="92" s="1"/>
  <c r="B8007" i="92"/>
  <c r="K8007" i="92" s="1"/>
  <c r="B8008" i="92"/>
  <c r="K8008" i="92" s="1"/>
  <c r="B8009" i="92"/>
  <c r="K8009" i="92" s="1"/>
  <c r="B8010" i="92"/>
  <c r="K8010" i="92" s="1"/>
  <c r="B8011" i="92"/>
  <c r="K8011" i="92" s="1"/>
  <c r="B8012" i="92"/>
  <c r="K8012" i="92" s="1"/>
  <c r="B8013" i="92"/>
  <c r="K8013" i="92" s="1"/>
  <c r="B8014" i="92"/>
  <c r="K8014" i="92" s="1"/>
  <c r="B8015" i="92"/>
  <c r="K8015" i="92" s="1"/>
  <c r="B8016" i="92"/>
  <c r="K8016" i="92" s="1"/>
  <c r="B8017" i="92"/>
  <c r="K8017" i="92" s="1"/>
  <c r="B8018" i="92"/>
  <c r="K8018" i="92" s="1"/>
  <c r="B8019" i="92"/>
  <c r="K8019" i="92" s="1"/>
  <c r="B8020" i="92"/>
  <c r="K8020" i="92" s="1"/>
  <c r="B8021" i="92"/>
  <c r="K8021" i="92" s="1"/>
  <c r="B8022" i="92"/>
  <c r="K8022" i="92" s="1"/>
  <c r="B8023" i="92"/>
  <c r="K8023" i="92" s="1"/>
  <c r="B8024" i="92"/>
  <c r="K8024" i="92" s="1"/>
  <c r="B8025" i="92"/>
  <c r="K8025" i="92" s="1"/>
  <c r="B8026" i="92"/>
  <c r="K8026" i="92" s="1"/>
  <c r="B8027" i="92"/>
  <c r="K8027" i="92" s="1"/>
  <c r="B8028" i="92"/>
  <c r="K8028" i="92" s="1"/>
  <c r="B8029" i="92"/>
  <c r="K8029" i="92" s="1"/>
  <c r="B8030" i="92"/>
  <c r="K8030" i="92" s="1"/>
  <c r="B8031" i="92"/>
  <c r="K8031" i="92" s="1"/>
  <c r="B8032" i="92"/>
  <c r="K8032" i="92" s="1"/>
  <c r="B8033" i="92"/>
  <c r="K8033" i="92" s="1"/>
  <c r="B8034" i="92"/>
  <c r="K8034" i="92" s="1"/>
  <c r="B8035" i="92"/>
  <c r="K8035" i="92" s="1"/>
  <c r="B8036" i="92"/>
  <c r="K8036" i="92" s="1"/>
  <c r="B8037" i="92"/>
  <c r="K8037" i="92" s="1"/>
  <c r="B8038" i="92"/>
  <c r="K8038" i="92" s="1"/>
  <c r="B8039" i="92"/>
  <c r="K8039" i="92" s="1"/>
  <c r="B8040" i="92"/>
  <c r="K8040" i="92" s="1"/>
  <c r="B8041" i="92"/>
  <c r="K8041" i="92" s="1"/>
  <c r="B8042" i="92"/>
  <c r="K8042" i="92" s="1"/>
  <c r="B8043" i="92"/>
  <c r="K8043" i="92" s="1"/>
  <c r="B8044" i="92"/>
  <c r="K8044" i="92" s="1"/>
  <c r="B8045" i="92"/>
  <c r="K8045" i="92" s="1"/>
  <c r="B8046" i="92"/>
  <c r="K8046" i="92" s="1"/>
  <c r="B8047" i="92"/>
  <c r="K8047" i="92" s="1"/>
  <c r="B8048" i="92"/>
  <c r="K8048" i="92" s="1"/>
  <c r="B8049" i="92"/>
  <c r="K8049" i="92" s="1"/>
  <c r="B8050" i="92"/>
  <c r="K8050" i="92" s="1"/>
  <c r="B8051" i="92"/>
  <c r="K8051" i="92" s="1"/>
  <c r="B8052" i="92"/>
  <c r="K8052" i="92" s="1"/>
  <c r="B8053" i="92"/>
  <c r="K8053" i="92" s="1"/>
  <c r="B8054" i="92"/>
  <c r="K8054" i="92" s="1"/>
  <c r="B8055" i="92"/>
  <c r="K8055" i="92" s="1"/>
  <c r="B8056" i="92"/>
  <c r="K8056" i="92" s="1"/>
  <c r="B8057" i="92"/>
  <c r="K8057" i="92" s="1"/>
  <c r="B8058" i="92"/>
  <c r="K8058" i="92" s="1"/>
  <c r="B8059" i="92"/>
  <c r="K8059" i="92" s="1"/>
  <c r="B8060" i="92"/>
  <c r="K8060" i="92" s="1"/>
  <c r="B8061" i="92"/>
  <c r="K8061" i="92" s="1"/>
  <c r="B8062" i="92"/>
  <c r="K8062" i="92" s="1"/>
  <c r="B8063" i="92"/>
  <c r="K8063" i="92" s="1"/>
  <c r="B8064" i="92"/>
  <c r="K8064" i="92" s="1"/>
  <c r="B8065" i="92"/>
  <c r="K8065" i="92" s="1"/>
  <c r="B8066" i="92"/>
  <c r="K8066" i="92" s="1"/>
  <c r="B8067" i="92"/>
  <c r="K8067" i="92" s="1"/>
  <c r="B8068" i="92"/>
  <c r="K8068" i="92" s="1"/>
  <c r="B8069" i="92"/>
  <c r="K8069" i="92" s="1"/>
  <c r="B8070" i="92"/>
  <c r="K8070" i="92" s="1"/>
  <c r="B8071" i="92"/>
  <c r="K8071" i="92" s="1"/>
  <c r="B8072" i="92"/>
  <c r="K8072" i="92"/>
  <c r="B8073" i="92"/>
  <c r="K8073" i="92" s="1"/>
  <c r="B8074" i="92"/>
  <c r="K8074" i="92" s="1"/>
  <c r="B8075" i="92"/>
  <c r="K8075" i="92" s="1"/>
  <c r="B8076" i="92"/>
  <c r="K8076" i="92" s="1"/>
  <c r="B8077" i="92"/>
  <c r="K8077" i="92" s="1"/>
  <c r="B8078" i="92"/>
  <c r="K8078" i="92" s="1"/>
  <c r="B8079" i="92"/>
  <c r="K8079" i="92" s="1"/>
  <c r="B8080" i="92"/>
  <c r="K8080" i="92" s="1"/>
  <c r="B8081" i="92"/>
  <c r="K8081" i="92" s="1"/>
  <c r="B8082" i="92"/>
  <c r="K8082" i="92" s="1"/>
  <c r="B8083" i="92"/>
  <c r="K8083" i="92" s="1"/>
  <c r="B8084" i="92"/>
  <c r="K8084" i="92" s="1"/>
  <c r="B8085" i="92"/>
  <c r="K8085" i="92" s="1"/>
  <c r="B8086" i="92"/>
  <c r="K8086" i="92" s="1"/>
  <c r="B8087" i="92"/>
  <c r="K8087" i="92" s="1"/>
  <c r="B8088" i="92"/>
  <c r="K8088" i="92" s="1"/>
  <c r="B8089" i="92"/>
  <c r="K8089" i="92" s="1"/>
  <c r="B8090" i="92"/>
  <c r="K8090" i="92" s="1"/>
  <c r="B8091" i="92"/>
  <c r="K8091" i="92" s="1"/>
  <c r="B8092" i="92"/>
  <c r="K8092" i="92" s="1"/>
  <c r="B8093" i="92"/>
  <c r="K8093" i="92" s="1"/>
  <c r="B8094" i="92"/>
  <c r="K8094" i="92" s="1"/>
  <c r="B8095" i="92"/>
  <c r="K8095" i="92" s="1"/>
  <c r="B8096" i="92"/>
  <c r="K8096" i="92" s="1"/>
  <c r="B8097" i="92"/>
  <c r="K8097" i="92" s="1"/>
  <c r="B8098" i="92"/>
  <c r="K8098" i="92" s="1"/>
  <c r="B8099" i="92"/>
  <c r="K8099" i="92" s="1"/>
  <c r="B8100" i="92"/>
  <c r="K8100" i="92" s="1"/>
  <c r="B8101" i="92"/>
  <c r="K8101" i="92" s="1"/>
  <c r="B8102" i="92"/>
  <c r="K8102" i="92" s="1"/>
  <c r="B8103" i="92"/>
  <c r="K8103" i="92" s="1"/>
  <c r="B8104" i="92"/>
  <c r="K8104" i="92"/>
  <c r="B8105" i="92"/>
  <c r="K8105" i="92" s="1"/>
  <c r="B8106" i="92"/>
  <c r="K8106" i="92" s="1"/>
  <c r="B8107" i="92"/>
  <c r="K8107" i="92" s="1"/>
  <c r="B8108" i="92"/>
  <c r="K8108" i="92" s="1"/>
  <c r="B8109" i="92"/>
  <c r="K8109" i="92" s="1"/>
  <c r="B8110" i="92"/>
  <c r="K8110" i="92" s="1"/>
  <c r="B8111" i="92"/>
  <c r="K8111" i="92" s="1"/>
  <c r="B8112" i="92"/>
  <c r="K8112" i="92" s="1"/>
  <c r="B8113" i="92"/>
  <c r="K8113" i="92" s="1"/>
  <c r="B8114" i="92"/>
  <c r="K8114" i="92" s="1"/>
  <c r="B8115" i="92"/>
  <c r="K8115" i="92" s="1"/>
  <c r="B8116" i="92"/>
  <c r="K8116" i="92" s="1"/>
  <c r="B8117" i="92"/>
  <c r="K8117" i="92" s="1"/>
  <c r="B8118" i="92"/>
  <c r="K8118" i="92" s="1"/>
  <c r="B8119" i="92"/>
  <c r="K8119" i="92" s="1"/>
  <c r="B8120" i="92"/>
  <c r="K8120" i="92" s="1"/>
  <c r="B8121" i="92"/>
  <c r="K8121" i="92" s="1"/>
  <c r="B8122" i="92"/>
  <c r="K8122" i="92" s="1"/>
  <c r="B8123" i="92"/>
  <c r="K8123" i="92" s="1"/>
  <c r="B8124" i="92"/>
  <c r="K8124" i="92" s="1"/>
  <c r="B8125" i="92"/>
  <c r="K8125" i="92" s="1"/>
  <c r="B8126" i="92"/>
  <c r="K8126" i="92" s="1"/>
  <c r="B8127" i="92"/>
  <c r="K8127" i="92" s="1"/>
  <c r="B8128" i="92"/>
  <c r="K8128" i="92" s="1"/>
  <c r="B8129" i="92"/>
  <c r="K8129" i="92" s="1"/>
  <c r="B8130" i="92"/>
  <c r="K8130" i="92" s="1"/>
  <c r="B8131" i="92"/>
  <c r="K8131" i="92" s="1"/>
  <c r="B8132" i="92"/>
  <c r="K8132" i="92" s="1"/>
  <c r="B8133" i="92"/>
  <c r="K8133" i="92" s="1"/>
  <c r="B8134" i="92"/>
  <c r="K8134" i="92" s="1"/>
  <c r="B8135" i="92"/>
  <c r="K8135" i="92" s="1"/>
  <c r="B8136" i="92"/>
  <c r="K8136" i="92" s="1"/>
  <c r="B8137" i="92"/>
  <c r="K8137" i="92" s="1"/>
  <c r="B8138" i="92"/>
  <c r="K8138" i="92" s="1"/>
  <c r="B8139" i="92"/>
  <c r="K8139" i="92" s="1"/>
  <c r="B8140" i="92"/>
  <c r="K8140" i="92" s="1"/>
  <c r="B8141" i="92"/>
  <c r="K8141" i="92" s="1"/>
  <c r="B8142" i="92"/>
  <c r="K8142" i="92" s="1"/>
  <c r="B8143" i="92"/>
  <c r="K8143" i="92" s="1"/>
  <c r="B8144" i="92"/>
  <c r="K8144" i="92" s="1"/>
  <c r="B8145" i="92"/>
  <c r="K8145" i="92" s="1"/>
  <c r="B8146" i="92"/>
  <c r="K8146" i="92" s="1"/>
  <c r="B8147" i="92"/>
  <c r="K8147" i="92" s="1"/>
  <c r="B8148" i="92"/>
  <c r="K8148" i="92" s="1"/>
  <c r="B8149" i="92"/>
  <c r="K8149" i="92" s="1"/>
  <c r="B8150" i="92"/>
  <c r="K8150" i="92" s="1"/>
  <c r="B8151" i="92"/>
  <c r="K8151" i="92" s="1"/>
  <c r="B8152" i="92"/>
  <c r="K8152" i="92" s="1"/>
  <c r="B8153" i="92"/>
  <c r="K8153" i="92" s="1"/>
  <c r="B8154" i="92"/>
  <c r="K8154" i="92" s="1"/>
  <c r="B8155" i="92"/>
  <c r="K8155" i="92" s="1"/>
  <c r="B8156" i="92"/>
  <c r="K8156" i="92" s="1"/>
  <c r="B8157" i="92"/>
  <c r="K8157" i="92" s="1"/>
  <c r="B8158" i="92"/>
  <c r="K8158" i="92" s="1"/>
  <c r="B8159" i="92"/>
  <c r="K8159" i="92" s="1"/>
  <c r="B8160" i="92"/>
  <c r="K8160" i="92" s="1"/>
  <c r="B8161" i="92"/>
  <c r="K8161" i="92" s="1"/>
  <c r="B8162" i="92"/>
  <c r="K8162" i="92" s="1"/>
  <c r="B8163" i="92"/>
  <c r="K8163" i="92" s="1"/>
  <c r="B8164" i="92"/>
  <c r="K8164" i="92" s="1"/>
  <c r="B8165" i="92"/>
  <c r="K8165" i="92" s="1"/>
  <c r="B8166" i="92"/>
  <c r="K8166" i="92" s="1"/>
  <c r="B8167" i="92"/>
  <c r="K8167" i="92" s="1"/>
  <c r="B8168" i="92"/>
  <c r="K8168" i="92" s="1"/>
  <c r="B8169" i="92"/>
  <c r="K8169" i="92" s="1"/>
  <c r="B8170" i="92"/>
  <c r="K8170" i="92" s="1"/>
  <c r="B8171" i="92"/>
  <c r="K8171" i="92" s="1"/>
  <c r="B8172" i="92"/>
  <c r="K8172" i="92" s="1"/>
  <c r="B8173" i="92"/>
  <c r="K8173" i="92" s="1"/>
  <c r="B8174" i="92"/>
  <c r="K8174" i="92" s="1"/>
  <c r="B8175" i="92"/>
  <c r="K8175" i="92" s="1"/>
  <c r="B8176" i="92"/>
  <c r="K8176" i="92" s="1"/>
  <c r="B8177" i="92"/>
  <c r="K8177" i="92" s="1"/>
  <c r="B8178" i="92"/>
  <c r="K8178" i="92" s="1"/>
  <c r="B8179" i="92"/>
  <c r="K8179" i="92" s="1"/>
  <c r="B8180" i="92"/>
  <c r="K8180" i="92" s="1"/>
  <c r="B8181" i="92"/>
  <c r="K8181" i="92" s="1"/>
  <c r="B8182" i="92"/>
  <c r="K8182" i="92" s="1"/>
  <c r="B8183" i="92"/>
  <c r="K8183" i="92" s="1"/>
  <c r="B8184" i="92"/>
  <c r="K8184" i="92" s="1"/>
  <c r="B8185" i="92"/>
  <c r="K8185" i="92" s="1"/>
  <c r="B8186" i="92"/>
  <c r="K8186" i="92" s="1"/>
  <c r="B8187" i="92"/>
  <c r="K8187" i="92" s="1"/>
  <c r="B8188" i="92"/>
  <c r="K8188" i="92"/>
  <c r="B8189" i="92"/>
  <c r="K8189" i="92" s="1"/>
  <c r="B8190" i="92"/>
  <c r="K8190" i="92" s="1"/>
  <c r="B8191" i="92"/>
  <c r="K8191" i="92" s="1"/>
  <c r="B8192" i="92"/>
  <c r="K8192" i="92" s="1"/>
  <c r="B8193" i="92"/>
  <c r="K8193" i="92" s="1"/>
  <c r="B8194" i="92"/>
  <c r="K8194" i="92" s="1"/>
  <c r="B8195" i="92"/>
  <c r="K8195" i="92" s="1"/>
  <c r="B8196" i="92"/>
  <c r="K8196" i="92" s="1"/>
  <c r="B8197" i="92"/>
  <c r="K8197" i="92" s="1"/>
  <c r="B8198" i="92"/>
  <c r="K8198" i="92" s="1"/>
  <c r="B8199" i="92"/>
  <c r="K8199" i="92" s="1"/>
  <c r="B8200" i="92"/>
  <c r="K8200" i="92" s="1"/>
  <c r="B8201" i="92"/>
  <c r="K8201" i="92" s="1"/>
  <c r="B8202" i="92"/>
  <c r="K8202" i="92" s="1"/>
  <c r="B8203" i="92"/>
  <c r="K8203" i="92" s="1"/>
  <c r="B8204" i="92"/>
  <c r="K8204" i="92" s="1"/>
  <c r="B8205" i="92"/>
  <c r="K8205" i="92" s="1"/>
  <c r="B8206" i="92"/>
  <c r="K8206" i="92" s="1"/>
  <c r="B8207" i="92"/>
  <c r="K8207" i="92" s="1"/>
  <c r="B8208" i="92"/>
  <c r="K8208" i="92" s="1"/>
  <c r="B8209" i="92"/>
  <c r="K8209" i="92" s="1"/>
  <c r="B8210" i="92"/>
  <c r="K8210" i="92"/>
  <c r="B8211" i="92"/>
  <c r="K8211" i="92" s="1"/>
  <c r="B8212" i="92"/>
  <c r="K8212" i="92" s="1"/>
  <c r="B8213" i="92"/>
  <c r="K8213" i="92" s="1"/>
  <c r="B8214" i="92"/>
  <c r="K8214" i="92" s="1"/>
  <c r="B8215" i="92"/>
  <c r="K8215" i="92" s="1"/>
  <c r="B8216" i="92"/>
  <c r="K8216" i="92" s="1"/>
  <c r="B8217" i="92"/>
  <c r="K8217" i="92" s="1"/>
  <c r="B8218" i="92"/>
  <c r="K8218" i="92" s="1"/>
  <c r="B8219" i="92"/>
  <c r="K8219" i="92" s="1"/>
  <c r="B8220" i="92"/>
  <c r="K8220" i="92" s="1"/>
  <c r="B8221" i="92"/>
  <c r="K8221" i="92" s="1"/>
  <c r="B8222" i="92"/>
  <c r="K8222" i="92" s="1"/>
  <c r="B8223" i="92"/>
  <c r="K8223" i="92" s="1"/>
  <c r="B8224" i="92"/>
  <c r="K8224" i="92" s="1"/>
  <c r="B8225" i="92"/>
  <c r="K8225" i="92" s="1"/>
  <c r="B8226" i="92"/>
  <c r="K8226" i="92" s="1"/>
  <c r="B8227" i="92"/>
  <c r="K8227" i="92" s="1"/>
  <c r="B8228" i="92"/>
  <c r="K8228" i="92" s="1"/>
  <c r="B8229" i="92"/>
  <c r="K8229" i="92" s="1"/>
  <c r="B8230" i="92"/>
  <c r="K8230" i="92" s="1"/>
  <c r="B8231" i="92"/>
  <c r="K8231" i="92" s="1"/>
  <c r="B8232" i="92"/>
  <c r="K8232" i="92" s="1"/>
  <c r="B8233" i="92"/>
  <c r="K8233" i="92" s="1"/>
  <c r="B8234" i="92"/>
  <c r="K8234" i="92" s="1"/>
  <c r="B8235" i="92"/>
  <c r="K8235" i="92" s="1"/>
  <c r="B8236" i="92"/>
  <c r="K8236" i="92" s="1"/>
  <c r="B8237" i="92"/>
  <c r="K8237" i="92" s="1"/>
  <c r="B8238" i="92"/>
  <c r="K8238" i="92" s="1"/>
  <c r="B8239" i="92"/>
  <c r="K8239" i="92" s="1"/>
  <c r="B8240" i="92"/>
  <c r="K8240" i="92" s="1"/>
  <c r="B8241" i="92"/>
  <c r="K8241" i="92" s="1"/>
  <c r="B8242" i="92"/>
  <c r="K8242" i="92" s="1"/>
  <c r="B8243" i="92"/>
  <c r="K8243" i="92" s="1"/>
  <c r="B8244" i="92"/>
  <c r="K8244" i="92" s="1"/>
  <c r="B8245" i="92"/>
  <c r="K8245" i="92" s="1"/>
  <c r="B8246" i="92"/>
  <c r="K8246" i="92" s="1"/>
  <c r="B8247" i="92"/>
  <c r="K8247" i="92" s="1"/>
  <c r="B8248" i="92"/>
  <c r="K8248" i="92" s="1"/>
  <c r="B8249" i="92"/>
  <c r="K8249" i="92" s="1"/>
  <c r="B8250" i="92"/>
  <c r="K8250" i="92" s="1"/>
  <c r="B8251" i="92"/>
  <c r="K8251" i="92" s="1"/>
  <c r="B8252" i="92"/>
  <c r="K8252" i="92"/>
  <c r="B8253" i="92"/>
  <c r="K8253" i="92" s="1"/>
  <c r="B8254" i="92"/>
  <c r="K8254" i="92" s="1"/>
  <c r="B8255" i="92"/>
  <c r="K8255" i="92" s="1"/>
  <c r="B8256" i="92"/>
  <c r="K8256" i="92" s="1"/>
  <c r="B8257" i="92"/>
  <c r="K8257" i="92" s="1"/>
  <c r="B8258" i="92"/>
  <c r="K8258" i="92" s="1"/>
  <c r="B8259" i="92"/>
  <c r="K8259" i="92" s="1"/>
  <c r="B8260" i="92"/>
  <c r="K8260" i="92" s="1"/>
  <c r="B8261" i="92"/>
  <c r="K8261" i="92" s="1"/>
  <c r="B8262" i="92"/>
  <c r="K8262" i="92" s="1"/>
  <c r="B8263" i="92"/>
  <c r="K8263" i="92" s="1"/>
  <c r="B8264" i="92"/>
  <c r="K8264" i="92" s="1"/>
  <c r="B8265" i="92"/>
  <c r="K8265" i="92" s="1"/>
  <c r="B8266" i="92"/>
  <c r="K8266" i="92" s="1"/>
  <c r="B8267" i="92"/>
  <c r="K8267" i="92" s="1"/>
  <c r="B8268" i="92"/>
  <c r="K8268" i="92" s="1"/>
  <c r="B8269" i="92"/>
  <c r="K8269" i="92" s="1"/>
  <c r="B8270" i="92"/>
  <c r="K8270" i="92" s="1"/>
  <c r="B8271" i="92"/>
  <c r="K8271" i="92" s="1"/>
  <c r="B8272" i="92"/>
  <c r="K8272" i="92" s="1"/>
  <c r="B8273" i="92"/>
  <c r="K8273" i="92" s="1"/>
  <c r="B8274" i="92"/>
  <c r="K8274" i="92" s="1"/>
  <c r="B8275" i="92"/>
  <c r="K8275" i="92" s="1"/>
  <c r="B8276" i="92"/>
  <c r="K8276" i="92" s="1"/>
  <c r="B8277" i="92"/>
  <c r="K8277" i="92" s="1"/>
  <c r="B8278" i="92"/>
  <c r="K8278" i="92" s="1"/>
  <c r="B8279" i="92"/>
  <c r="K8279" i="92" s="1"/>
  <c r="B8280" i="92"/>
  <c r="K8280" i="92" s="1"/>
  <c r="B8281" i="92"/>
  <c r="K8281" i="92" s="1"/>
  <c r="B8282" i="92"/>
  <c r="K8282" i="92" s="1"/>
  <c r="B8283" i="92"/>
  <c r="K8283" i="92" s="1"/>
  <c r="B8284" i="92"/>
  <c r="K8284" i="92" s="1"/>
  <c r="B8285" i="92"/>
  <c r="K8285" i="92" s="1"/>
  <c r="B8286" i="92"/>
  <c r="K8286" i="92" s="1"/>
  <c r="B8287" i="92"/>
  <c r="K8287" i="92" s="1"/>
  <c r="B8288" i="92"/>
  <c r="K8288" i="92" s="1"/>
  <c r="B8289" i="92"/>
  <c r="K8289" i="92" s="1"/>
  <c r="B8290" i="92"/>
  <c r="K8290" i="92" s="1"/>
  <c r="B8291" i="92"/>
  <c r="K8291" i="92" s="1"/>
  <c r="B8292" i="92"/>
  <c r="K8292" i="92" s="1"/>
  <c r="B8293" i="92"/>
  <c r="K8293" i="92" s="1"/>
  <c r="B8294" i="92"/>
  <c r="K8294" i="92" s="1"/>
  <c r="B8295" i="92"/>
  <c r="K8295" i="92" s="1"/>
  <c r="B8296" i="92"/>
  <c r="K8296" i="92" s="1"/>
  <c r="B8297" i="92"/>
  <c r="K8297" i="92" s="1"/>
  <c r="B8298" i="92"/>
  <c r="K8298" i="92" s="1"/>
  <c r="B8299" i="92"/>
  <c r="K8299" i="92" s="1"/>
  <c r="B8300" i="92"/>
  <c r="K8300" i="92" s="1"/>
  <c r="B8301" i="92"/>
  <c r="K8301" i="92" s="1"/>
  <c r="B8302" i="92"/>
  <c r="K8302" i="92" s="1"/>
  <c r="B8303" i="92"/>
  <c r="K8303" i="92" s="1"/>
  <c r="B8304" i="92"/>
  <c r="K8304" i="92" s="1"/>
  <c r="B8305" i="92"/>
  <c r="K8305" i="92" s="1"/>
  <c r="B8306" i="92"/>
  <c r="K8306" i="92" s="1"/>
  <c r="B8307" i="92"/>
  <c r="K8307" i="92" s="1"/>
  <c r="B8308" i="92"/>
  <c r="K8308" i="92" s="1"/>
  <c r="B8309" i="92"/>
  <c r="K8309" i="92" s="1"/>
  <c r="B8310" i="92"/>
  <c r="K8310" i="92" s="1"/>
  <c r="B8311" i="92"/>
  <c r="K8311" i="92" s="1"/>
  <c r="B8312" i="92"/>
  <c r="K8312" i="92" s="1"/>
  <c r="B8313" i="92"/>
  <c r="K8313" i="92" s="1"/>
  <c r="B8314" i="92"/>
  <c r="K8314" i="92" s="1"/>
  <c r="B8315" i="92"/>
  <c r="K8315" i="92" s="1"/>
  <c r="B8316" i="92"/>
  <c r="K8316" i="92"/>
  <c r="B8317" i="92"/>
  <c r="K8317" i="92" s="1"/>
  <c r="B8318" i="92"/>
  <c r="K8318" i="92" s="1"/>
  <c r="B8319" i="92"/>
  <c r="K8319" i="92" s="1"/>
  <c r="B8320" i="92"/>
  <c r="K8320" i="92" s="1"/>
  <c r="B8321" i="92"/>
  <c r="K8321" i="92" s="1"/>
  <c r="B8322" i="92"/>
  <c r="K8322" i="92" s="1"/>
  <c r="B8323" i="92"/>
  <c r="K8323" i="92" s="1"/>
  <c r="B8324" i="92"/>
  <c r="K8324" i="92" s="1"/>
  <c r="B8325" i="92"/>
  <c r="K8325" i="92" s="1"/>
  <c r="B8326" i="92"/>
  <c r="K8326" i="92" s="1"/>
  <c r="B8327" i="92"/>
  <c r="K8327" i="92" s="1"/>
  <c r="B8328" i="92"/>
  <c r="K8328" i="92" s="1"/>
  <c r="B8329" i="92"/>
  <c r="K8329" i="92" s="1"/>
  <c r="B8330" i="92"/>
  <c r="K8330" i="92" s="1"/>
  <c r="B8331" i="92"/>
  <c r="K8331" i="92" s="1"/>
  <c r="B8332" i="92"/>
  <c r="K8332" i="92" s="1"/>
  <c r="B8333" i="92"/>
  <c r="K8333" i="92" s="1"/>
  <c r="B8334" i="92"/>
  <c r="K8334" i="92" s="1"/>
  <c r="B8335" i="92"/>
  <c r="K8335" i="92" s="1"/>
  <c r="B8336" i="92"/>
  <c r="K8336" i="92" s="1"/>
  <c r="B8337" i="92"/>
  <c r="K8337" i="92" s="1"/>
  <c r="B8338" i="92"/>
  <c r="K8338" i="92" s="1"/>
  <c r="B8339" i="92"/>
  <c r="K8339" i="92" s="1"/>
  <c r="B8340" i="92"/>
  <c r="K8340" i="92" s="1"/>
  <c r="B8341" i="92"/>
  <c r="K8341" i="92" s="1"/>
  <c r="B8342" i="92"/>
  <c r="K8342" i="92" s="1"/>
  <c r="B8343" i="92"/>
  <c r="K8343" i="92" s="1"/>
  <c r="B8344" i="92"/>
  <c r="K8344" i="92" s="1"/>
  <c r="B8345" i="92"/>
  <c r="K8345" i="92" s="1"/>
  <c r="B8346" i="92"/>
  <c r="K8346" i="92" s="1"/>
  <c r="B8347" i="92"/>
  <c r="K8347" i="92" s="1"/>
  <c r="B8348" i="92"/>
  <c r="K8348" i="92" s="1"/>
  <c r="B8349" i="92"/>
  <c r="K8349" i="92" s="1"/>
  <c r="B8350" i="92"/>
  <c r="K8350" i="92" s="1"/>
  <c r="B8351" i="92"/>
  <c r="K8351" i="92" s="1"/>
  <c r="B8352" i="92"/>
  <c r="K8352" i="92" s="1"/>
  <c r="B8353" i="92"/>
  <c r="K8353" i="92" s="1"/>
  <c r="B8354" i="92"/>
  <c r="K8354" i="92" s="1"/>
  <c r="B8355" i="92"/>
  <c r="K8355" i="92" s="1"/>
  <c r="B8356" i="92"/>
  <c r="K8356" i="92" s="1"/>
  <c r="B8357" i="92"/>
  <c r="K8357" i="92" s="1"/>
  <c r="B8358" i="92"/>
  <c r="K8358" i="92" s="1"/>
  <c r="B8359" i="92"/>
  <c r="K8359" i="92" s="1"/>
  <c r="B8360" i="92"/>
  <c r="K8360" i="92" s="1"/>
  <c r="B8361" i="92"/>
  <c r="K8361" i="92" s="1"/>
  <c r="B8362" i="92"/>
  <c r="K8362" i="92" s="1"/>
  <c r="B8363" i="92"/>
  <c r="K8363" i="92" s="1"/>
  <c r="B8364" i="92"/>
  <c r="K8364" i="92" s="1"/>
  <c r="B8365" i="92"/>
  <c r="K8365" i="92" s="1"/>
  <c r="B8366" i="92"/>
  <c r="K8366" i="92" s="1"/>
  <c r="B8367" i="92"/>
  <c r="K8367" i="92" s="1"/>
  <c r="B8368" i="92"/>
  <c r="K8368" i="92" s="1"/>
  <c r="B8369" i="92"/>
  <c r="K8369" i="92" s="1"/>
  <c r="B8370" i="92"/>
  <c r="K8370" i="92" s="1"/>
  <c r="B8371" i="92"/>
  <c r="K8371" i="92" s="1"/>
  <c r="B8372" i="92"/>
  <c r="K8372" i="92" s="1"/>
  <c r="B8373" i="92"/>
  <c r="K8373" i="92" s="1"/>
  <c r="B8374" i="92"/>
  <c r="K8374" i="92" s="1"/>
  <c r="B8375" i="92"/>
  <c r="K8375" i="92" s="1"/>
  <c r="B8376" i="92"/>
  <c r="K8376" i="92" s="1"/>
  <c r="B8377" i="92"/>
  <c r="K8377" i="92" s="1"/>
  <c r="B8378" i="92"/>
  <c r="K8378" i="92"/>
  <c r="B8379" i="92"/>
  <c r="K8379" i="92" s="1"/>
  <c r="B8380" i="92"/>
  <c r="K8380" i="92" s="1"/>
  <c r="B8381" i="92"/>
  <c r="K8381" i="92" s="1"/>
  <c r="B8382" i="92"/>
  <c r="K8382" i="92" s="1"/>
  <c r="B8383" i="92"/>
  <c r="K8383" i="92" s="1"/>
  <c r="B8384" i="92"/>
  <c r="K8384" i="92" s="1"/>
  <c r="B8385" i="92"/>
  <c r="K8385" i="92" s="1"/>
  <c r="B8386" i="92"/>
  <c r="K8386" i="92" s="1"/>
  <c r="B8387" i="92"/>
  <c r="K8387" i="92" s="1"/>
  <c r="B8388" i="92"/>
  <c r="K8388" i="92" s="1"/>
  <c r="B8389" i="92"/>
  <c r="K8389" i="92" s="1"/>
  <c r="B8390" i="92"/>
  <c r="K8390" i="92" s="1"/>
  <c r="B8391" i="92"/>
  <c r="K8391" i="92" s="1"/>
  <c r="B8392" i="92"/>
  <c r="K8392" i="92" s="1"/>
  <c r="B8393" i="92"/>
  <c r="K8393" i="92" s="1"/>
  <c r="B8394" i="92"/>
  <c r="K8394" i="92" s="1"/>
  <c r="B8395" i="92"/>
  <c r="K8395" i="92" s="1"/>
  <c r="B8396" i="92"/>
  <c r="K8396" i="92" s="1"/>
  <c r="B8397" i="92"/>
  <c r="K8397" i="92" s="1"/>
  <c r="B8398" i="92"/>
  <c r="K8398" i="92" s="1"/>
  <c r="B8399" i="92"/>
  <c r="K8399" i="92" s="1"/>
  <c r="B8400" i="92"/>
  <c r="K8400" i="92" s="1"/>
  <c r="B8401" i="92"/>
  <c r="K8401" i="92" s="1"/>
  <c r="B8402" i="92"/>
  <c r="K8402" i="92" s="1"/>
  <c r="B8403" i="92"/>
  <c r="K8403" i="92" s="1"/>
  <c r="B8404" i="92"/>
  <c r="K8404" i="92" s="1"/>
  <c r="B8405" i="92"/>
  <c r="K8405" i="92" s="1"/>
  <c r="B8406" i="92"/>
  <c r="K8406" i="92" s="1"/>
  <c r="B8407" i="92"/>
  <c r="K8407" i="92" s="1"/>
  <c r="B8408" i="92"/>
  <c r="K8408" i="92" s="1"/>
  <c r="B8409" i="92"/>
  <c r="K8409" i="92" s="1"/>
  <c r="B8410" i="92"/>
  <c r="K8410" i="92" s="1"/>
  <c r="B8411" i="92"/>
  <c r="K8411" i="92" s="1"/>
  <c r="B8412" i="92"/>
  <c r="K8412" i="92" s="1"/>
  <c r="B8413" i="92"/>
  <c r="K8413" i="92" s="1"/>
  <c r="B8414" i="92"/>
  <c r="K8414" i="92" s="1"/>
  <c r="B8415" i="92"/>
  <c r="K8415" i="92" s="1"/>
  <c r="B8416" i="92"/>
  <c r="K8416" i="92" s="1"/>
  <c r="B8417" i="92"/>
  <c r="K8417" i="92" s="1"/>
  <c r="B8418" i="92"/>
  <c r="K8418" i="92" s="1"/>
  <c r="B8419" i="92"/>
  <c r="K8419" i="92" s="1"/>
  <c r="B8420" i="92"/>
  <c r="K8420" i="92" s="1"/>
  <c r="B8421" i="92"/>
  <c r="K8421" i="92" s="1"/>
  <c r="B8422" i="92"/>
  <c r="K8422" i="92" s="1"/>
  <c r="B8423" i="92"/>
  <c r="K8423" i="92" s="1"/>
  <c r="B8424" i="92"/>
  <c r="K8424" i="92" s="1"/>
  <c r="B8425" i="92"/>
  <c r="K8425" i="92" s="1"/>
  <c r="B8426" i="92"/>
  <c r="K8426" i="92" s="1"/>
  <c r="B8427" i="92"/>
  <c r="K8427" i="92" s="1"/>
  <c r="B8428" i="92"/>
  <c r="K8428" i="92" s="1"/>
  <c r="B8429" i="92"/>
  <c r="K8429" i="92" s="1"/>
  <c r="B8430" i="92"/>
  <c r="K8430" i="92" s="1"/>
  <c r="B8431" i="92"/>
  <c r="K8431" i="92" s="1"/>
  <c r="B8432" i="92"/>
  <c r="K8432" i="92" s="1"/>
  <c r="B8433" i="92"/>
  <c r="K8433" i="92" s="1"/>
  <c r="B8434" i="92"/>
  <c r="K8434" i="92" s="1"/>
  <c r="B8435" i="92"/>
  <c r="K8435" i="92" s="1"/>
  <c r="B8436" i="92"/>
  <c r="K8436" i="92" s="1"/>
  <c r="B8437" i="92"/>
  <c r="K8437" i="92" s="1"/>
  <c r="B8438" i="92"/>
  <c r="K8438" i="92" s="1"/>
  <c r="B8439" i="92"/>
  <c r="K8439" i="92" s="1"/>
  <c r="B8440" i="92"/>
  <c r="K8440" i="92" s="1"/>
  <c r="B8441" i="92"/>
  <c r="K8441" i="92" s="1"/>
  <c r="B8442" i="92"/>
  <c r="K8442" i="92" s="1"/>
  <c r="B8443" i="92"/>
  <c r="K8443" i="92" s="1"/>
  <c r="B8444" i="92"/>
  <c r="K8444" i="92" s="1"/>
  <c r="B8445" i="92"/>
  <c r="K8445" i="92" s="1"/>
  <c r="B8446" i="92"/>
  <c r="K8446" i="92" s="1"/>
  <c r="B8447" i="92"/>
  <c r="K8447" i="92" s="1"/>
  <c r="B8448" i="92"/>
  <c r="K8448" i="92" s="1"/>
  <c r="B8449" i="92"/>
  <c r="K8449" i="92" s="1"/>
  <c r="B8450" i="92"/>
  <c r="K8450" i="92" s="1"/>
  <c r="B8451" i="92"/>
  <c r="K8451" i="92" s="1"/>
  <c r="B8452" i="92"/>
  <c r="K8452" i="92" s="1"/>
  <c r="B8453" i="92"/>
  <c r="K8453" i="92" s="1"/>
  <c r="B8454" i="92"/>
  <c r="K8454" i="92" s="1"/>
  <c r="B8455" i="92"/>
  <c r="K8455" i="92" s="1"/>
  <c r="B8456" i="92"/>
  <c r="K8456" i="92" s="1"/>
  <c r="B8457" i="92"/>
  <c r="K8457" i="92" s="1"/>
  <c r="B8458" i="92"/>
  <c r="K8458" i="92" s="1"/>
  <c r="B8459" i="92"/>
  <c r="K8459" i="92" s="1"/>
  <c r="B8460" i="92"/>
  <c r="K8460" i="92" s="1"/>
  <c r="B8461" i="92"/>
  <c r="K8461" i="92" s="1"/>
  <c r="B8462" i="92"/>
  <c r="K8462" i="92" s="1"/>
  <c r="B8463" i="92"/>
  <c r="K8463" i="92" s="1"/>
  <c r="B8464" i="92"/>
  <c r="K8464" i="92" s="1"/>
  <c r="B8465" i="92"/>
  <c r="K8465" i="92" s="1"/>
  <c r="B8466" i="92"/>
  <c r="K8466" i="92" s="1"/>
  <c r="B8467" i="92"/>
  <c r="K8467" i="92" s="1"/>
  <c r="B8468" i="92"/>
  <c r="K8468" i="92" s="1"/>
  <c r="B8469" i="92"/>
  <c r="K8469" i="92" s="1"/>
  <c r="B8470" i="92"/>
  <c r="K8470" i="92" s="1"/>
  <c r="B8471" i="92"/>
  <c r="K8471" i="92" s="1"/>
  <c r="B8472" i="92"/>
  <c r="K8472" i="92" s="1"/>
  <c r="B8473" i="92"/>
  <c r="K8473" i="92" s="1"/>
  <c r="B8474" i="92"/>
  <c r="K8474" i="92" s="1"/>
  <c r="B8475" i="92"/>
  <c r="K8475" i="92" s="1"/>
  <c r="B8476" i="92"/>
  <c r="K8476" i="92" s="1"/>
  <c r="B8477" i="92"/>
  <c r="K8477" i="92" s="1"/>
  <c r="B8478" i="92"/>
  <c r="K8478" i="92" s="1"/>
  <c r="B8479" i="92"/>
  <c r="K8479" i="92" s="1"/>
  <c r="B8480" i="92"/>
  <c r="K8480" i="92" s="1"/>
  <c r="B8481" i="92"/>
  <c r="K8481" i="92" s="1"/>
  <c r="B8482" i="92"/>
  <c r="K8482" i="92" s="1"/>
  <c r="B8483" i="92"/>
  <c r="K8483" i="92" s="1"/>
  <c r="B8484" i="92"/>
  <c r="K8484" i="92" s="1"/>
  <c r="B8485" i="92"/>
  <c r="K8485" i="92" s="1"/>
  <c r="B8486" i="92"/>
  <c r="K8486" i="92" s="1"/>
  <c r="B8487" i="92"/>
  <c r="K8487" i="92" s="1"/>
  <c r="B8488" i="92"/>
  <c r="K8488" i="92" s="1"/>
  <c r="B8489" i="92"/>
  <c r="K8489" i="92" s="1"/>
  <c r="B8490" i="92"/>
  <c r="K8490" i="92" s="1"/>
  <c r="B8491" i="92"/>
  <c r="K8491" i="92" s="1"/>
  <c r="B8492" i="92"/>
  <c r="K8492" i="92" s="1"/>
  <c r="B8493" i="92"/>
  <c r="K8493" i="92" s="1"/>
  <c r="B8494" i="92"/>
  <c r="K8494" i="92" s="1"/>
  <c r="B8495" i="92"/>
  <c r="K8495" i="92" s="1"/>
  <c r="B8496" i="92"/>
  <c r="K8496" i="92" s="1"/>
  <c r="B8497" i="92"/>
  <c r="K8497" i="92" s="1"/>
  <c r="B8498" i="92"/>
  <c r="K8498" i="92" s="1"/>
  <c r="B8499" i="92"/>
  <c r="K8499" i="92" s="1"/>
  <c r="B8500" i="92"/>
  <c r="K8500" i="92" s="1"/>
  <c r="B8501" i="92"/>
  <c r="K8501" i="92" s="1"/>
  <c r="B8502" i="92"/>
  <c r="K8502" i="92" s="1"/>
  <c r="B8503" i="92"/>
  <c r="K8503" i="92" s="1"/>
  <c r="B8504" i="92"/>
  <c r="K8504" i="92" s="1"/>
  <c r="B8505" i="92"/>
  <c r="K8505" i="92" s="1"/>
  <c r="B8506" i="92"/>
  <c r="K8506" i="92" s="1"/>
  <c r="B8507" i="92"/>
  <c r="K8507" i="92" s="1"/>
  <c r="B8508" i="92"/>
  <c r="K8508" i="92" s="1"/>
  <c r="B8509" i="92"/>
  <c r="K8509" i="92" s="1"/>
  <c r="B8510" i="92"/>
  <c r="K8510" i="92" s="1"/>
  <c r="B8511" i="92"/>
  <c r="K8511" i="92" s="1"/>
  <c r="B8512" i="92"/>
  <c r="K8512" i="92" s="1"/>
  <c r="B8513" i="92"/>
  <c r="K8513" i="92" s="1"/>
  <c r="B8514" i="92"/>
  <c r="K8514" i="92" s="1"/>
  <c r="B8515" i="92"/>
  <c r="K8515" i="92" s="1"/>
  <c r="B8516" i="92"/>
  <c r="K8516" i="92" s="1"/>
  <c r="B8517" i="92"/>
  <c r="K8517" i="92" s="1"/>
  <c r="B8518" i="92"/>
  <c r="K8518" i="92" s="1"/>
  <c r="B8519" i="92"/>
  <c r="K8519" i="92" s="1"/>
  <c r="B8520" i="92"/>
  <c r="K8520" i="92" s="1"/>
  <c r="B8521" i="92"/>
  <c r="K8521" i="92" s="1"/>
  <c r="B8522" i="92"/>
  <c r="K8522" i="92" s="1"/>
  <c r="B8523" i="92"/>
  <c r="K8523" i="92" s="1"/>
  <c r="B8524" i="92"/>
  <c r="K8524" i="92" s="1"/>
  <c r="B8525" i="92"/>
  <c r="K8525" i="92" s="1"/>
  <c r="B8526" i="92"/>
  <c r="K8526" i="92" s="1"/>
  <c r="B8527" i="92"/>
  <c r="K8527" i="92" s="1"/>
  <c r="B8528" i="92"/>
  <c r="K8528" i="92" s="1"/>
  <c r="B8529" i="92"/>
  <c r="K8529" i="92" s="1"/>
  <c r="B8530" i="92"/>
  <c r="K8530" i="92" s="1"/>
  <c r="B8531" i="92"/>
  <c r="K8531" i="92" s="1"/>
  <c r="B8532" i="92"/>
  <c r="K8532" i="92" s="1"/>
  <c r="B8533" i="92"/>
  <c r="K8533" i="92" s="1"/>
  <c r="B8534" i="92"/>
  <c r="K8534" i="92" s="1"/>
  <c r="B8535" i="92"/>
  <c r="K8535" i="92" s="1"/>
  <c r="B8536" i="92"/>
  <c r="K8536" i="92" s="1"/>
  <c r="B8537" i="92"/>
  <c r="K8537" i="92" s="1"/>
  <c r="B8538" i="92"/>
  <c r="K8538" i="92" s="1"/>
  <c r="B8539" i="92"/>
  <c r="K8539" i="92" s="1"/>
  <c r="B8540" i="92"/>
  <c r="K8540" i="92" s="1"/>
  <c r="B8541" i="92"/>
  <c r="K8541" i="92" s="1"/>
  <c r="B8542" i="92"/>
  <c r="K8542" i="92" s="1"/>
  <c r="B8543" i="92"/>
  <c r="K8543" i="92" s="1"/>
  <c r="B8544" i="92"/>
  <c r="K8544" i="92" s="1"/>
  <c r="B8545" i="92"/>
  <c r="K8545" i="92" s="1"/>
  <c r="B8546" i="92"/>
  <c r="K8546" i="92" s="1"/>
  <c r="B8547" i="92"/>
  <c r="K8547" i="92" s="1"/>
  <c r="B8548" i="92"/>
  <c r="K8548" i="92" s="1"/>
  <c r="B8549" i="92"/>
  <c r="K8549" i="92" s="1"/>
  <c r="B8550" i="92"/>
  <c r="K8550" i="92" s="1"/>
  <c r="B8551" i="92"/>
  <c r="K8551" i="92" s="1"/>
  <c r="B8552" i="92"/>
  <c r="K8552" i="92" s="1"/>
  <c r="B8553" i="92"/>
  <c r="K8553" i="92" s="1"/>
  <c r="B8554" i="92"/>
  <c r="K8554" i="92"/>
  <c r="B8555" i="92"/>
  <c r="K8555" i="92" s="1"/>
  <c r="B8556" i="92"/>
  <c r="K8556" i="92" s="1"/>
  <c r="B8557" i="92"/>
  <c r="K8557" i="92" s="1"/>
  <c r="B8558" i="92"/>
  <c r="K8558" i="92" s="1"/>
  <c r="B8559" i="92"/>
  <c r="K8559" i="92" s="1"/>
  <c r="B8560" i="92"/>
  <c r="K8560" i="92" s="1"/>
  <c r="B8561" i="92"/>
  <c r="K8561" i="92" s="1"/>
  <c r="B8562" i="92"/>
  <c r="K8562" i="92" s="1"/>
  <c r="B8563" i="92"/>
  <c r="K8563" i="92" s="1"/>
  <c r="B8564" i="92"/>
  <c r="K8564" i="92" s="1"/>
  <c r="B8565" i="92"/>
  <c r="K8565" i="92" s="1"/>
  <c r="B8566" i="92"/>
  <c r="K8566" i="92" s="1"/>
  <c r="B8567" i="92"/>
  <c r="K8567" i="92" s="1"/>
  <c r="B8568" i="92"/>
  <c r="K8568" i="92" s="1"/>
  <c r="B8569" i="92"/>
  <c r="K8569" i="92" s="1"/>
  <c r="B8570" i="92"/>
  <c r="K8570" i="92"/>
  <c r="B8571" i="92"/>
  <c r="K8571" i="92" s="1"/>
  <c r="B8572" i="92"/>
  <c r="K8572" i="92" s="1"/>
  <c r="B8573" i="92"/>
  <c r="K8573" i="92" s="1"/>
  <c r="B8574" i="92"/>
  <c r="K8574" i="92" s="1"/>
  <c r="B8575" i="92"/>
  <c r="K8575" i="92" s="1"/>
  <c r="B8576" i="92"/>
  <c r="K8576" i="92" s="1"/>
  <c r="B8577" i="92"/>
  <c r="K8577" i="92" s="1"/>
  <c r="B8578" i="92"/>
  <c r="K8578" i="92" s="1"/>
  <c r="B8579" i="92"/>
  <c r="K8579" i="92" s="1"/>
  <c r="B8580" i="92"/>
  <c r="K8580" i="92" s="1"/>
  <c r="B8581" i="92"/>
  <c r="K8581" i="92" s="1"/>
  <c r="B8582" i="92"/>
  <c r="K8582" i="92" s="1"/>
  <c r="B8583" i="92"/>
  <c r="K8583" i="92" s="1"/>
  <c r="B8584" i="92"/>
  <c r="K8584" i="92" s="1"/>
  <c r="B8585" i="92"/>
  <c r="K8585" i="92" s="1"/>
  <c r="B8586" i="92"/>
  <c r="K8586" i="92" s="1"/>
  <c r="B8587" i="92"/>
  <c r="K8587" i="92" s="1"/>
  <c r="B8588" i="92"/>
  <c r="K8588" i="92" s="1"/>
  <c r="B8589" i="92"/>
  <c r="K8589" i="92" s="1"/>
  <c r="B8590" i="92"/>
  <c r="K8590" i="92" s="1"/>
  <c r="B8591" i="92"/>
  <c r="K8591" i="92" s="1"/>
  <c r="B8592" i="92"/>
  <c r="K8592" i="92" s="1"/>
  <c r="B8593" i="92"/>
  <c r="K8593" i="92" s="1"/>
  <c r="B8594" i="92"/>
  <c r="K8594" i="92" s="1"/>
  <c r="B8595" i="92"/>
  <c r="K8595" i="92" s="1"/>
  <c r="B8596" i="92"/>
  <c r="K8596" i="92" s="1"/>
  <c r="B8597" i="92"/>
  <c r="K8597" i="92" s="1"/>
  <c r="B8598" i="92"/>
  <c r="K8598" i="92" s="1"/>
  <c r="B8599" i="92"/>
  <c r="K8599" i="92" s="1"/>
  <c r="B8600" i="92"/>
  <c r="K8600" i="92" s="1"/>
  <c r="B8601" i="92"/>
  <c r="K8601" i="92" s="1"/>
  <c r="B8602" i="92"/>
  <c r="K8602" i="92" s="1"/>
  <c r="B8603" i="92"/>
  <c r="K8603" i="92" s="1"/>
  <c r="B8604" i="92"/>
  <c r="K8604" i="92" s="1"/>
  <c r="B8605" i="92"/>
  <c r="K8605" i="92" s="1"/>
  <c r="B8606" i="92"/>
  <c r="K8606" i="92" s="1"/>
  <c r="B8607" i="92"/>
  <c r="K8607" i="92" s="1"/>
  <c r="B8608" i="92"/>
  <c r="K8608" i="92" s="1"/>
  <c r="B8609" i="92"/>
  <c r="K8609" i="92" s="1"/>
  <c r="B8610" i="92"/>
  <c r="K8610" i="92" s="1"/>
  <c r="B8611" i="92"/>
  <c r="K8611" i="92" s="1"/>
  <c r="B8612" i="92"/>
  <c r="K8612" i="92" s="1"/>
  <c r="B8613" i="92"/>
  <c r="K8613" i="92" s="1"/>
  <c r="B8614" i="92"/>
  <c r="K8614" i="92" s="1"/>
  <c r="B8615" i="92"/>
  <c r="K8615" i="92" s="1"/>
  <c r="B8616" i="92"/>
  <c r="K8616" i="92" s="1"/>
  <c r="B8617" i="92"/>
  <c r="K8617" i="92" s="1"/>
  <c r="B8618" i="92"/>
  <c r="K8618" i="92" s="1"/>
  <c r="B8619" i="92"/>
  <c r="K8619" i="92" s="1"/>
  <c r="B8620" i="92"/>
  <c r="K8620" i="92" s="1"/>
  <c r="B8621" i="92"/>
  <c r="K8621" i="92" s="1"/>
  <c r="B8622" i="92"/>
  <c r="K8622" i="92" s="1"/>
  <c r="B8623" i="92"/>
  <c r="K8623" i="92" s="1"/>
  <c r="B8624" i="92"/>
  <c r="K8624" i="92" s="1"/>
  <c r="B8625" i="92"/>
  <c r="K8625" i="92" s="1"/>
  <c r="B8626" i="92"/>
  <c r="K8626" i="92" s="1"/>
  <c r="B8627" i="92"/>
  <c r="K8627" i="92" s="1"/>
  <c r="B8628" i="92"/>
  <c r="K8628" i="92" s="1"/>
  <c r="B8629" i="92"/>
  <c r="K8629" i="92" s="1"/>
  <c r="B8630" i="92"/>
  <c r="K8630" i="92" s="1"/>
  <c r="B8631" i="92"/>
  <c r="K8631" i="92" s="1"/>
  <c r="B8632" i="92"/>
  <c r="K8632" i="92" s="1"/>
  <c r="B8633" i="92"/>
  <c r="K8633" i="92" s="1"/>
  <c r="B8634" i="92"/>
  <c r="K8634" i="92" s="1"/>
  <c r="B8635" i="92"/>
  <c r="K8635" i="92" s="1"/>
  <c r="B8636" i="92"/>
  <c r="K8636" i="92" s="1"/>
  <c r="B8637" i="92"/>
  <c r="K8637" i="92" s="1"/>
  <c r="B8638" i="92"/>
  <c r="K8638" i="92" s="1"/>
  <c r="B8639" i="92"/>
  <c r="K8639" i="92" s="1"/>
  <c r="B8640" i="92"/>
  <c r="K8640" i="92" s="1"/>
  <c r="B8641" i="92"/>
  <c r="K8641" i="92" s="1"/>
  <c r="B8642" i="92"/>
  <c r="K8642" i="92" s="1"/>
  <c r="B8643" i="92"/>
  <c r="K8643" i="92" s="1"/>
  <c r="B8644" i="92"/>
  <c r="K8644" i="92" s="1"/>
  <c r="B8645" i="92"/>
  <c r="K8645" i="92" s="1"/>
  <c r="B8646" i="92"/>
  <c r="K8646" i="92" s="1"/>
  <c r="B8647" i="92"/>
  <c r="K8647" i="92" s="1"/>
  <c r="B8648" i="92"/>
  <c r="K8648" i="92" s="1"/>
  <c r="B8649" i="92"/>
  <c r="K8649" i="92" s="1"/>
  <c r="B8650" i="92"/>
  <c r="K8650" i="92" s="1"/>
  <c r="B8651" i="92"/>
  <c r="K8651" i="92" s="1"/>
  <c r="B8652" i="92"/>
  <c r="K8652" i="92" s="1"/>
  <c r="B8653" i="92"/>
  <c r="K8653" i="92"/>
  <c r="B8654" i="92"/>
  <c r="K8654" i="92" s="1"/>
  <c r="B8655" i="92"/>
  <c r="K8655" i="92" s="1"/>
  <c r="B8656" i="92"/>
  <c r="K8656" i="92" s="1"/>
  <c r="B8657" i="92"/>
  <c r="K8657" i="92" s="1"/>
  <c r="B8658" i="92"/>
  <c r="K8658" i="92" s="1"/>
  <c r="B8659" i="92"/>
  <c r="K8659" i="92" s="1"/>
  <c r="B8660" i="92"/>
  <c r="K8660" i="92" s="1"/>
  <c r="B8661" i="92"/>
  <c r="K8661" i="92" s="1"/>
  <c r="B8662" i="92"/>
  <c r="K8662" i="92" s="1"/>
  <c r="B8663" i="92"/>
  <c r="K8663" i="92" s="1"/>
  <c r="B8664" i="92"/>
  <c r="K8664" i="92" s="1"/>
  <c r="B8665" i="92"/>
  <c r="K8665" i="92" s="1"/>
  <c r="B8666" i="92"/>
  <c r="K8666" i="92" s="1"/>
  <c r="B8667" i="92"/>
  <c r="K8667" i="92" s="1"/>
  <c r="B8668" i="92"/>
  <c r="K8668" i="92" s="1"/>
  <c r="B8669" i="92"/>
  <c r="K8669" i="92" s="1"/>
  <c r="B8670" i="92"/>
  <c r="K8670" i="92" s="1"/>
  <c r="B8671" i="92"/>
  <c r="K8671" i="92" s="1"/>
  <c r="B8672" i="92"/>
  <c r="K8672" i="92" s="1"/>
  <c r="B8673" i="92"/>
  <c r="K8673" i="92" s="1"/>
  <c r="B8674" i="92"/>
  <c r="K8674" i="92" s="1"/>
  <c r="B8675" i="92"/>
  <c r="K8675" i="92" s="1"/>
  <c r="B8676" i="92"/>
  <c r="K8676" i="92" s="1"/>
  <c r="B8677" i="92"/>
  <c r="K8677" i="92"/>
  <c r="B8678" i="92"/>
  <c r="K8678" i="92" s="1"/>
  <c r="B8679" i="92"/>
  <c r="K8679" i="92" s="1"/>
  <c r="B8680" i="92"/>
  <c r="K8680" i="92" s="1"/>
  <c r="B8681" i="92"/>
  <c r="K8681" i="92" s="1"/>
  <c r="B8682" i="92"/>
  <c r="K8682" i="92" s="1"/>
  <c r="B8683" i="92"/>
  <c r="K8683" i="92" s="1"/>
  <c r="B8684" i="92"/>
  <c r="K8684" i="92" s="1"/>
  <c r="B8685" i="92"/>
  <c r="K8685" i="92" s="1"/>
  <c r="B8686" i="92"/>
  <c r="K8686" i="92" s="1"/>
  <c r="B8687" i="92"/>
  <c r="K8687" i="92" s="1"/>
  <c r="B8688" i="92"/>
  <c r="K8688" i="92" s="1"/>
  <c r="B8689" i="92"/>
  <c r="K8689" i="92" s="1"/>
  <c r="B8690" i="92"/>
  <c r="K8690" i="92" s="1"/>
  <c r="B8691" i="92"/>
  <c r="K8691" i="92" s="1"/>
  <c r="B8692" i="92"/>
  <c r="K8692" i="92" s="1"/>
  <c r="B8693" i="92"/>
  <c r="K8693" i="92" s="1"/>
  <c r="B8694" i="92"/>
  <c r="K8694" i="92" s="1"/>
  <c r="B8695" i="92"/>
  <c r="K8695" i="92" s="1"/>
  <c r="B8696" i="92"/>
  <c r="K8696" i="92" s="1"/>
  <c r="B8697" i="92"/>
  <c r="K8697" i="92" s="1"/>
  <c r="B8698" i="92"/>
  <c r="K8698" i="92" s="1"/>
  <c r="B8699" i="92"/>
  <c r="K8699" i="92" s="1"/>
  <c r="B8700" i="92"/>
  <c r="K8700" i="92" s="1"/>
  <c r="B8703" i="92"/>
  <c r="K8703" i="92" s="1"/>
  <c r="B8704" i="92"/>
  <c r="K8704" i="92" s="1"/>
  <c r="B8705" i="92"/>
  <c r="K8705" i="92" s="1"/>
  <c r="B8706" i="92"/>
  <c r="K8706" i="92" s="1"/>
  <c r="B8707" i="92"/>
  <c r="K8707" i="92" s="1"/>
  <c r="B8708" i="92"/>
  <c r="K8708" i="92" s="1"/>
  <c r="B8709" i="92"/>
  <c r="K8709" i="92" s="1"/>
  <c r="B8710" i="92"/>
  <c r="K8710" i="92" s="1"/>
  <c r="B8711" i="92"/>
  <c r="K8711" i="92" s="1"/>
  <c r="B8712" i="92"/>
  <c r="K8712" i="92" s="1"/>
  <c r="B8713" i="92"/>
  <c r="K8713" i="92" s="1"/>
  <c r="B8714" i="92"/>
  <c r="K8714" i="92" s="1"/>
  <c r="B8715" i="92"/>
  <c r="K8715" i="92" s="1"/>
  <c r="B8716" i="92"/>
  <c r="K8716" i="92" s="1"/>
  <c r="B8717" i="92"/>
  <c r="K8717" i="92" s="1"/>
  <c r="B8718" i="92"/>
  <c r="K8718" i="92" s="1"/>
  <c r="B8719" i="92"/>
  <c r="K8719" i="92" s="1"/>
  <c r="B8720" i="92"/>
  <c r="K8720" i="92" s="1"/>
  <c r="B8721" i="92"/>
  <c r="K8721" i="92" s="1"/>
  <c r="B8722" i="92"/>
  <c r="K8722" i="92" s="1"/>
  <c r="B8723" i="92"/>
  <c r="K8723" i="92" s="1"/>
  <c r="B8724" i="92"/>
  <c r="K8724" i="92" s="1"/>
  <c r="B8725" i="92"/>
  <c r="K8725" i="92" s="1"/>
  <c r="B8726" i="92"/>
  <c r="K8726" i="92" s="1"/>
  <c r="B8727" i="92"/>
  <c r="K8727" i="92" s="1"/>
  <c r="B8728" i="92"/>
  <c r="K8728" i="92" s="1"/>
  <c r="B8729" i="92"/>
  <c r="K8729" i="92" s="1"/>
  <c r="B8730" i="92"/>
  <c r="K8730" i="92" s="1"/>
  <c r="B8731" i="92"/>
  <c r="K8731" i="92" s="1"/>
  <c r="B8732" i="92"/>
  <c r="K8732" i="92" s="1"/>
  <c r="B8733" i="92"/>
  <c r="K8733" i="92" s="1"/>
  <c r="B8734" i="92"/>
  <c r="K8734" i="92" s="1"/>
  <c r="B8735" i="92"/>
  <c r="K8735" i="92" s="1"/>
  <c r="B8736" i="92"/>
  <c r="K8736" i="92" s="1"/>
  <c r="B8737" i="92"/>
  <c r="K8737" i="92" s="1"/>
  <c r="B8738" i="92"/>
  <c r="K8738" i="92" s="1"/>
  <c r="B8739" i="92"/>
  <c r="K8739" i="92" s="1"/>
  <c r="B8740" i="92"/>
  <c r="K8740" i="92" s="1"/>
  <c r="B8741" i="92"/>
  <c r="K8741" i="92" s="1"/>
  <c r="B8743" i="92"/>
  <c r="K8743" i="92" s="1"/>
  <c r="B8744" i="92"/>
  <c r="K8744" i="92" s="1"/>
  <c r="B8745" i="92"/>
  <c r="K8745" i="92" s="1"/>
  <c r="B8746" i="92"/>
  <c r="K8746" i="92" s="1"/>
  <c r="B8747" i="92"/>
  <c r="K8747" i="92" s="1"/>
  <c r="B8748" i="92"/>
  <c r="K8748" i="92" s="1"/>
  <c r="B8750" i="92"/>
  <c r="K8750" i="92" s="1"/>
  <c r="B8752" i="92"/>
  <c r="K8752" i="92" s="1"/>
  <c r="B8753" i="92"/>
  <c r="K8753" i="92" s="1"/>
  <c r="B8754" i="92"/>
  <c r="K8754" i="92" s="1"/>
  <c r="B8755" i="92"/>
  <c r="K8755" i="92" s="1"/>
  <c r="B8756" i="92"/>
  <c r="K8756" i="92" s="1"/>
  <c r="B8757" i="92"/>
  <c r="K8757" i="92" s="1"/>
  <c r="B8758" i="92"/>
  <c r="K8758" i="92" s="1"/>
  <c r="B8759" i="92"/>
  <c r="K8759" i="92" s="1"/>
  <c r="B8760" i="92"/>
  <c r="K8760" i="92" s="1"/>
  <c r="B8761" i="92"/>
  <c r="K8761" i="92" s="1"/>
  <c r="B8762" i="92"/>
  <c r="K8762" i="92" s="1"/>
  <c r="B8763" i="92"/>
  <c r="K8763" i="92" s="1"/>
  <c r="B8764" i="92"/>
  <c r="K8764" i="92" s="1"/>
  <c r="B8765" i="92"/>
  <c r="K8765" i="92" s="1"/>
  <c r="B8766" i="92"/>
  <c r="K8766" i="92" s="1"/>
  <c r="B8767" i="92"/>
  <c r="K8767" i="92" s="1"/>
  <c r="B8768" i="92"/>
  <c r="K8768" i="92" s="1"/>
  <c r="B8769" i="92"/>
  <c r="K8769" i="92" s="1"/>
  <c r="B8770" i="92"/>
  <c r="K8770" i="92" s="1"/>
  <c r="B8771" i="92"/>
  <c r="K8771" i="92" s="1"/>
  <c r="B8772" i="92"/>
  <c r="K8772" i="92" s="1"/>
  <c r="B8773" i="92"/>
  <c r="K8773" i="92" s="1"/>
  <c r="B8774" i="92"/>
  <c r="K8774" i="92" s="1"/>
  <c r="B8775" i="92"/>
  <c r="K8775" i="92" s="1"/>
  <c r="B8776" i="92"/>
  <c r="K8776" i="92" s="1"/>
  <c r="B8777" i="92"/>
  <c r="K8777" i="92" s="1"/>
  <c r="B8778" i="92"/>
  <c r="K8778" i="92" s="1"/>
  <c r="B8779" i="92"/>
  <c r="K8779" i="92" s="1"/>
  <c r="B8780" i="92"/>
  <c r="K8780" i="92" s="1"/>
  <c r="B8781" i="92"/>
  <c r="K8781" i="92" s="1"/>
  <c r="B8782" i="92"/>
  <c r="K8782" i="92" s="1"/>
  <c r="B8783" i="92"/>
  <c r="K8783" i="92" s="1"/>
  <c r="B8784" i="92"/>
  <c r="K8784" i="92" s="1"/>
  <c r="B8785" i="92"/>
  <c r="K8785" i="92" s="1"/>
  <c r="B8786" i="92"/>
  <c r="K8786" i="92" s="1"/>
  <c r="B8787" i="92"/>
  <c r="K8787" i="92" s="1"/>
  <c r="B8788" i="92"/>
  <c r="K8788" i="92" s="1"/>
  <c r="B8789" i="92"/>
  <c r="K8789" i="92" s="1"/>
  <c r="B8790" i="92"/>
  <c r="K8790" i="92" s="1"/>
  <c r="B8791" i="92"/>
  <c r="K8791" i="92" s="1"/>
  <c r="B8792" i="92"/>
  <c r="K8792" i="92" s="1"/>
  <c r="B8793" i="92"/>
  <c r="K8793" i="92" s="1"/>
  <c r="B8794" i="92"/>
  <c r="K8794" i="92" s="1"/>
  <c r="B8795" i="92"/>
  <c r="K8795" i="92" s="1"/>
  <c r="B8796" i="92"/>
  <c r="K8796" i="92" s="1"/>
  <c r="B8797" i="92"/>
  <c r="K8797" i="92" s="1"/>
  <c r="B8798" i="92"/>
  <c r="K8798" i="92" s="1"/>
  <c r="B8799" i="92"/>
  <c r="K8799" i="92" s="1"/>
  <c r="B8800" i="92"/>
  <c r="K8800" i="92" s="1"/>
  <c r="B8801" i="92"/>
  <c r="K8801" i="92" s="1"/>
  <c r="B8802" i="92"/>
  <c r="K8802" i="92" s="1"/>
  <c r="B8803" i="92"/>
  <c r="K8803" i="92" s="1"/>
  <c r="B8804" i="92"/>
  <c r="K8804" i="92" s="1"/>
  <c r="B8805" i="92"/>
  <c r="K8805" i="92" s="1"/>
  <c r="B8806" i="92"/>
  <c r="K8806" i="92" s="1"/>
  <c r="B8807" i="92"/>
  <c r="K8807" i="92" s="1"/>
  <c r="B8808" i="92"/>
  <c r="K8808" i="92" s="1"/>
  <c r="B8809" i="92"/>
  <c r="K8809" i="92" s="1"/>
  <c r="B8810" i="92"/>
  <c r="K8810" i="92" s="1"/>
  <c r="B8811" i="92"/>
  <c r="K8811" i="92" s="1"/>
  <c r="B8812" i="92"/>
  <c r="K8812" i="92" s="1"/>
  <c r="B8813" i="92"/>
  <c r="K8813" i="92" s="1"/>
  <c r="B8814" i="92"/>
  <c r="K8814" i="92" s="1"/>
  <c r="B8815" i="92"/>
  <c r="K8815" i="92" s="1"/>
  <c r="B8816" i="92"/>
  <c r="K8816" i="92" s="1"/>
  <c r="B8817" i="92"/>
  <c r="K8817" i="92" s="1"/>
  <c r="B8818" i="92"/>
  <c r="K8818" i="92" s="1"/>
  <c r="B8819" i="92"/>
  <c r="K8819" i="92" s="1"/>
  <c r="B8820" i="92"/>
  <c r="K8820" i="92" s="1"/>
  <c r="B8821" i="92"/>
  <c r="K8821" i="92" s="1"/>
  <c r="B8822" i="92"/>
  <c r="K8822" i="92" s="1"/>
  <c r="B8823" i="92"/>
  <c r="K8823" i="92" s="1"/>
  <c r="B8824" i="92"/>
  <c r="K8824" i="92" s="1"/>
  <c r="B8825" i="92"/>
  <c r="K8825" i="92" s="1"/>
  <c r="B8826" i="92"/>
  <c r="K8826" i="92" s="1"/>
  <c r="B8827" i="92"/>
  <c r="K8827" i="92" s="1"/>
  <c r="B8828" i="92"/>
  <c r="K8828" i="92" s="1"/>
  <c r="B8829" i="92"/>
  <c r="K8829" i="92" s="1"/>
  <c r="B8830" i="92"/>
  <c r="K8830" i="92" s="1"/>
  <c r="B8831" i="92"/>
  <c r="K8831" i="92" s="1"/>
  <c r="B8832" i="92"/>
  <c r="K8832" i="92" s="1"/>
  <c r="B8833" i="92"/>
  <c r="K8833" i="92" s="1"/>
  <c r="B8834" i="92"/>
  <c r="K8834" i="92" s="1"/>
  <c r="B8835" i="92"/>
  <c r="K8835" i="92" s="1"/>
  <c r="B8836" i="92"/>
  <c r="K8836" i="92" s="1"/>
  <c r="B8837" i="92"/>
  <c r="K8837" i="92" s="1"/>
  <c r="B8838" i="92"/>
  <c r="K8838" i="92" s="1"/>
  <c r="B8839" i="92"/>
  <c r="K8839" i="92" s="1"/>
  <c r="B8840" i="92"/>
  <c r="K8840" i="92" s="1"/>
  <c r="B8841" i="92"/>
  <c r="K8841" i="92" s="1"/>
  <c r="B8842" i="92"/>
  <c r="K8842" i="92" s="1"/>
  <c r="B8843" i="92"/>
  <c r="K8843" i="92" s="1"/>
  <c r="B8844" i="92"/>
  <c r="K8844" i="92" s="1"/>
  <c r="B8845" i="92"/>
  <c r="K8845" i="92" s="1"/>
  <c r="B8846" i="92"/>
  <c r="K8846" i="92" s="1"/>
  <c r="B8847" i="92"/>
  <c r="K8847" i="92" s="1"/>
  <c r="B8848" i="92"/>
  <c r="K8848" i="92" s="1"/>
  <c r="B8849" i="92"/>
  <c r="K8849" i="92" s="1"/>
  <c r="B8850" i="92"/>
  <c r="K8850" i="92" s="1"/>
  <c r="B8851" i="92"/>
  <c r="K8851" i="92" s="1"/>
  <c r="B8852" i="92"/>
  <c r="K8852" i="92" s="1"/>
  <c r="B8853" i="92"/>
  <c r="K8853" i="92" s="1"/>
  <c r="B8854" i="92"/>
  <c r="K8854" i="92" s="1"/>
  <c r="B8855" i="92"/>
  <c r="K8855" i="92" s="1"/>
  <c r="B8856" i="92"/>
  <c r="K8856" i="92" s="1"/>
  <c r="B8857" i="92"/>
  <c r="K8857" i="92" s="1"/>
  <c r="B8858" i="92"/>
  <c r="K8858" i="92" s="1"/>
  <c r="B8859" i="92"/>
  <c r="K8859" i="92" s="1"/>
  <c r="B8860" i="92"/>
  <c r="K8860" i="92" s="1"/>
  <c r="B8861" i="92"/>
  <c r="K8861" i="92" s="1"/>
  <c r="B8862" i="92"/>
  <c r="K8862" i="92" s="1"/>
  <c r="B8863" i="92"/>
  <c r="K8863" i="92" s="1"/>
  <c r="B8864" i="92"/>
  <c r="K8864" i="92" s="1"/>
  <c r="B8865" i="92"/>
  <c r="K8865" i="92" s="1"/>
  <c r="B8866" i="92"/>
  <c r="K8866" i="92" s="1"/>
  <c r="B8867" i="92"/>
  <c r="K8867" i="92" s="1"/>
  <c r="B8868" i="92"/>
  <c r="K8868" i="92" s="1"/>
  <c r="B8869" i="92"/>
  <c r="K8869" i="92" s="1"/>
  <c r="B8870" i="92"/>
  <c r="K8870" i="92" s="1"/>
  <c r="B8871" i="92"/>
  <c r="K8871" i="92" s="1"/>
  <c r="B8872" i="92"/>
  <c r="K8872" i="92" s="1"/>
  <c r="B8873" i="92"/>
  <c r="K8873" i="92" s="1"/>
  <c r="B8874" i="92"/>
  <c r="K8874" i="92" s="1"/>
  <c r="B8875" i="92"/>
  <c r="K8875" i="92" s="1"/>
  <c r="B8876" i="92"/>
  <c r="K8876" i="92" s="1"/>
  <c r="B8877" i="92"/>
  <c r="K8877" i="92" s="1"/>
  <c r="B8878" i="92"/>
  <c r="K8878" i="92" s="1"/>
  <c r="B8879" i="92"/>
  <c r="K8879" i="92" s="1"/>
  <c r="B8880" i="92"/>
  <c r="K8880" i="92" s="1"/>
  <c r="B8881" i="92"/>
  <c r="K8881" i="92" s="1"/>
  <c r="B8882" i="92"/>
  <c r="K8882" i="92" s="1"/>
  <c r="B8883" i="92"/>
  <c r="K8883" i="92" s="1"/>
  <c r="B8884" i="92"/>
  <c r="K8884" i="92" s="1"/>
  <c r="B8885" i="92"/>
  <c r="K8885" i="92" s="1"/>
  <c r="B8886" i="92"/>
  <c r="K8886" i="92" s="1"/>
  <c r="B8887" i="92"/>
  <c r="K8887" i="92" s="1"/>
  <c r="B8888" i="92"/>
  <c r="K8888" i="92" s="1"/>
  <c r="B8889" i="92"/>
  <c r="K8889" i="92" s="1"/>
  <c r="B8890" i="92"/>
  <c r="K8890" i="92" s="1"/>
  <c r="B8891" i="92"/>
  <c r="K8891" i="92" s="1"/>
  <c r="B8892" i="92"/>
  <c r="K8892" i="92" s="1"/>
  <c r="B8893" i="92"/>
  <c r="K8893" i="92" s="1"/>
  <c r="B8894" i="92"/>
  <c r="K8894" i="92" s="1"/>
  <c r="B8895" i="92"/>
  <c r="K8895" i="92" s="1"/>
  <c r="B8896" i="92"/>
  <c r="K8896" i="92" s="1"/>
  <c r="B8897" i="92"/>
  <c r="K8897" i="92" s="1"/>
  <c r="B8898" i="92"/>
  <c r="K8898" i="92" s="1"/>
  <c r="B8899" i="92"/>
  <c r="K8899" i="92" s="1"/>
  <c r="B8900" i="92"/>
  <c r="K8900" i="92" s="1"/>
  <c r="B8901" i="92"/>
  <c r="K8901" i="92" s="1"/>
  <c r="B8902" i="92"/>
  <c r="K8902" i="92" s="1"/>
  <c r="B8903" i="92"/>
  <c r="K8903" i="92" s="1"/>
  <c r="B8904" i="92"/>
  <c r="K8904" i="92" s="1"/>
  <c r="B8905" i="92"/>
  <c r="K8905" i="92" s="1"/>
  <c r="B8906" i="92"/>
  <c r="K8906" i="92" s="1"/>
  <c r="B8907" i="92"/>
  <c r="K8907" i="92" s="1"/>
  <c r="B8908" i="92"/>
  <c r="K8908" i="92" s="1"/>
  <c r="B8909" i="92"/>
  <c r="K8909" i="92" s="1"/>
  <c r="B8910" i="92"/>
  <c r="K8910" i="92" s="1"/>
  <c r="B8911" i="92"/>
  <c r="K8911" i="92" s="1"/>
  <c r="B8912" i="92"/>
  <c r="K8912" i="92" s="1"/>
  <c r="B8913" i="92"/>
  <c r="K8913" i="92" s="1"/>
  <c r="B8914" i="92"/>
  <c r="K8914" i="92" s="1"/>
  <c r="B8915" i="92"/>
  <c r="K8915" i="92" s="1"/>
  <c r="B8916" i="92"/>
  <c r="K8916" i="92" s="1"/>
  <c r="B8917" i="92"/>
  <c r="K8917" i="92" s="1"/>
  <c r="B8918" i="92"/>
  <c r="K8918" i="92" s="1"/>
  <c r="B8919" i="92"/>
  <c r="K8919" i="92" s="1"/>
  <c r="B8920" i="92"/>
  <c r="K8920" i="92" s="1"/>
  <c r="B8921" i="92"/>
  <c r="K8921" i="92" s="1"/>
  <c r="B8922" i="92"/>
  <c r="K8922" i="92" s="1"/>
  <c r="B8923" i="92"/>
  <c r="K8923" i="92" s="1"/>
  <c r="B8924" i="92"/>
  <c r="K8924" i="92" s="1"/>
  <c r="B8925" i="92"/>
  <c r="K8925" i="92" s="1"/>
  <c r="B8926" i="92"/>
  <c r="K8926" i="92" s="1"/>
  <c r="B8943" i="92"/>
  <c r="K8943" i="92" s="1"/>
  <c r="B8944" i="92"/>
  <c r="K8944" i="92" s="1"/>
  <c r="B8945" i="92"/>
  <c r="K8945" i="92" s="1"/>
  <c r="B8946" i="92"/>
  <c r="K8946" i="92" s="1"/>
  <c r="B8947" i="92"/>
  <c r="K8947" i="92" s="1"/>
  <c r="B8948" i="92"/>
  <c r="K8948" i="92" s="1"/>
  <c r="B8949" i="92"/>
  <c r="K8949" i="92" s="1"/>
  <c r="B8950" i="92"/>
  <c r="K8950" i="92" s="1"/>
  <c r="B8951" i="92"/>
  <c r="K8951" i="92" s="1"/>
  <c r="B8952" i="92"/>
  <c r="K8952" i="92" s="1"/>
  <c r="B8953" i="92"/>
  <c r="K8953" i="92" s="1"/>
  <c r="B8954" i="92"/>
  <c r="K8954" i="92" s="1"/>
  <c r="B8955" i="92"/>
  <c r="K8955" i="92" s="1"/>
  <c r="B8956" i="92"/>
  <c r="K8956" i="92" s="1"/>
  <c r="B8957" i="92"/>
  <c r="K8957" i="92" s="1"/>
  <c r="B8958" i="92"/>
  <c r="K8958" i="92" s="1"/>
  <c r="B8959" i="92"/>
  <c r="K8959" i="92" s="1"/>
  <c r="B8960" i="92"/>
  <c r="K8960" i="92" s="1"/>
  <c r="B8961" i="92"/>
  <c r="K8961" i="92" s="1"/>
  <c r="B8962" i="92"/>
  <c r="K8962" i="92" s="1"/>
  <c r="B8963" i="92"/>
  <c r="K8963" i="92" s="1"/>
  <c r="B8964" i="92"/>
  <c r="K8964" i="92" s="1"/>
  <c r="B8965" i="92"/>
  <c r="K8965" i="92" s="1"/>
  <c r="B8966" i="92"/>
  <c r="K8966" i="92" s="1"/>
  <c r="B8967" i="92"/>
  <c r="K8967" i="92" s="1"/>
  <c r="B8968" i="92"/>
  <c r="K8968" i="92" s="1"/>
  <c r="B8969" i="92"/>
  <c r="K8969" i="92" s="1"/>
  <c r="B8970" i="92"/>
  <c r="K8970" i="92" s="1"/>
  <c r="B8971" i="92"/>
  <c r="K8971" i="92" s="1"/>
  <c r="B8972" i="92"/>
  <c r="K8972" i="92" s="1"/>
  <c r="B8973" i="92"/>
  <c r="K8973" i="92" s="1"/>
  <c r="B8974" i="92"/>
  <c r="K8974" i="92" s="1"/>
  <c r="B8975" i="92"/>
  <c r="K8975" i="92" s="1"/>
  <c r="B8976" i="92"/>
  <c r="K8976" i="92" s="1"/>
  <c r="B8977" i="92"/>
  <c r="K8977" i="92" s="1"/>
  <c r="B8978" i="92"/>
  <c r="K8978" i="92" s="1"/>
  <c r="B8979" i="92"/>
  <c r="K8979" i="92" s="1"/>
  <c r="B8980" i="92"/>
  <c r="K8980" i="92" s="1"/>
  <c r="B8981" i="92"/>
  <c r="K8981" i="92" s="1"/>
  <c r="B8982" i="92"/>
  <c r="K8982" i="92" s="1"/>
  <c r="B8983" i="92"/>
  <c r="K8983" i="92" s="1"/>
  <c r="B8984" i="92"/>
  <c r="K8984" i="92" s="1"/>
  <c r="B8985" i="92"/>
  <c r="K8985" i="92" s="1"/>
  <c r="B8986" i="92"/>
  <c r="K8986" i="92" s="1"/>
  <c r="B8987" i="92"/>
  <c r="K8987" i="92" s="1"/>
  <c r="B8988" i="92"/>
  <c r="K8988" i="92" s="1"/>
  <c r="B8989" i="92"/>
  <c r="K8989" i="92" s="1"/>
  <c r="B8990" i="92"/>
  <c r="K8990" i="92" s="1"/>
  <c r="B8991" i="92"/>
  <c r="K8991" i="92" s="1"/>
  <c r="B8992" i="92"/>
  <c r="K8992" i="92" s="1"/>
  <c r="B8993" i="92"/>
  <c r="K8993" i="92" s="1"/>
  <c r="B8994" i="92"/>
  <c r="K8994" i="92" s="1"/>
  <c r="B8995" i="92"/>
  <c r="K8995" i="92" s="1"/>
  <c r="B8996" i="92"/>
  <c r="K8996" i="92" s="1"/>
  <c r="B8997" i="92"/>
  <c r="K8997" i="92" s="1"/>
  <c r="B8998" i="92"/>
  <c r="K8998" i="92" s="1"/>
  <c r="B8999" i="92"/>
  <c r="K8999" i="92" s="1"/>
  <c r="B9000" i="92"/>
  <c r="K9000" i="92" s="1"/>
  <c r="B9001" i="92"/>
  <c r="K9001" i="92" s="1"/>
  <c r="B9002" i="92"/>
  <c r="K9002" i="92" s="1"/>
  <c r="B9003" i="92"/>
  <c r="K9003" i="92" s="1"/>
  <c r="B9004" i="92"/>
  <c r="K9004" i="92" s="1"/>
  <c r="B9005" i="92"/>
  <c r="K9005" i="92" s="1"/>
  <c r="B9006" i="92"/>
  <c r="K9006" i="92" s="1"/>
  <c r="B9007" i="92"/>
  <c r="K9007" i="92" s="1"/>
  <c r="B9008" i="92"/>
  <c r="K9008" i="92" s="1"/>
  <c r="B9009" i="92"/>
  <c r="K9009" i="92" s="1"/>
  <c r="B9010" i="92"/>
  <c r="K9010" i="92" s="1"/>
  <c r="B9011" i="92"/>
  <c r="K9011" i="92" s="1"/>
  <c r="B9012" i="92"/>
  <c r="K9012" i="92" s="1"/>
  <c r="B9013" i="92"/>
  <c r="K9013" i="92" s="1"/>
  <c r="B9014" i="92"/>
  <c r="K9014" i="92" s="1"/>
  <c r="B9015" i="92"/>
  <c r="K9015" i="92" s="1"/>
  <c r="B9016" i="92"/>
  <c r="K9016" i="92" s="1"/>
  <c r="B9017" i="92"/>
  <c r="K9017" i="92" s="1"/>
  <c r="B9018" i="92"/>
  <c r="K9018" i="92" s="1"/>
  <c r="B9019" i="92"/>
  <c r="K9019" i="92" s="1"/>
  <c r="B9020" i="92"/>
  <c r="K9020" i="92" s="1"/>
  <c r="B9021" i="92"/>
  <c r="K9021" i="92" s="1"/>
  <c r="B9022" i="92"/>
  <c r="K9022" i="92" s="1"/>
  <c r="B9023" i="92"/>
  <c r="K9023" i="92" s="1"/>
  <c r="B9024" i="92"/>
  <c r="K9024" i="92" s="1"/>
  <c r="B9025" i="92"/>
  <c r="K9025" i="92" s="1"/>
  <c r="B9026" i="92"/>
  <c r="K9026" i="92" s="1"/>
  <c r="B9027" i="92"/>
  <c r="K9027" i="92" s="1"/>
  <c r="B9028" i="92"/>
  <c r="K9028" i="92" s="1"/>
  <c r="B9029" i="92"/>
  <c r="K9029" i="92" s="1"/>
  <c r="B9030" i="92"/>
  <c r="K9030" i="92" s="1"/>
  <c r="B9031" i="92"/>
  <c r="K9031" i="92" s="1"/>
  <c r="B9032" i="92"/>
  <c r="K9032" i="92" s="1"/>
  <c r="B9033" i="92"/>
  <c r="K9033" i="92" s="1"/>
  <c r="B9034" i="92"/>
  <c r="K9034" i="92" s="1"/>
  <c r="B9035" i="92"/>
  <c r="K9035" i="92" s="1"/>
  <c r="B9036" i="92"/>
  <c r="K9036" i="92" s="1"/>
  <c r="B9037" i="92"/>
  <c r="K9037" i="92" s="1"/>
  <c r="B9038" i="92"/>
  <c r="K9038" i="92" s="1"/>
  <c r="B9039" i="92"/>
  <c r="K9039" i="92" s="1"/>
  <c r="B9040" i="92"/>
  <c r="K9040" i="92" s="1"/>
  <c r="B9041" i="92"/>
  <c r="K9041" i="92" s="1"/>
  <c r="B9042" i="92"/>
  <c r="K9042" i="92" s="1"/>
  <c r="B9043" i="92"/>
  <c r="K9043" i="92" s="1"/>
  <c r="B9044" i="92"/>
  <c r="K9044" i="92" s="1"/>
  <c r="B9045" i="92"/>
  <c r="K9045" i="92" s="1"/>
  <c r="B9046" i="92"/>
  <c r="K9046" i="92" s="1"/>
  <c r="B9047" i="92"/>
  <c r="K9047" i="92" s="1"/>
  <c r="B9048" i="92"/>
  <c r="K9048" i="92" s="1"/>
  <c r="B9049" i="92"/>
  <c r="K9049" i="92" s="1"/>
  <c r="B9050" i="92"/>
  <c r="K9050" i="92" s="1"/>
  <c r="B9051" i="92"/>
  <c r="K9051" i="92" s="1"/>
  <c r="B9052" i="92"/>
  <c r="K9052" i="92" s="1"/>
  <c r="B9053" i="92"/>
  <c r="K9053" i="92" s="1"/>
  <c r="B9054" i="92"/>
  <c r="K9054" i="92" s="1"/>
  <c r="B9055" i="92"/>
  <c r="K9055" i="92" s="1"/>
  <c r="B9056" i="92"/>
  <c r="K9056" i="92" s="1"/>
  <c r="B9057" i="92"/>
  <c r="K9057" i="92" s="1"/>
  <c r="B9058" i="92"/>
  <c r="K9058" i="92" s="1"/>
  <c r="B9059" i="92"/>
  <c r="K9059" i="92" s="1"/>
  <c r="B9060" i="92"/>
  <c r="K9060" i="92" s="1"/>
  <c r="B9061" i="92"/>
  <c r="K9061" i="92" s="1"/>
  <c r="B9062" i="92"/>
  <c r="K9062" i="92" s="1"/>
  <c r="B9063" i="92"/>
  <c r="K9063" i="92" s="1"/>
  <c r="B9064" i="92"/>
  <c r="K9064" i="92" s="1"/>
  <c r="B9065" i="92"/>
  <c r="K9065" i="92" s="1"/>
  <c r="B9066" i="92"/>
  <c r="K9066" i="92" s="1"/>
  <c r="B9067" i="92"/>
  <c r="K9067" i="92" s="1"/>
  <c r="B9068" i="92"/>
  <c r="K9068" i="92" s="1"/>
  <c r="B9069" i="92"/>
  <c r="K9069" i="92" s="1"/>
  <c r="B9070" i="92"/>
  <c r="K9070" i="92" s="1"/>
  <c r="B9071" i="92"/>
  <c r="K9071" i="92" s="1"/>
  <c r="B9072" i="92"/>
  <c r="K9072" i="92" s="1"/>
  <c r="B9073" i="92"/>
  <c r="K9073" i="92" s="1"/>
  <c r="B9074" i="92"/>
  <c r="K9074" i="92" s="1"/>
  <c r="B9075" i="92"/>
  <c r="K9075" i="92" s="1"/>
  <c r="B9076" i="92"/>
  <c r="K9076" i="92" s="1"/>
  <c r="B9077" i="92"/>
  <c r="K9077" i="92" s="1"/>
  <c r="B9078" i="92"/>
  <c r="K9078" i="92" s="1"/>
  <c r="B9079" i="92"/>
  <c r="K9079" i="92" s="1"/>
  <c r="B9080" i="92"/>
  <c r="K9080" i="92" s="1"/>
  <c r="B9081" i="92"/>
  <c r="K9081" i="92" s="1"/>
  <c r="B9082" i="92"/>
  <c r="K9082" i="92" s="1"/>
  <c r="B9084" i="92"/>
  <c r="K9084" i="92" s="1"/>
  <c r="B9085" i="92"/>
  <c r="K9085" i="92" s="1"/>
  <c r="B9086" i="92"/>
  <c r="K9086" i="92" s="1"/>
  <c r="B9087" i="92"/>
  <c r="K9087" i="92" s="1"/>
  <c r="B9088" i="92"/>
  <c r="K9088" i="92" s="1"/>
  <c r="B9089" i="92"/>
  <c r="K9089" i="92" s="1"/>
  <c r="B9090" i="92"/>
  <c r="K9090" i="92" s="1"/>
  <c r="B9091" i="92"/>
  <c r="K9091" i="92" s="1"/>
  <c r="B9092" i="92"/>
  <c r="K9092" i="92" s="1"/>
  <c r="B9093" i="92"/>
  <c r="K9093" i="92" s="1"/>
  <c r="B9094" i="92"/>
  <c r="K9094" i="92" s="1"/>
  <c r="B9095" i="92"/>
  <c r="K9095" i="92" s="1"/>
  <c r="B9096" i="92"/>
  <c r="K9096" i="92" s="1"/>
  <c r="B9097" i="92"/>
  <c r="K9097" i="92" s="1"/>
  <c r="B9098" i="92"/>
  <c r="K9098" i="92" s="1"/>
  <c r="B9099" i="92"/>
  <c r="K9099" i="92" s="1"/>
  <c r="B9100" i="92"/>
  <c r="K9100" i="92" s="1"/>
  <c r="B9101" i="92"/>
  <c r="K9101" i="92" s="1"/>
  <c r="B9102" i="92"/>
  <c r="K9102" i="92" s="1"/>
  <c r="B9103" i="92"/>
  <c r="K9103" i="92" s="1"/>
  <c r="B9104" i="92"/>
  <c r="K9104" i="92" s="1"/>
  <c r="B9105" i="92"/>
  <c r="K9105" i="92" s="1"/>
  <c r="B9106" i="92"/>
  <c r="K9106" i="92" s="1"/>
  <c r="B9107" i="92"/>
  <c r="K9107" i="92" s="1"/>
  <c r="B9108" i="92"/>
  <c r="K9108" i="92" s="1"/>
  <c r="B9109" i="92"/>
  <c r="K9109" i="92" s="1"/>
  <c r="B9110" i="92"/>
  <c r="K9110" i="92" s="1"/>
  <c r="B9111" i="92"/>
  <c r="K9111" i="92" s="1"/>
  <c r="B9112" i="92"/>
  <c r="K9112" i="92" s="1"/>
  <c r="B9113" i="92"/>
  <c r="K9113" i="92" s="1"/>
  <c r="B9114" i="92"/>
  <c r="K9114" i="92" s="1"/>
  <c r="B9115" i="92"/>
  <c r="K9115" i="92" s="1"/>
  <c r="B9116" i="92"/>
  <c r="K9116" i="92" s="1"/>
  <c r="B9117" i="92"/>
  <c r="K9117" i="92" s="1"/>
  <c r="B9118" i="92"/>
  <c r="K9118" i="92" s="1"/>
  <c r="B9119" i="92"/>
  <c r="K9119" i="92" s="1"/>
  <c r="B9120" i="92"/>
  <c r="K9120" i="92" s="1"/>
  <c r="B9121" i="92"/>
  <c r="K9121" i="92" s="1"/>
  <c r="B9122" i="92"/>
  <c r="K9122" i="92" s="1"/>
  <c r="B9123" i="92"/>
  <c r="K9123" i="92" s="1"/>
  <c r="B9124" i="92"/>
  <c r="K9124" i="92" s="1"/>
  <c r="B9125" i="92"/>
  <c r="K9125" i="92" s="1"/>
  <c r="B9126" i="92"/>
  <c r="K9126" i="92" s="1"/>
  <c r="B9127" i="92"/>
  <c r="K9127" i="92" s="1"/>
  <c r="B9128" i="92"/>
  <c r="K9128" i="92" s="1"/>
  <c r="B9129" i="92"/>
  <c r="K9129" i="92" s="1"/>
  <c r="B9130" i="92"/>
  <c r="K9130" i="92" s="1"/>
  <c r="B9131" i="92"/>
  <c r="K9131" i="92" s="1"/>
  <c r="B9132" i="92"/>
  <c r="K9132" i="92" s="1"/>
  <c r="B9133" i="92"/>
  <c r="K9133" i="92" s="1"/>
  <c r="B9134" i="92"/>
  <c r="K9134" i="92" s="1"/>
  <c r="B9135" i="92"/>
  <c r="K9135" i="92" s="1"/>
  <c r="B9136" i="92"/>
  <c r="K9136" i="92" s="1"/>
  <c r="B9137" i="92"/>
  <c r="K9137" i="92" s="1"/>
  <c r="B9138" i="92"/>
  <c r="K9138" i="92" s="1"/>
  <c r="B9139" i="92"/>
  <c r="K9139" i="92" s="1"/>
  <c r="B9140" i="92"/>
  <c r="K9140" i="92" s="1"/>
  <c r="B9141" i="92"/>
  <c r="K9141" i="92" s="1"/>
  <c r="B9142" i="92"/>
  <c r="K9142" i="92" s="1"/>
  <c r="B9143" i="92"/>
  <c r="K9143" i="92" s="1"/>
  <c r="B9144" i="92"/>
  <c r="K9144" i="92" s="1"/>
  <c r="B9145" i="92"/>
  <c r="K9145" i="92" s="1"/>
  <c r="B9146" i="92"/>
  <c r="K9146" i="92" s="1"/>
  <c r="B9147" i="92"/>
  <c r="K9147" i="92" s="1"/>
  <c r="B9148" i="92"/>
  <c r="K9148" i="92" s="1"/>
  <c r="B9149" i="92"/>
  <c r="K9149" i="92" s="1"/>
  <c r="B9150" i="92"/>
  <c r="K9150" i="92" s="1"/>
  <c r="B9151" i="92"/>
  <c r="K9151" i="92" s="1"/>
  <c r="B9152" i="92"/>
  <c r="K9152" i="92" s="1"/>
  <c r="B9153" i="92"/>
  <c r="K9153" i="92" s="1"/>
  <c r="B9154" i="92"/>
  <c r="K9154" i="92" s="1"/>
  <c r="B9155" i="92"/>
  <c r="K9155" i="92" s="1"/>
  <c r="B9156" i="92"/>
  <c r="K9156" i="92" s="1"/>
  <c r="B9157" i="92"/>
  <c r="K9157" i="92" s="1"/>
  <c r="B9158" i="92"/>
  <c r="K9158" i="92" s="1"/>
  <c r="B9159" i="92"/>
  <c r="K9159" i="92" s="1"/>
  <c r="B9160" i="92"/>
  <c r="K9160" i="92" s="1"/>
  <c r="B9161" i="92"/>
  <c r="K9161" i="92" s="1"/>
  <c r="B9162" i="92"/>
  <c r="K9162" i="92" s="1"/>
  <c r="B9163" i="92"/>
  <c r="K9163" i="92" s="1"/>
  <c r="B9164" i="92"/>
  <c r="K9164" i="92" s="1"/>
  <c r="B9165" i="92"/>
  <c r="K9165" i="92" s="1"/>
  <c r="B9166" i="92"/>
  <c r="K9166" i="92" s="1"/>
  <c r="B9167" i="92"/>
  <c r="K9167" i="92" s="1"/>
  <c r="B9168" i="92"/>
  <c r="K9168" i="92" s="1"/>
  <c r="B9169" i="92"/>
  <c r="K9169" i="92" s="1"/>
  <c r="B9170" i="92"/>
  <c r="K9170" i="92" s="1"/>
  <c r="B9171" i="92"/>
  <c r="K9171" i="92" s="1"/>
  <c r="B9172" i="92"/>
  <c r="K9172" i="92" s="1"/>
  <c r="B9173" i="92"/>
  <c r="K9173" i="92" s="1"/>
  <c r="B9174" i="92"/>
  <c r="K9174" i="92" s="1"/>
  <c r="B9175" i="92"/>
  <c r="K9175" i="92" s="1"/>
  <c r="B9176" i="92"/>
  <c r="K9176" i="92" s="1"/>
  <c r="B9177" i="92"/>
  <c r="K9177" i="92" s="1"/>
  <c r="B9178" i="92"/>
  <c r="K9178" i="92" s="1"/>
  <c r="B9179" i="92"/>
  <c r="K9179" i="92" s="1"/>
  <c r="B9180" i="92"/>
  <c r="K9180" i="92" s="1"/>
  <c r="B9181" i="92"/>
  <c r="K9181" i="92" s="1"/>
  <c r="B9182" i="92"/>
  <c r="K9182" i="92" s="1"/>
  <c r="B9183" i="92"/>
  <c r="K9183" i="92" s="1"/>
  <c r="B9184" i="92"/>
  <c r="K9184" i="92" s="1"/>
  <c r="B9185" i="92"/>
  <c r="K9185" i="92" s="1"/>
  <c r="B9186" i="92"/>
  <c r="K9186" i="92" s="1"/>
  <c r="B9187" i="92"/>
  <c r="K9187" i="92" s="1"/>
  <c r="B9188" i="92"/>
  <c r="K9188" i="92" s="1"/>
  <c r="B9189" i="92"/>
  <c r="K9189" i="92" s="1"/>
  <c r="B9190" i="92"/>
  <c r="K9190" i="92" s="1"/>
  <c r="B9191" i="92"/>
  <c r="K9191" i="92" s="1"/>
  <c r="B9192" i="92"/>
  <c r="K9192" i="92" s="1"/>
  <c r="B9193" i="92"/>
  <c r="K9193" i="92" s="1"/>
  <c r="B9194" i="92"/>
  <c r="K9194" i="92" s="1"/>
  <c r="B9195" i="92"/>
  <c r="K9195" i="92" s="1"/>
  <c r="B9196" i="92"/>
  <c r="K9196" i="92" s="1"/>
  <c r="B9197" i="92"/>
  <c r="K9197" i="92" s="1"/>
  <c r="B9198" i="92"/>
  <c r="K9198" i="92" s="1"/>
  <c r="B9199" i="92"/>
  <c r="K9199" i="92" s="1"/>
  <c r="B9200" i="92"/>
  <c r="K9200" i="92" s="1"/>
  <c r="B9201" i="92"/>
  <c r="K9201" i="92" s="1"/>
  <c r="B9202" i="92"/>
  <c r="K9202" i="92" s="1"/>
  <c r="B9203" i="92"/>
  <c r="K9203" i="92" s="1"/>
  <c r="B9204" i="92"/>
  <c r="K9204" i="92" s="1"/>
  <c r="B9205" i="92"/>
  <c r="K9205" i="92" s="1"/>
  <c r="B9206" i="92"/>
  <c r="K9206" i="92" s="1"/>
  <c r="B9207" i="92"/>
  <c r="K9207" i="92" s="1"/>
  <c r="B9208" i="92"/>
  <c r="K9208" i="92" s="1"/>
  <c r="B9209" i="92"/>
  <c r="K9209" i="92" s="1"/>
  <c r="B9210" i="92"/>
  <c r="K9210" i="92" s="1"/>
  <c r="B9211" i="92"/>
  <c r="K9211" i="92" s="1"/>
  <c r="B9212" i="92"/>
  <c r="K9212" i="92" s="1"/>
  <c r="B9213" i="92"/>
  <c r="K9213" i="92" s="1"/>
  <c r="B9214" i="92"/>
  <c r="K9214" i="92" s="1"/>
  <c r="B9215" i="92"/>
  <c r="K9215" i="92" s="1"/>
  <c r="B9216" i="92"/>
  <c r="K9216" i="92" s="1"/>
  <c r="B9217" i="92"/>
  <c r="K9217" i="92" s="1"/>
  <c r="B9218" i="92"/>
  <c r="K9218" i="92" s="1"/>
  <c r="B9219" i="92"/>
  <c r="K9219" i="92" s="1"/>
  <c r="B9220" i="92"/>
  <c r="K9220" i="92" s="1"/>
  <c r="B9221" i="92"/>
  <c r="K9221" i="92" s="1"/>
  <c r="B9222" i="92"/>
  <c r="K9222" i="92" s="1"/>
  <c r="B9223" i="92"/>
  <c r="K9223" i="92" s="1"/>
  <c r="B9224" i="92"/>
  <c r="K9224" i="92" s="1"/>
  <c r="B9225" i="92"/>
  <c r="K9225" i="92" s="1"/>
  <c r="B9226" i="92"/>
  <c r="K9226" i="92" s="1"/>
  <c r="B9227" i="92"/>
  <c r="K9227" i="92" s="1"/>
  <c r="B9228" i="92"/>
  <c r="K9228" i="92" s="1"/>
  <c r="B9229" i="92"/>
  <c r="K9229" i="92" s="1"/>
  <c r="B9230" i="92"/>
  <c r="K9230" i="92" s="1"/>
  <c r="B9231" i="92"/>
  <c r="K9231" i="92" s="1"/>
  <c r="B9233" i="92"/>
  <c r="K9233" i="92" s="1"/>
  <c r="B9234" i="92"/>
  <c r="K9234" i="92" s="1"/>
  <c r="B9235" i="92"/>
  <c r="K9235" i="92" s="1"/>
  <c r="B9236" i="92"/>
  <c r="K9236" i="92" s="1"/>
  <c r="B9237" i="92"/>
  <c r="K9237" i="92" s="1"/>
  <c r="B9238" i="92"/>
  <c r="K9238" i="92" s="1"/>
  <c r="B9239" i="92"/>
  <c r="K9239" i="92" s="1"/>
  <c r="B9240" i="92"/>
  <c r="K9240" i="92" s="1"/>
  <c r="B9241" i="92"/>
  <c r="K9241" i="92" s="1"/>
  <c r="B9242" i="92"/>
  <c r="K9242" i="92" s="1"/>
  <c r="B9243" i="92"/>
  <c r="K9243" i="92" s="1"/>
  <c r="B9244" i="92"/>
  <c r="K9244" i="92" s="1"/>
  <c r="B9245" i="92"/>
  <c r="K9245" i="92" s="1"/>
  <c r="B9246" i="92"/>
  <c r="K9246" i="92" s="1"/>
  <c r="B9247" i="92"/>
  <c r="K9247" i="92" s="1"/>
  <c r="B9248" i="92"/>
  <c r="K9248" i="92" s="1"/>
  <c r="B9249" i="92"/>
  <c r="K9249" i="92" s="1"/>
  <c r="B9250" i="92"/>
  <c r="K9250" i="92" s="1"/>
  <c r="B9251" i="92"/>
  <c r="K9251" i="92" s="1"/>
  <c r="B9252" i="92"/>
  <c r="K9252" i="92" s="1"/>
  <c r="B9253" i="92"/>
  <c r="K9253" i="92" s="1"/>
  <c r="B9254" i="92"/>
  <c r="K9254" i="92" s="1"/>
  <c r="B9255" i="92"/>
  <c r="K9255" i="92" s="1"/>
  <c r="B9256" i="92"/>
  <c r="K9256" i="92" s="1"/>
  <c r="B9257" i="92"/>
  <c r="K9257" i="92" s="1"/>
  <c r="B9258" i="92"/>
  <c r="K9258" i="92" s="1"/>
  <c r="B9259" i="92"/>
  <c r="K9259" i="92" s="1"/>
  <c r="B9260" i="92"/>
  <c r="K9260" i="92" s="1"/>
  <c r="B9261" i="92"/>
  <c r="K9261" i="92" s="1"/>
  <c r="B9262" i="92"/>
  <c r="K9262" i="92" s="1"/>
  <c r="B9263" i="92"/>
  <c r="K9263" i="92" s="1"/>
  <c r="B9264" i="92"/>
  <c r="K9264" i="92" s="1"/>
  <c r="B9265" i="92"/>
  <c r="K9265" i="92" s="1"/>
  <c r="B9266" i="92"/>
  <c r="K9266" i="92" s="1"/>
  <c r="B9267" i="92"/>
  <c r="K9267" i="92" s="1"/>
  <c r="B9268" i="92"/>
  <c r="K9268" i="92" s="1"/>
  <c r="B9269" i="92"/>
  <c r="K9269" i="92" s="1"/>
  <c r="B9270" i="92"/>
  <c r="K9270" i="92" s="1"/>
  <c r="B9271" i="92"/>
  <c r="K9271" i="92" s="1"/>
  <c r="B9272" i="92"/>
  <c r="K9272" i="92" s="1"/>
  <c r="B9273" i="92"/>
  <c r="K9273" i="92" s="1"/>
  <c r="B9274" i="92"/>
  <c r="K9274" i="92" s="1"/>
  <c r="B9275" i="92"/>
  <c r="K9275" i="92" s="1"/>
  <c r="B9276" i="92"/>
  <c r="K9276" i="92" s="1"/>
  <c r="B9277" i="92"/>
  <c r="K9277" i="92" s="1"/>
  <c r="B9278" i="92"/>
  <c r="K9278" i="92" s="1"/>
  <c r="B9279" i="92"/>
  <c r="K9279" i="92" s="1"/>
  <c r="B9280" i="92"/>
  <c r="K9280" i="92" s="1"/>
  <c r="B9281" i="92"/>
  <c r="K9281" i="92" s="1"/>
  <c r="B9282" i="92"/>
  <c r="K9282" i="92" s="1"/>
  <c r="B9283" i="92"/>
  <c r="K9283" i="92" s="1"/>
  <c r="B9284" i="92"/>
  <c r="K9284" i="92" s="1"/>
  <c r="B9285" i="92"/>
  <c r="K9285" i="92" s="1"/>
  <c r="B9286" i="92"/>
  <c r="K9286" i="92" s="1"/>
  <c r="B9287" i="92"/>
  <c r="K9287" i="92" s="1"/>
  <c r="B9288" i="92"/>
  <c r="K9288" i="92" s="1"/>
  <c r="B9289" i="92"/>
  <c r="K9289" i="92" s="1"/>
  <c r="B9290" i="92"/>
  <c r="K9290" i="92" s="1"/>
  <c r="B9291" i="92"/>
  <c r="K9291" i="92" s="1"/>
  <c r="B9292" i="92"/>
  <c r="K9292" i="92" s="1"/>
  <c r="B9293" i="92"/>
  <c r="K9293" i="92" s="1"/>
  <c r="B9294" i="92"/>
  <c r="K9294" i="92" s="1"/>
  <c r="B9295" i="92"/>
  <c r="K9295" i="92" s="1"/>
  <c r="B9296" i="92"/>
  <c r="K9296" i="92" s="1"/>
  <c r="B9297" i="92"/>
  <c r="K9297" i="92" s="1"/>
  <c r="B9298" i="92"/>
  <c r="K9298" i="92" s="1"/>
  <c r="B9299" i="92"/>
  <c r="K9299" i="92" s="1"/>
  <c r="B9300" i="92"/>
  <c r="K9300" i="92" s="1"/>
  <c r="B9301" i="92"/>
  <c r="K9301" i="92" s="1"/>
  <c r="B9302" i="92"/>
  <c r="K9302" i="92" s="1"/>
  <c r="B9303" i="92"/>
  <c r="K9303" i="92" s="1"/>
  <c r="B9304" i="92"/>
  <c r="K9304" i="92" s="1"/>
  <c r="B9305" i="92"/>
  <c r="K9305" i="92" s="1"/>
  <c r="B9306" i="92"/>
  <c r="K9306" i="92" s="1"/>
  <c r="B9307" i="92"/>
  <c r="K9307" i="92" s="1"/>
  <c r="B9308" i="92"/>
  <c r="K9308" i="92" s="1"/>
  <c r="B9309" i="92"/>
  <c r="K9309" i="92" s="1"/>
  <c r="B9310" i="92"/>
  <c r="K9310" i="92" s="1"/>
  <c r="B9311" i="92"/>
  <c r="K9311" i="92" s="1"/>
  <c r="B9312" i="92"/>
  <c r="K9312" i="92" s="1"/>
  <c r="B9313" i="92"/>
  <c r="K9313" i="92" s="1"/>
  <c r="B9314" i="92"/>
  <c r="K9314" i="92" s="1"/>
  <c r="B9315" i="92"/>
  <c r="K9315" i="92" s="1"/>
  <c r="B9316" i="92"/>
  <c r="K9316" i="92" s="1"/>
  <c r="B9317" i="92"/>
  <c r="K9317" i="92" s="1"/>
  <c r="B9318" i="92"/>
  <c r="K9318" i="92" s="1"/>
  <c r="B9319" i="92"/>
  <c r="K9319" i="92" s="1"/>
  <c r="B9320" i="92"/>
  <c r="K9320" i="92" s="1"/>
  <c r="B9321" i="92"/>
  <c r="K9321" i="92" s="1"/>
  <c r="B9322" i="92"/>
  <c r="K9322" i="92" s="1"/>
  <c r="B9323" i="92"/>
  <c r="K9323" i="92" s="1"/>
  <c r="B9324" i="92"/>
  <c r="K9324" i="92" s="1"/>
  <c r="B9325" i="92"/>
  <c r="K9325" i="92" s="1"/>
  <c r="B9326" i="92"/>
  <c r="K9326" i="92" s="1"/>
  <c r="B9327" i="92"/>
  <c r="K9327" i="92" s="1"/>
  <c r="B9328" i="92"/>
  <c r="K9328" i="92" s="1"/>
  <c r="B9329" i="92"/>
  <c r="K9329" i="92" s="1"/>
  <c r="B9330" i="92"/>
  <c r="K9330" i="92" s="1"/>
  <c r="B9331" i="92"/>
  <c r="K9331" i="92" s="1"/>
  <c r="B9332" i="92"/>
  <c r="K9332" i="92" s="1"/>
  <c r="B9333" i="92"/>
  <c r="K9333" i="92" s="1"/>
  <c r="B9334" i="92"/>
  <c r="K9334" i="92" s="1"/>
  <c r="B9335" i="92"/>
  <c r="K9335" i="92" s="1"/>
  <c r="B9336" i="92"/>
  <c r="K9336" i="92" s="1"/>
  <c r="B9337" i="92"/>
  <c r="K9337" i="92" s="1"/>
  <c r="B9338" i="92"/>
  <c r="K9338" i="92" s="1"/>
  <c r="B9339" i="92"/>
  <c r="K9339" i="92" s="1"/>
  <c r="B9340" i="92"/>
  <c r="K9340" i="92" s="1"/>
  <c r="B9341" i="92"/>
  <c r="K9341" i="92" s="1"/>
  <c r="B9342" i="92"/>
  <c r="K9342" i="92" s="1"/>
  <c r="B9343" i="92"/>
  <c r="K9343" i="92" s="1"/>
  <c r="B9344" i="92"/>
  <c r="K9344" i="92" s="1"/>
  <c r="B9345" i="92"/>
  <c r="K9345" i="92" s="1"/>
  <c r="B9346" i="92"/>
  <c r="K9346" i="92" s="1"/>
  <c r="B9347" i="92"/>
  <c r="K9347" i="92" s="1"/>
  <c r="B9348" i="92"/>
  <c r="K9348" i="92" s="1"/>
  <c r="B9349" i="92"/>
  <c r="K9349" i="92" s="1"/>
  <c r="B9350" i="92"/>
  <c r="K9350" i="92" s="1"/>
  <c r="B9351" i="92"/>
  <c r="K9351" i="92" s="1"/>
  <c r="B9352" i="92"/>
  <c r="K9352" i="92" s="1"/>
  <c r="B9353" i="92"/>
  <c r="K9353" i="92" s="1"/>
  <c r="B9354" i="92"/>
  <c r="K9354" i="92" s="1"/>
  <c r="B9355" i="92"/>
  <c r="K9355" i="92" s="1"/>
  <c r="B9356" i="92"/>
  <c r="K9356" i="92" s="1"/>
  <c r="B9357" i="92"/>
  <c r="K9357" i="92" s="1"/>
  <c r="B9358" i="92"/>
  <c r="K9358" i="92" s="1"/>
  <c r="B9359" i="92"/>
  <c r="K9359" i="92" s="1"/>
  <c r="B9360" i="92"/>
  <c r="K9360" i="92" s="1"/>
  <c r="B9361" i="92"/>
  <c r="K9361" i="92" s="1"/>
  <c r="B9362" i="92"/>
  <c r="K9362" i="92" s="1"/>
  <c r="B9363" i="92"/>
  <c r="K9363" i="92" s="1"/>
  <c r="B9364" i="92"/>
  <c r="K9364" i="92" s="1"/>
  <c r="B9365" i="92"/>
  <c r="K9365" i="92" s="1"/>
  <c r="B9366" i="92"/>
  <c r="K9366" i="92" s="1"/>
  <c r="B9367" i="92"/>
  <c r="K9367" i="92" s="1"/>
  <c r="B9368" i="92"/>
  <c r="K9368" i="92" s="1"/>
  <c r="B9369" i="92"/>
  <c r="K9369" i="92" s="1"/>
  <c r="B9370" i="92"/>
  <c r="K9370" i="92" s="1"/>
  <c r="B9371" i="92"/>
  <c r="K9371" i="92" s="1"/>
  <c r="B9372" i="92"/>
  <c r="K9372" i="92" s="1"/>
  <c r="B9373" i="92"/>
  <c r="K9373" i="92" s="1"/>
  <c r="B9374" i="92"/>
  <c r="K9374" i="92" s="1"/>
  <c r="B9375" i="92"/>
  <c r="K9375" i="92" s="1"/>
  <c r="B9376" i="92"/>
  <c r="K9376" i="92" s="1"/>
  <c r="B9377" i="92"/>
  <c r="K9377" i="92" s="1"/>
  <c r="B9378" i="92"/>
  <c r="K9378" i="92" s="1"/>
  <c r="B9379" i="92"/>
  <c r="K9379" i="92" s="1"/>
  <c r="B9380" i="92"/>
  <c r="K9380" i="92" s="1"/>
  <c r="B9381" i="92"/>
  <c r="K9381" i="92" s="1"/>
  <c r="B9382" i="92"/>
  <c r="K9382" i="92" s="1"/>
  <c r="B9383" i="92"/>
  <c r="K9383" i="92" s="1"/>
  <c r="B9384" i="92"/>
  <c r="K9384" i="92" s="1"/>
  <c r="B9385" i="92"/>
  <c r="K9385" i="92" s="1"/>
  <c r="B9386" i="92"/>
  <c r="K9386" i="92" s="1"/>
  <c r="B9387" i="92"/>
  <c r="K9387" i="92" s="1"/>
  <c r="B9388" i="92"/>
  <c r="K9388" i="92" s="1"/>
  <c r="B9389" i="92"/>
  <c r="K9389" i="92" s="1"/>
  <c r="B9390" i="92"/>
  <c r="K9390" i="92" s="1"/>
  <c r="B9391" i="92"/>
  <c r="K9391" i="92" s="1"/>
  <c r="B9392" i="92"/>
  <c r="K9392" i="92" s="1"/>
  <c r="B9393" i="92"/>
  <c r="K9393" i="92" s="1"/>
  <c r="B9394" i="92"/>
  <c r="K9394" i="92" s="1"/>
  <c r="B9395" i="92"/>
  <c r="K9395" i="92" s="1"/>
  <c r="B9396" i="92"/>
  <c r="K9396" i="92" s="1"/>
  <c r="B9397" i="92"/>
  <c r="K9397" i="92" s="1"/>
  <c r="B9398" i="92"/>
  <c r="K9398" i="92" s="1"/>
  <c r="B9399" i="92"/>
  <c r="K9399" i="92" s="1"/>
  <c r="B9400" i="92"/>
  <c r="K9400" i="92" s="1"/>
  <c r="B9401" i="92"/>
  <c r="K9401" i="92" s="1"/>
  <c r="B9402" i="92"/>
  <c r="K9402" i="92" s="1"/>
  <c r="B9403" i="92"/>
  <c r="K9403" i="92" s="1"/>
  <c r="B9404" i="92"/>
  <c r="K9404" i="92" s="1"/>
  <c r="B9405" i="92"/>
  <c r="K9405" i="92" s="1"/>
  <c r="B9406" i="92"/>
  <c r="K9406" i="92" s="1"/>
  <c r="B9407" i="92"/>
  <c r="K9407" i="92" s="1"/>
  <c r="B9408" i="92"/>
  <c r="K9408" i="92" s="1"/>
  <c r="B9409" i="92"/>
  <c r="K9409" i="92" s="1"/>
  <c r="B9410" i="92"/>
  <c r="K9410" i="92" s="1"/>
  <c r="B9411" i="92"/>
  <c r="K9411" i="92" s="1"/>
  <c r="B9412" i="92"/>
  <c r="K9412" i="92" s="1"/>
  <c r="B9413" i="92"/>
  <c r="K9413" i="92" s="1"/>
  <c r="B9414" i="92"/>
  <c r="K9414" i="92" s="1"/>
  <c r="B9415" i="92"/>
  <c r="K9415" i="92" s="1"/>
  <c r="B9416" i="92"/>
  <c r="K9416" i="92" s="1"/>
  <c r="B9417" i="92"/>
  <c r="K9417" i="92" s="1"/>
  <c r="B9418" i="92"/>
  <c r="K9418" i="92" s="1"/>
  <c r="B9419" i="92"/>
  <c r="K9419" i="92" s="1"/>
  <c r="B9420" i="92"/>
  <c r="K9420" i="92" s="1"/>
  <c r="B9421" i="92"/>
  <c r="K9421" i="92" s="1"/>
  <c r="B9422" i="92"/>
  <c r="K9422" i="92" s="1"/>
  <c r="B9423" i="92"/>
  <c r="K9423" i="92" s="1"/>
  <c r="B9424" i="92"/>
  <c r="K9424" i="92" s="1"/>
  <c r="B9425" i="92"/>
  <c r="K9425" i="92" s="1"/>
  <c r="B9426" i="92"/>
  <c r="K9426" i="92" s="1"/>
  <c r="B9427" i="92"/>
  <c r="K9427" i="92" s="1"/>
  <c r="B9428" i="92"/>
  <c r="K9428" i="92" s="1"/>
  <c r="B9429" i="92"/>
  <c r="K9429" i="92" s="1"/>
  <c r="B9430" i="92"/>
  <c r="K9430" i="92" s="1"/>
  <c r="B9431" i="92"/>
  <c r="K9431" i="92" s="1"/>
  <c r="B9432" i="92"/>
  <c r="K9432" i="92" s="1"/>
  <c r="B9433" i="92"/>
  <c r="K9433" i="92" s="1"/>
  <c r="B9434" i="92"/>
  <c r="K9434" i="92" s="1"/>
  <c r="B9435" i="92"/>
  <c r="K9435" i="92" s="1"/>
  <c r="B9436" i="92"/>
  <c r="K9436" i="92" s="1"/>
  <c r="B9437" i="92"/>
  <c r="K9437" i="92" s="1"/>
  <c r="B9438" i="92"/>
  <c r="K9438" i="92" s="1"/>
  <c r="B9439" i="92"/>
  <c r="K9439" i="92" s="1"/>
  <c r="B9440" i="92"/>
  <c r="K9440" i="92" s="1"/>
  <c r="B9441" i="92"/>
  <c r="K9441" i="92" s="1"/>
  <c r="B9442" i="92"/>
  <c r="K9442" i="92" s="1"/>
  <c r="B9443" i="92"/>
  <c r="K9443" i="92" s="1"/>
  <c r="B9444" i="92"/>
  <c r="K9444" i="92" s="1"/>
  <c r="B9445" i="92"/>
  <c r="K9445" i="92" s="1"/>
  <c r="B9446" i="92"/>
  <c r="K9446" i="92" s="1"/>
  <c r="B9447" i="92"/>
  <c r="K9447" i="92" s="1"/>
  <c r="B9448" i="92"/>
  <c r="K9448" i="92" s="1"/>
  <c r="B9449" i="92"/>
  <c r="K9449" i="92" s="1"/>
  <c r="B9450" i="92"/>
  <c r="K9450" i="92" s="1"/>
  <c r="B9451" i="92"/>
  <c r="K9451" i="92" s="1"/>
  <c r="B9452" i="92"/>
  <c r="K9452" i="92" s="1"/>
  <c r="B9453" i="92"/>
  <c r="K9453" i="92" s="1"/>
  <c r="B9454" i="92"/>
  <c r="K9454" i="92" s="1"/>
  <c r="B9455" i="92"/>
  <c r="K9455" i="92" s="1"/>
  <c r="B9456" i="92"/>
  <c r="K9456" i="92" s="1"/>
  <c r="B9457" i="92"/>
  <c r="K9457" i="92" s="1"/>
  <c r="B9458" i="92"/>
  <c r="K9458" i="92" s="1"/>
  <c r="B9459" i="92"/>
  <c r="K9459" i="92" s="1"/>
  <c r="B9460" i="92"/>
  <c r="K9460" i="92" s="1"/>
  <c r="B9461" i="92"/>
  <c r="K9461" i="92" s="1"/>
  <c r="B9462" i="92"/>
  <c r="K9462" i="92" s="1"/>
  <c r="B9463" i="92"/>
  <c r="K9463" i="92" s="1"/>
  <c r="B9464" i="92"/>
  <c r="K9464" i="92" s="1"/>
  <c r="B9465" i="92"/>
  <c r="K9465" i="92" s="1"/>
  <c r="B9466" i="92"/>
  <c r="K9466" i="92" s="1"/>
  <c r="B9467" i="92"/>
  <c r="K9467" i="92" s="1"/>
  <c r="B9468" i="92"/>
  <c r="K9468" i="92" s="1"/>
  <c r="B9469" i="92"/>
  <c r="K9469" i="92" s="1"/>
  <c r="B9470" i="92"/>
  <c r="K9470" i="92" s="1"/>
  <c r="B9471" i="92"/>
  <c r="K9471" i="92" s="1"/>
  <c r="B9472" i="92"/>
  <c r="K9472" i="92" s="1"/>
  <c r="B9473" i="92"/>
  <c r="K9473" i="92" s="1"/>
  <c r="B9474" i="92"/>
  <c r="K9474" i="92" s="1"/>
  <c r="B9475" i="92"/>
  <c r="K9475" i="92" s="1"/>
  <c r="B9476" i="92"/>
  <c r="K9476" i="92" s="1"/>
  <c r="B9477" i="92"/>
  <c r="K9477" i="92" s="1"/>
  <c r="B9478" i="92"/>
  <c r="K9478" i="92" s="1"/>
  <c r="B9479" i="92"/>
  <c r="K9479" i="92" s="1"/>
  <c r="B9480" i="92"/>
  <c r="K9480" i="92" s="1"/>
  <c r="B9481" i="92"/>
  <c r="K9481" i="92" s="1"/>
  <c r="B9482" i="92"/>
  <c r="K9482" i="92" s="1"/>
  <c r="B9483" i="92"/>
  <c r="K9483" i="92" s="1"/>
  <c r="B9484" i="92"/>
  <c r="K9484" i="92" s="1"/>
  <c r="B9485" i="92"/>
  <c r="K9485" i="92" s="1"/>
  <c r="B9486" i="92"/>
  <c r="K9486" i="92" s="1"/>
  <c r="B9487" i="92"/>
  <c r="K9487" i="92" s="1"/>
  <c r="B9488" i="92"/>
  <c r="K9488" i="92" s="1"/>
  <c r="B9489" i="92"/>
  <c r="K9489" i="92" s="1"/>
  <c r="B9490" i="92"/>
  <c r="K9490" i="92" s="1"/>
  <c r="B9491" i="92"/>
  <c r="K9491" i="92" s="1"/>
  <c r="B9492" i="92"/>
  <c r="K9492" i="92" s="1"/>
  <c r="B9493" i="92"/>
  <c r="K9493" i="92" s="1"/>
  <c r="B9494" i="92"/>
  <c r="K9494" i="92" s="1"/>
  <c r="B9495" i="92"/>
  <c r="K9495" i="92" s="1"/>
  <c r="B9496" i="92"/>
  <c r="K9496" i="92" s="1"/>
  <c r="B9497" i="92"/>
  <c r="K9497" i="92" s="1"/>
  <c r="B9498" i="92"/>
  <c r="K9498" i="92" s="1"/>
  <c r="B9499" i="92"/>
  <c r="K9499" i="92" s="1"/>
  <c r="B9500" i="92"/>
  <c r="K9500" i="92" s="1"/>
  <c r="B9501" i="92"/>
  <c r="K9501" i="92" s="1"/>
  <c r="B9502" i="92"/>
  <c r="K9502" i="92" s="1"/>
  <c r="B9503" i="92"/>
  <c r="K9503" i="92" s="1"/>
  <c r="B9504" i="92"/>
  <c r="K9504" i="92" s="1"/>
  <c r="B9505" i="92"/>
  <c r="K9505" i="92" s="1"/>
  <c r="B9506" i="92"/>
  <c r="K9506" i="92" s="1"/>
  <c r="B9507" i="92"/>
  <c r="K9507" i="92" s="1"/>
  <c r="B9508" i="92"/>
  <c r="K9508" i="92" s="1"/>
  <c r="B9509" i="92"/>
  <c r="K9509" i="92" s="1"/>
  <c r="B9510" i="92"/>
  <c r="K9510" i="92" s="1"/>
  <c r="B9511" i="92"/>
  <c r="K9511" i="92" s="1"/>
  <c r="B9512" i="92"/>
  <c r="K9512" i="92" s="1"/>
  <c r="B9513" i="92"/>
  <c r="K9513" i="92" s="1"/>
  <c r="B9514" i="92"/>
  <c r="K9514" i="92" s="1"/>
  <c r="B9515" i="92"/>
  <c r="K9515" i="92" s="1"/>
  <c r="B9516" i="92"/>
  <c r="K9516" i="92" s="1"/>
  <c r="B9517" i="92"/>
  <c r="K9517" i="92" s="1"/>
  <c r="B9518" i="92"/>
  <c r="K9518" i="92" s="1"/>
  <c r="B9519" i="92"/>
  <c r="K9519" i="92" s="1"/>
  <c r="B9520" i="92"/>
  <c r="K9520" i="92" s="1"/>
  <c r="B9521" i="92"/>
  <c r="K9521" i="92" s="1"/>
  <c r="B9522" i="92"/>
  <c r="K9522" i="92" s="1"/>
  <c r="B9523" i="92"/>
  <c r="K9523" i="92" s="1"/>
  <c r="B9524" i="92"/>
  <c r="K9524" i="92" s="1"/>
  <c r="B9525" i="92"/>
  <c r="K9525" i="92" s="1"/>
  <c r="B9526" i="92"/>
  <c r="K9526" i="92" s="1"/>
  <c r="B9527" i="92"/>
  <c r="K9527" i="92" s="1"/>
  <c r="B9528" i="92"/>
  <c r="K9528" i="92" s="1"/>
  <c r="B9529" i="92"/>
  <c r="K9529" i="92" s="1"/>
  <c r="B9530" i="92"/>
  <c r="K9530" i="92" s="1"/>
  <c r="B9531" i="92"/>
  <c r="K9531" i="92" s="1"/>
  <c r="B9532" i="92"/>
  <c r="K9532" i="92" s="1"/>
  <c r="B9533" i="92"/>
  <c r="K9533" i="92" s="1"/>
  <c r="B9534" i="92"/>
  <c r="K9534" i="92" s="1"/>
  <c r="B9535" i="92"/>
  <c r="K9535" i="92" s="1"/>
  <c r="B9536" i="92"/>
  <c r="K9536" i="92" s="1"/>
  <c r="B9537" i="92"/>
  <c r="K9537" i="92" s="1"/>
  <c r="B9538" i="92"/>
  <c r="K9538" i="92" s="1"/>
  <c r="B9539" i="92"/>
  <c r="K9539" i="92" s="1"/>
  <c r="B9540" i="92"/>
  <c r="K9540" i="92" s="1"/>
  <c r="B9541" i="92"/>
  <c r="K9541" i="92" s="1"/>
  <c r="B9542" i="92"/>
  <c r="K9542" i="92" s="1"/>
  <c r="B9543" i="92"/>
  <c r="K9543" i="92" s="1"/>
  <c r="B9544" i="92"/>
  <c r="K9544" i="92" s="1"/>
  <c r="B9545" i="92"/>
  <c r="K9545" i="92" s="1"/>
  <c r="B9546" i="92"/>
  <c r="K9546" i="92" s="1"/>
  <c r="B9547" i="92"/>
  <c r="K9547" i="92" s="1"/>
  <c r="B9548" i="92"/>
  <c r="K9548" i="92" s="1"/>
  <c r="B9549" i="92"/>
  <c r="K9549" i="92" s="1"/>
  <c r="B9550" i="92"/>
  <c r="K9550" i="92" s="1"/>
  <c r="B9551" i="92"/>
  <c r="K9551" i="92" s="1"/>
  <c r="B9552" i="92"/>
  <c r="K9552" i="92" s="1"/>
  <c r="B9553" i="92"/>
  <c r="K9553" i="92" s="1"/>
  <c r="B9554" i="92"/>
  <c r="K9554" i="92" s="1"/>
  <c r="B9555" i="92"/>
  <c r="K9555" i="92" s="1"/>
  <c r="B9556" i="92"/>
  <c r="K9556" i="92" s="1"/>
  <c r="B9557" i="92"/>
  <c r="K9557" i="92" s="1"/>
  <c r="B9558" i="92"/>
  <c r="K9558" i="92" s="1"/>
  <c r="B9559" i="92"/>
  <c r="K9559" i="92" s="1"/>
  <c r="B9560" i="92"/>
  <c r="K9560" i="92" s="1"/>
  <c r="B9561" i="92"/>
  <c r="K9561" i="92" s="1"/>
  <c r="B9562" i="92"/>
  <c r="K9562" i="92" s="1"/>
  <c r="B9563" i="92"/>
  <c r="K9563" i="92" s="1"/>
  <c r="B9564" i="92"/>
  <c r="K9564" i="92" s="1"/>
  <c r="B9565" i="92"/>
  <c r="K9565" i="92" s="1"/>
  <c r="B9566" i="92"/>
  <c r="K9566" i="92" s="1"/>
  <c r="B9567" i="92"/>
  <c r="K9567" i="92" s="1"/>
  <c r="B9568" i="92"/>
  <c r="K9568" i="92" s="1"/>
  <c r="B9569" i="92"/>
  <c r="K9569" i="92" s="1"/>
  <c r="B9570" i="92"/>
  <c r="K9570" i="92" s="1"/>
  <c r="B9571" i="92"/>
  <c r="K9571" i="92" s="1"/>
  <c r="B9572" i="92"/>
  <c r="K9572" i="92" s="1"/>
  <c r="B9573" i="92"/>
  <c r="K9573" i="92" s="1"/>
  <c r="B9574" i="92"/>
  <c r="K9574" i="92" s="1"/>
  <c r="B9575" i="92"/>
  <c r="K9575" i="92" s="1"/>
  <c r="B9576" i="92"/>
  <c r="K9576" i="92" s="1"/>
  <c r="B9577" i="92"/>
  <c r="K9577" i="92" s="1"/>
  <c r="B9578" i="92"/>
  <c r="K9578" i="92" s="1"/>
  <c r="B9579" i="92"/>
  <c r="K9579" i="92" s="1"/>
  <c r="B9580" i="92"/>
  <c r="K9580" i="92" s="1"/>
  <c r="B9581" i="92"/>
  <c r="K9581" i="92" s="1"/>
  <c r="B9582" i="92"/>
  <c r="K9582" i="92" s="1"/>
  <c r="B9583" i="92"/>
  <c r="K9583" i="92" s="1"/>
  <c r="B9584" i="92"/>
  <c r="K9584" i="92" s="1"/>
  <c r="B9585" i="92"/>
  <c r="K9585" i="92" s="1"/>
  <c r="B9586" i="92"/>
  <c r="K9586" i="92" s="1"/>
  <c r="B9587" i="92"/>
  <c r="K9587" i="92" s="1"/>
  <c r="B9588" i="92"/>
  <c r="K9588" i="92" s="1"/>
  <c r="B9589" i="92"/>
  <c r="K9589" i="92" s="1"/>
  <c r="B9590" i="92"/>
  <c r="K9590" i="92" s="1"/>
  <c r="B9591" i="92"/>
  <c r="K9591" i="92" s="1"/>
  <c r="B9592" i="92"/>
  <c r="K9592" i="92" s="1"/>
  <c r="B9593" i="92"/>
  <c r="K9593" i="92" s="1"/>
  <c r="B9594" i="92"/>
  <c r="K9594" i="92" s="1"/>
  <c r="B9595" i="92"/>
  <c r="K9595" i="92" s="1"/>
  <c r="B9596" i="92"/>
  <c r="K9596" i="92" s="1"/>
  <c r="B9597" i="92"/>
  <c r="K9597" i="92" s="1"/>
  <c r="B9598" i="92"/>
  <c r="K9598" i="92" s="1"/>
  <c r="B9599" i="92"/>
  <c r="K9599" i="92" s="1"/>
  <c r="B9600" i="92"/>
  <c r="K9600" i="92" s="1"/>
  <c r="B9601" i="92"/>
  <c r="K9601" i="92" s="1"/>
  <c r="B9602" i="92"/>
  <c r="K9602" i="92" s="1"/>
  <c r="B9603" i="92"/>
  <c r="K9603" i="92" s="1"/>
  <c r="B9604" i="92"/>
  <c r="K9604" i="92" s="1"/>
  <c r="B9605" i="92"/>
  <c r="K9605" i="92" s="1"/>
  <c r="B9606" i="92"/>
  <c r="K9606" i="92" s="1"/>
  <c r="B9607" i="92"/>
  <c r="K9607" i="92" s="1"/>
  <c r="B9608" i="92"/>
  <c r="K9608" i="92" s="1"/>
  <c r="B9609" i="92"/>
  <c r="K9609" i="92" s="1"/>
  <c r="B9610" i="92"/>
  <c r="K9610" i="92" s="1"/>
  <c r="B9611" i="92"/>
  <c r="K9611" i="92" s="1"/>
  <c r="B9612" i="92"/>
  <c r="K9612" i="92" s="1"/>
  <c r="B9613" i="92"/>
  <c r="K9613" i="92" s="1"/>
  <c r="B9614" i="92"/>
  <c r="K9614" i="92" s="1"/>
  <c r="B9615" i="92"/>
  <c r="K9615" i="92" s="1"/>
  <c r="B9616" i="92"/>
  <c r="K9616" i="92" s="1"/>
  <c r="B9617" i="92"/>
  <c r="K9617" i="92" s="1"/>
  <c r="B9618" i="92"/>
  <c r="K9618" i="92" s="1"/>
  <c r="B9619" i="92"/>
  <c r="K9619" i="92" s="1"/>
  <c r="B9620" i="92"/>
  <c r="K9620" i="92" s="1"/>
  <c r="B9621" i="92"/>
  <c r="K9621" i="92" s="1"/>
  <c r="B9622" i="92"/>
  <c r="K9622" i="92" s="1"/>
  <c r="B9623" i="92"/>
  <c r="K9623" i="92" s="1"/>
  <c r="B9624" i="92"/>
  <c r="K9624" i="92" s="1"/>
  <c r="B9625" i="92"/>
  <c r="K9625" i="92" s="1"/>
  <c r="B9626" i="92"/>
  <c r="K9626" i="92" s="1"/>
  <c r="B9627" i="92"/>
  <c r="K9627" i="92" s="1"/>
  <c r="B9628" i="92"/>
  <c r="K9628" i="92" s="1"/>
  <c r="B9629" i="92"/>
  <c r="K9629" i="92" s="1"/>
  <c r="B9630" i="92"/>
  <c r="K9630" i="92" s="1"/>
  <c r="B9631" i="92"/>
  <c r="K9631" i="92" s="1"/>
  <c r="B9632" i="92"/>
  <c r="K9632" i="92" s="1"/>
  <c r="B9633" i="92"/>
  <c r="K9633" i="92" s="1"/>
  <c r="B9634" i="92"/>
  <c r="K9634" i="92" s="1"/>
  <c r="B9635" i="92"/>
  <c r="K9635" i="92" s="1"/>
  <c r="B9636" i="92"/>
  <c r="K9636" i="92" s="1"/>
  <c r="B9637" i="92"/>
  <c r="K9637" i="92" s="1"/>
  <c r="B9638" i="92"/>
  <c r="K9638" i="92" s="1"/>
  <c r="B9639" i="92"/>
  <c r="K9639" i="92" s="1"/>
  <c r="B9640" i="92"/>
  <c r="K9640" i="92" s="1"/>
  <c r="B9641" i="92"/>
  <c r="K9641" i="92" s="1"/>
  <c r="B9642" i="92"/>
  <c r="K9642" i="92" s="1"/>
  <c r="B9643" i="92"/>
  <c r="K9643" i="92" s="1"/>
  <c r="B9644" i="92"/>
  <c r="K9644" i="92" s="1"/>
  <c r="B9645" i="92"/>
  <c r="K9645" i="92" s="1"/>
  <c r="B9646" i="92"/>
  <c r="K9646" i="92" s="1"/>
  <c r="B9647" i="92"/>
  <c r="K9647" i="92" s="1"/>
  <c r="B9648" i="92"/>
  <c r="K9648" i="92" s="1"/>
  <c r="B9649" i="92"/>
  <c r="K9649" i="92" s="1"/>
  <c r="B9650" i="92"/>
  <c r="K9650" i="92" s="1"/>
  <c r="B9651" i="92"/>
  <c r="K9651" i="92" s="1"/>
  <c r="B9652" i="92"/>
  <c r="K9652" i="92" s="1"/>
  <c r="B9653" i="92"/>
  <c r="K9653" i="92" s="1"/>
  <c r="B9654" i="92"/>
  <c r="K9654" i="92" s="1"/>
  <c r="B9655" i="92"/>
  <c r="K9655" i="92" s="1"/>
  <c r="B9656" i="92"/>
  <c r="K9656" i="92" s="1"/>
  <c r="B9657" i="92"/>
  <c r="K9657" i="92" s="1"/>
  <c r="B9658" i="92"/>
  <c r="K9658" i="92" s="1"/>
  <c r="B9659" i="92"/>
  <c r="K9659" i="92" s="1"/>
  <c r="B9660" i="92"/>
  <c r="K9660" i="92" s="1"/>
  <c r="B9661" i="92"/>
  <c r="K9661" i="92" s="1"/>
  <c r="B9662" i="92"/>
  <c r="K9662" i="92" s="1"/>
  <c r="B9663" i="92"/>
  <c r="K9663" i="92" s="1"/>
  <c r="B9664" i="92"/>
  <c r="K9664" i="92" s="1"/>
  <c r="B9665" i="92"/>
  <c r="K9665" i="92" s="1"/>
  <c r="B9666" i="92"/>
  <c r="K9666" i="92" s="1"/>
  <c r="B9667" i="92"/>
  <c r="K9667" i="92" s="1"/>
  <c r="B9668" i="92"/>
  <c r="K9668" i="92" s="1"/>
  <c r="B9669" i="92"/>
  <c r="K9669" i="92" s="1"/>
  <c r="B9670" i="92"/>
  <c r="K9670" i="92" s="1"/>
  <c r="B9671" i="92"/>
  <c r="K9671" i="92" s="1"/>
  <c r="B9672" i="92"/>
  <c r="K9672" i="92" s="1"/>
  <c r="B9673" i="92"/>
  <c r="K9673" i="92" s="1"/>
  <c r="B9674" i="92"/>
  <c r="K9674" i="92" s="1"/>
  <c r="B9675" i="92"/>
  <c r="K9675" i="92" s="1"/>
  <c r="B9676" i="92"/>
  <c r="K9676" i="92" s="1"/>
  <c r="B9677" i="92"/>
  <c r="K9677" i="92" s="1"/>
  <c r="B9678" i="92"/>
  <c r="K9678" i="92" s="1"/>
  <c r="B9679" i="92"/>
  <c r="K9679" i="92" s="1"/>
  <c r="B9680" i="92"/>
  <c r="K9680" i="92" s="1"/>
  <c r="B9681" i="92"/>
  <c r="K9681" i="92" s="1"/>
  <c r="B9682" i="92"/>
  <c r="K9682" i="92" s="1"/>
  <c r="B9683" i="92"/>
  <c r="K9683" i="92" s="1"/>
  <c r="B9684" i="92"/>
  <c r="K9684" i="92" s="1"/>
  <c r="B9685" i="92"/>
  <c r="K9685" i="92" s="1"/>
  <c r="B9686" i="92"/>
  <c r="K9686" i="92" s="1"/>
  <c r="B9687" i="92"/>
  <c r="K9687" i="92" s="1"/>
  <c r="B9688" i="92"/>
  <c r="K9688" i="92" s="1"/>
  <c r="B9689" i="92"/>
  <c r="K9689" i="92" s="1"/>
  <c r="B9690" i="92"/>
  <c r="K9690" i="92" s="1"/>
  <c r="B9691" i="92"/>
  <c r="K9691" i="92" s="1"/>
  <c r="B9692" i="92"/>
  <c r="K9692" i="92" s="1"/>
  <c r="B9693" i="92"/>
  <c r="K9693" i="92" s="1"/>
  <c r="B9694" i="92"/>
  <c r="K9694" i="92" s="1"/>
  <c r="B9695" i="92"/>
  <c r="K9695" i="92" s="1"/>
  <c r="B9696" i="92"/>
  <c r="K9696" i="92" s="1"/>
  <c r="B9697" i="92"/>
  <c r="K9697" i="92" s="1"/>
  <c r="B9698" i="92"/>
  <c r="K9698" i="92" s="1"/>
  <c r="B9699" i="92"/>
  <c r="K9699" i="92" s="1"/>
  <c r="B9700" i="92"/>
  <c r="K9700" i="92" s="1"/>
  <c r="B9701" i="92"/>
  <c r="K9701" i="92" s="1"/>
  <c r="B9702" i="92"/>
  <c r="K9702" i="92" s="1"/>
  <c r="B9703" i="92"/>
  <c r="K9703" i="92" s="1"/>
  <c r="B9704" i="92"/>
  <c r="K9704" i="92" s="1"/>
  <c r="B9705" i="92"/>
  <c r="K9705" i="92" s="1"/>
  <c r="B9706" i="92"/>
  <c r="K9706" i="92" s="1"/>
  <c r="B9707" i="92"/>
  <c r="K9707" i="92" s="1"/>
  <c r="B9708" i="92"/>
  <c r="K9708" i="92" s="1"/>
  <c r="B9709" i="92"/>
  <c r="K9709" i="92" s="1"/>
  <c r="B9710" i="92"/>
  <c r="K9710" i="92" s="1"/>
  <c r="B9711" i="92"/>
  <c r="K9711" i="92" s="1"/>
  <c r="B9712" i="92"/>
  <c r="K9712" i="92" s="1"/>
  <c r="B9713" i="92"/>
  <c r="K9713" i="92" s="1"/>
  <c r="B9714" i="92"/>
  <c r="K9714" i="92" s="1"/>
  <c r="B9715" i="92"/>
  <c r="K9715" i="92" s="1"/>
  <c r="B9716" i="92"/>
  <c r="K9716" i="92" s="1"/>
  <c r="B9717" i="92"/>
  <c r="K9717" i="92" s="1"/>
  <c r="B9718" i="92"/>
  <c r="K9718" i="92" s="1"/>
  <c r="B9719" i="92"/>
  <c r="K9719" i="92" s="1"/>
  <c r="B9720" i="92"/>
  <c r="K9720" i="92" s="1"/>
  <c r="B9721" i="92"/>
  <c r="K9721" i="92" s="1"/>
  <c r="B9722" i="92"/>
  <c r="K9722" i="92" s="1"/>
  <c r="B9723" i="92"/>
  <c r="K9723" i="92" s="1"/>
  <c r="B9724" i="92"/>
  <c r="K9724" i="92" s="1"/>
  <c r="B9725" i="92"/>
  <c r="K9725" i="92" s="1"/>
  <c r="B9726" i="92"/>
  <c r="K9726" i="92" s="1"/>
  <c r="B9727" i="92"/>
  <c r="K9727" i="92" s="1"/>
  <c r="B9728" i="92"/>
  <c r="K9728" i="92" s="1"/>
  <c r="B9729" i="92"/>
  <c r="K9729" i="92" s="1"/>
  <c r="B9730" i="92"/>
  <c r="K9730" i="92" s="1"/>
  <c r="B9731" i="92"/>
  <c r="K9731" i="92" s="1"/>
  <c r="B9732" i="92"/>
  <c r="K9732" i="92" s="1"/>
  <c r="B9733" i="92"/>
  <c r="K9733" i="92" s="1"/>
  <c r="B9734" i="92"/>
  <c r="K9734" i="92" s="1"/>
  <c r="B9735" i="92"/>
  <c r="K9735" i="92" s="1"/>
  <c r="B9736" i="92"/>
  <c r="K9736" i="92" s="1"/>
  <c r="B9737" i="92"/>
  <c r="K9737" i="92" s="1"/>
  <c r="B9738" i="92"/>
  <c r="K9738" i="92" s="1"/>
  <c r="B9739" i="92"/>
  <c r="K9739" i="92" s="1"/>
  <c r="B9740" i="92"/>
  <c r="K9740" i="92" s="1"/>
  <c r="B9741" i="92"/>
  <c r="K9741" i="92" s="1"/>
  <c r="B9742" i="92"/>
  <c r="K9742" i="92" s="1"/>
  <c r="B9743" i="92"/>
  <c r="K9743" i="92" s="1"/>
  <c r="B9744" i="92"/>
  <c r="K9744" i="92" s="1"/>
  <c r="B9745" i="92"/>
  <c r="K9745" i="92" s="1"/>
  <c r="B9746" i="92"/>
  <c r="K9746" i="92" s="1"/>
  <c r="B9747" i="92"/>
  <c r="K9747" i="92" s="1"/>
  <c r="B9748" i="92"/>
  <c r="K9748" i="92" s="1"/>
  <c r="B9749" i="92"/>
  <c r="K9749" i="92" s="1"/>
  <c r="B9750" i="92"/>
  <c r="K9750" i="92" s="1"/>
  <c r="B9751" i="92"/>
  <c r="K9751" i="92" s="1"/>
  <c r="B9752" i="92"/>
  <c r="K9752" i="92" s="1"/>
  <c r="B9753" i="92"/>
  <c r="K9753" i="92" s="1"/>
  <c r="B9754" i="92"/>
  <c r="K9754" i="92" s="1"/>
  <c r="B9755" i="92"/>
  <c r="K9755" i="92" s="1"/>
  <c r="B9756" i="92"/>
  <c r="K9756" i="92" s="1"/>
  <c r="B9757" i="92"/>
  <c r="K9757" i="92" s="1"/>
  <c r="B9758" i="92"/>
  <c r="K9758" i="92" s="1"/>
  <c r="B9759" i="92"/>
  <c r="K9759" i="92" s="1"/>
  <c r="B9760" i="92"/>
  <c r="K9760" i="92" s="1"/>
  <c r="B9761" i="92"/>
  <c r="K9761" i="92" s="1"/>
  <c r="B9762" i="92"/>
  <c r="K9762" i="92" s="1"/>
  <c r="B9763" i="92"/>
  <c r="K9763" i="92" s="1"/>
  <c r="B9764" i="92"/>
  <c r="K9764" i="92" s="1"/>
  <c r="B9765" i="92"/>
  <c r="K9765" i="92" s="1"/>
  <c r="B9766" i="92"/>
  <c r="K9766" i="92" s="1"/>
  <c r="B9767" i="92"/>
  <c r="K9767" i="92" s="1"/>
  <c r="B9768" i="92"/>
  <c r="K9768" i="92" s="1"/>
  <c r="B9769" i="92"/>
  <c r="K9769" i="92" s="1"/>
  <c r="B9770" i="92"/>
  <c r="K9770" i="92" s="1"/>
  <c r="B9771" i="92"/>
  <c r="K9771" i="92" s="1"/>
  <c r="B9772" i="92"/>
  <c r="K9772" i="92" s="1"/>
  <c r="B9773" i="92"/>
  <c r="K9773" i="92" s="1"/>
  <c r="B9774" i="92"/>
  <c r="K9774" i="92" s="1"/>
  <c r="B9775" i="92"/>
  <c r="K9775" i="92" s="1"/>
  <c r="B9776" i="92"/>
  <c r="K9776" i="92" s="1"/>
  <c r="B9777" i="92"/>
  <c r="K9777" i="92" s="1"/>
  <c r="B9778" i="92"/>
  <c r="K9778" i="92" s="1"/>
  <c r="B9779" i="92"/>
  <c r="K9779" i="92" s="1"/>
  <c r="B9780" i="92"/>
  <c r="K9780" i="92" s="1"/>
  <c r="B9781" i="92"/>
  <c r="K9781" i="92" s="1"/>
  <c r="B9782" i="92"/>
  <c r="K9782" i="92" s="1"/>
  <c r="B9783" i="92"/>
  <c r="K9783" i="92" s="1"/>
  <c r="B9784" i="92"/>
  <c r="K9784" i="92" s="1"/>
  <c r="B9785" i="92"/>
  <c r="K9785" i="92" s="1"/>
  <c r="B9786" i="92"/>
  <c r="K9786" i="92" s="1"/>
  <c r="B9787" i="92"/>
  <c r="K9787" i="92" s="1"/>
  <c r="B9788" i="92"/>
  <c r="K9788" i="92" s="1"/>
  <c r="B9789" i="92"/>
  <c r="K9789" i="92" s="1"/>
  <c r="B9790" i="92"/>
  <c r="K9790" i="92" s="1"/>
  <c r="B9791" i="92"/>
  <c r="K9791" i="92" s="1"/>
  <c r="B9792" i="92"/>
  <c r="K9792" i="92" s="1"/>
  <c r="B9793" i="92"/>
  <c r="K9793" i="92" s="1"/>
  <c r="B9794" i="92"/>
  <c r="K9794" i="92" s="1"/>
  <c r="B9795" i="92"/>
  <c r="K9795" i="92" s="1"/>
  <c r="B9796" i="92"/>
  <c r="K9796" i="92" s="1"/>
  <c r="B9797" i="92"/>
  <c r="K9797" i="92" s="1"/>
  <c r="B9798" i="92"/>
  <c r="K9798" i="92" s="1"/>
  <c r="B9799" i="92"/>
  <c r="K9799" i="92" s="1"/>
  <c r="B9800" i="92"/>
  <c r="K9800" i="92" s="1"/>
  <c r="B9801" i="92"/>
  <c r="K9801" i="92" s="1"/>
  <c r="B9802" i="92"/>
  <c r="K9802" i="92" s="1"/>
  <c r="B9803" i="92"/>
  <c r="K9803" i="92" s="1"/>
  <c r="B9804" i="92"/>
  <c r="K9804" i="92" s="1"/>
  <c r="B9805" i="92"/>
  <c r="K9805" i="92" s="1"/>
  <c r="B9806" i="92"/>
  <c r="K9806" i="92" s="1"/>
  <c r="B9807" i="92"/>
  <c r="K9807" i="92" s="1"/>
  <c r="B9808" i="92"/>
  <c r="K9808" i="92" s="1"/>
  <c r="B9809" i="92"/>
  <c r="K9809" i="92" s="1"/>
  <c r="B9810" i="92"/>
  <c r="K9810" i="92" s="1"/>
  <c r="B9811" i="92"/>
  <c r="K9811" i="92" s="1"/>
  <c r="B9812" i="92"/>
  <c r="K9812" i="92" s="1"/>
  <c r="B9813" i="92"/>
  <c r="K9813" i="92" s="1"/>
  <c r="B9814" i="92"/>
  <c r="K9814" i="92" s="1"/>
  <c r="B9815" i="92"/>
  <c r="K9815" i="92" s="1"/>
  <c r="B9816" i="92"/>
  <c r="K9816" i="92" s="1"/>
  <c r="B9817" i="92"/>
  <c r="K9817" i="92" s="1"/>
  <c r="B9818" i="92"/>
  <c r="K9818" i="92" s="1"/>
  <c r="B9819" i="92"/>
  <c r="K9819" i="92" s="1"/>
  <c r="B9820" i="92"/>
  <c r="K9820" i="92" s="1"/>
  <c r="B9821" i="92"/>
  <c r="K9821" i="92" s="1"/>
  <c r="B9822" i="92"/>
  <c r="K9822" i="92" s="1"/>
  <c r="B9823" i="92"/>
  <c r="K9823" i="92" s="1"/>
  <c r="B9824" i="92"/>
  <c r="K9824" i="92" s="1"/>
  <c r="B9825" i="92"/>
  <c r="K9825" i="92" s="1"/>
  <c r="B9826" i="92"/>
  <c r="K9826" i="92" s="1"/>
  <c r="B9827" i="92"/>
  <c r="K9827" i="92" s="1"/>
  <c r="B9828" i="92"/>
  <c r="K9828" i="92" s="1"/>
  <c r="B9829" i="92"/>
  <c r="K9829" i="92" s="1"/>
  <c r="B9830" i="92"/>
  <c r="K9830" i="92" s="1"/>
  <c r="B9831" i="92"/>
  <c r="K9831" i="92" s="1"/>
  <c r="B9832" i="92"/>
  <c r="K9832" i="92" s="1"/>
  <c r="B9833" i="92"/>
  <c r="K9833" i="92" s="1"/>
  <c r="B9834" i="92"/>
  <c r="K9834" i="92" s="1"/>
  <c r="B9835" i="92"/>
  <c r="K9835" i="92" s="1"/>
  <c r="B9836" i="92"/>
  <c r="K9836" i="92" s="1"/>
  <c r="B9837" i="92"/>
  <c r="K9837" i="92" s="1"/>
  <c r="B9838" i="92"/>
  <c r="K9838" i="92" s="1"/>
  <c r="B9839" i="92"/>
  <c r="K9839" i="92" s="1"/>
  <c r="B9840" i="92"/>
  <c r="K9840" i="92" s="1"/>
  <c r="B9841" i="92"/>
  <c r="K9841" i="92" s="1"/>
  <c r="B9842" i="92"/>
  <c r="K9842" i="92" s="1"/>
  <c r="B9843" i="92"/>
  <c r="K9843" i="92" s="1"/>
  <c r="B9844" i="92"/>
  <c r="K9844" i="92" s="1"/>
  <c r="B9845" i="92"/>
  <c r="K9845" i="92" s="1"/>
  <c r="B9846" i="92"/>
  <c r="K9846" i="92" s="1"/>
  <c r="B9847" i="92"/>
  <c r="K9847" i="92" s="1"/>
  <c r="B9848" i="92"/>
  <c r="K9848" i="92" s="1"/>
  <c r="B9849" i="92"/>
  <c r="K9849" i="92" s="1"/>
  <c r="B9850" i="92"/>
  <c r="K9850" i="92" s="1"/>
  <c r="B9851" i="92"/>
  <c r="K9851" i="92" s="1"/>
  <c r="B9852" i="92"/>
  <c r="K9852" i="92" s="1"/>
  <c r="B9853" i="92"/>
  <c r="K9853" i="92" s="1"/>
  <c r="B9854" i="92"/>
  <c r="K9854" i="92" s="1"/>
  <c r="B9855" i="92"/>
  <c r="K9855" i="92" s="1"/>
  <c r="B9856" i="92"/>
  <c r="K9856" i="92" s="1"/>
  <c r="B9857" i="92"/>
  <c r="K9857" i="92" s="1"/>
  <c r="B9858" i="92"/>
  <c r="K9858" i="92" s="1"/>
  <c r="B9859" i="92"/>
  <c r="K9859" i="92" s="1"/>
  <c r="B9860" i="92"/>
  <c r="K9860" i="92" s="1"/>
  <c r="B9861" i="92"/>
  <c r="K9861" i="92" s="1"/>
  <c r="B9862" i="92"/>
  <c r="K9862" i="92" s="1"/>
  <c r="B9863" i="92"/>
  <c r="K9863" i="92" s="1"/>
  <c r="B9864" i="92"/>
  <c r="K9864" i="92" s="1"/>
  <c r="B9865" i="92"/>
  <c r="K9865" i="92" s="1"/>
  <c r="B9866" i="92"/>
  <c r="K9866" i="92" s="1"/>
  <c r="B9867" i="92"/>
  <c r="K9867" i="92" s="1"/>
  <c r="B9868" i="92"/>
  <c r="K9868" i="92" s="1"/>
  <c r="B9869" i="92"/>
  <c r="K9869" i="92" s="1"/>
  <c r="B9870" i="92"/>
  <c r="K9870" i="92" s="1"/>
  <c r="B9871" i="92"/>
  <c r="K9871" i="92" s="1"/>
  <c r="B9872" i="92"/>
  <c r="K9872" i="92" s="1"/>
  <c r="B9873" i="92"/>
  <c r="K9873" i="92" s="1"/>
  <c r="B9874" i="92"/>
  <c r="K9874" i="92" s="1"/>
  <c r="B9875" i="92"/>
  <c r="K9875" i="92" s="1"/>
  <c r="B9876" i="92"/>
  <c r="K9876" i="92" s="1"/>
  <c r="B9877" i="92"/>
  <c r="K9877" i="92" s="1"/>
  <c r="B9878" i="92"/>
  <c r="K9878" i="92" s="1"/>
  <c r="B9879" i="92"/>
  <c r="K9879" i="92" s="1"/>
  <c r="B9880" i="92"/>
  <c r="K9880" i="92" s="1"/>
  <c r="B9881" i="92"/>
  <c r="K9881" i="92" s="1"/>
  <c r="B9882" i="92"/>
  <c r="K9882" i="92" s="1"/>
  <c r="B9883" i="92"/>
  <c r="K9883" i="92" s="1"/>
  <c r="B9884" i="92"/>
  <c r="K9884" i="92" s="1"/>
  <c r="B9885" i="92"/>
  <c r="K9885" i="92" s="1"/>
  <c r="B9886" i="92"/>
  <c r="K9886" i="92" s="1"/>
  <c r="B9887" i="92"/>
  <c r="K9887" i="92" s="1"/>
  <c r="B9888" i="92"/>
  <c r="K9888" i="92" s="1"/>
  <c r="B9889" i="92"/>
  <c r="K9889" i="92" s="1"/>
  <c r="B9890" i="92"/>
  <c r="K9890" i="92" s="1"/>
  <c r="B9891" i="92"/>
  <c r="K9891" i="92" s="1"/>
  <c r="B9892" i="92"/>
  <c r="K9892" i="92" s="1"/>
  <c r="B9893" i="92"/>
  <c r="K9893" i="92" s="1"/>
  <c r="B9894" i="92"/>
  <c r="K9894" i="92" s="1"/>
  <c r="B9895" i="92"/>
  <c r="K9895" i="92" s="1"/>
  <c r="B9896" i="92"/>
  <c r="K9896" i="92" s="1"/>
  <c r="B9897" i="92"/>
  <c r="K9897" i="92" s="1"/>
  <c r="B9898" i="92"/>
  <c r="K9898" i="92" s="1"/>
  <c r="B9899" i="92"/>
  <c r="K9899" i="92" s="1"/>
  <c r="B9900" i="92"/>
  <c r="K9900" i="92" s="1"/>
  <c r="B9901" i="92"/>
  <c r="K9901" i="92" s="1"/>
  <c r="B9902" i="92"/>
  <c r="K9902" i="92" s="1"/>
  <c r="B9903" i="92"/>
  <c r="K9903" i="92" s="1"/>
  <c r="B9904" i="92"/>
  <c r="K9904" i="92" s="1"/>
  <c r="B9905" i="92"/>
  <c r="K9905" i="92" s="1"/>
  <c r="B9906" i="92"/>
  <c r="K9906" i="92" s="1"/>
  <c r="B9907" i="92"/>
  <c r="K9907" i="92" s="1"/>
  <c r="B9908" i="92"/>
  <c r="K9908" i="92" s="1"/>
  <c r="B9909" i="92"/>
  <c r="K9909" i="92" s="1"/>
  <c r="B9910" i="92"/>
  <c r="K9910" i="92" s="1"/>
  <c r="B9911" i="92"/>
  <c r="K9911" i="92" s="1"/>
  <c r="B9912" i="92"/>
  <c r="K9912" i="92" s="1"/>
  <c r="B9913" i="92"/>
  <c r="K9913" i="92" s="1"/>
  <c r="B9914" i="92"/>
  <c r="K9914" i="92" s="1"/>
  <c r="B9915" i="92"/>
  <c r="K9915" i="92" s="1"/>
  <c r="B9916" i="92"/>
  <c r="K9916" i="92" s="1"/>
  <c r="B9917" i="92"/>
  <c r="K9917" i="92" s="1"/>
  <c r="B9918" i="92"/>
  <c r="K9918" i="92" s="1"/>
  <c r="B9919" i="92"/>
  <c r="K9919" i="92" s="1"/>
  <c r="B9920" i="92"/>
  <c r="K9920" i="92" s="1"/>
  <c r="B9921" i="92"/>
  <c r="K9921" i="92" s="1"/>
  <c r="B9922" i="92"/>
  <c r="K9922" i="92" s="1"/>
  <c r="B9923" i="92"/>
  <c r="K9923" i="92" s="1"/>
  <c r="B9924" i="92"/>
  <c r="K9924" i="92" s="1"/>
  <c r="B9925" i="92"/>
  <c r="K9925" i="92" s="1"/>
  <c r="B9926" i="92"/>
  <c r="K9926" i="92" s="1"/>
  <c r="B9927" i="92"/>
  <c r="K9927" i="92" s="1"/>
  <c r="B9928" i="92"/>
  <c r="K9928" i="92" s="1"/>
  <c r="B9929" i="92"/>
  <c r="K9929" i="92" s="1"/>
  <c r="B9930" i="92"/>
  <c r="K9930" i="92" s="1"/>
  <c r="B9931" i="92"/>
  <c r="K9931" i="92" s="1"/>
  <c r="B9932" i="92"/>
  <c r="K9932" i="92" s="1"/>
  <c r="B9933" i="92"/>
  <c r="K9933" i="92" s="1"/>
  <c r="B9934" i="92"/>
  <c r="K9934" i="92" s="1"/>
  <c r="B9935" i="92"/>
  <c r="K9935" i="92" s="1"/>
  <c r="B9936" i="92"/>
  <c r="K9936" i="92" s="1"/>
  <c r="B9937" i="92"/>
  <c r="K9937" i="92" s="1"/>
  <c r="B9938" i="92"/>
  <c r="K9938" i="92" s="1"/>
  <c r="B9939" i="92"/>
  <c r="K9939" i="92" s="1"/>
  <c r="B9940" i="92"/>
  <c r="K9940" i="92" s="1"/>
  <c r="B9941" i="92"/>
  <c r="K9941" i="92" s="1"/>
  <c r="B9942" i="92"/>
  <c r="K9942" i="92" s="1"/>
  <c r="B9943" i="92"/>
  <c r="K9943" i="92" s="1"/>
  <c r="B9944" i="92"/>
  <c r="K9944" i="92" s="1"/>
  <c r="B9945" i="92"/>
  <c r="K9945" i="92" s="1"/>
  <c r="B9946" i="92"/>
  <c r="K9946" i="92" s="1"/>
  <c r="B9947" i="92"/>
  <c r="K9947" i="92" s="1"/>
  <c r="B9948" i="92"/>
  <c r="K9948" i="92" s="1"/>
  <c r="B9949" i="92"/>
  <c r="K9949" i="92" s="1"/>
  <c r="B9950" i="92"/>
  <c r="K9950" i="92" s="1"/>
  <c r="B9951" i="92"/>
  <c r="K9951" i="92" s="1"/>
  <c r="B9952" i="92"/>
  <c r="K9952" i="92" s="1"/>
  <c r="B9953" i="92"/>
  <c r="K9953" i="92" s="1"/>
  <c r="B9954" i="92"/>
  <c r="K9954" i="92" s="1"/>
  <c r="B9955" i="92"/>
  <c r="K9955" i="92" s="1"/>
  <c r="B9956" i="92"/>
  <c r="K9956" i="92" s="1"/>
  <c r="B9957" i="92"/>
  <c r="K9957" i="92" s="1"/>
  <c r="B9958" i="92"/>
  <c r="K9958" i="92" s="1"/>
  <c r="B9959" i="92"/>
  <c r="K9959" i="92" s="1"/>
  <c r="B9960" i="92"/>
  <c r="K9960" i="92" s="1"/>
  <c r="B9961" i="92"/>
  <c r="K9961" i="92" s="1"/>
  <c r="B9962" i="92"/>
  <c r="K9962" i="92" s="1"/>
  <c r="B9963" i="92"/>
  <c r="K9963" i="92" s="1"/>
  <c r="B9964" i="92"/>
  <c r="K9964" i="92" s="1"/>
  <c r="B9965" i="92"/>
  <c r="K9965" i="92" s="1"/>
  <c r="B9966" i="92"/>
  <c r="K9966" i="92" s="1"/>
  <c r="B9967" i="92"/>
  <c r="K9967" i="92" s="1"/>
  <c r="B9968" i="92"/>
  <c r="K9968" i="92" s="1"/>
  <c r="B9969" i="92"/>
  <c r="K9969" i="92" s="1"/>
  <c r="B9970" i="92"/>
  <c r="K9970" i="92" s="1"/>
  <c r="B9971" i="92"/>
  <c r="K9971" i="92" s="1"/>
  <c r="B9972" i="92"/>
  <c r="K9972" i="92" s="1"/>
  <c r="B9973" i="92"/>
  <c r="K9973" i="92" s="1"/>
  <c r="B9974" i="92"/>
  <c r="K9974" i="92" s="1"/>
  <c r="B9975" i="92"/>
  <c r="K9975" i="92" s="1"/>
  <c r="B9976" i="92"/>
  <c r="K9976" i="92" s="1"/>
  <c r="B9977" i="92"/>
  <c r="K9977" i="92" s="1"/>
  <c r="B9978" i="92"/>
  <c r="K9978" i="92" s="1"/>
  <c r="B9979" i="92"/>
  <c r="K9979" i="92" s="1"/>
  <c r="B9980" i="92"/>
  <c r="K9980" i="92" s="1"/>
  <c r="B9981" i="92"/>
  <c r="K9981" i="92" s="1"/>
  <c r="B9982" i="92"/>
  <c r="K9982" i="92" s="1"/>
  <c r="B9983" i="92"/>
  <c r="K9983" i="92" s="1"/>
  <c r="B9984" i="92"/>
  <c r="K9984" i="92" s="1"/>
  <c r="B9985" i="92"/>
  <c r="K9985" i="92" s="1"/>
  <c r="B9986" i="92"/>
  <c r="K9986" i="92" s="1"/>
  <c r="B9987" i="92"/>
  <c r="K9987" i="92" s="1"/>
  <c r="B9988" i="92"/>
  <c r="K9988" i="92" s="1"/>
  <c r="B9989" i="92"/>
  <c r="K9989" i="92" s="1"/>
  <c r="B9990" i="92"/>
  <c r="K9990" i="92" s="1"/>
  <c r="B9991" i="92"/>
  <c r="K9991" i="92" s="1"/>
  <c r="B9992" i="92"/>
  <c r="K9992" i="92" s="1"/>
  <c r="B9993" i="92"/>
  <c r="K9993" i="92" s="1"/>
  <c r="B9994" i="92"/>
  <c r="K9994" i="92" s="1"/>
  <c r="B9995" i="92"/>
  <c r="K9995" i="92" s="1"/>
  <c r="B9996" i="92"/>
  <c r="K9996" i="92" s="1"/>
  <c r="B9997" i="92"/>
  <c r="K9997" i="92" s="1"/>
  <c r="B9998" i="92"/>
  <c r="K9998" i="92" s="1"/>
  <c r="B9999" i="92"/>
  <c r="K9999" i="92" s="1"/>
  <c r="B10000" i="92"/>
  <c r="K10000" i="92" s="1"/>
  <c r="B10001" i="92"/>
  <c r="K10001" i="92" s="1"/>
  <c r="B10002" i="92"/>
  <c r="K10002" i="92" s="1"/>
  <c r="B10003" i="92"/>
  <c r="K10003" i="92" s="1"/>
  <c r="B10004" i="92"/>
  <c r="K10004" i="92" s="1"/>
  <c r="B10005" i="92"/>
  <c r="K10005" i="92" s="1"/>
  <c r="B10006" i="92"/>
  <c r="K10006" i="92" s="1"/>
  <c r="B10007" i="92"/>
  <c r="K10007" i="92" s="1"/>
  <c r="B10008" i="92"/>
  <c r="K10008" i="92" s="1"/>
  <c r="B10009" i="92"/>
  <c r="K10009" i="92" s="1"/>
  <c r="B10010" i="92"/>
  <c r="K10010" i="92" s="1"/>
  <c r="B10011" i="92"/>
  <c r="K10011" i="92" s="1"/>
  <c r="B10012" i="92"/>
  <c r="K10012" i="92" s="1"/>
  <c r="B10013" i="92"/>
  <c r="K10013" i="92" s="1"/>
  <c r="B10014" i="92"/>
  <c r="K10014" i="92" s="1"/>
  <c r="B10015" i="92"/>
  <c r="K10015" i="92" s="1"/>
  <c r="B10016" i="92"/>
  <c r="K10016" i="92" s="1"/>
  <c r="B10017" i="92"/>
  <c r="K10017" i="92" s="1"/>
  <c r="B10018" i="92"/>
  <c r="K10018" i="92" s="1"/>
  <c r="B10019" i="92"/>
  <c r="K10019" i="92" s="1"/>
  <c r="B10020" i="92"/>
  <c r="K10020" i="92" s="1"/>
  <c r="B10021" i="92"/>
  <c r="K10021" i="92" s="1"/>
  <c r="B10022" i="92"/>
  <c r="K10022" i="92" s="1"/>
  <c r="B10023" i="92"/>
  <c r="K10023" i="92" s="1"/>
  <c r="B10024" i="92"/>
  <c r="K10024" i="92" s="1"/>
  <c r="B10025" i="92"/>
  <c r="K10025" i="92" s="1"/>
  <c r="B10026" i="92"/>
  <c r="K10026" i="92" s="1"/>
  <c r="B10027" i="92"/>
  <c r="K10027" i="92" s="1"/>
  <c r="B10028" i="92"/>
  <c r="K10028" i="92" s="1"/>
  <c r="B10029" i="92"/>
  <c r="K10029" i="92" s="1"/>
  <c r="B10030" i="92"/>
  <c r="K10030" i="92" s="1"/>
  <c r="B10031" i="92"/>
  <c r="K10031" i="92" s="1"/>
  <c r="B10032" i="92"/>
  <c r="K10032" i="92" s="1"/>
  <c r="B10033" i="92"/>
  <c r="K10033" i="92" s="1"/>
  <c r="B10034" i="92"/>
  <c r="K10034" i="92" s="1"/>
  <c r="B10035" i="92"/>
  <c r="K10035" i="92" s="1"/>
  <c r="B10036" i="92"/>
  <c r="K10036" i="92" s="1"/>
  <c r="B10037" i="92"/>
  <c r="K10037" i="92" s="1"/>
  <c r="B10038" i="92"/>
  <c r="K10038" i="92" s="1"/>
  <c r="B10039" i="92"/>
  <c r="K10039" i="92" s="1"/>
  <c r="B10040" i="92"/>
  <c r="K10040" i="92" s="1"/>
  <c r="B10041" i="92"/>
  <c r="K10041" i="92" s="1"/>
  <c r="B10042" i="92"/>
  <c r="K10042" i="92" s="1"/>
  <c r="B10043" i="92"/>
  <c r="K10043" i="92" s="1"/>
  <c r="B10044" i="92"/>
  <c r="K10044" i="92" s="1"/>
  <c r="B10045" i="92"/>
  <c r="K10045" i="92" s="1"/>
  <c r="B10046" i="92"/>
  <c r="K10046" i="92" s="1"/>
  <c r="B10047" i="92"/>
  <c r="K10047" i="92" s="1"/>
  <c r="B10048" i="92"/>
  <c r="K10048" i="92" s="1"/>
  <c r="B10049" i="92"/>
  <c r="K10049" i="92" s="1"/>
  <c r="B10050" i="92"/>
  <c r="K10050" i="92" s="1"/>
  <c r="B10051" i="92"/>
  <c r="K10051" i="92" s="1"/>
  <c r="B10052" i="92"/>
  <c r="K10052" i="92" s="1"/>
  <c r="B10053" i="92"/>
  <c r="K10053" i="92" s="1"/>
  <c r="B10054" i="92"/>
  <c r="K10054" i="92" s="1"/>
  <c r="B10055" i="92"/>
  <c r="K10055" i="92" s="1"/>
  <c r="B10056" i="92"/>
  <c r="K10056" i="92" s="1"/>
  <c r="B10057" i="92"/>
  <c r="K10057" i="92" s="1"/>
  <c r="B10058" i="92"/>
  <c r="K10058" i="92" s="1"/>
  <c r="B10059" i="92"/>
  <c r="K10059" i="92" s="1"/>
  <c r="B10060" i="92"/>
  <c r="K10060" i="92" s="1"/>
  <c r="B10061" i="92"/>
  <c r="K10061" i="92" s="1"/>
  <c r="B10062" i="92"/>
  <c r="K10062" i="92" s="1"/>
  <c r="B10063" i="92"/>
  <c r="K10063" i="92" s="1"/>
  <c r="B10064" i="92"/>
  <c r="K10064" i="92" s="1"/>
  <c r="B10065" i="92"/>
  <c r="K10065" i="92" s="1"/>
  <c r="B10066" i="92"/>
  <c r="K10066" i="92" s="1"/>
  <c r="B10067" i="92"/>
  <c r="K10067" i="92" s="1"/>
  <c r="B10068" i="92"/>
  <c r="K10068" i="92" s="1"/>
  <c r="B10069" i="92"/>
  <c r="K10069" i="92" s="1"/>
  <c r="B10070" i="92"/>
  <c r="K10070" i="92" s="1"/>
  <c r="B10071" i="92"/>
  <c r="K10071" i="92" s="1"/>
  <c r="B10072" i="92"/>
  <c r="K10072" i="92" s="1"/>
  <c r="B10073" i="92"/>
  <c r="K10073" i="92" s="1"/>
  <c r="B10074" i="92"/>
  <c r="K10074" i="92" s="1"/>
  <c r="B10075" i="92"/>
  <c r="K10075" i="92" s="1"/>
  <c r="B10076" i="92"/>
  <c r="K10076" i="92" s="1"/>
  <c r="B10077" i="92"/>
  <c r="K10077" i="92" s="1"/>
  <c r="B10078" i="92"/>
  <c r="K10078" i="92" s="1"/>
  <c r="B10079" i="92"/>
  <c r="K10079" i="92" s="1"/>
  <c r="B10080" i="92"/>
  <c r="K10080" i="92" s="1"/>
  <c r="B10081" i="92"/>
  <c r="K10081" i="92" s="1"/>
  <c r="B10082" i="92"/>
  <c r="K10082" i="92" s="1"/>
  <c r="B10083" i="92"/>
  <c r="K10083" i="92" s="1"/>
  <c r="B10084" i="92"/>
  <c r="K10084" i="92" s="1"/>
  <c r="B10085" i="92"/>
  <c r="K10085" i="92" s="1"/>
  <c r="B10086" i="92"/>
  <c r="K10086" i="92" s="1"/>
  <c r="B10087" i="92"/>
  <c r="K10087" i="92" s="1"/>
  <c r="B10088" i="92"/>
  <c r="K10088" i="92" s="1"/>
  <c r="B10089" i="92"/>
  <c r="K10089" i="92" s="1"/>
  <c r="B10090" i="92"/>
  <c r="K10090" i="92" s="1"/>
  <c r="B10091" i="92"/>
  <c r="K10091" i="92" s="1"/>
  <c r="B10092" i="92"/>
  <c r="K10092" i="92" s="1"/>
  <c r="B10093" i="92"/>
  <c r="K10093" i="92" s="1"/>
  <c r="B10094" i="92"/>
  <c r="K10094" i="92" s="1"/>
  <c r="B10095" i="92"/>
  <c r="K10095" i="92" s="1"/>
  <c r="B10096" i="92"/>
  <c r="K10096" i="92" s="1"/>
  <c r="B10097" i="92"/>
  <c r="K10097" i="92" s="1"/>
  <c r="B10098" i="92"/>
  <c r="K10098" i="92" s="1"/>
  <c r="B10099" i="92"/>
  <c r="K10099" i="92" s="1"/>
  <c r="B10100" i="92"/>
  <c r="K10100" i="92" s="1"/>
  <c r="B10101" i="92"/>
  <c r="K10101" i="92" s="1"/>
  <c r="B10102" i="92"/>
  <c r="K10102" i="92" s="1"/>
  <c r="B10103" i="92"/>
  <c r="K10103" i="92" s="1"/>
  <c r="B10104" i="92"/>
  <c r="K10104" i="92" s="1"/>
  <c r="B10105" i="92"/>
  <c r="K10105" i="92" s="1"/>
  <c r="B10106" i="92"/>
  <c r="K10106" i="92" s="1"/>
  <c r="B10107" i="92"/>
  <c r="K10107" i="92" s="1"/>
  <c r="B10108" i="92"/>
  <c r="K10108" i="92" s="1"/>
  <c r="B10109" i="92"/>
  <c r="K10109" i="92" s="1"/>
  <c r="B10110" i="92"/>
  <c r="K10110" i="92" s="1"/>
  <c r="B10111" i="92"/>
  <c r="K10111" i="92" s="1"/>
  <c r="B10112" i="92"/>
  <c r="K10112" i="92" s="1"/>
  <c r="B10113" i="92"/>
  <c r="K10113" i="92" s="1"/>
  <c r="B10114" i="92"/>
  <c r="K10114" i="92" s="1"/>
  <c r="B10115" i="92"/>
  <c r="K10115" i="92" s="1"/>
  <c r="B10116" i="92"/>
  <c r="K10116" i="92" s="1"/>
  <c r="B10117" i="92"/>
  <c r="K10117" i="92" s="1"/>
  <c r="B10118" i="92"/>
  <c r="K10118" i="92" s="1"/>
  <c r="B10119" i="92"/>
  <c r="K10119" i="92" s="1"/>
  <c r="B10120" i="92"/>
  <c r="K10120" i="92" s="1"/>
  <c r="B10121" i="92"/>
  <c r="K10121" i="92" s="1"/>
  <c r="B10122" i="92"/>
  <c r="K10122" i="92" s="1"/>
  <c r="B10123" i="92"/>
  <c r="K10123" i="92" s="1"/>
  <c r="B10124" i="92"/>
  <c r="K10124" i="92" s="1"/>
  <c r="B10125" i="92"/>
  <c r="K10125" i="92" s="1"/>
  <c r="B10126" i="92"/>
  <c r="K10126" i="92" s="1"/>
  <c r="B10127" i="92"/>
  <c r="K10127" i="92" s="1"/>
  <c r="B10128" i="92"/>
  <c r="K10128" i="92" s="1"/>
  <c r="B10129" i="92"/>
  <c r="K10129" i="92" s="1"/>
  <c r="B10130" i="92"/>
  <c r="K10130" i="92" s="1"/>
  <c r="B10131" i="92"/>
  <c r="K10131" i="92" s="1"/>
  <c r="B10132" i="92"/>
  <c r="K10132" i="92" s="1"/>
  <c r="B10133" i="92"/>
  <c r="K10133" i="92" s="1"/>
  <c r="B10134" i="92"/>
  <c r="K10134" i="92" s="1"/>
  <c r="B10135" i="92"/>
  <c r="K10135" i="92" s="1"/>
  <c r="B10136" i="92"/>
  <c r="K10136" i="92" s="1"/>
  <c r="B10137" i="92"/>
  <c r="K10137" i="92" s="1"/>
  <c r="B10138" i="92"/>
  <c r="K10138" i="92" s="1"/>
  <c r="B10139" i="92"/>
  <c r="K10139" i="92" s="1"/>
  <c r="B10140" i="92"/>
  <c r="K10140" i="92" s="1"/>
  <c r="B10141" i="92"/>
  <c r="K10141" i="92" s="1"/>
  <c r="B10142" i="92"/>
  <c r="K10142" i="92" s="1"/>
  <c r="B10143" i="92"/>
  <c r="K10143" i="92" s="1"/>
  <c r="B10144" i="92"/>
  <c r="K10144" i="92" s="1"/>
  <c r="B10145" i="92"/>
  <c r="K10145" i="92" s="1"/>
  <c r="B10146" i="92"/>
  <c r="K10146" i="92" s="1"/>
  <c r="B10147" i="92"/>
  <c r="K10147" i="92" s="1"/>
  <c r="B10148" i="92"/>
  <c r="K10148" i="92" s="1"/>
  <c r="B10149" i="92"/>
  <c r="K10149" i="92" s="1"/>
  <c r="B10150" i="92"/>
  <c r="K10150" i="92" s="1"/>
  <c r="B10151" i="92"/>
  <c r="K10151" i="92" s="1"/>
  <c r="B10152" i="92"/>
  <c r="K10152" i="92" s="1"/>
  <c r="B10153" i="92"/>
  <c r="K10153" i="92" s="1"/>
  <c r="B10154" i="92"/>
  <c r="K10154" i="92" s="1"/>
  <c r="B10155" i="92"/>
  <c r="K10155" i="92" s="1"/>
  <c r="B10156" i="92"/>
  <c r="K10156" i="92" s="1"/>
  <c r="B10157" i="92"/>
  <c r="K10157" i="92" s="1"/>
  <c r="B10158" i="92"/>
  <c r="K10158" i="92" s="1"/>
  <c r="B10159" i="92"/>
  <c r="K10159" i="92" s="1"/>
  <c r="B10160" i="92"/>
  <c r="K10160" i="92" s="1"/>
  <c r="B10161" i="92"/>
  <c r="K10161" i="92" s="1"/>
  <c r="B10162" i="92"/>
  <c r="K10162" i="92" s="1"/>
  <c r="B10163" i="92"/>
  <c r="K10163" i="92" s="1"/>
  <c r="B10164" i="92"/>
  <c r="K10164" i="92" s="1"/>
  <c r="B10165" i="92"/>
  <c r="K10165" i="92" s="1"/>
  <c r="B10166" i="92"/>
  <c r="K10166" i="92" s="1"/>
  <c r="B10167" i="92"/>
  <c r="K10167" i="92" s="1"/>
  <c r="B10168" i="92"/>
  <c r="K10168" i="92" s="1"/>
  <c r="B10169" i="92"/>
  <c r="K10169" i="92" s="1"/>
  <c r="B10170" i="92"/>
  <c r="K10170" i="92" s="1"/>
  <c r="B10171" i="92"/>
  <c r="K10171" i="92" s="1"/>
  <c r="B10172" i="92"/>
  <c r="K10172" i="92" s="1"/>
  <c r="B10173" i="92"/>
  <c r="K10173" i="92" s="1"/>
  <c r="B10174" i="92"/>
  <c r="K10174" i="92" s="1"/>
  <c r="B10175" i="92"/>
  <c r="K10175" i="92" s="1"/>
  <c r="B10176" i="92"/>
  <c r="K10176" i="92" s="1"/>
  <c r="B10177" i="92"/>
  <c r="K10177" i="92" s="1"/>
  <c r="B10178" i="92"/>
  <c r="K10178" i="92" s="1"/>
  <c r="B10179" i="92"/>
  <c r="K10179" i="92" s="1"/>
  <c r="B10180" i="92"/>
  <c r="K10180" i="92" s="1"/>
  <c r="B10181" i="92"/>
  <c r="K10181" i="92" s="1"/>
  <c r="B10182" i="92"/>
  <c r="K10182" i="92" s="1"/>
  <c r="B10183" i="92"/>
  <c r="K10183" i="92" s="1"/>
  <c r="B10184" i="92"/>
  <c r="K10184" i="92" s="1"/>
  <c r="B10185" i="92"/>
  <c r="K10185" i="92" s="1"/>
  <c r="B10186" i="92"/>
  <c r="K10186" i="92" s="1"/>
  <c r="B10187" i="92"/>
  <c r="K10187" i="92" s="1"/>
  <c r="B10188" i="92"/>
  <c r="K10188" i="92" s="1"/>
  <c r="B10189" i="92"/>
  <c r="K10189" i="92" s="1"/>
  <c r="B10190" i="92"/>
  <c r="K10190" i="92" s="1"/>
  <c r="B10191" i="92"/>
  <c r="K10191" i="92" s="1"/>
  <c r="B10192" i="92"/>
  <c r="K10192" i="92" s="1"/>
  <c r="B10193" i="92"/>
  <c r="K10193" i="92" s="1"/>
  <c r="B10194" i="92"/>
  <c r="K10194" i="92" s="1"/>
  <c r="B10195" i="92"/>
  <c r="K10195" i="92" s="1"/>
  <c r="B10196" i="92"/>
  <c r="K10196" i="92" s="1"/>
  <c r="B10197" i="92"/>
  <c r="K10197" i="92" s="1"/>
  <c r="B10198" i="92"/>
  <c r="K10198" i="92" s="1"/>
  <c r="B10199" i="92"/>
  <c r="K10199" i="92" s="1"/>
  <c r="B10200" i="92"/>
  <c r="K10200" i="92" s="1"/>
  <c r="B10201" i="92"/>
  <c r="K10201" i="92" s="1"/>
  <c r="B10202" i="92"/>
  <c r="K10202" i="92" s="1"/>
  <c r="B10203" i="92"/>
  <c r="K10203" i="92" s="1"/>
  <c r="B10204" i="92"/>
  <c r="K10204" i="92" s="1"/>
  <c r="B10205" i="92"/>
  <c r="K10205" i="92" s="1"/>
  <c r="B10206" i="92"/>
  <c r="K10206" i="92" s="1"/>
  <c r="B10207" i="92"/>
  <c r="K10207" i="92" s="1"/>
  <c r="B10208" i="92"/>
  <c r="K10208" i="92" s="1"/>
  <c r="B10209" i="92"/>
  <c r="K10209" i="92" s="1"/>
  <c r="B10210" i="92"/>
  <c r="K10210" i="92" s="1"/>
  <c r="B10211" i="92"/>
  <c r="K10211" i="92" s="1"/>
  <c r="B10212" i="92"/>
  <c r="K10212" i="92" s="1"/>
  <c r="B10213" i="92"/>
  <c r="K10213" i="92" s="1"/>
  <c r="B10214" i="92"/>
  <c r="K10214" i="92" s="1"/>
  <c r="B10215" i="92"/>
  <c r="K10215" i="92" s="1"/>
  <c r="B10216" i="92"/>
  <c r="K10216" i="92" s="1"/>
  <c r="B10217" i="92"/>
  <c r="K10217" i="92" s="1"/>
  <c r="B10218" i="92"/>
  <c r="K10218" i="92" s="1"/>
  <c r="B10219" i="92"/>
  <c r="K10219" i="92" s="1"/>
  <c r="B10220" i="92"/>
  <c r="K10220" i="92" s="1"/>
  <c r="B10221" i="92"/>
  <c r="K10221" i="92" s="1"/>
  <c r="B10222" i="92"/>
  <c r="K10222" i="92" s="1"/>
  <c r="B10223" i="92"/>
  <c r="K10223" i="92" s="1"/>
  <c r="B10224" i="92"/>
  <c r="K10224" i="92" s="1"/>
  <c r="B10225" i="92"/>
  <c r="K10225" i="92" s="1"/>
  <c r="B10226" i="92"/>
  <c r="K10226" i="92" s="1"/>
  <c r="B10227" i="92"/>
  <c r="K10227" i="92" s="1"/>
  <c r="B10228" i="92"/>
  <c r="K10228" i="92" s="1"/>
  <c r="B10229" i="92"/>
  <c r="K10229" i="92" s="1"/>
  <c r="B10230" i="92"/>
  <c r="K10230" i="92" s="1"/>
  <c r="B10231" i="92"/>
  <c r="K10231" i="92" s="1"/>
  <c r="B10232" i="92"/>
  <c r="K10232" i="92" s="1"/>
  <c r="B10233" i="92"/>
  <c r="K10233" i="92" s="1"/>
  <c r="B10234" i="92"/>
  <c r="K10234" i="92" s="1"/>
  <c r="B10235" i="92"/>
  <c r="K10235" i="92" s="1"/>
  <c r="B10236" i="92"/>
  <c r="K10236" i="92" s="1"/>
  <c r="B10237" i="92"/>
  <c r="K10237" i="92" s="1"/>
  <c r="B10238" i="92"/>
  <c r="K10238" i="92" s="1"/>
  <c r="B10239" i="92"/>
  <c r="K10239" i="92" s="1"/>
  <c r="B10240" i="92"/>
  <c r="K10240" i="92" s="1"/>
  <c r="B10241" i="92"/>
  <c r="K10241" i="92" s="1"/>
  <c r="B10242" i="92"/>
  <c r="K10242" i="92" s="1"/>
  <c r="B10243" i="92"/>
  <c r="K10243" i="92" s="1"/>
  <c r="B10244" i="92"/>
  <c r="K10244" i="92" s="1"/>
  <c r="B10245" i="92"/>
  <c r="K10245" i="92" s="1"/>
  <c r="B10246" i="92"/>
  <c r="K10246" i="92" s="1"/>
  <c r="B10247" i="92"/>
  <c r="K10247" i="92" s="1"/>
  <c r="B10248" i="92"/>
  <c r="K10248" i="92" s="1"/>
  <c r="B10249" i="92"/>
  <c r="K10249" i="92" s="1"/>
  <c r="B10250" i="92"/>
  <c r="K10250" i="92" s="1"/>
  <c r="B10251" i="92"/>
  <c r="K10251" i="92" s="1"/>
  <c r="B10252" i="92"/>
  <c r="K10252" i="92" s="1"/>
  <c r="B10253" i="92"/>
  <c r="K10253" i="92" s="1"/>
  <c r="B10254" i="92"/>
  <c r="K10254" i="92" s="1"/>
  <c r="B10255" i="92"/>
  <c r="K10255" i="92" s="1"/>
  <c r="B10256" i="92"/>
  <c r="K10256" i="92" s="1"/>
  <c r="B10257" i="92"/>
  <c r="K10257" i="92" s="1"/>
  <c r="B10258" i="92"/>
  <c r="K10258" i="92" s="1"/>
  <c r="B10259" i="92"/>
  <c r="K10259" i="92" s="1"/>
  <c r="B10260" i="92"/>
  <c r="K10260" i="92" s="1"/>
  <c r="B10261" i="92"/>
  <c r="K10261" i="92" s="1"/>
  <c r="B10262" i="92"/>
  <c r="K10262" i="92" s="1"/>
  <c r="B10263" i="92"/>
  <c r="K10263" i="92" s="1"/>
  <c r="B10264" i="92"/>
  <c r="K10264" i="92" s="1"/>
  <c r="B10265" i="92"/>
  <c r="K10265" i="92" s="1"/>
  <c r="B10266" i="92"/>
  <c r="K10266" i="92" s="1"/>
  <c r="B10267" i="92"/>
  <c r="K10267" i="92" s="1"/>
  <c r="B10268" i="92"/>
  <c r="K10268" i="92" s="1"/>
  <c r="B10269" i="92"/>
  <c r="K10269" i="92" s="1"/>
  <c r="B10270" i="92"/>
  <c r="K10270" i="92" s="1"/>
  <c r="B10271" i="92"/>
  <c r="K10271" i="92" s="1"/>
  <c r="B10272" i="92"/>
  <c r="K10272" i="92" s="1"/>
  <c r="B10273" i="92"/>
  <c r="K10273" i="92" s="1"/>
  <c r="B10274" i="92"/>
  <c r="K10274" i="92" s="1"/>
  <c r="B10275" i="92"/>
  <c r="K10275" i="92" s="1"/>
  <c r="B10276" i="92"/>
  <c r="K10276" i="92" s="1"/>
  <c r="B10277" i="92"/>
  <c r="K10277" i="92" s="1"/>
  <c r="B10278" i="92"/>
  <c r="K10278" i="92" s="1"/>
  <c r="B10279" i="92"/>
  <c r="K10279" i="92" s="1"/>
  <c r="B10280" i="92"/>
  <c r="K10280" i="92" s="1"/>
  <c r="B10281" i="92"/>
  <c r="K10281" i="92" s="1"/>
  <c r="B10282" i="92"/>
  <c r="K10282" i="92" s="1"/>
  <c r="B10283" i="92"/>
  <c r="K10283" i="92" s="1"/>
  <c r="B10284" i="92"/>
  <c r="K10284" i="92" s="1"/>
  <c r="B10285" i="92"/>
  <c r="K10285" i="92" s="1"/>
  <c r="B10286" i="92"/>
  <c r="K10286" i="92" s="1"/>
  <c r="B10287" i="92"/>
  <c r="K10287" i="92" s="1"/>
  <c r="B10288" i="92"/>
  <c r="K10288" i="92" s="1"/>
  <c r="B10289" i="92"/>
  <c r="K10289" i="92" s="1"/>
  <c r="B10290" i="92"/>
  <c r="K10290" i="92" s="1"/>
  <c r="B10291" i="92"/>
  <c r="K10291" i="92" s="1"/>
  <c r="B10292" i="92"/>
  <c r="K10292" i="92" s="1"/>
  <c r="B10293" i="92"/>
  <c r="K10293" i="92" s="1"/>
  <c r="B10294" i="92"/>
  <c r="K10294" i="92" s="1"/>
  <c r="B10295" i="92"/>
  <c r="K10295" i="92" s="1"/>
  <c r="B10296" i="92"/>
  <c r="K10296" i="92" s="1"/>
  <c r="B10297" i="92"/>
  <c r="K10297" i="92" s="1"/>
  <c r="B10298" i="92"/>
  <c r="K10298" i="92" s="1"/>
  <c r="B10299" i="92"/>
  <c r="K10299" i="92" s="1"/>
  <c r="B10300" i="92"/>
  <c r="K10300" i="92" s="1"/>
  <c r="B10301" i="92"/>
  <c r="K10301" i="92" s="1"/>
  <c r="B10302" i="92"/>
  <c r="K10302" i="92" s="1"/>
  <c r="B10303" i="92"/>
  <c r="K10303" i="92" s="1"/>
  <c r="B10304" i="92"/>
  <c r="K10304" i="92" s="1"/>
  <c r="B10305" i="92"/>
  <c r="K10305" i="92" s="1"/>
  <c r="B10306" i="92"/>
  <c r="K10306" i="92" s="1"/>
  <c r="B10307" i="92"/>
  <c r="K10307" i="92" s="1"/>
  <c r="B10308" i="92"/>
  <c r="K10308" i="92" s="1"/>
  <c r="B10309" i="92"/>
  <c r="K10309" i="92" s="1"/>
  <c r="B10310" i="92"/>
  <c r="K10310" i="92" s="1"/>
  <c r="B10311" i="92"/>
  <c r="K10311" i="92" s="1"/>
  <c r="B10312" i="92"/>
  <c r="K10312" i="92" s="1"/>
  <c r="B10313" i="92"/>
  <c r="K10313" i="92" s="1"/>
  <c r="B10314" i="92"/>
  <c r="K10314" i="92" s="1"/>
  <c r="B10315" i="92"/>
  <c r="K10315" i="92" s="1"/>
  <c r="B10316" i="92"/>
  <c r="K10316" i="92" s="1"/>
  <c r="B10317" i="92"/>
  <c r="K10317" i="92" s="1"/>
  <c r="B10318" i="92"/>
  <c r="K10318" i="92" s="1"/>
  <c r="B10319" i="92"/>
  <c r="K10319" i="92" s="1"/>
  <c r="B10320" i="92"/>
  <c r="K10320" i="92" s="1"/>
  <c r="B10321" i="92"/>
  <c r="K10321" i="92" s="1"/>
  <c r="B10322" i="92"/>
  <c r="K10322" i="92" s="1"/>
  <c r="B10323" i="92"/>
  <c r="K10323" i="92" s="1"/>
  <c r="B10324" i="92"/>
  <c r="K10324" i="92" s="1"/>
  <c r="B10325" i="92"/>
  <c r="K10325" i="92" s="1"/>
  <c r="B10326" i="92"/>
  <c r="K10326" i="92" s="1"/>
  <c r="B10327" i="92"/>
  <c r="K10327" i="92" s="1"/>
  <c r="B10328" i="92"/>
  <c r="K10328" i="92" s="1"/>
  <c r="B10329" i="92"/>
  <c r="K10329" i="92" s="1"/>
  <c r="B10330" i="92"/>
  <c r="K10330" i="92" s="1"/>
  <c r="B10331" i="92"/>
  <c r="K10331" i="92" s="1"/>
  <c r="B10332" i="92"/>
  <c r="K10332" i="92" s="1"/>
  <c r="B10333" i="92"/>
  <c r="K10333" i="92" s="1"/>
  <c r="B10334" i="92"/>
  <c r="K10334" i="92" s="1"/>
  <c r="B10335" i="92"/>
  <c r="K10335" i="92" s="1"/>
  <c r="B10336" i="92"/>
  <c r="K10336" i="92" s="1"/>
  <c r="B10337" i="92"/>
  <c r="K10337" i="92" s="1"/>
  <c r="B10338" i="92"/>
  <c r="K10338" i="92" s="1"/>
  <c r="B10339" i="92"/>
  <c r="K10339" i="92" s="1"/>
  <c r="B10340" i="92"/>
  <c r="K10340" i="92" s="1"/>
  <c r="B10341" i="92"/>
  <c r="K10341" i="92" s="1"/>
  <c r="B10342" i="92"/>
  <c r="K10342" i="92" s="1"/>
  <c r="B10343" i="92"/>
  <c r="K10343" i="92" s="1"/>
  <c r="B10344" i="92"/>
  <c r="K10344" i="92" s="1"/>
  <c r="B10345" i="92"/>
  <c r="K10345" i="92" s="1"/>
  <c r="B10346" i="92"/>
  <c r="K10346" i="92" s="1"/>
  <c r="B10347" i="92"/>
  <c r="K10347" i="92" s="1"/>
  <c r="B10348" i="92"/>
  <c r="K10348" i="92" s="1"/>
  <c r="B10349" i="92"/>
  <c r="K10349" i="92" s="1"/>
  <c r="B10350" i="92"/>
  <c r="K10350" i="92" s="1"/>
  <c r="B10351" i="92"/>
  <c r="K10351" i="92" s="1"/>
  <c r="B10352" i="92"/>
  <c r="K10352" i="92" s="1"/>
  <c r="B10353" i="92"/>
  <c r="K10353" i="92" s="1"/>
  <c r="B10354" i="92"/>
  <c r="K10354" i="92" s="1"/>
  <c r="B10355" i="92"/>
  <c r="K10355" i="92" s="1"/>
  <c r="B10356" i="92"/>
  <c r="K10356" i="92" s="1"/>
  <c r="B10357" i="92"/>
  <c r="K10357" i="92" s="1"/>
  <c r="B10358" i="92"/>
  <c r="K10358" i="92" s="1"/>
  <c r="B10359" i="92"/>
  <c r="K10359" i="92" s="1"/>
  <c r="B10360" i="92"/>
  <c r="K10360" i="92" s="1"/>
  <c r="B10361" i="92"/>
  <c r="K10361" i="92" s="1"/>
  <c r="B10362" i="92"/>
  <c r="K10362" i="92" s="1"/>
  <c r="B10363" i="92"/>
  <c r="K10363" i="92" s="1"/>
  <c r="B10364" i="92"/>
  <c r="K10364" i="92" s="1"/>
  <c r="B10365" i="92"/>
  <c r="K10365" i="92" s="1"/>
  <c r="B10366" i="92"/>
  <c r="K10366" i="92" s="1"/>
  <c r="B10367" i="92"/>
  <c r="K10367" i="92" s="1"/>
  <c r="B10368" i="92"/>
  <c r="K10368" i="92" s="1"/>
  <c r="B10369" i="92"/>
  <c r="K10369" i="92" s="1"/>
  <c r="B10370" i="92"/>
  <c r="K10370" i="92" s="1"/>
  <c r="B10371" i="92"/>
  <c r="K10371" i="92" s="1"/>
  <c r="B10372" i="92"/>
  <c r="K10372" i="92" s="1"/>
  <c r="B10373" i="92"/>
  <c r="K10373" i="92" s="1"/>
  <c r="B10374" i="92"/>
  <c r="K10374" i="92" s="1"/>
  <c r="B10375" i="92"/>
  <c r="K10375" i="92" s="1"/>
  <c r="B10376" i="92"/>
  <c r="K10376" i="92" s="1"/>
  <c r="B10377" i="92"/>
  <c r="K10377" i="92" s="1"/>
  <c r="B10378" i="92"/>
  <c r="K10378" i="92" s="1"/>
  <c r="B10379" i="92"/>
  <c r="K10379" i="92" s="1"/>
  <c r="B10380" i="92"/>
  <c r="K10380" i="92" s="1"/>
  <c r="B10381" i="92"/>
  <c r="K10381" i="92" s="1"/>
  <c r="B10382" i="92"/>
  <c r="K10382" i="92" s="1"/>
  <c r="B10383" i="92"/>
  <c r="K10383" i="92" s="1"/>
  <c r="B10384" i="92"/>
  <c r="K10384" i="92" s="1"/>
  <c r="B10385" i="92"/>
  <c r="K10385" i="92" s="1"/>
  <c r="B10386" i="92"/>
  <c r="K10386" i="92" s="1"/>
  <c r="B10387" i="92"/>
  <c r="K10387" i="92" s="1"/>
  <c r="B10388" i="92"/>
  <c r="K10388" i="92" s="1"/>
  <c r="B10389" i="92"/>
  <c r="K10389" i="92" s="1"/>
  <c r="B10390" i="92"/>
  <c r="K10390" i="92" s="1"/>
  <c r="B10391" i="92"/>
  <c r="K10391" i="92" s="1"/>
  <c r="B10392" i="92"/>
  <c r="K10392" i="92" s="1"/>
  <c r="B10393" i="92"/>
  <c r="K10393" i="92" s="1"/>
  <c r="B10394" i="92"/>
  <c r="K10394" i="92" s="1"/>
  <c r="B10395" i="92"/>
  <c r="K10395" i="92" s="1"/>
  <c r="B10396" i="92"/>
  <c r="K10396" i="92" s="1"/>
  <c r="B10397" i="92"/>
  <c r="K10397" i="92" s="1"/>
  <c r="B10398" i="92"/>
  <c r="K10398" i="92" s="1"/>
  <c r="B10399" i="92"/>
  <c r="K10399" i="92" s="1"/>
  <c r="B10400" i="92"/>
  <c r="K10400" i="92" s="1"/>
  <c r="B10401" i="92"/>
  <c r="K10401" i="92" s="1"/>
  <c r="B10402" i="92"/>
  <c r="K10402" i="92" s="1"/>
  <c r="B10403" i="92"/>
  <c r="K10403" i="92" s="1"/>
  <c r="B10404" i="92"/>
  <c r="K10404" i="92" s="1"/>
  <c r="B10405" i="92"/>
  <c r="K10405" i="92" s="1"/>
  <c r="B10406" i="92"/>
  <c r="K10406" i="92" s="1"/>
  <c r="B10407" i="92"/>
  <c r="K10407" i="92" s="1"/>
  <c r="B10408" i="92"/>
  <c r="K10408" i="92" s="1"/>
  <c r="B10409" i="92"/>
  <c r="K10409" i="92" s="1"/>
  <c r="B10410" i="92"/>
  <c r="K10410" i="92" s="1"/>
  <c r="B10411" i="92"/>
  <c r="K10411" i="92" s="1"/>
  <c r="B10412" i="92"/>
  <c r="K10412" i="92" s="1"/>
  <c r="B10413" i="92"/>
  <c r="K10413" i="92" s="1"/>
  <c r="B10414" i="92"/>
  <c r="K10414" i="92" s="1"/>
  <c r="B10415" i="92"/>
  <c r="K10415" i="92" s="1"/>
  <c r="B10416" i="92"/>
  <c r="K10416" i="92" s="1"/>
  <c r="B10417" i="92"/>
  <c r="K10417" i="92" s="1"/>
  <c r="B10418" i="92"/>
  <c r="K10418" i="92" s="1"/>
  <c r="B10419" i="92"/>
  <c r="K10419" i="92" s="1"/>
  <c r="B10420" i="92"/>
  <c r="K10420" i="92" s="1"/>
  <c r="B10421" i="92"/>
  <c r="K10421" i="92" s="1"/>
  <c r="B10422" i="92"/>
  <c r="K10422" i="92" s="1"/>
  <c r="B10423" i="92"/>
  <c r="K10423" i="92" s="1"/>
  <c r="B10424" i="92"/>
  <c r="K10424" i="92" s="1"/>
  <c r="B10425" i="92"/>
  <c r="K10425" i="92" s="1"/>
  <c r="B10426" i="92"/>
  <c r="K10426" i="92" s="1"/>
  <c r="B10427" i="92"/>
  <c r="K10427" i="92" s="1"/>
  <c r="B10428" i="92"/>
  <c r="K10428" i="92" s="1"/>
  <c r="B10429" i="92"/>
  <c r="K10429" i="92" s="1"/>
  <c r="B10430" i="92"/>
  <c r="K10430" i="92" s="1"/>
  <c r="B10431" i="92"/>
  <c r="K10431" i="92" s="1"/>
  <c r="B10432" i="92"/>
  <c r="K10432" i="92" s="1"/>
  <c r="B10433" i="92"/>
  <c r="K10433" i="92" s="1"/>
  <c r="B10434" i="92"/>
  <c r="K10434" i="92" s="1"/>
  <c r="B10435" i="92"/>
  <c r="K10435" i="92" s="1"/>
  <c r="B10436" i="92"/>
  <c r="K10436" i="92" s="1"/>
  <c r="B10437" i="92"/>
  <c r="K10437" i="92" s="1"/>
  <c r="B10438" i="92"/>
  <c r="K10438" i="92" s="1"/>
  <c r="B10439" i="92"/>
  <c r="K10439" i="92" s="1"/>
  <c r="B10440" i="92"/>
  <c r="K10440" i="92" s="1"/>
  <c r="B10441" i="92"/>
  <c r="K10441" i="92" s="1"/>
  <c r="B10442" i="92"/>
  <c r="K10442" i="92" s="1"/>
  <c r="B10443" i="92"/>
  <c r="K10443" i="92" s="1"/>
  <c r="B10444" i="92"/>
  <c r="K10444" i="92" s="1"/>
  <c r="B10445" i="92"/>
  <c r="K10445" i="92" s="1"/>
  <c r="B10446" i="92"/>
  <c r="K10446" i="92" s="1"/>
  <c r="B10447" i="92"/>
  <c r="K10447" i="92" s="1"/>
  <c r="B10448" i="92"/>
  <c r="K10448" i="92" s="1"/>
  <c r="B10449" i="92"/>
  <c r="K10449" i="92" s="1"/>
  <c r="B10450" i="92"/>
  <c r="K10450" i="92" s="1"/>
  <c r="B10451" i="92"/>
  <c r="K10451" i="92" s="1"/>
  <c r="B10452" i="92"/>
  <c r="K10452" i="92" s="1"/>
  <c r="B10453" i="92"/>
  <c r="K10453" i="92" s="1"/>
  <c r="B10454" i="92"/>
  <c r="K10454" i="92" s="1"/>
  <c r="B10455" i="92"/>
  <c r="K10455" i="92" s="1"/>
  <c r="B10456" i="92"/>
  <c r="K10456" i="92" s="1"/>
  <c r="B10457" i="92"/>
  <c r="K10457" i="92" s="1"/>
  <c r="B10458" i="92"/>
  <c r="K10458" i="92" s="1"/>
  <c r="B10459" i="92"/>
  <c r="K10459" i="92" s="1"/>
  <c r="B10460" i="92"/>
  <c r="K10460" i="92" s="1"/>
  <c r="B10461" i="92"/>
  <c r="K10461" i="92" s="1"/>
  <c r="B10462" i="92"/>
  <c r="K10462" i="92" s="1"/>
  <c r="B10463" i="92"/>
  <c r="K10463" i="92" s="1"/>
  <c r="B10464" i="92"/>
  <c r="K10464" i="92" s="1"/>
  <c r="B10465" i="92"/>
  <c r="K10465" i="92" s="1"/>
  <c r="B10466" i="92"/>
  <c r="K10466" i="92" s="1"/>
  <c r="B10467" i="92"/>
  <c r="K10467" i="92" s="1"/>
  <c r="B10468" i="92"/>
  <c r="K10468" i="92" s="1"/>
  <c r="B10469" i="92"/>
  <c r="K10469" i="92" s="1"/>
  <c r="B10470" i="92"/>
  <c r="K10470" i="92" s="1"/>
  <c r="B10471" i="92"/>
  <c r="K10471" i="92" s="1"/>
  <c r="B10472" i="92"/>
  <c r="K10472" i="92" s="1"/>
  <c r="B10473" i="92"/>
  <c r="K10473" i="92" s="1"/>
  <c r="B10474" i="92"/>
  <c r="K10474" i="92" s="1"/>
  <c r="B10475" i="92"/>
  <c r="K10475" i="92" s="1"/>
  <c r="B10476" i="92"/>
  <c r="K10476" i="92" s="1"/>
  <c r="B10477" i="92"/>
  <c r="K10477" i="92" s="1"/>
  <c r="B10478" i="92"/>
  <c r="K10478" i="92" s="1"/>
  <c r="B10479" i="92"/>
  <c r="K10479" i="92" s="1"/>
  <c r="B10480" i="92"/>
  <c r="K10480" i="92" s="1"/>
  <c r="B10481" i="92"/>
  <c r="K10481" i="92" s="1"/>
  <c r="B10482" i="92"/>
  <c r="K10482" i="92" s="1"/>
  <c r="B10483" i="92"/>
  <c r="K10483" i="92" s="1"/>
  <c r="B10484" i="92"/>
  <c r="K10484" i="92" s="1"/>
  <c r="B10485" i="92"/>
  <c r="K10485" i="92" s="1"/>
  <c r="B10486" i="92"/>
  <c r="K10486" i="92" s="1"/>
  <c r="B10487" i="92"/>
  <c r="K10487" i="92" s="1"/>
  <c r="B10488" i="92"/>
  <c r="K10488" i="92" s="1"/>
  <c r="B10489" i="92"/>
  <c r="K10489" i="92" s="1"/>
  <c r="B10490" i="92"/>
  <c r="K10490" i="92" s="1"/>
  <c r="B10491" i="92"/>
  <c r="K10491" i="92" s="1"/>
  <c r="B10492" i="92"/>
  <c r="K10492" i="92" s="1"/>
  <c r="B10493" i="92"/>
  <c r="K10493" i="92" s="1"/>
  <c r="B10494" i="92"/>
  <c r="K10494" i="92" s="1"/>
  <c r="B10495" i="92"/>
  <c r="K10495" i="92" s="1"/>
  <c r="B10496" i="92"/>
  <c r="K10496" i="92" s="1"/>
  <c r="B10497" i="92"/>
  <c r="K10497" i="92" s="1"/>
  <c r="B10498" i="92"/>
  <c r="K10498" i="92" s="1"/>
  <c r="B10499" i="92"/>
  <c r="K10499" i="92" s="1"/>
  <c r="B10500" i="92"/>
  <c r="K10500" i="92" s="1"/>
  <c r="B10501" i="92"/>
  <c r="K10501" i="92" s="1"/>
  <c r="B10502" i="92"/>
  <c r="K10502" i="92" s="1"/>
  <c r="B10503" i="92"/>
  <c r="K10503" i="92" s="1"/>
  <c r="B10504" i="92"/>
  <c r="K10504" i="92" s="1"/>
  <c r="B10505" i="92"/>
  <c r="K10505" i="92" s="1"/>
  <c r="B10506" i="92"/>
  <c r="K10506" i="92" s="1"/>
  <c r="B10507" i="92"/>
  <c r="K10507" i="92" s="1"/>
  <c r="B10508" i="92"/>
  <c r="K10508" i="92" s="1"/>
  <c r="B10509" i="92"/>
  <c r="K10509" i="92" s="1"/>
  <c r="B10510" i="92"/>
  <c r="K10510" i="92" s="1"/>
  <c r="B10511" i="92"/>
  <c r="K10511" i="92" s="1"/>
  <c r="B10512" i="92"/>
  <c r="K10512" i="92" s="1"/>
  <c r="B10513" i="92"/>
  <c r="K10513" i="92" s="1"/>
  <c r="B10514" i="92"/>
  <c r="K10514" i="92" s="1"/>
  <c r="B10515" i="92"/>
  <c r="K10515" i="92" s="1"/>
  <c r="B10516" i="92"/>
  <c r="K10516" i="92" s="1"/>
  <c r="B10517" i="92"/>
  <c r="K10517" i="92" s="1"/>
  <c r="B10518" i="92"/>
  <c r="K10518" i="92" s="1"/>
  <c r="B10519" i="92"/>
  <c r="K10519" i="92" s="1"/>
  <c r="B10520" i="92"/>
  <c r="K10520" i="92" s="1"/>
  <c r="B10521" i="92"/>
  <c r="K10521" i="92" s="1"/>
  <c r="B10522" i="92"/>
  <c r="K10522" i="92" s="1"/>
  <c r="B10523" i="92"/>
  <c r="K10523" i="92" s="1"/>
  <c r="B10524" i="92"/>
  <c r="K10524" i="92" s="1"/>
  <c r="B10525" i="92"/>
  <c r="K10525" i="92" s="1"/>
  <c r="B10526" i="92"/>
  <c r="K10526" i="92" s="1"/>
  <c r="B10527" i="92"/>
  <c r="K10527" i="92" s="1"/>
  <c r="B10528" i="92"/>
  <c r="K10528" i="92" s="1"/>
  <c r="B10529" i="92"/>
  <c r="K10529" i="92" s="1"/>
  <c r="B10530" i="92"/>
  <c r="K10530" i="92" s="1"/>
  <c r="B10531" i="92"/>
  <c r="K10531" i="92" s="1"/>
  <c r="B10532" i="92"/>
  <c r="K10532" i="92" s="1"/>
  <c r="B10533" i="92"/>
  <c r="K10533" i="92" s="1"/>
  <c r="B10534" i="92"/>
  <c r="K10534" i="92" s="1"/>
  <c r="B10535" i="92"/>
  <c r="K10535" i="92" s="1"/>
  <c r="B10536" i="92"/>
  <c r="K10536" i="92" s="1"/>
  <c r="B10537" i="92"/>
  <c r="K10537" i="92" s="1"/>
  <c r="B10538" i="92"/>
  <c r="K10538" i="92" s="1"/>
  <c r="B10539" i="92"/>
  <c r="K10539" i="92" s="1"/>
  <c r="B10540" i="92"/>
  <c r="K10540" i="92" s="1"/>
  <c r="B10541" i="92"/>
  <c r="K10541" i="92" s="1"/>
  <c r="B10542" i="92"/>
  <c r="K10542" i="92" s="1"/>
  <c r="B10543" i="92"/>
  <c r="K10543" i="92" s="1"/>
  <c r="B10544" i="92"/>
  <c r="K10544" i="92" s="1"/>
  <c r="B10545" i="92"/>
  <c r="K10545" i="92" s="1"/>
  <c r="B10546" i="92"/>
  <c r="K10546" i="92" s="1"/>
  <c r="B10547" i="92"/>
  <c r="K10547" i="92" s="1"/>
  <c r="B10548" i="92"/>
  <c r="K10548" i="92" s="1"/>
  <c r="B10549" i="92"/>
  <c r="K10549" i="92" s="1"/>
  <c r="B10550" i="92"/>
  <c r="K10550" i="92" s="1"/>
  <c r="B10551" i="92"/>
  <c r="K10551" i="92" s="1"/>
  <c r="B10552" i="92"/>
  <c r="K10552" i="92" s="1"/>
  <c r="B10553" i="92"/>
  <c r="K10553" i="92" s="1"/>
  <c r="B10554" i="92"/>
  <c r="K10554" i="92" s="1"/>
  <c r="B10555" i="92"/>
  <c r="K10555" i="92" s="1"/>
  <c r="B10556" i="92"/>
  <c r="K10556" i="92" s="1"/>
  <c r="B10557" i="92"/>
  <c r="K10557" i="92" s="1"/>
  <c r="B10558" i="92"/>
  <c r="K10558" i="92" s="1"/>
  <c r="B10559" i="92"/>
  <c r="K10559" i="92" s="1"/>
  <c r="B10560" i="92"/>
  <c r="K10560" i="92" s="1"/>
  <c r="B10561" i="92"/>
  <c r="K10561" i="92" s="1"/>
  <c r="B10562" i="92"/>
  <c r="K10562" i="92" s="1"/>
  <c r="B10563" i="92"/>
  <c r="K10563" i="92" s="1"/>
  <c r="B10564" i="92"/>
  <c r="K10564" i="92" s="1"/>
  <c r="B10565" i="92"/>
  <c r="K10565" i="92" s="1"/>
  <c r="B10566" i="92"/>
  <c r="K10566" i="92" s="1"/>
  <c r="B10567" i="92"/>
  <c r="K10567" i="92" s="1"/>
  <c r="B10568" i="92"/>
  <c r="K10568" i="92" s="1"/>
  <c r="B10569" i="92"/>
  <c r="K10569" i="92" s="1"/>
  <c r="B10570" i="92"/>
  <c r="K10570" i="92" s="1"/>
  <c r="B10571" i="92"/>
  <c r="K10571" i="92" s="1"/>
  <c r="B10572" i="92"/>
  <c r="K10572" i="92" s="1"/>
  <c r="B10573" i="92"/>
  <c r="K10573" i="92" s="1"/>
  <c r="B10574" i="92"/>
  <c r="K10574" i="92" s="1"/>
  <c r="B10575" i="92"/>
  <c r="K10575" i="92" s="1"/>
  <c r="B10576" i="92"/>
  <c r="K10576" i="92" s="1"/>
  <c r="B10577" i="92"/>
  <c r="K10577" i="92" s="1"/>
  <c r="B10578" i="92"/>
  <c r="K10578" i="92" s="1"/>
  <c r="B10579" i="92"/>
  <c r="K10579" i="92" s="1"/>
  <c r="B10580" i="92"/>
  <c r="K10580" i="92" s="1"/>
  <c r="B10581" i="92"/>
  <c r="K10581" i="92" s="1"/>
  <c r="B10582" i="92"/>
  <c r="K10582" i="92" s="1"/>
  <c r="B10583" i="92"/>
  <c r="K10583" i="92" s="1"/>
  <c r="B10584" i="92"/>
  <c r="K10584" i="92" s="1"/>
  <c r="B10585" i="92"/>
  <c r="K10585" i="92" s="1"/>
  <c r="B10586" i="92"/>
  <c r="K10586" i="92" s="1"/>
  <c r="B10587" i="92"/>
  <c r="K10587" i="92" s="1"/>
  <c r="B10588" i="92"/>
  <c r="K10588" i="92" s="1"/>
  <c r="B10589" i="92"/>
  <c r="K10589" i="92" s="1"/>
  <c r="B10590" i="92"/>
  <c r="K10590" i="92" s="1"/>
  <c r="B10591" i="92"/>
  <c r="K10591" i="92" s="1"/>
  <c r="B10592" i="92"/>
  <c r="K10592" i="92" s="1"/>
  <c r="B10593" i="92"/>
  <c r="K10593" i="92" s="1"/>
  <c r="B10594" i="92"/>
  <c r="K10594" i="92" s="1"/>
  <c r="B10595" i="92"/>
  <c r="K10595" i="92" s="1"/>
  <c r="B10596" i="92"/>
  <c r="K10596" i="92" s="1"/>
  <c r="B10597" i="92"/>
  <c r="K10597" i="92" s="1"/>
  <c r="B10598" i="92"/>
  <c r="K10598" i="92" s="1"/>
  <c r="B10599" i="92"/>
  <c r="K10599" i="92" s="1"/>
  <c r="B10600" i="92"/>
  <c r="K10600" i="92" s="1"/>
  <c r="B10601" i="92"/>
  <c r="K10601" i="92" s="1"/>
  <c r="B10602" i="92"/>
  <c r="K10602" i="92" s="1"/>
  <c r="B10603" i="92"/>
  <c r="K10603" i="92" s="1"/>
  <c r="B10604" i="92"/>
  <c r="K10604" i="92" s="1"/>
  <c r="B10605" i="92"/>
  <c r="K10605" i="92" s="1"/>
  <c r="B10606" i="92"/>
  <c r="K10606" i="92" s="1"/>
  <c r="B10607" i="92"/>
  <c r="K10607" i="92" s="1"/>
  <c r="B10608" i="92"/>
  <c r="K10608" i="92" s="1"/>
  <c r="B10609" i="92"/>
  <c r="K10609" i="92" s="1"/>
  <c r="B10610" i="92"/>
  <c r="K10610" i="92" s="1"/>
  <c r="B10611" i="92"/>
  <c r="K10611" i="92" s="1"/>
  <c r="B10612" i="92"/>
  <c r="K10612" i="92" s="1"/>
  <c r="B10613" i="92"/>
  <c r="K10613" i="92" s="1"/>
  <c r="B10614" i="92"/>
  <c r="K10614" i="92" s="1"/>
  <c r="B10615" i="92"/>
  <c r="K10615" i="92" s="1"/>
  <c r="B10616" i="92"/>
  <c r="K10616" i="92" s="1"/>
  <c r="B10617" i="92"/>
  <c r="K10617" i="92" s="1"/>
  <c r="B10618" i="92"/>
  <c r="K10618" i="92" s="1"/>
  <c r="B10619" i="92"/>
  <c r="K10619" i="92" s="1"/>
  <c r="B10620" i="92"/>
  <c r="K10620" i="92" s="1"/>
  <c r="B10621" i="92"/>
  <c r="K10621" i="92" s="1"/>
  <c r="B10622" i="92"/>
  <c r="K10622" i="92" s="1"/>
  <c r="B10623" i="92"/>
  <c r="K10623" i="92" s="1"/>
  <c r="B10624" i="92"/>
  <c r="K10624" i="92" s="1"/>
  <c r="B10625" i="92"/>
  <c r="K10625" i="92" s="1"/>
  <c r="B10626" i="92"/>
  <c r="K10626" i="92" s="1"/>
  <c r="B10627" i="92"/>
  <c r="K10627" i="92" s="1"/>
  <c r="B10628" i="92"/>
  <c r="K10628" i="92" s="1"/>
  <c r="B10629" i="92"/>
  <c r="K10629" i="92" s="1"/>
  <c r="B10630" i="92"/>
  <c r="K10630" i="92" s="1"/>
  <c r="B10631" i="92"/>
  <c r="K10631" i="92" s="1"/>
  <c r="B10632" i="92"/>
  <c r="K10632" i="92" s="1"/>
  <c r="B10633" i="92"/>
  <c r="K10633" i="92" s="1"/>
  <c r="B10634" i="92"/>
  <c r="K10634" i="92" s="1"/>
  <c r="B10635" i="92"/>
  <c r="K10635" i="92" s="1"/>
  <c r="B10636" i="92"/>
  <c r="K10636" i="92" s="1"/>
  <c r="B10637" i="92"/>
  <c r="K10637" i="92" s="1"/>
  <c r="B10638" i="92"/>
  <c r="K10638" i="92" s="1"/>
  <c r="B10639" i="92"/>
  <c r="K10639" i="92" s="1"/>
  <c r="B10640" i="92"/>
  <c r="K10640" i="92" s="1"/>
  <c r="B10641" i="92"/>
  <c r="K10641" i="92" s="1"/>
  <c r="B10642" i="92"/>
  <c r="K10642" i="92" s="1"/>
  <c r="B10643" i="92"/>
  <c r="K10643" i="92" s="1"/>
  <c r="B10644" i="92"/>
  <c r="K10644" i="92" s="1"/>
  <c r="B10645" i="92"/>
  <c r="K10645" i="92" s="1"/>
  <c r="B10646" i="92"/>
  <c r="K10646" i="92" s="1"/>
  <c r="B10647" i="92"/>
  <c r="K10647" i="92" s="1"/>
  <c r="B10648" i="92"/>
  <c r="K10648" i="92" s="1"/>
  <c r="B10649" i="92"/>
  <c r="K10649" i="92" s="1"/>
  <c r="B10650" i="92"/>
  <c r="K10650" i="92" s="1"/>
  <c r="B10651" i="92"/>
  <c r="K10651" i="92" s="1"/>
  <c r="B10652" i="92"/>
  <c r="K10652" i="92" s="1"/>
  <c r="B10653" i="92"/>
  <c r="K10653" i="92" s="1"/>
  <c r="B10654" i="92"/>
  <c r="K10654" i="92" s="1"/>
  <c r="B10655" i="92"/>
  <c r="K10655" i="92" s="1"/>
  <c r="B10656" i="92"/>
  <c r="K10656" i="92" s="1"/>
  <c r="B10657" i="92"/>
  <c r="K10657" i="92" s="1"/>
  <c r="B10658" i="92"/>
  <c r="K10658" i="92" s="1"/>
  <c r="B10659" i="92"/>
  <c r="K10659" i="92" s="1"/>
  <c r="B10660" i="92"/>
  <c r="K10660" i="92" s="1"/>
  <c r="B10661" i="92"/>
  <c r="K10661" i="92" s="1"/>
  <c r="B10662" i="92"/>
  <c r="K10662" i="92" s="1"/>
  <c r="B10663" i="92"/>
  <c r="K10663" i="92" s="1"/>
  <c r="B10664" i="92"/>
  <c r="K10664" i="92" s="1"/>
  <c r="B10665" i="92"/>
  <c r="K10665" i="92" s="1"/>
  <c r="B10666" i="92"/>
  <c r="K10666" i="92" s="1"/>
  <c r="B10667" i="92"/>
  <c r="K10667" i="92" s="1"/>
  <c r="B10668" i="92"/>
  <c r="K10668" i="92" s="1"/>
  <c r="B10669" i="92"/>
  <c r="K10669" i="92" s="1"/>
  <c r="B10670" i="92"/>
  <c r="K10670" i="92" s="1"/>
  <c r="B10671" i="92"/>
  <c r="K10671" i="92" s="1"/>
  <c r="B10672" i="92"/>
  <c r="K10672" i="92" s="1"/>
  <c r="B10673" i="92"/>
  <c r="K10673" i="92" s="1"/>
  <c r="B10674" i="92"/>
  <c r="K10674" i="92" s="1"/>
  <c r="B10675" i="92"/>
  <c r="K10675" i="92" s="1"/>
  <c r="B10676" i="92"/>
  <c r="K10676" i="92" s="1"/>
  <c r="B10677" i="92"/>
  <c r="K10677" i="92" s="1"/>
  <c r="B10678" i="92"/>
  <c r="K10678" i="92" s="1"/>
  <c r="B10679" i="92"/>
  <c r="K10679" i="92" s="1"/>
  <c r="B10680" i="92"/>
  <c r="K10680" i="92" s="1"/>
  <c r="B10681" i="92"/>
  <c r="K10681" i="92" s="1"/>
  <c r="B10682" i="92"/>
  <c r="K10682" i="92" s="1"/>
  <c r="B10683" i="92"/>
  <c r="K10683" i="92" s="1"/>
  <c r="B10684" i="92"/>
  <c r="K10684" i="92" s="1"/>
  <c r="B10685" i="92"/>
  <c r="K10685" i="92" s="1"/>
  <c r="B10686" i="92"/>
  <c r="K10686" i="92" s="1"/>
  <c r="B10687" i="92"/>
  <c r="K10687" i="92" s="1"/>
  <c r="B10688" i="92"/>
  <c r="K10688" i="92" s="1"/>
  <c r="B10689" i="92"/>
  <c r="K10689" i="92" s="1"/>
  <c r="B10690" i="92"/>
  <c r="K10690" i="92" s="1"/>
  <c r="B10691" i="92"/>
  <c r="K10691" i="92" s="1"/>
  <c r="B10692" i="92"/>
  <c r="K10692" i="92" s="1"/>
  <c r="B10693" i="92"/>
  <c r="K10693" i="92" s="1"/>
  <c r="B10705" i="92"/>
  <c r="K10705" i="92" s="1"/>
  <c r="B10706" i="92"/>
  <c r="K10706" i="92" s="1"/>
  <c r="B10707" i="92"/>
  <c r="K10707" i="92" s="1"/>
  <c r="B10708" i="92"/>
  <c r="K10708" i="92" s="1"/>
  <c r="B10709" i="92"/>
  <c r="K10709" i="92" s="1"/>
  <c r="B10710" i="92"/>
  <c r="K10710" i="92" s="1"/>
  <c r="B10711" i="92"/>
  <c r="K10711" i="92" s="1"/>
  <c r="B10733" i="92"/>
  <c r="K10733" i="92" s="1"/>
  <c r="B10734" i="92"/>
  <c r="K10734" i="92" s="1"/>
  <c r="B10735" i="92"/>
  <c r="K10735" i="92" s="1"/>
  <c r="B10736" i="92"/>
  <c r="K10736" i="92" s="1"/>
  <c r="B10737" i="92"/>
  <c r="K10737" i="92" s="1"/>
  <c r="B10738" i="92"/>
  <c r="K10738" i="92" s="1"/>
  <c r="B10739" i="92"/>
  <c r="K10739" i="92" s="1"/>
  <c r="B10740" i="92"/>
  <c r="K10740" i="92" s="1"/>
  <c r="B10741" i="92"/>
  <c r="K10741" i="92" s="1"/>
  <c r="B10742" i="92"/>
  <c r="K10742" i="92" s="1"/>
  <c r="B10743" i="92"/>
  <c r="K10743" i="92" s="1"/>
  <c r="B10745" i="92"/>
  <c r="K10745" i="92" s="1"/>
  <c r="B10746" i="92"/>
  <c r="K10746" i="92" s="1"/>
  <c r="B10747" i="92"/>
  <c r="K10747" i="92" s="1"/>
  <c r="B10748" i="92"/>
  <c r="K10748" i="92" s="1"/>
  <c r="B10749" i="92"/>
  <c r="K10749" i="92" s="1"/>
  <c r="B10750" i="92"/>
  <c r="K10750" i="92" s="1"/>
  <c r="B10751" i="92"/>
  <c r="K10751" i="92" s="1"/>
  <c r="B10752" i="92"/>
  <c r="K10752" i="92" s="1"/>
  <c r="B10753" i="92"/>
  <c r="K10753" i="92" s="1"/>
  <c r="B10754" i="92"/>
  <c r="K10754" i="92" s="1"/>
  <c r="B10755" i="92"/>
  <c r="K10755" i="92" s="1"/>
  <c r="B10756" i="92"/>
  <c r="K10756" i="92" s="1"/>
  <c r="B10757" i="92"/>
  <c r="K10757" i="92" s="1"/>
  <c r="B10758" i="92"/>
  <c r="K10758" i="92" s="1"/>
  <c r="B10759" i="92"/>
  <c r="K10759" i="92" s="1"/>
  <c r="B10760" i="92"/>
  <c r="K10760" i="92" s="1"/>
  <c r="B10761" i="92"/>
  <c r="K10761" i="92" s="1"/>
  <c r="B10762" i="92"/>
  <c r="K10762" i="92" s="1"/>
  <c r="B10763" i="92"/>
  <c r="K10763" i="92" s="1"/>
  <c r="B10764" i="92"/>
  <c r="K10764" i="92" s="1"/>
  <c r="B10765" i="92"/>
  <c r="K10765" i="92" s="1"/>
  <c r="B10766" i="92"/>
  <c r="K10766" i="92" s="1"/>
  <c r="B10767" i="92"/>
  <c r="K10767" i="92" s="1"/>
  <c r="B10768" i="92"/>
  <c r="K10768" i="92" s="1"/>
  <c r="B10769" i="92"/>
  <c r="K10769" i="92" s="1"/>
  <c r="B10770" i="92"/>
  <c r="K10770" i="92" s="1"/>
  <c r="B10771" i="92"/>
  <c r="K10771" i="92" s="1"/>
  <c r="B10772" i="92"/>
  <c r="K10772" i="92" s="1"/>
  <c r="B10773" i="92"/>
  <c r="K10773" i="92" s="1"/>
  <c r="B10774" i="92"/>
  <c r="K10774" i="92" s="1"/>
  <c r="B10775" i="92"/>
  <c r="K10775" i="92" s="1"/>
  <c r="B10776" i="92"/>
  <c r="K10776" i="92" s="1"/>
  <c r="B10777" i="92"/>
  <c r="K10777" i="92" s="1"/>
  <c r="B10778" i="92"/>
  <c r="K10778" i="92" s="1"/>
  <c r="B10779" i="92"/>
  <c r="K10779" i="92" s="1"/>
  <c r="B10780" i="92"/>
  <c r="K10780" i="92" s="1"/>
  <c r="B10781" i="92"/>
  <c r="K10781" i="92" s="1"/>
  <c r="B10782" i="92"/>
  <c r="K10782" i="92" s="1"/>
  <c r="B10783" i="92"/>
  <c r="K10783" i="92" s="1"/>
  <c r="B10784" i="92"/>
  <c r="K10784" i="92" s="1"/>
  <c r="B10785" i="92"/>
  <c r="K10785" i="92" s="1"/>
  <c r="B10786" i="92"/>
  <c r="K10786" i="92" s="1"/>
  <c r="B10787" i="92"/>
  <c r="K10787" i="92" s="1"/>
  <c r="B10788" i="92"/>
  <c r="K10788" i="92" s="1"/>
  <c r="B10789" i="92"/>
  <c r="K10789" i="92" s="1"/>
  <c r="B10790" i="92"/>
  <c r="K10790" i="92" s="1"/>
  <c r="B10791" i="92"/>
  <c r="K10791" i="92" s="1"/>
  <c r="B10792" i="92"/>
  <c r="K10792" i="92" s="1"/>
  <c r="B10793" i="92"/>
  <c r="K10793" i="92" s="1"/>
  <c r="B10794" i="92"/>
  <c r="K10794" i="92" s="1"/>
  <c r="B10801" i="92"/>
  <c r="K10801" i="92" s="1"/>
  <c r="B10802" i="92"/>
  <c r="K10802" i="92" s="1"/>
  <c r="B10803" i="92"/>
  <c r="K10803" i="92" s="1"/>
  <c r="B10804" i="92"/>
  <c r="K10804" i="92" s="1"/>
  <c r="B10805" i="92"/>
  <c r="K10805" i="92" s="1"/>
  <c r="B10806" i="92"/>
  <c r="K10806" i="92" s="1"/>
  <c r="B10807" i="92"/>
  <c r="K10807" i="92" s="1"/>
  <c r="B10808" i="92"/>
  <c r="K10808" i="92" s="1"/>
  <c r="B10809" i="92"/>
  <c r="K10809" i="92" s="1"/>
  <c r="B10810" i="92"/>
  <c r="K10810" i="92" s="1"/>
  <c r="B10811" i="92"/>
  <c r="K10811" i="92" s="1"/>
  <c r="B10812" i="92"/>
  <c r="K10812" i="92" s="1"/>
  <c r="B10813" i="92"/>
  <c r="K10813" i="92" s="1"/>
  <c r="B10814" i="92"/>
  <c r="K10814" i="92" s="1"/>
  <c r="B10815" i="92"/>
  <c r="K10815" i="92" s="1"/>
  <c r="B10816" i="92"/>
  <c r="K10816" i="92" s="1"/>
  <c r="B10817" i="92"/>
  <c r="K10817" i="92" s="1"/>
  <c r="B10818" i="92"/>
  <c r="K10818" i="92" s="1"/>
  <c r="B10819" i="92"/>
  <c r="K10819" i="92" s="1"/>
  <c r="B10820" i="92"/>
  <c r="K10820" i="92" s="1"/>
  <c r="B10821" i="92"/>
  <c r="K10821" i="92" s="1"/>
  <c r="B10822" i="92"/>
  <c r="K10822" i="92" s="1"/>
  <c r="B10823" i="92"/>
  <c r="K10823" i="92" s="1"/>
  <c r="B10824" i="92"/>
  <c r="K10824" i="92" s="1"/>
  <c r="B10825" i="92"/>
  <c r="K10825" i="92" s="1"/>
  <c r="B10826" i="92"/>
  <c r="K10826" i="92" s="1"/>
  <c r="B10827" i="92"/>
  <c r="K10827" i="92" s="1"/>
  <c r="B10828" i="92"/>
  <c r="K10828" i="92" s="1"/>
  <c r="B10829" i="92"/>
  <c r="K10829" i="92" s="1"/>
  <c r="B10830" i="92"/>
  <c r="K10830" i="92" s="1"/>
  <c r="B10831" i="92"/>
  <c r="K10831" i="92" s="1"/>
  <c r="B10832" i="92"/>
  <c r="K10832" i="92" s="1"/>
  <c r="B10833" i="92"/>
  <c r="K10833" i="92" s="1"/>
  <c r="B10834" i="92"/>
  <c r="K10834" i="92" s="1"/>
  <c r="B10835" i="92"/>
  <c r="K10835" i="92" s="1"/>
  <c r="B10836" i="92"/>
  <c r="K10836" i="92" s="1"/>
  <c r="B10837" i="92"/>
  <c r="K10837" i="92" s="1"/>
  <c r="B10838" i="92"/>
  <c r="K10838" i="92" s="1"/>
  <c r="B10839" i="92"/>
  <c r="K10839" i="92" s="1"/>
  <c r="B10840" i="92"/>
  <c r="K10840" i="92" s="1"/>
  <c r="B10841" i="92"/>
  <c r="K10841" i="92" s="1"/>
  <c r="B10842" i="92"/>
  <c r="K10842" i="92" s="1"/>
  <c r="B10843" i="92"/>
  <c r="K10843" i="92" s="1"/>
  <c r="B10844" i="92"/>
  <c r="K10844" i="92" s="1"/>
  <c r="B10845" i="92"/>
  <c r="K10845" i="92" s="1"/>
  <c r="B10846" i="92"/>
  <c r="K10846" i="92" s="1"/>
  <c r="B10847" i="92"/>
  <c r="K10847" i="92" s="1"/>
  <c r="B10848" i="92"/>
  <c r="K10848" i="92" s="1"/>
  <c r="B10849" i="92"/>
  <c r="K10849" i="92" s="1"/>
  <c r="B10850" i="92"/>
  <c r="K10850" i="92" s="1"/>
  <c r="B10851" i="92"/>
  <c r="K10851" i="92" s="1"/>
  <c r="B10852" i="92"/>
  <c r="K10852" i="92" s="1"/>
  <c r="B10853" i="92"/>
  <c r="K10853" i="92" s="1"/>
  <c r="B10854" i="92"/>
  <c r="K10854" i="92" s="1"/>
  <c r="B10855" i="92"/>
  <c r="K10855" i="92" s="1"/>
  <c r="B10856" i="92"/>
  <c r="K10856" i="92" s="1"/>
  <c r="B10857" i="92"/>
  <c r="K10857" i="92" s="1"/>
  <c r="B10858" i="92"/>
  <c r="K10858" i="92" s="1"/>
  <c r="B10859" i="92"/>
  <c r="K10859" i="92" s="1"/>
  <c r="B10860" i="92"/>
  <c r="K10860" i="92" s="1"/>
  <c r="B10861" i="92"/>
  <c r="K10861" i="92" s="1"/>
  <c r="B10862" i="92"/>
  <c r="K10862" i="92" s="1"/>
  <c r="B10863" i="92"/>
  <c r="K10863" i="92" s="1"/>
  <c r="B10864" i="92"/>
  <c r="K10864" i="92" s="1"/>
  <c r="B10865" i="92"/>
  <c r="K10865" i="92" s="1"/>
  <c r="B10866" i="92"/>
  <c r="K10866" i="92" s="1"/>
  <c r="B10867" i="92"/>
  <c r="K10867" i="92" s="1"/>
  <c r="B10868" i="92"/>
  <c r="K10868" i="92" s="1"/>
  <c r="B10871" i="92"/>
  <c r="K10871" i="92" s="1"/>
  <c r="B10872" i="92"/>
  <c r="K10872" i="92" s="1"/>
  <c r="B10873" i="92"/>
  <c r="K10873" i="92" s="1"/>
  <c r="B10874" i="92"/>
  <c r="K10874" i="92" s="1"/>
  <c r="B10875" i="92"/>
  <c r="K10875" i="92" s="1"/>
  <c r="B10876" i="92"/>
  <c r="K10876" i="92" s="1"/>
  <c r="B10877" i="92"/>
  <c r="K10877" i="92" s="1"/>
  <c r="B10878" i="92"/>
  <c r="K10878" i="92" s="1"/>
  <c r="B10879" i="92"/>
  <c r="K10879" i="92" s="1"/>
  <c r="B10880" i="92"/>
  <c r="K10880" i="92" s="1"/>
  <c r="B10881" i="92"/>
  <c r="K10881" i="92" s="1"/>
  <c r="B10882" i="92"/>
  <c r="K10882" i="92" s="1"/>
  <c r="B10883" i="92"/>
  <c r="K10883" i="92" s="1"/>
  <c r="B10884" i="92"/>
  <c r="K10884" i="92" s="1"/>
  <c r="B10885" i="92"/>
  <c r="K10885" i="92" s="1"/>
  <c r="B10886" i="92"/>
  <c r="K10886" i="92" s="1"/>
  <c r="B10887" i="92"/>
  <c r="K10887" i="92" s="1"/>
  <c r="B10888" i="92"/>
  <c r="K10888" i="92" s="1"/>
  <c r="B10889" i="92"/>
  <c r="K10889" i="92" s="1"/>
  <c r="B10890" i="92"/>
  <c r="K10890" i="92" s="1"/>
  <c r="B10891" i="92"/>
  <c r="K10891" i="92" s="1"/>
  <c r="B10892" i="92"/>
  <c r="K10892" i="92" s="1"/>
  <c r="B10893" i="92"/>
  <c r="K10893" i="92" s="1"/>
  <c r="B10894" i="92"/>
  <c r="K10894" i="92" s="1"/>
  <c r="B10895" i="92"/>
  <c r="K10895" i="92" s="1"/>
  <c r="B10896" i="92"/>
  <c r="K10896" i="92" s="1"/>
  <c r="B10897" i="92"/>
  <c r="K10897" i="92" s="1"/>
  <c r="B10898" i="92"/>
  <c r="K10898" i="92" s="1"/>
  <c r="B10899" i="92"/>
  <c r="K10899" i="92" s="1"/>
  <c r="B10900" i="92"/>
  <c r="K10900" i="92" s="1"/>
  <c r="B10901" i="92"/>
  <c r="K10901" i="92" s="1"/>
  <c r="B10902" i="92"/>
  <c r="K10902" i="92" s="1"/>
  <c r="B10903" i="92"/>
  <c r="K10903" i="92" s="1"/>
  <c r="B10904" i="92"/>
  <c r="K10904" i="92" s="1"/>
  <c r="B10905" i="92"/>
  <c r="K10905" i="92" s="1"/>
  <c r="B10906" i="92"/>
  <c r="K10906" i="92" s="1"/>
  <c r="B10907" i="92"/>
  <c r="K10907" i="92" s="1"/>
  <c r="B10908" i="92"/>
  <c r="K10908" i="92" s="1"/>
  <c r="B10909" i="92"/>
  <c r="K10909" i="92" s="1"/>
  <c r="B10910" i="92"/>
  <c r="K10910" i="92" s="1"/>
  <c r="B10911" i="92"/>
  <c r="K10911" i="92" s="1"/>
  <c r="B10912" i="92"/>
  <c r="K10912" i="92" s="1"/>
  <c r="B10913" i="92"/>
  <c r="K10913" i="92" s="1"/>
  <c r="B10914" i="92"/>
  <c r="K10914" i="92" s="1"/>
  <c r="B10915" i="92"/>
  <c r="K10915" i="92" s="1"/>
  <c r="B10916" i="92"/>
  <c r="K10916" i="92" s="1"/>
  <c r="B10917" i="92"/>
  <c r="K10917" i="92" s="1"/>
  <c r="B10918" i="92"/>
  <c r="K10918" i="92" s="1"/>
  <c r="B10919" i="92"/>
  <c r="K10919" i="92" s="1"/>
  <c r="B10920" i="92"/>
  <c r="K10920" i="92" s="1"/>
  <c r="B10921" i="92"/>
  <c r="K10921" i="92" s="1"/>
  <c r="B10922" i="92"/>
  <c r="K10922" i="92" s="1"/>
  <c r="B10923" i="92"/>
  <c r="K10923" i="92" s="1"/>
  <c r="B10924" i="92"/>
  <c r="K10924" i="92" s="1"/>
  <c r="B10925" i="92"/>
  <c r="K10925" i="92" s="1"/>
  <c r="B10926" i="92"/>
  <c r="K10926" i="92" s="1"/>
  <c r="B10927" i="92"/>
  <c r="K10927" i="92" s="1"/>
  <c r="B10928" i="92"/>
  <c r="K10928" i="92" s="1"/>
  <c r="B10929" i="92"/>
  <c r="K10929" i="92" s="1"/>
  <c r="B10930" i="92"/>
  <c r="K10930" i="92" s="1"/>
  <c r="B10931" i="92"/>
  <c r="K10931" i="92" s="1"/>
  <c r="B10932" i="92"/>
  <c r="K10932" i="92" s="1"/>
  <c r="B10933" i="92"/>
  <c r="K10933" i="92" s="1"/>
  <c r="B10934" i="92"/>
  <c r="K10934" i="92" s="1"/>
  <c r="B10935" i="92"/>
  <c r="K10935" i="92" s="1"/>
  <c r="B10936" i="92"/>
  <c r="K10936" i="92" s="1"/>
  <c r="B10937" i="92"/>
  <c r="K10937" i="92" s="1"/>
  <c r="B10938" i="92"/>
  <c r="K10938" i="92" s="1"/>
  <c r="B10939" i="92"/>
  <c r="K10939" i="92" s="1"/>
  <c r="B10940" i="92"/>
  <c r="K10940" i="92" s="1"/>
  <c r="B10941" i="92"/>
  <c r="K10941" i="92" s="1"/>
  <c r="B10942" i="92"/>
  <c r="K10942" i="92" s="1"/>
  <c r="B10943" i="92"/>
  <c r="K10943" i="92" s="1"/>
  <c r="B10944" i="92"/>
  <c r="K10944" i="92" s="1"/>
  <c r="B10945" i="92"/>
  <c r="K10945" i="92" s="1"/>
  <c r="B10946" i="92"/>
  <c r="K10946" i="92" s="1"/>
  <c r="B10947" i="92"/>
  <c r="K10947" i="92" s="1"/>
  <c r="B10948" i="92"/>
  <c r="K10948" i="92" s="1"/>
  <c r="B10949" i="92"/>
  <c r="K10949" i="92" s="1"/>
  <c r="B10950" i="92"/>
  <c r="K10950" i="92" s="1"/>
  <c r="B10951" i="92"/>
  <c r="K10951" i="92" s="1"/>
  <c r="B10952" i="92"/>
  <c r="K10952" i="92" s="1"/>
  <c r="B10953" i="92"/>
  <c r="K10953" i="92" s="1"/>
  <c r="B10954" i="92"/>
  <c r="K10954" i="92" s="1"/>
  <c r="B10955" i="92"/>
  <c r="K10955" i="92" s="1"/>
  <c r="B10956" i="92"/>
  <c r="K10956" i="92" s="1"/>
  <c r="B10957" i="92"/>
  <c r="K10957" i="92" s="1"/>
  <c r="B10958" i="92"/>
  <c r="K10958" i="92" s="1"/>
  <c r="B10959" i="92"/>
  <c r="K10959" i="92" s="1"/>
  <c r="B10960" i="92"/>
  <c r="K10960" i="92" s="1"/>
  <c r="B10961" i="92"/>
  <c r="K10961" i="92" s="1"/>
  <c r="B10962" i="92"/>
  <c r="K10962" i="92" s="1"/>
  <c r="B10963" i="92"/>
  <c r="K10963" i="92" s="1"/>
  <c r="B10964" i="92"/>
  <c r="K10964" i="92" s="1"/>
  <c r="B10965" i="92"/>
  <c r="K10965" i="92" s="1"/>
  <c r="B10966" i="92"/>
  <c r="K10966" i="92" s="1"/>
  <c r="B10967" i="92"/>
  <c r="K10967" i="92" s="1"/>
  <c r="B10968" i="92"/>
  <c r="K10968" i="92" s="1"/>
  <c r="B10969" i="92"/>
  <c r="K10969" i="92" s="1"/>
  <c r="B10970" i="92"/>
  <c r="K10970" i="92" s="1"/>
  <c r="B10971" i="92"/>
  <c r="K10971" i="92" s="1"/>
  <c r="B10972" i="92"/>
  <c r="K10972" i="92" s="1"/>
  <c r="B10973" i="92"/>
  <c r="K10973" i="92" s="1"/>
  <c r="B10974" i="92"/>
  <c r="K10974" i="92" s="1"/>
  <c r="B10975" i="92"/>
  <c r="K10975" i="92" s="1"/>
  <c r="B10976" i="92"/>
  <c r="K10976" i="92" s="1"/>
  <c r="B10977" i="92"/>
  <c r="K10977" i="92" s="1"/>
  <c r="B10978" i="92"/>
  <c r="K10978" i="92" s="1"/>
  <c r="B10979" i="92"/>
  <c r="K10979" i="92" s="1"/>
  <c r="B10980" i="92"/>
  <c r="K10980" i="92" s="1"/>
  <c r="B10981" i="92"/>
  <c r="K10981" i="92" s="1"/>
  <c r="B10982" i="92"/>
  <c r="K10982" i="92" s="1"/>
  <c r="B10983" i="92"/>
  <c r="K10983" i="92" s="1"/>
  <c r="B10984" i="92"/>
  <c r="K10984" i="92" s="1"/>
  <c r="B10985" i="92"/>
  <c r="K10985" i="92" s="1"/>
  <c r="B10986" i="92"/>
  <c r="K10986" i="92" s="1"/>
  <c r="B10987" i="92"/>
  <c r="K10987" i="92" s="1"/>
  <c r="B10988" i="92"/>
  <c r="K10988" i="92" s="1"/>
  <c r="B10989" i="92"/>
  <c r="K10989" i="92" s="1"/>
  <c r="B10990" i="92"/>
  <c r="K10990" i="92" s="1"/>
  <c r="B10991" i="92"/>
  <c r="K10991" i="92" s="1"/>
  <c r="B10992" i="92"/>
  <c r="K10992" i="92" s="1"/>
  <c r="B10993" i="92"/>
  <c r="K10993" i="92" s="1"/>
  <c r="B10994" i="92"/>
  <c r="K10994" i="92" s="1"/>
  <c r="B10995" i="92"/>
  <c r="K10995" i="92" s="1"/>
  <c r="B10996" i="92"/>
  <c r="K10996" i="92" s="1"/>
  <c r="B10997" i="92"/>
  <c r="K10997" i="92" s="1"/>
  <c r="B10998" i="92"/>
  <c r="K10998" i="92" s="1"/>
  <c r="B10999" i="92"/>
  <c r="K10999" i="92" s="1"/>
  <c r="B11000" i="92"/>
  <c r="K11000" i="92" s="1"/>
  <c r="B11001" i="92"/>
  <c r="K11001" i="92" s="1"/>
  <c r="B11002" i="92"/>
  <c r="K11002" i="92" s="1"/>
  <c r="B11003" i="92"/>
  <c r="K11003" i="92" s="1"/>
  <c r="B11004" i="92"/>
  <c r="K11004" i="92" s="1"/>
  <c r="B11005" i="92"/>
  <c r="K11005" i="92" s="1"/>
  <c r="B11006" i="92"/>
  <c r="K11006" i="92" s="1"/>
  <c r="B11007" i="92"/>
  <c r="K11007" i="92" s="1"/>
  <c r="B11008" i="92"/>
  <c r="K11008" i="92" s="1"/>
  <c r="B11009" i="92"/>
  <c r="K11009" i="92" s="1"/>
  <c r="B11010" i="92"/>
  <c r="K11010" i="92" s="1"/>
  <c r="B11011" i="92"/>
  <c r="K11011" i="92" s="1"/>
  <c r="B11012" i="92"/>
  <c r="K11012" i="92" s="1"/>
  <c r="B11013" i="92"/>
  <c r="K11013" i="92" s="1"/>
  <c r="B11014" i="92"/>
  <c r="K11014" i="92" s="1"/>
  <c r="B11015" i="92"/>
  <c r="K11015" i="92" s="1"/>
  <c r="B11016" i="92"/>
  <c r="K11016" i="92" s="1"/>
  <c r="B11017" i="92"/>
  <c r="K11017" i="92" s="1"/>
  <c r="B11018" i="92"/>
  <c r="K11018" i="92" s="1"/>
  <c r="B11019" i="92"/>
  <c r="K11019" i="92" s="1"/>
  <c r="B11020" i="92"/>
  <c r="K11020" i="92" s="1"/>
  <c r="B11021" i="92"/>
  <c r="K11021" i="92" s="1"/>
  <c r="B11022" i="92"/>
  <c r="K11022" i="92" s="1"/>
  <c r="B11023" i="92"/>
  <c r="K11023" i="92" s="1"/>
  <c r="B11024" i="92"/>
  <c r="K11024" i="92" s="1"/>
  <c r="B11025" i="92"/>
  <c r="K11025" i="92" s="1"/>
  <c r="B11026" i="92"/>
  <c r="K11026" i="92" s="1"/>
  <c r="B11027" i="92"/>
  <c r="K11027" i="92" s="1"/>
  <c r="B11028" i="92"/>
  <c r="K11028" i="92" s="1"/>
  <c r="B11029" i="92"/>
  <c r="K11029" i="92" s="1"/>
  <c r="B11030" i="92"/>
  <c r="K11030" i="92" s="1"/>
  <c r="B11031" i="92"/>
  <c r="K11031" i="92" s="1"/>
  <c r="B11032" i="92"/>
  <c r="K11032" i="92" s="1"/>
  <c r="B11033" i="92"/>
  <c r="K11033" i="92" s="1"/>
  <c r="B11034" i="92"/>
  <c r="K11034" i="92" s="1"/>
  <c r="B11035" i="92"/>
  <c r="K11035" i="92" s="1"/>
  <c r="B11036" i="92"/>
  <c r="K11036" i="92" s="1"/>
  <c r="B11037" i="92"/>
  <c r="K11037" i="92" s="1"/>
  <c r="B11038" i="92"/>
  <c r="K11038" i="92" s="1"/>
  <c r="B11039" i="92"/>
  <c r="K11039" i="92" s="1"/>
  <c r="B11040" i="92"/>
  <c r="K11040" i="92" s="1"/>
  <c r="B11041" i="92"/>
  <c r="K11041" i="92" s="1"/>
  <c r="B11042" i="92"/>
  <c r="K11042" i="92" s="1"/>
  <c r="B11043" i="92"/>
  <c r="K11043" i="92" s="1"/>
  <c r="B11044" i="92"/>
  <c r="K11044" i="92" s="1"/>
  <c r="B11045" i="92"/>
  <c r="K11045" i="92" s="1"/>
  <c r="B11046" i="92"/>
  <c r="K11046" i="92" s="1"/>
  <c r="B11047" i="92"/>
  <c r="K11047" i="92" s="1"/>
  <c r="B11048" i="92"/>
  <c r="K11048" i="92" s="1"/>
  <c r="B11049" i="92"/>
  <c r="K11049" i="92" s="1"/>
  <c r="B11050" i="92"/>
  <c r="K11050" i="92" s="1"/>
  <c r="B11051" i="92"/>
  <c r="K11051" i="92" s="1"/>
  <c r="B11052" i="92"/>
  <c r="K11052" i="92" s="1"/>
  <c r="B11053" i="92"/>
  <c r="K11053" i="92" s="1"/>
  <c r="B11054" i="92"/>
  <c r="K11054" i="92" s="1"/>
  <c r="B11055" i="92"/>
  <c r="K11055" i="92" s="1"/>
  <c r="B11056" i="92"/>
  <c r="K11056" i="92" s="1"/>
  <c r="B11057" i="92"/>
  <c r="K11057" i="92" s="1"/>
  <c r="B11058" i="92"/>
  <c r="K11058" i="92" s="1"/>
  <c r="B11059" i="92"/>
  <c r="K11059" i="92" s="1"/>
  <c r="B11060" i="92"/>
  <c r="K11060" i="92" s="1"/>
  <c r="B11061" i="92"/>
  <c r="K11061" i="92" s="1"/>
  <c r="B11062" i="92"/>
  <c r="K11062" i="92" s="1"/>
  <c r="B11063" i="92"/>
  <c r="K11063" i="92" s="1"/>
  <c r="B11064" i="92"/>
  <c r="K11064" i="92" s="1"/>
  <c r="B11065" i="92"/>
  <c r="K11065" i="92" s="1"/>
  <c r="B11066" i="92"/>
  <c r="K11066" i="92" s="1"/>
  <c r="B11067" i="92"/>
  <c r="K11067" i="92" s="1"/>
  <c r="B11068" i="92"/>
  <c r="K11068" i="92" s="1"/>
  <c r="B11069" i="92"/>
  <c r="K11069" i="92" s="1"/>
  <c r="B11070" i="92"/>
  <c r="K11070" i="92" s="1"/>
  <c r="B11071" i="92"/>
  <c r="K11071" i="92" s="1"/>
  <c r="B11072" i="92"/>
  <c r="K11072" i="92" s="1"/>
  <c r="B11073" i="92"/>
  <c r="K11073" i="92" s="1"/>
  <c r="B11074" i="92"/>
  <c r="K11074" i="92" s="1"/>
  <c r="B11075" i="92"/>
  <c r="K11075" i="92" s="1"/>
  <c r="B11076" i="92"/>
  <c r="K11076" i="92" s="1"/>
  <c r="B11077" i="92"/>
  <c r="K11077" i="92" s="1"/>
  <c r="B11078" i="92"/>
  <c r="K11078" i="92" s="1"/>
  <c r="B11079" i="92"/>
  <c r="K11079" i="92" s="1"/>
  <c r="B11080" i="92"/>
  <c r="K11080" i="92" s="1"/>
  <c r="B11081" i="92"/>
  <c r="K11081" i="92" s="1"/>
  <c r="B11082" i="92"/>
  <c r="K11082" i="92" s="1"/>
  <c r="B11083" i="92"/>
  <c r="K11083" i="92" s="1"/>
  <c r="B11084" i="92"/>
  <c r="K11084" i="92" s="1"/>
  <c r="B11085" i="92"/>
  <c r="K11085" i="92" s="1"/>
  <c r="B11086" i="92"/>
  <c r="K11086" i="92" s="1"/>
  <c r="B11087" i="92"/>
  <c r="K11087" i="92" s="1"/>
  <c r="B11088" i="92"/>
  <c r="K11088" i="92" s="1"/>
  <c r="B11089" i="92"/>
  <c r="K11089" i="92" s="1"/>
  <c r="B11090" i="92"/>
  <c r="K11090" i="92" s="1"/>
  <c r="B11091" i="92"/>
  <c r="K11091" i="92" s="1"/>
  <c r="B11092" i="92"/>
  <c r="K11092" i="92" s="1"/>
  <c r="B11093" i="92"/>
  <c r="K11093" i="92" s="1"/>
  <c r="B11094" i="92"/>
  <c r="K11094" i="92" s="1"/>
  <c r="B11095" i="92"/>
  <c r="K11095" i="92" s="1"/>
  <c r="B11096" i="92"/>
  <c r="K11096" i="92" s="1"/>
  <c r="B11097" i="92"/>
  <c r="K11097" i="92" s="1"/>
  <c r="B11098" i="92"/>
  <c r="K11098" i="92" s="1"/>
  <c r="B11099" i="92"/>
  <c r="K11099" i="92" s="1"/>
  <c r="B11100" i="92"/>
  <c r="K11100" i="92" s="1"/>
  <c r="B11101" i="92"/>
  <c r="K11101" i="92" s="1"/>
  <c r="B11102" i="92"/>
  <c r="K11102" i="92" s="1"/>
  <c r="B11103" i="92"/>
  <c r="K11103" i="92" s="1"/>
  <c r="B11104" i="92"/>
  <c r="K11104" i="92" s="1"/>
  <c r="B11105" i="92"/>
  <c r="K11105" i="92" s="1"/>
  <c r="B11106" i="92"/>
  <c r="K11106" i="92" s="1"/>
  <c r="B11107" i="92"/>
  <c r="K11107" i="92" s="1"/>
  <c r="B11108" i="92"/>
  <c r="K11108" i="92" s="1"/>
  <c r="B11109" i="92"/>
  <c r="K11109" i="92" s="1"/>
  <c r="B11110" i="92"/>
  <c r="K11110" i="92" s="1"/>
  <c r="B11111" i="92"/>
  <c r="K11111" i="92" s="1"/>
  <c r="B11112" i="92"/>
  <c r="K11112" i="92" s="1"/>
  <c r="B11113" i="92"/>
  <c r="K11113" i="92" s="1"/>
  <c r="B11114" i="92"/>
  <c r="K11114" i="92" s="1"/>
  <c r="B11115" i="92"/>
  <c r="K11115" i="92" s="1"/>
  <c r="B11116" i="92"/>
  <c r="K11116" i="92" s="1"/>
  <c r="B11117" i="92"/>
  <c r="K11117" i="92" s="1"/>
  <c r="B11118" i="92"/>
  <c r="K11118" i="92" s="1"/>
  <c r="B11119" i="92"/>
  <c r="K11119" i="92" s="1"/>
  <c r="B11120" i="92"/>
  <c r="K11120" i="92" s="1"/>
  <c r="B11121" i="92"/>
  <c r="K11121" i="92" s="1"/>
  <c r="B11122" i="92"/>
  <c r="K11122" i="92" s="1"/>
  <c r="B11123" i="92"/>
  <c r="K11123" i="92" s="1"/>
  <c r="B11124" i="92"/>
  <c r="K11124" i="92" s="1"/>
  <c r="B11125" i="92"/>
  <c r="K11125" i="92" s="1"/>
  <c r="B11126" i="92"/>
  <c r="K11126" i="92" s="1"/>
  <c r="B11127" i="92"/>
  <c r="K11127" i="92" s="1"/>
  <c r="B11128" i="92"/>
  <c r="K11128" i="92" s="1"/>
  <c r="B11129" i="92"/>
  <c r="K11129" i="92" s="1"/>
  <c r="B11130" i="92"/>
  <c r="K11130" i="92" s="1"/>
  <c r="B11131" i="92"/>
  <c r="K11131" i="92" s="1"/>
  <c r="B11132" i="92"/>
  <c r="K11132" i="92" s="1"/>
  <c r="B11133" i="92"/>
  <c r="K11133" i="92" s="1"/>
  <c r="B11134" i="92"/>
  <c r="K11134" i="92" s="1"/>
  <c r="B11135" i="92"/>
  <c r="K11135" i="92" s="1"/>
  <c r="B11136" i="92"/>
  <c r="K11136" i="92" s="1"/>
  <c r="B11137" i="92"/>
  <c r="K11137" i="92" s="1"/>
  <c r="B11138" i="92"/>
  <c r="K11138" i="92" s="1"/>
  <c r="B11139" i="92"/>
  <c r="K11139" i="92" s="1"/>
  <c r="B11140" i="92"/>
  <c r="K11140" i="92" s="1"/>
  <c r="B11141" i="92"/>
  <c r="K11141" i="92" s="1"/>
  <c r="B11142" i="92"/>
  <c r="K11142" i="92" s="1"/>
  <c r="B11143" i="92"/>
  <c r="K11143" i="92" s="1"/>
  <c r="B11144" i="92"/>
  <c r="K11144" i="92" s="1"/>
  <c r="B11145" i="92"/>
  <c r="K11145" i="92" s="1"/>
  <c r="B11146" i="92"/>
  <c r="K11146" i="92" s="1"/>
  <c r="B11147" i="92"/>
  <c r="K11147" i="92" s="1"/>
  <c r="B11148" i="92"/>
  <c r="K11148" i="92" s="1"/>
  <c r="B11149" i="92"/>
  <c r="K11149" i="92" s="1"/>
  <c r="B11150" i="92"/>
  <c r="K11150" i="92" s="1"/>
  <c r="B11151" i="92"/>
  <c r="K11151" i="92" s="1"/>
  <c r="B11152" i="92"/>
  <c r="K11152" i="92" s="1"/>
  <c r="B11153" i="92"/>
  <c r="K11153" i="92" s="1"/>
  <c r="B11154" i="92"/>
  <c r="K11154" i="92" s="1"/>
  <c r="B11155" i="92"/>
  <c r="K11155" i="92" s="1"/>
  <c r="B11156" i="92"/>
  <c r="K11156" i="92" s="1"/>
  <c r="B11157" i="92"/>
  <c r="K11157" i="92" s="1"/>
  <c r="B11158" i="92"/>
  <c r="K11158" i="92" s="1"/>
  <c r="B11159" i="92"/>
  <c r="K11159" i="92" s="1"/>
  <c r="B11160" i="92"/>
  <c r="K11160" i="92" s="1"/>
  <c r="B11161" i="92"/>
  <c r="K11161" i="92" s="1"/>
  <c r="B11162" i="92"/>
  <c r="K11162" i="92" s="1"/>
  <c r="B11163" i="92"/>
  <c r="K11163" i="92" s="1"/>
  <c r="B11164" i="92"/>
  <c r="K11164" i="92" s="1"/>
  <c r="B11165" i="92"/>
  <c r="K11165" i="92" s="1"/>
  <c r="B11166" i="92"/>
  <c r="K11166" i="92" s="1"/>
  <c r="B11167" i="92"/>
  <c r="K11167" i="92" s="1"/>
  <c r="B11168" i="92"/>
  <c r="K11168" i="92" s="1"/>
  <c r="B11169" i="92"/>
  <c r="K11169" i="92" s="1"/>
  <c r="B11170" i="92"/>
  <c r="K11170" i="92" s="1"/>
  <c r="B11171" i="92"/>
  <c r="K11171" i="92" s="1"/>
  <c r="B11172" i="92"/>
  <c r="K11172" i="92" s="1"/>
  <c r="B11173" i="92"/>
  <c r="K11173" i="92" s="1"/>
  <c r="B11174" i="92"/>
  <c r="K11174" i="92" s="1"/>
  <c r="B11175" i="92"/>
  <c r="K11175" i="92" s="1"/>
  <c r="B11176" i="92"/>
  <c r="K11176" i="92" s="1"/>
  <c r="B11177" i="92"/>
  <c r="K11177" i="92" s="1"/>
  <c r="B11178" i="92"/>
  <c r="K11178" i="92" s="1"/>
  <c r="B11179" i="92"/>
  <c r="K11179" i="92" s="1"/>
  <c r="B11180" i="92"/>
  <c r="K11180" i="92" s="1"/>
  <c r="B11181" i="92"/>
  <c r="K11181" i="92" s="1"/>
  <c r="B11182" i="92"/>
  <c r="K11182" i="92" s="1"/>
  <c r="B11183" i="92"/>
  <c r="K11183" i="92" s="1"/>
  <c r="B11184" i="92"/>
  <c r="K11184" i="92" s="1"/>
  <c r="B11185" i="92"/>
  <c r="K11185" i="92" s="1"/>
  <c r="B11186" i="92"/>
  <c r="K11186" i="92" s="1"/>
  <c r="B11187" i="92"/>
  <c r="K11187" i="92" s="1"/>
  <c r="B11188" i="92"/>
  <c r="K11188" i="92" s="1"/>
  <c r="B11189" i="92"/>
  <c r="K11189" i="92" s="1"/>
  <c r="B11190" i="92"/>
  <c r="K11190" i="92" s="1"/>
  <c r="B11191" i="92"/>
  <c r="K11191" i="92" s="1"/>
  <c r="B11192" i="92"/>
  <c r="K11192" i="92" s="1"/>
  <c r="B11193" i="92"/>
  <c r="K11193" i="92" s="1"/>
  <c r="B11194" i="92"/>
  <c r="K11194" i="92" s="1"/>
  <c r="B11195" i="92"/>
  <c r="K11195" i="92" s="1"/>
  <c r="B11196" i="92"/>
  <c r="K11196" i="92" s="1"/>
  <c r="B11197" i="92"/>
  <c r="K11197" i="92" s="1"/>
  <c r="B11198" i="92"/>
  <c r="K11198" i="92" s="1"/>
  <c r="B11199" i="92"/>
  <c r="K11199" i="92" s="1"/>
  <c r="B11200" i="92"/>
  <c r="K11200" i="92" s="1"/>
  <c r="B11201" i="92"/>
  <c r="K11201" i="92" s="1"/>
  <c r="B11202" i="92"/>
  <c r="K11202" i="92" s="1"/>
  <c r="B11203" i="92"/>
  <c r="K11203" i="92" s="1"/>
  <c r="B11204" i="92"/>
  <c r="K11204" i="92" s="1"/>
  <c r="B11205" i="92"/>
  <c r="K11205" i="92" s="1"/>
  <c r="B11206" i="92"/>
  <c r="K11206" i="92" s="1"/>
  <c r="B11207" i="92"/>
  <c r="K11207" i="92" s="1"/>
  <c r="B11208" i="92"/>
  <c r="K11208" i="92" s="1"/>
  <c r="B11209" i="92"/>
  <c r="K11209" i="92" s="1"/>
  <c r="B11210" i="92"/>
  <c r="K11210" i="92" s="1"/>
  <c r="B11211" i="92"/>
  <c r="K11211" i="92" s="1"/>
  <c r="B11212" i="92"/>
  <c r="K11212" i="92" s="1"/>
  <c r="B11213" i="92"/>
  <c r="K11213" i="92" s="1"/>
  <c r="B11214" i="92"/>
  <c r="K11214" i="92" s="1"/>
  <c r="B11215" i="92"/>
  <c r="K11215" i="92" s="1"/>
  <c r="B11216" i="92"/>
  <c r="K11216" i="92" s="1"/>
  <c r="B11217" i="92"/>
  <c r="K11217" i="92" s="1"/>
  <c r="B11218" i="92"/>
  <c r="K11218" i="92" s="1"/>
  <c r="B11219" i="92"/>
  <c r="K11219" i="92" s="1"/>
  <c r="B11220" i="92"/>
  <c r="K11220" i="92" s="1"/>
  <c r="B11221" i="92"/>
  <c r="K11221" i="92" s="1"/>
  <c r="B11222" i="92"/>
  <c r="K11222" i="92" s="1"/>
  <c r="B11223" i="92"/>
  <c r="K11223" i="92" s="1"/>
  <c r="B11224" i="92"/>
  <c r="K11224" i="92" s="1"/>
  <c r="B11225" i="92"/>
  <c r="K11225" i="92" s="1"/>
  <c r="B11226" i="92"/>
  <c r="K11226" i="92" s="1"/>
  <c r="B11227" i="92"/>
  <c r="K11227" i="92" s="1"/>
  <c r="B11228" i="92"/>
  <c r="K11228" i="92" s="1"/>
  <c r="B11229" i="92"/>
  <c r="K11229" i="92" s="1"/>
  <c r="B11230" i="92"/>
  <c r="K11230" i="92" s="1"/>
  <c r="B11231" i="92"/>
  <c r="K11231" i="92" s="1"/>
  <c r="B11232" i="92"/>
  <c r="K11232" i="92" s="1"/>
  <c r="B11233" i="92"/>
  <c r="K11233" i="92" s="1"/>
  <c r="B11234" i="92"/>
  <c r="K11234" i="92" s="1"/>
  <c r="B11235" i="92"/>
  <c r="K11235" i="92" s="1"/>
  <c r="B11236" i="92"/>
  <c r="K11236" i="92" s="1"/>
  <c r="B11237" i="92"/>
  <c r="K11237" i="92" s="1"/>
  <c r="B11238" i="92"/>
  <c r="K11238" i="92" s="1"/>
  <c r="B11239" i="92"/>
  <c r="K11239" i="92" s="1"/>
  <c r="B11240" i="92"/>
  <c r="K11240" i="92" s="1"/>
  <c r="B11241" i="92"/>
  <c r="K11241" i="92" s="1"/>
  <c r="B11242" i="92"/>
  <c r="K11242" i="92" s="1"/>
  <c r="B11243" i="92"/>
  <c r="K11243" i="92" s="1"/>
  <c r="B11244" i="92"/>
  <c r="K11244" i="92" s="1"/>
  <c r="B11245" i="92"/>
  <c r="K11245" i="92" s="1"/>
  <c r="B11246" i="92"/>
  <c r="K11246" i="92" s="1"/>
  <c r="B11247" i="92"/>
  <c r="K11247" i="92" s="1"/>
  <c r="B11248" i="92"/>
  <c r="K11248" i="92" s="1"/>
  <c r="B11249" i="92"/>
  <c r="K11249" i="92" s="1"/>
  <c r="B11250" i="92"/>
  <c r="K11250" i="92" s="1"/>
  <c r="B11251" i="92"/>
  <c r="K11251" i="92" s="1"/>
  <c r="B11252" i="92"/>
  <c r="K11252" i="92" s="1"/>
  <c r="B11253" i="92"/>
  <c r="K11253" i="92" s="1"/>
  <c r="B11254" i="92"/>
  <c r="K11254" i="92" s="1"/>
  <c r="B11255" i="92"/>
  <c r="K11255" i="92" s="1"/>
  <c r="B11256" i="92"/>
  <c r="K11256" i="92" s="1"/>
  <c r="B11257" i="92"/>
  <c r="K11257" i="92" s="1"/>
  <c r="B11258" i="92"/>
  <c r="K11258" i="92" s="1"/>
  <c r="B11259" i="92"/>
  <c r="K11259" i="92" s="1"/>
  <c r="B11260" i="92"/>
  <c r="K11260" i="92" s="1"/>
  <c r="B11261" i="92"/>
  <c r="K11261" i="92" s="1"/>
  <c r="B11262" i="92"/>
  <c r="K11262" i="92" s="1"/>
  <c r="B11263" i="92"/>
  <c r="K11263" i="92" s="1"/>
  <c r="B11264" i="92"/>
  <c r="K11264" i="92" s="1"/>
  <c r="B11265" i="92"/>
  <c r="K11265" i="92" s="1"/>
  <c r="B11266" i="92"/>
  <c r="K11266" i="92" s="1"/>
  <c r="B11267" i="92"/>
  <c r="K11267" i="92" s="1"/>
  <c r="B11268" i="92"/>
  <c r="K11268" i="92" s="1"/>
  <c r="B11269" i="92"/>
  <c r="K11269" i="92" s="1"/>
  <c r="B11270" i="92"/>
  <c r="K11270" i="92" s="1"/>
  <c r="B11271" i="92"/>
  <c r="K11271" i="92" s="1"/>
  <c r="B11272" i="92"/>
  <c r="K11272" i="92" s="1"/>
  <c r="B11273" i="92"/>
  <c r="K11273" i="92" s="1"/>
  <c r="B11274" i="92"/>
  <c r="K11274" i="92" s="1"/>
  <c r="B11275" i="92"/>
  <c r="K11275" i="92" s="1"/>
  <c r="B11276" i="92"/>
  <c r="K11276" i="92" s="1"/>
  <c r="B11277" i="92"/>
  <c r="K11277" i="92" s="1"/>
  <c r="B11278" i="92"/>
  <c r="K11278" i="92" s="1"/>
  <c r="B11279" i="92"/>
  <c r="K11279" i="92" s="1"/>
  <c r="B11280" i="92"/>
  <c r="K11280" i="92" s="1"/>
  <c r="B11281" i="92"/>
  <c r="K11281" i="92" s="1"/>
  <c r="B11282" i="92"/>
  <c r="K11282" i="92" s="1"/>
  <c r="B11283" i="92"/>
  <c r="K11283" i="92" s="1"/>
  <c r="B11284" i="92"/>
  <c r="K11284" i="92" s="1"/>
  <c r="B11285" i="92"/>
  <c r="K11285" i="92" s="1"/>
  <c r="B11286" i="92"/>
  <c r="K11286" i="92" s="1"/>
  <c r="B11287" i="92"/>
  <c r="K11287" i="92" s="1"/>
  <c r="B11288" i="92"/>
  <c r="K11288" i="92" s="1"/>
  <c r="B11289" i="92"/>
  <c r="K11289" i="92" s="1"/>
  <c r="B11290" i="92"/>
  <c r="K11290" i="92" s="1"/>
  <c r="B11291" i="92"/>
  <c r="K11291" i="92" s="1"/>
  <c r="B11292" i="92"/>
  <c r="K11292" i="92" s="1"/>
  <c r="B11293" i="92"/>
  <c r="K11293" i="92" s="1"/>
  <c r="B11294" i="92"/>
  <c r="K11294" i="92" s="1"/>
  <c r="B11295" i="92"/>
  <c r="K11295" i="92" s="1"/>
  <c r="B11296" i="92"/>
  <c r="K11296" i="92" s="1"/>
  <c r="B11297" i="92"/>
  <c r="K11297" i="92" s="1"/>
  <c r="B11298" i="92"/>
  <c r="K11298" i="92" s="1"/>
  <c r="B11299" i="92"/>
  <c r="K11299" i="92" s="1"/>
  <c r="B11300" i="92"/>
  <c r="K11300" i="92" s="1"/>
  <c r="B11301" i="92"/>
  <c r="K11301" i="92" s="1"/>
  <c r="B11302" i="92"/>
  <c r="K11302" i="92" s="1"/>
  <c r="B11303" i="92"/>
  <c r="K11303" i="92" s="1"/>
  <c r="B11304" i="92"/>
  <c r="K11304" i="92" s="1"/>
  <c r="B11305" i="92"/>
  <c r="K11305" i="92" s="1"/>
  <c r="B11306" i="92"/>
  <c r="K11306" i="92" s="1"/>
  <c r="B11307" i="92"/>
  <c r="K11307" i="92" s="1"/>
  <c r="B11308" i="92"/>
  <c r="K11308" i="92" s="1"/>
  <c r="B11309" i="92"/>
  <c r="K11309" i="92" s="1"/>
  <c r="B11310" i="92"/>
  <c r="K11310" i="92" s="1"/>
  <c r="B11311" i="92"/>
  <c r="K11311" i="92" s="1"/>
  <c r="B11312" i="92"/>
  <c r="K11312" i="92" s="1"/>
  <c r="B11313" i="92"/>
  <c r="K11313" i="92" s="1"/>
  <c r="B11314" i="92"/>
  <c r="K11314" i="92" s="1"/>
  <c r="B11315" i="92"/>
  <c r="K11315" i="92" s="1"/>
  <c r="B11316" i="92"/>
  <c r="K11316" i="92" s="1"/>
  <c r="B11317" i="92"/>
  <c r="K11317" i="92" s="1"/>
  <c r="B11318" i="92"/>
  <c r="K11318" i="92" s="1"/>
  <c r="B11319" i="92"/>
  <c r="K11319" i="92" s="1"/>
  <c r="B11320" i="92"/>
  <c r="K11320" i="92" s="1"/>
  <c r="B11321" i="92"/>
  <c r="K11321" i="92" s="1"/>
  <c r="B11322" i="92"/>
  <c r="K11322" i="92" s="1"/>
  <c r="B11323" i="92"/>
  <c r="K11323" i="92" s="1"/>
  <c r="B11324" i="92"/>
  <c r="K11324" i="92" s="1"/>
  <c r="B11325" i="92"/>
  <c r="K11325" i="92" s="1"/>
  <c r="B11326" i="92"/>
  <c r="K11326" i="92" s="1"/>
  <c r="B11327" i="92"/>
  <c r="K11327" i="92" s="1"/>
  <c r="B11328" i="92"/>
  <c r="K11328" i="92" s="1"/>
  <c r="B11329" i="92"/>
  <c r="K11329" i="92" s="1"/>
  <c r="B11330" i="92"/>
  <c r="K11330" i="92" s="1"/>
  <c r="B11331" i="92"/>
  <c r="K11331" i="92" s="1"/>
  <c r="B11332" i="92"/>
  <c r="K11332" i="92" s="1"/>
  <c r="B11333" i="92"/>
  <c r="K11333" i="92" s="1"/>
  <c r="B11334" i="92"/>
  <c r="K11334" i="92" s="1"/>
  <c r="B11335" i="92"/>
  <c r="K11335" i="92" s="1"/>
  <c r="B11336" i="92"/>
  <c r="K11336" i="92" s="1"/>
  <c r="B11337" i="92"/>
  <c r="K11337" i="92" s="1"/>
  <c r="B11338" i="92"/>
  <c r="K11338" i="92" s="1"/>
  <c r="B11339" i="92"/>
  <c r="K11339" i="92" s="1"/>
  <c r="B11340" i="92"/>
  <c r="K11340" i="92" s="1"/>
  <c r="B11341" i="92"/>
  <c r="K11341" i="92" s="1"/>
  <c r="B11342" i="92"/>
  <c r="K11342" i="92" s="1"/>
  <c r="B11343" i="92"/>
  <c r="K11343" i="92" s="1"/>
  <c r="B11344" i="92"/>
  <c r="K11344" i="92" s="1"/>
  <c r="B11345" i="92"/>
  <c r="K11345" i="92" s="1"/>
  <c r="B11346" i="92"/>
  <c r="K11346" i="92" s="1"/>
  <c r="B11347" i="92"/>
  <c r="K11347" i="92" s="1"/>
  <c r="B11348" i="92"/>
  <c r="K11348" i="92" s="1"/>
  <c r="B11349" i="92"/>
  <c r="K11349" i="92" s="1"/>
  <c r="B11350" i="92"/>
  <c r="K11350" i="92" s="1"/>
  <c r="B11351" i="92"/>
  <c r="K11351" i="92" s="1"/>
  <c r="B11352" i="92"/>
  <c r="K11352" i="92" s="1"/>
  <c r="B11353" i="92"/>
  <c r="K11353" i="92" s="1"/>
  <c r="B11354" i="92"/>
  <c r="K11354" i="92" s="1"/>
  <c r="B11355" i="92"/>
  <c r="K11355" i="92" s="1"/>
  <c r="B11356" i="92"/>
  <c r="K11356" i="92" s="1"/>
  <c r="B11357" i="92"/>
  <c r="K11357" i="92" s="1"/>
  <c r="B11358" i="92"/>
  <c r="K11358" i="92" s="1"/>
  <c r="B11359" i="92"/>
  <c r="K11359" i="92" s="1"/>
  <c r="B11360" i="92"/>
  <c r="K11360" i="92" s="1"/>
  <c r="B11361" i="92"/>
  <c r="K11361" i="92" s="1"/>
  <c r="B11362" i="92"/>
  <c r="K11362" i="92" s="1"/>
  <c r="B11363" i="92"/>
  <c r="K11363" i="92" s="1"/>
  <c r="B11364" i="92"/>
  <c r="K11364" i="92" s="1"/>
  <c r="B11365" i="92"/>
  <c r="K11365" i="92" s="1"/>
  <c r="B11366" i="92"/>
  <c r="K11366" i="92" s="1"/>
  <c r="B11367" i="92"/>
  <c r="K11367" i="92" s="1"/>
  <c r="B11368" i="92"/>
  <c r="K11368" i="92" s="1"/>
  <c r="B11369" i="92"/>
  <c r="K11369" i="92" s="1"/>
  <c r="B11370" i="92"/>
  <c r="K11370" i="92" s="1"/>
  <c r="B11371" i="92"/>
  <c r="K11371" i="92" s="1"/>
  <c r="B11372" i="92"/>
  <c r="K11372" i="92" s="1"/>
  <c r="B11373" i="92"/>
  <c r="K11373" i="92" s="1"/>
  <c r="B11374" i="92"/>
  <c r="K11374" i="92" s="1"/>
  <c r="B11375" i="92"/>
  <c r="K11375" i="92" s="1"/>
  <c r="B11376" i="92"/>
  <c r="K11376" i="92" s="1"/>
  <c r="B11377" i="92"/>
  <c r="K11377" i="92" s="1"/>
  <c r="B11378" i="92"/>
  <c r="K11378" i="92" s="1"/>
  <c r="B11379" i="92"/>
  <c r="K11379" i="92" s="1"/>
  <c r="B11380" i="92"/>
  <c r="K11380" i="92" s="1"/>
  <c r="B11381" i="92"/>
  <c r="K11381" i="92" s="1"/>
  <c r="B11382" i="92"/>
  <c r="K11382" i="92" s="1"/>
  <c r="B11383" i="92"/>
  <c r="K11383" i="92" s="1"/>
  <c r="B11384" i="92"/>
  <c r="K11384" i="92" s="1"/>
  <c r="B11385" i="92"/>
  <c r="K11385" i="92" s="1"/>
  <c r="B11386" i="92"/>
  <c r="K11386" i="92" s="1"/>
  <c r="B11387" i="92"/>
  <c r="K11387" i="92" s="1"/>
  <c r="B11388" i="92"/>
  <c r="K11388" i="92" s="1"/>
  <c r="B11389" i="92"/>
  <c r="K11389" i="92" s="1"/>
  <c r="B11390" i="92"/>
  <c r="K11390" i="92" s="1"/>
  <c r="B11391" i="92"/>
  <c r="K11391" i="92" s="1"/>
  <c r="B11392" i="92"/>
  <c r="K11392" i="92" s="1"/>
  <c r="B11393" i="92"/>
  <c r="K11393" i="92" s="1"/>
  <c r="B11394" i="92"/>
  <c r="K11394" i="92" s="1"/>
  <c r="B11395" i="92"/>
  <c r="K11395" i="92" s="1"/>
  <c r="B11396" i="92"/>
  <c r="K11396" i="92" s="1"/>
  <c r="B11397" i="92"/>
  <c r="K11397" i="92" s="1"/>
  <c r="B11398" i="92"/>
  <c r="K11398" i="92" s="1"/>
  <c r="B11399" i="92"/>
  <c r="K11399" i="92" s="1"/>
  <c r="B11400" i="92"/>
  <c r="K11400" i="92" s="1"/>
  <c r="B11401" i="92"/>
  <c r="K11401" i="92" s="1"/>
  <c r="B11402" i="92"/>
  <c r="K11402" i="92" s="1"/>
  <c r="B11403" i="92"/>
  <c r="K11403" i="92" s="1"/>
  <c r="B11404" i="92"/>
  <c r="K11404" i="92" s="1"/>
  <c r="B11405" i="92"/>
  <c r="K11405" i="92" s="1"/>
  <c r="B11406" i="92"/>
  <c r="K11406" i="92" s="1"/>
  <c r="B11407" i="92"/>
  <c r="K11407" i="92" s="1"/>
  <c r="B11408" i="92"/>
  <c r="K11408" i="92" s="1"/>
  <c r="B11409" i="92"/>
  <c r="K11409" i="92" s="1"/>
  <c r="B11410" i="92"/>
  <c r="K11410" i="92" s="1"/>
  <c r="B11411" i="92"/>
  <c r="K11411" i="92" s="1"/>
  <c r="B11412" i="92"/>
  <c r="K11412" i="92" s="1"/>
  <c r="B11413" i="92"/>
  <c r="K11413" i="92" s="1"/>
  <c r="B11414" i="92"/>
  <c r="K11414" i="92" s="1"/>
  <c r="B11415" i="92"/>
  <c r="K11415" i="92" s="1"/>
  <c r="B11416" i="92"/>
  <c r="K11416" i="92" s="1"/>
  <c r="B11417" i="92"/>
  <c r="K11417" i="92" s="1"/>
  <c r="B11418" i="92"/>
  <c r="K11418" i="92" s="1"/>
  <c r="B11419" i="92"/>
  <c r="K11419" i="92" s="1"/>
  <c r="B11420" i="92"/>
  <c r="K11420" i="92" s="1"/>
  <c r="B11421" i="92"/>
  <c r="K11421" i="92" s="1"/>
  <c r="B11422" i="92"/>
  <c r="K11422" i="92" s="1"/>
  <c r="B11423" i="92"/>
  <c r="K11423" i="92" s="1"/>
  <c r="B11424" i="92"/>
  <c r="K11424" i="92" s="1"/>
  <c r="B11425" i="92"/>
  <c r="K11425" i="92" s="1"/>
  <c r="B11435" i="92"/>
  <c r="K11435" i="92" s="1"/>
  <c r="B11436" i="92"/>
  <c r="K11436" i="92" s="1"/>
  <c r="B11437" i="92"/>
  <c r="K11437" i="92" s="1"/>
  <c r="B11438" i="92"/>
  <c r="K11438" i="92" s="1"/>
  <c r="B11439" i="92"/>
  <c r="K11439" i="92" s="1"/>
  <c r="B11440" i="92"/>
  <c r="K11440" i="92" s="1"/>
  <c r="B11441" i="92"/>
  <c r="K11441" i="92" s="1"/>
  <c r="B11442" i="92"/>
  <c r="K11442" i="92" s="1"/>
  <c r="B11443" i="92"/>
  <c r="K11443" i="92" s="1"/>
  <c r="B11444" i="92"/>
  <c r="K11444" i="92" s="1"/>
  <c r="B11445" i="92"/>
  <c r="K11445" i="92" s="1"/>
  <c r="B11446" i="92"/>
  <c r="K11446" i="92" s="1"/>
  <c r="B11447" i="92"/>
  <c r="K11447" i="92" s="1"/>
  <c r="B11448" i="92"/>
  <c r="K11448" i="92" s="1"/>
  <c r="B11449" i="92"/>
  <c r="K11449" i="92" s="1"/>
  <c r="B11450" i="92"/>
  <c r="K11450" i="92" s="1"/>
  <c r="B11451" i="92"/>
  <c r="K11451" i="92" s="1"/>
  <c r="B11452" i="92"/>
  <c r="K11452" i="92" s="1"/>
  <c r="B11453" i="92"/>
  <c r="K11453" i="92" s="1"/>
  <c r="B11454" i="92"/>
  <c r="K11454" i="92" s="1"/>
  <c r="B11455" i="92"/>
  <c r="K11455" i="92" s="1"/>
  <c r="B11456" i="92"/>
  <c r="K11456" i="92" s="1"/>
  <c r="B11457" i="92"/>
  <c r="K11457" i="92" s="1"/>
  <c r="B11458" i="92"/>
  <c r="K11458" i="92" s="1"/>
  <c r="B11459" i="92"/>
  <c r="K11459" i="92" s="1"/>
  <c r="B11460" i="92"/>
  <c r="K11460" i="92" s="1"/>
  <c r="B11461" i="92"/>
  <c r="K11461" i="92" s="1"/>
  <c r="B11462" i="92"/>
  <c r="K11462" i="92" s="1"/>
  <c r="B11463" i="92"/>
  <c r="K11463" i="92" s="1"/>
  <c r="B11464" i="92"/>
  <c r="K11464" i="92" s="1"/>
  <c r="B11465" i="92"/>
  <c r="K11465" i="92" s="1"/>
  <c r="B11466" i="92"/>
  <c r="K11466" i="92" s="1"/>
  <c r="B11467" i="92"/>
  <c r="K11467" i="92" s="1"/>
  <c r="B11468" i="92"/>
  <c r="K11468" i="92" s="1"/>
  <c r="B11469" i="92"/>
  <c r="K11469" i="92" s="1"/>
  <c r="B11470" i="92"/>
  <c r="K11470" i="92" s="1"/>
  <c r="B11471" i="92"/>
  <c r="K11471" i="92" s="1"/>
  <c r="B11472" i="92"/>
  <c r="K11472" i="92" s="1"/>
  <c r="B11473" i="92"/>
  <c r="K11473" i="92" s="1"/>
  <c r="B11474" i="92"/>
  <c r="K11474" i="92" s="1"/>
  <c r="B11475" i="92"/>
  <c r="K11475" i="92" s="1"/>
  <c r="B11476" i="92"/>
  <c r="K11476" i="92" s="1"/>
  <c r="B11477" i="92"/>
  <c r="K11477" i="92" s="1"/>
  <c r="B11478" i="92"/>
  <c r="K11478" i="92" s="1"/>
  <c r="B11479" i="92"/>
  <c r="K11479" i="92" s="1"/>
  <c r="B11480" i="92"/>
  <c r="K11480" i="92" s="1"/>
  <c r="B11481" i="92"/>
  <c r="K11481" i="92" s="1"/>
  <c r="B11482" i="92"/>
  <c r="K11482" i="92" s="1"/>
  <c r="B11483" i="92"/>
  <c r="K11483" i="92" s="1"/>
  <c r="B11484" i="92"/>
  <c r="K11484" i="92" s="1"/>
  <c r="B11485" i="92"/>
  <c r="K11485" i="92" s="1"/>
  <c r="B11486" i="92"/>
  <c r="K11486" i="92" s="1"/>
  <c r="B11487" i="92"/>
  <c r="K11487" i="92" s="1"/>
  <c r="B11488" i="92"/>
  <c r="K11488" i="92" s="1"/>
  <c r="B11489" i="92"/>
  <c r="K11489" i="92" s="1"/>
  <c r="B11490" i="92"/>
  <c r="K11490" i="92" s="1"/>
  <c r="B11491" i="92"/>
  <c r="K11491" i="92" s="1"/>
  <c r="B11492" i="92"/>
  <c r="K11492" i="92" s="1"/>
  <c r="B11493" i="92"/>
  <c r="K11493" i="92" s="1"/>
  <c r="B11494" i="92"/>
  <c r="K11494" i="92" s="1"/>
  <c r="B11495" i="92"/>
  <c r="K11495" i="92" s="1"/>
  <c r="B11496" i="92"/>
  <c r="K11496" i="92" s="1"/>
  <c r="B11497" i="92"/>
  <c r="K11497" i="92" s="1"/>
  <c r="B11498" i="92"/>
  <c r="K11498" i="92" s="1"/>
  <c r="B11499" i="92"/>
  <c r="K11499" i="92" s="1"/>
  <c r="B11500" i="92"/>
  <c r="K11500" i="92" s="1"/>
  <c r="B11501" i="92"/>
  <c r="K11501" i="92" s="1"/>
  <c r="B11502" i="92"/>
  <c r="K11502" i="92" s="1"/>
  <c r="B11503" i="92"/>
  <c r="K11503" i="92" s="1"/>
  <c r="B11504" i="92"/>
  <c r="K11504" i="92" s="1"/>
  <c r="B11505" i="92"/>
  <c r="K11505" i="92" s="1"/>
  <c r="B11506" i="92"/>
  <c r="K11506" i="92" s="1"/>
  <c r="B11507" i="92"/>
  <c r="K11507" i="92" s="1"/>
  <c r="B11508" i="92"/>
  <c r="K11508" i="92" s="1"/>
  <c r="B11509" i="92"/>
  <c r="K11509" i="92" s="1"/>
  <c r="B11510" i="92"/>
  <c r="K11510" i="92" s="1"/>
  <c r="B11511" i="92"/>
  <c r="K11511" i="92" s="1"/>
  <c r="B11512" i="92"/>
  <c r="K11512" i="92" s="1"/>
  <c r="B11513" i="92"/>
  <c r="K11513" i="92" s="1"/>
  <c r="B11514" i="92"/>
  <c r="K11514" i="92" s="1"/>
  <c r="B11515" i="92"/>
  <c r="K11515" i="92" s="1"/>
  <c r="B11516" i="92"/>
  <c r="K11516" i="92" s="1"/>
  <c r="B11517" i="92"/>
  <c r="K11517" i="92" s="1"/>
  <c r="B11518" i="92"/>
  <c r="K11518" i="92" s="1"/>
  <c r="B11519" i="92"/>
  <c r="K11519" i="92" s="1"/>
  <c r="B11520" i="92"/>
  <c r="K11520" i="92" s="1"/>
  <c r="B11521" i="92"/>
  <c r="K11521" i="92" s="1"/>
  <c r="B11522" i="92"/>
  <c r="K11522" i="92" s="1"/>
  <c r="B11523" i="92"/>
  <c r="K11523" i="92" s="1"/>
  <c r="B11524" i="92"/>
  <c r="K11524" i="92" s="1"/>
  <c r="B11525" i="92"/>
  <c r="K11525" i="92" s="1"/>
  <c r="B11526" i="92"/>
  <c r="K11526" i="92" s="1"/>
  <c r="B11527" i="92"/>
  <c r="K11527" i="92" s="1"/>
  <c r="B11528" i="92"/>
  <c r="K11528" i="92" s="1"/>
  <c r="B11529" i="92"/>
  <c r="K11529" i="92" s="1"/>
  <c r="B11530" i="92"/>
  <c r="K11530" i="92" s="1"/>
  <c r="B11531" i="92"/>
  <c r="K11531" i="92" s="1"/>
  <c r="B11532" i="92"/>
  <c r="K11532" i="92" s="1"/>
  <c r="B11533" i="92"/>
  <c r="K11533" i="92" s="1"/>
  <c r="B11534" i="92"/>
  <c r="K11534" i="92" s="1"/>
  <c r="B11535" i="92"/>
  <c r="K11535" i="92" s="1"/>
  <c r="B11536" i="92"/>
  <c r="K11536" i="92" s="1"/>
  <c r="B11537" i="92"/>
  <c r="K11537" i="92" s="1"/>
  <c r="B11538" i="92"/>
  <c r="K11538" i="92" s="1"/>
  <c r="B11539" i="92"/>
  <c r="K11539" i="92" s="1"/>
  <c r="B11540" i="92"/>
  <c r="K11540" i="92" s="1"/>
  <c r="B11541" i="92"/>
  <c r="K11541" i="92" s="1"/>
  <c r="B11542" i="92"/>
  <c r="K11542" i="92" s="1"/>
  <c r="B11543" i="92"/>
  <c r="K11543" i="92" s="1"/>
  <c r="B11544" i="92"/>
  <c r="K11544" i="92" s="1"/>
  <c r="B11545" i="92"/>
  <c r="K11545" i="92" s="1"/>
  <c r="B11546" i="92"/>
  <c r="K11546" i="92" s="1"/>
  <c r="B11547" i="92"/>
  <c r="K11547" i="92" s="1"/>
  <c r="B11548" i="92"/>
  <c r="K11548" i="92" s="1"/>
  <c r="B11549" i="92"/>
  <c r="K11549" i="92" s="1"/>
  <c r="B11550" i="92"/>
  <c r="K11550" i="92" s="1"/>
  <c r="B11551" i="92"/>
  <c r="K11551" i="92" s="1"/>
  <c r="B11552" i="92"/>
  <c r="K11552" i="92" s="1"/>
  <c r="B11553" i="92"/>
  <c r="K11553" i="92" s="1"/>
  <c r="B11554" i="92"/>
  <c r="K11554" i="92" s="1"/>
  <c r="B11555" i="92"/>
  <c r="K11555" i="92" s="1"/>
  <c r="B11556" i="92"/>
  <c r="K11556" i="92" s="1"/>
  <c r="B11557" i="92"/>
  <c r="K11557" i="92" s="1"/>
  <c r="B11558" i="92"/>
  <c r="K11558" i="92" s="1"/>
  <c r="B11559" i="92"/>
  <c r="K11559" i="92" s="1"/>
  <c r="B11560" i="92"/>
  <c r="K11560" i="92" s="1"/>
  <c r="B11561" i="92"/>
  <c r="K11561" i="92" s="1"/>
  <c r="B11562" i="92"/>
  <c r="K11562" i="92" s="1"/>
  <c r="B11563" i="92"/>
  <c r="K11563" i="92" s="1"/>
  <c r="B11564" i="92"/>
  <c r="K11564" i="92" s="1"/>
  <c r="B11565" i="92"/>
  <c r="K11565" i="92" s="1"/>
  <c r="B11566" i="92"/>
  <c r="K11566" i="92" s="1"/>
  <c r="B11567" i="92"/>
  <c r="K11567" i="92" s="1"/>
  <c r="B11568" i="92"/>
  <c r="K11568" i="92" s="1"/>
  <c r="B11569" i="92"/>
  <c r="K11569" i="92" s="1"/>
  <c r="B11570" i="92"/>
  <c r="K11570" i="92" s="1"/>
  <c r="B11571" i="92"/>
  <c r="K11571" i="92" s="1"/>
  <c r="B11572" i="92"/>
  <c r="K11572" i="92" s="1"/>
  <c r="B11573" i="92"/>
  <c r="K11573" i="92" s="1"/>
  <c r="B11574" i="92"/>
  <c r="K11574" i="92" s="1"/>
  <c r="B11575" i="92"/>
  <c r="K11575" i="92" s="1"/>
  <c r="B11576" i="92"/>
  <c r="K11576" i="92" s="1"/>
  <c r="B11577" i="92"/>
  <c r="K11577" i="92" s="1"/>
  <c r="B11578" i="92"/>
  <c r="K11578" i="92" s="1"/>
  <c r="B11579" i="92"/>
  <c r="K11579" i="92" s="1"/>
  <c r="B11580" i="92"/>
  <c r="K11580" i="92" s="1"/>
  <c r="B11581" i="92"/>
  <c r="K11581" i="92" s="1"/>
  <c r="B11582" i="92"/>
  <c r="K11582" i="92" s="1"/>
  <c r="B11583" i="92"/>
  <c r="K11583" i="92" s="1"/>
  <c r="B11584" i="92"/>
  <c r="K11584" i="92" s="1"/>
  <c r="B11585" i="92"/>
  <c r="K11585" i="92" s="1"/>
  <c r="B11586" i="92"/>
  <c r="K11586" i="92" s="1"/>
  <c r="B11587" i="92"/>
  <c r="K11587" i="92" s="1"/>
  <c r="B11588" i="92"/>
  <c r="K11588" i="92" s="1"/>
  <c r="B11589" i="92"/>
  <c r="K11589" i="92" s="1"/>
  <c r="B11590" i="92"/>
  <c r="K11590" i="92" s="1"/>
  <c r="B11591" i="92"/>
  <c r="K11591" i="92" s="1"/>
  <c r="B11592" i="92"/>
  <c r="K11592" i="92" s="1"/>
  <c r="B11593" i="92"/>
  <c r="K11593" i="92" s="1"/>
  <c r="B11594" i="92"/>
  <c r="K11594" i="92" s="1"/>
  <c r="B11595" i="92"/>
  <c r="K11595" i="92" s="1"/>
  <c r="B11596" i="92"/>
  <c r="K11596" i="92" s="1"/>
  <c r="B11597" i="92"/>
  <c r="K11597" i="92" s="1"/>
  <c r="B11598" i="92"/>
  <c r="K11598" i="92" s="1"/>
  <c r="B11599" i="92"/>
  <c r="K11599" i="92" s="1"/>
  <c r="B11600" i="92"/>
  <c r="K11600" i="92" s="1"/>
  <c r="B11601" i="92"/>
  <c r="K11601" i="92" s="1"/>
  <c r="B11602" i="92"/>
  <c r="K11602" i="92" s="1"/>
  <c r="B11603" i="92"/>
  <c r="K11603" i="92" s="1"/>
  <c r="B11604" i="92"/>
  <c r="K11604" i="92" s="1"/>
  <c r="B11605" i="92"/>
  <c r="K11605" i="92" s="1"/>
  <c r="B11606" i="92"/>
  <c r="K11606" i="92" s="1"/>
  <c r="B11607" i="92"/>
  <c r="K11607" i="92" s="1"/>
  <c r="B11608" i="92"/>
  <c r="K11608" i="92" s="1"/>
  <c r="B11609" i="92"/>
  <c r="K11609" i="92" s="1"/>
  <c r="B11610" i="92"/>
  <c r="K11610" i="92" s="1"/>
  <c r="B11611" i="92"/>
  <c r="K11611" i="92" s="1"/>
  <c r="B11612" i="92"/>
  <c r="K11612" i="92" s="1"/>
  <c r="B11613" i="92"/>
  <c r="K11613" i="92" s="1"/>
  <c r="B11614" i="92"/>
  <c r="K11614" i="92" s="1"/>
  <c r="B11615" i="92"/>
  <c r="K11615" i="92" s="1"/>
  <c r="B11616" i="92"/>
  <c r="K11616" i="92" s="1"/>
  <c r="B11617" i="92"/>
  <c r="K11617" i="92" s="1"/>
  <c r="B11618" i="92"/>
  <c r="K11618" i="92" s="1"/>
  <c r="B11619" i="92"/>
  <c r="K11619" i="92" s="1"/>
  <c r="B11620" i="92"/>
  <c r="K11620" i="92" s="1"/>
  <c r="B11621" i="92"/>
  <c r="K11621" i="92" s="1"/>
  <c r="B11622" i="92"/>
  <c r="K11622" i="92" s="1"/>
  <c r="B11623" i="92"/>
  <c r="K11623" i="92" s="1"/>
  <c r="B11624" i="92"/>
  <c r="K11624" i="92" s="1"/>
  <c r="B11625" i="92"/>
  <c r="K11625" i="92" s="1"/>
  <c r="B11626" i="92"/>
  <c r="K11626" i="92" s="1"/>
  <c r="B11627" i="92"/>
  <c r="K11627" i="92" s="1"/>
  <c r="B11628" i="92"/>
  <c r="K11628" i="92" s="1"/>
  <c r="B11629" i="92"/>
  <c r="K11629" i="92" s="1"/>
  <c r="B11630" i="92"/>
  <c r="K11630" i="92" s="1"/>
  <c r="B11631" i="92"/>
  <c r="K11631" i="92" s="1"/>
  <c r="B11632" i="92"/>
  <c r="K11632" i="92" s="1"/>
  <c r="B11633" i="92"/>
  <c r="K11633" i="92" s="1"/>
  <c r="B11634" i="92"/>
  <c r="K11634" i="92" s="1"/>
  <c r="B11635" i="92"/>
  <c r="K11635" i="92" s="1"/>
  <c r="B11636" i="92"/>
  <c r="K11636" i="92" s="1"/>
  <c r="B11637" i="92"/>
  <c r="K11637" i="92" s="1"/>
  <c r="B11638" i="92"/>
  <c r="K11638" i="92" s="1"/>
  <c r="B11639" i="92"/>
  <c r="K11639" i="92" s="1"/>
  <c r="B11640" i="92"/>
  <c r="K11640" i="92" s="1"/>
  <c r="B11641" i="92"/>
  <c r="K11641" i="92" s="1"/>
  <c r="B11642" i="92"/>
  <c r="K11642" i="92" s="1"/>
  <c r="B11643" i="92"/>
  <c r="K11643" i="92" s="1"/>
  <c r="B11644" i="92"/>
  <c r="K11644" i="92" s="1"/>
  <c r="B11645" i="92"/>
  <c r="K11645" i="92" s="1"/>
  <c r="B11646" i="92"/>
  <c r="K11646" i="92" s="1"/>
  <c r="B11647" i="92"/>
  <c r="K11647" i="92" s="1"/>
  <c r="B11648" i="92"/>
  <c r="K11648" i="92" s="1"/>
  <c r="B11649" i="92"/>
  <c r="K11649" i="92" s="1"/>
  <c r="B11650" i="92"/>
  <c r="K11650" i="92" s="1"/>
  <c r="B11651" i="92"/>
  <c r="K11651" i="92" s="1"/>
  <c r="B11652" i="92"/>
  <c r="K11652" i="92" s="1"/>
  <c r="B11653" i="92"/>
  <c r="K11653" i="92" s="1"/>
  <c r="B11654" i="92"/>
  <c r="K11654" i="92" s="1"/>
  <c r="B11655" i="92"/>
  <c r="K11655" i="92" s="1"/>
  <c r="B11656" i="92"/>
  <c r="K11656" i="92" s="1"/>
  <c r="B11657" i="92"/>
  <c r="K11657" i="92" s="1"/>
  <c r="B11658" i="92"/>
  <c r="K11658" i="92" s="1"/>
  <c r="B11659" i="92"/>
  <c r="K11659" i="92" s="1"/>
  <c r="B11660" i="92"/>
  <c r="K11660" i="92" s="1"/>
  <c r="B11661" i="92"/>
  <c r="K11661" i="92" s="1"/>
  <c r="B11662" i="92"/>
  <c r="K11662" i="92" s="1"/>
  <c r="B11663" i="92"/>
  <c r="K11663" i="92" s="1"/>
  <c r="B11664" i="92"/>
  <c r="K11664" i="92" s="1"/>
  <c r="B11665" i="92"/>
  <c r="K11665" i="92" s="1"/>
  <c r="B11666" i="92"/>
  <c r="K11666" i="92" s="1"/>
  <c r="B11667" i="92"/>
  <c r="K11667" i="92" s="1"/>
  <c r="B11668" i="92"/>
  <c r="K11668" i="92" s="1"/>
  <c r="B11669" i="92"/>
  <c r="K11669" i="92" s="1"/>
  <c r="B11670" i="92"/>
  <c r="K11670" i="92" s="1"/>
  <c r="B11671" i="92"/>
  <c r="K11671" i="92" s="1"/>
  <c r="B11672" i="92"/>
  <c r="K11672" i="92" s="1"/>
  <c r="B11673" i="92"/>
  <c r="K11673" i="92" s="1"/>
  <c r="B11674" i="92"/>
  <c r="K11674" i="92" s="1"/>
  <c r="B11675" i="92"/>
  <c r="K11675" i="92" s="1"/>
  <c r="B11676" i="92"/>
  <c r="K11676" i="92" s="1"/>
  <c r="B11677" i="92"/>
  <c r="K11677" i="92" s="1"/>
  <c r="B11678" i="92"/>
  <c r="K11678" i="92" s="1"/>
  <c r="B11679" i="92"/>
  <c r="K11679" i="92" s="1"/>
  <c r="B11680" i="92"/>
  <c r="K11680" i="92" s="1"/>
  <c r="B11681" i="92"/>
  <c r="K11681" i="92" s="1"/>
  <c r="B11682" i="92"/>
  <c r="K11682" i="92" s="1"/>
  <c r="B11683" i="92"/>
  <c r="K11683" i="92" s="1"/>
  <c r="B11684" i="92"/>
  <c r="K11684" i="92" s="1"/>
  <c r="B11685" i="92"/>
  <c r="K11685" i="92" s="1"/>
  <c r="B11686" i="92"/>
  <c r="K11686" i="92" s="1"/>
  <c r="B11687" i="92"/>
  <c r="K11687" i="92" s="1"/>
  <c r="B11688" i="92"/>
  <c r="K11688" i="92" s="1"/>
  <c r="B11689" i="92"/>
  <c r="K11689" i="92" s="1"/>
  <c r="B11690" i="92"/>
  <c r="K11690" i="92" s="1"/>
  <c r="B11691" i="92"/>
  <c r="K11691" i="92" s="1"/>
  <c r="B11692" i="92"/>
  <c r="K11692" i="92" s="1"/>
  <c r="B11693" i="92"/>
  <c r="K11693" i="92" s="1"/>
  <c r="B11694" i="92"/>
  <c r="K11694" i="92" s="1"/>
  <c r="B11695" i="92"/>
  <c r="K11695" i="92" s="1"/>
  <c r="B11696" i="92"/>
  <c r="K11696" i="92" s="1"/>
  <c r="B11697" i="92"/>
  <c r="K11697" i="92" s="1"/>
  <c r="B11698" i="92"/>
  <c r="K11698" i="92" s="1"/>
  <c r="B11699" i="92"/>
  <c r="K11699" i="92" s="1"/>
  <c r="B11700" i="92"/>
  <c r="K11700" i="92" s="1"/>
  <c r="B11701" i="92"/>
  <c r="K11701" i="92" s="1"/>
  <c r="B11702" i="92"/>
  <c r="K11702" i="92" s="1"/>
  <c r="B11703" i="92"/>
  <c r="K11703" i="92" s="1"/>
  <c r="B11704" i="92"/>
  <c r="K11704" i="92" s="1"/>
  <c r="B11705" i="92"/>
  <c r="K11705" i="92" s="1"/>
  <c r="B11706" i="92"/>
  <c r="K11706" i="92" s="1"/>
  <c r="B11707" i="92"/>
  <c r="K11707" i="92" s="1"/>
  <c r="B11708" i="92"/>
  <c r="K11708" i="92" s="1"/>
  <c r="B11709" i="92"/>
  <c r="K11709" i="92" s="1"/>
  <c r="B11710" i="92"/>
  <c r="K11710" i="92" s="1"/>
  <c r="B11711" i="92"/>
  <c r="K11711" i="92" s="1"/>
  <c r="B11712" i="92"/>
  <c r="K11712" i="92" s="1"/>
  <c r="B11713" i="92"/>
  <c r="K11713" i="92" s="1"/>
  <c r="B11714" i="92"/>
  <c r="K11714" i="92" s="1"/>
  <c r="B11715" i="92"/>
  <c r="K11715" i="92" s="1"/>
  <c r="B11716" i="92"/>
  <c r="K11716" i="92" s="1"/>
  <c r="B11717" i="92"/>
  <c r="K11717" i="92" s="1"/>
  <c r="B11718" i="92"/>
  <c r="K11718" i="92" s="1"/>
  <c r="B11719" i="92"/>
  <c r="K11719" i="92" s="1"/>
  <c r="B11720" i="92"/>
  <c r="K11720" i="92" s="1"/>
  <c r="B11721" i="92"/>
  <c r="K11721" i="92" s="1"/>
  <c r="B11722" i="92"/>
  <c r="K11722" i="92" s="1"/>
  <c r="B11723" i="92"/>
  <c r="K11723" i="92" s="1"/>
  <c r="B11724" i="92"/>
  <c r="K11724" i="92" s="1"/>
  <c r="B11725" i="92"/>
  <c r="K11725" i="92" s="1"/>
  <c r="B11726" i="92"/>
  <c r="K11726" i="92" s="1"/>
  <c r="B11727" i="92"/>
  <c r="K11727" i="92" s="1"/>
  <c r="B11728" i="92"/>
  <c r="K11728" i="92" s="1"/>
  <c r="B11729" i="92"/>
  <c r="K11729" i="92" s="1"/>
  <c r="B11730" i="92"/>
  <c r="K11730" i="92" s="1"/>
  <c r="B11731" i="92"/>
  <c r="K11731" i="92" s="1"/>
  <c r="B11732" i="92"/>
  <c r="K11732" i="92" s="1"/>
  <c r="B11733" i="92"/>
  <c r="K11733" i="92" s="1"/>
  <c r="B11734" i="92"/>
  <c r="K11734" i="92" s="1"/>
  <c r="B11735" i="92"/>
  <c r="K11735" i="92" s="1"/>
  <c r="B11736" i="92"/>
  <c r="K11736" i="92" s="1"/>
  <c r="B11737" i="92"/>
  <c r="K11737" i="92" s="1"/>
  <c r="B11738" i="92"/>
  <c r="K11738" i="92" s="1"/>
  <c r="B11739" i="92"/>
  <c r="K11739" i="92" s="1"/>
  <c r="B11740" i="92"/>
  <c r="K11740" i="92" s="1"/>
  <c r="B11741" i="92"/>
  <c r="K11741" i="92" s="1"/>
  <c r="B11742" i="92"/>
  <c r="K11742" i="92" s="1"/>
  <c r="B11743" i="92"/>
  <c r="K11743" i="92" s="1"/>
  <c r="B11744" i="92"/>
  <c r="K11744" i="92" s="1"/>
  <c r="B11745" i="92"/>
  <c r="K11745" i="92" s="1"/>
  <c r="B11746" i="92"/>
  <c r="K11746" i="92" s="1"/>
  <c r="B11747" i="92"/>
  <c r="K11747" i="92" s="1"/>
  <c r="B11748" i="92"/>
  <c r="K11748" i="92" s="1"/>
  <c r="B11749" i="92"/>
  <c r="K11749" i="92" s="1"/>
  <c r="B11750" i="92"/>
  <c r="K11750" i="92" s="1"/>
  <c r="B11751" i="92"/>
  <c r="K11751" i="92" s="1"/>
  <c r="B11752" i="92"/>
  <c r="K11752" i="92" s="1"/>
  <c r="B11753" i="92"/>
  <c r="K11753" i="92" s="1"/>
  <c r="B11754" i="92"/>
  <c r="K11754" i="92" s="1"/>
  <c r="B11755" i="92"/>
  <c r="K11755" i="92" s="1"/>
  <c r="B11756" i="92"/>
  <c r="K11756" i="92" s="1"/>
  <c r="B11757" i="92"/>
  <c r="K11757" i="92" s="1"/>
  <c r="B11758" i="92"/>
  <c r="K11758" i="92" s="1"/>
  <c r="B11759" i="92"/>
  <c r="K11759" i="92" s="1"/>
  <c r="B11760" i="92"/>
  <c r="K11760" i="92" s="1"/>
  <c r="B11761" i="92"/>
  <c r="K11761" i="92" s="1"/>
  <c r="B11762" i="92"/>
  <c r="K11762" i="92" s="1"/>
  <c r="B11763" i="92"/>
  <c r="K11763" i="92" s="1"/>
  <c r="B11764" i="92"/>
  <c r="K11764" i="92" s="1"/>
  <c r="B11765" i="92"/>
  <c r="K11765" i="92" s="1"/>
  <c r="B11766" i="92"/>
  <c r="K11766" i="92" s="1"/>
  <c r="B11767" i="92"/>
  <c r="K11767" i="92" s="1"/>
  <c r="B11768" i="92"/>
  <c r="K11768" i="92" s="1"/>
  <c r="B11769" i="92"/>
  <c r="K11769" i="92" s="1"/>
  <c r="B11770" i="92"/>
  <c r="K11770" i="92" s="1"/>
  <c r="B11771" i="92"/>
  <c r="K11771" i="92" s="1"/>
  <c r="B11772" i="92"/>
  <c r="K11772" i="92" s="1"/>
  <c r="B11773" i="92"/>
  <c r="K11773" i="92" s="1"/>
  <c r="B11774" i="92"/>
  <c r="K11774" i="92" s="1"/>
  <c r="B11775" i="92"/>
  <c r="K11775" i="92" s="1"/>
  <c r="B11776" i="92"/>
  <c r="K11776" i="92" s="1"/>
  <c r="B11777" i="92"/>
  <c r="K11777" i="92" s="1"/>
  <c r="B11778" i="92"/>
  <c r="K11778" i="92" s="1"/>
  <c r="B11779" i="92"/>
  <c r="K11779" i="92" s="1"/>
  <c r="B11780" i="92"/>
  <c r="K11780" i="92" s="1"/>
  <c r="B11781" i="92"/>
  <c r="K11781" i="92" s="1"/>
  <c r="B11782" i="92"/>
  <c r="K11782" i="92" s="1"/>
  <c r="B11783" i="92"/>
  <c r="K11783" i="92" s="1"/>
  <c r="B11784" i="92"/>
  <c r="K11784" i="92" s="1"/>
  <c r="B11785" i="92"/>
  <c r="K11785" i="92" s="1"/>
  <c r="B11786" i="92"/>
  <c r="K11786" i="92" s="1"/>
  <c r="B11787" i="92"/>
  <c r="K11787" i="92" s="1"/>
  <c r="B11788" i="92"/>
  <c r="K11788" i="92" s="1"/>
  <c r="B11789" i="92"/>
  <c r="K11789" i="92" s="1"/>
  <c r="B11790" i="92"/>
  <c r="K11790" i="92" s="1"/>
  <c r="B11791" i="92"/>
  <c r="K11791" i="92" s="1"/>
  <c r="B11792" i="92"/>
  <c r="K11792" i="92" s="1"/>
  <c r="B11793" i="92"/>
  <c r="K11793" i="92" s="1"/>
  <c r="B11794" i="92"/>
  <c r="K11794" i="92" s="1"/>
  <c r="B11795" i="92"/>
  <c r="K11795" i="92" s="1"/>
  <c r="B11796" i="92"/>
  <c r="K11796" i="92" s="1"/>
  <c r="B11797" i="92"/>
  <c r="K11797" i="92" s="1"/>
  <c r="B11798" i="92"/>
  <c r="K11798" i="92" s="1"/>
  <c r="B11799" i="92"/>
  <c r="K11799" i="92" s="1"/>
  <c r="B11800" i="92"/>
  <c r="K11800" i="92" s="1"/>
  <c r="B11801" i="92"/>
  <c r="K11801" i="92" s="1"/>
  <c r="B11802" i="92"/>
  <c r="K11802" i="92" s="1"/>
  <c r="B11803" i="92"/>
  <c r="K11803" i="92" s="1"/>
  <c r="B11804" i="92"/>
  <c r="K11804" i="92" s="1"/>
  <c r="B11805" i="92"/>
  <c r="K11805" i="92" s="1"/>
  <c r="B11806" i="92"/>
  <c r="K11806" i="92" s="1"/>
  <c r="B11807" i="92"/>
  <c r="K11807" i="92" s="1"/>
  <c r="B11808" i="92"/>
  <c r="K11808" i="92" s="1"/>
  <c r="B11809" i="92"/>
  <c r="K11809" i="92" s="1"/>
  <c r="B11810" i="92"/>
  <c r="K11810" i="92" s="1"/>
  <c r="B11811" i="92"/>
  <c r="K11811" i="92" s="1"/>
  <c r="B11812" i="92"/>
  <c r="K11812" i="92" s="1"/>
  <c r="B11813" i="92"/>
  <c r="K11813" i="92" s="1"/>
  <c r="B11814" i="92"/>
  <c r="K11814" i="92" s="1"/>
  <c r="B11815" i="92"/>
  <c r="K11815" i="92" s="1"/>
  <c r="B11816" i="92"/>
  <c r="K11816" i="92" s="1"/>
  <c r="B11817" i="92"/>
  <c r="K11817" i="92" s="1"/>
  <c r="B11818" i="92"/>
  <c r="K11818" i="92" s="1"/>
  <c r="B11819" i="92"/>
  <c r="K11819" i="92" s="1"/>
  <c r="B11820" i="92"/>
  <c r="K11820" i="92" s="1"/>
  <c r="B11821" i="92"/>
  <c r="K11821" i="92" s="1"/>
  <c r="B11822" i="92"/>
  <c r="K11822" i="92" s="1"/>
  <c r="B11823" i="92"/>
  <c r="K11823" i="92" s="1"/>
  <c r="B11824" i="92"/>
  <c r="K11824" i="92" s="1"/>
  <c r="B11825" i="92"/>
  <c r="K11825" i="92" s="1"/>
  <c r="B11826" i="92"/>
  <c r="K11826" i="92" s="1"/>
  <c r="B11827" i="92"/>
  <c r="K11827" i="92" s="1"/>
  <c r="B11828" i="92"/>
  <c r="K11828" i="92" s="1"/>
  <c r="B11829" i="92"/>
  <c r="K11829" i="92" s="1"/>
  <c r="B11830" i="92"/>
  <c r="K11830" i="92" s="1"/>
  <c r="B11831" i="92"/>
  <c r="K11831" i="92" s="1"/>
  <c r="B11832" i="92"/>
  <c r="K11832" i="92" s="1"/>
  <c r="B11833" i="92"/>
  <c r="K11833" i="92" s="1"/>
  <c r="B11834" i="92"/>
  <c r="K11834" i="92" s="1"/>
  <c r="B11835" i="92"/>
  <c r="K11835" i="92" s="1"/>
  <c r="B11836" i="92"/>
  <c r="K11836" i="92" s="1"/>
  <c r="B11837" i="92"/>
  <c r="K11837" i="92" s="1"/>
  <c r="B11838" i="92"/>
  <c r="K11838" i="92" s="1"/>
  <c r="B11839" i="92"/>
  <c r="K11839" i="92" s="1"/>
  <c r="B11840" i="92"/>
  <c r="K11840" i="92" s="1"/>
  <c r="B11841" i="92"/>
  <c r="K11841" i="92" s="1"/>
  <c r="B11842" i="92"/>
  <c r="K11842" i="92" s="1"/>
  <c r="B11843" i="92"/>
  <c r="K11843" i="92" s="1"/>
  <c r="B11844" i="92"/>
  <c r="K11844" i="92" s="1"/>
  <c r="B11845" i="92"/>
  <c r="K11845" i="92" s="1"/>
  <c r="B11846" i="92"/>
  <c r="K11846" i="92" s="1"/>
  <c r="B11847" i="92"/>
  <c r="K11847" i="92" s="1"/>
  <c r="B11848" i="92"/>
  <c r="K11848" i="92" s="1"/>
  <c r="B11849" i="92"/>
  <c r="K11849" i="92" s="1"/>
  <c r="B11850" i="92"/>
  <c r="K11850" i="92" s="1"/>
  <c r="B11851" i="92"/>
  <c r="K11851" i="92" s="1"/>
  <c r="B11852" i="92"/>
  <c r="K11852" i="92" s="1"/>
  <c r="B11853" i="92"/>
  <c r="K11853" i="92" s="1"/>
  <c r="B11854" i="92"/>
  <c r="K11854" i="92" s="1"/>
  <c r="B11855" i="92"/>
  <c r="K11855" i="92" s="1"/>
  <c r="B11856" i="92"/>
  <c r="K11856" i="92" s="1"/>
  <c r="B11857" i="92"/>
  <c r="K11857" i="92" s="1"/>
  <c r="B11858" i="92"/>
  <c r="K11858" i="92" s="1"/>
  <c r="B11859" i="92"/>
  <c r="K11859" i="92" s="1"/>
  <c r="B11860" i="92"/>
  <c r="K11860" i="92" s="1"/>
  <c r="B11861" i="92"/>
  <c r="K11861" i="92" s="1"/>
  <c r="B11862" i="92"/>
  <c r="K11862" i="92" s="1"/>
  <c r="B11863" i="92"/>
  <c r="K11863" i="92" s="1"/>
  <c r="B11864" i="92"/>
  <c r="K11864" i="92" s="1"/>
  <c r="B11865" i="92"/>
  <c r="K11865" i="92" s="1"/>
  <c r="B11866" i="92"/>
  <c r="K11866" i="92" s="1"/>
  <c r="B11867" i="92"/>
  <c r="K11867" i="92" s="1"/>
  <c r="B11868" i="92"/>
  <c r="K11868" i="92" s="1"/>
  <c r="B11869" i="92"/>
  <c r="K11869" i="92" s="1"/>
  <c r="B11870" i="92"/>
  <c r="K11870" i="92" s="1"/>
  <c r="B11871" i="92"/>
  <c r="K11871" i="92" s="1"/>
  <c r="B11872" i="92"/>
  <c r="K11872" i="92" s="1"/>
  <c r="B11873" i="92"/>
  <c r="K11873" i="92" s="1"/>
  <c r="B11874" i="92"/>
  <c r="K11874" i="92" s="1"/>
  <c r="B11875" i="92"/>
  <c r="K11875" i="92" s="1"/>
  <c r="B11876" i="92"/>
  <c r="K11876" i="92" s="1"/>
  <c r="B11877" i="92"/>
  <c r="K11877" i="92" s="1"/>
  <c r="B11878" i="92"/>
  <c r="K11878" i="92" s="1"/>
  <c r="B11879" i="92"/>
  <c r="K11879" i="92" s="1"/>
  <c r="B11880" i="92"/>
  <c r="K11880" i="92" s="1"/>
  <c r="B11881" i="92"/>
  <c r="K11881" i="92" s="1"/>
  <c r="B11882" i="92"/>
  <c r="K11882" i="92" s="1"/>
  <c r="B11883" i="92"/>
  <c r="K11883" i="92" s="1"/>
  <c r="B11884" i="92"/>
  <c r="K11884" i="92" s="1"/>
  <c r="B11885" i="92"/>
  <c r="K11885" i="92" s="1"/>
  <c r="B11886" i="92"/>
  <c r="K11886" i="92" s="1"/>
  <c r="B11887" i="92"/>
  <c r="K11887" i="92" s="1"/>
  <c r="B11888" i="92"/>
  <c r="K11888" i="92" s="1"/>
  <c r="B11889" i="92"/>
  <c r="K11889" i="92" s="1"/>
  <c r="B11890" i="92"/>
  <c r="K11890" i="92" s="1"/>
  <c r="B11891" i="92"/>
  <c r="K11891" i="92" s="1"/>
  <c r="B11892" i="92"/>
  <c r="K11892" i="92" s="1"/>
  <c r="B11893" i="92"/>
  <c r="K11893" i="92" s="1"/>
  <c r="B11894" i="92"/>
  <c r="K11894" i="92" s="1"/>
  <c r="B11895" i="92"/>
  <c r="K11895" i="92" s="1"/>
  <c r="B11896" i="92"/>
  <c r="K11896" i="92" s="1"/>
  <c r="B11897" i="92"/>
  <c r="K11897" i="92" s="1"/>
  <c r="B11898" i="92"/>
  <c r="K11898" i="92" s="1"/>
  <c r="B11899" i="92"/>
  <c r="K11899" i="92" s="1"/>
  <c r="B11900" i="92"/>
  <c r="K11900" i="92" s="1"/>
  <c r="B11901" i="92"/>
  <c r="K11901" i="92" s="1"/>
  <c r="B11902" i="92"/>
  <c r="K11902" i="92" s="1"/>
  <c r="B11903" i="92"/>
  <c r="K11903" i="92" s="1"/>
  <c r="B11904" i="92"/>
  <c r="K11904" i="92" s="1"/>
  <c r="B11905" i="92"/>
  <c r="K11905" i="92" s="1"/>
  <c r="B11906" i="92"/>
  <c r="K11906" i="92" s="1"/>
  <c r="B11907" i="92"/>
  <c r="K11907" i="92" s="1"/>
  <c r="B11908" i="92"/>
  <c r="K11908" i="92" s="1"/>
  <c r="B11909" i="92"/>
  <c r="K11909" i="92" s="1"/>
  <c r="B11910" i="92"/>
  <c r="K11910" i="92" s="1"/>
  <c r="B11911" i="92"/>
  <c r="K11911" i="92" s="1"/>
  <c r="B11912" i="92"/>
  <c r="K11912" i="92" s="1"/>
  <c r="B11913" i="92"/>
  <c r="K11913" i="92" s="1"/>
  <c r="B11914" i="92"/>
  <c r="K11914" i="92" s="1"/>
  <c r="B11915" i="92"/>
  <c r="K11915" i="92" s="1"/>
  <c r="B11916" i="92"/>
  <c r="K11916" i="92" s="1"/>
  <c r="B11917" i="92"/>
  <c r="K11917" i="92" s="1"/>
  <c r="B11918" i="92"/>
  <c r="K11918" i="92" s="1"/>
  <c r="B11919" i="92"/>
  <c r="K11919" i="92" s="1"/>
  <c r="B11920" i="92"/>
  <c r="K11920" i="92" s="1"/>
  <c r="B11921" i="92"/>
  <c r="K11921" i="92" s="1"/>
  <c r="B11922" i="92"/>
  <c r="K11922" i="92" s="1"/>
  <c r="B11923" i="92"/>
  <c r="K11923" i="92" s="1"/>
  <c r="B11924" i="92"/>
  <c r="K11924" i="92" s="1"/>
  <c r="B11925" i="92"/>
  <c r="K11925" i="92" s="1"/>
  <c r="B11926" i="92"/>
  <c r="K11926" i="92" s="1"/>
  <c r="B11927" i="92"/>
  <c r="K11927" i="92" s="1"/>
  <c r="B11928" i="92"/>
  <c r="K11928" i="92" s="1"/>
  <c r="B11929" i="92"/>
  <c r="K11929" i="92" s="1"/>
  <c r="B11930" i="92"/>
  <c r="K11930" i="92" s="1"/>
  <c r="B11931" i="92"/>
  <c r="K11931" i="92" s="1"/>
  <c r="B11932" i="92"/>
  <c r="K11932" i="92" s="1"/>
  <c r="B11933" i="92"/>
  <c r="K11933" i="92" s="1"/>
  <c r="B11934" i="92"/>
  <c r="K11934" i="92" s="1"/>
  <c r="B11935" i="92"/>
  <c r="K11935" i="92" s="1"/>
  <c r="B11936" i="92"/>
  <c r="K11936" i="92" s="1"/>
  <c r="B11937" i="92"/>
  <c r="K11937" i="92" s="1"/>
  <c r="B11938" i="92"/>
  <c r="K11938" i="92" s="1"/>
  <c r="B11939" i="92"/>
  <c r="K11939" i="92" s="1"/>
  <c r="B11940" i="92"/>
  <c r="K11940" i="92" s="1"/>
  <c r="B11941" i="92"/>
  <c r="K11941" i="92" s="1"/>
  <c r="B11942" i="92"/>
  <c r="K11942" i="92" s="1"/>
  <c r="B11943" i="92"/>
  <c r="K11943" i="92" s="1"/>
  <c r="B11944" i="92"/>
  <c r="K11944" i="92" s="1"/>
  <c r="B11945" i="92"/>
  <c r="K11945" i="92" s="1"/>
  <c r="B11946" i="92"/>
  <c r="K11946" i="92" s="1"/>
  <c r="V6" i="97"/>
  <c r="V7" i="97"/>
  <c r="V8" i="97"/>
  <c r="V9" i="97"/>
  <c r="V10" i="97"/>
  <c r="V11" i="97"/>
  <c r="V12" i="97"/>
  <c r="V13" i="97"/>
  <c r="V14" i="97"/>
  <c r="V15" i="97"/>
  <c r="V16" i="97"/>
  <c r="V17" i="97"/>
  <c r="V18" i="97"/>
  <c r="V19" i="97"/>
  <c r="V20" i="97"/>
  <c r="V21" i="97"/>
  <c r="V22" i="97"/>
  <c r="V23" i="97"/>
  <c r="V24" i="97"/>
  <c r="V25" i="97"/>
  <c r="V26" i="97"/>
  <c r="V27" i="97"/>
  <c r="V28" i="97"/>
  <c r="V29" i="97"/>
  <c r="V30" i="97"/>
  <c r="V31" i="97"/>
  <c r="V32" i="97"/>
  <c r="V33" i="97"/>
  <c r="V34" i="97"/>
  <c r="V35" i="97"/>
  <c r="V36" i="97"/>
  <c r="V37" i="97"/>
  <c r="V38" i="97"/>
  <c r="V39" i="97"/>
  <c r="V40" i="97"/>
  <c r="V41" i="97"/>
  <c r="V42" i="97"/>
  <c r="V43" i="97"/>
  <c r="V44" i="97"/>
  <c r="V45" i="97"/>
  <c r="V46" i="97"/>
  <c r="V47" i="97"/>
  <c r="V48" i="97"/>
  <c r="V49" i="97"/>
  <c r="V50" i="97"/>
  <c r="V51" i="97"/>
  <c r="V52" i="97"/>
  <c r="V53" i="97"/>
  <c r="V54" i="97"/>
  <c r="V55" i="97"/>
  <c r="V56" i="97"/>
  <c r="V57" i="97"/>
  <c r="V58" i="97"/>
  <c r="V59" i="97"/>
  <c r="V60" i="97"/>
  <c r="V61" i="97"/>
  <c r="V62" i="97"/>
  <c r="V63" i="97"/>
  <c r="V64" i="97"/>
  <c r="V65" i="97"/>
  <c r="V66" i="97"/>
  <c r="V67" i="97"/>
  <c r="V68" i="97"/>
  <c r="V69" i="97"/>
  <c r="V70" i="97"/>
  <c r="V71" i="97"/>
  <c r="V72" i="97"/>
  <c r="V73" i="97"/>
  <c r="V74" i="97"/>
  <c r="V75" i="97"/>
  <c r="V76" i="97"/>
  <c r="V77" i="97"/>
  <c r="V78" i="97"/>
  <c r="V79" i="97"/>
  <c r="V80" i="97"/>
  <c r="V81" i="97"/>
  <c r="V82" i="97"/>
  <c r="V83" i="97"/>
  <c r="V84" i="97"/>
  <c r="V85" i="97"/>
  <c r="V86" i="97"/>
  <c r="V87" i="97"/>
  <c r="V88" i="97"/>
  <c r="V89" i="97"/>
  <c r="V90" i="97"/>
  <c r="V91" i="97"/>
  <c r="V92" i="97"/>
  <c r="V93" i="97"/>
  <c r="V94" i="97"/>
  <c r="V95" i="97"/>
  <c r="V96" i="97"/>
  <c r="V97" i="97"/>
  <c r="V98" i="97"/>
  <c r="V99" i="97"/>
  <c r="V100" i="97"/>
  <c r="V101" i="97"/>
  <c r="V102" i="97"/>
  <c r="V103" i="97"/>
  <c r="V104" i="97"/>
  <c r="V105" i="97"/>
  <c r="V106" i="97"/>
  <c r="V107" i="97"/>
  <c r="V108" i="97"/>
  <c r="V109" i="97"/>
  <c r="V110" i="97"/>
  <c r="V111" i="97"/>
  <c r="V112" i="97"/>
  <c r="V113" i="97"/>
  <c r="V114" i="97"/>
  <c r="V115" i="97"/>
  <c r="V116" i="97"/>
  <c r="V117" i="97"/>
  <c r="V118" i="97"/>
  <c r="V119" i="97"/>
  <c r="V120" i="97"/>
  <c r="C10171" i="92"/>
  <c r="C10172" i="92"/>
  <c r="C10173" i="92"/>
  <c r="C10174" i="92"/>
  <c r="C10175" i="92"/>
  <c r="C10176" i="92"/>
  <c r="C10177" i="92"/>
  <c r="C10178" i="92"/>
  <c r="C10179" i="92"/>
  <c r="C10180" i="92"/>
  <c r="C10181" i="92"/>
  <c r="C10182" i="92"/>
  <c r="C10183" i="92"/>
  <c r="C10184" i="92"/>
  <c r="C10185" i="92"/>
  <c r="C10186" i="92"/>
  <c r="C10187" i="92"/>
  <c r="C10188" i="92"/>
  <c r="C10189" i="92"/>
  <c r="C10190" i="92"/>
  <c r="C10191" i="92"/>
  <c r="C10192" i="92"/>
  <c r="C10193" i="92"/>
  <c r="C10194" i="92"/>
  <c r="C10195" i="92"/>
  <c r="C10196" i="92"/>
  <c r="C10197" i="92"/>
  <c r="C10198" i="92"/>
  <c r="C10199" i="92"/>
  <c r="C10200" i="92"/>
  <c r="C10201" i="92"/>
  <c r="C10202" i="92"/>
  <c r="C10203" i="92"/>
  <c r="C10204" i="92"/>
  <c r="C10205" i="92"/>
  <c r="C10206" i="92"/>
  <c r="C10207" i="92"/>
  <c r="C10208" i="92"/>
  <c r="C10209" i="92"/>
  <c r="C10210" i="92"/>
  <c r="C10211" i="92"/>
  <c r="C10212" i="92"/>
  <c r="C10213" i="92"/>
  <c r="C10214" i="92"/>
  <c r="C10215" i="92"/>
  <c r="C10216" i="92"/>
  <c r="C10217" i="92"/>
  <c r="C10218" i="92"/>
  <c r="C10219" i="92"/>
  <c r="C10220" i="92"/>
  <c r="C10221" i="92"/>
  <c r="C10222" i="92"/>
  <c r="C10223" i="92"/>
  <c r="C10224" i="92"/>
  <c r="C10225" i="92"/>
  <c r="C10226" i="92"/>
  <c r="C10227" i="92"/>
  <c r="C10228" i="92"/>
  <c r="C10229" i="92"/>
  <c r="C10230" i="92"/>
  <c r="C10231" i="92"/>
  <c r="C10232" i="92"/>
  <c r="C10233" i="92"/>
  <c r="C10234" i="92"/>
  <c r="C10235" i="92"/>
  <c r="C10236" i="92"/>
  <c r="C10237" i="92"/>
  <c r="C10238" i="92"/>
  <c r="C10239" i="92"/>
  <c r="C10240" i="92"/>
  <c r="C10241" i="92"/>
  <c r="C10242" i="92"/>
  <c r="C10243" i="92"/>
  <c r="C10244" i="92"/>
  <c r="C10245" i="92"/>
  <c r="C10246" i="92"/>
  <c r="C10247" i="92"/>
  <c r="C10248" i="92"/>
  <c r="C10249" i="92"/>
  <c r="C10250" i="92"/>
  <c r="C10251" i="92"/>
  <c r="C10252" i="92"/>
  <c r="C10253" i="92"/>
  <c r="C10254" i="92"/>
  <c r="C10255" i="92"/>
  <c r="C10256" i="92"/>
  <c r="C10257" i="92"/>
  <c r="C10258" i="92"/>
  <c r="C10259" i="92"/>
  <c r="C10260" i="92"/>
  <c r="C10261" i="92"/>
  <c r="C10262" i="92"/>
  <c r="C10263" i="92"/>
  <c r="C10264" i="92"/>
  <c r="C10265" i="92"/>
  <c r="C10266" i="92"/>
  <c r="C10267" i="92"/>
  <c r="C10268" i="92"/>
  <c r="C10269" i="92"/>
  <c r="C10270" i="92"/>
  <c r="C10271" i="92"/>
  <c r="C10272" i="92"/>
  <c r="C10273" i="92"/>
  <c r="C10274" i="92"/>
  <c r="C10275" i="92"/>
  <c r="C10276" i="92"/>
  <c r="C10277" i="92"/>
  <c r="C10278" i="92"/>
  <c r="C10279" i="92"/>
  <c r="C10280" i="92"/>
  <c r="C10281" i="92"/>
  <c r="C10282" i="92"/>
  <c r="C10283" i="92"/>
  <c r="C10284" i="92"/>
  <c r="C10285" i="92"/>
  <c r="C10286" i="92"/>
  <c r="C10287" i="92"/>
  <c r="C10288" i="92"/>
  <c r="C10289" i="92"/>
  <c r="C10290" i="92"/>
  <c r="C10291" i="92"/>
  <c r="C10292" i="92"/>
  <c r="C10293" i="92"/>
  <c r="C10294" i="92"/>
  <c r="C10295" i="92"/>
  <c r="C10296" i="92"/>
  <c r="C10297" i="92"/>
  <c r="C10298" i="92"/>
  <c r="C10299" i="92"/>
  <c r="C10300" i="92"/>
  <c r="C10301" i="92"/>
  <c r="C10302" i="92"/>
  <c r="C10303" i="92"/>
  <c r="C10304" i="92"/>
  <c r="C10305" i="92"/>
  <c r="C10306" i="92"/>
  <c r="C10307" i="92"/>
  <c r="C10308" i="92"/>
  <c r="C10309" i="92"/>
  <c r="C10310" i="92"/>
  <c r="C10311" i="92"/>
  <c r="C10312" i="92"/>
  <c r="C10313" i="92"/>
  <c r="C10314" i="92"/>
  <c r="C10315" i="92"/>
  <c r="C10316" i="92"/>
  <c r="C10317" i="92"/>
  <c r="C10318" i="92"/>
  <c r="C10319" i="92"/>
  <c r="C10320" i="92"/>
  <c r="C10321" i="92"/>
  <c r="C10322" i="92"/>
  <c r="C10323" i="92"/>
  <c r="C10324" i="92"/>
  <c r="C10325" i="92"/>
  <c r="C10326" i="92"/>
  <c r="C10327" i="92"/>
  <c r="C10328" i="92"/>
  <c r="C10329" i="92"/>
  <c r="C10330" i="92"/>
  <c r="C10331" i="92"/>
  <c r="C10332" i="92"/>
  <c r="C10333" i="92"/>
  <c r="C10334" i="92"/>
  <c r="C10335" i="92"/>
  <c r="C10336" i="92"/>
  <c r="C10337" i="92"/>
  <c r="C10338" i="92"/>
  <c r="C10339" i="92"/>
  <c r="C10340" i="92"/>
  <c r="C10341" i="92"/>
  <c r="C10342" i="92"/>
  <c r="C10343" i="92"/>
  <c r="C10344" i="92"/>
  <c r="C10345" i="92"/>
  <c r="C10346" i="92"/>
  <c r="C10347" i="92"/>
  <c r="C10348" i="92"/>
  <c r="C10349" i="92"/>
  <c r="C10350" i="92"/>
  <c r="C10351" i="92"/>
  <c r="C10352" i="92"/>
  <c r="C10353" i="92"/>
  <c r="C10354" i="92"/>
  <c r="C10355" i="92"/>
  <c r="C10356" i="92"/>
  <c r="C10357" i="92"/>
  <c r="C10358" i="92"/>
  <c r="C10359" i="92"/>
  <c r="C10360" i="92"/>
  <c r="C10361" i="92"/>
  <c r="C10362" i="92"/>
  <c r="C10363" i="92"/>
  <c r="C10364" i="92"/>
  <c r="C10365" i="92"/>
  <c r="C10366" i="92"/>
  <c r="C10367" i="92"/>
  <c r="C10368" i="92"/>
  <c r="C10369" i="92"/>
  <c r="C10370" i="92"/>
  <c r="C10371" i="92"/>
  <c r="C10372" i="92"/>
  <c r="C10373" i="92"/>
  <c r="C10374" i="92"/>
  <c r="C10375" i="92"/>
  <c r="C10376" i="92"/>
  <c r="C10377" i="92"/>
  <c r="C10378" i="92"/>
  <c r="C10379" i="92"/>
  <c r="C10380" i="92"/>
  <c r="C10381" i="92"/>
  <c r="C10382" i="92"/>
  <c r="C10383" i="92"/>
  <c r="C10384" i="92"/>
  <c r="C10385" i="92"/>
  <c r="C10386" i="92"/>
  <c r="C10387" i="92"/>
  <c r="C10388" i="92"/>
  <c r="C10389" i="92"/>
  <c r="C10390" i="92"/>
  <c r="C10391" i="92"/>
  <c r="C10392" i="92"/>
  <c r="C10393" i="92"/>
  <c r="C10394" i="92"/>
  <c r="C10395" i="92"/>
  <c r="C10396" i="92"/>
  <c r="C10397" i="92"/>
  <c r="C10398" i="92"/>
  <c r="C10399" i="92"/>
  <c r="C10400" i="92"/>
  <c r="C10401" i="92"/>
  <c r="C10402" i="92"/>
  <c r="C10403" i="92"/>
  <c r="C10404" i="92"/>
  <c r="C10405" i="92"/>
  <c r="C10406" i="92"/>
  <c r="C10407" i="92"/>
  <c r="C10408" i="92"/>
  <c r="C10409" i="92"/>
  <c r="C10410" i="92"/>
  <c r="C10411" i="92"/>
  <c r="C10412" i="92"/>
  <c r="C10413" i="92"/>
  <c r="C10414" i="92"/>
  <c r="C10415" i="92"/>
  <c r="C10416" i="92"/>
  <c r="C10417" i="92"/>
  <c r="C10418" i="92"/>
  <c r="C10419" i="92"/>
  <c r="C10420" i="92"/>
  <c r="C10421" i="92"/>
  <c r="C10422" i="92"/>
  <c r="C10423" i="92"/>
  <c r="C10424" i="92"/>
  <c r="C10425" i="92"/>
  <c r="C10426" i="92"/>
  <c r="C10427" i="92"/>
  <c r="C10428" i="92"/>
  <c r="C10429" i="92"/>
  <c r="C10430" i="92"/>
  <c r="C10431" i="92"/>
  <c r="C10432" i="92"/>
  <c r="C10433" i="92"/>
  <c r="C10434" i="92"/>
  <c r="C10435" i="92"/>
  <c r="C10436" i="92"/>
  <c r="C10437" i="92"/>
  <c r="C10438" i="92"/>
  <c r="C10439" i="92"/>
  <c r="C10440" i="92"/>
  <c r="C10441" i="92"/>
  <c r="C10442" i="92"/>
  <c r="C10443" i="92"/>
  <c r="C10444" i="92"/>
  <c r="C10445" i="92"/>
  <c r="C10446" i="92"/>
  <c r="C10447" i="92"/>
  <c r="C10448" i="92"/>
  <c r="C10449" i="92"/>
  <c r="C10450" i="92"/>
  <c r="C10451" i="92"/>
  <c r="C10452" i="92"/>
  <c r="C10453" i="92"/>
  <c r="C10454" i="92"/>
  <c r="C10455" i="92"/>
  <c r="C10456" i="92"/>
  <c r="C10457" i="92"/>
  <c r="C10458" i="92"/>
  <c r="C10459" i="92"/>
  <c r="C10460" i="92"/>
  <c r="C10461" i="92"/>
  <c r="C10462" i="92"/>
  <c r="C10463" i="92"/>
  <c r="C10464" i="92"/>
  <c r="C10465" i="92"/>
  <c r="C10466" i="92"/>
  <c r="C10467" i="92"/>
  <c r="C10468" i="92"/>
  <c r="C10469" i="92"/>
  <c r="C10470" i="92"/>
  <c r="C10471" i="92"/>
  <c r="C10472" i="92"/>
  <c r="C10473" i="92"/>
  <c r="C10474" i="92"/>
  <c r="C10475" i="92"/>
  <c r="C10476" i="92"/>
  <c r="C10477" i="92"/>
  <c r="C10478" i="92"/>
  <c r="C10479" i="92"/>
  <c r="C10480" i="92"/>
  <c r="C10481" i="92"/>
  <c r="C10482" i="92"/>
  <c r="C10483" i="92"/>
  <c r="C10484" i="92"/>
  <c r="C10485" i="92"/>
  <c r="C10486" i="92"/>
  <c r="C10487" i="92"/>
  <c r="C10488" i="92"/>
  <c r="C10489" i="92"/>
  <c r="C10490" i="92"/>
  <c r="C10491" i="92"/>
  <c r="C10492" i="92"/>
  <c r="C10493" i="92"/>
  <c r="C10494" i="92"/>
  <c r="C10495" i="92"/>
  <c r="C10496" i="92"/>
  <c r="C10497" i="92"/>
  <c r="C10498" i="92"/>
  <c r="C10499" i="92"/>
  <c r="C10500" i="92"/>
  <c r="C10501" i="92"/>
  <c r="C10502" i="92"/>
  <c r="C10503" i="92"/>
  <c r="C10504" i="92"/>
  <c r="C10505" i="92"/>
  <c r="C10506" i="92"/>
  <c r="C10507" i="92"/>
  <c r="C10508" i="92"/>
  <c r="C10509" i="92"/>
  <c r="C10510" i="92"/>
  <c r="C10511" i="92"/>
  <c r="C10512" i="92"/>
  <c r="C10513" i="92"/>
  <c r="C10514" i="92"/>
  <c r="C10515" i="92"/>
  <c r="C10516" i="92"/>
  <c r="C10517" i="92"/>
  <c r="C10518" i="92"/>
  <c r="C10519" i="92"/>
  <c r="C10520" i="92"/>
  <c r="C10521" i="92"/>
  <c r="C10522" i="92"/>
  <c r="C10523" i="92"/>
  <c r="C10524" i="92"/>
  <c r="C10525" i="92"/>
  <c r="C10526" i="92"/>
  <c r="C10527" i="92"/>
  <c r="C10528" i="92"/>
  <c r="C10529" i="92"/>
  <c r="C10530" i="92"/>
  <c r="C10531" i="92"/>
  <c r="C10532" i="92"/>
  <c r="C10533" i="92"/>
  <c r="C10534" i="92"/>
  <c r="C10535" i="92"/>
  <c r="C10536" i="92"/>
  <c r="C10537" i="92"/>
  <c r="C10538" i="92"/>
  <c r="C10539" i="92"/>
  <c r="C10540" i="92"/>
  <c r="C10541" i="92"/>
  <c r="C10542" i="92"/>
  <c r="C10543" i="92"/>
  <c r="C10544" i="92"/>
  <c r="C10545" i="92"/>
  <c r="C10546" i="92"/>
  <c r="C10547" i="92"/>
  <c r="C10548" i="92"/>
  <c r="C10549" i="92"/>
  <c r="C10550" i="92"/>
  <c r="C10551" i="92"/>
  <c r="C10552" i="92"/>
  <c r="C10553" i="92"/>
  <c r="C10554" i="92"/>
  <c r="C10555" i="92"/>
  <c r="C10556" i="92"/>
  <c r="C10557" i="92"/>
  <c r="C10558" i="92"/>
  <c r="C10559" i="92"/>
  <c r="C10560" i="92"/>
  <c r="C10561" i="92"/>
  <c r="C10562" i="92"/>
  <c r="C10563" i="92"/>
  <c r="C10564" i="92"/>
  <c r="C10565" i="92"/>
  <c r="C10566" i="92"/>
  <c r="C10567" i="92"/>
  <c r="C10568" i="92"/>
  <c r="C10569" i="92"/>
  <c r="C10570" i="92"/>
  <c r="C10571" i="92"/>
  <c r="C10572" i="92"/>
  <c r="C10573" i="92"/>
  <c r="C10574" i="92"/>
  <c r="C10575" i="92"/>
  <c r="C10576" i="92"/>
  <c r="C10577" i="92"/>
  <c r="C10578" i="92"/>
  <c r="C10579" i="92"/>
  <c r="C10580" i="92"/>
  <c r="C10581" i="92"/>
  <c r="C10582" i="92"/>
  <c r="C10583" i="92"/>
  <c r="C10584" i="92"/>
  <c r="C10585" i="92"/>
  <c r="C10586" i="92"/>
  <c r="C10587" i="92"/>
  <c r="C10588" i="92"/>
  <c r="C10589" i="92"/>
  <c r="C10590" i="92"/>
  <c r="C10591" i="92"/>
  <c r="C10592" i="92"/>
  <c r="C10593" i="92"/>
  <c r="C10594" i="92"/>
  <c r="C10595" i="92"/>
  <c r="C10596" i="92"/>
  <c r="C10597" i="92"/>
  <c r="C10598" i="92"/>
  <c r="C10599" i="92"/>
  <c r="C10600" i="92"/>
  <c r="C10601" i="92"/>
  <c r="C10602" i="92"/>
  <c r="C10603" i="92"/>
  <c r="C10604" i="92"/>
  <c r="C10605" i="92"/>
  <c r="C10606" i="92"/>
  <c r="C10607" i="92"/>
  <c r="C10608" i="92"/>
  <c r="C10609" i="92"/>
  <c r="C10610" i="92"/>
  <c r="C10611" i="92"/>
  <c r="C10612" i="92"/>
  <c r="C10613" i="92"/>
  <c r="C10614" i="92"/>
  <c r="C10615" i="92"/>
  <c r="C10616" i="92"/>
  <c r="C10617" i="92"/>
  <c r="C10618" i="92"/>
  <c r="C10619" i="92"/>
  <c r="C10620" i="92"/>
  <c r="C10621" i="92"/>
  <c r="C10622" i="92"/>
  <c r="C10623" i="92"/>
  <c r="C10624" i="92"/>
  <c r="C10625" i="92"/>
  <c r="C10626" i="92"/>
  <c r="C10627" i="92"/>
  <c r="C10628" i="92"/>
  <c r="C10629" i="92"/>
  <c r="C10630" i="92"/>
  <c r="C10631" i="92"/>
  <c r="C10632" i="92"/>
  <c r="C10633" i="92"/>
  <c r="C10634" i="92"/>
  <c r="C10635" i="92"/>
  <c r="C10636" i="92"/>
  <c r="C10637" i="92"/>
  <c r="C10638" i="92"/>
  <c r="C10639" i="92"/>
  <c r="C10640" i="92"/>
  <c r="C10641" i="92"/>
  <c r="C10642" i="92"/>
  <c r="C10643" i="92"/>
  <c r="C10644" i="92"/>
  <c r="C10645" i="92"/>
  <c r="C10646" i="92"/>
  <c r="C10647" i="92"/>
  <c r="C10648" i="92"/>
  <c r="C10649" i="92"/>
  <c r="C10650" i="92"/>
  <c r="C10651" i="92"/>
  <c r="C10652" i="92"/>
  <c r="C10653" i="92"/>
  <c r="C10654" i="92"/>
  <c r="C10655" i="92"/>
  <c r="C10656" i="92"/>
  <c r="C10657" i="92"/>
  <c r="C10658" i="92"/>
  <c r="C10659" i="92"/>
  <c r="C10660" i="92"/>
  <c r="C10661" i="92"/>
  <c r="C10662" i="92"/>
  <c r="C10663" i="92"/>
  <c r="C10664" i="92"/>
  <c r="C10665" i="92"/>
  <c r="C10666" i="92"/>
  <c r="C10667" i="92"/>
  <c r="C10668" i="92"/>
  <c r="C10669" i="92"/>
  <c r="C10670" i="92"/>
  <c r="C10671" i="92"/>
  <c r="C10672" i="92"/>
  <c r="C10673" i="92"/>
  <c r="C10674" i="92"/>
  <c r="C10675" i="92"/>
  <c r="C10676" i="92"/>
  <c r="C10677" i="92"/>
  <c r="C10678" i="92"/>
  <c r="C10679" i="92"/>
  <c r="C10680" i="92"/>
  <c r="C10681" i="92"/>
  <c r="C10682" i="92"/>
  <c r="C10683" i="92"/>
  <c r="C10684" i="92"/>
  <c r="C10685" i="92"/>
  <c r="C10686" i="92"/>
  <c r="C10687" i="92"/>
  <c r="C10688" i="92"/>
  <c r="C10689" i="92"/>
  <c r="C10690" i="92"/>
  <c r="C10691" i="92"/>
  <c r="C10692" i="92"/>
  <c r="C10693" i="92"/>
  <c r="B10694" i="92"/>
  <c r="K10694" i="92" s="1"/>
  <c r="C10694" i="92"/>
  <c r="B10695" i="92"/>
  <c r="K10695" i="92" s="1"/>
  <c r="C10695" i="92"/>
  <c r="B10696" i="92"/>
  <c r="K10696" i="92" s="1"/>
  <c r="C10696" i="92"/>
  <c r="B10697" i="92"/>
  <c r="K10697" i="92" s="1"/>
  <c r="C10697" i="92"/>
  <c r="B10698" i="92"/>
  <c r="K10698" i="92" s="1"/>
  <c r="C10698" i="92"/>
  <c r="B10699" i="92"/>
  <c r="K10699" i="92" s="1"/>
  <c r="C10699" i="92"/>
  <c r="B10700" i="92"/>
  <c r="K10700" i="92" s="1"/>
  <c r="C10700" i="92"/>
  <c r="B10701" i="92"/>
  <c r="K10701" i="92" s="1"/>
  <c r="C10701" i="92"/>
  <c r="B10702" i="92"/>
  <c r="K10702" i="92" s="1"/>
  <c r="C10702" i="92"/>
  <c r="B10703" i="92"/>
  <c r="K10703" i="92" s="1"/>
  <c r="C10703" i="92"/>
  <c r="B10704" i="92"/>
  <c r="K10704" i="92" s="1"/>
  <c r="C10704" i="92"/>
  <c r="C10705" i="92"/>
  <c r="C10706" i="92"/>
  <c r="C10707" i="92"/>
  <c r="C10708" i="92"/>
  <c r="C10709" i="92"/>
  <c r="C10710" i="92"/>
  <c r="C10711" i="92"/>
  <c r="B10712" i="92"/>
  <c r="K10712" i="92" s="1"/>
  <c r="C10712" i="92"/>
  <c r="B10713" i="92"/>
  <c r="K10713" i="92" s="1"/>
  <c r="C10713" i="92"/>
  <c r="B10714" i="92"/>
  <c r="K10714" i="92" s="1"/>
  <c r="C10714" i="92"/>
  <c r="B10715" i="92"/>
  <c r="K10715" i="92" s="1"/>
  <c r="C10715" i="92"/>
  <c r="B10716" i="92"/>
  <c r="K10716" i="92" s="1"/>
  <c r="C10716" i="92"/>
  <c r="B10717" i="92"/>
  <c r="K10717" i="92" s="1"/>
  <c r="C10717" i="92"/>
  <c r="B10718" i="92"/>
  <c r="K10718" i="92" s="1"/>
  <c r="C10718" i="92"/>
  <c r="B10719" i="92"/>
  <c r="K10719" i="92" s="1"/>
  <c r="C10719" i="92"/>
  <c r="B10720" i="92"/>
  <c r="K10720" i="92" s="1"/>
  <c r="C10720" i="92"/>
  <c r="B10721" i="92"/>
  <c r="K10721" i="92" s="1"/>
  <c r="C10721" i="92"/>
  <c r="B10722" i="92"/>
  <c r="K10722" i="92" s="1"/>
  <c r="C10722" i="92"/>
  <c r="B10723" i="92"/>
  <c r="K10723" i="92" s="1"/>
  <c r="C10723" i="92"/>
  <c r="B10724" i="92"/>
  <c r="K10724" i="92" s="1"/>
  <c r="C10724" i="92"/>
  <c r="B10725" i="92"/>
  <c r="K10725" i="92" s="1"/>
  <c r="C10725" i="92"/>
  <c r="B10726" i="92"/>
  <c r="K10726" i="92" s="1"/>
  <c r="C10726" i="92"/>
  <c r="B10727" i="92"/>
  <c r="K10727" i="92" s="1"/>
  <c r="C10727" i="92"/>
  <c r="B10728" i="92"/>
  <c r="K10728" i="92" s="1"/>
  <c r="C10728" i="92"/>
  <c r="B10729" i="92"/>
  <c r="K10729" i="92" s="1"/>
  <c r="C10729" i="92"/>
  <c r="B10730" i="92"/>
  <c r="K10730" i="92" s="1"/>
  <c r="C10730" i="92"/>
  <c r="B10731" i="92"/>
  <c r="K10731" i="92" s="1"/>
  <c r="C10731" i="92"/>
  <c r="B10732" i="92"/>
  <c r="K10732" i="92" s="1"/>
  <c r="C10732" i="92"/>
  <c r="C10733" i="92"/>
  <c r="C10734" i="92"/>
  <c r="C10735" i="92"/>
  <c r="C10736" i="92"/>
  <c r="C10737" i="92"/>
  <c r="C10738" i="92"/>
  <c r="C10739" i="92"/>
  <c r="C10740" i="92"/>
  <c r="C10741" i="92"/>
  <c r="C10742" i="92"/>
  <c r="C10743" i="92"/>
  <c r="B10744" i="92"/>
  <c r="K10744" i="92" s="1"/>
  <c r="C10744" i="92"/>
  <c r="C10745" i="92"/>
  <c r="C10746" i="92"/>
  <c r="C10747" i="92"/>
  <c r="C10748" i="92"/>
  <c r="C10749" i="92"/>
  <c r="C10750" i="92"/>
  <c r="C10751" i="92"/>
  <c r="C10752" i="92"/>
  <c r="C10753" i="92"/>
  <c r="C10754" i="92"/>
  <c r="C10755" i="92"/>
  <c r="C10756" i="92"/>
  <c r="C10757" i="92"/>
  <c r="C10758" i="92"/>
  <c r="C10759" i="92"/>
  <c r="C10760" i="92"/>
  <c r="C10761" i="92"/>
  <c r="C10762" i="92"/>
  <c r="C10763" i="92"/>
  <c r="C10764" i="92"/>
  <c r="C10765" i="92"/>
  <c r="C10766" i="92"/>
  <c r="C10767" i="92"/>
  <c r="C10768" i="92"/>
  <c r="C10769" i="92"/>
  <c r="C10770" i="92"/>
  <c r="C10771" i="92"/>
  <c r="C10772" i="92"/>
  <c r="C10773" i="92"/>
  <c r="C10774" i="92"/>
  <c r="C10775" i="92"/>
  <c r="C10776" i="92"/>
  <c r="C10777" i="92"/>
  <c r="C10778" i="92"/>
  <c r="C10779" i="92"/>
  <c r="C10780" i="92"/>
  <c r="C10781" i="92"/>
  <c r="C10782" i="92"/>
  <c r="C10783" i="92"/>
  <c r="C10784" i="92"/>
  <c r="C10785" i="92"/>
  <c r="C10786" i="92"/>
  <c r="C10787" i="92"/>
  <c r="C10788" i="92"/>
  <c r="C10789" i="92"/>
  <c r="C10790" i="92"/>
  <c r="C10791" i="92"/>
  <c r="C10792" i="92"/>
  <c r="C10793" i="92"/>
  <c r="C10794" i="92"/>
  <c r="B10795" i="92"/>
  <c r="K10795" i="92" s="1"/>
  <c r="C10795" i="92"/>
  <c r="B10796" i="92"/>
  <c r="K10796" i="92" s="1"/>
  <c r="C10796" i="92"/>
  <c r="B10797" i="92"/>
  <c r="K10797" i="92" s="1"/>
  <c r="C10797" i="92"/>
  <c r="B10798" i="92"/>
  <c r="K10798" i="92" s="1"/>
  <c r="C10798" i="92"/>
  <c r="B10799" i="92"/>
  <c r="K10799" i="92" s="1"/>
  <c r="C10799" i="92"/>
  <c r="B10800" i="92"/>
  <c r="K10800" i="92" s="1"/>
  <c r="C10800" i="92"/>
  <c r="C10801" i="92"/>
  <c r="C10802" i="92"/>
  <c r="C10803" i="92"/>
  <c r="C10804" i="92"/>
  <c r="C10805" i="92"/>
  <c r="C10806" i="92"/>
  <c r="C10807" i="92"/>
  <c r="C10808" i="92"/>
  <c r="C10809" i="92"/>
  <c r="C10810" i="92"/>
  <c r="C10811" i="92"/>
  <c r="C10812" i="92"/>
  <c r="C10813" i="92"/>
  <c r="C10814" i="92"/>
  <c r="C10815" i="92"/>
  <c r="C10816" i="92"/>
  <c r="C10817" i="92"/>
  <c r="C10818" i="92"/>
  <c r="C10819" i="92"/>
  <c r="C10820" i="92"/>
  <c r="C10821" i="92"/>
  <c r="C10822" i="92"/>
  <c r="C10823" i="92"/>
  <c r="C10824" i="92"/>
  <c r="C10825" i="92"/>
  <c r="C10826" i="92"/>
  <c r="C10827" i="92"/>
  <c r="C10828" i="92"/>
  <c r="C10829" i="92"/>
  <c r="C10830" i="92"/>
  <c r="C10831" i="92"/>
  <c r="C10832" i="92"/>
  <c r="C10833" i="92"/>
  <c r="C10834" i="92"/>
  <c r="C10835" i="92"/>
  <c r="C10836" i="92"/>
  <c r="C10837" i="92"/>
  <c r="C10838" i="92"/>
  <c r="C10839" i="92"/>
  <c r="C10840" i="92"/>
  <c r="C10841" i="92"/>
  <c r="C10842" i="92"/>
  <c r="C10843" i="92"/>
  <c r="C10844" i="92"/>
  <c r="C10845" i="92"/>
  <c r="C10846" i="92"/>
  <c r="C10847" i="92"/>
  <c r="C10848" i="92"/>
  <c r="C10849" i="92"/>
  <c r="C10850" i="92"/>
  <c r="C10851" i="92"/>
  <c r="C10852" i="92"/>
  <c r="C10853" i="92"/>
  <c r="C10854" i="92"/>
  <c r="C10855" i="92"/>
  <c r="C10856" i="92"/>
  <c r="C10857" i="92"/>
  <c r="C10858" i="92"/>
  <c r="C10859" i="92"/>
  <c r="C10860" i="92"/>
  <c r="C10861" i="92"/>
  <c r="C10862" i="92"/>
  <c r="C10863" i="92"/>
  <c r="C10864" i="92"/>
  <c r="C10865" i="92"/>
  <c r="C10866" i="92"/>
  <c r="C10867" i="92"/>
  <c r="C10868" i="92"/>
  <c r="B10869" i="92"/>
  <c r="K10869" i="92" s="1"/>
  <c r="C10869" i="92"/>
  <c r="B10870" i="92"/>
  <c r="K10870" i="92" s="1"/>
  <c r="C10870" i="92"/>
  <c r="C10871" i="92"/>
  <c r="C10872" i="92"/>
  <c r="C10873" i="92"/>
  <c r="C10874" i="92"/>
  <c r="C10875" i="92"/>
  <c r="C10876" i="92"/>
  <c r="C10877" i="92"/>
  <c r="C10878" i="92"/>
  <c r="C10879" i="92"/>
  <c r="C10880" i="92"/>
  <c r="C10881" i="92"/>
  <c r="C10882" i="92"/>
  <c r="C10883" i="92"/>
  <c r="C10884" i="92"/>
  <c r="C10885" i="92"/>
  <c r="C10886" i="92"/>
  <c r="C10887" i="92"/>
  <c r="C10888" i="92"/>
  <c r="C10889" i="92"/>
  <c r="C10890" i="92"/>
  <c r="C10891" i="92"/>
  <c r="C10892" i="92"/>
  <c r="C10893" i="92"/>
  <c r="C10894" i="92"/>
  <c r="C10895" i="92"/>
  <c r="C10896" i="92"/>
  <c r="C10897" i="92"/>
  <c r="C10898" i="92"/>
  <c r="C10899" i="92"/>
  <c r="C10900" i="92"/>
  <c r="C10901" i="92"/>
  <c r="C10902" i="92"/>
  <c r="C10903" i="92"/>
  <c r="C10904" i="92"/>
  <c r="C10905" i="92"/>
  <c r="C10906" i="92"/>
  <c r="C10907" i="92"/>
  <c r="C10908" i="92"/>
  <c r="C10909" i="92"/>
  <c r="C10910" i="92"/>
  <c r="C10911" i="92"/>
  <c r="C10912" i="92"/>
  <c r="C10913" i="92"/>
  <c r="C10914" i="92"/>
  <c r="C10915" i="92"/>
  <c r="C10916" i="92"/>
  <c r="C10917" i="92"/>
  <c r="C10918" i="92"/>
  <c r="C10919" i="92"/>
  <c r="C10920" i="92"/>
  <c r="C10921" i="92"/>
  <c r="C10922" i="92"/>
  <c r="C10923" i="92"/>
  <c r="C10924" i="92"/>
  <c r="C10925" i="92"/>
  <c r="C10926" i="92"/>
  <c r="C10927" i="92"/>
  <c r="C10928" i="92"/>
  <c r="C10929" i="92"/>
  <c r="C10930" i="92"/>
  <c r="C10931" i="92"/>
  <c r="C10932" i="92"/>
  <c r="C10933" i="92"/>
  <c r="C10934" i="92"/>
  <c r="C10935" i="92"/>
  <c r="C10936" i="92"/>
  <c r="C10937" i="92"/>
  <c r="C10938" i="92"/>
  <c r="C10939" i="92"/>
  <c r="C10940" i="92"/>
  <c r="C10941" i="92"/>
  <c r="C10942" i="92"/>
  <c r="C10943" i="92"/>
  <c r="C10944" i="92"/>
  <c r="C10945" i="92"/>
  <c r="C10946" i="92"/>
  <c r="C10947" i="92"/>
  <c r="C10948" i="92"/>
  <c r="C10949" i="92"/>
  <c r="C10950" i="92"/>
  <c r="C10951" i="92"/>
  <c r="C10952" i="92"/>
  <c r="C10953" i="92"/>
  <c r="C10954" i="92"/>
  <c r="C10955" i="92"/>
  <c r="C10956" i="92"/>
  <c r="C10957" i="92"/>
  <c r="C10958" i="92"/>
  <c r="C10959" i="92"/>
  <c r="C10960" i="92"/>
  <c r="C10961" i="92"/>
  <c r="C10962" i="92"/>
  <c r="C10963" i="92"/>
  <c r="C10964" i="92"/>
  <c r="C10965" i="92"/>
  <c r="C10966" i="92"/>
  <c r="C10967" i="92"/>
  <c r="C10968" i="92"/>
  <c r="C10969" i="92"/>
  <c r="C10970" i="92"/>
  <c r="C10971" i="92"/>
  <c r="C10972" i="92"/>
  <c r="C10973" i="92"/>
  <c r="C10974" i="92"/>
  <c r="C10975" i="92"/>
  <c r="C10976" i="92"/>
  <c r="C10977" i="92"/>
  <c r="C10978" i="92"/>
  <c r="C10979" i="92"/>
  <c r="C10980" i="92"/>
  <c r="C10981" i="92"/>
  <c r="C10982" i="92"/>
  <c r="C10983" i="92"/>
  <c r="C10984" i="92"/>
  <c r="C10985" i="92"/>
  <c r="C10986" i="92"/>
  <c r="C10987" i="92"/>
  <c r="C10988" i="92"/>
  <c r="C10989" i="92"/>
  <c r="C10990" i="92"/>
  <c r="C10991" i="92"/>
  <c r="C10992" i="92"/>
  <c r="C10993" i="92"/>
  <c r="C10994" i="92"/>
  <c r="C10995" i="92"/>
  <c r="C10996" i="92"/>
  <c r="C10997" i="92"/>
  <c r="C10998" i="92"/>
  <c r="C10999" i="92"/>
  <c r="C11000" i="92"/>
  <c r="C11001" i="92"/>
  <c r="C11002" i="92"/>
  <c r="C11003" i="92"/>
  <c r="C11004" i="92"/>
  <c r="C11005" i="92"/>
  <c r="C11006" i="92"/>
  <c r="C11007" i="92"/>
  <c r="C11008" i="92"/>
  <c r="C11009" i="92"/>
  <c r="C11010" i="92"/>
  <c r="C11011" i="92"/>
  <c r="C11012" i="92"/>
  <c r="C11013" i="92"/>
  <c r="C11014" i="92"/>
  <c r="C11015" i="92"/>
  <c r="C11016" i="92"/>
  <c r="C11017" i="92"/>
  <c r="C11018" i="92"/>
  <c r="C11019" i="92"/>
  <c r="C11020" i="92"/>
  <c r="C11021" i="92"/>
  <c r="C11022" i="92"/>
  <c r="C11023" i="92"/>
  <c r="C11024" i="92"/>
  <c r="C11025" i="92"/>
  <c r="C11026" i="92"/>
  <c r="C11027" i="92"/>
  <c r="C11028" i="92"/>
  <c r="C11029" i="92"/>
  <c r="C11030" i="92"/>
  <c r="C11031" i="92"/>
  <c r="C11032" i="92"/>
  <c r="C11033" i="92"/>
  <c r="C11034" i="92"/>
  <c r="C11035" i="92"/>
  <c r="C11036" i="92"/>
  <c r="C11037" i="92"/>
  <c r="C11038" i="92"/>
  <c r="C11039" i="92"/>
  <c r="C11040" i="92"/>
  <c r="C11041" i="92"/>
  <c r="C11042" i="92"/>
  <c r="C11043" i="92"/>
  <c r="C11044" i="92"/>
  <c r="C11045" i="92"/>
  <c r="C11046" i="92"/>
  <c r="C11047" i="92"/>
  <c r="C11048" i="92"/>
  <c r="C11049" i="92"/>
  <c r="C11050" i="92"/>
  <c r="C11051" i="92"/>
  <c r="C11052" i="92"/>
  <c r="C11053" i="92"/>
  <c r="C11054" i="92"/>
  <c r="C11055" i="92"/>
  <c r="C11056" i="92"/>
  <c r="C11057" i="92"/>
  <c r="C11058" i="92"/>
  <c r="C11059" i="92"/>
  <c r="C11060" i="92"/>
  <c r="C11061" i="92"/>
  <c r="C11062" i="92"/>
  <c r="C11063" i="92"/>
  <c r="C11064" i="92"/>
  <c r="C11065" i="92"/>
  <c r="C11066" i="92"/>
  <c r="C11067" i="92"/>
  <c r="C11068" i="92"/>
  <c r="C11069" i="92"/>
  <c r="C11070" i="92"/>
  <c r="C11071" i="92"/>
  <c r="C11072" i="92"/>
  <c r="C11073" i="92"/>
  <c r="C11074" i="92"/>
  <c r="C11075" i="92"/>
  <c r="C11076" i="92"/>
  <c r="C11077" i="92"/>
  <c r="C11078" i="92"/>
  <c r="C11079" i="92"/>
  <c r="C11080" i="92"/>
  <c r="C11081" i="92"/>
  <c r="C11082" i="92"/>
  <c r="C11083" i="92"/>
  <c r="C11084" i="92"/>
  <c r="C11085" i="92"/>
  <c r="C11086" i="92"/>
  <c r="C11087" i="92"/>
  <c r="C11088" i="92"/>
  <c r="C11089" i="92"/>
  <c r="C11090" i="92"/>
  <c r="C11091" i="92"/>
  <c r="C11092" i="92"/>
  <c r="C11093" i="92"/>
  <c r="C11094" i="92"/>
  <c r="C11095" i="92"/>
  <c r="C11096" i="92"/>
  <c r="C11097" i="92"/>
  <c r="C11098" i="92"/>
  <c r="C11099" i="92"/>
  <c r="C11100" i="92"/>
  <c r="C11101" i="92"/>
  <c r="C11102" i="92"/>
  <c r="C11103" i="92"/>
  <c r="C11104" i="92"/>
  <c r="C11105" i="92"/>
  <c r="C11106" i="92"/>
  <c r="C11107" i="92"/>
  <c r="C11108" i="92"/>
  <c r="C11109" i="92"/>
  <c r="C11110" i="92"/>
  <c r="C11111" i="92"/>
  <c r="C11112" i="92"/>
  <c r="C11113" i="92"/>
  <c r="C11114" i="92"/>
  <c r="C11115" i="92"/>
  <c r="C11116" i="92"/>
  <c r="C11117" i="92"/>
  <c r="C11118" i="92"/>
  <c r="C11119" i="92"/>
  <c r="C11120" i="92"/>
  <c r="C11121" i="92"/>
  <c r="C11122" i="92"/>
  <c r="C11123" i="92"/>
  <c r="C11124" i="92"/>
  <c r="C11125" i="92"/>
  <c r="C11126" i="92"/>
  <c r="C11127" i="92"/>
  <c r="C11128" i="92"/>
  <c r="C11129" i="92"/>
  <c r="C11130" i="92"/>
  <c r="C11131" i="92"/>
  <c r="C11132" i="92"/>
  <c r="C11133" i="92"/>
  <c r="C11134" i="92"/>
  <c r="C11135" i="92"/>
  <c r="C11136" i="92"/>
  <c r="C11137" i="92"/>
  <c r="C11138" i="92"/>
  <c r="C11139" i="92"/>
  <c r="C11140" i="92"/>
  <c r="C11141" i="92"/>
  <c r="C11142" i="92"/>
  <c r="C11143" i="92"/>
  <c r="C11144" i="92"/>
  <c r="C11145" i="92"/>
  <c r="C11146" i="92"/>
  <c r="C11147" i="92"/>
  <c r="C11148" i="92"/>
  <c r="C11149" i="92"/>
  <c r="C11150" i="92"/>
  <c r="C11151" i="92"/>
  <c r="C11152" i="92"/>
  <c r="C11153" i="92"/>
  <c r="C11154" i="92"/>
  <c r="C11155" i="92"/>
  <c r="C11156" i="92"/>
  <c r="C11157" i="92"/>
  <c r="C11158" i="92"/>
  <c r="C11159" i="92"/>
  <c r="C11160" i="92"/>
  <c r="C11161" i="92"/>
  <c r="C11162" i="92"/>
  <c r="C11163" i="92"/>
  <c r="C11164" i="92"/>
  <c r="C11165" i="92"/>
  <c r="C11166" i="92"/>
  <c r="C11167" i="92"/>
  <c r="C11168" i="92"/>
  <c r="C11169" i="92"/>
  <c r="C11170" i="92"/>
  <c r="C11171" i="92"/>
  <c r="C11172" i="92"/>
  <c r="C11173" i="92"/>
  <c r="C11174" i="92"/>
  <c r="C11175" i="92"/>
  <c r="C11176" i="92"/>
  <c r="C11177" i="92"/>
  <c r="C11178" i="92"/>
  <c r="C11179" i="92"/>
  <c r="C11180" i="92"/>
  <c r="C11181" i="92"/>
  <c r="C11182" i="92"/>
  <c r="C11183" i="92"/>
  <c r="C11184" i="92"/>
  <c r="C11185" i="92"/>
  <c r="C11186" i="92"/>
  <c r="C11187" i="92"/>
  <c r="C11188" i="92"/>
  <c r="C11189" i="92"/>
  <c r="C11190" i="92"/>
  <c r="C11191" i="92"/>
  <c r="C11192" i="92"/>
  <c r="C11193" i="92"/>
  <c r="C11194" i="92"/>
  <c r="C11195" i="92"/>
  <c r="C11196" i="92"/>
  <c r="C11197" i="92"/>
  <c r="C11198" i="92"/>
  <c r="C11199" i="92"/>
  <c r="C11200" i="92"/>
  <c r="C11201" i="92"/>
  <c r="C11202" i="92"/>
  <c r="C11203" i="92"/>
  <c r="C11204" i="92"/>
  <c r="C11205" i="92"/>
  <c r="C11206" i="92"/>
  <c r="C11207" i="92"/>
  <c r="C11208" i="92"/>
  <c r="C11209" i="92"/>
  <c r="C11210" i="92"/>
  <c r="C11211" i="92"/>
  <c r="C11212" i="92"/>
  <c r="C11213" i="92"/>
  <c r="C11214" i="92"/>
  <c r="C11215" i="92"/>
  <c r="C11216" i="92"/>
  <c r="C11217" i="92"/>
  <c r="C11218" i="92"/>
  <c r="C11219" i="92"/>
  <c r="C11220" i="92"/>
  <c r="C11221" i="92"/>
  <c r="C11222" i="92"/>
  <c r="C11223" i="92"/>
  <c r="C11224" i="92"/>
  <c r="C11225" i="92"/>
  <c r="C11226" i="92"/>
  <c r="C11227" i="92"/>
  <c r="C11228" i="92"/>
  <c r="C11229" i="92"/>
  <c r="C11230" i="92"/>
  <c r="C11231" i="92"/>
  <c r="C11232" i="92"/>
  <c r="C11233" i="92"/>
  <c r="C11234" i="92"/>
  <c r="C11235" i="92"/>
  <c r="C11236" i="92"/>
  <c r="C11237" i="92"/>
  <c r="C11238" i="92"/>
  <c r="C11239" i="92"/>
  <c r="C11240" i="92"/>
  <c r="C11241" i="92"/>
  <c r="C11242" i="92"/>
  <c r="C11243" i="92"/>
  <c r="C11244" i="92"/>
  <c r="C11245" i="92"/>
  <c r="C11246" i="92"/>
  <c r="C11247" i="92"/>
  <c r="C11248" i="92"/>
  <c r="C11249" i="92"/>
  <c r="C11250" i="92"/>
  <c r="C11251" i="92"/>
  <c r="C11252" i="92"/>
  <c r="C11253" i="92"/>
  <c r="C11254" i="92"/>
  <c r="C11255" i="92"/>
  <c r="C11256" i="92"/>
  <c r="C11257" i="92"/>
  <c r="C11258" i="92"/>
  <c r="C11259" i="92"/>
  <c r="C11260" i="92"/>
  <c r="C11261" i="92"/>
  <c r="C11262" i="92"/>
  <c r="C11263" i="92"/>
  <c r="C11264" i="92"/>
  <c r="C11265" i="92"/>
  <c r="C11266" i="92"/>
  <c r="C11267" i="92"/>
  <c r="C11268" i="92"/>
  <c r="C11269" i="92"/>
  <c r="C11270" i="92"/>
  <c r="C11271" i="92"/>
  <c r="C11272" i="92"/>
  <c r="C11273" i="92"/>
  <c r="C11274" i="92"/>
  <c r="C11275" i="92"/>
  <c r="C11276" i="92"/>
  <c r="C11277" i="92"/>
  <c r="C11278" i="92"/>
  <c r="C11279" i="92"/>
  <c r="C11280" i="92"/>
  <c r="C11281" i="92"/>
  <c r="C11282" i="92"/>
  <c r="C11283" i="92"/>
  <c r="C11284" i="92"/>
  <c r="C11285" i="92"/>
  <c r="C11286" i="92"/>
  <c r="C11287" i="92"/>
  <c r="C11288" i="92"/>
  <c r="C11289" i="92"/>
  <c r="C11290" i="92"/>
  <c r="C11291" i="92"/>
  <c r="C11292" i="92"/>
  <c r="C11293" i="92"/>
  <c r="C11294" i="92"/>
  <c r="C11295" i="92"/>
  <c r="C11296" i="92"/>
  <c r="C11297" i="92"/>
  <c r="C11298" i="92"/>
  <c r="C11299" i="92"/>
  <c r="C11300" i="92"/>
  <c r="C11301" i="92"/>
  <c r="C11302" i="92"/>
  <c r="C11303" i="92"/>
  <c r="C11304" i="92"/>
  <c r="C11305" i="92"/>
  <c r="C11306" i="92"/>
  <c r="C11307" i="92"/>
  <c r="C11308" i="92"/>
  <c r="C11309" i="92"/>
  <c r="C11310" i="92"/>
  <c r="C11311" i="92"/>
  <c r="C11312" i="92"/>
  <c r="C11313" i="92"/>
  <c r="C11314" i="92"/>
  <c r="C11315" i="92"/>
  <c r="C11316" i="92"/>
  <c r="C11317" i="92"/>
  <c r="C11318" i="92"/>
  <c r="C11319" i="92"/>
  <c r="C11320" i="92"/>
  <c r="C11321" i="92"/>
  <c r="C11322" i="92"/>
  <c r="C11323" i="92"/>
  <c r="C11324" i="92"/>
  <c r="C11325" i="92"/>
  <c r="C11326" i="92"/>
  <c r="C11327" i="92"/>
  <c r="C11328" i="92"/>
  <c r="C11329" i="92"/>
  <c r="C11330" i="92"/>
  <c r="C11331" i="92"/>
  <c r="C11332" i="92"/>
  <c r="C11333" i="92"/>
  <c r="C11334" i="92"/>
  <c r="C11335" i="92"/>
  <c r="C11336" i="92"/>
  <c r="C11337" i="92"/>
  <c r="C11338" i="92"/>
  <c r="C11339" i="92"/>
  <c r="C11340" i="92"/>
  <c r="C11341" i="92"/>
  <c r="C11342" i="92"/>
  <c r="C11343" i="92"/>
  <c r="C11344" i="92"/>
  <c r="C11345" i="92"/>
  <c r="C11346" i="92"/>
  <c r="C11347" i="92"/>
  <c r="C11348" i="92"/>
  <c r="C11349" i="92"/>
  <c r="C11350" i="92"/>
  <c r="C11351" i="92"/>
  <c r="C11352" i="92"/>
  <c r="C11353" i="92"/>
  <c r="C11354" i="92"/>
  <c r="C11355" i="92"/>
  <c r="C11356" i="92"/>
  <c r="C11357" i="92"/>
  <c r="C11358" i="92"/>
  <c r="C11359" i="92"/>
  <c r="C11360" i="92"/>
  <c r="C11361" i="92"/>
  <c r="C11362" i="92"/>
  <c r="C11363" i="92"/>
  <c r="C11364" i="92"/>
  <c r="C11365" i="92"/>
  <c r="C11366" i="92"/>
  <c r="C11367" i="92"/>
  <c r="C11368" i="92"/>
  <c r="C11369" i="92"/>
  <c r="C11370" i="92"/>
  <c r="C11371" i="92"/>
  <c r="C11372" i="92"/>
  <c r="C11373" i="92"/>
  <c r="C11374" i="92"/>
  <c r="C11375" i="92"/>
  <c r="C11376" i="92"/>
  <c r="C11377" i="92"/>
  <c r="C11378" i="92"/>
  <c r="C11379" i="92"/>
  <c r="C11380" i="92"/>
  <c r="C11381" i="92"/>
  <c r="C11382" i="92"/>
  <c r="C11383" i="92"/>
  <c r="C11384" i="92"/>
  <c r="C11385" i="92"/>
  <c r="C11386" i="92"/>
  <c r="C11387" i="92"/>
  <c r="C11388" i="92"/>
  <c r="H10802" i="92"/>
  <c r="H10803" i="92"/>
  <c r="H10804" i="92"/>
  <c r="C8223" i="92"/>
  <c r="C8224" i="92"/>
  <c r="C8225" i="92"/>
  <c r="C8226" i="92"/>
  <c r="C8227" i="92"/>
  <c r="C8228" i="92"/>
  <c r="C8229" i="92"/>
  <c r="C8230" i="92"/>
  <c r="C8231" i="92"/>
  <c r="C8232" i="92"/>
  <c r="C8233" i="92"/>
  <c r="C8234" i="92"/>
  <c r="C8235" i="92"/>
  <c r="C8236" i="92"/>
  <c r="C8237" i="92"/>
  <c r="C8238" i="92"/>
  <c r="C8239" i="92"/>
  <c r="C8240" i="92"/>
  <c r="C8241" i="92"/>
  <c r="C8242" i="92"/>
  <c r="C8243" i="92"/>
  <c r="C8244" i="92"/>
  <c r="C8245" i="92"/>
  <c r="C8246" i="92"/>
  <c r="C8247" i="92"/>
  <c r="C8248" i="92"/>
  <c r="C8249" i="92"/>
  <c r="C8250" i="92"/>
  <c r="C8251" i="92"/>
  <c r="C8252" i="92"/>
  <c r="C8253" i="92"/>
  <c r="C8254" i="92"/>
  <c r="C8255" i="92"/>
  <c r="C8256" i="92"/>
  <c r="C8257" i="92"/>
  <c r="C8258" i="92"/>
  <c r="C8259" i="92"/>
  <c r="C8260" i="92"/>
  <c r="C8261" i="92"/>
  <c r="C8262" i="92"/>
  <c r="C8263" i="92"/>
  <c r="C8264" i="92"/>
  <c r="C8265" i="92"/>
  <c r="C8266" i="92"/>
  <c r="C8267" i="92"/>
  <c r="C8268" i="92"/>
  <c r="C8269" i="92"/>
  <c r="C8270" i="92"/>
  <c r="C8271" i="92"/>
  <c r="C8272" i="92"/>
  <c r="C8273" i="92"/>
  <c r="C8274" i="92"/>
  <c r="C8275" i="92"/>
  <c r="C8276" i="92"/>
  <c r="C8277" i="92"/>
  <c r="C8278" i="92"/>
  <c r="C8279" i="92"/>
  <c r="C8280" i="92"/>
  <c r="C8281" i="92"/>
  <c r="C8282" i="92"/>
  <c r="C8283" i="92"/>
  <c r="C8284" i="92"/>
  <c r="C8285" i="92"/>
  <c r="C8286" i="92"/>
  <c r="C8287" i="92"/>
  <c r="C8288" i="92"/>
  <c r="C8289" i="92"/>
  <c r="C8290" i="92"/>
  <c r="C8291" i="92"/>
  <c r="C8292" i="92"/>
  <c r="C8293" i="92"/>
  <c r="C8294" i="92"/>
  <c r="C8295" i="92"/>
  <c r="C8296" i="92"/>
  <c r="C8297" i="92"/>
  <c r="C8298" i="92"/>
  <c r="C10170" i="92"/>
  <c r="C10025" i="92"/>
  <c r="C10026" i="92"/>
  <c r="C10027" i="92"/>
  <c r="C10028" i="92"/>
  <c r="C10029" i="92"/>
  <c r="C10030" i="92"/>
  <c r="C10031" i="92"/>
  <c r="C10032" i="92"/>
  <c r="C10033" i="92"/>
  <c r="C10034" i="92"/>
  <c r="C10035" i="92"/>
  <c r="C10036" i="92"/>
  <c r="C10037" i="92"/>
  <c r="C10038" i="92"/>
  <c r="C10039" i="92"/>
  <c r="C9751" i="92"/>
  <c r="H9751" i="92"/>
  <c r="C9898" i="92"/>
  <c r="C9899" i="92"/>
  <c r="C9900" i="92"/>
  <c r="C9901" i="92"/>
  <c r="C9902" i="92"/>
  <c r="C9583" i="92"/>
  <c r="C9584" i="92"/>
  <c r="C9585" i="92"/>
  <c r="C9586" i="92"/>
  <c r="C9587" i="92"/>
  <c r="C9588" i="92"/>
  <c r="C9589" i="92"/>
  <c r="C9590" i="92"/>
  <c r="C9591" i="92"/>
  <c r="C9592" i="92"/>
  <c r="C9593" i="92"/>
  <c r="C9594" i="92"/>
  <c r="C9595" i="92"/>
  <c r="C9596" i="92"/>
  <c r="C9597" i="92"/>
  <c r="C9598" i="92"/>
  <c r="C9599" i="92"/>
  <c r="C9600" i="92"/>
  <c r="C9601" i="92"/>
  <c r="C9602" i="92"/>
  <c r="C9603" i="92"/>
  <c r="C9604" i="92"/>
  <c r="C9487" i="92"/>
  <c r="C9488" i="92"/>
  <c r="C9489" i="92"/>
  <c r="C9490" i="92"/>
  <c r="C9491" i="92"/>
  <c r="C9492" i="92"/>
  <c r="C9493" i="92"/>
  <c r="C9494" i="92"/>
  <c r="C9495" i="92"/>
  <c r="C9496" i="92"/>
  <c r="C9497" i="92"/>
  <c r="C9498" i="92"/>
  <c r="C9499" i="92"/>
  <c r="C9500" i="92"/>
  <c r="C9501" i="92"/>
  <c r="C9502" i="92"/>
  <c r="C9503" i="92"/>
  <c r="C9504" i="92"/>
  <c r="C9505" i="92"/>
  <c r="C9506" i="92"/>
  <c r="C9507" i="92"/>
  <c r="C9508" i="92"/>
  <c r="C9509" i="92"/>
  <c r="C9510" i="92"/>
  <c r="C9511" i="92"/>
  <c r="C9512" i="92"/>
  <c r="C9513" i="92"/>
  <c r="C9514" i="92"/>
  <c r="C9515" i="92"/>
  <c r="C9516" i="92"/>
  <c r="C9517" i="92"/>
  <c r="C9518" i="92"/>
  <c r="C9519" i="92"/>
  <c r="C9520" i="92"/>
  <c r="C9521" i="92"/>
  <c r="C9522" i="92"/>
  <c r="C9523" i="92"/>
  <c r="C9524" i="92"/>
  <c r="C9525" i="92"/>
  <c r="C9526" i="92"/>
  <c r="C9527" i="92"/>
  <c r="C9528" i="92"/>
  <c r="C9529" i="92"/>
  <c r="C9530" i="92"/>
  <c r="C9531" i="92"/>
  <c r="C9532" i="92"/>
  <c r="C9533" i="92"/>
  <c r="C9534" i="92"/>
  <c r="C9535" i="92"/>
  <c r="C9536" i="92"/>
  <c r="C9537" i="92"/>
  <c r="C9538" i="92"/>
  <c r="C9539" i="92"/>
  <c r="C9540" i="92"/>
  <c r="C9541" i="92"/>
  <c r="C9542" i="92"/>
  <c r="C9543" i="92"/>
  <c r="C9544" i="92"/>
  <c r="C9545" i="92"/>
  <c r="C9546" i="92"/>
  <c r="C9451" i="92"/>
  <c r="C9452" i="92"/>
  <c r="C9453" i="92"/>
  <c r="C9454" i="92"/>
  <c r="C9455" i="92"/>
  <c r="C9456" i="92"/>
  <c r="C9457" i="92"/>
  <c r="C9458" i="92"/>
  <c r="C9459" i="92"/>
  <c r="C9460" i="92"/>
  <c r="C9461" i="92"/>
  <c r="C9462" i="92"/>
  <c r="C9463" i="92"/>
  <c r="C9464" i="92"/>
  <c r="C9465" i="92"/>
  <c r="C9466" i="92"/>
  <c r="C9467" i="92"/>
  <c r="C9468" i="92"/>
  <c r="C9469" i="92"/>
  <c r="C9470" i="92"/>
  <c r="C9471" i="92"/>
  <c r="C9472" i="92"/>
  <c r="C9473" i="92"/>
  <c r="C9474" i="92"/>
  <c r="C9475" i="92"/>
  <c r="C9476" i="92"/>
  <c r="C9477" i="92"/>
  <c r="C9478" i="92"/>
  <c r="C9479" i="92"/>
  <c r="C9480" i="92"/>
  <c r="C9481" i="92"/>
  <c r="C9482" i="92"/>
  <c r="C9483" i="92"/>
  <c r="C9484" i="92"/>
  <c r="C9485" i="92"/>
  <c r="C9486" i="92"/>
  <c r="C9443" i="92"/>
  <c r="C9444" i="92"/>
  <c r="C9445" i="92"/>
  <c r="C9446" i="92"/>
  <c r="C9447" i="92"/>
  <c r="C9448" i="92"/>
  <c r="C9449" i="92"/>
  <c r="C9450" i="92"/>
  <c r="C9309" i="92"/>
  <c r="C9310" i="92"/>
  <c r="C9311" i="92"/>
  <c r="C9312" i="92"/>
  <c r="C9313" i="92"/>
  <c r="C9314" i="92"/>
  <c r="C9315" i="92"/>
  <c r="C9316" i="92"/>
  <c r="C9317" i="92"/>
  <c r="C9318" i="92"/>
  <c r="C9319" i="92"/>
  <c r="C9320" i="92"/>
  <c r="C9297" i="92"/>
  <c r="C9298" i="92"/>
  <c r="C9299" i="92"/>
  <c r="C9300" i="92"/>
  <c r="C9301" i="92"/>
  <c r="C9302" i="92"/>
  <c r="C9303" i="92"/>
  <c r="C9304" i="92"/>
  <c r="C9305" i="92"/>
  <c r="C9306" i="92"/>
  <c r="C9307" i="92"/>
  <c r="C9308" i="92"/>
  <c r="C9289" i="92"/>
  <c r="C9290" i="92"/>
  <c r="C9291" i="92"/>
  <c r="C9292" i="92"/>
  <c r="C9293" i="92"/>
  <c r="C9294" i="92"/>
  <c r="C9295" i="92"/>
  <c r="C9296" i="92"/>
  <c r="C9287" i="92"/>
  <c r="C9288" i="92"/>
  <c r="C9279" i="92"/>
  <c r="H9279" i="92"/>
  <c r="C9280" i="92"/>
  <c r="H9280" i="92"/>
  <c r="C9281" i="92"/>
  <c r="H9281" i="92"/>
  <c r="C9282" i="92"/>
  <c r="H9282" i="92"/>
  <c r="C9283" i="92"/>
  <c r="H9283" i="92"/>
  <c r="C9284" i="92"/>
  <c r="H9284" i="92"/>
  <c r="C9285" i="92"/>
  <c r="H9285" i="92"/>
  <c r="C9286" i="92"/>
  <c r="H9286" i="92"/>
  <c r="H4732" i="92"/>
  <c r="H4731" i="92"/>
  <c r="H4730" i="92"/>
  <c r="H4729" i="92"/>
  <c r="H4728" i="92"/>
  <c r="H4727" i="92"/>
  <c r="H4726" i="92"/>
  <c r="H4725" i="92"/>
  <c r="H4724" i="92"/>
  <c r="H590" i="92"/>
  <c r="H591" i="92"/>
  <c r="H5395" i="92"/>
  <c r="H9069" i="92"/>
  <c r="H9075" i="92"/>
  <c r="H9074" i="92"/>
  <c r="H9073" i="92"/>
  <c r="H9072" i="92"/>
  <c r="H9071" i="92"/>
  <c r="H9070" i="92"/>
  <c r="H581" i="92"/>
  <c r="H10666" i="92"/>
  <c r="H10665" i="92"/>
  <c r="H9068" i="92"/>
  <c r="H9066" i="92"/>
  <c r="H9067" i="92"/>
  <c r="H7699" i="92"/>
  <c r="H9065" i="92"/>
  <c r="H3603" i="92"/>
  <c r="H572" i="92"/>
  <c r="H3602" i="92"/>
  <c r="H4980" i="92"/>
  <c r="H4979" i="92"/>
  <c r="H4978" i="92"/>
  <c r="H4977" i="92"/>
  <c r="H4976" i="92"/>
  <c r="H4975" i="92"/>
  <c r="H4974" i="92"/>
  <c r="H4973" i="92"/>
  <c r="H4972" i="92"/>
  <c r="H4971" i="92"/>
  <c r="H4970" i="92"/>
  <c r="H1159" i="92"/>
  <c r="H1148" i="92"/>
  <c r="H8700" i="92"/>
  <c r="H8699" i="92"/>
  <c r="H8698" i="92"/>
  <c r="H8697" i="92"/>
  <c r="H8696" i="92"/>
  <c r="H8695" i="92"/>
  <c r="H1152" i="92"/>
  <c r="H1150" i="92"/>
  <c r="H1149" i="92"/>
  <c r="H1151" i="92"/>
  <c r="H1146" i="92"/>
  <c r="H1147" i="92"/>
  <c r="H8694" i="92"/>
  <c r="H8693" i="92"/>
  <c r="H8692" i="92"/>
  <c r="H8691" i="92"/>
  <c r="H8690" i="92"/>
  <c r="H4630" i="92"/>
  <c r="H4629" i="92"/>
  <c r="H4628" i="92"/>
  <c r="H4627" i="92"/>
  <c r="H4626" i="92"/>
  <c r="H4625" i="92"/>
  <c r="H4624" i="92"/>
  <c r="H4623" i="92"/>
  <c r="H4622" i="92"/>
  <c r="H3435" i="92"/>
  <c r="H3434" i="92"/>
  <c r="H3433" i="92"/>
  <c r="H8956" i="92"/>
  <c r="H5188" i="92"/>
  <c r="H5187" i="92"/>
  <c r="H5186" i="92"/>
  <c r="H5185" i="92"/>
  <c r="H5184" i="92"/>
  <c r="H5183" i="92"/>
  <c r="H3643" i="92"/>
  <c r="H3642" i="92"/>
  <c r="H3641" i="92"/>
  <c r="H8955" i="92"/>
  <c r="H8954" i="92"/>
  <c r="H5182" i="92"/>
  <c r="H8953" i="92"/>
  <c r="H8957" i="92"/>
  <c r="H8952" i="92"/>
  <c r="H8951" i="92"/>
  <c r="H7889" i="92"/>
  <c r="H4494" i="92"/>
  <c r="H4493" i="92"/>
  <c r="H4492" i="92"/>
  <c r="H4491" i="92"/>
  <c r="H4490" i="92"/>
  <c r="H4489" i="92"/>
  <c r="H4488" i="92"/>
  <c r="H4487" i="92"/>
  <c r="H4486" i="92"/>
  <c r="H255" i="92"/>
  <c r="H254" i="92"/>
  <c r="H253" i="92"/>
  <c r="H8948" i="92"/>
  <c r="H5178" i="92"/>
  <c r="H5177" i="92"/>
  <c r="H5176" i="92"/>
  <c r="H5175" i="92"/>
  <c r="H5174" i="92"/>
  <c r="H5173" i="92"/>
  <c r="H245" i="92"/>
  <c r="H244" i="92"/>
  <c r="H243" i="92"/>
  <c r="H8950" i="92"/>
  <c r="H8949" i="92"/>
  <c r="H8739" i="92"/>
  <c r="H8947" i="92"/>
  <c r="H8946" i="92"/>
  <c r="H8945" i="92"/>
  <c r="H8944" i="92"/>
  <c r="H8943" i="92"/>
  <c r="C111" i="74"/>
  <c r="H6154" i="92"/>
  <c r="H6153" i="92"/>
  <c r="H6152" i="92"/>
  <c r="H6151" i="92"/>
  <c r="H6150" i="92"/>
  <c r="H6149" i="92"/>
  <c r="H6148" i="92"/>
  <c r="H6147" i="92"/>
  <c r="H6146" i="92"/>
  <c r="H6145" i="92"/>
  <c r="H6144" i="92"/>
  <c r="H6143" i="92"/>
  <c r="H6133" i="92"/>
  <c r="H6142" i="92"/>
  <c r="H6141" i="92"/>
  <c r="H6140" i="92"/>
  <c r="H6139" i="92"/>
  <c r="H6138" i="92"/>
  <c r="H6137" i="92"/>
  <c r="H6136" i="92"/>
  <c r="H6135" i="92"/>
  <c r="H6134" i="92"/>
  <c r="H6132" i="92"/>
  <c r="H6130" i="92"/>
  <c r="H6131" i="92"/>
  <c r="H6129" i="92"/>
  <c r="H6908" i="92"/>
  <c r="H6127" i="92"/>
  <c r="H6126" i="92"/>
  <c r="H6125" i="92"/>
  <c r="C110" i="74"/>
  <c r="C112" i="97" s="1"/>
  <c r="H6015" i="92"/>
  <c r="H6014" i="92"/>
  <c r="H6013" i="92"/>
  <c r="H6012" i="92"/>
  <c r="H6011" i="92"/>
  <c r="H6010" i="92"/>
  <c r="H6009" i="92"/>
  <c r="H6008" i="92"/>
  <c r="H6007" i="92"/>
  <c r="H336" i="92"/>
  <c r="H6006" i="92"/>
  <c r="H7363" i="92"/>
  <c r="H8412" i="92"/>
  <c r="H332" i="92"/>
  <c r="H6004" i="92"/>
  <c r="H6003" i="92"/>
  <c r="H6002" i="92"/>
  <c r="H6303" i="92"/>
  <c r="H6001" i="92"/>
  <c r="H326" i="92"/>
  <c r="H325" i="92"/>
  <c r="H324" i="92"/>
  <c r="H8411" i="92"/>
  <c r="H8410" i="92"/>
  <c r="H321" i="92"/>
  <c r="H7359" i="92"/>
  <c r="H7358" i="92"/>
  <c r="H7357" i="92"/>
  <c r="H317" i="92"/>
  <c r="H7356" i="92"/>
  <c r="H4319" i="92"/>
  <c r="H4318" i="92"/>
  <c r="H4317" i="92"/>
  <c r="H4316" i="92"/>
  <c r="H4315" i="92"/>
  <c r="H4314" i="92"/>
  <c r="H4313" i="92"/>
  <c r="H4312" i="92"/>
  <c r="H4311" i="92"/>
  <c r="H2081" i="92"/>
  <c r="H2080" i="92"/>
  <c r="H2210" i="92"/>
  <c r="H9033" i="92"/>
  <c r="H2078" i="92"/>
  <c r="H6278" i="92"/>
  <c r="H6277" i="92"/>
  <c r="H6276" i="92"/>
  <c r="H6275" i="92"/>
  <c r="H2073" i="92"/>
  <c r="H2072" i="92"/>
  <c r="H2071" i="92"/>
  <c r="H2070" i="92"/>
  <c r="H9032" i="92"/>
  <c r="H2068" i="92"/>
  <c r="H9034" i="92"/>
  <c r="H7237" i="92"/>
  <c r="H2065" i="92"/>
  <c r="H2064" i="92"/>
  <c r="H2063" i="92"/>
  <c r="H2062" i="92"/>
  <c r="H4485" i="92"/>
  <c r="H4484" i="92"/>
  <c r="H4483" i="92"/>
  <c r="H4482" i="92"/>
  <c r="H4481" i="92"/>
  <c r="H4480" i="92"/>
  <c r="H4479" i="92"/>
  <c r="H4478" i="92"/>
  <c r="H4477" i="92"/>
  <c r="H2545" i="92"/>
  <c r="H2544" i="92"/>
  <c r="H2543" i="92"/>
  <c r="H8891" i="92"/>
  <c r="H8883" i="92"/>
  <c r="H8882" i="92"/>
  <c r="H8881" i="92"/>
  <c r="H8880" i="92"/>
  <c r="H8879" i="92"/>
  <c r="H3960" i="92"/>
  <c r="H2535" i="92"/>
  <c r="H2534" i="92"/>
  <c r="H2533" i="92"/>
  <c r="H8890" i="92"/>
  <c r="H2531" i="92"/>
  <c r="H2530" i="92"/>
  <c r="H2529" i="92"/>
  <c r="H4283" i="92"/>
  <c r="H3958" i="92"/>
  <c r="H3957" i="92"/>
  <c r="H8854" i="92"/>
  <c r="H4476" i="92"/>
  <c r="H4475" i="92"/>
  <c r="H4474" i="92"/>
  <c r="H4473" i="92"/>
  <c r="H4472" i="92"/>
  <c r="H4471" i="92"/>
  <c r="H4470" i="92"/>
  <c r="H4469" i="92"/>
  <c r="H4468" i="92"/>
  <c r="H2515" i="92"/>
  <c r="H2514" i="92"/>
  <c r="H2513" i="92"/>
  <c r="H8889" i="92"/>
  <c r="H8878" i="92"/>
  <c r="H8877" i="92"/>
  <c r="H8876" i="92"/>
  <c r="H8875" i="92"/>
  <c r="H8874" i="92"/>
  <c r="H8520" i="92"/>
  <c r="H2505" i="92"/>
  <c r="H2504" i="92"/>
  <c r="H2503" i="92"/>
  <c r="H8888" i="92"/>
  <c r="H2501" i="92"/>
  <c r="H2500" i="92"/>
  <c r="H8873" i="92"/>
  <c r="H8872" i="92"/>
  <c r="H8871" i="92"/>
  <c r="H2496" i="92"/>
  <c r="H8853" i="92"/>
  <c r="H4467" i="92"/>
  <c r="H4466" i="92"/>
  <c r="H4465" i="92"/>
  <c r="H4464" i="92"/>
  <c r="H4463" i="92"/>
  <c r="H4462" i="92"/>
  <c r="H4461" i="92"/>
  <c r="H4460" i="92"/>
  <c r="H4459" i="92"/>
  <c r="H2485" i="92"/>
  <c r="H2484" i="92"/>
  <c r="H2483" i="92"/>
  <c r="H8887" i="92"/>
  <c r="H8870" i="92"/>
  <c r="H8869" i="92"/>
  <c r="H8868" i="92"/>
  <c r="H8867" i="92"/>
  <c r="H8866" i="92"/>
  <c r="H8511" i="92"/>
  <c r="H2475" i="92"/>
  <c r="H2474" i="92"/>
  <c r="H2473" i="92"/>
  <c r="H8886" i="92"/>
  <c r="H2471" i="92"/>
  <c r="H2470" i="92"/>
  <c r="H8865" i="92"/>
  <c r="H8864" i="92"/>
  <c r="H8863" i="92"/>
  <c r="H2466" i="92"/>
  <c r="H8852" i="92"/>
  <c r="H4261" i="92"/>
  <c r="H4260" i="92"/>
  <c r="H4259" i="92"/>
  <c r="H4258" i="92"/>
  <c r="H4257" i="92"/>
  <c r="H4256" i="92"/>
  <c r="H4255" i="92"/>
  <c r="H4254" i="92"/>
  <c r="H4253" i="92"/>
  <c r="H2455" i="92"/>
  <c r="H2454" i="92"/>
  <c r="H2453" i="92"/>
  <c r="H8885" i="92"/>
  <c r="H8862" i="92"/>
  <c r="H8861" i="92"/>
  <c r="H8860" i="92"/>
  <c r="H8859" i="92"/>
  <c r="H8858" i="92"/>
  <c r="H8502" i="92"/>
  <c r="H2445" i="92"/>
  <c r="H2444" i="92"/>
  <c r="H2443" i="92"/>
  <c r="H8884" i="92"/>
  <c r="H2441" i="92"/>
  <c r="H2440" i="92"/>
  <c r="H8857" i="92"/>
  <c r="H8856" i="92"/>
  <c r="H8855" i="92"/>
  <c r="H4241" i="92"/>
  <c r="H8851" i="92"/>
  <c r="C104" i="74"/>
  <c r="C110" i="75" s="1"/>
  <c r="H6604" i="92"/>
  <c r="H6603" i="92"/>
  <c r="H6602" i="92"/>
  <c r="H6601" i="92"/>
  <c r="H6600" i="92"/>
  <c r="H6599" i="92"/>
  <c r="H6598" i="92"/>
  <c r="H6597" i="92"/>
  <c r="H6596" i="92"/>
  <c r="H6595" i="92"/>
  <c r="H6594" i="92"/>
  <c r="H6593" i="92"/>
  <c r="H6592" i="92"/>
  <c r="H6591" i="92"/>
  <c r="H6590" i="92"/>
  <c r="H6589" i="92"/>
  <c r="H6588" i="92"/>
  <c r="H6587" i="92"/>
  <c r="H6586" i="92"/>
  <c r="H6585" i="92"/>
  <c r="H6584" i="92"/>
  <c r="H6583" i="92"/>
  <c r="H6582" i="92"/>
  <c r="H6581" i="92"/>
  <c r="H6580" i="92"/>
  <c r="H6579" i="92"/>
  <c r="H6578" i="92"/>
  <c r="H6577" i="92"/>
  <c r="H6576" i="92"/>
  <c r="H6575" i="92"/>
  <c r="H5316" i="92"/>
  <c r="H5317" i="92"/>
  <c r="H5315" i="92"/>
  <c r="H5314" i="92"/>
  <c r="H5313" i="92"/>
  <c r="H5312" i="92"/>
  <c r="H5311" i="92"/>
  <c r="H5310" i="92"/>
  <c r="H5309" i="92"/>
  <c r="H2778" i="92"/>
  <c r="H2777" i="92"/>
  <c r="H2776" i="92"/>
  <c r="H9139" i="92"/>
  <c r="H2775" i="92"/>
  <c r="H2774" i="92"/>
  <c r="H2773" i="92"/>
  <c r="H2772" i="92"/>
  <c r="H2771" i="92"/>
  <c r="H2770" i="92"/>
  <c r="H2769" i="92"/>
  <c r="H2768" i="92"/>
  <c r="H2767" i="92"/>
  <c r="H9140" i="92"/>
  <c r="H2765" i="92"/>
  <c r="H2766" i="92"/>
  <c r="H2764" i="92"/>
  <c r="H2763" i="92"/>
  <c r="H2762" i="92"/>
  <c r="H2761" i="92"/>
  <c r="H2760" i="92"/>
  <c r="H5307" i="92"/>
  <c r="H5308" i="92"/>
  <c r="H5306" i="92"/>
  <c r="H5305" i="92"/>
  <c r="H5304" i="92"/>
  <c r="H5303" i="92"/>
  <c r="H5302" i="92"/>
  <c r="H5301" i="92"/>
  <c r="H5300" i="92"/>
  <c r="H2759" i="92"/>
  <c r="H2758" i="92"/>
  <c r="H2757" i="92"/>
  <c r="H9141" i="92"/>
  <c r="H2756" i="92"/>
  <c r="H9149" i="92"/>
  <c r="H9148" i="92"/>
  <c r="H9147" i="92"/>
  <c r="H9146" i="92"/>
  <c r="H9145" i="92"/>
  <c r="H2755" i="92"/>
  <c r="H2754" i="92"/>
  <c r="H2753" i="92"/>
  <c r="H9142" i="92"/>
  <c r="H2751" i="92"/>
  <c r="H2752" i="92"/>
  <c r="H9144" i="92"/>
  <c r="H9143" i="92"/>
  <c r="H2750" i="92"/>
  <c r="H2749" i="92"/>
  <c r="H2748" i="92"/>
  <c r="H5298" i="92"/>
  <c r="H5299" i="92"/>
  <c r="H5297" i="92"/>
  <c r="H5296" i="92"/>
  <c r="H5295" i="92"/>
  <c r="H5294" i="92"/>
  <c r="H5293" i="92"/>
  <c r="H5292" i="92"/>
  <c r="H5291" i="92"/>
  <c r="H2747" i="92"/>
  <c r="H2746" i="92"/>
  <c r="H2745" i="92"/>
  <c r="H9150" i="92"/>
  <c r="H2744" i="92"/>
  <c r="H9157" i="92"/>
  <c r="H9156" i="92"/>
  <c r="H9155" i="92"/>
  <c r="H9154" i="92"/>
  <c r="H9153" i="92"/>
  <c r="H2743" i="92"/>
  <c r="H2741" i="92"/>
  <c r="H2740" i="92"/>
  <c r="H2742" i="92"/>
  <c r="H2738" i="92"/>
  <c r="H2739" i="92"/>
  <c r="H9152" i="92"/>
  <c r="H9151" i="92"/>
  <c r="H3912" i="92"/>
  <c r="H2737" i="92"/>
  <c r="H2736" i="92"/>
  <c r="H5289" i="92"/>
  <c r="H5290" i="92"/>
  <c r="H5288" i="92"/>
  <c r="H5287" i="92"/>
  <c r="H5286" i="92"/>
  <c r="H5285" i="92"/>
  <c r="H5284" i="92"/>
  <c r="H5283" i="92"/>
  <c r="H5282" i="92"/>
  <c r="H2735" i="92"/>
  <c r="H2734" i="92"/>
  <c r="H2733" i="92"/>
  <c r="H9158" i="92"/>
  <c r="H3911" i="92"/>
  <c r="H9166" i="92"/>
  <c r="H9165" i="92"/>
  <c r="H9164" i="92"/>
  <c r="H9163" i="92"/>
  <c r="H9162" i="92"/>
  <c r="H2732" i="92"/>
  <c r="H2730" i="92"/>
  <c r="H2729" i="92"/>
  <c r="H9159" i="92"/>
  <c r="H2727" i="92"/>
  <c r="H2728" i="92"/>
  <c r="H9161" i="92"/>
  <c r="H9160" i="92"/>
  <c r="H2726" i="92"/>
  <c r="H2725" i="92"/>
  <c r="H2724" i="92"/>
  <c r="H6457" i="92"/>
  <c r="H6456" i="92"/>
  <c r="H6455" i="92"/>
  <c r="H6454" i="92"/>
  <c r="H6453" i="92"/>
  <c r="H6452" i="92"/>
  <c r="H6451" i="92"/>
  <c r="H6450" i="92"/>
  <c r="H6449" i="92"/>
  <c r="H3122" i="92"/>
  <c r="H3121" i="92"/>
  <c r="H3120" i="92"/>
  <c r="H9093" i="92"/>
  <c r="H3118" i="92"/>
  <c r="H3117" i="92"/>
  <c r="H3116" i="92"/>
  <c r="H3115" i="92"/>
  <c r="H3114" i="92"/>
  <c r="H3113" i="92"/>
  <c r="H3112" i="92"/>
  <c r="H3111" i="92"/>
  <c r="H3110" i="92"/>
  <c r="H9092" i="92"/>
  <c r="H3108" i="92"/>
  <c r="H3107" i="92"/>
  <c r="H3106" i="92"/>
  <c r="H3105" i="92"/>
  <c r="H3104" i="92"/>
  <c r="H3103" i="92"/>
  <c r="H3102" i="92"/>
  <c r="C98" i="74"/>
  <c r="C104" i="4" s="1"/>
  <c r="H4391" i="92"/>
  <c r="H4390" i="92"/>
  <c r="H4389" i="92"/>
  <c r="H4388" i="92"/>
  <c r="H4387" i="92"/>
  <c r="H4386" i="92"/>
  <c r="H4385" i="92"/>
  <c r="H4384" i="92"/>
  <c r="H4383" i="92"/>
  <c r="H3592" i="92"/>
  <c r="H3591" i="92"/>
  <c r="H3590" i="92"/>
  <c r="H3580" i="92"/>
  <c r="H3589" i="92"/>
  <c r="H3588" i="92"/>
  <c r="H5533" i="92"/>
  <c r="H5532" i="92"/>
  <c r="H5531" i="92"/>
  <c r="H4069" i="92"/>
  <c r="H3583" i="92"/>
  <c r="H3582" i="92"/>
  <c r="H3581" i="92"/>
  <c r="H3579" i="92"/>
  <c r="H3577" i="92"/>
  <c r="H3578" i="92"/>
  <c r="H4068" i="92"/>
  <c r="H4067" i="92"/>
  <c r="H3574" i="92"/>
  <c r="H3573" i="92"/>
  <c r="H3572" i="92"/>
  <c r="C97" i="74"/>
  <c r="C103" i="3" s="1"/>
  <c r="H5530" i="92"/>
  <c r="H5529" i="92"/>
  <c r="H5528" i="92"/>
  <c r="H5527" i="92"/>
  <c r="H5526" i="92"/>
  <c r="H5525" i="92"/>
  <c r="H5524" i="92"/>
  <c r="H5523" i="92"/>
  <c r="H5522" i="92"/>
  <c r="H1572" i="92"/>
  <c r="H1571" i="92"/>
  <c r="H1570" i="92"/>
  <c r="H8117" i="92"/>
  <c r="H8116" i="92"/>
  <c r="H8115" i="92"/>
  <c r="H8114" i="92"/>
  <c r="H8113" i="92"/>
  <c r="H8112" i="92"/>
  <c r="H1563" i="92"/>
  <c r="H1562" i="92"/>
  <c r="H1561" i="92"/>
  <c r="H8110" i="92"/>
  <c r="H1557" i="92"/>
  <c r="H8109" i="92"/>
  <c r="H8108" i="92"/>
  <c r="H8107" i="92"/>
  <c r="H8106" i="92"/>
  <c r="H8105" i="92"/>
  <c r="H8104" i="92"/>
  <c r="H5521" i="92"/>
  <c r="H5520" i="92"/>
  <c r="H5519" i="92"/>
  <c r="H5518" i="92"/>
  <c r="H5517" i="92"/>
  <c r="H5516" i="92"/>
  <c r="H5515" i="92"/>
  <c r="H5514" i="92"/>
  <c r="H5513" i="92"/>
  <c r="H1542" i="92"/>
  <c r="H1541" i="92"/>
  <c r="H1540" i="92"/>
  <c r="H9037" i="92"/>
  <c r="H8131" i="92"/>
  <c r="H8130" i="92"/>
  <c r="H8129" i="92"/>
  <c r="H8128" i="92"/>
  <c r="H8127" i="92"/>
  <c r="H8126" i="92"/>
  <c r="H1533" i="92"/>
  <c r="H1532" i="92"/>
  <c r="H1531" i="92"/>
  <c r="H9035" i="92"/>
  <c r="H1527" i="92"/>
  <c r="H8122" i="92"/>
  <c r="H8121" i="92"/>
  <c r="H8120" i="92"/>
  <c r="H8119" i="92"/>
  <c r="H8118" i="92"/>
  <c r="H5512" i="92"/>
  <c r="H5511" i="92"/>
  <c r="H5510" i="92"/>
  <c r="H5509" i="92"/>
  <c r="H5508" i="92"/>
  <c r="H5507" i="92"/>
  <c r="H5506" i="92"/>
  <c r="H5505" i="92"/>
  <c r="H5504" i="92"/>
  <c r="H1512" i="92"/>
  <c r="H1511" i="92"/>
  <c r="H1510" i="92"/>
  <c r="H9041" i="92"/>
  <c r="H8145" i="92"/>
  <c r="H8144" i="92"/>
  <c r="H8143" i="92"/>
  <c r="H8142" i="92"/>
  <c r="H8141" i="92"/>
  <c r="H8140" i="92"/>
  <c r="H1503" i="92"/>
  <c r="H1502" i="92"/>
  <c r="H1501" i="92"/>
  <c r="H9039" i="92"/>
  <c r="H1497" i="92"/>
  <c r="H9040" i="92"/>
  <c r="H8136" i="92"/>
  <c r="H8135" i="92"/>
  <c r="H8134" i="92"/>
  <c r="H8133" i="92"/>
  <c r="H8132" i="92"/>
  <c r="C94" i="74"/>
  <c r="C96" i="97" s="1"/>
  <c r="H4503" i="92"/>
  <c r="H4502" i="92"/>
  <c r="H4501" i="92"/>
  <c r="H4500" i="92"/>
  <c r="H4499" i="92"/>
  <c r="H4498" i="92"/>
  <c r="H4497" i="92"/>
  <c r="H4496" i="92"/>
  <c r="H4495" i="92"/>
  <c r="H426" i="92"/>
  <c r="H425" i="92"/>
  <c r="H423" i="92"/>
  <c r="H8958" i="92"/>
  <c r="H6353" i="92"/>
  <c r="H6352" i="92"/>
  <c r="H8660" i="92"/>
  <c r="H8659" i="92"/>
  <c r="H8658" i="92"/>
  <c r="H8657" i="92"/>
  <c r="H416" i="92"/>
  <c r="H415" i="92"/>
  <c r="H414" i="92"/>
  <c r="H7797" i="92"/>
  <c r="H412" i="92"/>
  <c r="H7796" i="92"/>
  <c r="H8656" i="92"/>
  <c r="H8655" i="92"/>
  <c r="H7793" i="92"/>
  <c r="H7792" i="92"/>
  <c r="H8654" i="92"/>
  <c r="H6727" i="92"/>
  <c r="H6726" i="92"/>
  <c r="H6725" i="92"/>
  <c r="H6724" i="92"/>
  <c r="H6723" i="92"/>
  <c r="H6722" i="92"/>
  <c r="H6721" i="92"/>
  <c r="H6720" i="92"/>
  <c r="H6719" i="92"/>
  <c r="H6718" i="92"/>
  <c r="H7423" i="92"/>
  <c r="H6716" i="92"/>
  <c r="H6715" i="92"/>
  <c r="H6714" i="92"/>
  <c r="H6713" i="92"/>
  <c r="H6712" i="92"/>
  <c r="H6711" i="92"/>
  <c r="H6710" i="92"/>
  <c r="H6709" i="92"/>
  <c r="H6708" i="92"/>
  <c r="H7422" i="92"/>
  <c r="H6706" i="92"/>
  <c r="H7421" i="92"/>
  <c r="H7420" i="92"/>
  <c r="H6703" i="92"/>
  <c r="H6702" i="92"/>
  <c r="H6701" i="92"/>
  <c r="H6700" i="92"/>
  <c r="H6466" i="92"/>
  <c r="H6465" i="92"/>
  <c r="H6464" i="92"/>
  <c r="H6463" i="92"/>
  <c r="H6462" i="92"/>
  <c r="H6461" i="92"/>
  <c r="H6460" i="92"/>
  <c r="H6459" i="92"/>
  <c r="H6458" i="92"/>
  <c r="H396" i="92"/>
  <c r="H395" i="92"/>
  <c r="H394" i="92"/>
  <c r="H9116" i="92"/>
  <c r="H5234" i="92"/>
  <c r="H5233" i="92"/>
  <c r="H5232" i="92"/>
  <c r="H5231" i="92"/>
  <c r="H5230" i="92"/>
  <c r="H5229" i="92"/>
  <c r="H387" i="92"/>
  <c r="H386" i="92"/>
  <c r="H385" i="92"/>
  <c r="H9115" i="92"/>
  <c r="H381" i="92"/>
  <c r="H8058" i="92"/>
  <c r="H9114" i="92"/>
  <c r="H379" i="92"/>
  <c r="H378" i="92"/>
  <c r="H377" i="92"/>
  <c r="H376" i="92"/>
  <c r="H4723" i="92"/>
  <c r="H4722" i="92"/>
  <c r="H4721" i="92"/>
  <c r="H4720" i="92"/>
  <c r="H4719" i="92"/>
  <c r="H4718" i="92"/>
  <c r="H4717" i="92"/>
  <c r="H4716" i="92"/>
  <c r="H4715" i="92"/>
  <c r="H2985" i="92"/>
  <c r="H2984" i="92"/>
  <c r="H2983" i="92"/>
  <c r="H8431" i="92"/>
  <c r="H8451" i="92"/>
  <c r="H8450" i="92"/>
  <c r="H8449" i="92"/>
  <c r="H8448" i="92"/>
  <c r="H8447" i="92"/>
  <c r="H8446" i="92"/>
  <c r="H2975" i="92"/>
  <c r="H2973" i="92"/>
  <c r="H2974" i="92"/>
  <c r="H8452" i="92"/>
  <c r="H2970" i="92"/>
  <c r="H2969" i="92"/>
  <c r="H8445" i="92"/>
  <c r="H8444" i="92"/>
  <c r="H8443" i="92"/>
  <c r="H3470" i="92"/>
  <c r="H8426" i="92"/>
  <c r="H4714" i="92"/>
  <c r="H4713" i="92"/>
  <c r="H4712" i="92"/>
  <c r="H4711" i="92"/>
  <c r="H4710" i="92"/>
  <c r="H4709" i="92"/>
  <c r="H4708" i="92"/>
  <c r="H4707" i="92"/>
  <c r="H4706" i="92"/>
  <c r="H3016" i="92"/>
  <c r="H3015" i="92"/>
  <c r="H3014" i="92"/>
  <c r="H8430" i="92"/>
  <c r="H8461" i="92"/>
  <c r="H8460" i="92"/>
  <c r="H8459" i="92"/>
  <c r="H8458" i="92"/>
  <c r="H8457" i="92"/>
  <c r="H8456" i="92"/>
  <c r="H3006" i="92"/>
  <c r="H3004" i="92"/>
  <c r="H3005" i="92"/>
  <c r="H8462" i="92"/>
  <c r="H3001" i="92"/>
  <c r="H3000" i="92"/>
  <c r="H8455" i="92"/>
  <c r="H8454" i="92"/>
  <c r="H8453" i="92"/>
  <c r="H3504" i="92"/>
  <c r="H8427" i="92"/>
  <c r="H4696" i="92"/>
  <c r="H4695" i="92"/>
  <c r="H4694" i="92"/>
  <c r="H4693" i="92"/>
  <c r="H4692" i="92"/>
  <c r="H4691" i="92"/>
  <c r="H4690" i="92"/>
  <c r="H4689" i="92"/>
  <c r="H4688" i="92"/>
  <c r="H2923" i="92"/>
  <c r="H2922" i="92"/>
  <c r="H2921" i="92"/>
  <c r="H8429" i="92"/>
  <c r="H8440" i="92"/>
  <c r="H8439" i="92"/>
  <c r="H8438" i="92"/>
  <c r="H8437" i="92"/>
  <c r="H8436" i="92"/>
  <c r="H8435" i="92"/>
  <c r="H2913" i="92"/>
  <c r="H8442" i="92"/>
  <c r="H8441" i="92"/>
  <c r="H8428" i="92"/>
  <c r="H7597" i="92"/>
  <c r="H2907" i="92"/>
  <c r="H8434" i="92"/>
  <c r="H8433" i="92"/>
  <c r="H8432" i="92"/>
  <c r="H7077" i="92"/>
  <c r="H8425" i="92"/>
  <c r="C88" i="74"/>
  <c r="C94" i="75" s="1"/>
  <c r="H5998" i="92"/>
  <c r="H5997" i="92"/>
  <c r="H5996" i="92"/>
  <c r="H5995" i="92"/>
  <c r="H5994" i="92"/>
  <c r="H5993" i="92"/>
  <c r="H5992" i="92"/>
  <c r="H5991" i="92"/>
  <c r="H5990" i="92"/>
  <c r="H1992" i="92"/>
  <c r="H1991" i="92"/>
  <c r="H7378" i="92"/>
  <c r="H8968" i="92"/>
  <c r="H8973" i="92"/>
  <c r="H8972" i="92"/>
  <c r="H8971" i="92"/>
  <c r="H8970" i="92"/>
  <c r="H8969" i="92"/>
  <c r="H7372" i="92"/>
  <c r="H1982" i="92"/>
  <c r="H1981" i="92"/>
  <c r="H1980" i="92"/>
  <c r="H8967" i="92"/>
  <c r="H8419" i="92"/>
  <c r="H1978" i="92"/>
  <c r="H8966" i="92"/>
  <c r="H8148" i="92"/>
  <c r="H8147" i="92"/>
  <c r="H7365" i="92"/>
  <c r="H8146" i="92"/>
  <c r="H5740" i="92"/>
  <c r="H5739" i="92"/>
  <c r="H5738" i="92"/>
  <c r="H5737" i="92"/>
  <c r="H5736" i="92"/>
  <c r="H5735" i="92"/>
  <c r="H5734" i="92"/>
  <c r="H5733" i="92"/>
  <c r="H5732" i="92"/>
  <c r="H5731" i="92"/>
  <c r="H5730" i="92"/>
  <c r="H5729" i="92"/>
  <c r="H8324" i="92"/>
  <c r="H5727" i="92"/>
  <c r="H5726" i="92"/>
  <c r="H5725" i="92"/>
  <c r="H5724" i="92"/>
  <c r="H5723" i="92"/>
  <c r="H5722" i="92"/>
  <c r="H5721" i="92"/>
  <c r="H5720" i="92"/>
  <c r="H5719" i="92"/>
  <c r="H8323" i="92"/>
  <c r="H5717" i="92"/>
  <c r="H5716" i="92"/>
  <c r="H5715" i="92"/>
  <c r="H5714" i="92"/>
  <c r="H5713" i="92"/>
  <c r="H5712" i="92"/>
  <c r="H6878" i="92"/>
  <c r="H4512" i="92"/>
  <c r="H4511" i="92"/>
  <c r="H4510" i="92"/>
  <c r="H4509" i="92"/>
  <c r="H4508" i="92"/>
  <c r="H4507" i="92"/>
  <c r="H4506" i="92"/>
  <c r="H4505" i="92"/>
  <c r="H4504" i="92"/>
  <c r="H506" i="92"/>
  <c r="H505" i="92"/>
  <c r="H504" i="92"/>
  <c r="H8322" i="92"/>
  <c r="H6876" i="92"/>
  <c r="H7811" i="92"/>
  <c r="H7810" i="92"/>
  <c r="H6873" i="92"/>
  <c r="H6872" i="92"/>
  <c r="H7809" i="92"/>
  <c r="H496" i="92"/>
  <c r="H495" i="92"/>
  <c r="H494" i="92"/>
  <c r="H8321" i="92"/>
  <c r="H6868" i="92"/>
  <c r="H6869" i="92"/>
  <c r="H7806" i="92"/>
  <c r="H6866" i="92"/>
  <c r="H6865" i="92"/>
  <c r="H6864" i="92"/>
  <c r="H6863" i="92"/>
  <c r="H5245" i="92"/>
  <c r="H5244" i="92"/>
  <c r="H5243" i="92"/>
  <c r="H5242" i="92"/>
  <c r="H5241" i="92"/>
  <c r="H5240" i="92"/>
  <c r="H5239" i="92"/>
  <c r="H5238" i="92"/>
  <c r="H5237" i="92"/>
  <c r="H5236" i="92"/>
  <c r="H5235" i="92"/>
  <c r="H15" i="92"/>
  <c r="H14" i="92"/>
  <c r="H13" i="92"/>
  <c r="H12" i="92"/>
  <c r="H81" i="92"/>
  <c r="H80" i="92"/>
  <c r="H3692" i="92"/>
  <c r="H79" i="92"/>
  <c r="H10" i="92"/>
  <c r="H9" i="92"/>
  <c r="H8" i="92"/>
  <c r="H7" i="92"/>
  <c r="H6" i="92"/>
  <c r="H5" i="92"/>
  <c r="H4" i="92"/>
  <c r="H78" i="92"/>
  <c r="H77" i="92"/>
  <c r="H76" i="92"/>
  <c r="H2" i="92"/>
  <c r="H4382" i="92"/>
  <c r="H4381" i="92"/>
  <c r="H4380" i="92"/>
  <c r="H4379" i="92"/>
  <c r="H4378" i="92"/>
  <c r="H4377" i="92"/>
  <c r="H4376" i="92"/>
  <c r="H4375" i="92"/>
  <c r="H4374" i="92"/>
  <c r="H2199" i="92"/>
  <c r="H2198" i="92"/>
  <c r="H2209" i="92"/>
  <c r="H2197" i="92"/>
  <c r="H6274" i="92"/>
  <c r="H6273" i="92"/>
  <c r="H6272" i="92"/>
  <c r="H6271" i="92"/>
  <c r="H6270" i="92"/>
  <c r="H2191" i="92"/>
  <c r="H2190" i="92"/>
  <c r="H2189" i="92"/>
  <c r="H2188" i="92"/>
  <c r="H2187" i="92"/>
  <c r="H2186" i="92"/>
  <c r="H2185" i="92"/>
  <c r="H7886" i="92"/>
  <c r="H2183" i="92"/>
  <c r="H2182" i="92"/>
  <c r="H2181" i="92"/>
  <c r="H2180" i="92"/>
  <c r="H5035" i="92"/>
  <c r="H5034" i="92"/>
  <c r="H5033" i="92"/>
  <c r="H5032" i="92"/>
  <c r="H5031" i="92"/>
  <c r="H5030" i="92"/>
  <c r="H5029" i="92"/>
  <c r="H5028" i="92"/>
  <c r="H5027" i="92"/>
  <c r="H5026" i="92"/>
  <c r="H5025" i="92"/>
  <c r="H1270" i="92"/>
  <c r="H9045" i="92"/>
  <c r="H7409" i="92"/>
  <c r="H7408" i="92"/>
  <c r="H7585" i="92"/>
  <c r="H7584" i="92"/>
  <c r="H7583" i="92"/>
  <c r="H7582" i="92"/>
  <c r="H1263" i="92"/>
  <c r="H1261" i="92"/>
  <c r="H1260" i="92"/>
  <c r="H9044" i="92"/>
  <c r="H1257" i="92"/>
  <c r="H7814" i="92"/>
  <c r="H7581" i="92"/>
  <c r="H7580" i="92"/>
  <c r="H7399" i="92"/>
  <c r="H7398" i="92"/>
  <c r="H7397" i="92"/>
  <c r="H4373" i="92"/>
  <c r="H4372" i="92"/>
  <c r="H4371" i="92"/>
  <c r="H4370" i="92"/>
  <c r="H4369" i="92"/>
  <c r="H4368" i="92"/>
  <c r="H4367" i="92"/>
  <c r="H4366" i="92"/>
  <c r="H4365" i="92"/>
  <c r="H2110" i="92"/>
  <c r="H2109" i="92"/>
  <c r="H2211" i="92"/>
  <c r="H2108" i="92"/>
  <c r="H2107" i="92"/>
  <c r="H2106" i="92"/>
  <c r="H7245" i="92"/>
  <c r="H7244" i="92"/>
  <c r="H7243" i="92"/>
  <c r="H2102" i="92"/>
  <c r="H2101" i="92"/>
  <c r="H2100" i="92"/>
  <c r="H2099" i="92"/>
  <c r="H2098" i="92"/>
  <c r="H2096" i="92"/>
  <c r="H2097" i="92"/>
  <c r="H8926" i="92"/>
  <c r="H7241" i="92"/>
  <c r="H2093" i="92"/>
  <c r="H2092" i="92"/>
  <c r="H2091" i="92"/>
  <c r="H4328" i="92"/>
  <c r="H4327" i="92"/>
  <c r="H4326" i="92"/>
  <c r="H4325" i="92"/>
  <c r="H4324" i="92"/>
  <c r="H4323" i="92"/>
  <c r="H4322" i="92"/>
  <c r="H4321" i="92"/>
  <c r="H4320" i="92"/>
  <c r="H3494" i="92"/>
  <c r="H3493" i="92"/>
  <c r="H3492" i="92"/>
  <c r="H3491" i="92"/>
  <c r="H3490" i="92"/>
  <c r="H5710" i="92"/>
  <c r="H3488" i="92"/>
  <c r="H3487" i="92"/>
  <c r="H5709" i="92"/>
  <c r="H3485" i="92"/>
  <c r="H3484" i="92"/>
  <c r="H3483" i="92"/>
  <c r="H3482" i="92"/>
  <c r="H3481" i="92"/>
  <c r="H3480" i="92"/>
  <c r="H3479" i="92"/>
  <c r="H3478" i="92"/>
  <c r="H3477" i="92"/>
  <c r="H3476" i="92"/>
  <c r="H3475" i="92"/>
  <c r="H3474" i="92"/>
  <c r="H4530" i="92"/>
  <c r="H4529" i="92"/>
  <c r="H4528" i="92"/>
  <c r="H4527" i="92"/>
  <c r="H4526" i="92"/>
  <c r="H4525" i="92"/>
  <c r="H4524" i="92"/>
  <c r="H4523" i="92"/>
  <c r="H4522" i="92"/>
  <c r="H6165" i="92"/>
  <c r="H701" i="92"/>
  <c r="H700" i="92"/>
  <c r="H9136" i="92"/>
  <c r="H6164" i="92"/>
  <c r="H6163" i="92"/>
  <c r="H6162" i="92"/>
  <c r="H6161" i="92"/>
  <c r="H6160" i="92"/>
  <c r="H6159" i="92"/>
  <c r="H5161" i="92"/>
  <c r="H691" i="92"/>
  <c r="H690" i="92"/>
  <c r="H9137" i="92"/>
  <c r="H688" i="92"/>
  <c r="H9138" i="92"/>
  <c r="H6158" i="92"/>
  <c r="H6157" i="92"/>
  <c r="H6156" i="92"/>
  <c r="H683" i="92"/>
  <c r="H6155" i="92"/>
  <c r="C79" i="74"/>
  <c r="C85" i="4" s="1"/>
  <c r="H5013" i="92"/>
  <c r="H5012" i="92"/>
  <c r="H5011" i="92"/>
  <c r="H5010" i="92"/>
  <c r="H5009" i="92"/>
  <c r="H5008" i="92"/>
  <c r="H5007" i="92"/>
  <c r="H5006" i="92"/>
  <c r="H5005" i="92"/>
  <c r="H5004" i="92"/>
  <c r="H5003" i="92"/>
  <c r="H3327" i="92"/>
  <c r="H9077" i="92"/>
  <c r="H3326" i="92"/>
  <c r="H3325" i="92"/>
  <c r="H3324" i="92"/>
  <c r="H3323" i="92"/>
  <c r="H3322" i="92"/>
  <c r="H3321" i="92"/>
  <c r="H3320" i="92"/>
  <c r="H3319" i="92"/>
  <c r="H3318" i="92"/>
  <c r="H9076" i="92"/>
  <c r="H3314" i="92"/>
  <c r="H3315" i="92"/>
  <c r="H7007" i="92"/>
  <c r="H3312" i="92"/>
  <c r="H6691" i="92"/>
  <c r="H6690" i="92"/>
  <c r="H7874" i="92"/>
  <c r="H5024" i="92"/>
  <c r="H5023" i="92"/>
  <c r="H5022" i="92"/>
  <c r="H5021" i="92"/>
  <c r="H5020" i="92"/>
  <c r="H5019" i="92"/>
  <c r="H5018" i="92"/>
  <c r="H5017" i="92"/>
  <c r="H5016" i="92"/>
  <c r="H5015" i="92"/>
  <c r="H5014" i="92"/>
  <c r="H751" i="92"/>
  <c r="H9085" i="92"/>
  <c r="H9091" i="92"/>
  <c r="H9090" i="92"/>
  <c r="H9089" i="92"/>
  <c r="H9088" i="92"/>
  <c r="H9087" i="92"/>
  <c r="H9086" i="92"/>
  <c r="H744" i="92"/>
  <c r="H742" i="92"/>
  <c r="H741" i="92"/>
  <c r="H9084" i="92"/>
  <c r="H9082" i="92"/>
  <c r="H739" i="92"/>
  <c r="H9081" i="92"/>
  <c r="H9080" i="92"/>
  <c r="H9079" i="92"/>
  <c r="H8397" i="92"/>
  <c r="H9078" i="92"/>
  <c r="H6342" i="92"/>
  <c r="H6341" i="92"/>
  <c r="H6340" i="92"/>
  <c r="H6339" i="92"/>
  <c r="H6338" i="92"/>
  <c r="H6337" i="92"/>
  <c r="H6336" i="92"/>
  <c r="H6335" i="92"/>
  <c r="H6334" i="92"/>
  <c r="H6333" i="92"/>
  <c r="H6332" i="92"/>
  <c r="H6331" i="92"/>
  <c r="H6330" i="92"/>
  <c r="H6329" i="92"/>
  <c r="H6328" i="92"/>
  <c r="H6327" i="92"/>
  <c r="H6326" i="92"/>
  <c r="H6325" i="92"/>
  <c r="H6324" i="92"/>
  <c r="H3759" i="92"/>
  <c r="H3758" i="92"/>
  <c r="H3757" i="92"/>
  <c r="H6323" i="92"/>
  <c r="H3753" i="92"/>
  <c r="H6322" i="92"/>
  <c r="H6321" i="92"/>
  <c r="H6320" i="92"/>
  <c r="H6319" i="92"/>
  <c r="H3749" i="92"/>
  <c r="H6318" i="92"/>
  <c r="H4958" i="92"/>
  <c r="H4957" i="92"/>
  <c r="H4956" i="92"/>
  <c r="H4955" i="92"/>
  <c r="H4954" i="92"/>
  <c r="H4953" i="92"/>
  <c r="H4952" i="92"/>
  <c r="H4951" i="92"/>
  <c r="H4950" i="92"/>
  <c r="H7473" i="92"/>
  <c r="H7472" i="92"/>
  <c r="H7471" i="92"/>
  <c r="H8995" i="92"/>
  <c r="H7470" i="92"/>
  <c r="H7469" i="92"/>
  <c r="H7468" i="92"/>
  <c r="H7467" i="92"/>
  <c r="H7466" i="92"/>
  <c r="H7465" i="92"/>
  <c r="H7464" i="92"/>
  <c r="H7463" i="92"/>
  <c r="H7462" i="92"/>
  <c r="H8994" i="92"/>
  <c r="H7856" i="92"/>
  <c r="H7857" i="92"/>
  <c r="H7855" i="92"/>
  <c r="H7456" i="92"/>
  <c r="H7455" i="92"/>
  <c r="H7454" i="92"/>
  <c r="H7854" i="92"/>
  <c r="H4947" i="92"/>
  <c r="H4946" i="92"/>
  <c r="H4945" i="92"/>
  <c r="H4944" i="92"/>
  <c r="H4943" i="92"/>
  <c r="H4942" i="92"/>
  <c r="H4941" i="92"/>
  <c r="H4940" i="92"/>
  <c r="H4939" i="92"/>
  <c r="H7494" i="92"/>
  <c r="H7493" i="92"/>
  <c r="H7492" i="92"/>
  <c r="H8996" i="92"/>
  <c r="H7491" i="92"/>
  <c r="H7490" i="92"/>
  <c r="H7489" i="92"/>
  <c r="H7488" i="92"/>
  <c r="H7487" i="92"/>
  <c r="H7486" i="92"/>
  <c r="H7485" i="92"/>
  <c r="H7484" i="92"/>
  <c r="H7483" i="92"/>
  <c r="H7481" i="92"/>
  <c r="H7862" i="92"/>
  <c r="H7863" i="92"/>
  <c r="H7478" i="92"/>
  <c r="H7477" i="92"/>
  <c r="H7861" i="92"/>
  <c r="H7475" i="92"/>
  <c r="H7860" i="92"/>
  <c r="H4925" i="92"/>
  <c r="H4924" i="92"/>
  <c r="H4923" i="92"/>
  <c r="H4922" i="92"/>
  <c r="H4921" i="92"/>
  <c r="H4920" i="92"/>
  <c r="H4919" i="92"/>
  <c r="H4918" i="92"/>
  <c r="H4917" i="92"/>
  <c r="H7515" i="92"/>
  <c r="H7514" i="92"/>
  <c r="H7513" i="92"/>
  <c r="H8993" i="92"/>
  <c r="H7512" i="92"/>
  <c r="H7511" i="92"/>
  <c r="H7510" i="92"/>
  <c r="H7509" i="92"/>
  <c r="H7508" i="92"/>
  <c r="H7873" i="92"/>
  <c r="H7506" i="92"/>
  <c r="H7505" i="92"/>
  <c r="H7504" i="92"/>
  <c r="H8992" i="92"/>
  <c r="H7869" i="92"/>
  <c r="H7870" i="92"/>
  <c r="H7868" i="92"/>
  <c r="H7867" i="92"/>
  <c r="H7866" i="92"/>
  <c r="H7496" i="92"/>
  <c r="H7865" i="92"/>
  <c r="H5503" i="92"/>
  <c r="H5502" i="92"/>
  <c r="H5501" i="92"/>
  <c r="H5500" i="92"/>
  <c r="H5499" i="92"/>
  <c r="H5498" i="92"/>
  <c r="H5497" i="92"/>
  <c r="H5496" i="92"/>
  <c r="H5495" i="92"/>
  <c r="H1131" i="92"/>
  <c r="H1130" i="92"/>
  <c r="H1129" i="92"/>
  <c r="H9006" i="92"/>
  <c r="H5124" i="92"/>
  <c r="H5123" i="92"/>
  <c r="H5122" i="92"/>
  <c r="H5121" i="92"/>
  <c r="H5120" i="92"/>
  <c r="H5119" i="92"/>
  <c r="H1122" i="92"/>
  <c r="H1121" i="92"/>
  <c r="H1120" i="92"/>
  <c r="H9005" i="92"/>
  <c r="H1116" i="92"/>
  <c r="H1117" i="92"/>
  <c r="H5116" i="92"/>
  <c r="H5115" i="92"/>
  <c r="H5114" i="92"/>
  <c r="H1112" i="92"/>
  <c r="H8189" i="92"/>
  <c r="H5494" i="92"/>
  <c r="H5493" i="92"/>
  <c r="H5492" i="92"/>
  <c r="H5491" i="92"/>
  <c r="H5490" i="92"/>
  <c r="H5489" i="92"/>
  <c r="H5488" i="92"/>
  <c r="H5487" i="92"/>
  <c r="H5486" i="92"/>
  <c r="H1101" i="92"/>
  <c r="H1100" i="92"/>
  <c r="H1099" i="92"/>
  <c r="H9004" i="92"/>
  <c r="H5112" i="92"/>
  <c r="H5111" i="92"/>
  <c r="H5110" i="92"/>
  <c r="H5109" i="92"/>
  <c r="H5108" i="92"/>
  <c r="H5107" i="92"/>
  <c r="H1092" i="92"/>
  <c r="H4054" i="92"/>
  <c r="H4053" i="92"/>
  <c r="H9003" i="92"/>
  <c r="H1086" i="92"/>
  <c r="H1087" i="92"/>
  <c r="H5104" i="92"/>
  <c r="H5103" i="92"/>
  <c r="H5102" i="92"/>
  <c r="H1082" i="92"/>
  <c r="H8188" i="92"/>
  <c r="C71" i="74"/>
  <c r="C77" i="3" s="1"/>
  <c r="H5485" i="92"/>
  <c r="H5484" i="92"/>
  <c r="H5483" i="92"/>
  <c r="H5482" i="92"/>
  <c r="H5481" i="92"/>
  <c r="H5480" i="92"/>
  <c r="H5479" i="92"/>
  <c r="H5478" i="92"/>
  <c r="H5477" i="92"/>
  <c r="H1071" i="92"/>
  <c r="H1070" i="92"/>
  <c r="H1069" i="92"/>
  <c r="H9002" i="92"/>
  <c r="H5100" i="92"/>
  <c r="H5099" i="92"/>
  <c r="H5098" i="92"/>
  <c r="H5097" i="92"/>
  <c r="H5096" i="92"/>
  <c r="H5095" i="92"/>
  <c r="H1062" i="92"/>
  <c r="H1061" i="92"/>
  <c r="H1060" i="92"/>
  <c r="H9001" i="92"/>
  <c r="H1056" i="92"/>
  <c r="H1057" i="92"/>
  <c r="H8185" i="92"/>
  <c r="H3676" i="92"/>
  <c r="H8187" i="92"/>
  <c r="H1052" i="92"/>
  <c r="H8186" i="92"/>
  <c r="H4364" i="92"/>
  <c r="H4363" i="92"/>
  <c r="H4362" i="92"/>
  <c r="H4361" i="92"/>
  <c r="H4360" i="92"/>
  <c r="H4359" i="92"/>
  <c r="H4358" i="92"/>
  <c r="H4357" i="92"/>
  <c r="H4356" i="92"/>
  <c r="H36" i="92"/>
  <c r="H35" i="92"/>
  <c r="H34" i="92"/>
  <c r="H7885" i="92"/>
  <c r="H32" i="92"/>
  <c r="H31" i="92"/>
  <c r="H30" i="92"/>
  <c r="H5634" i="92"/>
  <c r="H5635" i="92"/>
  <c r="H27" i="92"/>
  <c r="H26" i="92"/>
  <c r="H25" i="92"/>
  <c r="H24" i="92"/>
  <c r="H7884" i="92"/>
  <c r="H22" i="92"/>
  <c r="H7883" i="92"/>
  <c r="H7882" i="92"/>
  <c r="H19" i="92"/>
  <c r="H18" i="92"/>
  <c r="H17" i="92"/>
  <c r="H16" i="92"/>
  <c r="H5708" i="92"/>
  <c r="H5707" i="92"/>
  <c r="H5706" i="92"/>
  <c r="H5705" i="92"/>
  <c r="H5704" i="92"/>
  <c r="H5703" i="92"/>
  <c r="H5702" i="92"/>
  <c r="H5701" i="92"/>
  <c r="H5700" i="92"/>
  <c r="H1662" i="92"/>
  <c r="H1661" i="92"/>
  <c r="H1660" i="92"/>
  <c r="H8631" i="92"/>
  <c r="H9298" i="92"/>
  <c r="H8637" i="92"/>
  <c r="H8636" i="92"/>
  <c r="H8635" i="92"/>
  <c r="H8634" i="92"/>
  <c r="H8633" i="92"/>
  <c r="H8632" i="92"/>
  <c r="H1652" i="92"/>
  <c r="H1651" i="92"/>
  <c r="H1650" i="92"/>
  <c r="H8630" i="92"/>
  <c r="H9297" i="92"/>
  <c r="H1648" i="92"/>
  <c r="H1647" i="92"/>
  <c r="H8629" i="92"/>
  <c r="H8628" i="92"/>
  <c r="H8627" i="92"/>
  <c r="H6826" i="92"/>
  <c r="H8626" i="92"/>
  <c r="H9296" i="92"/>
  <c r="H5699" i="92"/>
  <c r="H5698" i="92"/>
  <c r="H5697" i="92"/>
  <c r="H5696" i="92"/>
  <c r="H5695" i="92"/>
  <c r="H5694" i="92"/>
  <c r="H5693" i="92"/>
  <c r="H5692" i="92"/>
  <c r="H5691" i="92"/>
  <c r="H1632" i="92"/>
  <c r="H1631" i="92"/>
  <c r="H1630" i="92"/>
  <c r="H8619" i="92"/>
  <c r="H9295" i="92"/>
  <c r="H8625" i="92"/>
  <c r="H8624" i="92"/>
  <c r="H8623" i="92"/>
  <c r="H8622" i="92"/>
  <c r="H8621" i="92"/>
  <c r="H8620" i="92"/>
  <c r="H1622" i="92"/>
  <c r="H1621" i="92"/>
  <c r="H1620" i="92"/>
  <c r="H8618" i="92"/>
  <c r="H9294" i="92"/>
  <c r="H6815" i="92"/>
  <c r="H6816" i="92"/>
  <c r="H8617" i="92"/>
  <c r="H9293" i="92"/>
  <c r="H8616" i="92"/>
  <c r="H8615" i="92"/>
  <c r="H6811" i="92"/>
  <c r="H8614" i="92"/>
  <c r="H9292" i="92"/>
  <c r="H5690" i="92"/>
  <c r="H5689" i="92"/>
  <c r="H5688" i="92"/>
  <c r="H5687" i="92"/>
  <c r="H5686" i="92"/>
  <c r="H5685" i="92"/>
  <c r="H5684" i="92"/>
  <c r="H5683" i="92"/>
  <c r="H5682" i="92"/>
  <c r="H1602" i="92"/>
  <c r="H1601" i="92"/>
  <c r="H1600" i="92"/>
  <c r="H8607" i="92"/>
  <c r="H9302" i="92"/>
  <c r="H8613" i="92"/>
  <c r="H8612" i="92"/>
  <c r="H8611" i="92"/>
  <c r="H8610" i="92"/>
  <c r="H8609" i="92"/>
  <c r="H8608" i="92"/>
  <c r="H1592" i="92"/>
  <c r="H1591" i="92"/>
  <c r="H1590" i="92"/>
  <c r="H8606" i="92"/>
  <c r="H9301" i="92"/>
  <c r="H6800" i="92"/>
  <c r="H6801" i="92"/>
  <c r="H8605" i="92"/>
  <c r="H9300" i="92"/>
  <c r="H8604" i="92"/>
  <c r="H8603" i="92"/>
  <c r="H6796" i="92"/>
  <c r="H8602" i="92"/>
  <c r="H9299" i="92"/>
  <c r="H6076" i="92"/>
  <c r="H6075" i="92"/>
  <c r="H6074" i="92"/>
  <c r="H6073" i="92"/>
  <c r="H6072" i="92"/>
  <c r="H6071" i="92"/>
  <c r="H6070" i="92"/>
  <c r="H6069" i="92"/>
  <c r="H6068" i="92"/>
  <c r="H3986" i="92"/>
  <c r="H3985" i="92"/>
  <c r="H3984" i="92"/>
  <c r="H9061" i="92"/>
  <c r="H9315" i="92"/>
  <c r="H8220" i="92"/>
  <c r="H8219" i="92"/>
  <c r="H8218" i="92"/>
  <c r="H8217" i="92"/>
  <c r="H8216" i="92"/>
  <c r="H8215" i="92"/>
  <c r="H3977" i="92"/>
  <c r="H3976" i="92"/>
  <c r="H3975" i="92"/>
  <c r="H9062" i="92"/>
  <c r="H9314" i="92"/>
  <c r="H9063" i="92"/>
  <c r="H9064" i="92"/>
  <c r="H9313" i="92"/>
  <c r="H8213" i="92"/>
  <c r="H8212" i="92"/>
  <c r="H3968" i="92"/>
  <c r="H3967" i="92"/>
  <c r="H3966" i="92"/>
  <c r="H6248" i="92"/>
  <c r="H6247" i="92"/>
  <c r="H6246" i="92"/>
  <c r="H6245" i="92"/>
  <c r="H6244" i="92"/>
  <c r="H6243" i="92"/>
  <c r="H6242" i="92"/>
  <c r="H6241" i="92"/>
  <c r="H6240" i="92"/>
  <c r="H8208" i="92"/>
  <c r="H8207" i="92"/>
  <c r="H8209" i="92"/>
  <c r="H9059" i="92"/>
  <c r="H9312" i="92"/>
  <c r="H8206" i="92"/>
  <c r="H8205" i="92"/>
  <c r="H8204" i="92"/>
  <c r="H8203" i="92"/>
  <c r="H8202" i="92"/>
  <c r="H8201" i="92"/>
  <c r="H8200" i="92"/>
  <c r="H8199" i="92"/>
  <c r="H8198" i="92"/>
  <c r="H9058" i="92"/>
  <c r="H9311" i="92"/>
  <c r="H9060" i="92"/>
  <c r="H9057" i="92"/>
  <c r="H9310" i="92"/>
  <c r="H8402" i="92"/>
  <c r="H9309" i="92"/>
  <c r="H8192" i="92"/>
  <c r="H8191" i="92"/>
  <c r="H8190" i="92"/>
  <c r="H6249" i="92"/>
  <c r="C64" i="74"/>
  <c r="H4458" i="92"/>
  <c r="H4457" i="92"/>
  <c r="H4456" i="92"/>
  <c r="H4455" i="92"/>
  <c r="H4454" i="92"/>
  <c r="H4453" i="92"/>
  <c r="H4452" i="92"/>
  <c r="H4451" i="92"/>
  <c r="H4450" i="92"/>
  <c r="H2139" i="92"/>
  <c r="H2138" i="92"/>
  <c r="H2212" i="92"/>
  <c r="H8646" i="92"/>
  <c r="H4656" i="92"/>
  <c r="H4655" i="92"/>
  <c r="H4654" i="92"/>
  <c r="H4449" i="92"/>
  <c r="H4448" i="92"/>
  <c r="H2131" i="92"/>
  <c r="H2130" i="92"/>
  <c r="H2129" i="92"/>
  <c r="H2128" i="92"/>
  <c r="H8645" i="92"/>
  <c r="H2125" i="92"/>
  <c r="H2126" i="92"/>
  <c r="H2124" i="92"/>
  <c r="H2123" i="92"/>
  <c r="H2122" i="92"/>
  <c r="H2121" i="92"/>
  <c r="H2120" i="92"/>
  <c r="H5969" i="92"/>
  <c r="H5968" i="92"/>
  <c r="H5967" i="92"/>
  <c r="H5966" i="92"/>
  <c r="H5965" i="92"/>
  <c r="H5964" i="92"/>
  <c r="H5963" i="92"/>
  <c r="H5962" i="92"/>
  <c r="H5961" i="92"/>
  <c r="H2628" i="92"/>
  <c r="H2627" i="92"/>
  <c r="H8170" i="92"/>
  <c r="H2655" i="92"/>
  <c r="H8169" i="92"/>
  <c r="H8168" i="92"/>
  <c r="H8167" i="92"/>
  <c r="H8166" i="92"/>
  <c r="H8165" i="92"/>
  <c r="H8164" i="92"/>
  <c r="H2648" i="92"/>
  <c r="H2647" i="92"/>
  <c r="H2646" i="92"/>
  <c r="H2645" i="92"/>
  <c r="H2644" i="92"/>
  <c r="H2643" i="92"/>
  <c r="H6886" i="92"/>
  <c r="H8163" i="92"/>
  <c r="H6884" i="92"/>
  <c r="H2639" i="92"/>
  <c r="H6883" i="92"/>
  <c r="H5983" i="92"/>
  <c r="H5982" i="92"/>
  <c r="H5981" i="92"/>
  <c r="H5980" i="92"/>
  <c r="H5979" i="92"/>
  <c r="H5978" i="92"/>
  <c r="H5977" i="92"/>
  <c r="H5976" i="92"/>
  <c r="H5975" i="92"/>
  <c r="H1752" i="92"/>
  <c r="H1750" i="92"/>
  <c r="H1751" i="92"/>
  <c r="H7427" i="92"/>
  <c r="H8162" i="92"/>
  <c r="H8161" i="92"/>
  <c r="H8160" i="92"/>
  <c r="H8159" i="92"/>
  <c r="H8158" i="92"/>
  <c r="H8157" i="92"/>
  <c r="H1742" i="92"/>
  <c r="H7429" i="92"/>
  <c r="H7428" i="92"/>
  <c r="H7426" i="92"/>
  <c r="H1738" i="92"/>
  <c r="H7425" i="92"/>
  <c r="H6895" i="92"/>
  <c r="H8156" i="92"/>
  <c r="H8155" i="92"/>
  <c r="H1733" i="92"/>
  <c r="H6892" i="92"/>
  <c r="H5476" i="92"/>
  <c r="H5475" i="92"/>
  <c r="H5474" i="92"/>
  <c r="H5473" i="92"/>
  <c r="H5472" i="92"/>
  <c r="H5471" i="92"/>
  <c r="H5470" i="92"/>
  <c r="H5469" i="92"/>
  <c r="H5468" i="92"/>
  <c r="H66" i="92"/>
  <c r="H65" i="92"/>
  <c r="H64" i="92"/>
  <c r="H9000" i="92"/>
  <c r="H8688" i="92"/>
  <c r="H8687" i="92"/>
  <c r="H8686" i="92"/>
  <c r="H8685" i="92"/>
  <c r="H8684" i="92"/>
  <c r="H8683" i="92"/>
  <c r="H57" i="92"/>
  <c r="H56" i="92"/>
  <c r="H55" i="92"/>
  <c r="H8999" i="92"/>
  <c r="H7248" i="92"/>
  <c r="H8682" i="92"/>
  <c r="H8175" i="92"/>
  <c r="H8681" i="92"/>
  <c r="H8174" i="92"/>
  <c r="H5144" i="92"/>
  <c r="H8173" i="92"/>
  <c r="C60" i="74"/>
  <c r="H5344" i="92"/>
  <c r="H5343" i="92"/>
  <c r="H5342" i="92"/>
  <c r="H5341" i="92"/>
  <c r="H5340" i="92"/>
  <c r="H5339" i="92"/>
  <c r="H5338" i="92"/>
  <c r="H5337" i="92"/>
  <c r="H5336" i="92"/>
  <c r="H3101" i="92"/>
  <c r="H3100" i="92"/>
  <c r="H8689" i="92"/>
  <c r="H9051" i="92"/>
  <c r="H8644" i="92"/>
  <c r="H8643" i="92"/>
  <c r="H8642" i="92"/>
  <c r="H8641" i="92"/>
  <c r="H9056" i="92"/>
  <c r="H3855" i="92"/>
  <c r="H8183" i="92"/>
  <c r="H8182" i="92"/>
  <c r="H8181" i="92"/>
  <c r="H9050" i="92"/>
  <c r="H9055" i="92"/>
  <c r="H9231" i="92"/>
  <c r="H8639" i="92"/>
  <c r="H8638" i="92"/>
  <c r="H3853" i="92"/>
  <c r="H3852" i="92"/>
  <c r="H3851" i="92"/>
  <c r="H4557" i="92"/>
  <c r="H4556" i="92"/>
  <c r="H4555" i="92"/>
  <c r="H4554" i="92"/>
  <c r="H4553" i="92"/>
  <c r="H4552" i="92"/>
  <c r="H4551" i="92"/>
  <c r="H4550" i="92"/>
  <c r="H4549" i="92"/>
  <c r="H7566" i="92"/>
  <c r="H7565" i="92"/>
  <c r="H7564" i="92"/>
  <c r="H7554" i="92"/>
  <c r="H7563" i="92"/>
  <c r="H7562" i="92"/>
  <c r="H7561" i="92"/>
  <c r="H7560" i="92"/>
  <c r="H7559" i="92"/>
  <c r="H7558" i="92"/>
  <c r="H7557" i="92"/>
  <c r="H7556" i="92"/>
  <c r="H7555" i="92"/>
  <c r="H7553" i="92"/>
  <c r="H7551" i="92"/>
  <c r="H7552" i="92"/>
  <c r="H7550" i="92"/>
  <c r="H7549" i="92"/>
  <c r="H7548" i="92"/>
  <c r="H7547" i="92"/>
  <c r="H7546" i="92"/>
  <c r="H6484" i="92"/>
  <c r="H6483" i="92"/>
  <c r="H6482" i="92"/>
  <c r="H6481" i="92"/>
  <c r="H6480" i="92"/>
  <c r="H6479" i="92"/>
  <c r="H6478" i="92"/>
  <c r="H6477" i="92"/>
  <c r="H6476" i="92"/>
  <c r="H642" i="92"/>
  <c r="H641" i="92"/>
  <c r="H640" i="92"/>
  <c r="H9097" i="92"/>
  <c r="H9103" i="92"/>
  <c r="H9102" i="92"/>
  <c r="H9101" i="92"/>
  <c r="H9100" i="92"/>
  <c r="H9099" i="92"/>
  <c r="H9098" i="92"/>
  <c r="H632" i="92"/>
  <c r="H631" i="92"/>
  <c r="H630" i="92"/>
  <c r="H9096" i="92"/>
  <c r="H628" i="92"/>
  <c r="H627" i="92"/>
  <c r="H9104" i="92"/>
  <c r="H9094" i="92"/>
  <c r="H3553" i="92"/>
  <c r="H623" i="92"/>
  <c r="H3552" i="92"/>
  <c r="H6475" i="92"/>
  <c r="H6474" i="92"/>
  <c r="H6473" i="92"/>
  <c r="H6472" i="92"/>
  <c r="H6471" i="92"/>
  <c r="H6470" i="92"/>
  <c r="H6469" i="92"/>
  <c r="H6468" i="92"/>
  <c r="H6467" i="92"/>
  <c r="H621" i="92"/>
  <c r="H620" i="92"/>
  <c r="H619" i="92"/>
  <c r="H9107" i="92"/>
  <c r="H9113" i="92"/>
  <c r="H9112" i="92"/>
  <c r="H9111" i="92"/>
  <c r="H9110" i="92"/>
  <c r="H9109" i="92"/>
  <c r="H9108" i="92"/>
  <c r="H611" i="92"/>
  <c r="H610" i="92"/>
  <c r="H609" i="92"/>
  <c r="H9106" i="92"/>
  <c r="H606" i="92"/>
  <c r="H9105" i="92"/>
  <c r="H8047" i="92"/>
  <c r="H3541" i="92"/>
  <c r="H3554" i="92"/>
  <c r="H602" i="92"/>
  <c r="H3540" i="92"/>
  <c r="H5467" i="92"/>
  <c r="H5466" i="92"/>
  <c r="H5465" i="92"/>
  <c r="H5464" i="92"/>
  <c r="H5463" i="92"/>
  <c r="H5462" i="92"/>
  <c r="H5461" i="92"/>
  <c r="H5460" i="92"/>
  <c r="H5459" i="92"/>
  <c r="H366" i="92"/>
  <c r="H365" i="92"/>
  <c r="H364" i="92"/>
  <c r="H354" i="92"/>
  <c r="H8034" i="92"/>
  <c r="H8033" i="92"/>
  <c r="H8032" i="92"/>
  <c r="H8031" i="92"/>
  <c r="H8030" i="92"/>
  <c r="H8029" i="92"/>
  <c r="H357" i="92"/>
  <c r="H356" i="92"/>
  <c r="H355" i="92"/>
  <c r="H353" i="92"/>
  <c r="H351" i="92"/>
  <c r="H352" i="92"/>
  <c r="H350" i="92"/>
  <c r="H8028" i="92"/>
  <c r="H8027" i="92"/>
  <c r="H8026" i="92"/>
  <c r="H8025" i="92"/>
  <c r="H6394" i="92"/>
  <c r="H6393" i="92"/>
  <c r="H6392" i="92"/>
  <c r="H6391" i="92"/>
  <c r="H6390" i="92"/>
  <c r="H6389" i="92"/>
  <c r="H6388" i="92"/>
  <c r="H6387" i="92"/>
  <c r="H6386" i="92"/>
  <c r="H867" i="92"/>
  <c r="H866" i="92"/>
  <c r="H865" i="92"/>
  <c r="H9126" i="92"/>
  <c r="H5136" i="92"/>
  <c r="H5135" i="92"/>
  <c r="H5134" i="92"/>
  <c r="H5133" i="92"/>
  <c r="H5132" i="92"/>
  <c r="H5131" i="92"/>
  <c r="H6560" i="92"/>
  <c r="H856" i="92"/>
  <c r="H855" i="92"/>
  <c r="H9127" i="92"/>
  <c r="H853" i="92"/>
  <c r="H6559" i="92"/>
  <c r="H6558" i="92"/>
  <c r="H850" i="92"/>
  <c r="H849" i="92"/>
  <c r="H848" i="92"/>
  <c r="H847" i="92"/>
  <c r="C54" i="74"/>
  <c r="H8835" i="92"/>
  <c r="H8834" i="92"/>
  <c r="H8833" i="92"/>
  <c r="H8832" i="92"/>
  <c r="H8831" i="92"/>
  <c r="H8830" i="92"/>
  <c r="H8829" i="92"/>
  <c r="H8828" i="92"/>
  <c r="H8827" i="92"/>
  <c r="H8826" i="92"/>
  <c r="H8825" i="92"/>
  <c r="H8824" i="92"/>
  <c r="H8814" i="92"/>
  <c r="H8823" i="92"/>
  <c r="H8822" i="92"/>
  <c r="H8821" i="92"/>
  <c r="H8820" i="92"/>
  <c r="H8819" i="92"/>
  <c r="H8818" i="92"/>
  <c r="H8817" i="92"/>
  <c r="H8816" i="92"/>
  <c r="H8815" i="92"/>
  <c r="H8813" i="92"/>
  <c r="H8812" i="92"/>
  <c r="H8811" i="92"/>
  <c r="H8810" i="92"/>
  <c r="H8809" i="92"/>
  <c r="H8808" i="92"/>
  <c r="H8807" i="92"/>
  <c r="H8806" i="92"/>
  <c r="H7121" i="92"/>
  <c r="H7120" i="92"/>
  <c r="H7119" i="92"/>
  <c r="H7118" i="92"/>
  <c r="H7117" i="92"/>
  <c r="H7116" i="92"/>
  <c r="H7115" i="92"/>
  <c r="H7114" i="92"/>
  <c r="H7113" i="92"/>
  <c r="H7112" i="92"/>
  <c r="H7111" i="92"/>
  <c r="H7110" i="92"/>
  <c r="H7109" i="92"/>
  <c r="H7108" i="92"/>
  <c r="H7107" i="92"/>
  <c r="H8964" i="92"/>
  <c r="H8074" i="92"/>
  <c r="H8073" i="92"/>
  <c r="H8072" i="92"/>
  <c r="H7102" i="92"/>
  <c r="H7101" i="92"/>
  <c r="H7100" i="92"/>
  <c r="H7099" i="92"/>
  <c r="H7098" i="92"/>
  <c r="H7097" i="92"/>
  <c r="H7096" i="92"/>
  <c r="H8071" i="92"/>
  <c r="H7094" i="92"/>
  <c r="H8070" i="92"/>
  <c r="H7092" i="92"/>
  <c r="C52" i="74"/>
  <c r="H6412" i="92"/>
  <c r="H6411" i="92"/>
  <c r="H6410" i="92"/>
  <c r="H6409" i="92"/>
  <c r="H6408" i="92"/>
  <c r="H6407" i="92"/>
  <c r="H6406" i="92"/>
  <c r="H6405" i="92"/>
  <c r="H6404" i="92"/>
  <c r="H2353" i="92"/>
  <c r="H2352" i="92"/>
  <c r="H2351" i="92"/>
  <c r="H2350" i="92"/>
  <c r="H8730" i="92"/>
  <c r="H8729" i="92"/>
  <c r="H8963" i="92"/>
  <c r="H8727" i="92"/>
  <c r="H8726" i="92"/>
  <c r="H8725" i="92"/>
  <c r="H2343" i="92"/>
  <c r="H7155" i="92"/>
  <c r="H7156" i="92"/>
  <c r="H2340" i="92"/>
  <c r="H2339" i="92"/>
  <c r="H7154" i="92"/>
  <c r="H8961" i="92"/>
  <c r="H8962" i="92"/>
  <c r="H2335" i="92"/>
  <c r="H2334" i="92"/>
  <c r="H2333" i="92"/>
  <c r="H7151" i="92"/>
  <c r="H7150" i="92"/>
  <c r="H7149" i="92"/>
  <c r="H7148" i="92"/>
  <c r="H7147" i="92"/>
  <c r="H7146" i="92"/>
  <c r="H7145" i="92"/>
  <c r="H7144" i="92"/>
  <c r="H7143" i="92"/>
  <c r="H7142" i="92"/>
  <c r="H7141" i="92"/>
  <c r="H7140" i="92"/>
  <c r="H7139" i="92"/>
  <c r="H7138" i="92"/>
  <c r="H7137" i="92"/>
  <c r="H8965" i="92"/>
  <c r="H8734" i="92"/>
  <c r="H8733" i="92"/>
  <c r="H8732" i="92"/>
  <c r="H7132" i="92"/>
  <c r="H7131" i="92"/>
  <c r="H7130" i="92"/>
  <c r="H7129" i="92"/>
  <c r="H7128" i="92"/>
  <c r="H7127" i="92"/>
  <c r="H8960" i="92"/>
  <c r="H8084" i="92"/>
  <c r="H7124" i="92"/>
  <c r="H7123" i="92"/>
  <c r="H7122" i="92"/>
  <c r="H4521" i="92"/>
  <c r="H4520" i="92"/>
  <c r="H4519" i="92"/>
  <c r="H4518" i="92"/>
  <c r="H4517" i="92"/>
  <c r="H4516" i="92"/>
  <c r="H4515" i="92"/>
  <c r="H4514" i="92"/>
  <c r="H4513" i="92"/>
  <c r="H681" i="92"/>
  <c r="H680" i="92"/>
  <c r="H679" i="92"/>
  <c r="H7768" i="92"/>
  <c r="H677" i="92"/>
  <c r="H676" i="92"/>
  <c r="H7772" i="92"/>
  <c r="H7771" i="92"/>
  <c r="H7770" i="92"/>
  <c r="H7769" i="92"/>
  <c r="H671" i="92"/>
  <c r="H670" i="92"/>
  <c r="H669" i="92"/>
  <c r="H7767" i="92"/>
  <c r="H667" i="92"/>
  <c r="H7214" i="92"/>
  <c r="H7766" i="92"/>
  <c r="H7765" i="92"/>
  <c r="H7764" i="92"/>
  <c r="H7763" i="92"/>
  <c r="H7762" i="92"/>
  <c r="H4687" i="92"/>
  <c r="H4686" i="92"/>
  <c r="H4685" i="92"/>
  <c r="H4684" i="92"/>
  <c r="H4683" i="92"/>
  <c r="H4682" i="92"/>
  <c r="H4681" i="92"/>
  <c r="H4680" i="92"/>
  <c r="H4679" i="92"/>
  <c r="H3710" i="92"/>
  <c r="H3709" i="92"/>
  <c r="H2890" i="92"/>
  <c r="H9170" i="92"/>
  <c r="H9176" i="92"/>
  <c r="H9175" i="92"/>
  <c r="H9174" i="92"/>
  <c r="H9173" i="92"/>
  <c r="H9172" i="92"/>
  <c r="H9171" i="92"/>
  <c r="H2882" i="92"/>
  <c r="H2880" i="92"/>
  <c r="H2881" i="92"/>
  <c r="H2878" i="92"/>
  <c r="H2877" i="92"/>
  <c r="H2876" i="92"/>
  <c r="H9169" i="92"/>
  <c r="H9168" i="92"/>
  <c r="H9167" i="92"/>
  <c r="H2872" i="92"/>
  <c r="H3701" i="92"/>
  <c r="H4678" i="92"/>
  <c r="H4677" i="92"/>
  <c r="H4676" i="92"/>
  <c r="H4675" i="92"/>
  <c r="H4674" i="92"/>
  <c r="H4673" i="92"/>
  <c r="H4672" i="92"/>
  <c r="H4671" i="92"/>
  <c r="H4670" i="92"/>
  <c r="H2861" i="92"/>
  <c r="H2860" i="92"/>
  <c r="H2859" i="92"/>
  <c r="H9177" i="92"/>
  <c r="H4848" i="92"/>
  <c r="H4847" i="92"/>
  <c r="H4846" i="92"/>
  <c r="H4845" i="92"/>
  <c r="H4844" i="92"/>
  <c r="H4843" i="92"/>
  <c r="H2851" i="92"/>
  <c r="H2849" i="92"/>
  <c r="H2850" i="92"/>
  <c r="H9178" i="92"/>
  <c r="H2846" i="92"/>
  <c r="H3452" i="92"/>
  <c r="H9179" i="92"/>
  <c r="H7443" i="92"/>
  <c r="H7442" i="92"/>
  <c r="H2841" i="92"/>
  <c r="H3699" i="92"/>
  <c r="C47" i="74"/>
  <c r="H4669" i="92"/>
  <c r="H4668" i="92"/>
  <c r="H4667" i="92"/>
  <c r="H4666" i="92"/>
  <c r="H4665" i="92"/>
  <c r="H4664" i="92"/>
  <c r="H4663" i="92"/>
  <c r="H4662" i="92"/>
  <c r="H4661" i="92"/>
  <c r="H2830" i="92"/>
  <c r="H2829" i="92"/>
  <c r="H2828" i="92"/>
  <c r="H9183" i="92"/>
  <c r="H9190" i="92"/>
  <c r="H9189" i="92"/>
  <c r="H9188" i="92"/>
  <c r="H9187" i="92"/>
  <c r="H9186" i="92"/>
  <c r="H9185" i="92"/>
  <c r="H2820" i="92"/>
  <c r="H2818" i="92"/>
  <c r="H2819" i="92"/>
  <c r="H9184" i="92"/>
  <c r="H2815" i="92"/>
  <c r="H3449" i="92"/>
  <c r="H9182" i="92"/>
  <c r="H9181" i="92"/>
  <c r="H9180" i="92"/>
  <c r="H2810" i="92"/>
  <c r="H3695" i="92"/>
  <c r="C45" i="74"/>
  <c r="H8024" i="92"/>
  <c r="H8023" i="92"/>
  <c r="H8022" i="92"/>
  <c r="H8021" i="92"/>
  <c r="H8020" i="92"/>
  <c r="H8019" i="92"/>
  <c r="H8018" i="92"/>
  <c r="H8017" i="92"/>
  <c r="H8016" i="92"/>
  <c r="H7994" i="92"/>
  <c r="H7993" i="92"/>
  <c r="H7992" i="92"/>
  <c r="H9027" i="92"/>
  <c r="H7991" i="92"/>
  <c r="H7990" i="92"/>
  <c r="H7989" i="92"/>
  <c r="H7988" i="92"/>
  <c r="H7987" i="92"/>
  <c r="H7986" i="92"/>
  <c r="H7985" i="92"/>
  <c r="H7984" i="92"/>
  <c r="H7983" i="92"/>
  <c r="H9026" i="92"/>
  <c r="H7979" i="92"/>
  <c r="H7980" i="92"/>
  <c r="H7978" i="92"/>
  <c r="H7977" i="92"/>
  <c r="H7976" i="92"/>
  <c r="H7975" i="92"/>
  <c r="H7974" i="92"/>
  <c r="H7545" i="92"/>
  <c r="H7544" i="92"/>
  <c r="H7543" i="92"/>
  <c r="H7542" i="92"/>
  <c r="H7541" i="92"/>
  <c r="H7540" i="92"/>
  <c r="H7539" i="92"/>
  <c r="H7538" i="92"/>
  <c r="H7537" i="92"/>
  <c r="H8015" i="92"/>
  <c r="H8014" i="92"/>
  <c r="H8013" i="92"/>
  <c r="H9029" i="92"/>
  <c r="H8012" i="92"/>
  <c r="H8011" i="92"/>
  <c r="H8010" i="92"/>
  <c r="H8009" i="92"/>
  <c r="H8008" i="92"/>
  <c r="H8007" i="92"/>
  <c r="H8006" i="92"/>
  <c r="H8005" i="92"/>
  <c r="H8004" i="92"/>
  <c r="H9028" i="92"/>
  <c r="H8000" i="92"/>
  <c r="H8001" i="92"/>
  <c r="H7999" i="92"/>
  <c r="H7998" i="92"/>
  <c r="H7997" i="92"/>
  <c r="H7996" i="92"/>
  <c r="H7995" i="92"/>
  <c r="H4575" i="92"/>
  <c r="H4574" i="92"/>
  <c r="H4573" i="92"/>
  <c r="H4572" i="92"/>
  <c r="H4571" i="92"/>
  <c r="H4570" i="92"/>
  <c r="H4569" i="92"/>
  <c r="H4568" i="92"/>
  <c r="H4567" i="92"/>
  <c r="H7973" i="92"/>
  <c r="H7972" i="92"/>
  <c r="H7971" i="92"/>
  <c r="H9031" i="92"/>
  <c r="H8678" i="92"/>
  <c r="H8677" i="92"/>
  <c r="H8676" i="92"/>
  <c r="H8675" i="92"/>
  <c r="H8674" i="92"/>
  <c r="H8673" i="92"/>
  <c r="H8672" i="92"/>
  <c r="H8671" i="92"/>
  <c r="H8670" i="92"/>
  <c r="H9030" i="92"/>
  <c r="H8666" i="92"/>
  <c r="H8667" i="92"/>
  <c r="H8665" i="92"/>
  <c r="H8664" i="92"/>
  <c r="H8663" i="92"/>
  <c r="H8662" i="92"/>
  <c r="H8661" i="92"/>
  <c r="H5383" i="92"/>
  <c r="H5382" i="92"/>
  <c r="H5381" i="92"/>
  <c r="H5380" i="92"/>
  <c r="H5379" i="92"/>
  <c r="H5378" i="92"/>
  <c r="H5377" i="92"/>
  <c r="H5376" i="92"/>
  <c r="H5375" i="92"/>
  <c r="H5374" i="92"/>
  <c r="H5373" i="92"/>
  <c r="H5372" i="92"/>
  <c r="H8391" i="92"/>
  <c r="H5370" i="92"/>
  <c r="H5369" i="92"/>
  <c r="H5368" i="92"/>
  <c r="H5367" i="92"/>
  <c r="H5366" i="92"/>
  <c r="H5365" i="92"/>
  <c r="H5364" i="92"/>
  <c r="H5363" i="92"/>
  <c r="H5362" i="92"/>
  <c r="H8390" i="92"/>
  <c r="H5360" i="92"/>
  <c r="H5359" i="92"/>
  <c r="H5358" i="92"/>
  <c r="H5357" i="92"/>
  <c r="H5356" i="92"/>
  <c r="H5355" i="92"/>
  <c r="H5354" i="92"/>
  <c r="H4355" i="92"/>
  <c r="H4354" i="92"/>
  <c r="H4353" i="92"/>
  <c r="H4352" i="92"/>
  <c r="H4351" i="92"/>
  <c r="H4350" i="92"/>
  <c r="H4349" i="92"/>
  <c r="H4348" i="92"/>
  <c r="H4347" i="92"/>
  <c r="H4132" i="92"/>
  <c r="H4131" i="92"/>
  <c r="H4130" i="92"/>
  <c r="H9049" i="92"/>
  <c r="H4128" i="92"/>
  <c r="H4127" i="92"/>
  <c r="H4126" i="92"/>
  <c r="H4125" i="92"/>
  <c r="H5537" i="92"/>
  <c r="H4123" i="92"/>
  <c r="H4122" i="92"/>
  <c r="H4121" i="92"/>
  <c r="H4120" i="92"/>
  <c r="H9048" i="92"/>
  <c r="H4118" i="92"/>
  <c r="H4117" i="92"/>
  <c r="H4116" i="92"/>
  <c r="H4115" i="92"/>
  <c r="H4114" i="92"/>
  <c r="H4113" i="92"/>
  <c r="H4112" i="92"/>
  <c r="H4400" i="92"/>
  <c r="H4399" i="92"/>
  <c r="H4398" i="92"/>
  <c r="H4397" i="92"/>
  <c r="H4396" i="92"/>
  <c r="H4395" i="92"/>
  <c r="H4394" i="92"/>
  <c r="H4393" i="92"/>
  <c r="H4392" i="92"/>
  <c r="H1452" i="92"/>
  <c r="H1451" i="92"/>
  <c r="H1450" i="92"/>
  <c r="H8925" i="92"/>
  <c r="H7617" i="92"/>
  <c r="H7616" i="92"/>
  <c r="H7615" i="92"/>
  <c r="H7614" i="92"/>
  <c r="H7613" i="92"/>
  <c r="H1443" i="92"/>
  <c r="H1442" i="92"/>
  <c r="H1441" i="92"/>
  <c r="H1440" i="92"/>
  <c r="H8924" i="92"/>
  <c r="H8283" i="92"/>
  <c r="H8923" i="92"/>
  <c r="H8922" i="92"/>
  <c r="H7609" i="92"/>
  <c r="H8921" i="92"/>
  <c r="H1433" i="92"/>
  <c r="H8920" i="92"/>
  <c r="H4991" i="92"/>
  <c r="H4990" i="92"/>
  <c r="H4989" i="92"/>
  <c r="H4988" i="92"/>
  <c r="H4987" i="92"/>
  <c r="H4986" i="92"/>
  <c r="H4985" i="92"/>
  <c r="H4984" i="92"/>
  <c r="H4983" i="92"/>
  <c r="H4982" i="92"/>
  <c r="H4981" i="92"/>
  <c r="H274" i="92"/>
  <c r="H7388" i="92"/>
  <c r="H7711" i="92"/>
  <c r="H7710" i="92"/>
  <c r="H7709" i="92"/>
  <c r="H7708" i="92"/>
  <c r="H7707" i="92"/>
  <c r="H7706" i="92"/>
  <c r="H266" i="92"/>
  <c r="H264" i="92"/>
  <c r="H265" i="92"/>
  <c r="H7387" i="92"/>
  <c r="H8959" i="92"/>
  <c r="H7389" i="92"/>
  <c r="H260" i="92"/>
  <c r="H7705" i="92"/>
  <c r="H258" i="92"/>
  <c r="H257" i="92"/>
  <c r="H256" i="92"/>
  <c r="H5943" i="92"/>
  <c r="H5942" i="92"/>
  <c r="H5941" i="92"/>
  <c r="H5940" i="92"/>
  <c r="H5939" i="92"/>
  <c r="H5938" i="92"/>
  <c r="H5937" i="92"/>
  <c r="H5936" i="92"/>
  <c r="H5935" i="92"/>
  <c r="H1692" i="92"/>
  <c r="H1691" i="92"/>
  <c r="H7355" i="92"/>
  <c r="H8919" i="92"/>
  <c r="H1688" i="92"/>
  <c r="H6907" i="92"/>
  <c r="H6906" i="92"/>
  <c r="H6905" i="92"/>
  <c r="H6904" i="92"/>
  <c r="H6903" i="92"/>
  <c r="H1682" i="92"/>
  <c r="H1681" i="92"/>
  <c r="H1680" i="92"/>
  <c r="H8918" i="92"/>
  <c r="H1678" i="92"/>
  <c r="H1677" i="92"/>
  <c r="H6902" i="92"/>
  <c r="H7352" i="92"/>
  <c r="H6900" i="92"/>
  <c r="H1673" i="92"/>
  <c r="H6899" i="92"/>
  <c r="H6421" i="92"/>
  <c r="H6420" i="92"/>
  <c r="H6419" i="92"/>
  <c r="H6418" i="92"/>
  <c r="H6417" i="92"/>
  <c r="H6416" i="92"/>
  <c r="H6415" i="92"/>
  <c r="H6414" i="92"/>
  <c r="H6413" i="92"/>
  <c r="H560" i="92"/>
  <c r="H561" i="92"/>
  <c r="H559" i="92"/>
  <c r="H9121" i="92"/>
  <c r="H6292" i="92"/>
  <c r="H6291" i="92"/>
  <c r="H9125" i="92"/>
  <c r="H9124" i="92"/>
  <c r="H9123" i="92"/>
  <c r="H9122" i="92"/>
  <c r="H551" i="92"/>
  <c r="H550" i="92"/>
  <c r="H549" i="92"/>
  <c r="H9120" i="92"/>
  <c r="H547" i="92"/>
  <c r="H6284" i="92"/>
  <c r="H9119" i="92"/>
  <c r="H9118" i="92"/>
  <c r="H9117" i="92"/>
  <c r="H6280" i="92"/>
  <c r="H6279" i="92"/>
  <c r="H3150" i="92"/>
  <c r="H3151" i="92"/>
  <c r="H3152" i="92"/>
  <c r="H3153" i="92"/>
  <c r="H3149" i="92"/>
  <c r="H3148" i="92"/>
  <c r="H3147" i="92"/>
  <c r="H3146" i="92"/>
  <c r="H3145" i="92"/>
  <c r="H3144" i="92"/>
  <c r="H3143" i="92"/>
  <c r="H3142" i="92"/>
  <c r="H9008" i="92"/>
  <c r="H4066" i="92"/>
  <c r="H4065" i="92"/>
  <c r="H4064" i="92"/>
  <c r="H3141" i="92"/>
  <c r="H3140" i="92"/>
  <c r="H4063" i="92"/>
  <c r="H3139" i="92"/>
  <c r="H3138" i="92"/>
  <c r="H3137" i="92"/>
  <c r="H9007" i="92"/>
  <c r="H4036" i="92"/>
  <c r="H3136" i="92"/>
  <c r="H7942" i="92"/>
  <c r="H4035" i="92"/>
  <c r="H7941" i="92"/>
  <c r="H3133" i="92"/>
  <c r="H7940" i="92"/>
  <c r="H4584" i="92"/>
  <c r="H4583" i="92"/>
  <c r="H4582" i="92"/>
  <c r="H4581" i="92"/>
  <c r="H4580" i="92"/>
  <c r="H4579" i="92"/>
  <c r="H4578" i="92"/>
  <c r="H4577" i="92"/>
  <c r="H4576" i="92"/>
  <c r="H1221" i="92"/>
  <c r="H1220" i="92"/>
  <c r="H1219" i="92"/>
  <c r="H1218" i="92"/>
  <c r="H6530" i="92"/>
  <c r="H6529" i="92"/>
  <c r="H7790" i="92"/>
  <c r="H6528" i="92"/>
  <c r="H7789" i="92"/>
  <c r="H7788" i="92"/>
  <c r="H1211" i="92"/>
  <c r="H1210" i="92"/>
  <c r="H1209" i="92"/>
  <c r="H1208" i="92"/>
  <c r="H1207" i="92"/>
  <c r="H1206" i="92"/>
  <c r="H7787" i="92"/>
  <c r="H7786" i="92"/>
  <c r="H7785" i="92"/>
  <c r="H1202" i="92"/>
  <c r="H7784" i="92"/>
  <c r="H4346" i="92"/>
  <c r="H4345" i="92"/>
  <c r="H4344" i="92"/>
  <c r="H4343" i="92"/>
  <c r="H4342" i="92"/>
  <c r="H4341" i="92"/>
  <c r="H4340" i="92"/>
  <c r="H4339" i="92"/>
  <c r="H4338" i="92"/>
  <c r="H1482" i="92"/>
  <c r="H1481" i="92"/>
  <c r="H1480" i="92"/>
  <c r="H8913" i="92"/>
  <c r="H1478" i="92"/>
  <c r="H5639" i="92"/>
  <c r="H5638" i="92"/>
  <c r="H8917" i="92"/>
  <c r="H8916" i="92"/>
  <c r="H8915" i="92"/>
  <c r="H8914" i="92"/>
  <c r="H1471" i="92"/>
  <c r="H1470" i="92"/>
  <c r="H8912" i="92"/>
  <c r="H8911" i="92"/>
  <c r="H1467" i="92"/>
  <c r="H8910" i="92"/>
  <c r="H8909" i="92"/>
  <c r="H8908" i="92"/>
  <c r="H1463" i="92"/>
  <c r="H8907" i="92"/>
  <c r="H4539" i="92"/>
  <c r="H4538" i="92"/>
  <c r="H4537" i="92"/>
  <c r="H4536" i="92"/>
  <c r="H4535" i="92"/>
  <c r="H4534" i="92"/>
  <c r="H4533" i="92"/>
  <c r="H4532" i="92"/>
  <c r="H4531" i="92"/>
  <c r="H843" i="92"/>
  <c r="H842" i="92"/>
  <c r="H841" i="92"/>
  <c r="H9130" i="92"/>
  <c r="H839" i="92"/>
  <c r="H838" i="92"/>
  <c r="H9135" i="92"/>
  <c r="H9134" i="92"/>
  <c r="H9133" i="92"/>
  <c r="H9132" i="92"/>
  <c r="H833" i="92"/>
  <c r="H832" i="92"/>
  <c r="H831" i="92"/>
  <c r="H9131" i="92"/>
  <c r="H829" i="92"/>
  <c r="H7230" i="92"/>
  <c r="H9129" i="92"/>
  <c r="H9128" i="92"/>
  <c r="H7775" i="92"/>
  <c r="H7774" i="92"/>
  <c r="H7773" i="92"/>
  <c r="H5925" i="92"/>
  <c r="H5924" i="92"/>
  <c r="H5923" i="92"/>
  <c r="H5922" i="92"/>
  <c r="H5921" i="92"/>
  <c r="H5920" i="92"/>
  <c r="H5919" i="92"/>
  <c r="H5918" i="92"/>
  <c r="H5917" i="92"/>
  <c r="H7351" i="92"/>
  <c r="H1781" i="92"/>
  <c r="H1780" i="92"/>
  <c r="H7950" i="92"/>
  <c r="H1778" i="92"/>
  <c r="H1777" i="92"/>
  <c r="H8418" i="92"/>
  <c r="H7349" i="92"/>
  <c r="H7348" i="92"/>
  <c r="H8417" i="92"/>
  <c r="H7346" i="92"/>
  <c r="H1771" i="92"/>
  <c r="H1770" i="92"/>
  <c r="H7949" i="92"/>
  <c r="H7947" i="92"/>
  <c r="H7948" i="92"/>
  <c r="H8416" i="92"/>
  <c r="H8415" i="92"/>
  <c r="H8414" i="92"/>
  <c r="H1763" i="92"/>
  <c r="H8413" i="92"/>
  <c r="H4445" i="92"/>
  <c r="H4444" i="92"/>
  <c r="H4443" i="92"/>
  <c r="H4442" i="92"/>
  <c r="H4441" i="92"/>
  <c r="H4440" i="92"/>
  <c r="H4439" i="92"/>
  <c r="H4438" i="92"/>
  <c r="H4437" i="92"/>
  <c r="H8388" i="92"/>
  <c r="H8387" i="92"/>
  <c r="H1189" i="92"/>
  <c r="H8976" i="92"/>
  <c r="H1187" i="92"/>
  <c r="H6936" i="92"/>
  <c r="H6935" i="92"/>
  <c r="H6934" i="92"/>
  <c r="H6933" i="92"/>
  <c r="H6932" i="92"/>
  <c r="H1181" i="92"/>
  <c r="H1180" i="92"/>
  <c r="H1179" i="92"/>
  <c r="H8975" i="92"/>
  <c r="H8384" i="92"/>
  <c r="H1176" i="92"/>
  <c r="H8974" i="92"/>
  <c r="H7850" i="92"/>
  <c r="H7849" i="92"/>
  <c r="H1172" i="92"/>
  <c r="H3656" i="92"/>
  <c r="H6439" i="92"/>
  <c r="H6438" i="92"/>
  <c r="H6437" i="92"/>
  <c r="H6436" i="92"/>
  <c r="H6435" i="92"/>
  <c r="H6434" i="92"/>
  <c r="H6433" i="92"/>
  <c r="H6432" i="92"/>
  <c r="H6431" i="92"/>
  <c r="H225" i="92"/>
  <c r="H224" i="92"/>
  <c r="H223" i="92"/>
  <c r="H222" i="92"/>
  <c r="H5200" i="92"/>
  <c r="H5199" i="92"/>
  <c r="H5198" i="92"/>
  <c r="H5197" i="92"/>
  <c r="H5196" i="92"/>
  <c r="H5195" i="92"/>
  <c r="H215" i="92"/>
  <c r="H214" i="92"/>
  <c r="H213" i="92"/>
  <c r="H212" i="92"/>
  <c r="H211" i="92"/>
  <c r="H210" i="92"/>
  <c r="H209" i="92"/>
  <c r="H208" i="92"/>
  <c r="H207" i="92"/>
  <c r="H206" i="92"/>
  <c r="H205" i="92"/>
  <c r="H5892" i="92"/>
  <c r="H5891" i="92"/>
  <c r="H5890" i="92"/>
  <c r="H5889" i="92"/>
  <c r="H5888" i="92"/>
  <c r="H5887" i="92"/>
  <c r="H5886" i="92"/>
  <c r="H5885" i="92"/>
  <c r="H5884" i="92"/>
  <c r="H1932" i="92"/>
  <c r="H1931" i="92"/>
  <c r="H6882" i="92"/>
  <c r="H8422" i="92"/>
  <c r="H4030" i="92"/>
  <c r="H7939" i="92"/>
  <c r="H7938" i="92"/>
  <c r="H4027" i="92"/>
  <c r="H4026" i="92"/>
  <c r="H7937" i="92"/>
  <c r="H1922" i="92"/>
  <c r="H1921" i="92"/>
  <c r="H1920" i="92"/>
  <c r="H5878" i="92"/>
  <c r="H6881" i="92"/>
  <c r="H1918" i="92"/>
  <c r="H4022" i="92"/>
  <c r="H7936" i="92"/>
  <c r="H7935" i="92"/>
  <c r="H4031" i="92"/>
  <c r="H7934" i="92"/>
  <c r="H5901" i="92"/>
  <c r="H5900" i="92"/>
  <c r="H5899" i="92"/>
  <c r="H5898" i="92"/>
  <c r="H5897" i="92"/>
  <c r="H5896" i="92"/>
  <c r="H5895" i="92"/>
  <c r="H5894" i="92"/>
  <c r="H5893" i="92"/>
  <c r="H1902" i="92"/>
  <c r="H1901" i="92"/>
  <c r="H1899" i="92"/>
  <c r="H8424" i="92"/>
  <c r="H1898" i="92"/>
  <c r="H7932" i="92"/>
  <c r="H7931" i="92"/>
  <c r="H6310" i="92"/>
  <c r="H7933" i="92"/>
  <c r="H7930" i="92"/>
  <c r="H1892" i="92"/>
  <c r="H1891" i="92"/>
  <c r="H1890" i="92"/>
  <c r="H8423" i="92"/>
  <c r="H7929" i="92"/>
  <c r="H1888" i="92"/>
  <c r="H7928" i="92"/>
  <c r="H7927" i="92"/>
  <c r="H7926" i="92"/>
  <c r="H1883" i="92"/>
  <c r="H7925" i="92"/>
  <c r="H4217" i="92"/>
  <c r="H4216" i="92"/>
  <c r="H4215" i="92"/>
  <c r="H4214" i="92"/>
  <c r="H4213" i="92"/>
  <c r="H4212" i="92"/>
  <c r="H4211" i="92"/>
  <c r="H4210" i="92"/>
  <c r="H4209" i="92"/>
  <c r="H4208" i="92"/>
  <c r="H4207" i="92"/>
  <c r="H4206" i="92"/>
  <c r="H4205" i="92"/>
  <c r="H4204" i="92"/>
  <c r="H8981" i="92"/>
  <c r="H8980" i="92"/>
  <c r="H8979" i="92"/>
  <c r="H4202" i="92"/>
  <c r="H4201" i="92"/>
  <c r="H4200" i="92"/>
  <c r="H4199" i="92"/>
  <c r="H4197" i="92"/>
  <c r="H4198" i="92"/>
  <c r="H4195" i="92"/>
  <c r="H8978" i="92"/>
  <c r="H8977" i="92"/>
  <c r="H4631" i="92"/>
  <c r="H4193" i="92"/>
  <c r="H4192" i="92"/>
  <c r="H5877" i="92"/>
  <c r="H5876" i="92"/>
  <c r="H5875" i="92"/>
  <c r="H5874" i="92"/>
  <c r="H5873" i="92"/>
  <c r="H5872" i="92"/>
  <c r="H5871" i="92"/>
  <c r="H5870" i="92"/>
  <c r="H5869" i="92"/>
  <c r="H2022" i="92"/>
  <c r="H2021" i="92"/>
  <c r="H2019" i="92"/>
  <c r="H7924" i="92"/>
  <c r="H2018" i="92"/>
  <c r="H2017" i="92"/>
  <c r="H2016" i="92"/>
  <c r="H5868" i="92"/>
  <c r="H5867" i="92"/>
  <c r="H2013" i="92"/>
  <c r="H2012" i="92"/>
  <c r="H2011" i="92"/>
  <c r="H2010" i="92"/>
  <c r="H7923" i="92"/>
  <c r="H2007" i="92"/>
  <c r="H2008" i="92"/>
  <c r="H7327" i="92"/>
  <c r="H2005" i="92"/>
  <c r="H2004" i="92"/>
  <c r="H2003" i="92"/>
  <c r="H2002" i="92"/>
  <c r="H6115" i="92"/>
  <c r="H6114" i="92"/>
  <c r="H6113" i="92"/>
  <c r="H6112" i="92"/>
  <c r="H6111" i="92"/>
  <c r="H6110" i="92"/>
  <c r="H6109" i="92"/>
  <c r="H6108" i="92"/>
  <c r="H6107" i="92"/>
  <c r="H1842" i="92"/>
  <c r="H1841" i="92"/>
  <c r="H1839" i="92"/>
  <c r="H1840" i="92"/>
  <c r="H1838" i="92"/>
  <c r="H6106" i="92"/>
  <c r="H6105" i="92"/>
  <c r="H6104" i="92"/>
  <c r="H6103" i="92"/>
  <c r="H6102" i="92"/>
  <c r="H1832" i="92"/>
  <c r="H1831" i="92"/>
  <c r="H1830" i="92"/>
  <c r="H1829" i="92"/>
  <c r="H1827" i="92"/>
  <c r="H3539" i="92"/>
  <c r="H1826" i="92"/>
  <c r="H6101" i="92"/>
  <c r="H6100" i="92"/>
  <c r="H6099" i="92"/>
  <c r="H1822" i="92"/>
  <c r="H6124" i="92"/>
  <c r="H6123" i="92"/>
  <c r="H6122" i="92"/>
  <c r="H6121" i="92"/>
  <c r="H6120" i="92"/>
  <c r="H6119" i="92"/>
  <c r="H6118" i="92"/>
  <c r="H6117" i="92"/>
  <c r="H6116" i="92"/>
  <c r="H1872" i="92"/>
  <c r="H1871" i="92"/>
  <c r="H1869" i="92"/>
  <c r="H9054" i="92"/>
  <c r="H1868" i="92"/>
  <c r="H1867" i="92"/>
  <c r="H1866" i="92"/>
  <c r="H1865" i="92"/>
  <c r="H1864" i="92"/>
  <c r="H1863" i="92"/>
  <c r="H1862" i="92"/>
  <c r="H1861" i="92"/>
  <c r="H1860" i="92"/>
  <c r="H9053" i="92"/>
  <c r="H1857" i="92"/>
  <c r="H9052" i="92"/>
  <c r="H1856" i="92"/>
  <c r="H1855" i="92"/>
  <c r="H1854" i="92"/>
  <c r="H1853" i="92"/>
  <c r="H1852" i="92"/>
  <c r="H5281" i="92"/>
  <c r="H5280" i="92"/>
  <c r="H5279" i="92"/>
  <c r="H5278" i="92"/>
  <c r="H5277" i="92"/>
  <c r="H5276" i="92"/>
  <c r="H5275" i="92"/>
  <c r="H5274" i="92"/>
  <c r="H5273" i="92"/>
  <c r="H2723" i="92"/>
  <c r="H2722" i="92"/>
  <c r="H2721" i="92"/>
  <c r="H9013" i="92"/>
  <c r="H2720" i="92"/>
  <c r="H2719" i="92"/>
  <c r="H2718" i="92"/>
  <c r="H2717" i="92"/>
  <c r="H2716" i="92"/>
  <c r="H2715" i="92"/>
  <c r="H2714" i="92"/>
  <c r="H2712" i="92"/>
  <c r="H2713" i="92"/>
  <c r="H9016" i="92"/>
  <c r="H2710" i="92"/>
  <c r="H2709" i="92"/>
  <c r="H2708" i="92"/>
  <c r="H2707" i="92"/>
  <c r="H2706" i="92"/>
  <c r="H2705" i="92"/>
  <c r="H7070" i="92"/>
  <c r="H5327" i="92"/>
  <c r="H5335" i="92"/>
  <c r="H5334" i="92"/>
  <c r="H5333" i="92"/>
  <c r="H5332" i="92"/>
  <c r="H5331" i="92"/>
  <c r="H5330" i="92"/>
  <c r="H5329" i="92"/>
  <c r="H5328" i="92"/>
  <c r="H2808" i="92"/>
  <c r="H2807" i="92"/>
  <c r="H2806" i="92"/>
  <c r="H9012" i="92"/>
  <c r="H5650" i="92"/>
  <c r="H5649" i="92"/>
  <c r="H5648" i="92"/>
  <c r="H5647" i="92"/>
  <c r="H5646" i="92"/>
  <c r="H5645" i="92"/>
  <c r="H2805" i="92"/>
  <c r="H2803" i="92"/>
  <c r="H2804" i="92"/>
  <c r="H2801" i="92"/>
  <c r="H2799" i="92"/>
  <c r="H2800" i="92"/>
  <c r="H2798" i="92"/>
  <c r="H2797" i="92"/>
  <c r="H2796" i="92"/>
  <c r="H2795" i="92"/>
  <c r="H7069" i="92"/>
  <c r="H5318" i="92"/>
  <c r="H5326" i="92"/>
  <c r="H5325" i="92"/>
  <c r="H5324" i="92"/>
  <c r="H5323" i="92"/>
  <c r="H5322" i="92"/>
  <c r="H5321" i="92"/>
  <c r="H5320" i="92"/>
  <c r="H5319" i="92"/>
  <c r="H2793" i="92"/>
  <c r="H2792" i="92"/>
  <c r="H2791" i="92"/>
  <c r="H9011" i="92"/>
  <c r="H5068" i="92"/>
  <c r="H5067" i="92"/>
  <c r="H5066" i="92"/>
  <c r="H5065" i="92"/>
  <c r="H5064" i="92"/>
  <c r="H5063" i="92"/>
  <c r="H2790" i="92"/>
  <c r="H2788" i="92"/>
  <c r="H2789" i="92"/>
  <c r="H2786" i="92"/>
  <c r="H2784" i="92"/>
  <c r="H2785" i="92"/>
  <c r="H2783" i="92"/>
  <c r="H2782" i="92"/>
  <c r="H2781" i="92"/>
  <c r="H2780" i="92"/>
  <c r="H7068" i="92"/>
  <c r="H5254" i="92"/>
  <c r="H5253" i="92"/>
  <c r="H5252" i="92"/>
  <c r="H5251" i="92"/>
  <c r="H5250" i="92"/>
  <c r="H5249" i="92"/>
  <c r="H5248" i="92"/>
  <c r="H5247" i="92"/>
  <c r="H5246" i="92"/>
  <c r="H2672" i="92"/>
  <c r="H2671" i="92"/>
  <c r="H2668" i="92"/>
  <c r="H9010" i="92"/>
  <c r="H5644" i="92"/>
  <c r="H5643" i="92"/>
  <c r="H5642" i="92"/>
  <c r="H5641" i="92"/>
  <c r="H5640" i="92"/>
  <c r="H2667" i="92"/>
  <c r="H2666" i="92"/>
  <c r="H2664" i="92"/>
  <c r="H2665" i="92"/>
  <c r="H9015" i="92"/>
  <c r="H2663" i="92"/>
  <c r="H2662" i="92"/>
  <c r="H6571" i="92"/>
  <c r="H2660" i="92"/>
  <c r="H2659" i="92"/>
  <c r="H2658" i="92"/>
  <c r="H7067" i="92"/>
  <c r="H5272" i="92"/>
  <c r="H5271" i="92"/>
  <c r="H5270" i="92"/>
  <c r="H5269" i="92"/>
  <c r="H5268" i="92"/>
  <c r="H5267" i="92"/>
  <c r="H5266" i="92"/>
  <c r="H5265" i="92"/>
  <c r="H5264" i="92"/>
  <c r="H2703" i="92"/>
  <c r="H2702" i="92"/>
  <c r="H2701" i="92"/>
  <c r="H9009" i="92"/>
  <c r="H5047" i="92"/>
  <c r="H5046" i="92"/>
  <c r="H5045" i="92"/>
  <c r="H5044" i="92"/>
  <c r="H5043" i="92"/>
  <c r="H2699" i="92"/>
  <c r="H2698" i="92"/>
  <c r="H2696" i="92"/>
  <c r="H2697" i="92"/>
  <c r="H9014" i="92"/>
  <c r="H2694" i="92"/>
  <c r="H2693" i="92"/>
  <c r="H2692" i="92"/>
  <c r="H2691" i="92"/>
  <c r="H2690" i="92"/>
  <c r="H2689" i="92"/>
  <c r="H7065" i="92"/>
  <c r="H5458" i="92"/>
  <c r="H5457" i="92"/>
  <c r="H5456" i="92"/>
  <c r="H5455" i="92"/>
  <c r="H5454" i="92"/>
  <c r="H5453" i="92"/>
  <c r="H5452" i="92"/>
  <c r="H5451" i="92"/>
  <c r="H5450" i="92"/>
  <c r="H1041" i="92"/>
  <c r="H1040" i="92"/>
  <c r="H1039" i="92"/>
  <c r="H8998" i="92"/>
  <c r="H5090" i="92"/>
  <c r="H5089" i="92"/>
  <c r="H5088" i="92"/>
  <c r="H5087" i="92"/>
  <c r="H5086" i="92"/>
  <c r="H5085" i="92"/>
  <c r="H1032" i="92"/>
  <c r="H1031" i="92"/>
  <c r="H1030" i="92"/>
  <c r="H8997" i="92"/>
  <c r="H3282" i="92"/>
  <c r="H1027" i="92"/>
  <c r="H8555" i="92"/>
  <c r="H7396" i="92"/>
  <c r="H7395" i="92"/>
  <c r="H1022" i="92"/>
  <c r="H7391" i="92"/>
  <c r="H4436" i="92"/>
  <c r="H4435" i="92"/>
  <c r="H4434" i="92"/>
  <c r="H4433" i="92"/>
  <c r="H4432" i="92"/>
  <c r="H4431" i="92"/>
  <c r="H4430" i="92"/>
  <c r="H4429" i="92"/>
  <c r="H4428" i="92"/>
  <c r="H1422" i="92"/>
  <c r="H1421" i="92"/>
  <c r="H1420" i="92"/>
  <c r="H8356" i="92"/>
  <c r="H5804" i="92"/>
  <c r="H5803" i="92"/>
  <c r="H8366" i="92"/>
  <c r="H8365" i="92"/>
  <c r="H8364" i="92"/>
  <c r="H1413" i="92"/>
  <c r="H1412" i="92"/>
  <c r="H1411" i="92"/>
  <c r="H1410" i="92"/>
  <c r="H8357" i="92"/>
  <c r="H7258" i="92"/>
  <c r="H1407" i="92"/>
  <c r="H7626" i="92"/>
  <c r="H8363" i="92"/>
  <c r="H7628" i="92"/>
  <c r="H1403" i="92"/>
  <c r="H8348" i="92"/>
  <c r="H4427" i="92"/>
  <c r="H4426" i="92"/>
  <c r="H4425" i="92"/>
  <c r="H4424" i="92"/>
  <c r="H4423" i="92"/>
  <c r="H4422" i="92"/>
  <c r="H4421" i="92"/>
  <c r="H4420" i="92"/>
  <c r="H4419" i="92"/>
  <c r="H1392" i="92"/>
  <c r="H1391" i="92"/>
  <c r="H8362" i="92"/>
  <c r="H8353" i="92"/>
  <c r="H5799" i="92"/>
  <c r="H5798" i="92"/>
  <c r="H5797" i="92"/>
  <c r="H5796" i="92"/>
  <c r="H8361" i="92"/>
  <c r="H1383" i="92"/>
  <c r="H8360" i="92"/>
  <c r="H8359" i="92"/>
  <c r="H8358" i="92"/>
  <c r="H8352" i="92"/>
  <c r="H7259" i="92"/>
  <c r="H8351" i="92"/>
  <c r="H8350" i="92"/>
  <c r="H1375" i="92"/>
  <c r="H1374" i="92"/>
  <c r="H1373" i="92"/>
  <c r="H8347" i="92"/>
  <c r="H4418" i="92"/>
  <c r="H4417" i="92"/>
  <c r="H4416" i="92"/>
  <c r="H4415" i="92"/>
  <c r="H4414" i="92"/>
  <c r="H4413" i="92"/>
  <c r="H4412" i="92"/>
  <c r="H4411" i="92"/>
  <c r="H4410" i="92"/>
  <c r="H1362" i="92"/>
  <c r="H1361" i="92"/>
  <c r="H5790" i="92"/>
  <c r="H8343" i="92"/>
  <c r="H5789" i="92"/>
  <c r="H8346" i="92"/>
  <c r="H8345" i="92"/>
  <c r="H8344" i="92"/>
  <c r="H5785" i="92"/>
  <c r="H1353" i="92"/>
  <c r="H1352" i="92"/>
  <c r="H1351" i="92"/>
  <c r="H1350" i="92"/>
  <c r="H8342" i="92"/>
  <c r="H8340" i="92"/>
  <c r="H8341" i="92"/>
  <c r="H8339" i="92"/>
  <c r="H8338" i="92"/>
  <c r="H8337" i="92"/>
  <c r="H8336" i="92"/>
  <c r="H8335" i="92"/>
  <c r="H4409" i="92"/>
  <c r="H4408" i="92"/>
  <c r="H4407" i="92"/>
  <c r="H4406" i="92"/>
  <c r="H4405" i="92"/>
  <c r="H4404" i="92"/>
  <c r="H4403" i="92"/>
  <c r="H4402" i="92"/>
  <c r="H4401" i="92"/>
  <c r="H8379" i="92"/>
  <c r="H1331" i="92"/>
  <c r="H1330" i="92"/>
  <c r="H8355" i="92"/>
  <c r="H8378" i="92"/>
  <c r="H8377" i="92"/>
  <c r="H8376" i="92"/>
  <c r="H8375" i="92"/>
  <c r="H8374" i="92"/>
  <c r="H1323" i="92"/>
  <c r="H8373" i="92"/>
  <c r="H8372" i="92"/>
  <c r="H8371" i="92"/>
  <c r="H8354" i="92"/>
  <c r="H7261" i="92"/>
  <c r="H5771" i="92"/>
  <c r="H8370" i="92"/>
  <c r="H8369" i="92"/>
  <c r="H8368" i="92"/>
  <c r="H8367" i="92"/>
  <c r="H8349" i="92"/>
  <c r="H6430" i="92"/>
  <c r="H6429" i="92"/>
  <c r="H6428" i="92"/>
  <c r="H6427" i="92"/>
  <c r="H6426" i="92"/>
  <c r="H6425" i="92"/>
  <c r="H6424" i="92"/>
  <c r="H6423" i="92"/>
  <c r="H6422" i="92"/>
  <c r="H3389" i="92"/>
  <c r="H3388" i="92"/>
  <c r="H3387" i="92"/>
  <c r="H8097" i="92"/>
  <c r="H8103" i="92"/>
  <c r="H8102" i="92"/>
  <c r="H8101" i="92"/>
  <c r="H8100" i="92"/>
  <c r="H8099" i="92"/>
  <c r="H8098" i="92"/>
  <c r="H3379" i="92"/>
  <c r="H3378" i="92"/>
  <c r="H3377" i="92"/>
  <c r="H8096" i="92"/>
  <c r="H3375" i="92"/>
  <c r="H8095" i="92"/>
  <c r="H8711" i="92"/>
  <c r="H8093" i="92"/>
  <c r="H8092" i="92"/>
  <c r="H8091" i="92"/>
  <c r="H8090" i="92"/>
  <c r="H5449" i="92"/>
  <c r="H5448" i="92"/>
  <c r="H5447" i="92"/>
  <c r="H5446" i="92"/>
  <c r="H5445" i="92"/>
  <c r="H5444" i="92"/>
  <c r="H5443" i="92"/>
  <c r="H5442" i="92"/>
  <c r="H5441" i="92"/>
  <c r="H7326" i="92"/>
  <c r="H7576" i="92"/>
  <c r="H2321" i="92"/>
  <c r="H8893" i="92"/>
  <c r="H8902" i="92"/>
  <c r="H8901" i="92"/>
  <c r="H8900" i="92"/>
  <c r="H8899" i="92"/>
  <c r="H8898" i="92"/>
  <c r="H4228" i="92"/>
  <c r="H2314" i="92"/>
  <c r="H2313" i="92"/>
  <c r="H2312" i="92"/>
  <c r="H8892" i="92"/>
  <c r="H2308" i="92"/>
  <c r="H2309" i="92"/>
  <c r="H8897" i="92"/>
  <c r="H8896" i="92"/>
  <c r="H8895" i="92"/>
  <c r="H4224" i="92"/>
  <c r="H8894" i="92"/>
  <c r="H6448" i="92"/>
  <c r="H6447" i="92"/>
  <c r="H6446" i="92"/>
  <c r="H6445" i="92"/>
  <c r="H6444" i="92"/>
  <c r="H6443" i="92"/>
  <c r="H6442" i="92"/>
  <c r="H6441" i="92"/>
  <c r="H6440" i="92"/>
  <c r="H3076" i="92"/>
  <c r="H3075" i="92"/>
  <c r="H3074" i="92"/>
  <c r="H3073" i="92"/>
  <c r="H5194" i="92"/>
  <c r="H5193" i="92"/>
  <c r="H6367" i="92"/>
  <c r="H6366" i="92"/>
  <c r="H6365" i="92"/>
  <c r="H5189" i="92"/>
  <c r="H3066" i="92"/>
  <c r="H3065" i="92"/>
  <c r="H3064" i="92"/>
  <c r="H3063" i="92"/>
  <c r="H3062" i="92"/>
  <c r="H3061" i="92"/>
  <c r="H6364" i="92"/>
  <c r="H6363" i="92"/>
  <c r="H6362" i="92"/>
  <c r="H3058" i="92"/>
  <c r="H3057" i="92"/>
  <c r="H5838" i="92"/>
  <c r="H5837" i="92"/>
  <c r="H5836" i="92"/>
  <c r="H5835" i="92"/>
  <c r="H5834" i="92"/>
  <c r="H5833" i="92"/>
  <c r="H5832" i="92"/>
  <c r="H5831" i="92"/>
  <c r="H5830" i="92"/>
  <c r="H5829" i="92"/>
  <c r="H5828" i="92"/>
  <c r="H5827" i="92"/>
  <c r="H8595" i="92"/>
  <c r="H9308" i="92"/>
  <c r="H8601" i="92"/>
  <c r="H8600" i="92"/>
  <c r="H8599" i="92"/>
  <c r="H8598" i="92"/>
  <c r="H8597" i="92"/>
  <c r="H8596" i="92"/>
  <c r="H5820" i="92"/>
  <c r="H5819" i="92"/>
  <c r="H5818" i="92"/>
  <c r="H8594" i="92"/>
  <c r="H9307" i="92"/>
  <c r="H8592" i="92"/>
  <c r="H9305" i="92"/>
  <c r="H8593" i="92"/>
  <c r="H9306" i="92"/>
  <c r="H8591" i="92"/>
  <c r="H9304" i="92"/>
  <c r="H8590" i="92"/>
  <c r="H8589" i="92"/>
  <c r="H6781" i="92"/>
  <c r="H8588" i="92"/>
  <c r="H9303" i="92"/>
  <c r="H5847" i="92"/>
  <c r="H5846" i="92"/>
  <c r="H5845" i="92"/>
  <c r="H5844" i="92"/>
  <c r="H5843" i="92"/>
  <c r="H5842" i="92"/>
  <c r="H5841" i="92"/>
  <c r="H5840" i="92"/>
  <c r="H5839" i="92"/>
  <c r="H723" i="92"/>
  <c r="H722" i="92"/>
  <c r="H721" i="92"/>
  <c r="H8587" i="92"/>
  <c r="H9291" i="92"/>
  <c r="H8991" i="92"/>
  <c r="H8990" i="92"/>
  <c r="H8989" i="92"/>
  <c r="H8988" i="92"/>
  <c r="H8987" i="92"/>
  <c r="H8986" i="92"/>
  <c r="H6773" i="92"/>
  <c r="H6772" i="92"/>
  <c r="H6771" i="92"/>
  <c r="H8985" i="92"/>
  <c r="H9290" i="92"/>
  <c r="H8983" i="92"/>
  <c r="H9288" i="92"/>
  <c r="H8984" i="92"/>
  <c r="H9289" i="92"/>
  <c r="H8982" i="92"/>
  <c r="H9287" i="92"/>
  <c r="H8576" i="92"/>
  <c r="H8575" i="92"/>
  <c r="H6763" i="92"/>
  <c r="H8574" i="92"/>
  <c r="H8805" i="92"/>
  <c r="H8804" i="92"/>
  <c r="H8803" i="92"/>
  <c r="H8802" i="92"/>
  <c r="H8801" i="92"/>
  <c r="H8800" i="92"/>
  <c r="H8799" i="92"/>
  <c r="H8798" i="92"/>
  <c r="H8797" i="92"/>
  <c r="H8796" i="92"/>
  <c r="H8795" i="92"/>
  <c r="H8794" i="92"/>
  <c r="H8784" i="92"/>
  <c r="H8793" i="92"/>
  <c r="H8792" i="92"/>
  <c r="H8791" i="92"/>
  <c r="H8790" i="92"/>
  <c r="H8789" i="92"/>
  <c r="H8788" i="92"/>
  <c r="H8787" i="92"/>
  <c r="H8786" i="92"/>
  <c r="H8785" i="92"/>
  <c r="H8783" i="92"/>
  <c r="H8782" i="92"/>
  <c r="H8781" i="92"/>
  <c r="H8780" i="92"/>
  <c r="H8779" i="92"/>
  <c r="H8778" i="92"/>
  <c r="H8777" i="92"/>
  <c r="H8776" i="92"/>
  <c r="H5597" i="92"/>
  <c r="H5596" i="92"/>
  <c r="H5595" i="92"/>
  <c r="H5594" i="92"/>
  <c r="H5593" i="92"/>
  <c r="H5592" i="92"/>
  <c r="H5591" i="92"/>
  <c r="H5590" i="92"/>
  <c r="H5589" i="92"/>
  <c r="H5588" i="92"/>
  <c r="H5587" i="92"/>
  <c r="H5586" i="92"/>
  <c r="H8650" i="92"/>
  <c r="H5584" i="92"/>
  <c r="H5583" i="92"/>
  <c r="H5582" i="92"/>
  <c r="H5581" i="92"/>
  <c r="H5580" i="92"/>
  <c r="H5579" i="92"/>
  <c r="H5578" i="92"/>
  <c r="H5577" i="92"/>
  <c r="H5576" i="92"/>
  <c r="H8649" i="92"/>
  <c r="H5574" i="92"/>
  <c r="H5573" i="92"/>
  <c r="H5572" i="92"/>
  <c r="H5571" i="92"/>
  <c r="H5570" i="92"/>
  <c r="H5569" i="92"/>
  <c r="H5568" i="92"/>
  <c r="H5626" i="92"/>
  <c r="H5625" i="92"/>
  <c r="H5624" i="92"/>
  <c r="H5623" i="92"/>
  <c r="H5622" i="92"/>
  <c r="H5621" i="92"/>
  <c r="H5620" i="92"/>
  <c r="H5619" i="92"/>
  <c r="H5618" i="92"/>
  <c r="H5617" i="92"/>
  <c r="H5616" i="92"/>
  <c r="H5615" i="92"/>
  <c r="H8648" i="92"/>
  <c r="H5613" i="92"/>
  <c r="H5612" i="92"/>
  <c r="H5611" i="92"/>
  <c r="H5610" i="92"/>
  <c r="H5609" i="92"/>
  <c r="H5608" i="92"/>
  <c r="H5607" i="92"/>
  <c r="H5606" i="92"/>
  <c r="H5605" i="92"/>
  <c r="H8647" i="92"/>
  <c r="H5603" i="92"/>
  <c r="H5602" i="92"/>
  <c r="H5601" i="92"/>
  <c r="H5600" i="92"/>
  <c r="H5599" i="92"/>
  <c r="H5598" i="92"/>
  <c r="H5627" i="92"/>
  <c r="H5440" i="92"/>
  <c r="H5439" i="92"/>
  <c r="H5438" i="92"/>
  <c r="H5437" i="92"/>
  <c r="H5436" i="92"/>
  <c r="H5435" i="92"/>
  <c r="H5434" i="92"/>
  <c r="H5433" i="92"/>
  <c r="H5432" i="92"/>
  <c r="H2263" i="92"/>
  <c r="H2262" i="92"/>
  <c r="H2261" i="92"/>
  <c r="H2251" i="92"/>
  <c r="H2260" i="92"/>
  <c r="H2259" i="92"/>
  <c r="H5216" i="92"/>
  <c r="H5215" i="92"/>
  <c r="H5214" i="92"/>
  <c r="H5213" i="92"/>
  <c r="H2254" i="92"/>
  <c r="H2253" i="92"/>
  <c r="H2252" i="92"/>
  <c r="H2250" i="92"/>
  <c r="H2248" i="92"/>
  <c r="H2249" i="92"/>
  <c r="H2247" i="92"/>
  <c r="H2246" i="92"/>
  <c r="H2245" i="92"/>
  <c r="H2244" i="92"/>
  <c r="H2243" i="92"/>
  <c r="H5431" i="92"/>
  <c r="H5430" i="92"/>
  <c r="H5429" i="92"/>
  <c r="H5428" i="92"/>
  <c r="H5427" i="92"/>
  <c r="H5426" i="92"/>
  <c r="H5425" i="92"/>
  <c r="H5424" i="92"/>
  <c r="H5423" i="92"/>
  <c r="H2233" i="92"/>
  <c r="H2232" i="92"/>
  <c r="H2231" i="92"/>
  <c r="H2221" i="92"/>
  <c r="H2230" i="92"/>
  <c r="H2229" i="92"/>
  <c r="H2228" i="92"/>
  <c r="H2227" i="92"/>
  <c r="H2226" i="92"/>
  <c r="H2225" i="92"/>
  <c r="H2224" i="92"/>
  <c r="H2223" i="92"/>
  <c r="H2222" i="92"/>
  <c r="H2220" i="92"/>
  <c r="H2218" i="92"/>
  <c r="H2219" i="92"/>
  <c r="H2217" i="92"/>
  <c r="H2216" i="92"/>
  <c r="H2215" i="92"/>
  <c r="H2214" i="92"/>
  <c r="H2213" i="92"/>
  <c r="H4301" i="92"/>
  <c r="H4300" i="92"/>
  <c r="H4299" i="92"/>
  <c r="H4298" i="92"/>
  <c r="H4297" i="92"/>
  <c r="H4296" i="92"/>
  <c r="H4295" i="92"/>
  <c r="H4294" i="92"/>
  <c r="H4293" i="92"/>
  <c r="H446" i="92"/>
  <c r="H445" i="92"/>
  <c r="H444" i="92"/>
  <c r="H9233" i="92"/>
  <c r="H443" i="92"/>
  <c r="H6296" i="92"/>
  <c r="H6295" i="92"/>
  <c r="H6294" i="92"/>
  <c r="H6293" i="92"/>
  <c r="H438" i="92"/>
  <c r="H437" i="92"/>
  <c r="H3154" i="92"/>
  <c r="H436" i="92"/>
  <c r="H9042" i="92"/>
  <c r="H433" i="92"/>
  <c r="H8383" i="92"/>
  <c r="H9043" i="92"/>
  <c r="H3290" i="92"/>
  <c r="H3291" i="92"/>
  <c r="H428" i="92"/>
  <c r="H3289" i="92"/>
  <c r="C10128" i="92"/>
  <c r="H10128" i="92"/>
  <c r="C10129" i="92"/>
  <c r="H10129" i="92"/>
  <c r="C10130" i="92"/>
  <c r="H10130" i="92"/>
  <c r="C10131" i="92"/>
  <c r="H10131" i="92"/>
  <c r="C10132" i="92"/>
  <c r="H10132" i="92"/>
  <c r="C10133" i="92"/>
  <c r="H10133" i="92"/>
  <c r="C10134" i="92"/>
  <c r="H10134" i="92"/>
  <c r="C10135" i="92"/>
  <c r="H10135" i="92"/>
  <c r="C10136" i="92"/>
  <c r="H10136" i="92"/>
  <c r="C10137" i="92"/>
  <c r="H10137" i="92"/>
  <c r="C10138" i="92"/>
  <c r="H10138" i="92"/>
  <c r="C10139" i="92"/>
  <c r="H10139" i="92"/>
  <c r="C10140" i="92"/>
  <c r="H10140" i="92"/>
  <c r="C10141" i="92"/>
  <c r="H10141" i="92"/>
  <c r="C10142" i="92"/>
  <c r="H10142" i="92"/>
  <c r="C10143" i="92"/>
  <c r="H10143" i="92"/>
  <c r="C10144" i="92"/>
  <c r="H10144" i="92"/>
  <c r="C10145" i="92"/>
  <c r="H10145" i="92"/>
  <c r="C10146" i="92"/>
  <c r="H10146" i="92"/>
  <c r="C10147" i="92"/>
  <c r="H10147" i="92"/>
  <c r="C10148" i="92"/>
  <c r="H10148" i="92"/>
  <c r="C10149" i="92"/>
  <c r="H10149" i="92"/>
  <c r="C10150" i="92"/>
  <c r="H10150" i="92"/>
  <c r="C10151" i="92"/>
  <c r="H10151" i="92"/>
  <c r="C10152" i="92"/>
  <c r="H10152" i="92"/>
  <c r="C10153" i="92"/>
  <c r="H10153" i="92"/>
  <c r="C10154" i="92"/>
  <c r="H10154" i="92"/>
  <c r="C10155" i="92"/>
  <c r="H10155" i="92"/>
  <c r="C10156" i="92"/>
  <c r="H10156" i="92"/>
  <c r="C10157" i="92"/>
  <c r="H10157" i="92"/>
  <c r="C10158" i="92"/>
  <c r="H10158" i="92"/>
  <c r="C10159" i="92"/>
  <c r="H10159" i="92"/>
  <c r="C10160" i="92"/>
  <c r="H10160" i="92"/>
  <c r="C10161" i="92"/>
  <c r="H10161" i="92"/>
  <c r="C10162" i="92"/>
  <c r="H10162" i="92"/>
  <c r="C10163" i="92"/>
  <c r="H10163" i="92"/>
  <c r="C10164" i="92"/>
  <c r="H10164" i="92"/>
  <c r="C10165" i="92"/>
  <c r="H10165" i="92"/>
  <c r="C10166" i="92"/>
  <c r="H10166" i="92"/>
  <c r="C10167" i="92"/>
  <c r="H10167" i="92"/>
  <c r="C10168" i="92"/>
  <c r="H10168" i="92"/>
  <c r="C10169" i="92"/>
  <c r="H10169" i="92"/>
  <c r="H10170" i="92"/>
  <c r="H10171" i="92"/>
  <c r="H10172" i="92"/>
  <c r="H10173" i="92"/>
  <c r="H10174" i="92"/>
  <c r="H10175" i="92"/>
  <c r="H10176" i="92"/>
  <c r="H10177" i="92"/>
  <c r="H10178" i="92"/>
  <c r="H10179" i="92"/>
  <c r="H10180" i="92"/>
  <c r="H10181" i="92"/>
  <c r="H10182" i="92"/>
  <c r="H10183" i="92"/>
  <c r="H10184" i="92"/>
  <c r="H10185" i="92"/>
  <c r="H10186" i="92"/>
  <c r="H10187" i="92"/>
  <c r="H10188" i="92"/>
  <c r="H10189" i="92"/>
  <c r="H10190" i="92"/>
  <c r="H10191" i="92"/>
  <c r="H10192" i="92"/>
  <c r="H10193" i="92"/>
  <c r="H10194" i="92"/>
  <c r="H10195" i="92"/>
  <c r="H10196" i="92"/>
  <c r="H10197" i="92"/>
  <c r="H10198" i="92"/>
  <c r="H10199" i="92"/>
  <c r="H10200" i="92"/>
  <c r="H10201" i="92"/>
  <c r="H10202" i="92"/>
  <c r="H10203" i="92"/>
  <c r="H10204" i="92"/>
  <c r="H10205" i="92"/>
  <c r="H10206" i="92"/>
  <c r="H10207" i="92"/>
  <c r="H10208" i="92"/>
  <c r="H10209" i="92"/>
  <c r="H10210" i="92"/>
  <c r="H10211" i="92"/>
  <c r="H10212" i="92"/>
  <c r="H10213" i="92"/>
  <c r="H10214" i="92"/>
  <c r="H10215" i="92"/>
  <c r="H10216" i="92"/>
  <c r="H10217" i="92"/>
  <c r="H10218" i="92"/>
  <c r="H10219" i="92"/>
  <c r="H10220" i="92"/>
  <c r="H10221" i="92"/>
  <c r="H10222" i="92"/>
  <c r="H10223" i="92"/>
  <c r="H10224" i="92"/>
  <c r="H10225" i="92"/>
  <c r="H10226" i="92"/>
  <c r="H10227" i="92"/>
  <c r="H10228" i="92"/>
  <c r="H10229" i="92"/>
  <c r="H10230" i="92"/>
  <c r="H10231" i="92"/>
  <c r="H10232" i="92"/>
  <c r="H10233" i="92"/>
  <c r="H10234" i="92"/>
  <c r="H10235" i="92"/>
  <c r="H10236" i="92"/>
  <c r="H10237" i="92"/>
  <c r="H10238" i="92"/>
  <c r="H10239" i="92"/>
  <c r="H10240" i="92"/>
  <c r="H10241" i="92"/>
  <c r="H10242" i="92"/>
  <c r="H10243" i="92"/>
  <c r="H10244" i="92"/>
  <c r="H10245" i="92"/>
  <c r="H10246" i="92"/>
  <c r="H10247" i="92"/>
  <c r="H10248" i="92"/>
  <c r="H10249" i="92"/>
  <c r="H10250" i="92"/>
  <c r="H10251" i="92"/>
  <c r="H10252" i="92"/>
  <c r="H10253" i="92"/>
  <c r="H10254" i="92"/>
  <c r="H10255" i="92"/>
  <c r="H10256" i="92"/>
  <c r="H10257" i="92"/>
  <c r="H10258" i="92"/>
  <c r="H10259" i="92"/>
  <c r="H10260" i="92"/>
  <c r="H10261" i="92"/>
  <c r="H10262" i="92"/>
  <c r="H10263" i="92"/>
  <c r="H10264" i="92"/>
  <c r="H10265" i="92"/>
  <c r="H10266" i="92"/>
  <c r="H10267" i="92"/>
  <c r="H10268" i="92"/>
  <c r="H10269" i="92"/>
  <c r="H10270" i="92"/>
  <c r="H10271" i="92"/>
  <c r="H10272" i="92"/>
  <c r="H10273" i="92"/>
  <c r="H10274" i="92"/>
  <c r="H10275" i="92"/>
  <c r="H10276" i="92"/>
  <c r="H10277" i="92"/>
  <c r="H10278" i="92"/>
  <c r="H10279" i="92"/>
  <c r="H10280" i="92"/>
  <c r="H10281" i="92"/>
  <c r="H10282" i="92"/>
  <c r="H10283" i="92"/>
  <c r="H10284" i="92"/>
  <c r="H10285" i="92"/>
  <c r="H10286" i="92"/>
  <c r="H10287" i="92"/>
  <c r="H10288" i="92"/>
  <c r="H10289" i="92"/>
  <c r="H10290" i="92"/>
  <c r="H10291" i="92"/>
  <c r="H10292" i="92"/>
  <c r="H10293" i="92"/>
  <c r="H10294" i="92"/>
  <c r="H10295" i="92"/>
  <c r="H10296" i="92"/>
  <c r="H10297" i="92"/>
  <c r="H10298" i="92"/>
  <c r="H10299" i="92"/>
  <c r="H10300" i="92"/>
  <c r="H10301" i="92"/>
  <c r="H10302" i="92"/>
  <c r="H10303" i="92"/>
  <c r="H10304" i="92"/>
  <c r="H10305" i="92"/>
  <c r="H10306" i="92"/>
  <c r="H10307" i="92"/>
  <c r="H10308" i="92"/>
  <c r="H10309" i="92"/>
  <c r="H10310" i="92"/>
  <c r="H10311" i="92"/>
  <c r="H10312" i="92"/>
  <c r="H10313" i="92"/>
  <c r="H10314" i="92"/>
  <c r="H10315" i="92"/>
  <c r="H10316" i="92"/>
  <c r="H10317" i="92"/>
  <c r="H10318" i="92"/>
  <c r="H10319" i="92"/>
  <c r="H10320" i="92"/>
  <c r="H10321" i="92"/>
  <c r="H10322" i="92"/>
  <c r="H10323" i="92"/>
  <c r="H10324" i="92"/>
  <c r="H10325" i="92"/>
  <c r="H10326" i="92"/>
  <c r="H10327" i="92"/>
  <c r="H10328" i="92"/>
  <c r="H10329" i="92"/>
  <c r="H10330" i="92"/>
  <c r="H10331" i="92"/>
  <c r="H10332" i="92"/>
  <c r="H10333" i="92"/>
  <c r="H10334" i="92"/>
  <c r="H10335" i="92"/>
  <c r="H10336" i="92"/>
  <c r="H10337" i="92"/>
  <c r="H10338" i="92"/>
  <c r="H10339" i="92"/>
  <c r="H10340" i="92"/>
  <c r="H10341" i="92"/>
  <c r="H10342" i="92"/>
  <c r="H10343" i="92"/>
  <c r="H10344" i="92"/>
  <c r="H10345" i="92"/>
  <c r="H10346" i="92"/>
  <c r="H10347" i="92"/>
  <c r="H10348" i="92"/>
  <c r="H10349" i="92"/>
  <c r="H10350" i="92"/>
  <c r="H10351" i="92"/>
  <c r="H10352" i="92"/>
  <c r="H10353" i="92"/>
  <c r="H10354" i="92"/>
  <c r="H10355" i="92"/>
  <c r="H10356" i="92"/>
  <c r="H10357" i="92"/>
  <c r="H10358" i="92"/>
  <c r="H10359" i="92"/>
  <c r="H10360" i="92"/>
  <c r="H10361" i="92"/>
  <c r="H10362" i="92"/>
  <c r="H10363" i="92"/>
  <c r="H10364" i="92"/>
  <c r="H10365" i="92"/>
  <c r="H10366" i="92"/>
  <c r="H10367" i="92"/>
  <c r="H10368" i="92"/>
  <c r="H10369" i="92"/>
  <c r="H10370" i="92"/>
  <c r="H10371" i="92"/>
  <c r="H10372" i="92"/>
  <c r="H10373" i="92"/>
  <c r="H10374" i="92"/>
  <c r="H10375" i="92"/>
  <c r="H10376" i="92"/>
  <c r="H10377" i="92"/>
  <c r="H10378" i="92"/>
  <c r="H10379" i="92"/>
  <c r="H10380" i="92"/>
  <c r="H10381" i="92"/>
  <c r="H10382" i="92"/>
  <c r="H10383" i="92"/>
  <c r="H10384" i="92"/>
  <c r="H10385" i="92"/>
  <c r="H10386" i="92"/>
  <c r="H10387" i="92"/>
  <c r="H10388" i="92"/>
  <c r="H10389" i="92"/>
  <c r="H10390" i="92"/>
  <c r="H10391" i="92"/>
  <c r="H10392" i="92"/>
  <c r="H10393" i="92"/>
  <c r="H10394" i="92"/>
  <c r="H10395" i="92"/>
  <c r="H10396" i="92"/>
  <c r="H10397" i="92"/>
  <c r="H10398" i="92"/>
  <c r="H10399" i="92"/>
  <c r="H10400" i="92"/>
  <c r="H10401" i="92"/>
  <c r="H10402" i="92"/>
  <c r="H10403" i="92"/>
  <c r="H10404" i="92"/>
  <c r="H10405" i="92"/>
  <c r="H10406" i="92"/>
  <c r="H10407" i="92"/>
  <c r="H10408" i="92"/>
  <c r="H10409" i="92"/>
  <c r="H10410" i="92"/>
  <c r="H10411" i="92"/>
  <c r="H10412" i="92"/>
  <c r="H10413" i="92"/>
  <c r="H10414" i="92"/>
  <c r="H10415" i="92"/>
  <c r="H10416" i="92"/>
  <c r="H10417" i="92"/>
  <c r="H10418" i="92"/>
  <c r="H10419" i="92"/>
  <c r="H10420" i="92"/>
  <c r="H10421" i="92"/>
  <c r="H10422" i="92"/>
  <c r="H10423" i="92"/>
  <c r="H10424" i="92"/>
  <c r="H10425" i="92"/>
  <c r="H10426" i="92"/>
  <c r="H10427" i="92"/>
  <c r="H10428" i="92"/>
  <c r="H10429" i="92"/>
  <c r="H10430" i="92"/>
  <c r="H10431" i="92"/>
  <c r="H10432" i="92"/>
  <c r="H10433" i="92"/>
  <c r="H10434" i="92"/>
  <c r="H10435" i="92"/>
  <c r="H10436" i="92"/>
  <c r="H10437" i="92"/>
  <c r="H10438" i="92"/>
  <c r="H10439" i="92"/>
  <c r="H10440" i="92"/>
  <c r="H10441" i="92"/>
  <c r="H10442" i="92"/>
  <c r="H10443" i="92"/>
  <c r="H10444" i="92"/>
  <c r="H10445" i="92"/>
  <c r="H10446" i="92"/>
  <c r="H10447" i="92"/>
  <c r="H10448" i="92"/>
  <c r="H10449" i="92"/>
  <c r="H10450" i="92"/>
  <c r="H10451" i="92"/>
  <c r="H10452" i="92"/>
  <c r="H10453" i="92"/>
  <c r="H10454" i="92"/>
  <c r="H10455" i="92"/>
  <c r="H10456" i="92"/>
  <c r="H10457" i="92"/>
  <c r="H10458" i="92"/>
  <c r="H10459" i="92"/>
  <c r="H10460" i="92"/>
  <c r="H10461" i="92"/>
  <c r="H10462" i="92"/>
  <c r="H10463" i="92"/>
  <c r="H10464" i="92"/>
  <c r="H10465" i="92"/>
  <c r="H10466" i="92"/>
  <c r="H10467" i="92"/>
  <c r="H10468" i="92"/>
  <c r="H10469" i="92"/>
  <c r="H10470" i="92"/>
  <c r="H10471" i="92"/>
  <c r="H10472" i="92"/>
  <c r="H10473" i="92"/>
  <c r="H10474" i="92"/>
  <c r="H10475" i="92"/>
  <c r="H10476" i="92"/>
  <c r="H10477" i="92"/>
  <c r="H10478" i="92"/>
  <c r="H10479" i="92"/>
  <c r="H10480" i="92"/>
  <c r="H10481" i="92"/>
  <c r="H10482" i="92"/>
  <c r="H10483" i="92"/>
  <c r="H10484" i="92"/>
  <c r="H10485" i="92"/>
  <c r="H10486" i="92"/>
  <c r="H10487" i="92"/>
  <c r="H10488" i="92"/>
  <c r="H10489" i="92"/>
  <c r="H10490" i="92"/>
  <c r="H10491" i="92"/>
  <c r="H10492" i="92"/>
  <c r="H10493" i="92"/>
  <c r="H10494" i="92"/>
  <c r="H10495" i="92"/>
  <c r="H10496" i="92"/>
  <c r="H10497" i="92"/>
  <c r="H10498" i="92"/>
  <c r="H10499" i="92"/>
  <c r="H10500" i="92"/>
  <c r="H10501" i="92"/>
  <c r="H10502" i="92"/>
  <c r="H10503" i="92"/>
  <c r="H10504" i="92"/>
  <c r="H10505" i="92"/>
  <c r="H10506" i="92"/>
  <c r="H10507" i="92"/>
  <c r="H10508" i="92"/>
  <c r="H10509" i="92"/>
  <c r="H10510" i="92"/>
  <c r="H10511" i="92"/>
  <c r="H10512" i="92"/>
  <c r="H10513" i="92"/>
  <c r="H10514" i="92"/>
  <c r="H10515" i="92"/>
  <c r="H10516" i="92"/>
  <c r="H10517" i="92"/>
  <c r="H10518" i="92"/>
  <c r="H10519" i="92"/>
  <c r="H10520" i="92"/>
  <c r="H10521" i="92"/>
  <c r="H10522" i="92"/>
  <c r="H10523" i="92"/>
  <c r="H10524" i="92"/>
  <c r="H10525" i="92"/>
  <c r="H10526" i="92"/>
  <c r="H10527" i="92"/>
  <c r="H10528" i="92"/>
  <c r="H10529" i="92"/>
  <c r="H10530" i="92"/>
  <c r="H10531" i="92"/>
  <c r="H10532" i="92"/>
  <c r="H10533" i="92"/>
  <c r="H10534" i="92"/>
  <c r="H10535" i="92"/>
  <c r="H10536" i="92"/>
  <c r="H10537" i="92"/>
  <c r="H10538" i="92"/>
  <c r="H10539" i="92"/>
  <c r="H10540" i="92"/>
  <c r="H10541" i="92"/>
  <c r="H10542" i="92"/>
  <c r="H10543" i="92"/>
  <c r="H10544" i="92"/>
  <c r="H10545" i="92"/>
  <c r="H10546" i="92"/>
  <c r="H10547" i="92"/>
  <c r="H10548" i="92"/>
  <c r="H10549" i="92"/>
  <c r="H10550" i="92"/>
  <c r="H10551" i="92"/>
  <c r="H10552" i="92"/>
  <c r="H10553" i="92"/>
  <c r="H10554" i="92"/>
  <c r="H10555" i="92"/>
  <c r="H10556" i="92"/>
  <c r="H10557" i="92"/>
  <c r="H10558" i="92"/>
  <c r="H10559" i="92"/>
  <c r="H10560" i="92"/>
  <c r="H10561" i="92"/>
  <c r="H10562" i="92"/>
  <c r="H10563" i="92"/>
  <c r="H10564" i="92"/>
  <c r="H10565" i="92"/>
  <c r="H10566" i="92"/>
  <c r="H10567" i="92"/>
  <c r="H10568" i="92"/>
  <c r="H10569" i="92"/>
  <c r="H10570" i="92"/>
  <c r="H10571" i="92"/>
  <c r="H10572" i="92"/>
  <c r="H10573" i="92"/>
  <c r="H10574" i="92"/>
  <c r="H10575" i="92"/>
  <c r="H10576" i="92"/>
  <c r="H10577" i="92"/>
  <c r="H10578" i="92"/>
  <c r="H10579" i="92"/>
  <c r="H10580" i="92"/>
  <c r="H10581" i="92"/>
  <c r="H10582" i="92"/>
  <c r="H10583" i="92"/>
  <c r="H10584" i="92"/>
  <c r="H10585" i="92"/>
  <c r="H10586" i="92"/>
  <c r="H10587" i="92"/>
  <c r="H10588" i="92"/>
  <c r="H10589" i="92"/>
  <c r="H10590" i="92"/>
  <c r="H10591" i="92"/>
  <c r="H10592" i="92"/>
  <c r="H10593" i="92"/>
  <c r="H10594" i="92"/>
  <c r="H10595" i="92"/>
  <c r="H10596" i="92"/>
  <c r="H10597" i="92"/>
  <c r="H10598" i="92"/>
  <c r="H10599" i="92"/>
  <c r="H10600" i="92"/>
  <c r="H10601" i="92"/>
  <c r="H10602" i="92"/>
  <c r="H10603" i="92"/>
  <c r="H10604" i="92"/>
  <c r="H10605" i="92"/>
  <c r="H10606" i="92"/>
  <c r="H10607" i="92"/>
  <c r="H10608" i="92"/>
  <c r="H10609" i="92"/>
  <c r="H10610" i="92"/>
  <c r="H10611" i="92"/>
  <c r="H10612" i="92"/>
  <c r="H10613" i="92"/>
  <c r="H10614" i="92"/>
  <c r="H10615" i="92"/>
  <c r="H10616" i="92"/>
  <c r="H10617" i="92"/>
  <c r="H10618" i="92"/>
  <c r="H10619" i="92"/>
  <c r="H10620" i="92"/>
  <c r="H10621" i="92"/>
  <c r="H10622" i="92"/>
  <c r="H10623" i="92"/>
  <c r="H10624" i="92"/>
  <c r="H10625" i="92"/>
  <c r="H10626" i="92"/>
  <c r="H10627" i="92"/>
  <c r="H10628" i="92"/>
  <c r="H10629" i="92"/>
  <c r="H10630" i="92"/>
  <c r="H10631" i="92"/>
  <c r="H10632" i="92"/>
  <c r="H10633" i="92"/>
  <c r="H10634" i="92"/>
  <c r="H10635" i="92"/>
  <c r="H10636" i="92"/>
  <c r="H10637" i="92"/>
  <c r="H10638" i="92"/>
  <c r="H10639" i="92"/>
  <c r="H10640" i="92"/>
  <c r="H10641" i="92"/>
  <c r="H10642" i="92"/>
  <c r="H10643" i="92"/>
  <c r="H10644" i="92"/>
  <c r="H10645" i="92"/>
  <c r="H10646" i="92"/>
  <c r="H10647" i="92"/>
  <c r="H10648" i="92"/>
  <c r="H10649" i="92"/>
  <c r="H10650" i="92"/>
  <c r="H10651" i="92"/>
  <c r="H10652" i="92"/>
  <c r="H10653" i="92"/>
  <c r="H10654" i="92"/>
  <c r="H10655" i="92"/>
  <c r="H10656" i="92"/>
  <c r="H10657" i="92"/>
  <c r="H10658" i="92"/>
  <c r="H10659" i="92"/>
  <c r="H10660" i="92"/>
  <c r="H10661" i="92"/>
  <c r="H10662" i="92"/>
  <c r="H10663" i="92"/>
  <c r="H10664" i="92"/>
  <c r="H10667" i="92"/>
  <c r="H10668" i="92"/>
  <c r="H10669" i="92"/>
  <c r="H10670" i="92"/>
  <c r="H10671" i="92"/>
  <c r="H10672" i="92"/>
  <c r="H10673" i="92"/>
  <c r="H10674" i="92"/>
  <c r="H10675" i="92"/>
  <c r="H10676" i="92"/>
  <c r="H10677" i="92"/>
  <c r="H10678" i="92"/>
  <c r="H10679" i="92"/>
  <c r="H10680" i="92"/>
  <c r="H10681" i="92"/>
  <c r="H10682" i="92"/>
  <c r="H10683" i="92"/>
  <c r="H10684" i="92"/>
  <c r="H10685" i="92"/>
  <c r="H10686" i="92"/>
  <c r="H10687" i="92"/>
  <c r="H10688" i="92"/>
  <c r="H10689" i="92"/>
  <c r="H10690" i="92"/>
  <c r="H10691" i="92"/>
  <c r="H10692" i="92"/>
  <c r="H10693" i="92"/>
  <c r="H10705" i="92"/>
  <c r="H10706" i="92"/>
  <c r="H10707" i="92"/>
  <c r="H10708" i="92"/>
  <c r="H10709" i="92"/>
  <c r="H10710" i="92"/>
  <c r="H10711" i="92"/>
  <c r="H10733" i="92"/>
  <c r="H10734" i="92"/>
  <c r="H10735" i="92"/>
  <c r="H10736" i="92"/>
  <c r="H10737" i="92"/>
  <c r="H10738" i="92"/>
  <c r="H10739" i="92"/>
  <c r="H10740" i="92"/>
  <c r="H10741" i="92"/>
  <c r="H10742" i="92"/>
  <c r="H10743" i="92"/>
  <c r="H10745" i="92"/>
  <c r="H10746" i="92"/>
  <c r="H10747" i="92"/>
  <c r="H10748" i="92"/>
  <c r="H10749" i="92"/>
  <c r="H10750" i="92"/>
  <c r="H10751" i="92"/>
  <c r="H10752" i="92"/>
  <c r="H10753" i="92"/>
  <c r="H10754" i="92"/>
  <c r="H10755" i="92"/>
  <c r="H10756" i="92"/>
  <c r="H10757" i="92"/>
  <c r="H10758" i="92"/>
  <c r="H10759" i="92"/>
  <c r="H10760" i="92"/>
  <c r="H10761" i="92"/>
  <c r="H10762" i="92"/>
  <c r="H10763" i="92"/>
  <c r="H10764" i="92"/>
  <c r="H10765" i="92"/>
  <c r="H10766" i="92"/>
  <c r="H10767" i="92"/>
  <c r="H10768" i="92"/>
  <c r="H10769" i="92"/>
  <c r="H10770" i="92"/>
  <c r="H10771" i="92"/>
  <c r="H10772" i="92"/>
  <c r="H10773" i="92"/>
  <c r="H10774" i="92"/>
  <c r="H10775" i="92"/>
  <c r="H10776" i="92"/>
  <c r="H10777" i="92"/>
  <c r="H10778" i="92"/>
  <c r="H10779" i="92"/>
  <c r="H10780" i="92"/>
  <c r="H10781" i="92"/>
  <c r="H10782" i="92"/>
  <c r="H10783" i="92"/>
  <c r="H10784" i="92"/>
  <c r="H10785" i="92"/>
  <c r="H10786" i="92"/>
  <c r="H10787" i="92"/>
  <c r="H10788" i="92"/>
  <c r="H10789" i="92"/>
  <c r="H10790" i="92"/>
  <c r="H10791" i="92"/>
  <c r="H10792" i="92"/>
  <c r="H10793" i="92"/>
  <c r="H10794" i="92"/>
  <c r="H10801" i="92"/>
  <c r="H10805" i="92"/>
  <c r="H10806" i="92"/>
  <c r="H10807" i="92"/>
  <c r="H10808" i="92"/>
  <c r="H10809" i="92"/>
  <c r="H10810" i="92"/>
  <c r="H10811" i="92"/>
  <c r="H10812" i="92"/>
  <c r="H10813" i="92"/>
  <c r="H10814" i="92"/>
  <c r="H10815" i="92"/>
  <c r="H10816" i="92"/>
  <c r="H10817" i="92"/>
  <c r="H10818" i="92"/>
  <c r="H10819" i="92"/>
  <c r="H10820" i="92"/>
  <c r="H10821" i="92"/>
  <c r="H10822" i="92"/>
  <c r="H10823" i="92"/>
  <c r="H10824" i="92"/>
  <c r="H10825" i="92"/>
  <c r="H10826" i="92"/>
  <c r="H10827" i="92"/>
  <c r="H10828" i="92"/>
  <c r="H10829" i="92"/>
  <c r="H10830" i="92"/>
  <c r="H10831" i="92"/>
  <c r="H10832" i="92"/>
  <c r="H10833" i="92"/>
  <c r="H10834" i="92"/>
  <c r="H10835" i="92"/>
  <c r="H10836" i="92"/>
  <c r="H10837" i="92"/>
  <c r="H10838" i="92"/>
  <c r="H10839" i="92"/>
  <c r="H10840" i="92"/>
  <c r="H10841" i="92"/>
  <c r="H10842" i="92"/>
  <c r="H10843" i="92"/>
  <c r="H10844" i="92"/>
  <c r="H10845" i="92"/>
  <c r="H10846" i="92"/>
  <c r="H10847" i="92"/>
  <c r="H10848" i="92"/>
  <c r="H10849" i="92"/>
  <c r="H10850" i="92"/>
  <c r="H10851" i="92"/>
  <c r="H10852" i="92"/>
  <c r="H10853" i="92"/>
  <c r="H10854" i="92"/>
  <c r="H10855" i="92"/>
  <c r="H10856" i="92"/>
  <c r="H10857" i="92"/>
  <c r="H10858" i="92"/>
  <c r="H10859" i="92"/>
  <c r="H10860" i="92"/>
  <c r="H10861" i="92"/>
  <c r="H10862" i="92"/>
  <c r="H10863" i="92"/>
  <c r="H10864" i="92"/>
  <c r="H10865" i="92"/>
  <c r="H10866" i="92"/>
  <c r="H10867" i="92"/>
  <c r="H10868" i="92"/>
  <c r="H10694" i="92"/>
  <c r="H10695" i="92"/>
  <c r="H10696" i="92"/>
  <c r="H10697" i="92"/>
  <c r="H10698" i="92"/>
  <c r="H10699" i="92"/>
  <c r="H10700" i="92"/>
  <c r="H10701" i="92"/>
  <c r="H10702" i="92"/>
  <c r="H10703" i="92"/>
  <c r="H10712" i="92"/>
  <c r="H10713" i="92"/>
  <c r="H10704" i="92"/>
  <c r="H10714" i="92"/>
  <c r="H10715" i="92"/>
  <c r="H10716" i="92"/>
  <c r="H10717" i="92"/>
  <c r="H10718" i="92"/>
  <c r="H10719" i="92"/>
  <c r="H10720" i="92"/>
  <c r="H10721" i="92"/>
  <c r="H10722" i="92"/>
  <c r="H10723" i="92"/>
  <c r="H10724" i="92"/>
  <c r="H10725" i="92"/>
  <c r="H10726" i="92"/>
  <c r="H10727" i="92"/>
  <c r="H10728" i="92"/>
  <c r="H10729" i="92"/>
  <c r="H10730" i="92"/>
  <c r="H10731" i="92"/>
  <c r="H10732" i="92"/>
  <c r="H10795" i="92"/>
  <c r="H10796" i="92"/>
  <c r="H10797" i="92"/>
  <c r="H10798" i="92"/>
  <c r="H10799" i="92"/>
  <c r="H10800" i="92"/>
  <c r="H10869" i="92"/>
  <c r="H10870" i="92"/>
  <c r="H10871" i="92"/>
  <c r="H10872" i="92"/>
  <c r="H10873" i="92"/>
  <c r="H10874" i="92"/>
  <c r="H10875" i="92"/>
  <c r="H10876" i="92"/>
  <c r="H10877" i="92"/>
  <c r="H10878" i="92"/>
  <c r="H10879" i="92"/>
  <c r="H10880" i="92"/>
  <c r="H10881" i="92"/>
  <c r="H10882" i="92"/>
  <c r="H10883" i="92"/>
  <c r="H10884" i="92"/>
  <c r="H10885" i="92"/>
  <c r="H10886" i="92"/>
  <c r="H10887" i="92"/>
  <c r="H10888" i="92"/>
  <c r="H10889" i="92"/>
  <c r="H10890" i="92"/>
  <c r="H10891" i="92"/>
  <c r="H10892" i="92"/>
  <c r="H10893" i="92"/>
  <c r="H10894" i="92"/>
  <c r="H10895" i="92"/>
  <c r="H10896" i="92"/>
  <c r="H10897" i="92"/>
  <c r="H10898" i="92"/>
  <c r="H10899" i="92"/>
  <c r="H10900" i="92"/>
  <c r="H10901" i="92"/>
  <c r="H10902" i="92"/>
  <c r="H10903" i="92"/>
  <c r="H10904" i="92"/>
  <c r="H10905" i="92"/>
  <c r="H10906" i="92"/>
  <c r="H10907" i="92"/>
  <c r="H10908" i="92"/>
  <c r="H10909" i="92"/>
  <c r="H10910" i="92"/>
  <c r="H10911" i="92"/>
  <c r="H10912" i="92"/>
  <c r="H10913" i="92"/>
  <c r="H10914" i="92"/>
  <c r="H10915" i="92"/>
  <c r="H10916" i="92"/>
  <c r="H10917" i="92"/>
  <c r="H10918" i="92"/>
  <c r="H10919" i="92"/>
  <c r="H10920" i="92"/>
  <c r="H10921" i="92"/>
  <c r="H10922" i="92"/>
  <c r="H10923" i="92"/>
  <c r="H10924" i="92"/>
  <c r="H10925" i="92"/>
  <c r="H10926" i="92"/>
  <c r="H10927" i="92"/>
  <c r="H10928" i="92"/>
  <c r="H10929" i="92"/>
  <c r="H10930" i="92"/>
  <c r="H10931" i="92"/>
  <c r="H10932" i="92"/>
  <c r="H10933" i="92"/>
  <c r="H10934" i="92"/>
  <c r="H10935" i="92"/>
  <c r="H10936" i="92"/>
  <c r="H10937" i="92"/>
  <c r="H10938" i="92"/>
  <c r="H10939" i="92"/>
  <c r="H10940" i="92"/>
  <c r="H10941" i="92"/>
  <c r="H10942" i="92"/>
  <c r="H10943" i="92"/>
  <c r="H10944" i="92"/>
  <c r="H10945" i="92"/>
  <c r="H10946" i="92"/>
  <c r="H10947" i="92"/>
  <c r="H10948" i="92"/>
  <c r="H10949" i="92"/>
  <c r="H10950" i="92"/>
  <c r="H10951" i="92"/>
  <c r="H10952" i="92"/>
  <c r="H10953" i="92"/>
  <c r="H10954" i="92"/>
  <c r="H10955" i="92"/>
  <c r="H10956" i="92"/>
  <c r="H10957" i="92"/>
  <c r="H10958" i="92"/>
  <c r="H10959" i="92"/>
  <c r="H10960" i="92"/>
  <c r="H10961" i="92"/>
  <c r="H10962" i="92"/>
  <c r="H10963" i="92"/>
  <c r="H10964" i="92"/>
  <c r="H10965" i="92"/>
  <c r="H10966" i="92"/>
  <c r="H10967" i="92"/>
  <c r="H10968" i="92"/>
  <c r="H10969" i="92"/>
  <c r="H10970" i="92"/>
  <c r="H10971" i="92"/>
  <c r="H10972" i="92"/>
  <c r="H10973" i="92"/>
  <c r="H10974" i="92"/>
  <c r="H10975" i="92"/>
  <c r="H10976" i="92"/>
  <c r="H10977" i="92"/>
  <c r="H10978" i="92"/>
  <c r="H10979" i="92"/>
  <c r="H10980" i="92"/>
  <c r="H10981" i="92"/>
  <c r="H10982" i="92"/>
  <c r="H10983" i="92"/>
  <c r="H10984" i="92"/>
  <c r="H10985" i="92"/>
  <c r="H10986" i="92"/>
  <c r="H10987" i="92"/>
  <c r="H10988" i="92"/>
  <c r="H10989" i="92"/>
  <c r="H10990" i="92"/>
  <c r="H10991" i="92"/>
  <c r="H10992" i="92"/>
  <c r="H10993" i="92"/>
  <c r="H10994" i="92"/>
  <c r="H10995" i="92"/>
  <c r="H10996" i="92"/>
  <c r="H10997" i="92"/>
  <c r="H10998" i="92"/>
  <c r="H10999" i="92"/>
  <c r="H11000" i="92"/>
  <c r="H11001" i="92"/>
  <c r="H11002" i="92"/>
  <c r="H11003" i="92"/>
  <c r="H11004" i="92"/>
  <c r="H11005" i="92"/>
  <c r="H11006" i="92"/>
  <c r="H11007" i="92"/>
  <c r="H11008" i="92"/>
  <c r="H11009" i="92"/>
  <c r="H11010" i="92"/>
  <c r="H11011" i="92"/>
  <c r="H11012" i="92"/>
  <c r="H11013" i="92"/>
  <c r="H11014" i="92"/>
  <c r="H11015" i="92"/>
  <c r="H11016" i="92"/>
  <c r="H11017" i="92"/>
  <c r="H11018" i="92"/>
  <c r="H11019" i="92"/>
  <c r="H11020" i="92"/>
  <c r="H11021" i="92"/>
  <c r="H11022" i="92"/>
  <c r="H11023" i="92"/>
  <c r="H11024" i="92"/>
  <c r="H11025" i="92"/>
  <c r="H11026" i="92"/>
  <c r="H11027" i="92"/>
  <c r="H11028" i="92"/>
  <c r="H11029" i="92"/>
  <c r="H11030" i="92"/>
  <c r="H11031" i="92"/>
  <c r="H11032" i="92"/>
  <c r="H11033" i="92"/>
  <c r="H11034" i="92"/>
  <c r="H11035" i="92"/>
  <c r="H11036" i="92"/>
  <c r="H11037" i="92"/>
  <c r="H11038" i="92"/>
  <c r="H11039" i="92"/>
  <c r="H11040" i="92"/>
  <c r="H11041" i="92"/>
  <c r="H11042" i="92"/>
  <c r="H11043" i="92"/>
  <c r="H11044" i="92"/>
  <c r="H11045" i="92"/>
  <c r="H11046" i="92"/>
  <c r="H11047" i="92"/>
  <c r="H11048" i="92"/>
  <c r="H11049" i="92"/>
  <c r="H11050" i="92"/>
  <c r="H11051" i="92"/>
  <c r="H11052" i="92"/>
  <c r="H11053" i="92"/>
  <c r="H11054" i="92"/>
  <c r="H11055" i="92"/>
  <c r="H11056" i="92"/>
  <c r="H11057" i="92"/>
  <c r="H11058" i="92"/>
  <c r="H11059" i="92"/>
  <c r="H11060" i="92"/>
  <c r="H11061" i="92"/>
  <c r="H11062" i="92"/>
  <c r="H11063" i="92"/>
  <c r="H11064" i="92"/>
  <c r="H11065" i="92"/>
  <c r="H11066" i="92"/>
  <c r="H11067" i="92"/>
  <c r="H11068" i="92"/>
  <c r="H11069" i="92"/>
  <c r="H11070" i="92"/>
  <c r="H11071" i="92"/>
  <c r="H11072" i="92"/>
  <c r="H11073" i="92"/>
  <c r="H11074" i="92"/>
  <c r="H11075" i="92"/>
  <c r="H11076" i="92"/>
  <c r="H11077" i="92"/>
  <c r="H11078" i="92"/>
  <c r="H11079" i="92"/>
  <c r="H11080" i="92"/>
  <c r="H11081" i="92"/>
  <c r="H11082" i="92"/>
  <c r="H11083" i="92"/>
  <c r="H11084" i="92"/>
  <c r="H11085" i="92"/>
  <c r="H11086" i="92"/>
  <c r="H11087" i="92"/>
  <c r="H11088" i="92"/>
  <c r="H11089" i="92"/>
  <c r="H11090" i="92"/>
  <c r="H11091" i="92"/>
  <c r="H11092" i="92"/>
  <c r="H11093" i="92"/>
  <c r="H11094" i="92"/>
  <c r="H11095" i="92"/>
  <c r="H11096" i="92"/>
  <c r="H11097" i="92"/>
  <c r="H11098" i="92"/>
  <c r="H11099" i="92"/>
  <c r="H11100" i="92"/>
  <c r="H11101" i="92"/>
  <c r="H11102" i="92"/>
  <c r="H11103" i="92"/>
  <c r="H11104" i="92"/>
  <c r="H11105" i="92"/>
  <c r="H11106" i="92"/>
  <c r="H11107" i="92"/>
  <c r="H11108" i="92"/>
  <c r="H11109" i="92"/>
  <c r="H11110" i="92"/>
  <c r="H11111" i="92"/>
  <c r="H11112" i="92"/>
  <c r="H11113" i="92"/>
  <c r="H11114" i="92"/>
  <c r="H11115" i="92"/>
  <c r="H11116" i="92"/>
  <c r="H11117" i="92"/>
  <c r="H11118" i="92"/>
  <c r="H11119" i="92"/>
  <c r="H11120" i="92"/>
  <c r="H11121" i="92"/>
  <c r="H11122" i="92"/>
  <c r="H11123" i="92"/>
  <c r="H11124" i="92"/>
  <c r="H11125" i="92"/>
  <c r="H11126" i="92"/>
  <c r="H11127" i="92"/>
  <c r="H11128" i="92"/>
  <c r="H11129" i="92"/>
  <c r="H11130" i="92"/>
  <c r="H11131" i="92"/>
  <c r="H11132" i="92"/>
  <c r="H11133" i="92"/>
  <c r="H11134" i="92"/>
  <c r="H11135" i="92"/>
  <c r="H11136" i="92"/>
  <c r="H11137" i="92"/>
  <c r="H11138" i="92"/>
  <c r="H11139" i="92"/>
  <c r="H11140" i="92"/>
  <c r="H11141" i="92"/>
  <c r="H11142" i="92"/>
  <c r="H11143" i="92"/>
  <c r="H11144" i="92"/>
  <c r="H11145" i="92"/>
  <c r="H11146" i="92"/>
  <c r="H11147" i="92"/>
  <c r="H11148" i="92"/>
  <c r="H11149" i="92"/>
  <c r="H11150" i="92"/>
  <c r="H11151" i="92"/>
  <c r="H11152" i="92"/>
  <c r="H11153" i="92"/>
  <c r="H11154" i="92"/>
  <c r="H11155" i="92"/>
  <c r="H11156" i="92"/>
  <c r="H11157" i="92"/>
  <c r="H11158" i="92"/>
  <c r="H11159" i="92"/>
  <c r="H11160" i="92"/>
  <c r="H11161" i="92"/>
  <c r="H11162" i="92"/>
  <c r="H11163" i="92"/>
  <c r="H11164" i="92"/>
  <c r="H11165" i="92"/>
  <c r="H11166" i="92"/>
  <c r="H11167" i="92"/>
  <c r="H11168" i="92"/>
  <c r="H11169" i="92"/>
  <c r="H11170" i="92"/>
  <c r="H11171" i="92"/>
  <c r="H11172" i="92"/>
  <c r="H11173" i="92"/>
  <c r="H11174" i="92"/>
  <c r="H11175" i="92"/>
  <c r="H11176" i="92"/>
  <c r="H11177" i="92"/>
  <c r="H11178" i="92"/>
  <c r="H11179" i="92"/>
  <c r="H11180" i="92"/>
  <c r="H11181" i="92"/>
  <c r="H11182" i="92"/>
  <c r="H11183" i="92"/>
  <c r="H11184" i="92"/>
  <c r="H11185" i="92"/>
  <c r="H11186" i="92"/>
  <c r="H11187" i="92"/>
  <c r="H11188" i="92"/>
  <c r="H11189" i="92"/>
  <c r="H11190" i="92"/>
  <c r="H11191" i="92"/>
  <c r="H11192" i="92"/>
  <c r="H11193" i="92"/>
  <c r="H11194" i="92"/>
  <c r="H11195" i="92"/>
  <c r="H11196" i="92"/>
  <c r="H11197" i="92"/>
  <c r="H11198" i="92"/>
  <c r="H11199" i="92"/>
  <c r="H11200" i="92"/>
  <c r="H11201" i="92"/>
  <c r="H11202" i="92"/>
  <c r="H11203" i="92"/>
  <c r="H11204" i="92"/>
  <c r="H11205" i="92"/>
  <c r="H11206" i="92"/>
  <c r="H11207" i="92"/>
  <c r="H11208" i="92"/>
  <c r="H11209" i="92"/>
  <c r="H11210" i="92"/>
  <c r="H11211" i="92"/>
  <c r="H11212" i="92"/>
  <c r="H11213" i="92"/>
  <c r="H11214" i="92"/>
  <c r="H11215" i="92"/>
  <c r="H11216" i="92"/>
  <c r="H11217" i="92"/>
  <c r="H11218" i="92"/>
  <c r="H11219" i="92"/>
  <c r="H11220" i="92"/>
  <c r="H11221" i="92"/>
  <c r="H11222" i="92"/>
  <c r="H11223" i="92"/>
  <c r="H11224" i="92"/>
  <c r="H11225" i="92"/>
  <c r="H11226" i="92"/>
  <c r="H11227" i="92"/>
  <c r="H11228" i="92"/>
  <c r="H11229" i="92"/>
  <c r="H11230" i="92"/>
  <c r="H11231" i="92"/>
  <c r="H11232" i="92"/>
  <c r="H11233" i="92"/>
  <c r="H11234" i="92"/>
  <c r="H11235" i="92"/>
  <c r="H11236" i="92"/>
  <c r="H11237" i="92"/>
  <c r="H11238" i="92"/>
  <c r="H11239" i="92"/>
  <c r="H11240" i="92"/>
  <c r="H11241" i="92"/>
  <c r="H11242" i="92"/>
  <c r="H11243" i="92"/>
  <c r="H11244" i="92"/>
  <c r="H11245" i="92"/>
  <c r="H11246" i="92"/>
  <c r="H11247" i="92"/>
  <c r="H11248" i="92"/>
  <c r="H11249" i="92"/>
  <c r="H11250" i="92"/>
  <c r="H11251" i="92"/>
  <c r="H11252" i="92"/>
  <c r="H11253" i="92"/>
  <c r="H11254" i="92"/>
  <c r="H11255" i="92"/>
  <c r="H11256" i="92"/>
  <c r="H11257" i="92"/>
  <c r="H11258" i="92"/>
  <c r="H11259" i="92"/>
  <c r="H11260" i="92"/>
  <c r="H11261" i="92"/>
  <c r="H11262" i="92"/>
  <c r="H11263" i="92"/>
  <c r="H11264" i="92"/>
  <c r="H11265" i="92"/>
  <c r="H11266" i="92"/>
  <c r="H11267" i="92"/>
  <c r="H11268" i="92"/>
  <c r="H11269" i="92"/>
  <c r="H11270" i="92"/>
  <c r="H11271" i="92"/>
  <c r="H11272" i="92"/>
  <c r="H11273" i="92"/>
  <c r="H11274" i="92"/>
  <c r="H11275" i="92"/>
  <c r="H11276" i="92"/>
  <c r="H11277" i="92"/>
  <c r="H11278" i="92"/>
  <c r="H11279" i="92"/>
  <c r="H11280" i="92"/>
  <c r="H11281" i="92"/>
  <c r="H11282" i="92"/>
  <c r="H11283" i="92"/>
  <c r="H11284" i="92"/>
  <c r="H11285" i="92"/>
  <c r="H11286" i="92"/>
  <c r="H11287" i="92"/>
  <c r="H11288" i="92"/>
  <c r="H11289" i="92"/>
  <c r="H11290" i="92"/>
  <c r="H11291" i="92"/>
  <c r="H11292" i="92"/>
  <c r="H11293" i="92"/>
  <c r="H11294" i="92"/>
  <c r="H11295" i="92"/>
  <c r="H11296" i="92"/>
  <c r="H11297" i="92"/>
  <c r="H11298" i="92"/>
  <c r="H11299" i="92"/>
  <c r="H11300" i="92"/>
  <c r="H11301" i="92"/>
  <c r="H11302" i="92"/>
  <c r="H11303" i="92"/>
  <c r="H11304" i="92"/>
  <c r="H11305" i="92"/>
  <c r="H11306" i="92"/>
  <c r="H11307" i="92"/>
  <c r="H11308" i="92"/>
  <c r="H11309" i="92"/>
  <c r="H11310" i="92"/>
  <c r="H11311" i="92"/>
  <c r="H11312" i="92"/>
  <c r="H11313" i="92"/>
  <c r="H11314" i="92"/>
  <c r="H11315" i="92"/>
  <c r="H11316" i="92"/>
  <c r="H11317" i="92"/>
  <c r="H11318" i="92"/>
  <c r="H11319" i="92"/>
  <c r="H11320" i="92"/>
  <c r="H11321" i="92"/>
  <c r="H11322" i="92"/>
  <c r="H11323" i="92"/>
  <c r="H11324" i="92"/>
  <c r="H11325" i="92"/>
  <c r="H11326" i="92"/>
  <c r="H11327" i="92"/>
  <c r="H11328" i="92"/>
  <c r="H11329" i="92"/>
  <c r="H11330" i="92"/>
  <c r="H11331" i="92"/>
  <c r="H11332" i="92"/>
  <c r="H11333" i="92"/>
  <c r="H11334" i="92"/>
  <c r="H11335" i="92"/>
  <c r="H11336" i="92"/>
  <c r="H11337" i="92"/>
  <c r="H11338" i="92"/>
  <c r="H11339" i="92"/>
  <c r="H11340" i="92"/>
  <c r="H11341" i="92"/>
  <c r="H11342" i="92"/>
  <c r="H11343" i="92"/>
  <c r="H11344" i="92"/>
  <c r="H11345" i="92"/>
  <c r="H11346" i="92"/>
  <c r="H11347" i="92"/>
  <c r="H11348" i="92"/>
  <c r="H11349" i="92"/>
  <c r="H11350" i="92"/>
  <c r="H11351" i="92"/>
  <c r="H11352" i="92"/>
  <c r="H11353" i="92"/>
  <c r="H11354" i="92"/>
  <c r="H11355" i="92"/>
  <c r="H11356" i="92"/>
  <c r="H11357" i="92"/>
  <c r="H11358" i="92"/>
  <c r="C11389" i="92"/>
  <c r="H11389" i="92"/>
  <c r="C11390" i="92"/>
  <c r="H11390" i="92"/>
  <c r="C11391" i="92"/>
  <c r="H11391" i="92"/>
  <c r="C11392" i="92"/>
  <c r="H11392" i="92"/>
  <c r="C11393" i="92"/>
  <c r="H11393" i="92"/>
  <c r="C11394" i="92"/>
  <c r="H11394" i="92"/>
  <c r="C11395" i="92"/>
  <c r="H11395" i="92"/>
  <c r="C11396" i="92"/>
  <c r="H11396" i="92"/>
  <c r="C11397" i="92"/>
  <c r="H11397" i="92"/>
  <c r="C11398" i="92"/>
  <c r="H11398" i="92"/>
  <c r="C11399" i="92"/>
  <c r="H11399" i="92"/>
  <c r="C11400" i="92"/>
  <c r="H11400" i="92"/>
  <c r="C11401" i="92"/>
  <c r="H11401" i="92"/>
  <c r="C11402" i="92"/>
  <c r="H11402" i="92"/>
  <c r="C11403" i="92"/>
  <c r="H11403" i="92"/>
  <c r="C11404" i="92"/>
  <c r="H11404" i="92"/>
  <c r="C11405" i="92"/>
  <c r="H11405" i="92"/>
  <c r="C11406" i="92"/>
  <c r="H11406" i="92"/>
  <c r="C11407" i="92"/>
  <c r="H11407" i="92"/>
  <c r="C11408" i="92"/>
  <c r="H11408" i="92"/>
  <c r="H11359" i="92"/>
  <c r="H11360" i="92"/>
  <c r="H11361" i="92"/>
  <c r="H11362" i="92"/>
  <c r="H11363" i="92"/>
  <c r="H11364" i="92"/>
  <c r="H11365" i="92"/>
  <c r="H11366" i="92"/>
  <c r="H11367" i="92"/>
  <c r="H11368" i="92"/>
  <c r="H11369" i="92"/>
  <c r="H11370" i="92"/>
  <c r="H11371" i="92"/>
  <c r="H11372" i="92"/>
  <c r="H11373" i="92"/>
  <c r="H11374" i="92"/>
  <c r="H11375" i="92"/>
  <c r="H11376" i="92"/>
  <c r="H11377" i="92"/>
  <c r="H11378" i="92"/>
  <c r="H11379" i="92"/>
  <c r="H11380" i="92"/>
  <c r="H11381" i="92"/>
  <c r="H11382" i="92"/>
  <c r="H11383" i="92"/>
  <c r="H11384" i="92"/>
  <c r="H11385" i="92"/>
  <c r="H11386" i="92"/>
  <c r="H11387" i="92"/>
  <c r="H11388" i="92"/>
  <c r="C11409" i="92"/>
  <c r="H11409" i="92"/>
  <c r="C11410" i="92"/>
  <c r="H11410" i="92"/>
  <c r="C11411" i="92"/>
  <c r="H11411" i="92"/>
  <c r="C11412" i="92"/>
  <c r="H11412" i="92"/>
  <c r="C11413" i="92"/>
  <c r="H11413" i="92"/>
  <c r="C11414" i="92"/>
  <c r="H11414" i="92"/>
  <c r="C11415" i="92"/>
  <c r="H11415" i="92"/>
  <c r="C11416" i="92"/>
  <c r="H11416" i="92"/>
  <c r="C11417" i="92"/>
  <c r="H11417" i="92"/>
  <c r="C11418" i="92"/>
  <c r="H11418" i="92"/>
  <c r="C11419" i="92"/>
  <c r="H11419" i="92"/>
  <c r="C11420" i="92"/>
  <c r="H11420" i="92"/>
  <c r="C11421" i="92"/>
  <c r="H11421" i="92"/>
  <c r="C11422" i="92"/>
  <c r="H11422" i="92"/>
  <c r="C11423" i="92"/>
  <c r="H11423" i="92"/>
  <c r="C11424" i="92"/>
  <c r="H11424" i="92"/>
  <c r="C11425" i="92"/>
  <c r="H11425" i="92"/>
  <c r="C11426" i="92"/>
  <c r="H11426" i="92"/>
  <c r="C11427" i="92"/>
  <c r="H11427" i="92"/>
  <c r="C11428" i="92"/>
  <c r="H11428" i="92"/>
  <c r="C11429" i="92"/>
  <c r="H11429" i="92"/>
  <c r="C11430" i="92"/>
  <c r="H11430" i="92"/>
  <c r="C11431" i="92"/>
  <c r="H11431" i="92"/>
  <c r="C11432" i="92"/>
  <c r="H11432" i="92"/>
  <c r="C11433" i="92"/>
  <c r="H11433" i="92"/>
  <c r="C11434" i="92"/>
  <c r="H11434" i="92"/>
  <c r="C11435" i="92"/>
  <c r="H11435" i="92"/>
  <c r="C11436" i="92"/>
  <c r="H11436" i="92"/>
  <c r="C11437" i="92"/>
  <c r="H11437" i="92"/>
  <c r="C11438" i="92"/>
  <c r="H11438" i="92"/>
  <c r="C11439" i="92"/>
  <c r="H11439" i="92"/>
  <c r="C11440" i="92"/>
  <c r="H11440" i="92"/>
  <c r="C11441" i="92"/>
  <c r="H11441" i="92"/>
  <c r="C11442" i="92"/>
  <c r="H11442" i="92"/>
  <c r="C11443" i="92"/>
  <c r="H11443" i="92"/>
  <c r="C11444" i="92"/>
  <c r="H11444" i="92"/>
  <c r="C11445" i="92"/>
  <c r="H11445" i="92"/>
  <c r="C11446" i="92"/>
  <c r="H11446" i="92"/>
  <c r="C11447" i="92"/>
  <c r="H11447" i="92"/>
  <c r="C11448" i="92"/>
  <c r="H11448" i="92"/>
  <c r="C11449" i="92"/>
  <c r="H11449" i="92"/>
  <c r="C11450" i="92"/>
  <c r="H11450" i="92"/>
  <c r="C11451" i="92"/>
  <c r="H11451" i="92"/>
  <c r="C11452" i="92"/>
  <c r="H11452" i="92"/>
  <c r="C11453" i="92"/>
  <c r="H11453" i="92"/>
  <c r="C11454" i="92"/>
  <c r="H11454" i="92"/>
  <c r="C11455" i="92"/>
  <c r="H11455" i="92"/>
  <c r="C11456" i="92"/>
  <c r="H11456" i="92"/>
  <c r="C11457" i="92"/>
  <c r="H11457" i="92"/>
  <c r="C11458" i="92"/>
  <c r="H11458" i="92"/>
  <c r="C11459" i="92"/>
  <c r="H11459" i="92"/>
  <c r="C11460" i="92"/>
  <c r="H11460" i="92"/>
  <c r="C11461" i="92"/>
  <c r="H11461" i="92"/>
  <c r="C11462" i="92"/>
  <c r="H11462" i="92"/>
  <c r="C11463" i="92"/>
  <c r="H11463" i="92"/>
  <c r="C11464" i="92"/>
  <c r="H11464" i="92"/>
  <c r="C11465" i="92"/>
  <c r="H11465" i="92"/>
  <c r="C11466" i="92"/>
  <c r="H11466" i="92"/>
  <c r="C11467" i="92"/>
  <c r="H11467" i="92"/>
  <c r="C11468" i="92"/>
  <c r="H11468" i="92"/>
  <c r="C11469" i="92"/>
  <c r="H11469" i="92"/>
  <c r="C11470" i="92"/>
  <c r="H11470" i="92"/>
  <c r="C11471" i="92"/>
  <c r="H11471" i="92"/>
  <c r="C11472" i="92"/>
  <c r="H11472" i="92"/>
  <c r="C11473" i="92"/>
  <c r="H11473" i="92"/>
  <c r="C11474" i="92"/>
  <c r="H11474" i="92"/>
  <c r="C11475" i="92"/>
  <c r="H11475" i="92"/>
  <c r="C11476" i="92"/>
  <c r="H11476" i="92"/>
  <c r="C11477" i="92"/>
  <c r="H11477" i="92"/>
  <c r="C11478" i="92"/>
  <c r="H11478" i="92"/>
  <c r="C11479" i="92"/>
  <c r="H11479" i="92"/>
  <c r="C11480" i="92"/>
  <c r="H11480" i="92"/>
  <c r="C11481" i="92"/>
  <c r="H11481" i="92"/>
  <c r="C11482" i="92"/>
  <c r="H11482" i="92"/>
  <c r="C11483" i="92"/>
  <c r="H11483" i="92"/>
  <c r="C11484" i="92"/>
  <c r="H11484" i="92"/>
  <c r="C11485" i="92"/>
  <c r="H11485" i="92"/>
  <c r="C11486" i="92"/>
  <c r="H11486" i="92"/>
  <c r="C11487" i="92"/>
  <c r="H11487" i="92"/>
  <c r="C11488" i="92"/>
  <c r="H11488" i="92"/>
  <c r="C11489" i="92"/>
  <c r="H11489" i="92"/>
  <c r="C11490" i="92"/>
  <c r="H11490" i="92"/>
  <c r="C11491" i="92"/>
  <c r="H11491" i="92"/>
  <c r="C11492" i="92"/>
  <c r="H11492" i="92"/>
  <c r="C11493" i="92"/>
  <c r="H11493" i="92"/>
  <c r="C11494" i="92"/>
  <c r="H11494" i="92"/>
  <c r="C11495" i="92"/>
  <c r="H11495" i="92"/>
  <c r="C11496" i="92"/>
  <c r="H11496" i="92"/>
  <c r="C11497" i="92"/>
  <c r="H11497" i="92"/>
  <c r="C11498" i="92"/>
  <c r="H11498" i="92"/>
  <c r="C11499" i="92"/>
  <c r="H11499" i="92"/>
  <c r="C11500" i="92"/>
  <c r="H11500" i="92"/>
  <c r="C11501" i="92"/>
  <c r="H11501" i="92"/>
  <c r="C11502" i="92"/>
  <c r="H11502" i="92"/>
  <c r="C11503" i="92"/>
  <c r="H11503" i="92"/>
  <c r="C11504" i="92"/>
  <c r="H11504" i="92"/>
  <c r="C11505" i="92"/>
  <c r="H11505" i="92"/>
  <c r="C11506" i="92"/>
  <c r="H11506" i="92"/>
  <c r="C11507" i="92"/>
  <c r="H11507" i="92"/>
  <c r="C11508" i="92"/>
  <c r="H11508" i="92"/>
  <c r="C11509" i="92"/>
  <c r="H11509" i="92"/>
  <c r="C11510" i="92"/>
  <c r="H11510" i="92"/>
  <c r="C11511" i="92"/>
  <c r="H11511" i="92"/>
  <c r="C11512" i="92"/>
  <c r="H11512" i="92"/>
  <c r="C11513" i="92"/>
  <c r="H11513" i="92"/>
  <c r="C11514" i="92"/>
  <c r="H11514" i="92"/>
  <c r="C11515" i="92"/>
  <c r="H11515" i="92"/>
  <c r="C11516" i="92"/>
  <c r="H11516" i="92"/>
  <c r="C11517" i="92"/>
  <c r="H11517" i="92"/>
  <c r="C11518" i="92"/>
  <c r="H11518" i="92"/>
  <c r="C11519" i="92"/>
  <c r="H11519" i="92"/>
  <c r="C11520" i="92"/>
  <c r="H11520" i="92"/>
  <c r="C11521" i="92"/>
  <c r="H11521" i="92"/>
  <c r="C11522" i="92"/>
  <c r="H11522" i="92"/>
  <c r="C11523" i="92"/>
  <c r="H11523" i="92"/>
  <c r="C11524" i="92"/>
  <c r="H11524" i="92"/>
  <c r="C11525" i="92"/>
  <c r="H11525" i="92"/>
  <c r="C11526" i="92"/>
  <c r="H11526" i="92"/>
  <c r="C11527" i="92"/>
  <c r="H11527" i="92"/>
  <c r="C11528" i="92"/>
  <c r="H11528" i="92"/>
  <c r="C11529" i="92"/>
  <c r="H11529" i="92"/>
  <c r="C11530" i="92"/>
  <c r="H11530" i="92"/>
  <c r="C11531" i="92"/>
  <c r="H11531" i="92"/>
  <c r="C11532" i="92"/>
  <c r="H11532" i="92"/>
  <c r="C11533" i="92"/>
  <c r="H11533" i="92"/>
  <c r="C11534" i="92"/>
  <c r="H11534" i="92"/>
  <c r="C11535" i="92"/>
  <c r="H11535" i="92"/>
  <c r="C11536" i="92"/>
  <c r="H11536" i="92"/>
  <c r="C11537" i="92"/>
  <c r="H11537" i="92"/>
  <c r="C11538" i="92"/>
  <c r="H11538" i="92"/>
  <c r="C11539" i="92"/>
  <c r="H11539" i="92"/>
  <c r="C11540" i="92"/>
  <c r="H11540" i="92"/>
  <c r="C11541" i="92"/>
  <c r="H11541" i="92"/>
  <c r="C11542" i="92"/>
  <c r="H11542" i="92"/>
  <c r="C11543" i="92"/>
  <c r="H11543" i="92"/>
  <c r="C11544" i="92"/>
  <c r="H11544" i="92"/>
  <c r="C11545" i="92"/>
  <c r="H11545" i="92"/>
  <c r="C11546" i="92"/>
  <c r="H11546" i="92"/>
  <c r="C11547" i="92"/>
  <c r="H11547" i="92"/>
  <c r="C11548" i="92"/>
  <c r="H11548" i="92"/>
  <c r="C11549" i="92"/>
  <c r="H11549" i="92"/>
  <c r="C11550" i="92"/>
  <c r="H11550" i="92"/>
  <c r="C11551" i="92"/>
  <c r="H11551" i="92"/>
  <c r="C11552" i="92"/>
  <c r="H11552" i="92"/>
  <c r="C11553" i="92"/>
  <c r="H11553" i="92"/>
  <c r="C11554" i="92"/>
  <c r="H11554" i="92"/>
  <c r="C11555" i="92"/>
  <c r="H11555" i="92"/>
  <c r="C11556" i="92"/>
  <c r="H11556" i="92"/>
  <c r="C11557" i="92"/>
  <c r="H11557" i="92"/>
  <c r="C11558" i="92"/>
  <c r="H11558" i="92"/>
  <c r="C11559" i="92"/>
  <c r="H11559" i="92"/>
  <c r="C11560" i="92"/>
  <c r="H11560" i="92"/>
  <c r="C11561" i="92"/>
  <c r="H11561" i="92"/>
  <c r="C11562" i="92"/>
  <c r="H11562" i="92"/>
  <c r="C11563" i="92"/>
  <c r="H11563" i="92"/>
  <c r="C11564" i="92"/>
  <c r="H11564" i="92"/>
  <c r="C11565" i="92"/>
  <c r="H11565" i="92"/>
  <c r="C11566" i="92"/>
  <c r="H11566" i="92"/>
  <c r="C11567" i="92"/>
  <c r="H11567" i="92"/>
  <c r="C11568" i="92"/>
  <c r="H11568" i="92"/>
  <c r="C11569" i="92"/>
  <c r="H11569" i="92"/>
  <c r="C11570" i="92"/>
  <c r="H11570" i="92"/>
  <c r="C11571" i="92"/>
  <c r="H11571" i="92"/>
  <c r="C11572" i="92"/>
  <c r="H11572" i="92"/>
  <c r="C11573" i="92"/>
  <c r="H11573" i="92"/>
  <c r="C11574" i="92"/>
  <c r="H11574" i="92"/>
  <c r="C11575" i="92"/>
  <c r="H11575" i="92"/>
  <c r="C11576" i="92"/>
  <c r="H11576" i="92"/>
  <c r="C11577" i="92"/>
  <c r="H11577" i="92"/>
  <c r="C11578" i="92"/>
  <c r="H11578" i="92"/>
  <c r="C11579" i="92"/>
  <c r="H11579" i="92"/>
  <c r="C11580" i="92"/>
  <c r="H11580" i="92"/>
  <c r="C11581" i="92"/>
  <c r="H11581" i="92"/>
  <c r="C11582" i="92"/>
  <c r="H11582" i="92"/>
  <c r="C11583" i="92"/>
  <c r="H11583" i="92"/>
  <c r="C11584" i="92"/>
  <c r="H11584" i="92"/>
  <c r="C11585" i="92"/>
  <c r="H11585" i="92"/>
  <c r="C11586" i="92"/>
  <c r="H11586" i="92"/>
  <c r="C11587" i="92"/>
  <c r="H11587" i="92"/>
  <c r="C11588" i="92"/>
  <c r="H11588" i="92"/>
  <c r="C11589" i="92"/>
  <c r="H11589" i="92"/>
  <c r="C11590" i="92"/>
  <c r="H11590" i="92"/>
  <c r="C11591" i="92"/>
  <c r="H11591" i="92"/>
  <c r="C11592" i="92"/>
  <c r="H11592" i="92"/>
  <c r="C11593" i="92"/>
  <c r="H11593" i="92"/>
  <c r="C11594" i="92"/>
  <c r="H11594" i="92"/>
  <c r="C11595" i="92"/>
  <c r="H11595" i="92"/>
  <c r="C11596" i="92"/>
  <c r="H11596" i="92"/>
  <c r="C11597" i="92"/>
  <c r="H11597" i="92"/>
  <c r="C11598" i="92"/>
  <c r="H11598" i="92"/>
  <c r="C11599" i="92"/>
  <c r="H11599" i="92"/>
  <c r="C11600" i="92"/>
  <c r="H11600" i="92"/>
  <c r="C11601" i="92"/>
  <c r="H11601" i="92"/>
  <c r="C11602" i="92"/>
  <c r="H11602" i="92"/>
  <c r="C11603" i="92"/>
  <c r="H11603" i="92"/>
  <c r="C11604" i="92"/>
  <c r="H11604" i="92"/>
  <c r="C11605" i="92"/>
  <c r="H11605" i="92"/>
  <c r="C11606" i="92"/>
  <c r="H11606" i="92"/>
  <c r="C11607" i="92"/>
  <c r="H11607" i="92"/>
  <c r="C11608" i="92"/>
  <c r="H11608" i="92"/>
  <c r="C11609" i="92"/>
  <c r="H11609" i="92"/>
  <c r="C11610" i="92"/>
  <c r="H11610" i="92"/>
  <c r="C11611" i="92"/>
  <c r="H11611" i="92"/>
  <c r="C11612" i="92"/>
  <c r="H11612" i="92"/>
  <c r="C11613" i="92"/>
  <c r="H11613" i="92"/>
  <c r="C11614" i="92"/>
  <c r="H11614" i="92"/>
  <c r="C11615" i="92"/>
  <c r="H11615" i="92"/>
  <c r="C11616" i="92"/>
  <c r="H11616" i="92"/>
  <c r="C11617" i="92"/>
  <c r="H11617" i="92"/>
  <c r="C11618" i="92"/>
  <c r="H11618" i="92"/>
  <c r="C11619" i="92"/>
  <c r="H11619" i="92"/>
  <c r="C11620" i="92"/>
  <c r="H11620" i="92"/>
  <c r="C11621" i="92"/>
  <c r="H11621" i="92"/>
  <c r="C11622" i="92"/>
  <c r="H11622" i="92"/>
  <c r="C11623" i="92"/>
  <c r="H11623" i="92"/>
  <c r="C11624" i="92"/>
  <c r="H11624" i="92"/>
  <c r="C11625" i="92"/>
  <c r="H11625" i="92"/>
  <c r="C11626" i="92"/>
  <c r="H11626" i="92"/>
  <c r="C11627" i="92"/>
  <c r="H11627" i="92"/>
  <c r="C11628" i="92"/>
  <c r="H11628" i="92"/>
  <c r="C11629" i="92"/>
  <c r="H11629" i="92"/>
  <c r="C11630" i="92"/>
  <c r="H11630" i="92"/>
  <c r="C11631" i="92"/>
  <c r="H11631" i="92"/>
  <c r="C11632" i="92"/>
  <c r="H11632" i="92"/>
  <c r="C11633" i="92"/>
  <c r="H11633" i="92"/>
  <c r="C11634" i="92"/>
  <c r="H11634" i="92"/>
  <c r="C11635" i="92"/>
  <c r="H11635" i="92"/>
  <c r="C11636" i="92"/>
  <c r="H11636" i="92"/>
  <c r="C11637" i="92"/>
  <c r="H11637" i="92"/>
  <c r="C11638" i="92"/>
  <c r="H11638" i="92"/>
  <c r="C11639" i="92"/>
  <c r="H11639" i="92"/>
  <c r="C11640" i="92"/>
  <c r="H11640" i="92"/>
  <c r="C11641" i="92"/>
  <c r="H11641" i="92"/>
  <c r="C11642" i="92"/>
  <c r="H11642" i="92"/>
  <c r="C11643" i="92"/>
  <c r="H11643" i="92"/>
  <c r="C11644" i="92"/>
  <c r="H11644" i="92"/>
  <c r="C11645" i="92"/>
  <c r="H11645" i="92"/>
  <c r="C11646" i="92"/>
  <c r="H11646" i="92"/>
  <c r="C11647" i="92"/>
  <c r="H11647" i="92"/>
  <c r="C11648" i="92"/>
  <c r="H11648" i="92"/>
  <c r="C11649" i="92"/>
  <c r="H11649" i="92"/>
  <c r="C11650" i="92"/>
  <c r="H11650" i="92"/>
  <c r="C11651" i="92"/>
  <c r="H11651" i="92"/>
  <c r="C11652" i="92"/>
  <c r="H11652" i="92"/>
  <c r="C11653" i="92"/>
  <c r="H11653" i="92"/>
  <c r="C11654" i="92"/>
  <c r="H11654" i="92"/>
  <c r="C11655" i="92"/>
  <c r="H11655" i="92"/>
  <c r="C11656" i="92"/>
  <c r="H11656" i="92"/>
  <c r="C11657" i="92"/>
  <c r="H11657" i="92"/>
  <c r="C11658" i="92"/>
  <c r="H11658" i="92"/>
  <c r="C11659" i="92"/>
  <c r="H11659" i="92"/>
  <c r="C11660" i="92"/>
  <c r="H11660" i="92"/>
  <c r="C11661" i="92"/>
  <c r="H11661" i="92"/>
  <c r="C11662" i="92"/>
  <c r="H11662" i="92"/>
  <c r="C11663" i="92"/>
  <c r="H11663" i="92"/>
  <c r="C11664" i="92"/>
  <c r="H11664" i="92"/>
  <c r="C11665" i="92"/>
  <c r="H11665" i="92"/>
  <c r="C11666" i="92"/>
  <c r="H11666" i="92"/>
  <c r="C11667" i="92"/>
  <c r="H11667" i="92"/>
  <c r="C11668" i="92"/>
  <c r="H11668" i="92"/>
  <c r="C11669" i="92"/>
  <c r="H11669" i="92"/>
  <c r="C11670" i="92"/>
  <c r="H11670" i="92"/>
  <c r="C11671" i="92"/>
  <c r="H11671" i="92"/>
  <c r="C11672" i="92"/>
  <c r="H11672" i="92"/>
  <c r="C11673" i="92"/>
  <c r="H11673" i="92"/>
  <c r="C11674" i="92"/>
  <c r="H11674" i="92"/>
  <c r="C11675" i="92"/>
  <c r="H11675" i="92"/>
  <c r="C11676" i="92"/>
  <c r="H11676" i="92"/>
  <c r="C11677" i="92"/>
  <c r="H11677" i="92"/>
  <c r="C11678" i="92"/>
  <c r="H11678" i="92"/>
  <c r="C11679" i="92"/>
  <c r="H11679" i="92"/>
  <c r="C11680" i="92"/>
  <c r="H11680" i="92"/>
  <c r="C11681" i="92"/>
  <c r="H11681" i="92"/>
  <c r="C11682" i="92"/>
  <c r="H11682" i="92"/>
  <c r="C11683" i="92"/>
  <c r="H11683" i="92"/>
  <c r="C11684" i="92"/>
  <c r="H11684" i="92"/>
  <c r="C11685" i="92"/>
  <c r="H11685" i="92"/>
  <c r="C11686" i="92"/>
  <c r="H11686" i="92"/>
  <c r="C11687" i="92"/>
  <c r="H11687" i="92"/>
  <c r="C11688" i="92"/>
  <c r="H11688" i="92"/>
  <c r="C11689" i="92"/>
  <c r="H11689" i="92"/>
  <c r="C11690" i="92"/>
  <c r="H11690" i="92"/>
  <c r="C11691" i="92"/>
  <c r="H11691" i="92"/>
  <c r="C11692" i="92"/>
  <c r="H11692" i="92"/>
  <c r="C11693" i="92"/>
  <c r="H11693" i="92"/>
  <c r="C11694" i="92"/>
  <c r="H11694" i="92"/>
  <c r="C11695" i="92"/>
  <c r="H11695" i="92"/>
  <c r="C11696" i="92"/>
  <c r="H11696" i="92"/>
  <c r="C11697" i="92"/>
  <c r="H11697" i="92"/>
  <c r="C11698" i="92"/>
  <c r="H11698" i="92"/>
  <c r="C11699" i="92"/>
  <c r="H11699" i="92"/>
  <c r="C11700" i="92"/>
  <c r="H11700" i="92"/>
  <c r="C11701" i="92"/>
  <c r="H11701" i="92"/>
  <c r="C11702" i="92"/>
  <c r="H11702" i="92"/>
  <c r="C11703" i="92"/>
  <c r="H11703" i="92"/>
  <c r="C11704" i="92"/>
  <c r="H11704" i="92"/>
  <c r="C11705" i="92"/>
  <c r="H11705" i="92"/>
  <c r="C11706" i="92"/>
  <c r="H11706" i="92"/>
  <c r="C11707" i="92"/>
  <c r="H11707" i="92"/>
  <c r="C11708" i="92"/>
  <c r="H11708" i="92"/>
  <c r="C11709" i="92"/>
  <c r="H11709" i="92"/>
  <c r="C11710" i="92"/>
  <c r="H11710" i="92"/>
  <c r="C11711" i="92"/>
  <c r="H11711" i="92"/>
  <c r="C11712" i="92"/>
  <c r="H11712" i="92"/>
  <c r="C11713" i="92"/>
  <c r="H11713" i="92"/>
  <c r="C11714" i="92"/>
  <c r="H11714" i="92"/>
  <c r="C11715" i="92"/>
  <c r="H11715" i="92"/>
  <c r="C11716" i="92"/>
  <c r="H11716" i="92"/>
  <c r="C11717" i="92"/>
  <c r="H11717" i="92"/>
  <c r="C11718" i="92"/>
  <c r="H11718" i="92"/>
  <c r="C11719" i="92"/>
  <c r="H11719" i="92"/>
  <c r="C11720" i="92"/>
  <c r="H11720" i="92"/>
  <c r="C11721" i="92"/>
  <c r="H11721" i="92"/>
  <c r="C11722" i="92"/>
  <c r="H11722" i="92"/>
  <c r="C11723" i="92"/>
  <c r="H11723" i="92"/>
  <c r="C11724" i="92"/>
  <c r="H11724" i="92"/>
  <c r="C11725" i="92"/>
  <c r="H11725" i="92"/>
  <c r="C11726" i="92"/>
  <c r="H11726" i="92"/>
  <c r="C11727" i="92"/>
  <c r="H11727" i="92"/>
  <c r="C11728" i="92"/>
  <c r="H11728" i="92"/>
  <c r="C11729" i="92"/>
  <c r="H11729" i="92"/>
  <c r="C11730" i="92"/>
  <c r="H11730" i="92"/>
  <c r="C11731" i="92"/>
  <c r="H11731" i="92"/>
  <c r="C11732" i="92"/>
  <c r="H11732" i="92"/>
  <c r="C11733" i="92"/>
  <c r="H11733" i="92"/>
  <c r="C11734" i="92"/>
  <c r="H11734" i="92"/>
  <c r="C11735" i="92"/>
  <c r="H11735" i="92"/>
  <c r="C11736" i="92"/>
  <c r="H11736" i="92"/>
  <c r="C11737" i="92"/>
  <c r="H11737" i="92"/>
  <c r="C11738" i="92"/>
  <c r="H11738" i="92"/>
  <c r="C11739" i="92"/>
  <c r="H11739" i="92"/>
  <c r="C11740" i="92"/>
  <c r="H11740" i="92"/>
  <c r="C11741" i="92"/>
  <c r="H11741" i="92"/>
  <c r="C11742" i="92"/>
  <c r="H11742" i="92"/>
  <c r="C11743" i="92"/>
  <c r="H11743" i="92"/>
  <c r="C11744" i="92"/>
  <c r="H11744" i="92"/>
  <c r="C11745" i="92"/>
  <c r="H11745" i="92"/>
  <c r="C11746" i="92"/>
  <c r="H11746" i="92"/>
  <c r="C11747" i="92"/>
  <c r="H11747" i="92"/>
  <c r="C11748" i="92"/>
  <c r="H11748" i="92"/>
  <c r="C11749" i="92"/>
  <c r="H11749" i="92"/>
  <c r="C11750" i="92"/>
  <c r="H11750" i="92"/>
  <c r="C11751" i="92"/>
  <c r="H11751" i="92"/>
  <c r="C11752" i="92"/>
  <c r="H11752" i="92"/>
  <c r="C11753" i="92"/>
  <c r="H11753" i="92"/>
  <c r="C11754" i="92"/>
  <c r="H11754" i="92"/>
  <c r="C11755" i="92"/>
  <c r="H11755" i="92"/>
  <c r="C11756" i="92"/>
  <c r="H11756" i="92"/>
  <c r="C11757" i="92"/>
  <c r="H11757" i="92"/>
  <c r="C11758" i="92"/>
  <c r="H11758" i="92"/>
  <c r="C11759" i="92"/>
  <c r="H11759" i="92"/>
  <c r="C11760" i="92"/>
  <c r="H11760" i="92"/>
  <c r="C11761" i="92"/>
  <c r="H11761" i="92"/>
  <c r="C11762" i="92"/>
  <c r="H11762" i="92"/>
  <c r="C11763" i="92"/>
  <c r="H11763" i="92"/>
  <c r="C11764" i="92"/>
  <c r="H11764" i="92"/>
  <c r="C11765" i="92"/>
  <c r="H11765" i="92"/>
  <c r="C11766" i="92"/>
  <c r="H11766" i="92"/>
  <c r="C11767" i="92"/>
  <c r="H11767" i="92"/>
  <c r="C11768" i="92"/>
  <c r="H11768" i="92"/>
  <c r="C11769" i="92"/>
  <c r="H11769" i="92"/>
  <c r="C11770" i="92"/>
  <c r="H11770" i="92"/>
  <c r="C11771" i="92"/>
  <c r="H11771" i="92"/>
  <c r="C11772" i="92"/>
  <c r="H11772" i="92"/>
  <c r="C11773" i="92"/>
  <c r="H11773" i="92"/>
  <c r="C11774" i="92"/>
  <c r="H11774" i="92"/>
  <c r="C11775" i="92"/>
  <c r="H11775" i="92"/>
  <c r="C11776" i="92"/>
  <c r="H11776" i="92"/>
  <c r="C11777" i="92"/>
  <c r="H11777" i="92"/>
  <c r="C11778" i="92"/>
  <c r="H11778" i="92"/>
  <c r="C11779" i="92"/>
  <c r="H11779" i="92"/>
  <c r="C11780" i="92"/>
  <c r="H11780" i="92"/>
  <c r="C11781" i="92"/>
  <c r="H11781" i="92"/>
  <c r="C11782" i="92"/>
  <c r="H11782" i="92"/>
  <c r="C11783" i="92"/>
  <c r="H11783" i="92"/>
  <c r="C11784" i="92"/>
  <c r="H11784" i="92"/>
  <c r="C11785" i="92"/>
  <c r="H11785" i="92"/>
  <c r="C11786" i="92"/>
  <c r="H11786" i="92"/>
  <c r="C11787" i="92"/>
  <c r="H11787" i="92"/>
  <c r="C11788" i="92"/>
  <c r="H11788" i="92"/>
  <c r="C11789" i="92"/>
  <c r="H11789" i="92"/>
  <c r="C11790" i="92"/>
  <c r="H11790" i="92"/>
  <c r="C11791" i="92"/>
  <c r="H11791" i="92"/>
  <c r="C11792" i="92"/>
  <c r="H11792" i="92"/>
  <c r="C11793" i="92"/>
  <c r="H11793" i="92"/>
  <c r="C11794" i="92"/>
  <c r="H11794" i="92"/>
  <c r="C11795" i="92"/>
  <c r="H11795" i="92"/>
  <c r="C11796" i="92"/>
  <c r="H11796" i="92"/>
  <c r="C11797" i="92"/>
  <c r="H11797" i="92"/>
  <c r="C11798" i="92"/>
  <c r="H11798" i="92"/>
  <c r="C11799" i="92"/>
  <c r="H11799" i="92"/>
  <c r="C11800" i="92"/>
  <c r="H11800" i="92"/>
  <c r="C11801" i="92"/>
  <c r="H11801" i="92"/>
  <c r="C11802" i="92"/>
  <c r="H11802" i="92"/>
  <c r="C11803" i="92"/>
  <c r="H11803" i="92"/>
  <c r="C11804" i="92"/>
  <c r="H11804" i="92"/>
  <c r="C11805" i="92"/>
  <c r="H11805" i="92"/>
  <c r="C11806" i="92"/>
  <c r="H11806" i="92"/>
  <c r="C11807" i="92"/>
  <c r="H11807" i="92"/>
  <c r="C11808" i="92"/>
  <c r="H11808" i="92"/>
  <c r="C11809" i="92"/>
  <c r="H11809" i="92"/>
  <c r="C11810" i="92"/>
  <c r="H11810" i="92"/>
  <c r="C11811" i="92"/>
  <c r="H11811" i="92"/>
  <c r="C11812" i="92"/>
  <c r="H11812" i="92"/>
  <c r="C11813" i="92"/>
  <c r="H11813" i="92"/>
  <c r="C11814" i="92"/>
  <c r="H11814" i="92"/>
  <c r="C11815" i="92"/>
  <c r="H11815" i="92"/>
  <c r="C11816" i="92"/>
  <c r="H11816" i="92"/>
  <c r="C11817" i="92"/>
  <c r="H11817" i="92"/>
  <c r="C11818" i="92"/>
  <c r="H11818" i="92"/>
  <c r="C11819" i="92"/>
  <c r="H11819" i="92"/>
  <c r="C11820" i="92"/>
  <c r="H11820" i="92"/>
  <c r="C11821" i="92"/>
  <c r="H11821" i="92"/>
  <c r="C11822" i="92"/>
  <c r="H11822" i="92"/>
  <c r="C11823" i="92"/>
  <c r="H11823" i="92"/>
  <c r="C11824" i="92"/>
  <c r="H11824" i="92"/>
  <c r="C11825" i="92"/>
  <c r="H11825" i="92"/>
  <c r="C11826" i="92"/>
  <c r="H11826" i="92"/>
  <c r="C11827" i="92"/>
  <c r="H11827" i="92"/>
  <c r="C11828" i="92"/>
  <c r="H11828" i="92"/>
  <c r="C11829" i="92"/>
  <c r="H11829" i="92"/>
  <c r="C11830" i="92"/>
  <c r="H11830" i="92"/>
  <c r="C11831" i="92"/>
  <c r="H11831" i="92"/>
  <c r="C11832" i="92"/>
  <c r="H11832" i="92"/>
  <c r="C11833" i="92"/>
  <c r="H11833" i="92"/>
  <c r="C11834" i="92"/>
  <c r="H11834" i="92"/>
  <c r="C11835" i="92"/>
  <c r="H11835" i="92"/>
  <c r="C11836" i="92"/>
  <c r="H11836" i="92"/>
  <c r="C11837" i="92"/>
  <c r="H11837" i="92"/>
  <c r="C11838" i="92"/>
  <c r="H11838" i="92"/>
  <c r="C11839" i="92"/>
  <c r="H11839" i="92"/>
  <c r="C11840" i="92"/>
  <c r="H11840" i="92"/>
  <c r="C11841" i="92"/>
  <c r="H11841" i="92"/>
  <c r="C11842" i="92"/>
  <c r="H11842" i="92"/>
  <c r="C11843" i="92"/>
  <c r="H11843" i="92"/>
  <c r="C11844" i="92"/>
  <c r="H11844" i="92"/>
  <c r="C11845" i="92"/>
  <c r="H11845" i="92"/>
  <c r="C11846" i="92"/>
  <c r="H11846" i="92"/>
  <c r="C11847" i="92"/>
  <c r="H11847" i="92"/>
  <c r="C11848" i="92"/>
  <c r="H11848" i="92"/>
  <c r="C11849" i="92"/>
  <c r="H11849" i="92"/>
  <c r="C11850" i="92"/>
  <c r="H11850" i="92"/>
  <c r="C11851" i="92"/>
  <c r="H11851" i="92"/>
  <c r="C11852" i="92"/>
  <c r="H11852" i="92"/>
  <c r="C11853" i="92"/>
  <c r="H11853" i="92"/>
  <c r="C11854" i="92"/>
  <c r="H11854" i="92"/>
  <c r="C11855" i="92"/>
  <c r="H11855" i="92"/>
  <c r="C11856" i="92"/>
  <c r="H11856" i="92"/>
  <c r="C11857" i="92"/>
  <c r="H11857" i="92"/>
  <c r="C11858" i="92"/>
  <c r="H11858" i="92"/>
  <c r="C11859" i="92"/>
  <c r="H11859" i="92"/>
  <c r="C11860" i="92"/>
  <c r="H11860" i="92"/>
  <c r="C11861" i="92"/>
  <c r="H11861" i="92"/>
  <c r="C11862" i="92"/>
  <c r="H11862" i="92"/>
  <c r="C11863" i="92"/>
  <c r="H11863" i="92"/>
  <c r="C11864" i="92"/>
  <c r="H11864" i="92"/>
  <c r="C11865" i="92"/>
  <c r="H11865" i="92"/>
  <c r="C11866" i="92"/>
  <c r="H11866" i="92"/>
  <c r="C11867" i="92"/>
  <c r="H11867" i="92"/>
  <c r="C11868" i="92"/>
  <c r="H11868" i="92"/>
  <c r="C11869" i="92"/>
  <c r="H11869" i="92"/>
  <c r="C11870" i="92"/>
  <c r="H11870" i="92"/>
  <c r="C11871" i="92"/>
  <c r="H11871" i="92"/>
  <c r="C11872" i="92"/>
  <c r="H11872" i="92"/>
  <c r="C11873" i="92"/>
  <c r="H11873" i="92"/>
  <c r="C11874" i="92"/>
  <c r="H11874" i="92"/>
  <c r="C11875" i="92"/>
  <c r="H11875" i="92"/>
  <c r="C11876" i="92"/>
  <c r="H11876" i="92"/>
  <c r="C11877" i="92"/>
  <c r="H11877" i="92"/>
  <c r="C11878" i="92"/>
  <c r="H11878" i="92"/>
  <c r="C11879" i="92"/>
  <c r="H11879" i="92"/>
  <c r="C11880" i="92"/>
  <c r="H11880" i="92"/>
  <c r="C11881" i="92"/>
  <c r="H11881" i="92"/>
  <c r="C11882" i="92"/>
  <c r="H11882" i="92"/>
  <c r="C11883" i="92"/>
  <c r="H11883" i="92"/>
  <c r="C11884" i="92"/>
  <c r="H11884" i="92"/>
  <c r="C11885" i="92"/>
  <c r="H11885" i="92"/>
  <c r="C11886" i="92"/>
  <c r="H11886" i="92"/>
  <c r="C11887" i="92"/>
  <c r="H11887" i="92"/>
  <c r="C11888" i="92"/>
  <c r="H11888" i="92"/>
  <c r="C11889" i="92"/>
  <c r="H11889" i="92"/>
  <c r="C11890" i="92"/>
  <c r="H11890" i="92"/>
  <c r="C11891" i="92"/>
  <c r="H11891" i="92"/>
  <c r="C11892" i="92"/>
  <c r="H11892" i="92"/>
  <c r="C11893" i="92"/>
  <c r="H11893" i="92"/>
  <c r="C11894" i="92"/>
  <c r="H11894" i="92"/>
  <c r="C11895" i="92"/>
  <c r="H11895" i="92"/>
  <c r="C11896" i="92"/>
  <c r="H11896" i="92"/>
  <c r="C11897" i="92"/>
  <c r="H11897" i="92"/>
  <c r="C11898" i="92"/>
  <c r="H11898" i="92"/>
  <c r="C11899" i="92"/>
  <c r="H11899" i="92"/>
  <c r="C11900" i="92"/>
  <c r="H11900" i="92"/>
  <c r="C11901" i="92"/>
  <c r="H11901" i="92"/>
  <c r="C11902" i="92"/>
  <c r="H11902" i="92"/>
  <c r="C11903" i="92"/>
  <c r="H11903" i="92"/>
  <c r="C11904" i="92"/>
  <c r="H11904" i="92"/>
  <c r="C11905" i="92"/>
  <c r="H11905" i="92"/>
  <c r="C11906" i="92"/>
  <c r="H11906" i="92"/>
  <c r="C11907" i="92"/>
  <c r="H11907" i="92"/>
  <c r="C11908" i="92"/>
  <c r="H11908" i="92"/>
  <c r="C11909" i="92"/>
  <c r="H11909" i="92"/>
  <c r="C11910" i="92"/>
  <c r="H11910" i="92"/>
  <c r="C11911" i="92"/>
  <c r="H11911" i="92"/>
  <c r="C11912" i="92"/>
  <c r="H11912" i="92"/>
  <c r="C11913" i="92"/>
  <c r="H11913" i="92"/>
  <c r="C11914" i="92"/>
  <c r="H11914" i="92"/>
  <c r="C11915" i="92"/>
  <c r="H11915" i="92"/>
  <c r="C11916" i="92"/>
  <c r="H11916" i="92"/>
  <c r="C11917" i="92"/>
  <c r="H11917" i="92"/>
  <c r="C11918" i="92"/>
  <c r="H11918" i="92"/>
  <c r="C11919" i="92"/>
  <c r="H11919" i="92"/>
  <c r="C11920" i="92"/>
  <c r="H11920" i="92"/>
  <c r="C11921" i="92"/>
  <c r="H11921" i="92"/>
  <c r="C11922" i="92"/>
  <c r="H11922" i="92"/>
  <c r="C11923" i="92"/>
  <c r="H11923" i="92"/>
  <c r="C11924" i="92"/>
  <c r="H11924" i="92"/>
  <c r="C11925" i="92"/>
  <c r="H11925" i="92"/>
  <c r="C11926" i="92"/>
  <c r="H11926" i="92"/>
  <c r="C11927" i="92"/>
  <c r="H11927" i="92"/>
  <c r="C11928" i="92"/>
  <c r="H11928" i="92"/>
  <c r="C11929" i="92"/>
  <c r="H11929" i="92"/>
  <c r="C11930" i="92"/>
  <c r="H11930" i="92"/>
  <c r="C11931" i="92"/>
  <c r="H11931" i="92"/>
  <c r="C11932" i="92"/>
  <c r="H11932" i="92"/>
  <c r="C11933" i="92"/>
  <c r="H11933" i="92"/>
  <c r="C11934" i="92"/>
  <c r="H11934" i="92"/>
  <c r="C11935" i="92"/>
  <c r="H11935" i="92"/>
  <c r="C11936" i="92"/>
  <c r="H11936" i="92"/>
  <c r="C11937" i="92"/>
  <c r="H11937" i="92"/>
  <c r="C11938" i="92"/>
  <c r="H11938" i="92"/>
  <c r="C11939" i="92"/>
  <c r="H11939" i="92"/>
  <c r="C11940" i="92"/>
  <c r="H11940" i="92"/>
  <c r="C11941" i="92"/>
  <c r="H11941" i="92"/>
  <c r="C11942" i="92"/>
  <c r="H11942" i="92"/>
  <c r="C11943" i="92"/>
  <c r="H11943" i="92"/>
  <c r="C11944" i="92"/>
  <c r="H11944" i="92"/>
  <c r="C11945" i="92"/>
  <c r="H11945" i="92"/>
  <c r="C11946" i="92"/>
  <c r="H11946" i="92"/>
  <c r="B11947" i="92"/>
  <c r="K11947" i="92" s="1"/>
  <c r="C11947" i="92"/>
  <c r="H11947" i="92"/>
  <c r="B11948" i="92"/>
  <c r="K11948" i="92" s="1"/>
  <c r="C11948" i="92"/>
  <c r="H11948" i="92"/>
  <c r="B11949" i="92"/>
  <c r="K11949" i="92" s="1"/>
  <c r="C11949" i="92"/>
  <c r="H11949" i="92"/>
  <c r="B11950" i="92"/>
  <c r="K11950" i="92" s="1"/>
  <c r="C11950" i="92"/>
  <c r="H11950" i="92"/>
  <c r="B11951" i="92"/>
  <c r="K11951" i="92" s="1"/>
  <c r="C11951" i="92"/>
  <c r="H11951" i="92"/>
  <c r="B11952" i="92"/>
  <c r="K11952" i="92" s="1"/>
  <c r="C11952" i="92"/>
  <c r="H11952" i="92"/>
  <c r="B11953" i="92"/>
  <c r="K11953" i="92" s="1"/>
  <c r="C11953" i="92"/>
  <c r="H11953" i="92"/>
  <c r="B11954" i="92"/>
  <c r="K11954" i="92" s="1"/>
  <c r="C11954" i="92"/>
  <c r="H11954" i="92"/>
  <c r="B11955" i="92"/>
  <c r="K11955" i="92" s="1"/>
  <c r="C11955" i="92"/>
  <c r="H11955" i="92"/>
  <c r="B11956" i="92"/>
  <c r="K11956" i="92" s="1"/>
  <c r="C11956" i="92"/>
  <c r="H11956" i="92"/>
  <c r="B11957" i="92"/>
  <c r="K11957" i="92" s="1"/>
  <c r="C11957" i="92"/>
  <c r="H11957" i="92"/>
  <c r="B11958" i="92"/>
  <c r="K11958" i="92" s="1"/>
  <c r="C11958" i="92"/>
  <c r="H11958" i="92"/>
  <c r="B11959" i="92"/>
  <c r="K11959" i="92" s="1"/>
  <c r="C11959" i="92"/>
  <c r="H11959" i="92"/>
  <c r="B11960" i="92"/>
  <c r="K11960" i="92" s="1"/>
  <c r="C11960" i="92"/>
  <c r="H11960" i="92"/>
  <c r="B11961" i="92"/>
  <c r="K11961" i="92" s="1"/>
  <c r="C11961" i="92"/>
  <c r="H11961" i="92"/>
  <c r="B11962" i="92"/>
  <c r="K11962" i="92" s="1"/>
  <c r="C11962" i="92"/>
  <c r="H11962" i="92"/>
  <c r="B11963" i="92"/>
  <c r="K11963" i="92" s="1"/>
  <c r="C11963" i="92"/>
  <c r="H11963" i="92"/>
  <c r="B11964" i="92"/>
  <c r="K11964" i="92" s="1"/>
  <c r="C11964" i="92"/>
  <c r="H11964" i="92"/>
  <c r="B11965" i="92"/>
  <c r="K11965" i="92" s="1"/>
  <c r="C11965" i="92"/>
  <c r="H11965" i="92"/>
  <c r="B11966" i="92"/>
  <c r="K11966" i="92" s="1"/>
  <c r="C11966" i="92"/>
  <c r="H11966" i="92"/>
  <c r="B11967" i="92"/>
  <c r="K11967" i="92" s="1"/>
  <c r="C11967" i="92"/>
  <c r="H11967" i="92"/>
  <c r="B11968" i="92"/>
  <c r="K11968" i="92" s="1"/>
  <c r="C11968" i="92"/>
  <c r="H11968" i="92"/>
  <c r="B11969" i="92"/>
  <c r="K11969" i="92" s="1"/>
  <c r="C11969" i="92"/>
  <c r="H11969" i="92"/>
  <c r="B11970" i="92"/>
  <c r="K11970" i="92" s="1"/>
  <c r="C11970" i="92"/>
  <c r="H11970" i="92"/>
  <c r="B11971" i="92"/>
  <c r="K11971" i="92" s="1"/>
  <c r="C11971" i="92"/>
  <c r="H11971" i="92"/>
  <c r="B11972" i="92"/>
  <c r="K11972" i="92" s="1"/>
  <c r="C11972" i="92"/>
  <c r="H11972" i="92"/>
  <c r="B11973" i="92"/>
  <c r="K11973" i="92" s="1"/>
  <c r="C11973" i="92"/>
  <c r="H11973" i="92"/>
  <c r="B11974" i="92"/>
  <c r="K11974" i="92" s="1"/>
  <c r="C11974" i="92"/>
  <c r="H11974" i="92"/>
  <c r="B11975" i="92"/>
  <c r="K11975" i="92" s="1"/>
  <c r="C11975" i="92"/>
  <c r="H11975" i="92"/>
  <c r="B11976" i="92"/>
  <c r="K11976" i="92" s="1"/>
  <c r="C11976" i="92"/>
  <c r="H11976" i="92"/>
  <c r="B11977" i="92"/>
  <c r="K11977" i="92" s="1"/>
  <c r="C11977" i="92"/>
  <c r="H11977" i="92"/>
  <c r="B11978" i="92"/>
  <c r="K11978" i="92" s="1"/>
  <c r="C11978" i="92"/>
  <c r="H11978" i="92"/>
  <c r="B11979" i="92"/>
  <c r="K11979" i="92" s="1"/>
  <c r="C11979" i="92"/>
  <c r="H11979" i="92"/>
  <c r="B11980" i="92"/>
  <c r="K11980" i="92" s="1"/>
  <c r="C11980" i="92"/>
  <c r="H11980" i="92"/>
  <c r="B11981" i="92"/>
  <c r="K11981" i="92" s="1"/>
  <c r="C11981" i="92"/>
  <c r="H11981" i="92"/>
  <c r="B11982" i="92"/>
  <c r="K11982" i="92" s="1"/>
  <c r="C11982" i="92"/>
  <c r="H11982" i="92"/>
  <c r="B11983" i="92"/>
  <c r="K11983" i="92" s="1"/>
  <c r="C11983" i="92"/>
  <c r="H11983" i="92"/>
  <c r="B11984" i="92"/>
  <c r="K11984" i="92" s="1"/>
  <c r="C11984" i="92"/>
  <c r="H11984" i="92"/>
  <c r="B11985" i="92"/>
  <c r="K11985" i="92" s="1"/>
  <c r="C11985" i="92"/>
  <c r="H11985" i="92"/>
  <c r="B11986" i="92"/>
  <c r="K11986" i="92" s="1"/>
  <c r="C11986" i="92"/>
  <c r="H11986" i="92"/>
  <c r="B11987" i="92"/>
  <c r="K11987" i="92" s="1"/>
  <c r="C11987" i="92"/>
  <c r="H11987" i="92"/>
  <c r="B11988" i="92"/>
  <c r="K11988" i="92" s="1"/>
  <c r="C11988" i="92"/>
  <c r="H11988" i="92"/>
  <c r="B11989" i="92"/>
  <c r="K11989" i="92" s="1"/>
  <c r="C11989" i="92"/>
  <c r="H11989" i="92"/>
  <c r="B11990" i="92"/>
  <c r="K11990" i="92" s="1"/>
  <c r="C11990" i="92"/>
  <c r="H11990" i="92"/>
  <c r="B11991" i="92"/>
  <c r="K11991" i="92" s="1"/>
  <c r="C11991" i="92"/>
  <c r="H11991" i="92"/>
  <c r="B11992" i="92"/>
  <c r="K11992" i="92" s="1"/>
  <c r="C11992" i="92"/>
  <c r="H11992" i="92"/>
  <c r="B11993" i="92"/>
  <c r="K11993" i="92" s="1"/>
  <c r="C11993" i="92"/>
  <c r="H11993" i="92"/>
  <c r="B11994" i="92"/>
  <c r="K11994" i="92" s="1"/>
  <c r="C11994" i="92"/>
  <c r="H11994" i="92"/>
  <c r="B11995" i="92"/>
  <c r="K11995" i="92" s="1"/>
  <c r="C11995" i="92"/>
  <c r="H11995" i="92"/>
  <c r="B11996" i="92"/>
  <c r="K11996" i="92" s="1"/>
  <c r="C11996" i="92"/>
  <c r="H11996" i="92"/>
  <c r="B11997" i="92"/>
  <c r="K11997" i="92" s="1"/>
  <c r="C11997" i="92"/>
  <c r="H11997" i="92"/>
  <c r="B11998" i="92"/>
  <c r="K11998" i="92" s="1"/>
  <c r="C11998" i="92"/>
  <c r="H11998" i="92"/>
  <c r="B11999" i="92"/>
  <c r="K11999" i="92" s="1"/>
  <c r="C11999" i="92"/>
  <c r="H11999" i="92"/>
  <c r="B12000" i="92"/>
  <c r="K12000" i="92" s="1"/>
  <c r="C12000" i="92"/>
  <c r="H12000" i="92"/>
  <c r="B12001" i="92"/>
  <c r="K12001" i="92" s="1"/>
  <c r="C12001" i="92"/>
  <c r="H12001" i="92"/>
  <c r="B12002" i="92"/>
  <c r="K12002" i="92" s="1"/>
  <c r="C12002" i="92"/>
  <c r="H12002" i="92"/>
  <c r="B12003" i="92"/>
  <c r="K12003" i="92" s="1"/>
  <c r="C12003" i="92"/>
  <c r="H12003" i="92"/>
  <c r="B12004" i="92"/>
  <c r="K12004" i="92" s="1"/>
  <c r="C12004" i="92"/>
  <c r="H12004" i="92"/>
  <c r="B12005" i="92"/>
  <c r="K12005" i="92" s="1"/>
  <c r="C12005" i="92"/>
  <c r="H12005" i="92"/>
  <c r="B12006" i="92"/>
  <c r="K12006" i="92" s="1"/>
  <c r="C12006" i="92"/>
  <c r="H12006" i="92"/>
  <c r="B12007" i="92"/>
  <c r="K12007" i="92" s="1"/>
  <c r="C12007" i="92"/>
  <c r="H12007" i="92"/>
  <c r="B12008" i="92"/>
  <c r="K12008" i="92" s="1"/>
  <c r="C12008" i="92"/>
  <c r="H12008" i="92"/>
  <c r="B12009" i="92"/>
  <c r="K12009" i="92" s="1"/>
  <c r="C12009" i="92"/>
  <c r="H12009" i="92"/>
  <c r="B12010" i="92"/>
  <c r="K12010" i="92" s="1"/>
  <c r="C12010" i="92"/>
  <c r="H12010" i="92"/>
  <c r="B12011" i="92"/>
  <c r="K12011" i="92" s="1"/>
  <c r="C12011" i="92"/>
  <c r="H12011" i="92"/>
  <c r="B12012" i="92"/>
  <c r="K12012" i="92" s="1"/>
  <c r="C12012" i="92"/>
  <c r="H12012" i="92"/>
  <c r="B12013" i="92"/>
  <c r="K12013" i="92" s="1"/>
  <c r="C12013" i="92"/>
  <c r="H12013" i="92"/>
  <c r="B12014" i="92"/>
  <c r="K12014" i="92" s="1"/>
  <c r="C12014" i="92"/>
  <c r="H12014" i="92"/>
  <c r="B12015" i="92"/>
  <c r="K12015" i="92" s="1"/>
  <c r="C12015" i="92"/>
  <c r="H12015" i="92"/>
  <c r="B12016" i="92"/>
  <c r="K12016" i="92" s="1"/>
  <c r="C12016" i="92"/>
  <c r="H12016" i="92"/>
  <c r="B12017" i="92"/>
  <c r="K12017" i="92" s="1"/>
  <c r="C12017" i="92"/>
  <c r="H12017" i="92"/>
  <c r="B12018" i="92"/>
  <c r="K12018" i="92" s="1"/>
  <c r="C12018" i="92"/>
  <c r="H12018" i="92"/>
  <c r="B12019" i="92"/>
  <c r="K12019" i="92" s="1"/>
  <c r="C12019" i="92"/>
  <c r="H12019" i="92"/>
  <c r="B12020" i="92"/>
  <c r="K12020" i="92" s="1"/>
  <c r="C12020" i="92"/>
  <c r="H12020" i="92"/>
  <c r="B12021" i="92"/>
  <c r="K12021" i="92" s="1"/>
  <c r="C12021" i="92"/>
  <c r="H12021" i="92"/>
  <c r="B12022" i="92"/>
  <c r="K12022" i="92" s="1"/>
  <c r="C12022" i="92"/>
  <c r="H12022" i="92"/>
  <c r="B12023" i="92"/>
  <c r="K12023" i="92" s="1"/>
  <c r="C12023" i="92"/>
  <c r="H12023" i="92"/>
  <c r="B12024" i="92"/>
  <c r="K12024" i="92" s="1"/>
  <c r="C12024" i="92"/>
  <c r="H12024" i="92"/>
  <c r="B12025" i="92"/>
  <c r="K12025" i="92" s="1"/>
  <c r="C12025" i="92"/>
  <c r="H12025" i="92"/>
  <c r="B12026" i="92"/>
  <c r="K12026" i="92" s="1"/>
  <c r="C12026" i="92"/>
  <c r="H12026" i="92"/>
  <c r="B12027" i="92"/>
  <c r="K12027" i="92" s="1"/>
  <c r="C12027" i="92"/>
  <c r="H12027" i="92"/>
  <c r="B12028" i="92"/>
  <c r="K12028" i="92" s="1"/>
  <c r="C12028" i="92"/>
  <c r="H12028" i="92"/>
  <c r="B12029" i="92"/>
  <c r="K12029" i="92" s="1"/>
  <c r="C12029" i="92"/>
  <c r="H12029" i="92"/>
  <c r="B12030" i="92"/>
  <c r="K12030" i="92" s="1"/>
  <c r="C12030" i="92"/>
  <c r="H12030" i="92"/>
  <c r="B12031" i="92"/>
  <c r="K12031" i="92" s="1"/>
  <c r="C12031" i="92"/>
  <c r="H12031" i="92"/>
  <c r="B12032" i="92"/>
  <c r="K12032" i="92" s="1"/>
  <c r="C12032" i="92"/>
  <c r="H12032" i="92"/>
  <c r="B12033" i="92"/>
  <c r="K12033" i="92" s="1"/>
  <c r="C12033" i="92"/>
  <c r="H12033" i="92"/>
  <c r="B12034" i="92"/>
  <c r="K12034" i="92" s="1"/>
  <c r="C12034" i="92"/>
  <c r="H12034" i="92"/>
  <c r="B12035" i="92"/>
  <c r="K12035" i="92" s="1"/>
  <c r="C12035" i="92"/>
  <c r="H12035" i="92"/>
  <c r="B12036" i="92"/>
  <c r="K12036" i="92" s="1"/>
  <c r="C12036" i="92"/>
  <c r="H12036" i="92"/>
  <c r="B12037" i="92"/>
  <c r="K12037" i="92" s="1"/>
  <c r="C12037" i="92"/>
  <c r="H12037" i="92"/>
  <c r="B12038" i="92"/>
  <c r="K12038" i="92" s="1"/>
  <c r="C12038" i="92"/>
  <c r="H12038" i="92"/>
  <c r="B12039" i="92"/>
  <c r="K12039" i="92" s="1"/>
  <c r="C12039" i="92"/>
  <c r="H12039" i="92"/>
  <c r="B12040" i="92"/>
  <c r="K12040" i="92" s="1"/>
  <c r="C12040" i="92"/>
  <c r="H12040" i="92"/>
  <c r="B12041" i="92"/>
  <c r="K12041" i="92" s="1"/>
  <c r="C12041" i="92"/>
  <c r="H12041" i="92"/>
  <c r="B12042" i="92"/>
  <c r="K12042" i="92" s="1"/>
  <c r="C12042" i="92"/>
  <c r="H12042" i="92"/>
  <c r="B12043" i="92"/>
  <c r="K12043" i="92" s="1"/>
  <c r="C12043" i="92"/>
  <c r="H12043" i="92"/>
  <c r="B12044" i="92"/>
  <c r="K12044" i="92" s="1"/>
  <c r="C12044" i="92"/>
  <c r="H12044" i="92"/>
  <c r="B12045" i="92"/>
  <c r="K12045" i="92" s="1"/>
  <c r="C12045" i="92"/>
  <c r="H12045" i="92"/>
  <c r="B12046" i="92"/>
  <c r="K12046" i="92" s="1"/>
  <c r="C12046" i="92"/>
  <c r="H12046" i="92"/>
  <c r="B12047" i="92"/>
  <c r="K12047" i="92" s="1"/>
  <c r="C12047" i="92"/>
  <c r="H12047" i="92"/>
  <c r="B12048" i="92"/>
  <c r="K12048" i="92" s="1"/>
  <c r="C12048" i="92"/>
  <c r="H12048" i="92"/>
  <c r="B12049" i="92"/>
  <c r="K12049" i="92" s="1"/>
  <c r="C12049" i="92"/>
  <c r="H12049" i="92"/>
  <c r="B12050" i="92"/>
  <c r="K12050" i="92" s="1"/>
  <c r="C12050" i="92"/>
  <c r="H12050" i="92"/>
  <c r="B12051" i="92"/>
  <c r="K12051" i="92" s="1"/>
  <c r="C12051" i="92"/>
  <c r="H12051" i="92"/>
  <c r="B12052" i="92"/>
  <c r="K12052" i="92" s="1"/>
  <c r="C12052" i="92"/>
  <c r="H12052" i="92"/>
  <c r="B12053" i="92"/>
  <c r="K12053" i="92" s="1"/>
  <c r="C12053" i="92"/>
  <c r="H12053" i="92"/>
  <c r="B12054" i="92"/>
  <c r="K12054" i="92" s="1"/>
  <c r="C12054" i="92"/>
  <c r="H12054" i="92"/>
  <c r="B12055" i="92"/>
  <c r="K12055" i="92" s="1"/>
  <c r="C12055" i="92"/>
  <c r="H12055" i="92"/>
  <c r="B12056" i="92"/>
  <c r="K12056" i="92" s="1"/>
  <c r="C12056" i="92"/>
  <c r="H12056" i="92"/>
  <c r="B12057" i="92"/>
  <c r="K12057" i="92" s="1"/>
  <c r="C12057" i="92"/>
  <c r="H12057" i="92"/>
  <c r="B12058" i="92"/>
  <c r="K12058" i="92" s="1"/>
  <c r="C12058" i="92"/>
  <c r="H12058" i="92"/>
  <c r="B12059" i="92"/>
  <c r="K12059" i="92" s="1"/>
  <c r="C12059" i="92"/>
  <c r="H12059" i="92"/>
  <c r="B12060" i="92"/>
  <c r="K12060" i="92" s="1"/>
  <c r="C12060" i="92"/>
  <c r="H12060" i="92"/>
  <c r="B12061" i="92"/>
  <c r="K12061" i="92" s="1"/>
  <c r="C12061" i="92"/>
  <c r="H12061" i="92"/>
  <c r="B12062" i="92"/>
  <c r="K12062" i="92" s="1"/>
  <c r="C12062" i="92"/>
  <c r="H12062" i="92"/>
  <c r="B12063" i="92"/>
  <c r="K12063" i="92" s="1"/>
  <c r="C12063" i="92"/>
  <c r="H12063" i="92"/>
  <c r="B12064" i="92"/>
  <c r="K12064" i="92" s="1"/>
  <c r="C12064" i="92"/>
  <c r="H12064" i="92"/>
  <c r="B12065" i="92"/>
  <c r="K12065" i="92" s="1"/>
  <c r="C12065" i="92"/>
  <c r="H12065" i="92"/>
  <c r="B12066" i="92"/>
  <c r="K12066" i="92" s="1"/>
  <c r="C12066" i="92"/>
  <c r="H12066" i="92"/>
  <c r="B12067" i="92"/>
  <c r="K12067" i="92" s="1"/>
  <c r="C12067" i="92"/>
  <c r="H12067" i="92"/>
  <c r="B12068" i="92"/>
  <c r="K12068" i="92" s="1"/>
  <c r="C12068" i="92"/>
  <c r="H12068" i="92"/>
  <c r="B12069" i="92"/>
  <c r="K12069" i="92" s="1"/>
  <c r="C12069" i="92"/>
  <c r="H12069" i="92"/>
  <c r="B12070" i="92"/>
  <c r="K12070" i="92" s="1"/>
  <c r="C12070" i="92"/>
  <c r="H12070" i="92"/>
  <c r="B12071" i="92"/>
  <c r="K12071" i="92" s="1"/>
  <c r="C12071" i="92"/>
  <c r="H12071" i="92"/>
  <c r="B12072" i="92"/>
  <c r="K12072" i="92" s="1"/>
  <c r="C12072" i="92"/>
  <c r="H12072" i="92"/>
  <c r="B12073" i="92"/>
  <c r="K12073" i="92" s="1"/>
  <c r="C12073" i="92"/>
  <c r="H12073" i="92"/>
  <c r="B12074" i="92"/>
  <c r="K12074" i="92" s="1"/>
  <c r="C12074" i="92"/>
  <c r="H12074" i="92"/>
  <c r="B12075" i="92"/>
  <c r="K12075" i="92" s="1"/>
  <c r="C12075" i="92"/>
  <c r="H12075" i="92"/>
  <c r="B12076" i="92"/>
  <c r="K12076" i="92" s="1"/>
  <c r="C12076" i="92"/>
  <c r="H12076" i="92"/>
  <c r="B12077" i="92"/>
  <c r="K12077" i="92" s="1"/>
  <c r="C12077" i="92"/>
  <c r="H12077" i="92"/>
  <c r="B12078" i="92"/>
  <c r="K12078" i="92" s="1"/>
  <c r="C12078" i="92"/>
  <c r="H12078" i="92"/>
  <c r="B12079" i="92"/>
  <c r="K12079" i="92" s="1"/>
  <c r="C12079" i="92"/>
  <c r="H12079" i="92"/>
  <c r="B12080" i="92"/>
  <c r="K12080" i="92" s="1"/>
  <c r="C12080" i="92"/>
  <c r="H12080" i="92"/>
  <c r="B12081" i="92"/>
  <c r="K12081" i="92" s="1"/>
  <c r="C12081" i="92"/>
  <c r="H12081" i="92"/>
  <c r="B12082" i="92"/>
  <c r="K12082" i="92" s="1"/>
  <c r="C12082" i="92"/>
  <c r="H12082" i="92"/>
  <c r="B12083" i="92"/>
  <c r="K12083" i="92" s="1"/>
  <c r="C12083" i="92"/>
  <c r="H12083" i="92"/>
  <c r="B12084" i="92"/>
  <c r="K12084" i="92" s="1"/>
  <c r="C12084" i="92"/>
  <c r="H12084" i="92"/>
  <c r="B12085" i="92"/>
  <c r="K12085" i="92" s="1"/>
  <c r="C12085" i="92"/>
  <c r="H12085" i="92"/>
  <c r="B12086" i="92"/>
  <c r="K12086" i="92" s="1"/>
  <c r="C12086" i="92"/>
  <c r="H12086" i="92"/>
  <c r="B12087" i="92"/>
  <c r="K12087" i="92" s="1"/>
  <c r="C12087" i="92"/>
  <c r="H12087" i="92"/>
  <c r="B12088" i="92"/>
  <c r="K12088" i="92" s="1"/>
  <c r="C12088" i="92"/>
  <c r="H12088" i="92"/>
  <c r="B12089" i="92"/>
  <c r="K12089" i="92" s="1"/>
  <c r="C12089" i="92"/>
  <c r="H12089" i="92"/>
  <c r="B12090" i="92"/>
  <c r="K12090" i="92" s="1"/>
  <c r="C12090" i="92"/>
  <c r="H12090" i="92"/>
  <c r="B12091" i="92"/>
  <c r="K12091" i="92" s="1"/>
  <c r="C12091" i="92"/>
  <c r="H12091" i="92"/>
  <c r="B12092" i="92"/>
  <c r="K12092" i="92" s="1"/>
  <c r="C12092" i="92"/>
  <c r="H12092" i="92"/>
  <c r="B12093" i="92"/>
  <c r="K12093" i="92" s="1"/>
  <c r="C12093" i="92"/>
  <c r="H12093" i="92"/>
  <c r="B12094" i="92"/>
  <c r="K12094" i="92" s="1"/>
  <c r="C12094" i="92"/>
  <c r="H12094" i="92"/>
  <c r="B12095" i="92"/>
  <c r="K12095" i="92" s="1"/>
  <c r="C12095" i="92"/>
  <c r="H12095" i="92"/>
  <c r="B12096" i="92"/>
  <c r="K12096" i="92" s="1"/>
  <c r="C12096" i="92"/>
  <c r="H12096" i="92"/>
  <c r="B12097" i="92"/>
  <c r="K12097" i="92" s="1"/>
  <c r="C12097" i="92"/>
  <c r="H12097" i="92"/>
  <c r="B12098" i="92"/>
  <c r="K12098" i="92" s="1"/>
  <c r="C12098" i="92"/>
  <c r="H12098" i="92"/>
  <c r="B12099" i="92"/>
  <c r="K12099" i="92" s="1"/>
  <c r="C12099" i="92"/>
  <c r="H12099" i="92"/>
  <c r="B12100" i="92"/>
  <c r="K12100" i="92" s="1"/>
  <c r="C12100" i="92"/>
  <c r="H12100" i="92"/>
  <c r="B12101" i="92"/>
  <c r="K12101" i="92" s="1"/>
  <c r="C12101" i="92"/>
  <c r="H12101" i="92"/>
  <c r="B12102" i="92"/>
  <c r="K12102" i="92" s="1"/>
  <c r="C12102" i="92"/>
  <c r="H12102" i="92"/>
  <c r="B12103" i="92"/>
  <c r="K12103" i="92" s="1"/>
  <c r="C12103" i="92"/>
  <c r="H12103" i="92"/>
  <c r="B12104" i="92"/>
  <c r="K12104" i="92" s="1"/>
  <c r="C12104" i="92"/>
  <c r="H12104" i="92"/>
  <c r="B12105" i="92"/>
  <c r="K12105" i="92" s="1"/>
  <c r="C12105" i="92"/>
  <c r="H12105" i="92"/>
  <c r="B12106" i="92"/>
  <c r="K12106" i="92" s="1"/>
  <c r="C12106" i="92"/>
  <c r="H12106" i="92"/>
  <c r="B12107" i="92"/>
  <c r="K12107" i="92" s="1"/>
  <c r="C12107" i="92"/>
  <c r="H12107" i="92"/>
  <c r="B12108" i="92"/>
  <c r="K12108" i="92" s="1"/>
  <c r="C12108" i="92"/>
  <c r="H12108" i="92"/>
  <c r="B12109" i="92"/>
  <c r="K12109" i="92" s="1"/>
  <c r="C12109" i="92"/>
  <c r="H12109" i="92"/>
  <c r="B12110" i="92"/>
  <c r="K12110" i="92" s="1"/>
  <c r="C12110" i="92"/>
  <c r="H12110" i="92"/>
  <c r="B12111" i="92"/>
  <c r="K12111" i="92" s="1"/>
  <c r="C12111" i="92"/>
  <c r="H12111" i="92"/>
  <c r="B12112" i="92"/>
  <c r="K12112" i="92" s="1"/>
  <c r="C12112" i="92"/>
  <c r="H12112" i="92"/>
  <c r="B12113" i="92"/>
  <c r="K12113" i="92" s="1"/>
  <c r="C12113" i="92"/>
  <c r="H12113" i="92"/>
  <c r="B12114" i="92"/>
  <c r="K12114" i="92" s="1"/>
  <c r="C12114" i="92"/>
  <c r="H12114" i="92"/>
  <c r="B12115" i="92"/>
  <c r="K12115" i="92" s="1"/>
  <c r="C12115" i="92"/>
  <c r="H12115" i="92"/>
  <c r="B12116" i="92"/>
  <c r="K12116" i="92" s="1"/>
  <c r="C12116" i="92"/>
  <c r="H12116" i="92"/>
  <c r="B12117" i="92"/>
  <c r="K12117" i="92" s="1"/>
  <c r="C12117" i="92"/>
  <c r="H12117" i="92"/>
  <c r="B12118" i="92"/>
  <c r="K12118" i="92" s="1"/>
  <c r="C12118" i="92"/>
  <c r="H12118" i="92"/>
  <c r="B12119" i="92"/>
  <c r="K12119" i="92" s="1"/>
  <c r="C12119" i="92"/>
  <c r="H12119" i="92"/>
  <c r="B12120" i="92"/>
  <c r="K12120" i="92" s="1"/>
  <c r="C12120" i="92"/>
  <c r="H12120" i="92"/>
  <c r="B12121" i="92"/>
  <c r="K12121" i="92" s="1"/>
  <c r="C12121" i="92"/>
  <c r="H12121" i="92"/>
  <c r="B12122" i="92"/>
  <c r="K12122" i="92" s="1"/>
  <c r="C12122" i="92"/>
  <c r="H12122" i="92"/>
  <c r="B12123" i="92"/>
  <c r="K12123" i="92" s="1"/>
  <c r="C12123" i="92"/>
  <c r="H12123" i="92"/>
  <c r="B12124" i="92"/>
  <c r="K12124" i="92" s="1"/>
  <c r="C12124" i="92"/>
  <c r="H12124" i="92"/>
  <c r="B12125" i="92"/>
  <c r="K12125" i="92" s="1"/>
  <c r="C12125" i="92"/>
  <c r="H12125" i="92"/>
  <c r="B12126" i="92"/>
  <c r="K12126" i="92" s="1"/>
  <c r="C12126" i="92"/>
  <c r="H12126" i="92"/>
  <c r="B12127" i="92"/>
  <c r="K12127" i="92" s="1"/>
  <c r="C12127" i="92"/>
  <c r="H12127" i="92"/>
  <c r="B12128" i="92"/>
  <c r="K12128" i="92" s="1"/>
  <c r="C12128" i="92"/>
  <c r="H12128" i="92"/>
  <c r="B12129" i="92"/>
  <c r="K12129" i="92" s="1"/>
  <c r="C12129" i="92"/>
  <c r="H12129" i="92"/>
  <c r="B12130" i="92"/>
  <c r="K12130" i="92" s="1"/>
  <c r="C12130" i="92"/>
  <c r="H12130" i="92"/>
  <c r="B12131" i="92"/>
  <c r="K12131" i="92" s="1"/>
  <c r="C12131" i="92"/>
  <c r="H12131" i="92"/>
  <c r="B12132" i="92"/>
  <c r="K12132" i="92" s="1"/>
  <c r="C12132" i="92"/>
  <c r="H12132" i="92"/>
  <c r="B12133" i="92"/>
  <c r="K12133" i="92" s="1"/>
  <c r="C12133" i="92"/>
  <c r="H12133" i="92"/>
  <c r="B12134" i="92"/>
  <c r="K12134" i="92" s="1"/>
  <c r="C12134" i="92"/>
  <c r="H12134" i="92"/>
  <c r="B12135" i="92"/>
  <c r="K12135" i="92" s="1"/>
  <c r="C12135" i="92"/>
  <c r="H12135" i="92"/>
  <c r="B12136" i="92"/>
  <c r="K12136" i="92" s="1"/>
  <c r="C12136" i="92"/>
  <c r="H12136" i="92"/>
  <c r="B12137" i="92"/>
  <c r="K12137" i="92" s="1"/>
  <c r="C12137" i="92"/>
  <c r="H12137" i="92"/>
  <c r="B12138" i="92"/>
  <c r="K12138" i="92" s="1"/>
  <c r="C12138" i="92"/>
  <c r="H12138" i="92"/>
  <c r="B12139" i="92"/>
  <c r="K12139" i="92" s="1"/>
  <c r="C12139" i="92"/>
  <c r="H12139" i="92"/>
  <c r="B12140" i="92"/>
  <c r="K12140" i="92" s="1"/>
  <c r="C12140" i="92"/>
  <c r="H12140" i="92"/>
  <c r="B12141" i="92"/>
  <c r="K12141" i="92" s="1"/>
  <c r="C12141" i="92"/>
  <c r="H12141" i="92"/>
  <c r="B12142" i="92"/>
  <c r="K12142" i="92" s="1"/>
  <c r="C12142" i="92"/>
  <c r="H12142" i="92"/>
  <c r="B12143" i="92"/>
  <c r="K12143" i="92" s="1"/>
  <c r="C12143" i="92"/>
  <c r="H12143" i="92"/>
  <c r="B12144" i="92"/>
  <c r="K12144" i="92" s="1"/>
  <c r="C12144" i="92"/>
  <c r="H12144" i="92"/>
  <c r="B12145" i="92"/>
  <c r="K12145" i="92" s="1"/>
  <c r="C12145" i="92"/>
  <c r="H12145" i="92"/>
  <c r="B12146" i="92"/>
  <c r="K12146" i="92" s="1"/>
  <c r="C12146" i="92"/>
  <c r="H12146" i="92"/>
  <c r="H9316" i="92"/>
  <c r="H9317" i="92"/>
  <c r="H9318" i="92"/>
  <c r="H9319" i="92"/>
  <c r="H9320" i="92"/>
  <c r="C9321" i="92"/>
  <c r="H9321" i="92"/>
  <c r="C9322" i="92"/>
  <c r="H9322" i="92"/>
  <c r="C9323" i="92"/>
  <c r="H9323" i="92"/>
  <c r="H9238" i="92"/>
  <c r="C9324" i="92"/>
  <c r="H9324" i="92"/>
  <c r="C9325" i="92"/>
  <c r="H9325" i="92"/>
  <c r="H9240" i="92"/>
  <c r="C9326" i="92"/>
  <c r="H9326" i="92"/>
  <c r="C9327" i="92"/>
  <c r="H9327" i="92"/>
  <c r="H9236" i="92"/>
  <c r="C9328" i="92"/>
  <c r="H9328" i="92"/>
  <c r="C9329" i="92"/>
  <c r="H9329" i="92"/>
  <c r="H9242" i="92"/>
  <c r="C9330" i="92"/>
  <c r="H9330" i="92"/>
  <c r="H9243" i="92"/>
  <c r="C9331" i="92"/>
  <c r="H9331" i="92"/>
  <c r="C9332" i="92"/>
  <c r="H9332" i="92"/>
  <c r="C9333" i="92"/>
  <c r="H9333" i="92"/>
  <c r="C9334" i="92"/>
  <c r="H9334" i="92"/>
  <c r="C9335" i="92"/>
  <c r="H9335" i="92"/>
  <c r="C9336" i="92"/>
  <c r="H9336" i="92"/>
  <c r="C9337" i="92"/>
  <c r="H9337" i="92"/>
  <c r="C9338" i="92"/>
  <c r="H9338" i="92"/>
  <c r="C9339" i="92"/>
  <c r="H9339" i="92"/>
  <c r="C9340" i="92"/>
  <c r="H9340" i="92"/>
  <c r="H9665" i="92"/>
  <c r="C9341" i="92"/>
  <c r="H9341" i="92"/>
  <c r="H9666" i="92"/>
  <c r="C9342" i="92"/>
  <c r="H9342" i="92"/>
  <c r="H9667" i="92"/>
  <c r="C9343" i="92"/>
  <c r="H9343" i="92"/>
  <c r="H9668" i="92"/>
  <c r="C9344" i="92"/>
  <c r="H9344" i="92"/>
  <c r="H9669" i="92"/>
  <c r="C9345" i="92"/>
  <c r="H9345" i="92"/>
  <c r="H9671" i="92"/>
  <c r="C9346" i="92"/>
  <c r="H9346" i="92"/>
  <c r="H9672" i="92"/>
  <c r="C9347" i="92"/>
  <c r="H9347" i="92"/>
  <c r="C9348" i="92"/>
  <c r="H9348" i="92"/>
  <c r="H9674" i="92"/>
  <c r="C9349" i="92"/>
  <c r="H9349" i="92"/>
  <c r="H9675" i="92"/>
  <c r="C9350" i="92"/>
  <c r="H9350" i="92"/>
  <c r="H9676" i="92"/>
  <c r="C9351" i="92"/>
  <c r="H9351" i="92"/>
  <c r="H9677" i="92"/>
  <c r="C9352" i="92"/>
  <c r="H9352" i="92"/>
  <c r="H9678" i="92"/>
  <c r="C9353" i="92"/>
  <c r="H9353" i="92"/>
  <c r="H9679" i="92"/>
  <c r="C9354" i="92"/>
  <c r="H9354" i="92"/>
  <c r="H9680" i="92"/>
  <c r="C9355" i="92"/>
  <c r="H9355" i="92"/>
  <c r="H9681" i="92"/>
  <c r="C9356" i="92"/>
  <c r="H9356" i="92"/>
  <c r="H9682" i="92"/>
  <c r="C9357" i="92"/>
  <c r="H9357" i="92"/>
  <c r="H9683" i="92"/>
  <c r="C9358" i="92"/>
  <c r="H9358" i="92"/>
  <c r="H9684" i="92"/>
  <c r="C9359" i="92"/>
  <c r="H9359" i="92"/>
  <c r="H9685" i="92"/>
  <c r="C9360" i="92"/>
  <c r="H9360" i="92"/>
  <c r="H9686" i="92"/>
  <c r="C9361" i="92"/>
  <c r="H9361" i="92"/>
  <c r="H9687" i="92"/>
  <c r="C9362" i="92"/>
  <c r="H9362" i="92"/>
  <c r="C9363" i="92"/>
  <c r="H9363" i="92"/>
  <c r="C9364" i="92"/>
  <c r="H9364" i="92"/>
  <c r="C9365" i="92"/>
  <c r="H9365" i="92"/>
  <c r="C9366" i="92"/>
  <c r="H9366" i="92"/>
  <c r="C9367" i="92"/>
  <c r="H9367" i="92"/>
  <c r="C9368" i="92"/>
  <c r="H9368" i="92"/>
  <c r="C9369" i="92"/>
  <c r="H9369" i="92"/>
  <c r="C9370" i="92"/>
  <c r="H9370" i="92"/>
  <c r="C9371" i="92"/>
  <c r="H9371" i="92"/>
  <c r="C9372" i="92"/>
  <c r="H9372" i="92"/>
  <c r="C9373" i="92"/>
  <c r="H9373" i="92"/>
  <c r="C9374" i="92"/>
  <c r="H9374" i="92"/>
  <c r="C9375" i="92"/>
  <c r="H9375" i="92"/>
  <c r="C9376" i="92"/>
  <c r="H9376" i="92"/>
  <c r="C9377" i="92"/>
  <c r="H9377" i="92"/>
  <c r="C9378" i="92"/>
  <c r="H9378" i="92"/>
  <c r="C9379" i="92"/>
  <c r="H9379" i="92"/>
  <c r="C9380" i="92"/>
  <c r="H9380" i="92"/>
  <c r="C9381" i="92"/>
  <c r="H9381" i="92"/>
  <c r="C9382" i="92"/>
  <c r="H9382" i="92"/>
  <c r="C9383" i="92"/>
  <c r="H9383" i="92"/>
  <c r="C9384" i="92"/>
  <c r="H9384" i="92"/>
  <c r="C9385" i="92"/>
  <c r="H9385" i="92"/>
  <c r="C9386" i="92"/>
  <c r="H9386" i="92"/>
  <c r="C9387" i="92"/>
  <c r="H9387" i="92"/>
  <c r="C9388" i="92"/>
  <c r="H9388" i="92"/>
  <c r="C9389" i="92"/>
  <c r="H9389" i="92"/>
  <c r="C9390" i="92"/>
  <c r="H9390" i="92"/>
  <c r="C9391" i="92"/>
  <c r="H9391" i="92"/>
  <c r="C9392" i="92"/>
  <c r="H9392" i="92"/>
  <c r="C9393" i="92"/>
  <c r="H9393" i="92"/>
  <c r="C9394" i="92"/>
  <c r="H9394" i="92"/>
  <c r="C9395" i="92"/>
  <c r="H9395" i="92"/>
  <c r="C9396" i="92"/>
  <c r="H9396" i="92"/>
  <c r="C9397" i="92"/>
  <c r="H9397" i="92"/>
  <c r="C9398" i="92"/>
  <c r="H9398" i="92"/>
  <c r="C9399" i="92"/>
  <c r="H9399" i="92"/>
  <c r="C9400" i="92"/>
  <c r="H9400" i="92"/>
  <c r="C9401" i="92"/>
  <c r="H9401" i="92"/>
  <c r="C9402" i="92"/>
  <c r="H9402" i="92"/>
  <c r="C9403" i="92"/>
  <c r="H9403" i="92"/>
  <c r="C9404" i="92"/>
  <c r="H9404" i="92"/>
  <c r="C9405" i="92"/>
  <c r="H9405" i="92"/>
  <c r="C9406" i="92"/>
  <c r="H9406" i="92"/>
  <c r="C9407" i="92"/>
  <c r="H9407" i="92"/>
  <c r="C9408" i="92"/>
  <c r="H9408" i="92"/>
  <c r="C9409" i="92"/>
  <c r="H9409" i="92"/>
  <c r="C9410" i="92"/>
  <c r="H9410" i="92"/>
  <c r="C9411" i="92"/>
  <c r="H9411" i="92"/>
  <c r="C9412" i="92"/>
  <c r="H9412" i="92"/>
  <c r="C9413" i="92"/>
  <c r="H9413" i="92"/>
  <c r="C9414" i="92"/>
  <c r="H9414" i="92"/>
  <c r="C9415" i="92"/>
  <c r="H9415" i="92"/>
  <c r="C9416" i="92"/>
  <c r="H9416" i="92"/>
  <c r="C9417" i="92"/>
  <c r="H9417" i="92"/>
  <c r="C9418" i="92"/>
  <c r="H9418" i="92"/>
  <c r="C9419" i="92"/>
  <c r="H9419" i="92"/>
  <c r="C9420" i="92"/>
  <c r="H9420" i="92"/>
  <c r="C9421" i="92"/>
  <c r="H9421" i="92"/>
  <c r="C9422" i="92"/>
  <c r="H9422" i="92"/>
  <c r="H9498" i="92"/>
  <c r="C9423" i="92"/>
  <c r="H9423" i="92"/>
  <c r="H9499" i="92"/>
  <c r="C9424" i="92"/>
  <c r="H9424" i="92"/>
  <c r="H9500" i="92"/>
  <c r="C9425" i="92"/>
  <c r="H9425" i="92"/>
  <c r="H9501" i="92"/>
  <c r="C9426" i="92"/>
  <c r="H9426" i="92"/>
  <c r="H9496" i="92"/>
  <c r="C9427" i="92"/>
  <c r="H9427" i="92"/>
  <c r="H9497" i="92"/>
  <c r="C9428" i="92"/>
  <c r="H9428" i="92"/>
  <c r="H9502" i="92"/>
  <c r="C9429" i="92"/>
  <c r="H9429" i="92"/>
  <c r="H9503" i="92"/>
  <c r="C9430" i="92"/>
  <c r="H9430" i="92"/>
  <c r="H9504" i="92"/>
  <c r="C9431" i="92"/>
  <c r="H9431" i="92"/>
  <c r="C9432" i="92"/>
  <c r="H9432" i="92"/>
  <c r="C9433" i="92"/>
  <c r="H9433" i="92"/>
  <c r="C9434" i="92"/>
  <c r="H9434" i="92"/>
  <c r="C9435" i="92"/>
  <c r="H9435" i="92"/>
  <c r="C9436" i="92"/>
  <c r="H9436" i="92"/>
  <c r="C9437" i="92"/>
  <c r="H9437" i="92"/>
  <c r="C9438" i="92"/>
  <c r="H9438" i="92"/>
  <c r="C9439" i="92"/>
  <c r="H9439" i="92"/>
  <c r="C9440" i="92"/>
  <c r="H9440" i="92"/>
  <c r="C9441" i="92"/>
  <c r="H9441" i="92"/>
  <c r="C9442" i="92"/>
  <c r="H9442" i="92"/>
  <c r="H9443" i="92"/>
  <c r="H9444" i="92"/>
  <c r="H9445" i="92"/>
  <c r="H9446" i="92"/>
  <c r="H9447" i="92"/>
  <c r="H9448" i="92"/>
  <c r="H9449" i="92"/>
  <c r="H9450" i="92"/>
  <c r="H9451" i="92"/>
  <c r="H9452" i="92"/>
  <c r="H9453" i="92"/>
  <c r="H9454" i="92"/>
  <c r="H9455" i="92"/>
  <c r="H9456" i="92"/>
  <c r="H9457" i="92"/>
  <c r="H9458" i="92"/>
  <c r="H9459" i="92"/>
  <c r="H9460" i="92"/>
  <c r="H9461" i="92"/>
  <c r="H9462" i="92"/>
  <c r="H9463" i="92"/>
  <c r="H9464" i="92"/>
  <c r="H9465" i="92"/>
  <c r="H9466" i="92"/>
  <c r="H9467" i="92"/>
  <c r="H9468" i="92"/>
  <c r="H9469" i="92"/>
  <c r="H9470" i="92"/>
  <c r="H9471" i="92"/>
  <c r="H9472" i="92"/>
  <c r="H9473" i="92"/>
  <c r="H9474" i="92"/>
  <c r="H9475" i="92"/>
  <c r="H9476" i="92"/>
  <c r="H9477" i="92"/>
  <c r="H9478" i="92"/>
  <c r="H9479" i="92"/>
  <c r="H9480" i="92"/>
  <c r="H9481" i="92"/>
  <c r="H9482" i="92"/>
  <c r="H9483" i="92"/>
  <c r="H9484" i="92"/>
  <c r="H9485" i="92"/>
  <c r="H9486" i="92"/>
  <c r="H9487" i="92"/>
  <c r="H9488" i="92"/>
  <c r="H9489" i="92"/>
  <c r="H9490" i="92"/>
  <c r="H9963" i="92"/>
  <c r="H9491" i="92"/>
  <c r="H9492" i="92"/>
  <c r="H9965" i="92"/>
  <c r="H9493" i="92"/>
  <c r="H9494" i="92"/>
  <c r="H9495" i="92"/>
  <c r="H9510" i="92"/>
  <c r="H9513" i="92"/>
  <c r="H9505" i="92"/>
  <c r="H9506" i="92"/>
  <c r="H9507" i="92"/>
  <c r="H9508" i="92"/>
  <c r="H9509" i="92"/>
  <c r="H9511" i="92"/>
  <c r="H9512" i="92"/>
  <c r="H9514" i="92"/>
  <c r="H9523" i="92"/>
  <c r="H9515" i="92"/>
  <c r="H9516" i="92"/>
  <c r="H9517" i="92"/>
  <c r="H9518" i="92"/>
  <c r="H9519" i="92"/>
  <c r="H9520" i="92"/>
  <c r="H9529" i="92"/>
  <c r="H9521" i="92"/>
  <c r="H9522" i="92"/>
  <c r="H9531" i="92"/>
  <c r="H9524" i="92"/>
  <c r="H9525" i="92"/>
  <c r="H9526" i="92"/>
  <c r="H9527" i="92"/>
  <c r="H9528" i="92"/>
  <c r="H9530" i="92"/>
  <c r="H9532" i="92"/>
  <c r="H9533" i="92"/>
  <c r="H9534" i="92"/>
  <c r="H9535" i="92"/>
  <c r="H9536" i="92"/>
  <c r="H9537" i="92"/>
  <c r="H9538" i="92"/>
  <c r="H9539" i="92"/>
  <c r="H9540" i="92"/>
  <c r="H9541" i="92"/>
  <c r="H9542" i="92"/>
  <c r="H9543" i="92"/>
  <c r="H9544" i="92"/>
  <c r="H9545" i="92"/>
  <c r="H9546" i="92"/>
  <c r="C9547" i="92"/>
  <c r="H9547" i="92"/>
  <c r="C9548" i="92"/>
  <c r="H9548" i="92"/>
  <c r="C9549" i="92"/>
  <c r="H9549" i="92"/>
  <c r="C9550" i="92"/>
  <c r="H9550" i="92"/>
  <c r="C9551" i="92"/>
  <c r="H9551" i="92"/>
  <c r="C9552" i="92"/>
  <c r="H9552" i="92"/>
  <c r="C9553" i="92"/>
  <c r="H9553" i="92"/>
  <c r="C9554" i="92"/>
  <c r="H9554" i="92"/>
  <c r="C9555" i="92"/>
  <c r="H9555" i="92"/>
  <c r="C9556" i="92"/>
  <c r="H9556" i="92"/>
  <c r="C9557" i="92"/>
  <c r="H9557" i="92"/>
  <c r="C9558" i="92"/>
  <c r="H9558" i="92"/>
  <c r="C9559" i="92"/>
  <c r="H9559" i="92"/>
  <c r="C9560" i="92"/>
  <c r="H9560" i="92"/>
  <c r="C9561" i="92"/>
  <c r="H9561" i="92"/>
  <c r="C9562" i="92"/>
  <c r="H9562" i="92"/>
  <c r="C9563" i="92"/>
  <c r="H9563" i="92"/>
  <c r="C9564" i="92"/>
  <c r="H9564" i="92"/>
  <c r="C9565" i="92"/>
  <c r="H9565" i="92"/>
  <c r="C9566" i="92"/>
  <c r="H9566" i="92"/>
  <c r="C9567" i="92"/>
  <c r="H9567" i="92"/>
  <c r="C9568" i="92"/>
  <c r="H9568" i="92"/>
  <c r="C9569" i="92"/>
  <c r="H9569" i="92"/>
  <c r="C9570" i="92"/>
  <c r="H9570" i="92"/>
  <c r="C9571" i="92"/>
  <c r="H9571" i="92"/>
  <c r="C9572" i="92"/>
  <c r="H9572" i="92"/>
  <c r="C9573" i="92"/>
  <c r="H9573" i="92"/>
  <c r="C9574" i="92"/>
  <c r="H9574" i="92"/>
  <c r="C9575" i="92"/>
  <c r="H9575" i="92"/>
  <c r="C9576" i="92"/>
  <c r="H9576" i="92"/>
  <c r="C9577" i="92"/>
  <c r="H9577" i="92"/>
  <c r="C9578" i="92"/>
  <c r="H9578" i="92"/>
  <c r="C9579" i="92"/>
  <c r="H9579" i="92"/>
  <c r="C9580" i="92"/>
  <c r="H9580" i="92"/>
  <c r="C9581" i="92"/>
  <c r="H9581" i="92"/>
  <c r="C9582" i="92"/>
  <c r="H9582" i="92"/>
  <c r="H9583" i="92"/>
  <c r="H9584" i="92"/>
  <c r="H9585" i="92"/>
  <c r="H9586" i="92"/>
  <c r="H9587" i="92"/>
  <c r="H9588" i="92"/>
  <c r="H9589" i="92"/>
  <c r="H9590" i="92"/>
  <c r="H9591" i="92"/>
  <c r="H9592" i="92"/>
  <c r="H9593" i="92"/>
  <c r="H9594" i="92"/>
  <c r="H9595" i="92"/>
  <c r="H9596" i="92"/>
  <c r="H9597" i="92"/>
  <c r="H9598" i="92"/>
  <c r="H9699" i="92"/>
  <c r="H9599" i="92"/>
  <c r="H9600" i="92"/>
  <c r="H9601" i="92"/>
  <c r="H9602" i="92"/>
  <c r="H9603" i="92"/>
  <c r="H9604" i="92"/>
  <c r="C9605" i="92"/>
  <c r="H9605" i="92"/>
  <c r="C9606" i="92"/>
  <c r="H9606" i="92"/>
  <c r="C9607" i="92"/>
  <c r="H9607" i="92"/>
  <c r="C9608" i="92"/>
  <c r="H9608" i="92"/>
  <c r="C9609" i="92"/>
  <c r="H9609" i="92"/>
  <c r="C9610" i="92"/>
  <c r="H9610" i="92"/>
  <c r="C9611" i="92"/>
  <c r="H9611" i="92"/>
  <c r="C9612" i="92"/>
  <c r="H9612" i="92"/>
  <c r="C9613" i="92"/>
  <c r="H9613" i="92"/>
  <c r="C9614" i="92"/>
  <c r="H9614" i="92"/>
  <c r="C9615" i="92"/>
  <c r="H9615" i="92"/>
  <c r="C9616" i="92"/>
  <c r="H9616" i="92"/>
  <c r="C9617" i="92"/>
  <c r="H9617" i="92"/>
  <c r="C9618" i="92"/>
  <c r="H9618" i="92"/>
  <c r="C9619" i="92"/>
  <c r="H9619" i="92"/>
  <c r="C9620" i="92"/>
  <c r="H9620" i="92"/>
  <c r="C9621" i="92"/>
  <c r="H9621" i="92"/>
  <c r="C9622" i="92"/>
  <c r="H9622" i="92"/>
  <c r="C9623" i="92"/>
  <c r="H9623" i="92"/>
  <c r="C9624" i="92"/>
  <c r="H9624" i="92"/>
  <c r="C9625" i="92"/>
  <c r="H9625" i="92"/>
  <c r="C9626" i="92"/>
  <c r="H9626" i="92"/>
  <c r="C9627" i="92"/>
  <c r="H9627" i="92"/>
  <c r="C9628" i="92"/>
  <c r="H9628" i="92"/>
  <c r="C9629" i="92"/>
  <c r="H9629" i="92"/>
  <c r="C9630" i="92"/>
  <c r="H9630" i="92"/>
  <c r="C9631" i="92"/>
  <c r="H9631" i="92"/>
  <c r="C9632" i="92"/>
  <c r="H9632" i="92"/>
  <c r="C9633" i="92"/>
  <c r="H9633" i="92"/>
  <c r="C9634" i="92"/>
  <c r="H9634" i="92"/>
  <c r="C9635" i="92"/>
  <c r="H9635" i="92"/>
  <c r="C9636" i="92"/>
  <c r="H9636" i="92"/>
  <c r="C9637" i="92"/>
  <c r="H9637" i="92"/>
  <c r="C9638" i="92"/>
  <c r="H9638" i="92"/>
  <c r="C9639" i="92"/>
  <c r="H9639" i="92"/>
  <c r="C9640" i="92"/>
  <c r="H9640" i="92"/>
  <c r="C9641" i="92"/>
  <c r="H9641" i="92"/>
  <c r="C9642" i="92"/>
  <c r="H9642" i="92"/>
  <c r="C9643" i="92"/>
  <c r="H9643" i="92"/>
  <c r="C9644" i="92"/>
  <c r="H9644" i="92"/>
  <c r="C9645" i="92"/>
  <c r="H9645" i="92"/>
  <c r="C9646" i="92"/>
  <c r="H9646" i="92"/>
  <c r="C9647" i="92"/>
  <c r="H9647" i="92"/>
  <c r="C9648" i="92"/>
  <c r="H9648" i="92"/>
  <c r="C9649" i="92"/>
  <c r="H9649" i="92"/>
  <c r="C9650" i="92"/>
  <c r="H9650" i="92"/>
  <c r="C9651" i="92"/>
  <c r="H9651" i="92"/>
  <c r="C9652" i="92"/>
  <c r="H9652" i="92"/>
  <c r="C9653" i="92"/>
  <c r="H9653" i="92"/>
  <c r="C9654" i="92"/>
  <c r="H9654" i="92"/>
  <c r="C9655" i="92"/>
  <c r="H9655" i="92"/>
  <c r="C9656" i="92"/>
  <c r="H9656" i="92"/>
  <c r="C9657" i="92"/>
  <c r="H9657" i="92"/>
  <c r="C9658" i="92"/>
  <c r="H9658" i="92"/>
  <c r="C9659" i="92"/>
  <c r="H9659" i="92"/>
  <c r="C9660" i="92"/>
  <c r="H9660" i="92"/>
  <c r="C9661" i="92"/>
  <c r="H9661" i="92"/>
  <c r="C9662" i="92"/>
  <c r="H9662" i="92"/>
  <c r="C9663" i="92"/>
  <c r="H9663" i="92"/>
  <c r="C9664" i="92"/>
  <c r="H9664" i="92"/>
  <c r="C9665" i="92"/>
  <c r="C9666" i="92"/>
  <c r="C9667" i="92"/>
  <c r="C9668" i="92"/>
  <c r="C9669" i="92"/>
  <c r="C9670" i="92"/>
  <c r="H9670" i="92"/>
  <c r="C9671" i="92"/>
  <c r="C9672" i="92"/>
  <c r="H9278" i="92"/>
  <c r="C9673" i="92"/>
  <c r="H9673" i="92"/>
  <c r="C9674" i="92"/>
  <c r="C9675" i="92"/>
  <c r="H9265" i="92"/>
  <c r="C9676" i="92"/>
  <c r="C9677" i="92"/>
  <c r="H9267" i="92"/>
  <c r="C9678" i="92"/>
  <c r="C9679" i="92"/>
  <c r="C9680" i="92"/>
  <c r="C9681" i="92"/>
  <c r="H9273" i="92"/>
  <c r="C9682" i="92"/>
  <c r="C9683" i="92"/>
  <c r="C9684" i="92"/>
  <c r="C9685" i="92"/>
  <c r="C9686" i="92"/>
  <c r="C9687" i="92"/>
  <c r="C9688" i="92"/>
  <c r="H9688" i="92"/>
  <c r="C9689" i="92"/>
  <c r="H9689" i="92"/>
  <c r="C9690" i="92"/>
  <c r="H9690" i="92"/>
  <c r="C9691" i="92"/>
  <c r="H9691" i="92"/>
  <c r="C9692" i="92"/>
  <c r="H9692" i="92"/>
  <c r="C9693" i="92"/>
  <c r="H9693" i="92"/>
  <c r="C9694" i="92"/>
  <c r="H9694" i="92"/>
  <c r="C9695" i="92"/>
  <c r="H9695" i="92"/>
  <c r="C9696" i="92"/>
  <c r="H9696" i="92"/>
  <c r="C9697" i="92"/>
  <c r="H9697" i="92"/>
  <c r="C9698" i="92"/>
  <c r="H9698" i="92"/>
  <c r="C9699" i="92"/>
  <c r="C9700" i="92"/>
  <c r="H9700" i="92"/>
  <c r="C9701" i="92"/>
  <c r="H9701" i="92"/>
  <c r="C9702" i="92"/>
  <c r="H9702" i="92"/>
  <c r="C9703" i="92"/>
  <c r="H9703" i="92"/>
  <c r="C9704" i="92"/>
  <c r="H9704" i="92"/>
  <c r="C9705" i="92"/>
  <c r="H9705" i="92"/>
  <c r="C9706" i="92"/>
  <c r="H9706" i="92"/>
  <c r="C9707" i="92"/>
  <c r="H9707" i="92"/>
  <c r="C9708" i="92"/>
  <c r="H9708" i="92"/>
  <c r="C9709" i="92"/>
  <c r="H9709" i="92"/>
  <c r="C9710" i="92"/>
  <c r="H9710" i="92"/>
  <c r="C9857" i="92"/>
  <c r="H9857" i="92"/>
  <c r="H9913" i="92"/>
  <c r="C9858" i="92"/>
  <c r="H9858" i="92"/>
  <c r="C9859" i="92"/>
  <c r="H9859" i="92"/>
  <c r="C9860" i="92"/>
  <c r="H9860" i="92"/>
  <c r="C9861" i="92"/>
  <c r="H9861" i="92"/>
  <c r="C9862" i="92"/>
  <c r="H9862" i="92"/>
  <c r="C9863" i="92"/>
  <c r="H9863" i="92"/>
  <c r="C9864" i="92"/>
  <c r="H9864" i="92"/>
  <c r="C9865" i="92"/>
  <c r="H9865" i="92"/>
  <c r="C9866" i="92"/>
  <c r="H9866" i="92"/>
  <c r="C9867" i="92"/>
  <c r="H9867" i="92"/>
  <c r="C9868" i="92"/>
  <c r="H9868" i="92"/>
  <c r="C9869" i="92"/>
  <c r="H9869" i="92"/>
  <c r="C9870" i="92"/>
  <c r="H9870" i="92"/>
  <c r="C9871" i="92"/>
  <c r="H9871" i="92"/>
  <c r="C9872" i="92"/>
  <c r="H9872" i="92"/>
  <c r="C9873" i="92"/>
  <c r="H9873" i="92"/>
  <c r="C9874" i="92"/>
  <c r="H9874" i="92"/>
  <c r="C9875" i="92"/>
  <c r="H9875" i="92"/>
  <c r="C9876" i="92"/>
  <c r="H9876" i="92"/>
  <c r="C9877" i="92"/>
  <c r="H9877" i="92"/>
  <c r="C9878" i="92"/>
  <c r="H9878" i="92"/>
  <c r="C9879" i="92"/>
  <c r="H9879" i="92"/>
  <c r="C9880" i="92"/>
  <c r="H9880" i="92"/>
  <c r="C9881" i="92"/>
  <c r="H9881" i="92"/>
  <c r="C9882" i="92"/>
  <c r="H9882" i="92"/>
  <c r="C9883" i="92"/>
  <c r="H9883" i="92"/>
  <c r="C9884" i="92"/>
  <c r="H9884" i="92"/>
  <c r="C9885" i="92"/>
  <c r="H9885" i="92"/>
  <c r="C9886" i="92"/>
  <c r="H9886" i="92"/>
  <c r="C9887" i="92"/>
  <c r="H9887" i="92"/>
  <c r="C9888" i="92"/>
  <c r="H9888" i="92"/>
  <c r="C9889" i="92"/>
  <c r="H9889" i="92"/>
  <c r="C9890" i="92"/>
  <c r="H9890" i="92"/>
  <c r="C9891" i="92"/>
  <c r="H9891" i="92"/>
  <c r="C9892" i="92"/>
  <c r="H9892" i="92"/>
  <c r="C9893" i="92"/>
  <c r="H9893" i="92"/>
  <c r="C9894" i="92"/>
  <c r="H9894" i="92"/>
  <c r="C9895" i="92"/>
  <c r="H9895" i="92"/>
  <c r="C9896" i="92"/>
  <c r="H9896" i="92"/>
  <c r="C9897" i="92"/>
  <c r="H9897" i="92"/>
  <c r="H9898" i="92"/>
  <c r="H9899" i="92"/>
  <c r="H9900" i="92"/>
  <c r="H9901" i="92"/>
  <c r="H9902" i="92"/>
  <c r="C9903" i="92"/>
  <c r="H9903" i="92"/>
  <c r="C9904" i="92"/>
  <c r="H9904" i="92"/>
  <c r="C9905" i="92"/>
  <c r="H9905" i="92"/>
  <c r="C9906" i="92"/>
  <c r="H9906" i="92"/>
  <c r="C9907" i="92"/>
  <c r="H9907" i="92"/>
  <c r="C9908" i="92"/>
  <c r="H9908" i="92"/>
  <c r="C9909" i="92"/>
  <c r="H9909" i="92"/>
  <c r="C9910" i="92"/>
  <c r="H9910" i="92"/>
  <c r="C9911" i="92"/>
  <c r="H9911" i="92"/>
  <c r="C9912" i="92"/>
  <c r="H9912" i="92"/>
  <c r="C9913" i="92"/>
  <c r="C9914" i="92"/>
  <c r="H9914" i="92"/>
  <c r="C9915" i="92"/>
  <c r="H9915" i="92"/>
  <c r="C9916" i="92"/>
  <c r="H9916" i="92"/>
  <c r="C9917" i="92"/>
  <c r="H9917" i="92"/>
  <c r="C9918" i="92"/>
  <c r="H9918" i="92"/>
  <c r="C9919" i="92"/>
  <c r="H9919" i="92"/>
  <c r="C9920" i="92"/>
  <c r="H9920" i="92"/>
  <c r="C9921" i="92"/>
  <c r="H9921" i="92"/>
  <c r="C9922" i="92"/>
  <c r="H9922" i="92"/>
  <c r="C9923" i="92"/>
  <c r="H9923" i="92"/>
  <c r="C9924" i="92"/>
  <c r="H9924" i="92"/>
  <c r="C9925" i="92"/>
  <c r="H9925" i="92"/>
  <c r="C9926" i="92"/>
  <c r="H9926" i="92"/>
  <c r="C9927" i="92"/>
  <c r="H9927" i="92"/>
  <c r="C9928" i="92"/>
  <c r="H9928" i="92"/>
  <c r="C9929" i="92"/>
  <c r="H9929" i="92"/>
  <c r="C9930" i="92"/>
  <c r="H9930" i="92"/>
  <c r="C9931" i="92"/>
  <c r="H9931" i="92"/>
  <c r="C9932" i="92"/>
  <c r="H9932" i="92"/>
  <c r="C9933" i="92"/>
  <c r="H9933" i="92"/>
  <c r="C9934" i="92"/>
  <c r="H9934" i="92"/>
  <c r="C9935" i="92"/>
  <c r="H9935" i="92"/>
  <c r="C9936" i="92"/>
  <c r="H9936" i="92"/>
  <c r="C9937" i="92"/>
  <c r="H9937" i="92"/>
  <c r="C9938" i="92"/>
  <c r="H9938" i="92"/>
  <c r="C9939" i="92"/>
  <c r="H9939" i="92"/>
  <c r="C9940" i="92"/>
  <c r="H9940" i="92"/>
  <c r="C9941" i="92"/>
  <c r="H9941" i="92"/>
  <c r="C9942" i="92"/>
  <c r="H9942" i="92"/>
  <c r="C9943" i="92"/>
  <c r="H9943" i="92"/>
  <c r="C9944" i="92"/>
  <c r="H9944" i="92"/>
  <c r="C9945" i="92"/>
  <c r="H9945" i="92"/>
  <c r="C9946" i="92"/>
  <c r="H9946" i="92"/>
  <c r="C9947" i="92"/>
  <c r="H9947" i="92"/>
  <c r="C9948" i="92"/>
  <c r="H9948" i="92"/>
  <c r="C9949" i="92"/>
  <c r="H9949" i="92"/>
  <c r="C9950" i="92"/>
  <c r="H9950" i="92"/>
  <c r="C9951" i="92"/>
  <c r="H9951" i="92"/>
  <c r="C9952" i="92"/>
  <c r="H9952" i="92"/>
  <c r="C9953" i="92"/>
  <c r="H9953" i="92"/>
  <c r="C9954" i="92"/>
  <c r="H9954" i="92"/>
  <c r="C9955" i="92"/>
  <c r="H9955" i="92"/>
  <c r="C9956" i="92"/>
  <c r="H9956" i="92"/>
  <c r="C9957" i="92"/>
  <c r="H9957" i="92"/>
  <c r="C9958" i="92"/>
  <c r="H9958" i="92"/>
  <c r="C9959" i="92"/>
  <c r="H9959" i="92"/>
  <c r="C9960" i="92"/>
  <c r="H9960" i="92"/>
  <c r="C9961" i="92"/>
  <c r="H9961" i="92"/>
  <c r="C9962" i="92"/>
  <c r="H9962" i="92"/>
  <c r="C9963" i="92"/>
  <c r="C9964" i="92"/>
  <c r="H9964" i="92"/>
  <c r="C9965" i="92"/>
  <c r="C9966" i="92"/>
  <c r="H9966" i="92"/>
  <c r="C9967" i="92"/>
  <c r="H9967" i="92"/>
  <c r="C9968" i="92"/>
  <c r="H9968" i="92"/>
  <c r="C9969" i="92"/>
  <c r="H9969" i="92"/>
  <c r="C9970" i="92"/>
  <c r="H9970" i="92"/>
  <c r="C9971" i="92"/>
  <c r="H9971" i="92"/>
  <c r="C9972" i="92"/>
  <c r="H9972" i="92"/>
  <c r="C9973" i="92"/>
  <c r="H9973" i="92"/>
  <c r="C9974" i="92"/>
  <c r="H9974" i="92"/>
  <c r="C9975" i="92"/>
  <c r="H9975" i="92"/>
  <c r="C9976" i="92"/>
  <c r="H9976" i="92"/>
  <c r="C9977" i="92"/>
  <c r="H9977" i="92"/>
  <c r="C9978" i="92"/>
  <c r="H9978" i="92"/>
  <c r="C9979" i="92"/>
  <c r="H9979" i="92"/>
  <c r="C9193" i="92"/>
  <c r="H9193" i="92"/>
  <c r="C9194" i="92"/>
  <c r="H9194" i="92"/>
  <c r="C9195" i="92"/>
  <c r="H9195" i="92"/>
  <c r="C9196" i="92"/>
  <c r="H9196" i="92"/>
  <c r="C9197" i="92"/>
  <c r="H9197" i="92"/>
  <c r="C9198" i="92"/>
  <c r="H9198" i="92"/>
  <c r="C9199" i="92"/>
  <c r="H9199" i="92"/>
  <c r="C9200" i="92"/>
  <c r="H9200" i="92"/>
  <c r="C9201" i="92"/>
  <c r="H9201" i="92"/>
  <c r="C9202" i="92"/>
  <c r="H9202" i="92"/>
  <c r="C9203" i="92"/>
  <c r="H9203" i="92"/>
  <c r="C9204" i="92"/>
  <c r="H9204" i="92"/>
  <c r="C9205" i="92"/>
  <c r="H9205" i="92"/>
  <c r="C9206" i="92"/>
  <c r="H9206" i="92"/>
  <c r="C9207" i="92"/>
  <c r="H9207" i="92"/>
  <c r="C9208" i="92"/>
  <c r="H9208" i="92"/>
  <c r="C9209" i="92"/>
  <c r="H9209" i="92"/>
  <c r="C9210" i="92"/>
  <c r="H9210" i="92"/>
  <c r="C9211" i="92"/>
  <c r="H9211" i="92"/>
  <c r="C9212" i="92"/>
  <c r="H9212" i="92"/>
  <c r="C9213" i="92"/>
  <c r="H9213" i="92"/>
  <c r="C9214" i="92"/>
  <c r="H9214" i="92"/>
  <c r="C9215" i="92"/>
  <c r="H9215" i="92"/>
  <c r="C9216" i="92"/>
  <c r="H9216" i="92"/>
  <c r="C8752" i="92"/>
  <c r="H8752" i="92"/>
  <c r="C8753" i="92"/>
  <c r="H8753" i="92"/>
  <c r="C8754" i="92"/>
  <c r="H8754" i="92"/>
  <c r="C8755" i="92"/>
  <c r="H8755" i="92"/>
  <c r="C8756" i="92"/>
  <c r="H8756" i="92"/>
  <c r="C8757" i="92"/>
  <c r="H8757" i="92"/>
  <c r="C8758" i="92"/>
  <c r="H8758" i="92"/>
  <c r="C8759" i="92"/>
  <c r="H8759" i="92"/>
  <c r="C8760" i="92"/>
  <c r="H8760" i="92"/>
  <c r="C8761" i="92"/>
  <c r="H8761" i="92"/>
  <c r="C8762" i="92"/>
  <c r="H8762" i="92"/>
  <c r="C8763" i="92"/>
  <c r="H8763" i="92"/>
  <c r="C8764" i="92"/>
  <c r="H8764" i="92"/>
  <c r="C8765" i="92"/>
  <c r="H8765" i="92"/>
  <c r="C8766" i="92"/>
  <c r="H8766" i="92"/>
  <c r="C8767" i="92"/>
  <c r="H8767" i="92"/>
  <c r="C8768" i="92"/>
  <c r="H8768" i="92"/>
  <c r="C8769" i="92"/>
  <c r="H8769" i="92"/>
  <c r="C8770" i="92"/>
  <c r="H8770" i="92"/>
  <c r="C8771" i="92"/>
  <c r="H8771" i="92"/>
  <c r="C8772" i="92"/>
  <c r="H8772" i="92"/>
  <c r="C8773" i="92"/>
  <c r="H8773" i="92"/>
  <c r="C8774" i="92"/>
  <c r="H8774" i="92"/>
  <c r="C8775" i="92"/>
  <c r="H8775" i="92"/>
  <c r="C8836" i="92"/>
  <c r="H8836" i="92"/>
  <c r="C8837" i="92"/>
  <c r="H8837" i="92"/>
  <c r="C8838" i="92"/>
  <c r="H8838" i="92"/>
  <c r="C8839" i="92"/>
  <c r="H8839" i="92"/>
  <c r="C8840" i="92"/>
  <c r="H8840" i="92"/>
  <c r="C8841" i="92"/>
  <c r="H8841" i="92"/>
  <c r="C8842" i="92"/>
  <c r="H8842" i="92"/>
  <c r="C8843" i="92"/>
  <c r="H8843" i="92"/>
  <c r="C8844" i="92"/>
  <c r="H8844" i="92"/>
  <c r="C8845" i="92"/>
  <c r="H8845" i="92"/>
  <c r="C8846" i="92"/>
  <c r="H8846" i="92"/>
  <c r="C8847" i="92"/>
  <c r="H8847" i="92"/>
  <c r="C8848" i="92"/>
  <c r="H8848" i="92"/>
  <c r="C8849" i="92"/>
  <c r="H8849" i="92"/>
  <c r="C8850" i="92"/>
  <c r="H8850" i="92"/>
  <c r="C8904" i="92"/>
  <c r="H8904" i="92"/>
  <c r="C8905" i="92"/>
  <c r="H8905" i="92"/>
  <c r="C8906" i="92"/>
  <c r="H8906" i="92"/>
  <c r="C9017" i="92"/>
  <c r="H9017" i="92"/>
  <c r="C9018" i="92"/>
  <c r="H9018" i="92"/>
  <c r="C9019" i="92"/>
  <c r="H9019" i="92"/>
  <c r="C9020" i="92"/>
  <c r="H9020" i="92"/>
  <c r="C9021" i="92"/>
  <c r="H9021" i="92"/>
  <c r="C9022" i="92"/>
  <c r="H9022" i="92"/>
  <c r="C9023" i="92"/>
  <c r="H9023" i="92"/>
  <c r="C9024" i="92"/>
  <c r="H9024" i="92"/>
  <c r="C9025" i="92"/>
  <c r="H9025" i="92"/>
  <c r="C9191" i="92"/>
  <c r="H9191" i="92"/>
  <c r="C9192" i="92"/>
  <c r="H9192" i="92"/>
  <c r="C9217" i="92"/>
  <c r="H9217" i="92"/>
  <c r="C9218" i="92"/>
  <c r="H9218" i="92"/>
  <c r="C9802" i="92"/>
  <c r="H9802" i="92"/>
  <c r="C9803" i="92"/>
  <c r="H9803" i="92"/>
  <c r="C9804" i="92"/>
  <c r="H9804" i="92"/>
  <c r="C9805" i="92"/>
  <c r="H9805" i="92"/>
  <c r="C9219" i="92"/>
  <c r="H9219" i="92"/>
  <c r="C9220" i="92"/>
  <c r="H9220" i="92"/>
  <c r="C9221" i="92"/>
  <c r="H9221" i="92"/>
  <c r="C9222" i="92"/>
  <c r="H9222" i="92"/>
  <c r="C9223" i="92"/>
  <c r="H9223" i="92"/>
  <c r="C9224" i="92"/>
  <c r="H9224" i="92"/>
  <c r="C9225" i="92"/>
  <c r="H9225" i="92"/>
  <c r="C9226" i="92"/>
  <c r="H9226" i="92"/>
  <c r="C9227" i="92"/>
  <c r="H9227" i="92"/>
  <c r="C9228" i="92"/>
  <c r="H9228" i="92"/>
  <c r="C9229" i="92"/>
  <c r="H9229" i="92"/>
  <c r="C9230" i="92"/>
  <c r="H9230" i="92"/>
  <c r="C9234" i="92"/>
  <c r="H9234" i="92"/>
  <c r="C9235" i="92"/>
  <c r="H9235" i="92"/>
  <c r="C9236" i="92"/>
  <c r="C9237" i="92"/>
  <c r="H9237" i="92"/>
  <c r="C9238" i="92"/>
  <c r="C9239" i="92"/>
  <c r="H9239" i="92"/>
  <c r="C9240" i="92"/>
  <c r="C9241" i="92"/>
  <c r="H9241" i="92"/>
  <c r="C9242" i="92"/>
  <c r="C9243" i="92"/>
  <c r="C9244" i="92"/>
  <c r="H9244" i="92"/>
  <c r="C9245" i="92"/>
  <c r="H9245" i="92"/>
  <c r="C9246" i="92"/>
  <c r="H9246" i="92"/>
  <c r="C9247" i="92"/>
  <c r="H9247" i="92"/>
  <c r="C9248" i="92"/>
  <c r="H9248" i="92"/>
  <c r="C9249" i="92"/>
  <c r="H9249" i="92"/>
  <c r="C9250" i="92"/>
  <c r="H9250" i="92"/>
  <c r="C9251" i="92"/>
  <c r="H9251" i="92"/>
  <c r="C9252" i="92"/>
  <c r="H9252" i="92"/>
  <c r="C9253" i="92"/>
  <c r="H9253" i="92"/>
  <c r="C9254" i="92"/>
  <c r="H9254" i="92"/>
  <c r="C9255" i="92"/>
  <c r="H9255" i="92"/>
  <c r="C9256" i="92"/>
  <c r="H9256" i="92"/>
  <c r="C9257" i="92"/>
  <c r="H9257" i="92"/>
  <c r="C9258" i="92"/>
  <c r="H9258" i="92"/>
  <c r="C9259" i="92"/>
  <c r="H9259" i="92"/>
  <c r="C9260" i="92"/>
  <c r="H9260" i="92"/>
  <c r="C9261" i="92"/>
  <c r="H9261" i="92"/>
  <c r="C9262" i="92"/>
  <c r="H9262" i="92"/>
  <c r="C9263" i="92"/>
  <c r="H9263" i="92"/>
  <c r="C9264" i="92"/>
  <c r="H9264" i="92"/>
  <c r="C9265" i="92"/>
  <c r="C9266" i="92"/>
  <c r="H9266" i="92"/>
  <c r="C9267" i="92"/>
  <c r="C9268" i="92"/>
  <c r="H9268" i="92"/>
  <c r="C9269" i="92"/>
  <c r="H9269" i="92"/>
  <c r="C9270" i="92"/>
  <c r="H9270" i="92"/>
  <c r="C9271" i="92"/>
  <c r="H9271" i="92"/>
  <c r="C9272" i="92"/>
  <c r="H9272" i="92"/>
  <c r="C9273" i="92"/>
  <c r="C9274" i="92"/>
  <c r="H9274" i="92"/>
  <c r="C9275" i="92"/>
  <c r="H9275" i="92"/>
  <c r="C9276" i="92"/>
  <c r="H9276" i="92"/>
  <c r="C9277" i="92"/>
  <c r="H9277" i="92"/>
  <c r="C9278" i="92"/>
  <c r="C9711" i="92"/>
  <c r="H9711" i="92"/>
  <c r="C9712" i="92"/>
  <c r="H9712" i="92"/>
  <c r="C9713" i="92"/>
  <c r="H9713" i="92"/>
  <c r="C9714" i="92"/>
  <c r="H9714" i="92"/>
  <c r="C9715" i="92"/>
  <c r="H9715" i="92"/>
  <c r="C9716" i="92"/>
  <c r="H9716" i="92"/>
  <c r="C9717" i="92"/>
  <c r="H9717" i="92"/>
  <c r="C9718" i="92"/>
  <c r="H9718" i="92"/>
  <c r="C9719" i="92"/>
  <c r="H9719" i="92"/>
  <c r="C9720" i="92"/>
  <c r="H9720" i="92"/>
  <c r="C9721" i="92"/>
  <c r="H9721" i="92"/>
  <c r="C9722" i="92"/>
  <c r="H9722" i="92"/>
  <c r="C9723" i="92"/>
  <c r="H9723" i="92"/>
  <c r="C9724" i="92"/>
  <c r="H9724" i="92"/>
  <c r="C9725" i="92"/>
  <c r="H9725" i="92"/>
  <c r="C9726" i="92"/>
  <c r="H9726" i="92"/>
  <c r="C9727" i="92"/>
  <c r="H9727" i="92"/>
  <c r="C9728" i="92"/>
  <c r="H9728" i="92"/>
  <c r="C9729" i="92"/>
  <c r="H9729" i="92"/>
  <c r="C9730" i="92"/>
  <c r="H9730" i="92"/>
  <c r="C9731" i="92"/>
  <c r="H9731" i="92"/>
  <c r="C9732" i="92"/>
  <c r="H9732" i="92"/>
  <c r="C9733" i="92"/>
  <c r="H9733" i="92"/>
  <c r="C9734" i="92"/>
  <c r="H9734" i="92"/>
  <c r="C9735" i="92"/>
  <c r="H9735" i="92"/>
  <c r="C9736" i="92"/>
  <c r="H9736" i="92"/>
  <c r="C9737" i="92"/>
  <c r="H9737" i="92"/>
  <c r="C9738" i="92"/>
  <c r="H9738" i="92"/>
  <c r="C9739" i="92"/>
  <c r="H9739" i="92"/>
  <c r="C9740" i="92"/>
  <c r="H9740" i="92"/>
  <c r="C9741" i="92"/>
  <c r="H9741" i="92"/>
  <c r="C9742" i="92"/>
  <c r="H9742" i="92"/>
  <c r="C9743" i="92"/>
  <c r="H9743" i="92"/>
  <c r="C9744" i="92"/>
  <c r="H9744" i="92"/>
  <c r="C9745" i="92"/>
  <c r="H9745" i="92"/>
  <c r="C9746" i="92"/>
  <c r="H9746" i="92"/>
  <c r="C9747" i="92"/>
  <c r="H9747" i="92"/>
  <c r="C9748" i="92"/>
  <c r="H9748" i="92"/>
  <c r="C9749" i="92"/>
  <c r="H9749" i="92"/>
  <c r="C9750" i="92"/>
  <c r="H9750" i="92"/>
  <c r="C9752" i="92"/>
  <c r="H9752" i="92"/>
  <c r="C9753" i="92"/>
  <c r="H9753" i="92"/>
  <c r="C9754" i="92"/>
  <c r="H9754" i="92"/>
  <c r="C9755" i="92"/>
  <c r="H9755" i="92"/>
  <c r="C9756" i="92"/>
  <c r="H9756" i="92"/>
  <c r="C9757" i="92"/>
  <c r="H9757" i="92"/>
  <c r="C9758" i="92"/>
  <c r="H9758" i="92"/>
  <c r="C9759" i="92"/>
  <c r="H9759" i="92"/>
  <c r="C9760" i="92"/>
  <c r="H9760" i="92"/>
  <c r="C9761" i="92"/>
  <c r="H9761" i="92"/>
  <c r="C9762" i="92"/>
  <c r="H9762" i="92"/>
  <c r="C9763" i="92"/>
  <c r="H9763" i="92"/>
  <c r="C9764" i="92"/>
  <c r="H9764" i="92"/>
  <c r="C9765" i="92"/>
  <c r="H9765" i="92"/>
  <c r="C9766" i="92"/>
  <c r="H9766" i="92"/>
  <c r="C9767" i="92"/>
  <c r="H9767" i="92"/>
  <c r="C9768" i="92"/>
  <c r="H9768" i="92"/>
  <c r="C9769" i="92"/>
  <c r="H9769" i="92"/>
  <c r="C9770" i="92"/>
  <c r="H9770" i="92"/>
  <c r="C9771" i="92"/>
  <c r="H9771" i="92"/>
  <c r="C9772" i="92"/>
  <c r="H9772" i="92"/>
  <c r="C9773" i="92"/>
  <c r="H9773" i="92"/>
  <c r="C9774" i="92"/>
  <c r="H9774" i="92"/>
  <c r="C9775" i="92"/>
  <c r="H9775" i="92"/>
  <c r="C9776" i="92"/>
  <c r="H9776" i="92"/>
  <c r="C9777" i="92"/>
  <c r="H9777" i="92"/>
  <c r="C9778" i="92"/>
  <c r="H9778" i="92"/>
  <c r="C9779" i="92"/>
  <c r="H9779" i="92"/>
  <c r="C9780" i="92"/>
  <c r="H9780" i="92"/>
  <c r="C9781" i="92"/>
  <c r="H9781" i="92"/>
  <c r="C9782" i="92"/>
  <c r="H9782" i="92"/>
  <c r="C9783" i="92"/>
  <c r="H9783" i="92"/>
  <c r="C9784" i="92"/>
  <c r="H9784" i="92"/>
  <c r="C9785" i="92"/>
  <c r="H9785" i="92"/>
  <c r="C9786" i="92"/>
  <c r="H9786" i="92"/>
  <c r="C9787" i="92"/>
  <c r="H9787" i="92"/>
  <c r="C9788" i="92"/>
  <c r="H9788" i="92"/>
  <c r="C9789" i="92"/>
  <c r="H9789" i="92"/>
  <c r="C9790" i="92"/>
  <c r="H9790" i="92"/>
  <c r="C9791" i="92"/>
  <c r="H9791" i="92"/>
  <c r="C9792" i="92"/>
  <c r="H9792" i="92"/>
  <c r="C9793" i="92"/>
  <c r="H9793" i="92"/>
  <c r="C9794" i="92"/>
  <c r="H9794" i="92"/>
  <c r="C9795" i="92"/>
  <c r="H9795" i="92"/>
  <c r="C9796" i="92"/>
  <c r="H9796" i="92"/>
  <c r="C9797" i="92"/>
  <c r="H9797" i="92"/>
  <c r="C9798" i="92"/>
  <c r="H9798" i="92"/>
  <c r="C9799" i="92"/>
  <c r="H9799" i="92"/>
  <c r="C9800" i="92"/>
  <c r="H9800" i="92"/>
  <c r="C9801" i="92"/>
  <c r="H9801" i="92"/>
  <c r="C9806" i="92"/>
  <c r="H9806" i="92"/>
  <c r="C9807" i="92"/>
  <c r="H9807" i="92"/>
  <c r="C9808" i="92"/>
  <c r="H9808" i="92"/>
  <c r="C9809" i="92"/>
  <c r="H9809" i="92"/>
  <c r="C9810" i="92"/>
  <c r="H9810" i="92"/>
  <c r="C9811" i="92"/>
  <c r="H9811" i="92"/>
  <c r="C9812" i="92"/>
  <c r="H9812" i="92"/>
  <c r="C9813" i="92"/>
  <c r="H9813" i="92"/>
  <c r="C9814" i="92"/>
  <c r="H9814" i="92"/>
  <c r="C9815" i="92"/>
  <c r="H9815" i="92"/>
  <c r="C9816" i="92"/>
  <c r="H9816" i="92"/>
  <c r="C9817" i="92"/>
  <c r="H9817" i="92"/>
  <c r="C9818" i="92"/>
  <c r="H9818" i="92"/>
  <c r="C9819" i="92"/>
  <c r="H9819" i="92"/>
  <c r="C9820" i="92"/>
  <c r="H9820" i="92"/>
  <c r="C9821" i="92"/>
  <c r="H9821" i="92"/>
  <c r="C9822" i="92"/>
  <c r="H9822" i="92"/>
  <c r="C9823" i="92"/>
  <c r="H9823" i="92"/>
  <c r="C9824" i="92"/>
  <c r="H9824" i="92"/>
  <c r="C9825" i="92"/>
  <c r="H9825" i="92"/>
  <c r="C9826" i="92"/>
  <c r="H9826" i="92"/>
  <c r="C9827" i="92"/>
  <c r="H9827" i="92"/>
  <c r="C9828" i="92"/>
  <c r="H9828" i="92"/>
  <c r="C9829" i="92"/>
  <c r="H9829" i="92"/>
  <c r="C9830" i="92"/>
  <c r="H9830" i="92"/>
  <c r="C9831" i="92"/>
  <c r="H9831" i="92"/>
  <c r="C9832" i="92"/>
  <c r="H9832" i="92"/>
  <c r="C9833" i="92"/>
  <c r="H9833" i="92"/>
  <c r="C9834" i="92"/>
  <c r="H9834" i="92"/>
  <c r="C9835" i="92"/>
  <c r="H9835" i="92"/>
  <c r="C9836" i="92"/>
  <c r="H9836" i="92"/>
  <c r="C9837" i="92"/>
  <c r="H9837" i="92"/>
  <c r="C9838" i="92"/>
  <c r="H9838" i="92"/>
  <c r="C9839" i="92"/>
  <c r="H9839" i="92"/>
  <c r="C9840" i="92"/>
  <c r="H9840" i="92"/>
  <c r="C9841" i="92"/>
  <c r="H9841" i="92"/>
  <c r="C9842" i="92"/>
  <c r="H9842" i="92"/>
  <c r="C9843" i="92"/>
  <c r="H9843" i="92"/>
  <c r="C9844" i="92"/>
  <c r="H9844" i="92"/>
  <c r="C9845" i="92"/>
  <c r="H9845" i="92"/>
  <c r="C9846" i="92"/>
  <c r="H9846" i="92"/>
  <c r="C9847" i="92"/>
  <c r="H9847" i="92"/>
  <c r="C9848" i="92"/>
  <c r="H9848" i="92"/>
  <c r="C9849" i="92"/>
  <c r="H9849" i="92"/>
  <c r="C9850" i="92"/>
  <c r="H9850" i="92"/>
  <c r="C9851" i="92"/>
  <c r="H9851" i="92"/>
  <c r="C9852" i="92"/>
  <c r="H9852" i="92"/>
  <c r="C9853" i="92"/>
  <c r="H9853" i="92"/>
  <c r="C9854" i="92"/>
  <c r="H9854" i="92"/>
  <c r="C9855" i="92"/>
  <c r="H9855" i="92"/>
  <c r="C9856" i="92"/>
  <c r="H9856" i="92"/>
  <c r="C9980" i="92"/>
  <c r="H9980" i="92"/>
  <c r="C9981" i="92"/>
  <c r="H9981" i="92"/>
  <c r="C9982" i="92"/>
  <c r="H9982" i="92"/>
  <c r="C9983" i="92"/>
  <c r="H9983" i="92"/>
  <c r="C9984" i="92"/>
  <c r="H9984" i="92"/>
  <c r="C9985" i="92"/>
  <c r="H9985" i="92"/>
  <c r="C9986" i="92"/>
  <c r="H9986" i="92"/>
  <c r="C9987" i="92"/>
  <c r="H9987" i="92"/>
  <c r="C9988" i="92"/>
  <c r="H9988" i="92"/>
  <c r="C9989" i="92"/>
  <c r="H9989" i="92"/>
  <c r="C9990" i="92"/>
  <c r="H9990" i="92"/>
  <c r="C9991" i="92"/>
  <c r="H9991" i="92"/>
  <c r="C9992" i="92"/>
  <c r="H9992" i="92"/>
  <c r="C9993" i="92"/>
  <c r="H9993" i="92"/>
  <c r="C9994" i="92"/>
  <c r="H9994" i="92"/>
  <c r="C9995" i="92"/>
  <c r="H9995" i="92"/>
  <c r="C9996" i="92"/>
  <c r="H9996" i="92"/>
  <c r="C9997" i="92"/>
  <c r="H9997" i="92"/>
  <c r="C9998" i="92"/>
  <c r="H9998" i="92"/>
  <c r="C9999" i="92"/>
  <c r="H9999" i="92"/>
  <c r="C10000" i="92"/>
  <c r="H10000" i="92"/>
  <c r="C10001" i="92"/>
  <c r="H10001" i="92"/>
  <c r="C10002" i="92"/>
  <c r="H10002" i="92"/>
  <c r="C10003" i="92"/>
  <c r="H10003" i="92"/>
  <c r="C10004" i="92"/>
  <c r="H10004" i="92"/>
  <c r="C10005" i="92"/>
  <c r="H10005" i="92"/>
  <c r="C10006" i="92"/>
  <c r="H10006" i="92"/>
  <c r="C10007" i="92"/>
  <c r="H10007" i="92"/>
  <c r="C10008" i="92"/>
  <c r="H10008" i="92"/>
  <c r="C10009" i="92"/>
  <c r="H10009" i="92"/>
  <c r="C10010" i="92"/>
  <c r="H10010" i="92"/>
  <c r="C10011" i="92"/>
  <c r="H10011" i="92"/>
  <c r="C10012" i="92"/>
  <c r="H10012" i="92"/>
  <c r="C10013" i="92"/>
  <c r="H10013" i="92"/>
  <c r="C10014" i="92"/>
  <c r="H10014" i="92"/>
  <c r="C10015" i="92"/>
  <c r="H10015" i="92"/>
  <c r="C10016" i="92"/>
  <c r="H10016" i="92"/>
  <c r="C10017" i="92"/>
  <c r="H10017" i="92"/>
  <c r="C10018" i="92"/>
  <c r="H10018" i="92"/>
  <c r="C10019" i="92"/>
  <c r="H10019" i="92"/>
  <c r="C10020" i="92"/>
  <c r="H10020" i="92"/>
  <c r="C10021" i="92"/>
  <c r="H10021" i="92"/>
  <c r="C10022" i="92"/>
  <c r="H10022" i="92"/>
  <c r="C10023" i="92"/>
  <c r="H10023" i="92"/>
  <c r="C10024" i="92"/>
  <c r="H10024" i="92"/>
  <c r="H10026" i="92"/>
  <c r="H10027" i="92"/>
  <c r="H10028" i="92"/>
  <c r="H10029" i="92"/>
  <c r="H10030" i="92"/>
  <c r="H10031" i="92"/>
  <c r="H10032" i="92"/>
  <c r="H10033" i="92"/>
  <c r="H10034" i="92"/>
  <c r="H10035" i="92"/>
  <c r="H10036" i="92"/>
  <c r="H10037" i="92"/>
  <c r="H10038" i="92"/>
  <c r="H10039" i="92"/>
  <c r="C10040" i="92"/>
  <c r="H10040" i="92"/>
  <c r="C10041" i="92"/>
  <c r="H10041" i="92"/>
  <c r="C10042" i="92"/>
  <c r="H10042" i="92"/>
  <c r="C10043" i="92"/>
  <c r="H10043" i="92"/>
  <c r="C10044" i="92"/>
  <c r="H10044" i="92"/>
  <c r="C10045" i="92"/>
  <c r="H10045" i="92"/>
  <c r="C10046" i="92"/>
  <c r="H10046" i="92"/>
  <c r="C10047" i="92"/>
  <c r="H10047" i="92"/>
  <c r="C10048" i="92"/>
  <c r="H10048" i="92"/>
  <c r="C10049" i="92"/>
  <c r="H10049" i="92"/>
  <c r="C10050" i="92"/>
  <c r="H10050" i="92"/>
  <c r="C10051" i="92"/>
  <c r="H10051" i="92"/>
  <c r="C10052" i="92"/>
  <c r="H10052" i="92"/>
  <c r="C10053" i="92"/>
  <c r="H10053" i="92"/>
  <c r="C10054" i="92"/>
  <c r="H10054" i="92"/>
  <c r="C10055" i="92"/>
  <c r="H10055" i="92"/>
  <c r="C10056" i="92"/>
  <c r="H10056" i="92"/>
  <c r="C10057" i="92"/>
  <c r="H10057" i="92"/>
  <c r="C10058" i="92"/>
  <c r="H10058" i="92"/>
  <c r="C10059" i="92"/>
  <c r="H10059" i="92"/>
  <c r="C10060" i="92"/>
  <c r="H10060" i="92"/>
  <c r="C10061" i="92"/>
  <c r="H10061" i="92"/>
  <c r="C10062" i="92"/>
  <c r="H10062" i="92"/>
  <c r="C10063" i="92"/>
  <c r="H10063" i="92"/>
  <c r="C10064" i="92"/>
  <c r="H10064" i="92"/>
  <c r="C10065" i="92"/>
  <c r="H10065" i="92"/>
  <c r="C10066" i="92"/>
  <c r="H10066" i="92"/>
  <c r="C10067" i="92"/>
  <c r="H10067" i="92"/>
  <c r="C10068" i="92"/>
  <c r="H10068" i="92"/>
  <c r="C10069" i="92"/>
  <c r="H10069" i="92"/>
  <c r="C10070" i="92"/>
  <c r="H10070" i="92"/>
  <c r="C10071" i="92"/>
  <c r="H10071" i="92"/>
  <c r="C10072" i="92"/>
  <c r="H10072" i="92"/>
  <c r="C10073" i="92"/>
  <c r="H10073" i="92"/>
  <c r="C10074" i="92"/>
  <c r="H10074" i="92"/>
  <c r="C10075" i="92"/>
  <c r="H10075" i="92"/>
  <c r="C10076" i="92"/>
  <c r="H10076" i="92"/>
  <c r="C10077" i="92"/>
  <c r="H10077" i="92"/>
  <c r="C10078" i="92"/>
  <c r="H10078" i="92"/>
  <c r="C10079" i="92"/>
  <c r="H10079" i="92"/>
  <c r="C10080" i="92"/>
  <c r="H10080" i="92"/>
  <c r="C10081" i="92"/>
  <c r="H10081" i="92"/>
  <c r="C10082" i="92"/>
  <c r="H10082" i="92"/>
  <c r="C10083" i="92"/>
  <c r="H10083" i="92"/>
  <c r="C10084" i="92"/>
  <c r="H10084" i="92"/>
  <c r="C10085" i="92"/>
  <c r="H10085" i="92"/>
  <c r="C10086" i="92"/>
  <c r="H10086" i="92"/>
  <c r="C10087" i="92"/>
  <c r="H10087" i="92"/>
  <c r="C10088" i="92"/>
  <c r="H10088" i="92"/>
  <c r="C10089" i="92"/>
  <c r="H10089" i="92"/>
  <c r="C10090" i="92"/>
  <c r="H10090" i="92"/>
  <c r="C10091" i="92"/>
  <c r="H10091" i="92"/>
  <c r="C10092" i="92"/>
  <c r="H10092" i="92"/>
  <c r="C10093" i="92"/>
  <c r="H10093" i="92"/>
  <c r="C10094" i="92"/>
  <c r="H10094" i="92"/>
  <c r="C10095" i="92"/>
  <c r="H10095" i="92"/>
  <c r="C10096" i="92"/>
  <c r="H10096" i="92"/>
  <c r="C10097" i="92"/>
  <c r="H10097" i="92"/>
  <c r="C10098" i="92"/>
  <c r="H10098" i="92"/>
  <c r="C10099" i="92"/>
  <c r="H10099" i="92"/>
  <c r="C10100" i="92"/>
  <c r="H10100" i="92"/>
  <c r="C10101" i="92"/>
  <c r="H10101" i="92"/>
  <c r="C10102" i="92"/>
  <c r="H10102" i="92"/>
  <c r="C10103" i="92"/>
  <c r="H10103" i="92"/>
  <c r="C10104" i="92"/>
  <c r="H10104" i="92"/>
  <c r="C10105" i="92"/>
  <c r="H10105" i="92"/>
  <c r="C10106" i="92"/>
  <c r="H10106" i="92"/>
  <c r="C10107" i="92"/>
  <c r="H10107" i="92"/>
  <c r="C10108" i="92"/>
  <c r="H10108" i="92"/>
  <c r="C10109" i="92"/>
  <c r="H10109" i="92"/>
  <c r="C10110" i="92"/>
  <c r="H10110" i="92"/>
  <c r="C10111" i="92"/>
  <c r="H10111" i="92"/>
  <c r="C10112" i="92"/>
  <c r="H10112" i="92"/>
  <c r="C10113" i="92"/>
  <c r="H10113" i="92"/>
  <c r="C10114" i="92"/>
  <c r="H10114" i="92"/>
  <c r="C10115" i="92"/>
  <c r="H10115" i="92"/>
  <c r="C10116" i="92"/>
  <c r="H10116" i="92"/>
  <c r="C10117" i="92"/>
  <c r="H10117" i="92"/>
  <c r="C10118" i="92"/>
  <c r="H10118" i="92"/>
  <c r="C10119" i="92"/>
  <c r="H10119" i="92"/>
  <c r="C10120" i="92"/>
  <c r="H10120" i="92"/>
  <c r="C10121" i="92"/>
  <c r="H10121" i="92"/>
  <c r="C10122" i="92"/>
  <c r="H10122" i="92"/>
  <c r="C10123" i="92"/>
  <c r="H10123" i="92"/>
  <c r="C10124" i="92"/>
  <c r="H10124" i="92"/>
  <c r="C10125" i="92"/>
  <c r="H10125" i="92"/>
  <c r="C10126" i="92"/>
  <c r="H10126" i="92"/>
  <c r="C10127" i="92"/>
  <c r="H10127" i="92"/>
  <c r="C9232" i="92"/>
  <c r="B9232" i="92"/>
  <c r="K9232" i="92" s="1"/>
  <c r="A116" i="74"/>
  <c r="D116" i="74"/>
  <c r="E116" i="74"/>
  <c r="E122" i="3" s="1"/>
  <c r="B116" i="74"/>
  <c r="F118" i="97" s="1"/>
  <c r="A117" i="74"/>
  <c r="D117" i="74"/>
  <c r="E117" i="74"/>
  <c r="B117" i="74"/>
  <c r="A118" i="74"/>
  <c r="D118" i="74"/>
  <c r="D124" i="3" s="1"/>
  <c r="E118" i="74"/>
  <c r="B118" i="74"/>
  <c r="C9153" i="92"/>
  <c r="C9154" i="92"/>
  <c r="C9155" i="92"/>
  <c r="C9156" i="92"/>
  <c r="C9157" i="92"/>
  <c r="C9158" i="92"/>
  <c r="C9159" i="92"/>
  <c r="C9160" i="92"/>
  <c r="C9161" i="92"/>
  <c r="C9162" i="92"/>
  <c r="C9163" i="92"/>
  <c r="C9164" i="92"/>
  <c r="C9165" i="92"/>
  <c r="C9166" i="92"/>
  <c r="C9167" i="92"/>
  <c r="C9168" i="92"/>
  <c r="C9169" i="92"/>
  <c r="C9170" i="92"/>
  <c r="C9171" i="92"/>
  <c r="C9172" i="92"/>
  <c r="C9173" i="92"/>
  <c r="C9174" i="92"/>
  <c r="C9175" i="92"/>
  <c r="C9176" i="92"/>
  <c r="C9177" i="92"/>
  <c r="C9178" i="92"/>
  <c r="C9179" i="92"/>
  <c r="C9180" i="92"/>
  <c r="C9181" i="92"/>
  <c r="C9182" i="92"/>
  <c r="C9183" i="92"/>
  <c r="C9184" i="92"/>
  <c r="C9185" i="92"/>
  <c r="C9186" i="92"/>
  <c r="C9187" i="92"/>
  <c r="C9188" i="92"/>
  <c r="C9189" i="92"/>
  <c r="C9190" i="92"/>
  <c r="C9231" i="92"/>
  <c r="C9233" i="92"/>
  <c r="C9104" i="92"/>
  <c r="C9105" i="92"/>
  <c r="C9106" i="92"/>
  <c r="C9107" i="92"/>
  <c r="C9108" i="92"/>
  <c r="C9109" i="92"/>
  <c r="C9110" i="92"/>
  <c r="C9111" i="92"/>
  <c r="C9112" i="92"/>
  <c r="C9113" i="92"/>
  <c r="C9114" i="92"/>
  <c r="C9115" i="92"/>
  <c r="C9116" i="92"/>
  <c r="C9117" i="92"/>
  <c r="C9118" i="92"/>
  <c r="C9119" i="92"/>
  <c r="C9120" i="92"/>
  <c r="C9121" i="92"/>
  <c r="C9122" i="92"/>
  <c r="C9123" i="92"/>
  <c r="C9124" i="92"/>
  <c r="C9125" i="92"/>
  <c r="C9126" i="92"/>
  <c r="C9127" i="92"/>
  <c r="C9128" i="92"/>
  <c r="C9129" i="92"/>
  <c r="C9130" i="92"/>
  <c r="C9131" i="92"/>
  <c r="C9132" i="92"/>
  <c r="C9133" i="92"/>
  <c r="C9134" i="92"/>
  <c r="C9135" i="92"/>
  <c r="C9136" i="92"/>
  <c r="C9137" i="92"/>
  <c r="C9138" i="92"/>
  <c r="C9139" i="92"/>
  <c r="C9140" i="92"/>
  <c r="C9141" i="92"/>
  <c r="C9142" i="92"/>
  <c r="C9143" i="92"/>
  <c r="C9144" i="92"/>
  <c r="C9145" i="92"/>
  <c r="C9146" i="92"/>
  <c r="C9147" i="92"/>
  <c r="C9148" i="92"/>
  <c r="C9149" i="92"/>
  <c r="C9150" i="92"/>
  <c r="C9151" i="92"/>
  <c r="C9152" i="92"/>
  <c r="C9103" i="92"/>
  <c r="C9102" i="92"/>
  <c r="C9101" i="92"/>
  <c r="C9100" i="92"/>
  <c r="C9099" i="92"/>
  <c r="C9098" i="92"/>
  <c r="C9097" i="92"/>
  <c r="C9096" i="92"/>
  <c r="H9095" i="92"/>
  <c r="C9095" i="92"/>
  <c r="C9094" i="92"/>
  <c r="C9093" i="92"/>
  <c r="C9092" i="92"/>
  <c r="C9091" i="92"/>
  <c r="C9090" i="92"/>
  <c r="C9089" i="92"/>
  <c r="C9088" i="92"/>
  <c r="B9083" i="92"/>
  <c r="C9083" i="92"/>
  <c r="H9083" i="92"/>
  <c r="C9061" i="92"/>
  <c r="C9060" i="92"/>
  <c r="C9062" i="92"/>
  <c r="C9063" i="92"/>
  <c r="C9064" i="92"/>
  <c r="C9065" i="92"/>
  <c r="C9066" i="92"/>
  <c r="C9067" i="92"/>
  <c r="C9068" i="92"/>
  <c r="C9069" i="92"/>
  <c r="C9070" i="92"/>
  <c r="C9071" i="92"/>
  <c r="C9072" i="92"/>
  <c r="C9073" i="92"/>
  <c r="C9074" i="92"/>
  <c r="C9075" i="92"/>
  <c r="C9076" i="92"/>
  <c r="C9077" i="92"/>
  <c r="C9078" i="92"/>
  <c r="C9079" i="92"/>
  <c r="C9080" i="92"/>
  <c r="C9081" i="92"/>
  <c r="C9082" i="92"/>
  <c r="C9084" i="92"/>
  <c r="C9085" i="92"/>
  <c r="C9086" i="92"/>
  <c r="C9087" i="92"/>
  <c r="C9052" i="92"/>
  <c r="C9059" i="92"/>
  <c r="C9058" i="92"/>
  <c r="C9057" i="92"/>
  <c r="C9056" i="92"/>
  <c r="C9055" i="92"/>
  <c r="C9054" i="92"/>
  <c r="C9053" i="92"/>
  <c r="C9043" i="92"/>
  <c r="C9044" i="92"/>
  <c r="C9045" i="92"/>
  <c r="C9046" i="92"/>
  <c r="H9046" i="92"/>
  <c r="C9047" i="92"/>
  <c r="H9047" i="92"/>
  <c r="C9048" i="92"/>
  <c r="C9049" i="92"/>
  <c r="C9050" i="92"/>
  <c r="C9051" i="92"/>
  <c r="C9039" i="92"/>
  <c r="C9040" i="92"/>
  <c r="C9041" i="92"/>
  <c r="C9042" i="92"/>
  <c r="C8979" i="92"/>
  <c r="C8980" i="92"/>
  <c r="C8981" i="92"/>
  <c r="C8982" i="92"/>
  <c r="C8983" i="92"/>
  <c r="C8984" i="92"/>
  <c r="C8985" i="92"/>
  <c r="C8966" i="92"/>
  <c r="C8967" i="92"/>
  <c r="C8927" i="92"/>
  <c r="C8928" i="92"/>
  <c r="C8929" i="92"/>
  <c r="C8930" i="92"/>
  <c r="C8931" i="92"/>
  <c r="B8927" i="92"/>
  <c r="B8928" i="92"/>
  <c r="B8929" i="92"/>
  <c r="B8930" i="92"/>
  <c r="B8931" i="92"/>
  <c r="C8926" i="92"/>
  <c r="C8903" i="92"/>
  <c r="C8892" i="92"/>
  <c r="C8893" i="92"/>
  <c r="C8894" i="92"/>
  <c r="C8895" i="92"/>
  <c r="C8896" i="92"/>
  <c r="C8897" i="92"/>
  <c r="C8898" i="92"/>
  <c r="C8899" i="92"/>
  <c r="C8900" i="92"/>
  <c r="C8901" i="92"/>
  <c r="C8902" i="92"/>
  <c r="B8932" i="92"/>
  <c r="C8807" i="92"/>
  <c r="C8808" i="92"/>
  <c r="C8809" i="92"/>
  <c r="C8810" i="92"/>
  <c r="C8811" i="92"/>
  <c r="C8812" i="92"/>
  <c r="C8813" i="92"/>
  <c r="C8814" i="92"/>
  <c r="C8815" i="92"/>
  <c r="C8816" i="92"/>
  <c r="C8817" i="92"/>
  <c r="C8818" i="92"/>
  <c r="C8819" i="92"/>
  <c r="C8820" i="92"/>
  <c r="C8821" i="92"/>
  <c r="C8822" i="92"/>
  <c r="C8823" i="92"/>
  <c r="C8824" i="92"/>
  <c r="C8825" i="92"/>
  <c r="C8826" i="92"/>
  <c r="C8827" i="92"/>
  <c r="C8828" i="92"/>
  <c r="C8829" i="92"/>
  <c r="C8830" i="92"/>
  <c r="C8831" i="92"/>
  <c r="C8832" i="92"/>
  <c r="C8833" i="92"/>
  <c r="C8834" i="92"/>
  <c r="C8835" i="92"/>
  <c r="C8788" i="92"/>
  <c r="C8789" i="92"/>
  <c r="C8790" i="92"/>
  <c r="C8791" i="92"/>
  <c r="C8792" i="92"/>
  <c r="C8793" i="92"/>
  <c r="C8794" i="92"/>
  <c r="C8795" i="92"/>
  <c r="C8796" i="92"/>
  <c r="C8797" i="92"/>
  <c r="C8798" i="92"/>
  <c r="C8779" i="92"/>
  <c r="C8780" i="92"/>
  <c r="C8781" i="92"/>
  <c r="C8782" i="92"/>
  <c r="C8783" i="92"/>
  <c r="C8784" i="92"/>
  <c r="C8785" i="92"/>
  <c r="C8786" i="92"/>
  <c r="C8787" i="92"/>
  <c r="C8776" i="92"/>
  <c r="C8777" i="92"/>
  <c r="C8778" i="92"/>
  <c r="B8701" i="92"/>
  <c r="C8701" i="92"/>
  <c r="B8702" i="92"/>
  <c r="C8702" i="92"/>
  <c r="C8690" i="92"/>
  <c r="C8691" i="92"/>
  <c r="C8692" i="92"/>
  <c r="C8693" i="92"/>
  <c r="C8694" i="92"/>
  <c r="C8695" i="92"/>
  <c r="C8696" i="92"/>
  <c r="C8697" i="92"/>
  <c r="C8698" i="92"/>
  <c r="C8699" i="92"/>
  <c r="C8700" i="92"/>
  <c r="C8679" i="92"/>
  <c r="C8680" i="92"/>
  <c r="C8681" i="92"/>
  <c r="B192" i="83"/>
  <c r="BA192" i="83"/>
  <c r="BB192" i="83" s="1"/>
  <c r="AZ192" i="83"/>
  <c r="AY192" i="83"/>
  <c r="AX192" i="83"/>
  <c r="AW192" i="83"/>
  <c r="AV192" i="83"/>
  <c r="AU192" i="83"/>
  <c r="AT192" i="83"/>
  <c r="AS192" i="83"/>
  <c r="AR192" i="83"/>
  <c r="AQ192" i="83"/>
  <c r="AP192" i="83"/>
  <c r="AO192" i="83"/>
  <c r="AN192" i="83"/>
  <c r="AM192" i="83"/>
  <c r="AL192" i="83"/>
  <c r="AK192" i="83"/>
  <c r="AJ192" i="83"/>
  <c r="AI192" i="83"/>
  <c r="AH192" i="83"/>
  <c r="AG192" i="83"/>
  <c r="AF192" i="83"/>
  <c r="AE192" i="83"/>
  <c r="AD192" i="83"/>
  <c r="AC192" i="83"/>
  <c r="AB192" i="83"/>
  <c r="AA192" i="83"/>
  <c r="Z192" i="83"/>
  <c r="Y192" i="83"/>
  <c r="X192" i="83"/>
  <c r="W192" i="83"/>
  <c r="V192" i="83"/>
  <c r="U192" i="83"/>
  <c r="T192" i="83"/>
  <c r="S192" i="83"/>
  <c r="R192" i="83"/>
  <c r="Q192" i="83"/>
  <c r="P192" i="83"/>
  <c r="O192" i="83"/>
  <c r="N192" i="83"/>
  <c r="M192" i="83"/>
  <c r="L192" i="83"/>
  <c r="K192" i="83"/>
  <c r="J192" i="83"/>
  <c r="I192" i="83"/>
  <c r="H192" i="83"/>
  <c r="G192" i="83"/>
  <c r="F192" i="83"/>
  <c r="E192" i="83"/>
  <c r="D192" i="83"/>
  <c r="C192" i="83"/>
  <c r="B191" i="83"/>
  <c r="BA191" i="83"/>
  <c r="BB191" i="83" s="1"/>
  <c r="AZ191" i="83"/>
  <c r="AY191" i="83"/>
  <c r="AX191" i="83"/>
  <c r="AW191" i="83"/>
  <c r="AV191" i="83"/>
  <c r="AU191" i="83"/>
  <c r="AT191" i="83"/>
  <c r="AS191" i="83"/>
  <c r="AR191" i="83"/>
  <c r="AQ191" i="83"/>
  <c r="AP191" i="83"/>
  <c r="AO191" i="83"/>
  <c r="AN191" i="83"/>
  <c r="AM191" i="83"/>
  <c r="AL191" i="83"/>
  <c r="AK191" i="83"/>
  <c r="AJ191" i="83"/>
  <c r="AI191" i="83"/>
  <c r="AH191" i="83"/>
  <c r="AG191" i="83"/>
  <c r="AF191" i="83"/>
  <c r="AE191" i="83"/>
  <c r="AD191" i="83"/>
  <c r="AC191" i="83"/>
  <c r="AB191" i="83"/>
  <c r="AA191" i="83"/>
  <c r="Z191" i="83"/>
  <c r="Y191" i="83"/>
  <c r="X191" i="83"/>
  <c r="W191" i="83"/>
  <c r="V191" i="83"/>
  <c r="U191" i="83"/>
  <c r="T191" i="83"/>
  <c r="S191" i="83"/>
  <c r="R191" i="83"/>
  <c r="Q191" i="83"/>
  <c r="P191" i="83"/>
  <c r="O191" i="83"/>
  <c r="N191" i="83"/>
  <c r="M191" i="83"/>
  <c r="L191" i="83"/>
  <c r="K191" i="83"/>
  <c r="J191" i="83"/>
  <c r="I191" i="83"/>
  <c r="H191" i="83"/>
  <c r="G191" i="83"/>
  <c r="F191" i="83"/>
  <c r="E191" i="83"/>
  <c r="D191" i="83"/>
  <c r="C191" i="83"/>
  <c r="B190" i="83"/>
  <c r="BA190" i="83"/>
  <c r="BB190" i="83" s="1"/>
  <c r="AZ190" i="83"/>
  <c r="AY190" i="83"/>
  <c r="AX190" i="83"/>
  <c r="AW190" i="83"/>
  <c r="AV190" i="83"/>
  <c r="AU190" i="83"/>
  <c r="AT190" i="83"/>
  <c r="AS190" i="83"/>
  <c r="AR190" i="83"/>
  <c r="AQ190" i="83"/>
  <c r="AP190" i="83"/>
  <c r="AO190" i="83"/>
  <c r="AN190" i="83"/>
  <c r="AM190" i="83"/>
  <c r="AL190" i="83"/>
  <c r="AK190" i="83"/>
  <c r="AJ190" i="83"/>
  <c r="AI190" i="83"/>
  <c r="AH190" i="83"/>
  <c r="AG190" i="83"/>
  <c r="AF190" i="83"/>
  <c r="AE190" i="83"/>
  <c r="AD190" i="83"/>
  <c r="AC190" i="83"/>
  <c r="AB190" i="83"/>
  <c r="AA190" i="83"/>
  <c r="Z190" i="83"/>
  <c r="Y190" i="83"/>
  <c r="X190" i="83"/>
  <c r="W190" i="83"/>
  <c r="V190" i="83"/>
  <c r="U190" i="83"/>
  <c r="T190" i="83"/>
  <c r="S190" i="83"/>
  <c r="R190" i="83"/>
  <c r="Q190" i="83"/>
  <c r="P190" i="83"/>
  <c r="O190" i="83"/>
  <c r="N190" i="83"/>
  <c r="M190" i="83"/>
  <c r="L190" i="83"/>
  <c r="K190" i="83"/>
  <c r="J190" i="83"/>
  <c r="I190" i="83"/>
  <c r="H190" i="83"/>
  <c r="G190" i="83"/>
  <c r="F190" i="83"/>
  <c r="E190" i="83"/>
  <c r="D190" i="83"/>
  <c r="C190" i="83"/>
  <c r="B189" i="83"/>
  <c r="BA189" i="83" s="1"/>
  <c r="BB189" i="83" s="1"/>
  <c r="AZ189" i="83"/>
  <c r="AY189" i="83"/>
  <c r="AX189" i="83"/>
  <c r="AW189" i="83"/>
  <c r="AV189" i="83"/>
  <c r="AU189" i="83"/>
  <c r="AT189" i="83"/>
  <c r="AS189" i="83"/>
  <c r="AR189" i="83"/>
  <c r="AQ189" i="83"/>
  <c r="AP189" i="83"/>
  <c r="AO189" i="83"/>
  <c r="AN189" i="83"/>
  <c r="AM189" i="83"/>
  <c r="AL189" i="83"/>
  <c r="AK189" i="83"/>
  <c r="AJ189" i="83"/>
  <c r="AI189" i="83"/>
  <c r="AH189" i="83"/>
  <c r="AG189" i="83"/>
  <c r="AF189" i="83"/>
  <c r="AE189" i="83"/>
  <c r="AD189" i="83"/>
  <c r="AC189" i="83"/>
  <c r="AB189" i="83"/>
  <c r="AA189" i="83"/>
  <c r="Z189" i="83"/>
  <c r="Y189" i="83"/>
  <c r="X189" i="83"/>
  <c r="W189" i="83"/>
  <c r="V189" i="83"/>
  <c r="U189" i="83"/>
  <c r="T189" i="83"/>
  <c r="S189" i="83"/>
  <c r="R189" i="83"/>
  <c r="Q189" i="83"/>
  <c r="P189" i="83"/>
  <c r="O189" i="83"/>
  <c r="N189" i="83"/>
  <c r="M189" i="83"/>
  <c r="L189" i="83"/>
  <c r="K189" i="83"/>
  <c r="J189" i="83"/>
  <c r="I189" i="83"/>
  <c r="H189" i="83"/>
  <c r="G189" i="83"/>
  <c r="F189" i="83"/>
  <c r="E189" i="83"/>
  <c r="D189" i="83"/>
  <c r="C189" i="83"/>
  <c r="B188" i="83"/>
  <c r="BA188" i="83" s="1"/>
  <c r="BB188" i="83" s="1"/>
  <c r="AZ188" i="83"/>
  <c r="AY188" i="83"/>
  <c r="AX188" i="83"/>
  <c r="AW188" i="83"/>
  <c r="AV188" i="83"/>
  <c r="AU188" i="83"/>
  <c r="AT188" i="83"/>
  <c r="AS188" i="83"/>
  <c r="AR188" i="83"/>
  <c r="AQ188" i="83"/>
  <c r="AP188" i="83"/>
  <c r="AO188" i="83"/>
  <c r="AN188" i="83"/>
  <c r="AM188" i="83"/>
  <c r="AL188" i="83"/>
  <c r="AK188" i="83"/>
  <c r="AJ188" i="83"/>
  <c r="AI188" i="83"/>
  <c r="AH188" i="83"/>
  <c r="AG188" i="83"/>
  <c r="AF188" i="83"/>
  <c r="AE188" i="83"/>
  <c r="AD188" i="83"/>
  <c r="AC188" i="83"/>
  <c r="AB188" i="83"/>
  <c r="AA188" i="83"/>
  <c r="Z188" i="83"/>
  <c r="Y188" i="83"/>
  <c r="X188" i="83"/>
  <c r="W188" i="83"/>
  <c r="V188" i="83"/>
  <c r="U188" i="83"/>
  <c r="T188" i="83"/>
  <c r="S188" i="83"/>
  <c r="R188" i="83"/>
  <c r="Q188" i="83"/>
  <c r="P188" i="83"/>
  <c r="O188" i="83"/>
  <c r="N188" i="83"/>
  <c r="M188" i="83"/>
  <c r="L188" i="83"/>
  <c r="K188" i="83"/>
  <c r="J188" i="83"/>
  <c r="I188" i="83"/>
  <c r="H188" i="83"/>
  <c r="G188" i="83"/>
  <c r="F188" i="83"/>
  <c r="E188" i="83"/>
  <c r="D188" i="83"/>
  <c r="C188" i="83"/>
  <c r="B187" i="83"/>
  <c r="BA187" i="83" s="1"/>
  <c r="BB187" i="83" s="1"/>
  <c r="AZ187" i="83"/>
  <c r="AY187" i="83"/>
  <c r="AX187" i="83"/>
  <c r="AW187" i="83"/>
  <c r="AV187" i="83"/>
  <c r="AU187" i="83"/>
  <c r="AT187" i="83"/>
  <c r="AS187" i="83"/>
  <c r="AR187" i="83"/>
  <c r="AQ187" i="83"/>
  <c r="AP187" i="83"/>
  <c r="AO187" i="83"/>
  <c r="AN187" i="83"/>
  <c r="AM187" i="83"/>
  <c r="AL187" i="83"/>
  <c r="AK187" i="83"/>
  <c r="AJ187" i="83"/>
  <c r="AI187" i="83"/>
  <c r="AH187" i="83"/>
  <c r="AG187" i="83"/>
  <c r="AF187" i="83"/>
  <c r="AE187" i="83"/>
  <c r="AD187" i="83"/>
  <c r="AC187" i="83"/>
  <c r="AB187" i="83"/>
  <c r="AA187" i="83"/>
  <c r="Z187" i="83"/>
  <c r="Y187" i="83"/>
  <c r="X187" i="83"/>
  <c r="W187" i="83"/>
  <c r="V187" i="83"/>
  <c r="U187" i="83"/>
  <c r="T187" i="83"/>
  <c r="S187" i="83"/>
  <c r="R187" i="83"/>
  <c r="Q187" i="83"/>
  <c r="P187" i="83"/>
  <c r="O187" i="83"/>
  <c r="N187" i="83"/>
  <c r="M187" i="83"/>
  <c r="L187" i="83"/>
  <c r="K187" i="83"/>
  <c r="J187" i="83"/>
  <c r="I187" i="83"/>
  <c r="H187" i="83"/>
  <c r="G187" i="83"/>
  <c r="F187" i="83"/>
  <c r="E187" i="83"/>
  <c r="D187" i="83"/>
  <c r="C187" i="83"/>
  <c r="B186" i="83"/>
  <c r="BA186" i="83" s="1"/>
  <c r="BB186" i="83" s="1"/>
  <c r="AZ186" i="83"/>
  <c r="AY186" i="83"/>
  <c r="AX186" i="83"/>
  <c r="AW186" i="83"/>
  <c r="AV186" i="83"/>
  <c r="AU186" i="83"/>
  <c r="AT186" i="83"/>
  <c r="AS186" i="83"/>
  <c r="AR186" i="83"/>
  <c r="AQ186" i="83"/>
  <c r="AP186" i="83"/>
  <c r="AO186" i="83"/>
  <c r="AN186" i="83"/>
  <c r="AM186" i="83"/>
  <c r="AL186" i="83"/>
  <c r="AK186" i="83"/>
  <c r="AJ186" i="83"/>
  <c r="AI186" i="83"/>
  <c r="AH186" i="83"/>
  <c r="AG186" i="83"/>
  <c r="AF186" i="83"/>
  <c r="AE186" i="83"/>
  <c r="AD186" i="83"/>
  <c r="AC186" i="83"/>
  <c r="AB186" i="83"/>
  <c r="AA186" i="83"/>
  <c r="Z186" i="83"/>
  <c r="Y186" i="83"/>
  <c r="X186" i="83"/>
  <c r="W186" i="83"/>
  <c r="V186" i="83"/>
  <c r="U186" i="83"/>
  <c r="T186" i="83"/>
  <c r="S186" i="83"/>
  <c r="R186" i="83"/>
  <c r="Q186" i="83"/>
  <c r="P186" i="83"/>
  <c r="O186" i="83"/>
  <c r="N186" i="83"/>
  <c r="M186" i="83"/>
  <c r="L186" i="83"/>
  <c r="K186" i="83"/>
  <c r="J186" i="83"/>
  <c r="I186" i="83"/>
  <c r="H186" i="83"/>
  <c r="G186" i="83"/>
  <c r="F186" i="83"/>
  <c r="E186" i="83"/>
  <c r="D186" i="83"/>
  <c r="C186" i="83"/>
  <c r="B185" i="83"/>
  <c r="BA185" i="83" s="1"/>
  <c r="BB185" i="83" s="1"/>
  <c r="AZ185" i="83"/>
  <c r="AY185" i="83"/>
  <c r="AX185" i="83"/>
  <c r="AW185" i="83"/>
  <c r="AV185" i="83"/>
  <c r="AU185" i="83"/>
  <c r="AT185" i="83"/>
  <c r="AS185" i="83"/>
  <c r="AR185" i="83"/>
  <c r="AQ185" i="83"/>
  <c r="AP185" i="83"/>
  <c r="AO185" i="83"/>
  <c r="AN185" i="83"/>
  <c r="AM185" i="83"/>
  <c r="AL185" i="83"/>
  <c r="AK185" i="83"/>
  <c r="AJ185" i="83"/>
  <c r="AI185" i="83"/>
  <c r="AH185" i="83"/>
  <c r="AG185" i="83"/>
  <c r="AF185" i="83"/>
  <c r="AE185" i="83"/>
  <c r="AD185" i="83"/>
  <c r="AC185" i="83"/>
  <c r="AB185" i="83"/>
  <c r="AA185" i="83"/>
  <c r="Z185" i="83"/>
  <c r="Y185" i="83"/>
  <c r="X185" i="83"/>
  <c r="W185" i="83"/>
  <c r="V185" i="83"/>
  <c r="U185" i="83"/>
  <c r="T185" i="83"/>
  <c r="S185" i="83"/>
  <c r="R185" i="83"/>
  <c r="Q185" i="83"/>
  <c r="P185" i="83"/>
  <c r="O185" i="83"/>
  <c r="N185" i="83"/>
  <c r="M185" i="83"/>
  <c r="L185" i="83"/>
  <c r="K185" i="83"/>
  <c r="J185" i="83"/>
  <c r="I185" i="83"/>
  <c r="H185" i="83"/>
  <c r="G185" i="83"/>
  <c r="F185" i="83"/>
  <c r="E185" i="83"/>
  <c r="D185" i="83"/>
  <c r="C185" i="83"/>
  <c r="B184" i="83"/>
  <c r="BA184" i="83" s="1"/>
  <c r="BB184" i="83" s="1"/>
  <c r="AZ184" i="83"/>
  <c r="AY184" i="83"/>
  <c r="AX184" i="83"/>
  <c r="AW184" i="83"/>
  <c r="AV184" i="83"/>
  <c r="AU184" i="83"/>
  <c r="AT184" i="83"/>
  <c r="AS184" i="83"/>
  <c r="AR184" i="83"/>
  <c r="AQ184" i="83"/>
  <c r="AP184" i="83"/>
  <c r="AO184" i="83"/>
  <c r="AN184" i="83"/>
  <c r="AM184" i="83"/>
  <c r="AL184" i="83"/>
  <c r="AK184" i="83"/>
  <c r="AJ184" i="83"/>
  <c r="AI184" i="83"/>
  <c r="AH184" i="83"/>
  <c r="AG184" i="83"/>
  <c r="AF184" i="83"/>
  <c r="AE184" i="83"/>
  <c r="AD184" i="83"/>
  <c r="AC184" i="83"/>
  <c r="AB184" i="83"/>
  <c r="AA184" i="83"/>
  <c r="Z184" i="83"/>
  <c r="Y184" i="83"/>
  <c r="X184" i="83"/>
  <c r="W184" i="83"/>
  <c r="V184" i="83"/>
  <c r="U184" i="83"/>
  <c r="T184" i="83"/>
  <c r="S184" i="83"/>
  <c r="R184" i="83"/>
  <c r="Q184" i="83"/>
  <c r="P184" i="83"/>
  <c r="O184" i="83"/>
  <c r="N184" i="83"/>
  <c r="M184" i="83"/>
  <c r="L184" i="83"/>
  <c r="K184" i="83"/>
  <c r="J184" i="83"/>
  <c r="I184" i="83"/>
  <c r="H184" i="83"/>
  <c r="G184" i="83"/>
  <c r="F184" i="83"/>
  <c r="E184" i="83"/>
  <c r="D184" i="83"/>
  <c r="C184" i="83"/>
  <c r="B183" i="83"/>
  <c r="BA183" i="83" s="1"/>
  <c r="BB183" i="83" s="1"/>
  <c r="AZ183" i="83"/>
  <c r="AY183" i="83"/>
  <c r="AX183" i="83"/>
  <c r="AW183" i="83"/>
  <c r="AV183" i="83"/>
  <c r="AU183" i="83"/>
  <c r="AT183" i="83"/>
  <c r="AS183" i="83"/>
  <c r="AR183" i="83"/>
  <c r="AQ183" i="83"/>
  <c r="AP183" i="83"/>
  <c r="AO183" i="83"/>
  <c r="AN183" i="83"/>
  <c r="AM183" i="83"/>
  <c r="AL183" i="83"/>
  <c r="AK183" i="83"/>
  <c r="AJ183" i="83"/>
  <c r="AI183" i="83"/>
  <c r="AH183" i="83"/>
  <c r="AG183" i="83"/>
  <c r="AF183" i="83"/>
  <c r="AE183" i="83"/>
  <c r="AD183" i="83"/>
  <c r="AC183" i="83"/>
  <c r="AB183" i="83"/>
  <c r="AA183" i="83"/>
  <c r="Z183" i="83"/>
  <c r="Y183" i="83"/>
  <c r="X183" i="83"/>
  <c r="W183" i="83"/>
  <c r="V183" i="83"/>
  <c r="U183" i="83"/>
  <c r="T183" i="83"/>
  <c r="S183" i="83"/>
  <c r="R183" i="83"/>
  <c r="Q183" i="83"/>
  <c r="P183" i="83"/>
  <c r="O183" i="83"/>
  <c r="N183" i="83"/>
  <c r="M183" i="83"/>
  <c r="L183" i="83"/>
  <c r="K183" i="83"/>
  <c r="J183" i="83"/>
  <c r="I183" i="83"/>
  <c r="H183" i="83"/>
  <c r="G183" i="83"/>
  <c r="F183" i="83"/>
  <c r="E183" i="83"/>
  <c r="D183" i="83"/>
  <c r="C183" i="83"/>
  <c r="B182" i="83"/>
  <c r="BA182" i="83"/>
  <c r="BB182" i="83" s="1"/>
  <c r="AZ182" i="83"/>
  <c r="AY182" i="83"/>
  <c r="AX182" i="83"/>
  <c r="AW182" i="83"/>
  <c r="AV182" i="83"/>
  <c r="AU182" i="83"/>
  <c r="AT182" i="83"/>
  <c r="AS182" i="83"/>
  <c r="AR182" i="83"/>
  <c r="AQ182" i="83"/>
  <c r="AP182" i="83"/>
  <c r="AO182" i="83"/>
  <c r="AN182" i="83"/>
  <c r="AM182" i="83"/>
  <c r="AL182" i="83"/>
  <c r="AK182" i="83"/>
  <c r="AJ182" i="83"/>
  <c r="AI182" i="83"/>
  <c r="AH182" i="83"/>
  <c r="AG182" i="83"/>
  <c r="AF182" i="83"/>
  <c r="AE182" i="83"/>
  <c r="AD182" i="83"/>
  <c r="AC182" i="83"/>
  <c r="AB182" i="83"/>
  <c r="AA182" i="83"/>
  <c r="Z182" i="83"/>
  <c r="Y182" i="83"/>
  <c r="X182" i="83"/>
  <c r="W182" i="83"/>
  <c r="V182" i="83"/>
  <c r="U182" i="83"/>
  <c r="T182" i="83"/>
  <c r="S182" i="83"/>
  <c r="R182" i="83"/>
  <c r="Q182" i="83"/>
  <c r="P182" i="83"/>
  <c r="O182" i="83"/>
  <c r="N182" i="83"/>
  <c r="M182" i="83"/>
  <c r="L182" i="83"/>
  <c r="K182" i="83"/>
  <c r="J182" i="83"/>
  <c r="I182" i="83"/>
  <c r="H182" i="83"/>
  <c r="G182" i="83"/>
  <c r="F182" i="83"/>
  <c r="E182" i="83"/>
  <c r="D182" i="83"/>
  <c r="C182" i="83"/>
  <c r="B181" i="83"/>
  <c r="BA181" i="83" s="1"/>
  <c r="BB181" i="83" s="1"/>
  <c r="AZ181" i="83"/>
  <c r="AY181" i="83"/>
  <c r="AX181" i="83"/>
  <c r="AW181" i="83"/>
  <c r="AV181" i="83"/>
  <c r="AU181" i="83"/>
  <c r="AT181" i="83"/>
  <c r="AS181" i="83"/>
  <c r="AR181" i="83"/>
  <c r="AQ181" i="83"/>
  <c r="AP181" i="83"/>
  <c r="AO181" i="83"/>
  <c r="AN181" i="83"/>
  <c r="AM181" i="83"/>
  <c r="AL181" i="83"/>
  <c r="AK181" i="83"/>
  <c r="AJ181" i="83"/>
  <c r="AI181" i="83"/>
  <c r="AH181" i="83"/>
  <c r="AG181" i="83"/>
  <c r="AF181" i="83"/>
  <c r="AE181" i="83"/>
  <c r="AD181" i="83"/>
  <c r="AC181" i="83"/>
  <c r="AB181" i="83"/>
  <c r="AA181" i="83"/>
  <c r="Z181" i="83"/>
  <c r="Y181" i="83"/>
  <c r="X181" i="83"/>
  <c r="W181" i="83"/>
  <c r="V181" i="83"/>
  <c r="U181" i="83"/>
  <c r="T181" i="83"/>
  <c r="S181" i="83"/>
  <c r="R181" i="83"/>
  <c r="Q181" i="83"/>
  <c r="P181" i="83"/>
  <c r="O181" i="83"/>
  <c r="N181" i="83"/>
  <c r="M181" i="83"/>
  <c r="L181" i="83"/>
  <c r="K181" i="83"/>
  <c r="J181" i="83"/>
  <c r="I181" i="83"/>
  <c r="H181" i="83"/>
  <c r="G181" i="83"/>
  <c r="F181" i="83"/>
  <c r="E181" i="83"/>
  <c r="D181" i="83"/>
  <c r="C181" i="83"/>
  <c r="B180" i="83"/>
  <c r="BA180" i="83" s="1"/>
  <c r="BB180" i="83" s="1"/>
  <c r="AZ180" i="83"/>
  <c r="AY180" i="83"/>
  <c r="AX180" i="83"/>
  <c r="AW180" i="83"/>
  <c r="AV180" i="83"/>
  <c r="AU180" i="83"/>
  <c r="AT180" i="83"/>
  <c r="AS180" i="83"/>
  <c r="AR180" i="83"/>
  <c r="AQ180" i="83"/>
  <c r="AP180" i="83"/>
  <c r="AO180" i="83"/>
  <c r="AN180" i="83"/>
  <c r="AM180" i="83"/>
  <c r="AL180" i="83"/>
  <c r="AK180" i="83"/>
  <c r="AJ180" i="83"/>
  <c r="AI180" i="83"/>
  <c r="AH180" i="83"/>
  <c r="AG180" i="83"/>
  <c r="AF180" i="83"/>
  <c r="AE180" i="83"/>
  <c r="AD180" i="83"/>
  <c r="AC180" i="83"/>
  <c r="AB180" i="83"/>
  <c r="AA180" i="83"/>
  <c r="Z180" i="83"/>
  <c r="Y180" i="83"/>
  <c r="X180" i="83"/>
  <c r="W180" i="83"/>
  <c r="V180" i="83"/>
  <c r="U180" i="83"/>
  <c r="T180" i="83"/>
  <c r="S180" i="83"/>
  <c r="R180" i="83"/>
  <c r="Q180" i="83"/>
  <c r="P180" i="83"/>
  <c r="O180" i="83"/>
  <c r="N180" i="83"/>
  <c r="M180" i="83"/>
  <c r="L180" i="83"/>
  <c r="K180" i="83"/>
  <c r="J180" i="83"/>
  <c r="I180" i="83"/>
  <c r="H180" i="83"/>
  <c r="G180" i="83"/>
  <c r="F180" i="83"/>
  <c r="E180" i="83"/>
  <c r="D180" i="83"/>
  <c r="C180" i="83"/>
  <c r="B179" i="83"/>
  <c r="BA179" i="83"/>
  <c r="BB179" i="83" s="1"/>
  <c r="AZ179" i="83"/>
  <c r="AY179" i="83"/>
  <c r="AX179" i="83"/>
  <c r="AW179" i="83"/>
  <c r="AV179" i="83"/>
  <c r="AU179" i="83"/>
  <c r="AT179" i="83"/>
  <c r="AS179" i="83"/>
  <c r="AR179" i="83"/>
  <c r="AQ179" i="83"/>
  <c r="AP179" i="83"/>
  <c r="AO179" i="83"/>
  <c r="AN179" i="83"/>
  <c r="AM179" i="83"/>
  <c r="AL179" i="83"/>
  <c r="AK179" i="83"/>
  <c r="AJ179" i="83"/>
  <c r="AI179" i="83"/>
  <c r="AH179" i="83"/>
  <c r="AG179" i="83"/>
  <c r="AF179" i="83"/>
  <c r="AE179" i="83"/>
  <c r="AD179" i="83"/>
  <c r="AC179" i="83"/>
  <c r="AB179" i="83"/>
  <c r="AA179" i="83"/>
  <c r="Z179" i="83"/>
  <c r="Y179" i="83"/>
  <c r="X179" i="83"/>
  <c r="W179" i="83"/>
  <c r="V179" i="83"/>
  <c r="U179" i="83"/>
  <c r="T179" i="83"/>
  <c r="S179" i="83"/>
  <c r="R179" i="83"/>
  <c r="Q179" i="83"/>
  <c r="P179" i="83"/>
  <c r="O179" i="83"/>
  <c r="N179" i="83"/>
  <c r="M179" i="83"/>
  <c r="L179" i="83"/>
  <c r="K179" i="83"/>
  <c r="J179" i="83"/>
  <c r="I179" i="83"/>
  <c r="H179" i="83"/>
  <c r="G179" i="83"/>
  <c r="F179" i="83"/>
  <c r="E179" i="83"/>
  <c r="D179" i="83"/>
  <c r="C179" i="83"/>
  <c r="B178" i="83"/>
  <c r="BA178" i="83" s="1"/>
  <c r="BB178" i="83" s="1"/>
  <c r="AZ178" i="83"/>
  <c r="AY178" i="83"/>
  <c r="AX178" i="83"/>
  <c r="AW178" i="83"/>
  <c r="AV178" i="83"/>
  <c r="AU178" i="83"/>
  <c r="AT178" i="83"/>
  <c r="AS178" i="83"/>
  <c r="AR178" i="83"/>
  <c r="AQ178" i="83"/>
  <c r="AP178" i="83"/>
  <c r="AO178" i="83"/>
  <c r="AN178" i="83"/>
  <c r="AM178" i="83"/>
  <c r="AL178" i="83"/>
  <c r="AK178" i="83"/>
  <c r="AJ178" i="83"/>
  <c r="AI178" i="83"/>
  <c r="AH178" i="83"/>
  <c r="AG178" i="83"/>
  <c r="AF178" i="83"/>
  <c r="AE178" i="83"/>
  <c r="AD178" i="83"/>
  <c r="AC178" i="83"/>
  <c r="AB178" i="83"/>
  <c r="AA178" i="83"/>
  <c r="Z178" i="83"/>
  <c r="Y178" i="83"/>
  <c r="X178" i="83"/>
  <c r="W178" i="83"/>
  <c r="V178" i="83"/>
  <c r="U178" i="83"/>
  <c r="T178" i="83"/>
  <c r="S178" i="83"/>
  <c r="R178" i="83"/>
  <c r="Q178" i="83"/>
  <c r="P178" i="83"/>
  <c r="O178" i="83"/>
  <c r="N178" i="83"/>
  <c r="M178" i="83"/>
  <c r="L178" i="83"/>
  <c r="K178" i="83"/>
  <c r="J178" i="83"/>
  <c r="I178" i="83"/>
  <c r="H178" i="83"/>
  <c r="G178" i="83"/>
  <c r="F178" i="83"/>
  <c r="E178" i="83"/>
  <c r="D178" i="83"/>
  <c r="C178" i="83"/>
  <c r="B177" i="83"/>
  <c r="BA177" i="83" s="1"/>
  <c r="BB177" i="83" s="1"/>
  <c r="AZ177" i="83"/>
  <c r="AY177" i="83"/>
  <c r="AX177" i="83"/>
  <c r="AW177" i="83"/>
  <c r="AV177" i="83"/>
  <c r="AU177" i="83"/>
  <c r="AT177" i="83"/>
  <c r="AS177" i="83"/>
  <c r="AR177" i="83"/>
  <c r="AQ177" i="83"/>
  <c r="AP177" i="83"/>
  <c r="AO177" i="83"/>
  <c r="AN177" i="83"/>
  <c r="AM177" i="83"/>
  <c r="AL177" i="83"/>
  <c r="AK177" i="83"/>
  <c r="AJ177" i="83"/>
  <c r="AI177" i="83"/>
  <c r="AH177" i="83"/>
  <c r="AG177" i="83"/>
  <c r="AF177" i="83"/>
  <c r="AE177" i="83"/>
  <c r="AD177" i="83"/>
  <c r="AC177" i="83"/>
  <c r="AB177" i="83"/>
  <c r="AA177" i="83"/>
  <c r="Z177" i="83"/>
  <c r="Y177" i="83"/>
  <c r="X177" i="83"/>
  <c r="W177" i="83"/>
  <c r="V177" i="83"/>
  <c r="U177" i="83"/>
  <c r="T177" i="83"/>
  <c r="S177" i="83"/>
  <c r="R177" i="83"/>
  <c r="Q177" i="83"/>
  <c r="P177" i="83"/>
  <c r="O177" i="83"/>
  <c r="N177" i="83"/>
  <c r="M177" i="83"/>
  <c r="L177" i="83"/>
  <c r="K177" i="83"/>
  <c r="J177" i="83"/>
  <c r="I177" i="83"/>
  <c r="H177" i="83"/>
  <c r="G177" i="83"/>
  <c r="F177" i="83"/>
  <c r="E177" i="83"/>
  <c r="D177" i="83"/>
  <c r="C177" i="83"/>
  <c r="B176" i="83"/>
  <c r="BA176" i="83"/>
  <c r="BB176" i="83" s="1"/>
  <c r="AZ176" i="83"/>
  <c r="AY176" i="83"/>
  <c r="AX176" i="83"/>
  <c r="AW176" i="83"/>
  <c r="AV176" i="83"/>
  <c r="AU176" i="83"/>
  <c r="AT176" i="83"/>
  <c r="AS176" i="83"/>
  <c r="AR176" i="83"/>
  <c r="AQ176" i="83"/>
  <c r="AP176" i="83"/>
  <c r="AO176" i="83"/>
  <c r="AN176" i="83"/>
  <c r="AM176" i="83"/>
  <c r="AL176" i="83"/>
  <c r="AK176" i="83"/>
  <c r="AJ176" i="83"/>
  <c r="AI176" i="83"/>
  <c r="AH176" i="83"/>
  <c r="AG176" i="83"/>
  <c r="AF176" i="83"/>
  <c r="AE176" i="83"/>
  <c r="AD176" i="83"/>
  <c r="AC176" i="83"/>
  <c r="AB176" i="83"/>
  <c r="AA176" i="83"/>
  <c r="Z176" i="83"/>
  <c r="Y176" i="83"/>
  <c r="X176" i="83"/>
  <c r="W176" i="83"/>
  <c r="V176" i="83"/>
  <c r="U176" i="83"/>
  <c r="T176" i="83"/>
  <c r="S176" i="83"/>
  <c r="R176" i="83"/>
  <c r="Q176" i="83"/>
  <c r="P176" i="83"/>
  <c r="O176" i="83"/>
  <c r="N176" i="83"/>
  <c r="M176" i="83"/>
  <c r="L176" i="83"/>
  <c r="K176" i="83"/>
  <c r="J176" i="83"/>
  <c r="I176" i="83"/>
  <c r="H176" i="83"/>
  <c r="G176" i="83"/>
  <c r="F176" i="83"/>
  <c r="E176" i="83"/>
  <c r="D176" i="83"/>
  <c r="C176" i="83"/>
  <c r="B175" i="83"/>
  <c r="BA175" i="83" s="1"/>
  <c r="BB175" i="83" s="1"/>
  <c r="AZ175" i="83"/>
  <c r="AY175" i="83"/>
  <c r="AX175" i="83"/>
  <c r="AW175" i="83"/>
  <c r="AV175" i="83"/>
  <c r="AU175" i="83"/>
  <c r="AT175" i="83"/>
  <c r="AS175" i="83"/>
  <c r="AR175" i="83"/>
  <c r="AQ175" i="83"/>
  <c r="AP175" i="83"/>
  <c r="AO175" i="83"/>
  <c r="AN175" i="83"/>
  <c r="AM175" i="83"/>
  <c r="AL175" i="83"/>
  <c r="AK175" i="83"/>
  <c r="AJ175" i="83"/>
  <c r="AI175" i="83"/>
  <c r="AH175" i="83"/>
  <c r="AG175" i="83"/>
  <c r="AF175" i="83"/>
  <c r="AE175" i="83"/>
  <c r="AD175" i="83"/>
  <c r="AC175" i="83"/>
  <c r="AB175" i="83"/>
  <c r="AA175" i="83"/>
  <c r="Z175" i="83"/>
  <c r="Y175" i="83"/>
  <c r="X175" i="83"/>
  <c r="W175" i="83"/>
  <c r="V175" i="83"/>
  <c r="U175" i="83"/>
  <c r="T175" i="83"/>
  <c r="S175" i="83"/>
  <c r="R175" i="83"/>
  <c r="Q175" i="83"/>
  <c r="P175" i="83"/>
  <c r="O175" i="83"/>
  <c r="N175" i="83"/>
  <c r="M175" i="83"/>
  <c r="L175" i="83"/>
  <c r="K175" i="83"/>
  <c r="J175" i="83"/>
  <c r="I175" i="83"/>
  <c r="H175" i="83"/>
  <c r="G175" i="83"/>
  <c r="F175" i="83"/>
  <c r="E175" i="83"/>
  <c r="D175" i="83"/>
  <c r="C175" i="83"/>
  <c r="B174" i="83"/>
  <c r="BA174" i="83" s="1"/>
  <c r="BB174" i="83" s="1"/>
  <c r="AZ174" i="83"/>
  <c r="AY174" i="83"/>
  <c r="AX174" i="83"/>
  <c r="AW174" i="83"/>
  <c r="AV174" i="83"/>
  <c r="AU174" i="83"/>
  <c r="AT174" i="83"/>
  <c r="AS174" i="83"/>
  <c r="AR174" i="83"/>
  <c r="AQ174" i="83"/>
  <c r="AP174" i="83"/>
  <c r="AO174" i="83"/>
  <c r="AN174" i="83"/>
  <c r="AM174" i="83"/>
  <c r="AL174" i="83"/>
  <c r="AK174" i="83"/>
  <c r="AJ174" i="83"/>
  <c r="AI174" i="83"/>
  <c r="AH174" i="83"/>
  <c r="AG174" i="83"/>
  <c r="AF174" i="83"/>
  <c r="AE174" i="83"/>
  <c r="AD174" i="83"/>
  <c r="AC174" i="83"/>
  <c r="AB174" i="83"/>
  <c r="AA174" i="83"/>
  <c r="Z174" i="83"/>
  <c r="Y174" i="83"/>
  <c r="X174" i="83"/>
  <c r="W174" i="83"/>
  <c r="V174" i="83"/>
  <c r="U174" i="83"/>
  <c r="T174" i="83"/>
  <c r="S174" i="83"/>
  <c r="R174" i="83"/>
  <c r="Q174" i="83"/>
  <c r="P174" i="83"/>
  <c r="O174" i="83"/>
  <c r="N174" i="83"/>
  <c r="M174" i="83"/>
  <c r="L174" i="83"/>
  <c r="K174" i="83"/>
  <c r="J174" i="83"/>
  <c r="I174" i="83"/>
  <c r="H174" i="83"/>
  <c r="G174" i="83"/>
  <c r="F174" i="83"/>
  <c r="E174" i="83"/>
  <c r="D174" i="83"/>
  <c r="C174" i="83"/>
  <c r="B173" i="83"/>
  <c r="BA173" i="83" s="1"/>
  <c r="BB173" i="83" s="1"/>
  <c r="AZ173" i="83"/>
  <c r="AY173" i="83"/>
  <c r="AX173" i="83"/>
  <c r="AW173" i="83"/>
  <c r="AV173" i="83"/>
  <c r="AU173" i="83"/>
  <c r="AT173" i="83"/>
  <c r="AS173" i="83"/>
  <c r="AR173" i="83"/>
  <c r="AQ173" i="83"/>
  <c r="AP173" i="83"/>
  <c r="AO173" i="83"/>
  <c r="AN173" i="83"/>
  <c r="AM173" i="83"/>
  <c r="AL173" i="83"/>
  <c r="AK173" i="83"/>
  <c r="AJ173" i="83"/>
  <c r="AI173" i="83"/>
  <c r="AH173" i="83"/>
  <c r="AG173" i="83"/>
  <c r="AF173" i="83"/>
  <c r="AE173" i="83"/>
  <c r="AD173" i="83"/>
  <c r="AC173" i="83"/>
  <c r="AB173" i="83"/>
  <c r="AA173" i="83"/>
  <c r="Z173" i="83"/>
  <c r="Y173" i="83"/>
  <c r="X173" i="83"/>
  <c r="W173" i="83"/>
  <c r="V173" i="83"/>
  <c r="U173" i="83"/>
  <c r="T173" i="83"/>
  <c r="S173" i="83"/>
  <c r="R173" i="83"/>
  <c r="Q173" i="83"/>
  <c r="P173" i="83"/>
  <c r="O173" i="83"/>
  <c r="N173" i="83"/>
  <c r="M173" i="83"/>
  <c r="L173" i="83"/>
  <c r="K173" i="83"/>
  <c r="J173" i="83"/>
  <c r="I173" i="83"/>
  <c r="H173" i="83"/>
  <c r="G173" i="83"/>
  <c r="F173" i="83"/>
  <c r="E173" i="83"/>
  <c r="D173" i="83"/>
  <c r="C173" i="83"/>
  <c r="B172" i="83"/>
  <c r="BA172" i="83" s="1"/>
  <c r="BB172" i="83" s="1"/>
  <c r="AZ172" i="83"/>
  <c r="AY172" i="83"/>
  <c r="AX172" i="83"/>
  <c r="AW172" i="83"/>
  <c r="AV172" i="83"/>
  <c r="AU172" i="83"/>
  <c r="AT172" i="83"/>
  <c r="AS172" i="83"/>
  <c r="AR172" i="83"/>
  <c r="AQ172" i="83"/>
  <c r="AP172" i="83"/>
  <c r="AO172" i="83"/>
  <c r="AN172" i="83"/>
  <c r="AM172" i="83"/>
  <c r="AL172" i="83"/>
  <c r="AK172" i="83"/>
  <c r="AJ172" i="83"/>
  <c r="AI172" i="83"/>
  <c r="AH172" i="83"/>
  <c r="AG172" i="83"/>
  <c r="AF172" i="83"/>
  <c r="AE172" i="83"/>
  <c r="AD172" i="83"/>
  <c r="AC172" i="83"/>
  <c r="AB172" i="83"/>
  <c r="AA172" i="83"/>
  <c r="Z172" i="83"/>
  <c r="Y172" i="83"/>
  <c r="X172" i="83"/>
  <c r="W172" i="83"/>
  <c r="V172" i="83"/>
  <c r="U172" i="83"/>
  <c r="T172" i="83"/>
  <c r="S172" i="83"/>
  <c r="R172" i="83"/>
  <c r="Q172" i="83"/>
  <c r="P172" i="83"/>
  <c r="O172" i="83"/>
  <c r="N172" i="83"/>
  <c r="M172" i="83"/>
  <c r="L172" i="83"/>
  <c r="K172" i="83"/>
  <c r="J172" i="83"/>
  <c r="I172" i="83"/>
  <c r="H172" i="83"/>
  <c r="G172" i="83"/>
  <c r="F172" i="83"/>
  <c r="E172" i="83"/>
  <c r="D172" i="83"/>
  <c r="C172" i="83"/>
  <c r="B171" i="83"/>
  <c r="BA171" i="83" s="1"/>
  <c r="BB171" i="83" s="1"/>
  <c r="AZ171" i="83"/>
  <c r="AY171" i="83"/>
  <c r="AX171" i="83"/>
  <c r="AW171" i="83"/>
  <c r="AV171" i="83"/>
  <c r="AU171" i="83"/>
  <c r="AT171" i="83"/>
  <c r="AS171" i="83"/>
  <c r="AR171" i="83"/>
  <c r="AQ171" i="83"/>
  <c r="AP171" i="83"/>
  <c r="AO171" i="83"/>
  <c r="AN171" i="83"/>
  <c r="AM171" i="83"/>
  <c r="AL171" i="83"/>
  <c r="AK171" i="83"/>
  <c r="AJ171" i="83"/>
  <c r="AI171" i="83"/>
  <c r="AH171" i="83"/>
  <c r="AG171" i="83"/>
  <c r="AF171" i="83"/>
  <c r="AE171" i="83"/>
  <c r="AD171" i="83"/>
  <c r="AC171" i="83"/>
  <c r="AB171" i="83"/>
  <c r="AA171" i="83"/>
  <c r="Z171" i="83"/>
  <c r="Y171" i="83"/>
  <c r="X171" i="83"/>
  <c r="W171" i="83"/>
  <c r="V171" i="83"/>
  <c r="U171" i="83"/>
  <c r="T171" i="83"/>
  <c r="S171" i="83"/>
  <c r="R171" i="83"/>
  <c r="Q171" i="83"/>
  <c r="P171" i="83"/>
  <c r="O171" i="83"/>
  <c r="N171" i="83"/>
  <c r="M171" i="83"/>
  <c r="L171" i="83"/>
  <c r="K171" i="83"/>
  <c r="J171" i="83"/>
  <c r="I171" i="83"/>
  <c r="H171" i="83"/>
  <c r="G171" i="83"/>
  <c r="F171" i="83"/>
  <c r="E171" i="83"/>
  <c r="D171" i="83"/>
  <c r="C171" i="83"/>
  <c r="B170" i="83"/>
  <c r="BA170" i="83" s="1"/>
  <c r="BB170" i="83" s="1"/>
  <c r="AZ170" i="83"/>
  <c r="AY170" i="83"/>
  <c r="AX170" i="83"/>
  <c r="AW170" i="83"/>
  <c r="AV170" i="83"/>
  <c r="AU170" i="83"/>
  <c r="AT170" i="83"/>
  <c r="AS170" i="83"/>
  <c r="AR170" i="83"/>
  <c r="AQ170" i="83"/>
  <c r="AP170" i="83"/>
  <c r="AO170" i="83"/>
  <c r="AN170" i="83"/>
  <c r="AM170" i="83"/>
  <c r="AL170" i="83"/>
  <c r="AK170" i="83"/>
  <c r="AJ170" i="83"/>
  <c r="AI170" i="83"/>
  <c r="AH170" i="83"/>
  <c r="AG170" i="83"/>
  <c r="AF170" i="83"/>
  <c r="AE170" i="83"/>
  <c r="AD170" i="83"/>
  <c r="AC170" i="83"/>
  <c r="AB170" i="83"/>
  <c r="AA170" i="83"/>
  <c r="Z170" i="83"/>
  <c r="Y170" i="83"/>
  <c r="X170" i="83"/>
  <c r="W170" i="83"/>
  <c r="V170" i="83"/>
  <c r="U170" i="83"/>
  <c r="T170" i="83"/>
  <c r="S170" i="83"/>
  <c r="R170" i="83"/>
  <c r="Q170" i="83"/>
  <c r="P170" i="83"/>
  <c r="O170" i="83"/>
  <c r="N170" i="83"/>
  <c r="M170" i="83"/>
  <c r="L170" i="83"/>
  <c r="K170" i="83"/>
  <c r="J170" i="83"/>
  <c r="I170" i="83"/>
  <c r="H170" i="83"/>
  <c r="G170" i="83"/>
  <c r="F170" i="83"/>
  <c r="E170" i="83"/>
  <c r="D170" i="83"/>
  <c r="C170" i="83"/>
  <c r="B169" i="83"/>
  <c r="BA169" i="83" s="1"/>
  <c r="BB169" i="83" s="1"/>
  <c r="AZ169" i="83"/>
  <c r="AY169" i="83"/>
  <c r="AX169" i="83"/>
  <c r="AW169" i="83"/>
  <c r="AV169" i="83"/>
  <c r="AU169" i="83"/>
  <c r="AT169" i="83"/>
  <c r="AS169" i="83"/>
  <c r="AR169" i="83"/>
  <c r="AQ169" i="83"/>
  <c r="AP169" i="83"/>
  <c r="AO169" i="83"/>
  <c r="AN169" i="83"/>
  <c r="AM169" i="83"/>
  <c r="AL169" i="83"/>
  <c r="AK169" i="83"/>
  <c r="AJ169" i="83"/>
  <c r="AI169" i="83"/>
  <c r="AH169" i="83"/>
  <c r="AG169" i="83"/>
  <c r="AF169" i="83"/>
  <c r="AE169" i="83"/>
  <c r="AD169" i="83"/>
  <c r="AC169" i="83"/>
  <c r="AB169" i="83"/>
  <c r="AA169" i="83"/>
  <c r="Z169" i="83"/>
  <c r="Y169" i="83"/>
  <c r="X169" i="83"/>
  <c r="W169" i="83"/>
  <c r="V169" i="83"/>
  <c r="U169" i="83"/>
  <c r="T169" i="83"/>
  <c r="S169" i="83"/>
  <c r="R169" i="83"/>
  <c r="Q169" i="83"/>
  <c r="P169" i="83"/>
  <c r="O169" i="83"/>
  <c r="N169" i="83"/>
  <c r="M169" i="83"/>
  <c r="L169" i="83"/>
  <c r="K169" i="83"/>
  <c r="J169" i="83"/>
  <c r="I169" i="83"/>
  <c r="H169" i="83"/>
  <c r="G169" i="83"/>
  <c r="F169" i="83"/>
  <c r="E169" i="83"/>
  <c r="D169" i="83"/>
  <c r="C169" i="83"/>
  <c r="B168" i="83"/>
  <c r="BA168" i="83"/>
  <c r="BB168" i="83" s="1"/>
  <c r="AZ168" i="83"/>
  <c r="AY168" i="83"/>
  <c r="AX168" i="83"/>
  <c r="AW168" i="83"/>
  <c r="AV168" i="83"/>
  <c r="AU168" i="83"/>
  <c r="AT168" i="83"/>
  <c r="AS168" i="83"/>
  <c r="AR168" i="83"/>
  <c r="AQ168" i="83"/>
  <c r="AP168" i="83"/>
  <c r="AO168" i="83"/>
  <c r="AN168" i="83"/>
  <c r="AM168" i="83"/>
  <c r="AL168" i="83"/>
  <c r="AK168" i="83"/>
  <c r="AJ168" i="83"/>
  <c r="AI168" i="83"/>
  <c r="AH168" i="83"/>
  <c r="AG168" i="83"/>
  <c r="AF168" i="83"/>
  <c r="AE168" i="83"/>
  <c r="AD168" i="83"/>
  <c r="AC168" i="83"/>
  <c r="AB168" i="83"/>
  <c r="AA168" i="83"/>
  <c r="Z168" i="83"/>
  <c r="Y168" i="83"/>
  <c r="X168" i="83"/>
  <c r="W168" i="83"/>
  <c r="V168" i="83"/>
  <c r="U168" i="83"/>
  <c r="T168" i="83"/>
  <c r="S168" i="83"/>
  <c r="R168" i="83"/>
  <c r="Q168" i="83"/>
  <c r="P168" i="83"/>
  <c r="O168" i="83"/>
  <c r="N168" i="83"/>
  <c r="M168" i="83"/>
  <c r="L168" i="83"/>
  <c r="K168" i="83"/>
  <c r="J168" i="83"/>
  <c r="I168" i="83"/>
  <c r="H168" i="83"/>
  <c r="G168" i="83"/>
  <c r="F168" i="83"/>
  <c r="E168" i="83"/>
  <c r="D168" i="83"/>
  <c r="C168" i="83"/>
  <c r="B167" i="83"/>
  <c r="BA167" i="83" s="1"/>
  <c r="BB167" i="83" s="1"/>
  <c r="AZ167" i="83"/>
  <c r="AY167" i="83"/>
  <c r="AX167" i="83"/>
  <c r="AW167" i="83"/>
  <c r="AV167" i="83"/>
  <c r="AU167" i="83"/>
  <c r="AT167" i="83"/>
  <c r="AS167" i="83"/>
  <c r="AR167" i="83"/>
  <c r="AQ167" i="83"/>
  <c r="AP167" i="83"/>
  <c r="AO167" i="83"/>
  <c r="AN167" i="83"/>
  <c r="AM167" i="83"/>
  <c r="AL167" i="83"/>
  <c r="AK167" i="83"/>
  <c r="AJ167" i="83"/>
  <c r="AI167" i="83"/>
  <c r="AH167" i="83"/>
  <c r="AG167" i="83"/>
  <c r="AF167" i="83"/>
  <c r="AE167" i="83"/>
  <c r="AD167" i="83"/>
  <c r="AC167" i="83"/>
  <c r="AB167" i="83"/>
  <c r="AA167" i="83"/>
  <c r="Z167" i="83"/>
  <c r="Y167" i="83"/>
  <c r="X167" i="83"/>
  <c r="W167" i="83"/>
  <c r="V167" i="83"/>
  <c r="U167" i="83"/>
  <c r="T167" i="83"/>
  <c r="S167" i="83"/>
  <c r="R167" i="83"/>
  <c r="Q167" i="83"/>
  <c r="P167" i="83"/>
  <c r="O167" i="83"/>
  <c r="N167" i="83"/>
  <c r="M167" i="83"/>
  <c r="L167" i="83"/>
  <c r="K167" i="83"/>
  <c r="J167" i="83"/>
  <c r="I167" i="83"/>
  <c r="H167" i="83"/>
  <c r="G167" i="83"/>
  <c r="F167" i="83"/>
  <c r="E167" i="83"/>
  <c r="D167" i="83"/>
  <c r="C167" i="83"/>
  <c r="B166" i="83"/>
  <c r="BA166" i="83"/>
  <c r="BB166" i="83" s="1"/>
  <c r="AZ166" i="83"/>
  <c r="AY166" i="83"/>
  <c r="AX166" i="83"/>
  <c r="AW166" i="83"/>
  <c r="AV166" i="83"/>
  <c r="AU166" i="83"/>
  <c r="AT166" i="83"/>
  <c r="AS166" i="83"/>
  <c r="AR166" i="83"/>
  <c r="AQ166" i="83"/>
  <c r="AP166" i="83"/>
  <c r="AO166" i="83"/>
  <c r="AN166" i="83"/>
  <c r="AM166" i="83"/>
  <c r="AL166" i="83"/>
  <c r="AK166" i="83"/>
  <c r="AJ166" i="83"/>
  <c r="AI166" i="83"/>
  <c r="AH166" i="83"/>
  <c r="AG166" i="83"/>
  <c r="AF166" i="83"/>
  <c r="AE166" i="83"/>
  <c r="AD166" i="83"/>
  <c r="AC166" i="83"/>
  <c r="AB166" i="83"/>
  <c r="AA166" i="83"/>
  <c r="Z166" i="83"/>
  <c r="Y166" i="83"/>
  <c r="X166" i="83"/>
  <c r="W166" i="83"/>
  <c r="V166" i="83"/>
  <c r="U166" i="83"/>
  <c r="T166" i="83"/>
  <c r="S166" i="83"/>
  <c r="R166" i="83"/>
  <c r="Q166" i="83"/>
  <c r="P166" i="83"/>
  <c r="O166" i="83"/>
  <c r="N166" i="83"/>
  <c r="M166" i="83"/>
  <c r="L166" i="83"/>
  <c r="K166" i="83"/>
  <c r="J166" i="83"/>
  <c r="I166" i="83"/>
  <c r="H166" i="83"/>
  <c r="G166" i="83"/>
  <c r="F166" i="83"/>
  <c r="E166" i="83"/>
  <c r="D166" i="83"/>
  <c r="C166" i="83"/>
  <c r="B165" i="83"/>
  <c r="BA165" i="83" s="1"/>
  <c r="BB165" i="83" s="1"/>
  <c r="AZ165" i="83"/>
  <c r="AY165" i="83"/>
  <c r="AX165" i="83"/>
  <c r="AW165" i="83"/>
  <c r="AV165" i="83"/>
  <c r="AU165" i="83"/>
  <c r="AT165" i="83"/>
  <c r="AS165" i="83"/>
  <c r="AR165" i="83"/>
  <c r="AQ165" i="83"/>
  <c r="AP165" i="83"/>
  <c r="AO165" i="83"/>
  <c r="AN165" i="83"/>
  <c r="AM165" i="83"/>
  <c r="AL165" i="83"/>
  <c r="AK165" i="83"/>
  <c r="AJ165" i="83"/>
  <c r="AI165" i="83"/>
  <c r="AH165" i="83"/>
  <c r="AG165" i="83"/>
  <c r="AF165" i="83"/>
  <c r="AE165" i="83"/>
  <c r="AD165" i="83"/>
  <c r="AC165" i="83"/>
  <c r="AB165" i="83"/>
  <c r="AA165" i="83"/>
  <c r="Z165" i="83"/>
  <c r="Y165" i="83"/>
  <c r="X165" i="83"/>
  <c r="W165" i="83"/>
  <c r="V165" i="83"/>
  <c r="U165" i="83"/>
  <c r="T165" i="83"/>
  <c r="S165" i="83"/>
  <c r="R165" i="83"/>
  <c r="Q165" i="83"/>
  <c r="P165" i="83"/>
  <c r="O165" i="83"/>
  <c r="N165" i="83"/>
  <c r="M165" i="83"/>
  <c r="L165" i="83"/>
  <c r="K165" i="83"/>
  <c r="J165" i="83"/>
  <c r="I165" i="83"/>
  <c r="H165" i="83"/>
  <c r="G165" i="83"/>
  <c r="F165" i="83"/>
  <c r="E165" i="83"/>
  <c r="D165" i="83"/>
  <c r="C165" i="83"/>
  <c r="B164" i="83"/>
  <c r="BA164" i="83" s="1"/>
  <c r="BB164" i="83" s="1"/>
  <c r="AZ164" i="83"/>
  <c r="AY164" i="83"/>
  <c r="AX164" i="83"/>
  <c r="AW164" i="83"/>
  <c r="AV164" i="83"/>
  <c r="AU164" i="83"/>
  <c r="AT164" i="83"/>
  <c r="AS164" i="83"/>
  <c r="AR164" i="83"/>
  <c r="AQ164" i="83"/>
  <c r="AP164" i="83"/>
  <c r="AO164" i="83"/>
  <c r="AN164" i="83"/>
  <c r="AM164" i="83"/>
  <c r="AL164" i="83"/>
  <c r="AK164" i="83"/>
  <c r="AJ164" i="83"/>
  <c r="AI164" i="83"/>
  <c r="AH164" i="83"/>
  <c r="AG164" i="83"/>
  <c r="AF164" i="83"/>
  <c r="AE164" i="83"/>
  <c r="AD164" i="83"/>
  <c r="AC164" i="83"/>
  <c r="AB164" i="83"/>
  <c r="AA164" i="83"/>
  <c r="Z164" i="83"/>
  <c r="Y164" i="83"/>
  <c r="X164" i="83"/>
  <c r="W164" i="83"/>
  <c r="V164" i="83"/>
  <c r="U164" i="83"/>
  <c r="T164" i="83"/>
  <c r="S164" i="83"/>
  <c r="R164" i="83"/>
  <c r="Q164" i="83"/>
  <c r="P164" i="83"/>
  <c r="O164" i="83"/>
  <c r="N164" i="83"/>
  <c r="M164" i="83"/>
  <c r="L164" i="83"/>
  <c r="K164" i="83"/>
  <c r="J164" i="83"/>
  <c r="I164" i="83"/>
  <c r="H164" i="83"/>
  <c r="G164" i="83"/>
  <c r="F164" i="83"/>
  <c r="E164" i="83"/>
  <c r="D164" i="83"/>
  <c r="C164" i="83"/>
  <c r="B163" i="83"/>
  <c r="BA163" i="83"/>
  <c r="BB163" i="83" s="1"/>
  <c r="AZ163" i="83"/>
  <c r="AY163" i="83"/>
  <c r="AX163" i="83"/>
  <c r="AW163" i="83"/>
  <c r="AV163" i="83"/>
  <c r="AU163" i="83"/>
  <c r="AT163" i="83"/>
  <c r="AS163" i="83"/>
  <c r="AR163" i="83"/>
  <c r="AQ163" i="83"/>
  <c r="AP163" i="83"/>
  <c r="AO163" i="83"/>
  <c r="AN163" i="83"/>
  <c r="AM163" i="83"/>
  <c r="AL163" i="83"/>
  <c r="AK163" i="83"/>
  <c r="AJ163" i="83"/>
  <c r="AI163" i="83"/>
  <c r="AH163" i="83"/>
  <c r="AG163" i="83"/>
  <c r="AF163" i="83"/>
  <c r="AE163" i="83"/>
  <c r="AD163" i="83"/>
  <c r="AC163" i="83"/>
  <c r="AB163" i="83"/>
  <c r="AA163" i="83"/>
  <c r="Z163" i="83"/>
  <c r="Y163" i="83"/>
  <c r="X163" i="83"/>
  <c r="W163" i="83"/>
  <c r="V163" i="83"/>
  <c r="U163" i="83"/>
  <c r="T163" i="83"/>
  <c r="S163" i="83"/>
  <c r="R163" i="83"/>
  <c r="Q163" i="83"/>
  <c r="P163" i="83"/>
  <c r="O163" i="83"/>
  <c r="N163" i="83"/>
  <c r="M163" i="83"/>
  <c r="L163" i="83"/>
  <c r="K163" i="83"/>
  <c r="J163" i="83"/>
  <c r="I163" i="83"/>
  <c r="H163" i="83"/>
  <c r="G163" i="83"/>
  <c r="F163" i="83"/>
  <c r="E163" i="83"/>
  <c r="D163" i="83"/>
  <c r="C163" i="83"/>
  <c r="B162" i="83"/>
  <c r="BA162" i="83" s="1"/>
  <c r="BB162" i="83" s="1"/>
  <c r="AZ162" i="83"/>
  <c r="AY162" i="83"/>
  <c r="AX162" i="83"/>
  <c r="AW162" i="83"/>
  <c r="AV162" i="83"/>
  <c r="AU162" i="83"/>
  <c r="AT162" i="83"/>
  <c r="AS162" i="83"/>
  <c r="AR162" i="83"/>
  <c r="AQ162" i="83"/>
  <c r="AP162" i="83"/>
  <c r="AO162" i="83"/>
  <c r="AN162" i="83"/>
  <c r="AM162" i="83"/>
  <c r="AL162" i="83"/>
  <c r="AK162" i="83"/>
  <c r="AJ162" i="83"/>
  <c r="AI162" i="83"/>
  <c r="AH162" i="83"/>
  <c r="AG162" i="83"/>
  <c r="AF162" i="83"/>
  <c r="AE162" i="83"/>
  <c r="AD162" i="83"/>
  <c r="AC162" i="83"/>
  <c r="AB162" i="83"/>
  <c r="AA162" i="83"/>
  <c r="Z162" i="83"/>
  <c r="Y162" i="83"/>
  <c r="X162" i="83"/>
  <c r="W162" i="83"/>
  <c r="V162" i="83"/>
  <c r="U162" i="83"/>
  <c r="T162" i="83"/>
  <c r="S162" i="83"/>
  <c r="R162" i="83"/>
  <c r="Q162" i="83"/>
  <c r="P162" i="83"/>
  <c r="O162" i="83"/>
  <c r="N162" i="83"/>
  <c r="M162" i="83"/>
  <c r="L162" i="83"/>
  <c r="K162" i="83"/>
  <c r="J162" i="83"/>
  <c r="I162" i="83"/>
  <c r="H162" i="83"/>
  <c r="G162" i="83"/>
  <c r="F162" i="83"/>
  <c r="E162" i="83"/>
  <c r="D162" i="83"/>
  <c r="C162" i="83"/>
  <c r="B161" i="83"/>
  <c r="BA161" i="83" s="1"/>
  <c r="BB161" i="83" s="1"/>
  <c r="AZ161" i="83"/>
  <c r="AY161" i="83"/>
  <c r="AX161" i="83"/>
  <c r="AW161" i="83"/>
  <c r="AV161" i="83"/>
  <c r="AU161" i="83"/>
  <c r="AT161" i="83"/>
  <c r="AS161" i="83"/>
  <c r="AR161" i="83"/>
  <c r="AQ161" i="83"/>
  <c r="AP161" i="83"/>
  <c r="AO161" i="83"/>
  <c r="AN161" i="83"/>
  <c r="AM161" i="83"/>
  <c r="AL161" i="83"/>
  <c r="AK161" i="83"/>
  <c r="AJ161" i="83"/>
  <c r="AI161" i="83"/>
  <c r="AH161" i="83"/>
  <c r="AG161" i="83"/>
  <c r="AF161" i="83"/>
  <c r="AE161" i="83"/>
  <c r="AD161" i="83"/>
  <c r="AC161" i="83"/>
  <c r="AB161" i="83"/>
  <c r="AA161" i="83"/>
  <c r="Z161" i="83"/>
  <c r="Y161" i="83"/>
  <c r="X161" i="83"/>
  <c r="W161" i="83"/>
  <c r="V161" i="83"/>
  <c r="U161" i="83"/>
  <c r="T161" i="83"/>
  <c r="S161" i="83"/>
  <c r="R161" i="83"/>
  <c r="Q161" i="83"/>
  <c r="P161" i="83"/>
  <c r="O161" i="83"/>
  <c r="N161" i="83"/>
  <c r="M161" i="83"/>
  <c r="L161" i="83"/>
  <c r="K161" i="83"/>
  <c r="J161" i="83"/>
  <c r="I161" i="83"/>
  <c r="H161" i="83"/>
  <c r="G161" i="83"/>
  <c r="F161" i="83"/>
  <c r="E161" i="83"/>
  <c r="D161" i="83"/>
  <c r="C161" i="83"/>
  <c r="B160" i="83"/>
  <c r="BA160" i="83"/>
  <c r="BB160" i="83" s="1"/>
  <c r="AZ160" i="83"/>
  <c r="AY160" i="83"/>
  <c r="AX160" i="83"/>
  <c r="AW160" i="83"/>
  <c r="AV160" i="83"/>
  <c r="AU160" i="83"/>
  <c r="AT160" i="83"/>
  <c r="AS160" i="83"/>
  <c r="AR160" i="83"/>
  <c r="AQ160" i="83"/>
  <c r="AP160" i="83"/>
  <c r="AO160" i="83"/>
  <c r="AN160" i="83"/>
  <c r="AM160" i="83"/>
  <c r="AL160" i="83"/>
  <c r="AK160" i="83"/>
  <c r="AJ160" i="83"/>
  <c r="AI160" i="83"/>
  <c r="AH160" i="83"/>
  <c r="AG160" i="83"/>
  <c r="AF160" i="83"/>
  <c r="AE160" i="83"/>
  <c r="AD160" i="83"/>
  <c r="AC160" i="83"/>
  <c r="AB160" i="83"/>
  <c r="AA160" i="83"/>
  <c r="Z160" i="83"/>
  <c r="Y160" i="83"/>
  <c r="X160" i="83"/>
  <c r="W160" i="83"/>
  <c r="V160" i="83"/>
  <c r="U160" i="83"/>
  <c r="T160" i="83"/>
  <c r="S160" i="83"/>
  <c r="R160" i="83"/>
  <c r="Q160" i="83"/>
  <c r="P160" i="83"/>
  <c r="O160" i="83"/>
  <c r="N160" i="83"/>
  <c r="M160" i="83"/>
  <c r="L160" i="83"/>
  <c r="K160" i="83"/>
  <c r="J160" i="83"/>
  <c r="I160" i="83"/>
  <c r="H160" i="83"/>
  <c r="G160" i="83"/>
  <c r="F160" i="83"/>
  <c r="E160" i="83"/>
  <c r="D160" i="83"/>
  <c r="C160" i="83"/>
  <c r="B159" i="83"/>
  <c r="BA159" i="83" s="1"/>
  <c r="BB159" i="83" s="1"/>
  <c r="AZ159" i="83"/>
  <c r="AY159" i="83"/>
  <c r="AX159" i="83"/>
  <c r="AW159" i="83"/>
  <c r="AV159" i="83"/>
  <c r="AU159" i="83"/>
  <c r="AT159" i="83"/>
  <c r="AS159" i="83"/>
  <c r="AR159" i="83"/>
  <c r="AQ159" i="83"/>
  <c r="AP159" i="83"/>
  <c r="AO159" i="83"/>
  <c r="AN159" i="83"/>
  <c r="AM159" i="83"/>
  <c r="AL159" i="83"/>
  <c r="AK159" i="83"/>
  <c r="AJ159" i="83"/>
  <c r="AI159" i="83"/>
  <c r="AH159" i="83"/>
  <c r="AG159" i="83"/>
  <c r="AF159" i="83"/>
  <c r="AE159" i="83"/>
  <c r="AD159" i="83"/>
  <c r="AC159" i="83"/>
  <c r="AB159" i="83"/>
  <c r="AA159" i="83"/>
  <c r="Z159" i="83"/>
  <c r="Y159" i="83"/>
  <c r="X159" i="83"/>
  <c r="W159" i="83"/>
  <c r="V159" i="83"/>
  <c r="U159" i="83"/>
  <c r="T159" i="83"/>
  <c r="S159" i="83"/>
  <c r="R159" i="83"/>
  <c r="Q159" i="83"/>
  <c r="P159" i="83"/>
  <c r="O159" i="83"/>
  <c r="N159" i="83"/>
  <c r="M159" i="83"/>
  <c r="L159" i="83"/>
  <c r="K159" i="83"/>
  <c r="J159" i="83"/>
  <c r="I159" i="83"/>
  <c r="H159" i="83"/>
  <c r="G159" i="83"/>
  <c r="F159" i="83"/>
  <c r="E159" i="83"/>
  <c r="D159" i="83"/>
  <c r="C159" i="83"/>
  <c r="B158" i="83"/>
  <c r="BA158" i="83" s="1"/>
  <c r="BB158" i="83" s="1"/>
  <c r="AZ158" i="83"/>
  <c r="AY158" i="83"/>
  <c r="AX158" i="83"/>
  <c r="AW158" i="83"/>
  <c r="AV158" i="83"/>
  <c r="AU158" i="83"/>
  <c r="AT158" i="83"/>
  <c r="AS158" i="83"/>
  <c r="AR158" i="83"/>
  <c r="AQ158" i="83"/>
  <c r="AP158" i="83"/>
  <c r="AO158" i="83"/>
  <c r="AN158" i="83"/>
  <c r="AM158" i="83"/>
  <c r="AL158" i="83"/>
  <c r="AK158" i="83"/>
  <c r="AJ158" i="83"/>
  <c r="AI158" i="83"/>
  <c r="AH158" i="83"/>
  <c r="AG158" i="83"/>
  <c r="AF158" i="83"/>
  <c r="AE158" i="83"/>
  <c r="AD158" i="83"/>
  <c r="AC158" i="83"/>
  <c r="AB158" i="83"/>
  <c r="AA158" i="83"/>
  <c r="Z158" i="83"/>
  <c r="Y158" i="83"/>
  <c r="X158" i="83"/>
  <c r="W158" i="83"/>
  <c r="V158" i="83"/>
  <c r="U158" i="83"/>
  <c r="T158" i="83"/>
  <c r="S158" i="83"/>
  <c r="R158" i="83"/>
  <c r="Q158" i="83"/>
  <c r="P158" i="83"/>
  <c r="O158" i="83"/>
  <c r="N158" i="83"/>
  <c r="M158" i="83"/>
  <c r="L158" i="83"/>
  <c r="K158" i="83"/>
  <c r="J158" i="83"/>
  <c r="I158" i="83"/>
  <c r="H158" i="83"/>
  <c r="G158" i="83"/>
  <c r="F158" i="83"/>
  <c r="E158" i="83"/>
  <c r="D158" i="83"/>
  <c r="C158" i="83"/>
  <c r="B157" i="83"/>
  <c r="BA157" i="83" s="1"/>
  <c r="BB157" i="83" s="1"/>
  <c r="AZ157" i="83"/>
  <c r="AY157" i="83"/>
  <c r="AX157" i="83"/>
  <c r="AW157" i="83"/>
  <c r="AV157" i="83"/>
  <c r="AU157" i="83"/>
  <c r="AT157" i="83"/>
  <c r="AS157" i="83"/>
  <c r="AR157" i="83"/>
  <c r="AQ157" i="83"/>
  <c r="AP157" i="83"/>
  <c r="AO157" i="83"/>
  <c r="AN157" i="83"/>
  <c r="AM157" i="83"/>
  <c r="AL157" i="83"/>
  <c r="AK157" i="83"/>
  <c r="AJ157" i="83"/>
  <c r="AI157" i="83"/>
  <c r="AH157" i="83"/>
  <c r="AG157" i="83"/>
  <c r="AF157" i="83"/>
  <c r="AE157" i="83"/>
  <c r="AD157" i="83"/>
  <c r="AC157" i="83"/>
  <c r="AB157" i="83"/>
  <c r="AA157" i="83"/>
  <c r="Z157" i="83"/>
  <c r="Y157" i="83"/>
  <c r="X157" i="83"/>
  <c r="W157" i="83"/>
  <c r="V157" i="83"/>
  <c r="U157" i="83"/>
  <c r="T157" i="83"/>
  <c r="S157" i="83"/>
  <c r="R157" i="83"/>
  <c r="Q157" i="83"/>
  <c r="P157" i="83"/>
  <c r="O157" i="83"/>
  <c r="N157" i="83"/>
  <c r="M157" i="83"/>
  <c r="L157" i="83"/>
  <c r="K157" i="83"/>
  <c r="J157" i="83"/>
  <c r="I157" i="83"/>
  <c r="H157" i="83"/>
  <c r="G157" i="83"/>
  <c r="F157" i="83"/>
  <c r="E157" i="83"/>
  <c r="D157" i="83"/>
  <c r="C157" i="83"/>
  <c r="B156" i="83"/>
  <c r="BA156" i="83" s="1"/>
  <c r="BB156" i="83" s="1"/>
  <c r="AZ156" i="83"/>
  <c r="AY156" i="83"/>
  <c r="AX156" i="83"/>
  <c r="AW156" i="83"/>
  <c r="AV156" i="83"/>
  <c r="AU156" i="83"/>
  <c r="AT156" i="83"/>
  <c r="AS156" i="83"/>
  <c r="AR156" i="83"/>
  <c r="AQ156" i="83"/>
  <c r="AP156" i="83"/>
  <c r="AO156" i="83"/>
  <c r="AN156" i="83"/>
  <c r="AM156" i="83"/>
  <c r="AL156" i="83"/>
  <c r="AK156" i="83"/>
  <c r="AJ156" i="83"/>
  <c r="AI156" i="83"/>
  <c r="AH156" i="83"/>
  <c r="AG156" i="83"/>
  <c r="AF156" i="83"/>
  <c r="AE156" i="83"/>
  <c r="AD156" i="83"/>
  <c r="AC156" i="83"/>
  <c r="AB156" i="83"/>
  <c r="AA156" i="83"/>
  <c r="Z156" i="83"/>
  <c r="Y156" i="83"/>
  <c r="X156" i="83"/>
  <c r="W156" i="83"/>
  <c r="V156" i="83"/>
  <c r="U156" i="83"/>
  <c r="T156" i="83"/>
  <c r="S156" i="83"/>
  <c r="R156" i="83"/>
  <c r="Q156" i="83"/>
  <c r="P156" i="83"/>
  <c r="O156" i="83"/>
  <c r="N156" i="83"/>
  <c r="M156" i="83"/>
  <c r="L156" i="83"/>
  <c r="K156" i="83"/>
  <c r="J156" i="83"/>
  <c r="I156" i="83"/>
  <c r="H156" i="83"/>
  <c r="G156" i="83"/>
  <c r="F156" i="83"/>
  <c r="E156" i="83"/>
  <c r="D156" i="83"/>
  <c r="C156" i="83"/>
  <c r="B155" i="83"/>
  <c r="BA155" i="83"/>
  <c r="BB155" i="83" s="1"/>
  <c r="AZ155" i="83"/>
  <c r="AY155" i="83"/>
  <c r="AX155" i="83"/>
  <c r="AW155" i="83"/>
  <c r="AV155" i="83"/>
  <c r="AU155" i="83"/>
  <c r="AT155" i="83"/>
  <c r="AS155" i="83"/>
  <c r="AR155" i="83"/>
  <c r="AQ155" i="83"/>
  <c r="AP155" i="83"/>
  <c r="AO155" i="83"/>
  <c r="AN155" i="83"/>
  <c r="AM155" i="83"/>
  <c r="AL155" i="83"/>
  <c r="AK155" i="83"/>
  <c r="AJ155" i="83"/>
  <c r="AI155" i="83"/>
  <c r="AH155" i="83"/>
  <c r="AG155" i="83"/>
  <c r="AF155" i="83"/>
  <c r="AE155" i="83"/>
  <c r="AD155" i="83"/>
  <c r="AC155" i="83"/>
  <c r="AB155" i="83"/>
  <c r="AA155" i="83"/>
  <c r="Z155" i="83"/>
  <c r="Y155" i="83"/>
  <c r="X155" i="83"/>
  <c r="W155" i="83"/>
  <c r="V155" i="83"/>
  <c r="U155" i="83"/>
  <c r="T155" i="83"/>
  <c r="S155" i="83"/>
  <c r="R155" i="83"/>
  <c r="Q155" i="83"/>
  <c r="P155" i="83"/>
  <c r="O155" i="83"/>
  <c r="N155" i="83"/>
  <c r="M155" i="83"/>
  <c r="L155" i="83"/>
  <c r="K155" i="83"/>
  <c r="J155" i="83"/>
  <c r="I155" i="83"/>
  <c r="H155" i="83"/>
  <c r="G155" i="83"/>
  <c r="F155" i="83"/>
  <c r="E155" i="83"/>
  <c r="D155" i="83"/>
  <c r="C155" i="83"/>
  <c r="B154" i="83"/>
  <c r="BA154" i="83" s="1"/>
  <c r="BB154" i="83" s="1"/>
  <c r="AZ154" i="83"/>
  <c r="AY154" i="83"/>
  <c r="AX154" i="83"/>
  <c r="AW154" i="83"/>
  <c r="AV154" i="83"/>
  <c r="AU154" i="83"/>
  <c r="AT154" i="83"/>
  <c r="AS154" i="83"/>
  <c r="AR154" i="83"/>
  <c r="AQ154" i="83"/>
  <c r="AP154" i="83"/>
  <c r="AO154" i="83"/>
  <c r="AN154" i="83"/>
  <c r="AM154" i="83"/>
  <c r="AL154" i="83"/>
  <c r="AK154" i="83"/>
  <c r="AJ154" i="83"/>
  <c r="AI154" i="83"/>
  <c r="AH154" i="83"/>
  <c r="AG154" i="83"/>
  <c r="AF154" i="83"/>
  <c r="AE154" i="83"/>
  <c r="AD154" i="83"/>
  <c r="AC154" i="83"/>
  <c r="AB154" i="83"/>
  <c r="AA154" i="83"/>
  <c r="Z154" i="83"/>
  <c r="Y154" i="83"/>
  <c r="X154" i="83"/>
  <c r="W154" i="83"/>
  <c r="V154" i="83"/>
  <c r="U154" i="83"/>
  <c r="T154" i="83"/>
  <c r="S154" i="83"/>
  <c r="R154" i="83"/>
  <c r="Q154" i="83"/>
  <c r="P154" i="83"/>
  <c r="O154" i="83"/>
  <c r="N154" i="83"/>
  <c r="M154" i="83"/>
  <c r="L154" i="83"/>
  <c r="K154" i="83"/>
  <c r="J154" i="83"/>
  <c r="I154" i="83"/>
  <c r="H154" i="83"/>
  <c r="G154" i="83"/>
  <c r="F154" i="83"/>
  <c r="E154" i="83"/>
  <c r="D154" i="83"/>
  <c r="C154" i="83"/>
  <c r="B153" i="83"/>
  <c r="BA153" i="83" s="1"/>
  <c r="BB153" i="83" s="1"/>
  <c r="AZ153" i="83"/>
  <c r="AY153" i="83"/>
  <c r="AX153" i="83"/>
  <c r="AW153" i="83"/>
  <c r="AV153" i="83"/>
  <c r="AU153" i="83"/>
  <c r="AT153" i="83"/>
  <c r="AS153" i="83"/>
  <c r="AR153" i="83"/>
  <c r="AQ153" i="83"/>
  <c r="AP153" i="83"/>
  <c r="AO153" i="83"/>
  <c r="AN153" i="83"/>
  <c r="AM153" i="83"/>
  <c r="AL153" i="83"/>
  <c r="AK153" i="83"/>
  <c r="AJ153" i="83"/>
  <c r="AI153" i="83"/>
  <c r="AH153" i="83"/>
  <c r="AG153" i="83"/>
  <c r="AF153" i="83"/>
  <c r="AE153" i="83"/>
  <c r="AD153" i="83"/>
  <c r="AC153" i="83"/>
  <c r="AB153" i="83"/>
  <c r="AA153" i="83"/>
  <c r="Z153" i="83"/>
  <c r="Y153" i="83"/>
  <c r="X153" i="83"/>
  <c r="W153" i="83"/>
  <c r="V153" i="83"/>
  <c r="U153" i="83"/>
  <c r="T153" i="83"/>
  <c r="S153" i="83"/>
  <c r="R153" i="83"/>
  <c r="Q153" i="83"/>
  <c r="P153" i="83"/>
  <c r="O153" i="83"/>
  <c r="N153" i="83"/>
  <c r="M153" i="83"/>
  <c r="L153" i="83"/>
  <c r="K153" i="83"/>
  <c r="J153" i="83"/>
  <c r="I153" i="83"/>
  <c r="H153" i="83"/>
  <c r="G153" i="83"/>
  <c r="F153" i="83"/>
  <c r="E153" i="83"/>
  <c r="D153" i="83"/>
  <c r="C153" i="83"/>
  <c r="B152" i="83"/>
  <c r="BA152" i="83" s="1"/>
  <c r="BB152" i="83" s="1"/>
  <c r="AZ152" i="83"/>
  <c r="AY152" i="83"/>
  <c r="AX152" i="83"/>
  <c r="AW152" i="83"/>
  <c r="AV152" i="83"/>
  <c r="AU152" i="83"/>
  <c r="AT152" i="83"/>
  <c r="AS152" i="83"/>
  <c r="AR152" i="83"/>
  <c r="AQ152" i="83"/>
  <c r="AP152" i="83"/>
  <c r="AO152" i="83"/>
  <c r="AN152" i="83"/>
  <c r="AM152" i="83"/>
  <c r="AL152" i="83"/>
  <c r="AK152" i="83"/>
  <c r="AJ152" i="83"/>
  <c r="AI152" i="83"/>
  <c r="AH152" i="83"/>
  <c r="AG152" i="83"/>
  <c r="AF152" i="83"/>
  <c r="AE152" i="83"/>
  <c r="AD152" i="83"/>
  <c r="AC152" i="83"/>
  <c r="AB152" i="83"/>
  <c r="AA152" i="83"/>
  <c r="Z152" i="83"/>
  <c r="Y152" i="83"/>
  <c r="X152" i="83"/>
  <c r="W152" i="83"/>
  <c r="V152" i="83"/>
  <c r="U152" i="83"/>
  <c r="T152" i="83"/>
  <c r="S152" i="83"/>
  <c r="R152" i="83"/>
  <c r="Q152" i="83"/>
  <c r="P152" i="83"/>
  <c r="O152" i="83"/>
  <c r="N152" i="83"/>
  <c r="M152" i="83"/>
  <c r="L152" i="83"/>
  <c r="K152" i="83"/>
  <c r="J152" i="83"/>
  <c r="I152" i="83"/>
  <c r="H152" i="83"/>
  <c r="G152" i="83"/>
  <c r="F152" i="83"/>
  <c r="E152" i="83"/>
  <c r="D152" i="83"/>
  <c r="C152" i="83"/>
  <c r="B151" i="83"/>
  <c r="BA151" i="83" s="1"/>
  <c r="BB151" i="83" s="1"/>
  <c r="AZ151" i="83"/>
  <c r="AY151" i="83"/>
  <c r="AX151" i="83"/>
  <c r="AW151" i="83"/>
  <c r="AV151" i="83"/>
  <c r="AU151" i="83"/>
  <c r="AT151" i="83"/>
  <c r="AS151" i="83"/>
  <c r="AR151" i="83"/>
  <c r="AQ151" i="83"/>
  <c r="AP151" i="83"/>
  <c r="AO151" i="83"/>
  <c r="AN151" i="83"/>
  <c r="AM151" i="83"/>
  <c r="AL151" i="83"/>
  <c r="AK151" i="83"/>
  <c r="AJ151" i="83"/>
  <c r="AI151" i="83"/>
  <c r="AH151" i="83"/>
  <c r="AG151" i="83"/>
  <c r="AF151" i="83"/>
  <c r="AE151" i="83"/>
  <c r="AD151" i="83"/>
  <c r="AC151" i="83"/>
  <c r="AB151" i="83"/>
  <c r="AA151" i="83"/>
  <c r="Z151" i="83"/>
  <c r="Y151" i="83"/>
  <c r="X151" i="83"/>
  <c r="W151" i="83"/>
  <c r="V151" i="83"/>
  <c r="U151" i="83"/>
  <c r="T151" i="83"/>
  <c r="S151" i="83"/>
  <c r="R151" i="83"/>
  <c r="Q151" i="83"/>
  <c r="P151" i="83"/>
  <c r="O151" i="83"/>
  <c r="N151" i="83"/>
  <c r="M151" i="83"/>
  <c r="L151" i="83"/>
  <c r="K151" i="83"/>
  <c r="J151" i="83"/>
  <c r="I151" i="83"/>
  <c r="H151" i="83"/>
  <c r="G151" i="83"/>
  <c r="F151" i="83"/>
  <c r="E151" i="83"/>
  <c r="D151" i="83"/>
  <c r="C151" i="83"/>
  <c r="B150" i="83"/>
  <c r="BA150" i="83"/>
  <c r="BB150" i="83" s="1"/>
  <c r="AZ150" i="83"/>
  <c r="AY150" i="83"/>
  <c r="AX150" i="83"/>
  <c r="AW150" i="83"/>
  <c r="AV150" i="83"/>
  <c r="AU150" i="83"/>
  <c r="AT150" i="83"/>
  <c r="AS150" i="83"/>
  <c r="AR150" i="83"/>
  <c r="AQ150" i="83"/>
  <c r="AP150" i="83"/>
  <c r="AO150" i="83"/>
  <c r="AN150" i="83"/>
  <c r="AM150" i="83"/>
  <c r="AL150" i="83"/>
  <c r="AK150" i="83"/>
  <c r="AJ150" i="83"/>
  <c r="AI150" i="83"/>
  <c r="AH150" i="83"/>
  <c r="AG150" i="83"/>
  <c r="AF150" i="83"/>
  <c r="AE150" i="83"/>
  <c r="AD150" i="83"/>
  <c r="AC150" i="83"/>
  <c r="AB150" i="83"/>
  <c r="AA150" i="83"/>
  <c r="Z150" i="83"/>
  <c r="Y150" i="83"/>
  <c r="X150" i="83"/>
  <c r="W150" i="83"/>
  <c r="V150" i="83"/>
  <c r="U150" i="83"/>
  <c r="T150" i="83"/>
  <c r="S150" i="83"/>
  <c r="R150" i="83"/>
  <c r="Q150" i="83"/>
  <c r="P150" i="83"/>
  <c r="O150" i="83"/>
  <c r="N150" i="83"/>
  <c r="M150" i="83"/>
  <c r="L150" i="83"/>
  <c r="K150" i="83"/>
  <c r="J150" i="83"/>
  <c r="I150" i="83"/>
  <c r="H150" i="83"/>
  <c r="G150" i="83"/>
  <c r="F150" i="83"/>
  <c r="E150" i="83"/>
  <c r="D150" i="83"/>
  <c r="C150" i="83"/>
  <c r="B149" i="83"/>
  <c r="BA149" i="83" s="1"/>
  <c r="BB149" i="83" s="1"/>
  <c r="AZ149" i="83"/>
  <c r="AY149" i="83"/>
  <c r="AX149" i="83"/>
  <c r="AW149" i="83"/>
  <c r="AV149" i="83"/>
  <c r="AU149" i="83"/>
  <c r="AT149" i="83"/>
  <c r="AS149" i="83"/>
  <c r="AR149" i="83"/>
  <c r="AQ149" i="83"/>
  <c r="AP149" i="83"/>
  <c r="AO149" i="83"/>
  <c r="AN149" i="83"/>
  <c r="AM149" i="83"/>
  <c r="AL149" i="83"/>
  <c r="AK149" i="83"/>
  <c r="AJ149" i="83"/>
  <c r="AI149" i="83"/>
  <c r="AH149" i="83"/>
  <c r="AG149" i="83"/>
  <c r="AF149" i="83"/>
  <c r="AE149" i="83"/>
  <c r="AD149" i="83"/>
  <c r="AC149" i="83"/>
  <c r="AB149" i="83"/>
  <c r="AA149" i="83"/>
  <c r="Z149" i="83"/>
  <c r="Y149" i="83"/>
  <c r="X149" i="83"/>
  <c r="W149" i="83"/>
  <c r="V149" i="83"/>
  <c r="U149" i="83"/>
  <c r="T149" i="83"/>
  <c r="S149" i="83"/>
  <c r="R149" i="83"/>
  <c r="Q149" i="83"/>
  <c r="P149" i="83"/>
  <c r="O149" i="83"/>
  <c r="N149" i="83"/>
  <c r="M149" i="83"/>
  <c r="L149" i="83"/>
  <c r="K149" i="83"/>
  <c r="J149" i="83"/>
  <c r="I149" i="83"/>
  <c r="H149" i="83"/>
  <c r="G149" i="83"/>
  <c r="F149" i="83"/>
  <c r="E149" i="83"/>
  <c r="D149" i="83"/>
  <c r="C149" i="83"/>
  <c r="B148" i="83"/>
  <c r="BA148" i="83" s="1"/>
  <c r="BB148" i="83" s="1"/>
  <c r="AZ148" i="83"/>
  <c r="AY148" i="83"/>
  <c r="AX148" i="83"/>
  <c r="AW148" i="83"/>
  <c r="AV148" i="83"/>
  <c r="AU148" i="83"/>
  <c r="AT148" i="83"/>
  <c r="AS148" i="83"/>
  <c r="AR148" i="83"/>
  <c r="AQ148" i="83"/>
  <c r="AP148" i="83"/>
  <c r="AO148" i="83"/>
  <c r="AN148" i="83"/>
  <c r="AM148" i="83"/>
  <c r="AL148" i="83"/>
  <c r="AK148" i="83"/>
  <c r="AJ148" i="83"/>
  <c r="AI148" i="83"/>
  <c r="AH148" i="83"/>
  <c r="AG148" i="83"/>
  <c r="AF148" i="83"/>
  <c r="AE148" i="83"/>
  <c r="AD148" i="83"/>
  <c r="AC148" i="83"/>
  <c r="AB148" i="83"/>
  <c r="AA148" i="83"/>
  <c r="Z148" i="83"/>
  <c r="Y148" i="83"/>
  <c r="X148" i="83"/>
  <c r="W148" i="83"/>
  <c r="V148" i="83"/>
  <c r="U148" i="83"/>
  <c r="T148" i="83"/>
  <c r="S148" i="83"/>
  <c r="R148" i="83"/>
  <c r="Q148" i="83"/>
  <c r="P148" i="83"/>
  <c r="O148" i="83"/>
  <c r="N148" i="83"/>
  <c r="M148" i="83"/>
  <c r="L148" i="83"/>
  <c r="K148" i="83"/>
  <c r="J148" i="83"/>
  <c r="I148" i="83"/>
  <c r="H148" i="83"/>
  <c r="G148" i="83"/>
  <c r="F148" i="83"/>
  <c r="E148" i="83"/>
  <c r="D148" i="83"/>
  <c r="C148" i="83"/>
  <c r="B147" i="83"/>
  <c r="BA147" i="83"/>
  <c r="BB147" i="83" s="1"/>
  <c r="AZ147" i="83"/>
  <c r="AY147" i="83"/>
  <c r="AX147" i="83"/>
  <c r="AW147" i="83"/>
  <c r="AV147" i="83"/>
  <c r="AU147" i="83"/>
  <c r="AT147" i="83"/>
  <c r="AS147" i="83"/>
  <c r="AR147" i="83"/>
  <c r="AQ147" i="83"/>
  <c r="AP147" i="83"/>
  <c r="AO147" i="83"/>
  <c r="AN147" i="83"/>
  <c r="AM147" i="83"/>
  <c r="AL147" i="83"/>
  <c r="AK147" i="83"/>
  <c r="AJ147" i="83"/>
  <c r="AI147" i="83"/>
  <c r="AH147" i="83"/>
  <c r="AG147" i="83"/>
  <c r="AF147" i="83"/>
  <c r="AE147" i="83"/>
  <c r="AD147" i="83"/>
  <c r="AC147" i="83"/>
  <c r="AB147" i="83"/>
  <c r="AA147" i="83"/>
  <c r="Z147" i="83"/>
  <c r="Y147" i="83"/>
  <c r="X147" i="83"/>
  <c r="W147" i="83"/>
  <c r="V147" i="83"/>
  <c r="U147" i="83"/>
  <c r="T147" i="83"/>
  <c r="S147" i="83"/>
  <c r="R147" i="83"/>
  <c r="Q147" i="83"/>
  <c r="P147" i="83"/>
  <c r="O147" i="83"/>
  <c r="N147" i="83"/>
  <c r="M147" i="83"/>
  <c r="L147" i="83"/>
  <c r="K147" i="83"/>
  <c r="J147" i="83"/>
  <c r="I147" i="83"/>
  <c r="H147" i="83"/>
  <c r="G147" i="83"/>
  <c r="F147" i="83"/>
  <c r="E147" i="83"/>
  <c r="D147" i="83"/>
  <c r="C147" i="83"/>
  <c r="B146" i="83"/>
  <c r="BA146" i="83" s="1"/>
  <c r="BB146" i="83" s="1"/>
  <c r="AZ146" i="83"/>
  <c r="AY146" i="83"/>
  <c r="AX146" i="83"/>
  <c r="AW146" i="83"/>
  <c r="AV146" i="83"/>
  <c r="AU146" i="83"/>
  <c r="AT146" i="83"/>
  <c r="AS146" i="83"/>
  <c r="AR146" i="83"/>
  <c r="AQ146" i="83"/>
  <c r="AP146" i="83"/>
  <c r="AO146" i="83"/>
  <c r="AN146" i="83"/>
  <c r="AM146" i="83"/>
  <c r="AL146" i="83"/>
  <c r="AK146" i="83"/>
  <c r="AJ146" i="83"/>
  <c r="AI146" i="83"/>
  <c r="AH146" i="83"/>
  <c r="AG146" i="83"/>
  <c r="AF146" i="83"/>
  <c r="AE146" i="83"/>
  <c r="AD146" i="83"/>
  <c r="AC146" i="83"/>
  <c r="AB146" i="83"/>
  <c r="AA146" i="83"/>
  <c r="Z146" i="83"/>
  <c r="Y146" i="83"/>
  <c r="X146" i="83"/>
  <c r="W146" i="83"/>
  <c r="V146" i="83"/>
  <c r="U146" i="83"/>
  <c r="T146" i="83"/>
  <c r="S146" i="83"/>
  <c r="R146" i="83"/>
  <c r="Q146" i="83"/>
  <c r="P146" i="83"/>
  <c r="O146" i="83"/>
  <c r="N146" i="83"/>
  <c r="M146" i="83"/>
  <c r="L146" i="83"/>
  <c r="K146" i="83"/>
  <c r="J146" i="83"/>
  <c r="I146" i="83"/>
  <c r="H146" i="83"/>
  <c r="G146" i="83"/>
  <c r="F146" i="83"/>
  <c r="E146" i="83"/>
  <c r="D146" i="83"/>
  <c r="C146" i="83"/>
  <c r="B145" i="83"/>
  <c r="BA145" i="83" s="1"/>
  <c r="BB145" i="83" s="1"/>
  <c r="AZ145" i="83"/>
  <c r="AY145" i="83"/>
  <c r="AX145" i="83"/>
  <c r="AW145" i="83"/>
  <c r="AV145" i="83"/>
  <c r="AU145" i="83"/>
  <c r="AT145" i="83"/>
  <c r="AS145" i="83"/>
  <c r="AR145" i="83"/>
  <c r="AQ145" i="83"/>
  <c r="AP145" i="83"/>
  <c r="AO145" i="83"/>
  <c r="AN145" i="83"/>
  <c r="AM145" i="83"/>
  <c r="AL145" i="83"/>
  <c r="AK145" i="83"/>
  <c r="AJ145" i="83"/>
  <c r="AI145" i="83"/>
  <c r="AH145" i="83"/>
  <c r="AG145" i="83"/>
  <c r="AF145" i="83"/>
  <c r="AE145" i="83"/>
  <c r="AD145" i="83"/>
  <c r="AC145" i="83"/>
  <c r="AB145" i="83"/>
  <c r="AA145" i="83"/>
  <c r="Z145" i="83"/>
  <c r="Y145" i="83"/>
  <c r="X145" i="83"/>
  <c r="W145" i="83"/>
  <c r="V145" i="83"/>
  <c r="U145" i="83"/>
  <c r="T145" i="83"/>
  <c r="S145" i="83"/>
  <c r="R145" i="83"/>
  <c r="Q145" i="83"/>
  <c r="P145" i="83"/>
  <c r="O145" i="83"/>
  <c r="N145" i="83"/>
  <c r="M145" i="83"/>
  <c r="L145" i="83"/>
  <c r="K145" i="83"/>
  <c r="J145" i="83"/>
  <c r="I145" i="83"/>
  <c r="H145" i="83"/>
  <c r="G145" i="83"/>
  <c r="F145" i="83"/>
  <c r="E145" i="83"/>
  <c r="D145" i="83"/>
  <c r="C145" i="83"/>
  <c r="B144" i="83"/>
  <c r="BA144" i="83"/>
  <c r="BB144" i="83" s="1"/>
  <c r="AZ144" i="83"/>
  <c r="AY144" i="83"/>
  <c r="AX144" i="83"/>
  <c r="AW144" i="83"/>
  <c r="AV144" i="83"/>
  <c r="AU144" i="83"/>
  <c r="AT144" i="83"/>
  <c r="AS144" i="83"/>
  <c r="AR144" i="83"/>
  <c r="AQ144" i="83"/>
  <c r="AP144" i="83"/>
  <c r="AO144" i="83"/>
  <c r="AN144" i="83"/>
  <c r="AM144" i="83"/>
  <c r="AL144" i="83"/>
  <c r="AK144" i="83"/>
  <c r="AJ144" i="83"/>
  <c r="AI144" i="83"/>
  <c r="AH144" i="83"/>
  <c r="AG144" i="83"/>
  <c r="AF144" i="83"/>
  <c r="AE144" i="83"/>
  <c r="AD144" i="83"/>
  <c r="AC144" i="83"/>
  <c r="AB144" i="83"/>
  <c r="AA144" i="83"/>
  <c r="Z144" i="83"/>
  <c r="Y144" i="83"/>
  <c r="X144" i="83"/>
  <c r="W144" i="83"/>
  <c r="V144" i="83"/>
  <c r="U144" i="83"/>
  <c r="T144" i="83"/>
  <c r="S144" i="83"/>
  <c r="R144" i="83"/>
  <c r="Q144" i="83"/>
  <c r="P144" i="83"/>
  <c r="O144" i="83"/>
  <c r="N144" i="83"/>
  <c r="M144" i="83"/>
  <c r="L144" i="83"/>
  <c r="K144" i="83"/>
  <c r="J144" i="83"/>
  <c r="I144" i="83"/>
  <c r="H144" i="83"/>
  <c r="G144" i="83"/>
  <c r="F144" i="83"/>
  <c r="E144" i="83"/>
  <c r="D144" i="83"/>
  <c r="C144" i="83"/>
  <c r="B143" i="83"/>
  <c r="BA143" i="83" s="1"/>
  <c r="BB143" i="83" s="1"/>
  <c r="AZ143" i="83"/>
  <c r="AY143" i="83"/>
  <c r="AX143" i="83"/>
  <c r="AW143" i="83"/>
  <c r="AV143" i="83"/>
  <c r="AU143" i="83"/>
  <c r="AT143" i="83"/>
  <c r="AS143" i="83"/>
  <c r="AR143" i="83"/>
  <c r="AQ143" i="83"/>
  <c r="AP143" i="83"/>
  <c r="AO143" i="83"/>
  <c r="AN143" i="83"/>
  <c r="AM143" i="83"/>
  <c r="AL143" i="83"/>
  <c r="AK143" i="83"/>
  <c r="AJ143" i="83"/>
  <c r="AI143" i="83"/>
  <c r="AH143" i="83"/>
  <c r="AG143" i="83"/>
  <c r="AF143" i="83"/>
  <c r="AE143" i="83"/>
  <c r="AD143" i="83"/>
  <c r="AC143" i="83"/>
  <c r="AB143" i="83"/>
  <c r="AA143" i="83"/>
  <c r="Z143" i="83"/>
  <c r="Y143" i="83"/>
  <c r="X143" i="83"/>
  <c r="W143" i="83"/>
  <c r="V143" i="83"/>
  <c r="U143" i="83"/>
  <c r="T143" i="83"/>
  <c r="S143" i="83"/>
  <c r="R143" i="83"/>
  <c r="Q143" i="83"/>
  <c r="P143" i="83"/>
  <c r="O143" i="83"/>
  <c r="N143" i="83"/>
  <c r="M143" i="83"/>
  <c r="L143" i="83"/>
  <c r="K143" i="83"/>
  <c r="J143" i="83"/>
  <c r="I143" i="83"/>
  <c r="H143" i="83"/>
  <c r="G143" i="83"/>
  <c r="F143" i="83"/>
  <c r="E143" i="83"/>
  <c r="D143" i="83"/>
  <c r="C143" i="83"/>
  <c r="B142" i="83"/>
  <c r="BA142" i="83" s="1"/>
  <c r="BB142" i="83" s="1"/>
  <c r="AZ142" i="83"/>
  <c r="AY142" i="83"/>
  <c r="AX142" i="83"/>
  <c r="AW142" i="83"/>
  <c r="AV142" i="83"/>
  <c r="AU142" i="83"/>
  <c r="AT142" i="83"/>
  <c r="AS142" i="83"/>
  <c r="AR142" i="83"/>
  <c r="AQ142" i="83"/>
  <c r="AP142" i="83"/>
  <c r="AO142" i="83"/>
  <c r="AN142" i="83"/>
  <c r="AM142" i="83"/>
  <c r="AL142" i="83"/>
  <c r="AK142" i="83"/>
  <c r="AJ142" i="83"/>
  <c r="AI142" i="83"/>
  <c r="AH142" i="83"/>
  <c r="AG142" i="83"/>
  <c r="AF142" i="83"/>
  <c r="AE142" i="83"/>
  <c r="AD142" i="83"/>
  <c r="AC142" i="83"/>
  <c r="AB142" i="83"/>
  <c r="AA142" i="83"/>
  <c r="Z142" i="83"/>
  <c r="Y142" i="83"/>
  <c r="X142" i="83"/>
  <c r="W142" i="83"/>
  <c r="V142" i="83"/>
  <c r="U142" i="83"/>
  <c r="T142" i="83"/>
  <c r="S142" i="83"/>
  <c r="R142" i="83"/>
  <c r="Q142" i="83"/>
  <c r="P142" i="83"/>
  <c r="O142" i="83"/>
  <c r="N142" i="83"/>
  <c r="M142" i="83"/>
  <c r="L142" i="83"/>
  <c r="K142" i="83"/>
  <c r="J142" i="83"/>
  <c r="I142" i="83"/>
  <c r="H142" i="83"/>
  <c r="G142" i="83"/>
  <c r="F142" i="83"/>
  <c r="E142" i="83"/>
  <c r="D142" i="83"/>
  <c r="C142" i="83"/>
  <c r="B141" i="83"/>
  <c r="BA141" i="83" s="1"/>
  <c r="BB141" i="83" s="1"/>
  <c r="AZ141" i="83"/>
  <c r="AY141" i="83"/>
  <c r="AX141" i="83"/>
  <c r="AW141" i="83"/>
  <c r="AV141" i="83"/>
  <c r="AU141" i="83"/>
  <c r="AT141" i="83"/>
  <c r="AS141" i="83"/>
  <c r="AR141" i="83"/>
  <c r="AQ141" i="83"/>
  <c r="AP141" i="83"/>
  <c r="AO141" i="83"/>
  <c r="AN141" i="83"/>
  <c r="AM141" i="83"/>
  <c r="AL141" i="83"/>
  <c r="AK141" i="83"/>
  <c r="AJ141" i="83"/>
  <c r="AI141" i="83"/>
  <c r="AH141" i="83"/>
  <c r="AG141" i="83"/>
  <c r="AF141" i="83"/>
  <c r="AE141" i="83"/>
  <c r="AD141" i="83"/>
  <c r="AC141" i="83"/>
  <c r="AB141" i="83"/>
  <c r="AA141" i="83"/>
  <c r="Z141" i="83"/>
  <c r="Y141" i="83"/>
  <c r="X141" i="83"/>
  <c r="W141" i="83"/>
  <c r="V141" i="83"/>
  <c r="U141" i="83"/>
  <c r="T141" i="83"/>
  <c r="S141" i="83"/>
  <c r="R141" i="83"/>
  <c r="Q141" i="83"/>
  <c r="P141" i="83"/>
  <c r="O141" i="83"/>
  <c r="N141" i="83"/>
  <c r="M141" i="83"/>
  <c r="L141" i="83"/>
  <c r="K141" i="83"/>
  <c r="J141" i="83"/>
  <c r="I141" i="83"/>
  <c r="H141" i="83"/>
  <c r="G141" i="83"/>
  <c r="F141" i="83"/>
  <c r="E141" i="83"/>
  <c r="D141" i="83"/>
  <c r="C141" i="83"/>
  <c r="B140" i="83"/>
  <c r="BA140" i="83" s="1"/>
  <c r="BB140" i="83" s="1"/>
  <c r="AZ140" i="83"/>
  <c r="AY140" i="83"/>
  <c r="AX140" i="83"/>
  <c r="AW140" i="83"/>
  <c r="AV140" i="83"/>
  <c r="AU140" i="83"/>
  <c r="AT140" i="83"/>
  <c r="AS140" i="83"/>
  <c r="AR140" i="83"/>
  <c r="AQ140" i="83"/>
  <c r="AP140" i="83"/>
  <c r="AO140" i="83"/>
  <c r="AN140" i="83"/>
  <c r="AM140" i="83"/>
  <c r="AL140" i="83"/>
  <c r="AK140" i="83"/>
  <c r="AJ140" i="83"/>
  <c r="AI140" i="83"/>
  <c r="AH140" i="83"/>
  <c r="AG140" i="83"/>
  <c r="AF140" i="83"/>
  <c r="AE140" i="83"/>
  <c r="AD140" i="83"/>
  <c r="AC140" i="83"/>
  <c r="AB140" i="83"/>
  <c r="AA140" i="83"/>
  <c r="Z140" i="83"/>
  <c r="Y140" i="83"/>
  <c r="X140" i="83"/>
  <c r="W140" i="83"/>
  <c r="V140" i="83"/>
  <c r="U140" i="83"/>
  <c r="T140" i="83"/>
  <c r="S140" i="83"/>
  <c r="R140" i="83"/>
  <c r="Q140" i="83"/>
  <c r="P140" i="83"/>
  <c r="O140" i="83"/>
  <c r="N140" i="83"/>
  <c r="M140" i="83"/>
  <c r="L140" i="83"/>
  <c r="K140" i="83"/>
  <c r="J140" i="83"/>
  <c r="I140" i="83"/>
  <c r="H140" i="83"/>
  <c r="G140" i="83"/>
  <c r="F140" i="83"/>
  <c r="E140" i="83"/>
  <c r="D140" i="83"/>
  <c r="C140" i="83"/>
  <c r="B139" i="83"/>
  <c r="BA139" i="83" s="1"/>
  <c r="BB139" i="83" s="1"/>
  <c r="AZ139" i="83"/>
  <c r="AY139" i="83"/>
  <c r="AX139" i="83"/>
  <c r="AW139" i="83"/>
  <c r="AV139" i="83"/>
  <c r="AU139" i="83"/>
  <c r="AT139" i="83"/>
  <c r="AS139" i="83"/>
  <c r="AR139" i="83"/>
  <c r="AQ139" i="83"/>
  <c r="AP139" i="83"/>
  <c r="AO139" i="83"/>
  <c r="AN139" i="83"/>
  <c r="AM139" i="83"/>
  <c r="AL139" i="83"/>
  <c r="AK139" i="83"/>
  <c r="AJ139" i="83"/>
  <c r="AI139" i="83"/>
  <c r="AH139" i="83"/>
  <c r="AG139" i="83"/>
  <c r="AF139" i="83"/>
  <c r="AE139" i="83"/>
  <c r="AD139" i="83"/>
  <c r="AC139" i="83"/>
  <c r="AB139" i="83"/>
  <c r="AA139" i="83"/>
  <c r="Z139" i="83"/>
  <c r="Y139" i="83"/>
  <c r="X139" i="83"/>
  <c r="W139" i="83"/>
  <c r="V139" i="83"/>
  <c r="U139" i="83"/>
  <c r="T139" i="83"/>
  <c r="S139" i="83"/>
  <c r="R139" i="83"/>
  <c r="Q139" i="83"/>
  <c r="P139" i="83"/>
  <c r="O139" i="83"/>
  <c r="N139" i="83"/>
  <c r="M139" i="83"/>
  <c r="L139" i="83"/>
  <c r="K139" i="83"/>
  <c r="J139" i="83"/>
  <c r="I139" i="83"/>
  <c r="H139" i="83"/>
  <c r="G139" i="83"/>
  <c r="F139" i="83"/>
  <c r="E139" i="83"/>
  <c r="D139" i="83"/>
  <c r="C139" i="83"/>
  <c r="B138" i="83"/>
  <c r="BA138" i="83" s="1"/>
  <c r="BB138" i="83" s="1"/>
  <c r="AZ138" i="83"/>
  <c r="AY138" i="83"/>
  <c r="AX138" i="83"/>
  <c r="AW138" i="83"/>
  <c r="AV138" i="83"/>
  <c r="AU138" i="83"/>
  <c r="AT138" i="83"/>
  <c r="AS138" i="83"/>
  <c r="AR138" i="83"/>
  <c r="AQ138" i="83"/>
  <c r="AP138" i="83"/>
  <c r="AO138" i="83"/>
  <c r="AN138" i="83"/>
  <c r="AM138" i="83"/>
  <c r="AL138" i="83"/>
  <c r="AK138" i="83"/>
  <c r="AJ138" i="83"/>
  <c r="AI138" i="83"/>
  <c r="AH138" i="83"/>
  <c r="AG138" i="83"/>
  <c r="AF138" i="83"/>
  <c r="AE138" i="83"/>
  <c r="AD138" i="83"/>
  <c r="AC138" i="83"/>
  <c r="AB138" i="83"/>
  <c r="AA138" i="83"/>
  <c r="Z138" i="83"/>
  <c r="Y138" i="83"/>
  <c r="X138" i="83"/>
  <c r="W138" i="83"/>
  <c r="V138" i="83"/>
  <c r="U138" i="83"/>
  <c r="T138" i="83"/>
  <c r="S138" i="83"/>
  <c r="R138" i="83"/>
  <c r="Q138" i="83"/>
  <c r="P138" i="83"/>
  <c r="O138" i="83"/>
  <c r="N138" i="83"/>
  <c r="M138" i="83"/>
  <c r="L138" i="83"/>
  <c r="K138" i="83"/>
  <c r="J138" i="83"/>
  <c r="I138" i="83"/>
  <c r="H138" i="83"/>
  <c r="G138" i="83"/>
  <c r="F138" i="83"/>
  <c r="E138" i="83"/>
  <c r="D138" i="83"/>
  <c r="C138" i="83"/>
  <c r="B137" i="83"/>
  <c r="BA137" i="83" s="1"/>
  <c r="BB137" i="83" s="1"/>
  <c r="AZ137" i="83"/>
  <c r="AY137" i="83"/>
  <c r="AX137" i="83"/>
  <c r="AW137" i="83"/>
  <c r="AV137" i="83"/>
  <c r="AU137" i="83"/>
  <c r="AT137" i="83"/>
  <c r="AS137" i="83"/>
  <c r="AR137" i="83"/>
  <c r="AQ137" i="83"/>
  <c r="AP137" i="83"/>
  <c r="AO137" i="83"/>
  <c r="AN137" i="83"/>
  <c r="AM137" i="83"/>
  <c r="AL137" i="83"/>
  <c r="AK137" i="83"/>
  <c r="AJ137" i="83"/>
  <c r="AI137" i="83"/>
  <c r="AH137" i="83"/>
  <c r="AG137" i="83"/>
  <c r="AF137" i="83"/>
  <c r="AE137" i="83"/>
  <c r="AD137" i="83"/>
  <c r="AC137" i="83"/>
  <c r="AB137" i="83"/>
  <c r="AA137" i="83"/>
  <c r="Z137" i="83"/>
  <c r="Y137" i="83"/>
  <c r="X137" i="83"/>
  <c r="W137" i="83"/>
  <c r="V137" i="83"/>
  <c r="U137" i="83"/>
  <c r="T137" i="83"/>
  <c r="S137" i="83"/>
  <c r="R137" i="83"/>
  <c r="Q137" i="83"/>
  <c r="P137" i="83"/>
  <c r="O137" i="83"/>
  <c r="N137" i="83"/>
  <c r="M137" i="83"/>
  <c r="L137" i="83"/>
  <c r="K137" i="83"/>
  <c r="J137" i="83"/>
  <c r="I137" i="83"/>
  <c r="H137" i="83"/>
  <c r="G137" i="83"/>
  <c r="F137" i="83"/>
  <c r="E137" i="83"/>
  <c r="D137" i="83"/>
  <c r="C137" i="83"/>
  <c r="B136" i="83"/>
  <c r="BA136" i="83" s="1"/>
  <c r="BB136" i="83" s="1"/>
  <c r="AZ136" i="83"/>
  <c r="AY136" i="83"/>
  <c r="AX136" i="83"/>
  <c r="AW136" i="83"/>
  <c r="AV136" i="83"/>
  <c r="AU136" i="83"/>
  <c r="AT136" i="83"/>
  <c r="AS136" i="83"/>
  <c r="AR136" i="83"/>
  <c r="AQ136" i="83"/>
  <c r="AP136" i="83"/>
  <c r="AO136" i="83"/>
  <c r="AN136" i="83"/>
  <c r="AM136" i="83"/>
  <c r="AL136" i="83"/>
  <c r="AK136" i="83"/>
  <c r="AJ136" i="83"/>
  <c r="AI136" i="83"/>
  <c r="AH136" i="83"/>
  <c r="AG136" i="83"/>
  <c r="AF136" i="83"/>
  <c r="AE136" i="83"/>
  <c r="AD136" i="83"/>
  <c r="AC136" i="83"/>
  <c r="AB136" i="83"/>
  <c r="AA136" i="83"/>
  <c r="Z136" i="83"/>
  <c r="Y136" i="83"/>
  <c r="X136" i="83"/>
  <c r="W136" i="83"/>
  <c r="V136" i="83"/>
  <c r="U136" i="83"/>
  <c r="T136" i="83"/>
  <c r="S136" i="83"/>
  <c r="R136" i="83"/>
  <c r="Q136" i="83"/>
  <c r="P136" i="83"/>
  <c r="O136" i="83"/>
  <c r="N136" i="83"/>
  <c r="M136" i="83"/>
  <c r="L136" i="83"/>
  <c r="K136" i="83"/>
  <c r="J136" i="83"/>
  <c r="I136" i="83"/>
  <c r="H136" i="83"/>
  <c r="G136" i="83"/>
  <c r="F136" i="83"/>
  <c r="E136" i="83"/>
  <c r="D136" i="83"/>
  <c r="C136" i="83"/>
  <c r="B135" i="83"/>
  <c r="BA135" i="83"/>
  <c r="BB135" i="83"/>
  <c r="AZ135" i="83"/>
  <c r="AY135" i="83"/>
  <c r="AX135" i="83"/>
  <c r="AW135" i="83"/>
  <c r="AV135" i="83"/>
  <c r="AU135" i="83"/>
  <c r="AT135" i="83"/>
  <c r="AS135" i="83"/>
  <c r="AR135" i="83"/>
  <c r="AQ135" i="83"/>
  <c r="AP135" i="83"/>
  <c r="AO135" i="83"/>
  <c r="AN135" i="83"/>
  <c r="AM135" i="83"/>
  <c r="AL135" i="83"/>
  <c r="AK135" i="83"/>
  <c r="AJ135" i="83"/>
  <c r="AI135" i="83"/>
  <c r="AH135" i="83"/>
  <c r="AG135" i="83"/>
  <c r="AF135" i="83"/>
  <c r="AE135" i="83"/>
  <c r="AD135" i="83"/>
  <c r="AC135" i="83"/>
  <c r="AB135" i="83"/>
  <c r="AA135" i="83"/>
  <c r="Z135" i="83"/>
  <c r="Y135" i="83"/>
  <c r="X135" i="83"/>
  <c r="W135" i="83"/>
  <c r="V135" i="83"/>
  <c r="U135" i="83"/>
  <c r="T135" i="83"/>
  <c r="S135" i="83"/>
  <c r="R135" i="83"/>
  <c r="Q135" i="83"/>
  <c r="P135" i="83"/>
  <c r="O135" i="83"/>
  <c r="N135" i="83"/>
  <c r="M135" i="83"/>
  <c r="L135" i="83"/>
  <c r="K135" i="83"/>
  <c r="J135" i="83"/>
  <c r="I135" i="83"/>
  <c r="H135" i="83"/>
  <c r="G135" i="83"/>
  <c r="F135" i="83"/>
  <c r="E135" i="83"/>
  <c r="D135" i="83"/>
  <c r="C135" i="83"/>
  <c r="B134" i="83"/>
  <c r="BA134" i="83"/>
  <c r="BB134" i="83" s="1"/>
  <c r="AZ134" i="83"/>
  <c r="AY134" i="83"/>
  <c r="AX134" i="83"/>
  <c r="AW134" i="83"/>
  <c r="AV134" i="83"/>
  <c r="AU134" i="83"/>
  <c r="AT134" i="83"/>
  <c r="AS134" i="83"/>
  <c r="AR134" i="83"/>
  <c r="AQ134" i="83"/>
  <c r="AP134" i="83"/>
  <c r="AO134" i="83"/>
  <c r="AN134" i="83"/>
  <c r="AM134" i="83"/>
  <c r="AL134" i="83"/>
  <c r="AK134" i="83"/>
  <c r="AJ134" i="83"/>
  <c r="AI134" i="83"/>
  <c r="AH134" i="83"/>
  <c r="AG134" i="83"/>
  <c r="AF134" i="83"/>
  <c r="AE134" i="83"/>
  <c r="AD134" i="83"/>
  <c r="AC134" i="83"/>
  <c r="AB134" i="83"/>
  <c r="AA134" i="83"/>
  <c r="Z134" i="83"/>
  <c r="Y134" i="83"/>
  <c r="X134" i="83"/>
  <c r="W134" i="83"/>
  <c r="V134" i="83"/>
  <c r="U134" i="83"/>
  <c r="T134" i="83"/>
  <c r="S134" i="83"/>
  <c r="R134" i="83"/>
  <c r="Q134" i="83"/>
  <c r="P134" i="83"/>
  <c r="O134" i="83"/>
  <c r="N134" i="83"/>
  <c r="M134" i="83"/>
  <c r="L134" i="83"/>
  <c r="K134" i="83"/>
  <c r="J134" i="83"/>
  <c r="I134" i="83"/>
  <c r="H134" i="83"/>
  <c r="G134" i="83"/>
  <c r="F134" i="83"/>
  <c r="E134" i="83"/>
  <c r="D134" i="83"/>
  <c r="C134" i="83"/>
  <c r="B133" i="83"/>
  <c r="BA133" i="83" s="1"/>
  <c r="BB133" i="83" s="1"/>
  <c r="AZ133" i="83"/>
  <c r="AY133" i="83"/>
  <c r="AX133" i="83"/>
  <c r="AW133" i="83"/>
  <c r="AV133" i="83"/>
  <c r="AU133" i="83"/>
  <c r="AT133" i="83"/>
  <c r="AS133" i="83"/>
  <c r="AR133" i="83"/>
  <c r="AQ133" i="83"/>
  <c r="AP133" i="83"/>
  <c r="AO133" i="83"/>
  <c r="AN133" i="83"/>
  <c r="AM133" i="83"/>
  <c r="AL133" i="83"/>
  <c r="AK133" i="83"/>
  <c r="AJ133" i="83"/>
  <c r="AI133" i="83"/>
  <c r="AH133" i="83"/>
  <c r="AG133" i="83"/>
  <c r="AF133" i="83"/>
  <c r="AE133" i="83"/>
  <c r="AD133" i="83"/>
  <c r="AC133" i="83"/>
  <c r="AB133" i="83"/>
  <c r="AA133" i="83"/>
  <c r="Z133" i="83"/>
  <c r="Y133" i="83"/>
  <c r="X133" i="83"/>
  <c r="W133" i="83"/>
  <c r="V133" i="83"/>
  <c r="U133" i="83"/>
  <c r="T133" i="83"/>
  <c r="S133" i="83"/>
  <c r="R133" i="83"/>
  <c r="Q133" i="83"/>
  <c r="P133" i="83"/>
  <c r="O133" i="83"/>
  <c r="N133" i="83"/>
  <c r="M133" i="83"/>
  <c r="L133" i="83"/>
  <c r="K133" i="83"/>
  <c r="J133" i="83"/>
  <c r="I133" i="83"/>
  <c r="H133" i="83"/>
  <c r="G133" i="83"/>
  <c r="F133" i="83"/>
  <c r="E133" i="83"/>
  <c r="D133" i="83"/>
  <c r="C133" i="83"/>
  <c r="B132" i="83"/>
  <c r="BA132" i="83"/>
  <c r="BB132" i="83"/>
  <c r="AZ132" i="83"/>
  <c r="AY132" i="83"/>
  <c r="AX132" i="83"/>
  <c r="AW132" i="83"/>
  <c r="AV132" i="83"/>
  <c r="AU132" i="83"/>
  <c r="AT132" i="83"/>
  <c r="AS132" i="83"/>
  <c r="AR132" i="83"/>
  <c r="AQ132" i="83"/>
  <c r="AP132" i="83"/>
  <c r="AO132" i="83"/>
  <c r="AN132" i="83"/>
  <c r="AM132" i="83"/>
  <c r="AL132" i="83"/>
  <c r="AK132" i="83"/>
  <c r="AJ132" i="83"/>
  <c r="AI132" i="83"/>
  <c r="AH132" i="83"/>
  <c r="AG132" i="83"/>
  <c r="AF132" i="83"/>
  <c r="AE132" i="83"/>
  <c r="AD132" i="83"/>
  <c r="AC132" i="83"/>
  <c r="AB132" i="83"/>
  <c r="AA132" i="83"/>
  <c r="Z132" i="83"/>
  <c r="Y132" i="83"/>
  <c r="X132" i="83"/>
  <c r="W132" i="83"/>
  <c r="V132" i="83"/>
  <c r="U132" i="83"/>
  <c r="T132" i="83"/>
  <c r="S132" i="83"/>
  <c r="R132" i="83"/>
  <c r="Q132" i="83"/>
  <c r="P132" i="83"/>
  <c r="O132" i="83"/>
  <c r="N132" i="83"/>
  <c r="M132" i="83"/>
  <c r="L132" i="83"/>
  <c r="K132" i="83"/>
  <c r="J132" i="83"/>
  <c r="I132" i="83"/>
  <c r="H132" i="83"/>
  <c r="G132" i="83"/>
  <c r="F132" i="83"/>
  <c r="E132" i="83"/>
  <c r="D132" i="83"/>
  <c r="C132" i="83"/>
  <c r="B131" i="83"/>
  <c r="BA131" i="83"/>
  <c r="BB131" i="83" s="1"/>
  <c r="AZ131" i="83"/>
  <c r="AY131" i="83"/>
  <c r="AX131" i="83"/>
  <c r="AW131" i="83"/>
  <c r="AV131" i="83"/>
  <c r="AU131" i="83"/>
  <c r="AT131" i="83"/>
  <c r="AS131" i="83"/>
  <c r="AR131" i="83"/>
  <c r="AQ131" i="83"/>
  <c r="AP131" i="83"/>
  <c r="AO131" i="83"/>
  <c r="AN131" i="83"/>
  <c r="AM131" i="83"/>
  <c r="AL131" i="83"/>
  <c r="AK131" i="83"/>
  <c r="AJ131" i="83"/>
  <c r="AI131" i="83"/>
  <c r="AH131" i="83"/>
  <c r="AG131" i="83"/>
  <c r="AF131" i="83"/>
  <c r="AE131" i="83"/>
  <c r="AD131" i="83"/>
  <c r="AC131" i="83"/>
  <c r="AB131" i="83"/>
  <c r="AA131" i="83"/>
  <c r="Z131" i="83"/>
  <c r="Y131" i="83"/>
  <c r="X131" i="83"/>
  <c r="W131" i="83"/>
  <c r="V131" i="83"/>
  <c r="U131" i="83"/>
  <c r="T131" i="83"/>
  <c r="S131" i="83"/>
  <c r="R131" i="83"/>
  <c r="Q131" i="83"/>
  <c r="P131" i="83"/>
  <c r="O131" i="83"/>
  <c r="N131" i="83"/>
  <c r="M131" i="83"/>
  <c r="L131" i="83"/>
  <c r="K131" i="83"/>
  <c r="J131" i="83"/>
  <c r="I131" i="83"/>
  <c r="H131" i="83"/>
  <c r="G131" i="83"/>
  <c r="F131" i="83"/>
  <c r="E131" i="83"/>
  <c r="D131" i="83"/>
  <c r="C131" i="83"/>
  <c r="B130" i="83"/>
  <c r="BA130" i="83" s="1"/>
  <c r="BB130" i="83" s="1"/>
  <c r="AZ130" i="83"/>
  <c r="AY130" i="83"/>
  <c r="AX130" i="83"/>
  <c r="AW130" i="83"/>
  <c r="AV130" i="83"/>
  <c r="AU130" i="83"/>
  <c r="AT130" i="83"/>
  <c r="AS130" i="83"/>
  <c r="AR130" i="83"/>
  <c r="AQ130" i="83"/>
  <c r="AP130" i="83"/>
  <c r="AO130" i="83"/>
  <c r="AN130" i="83"/>
  <c r="AM130" i="83"/>
  <c r="AL130" i="83"/>
  <c r="AK130" i="83"/>
  <c r="AJ130" i="83"/>
  <c r="AI130" i="83"/>
  <c r="AH130" i="83"/>
  <c r="AG130" i="83"/>
  <c r="AF130" i="83"/>
  <c r="AE130" i="83"/>
  <c r="AD130" i="83"/>
  <c r="AC130" i="83"/>
  <c r="AB130" i="83"/>
  <c r="AA130" i="83"/>
  <c r="Z130" i="83"/>
  <c r="Y130" i="83"/>
  <c r="X130" i="83"/>
  <c r="W130" i="83"/>
  <c r="V130" i="83"/>
  <c r="U130" i="83"/>
  <c r="T130" i="83"/>
  <c r="S130" i="83"/>
  <c r="R130" i="83"/>
  <c r="Q130" i="83"/>
  <c r="P130" i="83"/>
  <c r="O130" i="83"/>
  <c r="N130" i="83"/>
  <c r="M130" i="83"/>
  <c r="L130" i="83"/>
  <c r="K130" i="83"/>
  <c r="J130" i="83"/>
  <c r="I130" i="83"/>
  <c r="H130" i="83"/>
  <c r="G130" i="83"/>
  <c r="F130" i="83"/>
  <c r="E130" i="83"/>
  <c r="D130" i="83"/>
  <c r="C130" i="83"/>
  <c r="B129" i="83"/>
  <c r="BA129" i="83" s="1"/>
  <c r="BB129" i="83" s="1"/>
  <c r="AZ129" i="83"/>
  <c r="AY129" i="83"/>
  <c r="AX129" i="83"/>
  <c r="AW129" i="83"/>
  <c r="AV129" i="83"/>
  <c r="AU129" i="83"/>
  <c r="AT129" i="83"/>
  <c r="AS129" i="83"/>
  <c r="AR129" i="83"/>
  <c r="AQ129" i="83"/>
  <c r="AP129" i="83"/>
  <c r="AO129" i="83"/>
  <c r="AN129" i="83"/>
  <c r="AM129" i="83"/>
  <c r="AL129" i="83"/>
  <c r="AK129" i="83"/>
  <c r="AJ129" i="83"/>
  <c r="AI129" i="83"/>
  <c r="AH129" i="83"/>
  <c r="AG129" i="83"/>
  <c r="AF129" i="83"/>
  <c r="AE129" i="83"/>
  <c r="AD129" i="83"/>
  <c r="AC129" i="83"/>
  <c r="AB129" i="83"/>
  <c r="AA129" i="83"/>
  <c r="Z129" i="83"/>
  <c r="Y129" i="83"/>
  <c r="X129" i="83"/>
  <c r="W129" i="83"/>
  <c r="V129" i="83"/>
  <c r="U129" i="83"/>
  <c r="T129" i="83"/>
  <c r="S129" i="83"/>
  <c r="R129" i="83"/>
  <c r="Q129" i="83"/>
  <c r="P129" i="83"/>
  <c r="O129" i="83"/>
  <c r="N129" i="83"/>
  <c r="M129" i="83"/>
  <c r="L129" i="83"/>
  <c r="K129" i="83"/>
  <c r="J129" i="83"/>
  <c r="I129" i="83"/>
  <c r="H129" i="83"/>
  <c r="G129" i="83"/>
  <c r="F129" i="83"/>
  <c r="E129" i="83"/>
  <c r="D129" i="83"/>
  <c r="C129" i="83"/>
  <c r="B128" i="83"/>
  <c r="BA128" i="83"/>
  <c r="BB128" i="83" s="1"/>
  <c r="AZ128" i="83"/>
  <c r="AY128" i="83"/>
  <c r="AX128" i="83"/>
  <c r="AW128" i="83"/>
  <c r="AV128" i="83"/>
  <c r="AU128" i="83"/>
  <c r="AT128" i="83"/>
  <c r="AS128" i="83"/>
  <c r="AR128" i="83"/>
  <c r="AQ128" i="83"/>
  <c r="AP128" i="83"/>
  <c r="AO128" i="83"/>
  <c r="AN128" i="83"/>
  <c r="AM128" i="83"/>
  <c r="AL128" i="83"/>
  <c r="AK128" i="83"/>
  <c r="AJ128" i="83"/>
  <c r="AI128" i="83"/>
  <c r="AH128" i="83"/>
  <c r="AG128" i="83"/>
  <c r="AF128" i="83"/>
  <c r="AE128" i="83"/>
  <c r="AD128" i="83"/>
  <c r="AC128" i="83"/>
  <c r="AB128" i="83"/>
  <c r="AA128" i="83"/>
  <c r="Z128" i="83"/>
  <c r="Y128" i="83"/>
  <c r="X128" i="83"/>
  <c r="W128" i="83"/>
  <c r="V128" i="83"/>
  <c r="U128" i="83"/>
  <c r="T128" i="83"/>
  <c r="S128" i="83"/>
  <c r="R128" i="83"/>
  <c r="Q128" i="83"/>
  <c r="P128" i="83"/>
  <c r="O128" i="83"/>
  <c r="N128" i="83"/>
  <c r="M128" i="83"/>
  <c r="L128" i="83"/>
  <c r="K128" i="83"/>
  <c r="J128" i="83"/>
  <c r="I128" i="83"/>
  <c r="H128" i="83"/>
  <c r="G128" i="83"/>
  <c r="F128" i="83"/>
  <c r="E128" i="83"/>
  <c r="D128" i="83"/>
  <c r="C128" i="83"/>
  <c r="B127" i="83"/>
  <c r="BA127" i="83" s="1"/>
  <c r="BB127" i="83" s="1"/>
  <c r="AZ127" i="83"/>
  <c r="AY127" i="83"/>
  <c r="AX127" i="83"/>
  <c r="AW127" i="83"/>
  <c r="AV127" i="83"/>
  <c r="AU127" i="83"/>
  <c r="AT127" i="83"/>
  <c r="AS127" i="83"/>
  <c r="AR127" i="83"/>
  <c r="AQ127" i="83"/>
  <c r="AP127" i="83"/>
  <c r="AO127" i="83"/>
  <c r="AN127" i="83"/>
  <c r="AM127" i="83"/>
  <c r="AL127" i="83"/>
  <c r="AK127" i="83"/>
  <c r="AJ127" i="83"/>
  <c r="AI127" i="83"/>
  <c r="AH127" i="83"/>
  <c r="AG127" i="83"/>
  <c r="AF127" i="83"/>
  <c r="AE127" i="83"/>
  <c r="AD127" i="83"/>
  <c r="AC127" i="83"/>
  <c r="AB127" i="83"/>
  <c r="AA127" i="83"/>
  <c r="Z127" i="83"/>
  <c r="Y127" i="83"/>
  <c r="X127" i="83"/>
  <c r="W127" i="83"/>
  <c r="V127" i="83"/>
  <c r="U127" i="83"/>
  <c r="T127" i="83"/>
  <c r="S127" i="83"/>
  <c r="R127" i="83"/>
  <c r="Q127" i="83"/>
  <c r="P127" i="83"/>
  <c r="O127" i="83"/>
  <c r="N127" i="83"/>
  <c r="M127" i="83"/>
  <c r="L127" i="83"/>
  <c r="K127" i="83"/>
  <c r="J127" i="83"/>
  <c r="I127" i="83"/>
  <c r="H127" i="83"/>
  <c r="G127" i="83"/>
  <c r="F127" i="83"/>
  <c r="E127" i="83"/>
  <c r="D127" i="83"/>
  <c r="C127" i="83"/>
  <c r="B126" i="83"/>
  <c r="BA126" i="83"/>
  <c r="BB126" i="83" s="1"/>
  <c r="AZ126" i="83"/>
  <c r="AY126" i="83"/>
  <c r="AX126" i="83"/>
  <c r="AW126" i="83"/>
  <c r="AV126" i="83"/>
  <c r="AU126" i="83"/>
  <c r="AT126" i="83"/>
  <c r="AS126" i="83"/>
  <c r="AR126" i="83"/>
  <c r="AQ126" i="83"/>
  <c r="AP126" i="83"/>
  <c r="AO126" i="83"/>
  <c r="AN126" i="83"/>
  <c r="AM126" i="83"/>
  <c r="AL126" i="83"/>
  <c r="AK126" i="83"/>
  <c r="AJ126" i="83"/>
  <c r="AI126" i="83"/>
  <c r="AH126" i="83"/>
  <c r="AG126" i="83"/>
  <c r="AF126" i="83"/>
  <c r="AE126" i="83"/>
  <c r="AD126" i="83"/>
  <c r="AC126" i="83"/>
  <c r="AB126" i="83"/>
  <c r="AA126" i="83"/>
  <c r="Z126" i="83"/>
  <c r="Y126" i="83"/>
  <c r="X126" i="83"/>
  <c r="W126" i="83"/>
  <c r="V126" i="83"/>
  <c r="U126" i="83"/>
  <c r="T126" i="83"/>
  <c r="S126" i="83"/>
  <c r="R126" i="83"/>
  <c r="Q126" i="83"/>
  <c r="P126" i="83"/>
  <c r="O126" i="83"/>
  <c r="N126" i="83"/>
  <c r="M126" i="83"/>
  <c r="L126" i="83"/>
  <c r="K126" i="83"/>
  <c r="J126" i="83"/>
  <c r="I126" i="83"/>
  <c r="H126" i="83"/>
  <c r="G126" i="83"/>
  <c r="F126" i="83"/>
  <c r="E126" i="83"/>
  <c r="D126" i="83"/>
  <c r="C126" i="83"/>
  <c r="B125" i="83"/>
  <c r="BA125" i="83" s="1"/>
  <c r="BB125" i="83" s="1"/>
  <c r="AZ125" i="83"/>
  <c r="AY125" i="83"/>
  <c r="AX125" i="83"/>
  <c r="AW125" i="83"/>
  <c r="AV125" i="83"/>
  <c r="AU125" i="83"/>
  <c r="AT125" i="83"/>
  <c r="AS125" i="83"/>
  <c r="AR125" i="83"/>
  <c r="AQ125" i="83"/>
  <c r="AP125" i="83"/>
  <c r="AO125" i="83"/>
  <c r="AN125" i="83"/>
  <c r="AM125" i="83"/>
  <c r="AL125" i="83"/>
  <c r="AK125" i="83"/>
  <c r="AJ125" i="83"/>
  <c r="AI125" i="83"/>
  <c r="AH125" i="83"/>
  <c r="AG125" i="83"/>
  <c r="AF125" i="83"/>
  <c r="AE125" i="83"/>
  <c r="AD125" i="83"/>
  <c r="AC125" i="83"/>
  <c r="AB125" i="83"/>
  <c r="AA125" i="83"/>
  <c r="Z125" i="83"/>
  <c r="Y125" i="83"/>
  <c r="X125" i="83"/>
  <c r="W125" i="83"/>
  <c r="V125" i="83"/>
  <c r="U125" i="83"/>
  <c r="T125" i="83"/>
  <c r="S125" i="83"/>
  <c r="R125" i="83"/>
  <c r="Q125" i="83"/>
  <c r="P125" i="83"/>
  <c r="O125" i="83"/>
  <c r="N125" i="83"/>
  <c r="M125" i="83"/>
  <c r="L125" i="83"/>
  <c r="K125" i="83"/>
  <c r="J125" i="83"/>
  <c r="I125" i="83"/>
  <c r="H125" i="83"/>
  <c r="G125" i="83"/>
  <c r="F125" i="83"/>
  <c r="E125" i="83"/>
  <c r="D125" i="83"/>
  <c r="C125" i="83"/>
  <c r="B124" i="83"/>
  <c r="BA124" i="83" s="1"/>
  <c r="BB124" i="83" s="1"/>
  <c r="AZ124" i="83"/>
  <c r="AY124" i="83"/>
  <c r="AX124" i="83"/>
  <c r="AW124" i="83"/>
  <c r="AV124" i="83"/>
  <c r="AU124" i="83"/>
  <c r="AT124" i="83"/>
  <c r="AS124" i="83"/>
  <c r="AR124" i="83"/>
  <c r="AQ124" i="83"/>
  <c r="AP124" i="83"/>
  <c r="AO124" i="83"/>
  <c r="AN124" i="83"/>
  <c r="AM124" i="83"/>
  <c r="AL124" i="83"/>
  <c r="AK124" i="83"/>
  <c r="AJ124" i="83"/>
  <c r="AI124" i="83"/>
  <c r="AH124" i="83"/>
  <c r="AG124" i="83"/>
  <c r="AF124" i="83"/>
  <c r="AE124" i="83"/>
  <c r="AD124" i="83"/>
  <c r="AC124" i="83"/>
  <c r="AB124" i="83"/>
  <c r="AA124" i="83"/>
  <c r="Z124" i="83"/>
  <c r="Y124" i="83"/>
  <c r="X124" i="83"/>
  <c r="W124" i="83"/>
  <c r="V124" i="83"/>
  <c r="U124" i="83"/>
  <c r="T124" i="83"/>
  <c r="S124" i="83"/>
  <c r="R124" i="83"/>
  <c r="Q124" i="83"/>
  <c r="P124" i="83"/>
  <c r="O124" i="83"/>
  <c r="N124" i="83"/>
  <c r="M124" i="83"/>
  <c r="L124" i="83"/>
  <c r="K124" i="83"/>
  <c r="J124" i="83"/>
  <c r="I124" i="83"/>
  <c r="H124" i="83"/>
  <c r="G124" i="83"/>
  <c r="F124" i="83"/>
  <c r="E124" i="83"/>
  <c r="D124" i="83"/>
  <c r="C124" i="83"/>
  <c r="B123" i="83"/>
  <c r="BA123" i="83" s="1"/>
  <c r="BB123" i="83" s="1"/>
  <c r="AZ123" i="83"/>
  <c r="AY123" i="83"/>
  <c r="AX123" i="83"/>
  <c r="AW123" i="83"/>
  <c r="AV123" i="83"/>
  <c r="AU123" i="83"/>
  <c r="AT123" i="83"/>
  <c r="AS123" i="83"/>
  <c r="AR123" i="83"/>
  <c r="AQ123" i="83"/>
  <c r="AP123" i="83"/>
  <c r="AO123" i="83"/>
  <c r="AN123" i="83"/>
  <c r="AM123" i="83"/>
  <c r="AL123" i="83"/>
  <c r="AK123" i="83"/>
  <c r="AJ123" i="83"/>
  <c r="AI123" i="83"/>
  <c r="AH123" i="83"/>
  <c r="AG123" i="83"/>
  <c r="AF123" i="83"/>
  <c r="AE123" i="83"/>
  <c r="AD123" i="83"/>
  <c r="AC123" i="83"/>
  <c r="AB123" i="83"/>
  <c r="AA123" i="83"/>
  <c r="Z123" i="83"/>
  <c r="Y123" i="83"/>
  <c r="X123" i="83"/>
  <c r="W123" i="83"/>
  <c r="V123" i="83"/>
  <c r="U123" i="83"/>
  <c r="T123" i="83"/>
  <c r="S123" i="83"/>
  <c r="R123" i="83"/>
  <c r="Q123" i="83"/>
  <c r="P123" i="83"/>
  <c r="O123" i="83"/>
  <c r="N123" i="83"/>
  <c r="M123" i="83"/>
  <c r="L123" i="83"/>
  <c r="K123" i="83"/>
  <c r="J123" i="83"/>
  <c r="I123" i="83"/>
  <c r="H123" i="83"/>
  <c r="G123" i="83"/>
  <c r="F123" i="83"/>
  <c r="E123" i="83"/>
  <c r="D123" i="83"/>
  <c r="C123" i="83"/>
  <c r="B122" i="83"/>
  <c r="BA122" i="83"/>
  <c r="BB122" i="83" s="1"/>
  <c r="AZ122" i="83"/>
  <c r="AY122" i="83"/>
  <c r="AX122" i="83"/>
  <c r="AW122" i="83"/>
  <c r="AV122" i="83"/>
  <c r="AU122" i="83"/>
  <c r="AT122" i="83"/>
  <c r="AS122" i="83"/>
  <c r="AR122" i="83"/>
  <c r="AQ122" i="83"/>
  <c r="AP122" i="83"/>
  <c r="AO122" i="83"/>
  <c r="AN122" i="83"/>
  <c r="AM122" i="83"/>
  <c r="AL122" i="83"/>
  <c r="AK122" i="83"/>
  <c r="AJ122" i="83"/>
  <c r="AI122" i="83"/>
  <c r="AH122" i="83"/>
  <c r="AG122" i="83"/>
  <c r="AF122" i="83"/>
  <c r="AE122" i="83"/>
  <c r="AD122" i="83"/>
  <c r="AC122" i="83"/>
  <c r="AB122" i="83"/>
  <c r="AA122" i="83"/>
  <c r="Z122" i="83"/>
  <c r="Y122" i="83"/>
  <c r="X122" i="83"/>
  <c r="W122" i="83"/>
  <c r="V122" i="83"/>
  <c r="U122" i="83"/>
  <c r="T122" i="83"/>
  <c r="S122" i="83"/>
  <c r="R122" i="83"/>
  <c r="Q122" i="83"/>
  <c r="P122" i="83"/>
  <c r="O122" i="83"/>
  <c r="N122" i="83"/>
  <c r="M122" i="83"/>
  <c r="L122" i="83"/>
  <c r="K122" i="83"/>
  <c r="J122" i="83"/>
  <c r="I122" i="83"/>
  <c r="H122" i="83"/>
  <c r="G122" i="83"/>
  <c r="F122" i="83"/>
  <c r="E122" i="83"/>
  <c r="D122" i="83"/>
  <c r="C122" i="83"/>
  <c r="B121" i="83"/>
  <c r="BA121" i="83" s="1"/>
  <c r="BB121" i="83" s="1"/>
  <c r="AZ121" i="83"/>
  <c r="AY121" i="83"/>
  <c r="AX121" i="83"/>
  <c r="AW121" i="83"/>
  <c r="AV121" i="83"/>
  <c r="AU121" i="83"/>
  <c r="AT121" i="83"/>
  <c r="AS121" i="83"/>
  <c r="AR121" i="83"/>
  <c r="AQ121" i="83"/>
  <c r="AP121" i="83"/>
  <c r="AO121" i="83"/>
  <c r="AN121" i="83"/>
  <c r="AM121" i="83"/>
  <c r="AL121" i="83"/>
  <c r="AK121" i="83"/>
  <c r="AJ121" i="83"/>
  <c r="AI121" i="83"/>
  <c r="AH121" i="83"/>
  <c r="AG121" i="83"/>
  <c r="AF121" i="83"/>
  <c r="AE121" i="83"/>
  <c r="AD121" i="83"/>
  <c r="AC121" i="83"/>
  <c r="AB121" i="83"/>
  <c r="AA121" i="83"/>
  <c r="Z121" i="83"/>
  <c r="Y121" i="83"/>
  <c r="X121" i="83"/>
  <c r="W121" i="83"/>
  <c r="V121" i="83"/>
  <c r="U121" i="83"/>
  <c r="T121" i="83"/>
  <c r="S121" i="83"/>
  <c r="R121" i="83"/>
  <c r="Q121" i="83"/>
  <c r="P121" i="83"/>
  <c r="O121" i="83"/>
  <c r="N121" i="83"/>
  <c r="M121" i="83"/>
  <c r="L121" i="83"/>
  <c r="K121" i="83"/>
  <c r="J121" i="83"/>
  <c r="I121" i="83"/>
  <c r="H121" i="83"/>
  <c r="G121" i="83"/>
  <c r="F121" i="83"/>
  <c r="E121" i="83"/>
  <c r="D121" i="83"/>
  <c r="C121" i="83"/>
  <c r="B120" i="83"/>
  <c r="BA120" i="83" s="1"/>
  <c r="BB120" i="83" s="1"/>
  <c r="AZ120" i="83"/>
  <c r="AY120" i="83"/>
  <c r="AX120" i="83"/>
  <c r="AW120" i="83"/>
  <c r="AV120" i="83"/>
  <c r="AU120" i="83"/>
  <c r="AT120" i="83"/>
  <c r="AS120" i="83"/>
  <c r="AR120" i="83"/>
  <c r="AQ120" i="83"/>
  <c r="AP120" i="83"/>
  <c r="AO120" i="83"/>
  <c r="AN120" i="83"/>
  <c r="AM120" i="83"/>
  <c r="AL120" i="83"/>
  <c r="AK120" i="83"/>
  <c r="AJ120" i="83"/>
  <c r="AI120" i="83"/>
  <c r="AH120" i="83"/>
  <c r="AG120" i="83"/>
  <c r="AF120" i="83"/>
  <c r="AE120" i="83"/>
  <c r="AD120" i="83"/>
  <c r="AC120" i="83"/>
  <c r="AB120" i="83"/>
  <c r="AA120" i="83"/>
  <c r="Z120" i="83"/>
  <c r="Y120" i="83"/>
  <c r="X120" i="83"/>
  <c r="W120" i="83"/>
  <c r="V120" i="83"/>
  <c r="U120" i="83"/>
  <c r="T120" i="83"/>
  <c r="S120" i="83"/>
  <c r="R120" i="83"/>
  <c r="Q120" i="83"/>
  <c r="P120" i="83"/>
  <c r="O120" i="83"/>
  <c r="N120" i="83"/>
  <c r="M120" i="83"/>
  <c r="L120" i="83"/>
  <c r="K120" i="83"/>
  <c r="J120" i="83"/>
  <c r="I120" i="83"/>
  <c r="H120" i="83"/>
  <c r="G120" i="83"/>
  <c r="F120" i="83"/>
  <c r="E120" i="83"/>
  <c r="D120" i="83"/>
  <c r="C120" i="83"/>
  <c r="B119" i="83"/>
  <c r="BA119" i="83" s="1"/>
  <c r="BB119" i="83" s="1"/>
  <c r="AZ119" i="83"/>
  <c r="AY119" i="83"/>
  <c r="AX119" i="83"/>
  <c r="AW119" i="83"/>
  <c r="AV119" i="83"/>
  <c r="AU119" i="83"/>
  <c r="AT119" i="83"/>
  <c r="AS119" i="83"/>
  <c r="AR119" i="83"/>
  <c r="AQ119" i="83"/>
  <c r="AP119" i="83"/>
  <c r="AO119" i="83"/>
  <c r="AN119" i="83"/>
  <c r="AM119" i="83"/>
  <c r="AL119" i="83"/>
  <c r="AK119" i="83"/>
  <c r="AJ119" i="83"/>
  <c r="AI119" i="83"/>
  <c r="AH119" i="83"/>
  <c r="AG119" i="83"/>
  <c r="AF119" i="83"/>
  <c r="AE119" i="83"/>
  <c r="AD119" i="83"/>
  <c r="AC119" i="83"/>
  <c r="AB119" i="83"/>
  <c r="AA119" i="83"/>
  <c r="Z119" i="83"/>
  <c r="Y119" i="83"/>
  <c r="X119" i="83"/>
  <c r="W119" i="83"/>
  <c r="V119" i="83"/>
  <c r="U119" i="83"/>
  <c r="T119" i="83"/>
  <c r="S119" i="83"/>
  <c r="R119" i="83"/>
  <c r="Q119" i="83"/>
  <c r="P119" i="83"/>
  <c r="O119" i="83"/>
  <c r="N119" i="83"/>
  <c r="M119" i="83"/>
  <c r="L119" i="83"/>
  <c r="K119" i="83"/>
  <c r="J119" i="83"/>
  <c r="I119" i="83"/>
  <c r="H119" i="83"/>
  <c r="G119" i="83"/>
  <c r="F119" i="83"/>
  <c r="E119" i="83"/>
  <c r="D119" i="83"/>
  <c r="C119" i="83"/>
  <c r="B118" i="83"/>
  <c r="BA118" i="83"/>
  <c r="BB118" i="83" s="1"/>
  <c r="AZ118" i="83"/>
  <c r="AY118" i="83"/>
  <c r="AX118" i="83"/>
  <c r="AW118" i="83"/>
  <c r="AV118" i="83"/>
  <c r="AU118" i="83"/>
  <c r="AT118" i="83"/>
  <c r="AS118" i="83"/>
  <c r="AR118" i="83"/>
  <c r="AQ118" i="83"/>
  <c r="AP118" i="83"/>
  <c r="AO118" i="83"/>
  <c r="AN118" i="83"/>
  <c r="AM118" i="83"/>
  <c r="AL118" i="83"/>
  <c r="AK118" i="83"/>
  <c r="AJ118" i="83"/>
  <c r="AI118" i="83"/>
  <c r="AH118" i="83"/>
  <c r="AG118" i="83"/>
  <c r="AF118" i="83"/>
  <c r="AE118" i="83"/>
  <c r="AD118" i="83"/>
  <c r="AC118" i="83"/>
  <c r="AB118" i="83"/>
  <c r="AA118" i="83"/>
  <c r="Z118" i="83"/>
  <c r="Y118" i="83"/>
  <c r="X118" i="83"/>
  <c r="W118" i="83"/>
  <c r="V118" i="83"/>
  <c r="U118" i="83"/>
  <c r="T118" i="83"/>
  <c r="S118" i="83"/>
  <c r="R118" i="83"/>
  <c r="Q118" i="83"/>
  <c r="P118" i="83"/>
  <c r="O118" i="83"/>
  <c r="N118" i="83"/>
  <c r="M118" i="83"/>
  <c r="L118" i="83"/>
  <c r="K118" i="83"/>
  <c r="J118" i="83"/>
  <c r="I118" i="83"/>
  <c r="H118" i="83"/>
  <c r="G118" i="83"/>
  <c r="F118" i="83"/>
  <c r="E118" i="83"/>
  <c r="D118" i="83"/>
  <c r="C118" i="83"/>
  <c r="B117" i="83"/>
  <c r="BA117" i="83" s="1"/>
  <c r="BB117" i="83" s="1"/>
  <c r="AZ117" i="83"/>
  <c r="AY117" i="83"/>
  <c r="AX117" i="83"/>
  <c r="AW117" i="83"/>
  <c r="AV117" i="83"/>
  <c r="AU117" i="83"/>
  <c r="AT117" i="83"/>
  <c r="AS117" i="83"/>
  <c r="AR117" i="83"/>
  <c r="AQ117" i="83"/>
  <c r="AP117" i="83"/>
  <c r="AO117" i="83"/>
  <c r="AN117" i="83"/>
  <c r="AM117" i="83"/>
  <c r="AL117" i="83"/>
  <c r="AK117" i="83"/>
  <c r="AJ117" i="83"/>
  <c r="AI117" i="83"/>
  <c r="AH117" i="83"/>
  <c r="AG117" i="83"/>
  <c r="AF117" i="83"/>
  <c r="AE117" i="83"/>
  <c r="AD117" i="83"/>
  <c r="AC117" i="83"/>
  <c r="AB117" i="83"/>
  <c r="AA117" i="83"/>
  <c r="Z117" i="83"/>
  <c r="Y117" i="83"/>
  <c r="X117" i="83"/>
  <c r="W117" i="83"/>
  <c r="V117" i="83"/>
  <c r="U117" i="83"/>
  <c r="T117" i="83"/>
  <c r="S117" i="83"/>
  <c r="R117" i="83"/>
  <c r="Q117" i="83"/>
  <c r="P117" i="83"/>
  <c r="O117" i="83"/>
  <c r="N117" i="83"/>
  <c r="M117" i="83"/>
  <c r="L117" i="83"/>
  <c r="K117" i="83"/>
  <c r="J117" i="83"/>
  <c r="I117" i="83"/>
  <c r="H117" i="83"/>
  <c r="G117" i="83"/>
  <c r="F117" i="83"/>
  <c r="E117" i="83"/>
  <c r="D117" i="83"/>
  <c r="C117" i="83"/>
  <c r="B116" i="83"/>
  <c r="BA116" i="83" s="1"/>
  <c r="BB116" i="83" s="1"/>
  <c r="AZ116" i="83"/>
  <c r="AY116" i="83"/>
  <c r="AX116" i="83"/>
  <c r="AW116" i="83"/>
  <c r="AV116" i="83"/>
  <c r="AU116" i="83"/>
  <c r="AT116" i="83"/>
  <c r="AS116" i="83"/>
  <c r="AR116" i="83"/>
  <c r="AQ116" i="83"/>
  <c r="AP116" i="83"/>
  <c r="AO116" i="83"/>
  <c r="AN116" i="83"/>
  <c r="AM116" i="83"/>
  <c r="AL116" i="83"/>
  <c r="AK116" i="83"/>
  <c r="AJ116" i="83"/>
  <c r="AI116" i="83"/>
  <c r="AH116" i="83"/>
  <c r="AG116" i="83"/>
  <c r="AF116" i="83"/>
  <c r="AE116" i="83"/>
  <c r="AD116" i="83"/>
  <c r="AC116" i="83"/>
  <c r="AB116" i="83"/>
  <c r="AA116" i="83"/>
  <c r="Z116" i="83"/>
  <c r="Y116" i="83"/>
  <c r="X116" i="83"/>
  <c r="W116" i="83"/>
  <c r="V116" i="83"/>
  <c r="U116" i="83"/>
  <c r="T116" i="83"/>
  <c r="S116" i="83"/>
  <c r="R116" i="83"/>
  <c r="Q116" i="83"/>
  <c r="P116" i="83"/>
  <c r="O116" i="83"/>
  <c r="N116" i="83"/>
  <c r="M116" i="83"/>
  <c r="L116" i="83"/>
  <c r="K116" i="83"/>
  <c r="J116" i="83"/>
  <c r="I116" i="83"/>
  <c r="H116" i="83"/>
  <c r="G116" i="83"/>
  <c r="F116" i="83"/>
  <c r="E116" i="83"/>
  <c r="D116" i="83"/>
  <c r="C116" i="83"/>
  <c r="B115" i="83"/>
  <c r="BA115" i="83"/>
  <c r="BB115" i="83" s="1"/>
  <c r="AZ115" i="83"/>
  <c r="AY115" i="83"/>
  <c r="AX115" i="83"/>
  <c r="AW115" i="83"/>
  <c r="AV115" i="83"/>
  <c r="AU115" i="83"/>
  <c r="AT115" i="83"/>
  <c r="AS115" i="83"/>
  <c r="AR115" i="83"/>
  <c r="AQ115" i="83"/>
  <c r="AP115" i="83"/>
  <c r="AO115" i="83"/>
  <c r="AN115" i="83"/>
  <c r="AM115" i="83"/>
  <c r="AL115" i="83"/>
  <c r="AK115" i="83"/>
  <c r="AJ115" i="83"/>
  <c r="AI115" i="83"/>
  <c r="AH115" i="83"/>
  <c r="AG115" i="83"/>
  <c r="AF115" i="83"/>
  <c r="AE115" i="83"/>
  <c r="AD115" i="83"/>
  <c r="AC115" i="83"/>
  <c r="AB115" i="83"/>
  <c r="AA115" i="83"/>
  <c r="Z115" i="83"/>
  <c r="Y115" i="83"/>
  <c r="X115" i="83"/>
  <c r="W115" i="83"/>
  <c r="V115" i="83"/>
  <c r="U115" i="83"/>
  <c r="T115" i="83"/>
  <c r="S115" i="83"/>
  <c r="R115" i="83"/>
  <c r="Q115" i="83"/>
  <c r="P115" i="83"/>
  <c r="O115" i="83"/>
  <c r="N115" i="83"/>
  <c r="M115" i="83"/>
  <c r="L115" i="83"/>
  <c r="K115" i="83"/>
  <c r="J115" i="83"/>
  <c r="I115" i="83"/>
  <c r="H115" i="83"/>
  <c r="G115" i="83"/>
  <c r="F115" i="83"/>
  <c r="E115" i="83"/>
  <c r="D115" i="83"/>
  <c r="C115" i="83"/>
  <c r="B114" i="83"/>
  <c r="BA114" i="83" s="1"/>
  <c r="BB114" i="83" s="1"/>
  <c r="AZ114" i="83"/>
  <c r="AY114" i="83"/>
  <c r="AX114" i="83"/>
  <c r="AW114" i="83"/>
  <c r="AV114" i="83"/>
  <c r="AU114" i="83"/>
  <c r="AT114" i="83"/>
  <c r="AS114" i="83"/>
  <c r="AR114" i="83"/>
  <c r="AQ114" i="83"/>
  <c r="AP114" i="83"/>
  <c r="AO114" i="83"/>
  <c r="AN114" i="83"/>
  <c r="AM114" i="83"/>
  <c r="AL114" i="83"/>
  <c r="AK114" i="83"/>
  <c r="AJ114" i="83"/>
  <c r="AI114" i="83"/>
  <c r="AH114" i="83"/>
  <c r="AG114" i="83"/>
  <c r="AF114" i="83"/>
  <c r="AE114" i="83"/>
  <c r="AD114" i="83"/>
  <c r="AC114" i="83"/>
  <c r="AB114" i="83"/>
  <c r="AA114" i="83"/>
  <c r="Z114" i="83"/>
  <c r="Y114" i="83"/>
  <c r="X114" i="83"/>
  <c r="W114" i="83"/>
  <c r="V114" i="83"/>
  <c r="U114" i="83"/>
  <c r="T114" i="83"/>
  <c r="S114" i="83"/>
  <c r="R114" i="83"/>
  <c r="Q114" i="83"/>
  <c r="P114" i="83"/>
  <c r="O114" i="83"/>
  <c r="N114" i="83"/>
  <c r="M114" i="83"/>
  <c r="L114" i="83"/>
  <c r="K114" i="83"/>
  <c r="J114" i="83"/>
  <c r="I114" i="83"/>
  <c r="H114" i="83"/>
  <c r="G114" i="83"/>
  <c r="F114" i="83"/>
  <c r="E114" i="83"/>
  <c r="D114" i="83"/>
  <c r="C114" i="83"/>
  <c r="B113" i="83"/>
  <c r="BA113" i="83" s="1"/>
  <c r="BB113" i="83" s="1"/>
  <c r="AZ113" i="83"/>
  <c r="AY113" i="83"/>
  <c r="AX113" i="83"/>
  <c r="AW113" i="83"/>
  <c r="AV113" i="83"/>
  <c r="AU113" i="83"/>
  <c r="AT113" i="83"/>
  <c r="AS113" i="83"/>
  <c r="AR113" i="83"/>
  <c r="AQ113" i="83"/>
  <c r="AP113" i="83"/>
  <c r="AO113" i="83"/>
  <c r="AN113" i="83"/>
  <c r="AM113" i="83"/>
  <c r="AL113" i="83"/>
  <c r="AK113" i="83"/>
  <c r="AJ113" i="83"/>
  <c r="AI113" i="83"/>
  <c r="AH113" i="83"/>
  <c r="AG113" i="83"/>
  <c r="AF113" i="83"/>
  <c r="AE113" i="83"/>
  <c r="AD113" i="83"/>
  <c r="AC113" i="83"/>
  <c r="AB113" i="83"/>
  <c r="AA113" i="83"/>
  <c r="Z113" i="83"/>
  <c r="Y113" i="83"/>
  <c r="X113" i="83"/>
  <c r="W113" i="83"/>
  <c r="V113" i="83"/>
  <c r="U113" i="83"/>
  <c r="T113" i="83"/>
  <c r="S113" i="83"/>
  <c r="R113" i="83"/>
  <c r="Q113" i="83"/>
  <c r="P113" i="83"/>
  <c r="O113" i="83"/>
  <c r="N113" i="83"/>
  <c r="M113" i="83"/>
  <c r="L113" i="83"/>
  <c r="K113" i="83"/>
  <c r="J113" i="83"/>
  <c r="I113" i="83"/>
  <c r="H113" i="83"/>
  <c r="G113" i="83"/>
  <c r="F113" i="83"/>
  <c r="E113" i="83"/>
  <c r="D113" i="83"/>
  <c r="C113" i="83"/>
  <c r="B112" i="83"/>
  <c r="BA112" i="83"/>
  <c r="BB112" i="83" s="1"/>
  <c r="AZ112" i="83"/>
  <c r="AY112" i="83"/>
  <c r="AX112" i="83"/>
  <c r="AW112" i="83"/>
  <c r="AV112" i="83"/>
  <c r="AU112" i="83"/>
  <c r="AT112" i="83"/>
  <c r="AS112" i="83"/>
  <c r="AR112" i="83"/>
  <c r="AQ112" i="83"/>
  <c r="AP112" i="83"/>
  <c r="AO112" i="83"/>
  <c r="AN112" i="83"/>
  <c r="AM112" i="83"/>
  <c r="AL112" i="83"/>
  <c r="AK112" i="83"/>
  <c r="AJ112" i="83"/>
  <c r="AI112" i="83"/>
  <c r="AH112" i="83"/>
  <c r="AG112" i="83"/>
  <c r="AF112" i="83"/>
  <c r="AE112" i="83"/>
  <c r="AD112" i="83"/>
  <c r="AC112" i="83"/>
  <c r="AB112" i="83"/>
  <c r="AA112" i="83"/>
  <c r="Z112" i="83"/>
  <c r="Y112" i="83"/>
  <c r="X112" i="83"/>
  <c r="W112" i="83"/>
  <c r="V112" i="83"/>
  <c r="U112" i="83"/>
  <c r="T112" i="83"/>
  <c r="S112" i="83"/>
  <c r="R112" i="83"/>
  <c r="Q112" i="83"/>
  <c r="P112" i="83"/>
  <c r="O112" i="83"/>
  <c r="N112" i="83"/>
  <c r="M112" i="83"/>
  <c r="L112" i="83"/>
  <c r="K112" i="83"/>
  <c r="J112" i="83"/>
  <c r="I112" i="83"/>
  <c r="H112" i="83"/>
  <c r="G112" i="83"/>
  <c r="F112" i="83"/>
  <c r="E112" i="83"/>
  <c r="D112" i="83"/>
  <c r="C112" i="83"/>
  <c r="B111" i="83"/>
  <c r="BA111" i="83" s="1"/>
  <c r="BB111" i="83" s="1"/>
  <c r="AZ111" i="83"/>
  <c r="AY111" i="83"/>
  <c r="AX111" i="83"/>
  <c r="AW111" i="83"/>
  <c r="AV111" i="83"/>
  <c r="AU111" i="83"/>
  <c r="AT111" i="83"/>
  <c r="AS111" i="83"/>
  <c r="AR111" i="83"/>
  <c r="AQ111" i="83"/>
  <c r="AP111" i="83"/>
  <c r="AO111" i="83"/>
  <c r="AN111" i="83"/>
  <c r="AM111" i="83"/>
  <c r="AL111" i="83"/>
  <c r="AK111" i="83"/>
  <c r="AJ111" i="83"/>
  <c r="AI111" i="83"/>
  <c r="AH111" i="83"/>
  <c r="AG111" i="83"/>
  <c r="AF111" i="83"/>
  <c r="AE111" i="83"/>
  <c r="AD111" i="83"/>
  <c r="AC111" i="83"/>
  <c r="AB111" i="83"/>
  <c r="AA111" i="83"/>
  <c r="Z111" i="83"/>
  <c r="Y111" i="83"/>
  <c r="X111" i="83"/>
  <c r="W111" i="83"/>
  <c r="V111" i="83"/>
  <c r="U111" i="83"/>
  <c r="T111" i="83"/>
  <c r="S111" i="83"/>
  <c r="R111" i="83"/>
  <c r="Q111" i="83"/>
  <c r="P111" i="83"/>
  <c r="O111" i="83"/>
  <c r="N111" i="83"/>
  <c r="M111" i="83"/>
  <c r="L111" i="83"/>
  <c r="K111" i="83"/>
  <c r="J111" i="83"/>
  <c r="I111" i="83"/>
  <c r="H111" i="83"/>
  <c r="G111" i="83"/>
  <c r="F111" i="83"/>
  <c r="E111" i="83"/>
  <c r="D111" i="83"/>
  <c r="C111" i="83"/>
  <c r="B110" i="83"/>
  <c r="BA110" i="83" s="1"/>
  <c r="BB110" i="83" s="1"/>
  <c r="AZ110" i="83"/>
  <c r="AY110" i="83"/>
  <c r="AX110" i="83"/>
  <c r="AW110" i="83"/>
  <c r="AV110" i="83"/>
  <c r="AU110" i="83"/>
  <c r="AT110" i="83"/>
  <c r="AS110" i="83"/>
  <c r="AR110" i="83"/>
  <c r="AQ110" i="83"/>
  <c r="AP110" i="83"/>
  <c r="AO110" i="83"/>
  <c r="AN110" i="83"/>
  <c r="AM110" i="83"/>
  <c r="AL110" i="83"/>
  <c r="AK110" i="83"/>
  <c r="AJ110" i="83"/>
  <c r="AI110" i="83"/>
  <c r="AH110" i="83"/>
  <c r="AG110" i="83"/>
  <c r="AF110" i="83"/>
  <c r="AE110" i="83"/>
  <c r="AD110" i="83"/>
  <c r="AC110" i="83"/>
  <c r="AB110" i="83"/>
  <c r="AA110" i="83"/>
  <c r="Z110" i="83"/>
  <c r="Y110" i="83"/>
  <c r="X110" i="83"/>
  <c r="W110" i="83"/>
  <c r="V110" i="83"/>
  <c r="U110" i="83"/>
  <c r="T110" i="83"/>
  <c r="S110" i="83"/>
  <c r="R110" i="83"/>
  <c r="Q110" i="83"/>
  <c r="P110" i="83"/>
  <c r="O110" i="83"/>
  <c r="N110" i="83"/>
  <c r="M110" i="83"/>
  <c r="L110" i="83"/>
  <c r="K110" i="83"/>
  <c r="J110" i="83"/>
  <c r="I110" i="83"/>
  <c r="H110" i="83"/>
  <c r="G110" i="83"/>
  <c r="F110" i="83"/>
  <c r="E110" i="83"/>
  <c r="D110" i="83"/>
  <c r="C110" i="83"/>
  <c r="B109" i="83"/>
  <c r="BA109" i="83" s="1"/>
  <c r="BB109" i="83" s="1"/>
  <c r="AZ109" i="83"/>
  <c r="AY109" i="83"/>
  <c r="AX109" i="83"/>
  <c r="AW109" i="83"/>
  <c r="AV109" i="83"/>
  <c r="AU109" i="83"/>
  <c r="AT109" i="83"/>
  <c r="AS109" i="83"/>
  <c r="AR109" i="83"/>
  <c r="AQ109" i="83"/>
  <c r="AP109" i="83"/>
  <c r="AO109" i="83"/>
  <c r="AN109" i="83"/>
  <c r="AM109" i="83"/>
  <c r="AL109" i="83"/>
  <c r="AK109" i="83"/>
  <c r="AJ109" i="83"/>
  <c r="AI109" i="83"/>
  <c r="AH109" i="83"/>
  <c r="AG109" i="83"/>
  <c r="AF109" i="83"/>
  <c r="AE109" i="83"/>
  <c r="AD109" i="83"/>
  <c r="AC109" i="83"/>
  <c r="AB109" i="83"/>
  <c r="AA109" i="83"/>
  <c r="Z109" i="83"/>
  <c r="Y109" i="83"/>
  <c r="X109" i="83"/>
  <c r="W109" i="83"/>
  <c r="V109" i="83"/>
  <c r="U109" i="83"/>
  <c r="T109" i="83"/>
  <c r="S109" i="83"/>
  <c r="R109" i="83"/>
  <c r="Q109" i="83"/>
  <c r="P109" i="83"/>
  <c r="O109" i="83"/>
  <c r="N109" i="83"/>
  <c r="M109" i="83"/>
  <c r="L109" i="83"/>
  <c r="K109" i="83"/>
  <c r="J109" i="83"/>
  <c r="I109" i="83"/>
  <c r="H109" i="83"/>
  <c r="G109" i="83"/>
  <c r="F109" i="83"/>
  <c r="E109" i="83"/>
  <c r="D109" i="83"/>
  <c r="C109" i="83"/>
  <c r="B108" i="83"/>
  <c r="BA108" i="83"/>
  <c r="BB108" i="83" s="1"/>
  <c r="AZ108" i="83"/>
  <c r="AY108" i="83"/>
  <c r="AX108" i="83"/>
  <c r="AW108" i="83"/>
  <c r="AV108" i="83"/>
  <c r="AU108" i="83"/>
  <c r="AT108" i="83"/>
  <c r="AS108" i="83"/>
  <c r="AR108" i="83"/>
  <c r="AQ108" i="83"/>
  <c r="AP108" i="83"/>
  <c r="AO108" i="83"/>
  <c r="AN108" i="83"/>
  <c r="AM108" i="83"/>
  <c r="AL108" i="83"/>
  <c r="AK108" i="83"/>
  <c r="AJ108" i="83"/>
  <c r="AI108" i="83"/>
  <c r="AH108" i="83"/>
  <c r="AG108" i="83"/>
  <c r="AF108" i="83"/>
  <c r="AE108" i="83"/>
  <c r="AD108" i="83"/>
  <c r="AC108" i="83"/>
  <c r="AB108" i="83"/>
  <c r="AA108" i="83"/>
  <c r="Z108" i="83"/>
  <c r="Y108" i="83"/>
  <c r="X108" i="83"/>
  <c r="W108" i="83"/>
  <c r="V108" i="83"/>
  <c r="U108" i="83"/>
  <c r="T108" i="83"/>
  <c r="S108" i="83"/>
  <c r="R108" i="83"/>
  <c r="Q108" i="83"/>
  <c r="P108" i="83"/>
  <c r="O108" i="83"/>
  <c r="N108" i="83"/>
  <c r="M108" i="83"/>
  <c r="L108" i="83"/>
  <c r="K108" i="83"/>
  <c r="J108" i="83"/>
  <c r="I108" i="83"/>
  <c r="H108" i="83"/>
  <c r="G108" i="83"/>
  <c r="F108" i="83"/>
  <c r="E108" i="83"/>
  <c r="D108" i="83"/>
  <c r="C108" i="83"/>
  <c r="B107" i="83"/>
  <c r="BA107" i="83" s="1"/>
  <c r="BB107" i="83" s="1"/>
  <c r="AZ107" i="83"/>
  <c r="AY107" i="83"/>
  <c r="AX107" i="83"/>
  <c r="AW107" i="83"/>
  <c r="AV107" i="83"/>
  <c r="AU107" i="83"/>
  <c r="AT107" i="83"/>
  <c r="AS107" i="83"/>
  <c r="AR107" i="83"/>
  <c r="AQ107" i="83"/>
  <c r="AP107" i="83"/>
  <c r="AO107" i="83"/>
  <c r="AN107" i="83"/>
  <c r="AM107" i="83"/>
  <c r="AL107" i="83"/>
  <c r="AK107" i="83"/>
  <c r="AJ107" i="83"/>
  <c r="AI107" i="83"/>
  <c r="AH107" i="83"/>
  <c r="AG107" i="83"/>
  <c r="AF107" i="83"/>
  <c r="AE107" i="83"/>
  <c r="AD107" i="83"/>
  <c r="AC107" i="83"/>
  <c r="AB107" i="83"/>
  <c r="AA107" i="83"/>
  <c r="Z107" i="83"/>
  <c r="Y107" i="83"/>
  <c r="X107" i="83"/>
  <c r="W107" i="83"/>
  <c r="V107" i="83"/>
  <c r="U107" i="83"/>
  <c r="T107" i="83"/>
  <c r="S107" i="83"/>
  <c r="R107" i="83"/>
  <c r="Q107" i="83"/>
  <c r="P107" i="83"/>
  <c r="O107" i="83"/>
  <c r="N107" i="83"/>
  <c r="M107" i="83"/>
  <c r="L107" i="83"/>
  <c r="K107" i="83"/>
  <c r="J107" i="83"/>
  <c r="I107" i="83"/>
  <c r="H107" i="83"/>
  <c r="G107" i="83"/>
  <c r="F107" i="83"/>
  <c r="E107" i="83"/>
  <c r="D107" i="83"/>
  <c r="C107" i="83"/>
  <c r="B106" i="83"/>
  <c r="BA106" i="83" s="1"/>
  <c r="BB106" i="83" s="1"/>
  <c r="AZ106" i="83"/>
  <c r="AY106" i="83"/>
  <c r="AX106" i="83"/>
  <c r="AW106" i="83"/>
  <c r="AV106" i="83"/>
  <c r="AU106" i="83"/>
  <c r="AT106" i="83"/>
  <c r="AS106" i="83"/>
  <c r="AR106" i="83"/>
  <c r="AQ106" i="83"/>
  <c r="AP106" i="83"/>
  <c r="AO106" i="83"/>
  <c r="AN106" i="83"/>
  <c r="AM106" i="83"/>
  <c r="AL106" i="83"/>
  <c r="AK106" i="83"/>
  <c r="AJ106" i="83"/>
  <c r="AI106" i="83"/>
  <c r="AH106" i="83"/>
  <c r="AG106" i="83"/>
  <c r="AF106" i="83"/>
  <c r="AE106" i="83"/>
  <c r="AD106" i="83"/>
  <c r="AC106" i="83"/>
  <c r="AB106" i="83"/>
  <c r="AA106" i="83"/>
  <c r="Z106" i="83"/>
  <c r="Y106" i="83"/>
  <c r="X106" i="83"/>
  <c r="W106" i="83"/>
  <c r="V106" i="83"/>
  <c r="U106" i="83"/>
  <c r="T106" i="83"/>
  <c r="S106" i="83"/>
  <c r="R106" i="83"/>
  <c r="Q106" i="83"/>
  <c r="P106" i="83"/>
  <c r="O106" i="83"/>
  <c r="N106" i="83"/>
  <c r="M106" i="83"/>
  <c r="L106" i="83"/>
  <c r="K106" i="83"/>
  <c r="J106" i="83"/>
  <c r="I106" i="83"/>
  <c r="H106" i="83"/>
  <c r="G106" i="83"/>
  <c r="F106" i="83"/>
  <c r="E106" i="83"/>
  <c r="D106" i="83"/>
  <c r="C106" i="83"/>
  <c r="B105" i="83"/>
  <c r="BA105" i="83" s="1"/>
  <c r="BB105" i="83" s="1"/>
  <c r="AZ105" i="83"/>
  <c r="AY105" i="83"/>
  <c r="AX105" i="83"/>
  <c r="AW105" i="83"/>
  <c r="AV105" i="83"/>
  <c r="AU105" i="83"/>
  <c r="AT105" i="83"/>
  <c r="AS105" i="83"/>
  <c r="AR105" i="83"/>
  <c r="AQ105" i="83"/>
  <c r="AP105" i="83"/>
  <c r="AO105" i="83"/>
  <c r="AN105" i="83"/>
  <c r="AM105" i="83"/>
  <c r="AL105" i="83"/>
  <c r="AK105" i="83"/>
  <c r="AJ105" i="83"/>
  <c r="AI105" i="83"/>
  <c r="AH105" i="83"/>
  <c r="AG105" i="83"/>
  <c r="AF105" i="83"/>
  <c r="AE105" i="83"/>
  <c r="AD105" i="83"/>
  <c r="AC105" i="83"/>
  <c r="AB105" i="83"/>
  <c r="AA105" i="83"/>
  <c r="Z105" i="83"/>
  <c r="Y105" i="83"/>
  <c r="X105" i="83"/>
  <c r="W105" i="83"/>
  <c r="V105" i="83"/>
  <c r="U105" i="83"/>
  <c r="T105" i="83"/>
  <c r="S105" i="83"/>
  <c r="R105" i="83"/>
  <c r="Q105" i="83"/>
  <c r="P105" i="83"/>
  <c r="O105" i="83"/>
  <c r="N105" i="83"/>
  <c r="M105" i="83"/>
  <c r="L105" i="83"/>
  <c r="K105" i="83"/>
  <c r="J105" i="83"/>
  <c r="I105" i="83"/>
  <c r="H105" i="83"/>
  <c r="G105" i="83"/>
  <c r="F105" i="83"/>
  <c r="E105" i="83"/>
  <c r="D105" i="83"/>
  <c r="C105" i="83"/>
  <c r="B104" i="83"/>
  <c r="BA104" i="83" s="1"/>
  <c r="BB104" i="83" s="1"/>
  <c r="AZ104" i="83"/>
  <c r="AY104" i="83"/>
  <c r="AX104" i="83"/>
  <c r="AW104" i="83"/>
  <c r="AV104" i="83"/>
  <c r="AU104" i="83"/>
  <c r="AT104" i="83"/>
  <c r="AS104" i="83"/>
  <c r="AR104" i="83"/>
  <c r="AQ104" i="83"/>
  <c r="AP104" i="83"/>
  <c r="AO104" i="83"/>
  <c r="AN104" i="83"/>
  <c r="AM104" i="83"/>
  <c r="AL104" i="83"/>
  <c r="AK104" i="83"/>
  <c r="AJ104" i="83"/>
  <c r="AI104" i="83"/>
  <c r="AH104" i="83"/>
  <c r="AG104" i="83"/>
  <c r="AF104" i="83"/>
  <c r="AE104" i="83"/>
  <c r="AD104" i="83"/>
  <c r="AC104" i="83"/>
  <c r="AB104" i="83"/>
  <c r="AA104" i="83"/>
  <c r="Z104" i="83"/>
  <c r="Y104" i="83"/>
  <c r="X104" i="83"/>
  <c r="W104" i="83"/>
  <c r="V104" i="83"/>
  <c r="U104" i="83"/>
  <c r="T104" i="83"/>
  <c r="S104" i="83"/>
  <c r="R104" i="83"/>
  <c r="Q104" i="83"/>
  <c r="P104" i="83"/>
  <c r="O104" i="83"/>
  <c r="N104" i="83"/>
  <c r="M104" i="83"/>
  <c r="L104" i="83"/>
  <c r="K104" i="83"/>
  <c r="J104" i="83"/>
  <c r="I104" i="83"/>
  <c r="H104" i="83"/>
  <c r="G104" i="83"/>
  <c r="F104" i="83"/>
  <c r="E104" i="83"/>
  <c r="D104" i="83"/>
  <c r="C104" i="83"/>
  <c r="B103" i="83"/>
  <c r="BA103" i="83" s="1"/>
  <c r="BB103" i="83" s="1"/>
  <c r="AZ103" i="83"/>
  <c r="AY103" i="83"/>
  <c r="AX103" i="83"/>
  <c r="AW103" i="83"/>
  <c r="AV103" i="83"/>
  <c r="AU103" i="83"/>
  <c r="AT103" i="83"/>
  <c r="AS103" i="83"/>
  <c r="AR103" i="83"/>
  <c r="AQ103" i="83"/>
  <c r="AP103" i="83"/>
  <c r="AO103" i="83"/>
  <c r="AN103" i="83"/>
  <c r="AM103" i="83"/>
  <c r="AL103" i="83"/>
  <c r="AK103" i="83"/>
  <c r="AJ103" i="83"/>
  <c r="AI103" i="83"/>
  <c r="AH103" i="83"/>
  <c r="AG103" i="83"/>
  <c r="AF103" i="83"/>
  <c r="AE103" i="83"/>
  <c r="AD103" i="83"/>
  <c r="AC103" i="83"/>
  <c r="AB103" i="83"/>
  <c r="AA103" i="83"/>
  <c r="Z103" i="83"/>
  <c r="Y103" i="83"/>
  <c r="X103" i="83"/>
  <c r="W103" i="83"/>
  <c r="V103" i="83"/>
  <c r="U103" i="83"/>
  <c r="T103" i="83"/>
  <c r="S103" i="83"/>
  <c r="R103" i="83"/>
  <c r="Q103" i="83"/>
  <c r="P103" i="83"/>
  <c r="O103" i="83"/>
  <c r="N103" i="83"/>
  <c r="M103" i="83"/>
  <c r="L103" i="83"/>
  <c r="K103" i="83"/>
  <c r="J103" i="83"/>
  <c r="I103" i="83"/>
  <c r="H103" i="83"/>
  <c r="G103" i="83"/>
  <c r="F103" i="83"/>
  <c r="E103" i="83"/>
  <c r="D103" i="83"/>
  <c r="C103" i="83"/>
  <c r="B102" i="83"/>
  <c r="BA102" i="83"/>
  <c r="BB102" i="83" s="1"/>
  <c r="AZ102" i="83"/>
  <c r="AY102" i="83"/>
  <c r="AX102" i="83"/>
  <c r="AW102" i="83"/>
  <c r="AV102" i="83"/>
  <c r="AU102" i="83"/>
  <c r="AT102" i="83"/>
  <c r="AS102" i="83"/>
  <c r="AR102" i="83"/>
  <c r="AQ102" i="83"/>
  <c r="AP102" i="83"/>
  <c r="AO102" i="83"/>
  <c r="AN102" i="83"/>
  <c r="AM102" i="83"/>
  <c r="AL102" i="83"/>
  <c r="AK102" i="83"/>
  <c r="AJ102" i="83"/>
  <c r="AI102" i="83"/>
  <c r="AH102" i="83"/>
  <c r="AG102" i="83"/>
  <c r="AF102" i="83"/>
  <c r="AE102" i="83"/>
  <c r="AD102" i="83"/>
  <c r="AC102" i="83"/>
  <c r="AB102" i="83"/>
  <c r="AA102" i="83"/>
  <c r="Z102" i="83"/>
  <c r="Y102" i="83"/>
  <c r="X102" i="83"/>
  <c r="W102" i="83"/>
  <c r="V102" i="83"/>
  <c r="U102" i="83"/>
  <c r="T102" i="83"/>
  <c r="S102" i="83"/>
  <c r="R102" i="83"/>
  <c r="Q102" i="83"/>
  <c r="P102" i="83"/>
  <c r="O102" i="83"/>
  <c r="N102" i="83"/>
  <c r="M102" i="83"/>
  <c r="L102" i="83"/>
  <c r="K102" i="83"/>
  <c r="J102" i="83"/>
  <c r="I102" i="83"/>
  <c r="H102" i="83"/>
  <c r="G102" i="83"/>
  <c r="F102" i="83"/>
  <c r="E102" i="83"/>
  <c r="D102" i="83"/>
  <c r="C102" i="83"/>
  <c r="B101" i="83"/>
  <c r="BA101" i="83" s="1"/>
  <c r="BB101" i="83" s="1"/>
  <c r="AZ101" i="83"/>
  <c r="AY101" i="83"/>
  <c r="AX101" i="83"/>
  <c r="AW101" i="83"/>
  <c r="AV101" i="83"/>
  <c r="AU101" i="83"/>
  <c r="AT101" i="83"/>
  <c r="AS101" i="83"/>
  <c r="AR101" i="83"/>
  <c r="AQ101" i="83"/>
  <c r="AP101" i="83"/>
  <c r="AO101" i="83"/>
  <c r="AN101" i="83"/>
  <c r="AM101" i="83"/>
  <c r="AL101" i="83"/>
  <c r="AK101" i="83"/>
  <c r="AJ101" i="83"/>
  <c r="AI101" i="83"/>
  <c r="AH101" i="83"/>
  <c r="AG101" i="83"/>
  <c r="AF101" i="83"/>
  <c r="AE101" i="83"/>
  <c r="AD101" i="83"/>
  <c r="AC101" i="83"/>
  <c r="AB101" i="83"/>
  <c r="AA101" i="83"/>
  <c r="Z101" i="83"/>
  <c r="Y101" i="83"/>
  <c r="X101" i="83"/>
  <c r="W101" i="83"/>
  <c r="V101" i="83"/>
  <c r="U101" i="83"/>
  <c r="T101" i="83"/>
  <c r="S101" i="83"/>
  <c r="R101" i="83"/>
  <c r="Q101" i="83"/>
  <c r="P101" i="83"/>
  <c r="O101" i="83"/>
  <c r="N101" i="83"/>
  <c r="M101" i="83"/>
  <c r="L101" i="83"/>
  <c r="K101" i="83"/>
  <c r="J101" i="83"/>
  <c r="I101" i="83"/>
  <c r="H101" i="83"/>
  <c r="G101" i="83"/>
  <c r="F101" i="83"/>
  <c r="E101" i="83"/>
  <c r="D101" i="83"/>
  <c r="C101" i="83"/>
  <c r="B100" i="83"/>
  <c r="BA100" i="83" s="1"/>
  <c r="BB100" i="83" s="1"/>
  <c r="AZ100" i="83"/>
  <c r="AY100" i="83"/>
  <c r="AX100" i="83"/>
  <c r="AW100" i="83"/>
  <c r="AV100" i="83"/>
  <c r="AU100" i="83"/>
  <c r="AT100" i="83"/>
  <c r="AS100" i="83"/>
  <c r="AR100" i="83"/>
  <c r="AQ100" i="83"/>
  <c r="AP100" i="83"/>
  <c r="AO100" i="83"/>
  <c r="AN100" i="83"/>
  <c r="AM100" i="83"/>
  <c r="AL100" i="83"/>
  <c r="AK100" i="83"/>
  <c r="AJ100" i="83"/>
  <c r="AI100" i="83"/>
  <c r="AH100" i="83"/>
  <c r="AG100" i="83"/>
  <c r="AF100" i="83"/>
  <c r="AE100" i="83"/>
  <c r="AD100" i="83"/>
  <c r="AC100" i="83"/>
  <c r="AB100" i="83"/>
  <c r="AA100" i="83"/>
  <c r="Z100" i="83"/>
  <c r="Y100" i="83"/>
  <c r="X100" i="83"/>
  <c r="W100" i="83"/>
  <c r="V100" i="83"/>
  <c r="U100" i="83"/>
  <c r="T100" i="83"/>
  <c r="S100" i="83"/>
  <c r="R100" i="83"/>
  <c r="Q100" i="83"/>
  <c r="P100" i="83"/>
  <c r="O100" i="83"/>
  <c r="N100" i="83"/>
  <c r="M100" i="83"/>
  <c r="L100" i="83"/>
  <c r="K100" i="83"/>
  <c r="J100" i="83"/>
  <c r="I100" i="83"/>
  <c r="H100" i="83"/>
  <c r="G100" i="83"/>
  <c r="F100" i="83"/>
  <c r="E100" i="83"/>
  <c r="D100" i="83"/>
  <c r="C100" i="83"/>
  <c r="B99" i="83"/>
  <c r="BA99" i="83"/>
  <c r="BB99" i="83"/>
  <c r="AZ99" i="83"/>
  <c r="AY99" i="83"/>
  <c r="AX99" i="83"/>
  <c r="AW99" i="83"/>
  <c r="AV99" i="83"/>
  <c r="AU99" i="83"/>
  <c r="AT99" i="83"/>
  <c r="AS99" i="83"/>
  <c r="AR99" i="83"/>
  <c r="AQ99" i="83"/>
  <c r="AP99" i="83"/>
  <c r="AO99" i="83"/>
  <c r="AN99" i="83"/>
  <c r="AM99" i="83"/>
  <c r="AL99" i="83"/>
  <c r="AK99" i="83"/>
  <c r="AJ99" i="83"/>
  <c r="AI99" i="83"/>
  <c r="AH99" i="83"/>
  <c r="AG99" i="83"/>
  <c r="AF99" i="83"/>
  <c r="AE99" i="83"/>
  <c r="AD99" i="83"/>
  <c r="AC99" i="83"/>
  <c r="AB99" i="83"/>
  <c r="AA99" i="83"/>
  <c r="Z99" i="83"/>
  <c r="Y99" i="83"/>
  <c r="X99" i="83"/>
  <c r="W99" i="83"/>
  <c r="V99" i="83"/>
  <c r="U99" i="83"/>
  <c r="T99" i="83"/>
  <c r="S99" i="83"/>
  <c r="R99" i="83"/>
  <c r="Q99" i="83"/>
  <c r="P99" i="83"/>
  <c r="O99" i="83"/>
  <c r="N99" i="83"/>
  <c r="M99" i="83"/>
  <c r="L99" i="83"/>
  <c r="K99" i="83"/>
  <c r="J99" i="83"/>
  <c r="I99" i="83"/>
  <c r="H99" i="83"/>
  <c r="G99" i="83"/>
  <c r="F99" i="83"/>
  <c r="E99" i="83"/>
  <c r="D99" i="83"/>
  <c r="C99" i="83"/>
  <c r="B98" i="83"/>
  <c r="BA98" i="83" s="1"/>
  <c r="BB98" i="83" s="1"/>
  <c r="AZ98" i="83"/>
  <c r="AY98" i="83"/>
  <c r="AX98" i="83"/>
  <c r="AW98" i="83"/>
  <c r="AV98" i="83"/>
  <c r="AU98" i="83"/>
  <c r="AT98" i="83"/>
  <c r="AS98" i="83"/>
  <c r="AR98" i="83"/>
  <c r="AQ98" i="83"/>
  <c r="AP98" i="83"/>
  <c r="AO98" i="83"/>
  <c r="AN98" i="83"/>
  <c r="AM98" i="83"/>
  <c r="AL98" i="83"/>
  <c r="AK98" i="83"/>
  <c r="AJ98" i="83"/>
  <c r="AI98" i="83"/>
  <c r="AH98" i="83"/>
  <c r="AG98" i="83"/>
  <c r="AF98" i="83"/>
  <c r="AE98" i="83"/>
  <c r="AD98" i="83"/>
  <c r="AC98" i="83"/>
  <c r="AB98" i="83"/>
  <c r="AA98" i="83"/>
  <c r="Z98" i="83"/>
  <c r="Y98" i="83"/>
  <c r="X98" i="83"/>
  <c r="W98" i="83"/>
  <c r="V98" i="83"/>
  <c r="U98" i="83"/>
  <c r="T98" i="83"/>
  <c r="S98" i="83"/>
  <c r="R98" i="83"/>
  <c r="Q98" i="83"/>
  <c r="P98" i="83"/>
  <c r="O98" i="83"/>
  <c r="N98" i="83"/>
  <c r="M98" i="83"/>
  <c r="L98" i="83"/>
  <c r="K98" i="83"/>
  <c r="J98" i="83"/>
  <c r="I98" i="83"/>
  <c r="H98" i="83"/>
  <c r="G98" i="83"/>
  <c r="F98" i="83"/>
  <c r="E98" i="83"/>
  <c r="D98" i="83"/>
  <c r="C98" i="83"/>
  <c r="B97" i="83"/>
  <c r="BA97" i="83" s="1"/>
  <c r="BB97" i="83" s="1"/>
  <c r="AZ97" i="83"/>
  <c r="AY97" i="83"/>
  <c r="AX97" i="83"/>
  <c r="AW97" i="83"/>
  <c r="AV97" i="83"/>
  <c r="AU97" i="83"/>
  <c r="AT97" i="83"/>
  <c r="AS97" i="83"/>
  <c r="AR97" i="83"/>
  <c r="AQ97" i="83"/>
  <c r="AP97" i="83"/>
  <c r="AO97" i="83"/>
  <c r="AN97" i="83"/>
  <c r="AM97" i="83"/>
  <c r="AL97" i="83"/>
  <c r="AK97" i="83"/>
  <c r="AJ97" i="83"/>
  <c r="AI97" i="83"/>
  <c r="AH97" i="83"/>
  <c r="AG97" i="83"/>
  <c r="AF97" i="83"/>
  <c r="AE97" i="83"/>
  <c r="AD97" i="83"/>
  <c r="AC97" i="83"/>
  <c r="AB97" i="83"/>
  <c r="AA97" i="83"/>
  <c r="Z97" i="83"/>
  <c r="Y97" i="83"/>
  <c r="X97" i="83"/>
  <c r="W97" i="83"/>
  <c r="V97" i="83"/>
  <c r="U97" i="83"/>
  <c r="T97" i="83"/>
  <c r="S97" i="83"/>
  <c r="R97" i="83"/>
  <c r="Q97" i="83"/>
  <c r="P97" i="83"/>
  <c r="O97" i="83"/>
  <c r="N97" i="83"/>
  <c r="M97" i="83"/>
  <c r="L97" i="83"/>
  <c r="K97" i="83"/>
  <c r="J97" i="83"/>
  <c r="I97" i="83"/>
  <c r="H97" i="83"/>
  <c r="G97" i="83"/>
  <c r="F97" i="83"/>
  <c r="E97" i="83"/>
  <c r="D97" i="83"/>
  <c r="C97" i="83"/>
  <c r="B96" i="83"/>
  <c r="BA96" i="83"/>
  <c r="BB96" i="83" s="1"/>
  <c r="AZ96" i="83"/>
  <c r="AY96" i="83"/>
  <c r="AX96" i="83"/>
  <c r="AW96" i="83"/>
  <c r="AV96" i="83"/>
  <c r="AU96" i="83"/>
  <c r="AT96" i="83"/>
  <c r="AS96" i="83"/>
  <c r="AR96" i="83"/>
  <c r="AQ96" i="83"/>
  <c r="AP96" i="83"/>
  <c r="AO96" i="83"/>
  <c r="AN96" i="83"/>
  <c r="AM96" i="83"/>
  <c r="AL96" i="83"/>
  <c r="AK96" i="83"/>
  <c r="AJ96" i="83"/>
  <c r="AI96" i="83"/>
  <c r="AH96" i="83"/>
  <c r="AG96" i="83"/>
  <c r="AF96" i="83"/>
  <c r="AE96" i="83"/>
  <c r="AD96" i="83"/>
  <c r="AC96" i="83"/>
  <c r="AB96" i="83"/>
  <c r="AA96" i="83"/>
  <c r="Z96" i="83"/>
  <c r="Y96" i="83"/>
  <c r="X96" i="83"/>
  <c r="W96" i="83"/>
  <c r="V96" i="83"/>
  <c r="U96" i="83"/>
  <c r="T96" i="83"/>
  <c r="S96" i="83"/>
  <c r="R96" i="83"/>
  <c r="Q96" i="83"/>
  <c r="P96" i="83"/>
  <c r="O96" i="83"/>
  <c r="N96" i="83"/>
  <c r="M96" i="83"/>
  <c r="L96" i="83"/>
  <c r="K96" i="83"/>
  <c r="J96" i="83"/>
  <c r="I96" i="83"/>
  <c r="H96" i="83"/>
  <c r="G96" i="83"/>
  <c r="F96" i="83"/>
  <c r="E96" i="83"/>
  <c r="D96" i="83"/>
  <c r="C96" i="83"/>
  <c r="B95" i="83"/>
  <c r="BA95" i="83"/>
  <c r="BB95" i="83" s="1"/>
  <c r="AZ95" i="83"/>
  <c r="AY95" i="83"/>
  <c r="AX95" i="83"/>
  <c r="AW95" i="83"/>
  <c r="AV95" i="83"/>
  <c r="AU95" i="83"/>
  <c r="AT95" i="83"/>
  <c r="AS95" i="83"/>
  <c r="AR95" i="83"/>
  <c r="AQ95" i="83"/>
  <c r="AP95" i="83"/>
  <c r="AO95" i="83"/>
  <c r="AN95" i="83"/>
  <c r="AM95" i="83"/>
  <c r="AL95" i="83"/>
  <c r="AK95" i="83"/>
  <c r="AJ95" i="83"/>
  <c r="AI95" i="83"/>
  <c r="AH95" i="83"/>
  <c r="AG95" i="83"/>
  <c r="AF95" i="83"/>
  <c r="AE95" i="83"/>
  <c r="AD95" i="83"/>
  <c r="AC95" i="83"/>
  <c r="AB95" i="83"/>
  <c r="AA95" i="83"/>
  <c r="Z95" i="83"/>
  <c r="Y95" i="83"/>
  <c r="X95" i="83"/>
  <c r="W95" i="83"/>
  <c r="V95" i="83"/>
  <c r="U95" i="83"/>
  <c r="T95" i="83"/>
  <c r="S95" i="83"/>
  <c r="R95" i="83"/>
  <c r="Q95" i="83"/>
  <c r="P95" i="83"/>
  <c r="O95" i="83"/>
  <c r="N95" i="83"/>
  <c r="M95" i="83"/>
  <c r="L95" i="83"/>
  <c r="K95" i="83"/>
  <c r="J95" i="83"/>
  <c r="I95" i="83"/>
  <c r="H95" i="83"/>
  <c r="G95" i="83"/>
  <c r="F95" i="83"/>
  <c r="E95" i="83"/>
  <c r="D95" i="83"/>
  <c r="C95" i="83"/>
  <c r="B94" i="83"/>
  <c r="BA94" i="83" s="1"/>
  <c r="BB94" i="83" s="1"/>
  <c r="AZ94" i="83"/>
  <c r="AY94" i="83"/>
  <c r="AX94" i="83"/>
  <c r="AW94" i="83"/>
  <c r="AV94" i="83"/>
  <c r="AU94" i="83"/>
  <c r="AT94" i="83"/>
  <c r="AS94" i="83"/>
  <c r="AR94" i="83"/>
  <c r="AQ94" i="83"/>
  <c r="AP94" i="83"/>
  <c r="AO94" i="83"/>
  <c r="AN94" i="83"/>
  <c r="AM94" i="83"/>
  <c r="AL94" i="83"/>
  <c r="AK94" i="83"/>
  <c r="AJ94" i="83"/>
  <c r="AI94" i="83"/>
  <c r="AH94" i="83"/>
  <c r="AG94" i="83"/>
  <c r="AF94" i="83"/>
  <c r="AE94" i="83"/>
  <c r="AD94" i="83"/>
  <c r="AC94" i="83"/>
  <c r="AB94" i="83"/>
  <c r="AA94" i="83"/>
  <c r="Z94" i="83"/>
  <c r="Y94" i="83"/>
  <c r="X94" i="83"/>
  <c r="W94" i="83"/>
  <c r="V94" i="83"/>
  <c r="U94" i="83"/>
  <c r="T94" i="83"/>
  <c r="S94" i="83"/>
  <c r="R94" i="83"/>
  <c r="Q94" i="83"/>
  <c r="P94" i="83"/>
  <c r="O94" i="83"/>
  <c r="N94" i="83"/>
  <c r="M94" i="83"/>
  <c r="L94" i="83"/>
  <c r="K94" i="83"/>
  <c r="J94" i="83"/>
  <c r="I94" i="83"/>
  <c r="H94" i="83"/>
  <c r="G94" i="83"/>
  <c r="F94" i="83"/>
  <c r="E94" i="83"/>
  <c r="D94" i="83"/>
  <c r="C94" i="83"/>
  <c r="B93" i="83"/>
  <c r="BA93" i="83" s="1"/>
  <c r="BB93" i="83" s="1"/>
  <c r="AZ93" i="83"/>
  <c r="AY93" i="83"/>
  <c r="AX93" i="83"/>
  <c r="AW93" i="83"/>
  <c r="AV93" i="83"/>
  <c r="AU93" i="83"/>
  <c r="AT93" i="83"/>
  <c r="AS93" i="83"/>
  <c r="AR93" i="83"/>
  <c r="AQ93" i="83"/>
  <c r="AP93" i="83"/>
  <c r="AO93" i="83"/>
  <c r="AN93" i="83"/>
  <c r="AM93" i="83"/>
  <c r="AL93" i="83"/>
  <c r="AK93" i="83"/>
  <c r="AJ93" i="83"/>
  <c r="AI93" i="83"/>
  <c r="AH93" i="83"/>
  <c r="AG93" i="83"/>
  <c r="AF93" i="83"/>
  <c r="AE93" i="83"/>
  <c r="AD93" i="83"/>
  <c r="AC93" i="83"/>
  <c r="AB93" i="83"/>
  <c r="AA93" i="83"/>
  <c r="Z93" i="83"/>
  <c r="Y93" i="83"/>
  <c r="X93" i="83"/>
  <c r="W93" i="83"/>
  <c r="V93" i="83"/>
  <c r="U93" i="83"/>
  <c r="T93" i="83"/>
  <c r="S93" i="83"/>
  <c r="R93" i="83"/>
  <c r="Q93" i="83"/>
  <c r="P93" i="83"/>
  <c r="O93" i="83"/>
  <c r="N93" i="83"/>
  <c r="M93" i="83"/>
  <c r="L93" i="83"/>
  <c r="K93" i="83"/>
  <c r="J93" i="83"/>
  <c r="I93" i="83"/>
  <c r="H93" i="83"/>
  <c r="G93" i="83"/>
  <c r="F93" i="83"/>
  <c r="E93" i="83"/>
  <c r="D93" i="83"/>
  <c r="C93" i="83"/>
  <c r="B92" i="83"/>
  <c r="BA92" i="83" s="1"/>
  <c r="BB92" i="83" s="1"/>
  <c r="AZ92" i="83"/>
  <c r="AY92" i="83"/>
  <c r="AX92" i="83"/>
  <c r="AW92" i="83"/>
  <c r="AV92" i="83"/>
  <c r="AU92" i="83"/>
  <c r="AT92" i="83"/>
  <c r="AS92" i="83"/>
  <c r="AR92" i="83"/>
  <c r="AQ92" i="83"/>
  <c r="AP92" i="83"/>
  <c r="AO92" i="83"/>
  <c r="AN92" i="83"/>
  <c r="AM92" i="83"/>
  <c r="AL92" i="83"/>
  <c r="AK92" i="83"/>
  <c r="AJ92" i="83"/>
  <c r="AI92" i="83"/>
  <c r="AH92" i="83"/>
  <c r="AG92" i="83"/>
  <c r="AF92" i="83"/>
  <c r="AE92" i="83"/>
  <c r="AD92" i="83"/>
  <c r="AC92" i="83"/>
  <c r="AB92" i="83"/>
  <c r="AA92" i="83"/>
  <c r="Z92" i="83"/>
  <c r="Y92" i="83"/>
  <c r="X92" i="83"/>
  <c r="W92" i="83"/>
  <c r="V92" i="83"/>
  <c r="U92" i="83"/>
  <c r="T92" i="83"/>
  <c r="S92" i="83"/>
  <c r="R92" i="83"/>
  <c r="Q92" i="83"/>
  <c r="P92" i="83"/>
  <c r="O92" i="83"/>
  <c r="N92" i="83"/>
  <c r="M92" i="83"/>
  <c r="L92" i="83"/>
  <c r="K92" i="83"/>
  <c r="J92" i="83"/>
  <c r="I92" i="83"/>
  <c r="H92" i="83"/>
  <c r="G92" i="83"/>
  <c r="F92" i="83"/>
  <c r="E92" i="83"/>
  <c r="D92" i="83"/>
  <c r="C92" i="83"/>
  <c r="B91" i="83"/>
  <c r="BA91" i="83" s="1"/>
  <c r="BB91" i="83" s="1"/>
  <c r="AZ91" i="83"/>
  <c r="AY91" i="83"/>
  <c r="AX91" i="83"/>
  <c r="AW91" i="83"/>
  <c r="AV91" i="83"/>
  <c r="AU91" i="83"/>
  <c r="AT91" i="83"/>
  <c r="AS91" i="83"/>
  <c r="AR91" i="83"/>
  <c r="AQ91" i="83"/>
  <c r="AP91" i="83"/>
  <c r="AO91" i="83"/>
  <c r="AN91" i="83"/>
  <c r="AM91" i="83"/>
  <c r="AL91" i="83"/>
  <c r="AK91" i="83"/>
  <c r="AJ91" i="83"/>
  <c r="AI91" i="83"/>
  <c r="AH91" i="83"/>
  <c r="AG91" i="83"/>
  <c r="AF91" i="83"/>
  <c r="AE91" i="83"/>
  <c r="AD91" i="83"/>
  <c r="AC91" i="83"/>
  <c r="AB91" i="83"/>
  <c r="AA91" i="83"/>
  <c r="Z91" i="83"/>
  <c r="Y91" i="83"/>
  <c r="X91" i="83"/>
  <c r="W91" i="83"/>
  <c r="V91" i="83"/>
  <c r="U91" i="83"/>
  <c r="T91" i="83"/>
  <c r="S91" i="83"/>
  <c r="R91" i="83"/>
  <c r="Q91" i="83"/>
  <c r="P91" i="83"/>
  <c r="O91" i="83"/>
  <c r="N91" i="83"/>
  <c r="M91" i="83"/>
  <c r="L91" i="83"/>
  <c r="K91" i="83"/>
  <c r="J91" i="83"/>
  <c r="I91" i="83"/>
  <c r="H91" i="83"/>
  <c r="G91" i="83"/>
  <c r="F91" i="83"/>
  <c r="E91" i="83"/>
  <c r="D91" i="83"/>
  <c r="C91" i="83"/>
  <c r="B90" i="83"/>
  <c r="BA90" i="83" s="1"/>
  <c r="BB90" i="83" s="1"/>
  <c r="AZ90" i="83"/>
  <c r="AY90" i="83"/>
  <c r="AX90" i="83"/>
  <c r="AW90" i="83"/>
  <c r="AV90" i="83"/>
  <c r="AU90" i="83"/>
  <c r="AT90" i="83"/>
  <c r="AS90" i="83"/>
  <c r="AR90" i="83"/>
  <c r="AQ90" i="83"/>
  <c r="AP90" i="83"/>
  <c r="AO90" i="83"/>
  <c r="AN90" i="83"/>
  <c r="AM90" i="83"/>
  <c r="AL90" i="83"/>
  <c r="AK90" i="83"/>
  <c r="AJ90" i="83"/>
  <c r="AI90" i="83"/>
  <c r="AH90" i="83"/>
  <c r="AG90" i="83"/>
  <c r="AF90" i="83"/>
  <c r="AE90" i="83"/>
  <c r="AD90" i="83"/>
  <c r="AC90" i="83"/>
  <c r="AB90" i="83"/>
  <c r="AA90" i="83"/>
  <c r="Z90" i="83"/>
  <c r="Y90" i="83"/>
  <c r="X90" i="83"/>
  <c r="W90" i="83"/>
  <c r="V90" i="83"/>
  <c r="U90" i="83"/>
  <c r="T90" i="83"/>
  <c r="S90" i="83"/>
  <c r="R90" i="83"/>
  <c r="Q90" i="83"/>
  <c r="P90" i="83"/>
  <c r="O90" i="83"/>
  <c r="N90" i="83"/>
  <c r="M90" i="83"/>
  <c r="L90" i="83"/>
  <c r="K90" i="83"/>
  <c r="J90" i="83"/>
  <c r="I90" i="83"/>
  <c r="H90" i="83"/>
  <c r="G90" i="83"/>
  <c r="F90" i="83"/>
  <c r="E90" i="83"/>
  <c r="D90" i="83"/>
  <c r="C90" i="83"/>
  <c r="B89" i="83"/>
  <c r="BA89" i="83" s="1"/>
  <c r="BB89" i="83" s="1"/>
  <c r="AZ89" i="83"/>
  <c r="AY89" i="83"/>
  <c r="AX89" i="83"/>
  <c r="AW89" i="83"/>
  <c r="AV89" i="83"/>
  <c r="AU89" i="83"/>
  <c r="AT89" i="83"/>
  <c r="AS89" i="83"/>
  <c r="AR89" i="83"/>
  <c r="AQ89" i="83"/>
  <c r="AP89" i="83"/>
  <c r="AO89" i="83"/>
  <c r="AN89" i="83"/>
  <c r="AM89" i="83"/>
  <c r="AL89" i="83"/>
  <c r="AK89" i="83"/>
  <c r="AJ89" i="83"/>
  <c r="AI89" i="83"/>
  <c r="AH89" i="83"/>
  <c r="AG89" i="83"/>
  <c r="AF89" i="83"/>
  <c r="AE89" i="83"/>
  <c r="AD89" i="83"/>
  <c r="AC89" i="83"/>
  <c r="AB89" i="83"/>
  <c r="AA89" i="83"/>
  <c r="Z89" i="83"/>
  <c r="Y89" i="83"/>
  <c r="X89" i="83"/>
  <c r="W89" i="83"/>
  <c r="V89" i="83"/>
  <c r="U89" i="83"/>
  <c r="T89" i="83"/>
  <c r="S89" i="83"/>
  <c r="R89" i="83"/>
  <c r="Q89" i="83"/>
  <c r="P89" i="83"/>
  <c r="O89" i="83"/>
  <c r="N89" i="83"/>
  <c r="M89" i="83"/>
  <c r="L89" i="83"/>
  <c r="K89" i="83"/>
  <c r="J89" i="83"/>
  <c r="I89" i="83"/>
  <c r="H89" i="83"/>
  <c r="G89" i="83"/>
  <c r="F89" i="83"/>
  <c r="E89" i="83"/>
  <c r="D89" i="83"/>
  <c r="C89" i="83"/>
  <c r="B88" i="83"/>
  <c r="BA88" i="83" s="1"/>
  <c r="BB88" i="83" s="1"/>
  <c r="AZ88" i="83"/>
  <c r="AY88" i="83"/>
  <c r="AX88" i="83"/>
  <c r="AW88" i="83"/>
  <c r="AV88" i="83"/>
  <c r="AU88" i="83"/>
  <c r="AT88" i="83"/>
  <c r="AS88" i="83"/>
  <c r="AR88" i="83"/>
  <c r="AQ88" i="83"/>
  <c r="AP88" i="83"/>
  <c r="AO88" i="83"/>
  <c r="AN88" i="83"/>
  <c r="AM88" i="83"/>
  <c r="AL88" i="83"/>
  <c r="AK88" i="83"/>
  <c r="AJ88" i="83"/>
  <c r="AI88" i="83"/>
  <c r="AH88" i="83"/>
  <c r="AG88" i="83"/>
  <c r="AF88" i="83"/>
  <c r="AE88" i="83"/>
  <c r="AD88" i="83"/>
  <c r="AC88" i="83"/>
  <c r="AB88" i="83"/>
  <c r="AA88" i="83"/>
  <c r="Z88" i="83"/>
  <c r="Y88" i="83"/>
  <c r="X88" i="83"/>
  <c r="W88" i="83"/>
  <c r="V88" i="83"/>
  <c r="U88" i="83"/>
  <c r="T88" i="83"/>
  <c r="S88" i="83"/>
  <c r="R88" i="83"/>
  <c r="Q88" i="83"/>
  <c r="P88" i="83"/>
  <c r="O88" i="83"/>
  <c r="N88" i="83"/>
  <c r="M88" i="83"/>
  <c r="L88" i="83"/>
  <c r="K88" i="83"/>
  <c r="J88" i="83"/>
  <c r="I88" i="83"/>
  <c r="H88" i="83"/>
  <c r="G88" i="83"/>
  <c r="F88" i="83"/>
  <c r="E88" i="83"/>
  <c r="D88" i="83"/>
  <c r="C88" i="83"/>
  <c r="B87" i="83"/>
  <c r="BA87" i="83" s="1"/>
  <c r="BB87" i="83" s="1"/>
  <c r="AZ87" i="83"/>
  <c r="AY87" i="83"/>
  <c r="AX87" i="83"/>
  <c r="AW87" i="83"/>
  <c r="AV87" i="83"/>
  <c r="AU87" i="83"/>
  <c r="AT87" i="83"/>
  <c r="AS87" i="83"/>
  <c r="AR87" i="83"/>
  <c r="AQ87" i="83"/>
  <c r="AP87" i="83"/>
  <c r="AO87" i="83"/>
  <c r="AN87" i="83"/>
  <c r="AM87" i="83"/>
  <c r="AL87" i="83"/>
  <c r="AK87" i="83"/>
  <c r="AJ87" i="83"/>
  <c r="AI87" i="83"/>
  <c r="AH87" i="83"/>
  <c r="AG87" i="83"/>
  <c r="AF87" i="83"/>
  <c r="AE87" i="83"/>
  <c r="AD87" i="83"/>
  <c r="AC87" i="83"/>
  <c r="AB87" i="83"/>
  <c r="AA87" i="83"/>
  <c r="Z87" i="83"/>
  <c r="Y87" i="83"/>
  <c r="X87" i="83"/>
  <c r="W87" i="83"/>
  <c r="V87" i="83"/>
  <c r="U87" i="83"/>
  <c r="T87" i="83"/>
  <c r="S87" i="83"/>
  <c r="R87" i="83"/>
  <c r="Q87" i="83"/>
  <c r="P87" i="83"/>
  <c r="O87" i="83"/>
  <c r="N87" i="83"/>
  <c r="M87" i="83"/>
  <c r="L87" i="83"/>
  <c r="K87" i="83"/>
  <c r="J87" i="83"/>
  <c r="I87" i="83"/>
  <c r="H87" i="83"/>
  <c r="G87" i="83"/>
  <c r="F87" i="83"/>
  <c r="E87" i="83"/>
  <c r="D87" i="83"/>
  <c r="C87" i="83"/>
  <c r="B86" i="83"/>
  <c r="BA86" i="83"/>
  <c r="BB86" i="83" s="1"/>
  <c r="AZ86" i="83"/>
  <c r="AY86" i="83"/>
  <c r="AX86" i="83"/>
  <c r="AW86" i="83"/>
  <c r="AV86" i="83"/>
  <c r="AU86" i="83"/>
  <c r="AT86" i="83"/>
  <c r="AS86" i="83"/>
  <c r="AR86" i="83"/>
  <c r="AQ86" i="83"/>
  <c r="AP86" i="83"/>
  <c r="AO86" i="83"/>
  <c r="AN86" i="83"/>
  <c r="AM86" i="83"/>
  <c r="AL86" i="83"/>
  <c r="AK86" i="83"/>
  <c r="AJ86" i="83"/>
  <c r="AI86" i="83"/>
  <c r="AH86" i="83"/>
  <c r="AG86" i="83"/>
  <c r="AF86" i="83"/>
  <c r="AE86" i="83"/>
  <c r="AD86" i="83"/>
  <c r="AC86" i="83"/>
  <c r="AB86" i="83"/>
  <c r="AA86" i="83"/>
  <c r="Z86" i="83"/>
  <c r="Y86" i="83"/>
  <c r="X86" i="83"/>
  <c r="W86" i="83"/>
  <c r="V86" i="83"/>
  <c r="U86" i="83"/>
  <c r="T86" i="83"/>
  <c r="S86" i="83"/>
  <c r="R86" i="83"/>
  <c r="Q86" i="83"/>
  <c r="P86" i="83"/>
  <c r="O86" i="83"/>
  <c r="N86" i="83"/>
  <c r="M86" i="83"/>
  <c r="L86" i="83"/>
  <c r="K86" i="83"/>
  <c r="J86" i="83"/>
  <c r="I86" i="83"/>
  <c r="H86" i="83"/>
  <c r="G86" i="83"/>
  <c r="F86" i="83"/>
  <c r="E86" i="83"/>
  <c r="D86" i="83"/>
  <c r="C86" i="83"/>
  <c r="B85" i="83"/>
  <c r="BA85" i="83" s="1"/>
  <c r="BB85" i="83" s="1"/>
  <c r="AZ85" i="83"/>
  <c r="AY85" i="83"/>
  <c r="AX85" i="83"/>
  <c r="AW85" i="83"/>
  <c r="AV85" i="83"/>
  <c r="AU85" i="83"/>
  <c r="AT85" i="83"/>
  <c r="AS85" i="83"/>
  <c r="AR85" i="83"/>
  <c r="AQ85" i="83"/>
  <c r="AP85" i="83"/>
  <c r="AO85" i="83"/>
  <c r="AN85" i="83"/>
  <c r="AM85" i="83"/>
  <c r="AL85" i="83"/>
  <c r="AK85" i="83"/>
  <c r="AJ85" i="83"/>
  <c r="AI85" i="83"/>
  <c r="AH85" i="83"/>
  <c r="AG85" i="83"/>
  <c r="AF85" i="83"/>
  <c r="AE85" i="83"/>
  <c r="AD85" i="83"/>
  <c r="AC85" i="83"/>
  <c r="AB85" i="83"/>
  <c r="AA85" i="83"/>
  <c r="Z85" i="83"/>
  <c r="Y85" i="83"/>
  <c r="X85" i="83"/>
  <c r="W85" i="83"/>
  <c r="V85" i="83"/>
  <c r="U85" i="83"/>
  <c r="T85" i="83"/>
  <c r="S85" i="83"/>
  <c r="R85" i="83"/>
  <c r="Q85" i="83"/>
  <c r="P85" i="83"/>
  <c r="O85" i="83"/>
  <c r="N85" i="83"/>
  <c r="M85" i="83"/>
  <c r="L85" i="83"/>
  <c r="K85" i="83"/>
  <c r="J85" i="83"/>
  <c r="I85" i="83"/>
  <c r="H85" i="83"/>
  <c r="G85" i="83"/>
  <c r="F85" i="83"/>
  <c r="E85" i="83"/>
  <c r="D85" i="83"/>
  <c r="C85" i="83"/>
  <c r="B84" i="83"/>
  <c r="BA84" i="83" s="1"/>
  <c r="BB84" i="83" s="1"/>
  <c r="AZ84" i="83"/>
  <c r="AY84" i="83"/>
  <c r="AX84" i="83"/>
  <c r="AW84" i="83"/>
  <c r="AV84" i="83"/>
  <c r="AU84" i="83"/>
  <c r="AT84" i="83"/>
  <c r="AS84" i="83"/>
  <c r="AR84" i="83"/>
  <c r="AQ84" i="83"/>
  <c r="AP84" i="83"/>
  <c r="AO84" i="83"/>
  <c r="AN84" i="83"/>
  <c r="AM84" i="83"/>
  <c r="AL84" i="83"/>
  <c r="AK84" i="83"/>
  <c r="AJ84" i="83"/>
  <c r="AI84" i="83"/>
  <c r="AH84" i="83"/>
  <c r="AG84" i="83"/>
  <c r="AF84" i="83"/>
  <c r="AE84" i="83"/>
  <c r="AD84" i="83"/>
  <c r="AC84" i="83"/>
  <c r="AB84" i="83"/>
  <c r="AA84" i="83"/>
  <c r="Z84" i="83"/>
  <c r="Y84" i="83"/>
  <c r="X84" i="83"/>
  <c r="W84" i="83"/>
  <c r="V84" i="83"/>
  <c r="U84" i="83"/>
  <c r="T84" i="83"/>
  <c r="S84" i="83"/>
  <c r="R84" i="83"/>
  <c r="Q84" i="83"/>
  <c r="P84" i="83"/>
  <c r="O84" i="83"/>
  <c r="N84" i="83"/>
  <c r="M84" i="83"/>
  <c r="L84" i="83"/>
  <c r="K84" i="83"/>
  <c r="J84" i="83"/>
  <c r="I84" i="83"/>
  <c r="H84" i="83"/>
  <c r="G84" i="83"/>
  <c r="F84" i="83"/>
  <c r="E84" i="83"/>
  <c r="D84" i="83"/>
  <c r="C84" i="83"/>
  <c r="B83" i="83"/>
  <c r="BA83" i="83"/>
  <c r="BB83" i="83" s="1"/>
  <c r="AZ83" i="83"/>
  <c r="AY83" i="83"/>
  <c r="AX83" i="83"/>
  <c r="AW83" i="83"/>
  <c r="AV83" i="83"/>
  <c r="AU83" i="83"/>
  <c r="AT83" i="83"/>
  <c r="AS83" i="83"/>
  <c r="AR83" i="83"/>
  <c r="AQ83" i="83"/>
  <c r="AP83" i="83"/>
  <c r="AO83" i="83"/>
  <c r="AN83" i="83"/>
  <c r="AM83" i="83"/>
  <c r="AL83" i="83"/>
  <c r="AK83" i="83"/>
  <c r="AJ83" i="83"/>
  <c r="AI83" i="83"/>
  <c r="AH83" i="83"/>
  <c r="AG83" i="83"/>
  <c r="AF83" i="83"/>
  <c r="AE83" i="83"/>
  <c r="AD83" i="83"/>
  <c r="AC83" i="83"/>
  <c r="AB83" i="83"/>
  <c r="AA83" i="83"/>
  <c r="Z83" i="83"/>
  <c r="Y83" i="83"/>
  <c r="X83" i="83"/>
  <c r="W83" i="83"/>
  <c r="V83" i="83"/>
  <c r="U83" i="83"/>
  <c r="T83" i="83"/>
  <c r="S83" i="83"/>
  <c r="R83" i="83"/>
  <c r="Q83" i="83"/>
  <c r="P83" i="83"/>
  <c r="O83" i="83"/>
  <c r="N83" i="83"/>
  <c r="M83" i="83"/>
  <c r="L83" i="83"/>
  <c r="K83" i="83"/>
  <c r="J83" i="83"/>
  <c r="I83" i="83"/>
  <c r="H83" i="83"/>
  <c r="G83" i="83"/>
  <c r="F83" i="83"/>
  <c r="E83" i="83"/>
  <c r="D83" i="83"/>
  <c r="C83" i="83"/>
  <c r="B82" i="83"/>
  <c r="BA82" i="83" s="1"/>
  <c r="BB82" i="83" s="1"/>
  <c r="AZ82" i="83"/>
  <c r="AY82" i="83"/>
  <c r="AX82" i="83"/>
  <c r="AW82" i="83"/>
  <c r="AV82" i="83"/>
  <c r="AU82" i="83"/>
  <c r="AT82" i="83"/>
  <c r="AS82" i="83"/>
  <c r="AR82" i="83"/>
  <c r="AQ82" i="83"/>
  <c r="AP82" i="83"/>
  <c r="AO82" i="83"/>
  <c r="AN82" i="83"/>
  <c r="AM82" i="83"/>
  <c r="AL82" i="83"/>
  <c r="AK82" i="83"/>
  <c r="AJ82" i="83"/>
  <c r="AI82" i="83"/>
  <c r="AH82" i="83"/>
  <c r="AG82" i="83"/>
  <c r="AF82" i="83"/>
  <c r="AE82" i="83"/>
  <c r="AD82" i="83"/>
  <c r="AC82" i="83"/>
  <c r="AB82" i="83"/>
  <c r="AA82" i="83"/>
  <c r="Z82" i="83"/>
  <c r="Y82" i="83"/>
  <c r="X82" i="83"/>
  <c r="W82" i="83"/>
  <c r="V82" i="83"/>
  <c r="U82" i="83"/>
  <c r="T82" i="83"/>
  <c r="S82" i="83"/>
  <c r="R82" i="83"/>
  <c r="Q82" i="83"/>
  <c r="P82" i="83"/>
  <c r="O82" i="83"/>
  <c r="N82" i="83"/>
  <c r="M82" i="83"/>
  <c r="L82" i="83"/>
  <c r="K82" i="83"/>
  <c r="J82" i="83"/>
  <c r="I82" i="83"/>
  <c r="H82" i="83"/>
  <c r="G82" i="83"/>
  <c r="F82" i="83"/>
  <c r="E82" i="83"/>
  <c r="D82" i="83"/>
  <c r="C82" i="83"/>
  <c r="B81" i="83"/>
  <c r="BA81" i="83" s="1"/>
  <c r="BB81" i="83" s="1"/>
  <c r="AZ81" i="83"/>
  <c r="AY81" i="83"/>
  <c r="AX81" i="83"/>
  <c r="AW81" i="83"/>
  <c r="AV81" i="83"/>
  <c r="AU81" i="83"/>
  <c r="AT81" i="83"/>
  <c r="AS81" i="83"/>
  <c r="AR81" i="83"/>
  <c r="AQ81" i="83"/>
  <c r="AP81" i="83"/>
  <c r="AO81" i="83"/>
  <c r="AN81" i="83"/>
  <c r="AM81" i="83"/>
  <c r="AL81" i="83"/>
  <c r="AK81" i="83"/>
  <c r="AJ81" i="83"/>
  <c r="AI81" i="83"/>
  <c r="AH81" i="83"/>
  <c r="AG81" i="83"/>
  <c r="AF81" i="83"/>
  <c r="AE81" i="83"/>
  <c r="AD81" i="83"/>
  <c r="AC81" i="83"/>
  <c r="AB81" i="83"/>
  <c r="AA81" i="83"/>
  <c r="Z81" i="83"/>
  <c r="Y81" i="83"/>
  <c r="X81" i="83"/>
  <c r="W81" i="83"/>
  <c r="V81" i="83"/>
  <c r="U81" i="83"/>
  <c r="T81" i="83"/>
  <c r="S81" i="83"/>
  <c r="R81" i="83"/>
  <c r="Q81" i="83"/>
  <c r="P81" i="83"/>
  <c r="O81" i="83"/>
  <c r="N81" i="83"/>
  <c r="M81" i="83"/>
  <c r="L81" i="83"/>
  <c r="K81" i="83"/>
  <c r="J81" i="83"/>
  <c r="I81" i="83"/>
  <c r="H81" i="83"/>
  <c r="G81" i="83"/>
  <c r="F81" i="83"/>
  <c r="E81" i="83"/>
  <c r="D81" i="83"/>
  <c r="C81" i="83"/>
  <c r="B80" i="83"/>
  <c r="BA80" i="83" s="1"/>
  <c r="BB80" i="83" s="1"/>
  <c r="AZ80" i="83"/>
  <c r="AY80" i="83"/>
  <c r="AX80" i="83"/>
  <c r="AW80" i="83"/>
  <c r="AV80" i="83"/>
  <c r="AU80" i="83"/>
  <c r="AT80" i="83"/>
  <c r="AS80" i="83"/>
  <c r="AR80" i="83"/>
  <c r="AQ80" i="83"/>
  <c r="AP80" i="83"/>
  <c r="AO80" i="83"/>
  <c r="AN80" i="83"/>
  <c r="AM80" i="83"/>
  <c r="AL80" i="83"/>
  <c r="AK80" i="83"/>
  <c r="AJ80" i="83"/>
  <c r="AI80" i="83"/>
  <c r="AH80" i="83"/>
  <c r="AG80" i="83"/>
  <c r="AF80" i="83"/>
  <c r="AE80" i="83"/>
  <c r="AD80" i="83"/>
  <c r="AC80" i="83"/>
  <c r="AB80" i="83"/>
  <c r="AA80" i="83"/>
  <c r="Z80" i="83"/>
  <c r="Y80" i="83"/>
  <c r="X80" i="83"/>
  <c r="W80" i="83"/>
  <c r="V80" i="83"/>
  <c r="U80" i="83"/>
  <c r="T80" i="83"/>
  <c r="S80" i="83"/>
  <c r="R80" i="83"/>
  <c r="Q80" i="83"/>
  <c r="P80" i="83"/>
  <c r="O80" i="83"/>
  <c r="N80" i="83"/>
  <c r="M80" i="83"/>
  <c r="L80" i="83"/>
  <c r="K80" i="83"/>
  <c r="J80" i="83"/>
  <c r="I80" i="83"/>
  <c r="H80" i="83"/>
  <c r="G80" i="83"/>
  <c r="F80" i="83"/>
  <c r="E80" i="83"/>
  <c r="D80" i="83"/>
  <c r="C80" i="83"/>
  <c r="B79" i="83"/>
  <c r="BA79" i="83" s="1"/>
  <c r="BB79" i="83" s="1"/>
  <c r="AZ79" i="83"/>
  <c r="AY79" i="83"/>
  <c r="AX79" i="83"/>
  <c r="AW79" i="83"/>
  <c r="AV79" i="83"/>
  <c r="AU79" i="83"/>
  <c r="AT79" i="83"/>
  <c r="AS79" i="83"/>
  <c r="AR79" i="83"/>
  <c r="AQ79" i="83"/>
  <c r="AP79" i="83"/>
  <c r="AO79" i="83"/>
  <c r="AN79" i="83"/>
  <c r="AM79" i="83"/>
  <c r="AL79" i="83"/>
  <c r="AK79" i="83"/>
  <c r="AJ79" i="83"/>
  <c r="AI79" i="83"/>
  <c r="AH79" i="83"/>
  <c r="AG79" i="83"/>
  <c r="AF79" i="83"/>
  <c r="AE79" i="83"/>
  <c r="AD79" i="83"/>
  <c r="AC79" i="83"/>
  <c r="AB79" i="83"/>
  <c r="AA79" i="83"/>
  <c r="Z79" i="83"/>
  <c r="Y79" i="83"/>
  <c r="X79" i="83"/>
  <c r="W79" i="83"/>
  <c r="V79" i="83"/>
  <c r="U79" i="83"/>
  <c r="T79" i="83"/>
  <c r="S79" i="83"/>
  <c r="R79" i="83"/>
  <c r="Q79" i="83"/>
  <c r="P79" i="83"/>
  <c r="O79" i="83"/>
  <c r="N79" i="83"/>
  <c r="M79" i="83"/>
  <c r="L79" i="83"/>
  <c r="K79" i="83"/>
  <c r="J79" i="83"/>
  <c r="I79" i="83"/>
  <c r="H79" i="83"/>
  <c r="G79" i="83"/>
  <c r="F79" i="83"/>
  <c r="E79" i="83"/>
  <c r="D79" i="83"/>
  <c r="C79" i="83"/>
  <c r="B78" i="83"/>
  <c r="BA78" i="83" s="1"/>
  <c r="BB78" i="83" s="1"/>
  <c r="AZ78" i="83"/>
  <c r="AY78" i="83"/>
  <c r="AX78" i="83"/>
  <c r="AW78" i="83"/>
  <c r="AV78" i="83"/>
  <c r="AU78" i="83"/>
  <c r="AT78" i="83"/>
  <c r="AS78" i="83"/>
  <c r="AR78" i="83"/>
  <c r="AQ78" i="83"/>
  <c r="AP78" i="83"/>
  <c r="AO78" i="83"/>
  <c r="AN78" i="83"/>
  <c r="AM78" i="83"/>
  <c r="AL78" i="83"/>
  <c r="AK78" i="83"/>
  <c r="AJ78" i="83"/>
  <c r="AI78" i="83"/>
  <c r="AH78" i="83"/>
  <c r="AG78" i="83"/>
  <c r="AF78" i="83"/>
  <c r="AE78" i="83"/>
  <c r="AD78" i="83"/>
  <c r="AC78" i="83"/>
  <c r="AB78" i="83"/>
  <c r="AA78" i="83"/>
  <c r="Z78" i="83"/>
  <c r="Y78" i="83"/>
  <c r="X78" i="83"/>
  <c r="W78" i="83"/>
  <c r="V78" i="83"/>
  <c r="U78" i="83"/>
  <c r="T78" i="83"/>
  <c r="S78" i="83"/>
  <c r="R78" i="83"/>
  <c r="Q78" i="83"/>
  <c r="P78" i="83"/>
  <c r="O78" i="83"/>
  <c r="N78" i="83"/>
  <c r="M78" i="83"/>
  <c r="L78" i="83"/>
  <c r="K78" i="83"/>
  <c r="J78" i="83"/>
  <c r="I78" i="83"/>
  <c r="H78" i="83"/>
  <c r="G78" i="83"/>
  <c r="F78" i="83"/>
  <c r="E78" i="83"/>
  <c r="D78" i="83"/>
  <c r="C78" i="83"/>
  <c r="B77" i="83"/>
  <c r="BA77" i="83" s="1"/>
  <c r="BB77" i="83" s="1"/>
  <c r="AZ77" i="83"/>
  <c r="AY77" i="83"/>
  <c r="AX77" i="83"/>
  <c r="AW77" i="83"/>
  <c r="AV77" i="83"/>
  <c r="AU77" i="83"/>
  <c r="AT77" i="83"/>
  <c r="AS77" i="83"/>
  <c r="AR77" i="83"/>
  <c r="AQ77" i="83"/>
  <c r="AP77" i="83"/>
  <c r="AO77" i="83"/>
  <c r="AN77" i="83"/>
  <c r="AM77" i="83"/>
  <c r="AL77" i="83"/>
  <c r="AK77" i="83"/>
  <c r="AJ77" i="83"/>
  <c r="AI77" i="83"/>
  <c r="AH77" i="83"/>
  <c r="AG77" i="83"/>
  <c r="AF77" i="83"/>
  <c r="AE77" i="83"/>
  <c r="AD77" i="83"/>
  <c r="AC77" i="83"/>
  <c r="AB77" i="83"/>
  <c r="AA77" i="83"/>
  <c r="Z77" i="83"/>
  <c r="Y77" i="83"/>
  <c r="X77" i="83"/>
  <c r="W77" i="83"/>
  <c r="V77" i="83"/>
  <c r="U77" i="83"/>
  <c r="T77" i="83"/>
  <c r="S77" i="83"/>
  <c r="R77" i="83"/>
  <c r="Q77" i="83"/>
  <c r="P77" i="83"/>
  <c r="O77" i="83"/>
  <c r="N77" i="83"/>
  <c r="M77" i="83"/>
  <c r="L77" i="83"/>
  <c r="K77" i="83"/>
  <c r="J77" i="83"/>
  <c r="I77" i="83"/>
  <c r="H77" i="83"/>
  <c r="G77" i="83"/>
  <c r="F77" i="83"/>
  <c r="E77" i="83"/>
  <c r="D77" i="83"/>
  <c r="C77" i="83"/>
  <c r="B76" i="83"/>
  <c r="BA76" i="83" s="1"/>
  <c r="BB76" i="83" s="1"/>
  <c r="AZ76" i="83"/>
  <c r="AY76" i="83"/>
  <c r="AX76" i="83"/>
  <c r="AW76" i="83"/>
  <c r="AV76" i="83"/>
  <c r="AU76" i="83"/>
  <c r="AT76" i="83"/>
  <c r="AS76" i="83"/>
  <c r="AR76" i="83"/>
  <c r="AQ76" i="83"/>
  <c r="AP76" i="83"/>
  <c r="AO76" i="83"/>
  <c r="AN76" i="83"/>
  <c r="AM76" i="83"/>
  <c r="AL76" i="83"/>
  <c r="AK76" i="83"/>
  <c r="AJ76" i="83"/>
  <c r="AI76" i="83"/>
  <c r="AH76" i="83"/>
  <c r="AG76" i="83"/>
  <c r="AF76" i="83"/>
  <c r="AE76" i="83"/>
  <c r="AD76" i="83"/>
  <c r="AC76" i="83"/>
  <c r="AB76" i="83"/>
  <c r="AA76" i="83"/>
  <c r="Z76" i="83"/>
  <c r="Y76" i="83"/>
  <c r="X76" i="83"/>
  <c r="W76" i="83"/>
  <c r="V76" i="83"/>
  <c r="U76" i="83"/>
  <c r="T76" i="83"/>
  <c r="S76" i="83"/>
  <c r="R76" i="83"/>
  <c r="Q76" i="83"/>
  <c r="P76" i="83"/>
  <c r="O76" i="83"/>
  <c r="N76" i="83"/>
  <c r="M76" i="83"/>
  <c r="L76" i="83"/>
  <c r="K76" i="83"/>
  <c r="J76" i="83"/>
  <c r="I76" i="83"/>
  <c r="H76" i="83"/>
  <c r="G76" i="83"/>
  <c r="F76" i="83"/>
  <c r="E76" i="83"/>
  <c r="D76" i="83"/>
  <c r="C76" i="83"/>
  <c r="B75" i="83"/>
  <c r="BA75" i="83" s="1"/>
  <c r="BB75" i="83" s="1"/>
  <c r="AZ75" i="83"/>
  <c r="AY75" i="83"/>
  <c r="AX75" i="83"/>
  <c r="AW75" i="83"/>
  <c r="AV75" i="83"/>
  <c r="AU75" i="83"/>
  <c r="AT75" i="83"/>
  <c r="AS75" i="83"/>
  <c r="AR75" i="83"/>
  <c r="AQ75" i="83"/>
  <c r="AP75" i="83"/>
  <c r="AO75" i="83"/>
  <c r="AN75" i="83"/>
  <c r="AM75" i="83"/>
  <c r="AL75" i="83"/>
  <c r="AK75" i="83"/>
  <c r="AJ75" i="83"/>
  <c r="AI75" i="83"/>
  <c r="AH75" i="83"/>
  <c r="AG75" i="83"/>
  <c r="AF75" i="83"/>
  <c r="AE75" i="83"/>
  <c r="AD75" i="83"/>
  <c r="AC75" i="83"/>
  <c r="AB75" i="83"/>
  <c r="AA75" i="83"/>
  <c r="Z75" i="83"/>
  <c r="Y75" i="83"/>
  <c r="X75" i="83"/>
  <c r="W75" i="83"/>
  <c r="V75" i="83"/>
  <c r="U75" i="83"/>
  <c r="T75" i="83"/>
  <c r="S75" i="83"/>
  <c r="R75" i="83"/>
  <c r="Q75" i="83"/>
  <c r="P75" i="83"/>
  <c r="O75" i="83"/>
  <c r="N75" i="83"/>
  <c r="M75" i="83"/>
  <c r="L75" i="83"/>
  <c r="K75" i="83"/>
  <c r="J75" i="83"/>
  <c r="I75" i="83"/>
  <c r="H75" i="83"/>
  <c r="G75" i="83"/>
  <c r="F75" i="83"/>
  <c r="E75" i="83"/>
  <c r="D75" i="83"/>
  <c r="C75" i="83"/>
  <c r="B74" i="83"/>
  <c r="BA74" i="83" s="1"/>
  <c r="BB74" i="83" s="1"/>
  <c r="AZ74" i="83"/>
  <c r="AY74" i="83"/>
  <c r="AX74" i="83"/>
  <c r="AW74" i="83"/>
  <c r="AV74" i="83"/>
  <c r="AU74" i="83"/>
  <c r="AT74" i="83"/>
  <c r="AS74" i="83"/>
  <c r="AR74" i="83"/>
  <c r="AQ74" i="83"/>
  <c r="AP74" i="83"/>
  <c r="AO74" i="83"/>
  <c r="AN74" i="83"/>
  <c r="AM74" i="83"/>
  <c r="AL74" i="83"/>
  <c r="AK74" i="83"/>
  <c r="AJ74" i="83"/>
  <c r="AI74" i="83"/>
  <c r="AH74" i="83"/>
  <c r="AG74" i="83"/>
  <c r="AF74" i="83"/>
  <c r="AE74" i="83"/>
  <c r="AD74" i="83"/>
  <c r="AC74" i="83"/>
  <c r="AB74" i="83"/>
  <c r="AA74" i="83"/>
  <c r="Z74" i="83"/>
  <c r="Y74" i="83"/>
  <c r="X74" i="83"/>
  <c r="W74" i="83"/>
  <c r="V74" i="83"/>
  <c r="U74" i="83"/>
  <c r="T74" i="83"/>
  <c r="S74" i="83"/>
  <c r="R74" i="83"/>
  <c r="Q74" i="83"/>
  <c r="P74" i="83"/>
  <c r="O74" i="83"/>
  <c r="N74" i="83"/>
  <c r="M74" i="83"/>
  <c r="L74" i="83"/>
  <c r="K74" i="83"/>
  <c r="J74" i="83"/>
  <c r="I74" i="83"/>
  <c r="H74" i="83"/>
  <c r="G74" i="83"/>
  <c r="F74" i="83"/>
  <c r="E74" i="83"/>
  <c r="D74" i="83"/>
  <c r="C74" i="83"/>
  <c r="B73" i="83"/>
  <c r="BA73" i="83" s="1"/>
  <c r="BB73" i="83" s="1"/>
  <c r="AZ73" i="83"/>
  <c r="AY73" i="83"/>
  <c r="AX73" i="83"/>
  <c r="AW73" i="83"/>
  <c r="AV73" i="83"/>
  <c r="AU73" i="83"/>
  <c r="AT73" i="83"/>
  <c r="AS73" i="83"/>
  <c r="AR73" i="83"/>
  <c r="AQ73" i="83"/>
  <c r="AP73" i="83"/>
  <c r="AO73" i="83"/>
  <c r="AN73" i="83"/>
  <c r="AM73" i="83"/>
  <c r="AL73" i="83"/>
  <c r="AK73" i="83"/>
  <c r="AJ73" i="83"/>
  <c r="AI73" i="83"/>
  <c r="AH73" i="83"/>
  <c r="AG73" i="83"/>
  <c r="AF73" i="83"/>
  <c r="AE73" i="83"/>
  <c r="AD73" i="83"/>
  <c r="AC73" i="83"/>
  <c r="AB73" i="83"/>
  <c r="AA73" i="83"/>
  <c r="Z73" i="83"/>
  <c r="Y73" i="83"/>
  <c r="X73" i="83"/>
  <c r="W73" i="83"/>
  <c r="V73" i="83"/>
  <c r="U73" i="83"/>
  <c r="T73" i="83"/>
  <c r="S73" i="83"/>
  <c r="R73" i="83"/>
  <c r="Q73" i="83"/>
  <c r="P73" i="83"/>
  <c r="O73" i="83"/>
  <c r="N73" i="83"/>
  <c r="M73" i="83"/>
  <c r="L73" i="83"/>
  <c r="K73" i="83"/>
  <c r="J73" i="83"/>
  <c r="I73" i="83"/>
  <c r="H73" i="83"/>
  <c r="G73" i="83"/>
  <c r="F73" i="83"/>
  <c r="E73" i="83"/>
  <c r="D73" i="83"/>
  <c r="C73" i="83"/>
  <c r="B72" i="83"/>
  <c r="BA72" i="83" s="1"/>
  <c r="BB72" i="83" s="1"/>
  <c r="AZ72" i="83"/>
  <c r="AY72" i="83"/>
  <c r="AX72" i="83"/>
  <c r="AW72" i="83"/>
  <c r="AV72" i="83"/>
  <c r="AU72" i="83"/>
  <c r="AT72" i="83"/>
  <c r="AS72" i="83"/>
  <c r="AR72" i="83"/>
  <c r="AQ72" i="83"/>
  <c r="AP72" i="83"/>
  <c r="AO72" i="83"/>
  <c r="AN72" i="83"/>
  <c r="AM72" i="83"/>
  <c r="AL72" i="83"/>
  <c r="AK72" i="83"/>
  <c r="AJ72" i="83"/>
  <c r="AI72" i="83"/>
  <c r="AH72" i="83"/>
  <c r="AG72" i="83"/>
  <c r="AF72" i="83"/>
  <c r="AE72" i="83"/>
  <c r="AD72" i="83"/>
  <c r="AC72" i="83"/>
  <c r="AB72" i="83"/>
  <c r="AA72" i="83"/>
  <c r="Z72" i="83"/>
  <c r="Y72" i="83"/>
  <c r="X72" i="83"/>
  <c r="W72" i="83"/>
  <c r="V72" i="83"/>
  <c r="U72" i="83"/>
  <c r="T72" i="83"/>
  <c r="S72" i="83"/>
  <c r="R72" i="83"/>
  <c r="Q72" i="83"/>
  <c r="P72" i="83"/>
  <c r="O72" i="83"/>
  <c r="N72" i="83"/>
  <c r="M72" i="83"/>
  <c r="L72" i="83"/>
  <c r="K72" i="83"/>
  <c r="J72" i="83"/>
  <c r="I72" i="83"/>
  <c r="H72" i="83"/>
  <c r="G72" i="83"/>
  <c r="F72" i="83"/>
  <c r="E72" i="83"/>
  <c r="D72" i="83"/>
  <c r="C72" i="83"/>
  <c r="B71" i="83"/>
  <c r="BA71" i="83" s="1"/>
  <c r="BB71" i="83" s="1"/>
  <c r="AZ71" i="83"/>
  <c r="AY71" i="83"/>
  <c r="AX71" i="83"/>
  <c r="AW71" i="83"/>
  <c r="AV71" i="83"/>
  <c r="AU71" i="83"/>
  <c r="AT71" i="83"/>
  <c r="AS71" i="83"/>
  <c r="AR71" i="83"/>
  <c r="AQ71" i="83"/>
  <c r="AP71" i="83"/>
  <c r="AO71" i="83"/>
  <c r="AN71" i="83"/>
  <c r="AM71" i="83"/>
  <c r="AL71" i="83"/>
  <c r="AK71" i="83"/>
  <c r="AJ71" i="83"/>
  <c r="AI71" i="83"/>
  <c r="AH71" i="83"/>
  <c r="AG71" i="83"/>
  <c r="AF71" i="83"/>
  <c r="AE71" i="83"/>
  <c r="AD71" i="83"/>
  <c r="AC71" i="83"/>
  <c r="AB71" i="83"/>
  <c r="AA71" i="83"/>
  <c r="Z71" i="83"/>
  <c r="Y71" i="83"/>
  <c r="X71" i="83"/>
  <c r="W71" i="83"/>
  <c r="V71" i="83"/>
  <c r="U71" i="83"/>
  <c r="T71" i="83"/>
  <c r="S71" i="83"/>
  <c r="R71" i="83"/>
  <c r="Q71" i="83"/>
  <c r="P71" i="83"/>
  <c r="O71" i="83"/>
  <c r="N71" i="83"/>
  <c r="M71" i="83"/>
  <c r="L71" i="83"/>
  <c r="K71" i="83"/>
  <c r="J71" i="83"/>
  <c r="I71" i="83"/>
  <c r="H71" i="83"/>
  <c r="G71" i="83"/>
  <c r="F71" i="83"/>
  <c r="E71" i="83"/>
  <c r="D71" i="83"/>
  <c r="C71" i="83"/>
  <c r="B70" i="83"/>
  <c r="BA70" i="83"/>
  <c r="BB70" i="83" s="1"/>
  <c r="AZ70" i="83"/>
  <c r="AY70" i="83"/>
  <c r="AX70" i="83"/>
  <c r="AW70" i="83"/>
  <c r="AV70" i="83"/>
  <c r="AU70" i="83"/>
  <c r="AT70" i="83"/>
  <c r="AS70" i="83"/>
  <c r="AR70" i="83"/>
  <c r="AQ70" i="83"/>
  <c r="AP70" i="83"/>
  <c r="AO70" i="83"/>
  <c r="AN70" i="83"/>
  <c r="AM70" i="83"/>
  <c r="AL70" i="83"/>
  <c r="AK70" i="83"/>
  <c r="AJ70" i="83"/>
  <c r="AI70" i="83"/>
  <c r="AH70" i="83"/>
  <c r="AG70" i="83"/>
  <c r="AF70" i="83"/>
  <c r="AE70" i="83"/>
  <c r="AD70" i="83"/>
  <c r="AC70" i="83"/>
  <c r="AB70" i="83"/>
  <c r="AA70" i="83"/>
  <c r="Z70" i="83"/>
  <c r="Y70" i="83"/>
  <c r="X70" i="83"/>
  <c r="W70" i="83"/>
  <c r="V70" i="83"/>
  <c r="U70" i="83"/>
  <c r="T70" i="83"/>
  <c r="S70" i="83"/>
  <c r="R70" i="83"/>
  <c r="Q70" i="83"/>
  <c r="P70" i="83"/>
  <c r="O70" i="83"/>
  <c r="N70" i="83"/>
  <c r="M70" i="83"/>
  <c r="L70" i="83"/>
  <c r="K70" i="83"/>
  <c r="J70" i="83"/>
  <c r="I70" i="83"/>
  <c r="H70" i="83"/>
  <c r="G70" i="83"/>
  <c r="F70" i="83"/>
  <c r="E70" i="83"/>
  <c r="D70" i="83"/>
  <c r="C70" i="83"/>
  <c r="B69" i="83"/>
  <c r="BA69" i="83" s="1"/>
  <c r="BB69" i="83" s="1"/>
  <c r="AZ69" i="83"/>
  <c r="AY69" i="83"/>
  <c r="AX69" i="83"/>
  <c r="AW69" i="83"/>
  <c r="AV69" i="83"/>
  <c r="AU69" i="83"/>
  <c r="AT69" i="83"/>
  <c r="AS69" i="83"/>
  <c r="AR69" i="83"/>
  <c r="AQ69" i="83"/>
  <c r="AP69" i="83"/>
  <c r="AO69" i="83"/>
  <c r="AN69" i="83"/>
  <c r="AM69" i="83"/>
  <c r="AL69" i="83"/>
  <c r="AK69" i="83"/>
  <c r="AJ69" i="83"/>
  <c r="AI69" i="83"/>
  <c r="AH69" i="83"/>
  <c r="AG69" i="83"/>
  <c r="AF69" i="83"/>
  <c r="AE69" i="83"/>
  <c r="AD69" i="83"/>
  <c r="AC69" i="83"/>
  <c r="AB69" i="83"/>
  <c r="AA69" i="83"/>
  <c r="Z69" i="83"/>
  <c r="Y69" i="83"/>
  <c r="X69" i="83"/>
  <c r="W69" i="83"/>
  <c r="V69" i="83"/>
  <c r="U69" i="83"/>
  <c r="T69" i="83"/>
  <c r="S69" i="83"/>
  <c r="R69" i="83"/>
  <c r="Q69" i="83"/>
  <c r="P69" i="83"/>
  <c r="O69" i="83"/>
  <c r="N69" i="83"/>
  <c r="M69" i="83"/>
  <c r="L69" i="83"/>
  <c r="K69" i="83"/>
  <c r="J69" i="83"/>
  <c r="I69" i="83"/>
  <c r="H69" i="83"/>
  <c r="G69" i="83"/>
  <c r="F69" i="83"/>
  <c r="E69" i="83"/>
  <c r="D69" i="83"/>
  <c r="C69" i="83"/>
  <c r="B68" i="83"/>
  <c r="BA68" i="83" s="1"/>
  <c r="BB68" i="83" s="1"/>
  <c r="AZ68" i="83"/>
  <c r="AY68" i="83"/>
  <c r="AX68" i="83"/>
  <c r="AW68" i="83"/>
  <c r="AV68" i="83"/>
  <c r="AU68" i="83"/>
  <c r="AT68" i="83"/>
  <c r="AS68" i="83"/>
  <c r="AR68" i="83"/>
  <c r="AQ68" i="83"/>
  <c r="AP68" i="83"/>
  <c r="AO68" i="83"/>
  <c r="AN68" i="83"/>
  <c r="AM68" i="83"/>
  <c r="AL68" i="83"/>
  <c r="AK68" i="83"/>
  <c r="AJ68" i="83"/>
  <c r="AI68" i="83"/>
  <c r="AH68" i="83"/>
  <c r="AG68" i="83"/>
  <c r="AF68" i="83"/>
  <c r="AE68" i="83"/>
  <c r="AD68" i="83"/>
  <c r="AC68" i="83"/>
  <c r="AB68" i="83"/>
  <c r="AA68" i="83"/>
  <c r="Z68" i="83"/>
  <c r="Y68" i="83"/>
  <c r="X68" i="83"/>
  <c r="W68" i="83"/>
  <c r="V68" i="83"/>
  <c r="U68" i="83"/>
  <c r="T68" i="83"/>
  <c r="S68" i="83"/>
  <c r="R68" i="83"/>
  <c r="Q68" i="83"/>
  <c r="P68" i="83"/>
  <c r="O68" i="83"/>
  <c r="N68" i="83"/>
  <c r="M68" i="83"/>
  <c r="L68" i="83"/>
  <c r="K68" i="83"/>
  <c r="J68" i="83"/>
  <c r="I68" i="83"/>
  <c r="H68" i="83"/>
  <c r="G68" i="83"/>
  <c r="F68" i="83"/>
  <c r="E68" i="83"/>
  <c r="D68" i="83"/>
  <c r="C68" i="83"/>
  <c r="B67" i="83"/>
  <c r="BA67" i="83"/>
  <c r="BB67" i="83" s="1"/>
  <c r="AZ67" i="83"/>
  <c r="AY67" i="83"/>
  <c r="AX67" i="83"/>
  <c r="AW67" i="83"/>
  <c r="AV67" i="83"/>
  <c r="AU67" i="83"/>
  <c r="AT67" i="83"/>
  <c r="AS67" i="83"/>
  <c r="AR67" i="83"/>
  <c r="AQ67" i="83"/>
  <c r="AP67" i="83"/>
  <c r="AO67" i="83"/>
  <c r="AN67" i="83"/>
  <c r="AM67" i="83"/>
  <c r="AL67" i="83"/>
  <c r="AK67" i="83"/>
  <c r="AJ67" i="83"/>
  <c r="AI67" i="83"/>
  <c r="AH67" i="83"/>
  <c r="AG67" i="83"/>
  <c r="AF67" i="83"/>
  <c r="AE67" i="83"/>
  <c r="AD67" i="83"/>
  <c r="AC67" i="83"/>
  <c r="AB67" i="83"/>
  <c r="AA67" i="83"/>
  <c r="Z67" i="83"/>
  <c r="Y67" i="83"/>
  <c r="X67" i="83"/>
  <c r="W67" i="83"/>
  <c r="V67" i="83"/>
  <c r="U67" i="83"/>
  <c r="T67" i="83"/>
  <c r="S67" i="83"/>
  <c r="R67" i="83"/>
  <c r="Q67" i="83"/>
  <c r="P67" i="83"/>
  <c r="O67" i="83"/>
  <c r="N67" i="83"/>
  <c r="M67" i="83"/>
  <c r="L67" i="83"/>
  <c r="K67" i="83"/>
  <c r="J67" i="83"/>
  <c r="I67" i="83"/>
  <c r="H67" i="83"/>
  <c r="G67" i="83"/>
  <c r="F67" i="83"/>
  <c r="E67" i="83"/>
  <c r="D67" i="83"/>
  <c r="C67" i="83"/>
  <c r="B66" i="83"/>
  <c r="BA66" i="83" s="1"/>
  <c r="BB66" i="83" s="1"/>
  <c r="AZ66" i="83"/>
  <c r="AY66" i="83"/>
  <c r="AX66" i="83"/>
  <c r="AW66" i="83"/>
  <c r="AV66" i="83"/>
  <c r="AU66" i="83"/>
  <c r="AT66" i="83"/>
  <c r="AS66" i="83"/>
  <c r="AR66" i="83"/>
  <c r="AQ66" i="83"/>
  <c r="AP66" i="83"/>
  <c r="AO66" i="83"/>
  <c r="AN66" i="83"/>
  <c r="AM66" i="83"/>
  <c r="AL66" i="83"/>
  <c r="AK66" i="83"/>
  <c r="AJ66" i="83"/>
  <c r="AI66" i="83"/>
  <c r="AH66" i="83"/>
  <c r="AG66" i="83"/>
  <c r="AF66" i="83"/>
  <c r="AE66" i="83"/>
  <c r="AD66" i="83"/>
  <c r="AC66" i="83"/>
  <c r="AB66" i="83"/>
  <c r="AA66" i="83"/>
  <c r="Z66" i="83"/>
  <c r="Y66" i="83"/>
  <c r="X66" i="83"/>
  <c r="W66" i="83"/>
  <c r="V66" i="83"/>
  <c r="U66" i="83"/>
  <c r="T66" i="83"/>
  <c r="S66" i="83"/>
  <c r="R66" i="83"/>
  <c r="Q66" i="83"/>
  <c r="P66" i="83"/>
  <c r="O66" i="83"/>
  <c r="N66" i="83"/>
  <c r="M66" i="83"/>
  <c r="L66" i="83"/>
  <c r="K66" i="83"/>
  <c r="J66" i="83"/>
  <c r="I66" i="83"/>
  <c r="H66" i="83"/>
  <c r="G66" i="83"/>
  <c r="F66" i="83"/>
  <c r="E66" i="83"/>
  <c r="D66" i="83"/>
  <c r="C66" i="83"/>
  <c r="B65" i="83"/>
  <c r="BA65" i="83" s="1"/>
  <c r="BB65" i="83" s="1"/>
  <c r="AZ65" i="83"/>
  <c r="AY65" i="83"/>
  <c r="AX65" i="83"/>
  <c r="AW65" i="83"/>
  <c r="AV65" i="83"/>
  <c r="AU65" i="83"/>
  <c r="AT65" i="83"/>
  <c r="AS65" i="83"/>
  <c r="AR65" i="83"/>
  <c r="AQ65" i="83"/>
  <c r="AP65" i="83"/>
  <c r="AO65" i="83"/>
  <c r="AN65" i="83"/>
  <c r="AM65" i="83"/>
  <c r="AL65" i="83"/>
  <c r="AK65" i="83"/>
  <c r="AJ65" i="83"/>
  <c r="AI65" i="83"/>
  <c r="AH65" i="83"/>
  <c r="AG65" i="83"/>
  <c r="AF65" i="83"/>
  <c r="AE65" i="83"/>
  <c r="AD65" i="83"/>
  <c r="AC65" i="83"/>
  <c r="AB65" i="83"/>
  <c r="AA65" i="83"/>
  <c r="Z65" i="83"/>
  <c r="Y65" i="83"/>
  <c r="X65" i="83"/>
  <c r="W65" i="83"/>
  <c r="V65" i="83"/>
  <c r="U65" i="83"/>
  <c r="T65" i="83"/>
  <c r="S65" i="83"/>
  <c r="R65" i="83"/>
  <c r="Q65" i="83"/>
  <c r="P65" i="83"/>
  <c r="O65" i="83"/>
  <c r="N65" i="83"/>
  <c r="M65" i="83"/>
  <c r="L65" i="83"/>
  <c r="K65" i="83"/>
  <c r="J65" i="83"/>
  <c r="I65" i="83"/>
  <c r="H65" i="83"/>
  <c r="G65" i="83"/>
  <c r="F65" i="83"/>
  <c r="E65" i="83"/>
  <c r="D65" i="83"/>
  <c r="C65" i="83"/>
  <c r="B64" i="83"/>
  <c r="BA64" i="83"/>
  <c r="BB64" i="83" s="1"/>
  <c r="AZ64" i="83"/>
  <c r="AY64" i="83"/>
  <c r="AX64" i="83"/>
  <c r="AW64" i="83"/>
  <c r="AV64" i="83"/>
  <c r="AU64" i="83"/>
  <c r="AT64" i="83"/>
  <c r="AS64" i="83"/>
  <c r="AR64" i="83"/>
  <c r="AQ64" i="83"/>
  <c r="AP64" i="83"/>
  <c r="AO64" i="83"/>
  <c r="AN64" i="83"/>
  <c r="AM64" i="83"/>
  <c r="AL64" i="83"/>
  <c r="AK64" i="83"/>
  <c r="AJ64" i="83"/>
  <c r="AI64" i="83"/>
  <c r="AH64" i="83"/>
  <c r="AG64" i="83"/>
  <c r="AF64" i="83"/>
  <c r="AE64" i="83"/>
  <c r="AD64" i="83"/>
  <c r="AC64" i="83"/>
  <c r="AB64" i="83"/>
  <c r="AA64" i="83"/>
  <c r="Z64" i="83"/>
  <c r="Y64" i="83"/>
  <c r="X64" i="83"/>
  <c r="W64" i="83"/>
  <c r="V64" i="83"/>
  <c r="U64" i="83"/>
  <c r="T64" i="83"/>
  <c r="S64" i="83"/>
  <c r="R64" i="83"/>
  <c r="Q64" i="83"/>
  <c r="P64" i="83"/>
  <c r="O64" i="83"/>
  <c r="N64" i="83"/>
  <c r="M64" i="83"/>
  <c r="L64" i="83"/>
  <c r="K64" i="83"/>
  <c r="J64" i="83"/>
  <c r="I64" i="83"/>
  <c r="H64" i="83"/>
  <c r="G64" i="83"/>
  <c r="F64" i="83"/>
  <c r="E64" i="83"/>
  <c r="D64" i="83"/>
  <c r="C64" i="83"/>
  <c r="B63" i="83"/>
  <c r="BA63" i="83" s="1"/>
  <c r="BB63" i="83" s="1"/>
  <c r="AZ63" i="83"/>
  <c r="AY63" i="83"/>
  <c r="AX63" i="83"/>
  <c r="AW63" i="83"/>
  <c r="AV63" i="83"/>
  <c r="AU63" i="83"/>
  <c r="AT63" i="83"/>
  <c r="AS63" i="83"/>
  <c r="AR63" i="83"/>
  <c r="AQ63" i="83"/>
  <c r="AP63" i="83"/>
  <c r="AO63" i="83"/>
  <c r="AN63" i="83"/>
  <c r="AM63" i="83"/>
  <c r="AL63" i="83"/>
  <c r="AK63" i="83"/>
  <c r="AJ63" i="83"/>
  <c r="AI63" i="83"/>
  <c r="AH63" i="83"/>
  <c r="AG63" i="83"/>
  <c r="AF63" i="83"/>
  <c r="AE63" i="83"/>
  <c r="AD63" i="83"/>
  <c r="AC63" i="83"/>
  <c r="AB63" i="83"/>
  <c r="AA63" i="83"/>
  <c r="Z63" i="83"/>
  <c r="Y63" i="83"/>
  <c r="X63" i="83"/>
  <c r="W63" i="83"/>
  <c r="V63" i="83"/>
  <c r="U63" i="83"/>
  <c r="T63" i="83"/>
  <c r="S63" i="83"/>
  <c r="R63" i="83"/>
  <c r="Q63" i="83"/>
  <c r="P63" i="83"/>
  <c r="O63" i="83"/>
  <c r="N63" i="83"/>
  <c r="M63" i="83"/>
  <c r="L63" i="83"/>
  <c r="K63" i="83"/>
  <c r="J63" i="83"/>
  <c r="I63" i="83"/>
  <c r="H63" i="83"/>
  <c r="G63" i="83"/>
  <c r="F63" i="83"/>
  <c r="E63" i="83"/>
  <c r="D63" i="83"/>
  <c r="C63" i="83"/>
  <c r="B62" i="83"/>
  <c r="BA62" i="83" s="1"/>
  <c r="BB62" i="83" s="1"/>
  <c r="AZ62" i="83"/>
  <c r="AY62" i="83"/>
  <c r="AX62" i="83"/>
  <c r="AW62" i="83"/>
  <c r="AV62" i="83"/>
  <c r="AU62" i="83"/>
  <c r="AT62" i="83"/>
  <c r="AS62" i="83"/>
  <c r="AR62" i="83"/>
  <c r="AQ62" i="83"/>
  <c r="AP62" i="83"/>
  <c r="AO62" i="83"/>
  <c r="AN62" i="83"/>
  <c r="AM62" i="83"/>
  <c r="AL62" i="83"/>
  <c r="AK62" i="83"/>
  <c r="AJ62" i="83"/>
  <c r="AI62" i="83"/>
  <c r="AH62" i="83"/>
  <c r="AG62" i="83"/>
  <c r="AF62" i="83"/>
  <c r="AE62" i="83"/>
  <c r="AD62" i="83"/>
  <c r="AC62" i="83"/>
  <c r="AB62" i="83"/>
  <c r="AA62" i="83"/>
  <c r="Z62" i="83"/>
  <c r="Y62" i="83"/>
  <c r="X62" i="83"/>
  <c r="W62" i="83"/>
  <c r="V62" i="83"/>
  <c r="U62" i="83"/>
  <c r="T62" i="83"/>
  <c r="S62" i="83"/>
  <c r="R62" i="83"/>
  <c r="Q62" i="83"/>
  <c r="P62" i="83"/>
  <c r="O62" i="83"/>
  <c r="N62" i="83"/>
  <c r="M62" i="83"/>
  <c r="L62" i="83"/>
  <c r="K62" i="83"/>
  <c r="J62" i="83"/>
  <c r="I62" i="83"/>
  <c r="H62" i="83"/>
  <c r="G62" i="83"/>
  <c r="F62" i="83"/>
  <c r="E62" i="83"/>
  <c r="D62" i="83"/>
  <c r="C62" i="83"/>
  <c r="B61" i="83"/>
  <c r="BA61" i="83" s="1"/>
  <c r="BB61" i="83" s="1"/>
  <c r="AZ61" i="83"/>
  <c r="AY61" i="83"/>
  <c r="AX61" i="83"/>
  <c r="AW61" i="83"/>
  <c r="AV61" i="83"/>
  <c r="AU61" i="83"/>
  <c r="AT61" i="83"/>
  <c r="AS61" i="83"/>
  <c r="AR61" i="83"/>
  <c r="AQ61" i="83"/>
  <c r="AP61" i="83"/>
  <c r="AO61" i="83"/>
  <c r="AN61" i="83"/>
  <c r="AM61" i="83"/>
  <c r="AL61" i="83"/>
  <c r="AK61" i="83"/>
  <c r="AJ61" i="83"/>
  <c r="AI61" i="83"/>
  <c r="AH61" i="83"/>
  <c r="AG61" i="83"/>
  <c r="AF61" i="83"/>
  <c r="AE61" i="83"/>
  <c r="AD61" i="83"/>
  <c r="AC61" i="83"/>
  <c r="AB61" i="83"/>
  <c r="AA61" i="83"/>
  <c r="Z61" i="83"/>
  <c r="Y61" i="83"/>
  <c r="X61" i="83"/>
  <c r="W61" i="83"/>
  <c r="V61" i="83"/>
  <c r="U61" i="83"/>
  <c r="T61" i="83"/>
  <c r="S61" i="83"/>
  <c r="R61" i="83"/>
  <c r="Q61" i="83"/>
  <c r="P61" i="83"/>
  <c r="O61" i="83"/>
  <c r="N61" i="83"/>
  <c r="M61" i="83"/>
  <c r="L61" i="83"/>
  <c r="K61" i="83"/>
  <c r="J61" i="83"/>
  <c r="I61" i="83"/>
  <c r="H61" i="83"/>
  <c r="G61" i="83"/>
  <c r="F61" i="83"/>
  <c r="E61" i="83"/>
  <c r="D61" i="83"/>
  <c r="C61" i="83"/>
  <c r="B60" i="83"/>
  <c r="BA60" i="83" s="1"/>
  <c r="BB60" i="83" s="1"/>
  <c r="AZ60" i="83"/>
  <c r="AY60" i="83"/>
  <c r="AX60" i="83"/>
  <c r="AW60" i="83"/>
  <c r="AV60" i="83"/>
  <c r="AU60" i="83"/>
  <c r="AT60" i="83"/>
  <c r="AS60" i="83"/>
  <c r="AR60" i="83"/>
  <c r="AQ60" i="83"/>
  <c r="AP60" i="83"/>
  <c r="AO60" i="83"/>
  <c r="AN60" i="83"/>
  <c r="AM60" i="83"/>
  <c r="AL60" i="83"/>
  <c r="AK60" i="83"/>
  <c r="AJ60" i="83"/>
  <c r="AI60" i="83"/>
  <c r="AH60" i="83"/>
  <c r="AG60" i="83"/>
  <c r="AF60" i="83"/>
  <c r="AE60" i="83"/>
  <c r="AD60" i="83"/>
  <c r="AC60" i="83"/>
  <c r="AB60" i="83"/>
  <c r="AA60" i="83"/>
  <c r="Z60" i="83"/>
  <c r="Y60" i="83"/>
  <c r="X60" i="83"/>
  <c r="W60" i="83"/>
  <c r="V60" i="83"/>
  <c r="U60" i="83"/>
  <c r="T60" i="83"/>
  <c r="S60" i="83"/>
  <c r="R60" i="83"/>
  <c r="Q60" i="83"/>
  <c r="P60" i="83"/>
  <c r="O60" i="83"/>
  <c r="N60" i="83"/>
  <c r="M60" i="83"/>
  <c r="L60" i="83"/>
  <c r="K60" i="83"/>
  <c r="J60" i="83"/>
  <c r="I60" i="83"/>
  <c r="H60" i="83"/>
  <c r="G60" i="83"/>
  <c r="F60" i="83"/>
  <c r="E60" i="83"/>
  <c r="D60" i="83"/>
  <c r="C60" i="83"/>
  <c r="B59" i="83"/>
  <c r="BA59" i="83" s="1"/>
  <c r="BB59" i="83" s="1"/>
  <c r="AZ59" i="83"/>
  <c r="AY59" i="83"/>
  <c r="AX59" i="83"/>
  <c r="AW59" i="83"/>
  <c r="AV59" i="83"/>
  <c r="AU59" i="83"/>
  <c r="AT59" i="83"/>
  <c r="AS59" i="83"/>
  <c r="AR59" i="83"/>
  <c r="AQ59" i="83"/>
  <c r="AP59" i="83"/>
  <c r="AO59" i="83"/>
  <c r="AN59" i="83"/>
  <c r="AM59" i="83"/>
  <c r="AL59" i="83"/>
  <c r="AK59" i="83"/>
  <c r="AJ59" i="83"/>
  <c r="AI59" i="83"/>
  <c r="AH59" i="83"/>
  <c r="AG59" i="83"/>
  <c r="AF59" i="83"/>
  <c r="AE59" i="83"/>
  <c r="AD59" i="83"/>
  <c r="AC59" i="83"/>
  <c r="AB59" i="83"/>
  <c r="AA59" i="83"/>
  <c r="Z59" i="83"/>
  <c r="Y59" i="83"/>
  <c r="X59" i="83"/>
  <c r="W59" i="83"/>
  <c r="V59" i="83"/>
  <c r="U59" i="83"/>
  <c r="T59" i="83"/>
  <c r="S59" i="83"/>
  <c r="R59" i="83"/>
  <c r="Q59" i="83"/>
  <c r="P59" i="83"/>
  <c r="O59" i="83"/>
  <c r="N59" i="83"/>
  <c r="M59" i="83"/>
  <c r="L59" i="83"/>
  <c r="K59" i="83"/>
  <c r="J59" i="83"/>
  <c r="I59" i="83"/>
  <c r="H59" i="83"/>
  <c r="G59" i="83"/>
  <c r="F59" i="83"/>
  <c r="E59" i="83"/>
  <c r="D59" i="83"/>
  <c r="C59" i="83"/>
  <c r="B58" i="83"/>
  <c r="BA58" i="83" s="1"/>
  <c r="BB58" i="83" s="1"/>
  <c r="AZ58" i="83"/>
  <c r="AY58" i="83"/>
  <c r="AX58" i="83"/>
  <c r="AW58" i="83"/>
  <c r="AV58" i="83"/>
  <c r="AU58" i="83"/>
  <c r="AT58" i="83"/>
  <c r="AS58" i="83"/>
  <c r="AR58" i="83"/>
  <c r="AQ58" i="83"/>
  <c r="AP58" i="83"/>
  <c r="AO58" i="83"/>
  <c r="AN58" i="83"/>
  <c r="AM58" i="83"/>
  <c r="AL58" i="83"/>
  <c r="AK58" i="83"/>
  <c r="AJ58" i="83"/>
  <c r="AI58" i="83"/>
  <c r="AH58" i="83"/>
  <c r="AG58" i="83"/>
  <c r="AF58" i="83"/>
  <c r="AE58" i="83"/>
  <c r="AD58" i="83"/>
  <c r="AC58" i="83"/>
  <c r="AB58" i="83"/>
  <c r="AA58" i="83"/>
  <c r="Z58" i="83"/>
  <c r="Y58" i="83"/>
  <c r="X58" i="83"/>
  <c r="W58" i="83"/>
  <c r="V58" i="83"/>
  <c r="U58" i="83"/>
  <c r="T58" i="83"/>
  <c r="S58" i="83"/>
  <c r="R58" i="83"/>
  <c r="Q58" i="83"/>
  <c r="P58" i="83"/>
  <c r="O58" i="83"/>
  <c r="N58" i="83"/>
  <c r="M58" i="83"/>
  <c r="L58" i="83"/>
  <c r="K58" i="83"/>
  <c r="J58" i="83"/>
  <c r="I58" i="83"/>
  <c r="H58" i="83"/>
  <c r="G58" i="83"/>
  <c r="F58" i="83"/>
  <c r="E58" i="83"/>
  <c r="D58" i="83"/>
  <c r="C58" i="83"/>
  <c r="B57" i="83"/>
  <c r="BA57" i="83" s="1"/>
  <c r="BB57" i="83" s="1"/>
  <c r="AZ57" i="83"/>
  <c r="AY57" i="83"/>
  <c r="AX57" i="83"/>
  <c r="AW57" i="83"/>
  <c r="AV57" i="83"/>
  <c r="AU57" i="83"/>
  <c r="AT57" i="83"/>
  <c r="AS57" i="83"/>
  <c r="AR57" i="83"/>
  <c r="AQ57" i="83"/>
  <c r="AP57" i="83"/>
  <c r="AO57" i="83"/>
  <c r="AN57" i="83"/>
  <c r="AM57" i="83"/>
  <c r="AL57" i="83"/>
  <c r="AK57" i="83"/>
  <c r="AJ57" i="83"/>
  <c r="AI57" i="83"/>
  <c r="AH57" i="83"/>
  <c r="AG57" i="83"/>
  <c r="AF57" i="83"/>
  <c r="AE57" i="83"/>
  <c r="AD57" i="83"/>
  <c r="AC57" i="83"/>
  <c r="AB57" i="83"/>
  <c r="AA57" i="83"/>
  <c r="Z57" i="83"/>
  <c r="Y57" i="83"/>
  <c r="X57" i="83"/>
  <c r="W57" i="83"/>
  <c r="V57" i="83"/>
  <c r="U57" i="83"/>
  <c r="T57" i="83"/>
  <c r="S57" i="83"/>
  <c r="R57" i="83"/>
  <c r="Q57" i="83"/>
  <c r="P57" i="83"/>
  <c r="O57" i="83"/>
  <c r="N57" i="83"/>
  <c r="M57" i="83"/>
  <c r="L57" i="83"/>
  <c r="K57" i="83"/>
  <c r="J57" i="83"/>
  <c r="I57" i="83"/>
  <c r="H57" i="83"/>
  <c r="G57" i="83"/>
  <c r="F57" i="83"/>
  <c r="E57" i="83"/>
  <c r="D57" i="83"/>
  <c r="C57" i="83"/>
  <c r="B56" i="83"/>
  <c r="BA56" i="83" s="1"/>
  <c r="BB56" i="83" s="1"/>
  <c r="AZ56" i="83"/>
  <c r="AY56" i="83"/>
  <c r="AX56" i="83"/>
  <c r="AW56" i="83"/>
  <c r="AV56" i="83"/>
  <c r="AU56" i="83"/>
  <c r="AT56" i="83"/>
  <c r="AS56" i="83"/>
  <c r="AR56" i="83"/>
  <c r="AQ56" i="83"/>
  <c r="AP56" i="83"/>
  <c r="AO56" i="83"/>
  <c r="AN56" i="83"/>
  <c r="AM56" i="83"/>
  <c r="AL56" i="83"/>
  <c r="AK56" i="83"/>
  <c r="AJ56" i="83"/>
  <c r="AI56" i="83"/>
  <c r="AH56" i="83"/>
  <c r="AG56" i="83"/>
  <c r="AF56" i="83"/>
  <c r="AE56" i="83"/>
  <c r="AD56" i="83"/>
  <c r="AC56" i="83"/>
  <c r="AB56" i="83"/>
  <c r="AA56" i="83"/>
  <c r="Z56" i="83"/>
  <c r="Y56" i="83"/>
  <c r="X56" i="83"/>
  <c r="W56" i="83"/>
  <c r="V56" i="83"/>
  <c r="U56" i="83"/>
  <c r="T56" i="83"/>
  <c r="S56" i="83"/>
  <c r="R56" i="83"/>
  <c r="Q56" i="83"/>
  <c r="P56" i="83"/>
  <c r="O56" i="83"/>
  <c r="N56" i="83"/>
  <c r="M56" i="83"/>
  <c r="L56" i="83"/>
  <c r="K56" i="83"/>
  <c r="J56" i="83"/>
  <c r="I56" i="83"/>
  <c r="H56" i="83"/>
  <c r="G56" i="83"/>
  <c r="F56" i="83"/>
  <c r="E56" i="83"/>
  <c r="D56" i="83"/>
  <c r="C56" i="83"/>
  <c r="B55" i="83"/>
  <c r="BA55" i="83" s="1"/>
  <c r="BB55" i="83" s="1"/>
  <c r="AZ55" i="83"/>
  <c r="AY55" i="83"/>
  <c r="AX55" i="83"/>
  <c r="AW55" i="83"/>
  <c r="AV55" i="83"/>
  <c r="AU55" i="83"/>
  <c r="AT55" i="83"/>
  <c r="AS55" i="83"/>
  <c r="AR55" i="83"/>
  <c r="AQ55" i="83"/>
  <c r="AP55" i="83"/>
  <c r="AO55" i="83"/>
  <c r="AN55" i="83"/>
  <c r="AM55" i="83"/>
  <c r="AL55" i="83"/>
  <c r="AK55" i="83"/>
  <c r="AJ55" i="83"/>
  <c r="AI55" i="83"/>
  <c r="AH55" i="83"/>
  <c r="AG55" i="83"/>
  <c r="AF55" i="83"/>
  <c r="AE55" i="83"/>
  <c r="AD55" i="83"/>
  <c r="AC55" i="83"/>
  <c r="AB55" i="83"/>
  <c r="AA55" i="83"/>
  <c r="Z55" i="83"/>
  <c r="Y55" i="83"/>
  <c r="X55" i="83"/>
  <c r="W55" i="83"/>
  <c r="V55" i="83"/>
  <c r="U55" i="83"/>
  <c r="T55" i="83"/>
  <c r="S55" i="83"/>
  <c r="R55" i="83"/>
  <c r="Q55" i="83"/>
  <c r="P55" i="83"/>
  <c r="O55" i="83"/>
  <c r="N55" i="83"/>
  <c r="M55" i="83"/>
  <c r="L55" i="83"/>
  <c r="K55" i="83"/>
  <c r="J55" i="83"/>
  <c r="I55" i="83"/>
  <c r="H55" i="83"/>
  <c r="G55" i="83"/>
  <c r="F55" i="83"/>
  <c r="E55" i="83"/>
  <c r="D55" i="83"/>
  <c r="C55" i="83"/>
  <c r="B54" i="83"/>
  <c r="BA54" i="83"/>
  <c r="BB54" i="83" s="1"/>
  <c r="AZ54" i="83"/>
  <c r="AY54" i="83"/>
  <c r="AX54" i="83"/>
  <c r="AW54" i="83"/>
  <c r="AV54" i="83"/>
  <c r="AU54" i="83"/>
  <c r="AT54" i="83"/>
  <c r="AS54" i="83"/>
  <c r="AR54" i="83"/>
  <c r="AQ54" i="83"/>
  <c r="AP54" i="83"/>
  <c r="AO54" i="83"/>
  <c r="AN54" i="83"/>
  <c r="AM54" i="83"/>
  <c r="AL54" i="83"/>
  <c r="AK54" i="83"/>
  <c r="AJ54" i="83"/>
  <c r="AI54" i="83"/>
  <c r="AH54" i="83"/>
  <c r="AG54" i="83"/>
  <c r="AF54" i="83"/>
  <c r="AE54" i="83"/>
  <c r="AD54" i="83"/>
  <c r="AC54" i="83"/>
  <c r="AB54" i="83"/>
  <c r="AA54" i="83"/>
  <c r="Z54" i="83"/>
  <c r="Y54" i="83"/>
  <c r="X54" i="83"/>
  <c r="W54" i="83"/>
  <c r="V54" i="83"/>
  <c r="U54" i="83"/>
  <c r="T54" i="83"/>
  <c r="S54" i="83"/>
  <c r="R54" i="83"/>
  <c r="Q54" i="83"/>
  <c r="P54" i="83"/>
  <c r="O54" i="83"/>
  <c r="N54" i="83"/>
  <c r="M54" i="83"/>
  <c r="L54" i="83"/>
  <c r="K54" i="83"/>
  <c r="J54" i="83"/>
  <c r="I54" i="83"/>
  <c r="H54" i="83"/>
  <c r="G54" i="83"/>
  <c r="F54" i="83"/>
  <c r="E54" i="83"/>
  <c r="D54" i="83"/>
  <c r="C54" i="83"/>
  <c r="B53" i="83"/>
  <c r="BA53" i="83" s="1"/>
  <c r="BB53" i="83" s="1"/>
  <c r="AZ53" i="83"/>
  <c r="AY53" i="83"/>
  <c r="AX53" i="83"/>
  <c r="AW53" i="83"/>
  <c r="AV53" i="83"/>
  <c r="AU53" i="83"/>
  <c r="AT53" i="83"/>
  <c r="AS53" i="83"/>
  <c r="AR53" i="83"/>
  <c r="AQ53" i="83"/>
  <c r="AP53" i="83"/>
  <c r="AO53" i="83"/>
  <c r="AN53" i="83"/>
  <c r="AM53" i="83"/>
  <c r="AL53" i="83"/>
  <c r="AK53" i="83"/>
  <c r="AJ53" i="83"/>
  <c r="AI53" i="83"/>
  <c r="AH53" i="83"/>
  <c r="AG53" i="83"/>
  <c r="AF53" i="83"/>
  <c r="AE53" i="83"/>
  <c r="AD53" i="83"/>
  <c r="AC53" i="83"/>
  <c r="AB53" i="83"/>
  <c r="AA53" i="83"/>
  <c r="Z53" i="83"/>
  <c r="Y53" i="83"/>
  <c r="X53" i="83"/>
  <c r="W53" i="83"/>
  <c r="V53" i="83"/>
  <c r="U53" i="83"/>
  <c r="T53" i="83"/>
  <c r="S53" i="83"/>
  <c r="R53" i="83"/>
  <c r="Q53" i="83"/>
  <c r="P53" i="83"/>
  <c r="O53" i="83"/>
  <c r="N53" i="83"/>
  <c r="M53" i="83"/>
  <c r="L53" i="83"/>
  <c r="K53" i="83"/>
  <c r="J53" i="83"/>
  <c r="I53" i="83"/>
  <c r="H53" i="83"/>
  <c r="G53" i="83"/>
  <c r="F53" i="83"/>
  <c r="E53" i="83"/>
  <c r="D53" i="83"/>
  <c r="C53" i="83"/>
  <c r="B52" i="83"/>
  <c r="BA52" i="83" s="1"/>
  <c r="BB52" i="83" s="1"/>
  <c r="AZ52" i="83"/>
  <c r="AY52" i="83"/>
  <c r="AX52" i="83"/>
  <c r="AW52" i="83"/>
  <c r="AV52" i="83"/>
  <c r="AU52" i="83"/>
  <c r="AT52" i="83"/>
  <c r="AS52" i="83"/>
  <c r="AR52" i="83"/>
  <c r="AQ52" i="83"/>
  <c r="AP52" i="83"/>
  <c r="AO52" i="83"/>
  <c r="AN52" i="83"/>
  <c r="AM52" i="83"/>
  <c r="AL52" i="83"/>
  <c r="AK52" i="83"/>
  <c r="AJ52" i="83"/>
  <c r="AI52" i="83"/>
  <c r="AH52" i="83"/>
  <c r="AG52" i="83"/>
  <c r="AF52" i="83"/>
  <c r="AE52" i="83"/>
  <c r="AD52" i="83"/>
  <c r="AC52" i="83"/>
  <c r="AB52" i="83"/>
  <c r="AA52" i="83"/>
  <c r="Z52" i="83"/>
  <c r="Y52" i="83"/>
  <c r="X52" i="83"/>
  <c r="W52" i="83"/>
  <c r="V52" i="83"/>
  <c r="U52" i="83"/>
  <c r="T52" i="83"/>
  <c r="S52" i="83"/>
  <c r="R52" i="83"/>
  <c r="Q52" i="83"/>
  <c r="P52" i="83"/>
  <c r="O52" i="83"/>
  <c r="N52" i="83"/>
  <c r="M52" i="83"/>
  <c r="L52" i="83"/>
  <c r="K52" i="83"/>
  <c r="J52" i="83"/>
  <c r="I52" i="83"/>
  <c r="H52" i="83"/>
  <c r="G52" i="83"/>
  <c r="F52" i="83"/>
  <c r="E52" i="83"/>
  <c r="D52" i="83"/>
  <c r="C52" i="83"/>
  <c r="B51" i="83"/>
  <c r="BA51" i="83"/>
  <c r="BB51" i="83" s="1"/>
  <c r="AZ51" i="83"/>
  <c r="AY51" i="83"/>
  <c r="AX51" i="83"/>
  <c r="AW51" i="83"/>
  <c r="AV51" i="83"/>
  <c r="AU51" i="83"/>
  <c r="AT51" i="83"/>
  <c r="AS51" i="83"/>
  <c r="AR51" i="83"/>
  <c r="AQ51" i="83"/>
  <c r="AP51" i="83"/>
  <c r="AO51" i="83"/>
  <c r="AN51" i="83"/>
  <c r="AM51" i="83"/>
  <c r="AL51" i="83"/>
  <c r="AK51" i="83"/>
  <c r="AJ51" i="83"/>
  <c r="AI51" i="83"/>
  <c r="AH51" i="83"/>
  <c r="AG51" i="83"/>
  <c r="AF51" i="83"/>
  <c r="AE51" i="83"/>
  <c r="AD51" i="83"/>
  <c r="AC51" i="83"/>
  <c r="AB51" i="83"/>
  <c r="AA51" i="83"/>
  <c r="Z51" i="83"/>
  <c r="Y51" i="83"/>
  <c r="X51" i="83"/>
  <c r="W51" i="83"/>
  <c r="V51" i="83"/>
  <c r="U51" i="83"/>
  <c r="T51" i="83"/>
  <c r="S51" i="83"/>
  <c r="R51" i="83"/>
  <c r="Q51" i="83"/>
  <c r="P51" i="83"/>
  <c r="O51" i="83"/>
  <c r="N51" i="83"/>
  <c r="M51" i="83"/>
  <c r="L51" i="83"/>
  <c r="K51" i="83"/>
  <c r="J51" i="83"/>
  <c r="I51" i="83"/>
  <c r="H51" i="83"/>
  <c r="G51" i="83"/>
  <c r="F51" i="83"/>
  <c r="E51" i="83"/>
  <c r="D51" i="83"/>
  <c r="C51" i="83"/>
  <c r="B50" i="83"/>
  <c r="BA50" i="83" s="1"/>
  <c r="BB50" i="83" s="1"/>
  <c r="AZ50" i="83"/>
  <c r="AY50" i="83"/>
  <c r="AX50" i="83"/>
  <c r="AW50" i="83"/>
  <c r="AV50" i="83"/>
  <c r="AU50" i="83"/>
  <c r="AT50" i="83"/>
  <c r="AS50" i="83"/>
  <c r="AR50" i="83"/>
  <c r="AQ50" i="83"/>
  <c r="AP50" i="83"/>
  <c r="AO50" i="83"/>
  <c r="AN50" i="83"/>
  <c r="AM50" i="83"/>
  <c r="AL50" i="83"/>
  <c r="AK50" i="83"/>
  <c r="AJ50" i="83"/>
  <c r="AI50" i="83"/>
  <c r="AH50" i="83"/>
  <c r="AG50" i="83"/>
  <c r="AF50" i="83"/>
  <c r="AE50" i="83"/>
  <c r="AD50" i="83"/>
  <c r="AC50" i="83"/>
  <c r="AB50" i="83"/>
  <c r="AA50" i="83"/>
  <c r="Z50" i="83"/>
  <c r="Y50" i="83"/>
  <c r="X50" i="83"/>
  <c r="W50" i="83"/>
  <c r="V50" i="83"/>
  <c r="U50" i="83"/>
  <c r="T50" i="83"/>
  <c r="S50" i="83"/>
  <c r="R50" i="83"/>
  <c r="Q50" i="83"/>
  <c r="P50" i="83"/>
  <c r="O50" i="83"/>
  <c r="N50" i="83"/>
  <c r="M50" i="83"/>
  <c r="L50" i="83"/>
  <c r="K50" i="83"/>
  <c r="J50" i="83"/>
  <c r="I50" i="83"/>
  <c r="H50" i="83"/>
  <c r="G50" i="83"/>
  <c r="F50" i="83"/>
  <c r="E50" i="83"/>
  <c r="D50" i="83"/>
  <c r="C50" i="83"/>
  <c r="B49" i="83"/>
  <c r="BA49" i="83" s="1"/>
  <c r="BB49" i="83" s="1"/>
  <c r="AZ49" i="83"/>
  <c r="AY49" i="83"/>
  <c r="AX49" i="83"/>
  <c r="AW49" i="83"/>
  <c r="AV49" i="83"/>
  <c r="AU49" i="83"/>
  <c r="AT49" i="83"/>
  <c r="AS49" i="83"/>
  <c r="AR49" i="83"/>
  <c r="AQ49" i="83"/>
  <c r="AP49" i="83"/>
  <c r="AO49" i="83"/>
  <c r="AN49" i="83"/>
  <c r="AM49" i="83"/>
  <c r="AL49" i="83"/>
  <c r="AK49" i="83"/>
  <c r="AJ49" i="83"/>
  <c r="AI49" i="83"/>
  <c r="AH49" i="83"/>
  <c r="AG49" i="83"/>
  <c r="AF49" i="83"/>
  <c r="AE49" i="83"/>
  <c r="AD49" i="83"/>
  <c r="AC49" i="83"/>
  <c r="AB49" i="83"/>
  <c r="AA49" i="83"/>
  <c r="Z49" i="83"/>
  <c r="Y49" i="83"/>
  <c r="X49" i="83"/>
  <c r="W49" i="83"/>
  <c r="V49" i="83"/>
  <c r="U49" i="83"/>
  <c r="T49" i="83"/>
  <c r="S49" i="83"/>
  <c r="R49" i="83"/>
  <c r="Q49" i="83"/>
  <c r="P49" i="83"/>
  <c r="O49" i="83"/>
  <c r="N49" i="83"/>
  <c r="M49" i="83"/>
  <c r="L49" i="83"/>
  <c r="K49" i="83"/>
  <c r="J49" i="83"/>
  <c r="I49" i="83"/>
  <c r="H49" i="83"/>
  <c r="G49" i="83"/>
  <c r="F49" i="83"/>
  <c r="E49" i="83"/>
  <c r="D49" i="83"/>
  <c r="C49" i="83"/>
  <c r="B48" i="83"/>
  <c r="BA48" i="83"/>
  <c r="BB48" i="83" s="1"/>
  <c r="AZ48" i="83"/>
  <c r="AY48" i="83"/>
  <c r="AX48" i="83"/>
  <c r="AW48" i="83"/>
  <c r="AV48" i="83"/>
  <c r="AU48" i="83"/>
  <c r="AT48" i="83"/>
  <c r="AS48" i="83"/>
  <c r="AR48" i="83"/>
  <c r="AQ48" i="83"/>
  <c r="AP48" i="83"/>
  <c r="AO48" i="83"/>
  <c r="AN48" i="83"/>
  <c r="AM48" i="83"/>
  <c r="AL48" i="83"/>
  <c r="AK48" i="83"/>
  <c r="AJ48" i="83"/>
  <c r="AI48" i="83"/>
  <c r="AH48" i="83"/>
  <c r="AG48" i="83"/>
  <c r="AF48" i="83"/>
  <c r="AE48" i="83"/>
  <c r="AD48" i="83"/>
  <c r="AC48" i="83"/>
  <c r="AB48" i="83"/>
  <c r="AA48" i="83"/>
  <c r="Z48" i="83"/>
  <c r="Y48" i="83"/>
  <c r="X48" i="83"/>
  <c r="W48" i="83"/>
  <c r="V48" i="83"/>
  <c r="U48" i="83"/>
  <c r="T48" i="83"/>
  <c r="S48" i="83"/>
  <c r="R48" i="83"/>
  <c r="Q48" i="83"/>
  <c r="P48" i="83"/>
  <c r="O48" i="83"/>
  <c r="N48" i="83"/>
  <c r="M48" i="83"/>
  <c r="L48" i="83"/>
  <c r="K48" i="83"/>
  <c r="J48" i="83"/>
  <c r="I48" i="83"/>
  <c r="H48" i="83"/>
  <c r="G48" i="83"/>
  <c r="F48" i="83"/>
  <c r="E48" i="83"/>
  <c r="D48" i="83"/>
  <c r="C48" i="83"/>
  <c r="B47" i="83"/>
  <c r="BA47" i="83" s="1"/>
  <c r="BB47" i="83" s="1"/>
  <c r="AZ47" i="83"/>
  <c r="AY47" i="83"/>
  <c r="AX47" i="83"/>
  <c r="AW47" i="83"/>
  <c r="AV47" i="83"/>
  <c r="AU47" i="83"/>
  <c r="AT47" i="83"/>
  <c r="AS47" i="83"/>
  <c r="AR47" i="83"/>
  <c r="AQ47" i="83"/>
  <c r="AP47" i="83"/>
  <c r="AO47" i="83"/>
  <c r="AN47" i="83"/>
  <c r="AM47" i="83"/>
  <c r="AL47" i="83"/>
  <c r="AK47" i="83"/>
  <c r="AJ47" i="83"/>
  <c r="AI47" i="83"/>
  <c r="AH47" i="83"/>
  <c r="AG47" i="83"/>
  <c r="AF47" i="83"/>
  <c r="AE47" i="83"/>
  <c r="AD47" i="83"/>
  <c r="AC47" i="83"/>
  <c r="AB47" i="83"/>
  <c r="AA47" i="83"/>
  <c r="Z47" i="83"/>
  <c r="Y47" i="83"/>
  <c r="X47" i="83"/>
  <c r="W47" i="83"/>
  <c r="V47" i="83"/>
  <c r="U47" i="83"/>
  <c r="T47" i="83"/>
  <c r="S47" i="83"/>
  <c r="R47" i="83"/>
  <c r="Q47" i="83"/>
  <c r="P47" i="83"/>
  <c r="O47" i="83"/>
  <c r="N47" i="83"/>
  <c r="M47" i="83"/>
  <c r="L47" i="83"/>
  <c r="K47" i="83"/>
  <c r="J47" i="83"/>
  <c r="I47" i="83"/>
  <c r="H47" i="83"/>
  <c r="G47" i="83"/>
  <c r="F47" i="83"/>
  <c r="E47" i="83"/>
  <c r="D47" i="83"/>
  <c r="C47" i="83"/>
  <c r="B46" i="83"/>
  <c r="BA46" i="83"/>
  <c r="BB46" i="83" s="1"/>
  <c r="AZ46" i="83"/>
  <c r="AY46" i="83"/>
  <c r="AX46" i="83"/>
  <c r="AW46" i="83"/>
  <c r="AV46" i="83"/>
  <c r="AU46" i="83"/>
  <c r="AT46" i="83"/>
  <c r="AS46" i="83"/>
  <c r="AR46" i="83"/>
  <c r="AQ46" i="83"/>
  <c r="AP46" i="83"/>
  <c r="AO46" i="83"/>
  <c r="AN46" i="83"/>
  <c r="AM46" i="83"/>
  <c r="AL46" i="83"/>
  <c r="AK46" i="83"/>
  <c r="AJ46" i="83"/>
  <c r="AI46" i="83"/>
  <c r="AH46" i="83"/>
  <c r="AG46" i="83"/>
  <c r="AF46" i="83"/>
  <c r="AE46" i="83"/>
  <c r="AD46" i="83"/>
  <c r="AC46" i="83"/>
  <c r="AB46" i="83"/>
  <c r="AA46" i="83"/>
  <c r="Z46" i="83"/>
  <c r="Y46" i="83"/>
  <c r="X46" i="83"/>
  <c r="W46" i="83"/>
  <c r="V46" i="83"/>
  <c r="U46" i="83"/>
  <c r="T46" i="83"/>
  <c r="S46" i="83"/>
  <c r="R46" i="83"/>
  <c r="Q46" i="83"/>
  <c r="P46" i="83"/>
  <c r="O46" i="83"/>
  <c r="N46" i="83"/>
  <c r="M46" i="83"/>
  <c r="L46" i="83"/>
  <c r="K46" i="83"/>
  <c r="J46" i="83"/>
  <c r="I46" i="83"/>
  <c r="H46" i="83"/>
  <c r="G46" i="83"/>
  <c r="F46" i="83"/>
  <c r="E46" i="83"/>
  <c r="D46" i="83"/>
  <c r="C46" i="83"/>
  <c r="B45" i="83"/>
  <c r="BA45" i="83" s="1"/>
  <c r="BB45" i="83" s="1"/>
  <c r="AZ45" i="83"/>
  <c r="AY45" i="83"/>
  <c r="AX45" i="83"/>
  <c r="AW45" i="83"/>
  <c r="AV45" i="83"/>
  <c r="AU45" i="83"/>
  <c r="AT45" i="83"/>
  <c r="AS45" i="83"/>
  <c r="AR45" i="83"/>
  <c r="AQ45" i="83"/>
  <c r="AP45" i="83"/>
  <c r="AO45" i="83"/>
  <c r="AN45" i="83"/>
  <c r="AM45" i="83"/>
  <c r="AL45" i="83"/>
  <c r="AK45" i="83"/>
  <c r="AJ45" i="83"/>
  <c r="AI45" i="83"/>
  <c r="AH45" i="83"/>
  <c r="AG45" i="83"/>
  <c r="AF45" i="83"/>
  <c r="AE45" i="83"/>
  <c r="AD45" i="83"/>
  <c r="AC45" i="83"/>
  <c r="AB45" i="83"/>
  <c r="AA45" i="83"/>
  <c r="Z45" i="83"/>
  <c r="Y45" i="83"/>
  <c r="X45" i="83"/>
  <c r="W45" i="83"/>
  <c r="V45" i="83"/>
  <c r="U45" i="83"/>
  <c r="T45" i="83"/>
  <c r="S45" i="83"/>
  <c r="R45" i="83"/>
  <c r="Q45" i="83"/>
  <c r="P45" i="83"/>
  <c r="O45" i="83"/>
  <c r="N45" i="83"/>
  <c r="M45" i="83"/>
  <c r="L45" i="83"/>
  <c r="K45" i="83"/>
  <c r="J45" i="83"/>
  <c r="I45" i="83"/>
  <c r="H45" i="83"/>
  <c r="G45" i="83"/>
  <c r="F45" i="83"/>
  <c r="E45" i="83"/>
  <c r="D45" i="83"/>
  <c r="C45" i="83"/>
  <c r="B44" i="83"/>
  <c r="BA44" i="83" s="1"/>
  <c r="BB44" i="83" s="1"/>
  <c r="AZ44" i="83"/>
  <c r="AY44" i="83"/>
  <c r="AX44" i="83"/>
  <c r="AW44" i="83"/>
  <c r="AV44" i="83"/>
  <c r="AU44" i="83"/>
  <c r="AT44" i="83"/>
  <c r="AS44" i="83"/>
  <c r="AR44" i="83"/>
  <c r="AQ44" i="83"/>
  <c r="AP44" i="83"/>
  <c r="AO44" i="83"/>
  <c r="AN44" i="83"/>
  <c r="AM44" i="83"/>
  <c r="AL44" i="83"/>
  <c r="AK44" i="83"/>
  <c r="AJ44" i="83"/>
  <c r="AI44" i="83"/>
  <c r="AH44" i="83"/>
  <c r="AG44" i="83"/>
  <c r="AF44" i="83"/>
  <c r="AE44" i="83"/>
  <c r="AD44" i="83"/>
  <c r="AC44" i="83"/>
  <c r="AB44" i="83"/>
  <c r="AA44" i="83"/>
  <c r="Z44" i="83"/>
  <c r="Y44" i="83"/>
  <c r="X44" i="83"/>
  <c r="W44" i="83"/>
  <c r="V44" i="83"/>
  <c r="U44" i="83"/>
  <c r="T44" i="83"/>
  <c r="S44" i="83"/>
  <c r="R44" i="83"/>
  <c r="Q44" i="83"/>
  <c r="P44" i="83"/>
  <c r="O44" i="83"/>
  <c r="N44" i="83"/>
  <c r="M44" i="83"/>
  <c r="L44" i="83"/>
  <c r="K44" i="83"/>
  <c r="J44" i="83"/>
  <c r="I44" i="83"/>
  <c r="H44" i="83"/>
  <c r="G44" i="83"/>
  <c r="F44" i="83"/>
  <c r="E44" i="83"/>
  <c r="D44" i="83"/>
  <c r="C44" i="83"/>
  <c r="B43" i="83"/>
  <c r="BA43" i="83" s="1"/>
  <c r="BB43" i="83" s="1"/>
  <c r="AZ43" i="83"/>
  <c r="AY43" i="83"/>
  <c r="AX43" i="83"/>
  <c r="AW43" i="83"/>
  <c r="AV43" i="83"/>
  <c r="AU43" i="83"/>
  <c r="AT43" i="83"/>
  <c r="AS43" i="83"/>
  <c r="AR43" i="83"/>
  <c r="AQ43" i="83"/>
  <c r="AP43" i="83"/>
  <c r="AO43" i="83"/>
  <c r="AN43" i="83"/>
  <c r="AM43" i="83"/>
  <c r="AL43" i="83"/>
  <c r="AK43" i="83"/>
  <c r="AJ43" i="83"/>
  <c r="AI43" i="83"/>
  <c r="AH43" i="83"/>
  <c r="AG43" i="83"/>
  <c r="AF43" i="83"/>
  <c r="AE43" i="83"/>
  <c r="AD43" i="83"/>
  <c r="AC43" i="83"/>
  <c r="AB43" i="83"/>
  <c r="AA43" i="83"/>
  <c r="Z43" i="83"/>
  <c r="Y43" i="83"/>
  <c r="X43" i="83"/>
  <c r="W43" i="83"/>
  <c r="V43" i="83"/>
  <c r="U43" i="83"/>
  <c r="T43" i="83"/>
  <c r="S43" i="83"/>
  <c r="R43" i="83"/>
  <c r="Q43" i="83"/>
  <c r="P43" i="83"/>
  <c r="O43" i="83"/>
  <c r="N43" i="83"/>
  <c r="M43" i="83"/>
  <c r="L43" i="83"/>
  <c r="K43" i="83"/>
  <c r="J43" i="83"/>
  <c r="I43" i="83"/>
  <c r="H43" i="83"/>
  <c r="G43" i="83"/>
  <c r="F43" i="83"/>
  <c r="E43" i="83"/>
  <c r="D43" i="83"/>
  <c r="C43" i="83"/>
  <c r="B42" i="83"/>
  <c r="BA42" i="83" s="1"/>
  <c r="BB42" i="83" s="1"/>
  <c r="AZ42" i="83"/>
  <c r="AY42" i="83"/>
  <c r="AX42" i="83"/>
  <c r="AW42" i="83"/>
  <c r="AV42" i="83"/>
  <c r="AU42" i="83"/>
  <c r="AT42" i="83"/>
  <c r="AS42" i="83"/>
  <c r="AR42" i="83"/>
  <c r="AQ42" i="83"/>
  <c r="AP42" i="83"/>
  <c r="AO42" i="83"/>
  <c r="AN42" i="83"/>
  <c r="AM42" i="83"/>
  <c r="AL42" i="83"/>
  <c r="AK42" i="83"/>
  <c r="AJ42" i="83"/>
  <c r="AI42" i="83"/>
  <c r="AH42" i="83"/>
  <c r="AG42" i="83"/>
  <c r="AF42" i="83"/>
  <c r="AE42" i="83"/>
  <c r="AD42" i="83"/>
  <c r="AC42" i="83"/>
  <c r="AB42" i="83"/>
  <c r="AA42" i="83"/>
  <c r="Z42" i="83"/>
  <c r="Y42" i="83"/>
  <c r="X42" i="83"/>
  <c r="W42" i="83"/>
  <c r="V42" i="83"/>
  <c r="U42" i="83"/>
  <c r="T42" i="83"/>
  <c r="S42" i="83"/>
  <c r="R42" i="83"/>
  <c r="Q42" i="83"/>
  <c r="P42" i="83"/>
  <c r="O42" i="83"/>
  <c r="N42" i="83"/>
  <c r="M42" i="83"/>
  <c r="L42" i="83"/>
  <c r="K42" i="83"/>
  <c r="J42" i="83"/>
  <c r="I42" i="83"/>
  <c r="H42" i="83"/>
  <c r="G42" i="83"/>
  <c r="F42" i="83"/>
  <c r="E42" i="83"/>
  <c r="D42" i="83"/>
  <c r="C42" i="83"/>
  <c r="B41" i="83"/>
  <c r="BA41" i="83" s="1"/>
  <c r="BB41" i="83" s="1"/>
  <c r="AZ41" i="83"/>
  <c r="AY41" i="83"/>
  <c r="AX41" i="83"/>
  <c r="AW41" i="83"/>
  <c r="AV41" i="83"/>
  <c r="AU41" i="83"/>
  <c r="AT41" i="83"/>
  <c r="AS41" i="83"/>
  <c r="AR41" i="83"/>
  <c r="AQ41" i="83"/>
  <c r="AP41" i="83"/>
  <c r="AO41" i="83"/>
  <c r="AN41" i="83"/>
  <c r="AM41" i="83"/>
  <c r="AL41" i="83"/>
  <c r="AK41" i="83"/>
  <c r="AJ41" i="83"/>
  <c r="AI41" i="83"/>
  <c r="AH41" i="83"/>
  <c r="AG41" i="83"/>
  <c r="AF41" i="83"/>
  <c r="AE41" i="83"/>
  <c r="AD41" i="83"/>
  <c r="AC41" i="83"/>
  <c r="AB41" i="83"/>
  <c r="AA41" i="83"/>
  <c r="Z41" i="83"/>
  <c r="Y41" i="83"/>
  <c r="X41" i="83"/>
  <c r="W41" i="83"/>
  <c r="V41" i="83"/>
  <c r="U41" i="83"/>
  <c r="T41" i="83"/>
  <c r="S41" i="83"/>
  <c r="R41" i="83"/>
  <c r="Q41" i="83"/>
  <c r="P41" i="83"/>
  <c r="O41" i="83"/>
  <c r="N41" i="83"/>
  <c r="M41" i="83"/>
  <c r="L41" i="83"/>
  <c r="K41" i="83"/>
  <c r="J41" i="83"/>
  <c r="I41" i="83"/>
  <c r="H41" i="83"/>
  <c r="G41" i="83"/>
  <c r="F41" i="83"/>
  <c r="E41" i="83"/>
  <c r="D41" i="83"/>
  <c r="C41" i="83"/>
  <c r="B40" i="83"/>
  <c r="BA40" i="83"/>
  <c r="BB40" i="83" s="1"/>
  <c r="AZ40" i="83"/>
  <c r="AY40" i="83"/>
  <c r="AX40" i="83"/>
  <c r="AW40" i="83"/>
  <c r="AV40" i="83"/>
  <c r="AU40" i="83"/>
  <c r="AT40" i="83"/>
  <c r="AS40" i="83"/>
  <c r="AR40" i="83"/>
  <c r="AQ40" i="83"/>
  <c r="AP40" i="83"/>
  <c r="AO40" i="83"/>
  <c r="AN40" i="83"/>
  <c r="AM40" i="83"/>
  <c r="AL40" i="83"/>
  <c r="AK40" i="83"/>
  <c r="AJ40" i="83"/>
  <c r="AI40" i="83"/>
  <c r="AH40" i="83"/>
  <c r="AG40" i="83"/>
  <c r="AF40" i="83"/>
  <c r="AE40" i="83"/>
  <c r="AD40" i="83"/>
  <c r="AC40" i="83"/>
  <c r="AB40" i="83"/>
  <c r="AA40" i="83"/>
  <c r="Z40" i="83"/>
  <c r="Y40" i="83"/>
  <c r="X40" i="83"/>
  <c r="W40" i="83"/>
  <c r="V40" i="83"/>
  <c r="U40" i="83"/>
  <c r="T40" i="83"/>
  <c r="S40" i="83"/>
  <c r="R40" i="83"/>
  <c r="Q40" i="83"/>
  <c r="P40" i="83"/>
  <c r="O40" i="83"/>
  <c r="N40" i="83"/>
  <c r="M40" i="83"/>
  <c r="L40" i="83"/>
  <c r="K40" i="83"/>
  <c r="J40" i="83"/>
  <c r="I40" i="83"/>
  <c r="H40" i="83"/>
  <c r="G40" i="83"/>
  <c r="F40" i="83"/>
  <c r="E40" i="83"/>
  <c r="D40" i="83"/>
  <c r="C40" i="83"/>
  <c r="B39" i="83"/>
  <c r="BA39" i="83" s="1"/>
  <c r="BB39" i="83" s="1"/>
  <c r="AZ39" i="83"/>
  <c r="AY39" i="83"/>
  <c r="AX39" i="83"/>
  <c r="AW39" i="83"/>
  <c r="AV39" i="83"/>
  <c r="AU39" i="83"/>
  <c r="AT39" i="83"/>
  <c r="AS39" i="83"/>
  <c r="AR39" i="83"/>
  <c r="AQ39" i="83"/>
  <c r="AP39" i="83"/>
  <c r="AO39" i="83"/>
  <c r="AN39" i="83"/>
  <c r="AM39" i="83"/>
  <c r="AL39" i="83"/>
  <c r="AK39" i="83"/>
  <c r="AJ39" i="83"/>
  <c r="AI39" i="83"/>
  <c r="AH39" i="83"/>
  <c r="AG39" i="83"/>
  <c r="AF39" i="83"/>
  <c r="AE39" i="83"/>
  <c r="AD39" i="83"/>
  <c r="AC39" i="83"/>
  <c r="AB39" i="83"/>
  <c r="AA39" i="83"/>
  <c r="Z39" i="83"/>
  <c r="Y39" i="83"/>
  <c r="X39" i="83"/>
  <c r="W39" i="83"/>
  <c r="V39" i="83"/>
  <c r="U39" i="83"/>
  <c r="T39" i="83"/>
  <c r="S39" i="83"/>
  <c r="R39" i="83"/>
  <c r="Q39" i="83"/>
  <c r="P39" i="83"/>
  <c r="O39" i="83"/>
  <c r="N39" i="83"/>
  <c r="M39" i="83"/>
  <c r="L39" i="83"/>
  <c r="K39" i="83"/>
  <c r="J39" i="83"/>
  <c r="I39" i="83"/>
  <c r="H39" i="83"/>
  <c r="G39" i="83"/>
  <c r="F39" i="83"/>
  <c r="E39" i="83"/>
  <c r="D39" i="83"/>
  <c r="C39" i="83"/>
  <c r="B38" i="83"/>
  <c r="BA38" i="83"/>
  <c r="BB38" i="83" s="1"/>
  <c r="AZ38" i="83"/>
  <c r="AY38" i="83"/>
  <c r="AX38" i="83"/>
  <c r="AW38" i="83"/>
  <c r="AV38" i="83"/>
  <c r="AU38" i="83"/>
  <c r="AT38" i="83"/>
  <c r="AS38" i="83"/>
  <c r="AR38" i="83"/>
  <c r="AQ38" i="83"/>
  <c r="AP38" i="83"/>
  <c r="AO38" i="83"/>
  <c r="AN38" i="83"/>
  <c r="AM38" i="83"/>
  <c r="AL38" i="83"/>
  <c r="AK38" i="83"/>
  <c r="AJ38" i="83"/>
  <c r="AI38" i="83"/>
  <c r="AH38" i="83"/>
  <c r="AG38" i="83"/>
  <c r="AF38" i="83"/>
  <c r="AE38" i="83"/>
  <c r="AD38" i="83"/>
  <c r="AC38" i="83"/>
  <c r="AB38" i="83"/>
  <c r="AA38" i="83"/>
  <c r="Z38" i="83"/>
  <c r="Y38" i="83"/>
  <c r="X38" i="83"/>
  <c r="W38" i="83"/>
  <c r="V38" i="83"/>
  <c r="U38" i="83"/>
  <c r="T38" i="83"/>
  <c r="S38" i="83"/>
  <c r="R38" i="83"/>
  <c r="Q38" i="83"/>
  <c r="P38" i="83"/>
  <c r="O38" i="83"/>
  <c r="N38" i="83"/>
  <c r="M38" i="83"/>
  <c r="L38" i="83"/>
  <c r="K38" i="83"/>
  <c r="J38" i="83"/>
  <c r="I38" i="83"/>
  <c r="H38" i="83"/>
  <c r="G38" i="83"/>
  <c r="F38" i="83"/>
  <c r="E38" i="83"/>
  <c r="D38" i="83"/>
  <c r="C38" i="83"/>
  <c r="B37" i="83"/>
  <c r="BA37" i="83" s="1"/>
  <c r="BB37" i="83" s="1"/>
  <c r="AZ37" i="83"/>
  <c r="AY37" i="83"/>
  <c r="AX37" i="83"/>
  <c r="AW37" i="83"/>
  <c r="AV37" i="83"/>
  <c r="AU37" i="83"/>
  <c r="AT37" i="83"/>
  <c r="AS37" i="83"/>
  <c r="AR37" i="83"/>
  <c r="AQ37" i="83"/>
  <c r="AP37" i="83"/>
  <c r="AO37" i="83"/>
  <c r="AN37" i="83"/>
  <c r="AM37" i="83"/>
  <c r="AL37" i="83"/>
  <c r="AK37" i="83"/>
  <c r="AJ37" i="83"/>
  <c r="AI37" i="83"/>
  <c r="AH37" i="83"/>
  <c r="AG37" i="83"/>
  <c r="AF37" i="83"/>
  <c r="AE37" i="83"/>
  <c r="AD37" i="83"/>
  <c r="AC37" i="83"/>
  <c r="AB37" i="83"/>
  <c r="AA37" i="83"/>
  <c r="Z37" i="83"/>
  <c r="Y37" i="83"/>
  <c r="X37" i="83"/>
  <c r="W37" i="83"/>
  <c r="V37" i="83"/>
  <c r="U37" i="83"/>
  <c r="T37" i="83"/>
  <c r="S37" i="83"/>
  <c r="R37" i="83"/>
  <c r="Q37" i="83"/>
  <c r="P37" i="83"/>
  <c r="O37" i="83"/>
  <c r="N37" i="83"/>
  <c r="M37" i="83"/>
  <c r="L37" i="83"/>
  <c r="K37" i="83"/>
  <c r="J37" i="83"/>
  <c r="I37" i="83"/>
  <c r="H37" i="83"/>
  <c r="G37" i="83"/>
  <c r="F37" i="83"/>
  <c r="E37" i="83"/>
  <c r="D37" i="83"/>
  <c r="C37" i="83"/>
  <c r="B36" i="83"/>
  <c r="BA36" i="83" s="1"/>
  <c r="BB36" i="83" s="1"/>
  <c r="AZ36" i="83"/>
  <c r="AY36" i="83"/>
  <c r="AX36" i="83"/>
  <c r="AW36" i="83"/>
  <c r="AV36" i="83"/>
  <c r="AU36" i="83"/>
  <c r="AT36" i="83"/>
  <c r="AS36" i="83"/>
  <c r="AR36" i="83"/>
  <c r="AQ36" i="83"/>
  <c r="AP36" i="83"/>
  <c r="AO36" i="83"/>
  <c r="AN36" i="83"/>
  <c r="AM36" i="83"/>
  <c r="AL36" i="83"/>
  <c r="AK36" i="83"/>
  <c r="AJ36" i="83"/>
  <c r="AI36" i="83"/>
  <c r="AH36" i="83"/>
  <c r="AG36" i="83"/>
  <c r="AF36" i="83"/>
  <c r="AE36" i="83"/>
  <c r="AD36" i="83"/>
  <c r="AC36" i="83"/>
  <c r="AB36" i="83"/>
  <c r="AA36" i="83"/>
  <c r="Z36" i="83"/>
  <c r="Y36" i="83"/>
  <c r="X36" i="83"/>
  <c r="W36" i="83"/>
  <c r="V36" i="83"/>
  <c r="U36" i="83"/>
  <c r="T36" i="83"/>
  <c r="S36" i="83"/>
  <c r="R36" i="83"/>
  <c r="Q36" i="83"/>
  <c r="P36" i="83"/>
  <c r="O36" i="83"/>
  <c r="N36" i="83"/>
  <c r="M36" i="83"/>
  <c r="L36" i="83"/>
  <c r="K36" i="83"/>
  <c r="J36" i="83"/>
  <c r="I36" i="83"/>
  <c r="H36" i="83"/>
  <c r="G36" i="83"/>
  <c r="F36" i="83"/>
  <c r="E36" i="83"/>
  <c r="D36" i="83"/>
  <c r="C36" i="83"/>
  <c r="B35" i="83"/>
  <c r="BA35" i="83"/>
  <c r="BB35" i="83" s="1"/>
  <c r="AZ35" i="83"/>
  <c r="AY35" i="83"/>
  <c r="AX35" i="83"/>
  <c r="AW35" i="83"/>
  <c r="AV35" i="83"/>
  <c r="AU35" i="83"/>
  <c r="AT35" i="83"/>
  <c r="AS35" i="83"/>
  <c r="AR35" i="83"/>
  <c r="AQ35" i="83"/>
  <c r="AP35" i="83"/>
  <c r="AO35" i="83"/>
  <c r="AN35" i="83"/>
  <c r="AM35" i="83"/>
  <c r="AL35" i="83"/>
  <c r="AK35" i="83"/>
  <c r="AJ35" i="83"/>
  <c r="AI35" i="83"/>
  <c r="AH35" i="83"/>
  <c r="AG35" i="83"/>
  <c r="AF35" i="83"/>
  <c r="AE35" i="83"/>
  <c r="AD35" i="83"/>
  <c r="AC35" i="83"/>
  <c r="AB35" i="83"/>
  <c r="AA35" i="83"/>
  <c r="Z35" i="83"/>
  <c r="Y35" i="83"/>
  <c r="X35" i="83"/>
  <c r="W35" i="83"/>
  <c r="V35" i="83"/>
  <c r="U35" i="83"/>
  <c r="T35" i="83"/>
  <c r="S35" i="83"/>
  <c r="R35" i="83"/>
  <c r="Q35" i="83"/>
  <c r="P35" i="83"/>
  <c r="O35" i="83"/>
  <c r="N35" i="83"/>
  <c r="M35" i="83"/>
  <c r="L35" i="83"/>
  <c r="K35" i="83"/>
  <c r="J35" i="83"/>
  <c r="I35" i="83"/>
  <c r="H35" i="83"/>
  <c r="G35" i="83"/>
  <c r="F35" i="83"/>
  <c r="E35" i="83"/>
  <c r="D35" i="83"/>
  <c r="C35" i="83"/>
  <c r="B34" i="83"/>
  <c r="BA34" i="83" s="1"/>
  <c r="BB34" i="83" s="1"/>
  <c r="AZ34" i="83"/>
  <c r="AY34" i="83"/>
  <c r="AX34" i="83"/>
  <c r="AW34" i="83"/>
  <c r="AV34" i="83"/>
  <c r="AU34" i="83"/>
  <c r="AT34" i="83"/>
  <c r="AS34" i="83"/>
  <c r="AR34" i="83"/>
  <c r="AQ34" i="83"/>
  <c r="AP34" i="83"/>
  <c r="AO34" i="83"/>
  <c r="AN34" i="83"/>
  <c r="AM34" i="83"/>
  <c r="AL34" i="83"/>
  <c r="AK34" i="83"/>
  <c r="AJ34" i="83"/>
  <c r="AI34" i="83"/>
  <c r="AH34" i="83"/>
  <c r="AG34" i="83"/>
  <c r="AF34" i="83"/>
  <c r="AE34" i="83"/>
  <c r="AD34" i="83"/>
  <c r="AC34" i="83"/>
  <c r="AB34" i="83"/>
  <c r="AA34" i="83"/>
  <c r="Z34" i="83"/>
  <c r="Y34" i="83"/>
  <c r="X34" i="83"/>
  <c r="W34" i="83"/>
  <c r="V34" i="83"/>
  <c r="U34" i="83"/>
  <c r="T34" i="83"/>
  <c r="S34" i="83"/>
  <c r="R34" i="83"/>
  <c r="Q34" i="83"/>
  <c r="P34" i="83"/>
  <c r="O34" i="83"/>
  <c r="N34" i="83"/>
  <c r="M34" i="83"/>
  <c r="L34" i="83"/>
  <c r="K34" i="83"/>
  <c r="J34" i="83"/>
  <c r="I34" i="83"/>
  <c r="H34" i="83"/>
  <c r="G34" i="83"/>
  <c r="F34" i="83"/>
  <c r="E34" i="83"/>
  <c r="D34" i="83"/>
  <c r="C34" i="83"/>
  <c r="B33" i="83"/>
  <c r="BA33" i="83" s="1"/>
  <c r="BB33" i="83" s="1"/>
  <c r="AZ33" i="83"/>
  <c r="AY33" i="83"/>
  <c r="AX33" i="83"/>
  <c r="AW33" i="83"/>
  <c r="AV33" i="83"/>
  <c r="AU33" i="83"/>
  <c r="AT33" i="83"/>
  <c r="AS33" i="83"/>
  <c r="AR33" i="83"/>
  <c r="AQ33" i="83"/>
  <c r="AP33" i="83"/>
  <c r="AO33" i="83"/>
  <c r="AN33" i="83"/>
  <c r="AM33" i="83"/>
  <c r="AL33" i="83"/>
  <c r="AK33" i="83"/>
  <c r="AJ33" i="83"/>
  <c r="AI33" i="83"/>
  <c r="AH33" i="83"/>
  <c r="AG33" i="83"/>
  <c r="AF33" i="83"/>
  <c r="AE33" i="83"/>
  <c r="AD33" i="83"/>
  <c r="AC33" i="83"/>
  <c r="AB33" i="83"/>
  <c r="AA33" i="83"/>
  <c r="Z33" i="83"/>
  <c r="Y33" i="83"/>
  <c r="X33" i="83"/>
  <c r="W33" i="83"/>
  <c r="V33" i="83"/>
  <c r="U33" i="83"/>
  <c r="T33" i="83"/>
  <c r="S33" i="83"/>
  <c r="R33" i="83"/>
  <c r="Q33" i="83"/>
  <c r="P33" i="83"/>
  <c r="O33" i="83"/>
  <c r="N33" i="83"/>
  <c r="M33" i="83"/>
  <c r="L33" i="83"/>
  <c r="K33" i="83"/>
  <c r="J33" i="83"/>
  <c r="I33" i="83"/>
  <c r="H33" i="83"/>
  <c r="G33" i="83"/>
  <c r="F33" i="83"/>
  <c r="E33" i="83"/>
  <c r="D33" i="83"/>
  <c r="C33" i="83"/>
  <c r="B32" i="83"/>
  <c r="BA32" i="83"/>
  <c r="BB32" i="83" s="1"/>
  <c r="AZ32" i="83"/>
  <c r="AY32" i="83"/>
  <c r="AX32" i="83"/>
  <c r="AW32" i="83"/>
  <c r="AV32" i="83"/>
  <c r="AU32" i="83"/>
  <c r="AT32" i="83"/>
  <c r="AS32" i="83"/>
  <c r="AR32" i="83"/>
  <c r="AQ32" i="83"/>
  <c r="AP32" i="83"/>
  <c r="AO32" i="83"/>
  <c r="AN32" i="83"/>
  <c r="AM32" i="83"/>
  <c r="AL32" i="83"/>
  <c r="AK32" i="83"/>
  <c r="AJ32" i="83"/>
  <c r="AI32" i="83"/>
  <c r="AH32" i="83"/>
  <c r="AG32" i="83"/>
  <c r="AF32" i="83"/>
  <c r="AE32" i="83"/>
  <c r="AD32" i="83"/>
  <c r="AC32" i="83"/>
  <c r="AB32" i="83"/>
  <c r="AA32" i="83"/>
  <c r="Z32" i="83"/>
  <c r="Y32" i="83"/>
  <c r="X32" i="83"/>
  <c r="W32" i="83"/>
  <c r="V32" i="83"/>
  <c r="U32" i="83"/>
  <c r="T32" i="83"/>
  <c r="S32" i="83"/>
  <c r="R32" i="83"/>
  <c r="Q32" i="83"/>
  <c r="P32" i="83"/>
  <c r="O32" i="83"/>
  <c r="N32" i="83"/>
  <c r="M32" i="83"/>
  <c r="L32" i="83"/>
  <c r="K32" i="83"/>
  <c r="J32" i="83"/>
  <c r="I32" i="83"/>
  <c r="H32" i="83"/>
  <c r="G32" i="83"/>
  <c r="F32" i="83"/>
  <c r="E32" i="83"/>
  <c r="D32" i="83"/>
  <c r="C32" i="83"/>
  <c r="B31" i="83"/>
  <c r="BA31" i="83" s="1"/>
  <c r="BB31" i="83" s="1"/>
  <c r="AZ31" i="83"/>
  <c r="AY31" i="83"/>
  <c r="AX31" i="83"/>
  <c r="AW31" i="83"/>
  <c r="AV31" i="83"/>
  <c r="AU31" i="83"/>
  <c r="AT31" i="83"/>
  <c r="AS31" i="83"/>
  <c r="AR31" i="83"/>
  <c r="AQ31" i="83"/>
  <c r="AP31" i="83"/>
  <c r="AO31" i="83"/>
  <c r="AN31" i="83"/>
  <c r="AM31" i="83"/>
  <c r="AL31" i="83"/>
  <c r="AK31" i="83"/>
  <c r="AJ31" i="83"/>
  <c r="AI31" i="83"/>
  <c r="AH31" i="83"/>
  <c r="AG31" i="83"/>
  <c r="AF31" i="83"/>
  <c r="AE31" i="83"/>
  <c r="AD31" i="83"/>
  <c r="AC31" i="83"/>
  <c r="AB31" i="83"/>
  <c r="AA31" i="83"/>
  <c r="Z31" i="83"/>
  <c r="Y31" i="83"/>
  <c r="X31" i="83"/>
  <c r="W31" i="83"/>
  <c r="V31" i="83"/>
  <c r="U31" i="83"/>
  <c r="T31" i="83"/>
  <c r="S31" i="83"/>
  <c r="R31" i="83"/>
  <c r="Q31" i="83"/>
  <c r="P31" i="83"/>
  <c r="O31" i="83"/>
  <c r="N31" i="83"/>
  <c r="M31" i="83"/>
  <c r="L31" i="83"/>
  <c r="K31" i="83"/>
  <c r="J31" i="83"/>
  <c r="I31" i="83"/>
  <c r="H31" i="83"/>
  <c r="G31" i="83"/>
  <c r="F31" i="83"/>
  <c r="E31" i="83"/>
  <c r="D31" i="83"/>
  <c r="C31" i="83"/>
  <c r="B30" i="83"/>
  <c r="BA30" i="83"/>
  <c r="BB30" i="83" s="1"/>
  <c r="AZ30" i="83"/>
  <c r="AY30" i="83"/>
  <c r="AX30" i="83"/>
  <c r="AW30" i="83"/>
  <c r="AV30" i="83"/>
  <c r="AU30" i="83"/>
  <c r="AT30" i="83"/>
  <c r="AS30" i="83"/>
  <c r="AR30" i="83"/>
  <c r="AQ30" i="83"/>
  <c r="AP30" i="83"/>
  <c r="AO30" i="83"/>
  <c r="AN30" i="83"/>
  <c r="AM30" i="83"/>
  <c r="AL30" i="83"/>
  <c r="AK30" i="83"/>
  <c r="AJ30" i="83"/>
  <c r="AI30" i="83"/>
  <c r="AH30" i="83"/>
  <c r="AG30" i="83"/>
  <c r="AF30" i="83"/>
  <c r="AE30" i="83"/>
  <c r="AD30" i="83"/>
  <c r="AC30" i="83"/>
  <c r="AB30" i="83"/>
  <c r="AA30" i="83"/>
  <c r="Z30" i="83"/>
  <c r="Y30" i="83"/>
  <c r="X30" i="83"/>
  <c r="W30" i="83"/>
  <c r="V30" i="83"/>
  <c r="U30" i="83"/>
  <c r="T30" i="83"/>
  <c r="S30" i="83"/>
  <c r="R30" i="83"/>
  <c r="Q30" i="83"/>
  <c r="P30" i="83"/>
  <c r="O30" i="83"/>
  <c r="N30" i="83"/>
  <c r="M30" i="83"/>
  <c r="L30" i="83"/>
  <c r="K30" i="83"/>
  <c r="J30" i="83"/>
  <c r="I30" i="83"/>
  <c r="H30" i="83"/>
  <c r="G30" i="83"/>
  <c r="F30" i="83"/>
  <c r="E30" i="83"/>
  <c r="D30" i="83"/>
  <c r="C30" i="83"/>
  <c r="B29" i="83"/>
  <c r="BA29" i="83" s="1"/>
  <c r="BB29" i="83" s="1"/>
  <c r="AZ29" i="83"/>
  <c r="AY29" i="83"/>
  <c r="AX29" i="83"/>
  <c r="AW29" i="83"/>
  <c r="AV29" i="83"/>
  <c r="AU29" i="83"/>
  <c r="AT29" i="83"/>
  <c r="AS29" i="83"/>
  <c r="AR29" i="83"/>
  <c r="AQ29" i="83"/>
  <c r="AP29" i="83"/>
  <c r="AO29" i="83"/>
  <c r="AN29" i="83"/>
  <c r="AM29" i="83"/>
  <c r="AL29" i="83"/>
  <c r="AK29" i="83"/>
  <c r="AJ29" i="83"/>
  <c r="AI29" i="83"/>
  <c r="AH29" i="83"/>
  <c r="AG29" i="83"/>
  <c r="AF29" i="83"/>
  <c r="AE29" i="83"/>
  <c r="AD29" i="83"/>
  <c r="AC29" i="83"/>
  <c r="AB29" i="83"/>
  <c r="AA29" i="83"/>
  <c r="Z29" i="83"/>
  <c r="Y29" i="83"/>
  <c r="X29" i="83"/>
  <c r="W29" i="83"/>
  <c r="V29" i="83"/>
  <c r="U29" i="83"/>
  <c r="T29" i="83"/>
  <c r="S29" i="83"/>
  <c r="R29" i="83"/>
  <c r="Q29" i="83"/>
  <c r="P29" i="83"/>
  <c r="O29" i="83"/>
  <c r="N29" i="83"/>
  <c r="M29" i="83"/>
  <c r="L29" i="83"/>
  <c r="K29" i="83"/>
  <c r="J29" i="83"/>
  <c r="I29" i="83"/>
  <c r="H29" i="83"/>
  <c r="G29" i="83"/>
  <c r="F29" i="83"/>
  <c r="E29" i="83"/>
  <c r="D29" i="83"/>
  <c r="C29" i="83"/>
  <c r="B28" i="83"/>
  <c r="BA28" i="83" s="1"/>
  <c r="BB28" i="83" s="1"/>
  <c r="AZ28" i="83"/>
  <c r="AY28" i="83"/>
  <c r="AX28" i="83"/>
  <c r="AW28" i="83"/>
  <c r="AV28" i="83"/>
  <c r="AU28" i="83"/>
  <c r="AT28" i="83"/>
  <c r="AS28" i="83"/>
  <c r="AR28" i="83"/>
  <c r="AQ28" i="83"/>
  <c r="AP28" i="83"/>
  <c r="AO28" i="83"/>
  <c r="AN28" i="83"/>
  <c r="AM28" i="83"/>
  <c r="AL28" i="83"/>
  <c r="AK28" i="83"/>
  <c r="AJ28" i="83"/>
  <c r="AI28" i="83"/>
  <c r="AH28" i="83"/>
  <c r="AG28" i="83"/>
  <c r="AF28" i="83"/>
  <c r="AE28" i="83"/>
  <c r="AD28" i="83"/>
  <c r="AC28" i="83"/>
  <c r="AB28" i="83"/>
  <c r="AA28" i="83"/>
  <c r="Z28" i="83"/>
  <c r="Y28" i="83"/>
  <c r="X28" i="83"/>
  <c r="W28" i="83"/>
  <c r="V28" i="83"/>
  <c r="U28" i="83"/>
  <c r="T28" i="83"/>
  <c r="S28" i="83"/>
  <c r="R28" i="83"/>
  <c r="Q28" i="83"/>
  <c r="P28" i="83"/>
  <c r="O28" i="83"/>
  <c r="N28" i="83"/>
  <c r="M28" i="83"/>
  <c r="L28" i="83"/>
  <c r="K28" i="83"/>
  <c r="J28" i="83"/>
  <c r="I28" i="83"/>
  <c r="H28" i="83"/>
  <c r="G28" i="83"/>
  <c r="F28" i="83"/>
  <c r="E28" i="83"/>
  <c r="D28" i="83"/>
  <c r="C28" i="83"/>
  <c r="B27" i="83"/>
  <c r="BA27" i="83" s="1"/>
  <c r="BB27" i="83" s="1"/>
  <c r="AZ27" i="83"/>
  <c r="AY27" i="83"/>
  <c r="AX27" i="83"/>
  <c r="AW27" i="83"/>
  <c r="AV27" i="83"/>
  <c r="AU27" i="83"/>
  <c r="AT27" i="83"/>
  <c r="AS27" i="83"/>
  <c r="AR27" i="83"/>
  <c r="AQ27" i="83"/>
  <c r="AP27" i="83"/>
  <c r="AO27" i="83"/>
  <c r="AN27" i="83"/>
  <c r="AM27" i="83"/>
  <c r="AL27" i="83"/>
  <c r="AK27" i="83"/>
  <c r="AJ27" i="83"/>
  <c r="AI27" i="83"/>
  <c r="AH27" i="83"/>
  <c r="AG27" i="83"/>
  <c r="AF27" i="83"/>
  <c r="AE27" i="83"/>
  <c r="AD27" i="83"/>
  <c r="AC27" i="83"/>
  <c r="AB27" i="83"/>
  <c r="AA27" i="83"/>
  <c r="Z27" i="83"/>
  <c r="Y27" i="83"/>
  <c r="X27" i="83"/>
  <c r="W27" i="83"/>
  <c r="V27" i="83"/>
  <c r="U27" i="83"/>
  <c r="T27" i="83"/>
  <c r="S27" i="83"/>
  <c r="R27" i="83"/>
  <c r="Q27" i="83"/>
  <c r="P27" i="83"/>
  <c r="O27" i="83"/>
  <c r="N27" i="83"/>
  <c r="M27" i="83"/>
  <c r="L27" i="83"/>
  <c r="K27" i="83"/>
  <c r="J27" i="83"/>
  <c r="I27" i="83"/>
  <c r="H27" i="83"/>
  <c r="G27" i="83"/>
  <c r="F27" i="83"/>
  <c r="E27" i="83"/>
  <c r="D27" i="83"/>
  <c r="C27" i="83"/>
  <c r="B26" i="83"/>
  <c r="BA26" i="83" s="1"/>
  <c r="BB26" i="83" s="1"/>
  <c r="AZ26" i="83"/>
  <c r="AY26" i="83"/>
  <c r="AX26" i="83"/>
  <c r="AW26" i="83"/>
  <c r="AV26" i="83"/>
  <c r="AU26" i="83"/>
  <c r="AT26" i="83"/>
  <c r="AS26" i="83"/>
  <c r="AR26" i="83"/>
  <c r="AQ26" i="83"/>
  <c r="AP26" i="83"/>
  <c r="AO26" i="83"/>
  <c r="AN26" i="83"/>
  <c r="AM26" i="83"/>
  <c r="AL26" i="83"/>
  <c r="AK26" i="83"/>
  <c r="AJ26" i="83"/>
  <c r="AI26" i="83"/>
  <c r="AH26" i="83"/>
  <c r="AG26" i="83"/>
  <c r="AF26" i="83"/>
  <c r="AE26" i="83"/>
  <c r="AD26" i="83"/>
  <c r="AC26" i="83"/>
  <c r="AB26" i="83"/>
  <c r="AA26" i="83"/>
  <c r="Z26" i="83"/>
  <c r="Y26" i="83"/>
  <c r="X26" i="83"/>
  <c r="W26" i="83"/>
  <c r="V26" i="83"/>
  <c r="U26" i="83"/>
  <c r="T26" i="83"/>
  <c r="S26" i="83"/>
  <c r="R26" i="83"/>
  <c r="Q26" i="83"/>
  <c r="P26" i="83"/>
  <c r="O26" i="83"/>
  <c r="N26" i="83"/>
  <c r="M26" i="83"/>
  <c r="L26" i="83"/>
  <c r="K26" i="83"/>
  <c r="J26" i="83"/>
  <c r="I26" i="83"/>
  <c r="H26" i="83"/>
  <c r="G26" i="83"/>
  <c r="F26" i="83"/>
  <c r="E26" i="83"/>
  <c r="D26" i="83"/>
  <c r="C26" i="83"/>
  <c r="B25" i="83"/>
  <c r="BA25" i="83" s="1"/>
  <c r="BB25" i="83" s="1"/>
  <c r="AZ25" i="83"/>
  <c r="AY25" i="83"/>
  <c r="AX25" i="83"/>
  <c r="AW25" i="83"/>
  <c r="AV25" i="83"/>
  <c r="AU25" i="83"/>
  <c r="AT25" i="83"/>
  <c r="AS25" i="83"/>
  <c r="AR25" i="83"/>
  <c r="AQ25" i="83"/>
  <c r="AP25" i="83"/>
  <c r="AO25" i="83"/>
  <c r="AN25" i="83"/>
  <c r="AM25" i="83"/>
  <c r="AL25" i="83"/>
  <c r="AK25" i="83"/>
  <c r="AJ25" i="83"/>
  <c r="AI25" i="83"/>
  <c r="AH25" i="83"/>
  <c r="AG25" i="83"/>
  <c r="AF25" i="83"/>
  <c r="AE25" i="83"/>
  <c r="AD25" i="83"/>
  <c r="AC25" i="83"/>
  <c r="AB25" i="83"/>
  <c r="AA25" i="83"/>
  <c r="Z25" i="83"/>
  <c r="Y25" i="83"/>
  <c r="X25" i="83"/>
  <c r="W25" i="83"/>
  <c r="V25" i="83"/>
  <c r="U25" i="83"/>
  <c r="T25" i="83"/>
  <c r="S25" i="83"/>
  <c r="R25" i="83"/>
  <c r="Q25" i="83"/>
  <c r="P25" i="83"/>
  <c r="O25" i="83"/>
  <c r="N25" i="83"/>
  <c r="M25" i="83"/>
  <c r="L25" i="83"/>
  <c r="K25" i="83"/>
  <c r="J25" i="83"/>
  <c r="I25" i="83"/>
  <c r="H25" i="83"/>
  <c r="G25" i="83"/>
  <c r="F25" i="83"/>
  <c r="E25" i="83"/>
  <c r="D25" i="83"/>
  <c r="C25" i="83"/>
  <c r="B24" i="83"/>
  <c r="BA24" i="83"/>
  <c r="BB24" i="83" s="1"/>
  <c r="AZ24" i="83"/>
  <c r="AY24" i="83"/>
  <c r="AX24" i="83"/>
  <c r="AW24" i="83"/>
  <c r="AV24" i="83"/>
  <c r="AU24" i="83"/>
  <c r="AT24" i="83"/>
  <c r="AS24" i="83"/>
  <c r="AR24" i="83"/>
  <c r="AQ24" i="83"/>
  <c r="AP24" i="83"/>
  <c r="AO24" i="83"/>
  <c r="AN24" i="83"/>
  <c r="AM24" i="83"/>
  <c r="AL24" i="83"/>
  <c r="AK24" i="83"/>
  <c r="AJ24" i="83"/>
  <c r="AI24" i="83"/>
  <c r="AH24" i="83"/>
  <c r="AG24" i="83"/>
  <c r="AF24" i="83"/>
  <c r="AE24" i="83"/>
  <c r="AD24" i="83"/>
  <c r="AC24" i="83"/>
  <c r="AB24" i="83"/>
  <c r="AA24" i="83"/>
  <c r="Z24" i="83"/>
  <c r="Y24" i="83"/>
  <c r="X24" i="83"/>
  <c r="W24" i="83"/>
  <c r="V24" i="83"/>
  <c r="U24" i="83"/>
  <c r="T24" i="83"/>
  <c r="S24" i="83"/>
  <c r="R24" i="83"/>
  <c r="Q24" i="83"/>
  <c r="P24" i="83"/>
  <c r="O24" i="83"/>
  <c r="N24" i="83"/>
  <c r="M24" i="83"/>
  <c r="L24" i="83"/>
  <c r="K24" i="83"/>
  <c r="J24" i="83"/>
  <c r="I24" i="83"/>
  <c r="H24" i="83"/>
  <c r="G24" i="83"/>
  <c r="F24" i="83"/>
  <c r="E24" i="83"/>
  <c r="D24" i="83"/>
  <c r="C24" i="83"/>
  <c r="B23" i="83"/>
  <c r="BA23" i="83" s="1"/>
  <c r="BB23" i="83" s="1"/>
  <c r="AZ23" i="83"/>
  <c r="AY23" i="83"/>
  <c r="AX23" i="83"/>
  <c r="AW23" i="83"/>
  <c r="AV23" i="83"/>
  <c r="AU23" i="83"/>
  <c r="AT23" i="83"/>
  <c r="AS23" i="83"/>
  <c r="AR23" i="83"/>
  <c r="AQ23" i="83"/>
  <c r="AP23" i="83"/>
  <c r="AO23" i="83"/>
  <c r="AN23" i="83"/>
  <c r="AM23" i="83"/>
  <c r="AL23" i="83"/>
  <c r="AK23" i="83"/>
  <c r="AJ23" i="83"/>
  <c r="AI23" i="83"/>
  <c r="AH23" i="83"/>
  <c r="AG23" i="83"/>
  <c r="AF23" i="83"/>
  <c r="AE23" i="83"/>
  <c r="AD23" i="83"/>
  <c r="AC23" i="83"/>
  <c r="AB23" i="83"/>
  <c r="AA23" i="83"/>
  <c r="Z23" i="83"/>
  <c r="Y23" i="83"/>
  <c r="X23" i="83"/>
  <c r="W23" i="83"/>
  <c r="V23" i="83"/>
  <c r="U23" i="83"/>
  <c r="T23" i="83"/>
  <c r="S23" i="83"/>
  <c r="R23" i="83"/>
  <c r="Q23" i="83"/>
  <c r="P23" i="83"/>
  <c r="O23" i="83"/>
  <c r="N23" i="83"/>
  <c r="M23" i="83"/>
  <c r="L23" i="83"/>
  <c r="K23" i="83"/>
  <c r="J23" i="83"/>
  <c r="I23" i="83"/>
  <c r="H23" i="83"/>
  <c r="G23" i="83"/>
  <c r="F23" i="83"/>
  <c r="E23" i="83"/>
  <c r="D23" i="83"/>
  <c r="C23" i="83"/>
  <c r="B22" i="83"/>
  <c r="BA22" i="83"/>
  <c r="BB22" i="83" s="1"/>
  <c r="AZ22" i="83"/>
  <c r="AY22" i="83"/>
  <c r="AX22" i="83"/>
  <c r="AW22" i="83"/>
  <c r="AV22" i="83"/>
  <c r="AU22" i="83"/>
  <c r="AT22" i="83"/>
  <c r="AS22" i="83"/>
  <c r="AR22" i="83"/>
  <c r="AQ22" i="83"/>
  <c r="AP22" i="83"/>
  <c r="AO22" i="83"/>
  <c r="AN22" i="83"/>
  <c r="AM22" i="83"/>
  <c r="AL22" i="83"/>
  <c r="AK22" i="83"/>
  <c r="AJ22" i="83"/>
  <c r="AI22" i="83"/>
  <c r="AH22" i="83"/>
  <c r="AG22" i="83"/>
  <c r="AF22" i="83"/>
  <c r="AE22" i="83"/>
  <c r="AD22" i="83"/>
  <c r="AC22" i="83"/>
  <c r="AB22" i="83"/>
  <c r="AA22" i="83"/>
  <c r="Z22" i="83"/>
  <c r="Y22" i="83"/>
  <c r="X22" i="83"/>
  <c r="W22" i="83"/>
  <c r="V22" i="83"/>
  <c r="U22" i="83"/>
  <c r="T22" i="83"/>
  <c r="S22" i="83"/>
  <c r="R22" i="83"/>
  <c r="Q22" i="83"/>
  <c r="P22" i="83"/>
  <c r="O22" i="83"/>
  <c r="N22" i="83"/>
  <c r="M22" i="83"/>
  <c r="L22" i="83"/>
  <c r="K22" i="83"/>
  <c r="J22" i="83"/>
  <c r="I22" i="83"/>
  <c r="H22" i="83"/>
  <c r="G22" i="83"/>
  <c r="F22" i="83"/>
  <c r="E22" i="83"/>
  <c r="D22" i="83"/>
  <c r="C22" i="83"/>
  <c r="B21" i="83"/>
  <c r="BA21" i="83" s="1"/>
  <c r="BB21" i="83" s="1"/>
  <c r="AZ21" i="83"/>
  <c r="AY21" i="83"/>
  <c r="AX21" i="83"/>
  <c r="AW21" i="83"/>
  <c r="AV21" i="83"/>
  <c r="AU21" i="83"/>
  <c r="AT21" i="83"/>
  <c r="AS21" i="83"/>
  <c r="AR21" i="83"/>
  <c r="AQ21" i="83"/>
  <c r="AP21" i="83"/>
  <c r="AO21" i="83"/>
  <c r="AN21" i="83"/>
  <c r="AM21" i="83"/>
  <c r="AL21" i="83"/>
  <c r="AK21" i="83"/>
  <c r="AJ21" i="83"/>
  <c r="AI21" i="83"/>
  <c r="AH21" i="83"/>
  <c r="AG21" i="83"/>
  <c r="AF21" i="83"/>
  <c r="AE21" i="83"/>
  <c r="AD21" i="83"/>
  <c r="AC21" i="83"/>
  <c r="AB21" i="83"/>
  <c r="AA21" i="83"/>
  <c r="Z21" i="83"/>
  <c r="Y21" i="83"/>
  <c r="X21" i="83"/>
  <c r="W21" i="83"/>
  <c r="V21" i="83"/>
  <c r="U21" i="83"/>
  <c r="T21" i="83"/>
  <c r="S21" i="83"/>
  <c r="R21" i="83"/>
  <c r="Q21" i="83"/>
  <c r="P21" i="83"/>
  <c r="O21" i="83"/>
  <c r="N21" i="83"/>
  <c r="M21" i="83"/>
  <c r="L21" i="83"/>
  <c r="K21" i="83"/>
  <c r="J21" i="83"/>
  <c r="I21" i="83"/>
  <c r="H21" i="83"/>
  <c r="G21" i="83"/>
  <c r="F21" i="83"/>
  <c r="E21" i="83"/>
  <c r="D21" i="83"/>
  <c r="C21" i="83"/>
  <c r="B20" i="83"/>
  <c r="BA20" i="83" s="1"/>
  <c r="BB20" i="83" s="1"/>
  <c r="AZ20" i="83"/>
  <c r="AY20" i="83"/>
  <c r="AX20" i="83"/>
  <c r="AW20" i="83"/>
  <c r="AV20" i="83"/>
  <c r="AU20" i="83"/>
  <c r="AT20" i="83"/>
  <c r="AS20" i="83"/>
  <c r="AR20" i="83"/>
  <c r="AQ20" i="83"/>
  <c r="AP20" i="83"/>
  <c r="AO20" i="83"/>
  <c r="AN20" i="83"/>
  <c r="AM20" i="83"/>
  <c r="AL20" i="83"/>
  <c r="AK20" i="83"/>
  <c r="AJ20" i="83"/>
  <c r="AI20" i="83"/>
  <c r="AH20" i="83"/>
  <c r="AG20" i="83"/>
  <c r="AF20" i="83"/>
  <c r="AE20" i="83"/>
  <c r="AD20" i="83"/>
  <c r="AC20" i="83"/>
  <c r="AB20" i="83"/>
  <c r="AA20" i="83"/>
  <c r="Z20" i="83"/>
  <c r="Y20" i="83"/>
  <c r="X20" i="83"/>
  <c r="W20" i="83"/>
  <c r="V20" i="83"/>
  <c r="U20" i="83"/>
  <c r="T20" i="83"/>
  <c r="S20" i="83"/>
  <c r="R20" i="83"/>
  <c r="Q20" i="83"/>
  <c r="P20" i="83"/>
  <c r="O20" i="83"/>
  <c r="N20" i="83"/>
  <c r="M20" i="83"/>
  <c r="L20" i="83"/>
  <c r="K20" i="83"/>
  <c r="J20" i="83"/>
  <c r="I20" i="83"/>
  <c r="H20" i="83"/>
  <c r="G20" i="83"/>
  <c r="F20" i="83"/>
  <c r="E20" i="83"/>
  <c r="D20" i="83"/>
  <c r="C20" i="83"/>
  <c r="B19" i="83"/>
  <c r="BA19" i="83"/>
  <c r="BB19" i="83" s="1"/>
  <c r="AZ19" i="83"/>
  <c r="AY19" i="83"/>
  <c r="AX19" i="83"/>
  <c r="AW19" i="83"/>
  <c r="AV19" i="83"/>
  <c r="AU19" i="83"/>
  <c r="AT19" i="83"/>
  <c r="AS19" i="83"/>
  <c r="AR19" i="83"/>
  <c r="AQ19" i="83"/>
  <c r="AP19" i="83"/>
  <c r="AO19" i="83"/>
  <c r="AN19" i="83"/>
  <c r="AM19" i="83"/>
  <c r="AL19" i="83"/>
  <c r="AK19" i="83"/>
  <c r="AJ19" i="83"/>
  <c r="AI19" i="83"/>
  <c r="AH19" i="83"/>
  <c r="AG19" i="83"/>
  <c r="AF19" i="83"/>
  <c r="AE19" i="83"/>
  <c r="AD19" i="83"/>
  <c r="AC19" i="83"/>
  <c r="AB19" i="83"/>
  <c r="AA19" i="83"/>
  <c r="Z19" i="83"/>
  <c r="Y19" i="83"/>
  <c r="X19" i="83"/>
  <c r="W19" i="83"/>
  <c r="V19" i="83"/>
  <c r="U19" i="83"/>
  <c r="T19" i="83"/>
  <c r="S19" i="83"/>
  <c r="R19" i="83"/>
  <c r="Q19" i="83"/>
  <c r="P19" i="83"/>
  <c r="O19" i="83"/>
  <c r="N19" i="83"/>
  <c r="M19" i="83"/>
  <c r="L19" i="83"/>
  <c r="K19" i="83"/>
  <c r="J19" i="83"/>
  <c r="I19" i="83"/>
  <c r="H19" i="83"/>
  <c r="G19" i="83"/>
  <c r="F19" i="83"/>
  <c r="E19" i="83"/>
  <c r="D19" i="83"/>
  <c r="C19" i="83"/>
  <c r="B18" i="83"/>
  <c r="BA18" i="83" s="1"/>
  <c r="BB18" i="83" s="1"/>
  <c r="AZ18" i="83"/>
  <c r="AY18" i="83"/>
  <c r="AX18" i="83"/>
  <c r="AW18" i="83"/>
  <c r="AV18" i="83"/>
  <c r="AU18" i="83"/>
  <c r="AT18" i="83"/>
  <c r="AS18" i="83"/>
  <c r="AR18" i="83"/>
  <c r="AQ18" i="83"/>
  <c r="AP18" i="83"/>
  <c r="AO18" i="83"/>
  <c r="AN18" i="83"/>
  <c r="AM18" i="83"/>
  <c r="AL18" i="83"/>
  <c r="AK18" i="83"/>
  <c r="AJ18" i="83"/>
  <c r="AI18" i="83"/>
  <c r="AH18" i="83"/>
  <c r="AG18" i="83"/>
  <c r="AF18" i="83"/>
  <c r="AE18" i="83"/>
  <c r="AD18" i="83"/>
  <c r="AC18" i="83"/>
  <c r="AB18" i="83"/>
  <c r="AA18" i="83"/>
  <c r="Z18" i="83"/>
  <c r="Y18" i="83"/>
  <c r="X18" i="83"/>
  <c r="W18" i="83"/>
  <c r="V18" i="83"/>
  <c r="U18" i="83"/>
  <c r="T18" i="83"/>
  <c r="S18" i="83"/>
  <c r="R18" i="83"/>
  <c r="Q18" i="83"/>
  <c r="P18" i="83"/>
  <c r="O18" i="83"/>
  <c r="N18" i="83"/>
  <c r="M18" i="83"/>
  <c r="L18" i="83"/>
  <c r="K18" i="83"/>
  <c r="J18" i="83"/>
  <c r="I18" i="83"/>
  <c r="H18" i="83"/>
  <c r="G18" i="83"/>
  <c r="F18" i="83"/>
  <c r="E18" i="83"/>
  <c r="D18" i="83"/>
  <c r="C18" i="83"/>
  <c r="B17" i="83"/>
  <c r="BA17" i="83" s="1"/>
  <c r="BB17" i="83" s="1"/>
  <c r="AZ17" i="83"/>
  <c r="AY17" i="83"/>
  <c r="AX17" i="83"/>
  <c r="AW17" i="83"/>
  <c r="AV17" i="83"/>
  <c r="AU17" i="83"/>
  <c r="AT17" i="83"/>
  <c r="AS17" i="83"/>
  <c r="AR17" i="83"/>
  <c r="AQ17" i="83"/>
  <c r="AP17" i="83"/>
  <c r="AO17" i="83"/>
  <c r="AN17" i="83"/>
  <c r="AM17" i="83"/>
  <c r="AL17" i="83"/>
  <c r="AK17" i="83"/>
  <c r="AJ17" i="83"/>
  <c r="AI17" i="83"/>
  <c r="AH17" i="83"/>
  <c r="AG17" i="83"/>
  <c r="AF17" i="83"/>
  <c r="AE17" i="83"/>
  <c r="AD17" i="83"/>
  <c r="AC17" i="83"/>
  <c r="AB17" i="83"/>
  <c r="AA17" i="83"/>
  <c r="Z17" i="83"/>
  <c r="Y17" i="83"/>
  <c r="X17" i="83"/>
  <c r="W17" i="83"/>
  <c r="V17" i="83"/>
  <c r="U17" i="83"/>
  <c r="T17" i="83"/>
  <c r="S17" i="83"/>
  <c r="R17" i="83"/>
  <c r="Q17" i="83"/>
  <c r="P17" i="83"/>
  <c r="O17" i="83"/>
  <c r="N17" i="83"/>
  <c r="M17" i="83"/>
  <c r="L17" i="83"/>
  <c r="K17" i="83"/>
  <c r="J17" i="83"/>
  <c r="I17" i="83"/>
  <c r="H17" i="83"/>
  <c r="G17" i="83"/>
  <c r="F17" i="83"/>
  <c r="E17" i="83"/>
  <c r="D17" i="83"/>
  <c r="C17" i="83"/>
  <c r="B16" i="83"/>
  <c r="BA16" i="83"/>
  <c r="BB16" i="83" s="1"/>
  <c r="AZ16" i="83"/>
  <c r="AY16" i="83"/>
  <c r="AX16" i="83"/>
  <c r="AW16" i="83"/>
  <c r="AV16" i="83"/>
  <c r="AU16" i="83"/>
  <c r="AT16" i="83"/>
  <c r="AS16" i="83"/>
  <c r="AR16" i="83"/>
  <c r="AQ16" i="83"/>
  <c r="AP16" i="83"/>
  <c r="AO16" i="83"/>
  <c r="AN16" i="83"/>
  <c r="AM16" i="83"/>
  <c r="AL16" i="83"/>
  <c r="AK16" i="83"/>
  <c r="AJ16" i="83"/>
  <c r="AI16" i="83"/>
  <c r="AH16" i="83"/>
  <c r="AG16" i="83"/>
  <c r="AF16" i="83"/>
  <c r="AE16" i="83"/>
  <c r="AD16" i="83"/>
  <c r="AC16" i="83"/>
  <c r="AB16" i="83"/>
  <c r="AA16" i="83"/>
  <c r="Z16" i="83"/>
  <c r="Y16" i="83"/>
  <c r="X16" i="83"/>
  <c r="W16" i="83"/>
  <c r="V16" i="83"/>
  <c r="U16" i="83"/>
  <c r="T16" i="83"/>
  <c r="S16" i="83"/>
  <c r="R16" i="83"/>
  <c r="Q16" i="83"/>
  <c r="P16" i="83"/>
  <c r="O16" i="83"/>
  <c r="N16" i="83"/>
  <c r="M16" i="83"/>
  <c r="L16" i="83"/>
  <c r="K16" i="83"/>
  <c r="J16" i="83"/>
  <c r="I16" i="83"/>
  <c r="H16" i="83"/>
  <c r="G16" i="83"/>
  <c r="F16" i="83"/>
  <c r="E16" i="83"/>
  <c r="D16" i="83"/>
  <c r="C16" i="83"/>
  <c r="B15" i="83"/>
  <c r="BA15" i="83" s="1"/>
  <c r="BB15" i="83" s="1"/>
  <c r="AZ15" i="83"/>
  <c r="AY15" i="83"/>
  <c r="AX15" i="83"/>
  <c r="AW15" i="83"/>
  <c r="AV15" i="83"/>
  <c r="AU15" i="83"/>
  <c r="AT15" i="83"/>
  <c r="AS15" i="83"/>
  <c r="AR15" i="83"/>
  <c r="AQ15" i="83"/>
  <c r="AP15" i="83"/>
  <c r="AO15" i="83"/>
  <c r="AN15" i="83"/>
  <c r="AM15" i="83"/>
  <c r="AL15" i="83"/>
  <c r="AK15" i="83"/>
  <c r="AJ15" i="83"/>
  <c r="AI15" i="83"/>
  <c r="AH15" i="83"/>
  <c r="AG15" i="83"/>
  <c r="AF15" i="83"/>
  <c r="AE15" i="83"/>
  <c r="AD15" i="83"/>
  <c r="AC15" i="83"/>
  <c r="AB15" i="83"/>
  <c r="AA15" i="83"/>
  <c r="Z15" i="83"/>
  <c r="Y15" i="83"/>
  <c r="X15" i="83"/>
  <c r="W15" i="83"/>
  <c r="V15" i="83"/>
  <c r="U15" i="83"/>
  <c r="T15" i="83"/>
  <c r="S15" i="83"/>
  <c r="R15" i="83"/>
  <c r="Q15" i="83"/>
  <c r="P15" i="83"/>
  <c r="O15" i="83"/>
  <c r="N15" i="83"/>
  <c r="M15" i="83"/>
  <c r="L15" i="83"/>
  <c r="K15" i="83"/>
  <c r="J15" i="83"/>
  <c r="I15" i="83"/>
  <c r="H15" i="83"/>
  <c r="G15" i="83"/>
  <c r="F15" i="83"/>
  <c r="E15" i="83"/>
  <c r="D15" i="83"/>
  <c r="C15" i="83"/>
  <c r="B14" i="83"/>
  <c r="BA14" i="83" s="1"/>
  <c r="BB14" i="83" s="1"/>
  <c r="AZ14" i="83"/>
  <c r="AY14" i="83"/>
  <c r="AX14" i="83"/>
  <c r="AW14" i="83"/>
  <c r="AV14" i="83"/>
  <c r="AU14" i="83"/>
  <c r="AT14" i="83"/>
  <c r="AS14" i="83"/>
  <c r="AR14" i="83"/>
  <c r="AQ14" i="83"/>
  <c r="AP14" i="83"/>
  <c r="AO14" i="83"/>
  <c r="AN14" i="83"/>
  <c r="AM14" i="83"/>
  <c r="AL14" i="83"/>
  <c r="AK14" i="83"/>
  <c r="AJ14" i="83"/>
  <c r="AI14" i="83"/>
  <c r="AH14" i="83"/>
  <c r="AG14" i="83"/>
  <c r="AF14" i="83"/>
  <c r="AE14" i="83"/>
  <c r="AD14" i="83"/>
  <c r="AC14" i="83"/>
  <c r="AB14" i="83"/>
  <c r="AA14" i="83"/>
  <c r="Z14" i="83"/>
  <c r="Y14" i="83"/>
  <c r="X14" i="83"/>
  <c r="W14" i="83"/>
  <c r="V14" i="83"/>
  <c r="U14" i="83"/>
  <c r="T14" i="83"/>
  <c r="S14" i="83"/>
  <c r="R14" i="83"/>
  <c r="Q14" i="83"/>
  <c r="P14" i="83"/>
  <c r="O14" i="83"/>
  <c r="N14" i="83"/>
  <c r="M14" i="83"/>
  <c r="L14" i="83"/>
  <c r="K14" i="83"/>
  <c r="J14" i="83"/>
  <c r="I14" i="83"/>
  <c r="H14" i="83"/>
  <c r="G14" i="83"/>
  <c r="F14" i="83"/>
  <c r="E14" i="83"/>
  <c r="D14" i="83"/>
  <c r="C14" i="83"/>
  <c r="B13" i="83"/>
  <c r="BA13" i="83" s="1"/>
  <c r="BB13" i="83" s="1"/>
  <c r="AZ13" i="83"/>
  <c r="AY13" i="83"/>
  <c r="AX13" i="83"/>
  <c r="AW13" i="83"/>
  <c r="AV13" i="83"/>
  <c r="AU13" i="83"/>
  <c r="AT13" i="83"/>
  <c r="AS13" i="83"/>
  <c r="AR13" i="83"/>
  <c r="AQ13" i="83"/>
  <c r="AP13" i="83"/>
  <c r="AO13" i="83"/>
  <c r="AN13" i="83"/>
  <c r="AM13" i="83"/>
  <c r="AL13" i="83"/>
  <c r="AK13" i="83"/>
  <c r="AJ13" i="83"/>
  <c r="AI13" i="83"/>
  <c r="AH13" i="83"/>
  <c r="AG13" i="83"/>
  <c r="AF13" i="83"/>
  <c r="AE13" i="83"/>
  <c r="AD13" i="83"/>
  <c r="AC13" i="83"/>
  <c r="AB13" i="83"/>
  <c r="AA13" i="83"/>
  <c r="Z13" i="83"/>
  <c r="Y13" i="83"/>
  <c r="X13" i="83"/>
  <c r="W13" i="83"/>
  <c r="V13" i="83"/>
  <c r="U13" i="83"/>
  <c r="T13" i="83"/>
  <c r="S13" i="83"/>
  <c r="R13" i="83"/>
  <c r="Q13" i="83"/>
  <c r="P13" i="83"/>
  <c r="O13" i="83"/>
  <c r="N13" i="83"/>
  <c r="M13" i="83"/>
  <c r="L13" i="83"/>
  <c r="K13" i="83"/>
  <c r="J13" i="83"/>
  <c r="I13" i="83"/>
  <c r="H13" i="83"/>
  <c r="G13" i="83"/>
  <c r="F13" i="83"/>
  <c r="E13" i="83"/>
  <c r="D13" i="83"/>
  <c r="C13" i="83"/>
  <c r="B12" i="83"/>
  <c r="BA12" i="83" s="1"/>
  <c r="BB12" i="83" s="1"/>
  <c r="AZ12" i="83"/>
  <c r="AY12" i="83"/>
  <c r="AX12" i="83"/>
  <c r="AW12" i="83"/>
  <c r="AV12" i="83"/>
  <c r="AU12" i="83"/>
  <c r="AT12" i="83"/>
  <c r="AS12" i="83"/>
  <c r="AR12" i="83"/>
  <c r="AQ12" i="83"/>
  <c r="AP12" i="83"/>
  <c r="AO12" i="83"/>
  <c r="AN12" i="83"/>
  <c r="AM12" i="83"/>
  <c r="AL12" i="83"/>
  <c r="AK12" i="83"/>
  <c r="AJ12" i="83"/>
  <c r="AI12" i="83"/>
  <c r="AH12" i="83"/>
  <c r="AG12" i="83"/>
  <c r="AF12" i="83"/>
  <c r="AE12" i="83"/>
  <c r="AD12" i="83"/>
  <c r="AC12" i="83"/>
  <c r="AB12" i="83"/>
  <c r="AA12" i="83"/>
  <c r="Z12" i="83"/>
  <c r="Y12" i="83"/>
  <c r="X12" i="83"/>
  <c r="W12" i="83"/>
  <c r="V12" i="83"/>
  <c r="U12" i="83"/>
  <c r="T12" i="83"/>
  <c r="S12" i="83"/>
  <c r="R12" i="83"/>
  <c r="Q12" i="83"/>
  <c r="P12" i="83"/>
  <c r="O12" i="83"/>
  <c r="N12" i="83"/>
  <c r="M12" i="83"/>
  <c r="L12" i="83"/>
  <c r="K12" i="83"/>
  <c r="J12" i="83"/>
  <c r="I12" i="83"/>
  <c r="H12" i="83"/>
  <c r="G12" i="83"/>
  <c r="F12" i="83"/>
  <c r="E12" i="83"/>
  <c r="D12" i="83"/>
  <c r="C12" i="83"/>
  <c r="B11" i="83"/>
  <c r="BA11" i="83" s="1"/>
  <c r="BB11" i="83" s="1"/>
  <c r="AZ11" i="83"/>
  <c r="AY11" i="83"/>
  <c r="AX11" i="83"/>
  <c r="AW11" i="83"/>
  <c r="AV11" i="83"/>
  <c r="AU11" i="83"/>
  <c r="AT11" i="83"/>
  <c r="AS11" i="83"/>
  <c r="AR11" i="83"/>
  <c r="AQ11" i="83"/>
  <c r="AP11" i="83"/>
  <c r="AO11" i="83"/>
  <c r="AN11" i="83"/>
  <c r="AM11" i="83"/>
  <c r="AL11" i="83"/>
  <c r="AK11" i="83"/>
  <c r="AJ11" i="83"/>
  <c r="AI11" i="83"/>
  <c r="AH11" i="83"/>
  <c r="AG11" i="83"/>
  <c r="AF11" i="83"/>
  <c r="AE11" i="83"/>
  <c r="AD11" i="83"/>
  <c r="AC11" i="83"/>
  <c r="AB11" i="83"/>
  <c r="AA11" i="83"/>
  <c r="Z11" i="83"/>
  <c r="Y11" i="83"/>
  <c r="X11" i="83"/>
  <c r="W11" i="83"/>
  <c r="V11" i="83"/>
  <c r="U11" i="83"/>
  <c r="T11" i="83"/>
  <c r="S11" i="83"/>
  <c r="R11" i="83"/>
  <c r="Q11" i="83"/>
  <c r="P11" i="83"/>
  <c r="O11" i="83"/>
  <c r="N11" i="83"/>
  <c r="M11" i="83"/>
  <c r="L11" i="83"/>
  <c r="K11" i="83"/>
  <c r="J11" i="83"/>
  <c r="I11" i="83"/>
  <c r="H11" i="83"/>
  <c r="G11" i="83"/>
  <c r="F11" i="83"/>
  <c r="E11" i="83"/>
  <c r="D11" i="83"/>
  <c r="C11" i="83"/>
  <c r="B10" i="83"/>
  <c r="BA10" i="83"/>
  <c r="BB10" i="83" s="1"/>
  <c r="AZ10" i="83"/>
  <c r="AY10" i="83"/>
  <c r="AX10" i="83"/>
  <c r="AW10" i="83"/>
  <c r="AV10" i="83"/>
  <c r="AU10" i="83"/>
  <c r="AT10" i="83"/>
  <c r="AS10" i="83"/>
  <c r="AR10" i="83"/>
  <c r="AQ10" i="83"/>
  <c r="AP10" i="83"/>
  <c r="AO10" i="83"/>
  <c r="AN10" i="83"/>
  <c r="AM10" i="83"/>
  <c r="AL10" i="83"/>
  <c r="AK10" i="83"/>
  <c r="AJ10" i="83"/>
  <c r="AI10" i="83"/>
  <c r="AH10" i="83"/>
  <c r="AG10" i="83"/>
  <c r="AF10" i="83"/>
  <c r="AE10" i="83"/>
  <c r="AD10" i="83"/>
  <c r="AC10" i="83"/>
  <c r="AB10" i="83"/>
  <c r="AA10" i="83"/>
  <c r="Z10" i="83"/>
  <c r="Y10" i="83"/>
  <c r="X10" i="83"/>
  <c r="W10" i="83"/>
  <c r="V10" i="83"/>
  <c r="U10" i="83"/>
  <c r="T10" i="83"/>
  <c r="S10" i="83"/>
  <c r="R10" i="83"/>
  <c r="Q10" i="83"/>
  <c r="P10" i="83"/>
  <c r="O10" i="83"/>
  <c r="N10" i="83"/>
  <c r="M10" i="83"/>
  <c r="L10" i="83"/>
  <c r="K10" i="83"/>
  <c r="J10" i="83"/>
  <c r="I10" i="83"/>
  <c r="H10" i="83"/>
  <c r="G10" i="83"/>
  <c r="F10" i="83"/>
  <c r="E10" i="83"/>
  <c r="D10" i="83"/>
  <c r="C10" i="83"/>
  <c r="B9" i="83"/>
  <c r="BA9" i="83" s="1"/>
  <c r="BB9" i="83" s="1"/>
  <c r="AZ9" i="83"/>
  <c r="AY9" i="83"/>
  <c r="AX9" i="83"/>
  <c r="AW9" i="83"/>
  <c r="AV9" i="83"/>
  <c r="AU9" i="83"/>
  <c r="AT9" i="83"/>
  <c r="AS9" i="83"/>
  <c r="AR9" i="83"/>
  <c r="AQ9" i="83"/>
  <c r="AP9" i="83"/>
  <c r="AO9" i="83"/>
  <c r="AN9" i="83"/>
  <c r="AM9" i="83"/>
  <c r="AL9" i="83"/>
  <c r="AK9" i="83"/>
  <c r="AJ9" i="83"/>
  <c r="AI9" i="83"/>
  <c r="AH9" i="83"/>
  <c r="AG9" i="83"/>
  <c r="AF9" i="83"/>
  <c r="AE9" i="83"/>
  <c r="AD9" i="83"/>
  <c r="AC9" i="83"/>
  <c r="AB9" i="83"/>
  <c r="AA9" i="83"/>
  <c r="Z9" i="83"/>
  <c r="Y9" i="83"/>
  <c r="X9" i="83"/>
  <c r="W9" i="83"/>
  <c r="V9" i="83"/>
  <c r="U9" i="83"/>
  <c r="T9" i="83"/>
  <c r="S9" i="83"/>
  <c r="R9" i="83"/>
  <c r="Q9" i="83"/>
  <c r="P9" i="83"/>
  <c r="O9" i="83"/>
  <c r="N9" i="83"/>
  <c r="M9" i="83"/>
  <c r="L9" i="83"/>
  <c r="K9" i="83"/>
  <c r="J9" i="83"/>
  <c r="I9" i="83"/>
  <c r="H9" i="83"/>
  <c r="G9" i="83"/>
  <c r="F9" i="83"/>
  <c r="E9" i="83"/>
  <c r="D9" i="83"/>
  <c r="C9" i="83"/>
  <c r="B8" i="83"/>
  <c r="BA8" i="83" s="1"/>
  <c r="BB8" i="83" s="1"/>
  <c r="AZ8" i="83"/>
  <c r="AY8" i="83"/>
  <c r="AX8" i="83"/>
  <c r="AW8" i="83"/>
  <c r="AV8" i="83"/>
  <c r="AU8" i="83"/>
  <c r="AT8" i="83"/>
  <c r="AS8" i="83"/>
  <c r="AR8" i="83"/>
  <c r="AQ8" i="83"/>
  <c r="AP8" i="83"/>
  <c r="AO8" i="83"/>
  <c r="AN8" i="83"/>
  <c r="AM8" i="83"/>
  <c r="AL8" i="83"/>
  <c r="AK8" i="83"/>
  <c r="AJ8" i="83"/>
  <c r="AI8" i="83"/>
  <c r="AH8" i="83"/>
  <c r="AG8" i="83"/>
  <c r="AF8" i="83"/>
  <c r="AE8" i="83"/>
  <c r="AD8" i="83"/>
  <c r="AC8" i="83"/>
  <c r="AB8" i="83"/>
  <c r="AA8" i="83"/>
  <c r="Z8" i="83"/>
  <c r="Y8" i="83"/>
  <c r="X8" i="83"/>
  <c r="W8" i="83"/>
  <c r="V8" i="83"/>
  <c r="U8" i="83"/>
  <c r="T8" i="83"/>
  <c r="S8" i="83"/>
  <c r="R8" i="83"/>
  <c r="Q8" i="83"/>
  <c r="P8" i="83"/>
  <c r="O8" i="83"/>
  <c r="N8" i="83"/>
  <c r="M8" i="83"/>
  <c r="L8" i="83"/>
  <c r="K8" i="83"/>
  <c r="J8" i="83"/>
  <c r="I8" i="83"/>
  <c r="H8" i="83"/>
  <c r="G8" i="83"/>
  <c r="F8" i="83"/>
  <c r="E8" i="83"/>
  <c r="D8" i="83"/>
  <c r="C8" i="83"/>
  <c r="B7" i="83"/>
  <c r="BA7" i="83" s="1"/>
  <c r="BB7" i="83" s="1"/>
  <c r="AZ7" i="83"/>
  <c r="AY7" i="83"/>
  <c r="AX7" i="83"/>
  <c r="AW7" i="83"/>
  <c r="AV7" i="83"/>
  <c r="AU7" i="83"/>
  <c r="AT7" i="83"/>
  <c r="AS7" i="83"/>
  <c r="AR7" i="83"/>
  <c r="AQ7" i="83"/>
  <c r="AP7" i="83"/>
  <c r="AO7" i="83"/>
  <c r="AN7" i="83"/>
  <c r="AM7" i="83"/>
  <c r="AL7" i="83"/>
  <c r="AK7" i="83"/>
  <c r="AJ7" i="83"/>
  <c r="AI7" i="83"/>
  <c r="AH7" i="83"/>
  <c r="AG7" i="83"/>
  <c r="AF7" i="83"/>
  <c r="AE7" i="83"/>
  <c r="AD7" i="83"/>
  <c r="AC7" i="83"/>
  <c r="AB7" i="83"/>
  <c r="AA7" i="83"/>
  <c r="Z7" i="83"/>
  <c r="Y7" i="83"/>
  <c r="X7" i="83"/>
  <c r="W7" i="83"/>
  <c r="V7" i="83"/>
  <c r="U7" i="83"/>
  <c r="T7" i="83"/>
  <c r="S7" i="83"/>
  <c r="R7" i="83"/>
  <c r="Q7" i="83"/>
  <c r="P7" i="83"/>
  <c r="O7" i="83"/>
  <c r="N7" i="83"/>
  <c r="M7" i="83"/>
  <c r="L7" i="83"/>
  <c r="K7" i="83"/>
  <c r="J7" i="83"/>
  <c r="I7" i="83"/>
  <c r="H7" i="83"/>
  <c r="G7" i="83"/>
  <c r="F7" i="83"/>
  <c r="E7" i="83"/>
  <c r="D7" i="83"/>
  <c r="C7" i="83"/>
  <c r="B6" i="83"/>
  <c r="BA6" i="83"/>
  <c r="BB6" i="83" s="1"/>
  <c r="AZ6" i="83"/>
  <c r="AY6" i="83"/>
  <c r="AX6" i="83"/>
  <c r="AW6" i="83"/>
  <c r="AV6" i="83"/>
  <c r="AU6" i="83"/>
  <c r="AT6" i="83"/>
  <c r="AS6" i="83"/>
  <c r="AR6" i="83"/>
  <c r="AQ6" i="83"/>
  <c r="AP6" i="83"/>
  <c r="AO6" i="83"/>
  <c r="AN6" i="83"/>
  <c r="AM6" i="83"/>
  <c r="AL6" i="83"/>
  <c r="AK6" i="83"/>
  <c r="AJ6" i="83"/>
  <c r="AI6" i="83"/>
  <c r="AH6" i="83"/>
  <c r="AG6" i="83"/>
  <c r="AF6" i="83"/>
  <c r="AE6" i="83"/>
  <c r="AD6" i="83"/>
  <c r="AC6" i="83"/>
  <c r="AB6" i="83"/>
  <c r="AA6" i="83"/>
  <c r="Z6" i="83"/>
  <c r="Y6" i="83"/>
  <c r="X6" i="83"/>
  <c r="W6" i="83"/>
  <c r="V6" i="83"/>
  <c r="U6" i="83"/>
  <c r="T6" i="83"/>
  <c r="S6" i="83"/>
  <c r="R6" i="83"/>
  <c r="Q6" i="83"/>
  <c r="P6" i="83"/>
  <c r="O6" i="83"/>
  <c r="N6" i="83"/>
  <c r="M6" i="83"/>
  <c r="L6" i="83"/>
  <c r="K6" i="83"/>
  <c r="J6" i="83"/>
  <c r="I6" i="83"/>
  <c r="H6" i="83"/>
  <c r="G6" i="83"/>
  <c r="F6" i="83"/>
  <c r="E6" i="83"/>
  <c r="D6" i="83"/>
  <c r="C6" i="83"/>
  <c r="B5" i="83"/>
  <c r="BA5" i="83" s="1"/>
  <c r="BB5" i="83" s="1"/>
  <c r="AZ5" i="83"/>
  <c r="AY5" i="83"/>
  <c r="AX5" i="83"/>
  <c r="AW5" i="83"/>
  <c r="AV5" i="83"/>
  <c r="AU5" i="83"/>
  <c r="AT5" i="83"/>
  <c r="AS5" i="83"/>
  <c r="AR5" i="83"/>
  <c r="AQ5" i="83"/>
  <c r="AP5" i="83"/>
  <c r="AO5" i="83"/>
  <c r="AN5" i="83"/>
  <c r="AM5" i="83"/>
  <c r="AL5" i="83"/>
  <c r="AK5" i="83"/>
  <c r="AJ5" i="83"/>
  <c r="AI5" i="83"/>
  <c r="AH5" i="83"/>
  <c r="AG5" i="83"/>
  <c r="AF5" i="83"/>
  <c r="AE5" i="83"/>
  <c r="AD5" i="83"/>
  <c r="AC5" i="83"/>
  <c r="AB5" i="83"/>
  <c r="AA5" i="83"/>
  <c r="Z5" i="83"/>
  <c r="Y5" i="83"/>
  <c r="X5" i="83"/>
  <c r="W5" i="83"/>
  <c r="V5" i="83"/>
  <c r="U5" i="83"/>
  <c r="T5" i="83"/>
  <c r="S5" i="83"/>
  <c r="R5" i="83"/>
  <c r="Q5" i="83"/>
  <c r="P5" i="83"/>
  <c r="O5" i="83"/>
  <c r="N5" i="83"/>
  <c r="M5" i="83"/>
  <c r="L5" i="83"/>
  <c r="K5" i="83"/>
  <c r="J5" i="83"/>
  <c r="I5" i="83"/>
  <c r="H5" i="83"/>
  <c r="G5" i="83"/>
  <c r="F5" i="83"/>
  <c r="E5" i="83"/>
  <c r="D5" i="83"/>
  <c r="C5" i="83"/>
  <c r="B4" i="83"/>
  <c r="BA4" i="83" s="1"/>
  <c r="BB4" i="83" s="1"/>
  <c r="AZ4" i="83"/>
  <c r="AY4" i="83"/>
  <c r="AX4" i="83"/>
  <c r="AW4" i="83"/>
  <c r="AV4" i="83"/>
  <c r="AU4" i="83"/>
  <c r="AT4" i="83"/>
  <c r="AS4" i="83"/>
  <c r="AR4" i="83"/>
  <c r="AQ4" i="83"/>
  <c r="AP4" i="83"/>
  <c r="AO4" i="83"/>
  <c r="AN4" i="83"/>
  <c r="AM4" i="83"/>
  <c r="AL4" i="83"/>
  <c r="AK4" i="83"/>
  <c r="AJ4" i="83"/>
  <c r="AI4" i="83"/>
  <c r="AH4" i="83"/>
  <c r="AG4" i="83"/>
  <c r="AF4" i="83"/>
  <c r="AE4" i="83"/>
  <c r="AD4" i="83"/>
  <c r="AC4" i="83"/>
  <c r="AB4" i="83"/>
  <c r="AA4" i="83"/>
  <c r="Z4" i="83"/>
  <c r="Y4" i="83"/>
  <c r="X4" i="83"/>
  <c r="W4" i="83"/>
  <c r="V4" i="83"/>
  <c r="U4" i="83"/>
  <c r="T4" i="83"/>
  <c r="S4" i="83"/>
  <c r="R4" i="83"/>
  <c r="Q4" i="83"/>
  <c r="P4" i="83"/>
  <c r="O4" i="83"/>
  <c r="N4" i="83"/>
  <c r="M4" i="83"/>
  <c r="L4" i="83"/>
  <c r="K4" i="83"/>
  <c r="J4" i="83"/>
  <c r="I4" i="83"/>
  <c r="H4" i="83"/>
  <c r="G4" i="83"/>
  <c r="F4" i="83"/>
  <c r="E4" i="83"/>
  <c r="D4" i="83"/>
  <c r="C4" i="83"/>
  <c r="B3" i="83"/>
  <c r="BA3" i="83"/>
  <c r="BB3" i="83" s="1"/>
  <c r="AZ3" i="83"/>
  <c r="AY3" i="83"/>
  <c r="AX3" i="83"/>
  <c r="AW3" i="83"/>
  <c r="AV3" i="83"/>
  <c r="AU3" i="83"/>
  <c r="AT3" i="83"/>
  <c r="AS3" i="83"/>
  <c r="AR3" i="83"/>
  <c r="AQ3" i="83"/>
  <c r="AP3" i="83"/>
  <c r="AO3" i="83"/>
  <c r="AN3" i="83"/>
  <c r="AM3" i="83"/>
  <c r="AL3" i="83"/>
  <c r="AK3" i="83"/>
  <c r="AJ3" i="83"/>
  <c r="AI3" i="83"/>
  <c r="AH3" i="83"/>
  <c r="AG3" i="83"/>
  <c r="AF3" i="83"/>
  <c r="AE3" i="83"/>
  <c r="AD3" i="83"/>
  <c r="AC3" i="83"/>
  <c r="AB3" i="83"/>
  <c r="AA3" i="83"/>
  <c r="Z3" i="83"/>
  <c r="Y3" i="83"/>
  <c r="X3" i="83"/>
  <c r="W3" i="83"/>
  <c r="V3" i="83"/>
  <c r="U3" i="83"/>
  <c r="T3" i="83"/>
  <c r="S3" i="83"/>
  <c r="R3" i="83"/>
  <c r="Q3" i="83"/>
  <c r="P3" i="83"/>
  <c r="O3" i="83"/>
  <c r="N3" i="83"/>
  <c r="M3" i="83"/>
  <c r="L3" i="83"/>
  <c r="K3" i="83"/>
  <c r="J3" i="83"/>
  <c r="I3" i="83"/>
  <c r="H3" i="83"/>
  <c r="G3" i="83"/>
  <c r="F3" i="83"/>
  <c r="E3" i="83"/>
  <c r="D3" i="83"/>
  <c r="C3" i="83"/>
  <c r="B2" i="83"/>
  <c r="BA2" i="83" s="1"/>
  <c r="BB2" i="83" s="1"/>
  <c r="AZ2" i="83"/>
  <c r="AY2" i="83"/>
  <c r="AX2" i="83"/>
  <c r="AW2" i="83"/>
  <c r="AV2" i="83"/>
  <c r="AU2" i="83"/>
  <c r="AT2" i="83"/>
  <c r="AS2" i="83"/>
  <c r="AR2" i="83"/>
  <c r="AQ2" i="83"/>
  <c r="AP2" i="83"/>
  <c r="AO2" i="83"/>
  <c r="AN2" i="83"/>
  <c r="AM2" i="83"/>
  <c r="AL2" i="83"/>
  <c r="AK2" i="83"/>
  <c r="AJ2" i="83"/>
  <c r="AI2" i="83"/>
  <c r="AH2" i="83"/>
  <c r="AG2" i="83"/>
  <c r="AF2" i="83"/>
  <c r="AE2" i="83"/>
  <c r="AD2" i="83"/>
  <c r="AC2" i="83"/>
  <c r="AB2" i="83"/>
  <c r="AA2" i="83"/>
  <c r="Z2" i="83"/>
  <c r="Y2" i="83"/>
  <c r="X2" i="83"/>
  <c r="W2" i="83"/>
  <c r="V2" i="83"/>
  <c r="U2" i="83"/>
  <c r="T2" i="83"/>
  <c r="S2" i="83"/>
  <c r="R2" i="83"/>
  <c r="Q2" i="83"/>
  <c r="P2" i="83"/>
  <c r="O2" i="83"/>
  <c r="N2" i="83"/>
  <c r="M2" i="83"/>
  <c r="L2" i="83"/>
  <c r="K2" i="83"/>
  <c r="J2" i="83"/>
  <c r="I2" i="83"/>
  <c r="H2" i="83"/>
  <c r="G2" i="83"/>
  <c r="F2" i="83"/>
  <c r="E2" i="83"/>
  <c r="D2" i="83"/>
  <c r="C2" i="83"/>
  <c r="B193" i="82"/>
  <c r="C193" i="82"/>
  <c r="D193" i="82"/>
  <c r="E193" i="82"/>
  <c r="F193" i="82"/>
  <c r="G193" i="82"/>
  <c r="H193" i="82"/>
  <c r="I193" i="82"/>
  <c r="J193" i="82"/>
  <c r="K193" i="82"/>
  <c r="L193" i="82"/>
  <c r="M193" i="82"/>
  <c r="N193" i="82"/>
  <c r="O193" i="82"/>
  <c r="P193" i="82"/>
  <c r="Q193" i="82"/>
  <c r="R193" i="82"/>
  <c r="S193" i="82"/>
  <c r="T193" i="82"/>
  <c r="U193" i="82"/>
  <c r="V193" i="82"/>
  <c r="W193" i="82"/>
  <c r="X193" i="82"/>
  <c r="Y193" i="82"/>
  <c r="Z193" i="82"/>
  <c r="AA193" i="82"/>
  <c r="AB193" i="82"/>
  <c r="AC193" i="82"/>
  <c r="AD193" i="82"/>
  <c r="AE193" i="82"/>
  <c r="AF193" i="82"/>
  <c r="AG193" i="82"/>
  <c r="AH193" i="82"/>
  <c r="AI193" i="82"/>
  <c r="AJ193" i="82"/>
  <c r="AK193" i="82"/>
  <c r="AL193" i="82"/>
  <c r="AM193" i="82"/>
  <c r="AN193" i="82"/>
  <c r="AO193" i="82"/>
  <c r="AP193" i="82"/>
  <c r="AQ193" i="82"/>
  <c r="AR193" i="82"/>
  <c r="AS193" i="82"/>
  <c r="AT193" i="82"/>
  <c r="AU193" i="82"/>
  <c r="AV193" i="82"/>
  <c r="AW193" i="82"/>
  <c r="AX193" i="82"/>
  <c r="AY193" i="82"/>
  <c r="AZ193" i="82"/>
  <c r="B192" i="82"/>
  <c r="C192" i="82"/>
  <c r="D192" i="82"/>
  <c r="E192" i="82"/>
  <c r="F192" i="82"/>
  <c r="G192" i="82"/>
  <c r="H192" i="82"/>
  <c r="I192" i="82"/>
  <c r="J192" i="82"/>
  <c r="K192" i="82"/>
  <c r="L192" i="82"/>
  <c r="M192" i="82"/>
  <c r="N192" i="82"/>
  <c r="O192" i="82"/>
  <c r="P192" i="82"/>
  <c r="Q192" i="82"/>
  <c r="R192" i="82"/>
  <c r="S192" i="82"/>
  <c r="T192" i="82"/>
  <c r="U192" i="82"/>
  <c r="V192" i="82"/>
  <c r="W192" i="82"/>
  <c r="X192" i="82"/>
  <c r="Y192" i="82"/>
  <c r="Z192" i="82"/>
  <c r="AA192" i="82"/>
  <c r="AB192" i="82"/>
  <c r="AC192" i="82"/>
  <c r="AD192" i="82"/>
  <c r="AE192" i="82"/>
  <c r="AF192" i="82"/>
  <c r="AG192" i="82"/>
  <c r="AH192" i="82"/>
  <c r="AI192" i="82"/>
  <c r="AJ192" i="82"/>
  <c r="AK192" i="82"/>
  <c r="AL192" i="82"/>
  <c r="AM192" i="82"/>
  <c r="AN192" i="82"/>
  <c r="AO192" i="82"/>
  <c r="AP192" i="82"/>
  <c r="AQ192" i="82"/>
  <c r="AR192" i="82"/>
  <c r="AS192" i="82"/>
  <c r="AT192" i="82"/>
  <c r="AU192" i="82"/>
  <c r="AV192" i="82"/>
  <c r="AW192" i="82"/>
  <c r="AX192" i="82"/>
  <c r="AY192" i="82"/>
  <c r="AZ192" i="82"/>
  <c r="B191" i="82"/>
  <c r="C191" i="82"/>
  <c r="D191" i="82"/>
  <c r="E191" i="82"/>
  <c r="F191" i="82"/>
  <c r="G191" i="82"/>
  <c r="H191" i="82"/>
  <c r="I191" i="82"/>
  <c r="J191" i="82"/>
  <c r="K191" i="82"/>
  <c r="L191" i="82"/>
  <c r="M191" i="82"/>
  <c r="N191" i="82"/>
  <c r="O191" i="82"/>
  <c r="P191" i="82"/>
  <c r="Q191" i="82"/>
  <c r="R191" i="82"/>
  <c r="S191" i="82"/>
  <c r="T191" i="82"/>
  <c r="U191" i="82"/>
  <c r="V191" i="82"/>
  <c r="W191" i="82"/>
  <c r="X191" i="82"/>
  <c r="Y191" i="82"/>
  <c r="Z191" i="82"/>
  <c r="AA191" i="82"/>
  <c r="AB191" i="82"/>
  <c r="AC191" i="82"/>
  <c r="AD191" i="82"/>
  <c r="AE191" i="82"/>
  <c r="AF191" i="82"/>
  <c r="AG191" i="82"/>
  <c r="AH191" i="82"/>
  <c r="AI191" i="82"/>
  <c r="AJ191" i="82"/>
  <c r="AK191" i="82"/>
  <c r="AL191" i="82"/>
  <c r="AM191" i="82"/>
  <c r="AN191" i="82"/>
  <c r="AO191" i="82"/>
  <c r="AP191" i="82"/>
  <c r="AQ191" i="82"/>
  <c r="AR191" i="82"/>
  <c r="AS191" i="82"/>
  <c r="AT191" i="82"/>
  <c r="AU191" i="82"/>
  <c r="AV191" i="82"/>
  <c r="AW191" i="82"/>
  <c r="AX191" i="82"/>
  <c r="AY191" i="82"/>
  <c r="AZ191" i="82"/>
  <c r="B190" i="82"/>
  <c r="C190" i="82"/>
  <c r="D190" i="82"/>
  <c r="E190" i="82"/>
  <c r="F190" i="82"/>
  <c r="G190" i="82"/>
  <c r="H190" i="82"/>
  <c r="I190" i="82"/>
  <c r="J190" i="82"/>
  <c r="K190" i="82"/>
  <c r="L190" i="82"/>
  <c r="M190" i="82"/>
  <c r="N190" i="82"/>
  <c r="O190" i="82"/>
  <c r="P190" i="82"/>
  <c r="Q190" i="82"/>
  <c r="R190" i="82"/>
  <c r="S190" i="82"/>
  <c r="T190" i="82"/>
  <c r="U190" i="82"/>
  <c r="V190" i="82"/>
  <c r="W190" i="82"/>
  <c r="X190" i="82"/>
  <c r="Y190" i="82"/>
  <c r="Z190" i="82"/>
  <c r="AA190" i="82"/>
  <c r="AB190" i="82"/>
  <c r="AC190" i="82"/>
  <c r="AD190" i="82"/>
  <c r="AE190" i="82"/>
  <c r="AF190" i="82"/>
  <c r="AG190" i="82"/>
  <c r="AH190" i="82"/>
  <c r="AI190" i="82"/>
  <c r="AJ190" i="82"/>
  <c r="AK190" i="82"/>
  <c r="AL190" i="82"/>
  <c r="AM190" i="82"/>
  <c r="AN190" i="82"/>
  <c r="AO190" i="82"/>
  <c r="AP190" i="82"/>
  <c r="AQ190" i="82"/>
  <c r="AR190" i="82"/>
  <c r="AS190" i="82"/>
  <c r="AT190" i="82"/>
  <c r="AU190" i="82"/>
  <c r="AV190" i="82"/>
  <c r="AW190" i="82"/>
  <c r="AX190" i="82"/>
  <c r="AY190" i="82"/>
  <c r="AZ190" i="82"/>
  <c r="B189" i="82"/>
  <c r="C189" i="82"/>
  <c r="D189" i="82"/>
  <c r="E189" i="82"/>
  <c r="F189" i="82"/>
  <c r="G189" i="82"/>
  <c r="H189" i="82"/>
  <c r="I189" i="82"/>
  <c r="J189" i="82"/>
  <c r="K189" i="82"/>
  <c r="L189" i="82"/>
  <c r="M189" i="82"/>
  <c r="N189" i="82"/>
  <c r="O189" i="82"/>
  <c r="P189" i="82"/>
  <c r="Q189" i="82"/>
  <c r="R189" i="82"/>
  <c r="S189" i="82"/>
  <c r="T189" i="82"/>
  <c r="U189" i="82"/>
  <c r="V189" i="82"/>
  <c r="W189" i="82"/>
  <c r="X189" i="82"/>
  <c r="Y189" i="82"/>
  <c r="Z189" i="82"/>
  <c r="AA189" i="82"/>
  <c r="AB189" i="82"/>
  <c r="AC189" i="82"/>
  <c r="AD189" i="82"/>
  <c r="AE189" i="82"/>
  <c r="AF189" i="82"/>
  <c r="AG189" i="82"/>
  <c r="AH189" i="82"/>
  <c r="AI189" i="82"/>
  <c r="AJ189" i="82"/>
  <c r="AK189" i="82"/>
  <c r="AL189" i="82"/>
  <c r="AM189" i="82"/>
  <c r="AN189" i="82"/>
  <c r="AO189" i="82"/>
  <c r="AP189" i="82"/>
  <c r="AQ189" i="82"/>
  <c r="AR189" i="82"/>
  <c r="AS189" i="82"/>
  <c r="AT189" i="82"/>
  <c r="AU189" i="82"/>
  <c r="AV189" i="82"/>
  <c r="AW189" i="82"/>
  <c r="AX189" i="82"/>
  <c r="AY189" i="82"/>
  <c r="AZ189" i="82"/>
  <c r="B188" i="82"/>
  <c r="C188" i="82"/>
  <c r="D188" i="82"/>
  <c r="E188" i="82"/>
  <c r="F188" i="82"/>
  <c r="G188" i="82"/>
  <c r="H188" i="82"/>
  <c r="I188" i="82"/>
  <c r="J188" i="82"/>
  <c r="K188" i="82"/>
  <c r="L188" i="82"/>
  <c r="M188" i="82"/>
  <c r="N188" i="82"/>
  <c r="O188" i="82"/>
  <c r="P188" i="82"/>
  <c r="Q188" i="82"/>
  <c r="R188" i="82"/>
  <c r="S188" i="82"/>
  <c r="T188" i="82"/>
  <c r="U188" i="82"/>
  <c r="V188" i="82"/>
  <c r="W188" i="82"/>
  <c r="X188" i="82"/>
  <c r="Y188" i="82"/>
  <c r="Z188" i="82"/>
  <c r="AA188" i="82"/>
  <c r="AB188" i="82"/>
  <c r="AC188" i="82"/>
  <c r="AD188" i="82"/>
  <c r="AE188" i="82"/>
  <c r="AF188" i="82"/>
  <c r="AG188" i="82"/>
  <c r="AH188" i="82"/>
  <c r="AI188" i="82"/>
  <c r="AJ188" i="82"/>
  <c r="AK188" i="82"/>
  <c r="AL188" i="82"/>
  <c r="AM188" i="82"/>
  <c r="AN188" i="82"/>
  <c r="AO188" i="82"/>
  <c r="AP188" i="82"/>
  <c r="AQ188" i="82"/>
  <c r="AR188" i="82"/>
  <c r="AS188" i="82"/>
  <c r="AT188" i="82"/>
  <c r="AU188" i="82"/>
  <c r="AV188" i="82"/>
  <c r="AW188" i="82"/>
  <c r="AX188" i="82"/>
  <c r="AY188" i="82"/>
  <c r="AZ188" i="82"/>
  <c r="B187" i="82"/>
  <c r="C187" i="82"/>
  <c r="D187" i="82"/>
  <c r="E187" i="82"/>
  <c r="F187" i="82"/>
  <c r="G187" i="82"/>
  <c r="H187" i="82"/>
  <c r="I187" i="82"/>
  <c r="J187" i="82"/>
  <c r="K187" i="82"/>
  <c r="L187" i="82"/>
  <c r="M187" i="82"/>
  <c r="N187" i="82"/>
  <c r="O187" i="82"/>
  <c r="P187" i="82"/>
  <c r="Q187" i="82"/>
  <c r="R187" i="82"/>
  <c r="S187" i="82"/>
  <c r="T187" i="82"/>
  <c r="U187" i="82"/>
  <c r="V187" i="82"/>
  <c r="W187" i="82"/>
  <c r="X187" i="82"/>
  <c r="Y187" i="82"/>
  <c r="Z187" i="82"/>
  <c r="AA187" i="82"/>
  <c r="AB187" i="82"/>
  <c r="AC187" i="82"/>
  <c r="AD187" i="82"/>
  <c r="AE187" i="82"/>
  <c r="AF187" i="82"/>
  <c r="AG187" i="82"/>
  <c r="AH187" i="82"/>
  <c r="AI187" i="82"/>
  <c r="AJ187" i="82"/>
  <c r="AK187" i="82"/>
  <c r="AL187" i="82"/>
  <c r="AM187" i="82"/>
  <c r="AN187" i="82"/>
  <c r="AO187" i="82"/>
  <c r="AP187" i="82"/>
  <c r="AQ187" i="82"/>
  <c r="AR187" i="82"/>
  <c r="AS187" i="82"/>
  <c r="AT187" i="82"/>
  <c r="AU187" i="82"/>
  <c r="AV187" i="82"/>
  <c r="AW187" i="82"/>
  <c r="AX187" i="82"/>
  <c r="AY187" i="82"/>
  <c r="AZ187" i="82"/>
  <c r="B186" i="82"/>
  <c r="C186" i="82"/>
  <c r="D186" i="82"/>
  <c r="E186" i="82"/>
  <c r="F186" i="82"/>
  <c r="G186" i="82"/>
  <c r="H186" i="82"/>
  <c r="I186" i="82"/>
  <c r="J186" i="82"/>
  <c r="K186" i="82"/>
  <c r="L186" i="82"/>
  <c r="M186" i="82"/>
  <c r="N186" i="82"/>
  <c r="O186" i="82"/>
  <c r="P186" i="82"/>
  <c r="Q186" i="82"/>
  <c r="R186" i="82"/>
  <c r="S186" i="82"/>
  <c r="T186" i="82"/>
  <c r="U186" i="82"/>
  <c r="V186" i="82"/>
  <c r="W186" i="82"/>
  <c r="X186" i="82"/>
  <c r="Y186" i="82"/>
  <c r="Z186" i="82"/>
  <c r="AA186" i="82"/>
  <c r="AB186" i="82"/>
  <c r="AC186" i="82"/>
  <c r="AD186" i="82"/>
  <c r="AE186" i="82"/>
  <c r="AF186" i="82"/>
  <c r="AG186" i="82"/>
  <c r="AH186" i="82"/>
  <c r="AI186" i="82"/>
  <c r="AJ186" i="82"/>
  <c r="AK186" i="82"/>
  <c r="AL186" i="82"/>
  <c r="AM186" i="82"/>
  <c r="AN186" i="82"/>
  <c r="AO186" i="82"/>
  <c r="AP186" i="82"/>
  <c r="AQ186" i="82"/>
  <c r="AR186" i="82"/>
  <c r="AS186" i="82"/>
  <c r="AT186" i="82"/>
  <c r="AU186" i="82"/>
  <c r="AV186" i="82"/>
  <c r="AW186" i="82"/>
  <c r="AX186" i="82"/>
  <c r="AY186" i="82"/>
  <c r="AZ186" i="82"/>
  <c r="B185" i="82"/>
  <c r="C185" i="82"/>
  <c r="D185" i="82"/>
  <c r="E185" i="82"/>
  <c r="F185" i="82"/>
  <c r="G185" i="82"/>
  <c r="H185" i="82"/>
  <c r="I185" i="82"/>
  <c r="J185" i="82"/>
  <c r="K185" i="82"/>
  <c r="L185" i="82"/>
  <c r="M185" i="82"/>
  <c r="N185" i="82"/>
  <c r="O185" i="82"/>
  <c r="P185" i="82"/>
  <c r="Q185" i="82"/>
  <c r="R185" i="82"/>
  <c r="S185" i="82"/>
  <c r="T185" i="82"/>
  <c r="U185" i="82"/>
  <c r="V185" i="82"/>
  <c r="W185" i="82"/>
  <c r="X185" i="82"/>
  <c r="Y185" i="82"/>
  <c r="Z185" i="82"/>
  <c r="AA185" i="82"/>
  <c r="AB185" i="82"/>
  <c r="AC185" i="82"/>
  <c r="AD185" i="82"/>
  <c r="AE185" i="82"/>
  <c r="AF185" i="82"/>
  <c r="AG185" i="82"/>
  <c r="AH185" i="82"/>
  <c r="AI185" i="82"/>
  <c r="AJ185" i="82"/>
  <c r="AK185" i="82"/>
  <c r="AL185" i="82"/>
  <c r="AM185" i="82"/>
  <c r="AN185" i="82"/>
  <c r="AO185" i="82"/>
  <c r="AP185" i="82"/>
  <c r="AQ185" i="82"/>
  <c r="AR185" i="82"/>
  <c r="AS185" i="82"/>
  <c r="AT185" i="82"/>
  <c r="AU185" i="82"/>
  <c r="AV185" i="82"/>
  <c r="AW185" i="82"/>
  <c r="AX185" i="82"/>
  <c r="AY185" i="82"/>
  <c r="AZ185" i="82"/>
  <c r="B184" i="82"/>
  <c r="C184" i="82"/>
  <c r="D184" i="82"/>
  <c r="E184" i="82"/>
  <c r="F184" i="82"/>
  <c r="G184" i="82"/>
  <c r="H184" i="82"/>
  <c r="I184" i="82"/>
  <c r="J184" i="82"/>
  <c r="K184" i="82"/>
  <c r="L184" i="82"/>
  <c r="M184" i="82"/>
  <c r="N184" i="82"/>
  <c r="O184" i="82"/>
  <c r="P184" i="82"/>
  <c r="Q184" i="82"/>
  <c r="R184" i="82"/>
  <c r="S184" i="82"/>
  <c r="T184" i="82"/>
  <c r="U184" i="82"/>
  <c r="V184" i="82"/>
  <c r="W184" i="82"/>
  <c r="X184" i="82"/>
  <c r="Y184" i="82"/>
  <c r="Z184" i="82"/>
  <c r="AA184" i="82"/>
  <c r="AB184" i="82"/>
  <c r="AC184" i="82"/>
  <c r="AD184" i="82"/>
  <c r="AE184" i="82"/>
  <c r="AF184" i="82"/>
  <c r="AG184" i="82"/>
  <c r="AH184" i="82"/>
  <c r="AI184" i="82"/>
  <c r="AJ184" i="82"/>
  <c r="AK184" i="82"/>
  <c r="AL184" i="82"/>
  <c r="AM184" i="82"/>
  <c r="AN184" i="82"/>
  <c r="AO184" i="82"/>
  <c r="AP184" i="82"/>
  <c r="AQ184" i="82"/>
  <c r="AR184" i="82"/>
  <c r="AS184" i="82"/>
  <c r="AT184" i="82"/>
  <c r="AU184" i="82"/>
  <c r="AV184" i="82"/>
  <c r="AW184" i="82"/>
  <c r="AX184" i="82"/>
  <c r="AY184" i="82"/>
  <c r="AZ184" i="82"/>
  <c r="B183" i="82"/>
  <c r="C183" i="82"/>
  <c r="D183" i="82"/>
  <c r="E183" i="82"/>
  <c r="F183" i="82"/>
  <c r="G183" i="82"/>
  <c r="H183" i="82"/>
  <c r="I183" i="82"/>
  <c r="J183" i="82"/>
  <c r="K183" i="82"/>
  <c r="L183" i="82"/>
  <c r="M183" i="82"/>
  <c r="N183" i="82"/>
  <c r="O183" i="82"/>
  <c r="P183" i="82"/>
  <c r="Q183" i="82"/>
  <c r="R183" i="82"/>
  <c r="S183" i="82"/>
  <c r="T183" i="82"/>
  <c r="U183" i="82"/>
  <c r="V183" i="82"/>
  <c r="W183" i="82"/>
  <c r="X183" i="82"/>
  <c r="Y183" i="82"/>
  <c r="Z183" i="82"/>
  <c r="AA183" i="82"/>
  <c r="AB183" i="82"/>
  <c r="AC183" i="82"/>
  <c r="AD183" i="82"/>
  <c r="AE183" i="82"/>
  <c r="AF183" i="82"/>
  <c r="AG183" i="82"/>
  <c r="AH183" i="82"/>
  <c r="AI183" i="82"/>
  <c r="AJ183" i="82"/>
  <c r="AK183" i="82"/>
  <c r="AL183" i="82"/>
  <c r="AM183" i="82"/>
  <c r="AN183" i="82"/>
  <c r="AO183" i="82"/>
  <c r="AP183" i="82"/>
  <c r="AQ183" i="82"/>
  <c r="AR183" i="82"/>
  <c r="AS183" i="82"/>
  <c r="AT183" i="82"/>
  <c r="AU183" i="82"/>
  <c r="AV183" i="82"/>
  <c r="AW183" i="82"/>
  <c r="AX183" i="82"/>
  <c r="AY183" i="82"/>
  <c r="AZ183" i="82"/>
  <c r="B182" i="82"/>
  <c r="C182" i="82"/>
  <c r="D182" i="82"/>
  <c r="E182" i="82"/>
  <c r="F182" i="82"/>
  <c r="G182" i="82"/>
  <c r="H182" i="82"/>
  <c r="I182" i="82"/>
  <c r="J182" i="82"/>
  <c r="K182" i="82"/>
  <c r="L182" i="82"/>
  <c r="M182" i="82"/>
  <c r="N182" i="82"/>
  <c r="O182" i="82"/>
  <c r="P182" i="82"/>
  <c r="Q182" i="82"/>
  <c r="R182" i="82"/>
  <c r="S182" i="82"/>
  <c r="T182" i="82"/>
  <c r="U182" i="82"/>
  <c r="V182" i="82"/>
  <c r="W182" i="82"/>
  <c r="X182" i="82"/>
  <c r="Y182" i="82"/>
  <c r="Z182" i="82"/>
  <c r="AA182" i="82"/>
  <c r="AB182" i="82"/>
  <c r="AC182" i="82"/>
  <c r="AD182" i="82"/>
  <c r="AE182" i="82"/>
  <c r="AF182" i="82"/>
  <c r="AG182" i="82"/>
  <c r="AH182" i="82"/>
  <c r="AI182" i="82"/>
  <c r="AJ182" i="82"/>
  <c r="AK182" i="82"/>
  <c r="AL182" i="82"/>
  <c r="AM182" i="82"/>
  <c r="AN182" i="82"/>
  <c r="AO182" i="82"/>
  <c r="AP182" i="82"/>
  <c r="AQ182" i="82"/>
  <c r="AR182" i="82"/>
  <c r="AS182" i="82"/>
  <c r="AT182" i="82"/>
  <c r="AU182" i="82"/>
  <c r="AV182" i="82"/>
  <c r="AW182" i="82"/>
  <c r="AX182" i="82"/>
  <c r="AY182" i="82"/>
  <c r="AZ182" i="82"/>
  <c r="B181" i="82"/>
  <c r="C181" i="82"/>
  <c r="D181" i="82"/>
  <c r="E181" i="82"/>
  <c r="F181" i="82"/>
  <c r="G181" i="82"/>
  <c r="H181" i="82"/>
  <c r="I181" i="82"/>
  <c r="J181" i="82"/>
  <c r="K181" i="82"/>
  <c r="L181" i="82"/>
  <c r="M181" i="82"/>
  <c r="N181" i="82"/>
  <c r="O181" i="82"/>
  <c r="P181" i="82"/>
  <c r="Q181" i="82"/>
  <c r="R181" i="82"/>
  <c r="S181" i="82"/>
  <c r="T181" i="82"/>
  <c r="U181" i="82"/>
  <c r="V181" i="82"/>
  <c r="W181" i="82"/>
  <c r="X181" i="82"/>
  <c r="Y181" i="82"/>
  <c r="Z181" i="82"/>
  <c r="AA181" i="82"/>
  <c r="AB181" i="82"/>
  <c r="AC181" i="82"/>
  <c r="AD181" i="82"/>
  <c r="AE181" i="82"/>
  <c r="AF181" i="82"/>
  <c r="AG181" i="82"/>
  <c r="AH181" i="82"/>
  <c r="AI181" i="82"/>
  <c r="AJ181" i="82"/>
  <c r="AK181" i="82"/>
  <c r="AL181" i="82"/>
  <c r="AM181" i="82"/>
  <c r="AN181" i="82"/>
  <c r="AO181" i="82"/>
  <c r="AP181" i="82"/>
  <c r="AQ181" i="82"/>
  <c r="AR181" i="82"/>
  <c r="AS181" i="82"/>
  <c r="AT181" i="82"/>
  <c r="AU181" i="82"/>
  <c r="AV181" i="82"/>
  <c r="AW181" i="82"/>
  <c r="AX181" i="82"/>
  <c r="AY181" i="82"/>
  <c r="AZ181" i="82"/>
  <c r="B180" i="82"/>
  <c r="C180" i="82"/>
  <c r="D180" i="82"/>
  <c r="E180" i="82"/>
  <c r="F180" i="82"/>
  <c r="G180" i="82"/>
  <c r="H180" i="82"/>
  <c r="I180" i="82"/>
  <c r="J180" i="82"/>
  <c r="K180" i="82"/>
  <c r="L180" i="82"/>
  <c r="M180" i="82"/>
  <c r="N180" i="82"/>
  <c r="O180" i="82"/>
  <c r="P180" i="82"/>
  <c r="Q180" i="82"/>
  <c r="R180" i="82"/>
  <c r="S180" i="82"/>
  <c r="T180" i="82"/>
  <c r="U180" i="82"/>
  <c r="V180" i="82"/>
  <c r="W180" i="82"/>
  <c r="X180" i="82"/>
  <c r="Y180" i="82"/>
  <c r="Z180" i="82"/>
  <c r="AA180" i="82"/>
  <c r="AB180" i="82"/>
  <c r="AC180" i="82"/>
  <c r="AD180" i="82"/>
  <c r="AE180" i="82"/>
  <c r="AF180" i="82"/>
  <c r="AG180" i="82"/>
  <c r="AH180" i="82"/>
  <c r="AI180" i="82"/>
  <c r="AJ180" i="82"/>
  <c r="AK180" i="82"/>
  <c r="AL180" i="82"/>
  <c r="AM180" i="82"/>
  <c r="AN180" i="82"/>
  <c r="AO180" i="82"/>
  <c r="AP180" i="82"/>
  <c r="AQ180" i="82"/>
  <c r="AR180" i="82"/>
  <c r="AS180" i="82"/>
  <c r="AT180" i="82"/>
  <c r="AU180" i="82"/>
  <c r="AV180" i="82"/>
  <c r="AW180" i="82"/>
  <c r="AX180" i="82"/>
  <c r="AY180" i="82"/>
  <c r="AZ180" i="82"/>
  <c r="B179" i="82"/>
  <c r="C179" i="82"/>
  <c r="D179" i="82"/>
  <c r="E179" i="82"/>
  <c r="F179" i="82"/>
  <c r="G179" i="82"/>
  <c r="H179" i="82"/>
  <c r="I179" i="82"/>
  <c r="J179" i="82"/>
  <c r="K179" i="82"/>
  <c r="L179" i="82"/>
  <c r="M179" i="82"/>
  <c r="N179" i="82"/>
  <c r="O179" i="82"/>
  <c r="P179" i="82"/>
  <c r="Q179" i="82"/>
  <c r="R179" i="82"/>
  <c r="S179" i="82"/>
  <c r="T179" i="82"/>
  <c r="U179" i="82"/>
  <c r="V179" i="82"/>
  <c r="W179" i="82"/>
  <c r="X179" i="82"/>
  <c r="Y179" i="82"/>
  <c r="Z179" i="82"/>
  <c r="AA179" i="82"/>
  <c r="AB179" i="82"/>
  <c r="AC179" i="82"/>
  <c r="AD179" i="82"/>
  <c r="AE179" i="82"/>
  <c r="AF179" i="82"/>
  <c r="AG179" i="82"/>
  <c r="AH179" i="82"/>
  <c r="AI179" i="82"/>
  <c r="AJ179" i="82"/>
  <c r="AK179" i="82"/>
  <c r="AL179" i="82"/>
  <c r="AM179" i="82"/>
  <c r="AN179" i="82"/>
  <c r="AO179" i="82"/>
  <c r="AP179" i="82"/>
  <c r="AQ179" i="82"/>
  <c r="AR179" i="82"/>
  <c r="AS179" i="82"/>
  <c r="AT179" i="82"/>
  <c r="AU179" i="82"/>
  <c r="AV179" i="82"/>
  <c r="AW179" i="82"/>
  <c r="AX179" i="82"/>
  <c r="AY179" i="82"/>
  <c r="AZ179" i="82"/>
  <c r="B178" i="82"/>
  <c r="C178" i="82"/>
  <c r="D178" i="82"/>
  <c r="E178" i="82"/>
  <c r="F178" i="82"/>
  <c r="G178" i="82"/>
  <c r="H178" i="82"/>
  <c r="I178" i="82"/>
  <c r="J178" i="82"/>
  <c r="K178" i="82"/>
  <c r="L178" i="82"/>
  <c r="M178" i="82"/>
  <c r="N178" i="82"/>
  <c r="O178" i="82"/>
  <c r="P178" i="82"/>
  <c r="Q178" i="82"/>
  <c r="R178" i="82"/>
  <c r="S178" i="82"/>
  <c r="T178" i="82"/>
  <c r="U178" i="82"/>
  <c r="V178" i="82"/>
  <c r="W178" i="82"/>
  <c r="X178" i="82"/>
  <c r="Y178" i="82"/>
  <c r="Z178" i="82"/>
  <c r="AA178" i="82"/>
  <c r="AB178" i="82"/>
  <c r="AC178" i="82"/>
  <c r="AD178" i="82"/>
  <c r="AE178" i="82"/>
  <c r="AF178" i="82"/>
  <c r="AG178" i="82"/>
  <c r="AH178" i="82"/>
  <c r="AI178" i="82"/>
  <c r="AJ178" i="82"/>
  <c r="AK178" i="82"/>
  <c r="AL178" i="82"/>
  <c r="AM178" i="82"/>
  <c r="AN178" i="82"/>
  <c r="AO178" i="82"/>
  <c r="AP178" i="82"/>
  <c r="AQ178" i="82"/>
  <c r="AR178" i="82"/>
  <c r="AS178" i="82"/>
  <c r="AT178" i="82"/>
  <c r="AU178" i="82"/>
  <c r="AV178" i="82"/>
  <c r="AW178" i="82"/>
  <c r="AX178" i="82"/>
  <c r="AY178" i="82"/>
  <c r="AZ178" i="82"/>
  <c r="B177" i="82"/>
  <c r="C177" i="82"/>
  <c r="D177" i="82"/>
  <c r="E177" i="82"/>
  <c r="F177" i="82"/>
  <c r="G177" i="82"/>
  <c r="H177" i="82"/>
  <c r="I177" i="82"/>
  <c r="J177" i="82"/>
  <c r="K177" i="82"/>
  <c r="L177" i="82"/>
  <c r="M177" i="82"/>
  <c r="N177" i="82"/>
  <c r="O177" i="82"/>
  <c r="P177" i="82"/>
  <c r="Q177" i="82"/>
  <c r="R177" i="82"/>
  <c r="S177" i="82"/>
  <c r="T177" i="82"/>
  <c r="U177" i="82"/>
  <c r="V177" i="82"/>
  <c r="W177" i="82"/>
  <c r="X177" i="82"/>
  <c r="Y177" i="82"/>
  <c r="Z177" i="82"/>
  <c r="AA177" i="82"/>
  <c r="AB177" i="82"/>
  <c r="AC177" i="82"/>
  <c r="AD177" i="82"/>
  <c r="AE177" i="82"/>
  <c r="AF177" i="82"/>
  <c r="AG177" i="82"/>
  <c r="AH177" i="82"/>
  <c r="AI177" i="82"/>
  <c r="AJ177" i="82"/>
  <c r="AK177" i="82"/>
  <c r="AL177" i="82"/>
  <c r="AM177" i="82"/>
  <c r="AN177" i="82"/>
  <c r="AO177" i="82"/>
  <c r="AP177" i="82"/>
  <c r="AQ177" i="82"/>
  <c r="AR177" i="82"/>
  <c r="AS177" i="82"/>
  <c r="AT177" i="82"/>
  <c r="AU177" i="82"/>
  <c r="AV177" i="82"/>
  <c r="AW177" i="82"/>
  <c r="AX177" i="82"/>
  <c r="AY177" i="82"/>
  <c r="AZ177" i="82"/>
  <c r="B176" i="82"/>
  <c r="C176" i="82"/>
  <c r="D176" i="82"/>
  <c r="E176" i="82"/>
  <c r="F176" i="82"/>
  <c r="G176" i="82"/>
  <c r="H176" i="82"/>
  <c r="I176" i="82"/>
  <c r="J176" i="82"/>
  <c r="K176" i="82"/>
  <c r="L176" i="82"/>
  <c r="M176" i="82"/>
  <c r="N176" i="82"/>
  <c r="O176" i="82"/>
  <c r="P176" i="82"/>
  <c r="Q176" i="82"/>
  <c r="R176" i="82"/>
  <c r="S176" i="82"/>
  <c r="T176" i="82"/>
  <c r="U176" i="82"/>
  <c r="V176" i="82"/>
  <c r="W176" i="82"/>
  <c r="X176" i="82"/>
  <c r="Y176" i="82"/>
  <c r="Z176" i="82"/>
  <c r="AA176" i="82"/>
  <c r="AB176" i="82"/>
  <c r="AC176" i="82"/>
  <c r="AD176" i="82"/>
  <c r="AE176" i="82"/>
  <c r="AF176" i="82"/>
  <c r="AG176" i="82"/>
  <c r="AH176" i="82"/>
  <c r="AI176" i="82"/>
  <c r="AJ176" i="82"/>
  <c r="AK176" i="82"/>
  <c r="AL176" i="82"/>
  <c r="AM176" i="82"/>
  <c r="AN176" i="82"/>
  <c r="AO176" i="82"/>
  <c r="AP176" i="82"/>
  <c r="AQ176" i="82"/>
  <c r="AR176" i="82"/>
  <c r="AS176" i="82"/>
  <c r="AT176" i="82"/>
  <c r="AU176" i="82"/>
  <c r="AV176" i="82"/>
  <c r="AW176" i="82"/>
  <c r="AX176" i="82"/>
  <c r="AY176" i="82"/>
  <c r="AZ176" i="82"/>
  <c r="B175" i="82"/>
  <c r="C175" i="82"/>
  <c r="D175" i="82"/>
  <c r="E175" i="82"/>
  <c r="F175" i="82"/>
  <c r="G175" i="82"/>
  <c r="H175" i="82"/>
  <c r="I175" i="82"/>
  <c r="J175" i="82"/>
  <c r="K175" i="82"/>
  <c r="L175" i="82"/>
  <c r="M175" i="82"/>
  <c r="N175" i="82"/>
  <c r="O175" i="82"/>
  <c r="P175" i="82"/>
  <c r="Q175" i="82"/>
  <c r="R175" i="82"/>
  <c r="S175" i="82"/>
  <c r="T175" i="82"/>
  <c r="U175" i="82"/>
  <c r="V175" i="82"/>
  <c r="W175" i="82"/>
  <c r="X175" i="82"/>
  <c r="Y175" i="82"/>
  <c r="Z175" i="82"/>
  <c r="AA175" i="82"/>
  <c r="AB175" i="82"/>
  <c r="AC175" i="82"/>
  <c r="AD175" i="82"/>
  <c r="AE175" i="82"/>
  <c r="AF175" i="82"/>
  <c r="AG175" i="82"/>
  <c r="AH175" i="82"/>
  <c r="AI175" i="82"/>
  <c r="AJ175" i="82"/>
  <c r="AK175" i="82"/>
  <c r="AL175" i="82"/>
  <c r="AM175" i="82"/>
  <c r="AN175" i="82"/>
  <c r="AO175" i="82"/>
  <c r="AP175" i="82"/>
  <c r="AQ175" i="82"/>
  <c r="AR175" i="82"/>
  <c r="AS175" i="82"/>
  <c r="AT175" i="82"/>
  <c r="AU175" i="82"/>
  <c r="AV175" i="82"/>
  <c r="AW175" i="82"/>
  <c r="AX175" i="82"/>
  <c r="AY175" i="82"/>
  <c r="AZ175" i="82"/>
  <c r="B174" i="82"/>
  <c r="C174" i="82"/>
  <c r="D174" i="82"/>
  <c r="E174" i="82"/>
  <c r="F174" i="82"/>
  <c r="G174" i="82"/>
  <c r="H174" i="82"/>
  <c r="I174" i="82"/>
  <c r="J174" i="82"/>
  <c r="K174" i="82"/>
  <c r="L174" i="82"/>
  <c r="M174" i="82"/>
  <c r="N174" i="82"/>
  <c r="O174" i="82"/>
  <c r="P174" i="82"/>
  <c r="Q174" i="82"/>
  <c r="R174" i="82"/>
  <c r="S174" i="82"/>
  <c r="T174" i="82"/>
  <c r="U174" i="82"/>
  <c r="V174" i="82"/>
  <c r="W174" i="82"/>
  <c r="X174" i="82"/>
  <c r="Y174" i="82"/>
  <c r="Z174" i="82"/>
  <c r="AA174" i="82"/>
  <c r="AB174" i="82"/>
  <c r="AC174" i="82"/>
  <c r="AD174" i="82"/>
  <c r="AE174" i="82"/>
  <c r="AF174" i="82"/>
  <c r="AG174" i="82"/>
  <c r="AH174" i="82"/>
  <c r="AI174" i="82"/>
  <c r="AJ174" i="82"/>
  <c r="AK174" i="82"/>
  <c r="AL174" i="82"/>
  <c r="AM174" i="82"/>
  <c r="AN174" i="82"/>
  <c r="AO174" i="82"/>
  <c r="AP174" i="82"/>
  <c r="AQ174" i="82"/>
  <c r="AR174" i="82"/>
  <c r="AS174" i="82"/>
  <c r="AT174" i="82"/>
  <c r="AU174" i="82"/>
  <c r="AV174" i="82"/>
  <c r="AW174" i="82"/>
  <c r="AX174" i="82"/>
  <c r="AY174" i="82"/>
  <c r="AZ174" i="82"/>
  <c r="B173" i="82"/>
  <c r="C173" i="82"/>
  <c r="D173" i="82"/>
  <c r="E173" i="82"/>
  <c r="F173" i="82"/>
  <c r="G173" i="82"/>
  <c r="H173" i="82"/>
  <c r="I173" i="82"/>
  <c r="J173" i="82"/>
  <c r="K173" i="82"/>
  <c r="L173" i="82"/>
  <c r="M173" i="82"/>
  <c r="N173" i="82"/>
  <c r="O173" i="82"/>
  <c r="P173" i="82"/>
  <c r="Q173" i="82"/>
  <c r="R173" i="82"/>
  <c r="S173" i="82"/>
  <c r="T173" i="82"/>
  <c r="U173" i="82"/>
  <c r="V173" i="82"/>
  <c r="W173" i="82"/>
  <c r="X173" i="82"/>
  <c r="Y173" i="82"/>
  <c r="Z173" i="82"/>
  <c r="AA173" i="82"/>
  <c r="AB173" i="82"/>
  <c r="AC173" i="82"/>
  <c r="AD173" i="82"/>
  <c r="AE173" i="82"/>
  <c r="AF173" i="82"/>
  <c r="AG173" i="82"/>
  <c r="AH173" i="82"/>
  <c r="AI173" i="82"/>
  <c r="AJ173" i="82"/>
  <c r="AK173" i="82"/>
  <c r="AL173" i="82"/>
  <c r="AM173" i="82"/>
  <c r="AN173" i="82"/>
  <c r="AO173" i="82"/>
  <c r="AP173" i="82"/>
  <c r="AQ173" i="82"/>
  <c r="AR173" i="82"/>
  <c r="AS173" i="82"/>
  <c r="AT173" i="82"/>
  <c r="AU173" i="82"/>
  <c r="AV173" i="82"/>
  <c r="AW173" i="82"/>
  <c r="AX173" i="82"/>
  <c r="AY173" i="82"/>
  <c r="AZ173" i="82"/>
  <c r="B172" i="82"/>
  <c r="C172" i="82"/>
  <c r="D172" i="82"/>
  <c r="E172" i="82"/>
  <c r="F172" i="82"/>
  <c r="G172" i="82"/>
  <c r="H172" i="82"/>
  <c r="I172" i="82"/>
  <c r="J172" i="82"/>
  <c r="K172" i="82"/>
  <c r="L172" i="82"/>
  <c r="M172" i="82"/>
  <c r="N172" i="82"/>
  <c r="O172" i="82"/>
  <c r="P172" i="82"/>
  <c r="Q172" i="82"/>
  <c r="R172" i="82"/>
  <c r="S172" i="82"/>
  <c r="T172" i="82"/>
  <c r="U172" i="82"/>
  <c r="V172" i="82"/>
  <c r="W172" i="82"/>
  <c r="X172" i="82"/>
  <c r="Y172" i="82"/>
  <c r="Z172" i="82"/>
  <c r="AA172" i="82"/>
  <c r="AB172" i="82"/>
  <c r="AC172" i="82"/>
  <c r="AD172" i="82"/>
  <c r="AE172" i="82"/>
  <c r="AF172" i="82"/>
  <c r="AG172" i="82"/>
  <c r="AH172" i="82"/>
  <c r="AI172" i="82"/>
  <c r="AJ172" i="82"/>
  <c r="AK172" i="82"/>
  <c r="AL172" i="82"/>
  <c r="AM172" i="82"/>
  <c r="AN172" i="82"/>
  <c r="AO172" i="82"/>
  <c r="AP172" i="82"/>
  <c r="AQ172" i="82"/>
  <c r="AR172" i="82"/>
  <c r="AS172" i="82"/>
  <c r="AT172" i="82"/>
  <c r="AU172" i="82"/>
  <c r="AV172" i="82"/>
  <c r="AW172" i="82"/>
  <c r="AX172" i="82"/>
  <c r="AY172" i="82"/>
  <c r="AZ172" i="82"/>
  <c r="B171" i="82"/>
  <c r="C171" i="82"/>
  <c r="D171" i="82"/>
  <c r="E171" i="82"/>
  <c r="F171" i="82"/>
  <c r="G171" i="82"/>
  <c r="H171" i="82"/>
  <c r="I171" i="82"/>
  <c r="J171" i="82"/>
  <c r="K171" i="82"/>
  <c r="L171" i="82"/>
  <c r="M171" i="82"/>
  <c r="N171" i="82"/>
  <c r="O171" i="82"/>
  <c r="P171" i="82"/>
  <c r="Q171" i="82"/>
  <c r="R171" i="82"/>
  <c r="S171" i="82"/>
  <c r="T171" i="82"/>
  <c r="U171" i="82"/>
  <c r="V171" i="82"/>
  <c r="W171" i="82"/>
  <c r="X171" i="82"/>
  <c r="Y171" i="82"/>
  <c r="Z171" i="82"/>
  <c r="AA171" i="82"/>
  <c r="AB171" i="82"/>
  <c r="AC171" i="82"/>
  <c r="AD171" i="82"/>
  <c r="AE171" i="82"/>
  <c r="AF171" i="82"/>
  <c r="AG171" i="82"/>
  <c r="AH171" i="82"/>
  <c r="AI171" i="82"/>
  <c r="AJ171" i="82"/>
  <c r="AK171" i="82"/>
  <c r="AL171" i="82"/>
  <c r="AM171" i="82"/>
  <c r="AN171" i="82"/>
  <c r="AO171" i="82"/>
  <c r="AP171" i="82"/>
  <c r="AQ171" i="82"/>
  <c r="AR171" i="82"/>
  <c r="AS171" i="82"/>
  <c r="AT171" i="82"/>
  <c r="AU171" i="82"/>
  <c r="AV171" i="82"/>
  <c r="AW171" i="82"/>
  <c r="AX171" i="82"/>
  <c r="AY171" i="82"/>
  <c r="AZ171" i="82"/>
  <c r="B170" i="82"/>
  <c r="C170" i="82"/>
  <c r="D170" i="82"/>
  <c r="E170" i="82"/>
  <c r="F170" i="82"/>
  <c r="G170" i="82"/>
  <c r="H170" i="82"/>
  <c r="I170" i="82"/>
  <c r="J170" i="82"/>
  <c r="K170" i="82"/>
  <c r="L170" i="82"/>
  <c r="M170" i="82"/>
  <c r="N170" i="82"/>
  <c r="O170" i="82"/>
  <c r="P170" i="82"/>
  <c r="Q170" i="82"/>
  <c r="R170" i="82"/>
  <c r="S170" i="82"/>
  <c r="T170" i="82"/>
  <c r="U170" i="82"/>
  <c r="V170" i="82"/>
  <c r="W170" i="82"/>
  <c r="X170" i="82"/>
  <c r="Y170" i="82"/>
  <c r="Z170" i="82"/>
  <c r="AA170" i="82"/>
  <c r="AB170" i="82"/>
  <c r="AC170" i="82"/>
  <c r="AD170" i="82"/>
  <c r="AE170" i="82"/>
  <c r="AF170" i="82"/>
  <c r="AG170" i="82"/>
  <c r="AH170" i="82"/>
  <c r="AI170" i="82"/>
  <c r="AJ170" i="82"/>
  <c r="AK170" i="82"/>
  <c r="AL170" i="82"/>
  <c r="AM170" i="82"/>
  <c r="AN170" i="82"/>
  <c r="AO170" i="82"/>
  <c r="AP170" i="82"/>
  <c r="AQ170" i="82"/>
  <c r="AR170" i="82"/>
  <c r="AS170" i="82"/>
  <c r="AT170" i="82"/>
  <c r="AU170" i="82"/>
  <c r="AV170" i="82"/>
  <c r="AW170" i="82"/>
  <c r="AX170" i="82"/>
  <c r="AY170" i="82"/>
  <c r="AZ170" i="82"/>
  <c r="B169" i="82"/>
  <c r="C169" i="82"/>
  <c r="D169" i="82"/>
  <c r="E169" i="82"/>
  <c r="F169" i="82"/>
  <c r="G169" i="82"/>
  <c r="H169" i="82"/>
  <c r="I169" i="82"/>
  <c r="J169" i="82"/>
  <c r="K169" i="82"/>
  <c r="L169" i="82"/>
  <c r="M169" i="82"/>
  <c r="N169" i="82"/>
  <c r="O169" i="82"/>
  <c r="P169" i="82"/>
  <c r="Q169" i="82"/>
  <c r="R169" i="82"/>
  <c r="S169" i="82"/>
  <c r="T169" i="82"/>
  <c r="U169" i="82"/>
  <c r="V169" i="82"/>
  <c r="W169" i="82"/>
  <c r="X169" i="82"/>
  <c r="Y169" i="82"/>
  <c r="Z169" i="82"/>
  <c r="AA169" i="82"/>
  <c r="AB169" i="82"/>
  <c r="AC169" i="82"/>
  <c r="AD169" i="82"/>
  <c r="AE169" i="82"/>
  <c r="AF169" i="82"/>
  <c r="AG169" i="82"/>
  <c r="AH169" i="82"/>
  <c r="AI169" i="82"/>
  <c r="AJ169" i="82"/>
  <c r="AK169" i="82"/>
  <c r="AL169" i="82"/>
  <c r="AM169" i="82"/>
  <c r="AN169" i="82"/>
  <c r="AO169" i="82"/>
  <c r="AP169" i="82"/>
  <c r="AQ169" i="82"/>
  <c r="AR169" i="82"/>
  <c r="AS169" i="82"/>
  <c r="AT169" i="82"/>
  <c r="AU169" i="82"/>
  <c r="AV169" i="82"/>
  <c r="AW169" i="82"/>
  <c r="AX169" i="82"/>
  <c r="AY169" i="82"/>
  <c r="AZ169" i="82"/>
  <c r="B168" i="82"/>
  <c r="C168" i="82"/>
  <c r="D168" i="82"/>
  <c r="E168" i="82"/>
  <c r="F168" i="82"/>
  <c r="G168" i="82"/>
  <c r="H168" i="82"/>
  <c r="I168" i="82"/>
  <c r="J168" i="82"/>
  <c r="K168" i="82"/>
  <c r="L168" i="82"/>
  <c r="M168" i="82"/>
  <c r="N168" i="82"/>
  <c r="O168" i="82"/>
  <c r="P168" i="82"/>
  <c r="Q168" i="82"/>
  <c r="R168" i="82"/>
  <c r="S168" i="82"/>
  <c r="T168" i="82"/>
  <c r="U168" i="82"/>
  <c r="V168" i="82"/>
  <c r="W168" i="82"/>
  <c r="X168" i="82"/>
  <c r="Y168" i="82"/>
  <c r="Z168" i="82"/>
  <c r="AA168" i="82"/>
  <c r="AB168" i="82"/>
  <c r="AC168" i="82"/>
  <c r="AD168" i="82"/>
  <c r="AE168" i="82"/>
  <c r="AF168" i="82"/>
  <c r="AG168" i="82"/>
  <c r="AH168" i="82"/>
  <c r="AI168" i="82"/>
  <c r="AJ168" i="82"/>
  <c r="AK168" i="82"/>
  <c r="AL168" i="82"/>
  <c r="AM168" i="82"/>
  <c r="AN168" i="82"/>
  <c r="AO168" i="82"/>
  <c r="AP168" i="82"/>
  <c r="AQ168" i="82"/>
  <c r="AR168" i="82"/>
  <c r="AS168" i="82"/>
  <c r="AT168" i="82"/>
  <c r="AU168" i="82"/>
  <c r="AV168" i="82"/>
  <c r="AW168" i="82"/>
  <c r="AX168" i="82"/>
  <c r="AY168" i="82"/>
  <c r="AZ168" i="82"/>
  <c r="B167" i="82"/>
  <c r="C167" i="82"/>
  <c r="D167" i="82"/>
  <c r="E167" i="82"/>
  <c r="F167" i="82"/>
  <c r="G167" i="82"/>
  <c r="H167" i="82"/>
  <c r="I167" i="82"/>
  <c r="J167" i="82"/>
  <c r="K167" i="82"/>
  <c r="L167" i="82"/>
  <c r="M167" i="82"/>
  <c r="N167" i="82"/>
  <c r="O167" i="82"/>
  <c r="P167" i="82"/>
  <c r="Q167" i="82"/>
  <c r="R167" i="82"/>
  <c r="S167" i="82"/>
  <c r="T167" i="82"/>
  <c r="U167" i="82"/>
  <c r="V167" i="82"/>
  <c r="W167" i="82"/>
  <c r="X167" i="82"/>
  <c r="Y167" i="82"/>
  <c r="Z167" i="82"/>
  <c r="AA167" i="82"/>
  <c r="AB167" i="82"/>
  <c r="AC167" i="82"/>
  <c r="AD167" i="82"/>
  <c r="AE167" i="82"/>
  <c r="AF167" i="82"/>
  <c r="AG167" i="82"/>
  <c r="AH167" i="82"/>
  <c r="AI167" i="82"/>
  <c r="AJ167" i="82"/>
  <c r="AK167" i="82"/>
  <c r="AL167" i="82"/>
  <c r="AM167" i="82"/>
  <c r="AN167" i="82"/>
  <c r="AO167" i="82"/>
  <c r="AP167" i="82"/>
  <c r="AQ167" i="82"/>
  <c r="AR167" i="82"/>
  <c r="AS167" i="82"/>
  <c r="AT167" i="82"/>
  <c r="AU167" i="82"/>
  <c r="AV167" i="82"/>
  <c r="AW167" i="82"/>
  <c r="AX167" i="82"/>
  <c r="AY167" i="82"/>
  <c r="AZ167" i="82"/>
  <c r="B166" i="82"/>
  <c r="C166" i="82"/>
  <c r="D166" i="82"/>
  <c r="E166" i="82"/>
  <c r="F166" i="82"/>
  <c r="G166" i="82"/>
  <c r="H166" i="82"/>
  <c r="I166" i="82"/>
  <c r="J166" i="82"/>
  <c r="K166" i="82"/>
  <c r="L166" i="82"/>
  <c r="M166" i="82"/>
  <c r="N166" i="82"/>
  <c r="O166" i="82"/>
  <c r="P166" i="82"/>
  <c r="Q166" i="82"/>
  <c r="R166" i="82"/>
  <c r="S166" i="82"/>
  <c r="T166" i="82"/>
  <c r="U166" i="82"/>
  <c r="V166" i="82"/>
  <c r="W166" i="82"/>
  <c r="X166" i="82"/>
  <c r="Y166" i="82"/>
  <c r="Z166" i="82"/>
  <c r="AA166" i="82"/>
  <c r="AB166" i="82"/>
  <c r="AC166" i="82"/>
  <c r="AD166" i="82"/>
  <c r="AE166" i="82"/>
  <c r="AF166" i="82"/>
  <c r="AG166" i="82"/>
  <c r="AH166" i="82"/>
  <c r="AI166" i="82"/>
  <c r="AJ166" i="82"/>
  <c r="AK166" i="82"/>
  <c r="AL166" i="82"/>
  <c r="AM166" i="82"/>
  <c r="AN166" i="82"/>
  <c r="AO166" i="82"/>
  <c r="AP166" i="82"/>
  <c r="AQ166" i="82"/>
  <c r="AR166" i="82"/>
  <c r="AS166" i="82"/>
  <c r="AT166" i="82"/>
  <c r="AU166" i="82"/>
  <c r="AV166" i="82"/>
  <c r="AW166" i="82"/>
  <c r="AX166" i="82"/>
  <c r="AY166" i="82"/>
  <c r="AZ166" i="82"/>
  <c r="B165" i="82"/>
  <c r="C165" i="82"/>
  <c r="D165" i="82"/>
  <c r="E165" i="82"/>
  <c r="F165" i="82"/>
  <c r="G165" i="82"/>
  <c r="H165" i="82"/>
  <c r="I165" i="82"/>
  <c r="J165" i="82"/>
  <c r="K165" i="82"/>
  <c r="L165" i="82"/>
  <c r="M165" i="82"/>
  <c r="N165" i="82"/>
  <c r="O165" i="82"/>
  <c r="P165" i="82"/>
  <c r="Q165" i="82"/>
  <c r="R165" i="82"/>
  <c r="S165" i="82"/>
  <c r="T165" i="82"/>
  <c r="U165" i="82"/>
  <c r="V165" i="82"/>
  <c r="W165" i="82"/>
  <c r="X165" i="82"/>
  <c r="Y165" i="82"/>
  <c r="Z165" i="82"/>
  <c r="AA165" i="82"/>
  <c r="AB165" i="82"/>
  <c r="AC165" i="82"/>
  <c r="AD165" i="82"/>
  <c r="AE165" i="82"/>
  <c r="AF165" i="82"/>
  <c r="AG165" i="82"/>
  <c r="AH165" i="82"/>
  <c r="AI165" i="82"/>
  <c r="AJ165" i="82"/>
  <c r="AK165" i="82"/>
  <c r="AL165" i="82"/>
  <c r="AM165" i="82"/>
  <c r="AN165" i="82"/>
  <c r="AO165" i="82"/>
  <c r="AP165" i="82"/>
  <c r="AQ165" i="82"/>
  <c r="AR165" i="82"/>
  <c r="AS165" i="82"/>
  <c r="AT165" i="82"/>
  <c r="AU165" i="82"/>
  <c r="AV165" i="82"/>
  <c r="AW165" i="82"/>
  <c r="AX165" i="82"/>
  <c r="AY165" i="82"/>
  <c r="AZ165" i="82"/>
  <c r="B164" i="82"/>
  <c r="C164" i="82"/>
  <c r="D164" i="82"/>
  <c r="E164" i="82"/>
  <c r="F164" i="82"/>
  <c r="G164" i="82"/>
  <c r="H164" i="82"/>
  <c r="I164" i="82"/>
  <c r="J164" i="82"/>
  <c r="K164" i="82"/>
  <c r="L164" i="82"/>
  <c r="M164" i="82"/>
  <c r="N164" i="82"/>
  <c r="O164" i="82"/>
  <c r="P164" i="82"/>
  <c r="Q164" i="82"/>
  <c r="R164" i="82"/>
  <c r="S164" i="82"/>
  <c r="T164" i="82"/>
  <c r="U164" i="82"/>
  <c r="V164" i="82"/>
  <c r="W164" i="82"/>
  <c r="X164" i="82"/>
  <c r="Y164" i="82"/>
  <c r="Z164" i="82"/>
  <c r="AA164" i="82"/>
  <c r="AB164" i="82"/>
  <c r="AC164" i="82"/>
  <c r="AD164" i="82"/>
  <c r="AE164" i="82"/>
  <c r="AF164" i="82"/>
  <c r="AG164" i="82"/>
  <c r="AH164" i="82"/>
  <c r="AI164" i="82"/>
  <c r="AJ164" i="82"/>
  <c r="AK164" i="82"/>
  <c r="AL164" i="82"/>
  <c r="AM164" i="82"/>
  <c r="AN164" i="82"/>
  <c r="AO164" i="82"/>
  <c r="AP164" i="82"/>
  <c r="AQ164" i="82"/>
  <c r="AR164" i="82"/>
  <c r="AS164" i="82"/>
  <c r="AT164" i="82"/>
  <c r="AU164" i="82"/>
  <c r="AV164" i="82"/>
  <c r="AW164" i="82"/>
  <c r="AX164" i="82"/>
  <c r="AY164" i="82"/>
  <c r="AZ164" i="82"/>
  <c r="B163" i="82"/>
  <c r="C163" i="82"/>
  <c r="D163" i="82"/>
  <c r="E163" i="82"/>
  <c r="F163" i="82"/>
  <c r="G163" i="82"/>
  <c r="H163" i="82"/>
  <c r="I163" i="82"/>
  <c r="J163" i="82"/>
  <c r="K163" i="82"/>
  <c r="L163" i="82"/>
  <c r="M163" i="82"/>
  <c r="N163" i="82"/>
  <c r="O163" i="82"/>
  <c r="P163" i="82"/>
  <c r="Q163" i="82"/>
  <c r="R163" i="82"/>
  <c r="S163" i="82"/>
  <c r="T163" i="82"/>
  <c r="U163" i="82"/>
  <c r="V163" i="82"/>
  <c r="W163" i="82"/>
  <c r="X163" i="82"/>
  <c r="Y163" i="82"/>
  <c r="Z163" i="82"/>
  <c r="AA163" i="82"/>
  <c r="AB163" i="82"/>
  <c r="AC163" i="82"/>
  <c r="AD163" i="82"/>
  <c r="AE163" i="82"/>
  <c r="AF163" i="82"/>
  <c r="AG163" i="82"/>
  <c r="AH163" i="82"/>
  <c r="AI163" i="82"/>
  <c r="AJ163" i="82"/>
  <c r="AK163" i="82"/>
  <c r="AL163" i="82"/>
  <c r="AM163" i="82"/>
  <c r="AN163" i="82"/>
  <c r="AO163" i="82"/>
  <c r="AP163" i="82"/>
  <c r="AQ163" i="82"/>
  <c r="AR163" i="82"/>
  <c r="AS163" i="82"/>
  <c r="AT163" i="82"/>
  <c r="AU163" i="82"/>
  <c r="AV163" i="82"/>
  <c r="AW163" i="82"/>
  <c r="AX163" i="82"/>
  <c r="AY163" i="82"/>
  <c r="AZ163" i="82"/>
  <c r="B162" i="82"/>
  <c r="C162" i="82"/>
  <c r="D162" i="82"/>
  <c r="E162" i="82"/>
  <c r="F162" i="82"/>
  <c r="G162" i="82"/>
  <c r="H162" i="82"/>
  <c r="I162" i="82"/>
  <c r="J162" i="82"/>
  <c r="K162" i="82"/>
  <c r="L162" i="82"/>
  <c r="M162" i="82"/>
  <c r="N162" i="82"/>
  <c r="O162" i="82"/>
  <c r="P162" i="82"/>
  <c r="Q162" i="82"/>
  <c r="R162" i="82"/>
  <c r="S162" i="82"/>
  <c r="T162" i="82"/>
  <c r="U162" i="82"/>
  <c r="V162" i="82"/>
  <c r="W162" i="82"/>
  <c r="X162" i="82"/>
  <c r="Y162" i="82"/>
  <c r="Z162" i="82"/>
  <c r="AA162" i="82"/>
  <c r="AB162" i="82"/>
  <c r="AC162" i="82"/>
  <c r="AD162" i="82"/>
  <c r="AE162" i="82"/>
  <c r="AF162" i="82"/>
  <c r="AG162" i="82"/>
  <c r="AH162" i="82"/>
  <c r="AI162" i="82"/>
  <c r="AJ162" i="82"/>
  <c r="AK162" i="82"/>
  <c r="AL162" i="82"/>
  <c r="AM162" i="82"/>
  <c r="AN162" i="82"/>
  <c r="AO162" i="82"/>
  <c r="AP162" i="82"/>
  <c r="AQ162" i="82"/>
  <c r="AR162" i="82"/>
  <c r="AS162" i="82"/>
  <c r="AT162" i="82"/>
  <c r="AU162" i="82"/>
  <c r="AV162" i="82"/>
  <c r="AW162" i="82"/>
  <c r="AX162" i="82"/>
  <c r="AY162" i="82"/>
  <c r="AZ162" i="82"/>
  <c r="B161" i="82"/>
  <c r="C161" i="82"/>
  <c r="D161" i="82"/>
  <c r="E161" i="82"/>
  <c r="F161" i="82"/>
  <c r="G161" i="82"/>
  <c r="H161" i="82"/>
  <c r="I161" i="82"/>
  <c r="J161" i="82"/>
  <c r="K161" i="82"/>
  <c r="L161" i="82"/>
  <c r="M161" i="82"/>
  <c r="N161" i="82"/>
  <c r="O161" i="82"/>
  <c r="P161" i="82"/>
  <c r="Q161" i="82"/>
  <c r="R161" i="82"/>
  <c r="S161" i="82"/>
  <c r="T161" i="82"/>
  <c r="U161" i="82"/>
  <c r="V161" i="82"/>
  <c r="W161" i="82"/>
  <c r="X161" i="82"/>
  <c r="Y161" i="82"/>
  <c r="Z161" i="82"/>
  <c r="AA161" i="82"/>
  <c r="AB161" i="82"/>
  <c r="AC161" i="82"/>
  <c r="AD161" i="82"/>
  <c r="AE161" i="82"/>
  <c r="AF161" i="82"/>
  <c r="AG161" i="82"/>
  <c r="AH161" i="82"/>
  <c r="AI161" i="82"/>
  <c r="AJ161" i="82"/>
  <c r="AK161" i="82"/>
  <c r="AL161" i="82"/>
  <c r="AM161" i="82"/>
  <c r="AN161" i="82"/>
  <c r="AO161" i="82"/>
  <c r="AP161" i="82"/>
  <c r="AQ161" i="82"/>
  <c r="AR161" i="82"/>
  <c r="AS161" i="82"/>
  <c r="AT161" i="82"/>
  <c r="AU161" i="82"/>
  <c r="AV161" i="82"/>
  <c r="AW161" i="82"/>
  <c r="AX161" i="82"/>
  <c r="AY161" i="82"/>
  <c r="AZ161" i="82"/>
  <c r="B160" i="82"/>
  <c r="C160" i="82"/>
  <c r="D160" i="82"/>
  <c r="E160" i="82"/>
  <c r="F160" i="82"/>
  <c r="G160" i="82"/>
  <c r="H160" i="82"/>
  <c r="I160" i="82"/>
  <c r="J160" i="82"/>
  <c r="K160" i="82"/>
  <c r="L160" i="82"/>
  <c r="M160" i="82"/>
  <c r="N160" i="82"/>
  <c r="O160" i="82"/>
  <c r="P160" i="82"/>
  <c r="Q160" i="82"/>
  <c r="R160" i="82"/>
  <c r="S160" i="82"/>
  <c r="T160" i="82"/>
  <c r="U160" i="82"/>
  <c r="V160" i="82"/>
  <c r="W160" i="82"/>
  <c r="X160" i="82"/>
  <c r="Y160" i="82"/>
  <c r="Z160" i="82"/>
  <c r="AA160" i="82"/>
  <c r="AB160" i="82"/>
  <c r="AC160" i="82"/>
  <c r="AD160" i="82"/>
  <c r="AE160" i="82"/>
  <c r="AF160" i="82"/>
  <c r="AG160" i="82"/>
  <c r="AH160" i="82"/>
  <c r="AI160" i="82"/>
  <c r="AJ160" i="82"/>
  <c r="AK160" i="82"/>
  <c r="AL160" i="82"/>
  <c r="AM160" i="82"/>
  <c r="AN160" i="82"/>
  <c r="AO160" i="82"/>
  <c r="AP160" i="82"/>
  <c r="AQ160" i="82"/>
  <c r="AR160" i="82"/>
  <c r="AS160" i="82"/>
  <c r="AT160" i="82"/>
  <c r="AU160" i="82"/>
  <c r="AV160" i="82"/>
  <c r="AW160" i="82"/>
  <c r="AX160" i="82"/>
  <c r="AY160" i="82"/>
  <c r="AZ160" i="82"/>
  <c r="B159" i="82"/>
  <c r="C159" i="82"/>
  <c r="D159" i="82"/>
  <c r="E159" i="82"/>
  <c r="F159" i="82"/>
  <c r="G159" i="82"/>
  <c r="H159" i="82"/>
  <c r="I159" i="82"/>
  <c r="J159" i="82"/>
  <c r="K159" i="82"/>
  <c r="L159" i="82"/>
  <c r="M159" i="82"/>
  <c r="N159" i="82"/>
  <c r="O159" i="82"/>
  <c r="P159" i="82"/>
  <c r="Q159" i="82"/>
  <c r="R159" i="82"/>
  <c r="S159" i="82"/>
  <c r="T159" i="82"/>
  <c r="U159" i="82"/>
  <c r="V159" i="82"/>
  <c r="W159" i="82"/>
  <c r="X159" i="82"/>
  <c r="Y159" i="82"/>
  <c r="Z159" i="82"/>
  <c r="AA159" i="82"/>
  <c r="AB159" i="82"/>
  <c r="AC159" i="82"/>
  <c r="AD159" i="82"/>
  <c r="AE159" i="82"/>
  <c r="AF159" i="82"/>
  <c r="AG159" i="82"/>
  <c r="AH159" i="82"/>
  <c r="AI159" i="82"/>
  <c r="AJ159" i="82"/>
  <c r="AK159" i="82"/>
  <c r="AL159" i="82"/>
  <c r="AM159" i="82"/>
  <c r="AN159" i="82"/>
  <c r="AO159" i="82"/>
  <c r="AP159" i="82"/>
  <c r="AQ159" i="82"/>
  <c r="AR159" i="82"/>
  <c r="AS159" i="82"/>
  <c r="AT159" i="82"/>
  <c r="AU159" i="82"/>
  <c r="AV159" i="82"/>
  <c r="AW159" i="82"/>
  <c r="AX159" i="82"/>
  <c r="AY159" i="82"/>
  <c r="AZ159" i="82"/>
  <c r="B158" i="82"/>
  <c r="C158" i="82"/>
  <c r="D158" i="82"/>
  <c r="E158" i="82"/>
  <c r="F158" i="82"/>
  <c r="G158" i="82"/>
  <c r="H158" i="82"/>
  <c r="I158" i="82"/>
  <c r="J158" i="82"/>
  <c r="K158" i="82"/>
  <c r="L158" i="82"/>
  <c r="M158" i="82"/>
  <c r="N158" i="82"/>
  <c r="O158" i="82"/>
  <c r="P158" i="82"/>
  <c r="Q158" i="82"/>
  <c r="R158" i="82"/>
  <c r="S158" i="82"/>
  <c r="T158" i="82"/>
  <c r="U158" i="82"/>
  <c r="V158" i="82"/>
  <c r="W158" i="82"/>
  <c r="X158" i="82"/>
  <c r="Y158" i="82"/>
  <c r="Z158" i="82"/>
  <c r="AA158" i="82"/>
  <c r="AB158" i="82"/>
  <c r="AC158" i="82"/>
  <c r="AD158" i="82"/>
  <c r="AE158" i="82"/>
  <c r="AF158" i="82"/>
  <c r="AG158" i="82"/>
  <c r="AH158" i="82"/>
  <c r="AI158" i="82"/>
  <c r="AJ158" i="82"/>
  <c r="AK158" i="82"/>
  <c r="AL158" i="82"/>
  <c r="AM158" i="82"/>
  <c r="AN158" i="82"/>
  <c r="AO158" i="82"/>
  <c r="AP158" i="82"/>
  <c r="AQ158" i="82"/>
  <c r="AR158" i="82"/>
  <c r="AS158" i="82"/>
  <c r="AT158" i="82"/>
  <c r="AU158" i="82"/>
  <c r="AV158" i="82"/>
  <c r="AW158" i="82"/>
  <c r="AX158" i="82"/>
  <c r="AY158" i="82"/>
  <c r="AZ158" i="82"/>
  <c r="B157" i="82"/>
  <c r="C157" i="82"/>
  <c r="D157" i="82"/>
  <c r="E157" i="82"/>
  <c r="F157" i="82"/>
  <c r="G157" i="82"/>
  <c r="H157" i="82"/>
  <c r="I157" i="82"/>
  <c r="J157" i="82"/>
  <c r="K157" i="82"/>
  <c r="L157" i="82"/>
  <c r="M157" i="82"/>
  <c r="N157" i="82"/>
  <c r="O157" i="82"/>
  <c r="P157" i="82"/>
  <c r="Q157" i="82"/>
  <c r="R157" i="82"/>
  <c r="S157" i="82"/>
  <c r="T157" i="82"/>
  <c r="U157" i="82"/>
  <c r="V157" i="82"/>
  <c r="W157" i="82"/>
  <c r="X157" i="82"/>
  <c r="Y157" i="82"/>
  <c r="Z157" i="82"/>
  <c r="AA157" i="82"/>
  <c r="AB157" i="82"/>
  <c r="AC157" i="82"/>
  <c r="AD157" i="82"/>
  <c r="AE157" i="82"/>
  <c r="AF157" i="82"/>
  <c r="AG157" i="82"/>
  <c r="AH157" i="82"/>
  <c r="AI157" i="82"/>
  <c r="AJ157" i="82"/>
  <c r="AK157" i="82"/>
  <c r="AL157" i="82"/>
  <c r="AM157" i="82"/>
  <c r="AN157" i="82"/>
  <c r="AO157" i="82"/>
  <c r="AP157" i="82"/>
  <c r="AQ157" i="82"/>
  <c r="AR157" i="82"/>
  <c r="AS157" i="82"/>
  <c r="AT157" i="82"/>
  <c r="AU157" i="82"/>
  <c r="AV157" i="82"/>
  <c r="AW157" i="82"/>
  <c r="AX157" i="82"/>
  <c r="AY157" i="82"/>
  <c r="AZ157" i="82"/>
  <c r="B156" i="82"/>
  <c r="C156" i="82"/>
  <c r="D156" i="82"/>
  <c r="E156" i="82"/>
  <c r="F156" i="82"/>
  <c r="G156" i="82"/>
  <c r="H156" i="82"/>
  <c r="I156" i="82"/>
  <c r="J156" i="82"/>
  <c r="K156" i="82"/>
  <c r="L156" i="82"/>
  <c r="M156" i="82"/>
  <c r="N156" i="82"/>
  <c r="O156" i="82"/>
  <c r="P156" i="82"/>
  <c r="Q156" i="82"/>
  <c r="R156" i="82"/>
  <c r="S156" i="82"/>
  <c r="T156" i="82"/>
  <c r="U156" i="82"/>
  <c r="V156" i="82"/>
  <c r="W156" i="82"/>
  <c r="X156" i="82"/>
  <c r="Y156" i="82"/>
  <c r="Z156" i="82"/>
  <c r="AA156" i="82"/>
  <c r="AB156" i="82"/>
  <c r="AC156" i="82"/>
  <c r="AD156" i="82"/>
  <c r="AE156" i="82"/>
  <c r="AF156" i="82"/>
  <c r="AG156" i="82"/>
  <c r="AH156" i="82"/>
  <c r="AI156" i="82"/>
  <c r="AJ156" i="82"/>
  <c r="AK156" i="82"/>
  <c r="AL156" i="82"/>
  <c r="AM156" i="82"/>
  <c r="AN156" i="82"/>
  <c r="AO156" i="82"/>
  <c r="AP156" i="82"/>
  <c r="AQ156" i="82"/>
  <c r="AR156" i="82"/>
  <c r="AS156" i="82"/>
  <c r="AT156" i="82"/>
  <c r="AU156" i="82"/>
  <c r="AV156" i="82"/>
  <c r="AW156" i="82"/>
  <c r="AX156" i="82"/>
  <c r="AY156" i="82"/>
  <c r="AZ156" i="82"/>
  <c r="B155" i="82"/>
  <c r="C155" i="82"/>
  <c r="D155" i="82"/>
  <c r="E155" i="82"/>
  <c r="F155" i="82"/>
  <c r="G155" i="82"/>
  <c r="H155" i="82"/>
  <c r="I155" i="82"/>
  <c r="J155" i="82"/>
  <c r="K155" i="82"/>
  <c r="L155" i="82"/>
  <c r="M155" i="82"/>
  <c r="N155" i="82"/>
  <c r="O155" i="82"/>
  <c r="P155" i="82"/>
  <c r="Q155" i="82"/>
  <c r="R155" i="82"/>
  <c r="S155" i="82"/>
  <c r="T155" i="82"/>
  <c r="U155" i="82"/>
  <c r="V155" i="82"/>
  <c r="W155" i="82"/>
  <c r="X155" i="82"/>
  <c r="Y155" i="82"/>
  <c r="Z155" i="82"/>
  <c r="AA155" i="82"/>
  <c r="AB155" i="82"/>
  <c r="AC155" i="82"/>
  <c r="AD155" i="82"/>
  <c r="AE155" i="82"/>
  <c r="AF155" i="82"/>
  <c r="AG155" i="82"/>
  <c r="AH155" i="82"/>
  <c r="AI155" i="82"/>
  <c r="AJ155" i="82"/>
  <c r="AK155" i="82"/>
  <c r="AL155" i="82"/>
  <c r="AM155" i="82"/>
  <c r="AN155" i="82"/>
  <c r="AO155" i="82"/>
  <c r="AP155" i="82"/>
  <c r="AQ155" i="82"/>
  <c r="AR155" i="82"/>
  <c r="AS155" i="82"/>
  <c r="AT155" i="82"/>
  <c r="AU155" i="82"/>
  <c r="AV155" i="82"/>
  <c r="AW155" i="82"/>
  <c r="AX155" i="82"/>
  <c r="AY155" i="82"/>
  <c r="AZ155" i="82"/>
  <c r="B154" i="82"/>
  <c r="C154" i="82"/>
  <c r="D154" i="82"/>
  <c r="E154" i="82"/>
  <c r="F154" i="82"/>
  <c r="G154" i="82"/>
  <c r="H154" i="82"/>
  <c r="I154" i="82"/>
  <c r="J154" i="82"/>
  <c r="K154" i="82"/>
  <c r="L154" i="82"/>
  <c r="M154" i="82"/>
  <c r="N154" i="82"/>
  <c r="O154" i="82"/>
  <c r="P154" i="82"/>
  <c r="Q154" i="82"/>
  <c r="R154" i="82"/>
  <c r="S154" i="82"/>
  <c r="T154" i="82"/>
  <c r="U154" i="82"/>
  <c r="V154" i="82"/>
  <c r="W154" i="82"/>
  <c r="X154" i="82"/>
  <c r="Y154" i="82"/>
  <c r="Z154" i="82"/>
  <c r="AA154" i="82"/>
  <c r="AB154" i="82"/>
  <c r="AC154" i="82"/>
  <c r="AD154" i="82"/>
  <c r="AE154" i="82"/>
  <c r="AF154" i="82"/>
  <c r="AG154" i="82"/>
  <c r="AH154" i="82"/>
  <c r="AI154" i="82"/>
  <c r="AJ154" i="82"/>
  <c r="AK154" i="82"/>
  <c r="AL154" i="82"/>
  <c r="AM154" i="82"/>
  <c r="AN154" i="82"/>
  <c r="AO154" i="82"/>
  <c r="AP154" i="82"/>
  <c r="AQ154" i="82"/>
  <c r="AR154" i="82"/>
  <c r="AS154" i="82"/>
  <c r="AT154" i="82"/>
  <c r="AU154" i="82"/>
  <c r="AV154" i="82"/>
  <c r="AW154" i="82"/>
  <c r="AX154" i="82"/>
  <c r="AY154" i="82"/>
  <c r="AZ154" i="82"/>
  <c r="B153" i="82"/>
  <c r="C153" i="82"/>
  <c r="D153" i="82"/>
  <c r="E153" i="82"/>
  <c r="F153" i="82"/>
  <c r="G153" i="82"/>
  <c r="H153" i="82"/>
  <c r="I153" i="82"/>
  <c r="J153" i="82"/>
  <c r="K153" i="82"/>
  <c r="L153" i="82"/>
  <c r="M153" i="82"/>
  <c r="N153" i="82"/>
  <c r="O153" i="82"/>
  <c r="P153" i="82"/>
  <c r="Q153" i="82"/>
  <c r="R153" i="82"/>
  <c r="S153" i="82"/>
  <c r="T153" i="82"/>
  <c r="U153" i="82"/>
  <c r="V153" i="82"/>
  <c r="W153" i="82"/>
  <c r="X153" i="82"/>
  <c r="Y153" i="82"/>
  <c r="Z153" i="82"/>
  <c r="AA153" i="82"/>
  <c r="AB153" i="82"/>
  <c r="AC153" i="82"/>
  <c r="AD153" i="82"/>
  <c r="AE153" i="82"/>
  <c r="AF153" i="82"/>
  <c r="AG153" i="82"/>
  <c r="AH153" i="82"/>
  <c r="AI153" i="82"/>
  <c r="AJ153" i="82"/>
  <c r="AK153" i="82"/>
  <c r="AL153" i="82"/>
  <c r="AM153" i="82"/>
  <c r="AN153" i="82"/>
  <c r="AO153" i="82"/>
  <c r="AP153" i="82"/>
  <c r="AQ153" i="82"/>
  <c r="AR153" i="82"/>
  <c r="AS153" i="82"/>
  <c r="AT153" i="82"/>
  <c r="AU153" i="82"/>
  <c r="AV153" i="82"/>
  <c r="AW153" i="82"/>
  <c r="AX153" i="82"/>
  <c r="AY153" i="82"/>
  <c r="AZ153" i="82"/>
  <c r="B152" i="82"/>
  <c r="C152" i="82"/>
  <c r="D152" i="82"/>
  <c r="E152" i="82"/>
  <c r="F152" i="82"/>
  <c r="G152" i="82"/>
  <c r="H152" i="82"/>
  <c r="I152" i="82"/>
  <c r="J152" i="82"/>
  <c r="K152" i="82"/>
  <c r="L152" i="82"/>
  <c r="M152" i="82"/>
  <c r="N152" i="82"/>
  <c r="O152" i="82"/>
  <c r="P152" i="82"/>
  <c r="Q152" i="82"/>
  <c r="R152" i="82"/>
  <c r="S152" i="82"/>
  <c r="T152" i="82"/>
  <c r="U152" i="82"/>
  <c r="V152" i="82"/>
  <c r="W152" i="82"/>
  <c r="X152" i="82"/>
  <c r="Y152" i="82"/>
  <c r="Z152" i="82"/>
  <c r="AA152" i="82"/>
  <c r="AB152" i="82"/>
  <c r="AC152" i="82"/>
  <c r="AD152" i="82"/>
  <c r="AE152" i="82"/>
  <c r="AF152" i="82"/>
  <c r="AG152" i="82"/>
  <c r="AH152" i="82"/>
  <c r="AI152" i="82"/>
  <c r="AJ152" i="82"/>
  <c r="AK152" i="82"/>
  <c r="AL152" i="82"/>
  <c r="AM152" i="82"/>
  <c r="AN152" i="82"/>
  <c r="AO152" i="82"/>
  <c r="AP152" i="82"/>
  <c r="AQ152" i="82"/>
  <c r="AR152" i="82"/>
  <c r="AS152" i="82"/>
  <c r="AT152" i="82"/>
  <c r="AU152" i="82"/>
  <c r="AV152" i="82"/>
  <c r="AW152" i="82"/>
  <c r="AX152" i="82"/>
  <c r="AY152" i="82"/>
  <c r="AZ152" i="82"/>
  <c r="B151" i="82"/>
  <c r="C151" i="82"/>
  <c r="D151" i="82"/>
  <c r="E151" i="82"/>
  <c r="F151" i="82"/>
  <c r="G151" i="82"/>
  <c r="H151" i="82"/>
  <c r="I151" i="82"/>
  <c r="J151" i="82"/>
  <c r="K151" i="82"/>
  <c r="L151" i="82"/>
  <c r="M151" i="82"/>
  <c r="N151" i="82"/>
  <c r="O151" i="82"/>
  <c r="P151" i="82"/>
  <c r="Q151" i="82"/>
  <c r="R151" i="82"/>
  <c r="S151" i="82"/>
  <c r="T151" i="82"/>
  <c r="U151" i="82"/>
  <c r="V151" i="82"/>
  <c r="W151" i="82"/>
  <c r="X151" i="82"/>
  <c r="Y151" i="82"/>
  <c r="Z151" i="82"/>
  <c r="AA151" i="82"/>
  <c r="AB151" i="82"/>
  <c r="AC151" i="82"/>
  <c r="AD151" i="82"/>
  <c r="AE151" i="82"/>
  <c r="AF151" i="82"/>
  <c r="AG151" i="82"/>
  <c r="AH151" i="82"/>
  <c r="AI151" i="82"/>
  <c r="AJ151" i="82"/>
  <c r="AK151" i="82"/>
  <c r="AL151" i="82"/>
  <c r="AM151" i="82"/>
  <c r="AN151" i="82"/>
  <c r="AO151" i="82"/>
  <c r="AP151" i="82"/>
  <c r="AQ151" i="82"/>
  <c r="AR151" i="82"/>
  <c r="AS151" i="82"/>
  <c r="AT151" i="82"/>
  <c r="AU151" i="82"/>
  <c r="AV151" i="82"/>
  <c r="AW151" i="82"/>
  <c r="AX151" i="82"/>
  <c r="AY151" i="82"/>
  <c r="AZ151" i="82"/>
  <c r="B150" i="82"/>
  <c r="C150" i="82"/>
  <c r="D150" i="82"/>
  <c r="E150" i="82"/>
  <c r="F150" i="82"/>
  <c r="G150" i="82"/>
  <c r="H150" i="82"/>
  <c r="I150" i="82"/>
  <c r="J150" i="82"/>
  <c r="K150" i="82"/>
  <c r="L150" i="82"/>
  <c r="M150" i="82"/>
  <c r="N150" i="82"/>
  <c r="O150" i="82"/>
  <c r="P150" i="82"/>
  <c r="Q150" i="82"/>
  <c r="R150" i="82"/>
  <c r="S150" i="82"/>
  <c r="T150" i="82"/>
  <c r="U150" i="82"/>
  <c r="V150" i="82"/>
  <c r="W150" i="82"/>
  <c r="X150" i="82"/>
  <c r="Y150" i="82"/>
  <c r="Z150" i="82"/>
  <c r="AA150" i="82"/>
  <c r="AB150" i="82"/>
  <c r="AC150" i="82"/>
  <c r="AD150" i="82"/>
  <c r="AE150" i="82"/>
  <c r="AF150" i="82"/>
  <c r="AG150" i="82"/>
  <c r="AH150" i="82"/>
  <c r="AI150" i="82"/>
  <c r="AJ150" i="82"/>
  <c r="AK150" i="82"/>
  <c r="AL150" i="82"/>
  <c r="AM150" i="82"/>
  <c r="AN150" i="82"/>
  <c r="AO150" i="82"/>
  <c r="AP150" i="82"/>
  <c r="AQ150" i="82"/>
  <c r="AR150" i="82"/>
  <c r="AS150" i="82"/>
  <c r="AT150" i="82"/>
  <c r="AU150" i="82"/>
  <c r="AV150" i="82"/>
  <c r="AW150" i="82"/>
  <c r="AX150" i="82"/>
  <c r="AY150" i="82"/>
  <c r="AZ150" i="82"/>
  <c r="B149" i="82"/>
  <c r="C149" i="82"/>
  <c r="D149" i="82"/>
  <c r="E149" i="82"/>
  <c r="F149" i="82"/>
  <c r="G149" i="82"/>
  <c r="H149" i="82"/>
  <c r="I149" i="82"/>
  <c r="J149" i="82"/>
  <c r="K149" i="82"/>
  <c r="L149" i="82"/>
  <c r="M149" i="82"/>
  <c r="N149" i="82"/>
  <c r="O149" i="82"/>
  <c r="P149" i="82"/>
  <c r="Q149" i="82"/>
  <c r="R149" i="82"/>
  <c r="S149" i="82"/>
  <c r="T149" i="82"/>
  <c r="U149" i="82"/>
  <c r="V149" i="82"/>
  <c r="W149" i="82"/>
  <c r="X149" i="82"/>
  <c r="Y149" i="82"/>
  <c r="Z149" i="82"/>
  <c r="AA149" i="82"/>
  <c r="AB149" i="82"/>
  <c r="AC149" i="82"/>
  <c r="AD149" i="82"/>
  <c r="AE149" i="82"/>
  <c r="AF149" i="82"/>
  <c r="AG149" i="82"/>
  <c r="AH149" i="82"/>
  <c r="AI149" i="82"/>
  <c r="AJ149" i="82"/>
  <c r="AK149" i="82"/>
  <c r="AL149" i="82"/>
  <c r="AM149" i="82"/>
  <c r="AN149" i="82"/>
  <c r="AO149" i="82"/>
  <c r="AP149" i="82"/>
  <c r="AQ149" i="82"/>
  <c r="AR149" i="82"/>
  <c r="AS149" i="82"/>
  <c r="AT149" i="82"/>
  <c r="AU149" i="82"/>
  <c r="AV149" i="82"/>
  <c r="AW149" i="82"/>
  <c r="AX149" i="82"/>
  <c r="AY149" i="82"/>
  <c r="AZ149" i="82"/>
  <c r="B148" i="82"/>
  <c r="C148" i="82"/>
  <c r="D148" i="82"/>
  <c r="E148" i="82"/>
  <c r="F148" i="82"/>
  <c r="G148" i="82"/>
  <c r="H148" i="82"/>
  <c r="I148" i="82"/>
  <c r="J148" i="82"/>
  <c r="K148" i="82"/>
  <c r="L148" i="82"/>
  <c r="M148" i="82"/>
  <c r="N148" i="82"/>
  <c r="O148" i="82"/>
  <c r="P148" i="82"/>
  <c r="Q148" i="82"/>
  <c r="R148" i="82"/>
  <c r="S148" i="82"/>
  <c r="T148" i="82"/>
  <c r="U148" i="82"/>
  <c r="V148" i="82"/>
  <c r="W148" i="82"/>
  <c r="X148" i="82"/>
  <c r="Y148" i="82"/>
  <c r="Z148" i="82"/>
  <c r="AA148" i="82"/>
  <c r="AB148" i="82"/>
  <c r="AC148" i="82"/>
  <c r="AD148" i="82"/>
  <c r="AE148" i="82"/>
  <c r="AF148" i="82"/>
  <c r="AG148" i="82"/>
  <c r="AH148" i="82"/>
  <c r="AI148" i="82"/>
  <c r="AJ148" i="82"/>
  <c r="AK148" i="82"/>
  <c r="AL148" i="82"/>
  <c r="AM148" i="82"/>
  <c r="AN148" i="82"/>
  <c r="AO148" i="82"/>
  <c r="AP148" i="82"/>
  <c r="AQ148" i="82"/>
  <c r="AR148" i="82"/>
  <c r="AS148" i="82"/>
  <c r="AT148" i="82"/>
  <c r="AU148" i="82"/>
  <c r="AV148" i="82"/>
  <c r="AW148" i="82"/>
  <c r="AX148" i="82"/>
  <c r="AY148" i="82"/>
  <c r="AZ148" i="82"/>
  <c r="B147" i="82"/>
  <c r="C147" i="82"/>
  <c r="D147" i="82"/>
  <c r="E147" i="82"/>
  <c r="F147" i="82"/>
  <c r="G147" i="82"/>
  <c r="H147" i="82"/>
  <c r="I147" i="82"/>
  <c r="J147" i="82"/>
  <c r="K147" i="82"/>
  <c r="L147" i="82"/>
  <c r="M147" i="82"/>
  <c r="N147" i="82"/>
  <c r="O147" i="82"/>
  <c r="P147" i="82"/>
  <c r="Q147" i="82"/>
  <c r="R147" i="82"/>
  <c r="S147" i="82"/>
  <c r="T147" i="82"/>
  <c r="U147" i="82"/>
  <c r="V147" i="82"/>
  <c r="W147" i="82"/>
  <c r="X147" i="82"/>
  <c r="Y147" i="82"/>
  <c r="Z147" i="82"/>
  <c r="AA147" i="82"/>
  <c r="AB147" i="82"/>
  <c r="AC147" i="82"/>
  <c r="AD147" i="82"/>
  <c r="AE147" i="82"/>
  <c r="AF147" i="82"/>
  <c r="AG147" i="82"/>
  <c r="AH147" i="82"/>
  <c r="AI147" i="82"/>
  <c r="AJ147" i="82"/>
  <c r="AK147" i="82"/>
  <c r="AL147" i="82"/>
  <c r="AM147" i="82"/>
  <c r="AN147" i="82"/>
  <c r="AO147" i="82"/>
  <c r="AP147" i="82"/>
  <c r="AQ147" i="82"/>
  <c r="AR147" i="82"/>
  <c r="AS147" i="82"/>
  <c r="AT147" i="82"/>
  <c r="AU147" i="82"/>
  <c r="AV147" i="82"/>
  <c r="AW147" i="82"/>
  <c r="AX147" i="82"/>
  <c r="AY147" i="82"/>
  <c r="AZ147" i="82"/>
  <c r="B146" i="82"/>
  <c r="C146" i="82"/>
  <c r="D146" i="82"/>
  <c r="E146" i="82"/>
  <c r="F146" i="82"/>
  <c r="G146" i="82"/>
  <c r="H146" i="82"/>
  <c r="I146" i="82"/>
  <c r="J146" i="82"/>
  <c r="K146" i="82"/>
  <c r="L146" i="82"/>
  <c r="M146" i="82"/>
  <c r="N146" i="82"/>
  <c r="O146" i="82"/>
  <c r="P146" i="82"/>
  <c r="Q146" i="82"/>
  <c r="R146" i="82"/>
  <c r="S146" i="82"/>
  <c r="T146" i="82"/>
  <c r="U146" i="82"/>
  <c r="V146" i="82"/>
  <c r="W146" i="82"/>
  <c r="X146" i="82"/>
  <c r="Y146" i="82"/>
  <c r="Z146" i="82"/>
  <c r="AA146" i="82"/>
  <c r="AB146" i="82"/>
  <c r="AC146" i="82"/>
  <c r="AD146" i="82"/>
  <c r="AE146" i="82"/>
  <c r="AF146" i="82"/>
  <c r="AG146" i="82"/>
  <c r="AH146" i="82"/>
  <c r="AI146" i="82"/>
  <c r="AJ146" i="82"/>
  <c r="AK146" i="82"/>
  <c r="AL146" i="82"/>
  <c r="AM146" i="82"/>
  <c r="AN146" i="82"/>
  <c r="AO146" i="82"/>
  <c r="AP146" i="82"/>
  <c r="AQ146" i="82"/>
  <c r="AR146" i="82"/>
  <c r="AS146" i="82"/>
  <c r="AT146" i="82"/>
  <c r="AU146" i="82"/>
  <c r="AV146" i="82"/>
  <c r="AW146" i="82"/>
  <c r="AX146" i="82"/>
  <c r="AY146" i="82"/>
  <c r="AZ146" i="82"/>
  <c r="B145" i="82"/>
  <c r="C145" i="82"/>
  <c r="D145" i="82"/>
  <c r="E145" i="82"/>
  <c r="F145" i="82"/>
  <c r="G145" i="82"/>
  <c r="H145" i="82"/>
  <c r="I145" i="82"/>
  <c r="J145" i="82"/>
  <c r="K145" i="82"/>
  <c r="L145" i="82"/>
  <c r="M145" i="82"/>
  <c r="N145" i="82"/>
  <c r="O145" i="82"/>
  <c r="P145" i="82"/>
  <c r="Q145" i="82"/>
  <c r="R145" i="82"/>
  <c r="S145" i="82"/>
  <c r="T145" i="82"/>
  <c r="U145" i="82"/>
  <c r="V145" i="82"/>
  <c r="W145" i="82"/>
  <c r="X145" i="82"/>
  <c r="Y145" i="82"/>
  <c r="Z145" i="82"/>
  <c r="AA145" i="82"/>
  <c r="AB145" i="82"/>
  <c r="AC145" i="82"/>
  <c r="AD145" i="82"/>
  <c r="AE145" i="82"/>
  <c r="AF145" i="82"/>
  <c r="AG145" i="82"/>
  <c r="AH145" i="82"/>
  <c r="AI145" i="82"/>
  <c r="AJ145" i="82"/>
  <c r="AK145" i="82"/>
  <c r="AL145" i="82"/>
  <c r="AM145" i="82"/>
  <c r="AN145" i="82"/>
  <c r="AO145" i="82"/>
  <c r="AP145" i="82"/>
  <c r="AQ145" i="82"/>
  <c r="AR145" i="82"/>
  <c r="AS145" i="82"/>
  <c r="AT145" i="82"/>
  <c r="AU145" i="82"/>
  <c r="AV145" i="82"/>
  <c r="AW145" i="82"/>
  <c r="AX145" i="82"/>
  <c r="AY145" i="82"/>
  <c r="AZ145" i="82"/>
  <c r="B144" i="82"/>
  <c r="C144" i="82"/>
  <c r="D144" i="82"/>
  <c r="E144" i="82"/>
  <c r="F144" i="82"/>
  <c r="G144" i="82"/>
  <c r="H144" i="82"/>
  <c r="I144" i="82"/>
  <c r="J144" i="82"/>
  <c r="K144" i="82"/>
  <c r="L144" i="82"/>
  <c r="M144" i="82"/>
  <c r="N144" i="82"/>
  <c r="O144" i="82"/>
  <c r="P144" i="82"/>
  <c r="Q144" i="82"/>
  <c r="R144" i="82"/>
  <c r="S144" i="82"/>
  <c r="T144" i="82"/>
  <c r="U144" i="82"/>
  <c r="V144" i="82"/>
  <c r="W144" i="82"/>
  <c r="X144" i="82"/>
  <c r="Y144" i="82"/>
  <c r="Z144" i="82"/>
  <c r="AA144" i="82"/>
  <c r="AB144" i="82"/>
  <c r="AC144" i="82"/>
  <c r="AD144" i="82"/>
  <c r="AE144" i="82"/>
  <c r="AF144" i="82"/>
  <c r="AG144" i="82"/>
  <c r="AH144" i="82"/>
  <c r="AI144" i="82"/>
  <c r="AJ144" i="82"/>
  <c r="AK144" i="82"/>
  <c r="AL144" i="82"/>
  <c r="AM144" i="82"/>
  <c r="AN144" i="82"/>
  <c r="AO144" i="82"/>
  <c r="AP144" i="82"/>
  <c r="AQ144" i="82"/>
  <c r="AR144" i="82"/>
  <c r="AS144" i="82"/>
  <c r="AT144" i="82"/>
  <c r="AU144" i="82"/>
  <c r="AV144" i="82"/>
  <c r="AW144" i="82"/>
  <c r="AX144" i="82"/>
  <c r="AY144" i="82"/>
  <c r="AZ144" i="82"/>
  <c r="B143" i="82"/>
  <c r="C143" i="82"/>
  <c r="D143" i="82"/>
  <c r="E143" i="82"/>
  <c r="F143" i="82"/>
  <c r="G143" i="82"/>
  <c r="H143" i="82"/>
  <c r="I143" i="82"/>
  <c r="J143" i="82"/>
  <c r="K143" i="82"/>
  <c r="L143" i="82"/>
  <c r="M143" i="82"/>
  <c r="N143" i="82"/>
  <c r="O143" i="82"/>
  <c r="P143" i="82"/>
  <c r="Q143" i="82"/>
  <c r="R143" i="82"/>
  <c r="S143" i="82"/>
  <c r="T143" i="82"/>
  <c r="U143" i="82"/>
  <c r="V143" i="82"/>
  <c r="W143" i="82"/>
  <c r="X143" i="82"/>
  <c r="Y143" i="82"/>
  <c r="Z143" i="82"/>
  <c r="AA143" i="82"/>
  <c r="AB143" i="82"/>
  <c r="AC143" i="82"/>
  <c r="AD143" i="82"/>
  <c r="AE143" i="82"/>
  <c r="AF143" i="82"/>
  <c r="AG143" i="82"/>
  <c r="AH143" i="82"/>
  <c r="AI143" i="82"/>
  <c r="AJ143" i="82"/>
  <c r="AK143" i="82"/>
  <c r="AL143" i="82"/>
  <c r="AM143" i="82"/>
  <c r="AN143" i="82"/>
  <c r="AO143" i="82"/>
  <c r="AP143" i="82"/>
  <c r="AQ143" i="82"/>
  <c r="AR143" i="82"/>
  <c r="AS143" i="82"/>
  <c r="AT143" i="82"/>
  <c r="AU143" i="82"/>
  <c r="AV143" i="82"/>
  <c r="AW143" i="82"/>
  <c r="AX143" i="82"/>
  <c r="AY143" i="82"/>
  <c r="AZ143" i="82"/>
  <c r="B142" i="82"/>
  <c r="C142" i="82"/>
  <c r="D142" i="82"/>
  <c r="E142" i="82"/>
  <c r="F142" i="82"/>
  <c r="G142" i="82"/>
  <c r="H142" i="82"/>
  <c r="I142" i="82"/>
  <c r="J142" i="82"/>
  <c r="K142" i="82"/>
  <c r="L142" i="82"/>
  <c r="M142" i="82"/>
  <c r="N142" i="82"/>
  <c r="O142" i="82"/>
  <c r="P142" i="82"/>
  <c r="Q142" i="82"/>
  <c r="R142" i="82"/>
  <c r="S142" i="82"/>
  <c r="T142" i="82"/>
  <c r="U142" i="82"/>
  <c r="V142" i="82"/>
  <c r="W142" i="82"/>
  <c r="X142" i="82"/>
  <c r="Y142" i="82"/>
  <c r="Z142" i="82"/>
  <c r="AA142" i="82"/>
  <c r="AB142" i="82"/>
  <c r="AC142" i="82"/>
  <c r="AD142" i="82"/>
  <c r="AE142" i="82"/>
  <c r="AF142" i="82"/>
  <c r="AG142" i="82"/>
  <c r="AH142" i="82"/>
  <c r="AI142" i="82"/>
  <c r="AJ142" i="82"/>
  <c r="AK142" i="82"/>
  <c r="AL142" i="82"/>
  <c r="AM142" i="82"/>
  <c r="AN142" i="82"/>
  <c r="AO142" i="82"/>
  <c r="AP142" i="82"/>
  <c r="AQ142" i="82"/>
  <c r="AR142" i="82"/>
  <c r="AS142" i="82"/>
  <c r="AT142" i="82"/>
  <c r="AU142" i="82"/>
  <c r="AV142" i="82"/>
  <c r="AW142" i="82"/>
  <c r="AX142" i="82"/>
  <c r="AY142" i="82"/>
  <c r="AZ142" i="82"/>
  <c r="B141" i="82"/>
  <c r="C141" i="82"/>
  <c r="D141" i="82"/>
  <c r="E141" i="82"/>
  <c r="F141" i="82"/>
  <c r="G141" i="82"/>
  <c r="H141" i="82"/>
  <c r="I141" i="82"/>
  <c r="J141" i="82"/>
  <c r="K141" i="82"/>
  <c r="L141" i="82"/>
  <c r="M141" i="82"/>
  <c r="N141" i="82"/>
  <c r="O141" i="82"/>
  <c r="P141" i="82"/>
  <c r="Q141" i="82"/>
  <c r="R141" i="82"/>
  <c r="S141" i="82"/>
  <c r="T141" i="82"/>
  <c r="U141" i="82"/>
  <c r="V141" i="82"/>
  <c r="W141" i="82"/>
  <c r="X141" i="82"/>
  <c r="Y141" i="82"/>
  <c r="Z141" i="82"/>
  <c r="AA141" i="82"/>
  <c r="AB141" i="82"/>
  <c r="AC141" i="82"/>
  <c r="AD141" i="82"/>
  <c r="AE141" i="82"/>
  <c r="AF141" i="82"/>
  <c r="AG141" i="82"/>
  <c r="AH141" i="82"/>
  <c r="AI141" i="82"/>
  <c r="AJ141" i="82"/>
  <c r="AK141" i="82"/>
  <c r="AL141" i="82"/>
  <c r="AM141" i="82"/>
  <c r="AN141" i="82"/>
  <c r="AO141" i="82"/>
  <c r="AP141" i="82"/>
  <c r="AQ141" i="82"/>
  <c r="AR141" i="82"/>
  <c r="AS141" i="82"/>
  <c r="AT141" i="82"/>
  <c r="AU141" i="82"/>
  <c r="AV141" i="82"/>
  <c r="AW141" i="82"/>
  <c r="AX141" i="82"/>
  <c r="AY141" i="82"/>
  <c r="AZ141" i="82"/>
  <c r="B140" i="82"/>
  <c r="C140" i="82"/>
  <c r="D140" i="82"/>
  <c r="E140" i="82"/>
  <c r="F140" i="82"/>
  <c r="G140" i="82"/>
  <c r="H140" i="82"/>
  <c r="I140" i="82"/>
  <c r="J140" i="82"/>
  <c r="K140" i="82"/>
  <c r="L140" i="82"/>
  <c r="M140" i="82"/>
  <c r="N140" i="82"/>
  <c r="O140" i="82"/>
  <c r="P140" i="82"/>
  <c r="Q140" i="82"/>
  <c r="R140" i="82"/>
  <c r="S140" i="82"/>
  <c r="T140" i="82"/>
  <c r="U140" i="82"/>
  <c r="V140" i="82"/>
  <c r="W140" i="82"/>
  <c r="X140" i="82"/>
  <c r="Y140" i="82"/>
  <c r="Z140" i="82"/>
  <c r="AA140" i="82"/>
  <c r="AB140" i="82"/>
  <c r="AC140" i="82"/>
  <c r="AD140" i="82"/>
  <c r="AE140" i="82"/>
  <c r="AF140" i="82"/>
  <c r="AG140" i="82"/>
  <c r="AH140" i="82"/>
  <c r="AI140" i="82"/>
  <c r="AJ140" i="82"/>
  <c r="AK140" i="82"/>
  <c r="AL140" i="82"/>
  <c r="AM140" i="82"/>
  <c r="AN140" i="82"/>
  <c r="AO140" i="82"/>
  <c r="AP140" i="82"/>
  <c r="AQ140" i="82"/>
  <c r="AR140" i="82"/>
  <c r="AS140" i="82"/>
  <c r="AT140" i="82"/>
  <c r="AU140" i="82"/>
  <c r="AV140" i="82"/>
  <c r="AW140" i="82"/>
  <c r="AX140" i="82"/>
  <c r="AY140" i="82"/>
  <c r="AZ140" i="82"/>
  <c r="B139" i="82"/>
  <c r="C139" i="82"/>
  <c r="D139" i="82"/>
  <c r="E139" i="82"/>
  <c r="F139" i="82"/>
  <c r="G139" i="82"/>
  <c r="H139" i="82"/>
  <c r="I139" i="82"/>
  <c r="J139" i="82"/>
  <c r="K139" i="82"/>
  <c r="L139" i="82"/>
  <c r="M139" i="82"/>
  <c r="N139" i="82"/>
  <c r="O139" i="82"/>
  <c r="P139" i="82"/>
  <c r="Q139" i="82"/>
  <c r="R139" i="82"/>
  <c r="S139" i="82"/>
  <c r="T139" i="82"/>
  <c r="U139" i="82"/>
  <c r="V139" i="82"/>
  <c r="W139" i="82"/>
  <c r="X139" i="82"/>
  <c r="Y139" i="82"/>
  <c r="Z139" i="82"/>
  <c r="AA139" i="82"/>
  <c r="AB139" i="82"/>
  <c r="AC139" i="82"/>
  <c r="AD139" i="82"/>
  <c r="AE139" i="82"/>
  <c r="AF139" i="82"/>
  <c r="AG139" i="82"/>
  <c r="AH139" i="82"/>
  <c r="AI139" i="82"/>
  <c r="AJ139" i="82"/>
  <c r="AK139" i="82"/>
  <c r="AL139" i="82"/>
  <c r="AM139" i="82"/>
  <c r="AN139" i="82"/>
  <c r="AO139" i="82"/>
  <c r="AP139" i="82"/>
  <c r="AQ139" i="82"/>
  <c r="AR139" i="82"/>
  <c r="AS139" i="82"/>
  <c r="AT139" i="82"/>
  <c r="AU139" i="82"/>
  <c r="AV139" i="82"/>
  <c r="AW139" i="82"/>
  <c r="AX139" i="82"/>
  <c r="AY139" i="82"/>
  <c r="AZ139" i="82"/>
  <c r="B138" i="82"/>
  <c r="C138" i="82"/>
  <c r="D138" i="82"/>
  <c r="E138" i="82"/>
  <c r="F138" i="82"/>
  <c r="G138" i="82"/>
  <c r="H138" i="82"/>
  <c r="I138" i="82"/>
  <c r="J138" i="82"/>
  <c r="K138" i="82"/>
  <c r="L138" i="82"/>
  <c r="M138" i="82"/>
  <c r="N138" i="82"/>
  <c r="O138" i="82"/>
  <c r="P138" i="82"/>
  <c r="Q138" i="82"/>
  <c r="R138" i="82"/>
  <c r="S138" i="82"/>
  <c r="T138" i="82"/>
  <c r="U138" i="82"/>
  <c r="V138" i="82"/>
  <c r="W138" i="82"/>
  <c r="X138" i="82"/>
  <c r="Y138" i="82"/>
  <c r="Z138" i="82"/>
  <c r="AA138" i="82"/>
  <c r="AB138" i="82"/>
  <c r="AC138" i="82"/>
  <c r="AD138" i="82"/>
  <c r="AE138" i="82"/>
  <c r="AF138" i="82"/>
  <c r="AG138" i="82"/>
  <c r="AH138" i="82"/>
  <c r="AI138" i="82"/>
  <c r="AJ138" i="82"/>
  <c r="AK138" i="82"/>
  <c r="AL138" i="82"/>
  <c r="AM138" i="82"/>
  <c r="AN138" i="82"/>
  <c r="AO138" i="82"/>
  <c r="AP138" i="82"/>
  <c r="AQ138" i="82"/>
  <c r="AR138" i="82"/>
  <c r="AS138" i="82"/>
  <c r="AT138" i="82"/>
  <c r="AU138" i="82"/>
  <c r="AV138" i="82"/>
  <c r="AW138" i="82"/>
  <c r="AX138" i="82"/>
  <c r="AY138" i="82"/>
  <c r="AZ138" i="82"/>
  <c r="B137" i="82"/>
  <c r="C137" i="82"/>
  <c r="D137" i="82"/>
  <c r="E137" i="82"/>
  <c r="F137" i="82"/>
  <c r="G137" i="82"/>
  <c r="H137" i="82"/>
  <c r="I137" i="82"/>
  <c r="J137" i="82"/>
  <c r="K137" i="82"/>
  <c r="L137" i="82"/>
  <c r="M137" i="82"/>
  <c r="N137" i="82"/>
  <c r="O137" i="82"/>
  <c r="P137" i="82"/>
  <c r="Q137" i="82"/>
  <c r="R137" i="82"/>
  <c r="S137" i="82"/>
  <c r="T137" i="82"/>
  <c r="U137" i="82"/>
  <c r="V137" i="82"/>
  <c r="W137" i="82"/>
  <c r="X137" i="82"/>
  <c r="Y137" i="82"/>
  <c r="Z137" i="82"/>
  <c r="AA137" i="82"/>
  <c r="AB137" i="82"/>
  <c r="AC137" i="82"/>
  <c r="AD137" i="82"/>
  <c r="AE137" i="82"/>
  <c r="AF137" i="82"/>
  <c r="AG137" i="82"/>
  <c r="AH137" i="82"/>
  <c r="AI137" i="82"/>
  <c r="AJ137" i="82"/>
  <c r="AK137" i="82"/>
  <c r="AL137" i="82"/>
  <c r="AM137" i="82"/>
  <c r="AN137" i="82"/>
  <c r="AO137" i="82"/>
  <c r="AP137" i="82"/>
  <c r="AQ137" i="82"/>
  <c r="AR137" i="82"/>
  <c r="AS137" i="82"/>
  <c r="AT137" i="82"/>
  <c r="AU137" i="82"/>
  <c r="AV137" i="82"/>
  <c r="AW137" i="82"/>
  <c r="AX137" i="82"/>
  <c r="AY137" i="82"/>
  <c r="AZ137" i="82"/>
  <c r="B136" i="82"/>
  <c r="BA136" i="82" s="1"/>
  <c r="BB136" i="82" s="1"/>
  <c r="C136" i="82"/>
  <c r="D136" i="82"/>
  <c r="E136" i="82"/>
  <c r="F136" i="82"/>
  <c r="G136" i="82"/>
  <c r="H136" i="82"/>
  <c r="I136" i="82"/>
  <c r="J136" i="82"/>
  <c r="K136" i="82"/>
  <c r="L136" i="82"/>
  <c r="M136" i="82"/>
  <c r="N136" i="82"/>
  <c r="O136" i="82"/>
  <c r="P136" i="82"/>
  <c r="Q136" i="82"/>
  <c r="R136" i="82"/>
  <c r="S136" i="82"/>
  <c r="T136" i="82"/>
  <c r="U136" i="82"/>
  <c r="V136" i="82"/>
  <c r="W136" i="82"/>
  <c r="X136" i="82"/>
  <c r="Y136" i="82"/>
  <c r="Z136" i="82"/>
  <c r="AA136" i="82"/>
  <c r="AB136" i="82"/>
  <c r="AC136" i="82"/>
  <c r="AD136" i="82"/>
  <c r="AE136" i="82"/>
  <c r="AF136" i="82"/>
  <c r="AG136" i="82"/>
  <c r="AH136" i="82"/>
  <c r="AI136" i="82"/>
  <c r="AJ136" i="82"/>
  <c r="AK136" i="82"/>
  <c r="AL136" i="82"/>
  <c r="AM136" i="82"/>
  <c r="AN136" i="82"/>
  <c r="AO136" i="82"/>
  <c r="AP136" i="82"/>
  <c r="AQ136" i="82"/>
  <c r="AR136" i="82"/>
  <c r="AS136" i="82"/>
  <c r="AT136" i="82"/>
  <c r="AU136" i="82"/>
  <c r="AV136" i="82"/>
  <c r="AW136" i="82"/>
  <c r="AX136" i="82"/>
  <c r="AY136" i="82"/>
  <c r="AZ136" i="82"/>
  <c r="B135" i="82"/>
  <c r="C135" i="82"/>
  <c r="D135" i="82"/>
  <c r="E135" i="82"/>
  <c r="F135" i="82"/>
  <c r="G135" i="82"/>
  <c r="H135" i="82"/>
  <c r="I135" i="82"/>
  <c r="J135" i="82"/>
  <c r="K135" i="82"/>
  <c r="L135" i="82"/>
  <c r="M135" i="82"/>
  <c r="N135" i="82"/>
  <c r="O135" i="82"/>
  <c r="P135" i="82"/>
  <c r="Q135" i="82"/>
  <c r="R135" i="82"/>
  <c r="S135" i="82"/>
  <c r="T135" i="82"/>
  <c r="U135" i="82"/>
  <c r="V135" i="82"/>
  <c r="W135" i="82"/>
  <c r="X135" i="82"/>
  <c r="Y135" i="82"/>
  <c r="Z135" i="82"/>
  <c r="AA135" i="82"/>
  <c r="AB135" i="82"/>
  <c r="AC135" i="82"/>
  <c r="AD135" i="82"/>
  <c r="AE135" i="82"/>
  <c r="AF135" i="82"/>
  <c r="AG135" i="82"/>
  <c r="AH135" i="82"/>
  <c r="AI135" i="82"/>
  <c r="AJ135" i="82"/>
  <c r="AK135" i="82"/>
  <c r="AL135" i="82"/>
  <c r="AM135" i="82"/>
  <c r="AN135" i="82"/>
  <c r="AO135" i="82"/>
  <c r="AP135" i="82"/>
  <c r="AQ135" i="82"/>
  <c r="AR135" i="82"/>
  <c r="AS135" i="82"/>
  <c r="AT135" i="82"/>
  <c r="AU135" i="82"/>
  <c r="AV135" i="82"/>
  <c r="AW135" i="82"/>
  <c r="AX135" i="82"/>
  <c r="AY135" i="82"/>
  <c r="AZ135" i="82"/>
  <c r="B134" i="82"/>
  <c r="C134" i="82"/>
  <c r="D134" i="82"/>
  <c r="E134" i="82"/>
  <c r="F134" i="82"/>
  <c r="G134" i="82"/>
  <c r="H134" i="82"/>
  <c r="I134" i="82"/>
  <c r="J134" i="82"/>
  <c r="K134" i="82"/>
  <c r="L134" i="82"/>
  <c r="M134" i="82"/>
  <c r="N134" i="82"/>
  <c r="O134" i="82"/>
  <c r="P134" i="82"/>
  <c r="Q134" i="82"/>
  <c r="R134" i="82"/>
  <c r="S134" i="82"/>
  <c r="T134" i="82"/>
  <c r="U134" i="82"/>
  <c r="V134" i="82"/>
  <c r="W134" i="82"/>
  <c r="X134" i="82"/>
  <c r="Y134" i="82"/>
  <c r="Z134" i="82"/>
  <c r="AA134" i="82"/>
  <c r="AB134" i="82"/>
  <c r="AC134" i="82"/>
  <c r="AD134" i="82"/>
  <c r="AE134" i="82"/>
  <c r="AF134" i="82"/>
  <c r="AG134" i="82"/>
  <c r="AH134" i="82"/>
  <c r="AI134" i="82"/>
  <c r="AJ134" i="82"/>
  <c r="AK134" i="82"/>
  <c r="AL134" i="82"/>
  <c r="AM134" i="82"/>
  <c r="AN134" i="82"/>
  <c r="AO134" i="82"/>
  <c r="AP134" i="82"/>
  <c r="AQ134" i="82"/>
  <c r="AR134" i="82"/>
  <c r="AS134" i="82"/>
  <c r="AT134" i="82"/>
  <c r="AU134" i="82"/>
  <c r="AV134" i="82"/>
  <c r="AW134" i="82"/>
  <c r="AX134" i="82"/>
  <c r="AY134" i="82"/>
  <c r="AZ134" i="82"/>
  <c r="B133" i="82"/>
  <c r="C133" i="82"/>
  <c r="D133" i="82"/>
  <c r="E133" i="82"/>
  <c r="F133" i="82"/>
  <c r="G133" i="82"/>
  <c r="H133" i="82"/>
  <c r="I133" i="82"/>
  <c r="J133" i="82"/>
  <c r="K133" i="82"/>
  <c r="L133" i="82"/>
  <c r="M133" i="82"/>
  <c r="N133" i="82"/>
  <c r="O133" i="82"/>
  <c r="P133" i="82"/>
  <c r="Q133" i="82"/>
  <c r="R133" i="82"/>
  <c r="S133" i="82"/>
  <c r="T133" i="82"/>
  <c r="U133" i="82"/>
  <c r="V133" i="82"/>
  <c r="W133" i="82"/>
  <c r="X133" i="82"/>
  <c r="Y133" i="82"/>
  <c r="Z133" i="82"/>
  <c r="AA133" i="82"/>
  <c r="AB133" i="82"/>
  <c r="AC133" i="82"/>
  <c r="AD133" i="82"/>
  <c r="AE133" i="82"/>
  <c r="AF133" i="82"/>
  <c r="AG133" i="82"/>
  <c r="AH133" i="82"/>
  <c r="AI133" i="82"/>
  <c r="AJ133" i="82"/>
  <c r="AK133" i="82"/>
  <c r="AL133" i="82"/>
  <c r="AM133" i="82"/>
  <c r="AN133" i="82"/>
  <c r="AO133" i="82"/>
  <c r="AP133" i="82"/>
  <c r="AQ133" i="82"/>
  <c r="AR133" i="82"/>
  <c r="AS133" i="82"/>
  <c r="AT133" i="82"/>
  <c r="AU133" i="82"/>
  <c r="AV133" i="82"/>
  <c r="AW133" i="82"/>
  <c r="AX133" i="82"/>
  <c r="AY133" i="82"/>
  <c r="AZ133" i="82"/>
  <c r="B132" i="82"/>
  <c r="C132" i="82"/>
  <c r="D132" i="82"/>
  <c r="E132" i="82"/>
  <c r="F132" i="82"/>
  <c r="G132" i="82"/>
  <c r="H132" i="82"/>
  <c r="I132" i="82"/>
  <c r="J132" i="82"/>
  <c r="K132" i="82"/>
  <c r="L132" i="82"/>
  <c r="M132" i="82"/>
  <c r="N132" i="82"/>
  <c r="O132" i="82"/>
  <c r="P132" i="82"/>
  <c r="Q132" i="82"/>
  <c r="R132" i="82"/>
  <c r="S132" i="82"/>
  <c r="T132" i="82"/>
  <c r="U132" i="82"/>
  <c r="V132" i="82"/>
  <c r="W132" i="82"/>
  <c r="X132" i="82"/>
  <c r="Y132" i="82"/>
  <c r="Z132" i="82"/>
  <c r="AA132" i="82"/>
  <c r="AB132" i="82"/>
  <c r="AC132" i="82"/>
  <c r="AD132" i="82"/>
  <c r="AE132" i="82"/>
  <c r="AF132" i="82"/>
  <c r="AG132" i="82"/>
  <c r="AH132" i="82"/>
  <c r="AI132" i="82"/>
  <c r="AJ132" i="82"/>
  <c r="AK132" i="82"/>
  <c r="AL132" i="82"/>
  <c r="AM132" i="82"/>
  <c r="AN132" i="82"/>
  <c r="AO132" i="82"/>
  <c r="AP132" i="82"/>
  <c r="AQ132" i="82"/>
  <c r="AR132" i="82"/>
  <c r="AS132" i="82"/>
  <c r="AT132" i="82"/>
  <c r="AU132" i="82"/>
  <c r="AV132" i="82"/>
  <c r="AW132" i="82"/>
  <c r="AX132" i="82"/>
  <c r="AY132" i="82"/>
  <c r="AZ132" i="82"/>
  <c r="B131" i="82"/>
  <c r="C131" i="82"/>
  <c r="D131" i="82"/>
  <c r="E131" i="82"/>
  <c r="F131" i="82"/>
  <c r="G131" i="82"/>
  <c r="H131" i="82"/>
  <c r="I131" i="82"/>
  <c r="J131" i="82"/>
  <c r="K131" i="82"/>
  <c r="L131" i="82"/>
  <c r="M131" i="82"/>
  <c r="N131" i="82"/>
  <c r="O131" i="82"/>
  <c r="P131" i="82"/>
  <c r="Q131" i="82"/>
  <c r="R131" i="82"/>
  <c r="S131" i="82"/>
  <c r="T131" i="82"/>
  <c r="U131" i="82"/>
  <c r="V131" i="82"/>
  <c r="W131" i="82"/>
  <c r="X131" i="82"/>
  <c r="Y131" i="82"/>
  <c r="Z131" i="82"/>
  <c r="AA131" i="82"/>
  <c r="AB131" i="82"/>
  <c r="AC131" i="82"/>
  <c r="AD131" i="82"/>
  <c r="AE131" i="82"/>
  <c r="AF131" i="82"/>
  <c r="AG131" i="82"/>
  <c r="AH131" i="82"/>
  <c r="AI131" i="82"/>
  <c r="AJ131" i="82"/>
  <c r="AK131" i="82"/>
  <c r="AL131" i="82"/>
  <c r="AM131" i="82"/>
  <c r="AN131" i="82"/>
  <c r="AO131" i="82"/>
  <c r="AP131" i="82"/>
  <c r="AQ131" i="82"/>
  <c r="AR131" i="82"/>
  <c r="AS131" i="82"/>
  <c r="AT131" i="82"/>
  <c r="AU131" i="82"/>
  <c r="AV131" i="82"/>
  <c r="AW131" i="82"/>
  <c r="AX131" i="82"/>
  <c r="AY131" i="82"/>
  <c r="AZ131" i="82"/>
  <c r="B130" i="82"/>
  <c r="C130" i="82"/>
  <c r="D130" i="82"/>
  <c r="E130" i="82"/>
  <c r="F130" i="82"/>
  <c r="G130" i="82"/>
  <c r="H130" i="82"/>
  <c r="I130" i="82"/>
  <c r="J130" i="82"/>
  <c r="K130" i="82"/>
  <c r="L130" i="82"/>
  <c r="M130" i="82"/>
  <c r="N130" i="82"/>
  <c r="O130" i="82"/>
  <c r="P130" i="82"/>
  <c r="Q130" i="82"/>
  <c r="R130" i="82"/>
  <c r="S130" i="82"/>
  <c r="T130" i="82"/>
  <c r="U130" i="82"/>
  <c r="V130" i="82"/>
  <c r="W130" i="82"/>
  <c r="X130" i="82"/>
  <c r="Y130" i="82"/>
  <c r="Z130" i="82"/>
  <c r="AA130" i="82"/>
  <c r="AB130" i="82"/>
  <c r="AC130" i="82"/>
  <c r="AD130" i="82"/>
  <c r="AE130" i="82"/>
  <c r="AF130" i="82"/>
  <c r="AG130" i="82"/>
  <c r="AH130" i="82"/>
  <c r="AI130" i="82"/>
  <c r="AJ130" i="82"/>
  <c r="AK130" i="82"/>
  <c r="AL130" i="82"/>
  <c r="AM130" i="82"/>
  <c r="AN130" i="82"/>
  <c r="AO130" i="82"/>
  <c r="AP130" i="82"/>
  <c r="AQ130" i="82"/>
  <c r="AR130" i="82"/>
  <c r="AS130" i="82"/>
  <c r="AT130" i="82"/>
  <c r="AU130" i="82"/>
  <c r="AV130" i="82"/>
  <c r="AW130" i="82"/>
  <c r="AX130" i="82"/>
  <c r="AY130" i="82"/>
  <c r="AZ130" i="82"/>
  <c r="B129" i="82"/>
  <c r="C129" i="82"/>
  <c r="D129" i="82"/>
  <c r="E129" i="82"/>
  <c r="F129" i="82"/>
  <c r="G129" i="82"/>
  <c r="H129" i="82"/>
  <c r="I129" i="82"/>
  <c r="J129" i="82"/>
  <c r="K129" i="82"/>
  <c r="L129" i="82"/>
  <c r="M129" i="82"/>
  <c r="N129" i="82"/>
  <c r="O129" i="82"/>
  <c r="P129" i="82"/>
  <c r="Q129" i="82"/>
  <c r="R129" i="82"/>
  <c r="S129" i="82"/>
  <c r="T129" i="82"/>
  <c r="U129" i="82"/>
  <c r="V129" i="82"/>
  <c r="W129" i="82"/>
  <c r="X129" i="82"/>
  <c r="Y129" i="82"/>
  <c r="Z129" i="82"/>
  <c r="AA129" i="82"/>
  <c r="AB129" i="82"/>
  <c r="AC129" i="82"/>
  <c r="AD129" i="82"/>
  <c r="AE129" i="82"/>
  <c r="AF129" i="82"/>
  <c r="AG129" i="82"/>
  <c r="AH129" i="82"/>
  <c r="AI129" i="82"/>
  <c r="AJ129" i="82"/>
  <c r="AK129" i="82"/>
  <c r="AL129" i="82"/>
  <c r="AM129" i="82"/>
  <c r="AN129" i="82"/>
  <c r="AO129" i="82"/>
  <c r="AP129" i="82"/>
  <c r="AQ129" i="82"/>
  <c r="AR129" i="82"/>
  <c r="AS129" i="82"/>
  <c r="AT129" i="82"/>
  <c r="AU129" i="82"/>
  <c r="AV129" i="82"/>
  <c r="AW129" i="82"/>
  <c r="AX129" i="82"/>
  <c r="AY129" i="82"/>
  <c r="AZ129" i="82"/>
  <c r="B128" i="82"/>
  <c r="C128" i="82"/>
  <c r="D128" i="82"/>
  <c r="E128" i="82"/>
  <c r="F128" i="82"/>
  <c r="G128" i="82"/>
  <c r="H128" i="82"/>
  <c r="I128" i="82"/>
  <c r="J128" i="82"/>
  <c r="K128" i="82"/>
  <c r="L128" i="82"/>
  <c r="M128" i="82"/>
  <c r="N128" i="82"/>
  <c r="O128" i="82"/>
  <c r="P128" i="82"/>
  <c r="Q128" i="82"/>
  <c r="R128" i="82"/>
  <c r="S128" i="82"/>
  <c r="T128" i="82"/>
  <c r="U128" i="82"/>
  <c r="V128" i="82"/>
  <c r="W128" i="82"/>
  <c r="X128" i="82"/>
  <c r="Y128" i="82"/>
  <c r="Z128" i="82"/>
  <c r="AA128" i="82"/>
  <c r="AB128" i="82"/>
  <c r="AC128" i="82"/>
  <c r="AD128" i="82"/>
  <c r="AE128" i="82"/>
  <c r="AF128" i="82"/>
  <c r="AG128" i="82"/>
  <c r="AH128" i="82"/>
  <c r="AI128" i="82"/>
  <c r="AJ128" i="82"/>
  <c r="AK128" i="82"/>
  <c r="AL128" i="82"/>
  <c r="AM128" i="82"/>
  <c r="AN128" i="82"/>
  <c r="AO128" i="82"/>
  <c r="AP128" i="82"/>
  <c r="AQ128" i="82"/>
  <c r="AR128" i="82"/>
  <c r="AS128" i="82"/>
  <c r="AT128" i="82"/>
  <c r="AU128" i="82"/>
  <c r="AV128" i="82"/>
  <c r="AW128" i="82"/>
  <c r="AX128" i="82"/>
  <c r="AY128" i="82"/>
  <c r="AZ128" i="82"/>
  <c r="B127" i="82"/>
  <c r="C127" i="82"/>
  <c r="D127" i="82"/>
  <c r="E127" i="82"/>
  <c r="F127" i="82"/>
  <c r="G127" i="82"/>
  <c r="H127" i="82"/>
  <c r="I127" i="82"/>
  <c r="J127" i="82"/>
  <c r="K127" i="82"/>
  <c r="L127" i="82"/>
  <c r="M127" i="82"/>
  <c r="N127" i="82"/>
  <c r="O127" i="82"/>
  <c r="P127" i="82"/>
  <c r="Q127" i="82"/>
  <c r="R127" i="82"/>
  <c r="S127" i="82"/>
  <c r="T127" i="82"/>
  <c r="U127" i="82"/>
  <c r="V127" i="82"/>
  <c r="W127" i="82"/>
  <c r="X127" i="82"/>
  <c r="Y127" i="82"/>
  <c r="Z127" i="82"/>
  <c r="AA127" i="82"/>
  <c r="AB127" i="82"/>
  <c r="AC127" i="82"/>
  <c r="AD127" i="82"/>
  <c r="AE127" i="82"/>
  <c r="AF127" i="82"/>
  <c r="AG127" i="82"/>
  <c r="AH127" i="82"/>
  <c r="AI127" i="82"/>
  <c r="AJ127" i="82"/>
  <c r="AK127" i="82"/>
  <c r="AL127" i="82"/>
  <c r="AM127" i="82"/>
  <c r="AN127" i="82"/>
  <c r="AO127" i="82"/>
  <c r="AP127" i="82"/>
  <c r="AQ127" i="82"/>
  <c r="AR127" i="82"/>
  <c r="AS127" i="82"/>
  <c r="AT127" i="82"/>
  <c r="AU127" i="82"/>
  <c r="AV127" i="82"/>
  <c r="AW127" i="82"/>
  <c r="AX127" i="82"/>
  <c r="AY127" i="82"/>
  <c r="AZ127" i="82"/>
  <c r="B126" i="82"/>
  <c r="C126" i="82"/>
  <c r="D126" i="82"/>
  <c r="E126" i="82"/>
  <c r="F126" i="82"/>
  <c r="G126" i="82"/>
  <c r="H126" i="82"/>
  <c r="I126" i="82"/>
  <c r="J126" i="82"/>
  <c r="K126" i="82"/>
  <c r="L126" i="82"/>
  <c r="M126" i="82"/>
  <c r="N126" i="82"/>
  <c r="O126" i="82"/>
  <c r="P126" i="82"/>
  <c r="Q126" i="82"/>
  <c r="R126" i="82"/>
  <c r="S126" i="82"/>
  <c r="T126" i="82"/>
  <c r="U126" i="82"/>
  <c r="V126" i="82"/>
  <c r="W126" i="82"/>
  <c r="X126" i="82"/>
  <c r="Y126" i="82"/>
  <c r="Z126" i="82"/>
  <c r="AA126" i="82"/>
  <c r="AB126" i="82"/>
  <c r="AC126" i="82"/>
  <c r="AD126" i="82"/>
  <c r="AE126" i="82"/>
  <c r="AF126" i="82"/>
  <c r="AG126" i="82"/>
  <c r="AH126" i="82"/>
  <c r="AI126" i="82"/>
  <c r="AJ126" i="82"/>
  <c r="AK126" i="82"/>
  <c r="AL126" i="82"/>
  <c r="AM126" i="82"/>
  <c r="AN126" i="82"/>
  <c r="AO126" i="82"/>
  <c r="AP126" i="82"/>
  <c r="AQ126" i="82"/>
  <c r="AR126" i="82"/>
  <c r="AS126" i="82"/>
  <c r="AT126" i="82"/>
  <c r="AU126" i="82"/>
  <c r="AV126" i="82"/>
  <c r="AW126" i="82"/>
  <c r="AX126" i="82"/>
  <c r="AY126" i="82"/>
  <c r="AZ126" i="82"/>
  <c r="B125" i="82"/>
  <c r="C125" i="82"/>
  <c r="BC125" i="82" s="1"/>
  <c r="D125" i="82"/>
  <c r="E125" i="82"/>
  <c r="F125" i="82"/>
  <c r="G125" i="82"/>
  <c r="H125" i="82"/>
  <c r="I125" i="82"/>
  <c r="J125" i="82"/>
  <c r="K125" i="82"/>
  <c r="L125" i="82"/>
  <c r="M125" i="82"/>
  <c r="N125" i="82"/>
  <c r="O125" i="82"/>
  <c r="P125" i="82"/>
  <c r="Q125" i="82"/>
  <c r="R125" i="82"/>
  <c r="S125" i="82"/>
  <c r="T125" i="82"/>
  <c r="U125" i="82"/>
  <c r="V125" i="82"/>
  <c r="W125" i="82"/>
  <c r="X125" i="82"/>
  <c r="Y125" i="82"/>
  <c r="Z125" i="82"/>
  <c r="AA125" i="82"/>
  <c r="AB125" i="82"/>
  <c r="AC125" i="82"/>
  <c r="AD125" i="82"/>
  <c r="AE125" i="82"/>
  <c r="AF125" i="82"/>
  <c r="AG125" i="82"/>
  <c r="AH125" i="82"/>
  <c r="AI125" i="82"/>
  <c r="AJ125" i="82"/>
  <c r="AK125" i="82"/>
  <c r="AL125" i="82"/>
  <c r="AM125" i="82"/>
  <c r="AN125" i="82"/>
  <c r="AO125" i="82"/>
  <c r="AP125" i="82"/>
  <c r="AQ125" i="82"/>
  <c r="AR125" i="82"/>
  <c r="AS125" i="82"/>
  <c r="AT125" i="82"/>
  <c r="AU125" i="82"/>
  <c r="AV125" i="82"/>
  <c r="AW125" i="82"/>
  <c r="AX125" i="82"/>
  <c r="AY125" i="82"/>
  <c r="AZ125" i="82"/>
  <c r="B124" i="82"/>
  <c r="C124" i="82"/>
  <c r="D124" i="82"/>
  <c r="E124" i="82"/>
  <c r="F124" i="82"/>
  <c r="G124" i="82"/>
  <c r="H124" i="82"/>
  <c r="I124" i="82"/>
  <c r="J124" i="82"/>
  <c r="K124" i="82"/>
  <c r="L124" i="82"/>
  <c r="M124" i="82"/>
  <c r="N124" i="82"/>
  <c r="O124" i="82"/>
  <c r="P124" i="82"/>
  <c r="Q124" i="82"/>
  <c r="R124" i="82"/>
  <c r="S124" i="82"/>
  <c r="T124" i="82"/>
  <c r="U124" i="82"/>
  <c r="V124" i="82"/>
  <c r="W124" i="82"/>
  <c r="X124" i="82"/>
  <c r="Y124" i="82"/>
  <c r="Z124" i="82"/>
  <c r="AA124" i="82"/>
  <c r="AB124" i="82"/>
  <c r="AC124" i="82"/>
  <c r="AD124" i="82"/>
  <c r="AE124" i="82"/>
  <c r="AF124" i="82"/>
  <c r="AG124" i="82"/>
  <c r="AH124" i="82"/>
  <c r="AI124" i="82"/>
  <c r="AJ124" i="82"/>
  <c r="AK124" i="82"/>
  <c r="AL124" i="82"/>
  <c r="AM124" i="82"/>
  <c r="AN124" i="82"/>
  <c r="AO124" i="82"/>
  <c r="AP124" i="82"/>
  <c r="AQ124" i="82"/>
  <c r="AR124" i="82"/>
  <c r="AS124" i="82"/>
  <c r="AT124" i="82"/>
  <c r="AU124" i="82"/>
  <c r="AV124" i="82"/>
  <c r="AW124" i="82"/>
  <c r="AX124" i="82"/>
  <c r="AY124" i="82"/>
  <c r="AZ124" i="82"/>
  <c r="B123" i="82"/>
  <c r="C123" i="82"/>
  <c r="D123" i="82"/>
  <c r="E123" i="82"/>
  <c r="F123" i="82"/>
  <c r="G123" i="82"/>
  <c r="H123" i="82"/>
  <c r="I123" i="82"/>
  <c r="J123" i="82"/>
  <c r="K123" i="82"/>
  <c r="L123" i="82"/>
  <c r="M123" i="82"/>
  <c r="N123" i="82"/>
  <c r="O123" i="82"/>
  <c r="P123" i="82"/>
  <c r="Q123" i="82"/>
  <c r="R123" i="82"/>
  <c r="S123" i="82"/>
  <c r="T123" i="82"/>
  <c r="U123" i="82"/>
  <c r="V123" i="82"/>
  <c r="W123" i="82"/>
  <c r="X123" i="82"/>
  <c r="Y123" i="82"/>
  <c r="Z123" i="82"/>
  <c r="AA123" i="82"/>
  <c r="AB123" i="82"/>
  <c r="AC123" i="82"/>
  <c r="AD123" i="82"/>
  <c r="AE123" i="82"/>
  <c r="AF123" i="82"/>
  <c r="AG123" i="82"/>
  <c r="AH123" i="82"/>
  <c r="AI123" i="82"/>
  <c r="AJ123" i="82"/>
  <c r="AK123" i="82"/>
  <c r="AL123" i="82"/>
  <c r="AM123" i="82"/>
  <c r="AN123" i="82"/>
  <c r="AO123" i="82"/>
  <c r="AP123" i="82"/>
  <c r="AQ123" i="82"/>
  <c r="AR123" i="82"/>
  <c r="AS123" i="82"/>
  <c r="AT123" i="82"/>
  <c r="AU123" i="82"/>
  <c r="AV123" i="82"/>
  <c r="AW123" i="82"/>
  <c r="AX123" i="82"/>
  <c r="AY123" i="82"/>
  <c r="AZ123" i="82"/>
  <c r="B122" i="82"/>
  <c r="C122" i="82"/>
  <c r="D122" i="82"/>
  <c r="E122" i="82"/>
  <c r="F122" i="82"/>
  <c r="G122" i="82"/>
  <c r="H122" i="82"/>
  <c r="I122" i="82"/>
  <c r="J122" i="82"/>
  <c r="K122" i="82"/>
  <c r="L122" i="82"/>
  <c r="M122" i="82"/>
  <c r="N122" i="82"/>
  <c r="O122" i="82"/>
  <c r="P122" i="82"/>
  <c r="Q122" i="82"/>
  <c r="R122" i="82"/>
  <c r="S122" i="82"/>
  <c r="T122" i="82"/>
  <c r="U122" i="82"/>
  <c r="V122" i="82"/>
  <c r="W122" i="82"/>
  <c r="X122" i="82"/>
  <c r="Y122" i="82"/>
  <c r="Z122" i="82"/>
  <c r="AA122" i="82"/>
  <c r="AB122" i="82"/>
  <c r="AC122" i="82"/>
  <c r="AD122" i="82"/>
  <c r="AE122" i="82"/>
  <c r="AF122" i="82"/>
  <c r="AG122" i="82"/>
  <c r="AH122" i="82"/>
  <c r="AI122" i="82"/>
  <c r="AJ122" i="82"/>
  <c r="AK122" i="82"/>
  <c r="AL122" i="82"/>
  <c r="AM122" i="82"/>
  <c r="AN122" i="82"/>
  <c r="AO122" i="82"/>
  <c r="AP122" i="82"/>
  <c r="AQ122" i="82"/>
  <c r="AR122" i="82"/>
  <c r="AS122" i="82"/>
  <c r="AT122" i="82"/>
  <c r="AU122" i="82"/>
  <c r="AV122" i="82"/>
  <c r="AW122" i="82"/>
  <c r="AX122" i="82"/>
  <c r="AY122" i="82"/>
  <c r="AZ122" i="82"/>
  <c r="B121" i="82"/>
  <c r="C121" i="82"/>
  <c r="D121" i="82"/>
  <c r="E121" i="82"/>
  <c r="F121" i="82"/>
  <c r="G121" i="82"/>
  <c r="H121" i="82"/>
  <c r="I121" i="82"/>
  <c r="J121" i="82"/>
  <c r="K121" i="82"/>
  <c r="L121" i="82"/>
  <c r="M121" i="82"/>
  <c r="N121" i="82"/>
  <c r="O121" i="82"/>
  <c r="P121" i="82"/>
  <c r="Q121" i="82"/>
  <c r="R121" i="82"/>
  <c r="S121" i="82"/>
  <c r="T121" i="82"/>
  <c r="U121" i="82"/>
  <c r="V121" i="82"/>
  <c r="W121" i="82"/>
  <c r="X121" i="82"/>
  <c r="Y121" i="82"/>
  <c r="Z121" i="82"/>
  <c r="AA121" i="82"/>
  <c r="AB121" i="82"/>
  <c r="AC121" i="82"/>
  <c r="AD121" i="82"/>
  <c r="AE121" i="82"/>
  <c r="AF121" i="82"/>
  <c r="AG121" i="82"/>
  <c r="AH121" i="82"/>
  <c r="AI121" i="82"/>
  <c r="AJ121" i="82"/>
  <c r="AK121" i="82"/>
  <c r="AL121" i="82"/>
  <c r="AM121" i="82"/>
  <c r="AN121" i="82"/>
  <c r="AO121" i="82"/>
  <c r="AP121" i="82"/>
  <c r="AQ121" i="82"/>
  <c r="AR121" i="82"/>
  <c r="AS121" i="82"/>
  <c r="AT121" i="82"/>
  <c r="AU121" i="82"/>
  <c r="AV121" i="82"/>
  <c r="AW121" i="82"/>
  <c r="AX121" i="82"/>
  <c r="AY121" i="82"/>
  <c r="AZ121" i="82"/>
  <c r="B120" i="82"/>
  <c r="C120" i="82"/>
  <c r="D120" i="82"/>
  <c r="E120" i="82"/>
  <c r="F120" i="82"/>
  <c r="G120" i="82"/>
  <c r="H120" i="82"/>
  <c r="I120" i="82"/>
  <c r="J120" i="82"/>
  <c r="K120" i="82"/>
  <c r="L120" i="82"/>
  <c r="M120" i="82"/>
  <c r="N120" i="82"/>
  <c r="O120" i="82"/>
  <c r="P120" i="82"/>
  <c r="Q120" i="82"/>
  <c r="R120" i="82"/>
  <c r="S120" i="82"/>
  <c r="T120" i="82"/>
  <c r="U120" i="82"/>
  <c r="V120" i="82"/>
  <c r="W120" i="82"/>
  <c r="X120" i="82"/>
  <c r="Y120" i="82"/>
  <c r="Z120" i="82"/>
  <c r="AA120" i="82"/>
  <c r="AB120" i="82"/>
  <c r="AC120" i="82"/>
  <c r="AD120" i="82"/>
  <c r="AE120" i="82"/>
  <c r="AF120" i="82"/>
  <c r="AG120" i="82"/>
  <c r="AH120" i="82"/>
  <c r="AI120" i="82"/>
  <c r="AJ120" i="82"/>
  <c r="AK120" i="82"/>
  <c r="AL120" i="82"/>
  <c r="AM120" i="82"/>
  <c r="AN120" i="82"/>
  <c r="AO120" i="82"/>
  <c r="AP120" i="82"/>
  <c r="AQ120" i="82"/>
  <c r="AR120" i="82"/>
  <c r="AS120" i="82"/>
  <c r="AT120" i="82"/>
  <c r="AU120" i="82"/>
  <c r="AV120" i="82"/>
  <c r="AW120" i="82"/>
  <c r="AX120" i="82"/>
  <c r="AY120" i="82"/>
  <c r="AZ120" i="82"/>
  <c r="B119" i="82"/>
  <c r="C119" i="82"/>
  <c r="D119" i="82"/>
  <c r="E119" i="82"/>
  <c r="F119" i="82"/>
  <c r="G119" i="82"/>
  <c r="H119" i="82"/>
  <c r="I119" i="82"/>
  <c r="J119" i="82"/>
  <c r="K119" i="82"/>
  <c r="L119" i="82"/>
  <c r="M119" i="82"/>
  <c r="N119" i="82"/>
  <c r="O119" i="82"/>
  <c r="P119" i="82"/>
  <c r="Q119" i="82"/>
  <c r="R119" i="82"/>
  <c r="S119" i="82"/>
  <c r="T119" i="82"/>
  <c r="U119" i="82"/>
  <c r="V119" i="82"/>
  <c r="W119" i="82"/>
  <c r="X119" i="82"/>
  <c r="Y119" i="82"/>
  <c r="Z119" i="82"/>
  <c r="AA119" i="82"/>
  <c r="AB119" i="82"/>
  <c r="AC119" i="82"/>
  <c r="AD119" i="82"/>
  <c r="AE119" i="82"/>
  <c r="AF119" i="82"/>
  <c r="AG119" i="82"/>
  <c r="AH119" i="82"/>
  <c r="AI119" i="82"/>
  <c r="AJ119" i="82"/>
  <c r="AK119" i="82"/>
  <c r="AL119" i="82"/>
  <c r="AM119" i="82"/>
  <c r="AN119" i="82"/>
  <c r="AO119" i="82"/>
  <c r="AP119" i="82"/>
  <c r="AQ119" i="82"/>
  <c r="AR119" i="82"/>
  <c r="AS119" i="82"/>
  <c r="AT119" i="82"/>
  <c r="AU119" i="82"/>
  <c r="AV119" i="82"/>
  <c r="AW119" i="82"/>
  <c r="AX119" i="82"/>
  <c r="AY119" i="82"/>
  <c r="AZ119" i="82"/>
  <c r="B118" i="82"/>
  <c r="C118" i="82"/>
  <c r="D118" i="82"/>
  <c r="E118" i="82"/>
  <c r="F118" i="82"/>
  <c r="G118" i="82"/>
  <c r="H118" i="82"/>
  <c r="I118" i="82"/>
  <c r="J118" i="82"/>
  <c r="K118" i="82"/>
  <c r="L118" i="82"/>
  <c r="M118" i="82"/>
  <c r="N118" i="82"/>
  <c r="O118" i="82"/>
  <c r="P118" i="82"/>
  <c r="Q118" i="82"/>
  <c r="R118" i="82"/>
  <c r="S118" i="82"/>
  <c r="T118" i="82"/>
  <c r="U118" i="82"/>
  <c r="V118" i="82"/>
  <c r="W118" i="82"/>
  <c r="X118" i="82"/>
  <c r="Y118" i="82"/>
  <c r="Z118" i="82"/>
  <c r="AA118" i="82"/>
  <c r="AB118" i="82"/>
  <c r="AC118" i="82"/>
  <c r="AD118" i="82"/>
  <c r="AE118" i="82"/>
  <c r="AF118" i="82"/>
  <c r="AG118" i="82"/>
  <c r="AH118" i="82"/>
  <c r="AI118" i="82"/>
  <c r="AJ118" i="82"/>
  <c r="AK118" i="82"/>
  <c r="AL118" i="82"/>
  <c r="AM118" i="82"/>
  <c r="AN118" i="82"/>
  <c r="AO118" i="82"/>
  <c r="AP118" i="82"/>
  <c r="AQ118" i="82"/>
  <c r="AR118" i="82"/>
  <c r="AS118" i="82"/>
  <c r="AT118" i="82"/>
  <c r="AU118" i="82"/>
  <c r="AV118" i="82"/>
  <c r="AW118" i="82"/>
  <c r="AX118" i="82"/>
  <c r="AY118" i="82"/>
  <c r="AZ118" i="82"/>
  <c r="B117" i="82"/>
  <c r="C117" i="82"/>
  <c r="D117" i="82"/>
  <c r="E117" i="82"/>
  <c r="F117" i="82"/>
  <c r="G117" i="82"/>
  <c r="H117" i="82"/>
  <c r="I117" i="82"/>
  <c r="J117" i="82"/>
  <c r="K117" i="82"/>
  <c r="L117" i="82"/>
  <c r="M117" i="82"/>
  <c r="N117" i="82"/>
  <c r="O117" i="82"/>
  <c r="P117" i="82"/>
  <c r="Q117" i="82"/>
  <c r="R117" i="82"/>
  <c r="S117" i="82"/>
  <c r="T117" i="82"/>
  <c r="U117" i="82"/>
  <c r="V117" i="82"/>
  <c r="W117" i="82"/>
  <c r="X117" i="82"/>
  <c r="Y117" i="82"/>
  <c r="Z117" i="82"/>
  <c r="AA117" i="82"/>
  <c r="AB117" i="82"/>
  <c r="AC117" i="82"/>
  <c r="AD117" i="82"/>
  <c r="AE117" i="82"/>
  <c r="AF117" i="82"/>
  <c r="AG117" i="82"/>
  <c r="AH117" i="82"/>
  <c r="AI117" i="82"/>
  <c r="AJ117" i="82"/>
  <c r="AK117" i="82"/>
  <c r="AL117" i="82"/>
  <c r="AM117" i="82"/>
  <c r="AN117" i="82"/>
  <c r="AO117" i="82"/>
  <c r="AP117" i="82"/>
  <c r="AQ117" i="82"/>
  <c r="AR117" i="82"/>
  <c r="AS117" i="82"/>
  <c r="AT117" i="82"/>
  <c r="AU117" i="82"/>
  <c r="AV117" i="82"/>
  <c r="AW117" i="82"/>
  <c r="AX117" i="82"/>
  <c r="AY117" i="82"/>
  <c r="AZ117" i="82"/>
  <c r="B116" i="82"/>
  <c r="C116" i="82"/>
  <c r="D116" i="82"/>
  <c r="E116" i="82"/>
  <c r="F116" i="82"/>
  <c r="G116" i="82"/>
  <c r="H116" i="82"/>
  <c r="I116" i="82"/>
  <c r="J116" i="82"/>
  <c r="K116" i="82"/>
  <c r="L116" i="82"/>
  <c r="M116" i="82"/>
  <c r="N116" i="82"/>
  <c r="O116" i="82"/>
  <c r="P116" i="82"/>
  <c r="Q116" i="82"/>
  <c r="R116" i="82"/>
  <c r="S116" i="82"/>
  <c r="T116" i="82"/>
  <c r="U116" i="82"/>
  <c r="V116" i="82"/>
  <c r="W116" i="82"/>
  <c r="X116" i="82"/>
  <c r="Y116" i="82"/>
  <c r="Z116" i="82"/>
  <c r="AA116" i="82"/>
  <c r="AB116" i="82"/>
  <c r="AC116" i="82"/>
  <c r="AD116" i="82"/>
  <c r="AE116" i="82"/>
  <c r="AF116" i="82"/>
  <c r="AG116" i="82"/>
  <c r="AH116" i="82"/>
  <c r="AI116" i="82"/>
  <c r="AJ116" i="82"/>
  <c r="AK116" i="82"/>
  <c r="AL116" i="82"/>
  <c r="AM116" i="82"/>
  <c r="AN116" i="82"/>
  <c r="AO116" i="82"/>
  <c r="AP116" i="82"/>
  <c r="AQ116" i="82"/>
  <c r="AR116" i="82"/>
  <c r="AS116" i="82"/>
  <c r="AT116" i="82"/>
  <c r="AU116" i="82"/>
  <c r="AV116" i="82"/>
  <c r="AW116" i="82"/>
  <c r="AX116" i="82"/>
  <c r="AY116" i="82"/>
  <c r="AZ116" i="82"/>
  <c r="B115" i="82"/>
  <c r="C115" i="82"/>
  <c r="D115" i="82"/>
  <c r="E115" i="82"/>
  <c r="F115" i="82"/>
  <c r="G115" i="82"/>
  <c r="H115" i="82"/>
  <c r="I115" i="82"/>
  <c r="J115" i="82"/>
  <c r="K115" i="82"/>
  <c r="L115" i="82"/>
  <c r="M115" i="82"/>
  <c r="N115" i="82"/>
  <c r="O115" i="82"/>
  <c r="P115" i="82"/>
  <c r="Q115" i="82"/>
  <c r="R115" i="82"/>
  <c r="S115" i="82"/>
  <c r="T115" i="82"/>
  <c r="U115" i="82"/>
  <c r="V115" i="82"/>
  <c r="W115" i="82"/>
  <c r="X115" i="82"/>
  <c r="Y115" i="82"/>
  <c r="Z115" i="82"/>
  <c r="AA115" i="82"/>
  <c r="AB115" i="82"/>
  <c r="AC115" i="82"/>
  <c r="AD115" i="82"/>
  <c r="AE115" i="82"/>
  <c r="AF115" i="82"/>
  <c r="AG115" i="82"/>
  <c r="AH115" i="82"/>
  <c r="AI115" i="82"/>
  <c r="AJ115" i="82"/>
  <c r="AK115" i="82"/>
  <c r="AL115" i="82"/>
  <c r="AM115" i="82"/>
  <c r="AN115" i="82"/>
  <c r="AO115" i="82"/>
  <c r="AP115" i="82"/>
  <c r="AQ115" i="82"/>
  <c r="AR115" i="82"/>
  <c r="AS115" i="82"/>
  <c r="AT115" i="82"/>
  <c r="AU115" i="82"/>
  <c r="AV115" i="82"/>
  <c r="AW115" i="82"/>
  <c r="AX115" i="82"/>
  <c r="AY115" i="82"/>
  <c r="AZ115" i="82"/>
  <c r="B114" i="82"/>
  <c r="C114" i="82"/>
  <c r="D114" i="82"/>
  <c r="E114" i="82"/>
  <c r="F114" i="82"/>
  <c r="G114" i="82"/>
  <c r="H114" i="82"/>
  <c r="I114" i="82"/>
  <c r="J114" i="82"/>
  <c r="K114" i="82"/>
  <c r="L114" i="82"/>
  <c r="M114" i="82"/>
  <c r="N114" i="82"/>
  <c r="O114" i="82"/>
  <c r="P114" i="82"/>
  <c r="Q114" i="82"/>
  <c r="R114" i="82"/>
  <c r="S114" i="82"/>
  <c r="T114" i="82"/>
  <c r="U114" i="82"/>
  <c r="V114" i="82"/>
  <c r="W114" i="82"/>
  <c r="X114" i="82"/>
  <c r="Y114" i="82"/>
  <c r="Z114" i="82"/>
  <c r="AA114" i="82"/>
  <c r="AB114" i="82"/>
  <c r="AC114" i="82"/>
  <c r="AD114" i="82"/>
  <c r="AE114" i="82"/>
  <c r="AF114" i="82"/>
  <c r="AG114" i="82"/>
  <c r="AH114" i="82"/>
  <c r="AI114" i="82"/>
  <c r="AJ114" i="82"/>
  <c r="AK114" i="82"/>
  <c r="AL114" i="82"/>
  <c r="AM114" i="82"/>
  <c r="AN114" i="82"/>
  <c r="AO114" i="82"/>
  <c r="AP114" i="82"/>
  <c r="AQ114" i="82"/>
  <c r="AR114" i="82"/>
  <c r="AS114" i="82"/>
  <c r="AT114" i="82"/>
  <c r="AU114" i="82"/>
  <c r="AV114" i="82"/>
  <c r="AW114" i="82"/>
  <c r="AX114" i="82"/>
  <c r="AY114" i="82"/>
  <c r="AZ114" i="82"/>
  <c r="B113" i="82"/>
  <c r="C113" i="82"/>
  <c r="D113" i="82"/>
  <c r="E113" i="82"/>
  <c r="F113" i="82"/>
  <c r="G113" i="82"/>
  <c r="H113" i="82"/>
  <c r="I113" i="82"/>
  <c r="J113" i="82"/>
  <c r="K113" i="82"/>
  <c r="L113" i="82"/>
  <c r="M113" i="82"/>
  <c r="N113" i="82"/>
  <c r="O113" i="82"/>
  <c r="P113" i="82"/>
  <c r="Q113" i="82"/>
  <c r="R113" i="82"/>
  <c r="S113" i="82"/>
  <c r="T113" i="82"/>
  <c r="U113" i="82"/>
  <c r="V113" i="82"/>
  <c r="W113" i="82"/>
  <c r="X113" i="82"/>
  <c r="Y113" i="82"/>
  <c r="Z113" i="82"/>
  <c r="AA113" i="82"/>
  <c r="AB113" i="82"/>
  <c r="AC113" i="82"/>
  <c r="AD113" i="82"/>
  <c r="AE113" i="82"/>
  <c r="AF113" i="82"/>
  <c r="AG113" i="82"/>
  <c r="AH113" i="82"/>
  <c r="AI113" i="82"/>
  <c r="AJ113" i="82"/>
  <c r="AK113" i="82"/>
  <c r="AL113" i="82"/>
  <c r="AM113" i="82"/>
  <c r="AN113" i="82"/>
  <c r="AO113" i="82"/>
  <c r="AP113" i="82"/>
  <c r="AQ113" i="82"/>
  <c r="AR113" i="82"/>
  <c r="AS113" i="82"/>
  <c r="AT113" i="82"/>
  <c r="AU113" i="82"/>
  <c r="AV113" i="82"/>
  <c r="AW113" i="82"/>
  <c r="AX113" i="82"/>
  <c r="AY113" i="82"/>
  <c r="AZ113" i="82"/>
  <c r="B112" i="82"/>
  <c r="C112" i="82"/>
  <c r="D112" i="82"/>
  <c r="E112" i="82"/>
  <c r="F112" i="82"/>
  <c r="G112" i="82"/>
  <c r="H112" i="82"/>
  <c r="I112" i="82"/>
  <c r="J112" i="82"/>
  <c r="K112" i="82"/>
  <c r="L112" i="82"/>
  <c r="M112" i="82"/>
  <c r="N112" i="82"/>
  <c r="O112" i="82"/>
  <c r="P112" i="82"/>
  <c r="Q112" i="82"/>
  <c r="R112" i="82"/>
  <c r="S112" i="82"/>
  <c r="T112" i="82"/>
  <c r="U112" i="82"/>
  <c r="V112" i="82"/>
  <c r="W112" i="82"/>
  <c r="X112" i="82"/>
  <c r="Y112" i="82"/>
  <c r="Z112" i="82"/>
  <c r="AA112" i="82"/>
  <c r="AB112" i="82"/>
  <c r="AC112" i="82"/>
  <c r="AD112" i="82"/>
  <c r="AE112" i="82"/>
  <c r="AF112" i="82"/>
  <c r="AG112" i="82"/>
  <c r="AH112" i="82"/>
  <c r="AI112" i="82"/>
  <c r="AJ112" i="82"/>
  <c r="AK112" i="82"/>
  <c r="AL112" i="82"/>
  <c r="AM112" i="82"/>
  <c r="AN112" i="82"/>
  <c r="AO112" i="82"/>
  <c r="AP112" i="82"/>
  <c r="AQ112" i="82"/>
  <c r="AR112" i="82"/>
  <c r="AS112" i="82"/>
  <c r="AT112" i="82"/>
  <c r="AU112" i="82"/>
  <c r="AV112" i="82"/>
  <c r="AW112" i="82"/>
  <c r="AX112" i="82"/>
  <c r="AY112" i="82"/>
  <c r="AZ112" i="82"/>
  <c r="B111" i="82"/>
  <c r="C111" i="82"/>
  <c r="D111" i="82"/>
  <c r="E111" i="82"/>
  <c r="F111" i="82"/>
  <c r="G111" i="82"/>
  <c r="H111" i="82"/>
  <c r="I111" i="82"/>
  <c r="J111" i="82"/>
  <c r="K111" i="82"/>
  <c r="L111" i="82"/>
  <c r="M111" i="82"/>
  <c r="N111" i="82"/>
  <c r="O111" i="82"/>
  <c r="P111" i="82"/>
  <c r="Q111" i="82"/>
  <c r="R111" i="82"/>
  <c r="S111" i="82"/>
  <c r="T111" i="82"/>
  <c r="U111" i="82"/>
  <c r="V111" i="82"/>
  <c r="W111" i="82"/>
  <c r="X111" i="82"/>
  <c r="Y111" i="82"/>
  <c r="Z111" i="82"/>
  <c r="AA111" i="82"/>
  <c r="AB111" i="82"/>
  <c r="AC111" i="82"/>
  <c r="AD111" i="82"/>
  <c r="AE111" i="82"/>
  <c r="AF111" i="82"/>
  <c r="AG111" i="82"/>
  <c r="AH111" i="82"/>
  <c r="AI111" i="82"/>
  <c r="AJ111" i="82"/>
  <c r="AK111" i="82"/>
  <c r="AL111" i="82"/>
  <c r="AM111" i="82"/>
  <c r="AN111" i="82"/>
  <c r="AO111" i="82"/>
  <c r="AP111" i="82"/>
  <c r="AQ111" i="82"/>
  <c r="AR111" i="82"/>
  <c r="AS111" i="82"/>
  <c r="AT111" i="82"/>
  <c r="AU111" i="82"/>
  <c r="AV111" i="82"/>
  <c r="AW111" i="82"/>
  <c r="AX111" i="82"/>
  <c r="AY111" i="82"/>
  <c r="AZ111" i="82"/>
  <c r="B110" i="82"/>
  <c r="C110" i="82"/>
  <c r="D110" i="82"/>
  <c r="E110" i="82"/>
  <c r="F110" i="82"/>
  <c r="G110" i="82"/>
  <c r="H110" i="82"/>
  <c r="I110" i="82"/>
  <c r="J110" i="82"/>
  <c r="K110" i="82"/>
  <c r="L110" i="82"/>
  <c r="M110" i="82"/>
  <c r="N110" i="82"/>
  <c r="O110" i="82"/>
  <c r="P110" i="82"/>
  <c r="Q110" i="82"/>
  <c r="R110" i="82"/>
  <c r="S110" i="82"/>
  <c r="T110" i="82"/>
  <c r="U110" i="82"/>
  <c r="V110" i="82"/>
  <c r="W110" i="82"/>
  <c r="X110" i="82"/>
  <c r="Y110" i="82"/>
  <c r="Z110" i="82"/>
  <c r="AA110" i="82"/>
  <c r="AB110" i="82"/>
  <c r="AC110" i="82"/>
  <c r="AD110" i="82"/>
  <c r="AE110" i="82"/>
  <c r="AF110" i="82"/>
  <c r="AG110" i="82"/>
  <c r="AH110" i="82"/>
  <c r="AI110" i="82"/>
  <c r="AJ110" i="82"/>
  <c r="AK110" i="82"/>
  <c r="AL110" i="82"/>
  <c r="AM110" i="82"/>
  <c r="AN110" i="82"/>
  <c r="AO110" i="82"/>
  <c r="AP110" i="82"/>
  <c r="AQ110" i="82"/>
  <c r="AR110" i="82"/>
  <c r="AS110" i="82"/>
  <c r="AT110" i="82"/>
  <c r="AU110" i="82"/>
  <c r="AV110" i="82"/>
  <c r="AW110" i="82"/>
  <c r="AX110" i="82"/>
  <c r="AY110" i="82"/>
  <c r="AZ110" i="82"/>
  <c r="B109" i="82"/>
  <c r="C109" i="82"/>
  <c r="D109" i="82"/>
  <c r="E109" i="82"/>
  <c r="F109" i="82"/>
  <c r="G109" i="82"/>
  <c r="H109" i="82"/>
  <c r="I109" i="82"/>
  <c r="J109" i="82"/>
  <c r="K109" i="82"/>
  <c r="L109" i="82"/>
  <c r="M109" i="82"/>
  <c r="N109" i="82"/>
  <c r="O109" i="82"/>
  <c r="P109" i="82"/>
  <c r="Q109" i="82"/>
  <c r="R109" i="82"/>
  <c r="S109" i="82"/>
  <c r="T109" i="82"/>
  <c r="U109" i="82"/>
  <c r="V109" i="82"/>
  <c r="W109" i="82"/>
  <c r="X109" i="82"/>
  <c r="Y109" i="82"/>
  <c r="Z109" i="82"/>
  <c r="AA109" i="82"/>
  <c r="AB109" i="82"/>
  <c r="AC109" i="82"/>
  <c r="AD109" i="82"/>
  <c r="AE109" i="82"/>
  <c r="AF109" i="82"/>
  <c r="AG109" i="82"/>
  <c r="AH109" i="82"/>
  <c r="AI109" i="82"/>
  <c r="AJ109" i="82"/>
  <c r="AK109" i="82"/>
  <c r="AL109" i="82"/>
  <c r="AM109" i="82"/>
  <c r="AN109" i="82"/>
  <c r="AO109" i="82"/>
  <c r="AP109" i="82"/>
  <c r="AQ109" i="82"/>
  <c r="AR109" i="82"/>
  <c r="AS109" i="82"/>
  <c r="AT109" i="82"/>
  <c r="AU109" i="82"/>
  <c r="AV109" i="82"/>
  <c r="AW109" i="82"/>
  <c r="AX109" i="82"/>
  <c r="AY109" i="82"/>
  <c r="AZ109" i="82"/>
  <c r="B108" i="82"/>
  <c r="C108" i="82"/>
  <c r="D108" i="82"/>
  <c r="E108" i="82"/>
  <c r="F108" i="82"/>
  <c r="G108" i="82"/>
  <c r="H108" i="82"/>
  <c r="I108" i="82"/>
  <c r="J108" i="82"/>
  <c r="K108" i="82"/>
  <c r="L108" i="82"/>
  <c r="M108" i="82"/>
  <c r="N108" i="82"/>
  <c r="O108" i="82"/>
  <c r="P108" i="82"/>
  <c r="Q108" i="82"/>
  <c r="R108" i="82"/>
  <c r="S108" i="82"/>
  <c r="T108" i="82"/>
  <c r="U108" i="82"/>
  <c r="V108" i="82"/>
  <c r="W108" i="82"/>
  <c r="X108" i="82"/>
  <c r="Y108" i="82"/>
  <c r="Z108" i="82"/>
  <c r="AA108" i="82"/>
  <c r="AB108" i="82"/>
  <c r="AC108" i="82"/>
  <c r="AD108" i="82"/>
  <c r="AE108" i="82"/>
  <c r="AF108" i="82"/>
  <c r="AG108" i="82"/>
  <c r="AH108" i="82"/>
  <c r="AI108" i="82"/>
  <c r="AJ108" i="82"/>
  <c r="AK108" i="82"/>
  <c r="AL108" i="82"/>
  <c r="AM108" i="82"/>
  <c r="AN108" i="82"/>
  <c r="AO108" i="82"/>
  <c r="AP108" i="82"/>
  <c r="AQ108" i="82"/>
  <c r="AR108" i="82"/>
  <c r="AS108" i="82"/>
  <c r="AT108" i="82"/>
  <c r="AU108" i="82"/>
  <c r="AV108" i="82"/>
  <c r="AW108" i="82"/>
  <c r="AX108" i="82"/>
  <c r="AY108" i="82"/>
  <c r="AZ108" i="82"/>
  <c r="B107" i="82"/>
  <c r="C107" i="82"/>
  <c r="D107" i="82"/>
  <c r="E107" i="82"/>
  <c r="F107" i="82"/>
  <c r="G107" i="82"/>
  <c r="H107" i="82"/>
  <c r="I107" i="82"/>
  <c r="J107" i="82"/>
  <c r="K107" i="82"/>
  <c r="L107" i="82"/>
  <c r="M107" i="82"/>
  <c r="N107" i="82"/>
  <c r="O107" i="82"/>
  <c r="P107" i="82"/>
  <c r="Q107" i="82"/>
  <c r="R107" i="82"/>
  <c r="S107" i="82"/>
  <c r="T107" i="82"/>
  <c r="U107" i="82"/>
  <c r="V107" i="82"/>
  <c r="W107" i="82"/>
  <c r="X107" i="82"/>
  <c r="Y107" i="82"/>
  <c r="Z107" i="82"/>
  <c r="AA107" i="82"/>
  <c r="AB107" i="82"/>
  <c r="AC107" i="82"/>
  <c r="AD107" i="82"/>
  <c r="AE107" i="82"/>
  <c r="AF107" i="82"/>
  <c r="AG107" i="82"/>
  <c r="AH107" i="82"/>
  <c r="AI107" i="82"/>
  <c r="AJ107" i="82"/>
  <c r="AK107" i="82"/>
  <c r="AL107" i="82"/>
  <c r="AM107" i="82"/>
  <c r="AN107" i="82"/>
  <c r="AO107" i="82"/>
  <c r="AP107" i="82"/>
  <c r="AQ107" i="82"/>
  <c r="AR107" i="82"/>
  <c r="AS107" i="82"/>
  <c r="AT107" i="82"/>
  <c r="AU107" i="82"/>
  <c r="AV107" i="82"/>
  <c r="AW107" i="82"/>
  <c r="AX107" i="82"/>
  <c r="AY107" i="82"/>
  <c r="AZ107" i="82"/>
  <c r="B106" i="82"/>
  <c r="C106" i="82"/>
  <c r="D106" i="82"/>
  <c r="E106" i="82"/>
  <c r="F106" i="82"/>
  <c r="G106" i="82"/>
  <c r="H106" i="82"/>
  <c r="I106" i="82"/>
  <c r="J106" i="82"/>
  <c r="K106" i="82"/>
  <c r="L106" i="82"/>
  <c r="M106" i="82"/>
  <c r="N106" i="82"/>
  <c r="O106" i="82"/>
  <c r="P106" i="82"/>
  <c r="Q106" i="82"/>
  <c r="R106" i="82"/>
  <c r="S106" i="82"/>
  <c r="T106" i="82"/>
  <c r="U106" i="82"/>
  <c r="V106" i="82"/>
  <c r="W106" i="82"/>
  <c r="X106" i="82"/>
  <c r="Y106" i="82"/>
  <c r="Z106" i="82"/>
  <c r="AA106" i="82"/>
  <c r="AB106" i="82"/>
  <c r="AC106" i="82"/>
  <c r="AD106" i="82"/>
  <c r="AE106" i="82"/>
  <c r="AF106" i="82"/>
  <c r="AG106" i="82"/>
  <c r="AH106" i="82"/>
  <c r="AI106" i="82"/>
  <c r="AJ106" i="82"/>
  <c r="AK106" i="82"/>
  <c r="AL106" i="82"/>
  <c r="AM106" i="82"/>
  <c r="AN106" i="82"/>
  <c r="AO106" i="82"/>
  <c r="AP106" i="82"/>
  <c r="AQ106" i="82"/>
  <c r="AR106" i="82"/>
  <c r="AS106" i="82"/>
  <c r="AT106" i="82"/>
  <c r="AU106" i="82"/>
  <c r="AV106" i="82"/>
  <c r="AW106" i="82"/>
  <c r="AX106" i="82"/>
  <c r="AY106" i="82"/>
  <c r="AZ106" i="82"/>
  <c r="B105" i="82"/>
  <c r="C105" i="82"/>
  <c r="D105" i="82"/>
  <c r="E105" i="82"/>
  <c r="F105" i="82"/>
  <c r="G105" i="82"/>
  <c r="H105" i="82"/>
  <c r="I105" i="82"/>
  <c r="J105" i="82"/>
  <c r="K105" i="82"/>
  <c r="L105" i="82"/>
  <c r="M105" i="82"/>
  <c r="N105" i="82"/>
  <c r="O105" i="82"/>
  <c r="P105" i="82"/>
  <c r="Q105" i="82"/>
  <c r="R105" i="82"/>
  <c r="S105" i="82"/>
  <c r="T105" i="82"/>
  <c r="U105" i="82"/>
  <c r="V105" i="82"/>
  <c r="W105" i="82"/>
  <c r="X105" i="82"/>
  <c r="Y105" i="82"/>
  <c r="Z105" i="82"/>
  <c r="AA105" i="82"/>
  <c r="AB105" i="82"/>
  <c r="AC105" i="82"/>
  <c r="AD105" i="82"/>
  <c r="AE105" i="82"/>
  <c r="AF105" i="82"/>
  <c r="AG105" i="82"/>
  <c r="AH105" i="82"/>
  <c r="AI105" i="82"/>
  <c r="AJ105" i="82"/>
  <c r="AK105" i="82"/>
  <c r="AL105" i="82"/>
  <c r="AM105" i="82"/>
  <c r="AN105" i="82"/>
  <c r="AO105" i="82"/>
  <c r="AP105" i="82"/>
  <c r="AQ105" i="82"/>
  <c r="AR105" i="82"/>
  <c r="AS105" i="82"/>
  <c r="AT105" i="82"/>
  <c r="AU105" i="82"/>
  <c r="AV105" i="82"/>
  <c r="AW105" i="82"/>
  <c r="AX105" i="82"/>
  <c r="AY105" i="82"/>
  <c r="AZ105" i="82"/>
  <c r="B104" i="82"/>
  <c r="C104" i="82"/>
  <c r="D104" i="82"/>
  <c r="E104" i="82"/>
  <c r="F104" i="82"/>
  <c r="G104" i="82"/>
  <c r="H104" i="82"/>
  <c r="I104" i="82"/>
  <c r="J104" i="82"/>
  <c r="K104" i="82"/>
  <c r="L104" i="82"/>
  <c r="M104" i="82"/>
  <c r="N104" i="82"/>
  <c r="O104" i="82"/>
  <c r="P104" i="82"/>
  <c r="Q104" i="82"/>
  <c r="R104" i="82"/>
  <c r="S104" i="82"/>
  <c r="T104" i="82"/>
  <c r="U104" i="82"/>
  <c r="V104" i="82"/>
  <c r="W104" i="82"/>
  <c r="X104" i="82"/>
  <c r="Y104" i="82"/>
  <c r="Z104" i="82"/>
  <c r="AA104" i="82"/>
  <c r="AB104" i="82"/>
  <c r="AC104" i="82"/>
  <c r="AD104" i="82"/>
  <c r="AE104" i="82"/>
  <c r="AF104" i="82"/>
  <c r="AG104" i="82"/>
  <c r="AH104" i="82"/>
  <c r="AI104" i="82"/>
  <c r="AJ104" i="82"/>
  <c r="AK104" i="82"/>
  <c r="AL104" i="82"/>
  <c r="AM104" i="82"/>
  <c r="AN104" i="82"/>
  <c r="AO104" i="82"/>
  <c r="AP104" i="82"/>
  <c r="AQ104" i="82"/>
  <c r="AR104" i="82"/>
  <c r="AS104" i="82"/>
  <c r="AT104" i="82"/>
  <c r="AU104" i="82"/>
  <c r="AV104" i="82"/>
  <c r="AW104" i="82"/>
  <c r="AX104" i="82"/>
  <c r="AY104" i="82"/>
  <c r="AZ104" i="82"/>
  <c r="B103" i="82"/>
  <c r="C103" i="82"/>
  <c r="D103" i="82"/>
  <c r="E103" i="82"/>
  <c r="F103" i="82"/>
  <c r="G103" i="82"/>
  <c r="H103" i="82"/>
  <c r="I103" i="82"/>
  <c r="J103" i="82"/>
  <c r="K103" i="82"/>
  <c r="L103" i="82"/>
  <c r="M103" i="82"/>
  <c r="N103" i="82"/>
  <c r="O103" i="82"/>
  <c r="P103" i="82"/>
  <c r="Q103" i="82"/>
  <c r="R103" i="82"/>
  <c r="S103" i="82"/>
  <c r="T103" i="82"/>
  <c r="U103" i="82"/>
  <c r="V103" i="82"/>
  <c r="W103" i="82"/>
  <c r="X103" i="82"/>
  <c r="Y103" i="82"/>
  <c r="Z103" i="82"/>
  <c r="AA103" i="82"/>
  <c r="AB103" i="82"/>
  <c r="AC103" i="82"/>
  <c r="AD103" i="82"/>
  <c r="AE103" i="82"/>
  <c r="AF103" i="82"/>
  <c r="AG103" i="82"/>
  <c r="AH103" i="82"/>
  <c r="AI103" i="82"/>
  <c r="AJ103" i="82"/>
  <c r="AK103" i="82"/>
  <c r="AL103" i="82"/>
  <c r="AM103" i="82"/>
  <c r="AN103" i="82"/>
  <c r="AO103" i="82"/>
  <c r="AP103" i="82"/>
  <c r="AQ103" i="82"/>
  <c r="AR103" i="82"/>
  <c r="AS103" i="82"/>
  <c r="AT103" i="82"/>
  <c r="AU103" i="82"/>
  <c r="AV103" i="82"/>
  <c r="AW103" i="82"/>
  <c r="AX103" i="82"/>
  <c r="AY103" i="82"/>
  <c r="AZ103" i="82"/>
  <c r="B102" i="82"/>
  <c r="C102" i="82"/>
  <c r="D102" i="82"/>
  <c r="E102" i="82"/>
  <c r="F102" i="82"/>
  <c r="G102" i="82"/>
  <c r="H102" i="82"/>
  <c r="I102" i="82"/>
  <c r="J102" i="82"/>
  <c r="K102" i="82"/>
  <c r="L102" i="82"/>
  <c r="M102" i="82"/>
  <c r="N102" i="82"/>
  <c r="O102" i="82"/>
  <c r="P102" i="82"/>
  <c r="Q102" i="82"/>
  <c r="R102" i="82"/>
  <c r="S102" i="82"/>
  <c r="T102" i="82"/>
  <c r="U102" i="82"/>
  <c r="V102" i="82"/>
  <c r="W102" i="82"/>
  <c r="X102" i="82"/>
  <c r="Y102" i="82"/>
  <c r="Z102" i="82"/>
  <c r="AA102" i="82"/>
  <c r="AB102" i="82"/>
  <c r="AC102" i="82"/>
  <c r="AD102" i="82"/>
  <c r="AE102" i="82"/>
  <c r="AF102" i="82"/>
  <c r="AG102" i="82"/>
  <c r="AH102" i="82"/>
  <c r="AI102" i="82"/>
  <c r="AJ102" i="82"/>
  <c r="AK102" i="82"/>
  <c r="AL102" i="82"/>
  <c r="AM102" i="82"/>
  <c r="AN102" i="82"/>
  <c r="AO102" i="82"/>
  <c r="AP102" i="82"/>
  <c r="AQ102" i="82"/>
  <c r="AR102" i="82"/>
  <c r="AS102" i="82"/>
  <c r="AT102" i="82"/>
  <c r="AU102" i="82"/>
  <c r="AV102" i="82"/>
  <c r="AW102" i="82"/>
  <c r="AX102" i="82"/>
  <c r="AY102" i="82"/>
  <c r="AZ102" i="82"/>
  <c r="B101" i="82"/>
  <c r="C101" i="82"/>
  <c r="D101" i="82"/>
  <c r="E101" i="82"/>
  <c r="F101" i="82"/>
  <c r="G101" i="82"/>
  <c r="H101" i="82"/>
  <c r="I101" i="82"/>
  <c r="J101" i="82"/>
  <c r="K101" i="82"/>
  <c r="L101" i="82"/>
  <c r="M101" i="82"/>
  <c r="N101" i="82"/>
  <c r="O101" i="82"/>
  <c r="P101" i="82"/>
  <c r="Q101" i="82"/>
  <c r="R101" i="82"/>
  <c r="S101" i="82"/>
  <c r="T101" i="82"/>
  <c r="U101" i="82"/>
  <c r="V101" i="82"/>
  <c r="W101" i="82"/>
  <c r="X101" i="82"/>
  <c r="Y101" i="82"/>
  <c r="Z101" i="82"/>
  <c r="AA101" i="82"/>
  <c r="AB101" i="82"/>
  <c r="AC101" i="82"/>
  <c r="AD101" i="82"/>
  <c r="AE101" i="82"/>
  <c r="AF101" i="82"/>
  <c r="AG101" i="82"/>
  <c r="AH101" i="82"/>
  <c r="AI101" i="82"/>
  <c r="AJ101" i="82"/>
  <c r="AK101" i="82"/>
  <c r="AL101" i="82"/>
  <c r="AM101" i="82"/>
  <c r="AN101" i="82"/>
  <c r="AO101" i="82"/>
  <c r="AP101" i="82"/>
  <c r="AQ101" i="82"/>
  <c r="AR101" i="82"/>
  <c r="AS101" i="82"/>
  <c r="AT101" i="82"/>
  <c r="AU101" i="82"/>
  <c r="AV101" i="82"/>
  <c r="AW101" i="82"/>
  <c r="AX101" i="82"/>
  <c r="AY101" i="82"/>
  <c r="AZ101" i="82"/>
  <c r="B100" i="82"/>
  <c r="C100" i="82"/>
  <c r="D100" i="82"/>
  <c r="E100" i="82"/>
  <c r="F100" i="82"/>
  <c r="G100" i="82"/>
  <c r="H100" i="82"/>
  <c r="I100" i="82"/>
  <c r="J100" i="82"/>
  <c r="K100" i="82"/>
  <c r="L100" i="82"/>
  <c r="M100" i="82"/>
  <c r="N100" i="82"/>
  <c r="O100" i="82"/>
  <c r="P100" i="82"/>
  <c r="Q100" i="82"/>
  <c r="R100" i="82"/>
  <c r="S100" i="82"/>
  <c r="T100" i="82"/>
  <c r="U100" i="82"/>
  <c r="V100" i="82"/>
  <c r="W100" i="82"/>
  <c r="X100" i="82"/>
  <c r="Y100" i="82"/>
  <c r="Z100" i="82"/>
  <c r="AA100" i="82"/>
  <c r="AB100" i="82"/>
  <c r="AC100" i="82"/>
  <c r="AD100" i="82"/>
  <c r="AE100" i="82"/>
  <c r="AF100" i="82"/>
  <c r="AG100" i="82"/>
  <c r="AH100" i="82"/>
  <c r="AI100" i="82"/>
  <c r="AJ100" i="82"/>
  <c r="AK100" i="82"/>
  <c r="AL100" i="82"/>
  <c r="AM100" i="82"/>
  <c r="AN100" i="82"/>
  <c r="AO100" i="82"/>
  <c r="AP100" i="82"/>
  <c r="AQ100" i="82"/>
  <c r="AR100" i="82"/>
  <c r="AS100" i="82"/>
  <c r="AT100" i="82"/>
  <c r="AU100" i="82"/>
  <c r="AV100" i="82"/>
  <c r="AW100" i="82"/>
  <c r="AX100" i="82"/>
  <c r="AY100" i="82"/>
  <c r="AZ100" i="82"/>
  <c r="B99" i="82"/>
  <c r="BD99" i="82" s="1"/>
  <c r="C99" i="82"/>
  <c r="D99" i="82"/>
  <c r="E99" i="82"/>
  <c r="F99" i="82"/>
  <c r="G99" i="82"/>
  <c r="H99" i="82"/>
  <c r="I99" i="82"/>
  <c r="J99" i="82"/>
  <c r="K99" i="82"/>
  <c r="L99" i="82"/>
  <c r="M99" i="82"/>
  <c r="N99" i="82"/>
  <c r="O99" i="82"/>
  <c r="P99" i="82"/>
  <c r="Q99" i="82"/>
  <c r="R99" i="82"/>
  <c r="S99" i="82"/>
  <c r="T99" i="82"/>
  <c r="U99" i="82"/>
  <c r="V99" i="82"/>
  <c r="W99" i="82"/>
  <c r="X99" i="82"/>
  <c r="Y99" i="82"/>
  <c r="Z99" i="82"/>
  <c r="AA99" i="82"/>
  <c r="AB99" i="82"/>
  <c r="AC99" i="82"/>
  <c r="AD99" i="82"/>
  <c r="AE99" i="82"/>
  <c r="AF99" i="82"/>
  <c r="AG99" i="82"/>
  <c r="AH99" i="82"/>
  <c r="AI99" i="82"/>
  <c r="AJ99" i="82"/>
  <c r="AK99" i="82"/>
  <c r="AL99" i="82"/>
  <c r="AM99" i="82"/>
  <c r="AN99" i="82"/>
  <c r="AO99" i="82"/>
  <c r="AP99" i="82"/>
  <c r="AQ99" i="82"/>
  <c r="AR99" i="82"/>
  <c r="AS99" i="82"/>
  <c r="AT99" i="82"/>
  <c r="AU99" i="82"/>
  <c r="AV99" i="82"/>
  <c r="AW99" i="82"/>
  <c r="AX99" i="82"/>
  <c r="AY99" i="82"/>
  <c r="AZ99" i="82"/>
  <c r="B98" i="82"/>
  <c r="C98" i="82"/>
  <c r="D98" i="82"/>
  <c r="E98" i="82"/>
  <c r="F98" i="82"/>
  <c r="G98" i="82"/>
  <c r="H98" i="82"/>
  <c r="I98" i="82"/>
  <c r="J98" i="82"/>
  <c r="K98" i="82"/>
  <c r="L98" i="82"/>
  <c r="M98" i="82"/>
  <c r="N98" i="82"/>
  <c r="O98" i="82"/>
  <c r="P98" i="82"/>
  <c r="Q98" i="82"/>
  <c r="R98" i="82"/>
  <c r="S98" i="82"/>
  <c r="T98" i="82"/>
  <c r="U98" i="82"/>
  <c r="V98" i="82"/>
  <c r="W98" i="82"/>
  <c r="X98" i="82"/>
  <c r="Y98" i="82"/>
  <c r="Z98" i="82"/>
  <c r="AA98" i="82"/>
  <c r="AB98" i="82"/>
  <c r="AC98" i="82"/>
  <c r="AD98" i="82"/>
  <c r="AE98" i="82"/>
  <c r="AF98" i="82"/>
  <c r="AG98" i="82"/>
  <c r="AH98" i="82"/>
  <c r="AI98" i="82"/>
  <c r="AJ98" i="82"/>
  <c r="AK98" i="82"/>
  <c r="AL98" i="82"/>
  <c r="AM98" i="82"/>
  <c r="AN98" i="82"/>
  <c r="AO98" i="82"/>
  <c r="AP98" i="82"/>
  <c r="AQ98" i="82"/>
  <c r="AR98" i="82"/>
  <c r="AS98" i="82"/>
  <c r="AT98" i="82"/>
  <c r="AU98" i="82"/>
  <c r="AV98" i="82"/>
  <c r="AW98" i="82"/>
  <c r="AX98" i="82"/>
  <c r="AY98" i="82"/>
  <c r="AZ98" i="82"/>
  <c r="B97" i="82"/>
  <c r="C97" i="82"/>
  <c r="D97" i="82"/>
  <c r="E97" i="82"/>
  <c r="F97" i="82"/>
  <c r="G97" i="82"/>
  <c r="H97" i="82"/>
  <c r="I97" i="82"/>
  <c r="J97" i="82"/>
  <c r="K97" i="82"/>
  <c r="L97" i="82"/>
  <c r="M97" i="82"/>
  <c r="N97" i="82"/>
  <c r="O97" i="82"/>
  <c r="P97" i="82"/>
  <c r="Q97" i="82"/>
  <c r="R97" i="82"/>
  <c r="S97" i="82"/>
  <c r="T97" i="82"/>
  <c r="U97" i="82"/>
  <c r="V97" i="82"/>
  <c r="W97" i="82"/>
  <c r="X97" i="82"/>
  <c r="Y97" i="82"/>
  <c r="Z97" i="82"/>
  <c r="AA97" i="82"/>
  <c r="AB97" i="82"/>
  <c r="AC97" i="82"/>
  <c r="AD97" i="82"/>
  <c r="AE97" i="82"/>
  <c r="AF97" i="82"/>
  <c r="AG97" i="82"/>
  <c r="AH97" i="82"/>
  <c r="AI97" i="82"/>
  <c r="AJ97" i="82"/>
  <c r="AK97" i="82"/>
  <c r="AL97" i="82"/>
  <c r="AM97" i="82"/>
  <c r="AN97" i="82"/>
  <c r="AO97" i="82"/>
  <c r="AP97" i="82"/>
  <c r="AQ97" i="82"/>
  <c r="AR97" i="82"/>
  <c r="AS97" i="82"/>
  <c r="AT97" i="82"/>
  <c r="AU97" i="82"/>
  <c r="AV97" i="82"/>
  <c r="AW97" i="82"/>
  <c r="AX97" i="82"/>
  <c r="AY97" i="82"/>
  <c r="AZ97" i="82"/>
  <c r="B96" i="82"/>
  <c r="C96" i="82"/>
  <c r="D96" i="82"/>
  <c r="E96" i="82"/>
  <c r="F96" i="82"/>
  <c r="G96" i="82"/>
  <c r="H96" i="82"/>
  <c r="I96" i="82"/>
  <c r="J96" i="82"/>
  <c r="K96" i="82"/>
  <c r="L96" i="82"/>
  <c r="M96" i="82"/>
  <c r="N96" i="82"/>
  <c r="O96" i="82"/>
  <c r="P96" i="82"/>
  <c r="Q96" i="82"/>
  <c r="R96" i="82"/>
  <c r="S96" i="82"/>
  <c r="T96" i="82"/>
  <c r="U96" i="82"/>
  <c r="V96" i="82"/>
  <c r="W96" i="82"/>
  <c r="X96" i="82"/>
  <c r="Y96" i="82"/>
  <c r="Z96" i="82"/>
  <c r="AA96" i="82"/>
  <c r="AB96" i="82"/>
  <c r="AC96" i="82"/>
  <c r="AD96" i="82"/>
  <c r="AE96" i="82"/>
  <c r="AF96" i="82"/>
  <c r="AG96" i="82"/>
  <c r="AH96" i="82"/>
  <c r="AI96" i="82"/>
  <c r="AJ96" i="82"/>
  <c r="AK96" i="82"/>
  <c r="AL96" i="82"/>
  <c r="AM96" i="82"/>
  <c r="AN96" i="82"/>
  <c r="AO96" i="82"/>
  <c r="AP96" i="82"/>
  <c r="AQ96" i="82"/>
  <c r="AR96" i="82"/>
  <c r="AS96" i="82"/>
  <c r="AT96" i="82"/>
  <c r="AU96" i="82"/>
  <c r="AV96" i="82"/>
  <c r="AW96" i="82"/>
  <c r="AX96" i="82"/>
  <c r="AY96" i="82"/>
  <c r="AZ96" i="82"/>
  <c r="B95" i="82"/>
  <c r="C95" i="82"/>
  <c r="D95" i="82"/>
  <c r="E95" i="82"/>
  <c r="F95" i="82"/>
  <c r="G95" i="82"/>
  <c r="H95" i="82"/>
  <c r="I95" i="82"/>
  <c r="J95" i="82"/>
  <c r="K95" i="82"/>
  <c r="L95" i="82"/>
  <c r="M95" i="82"/>
  <c r="N95" i="82"/>
  <c r="O95" i="82"/>
  <c r="P95" i="82"/>
  <c r="Q95" i="82"/>
  <c r="R95" i="82"/>
  <c r="S95" i="82"/>
  <c r="T95" i="82"/>
  <c r="U95" i="82"/>
  <c r="V95" i="82"/>
  <c r="W95" i="82"/>
  <c r="X95" i="82"/>
  <c r="Y95" i="82"/>
  <c r="Z95" i="82"/>
  <c r="AA95" i="82"/>
  <c r="AB95" i="82"/>
  <c r="AC95" i="82"/>
  <c r="AD95" i="82"/>
  <c r="AE95" i="82"/>
  <c r="AF95" i="82"/>
  <c r="AG95" i="82"/>
  <c r="AH95" i="82"/>
  <c r="AI95" i="82"/>
  <c r="AJ95" i="82"/>
  <c r="AK95" i="82"/>
  <c r="AL95" i="82"/>
  <c r="AM95" i="82"/>
  <c r="AN95" i="82"/>
  <c r="AO95" i="82"/>
  <c r="AP95" i="82"/>
  <c r="AQ95" i="82"/>
  <c r="AR95" i="82"/>
  <c r="AS95" i="82"/>
  <c r="AT95" i="82"/>
  <c r="AU95" i="82"/>
  <c r="AV95" i="82"/>
  <c r="AW95" i="82"/>
  <c r="AX95" i="82"/>
  <c r="AY95" i="82"/>
  <c r="AZ95" i="82"/>
  <c r="B94" i="82"/>
  <c r="C94" i="82"/>
  <c r="D94" i="82"/>
  <c r="E94" i="82"/>
  <c r="F94" i="82"/>
  <c r="G94" i="82"/>
  <c r="H94" i="82"/>
  <c r="I94" i="82"/>
  <c r="J94" i="82"/>
  <c r="K94" i="82"/>
  <c r="L94" i="82"/>
  <c r="M94" i="82"/>
  <c r="N94" i="82"/>
  <c r="O94" i="82"/>
  <c r="P94" i="82"/>
  <c r="Q94" i="82"/>
  <c r="R94" i="82"/>
  <c r="S94" i="82"/>
  <c r="T94" i="82"/>
  <c r="U94" i="82"/>
  <c r="V94" i="82"/>
  <c r="W94" i="82"/>
  <c r="X94" i="82"/>
  <c r="Y94" i="82"/>
  <c r="Z94" i="82"/>
  <c r="AA94" i="82"/>
  <c r="AB94" i="82"/>
  <c r="AC94" i="82"/>
  <c r="AD94" i="82"/>
  <c r="AE94" i="82"/>
  <c r="AF94" i="82"/>
  <c r="AG94" i="82"/>
  <c r="AH94" i="82"/>
  <c r="AI94" i="82"/>
  <c r="AJ94" i="82"/>
  <c r="AK94" i="82"/>
  <c r="AL94" i="82"/>
  <c r="AM94" i="82"/>
  <c r="AN94" i="82"/>
  <c r="AO94" i="82"/>
  <c r="AP94" i="82"/>
  <c r="AQ94" i="82"/>
  <c r="AR94" i="82"/>
  <c r="AS94" i="82"/>
  <c r="AT94" i="82"/>
  <c r="AU94" i="82"/>
  <c r="AV94" i="82"/>
  <c r="AW94" i="82"/>
  <c r="AX94" i="82"/>
  <c r="AY94" i="82"/>
  <c r="AZ94" i="82"/>
  <c r="B93" i="82"/>
  <c r="C93" i="82"/>
  <c r="D93" i="82"/>
  <c r="E93" i="82"/>
  <c r="F93" i="82"/>
  <c r="G93" i="82"/>
  <c r="H93" i="82"/>
  <c r="I93" i="82"/>
  <c r="J93" i="82"/>
  <c r="K93" i="82"/>
  <c r="L93" i="82"/>
  <c r="M93" i="82"/>
  <c r="N93" i="82"/>
  <c r="O93" i="82"/>
  <c r="P93" i="82"/>
  <c r="Q93" i="82"/>
  <c r="R93" i="82"/>
  <c r="S93" i="82"/>
  <c r="T93" i="82"/>
  <c r="U93" i="82"/>
  <c r="V93" i="82"/>
  <c r="W93" i="82"/>
  <c r="X93" i="82"/>
  <c r="Y93" i="82"/>
  <c r="Z93" i="82"/>
  <c r="AA93" i="82"/>
  <c r="AB93" i="82"/>
  <c r="AC93" i="82"/>
  <c r="AD93" i="82"/>
  <c r="AE93" i="82"/>
  <c r="AF93" i="82"/>
  <c r="AG93" i="82"/>
  <c r="AH93" i="82"/>
  <c r="AI93" i="82"/>
  <c r="AJ93" i="82"/>
  <c r="AK93" i="82"/>
  <c r="AL93" i="82"/>
  <c r="AM93" i="82"/>
  <c r="AN93" i="82"/>
  <c r="AO93" i="82"/>
  <c r="AP93" i="82"/>
  <c r="AQ93" i="82"/>
  <c r="AR93" i="82"/>
  <c r="AS93" i="82"/>
  <c r="AT93" i="82"/>
  <c r="AU93" i="82"/>
  <c r="AV93" i="82"/>
  <c r="AW93" i="82"/>
  <c r="AX93" i="82"/>
  <c r="AY93" i="82"/>
  <c r="AZ93" i="82"/>
  <c r="B92" i="82"/>
  <c r="C92" i="82"/>
  <c r="D92" i="82"/>
  <c r="E92" i="82"/>
  <c r="F92" i="82"/>
  <c r="G92" i="82"/>
  <c r="H92" i="82"/>
  <c r="I92" i="82"/>
  <c r="J92" i="82"/>
  <c r="K92" i="82"/>
  <c r="L92" i="82"/>
  <c r="M92" i="82"/>
  <c r="N92" i="82"/>
  <c r="O92" i="82"/>
  <c r="P92" i="82"/>
  <c r="Q92" i="82"/>
  <c r="R92" i="82"/>
  <c r="S92" i="82"/>
  <c r="T92" i="82"/>
  <c r="U92" i="82"/>
  <c r="V92" i="82"/>
  <c r="W92" i="82"/>
  <c r="X92" i="82"/>
  <c r="Y92" i="82"/>
  <c r="Z92" i="82"/>
  <c r="AA92" i="82"/>
  <c r="AB92" i="82"/>
  <c r="AC92" i="82"/>
  <c r="AD92" i="82"/>
  <c r="AE92" i="82"/>
  <c r="AF92" i="82"/>
  <c r="AG92" i="82"/>
  <c r="AH92" i="82"/>
  <c r="AI92" i="82"/>
  <c r="AJ92" i="82"/>
  <c r="AK92" i="82"/>
  <c r="AL92" i="82"/>
  <c r="AM92" i="82"/>
  <c r="AN92" i="82"/>
  <c r="AO92" i="82"/>
  <c r="AP92" i="82"/>
  <c r="AQ92" i="82"/>
  <c r="AR92" i="82"/>
  <c r="AS92" i="82"/>
  <c r="AT92" i="82"/>
  <c r="AU92" i="82"/>
  <c r="AV92" i="82"/>
  <c r="AW92" i="82"/>
  <c r="AX92" i="82"/>
  <c r="AY92" i="82"/>
  <c r="AZ92" i="82"/>
  <c r="B91" i="82"/>
  <c r="C91" i="82"/>
  <c r="D91" i="82"/>
  <c r="E91" i="82"/>
  <c r="F91" i="82"/>
  <c r="G91" i="82"/>
  <c r="H91" i="82"/>
  <c r="I91" i="82"/>
  <c r="J91" i="82"/>
  <c r="K91" i="82"/>
  <c r="L91" i="82"/>
  <c r="M91" i="82"/>
  <c r="N91" i="82"/>
  <c r="O91" i="82"/>
  <c r="P91" i="82"/>
  <c r="Q91" i="82"/>
  <c r="R91" i="82"/>
  <c r="S91" i="82"/>
  <c r="T91" i="82"/>
  <c r="U91" i="82"/>
  <c r="V91" i="82"/>
  <c r="W91" i="82"/>
  <c r="X91" i="82"/>
  <c r="Y91" i="82"/>
  <c r="Z91" i="82"/>
  <c r="AA91" i="82"/>
  <c r="AB91" i="82"/>
  <c r="AC91" i="82"/>
  <c r="AD91" i="82"/>
  <c r="AE91" i="82"/>
  <c r="AF91" i="82"/>
  <c r="AG91" i="82"/>
  <c r="AH91" i="82"/>
  <c r="AI91" i="82"/>
  <c r="AJ91" i="82"/>
  <c r="AK91" i="82"/>
  <c r="AL91" i="82"/>
  <c r="AM91" i="82"/>
  <c r="AN91" i="82"/>
  <c r="AO91" i="82"/>
  <c r="AP91" i="82"/>
  <c r="AQ91" i="82"/>
  <c r="AR91" i="82"/>
  <c r="AS91" i="82"/>
  <c r="AT91" i="82"/>
  <c r="AU91" i="82"/>
  <c r="AV91" i="82"/>
  <c r="AW91" i="82"/>
  <c r="AX91" i="82"/>
  <c r="AY91" i="82"/>
  <c r="AZ91" i="82"/>
  <c r="B90" i="82"/>
  <c r="C90" i="82"/>
  <c r="D90" i="82"/>
  <c r="E90" i="82"/>
  <c r="F90" i="82"/>
  <c r="G90" i="82"/>
  <c r="H90" i="82"/>
  <c r="I90" i="82"/>
  <c r="J90" i="82"/>
  <c r="K90" i="82"/>
  <c r="L90" i="82"/>
  <c r="M90" i="82"/>
  <c r="N90" i="82"/>
  <c r="O90" i="82"/>
  <c r="P90" i="82"/>
  <c r="Q90" i="82"/>
  <c r="R90" i="82"/>
  <c r="S90" i="82"/>
  <c r="T90" i="82"/>
  <c r="U90" i="82"/>
  <c r="V90" i="82"/>
  <c r="W90" i="82"/>
  <c r="X90" i="82"/>
  <c r="Y90" i="82"/>
  <c r="Z90" i="82"/>
  <c r="AA90" i="82"/>
  <c r="AB90" i="82"/>
  <c r="AC90" i="82"/>
  <c r="AD90" i="82"/>
  <c r="AE90" i="82"/>
  <c r="AF90" i="82"/>
  <c r="AG90" i="82"/>
  <c r="AH90" i="82"/>
  <c r="AI90" i="82"/>
  <c r="AJ90" i="82"/>
  <c r="AK90" i="82"/>
  <c r="AL90" i="82"/>
  <c r="AM90" i="82"/>
  <c r="AN90" i="82"/>
  <c r="AO90" i="82"/>
  <c r="AP90" i="82"/>
  <c r="AQ90" i="82"/>
  <c r="AR90" i="82"/>
  <c r="AS90" i="82"/>
  <c r="AT90" i="82"/>
  <c r="AU90" i="82"/>
  <c r="AV90" i="82"/>
  <c r="AW90" i="82"/>
  <c r="AX90" i="82"/>
  <c r="AY90" i="82"/>
  <c r="AZ90" i="82"/>
  <c r="B89" i="82"/>
  <c r="C89" i="82"/>
  <c r="D89" i="82"/>
  <c r="E89" i="82"/>
  <c r="F89" i="82"/>
  <c r="G89" i="82"/>
  <c r="H89" i="82"/>
  <c r="I89" i="82"/>
  <c r="J89" i="82"/>
  <c r="K89" i="82"/>
  <c r="L89" i="82"/>
  <c r="M89" i="82"/>
  <c r="N89" i="82"/>
  <c r="O89" i="82"/>
  <c r="P89" i="82"/>
  <c r="Q89" i="82"/>
  <c r="R89" i="82"/>
  <c r="S89" i="82"/>
  <c r="T89" i="82"/>
  <c r="U89" i="82"/>
  <c r="V89" i="82"/>
  <c r="W89" i="82"/>
  <c r="X89" i="82"/>
  <c r="Y89" i="82"/>
  <c r="Z89" i="82"/>
  <c r="AA89" i="82"/>
  <c r="AB89" i="82"/>
  <c r="AC89" i="82"/>
  <c r="AD89" i="82"/>
  <c r="AE89" i="82"/>
  <c r="AF89" i="82"/>
  <c r="AG89" i="82"/>
  <c r="AH89" i="82"/>
  <c r="AI89" i="82"/>
  <c r="AJ89" i="82"/>
  <c r="AK89" i="82"/>
  <c r="AL89" i="82"/>
  <c r="AM89" i="82"/>
  <c r="AN89" i="82"/>
  <c r="AO89" i="82"/>
  <c r="AP89" i="82"/>
  <c r="AQ89" i="82"/>
  <c r="AR89" i="82"/>
  <c r="AS89" i="82"/>
  <c r="AT89" i="82"/>
  <c r="AU89" i="82"/>
  <c r="AV89" i="82"/>
  <c r="AW89" i="82"/>
  <c r="AX89" i="82"/>
  <c r="AY89" i="82"/>
  <c r="AZ89" i="82"/>
  <c r="B88" i="82"/>
  <c r="C88" i="82"/>
  <c r="D88" i="82"/>
  <c r="E88" i="82"/>
  <c r="F88" i="82"/>
  <c r="G88" i="82"/>
  <c r="H88" i="82"/>
  <c r="I88" i="82"/>
  <c r="J88" i="82"/>
  <c r="K88" i="82"/>
  <c r="L88" i="82"/>
  <c r="M88" i="82"/>
  <c r="N88" i="82"/>
  <c r="O88" i="82"/>
  <c r="P88" i="82"/>
  <c r="Q88" i="82"/>
  <c r="R88" i="82"/>
  <c r="S88" i="82"/>
  <c r="T88" i="82"/>
  <c r="U88" i="82"/>
  <c r="V88" i="82"/>
  <c r="W88" i="82"/>
  <c r="X88" i="82"/>
  <c r="Y88" i="82"/>
  <c r="Z88" i="82"/>
  <c r="AA88" i="82"/>
  <c r="AB88" i="82"/>
  <c r="AC88" i="82"/>
  <c r="AD88" i="82"/>
  <c r="AE88" i="82"/>
  <c r="AF88" i="82"/>
  <c r="AG88" i="82"/>
  <c r="AH88" i="82"/>
  <c r="AI88" i="82"/>
  <c r="AJ88" i="82"/>
  <c r="AK88" i="82"/>
  <c r="AL88" i="82"/>
  <c r="AM88" i="82"/>
  <c r="AN88" i="82"/>
  <c r="AO88" i="82"/>
  <c r="AP88" i="82"/>
  <c r="AQ88" i="82"/>
  <c r="AR88" i="82"/>
  <c r="AS88" i="82"/>
  <c r="AT88" i="82"/>
  <c r="AU88" i="82"/>
  <c r="AV88" i="82"/>
  <c r="AW88" i="82"/>
  <c r="AX88" i="82"/>
  <c r="AY88" i="82"/>
  <c r="AZ88" i="82"/>
  <c r="B87" i="82"/>
  <c r="C87" i="82"/>
  <c r="D87" i="82"/>
  <c r="E87" i="82"/>
  <c r="F87" i="82"/>
  <c r="G87" i="82"/>
  <c r="H87" i="82"/>
  <c r="I87" i="82"/>
  <c r="J87" i="82"/>
  <c r="K87" i="82"/>
  <c r="L87" i="82"/>
  <c r="M87" i="82"/>
  <c r="N87" i="82"/>
  <c r="O87" i="82"/>
  <c r="P87" i="82"/>
  <c r="Q87" i="82"/>
  <c r="R87" i="82"/>
  <c r="S87" i="82"/>
  <c r="T87" i="82"/>
  <c r="U87" i="82"/>
  <c r="V87" i="82"/>
  <c r="W87" i="82"/>
  <c r="X87" i="82"/>
  <c r="Y87" i="82"/>
  <c r="Z87" i="82"/>
  <c r="AA87" i="82"/>
  <c r="AB87" i="82"/>
  <c r="AC87" i="82"/>
  <c r="AD87" i="82"/>
  <c r="AE87" i="82"/>
  <c r="AF87" i="82"/>
  <c r="AG87" i="82"/>
  <c r="AH87" i="82"/>
  <c r="AI87" i="82"/>
  <c r="AJ87" i="82"/>
  <c r="AK87" i="82"/>
  <c r="AL87" i="82"/>
  <c r="AM87" i="82"/>
  <c r="AN87" i="82"/>
  <c r="AO87" i="82"/>
  <c r="AP87" i="82"/>
  <c r="AQ87" i="82"/>
  <c r="AR87" i="82"/>
  <c r="AS87" i="82"/>
  <c r="AT87" i="82"/>
  <c r="AU87" i="82"/>
  <c r="AV87" i="82"/>
  <c r="AW87" i="82"/>
  <c r="AX87" i="82"/>
  <c r="AY87" i="82"/>
  <c r="AZ87" i="82"/>
  <c r="B86" i="82"/>
  <c r="C86" i="82"/>
  <c r="D86" i="82"/>
  <c r="E86" i="82"/>
  <c r="F86" i="82"/>
  <c r="G86" i="82"/>
  <c r="H86" i="82"/>
  <c r="I86" i="82"/>
  <c r="J86" i="82"/>
  <c r="K86" i="82"/>
  <c r="L86" i="82"/>
  <c r="M86" i="82"/>
  <c r="N86" i="82"/>
  <c r="O86" i="82"/>
  <c r="P86" i="82"/>
  <c r="Q86" i="82"/>
  <c r="R86" i="82"/>
  <c r="S86" i="82"/>
  <c r="T86" i="82"/>
  <c r="U86" i="82"/>
  <c r="V86" i="82"/>
  <c r="W86" i="82"/>
  <c r="X86" i="82"/>
  <c r="Y86" i="82"/>
  <c r="Z86" i="82"/>
  <c r="AA86" i="82"/>
  <c r="AB86" i="82"/>
  <c r="AC86" i="82"/>
  <c r="AD86" i="82"/>
  <c r="AE86" i="82"/>
  <c r="AF86" i="82"/>
  <c r="AG86" i="82"/>
  <c r="AH86" i="82"/>
  <c r="AI86" i="82"/>
  <c r="AJ86" i="82"/>
  <c r="AK86" i="82"/>
  <c r="AL86" i="82"/>
  <c r="AM86" i="82"/>
  <c r="AN86" i="82"/>
  <c r="AO86" i="82"/>
  <c r="AP86" i="82"/>
  <c r="AQ86" i="82"/>
  <c r="AR86" i="82"/>
  <c r="AS86" i="82"/>
  <c r="AT86" i="82"/>
  <c r="AU86" i="82"/>
  <c r="AV86" i="82"/>
  <c r="AW86" i="82"/>
  <c r="AX86" i="82"/>
  <c r="AY86" i="82"/>
  <c r="AZ86" i="82"/>
  <c r="B85" i="82"/>
  <c r="C85" i="82"/>
  <c r="D85" i="82"/>
  <c r="E85" i="82"/>
  <c r="F85" i="82"/>
  <c r="G85" i="82"/>
  <c r="H85" i="82"/>
  <c r="I85" i="82"/>
  <c r="J85" i="82"/>
  <c r="K85" i="82"/>
  <c r="L85" i="82"/>
  <c r="M85" i="82"/>
  <c r="N85" i="82"/>
  <c r="O85" i="82"/>
  <c r="P85" i="82"/>
  <c r="Q85" i="82"/>
  <c r="R85" i="82"/>
  <c r="S85" i="82"/>
  <c r="T85" i="82"/>
  <c r="U85" i="82"/>
  <c r="V85" i="82"/>
  <c r="W85" i="82"/>
  <c r="X85" i="82"/>
  <c r="Y85" i="82"/>
  <c r="Z85" i="82"/>
  <c r="AA85" i="82"/>
  <c r="AB85" i="82"/>
  <c r="AC85" i="82"/>
  <c r="AD85" i="82"/>
  <c r="AE85" i="82"/>
  <c r="AF85" i="82"/>
  <c r="AG85" i="82"/>
  <c r="AH85" i="82"/>
  <c r="AI85" i="82"/>
  <c r="AJ85" i="82"/>
  <c r="AK85" i="82"/>
  <c r="AL85" i="82"/>
  <c r="AM85" i="82"/>
  <c r="AN85" i="82"/>
  <c r="AO85" i="82"/>
  <c r="AP85" i="82"/>
  <c r="AQ85" i="82"/>
  <c r="AR85" i="82"/>
  <c r="AS85" i="82"/>
  <c r="AT85" i="82"/>
  <c r="AU85" i="82"/>
  <c r="AV85" i="82"/>
  <c r="AW85" i="82"/>
  <c r="AX85" i="82"/>
  <c r="AY85" i="82"/>
  <c r="AZ85" i="82"/>
  <c r="B84" i="82"/>
  <c r="C84" i="82"/>
  <c r="D84" i="82"/>
  <c r="E84" i="82"/>
  <c r="F84" i="82"/>
  <c r="G84" i="82"/>
  <c r="H84" i="82"/>
  <c r="I84" i="82"/>
  <c r="J84" i="82"/>
  <c r="K84" i="82"/>
  <c r="L84" i="82"/>
  <c r="M84" i="82"/>
  <c r="N84" i="82"/>
  <c r="O84" i="82"/>
  <c r="P84" i="82"/>
  <c r="Q84" i="82"/>
  <c r="R84" i="82"/>
  <c r="S84" i="82"/>
  <c r="T84" i="82"/>
  <c r="U84" i="82"/>
  <c r="V84" i="82"/>
  <c r="W84" i="82"/>
  <c r="X84" i="82"/>
  <c r="Y84" i="82"/>
  <c r="Z84" i="82"/>
  <c r="AA84" i="82"/>
  <c r="AB84" i="82"/>
  <c r="AC84" i="82"/>
  <c r="AD84" i="82"/>
  <c r="AE84" i="82"/>
  <c r="AF84" i="82"/>
  <c r="AG84" i="82"/>
  <c r="AH84" i="82"/>
  <c r="AI84" i="82"/>
  <c r="AJ84" i="82"/>
  <c r="AK84" i="82"/>
  <c r="AL84" i="82"/>
  <c r="AM84" i="82"/>
  <c r="AN84" i="82"/>
  <c r="AO84" i="82"/>
  <c r="AP84" i="82"/>
  <c r="AQ84" i="82"/>
  <c r="AR84" i="82"/>
  <c r="AS84" i="82"/>
  <c r="AT84" i="82"/>
  <c r="AU84" i="82"/>
  <c r="AV84" i="82"/>
  <c r="AW84" i="82"/>
  <c r="AX84" i="82"/>
  <c r="AY84" i="82"/>
  <c r="AZ84" i="82"/>
  <c r="B83" i="82"/>
  <c r="C83" i="82"/>
  <c r="D83" i="82"/>
  <c r="E83" i="82"/>
  <c r="F83" i="82"/>
  <c r="G83" i="82"/>
  <c r="H83" i="82"/>
  <c r="I83" i="82"/>
  <c r="J83" i="82"/>
  <c r="K83" i="82"/>
  <c r="L83" i="82"/>
  <c r="M83" i="82"/>
  <c r="N83" i="82"/>
  <c r="O83" i="82"/>
  <c r="P83" i="82"/>
  <c r="Q83" i="82"/>
  <c r="R83" i="82"/>
  <c r="S83" i="82"/>
  <c r="T83" i="82"/>
  <c r="U83" i="82"/>
  <c r="V83" i="82"/>
  <c r="W83" i="82"/>
  <c r="X83" i="82"/>
  <c r="Y83" i="82"/>
  <c r="Z83" i="82"/>
  <c r="AA83" i="82"/>
  <c r="AB83" i="82"/>
  <c r="AC83" i="82"/>
  <c r="AD83" i="82"/>
  <c r="AE83" i="82"/>
  <c r="AF83" i="82"/>
  <c r="AG83" i="82"/>
  <c r="AH83" i="82"/>
  <c r="AI83" i="82"/>
  <c r="AJ83" i="82"/>
  <c r="AK83" i="82"/>
  <c r="AL83" i="82"/>
  <c r="AM83" i="82"/>
  <c r="AN83" i="82"/>
  <c r="AO83" i="82"/>
  <c r="AP83" i="82"/>
  <c r="AQ83" i="82"/>
  <c r="AR83" i="82"/>
  <c r="AS83" i="82"/>
  <c r="AT83" i="82"/>
  <c r="AU83" i="82"/>
  <c r="AV83" i="82"/>
  <c r="AW83" i="82"/>
  <c r="AX83" i="82"/>
  <c r="AY83" i="82"/>
  <c r="AZ83" i="82"/>
  <c r="B82" i="82"/>
  <c r="C82" i="82"/>
  <c r="D82" i="82"/>
  <c r="E82" i="82"/>
  <c r="F82" i="82"/>
  <c r="G82" i="82"/>
  <c r="H82" i="82"/>
  <c r="I82" i="82"/>
  <c r="J82" i="82"/>
  <c r="K82" i="82"/>
  <c r="L82" i="82"/>
  <c r="M82" i="82"/>
  <c r="N82" i="82"/>
  <c r="O82" i="82"/>
  <c r="P82" i="82"/>
  <c r="Q82" i="82"/>
  <c r="R82" i="82"/>
  <c r="S82" i="82"/>
  <c r="T82" i="82"/>
  <c r="U82" i="82"/>
  <c r="V82" i="82"/>
  <c r="W82" i="82"/>
  <c r="X82" i="82"/>
  <c r="Y82" i="82"/>
  <c r="Z82" i="82"/>
  <c r="AA82" i="82"/>
  <c r="AB82" i="82"/>
  <c r="AC82" i="82"/>
  <c r="AD82" i="82"/>
  <c r="AE82" i="82"/>
  <c r="AF82" i="82"/>
  <c r="AG82" i="82"/>
  <c r="AH82" i="82"/>
  <c r="AI82" i="82"/>
  <c r="AJ82" i="82"/>
  <c r="AK82" i="82"/>
  <c r="AL82" i="82"/>
  <c r="AM82" i="82"/>
  <c r="AN82" i="82"/>
  <c r="AO82" i="82"/>
  <c r="AP82" i="82"/>
  <c r="AQ82" i="82"/>
  <c r="AR82" i="82"/>
  <c r="AS82" i="82"/>
  <c r="AT82" i="82"/>
  <c r="AU82" i="82"/>
  <c r="AV82" i="82"/>
  <c r="AW82" i="82"/>
  <c r="AX82" i="82"/>
  <c r="AY82" i="82"/>
  <c r="AZ82" i="82"/>
  <c r="B81" i="82"/>
  <c r="C81" i="82"/>
  <c r="D81" i="82"/>
  <c r="E81" i="82"/>
  <c r="F81" i="82"/>
  <c r="G81" i="82"/>
  <c r="H81" i="82"/>
  <c r="I81" i="82"/>
  <c r="J81" i="82"/>
  <c r="K81" i="82"/>
  <c r="L81" i="82"/>
  <c r="M81" i="82"/>
  <c r="N81" i="82"/>
  <c r="O81" i="82"/>
  <c r="P81" i="82"/>
  <c r="Q81" i="82"/>
  <c r="R81" i="82"/>
  <c r="S81" i="82"/>
  <c r="T81" i="82"/>
  <c r="U81" i="82"/>
  <c r="V81" i="82"/>
  <c r="W81" i="82"/>
  <c r="X81" i="82"/>
  <c r="Y81" i="82"/>
  <c r="Z81" i="82"/>
  <c r="AA81" i="82"/>
  <c r="AB81" i="82"/>
  <c r="AC81" i="82"/>
  <c r="AD81" i="82"/>
  <c r="AE81" i="82"/>
  <c r="AF81" i="82"/>
  <c r="AG81" i="82"/>
  <c r="AH81" i="82"/>
  <c r="AI81" i="82"/>
  <c r="AJ81" i="82"/>
  <c r="AK81" i="82"/>
  <c r="AL81" i="82"/>
  <c r="AM81" i="82"/>
  <c r="AN81" i="82"/>
  <c r="AO81" i="82"/>
  <c r="AP81" i="82"/>
  <c r="AQ81" i="82"/>
  <c r="AR81" i="82"/>
  <c r="AS81" i="82"/>
  <c r="AT81" i="82"/>
  <c r="AU81" i="82"/>
  <c r="AV81" i="82"/>
  <c r="AW81" i="82"/>
  <c r="AX81" i="82"/>
  <c r="AY81" i="82"/>
  <c r="AZ81" i="82"/>
  <c r="B80" i="82"/>
  <c r="C80" i="82"/>
  <c r="D80" i="82"/>
  <c r="E80" i="82"/>
  <c r="F80" i="82"/>
  <c r="G80" i="82"/>
  <c r="H80" i="82"/>
  <c r="I80" i="82"/>
  <c r="J80" i="82"/>
  <c r="K80" i="82"/>
  <c r="L80" i="82"/>
  <c r="M80" i="82"/>
  <c r="N80" i="82"/>
  <c r="O80" i="82"/>
  <c r="P80" i="82"/>
  <c r="Q80" i="82"/>
  <c r="R80" i="82"/>
  <c r="S80" i="82"/>
  <c r="T80" i="82"/>
  <c r="U80" i="82"/>
  <c r="V80" i="82"/>
  <c r="W80" i="82"/>
  <c r="X80" i="82"/>
  <c r="Y80" i="82"/>
  <c r="Z80" i="82"/>
  <c r="AA80" i="82"/>
  <c r="AB80" i="82"/>
  <c r="AC80" i="82"/>
  <c r="AD80" i="82"/>
  <c r="AE80" i="82"/>
  <c r="AF80" i="82"/>
  <c r="AG80" i="82"/>
  <c r="AH80" i="82"/>
  <c r="AI80" i="82"/>
  <c r="AJ80" i="82"/>
  <c r="AK80" i="82"/>
  <c r="AL80" i="82"/>
  <c r="AM80" i="82"/>
  <c r="AN80" i="82"/>
  <c r="AO80" i="82"/>
  <c r="AP80" i="82"/>
  <c r="AQ80" i="82"/>
  <c r="AR80" i="82"/>
  <c r="AS80" i="82"/>
  <c r="AT80" i="82"/>
  <c r="AU80" i="82"/>
  <c r="AV80" i="82"/>
  <c r="AW80" i="82"/>
  <c r="AX80" i="82"/>
  <c r="AY80" i="82"/>
  <c r="AZ80" i="82"/>
  <c r="B79" i="82"/>
  <c r="C79" i="82"/>
  <c r="D79" i="82"/>
  <c r="E79" i="82"/>
  <c r="F79" i="82"/>
  <c r="G79" i="82"/>
  <c r="H79" i="82"/>
  <c r="I79" i="82"/>
  <c r="J79" i="82"/>
  <c r="K79" i="82"/>
  <c r="L79" i="82"/>
  <c r="M79" i="82"/>
  <c r="N79" i="82"/>
  <c r="O79" i="82"/>
  <c r="P79" i="82"/>
  <c r="Q79" i="82"/>
  <c r="R79" i="82"/>
  <c r="S79" i="82"/>
  <c r="T79" i="82"/>
  <c r="U79" i="82"/>
  <c r="V79" i="82"/>
  <c r="W79" i="82"/>
  <c r="X79" i="82"/>
  <c r="Y79" i="82"/>
  <c r="Z79" i="82"/>
  <c r="AA79" i="82"/>
  <c r="AB79" i="82"/>
  <c r="AC79" i="82"/>
  <c r="AD79" i="82"/>
  <c r="AE79" i="82"/>
  <c r="AF79" i="82"/>
  <c r="AG79" i="82"/>
  <c r="AH79" i="82"/>
  <c r="AI79" i="82"/>
  <c r="AJ79" i="82"/>
  <c r="AK79" i="82"/>
  <c r="AL79" i="82"/>
  <c r="AM79" i="82"/>
  <c r="AN79" i="82"/>
  <c r="AO79" i="82"/>
  <c r="AP79" i="82"/>
  <c r="AQ79" i="82"/>
  <c r="AR79" i="82"/>
  <c r="AS79" i="82"/>
  <c r="AT79" i="82"/>
  <c r="AU79" i="82"/>
  <c r="AV79" i="82"/>
  <c r="AW79" i="82"/>
  <c r="AX79" i="82"/>
  <c r="AY79" i="82"/>
  <c r="AZ79" i="82"/>
  <c r="B78" i="82"/>
  <c r="C78" i="82"/>
  <c r="D78" i="82"/>
  <c r="E78" i="82"/>
  <c r="F78" i="82"/>
  <c r="G78" i="82"/>
  <c r="H78" i="82"/>
  <c r="I78" i="82"/>
  <c r="J78" i="82"/>
  <c r="K78" i="82"/>
  <c r="L78" i="82"/>
  <c r="M78" i="82"/>
  <c r="N78" i="82"/>
  <c r="O78" i="82"/>
  <c r="P78" i="82"/>
  <c r="Q78" i="82"/>
  <c r="R78" i="82"/>
  <c r="S78" i="82"/>
  <c r="T78" i="82"/>
  <c r="U78" i="82"/>
  <c r="V78" i="82"/>
  <c r="W78" i="82"/>
  <c r="X78" i="82"/>
  <c r="Y78" i="82"/>
  <c r="Z78" i="82"/>
  <c r="AA78" i="82"/>
  <c r="AB78" i="82"/>
  <c r="AC78" i="82"/>
  <c r="AD78" i="82"/>
  <c r="AE78" i="82"/>
  <c r="AF78" i="82"/>
  <c r="AG78" i="82"/>
  <c r="AH78" i="82"/>
  <c r="AI78" i="82"/>
  <c r="AJ78" i="82"/>
  <c r="AK78" i="82"/>
  <c r="AL78" i="82"/>
  <c r="AM78" i="82"/>
  <c r="AN78" i="82"/>
  <c r="AO78" i="82"/>
  <c r="AP78" i="82"/>
  <c r="AQ78" i="82"/>
  <c r="AR78" i="82"/>
  <c r="AS78" i="82"/>
  <c r="AT78" i="82"/>
  <c r="AU78" i="82"/>
  <c r="AV78" i="82"/>
  <c r="AW78" i="82"/>
  <c r="AX78" i="82"/>
  <c r="AY78" i="82"/>
  <c r="AZ78" i="82"/>
  <c r="B77" i="82"/>
  <c r="C77" i="82"/>
  <c r="D77" i="82"/>
  <c r="E77" i="82"/>
  <c r="F77" i="82"/>
  <c r="G77" i="82"/>
  <c r="H77" i="82"/>
  <c r="I77" i="82"/>
  <c r="J77" i="82"/>
  <c r="K77" i="82"/>
  <c r="L77" i="82"/>
  <c r="M77" i="82"/>
  <c r="N77" i="82"/>
  <c r="O77" i="82"/>
  <c r="P77" i="82"/>
  <c r="Q77" i="82"/>
  <c r="R77" i="82"/>
  <c r="S77" i="82"/>
  <c r="T77" i="82"/>
  <c r="U77" i="82"/>
  <c r="V77" i="82"/>
  <c r="W77" i="82"/>
  <c r="X77" i="82"/>
  <c r="Y77" i="82"/>
  <c r="Z77" i="82"/>
  <c r="AA77" i="82"/>
  <c r="AB77" i="82"/>
  <c r="AC77" i="82"/>
  <c r="AD77" i="82"/>
  <c r="AE77" i="82"/>
  <c r="AF77" i="82"/>
  <c r="AG77" i="82"/>
  <c r="AH77" i="82"/>
  <c r="AI77" i="82"/>
  <c r="AJ77" i="82"/>
  <c r="AK77" i="82"/>
  <c r="AL77" i="82"/>
  <c r="AM77" i="82"/>
  <c r="AN77" i="82"/>
  <c r="AO77" i="82"/>
  <c r="AP77" i="82"/>
  <c r="AQ77" i="82"/>
  <c r="AR77" i="82"/>
  <c r="AS77" i="82"/>
  <c r="AT77" i="82"/>
  <c r="AU77" i="82"/>
  <c r="AV77" i="82"/>
  <c r="AW77" i="82"/>
  <c r="AX77" i="82"/>
  <c r="AY77" i="82"/>
  <c r="AZ77" i="82"/>
  <c r="B76" i="82"/>
  <c r="C76" i="82"/>
  <c r="D76" i="82"/>
  <c r="E76" i="82"/>
  <c r="F76" i="82"/>
  <c r="G76" i="82"/>
  <c r="H76" i="82"/>
  <c r="I76" i="82"/>
  <c r="J76" i="82"/>
  <c r="K76" i="82"/>
  <c r="L76" i="82"/>
  <c r="M76" i="82"/>
  <c r="N76" i="82"/>
  <c r="O76" i="82"/>
  <c r="P76" i="82"/>
  <c r="Q76" i="82"/>
  <c r="R76" i="82"/>
  <c r="S76" i="82"/>
  <c r="T76" i="82"/>
  <c r="U76" i="82"/>
  <c r="V76" i="82"/>
  <c r="W76" i="82"/>
  <c r="X76" i="82"/>
  <c r="Y76" i="82"/>
  <c r="Z76" i="82"/>
  <c r="AA76" i="82"/>
  <c r="AB76" i="82"/>
  <c r="AC76" i="82"/>
  <c r="AD76" i="82"/>
  <c r="AE76" i="82"/>
  <c r="AF76" i="82"/>
  <c r="AG76" i="82"/>
  <c r="AH76" i="82"/>
  <c r="AI76" i="82"/>
  <c r="AJ76" i="82"/>
  <c r="AK76" i="82"/>
  <c r="AL76" i="82"/>
  <c r="AM76" i="82"/>
  <c r="AN76" i="82"/>
  <c r="AO76" i="82"/>
  <c r="AP76" i="82"/>
  <c r="AQ76" i="82"/>
  <c r="AR76" i="82"/>
  <c r="AS76" i="82"/>
  <c r="AT76" i="82"/>
  <c r="AU76" i="82"/>
  <c r="AV76" i="82"/>
  <c r="AW76" i="82"/>
  <c r="AX76" i="82"/>
  <c r="AY76" i="82"/>
  <c r="AZ76" i="82"/>
  <c r="B75" i="82"/>
  <c r="C75" i="82"/>
  <c r="D75" i="82"/>
  <c r="E75" i="82"/>
  <c r="F75" i="82"/>
  <c r="G75" i="82"/>
  <c r="H75" i="82"/>
  <c r="I75" i="82"/>
  <c r="J75" i="82"/>
  <c r="K75" i="82"/>
  <c r="L75" i="82"/>
  <c r="M75" i="82"/>
  <c r="N75" i="82"/>
  <c r="O75" i="82"/>
  <c r="P75" i="82"/>
  <c r="Q75" i="82"/>
  <c r="R75" i="82"/>
  <c r="S75" i="82"/>
  <c r="T75" i="82"/>
  <c r="U75" i="82"/>
  <c r="V75" i="82"/>
  <c r="W75" i="82"/>
  <c r="X75" i="82"/>
  <c r="Y75" i="82"/>
  <c r="Z75" i="82"/>
  <c r="AA75" i="82"/>
  <c r="AB75" i="82"/>
  <c r="AC75" i="82"/>
  <c r="AD75" i="82"/>
  <c r="AE75" i="82"/>
  <c r="AF75" i="82"/>
  <c r="AG75" i="82"/>
  <c r="AH75" i="82"/>
  <c r="AI75" i="82"/>
  <c r="AJ75" i="82"/>
  <c r="AK75" i="82"/>
  <c r="AL75" i="82"/>
  <c r="AM75" i="82"/>
  <c r="AN75" i="82"/>
  <c r="AO75" i="82"/>
  <c r="AP75" i="82"/>
  <c r="AQ75" i="82"/>
  <c r="AR75" i="82"/>
  <c r="AS75" i="82"/>
  <c r="AT75" i="82"/>
  <c r="AU75" i="82"/>
  <c r="AV75" i="82"/>
  <c r="AW75" i="82"/>
  <c r="AX75" i="82"/>
  <c r="AY75" i="82"/>
  <c r="AZ75" i="82"/>
  <c r="B74" i="82"/>
  <c r="C74" i="82"/>
  <c r="D74" i="82"/>
  <c r="E74" i="82"/>
  <c r="F74" i="82"/>
  <c r="G74" i="82"/>
  <c r="H74" i="82"/>
  <c r="I74" i="82"/>
  <c r="J74" i="82"/>
  <c r="K74" i="82"/>
  <c r="L74" i="82"/>
  <c r="M74" i="82"/>
  <c r="N74" i="82"/>
  <c r="O74" i="82"/>
  <c r="P74" i="82"/>
  <c r="Q74" i="82"/>
  <c r="R74" i="82"/>
  <c r="S74" i="82"/>
  <c r="T74" i="82"/>
  <c r="U74" i="82"/>
  <c r="V74" i="82"/>
  <c r="W74" i="82"/>
  <c r="X74" i="82"/>
  <c r="Y74" i="82"/>
  <c r="Z74" i="82"/>
  <c r="AA74" i="82"/>
  <c r="AB74" i="82"/>
  <c r="AC74" i="82"/>
  <c r="AD74" i="82"/>
  <c r="AE74" i="82"/>
  <c r="AF74" i="82"/>
  <c r="AG74" i="82"/>
  <c r="AH74" i="82"/>
  <c r="AI74" i="82"/>
  <c r="AJ74" i="82"/>
  <c r="AK74" i="82"/>
  <c r="AL74" i="82"/>
  <c r="AM74" i="82"/>
  <c r="AN74" i="82"/>
  <c r="AO74" i="82"/>
  <c r="AP74" i="82"/>
  <c r="AQ74" i="82"/>
  <c r="AR74" i="82"/>
  <c r="AS74" i="82"/>
  <c r="AT74" i="82"/>
  <c r="AU74" i="82"/>
  <c r="AV74" i="82"/>
  <c r="AW74" i="82"/>
  <c r="AX74" i="82"/>
  <c r="AY74" i="82"/>
  <c r="AZ74" i="82"/>
  <c r="B73" i="82"/>
  <c r="C73" i="82"/>
  <c r="D73" i="82"/>
  <c r="E73" i="82"/>
  <c r="F73" i="82"/>
  <c r="G73" i="82"/>
  <c r="H73" i="82"/>
  <c r="I73" i="82"/>
  <c r="J73" i="82"/>
  <c r="K73" i="82"/>
  <c r="L73" i="82"/>
  <c r="M73" i="82"/>
  <c r="N73" i="82"/>
  <c r="O73" i="82"/>
  <c r="P73" i="82"/>
  <c r="Q73" i="82"/>
  <c r="R73" i="82"/>
  <c r="S73" i="82"/>
  <c r="T73" i="82"/>
  <c r="U73" i="82"/>
  <c r="V73" i="82"/>
  <c r="W73" i="82"/>
  <c r="X73" i="82"/>
  <c r="Y73" i="82"/>
  <c r="Z73" i="82"/>
  <c r="AA73" i="82"/>
  <c r="AB73" i="82"/>
  <c r="AC73" i="82"/>
  <c r="AD73" i="82"/>
  <c r="AE73" i="82"/>
  <c r="AF73" i="82"/>
  <c r="AG73" i="82"/>
  <c r="AH73" i="82"/>
  <c r="AI73" i="82"/>
  <c r="AJ73" i="82"/>
  <c r="AK73" i="82"/>
  <c r="AL73" i="82"/>
  <c r="AM73" i="82"/>
  <c r="AN73" i="82"/>
  <c r="AO73" i="82"/>
  <c r="AP73" i="82"/>
  <c r="AQ73" i="82"/>
  <c r="AR73" i="82"/>
  <c r="AS73" i="82"/>
  <c r="AT73" i="82"/>
  <c r="AU73" i="82"/>
  <c r="AV73" i="82"/>
  <c r="AW73" i="82"/>
  <c r="AX73" i="82"/>
  <c r="AY73" i="82"/>
  <c r="AZ73" i="82"/>
  <c r="B72" i="82"/>
  <c r="C72" i="82"/>
  <c r="D72" i="82"/>
  <c r="E72" i="82"/>
  <c r="F72" i="82"/>
  <c r="G72" i="82"/>
  <c r="H72" i="82"/>
  <c r="I72" i="82"/>
  <c r="J72" i="82"/>
  <c r="K72" i="82"/>
  <c r="L72" i="82"/>
  <c r="M72" i="82"/>
  <c r="N72" i="82"/>
  <c r="O72" i="82"/>
  <c r="P72" i="82"/>
  <c r="Q72" i="82"/>
  <c r="R72" i="82"/>
  <c r="S72" i="82"/>
  <c r="T72" i="82"/>
  <c r="U72" i="82"/>
  <c r="V72" i="82"/>
  <c r="W72" i="82"/>
  <c r="X72" i="82"/>
  <c r="Y72" i="82"/>
  <c r="Z72" i="82"/>
  <c r="AA72" i="82"/>
  <c r="AB72" i="82"/>
  <c r="AC72" i="82"/>
  <c r="AD72" i="82"/>
  <c r="AE72" i="82"/>
  <c r="AF72" i="82"/>
  <c r="AG72" i="82"/>
  <c r="AH72" i="82"/>
  <c r="AI72" i="82"/>
  <c r="AJ72" i="82"/>
  <c r="AK72" i="82"/>
  <c r="AL72" i="82"/>
  <c r="AM72" i="82"/>
  <c r="AN72" i="82"/>
  <c r="AO72" i="82"/>
  <c r="AP72" i="82"/>
  <c r="AQ72" i="82"/>
  <c r="AR72" i="82"/>
  <c r="AS72" i="82"/>
  <c r="AT72" i="82"/>
  <c r="AU72" i="82"/>
  <c r="AV72" i="82"/>
  <c r="AW72" i="82"/>
  <c r="AX72" i="82"/>
  <c r="AY72" i="82"/>
  <c r="AZ72" i="82"/>
  <c r="B71" i="82"/>
  <c r="C71" i="82"/>
  <c r="D71" i="82"/>
  <c r="E71" i="82"/>
  <c r="F71" i="82"/>
  <c r="G71" i="82"/>
  <c r="H71" i="82"/>
  <c r="I71" i="82"/>
  <c r="J71" i="82"/>
  <c r="K71" i="82"/>
  <c r="L71" i="82"/>
  <c r="M71" i="82"/>
  <c r="N71" i="82"/>
  <c r="O71" i="82"/>
  <c r="P71" i="82"/>
  <c r="Q71" i="82"/>
  <c r="R71" i="82"/>
  <c r="S71" i="82"/>
  <c r="T71" i="82"/>
  <c r="U71" i="82"/>
  <c r="V71" i="82"/>
  <c r="W71" i="82"/>
  <c r="X71" i="82"/>
  <c r="Y71" i="82"/>
  <c r="Z71" i="82"/>
  <c r="AA71" i="82"/>
  <c r="AB71" i="82"/>
  <c r="AC71" i="82"/>
  <c r="AD71" i="82"/>
  <c r="AE71" i="82"/>
  <c r="AF71" i="82"/>
  <c r="AG71" i="82"/>
  <c r="AH71" i="82"/>
  <c r="AI71" i="82"/>
  <c r="AJ71" i="82"/>
  <c r="AK71" i="82"/>
  <c r="AL71" i="82"/>
  <c r="AM71" i="82"/>
  <c r="AN71" i="82"/>
  <c r="AO71" i="82"/>
  <c r="AP71" i="82"/>
  <c r="AQ71" i="82"/>
  <c r="AR71" i="82"/>
  <c r="AS71" i="82"/>
  <c r="AT71" i="82"/>
  <c r="AU71" i="82"/>
  <c r="AV71" i="82"/>
  <c r="AW71" i="82"/>
  <c r="AX71" i="82"/>
  <c r="AY71" i="82"/>
  <c r="AZ71" i="82"/>
  <c r="B70" i="82"/>
  <c r="C70" i="82"/>
  <c r="D70" i="82"/>
  <c r="E70" i="82"/>
  <c r="F70" i="82"/>
  <c r="G70" i="82"/>
  <c r="H70" i="82"/>
  <c r="I70" i="82"/>
  <c r="J70" i="82"/>
  <c r="K70" i="82"/>
  <c r="L70" i="82"/>
  <c r="M70" i="82"/>
  <c r="N70" i="82"/>
  <c r="O70" i="82"/>
  <c r="P70" i="82"/>
  <c r="Q70" i="82"/>
  <c r="R70" i="82"/>
  <c r="S70" i="82"/>
  <c r="T70" i="82"/>
  <c r="U70" i="82"/>
  <c r="V70" i="82"/>
  <c r="W70" i="82"/>
  <c r="X70" i="82"/>
  <c r="Y70" i="82"/>
  <c r="Z70" i="82"/>
  <c r="AA70" i="82"/>
  <c r="AB70" i="82"/>
  <c r="AC70" i="82"/>
  <c r="AD70" i="82"/>
  <c r="AE70" i="82"/>
  <c r="AF70" i="82"/>
  <c r="AG70" i="82"/>
  <c r="AH70" i="82"/>
  <c r="AI70" i="82"/>
  <c r="AJ70" i="82"/>
  <c r="AK70" i="82"/>
  <c r="AL70" i="82"/>
  <c r="AM70" i="82"/>
  <c r="AN70" i="82"/>
  <c r="AO70" i="82"/>
  <c r="AP70" i="82"/>
  <c r="AQ70" i="82"/>
  <c r="AR70" i="82"/>
  <c r="AS70" i="82"/>
  <c r="AT70" i="82"/>
  <c r="AU70" i="82"/>
  <c r="AV70" i="82"/>
  <c r="AW70" i="82"/>
  <c r="AX70" i="82"/>
  <c r="AY70" i="82"/>
  <c r="AZ70" i="82"/>
  <c r="B69" i="82"/>
  <c r="C69" i="82"/>
  <c r="D69" i="82"/>
  <c r="E69" i="82"/>
  <c r="F69" i="82"/>
  <c r="G69" i="82"/>
  <c r="H69" i="82"/>
  <c r="I69" i="82"/>
  <c r="J69" i="82"/>
  <c r="K69" i="82"/>
  <c r="L69" i="82"/>
  <c r="M69" i="82"/>
  <c r="N69" i="82"/>
  <c r="O69" i="82"/>
  <c r="P69" i="82"/>
  <c r="Q69" i="82"/>
  <c r="R69" i="82"/>
  <c r="S69" i="82"/>
  <c r="T69" i="82"/>
  <c r="U69" i="82"/>
  <c r="V69" i="82"/>
  <c r="W69" i="82"/>
  <c r="X69" i="82"/>
  <c r="Y69" i="82"/>
  <c r="Z69" i="82"/>
  <c r="AA69" i="82"/>
  <c r="AB69" i="82"/>
  <c r="AC69" i="82"/>
  <c r="AD69" i="82"/>
  <c r="AE69" i="82"/>
  <c r="AF69" i="82"/>
  <c r="AG69" i="82"/>
  <c r="AH69" i="82"/>
  <c r="AI69" i="82"/>
  <c r="AJ69" i="82"/>
  <c r="AK69" i="82"/>
  <c r="AL69" i="82"/>
  <c r="AM69" i="82"/>
  <c r="AN69" i="82"/>
  <c r="AO69" i="82"/>
  <c r="AP69" i="82"/>
  <c r="AQ69" i="82"/>
  <c r="AR69" i="82"/>
  <c r="AS69" i="82"/>
  <c r="AT69" i="82"/>
  <c r="AU69" i="82"/>
  <c r="AV69" i="82"/>
  <c r="AW69" i="82"/>
  <c r="AX69" i="82"/>
  <c r="AY69" i="82"/>
  <c r="AZ69" i="82"/>
  <c r="B68" i="82"/>
  <c r="C68" i="82"/>
  <c r="D68" i="82"/>
  <c r="E68" i="82"/>
  <c r="F68" i="82"/>
  <c r="G68" i="82"/>
  <c r="H68" i="82"/>
  <c r="I68" i="82"/>
  <c r="J68" i="82"/>
  <c r="K68" i="82"/>
  <c r="L68" i="82"/>
  <c r="M68" i="82"/>
  <c r="N68" i="82"/>
  <c r="O68" i="82"/>
  <c r="P68" i="82"/>
  <c r="Q68" i="82"/>
  <c r="R68" i="82"/>
  <c r="S68" i="82"/>
  <c r="T68" i="82"/>
  <c r="U68" i="82"/>
  <c r="V68" i="82"/>
  <c r="W68" i="82"/>
  <c r="X68" i="82"/>
  <c r="Y68" i="82"/>
  <c r="Z68" i="82"/>
  <c r="AA68" i="82"/>
  <c r="AB68" i="82"/>
  <c r="AC68" i="82"/>
  <c r="AD68" i="82"/>
  <c r="AE68" i="82"/>
  <c r="AF68" i="82"/>
  <c r="AG68" i="82"/>
  <c r="AH68" i="82"/>
  <c r="AI68" i="82"/>
  <c r="AJ68" i="82"/>
  <c r="AK68" i="82"/>
  <c r="AL68" i="82"/>
  <c r="AM68" i="82"/>
  <c r="AN68" i="82"/>
  <c r="AO68" i="82"/>
  <c r="AP68" i="82"/>
  <c r="AQ68" i="82"/>
  <c r="AR68" i="82"/>
  <c r="AS68" i="82"/>
  <c r="AT68" i="82"/>
  <c r="AU68" i="82"/>
  <c r="AV68" i="82"/>
  <c r="AW68" i="82"/>
  <c r="AX68" i="82"/>
  <c r="AY68" i="82"/>
  <c r="AZ68" i="82"/>
  <c r="B67" i="82"/>
  <c r="C67" i="82"/>
  <c r="D67" i="82"/>
  <c r="E67" i="82"/>
  <c r="F67" i="82"/>
  <c r="G67" i="82"/>
  <c r="H67" i="82"/>
  <c r="I67" i="82"/>
  <c r="J67" i="82"/>
  <c r="K67" i="82"/>
  <c r="L67" i="82"/>
  <c r="M67" i="82"/>
  <c r="N67" i="82"/>
  <c r="O67" i="82"/>
  <c r="P67" i="82"/>
  <c r="Q67" i="82"/>
  <c r="R67" i="82"/>
  <c r="S67" i="82"/>
  <c r="T67" i="82"/>
  <c r="U67" i="82"/>
  <c r="V67" i="82"/>
  <c r="W67" i="82"/>
  <c r="X67" i="82"/>
  <c r="Y67" i="82"/>
  <c r="Z67" i="82"/>
  <c r="AA67" i="82"/>
  <c r="AB67" i="82"/>
  <c r="AC67" i="82"/>
  <c r="AD67" i="82"/>
  <c r="AE67" i="82"/>
  <c r="AF67" i="82"/>
  <c r="AG67" i="82"/>
  <c r="AH67" i="82"/>
  <c r="AI67" i="82"/>
  <c r="AJ67" i="82"/>
  <c r="AK67" i="82"/>
  <c r="AL67" i="82"/>
  <c r="AM67" i="82"/>
  <c r="AN67" i="82"/>
  <c r="AO67" i="82"/>
  <c r="AP67" i="82"/>
  <c r="AQ67" i="82"/>
  <c r="AR67" i="82"/>
  <c r="AS67" i="82"/>
  <c r="AT67" i="82"/>
  <c r="AU67" i="82"/>
  <c r="AV67" i="82"/>
  <c r="AW67" i="82"/>
  <c r="AX67" i="82"/>
  <c r="AY67" i="82"/>
  <c r="AZ67" i="82"/>
  <c r="B66" i="82"/>
  <c r="C66" i="82"/>
  <c r="D66" i="82"/>
  <c r="E66" i="82"/>
  <c r="F66" i="82"/>
  <c r="G66" i="82"/>
  <c r="H66" i="82"/>
  <c r="I66" i="82"/>
  <c r="J66" i="82"/>
  <c r="K66" i="82"/>
  <c r="L66" i="82"/>
  <c r="M66" i="82"/>
  <c r="N66" i="82"/>
  <c r="O66" i="82"/>
  <c r="P66" i="82"/>
  <c r="Q66" i="82"/>
  <c r="R66" i="82"/>
  <c r="S66" i="82"/>
  <c r="T66" i="82"/>
  <c r="U66" i="82"/>
  <c r="V66" i="82"/>
  <c r="W66" i="82"/>
  <c r="X66" i="82"/>
  <c r="Y66" i="82"/>
  <c r="Z66" i="82"/>
  <c r="AA66" i="82"/>
  <c r="AB66" i="82"/>
  <c r="AC66" i="82"/>
  <c r="AD66" i="82"/>
  <c r="AE66" i="82"/>
  <c r="AF66" i="82"/>
  <c r="AG66" i="82"/>
  <c r="AH66" i="82"/>
  <c r="AI66" i="82"/>
  <c r="AJ66" i="82"/>
  <c r="AK66" i="82"/>
  <c r="AL66" i="82"/>
  <c r="AM66" i="82"/>
  <c r="AN66" i="82"/>
  <c r="AO66" i="82"/>
  <c r="AP66" i="82"/>
  <c r="AQ66" i="82"/>
  <c r="AR66" i="82"/>
  <c r="AS66" i="82"/>
  <c r="AT66" i="82"/>
  <c r="AU66" i="82"/>
  <c r="AV66" i="82"/>
  <c r="AW66" i="82"/>
  <c r="AX66" i="82"/>
  <c r="AY66" i="82"/>
  <c r="AZ66" i="82"/>
  <c r="B65" i="82"/>
  <c r="C65" i="82"/>
  <c r="D65" i="82"/>
  <c r="E65" i="82"/>
  <c r="F65" i="82"/>
  <c r="G65" i="82"/>
  <c r="H65" i="82"/>
  <c r="I65" i="82"/>
  <c r="J65" i="82"/>
  <c r="K65" i="82"/>
  <c r="L65" i="82"/>
  <c r="M65" i="82"/>
  <c r="N65" i="82"/>
  <c r="O65" i="82"/>
  <c r="P65" i="82"/>
  <c r="Q65" i="82"/>
  <c r="R65" i="82"/>
  <c r="S65" i="82"/>
  <c r="T65" i="82"/>
  <c r="U65" i="82"/>
  <c r="V65" i="82"/>
  <c r="W65" i="82"/>
  <c r="X65" i="82"/>
  <c r="Y65" i="82"/>
  <c r="Z65" i="82"/>
  <c r="AA65" i="82"/>
  <c r="AB65" i="82"/>
  <c r="AC65" i="82"/>
  <c r="AD65" i="82"/>
  <c r="AE65" i="82"/>
  <c r="AF65" i="82"/>
  <c r="AG65" i="82"/>
  <c r="AH65" i="82"/>
  <c r="AI65" i="82"/>
  <c r="AJ65" i="82"/>
  <c r="AK65" i="82"/>
  <c r="AL65" i="82"/>
  <c r="AM65" i="82"/>
  <c r="AN65" i="82"/>
  <c r="AO65" i="82"/>
  <c r="AP65" i="82"/>
  <c r="AQ65" i="82"/>
  <c r="AR65" i="82"/>
  <c r="AS65" i="82"/>
  <c r="AT65" i="82"/>
  <c r="AU65" i="82"/>
  <c r="AV65" i="82"/>
  <c r="AW65" i="82"/>
  <c r="AX65" i="82"/>
  <c r="AY65" i="82"/>
  <c r="AZ65" i="82"/>
  <c r="B64" i="82"/>
  <c r="C64" i="82"/>
  <c r="D64" i="82"/>
  <c r="E64" i="82"/>
  <c r="F64" i="82"/>
  <c r="G64" i="82"/>
  <c r="H64" i="82"/>
  <c r="I64" i="82"/>
  <c r="J64" i="82"/>
  <c r="K64" i="82"/>
  <c r="L64" i="82"/>
  <c r="M64" i="82"/>
  <c r="N64" i="82"/>
  <c r="O64" i="82"/>
  <c r="P64" i="82"/>
  <c r="Q64" i="82"/>
  <c r="R64" i="82"/>
  <c r="S64" i="82"/>
  <c r="T64" i="82"/>
  <c r="U64" i="82"/>
  <c r="V64" i="82"/>
  <c r="W64" i="82"/>
  <c r="X64" i="82"/>
  <c r="Y64" i="82"/>
  <c r="Z64" i="82"/>
  <c r="AA64" i="82"/>
  <c r="AB64" i="82"/>
  <c r="AC64" i="82"/>
  <c r="AD64" i="82"/>
  <c r="AE64" i="82"/>
  <c r="AF64" i="82"/>
  <c r="AG64" i="82"/>
  <c r="AH64" i="82"/>
  <c r="AI64" i="82"/>
  <c r="AJ64" i="82"/>
  <c r="AK64" i="82"/>
  <c r="AL64" i="82"/>
  <c r="AM64" i="82"/>
  <c r="AN64" i="82"/>
  <c r="AO64" i="82"/>
  <c r="AP64" i="82"/>
  <c r="AQ64" i="82"/>
  <c r="AR64" i="82"/>
  <c r="AS64" i="82"/>
  <c r="AT64" i="82"/>
  <c r="AU64" i="82"/>
  <c r="AV64" i="82"/>
  <c r="AW64" i="82"/>
  <c r="AX64" i="82"/>
  <c r="AY64" i="82"/>
  <c r="AZ64" i="82"/>
  <c r="B63" i="82"/>
  <c r="C63" i="82"/>
  <c r="D63" i="82"/>
  <c r="E63" i="82"/>
  <c r="BA63" i="82" s="1"/>
  <c r="BB63" i="82" s="1"/>
  <c r="F63" i="82"/>
  <c r="G63" i="82"/>
  <c r="H63" i="82"/>
  <c r="I63" i="82"/>
  <c r="J63" i="82"/>
  <c r="K63" i="82"/>
  <c r="L63" i="82"/>
  <c r="M63" i="82"/>
  <c r="N63" i="82"/>
  <c r="O63" i="82"/>
  <c r="P63" i="82"/>
  <c r="Q63" i="82"/>
  <c r="R63" i="82"/>
  <c r="S63" i="82"/>
  <c r="T63" i="82"/>
  <c r="U63" i="82"/>
  <c r="V63" i="82"/>
  <c r="W63" i="82"/>
  <c r="X63" i="82"/>
  <c r="Y63" i="82"/>
  <c r="Z63" i="82"/>
  <c r="AA63" i="82"/>
  <c r="AB63" i="82"/>
  <c r="AC63" i="82"/>
  <c r="AD63" i="82"/>
  <c r="AE63" i="82"/>
  <c r="AF63" i="82"/>
  <c r="AG63" i="82"/>
  <c r="AH63" i="82"/>
  <c r="AI63" i="82"/>
  <c r="AJ63" i="82"/>
  <c r="AK63" i="82"/>
  <c r="AL63" i="82"/>
  <c r="AM63" i="82"/>
  <c r="AN63" i="82"/>
  <c r="AO63" i="82"/>
  <c r="AP63" i="82"/>
  <c r="AQ63" i="82"/>
  <c r="AR63" i="82"/>
  <c r="AS63" i="82"/>
  <c r="AT63" i="82"/>
  <c r="AU63" i="82"/>
  <c r="AV63" i="82"/>
  <c r="AW63" i="82"/>
  <c r="AX63" i="82"/>
  <c r="AY63" i="82"/>
  <c r="AZ63" i="82"/>
  <c r="B62" i="82"/>
  <c r="C62" i="82"/>
  <c r="D62" i="82"/>
  <c r="E62" i="82"/>
  <c r="F62" i="82"/>
  <c r="G62" i="82"/>
  <c r="H62" i="82"/>
  <c r="I62" i="82"/>
  <c r="J62" i="82"/>
  <c r="K62" i="82"/>
  <c r="L62" i="82"/>
  <c r="M62" i="82"/>
  <c r="N62" i="82"/>
  <c r="O62" i="82"/>
  <c r="P62" i="82"/>
  <c r="Q62" i="82"/>
  <c r="R62" i="82"/>
  <c r="S62" i="82"/>
  <c r="T62" i="82"/>
  <c r="U62" i="82"/>
  <c r="V62" i="82"/>
  <c r="W62" i="82"/>
  <c r="X62" i="82"/>
  <c r="Y62" i="82"/>
  <c r="Z62" i="82"/>
  <c r="AA62" i="82"/>
  <c r="AB62" i="82"/>
  <c r="AC62" i="82"/>
  <c r="AD62" i="82"/>
  <c r="AE62" i="82"/>
  <c r="AF62" i="82"/>
  <c r="AG62" i="82"/>
  <c r="AH62" i="82"/>
  <c r="AI62" i="82"/>
  <c r="AJ62" i="82"/>
  <c r="AK62" i="82"/>
  <c r="AL62" i="82"/>
  <c r="AM62" i="82"/>
  <c r="AN62" i="82"/>
  <c r="AO62" i="82"/>
  <c r="AP62" i="82"/>
  <c r="AQ62" i="82"/>
  <c r="AR62" i="82"/>
  <c r="AS62" i="82"/>
  <c r="AT62" i="82"/>
  <c r="AU62" i="82"/>
  <c r="AV62" i="82"/>
  <c r="AW62" i="82"/>
  <c r="AX62" i="82"/>
  <c r="AY62" i="82"/>
  <c r="AZ62" i="82"/>
  <c r="B61" i="82"/>
  <c r="C61" i="82"/>
  <c r="D61" i="82"/>
  <c r="E61" i="82"/>
  <c r="F61" i="82"/>
  <c r="G61" i="82"/>
  <c r="H61" i="82"/>
  <c r="I61" i="82"/>
  <c r="J61" i="82"/>
  <c r="K61" i="82"/>
  <c r="L61" i="82"/>
  <c r="M61" i="82"/>
  <c r="N61" i="82"/>
  <c r="O61" i="82"/>
  <c r="P61" i="82"/>
  <c r="Q61" i="82"/>
  <c r="R61" i="82"/>
  <c r="S61" i="82"/>
  <c r="T61" i="82"/>
  <c r="U61" i="82"/>
  <c r="V61" i="82"/>
  <c r="W61" i="82"/>
  <c r="X61" i="82"/>
  <c r="Y61" i="82"/>
  <c r="Z61" i="82"/>
  <c r="AA61" i="82"/>
  <c r="AB61" i="82"/>
  <c r="AC61" i="82"/>
  <c r="AD61" i="82"/>
  <c r="AE61" i="82"/>
  <c r="AF61" i="82"/>
  <c r="AG61" i="82"/>
  <c r="AH61" i="82"/>
  <c r="AI61" i="82"/>
  <c r="AJ61" i="82"/>
  <c r="AK61" i="82"/>
  <c r="AL61" i="82"/>
  <c r="AM61" i="82"/>
  <c r="AN61" i="82"/>
  <c r="AO61" i="82"/>
  <c r="AP61" i="82"/>
  <c r="AQ61" i="82"/>
  <c r="AR61" i="82"/>
  <c r="AS61" i="82"/>
  <c r="AT61" i="82"/>
  <c r="AU61" i="82"/>
  <c r="AV61" i="82"/>
  <c r="AW61" i="82"/>
  <c r="AX61" i="82"/>
  <c r="AY61" i="82"/>
  <c r="AZ61" i="82"/>
  <c r="B60" i="82"/>
  <c r="C60" i="82"/>
  <c r="D60" i="82"/>
  <c r="BC60" i="82" s="1"/>
  <c r="E60" i="82"/>
  <c r="F60" i="82"/>
  <c r="G60" i="82"/>
  <c r="H60" i="82"/>
  <c r="I60" i="82"/>
  <c r="J60" i="82"/>
  <c r="K60" i="82"/>
  <c r="L60" i="82"/>
  <c r="M60" i="82"/>
  <c r="N60" i="82"/>
  <c r="O60" i="82"/>
  <c r="P60" i="82"/>
  <c r="Q60" i="82"/>
  <c r="R60" i="82"/>
  <c r="S60" i="82"/>
  <c r="T60" i="82"/>
  <c r="U60" i="82"/>
  <c r="V60" i="82"/>
  <c r="W60" i="82"/>
  <c r="X60" i="82"/>
  <c r="Y60" i="82"/>
  <c r="Z60" i="82"/>
  <c r="AA60" i="82"/>
  <c r="AB60" i="82"/>
  <c r="AC60" i="82"/>
  <c r="AD60" i="82"/>
  <c r="AE60" i="82"/>
  <c r="AF60" i="82"/>
  <c r="AG60" i="82"/>
  <c r="AH60" i="82"/>
  <c r="AI60" i="82"/>
  <c r="AJ60" i="82"/>
  <c r="AK60" i="82"/>
  <c r="AL60" i="82"/>
  <c r="AM60" i="82"/>
  <c r="AN60" i="82"/>
  <c r="AO60" i="82"/>
  <c r="AP60" i="82"/>
  <c r="AQ60" i="82"/>
  <c r="AR60" i="82"/>
  <c r="AS60" i="82"/>
  <c r="AT60" i="82"/>
  <c r="AU60" i="82"/>
  <c r="AV60" i="82"/>
  <c r="AW60" i="82"/>
  <c r="AX60" i="82"/>
  <c r="AY60" i="82"/>
  <c r="AZ60" i="82"/>
  <c r="B59" i="82"/>
  <c r="C59" i="82"/>
  <c r="D59" i="82"/>
  <c r="E59" i="82"/>
  <c r="F59" i="82"/>
  <c r="G59" i="82"/>
  <c r="H59" i="82"/>
  <c r="I59" i="82"/>
  <c r="J59" i="82"/>
  <c r="K59" i="82"/>
  <c r="L59" i="82"/>
  <c r="M59" i="82"/>
  <c r="N59" i="82"/>
  <c r="O59" i="82"/>
  <c r="P59" i="82"/>
  <c r="Q59" i="82"/>
  <c r="R59" i="82"/>
  <c r="S59" i="82"/>
  <c r="T59" i="82"/>
  <c r="U59" i="82"/>
  <c r="V59" i="82"/>
  <c r="W59" i="82"/>
  <c r="X59" i="82"/>
  <c r="Y59" i="82"/>
  <c r="Z59" i="82"/>
  <c r="AA59" i="82"/>
  <c r="AB59" i="82"/>
  <c r="AC59" i="82"/>
  <c r="AD59" i="82"/>
  <c r="AE59" i="82"/>
  <c r="AF59" i="82"/>
  <c r="AG59" i="82"/>
  <c r="AH59" i="82"/>
  <c r="AI59" i="82"/>
  <c r="AJ59" i="82"/>
  <c r="AK59" i="82"/>
  <c r="AL59" i="82"/>
  <c r="AM59" i="82"/>
  <c r="AN59" i="82"/>
  <c r="AO59" i="82"/>
  <c r="AP59" i="82"/>
  <c r="AQ59" i="82"/>
  <c r="AR59" i="82"/>
  <c r="AS59" i="82"/>
  <c r="AT59" i="82"/>
  <c r="AU59" i="82"/>
  <c r="AV59" i="82"/>
  <c r="AW59" i="82"/>
  <c r="AX59" i="82"/>
  <c r="AY59" i="82"/>
  <c r="AZ59" i="82"/>
  <c r="B58" i="82"/>
  <c r="C58" i="82"/>
  <c r="D58" i="82"/>
  <c r="E58" i="82"/>
  <c r="F58" i="82"/>
  <c r="G58" i="82"/>
  <c r="H58" i="82"/>
  <c r="I58" i="82"/>
  <c r="J58" i="82"/>
  <c r="K58" i="82"/>
  <c r="L58" i="82"/>
  <c r="M58" i="82"/>
  <c r="N58" i="82"/>
  <c r="O58" i="82"/>
  <c r="P58" i="82"/>
  <c r="Q58" i="82"/>
  <c r="R58" i="82"/>
  <c r="S58" i="82"/>
  <c r="T58" i="82"/>
  <c r="U58" i="82"/>
  <c r="V58" i="82"/>
  <c r="W58" i="82"/>
  <c r="X58" i="82"/>
  <c r="Y58" i="82"/>
  <c r="Z58" i="82"/>
  <c r="AA58" i="82"/>
  <c r="AB58" i="82"/>
  <c r="AC58" i="82"/>
  <c r="AD58" i="82"/>
  <c r="AE58" i="82"/>
  <c r="AF58" i="82"/>
  <c r="AG58" i="82"/>
  <c r="AH58" i="82"/>
  <c r="AI58" i="82"/>
  <c r="AJ58" i="82"/>
  <c r="AK58" i="82"/>
  <c r="AL58" i="82"/>
  <c r="AM58" i="82"/>
  <c r="AN58" i="82"/>
  <c r="AO58" i="82"/>
  <c r="AP58" i="82"/>
  <c r="AQ58" i="82"/>
  <c r="AR58" i="82"/>
  <c r="AS58" i="82"/>
  <c r="AT58" i="82"/>
  <c r="AU58" i="82"/>
  <c r="AV58" i="82"/>
  <c r="AW58" i="82"/>
  <c r="AX58" i="82"/>
  <c r="AY58" i="82"/>
  <c r="AZ58" i="82"/>
  <c r="B57" i="82"/>
  <c r="C57" i="82"/>
  <c r="D57" i="82"/>
  <c r="E57" i="82"/>
  <c r="F57" i="82"/>
  <c r="G57" i="82"/>
  <c r="H57" i="82"/>
  <c r="I57" i="82"/>
  <c r="J57" i="82"/>
  <c r="K57" i="82"/>
  <c r="L57" i="82"/>
  <c r="M57" i="82"/>
  <c r="N57" i="82"/>
  <c r="O57" i="82"/>
  <c r="P57" i="82"/>
  <c r="Q57" i="82"/>
  <c r="R57" i="82"/>
  <c r="S57" i="82"/>
  <c r="T57" i="82"/>
  <c r="U57" i="82"/>
  <c r="V57" i="82"/>
  <c r="W57" i="82"/>
  <c r="X57" i="82"/>
  <c r="Y57" i="82"/>
  <c r="Z57" i="82"/>
  <c r="AA57" i="82"/>
  <c r="AB57" i="82"/>
  <c r="AC57" i="82"/>
  <c r="AD57" i="82"/>
  <c r="AE57" i="82"/>
  <c r="AF57" i="82"/>
  <c r="AG57" i="82"/>
  <c r="AH57" i="82"/>
  <c r="AI57" i="82"/>
  <c r="AJ57" i="82"/>
  <c r="AK57" i="82"/>
  <c r="AL57" i="82"/>
  <c r="AM57" i="82"/>
  <c r="AN57" i="82"/>
  <c r="AO57" i="82"/>
  <c r="AP57" i="82"/>
  <c r="AQ57" i="82"/>
  <c r="AR57" i="82"/>
  <c r="AS57" i="82"/>
  <c r="AT57" i="82"/>
  <c r="AU57" i="82"/>
  <c r="AV57" i="82"/>
  <c r="AW57" i="82"/>
  <c r="AX57" i="82"/>
  <c r="AY57" i="82"/>
  <c r="AZ57" i="82"/>
  <c r="B56" i="82"/>
  <c r="C56" i="82"/>
  <c r="D56" i="82"/>
  <c r="E56" i="82"/>
  <c r="F56" i="82"/>
  <c r="G56" i="82"/>
  <c r="H56" i="82"/>
  <c r="I56" i="82"/>
  <c r="J56" i="82"/>
  <c r="K56" i="82"/>
  <c r="L56" i="82"/>
  <c r="M56" i="82"/>
  <c r="N56" i="82"/>
  <c r="O56" i="82"/>
  <c r="P56" i="82"/>
  <c r="Q56" i="82"/>
  <c r="R56" i="82"/>
  <c r="S56" i="82"/>
  <c r="T56" i="82"/>
  <c r="U56" i="82"/>
  <c r="V56" i="82"/>
  <c r="W56" i="82"/>
  <c r="X56" i="82"/>
  <c r="Y56" i="82"/>
  <c r="Z56" i="82"/>
  <c r="AA56" i="82"/>
  <c r="AB56" i="82"/>
  <c r="AC56" i="82"/>
  <c r="AD56" i="82"/>
  <c r="AE56" i="82"/>
  <c r="AF56" i="82"/>
  <c r="AG56" i="82"/>
  <c r="AH56" i="82"/>
  <c r="AI56" i="82"/>
  <c r="AJ56" i="82"/>
  <c r="AK56" i="82"/>
  <c r="AL56" i="82"/>
  <c r="AM56" i="82"/>
  <c r="AN56" i="82"/>
  <c r="AO56" i="82"/>
  <c r="AP56" i="82"/>
  <c r="AQ56" i="82"/>
  <c r="AR56" i="82"/>
  <c r="AS56" i="82"/>
  <c r="AT56" i="82"/>
  <c r="AU56" i="82"/>
  <c r="AV56" i="82"/>
  <c r="AW56" i="82"/>
  <c r="AX56" i="82"/>
  <c r="AY56" i="82"/>
  <c r="AZ56" i="82"/>
  <c r="B55" i="82"/>
  <c r="C55" i="82"/>
  <c r="D55" i="82"/>
  <c r="E55" i="82"/>
  <c r="F55" i="82"/>
  <c r="G55" i="82"/>
  <c r="H55" i="82"/>
  <c r="I55" i="82"/>
  <c r="J55" i="82"/>
  <c r="K55" i="82"/>
  <c r="L55" i="82"/>
  <c r="M55" i="82"/>
  <c r="N55" i="82"/>
  <c r="O55" i="82"/>
  <c r="P55" i="82"/>
  <c r="Q55" i="82"/>
  <c r="R55" i="82"/>
  <c r="S55" i="82"/>
  <c r="T55" i="82"/>
  <c r="U55" i="82"/>
  <c r="V55" i="82"/>
  <c r="W55" i="82"/>
  <c r="X55" i="82"/>
  <c r="Y55" i="82"/>
  <c r="Z55" i="82"/>
  <c r="AA55" i="82"/>
  <c r="AB55" i="82"/>
  <c r="AC55" i="82"/>
  <c r="AD55" i="82"/>
  <c r="AE55" i="82"/>
  <c r="AF55" i="82"/>
  <c r="AG55" i="82"/>
  <c r="AH55" i="82"/>
  <c r="AI55" i="82"/>
  <c r="AJ55" i="82"/>
  <c r="AK55" i="82"/>
  <c r="AL55" i="82"/>
  <c r="AM55" i="82"/>
  <c r="AN55" i="82"/>
  <c r="AO55" i="82"/>
  <c r="AP55" i="82"/>
  <c r="AQ55" i="82"/>
  <c r="AR55" i="82"/>
  <c r="AS55" i="82"/>
  <c r="AT55" i="82"/>
  <c r="AU55" i="82"/>
  <c r="AV55" i="82"/>
  <c r="AW55" i="82"/>
  <c r="AX55" i="82"/>
  <c r="AY55" i="82"/>
  <c r="AZ55" i="82"/>
  <c r="B54" i="82"/>
  <c r="C54" i="82"/>
  <c r="D54" i="82"/>
  <c r="E54" i="82"/>
  <c r="F54" i="82"/>
  <c r="G54" i="82"/>
  <c r="H54" i="82"/>
  <c r="I54" i="82"/>
  <c r="J54" i="82"/>
  <c r="K54" i="82"/>
  <c r="L54" i="82"/>
  <c r="M54" i="82"/>
  <c r="N54" i="82"/>
  <c r="O54" i="82"/>
  <c r="P54" i="82"/>
  <c r="Q54" i="82"/>
  <c r="R54" i="82"/>
  <c r="S54" i="82"/>
  <c r="T54" i="82"/>
  <c r="U54" i="82"/>
  <c r="V54" i="82"/>
  <c r="W54" i="82"/>
  <c r="X54" i="82"/>
  <c r="Y54" i="82"/>
  <c r="Z54" i="82"/>
  <c r="AA54" i="82"/>
  <c r="AB54" i="82"/>
  <c r="AC54" i="82"/>
  <c r="AD54" i="82"/>
  <c r="AE54" i="82"/>
  <c r="AF54" i="82"/>
  <c r="AG54" i="82"/>
  <c r="AH54" i="82"/>
  <c r="AI54" i="82"/>
  <c r="AJ54" i="82"/>
  <c r="AK54" i="82"/>
  <c r="AL54" i="82"/>
  <c r="AM54" i="82"/>
  <c r="AN54" i="82"/>
  <c r="AO54" i="82"/>
  <c r="AP54" i="82"/>
  <c r="AQ54" i="82"/>
  <c r="AR54" i="82"/>
  <c r="AS54" i="82"/>
  <c r="AT54" i="82"/>
  <c r="AU54" i="82"/>
  <c r="AV54" i="82"/>
  <c r="AW54" i="82"/>
  <c r="AX54" i="82"/>
  <c r="AY54" i="82"/>
  <c r="AZ54" i="82"/>
  <c r="B53" i="82"/>
  <c r="C53" i="82"/>
  <c r="D53" i="82"/>
  <c r="E53" i="82"/>
  <c r="F53" i="82"/>
  <c r="G53" i="82"/>
  <c r="H53" i="82"/>
  <c r="I53" i="82"/>
  <c r="J53" i="82"/>
  <c r="K53" i="82"/>
  <c r="L53" i="82"/>
  <c r="M53" i="82"/>
  <c r="N53" i="82"/>
  <c r="O53" i="82"/>
  <c r="P53" i="82"/>
  <c r="Q53" i="82"/>
  <c r="R53" i="82"/>
  <c r="S53" i="82"/>
  <c r="T53" i="82"/>
  <c r="U53" i="82"/>
  <c r="V53" i="82"/>
  <c r="W53" i="82"/>
  <c r="X53" i="82"/>
  <c r="Y53" i="82"/>
  <c r="Z53" i="82"/>
  <c r="AA53" i="82"/>
  <c r="AB53" i="82"/>
  <c r="AC53" i="82"/>
  <c r="AD53" i="82"/>
  <c r="AE53" i="82"/>
  <c r="AF53" i="82"/>
  <c r="AG53" i="82"/>
  <c r="AH53" i="82"/>
  <c r="AI53" i="82"/>
  <c r="AJ53" i="82"/>
  <c r="AK53" i="82"/>
  <c r="AL53" i="82"/>
  <c r="AM53" i="82"/>
  <c r="AN53" i="82"/>
  <c r="AO53" i="82"/>
  <c r="AP53" i="82"/>
  <c r="AQ53" i="82"/>
  <c r="AR53" i="82"/>
  <c r="AS53" i="82"/>
  <c r="AT53" i="82"/>
  <c r="AU53" i="82"/>
  <c r="AV53" i="82"/>
  <c r="AW53" i="82"/>
  <c r="AX53" i="82"/>
  <c r="AY53" i="82"/>
  <c r="AZ53" i="82"/>
  <c r="B52" i="82"/>
  <c r="C52" i="82"/>
  <c r="D52" i="82"/>
  <c r="E52" i="82"/>
  <c r="F52" i="82"/>
  <c r="G52" i="82"/>
  <c r="H52" i="82"/>
  <c r="I52" i="82"/>
  <c r="J52" i="82"/>
  <c r="K52" i="82"/>
  <c r="L52" i="82"/>
  <c r="M52" i="82"/>
  <c r="N52" i="82"/>
  <c r="O52" i="82"/>
  <c r="P52" i="82"/>
  <c r="Q52" i="82"/>
  <c r="R52" i="82"/>
  <c r="S52" i="82"/>
  <c r="T52" i="82"/>
  <c r="U52" i="82"/>
  <c r="V52" i="82"/>
  <c r="W52" i="82"/>
  <c r="X52" i="82"/>
  <c r="Y52" i="82"/>
  <c r="Z52" i="82"/>
  <c r="AA52" i="82"/>
  <c r="AB52" i="82"/>
  <c r="AC52" i="82"/>
  <c r="AD52" i="82"/>
  <c r="AE52" i="82"/>
  <c r="AF52" i="82"/>
  <c r="AG52" i="82"/>
  <c r="AH52" i="82"/>
  <c r="AI52" i="82"/>
  <c r="AJ52" i="82"/>
  <c r="AK52" i="82"/>
  <c r="AL52" i="82"/>
  <c r="AM52" i="82"/>
  <c r="AN52" i="82"/>
  <c r="AO52" i="82"/>
  <c r="AP52" i="82"/>
  <c r="AQ52" i="82"/>
  <c r="AR52" i="82"/>
  <c r="AS52" i="82"/>
  <c r="AT52" i="82"/>
  <c r="AU52" i="82"/>
  <c r="AV52" i="82"/>
  <c r="AW52" i="82"/>
  <c r="AX52" i="82"/>
  <c r="AY52" i="82"/>
  <c r="AZ52" i="82"/>
  <c r="B51" i="82"/>
  <c r="C51" i="82"/>
  <c r="D51" i="82"/>
  <c r="E51" i="82"/>
  <c r="F51" i="82"/>
  <c r="G51" i="82"/>
  <c r="H51" i="82"/>
  <c r="I51" i="82"/>
  <c r="J51" i="82"/>
  <c r="K51" i="82"/>
  <c r="L51" i="82"/>
  <c r="M51" i="82"/>
  <c r="N51" i="82"/>
  <c r="O51" i="82"/>
  <c r="P51" i="82"/>
  <c r="Q51" i="82"/>
  <c r="R51" i="82"/>
  <c r="S51" i="82"/>
  <c r="T51" i="82"/>
  <c r="U51" i="82"/>
  <c r="V51" i="82"/>
  <c r="W51" i="82"/>
  <c r="X51" i="82"/>
  <c r="Y51" i="82"/>
  <c r="Z51" i="82"/>
  <c r="AA51" i="82"/>
  <c r="AB51" i="82"/>
  <c r="AC51" i="82"/>
  <c r="AD51" i="82"/>
  <c r="AE51" i="82"/>
  <c r="AF51" i="82"/>
  <c r="AG51" i="82"/>
  <c r="AH51" i="82"/>
  <c r="AI51" i="82"/>
  <c r="AJ51" i="82"/>
  <c r="AK51" i="82"/>
  <c r="AL51" i="82"/>
  <c r="AM51" i="82"/>
  <c r="AN51" i="82"/>
  <c r="AO51" i="82"/>
  <c r="AP51" i="82"/>
  <c r="AQ51" i="82"/>
  <c r="AR51" i="82"/>
  <c r="AS51" i="82"/>
  <c r="AT51" i="82"/>
  <c r="AU51" i="82"/>
  <c r="AV51" i="82"/>
  <c r="AW51" i="82"/>
  <c r="AX51" i="82"/>
  <c r="AY51" i="82"/>
  <c r="AZ51" i="82"/>
  <c r="B50" i="82"/>
  <c r="C50" i="82"/>
  <c r="D50" i="82"/>
  <c r="E50" i="82"/>
  <c r="F50" i="82"/>
  <c r="G50" i="82"/>
  <c r="H50" i="82"/>
  <c r="I50" i="82"/>
  <c r="J50" i="82"/>
  <c r="K50" i="82"/>
  <c r="L50" i="82"/>
  <c r="M50" i="82"/>
  <c r="N50" i="82"/>
  <c r="O50" i="82"/>
  <c r="P50" i="82"/>
  <c r="Q50" i="82"/>
  <c r="R50" i="82"/>
  <c r="S50" i="82"/>
  <c r="T50" i="82"/>
  <c r="U50" i="82"/>
  <c r="V50" i="82"/>
  <c r="W50" i="82"/>
  <c r="X50" i="82"/>
  <c r="Y50" i="82"/>
  <c r="Z50" i="82"/>
  <c r="AA50" i="82"/>
  <c r="AB50" i="82"/>
  <c r="AC50" i="82"/>
  <c r="AD50" i="82"/>
  <c r="AE50" i="82"/>
  <c r="AF50" i="82"/>
  <c r="AG50" i="82"/>
  <c r="AH50" i="82"/>
  <c r="AI50" i="82"/>
  <c r="AJ50" i="82"/>
  <c r="AK50" i="82"/>
  <c r="AL50" i="82"/>
  <c r="AM50" i="82"/>
  <c r="AN50" i="82"/>
  <c r="AO50" i="82"/>
  <c r="AP50" i="82"/>
  <c r="AQ50" i="82"/>
  <c r="AR50" i="82"/>
  <c r="AS50" i="82"/>
  <c r="AT50" i="82"/>
  <c r="AU50" i="82"/>
  <c r="AV50" i="82"/>
  <c r="AW50" i="82"/>
  <c r="AX50" i="82"/>
  <c r="AY50" i="82"/>
  <c r="AZ50" i="82"/>
  <c r="B49" i="82"/>
  <c r="C49" i="82"/>
  <c r="D49" i="82"/>
  <c r="E49" i="82"/>
  <c r="F49" i="82"/>
  <c r="G49" i="82"/>
  <c r="H49" i="82"/>
  <c r="I49" i="82"/>
  <c r="J49" i="82"/>
  <c r="K49" i="82"/>
  <c r="L49" i="82"/>
  <c r="M49" i="82"/>
  <c r="N49" i="82"/>
  <c r="O49" i="82"/>
  <c r="P49" i="82"/>
  <c r="Q49" i="82"/>
  <c r="R49" i="82"/>
  <c r="S49" i="82"/>
  <c r="T49" i="82"/>
  <c r="U49" i="82"/>
  <c r="V49" i="82"/>
  <c r="W49" i="82"/>
  <c r="X49" i="82"/>
  <c r="Y49" i="82"/>
  <c r="Z49" i="82"/>
  <c r="AA49" i="82"/>
  <c r="AB49" i="82"/>
  <c r="AC49" i="82"/>
  <c r="AD49" i="82"/>
  <c r="AE49" i="82"/>
  <c r="AF49" i="82"/>
  <c r="AG49" i="82"/>
  <c r="AH49" i="82"/>
  <c r="AI49" i="82"/>
  <c r="AJ49" i="82"/>
  <c r="AK49" i="82"/>
  <c r="AL49" i="82"/>
  <c r="AM49" i="82"/>
  <c r="AN49" i="82"/>
  <c r="AO49" i="82"/>
  <c r="AP49" i="82"/>
  <c r="AQ49" i="82"/>
  <c r="AR49" i="82"/>
  <c r="AS49" i="82"/>
  <c r="AT49" i="82"/>
  <c r="AU49" i="82"/>
  <c r="AV49" i="82"/>
  <c r="AW49" i="82"/>
  <c r="AX49" i="82"/>
  <c r="AY49" i="82"/>
  <c r="AZ49" i="82"/>
  <c r="B48" i="82"/>
  <c r="C48" i="82"/>
  <c r="D48" i="82"/>
  <c r="E48" i="82"/>
  <c r="F48" i="82"/>
  <c r="G48" i="82"/>
  <c r="H48" i="82"/>
  <c r="I48" i="82"/>
  <c r="J48" i="82"/>
  <c r="K48" i="82"/>
  <c r="L48" i="82"/>
  <c r="M48" i="82"/>
  <c r="N48" i="82"/>
  <c r="O48" i="82"/>
  <c r="P48" i="82"/>
  <c r="Q48" i="82"/>
  <c r="R48" i="82"/>
  <c r="S48" i="82"/>
  <c r="T48" i="82"/>
  <c r="U48" i="82"/>
  <c r="V48" i="82"/>
  <c r="W48" i="82"/>
  <c r="X48" i="82"/>
  <c r="Y48" i="82"/>
  <c r="Z48" i="82"/>
  <c r="AA48" i="82"/>
  <c r="AB48" i="82"/>
  <c r="AC48" i="82"/>
  <c r="AD48" i="82"/>
  <c r="AE48" i="82"/>
  <c r="AF48" i="82"/>
  <c r="AG48" i="82"/>
  <c r="AH48" i="82"/>
  <c r="AI48" i="82"/>
  <c r="AJ48" i="82"/>
  <c r="AK48" i="82"/>
  <c r="AL48" i="82"/>
  <c r="AM48" i="82"/>
  <c r="AN48" i="82"/>
  <c r="AO48" i="82"/>
  <c r="AP48" i="82"/>
  <c r="AQ48" i="82"/>
  <c r="AR48" i="82"/>
  <c r="AS48" i="82"/>
  <c r="AT48" i="82"/>
  <c r="AU48" i="82"/>
  <c r="AV48" i="82"/>
  <c r="AW48" i="82"/>
  <c r="AX48" i="82"/>
  <c r="AY48" i="82"/>
  <c r="AZ48" i="82"/>
  <c r="B47" i="82"/>
  <c r="C47" i="82"/>
  <c r="BE47" i="82" s="1"/>
  <c r="D47" i="82"/>
  <c r="E47" i="82"/>
  <c r="F47" i="82"/>
  <c r="G47" i="82"/>
  <c r="H47" i="82"/>
  <c r="I47" i="82"/>
  <c r="J47" i="82"/>
  <c r="K47" i="82"/>
  <c r="L47" i="82"/>
  <c r="M47" i="82"/>
  <c r="N47" i="82"/>
  <c r="O47" i="82"/>
  <c r="P47" i="82"/>
  <c r="Q47" i="82"/>
  <c r="R47" i="82"/>
  <c r="S47" i="82"/>
  <c r="T47" i="82"/>
  <c r="U47" i="82"/>
  <c r="V47" i="82"/>
  <c r="W47" i="82"/>
  <c r="X47" i="82"/>
  <c r="Y47" i="82"/>
  <c r="Z47" i="82"/>
  <c r="AA47" i="82"/>
  <c r="AB47" i="82"/>
  <c r="AC47" i="82"/>
  <c r="AD47" i="82"/>
  <c r="AE47" i="82"/>
  <c r="AF47" i="82"/>
  <c r="AG47" i="82"/>
  <c r="AH47" i="82"/>
  <c r="AI47" i="82"/>
  <c r="AJ47" i="82"/>
  <c r="AK47" i="82"/>
  <c r="AL47" i="82"/>
  <c r="AM47" i="82"/>
  <c r="AN47" i="82"/>
  <c r="AO47" i="82"/>
  <c r="AP47" i="82"/>
  <c r="AQ47" i="82"/>
  <c r="AR47" i="82"/>
  <c r="AS47" i="82"/>
  <c r="AT47" i="82"/>
  <c r="AU47" i="82"/>
  <c r="AV47" i="82"/>
  <c r="AW47" i="82"/>
  <c r="AX47" i="82"/>
  <c r="AY47" i="82"/>
  <c r="AZ47" i="82"/>
  <c r="B46" i="82"/>
  <c r="C46" i="82"/>
  <c r="D46" i="82"/>
  <c r="E46" i="82"/>
  <c r="F46" i="82"/>
  <c r="G46" i="82"/>
  <c r="H46" i="82"/>
  <c r="I46" i="82"/>
  <c r="J46" i="82"/>
  <c r="K46" i="82"/>
  <c r="L46" i="82"/>
  <c r="M46" i="82"/>
  <c r="N46" i="82"/>
  <c r="O46" i="82"/>
  <c r="P46" i="82"/>
  <c r="Q46" i="82"/>
  <c r="R46" i="82"/>
  <c r="S46" i="82"/>
  <c r="T46" i="82"/>
  <c r="U46" i="82"/>
  <c r="V46" i="82"/>
  <c r="W46" i="82"/>
  <c r="X46" i="82"/>
  <c r="Y46" i="82"/>
  <c r="Z46" i="82"/>
  <c r="AA46" i="82"/>
  <c r="AB46" i="82"/>
  <c r="AC46" i="82"/>
  <c r="AD46" i="82"/>
  <c r="AE46" i="82"/>
  <c r="AF46" i="82"/>
  <c r="AG46" i="82"/>
  <c r="AH46" i="82"/>
  <c r="AI46" i="82"/>
  <c r="AJ46" i="82"/>
  <c r="AK46" i="82"/>
  <c r="AL46" i="82"/>
  <c r="AM46" i="82"/>
  <c r="AN46" i="82"/>
  <c r="AO46" i="82"/>
  <c r="AP46" i="82"/>
  <c r="AQ46" i="82"/>
  <c r="AR46" i="82"/>
  <c r="AS46" i="82"/>
  <c r="AT46" i="82"/>
  <c r="AU46" i="82"/>
  <c r="AV46" i="82"/>
  <c r="AW46" i="82"/>
  <c r="AX46" i="82"/>
  <c r="AY46" i="82"/>
  <c r="AZ46" i="82"/>
  <c r="B45" i="82"/>
  <c r="C45" i="82"/>
  <c r="D45" i="82"/>
  <c r="E45" i="82"/>
  <c r="F45" i="82"/>
  <c r="G45" i="82"/>
  <c r="H45" i="82"/>
  <c r="I45" i="82"/>
  <c r="J45" i="82"/>
  <c r="K45" i="82"/>
  <c r="L45" i="82"/>
  <c r="M45" i="82"/>
  <c r="N45" i="82"/>
  <c r="O45" i="82"/>
  <c r="P45" i="82"/>
  <c r="Q45" i="82"/>
  <c r="R45" i="82"/>
  <c r="S45" i="82"/>
  <c r="T45" i="82"/>
  <c r="U45" i="82"/>
  <c r="V45" i="82"/>
  <c r="W45" i="82"/>
  <c r="X45" i="82"/>
  <c r="Y45" i="82"/>
  <c r="Z45" i="82"/>
  <c r="AA45" i="82"/>
  <c r="AB45" i="82"/>
  <c r="AC45" i="82"/>
  <c r="AD45" i="82"/>
  <c r="AE45" i="82"/>
  <c r="AF45" i="82"/>
  <c r="AG45" i="82"/>
  <c r="AH45" i="82"/>
  <c r="AI45" i="82"/>
  <c r="AJ45" i="82"/>
  <c r="AK45" i="82"/>
  <c r="AL45" i="82"/>
  <c r="AM45" i="82"/>
  <c r="AN45" i="82"/>
  <c r="AO45" i="82"/>
  <c r="AP45" i="82"/>
  <c r="AQ45" i="82"/>
  <c r="AR45" i="82"/>
  <c r="AS45" i="82"/>
  <c r="AT45" i="82"/>
  <c r="AU45" i="82"/>
  <c r="AV45" i="82"/>
  <c r="AW45" i="82"/>
  <c r="AX45" i="82"/>
  <c r="AY45" i="82"/>
  <c r="AZ45" i="82"/>
  <c r="B44" i="82"/>
  <c r="C44" i="82"/>
  <c r="D44" i="82"/>
  <c r="E44" i="82"/>
  <c r="F44" i="82"/>
  <c r="G44" i="82"/>
  <c r="H44" i="82"/>
  <c r="I44" i="82"/>
  <c r="J44" i="82"/>
  <c r="K44" i="82"/>
  <c r="L44" i="82"/>
  <c r="M44" i="82"/>
  <c r="N44" i="82"/>
  <c r="O44" i="82"/>
  <c r="P44" i="82"/>
  <c r="Q44" i="82"/>
  <c r="R44" i="82"/>
  <c r="S44" i="82"/>
  <c r="T44" i="82"/>
  <c r="U44" i="82"/>
  <c r="V44" i="82"/>
  <c r="W44" i="82"/>
  <c r="X44" i="82"/>
  <c r="Y44" i="82"/>
  <c r="Z44" i="82"/>
  <c r="AA44" i="82"/>
  <c r="AB44" i="82"/>
  <c r="AC44" i="82"/>
  <c r="AD44" i="82"/>
  <c r="AE44" i="82"/>
  <c r="AF44" i="82"/>
  <c r="AG44" i="82"/>
  <c r="AH44" i="82"/>
  <c r="AI44" i="82"/>
  <c r="AJ44" i="82"/>
  <c r="AK44" i="82"/>
  <c r="AL44" i="82"/>
  <c r="AM44" i="82"/>
  <c r="AN44" i="82"/>
  <c r="AO44" i="82"/>
  <c r="AP44" i="82"/>
  <c r="AQ44" i="82"/>
  <c r="AR44" i="82"/>
  <c r="AS44" i="82"/>
  <c r="AT44" i="82"/>
  <c r="AU44" i="82"/>
  <c r="AV44" i="82"/>
  <c r="AW44" i="82"/>
  <c r="AX44" i="82"/>
  <c r="AY44" i="82"/>
  <c r="AZ44" i="82"/>
  <c r="B43" i="82"/>
  <c r="C43" i="82"/>
  <c r="D43" i="82"/>
  <c r="E43" i="82"/>
  <c r="F43" i="82"/>
  <c r="G43" i="82"/>
  <c r="H43" i="82"/>
  <c r="I43" i="82"/>
  <c r="J43" i="82"/>
  <c r="K43" i="82"/>
  <c r="L43" i="82"/>
  <c r="M43" i="82"/>
  <c r="N43" i="82"/>
  <c r="O43" i="82"/>
  <c r="P43" i="82"/>
  <c r="Q43" i="82"/>
  <c r="R43" i="82"/>
  <c r="S43" i="82"/>
  <c r="T43" i="82"/>
  <c r="U43" i="82"/>
  <c r="V43" i="82"/>
  <c r="W43" i="82"/>
  <c r="X43" i="82"/>
  <c r="Y43" i="82"/>
  <c r="Z43" i="82"/>
  <c r="AA43" i="82"/>
  <c r="AB43" i="82"/>
  <c r="AC43" i="82"/>
  <c r="AD43" i="82"/>
  <c r="AE43" i="82"/>
  <c r="AF43" i="82"/>
  <c r="AG43" i="82"/>
  <c r="AH43" i="82"/>
  <c r="AI43" i="82"/>
  <c r="AJ43" i="82"/>
  <c r="AK43" i="82"/>
  <c r="AL43" i="82"/>
  <c r="AM43" i="82"/>
  <c r="AN43" i="82"/>
  <c r="AO43" i="82"/>
  <c r="AP43" i="82"/>
  <c r="AQ43" i="82"/>
  <c r="AR43" i="82"/>
  <c r="AS43" i="82"/>
  <c r="AT43" i="82"/>
  <c r="AU43" i="82"/>
  <c r="AV43" i="82"/>
  <c r="AW43" i="82"/>
  <c r="AX43" i="82"/>
  <c r="AY43" i="82"/>
  <c r="AZ43" i="82"/>
  <c r="B42" i="82"/>
  <c r="C42" i="82"/>
  <c r="D42" i="82"/>
  <c r="E42" i="82"/>
  <c r="F42" i="82"/>
  <c r="G42" i="82"/>
  <c r="H42" i="82"/>
  <c r="I42" i="82"/>
  <c r="J42" i="82"/>
  <c r="K42" i="82"/>
  <c r="L42" i="82"/>
  <c r="M42" i="82"/>
  <c r="N42" i="82"/>
  <c r="O42" i="82"/>
  <c r="P42" i="82"/>
  <c r="Q42" i="82"/>
  <c r="R42" i="82"/>
  <c r="S42" i="82"/>
  <c r="T42" i="82"/>
  <c r="U42" i="82"/>
  <c r="V42" i="82"/>
  <c r="W42" i="82"/>
  <c r="X42" i="82"/>
  <c r="Y42" i="82"/>
  <c r="Z42" i="82"/>
  <c r="AA42" i="82"/>
  <c r="AB42" i="82"/>
  <c r="AC42" i="82"/>
  <c r="AD42" i="82"/>
  <c r="AE42" i="82"/>
  <c r="AF42" i="82"/>
  <c r="AG42" i="82"/>
  <c r="AH42" i="82"/>
  <c r="AI42" i="82"/>
  <c r="AJ42" i="82"/>
  <c r="AK42" i="82"/>
  <c r="AL42" i="82"/>
  <c r="AM42" i="82"/>
  <c r="AN42" i="82"/>
  <c r="AO42" i="82"/>
  <c r="AP42" i="82"/>
  <c r="AQ42" i="82"/>
  <c r="AR42" i="82"/>
  <c r="AS42" i="82"/>
  <c r="AT42" i="82"/>
  <c r="AU42" i="82"/>
  <c r="AV42" i="82"/>
  <c r="AW42" i="82"/>
  <c r="AX42" i="82"/>
  <c r="AY42" i="82"/>
  <c r="AZ42" i="82"/>
  <c r="B41" i="82"/>
  <c r="C41" i="82"/>
  <c r="D41" i="82"/>
  <c r="E41" i="82"/>
  <c r="F41" i="82"/>
  <c r="G41" i="82"/>
  <c r="H41" i="82"/>
  <c r="I41" i="82"/>
  <c r="J41" i="82"/>
  <c r="K41" i="82"/>
  <c r="L41" i="82"/>
  <c r="M41" i="82"/>
  <c r="N41" i="82"/>
  <c r="O41" i="82"/>
  <c r="P41" i="82"/>
  <c r="Q41" i="82"/>
  <c r="R41" i="82"/>
  <c r="S41" i="82"/>
  <c r="T41" i="82"/>
  <c r="U41" i="82"/>
  <c r="V41" i="82"/>
  <c r="W41" i="82"/>
  <c r="X41" i="82"/>
  <c r="Y41" i="82"/>
  <c r="Z41" i="82"/>
  <c r="AA41" i="82"/>
  <c r="AB41" i="82"/>
  <c r="AC41" i="82"/>
  <c r="AD41" i="82"/>
  <c r="AE41" i="82"/>
  <c r="AF41" i="82"/>
  <c r="AG41" i="82"/>
  <c r="AH41" i="82"/>
  <c r="AI41" i="82"/>
  <c r="AJ41" i="82"/>
  <c r="AK41" i="82"/>
  <c r="AL41" i="82"/>
  <c r="AM41" i="82"/>
  <c r="AN41" i="82"/>
  <c r="AO41" i="82"/>
  <c r="AP41" i="82"/>
  <c r="AQ41" i="82"/>
  <c r="AR41" i="82"/>
  <c r="AS41" i="82"/>
  <c r="AT41" i="82"/>
  <c r="AU41" i="82"/>
  <c r="AV41" i="82"/>
  <c r="AW41" i="82"/>
  <c r="AX41" i="82"/>
  <c r="AY41" i="82"/>
  <c r="AZ41" i="82"/>
  <c r="B40" i="82"/>
  <c r="C40" i="82"/>
  <c r="D40" i="82"/>
  <c r="E40" i="82"/>
  <c r="F40" i="82"/>
  <c r="G40" i="82"/>
  <c r="H40" i="82"/>
  <c r="I40" i="82"/>
  <c r="J40" i="82"/>
  <c r="K40" i="82"/>
  <c r="L40" i="82"/>
  <c r="M40" i="82"/>
  <c r="N40" i="82"/>
  <c r="O40" i="82"/>
  <c r="P40" i="82"/>
  <c r="Q40" i="82"/>
  <c r="R40" i="82"/>
  <c r="S40" i="82"/>
  <c r="T40" i="82"/>
  <c r="U40" i="82"/>
  <c r="V40" i="82"/>
  <c r="W40" i="82"/>
  <c r="X40" i="82"/>
  <c r="Y40" i="82"/>
  <c r="Z40" i="82"/>
  <c r="AA40" i="82"/>
  <c r="AB40" i="82"/>
  <c r="AC40" i="82"/>
  <c r="AD40" i="82"/>
  <c r="AE40" i="82"/>
  <c r="AF40" i="82"/>
  <c r="AG40" i="82"/>
  <c r="AH40" i="82"/>
  <c r="AI40" i="82"/>
  <c r="AJ40" i="82"/>
  <c r="AK40" i="82"/>
  <c r="AL40" i="82"/>
  <c r="AM40" i="82"/>
  <c r="AN40" i="82"/>
  <c r="AO40" i="82"/>
  <c r="AP40" i="82"/>
  <c r="AQ40" i="82"/>
  <c r="AR40" i="82"/>
  <c r="AS40" i="82"/>
  <c r="AT40" i="82"/>
  <c r="AU40" i="82"/>
  <c r="AV40" i="82"/>
  <c r="AW40" i="82"/>
  <c r="AX40" i="82"/>
  <c r="AY40" i="82"/>
  <c r="AZ40" i="82"/>
  <c r="B39" i="82"/>
  <c r="C39" i="82"/>
  <c r="D39" i="82"/>
  <c r="E39" i="82"/>
  <c r="F39" i="82"/>
  <c r="G39" i="82"/>
  <c r="H39" i="82"/>
  <c r="I39" i="82"/>
  <c r="J39" i="82"/>
  <c r="K39" i="82"/>
  <c r="L39" i="82"/>
  <c r="M39" i="82"/>
  <c r="N39" i="82"/>
  <c r="O39" i="82"/>
  <c r="P39" i="82"/>
  <c r="Q39" i="82"/>
  <c r="R39" i="82"/>
  <c r="S39" i="82"/>
  <c r="T39" i="82"/>
  <c r="U39" i="82"/>
  <c r="V39" i="82"/>
  <c r="W39" i="82"/>
  <c r="X39" i="82"/>
  <c r="Y39" i="82"/>
  <c r="Z39" i="82"/>
  <c r="AA39" i="82"/>
  <c r="AB39" i="82"/>
  <c r="AC39" i="82"/>
  <c r="AD39" i="82"/>
  <c r="AE39" i="82"/>
  <c r="AF39" i="82"/>
  <c r="AG39" i="82"/>
  <c r="AH39" i="82"/>
  <c r="AI39" i="82"/>
  <c r="AJ39" i="82"/>
  <c r="AK39" i="82"/>
  <c r="AL39" i="82"/>
  <c r="AM39" i="82"/>
  <c r="AN39" i="82"/>
  <c r="AO39" i="82"/>
  <c r="AP39" i="82"/>
  <c r="AQ39" i="82"/>
  <c r="AR39" i="82"/>
  <c r="AS39" i="82"/>
  <c r="AT39" i="82"/>
  <c r="AU39" i="82"/>
  <c r="AV39" i="82"/>
  <c r="AW39" i="82"/>
  <c r="AX39" i="82"/>
  <c r="AY39" i="82"/>
  <c r="AZ39" i="82"/>
  <c r="B38" i="82"/>
  <c r="C38" i="82"/>
  <c r="D38" i="82"/>
  <c r="E38" i="82"/>
  <c r="F38" i="82"/>
  <c r="G38" i="82"/>
  <c r="H38" i="82"/>
  <c r="I38" i="82"/>
  <c r="J38" i="82"/>
  <c r="K38" i="82"/>
  <c r="L38" i="82"/>
  <c r="M38" i="82"/>
  <c r="N38" i="82"/>
  <c r="O38" i="82"/>
  <c r="P38" i="82"/>
  <c r="Q38" i="82"/>
  <c r="R38" i="82"/>
  <c r="S38" i="82"/>
  <c r="T38" i="82"/>
  <c r="U38" i="82"/>
  <c r="V38" i="82"/>
  <c r="W38" i="82"/>
  <c r="X38" i="82"/>
  <c r="Y38" i="82"/>
  <c r="Z38" i="82"/>
  <c r="AA38" i="82"/>
  <c r="AB38" i="82"/>
  <c r="AC38" i="82"/>
  <c r="AD38" i="82"/>
  <c r="AE38" i="82"/>
  <c r="AF38" i="82"/>
  <c r="AG38" i="82"/>
  <c r="AH38" i="82"/>
  <c r="AI38" i="82"/>
  <c r="AJ38" i="82"/>
  <c r="AK38" i="82"/>
  <c r="AL38" i="82"/>
  <c r="AM38" i="82"/>
  <c r="AN38" i="82"/>
  <c r="AO38" i="82"/>
  <c r="AP38" i="82"/>
  <c r="AQ38" i="82"/>
  <c r="AR38" i="82"/>
  <c r="AS38" i="82"/>
  <c r="AT38" i="82"/>
  <c r="AU38" i="82"/>
  <c r="AV38" i="82"/>
  <c r="AW38" i="82"/>
  <c r="AX38" i="82"/>
  <c r="AY38" i="82"/>
  <c r="AZ38" i="82"/>
  <c r="B37" i="82"/>
  <c r="C37" i="82"/>
  <c r="D37" i="82"/>
  <c r="E37" i="82"/>
  <c r="F37" i="82"/>
  <c r="G37" i="82"/>
  <c r="H37" i="82"/>
  <c r="I37" i="82"/>
  <c r="J37" i="82"/>
  <c r="K37" i="82"/>
  <c r="L37" i="82"/>
  <c r="M37" i="82"/>
  <c r="N37" i="82"/>
  <c r="O37" i="82"/>
  <c r="P37" i="82"/>
  <c r="Q37" i="82"/>
  <c r="R37" i="82"/>
  <c r="S37" i="82"/>
  <c r="T37" i="82"/>
  <c r="U37" i="82"/>
  <c r="V37" i="82"/>
  <c r="W37" i="82"/>
  <c r="X37" i="82"/>
  <c r="Y37" i="82"/>
  <c r="Z37" i="82"/>
  <c r="AA37" i="82"/>
  <c r="AB37" i="82"/>
  <c r="AC37" i="82"/>
  <c r="AD37" i="82"/>
  <c r="AE37" i="82"/>
  <c r="AF37" i="82"/>
  <c r="AG37" i="82"/>
  <c r="AH37" i="82"/>
  <c r="AI37" i="82"/>
  <c r="AJ37" i="82"/>
  <c r="AK37" i="82"/>
  <c r="AL37" i="82"/>
  <c r="AM37" i="82"/>
  <c r="AN37" i="82"/>
  <c r="AO37" i="82"/>
  <c r="AP37" i="82"/>
  <c r="AQ37" i="82"/>
  <c r="AR37" i="82"/>
  <c r="AS37" i="82"/>
  <c r="AT37" i="82"/>
  <c r="AU37" i="82"/>
  <c r="AV37" i="82"/>
  <c r="AW37" i="82"/>
  <c r="AX37" i="82"/>
  <c r="AY37" i="82"/>
  <c r="AZ37" i="82"/>
  <c r="B36" i="82"/>
  <c r="C36" i="82"/>
  <c r="D36" i="82"/>
  <c r="E36" i="82"/>
  <c r="F36" i="82"/>
  <c r="G36" i="82"/>
  <c r="H36" i="82"/>
  <c r="I36" i="82"/>
  <c r="J36" i="82"/>
  <c r="K36" i="82"/>
  <c r="L36" i="82"/>
  <c r="M36" i="82"/>
  <c r="N36" i="82"/>
  <c r="O36" i="82"/>
  <c r="P36" i="82"/>
  <c r="Q36" i="82"/>
  <c r="R36" i="82"/>
  <c r="S36" i="82"/>
  <c r="T36" i="82"/>
  <c r="U36" i="82"/>
  <c r="V36" i="82"/>
  <c r="W36" i="82"/>
  <c r="X36" i="82"/>
  <c r="Y36" i="82"/>
  <c r="Z36" i="82"/>
  <c r="AA36" i="82"/>
  <c r="AB36" i="82"/>
  <c r="AC36" i="82"/>
  <c r="AD36" i="82"/>
  <c r="AE36" i="82"/>
  <c r="AF36" i="82"/>
  <c r="AG36" i="82"/>
  <c r="AH36" i="82"/>
  <c r="AI36" i="82"/>
  <c r="AJ36" i="82"/>
  <c r="AK36" i="82"/>
  <c r="AL36" i="82"/>
  <c r="AM36" i="82"/>
  <c r="AN36" i="82"/>
  <c r="AO36" i="82"/>
  <c r="AP36" i="82"/>
  <c r="AQ36" i="82"/>
  <c r="AR36" i="82"/>
  <c r="AS36" i="82"/>
  <c r="AT36" i="82"/>
  <c r="AU36" i="82"/>
  <c r="AV36" i="82"/>
  <c r="AW36" i="82"/>
  <c r="AX36" i="82"/>
  <c r="AY36" i="82"/>
  <c r="AZ36" i="82"/>
  <c r="B35" i="82"/>
  <c r="C35" i="82"/>
  <c r="D35" i="82"/>
  <c r="E35" i="82"/>
  <c r="F35" i="82"/>
  <c r="G35" i="82"/>
  <c r="H35" i="82"/>
  <c r="I35" i="82"/>
  <c r="J35" i="82"/>
  <c r="K35" i="82"/>
  <c r="L35" i="82"/>
  <c r="M35" i="82"/>
  <c r="N35" i="82"/>
  <c r="O35" i="82"/>
  <c r="P35" i="82"/>
  <c r="Q35" i="82"/>
  <c r="R35" i="82"/>
  <c r="S35" i="82"/>
  <c r="T35" i="82"/>
  <c r="U35" i="82"/>
  <c r="V35" i="82"/>
  <c r="W35" i="82"/>
  <c r="X35" i="82"/>
  <c r="Y35" i="82"/>
  <c r="Z35" i="82"/>
  <c r="AA35" i="82"/>
  <c r="AB35" i="82"/>
  <c r="AC35" i="82"/>
  <c r="AD35" i="82"/>
  <c r="AE35" i="82"/>
  <c r="AF35" i="82"/>
  <c r="AG35" i="82"/>
  <c r="AH35" i="82"/>
  <c r="AI35" i="82"/>
  <c r="AJ35" i="82"/>
  <c r="AK35" i="82"/>
  <c r="AL35" i="82"/>
  <c r="AM35" i="82"/>
  <c r="AN35" i="82"/>
  <c r="AO35" i="82"/>
  <c r="AP35" i="82"/>
  <c r="AQ35" i="82"/>
  <c r="AR35" i="82"/>
  <c r="AS35" i="82"/>
  <c r="AT35" i="82"/>
  <c r="AU35" i="82"/>
  <c r="AV35" i="82"/>
  <c r="AW35" i="82"/>
  <c r="AX35" i="82"/>
  <c r="AY35" i="82"/>
  <c r="AZ35" i="82"/>
  <c r="B34" i="82"/>
  <c r="C34" i="82"/>
  <c r="D34" i="82"/>
  <c r="E34" i="82"/>
  <c r="F34" i="82"/>
  <c r="G34" i="82"/>
  <c r="H34" i="82"/>
  <c r="I34" i="82"/>
  <c r="J34" i="82"/>
  <c r="K34" i="82"/>
  <c r="L34" i="82"/>
  <c r="M34" i="82"/>
  <c r="N34" i="82"/>
  <c r="O34" i="82"/>
  <c r="P34" i="82"/>
  <c r="Q34" i="82"/>
  <c r="R34" i="82"/>
  <c r="S34" i="82"/>
  <c r="T34" i="82"/>
  <c r="U34" i="82"/>
  <c r="V34" i="82"/>
  <c r="W34" i="82"/>
  <c r="X34" i="82"/>
  <c r="Y34" i="82"/>
  <c r="Z34" i="82"/>
  <c r="AA34" i="82"/>
  <c r="AB34" i="82"/>
  <c r="AC34" i="82"/>
  <c r="AD34" i="82"/>
  <c r="AE34" i="82"/>
  <c r="AF34" i="82"/>
  <c r="AG34" i="82"/>
  <c r="AH34" i="82"/>
  <c r="AI34" i="82"/>
  <c r="AJ34" i="82"/>
  <c r="AK34" i="82"/>
  <c r="AL34" i="82"/>
  <c r="AM34" i="82"/>
  <c r="AN34" i="82"/>
  <c r="AO34" i="82"/>
  <c r="AP34" i="82"/>
  <c r="AQ34" i="82"/>
  <c r="AR34" i="82"/>
  <c r="AS34" i="82"/>
  <c r="AT34" i="82"/>
  <c r="AU34" i="82"/>
  <c r="AV34" i="82"/>
  <c r="AW34" i="82"/>
  <c r="AX34" i="82"/>
  <c r="AY34" i="82"/>
  <c r="AZ34" i="82"/>
  <c r="B33" i="82"/>
  <c r="C33" i="82"/>
  <c r="D33" i="82"/>
  <c r="E33" i="82"/>
  <c r="F33" i="82"/>
  <c r="G33" i="82"/>
  <c r="H33" i="82"/>
  <c r="I33" i="82"/>
  <c r="J33" i="82"/>
  <c r="K33" i="82"/>
  <c r="L33" i="82"/>
  <c r="M33" i="82"/>
  <c r="N33" i="82"/>
  <c r="O33" i="82"/>
  <c r="P33" i="82"/>
  <c r="Q33" i="82"/>
  <c r="R33" i="82"/>
  <c r="S33" i="82"/>
  <c r="T33" i="82"/>
  <c r="U33" i="82"/>
  <c r="V33" i="82"/>
  <c r="W33" i="82"/>
  <c r="X33" i="82"/>
  <c r="Y33" i="82"/>
  <c r="Z33" i="82"/>
  <c r="AA33" i="82"/>
  <c r="AB33" i="82"/>
  <c r="AC33" i="82"/>
  <c r="AD33" i="82"/>
  <c r="AE33" i="82"/>
  <c r="AF33" i="82"/>
  <c r="AG33" i="82"/>
  <c r="AH33" i="82"/>
  <c r="AI33" i="82"/>
  <c r="AJ33" i="82"/>
  <c r="AK33" i="82"/>
  <c r="AL33" i="82"/>
  <c r="AM33" i="82"/>
  <c r="AN33" i="82"/>
  <c r="AO33" i="82"/>
  <c r="AP33" i="82"/>
  <c r="AQ33" i="82"/>
  <c r="AR33" i="82"/>
  <c r="AS33" i="82"/>
  <c r="AT33" i="82"/>
  <c r="AU33" i="82"/>
  <c r="AV33" i="82"/>
  <c r="AW33" i="82"/>
  <c r="AX33" i="82"/>
  <c r="AY33" i="82"/>
  <c r="AZ33" i="82"/>
  <c r="B32" i="82"/>
  <c r="C32" i="82"/>
  <c r="D32" i="82"/>
  <c r="E32" i="82"/>
  <c r="F32" i="82"/>
  <c r="G32" i="82"/>
  <c r="H32" i="82"/>
  <c r="I32" i="82"/>
  <c r="J32" i="82"/>
  <c r="K32" i="82"/>
  <c r="L32" i="82"/>
  <c r="M32" i="82"/>
  <c r="N32" i="82"/>
  <c r="O32" i="82"/>
  <c r="P32" i="82"/>
  <c r="Q32" i="82"/>
  <c r="R32" i="82"/>
  <c r="S32" i="82"/>
  <c r="T32" i="82"/>
  <c r="U32" i="82"/>
  <c r="V32" i="82"/>
  <c r="W32" i="82"/>
  <c r="X32" i="82"/>
  <c r="Y32" i="82"/>
  <c r="Z32" i="82"/>
  <c r="AA32" i="82"/>
  <c r="AB32" i="82"/>
  <c r="AC32" i="82"/>
  <c r="AD32" i="82"/>
  <c r="AE32" i="82"/>
  <c r="AF32" i="82"/>
  <c r="AG32" i="82"/>
  <c r="AH32" i="82"/>
  <c r="AI32" i="82"/>
  <c r="AJ32" i="82"/>
  <c r="AK32" i="82"/>
  <c r="AL32" i="82"/>
  <c r="AM32" i="82"/>
  <c r="AN32" i="82"/>
  <c r="AO32" i="82"/>
  <c r="AP32" i="82"/>
  <c r="AQ32" i="82"/>
  <c r="AR32" i="82"/>
  <c r="AS32" i="82"/>
  <c r="AT32" i="82"/>
  <c r="AU32" i="82"/>
  <c r="AV32" i="82"/>
  <c r="AW32" i="82"/>
  <c r="AX32" i="82"/>
  <c r="AY32" i="82"/>
  <c r="AZ32" i="82"/>
  <c r="B31" i="82"/>
  <c r="C31" i="82"/>
  <c r="D31" i="82"/>
  <c r="E31" i="82"/>
  <c r="F31" i="82"/>
  <c r="G31" i="82"/>
  <c r="H31" i="82"/>
  <c r="I31" i="82"/>
  <c r="J31" i="82"/>
  <c r="K31" i="82"/>
  <c r="L31" i="82"/>
  <c r="M31" i="82"/>
  <c r="N31" i="82"/>
  <c r="O31" i="82"/>
  <c r="P31" i="82"/>
  <c r="Q31" i="82"/>
  <c r="R31" i="82"/>
  <c r="S31" i="82"/>
  <c r="T31" i="82"/>
  <c r="U31" i="82"/>
  <c r="V31" i="82"/>
  <c r="W31" i="82"/>
  <c r="X31" i="82"/>
  <c r="Y31" i="82"/>
  <c r="Z31" i="82"/>
  <c r="AA31" i="82"/>
  <c r="AB31" i="82"/>
  <c r="AC31" i="82"/>
  <c r="AD31" i="82"/>
  <c r="AE31" i="82"/>
  <c r="AF31" i="82"/>
  <c r="AG31" i="82"/>
  <c r="AH31" i="82"/>
  <c r="AI31" i="82"/>
  <c r="AJ31" i="82"/>
  <c r="AK31" i="82"/>
  <c r="AL31" i="82"/>
  <c r="AM31" i="82"/>
  <c r="AN31" i="82"/>
  <c r="AO31" i="82"/>
  <c r="AP31" i="82"/>
  <c r="AQ31" i="82"/>
  <c r="AR31" i="82"/>
  <c r="AS31" i="82"/>
  <c r="AT31" i="82"/>
  <c r="AU31" i="82"/>
  <c r="AV31" i="82"/>
  <c r="AW31" i="82"/>
  <c r="AX31" i="82"/>
  <c r="AY31" i="82"/>
  <c r="AZ31" i="82"/>
  <c r="B30" i="82"/>
  <c r="C30" i="82"/>
  <c r="D30" i="82"/>
  <c r="E30" i="82"/>
  <c r="F30" i="82"/>
  <c r="G30" i="82"/>
  <c r="H30" i="82"/>
  <c r="I30" i="82"/>
  <c r="J30" i="82"/>
  <c r="K30" i="82"/>
  <c r="L30" i="82"/>
  <c r="M30" i="82"/>
  <c r="N30" i="82"/>
  <c r="O30" i="82"/>
  <c r="P30" i="82"/>
  <c r="Q30" i="82"/>
  <c r="R30" i="82"/>
  <c r="S30" i="82"/>
  <c r="T30" i="82"/>
  <c r="U30" i="82"/>
  <c r="V30" i="82"/>
  <c r="W30" i="82"/>
  <c r="X30" i="82"/>
  <c r="Y30" i="82"/>
  <c r="Z30" i="82"/>
  <c r="AA30" i="82"/>
  <c r="AB30" i="82"/>
  <c r="AC30" i="82"/>
  <c r="AD30" i="82"/>
  <c r="AE30" i="82"/>
  <c r="AF30" i="82"/>
  <c r="AG30" i="82"/>
  <c r="AH30" i="82"/>
  <c r="AI30" i="82"/>
  <c r="AJ30" i="82"/>
  <c r="AK30" i="82"/>
  <c r="AL30" i="82"/>
  <c r="AM30" i="82"/>
  <c r="AN30" i="82"/>
  <c r="AO30" i="82"/>
  <c r="AP30" i="82"/>
  <c r="AQ30" i="82"/>
  <c r="AR30" i="82"/>
  <c r="AS30" i="82"/>
  <c r="AT30" i="82"/>
  <c r="AU30" i="82"/>
  <c r="AV30" i="82"/>
  <c r="AW30" i="82"/>
  <c r="AX30" i="82"/>
  <c r="AY30" i="82"/>
  <c r="AZ30" i="82"/>
  <c r="B29" i="82"/>
  <c r="C29" i="82"/>
  <c r="D29" i="82"/>
  <c r="E29" i="82"/>
  <c r="F29" i="82"/>
  <c r="G29" i="82"/>
  <c r="H29" i="82"/>
  <c r="I29" i="82"/>
  <c r="J29" i="82"/>
  <c r="K29" i="82"/>
  <c r="L29" i="82"/>
  <c r="M29" i="82"/>
  <c r="N29" i="82"/>
  <c r="O29" i="82"/>
  <c r="P29" i="82"/>
  <c r="Q29" i="82"/>
  <c r="R29" i="82"/>
  <c r="S29" i="82"/>
  <c r="T29" i="82"/>
  <c r="U29" i="82"/>
  <c r="V29" i="82"/>
  <c r="W29" i="82"/>
  <c r="X29" i="82"/>
  <c r="Y29" i="82"/>
  <c r="Z29" i="82"/>
  <c r="AA29" i="82"/>
  <c r="AB29" i="82"/>
  <c r="AC29" i="82"/>
  <c r="AD29" i="82"/>
  <c r="AE29" i="82"/>
  <c r="AF29" i="82"/>
  <c r="AG29" i="82"/>
  <c r="AH29" i="82"/>
  <c r="AI29" i="82"/>
  <c r="AJ29" i="82"/>
  <c r="AK29" i="82"/>
  <c r="AL29" i="82"/>
  <c r="AM29" i="82"/>
  <c r="AN29" i="82"/>
  <c r="AO29" i="82"/>
  <c r="AP29" i="82"/>
  <c r="AQ29" i="82"/>
  <c r="AR29" i="82"/>
  <c r="AS29" i="82"/>
  <c r="AT29" i="82"/>
  <c r="AU29" i="82"/>
  <c r="AV29" i="82"/>
  <c r="AW29" i="82"/>
  <c r="AX29" i="82"/>
  <c r="AY29" i="82"/>
  <c r="AZ29" i="82"/>
  <c r="B28" i="82"/>
  <c r="C28" i="82"/>
  <c r="D28" i="82"/>
  <c r="E28" i="82"/>
  <c r="F28" i="82"/>
  <c r="G28" i="82"/>
  <c r="H28" i="82"/>
  <c r="I28" i="82"/>
  <c r="J28" i="82"/>
  <c r="K28" i="82"/>
  <c r="L28" i="82"/>
  <c r="M28" i="82"/>
  <c r="N28" i="82"/>
  <c r="O28" i="82"/>
  <c r="P28" i="82"/>
  <c r="Q28" i="82"/>
  <c r="R28" i="82"/>
  <c r="S28" i="82"/>
  <c r="T28" i="82"/>
  <c r="U28" i="82"/>
  <c r="V28" i="82"/>
  <c r="W28" i="82"/>
  <c r="X28" i="82"/>
  <c r="Y28" i="82"/>
  <c r="Z28" i="82"/>
  <c r="AA28" i="82"/>
  <c r="AB28" i="82"/>
  <c r="AC28" i="82"/>
  <c r="AD28" i="82"/>
  <c r="AE28" i="82"/>
  <c r="AF28" i="82"/>
  <c r="AG28" i="82"/>
  <c r="AH28" i="82"/>
  <c r="AI28" i="82"/>
  <c r="AJ28" i="82"/>
  <c r="AK28" i="82"/>
  <c r="AL28" i="82"/>
  <c r="AM28" i="82"/>
  <c r="AN28" i="82"/>
  <c r="AO28" i="82"/>
  <c r="AP28" i="82"/>
  <c r="AQ28" i="82"/>
  <c r="AR28" i="82"/>
  <c r="AS28" i="82"/>
  <c r="AT28" i="82"/>
  <c r="AU28" i="82"/>
  <c r="AV28" i="82"/>
  <c r="AW28" i="82"/>
  <c r="AX28" i="82"/>
  <c r="AY28" i="82"/>
  <c r="AZ28" i="82"/>
  <c r="B27" i="82"/>
  <c r="C27" i="82"/>
  <c r="D27" i="82"/>
  <c r="E27" i="82"/>
  <c r="F27" i="82"/>
  <c r="G27" i="82"/>
  <c r="H27" i="82"/>
  <c r="I27" i="82"/>
  <c r="J27" i="82"/>
  <c r="K27" i="82"/>
  <c r="L27" i="82"/>
  <c r="M27" i="82"/>
  <c r="N27" i="82"/>
  <c r="O27" i="82"/>
  <c r="P27" i="82"/>
  <c r="Q27" i="82"/>
  <c r="R27" i="82"/>
  <c r="S27" i="82"/>
  <c r="T27" i="82"/>
  <c r="U27" i="82"/>
  <c r="V27" i="82"/>
  <c r="W27" i="82"/>
  <c r="X27" i="82"/>
  <c r="Y27" i="82"/>
  <c r="Z27" i="82"/>
  <c r="AA27" i="82"/>
  <c r="AB27" i="82"/>
  <c r="AC27" i="82"/>
  <c r="AD27" i="82"/>
  <c r="AE27" i="82"/>
  <c r="AF27" i="82"/>
  <c r="AG27" i="82"/>
  <c r="AH27" i="82"/>
  <c r="AI27" i="82"/>
  <c r="AJ27" i="82"/>
  <c r="AK27" i="82"/>
  <c r="AL27" i="82"/>
  <c r="AM27" i="82"/>
  <c r="AN27" i="82"/>
  <c r="AO27" i="82"/>
  <c r="AP27" i="82"/>
  <c r="AQ27" i="82"/>
  <c r="AR27" i="82"/>
  <c r="AS27" i="82"/>
  <c r="AT27" i="82"/>
  <c r="AU27" i="82"/>
  <c r="AV27" i="82"/>
  <c r="AW27" i="82"/>
  <c r="AX27" i="82"/>
  <c r="AY27" i="82"/>
  <c r="AZ27" i="82"/>
  <c r="B26" i="82"/>
  <c r="C26" i="82"/>
  <c r="D26" i="82"/>
  <c r="E26" i="82"/>
  <c r="F26" i="82"/>
  <c r="G26" i="82"/>
  <c r="H26" i="82"/>
  <c r="I26" i="82"/>
  <c r="J26" i="82"/>
  <c r="K26" i="82"/>
  <c r="L26" i="82"/>
  <c r="M26" i="82"/>
  <c r="N26" i="82"/>
  <c r="O26" i="82"/>
  <c r="P26" i="82"/>
  <c r="Q26" i="82"/>
  <c r="R26" i="82"/>
  <c r="S26" i="82"/>
  <c r="T26" i="82"/>
  <c r="U26" i="82"/>
  <c r="V26" i="82"/>
  <c r="W26" i="82"/>
  <c r="X26" i="82"/>
  <c r="Y26" i="82"/>
  <c r="Z26" i="82"/>
  <c r="AA26" i="82"/>
  <c r="AB26" i="82"/>
  <c r="AC26" i="82"/>
  <c r="AD26" i="82"/>
  <c r="AE26" i="82"/>
  <c r="AF26" i="82"/>
  <c r="AG26" i="82"/>
  <c r="AH26" i="82"/>
  <c r="AI26" i="82"/>
  <c r="AJ26" i="82"/>
  <c r="AK26" i="82"/>
  <c r="AL26" i="82"/>
  <c r="AM26" i="82"/>
  <c r="AN26" i="82"/>
  <c r="AO26" i="82"/>
  <c r="AP26" i="82"/>
  <c r="AQ26" i="82"/>
  <c r="AR26" i="82"/>
  <c r="AS26" i="82"/>
  <c r="AT26" i="82"/>
  <c r="AU26" i="82"/>
  <c r="AV26" i="82"/>
  <c r="AW26" i="82"/>
  <c r="AX26" i="82"/>
  <c r="AY26" i="82"/>
  <c r="AZ26" i="82"/>
  <c r="B25" i="82"/>
  <c r="C25" i="82"/>
  <c r="D25" i="82"/>
  <c r="E25" i="82"/>
  <c r="F25" i="82"/>
  <c r="G25" i="82"/>
  <c r="H25" i="82"/>
  <c r="I25" i="82"/>
  <c r="J25" i="82"/>
  <c r="K25" i="82"/>
  <c r="L25" i="82"/>
  <c r="M25" i="82"/>
  <c r="N25" i="82"/>
  <c r="O25" i="82"/>
  <c r="P25" i="82"/>
  <c r="Q25" i="82"/>
  <c r="R25" i="82"/>
  <c r="S25" i="82"/>
  <c r="T25" i="82"/>
  <c r="U25" i="82"/>
  <c r="V25" i="82"/>
  <c r="W25" i="82"/>
  <c r="X25" i="82"/>
  <c r="Y25" i="82"/>
  <c r="Z25" i="82"/>
  <c r="AA25" i="82"/>
  <c r="AB25" i="82"/>
  <c r="AC25" i="82"/>
  <c r="AD25" i="82"/>
  <c r="AE25" i="82"/>
  <c r="AF25" i="82"/>
  <c r="AG25" i="82"/>
  <c r="AH25" i="82"/>
  <c r="AI25" i="82"/>
  <c r="AJ25" i="82"/>
  <c r="AK25" i="82"/>
  <c r="AL25" i="82"/>
  <c r="AM25" i="82"/>
  <c r="AN25" i="82"/>
  <c r="AO25" i="82"/>
  <c r="AP25" i="82"/>
  <c r="AQ25" i="82"/>
  <c r="AR25" i="82"/>
  <c r="AS25" i="82"/>
  <c r="AT25" i="82"/>
  <c r="AU25" i="82"/>
  <c r="AV25" i="82"/>
  <c r="AW25" i="82"/>
  <c r="AX25" i="82"/>
  <c r="AY25" i="82"/>
  <c r="AZ25" i="82"/>
  <c r="B24" i="82"/>
  <c r="C24" i="82"/>
  <c r="D24" i="82"/>
  <c r="E24" i="82"/>
  <c r="F24" i="82"/>
  <c r="G24" i="82"/>
  <c r="H24" i="82"/>
  <c r="I24" i="82"/>
  <c r="J24" i="82"/>
  <c r="K24" i="82"/>
  <c r="L24" i="82"/>
  <c r="M24" i="82"/>
  <c r="N24" i="82"/>
  <c r="O24" i="82"/>
  <c r="P24" i="82"/>
  <c r="Q24" i="82"/>
  <c r="R24" i="82"/>
  <c r="S24" i="82"/>
  <c r="T24" i="82"/>
  <c r="U24" i="82"/>
  <c r="V24" i="82"/>
  <c r="W24" i="82"/>
  <c r="X24" i="82"/>
  <c r="Y24" i="82"/>
  <c r="Z24" i="82"/>
  <c r="AA24" i="82"/>
  <c r="AB24" i="82"/>
  <c r="AC24" i="82"/>
  <c r="AD24" i="82"/>
  <c r="AE24" i="82"/>
  <c r="AF24" i="82"/>
  <c r="AG24" i="82"/>
  <c r="AH24" i="82"/>
  <c r="AI24" i="82"/>
  <c r="AJ24" i="82"/>
  <c r="AK24" i="82"/>
  <c r="AL24" i="82"/>
  <c r="AM24" i="82"/>
  <c r="AN24" i="82"/>
  <c r="AO24" i="82"/>
  <c r="AP24" i="82"/>
  <c r="AQ24" i="82"/>
  <c r="AR24" i="82"/>
  <c r="AS24" i="82"/>
  <c r="AT24" i="82"/>
  <c r="AU24" i="82"/>
  <c r="AV24" i="82"/>
  <c r="AW24" i="82"/>
  <c r="AX24" i="82"/>
  <c r="AY24" i="82"/>
  <c r="AZ24" i="82"/>
  <c r="B23" i="82"/>
  <c r="C23" i="82"/>
  <c r="D23" i="82"/>
  <c r="E23" i="82"/>
  <c r="F23" i="82"/>
  <c r="G23" i="82"/>
  <c r="H23" i="82"/>
  <c r="I23" i="82"/>
  <c r="J23" i="82"/>
  <c r="K23" i="82"/>
  <c r="L23" i="82"/>
  <c r="M23" i="82"/>
  <c r="N23" i="82"/>
  <c r="O23" i="82"/>
  <c r="P23" i="82"/>
  <c r="Q23" i="82"/>
  <c r="R23" i="82"/>
  <c r="S23" i="82"/>
  <c r="T23" i="82"/>
  <c r="U23" i="82"/>
  <c r="V23" i="82"/>
  <c r="W23" i="82"/>
  <c r="X23" i="82"/>
  <c r="Y23" i="82"/>
  <c r="Z23" i="82"/>
  <c r="AA23" i="82"/>
  <c r="AB23" i="82"/>
  <c r="AC23" i="82"/>
  <c r="AD23" i="82"/>
  <c r="AE23" i="82"/>
  <c r="AF23" i="82"/>
  <c r="AG23" i="82"/>
  <c r="AH23" i="82"/>
  <c r="AI23" i="82"/>
  <c r="AJ23" i="82"/>
  <c r="AK23" i="82"/>
  <c r="AL23" i="82"/>
  <c r="AM23" i="82"/>
  <c r="AN23" i="82"/>
  <c r="AO23" i="82"/>
  <c r="AP23" i="82"/>
  <c r="AQ23" i="82"/>
  <c r="AR23" i="82"/>
  <c r="AS23" i="82"/>
  <c r="AT23" i="82"/>
  <c r="AU23" i="82"/>
  <c r="AV23" i="82"/>
  <c r="AW23" i="82"/>
  <c r="AX23" i="82"/>
  <c r="AY23" i="82"/>
  <c r="AZ23" i="82"/>
  <c r="B22" i="82"/>
  <c r="C22" i="82"/>
  <c r="D22" i="82"/>
  <c r="E22" i="82"/>
  <c r="F22" i="82"/>
  <c r="G22" i="82"/>
  <c r="H22" i="82"/>
  <c r="I22" i="82"/>
  <c r="J22" i="82"/>
  <c r="K22" i="82"/>
  <c r="L22" i="82"/>
  <c r="M22" i="82"/>
  <c r="N22" i="82"/>
  <c r="O22" i="82"/>
  <c r="P22" i="82"/>
  <c r="Q22" i="82"/>
  <c r="R22" i="82"/>
  <c r="S22" i="82"/>
  <c r="T22" i="82"/>
  <c r="U22" i="82"/>
  <c r="V22" i="82"/>
  <c r="W22" i="82"/>
  <c r="X22" i="82"/>
  <c r="Y22" i="82"/>
  <c r="Z22" i="82"/>
  <c r="AA22" i="82"/>
  <c r="AB22" i="82"/>
  <c r="AC22" i="82"/>
  <c r="AD22" i="82"/>
  <c r="AE22" i="82"/>
  <c r="AF22" i="82"/>
  <c r="AG22" i="82"/>
  <c r="AH22" i="82"/>
  <c r="AI22" i="82"/>
  <c r="AJ22" i="82"/>
  <c r="AK22" i="82"/>
  <c r="AL22" i="82"/>
  <c r="AM22" i="82"/>
  <c r="AN22" i="82"/>
  <c r="AO22" i="82"/>
  <c r="AP22" i="82"/>
  <c r="AQ22" i="82"/>
  <c r="AR22" i="82"/>
  <c r="AS22" i="82"/>
  <c r="AT22" i="82"/>
  <c r="AU22" i="82"/>
  <c r="AV22" i="82"/>
  <c r="AW22" i="82"/>
  <c r="AX22" i="82"/>
  <c r="AY22" i="82"/>
  <c r="AZ22" i="82"/>
  <c r="B21" i="82"/>
  <c r="C21" i="82"/>
  <c r="D21" i="82"/>
  <c r="E21" i="82"/>
  <c r="F21" i="82"/>
  <c r="G21" i="82"/>
  <c r="H21" i="82"/>
  <c r="I21" i="82"/>
  <c r="J21" i="82"/>
  <c r="K21" i="82"/>
  <c r="L21" i="82"/>
  <c r="M21" i="82"/>
  <c r="N21" i="82"/>
  <c r="O21" i="82"/>
  <c r="P21" i="82"/>
  <c r="Q21" i="82"/>
  <c r="R21" i="82"/>
  <c r="S21" i="82"/>
  <c r="T21" i="82"/>
  <c r="U21" i="82"/>
  <c r="V21" i="82"/>
  <c r="W21" i="82"/>
  <c r="X21" i="82"/>
  <c r="Y21" i="82"/>
  <c r="Z21" i="82"/>
  <c r="AA21" i="82"/>
  <c r="AB21" i="82"/>
  <c r="AC21" i="82"/>
  <c r="AD21" i="82"/>
  <c r="AE21" i="82"/>
  <c r="AF21" i="82"/>
  <c r="AG21" i="82"/>
  <c r="AH21" i="82"/>
  <c r="AI21" i="82"/>
  <c r="AJ21" i="82"/>
  <c r="AK21" i="82"/>
  <c r="AL21" i="82"/>
  <c r="AM21" i="82"/>
  <c r="AN21" i="82"/>
  <c r="AO21" i="82"/>
  <c r="AP21" i="82"/>
  <c r="AQ21" i="82"/>
  <c r="AR21" i="82"/>
  <c r="AS21" i="82"/>
  <c r="AT21" i="82"/>
  <c r="AU21" i="82"/>
  <c r="AV21" i="82"/>
  <c r="AW21" i="82"/>
  <c r="AX21" i="82"/>
  <c r="AY21" i="82"/>
  <c r="AZ21" i="82"/>
  <c r="B20" i="82"/>
  <c r="C20" i="82"/>
  <c r="D20" i="82"/>
  <c r="E20" i="82"/>
  <c r="F20" i="82"/>
  <c r="G20" i="82"/>
  <c r="H20" i="82"/>
  <c r="I20" i="82"/>
  <c r="J20" i="82"/>
  <c r="K20" i="82"/>
  <c r="L20" i="82"/>
  <c r="M20" i="82"/>
  <c r="N20" i="82"/>
  <c r="O20" i="82"/>
  <c r="P20" i="82"/>
  <c r="Q20" i="82"/>
  <c r="R20" i="82"/>
  <c r="S20" i="82"/>
  <c r="T20" i="82"/>
  <c r="U20" i="82"/>
  <c r="V20" i="82"/>
  <c r="W20" i="82"/>
  <c r="X20" i="82"/>
  <c r="Y20" i="82"/>
  <c r="Z20" i="82"/>
  <c r="AA20" i="82"/>
  <c r="AB20" i="82"/>
  <c r="AC20" i="82"/>
  <c r="AD20" i="82"/>
  <c r="AE20" i="82"/>
  <c r="AF20" i="82"/>
  <c r="AG20" i="82"/>
  <c r="AH20" i="82"/>
  <c r="AI20" i="82"/>
  <c r="AJ20" i="82"/>
  <c r="AK20" i="82"/>
  <c r="AL20" i="82"/>
  <c r="AM20" i="82"/>
  <c r="AN20" i="82"/>
  <c r="AO20" i="82"/>
  <c r="AP20" i="82"/>
  <c r="AQ20" i="82"/>
  <c r="AR20" i="82"/>
  <c r="AS20" i="82"/>
  <c r="AT20" i="82"/>
  <c r="AU20" i="82"/>
  <c r="AV20" i="82"/>
  <c r="AW20" i="82"/>
  <c r="AX20" i="82"/>
  <c r="AY20" i="82"/>
  <c r="AZ20" i="82"/>
  <c r="B19" i="82"/>
  <c r="C19" i="82"/>
  <c r="D19" i="82"/>
  <c r="E19" i="82"/>
  <c r="F19" i="82"/>
  <c r="G19" i="82"/>
  <c r="H19" i="82"/>
  <c r="I19" i="82"/>
  <c r="J19" i="82"/>
  <c r="K19" i="82"/>
  <c r="L19" i="82"/>
  <c r="M19" i="82"/>
  <c r="N19" i="82"/>
  <c r="O19" i="82"/>
  <c r="P19" i="82"/>
  <c r="Q19" i="82"/>
  <c r="R19" i="82"/>
  <c r="S19" i="82"/>
  <c r="T19" i="82"/>
  <c r="U19" i="82"/>
  <c r="V19" i="82"/>
  <c r="W19" i="82"/>
  <c r="X19" i="82"/>
  <c r="Y19" i="82"/>
  <c r="Z19" i="82"/>
  <c r="AA19" i="82"/>
  <c r="AB19" i="82"/>
  <c r="AC19" i="82"/>
  <c r="AD19" i="82"/>
  <c r="AE19" i="82"/>
  <c r="AF19" i="82"/>
  <c r="AG19" i="82"/>
  <c r="AH19" i="82"/>
  <c r="AI19" i="82"/>
  <c r="AJ19" i="82"/>
  <c r="AK19" i="82"/>
  <c r="AL19" i="82"/>
  <c r="AM19" i="82"/>
  <c r="AN19" i="82"/>
  <c r="AO19" i="82"/>
  <c r="AP19" i="82"/>
  <c r="AQ19" i="82"/>
  <c r="AR19" i="82"/>
  <c r="AS19" i="82"/>
  <c r="AT19" i="82"/>
  <c r="AU19" i="82"/>
  <c r="AV19" i="82"/>
  <c r="AW19" i="82"/>
  <c r="AX19" i="82"/>
  <c r="AY19" i="82"/>
  <c r="AZ19" i="82"/>
  <c r="B18" i="82"/>
  <c r="C18" i="82"/>
  <c r="D18" i="82"/>
  <c r="E18" i="82"/>
  <c r="F18" i="82"/>
  <c r="G18" i="82"/>
  <c r="H18" i="82"/>
  <c r="I18" i="82"/>
  <c r="J18" i="82"/>
  <c r="K18" i="82"/>
  <c r="L18" i="82"/>
  <c r="M18" i="82"/>
  <c r="N18" i="82"/>
  <c r="O18" i="82"/>
  <c r="P18" i="82"/>
  <c r="Q18" i="82"/>
  <c r="R18" i="82"/>
  <c r="S18" i="82"/>
  <c r="T18" i="82"/>
  <c r="U18" i="82"/>
  <c r="V18" i="82"/>
  <c r="W18" i="82"/>
  <c r="X18" i="82"/>
  <c r="Y18" i="82"/>
  <c r="Z18" i="82"/>
  <c r="AA18" i="82"/>
  <c r="AB18" i="82"/>
  <c r="AC18" i="82"/>
  <c r="AD18" i="82"/>
  <c r="AE18" i="82"/>
  <c r="AF18" i="82"/>
  <c r="AG18" i="82"/>
  <c r="AH18" i="82"/>
  <c r="AI18" i="82"/>
  <c r="AJ18" i="82"/>
  <c r="AK18" i="82"/>
  <c r="AL18" i="82"/>
  <c r="AM18" i="82"/>
  <c r="AN18" i="82"/>
  <c r="AO18" i="82"/>
  <c r="AP18" i="82"/>
  <c r="AQ18" i="82"/>
  <c r="AR18" i="82"/>
  <c r="AS18" i="82"/>
  <c r="AT18" i="82"/>
  <c r="AU18" i="82"/>
  <c r="AV18" i="82"/>
  <c r="AW18" i="82"/>
  <c r="AX18" i="82"/>
  <c r="AY18" i="82"/>
  <c r="AZ18" i="82"/>
  <c r="B17" i="82"/>
  <c r="C17" i="82"/>
  <c r="D17" i="82"/>
  <c r="E17" i="82"/>
  <c r="F17" i="82"/>
  <c r="G17" i="82"/>
  <c r="H17" i="82"/>
  <c r="I17" i="82"/>
  <c r="J17" i="82"/>
  <c r="K17" i="82"/>
  <c r="L17" i="82"/>
  <c r="M17" i="82"/>
  <c r="N17" i="82"/>
  <c r="O17" i="82"/>
  <c r="P17" i="82"/>
  <c r="Q17" i="82"/>
  <c r="R17" i="82"/>
  <c r="S17" i="82"/>
  <c r="T17" i="82"/>
  <c r="U17" i="82"/>
  <c r="V17" i="82"/>
  <c r="W17" i="82"/>
  <c r="X17" i="82"/>
  <c r="Y17" i="82"/>
  <c r="Z17" i="82"/>
  <c r="AA17" i="82"/>
  <c r="AB17" i="82"/>
  <c r="AC17" i="82"/>
  <c r="AD17" i="82"/>
  <c r="AE17" i="82"/>
  <c r="AF17" i="82"/>
  <c r="AG17" i="82"/>
  <c r="AH17" i="82"/>
  <c r="AI17" i="82"/>
  <c r="AJ17" i="82"/>
  <c r="AK17" i="82"/>
  <c r="AL17" i="82"/>
  <c r="AM17" i="82"/>
  <c r="AN17" i="82"/>
  <c r="AO17" i="82"/>
  <c r="AP17" i="82"/>
  <c r="AQ17" i="82"/>
  <c r="AR17" i="82"/>
  <c r="AS17" i="82"/>
  <c r="AT17" i="82"/>
  <c r="AU17" i="82"/>
  <c r="AV17" i="82"/>
  <c r="AW17" i="82"/>
  <c r="AX17" i="82"/>
  <c r="AY17" i="82"/>
  <c r="AZ17" i="82"/>
  <c r="B16" i="82"/>
  <c r="C16" i="82"/>
  <c r="D16" i="82"/>
  <c r="E16" i="82"/>
  <c r="F16" i="82"/>
  <c r="G16" i="82"/>
  <c r="H16" i="82"/>
  <c r="I16" i="82"/>
  <c r="J16" i="82"/>
  <c r="K16" i="82"/>
  <c r="L16" i="82"/>
  <c r="M16" i="82"/>
  <c r="N16" i="82"/>
  <c r="O16" i="82"/>
  <c r="P16" i="82"/>
  <c r="Q16" i="82"/>
  <c r="R16" i="82"/>
  <c r="S16" i="82"/>
  <c r="T16" i="82"/>
  <c r="U16" i="82"/>
  <c r="V16" i="82"/>
  <c r="W16" i="82"/>
  <c r="X16" i="82"/>
  <c r="Y16" i="82"/>
  <c r="Z16" i="82"/>
  <c r="AA16" i="82"/>
  <c r="AB16" i="82"/>
  <c r="AC16" i="82"/>
  <c r="AD16" i="82"/>
  <c r="AE16" i="82"/>
  <c r="AF16" i="82"/>
  <c r="AG16" i="82"/>
  <c r="AH16" i="82"/>
  <c r="AI16" i="82"/>
  <c r="AJ16" i="82"/>
  <c r="AK16" i="82"/>
  <c r="AL16" i="82"/>
  <c r="AM16" i="82"/>
  <c r="AN16" i="82"/>
  <c r="AO16" i="82"/>
  <c r="AP16" i="82"/>
  <c r="AQ16" i="82"/>
  <c r="AR16" i="82"/>
  <c r="AS16" i="82"/>
  <c r="AT16" i="82"/>
  <c r="AU16" i="82"/>
  <c r="AV16" i="82"/>
  <c r="AW16" i="82"/>
  <c r="AX16" i="82"/>
  <c r="AY16" i="82"/>
  <c r="AZ16" i="82"/>
  <c r="B15" i="82"/>
  <c r="C15" i="82"/>
  <c r="D15" i="82"/>
  <c r="E15" i="82"/>
  <c r="F15" i="82"/>
  <c r="G15" i="82"/>
  <c r="H15" i="82"/>
  <c r="I15" i="82"/>
  <c r="J15" i="82"/>
  <c r="K15" i="82"/>
  <c r="L15" i="82"/>
  <c r="M15" i="82"/>
  <c r="N15" i="82"/>
  <c r="O15" i="82"/>
  <c r="P15" i="82"/>
  <c r="Q15" i="82"/>
  <c r="R15" i="82"/>
  <c r="S15" i="82"/>
  <c r="T15" i="82"/>
  <c r="U15" i="82"/>
  <c r="V15" i="82"/>
  <c r="W15" i="82"/>
  <c r="X15" i="82"/>
  <c r="Y15" i="82"/>
  <c r="Z15" i="82"/>
  <c r="AA15" i="82"/>
  <c r="AB15" i="82"/>
  <c r="AC15" i="82"/>
  <c r="AD15" i="82"/>
  <c r="AE15" i="82"/>
  <c r="AF15" i="82"/>
  <c r="AG15" i="82"/>
  <c r="AH15" i="82"/>
  <c r="AI15" i="82"/>
  <c r="AJ15" i="82"/>
  <c r="AK15" i="82"/>
  <c r="AL15" i="82"/>
  <c r="AM15" i="82"/>
  <c r="AN15" i="82"/>
  <c r="AO15" i="82"/>
  <c r="AP15" i="82"/>
  <c r="AQ15" i="82"/>
  <c r="AR15" i="82"/>
  <c r="AS15" i="82"/>
  <c r="AT15" i="82"/>
  <c r="AU15" i="82"/>
  <c r="AV15" i="82"/>
  <c r="AW15" i="82"/>
  <c r="AX15" i="82"/>
  <c r="AY15" i="82"/>
  <c r="AZ15" i="82"/>
  <c r="B14" i="82"/>
  <c r="C14" i="82"/>
  <c r="D14" i="82"/>
  <c r="E14" i="82"/>
  <c r="F14" i="82"/>
  <c r="G14" i="82"/>
  <c r="H14" i="82"/>
  <c r="I14" i="82"/>
  <c r="J14" i="82"/>
  <c r="K14" i="82"/>
  <c r="L14" i="82"/>
  <c r="M14" i="82"/>
  <c r="N14" i="82"/>
  <c r="O14" i="82"/>
  <c r="P14" i="82"/>
  <c r="Q14" i="82"/>
  <c r="R14" i="82"/>
  <c r="S14" i="82"/>
  <c r="T14" i="82"/>
  <c r="U14" i="82"/>
  <c r="V14" i="82"/>
  <c r="W14" i="82"/>
  <c r="X14" i="82"/>
  <c r="Y14" i="82"/>
  <c r="Z14" i="82"/>
  <c r="AA14" i="82"/>
  <c r="AB14" i="82"/>
  <c r="AC14" i="82"/>
  <c r="AD14" i="82"/>
  <c r="AE14" i="82"/>
  <c r="AF14" i="82"/>
  <c r="AG14" i="82"/>
  <c r="AH14" i="82"/>
  <c r="AI14" i="82"/>
  <c r="AJ14" i="82"/>
  <c r="AK14" i="82"/>
  <c r="AL14" i="82"/>
  <c r="AM14" i="82"/>
  <c r="AN14" i="82"/>
  <c r="AO14" i="82"/>
  <c r="AP14" i="82"/>
  <c r="AQ14" i="82"/>
  <c r="AR14" i="82"/>
  <c r="AS14" i="82"/>
  <c r="AT14" i="82"/>
  <c r="AU14" i="82"/>
  <c r="AV14" i="82"/>
  <c r="AW14" i="82"/>
  <c r="AX14" i="82"/>
  <c r="AY14" i="82"/>
  <c r="AZ14" i="82"/>
  <c r="B13" i="82"/>
  <c r="C13" i="82"/>
  <c r="D13" i="82"/>
  <c r="E13" i="82"/>
  <c r="F13" i="82"/>
  <c r="G13" i="82"/>
  <c r="H13" i="82"/>
  <c r="I13" i="82"/>
  <c r="J13" i="82"/>
  <c r="K13" i="82"/>
  <c r="L13" i="82"/>
  <c r="M13" i="82"/>
  <c r="N13" i="82"/>
  <c r="O13" i="82"/>
  <c r="P13" i="82"/>
  <c r="Q13" i="82"/>
  <c r="R13" i="82"/>
  <c r="S13" i="82"/>
  <c r="T13" i="82"/>
  <c r="U13" i="82"/>
  <c r="V13" i="82"/>
  <c r="W13" i="82"/>
  <c r="X13" i="82"/>
  <c r="Y13" i="82"/>
  <c r="Z13" i="82"/>
  <c r="AA13" i="82"/>
  <c r="AB13" i="82"/>
  <c r="AC13" i="82"/>
  <c r="AD13" i="82"/>
  <c r="AE13" i="82"/>
  <c r="AF13" i="82"/>
  <c r="AG13" i="82"/>
  <c r="AH13" i="82"/>
  <c r="AI13" i="82"/>
  <c r="AJ13" i="82"/>
  <c r="AK13" i="82"/>
  <c r="AL13" i="82"/>
  <c r="AM13" i="82"/>
  <c r="AN13" i="82"/>
  <c r="AO13" i="82"/>
  <c r="AP13" i="82"/>
  <c r="AQ13" i="82"/>
  <c r="AR13" i="82"/>
  <c r="AS13" i="82"/>
  <c r="AT13" i="82"/>
  <c r="AU13" i="82"/>
  <c r="AV13" i="82"/>
  <c r="AW13" i="82"/>
  <c r="AX13" i="82"/>
  <c r="AY13" i="82"/>
  <c r="AZ13" i="82"/>
  <c r="B12" i="82"/>
  <c r="C12" i="82"/>
  <c r="D12" i="82"/>
  <c r="E12" i="82"/>
  <c r="F12" i="82"/>
  <c r="G12" i="82"/>
  <c r="H12" i="82"/>
  <c r="I12" i="82"/>
  <c r="J12" i="82"/>
  <c r="K12" i="82"/>
  <c r="L12" i="82"/>
  <c r="M12" i="82"/>
  <c r="N12" i="82"/>
  <c r="O12" i="82"/>
  <c r="P12" i="82"/>
  <c r="Q12" i="82"/>
  <c r="R12" i="82"/>
  <c r="S12" i="82"/>
  <c r="T12" i="82"/>
  <c r="U12" i="82"/>
  <c r="V12" i="82"/>
  <c r="W12" i="82"/>
  <c r="X12" i="82"/>
  <c r="Y12" i="82"/>
  <c r="Z12" i="82"/>
  <c r="AA12" i="82"/>
  <c r="AB12" i="82"/>
  <c r="AC12" i="82"/>
  <c r="AD12" i="82"/>
  <c r="AE12" i="82"/>
  <c r="AF12" i="82"/>
  <c r="AG12" i="82"/>
  <c r="AH12" i="82"/>
  <c r="AI12" i="82"/>
  <c r="AJ12" i="82"/>
  <c r="AK12" i="82"/>
  <c r="AL12" i="82"/>
  <c r="AM12" i="82"/>
  <c r="AN12" i="82"/>
  <c r="AO12" i="82"/>
  <c r="AP12" i="82"/>
  <c r="AQ12" i="82"/>
  <c r="AR12" i="82"/>
  <c r="AS12" i="82"/>
  <c r="AT12" i="82"/>
  <c r="AU12" i="82"/>
  <c r="AV12" i="82"/>
  <c r="AW12" i="82"/>
  <c r="AX12" i="82"/>
  <c r="AY12" i="82"/>
  <c r="AZ12" i="82"/>
  <c r="B11" i="82"/>
  <c r="C11" i="82"/>
  <c r="D11" i="82"/>
  <c r="E11" i="82"/>
  <c r="F11" i="82"/>
  <c r="G11" i="82"/>
  <c r="H11" i="82"/>
  <c r="I11" i="82"/>
  <c r="J11" i="82"/>
  <c r="K11" i="82"/>
  <c r="L11" i="82"/>
  <c r="M11" i="82"/>
  <c r="N11" i="82"/>
  <c r="O11" i="82"/>
  <c r="P11" i="82"/>
  <c r="Q11" i="82"/>
  <c r="R11" i="82"/>
  <c r="S11" i="82"/>
  <c r="T11" i="82"/>
  <c r="U11" i="82"/>
  <c r="V11" i="82"/>
  <c r="W11" i="82"/>
  <c r="X11" i="82"/>
  <c r="Y11" i="82"/>
  <c r="Z11" i="82"/>
  <c r="AA11" i="82"/>
  <c r="AB11" i="82"/>
  <c r="AC11" i="82"/>
  <c r="AD11" i="82"/>
  <c r="AE11" i="82"/>
  <c r="AF11" i="82"/>
  <c r="AG11" i="82"/>
  <c r="AH11" i="82"/>
  <c r="AI11" i="82"/>
  <c r="AJ11" i="82"/>
  <c r="AK11" i="82"/>
  <c r="AL11" i="82"/>
  <c r="AM11" i="82"/>
  <c r="AN11" i="82"/>
  <c r="AO11" i="82"/>
  <c r="AP11" i="82"/>
  <c r="AQ11" i="82"/>
  <c r="AR11" i="82"/>
  <c r="AS11" i="82"/>
  <c r="AT11" i="82"/>
  <c r="AU11" i="82"/>
  <c r="AV11" i="82"/>
  <c r="AW11" i="82"/>
  <c r="AX11" i="82"/>
  <c r="AY11" i="82"/>
  <c r="AZ11" i="82"/>
  <c r="B10" i="82"/>
  <c r="C10" i="82"/>
  <c r="D10" i="82"/>
  <c r="E10" i="82"/>
  <c r="F10" i="82"/>
  <c r="G10" i="82"/>
  <c r="H10" i="82"/>
  <c r="I10" i="82"/>
  <c r="J10" i="82"/>
  <c r="K10" i="82"/>
  <c r="L10" i="82"/>
  <c r="M10" i="82"/>
  <c r="N10" i="82"/>
  <c r="O10" i="82"/>
  <c r="P10" i="82"/>
  <c r="Q10" i="82"/>
  <c r="R10" i="82"/>
  <c r="S10" i="82"/>
  <c r="T10" i="82"/>
  <c r="U10" i="82"/>
  <c r="V10" i="82"/>
  <c r="W10" i="82"/>
  <c r="X10" i="82"/>
  <c r="Y10" i="82"/>
  <c r="Z10" i="82"/>
  <c r="AA10" i="82"/>
  <c r="AB10" i="82"/>
  <c r="AC10" i="82"/>
  <c r="AD10" i="82"/>
  <c r="AE10" i="82"/>
  <c r="AF10" i="82"/>
  <c r="AG10" i="82"/>
  <c r="AH10" i="82"/>
  <c r="AI10" i="82"/>
  <c r="AJ10" i="82"/>
  <c r="AK10" i="82"/>
  <c r="AL10" i="82"/>
  <c r="AM10" i="82"/>
  <c r="AN10" i="82"/>
  <c r="AO10" i="82"/>
  <c r="AP10" i="82"/>
  <c r="AQ10" i="82"/>
  <c r="AR10" i="82"/>
  <c r="AS10" i="82"/>
  <c r="AT10" i="82"/>
  <c r="AU10" i="82"/>
  <c r="AV10" i="82"/>
  <c r="AW10" i="82"/>
  <c r="AX10" i="82"/>
  <c r="AY10" i="82"/>
  <c r="AZ10" i="82"/>
  <c r="B9" i="82"/>
  <c r="C9" i="82"/>
  <c r="D9" i="82"/>
  <c r="E9" i="82"/>
  <c r="F9" i="82"/>
  <c r="G9" i="82"/>
  <c r="H9" i="82"/>
  <c r="I9" i="82"/>
  <c r="J9" i="82"/>
  <c r="K9" i="82"/>
  <c r="L9" i="82"/>
  <c r="M9" i="82"/>
  <c r="N9" i="82"/>
  <c r="O9" i="82"/>
  <c r="P9" i="82"/>
  <c r="Q9" i="82"/>
  <c r="R9" i="82"/>
  <c r="S9" i="82"/>
  <c r="T9" i="82"/>
  <c r="U9" i="82"/>
  <c r="V9" i="82"/>
  <c r="W9" i="82"/>
  <c r="X9" i="82"/>
  <c r="Y9" i="82"/>
  <c r="Z9" i="82"/>
  <c r="AA9" i="82"/>
  <c r="AB9" i="82"/>
  <c r="AC9" i="82"/>
  <c r="AD9" i="82"/>
  <c r="AE9" i="82"/>
  <c r="AF9" i="82"/>
  <c r="AG9" i="82"/>
  <c r="AH9" i="82"/>
  <c r="AI9" i="82"/>
  <c r="AJ9" i="82"/>
  <c r="AK9" i="82"/>
  <c r="AL9" i="82"/>
  <c r="AM9" i="82"/>
  <c r="AN9" i="82"/>
  <c r="AO9" i="82"/>
  <c r="AP9" i="82"/>
  <c r="AQ9" i="82"/>
  <c r="AR9" i="82"/>
  <c r="AS9" i="82"/>
  <c r="AT9" i="82"/>
  <c r="AU9" i="82"/>
  <c r="AV9" i="82"/>
  <c r="AW9" i="82"/>
  <c r="AX9" i="82"/>
  <c r="AY9" i="82"/>
  <c r="AZ9" i="82"/>
  <c r="B8" i="82"/>
  <c r="C8" i="82"/>
  <c r="D8" i="82"/>
  <c r="E8" i="82"/>
  <c r="F8" i="82"/>
  <c r="G8" i="82"/>
  <c r="H8" i="82"/>
  <c r="I8" i="82"/>
  <c r="J8" i="82"/>
  <c r="K8" i="82"/>
  <c r="L8" i="82"/>
  <c r="M8" i="82"/>
  <c r="N8" i="82"/>
  <c r="O8" i="82"/>
  <c r="P8" i="82"/>
  <c r="Q8" i="82"/>
  <c r="R8" i="82"/>
  <c r="S8" i="82"/>
  <c r="T8" i="82"/>
  <c r="U8" i="82"/>
  <c r="V8" i="82"/>
  <c r="W8" i="82"/>
  <c r="X8" i="82"/>
  <c r="Y8" i="82"/>
  <c r="Z8" i="82"/>
  <c r="AA8" i="82"/>
  <c r="AB8" i="82"/>
  <c r="AC8" i="82"/>
  <c r="AD8" i="82"/>
  <c r="AE8" i="82"/>
  <c r="AF8" i="82"/>
  <c r="AG8" i="82"/>
  <c r="AH8" i="82"/>
  <c r="AI8" i="82"/>
  <c r="AJ8" i="82"/>
  <c r="AK8" i="82"/>
  <c r="AL8" i="82"/>
  <c r="AM8" i="82"/>
  <c r="AN8" i="82"/>
  <c r="AO8" i="82"/>
  <c r="AP8" i="82"/>
  <c r="AQ8" i="82"/>
  <c r="AR8" i="82"/>
  <c r="AS8" i="82"/>
  <c r="AT8" i="82"/>
  <c r="AU8" i="82"/>
  <c r="AV8" i="82"/>
  <c r="AW8" i="82"/>
  <c r="AX8" i="82"/>
  <c r="AY8" i="82"/>
  <c r="AZ8" i="82"/>
  <c r="B7" i="82"/>
  <c r="C7" i="82"/>
  <c r="D7" i="82"/>
  <c r="E7" i="82"/>
  <c r="F7" i="82"/>
  <c r="G7" i="82"/>
  <c r="H7" i="82"/>
  <c r="I7" i="82"/>
  <c r="J7" i="82"/>
  <c r="K7" i="82"/>
  <c r="L7" i="82"/>
  <c r="M7" i="82"/>
  <c r="N7" i="82"/>
  <c r="O7" i="82"/>
  <c r="P7" i="82"/>
  <c r="Q7" i="82"/>
  <c r="R7" i="82"/>
  <c r="S7" i="82"/>
  <c r="T7" i="82"/>
  <c r="U7" i="82"/>
  <c r="V7" i="82"/>
  <c r="W7" i="82"/>
  <c r="X7" i="82"/>
  <c r="Y7" i="82"/>
  <c r="Z7" i="82"/>
  <c r="AA7" i="82"/>
  <c r="AB7" i="82"/>
  <c r="AC7" i="82"/>
  <c r="AD7" i="82"/>
  <c r="AE7" i="82"/>
  <c r="AF7" i="82"/>
  <c r="AG7" i="82"/>
  <c r="AH7" i="82"/>
  <c r="AI7" i="82"/>
  <c r="AJ7" i="82"/>
  <c r="AK7" i="82"/>
  <c r="AL7" i="82"/>
  <c r="AM7" i="82"/>
  <c r="AN7" i="82"/>
  <c r="AO7" i="82"/>
  <c r="AP7" i="82"/>
  <c r="AQ7" i="82"/>
  <c r="AR7" i="82"/>
  <c r="AS7" i="82"/>
  <c r="AT7" i="82"/>
  <c r="AU7" i="82"/>
  <c r="AV7" i="82"/>
  <c r="AW7" i="82"/>
  <c r="AX7" i="82"/>
  <c r="AY7" i="82"/>
  <c r="AZ7" i="82"/>
  <c r="B6" i="82"/>
  <c r="C6" i="82"/>
  <c r="D6" i="82"/>
  <c r="E6" i="82"/>
  <c r="F6" i="82"/>
  <c r="G6" i="82"/>
  <c r="H6" i="82"/>
  <c r="I6" i="82"/>
  <c r="J6" i="82"/>
  <c r="K6" i="82"/>
  <c r="L6" i="82"/>
  <c r="M6" i="82"/>
  <c r="N6" i="82"/>
  <c r="O6" i="82"/>
  <c r="P6" i="82"/>
  <c r="Q6" i="82"/>
  <c r="R6" i="82"/>
  <c r="S6" i="82"/>
  <c r="T6" i="82"/>
  <c r="U6" i="82"/>
  <c r="V6" i="82"/>
  <c r="W6" i="82"/>
  <c r="X6" i="82"/>
  <c r="Y6" i="82"/>
  <c r="Z6" i="82"/>
  <c r="AA6" i="82"/>
  <c r="AB6" i="82"/>
  <c r="AC6" i="82"/>
  <c r="AD6" i="82"/>
  <c r="AE6" i="82"/>
  <c r="AF6" i="82"/>
  <c r="AG6" i="82"/>
  <c r="AH6" i="82"/>
  <c r="AI6" i="82"/>
  <c r="AJ6" i="82"/>
  <c r="AK6" i="82"/>
  <c r="AL6" i="82"/>
  <c r="AM6" i="82"/>
  <c r="AN6" i="82"/>
  <c r="AO6" i="82"/>
  <c r="AP6" i="82"/>
  <c r="AQ6" i="82"/>
  <c r="AR6" i="82"/>
  <c r="AS6" i="82"/>
  <c r="AT6" i="82"/>
  <c r="AU6" i="82"/>
  <c r="AV6" i="82"/>
  <c r="AW6" i="82"/>
  <c r="AX6" i="82"/>
  <c r="AY6" i="82"/>
  <c r="AZ6" i="82"/>
  <c r="B5" i="82"/>
  <c r="C5" i="82"/>
  <c r="D5" i="82"/>
  <c r="E5" i="82"/>
  <c r="F5" i="82"/>
  <c r="G5" i="82"/>
  <c r="H5" i="82"/>
  <c r="I5" i="82"/>
  <c r="J5" i="82"/>
  <c r="K5" i="82"/>
  <c r="L5" i="82"/>
  <c r="M5" i="82"/>
  <c r="N5" i="82"/>
  <c r="O5" i="82"/>
  <c r="P5" i="82"/>
  <c r="Q5" i="82"/>
  <c r="R5" i="82"/>
  <c r="S5" i="82"/>
  <c r="T5" i="82"/>
  <c r="U5" i="82"/>
  <c r="V5" i="82"/>
  <c r="W5" i="82"/>
  <c r="X5" i="82"/>
  <c r="Y5" i="82"/>
  <c r="Z5" i="82"/>
  <c r="AA5" i="82"/>
  <c r="AB5" i="82"/>
  <c r="AC5" i="82"/>
  <c r="AD5" i="82"/>
  <c r="AE5" i="82"/>
  <c r="AF5" i="82"/>
  <c r="AG5" i="82"/>
  <c r="AH5" i="82"/>
  <c r="AI5" i="82"/>
  <c r="AJ5" i="82"/>
  <c r="AK5" i="82"/>
  <c r="AL5" i="82"/>
  <c r="AM5" i="82"/>
  <c r="AN5" i="82"/>
  <c r="AO5" i="82"/>
  <c r="AP5" i="82"/>
  <c r="AQ5" i="82"/>
  <c r="AR5" i="82"/>
  <c r="AS5" i="82"/>
  <c r="AT5" i="82"/>
  <c r="AU5" i="82"/>
  <c r="AV5" i="82"/>
  <c r="AW5" i="82"/>
  <c r="AX5" i="82"/>
  <c r="AY5" i="82"/>
  <c r="AZ5" i="82"/>
  <c r="B4" i="82"/>
  <c r="C4" i="82"/>
  <c r="D4" i="82"/>
  <c r="E4" i="82"/>
  <c r="F4" i="82"/>
  <c r="G4" i="82"/>
  <c r="H4" i="82"/>
  <c r="I4" i="82"/>
  <c r="J4" i="82"/>
  <c r="K4" i="82"/>
  <c r="L4" i="82"/>
  <c r="M4" i="82"/>
  <c r="N4" i="82"/>
  <c r="O4" i="82"/>
  <c r="P4" i="82"/>
  <c r="Q4" i="82"/>
  <c r="R4" i="82"/>
  <c r="S4" i="82"/>
  <c r="T4" i="82"/>
  <c r="U4" i="82"/>
  <c r="V4" i="82"/>
  <c r="W4" i="82"/>
  <c r="X4" i="82"/>
  <c r="Y4" i="82"/>
  <c r="Z4" i="82"/>
  <c r="AA4" i="82"/>
  <c r="AB4" i="82"/>
  <c r="AC4" i="82"/>
  <c r="AD4" i="82"/>
  <c r="AE4" i="82"/>
  <c r="AF4" i="82"/>
  <c r="AG4" i="82"/>
  <c r="AH4" i="82"/>
  <c r="AI4" i="82"/>
  <c r="AJ4" i="82"/>
  <c r="AK4" i="82"/>
  <c r="AL4" i="82"/>
  <c r="AM4" i="82"/>
  <c r="AN4" i="82"/>
  <c r="AO4" i="82"/>
  <c r="AP4" i="82"/>
  <c r="AQ4" i="82"/>
  <c r="AR4" i="82"/>
  <c r="AS4" i="82"/>
  <c r="AT4" i="82"/>
  <c r="AU4" i="82"/>
  <c r="AV4" i="82"/>
  <c r="AW4" i="82"/>
  <c r="AX4" i="82"/>
  <c r="AY4" i="82"/>
  <c r="AZ4" i="82"/>
  <c r="B3" i="82"/>
  <c r="C3" i="82"/>
  <c r="BC3" i="82" s="1"/>
  <c r="D3" i="82"/>
  <c r="E3" i="82"/>
  <c r="F3" i="82"/>
  <c r="G3" i="82"/>
  <c r="H3" i="82"/>
  <c r="I3" i="82"/>
  <c r="J3" i="82"/>
  <c r="K3" i="82"/>
  <c r="L3" i="82"/>
  <c r="M3" i="82"/>
  <c r="N3" i="82"/>
  <c r="O3" i="82"/>
  <c r="P3" i="82"/>
  <c r="Q3" i="82"/>
  <c r="R3" i="82"/>
  <c r="S3" i="82"/>
  <c r="T3" i="82"/>
  <c r="U3" i="82"/>
  <c r="V3" i="82"/>
  <c r="W3" i="82"/>
  <c r="X3" i="82"/>
  <c r="Y3" i="82"/>
  <c r="Z3" i="82"/>
  <c r="AA3" i="82"/>
  <c r="AB3" i="82"/>
  <c r="AC3" i="82"/>
  <c r="AD3" i="82"/>
  <c r="AE3" i="82"/>
  <c r="AF3" i="82"/>
  <c r="AG3" i="82"/>
  <c r="AH3" i="82"/>
  <c r="AI3" i="82"/>
  <c r="AJ3" i="82"/>
  <c r="AK3" i="82"/>
  <c r="AL3" i="82"/>
  <c r="AM3" i="82"/>
  <c r="AN3" i="82"/>
  <c r="AO3" i="82"/>
  <c r="AP3" i="82"/>
  <c r="AQ3" i="82"/>
  <c r="AR3" i="82"/>
  <c r="AS3" i="82"/>
  <c r="AT3" i="82"/>
  <c r="AU3" i="82"/>
  <c r="AV3" i="82"/>
  <c r="AW3" i="82"/>
  <c r="AX3" i="82"/>
  <c r="AY3" i="82"/>
  <c r="AZ3" i="82"/>
  <c r="B8742" i="92"/>
  <c r="B8749" i="92"/>
  <c r="B8751" i="92"/>
  <c r="H3" i="92"/>
  <c r="H4754" i="92"/>
  <c r="H4755" i="92"/>
  <c r="H11" i="92"/>
  <c r="H3693" i="92"/>
  <c r="H3694" i="92"/>
  <c r="H20" i="92"/>
  <c r="H21" i="92"/>
  <c r="H23" i="92"/>
  <c r="H28" i="92"/>
  <c r="H29" i="92"/>
  <c r="H33" i="92"/>
  <c r="H37" i="92"/>
  <c r="H38" i="92"/>
  <c r="H39" i="92"/>
  <c r="H40" i="92"/>
  <c r="H41" i="92"/>
  <c r="H42" i="92"/>
  <c r="H43" i="92"/>
  <c r="H44" i="92"/>
  <c r="H45" i="92"/>
  <c r="H46" i="92"/>
  <c r="H47" i="92"/>
  <c r="H48" i="92"/>
  <c r="H49" i="92"/>
  <c r="H50" i="92"/>
  <c r="H51" i="92"/>
  <c r="H52" i="92"/>
  <c r="H53" i="92"/>
  <c r="H54" i="92"/>
  <c r="H58" i="92"/>
  <c r="H59" i="92"/>
  <c r="H60" i="92"/>
  <c r="H61" i="92"/>
  <c r="H62" i="92"/>
  <c r="H63" i="92"/>
  <c r="H67" i="92"/>
  <c r="H68" i="92"/>
  <c r="H69" i="92"/>
  <c r="H70" i="92"/>
  <c r="H71" i="92"/>
  <c r="H72" i="92"/>
  <c r="H73" i="92"/>
  <c r="H74" i="92"/>
  <c r="H75" i="92"/>
  <c r="H82" i="92"/>
  <c r="H83" i="92"/>
  <c r="H84" i="92"/>
  <c r="H85" i="92"/>
  <c r="H86" i="92"/>
  <c r="H87" i="92"/>
  <c r="H88" i="92"/>
  <c r="H89" i="92"/>
  <c r="H90" i="92"/>
  <c r="H91" i="92"/>
  <c r="H92" i="92"/>
  <c r="H93" i="92"/>
  <c r="H94" i="92"/>
  <c r="H95" i="92"/>
  <c r="H96" i="92"/>
  <c r="H97" i="92"/>
  <c r="H98" i="92"/>
  <c r="H99" i="92"/>
  <c r="H100" i="92"/>
  <c r="H101" i="92"/>
  <c r="H102" i="92"/>
  <c r="H103" i="92"/>
  <c r="H104" i="92"/>
  <c r="H105" i="92"/>
  <c r="H106" i="92"/>
  <c r="H107" i="92"/>
  <c r="H108" i="92"/>
  <c r="H109" i="92"/>
  <c r="H110" i="92"/>
  <c r="H111" i="92"/>
  <c r="H112" i="92"/>
  <c r="H113" i="92"/>
  <c r="H114" i="92"/>
  <c r="H115" i="92"/>
  <c r="H116" i="92"/>
  <c r="H117" i="92"/>
  <c r="H118" i="92"/>
  <c r="H119" i="92"/>
  <c r="H120" i="92"/>
  <c r="H121" i="92"/>
  <c r="H122" i="92"/>
  <c r="H123" i="92"/>
  <c r="H124" i="92"/>
  <c r="H125" i="92"/>
  <c r="H126" i="92"/>
  <c r="H127" i="92"/>
  <c r="H128" i="92"/>
  <c r="H129" i="92"/>
  <c r="H130" i="92"/>
  <c r="H131" i="92"/>
  <c r="H132" i="92"/>
  <c r="H133" i="92"/>
  <c r="H134" i="92"/>
  <c r="H135" i="92"/>
  <c r="H136" i="92"/>
  <c r="H137" i="92"/>
  <c r="H138" i="92"/>
  <c r="H139" i="92"/>
  <c r="H140" i="92"/>
  <c r="H141" i="92"/>
  <c r="H142" i="92"/>
  <c r="H143" i="92"/>
  <c r="H144" i="92"/>
  <c r="H145" i="92"/>
  <c r="H146" i="92"/>
  <c r="H147" i="92"/>
  <c r="H148" i="92"/>
  <c r="H149" i="92"/>
  <c r="H150" i="92"/>
  <c r="H151" i="92"/>
  <c r="H152" i="92"/>
  <c r="H153" i="92"/>
  <c r="H154" i="92"/>
  <c r="H155" i="92"/>
  <c r="H156" i="92"/>
  <c r="H157" i="92"/>
  <c r="H158" i="92"/>
  <c r="H159" i="92"/>
  <c r="H160" i="92"/>
  <c r="H161" i="92"/>
  <c r="H162" i="92"/>
  <c r="H163" i="92"/>
  <c r="H164" i="92"/>
  <c r="H165" i="92"/>
  <c r="H166" i="92"/>
  <c r="H167" i="92"/>
  <c r="H168" i="92"/>
  <c r="H169" i="92"/>
  <c r="H170" i="92"/>
  <c r="H171" i="92"/>
  <c r="H172" i="92"/>
  <c r="H173" i="92"/>
  <c r="H174" i="92"/>
  <c r="H175" i="92"/>
  <c r="H176" i="92"/>
  <c r="H177" i="92"/>
  <c r="H178" i="92"/>
  <c r="H179" i="92"/>
  <c r="H180" i="92"/>
  <c r="H181" i="92"/>
  <c r="H182" i="92"/>
  <c r="H183" i="92"/>
  <c r="H184" i="92"/>
  <c r="H185" i="92"/>
  <c r="H186" i="92"/>
  <c r="H187" i="92"/>
  <c r="H188" i="92"/>
  <c r="H189" i="92"/>
  <c r="H190" i="92"/>
  <c r="H191" i="92"/>
  <c r="H192" i="92"/>
  <c r="H193" i="92"/>
  <c r="H194" i="92"/>
  <c r="H195" i="92"/>
  <c r="H196" i="92"/>
  <c r="H197" i="92"/>
  <c r="H198" i="92"/>
  <c r="H199" i="92"/>
  <c r="H200" i="92"/>
  <c r="H201" i="92"/>
  <c r="H202" i="92"/>
  <c r="H203" i="92"/>
  <c r="H204" i="92"/>
  <c r="H216" i="92"/>
  <c r="H217" i="92"/>
  <c r="H218" i="92"/>
  <c r="H219" i="92"/>
  <c r="H220" i="92"/>
  <c r="H221" i="92"/>
  <c r="H226" i="92"/>
  <c r="H227" i="92"/>
  <c r="H228" i="92"/>
  <c r="H229" i="92"/>
  <c r="H230" i="92"/>
  <c r="H231" i="92"/>
  <c r="H232" i="92"/>
  <c r="H233" i="92"/>
  <c r="H234" i="92"/>
  <c r="H235" i="92"/>
  <c r="H236" i="92"/>
  <c r="H237" i="92"/>
  <c r="H238" i="92"/>
  <c r="H239" i="92"/>
  <c r="H240" i="92"/>
  <c r="H241" i="92"/>
  <c r="H242" i="92"/>
  <c r="H246" i="92"/>
  <c r="H247" i="92"/>
  <c r="H248" i="92"/>
  <c r="H249" i="92"/>
  <c r="H250" i="92"/>
  <c r="H251" i="92"/>
  <c r="H252" i="92"/>
  <c r="H259" i="92"/>
  <c r="H261" i="92"/>
  <c r="H262" i="92"/>
  <c r="H263" i="92"/>
  <c r="H267" i="92"/>
  <c r="H268" i="92"/>
  <c r="H269" i="92"/>
  <c r="H270" i="92"/>
  <c r="H271" i="92"/>
  <c r="H272" i="92"/>
  <c r="H273" i="92"/>
  <c r="H275" i="92"/>
  <c r="H276" i="92"/>
  <c r="H277" i="92"/>
  <c r="H278" i="92"/>
  <c r="H279" i="92"/>
  <c r="H280" i="92"/>
  <c r="H281" i="92"/>
  <c r="H282" i="92"/>
  <c r="H283" i="92"/>
  <c r="H284" i="92"/>
  <c r="H285" i="92"/>
  <c r="H286" i="92"/>
  <c r="H287" i="92"/>
  <c r="H288" i="92"/>
  <c r="H289" i="92"/>
  <c r="H290" i="92"/>
  <c r="H291" i="92"/>
  <c r="H292" i="92"/>
  <c r="H293" i="92"/>
  <c r="H294" i="92"/>
  <c r="H295" i="92"/>
  <c r="H296" i="92"/>
  <c r="H297" i="92"/>
  <c r="H298" i="92"/>
  <c r="H299" i="92"/>
  <c r="H300" i="92"/>
  <c r="H301" i="92"/>
  <c r="H302" i="92"/>
  <c r="H303" i="92"/>
  <c r="H304" i="92"/>
  <c r="H305" i="92"/>
  <c r="H306" i="92"/>
  <c r="H307" i="92"/>
  <c r="H308" i="92"/>
  <c r="H309" i="92"/>
  <c r="H310" i="92"/>
  <c r="H311" i="92"/>
  <c r="H312" i="92"/>
  <c r="H313" i="92"/>
  <c r="H314" i="92"/>
  <c r="H315" i="92"/>
  <c r="H316" i="92"/>
  <c r="H318" i="92"/>
  <c r="H319" i="92"/>
  <c r="H320" i="92"/>
  <c r="H322" i="92"/>
  <c r="H323" i="92"/>
  <c r="H327" i="92"/>
  <c r="H328" i="92"/>
  <c r="H329" i="92"/>
  <c r="H330" i="92"/>
  <c r="H331" i="92"/>
  <c r="H333" i="92"/>
  <c r="H334" i="92"/>
  <c r="H335" i="92"/>
  <c r="H337" i="92"/>
  <c r="H338" i="92"/>
  <c r="H339" i="92"/>
  <c r="H340" i="92"/>
  <c r="H341" i="92"/>
  <c r="H342" i="92"/>
  <c r="H343" i="92"/>
  <c r="H344" i="92"/>
  <c r="H345" i="92"/>
  <c r="H346" i="92"/>
  <c r="H347" i="92"/>
  <c r="H348" i="92"/>
  <c r="H349" i="92"/>
  <c r="H358" i="92"/>
  <c r="H359" i="92"/>
  <c r="H360" i="92"/>
  <c r="H361" i="92"/>
  <c r="H362" i="92"/>
  <c r="H363" i="92"/>
  <c r="H367" i="92"/>
  <c r="H368" i="92"/>
  <c r="H369" i="92"/>
  <c r="H370" i="92"/>
  <c r="H371" i="92"/>
  <c r="H372" i="92"/>
  <c r="H373" i="92"/>
  <c r="H374" i="92"/>
  <c r="H375" i="92"/>
  <c r="H380" i="92"/>
  <c r="H382" i="92"/>
  <c r="H383" i="92"/>
  <c r="H384" i="92"/>
  <c r="H388" i="92"/>
  <c r="H389" i="92"/>
  <c r="H390" i="92"/>
  <c r="H391" i="92"/>
  <c r="H392" i="92"/>
  <c r="H393" i="92"/>
  <c r="H397" i="92"/>
  <c r="H398" i="92"/>
  <c r="H399" i="92"/>
  <c r="H400" i="92"/>
  <c r="H401" i="92"/>
  <c r="H402" i="92"/>
  <c r="H403" i="92"/>
  <c r="H404" i="92"/>
  <c r="H405" i="92"/>
  <c r="H406" i="92"/>
  <c r="H407" i="92"/>
  <c r="H408" i="92"/>
  <c r="H409" i="92"/>
  <c r="H410" i="92"/>
  <c r="H411" i="92"/>
  <c r="H413" i="92"/>
  <c r="H417" i="92"/>
  <c r="H418" i="92"/>
  <c r="H419" i="92"/>
  <c r="H420" i="92"/>
  <c r="H421" i="92"/>
  <c r="H422" i="92"/>
  <c r="H424" i="92"/>
  <c r="H427" i="92"/>
  <c r="H429" i="92"/>
  <c r="H430" i="92"/>
  <c r="H431" i="92"/>
  <c r="H432" i="92"/>
  <c r="H434" i="92"/>
  <c r="H435" i="92"/>
  <c r="H439" i="92"/>
  <c r="H440" i="92"/>
  <c r="H441" i="92"/>
  <c r="H442" i="92"/>
  <c r="H447" i="92"/>
  <c r="H448" i="92"/>
  <c r="H449" i="92"/>
  <c r="H450" i="92"/>
  <c r="H451" i="92"/>
  <c r="H452" i="92"/>
  <c r="H453" i="92"/>
  <c r="H454" i="92"/>
  <c r="H455" i="92"/>
  <c r="H456" i="92"/>
  <c r="H457" i="92"/>
  <c r="H458" i="92"/>
  <c r="H459" i="92"/>
  <c r="H460" i="92"/>
  <c r="H461" i="92"/>
  <c r="H462" i="92"/>
  <c r="H463" i="92"/>
  <c r="H464" i="92"/>
  <c r="H465" i="92"/>
  <c r="H466" i="92"/>
  <c r="H467" i="92"/>
  <c r="H468" i="92"/>
  <c r="H469" i="92"/>
  <c r="H470" i="92"/>
  <c r="H471" i="92"/>
  <c r="H472" i="92"/>
  <c r="H473" i="92"/>
  <c r="H474" i="92"/>
  <c r="H475" i="92"/>
  <c r="H476" i="92"/>
  <c r="H477" i="92"/>
  <c r="H478" i="92"/>
  <c r="H479" i="92"/>
  <c r="H480" i="92"/>
  <c r="H481" i="92"/>
  <c r="H482" i="92"/>
  <c r="H483" i="92"/>
  <c r="H484" i="92"/>
  <c r="H485" i="92"/>
  <c r="H486" i="92"/>
  <c r="H487" i="92"/>
  <c r="H488" i="92"/>
  <c r="H489" i="92"/>
  <c r="H490" i="92"/>
  <c r="H491" i="92"/>
  <c r="H492" i="92"/>
  <c r="H493" i="92"/>
  <c r="H497" i="92"/>
  <c r="H498" i="92"/>
  <c r="H499" i="92"/>
  <c r="H500" i="92"/>
  <c r="H501" i="92"/>
  <c r="H502" i="92"/>
  <c r="H503" i="92"/>
  <c r="H507" i="92"/>
  <c r="H508" i="92"/>
  <c r="H509" i="92"/>
  <c r="H510" i="92"/>
  <c r="H511" i="92"/>
  <c r="H512" i="92"/>
  <c r="H513" i="92"/>
  <c r="H514" i="92"/>
  <c r="H515" i="92"/>
  <c r="H516" i="92"/>
  <c r="H517" i="92"/>
  <c r="H518" i="92"/>
  <c r="H519" i="92"/>
  <c r="H520" i="92"/>
  <c r="H521" i="92"/>
  <c r="H522" i="92"/>
  <c r="H523" i="92"/>
  <c r="H524" i="92"/>
  <c r="H525" i="92"/>
  <c r="H526" i="92"/>
  <c r="H527" i="92"/>
  <c r="H528" i="92"/>
  <c r="H529" i="92"/>
  <c r="H530" i="92"/>
  <c r="H531" i="92"/>
  <c r="H532" i="92"/>
  <c r="H533" i="92"/>
  <c r="H534" i="92"/>
  <c r="H535" i="92"/>
  <c r="H536" i="92"/>
  <c r="H537" i="92"/>
  <c r="H538" i="92"/>
  <c r="H539" i="92"/>
  <c r="H540" i="92"/>
  <c r="H541" i="92"/>
  <c r="H542" i="92"/>
  <c r="H543" i="92"/>
  <c r="H544" i="92"/>
  <c r="H545" i="92"/>
  <c r="H546" i="92"/>
  <c r="H548" i="92"/>
  <c r="H552" i="92"/>
  <c r="H553" i="92"/>
  <c r="H554" i="92"/>
  <c r="H555" i="92"/>
  <c r="H556" i="92"/>
  <c r="H557" i="92"/>
  <c r="H558" i="92"/>
  <c r="H562" i="92"/>
  <c r="H563" i="92"/>
  <c r="H564" i="92"/>
  <c r="H565" i="92"/>
  <c r="H566" i="92"/>
  <c r="H567" i="92"/>
  <c r="H568" i="92"/>
  <c r="H569" i="92"/>
  <c r="H570" i="92"/>
  <c r="H571" i="92"/>
  <c r="H573" i="92"/>
  <c r="H574" i="92"/>
  <c r="H575" i="92"/>
  <c r="H576" i="92"/>
  <c r="H577" i="92"/>
  <c r="H578" i="92"/>
  <c r="H579" i="92"/>
  <c r="H580" i="92"/>
  <c r="H582" i="92"/>
  <c r="H583" i="92"/>
  <c r="H584" i="92"/>
  <c r="H585" i="92"/>
  <c r="H586" i="92"/>
  <c r="H587" i="92"/>
  <c r="H588" i="92"/>
  <c r="H589" i="92"/>
  <c r="H592" i="92"/>
  <c r="H593" i="92"/>
  <c r="H594" i="92"/>
  <c r="H595" i="92"/>
  <c r="H596" i="92"/>
  <c r="H597" i="92"/>
  <c r="H598" i="92"/>
  <c r="H599" i="92"/>
  <c r="H600" i="92"/>
  <c r="H601" i="92"/>
  <c r="H603" i="92"/>
  <c r="H604" i="92"/>
  <c r="H605" i="92"/>
  <c r="H607" i="92"/>
  <c r="H608" i="92"/>
  <c r="H612" i="92"/>
  <c r="H613" i="92"/>
  <c r="H614" i="92"/>
  <c r="H615" i="92"/>
  <c r="H616" i="92"/>
  <c r="H617" i="92"/>
  <c r="H618" i="92"/>
  <c r="H622" i="92"/>
  <c r="H624" i="92"/>
  <c r="H625" i="92"/>
  <c r="H626" i="92"/>
  <c r="H629" i="92"/>
  <c r="H633" i="92"/>
  <c r="H634" i="92"/>
  <c r="H635" i="92"/>
  <c r="H636" i="92"/>
  <c r="H637" i="92"/>
  <c r="H638" i="92"/>
  <c r="H639" i="92"/>
  <c r="H643" i="92"/>
  <c r="H644" i="92"/>
  <c r="H645" i="92"/>
  <c r="H646" i="92"/>
  <c r="H647" i="92"/>
  <c r="H648" i="92"/>
  <c r="H649" i="92"/>
  <c r="H650" i="92"/>
  <c r="H651" i="92"/>
  <c r="H652" i="92"/>
  <c r="H653" i="92"/>
  <c r="H654" i="92"/>
  <c r="H655" i="92"/>
  <c r="H656" i="92"/>
  <c r="H657" i="92"/>
  <c r="H658" i="92"/>
  <c r="H659" i="92"/>
  <c r="H660" i="92"/>
  <c r="H661" i="92"/>
  <c r="H662" i="92"/>
  <c r="H663" i="92"/>
  <c r="H664" i="92"/>
  <c r="H665" i="92"/>
  <c r="H666" i="92"/>
  <c r="H668" i="92"/>
  <c r="H672" i="92"/>
  <c r="H673" i="92"/>
  <c r="H674" i="92"/>
  <c r="H675" i="92"/>
  <c r="H678" i="92"/>
  <c r="H682" i="92"/>
  <c r="H684" i="92"/>
  <c r="H685" i="92"/>
  <c r="H686" i="92"/>
  <c r="H687" i="92"/>
  <c r="H689" i="92"/>
  <c r="H692" i="92"/>
  <c r="H693" i="92"/>
  <c r="H694" i="92"/>
  <c r="H695" i="92"/>
  <c r="H696" i="92"/>
  <c r="H697" i="92"/>
  <c r="H698" i="92"/>
  <c r="H699" i="92"/>
  <c r="H702" i="92"/>
  <c r="H703" i="92"/>
  <c r="H704" i="92"/>
  <c r="H705" i="92"/>
  <c r="H706" i="92"/>
  <c r="H707" i="92"/>
  <c r="H708" i="92"/>
  <c r="H709" i="92"/>
  <c r="H710" i="92"/>
  <c r="H711" i="92"/>
  <c r="H712" i="92"/>
  <c r="H713" i="92"/>
  <c r="H714" i="92"/>
  <c r="H715" i="92"/>
  <c r="H716" i="92"/>
  <c r="H717" i="92"/>
  <c r="H718" i="92"/>
  <c r="H719" i="92"/>
  <c r="H720" i="92"/>
  <c r="H724" i="92"/>
  <c r="H725" i="92"/>
  <c r="H726" i="92"/>
  <c r="H727" i="92"/>
  <c r="H728" i="92"/>
  <c r="H729" i="92"/>
  <c r="H730" i="92"/>
  <c r="H731" i="92"/>
  <c r="H732" i="92"/>
  <c r="H733" i="92"/>
  <c r="H734" i="92"/>
  <c r="H735" i="92"/>
  <c r="H736" i="92"/>
  <c r="H737" i="92"/>
  <c r="H738" i="92"/>
  <c r="H740" i="92"/>
  <c r="H743" i="92"/>
  <c r="H745" i="92"/>
  <c r="H746" i="92"/>
  <c r="H747" i="92"/>
  <c r="H748" i="92"/>
  <c r="H749" i="92"/>
  <c r="H750" i="92"/>
  <c r="H752" i="92"/>
  <c r="H753" i="92"/>
  <c r="H754" i="92"/>
  <c r="H755" i="92"/>
  <c r="H756" i="92"/>
  <c r="H757" i="92"/>
  <c r="H758" i="92"/>
  <c r="H759" i="92"/>
  <c r="H760" i="92"/>
  <c r="H761" i="92"/>
  <c r="H762" i="92"/>
  <c r="H763" i="92"/>
  <c r="H764" i="92"/>
  <c r="H765" i="92"/>
  <c r="H766" i="92"/>
  <c r="H767" i="92"/>
  <c r="H768" i="92"/>
  <c r="H769" i="92"/>
  <c r="H770" i="92"/>
  <c r="H771" i="92"/>
  <c r="H772" i="92"/>
  <c r="H773" i="92"/>
  <c r="H774" i="92"/>
  <c r="H775" i="92"/>
  <c r="H776" i="92"/>
  <c r="H777" i="92"/>
  <c r="H778" i="92"/>
  <c r="H779" i="92"/>
  <c r="H780" i="92"/>
  <c r="H781" i="92"/>
  <c r="H782" i="92"/>
  <c r="H783" i="92"/>
  <c r="H784" i="92"/>
  <c r="H785" i="92"/>
  <c r="H786" i="92"/>
  <c r="H787" i="92"/>
  <c r="H788" i="92"/>
  <c r="H789" i="92"/>
  <c r="H790" i="92"/>
  <c r="H791" i="92"/>
  <c r="H792" i="92"/>
  <c r="H793" i="92"/>
  <c r="H794" i="92"/>
  <c r="H795" i="92"/>
  <c r="H796" i="92"/>
  <c r="H797" i="92"/>
  <c r="H798" i="92"/>
  <c r="H799" i="92"/>
  <c r="H800" i="92"/>
  <c r="H801" i="92"/>
  <c r="H802" i="92"/>
  <c r="H803" i="92"/>
  <c r="H804" i="92"/>
  <c r="H805" i="92"/>
  <c r="H806" i="92"/>
  <c r="H807" i="92"/>
  <c r="H808" i="92"/>
  <c r="H809" i="92"/>
  <c r="H810" i="92"/>
  <c r="H811" i="92"/>
  <c r="H812" i="92"/>
  <c r="H813" i="92"/>
  <c r="H814" i="92"/>
  <c r="H815" i="92"/>
  <c r="H816" i="92"/>
  <c r="H817" i="92"/>
  <c r="H818" i="92"/>
  <c r="H819" i="92"/>
  <c r="H820" i="92"/>
  <c r="H821" i="92"/>
  <c r="H822" i="92"/>
  <c r="H823" i="92"/>
  <c r="H824" i="92"/>
  <c r="H825" i="92"/>
  <c r="H826" i="92"/>
  <c r="H827" i="92"/>
  <c r="H828" i="92"/>
  <c r="H830" i="92"/>
  <c r="H834" i="92"/>
  <c r="H835" i="92"/>
  <c r="H836" i="92"/>
  <c r="H837" i="92"/>
  <c r="H840" i="92"/>
  <c r="H844" i="92"/>
  <c r="H845" i="92"/>
  <c r="H846" i="92"/>
  <c r="H851" i="92"/>
  <c r="H852" i="92"/>
  <c r="H854" i="92"/>
  <c r="H857" i="92"/>
  <c r="H858" i="92"/>
  <c r="H859" i="92"/>
  <c r="H860" i="92"/>
  <c r="H861" i="92"/>
  <c r="H862" i="92"/>
  <c r="H863" i="92"/>
  <c r="H864" i="92"/>
  <c r="H868" i="92"/>
  <c r="H869" i="92"/>
  <c r="H870" i="92"/>
  <c r="H871" i="92"/>
  <c r="H872" i="92"/>
  <c r="H873" i="92"/>
  <c r="H874" i="92"/>
  <c r="H875" i="92"/>
  <c r="H876" i="92"/>
  <c r="H877" i="92"/>
  <c r="H878" i="92"/>
  <c r="H879" i="92"/>
  <c r="H880" i="92"/>
  <c r="H881" i="92"/>
  <c r="H882" i="92"/>
  <c r="H883" i="92"/>
  <c r="H884" i="92"/>
  <c r="H885" i="92"/>
  <c r="H886" i="92"/>
  <c r="H887" i="92"/>
  <c r="H888" i="92"/>
  <c r="H889" i="92"/>
  <c r="H890" i="92"/>
  <c r="H891" i="92"/>
  <c r="H892" i="92"/>
  <c r="H893" i="92"/>
  <c r="H894" i="92"/>
  <c r="H895" i="92"/>
  <c r="H896" i="92"/>
  <c r="H897" i="92"/>
  <c r="H898" i="92"/>
  <c r="H899" i="92"/>
  <c r="H900" i="92"/>
  <c r="H901" i="92"/>
  <c r="H902" i="92"/>
  <c r="H903" i="92"/>
  <c r="H904" i="92"/>
  <c r="H905" i="92"/>
  <c r="H906" i="92"/>
  <c r="H907" i="92"/>
  <c r="H908" i="92"/>
  <c r="H909" i="92"/>
  <c r="H910" i="92"/>
  <c r="H911" i="92"/>
  <c r="H912" i="92"/>
  <c r="H913" i="92"/>
  <c r="H914" i="92"/>
  <c r="H915" i="92"/>
  <c r="H916" i="92"/>
  <c r="H917" i="92"/>
  <c r="H918" i="92"/>
  <c r="H919" i="92"/>
  <c r="H920" i="92"/>
  <c r="H921" i="92"/>
  <c r="H922" i="92"/>
  <c r="H923" i="92"/>
  <c r="H924" i="92"/>
  <c r="H925" i="92"/>
  <c r="H926" i="92"/>
  <c r="H927" i="92"/>
  <c r="H928" i="92"/>
  <c r="H929" i="92"/>
  <c r="H930" i="92"/>
  <c r="H931" i="92"/>
  <c r="H932" i="92"/>
  <c r="H933" i="92"/>
  <c r="H934" i="92"/>
  <c r="H935" i="92"/>
  <c r="H936" i="92"/>
  <c r="H937" i="92"/>
  <c r="H938" i="92"/>
  <c r="H939" i="92"/>
  <c r="H940" i="92"/>
  <c r="H941" i="92"/>
  <c r="H942" i="92"/>
  <c r="H943" i="92"/>
  <c r="H944" i="92"/>
  <c r="H945" i="92"/>
  <c r="H946" i="92"/>
  <c r="H947" i="92"/>
  <c r="H948" i="92"/>
  <c r="H949" i="92"/>
  <c r="H950" i="92"/>
  <c r="H951" i="92"/>
  <c r="H952" i="92"/>
  <c r="H953" i="92"/>
  <c r="H954" i="92"/>
  <c r="H955" i="92"/>
  <c r="H956" i="92"/>
  <c r="H957" i="92"/>
  <c r="H4540" i="92"/>
  <c r="H4541" i="92"/>
  <c r="H4542" i="92"/>
  <c r="H4543" i="92"/>
  <c r="H4544" i="92"/>
  <c r="H4545" i="92"/>
  <c r="H4546" i="92"/>
  <c r="H4547" i="92"/>
  <c r="H4548" i="92"/>
  <c r="H958" i="92"/>
  <c r="H959" i="92"/>
  <c r="H960" i="92"/>
  <c r="H961" i="92"/>
  <c r="H962" i="92"/>
  <c r="H963" i="92"/>
  <c r="H964" i="92"/>
  <c r="H965" i="92"/>
  <c r="H966" i="92"/>
  <c r="H967" i="92"/>
  <c r="H968" i="92"/>
  <c r="H969" i="92"/>
  <c r="H970" i="92"/>
  <c r="H971" i="92"/>
  <c r="H972" i="92"/>
  <c r="H973" i="92"/>
  <c r="H974" i="92"/>
  <c r="H975" i="92"/>
  <c r="H976" i="92"/>
  <c r="H977" i="92"/>
  <c r="H978" i="92"/>
  <c r="H979" i="92"/>
  <c r="H980" i="92"/>
  <c r="H981" i="92"/>
  <c r="H982" i="92"/>
  <c r="H983" i="92"/>
  <c r="H984" i="92"/>
  <c r="H985" i="92"/>
  <c r="H986" i="92"/>
  <c r="H987" i="92"/>
  <c r="H988" i="92"/>
  <c r="H989" i="92"/>
  <c r="H990" i="92"/>
  <c r="H991" i="92"/>
  <c r="H992" i="92"/>
  <c r="H993" i="92"/>
  <c r="H994" i="92"/>
  <c r="H995" i="92"/>
  <c r="H996" i="92"/>
  <c r="H997" i="92"/>
  <c r="H998" i="92"/>
  <c r="H999" i="92"/>
  <c r="H4558" i="92"/>
  <c r="H4559" i="92"/>
  <c r="H4560" i="92"/>
  <c r="H4561" i="92"/>
  <c r="H4562" i="92"/>
  <c r="H4563" i="92"/>
  <c r="H4564" i="92"/>
  <c r="H4565" i="92"/>
  <c r="H4566" i="92"/>
  <c r="H1000" i="92"/>
  <c r="H1001" i="92"/>
  <c r="H1002" i="92"/>
  <c r="H1003" i="92"/>
  <c r="H1004" i="92"/>
  <c r="H1005" i="92"/>
  <c r="H1006" i="92"/>
  <c r="H1007" i="92"/>
  <c r="H1008" i="92"/>
  <c r="H1009" i="92"/>
  <c r="H1010" i="92"/>
  <c r="H1011" i="92"/>
  <c r="H1012" i="92"/>
  <c r="H1013" i="92"/>
  <c r="H1014" i="92"/>
  <c r="H1015" i="92"/>
  <c r="H1016" i="92"/>
  <c r="H1017" i="92"/>
  <c r="H1018" i="92"/>
  <c r="H1019" i="92"/>
  <c r="H1020" i="92"/>
  <c r="H1021" i="92"/>
  <c r="H1023" i="92"/>
  <c r="H1024" i="92"/>
  <c r="H1025" i="92"/>
  <c r="H1026" i="92"/>
  <c r="H1028" i="92"/>
  <c r="H1029" i="92"/>
  <c r="H1033" i="92"/>
  <c r="H1034" i="92"/>
  <c r="H1035" i="92"/>
  <c r="H1036" i="92"/>
  <c r="H1037" i="92"/>
  <c r="H1038" i="92"/>
  <c r="H1042" i="92"/>
  <c r="H1043" i="92"/>
  <c r="H1044" i="92"/>
  <c r="H1045" i="92"/>
  <c r="H1046" i="92"/>
  <c r="H1047" i="92"/>
  <c r="H1048" i="92"/>
  <c r="H1049" i="92"/>
  <c r="H1050" i="92"/>
  <c r="H1051" i="92"/>
  <c r="H1053" i="92"/>
  <c r="H1054" i="92"/>
  <c r="H1055" i="92"/>
  <c r="H1058" i="92"/>
  <c r="H1059" i="92"/>
  <c r="H1063" i="92"/>
  <c r="H1064" i="92"/>
  <c r="H1065" i="92"/>
  <c r="H1066" i="92"/>
  <c r="H1067" i="92"/>
  <c r="H1068" i="92"/>
  <c r="H1072" i="92"/>
  <c r="H1073" i="92"/>
  <c r="H1074" i="92"/>
  <c r="H1075" i="92"/>
  <c r="H1076" i="92"/>
  <c r="H1077" i="92"/>
  <c r="H1078" i="92"/>
  <c r="H1079" i="92"/>
  <c r="H1080" i="92"/>
  <c r="H1081" i="92"/>
  <c r="H1083" i="92"/>
  <c r="H1084" i="92"/>
  <c r="H1085" i="92"/>
  <c r="H1088" i="92"/>
  <c r="H1089" i="92"/>
  <c r="H1090" i="92"/>
  <c r="H1091" i="92"/>
  <c r="H1093" i="92"/>
  <c r="H1094" i="92"/>
  <c r="H1095" i="92"/>
  <c r="H1096" i="92"/>
  <c r="H1097" i="92"/>
  <c r="H1098" i="92"/>
  <c r="H1102" i="92"/>
  <c r="H1103" i="92"/>
  <c r="H1104" i="92"/>
  <c r="H1105" i="92"/>
  <c r="H1106" i="92"/>
  <c r="H1107" i="92"/>
  <c r="H1108" i="92"/>
  <c r="H1109" i="92"/>
  <c r="H1110" i="92"/>
  <c r="H1111" i="92"/>
  <c r="H1113" i="92"/>
  <c r="H1114" i="92"/>
  <c r="H1115" i="92"/>
  <c r="H1118" i="92"/>
  <c r="H1119" i="92"/>
  <c r="H1123" i="92"/>
  <c r="H1124" i="92"/>
  <c r="H1125" i="92"/>
  <c r="H1126" i="92"/>
  <c r="H1127" i="92"/>
  <c r="H1128" i="92"/>
  <c r="H1132" i="92"/>
  <c r="H1133" i="92"/>
  <c r="H1134" i="92"/>
  <c r="H1135" i="92"/>
  <c r="H1136" i="92"/>
  <c r="H1137" i="92"/>
  <c r="H1138" i="92"/>
  <c r="H1139" i="92"/>
  <c r="H1140" i="92"/>
  <c r="H1141" i="92"/>
  <c r="H1142" i="92"/>
  <c r="H1143" i="92"/>
  <c r="H1144" i="92"/>
  <c r="H1145" i="92"/>
  <c r="H1153" i="92"/>
  <c r="H1154" i="92"/>
  <c r="H1155" i="92"/>
  <c r="H1156" i="92"/>
  <c r="H1157" i="92"/>
  <c r="H1158" i="92"/>
  <c r="H1160" i="92"/>
  <c r="H1161" i="92"/>
  <c r="H1162" i="92"/>
  <c r="H1163" i="92"/>
  <c r="H1164" i="92"/>
  <c r="H1165" i="92"/>
  <c r="H1166" i="92"/>
  <c r="H1167" i="92"/>
  <c r="H1168" i="92"/>
  <c r="H1169" i="92"/>
  <c r="H1170" i="92"/>
  <c r="H1171" i="92"/>
  <c r="H1173" i="92"/>
  <c r="H1174" i="92"/>
  <c r="H1175" i="92"/>
  <c r="H1177" i="92"/>
  <c r="H1178" i="92"/>
  <c r="H1182" i="92"/>
  <c r="H1183" i="92"/>
  <c r="H1184" i="92"/>
  <c r="H1185" i="92"/>
  <c r="H1186" i="92"/>
  <c r="H1188" i="92"/>
  <c r="H1190" i="92"/>
  <c r="H1191" i="92"/>
  <c r="H1192" i="92"/>
  <c r="H1193" i="92"/>
  <c r="H1194" i="92"/>
  <c r="H1195" i="92"/>
  <c r="H1196" i="92"/>
  <c r="H1197" i="92"/>
  <c r="H1198" i="92"/>
  <c r="H1199" i="92"/>
  <c r="H1200" i="92"/>
  <c r="H1201" i="92"/>
  <c r="H1203" i="92"/>
  <c r="H1204" i="92"/>
  <c r="H1205" i="92"/>
  <c r="H1212" i="92"/>
  <c r="H1213" i="92"/>
  <c r="H1214" i="92"/>
  <c r="H1215" i="92"/>
  <c r="H1216" i="92"/>
  <c r="H1217" i="92"/>
  <c r="H1222" i="92"/>
  <c r="H1223" i="92"/>
  <c r="H1224" i="92"/>
  <c r="H1225" i="92"/>
  <c r="H1226" i="92"/>
  <c r="H1227" i="92"/>
  <c r="H1228" i="92"/>
  <c r="H1229" i="92"/>
  <c r="H1230" i="92"/>
  <c r="H1231" i="92"/>
  <c r="H1232" i="92"/>
  <c r="H1233" i="92"/>
  <c r="H1234" i="92"/>
  <c r="H1235" i="92"/>
  <c r="H1236" i="92"/>
  <c r="H1237" i="92"/>
  <c r="H1238" i="92"/>
  <c r="H1239" i="92"/>
  <c r="H1240" i="92"/>
  <c r="H1241" i="92"/>
  <c r="H1242" i="92"/>
  <c r="H1243" i="92"/>
  <c r="H1244" i="92"/>
  <c r="H1245" i="92"/>
  <c r="H1246" i="92"/>
  <c r="H1247" i="92"/>
  <c r="H1248" i="92"/>
  <c r="H1249" i="92"/>
  <c r="H1250" i="92"/>
  <c r="H1251" i="92"/>
  <c r="H1252" i="92"/>
  <c r="H1253" i="92"/>
  <c r="H1254" i="92"/>
  <c r="H1255" i="92"/>
  <c r="H1256" i="92"/>
  <c r="H1258" i="92"/>
  <c r="H1259" i="92"/>
  <c r="H1262" i="92"/>
  <c r="H1264" i="92"/>
  <c r="H1265" i="92"/>
  <c r="H1266" i="92"/>
  <c r="H1267" i="92"/>
  <c r="H1268" i="92"/>
  <c r="H1269" i="92"/>
  <c r="H1271" i="92"/>
  <c r="H1272" i="92"/>
  <c r="H1273" i="92"/>
  <c r="H1274" i="92"/>
  <c r="H1275" i="92"/>
  <c r="H1276" i="92"/>
  <c r="H1277" i="92"/>
  <c r="H1278" i="92"/>
  <c r="H1279" i="92"/>
  <c r="H1280" i="92"/>
  <c r="H1281" i="92"/>
  <c r="H1282" i="92"/>
  <c r="H1283" i="92"/>
  <c r="H1284" i="92"/>
  <c r="H1285" i="92"/>
  <c r="H1286" i="92"/>
  <c r="H1287" i="92"/>
  <c r="H1288" i="92"/>
  <c r="H1289" i="92"/>
  <c r="H1290" i="92"/>
  <c r="H1291" i="92"/>
  <c r="H1292" i="92"/>
  <c r="H1293" i="92"/>
  <c r="H1294" i="92"/>
  <c r="H1295" i="92"/>
  <c r="H1296" i="92"/>
  <c r="H1297" i="92"/>
  <c r="H1298" i="92"/>
  <c r="H1299" i="92"/>
  <c r="H1300" i="92"/>
  <c r="H1301" i="92"/>
  <c r="H1302" i="92"/>
  <c r="H1303" i="92"/>
  <c r="H1304" i="92"/>
  <c r="H1305" i="92"/>
  <c r="H1306" i="92"/>
  <c r="H1307" i="92"/>
  <c r="H1308" i="92"/>
  <c r="H1309" i="92"/>
  <c r="H1310" i="92"/>
  <c r="H1311" i="92"/>
  <c r="H1312" i="92"/>
  <c r="H1313" i="92"/>
  <c r="H1314" i="92"/>
  <c r="H1315" i="92"/>
  <c r="H1316" i="92"/>
  <c r="H1317" i="92"/>
  <c r="H1318" i="92"/>
  <c r="H1319" i="92"/>
  <c r="H1320" i="92"/>
  <c r="H1321" i="92"/>
  <c r="H1322" i="92"/>
  <c r="H1324" i="92"/>
  <c r="H1325" i="92"/>
  <c r="H1326" i="92"/>
  <c r="H1327" i="92"/>
  <c r="H1328" i="92"/>
  <c r="H1329" i="92"/>
  <c r="H1332" i="92"/>
  <c r="H1333" i="92"/>
  <c r="H1334" i="92"/>
  <c r="H1335" i="92"/>
  <c r="H1336" i="92"/>
  <c r="H1337" i="92"/>
  <c r="H1338" i="92"/>
  <c r="H1339" i="92"/>
  <c r="H1340" i="92"/>
  <c r="H1341" i="92"/>
  <c r="H1342" i="92"/>
  <c r="H1343" i="92"/>
  <c r="H1344" i="92"/>
  <c r="H1345" i="92"/>
  <c r="H1346" i="92"/>
  <c r="H1347" i="92"/>
  <c r="H1348" i="92"/>
  <c r="H1349" i="92"/>
  <c r="H1354" i="92"/>
  <c r="H1355" i="92"/>
  <c r="H1356" i="92"/>
  <c r="H1357" i="92"/>
  <c r="H1358" i="92"/>
  <c r="H1359" i="92"/>
  <c r="H1360" i="92"/>
  <c r="H1363" i="92"/>
  <c r="H1364" i="92"/>
  <c r="H1365" i="92"/>
  <c r="H1366" i="92"/>
  <c r="H1367" i="92"/>
  <c r="H1368" i="92"/>
  <c r="H1369" i="92"/>
  <c r="H1370" i="92"/>
  <c r="H1371" i="92"/>
  <c r="H1372" i="92"/>
  <c r="H1376" i="92"/>
  <c r="H1377" i="92"/>
  <c r="H1378" i="92"/>
  <c r="H1379" i="92"/>
  <c r="H1380" i="92"/>
  <c r="H1381" i="92"/>
  <c r="H1382" i="92"/>
  <c r="H1384" i="92"/>
  <c r="H1385" i="92"/>
  <c r="H1386" i="92"/>
  <c r="H1387" i="92"/>
  <c r="H1388" i="92"/>
  <c r="H1389" i="92"/>
  <c r="H1390" i="92"/>
  <c r="H1393" i="92"/>
  <c r="H1394" i="92"/>
  <c r="H1395" i="92"/>
  <c r="H1396" i="92"/>
  <c r="H1397" i="92"/>
  <c r="H1398" i="92"/>
  <c r="H1399" i="92"/>
  <c r="H1400" i="92"/>
  <c r="H1401" i="92"/>
  <c r="H1402" i="92"/>
  <c r="H1404" i="92"/>
  <c r="H1405" i="92"/>
  <c r="H1406" i="92"/>
  <c r="H1408" i="92"/>
  <c r="H1409" i="92"/>
  <c r="H1414" i="92"/>
  <c r="H1415" i="92"/>
  <c r="H1416" i="92"/>
  <c r="H1417" i="92"/>
  <c r="H1418" i="92"/>
  <c r="H1419" i="92"/>
  <c r="H1423" i="92"/>
  <c r="H1424" i="92"/>
  <c r="H1425" i="92"/>
  <c r="H1426" i="92"/>
  <c r="H1427" i="92"/>
  <c r="H1428" i="92"/>
  <c r="H1429" i="92"/>
  <c r="H1430" i="92"/>
  <c r="H1431" i="92"/>
  <c r="H1432" i="92"/>
  <c r="H1434" i="92"/>
  <c r="H1435" i="92"/>
  <c r="H1436" i="92"/>
  <c r="H1437" i="92"/>
  <c r="H1438" i="92"/>
  <c r="H1439" i="92"/>
  <c r="H1444" i="92"/>
  <c r="H1445" i="92"/>
  <c r="H1446" i="92"/>
  <c r="H1447" i="92"/>
  <c r="H1448" i="92"/>
  <c r="H1449" i="92"/>
  <c r="H1453" i="92"/>
  <c r="H1454" i="92"/>
  <c r="H1455" i="92"/>
  <c r="H1456" i="92"/>
  <c r="H1457" i="92"/>
  <c r="H1458" i="92"/>
  <c r="H1459" i="92"/>
  <c r="H1460" i="92"/>
  <c r="H1461" i="92"/>
  <c r="H1462" i="92"/>
  <c r="H1464" i="92"/>
  <c r="H1465" i="92"/>
  <c r="H1466" i="92"/>
  <c r="H1468" i="92"/>
  <c r="H1469" i="92"/>
  <c r="H1472" i="92"/>
  <c r="H1473" i="92"/>
  <c r="H1474" i="92"/>
  <c r="H1475" i="92"/>
  <c r="H1476" i="92"/>
  <c r="H1477" i="92"/>
  <c r="H1479" i="92"/>
  <c r="H1483" i="92"/>
  <c r="H1484" i="92"/>
  <c r="H1485" i="92"/>
  <c r="H1486" i="92"/>
  <c r="H1487" i="92"/>
  <c r="H1488" i="92"/>
  <c r="H1489" i="92"/>
  <c r="H1490" i="92"/>
  <c r="H1491" i="92"/>
  <c r="H1492" i="92"/>
  <c r="H1493" i="92"/>
  <c r="H1494" i="92"/>
  <c r="H1495" i="92"/>
  <c r="H1496" i="92"/>
  <c r="H1498" i="92"/>
  <c r="H1499" i="92"/>
  <c r="H1500" i="92"/>
  <c r="H1504" i="92"/>
  <c r="H1505" i="92"/>
  <c r="H1506" i="92"/>
  <c r="H1507" i="92"/>
  <c r="H1508" i="92"/>
  <c r="H1509" i="92"/>
  <c r="H1513" i="92"/>
  <c r="H1514" i="92"/>
  <c r="H1515" i="92"/>
  <c r="H1516" i="92"/>
  <c r="H1517" i="92"/>
  <c r="H1518" i="92"/>
  <c r="H1519" i="92"/>
  <c r="H1520" i="92"/>
  <c r="H1521" i="92"/>
  <c r="H1522" i="92"/>
  <c r="H1523" i="92"/>
  <c r="H1524" i="92"/>
  <c r="H1525" i="92"/>
  <c r="H1526" i="92"/>
  <c r="H1528" i="92"/>
  <c r="H1529" i="92"/>
  <c r="H1530" i="92"/>
  <c r="H1534" i="92"/>
  <c r="H1535" i="92"/>
  <c r="H1536" i="92"/>
  <c r="H1537" i="92"/>
  <c r="H1538" i="92"/>
  <c r="H1539" i="92"/>
  <c r="H1543" i="92"/>
  <c r="H1544" i="92"/>
  <c r="H1545" i="92"/>
  <c r="H1546" i="92"/>
  <c r="H1547" i="92"/>
  <c r="H1548" i="92"/>
  <c r="H1549" i="92"/>
  <c r="H1550" i="92"/>
  <c r="H1551" i="92"/>
  <c r="H1552" i="92"/>
  <c r="H1553" i="92"/>
  <c r="H1554" i="92"/>
  <c r="H1555" i="92"/>
  <c r="H1556" i="92"/>
  <c r="H1558" i="92"/>
  <c r="H1559" i="92"/>
  <c r="H1560" i="92"/>
  <c r="H1564" i="92"/>
  <c r="H1565" i="92"/>
  <c r="H1566" i="92"/>
  <c r="H1567" i="92"/>
  <c r="H1568" i="92"/>
  <c r="H1569" i="92"/>
  <c r="H1573" i="92"/>
  <c r="H1574" i="92"/>
  <c r="H1575" i="92"/>
  <c r="H1576" i="92"/>
  <c r="H1577" i="92"/>
  <c r="H1578" i="92"/>
  <c r="H1579" i="92"/>
  <c r="H1580" i="92"/>
  <c r="H1581" i="92"/>
  <c r="H1582" i="92"/>
  <c r="H1583" i="92"/>
  <c r="H1584" i="92"/>
  <c r="H1585" i="92"/>
  <c r="H1586" i="92"/>
  <c r="H1587" i="92"/>
  <c r="H1588" i="92"/>
  <c r="H1589" i="92"/>
  <c r="H1593" i="92"/>
  <c r="H1594" i="92"/>
  <c r="H1595" i="92"/>
  <c r="H1596" i="92"/>
  <c r="H1597" i="92"/>
  <c r="H1598" i="92"/>
  <c r="H1599" i="92"/>
  <c r="H1603" i="92"/>
  <c r="H1604" i="92"/>
  <c r="H1605" i="92"/>
  <c r="H1606" i="92"/>
  <c r="H1607" i="92"/>
  <c r="H1608" i="92"/>
  <c r="H1609" i="92"/>
  <c r="H1610" i="92"/>
  <c r="H1611" i="92"/>
  <c r="H1612" i="92"/>
  <c r="H1613" i="92"/>
  <c r="H1614" i="92"/>
  <c r="H1615" i="92"/>
  <c r="H1616" i="92"/>
  <c r="H1617" i="92"/>
  <c r="H1618" i="92"/>
  <c r="H1619" i="92"/>
  <c r="H1623" i="92"/>
  <c r="H1624" i="92"/>
  <c r="H1625" i="92"/>
  <c r="H1626" i="92"/>
  <c r="H1627" i="92"/>
  <c r="H1628" i="92"/>
  <c r="H1629" i="92"/>
  <c r="H1633" i="92"/>
  <c r="H1634" i="92"/>
  <c r="H1635" i="92"/>
  <c r="H1636" i="92"/>
  <c r="H1637" i="92"/>
  <c r="H1638" i="92"/>
  <c r="H1639" i="92"/>
  <c r="H1640" i="92"/>
  <c r="H1641" i="92"/>
  <c r="H1642" i="92"/>
  <c r="H1643" i="92"/>
  <c r="H1644" i="92"/>
  <c r="H1645" i="92"/>
  <c r="H1646" i="92"/>
  <c r="H1649" i="92"/>
  <c r="H1653" i="92"/>
  <c r="H1654" i="92"/>
  <c r="H1655" i="92"/>
  <c r="H1656" i="92"/>
  <c r="H1657" i="92"/>
  <c r="H1658" i="92"/>
  <c r="H1659" i="92"/>
  <c r="H1663" i="92"/>
  <c r="H1664" i="92"/>
  <c r="H1665" i="92"/>
  <c r="H1666" i="92"/>
  <c r="H1667" i="92"/>
  <c r="H1668" i="92"/>
  <c r="H1669" i="92"/>
  <c r="H1670" i="92"/>
  <c r="H1671" i="92"/>
  <c r="H1672" i="92"/>
  <c r="H1674" i="92"/>
  <c r="H1675" i="92"/>
  <c r="H1676" i="92"/>
  <c r="H1679" i="92"/>
  <c r="H1683" i="92"/>
  <c r="H1684" i="92"/>
  <c r="H1685" i="92"/>
  <c r="H1686" i="92"/>
  <c r="H1687" i="92"/>
  <c r="H1689" i="92"/>
  <c r="H1690" i="92"/>
  <c r="H1693" i="92"/>
  <c r="H1694" i="92"/>
  <c r="H1695" i="92"/>
  <c r="H1696" i="92"/>
  <c r="H1697" i="92"/>
  <c r="H1698" i="92"/>
  <c r="H1699" i="92"/>
  <c r="H1700" i="92"/>
  <c r="H1701" i="92"/>
  <c r="H1702" i="92"/>
  <c r="H1703" i="92"/>
  <c r="H1704" i="92"/>
  <c r="H1705" i="92"/>
  <c r="H1706" i="92"/>
  <c r="H1707" i="92"/>
  <c r="H1708" i="92"/>
  <c r="H1709" i="92"/>
  <c r="H1710" i="92"/>
  <c r="H1711" i="92"/>
  <c r="H1712" i="92"/>
  <c r="H1713" i="92"/>
  <c r="H1714" i="92"/>
  <c r="H1715" i="92"/>
  <c r="H1716" i="92"/>
  <c r="H1717" i="92"/>
  <c r="H1718" i="92"/>
  <c r="H1719" i="92"/>
  <c r="H1720" i="92"/>
  <c r="H1721" i="92"/>
  <c r="H1722" i="92"/>
  <c r="H1723" i="92"/>
  <c r="H1724" i="92"/>
  <c r="H1725" i="92"/>
  <c r="H1726" i="92"/>
  <c r="H1727" i="92"/>
  <c r="H1728" i="92"/>
  <c r="H1729" i="92"/>
  <c r="H1730" i="92"/>
  <c r="H1731" i="92"/>
  <c r="H1732" i="92"/>
  <c r="H1734" i="92"/>
  <c r="H1735" i="92"/>
  <c r="H1736" i="92"/>
  <c r="H1737" i="92"/>
  <c r="H1739" i="92"/>
  <c r="H1740" i="92"/>
  <c r="H1741" i="92"/>
  <c r="H1743" i="92"/>
  <c r="H1744" i="92"/>
  <c r="H1745" i="92"/>
  <c r="H1746" i="92"/>
  <c r="H1747" i="92"/>
  <c r="H1748" i="92"/>
  <c r="H1749" i="92"/>
  <c r="H1753" i="92"/>
  <c r="H1754" i="92"/>
  <c r="H1755" i="92"/>
  <c r="H1756" i="92"/>
  <c r="H1757" i="92"/>
  <c r="H1758" i="92"/>
  <c r="H1759" i="92"/>
  <c r="H1760" i="92"/>
  <c r="H1761" i="92"/>
  <c r="H1762" i="92"/>
  <c r="H1764" i="92"/>
  <c r="H1765" i="92"/>
  <c r="H1766" i="92"/>
  <c r="H1767" i="92"/>
  <c r="H1768" i="92"/>
  <c r="H1769" i="92"/>
  <c r="H1772" i="92"/>
  <c r="H1773" i="92"/>
  <c r="H1774" i="92"/>
  <c r="H1775" i="92"/>
  <c r="H1776" i="92"/>
  <c r="H1779" i="92"/>
  <c r="H1782" i="92"/>
  <c r="H1783" i="92"/>
  <c r="H1784" i="92"/>
  <c r="H1785" i="92"/>
  <c r="H1786" i="92"/>
  <c r="H1787" i="92"/>
  <c r="H1788" i="92"/>
  <c r="H1789" i="92"/>
  <c r="H1790" i="92"/>
  <c r="H1791" i="92"/>
  <c r="H1792" i="92"/>
  <c r="H1793" i="92"/>
  <c r="H1794" i="92"/>
  <c r="H1795" i="92"/>
  <c r="H1796" i="92"/>
  <c r="H1797" i="92"/>
  <c r="H1798" i="92"/>
  <c r="H1799" i="92"/>
  <c r="H1800" i="92"/>
  <c r="H1801" i="92"/>
  <c r="H1802" i="92"/>
  <c r="H1803" i="92"/>
  <c r="H1804" i="92"/>
  <c r="H1805" i="92"/>
  <c r="H1806" i="92"/>
  <c r="H1807" i="92"/>
  <c r="H1808" i="92"/>
  <c r="H1809" i="92"/>
  <c r="H1810" i="92"/>
  <c r="H1811" i="92"/>
  <c r="H1812" i="92"/>
  <c r="H1813" i="92"/>
  <c r="H1814" i="92"/>
  <c r="H1815" i="92"/>
  <c r="H1816" i="92"/>
  <c r="H1817" i="92"/>
  <c r="H1818" i="92"/>
  <c r="H1819" i="92"/>
  <c r="H1820" i="92"/>
  <c r="H1821" i="92"/>
  <c r="H1823" i="92"/>
  <c r="H1824" i="92"/>
  <c r="H1825" i="92"/>
  <c r="H1828" i="92"/>
  <c r="H1833" i="92"/>
  <c r="H1834" i="92"/>
  <c r="H1835" i="92"/>
  <c r="H1836" i="92"/>
  <c r="H1837" i="92"/>
  <c r="H1843" i="92"/>
  <c r="H1844" i="92"/>
  <c r="H1845" i="92"/>
  <c r="H1846" i="92"/>
  <c r="H1847" i="92"/>
  <c r="H1848" i="92"/>
  <c r="H1849" i="92"/>
  <c r="H1850" i="92"/>
  <c r="H1851" i="92"/>
  <c r="H1858" i="92"/>
  <c r="H1859" i="92"/>
  <c r="H1870" i="92"/>
  <c r="H1873" i="92"/>
  <c r="H1874" i="92"/>
  <c r="H1875" i="92"/>
  <c r="H1876" i="92"/>
  <c r="H1877" i="92"/>
  <c r="H1878" i="92"/>
  <c r="H1879" i="92"/>
  <c r="H1880" i="92"/>
  <c r="H1881" i="92"/>
  <c r="H1882" i="92"/>
  <c r="H1884" i="92"/>
  <c r="H1885" i="92"/>
  <c r="H1886" i="92"/>
  <c r="H1887" i="92"/>
  <c r="H1889" i="92"/>
  <c r="H1893" i="92"/>
  <c r="H1894" i="92"/>
  <c r="H1895" i="92"/>
  <c r="H1896" i="92"/>
  <c r="H1897" i="92"/>
  <c r="H1900" i="92"/>
  <c r="H1903" i="92"/>
  <c r="H1904" i="92"/>
  <c r="H1905" i="92"/>
  <c r="H1906" i="92"/>
  <c r="H1907" i="92"/>
  <c r="H1908" i="92"/>
  <c r="H1909" i="92"/>
  <c r="H1910" i="92"/>
  <c r="H1911" i="92"/>
  <c r="H1912" i="92"/>
  <c r="H1913" i="92"/>
  <c r="H1914" i="92"/>
  <c r="H1915" i="92"/>
  <c r="H1916" i="92"/>
  <c r="H1917" i="92"/>
  <c r="H1919" i="92"/>
  <c r="H1923" i="92"/>
  <c r="H1924" i="92"/>
  <c r="H1925" i="92"/>
  <c r="H1926" i="92"/>
  <c r="H1927" i="92"/>
  <c r="H1928" i="92"/>
  <c r="H1929" i="92"/>
  <c r="H1930" i="92"/>
  <c r="H1933" i="92"/>
  <c r="H1934" i="92"/>
  <c r="H1935" i="92"/>
  <c r="H1936" i="92"/>
  <c r="H1937" i="92"/>
  <c r="H1938" i="92"/>
  <c r="H1939" i="92"/>
  <c r="H1940" i="92"/>
  <c r="H1941" i="92"/>
  <c r="H1942" i="92"/>
  <c r="H1943" i="92"/>
  <c r="H1944" i="92"/>
  <c r="H1945" i="92"/>
  <c r="H1946" i="92"/>
  <c r="H1947" i="92"/>
  <c r="H1948" i="92"/>
  <c r="H1949" i="92"/>
  <c r="H1950" i="92"/>
  <c r="H1951" i="92"/>
  <c r="H1952" i="92"/>
  <c r="H1953" i="92"/>
  <c r="H1954" i="92"/>
  <c r="H1955" i="92"/>
  <c r="H1956" i="92"/>
  <c r="H1957" i="92"/>
  <c r="H1958" i="92"/>
  <c r="H1959" i="92"/>
  <c r="H1960" i="92"/>
  <c r="H1961" i="92"/>
  <c r="H1962" i="92"/>
  <c r="H1963" i="92"/>
  <c r="H1964" i="92"/>
  <c r="H1965" i="92"/>
  <c r="H1966" i="92"/>
  <c r="H1967" i="92"/>
  <c r="H1968" i="92"/>
  <c r="H1969" i="92"/>
  <c r="H1970" i="92"/>
  <c r="H1971" i="92"/>
  <c r="H1972" i="92"/>
  <c r="H1973" i="92"/>
  <c r="H1974" i="92"/>
  <c r="H1975" i="92"/>
  <c r="H1976" i="92"/>
  <c r="H1977" i="92"/>
  <c r="H1979" i="92"/>
  <c r="H1983" i="92"/>
  <c r="H1984" i="92"/>
  <c r="H1985" i="92"/>
  <c r="H1986" i="92"/>
  <c r="H1987" i="92"/>
  <c r="H1988" i="92"/>
  <c r="H1989" i="92"/>
  <c r="H1990" i="92"/>
  <c r="H1993" i="92"/>
  <c r="H1994" i="92"/>
  <c r="H1995" i="92"/>
  <c r="H1996" i="92"/>
  <c r="H1997" i="92"/>
  <c r="H1998" i="92"/>
  <c r="H1999" i="92"/>
  <c r="H2000" i="92"/>
  <c r="H2001" i="92"/>
  <c r="H2006" i="92"/>
  <c r="H2009" i="92"/>
  <c r="H2014" i="92"/>
  <c r="H2015" i="92"/>
  <c r="H2020" i="92"/>
  <c r="H2023" i="92"/>
  <c r="H2024" i="92"/>
  <c r="H2025" i="92"/>
  <c r="H2026" i="92"/>
  <c r="H2027" i="92"/>
  <c r="H2028" i="92"/>
  <c r="H2029" i="92"/>
  <c r="H2030" i="92"/>
  <c r="H2031" i="92"/>
  <c r="H2032" i="92"/>
  <c r="H2033" i="92"/>
  <c r="H2034" i="92"/>
  <c r="H2035" i="92"/>
  <c r="H2036" i="92"/>
  <c r="H2037" i="92"/>
  <c r="H2038" i="92"/>
  <c r="H2039" i="92"/>
  <c r="H2040" i="92"/>
  <c r="H2041" i="92"/>
  <c r="H2042" i="92"/>
  <c r="H2043" i="92"/>
  <c r="H2044" i="92"/>
  <c r="H2045" i="92"/>
  <c r="H2046" i="92"/>
  <c r="H2047" i="92"/>
  <c r="H2048" i="92"/>
  <c r="H2049" i="92"/>
  <c r="H2050" i="92"/>
  <c r="H2051" i="92"/>
  <c r="H2052" i="92"/>
  <c r="H2053" i="92"/>
  <c r="H2054" i="92"/>
  <c r="H2055" i="92"/>
  <c r="H2056" i="92"/>
  <c r="H2057" i="92"/>
  <c r="H2058" i="92"/>
  <c r="H2059" i="92"/>
  <c r="H2060" i="92"/>
  <c r="H2061" i="92"/>
  <c r="H2066" i="92"/>
  <c r="H2067" i="92"/>
  <c r="H2069" i="92"/>
  <c r="H2074" i="92"/>
  <c r="H2075" i="92"/>
  <c r="H2076" i="92"/>
  <c r="H2077" i="92"/>
  <c r="H2079" i="92"/>
  <c r="H2082" i="92"/>
  <c r="H2083" i="92"/>
  <c r="H2084" i="92"/>
  <c r="H2085" i="92"/>
  <c r="H2086" i="92"/>
  <c r="H2087" i="92"/>
  <c r="H2088" i="92"/>
  <c r="H2089" i="92"/>
  <c r="H2090" i="92"/>
  <c r="H2094" i="92"/>
  <c r="H2095" i="92"/>
  <c r="H2103" i="92"/>
  <c r="H2104" i="92"/>
  <c r="H2105" i="92"/>
  <c r="H2111" i="92"/>
  <c r="H2112" i="92"/>
  <c r="H2113" i="92"/>
  <c r="H2114" i="92"/>
  <c r="H2115" i="92"/>
  <c r="H2116" i="92"/>
  <c r="H2117" i="92"/>
  <c r="H2118" i="92"/>
  <c r="H2119" i="92"/>
  <c r="H2127" i="92"/>
  <c r="H2132" i="92"/>
  <c r="H2133" i="92"/>
  <c r="H2134" i="92"/>
  <c r="H2135" i="92"/>
  <c r="H2136" i="92"/>
  <c r="H2137" i="92"/>
  <c r="H2140" i="92"/>
  <c r="H2141" i="92"/>
  <c r="H2142" i="92"/>
  <c r="H2143" i="92"/>
  <c r="H2144" i="92"/>
  <c r="H2145" i="92"/>
  <c r="H2146" i="92"/>
  <c r="H2147" i="92"/>
  <c r="H2148" i="92"/>
  <c r="H2149" i="92"/>
  <c r="H2150" i="92"/>
  <c r="H2151" i="92"/>
  <c r="H2152" i="92"/>
  <c r="H2153" i="92"/>
  <c r="H2154" i="92"/>
  <c r="H2155" i="92"/>
  <c r="H2156" i="92"/>
  <c r="H2157" i="92"/>
  <c r="H2158" i="92"/>
  <c r="H2159" i="92"/>
  <c r="H2160" i="92"/>
  <c r="H2161" i="92"/>
  <c r="H2162" i="92"/>
  <c r="H2163" i="92"/>
  <c r="H2164" i="92"/>
  <c r="H2165" i="92"/>
  <c r="H2166" i="92"/>
  <c r="H2167" i="92"/>
  <c r="H2168" i="92"/>
  <c r="H2169" i="92"/>
  <c r="H2170" i="92"/>
  <c r="H2171" i="92"/>
  <c r="H2172" i="92"/>
  <c r="H2173" i="92"/>
  <c r="H2174" i="92"/>
  <c r="H2175" i="92"/>
  <c r="H2176" i="92"/>
  <c r="H2177" i="92"/>
  <c r="H2178" i="92"/>
  <c r="H2179" i="92"/>
  <c r="H2184" i="92"/>
  <c r="H2192" i="92"/>
  <c r="H2193" i="92"/>
  <c r="H2194" i="92"/>
  <c r="H2195" i="92"/>
  <c r="H2196" i="92"/>
  <c r="H2200" i="92"/>
  <c r="H2201" i="92"/>
  <c r="H2202" i="92"/>
  <c r="H2203" i="92"/>
  <c r="H2204" i="92"/>
  <c r="H2205" i="92"/>
  <c r="H2206" i="92"/>
  <c r="H2207" i="92"/>
  <c r="H2208" i="92"/>
  <c r="H2234" i="92"/>
  <c r="H2235" i="92"/>
  <c r="H2236" i="92"/>
  <c r="H2237" i="92"/>
  <c r="H2238" i="92"/>
  <c r="H2239" i="92"/>
  <c r="H2240" i="92"/>
  <c r="H2241" i="92"/>
  <c r="H2242" i="92"/>
  <c r="H2255" i="92"/>
  <c r="H2256" i="92"/>
  <c r="H2257" i="92"/>
  <c r="H2258" i="92"/>
  <c r="H2264" i="92"/>
  <c r="H2265" i="92"/>
  <c r="H2266" i="92"/>
  <c r="H2267" i="92"/>
  <c r="H2268" i="92"/>
  <c r="H2269" i="92"/>
  <c r="H2270" i="92"/>
  <c r="H2271" i="92"/>
  <c r="H2272" i="92"/>
  <c r="H2273" i="92"/>
  <c r="H2274" i="92"/>
  <c r="H2275" i="92"/>
  <c r="H2276" i="92"/>
  <c r="H2277" i="92"/>
  <c r="H2278" i="92"/>
  <c r="H2279" i="92"/>
  <c r="H2280" i="92"/>
  <c r="H2281" i="92"/>
  <c r="H2282" i="92"/>
  <c r="H2283" i="92"/>
  <c r="H2284" i="92"/>
  <c r="H2285" i="92"/>
  <c r="H2286" i="92"/>
  <c r="H2287" i="92"/>
  <c r="H2288" i="92"/>
  <c r="H2289" i="92"/>
  <c r="H2290" i="92"/>
  <c r="H2291" i="92"/>
  <c r="H2292" i="92"/>
  <c r="H2293" i="92"/>
  <c r="H2294" i="92"/>
  <c r="H2295" i="92"/>
  <c r="H2296" i="92"/>
  <c r="H2297" i="92"/>
  <c r="H2298" i="92"/>
  <c r="H2299" i="92"/>
  <c r="H2300" i="92"/>
  <c r="H2301" i="92"/>
  <c r="H2302" i="92"/>
  <c r="H2303" i="92"/>
  <c r="H2304" i="92"/>
  <c r="H2305" i="92"/>
  <c r="H2306" i="92"/>
  <c r="H2307" i="92"/>
  <c r="H2310" i="92"/>
  <c r="H2311" i="92"/>
  <c r="H2315" i="92"/>
  <c r="H2316" i="92"/>
  <c r="H2317" i="92"/>
  <c r="H2318" i="92"/>
  <c r="H2319" i="92"/>
  <c r="H2320" i="92"/>
  <c r="H2322" i="92"/>
  <c r="H2323" i="92"/>
  <c r="H2324" i="92"/>
  <c r="H2325" i="92"/>
  <c r="H2326" i="92"/>
  <c r="H2327" i="92"/>
  <c r="H2328" i="92"/>
  <c r="H2329" i="92"/>
  <c r="H2330" i="92"/>
  <c r="H2331" i="92"/>
  <c r="H2332" i="92"/>
  <c r="H2336" i="92"/>
  <c r="H2337" i="92"/>
  <c r="H2338" i="92"/>
  <c r="H2341" i="92"/>
  <c r="H2342" i="92"/>
  <c r="H2344" i="92"/>
  <c r="H2345" i="92"/>
  <c r="H2346" i="92"/>
  <c r="H2347" i="92"/>
  <c r="H2348" i="92"/>
  <c r="H2349" i="92"/>
  <c r="H2354" i="92"/>
  <c r="H2355" i="92"/>
  <c r="H2356" i="92"/>
  <c r="H2357" i="92"/>
  <c r="H2358" i="92"/>
  <c r="H2359" i="92"/>
  <c r="H2360" i="92"/>
  <c r="H2361" i="92"/>
  <c r="H2362" i="92"/>
  <c r="H2363" i="92"/>
  <c r="H2364" i="92"/>
  <c r="H2365" i="92"/>
  <c r="H2366" i="92"/>
  <c r="H2367" i="92"/>
  <c r="H2368" i="92"/>
  <c r="H2369" i="92"/>
  <c r="H2370" i="92"/>
  <c r="H2371" i="92"/>
  <c r="H2372" i="92"/>
  <c r="H2373" i="92"/>
  <c r="H2374" i="92"/>
  <c r="H2375" i="92"/>
  <c r="H2376" i="92"/>
  <c r="H2377" i="92"/>
  <c r="H2378" i="92"/>
  <c r="H2379" i="92"/>
  <c r="H2380" i="92"/>
  <c r="H2381" i="92"/>
  <c r="H2382" i="92"/>
  <c r="H2383" i="92"/>
  <c r="H4585" i="92"/>
  <c r="H4586" i="92"/>
  <c r="H4587" i="92"/>
  <c r="H4588" i="92"/>
  <c r="H4589" i="92"/>
  <c r="H4590" i="92"/>
  <c r="H4591" i="92"/>
  <c r="H4592" i="92"/>
  <c r="H4593" i="92"/>
  <c r="H2384" i="92"/>
  <c r="H2385" i="92"/>
  <c r="H2386" i="92"/>
  <c r="H2387" i="92"/>
  <c r="H2388" i="92"/>
  <c r="H2389" i="92"/>
  <c r="H2390" i="92"/>
  <c r="H2391" i="92"/>
  <c r="H2392" i="92"/>
  <c r="H2393" i="92"/>
  <c r="H2394" i="92"/>
  <c r="H2395" i="92"/>
  <c r="H2396" i="92"/>
  <c r="H2397" i="92"/>
  <c r="H2398" i="92"/>
  <c r="H2399" i="92"/>
  <c r="H2400" i="92"/>
  <c r="H2401" i="92"/>
  <c r="H2402" i="92"/>
  <c r="H2403" i="92"/>
  <c r="H2404" i="92"/>
  <c r="H4594" i="92"/>
  <c r="H4595" i="92"/>
  <c r="H4596" i="92"/>
  <c r="H4597" i="92"/>
  <c r="H4598" i="92"/>
  <c r="H4599" i="92"/>
  <c r="H4600" i="92"/>
  <c r="H4601" i="92"/>
  <c r="H4602" i="92"/>
  <c r="H2405" i="92"/>
  <c r="H2406" i="92"/>
  <c r="H2407" i="92"/>
  <c r="H2408" i="92"/>
  <c r="H2409" i="92"/>
  <c r="H2410" i="92"/>
  <c r="H2411" i="92"/>
  <c r="H2412" i="92"/>
  <c r="H2413" i="92"/>
  <c r="H2414" i="92"/>
  <c r="H2415" i="92"/>
  <c r="H2416" i="92"/>
  <c r="H2417" i="92"/>
  <c r="H2418" i="92"/>
  <c r="H2419" i="92"/>
  <c r="H2420" i="92"/>
  <c r="H2421" i="92"/>
  <c r="H2422" i="92"/>
  <c r="H2423" i="92"/>
  <c r="H2424" i="92"/>
  <c r="H2425" i="92"/>
  <c r="H2426" i="92"/>
  <c r="H2427" i="92"/>
  <c r="H2428" i="92"/>
  <c r="H2429" i="92"/>
  <c r="H2430" i="92"/>
  <c r="H2431" i="92"/>
  <c r="H2432" i="92"/>
  <c r="H2433" i="92"/>
  <c r="H2434" i="92"/>
  <c r="H2435" i="92"/>
  <c r="H2436" i="92"/>
  <c r="H2437" i="92"/>
  <c r="H2438" i="92"/>
  <c r="H2439" i="92"/>
  <c r="H2442" i="92"/>
  <c r="H2446" i="92"/>
  <c r="H2447" i="92"/>
  <c r="H2448" i="92"/>
  <c r="H2449" i="92"/>
  <c r="H2450" i="92"/>
  <c r="H2451" i="92"/>
  <c r="H2452" i="92"/>
  <c r="H2456" i="92"/>
  <c r="H2457" i="92"/>
  <c r="H2458" i="92"/>
  <c r="H2459" i="92"/>
  <c r="H2460" i="92"/>
  <c r="H2461" i="92"/>
  <c r="H2462" i="92"/>
  <c r="H2463" i="92"/>
  <c r="H2464" i="92"/>
  <c r="H2465" i="92"/>
  <c r="H2467" i="92"/>
  <c r="H2468" i="92"/>
  <c r="H2469" i="92"/>
  <c r="H2472" i="92"/>
  <c r="H2476" i="92"/>
  <c r="H2477" i="92"/>
  <c r="H2478" i="92"/>
  <c r="H2479" i="92"/>
  <c r="H2480" i="92"/>
  <c r="H2481" i="92"/>
  <c r="H2482" i="92"/>
  <c r="H2486" i="92"/>
  <c r="H2487" i="92"/>
  <c r="H2488" i="92"/>
  <c r="H2489" i="92"/>
  <c r="H2490" i="92"/>
  <c r="H2491" i="92"/>
  <c r="H2492" i="92"/>
  <c r="H2493" i="92"/>
  <c r="H2494" i="92"/>
  <c r="H2495" i="92"/>
  <c r="H2497" i="92"/>
  <c r="H2498" i="92"/>
  <c r="H2499" i="92"/>
  <c r="H2502" i="92"/>
  <c r="H2506" i="92"/>
  <c r="H2507" i="92"/>
  <c r="H2508" i="92"/>
  <c r="H2509" i="92"/>
  <c r="H2510" i="92"/>
  <c r="H2511" i="92"/>
  <c r="H2512" i="92"/>
  <c r="H2516" i="92"/>
  <c r="H2517" i="92"/>
  <c r="H2518" i="92"/>
  <c r="H2519" i="92"/>
  <c r="H2520" i="92"/>
  <c r="H2521" i="92"/>
  <c r="H2522" i="92"/>
  <c r="H2523" i="92"/>
  <c r="H2524" i="92"/>
  <c r="H2525" i="92"/>
  <c r="H2526" i="92"/>
  <c r="H2527" i="92"/>
  <c r="H2528" i="92"/>
  <c r="H2532" i="92"/>
  <c r="H2536" i="92"/>
  <c r="H2537" i="92"/>
  <c r="H2538" i="92"/>
  <c r="H2539" i="92"/>
  <c r="H2540" i="92"/>
  <c r="H2541" i="92"/>
  <c r="H2542" i="92"/>
  <c r="H2546" i="92"/>
  <c r="H2547" i="92"/>
  <c r="H2548" i="92"/>
  <c r="H2549" i="92"/>
  <c r="H2550" i="92"/>
  <c r="H2551" i="92"/>
  <c r="H2552" i="92"/>
  <c r="H2553" i="92"/>
  <c r="H2554" i="92"/>
  <c r="H2555" i="92"/>
  <c r="H2556" i="92"/>
  <c r="H2557" i="92"/>
  <c r="H2558" i="92"/>
  <c r="H2559" i="92"/>
  <c r="H2560" i="92"/>
  <c r="H2561" i="92"/>
  <c r="H2562" i="92"/>
  <c r="H2563" i="92"/>
  <c r="H2564" i="92"/>
  <c r="H2565" i="92"/>
  <c r="H2566" i="92"/>
  <c r="H2567" i="92"/>
  <c r="H2568" i="92"/>
  <c r="H2569" i="92"/>
  <c r="H2570" i="92"/>
  <c r="H2571" i="92"/>
  <c r="H2572" i="92"/>
  <c r="H2573" i="92"/>
  <c r="H2574" i="92"/>
  <c r="H2575" i="92"/>
  <c r="H4603" i="92"/>
  <c r="H4604" i="92"/>
  <c r="H4605" i="92"/>
  <c r="H4606" i="92"/>
  <c r="H4607" i="92"/>
  <c r="H4608" i="92"/>
  <c r="H4609" i="92"/>
  <c r="H4610" i="92"/>
  <c r="H4611" i="92"/>
  <c r="H2576" i="92"/>
  <c r="H2577" i="92"/>
  <c r="H2578" i="92"/>
  <c r="H2579" i="92"/>
  <c r="H2580" i="92"/>
  <c r="H2581" i="92"/>
  <c r="H2582" i="92"/>
  <c r="H2583" i="92"/>
  <c r="H2584" i="92"/>
  <c r="H2585" i="92"/>
  <c r="H2586" i="92"/>
  <c r="H2587" i="92"/>
  <c r="H2588" i="92"/>
  <c r="H2589" i="92"/>
  <c r="H2590" i="92"/>
  <c r="H2591" i="92"/>
  <c r="H2592" i="92"/>
  <c r="H2593" i="92"/>
  <c r="H2594" i="92"/>
  <c r="H2595" i="92"/>
  <c r="H2596" i="92"/>
  <c r="H4612" i="92"/>
  <c r="H4613" i="92"/>
  <c r="H4614" i="92"/>
  <c r="H4615" i="92"/>
  <c r="H4616" i="92"/>
  <c r="H4617" i="92"/>
  <c r="H4618" i="92"/>
  <c r="H4619" i="92"/>
  <c r="H4620" i="92"/>
  <c r="H2597" i="92"/>
  <c r="H2598" i="92"/>
  <c r="H2599" i="92"/>
  <c r="H2600" i="92"/>
  <c r="H2601" i="92"/>
  <c r="H2602" i="92"/>
  <c r="H2603" i="92"/>
  <c r="H2604" i="92"/>
  <c r="H2605" i="92"/>
  <c r="H2606" i="92"/>
  <c r="H2607" i="92"/>
  <c r="H2608" i="92"/>
  <c r="H2609" i="92"/>
  <c r="H2610" i="92"/>
  <c r="H2611" i="92"/>
  <c r="H2612" i="92"/>
  <c r="H2613" i="92"/>
  <c r="H2614" i="92"/>
  <c r="H2615" i="92"/>
  <c r="H2616" i="92"/>
  <c r="H2617" i="92"/>
  <c r="H2618" i="92"/>
  <c r="H2619" i="92"/>
  <c r="H2620" i="92"/>
  <c r="H2621" i="92"/>
  <c r="H2622" i="92"/>
  <c r="H2623" i="92"/>
  <c r="H2624" i="92"/>
  <c r="H2625" i="92"/>
  <c r="H2626" i="92"/>
  <c r="H2629" i="92"/>
  <c r="H2630" i="92"/>
  <c r="H2631" i="92"/>
  <c r="H2632" i="92"/>
  <c r="H2633" i="92"/>
  <c r="H2634" i="92"/>
  <c r="H2635" i="92"/>
  <c r="H2636" i="92"/>
  <c r="H2637" i="92"/>
  <c r="H2638" i="92"/>
  <c r="H2640" i="92"/>
  <c r="H2641" i="92"/>
  <c r="H2642" i="92"/>
  <c r="H2649" i="92"/>
  <c r="H2650" i="92"/>
  <c r="H2651" i="92"/>
  <c r="H2652" i="92"/>
  <c r="H2653" i="92"/>
  <c r="H2654" i="92"/>
  <c r="H2656" i="92"/>
  <c r="H2657" i="92"/>
  <c r="H2661" i="92"/>
  <c r="H3902" i="92"/>
  <c r="H2669" i="92"/>
  <c r="H2670" i="92"/>
  <c r="H3903" i="92"/>
  <c r="H2673" i="92"/>
  <c r="H2674" i="92"/>
  <c r="H2675" i="92"/>
  <c r="H5036" i="92"/>
  <c r="H2676" i="92"/>
  <c r="H2677" i="92"/>
  <c r="H2678" i="92"/>
  <c r="H2679" i="92"/>
  <c r="H2680" i="92"/>
  <c r="H2681" i="92"/>
  <c r="H5037" i="92"/>
  <c r="H5038" i="92"/>
  <c r="H5039" i="92"/>
  <c r="H5040" i="92"/>
  <c r="H5041" i="92"/>
  <c r="H5042" i="92"/>
  <c r="H3904" i="92"/>
  <c r="H2682" i="92"/>
  <c r="H2683" i="92"/>
  <c r="H2684" i="92"/>
  <c r="H2685" i="92"/>
  <c r="H2686" i="92"/>
  <c r="H2687" i="92"/>
  <c r="H5255" i="92"/>
  <c r="H5256" i="92"/>
  <c r="H5257" i="92"/>
  <c r="H5258" i="92"/>
  <c r="H5259" i="92"/>
  <c r="H5260" i="92"/>
  <c r="H5261" i="92"/>
  <c r="H5262" i="92"/>
  <c r="H5263" i="92"/>
  <c r="H2688" i="92"/>
  <c r="H3905" i="92"/>
  <c r="H2695" i="92"/>
  <c r="H2700" i="92"/>
  <c r="H2704" i="92"/>
  <c r="H3906" i="92"/>
  <c r="H2711" i="92"/>
  <c r="H3907" i="92"/>
  <c r="H3908" i="92"/>
  <c r="H3909" i="92"/>
  <c r="H3910" i="92"/>
  <c r="H2731" i="92"/>
  <c r="H5048" i="92"/>
  <c r="H5049" i="92"/>
  <c r="H5050" i="92"/>
  <c r="H5051" i="92"/>
  <c r="H5052" i="92"/>
  <c r="H3913" i="92"/>
  <c r="H3914" i="92"/>
  <c r="H3915" i="92"/>
  <c r="H5053" i="92"/>
  <c r="H5054" i="92"/>
  <c r="H5055" i="92"/>
  <c r="H5056" i="92"/>
  <c r="H5057" i="92"/>
  <c r="H3916" i="92"/>
  <c r="H3917" i="92"/>
  <c r="H3918" i="92"/>
  <c r="H3919" i="92"/>
  <c r="H5058" i="92"/>
  <c r="H5059" i="92"/>
  <c r="H5060" i="92"/>
  <c r="H5061" i="92"/>
  <c r="H5062" i="92"/>
  <c r="H3920" i="92"/>
  <c r="H3921" i="92"/>
  <c r="H2779" i="92"/>
  <c r="H3922" i="92"/>
  <c r="H2787" i="92"/>
  <c r="H2794" i="92"/>
  <c r="H3923" i="92"/>
  <c r="H2802" i="92"/>
  <c r="H2809" i="92"/>
  <c r="H2811" i="92"/>
  <c r="H2812" i="92"/>
  <c r="H2813" i="92"/>
  <c r="H2814" i="92"/>
  <c r="H2816" i="92"/>
  <c r="H2817" i="92"/>
  <c r="H2821" i="92"/>
  <c r="H2822" i="92"/>
  <c r="H2823" i="92"/>
  <c r="H2824" i="92"/>
  <c r="H2825" i="92"/>
  <c r="H2826" i="92"/>
  <c r="H2827" i="92"/>
  <c r="H2831" i="92"/>
  <c r="H2832" i="92"/>
  <c r="H2833" i="92"/>
  <c r="H2834" i="92"/>
  <c r="H2835" i="92"/>
  <c r="H2836" i="92"/>
  <c r="H2837" i="92"/>
  <c r="H2838" i="92"/>
  <c r="H2839" i="92"/>
  <c r="H2840" i="92"/>
  <c r="H2842" i="92"/>
  <c r="H2843" i="92"/>
  <c r="H2844" i="92"/>
  <c r="H2845" i="92"/>
  <c r="H2847" i="92"/>
  <c r="H2848" i="92"/>
  <c r="H2852" i="92"/>
  <c r="H2853" i="92"/>
  <c r="H2854" i="92"/>
  <c r="H2855" i="92"/>
  <c r="H2856" i="92"/>
  <c r="H2857" i="92"/>
  <c r="H2858" i="92"/>
  <c r="H2862" i="92"/>
  <c r="H2863" i="92"/>
  <c r="H2864" i="92"/>
  <c r="H2865" i="92"/>
  <c r="H2866" i="92"/>
  <c r="H2867" i="92"/>
  <c r="H2868" i="92"/>
  <c r="H2869" i="92"/>
  <c r="H2870" i="92"/>
  <c r="H2871" i="92"/>
  <c r="H2873" i="92"/>
  <c r="H2874" i="92"/>
  <c r="H2875" i="92"/>
  <c r="H2879" i="92"/>
  <c r="H2883" i="92"/>
  <c r="H2884" i="92"/>
  <c r="H2885" i="92"/>
  <c r="H2886" i="92"/>
  <c r="H2887" i="92"/>
  <c r="H2888" i="92"/>
  <c r="H2889" i="92"/>
  <c r="H2891" i="92"/>
  <c r="H2892" i="92"/>
  <c r="H2893" i="92"/>
  <c r="H2894" i="92"/>
  <c r="H2895" i="92"/>
  <c r="H2896" i="92"/>
  <c r="H2897" i="92"/>
  <c r="H2898" i="92"/>
  <c r="H2899" i="92"/>
  <c r="H2900" i="92"/>
  <c r="H2901" i="92"/>
  <c r="H2902" i="92"/>
  <c r="H2903" i="92"/>
  <c r="H2904" i="92"/>
  <c r="H2905" i="92"/>
  <c r="H2906" i="92"/>
  <c r="H2908" i="92"/>
  <c r="H2909" i="92"/>
  <c r="H2910" i="92"/>
  <c r="H2911" i="92"/>
  <c r="H2912" i="92"/>
  <c r="H2914" i="92"/>
  <c r="H2915" i="92"/>
  <c r="H2916" i="92"/>
  <c r="H2917" i="92"/>
  <c r="H2918" i="92"/>
  <c r="H2919" i="92"/>
  <c r="H2920" i="92"/>
  <c r="H2924" i="92"/>
  <c r="H2925" i="92"/>
  <c r="H2926" i="92"/>
  <c r="H2927" i="92"/>
  <c r="H2928" i="92"/>
  <c r="H2929" i="92"/>
  <c r="H2930" i="92"/>
  <c r="H2931" i="92"/>
  <c r="H2932" i="92"/>
  <c r="H2933" i="92"/>
  <c r="H2934" i="92"/>
  <c r="H2935" i="92"/>
  <c r="H2936" i="92"/>
  <c r="H2937" i="92"/>
  <c r="H2938" i="92"/>
  <c r="H2939" i="92"/>
  <c r="H2940" i="92"/>
  <c r="H2941" i="92"/>
  <c r="H2942" i="92"/>
  <c r="H2943" i="92"/>
  <c r="H2944" i="92"/>
  <c r="H2945" i="92"/>
  <c r="H2946" i="92"/>
  <c r="H2947" i="92"/>
  <c r="H2948" i="92"/>
  <c r="H2949" i="92"/>
  <c r="H2950" i="92"/>
  <c r="H2951" i="92"/>
  <c r="H2952" i="92"/>
  <c r="H2953" i="92"/>
  <c r="H2954" i="92"/>
  <c r="H2955" i="92"/>
  <c r="H2956" i="92"/>
  <c r="H2957" i="92"/>
  <c r="H2958" i="92"/>
  <c r="H2959" i="92"/>
  <c r="H2960" i="92"/>
  <c r="H2961" i="92"/>
  <c r="H2962" i="92"/>
  <c r="H2963" i="92"/>
  <c r="H2964" i="92"/>
  <c r="H2965" i="92"/>
  <c r="H2966" i="92"/>
  <c r="H2967" i="92"/>
  <c r="H2968" i="92"/>
  <c r="H2971" i="92"/>
  <c r="H2972" i="92"/>
  <c r="H2976" i="92"/>
  <c r="H2977" i="92"/>
  <c r="H2978" i="92"/>
  <c r="H2979" i="92"/>
  <c r="H2980" i="92"/>
  <c r="H2981" i="92"/>
  <c r="H2982" i="92"/>
  <c r="H2986" i="92"/>
  <c r="H2987" i="92"/>
  <c r="H2988" i="92"/>
  <c r="H2989" i="92"/>
  <c r="H2990" i="92"/>
  <c r="H2991" i="92"/>
  <c r="H2992" i="92"/>
  <c r="H2993" i="92"/>
  <c r="H2994" i="92"/>
  <c r="H2995" i="92"/>
  <c r="H2996" i="92"/>
  <c r="H2997" i="92"/>
  <c r="H2998" i="92"/>
  <c r="H2999" i="92"/>
  <c r="H3002" i="92"/>
  <c r="H3003" i="92"/>
  <c r="H3007" i="92"/>
  <c r="H3008" i="92"/>
  <c r="H3009" i="92"/>
  <c r="H3010" i="92"/>
  <c r="H3011" i="92"/>
  <c r="H3012" i="92"/>
  <c r="H3013" i="92"/>
  <c r="H3017" i="92"/>
  <c r="H3018" i="92"/>
  <c r="H3019" i="92"/>
  <c r="H3020" i="92"/>
  <c r="H3021" i="92"/>
  <c r="H3022" i="92"/>
  <c r="H3023" i="92"/>
  <c r="H3024" i="92"/>
  <c r="H3025" i="92"/>
  <c r="H3026" i="92"/>
  <c r="H3027" i="92"/>
  <c r="H3028" i="92"/>
  <c r="H3029" i="92"/>
  <c r="H3030" i="92"/>
  <c r="H3031" i="92"/>
  <c r="H3032" i="92"/>
  <c r="H3033" i="92"/>
  <c r="H3034" i="92"/>
  <c r="H3035" i="92"/>
  <c r="H3036" i="92"/>
  <c r="H3037" i="92"/>
  <c r="H3038" i="92"/>
  <c r="H3039" i="92"/>
  <c r="H3040" i="92"/>
  <c r="H3041" i="92"/>
  <c r="H3042" i="92"/>
  <c r="H3043" i="92"/>
  <c r="H3044" i="92"/>
  <c r="H3045" i="92"/>
  <c r="H3046" i="92"/>
  <c r="H3047" i="92"/>
  <c r="H3048" i="92"/>
  <c r="H3049" i="92"/>
  <c r="H3050" i="92"/>
  <c r="H3051" i="92"/>
  <c r="H3052" i="92"/>
  <c r="H3053" i="92"/>
  <c r="H3054" i="92"/>
  <c r="H3055" i="92"/>
  <c r="H3056" i="92"/>
  <c r="H3059" i="92"/>
  <c r="H3060" i="92"/>
  <c r="H3067" i="92"/>
  <c r="H3068" i="92"/>
  <c r="H3069" i="92"/>
  <c r="H3070" i="92"/>
  <c r="H3071" i="92"/>
  <c r="H3072" i="92"/>
  <c r="H3077" i="92"/>
  <c r="H3078" i="92"/>
  <c r="H3079" i="92"/>
  <c r="H3080" i="92"/>
  <c r="H3081" i="92"/>
  <c r="H3082" i="92"/>
  <c r="H3083" i="92"/>
  <c r="H3084" i="92"/>
  <c r="H3085" i="92"/>
  <c r="H3086" i="92"/>
  <c r="H3854" i="92"/>
  <c r="H3087" i="92"/>
  <c r="H3088" i="92"/>
  <c r="H3089" i="92"/>
  <c r="H3090" i="92"/>
  <c r="H3091" i="92"/>
  <c r="H3092" i="92"/>
  <c r="H3093" i="92"/>
  <c r="H3094" i="92"/>
  <c r="H3095" i="92"/>
  <c r="H3096" i="92"/>
  <c r="H3097" i="92"/>
  <c r="H3098" i="92"/>
  <c r="H6549" i="92"/>
  <c r="H3099" i="92"/>
  <c r="H3109" i="92"/>
  <c r="H3119" i="92"/>
  <c r="H3123" i="92"/>
  <c r="H3124" i="92"/>
  <c r="H3125" i="92"/>
  <c r="H3126" i="92"/>
  <c r="H3127" i="92"/>
  <c r="H3128" i="92"/>
  <c r="H3129" i="92"/>
  <c r="H3130" i="92"/>
  <c r="H3131" i="92"/>
  <c r="H3132" i="92"/>
  <c r="H3134" i="92"/>
  <c r="H3135" i="92"/>
  <c r="H4037" i="92"/>
  <c r="H4621" i="92"/>
  <c r="H3155" i="92"/>
  <c r="H3156" i="92"/>
  <c r="H3157" i="92"/>
  <c r="H3158" i="92"/>
  <c r="H3159" i="92"/>
  <c r="H3160" i="92"/>
  <c r="H3161" i="92"/>
  <c r="H3162" i="92"/>
  <c r="H3163" i="92"/>
  <c r="H3164" i="92"/>
  <c r="H3165" i="92"/>
  <c r="H3166" i="92"/>
  <c r="H3167" i="92"/>
  <c r="H3168" i="92"/>
  <c r="H3169" i="92"/>
  <c r="H3170" i="92"/>
  <c r="H3171" i="92"/>
  <c r="H3172" i="92"/>
  <c r="H3173" i="92"/>
  <c r="H3174" i="92"/>
  <c r="H3175" i="92"/>
  <c r="H3176" i="92"/>
  <c r="H3177" i="92"/>
  <c r="H3178" i="92"/>
  <c r="H3179" i="92"/>
  <c r="H3180" i="92"/>
  <c r="H3181" i="92"/>
  <c r="H3182" i="92"/>
  <c r="H3183" i="92"/>
  <c r="H3184" i="92"/>
  <c r="H3185" i="92"/>
  <c r="H3186" i="92"/>
  <c r="H3187" i="92"/>
  <c r="H3188" i="92"/>
  <c r="H3189" i="92"/>
  <c r="H3190" i="92"/>
  <c r="H3191" i="92"/>
  <c r="H3192" i="92"/>
  <c r="H3193" i="92"/>
  <c r="H3194" i="92"/>
  <c r="H3195" i="92"/>
  <c r="H3196" i="92"/>
  <c r="H3197" i="92"/>
  <c r="H3198" i="92"/>
  <c r="H3199" i="92"/>
  <c r="H3200" i="92"/>
  <c r="H3201" i="92"/>
  <c r="H3202" i="92"/>
  <c r="H3203" i="92"/>
  <c r="H3204" i="92"/>
  <c r="H3205" i="92"/>
  <c r="H3206" i="92"/>
  <c r="H3207" i="92"/>
  <c r="H3208" i="92"/>
  <c r="H3209" i="92"/>
  <c r="H3210" i="92"/>
  <c r="H3211" i="92"/>
  <c r="H3212" i="92"/>
  <c r="H3213" i="92"/>
  <c r="H3214" i="92"/>
  <c r="H3215" i="92"/>
  <c r="H3216" i="92"/>
  <c r="H3217" i="92"/>
  <c r="H3218" i="92"/>
  <c r="H3219" i="92"/>
  <c r="H3220" i="92"/>
  <c r="H3221" i="92"/>
  <c r="H3222" i="92"/>
  <c r="H3223" i="92"/>
  <c r="H3224" i="92"/>
  <c r="H3225" i="92"/>
  <c r="H3226" i="92"/>
  <c r="H3227" i="92"/>
  <c r="H3228" i="92"/>
  <c r="H3229" i="92"/>
  <c r="H3230" i="92"/>
  <c r="H3231" i="92"/>
  <c r="H3232" i="92"/>
  <c r="H3233" i="92"/>
  <c r="H3234" i="92"/>
  <c r="H3235" i="92"/>
  <c r="H3236" i="92"/>
  <c r="H3237" i="92"/>
  <c r="H3238" i="92"/>
  <c r="H3239" i="92"/>
  <c r="H3240" i="92"/>
  <c r="H3241" i="92"/>
  <c r="H3242" i="92"/>
  <c r="H3243" i="92"/>
  <c r="H3244" i="92"/>
  <c r="H3245" i="92"/>
  <c r="H3246" i="92"/>
  <c r="H3247" i="92"/>
  <c r="H3248" i="92"/>
  <c r="H3249" i="92"/>
  <c r="H3250" i="92"/>
  <c r="H3251" i="92"/>
  <c r="H3252" i="92"/>
  <c r="H3253" i="92"/>
  <c r="H3254" i="92"/>
  <c r="H3255" i="92"/>
  <c r="H3256" i="92"/>
  <c r="H3257" i="92"/>
  <c r="H3258" i="92"/>
  <c r="H3259" i="92"/>
  <c r="H3260" i="92"/>
  <c r="H3261" i="92"/>
  <c r="H3262" i="92"/>
  <c r="H3263" i="92"/>
  <c r="H3264" i="92"/>
  <c r="H3265" i="92"/>
  <c r="H3266" i="92"/>
  <c r="H3267" i="92"/>
  <c r="H3268" i="92"/>
  <c r="H3269" i="92"/>
  <c r="H3270" i="92"/>
  <c r="H3271" i="92"/>
  <c r="H3272" i="92"/>
  <c r="H3273" i="92"/>
  <c r="H3274" i="92"/>
  <c r="H3275" i="92"/>
  <c r="H3276" i="92"/>
  <c r="H3277" i="92"/>
  <c r="H3278" i="92"/>
  <c r="H3279" i="92"/>
  <c r="H3280" i="92"/>
  <c r="H3281" i="92"/>
  <c r="H3283" i="92"/>
  <c r="H3284" i="92"/>
  <c r="H3285" i="92"/>
  <c r="H3286" i="92"/>
  <c r="H3287" i="92"/>
  <c r="H3288" i="92"/>
  <c r="H3292" i="92"/>
  <c r="H3293" i="92"/>
  <c r="H3294" i="92"/>
  <c r="H3295" i="92"/>
  <c r="H3296" i="92"/>
  <c r="H3297" i="92"/>
  <c r="H3298" i="92"/>
  <c r="H3299" i="92"/>
  <c r="H3300" i="92"/>
  <c r="H3301" i="92"/>
  <c r="H3302" i="92"/>
  <c r="H3303" i="92"/>
  <c r="H3304" i="92"/>
  <c r="H3305" i="92"/>
  <c r="H3306" i="92"/>
  <c r="H3307" i="92"/>
  <c r="H3308" i="92"/>
  <c r="H3309" i="92"/>
  <c r="H3310" i="92"/>
  <c r="H3311" i="92"/>
  <c r="H3313" i="92"/>
  <c r="H3316" i="92"/>
  <c r="H3317" i="92"/>
  <c r="H3328" i="92"/>
  <c r="H3329" i="92"/>
  <c r="H3330" i="92"/>
  <c r="H3331" i="92"/>
  <c r="H3332" i="92"/>
  <c r="H3333" i="92"/>
  <c r="H3334" i="92"/>
  <c r="H3335" i="92"/>
  <c r="H3336" i="92"/>
  <c r="H3337" i="92"/>
  <c r="H3338" i="92"/>
  <c r="H3339" i="92"/>
  <c r="H3340" i="92"/>
  <c r="H3341" i="92"/>
  <c r="H3342" i="92"/>
  <c r="H3343" i="92"/>
  <c r="H3344" i="92"/>
  <c r="H3345" i="92"/>
  <c r="H3346" i="92"/>
  <c r="H3347" i="92"/>
  <c r="H3348" i="92"/>
  <c r="H3349" i="92"/>
  <c r="H3350" i="92"/>
  <c r="H3351" i="92"/>
  <c r="H3352" i="92"/>
  <c r="H3353" i="92"/>
  <c r="H3354" i="92"/>
  <c r="H3355" i="92"/>
  <c r="H3356" i="92"/>
  <c r="H3357" i="92"/>
  <c r="H3358" i="92"/>
  <c r="H3359" i="92"/>
  <c r="H3360" i="92"/>
  <c r="H3361" i="92"/>
  <c r="H3362" i="92"/>
  <c r="H3363" i="92"/>
  <c r="H3364" i="92"/>
  <c r="H3365" i="92"/>
  <c r="H3366" i="92"/>
  <c r="H3367" i="92"/>
  <c r="H3368" i="92"/>
  <c r="H3369" i="92"/>
  <c r="H3370" i="92"/>
  <c r="H3371" i="92"/>
  <c r="H3372" i="92"/>
  <c r="H3373" i="92"/>
  <c r="H3374" i="92"/>
  <c r="H3376" i="92"/>
  <c r="H3380" i="92"/>
  <c r="H3381" i="92"/>
  <c r="H3382" i="92"/>
  <c r="H3383" i="92"/>
  <c r="H3384" i="92"/>
  <c r="H3385" i="92"/>
  <c r="H3386" i="92"/>
  <c r="H3390" i="92"/>
  <c r="H3391" i="92"/>
  <c r="H3392" i="92"/>
  <c r="H3393" i="92"/>
  <c r="H3394" i="92"/>
  <c r="H3395" i="92"/>
  <c r="H3396" i="92"/>
  <c r="H3397" i="92"/>
  <c r="H3398" i="92"/>
  <c r="H3399" i="92"/>
  <c r="H3400" i="92"/>
  <c r="H3401" i="92"/>
  <c r="H3402" i="92"/>
  <c r="H3403" i="92"/>
  <c r="H3404" i="92"/>
  <c r="H3405" i="92"/>
  <c r="H3406" i="92"/>
  <c r="H3407" i="92"/>
  <c r="H3408" i="92"/>
  <c r="H3409" i="92"/>
  <c r="H3410" i="92"/>
  <c r="H3411" i="92"/>
  <c r="H3412" i="92"/>
  <c r="H3413" i="92"/>
  <c r="H3414" i="92"/>
  <c r="H3415" i="92"/>
  <c r="H3416" i="92"/>
  <c r="H3417" i="92"/>
  <c r="H3418" i="92"/>
  <c r="H3419" i="92"/>
  <c r="H3420" i="92"/>
  <c r="H3421" i="92"/>
  <c r="H3422" i="92"/>
  <c r="H3423" i="92"/>
  <c r="H3424" i="92"/>
  <c r="H3425" i="92"/>
  <c r="H3426" i="92"/>
  <c r="H3427" i="92"/>
  <c r="H3428" i="92"/>
  <c r="H3429" i="92"/>
  <c r="H3430" i="92"/>
  <c r="H3431" i="92"/>
  <c r="H3432" i="92"/>
  <c r="H3436" i="92"/>
  <c r="H3437" i="92"/>
  <c r="H3438" i="92"/>
  <c r="H3439" i="92"/>
  <c r="H3440" i="92"/>
  <c r="H3441" i="92"/>
  <c r="H3442" i="92"/>
  <c r="H3443" i="92"/>
  <c r="H3444" i="92"/>
  <c r="H3445" i="92"/>
  <c r="H3446" i="92"/>
  <c r="H3447" i="92"/>
  <c r="H3448" i="92"/>
  <c r="H3450" i="92"/>
  <c r="H3451" i="92"/>
  <c r="H3453" i="92"/>
  <c r="H3454" i="92"/>
  <c r="H3455" i="92"/>
  <c r="H3456" i="92"/>
  <c r="H3457" i="92"/>
  <c r="H3458" i="92"/>
  <c r="H3459" i="92"/>
  <c r="H3460" i="92"/>
  <c r="H3461" i="92"/>
  <c r="H3462" i="92"/>
  <c r="H3463" i="92"/>
  <c r="H3464" i="92"/>
  <c r="H3465" i="92"/>
  <c r="H3466" i="92"/>
  <c r="H3467" i="92"/>
  <c r="H3468" i="92"/>
  <c r="H3469" i="92"/>
  <c r="H3471" i="92"/>
  <c r="H3472" i="92"/>
  <c r="H3473" i="92"/>
  <c r="H3486" i="92"/>
  <c r="H3489" i="92"/>
  <c r="H3495" i="92"/>
  <c r="H3496" i="92"/>
  <c r="H3497" i="92"/>
  <c r="H3498" i="92"/>
  <c r="H3499" i="92"/>
  <c r="H3500" i="92"/>
  <c r="H3501" i="92"/>
  <c r="H3502" i="92"/>
  <c r="H3503" i="92"/>
  <c r="H3505" i="92"/>
  <c r="H3506" i="92"/>
  <c r="H3507" i="92"/>
  <c r="H3508" i="92"/>
  <c r="H3509" i="92"/>
  <c r="H3510" i="92"/>
  <c r="H3511" i="92"/>
  <c r="H3512" i="92"/>
  <c r="H3513" i="92"/>
  <c r="H3514" i="92"/>
  <c r="H3515" i="92"/>
  <c r="H3516" i="92"/>
  <c r="H3517" i="92"/>
  <c r="H3518" i="92"/>
  <c r="H3519" i="92"/>
  <c r="H3520" i="92"/>
  <c r="H3521" i="92"/>
  <c r="H3522" i="92"/>
  <c r="H3523" i="92"/>
  <c r="H3524" i="92"/>
  <c r="H3525" i="92"/>
  <c r="H3526" i="92"/>
  <c r="H3527" i="92"/>
  <c r="H3528" i="92"/>
  <c r="H3529" i="92"/>
  <c r="H3530" i="92"/>
  <c r="H3531" i="92"/>
  <c r="H3532" i="92"/>
  <c r="H3533" i="92"/>
  <c r="H3534" i="92"/>
  <c r="H3535" i="92"/>
  <c r="H3536" i="92"/>
  <c r="H3537" i="92"/>
  <c r="H3538" i="92"/>
  <c r="H3542" i="92"/>
  <c r="H3543" i="92"/>
  <c r="H3544" i="92"/>
  <c r="H3545" i="92"/>
  <c r="H3546" i="92"/>
  <c r="H3547" i="92"/>
  <c r="H3548" i="92"/>
  <c r="H3549" i="92"/>
  <c r="H3550" i="92"/>
  <c r="H3551" i="92"/>
  <c r="H3555" i="92"/>
  <c r="H3556" i="92"/>
  <c r="H3557" i="92"/>
  <c r="H3558" i="92"/>
  <c r="H3559" i="92"/>
  <c r="H3560" i="92"/>
  <c r="H3561" i="92"/>
  <c r="H3562" i="92"/>
  <c r="H3563" i="92"/>
  <c r="H3564" i="92"/>
  <c r="H3565" i="92"/>
  <c r="H3566" i="92"/>
  <c r="H3567" i="92"/>
  <c r="H3568" i="92"/>
  <c r="H3569" i="92"/>
  <c r="H3570" i="92"/>
  <c r="H3571" i="92"/>
  <c r="H3575" i="92"/>
  <c r="H3576" i="92"/>
  <c r="H3584" i="92"/>
  <c r="H3585" i="92"/>
  <c r="H3586" i="92"/>
  <c r="H3587" i="92"/>
  <c r="H3593" i="92"/>
  <c r="H3594" i="92"/>
  <c r="H3595" i="92"/>
  <c r="H3596" i="92"/>
  <c r="H3597" i="92"/>
  <c r="H3598" i="92"/>
  <c r="H3599" i="92"/>
  <c r="H3600" i="92"/>
  <c r="H3601" i="92"/>
  <c r="H3604" i="92"/>
  <c r="H3605" i="92"/>
  <c r="H3606" i="92"/>
  <c r="H3607" i="92"/>
  <c r="H3608" i="92"/>
  <c r="H3609" i="92"/>
  <c r="H3610" i="92"/>
  <c r="H3611" i="92"/>
  <c r="H3612" i="92"/>
  <c r="H3613" i="92"/>
  <c r="H3614" i="92"/>
  <c r="H3615" i="92"/>
  <c r="H3616" i="92"/>
  <c r="H3617" i="92"/>
  <c r="H3618" i="92"/>
  <c r="H3619" i="92"/>
  <c r="H3620" i="92"/>
  <c r="H3621" i="92"/>
  <c r="H3622" i="92"/>
  <c r="H3623" i="92"/>
  <c r="H3624" i="92"/>
  <c r="H3625" i="92"/>
  <c r="H3626" i="92"/>
  <c r="H3627" i="92"/>
  <c r="H3628" i="92"/>
  <c r="H3629" i="92"/>
  <c r="H3630" i="92"/>
  <c r="H3631" i="92"/>
  <c r="H3632" i="92"/>
  <c r="H3633" i="92"/>
  <c r="H3634" i="92"/>
  <c r="H3635" i="92"/>
  <c r="H3636" i="92"/>
  <c r="H3637" i="92"/>
  <c r="H3638" i="92"/>
  <c r="H3639" i="92"/>
  <c r="H3640" i="92"/>
  <c r="H3644" i="92"/>
  <c r="H3645" i="92"/>
  <c r="H3646" i="92"/>
  <c r="H3647" i="92"/>
  <c r="H3648" i="92"/>
  <c r="H3649" i="92"/>
  <c r="H3650" i="92"/>
  <c r="H3651" i="92"/>
  <c r="H3652" i="92"/>
  <c r="H3653" i="92"/>
  <c r="H3654" i="92"/>
  <c r="H3655" i="92"/>
  <c r="H3657" i="92"/>
  <c r="H3658" i="92"/>
  <c r="H3659" i="92"/>
  <c r="H3660" i="92"/>
  <c r="H3661" i="92"/>
  <c r="H3662" i="92"/>
  <c r="H3663" i="92"/>
  <c r="H3664" i="92"/>
  <c r="H3665" i="92"/>
  <c r="H3666" i="92"/>
  <c r="H3667" i="92"/>
  <c r="H3668" i="92"/>
  <c r="H3669" i="92"/>
  <c r="H3670" i="92"/>
  <c r="H3671" i="92"/>
  <c r="H3672" i="92"/>
  <c r="H3673" i="92"/>
  <c r="H3674" i="92"/>
  <c r="H3675" i="92"/>
  <c r="H3677" i="92"/>
  <c r="H3678" i="92"/>
  <c r="H3679" i="92"/>
  <c r="H3680" i="92"/>
  <c r="H3681" i="92"/>
  <c r="H3682" i="92"/>
  <c r="H3683" i="92"/>
  <c r="H3684" i="92"/>
  <c r="H3685" i="92"/>
  <c r="H3686" i="92"/>
  <c r="H3687" i="92"/>
  <c r="H3688" i="92"/>
  <c r="H3689" i="92"/>
  <c r="H3690" i="92"/>
  <c r="H3691" i="92"/>
  <c r="H3696" i="92"/>
  <c r="H3697" i="92"/>
  <c r="H3698" i="92"/>
  <c r="H3700" i="92"/>
  <c r="H3702" i="92"/>
  <c r="H3703" i="92"/>
  <c r="H3704" i="92"/>
  <c r="H3705" i="92"/>
  <c r="H3706" i="92"/>
  <c r="H3707" i="92"/>
  <c r="H3708" i="92"/>
  <c r="H3711" i="92"/>
  <c r="H3712" i="92"/>
  <c r="H3713" i="92"/>
  <c r="H3714" i="92"/>
  <c r="H3715" i="92"/>
  <c r="H3716" i="92"/>
  <c r="H3717" i="92"/>
  <c r="H3718" i="92"/>
  <c r="H3719" i="92"/>
  <c r="H3720" i="92"/>
  <c r="H3721" i="92"/>
  <c r="H3722" i="92"/>
  <c r="H3723" i="92"/>
  <c r="H3724" i="92"/>
  <c r="H3725" i="92"/>
  <c r="H3726" i="92"/>
  <c r="H3727" i="92"/>
  <c r="H3728" i="92"/>
  <c r="H3729" i="92"/>
  <c r="H3730" i="92"/>
  <c r="H3731" i="92"/>
  <c r="H3732" i="92"/>
  <c r="H3733" i="92"/>
  <c r="H3734" i="92"/>
  <c r="H3735" i="92"/>
  <c r="H3736" i="92"/>
  <c r="H3737" i="92"/>
  <c r="H3738" i="92"/>
  <c r="H3739" i="92"/>
  <c r="H3740" i="92"/>
  <c r="H3741" i="92"/>
  <c r="H3742" i="92"/>
  <c r="H3743" i="92"/>
  <c r="H3744" i="92"/>
  <c r="H3745" i="92"/>
  <c r="H3746" i="92"/>
  <c r="H3747" i="92"/>
  <c r="H3748" i="92"/>
  <c r="H3750" i="92"/>
  <c r="H3751" i="92"/>
  <c r="H3752" i="92"/>
  <c r="H3754" i="92"/>
  <c r="H3755" i="92"/>
  <c r="H3756" i="92"/>
  <c r="H3760" i="92"/>
  <c r="H3761" i="92"/>
  <c r="H3762" i="92"/>
  <c r="H3763" i="92"/>
  <c r="H3764" i="92"/>
  <c r="H3765" i="92"/>
  <c r="H3766" i="92"/>
  <c r="H3767" i="92"/>
  <c r="H3768" i="92"/>
  <c r="H3769" i="92"/>
  <c r="H3770" i="92"/>
  <c r="H3771" i="92"/>
  <c r="H3772" i="92"/>
  <c r="H3773" i="92"/>
  <c r="H3774" i="92"/>
  <c r="H3775" i="92"/>
  <c r="H3776" i="92"/>
  <c r="H3777" i="92"/>
  <c r="H3821" i="92"/>
  <c r="H3822" i="92"/>
  <c r="H3823" i="92"/>
  <c r="H3824" i="92"/>
  <c r="H3825" i="92"/>
  <c r="H3826" i="92"/>
  <c r="H3827" i="92"/>
  <c r="H3828" i="92"/>
  <c r="H3829" i="92"/>
  <c r="H3830" i="92"/>
  <c r="H3831" i="92"/>
  <c r="H3832" i="92"/>
  <c r="H3833" i="92"/>
  <c r="H3834" i="92"/>
  <c r="H3835" i="92"/>
  <c r="H3836" i="92"/>
  <c r="H3837" i="92"/>
  <c r="H3838" i="92"/>
  <c r="H3839" i="92"/>
  <c r="H3840" i="92"/>
  <c r="H3841" i="92"/>
  <c r="H3842" i="92"/>
  <c r="H3843" i="92"/>
  <c r="H3844" i="92"/>
  <c r="H3845" i="92"/>
  <c r="H3846" i="92"/>
  <c r="H3847" i="92"/>
  <c r="H3848" i="92"/>
  <c r="H3849" i="92"/>
  <c r="H3850" i="92"/>
  <c r="H4756" i="92"/>
  <c r="H4757" i="92"/>
  <c r="H4758" i="92"/>
  <c r="H4759" i="92"/>
  <c r="H3856" i="92"/>
  <c r="H3857" i="92"/>
  <c r="H3858" i="92"/>
  <c r="H3859" i="92"/>
  <c r="H3860" i="92"/>
  <c r="H3861" i="92"/>
  <c r="H3862" i="92"/>
  <c r="H3863" i="92"/>
  <c r="H3864" i="92"/>
  <c r="H3865" i="92"/>
  <c r="H3866" i="92"/>
  <c r="H3867" i="92"/>
  <c r="H3868" i="92"/>
  <c r="H3869" i="92"/>
  <c r="H3870" i="92"/>
  <c r="H3871" i="92"/>
  <c r="H3872" i="92"/>
  <c r="H3873" i="92"/>
  <c r="H3874" i="92"/>
  <c r="H3875" i="92"/>
  <c r="H3876" i="92"/>
  <c r="H3877" i="92"/>
  <c r="H3878" i="92"/>
  <c r="H3879" i="92"/>
  <c r="H3880" i="92"/>
  <c r="H3881" i="92"/>
  <c r="H3882" i="92"/>
  <c r="H3883" i="92"/>
  <c r="H3884" i="92"/>
  <c r="H3885" i="92"/>
  <c r="H3886" i="92"/>
  <c r="H3887" i="92"/>
  <c r="H3888" i="92"/>
  <c r="H4760" i="92"/>
  <c r="H4761" i="92"/>
  <c r="H4762" i="92"/>
  <c r="H4763" i="92"/>
  <c r="H4764" i="92"/>
  <c r="H3889" i="92"/>
  <c r="H3890" i="92"/>
  <c r="H3891" i="92"/>
  <c r="H3892" i="92"/>
  <c r="H6550" i="92"/>
  <c r="H3893" i="92"/>
  <c r="H3894" i="92"/>
  <c r="H3895" i="92"/>
  <c r="H3896" i="92"/>
  <c r="H3897" i="92"/>
  <c r="H3898" i="92"/>
  <c r="H6551" i="92"/>
  <c r="H6552" i="92"/>
  <c r="H6553" i="92"/>
  <c r="H6554" i="92"/>
  <c r="H6555" i="92"/>
  <c r="H6556" i="92"/>
  <c r="H6557" i="92"/>
  <c r="H3899" i="92"/>
  <c r="H3900" i="92"/>
  <c r="H3901" i="92"/>
  <c r="H5345" i="92"/>
  <c r="H5346" i="92"/>
  <c r="H5347" i="92"/>
  <c r="H5348" i="92"/>
  <c r="H5349" i="92"/>
  <c r="H5350" i="92"/>
  <c r="H5351" i="92"/>
  <c r="H5352" i="92"/>
  <c r="H5353" i="92"/>
  <c r="H3924" i="92"/>
  <c r="H3925" i="92"/>
  <c r="H3926" i="92"/>
  <c r="H3927" i="92"/>
  <c r="H3928" i="92"/>
  <c r="H3929" i="92"/>
  <c r="H3930" i="92"/>
  <c r="H3931" i="92"/>
  <c r="H3932" i="92"/>
  <c r="H3933" i="92"/>
  <c r="H3934" i="92"/>
  <c r="H3935" i="92"/>
  <c r="H3936" i="92"/>
  <c r="H3937" i="92"/>
  <c r="H3938" i="92"/>
  <c r="H3939" i="92"/>
  <c r="H3940" i="92"/>
  <c r="H3941" i="92"/>
  <c r="H3942" i="92"/>
  <c r="H3943" i="92"/>
  <c r="H3944" i="92"/>
  <c r="H3945" i="92"/>
  <c r="H3946" i="92"/>
  <c r="H3947" i="92"/>
  <c r="H3948" i="92"/>
  <c r="H3949" i="92"/>
  <c r="H3950" i="92"/>
  <c r="H3951" i="92"/>
  <c r="H3952" i="92"/>
  <c r="H3953" i="92"/>
  <c r="H3954" i="92"/>
  <c r="H3955" i="92"/>
  <c r="H3956" i="92"/>
  <c r="H3959" i="92"/>
  <c r="H3961" i="92"/>
  <c r="H3962" i="92"/>
  <c r="H3963" i="92"/>
  <c r="H3964" i="92"/>
  <c r="H3965" i="92"/>
  <c r="H3969" i="92"/>
  <c r="H3970" i="92"/>
  <c r="H3971" i="92"/>
  <c r="H3972" i="92"/>
  <c r="H3973" i="92"/>
  <c r="H3974" i="92"/>
  <c r="H3978" i="92"/>
  <c r="H3979" i="92"/>
  <c r="H3980" i="92"/>
  <c r="H3981" i="92"/>
  <c r="H3982" i="92"/>
  <c r="H3983" i="92"/>
  <c r="H3987" i="92"/>
  <c r="H3988" i="92"/>
  <c r="H3989" i="92"/>
  <c r="H3990" i="92"/>
  <c r="H3991" i="92"/>
  <c r="H3992" i="92"/>
  <c r="H3993" i="92"/>
  <c r="H3994" i="92"/>
  <c r="H3995" i="92"/>
  <c r="H3996" i="92"/>
  <c r="H3997" i="92"/>
  <c r="H3998" i="92"/>
  <c r="H3999" i="92"/>
  <c r="H4000" i="92"/>
  <c r="H4001" i="92"/>
  <c r="H4002" i="92"/>
  <c r="H4003" i="92"/>
  <c r="H4004" i="92"/>
  <c r="H4005" i="92"/>
  <c r="H4006" i="92"/>
  <c r="H4007" i="92"/>
  <c r="H4008" i="92"/>
  <c r="H4009" i="92"/>
  <c r="H4010" i="92"/>
  <c r="H4011" i="92"/>
  <c r="H4012" i="92"/>
  <c r="H4013" i="92"/>
  <c r="H4014" i="92"/>
  <c r="H4015" i="92"/>
  <c r="H4016" i="92"/>
  <c r="H4017" i="92"/>
  <c r="H4018" i="92"/>
  <c r="H4019" i="92"/>
  <c r="H4020" i="92"/>
  <c r="H4021" i="92"/>
  <c r="H4023" i="92"/>
  <c r="H4024" i="92"/>
  <c r="H4025" i="92"/>
  <c r="H4028" i="92"/>
  <c r="H4029" i="92"/>
  <c r="H4032" i="92"/>
  <c r="H4033" i="92"/>
  <c r="H4034" i="92"/>
  <c r="H4038" i="92"/>
  <c r="H4039" i="92"/>
  <c r="H4040" i="92"/>
  <c r="H4041" i="92"/>
  <c r="H4042" i="92"/>
  <c r="H4043" i="92"/>
  <c r="H4044" i="92"/>
  <c r="H4045" i="92"/>
  <c r="H4046" i="92"/>
  <c r="H4047" i="92"/>
  <c r="H4048" i="92"/>
  <c r="H4049" i="92"/>
  <c r="H4050" i="92"/>
  <c r="H4051" i="92"/>
  <c r="H4052" i="92"/>
  <c r="H4055" i="92"/>
  <c r="H4056" i="92"/>
  <c r="H4057" i="92"/>
  <c r="H4058" i="92"/>
  <c r="H4059" i="92"/>
  <c r="H4060" i="92"/>
  <c r="H4061" i="92"/>
  <c r="H4062" i="92"/>
  <c r="H4070" i="92"/>
  <c r="H4071" i="92"/>
  <c r="H4072" i="92"/>
  <c r="H4073" i="92"/>
  <c r="H4074" i="92"/>
  <c r="H4075" i="92"/>
  <c r="H4076" i="92"/>
  <c r="H4077" i="92"/>
  <c r="H4078" i="92"/>
  <c r="H4079" i="92"/>
  <c r="H4080" i="92"/>
  <c r="H4081" i="92"/>
  <c r="H4082" i="92"/>
  <c r="H4083" i="92"/>
  <c r="H4084" i="92"/>
  <c r="H4085" i="92"/>
  <c r="H4086" i="92"/>
  <c r="H4087" i="92"/>
  <c r="H4088" i="92"/>
  <c r="H4089" i="92"/>
  <c r="H4090" i="92"/>
  <c r="H4091" i="92"/>
  <c r="H4092" i="92"/>
  <c r="H4093" i="92"/>
  <c r="H4094" i="92"/>
  <c r="H4095" i="92"/>
  <c r="H4096" i="92"/>
  <c r="H4097" i="92"/>
  <c r="H4098" i="92"/>
  <c r="H4099" i="92"/>
  <c r="H4100" i="92"/>
  <c r="H4101" i="92"/>
  <c r="H4102" i="92"/>
  <c r="H4103" i="92"/>
  <c r="H4104" i="92"/>
  <c r="H4105" i="92"/>
  <c r="H4106" i="92"/>
  <c r="H4107" i="92"/>
  <c r="H4108" i="92"/>
  <c r="H4109" i="92"/>
  <c r="H4110" i="92"/>
  <c r="H4111" i="92"/>
  <c r="H4119" i="92"/>
  <c r="H4124" i="92"/>
  <c r="H4129" i="92"/>
  <c r="H4133" i="92"/>
  <c r="H4134" i="92"/>
  <c r="H4135" i="92"/>
  <c r="H4136" i="92"/>
  <c r="H4137" i="92"/>
  <c r="H4138" i="92"/>
  <c r="H4139" i="92"/>
  <c r="H4140" i="92"/>
  <c r="H4141" i="92"/>
  <c r="H4142" i="92"/>
  <c r="H4143" i="92"/>
  <c r="H4144" i="92"/>
  <c r="H4145" i="92"/>
  <c r="H4146" i="92"/>
  <c r="H4147" i="92"/>
  <c r="H4148" i="92"/>
  <c r="H4149" i="92"/>
  <c r="H4150" i="92"/>
  <c r="H4151" i="92"/>
  <c r="H4152" i="92"/>
  <c r="H4153" i="92"/>
  <c r="H4154" i="92"/>
  <c r="H4155" i="92"/>
  <c r="H4156" i="92"/>
  <c r="H4157" i="92"/>
  <c r="H4158" i="92"/>
  <c r="H4159" i="92"/>
  <c r="H4160" i="92"/>
  <c r="H4161" i="92"/>
  <c r="H4162" i="92"/>
  <c r="H4163" i="92"/>
  <c r="H4164" i="92"/>
  <c r="H4165" i="92"/>
  <c r="H4166" i="92"/>
  <c r="H4167" i="92"/>
  <c r="H4168" i="92"/>
  <c r="H4169" i="92"/>
  <c r="H4170" i="92"/>
  <c r="H4171" i="92"/>
  <c r="H4172" i="92"/>
  <c r="H4173" i="92"/>
  <c r="H4174" i="92"/>
  <c r="H4175" i="92"/>
  <c r="H4176" i="92"/>
  <c r="H4177" i="92"/>
  <c r="H4178" i="92"/>
  <c r="H4179" i="92"/>
  <c r="H4180" i="92"/>
  <c r="H4181" i="92"/>
  <c r="H4182" i="92"/>
  <c r="H4183" i="92"/>
  <c r="H4184" i="92"/>
  <c r="H4185" i="92"/>
  <c r="H4186" i="92"/>
  <c r="H4187" i="92"/>
  <c r="H4188" i="92"/>
  <c r="H4189" i="92"/>
  <c r="H4190" i="92"/>
  <c r="H4191" i="92"/>
  <c r="H4632" i="92"/>
  <c r="H4194" i="92"/>
  <c r="H4196" i="92"/>
  <c r="H4633" i="92"/>
  <c r="H4634" i="92"/>
  <c r="H4635" i="92"/>
  <c r="H4203" i="92"/>
  <c r="H4218" i="92"/>
  <c r="H4219" i="92"/>
  <c r="H4220" i="92"/>
  <c r="H4221" i="92"/>
  <c r="H4222" i="92"/>
  <c r="H4223" i="92"/>
  <c r="H4225" i="92"/>
  <c r="H4226" i="92"/>
  <c r="H4227" i="92"/>
  <c r="H4229" i="92"/>
  <c r="H4230" i="92"/>
  <c r="H4231" i="92"/>
  <c r="H4232" i="92"/>
  <c r="H4233" i="92"/>
  <c r="H4234" i="92"/>
  <c r="H4235" i="92"/>
  <c r="H4236" i="92"/>
  <c r="H4237" i="92"/>
  <c r="H4238" i="92"/>
  <c r="H4239" i="92"/>
  <c r="H4240" i="92"/>
  <c r="H3778" i="92"/>
  <c r="H3779" i="92"/>
  <c r="H3780" i="92"/>
  <c r="H3781" i="92"/>
  <c r="H3782" i="92"/>
  <c r="H3783" i="92"/>
  <c r="H3784" i="92"/>
  <c r="H3785" i="92"/>
  <c r="H3786" i="92"/>
  <c r="H3787" i="92"/>
  <c r="H3788" i="92"/>
  <c r="H3789" i="92"/>
  <c r="H3790" i="92"/>
  <c r="H3791" i="92"/>
  <c r="H3792" i="92"/>
  <c r="H3793" i="92"/>
  <c r="H3794" i="92"/>
  <c r="H3795" i="92"/>
  <c r="H3796" i="92"/>
  <c r="H3797" i="92"/>
  <c r="H3798" i="92"/>
  <c r="H3799" i="92"/>
  <c r="H3800" i="92"/>
  <c r="H3801" i="92"/>
  <c r="H3802" i="92"/>
  <c r="H3803" i="92"/>
  <c r="H3804" i="92"/>
  <c r="H3805" i="92"/>
  <c r="H3806" i="92"/>
  <c r="H3807" i="92"/>
  <c r="H3808" i="92"/>
  <c r="H3809" i="92"/>
  <c r="H3810" i="92"/>
  <c r="H3811" i="92"/>
  <c r="H3812" i="92"/>
  <c r="H3813" i="92"/>
  <c r="H3814" i="92"/>
  <c r="H3815" i="92"/>
  <c r="H3816" i="92"/>
  <c r="H3817" i="92"/>
  <c r="H3818" i="92"/>
  <c r="H3819" i="92"/>
  <c r="H3820" i="92"/>
  <c r="H4242" i="92"/>
  <c r="H4243" i="92"/>
  <c r="H4244" i="92"/>
  <c r="H4245" i="92"/>
  <c r="H4246" i="92"/>
  <c r="H4247" i="92"/>
  <c r="H4248" i="92"/>
  <c r="H4249" i="92"/>
  <c r="H4250" i="92"/>
  <c r="H4251" i="92"/>
  <c r="H4252" i="92"/>
  <c r="H4262" i="92"/>
  <c r="H4263" i="92"/>
  <c r="H4264" i="92"/>
  <c r="H4265" i="92"/>
  <c r="H4266" i="92"/>
  <c r="H4267" i="92"/>
  <c r="H4268" i="92"/>
  <c r="H4269" i="92"/>
  <c r="H4270" i="92"/>
  <c r="H4271" i="92"/>
  <c r="H4272" i="92"/>
  <c r="H4273" i="92"/>
  <c r="H4274" i="92"/>
  <c r="H4275" i="92"/>
  <c r="H4276" i="92"/>
  <c r="H4277" i="92"/>
  <c r="H4278" i="92"/>
  <c r="H4279" i="92"/>
  <c r="H4280" i="92"/>
  <c r="H4281" i="92"/>
  <c r="H4282" i="92"/>
  <c r="H4284" i="92"/>
  <c r="H4285" i="92"/>
  <c r="H4286" i="92"/>
  <c r="H4287" i="92"/>
  <c r="H4288" i="92"/>
  <c r="H4289" i="92"/>
  <c r="H4290" i="92"/>
  <c r="H4291" i="92"/>
  <c r="H4292" i="92"/>
  <c r="H4302" i="92"/>
  <c r="H4303" i="92"/>
  <c r="H4304" i="92"/>
  <c r="H4305" i="92"/>
  <c r="H4306" i="92"/>
  <c r="H4307" i="92"/>
  <c r="H4308" i="92"/>
  <c r="H4309" i="92"/>
  <c r="H4310" i="92"/>
  <c r="H4329" i="92"/>
  <c r="H4330" i="92"/>
  <c r="H4331" i="92"/>
  <c r="H4332" i="92"/>
  <c r="H4333" i="92"/>
  <c r="H4334" i="92"/>
  <c r="H4335" i="92"/>
  <c r="H4336" i="92"/>
  <c r="H4337" i="92"/>
  <c r="H4446" i="92"/>
  <c r="H4447" i="92"/>
  <c r="H4636" i="92"/>
  <c r="H4637" i="92"/>
  <c r="H4638" i="92"/>
  <c r="H4639" i="92"/>
  <c r="H4640" i="92"/>
  <c r="H4641" i="92"/>
  <c r="H4642" i="92"/>
  <c r="H4643" i="92"/>
  <c r="H4644" i="92"/>
  <c r="H4645" i="92"/>
  <c r="H4646" i="92"/>
  <c r="H4647" i="92"/>
  <c r="H4648" i="92"/>
  <c r="H4649" i="92"/>
  <c r="H4650" i="92"/>
  <c r="H4651" i="92"/>
  <c r="H4652" i="92"/>
  <c r="H4653" i="92"/>
  <c r="H4657" i="92"/>
  <c r="H4658" i="92"/>
  <c r="H4659" i="92"/>
  <c r="H4660" i="92"/>
  <c r="H4697" i="92"/>
  <c r="H4698" i="92"/>
  <c r="H4699" i="92"/>
  <c r="H4700" i="92"/>
  <c r="H4701" i="92"/>
  <c r="H4702" i="92"/>
  <c r="H4703" i="92"/>
  <c r="H4704" i="92"/>
  <c r="H4705" i="92"/>
  <c r="H4733" i="92"/>
  <c r="H4734" i="92"/>
  <c r="H4735" i="92"/>
  <c r="H4736" i="92"/>
  <c r="H4737" i="92"/>
  <c r="H4738" i="92"/>
  <c r="H4739" i="92"/>
  <c r="H4740" i="92"/>
  <c r="H4741" i="92"/>
  <c r="H4742" i="92"/>
  <c r="H4743" i="92"/>
  <c r="H4744" i="92"/>
  <c r="H4745" i="92"/>
  <c r="H4746" i="92"/>
  <c r="H4747" i="92"/>
  <c r="H4748" i="92"/>
  <c r="H4749" i="92"/>
  <c r="H4750" i="92"/>
  <c r="H4751" i="92"/>
  <c r="H4752" i="92"/>
  <c r="H4753" i="92"/>
  <c r="H4765" i="92"/>
  <c r="H4766" i="92"/>
  <c r="H4767" i="92"/>
  <c r="H4768" i="92"/>
  <c r="H4769" i="92"/>
  <c r="H4770" i="92"/>
  <c r="H4771" i="92"/>
  <c r="H4772" i="92"/>
  <c r="H4773" i="92"/>
  <c r="H4774" i="92"/>
  <c r="H4775" i="92"/>
  <c r="H4776" i="92"/>
  <c r="H4777" i="92"/>
  <c r="H4778" i="92"/>
  <c r="H4779" i="92"/>
  <c r="H4780" i="92"/>
  <c r="H4781" i="92"/>
  <c r="H4782" i="92"/>
  <c r="H4783" i="92"/>
  <c r="H4784" i="92"/>
  <c r="H4785" i="92"/>
  <c r="H4786" i="92"/>
  <c r="H4787" i="92"/>
  <c r="H4788" i="92"/>
  <c r="H4789" i="92"/>
  <c r="H4790" i="92"/>
  <c r="H4791" i="92"/>
  <c r="H4792" i="92"/>
  <c r="H4793" i="92"/>
  <c r="H4794" i="92"/>
  <c r="H4795" i="92"/>
  <c r="H4796" i="92"/>
  <c r="H4797" i="92"/>
  <c r="H4798" i="92"/>
  <c r="H4799" i="92"/>
  <c r="H4800" i="92"/>
  <c r="H4801" i="92"/>
  <c r="H4802" i="92"/>
  <c r="H4803" i="92"/>
  <c r="H4804" i="92"/>
  <c r="H4805" i="92"/>
  <c r="H4806" i="92"/>
  <c r="H4807" i="92"/>
  <c r="H4808" i="92"/>
  <c r="H4809" i="92"/>
  <c r="H4810" i="92"/>
  <c r="H4811" i="92"/>
  <c r="H4812" i="92"/>
  <c r="H4813" i="92"/>
  <c r="H4814" i="92"/>
  <c r="H4815" i="92"/>
  <c r="H4816" i="92"/>
  <c r="H4817" i="92"/>
  <c r="H4818" i="92"/>
  <c r="H4819" i="92"/>
  <c r="H4820" i="92"/>
  <c r="H4821" i="92"/>
  <c r="H4822" i="92"/>
  <c r="H4823" i="92"/>
  <c r="H4824" i="92"/>
  <c r="H4825" i="92"/>
  <c r="H4826" i="92"/>
  <c r="H4827" i="92"/>
  <c r="H4828" i="92"/>
  <c r="H4829" i="92"/>
  <c r="H4830" i="92"/>
  <c r="H4831" i="92"/>
  <c r="H4832" i="92"/>
  <c r="H4833" i="92"/>
  <c r="H4834" i="92"/>
  <c r="H4835" i="92"/>
  <c r="H4836" i="92"/>
  <c r="H4837" i="92"/>
  <c r="H4838" i="92"/>
  <c r="H4839" i="92"/>
  <c r="H4840" i="92"/>
  <c r="H4841" i="92"/>
  <c r="H4842" i="92"/>
  <c r="H4849" i="92"/>
  <c r="H4850" i="92"/>
  <c r="H4851" i="92"/>
  <c r="H4852" i="92"/>
  <c r="H4853" i="92"/>
  <c r="H4854" i="92"/>
  <c r="H4855" i="92"/>
  <c r="H4856" i="92"/>
  <c r="H4857" i="92"/>
  <c r="H4858" i="92"/>
  <c r="H4859" i="92"/>
  <c r="H4860" i="92"/>
  <c r="H4861" i="92"/>
  <c r="H4862" i="92"/>
  <c r="H4863" i="92"/>
  <c r="H4864" i="92"/>
  <c r="H4865" i="92"/>
  <c r="H4866" i="92"/>
  <c r="H4867" i="92"/>
  <c r="H4868" i="92"/>
  <c r="H4869" i="92"/>
  <c r="H4870" i="92"/>
  <c r="H4871" i="92"/>
  <c r="H4872" i="92"/>
  <c r="H4873" i="92"/>
  <c r="H4874" i="92"/>
  <c r="H4875" i="92"/>
  <c r="H4876" i="92"/>
  <c r="H4877" i="92"/>
  <c r="H4878" i="92"/>
  <c r="H4879" i="92"/>
  <c r="H4880" i="92"/>
  <c r="H4881" i="92"/>
  <c r="H4882" i="92"/>
  <c r="H4883" i="92"/>
  <c r="H4884" i="92"/>
  <c r="H4885" i="92"/>
  <c r="H4886" i="92"/>
  <c r="H4887" i="92"/>
  <c r="H4888" i="92"/>
  <c r="H4889" i="92"/>
  <c r="H4890" i="92"/>
  <c r="H4891" i="92"/>
  <c r="H4892" i="92"/>
  <c r="H4893" i="92"/>
  <c r="H4894" i="92"/>
  <c r="H4895" i="92"/>
  <c r="H4896" i="92"/>
  <c r="H4897" i="92"/>
  <c r="H4898" i="92"/>
  <c r="H4899" i="92"/>
  <c r="H4900" i="92"/>
  <c r="H4901" i="92"/>
  <c r="H4902" i="92"/>
  <c r="H4903" i="92"/>
  <c r="H4904" i="92"/>
  <c r="H4905" i="92"/>
  <c r="H4906" i="92"/>
  <c r="H4907" i="92"/>
  <c r="H4908" i="92"/>
  <c r="H4909" i="92"/>
  <c r="H4910" i="92"/>
  <c r="H4911" i="92"/>
  <c r="H4912" i="92"/>
  <c r="H4913" i="92"/>
  <c r="H4914" i="92"/>
  <c r="H4915" i="92"/>
  <c r="H4916" i="92"/>
  <c r="H4926" i="92"/>
  <c r="H4927" i="92"/>
  <c r="H4928" i="92"/>
  <c r="H4929" i="92"/>
  <c r="H4930" i="92"/>
  <c r="H4931" i="92"/>
  <c r="H4932" i="92"/>
  <c r="H4933" i="92"/>
  <c r="H4934" i="92"/>
  <c r="H4935" i="92"/>
  <c r="H4936" i="92"/>
  <c r="H4937" i="92"/>
  <c r="H4938" i="92"/>
  <c r="H4948" i="92"/>
  <c r="H4949" i="92"/>
  <c r="H4959" i="92"/>
  <c r="H4960" i="92"/>
  <c r="H4961" i="92"/>
  <c r="H4962" i="92"/>
  <c r="H4963" i="92"/>
  <c r="H4964" i="92"/>
  <c r="H4965" i="92"/>
  <c r="H4966" i="92"/>
  <c r="H4967" i="92"/>
  <c r="H4968" i="92"/>
  <c r="H4969" i="92"/>
  <c r="H4992" i="92"/>
  <c r="H4993" i="92"/>
  <c r="H4994" i="92"/>
  <c r="H4995" i="92"/>
  <c r="H4996" i="92"/>
  <c r="H4997" i="92"/>
  <c r="H4998" i="92"/>
  <c r="H4999" i="92"/>
  <c r="H5000" i="92"/>
  <c r="H5001" i="92"/>
  <c r="H5002" i="92"/>
  <c r="H5069" i="92"/>
  <c r="H5070" i="92"/>
  <c r="H5071" i="92"/>
  <c r="H5072" i="92"/>
  <c r="H5073" i="92"/>
  <c r="H5074" i="92"/>
  <c r="H5075" i="92"/>
  <c r="H5076" i="92"/>
  <c r="H5077" i="92"/>
  <c r="H5078" i="92"/>
  <c r="H5079" i="92"/>
  <c r="H5080" i="92"/>
  <c r="H5081" i="92"/>
  <c r="H5082" i="92"/>
  <c r="H5083" i="92"/>
  <c r="H5084" i="92"/>
  <c r="H5091" i="92"/>
  <c r="H5092" i="92"/>
  <c r="H5093" i="92"/>
  <c r="H5094" i="92"/>
  <c r="H5101" i="92"/>
  <c r="H5105" i="92"/>
  <c r="H5106" i="92"/>
  <c r="H5113" i="92"/>
  <c r="H5117" i="92"/>
  <c r="H5118" i="92"/>
  <c r="H5125" i="92"/>
  <c r="H5126" i="92"/>
  <c r="H5127" i="92"/>
  <c r="H5128" i="92"/>
  <c r="H5129" i="92"/>
  <c r="H5130" i="92"/>
  <c r="H5137" i="92"/>
  <c r="H5138" i="92"/>
  <c r="H5139" i="92"/>
  <c r="H5140" i="92"/>
  <c r="H5141" i="92"/>
  <c r="H5142" i="92"/>
  <c r="H5143" i="92"/>
  <c r="H5145" i="92"/>
  <c r="H5146" i="92"/>
  <c r="H5147" i="92"/>
  <c r="H5148" i="92"/>
  <c r="H5149" i="92"/>
  <c r="H5150" i="92"/>
  <c r="H5151" i="92"/>
  <c r="H5152" i="92"/>
  <c r="H5153" i="92"/>
  <c r="H5154" i="92"/>
  <c r="H5155" i="92"/>
  <c r="H5156" i="92"/>
  <c r="H5157" i="92"/>
  <c r="H5158" i="92"/>
  <c r="H5159" i="92"/>
  <c r="H5160" i="92"/>
  <c r="H5162" i="92"/>
  <c r="H5163" i="92"/>
  <c r="H5164" i="92"/>
  <c r="H5165" i="92"/>
  <c r="H5166" i="92"/>
  <c r="H5167" i="92"/>
  <c r="H5168" i="92"/>
  <c r="H5169" i="92"/>
  <c r="H5170" i="92"/>
  <c r="H5171" i="92"/>
  <c r="H5172" i="92"/>
  <c r="H5179" i="92"/>
  <c r="H5180" i="92"/>
  <c r="H5181" i="92"/>
  <c r="H5190" i="92"/>
  <c r="H5191" i="92"/>
  <c r="H5192" i="92"/>
  <c r="H5201" i="92"/>
  <c r="H5202" i="92"/>
  <c r="H5203" i="92"/>
  <c r="H5204" i="92"/>
  <c r="H5205" i="92"/>
  <c r="H5206" i="92"/>
  <c r="H5207" i="92"/>
  <c r="H5208" i="92"/>
  <c r="H5209" i="92"/>
  <c r="H5210" i="92"/>
  <c r="H5211" i="92"/>
  <c r="H5212" i="92"/>
  <c r="H5217" i="92"/>
  <c r="H5218" i="92"/>
  <c r="H5219" i="92"/>
  <c r="H5220" i="92"/>
  <c r="H5221" i="92"/>
  <c r="H5222" i="92"/>
  <c r="H5223" i="92"/>
  <c r="H5224" i="92"/>
  <c r="H5225" i="92"/>
  <c r="H5226" i="92"/>
  <c r="H5227" i="92"/>
  <c r="H5228" i="92"/>
  <c r="H5361" i="92"/>
  <c r="H5371" i="92"/>
  <c r="H5384" i="92"/>
  <c r="H5385" i="92"/>
  <c r="H5386" i="92"/>
  <c r="H5387" i="92"/>
  <c r="H5388" i="92"/>
  <c r="H5389" i="92"/>
  <c r="H5390" i="92"/>
  <c r="H5391" i="92"/>
  <c r="H5392" i="92"/>
  <c r="H5393" i="92"/>
  <c r="H5394" i="92"/>
  <c r="H5396" i="92"/>
  <c r="H5397" i="92"/>
  <c r="H5398" i="92"/>
  <c r="H5399" i="92"/>
  <c r="H5400" i="92"/>
  <c r="H5401" i="92"/>
  <c r="H5402" i="92"/>
  <c r="H5403" i="92"/>
  <c r="H5404" i="92"/>
  <c r="H5405" i="92"/>
  <c r="H5406" i="92"/>
  <c r="H5407" i="92"/>
  <c r="H5408" i="92"/>
  <c r="H5409" i="92"/>
  <c r="H5410" i="92"/>
  <c r="H5411" i="92"/>
  <c r="H5412" i="92"/>
  <c r="H5413" i="92"/>
  <c r="H5414" i="92"/>
  <c r="H5415" i="92"/>
  <c r="H5416" i="92"/>
  <c r="H5417" i="92"/>
  <c r="H5418" i="92"/>
  <c r="H5419" i="92"/>
  <c r="H5420" i="92"/>
  <c r="H5421" i="92"/>
  <c r="H5422" i="92"/>
  <c r="H5534" i="92"/>
  <c r="H5535" i="92"/>
  <c r="H5536" i="92"/>
  <c r="H5538" i="92"/>
  <c r="H5539" i="92"/>
  <c r="H5540" i="92"/>
  <c r="H5541" i="92"/>
  <c r="H5542" i="92"/>
  <c r="H5543" i="92"/>
  <c r="H5544" i="92"/>
  <c r="H5545" i="92"/>
  <c r="H5546" i="92"/>
  <c r="H5547" i="92"/>
  <c r="H5548" i="92"/>
  <c r="H5549" i="92"/>
  <c r="H5550" i="92"/>
  <c r="H5551" i="92"/>
  <c r="H5552" i="92"/>
  <c r="H5553" i="92"/>
  <c r="H5554" i="92"/>
  <c r="H5555" i="92"/>
  <c r="H5556" i="92"/>
  <c r="H5557" i="92"/>
  <c r="H5558" i="92"/>
  <c r="H5559" i="92"/>
  <c r="H5560" i="92"/>
  <c r="H5561" i="92"/>
  <c r="H5562" i="92"/>
  <c r="H5563" i="92"/>
  <c r="H5564" i="92"/>
  <c r="H5565" i="92"/>
  <c r="H5566" i="92"/>
  <c r="H5567" i="92"/>
  <c r="H5575" i="92"/>
  <c r="H5585" i="92"/>
  <c r="H5604" i="92"/>
  <c r="H5614" i="92"/>
  <c r="H5628" i="92"/>
  <c r="H5629" i="92"/>
  <c r="H5630" i="92"/>
  <c r="H5631" i="92"/>
  <c r="H5632" i="92"/>
  <c r="H5633" i="92"/>
  <c r="H5636" i="92"/>
  <c r="H5637" i="92"/>
  <c r="H5651" i="92"/>
  <c r="H5652" i="92"/>
  <c r="H5653" i="92"/>
  <c r="H5654" i="92"/>
  <c r="H5655" i="92"/>
  <c r="H5656" i="92"/>
  <c r="H5657" i="92"/>
  <c r="H5658" i="92"/>
  <c r="H5659" i="92"/>
  <c r="H5660" i="92"/>
  <c r="H5661" i="92"/>
  <c r="H5662" i="92"/>
  <c r="H5663" i="92"/>
  <c r="H5664" i="92"/>
  <c r="H5665" i="92"/>
  <c r="H5666" i="92"/>
  <c r="H5667" i="92"/>
  <c r="H5668" i="92"/>
  <c r="H5669" i="92"/>
  <c r="H5670" i="92"/>
  <c r="H5671" i="92"/>
  <c r="H5672" i="92"/>
  <c r="H5673" i="92"/>
  <c r="H5674" i="92"/>
  <c r="H5675" i="92"/>
  <c r="H5676" i="92"/>
  <c r="H5677" i="92"/>
  <c r="H5678" i="92"/>
  <c r="H5679" i="92"/>
  <c r="H5680" i="92"/>
  <c r="H5681" i="92"/>
  <c r="H5711" i="92"/>
  <c r="H5718" i="92"/>
  <c r="H5728" i="92"/>
  <c r="H5741" i="92"/>
  <c r="H5742" i="92"/>
  <c r="H5743" i="92"/>
  <c r="H5744" i="92"/>
  <c r="H5745" i="92"/>
  <c r="H5746" i="92"/>
  <c r="H5747" i="92"/>
  <c r="H5748" i="92"/>
  <c r="H5749" i="92"/>
  <c r="H5750" i="92"/>
  <c r="H5751" i="92"/>
  <c r="H5752" i="92"/>
  <c r="H5753" i="92"/>
  <c r="H5754" i="92"/>
  <c r="H5755" i="92"/>
  <c r="H5756" i="92"/>
  <c r="H5757" i="92"/>
  <c r="H5758" i="92"/>
  <c r="H5759" i="92"/>
  <c r="H5760" i="92"/>
  <c r="H5761" i="92"/>
  <c r="H5762" i="92"/>
  <c r="H5763" i="92"/>
  <c r="H5764" i="92"/>
  <c r="H5765" i="92"/>
  <c r="H5766" i="92"/>
  <c r="H5767" i="92"/>
  <c r="H5768" i="92"/>
  <c r="H5769" i="92"/>
  <c r="H5770" i="92"/>
  <c r="H5772" i="92"/>
  <c r="H5773" i="92"/>
  <c r="H5774" i="92"/>
  <c r="H5775" i="92"/>
  <c r="H5776" i="92"/>
  <c r="H5777" i="92"/>
  <c r="H5778" i="92"/>
  <c r="H5779" i="92"/>
  <c r="H5780" i="92"/>
  <c r="H5781" i="92"/>
  <c r="H5782" i="92"/>
  <c r="H5783" i="92"/>
  <c r="H5784" i="92"/>
  <c r="H5786" i="92"/>
  <c r="H5787" i="92"/>
  <c r="H5788" i="92"/>
  <c r="H5791" i="92"/>
  <c r="H5792" i="92"/>
  <c r="H5793" i="92"/>
  <c r="H5794" i="92"/>
  <c r="H5795" i="92"/>
  <c r="H5800" i="92"/>
  <c r="H5801" i="92"/>
  <c r="H5802" i="92"/>
  <c r="H5805" i="92"/>
  <c r="H5806" i="92"/>
  <c r="H5807" i="92"/>
  <c r="H5808" i="92"/>
  <c r="H5809" i="92"/>
  <c r="H5810" i="92"/>
  <c r="H5811" i="92"/>
  <c r="H5812" i="92"/>
  <c r="H5813" i="92"/>
  <c r="H5814" i="92"/>
  <c r="H5815" i="92"/>
  <c r="H5816" i="92"/>
  <c r="H5817" i="92"/>
  <c r="H5821" i="92"/>
  <c r="H5822" i="92"/>
  <c r="H5823" i="92"/>
  <c r="H5824" i="92"/>
  <c r="H5825" i="92"/>
  <c r="H5826" i="92"/>
  <c r="H5848" i="92"/>
  <c r="H5849" i="92"/>
  <c r="H5850" i="92"/>
  <c r="H5851" i="92"/>
  <c r="H5852" i="92"/>
  <c r="H5853" i="92"/>
  <c r="H5854" i="92"/>
  <c r="H5855" i="92"/>
  <c r="H5856" i="92"/>
  <c r="H5857" i="92"/>
  <c r="H5858" i="92"/>
  <c r="H5859" i="92"/>
  <c r="H5860" i="92"/>
  <c r="H5861" i="92"/>
  <c r="H5862" i="92"/>
  <c r="H5863" i="92"/>
  <c r="H5864" i="92"/>
  <c r="H5865" i="92"/>
  <c r="H5866" i="92"/>
  <c r="H5879" i="92"/>
  <c r="H5880" i="92"/>
  <c r="H5881" i="92"/>
  <c r="H5882" i="92"/>
  <c r="H5883" i="92"/>
  <c r="H5902" i="92"/>
  <c r="H5903" i="92"/>
  <c r="H5904" i="92"/>
  <c r="H5905" i="92"/>
  <c r="H5906" i="92"/>
  <c r="H5907" i="92"/>
  <c r="H5908" i="92"/>
  <c r="H5909" i="92"/>
  <c r="H5910" i="92"/>
  <c r="H5911" i="92"/>
  <c r="H5912" i="92"/>
  <c r="H5913" i="92"/>
  <c r="H5914" i="92"/>
  <c r="H5915" i="92"/>
  <c r="H5916" i="92"/>
  <c r="H5926" i="92"/>
  <c r="H5927" i="92"/>
  <c r="H5928" i="92"/>
  <c r="H5929" i="92"/>
  <c r="H5930" i="92"/>
  <c r="H5931" i="92"/>
  <c r="H5932" i="92"/>
  <c r="H5933" i="92"/>
  <c r="H5934" i="92"/>
  <c r="H5944" i="92"/>
  <c r="H5945" i="92"/>
  <c r="H5946" i="92"/>
  <c r="H5947" i="92"/>
  <c r="H5948" i="92"/>
  <c r="H5949" i="92"/>
  <c r="H5950" i="92"/>
  <c r="H5951" i="92"/>
  <c r="H5952" i="92"/>
  <c r="H5953" i="92"/>
  <c r="H5954" i="92"/>
  <c r="H5955" i="92"/>
  <c r="H5956" i="92"/>
  <c r="H5957" i="92"/>
  <c r="H5958" i="92"/>
  <c r="H5959" i="92"/>
  <c r="H5960" i="92"/>
  <c r="H5970" i="92"/>
  <c r="H5971" i="92"/>
  <c r="H5972" i="92"/>
  <c r="H5973" i="92"/>
  <c r="H5974" i="92"/>
  <c r="H5984" i="92"/>
  <c r="H5985" i="92"/>
  <c r="H5986" i="92"/>
  <c r="H5987" i="92"/>
  <c r="H5988" i="92"/>
  <c r="H5989" i="92"/>
  <c r="H5999" i="92"/>
  <c r="H6000" i="92"/>
  <c r="H6005" i="92"/>
  <c r="H6016" i="92"/>
  <c r="H6017" i="92"/>
  <c r="H6018" i="92"/>
  <c r="H6019" i="92"/>
  <c r="H6020" i="92"/>
  <c r="H6021" i="92"/>
  <c r="H6022" i="92"/>
  <c r="H6023" i="92"/>
  <c r="H6024" i="92"/>
  <c r="H6025" i="92"/>
  <c r="H6026" i="92"/>
  <c r="H6027" i="92"/>
  <c r="H6028" i="92"/>
  <c r="H6029" i="92"/>
  <c r="H6030" i="92"/>
  <c r="H6031" i="92"/>
  <c r="H6032" i="92"/>
  <c r="H6033" i="92"/>
  <c r="H6034" i="92"/>
  <c r="H6035" i="92"/>
  <c r="H6036" i="92"/>
  <c r="H6037" i="92"/>
  <c r="H6038" i="92"/>
  <c r="H6039" i="92"/>
  <c r="H6040" i="92"/>
  <c r="H6041" i="92"/>
  <c r="H6042" i="92"/>
  <c r="H6043" i="92"/>
  <c r="H6044" i="92"/>
  <c r="H6045" i="92"/>
  <c r="H6046" i="92"/>
  <c r="H6047" i="92"/>
  <c r="H6048" i="92"/>
  <c r="H6049" i="92"/>
  <c r="H6050" i="92"/>
  <c r="H6051" i="92"/>
  <c r="H6052" i="92"/>
  <c r="H6053" i="92"/>
  <c r="H6054" i="92"/>
  <c r="H6055" i="92"/>
  <c r="H6056" i="92"/>
  <c r="H6057" i="92"/>
  <c r="H6058" i="92"/>
  <c r="H6059" i="92"/>
  <c r="H6060" i="92"/>
  <c r="H6061" i="92"/>
  <c r="H6062" i="92"/>
  <c r="H6063" i="92"/>
  <c r="H6064" i="92"/>
  <c r="H6065" i="92"/>
  <c r="H6066" i="92"/>
  <c r="H6067" i="92"/>
  <c r="H6077" i="92"/>
  <c r="H6078" i="92"/>
  <c r="H6079" i="92"/>
  <c r="H6080" i="92"/>
  <c r="H6081" i="92"/>
  <c r="H6082" i="92"/>
  <c r="H6083" i="92"/>
  <c r="H6084" i="92"/>
  <c r="H6085" i="92"/>
  <c r="H6086" i="92"/>
  <c r="H6087" i="92"/>
  <c r="H6088" i="92"/>
  <c r="H6089" i="92"/>
  <c r="H6090" i="92"/>
  <c r="H6091" i="92"/>
  <c r="H6092" i="92"/>
  <c r="H6093" i="92"/>
  <c r="H6094" i="92"/>
  <c r="H6095" i="92"/>
  <c r="H6096" i="92"/>
  <c r="H6097" i="92"/>
  <c r="H6098" i="92"/>
  <c r="H6128" i="92"/>
  <c r="H6166" i="92"/>
  <c r="H6167" i="92"/>
  <c r="H6168" i="92"/>
  <c r="H6169" i="92"/>
  <c r="H6170" i="92"/>
  <c r="H6171" i="92"/>
  <c r="H6172" i="92"/>
  <c r="H6173" i="92"/>
  <c r="H6174" i="92"/>
  <c r="H6175" i="92"/>
  <c r="H6176" i="92"/>
  <c r="H6177" i="92"/>
  <c r="H6178" i="92"/>
  <c r="H6179" i="92"/>
  <c r="H6180" i="92"/>
  <c r="H6181" i="92"/>
  <c r="H6182" i="92"/>
  <c r="H6183" i="92"/>
  <c r="H6184" i="92"/>
  <c r="H6185" i="92"/>
  <c r="H6186" i="92"/>
  <c r="H6187" i="92"/>
  <c r="H6188" i="92"/>
  <c r="H6189" i="92"/>
  <c r="H6190" i="92"/>
  <c r="H6191" i="92"/>
  <c r="H6192" i="92"/>
  <c r="H6193" i="92"/>
  <c r="H6194" i="92"/>
  <c r="H6195" i="92"/>
  <c r="H6196" i="92"/>
  <c r="H6197" i="92"/>
  <c r="H6198" i="92"/>
  <c r="H6199" i="92"/>
  <c r="H6200" i="92"/>
  <c r="H6201" i="92"/>
  <c r="H6202" i="92"/>
  <c r="H6203" i="92"/>
  <c r="H6204" i="92"/>
  <c r="H6205" i="92"/>
  <c r="H6206" i="92"/>
  <c r="H6207" i="92"/>
  <c r="H6208" i="92"/>
  <c r="H6209" i="92"/>
  <c r="H6210" i="92"/>
  <c r="H6211" i="92"/>
  <c r="H6212" i="92"/>
  <c r="H6213" i="92"/>
  <c r="H6214" i="92"/>
  <c r="H6215" i="92"/>
  <c r="H6216" i="92"/>
  <c r="H6217" i="92"/>
  <c r="H6218" i="92"/>
  <c r="H6219" i="92"/>
  <c r="H6220" i="92"/>
  <c r="H6221" i="92"/>
  <c r="H6222" i="92"/>
  <c r="H6223" i="92"/>
  <c r="H6224" i="92"/>
  <c r="H6225" i="92"/>
  <c r="H6226" i="92"/>
  <c r="H6227" i="92"/>
  <c r="H6228" i="92"/>
  <c r="H6229" i="92"/>
  <c r="H6230" i="92"/>
  <c r="H6231" i="92"/>
  <c r="H6232" i="92"/>
  <c r="H6233" i="92"/>
  <c r="H6234" i="92"/>
  <c r="H6235" i="92"/>
  <c r="H6236" i="92"/>
  <c r="H6237" i="92"/>
  <c r="H6238" i="92"/>
  <c r="H6239" i="92"/>
  <c r="H6250" i="92"/>
  <c r="H6251" i="92"/>
  <c r="H6252" i="92"/>
  <c r="H6253" i="92"/>
  <c r="H6254" i="92"/>
  <c r="H6255" i="92"/>
  <c r="H6256" i="92"/>
  <c r="H6257" i="92"/>
  <c r="H6258" i="92"/>
  <c r="H6259" i="92"/>
  <c r="H6260" i="92"/>
  <c r="H6261" i="92"/>
  <c r="H6262" i="92"/>
  <c r="H6263" i="92"/>
  <c r="H6264" i="92"/>
  <c r="H6265" i="92"/>
  <c r="H6266" i="92"/>
  <c r="H6267" i="92"/>
  <c r="H6268" i="92"/>
  <c r="H6269" i="92"/>
  <c r="H6281" i="92"/>
  <c r="H6282" i="92"/>
  <c r="H6283" i="92"/>
  <c r="H6285" i="92"/>
  <c r="H6286" i="92"/>
  <c r="H6287" i="92"/>
  <c r="H6288" i="92"/>
  <c r="H6289" i="92"/>
  <c r="H6290" i="92"/>
  <c r="H6297" i="92"/>
  <c r="H6298" i="92"/>
  <c r="H6299" i="92"/>
  <c r="H6300" i="92"/>
  <c r="H6301" i="92"/>
  <c r="H6302" i="92"/>
  <c r="H6304" i="92"/>
  <c r="H6305" i="92"/>
  <c r="H6306" i="92"/>
  <c r="H6307" i="92"/>
  <c r="H6308" i="92"/>
  <c r="H6343" i="92"/>
  <c r="H6344" i="92"/>
  <c r="H6345" i="92"/>
  <c r="H6346" i="92"/>
  <c r="H6347" i="92"/>
  <c r="H6348" i="92"/>
  <c r="H6349" i="92"/>
  <c r="H6350" i="92"/>
  <c r="H6351" i="92"/>
  <c r="H6354" i="92"/>
  <c r="H6355" i="92"/>
  <c r="H6356" i="92"/>
  <c r="H6357" i="92"/>
  <c r="H6358" i="92"/>
  <c r="H6359" i="92"/>
  <c r="H6360" i="92"/>
  <c r="H6361" i="92"/>
  <c r="H6368" i="92"/>
  <c r="H6369" i="92"/>
  <c r="H6370" i="92"/>
  <c r="H6371" i="92"/>
  <c r="H6372" i="92"/>
  <c r="H6373" i="92"/>
  <c r="H6374" i="92"/>
  <c r="H6375" i="92"/>
  <c r="H6376" i="92"/>
  <c r="H6377" i="92"/>
  <c r="H6378" i="92"/>
  <c r="H6379" i="92"/>
  <c r="H6380" i="92"/>
  <c r="H6381" i="92"/>
  <c r="H6382" i="92"/>
  <c r="H6383" i="92"/>
  <c r="H6384" i="92"/>
  <c r="H6385" i="92"/>
  <c r="H6395" i="92"/>
  <c r="H6396" i="92"/>
  <c r="H6397" i="92"/>
  <c r="H6398" i="92"/>
  <c r="H6399" i="92"/>
  <c r="H6400" i="92"/>
  <c r="H6401" i="92"/>
  <c r="H6402" i="92"/>
  <c r="H6403" i="92"/>
  <c r="H6485" i="92"/>
  <c r="H6486" i="92"/>
  <c r="H6487" i="92"/>
  <c r="H6488" i="92"/>
  <c r="H6489" i="92"/>
  <c r="H6490" i="92"/>
  <c r="H6491" i="92"/>
  <c r="H6492" i="92"/>
  <c r="H6493" i="92"/>
  <c r="H6494" i="92"/>
  <c r="H6495" i="92"/>
  <c r="H6496" i="92"/>
  <c r="H6497" i="92"/>
  <c r="H6498" i="92"/>
  <c r="H6499" i="92"/>
  <c r="H6500" i="92"/>
  <c r="H6501" i="92"/>
  <c r="H6502" i="92"/>
  <c r="H6503" i="92"/>
  <c r="H6504" i="92"/>
  <c r="H6309" i="92"/>
  <c r="H6311" i="92"/>
  <c r="H6312" i="92"/>
  <c r="H6313" i="92"/>
  <c r="H6314" i="92"/>
  <c r="H6315" i="92"/>
  <c r="H6316" i="92"/>
  <c r="H6317" i="92"/>
  <c r="H6505" i="92"/>
  <c r="H6506" i="92"/>
  <c r="H6507" i="92"/>
  <c r="H6508" i="92"/>
  <c r="H6509" i="92"/>
  <c r="H6510" i="92"/>
  <c r="H6511" i="92"/>
  <c r="H6512" i="92"/>
  <c r="H6513" i="92"/>
  <c r="H6514" i="92"/>
  <c r="H6515" i="92"/>
  <c r="H6516" i="92"/>
  <c r="H6517" i="92"/>
  <c r="H6518" i="92"/>
  <c r="H6519" i="92"/>
  <c r="H6520" i="92"/>
  <c r="H6521" i="92"/>
  <c r="H6522" i="92"/>
  <c r="H6523" i="92"/>
  <c r="H6524" i="92"/>
  <c r="H6525" i="92"/>
  <c r="H6526" i="92"/>
  <c r="H6527" i="92"/>
  <c r="H6531" i="92"/>
  <c r="H6532" i="92"/>
  <c r="H6533" i="92"/>
  <c r="H6534" i="92"/>
  <c r="H6535" i="92"/>
  <c r="H6536" i="92"/>
  <c r="H6537" i="92"/>
  <c r="H6538" i="92"/>
  <c r="H6539" i="92"/>
  <c r="H6540" i="92"/>
  <c r="H6541" i="92"/>
  <c r="H6542" i="92"/>
  <c r="H6543" i="92"/>
  <c r="H6544" i="92"/>
  <c r="H6545" i="92"/>
  <c r="H6546" i="92"/>
  <c r="H6547" i="92"/>
  <c r="H6548" i="92"/>
  <c r="H6561" i="92"/>
  <c r="H6562" i="92"/>
  <c r="H6563" i="92"/>
  <c r="H6564" i="92"/>
  <c r="H6565" i="92"/>
  <c r="H6566" i="92"/>
  <c r="H6567" i="92"/>
  <c r="H6568" i="92"/>
  <c r="H6569" i="92"/>
  <c r="H6570" i="92"/>
  <c r="H6572" i="92"/>
  <c r="H6573" i="92"/>
  <c r="H6574" i="92"/>
  <c r="H6605" i="92"/>
  <c r="H6606" i="92"/>
  <c r="H6607" i="92"/>
  <c r="H6608" i="92"/>
  <c r="H6609" i="92"/>
  <c r="H6610" i="92"/>
  <c r="H6611" i="92"/>
  <c r="H6612" i="92"/>
  <c r="H6613" i="92"/>
  <c r="H6614" i="92"/>
  <c r="H6615" i="92"/>
  <c r="H6616" i="92"/>
  <c r="H6617" i="92"/>
  <c r="H6618" i="92"/>
  <c r="H6619" i="92"/>
  <c r="H6620" i="92"/>
  <c r="H6621" i="92"/>
  <c r="H6622" i="92"/>
  <c r="H6623" i="92"/>
  <c r="H6624" i="92"/>
  <c r="H6625" i="92"/>
  <c r="H6626" i="92"/>
  <c r="H6627" i="92"/>
  <c r="H6628" i="92"/>
  <c r="H6629" i="92"/>
  <c r="H6630" i="92"/>
  <c r="H6631" i="92"/>
  <c r="H6632" i="92"/>
  <c r="H6633" i="92"/>
  <c r="H6634" i="92"/>
  <c r="H6635" i="92"/>
  <c r="H6636" i="92"/>
  <c r="H6637" i="92"/>
  <c r="H6638" i="92"/>
  <c r="H6639" i="92"/>
  <c r="H6640" i="92"/>
  <c r="H6641" i="92"/>
  <c r="H6642" i="92"/>
  <c r="H6643" i="92"/>
  <c r="H6644" i="92"/>
  <c r="H6645" i="92"/>
  <c r="H6646" i="92"/>
  <c r="H6647" i="92"/>
  <c r="H6648" i="92"/>
  <c r="H6649" i="92"/>
  <c r="H6650" i="92"/>
  <c r="H6651" i="92"/>
  <c r="H6652" i="92"/>
  <c r="H6653" i="92"/>
  <c r="H6654" i="92"/>
  <c r="H6655" i="92"/>
  <c r="H6656" i="92"/>
  <c r="H6657" i="92"/>
  <c r="H6658" i="92"/>
  <c r="H6659" i="92"/>
  <c r="H6660" i="92"/>
  <c r="H6661" i="92"/>
  <c r="H6662" i="92"/>
  <c r="H6663" i="92"/>
  <c r="H6664" i="92"/>
  <c r="H6665" i="92"/>
  <c r="H6666" i="92"/>
  <c r="H6667" i="92"/>
  <c r="H6668" i="92"/>
  <c r="H6669" i="92"/>
  <c r="H6670" i="92"/>
  <c r="H6671" i="92"/>
  <c r="H6672" i="92"/>
  <c r="H6673" i="92"/>
  <c r="H6674" i="92"/>
  <c r="H6675" i="92"/>
  <c r="H6676" i="92"/>
  <c r="H6677" i="92"/>
  <c r="H6678" i="92"/>
  <c r="H6679" i="92"/>
  <c r="H6680" i="92"/>
  <c r="H6681" i="92"/>
  <c r="H6682" i="92"/>
  <c r="H6683" i="92"/>
  <c r="H6684" i="92"/>
  <c r="H6685" i="92"/>
  <c r="H6686" i="92"/>
  <c r="H6687" i="92"/>
  <c r="H6688" i="92"/>
  <c r="H6689" i="92"/>
  <c r="H6692" i="92"/>
  <c r="H6693" i="92"/>
  <c r="H6694" i="92"/>
  <c r="H6695" i="92"/>
  <c r="H6696" i="92"/>
  <c r="H6697" i="92"/>
  <c r="H6698" i="92"/>
  <c r="H6699" i="92"/>
  <c r="H6704" i="92"/>
  <c r="H6705" i="92"/>
  <c r="H6707" i="92"/>
  <c r="H6717" i="92"/>
  <c r="H6728" i="92"/>
  <c r="H6729" i="92"/>
  <c r="H6730" i="92"/>
  <c r="H6731" i="92"/>
  <c r="H6732" i="92"/>
  <c r="H6733" i="92"/>
  <c r="H6734" i="92"/>
  <c r="H6735" i="92"/>
  <c r="H6736" i="92"/>
  <c r="H6737" i="92"/>
  <c r="H6738" i="92"/>
  <c r="H6739" i="92"/>
  <c r="H6740" i="92"/>
  <c r="H6741" i="92"/>
  <c r="H6742" i="92"/>
  <c r="H6743" i="92"/>
  <c r="H6744" i="92"/>
  <c r="H6745" i="92"/>
  <c r="H6746" i="92"/>
  <c r="H6747" i="92"/>
  <c r="H6748" i="92"/>
  <c r="H6749" i="92"/>
  <c r="H6750" i="92"/>
  <c r="H6751" i="92"/>
  <c r="H6752" i="92"/>
  <c r="H6753" i="92"/>
  <c r="H6754" i="92"/>
  <c r="H6755" i="92"/>
  <c r="H6756" i="92"/>
  <c r="H6757" i="92"/>
  <c r="H6758" i="92"/>
  <c r="H6759" i="92"/>
  <c r="H6760" i="92"/>
  <c r="H6761" i="92"/>
  <c r="H6762" i="92"/>
  <c r="H6764" i="92"/>
  <c r="H6765" i="92"/>
  <c r="H6766" i="92"/>
  <c r="H6767" i="92"/>
  <c r="H6768" i="92"/>
  <c r="H6769" i="92"/>
  <c r="H6770" i="92"/>
  <c r="H6774" i="92"/>
  <c r="H6775" i="92"/>
  <c r="H6776" i="92"/>
  <c r="H6777" i="92"/>
  <c r="H6778" i="92"/>
  <c r="H6779" i="92"/>
  <c r="H6780" i="92"/>
  <c r="H6782" i="92"/>
  <c r="H6783" i="92"/>
  <c r="H6784" i="92"/>
  <c r="H6785" i="92"/>
  <c r="H6786" i="92"/>
  <c r="H6787" i="92"/>
  <c r="H6788" i="92"/>
  <c r="H6789" i="92"/>
  <c r="H6790" i="92"/>
  <c r="H6791" i="92"/>
  <c r="H6792" i="92"/>
  <c r="H6793" i="92"/>
  <c r="H6794" i="92"/>
  <c r="H6795" i="92"/>
  <c r="H6797" i="92"/>
  <c r="H6798" i="92"/>
  <c r="H6799" i="92"/>
  <c r="H6802" i="92"/>
  <c r="H6803" i="92"/>
  <c r="H6804" i="92"/>
  <c r="H6805" i="92"/>
  <c r="H6806" i="92"/>
  <c r="H6807" i="92"/>
  <c r="H6808" i="92"/>
  <c r="H6809" i="92"/>
  <c r="H6810" i="92"/>
  <c r="H6812" i="92"/>
  <c r="H6813" i="92"/>
  <c r="H6814" i="92"/>
  <c r="H6817" i="92"/>
  <c r="H6818" i="92"/>
  <c r="H6819" i="92"/>
  <c r="H6820" i="92"/>
  <c r="H6821" i="92"/>
  <c r="H6822" i="92"/>
  <c r="H6823" i="92"/>
  <c r="H6824" i="92"/>
  <c r="H6825" i="92"/>
  <c r="H6827" i="92"/>
  <c r="H6828" i="92"/>
  <c r="H6829" i="92"/>
  <c r="H6830" i="92"/>
  <c r="H6831" i="92"/>
  <c r="H6832" i="92"/>
  <c r="H6833" i="92"/>
  <c r="H6834" i="92"/>
  <c r="H6835" i="92"/>
  <c r="H6836" i="92"/>
  <c r="H6837" i="92"/>
  <c r="H6838" i="92"/>
  <c r="H6839" i="92"/>
  <c r="H6840" i="92"/>
  <c r="H6841" i="92"/>
  <c r="H6842" i="92"/>
  <c r="H6843" i="92"/>
  <c r="H6844" i="92"/>
  <c r="H6845" i="92"/>
  <c r="H6846" i="92"/>
  <c r="H6847" i="92"/>
  <c r="H6848" i="92"/>
  <c r="H6849" i="92"/>
  <c r="H6850" i="92"/>
  <c r="H6851" i="92"/>
  <c r="H6852" i="92"/>
  <c r="H6853" i="92"/>
  <c r="H6854" i="92"/>
  <c r="H6855" i="92"/>
  <c r="H6856" i="92"/>
  <c r="H6857" i="92"/>
  <c r="H6858" i="92"/>
  <c r="H6859" i="92"/>
  <c r="H6860" i="92"/>
  <c r="H6861" i="92"/>
  <c r="H6862" i="92"/>
  <c r="H6867" i="92"/>
  <c r="H6870" i="92"/>
  <c r="H6871" i="92"/>
  <c r="H6874" i="92"/>
  <c r="H6875" i="92"/>
  <c r="H6877" i="92"/>
  <c r="H6879" i="92"/>
  <c r="H6880" i="92"/>
  <c r="H6885" i="92"/>
  <c r="H6887" i="92"/>
  <c r="H6888" i="92"/>
  <c r="H6889" i="92"/>
  <c r="H6890" i="92"/>
  <c r="H6891" i="92"/>
  <c r="H6893" i="92"/>
  <c r="H6894" i="92"/>
  <c r="H6896" i="92"/>
  <c r="H6897" i="92"/>
  <c r="H6898" i="92"/>
  <c r="H6901" i="92"/>
  <c r="H6909" i="92"/>
  <c r="H6910" i="92"/>
  <c r="H6911" i="92"/>
  <c r="H6912" i="92"/>
  <c r="H6913" i="92"/>
  <c r="H6914" i="92"/>
  <c r="H6915" i="92"/>
  <c r="H6916" i="92"/>
  <c r="H6917" i="92"/>
  <c r="H6918" i="92"/>
  <c r="H6919" i="92"/>
  <c r="H6920" i="92"/>
  <c r="H6921" i="92"/>
  <c r="H6922" i="92"/>
  <c r="H6923" i="92"/>
  <c r="H6924" i="92"/>
  <c r="H6925" i="92"/>
  <c r="H6926" i="92"/>
  <c r="H6927" i="92"/>
  <c r="H6928" i="92"/>
  <c r="H6929" i="92"/>
  <c r="H6930" i="92"/>
  <c r="H6931" i="92"/>
  <c r="H6937" i="92"/>
  <c r="H6938" i="92"/>
  <c r="H6939" i="92"/>
  <c r="H6940" i="92"/>
  <c r="H6941" i="92"/>
  <c r="H6942" i="92"/>
  <c r="H6943" i="92"/>
  <c r="H6944" i="92"/>
  <c r="H6945" i="92"/>
  <c r="H6946" i="92"/>
  <c r="H6947" i="92"/>
  <c r="H6948" i="92"/>
  <c r="H6949" i="92"/>
  <c r="H6950" i="92"/>
  <c r="H6951" i="92"/>
  <c r="H6952" i="92"/>
  <c r="H6953" i="92"/>
  <c r="H6954" i="92"/>
  <c r="H6955" i="92"/>
  <c r="H6956" i="92"/>
  <c r="H6957" i="92"/>
  <c r="H6958" i="92"/>
  <c r="H6959" i="92"/>
  <c r="H6960" i="92"/>
  <c r="H6961" i="92"/>
  <c r="H6962" i="92"/>
  <c r="H6963" i="92"/>
  <c r="H6964" i="92"/>
  <c r="H6965" i="92"/>
  <c r="H6966" i="92"/>
  <c r="H6967" i="92"/>
  <c r="H6968" i="92"/>
  <c r="H6969" i="92"/>
  <c r="H6970" i="92"/>
  <c r="H6971" i="92"/>
  <c r="H6972" i="92"/>
  <c r="H6973" i="92"/>
  <c r="H6974" i="92"/>
  <c r="H6975" i="92"/>
  <c r="H6976" i="92"/>
  <c r="H6977" i="92"/>
  <c r="H6978" i="92"/>
  <c r="H6979" i="92"/>
  <c r="H6980" i="92"/>
  <c r="H6981" i="92"/>
  <c r="H6982" i="92"/>
  <c r="H6983" i="92"/>
  <c r="H6984" i="92"/>
  <c r="H6985" i="92"/>
  <c r="H6986" i="92"/>
  <c r="H6987" i="92"/>
  <c r="H6988" i="92"/>
  <c r="H6989" i="92"/>
  <c r="H6990" i="92"/>
  <c r="H6991" i="92"/>
  <c r="H6992" i="92"/>
  <c r="H6993" i="92"/>
  <c r="H6994" i="92"/>
  <c r="H6995" i="92"/>
  <c r="H6996" i="92"/>
  <c r="H6997" i="92"/>
  <c r="H6998" i="92"/>
  <c r="H6999" i="92"/>
  <c r="H7000" i="92"/>
  <c r="H7001" i="92"/>
  <c r="H7002" i="92"/>
  <c r="H7003" i="92"/>
  <c r="H7004" i="92"/>
  <c r="H7005" i="92"/>
  <c r="H7006" i="92"/>
  <c r="H7008" i="92"/>
  <c r="H7009" i="92"/>
  <c r="H7010" i="92"/>
  <c r="H7011" i="92"/>
  <c r="H7012" i="92"/>
  <c r="H7013" i="92"/>
  <c r="H7014" i="92"/>
  <c r="H7015" i="92"/>
  <c r="H7016" i="92"/>
  <c r="H7017" i="92"/>
  <c r="H7018" i="92"/>
  <c r="H7019" i="92"/>
  <c r="H7020" i="92"/>
  <c r="H7021" i="92"/>
  <c r="H7022" i="92"/>
  <c r="H7023" i="92"/>
  <c r="H7024" i="92"/>
  <c r="H7025" i="92"/>
  <c r="H7026" i="92"/>
  <c r="H7027" i="92"/>
  <c r="H7028" i="92"/>
  <c r="H7029" i="92"/>
  <c r="H7030" i="92"/>
  <c r="H7031" i="92"/>
  <c r="H7032" i="92"/>
  <c r="H7033" i="92"/>
  <c r="H7034" i="92"/>
  <c r="H7035" i="92"/>
  <c r="H7036" i="92"/>
  <c r="H7037" i="92"/>
  <c r="H7038" i="92"/>
  <c r="H7039" i="92"/>
  <c r="H7040" i="92"/>
  <c r="H7041" i="92"/>
  <c r="H7042" i="92"/>
  <c r="H7043" i="92"/>
  <c r="H7044" i="92"/>
  <c r="H7045" i="92"/>
  <c r="H7046" i="92"/>
  <c r="H7047" i="92"/>
  <c r="H7048" i="92"/>
  <c r="H7049" i="92"/>
  <c r="H7050" i="92"/>
  <c r="H7051" i="92"/>
  <c r="H7052" i="92"/>
  <c r="H7053" i="92"/>
  <c r="H7054" i="92"/>
  <c r="H7055" i="92"/>
  <c r="H7056" i="92"/>
  <c r="H7057" i="92"/>
  <c r="H7058" i="92"/>
  <c r="H7059" i="92"/>
  <c r="H7060" i="92"/>
  <c r="H7061" i="92"/>
  <c r="H7062" i="92"/>
  <c r="H7063" i="92"/>
  <c r="H7064" i="92"/>
  <c r="H7066" i="92"/>
  <c r="H7071" i="92"/>
  <c r="H7072" i="92"/>
  <c r="H7073" i="92"/>
  <c r="H7074" i="92"/>
  <c r="H7075" i="92"/>
  <c r="H7076" i="92"/>
  <c r="H7078" i="92"/>
  <c r="H7079" i="92"/>
  <c r="H7080" i="92"/>
  <c r="H7081" i="92"/>
  <c r="H7082" i="92"/>
  <c r="H7083" i="92"/>
  <c r="H7084" i="92"/>
  <c r="H7085" i="92"/>
  <c r="H7086" i="92"/>
  <c r="H7087" i="92"/>
  <c r="H7088" i="92"/>
  <c r="H7089" i="92"/>
  <c r="H7090" i="92"/>
  <c r="H7091" i="92"/>
  <c r="H7093" i="92"/>
  <c r="H7095" i="92"/>
  <c r="H7103" i="92"/>
  <c r="H7104" i="92"/>
  <c r="H7105" i="92"/>
  <c r="H7106" i="92"/>
  <c r="H7125" i="92"/>
  <c r="H7126" i="92"/>
  <c r="H7133" i="92"/>
  <c r="H7134" i="92"/>
  <c r="H7135" i="92"/>
  <c r="H7136" i="92"/>
  <c r="H7152" i="92"/>
  <c r="H7153" i="92"/>
  <c r="H7157" i="92"/>
  <c r="H7158" i="92"/>
  <c r="H7159" i="92"/>
  <c r="H7160" i="92"/>
  <c r="H7161" i="92"/>
  <c r="H7162" i="92"/>
  <c r="H7163" i="92"/>
  <c r="H7164" i="92"/>
  <c r="H7165" i="92"/>
  <c r="H7166" i="92"/>
  <c r="H7167" i="92"/>
  <c r="H7168" i="92"/>
  <c r="H7169" i="92"/>
  <c r="H7170" i="92"/>
  <c r="H7171" i="92"/>
  <c r="H7172" i="92"/>
  <c r="H7173" i="92"/>
  <c r="H7174" i="92"/>
  <c r="H7175" i="92"/>
  <c r="H7176" i="92"/>
  <c r="H7177" i="92"/>
  <c r="H7178" i="92"/>
  <c r="H7179" i="92"/>
  <c r="H7180" i="92"/>
  <c r="H7181" i="92"/>
  <c r="H7182" i="92"/>
  <c r="H7183" i="92"/>
  <c r="H7184" i="92"/>
  <c r="H7185" i="92"/>
  <c r="H7186" i="92"/>
  <c r="H7187" i="92"/>
  <c r="H7188" i="92"/>
  <c r="H7189" i="92"/>
  <c r="H7190" i="92"/>
  <c r="H7191" i="92"/>
  <c r="H7192" i="92"/>
  <c r="H7193" i="92"/>
  <c r="H7194" i="92"/>
  <c r="H7195" i="92"/>
  <c r="H7196" i="92"/>
  <c r="H7197" i="92"/>
  <c r="H7198" i="92"/>
  <c r="H7199" i="92"/>
  <c r="H7200" i="92"/>
  <c r="H7201" i="92"/>
  <c r="H7202" i="92"/>
  <c r="H7203" i="92"/>
  <c r="H7204" i="92"/>
  <c r="H7205" i="92"/>
  <c r="H7206" i="92"/>
  <c r="H7207" i="92"/>
  <c r="H7208" i="92"/>
  <c r="H7209" i="92"/>
  <c r="H7210" i="92"/>
  <c r="H7211" i="92"/>
  <c r="H7212" i="92"/>
  <c r="H7213" i="92"/>
  <c r="H7215" i="92"/>
  <c r="H7216" i="92"/>
  <c r="H7217" i="92"/>
  <c r="H7218" i="92"/>
  <c r="H7219" i="92"/>
  <c r="H7220" i="92"/>
  <c r="H7221" i="92"/>
  <c r="H7222" i="92"/>
  <c r="H7223" i="92"/>
  <c r="H7224" i="92"/>
  <c r="H7225" i="92"/>
  <c r="H7226" i="92"/>
  <c r="H7227" i="92"/>
  <c r="H7228" i="92"/>
  <c r="H7229" i="92"/>
  <c r="H7231" i="92"/>
  <c r="H7232" i="92"/>
  <c r="H7233" i="92"/>
  <c r="H7234" i="92"/>
  <c r="H7235" i="92"/>
  <c r="H7236" i="92"/>
  <c r="H7238" i="92"/>
  <c r="H7239" i="92"/>
  <c r="H7240" i="92"/>
  <c r="H7242" i="92"/>
  <c r="H7246" i="92"/>
  <c r="H7247" i="92"/>
  <c r="H7249" i="92"/>
  <c r="H7250" i="92"/>
  <c r="H7251" i="92"/>
  <c r="H7252" i="92"/>
  <c r="H7253" i="92"/>
  <c r="H7254" i="92"/>
  <c r="H7255" i="92"/>
  <c r="H7256" i="92"/>
  <c r="H7257" i="92"/>
  <c r="H7260" i="92"/>
  <c r="H7262" i="92"/>
  <c r="H7263" i="92"/>
  <c r="H7264" i="92"/>
  <c r="H7265" i="92"/>
  <c r="H7266" i="92"/>
  <c r="H7267" i="92"/>
  <c r="H7268" i="92"/>
  <c r="H7269" i="92"/>
  <c r="H7270" i="92"/>
  <c r="H7271" i="92"/>
  <c r="H7272" i="92"/>
  <c r="H7273" i="92"/>
  <c r="H7274" i="92"/>
  <c r="H7275" i="92"/>
  <c r="H7276" i="92"/>
  <c r="H7277" i="92"/>
  <c r="H7278" i="92"/>
  <c r="H7279" i="92"/>
  <c r="H7280" i="92"/>
  <c r="H7281" i="92"/>
  <c r="H7282" i="92"/>
  <c r="H7283" i="92"/>
  <c r="H7284" i="92"/>
  <c r="H7285" i="92"/>
  <c r="H7286" i="92"/>
  <c r="H7287" i="92"/>
  <c r="H7288" i="92"/>
  <c r="H7289" i="92"/>
  <c r="H7290" i="92"/>
  <c r="H7291" i="92"/>
  <c r="H7292" i="92"/>
  <c r="H7293" i="92"/>
  <c r="H7294" i="92"/>
  <c r="H7295" i="92"/>
  <c r="H7296" i="92"/>
  <c r="H7297" i="92"/>
  <c r="H7298" i="92"/>
  <c r="H7299" i="92"/>
  <c r="H7300" i="92"/>
  <c r="H7301" i="92"/>
  <c r="H7302" i="92"/>
  <c r="H7303" i="92"/>
  <c r="H7304" i="92"/>
  <c r="H7305" i="92"/>
  <c r="H7306" i="92"/>
  <c r="H7307" i="92"/>
  <c r="H7308" i="92"/>
  <c r="H7309" i="92"/>
  <c r="H7310" i="92"/>
  <c r="H7311" i="92"/>
  <c r="H7312" i="92"/>
  <c r="H7313" i="92"/>
  <c r="H7314" i="92"/>
  <c r="H7315" i="92"/>
  <c r="H7316" i="92"/>
  <c r="H7317" i="92"/>
  <c r="H7318" i="92"/>
  <c r="H7319" i="92"/>
  <c r="H7320" i="92"/>
  <c r="H7321" i="92"/>
  <c r="H7322" i="92"/>
  <c r="H7323" i="92"/>
  <c r="H7324" i="92"/>
  <c r="H7325" i="92"/>
  <c r="H7328" i="92"/>
  <c r="H7329" i="92"/>
  <c r="H7330" i="92"/>
  <c r="H7331" i="92"/>
  <c r="H7332" i="92"/>
  <c r="H7333" i="92"/>
  <c r="H7334" i="92"/>
  <c r="H7335" i="92"/>
  <c r="H7336" i="92"/>
  <c r="H7337" i="92"/>
  <c r="H7338" i="92"/>
  <c r="H7339" i="92"/>
  <c r="H7340" i="92"/>
  <c r="H7341" i="92"/>
  <c r="H7342" i="92"/>
  <c r="H7343" i="92"/>
  <c r="H7344" i="92"/>
  <c r="H7345" i="92"/>
  <c r="H7347" i="92"/>
  <c r="H7350" i="92"/>
  <c r="H7353" i="92"/>
  <c r="H7354" i="92"/>
  <c r="H7360" i="92"/>
  <c r="H7361" i="92"/>
  <c r="H7362" i="92"/>
  <c r="H7364" i="92"/>
  <c r="H7366" i="92"/>
  <c r="H7367" i="92"/>
  <c r="H7368" i="92"/>
  <c r="H7369" i="92"/>
  <c r="H7370" i="92"/>
  <c r="H7371" i="92"/>
  <c r="H7373" i="92"/>
  <c r="H7374" i="92"/>
  <c r="H7375" i="92"/>
  <c r="H7376" i="92"/>
  <c r="H7377" i="92"/>
  <c r="H7379" i="92"/>
  <c r="H7380" i="92"/>
  <c r="H7381" i="92"/>
  <c r="H7382" i="92"/>
  <c r="H7383" i="92"/>
  <c r="H7384" i="92"/>
  <c r="H7385" i="92"/>
  <c r="H7386" i="92"/>
  <c r="H7390" i="92"/>
  <c r="H7392" i="92"/>
  <c r="H7393" i="92"/>
  <c r="H7394" i="92"/>
  <c r="H7400" i="92"/>
  <c r="H7401" i="92"/>
  <c r="H7402" i="92"/>
  <c r="H7403" i="92"/>
  <c r="H7404" i="92"/>
  <c r="H7405" i="92"/>
  <c r="H7406" i="92"/>
  <c r="H7407" i="92"/>
  <c r="H7410" i="92"/>
  <c r="H7411" i="92"/>
  <c r="H7412" i="92"/>
  <c r="H7413" i="92"/>
  <c r="H7414" i="92"/>
  <c r="H7415" i="92"/>
  <c r="H7416" i="92"/>
  <c r="H7417" i="92"/>
  <c r="H7418" i="92"/>
  <c r="H7419" i="92"/>
  <c r="H7424" i="92"/>
  <c r="H7430" i="92"/>
  <c r="H7431" i="92"/>
  <c r="H7432" i="92"/>
  <c r="H7433" i="92"/>
  <c r="H7434" i="92"/>
  <c r="H7435" i="92"/>
  <c r="H7436" i="92"/>
  <c r="H7437" i="92"/>
  <c r="H7438" i="92"/>
  <c r="H7439" i="92"/>
  <c r="H7440" i="92"/>
  <c r="H7441" i="92"/>
  <c r="H7444" i="92"/>
  <c r="H7445" i="92"/>
  <c r="H7446" i="92"/>
  <c r="H7447" i="92"/>
  <c r="H7448" i="92"/>
  <c r="H7449" i="92"/>
  <c r="H7450" i="92"/>
  <c r="H7451" i="92"/>
  <c r="H7452" i="92"/>
  <c r="H7453" i="92"/>
  <c r="H7457" i="92"/>
  <c r="H7458" i="92"/>
  <c r="H7459" i="92"/>
  <c r="H7460" i="92"/>
  <c r="H7461" i="92"/>
  <c r="H7474" i="92"/>
  <c r="H7476" i="92"/>
  <c r="H7479" i="92"/>
  <c r="H7480" i="92"/>
  <c r="H7482" i="92"/>
  <c r="H7495" i="92"/>
  <c r="H7497" i="92"/>
  <c r="H7498" i="92"/>
  <c r="H7499" i="92"/>
  <c r="H7500" i="92"/>
  <c r="H7501" i="92"/>
  <c r="H7502" i="92"/>
  <c r="H7503" i="92"/>
  <c r="H7507" i="92"/>
  <c r="H7516" i="92"/>
  <c r="H7517" i="92"/>
  <c r="H7518" i="92"/>
  <c r="H7519" i="92"/>
  <c r="H7520" i="92"/>
  <c r="H7521" i="92"/>
  <c r="H7522" i="92"/>
  <c r="H7523" i="92"/>
  <c r="H7524" i="92"/>
  <c r="H7525" i="92"/>
  <c r="H7526" i="92"/>
  <c r="H7527" i="92"/>
  <c r="H7528" i="92"/>
  <c r="H7529" i="92"/>
  <c r="H7530" i="92"/>
  <c r="H7531" i="92"/>
  <c r="H7532" i="92"/>
  <c r="H7533" i="92"/>
  <c r="H7534" i="92"/>
  <c r="H7535" i="92"/>
  <c r="H7536" i="92"/>
  <c r="H7567" i="92"/>
  <c r="H7568" i="92"/>
  <c r="H7569" i="92"/>
  <c r="H7570" i="92"/>
  <c r="H7571" i="92"/>
  <c r="H7572" i="92"/>
  <c r="H7573" i="92"/>
  <c r="H7574" i="92"/>
  <c r="H7575" i="92"/>
  <c r="H7577" i="92"/>
  <c r="H7578" i="92"/>
  <c r="H7579" i="92"/>
  <c r="H7586" i="92"/>
  <c r="H7587" i="92"/>
  <c r="H7588" i="92"/>
  <c r="H7589" i="92"/>
  <c r="H7590" i="92"/>
  <c r="H7591" i="92"/>
  <c r="H7592" i="92"/>
  <c r="H7593" i="92"/>
  <c r="H7594" i="92"/>
  <c r="H7595" i="92"/>
  <c r="H7596" i="92"/>
  <c r="H7598" i="92"/>
  <c r="H7599" i="92"/>
  <c r="H7600" i="92"/>
  <c r="H7601" i="92"/>
  <c r="H7602" i="92"/>
  <c r="H7603" i="92"/>
  <c r="H7604" i="92"/>
  <c r="H7605" i="92"/>
  <c r="H7606" i="92"/>
  <c r="H7607" i="92"/>
  <c r="H7608" i="92"/>
  <c r="H7713" i="92"/>
  <c r="H7714" i="92"/>
  <c r="H7715" i="92"/>
  <c r="H7716" i="92"/>
  <c r="H7717" i="92"/>
  <c r="H7718" i="92"/>
  <c r="H7719" i="92"/>
  <c r="H7720" i="92"/>
  <c r="H7610" i="92"/>
  <c r="H7611" i="92"/>
  <c r="H7612" i="92"/>
  <c r="H7618" i="92"/>
  <c r="H7619" i="92"/>
  <c r="H7620" i="92"/>
  <c r="H7621" i="92"/>
  <c r="H7622" i="92"/>
  <c r="H7623" i="92"/>
  <c r="H7624" i="92"/>
  <c r="H7625" i="92"/>
  <c r="H7627" i="92"/>
  <c r="H7629" i="92"/>
  <c r="H7630" i="92"/>
  <c r="H7631" i="92"/>
  <c r="H7632" i="92"/>
  <c r="H7633" i="92"/>
  <c r="H7634" i="92"/>
  <c r="H7635" i="92"/>
  <c r="H7636" i="92"/>
  <c r="H7637" i="92"/>
  <c r="H7638" i="92"/>
  <c r="H7639" i="92"/>
  <c r="H7640" i="92"/>
  <c r="H7641" i="92"/>
  <c r="H7642" i="92"/>
  <c r="H7643" i="92"/>
  <c r="H7644" i="92"/>
  <c r="H7645" i="92"/>
  <c r="H7646" i="92"/>
  <c r="H7647" i="92"/>
  <c r="H7648" i="92"/>
  <c r="H7649" i="92"/>
  <c r="H7650" i="92"/>
  <c r="H7651" i="92"/>
  <c r="H7652" i="92"/>
  <c r="H7653" i="92"/>
  <c r="H7654" i="92"/>
  <c r="H7655" i="92"/>
  <c r="H7656" i="92"/>
  <c r="H7657" i="92"/>
  <c r="H7658" i="92"/>
  <c r="H7659" i="92"/>
  <c r="H7660" i="92"/>
  <c r="H7661" i="92"/>
  <c r="H7662" i="92"/>
  <c r="H7663" i="92"/>
  <c r="H7664" i="92"/>
  <c r="H7665" i="92"/>
  <c r="H7666" i="92"/>
  <c r="H7667" i="92"/>
  <c r="H7668" i="92"/>
  <c r="H7669" i="92"/>
  <c r="H7670" i="92"/>
  <c r="H7671" i="92"/>
  <c r="H7672" i="92"/>
  <c r="H7673" i="92"/>
  <c r="H7674" i="92"/>
  <c r="H7675" i="92"/>
  <c r="H7676" i="92"/>
  <c r="H7677" i="92"/>
  <c r="H7678" i="92"/>
  <c r="H7679" i="92"/>
  <c r="H7680" i="92"/>
  <c r="H7681" i="92"/>
  <c r="H7682" i="92"/>
  <c r="H7683" i="92"/>
  <c r="H7684" i="92"/>
  <c r="H7685" i="92"/>
  <c r="H7686" i="92"/>
  <c r="H7687" i="92"/>
  <c r="H7688" i="92"/>
  <c r="H7689" i="92"/>
  <c r="H7690" i="92"/>
  <c r="H7691" i="92"/>
  <c r="H7692" i="92"/>
  <c r="H7693" i="92"/>
  <c r="H7694" i="92"/>
  <c r="H7695" i="92"/>
  <c r="H7696" i="92"/>
  <c r="H7697" i="92"/>
  <c r="H7698" i="92"/>
  <c r="H7700" i="92"/>
  <c r="H7701" i="92"/>
  <c r="H7702" i="92"/>
  <c r="H7703" i="92"/>
  <c r="H7704" i="92"/>
  <c r="H7712" i="92"/>
  <c r="H7721" i="92"/>
  <c r="H7722" i="92"/>
  <c r="H7723" i="92"/>
  <c r="H7724" i="92"/>
  <c r="H7725" i="92"/>
  <c r="H7726" i="92"/>
  <c r="H7727" i="92"/>
  <c r="H7728" i="92"/>
  <c r="H7729" i="92"/>
  <c r="H7730" i="92"/>
  <c r="H7731" i="92"/>
  <c r="H7732" i="92"/>
  <c r="H7733" i="92"/>
  <c r="H7734" i="92"/>
  <c r="H7735" i="92"/>
  <c r="H7736" i="92"/>
  <c r="H7737" i="92"/>
  <c r="H7738" i="92"/>
  <c r="H7739" i="92"/>
  <c r="H7740" i="92"/>
  <c r="H7741" i="92"/>
  <c r="H7742" i="92"/>
  <c r="H7743" i="92"/>
  <c r="H7744" i="92"/>
  <c r="H7745" i="92"/>
  <c r="H7746" i="92"/>
  <c r="H7747" i="92"/>
  <c r="H7748" i="92"/>
  <c r="H7749" i="92"/>
  <c r="H7750" i="92"/>
  <c r="H7751" i="92"/>
  <c r="H7752" i="92"/>
  <c r="H7753" i="92"/>
  <c r="H7754" i="92"/>
  <c r="H7755" i="92"/>
  <c r="H7756" i="92"/>
  <c r="H7757" i="92"/>
  <c r="H7758" i="92"/>
  <c r="H7759" i="92"/>
  <c r="H7760" i="92"/>
  <c r="H7761" i="92"/>
  <c r="H7776" i="92"/>
  <c r="H7777" i="92"/>
  <c r="H7778" i="92"/>
  <c r="H7779" i="92"/>
  <c r="H7780" i="92"/>
  <c r="H7781" i="92"/>
  <c r="H7782" i="92"/>
  <c r="H7783" i="92"/>
  <c r="H7791" i="92"/>
  <c r="H7794" i="92"/>
  <c r="H7795" i="92"/>
  <c r="H7798" i="92"/>
  <c r="H7799" i="92"/>
  <c r="H7800" i="92"/>
  <c r="H7801" i="92"/>
  <c r="H7802" i="92"/>
  <c r="H7803" i="92"/>
  <c r="H7804" i="92"/>
  <c r="H7805" i="92"/>
  <c r="H7807" i="92"/>
  <c r="H7808" i="92"/>
  <c r="H7812" i="92"/>
  <c r="H7813" i="92"/>
  <c r="H7815" i="92"/>
  <c r="H7816" i="92"/>
  <c r="H7844" i="92"/>
  <c r="H7845" i="92"/>
  <c r="H7846" i="92"/>
  <c r="H7847" i="92"/>
  <c r="H7848" i="92"/>
  <c r="H7817" i="92"/>
  <c r="H7818" i="92"/>
  <c r="H7819" i="92"/>
  <c r="H7820" i="92"/>
  <c r="H7821" i="92"/>
  <c r="H7822" i="92"/>
  <c r="H7823" i="92"/>
  <c r="H7824" i="92"/>
  <c r="H7825" i="92"/>
  <c r="H7826" i="92"/>
  <c r="H7827" i="92"/>
  <c r="H7828" i="92"/>
  <c r="H7829" i="92"/>
  <c r="H7830" i="92"/>
  <c r="H7831" i="92"/>
  <c r="H7832" i="92"/>
  <c r="H7833" i="92"/>
  <c r="H7834" i="92"/>
  <c r="H7835" i="92"/>
  <c r="H7836" i="92"/>
  <c r="H7837" i="92"/>
  <c r="H7838" i="92"/>
  <c r="H7839" i="92"/>
  <c r="H7840" i="92"/>
  <c r="H7841" i="92"/>
  <c r="H7842" i="92"/>
  <c r="H7843" i="92"/>
  <c r="H7851" i="92"/>
  <c r="H7852" i="92"/>
  <c r="H7853" i="92"/>
  <c r="H7858" i="92"/>
  <c r="H7859" i="92"/>
  <c r="H7864" i="92"/>
  <c r="H7871" i="92"/>
  <c r="H7872" i="92"/>
  <c r="H7875" i="92"/>
  <c r="H7876" i="92"/>
  <c r="H7877" i="92"/>
  <c r="H7878" i="92"/>
  <c r="H7879" i="92"/>
  <c r="H7880" i="92"/>
  <c r="H7881" i="92"/>
  <c r="H7887" i="92"/>
  <c r="H7888" i="92"/>
  <c r="H7890" i="92"/>
  <c r="H7891" i="92"/>
  <c r="H7892" i="92"/>
  <c r="H7893" i="92"/>
  <c r="H7894" i="92"/>
  <c r="H7895" i="92"/>
  <c r="H7896" i="92"/>
  <c r="H7897" i="92"/>
  <c r="H7898" i="92"/>
  <c r="H7899" i="92"/>
  <c r="H7900" i="92"/>
  <c r="H7901" i="92"/>
  <c r="H7902" i="92"/>
  <c r="H7903" i="92"/>
  <c r="H7904" i="92"/>
  <c r="H7905" i="92"/>
  <c r="H7906" i="92"/>
  <c r="H7907" i="92"/>
  <c r="H7908" i="92"/>
  <c r="H7909" i="92"/>
  <c r="H7910" i="92"/>
  <c r="H7911" i="92"/>
  <c r="H7912" i="92"/>
  <c r="H7913" i="92"/>
  <c r="H7914" i="92"/>
  <c r="H7915" i="92"/>
  <c r="H7916" i="92"/>
  <c r="H7917" i="92"/>
  <c r="H7918" i="92"/>
  <c r="H7919" i="92"/>
  <c r="H7920" i="92"/>
  <c r="H7921" i="92"/>
  <c r="H7922" i="92"/>
  <c r="H7943" i="92"/>
  <c r="H7944" i="92"/>
  <c r="H7945" i="92"/>
  <c r="H7946" i="92"/>
  <c r="H7951" i="92"/>
  <c r="H7952" i="92"/>
  <c r="H7953" i="92"/>
  <c r="H7954" i="92"/>
  <c r="H7955" i="92"/>
  <c r="H7956" i="92"/>
  <c r="H7957" i="92"/>
  <c r="H7958" i="92"/>
  <c r="H7959" i="92"/>
  <c r="H7960" i="92"/>
  <c r="H7961" i="92"/>
  <c r="H7962" i="92"/>
  <c r="H7963" i="92"/>
  <c r="H7964" i="92"/>
  <c r="H7965" i="92"/>
  <c r="H7966" i="92"/>
  <c r="H7967" i="92"/>
  <c r="H7968" i="92"/>
  <c r="H7969" i="92"/>
  <c r="H7970" i="92"/>
  <c r="H7981" i="92"/>
  <c r="H7982" i="92"/>
  <c r="H8002" i="92"/>
  <c r="H8003" i="92"/>
  <c r="H8035" i="92"/>
  <c r="H8036" i="92"/>
  <c r="H8037" i="92"/>
  <c r="H8038" i="92"/>
  <c r="H8039" i="92"/>
  <c r="H8040" i="92"/>
  <c r="H8041" i="92"/>
  <c r="H8042" i="92"/>
  <c r="H8043" i="92"/>
  <c r="H8044" i="92"/>
  <c r="H8045" i="92"/>
  <c r="H8046" i="92"/>
  <c r="H8048" i="92"/>
  <c r="H8049" i="92"/>
  <c r="H8050" i="92"/>
  <c r="H8051" i="92"/>
  <c r="H8052" i="92"/>
  <c r="H8053" i="92"/>
  <c r="H8054" i="92"/>
  <c r="H8055" i="92"/>
  <c r="H8056" i="92"/>
  <c r="H8057" i="92"/>
  <c r="H8059" i="92"/>
  <c r="H8060" i="92"/>
  <c r="H8061" i="92"/>
  <c r="H8062" i="92"/>
  <c r="H8063" i="92"/>
  <c r="H8064" i="92"/>
  <c r="H8065" i="92"/>
  <c r="H8066" i="92"/>
  <c r="H8067" i="92"/>
  <c r="H8068" i="92"/>
  <c r="H8069" i="92"/>
  <c r="H8075" i="92"/>
  <c r="H8076" i="92"/>
  <c r="H8077" i="92"/>
  <c r="H8078" i="92"/>
  <c r="H8079" i="92"/>
  <c r="H8080" i="92"/>
  <c r="H8081" i="92"/>
  <c r="H8082" i="92"/>
  <c r="H8083" i="92"/>
  <c r="H8085" i="92"/>
  <c r="H8086" i="92"/>
  <c r="H8087" i="92"/>
  <c r="H8088" i="92"/>
  <c r="H8089" i="92"/>
  <c r="H8094" i="92"/>
  <c r="H8111" i="92"/>
  <c r="H8123" i="92"/>
  <c r="H8124" i="92"/>
  <c r="H8125" i="92"/>
  <c r="H8137" i="92"/>
  <c r="H8138" i="92"/>
  <c r="H8139" i="92"/>
  <c r="H8149" i="92"/>
  <c r="H8150" i="92"/>
  <c r="H8151" i="92"/>
  <c r="H8152" i="92"/>
  <c r="H8153" i="92"/>
  <c r="H8154" i="92"/>
  <c r="H8171" i="92"/>
  <c r="H8172" i="92"/>
  <c r="H8176" i="92"/>
  <c r="H8177" i="92"/>
  <c r="H8178" i="92"/>
  <c r="H8179" i="92"/>
  <c r="H8180" i="92"/>
  <c r="H8184" i="92"/>
  <c r="H8193" i="92"/>
  <c r="H8194" i="92"/>
  <c r="H8195" i="92"/>
  <c r="H8196" i="92"/>
  <c r="H8197" i="92"/>
  <c r="H8210" i="92"/>
  <c r="H8211" i="92"/>
  <c r="H8214" i="92"/>
  <c r="H8221" i="92"/>
  <c r="H8222" i="92"/>
  <c r="H8223" i="92"/>
  <c r="H8224" i="92"/>
  <c r="H8225" i="92"/>
  <c r="H8226" i="92"/>
  <c r="H8227" i="92"/>
  <c r="H8228" i="92"/>
  <c r="H8229" i="92"/>
  <c r="H8230" i="92"/>
  <c r="H8231" i="92"/>
  <c r="H8232" i="92"/>
  <c r="H8233" i="92"/>
  <c r="H8234" i="92"/>
  <c r="H8235" i="92"/>
  <c r="H8236" i="92"/>
  <c r="H8237" i="92"/>
  <c r="H8238" i="92"/>
  <c r="H8239" i="92"/>
  <c r="H8240" i="92"/>
  <c r="H8241" i="92"/>
  <c r="H8242" i="92"/>
  <c r="H8243" i="92"/>
  <c r="H8244" i="92"/>
  <c r="H8245" i="92"/>
  <c r="H8246" i="92"/>
  <c r="H8247" i="92"/>
  <c r="H8248" i="92"/>
  <c r="H8249" i="92"/>
  <c r="H8250" i="92"/>
  <c r="H8251" i="92"/>
  <c r="H8252" i="92"/>
  <c r="H8253" i="92"/>
  <c r="H8254" i="92"/>
  <c r="H8255" i="92"/>
  <c r="H8256" i="92"/>
  <c r="H8257" i="92"/>
  <c r="H8258" i="92"/>
  <c r="H8259" i="92"/>
  <c r="H8260" i="92"/>
  <c r="H8261" i="92"/>
  <c r="H8262" i="92"/>
  <c r="H8263" i="92"/>
  <c r="H8264" i="92"/>
  <c r="H8265" i="92"/>
  <c r="H8266" i="92"/>
  <c r="H8267" i="92"/>
  <c r="H8268" i="92"/>
  <c r="H8269" i="92"/>
  <c r="H8270" i="92"/>
  <c r="H8271" i="92"/>
  <c r="H8272" i="92"/>
  <c r="H8273" i="92"/>
  <c r="H8274" i="92"/>
  <c r="H8275" i="92"/>
  <c r="H8276" i="92"/>
  <c r="H8277" i="92"/>
  <c r="H8278" i="92"/>
  <c r="H8279" i="92"/>
  <c r="H8280" i="92"/>
  <c r="H8281" i="92"/>
  <c r="H8282" i="92"/>
  <c r="H8284" i="92"/>
  <c r="H8285" i="92"/>
  <c r="H8286" i="92"/>
  <c r="H8287" i="92"/>
  <c r="H8288" i="92"/>
  <c r="H8289" i="92"/>
  <c r="H8290" i="92"/>
  <c r="H8291" i="92"/>
  <c r="H8292" i="92"/>
  <c r="H8293" i="92"/>
  <c r="H8294" i="92"/>
  <c r="H8295" i="92"/>
  <c r="H8296" i="92"/>
  <c r="H8297" i="92"/>
  <c r="H8298" i="92"/>
  <c r="H8299" i="92"/>
  <c r="H8300" i="92"/>
  <c r="H8301" i="92"/>
  <c r="H8302" i="92"/>
  <c r="H8303" i="92"/>
  <c r="H8304" i="92"/>
  <c r="H8305" i="92"/>
  <c r="H8306" i="92"/>
  <c r="H8307" i="92"/>
  <c r="H8308" i="92"/>
  <c r="H8309" i="92"/>
  <c r="H8310" i="92"/>
  <c r="H8311" i="92"/>
  <c r="H8312" i="92"/>
  <c r="H8313" i="92"/>
  <c r="H8314" i="92"/>
  <c r="H8315" i="92"/>
  <c r="H8316" i="92"/>
  <c r="H8317" i="92"/>
  <c r="H8318" i="92"/>
  <c r="H8319" i="92"/>
  <c r="H8320" i="92"/>
  <c r="H8325" i="92"/>
  <c r="H8326" i="92"/>
  <c r="H8327" i="92"/>
  <c r="H8328" i="92"/>
  <c r="H8329" i="92"/>
  <c r="H8330" i="92"/>
  <c r="H8331" i="92"/>
  <c r="H8332" i="92"/>
  <c r="H8333" i="92"/>
  <c r="H8334" i="92"/>
  <c r="H8380" i="92"/>
  <c r="H8381" i="92"/>
  <c r="H8382" i="92"/>
  <c r="H8385" i="92"/>
  <c r="H8386" i="92"/>
  <c r="H8389" i="92"/>
  <c r="H8392" i="92"/>
  <c r="H8393" i="92"/>
  <c r="H8394" i="92"/>
  <c r="H8395" i="92"/>
  <c r="H8396" i="92"/>
  <c r="H8398" i="92"/>
  <c r="H8399" i="92"/>
  <c r="H8400" i="92"/>
  <c r="H8401" i="92"/>
  <c r="H8403" i="92"/>
  <c r="H8404" i="92"/>
  <c r="H8405" i="92"/>
  <c r="H8406" i="92"/>
  <c r="H8407" i="92"/>
  <c r="H8408" i="92"/>
  <c r="H8409" i="92"/>
  <c r="H8420" i="92"/>
  <c r="H8421" i="92"/>
  <c r="H8463" i="92"/>
  <c r="H8464" i="92"/>
  <c r="H8465" i="92"/>
  <c r="H8466" i="92"/>
  <c r="H8467" i="92"/>
  <c r="H8468" i="92"/>
  <c r="H8469" i="92"/>
  <c r="H8470" i="92"/>
  <c r="H8471" i="92"/>
  <c r="H8472" i="92"/>
  <c r="H8473" i="92"/>
  <c r="H8474" i="92"/>
  <c r="H8475" i="92"/>
  <c r="H8476" i="92"/>
  <c r="H8477" i="92"/>
  <c r="H8478" i="92"/>
  <c r="H8479" i="92"/>
  <c r="H8480" i="92"/>
  <c r="H8481" i="92"/>
  <c r="H8482" i="92"/>
  <c r="H8483" i="92"/>
  <c r="H8484" i="92"/>
  <c r="H8485" i="92"/>
  <c r="H8486" i="92"/>
  <c r="H8487" i="92"/>
  <c r="H8488" i="92"/>
  <c r="H8489" i="92"/>
  <c r="H8490" i="92"/>
  <c r="H8491" i="92"/>
  <c r="H8492" i="92"/>
  <c r="H8493" i="92"/>
  <c r="H8494" i="92"/>
  <c r="H8495" i="92"/>
  <c r="H8496" i="92"/>
  <c r="H8497" i="92"/>
  <c r="H8498" i="92"/>
  <c r="H8499" i="92"/>
  <c r="H8500" i="92"/>
  <c r="H8501" i="92"/>
  <c r="H8503" i="92"/>
  <c r="H8504" i="92"/>
  <c r="H8505" i="92"/>
  <c r="H8506" i="92"/>
  <c r="H8507" i="92"/>
  <c r="H8508" i="92"/>
  <c r="H8509" i="92"/>
  <c r="H8510" i="92"/>
  <c r="H8512" i="92"/>
  <c r="H8513" i="92"/>
  <c r="H8514" i="92"/>
  <c r="H8515" i="92"/>
  <c r="H8516" i="92"/>
  <c r="H8517" i="92"/>
  <c r="H8518" i="92"/>
  <c r="H8519" i="92"/>
  <c r="H8521" i="92"/>
  <c r="H8522" i="92"/>
  <c r="H8523" i="92"/>
  <c r="H8524" i="92"/>
  <c r="H8525" i="92"/>
  <c r="H8526" i="92"/>
  <c r="H8527" i="92"/>
  <c r="H8528" i="92"/>
  <c r="H8529" i="92"/>
  <c r="H8530" i="92"/>
  <c r="H8531" i="92"/>
  <c r="H8532" i="92"/>
  <c r="H8533" i="92"/>
  <c r="H8534" i="92"/>
  <c r="H8535" i="92"/>
  <c r="H8536" i="92"/>
  <c r="H8537" i="92"/>
  <c r="H8538" i="92"/>
  <c r="H8539" i="92"/>
  <c r="H8540" i="92"/>
  <c r="H8541" i="92"/>
  <c r="H8542" i="92"/>
  <c r="H8543" i="92"/>
  <c r="H8544" i="92"/>
  <c r="H8545" i="92"/>
  <c r="H8546" i="92"/>
  <c r="H8547" i="92"/>
  <c r="H8548" i="92"/>
  <c r="H8549" i="92"/>
  <c r="H8550" i="92"/>
  <c r="H8551" i="92"/>
  <c r="H8552" i="92"/>
  <c r="H8553" i="92"/>
  <c r="H8554" i="92"/>
  <c r="H8556" i="92"/>
  <c r="H8557" i="92"/>
  <c r="H8558" i="92"/>
  <c r="H8559" i="92"/>
  <c r="H8560" i="92"/>
  <c r="H8561" i="92"/>
  <c r="H8562" i="92"/>
  <c r="H8563" i="92"/>
  <c r="H8564" i="92"/>
  <c r="H8565" i="92"/>
  <c r="H8566" i="92"/>
  <c r="H8567" i="92"/>
  <c r="H8568" i="92"/>
  <c r="H8569" i="92"/>
  <c r="H8570" i="92"/>
  <c r="H8571" i="92"/>
  <c r="H8572" i="92"/>
  <c r="H8573" i="92"/>
  <c r="H8577" i="92"/>
  <c r="H8578" i="92"/>
  <c r="H8579" i="92"/>
  <c r="H8580" i="92"/>
  <c r="H8581" i="92"/>
  <c r="H8582" i="92"/>
  <c r="H8583" i="92"/>
  <c r="H8584" i="92"/>
  <c r="H8585" i="92"/>
  <c r="H8586" i="92"/>
  <c r="H8640" i="92"/>
  <c r="H8651" i="92"/>
  <c r="H8652" i="92"/>
  <c r="H8653" i="92"/>
  <c r="H8668" i="92"/>
  <c r="H8669" i="92"/>
  <c r="H8679" i="92"/>
  <c r="H8680" i="92"/>
  <c r="H8703" i="92"/>
  <c r="H8704" i="92"/>
  <c r="H8705" i="92"/>
  <c r="H8706" i="92"/>
  <c r="H8707" i="92"/>
  <c r="H8708" i="92"/>
  <c r="H8709" i="92"/>
  <c r="H8710" i="92"/>
  <c r="H8712" i="92"/>
  <c r="H8713" i="92"/>
  <c r="H8714" i="92"/>
  <c r="H8715" i="92"/>
  <c r="H8716" i="92"/>
  <c r="H8717" i="92"/>
  <c r="H8718" i="92"/>
  <c r="H8719" i="92"/>
  <c r="H8720" i="92"/>
  <c r="H8721" i="92"/>
  <c r="H8722" i="92"/>
  <c r="H8723" i="92"/>
  <c r="H8724" i="92"/>
  <c r="H8728" i="92"/>
  <c r="H8731" i="92"/>
  <c r="H8735" i="92"/>
  <c r="H8736" i="92"/>
  <c r="H8737" i="92"/>
  <c r="H8738" i="92"/>
  <c r="H8740" i="92"/>
  <c r="H8741" i="92"/>
  <c r="H8743" i="92"/>
  <c r="H8744" i="92"/>
  <c r="H8745" i="92"/>
  <c r="H8746" i="92"/>
  <c r="H8748" i="92"/>
  <c r="H8750" i="92"/>
  <c r="H8903" i="92"/>
  <c r="E118" i="99"/>
  <c r="D118" i="99"/>
  <c r="C118" i="99"/>
  <c r="B118" i="99"/>
  <c r="A118" i="99"/>
  <c r="E117" i="99"/>
  <c r="D117" i="99"/>
  <c r="C117" i="99"/>
  <c r="B117" i="99"/>
  <c r="A117" i="99"/>
  <c r="E116" i="99"/>
  <c r="D116" i="99"/>
  <c r="C116" i="99"/>
  <c r="B116" i="99"/>
  <c r="A116" i="99"/>
  <c r="E115" i="99"/>
  <c r="D115" i="99"/>
  <c r="C115" i="99"/>
  <c r="B115" i="99"/>
  <c r="A115" i="99"/>
  <c r="E114" i="99"/>
  <c r="D114" i="99"/>
  <c r="C114" i="99"/>
  <c r="B114" i="99"/>
  <c r="A114" i="99"/>
  <c r="E113" i="99"/>
  <c r="D113" i="99"/>
  <c r="C113" i="99"/>
  <c r="B113" i="99"/>
  <c r="A113" i="99"/>
  <c r="E112" i="99"/>
  <c r="D112" i="99"/>
  <c r="C112" i="99"/>
  <c r="B112" i="99"/>
  <c r="A112" i="99"/>
  <c r="E111" i="99"/>
  <c r="D111" i="99"/>
  <c r="C111" i="99"/>
  <c r="B111" i="99"/>
  <c r="A111" i="99"/>
  <c r="E110" i="99"/>
  <c r="D110" i="99"/>
  <c r="C110" i="99"/>
  <c r="B110" i="99"/>
  <c r="A110" i="99"/>
  <c r="E109" i="99"/>
  <c r="D109" i="99"/>
  <c r="C109" i="99"/>
  <c r="B109" i="99"/>
  <c r="A109" i="99"/>
  <c r="E108" i="99"/>
  <c r="D108" i="99"/>
  <c r="C108" i="99"/>
  <c r="B108" i="99"/>
  <c r="A108" i="99"/>
  <c r="E107" i="99"/>
  <c r="D107" i="99"/>
  <c r="C107" i="99"/>
  <c r="B107" i="99"/>
  <c r="A107" i="99"/>
  <c r="E106" i="99"/>
  <c r="D106" i="99"/>
  <c r="C106" i="99"/>
  <c r="B106" i="99"/>
  <c r="A106" i="99"/>
  <c r="E105" i="99"/>
  <c r="D105" i="99"/>
  <c r="C105" i="99"/>
  <c r="B105" i="99"/>
  <c r="A105" i="99"/>
  <c r="E104" i="99"/>
  <c r="D104" i="99"/>
  <c r="C104" i="99"/>
  <c r="B104" i="99"/>
  <c r="A104" i="99"/>
  <c r="E103" i="99"/>
  <c r="D103" i="99"/>
  <c r="C103" i="99"/>
  <c r="B103" i="99"/>
  <c r="A103" i="99"/>
  <c r="E102" i="99"/>
  <c r="D102" i="99"/>
  <c r="C102" i="99"/>
  <c r="B102" i="99"/>
  <c r="A102" i="99"/>
  <c r="E101" i="99"/>
  <c r="D101" i="99"/>
  <c r="C101" i="99"/>
  <c r="B101" i="99"/>
  <c r="A101" i="99"/>
  <c r="E100" i="99"/>
  <c r="D100" i="99"/>
  <c r="C100" i="99"/>
  <c r="B100" i="99"/>
  <c r="A100" i="99"/>
  <c r="E99" i="99"/>
  <c r="D99" i="99"/>
  <c r="C99" i="99"/>
  <c r="B99" i="99"/>
  <c r="A99" i="99"/>
  <c r="E98" i="99"/>
  <c r="D98" i="99"/>
  <c r="C98" i="99"/>
  <c r="B98" i="99"/>
  <c r="A98" i="99"/>
  <c r="E97" i="99"/>
  <c r="D97" i="99"/>
  <c r="C97" i="99"/>
  <c r="B97" i="99"/>
  <c r="A97" i="99"/>
  <c r="E96" i="99"/>
  <c r="D96" i="99"/>
  <c r="C96" i="99"/>
  <c r="B96" i="99"/>
  <c r="A96" i="99"/>
  <c r="E95" i="99"/>
  <c r="D95" i="99"/>
  <c r="C95" i="99"/>
  <c r="B95" i="99"/>
  <c r="A95" i="99"/>
  <c r="E94" i="99"/>
  <c r="D94" i="99"/>
  <c r="C94" i="99"/>
  <c r="B94" i="99"/>
  <c r="A94" i="99"/>
  <c r="E93" i="99"/>
  <c r="D93" i="99"/>
  <c r="C93" i="99"/>
  <c r="B93" i="99"/>
  <c r="A93" i="99"/>
  <c r="E92" i="99"/>
  <c r="D92" i="99"/>
  <c r="C92" i="99"/>
  <c r="B92" i="99"/>
  <c r="A92" i="99"/>
  <c r="E91" i="99"/>
  <c r="D91" i="99"/>
  <c r="C91" i="99"/>
  <c r="B91" i="99"/>
  <c r="A91" i="99"/>
  <c r="E90" i="99"/>
  <c r="D90" i="99"/>
  <c r="C90" i="99"/>
  <c r="B90" i="99"/>
  <c r="A90" i="99"/>
  <c r="E89" i="99"/>
  <c r="D89" i="99"/>
  <c r="C89" i="99"/>
  <c r="B89" i="99"/>
  <c r="A89" i="99"/>
  <c r="E88" i="99"/>
  <c r="D88" i="99"/>
  <c r="C88" i="99"/>
  <c r="B88" i="99"/>
  <c r="A88" i="99"/>
  <c r="E87" i="99"/>
  <c r="D87" i="99"/>
  <c r="C87" i="99"/>
  <c r="B87" i="99"/>
  <c r="A87" i="99"/>
  <c r="E86" i="99"/>
  <c r="D86" i="99"/>
  <c r="C86" i="99"/>
  <c r="B86" i="99"/>
  <c r="A86" i="99"/>
  <c r="E85" i="99"/>
  <c r="D85" i="99"/>
  <c r="C85" i="99"/>
  <c r="B85" i="99"/>
  <c r="A85" i="99"/>
  <c r="E84" i="99"/>
  <c r="D84" i="99"/>
  <c r="C84" i="99"/>
  <c r="B84" i="99"/>
  <c r="A84" i="99"/>
  <c r="E83" i="99"/>
  <c r="D83" i="99"/>
  <c r="C83" i="99"/>
  <c r="B83" i="99"/>
  <c r="A83" i="99"/>
  <c r="E82" i="99"/>
  <c r="D82" i="99"/>
  <c r="C82" i="99"/>
  <c r="B82" i="99"/>
  <c r="A82" i="99"/>
  <c r="E81" i="99"/>
  <c r="D81" i="99"/>
  <c r="C81" i="99"/>
  <c r="B81" i="99"/>
  <c r="A81" i="99"/>
  <c r="E80" i="99"/>
  <c r="D80" i="99"/>
  <c r="C80" i="99"/>
  <c r="B80" i="99"/>
  <c r="A80" i="99"/>
  <c r="E79" i="99"/>
  <c r="D79" i="99"/>
  <c r="C79" i="99"/>
  <c r="B79" i="99"/>
  <c r="A79" i="99"/>
  <c r="E78" i="99"/>
  <c r="D78" i="99"/>
  <c r="C78" i="99"/>
  <c r="B78" i="99"/>
  <c r="A78" i="99"/>
  <c r="E77" i="99"/>
  <c r="D77" i="99"/>
  <c r="C77" i="99"/>
  <c r="B77" i="99"/>
  <c r="A77" i="99"/>
  <c r="E76" i="99"/>
  <c r="D76" i="99"/>
  <c r="C76" i="99"/>
  <c r="B76" i="99"/>
  <c r="A76" i="99"/>
  <c r="E75" i="99"/>
  <c r="D75" i="99"/>
  <c r="C75" i="99"/>
  <c r="B75" i="99"/>
  <c r="A75" i="99"/>
  <c r="E74" i="99"/>
  <c r="D74" i="99"/>
  <c r="C74" i="99"/>
  <c r="B74" i="99"/>
  <c r="A74" i="99"/>
  <c r="E73" i="99"/>
  <c r="D73" i="99"/>
  <c r="C73" i="99"/>
  <c r="B73" i="99"/>
  <c r="A73" i="99"/>
  <c r="E72" i="99"/>
  <c r="D72" i="99"/>
  <c r="C72" i="99"/>
  <c r="B72" i="99"/>
  <c r="A72" i="99"/>
  <c r="E71" i="99"/>
  <c r="D71" i="99"/>
  <c r="C71" i="99"/>
  <c r="B71" i="99"/>
  <c r="A71" i="99"/>
  <c r="E70" i="99"/>
  <c r="D70" i="99"/>
  <c r="C70" i="99"/>
  <c r="B70" i="99"/>
  <c r="A70" i="99"/>
  <c r="E69" i="99"/>
  <c r="D69" i="99"/>
  <c r="C69" i="99"/>
  <c r="B69" i="99"/>
  <c r="A69" i="99"/>
  <c r="E68" i="99"/>
  <c r="D68" i="99"/>
  <c r="C68" i="99"/>
  <c r="B68" i="99"/>
  <c r="A68" i="99"/>
  <c r="E67" i="99"/>
  <c r="D67" i="99"/>
  <c r="C67" i="99"/>
  <c r="B67" i="99"/>
  <c r="A67" i="99"/>
  <c r="E66" i="99"/>
  <c r="D66" i="99"/>
  <c r="C66" i="99"/>
  <c r="B66" i="99"/>
  <c r="A66" i="99"/>
  <c r="E65" i="99"/>
  <c r="D65" i="99"/>
  <c r="C65" i="99"/>
  <c r="B65" i="99"/>
  <c r="A65" i="99"/>
  <c r="E64" i="99"/>
  <c r="D64" i="99"/>
  <c r="C64" i="99"/>
  <c r="B64" i="99"/>
  <c r="A64" i="99"/>
  <c r="E63" i="99"/>
  <c r="D63" i="99"/>
  <c r="C63" i="99"/>
  <c r="B63" i="99"/>
  <c r="A63" i="99"/>
  <c r="E62" i="99"/>
  <c r="D62" i="99"/>
  <c r="C62" i="99"/>
  <c r="B62" i="99"/>
  <c r="A62" i="99"/>
  <c r="E61" i="99"/>
  <c r="D61" i="99"/>
  <c r="C61" i="99"/>
  <c r="B61" i="99"/>
  <c r="A61" i="99"/>
  <c r="E60" i="99"/>
  <c r="D60" i="99"/>
  <c r="C60" i="99"/>
  <c r="B60" i="99"/>
  <c r="A60" i="99"/>
  <c r="E59" i="99"/>
  <c r="D59" i="99"/>
  <c r="C59" i="99"/>
  <c r="B59" i="99"/>
  <c r="A59" i="99"/>
  <c r="E58" i="99"/>
  <c r="D58" i="99"/>
  <c r="C58" i="99"/>
  <c r="B58" i="99"/>
  <c r="A58" i="99"/>
  <c r="E57" i="99"/>
  <c r="D57" i="99"/>
  <c r="C57" i="99"/>
  <c r="B57" i="99"/>
  <c r="A57" i="99"/>
  <c r="E56" i="99"/>
  <c r="D56" i="99"/>
  <c r="C56" i="99"/>
  <c r="B56" i="99"/>
  <c r="A56" i="99"/>
  <c r="E55" i="99"/>
  <c r="D55" i="99"/>
  <c r="C55" i="99"/>
  <c r="B55" i="99"/>
  <c r="A55" i="99"/>
  <c r="E54" i="99"/>
  <c r="D54" i="99"/>
  <c r="C54" i="99"/>
  <c r="B54" i="99"/>
  <c r="A54" i="99"/>
  <c r="E53" i="99"/>
  <c r="D53" i="99"/>
  <c r="C53" i="99"/>
  <c r="B53" i="99"/>
  <c r="A53" i="99"/>
  <c r="E52" i="99"/>
  <c r="D52" i="99"/>
  <c r="C52" i="99"/>
  <c r="B52" i="99"/>
  <c r="A52" i="99"/>
  <c r="E51" i="99"/>
  <c r="D51" i="99"/>
  <c r="C51" i="99"/>
  <c r="B51" i="99"/>
  <c r="A51" i="99"/>
  <c r="E50" i="99"/>
  <c r="D50" i="99"/>
  <c r="C50" i="99"/>
  <c r="B50" i="99"/>
  <c r="A50" i="99"/>
  <c r="E49" i="99"/>
  <c r="D49" i="99"/>
  <c r="C49" i="99"/>
  <c r="B49" i="99"/>
  <c r="A49" i="99"/>
  <c r="E48" i="99"/>
  <c r="D48" i="99"/>
  <c r="C48" i="99"/>
  <c r="B48" i="99"/>
  <c r="A48" i="99"/>
  <c r="E47" i="99"/>
  <c r="D47" i="99"/>
  <c r="C47" i="99"/>
  <c r="B47" i="99"/>
  <c r="A47" i="99"/>
  <c r="E46" i="99"/>
  <c r="D46" i="99"/>
  <c r="C46" i="99"/>
  <c r="B46" i="99"/>
  <c r="A46" i="99"/>
  <c r="E45" i="99"/>
  <c r="D45" i="99"/>
  <c r="C45" i="99"/>
  <c r="B45" i="99"/>
  <c r="A45" i="99"/>
  <c r="E44" i="99"/>
  <c r="D44" i="99"/>
  <c r="C44" i="99"/>
  <c r="B44" i="99"/>
  <c r="A44" i="99"/>
  <c r="E43" i="99"/>
  <c r="D43" i="99"/>
  <c r="C43" i="99"/>
  <c r="B43" i="99"/>
  <c r="A43" i="99"/>
  <c r="E42" i="99"/>
  <c r="D42" i="99"/>
  <c r="C42" i="99"/>
  <c r="B42" i="99"/>
  <c r="A42" i="99"/>
  <c r="E41" i="99"/>
  <c r="D41" i="99"/>
  <c r="C41" i="99"/>
  <c r="B41" i="99"/>
  <c r="A41" i="99"/>
  <c r="E40" i="99"/>
  <c r="D40" i="99"/>
  <c r="C40" i="99"/>
  <c r="B40" i="99"/>
  <c r="A40" i="99"/>
  <c r="E39" i="99"/>
  <c r="D39" i="99"/>
  <c r="C39" i="99"/>
  <c r="B39" i="99"/>
  <c r="A39" i="99"/>
  <c r="E38" i="99"/>
  <c r="D38" i="99"/>
  <c r="C38" i="99"/>
  <c r="B38" i="99"/>
  <c r="A38" i="99"/>
  <c r="E37" i="99"/>
  <c r="D37" i="99"/>
  <c r="C37" i="99"/>
  <c r="B37" i="99"/>
  <c r="A37" i="99"/>
  <c r="E36" i="99"/>
  <c r="D36" i="99"/>
  <c r="C36" i="99"/>
  <c r="B36" i="99"/>
  <c r="A36" i="99"/>
  <c r="E35" i="99"/>
  <c r="D35" i="99"/>
  <c r="C35" i="99"/>
  <c r="B35" i="99"/>
  <c r="A35" i="99"/>
  <c r="E34" i="99"/>
  <c r="D34" i="99"/>
  <c r="C34" i="99"/>
  <c r="B34" i="99"/>
  <c r="A34" i="99"/>
  <c r="E33" i="99"/>
  <c r="D33" i="99"/>
  <c r="C33" i="99"/>
  <c r="B33" i="99"/>
  <c r="A33" i="99"/>
  <c r="E32" i="99"/>
  <c r="D32" i="99"/>
  <c r="C32" i="99"/>
  <c r="B32" i="99"/>
  <c r="A32" i="99"/>
  <c r="E31" i="99"/>
  <c r="D31" i="99"/>
  <c r="C31" i="99"/>
  <c r="B31" i="99"/>
  <c r="A31" i="99"/>
  <c r="E30" i="99"/>
  <c r="D30" i="99"/>
  <c r="C30" i="99"/>
  <c r="B30" i="99"/>
  <c r="A30" i="99"/>
  <c r="E29" i="99"/>
  <c r="D29" i="99"/>
  <c r="C29" i="99"/>
  <c r="B29" i="99"/>
  <c r="A29" i="99"/>
  <c r="E28" i="99"/>
  <c r="D28" i="99"/>
  <c r="C28" i="99"/>
  <c r="B28" i="99"/>
  <c r="A28" i="99"/>
  <c r="E27" i="99"/>
  <c r="D27" i="99"/>
  <c r="C27" i="99"/>
  <c r="B27" i="99"/>
  <c r="A27" i="99"/>
  <c r="E26" i="99"/>
  <c r="D26" i="99"/>
  <c r="C26" i="99"/>
  <c r="B26" i="99"/>
  <c r="A26" i="99"/>
  <c r="E25" i="99"/>
  <c r="D25" i="99"/>
  <c r="C25" i="99"/>
  <c r="B25" i="99"/>
  <c r="A25" i="99"/>
  <c r="E24" i="99"/>
  <c r="D24" i="99"/>
  <c r="C24" i="99"/>
  <c r="B24" i="99"/>
  <c r="A24" i="99"/>
  <c r="E23" i="99"/>
  <c r="D23" i="99"/>
  <c r="C23" i="99"/>
  <c r="B23" i="99"/>
  <c r="A23" i="99"/>
  <c r="E22" i="99"/>
  <c r="D22" i="99"/>
  <c r="C22" i="99"/>
  <c r="B22" i="99"/>
  <c r="A22" i="99"/>
  <c r="E21" i="99"/>
  <c r="D21" i="99"/>
  <c r="C21" i="99"/>
  <c r="B21" i="99"/>
  <c r="A21" i="99"/>
  <c r="E20" i="99"/>
  <c r="D20" i="99"/>
  <c r="C20" i="99"/>
  <c r="B20" i="99"/>
  <c r="A20" i="99"/>
  <c r="E19" i="99"/>
  <c r="D19" i="99"/>
  <c r="C19" i="99"/>
  <c r="B19" i="99"/>
  <c r="A19" i="99"/>
  <c r="E18" i="99"/>
  <c r="D18" i="99"/>
  <c r="C18" i="99"/>
  <c r="B18" i="99"/>
  <c r="A18" i="99"/>
  <c r="E17" i="99"/>
  <c r="D17" i="99"/>
  <c r="C17" i="99"/>
  <c r="B17" i="99"/>
  <c r="A17" i="99"/>
  <c r="E16" i="99"/>
  <c r="D16" i="99"/>
  <c r="C16" i="99"/>
  <c r="B16" i="99"/>
  <c r="A16" i="99"/>
  <c r="E15" i="99"/>
  <c r="D15" i="99"/>
  <c r="C15" i="99"/>
  <c r="B15" i="99"/>
  <c r="A15" i="99"/>
  <c r="E14" i="99"/>
  <c r="D14" i="99"/>
  <c r="C14" i="99"/>
  <c r="B14" i="99"/>
  <c r="A14" i="99"/>
  <c r="E13" i="99"/>
  <c r="D13" i="99"/>
  <c r="C13" i="99"/>
  <c r="B13" i="99"/>
  <c r="A13" i="99"/>
  <c r="E12" i="99"/>
  <c r="D12" i="99"/>
  <c r="C12" i="99"/>
  <c r="B12" i="99"/>
  <c r="A12" i="99"/>
  <c r="E11" i="99"/>
  <c r="D11" i="99"/>
  <c r="C11" i="99"/>
  <c r="B11" i="99"/>
  <c r="A11" i="99"/>
  <c r="E10" i="99"/>
  <c r="D10" i="99"/>
  <c r="C10" i="99"/>
  <c r="B10" i="99"/>
  <c r="A10" i="99"/>
  <c r="E9" i="99"/>
  <c r="D9" i="99"/>
  <c r="C9" i="99"/>
  <c r="B9" i="99"/>
  <c r="A9" i="99"/>
  <c r="E8" i="99"/>
  <c r="D8" i="99"/>
  <c r="C8" i="99"/>
  <c r="B8" i="99"/>
  <c r="A8" i="99"/>
  <c r="E7" i="99"/>
  <c r="D7" i="99"/>
  <c r="C7" i="99"/>
  <c r="B7" i="99"/>
  <c r="A7" i="99"/>
  <c r="E6" i="99"/>
  <c r="D6" i="99"/>
  <c r="C6" i="99"/>
  <c r="B6" i="99"/>
  <c r="A6" i="99"/>
  <c r="E5" i="99"/>
  <c r="D5" i="99"/>
  <c r="C5" i="99"/>
  <c r="B5" i="99"/>
  <c r="A5" i="99"/>
  <c r="E4" i="99"/>
  <c r="D4" i="99"/>
  <c r="C4" i="99"/>
  <c r="B4" i="99"/>
  <c r="A4" i="99"/>
  <c r="E3" i="99"/>
  <c r="D3" i="99"/>
  <c r="C3" i="99"/>
  <c r="B3" i="99"/>
  <c r="A3" i="99"/>
  <c r="E1" i="99"/>
  <c r="R10" i="98"/>
  <c r="Q10" i="98"/>
  <c r="P10" i="98"/>
  <c r="O10" i="98"/>
  <c r="M10" i="98"/>
  <c r="L10" i="98"/>
  <c r="K10" i="98"/>
  <c r="J10" i="98"/>
  <c r="I10" i="98"/>
  <c r="H10" i="98"/>
  <c r="G10" i="98"/>
  <c r="E10" i="98"/>
  <c r="R9" i="98"/>
  <c r="Q9" i="98"/>
  <c r="P9" i="98"/>
  <c r="O9" i="98"/>
  <c r="M9" i="98"/>
  <c r="L9" i="98"/>
  <c r="K9" i="98"/>
  <c r="J9" i="98"/>
  <c r="I9" i="98"/>
  <c r="H9" i="98"/>
  <c r="G9" i="98"/>
  <c r="E9" i="98"/>
  <c r="R8" i="98"/>
  <c r="Q8" i="98"/>
  <c r="P8" i="98"/>
  <c r="O8" i="98"/>
  <c r="M8" i="98"/>
  <c r="L8" i="98"/>
  <c r="K8" i="98"/>
  <c r="J8" i="98"/>
  <c r="I8" i="98"/>
  <c r="H8" i="98"/>
  <c r="G8" i="98"/>
  <c r="E8" i="98"/>
  <c r="R7" i="98"/>
  <c r="Q7" i="98"/>
  <c r="P7" i="98"/>
  <c r="O7" i="98"/>
  <c r="M7" i="98"/>
  <c r="L7" i="98"/>
  <c r="K7" i="98"/>
  <c r="J7" i="98"/>
  <c r="I7" i="98"/>
  <c r="H7" i="98"/>
  <c r="G7" i="98"/>
  <c r="E7" i="98"/>
  <c r="R6" i="98"/>
  <c r="Q6" i="98"/>
  <c r="P6" i="98"/>
  <c r="O6" i="98"/>
  <c r="M6" i="98"/>
  <c r="L6" i="98"/>
  <c r="K6" i="98"/>
  <c r="J6" i="98"/>
  <c r="I6" i="98"/>
  <c r="H6" i="98"/>
  <c r="G6" i="98"/>
  <c r="E6" i="98"/>
  <c r="R5" i="98"/>
  <c r="Q5" i="98"/>
  <c r="P5" i="98"/>
  <c r="O5" i="98"/>
  <c r="M5" i="98"/>
  <c r="L5" i="98"/>
  <c r="K5" i="98"/>
  <c r="J5" i="98"/>
  <c r="I5" i="98"/>
  <c r="H5" i="98"/>
  <c r="G5" i="98"/>
  <c r="E5" i="98"/>
  <c r="R4" i="98"/>
  <c r="Q4" i="98"/>
  <c r="P4" i="98"/>
  <c r="O4" i="98"/>
  <c r="M4" i="98"/>
  <c r="L4" i="98"/>
  <c r="K4" i="98"/>
  <c r="J4" i="98"/>
  <c r="I4" i="98"/>
  <c r="H4" i="98"/>
  <c r="G4" i="98"/>
  <c r="E4" i="98"/>
  <c r="R3" i="98"/>
  <c r="Q3" i="98"/>
  <c r="P3" i="98"/>
  <c r="O3" i="98"/>
  <c r="M3" i="98"/>
  <c r="L3" i="98"/>
  <c r="K3" i="98"/>
  <c r="J3" i="98"/>
  <c r="I3" i="98"/>
  <c r="H3" i="98"/>
  <c r="G3" i="98"/>
  <c r="E3" i="98"/>
  <c r="E3" i="74"/>
  <c r="E9" i="75" s="1"/>
  <c r="E5" i="74"/>
  <c r="E7" i="97" s="1"/>
  <c r="E6" i="74"/>
  <c r="E8" i="74"/>
  <c r="E14" i="4" s="1"/>
  <c r="E9" i="74"/>
  <c r="E15" i="4" s="1"/>
  <c r="E10" i="74"/>
  <c r="E11" i="74"/>
  <c r="E12" i="74"/>
  <c r="E18" i="4" s="1"/>
  <c r="E13" i="74"/>
  <c r="E15" i="74"/>
  <c r="E21" i="4" s="1"/>
  <c r="E16" i="74"/>
  <c r="E18" i="97" s="1"/>
  <c r="E17" i="74"/>
  <c r="E23" i="3" s="1"/>
  <c r="E18" i="74"/>
  <c r="E20" i="97" s="1"/>
  <c r="E19" i="74"/>
  <c r="E25" i="75" s="1"/>
  <c r="E20" i="74"/>
  <c r="E21" i="74"/>
  <c r="E22" i="74"/>
  <c r="E23" i="74"/>
  <c r="E29" i="4" s="1"/>
  <c r="E24" i="74"/>
  <c r="E26" i="97" s="1"/>
  <c r="E25" i="74"/>
  <c r="E26" i="74"/>
  <c r="E28" i="97" s="1"/>
  <c r="E27" i="74"/>
  <c r="E28" i="74"/>
  <c r="E29" i="74"/>
  <c r="E30" i="74"/>
  <c r="E31" i="74"/>
  <c r="E37" i="3" s="1"/>
  <c r="E32" i="74"/>
  <c r="E33" i="74"/>
  <c r="E35" i="97" s="1"/>
  <c r="E34" i="74"/>
  <c r="E35" i="74"/>
  <c r="E41" i="4" s="1"/>
  <c r="E36" i="74"/>
  <c r="E37" i="74"/>
  <c r="E38" i="74"/>
  <c r="E39" i="74"/>
  <c r="E40" i="74"/>
  <c r="E41" i="74"/>
  <c r="E42" i="74"/>
  <c r="E48" i="75" s="1"/>
  <c r="E43" i="74"/>
  <c r="E45" i="97" s="1"/>
  <c r="E44" i="74"/>
  <c r="E45" i="74"/>
  <c r="E46" i="74"/>
  <c r="E52" i="3" s="1"/>
  <c r="E47" i="74"/>
  <c r="E53" i="4"/>
  <c r="E48" i="74"/>
  <c r="E49" i="74"/>
  <c r="E55" i="3" s="1"/>
  <c r="E50" i="74"/>
  <c r="E51" i="74"/>
  <c r="E52" i="74"/>
  <c r="E53" i="74"/>
  <c r="E59" i="3" s="1"/>
  <c r="E54" i="74"/>
  <c r="E56" i="97" s="1"/>
  <c r="E55" i="74"/>
  <c r="E56" i="74"/>
  <c r="E57" i="74"/>
  <c r="E58" i="74"/>
  <c r="E59" i="74"/>
  <c r="E65" i="3" s="1"/>
  <c r="E60" i="74"/>
  <c r="E66" i="75" s="1"/>
  <c r="E61" i="74"/>
  <c r="E62" i="74"/>
  <c r="E63" i="74"/>
  <c r="E69" i="4" s="1"/>
  <c r="E64" i="74"/>
  <c r="E65" i="74"/>
  <c r="E66" i="74"/>
  <c r="E67" i="74"/>
  <c r="E73" i="4" s="1"/>
  <c r="E68" i="74"/>
  <c r="E69" i="74"/>
  <c r="E75" i="3" s="1"/>
  <c r="E70" i="74"/>
  <c r="E71" i="74"/>
  <c r="E72" i="74"/>
  <c r="E73" i="74"/>
  <c r="E79" i="3" s="1"/>
  <c r="E74" i="74"/>
  <c r="E75" i="74"/>
  <c r="E76" i="74"/>
  <c r="E82" i="75" s="1"/>
  <c r="E77" i="74"/>
  <c r="E79" i="97" s="1"/>
  <c r="E78" i="74"/>
  <c r="E84" i="75" s="1"/>
  <c r="E79" i="74"/>
  <c r="E85" i="4" s="1"/>
  <c r="E80" i="74"/>
  <c r="E82" i="97" s="1"/>
  <c r="E81" i="74"/>
  <c r="E82" i="74"/>
  <c r="E88" i="3" s="1"/>
  <c r="E83" i="74"/>
  <c r="E84" i="74"/>
  <c r="E85" i="74"/>
  <c r="E86" i="74"/>
  <c r="E87" i="74"/>
  <c r="E93" i="3" s="1"/>
  <c r="E88" i="74"/>
  <c r="E89" i="74"/>
  <c r="E90" i="74"/>
  <c r="E96" i="3" s="1"/>
  <c r="E91" i="74"/>
  <c r="E92" i="74"/>
  <c r="E93" i="74"/>
  <c r="E94" i="74"/>
  <c r="E100" i="4" s="1"/>
  <c r="E95" i="74"/>
  <c r="E101" i="3" s="1"/>
  <c r="E96" i="74"/>
  <c r="E97" i="74"/>
  <c r="E98" i="74"/>
  <c r="E104" i="3" s="1"/>
  <c r="E99" i="74"/>
  <c r="E105" i="75" s="1"/>
  <c r="E100" i="74"/>
  <c r="E102" i="97" s="1"/>
  <c r="E101" i="74"/>
  <c r="E102" i="74"/>
  <c r="E108" i="4" s="1"/>
  <c r="E103" i="74"/>
  <c r="E104" i="74"/>
  <c r="E105" i="74"/>
  <c r="E111" i="4" s="1"/>
  <c r="E106" i="74"/>
  <c r="E107" i="74"/>
  <c r="E108" i="74"/>
  <c r="E114" i="3" s="1"/>
  <c r="E109" i="74"/>
  <c r="E115" i="3" s="1"/>
  <c r="E110" i="74"/>
  <c r="E116" i="4" s="1"/>
  <c r="E111" i="74"/>
  <c r="E113" i="97" s="1"/>
  <c r="E112" i="74"/>
  <c r="E113" i="74"/>
  <c r="E114" i="74"/>
  <c r="E120" i="75" s="1"/>
  <c r="E115" i="74"/>
  <c r="D115" i="74"/>
  <c r="B115" i="74"/>
  <c r="A115" i="74"/>
  <c r="A121" i="75" s="1"/>
  <c r="D114" i="74"/>
  <c r="D120" i="4" s="1"/>
  <c r="B114" i="74"/>
  <c r="B120" i="75" s="1"/>
  <c r="A114" i="74"/>
  <c r="D113" i="74"/>
  <c r="B113" i="74"/>
  <c r="F115" i="97" s="1"/>
  <c r="A113" i="74"/>
  <c r="A119" i="3" s="1"/>
  <c r="D112" i="74"/>
  <c r="B112" i="74"/>
  <c r="A112" i="74"/>
  <c r="D111" i="74"/>
  <c r="D113" i="97" s="1"/>
  <c r="B111" i="74"/>
  <c r="A111" i="74"/>
  <c r="D110" i="74"/>
  <c r="B110" i="74"/>
  <c r="F112" i="97" s="1"/>
  <c r="A110" i="74"/>
  <c r="A116" i="3" s="1"/>
  <c r="D109" i="74"/>
  <c r="B109" i="74"/>
  <c r="A109" i="74"/>
  <c r="D108" i="74"/>
  <c r="D110" i="97" s="1"/>
  <c r="B108" i="74"/>
  <c r="A108" i="74"/>
  <c r="D107" i="74"/>
  <c r="D113" i="4" s="1"/>
  <c r="B107" i="74"/>
  <c r="A107" i="74"/>
  <c r="A113" i="4" s="1"/>
  <c r="D106" i="74"/>
  <c r="B106" i="74"/>
  <c r="B112" i="75" s="1"/>
  <c r="A106" i="74"/>
  <c r="D105" i="74"/>
  <c r="B105" i="74"/>
  <c r="A105" i="74"/>
  <c r="A111" i="3" s="1"/>
  <c r="D104" i="74"/>
  <c r="B104" i="74"/>
  <c r="A104" i="74"/>
  <c r="D103" i="74"/>
  <c r="D109" i="75" s="1"/>
  <c r="B103" i="74"/>
  <c r="B109" i="3" s="1"/>
  <c r="A103" i="74"/>
  <c r="D102" i="74"/>
  <c r="B102" i="74"/>
  <c r="B108" i="75" s="1"/>
  <c r="G108" i="75" s="1"/>
  <c r="H108" i="75" s="1"/>
  <c r="I108" i="75" s="1"/>
  <c r="A102" i="74"/>
  <c r="D101" i="74"/>
  <c r="B101" i="74"/>
  <c r="A101" i="74"/>
  <c r="D100" i="74"/>
  <c r="D106" i="4" s="1"/>
  <c r="B100" i="74"/>
  <c r="B106" i="3" s="1"/>
  <c r="A100" i="74"/>
  <c r="A106" i="4" s="1"/>
  <c r="D99" i="74"/>
  <c r="B99" i="74"/>
  <c r="B105" i="3" s="1"/>
  <c r="A99" i="74"/>
  <c r="A105" i="4" s="1"/>
  <c r="D98" i="74"/>
  <c r="D104" i="3" s="1"/>
  <c r="B98" i="74"/>
  <c r="A98" i="74"/>
  <c r="D97" i="74"/>
  <c r="D103" i="75" s="1"/>
  <c r="B97" i="74"/>
  <c r="A97" i="74"/>
  <c r="D96" i="74"/>
  <c r="B96" i="74"/>
  <c r="B102" i="4" s="1"/>
  <c r="A96" i="74"/>
  <c r="A102" i="4" s="1"/>
  <c r="D95" i="74"/>
  <c r="D97" i="97" s="1"/>
  <c r="B95" i="74"/>
  <c r="A95" i="74"/>
  <c r="A101" i="75" s="1"/>
  <c r="D94" i="74"/>
  <c r="B94" i="74"/>
  <c r="A94" i="74"/>
  <c r="D93" i="74"/>
  <c r="B93" i="74"/>
  <c r="F95" i="97" s="1"/>
  <c r="A93" i="74"/>
  <c r="D92" i="74"/>
  <c r="B92" i="74"/>
  <c r="A92" i="74"/>
  <c r="D91" i="74"/>
  <c r="B91" i="74"/>
  <c r="F93" i="97" s="1"/>
  <c r="A91" i="74"/>
  <c r="D90" i="74"/>
  <c r="D96" i="4" s="1"/>
  <c r="B90" i="74"/>
  <c r="B96" i="75" s="1"/>
  <c r="A90" i="74"/>
  <c r="A96" i="3" s="1"/>
  <c r="D89" i="74"/>
  <c r="D95" i="3" s="1"/>
  <c r="B89" i="74"/>
  <c r="A89" i="74"/>
  <c r="D88" i="74"/>
  <c r="D90" i="97" s="1"/>
  <c r="B88" i="74"/>
  <c r="F90" i="97" s="1"/>
  <c r="A88" i="74"/>
  <c r="D87" i="74"/>
  <c r="D89" i="97" s="1"/>
  <c r="B87" i="74"/>
  <c r="B93" i="75" s="1"/>
  <c r="A87" i="74"/>
  <c r="D86" i="74"/>
  <c r="B86" i="74"/>
  <c r="F88" i="97" s="1"/>
  <c r="A86" i="74"/>
  <c r="D85" i="74"/>
  <c r="B85" i="74"/>
  <c r="A85" i="74"/>
  <c r="D84" i="74"/>
  <c r="D90" i="75" s="1"/>
  <c r="B84" i="74"/>
  <c r="B90" i="75" s="1"/>
  <c r="A84" i="74"/>
  <c r="D83" i="74"/>
  <c r="D89" i="4" s="1"/>
  <c r="B83" i="74"/>
  <c r="B89" i="4" s="1"/>
  <c r="F85" i="97"/>
  <c r="A83" i="74"/>
  <c r="D82" i="74"/>
  <c r="B82" i="74"/>
  <c r="A82" i="74"/>
  <c r="D81" i="74"/>
  <c r="B81" i="74"/>
  <c r="B87" i="4" s="1"/>
  <c r="A81" i="74"/>
  <c r="A87" i="75" s="1"/>
  <c r="D80" i="74"/>
  <c r="B80" i="74"/>
  <c r="A80" i="74"/>
  <c r="D79" i="74"/>
  <c r="B79" i="74"/>
  <c r="A79" i="74"/>
  <c r="A85" i="75" s="1"/>
  <c r="D78" i="74"/>
  <c r="B78" i="74"/>
  <c r="B84" i="4" s="1"/>
  <c r="A78" i="74"/>
  <c r="D77" i="74"/>
  <c r="B77" i="74"/>
  <c r="A77" i="74"/>
  <c r="D76" i="74"/>
  <c r="B76" i="74"/>
  <c r="B82" i="3" s="1"/>
  <c r="A76" i="74"/>
  <c r="D75" i="74"/>
  <c r="D81" i="4" s="1"/>
  <c r="B75" i="74"/>
  <c r="A75" i="74"/>
  <c r="D74" i="74"/>
  <c r="B74" i="74"/>
  <c r="A74" i="74"/>
  <c r="D73" i="74"/>
  <c r="D75" i="97" s="1"/>
  <c r="B73" i="74"/>
  <c r="B79" i="4" s="1"/>
  <c r="A73" i="74"/>
  <c r="D72" i="74"/>
  <c r="D74" i="97" s="1"/>
  <c r="B72" i="74"/>
  <c r="A72" i="74"/>
  <c r="D71" i="74"/>
  <c r="B71" i="74"/>
  <c r="A71" i="74"/>
  <c r="A77" i="4" s="1"/>
  <c r="D70" i="74"/>
  <c r="B70" i="74"/>
  <c r="F72" i="97" s="1"/>
  <c r="A70" i="74"/>
  <c r="A76" i="4" s="1"/>
  <c r="D69" i="74"/>
  <c r="D71" i="97" s="1"/>
  <c r="B69" i="74"/>
  <c r="A69" i="74"/>
  <c r="D68" i="74"/>
  <c r="D74" i="75" s="1"/>
  <c r="B68" i="74"/>
  <c r="A68" i="74"/>
  <c r="D67" i="74"/>
  <c r="D73" i="4" s="1"/>
  <c r="B67" i="74"/>
  <c r="F69" i="97" s="1"/>
  <c r="A67" i="74"/>
  <c r="D66" i="74"/>
  <c r="B66" i="74"/>
  <c r="A66" i="74"/>
  <c r="A72" i="75" s="1"/>
  <c r="D65" i="74"/>
  <c r="B65" i="74"/>
  <c r="B71" i="3" s="1"/>
  <c r="A65" i="74"/>
  <c r="A71" i="4" s="1"/>
  <c r="D64" i="74"/>
  <c r="B64" i="74"/>
  <c r="A64" i="74"/>
  <c r="D63" i="74"/>
  <c r="D69" i="4" s="1"/>
  <c r="B63" i="74"/>
  <c r="F65" i="97" s="1"/>
  <c r="A63" i="74"/>
  <c r="D62" i="74"/>
  <c r="B62" i="74"/>
  <c r="F64" i="97"/>
  <c r="A62" i="74"/>
  <c r="D61" i="74"/>
  <c r="D63" i="97" s="1"/>
  <c r="B61" i="74"/>
  <c r="F63" i="97" s="1"/>
  <c r="A61" i="74"/>
  <c r="D60" i="74"/>
  <c r="D66" i="75" s="1"/>
  <c r="B60" i="74"/>
  <c r="F62" i="97" s="1"/>
  <c r="A60" i="74"/>
  <c r="A66" i="3" s="1"/>
  <c r="D59" i="74"/>
  <c r="B59" i="74"/>
  <c r="A59" i="74"/>
  <c r="D58" i="74"/>
  <c r="D64" i="3" s="1"/>
  <c r="B58" i="74"/>
  <c r="F60" i="97" s="1"/>
  <c r="A58" i="74"/>
  <c r="D57" i="74"/>
  <c r="B57" i="74"/>
  <c r="B63" i="4" s="1"/>
  <c r="A57" i="74"/>
  <c r="D56" i="74"/>
  <c r="B56" i="74"/>
  <c r="A56" i="74"/>
  <c r="A62" i="4" s="1"/>
  <c r="D55" i="74"/>
  <c r="D61" i="75" s="1"/>
  <c r="B55" i="74"/>
  <c r="B61" i="3" s="1"/>
  <c r="A55" i="74"/>
  <c r="D54" i="74"/>
  <c r="D60" i="4" s="1"/>
  <c r="B54" i="74"/>
  <c r="B60" i="4" s="1"/>
  <c r="A54" i="74"/>
  <c r="D53" i="74"/>
  <c r="D59" i="75" s="1"/>
  <c r="B53" i="74"/>
  <c r="A53" i="74"/>
  <c r="D52" i="74"/>
  <c r="B52" i="74"/>
  <c r="B58" i="4" s="1"/>
  <c r="A52" i="74"/>
  <c r="A58" i="4" s="1"/>
  <c r="D51" i="74"/>
  <c r="B51" i="74"/>
  <c r="A51" i="74"/>
  <c r="D50" i="74"/>
  <c r="D56" i="4" s="1"/>
  <c r="B50" i="74"/>
  <c r="F52" i="97" s="1"/>
  <c r="A50" i="74"/>
  <c r="D49" i="74"/>
  <c r="D55" i="3" s="1"/>
  <c r="B49" i="74"/>
  <c r="B55" i="4" s="1"/>
  <c r="A49" i="74"/>
  <c r="D48" i="74"/>
  <c r="D54" i="4" s="1"/>
  <c r="B48" i="74"/>
  <c r="A48" i="74"/>
  <c r="A54" i="75" s="1"/>
  <c r="D47" i="74"/>
  <c r="B47" i="74"/>
  <c r="F49" i="97" s="1"/>
  <c r="A47" i="74"/>
  <c r="D46" i="74"/>
  <c r="B46" i="74"/>
  <c r="A46" i="74"/>
  <c r="D45" i="74"/>
  <c r="D51" i="4" s="1"/>
  <c r="B45" i="74"/>
  <c r="A45" i="74"/>
  <c r="D44" i="74"/>
  <c r="B44" i="74"/>
  <c r="A44" i="74"/>
  <c r="D43" i="74"/>
  <c r="D49" i="75" s="1"/>
  <c r="B43" i="74"/>
  <c r="F45" i="97" s="1"/>
  <c r="A43" i="74"/>
  <c r="D42" i="74"/>
  <c r="B42" i="74"/>
  <c r="B48" i="75" s="1"/>
  <c r="A42" i="74"/>
  <c r="D41" i="74"/>
  <c r="B41" i="74"/>
  <c r="B47" i="4" s="1"/>
  <c r="A41" i="74"/>
  <c r="D40" i="74"/>
  <c r="B40" i="74"/>
  <c r="B46" i="4" s="1"/>
  <c r="A40" i="74"/>
  <c r="D39" i="74"/>
  <c r="B39" i="74"/>
  <c r="B45" i="4" s="1"/>
  <c r="A39" i="74"/>
  <c r="D38" i="74"/>
  <c r="D44" i="4" s="1"/>
  <c r="B38" i="74"/>
  <c r="B44" i="75" s="1"/>
  <c r="A38" i="74"/>
  <c r="A44" i="3" s="1"/>
  <c r="D37" i="74"/>
  <c r="D43" i="3" s="1"/>
  <c r="B37" i="74"/>
  <c r="B43" i="75" s="1"/>
  <c r="A37" i="74"/>
  <c r="A43" i="4" s="1"/>
  <c r="D36" i="74"/>
  <c r="B36" i="74"/>
  <c r="B42" i="4" s="1"/>
  <c r="A36" i="74"/>
  <c r="A42" i="75" s="1"/>
  <c r="D35" i="74"/>
  <c r="B35" i="74"/>
  <c r="B41" i="75" s="1"/>
  <c r="A35" i="74"/>
  <c r="A41" i="3" s="1"/>
  <c r="D34" i="74"/>
  <c r="D40" i="3" s="1"/>
  <c r="B34" i="74"/>
  <c r="B40" i="75" s="1"/>
  <c r="A34" i="74"/>
  <c r="D33" i="74"/>
  <c r="D39" i="3" s="1"/>
  <c r="B33" i="74"/>
  <c r="B39" i="3" s="1"/>
  <c r="A33" i="74"/>
  <c r="A39" i="4" s="1"/>
  <c r="D32" i="74"/>
  <c r="D34" i="97" s="1"/>
  <c r="B32" i="74"/>
  <c r="A32" i="74"/>
  <c r="A38" i="3" s="1"/>
  <c r="D31" i="74"/>
  <c r="B31" i="74"/>
  <c r="A31" i="74"/>
  <c r="A37" i="4" s="1"/>
  <c r="D30" i="74"/>
  <c r="D32" i="97" s="1"/>
  <c r="B30" i="74"/>
  <c r="B36" i="3" s="1"/>
  <c r="A30" i="74"/>
  <c r="D29" i="74"/>
  <c r="D35" i="4" s="1"/>
  <c r="B29" i="74"/>
  <c r="B35" i="3" s="1"/>
  <c r="A29" i="74"/>
  <c r="A31" i="97" s="1"/>
  <c r="D28" i="74"/>
  <c r="D30" i="97" s="1"/>
  <c r="B28" i="74"/>
  <c r="A28" i="74"/>
  <c r="D27" i="74"/>
  <c r="B27" i="74"/>
  <c r="B33" i="4" s="1"/>
  <c r="A27" i="74"/>
  <c r="A33" i="4" s="1"/>
  <c r="D26" i="74"/>
  <c r="D32" i="75" s="1"/>
  <c r="B26" i="74"/>
  <c r="A26" i="74"/>
  <c r="A32" i="3" s="1"/>
  <c r="D25" i="74"/>
  <c r="B25" i="74"/>
  <c r="B31" i="4"/>
  <c r="A25" i="74"/>
  <c r="D24" i="74"/>
  <c r="B24" i="74"/>
  <c r="A24" i="74"/>
  <c r="A30" i="75" s="1"/>
  <c r="D23" i="74"/>
  <c r="B23" i="74"/>
  <c r="B29" i="3" s="1"/>
  <c r="A23" i="74"/>
  <c r="A29" i="4" s="1"/>
  <c r="D22" i="74"/>
  <c r="B22" i="74"/>
  <c r="A22" i="74"/>
  <c r="D21" i="74"/>
  <c r="D27" i="3" s="1"/>
  <c r="B21" i="74"/>
  <c r="B27" i="75" s="1"/>
  <c r="A21" i="74"/>
  <c r="D20" i="74"/>
  <c r="B20" i="74"/>
  <c r="A20" i="74"/>
  <c r="D19" i="74"/>
  <c r="D25" i="3" s="1"/>
  <c r="B19" i="74"/>
  <c r="B25" i="4" s="1"/>
  <c r="A19" i="74"/>
  <c r="A25" i="75" s="1"/>
  <c r="D18" i="74"/>
  <c r="D24" i="75" s="1"/>
  <c r="B18" i="74"/>
  <c r="A18" i="74"/>
  <c r="A24" i="3" s="1"/>
  <c r="D17" i="74"/>
  <c r="B17" i="74"/>
  <c r="A17" i="74"/>
  <c r="A23" i="3" s="1"/>
  <c r="D16" i="74"/>
  <c r="B16" i="74"/>
  <c r="A16" i="74"/>
  <c r="A22" i="4" s="1"/>
  <c r="D15" i="74"/>
  <c r="D21" i="75" s="1"/>
  <c r="B15" i="74"/>
  <c r="A15" i="74"/>
  <c r="D14" i="74"/>
  <c r="D20" i="4" s="1"/>
  <c r="B14" i="74"/>
  <c r="A14" i="74"/>
  <c r="A20" i="4" s="1"/>
  <c r="D13" i="74"/>
  <c r="D19" i="3" s="1"/>
  <c r="B13" i="74"/>
  <c r="A13" i="74"/>
  <c r="A19" i="3" s="1"/>
  <c r="D12" i="74"/>
  <c r="B12" i="74"/>
  <c r="B18" i="4" s="1"/>
  <c r="A12" i="74"/>
  <c r="A18" i="3" s="1"/>
  <c r="D11" i="74"/>
  <c r="D17" i="3" s="1"/>
  <c r="B11" i="74"/>
  <c r="B17" i="4" s="1"/>
  <c r="A11" i="74"/>
  <c r="D10" i="74"/>
  <c r="B10" i="74"/>
  <c r="B16" i="75" s="1"/>
  <c r="G16" i="75" s="1"/>
  <c r="A10" i="74"/>
  <c r="A16" i="4"/>
  <c r="D9" i="74"/>
  <c r="B9" i="74"/>
  <c r="A9" i="74"/>
  <c r="D8" i="74"/>
  <c r="B8" i="74"/>
  <c r="B14" i="75" s="1"/>
  <c r="A8" i="74"/>
  <c r="D7" i="74"/>
  <c r="D13" i="3" s="1"/>
  <c r="B7" i="74"/>
  <c r="F9" i="97" s="1"/>
  <c r="A7" i="74"/>
  <c r="D6" i="74"/>
  <c r="D12" i="3" s="1"/>
  <c r="B6" i="74"/>
  <c r="F8" i="97" s="1"/>
  <c r="A6" i="74"/>
  <c r="D5" i="74"/>
  <c r="B5" i="74"/>
  <c r="A5" i="74"/>
  <c r="A11" i="4"/>
  <c r="D4" i="74"/>
  <c r="B4" i="74"/>
  <c r="B10" i="4" s="1"/>
  <c r="A4" i="74"/>
  <c r="A10" i="75" s="1"/>
  <c r="D3" i="74"/>
  <c r="B3" i="74"/>
  <c r="A3" i="74"/>
  <c r="A2" i="74"/>
  <c r="A1" i="74"/>
  <c r="V5" i="97"/>
  <c r="B5" i="97"/>
  <c r="C9038" i="92"/>
  <c r="C9037" i="92"/>
  <c r="C9036" i="92"/>
  <c r="C9035" i="92"/>
  <c r="C9034" i="92"/>
  <c r="C9033" i="92"/>
  <c r="C9032" i="92"/>
  <c r="C9031" i="92"/>
  <c r="C9030" i="92"/>
  <c r="C9029" i="92"/>
  <c r="C9028" i="92"/>
  <c r="C9027" i="92"/>
  <c r="C9026" i="92"/>
  <c r="C9016" i="92"/>
  <c r="C9015" i="92"/>
  <c r="C9014" i="92"/>
  <c r="C9013" i="92"/>
  <c r="C9012" i="92"/>
  <c r="C9011" i="92"/>
  <c r="C9010" i="92"/>
  <c r="C9009" i="92"/>
  <c r="C9008" i="92"/>
  <c r="C9007" i="92"/>
  <c r="C9006" i="92"/>
  <c r="C9005" i="92"/>
  <c r="C9004" i="92"/>
  <c r="C9003" i="92"/>
  <c r="C9002" i="92"/>
  <c r="C9001" i="92"/>
  <c r="C9000" i="92"/>
  <c r="C8999" i="92"/>
  <c r="C8998" i="92"/>
  <c r="C8997" i="92"/>
  <c r="C8996" i="92"/>
  <c r="C8995" i="92"/>
  <c r="C8994" i="92"/>
  <c r="C8993" i="92"/>
  <c r="C8992" i="92"/>
  <c r="C8991" i="92"/>
  <c r="C8990" i="92"/>
  <c r="C8989" i="92"/>
  <c r="C8988" i="92"/>
  <c r="C8987" i="92"/>
  <c r="C8986" i="92"/>
  <c r="C8978" i="92"/>
  <c r="C8977" i="92"/>
  <c r="C8976" i="92"/>
  <c r="C8975" i="92"/>
  <c r="C8974" i="92"/>
  <c r="C8973" i="92"/>
  <c r="C8972" i="92"/>
  <c r="C8971" i="92"/>
  <c r="C8970" i="92"/>
  <c r="C8969" i="92"/>
  <c r="C8968" i="92"/>
  <c r="C8965" i="92"/>
  <c r="C8964" i="92"/>
  <c r="C8963" i="92"/>
  <c r="C8962" i="92"/>
  <c r="C8961" i="92"/>
  <c r="C8960" i="92"/>
  <c r="C8959" i="92"/>
  <c r="C8958" i="92"/>
  <c r="C8957" i="92"/>
  <c r="C8956" i="92"/>
  <c r="C8955" i="92"/>
  <c r="C8954" i="92"/>
  <c r="C8953" i="92"/>
  <c r="C8952" i="92"/>
  <c r="C8951" i="92"/>
  <c r="C8950" i="92"/>
  <c r="C8949" i="92"/>
  <c r="C8948" i="92"/>
  <c r="C8947" i="92"/>
  <c r="C8946" i="92"/>
  <c r="C8945" i="92"/>
  <c r="C8944" i="92"/>
  <c r="C8943" i="92"/>
  <c r="C8932" i="92"/>
  <c r="C8925" i="92"/>
  <c r="C8924" i="92"/>
  <c r="C8923" i="92"/>
  <c r="C8922" i="92"/>
  <c r="C8921" i="92"/>
  <c r="C8920" i="92"/>
  <c r="C8919" i="92"/>
  <c r="C8918" i="92"/>
  <c r="C8917" i="92"/>
  <c r="C8916" i="92"/>
  <c r="C8915" i="92"/>
  <c r="C8914" i="92"/>
  <c r="C8913" i="92"/>
  <c r="C8912" i="92"/>
  <c r="C8911" i="92"/>
  <c r="C8910" i="92"/>
  <c r="C8909" i="92"/>
  <c r="C8908" i="92"/>
  <c r="C8907" i="92"/>
  <c r="C8891" i="92"/>
  <c r="C8890" i="92"/>
  <c r="C8889" i="92"/>
  <c r="C8888" i="92"/>
  <c r="C8887" i="92"/>
  <c r="C8886" i="92"/>
  <c r="C8885" i="92"/>
  <c r="C8884" i="92"/>
  <c r="C8883" i="92"/>
  <c r="C8882" i="92"/>
  <c r="C8881" i="92"/>
  <c r="C8880" i="92"/>
  <c r="C8879" i="92"/>
  <c r="C8878" i="92"/>
  <c r="C8877" i="92"/>
  <c r="C8876" i="92"/>
  <c r="C8875" i="92"/>
  <c r="C8874" i="92"/>
  <c r="C8873" i="92"/>
  <c r="C8872" i="92"/>
  <c r="C8871" i="92"/>
  <c r="C8870" i="92"/>
  <c r="C8869" i="92"/>
  <c r="C8868" i="92"/>
  <c r="C8867" i="92"/>
  <c r="C8866" i="92"/>
  <c r="C8865" i="92"/>
  <c r="C8864" i="92"/>
  <c r="C8863" i="92"/>
  <c r="C8862" i="92"/>
  <c r="C8861" i="92"/>
  <c r="C8860" i="92"/>
  <c r="C8859" i="92"/>
  <c r="C8858" i="92"/>
  <c r="C8857" i="92"/>
  <c r="C8856" i="92"/>
  <c r="C8855" i="92"/>
  <c r="C8854" i="92"/>
  <c r="C8853" i="92"/>
  <c r="C8852" i="92"/>
  <c r="C8851" i="92"/>
  <c r="C8806" i="92"/>
  <c r="C8805" i="92"/>
  <c r="C8804" i="92"/>
  <c r="C8803" i="92"/>
  <c r="C8802" i="92"/>
  <c r="C8801" i="92"/>
  <c r="C8800" i="92"/>
  <c r="C8799" i="92"/>
  <c r="C8751" i="92"/>
  <c r="C8750" i="92"/>
  <c r="C8749" i="92"/>
  <c r="C8748" i="92"/>
  <c r="C8747" i="92"/>
  <c r="C8746" i="92"/>
  <c r="C8745" i="92"/>
  <c r="C8744" i="92"/>
  <c r="C8743" i="92"/>
  <c r="C8742" i="92"/>
  <c r="C8741" i="92"/>
  <c r="C8740" i="92"/>
  <c r="C8739" i="92"/>
  <c r="C8738" i="92"/>
  <c r="C8737" i="92"/>
  <c r="C8736" i="92"/>
  <c r="C8735" i="92"/>
  <c r="C8734" i="92"/>
  <c r="C8733" i="92"/>
  <c r="C8732" i="92"/>
  <c r="C8731" i="92"/>
  <c r="C8730" i="92"/>
  <c r="C8729" i="92"/>
  <c r="C8728" i="92"/>
  <c r="C8727" i="92"/>
  <c r="C8726" i="92"/>
  <c r="C8725" i="92"/>
  <c r="C8724" i="92"/>
  <c r="C8723" i="92"/>
  <c r="C8722" i="92"/>
  <c r="C8721" i="92"/>
  <c r="C8720" i="92"/>
  <c r="C8719" i="92"/>
  <c r="C8718" i="92"/>
  <c r="C8717" i="92"/>
  <c r="C8716" i="92"/>
  <c r="C8715" i="92"/>
  <c r="C8714" i="92"/>
  <c r="C8713" i="92"/>
  <c r="C8712" i="92"/>
  <c r="C8711" i="92"/>
  <c r="C8710" i="92"/>
  <c r="C8709" i="92"/>
  <c r="C8708" i="92"/>
  <c r="C8707" i="92"/>
  <c r="C8706" i="92"/>
  <c r="C8705" i="92"/>
  <c r="C8704" i="92"/>
  <c r="C8703" i="92"/>
  <c r="C8689" i="92"/>
  <c r="C8688" i="92"/>
  <c r="C8687" i="92"/>
  <c r="C8686" i="92"/>
  <c r="C8685" i="92"/>
  <c r="C8684" i="92"/>
  <c r="C8683" i="92"/>
  <c r="C8682" i="92"/>
  <c r="C8678" i="92"/>
  <c r="C8677" i="92"/>
  <c r="C8676" i="92"/>
  <c r="C8675" i="92"/>
  <c r="C8674" i="92"/>
  <c r="C8673" i="92"/>
  <c r="C8672" i="92"/>
  <c r="C8671" i="92"/>
  <c r="C8670" i="92"/>
  <c r="C8669" i="92"/>
  <c r="C8668" i="92"/>
  <c r="C8667" i="92"/>
  <c r="C8666" i="92"/>
  <c r="C8665" i="92"/>
  <c r="C8664" i="92"/>
  <c r="C8663" i="92"/>
  <c r="C8662" i="92"/>
  <c r="C8661" i="92"/>
  <c r="C8660" i="92"/>
  <c r="C8659" i="92"/>
  <c r="C8658" i="92"/>
  <c r="C8657" i="92"/>
  <c r="C8656" i="92"/>
  <c r="C8655" i="92"/>
  <c r="C8654" i="92"/>
  <c r="C8653" i="92"/>
  <c r="C8652" i="92"/>
  <c r="C8651" i="92"/>
  <c r="C8650" i="92"/>
  <c r="C8649" i="92"/>
  <c r="C8648" i="92"/>
  <c r="C8647" i="92"/>
  <c r="C8646" i="92"/>
  <c r="C8645" i="92"/>
  <c r="C8644" i="92"/>
  <c r="C8643" i="92"/>
  <c r="C8642" i="92"/>
  <c r="C8641" i="92"/>
  <c r="C8640" i="92"/>
  <c r="C8639" i="92"/>
  <c r="C8638" i="92"/>
  <c r="C8637" i="92"/>
  <c r="C8636" i="92"/>
  <c r="C8635" i="92"/>
  <c r="C8634" i="92"/>
  <c r="C8633" i="92"/>
  <c r="C8632" i="92"/>
  <c r="C8631" i="92"/>
  <c r="C8630" i="92"/>
  <c r="C8629" i="92"/>
  <c r="C8628" i="92"/>
  <c r="C8627" i="92"/>
  <c r="C8626" i="92"/>
  <c r="C8625" i="92"/>
  <c r="C8624" i="92"/>
  <c r="C8623" i="92"/>
  <c r="C8622" i="92"/>
  <c r="C8621" i="92"/>
  <c r="C8620" i="92"/>
  <c r="C8619" i="92"/>
  <c r="C8618" i="92"/>
  <c r="C8617" i="92"/>
  <c r="C8616" i="92"/>
  <c r="C8615" i="92"/>
  <c r="C8614" i="92"/>
  <c r="C8613" i="92"/>
  <c r="C8612" i="92"/>
  <c r="C8611" i="92"/>
  <c r="C8610" i="92"/>
  <c r="C8609" i="92"/>
  <c r="C8608" i="92"/>
  <c r="C8607" i="92"/>
  <c r="C8606" i="92"/>
  <c r="C8605" i="92"/>
  <c r="C8604" i="92"/>
  <c r="C8603" i="92"/>
  <c r="C8602" i="92"/>
  <c r="C8601" i="92"/>
  <c r="C8600" i="92"/>
  <c r="C8599" i="92"/>
  <c r="C8598" i="92"/>
  <c r="C8597" i="92"/>
  <c r="C8596" i="92"/>
  <c r="C8595" i="92"/>
  <c r="C8594" i="92"/>
  <c r="C8593" i="92"/>
  <c r="C8592" i="92"/>
  <c r="C8591" i="92"/>
  <c r="C8590" i="92"/>
  <c r="C8589" i="92"/>
  <c r="C8588" i="92"/>
  <c r="C8587" i="92"/>
  <c r="C8586" i="92"/>
  <c r="C8585" i="92"/>
  <c r="C8584" i="92"/>
  <c r="C8583" i="92"/>
  <c r="C8582" i="92"/>
  <c r="C8581" i="92"/>
  <c r="C8580" i="92"/>
  <c r="C8579" i="92"/>
  <c r="C8578" i="92"/>
  <c r="C8577" i="92"/>
  <c r="C8576" i="92"/>
  <c r="C8575" i="92"/>
  <c r="C8574" i="92"/>
  <c r="C8573" i="92"/>
  <c r="C8572" i="92"/>
  <c r="C8571" i="92"/>
  <c r="C8570" i="92"/>
  <c r="C8569" i="92"/>
  <c r="C8568" i="92"/>
  <c r="C8567" i="92"/>
  <c r="C8566" i="92"/>
  <c r="C8565" i="92"/>
  <c r="C8564" i="92"/>
  <c r="C8563" i="92"/>
  <c r="C8562" i="92"/>
  <c r="C8561" i="92"/>
  <c r="C8560" i="92"/>
  <c r="C8559" i="92"/>
  <c r="C8558" i="92"/>
  <c r="C8557" i="92"/>
  <c r="C8556" i="92"/>
  <c r="C8555" i="92"/>
  <c r="C8554" i="92"/>
  <c r="C8553" i="92"/>
  <c r="C8552" i="92"/>
  <c r="C8551" i="92"/>
  <c r="C8550" i="92"/>
  <c r="C8549" i="92"/>
  <c r="C8548" i="92"/>
  <c r="C8547" i="92"/>
  <c r="C8546" i="92"/>
  <c r="C8545" i="92"/>
  <c r="C8544" i="92"/>
  <c r="C8543" i="92"/>
  <c r="C8542" i="92"/>
  <c r="C8541" i="92"/>
  <c r="C8540" i="92"/>
  <c r="C8539" i="92"/>
  <c r="C8538" i="92"/>
  <c r="C8537" i="92"/>
  <c r="C8536" i="92"/>
  <c r="C8535" i="92"/>
  <c r="C8534" i="92"/>
  <c r="C8533" i="92"/>
  <c r="C8532" i="92"/>
  <c r="C8531" i="92"/>
  <c r="C8530" i="92"/>
  <c r="C8529" i="92"/>
  <c r="C8528" i="92"/>
  <c r="C8527" i="92"/>
  <c r="C8526" i="92"/>
  <c r="C8525" i="92"/>
  <c r="C8524" i="92"/>
  <c r="C8523" i="92"/>
  <c r="C8522" i="92"/>
  <c r="C8521" i="92"/>
  <c r="C8520" i="92"/>
  <c r="C8519" i="92"/>
  <c r="C8518" i="92"/>
  <c r="C8517" i="92"/>
  <c r="C8516" i="92"/>
  <c r="C8515" i="92"/>
  <c r="C8514" i="92"/>
  <c r="C8513" i="92"/>
  <c r="C8512" i="92"/>
  <c r="C8511" i="92"/>
  <c r="C8510" i="92"/>
  <c r="C8509" i="92"/>
  <c r="C8508" i="92"/>
  <c r="C8507" i="92"/>
  <c r="C8506" i="92"/>
  <c r="C8505" i="92"/>
  <c r="C8504" i="92"/>
  <c r="C8503" i="92"/>
  <c r="C8502" i="92"/>
  <c r="C8501" i="92"/>
  <c r="C8500" i="92"/>
  <c r="C8499" i="92"/>
  <c r="C8498" i="92"/>
  <c r="C8497" i="92"/>
  <c r="C8496" i="92"/>
  <c r="C8495" i="92"/>
  <c r="C8494" i="92"/>
  <c r="C8493" i="92"/>
  <c r="C8492" i="92"/>
  <c r="C8491" i="92"/>
  <c r="C8490" i="92"/>
  <c r="C8489" i="92"/>
  <c r="C8488" i="92"/>
  <c r="C8487" i="92"/>
  <c r="C8486" i="92"/>
  <c r="C8485" i="92"/>
  <c r="C8484" i="92"/>
  <c r="C8483" i="92"/>
  <c r="C8482" i="92"/>
  <c r="C8481" i="92"/>
  <c r="C8480" i="92"/>
  <c r="C8479" i="92"/>
  <c r="C8478" i="92"/>
  <c r="C8477" i="92"/>
  <c r="C8476" i="92"/>
  <c r="C8475" i="92"/>
  <c r="C8474" i="92"/>
  <c r="C8473" i="92"/>
  <c r="C8472" i="92"/>
  <c r="C8471" i="92"/>
  <c r="C8470" i="92"/>
  <c r="C8469" i="92"/>
  <c r="C8468" i="92"/>
  <c r="C8467" i="92"/>
  <c r="C8466" i="92"/>
  <c r="C8465" i="92"/>
  <c r="C8464" i="92"/>
  <c r="C8463" i="92"/>
  <c r="C8462" i="92"/>
  <c r="C8461" i="92"/>
  <c r="C8460" i="92"/>
  <c r="C8459" i="92"/>
  <c r="C8458" i="92"/>
  <c r="C8457" i="92"/>
  <c r="C8456" i="92"/>
  <c r="C8455" i="92"/>
  <c r="C8454" i="92"/>
  <c r="C8453" i="92"/>
  <c r="C8452" i="92"/>
  <c r="C8451" i="92"/>
  <c r="C8450" i="92"/>
  <c r="C8449" i="92"/>
  <c r="C8448" i="92"/>
  <c r="C8447" i="92"/>
  <c r="C8446" i="92"/>
  <c r="C8445" i="92"/>
  <c r="C8444" i="92"/>
  <c r="C8443" i="92"/>
  <c r="C8442" i="92"/>
  <c r="C8441" i="92"/>
  <c r="C8440" i="92"/>
  <c r="C8439" i="92"/>
  <c r="C8438" i="92"/>
  <c r="C8437" i="92"/>
  <c r="C8436" i="92"/>
  <c r="C8435" i="92"/>
  <c r="C8434" i="92"/>
  <c r="C8433" i="92"/>
  <c r="C8432" i="92"/>
  <c r="C8431" i="92"/>
  <c r="C8430" i="92"/>
  <c r="C8429" i="92"/>
  <c r="C8428" i="92"/>
  <c r="C8427" i="92"/>
  <c r="C8426" i="92"/>
  <c r="C8425" i="92"/>
  <c r="C8424" i="92"/>
  <c r="C8423" i="92"/>
  <c r="C8422" i="92"/>
  <c r="C8421" i="92"/>
  <c r="C8420" i="92"/>
  <c r="C8419" i="92"/>
  <c r="C8418" i="92"/>
  <c r="C8417" i="92"/>
  <c r="C8416" i="92"/>
  <c r="C8415" i="92"/>
  <c r="C8414" i="92"/>
  <c r="C8413" i="92"/>
  <c r="C8412" i="92"/>
  <c r="C8411" i="92"/>
  <c r="C8410" i="92"/>
  <c r="C8409" i="92"/>
  <c r="C8408" i="92"/>
  <c r="C8407" i="92"/>
  <c r="C8406" i="92"/>
  <c r="C8405" i="92"/>
  <c r="C8404" i="92"/>
  <c r="C8403" i="92"/>
  <c r="C8402" i="92"/>
  <c r="C8401" i="92"/>
  <c r="C8400" i="92"/>
  <c r="C8399" i="92"/>
  <c r="C8398" i="92"/>
  <c r="C8397" i="92"/>
  <c r="C8396" i="92"/>
  <c r="C8395" i="92"/>
  <c r="C8394" i="92"/>
  <c r="C8393" i="92"/>
  <c r="C8392" i="92"/>
  <c r="C8391" i="92"/>
  <c r="C8390" i="92"/>
  <c r="C8389" i="92"/>
  <c r="C8388" i="92"/>
  <c r="C8387" i="92"/>
  <c r="C8386" i="92"/>
  <c r="C8385" i="92"/>
  <c r="C8384" i="92"/>
  <c r="C8383" i="92"/>
  <c r="C8382" i="92"/>
  <c r="C8381" i="92"/>
  <c r="C8380" i="92"/>
  <c r="C8379" i="92"/>
  <c r="C8378" i="92"/>
  <c r="C8377" i="92"/>
  <c r="C8376" i="92"/>
  <c r="C8375" i="92"/>
  <c r="C8374" i="92"/>
  <c r="C8373" i="92"/>
  <c r="C8372" i="92"/>
  <c r="C8371" i="92"/>
  <c r="C8370" i="92"/>
  <c r="C8369" i="92"/>
  <c r="C8368" i="92"/>
  <c r="C8367" i="92"/>
  <c r="C8366" i="92"/>
  <c r="C8365" i="92"/>
  <c r="C8364" i="92"/>
  <c r="C8363" i="92"/>
  <c r="C8362" i="92"/>
  <c r="C8361" i="92"/>
  <c r="C8360" i="92"/>
  <c r="C8359" i="92"/>
  <c r="C8358" i="92"/>
  <c r="C8357" i="92"/>
  <c r="C8356" i="92"/>
  <c r="C8355" i="92"/>
  <c r="C8354" i="92"/>
  <c r="C8353" i="92"/>
  <c r="C8352" i="92"/>
  <c r="C8351" i="92"/>
  <c r="C8350" i="92"/>
  <c r="C8349" i="92"/>
  <c r="C8348" i="92"/>
  <c r="C8347" i="92"/>
  <c r="C8346" i="92"/>
  <c r="C8345" i="92"/>
  <c r="C8344" i="92"/>
  <c r="C8343" i="92"/>
  <c r="C8342" i="92"/>
  <c r="C8341" i="92"/>
  <c r="C8340" i="92"/>
  <c r="C8339" i="92"/>
  <c r="C8338" i="92"/>
  <c r="C8337" i="92"/>
  <c r="C8336" i="92"/>
  <c r="C8335" i="92"/>
  <c r="C8334" i="92"/>
  <c r="C8333" i="92"/>
  <c r="C8332" i="92"/>
  <c r="C8331" i="92"/>
  <c r="C8330" i="92"/>
  <c r="C8329" i="92"/>
  <c r="C8328" i="92"/>
  <c r="C8327" i="92"/>
  <c r="C8326" i="92"/>
  <c r="C8325" i="92"/>
  <c r="C8324" i="92"/>
  <c r="C8323" i="92"/>
  <c r="C8322" i="92"/>
  <c r="C8321" i="92"/>
  <c r="C8320" i="92"/>
  <c r="C8319" i="92"/>
  <c r="C8318" i="92"/>
  <c r="C8317" i="92"/>
  <c r="C8316" i="92"/>
  <c r="C8315" i="92"/>
  <c r="C8314" i="92"/>
  <c r="C8313" i="92"/>
  <c r="C8312" i="92"/>
  <c r="C8311" i="92"/>
  <c r="C8310" i="92"/>
  <c r="C8309" i="92"/>
  <c r="C8308" i="92"/>
  <c r="C8307" i="92"/>
  <c r="C8306" i="92"/>
  <c r="C8305" i="92"/>
  <c r="C8304" i="92"/>
  <c r="C8303" i="92"/>
  <c r="C8302" i="92"/>
  <c r="C8301" i="92"/>
  <c r="C8300" i="92"/>
  <c r="C8299" i="92"/>
  <c r="C8222" i="92"/>
  <c r="C8221" i="92"/>
  <c r="C8220" i="92"/>
  <c r="C8219" i="92"/>
  <c r="C8218" i="92"/>
  <c r="C8217" i="92"/>
  <c r="C8216" i="92"/>
  <c r="C8215" i="92"/>
  <c r="C8214" i="92"/>
  <c r="C8213" i="92"/>
  <c r="C8212" i="92"/>
  <c r="C8211" i="92"/>
  <c r="C8210" i="92"/>
  <c r="C8209" i="92"/>
  <c r="C8208" i="92"/>
  <c r="C8207" i="92"/>
  <c r="C8206" i="92"/>
  <c r="C8205" i="92"/>
  <c r="C8204" i="92"/>
  <c r="C8203" i="92"/>
  <c r="C8202" i="92"/>
  <c r="C8201" i="92"/>
  <c r="C8200" i="92"/>
  <c r="C8199" i="92"/>
  <c r="C8198" i="92"/>
  <c r="C8197" i="92"/>
  <c r="C8196" i="92"/>
  <c r="C8195" i="92"/>
  <c r="C8194" i="92"/>
  <c r="C8193" i="92"/>
  <c r="C8192" i="92"/>
  <c r="C8191" i="92"/>
  <c r="C8190" i="92"/>
  <c r="C8189" i="92"/>
  <c r="C8188" i="92"/>
  <c r="C8187" i="92"/>
  <c r="C8186" i="92"/>
  <c r="C8185" i="92"/>
  <c r="C8184" i="92"/>
  <c r="C8183" i="92"/>
  <c r="C8182" i="92"/>
  <c r="C8181" i="92"/>
  <c r="C8180" i="92"/>
  <c r="C8179" i="92"/>
  <c r="C8178" i="92"/>
  <c r="C8177" i="92"/>
  <c r="C8176" i="92"/>
  <c r="C8175" i="92"/>
  <c r="C8174" i="92"/>
  <c r="C8173" i="92"/>
  <c r="C8172" i="92"/>
  <c r="C8171" i="92"/>
  <c r="C8170" i="92"/>
  <c r="C8169" i="92"/>
  <c r="C8168" i="92"/>
  <c r="C8167" i="92"/>
  <c r="C8166" i="92"/>
  <c r="C8165" i="92"/>
  <c r="C8164" i="92"/>
  <c r="C8163" i="92"/>
  <c r="C8162" i="92"/>
  <c r="C8161" i="92"/>
  <c r="C8160" i="92"/>
  <c r="C8159" i="92"/>
  <c r="C8158" i="92"/>
  <c r="C8157" i="92"/>
  <c r="C8156" i="92"/>
  <c r="C8155" i="92"/>
  <c r="C8154" i="92"/>
  <c r="C8153" i="92"/>
  <c r="C8152" i="92"/>
  <c r="C8151" i="92"/>
  <c r="C8150" i="92"/>
  <c r="C8149" i="92"/>
  <c r="C8148" i="92"/>
  <c r="C8147" i="92"/>
  <c r="C8146" i="92"/>
  <c r="C8145" i="92"/>
  <c r="C8144" i="92"/>
  <c r="C8143" i="92"/>
  <c r="C8142" i="92"/>
  <c r="C8141" i="92"/>
  <c r="C8140" i="92"/>
  <c r="C8139" i="92"/>
  <c r="C8138" i="92"/>
  <c r="C8137" i="92"/>
  <c r="C8136" i="92"/>
  <c r="C8135" i="92"/>
  <c r="C8134" i="92"/>
  <c r="C8133" i="92"/>
  <c r="C8132" i="92"/>
  <c r="C8131" i="92"/>
  <c r="C8130" i="92"/>
  <c r="C8129" i="92"/>
  <c r="C8128" i="92"/>
  <c r="C8127" i="92"/>
  <c r="C8126" i="92"/>
  <c r="C8125" i="92"/>
  <c r="C8124" i="92"/>
  <c r="C8123" i="92"/>
  <c r="C8122" i="92"/>
  <c r="C8121" i="92"/>
  <c r="C8120" i="92"/>
  <c r="C8119" i="92"/>
  <c r="C8118" i="92"/>
  <c r="C8117" i="92"/>
  <c r="C8116" i="92"/>
  <c r="C8115" i="92"/>
  <c r="C8114" i="92"/>
  <c r="C8113" i="92"/>
  <c r="C8112" i="92"/>
  <c r="C8111" i="92"/>
  <c r="C8110" i="92"/>
  <c r="C8109" i="92"/>
  <c r="C8108" i="92"/>
  <c r="C8107" i="92"/>
  <c r="C8106" i="92"/>
  <c r="C8105" i="92"/>
  <c r="C8104" i="92"/>
  <c r="C8103" i="92"/>
  <c r="C8102" i="92"/>
  <c r="C8101" i="92"/>
  <c r="C8100" i="92"/>
  <c r="C8099" i="92"/>
  <c r="C8098" i="92"/>
  <c r="C8097" i="92"/>
  <c r="C8096" i="92"/>
  <c r="C8095" i="92"/>
  <c r="C8094" i="92"/>
  <c r="C8093" i="92"/>
  <c r="C8092" i="92"/>
  <c r="C8091" i="92"/>
  <c r="C8090" i="92"/>
  <c r="C8089" i="92"/>
  <c r="C8088" i="92"/>
  <c r="C8087" i="92"/>
  <c r="C8086" i="92"/>
  <c r="C8085" i="92"/>
  <c r="C8084" i="92"/>
  <c r="C8083" i="92"/>
  <c r="C8082" i="92"/>
  <c r="C8081" i="92"/>
  <c r="C8080" i="92"/>
  <c r="C8079" i="92"/>
  <c r="C8078" i="92"/>
  <c r="C8077" i="92"/>
  <c r="C8076" i="92"/>
  <c r="C8075" i="92"/>
  <c r="C8074" i="92"/>
  <c r="C8073" i="92"/>
  <c r="C8072" i="92"/>
  <c r="C8071" i="92"/>
  <c r="C8070" i="92"/>
  <c r="C8069" i="92"/>
  <c r="C8068" i="92"/>
  <c r="C8067" i="92"/>
  <c r="C8066" i="92"/>
  <c r="C8065" i="92"/>
  <c r="C8064" i="92"/>
  <c r="C8063" i="92"/>
  <c r="C8062" i="92"/>
  <c r="C8061" i="92"/>
  <c r="C8060" i="92"/>
  <c r="C8059" i="92"/>
  <c r="C8058" i="92"/>
  <c r="C8057" i="92"/>
  <c r="C8056" i="92"/>
  <c r="C8055" i="92"/>
  <c r="C8054" i="92"/>
  <c r="C8053" i="92"/>
  <c r="C8052" i="92"/>
  <c r="C8051" i="92"/>
  <c r="C8050" i="92"/>
  <c r="C8049" i="92"/>
  <c r="C8048" i="92"/>
  <c r="C8047" i="92"/>
  <c r="C8046" i="92"/>
  <c r="C8045" i="92"/>
  <c r="C8044" i="92"/>
  <c r="C8043" i="92"/>
  <c r="C8042" i="92"/>
  <c r="C8041" i="92"/>
  <c r="C8040" i="92"/>
  <c r="C8039" i="92"/>
  <c r="C8038" i="92"/>
  <c r="C8037" i="92"/>
  <c r="C8036" i="92"/>
  <c r="C8035" i="92"/>
  <c r="C8034" i="92"/>
  <c r="C8033" i="92"/>
  <c r="C8032" i="92"/>
  <c r="C8031" i="92"/>
  <c r="C8030" i="92"/>
  <c r="C8029" i="92"/>
  <c r="C8028" i="92"/>
  <c r="C8027" i="92"/>
  <c r="C8026" i="92"/>
  <c r="C8025" i="92"/>
  <c r="C8024" i="92"/>
  <c r="C8023" i="92"/>
  <c r="C8022" i="92"/>
  <c r="C8021" i="92"/>
  <c r="C8020" i="92"/>
  <c r="C8019" i="92"/>
  <c r="C8018" i="92"/>
  <c r="C8017" i="92"/>
  <c r="C8016" i="92"/>
  <c r="C8015" i="92"/>
  <c r="C8014" i="92"/>
  <c r="C8013" i="92"/>
  <c r="C8012" i="92"/>
  <c r="C8011" i="92"/>
  <c r="C8010" i="92"/>
  <c r="C8009" i="92"/>
  <c r="C8008" i="92"/>
  <c r="C8007" i="92"/>
  <c r="C8006" i="92"/>
  <c r="C8005" i="92"/>
  <c r="C8004" i="92"/>
  <c r="C8003" i="92"/>
  <c r="C8002" i="92"/>
  <c r="C8001" i="92"/>
  <c r="C8000" i="92"/>
  <c r="C7999" i="92"/>
  <c r="C7998" i="92"/>
  <c r="C7997" i="92"/>
  <c r="C7996" i="92"/>
  <c r="C7995" i="92"/>
  <c r="C7994" i="92"/>
  <c r="C7993" i="92"/>
  <c r="C7992" i="92"/>
  <c r="C7991" i="92"/>
  <c r="C7990" i="92"/>
  <c r="C7989" i="92"/>
  <c r="C7988" i="92"/>
  <c r="C7987" i="92"/>
  <c r="C7986" i="92"/>
  <c r="C7985" i="92"/>
  <c r="C7984" i="92"/>
  <c r="C7983" i="92"/>
  <c r="C7982" i="92"/>
  <c r="C7981" i="92"/>
  <c r="C7980" i="92"/>
  <c r="C7979" i="92"/>
  <c r="C7978" i="92"/>
  <c r="C7977" i="92"/>
  <c r="C7976" i="92"/>
  <c r="C7975" i="92"/>
  <c r="C7974" i="92"/>
  <c r="C7973" i="92"/>
  <c r="C7972" i="92"/>
  <c r="C7971" i="92"/>
  <c r="C7970" i="92"/>
  <c r="C7969" i="92"/>
  <c r="C7968" i="92"/>
  <c r="C7967" i="92"/>
  <c r="C7966" i="92"/>
  <c r="C7965" i="92"/>
  <c r="C7964" i="92"/>
  <c r="C7963" i="92"/>
  <c r="C7962" i="92"/>
  <c r="C7961" i="92"/>
  <c r="C7960" i="92"/>
  <c r="C7959" i="92"/>
  <c r="C7958" i="92"/>
  <c r="C7957" i="92"/>
  <c r="C7956" i="92"/>
  <c r="C7955" i="92"/>
  <c r="C7954" i="92"/>
  <c r="C7953" i="92"/>
  <c r="C7952" i="92"/>
  <c r="C7951" i="92"/>
  <c r="C7950" i="92"/>
  <c r="C7949" i="92"/>
  <c r="C7948" i="92"/>
  <c r="C7947" i="92"/>
  <c r="C7946" i="92"/>
  <c r="C7945" i="92"/>
  <c r="C7944" i="92"/>
  <c r="C7943" i="92"/>
  <c r="C7942" i="92"/>
  <c r="C7941" i="92"/>
  <c r="C7940" i="92"/>
  <c r="C7939" i="92"/>
  <c r="C7938" i="92"/>
  <c r="C7937" i="92"/>
  <c r="C7936" i="92"/>
  <c r="C7935" i="92"/>
  <c r="C7934" i="92"/>
  <c r="C7933" i="92"/>
  <c r="C7932" i="92"/>
  <c r="C7931" i="92"/>
  <c r="C7930" i="92"/>
  <c r="C7929" i="92"/>
  <c r="C7928" i="92"/>
  <c r="C7927" i="92"/>
  <c r="C7926" i="92"/>
  <c r="C7925" i="92"/>
  <c r="C7924" i="92"/>
  <c r="C7923" i="92"/>
  <c r="C7922" i="92"/>
  <c r="C7921" i="92"/>
  <c r="C7920" i="92"/>
  <c r="C7919" i="92"/>
  <c r="C7918" i="92"/>
  <c r="C7917" i="92"/>
  <c r="C7916" i="92"/>
  <c r="C7915" i="92"/>
  <c r="C7914" i="92"/>
  <c r="C7913" i="92"/>
  <c r="C7912" i="92"/>
  <c r="C7911" i="92"/>
  <c r="C7910" i="92"/>
  <c r="C7909" i="92"/>
  <c r="C7908" i="92"/>
  <c r="C7907" i="92"/>
  <c r="C7906" i="92"/>
  <c r="C7905" i="92"/>
  <c r="C7904" i="92"/>
  <c r="C7903" i="92"/>
  <c r="C7902" i="92"/>
  <c r="C7901" i="92"/>
  <c r="C7900" i="92"/>
  <c r="C7899" i="92"/>
  <c r="C7898" i="92"/>
  <c r="C7897" i="92"/>
  <c r="C7896" i="92"/>
  <c r="C7895" i="92"/>
  <c r="C7894" i="92"/>
  <c r="C7893" i="92"/>
  <c r="C7892" i="92"/>
  <c r="C7891" i="92"/>
  <c r="C7890" i="92"/>
  <c r="C7889" i="92"/>
  <c r="C7888" i="92"/>
  <c r="C7887" i="92"/>
  <c r="C7886" i="92"/>
  <c r="C7885" i="92"/>
  <c r="C7884" i="92"/>
  <c r="C7883" i="92"/>
  <c r="C7882" i="92"/>
  <c r="C7881" i="92"/>
  <c r="C7880" i="92"/>
  <c r="C7879" i="92"/>
  <c r="C7878" i="92"/>
  <c r="C7877" i="92"/>
  <c r="C7876" i="92"/>
  <c r="C7875" i="92"/>
  <c r="C7874" i="92"/>
  <c r="C7873" i="92"/>
  <c r="C7872" i="92"/>
  <c r="C7871" i="92"/>
  <c r="C7870" i="92"/>
  <c r="C7869" i="92"/>
  <c r="C7868" i="92"/>
  <c r="C7867" i="92"/>
  <c r="C7866" i="92"/>
  <c r="C7865" i="92"/>
  <c r="C7864" i="92"/>
  <c r="C7863" i="92"/>
  <c r="C7862" i="92"/>
  <c r="C7861" i="92"/>
  <c r="C7860" i="92"/>
  <c r="C7859" i="92"/>
  <c r="C7858" i="92"/>
  <c r="C7857" i="92"/>
  <c r="C7856" i="92"/>
  <c r="C7855" i="92"/>
  <c r="C7854" i="92"/>
  <c r="C7853" i="92"/>
  <c r="C7852" i="92"/>
  <c r="C7851" i="92"/>
  <c r="C7850" i="92"/>
  <c r="C7849" i="92"/>
  <c r="C7843" i="92"/>
  <c r="C7842" i="92"/>
  <c r="C7841" i="92"/>
  <c r="C7840" i="92"/>
  <c r="C7839" i="92"/>
  <c r="C7838" i="92"/>
  <c r="C7837" i="92"/>
  <c r="C7836" i="92"/>
  <c r="C7835" i="92"/>
  <c r="C7834" i="92"/>
  <c r="C7833" i="92"/>
  <c r="C7832" i="92"/>
  <c r="C7831" i="92"/>
  <c r="C7830" i="92"/>
  <c r="C7829" i="92"/>
  <c r="C7828" i="92"/>
  <c r="C7827" i="92"/>
  <c r="C7826" i="92"/>
  <c r="C7825" i="92"/>
  <c r="C7824" i="92"/>
  <c r="C7823" i="92"/>
  <c r="C7822" i="92"/>
  <c r="C7821" i="92"/>
  <c r="C7820" i="92"/>
  <c r="C7819" i="92"/>
  <c r="C7818" i="92"/>
  <c r="C7817" i="92"/>
  <c r="C7848" i="92"/>
  <c r="C7847" i="92"/>
  <c r="C7846" i="92"/>
  <c r="C7845" i="92"/>
  <c r="C7844" i="92"/>
  <c r="C7816" i="92"/>
  <c r="C7815" i="92"/>
  <c r="C7814" i="92"/>
  <c r="C7813" i="92"/>
  <c r="C7812" i="92"/>
  <c r="C7811" i="92"/>
  <c r="C7810" i="92"/>
  <c r="C7809" i="92"/>
  <c r="C7808" i="92"/>
  <c r="C7807" i="92"/>
  <c r="C7806" i="92"/>
  <c r="C7805" i="92"/>
  <c r="C7804" i="92"/>
  <c r="C7803" i="92"/>
  <c r="C7802" i="92"/>
  <c r="C7801" i="92"/>
  <c r="C7800" i="92"/>
  <c r="C7799" i="92"/>
  <c r="C7798" i="92"/>
  <c r="C7797" i="92"/>
  <c r="C7796" i="92"/>
  <c r="C7795" i="92"/>
  <c r="C7794" i="92"/>
  <c r="C7793" i="92"/>
  <c r="C7792" i="92"/>
  <c r="C7791" i="92"/>
  <c r="C7790" i="92"/>
  <c r="C7789" i="92"/>
  <c r="C7788" i="92"/>
  <c r="C7787" i="92"/>
  <c r="C7786" i="92"/>
  <c r="C7785" i="92"/>
  <c r="C7784" i="92"/>
  <c r="C7783" i="92"/>
  <c r="C7782" i="92"/>
  <c r="C7781" i="92"/>
  <c r="C7780" i="92"/>
  <c r="C7779" i="92"/>
  <c r="C7778" i="92"/>
  <c r="C7777" i="92"/>
  <c r="C7776" i="92"/>
  <c r="C7775" i="92"/>
  <c r="C7774" i="92"/>
  <c r="C7773" i="92"/>
  <c r="C7772" i="92"/>
  <c r="C7771" i="92"/>
  <c r="C7770" i="92"/>
  <c r="C7769" i="92"/>
  <c r="C7768" i="92"/>
  <c r="C7767" i="92"/>
  <c r="C7766" i="92"/>
  <c r="C7765" i="92"/>
  <c r="C7764" i="92"/>
  <c r="C7763" i="92"/>
  <c r="C7762" i="92"/>
  <c r="C7761" i="92"/>
  <c r="C7760" i="92"/>
  <c r="C7759" i="92"/>
  <c r="C7758" i="92"/>
  <c r="C7757" i="92"/>
  <c r="C7756" i="92"/>
  <c r="C7755" i="92"/>
  <c r="C7754" i="92"/>
  <c r="C7753" i="92"/>
  <c r="C7752" i="92"/>
  <c r="C7751" i="92"/>
  <c r="C7750" i="92"/>
  <c r="C7749" i="92"/>
  <c r="C7748" i="92"/>
  <c r="C7747" i="92"/>
  <c r="C7746" i="92"/>
  <c r="C7745" i="92"/>
  <c r="C7744" i="92"/>
  <c r="C7743" i="92"/>
  <c r="C7742" i="92"/>
  <c r="C7741" i="92"/>
  <c r="C7740" i="92"/>
  <c r="C7739" i="92"/>
  <c r="C7738" i="92"/>
  <c r="C7737" i="92"/>
  <c r="C7736" i="92"/>
  <c r="C7735" i="92"/>
  <c r="C7734" i="92"/>
  <c r="C7733" i="92"/>
  <c r="C7732" i="92"/>
  <c r="C7731" i="92"/>
  <c r="C7730" i="92"/>
  <c r="C7729" i="92"/>
  <c r="C7728" i="92"/>
  <c r="C7727" i="92"/>
  <c r="C7726" i="92"/>
  <c r="C7725" i="92"/>
  <c r="C7724" i="92"/>
  <c r="C7723" i="92"/>
  <c r="C7722" i="92"/>
  <c r="C7721" i="92"/>
  <c r="C7712" i="92"/>
  <c r="C7711" i="92"/>
  <c r="C7710" i="92"/>
  <c r="C7709" i="92"/>
  <c r="C7708" i="92"/>
  <c r="C7707" i="92"/>
  <c r="C7706" i="92"/>
  <c r="C7705" i="92"/>
  <c r="C7704" i="92"/>
  <c r="C7703" i="92"/>
  <c r="C7702" i="92"/>
  <c r="C7701" i="92"/>
  <c r="C7700" i="92"/>
  <c r="C7699" i="92"/>
  <c r="C7698" i="92"/>
  <c r="C7697" i="92"/>
  <c r="C7696" i="92"/>
  <c r="C7695" i="92"/>
  <c r="C7694" i="92"/>
  <c r="C7693" i="92"/>
  <c r="C7692" i="92"/>
  <c r="C7691" i="92"/>
  <c r="C7690" i="92"/>
  <c r="C7689" i="92"/>
  <c r="C7688" i="92"/>
  <c r="C7687" i="92"/>
  <c r="C7686" i="92"/>
  <c r="C7685" i="92"/>
  <c r="C7684" i="92"/>
  <c r="C7683" i="92"/>
  <c r="C7682" i="92"/>
  <c r="C7681" i="92"/>
  <c r="C7680" i="92"/>
  <c r="C7679" i="92"/>
  <c r="C7678" i="92"/>
  <c r="C7677" i="92"/>
  <c r="C7676" i="92"/>
  <c r="C7675" i="92"/>
  <c r="C7674" i="92"/>
  <c r="C7673" i="92"/>
  <c r="C7672" i="92"/>
  <c r="C7671" i="92"/>
  <c r="C7670" i="92"/>
  <c r="C7669" i="92"/>
  <c r="C7668" i="92"/>
  <c r="C7667" i="92"/>
  <c r="C7666" i="92"/>
  <c r="C7665" i="92"/>
  <c r="C7664" i="92"/>
  <c r="C7663" i="92"/>
  <c r="C7662" i="92"/>
  <c r="C7661" i="92"/>
  <c r="C7660" i="92"/>
  <c r="C7659" i="92"/>
  <c r="C7658" i="92"/>
  <c r="C7657" i="92"/>
  <c r="C7656" i="92"/>
  <c r="C7655" i="92"/>
  <c r="C7654" i="92"/>
  <c r="C7653" i="92"/>
  <c r="C7652" i="92"/>
  <c r="C7651" i="92"/>
  <c r="C7650" i="92"/>
  <c r="C7649" i="92"/>
  <c r="C7648" i="92"/>
  <c r="C7647" i="92"/>
  <c r="C7646" i="92"/>
  <c r="C7645" i="92"/>
  <c r="C7644" i="92"/>
  <c r="C7643" i="92"/>
  <c r="C7642" i="92"/>
  <c r="C7641" i="92"/>
  <c r="C7640" i="92"/>
  <c r="C7639" i="92"/>
  <c r="C7638" i="92"/>
  <c r="C7637" i="92"/>
  <c r="C7636" i="92"/>
  <c r="C7635" i="92"/>
  <c r="C7634" i="92"/>
  <c r="C7633" i="92"/>
  <c r="C7632" i="92"/>
  <c r="C7631" i="92"/>
  <c r="C7630" i="92"/>
  <c r="C7629" i="92"/>
  <c r="C7628" i="92"/>
  <c r="C7627" i="92"/>
  <c r="C7626" i="92"/>
  <c r="C7625" i="92"/>
  <c r="C7624" i="92"/>
  <c r="C7623" i="92"/>
  <c r="C7622" i="92"/>
  <c r="C7621" i="92"/>
  <c r="C7620" i="92"/>
  <c r="C7619" i="92"/>
  <c r="C7618" i="92"/>
  <c r="C7617" i="92"/>
  <c r="C7616" i="92"/>
  <c r="C7615" i="92"/>
  <c r="C7614" i="92"/>
  <c r="C7613" i="92"/>
  <c r="C7612" i="92"/>
  <c r="C7611" i="92"/>
  <c r="C7610" i="92"/>
  <c r="C7609" i="92"/>
  <c r="C7720" i="92"/>
  <c r="C7719" i="92"/>
  <c r="C7718" i="92"/>
  <c r="C7717" i="92"/>
  <c r="C7716" i="92"/>
  <c r="C7715" i="92"/>
  <c r="C7714" i="92"/>
  <c r="C7713" i="92"/>
  <c r="C7608" i="92"/>
  <c r="C7607" i="92"/>
  <c r="C7606" i="92"/>
  <c r="C7605" i="92"/>
  <c r="C7604" i="92"/>
  <c r="C7603" i="92"/>
  <c r="C7602" i="92"/>
  <c r="C7601" i="92"/>
  <c r="C7600" i="92"/>
  <c r="C7599" i="92"/>
  <c r="C7598" i="92"/>
  <c r="C7597" i="92"/>
  <c r="C7596" i="92"/>
  <c r="C7595" i="92"/>
  <c r="C7594" i="92"/>
  <c r="C7593" i="92"/>
  <c r="C7592" i="92"/>
  <c r="C7591" i="92"/>
  <c r="C7590" i="92"/>
  <c r="C7589" i="92"/>
  <c r="C7588" i="92"/>
  <c r="C7587" i="92"/>
  <c r="C7586" i="92"/>
  <c r="C7585" i="92"/>
  <c r="C7584" i="92"/>
  <c r="C7583" i="92"/>
  <c r="C7582" i="92"/>
  <c r="C7581" i="92"/>
  <c r="C7580" i="92"/>
  <c r="C7579" i="92"/>
  <c r="C7578" i="92"/>
  <c r="C7577" i="92"/>
  <c r="C7576" i="92"/>
  <c r="C7575" i="92"/>
  <c r="C7574" i="92"/>
  <c r="C7573" i="92"/>
  <c r="C7572" i="92"/>
  <c r="C7571" i="92"/>
  <c r="C7570" i="92"/>
  <c r="C7569" i="92"/>
  <c r="C7568" i="92"/>
  <c r="C7567" i="92"/>
  <c r="C7566" i="92"/>
  <c r="C7565" i="92"/>
  <c r="C7564" i="92"/>
  <c r="C7563" i="92"/>
  <c r="C7562" i="92"/>
  <c r="C7561" i="92"/>
  <c r="C7560" i="92"/>
  <c r="C7559" i="92"/>
  <c r="C7558" i="92"/>
  <c r="C7557" i="92"/>
  <c r="C7556" i="92"/>
  <c r="C7555" i="92"/>
  <c r="C7554" i="92"/>
  <c r="C7553" i="92"/>
  <c r="C7552" i="92"/>
  <c r="C7551" i="92"/>
  <c r="C7550" i="92"/>
  <c r="C7549" i="92"/>
  <c r="C7548" i="92"/>
  <c r="C7547" i="92"/>
  <c r="C7546" i="92"/>
  <c r="C7545" i="92"/>
  <c r="C7544" i="92"/>
  <c r="C7543" i="92"/>
  <c r="C7542" i="92"/>
  <c r="C7541" i="92"/>
  <c r="C7540" i="92"/>
  <c r="C7539" i="92"/>
  <c r="C7538" i="92"/>
  <c r="C7537" i="92"/>
  <c r="C7536" i="92"/>
  <c r="C7535" i="92"/>
  <c r="C7534" i="92"/>
  <c r="C7533" i="92"/>
  <c r="C7532" i="92"/>
  <c r="C7531" i="92"/>
  <c r="C7530" i="92"/>
  <c r="C7529" i="92"/>
  <c r="C7528" i="92"/>
  <c r="C7527" i="92"/>
  <c r="C7526" i="92"/>
  <c r="C7525" i="92"/>
  <c r="C7524" i="92"/>
  <c r="C7523" i="92"/>
  <c r="C7522" i="92"/>
  <c r="C7521" i="92"/>
  <c r="C7520" i="92"/>
  <c r="C7519" i="92"/>
  <c r="C7518" i="92"/>
  <c r="C7517" i="92"/>
  <c r="C7516" i="92"/>
  <c r="C7515" i="92"/>
  <c r="C7514" i="92"/>
  <c r="C7513" i="92"/>
  <c r="C7512" i="92"/>
  <c r="C7511" i="92"/>
  <c r="C7510" i="92"/>
  <c r="C7509" i="92"/>
  <c r="C7508" i="92"/>
  <c r="C7507" i="92"/>
  <c r="C7506" i="92"/>
  <c r="C7505" i="92"/>
  <c r="C7504" i="92"/>
  <c r="C7503" i="92"/>
  <c r="C7502" i="92"/>
  <c r="C7501" i="92"/>
  <c r="C7500" i="92"/>
  <c r="C7499" i="92"/>
  <c r="C7498" i="92"/>
  <c r="C7497" i="92"/>
  <c r="C7496" i="92"/>
  <c r="C7495" i="92"/>
  <c r="C7494" i="92"/>
  <c r="C7493" i="92"/>
  <c r="C7492" i="92"/>
  <c r="C7491" i="92"/>
  <c r="C7490" i="92"/>
  <c r="C7489" i="92"/>
  <c r="C7488" i="92"/>
  <c r="C7487" i="92"/>
  <c r="C7486" i="92"/>
  <c r="C7485" i="92"/>
  <c r="C7484" i="92"/>
  <c r="C7483" i="92"/>
  <c r="C7482" i="92"/>
  <c r="C7481" i="92"/>
  <c r="C7480" i="92"/>
  <c r="C7479" i="92"/>
  <c r="C7478" i="92"/>
  <c r="C7477" i="92"/>
  <c r="C7476" i="92"/>
  <c r="C7475" i="92"/>
  <c r="C7474" i="92"/>
  <c r="C7473" i="92"/>
  <c r="C7472" i="92"/>
  <c r="C7471" i="92"/>
  <c r="C7470" i="92"/>
  <c r="C7469" i="92"/>
  <c r="C7468" i="92"/>
  <c r="C7467" i="92"/>
  <c r="C7466" i="92"/>
  <c r="C7465" i="92"/>
  <c r="C7464" i="92"/>
  <c r="C7463" i="92"/>
  <c r="C7462" i="92"/>
  <c r="C7461" i="92"/>
  <c r="C7460" i="92"/>
  <c r="C7459" i="92"/>
  <c r="C7458" i="92"/>
  <c r="C7457" i="92"/>
  <c r="C7456" i="92"/>
  <c r="C7455" i="92"/>
  <c r="C7454" i="92"/>
  <c r="C7453" i="92"/>
  <c r="C7452" i="92"/>
  <c r="C7451" i="92"/>
  <c r="C7450" i="92"/>
  <c r="C7449" i="92"/>
  <c r="C7448" i="92"/>
  <c r="C7447" i="92"/>
  <c r="C7446" i="92"/>
  <c r="C7445" i="92"/>
  <c r="C7444" i="92"/>
  <c r="C7443" i="92"/>
  <c r="C7442" i="92"/>
  <c r="C7441" i="92"/>
  <c r="C7440" i="92"/>
  <c r="C7439" i="92"/>
  <c r="C7438" i="92"/>
  <c r="C7437" i="92"/>
  <c r="C7436" i="92"/>
  <c r="C7435" i="92"/>
  <c r="C7434" i="92"/>
  <c r="C7433" i="92"/>
  <c r="C7432" i="92"/>
  <c r="C7431" i="92"/>
  <c r="C7430" i="92"/>
  <c r="C7429" i="92"/>
  <c r="C7428" i="92"/>
  <c r="C7427" i="92"/>
  <c r="C7426" i="92"/>
  <c r="C7425" i="92"/>
  <c r="C7424" i="92"/>
  <c r="C7423" i="92"/>
  <c r="C7422" i="92"/>
  <c r="C7421" i="92"/>
  <c r="C7420" i="92"/>
  <c r="C7419" i="92"/>
  <c r="C7418" i="92"/>
  <c r="C7417" i="92"/>
  <c r="C7416" i="92"/>
  <c r="C7415" i="92"/>
  <c r="C7414" i="92"/>
  <c r="C7413" i="92"/>
  <c r="C7412" i="92"/>
  <c r="C7411" i="92"/>
  <c r="C7410" i="92"/>
  <c r="C7409" i="92"/>
  <c r="C7408" i="92"/>
  <c r="C7407" i="92"/>
  <c r="C7406" i="92"/>
  <c r="C7405" i="92"/>
  <c r="C7404" i="92"/>
  <c r="C7403" i="92"/>
  <c r="C7402" i="92"/>
  <c r="C7401" i="92"/>
  <c r="C7400" i="92"/>
  <c r="C7399" i="92"/>
  <c r="C7398" i="92"/>
  <c r="C7397" i="92"/>
  <c r="C7396" i="92"/>
  <c r="C7395" i="92"/>
  <c r="C7394" i="92"/>
  <c r="C7393" i="92"/>
  <c r="C7392" i="92"/>
  <c r="C7391" i="92"/>
  <c r="C7390" i="92"/>
  <c r="C7389" i="92"/>
  <c r="C7388" i="92"/>
  <c r="C7387" i="92"/>
  <c r="C7386" i="92"/>
  <c r="C7385" i="92"/>
  <c r="C7384" i="92"/>
  <c r="C7383" i="92"/>
  <c r="C7382" i="92"/>
  <c r="C7381" i="92"/>
  <c r="C7380" i="92"/>
  <c r="C7379" i="92"/>
  <c r="C7378" i="92"/>
  <c r="C7377" i="92"/>
  <c r="C7376" i="92"/>
  <c r="C7375" i="92"/>
  <c r="C7374" i="92"/>
  <c r="C7373" i="92"/>
  <c r="C7372" i="92"/>
  <c r="C7371" i="92"/>
  <c r="C7370" i="92"/>
  <c r="C7369" i="92"/>
  <c r="C7368" i="92"/>
  <c r="C7367" i="92"/>
  <c r="C7366" i="92"/>
  <c r="C7365" i="92"/>
  <c r="C7364" i="92"/>
  <c r="C7363" i="92"/>
  <c r="C7362" i="92"/>
  <c r="C7361" i="92"/>
  <c r="C7360" i="92"/>
  <c r="C7359" i="92"/>
  <c r="C7358" i="92"/>
  <c r="C7357" i="92"/>
  <c r="C7356" i="92"/>
  <c r="C7355" i="92"/>
  <c r="C7354" i="92"/>
  <c r="C7353" i="92"/>
  <c r="C7352" i="92"/>
  <c r="C7351" i="92"/>
  <c r="C7350" i="92"/>
  <c r="C7349" i="92"/>
  <c r="C7348" i="92"/>
  <c r="C7347" i="92"/>
  <c r="C7346" i="92"/>
  <c r="C7345" i="92"/>
  <c r="C7344" i="92"/>
  <c r="C7343" i="92"/>
  <c r="C7342" i="92"/>
  <c r="C7341" i="92"/>
  <c r="C7340" i="92"/>
  <c r="C7339" i="92"/>
  <c r="C7338" i="92"/>
  <c r="C7337" i="92"/>
  <c r="C7336" i="92"/>
  <c r="C7335" i="92"/>
  <c r="C7334" i="92"/>
  <c r="C7333" i="92"/>
  <c r="C7332" i="92"/>
  <c r="C7331" i="92"/>
  <c r="C7330" i="92"/>
  <c r="C7329" i="92"/>
  <c r="C7328" i="92"/>
  <c r="C7327" i="92"/>
  <c r="C7326" i="92"/>
  <c r="C7325" i="92"/>
  <c r="C7324" i="92"/>
  <c r="C7323" i="92"/>
  <c r="C7322" i="92"/>
  <c r="C7321" i="92"/>
  <c r="C7320" i="92"/>
  <c r="C7319" i="92"/>
  <c r="C7318" i="92"/>
  <c r="C7317" i="92"/>
  <c r="C7316" i="92"/>
  <c r="C7315" i="92"/>
  <c r="C7314" i="92"/>
  <c r="C7313" i="92"/>
  <c r="C7312" i="92"/>
  <c r="C7311" i="92"/>
  <c r="C7310" i="92"/>
  <c r="C7309" i="92"/>
  <c r="C7308" i="92"/>
  <c r="C7307" i="92"/>
  <c r="C7306" i="92"/>
  <c r="C7305" i="92"/>
  <c r="C7304" i="92"/>
  <c r="C7303" i="92"/>
  <c r="C7302" i="92"/>
  <c r="C7301" i="92"/>
  <c r="C7300" i="92"/>
  <c r="C7299" i="92"/>
  <c r="C7298" i="92"/>
  <c r="C7297" i="92"/>
  <c r="C7296" i="92"/>
  <c r="C7295" i="92"/>
  <c r="C7294" i="92"/>
  <c r="C7293" i="92"/>
  <c r="C7292" i="92"/>
  <c r="C7291" i="92"/>
  <c r="C7290" i="92"/>
  <c r="C7289" i="92"/>
  <c r="C7288" i="92"/>
  <c r="C7287" i="92"/>
  <c r="C7286" i="92"/>
  <c r="C7285" i="92"/>
  <c r="C7284" i="92"/>
  <c r="C7283" i="92"/>
  <c r="C7282" i="92"/>
  <c r="C7281" i="92"/>
  <c r="C7280" i="92"/>
  <c r="C7279" i="92"/>
  <c r="C7278" i="92"/>
  <c r="C7277" i="92"/>
  <c r="C7276" i="92"/>
  <c r="C7275" i="92"/>
  <c r="C7274" i="92"/>
  <c r="C7273" i="92"/>
  <c r="C7272" i="92"/>
  <c r="C7271" i="92"/>
  <c r="C7270" i="92"/>
  <c r="C7269" i="92"/>
  <c r="C7268" i="92"/>
  <c r="C7267" i="92"/>
  <c r="C7266" i="92"/>
  <c r="C7265" i="92"/>
  <c r="C7264" i="92"/>
  <c r="C7263" i="92"/>
  <c r="C7262" i="92"/>
  <c r="C7261" i="92"/>
  <c r="C7260" i="92"/>
  <c r="C7259" i="92"/>
  <c r="C7258" i="92"/>
  <c r="C7257" i="92"/>
  <c r="C7256" i="92"/>
  <c r="C7255" i="92"/>
  <c r="C7254" i="92"/>
  <c r="C7253" i="92"/>
  <c r="C7252" i="92"/>
  <c r="C7251" i="92"/>
  <c r="C7250" i="92"/>
  <c r="C7249" i="92"/>
  <c r="C7248" i="92"/>
  <c r="C7247" i="92"/>
  <c r="C7246" i="92"/>
  <c r="C7245" i="92"/>
  <c r="C7244" i="92"/>
  <c r="C7243" i="92"/>
  <c r="C7242" i="92"/>
  <c r="C7241" i="92"/>
  <c r="C7240" i="92"/>
  <c r="C7239" i="92"/>
  <c r="C7238" i="92"/>
  <c r="C7237" i="92"/>
  <c r="C7236" i="92"/>
  <c r="C7235" i="92"/>
  <c r="C7234" i="92"/>
  <c r="C7233" i="92"/>
  <c r="C7232" i="92"/>
  <c r="C7231" i="92"/>
  <c r="C7230" i="92"/>
  <c r="C7229" i="92"/>
  <c r="C7228" i="92"/>
  <c r="C7227" i="92"/>
  <c r="C7226" i="92"/>
  <c r="C7225" i="92"/>
  <c r="C7224" i="92"/>
  <c r="C7223" i="92"/>
  <c r="C7222" i="92"/>
  <c r="C7221" i="92"/>
  <c r="C7220" i="92"/>
  <c r="C7219" i="92"/>
  <c r="C7218" i="92"/>
  <c r="C7217" i="92"/>
  <c r="C7216" i="92"/>
  <c r="C7215" i="92"/>
  <c r="C7214" i="92"/>
  <c r="C7213" i="92"/>
  <c r="C7212" i="92"/>
  <c r="C7211" i="92"/>
  <c r="C7210" i="92"/>
  <c r="C7209" i="92"/>
  <c r="C7208" i="92"/>
  <c r="C7207" i="92"/>
  <c r="C7206" i="92"/>
  <c r="C7205" i="92"/>
  <c r="C7204" i="92"/>
  <c r="C7203" i="92"/>
  <c r="C7202" i="92"/>
  <c r="C7201" i="92"/>
  <c r="C7200" i="92"/>
  <c r="C7199" i="92"/>
  <c r="C7198" i="92"/>
  <c r="C7197" i="92"/>
  <c r="C7196" i="92"/>
  <c r="C7195" i="92"/>
  <c r="C7194" i="92"/>
  <c r="C7193" i="92"/>
  <c r="C7192" i="92"/>
  <c r="C7191" i="92"/>
  <c r="C7190" i="92"/>
  <c r="C7189" i="92"/>
  <c r="C7188" i="92"/>
  <c r="C7187" i="92"/>
  <c r="C7186" i="92"/>
  <c r="C7185" i="92"/>
  <c r="C7184" i="92"/>
  <c r="C7183" i="92"/>
  <c r="C7182" i="92"/>
  <c r="C7181" i="92"/>
  <c r="C7180" i="92"/>
  <c r="C7179" i="92"/>
  <c r="C7178" i="92"/>
  <c r="C7177" i="92"/>
  <c r="C7176" i="92"/>
  <c r="C7175" i="92"/>
  <c r="C7174" i="92"/>
  <c r="C7173" i="92"/>
  <c r="C7172" i="92"/>
  <c r="C7171" i="92"/>
  <c r="C7170" i="92"/>
  <c r="C7169" i="92"/>
  <c r="C7168" i="92"/>
  <c r="C7167" i="92"/>
  <c r="C7166" i="92"/>
  <c r="C7165" i="92"/>
  <c r="C7164" i="92"/>
  <c r="C7163" i="92"/>
  <c r="C7162" i="92"/>
  <c r="C7161" i="92"/>
  <c r="C7160" i="92"/>
  <c r="C7159" i="92"/>
  <c r="C7158" i="92"/>
  <c r="C7157" i="92"/>
  <c r="C7156" i="92"/>
  <c r="C7155" i="92"/>
  <c r="C7154" i="92"/>
  <c r="C7153" i="92"/>
  <c r="C7152" i="92"/>
  <c r="C7151" i="92"/>
  <c r="C7150" i="92"/>
  <c r="C7149" i="92"/>
  <c r="C7148" i="92"/>
  <c r="C7147" i="92"/>
  <c r="C7146" i="92"/>
  <c r="C7145" i="92"/>
  <c r="C7144" i="92"/>
  <c r="C7143" i="92"/>
  <c r="C7142" i="92"/>
  <c r="C7141" i="92"/>
  <c r="C7140" i="92"/>
  <c r="C7139" i="92"/>
  <c r="C7138" i="92"/>
  <c r="C7137" i="92"/>
  <c r="C7136" i="92"/>
  <c r="C7135" i="92"/>
  <c r="C7134" i="92"/>
  <c r="C7133" i="92"/>
  <c r="C7132" i="92"/>
  <c r="C7131" i="92"/>
  <c r="C7130" i="92"/>
  <c r="C7129" i="92"/>
  <c r="C7128" i="92"/>
  <c r="C7127" i="92"/>
  <c r="C7126" i="92"/>
  <c r="C7125" i="92"/>
  <c r="C7124" i="92"/>
  <c r="C7123" i="92"/>
  <c r="C7122" i="92"/>
  <c r="C7121" i="92"/>
  <c r="C7120" i="92"/>
  <c r="C7119" i="92"/>
  <c r="C7118" i="92"/>
  <c r="C7117" i="92"/>
  <c r="C7116" i="92"/>
  <c r="C7115" i="92"/>
  <c r="C7114" i="92"/>
  <c r="C7113" i="92"/>
  <c r="C7112" i="92"/>
  <c r="C7111" i="92"/>
  <c r="C7110" i="92"/>
  <c r="C7109" i="92"/>
  <c r="C7108" i="92"/>
  <c r="C7107" i="92"/>
  <c r="C7106" i="92"/>
  <c r="C7105" i="92"/>
  <c r="C7104" i="92"/>
  <c r="C7103" i="92"/>
  <c r="C7102" i="92"/>
  <c r="C7101" i="92"/>
  <c r="C7100" i="92"/>
  <c r="C7099" i="92"/>
  <c r="C7098" i="92"/>
  <c r="C7097" i="92"/>
  <c r="C7096" i="92"/>
  <c r="C7095" i="92"/>
  <c r="C7094" i="92"/>
  <c r="C7093" i="92"/>
  <c r="C7092" i="92"/>
  <c r="C7091" i="92"/>
  <c r="C7090" i="92"/>
  <c r="C7089" i="92"/>
  <c r="C7088" i="92"/>
  <c r="C7087" i="92"/>
  <c r="C7086" i="92"/>
  <c r="C7085" i="92"/>
  <c r="C7084" i="92"/>
  <c r="C7083" i="92"/>
  <c r="C7082" i="92"/>
  <c r="C7081" i="92"/>
  <c r="C7080" i="92"/>
  <c r="C7079" i="92"/>
  <c r="C7078" i="92"/>
  <c r="C7077" i="92"/>
  <c r="C7076" i="92"/>
  <c r="C7075" i="92"/>
  <c r="C7074" i="92"/>
  <c r="C7073" i="92"/>
  <c r="C7072" i="92"/>
  <c r="C7071" i="92"/>
  <c r="C7070" i="92"/>
  <c r="C7069" i="92"/>
  <c r="C7068" i="92"/>
  <c r="C7067" i="92"/>
  <c r="C7066" i="92"/>
  <c r="C7065" i="92"/>
  <c r="C7064" i="92"/>
  <c r="C7063" i="92"/>
  <c r="C7062" i="92"/>
  <c r="C7061" i="92"/>
  <c r="C7060" i="92"/>
  <c r="C7059" i="92"/>
  <c r="C7058" i="92"/>
  <c r="C7057" i="92"/>
  <c r="C7056" i="92"/>
  <c r="C7055" i="92"/>
  <c r="C7054" i="92"/>
  <c r="C7053" i="92"/>
  <c r="C7052" i="92"/>
  <c r="C7051" i="92"/>
  <c r="C7050" i="92"/>
  <c r="C7049" i="92"/>
  <c r="C7048" i="92"/>
  <c r="C7047" i="92"/>
  <c r="C7046" i="92"/>
  <c r="C7045" i="92"/>
  <c r="C7044" i="92"/>
  <c r="C7043" i="92"/>
  <c r="C7042" i="92"/>
  <c r="C7041" i="92"/>
  <c r="C7040" i="92"/>
  <c r="C7039" i="92"/>
  <c r="C7038" i="92"/>
  <c r="C7037" i="92"/>
  <c r="C7036" i="92"/>
  <c r="C7035" i="92"/>
  <c r="C7034" i="92"/>
  <c r="C7033" i="92"/>
  <c r="C7018" i="92"/>
  <c r="C7017" i="92"/>
  <c r="C7016" i="92"/>
  <c r="C7015" i="92"/>
  <c r="C7014" i="92"/>
  <c r="C7013" i="92"/>
  <c r="C7012" i="92"/>
  <c r="C7011" i="92"/>
  <c r="C7010" i="92"/>
  <c r="C7009" i="92"/>
  <c r="C7008" i="92"/>
  <c r="C7007" i="92"/>
  <c r="C7006" i="92"/>
  <c r="C7005" i="92"/>
  <c r="C7004" i="92"/>
  <c r="C7003" i="92"/>
  <c r="C7002" i="92"/>
  <c r="C7001" i="92"/>
  <c r="C7000" i="92"/>
  <c r="C6999" i="92"/>
  <c r="C6998" i="92"/>
  <c r="C6997" i="92"/>
  <c r="C6996" i="92"/>
  <c r="C6995" i="92"/>
  <c r="C6994" i="92"/>
  <c r="C6993" i="92"/>
  <c r="C6992" i="92"/>
  <c r="C6991" i="92"/>
  <c r="C6990" i="92"/>
  <c r="C6989" i="92"/>
  <c r="C6988" i="92"/>
  <c r="C6987" i="92"/>
  <c r="C6986" i="92"/>
  <c r="C6985" i="92"/>
  <c r="C6984" i="92"/>
  <c r="C6983" i="92"/>
  <c r="C6982" i="92"/>
  <c r="C6981" i="92"/>
  <c r="C6980" i="92"/>
  <c r="C6979" i="92"/>
  <c r="C6978" i="92"/>
  <c r="C6977" i="92"/>
  <c r="C6976" i="92"/>
  <c r="C6975" i="92"/>
  <c r="C6974" i="92"/>
  <c r="C6973" i="92"/>
  <c r="C6972" i="92"/>
  <c r="C6971" i="92"/>
  <c r="C6970" i="92"/>
  <c r="C6969" i="92"/>
  <c r="C6968" i="92"/>
  <c r="C6967" i="92"/>
  <c r="C6966" i="92"/>
  <c r="C6965" i="92"/>
  <c r="C6964" i="92"/>
  <c r="C6963" i="92"/>
  <c r="C6962" i="92"/>
  <c r="C6961" i="92"/>
  <c r="C6960" i="92"/>
  <c r="C6959" i="92"/>
  <c r="C6958" i="92"/>
  <c r="C6957" i="92"/>
  <c r="C6956" i="92"/>
  <c r="C6955" i="92"/>
  <c r="C6954" i="92"/>
  <c r="C6953" i="92"/>
  <c r="C6952" i="92"/>
  <c r="C6951" i="92"/>
  <c r="C6950" i="92"/>
  <c r="C6949" i="92"/>
  <c r="C6948" i="92"/>
  <c r="C6947" i="92"/>
  <c r="C6946" i="92"/>
  <c r="C6945" i="92"/>
  <c r="C6944" i="92"/>
  <c r="C6943" i="92"/>
  <c r="C6942" i="92"/>
  <c r="C6941" i="92"/>
  <c r="C6940" i="92"/>
  <c r="C6939" i="92"/>
  <c r="C6938" i="92"/>
  <c r="C6937" i="92"/>
  <c r="C6936" i="92"/>
  <c r="C6935" i="92"/>
  <c r="C6934" i="92"/>
  <c r="C6933" i="92"/>
  <c r="C6932" i="92"/>
  <c r="C6931" i="92"/>
  <c r="C6930" i="92"/>
  <c r="C6929" i="92"/>
  <c r="C6928" i="92"/>
  <c r="C6927" i="92"/>
  <c r="C6926" i="92"/>
  <c r="C6925" i="92"/>
  <c r="C6924" i="92"/>
  <c r="C6923" i="92"/>
  <c r="C6922" i="92"/>
  <c r="C6921" i="92"/>
  <c r="C6920" i="92"/>
  <c r="C6919" i="92"/>
  <c r="C6918" i="92"/>
  <c r="C6917" i="92"/>
  <c r="C6916" i="92"/>
  <c r="C6915" i="92"/>
  <c r="C6914" i="92"/>
  <c r="C6913" i="92"/>
  <c r="C6912" i="92"/>
  <c r="C6911" i="92"/>
  <c r="C6910" i="92"/>
  <c r="C6909" i="92"/>
  <c r="C6908" i="92"/>
  <c r="C6907" i="92"/>
  <c r="C6906" i="92"/>
  <c r="C6905" i="92"/>
  <c r="C6904" i="92"/>
  <c r="C6903" i="92"/>
  <c r="C6902" i="92"/>
  <c r="C6901" i="92"/>
  <c r="C6900" i="92"/>
  <c r="C6899" i="92"/>
  <c r="C6898" i="92"/>
  <c r="C6897" i="92"/>
  <c r="C6896" i="92"/>
  <c r="C6895" i="92"/>
  <c r="C6894" i="92"/>
  <c r="C6893" i="92"/>
  <c r="C6892" i="92"/>
  <c r="C6891" i="92"/>
  <c r="C6890" i="92"/>
  <c r="C6889" i="92"/>
  <c r="C6888" i="92"/>
  <c r="C6887" i="92"/>
  <c r="C6886" i="92"/>
  <c r="C6885" i="92"/>
  <c r="C6884" i="92"/>
  <c r="C6883" i="92"/>
  <c r="C6882" i="92"/>
  <c r="C6881" i="92"/>
  <c r="C6880" i="92"/>
  <c r="C6879" i="92"/>
  <c r="C6878" i="92"/>
  <c r="C6877" i="92"/>
  <c r="C6876" i="92"/>
  <c r="C6875" i="92"/>
  <c r="C6874" i="92"/>
  <c r="C6873" i="92"/>
  <c r="C6872" i="92"/>
  <c r="C6871" i="92"/>
  <c r="C6870" i="92"/>
  <c r="C6869" i="92"/>
  <c r="C6868" i="92"/>
  <c r="C6867" i="92"/>
  <c r="C6866" i="92"/>
  <c r="C6865" i="92"/>
  <c r="C6864" i="92"/>
  <c r="C6863" i="92"/>
  <c r="C6862" i="92"/>
  <c r="C6861" i="92"/>
  <c r="C6860" i="92"/>
  <c r="C6859" i="92"/>
  <c r="C6858" i="92"/>
  <c r="C6857" i="92"/>
  <c r="C6856" i="92"/>
  <c r="C6855" i="92"/>
  <c r="C6854" i="92"/>
  <c r="C6853" i="92"/>
  <c r="C6852" i="92"/>
  <c r="C6851" i="92"/>
  <c r="C6850" i="92"/>
  <c r="C6849" i="92"/>
  <c r="C6848" i="92"/>
  <c r="C6847" i="92"/>
  <c r="C6846" i="92"/>
  <c r="C6845" i="92"/>
  <c r="C6844" i="92"/>
  <c r="C6843" i="92"/>
  <c r="C6842" i="92"/>
  <c r="C6841" i="92"/>
  <c r="C6840" i="92"/>
  <c r="C6839" i="92"/>
  <c r="C6838" i="92"/>
  <c r="C6837" i="92"/>
  <c r="C6836" i="92"/>
  <c r="C6835" i="92"/>
  <c r="C6834" i="92"/>
  <c r="C6833" i="92"/>
  <c r="C6832" i="92"/>
  <c r="C6831" i="92"/>
  <c r="C6830" i="92"/>
  <c r="C6829" i="92"/>
  <c r="C6828" i="92"/>
  <c r="C6827" i="92"/>
  <c r="C6826" i="92"/>
  <c r="C6825" i="92"/>
  <c r="C6824" i="92"/>
  <c r="C6823" i="92"/>
  <c r="C6822" i="92"/>
  <c r="C6821" i="92"/>
  <c r="C6820" i="92"/>
  <c r="C6819" i="92"/>
  <c r="C6818" i="92"/>
  <c r="C6817" i="92"/>
  <c r="C6816" i="92"/>
  <c r="C6815" i="92"/>
  <c r="C6814" i="92"/>
  <c r="C6813" i="92"/>
  <c r="C6812" i="92"/>
  <c r="C6811" i="92"/>
  <c r="C6810" i="92"/>
  <c r="C6809" i="92"/>
  <c r="C6808" i="92"/>
  <c r="C6807" i="92"/>
  <c r="C6806" i="92"/>
  <c r="C6805" i="92"/>
  <c r="C6804" i="92"/>
  <c r="C6803" i="92"/>
  <c r="C6802" i="92"/>
  <c r="C6801" i="92"/>
  <c r="C6800" i="92"/>
  <c r="C6799" i="92"/>
  <c r="C6798" i="92"/>
  <c r="C6797" i="92"/>
  <c r="C6796" i="92"/>
  <c r="C6795" i="92"/>
  <c r="C6794" i="92"/>
  <c r="C6793" i="92"/>
  <c r="C6792" i="92"/>
  <c r="C6791" i="92"/>
  <c r="C6790" i="92"/>
  <c r="C6789" i="92"/>
  <c r="C6788" i="92"/>
  <c r="C6787" i="92"/>
  <c r="C6786" i="92"/>
  <c r="C6785" i="92"/>
  <c r="C6784" i="92"/>
  <c r="C6783" i="92"/>
  <c r="C6782" i="92"/>
  <c r="C6781" i="92"/>
  <c r="C6780" i="92"/>
  <c r="C6779" i="92"/>
  <c r="C6778" i="92"/>
  <c r="C6777" i="92"/>
  <c r="C6776" i="92"/>
  <c r="C6775" i="92"/>
  <c r="C6774" i="92"/>
  <c r="C6773" i="92"/>
  <c r="C6772" i="92"/>
  <c r="C6771" i="92"/>
  <c r="C6770" i="92"/>
  <c r="C6769" i="92"/>
  <c r="C6768" i="92"/>
  <c r="C6767" i="92"/>
  <c r="C6766" i="92"/>
  <c r="C6765" i="92"/>
  <c r="C6764" i="92"/>
  <c r="C6763" i="92"/>
  <c r="C6762" i="92"/>
  <c r="C6761" i="92"/>
  <c r="C6760" i="92"/>
  <c r="C6759" i="92"/>
  <c r="C6758" i="92"/>
  <c r="C6757" i="92"/>
  <c r="C6756" i="92"/>
  <c r="C6755" i="92"/>
  <c r="C6754" i="92"/>
  <c r="C6753" i="92"/>
  <c r="C6752" i="92"/>
  <c r="C6751" i="92"/>
  <c r="C6750" i="92"/>
  <c r="C6749" i="92"/>
  <c r="C6748" i="92"/>
  <c r="C6747" i="92"/>
  <c r="C6746" i="92"/>
  <c r="C6745" i="92"/>
  <c r="C6744" i="92"/>
  <c r="C6743" i="92"/>
  <c r="C6742" i="92"/>
  <c r="C6741" i="92"/>
  <c r="C6740" i="92"/>
  <c r="C6739" i="92"/>
  <c r="C6738" i="92"/>
  <c r="C6737" i="92"/>
  <c r="C6736" i="92"/>
  <c r="C6735" i="92"/>
  <c r="C6734" i="92"/>
  <c r="C6733" i="92"/>
  <c r="C6732" i="92"/>
  <c r="C6731" i="92"/>
  <c r="C6730" i="92"/>
  <c r="C6729" i="92"/>
  <c r="C6728" i="92"/>
  <c r="C6727" i="92"/>
  <c r="C6726" i="92"/>
  <c r="C6725" i="92"/>
  <c r="C6724" i="92"/>
  <c r="C6723" i="92"/>
  <c r="C6722" i="92"/>
  <c r="C6721" i="92"/>
  <c r="C6720" i="92"/>
  <c r="C6719" i="92"/>
  <c r="C6718" i="92"/>
  <c r="C6717" i="92"/>
  <c r="C6716" i="92"/>
  <c r="C6715" i="92"/>
  <c r="C6714" i="92"/>
  <c r="C6713" i="92"/>
  <c r="C6712" i="92"/>
  <c r="C6711" i="92"/>
  <c r="C6710" i="92"/>
  <c r="C6709" i="92"/>
  <c r="C6708" i="92"/>
  <c r="C6707" i="92"/>
  <c r="C6706" i="92"/>
  <c r="C6705" i="92"/>
  <c r="C6704" i="92"/>
  <c r="C6703" i="92"/>
  <c r="C6702" i="92"/>
  <c r="C6701" i="92"/>
  <c r="C6700" i="92"/>
  <c r="C6699" i="92"/>
  <c r="C6698" i="92"/>
  <c r="C6697" i="92"/>
  <c r="C6696" i="92"/>
  <c r="C6695" i="92"/>
  <c r="C6694" i="92"/>
  <c r="C6693" i="92"/>
  <c r="C6692" i="92"/>
  <c r="C6691" i="92"/>
  <c r="C6690" i="92"/>
  <c r="C6689" i="92"/>
  <c r="C6688" i="92"/>
  <c r="C6687" i="92"/>
  <c r="C6686" i="92"/>
  <c r="C6685" i="92"/>
  <c r="C6684" i="92"/>
  <c r="C6683" i="92"/>
  <c r="C6682" i="92"/>
  <c r="C6681" i="92"/>
  <c r="C6680" i="92"/>
  <c r="C6679" i="92"/>
  <c r="C6678" i="92"/>
  <c r="C6677" i="92"/>
  <c r="C6676" i="92"/>
  <c r="C6675" i="92"/>
  <c r="C6674" i="92"/>
  <c r="C6673" i="92"/>
  <c r="C6672" i="92"/>
  <c r="C6671" i="92"/>
  <c r="C6670" i="92"/>
  <c r="C6669" i="92"/>
  <c r="C6668" i="92"/>
  <c r="C6667" i="92"/>
  <c r="C6666" i="92"/>
  <c r="C6665" i="92"/>
  <c r="C6664" i="92"/>
  <c r="C6663" i="92"/>
  <c r="C6662" i="92"/>
  <c r="C6661" i="92"/>
  <c r="C6660" i="92"/>
  <c r="C6659" i="92"/>
  <c r="C6658" i="92"/>
  <c r="C6657" i="92"/>
  <c r="C6656" i="92"/>
  <c r="C6655" i="92"/>
  <c r="C6654" i="92"/>
  <c r="C6653" i="92"/>
  <c r="C6652" i="92"/>
  <c r="C6651" i="92"/>
  <c r="C6650" i="92"/>
  <c r="C6649" i="92"/>
  <c r="C6648" i="92"/>
  <c r="C6647" i="92"/>
  <c r="C6646" i="92"/>
  <c r="C6645" i="92"/>
  <c r="C6644" i="92"/>
  <c r="C6643" i="92"/>
  <c r="C6642" i="92"/>
  <c r="C6641" i="92"/>
  <c r="C6640" i="92"/>
  <c r="C6639" i="92"/>
  <c r="C6638" i="92"/>
  <c r="C6637" i="92"/>
  <c r="C6636" i="92"/>
  <c r="C6635" i="92"/>
  <c r="C6634" i="92"/>
  <c r="C6633" i="92"/>
  <c r="C6632" i="92"/>
  <c r="C6631" i="92"/>
  <c r="C6630" i="92"/>
  <c r="C6629" i="92"/>
  <c r="C6628" i="92"/>
  <c r="C6627" i="92"/>
  <c r="C6626" i="92"/>
  <c r="C6625" i="92"/>
  <c r="C6624" i="92"/>
  <c r="C6623" i="92"/>
  <c r="C6622" i="92"/>
  <c r="C6621" i="92"/>
  <c r="C6620" i="92"/>
  <c r="C6619" i="92"/>
  <c r="C6618" i="92"/>
  <c r="C6617" i="92"/>
  <c r="C6616" i="92"/>
  <c r="C6615" i="92"/>
  <c r="C6614" i="92"/>
  <c r="C6613" i="92"/>
  <c r="C6612" i="92"/>
  <c r="C6611" i="92"/>
  <c r="C6610" i="92"/>
  <c r="C6609" i="92"/>
  <c r="C6608" i="92"/>
  <c r="C6607" i="92"/>
  <c r="C6606" i="92"/>
  <c r="C6605" i="92"/>
  <c r="C6604" i="92"/>
  <c r="C6603" i="92"/>
  <c r="C6602" i="92"/>
  <c r="C6601" i="92"/>
  <c r="C6600" i="92"/>
  <c r="C6599" i="92"/>
  <c r="C6598" i="92"/>
  <c r="C6597" i="92"/>
  <c r="C6596" i="92"/>
  <c r="C6595" i="92"/>
  <c r="C6594" i="92"/>
  <c r="C6593" i="92"/>
  <c r="C6592" i="92"/>
  <c r="C6591" i="92"/>
  <c r="C6590" i="92"/>
  <c r="C6589" i="92"/>
  <c r="C6588" i="92"/>
  <c r="C6587" i="92"/>
  <c r="C6586" i="92"/>
  <c r="C6585" i="92"/>
  <c r="C6584" i="92"/>
  <c r="C6583" i="92"/>
  <c r="C6582" i="92"/>
  <c r="C6581" i="92"/>
  <c r="C6580" i="92"/>
  <c r="C6579" i="92"/>
  <c r="C6578" i="92"/>
  <c r="C6577" i="92"/>
  <c r="C6576" i="92"/>
  <c r="C6575" i="92"/>
  <c r="C6574" i="92"/>
  <c r="C6573" i="92"/>
  <c r="C6572" i="92"/>
  <c r="C6571" i="92"/>
  <c r="C6570" i="92"/>
  <c r="C6569" i="92"/>
  <c r="C6568" i="92"/>
  <c r="C6567" i="92"/>
  <c r="C6566" i="92"/>
  <c r="C6565" i="92"/>
  <c r="C6564" i="92"/>
  <c r="C6563" i="92"/>
  <c r="C6562" i="92"/>
  <c r="C6561" i="92"/>
  <c r="C6560" i="92"/>
  <c r="C6559" i="92"/>
  <c r="C6558" i="92"/>
  <c r="C6548" i="92"/>
  <c r="C6547" i="92"/>
  <c r="C6546" i="92"/>
  <c r="C6545" i="92"/>
  <c r="C6544" i="92"/>
  <c r="C6543" i="92"/>
  <c r="C6542" i="92"/>
  <c r="C6541" i="92"/>
  <c r="C6540" i="92"/>
  <c r="C6539" i="92"/>
  <c r="C6538" i="92"/>
  <c r="C6537" i="92"/>
  <c r="C6536" i="92"/>
  <c r="C6535" i="92"/>
  <c r="C6534" i="92"/>
  <c r="C6533" i="92"/>
  <c r="C6532" i="92"/>
  <c r="C6531" i="92"/>
  <c r="C6530" i="92"/>
  <c r="C6529" i="92"/>
  <c r="C6528" i="92"/>
  <c r="C6527" i="92"/>
  <c r="C6526" i="92"/>
  <c r="C6525" i="92"/>
  <c r="C6524" i="92"/>
  <c r="C6523" i="92"/>
  <c r="C6522" i="92"/>
  <c r="C6521" i="92"/>
  <c r="C6520" i="92"/>
  <c r="C6519" i="92"/>
  <c r="C6518" i="92"/>
  <c r="C6517" i="92"/>
  <c r="C6516" i="92"/>
  <c r="C6515" i="92"/>
  <c r="C6514" i="92"/>
  <c r="C6513" i="92"/>
  <c r="C6512" i="92"/>
  <c r="C6511" i="92"/>
  <c r="C6510" i="92"/>
  <c r="C6509" i="92"/>
  <c r="C6508" i="92"/>
  <c r="C6507" i="92"/>
  <c r="C6506" i="92"/>
  <c r="C6505" i="92"/>
  <c r="C6317" i="92"/>
  <c r="C6316" i="92"/>
  <c r="C6315" i="92"/>
  <c r="C6314" i="92"/>
  <c r="C6313" i="92"/>
  <c r="C6312" i="92"/>
  <c r="C6311" i="92"/>
  <c r="C6310" i="92"/>
  <c r="C6309" i="92"/>
  <c r="C6504" i="92"/>
  <c r="C6503" i="92"/>
  <c r="C6502" i="92"/>
  <c r="C6501" i="92"/>
  <c r="C6500" i="92"/>
  <c r="C6499" i="92"/>
  <c r="C6498" i="92"/>
  <c r="C6497" i="92"/>
  <c r="C6496" i="92"/>
  <c r="C6495" i="92"/>
  <c r="C6494" i="92"/>
  <c r="C6493" i="92"/>
  <c r="C6492" i="92"/>
  <c r="C6491" i="92"/>
  <c r="C6490" i="92"/>
  <c r="C6489" i="92"/>
  <c r="C6488" i="92"/>
  <c r="C6487" i="92"/>
  <c r="C6486" i="92"/>
  <c r="C6485" i="92"/>
  <c r="C6484" i="92"/>
  <c r="C6483" i="92"/>
  <c r="C6482" i="92"/>
  <c r="C6481" i="92"/>
  <c r="C6480" i="92"/>
  <c r="C6479" i="92"/>
  <c r="C6478" i="92"/>
  <c r="C6477" i="92"/>
  <c r="C6476" i="92"/>
  <c r="C6475" i="92"/>
  <c r="C6474" i="92"/>
  <c r="C6473" i="92"/>
  <c r="C6472" i="92"/>
  <c r="C6471" i="92"/>
  <c r="C6470" i="92"/>
  <c r="C6469" i="92"/>
  <c r="C6468" i="92"/>
  <c r="C6467" i="92"/>
  <c r="C6466" i="92"/>
  <c r="C6465" i="92"/>
  <c r="C6464" i="92"/>
  <c r="C6463" i="92"/>
  <c r="C6462" i="92"/>
  <c r="C6461" i="92"/>
  <c r="C6460" i="92"/>
  <c r="C6459" i="92"/>
  <c r="C6458" i="92"/>
  <c r="C6457" i="92"/>
  <c r="C6456" i="92"/>
  <c r="C6455" i="92"/>
  <c r="C6454" i="92"/>
  <c r="C6453" i="92"/>
  <c r="C6452" i="92"/>
  <c r="C6451" i="92"/>
  <c r="C6450" i="92"/>
  <c r="C6449" i="92"/>
  <c r="C6448" i="92"/>
  <c r="C6447" i="92"/>
  <c r="C6446" i="92"/>
  <c r="C6445" i="92"/>
  <c r="C6444" i="92"/>
  <c r="C6443" i="92"/>
  <c r="C6442" i="92"/>
  <c r="C6441" i="92"/>
  <c r="C6440" i="92"/>
  <c r="C6439" i="92"/>
  <c r="C6438" i="92"/>
  <c r="C6437" i="92"/>
  <c r="C6436" i="92"/>
  <c r="C6435" i="92"/>
  <c r="C6434" i="92"/>
  <c r="C6433" i="92"/>
  <c r="C6432" i="92"/>
  <c r="C6431" i="92"/>
  <c r="C6430" i="92"/>
  <c r="C6429" i="92"/>
  <c r="C6428" i="92"/>
  <c r="C6427" i="92"/>
  <c r="C6426" i="92"/>
  <c r="C6425" i="92"/>
  <c r="C6424" i="92"/>
  <c r="C6423" i="92"/>
  <c r="C6422" i="92"/>
  <c r="C6421" i="92"/>
  <c r="C6420" i="92"/>
  <c r="C6419" i="92"/>
  <c r="C6418" i="92"/>
  <c r="C6417" i="92"/>
  <c r="C6416" i="92"/>
  <c r="C6415" i="92"/>
  <c r="C6414" i="92"/>
  <c r="C6413" i="92"/>
  <c r="C6412" i="92"/>
  <c r="C6411" i="92"/>
  <c r="C6410" i="92"/>
  <c r="C6409" i="92"/>
  <c r="C6408" i="92"/>
  <c r="C6407" i="92"/>
  <c r="C6406" i="92"/>
  <c r="C6405" i="92"/>
  <c r="C6404" i="92"/>
  <c r="C6403" i="92"/>
  <c r="C6402" i="92"/>
  <c r="C6401" i="92"/>
  <c r="C6400" i="92"/>
  <c r="C6399" i="92"/>
  <c r="C6398" i="92"/>
  <c r="C6397" i="92"/>
  <c r="C6396" i="92"/>
  <c r="C6395" i="92"/>
  <c r="C6394" i="92"/>
  <c r="C6393" i="92"/>
  <c r="C6392" i="92"/>
  <c r="C6391" i="92"/>
  <c r="C6390" i="92"/>
  <c r="C6389" i="92"/>
  <c r="C6388" i="92"/>
  <c r="C6387" i="92"/>
  <c r="C6386" i="92"/>
  <c r="C6385" i="92"/>
  <c r="C6384" i="92"/>
  <c r="C6383" i="92"/>
  <c r="C6382" i="92"/>
  <c r="C6381" i="92"/>
  <c r="C6380" i="92"/>
  <c r="C6379" i="92"/>
  <c r="C6378" i="92"/>
  <c r="C6377" i="92"/>
  <c r="C6376" i="92"/>
  <c r="C6375" i="92"/>
  <c r="C6374" i="92"/>
  <c r="C6373" i="92"/>
  <c r="C6372" i="92"/>
  <c r="C6371" i="92"/>
  <c r="C6370" i="92"/>
  <c r="C6369" i="92"/>
  <c r="C6368" i="92"/>
  <c r="C6367" i="92"/>
  <c r="C6366" i="92"/>
  <c r="C6365" i="92"/>
  <c r="C6364" i="92"/>
  <c r="C6363" i="92"/>
  <c r="C6362" i="92"/>
  <c r="C6361" i="92"/>
  <c r="C6360" i="92"/>
  <c r="C6359" i="92"/>
  <c r="C6358" i="92"/>
  <c r="C6357" i="92"/>
  <c r="C6356" i="92"/>
  <c r="C6355" i="92"/>
  <c r="C6354" i="92"/>
  <c r="C6353" i="92"/>
  <c r="C6352" i="92"/>
  <c r="C6351" i="92"/>
  <c r="C6350" i="92"/>
  <c r="C6349" i="92"/>
  <c r="C6348" i="92"/>
  <c r="C6347" i="92"/>
  <c r="C6346" i="92"/>
  <c r="C6345" i="92"/>
  <c r="C6344" i="92"/>
  <c r="C6343" i="92"/>
  <c r="C6308" i="92"/>
  <c r="C6307" i="92"/>
  <c r="C6306" i="92"/>
  <c r="C6305" i="92"/>
  <c r="C6304" i="92"/>
  <c r="C6303" i="92"/>
  <c r="C6302" i="92"/>
  <c r="C6301" i="92"/>
  <c r="C6300" i="92"/>
  <c r="C6299" i="92"/>
  <c r="C6298" i="92"/>
  <c r="C6297" i="92"/>
  <c r="C6296" i="92"/>
  <c r="C6295" i="92"/>
  <c r="C6294" i="92"/>
  <c r="C6293" i="92"/>
  <c r="C6292" i="92"/>
  <c r="C6291" i="92"/>
  <c r="C6290" i="92"/>
  <c r="C6289" i="92"/>
  <c r="C6288" i="92"/>
  <c r="C6287" i="92"/>
  <c r="C6286" i="92"/>
  <c r="C6285" i="92"/>
  <c r="C6284" i="92"/>
  <c r="C6283" i="92"/>
  <c r="C6282" i="92"/>
  <c r="C6281" i="92"/>
  <c r="C6280" i="92"/>
  <c r="C6279" i="92"/>
  <c r="C6278" i="92"/>
  <c r="C6277" i="92"/>
  <c r="C6276" i="92"/>
  <c r="C6275" i="92"/>
  <c r="C6274" i="92"/>
  <c r="C6273" i="92"/>
  <c r="C6272" i="92"/>
  <c r="C6271" i="92"/>
  <c r="C6270" i="92"/>
  <c r="C6269" i="92"/>
  <c r="C6268" i="92"/>
  <c r="C6267" i="92"/>
  <c r="C6266" i="92"/>
  <c r="C6265" i="92"/>
  <c r="C6264" i="92"/>
  <c r="C6263" i="92"/>
  <c r="C6262" i="92"/>
  <c r="C6261" i="92"/>
  <c r="C6260" i="92"/>
  <c r="C6259" i="92"/>
  <c r="C6258" i="92"/>
  <c r="C6257" i="92"/>
  <c r="C6256" i="92"/>
  <c r="C6255" i="92"/>
  <c r="C6254" i="92"/>
  <c r="C6253" i="92"/>
  <c r="C6252" i="92"/>
  <c r="C6251" i="92"/>
  <c r="C6250" i="92"/>
  <c r="C6249" i="92"/>
  <c r="C6248" i="92"/>
  <c r="C6247" i="92"/>
  <c r="C6246" i="92"/>
  <c r="C6245" i="92"/>
  <c r="C6244" i="92"/>
  <c r="C6243" i="92"/>
  <c r="C6242" i="92"/>
  <c r="C6241" i="92"/>
  <c r="C6240" i="92"/>
  <c r="C6239" i="92"/>
  <c r="C6238" i="92"/>
  <c r="C6237" i="92"/>
  <c r="C6236" i="92"/>
  <c r="C6235" i="92"/>
  <c r="C6234" i="92"/>
  <c r="C6233" i="92"/>
  <c r="C6232" i="92"/>
  <c r="C6231" i="92"/>
  <c r="C6230" i="92"/>
  <c r="C6229" i="92"/>
  <c r="C6228" i="92"/>
  <c r="C6227" i="92"/>
  <c r="C6226" i="92"/>
  <c r="C6225" i="92"/>
  <c r="C6224" i="92"/>
  <c r="C6223" i="92"/>
  <c r="C6222" i="92"/>
  <c r="C6221" i="92"/>
  <c r="C6220" i="92"/>
  <c r="C6219" i="92"/>
  <c r="C6218" i="92"/>
  <c r="C6217" i="92"/>
  <c r="C6216" i="92"/>
  <c r="C6215" i="92"/>
  <c r="C6214" i="92"/>
  <c r="C6213" i="92"/>
  <c r="C6212" i="92"/>
  <c r="C6211" i="92"/>
  <c r="C6210" i="92"/>
  <c r="C6209" i="92"/>
  <c r="C6208" i="92"/>
  <c r="C6207" i="92"/>
  <c r="C6206" i="92"/>
  <c r="C6205" i="92"/>
  <c r="C6204" i="92"/>
  <c r="C6203" i="92"/>
  <c r="C6202" i="92"/>
  <c r="C6201" i="92"/>
  <c r="C6200" i="92"/>
  <c r="C6199" i="92"/>
  <c r="C6198" i="92"/>
  <c r="C6197" i="92"/>
  <c r="C6196" i="92"/>
  <c r="C6195" i="92"/>
  <c r="C6194" i="92"/>
  <c r="C6193" i="92"/>
  <c r="C6192" i="92"/>
  <c r="C6191" i="92"/>
  <c r="C6190" i="92"/>
  <c r="C6189" i="92"/>
  <c r="C6188" i="92"/>
  <c r="C6187" i="92"/>
  <c r="C6186" i="92"/>
  <c r="C6185" i="92"/>
  <c r="C6184" i="92"/>
  <c r="C6183" i="92"/>
  <c r="C6182" i="92"/>
  <c r="C6181" i="92"/>
  <c r="C6180" i="92"/>
  <c r="C6179" i="92"/>
  <c r="C6178" i="92"/>
  <c r="C6177" i="92"/>
  <c r="C6176" i="92"/>
  <c r="C6175" i="92"/>
  <c r="C6174" i="92"/>
  <c r="C6173" i="92"/>
  <c r="C6172" i="92"/>
  <c r="C6171" i="92"/>
  <c r="C6170" i="92"/>
  <c r="C6169" i="92"/>
  <c r="C6168" i="92"/>
  <c r="C6167" i="92"/>
  <c r="C6166" i="92"/>
  <c r="C6342" i="92"/>
  <c r="C6341" i="92"/>
  <c r="C6340" i="92"/>
  <c r="C6339" i="92"/>
  <c r="C6338" i="92"/>
  <c r="C6337" i="92"/>
  <c r="C6336" i="92"/>
  <c r="C6335" i="92"/>
  <c r="C6334" i="92"/>
  <c r="C6333" i="92"/>
  <c r="C6332" i="92"/>
  <c r="C6331" i="92"/>
  <c r="C6330" i="92"/>
  <c r="C6329" i="92"/>
  <c r="C6328" i="92"/>
  <c r="C6327" i="92"/>
  <c r="C6326" i="92"/>
  <c r="C6325" i="92"/>
  <c r="C6324" i="92"/>
  <c r="C6323" i="92"/>
  <c r="C6322" i="92"/>
  <c r="C6321" i="92"/>
  <c r="C6320" i="92"/>
  <c r="C6319" i="92"/>
  <c r="C6318" i="92"/>
  <c r="C6165" i="92"/>
  <c r="C6164" i="92"/>
  <c r="C6163" i="92"/>
  <c r="C6162" i="92"/>
  <c r="C6161" i="92"/>
  <c r="C6160" i="92"/>
  <c r="C6159" i="92"/>
  <c r="C6158" i="92"/>
  <c r="C6157" i="92"/>
  <c r="C6156" i="92"/>
  <c r="C6155" i="92"/>
  <c r="C6154" i="92"/>
  <c r="C6153" i="92"/>
  <c r="C6152" i="92"/>
  <c r="C6151" i="92"/>
  <c r="C6150" i="92"/>
  <c r="C6149" i="92"/>
  <c r="C6148" i="92"/>
  <c r="C6147" i="92"/>
  <c r="C6146" i="92"/>
  <c r="C6145" i="92"/>
  <c r="C6144" i="92"/>
  <c r="C6143" i="92"/>
  <c r="C6142" i="92"/>
  <c r="C6141" i="92"/>
  <c r="C6140" i="92"/>
  <c r="C6139" i="92"/>
  <c r="C6138" i="92"/>
  <c r="C6137" i="92"/>
  <c r="C6136" i="92"/>
  <c r="C6135" i="92"/>
  <c r="C6134" i="92"/>
  <c r="C6133" i="92"/>
  <c r="C6132" i="92"/>
  <c r="C6131" i="92"/>
  <c r="C6130" i="92"/>
  <c r="C6129" i="92"/>
  <c r="C6128" i="92"/>
  <c r="C6127" i="92"/>
  <c r="C6126" i="92"/>
  <c r="C6125" i="92"/>
  <c r="C6124" i="92"/>
  <c r="C6123" i="92"/>
  <c r="C6122" i="92"/>
  <c r="C6121" i="92"/>
  <c r="C6120" i="92"/>
  <c r="C6119" i="92"/>
  <c r="C6118" i="92"/>
  <c r="C6117" i="92"/>
  <c r="C6116" i="92"/>
  <c r="C6115" i="92"/>
  <c r="C6114" i="92"/>
  <c r="C6113" i="92"/>
  <c r="C6112" i="92"/>
  <c r="C6111" i="92"/>
  <c r="C6110" i="92"/>
  <c r="C6109" i="92"/>
  <c r="C6108" i="92"/>
  <c r="C6107" i="92"/>
  <c r="C6106" i="92"/>
  <c r="C6105" i="92"/>
  <c r="C6104" i="92"/>
  <c r="C6103" i="92"/>
  <c r="C6102" i="92"/>
  <c r="C6101" i="92"/>
  <c r="C6100" i="92"/>
  <c r="C6099" i="92"/>
  <c r="C6098" i="92"/>
  <c r="C6097" i="92"/>
  <c r="C6096" i="92"/>
  <c r="C6095" i="92"/>
  <c r="C6094" i="92"/>
  <c r="C6093" i="92"/>
  <c r="C6092" i="92"/>
  <c r="C6091" i="92"/>
  <c r="C6090" i="92"/>
  <c r="C6089" i="92"/>
  <c r="C6088" i="92"/>
  <c r="C6087" i="92"/>
  <c r="C6086" i="92"/>
  <c r="C6085" i="92"/>
  <c r="C6084" i="92"/>
  <c r="C6083" i="92"/>
  <c r="C6082" i="92"/>
  <c r="C6081" i="92"/>
  <c r="C6080" i="92"/>
  <c r="C6079" i="92"/>
  <c r="C6078" i="92"/>
  <c r="C6077" i="92"/>
  <c r="C6076" i="92"/>
  <c r="C6075" i="92"/>
  <c r="C6074" i="92"/>
  <c r="C6073" i="92"/>
  <c r="C6072" i="92"/>
  <c r="C6071" i="92"/>
  <c r="C6070" i="92"/>
  <c r="C6069" i="92"/>
  <c r="C6068" i="92"/>
  <c r="C6067" i="92"/>
  <c r="C6066" i="92"/>
  <c r="C6065" i="92"/>
  <c r="C6064" i="92"/>
  <c r="C6063" i="92"/>
  <c r="C6062" i="92"/>
  <c r="C6061" i="92"/>
  <c r="C6060" i="92"/>
  <c r="C6059" i="92"/>
  <c r="C6058" i="92"/>
  <c r="C6057" i="92"/>
  <c r="C6056" i="92"/>
  <c r="C6055" i="92"/>
  <c r="C6054" i="92"/>
  <c r="C6053" i="92"/>
  <c r="C6052" i="92"/>
  <c r="C6051" i="92"/>
  <c r="C6050" i="92"/>
  <c r="C6049" i="92"/>
  <c r="C6048" i="92"/>
  <c r="C6047" i="92"/>
  <c r="C6046" i="92"/>
  <c r="C6045" i="92"/>
  <c r="C6044" i="92"/>
  <c r="C6043" i="92"/>
  <c r="C6042" i="92"/>
  <c r="C6041" i="92"/>
  <c r="C6040" i="92"/>
  <c r="C6039" i="92"/>
  <c r="C6038" i="92"/>
  <c r="C6037" i="92"/>
  <c r="C6036" i="92"/>
  <c r="C6035" i="92"/>
  <c r="C6034" i="92"/>
  <c r="C6033" i="92"/>
  <c r="C6032" i="92"/>
  <c r="C6031" i="92"/>
  <c r="C6030" i="92"/>
  <c r="C6029" i="92"/>
  <c r="C6028" i="92"/>
  <c r="C6027" i="92"/>
  <c r="C6026" i="92"/>
  <c r="C6025" i="92"/>
  <c r="C6024" i="92"/>
  <c r="C6023" i="92"/>
  <c r="C6022" i="92"/>
  <c r="C6021" i="92"/>
  <c r="C6020" i="92"/>
  <c r="C6019" i="92"/>
  <c r="C6018" i="92"/>
  <c r="C6017" i="92"/>
  <c r="C6016" i="92"/>
  <c r="C6015" i="92"/>
  <c r="C6014" i="92"/>
  <c r="C6013" i="92"/>
  <c r="C6012" i="92"/>
  <c r="C6011" i="92"/>
  <c r="C6010" i="92"/>
  <c r="C6009" i="92"/>
  <c r="C6008" i="92"/>
  <c r="C6007" i="92"/>
  <c r="C6006" i="92"/>
  <c r="C6005" i="92"/>
  <c r="C6004" i="92"/>
  <c r="C6003" i="92"/>
  <c r="C6002" i="92"/>
  <c r="C6001" i="92"/>
  <c r="C6000" i="92"/>
  <c r="C5999" i="92"/>
  <c r="C5998" i="92"/>
  <c r="C5997" i="92"/>
  <c r="C5996" i="92"/>
  <c r="C5995" i="92"/>
  <c r="C5994" i="92"/>
  <c r="C5993" i="92"/>
  <c r="C5992" i="92"/>
  <c r="C5991" i="92"/>
  <c r="C5990" i="92"/>
  <c r="C5989" i="92"/>
  <c r="C5988" i="92"/>
  <c r="C5987" i="92"/>
  <c r="C5986" i="92"/>
  <c r="C5985" i="92"/>
  <c r="C5984" i="92"/>
  <c r="C5983" i="92"/>
  <c r="C5982" i="92"/>
  <c r="C5981" i="92"/>
  <c r="C5980" i="92"/>
  <c r="C5979" i="92"/>
  <c r="C5978" i="92"/>
  <c r="C5977" i="92"/>
  <c r="C5976" i="92"/>
  <c r="C5975" i="92"/>
  <c r="C5974" i="92"/>
  <c r="C5973" i="92"/>
  <c r="C5972" i="92"/>
  <c r="C5971" i="92"/>
  <c r="C5970" i="92"/>
  <c r="C5969" i="92"/>
  <c r="C5968" i="92"/>
  <c r="C5967" i="92"/>
  <c r="C5966" i="92"/>
  <c r="C5965" i="92"/>
  <c r="C5964" i="92"/>
  <c r="C5963" i="92"/>
  <c r="C5962" i="92"/>
  <c r="C5961" i="92"/>
  <c r="C5960" i="92"/>
  <c r="C5959" i="92"/>
  <c r="C5958" i="92"/>
  <c r="C5957" i="92"/>
  <c r="C5956" i="92"/>
  <c r="C5955" i="92"/>
  <c r="C5954" i="92"/>
  <c r="C5953" i="92"/>
  <c r="C5952" i="92"/>
  <c r="C5951" i="92"/>
  <c r="C5950" i="92"/>
  <c r="C5949" i="92"/>
  <c r="C5948" i="92"/>
  <c r="C5947" i="92"/>
  <c r="C5946" i="92"/>
  <c r="C5945" i="92"/>
  <c r="C5944" i="92"/>
  <c r="C5943" i="92"/>
  <c r="C5942" i="92"/>
  <c r="C5941" i="92"/>
  <c r="C5940" i="92"/>
  <c r="C5939" i="92"/>
  <c r="C5938" i="92"/>
  <c r="C5937" i="92"/>
  <c r="C5936" i="92"/>
  <c r="C5935" i="92"/>
  <c r="C5934" i="92"/>
  <c r="C5933" i="92"/>
  <c r="C5932" i="92"/>
  <c r="C5931" i="92"/>
  <c r="C5930" i="92"/>
  <c r="C5929" i="92"/>
  <c r="C5928" i="92"/>
  <c r="C5927" i="92"/>
  <c r="C5926" i="92"/>
  <c r="C5925" i="92"/>
  <c r="C5924" i="92"/>
  <c r="C5923" i="92"/>
  <c r="C5922" i="92"/>
  <c r="C5921" i="92"/>
  <c r="C5920" i="92"/>
  <c r="C5919" i="92"/>
  <c r="C5918" i="92"/>
  <c r="C5917" i="92"/>
  <c r="C5916" i="92"/>
  <c r="C5915" i="92"/>
  <c r="C5914" i="92"/>
  <c r="C5913" i="92"/>
  <c r="C5912" i="92"/>
  <c r="C5911" i="92"/>
  <c r="C5910" i="92"/>
  <c r="C5909" i="92"/>
  <c r="C5908" i="92"/>
  <c r="C5907" i="92"/>
  <c r="C5906" i="92"/>
  <c r="C5905" i="92"/>
  <c r="C5904" i="92"/>
  <c r="C5903" i="92"/>
  <c r="C5902" i="92"/>
  <c r="C5901" i="92"/>
  <c r="C5900" i="92"/>
  <c r="C5899" i="92"/>
  <c r="C5898" i="92"/>
  <c r="C5897" i="92"/>
  <c r="C5896" i="92"/>
  <c r="C5895" i="92"/>
  <c r="C5894" i="92"/>
  <c r="C5893" i="92"/>
  <c r="C5892" i="92"/>
  <c r="C5891" i="92"/>
  <c r="C5890" i="92"/>
  <c r="C5889" i="92"/>
  <c r="C5888" i="92"/>
  <c r="C5887" i="92"/>
  <c r="C5886" i="92"/>
  <c r="C5885" i="92"/>
  <c r="C5884" i="92"/>
  <c r="C5883" i="92"/>
  <c r="C5882" i="92"/>
  <c r="C5881" i="92"/>
  <c r="C5880" i="92"/>
  <c r="C5879" i="92"/>
  <c r="C5878" i="92"/>
  <c r="C5877" i="92"/>
  <c r="C5876" i="92"/>
  <c r="C5875" i="92"/>
  <c r="C5874" i="92"/>
  <c r="C5873" i="92"/>
  <c r="C5872" i="92"/>
  <c r="C5871" i="92"/>
  <c r="C5870" i="92"/>
  <c r="C5869" i="92"/>
  <c r="C5868" i="92"/>
  <c r="C5867" i="92"/>
  <c r="C5866" i="92"/>
  <c r="C5865" i="92"/>
  <c r="C5864" i="92"/>
  <c r="C5863" i="92"/>
  <c r="C5862" i="92"/>
  <c r="C5861" i="92"/>
  <c r="C5860" i="92"/>
  <c r="C5859" i="92"/>
  <c r="C5858" i="92"/>
  <c r="C5857" i="92"/>
  <c r="C5856" i="92"/>
  <c r="C5855" i="92"/>
  <c r="C5854" i="92"/>
  <c r="C5853" i="92"/>
  <c r="C5852" i="92"/>
  <c r="C5851" i="92"/>
  <c r="C5850" i="92"/>
  <c r="C5849" i="92"/>
  <c r="C5848" i="92"/>
  <c r="C5847" i="92"/>
  <c r="C5846" i="92"/>
  <c r="C5845" i="92"/>
  <c r="C5844" i="92"/>
  <c r="C5843" i="92"/>
  <c r="C5842" i="92"/>
  <c r="C5841" i="92"/>
  <c r="C5840" i="92"/>
  <c r="C5839" i="92"/>
  <c r="C5838" i="92"/>
  <c r="C5837" i="92"/>
  <c r="C5836" i="92"/>
  <c r="C5835" i="92"/>
  <c r="C5834" i="92"/>
  <c r="C5833" i="92"/>
  <c r="C5832" i="92"/>
  <c r="C5831" i="92"/>
  <c r="C5830" i="92"/>
  <c r="C5829" i="92"/>
  <c r="C5828" i="92"/>
  <c r="C5827" i="92"/>
  <c r="C5826" i="92"/>
  <c r="C5825" i="92"/>
  <c r="C5824" i="92"/>
  <c r="C5823" i="92"/>
  <c r="C5822" i="92"/>
  <c r="C5821" i="92"/>
  <c r="C5820" i="92"/>
  <c r="C5819" i="92"/>
  <c r="C5818" i="92"/>
  <c r="C5817" i="92"/>
  <c r="C5816" i="92"/>
  <c r="C5815" i="92"/>
  <c r="C5814" i="92"/>
  <c r="C5813" i="92"/>
  <c r="C5812" i="92"/>
  <c r="C5811" i="92"/>
  <c r="C5810" i="92"/>
  <c r="C5809" i="92"/>
  <c r="C5808" i="92"/>
  <c r="C5807" i="92"/>
  <c r="C5806" i="92"/>
  <c r="C5805" i="92"/>
  <c r="C5804" i="92"/>
  <c r="C5803" i="92"/>
  <c r="C5802" i="92"/>
  <c r="C5801" i="92"/>
  <c r="C5800" i="92"/>
  <c r="C5799" i="92"/>
  <c r="C5798" i="92"/>
  <c r="C5797" i="92"/>
  <c r="C5796" i="92"/>
  <c r="C5795" i="92"/>
  <c r="C5794" i="92"/>
  <c r="C5793" i="92"/>
  <c r="C5792" i="92"/>
  <c r="C5791" i="92"/>
  <c r="C5790" i="92"/>
  <c r="C5789" i="92"/>
  <c r="C5788" i="92"/>
  <c r="C5787" i="92"/>
  <c r="C5786" i="92"/>
  <c r="C5785" i="92"/>
  <c r="C5784" i="92"/>
  <c r="C5783" i="92"/>
  <c r="C5782" i="92"/>
  <c r="C5781" i="92"/>
  <c r="C5780" i="92"/>
  <c r="C5779" i="92"/>
  <c r="C5778" i="92"/>
  <c r="C5777" i="92"/>
  <c r="C5776" i="92"/>
  <c r="C5775" i="92"/>
  <c r="C5774" i="92"/>
  <c r="C5773" i="92"/>
  <c r="C5772" i="92"/>
  <c r="C5771" i="92"/>
  <c r="C5770" i="92"/>
  <c r="C5769" i="92"/>
  <c r="C5768" i="92"/>
  <c r="C5767" i="92"/>
  <c r="C5766" i="92"/>
  <c r="C5765" i="92"/>
  <c r="C5764" i="92"/>
  <c r="C5763" i="92"/>
  <c r="C5762" i="92"/>
  <c r="C5761" i="92"/>
  <c r="C5760" i="92"/>
  <c r="C5759" i="92"/>
  <c r="C5758" i="92"/>
  <c r="C5757" i="92"/>
  <c r="C5756" i="92"/>
  <c r="C5755" i="92"/>
  <c r="C5754" i="92"/>
  <c r="C5753" i="92"/>
  <c r="C5752" i="92"/>
  <c r="C5751" i="92"/>
  <c r="C5750" i="92"/>
  <c r="C5749" i="92"/>
  <c r="C5748" i="92"/>
  <c r="C5747" i="92"/>
  <c r="C5746" i="92"/>
  <c r="C5745" i="92"/>
  <c r="C5744" i="92"/>
  <c r="C5743" i="92"/>
  <c r="C5742" i="92"/>
  <c r="C5741" i="92"/>
  <c r="C5740" i="92"/>
  <c r="C5739" i="92"/>
  <c r="C5738" i="92"/>
  <c r="C5737" i="92"/>
  <c r="C5736" i="92"/>
  <c r="C5735" i="92"/>
  <c r="C5734" i="92"/>
  <c r="C5733" i="92"/>
  <c r="C5732" i="92"/>
  <c r="C5731" i="92"/>
  <c r="C5730" i="92"/>
  <c r="C5729" i="92"/>
  <c r="C5728" i="92"/>
  <c r="C5727" i="92"/>
  <c r="C5726" i="92"/>
  <c r="C5725" i="92"/>
  <c r="C5724" i="92"/>
  <c r="C5723" i="92"/>
  <c r="C5722" i="92"/>
  <c r="C5721" i="92"/>
  <c r="C5720" i="92"/>
  <c r="C5719" i="92"/>
  <c r="C5718" i="92"/>
  <c r="C5717" i="92"/>
  <c r="C5716" i="92"/>
  <c r="C5715" i="92"/>
  <c r="C5714" i="92"/>
  <c r="C5713" i="92"/>
  <c r="C5712" i="92"/>
  <c r="C5711" i="92"/>
  <c r="C5710" i="92"/>
  <c r="C5709" i="92"/>
  <c r="C5708" i="92"/>
  <c r="C5707" i="92"/>
  <c r="C5706" i="92"/>
  <c r="C5705" i="92"/>
  <c r="C5704" i="92"/>
  <c r="C5703" i="92"/>
  <c r="C5702" i="92"/>
  <c r="C5701" i="92"/>
  <c r="C5700" i="92"/>
  <c r="C5699" i="92"/>
  <c r="C5698" i="92"/>
  <c r="C5697" i="92"/>
  <c r="C5696" i="92"/>
  <c r="C5695" i="92"/>
  <c r="C5694" i="92"/>
  <c r="C5693" i="92"/>
  <c r="C5692" i="92"/>
  <c r="C5691" i="92"/>
  <c r="C5690" i="92"/>
  <c r="C5689" i="92"/>
  <c r="C5688" i="92"/>
  <c r="C5687" i="92"/>
  <c r="C5686" i="92"/>
  <c r="C5685" i="92"/>
  <c r="C5684" i="92"/>
  <c r="C5683" i="92"/>
  <c r="C5682" i="92"/>
  <c r="C5681" i="92"/>
  <c r="C5680" i="92"/>
  <c r="C5679" i="92"/>
  <c r="C5678" i="92"/>
  <c r="C5677" i="92"/>
  <c r="C5676" i="92"/>
  <c r="C5675" i="92"/>
  <c r="C5674" i="92"/>
  <c r="C5673" i="92"/>
  <c r="C5672" i="92"/>
  <c r="C5671" i="92"/>
  <c r="C5670" i="92"/>
  <c r="C5669" i="92"/>
  <c r="C5668" i="92"/>
  <c r="C5667" i="92"/>
  <c r="C5666" i="92"/>
  <c r="C5665" i="92"/>
  <c r="C5664" i="92"/>
  <c r="C5663" i="92"/>
  <c r="C5662" i="92"/>
  <c r="C5661" i="92"/>
  <c r="C5660" i="92"/>
  <c r="C5659" i="92"/>
  <c r="C5658" i="92"/>
  <c r="C5657" i="92"/>
  <c r="C5656" i="92"/>
  <c r="C5655" i="92"/>
  <c r="C5654" i="92"/>
  <c r="C5653" i="92"/>
  <c r="C5652" i="92"/>
  <c r="C5651" i="92"/>
  <c r="C5639" i="92"/>
  <c r="C5638" i="92"/>
  <c r="C5637" i="92"/>
  <c r="C5636" i="92"/>
  <c r="C5635" i="92"/>
  <c r="C5634" i="92"/>
  <c r="C5633" i="92"/>
  <c r="C5632" i="92"/>
  <c r="C5631" i="92"/>
  <c r="C5630" i="92"/>
  <c r="C5629" i="92"/>
  <c r="C5628" i="92"/>
  <c r="C5627" i="92"/>
  <c r="C5626" i="92"/>
  <c r="C5625" i="92"/>
  <c r="C5624" i="92"/>
  <c r="C5623" i="92"/>
  <c r="C5622" i="92"/>
  <c r="C5621" i="92"/>
  <c r="C5620" i="92"/>
  <c r="C5619" i="92"/>
  <c r="C5618" i="92"/>
  <c r="C5617" i="92"/>
  <c r="C5616" i="92"/>
  <c r="C5615" i="92"/>
  <c r="C5614" i="92"/>
  <c r="C5613" i="92"/>
  <c r="C5612" i="92"/>
  <c r="C5611" i="92"/>
  <c r="C5610" i="92"/>
  <c r="C5609" i="92"/>
  <c r="C5608" i="92"/>
  <c r="C5607" i="92"/>
  <c r="C5606" i="92"/>
  <c r="C5605" i="92"/>
  <c r="C5604" i="92"/>
  <c r="C5603" i="92"/>
  <c r="C5602" i="92"/>
  <c r="C5601" i="92"/>
  <c r="C5600" i="92"/>
  <c r="C5599" i="92"/>
  <c r="C5598" i="92"/>
  <c r="C5597" i="92"/>
  <c r="C5596" i="92"/>
  <c r="C5595" i="92"/>
  <c r="C5594" i="92"/>
  <c r="C5593" i="92"/>
  <c r="C5592" i="92"/>
  <c r="C5591" i="92"/>
  <c r="C5590" i="92"/>
  <c r="C5589" i="92"/>
  <c r="C5588" i="92"/>
  <c r="C5587" i="92"/>
  <c r="C5586" i="92"/>
  <c r="C5585" i="92"/>
  <c r="C5584" i="92"/>
  <c r="C5583" i="92"/>
  <c r="C5582" i="92"/>
  <c r="C5581" i="92"/>
  <c r="C5580" i="92"/>
  <c r="C5579" i="92"/>
  <c r="C5578" i="92"/>
  <c r="C5577" i="92"/>
  <c r="C5576" i="92"/>
  <c r="C5575" i="92"/>
  <c r="C5574" i="92"/>
  <c r="C5573" i="92"/>
  <c r="C5572" i="92"/>
  <c r="C5571" i="92"/>
  <c r="C5570" i="92"/>
  <c r="C5569" i="92"/>
  <c r="C5568" i="92"/>
  <c r="C5567" i="92"/>
  <c r="C5566" i="92"/>
  <c r="C5565" i="92"/>
  <c r="C5564" i="92"/>
  <c r="C5563" i="92"/>
  <c r="C5562" i="92"/>
  <c r="C5561" i="92"/>
  <c r="C5560" i="92"/>
  <c r="C5559" i="92"/>
  <c r="C5558" i="92"/>
  <c r="C5557" i="92"/>
  <c r="C5556" i="92"/>
  <c r="C5555" i="92"/>
  <c r="C5554" i="92"/>
  <c r="C5553" i="92"/>
  <c r="C5552" i="92"/>
  <c r="C5551" i="92"/>
  <c r="C5550" i="92"/>
  <c r="C5549" i="92"/>
  <c r="C5548" i="92"/>
  <c r="C5547" i="92"/>
  <c r="C5546" i="92"/>
  <c r="C5545" i="92"/>
  <c r="C5544" i="92"/>
  <c r="C5543" i="92"/>
  <c r="C5542" i="92"/>
  <c r="C5541" i="92"/>
  <c r="C5540" i="92"/>
  <c r="C5539" i="92"/>
  <c r="C5538" i="92"/>
  <c r="C5537" i="92"/>
  <c r="C5536" i="92"/>
  <c r="C5535" i="92"/>
  <c r="C5534" i="92"/>
  <c r="C5533" i="92"/>
  <c r="C5532" i="92"/>
  <c r="C5531" i="92"/>
  <c r="C5530" i="92"/>
  <c r="C5529" i="92"/>
  <c r="C5528" i="92"/>
  <c r="C5527" i="92"/>
  <c r="C5526" i="92"/>
  <c r="C5525" i="92"/>
  <c r="C5524" i="92"/>
  <c r="C5523" i="92"/>
  <c r="C5522" i="92"/>
  <c r="C5521" i="92"/>
  <c r="C5520" i="92"/>
  <c r="C5519" i="92"/>
  <c r="C5518" i="92"/>
  <c r="C5517" i="92"/>
  <c r="C5516" i="92"/>
  <c r="C5515" i="92"/>
  <c r="C5514" i="92"/>
  <c r="C5513" i="92"/>
  <c r="C5512" i="92"/>
  <c r="C5511" i="92"/>
  <c r="C5510" i="92"/>
  <c r="C5509" i="92"/>
  <c r="C5508" i="92"/>
  <c r="C5507" i="92"/>
  <c r="C5506" i="92"/>
  <c r="C5505" i="92"/>
  <c r="C5504" i="92"/>
  <c r="C5503" i="92"/>
  <c r="C5502" i="92"/>
  <c r="C5501" i="92"/>
  <c r="C5500" i="92"/>
  <c r="C5499" i="92"/>
  <c r="C5498" i="92"/>
  <c r="C5497" i="92"/>
  <c r="C5496" i="92"/>
  <c r="C5495" i="92"/>
  <c r="C5494" i="92"/>
  <c r="C5493" i="92"/>
  <c r="C5492" i="92"/>
  <c r="C5491" i="92"/>
  <c r="C5490" i="92"/>
  <c r="C5489" i="92"/>
  <c r="C5488" i="92"/>
  <c r="C5487" i="92"/>
  <c r="C5486" i="92"/>
  <c r="C5485" i="92"/>
  <c r="C5484" i="92"/>
  <c r="C5483" i="92"/>
  <c r="C5482" i="92"/>
  <c r="C5481" i="92"/>
  <c r="C5480" i="92"/>
  <c r="C5479" i="92"/>
  <c r="C5478" i="92"/>
  <c r="C5477" i="92"/>
  <c r="C5476" i="92"/>
  <c r="C5475" i="92"/>
  <c r="C5474" i="92"/>
  <c r="C5473" i="92"/>
  <c r="C5472" i="92"/>
  <c r="C5471" i="92"/>
  <c r="C5470" i="92"/>
  <c r="C5469" i="92"/>
  <c r="C5468" i="92"/>
  <c r="C5467" i="92"/>
  <c r="C5466" i="92"/>
  <c r="C5465" i="92"/>
  <c r="C5464" i="92"/>
  <c r="C5463" i="92"/>
  <c r="C5462" i="92"/>
  <c r="C5461" i="92"/>
  <c r="C5460" i="92"/>
  <c r="C5459" i="92"/>
  <c r="C5458" i="92"/>
  <c r="C5457" i="92"/>
  <c r="C5456" i="92"/>
  <c r="C5455" i="92"/>
  <c r="C5454" i="92"/>
  <c r="C5453" i="92"/>
  <c r="C5452" i="92"/>
  <c r="C5451" i="92"/>
  <c r="C5450" i="92"/>
  <c r="C5449" i="92"/>
  <c r="C5448" i="92"/>
  <c r="C5447" i="92"/>
  <c r="C5446" i="92"/>
  <c r="C5445" i="92"/>
  <c r="C5444" i="92"/>
  <c r="C5443" i="92"/>
  <c r="C5442" i="92"/>
  <c r="C5441" i="92"/>
  <c r="C5440" i="92"/>
  <c r="C5439" i="92"/>
  <c r="C5438" i="92"/>
  <c r="C5437" i="92"/>
  <c r="C5436" i="92"/>
  <c r="C5435" i="92"/>
  <c r="C5434" i="92"/>
  <c r="C5433" i="92"/>
  <c r="C5432" i="92"/>
  <c r="C5431" i="92"/>
  <c r="C5430" i="92"/>
  <c r="C5429" i="92"/>
  <c r="C5428" i="92"/>
  <c r="C5427" i="92"/>
  <c r="C5426" i="92"/>
  <c r="C5425" i="92"/>
  <c r="C5424" i="92"/>
  <c r="C5423" i="92"/>
  <c r="C5422" i="92"/>
  <c r="C5421" i="92"/>
  <c r="C5420" i="92"/>
  <c r="C5419" i="92"/>
  <c r="C5418" i="92"/>
  <c r="C5417" i="92"/>
  <c r="C5416" i="92"/>
  <c r="C5415" i="92"/>
  <c r="C5414" i="92"/>
  <c r="C5413" i="92"/>
  <c r="C5412" i="92"/>
  <c r="C5411" i="92"/>
  <c r="C5410" i="92"/>
  <c r="C5409" i="92"/>
  <c r="C5408" i="92"/>
  <c r="C5407" i="92"/>
  <c r="C5406" i="92"/>
  <c r="C5405" i="92"/>
  <c r="C5404" i="92"/>
  <c r="C5403" i="92"/>
  <c r="C5402" i="92"/>
  <c r="C5401" i="92"/>
  <c r="C5400" i="92"/>
  <c r="C5399" i="92"/>
  <c r="C5398" i="92"/>
  <c r="C5397" i="92"/>
  <c r="C5396" i="92"/>
  <c r="C5395" i="92"/>
  <c r="C5394" i="92"/>
  <c r="C5393" i="92"/>
  <c r="C5392" i="92"/>
  <c r="C5391" i="92"/>
  <c r="C5390" i="92"/>
  <c r="C5389" i="92"/>
  <c r="C5388" i="92"/>
  <c r="C5387" i="92"/>
  <c r="C5386" i="92"/>
  <c r="C5385" i="92"/>
  <c r="C5384" i="92"/>
  <c r="C5383" i="92"/>
  <c r="C5382" i="92"/>
  <c r="C5381" i="92"/>
  <c r="C5380" i="92"/>
  <c r="C5379" i="92"/>
  <c r="C5378" i="92"/>
  <c r="C5377" i="92"/>
  <c r="C5376" i="92"/>
  <c r="C5375" i="92"/>
  <c r="C5374" i="92"/>
  <c r="C5373" i="92"/>
  <c r="C5372" i="92"/>
  <c r="C5371" i="92"/>
  <c r="C5370" i="92"/>
  <c r="C5369" i="92"/>
  <c r="C5368" i="92"/>
  <c r="C5367" i="92"/>
  <c r="C5366" i="92"/>
  <c r="C5365" i="92"/>
  <c r="C5364" i="92"/>
  <c r="C5363" i="92"/>
  <c r="C5362" i="92"/>
  <c r="C5361" i="92"/>
  <c r="C5360" i="92"/>
  <c r="C5359" i="92"/>
  <c r="C5358" i="92"/>
  <c r="C5357" i="92"/>
  <c r="C5356" i="92"/>
  <c r="C5355" i="92"/>
  <c r="C5354" i="92"/>
  <c r="C5234" i="92"/>
  <c r="C5233" i="92"/>
  <c r="C5232" i="92"/>
  <c r="C5231" i="92"/>
  <c r="C5230" i="92"/>
  <c r="C5229" i="92"/>
  <c r="C5228" i="92"/>
  <c r="C5227" i="92"/>
  <c r="C5226" i="92"/>
  <c r="C5225" i="92"/>
  <c r="C5224" i="92"/>
  <c r="C5223" i="92"/>
  <c r="C5222" i="92"/>
  <c r="C5221" i="92"/>
  <c r="C5220" i="92"/>
  <c r="C5219" i="92"/>
  <c r="C5218" i="92"/>
  <c r="C5217" i="92"/>
  <c r="C5216" i="92"/>
  <c r="C5215" i="92"/>
  <c r="C5214" i="92"/>
  <c r="C5213" i="92"/>
  <c r="C5212" i="92"/>
  <c r="C5211" i="92"/>
  <c r="C5210" i="92"/>
  <c r="C5209" i="92"/>
  <c r="C5208" i="92"/>
  <c r="C5207" i="92"/>
  <c r="C5206" i="92"/>
  <c r="C5205" i="92"/>
  <c r="C5204" i="92"/>
  <c r="C5203" i="92"/>
  <c r="C5202" i="92"/>
  <c r="C5201" i="92"/>
  <c r="C5200" i="92"/>
  <c r="C5199" i="92"/>
  <c r="C5198" i="92"/>
  <c r="C5197" i="92"/>
  <c r="C5196" i="92"/>
  <c r="C5195" i="92"/>
  <c r="C5194" i="92"/>
  <c r="C5193" i="92"/>
  <c r="C5192" i="92"/>
  <c r="C5191" i="92"/>
  <c r="C5190" i="92"/>
  <c r="C5189" i="92"/>
  <c r="C5188" i="92"/>
  <c r="C5187" i="92"/>
  <c r="C5186" i="92"/>
  <c r="C5185" i="92"/>
  <c r="C5184" i="92"/>
  <c r="C5183" i="92"/>
  <c r="C5182" i="92"/>
  <c r="C5181" i="92"/>
  <c r="C5180" i="92"/>
  <c r="C5179" i="92"/>
  <c r="C5178" i="92"/>
  <c r="C5177" i="92"/>
  <c r="C5176" i="92"/>
  <c r="C5175" i="92"/>
  <c r="C5174" i="92"/>
  <c r="C5173" i="92"/>
  <c r="C5172" i="92"/>
  <c r="C5171" i="92"/>
  <c r="C5170" i="92"/>
  <c r="C5169" i="92"/>
  <c r="C5168" i="92"/>
  <c r="C5167" i="92"/>
  <c r="C5166" i="92"/>
  <c r="C5165" i="92"/>
  <c r="C5164" i="92"/>
  <c r="C5163" i="92"/>
  <c r="C5162" i="92"/>
  <c r="C5161" i="92"/>
  <c r="C5160" i="92"/>
  <c r="C5159" i="92"/>
  <c r="C5158" i="92"/>
  <c r="C5157" i="92"/>
  <c r="C5156" i="92"/>
  <c r="C5155" i="92"/>
  <c r="C5154" i="92"/>
  <c r="C5153" i="92"/>
  <c r="C5152" i="92"/>
  <c r="C5151" i="92"/>
  <c r="C5150" i="92"/>
  <c r="C5149" i="92"/>
  <c r="C5148" i="92"/>
  <c r="C5147" i="92"/>
  <c r="C5146" i="92"/>
  <c r="C5145" i="92"/>
  <c r="C5144" i="92"/>
  <c r="C5143" i="92"/>
  <c r="C5142" i="92"/>
  <c r="C5141" i="92"/>
  <c r="C5140" i="92"/>
  <c r="C5139" i="92"/>
  <c r="C5138" i="92"/>
  <c r="C5137" i="92"/>
  <c r="C5136" i="92"/>
  <c r="C5135" i="92"/>
  <c r="C5134" i="92"/>
  <c r="C5133" i="92"/>
  <c r="C5132" i="92"/>
  <c r="C5131" i="92"/>
  <c r="C5130" i="92"/>
  <c r="C5129" i="92"/>
  <c r="C5128" i="92"/>
  <c r="C5127" i="92"/>
  <c r="C5126" i="92"/>
  <c r="C5125" i="92"/>
  <c r="C5124" i="92"/>
  <c r="C5123" i="92"/>
  <c r="C5122" i="92"/>
  <c r="C5121" i="92"/>
  <c r="C5120" i="92"/>
  <c r="C5119" i="92"/>
  <c r="C5118" i="92"/>
  <c r="C5117" i="92"/>
  <c r="C5116" i="92"/>
  <c r="C5115" i="92"/>
  <c r="C5114" i="92"/>
  <c r="C5113" i="92"/>
  <c r="C5112" i="92"/>
  <c r="C5111" i="92"/>
  <c r="C5110" i="92"/>
  <c r="C5109" i="92"/>
  <c r="C5108" i="92"/>
  <c r="C5107" i="92"/>
  <c r="C5106" i="92"/>
  <c r="C5105" i="92"/>
  <c r="C5104" i="92"/>
  <c r="C5103" i="92"/>
  <c r="C5102" i="92"/>
  <c r="C5101" i="92"/>
  <c r="C5100" i="92"/>
  <c r="C5099" i="92"/>
  <c r="C5098" i="92"/>
  <c r="C5097" i="92"/>
  <c r="C5096" i="92"/>
  <c r="C5095" i="92"/>
  <c r="C5094" i="92"/>
  <c r="C5093" i="92"/>
  <c r="C5092" i="92"/>
  <c r="C5091" i="92"/>
  <c r="C5090" i="92"/>
  <c r="C5089" i="92"/>
  <c r="C5088" i="92"/>
  <c r="C5087" i="92"/>
  <c r="C5086" i="92"/>
  <c r="C5085" i="92"/>
  <c r="C5084" i="92"/>
  <c r="C5083" i="92"/>
  <c r="C5082" i="92"/>
  <c r="C5081" i="92"/>
  <c r="C5080" i="92"/>
  <c r="C5079" i="92"/>
  <c r="C5078" i="92"/>
  <c r="C5077" i="92"/>
  <c r="C5076" i="92"/>
  <c r="C5075" i="92"/>
  <c r="C5074" i="92"/>
  <c r="C5073" i="92"/>
  <c r="C5072" i="92"/>
  <c r="C5071" i="92"/>
  <c r="C5070" i="92"/>
  <c r="C5069" i="92"/>
  <c r="C5035" i="92"/>
  <c r="C5034" i="92"/>
  <c r="C5033" i="92"/>
  <c r="C5032" i="92"/>
  <c r="C5031" i="92"/>
  <c r="C5030" i="92"/>
  <c r="C5029" i="92"/>
  <c r="C5028" i="92"/>
  <c r="C5027" i="92"/>
  <c r="C5026" i="92"/>
  <c r="C5025" i="92"/>
  <c r="C5024" i="92"/>
  <c r="C5023" i="92"/>
  <c r="C5022" i="92"/>
  <c r="C5021" i="92"/>
  <c r="C5020" i="92"/>
  <c r="C5019" i="92"/>
  <c r="C5018" i="92"/>
  <c r="C5017" i="92"/>
  <c r="C5016" i="92"/>
  <c r="C5015" i="92"/>
  <c r="C5014" i="92"/>
  <c r="C5013" i="92"/>
  <c r="C5012" i="92"/>
  <c r="C5011" i="92"/>
  <c r="C5010" i="92"/>
  <c r="C5009" i="92"/>
  <c r="C5008" i="92"/>
  <c r="C5007" i="92"/>
  <c r="C5006" i="92"/>
  <c r="C5005" i="92"/>
  <c r="C5004" i="92"/>
  <c r="C5003" i="92"/>
  <c r="C5002" i="92"/>
  <c r="C5001" i="92"/>
  <c r="C5000" i="92"/>
  <c r="C4999" i="92"/>
  <c r="C4998" i="92"/>
  <c r="C4997" i="92"/>
  <c r="C4996" i="92"/>
  <c r="C4995" i="92"/>
  <c r="C4994" i="92"/>
  <c r="C4993" i="92"/>
  <c r="C4992" i="92"/>
  <c r="C4991" i="92"/>
  <c r="C4990" i="92"/>
  <c r="C4989" i="92"/>
  <c r="C4988" i="92"/>
  <c r="C4987" i="92"/>
  <c r="C4986" i="92"/>
  <c r="C4985" i="92"/>
  <c r="C4984" i="92"/>
  <c r="C4983" i="92"/>
  <c r="C4982" i="92"/>
  <c r="C4981" i="92"/>
  <c r="C4980" i="92"/>
  <c r="C4979" i="92"/>
  <c r="C4978" i="92"/>
  <c r="C4977" i="92"/>
  <c r="C4976" i="92"/>
  <c r="C4975" i="92"/>
  <c r="C4974" i="92"/>
  <c r="C4973" i="92"/>
  <c r="C4972" i="92"/>
  <c r="C4971" i="92"/>
  <c r="C4970" i="92"/>
  <c r="C4969" i="92"/>
  <c r="C4968" i="92"/>
  <c r="C4967" i="92"/>
  <c r="C4966" i="92"/>
  <c r="C4965" i="92"/>
  <c r="C4964" i="92"/>
  <c r="C4963" i="92"/>
  <c r="C4962" i="92"/>
  <c r="C4961" i="92"/>
  <c r="C4960" i="92"/>
  <c r="C4959" i="92"/>
  <c r="C4958" i="92"/>
  <c r="C4957" i="92"/>
  <c r="C4956" i="92"/>
  <c r="C4955" i="92"/>
  <c r="C4954" i="92"/>
  <c r="C4953" i="92"/>
  <c r="C4952" i="92"/>
  <c r="C4951" i="92"/>
  <c r="C4950" i="92"/>
  <c r="C4949" i="92"/>
  <c r="C4948" i="92"/>
  <c r="C4947" i="92"/>
  <c r="C4946" i="92"/>
  <c r="C4945" i="92"/>
  <c r="C4944" i="92"/>
  <c r="C4943" i="92"/>
  <c r="C4942" i="92"/>
  <c r="C4941" i="92"/>
  <c r="C4940" i="92"/>
  <c r="C4939" i="92"/>
  <c r="C4938" i="92"/>
  <c r="C4937" i="92"/>
  <c r="C4936" i="92"/>
  <c r="C4935" i="92"/>
  <c r="C4934" i="92"/>
  <c r="C4933" i="92"/>
  <c r="C4932" i="92"/>
  <c r="C4931" i="92"/>
  <c r="C4930" i="92"/>
  <c r="C4929" i="92"/>
  <c r="C4928" i="92"/>
  <c r="C4927" i="92"/>
  <c r="C4926" i="92"/>
  <c r="C4925" i="92"/>
  <c r="C4924" i="92"/>
  <c r="C4923" i="92"/>
  <c r="C4922" i="92"/>
  <c r="C4921" i="92"/>
  <c r="C4920" i="92"/>
  <c r="C4919" i="92"/>
  <c r="C4918" i="92"/>
  <c r="C4917" i="92"/>
  <c r="C4916" i="92"/>
  <c r="C4915" i="92"/>
  <c r="C4914" i="92"/>
  <c r="C4913" i="92"/>
  <c r="C4912" i="92"/>
  <c r="C4911" i="92"/>
  <c r="C4910" i="92"/>
  <c r="C4909" i="92"/>
  <c r="C4908" i="92"/>
  <c r="C4907" i="92"/>
  <c r="C4906" i="92"/>
  <c r="C4905" i="92"/>
  <c r="C4904" i="92"/>
  <c r="C4903" i="92"/>
  <c r="C4902" i="92"/>
  <c r="C4901" i="92"/>
  <c r="C4900" i="92"/>
  <c r="C4899" i="92"/>
  <c r="C4898" i="92"/>
  <c r="C4897" i="92"/>
  <c r="C4896" i="92"/>
  <c r="C4895" i="92"/>
  <c r="C4894" i="92"/>
  <c r="C4893" i="92"/>
  <c r="C4892" i="92"/>
  <c r="C4891" i="92"/>
  <c r="C4890" i="92"/>
  <c r="C4889" i="92"/>
  <c r="C4888" i="92"/>
  <c r="C4887" i="92"/>
  <c r="C4886" i="92"/>
  <c r="C4885" i="92"/>
  <c r="C4884" i="92"/>
  <c r="C4883" i="92"/>
  <c r="C4882" i="92"/>
  <c r="C4881" i="92"/>
  <c r="C4880" i="92"/>
  <c r="C4879" i="92"/>
  <c r="C4878" i="92"/>
  <c r="C4877" i="92"/>
  <c r="C4876" i="92"/>
  <c r="C4875" i="92"/>
  <c r="C4874" i="92"/>
  <c r="C4873" i="92"/>
  <c r="C4872" i="92"/>
  <c r="C4871" i="92"/>
  <c r="C4870" i="92"/>
  <c r="C4869" i="92"/>
  <c r="C4868" i="92"/>
  <c r="C4867" i="92"/>
  <c r="C4866" i="92"/>
  <c r="C4865" i="92"/>
  <c r="C4864" i="92"/>
  <c r="C4863" i="92"/>
  <c r="C4862" i="92"/>
  <c r="C4861" i="92"/>
  <c r="C4860" i="92"/>
  <c r="C4859" i="92"/>
  <c r="C4858" i="92"/>
  <c r="C4857" i="92"/>
  <c r="C4856" i="92"/>
  <c r="C4855" i="92"/>
  <c r="C4854" i="92"/>
  <c r="C4853" i="92"/>
  <c r="C4852" i="92"/>
  <c r="C4851" i="92"/>
  <c r="C4850" i="92"/>
  <c r="C4849" i="92"/>
  <c r="C4848" i="92"/>
  <c r="C4847" i="92"/>
  <c r="C4846" i="92"/>
  <c r="C4845" i="92"/>
  <c r="C4844" i="92"/>
  <c r="C4843" i="92"/>
  <c r="C4842" i="92"/>
  <c r="C4841" i="92"/>
  <c r="C4840" i="92"/>
  <c r="C4839" i="92"/>
  <c r="C4838" i="92"/>
  <c r="C4837" i="92"/>
  <c r="C4836" i="92"/>
  <c r="C4835" i="92"/>
  <c r="C4834" i="92"/>
  <c r="C4833" i="92"/>
  <c r="C4832" i="92"/>
  <c r="C4831" i="92"/>
  <c r="C4830" i="92"/>
  <c r="C4829" i="92"/>
  <c r="C4828" i="92"/>
  <c r="C4827" i="92"/>
  <c r="C4826" i="92"/>
  <c r="C4825" i="92"/>
  <c r="C4824" i="92"/>
  <c r="C4823" i="92"/>
  <c r="C4822" i="92"/>
  <c r="C4821" i="92"/>
  <c r="C4820" i="92"/>
  <c r="C4819" i="92"/>
  <c r="C4818" i="92"/>
  <c r="C4817" i="92"/>
  <c r="C4816" i="92"/>
  <c r="C4815" i="92"/>
  <c r="C4814" i="92"/>
  <c r="C4813" i="92"/>
  <c r="C4812" i="92"/>
  <c r="C4811" i="92"/>
  <c r="C4810" i="92"/>
  <c r="C4809" i="92"/>
  <c r="C4808" i="92"/>
  <c r="C4807" i="92"/>
  <c r="C4806" i="92"/>
  <c r="C4805" i="92"/>
  <c r="C4804" i="92"/>
  <c r="C4803" i="92"/>
  <c r="C4802" i="92"/>
  <c r="C4801" i="92"/>
  <c r="C4800" i="92"/>
  <c r="C4799" i="92"/>
  <c r="C4798" i="92"/>
  <c r="C4797" i="92"/>
  <c r="C4796" i="92"/>
  <c r="C4795" i="92"/>
  <c r="C4794" i="92"/>
  <c r="C4793" i="92"/>
  <c r="C4792" i="92"/>
  <c r="C4791" i="92"/>
  <c r="C4790" i="92"/>
  <c r="C4789" i="92"/>
  <c r="C4788" i="92"/>
  <c r="C4787" i="92"/>
  <c r="C4786" i="92"/>
  <c r="C4785" i="92"/>
  <c r="C4784" i="92"/>
  <c r="C4783" i="92"/>
  <c r="C4782" i="92"/>
  <c r="C4781" i="92"/>
  <c r="C4780" i="92"/>
  <c r="C4779" i="92"/>
  <c r="C4778" i="92"/>
  <c r="C4777" i="92"/>
  <c r="C4776" i="92"/>
  <c r="C4775" i="92"/>
  <c r="C4774" i="92"/>
  <c r="C4773" i="92"/>
  <c r="C4772" i="92"/>
  <c r="C4771" i="92"/>
  <c r="C4770" i="92"/>
  <c r="C4769" i="92"/>
  <c r="C4768" i="92"/>
  <c r="C4767" i="92"/>
  <c r="C4766" i="92"/>
  <c r="C4765" i="92"/>
  <c r="C4753" i="92"/>
  <c r="C4752" i="92"/>
  <c r="C4751" i="92"/>
  <c r="C4750" i="92"/>
  <c r="C4749" i="92"/>
  <c r="C4748" i="92"/>
  <c r="C4747" i="92"/>
  <c r="C4746" i="92"/>
  <c r="C4745" i="92"/>
  <c r="C4744" i="92"/>
  <c r="C4743" i="92"/>
  <c r="C4742" i="92"/>
  <c r="C4741" i="92"/>
  <c r="C4740" i="92"/>
  <c r="C4739" i="92"/>
  <c r="C4738" i="92"/>
  <c r="C4737" i="92"/>
  <c r="C4736" i="92"/>
  <c r="C4735" i="92"/>
  <c r="C4734" i="92"/>
  <c r="C4733" i="92"/>
  <c r="C4732" i="92"/>
  <c r="C4731" i="92"/>
  <c r="C4730" i="92"/>
  <c r="C4729" i="92"/>
  <c r="C4728" i="92"/>
  <c r="C4727" i="92"/>
  <c r="C4726" i="92"/>
  <c r="C4725" i="92"/>
  <c r="C4724" i="92"/>
  <c r="C4723" i="92"/>
  <c r="C4722" i="92"/>
  <c r="C4721" i="92"/>
  <c r="C4720" i="92"/>
  <c r="C4719" i="92"/>
  <c r="C4718" i="92"/>
  <c r="C4717" i="92"/>
  <c r="C4716" i="92"/>
  <c r="C4715" i="92"/>
  <c r="C4714" i="92"/>
  <c r="C4713" i="92"/>
  <c r="C4712" i="92"/>
  <c r="C4711" i="92"/>
  <c r="C4710" i="92"/>
  <c r="C4709" i="92"/>
  <c r="C4708" i="92"/>
  <c r="C4707" i="92"/>
  <c r="C4706" i="92"/>
  <c r="C4705" i="92"/>
  <c r="C4704" i="92"/>
  <c r="C4703" i="92"/>
  <c r="C4702" i="92"/>
  <c r="C4701" i="92"/>
  <c r="C4700" i="92"/>
  <c r="C4699" i="92"/>
  <c r="C4698" i="92"/>
  <c r="C4697" i="92"/>
  <c r="C4696" i="92"/>
  <c r="C4695" i="92"/>
  <c r="C4694" i="92"/>
  <c r="C4693" i="92"/>
  <c r="C4692" i="92"/>
  <c r="C4691" i="92"/>
  <c r="C4690" i="92"/>
  <c r="C4689" i="92"/>
  <c r="C4688" i="92"/>
  <c r="C4687" i="92"/>
  <c r="C4686" i="92"/>
  <c r="C4685" i="92"/>
  <c r="C4684" i="92"/>
  <c r="C4683" i="92"/>
  <c r="C4682" i="92"/>
  <c r="C4681" i="92"/>
  <c r="C4680" i="92"/>
  <c r="C4679" i="92"/>
  <c r="C4678" i="92"/>
  <c r="C4677" i="92"/>
  <c r="C4676" i="92"/>
  <c r="C4675" i="92"/>
  <c r="C4674" i="92"/>
  <c r="C4673" i="92"/>
  <c r="C4672" i="92"/>
  <c r="C4671" i="92"/>
  <c r="C4670" i="92"/>
  <c r="C4669" i="92"/>
  <c r="C4668" i="92"/>
  <c r="C4667" i="92"/>
  <c r="C4666" i="92"/>
  <c r="C4665" i="92"/>
  <c r="C4664" i="92"/>
  <c r="C4663" i="92"/>
  <c r="C4662" i="92"/>
  <c r="C4661" i="92"/>
  <c r="C4660" i="92"/>
  <c r="C4659" i="92"/>
  <c r="C4658" i="92"/>
  <c r="C4657" i="92"/>
  <c r="C4656" i="92"/>
  <c r="C4655" i="92"/>
  <c r="C4654" i="92"/>
  <c r="C4653" i="92"/>
  <c r="C4652" i="92"/>
  <c r="C4651" i="92"/>
  <c r="C4650" i="92"/>
  <c r="C4649" i="92"/>
  <c r="C4648" i="92"/>
  <c r="C4647" i="92"/>
  <c r="C4646" i="92"/>
  <c r="C4645" i="92"/>
  <c r="C4644" i="92"/>
  <c r="C4643" i="92"/>
  <c r="C4642" i="92"/>
  <c r="C4641" i="92"/>
  <c r="C4640" i="92"/>
  <c r="C4639" i="92"/>
  <c r="C4638" i="92"/>
  <c r="C4637" i="92"/>
  <c r="C4636" i="92"/>
  <c r="C4485" i="92"/>
  <c r="C4484" i="92"/>
  <c r="C4483" i="92"/>
  <c r="C4482" i="92"/>
  <c r="C4481" i="92"/>
  <c r="C4480" i="92"/>
  <c r="C4479" i="92"/>
  <c r="C4478" i="92"/>
  <c r="C4477" i="92"/>
  <c r="C4476" i="92"/>
  <c r="C4475" i="92"/>
  <c r="C4474" i="92"/>
  <c r="C4473" i="92"/>
  <c r="C4472" i="92"/>
  <c r="C4471" i="92"/>
  <c r="C4470" i="92"/>
  <c r="C4469" i="92"/>
  <c r="C4468" i="92"/>
  <c r="C4467" i="92"/>
  <c r="C4466" i="92"/>
  <c r="C4465" i="92"/>
  <c r="C4464" i="92"/>
  <c r="C4463" i="92"/>
  <c r="C4462" i="92"/>
  <c r="C4461" i="92"/>
  <c r="C4460" i="92"/>
  <c r="C4459" i="92"/>
  <c r="C4458" i="92"/>
  <c r="C4457" i="92"/>
  <c r="C4456" i="92"/>
  <c r="C4455" i="92"/>
  <c r="C4454" i="92"/>
  <c r="C4453" i="92"/>
  <c r="C4452" i="92"/>
  <c r="C4451" i="92"/>
  <c r="C4450" i="92"/>
  <c r="C4449" i="92"/>
  <c r="C4448" i="92"/>
  <c r="C4447" i="92"/>
  <c r="C4446" i="92"/>
  <c r="C4445" i="92"/>
  <c r="C4444" i="92"/>
  <c r="C4443" i="92"/>
  <c r="C4442" i="92"/>
  <c r="C4441" i="92"/>
  <c r="C4440" i="92"/>
  <c r="C4439" i="92"/>
  <c r="C4438" i="92"/>
  <c r="C4437" i="92"/>
  <c r="C4436" i="92"/>
  <c r="C4435" i="92"/>
  <c r="C4434" i="92"/>
  <c r="C4433" i="92"/>
  <c r="C4432" i="92"/>
  <c r="C4431" i="92"/>
  <c r="C4430" i="92"/>
  <c r="C4429" i="92"/>
  <c r="C4428" i="92"/>
  <c r="C4427" i="92"/>
  <c r="C4426" i="92"/>
  <c r="C4425" i="92"/>
  <c r="C4424" i="92"/>
  <c r="C4423" i="92"/>
  <c r="C4422" i="92"/>
  <c r="C4421" i="92"/>
  <c r="C4420" i="92"/>
  <c r="C4419" i="92"/>
  <c r="C4418" i="92"/>
  <c r="C4417" i="92"/>
  <c r="C4416" i="92"/>
  <c r="C4415" i="92"/>
  <c r="C4414" i="92"/>
  <c r="C4413" i="92"/>
  <c r="C4412" i="92"/>
  <c r="C4411" i="92"/>
  <c r="C4410" i="92"/>
  <c r="C4409" i="92"/>
  <c r="C4408" i="92"/>
  <c r="C4407" i="92"/>
  <c r="C4406" i="92"/>
  <c r="C4405" i="92"/>
  <c r="C4404" i="92"/>
  <c r="C4403" i="92"/>
  <c r="C4402" i="92"/>
  <c r="C4401" i="92"/>
  <c r="C4400" i="92"/>
  <c r="C4399" i="92"/>
  <c r="C4398" i="92"/>
  <c r="C4397" i="92"/>
  <c r="C4396" i="92"/>
  <c r="C4395" i="92"/>
  <c r="C4394" i="92"/>
  <c r="C4393" i="92"/>
  <c r="C4392" i="92"/>
  <c r="C4391" i="92"/>
  <c r="C4390" i="92"/>
  <c r="C4389" i="92"/>
  <c r="C4388" i="92"/>
  <c r="C4387" i="92"/>
  <c r="C4386" i="92"/>
  <c r="C4385" i="92"/>
  <c r="C4384" i="92"/>
  <c r="C4383" i="92"/>
  <c r="C4382" i="92"/>
  <c r="C4381" i="92"/>
  <c r="C4380" i="92"/>
  <c r="C4379" i="92"/>
  <c r="C4378" i="92"/>
  <c r="C4377" i="92"/>
  <c r="C4376" i="92"/>
  <c r="C4375" i="92"/>
  <c r="C4374" i="92"/>
  <c r="C4373" i="92"/>
  <c r="C4372" i="92"/>
  <c r="C4371" i="92"/>
  <c r="C4370" i="92"/>
  <c r="C4369" i="92"/>
  <c r="C4368" i="92"/>
  <c r="C4367" i="92"/>
  <c r="C4366" i="92"/>
  <c r="C4365" i="92"/>
  <c r="C4364" i="92"/>
  <c r="C4363" i="92"/>
  <c r="C4362" i="92"/>
  <c r="C4361" i="92"/>
  <c r="C4360" i="92"/>
  <c r="C4359" i="92"/>
  <c r="C4358" i="92"/>
  <c r="C4357" i="92"/>
  <c r="C4356" i="92"/>
  <c r="C4355" i="92"/>
  <c r="C4354" i="92"/>
  <c r="C4353" i="92"/>
  <c r="C4352" i="92"/>
  <c r="C4351" i="92"/>
  <c r="C4350" i="92"/>
  <c r="C4349" i="92"/>
  <c r="C4348" i="92"/>
  <c r="C4347" i="92"/>
  <c r="C4346" i="92"/>
  <c r="C4345" i="92"/>
  <c r="C4344" i="92"/>
  <c r="C4343" i="92"/>
  <c r="C4342" i="92"/>
  <c r="C4341" i="92"/>
  <c r="C4340" i="92"/>
  <c r="C4339" i="92"/>
  <c r="C4338" i="92"/>
  <c r="C4337" i="92"/>
  <c r="C4336" i="92"/>
  <c r="C4335" i="92"/>
  <c r="C4334" i="92"/>
  <c r="C4333" i="92"/>
  <c r="C4332" i="92"/>
  <c r="C4331" i="92"/>
  <c r="C4330" i="92"/>
  <c r="C4329" i="92"/>
  <c r="C4328" i="92"/>
  <c r="C4327" i="92"/>
  <c r="C4326" i="92"/>
  <c r="C4325" i="92"/>
  <c r="C4324" i="92"/>
  <c r="C4323" i="92"/>
  <c r="C4322" i="92"/>
  <c r="C4321" i="92"/>
  <c r="C4320" i="92"/>
  <c r="C4319" i="92"/>
  <c r="C4318" i="92"/>
  <c r="C4317" i="92"/>
  <c r="C4316" i="92"/>
  <c r="C4315" i="92"/>
  <c r="C4314" i="92"/>
  <c r="C4313" i="92"/>
  <c r="C4312" i="92"/>
  <c r="C4311" i="92"/>
  <c r="C4310" i="92"/>
  <c r="C4309" i="92"/>
  <c r="C4308" i="92"/>
  <c r="C4307" i="92"/>
  <c r="C4306" i="92"/>
  <c r="C4305" i="92"/>
  <c r="C4304" i="92"/>
  <c r="C4303" i="92"/>
  <c r="C4302" i="92"/>
  <c r="C4301" i="92"/>
  <c r="C4300" i="92"/>
  <c r="C4299" i="92"/>
  <c r="C4298" i="92"/>
  <c r="C4297" i="92"/>
  <c r="C4296" i="92"/>
  <c r="C4295" i="92"/>
  <c r="C4294" i="92"/>
  <c r="C4293" i="92"/>
  <c r="C4292" i="92"/>
  <c r="C4291" i="92"/>
  <c r="C4290" i="92"/>
  <c r="C4289" i="92"/>
  <c r="C4288" i="92"/>
  <c r="C4287" i="92"/>
  <c r="C4286" i="92"/>
  <c r="C4285" i="92"/>
  <c r="C4284" i="92"/>
  <c r="C4283" i="92"/>
  <c r="C4282" i="92"/>
  <c r="C4281" i="92"/>
  <c r="C4280" i="92"/>
  <c r="C4279" i="92"/>
  <c r="C4278" i="92"/>
  <c r="C4277" i="92"/>
  <c r="C4276" i="92"/>
  <c r="C4275" i="92"/>
  <c r="C4274" i="92"/>
  <c r="C4273" i="92"/>
  <c r="C4272" i="92"/>
  <c r="C4271" i="92"/>
  <c r="C4270" i="92"/>
  <c r="C4269" i="92"/>
  <c r="C4268" i="92"/>
  <c r="C4267" i="92"/>
  <c r="C4266" i="92"/>
  <c r="C4265" i="92"/>
  <c r="C4264" i="92"/>
  <c r="C4263" i="92"/>
  <c r="C4262" i="92"/>
  <c r="C4261" i="92"/>
  <c r="C4260" i="92"/>
  <c r="C4259" i="92"/>
  <c r="C4258" i="92"/>
  <c r="C4257" i="92"/>
  <c r="C4256" i="92"/>
  <c r="C4255" i="92"/>
  <c r="C4254" i="92"/>
  <c r="C4253" i="92"/>
  <c r="C4252" i="92"/>
  <c r="C4251" i="92"/>
  <c r="C4250" i="92"/>
  <c r="C4249" i="92"/>
  <c r="C4248" i="92"/>
  <c r="C4247" i="92"/>
  <c r="C4246" i="92"/>
  <c r="C4245" i="92"/>
  <c r="C4244" i="92"/>
  <c r="C4243" i="92"/>
  <c r="C4242" i="92"/>
  <c r="C4241" i="92"/>
  <c r="C3820" i="92"/>
  <c r="C3819" i="92"/>
  <c r="C3818" i="92"/>
  <c r="C3817" i="92"/>
  <c r="C3816" i="92"/>
  <c r="C3815" i="92"/>
  <c r="C3814" i="92"/>
  <c r="C3813" i="92"/>
  <c r="C3812" i="92"/>
  <c r="C3811" i="92"/>
  <c r="C3810" i="92"/>
  <c r="C3809" i="92"/>
  <c r="C3808" i="92"/>
  <c r="C3807" i="92"/>
  <c r="C3806" i="92"/>
  <c r="C3805" i="92"/>
  <c r="C3804" i="92"/>
  <c r="C3803" i="92"/>
  <c r="C3802" i="92"/>
  <c r="C3801" i="92"/>
  <c r="C3800" i="92"/>
  <c r="C3799" i="92"/>
  <c r="C3798" i="92"/>
  <c r="C3797" i="92"/>
  <c r="C3796" i="92"/>
  <c r="C3795" i="92"/>
  <c r="C3794" i="92"/>
  <c r="C3793" i="92"/>
  <c r="C3792" i="92"/>
  <c r="C3791" i="92"/>
  <c r="C3790" i="92"/>
  <c r="C3789" i="92"/>
  <c r="C3788" i="92"/>
  <c r="C3787" i="92"/>
  <c r="C3786" i="92"/>
  <c r="C3785" i="92"/>
  <c r="C3784" i="92"/>
  <c r="C3783" i="92"/>
  <c r="C3782" i="92"/>
  <c r="C3781" i="92"/>
  <c r="C3780" i="92"/>
  <c r="C3779" i="92"/>
  <c r="C3778" i="92"/>
  <c r="C4240" i="92"/>
  <c r="C4239" i="92"/>
  <c r="C4238" i="92"/>
  <c r="C4237" i="92"/>
  <c r="C4236" i="92"/>
  <c r="C4235" i="92"/>
  <c r="C4234" i="92"/>
  <c r="C4233" i="92"/>
  <c r="C4232" i="92"/>
  <c r="C4231" i="92"/>
  <c r="C4230" i="92"/>
  <c r="C4229" i="92"/>
  <c r="C4228" i="92"/>
  <c r="C4227" i="92"/>
  <c r="C4226" i="92"/>
  <c r="C4225" i="92"/>
  <c r="C4224" i="92"/>
  <c r="C4223" i="92"/>
  <c r="C4222" i="92"/>
  <c r="C4221" i="92"/>
  <c r="C4220" i="92"/>
  <c r="C4219" i="92"/>
  <c r="C4218" i="92"/>
  <c r="C4217" i="92"/>
  <c r="C4216" i="92"/>
  <c r="C4215" i="92"/>
  <c r="C4214" i="92"/>
  <c r="C4213" i="92"/>
  <c r="C4212" i="92"/>
  <c r="C4211" i="92"/>
  <c r="C4210" i="92"/>
  <c r="C4209" i="92"/>
  <c r="C4208" i="92"/>
  <c r="C4207" i="92"/>
  <c r="C4206" i="92"/>
  <c r="C4205" i="92"/>
  <c r="C4204" i="92"/>
  <c r="C4203" i="92"/>
  <c r="C4635" i="92"/>
  <c r="C4634" i="92"/>
  <c r="C4202" i="92"/>
  <c r="C4201" i="92"/>
  <c r="C4200" i="92"/>
  <c r="C4199" i="92"/>
  <c r="C4633" i="92"/>
  <c r="C4198" i="92"/>
  <c r="C4197" i="92"/>
  <c r="C4196" i="92"/>
  <c r="C4195" i="92"/>
  <c r="C4194" i="92"/>
  <c r="C4632" i="92"/>
  <c r="C4631" i="92"/>
  <c r="C4193" i="92"/>
  <c r="C4192" i="92"/>
  <c r="C4191" i="92"/>
  <c r="C4190" i="92"/>
  <c r="C4189" i="92"/>
  <c r="C4188" i="92"/>
  <c r="C4187" i="92"/>
  <c r="C4186" i="92"/>
  <c r="C4185" i="92"/>
  <c r="C4184" i="92"/>
  <c r="C4183" i="92"/>
  <c r="C4182" i="92"/>
  <c r="C4181" i="92"/>
  <c r="C4180" i="92"/>
  <c r="C4179" i="92"/>
  <c r="C4178" i="92"/>
  <c r="C4177" i="92"/>
  <c r="C4176" i="92"/>
  <c r="C4175" i="92"/>
  <c r="C4174" i="92"/>
  <c r="C4173" i="92"/>
  <c r="C4172" i="92"/>
  <c r="C4171" i="92"/>
  <c r="C4170" i="92"/>
  <c r="C4169" i="92"/>
  <c r="C4168" i="92"/>
  <c r="C4167" i="92"/>
  <c r="C4166" i="92"/>
  <c r="C4165" i="92"/>
  <c r="C4164" i="92"/>
  <c r="C4163" i="92"/>
  <c r="C4162" i="92"/>
  <c r="C4161" i="92"/>
  <c r="C4160" i="92"/>
  <c r="C4159" i="92"/>
  <c r="C4158" i="92"/>
  <c r="C4157" i="92"/>
  <c r="C4156" i="92"/>
  <c r="C4155" i="92"/>
  <c r="C4154" i="92"/>
  <c r="C4153" i="92"/>
  <c r="C4152" i="92"/>
  <c r="C4151" i="92"/>
  <c r="C4150" i="92"/>
  <c r="C4149" i="92"/>
  <c r="C4148" i="92"/>
  <c r="C4147" i="92"/>
  <c r="C4146" i="92"/>
  <c r="C4145" i="92"/>
  <c r="C4144" i="92"/>
  <c r="C4143" i="92"/>
  <c r="C4142" i="92"/>
  <c r="C4141" i="92"/>
  <c r="C4140" i="92"/>
  <c r="C4139" i="92"/>
  <c r="C4138" i="92"/>
  <c r="C4137" i="92"/>
  <c r="C4136" i="92"/>
  <c r="C4135" i="92"/>
  <c r="C4134" i="92"/>
  <c r="C4133" i="92"/>
  <c r="C4132" i="92"/>
  <c r="C4131" i="92"/>
  <c r="C4130" i="92"/>
  <c r="C4129" i="92"/>
  <c r="C4128" i="92"/>
  <c r="C4127" i="92"/>
  <c r="C4126" i="92"/>
  <c r="C4125" i="92"/>
  <c r="C4124" i="92"/>
  <c r="C4123" i="92"/>
  <c r="C4122" i="92"/>
  <c r="C4121" i="92"/>
  <c r="C4120" i="92"/>
  <c r="C4119" i="92"/>
  <c r="C4118" i="92"/>
  <c r="C4117" i="92"/>
  <c r="C4116" i="92"/>
  <c r="C4115" i="92"/>
  <c r="C4114" i="92"/>
  <c r="C4113" i="92"/>
  <c r="C4112" i="92"/>
  <c r="C4111" i="92"/>
  <c r="C4110" i="92"/>
  <c r="C4109" i="92"/>
  <c r="C4108" i="92"/>
  <c r="C4107" i="92"/>
  <c r="C4106" i="92"/>
  <c r="C4105" i="92"/>
  <c r="C4104" i="92"/>
  <c r="C4103" i="92"/>
  <c r="C4102" i="92"/>
  <c r="C4101" i="92"/>
  <c r="C4100" i="92"/>
  <c r="C4099" i="92"/>
  <c r="C4098" i="92"/>
  <c r="C4097" i="92"/>
  <c r="C4096" i="92"/>
  <c r="C4095" i="92"/>
  <c r="C4094" i="92"/>
  <c r="C4093" i="92"/>
  <c r="C4092" i="92"/>
  <c r="C4091" i="92"/>
  <c r="C4090" i="92"/>
  <c r="C4089" i="92"/>
  <c r="C4088" i="92"/>
  <c r="C4087" i="92"/>
  <c r="C4086" i="92"/>
  <c r="C4085" i="92"/>
  <c r="C4084" i="92"/>
  <c r="C4083" i="92"/>
  <c r="C4082" i="92"/>
  <c r="C4081" i="92"/>
  <c r="C4080" i="92"/>
  <c r="C4079" i="92"/>
  <c r="C4078" i="92"/>
  <c r="C4077" i="92"/>
  <c r="C4076" i="92"/>
  <c r="C4075" i="92"/>
  <c r="C4074" i="92"/>
  <c r="C4073" i="92"/>
  <c r="C4072" i="92"/>
  <c r="C4071" i="92"/>
  <c r="C4070" i="92"/>
  <c r="C4069" i="92"/>
  <c r="C4068" i="92"/>
  <c r="C4067" i="92"/>
  <c r="C4062" i="92"/>
  <c r="C4061" i="92"/>
  <c r="C4060" i="92"/>
  <c r="C4059" i="92"/>
  <c r="C4058" i="92"/>
  <c r="C4057" i="92"/>
  <c r="C4056" i="92"/>
  <c r="C4055" i="92"/>
  <c r="C4054" i="92"/>
  <c r="C4053" i="92"/>
  <c r="C4052" i="92"/>
  <c r="C4051" i="92"/>
  <c r="C4050" i="92"/>
  <c r="C4049" i="92"/>
  <c r="C4048" i="92"/>
  <c r="C4047" i="92"/>
  <c r="C4046" i="92"/>
  <c r="C4045" i="92"/>
  <c r="C4044" i="92"/>
  <c r="C4043" i="92"/>
  <c r="C4042" i="92"/>
  <c r="C4041" i="92"/>
  <c r="C4040" i="92"/>
  <c r="C4039" i="92"/>
  <c r="C4038" i="92"/>
  <c r="C4034" i="92"/>
  <c r="C4033" i="92"/>
  <c r="C4032" i="92"/>
  <c r="C4031" i="92"/>
  <c r="C4030" i="92"/>
  <c r="C4029" i="92"/>
  <c r="C4028" i="92"/>
  <c r="C4027" i="92"/>
  <c r="C4026" i="92"/>
  <c r="C4025" i="92"/>
  <c r="C4024" i="92"/>
  <c r="C4023" i="92"/>
  <c r="C4022" i="92"/>
  <c r="C4021" i="92"/>
  <c r="C4020" i="92"/>
  <c r="C4019" i="92"/>
  <c r="C4018" i="92"/>
  <c r="C4017" i="92"/>
  <c r="C4016" i="92"/>
  <c r="C4015" i="92"/>
  <c r="C4014" i="92"/>
  <c r="C4013" i="92"/>
  <c r="C4012" i="92"/>
  <c r="C4011" i="92"/>
  <c r="C4010" i="92"/>
  <c r="C4009" i="92"/>
  <c r="C4008" i="92"/>
  <c r="C4007" i="92"/>
  <c r="C4006" i="92"/>
  <c r="C4005" i="92"/>
  <c r="C4004" i="92"/>
  <c r="C4003" i="92"/>
  <c r="C4002" i="92"/>
  <c r="C4001" i="92"/>
  <c r="C4000" i="92"/>
  <c r="C3999" i="92"/>
  <c r="C3998" i="92"/>
  <c r="C3997" i="92"/>
  <c r="C3996" i="92"/>
  <c r="C3995" i="92"/>
  <c r="C3994" i="92"/>
  <c r="C3993" i="92"/>
  <c r="C3992" i="92"/>
  <c r="C3991" i="92"/>
  <c r="C3990" i="92"/>
  <c r="C3989" i="92"/>
  <c r="C3988" i="92"/>
  <c r="C3987" i="92"/>
  <c r="C3986" i="92"/>
  <c r="C3985" i="92"/>
  <c r="C3984" i="92"/>
  <c r="C3983" i="92"/>
  <c r="C3982" i="92"/>
  <c r="C3981" i="92"/>
  <c r="C3980" i="92"/>
  <c r="C3979" i="92"/>
  <c r="C3978" i="92"/>
  <c r="C3977" i="92"/>
  <c r="C3976" i="92"/>
  <c r="C3975" i="92"/>
  <c r="C3974" i="92"/>
  <c r="C3973" i="92"/>
  <c r="C3972" i="92"/>
  <c r="C3971" i="92"/>
  <c r="C3970" i="92"/>
  <c r="C3969" i="92"/>
  <c r="C3968" i="92"/>
  <c r="C3967" i="92"/>
  <c r="C3966" i="92"/>
  <c r="C3965" i="92"/>
  <c r="C3964" i="92"/>
  <c r="C3963" i="92"/>
  <c r="C3962" i="92"/>
  <c r="C3961" i="92"/>
  <c r="C3960" i="92"/>
  <c r="C3959" i="92"/>
  <c r="C3958" i="92"/>
  <c r="C3957" i="92"/>
  <c r="C3956" i="92"/>
  <c r="C3955" i="92"/>
  <c r="C3954" i="92"/>
  <c r="C3953" i="92"/>
  <c r="C3952" i="92"/>
  <c r="C3951" i="92"/>
  <c r="C3950" i="92"/>
  <c r="C3949" i="92"/>
  <c r="C3948" i="92"/>
  <c r="C3947" i="92"/>
  <c r="C3946" i="92"/>
  <c r="C3945" i="92"/>
  <c r="C3944" i="92"/>
  <c r="C3943" i="92"/>
  <c r="C3942" i="92"/>
  <c r="C3941" i="92"/>
  <c r="C3940" i="92"/>
  <c r="C3939" i="92"/>
  <c r="C3938" i="92"/>
  <c r="C3937" i="92"/>
  <c r="C3936" i="92"/>
  <c r="C3935" i="92"/>
  <c r="C3934" i="92"/>
  <c r="C3933" i="92"/>
  <c r="C3932" i="92"/>
  <c r="C3931" i="92"/>
  <c r="C3930" i="92"/>
  <c r="C3929" i="92"/>
  <c r="C3928" i="92"/>
  <c r="C3927" i="92"/>
  <c r="C3926" i="92"/>
  <c r="C3925" i="92"/>
  <c r="C3924" i="92"/>
  <c r="C5353" i="92"/>
  <c r="C5352" i="92"/>
  <c r="C5351" i="92"/>
  <c r="C5350" i="92"/>
  <c r="C5349" i="92"/>
  <c r="C5348" i="92"/>
  <c r="C5347" i="92"/>
  <c r="C5346" i="92"/>
  <c r="C5345" i="92"/>
  <c r="C3901" i="92"/>
  <c r="C3900" i="92"/>
  <c r="C3899" i="92"/>
  <c r="C6557" i="92"/>
  <c r="C6556" i="92"/>
  <c r="C6555" i="92"/>
  <c r="C6554" i="92"/>
  <c r="C6553" i="92"/>
  <c r="C6552" i="92"/>
  <c r="C6551" i="92"/>
  <c r="C3898" i="92"/>
  <c r="C3897" i="92"/>
  <c r="C3896" i="92"/>
  <c r="C3895" i="92"/>
  <c r="C3894" i="92"/>
  <c r="C3893" i="92"/>
  <c r="C6550" i="92"/>
  <c r="C3892" i="92"/>
  <c r="C3891" i="92"/>
  <c r="C3890" i="92"/>
  <c r="C3889" i="92"/>
  <c r="C4764" i="92"/>
  <c r="C4763" i="92"/>
  <c r="C4762" i="92"/>
  <c r="C4761" i="92"/>
  <c r="C4760" i="92"/>
  <c r="C3888" i="92"/>
  <c r="C3887" i="92"/>
  <c r="C3886" i="92"/>
  <c r="C3885" i="92"/>
  <c r="C3884" i="92"/>
  <c r="C3883" i="92"/>
  <c r="C3882" i="92"/>
  <c r="C3881" i="92"/>
  <c r="C3880" i="92"/>
  <c r="C3879" i="92"/>
  <c r="C3878" i="92"/>
  <c r="C3877" i="92"/>
  <c r="C3876" i="92"/>
  <c r="C3875" i="92"/>
  <c r="C3874" i="92"/>
  <c r="C3873" i="92"/>
  <c r="C3872" i="92"/>
  <c r="C3871" i="92"/>
  <c r="C3870" i="92"/>
  <c r="C3869" i="92"/>
  <c r="C3868" i="92"/>
  <c r="C3867" i="92"/>
  <c r="C3866" i="92"/>
  <c r="C3865" i="92"/>
  <c r="C3864" i="92"/>
  <c r="C3863" i="92"/>
  <c r="C3862" i="92"/>
  <c r="C3861" i="92"/>
  <c r="C3860" i="92"/>
  <c r="C3859" i="92"/>
  <c r="C3858" i="92"/>
  <c r="C3857" i="92"/>
  <c r="C3856" i="92"/>
  <c r="C4759" i="92"/>
  <c r="C4758" i="92"/>
  <c r="C4757" i="92"/>
  <c r="C4756" i="92"/>
  <c r="C3850" i="92"/>
  <c r="C3849" i="92"/>
  <c r="C3848" i="92"/>
  <c r="C3847" i="92"/>
  <c r="C3846" i="92"/>
  <c r="C3845" i="92"/>
  <c r="C3844" i="92"/>
  <c r="C3843" i="92"/>
  <c r="C3842" i="92"/>
  <c r="C3841" i="92"/>
  <c r="C3840" i="92"/>
  <c r="C3839" i="92"/>
  <c r="C3838" i="92"/>
  <c r="C3837" i="92"/>
  <c r="C3836" i="92"/>
  <c r="C3835" i="92"/>
  <c r="C3834" i="92"/>
  <c r="C3833" i="92"/>
  <c r="C3832" i="92"/>
  <c r="C3831" i="92"/>
  <c r="C3830" i="92"/>
  <c r="C3829" i="92"/>
  <c r="C3828" i="92"/>
  <c r="C3827" i="92"/>
  <c r="C3826" i="92"/>
  <c r="C3825" i="92"/>
  <c r="C3824" i="92"/>
  <c r="C3823" i="92"/>
  <c r="C3822" i="92"/>
  <c r="C3821" i="92"/>
  <c r="C3777" i="92"/>
  <c r="C3776" i="92"/>
  <c r="C3775" i="92"/>
  <c r="C3774" i="92"/>
  <c r="C3773" i="92"/>
  <c r="C3772" i="92"/>
  <c r="C3771" i="92"/>
  <c r="C3770" i="92"/>
  <c r="C3769" i="92"/>
  <c r="C3768" i="92"/>
  <c r="C3767" i="92"/>
  <c r="C3766" i="92"/>
  <c r="C3765" i="92"/>
  <c r="C3764" i="92"/>
  <c r="C3763" i="92"/>
  <c r="C3762" i="92"/>
  <c r="C3761" i="92"/>
  <c r="C3760" i="92"/>
  <c r="C3759" i="92"/>
  <c r="C3758" i="92"/>
  <c r="C3757" i="92"/>
  <c r="C3756" i="92"/>
  <c r="C3755" i="92"/>
  <c r="C3754" i="92"/>
  <c r="C3753" i="92"/>
  <c r="C3752" i="92"/>
  <c r="C3751" i="92"/>
  <c r="C3750" i="92"/>
  <c r="C3749" i="92"/>
  <c r="C3748" i="92"/>
  <c r="C3747" i="92"/>
  <c r="C3746" i="92"/>
  <c r="C3745" i="92"/>
  <c r="C3744" i="92"/>
  <c r="C3743" i="92"/>
  <c r="C3742" i="92"/>
  <c r="C3741" i="92"/>
  <c r="C3740" i="92"/>
  <c r="C3739" i="92"/>
  <c r="C3738" i="92"/>
  <c r="C3737" i="92"/>
  <c r="C3736" i="92"/>
  <c r="C3735" i="92"/>
  <c r="C3734" i="92"/>
  <c r="C3733" i="92"/>
  <c r="C3732" i="92"/>
  <c r="C3731" i="92"/>
  <c r="C3730" i="92"/>
  <c r="C3729" i="92"/>
  <c r="C3728" i="92"/>
  <c r="C3727" i="92"/>
  <c r="C3726" i="92"/>
  <c r="C3725" i="92"/>
  <c r="C3724" i="92"/>
  <c r="C3723" i="92"/>
  <c r="C3722" i="92"/>
  <c r="C3721" i="92"/>
  <c r="C3720" i="92"/>
  <c r="C3719" i="92"/>
  <c r="C3718" i="92"/>
  <c r="C3717" i="92"/>
  <c r="C3716" i="92"/>
  <c r="C3715" i="92"/>
  <c r="C3714" i="92"/>
  <c r="C3713" i="92"/>
  <c r="C3712" i="92"/>
  <c r="C3711" i="92"/>
  <c r="C3710" i="92"/>
  <c r="C3709" i="92"/>
  <c r="C3708" i="92"/>
  <c r="C3707" i="92"/>
  <c r="C3706" i="92"/>
  <c r="C3705" i="92"/>
  <c r="C3704" i="92"/>
  <c r="C3703" i="92"/>
  <c r="C3702" i="92"/>
  <c r="C3701" i="92"/>
  <c r="C3700" i="92"/>
  <c r="C3699" i="92"/>
  <c r="C3698" i="92"/>
  <c r="C3697" i="92"/>
  <c r="C3696" i="92"/>
  <c r="C3695" i="92"/>
  <c r="C3691" i="92"/>
  <c r="C3690" i="92"/>
  <c r="C3689" i="92"/>
  <c r="C3688" i="92"/>
  <c r="C3687" i="92"/>
  <c r="C3686" i="92"/>
  <c r="C3685" i="92"/>
  <c r="C3684" i="92"/>
  <c r="C3683" i="92"/>
  <c r="C3682" i="92"/>
  <c r="C3681" i="92"/>
  <c r="C3680" i="92"/>
  <c r="C3679" i="92"/>
  <c r="C3678" i="92"/>
  <c r="C3677" i="92"/>
  <c r="C3676" i="92"/>
  <c r="C3675" i="92"/>
  <c r="C3674" i="92"/>
  <c r="C3673" i="92"/>
  <c r="C3672" i="92"/>
  <c r="C3671" i="92"/>
  <c r="C3670" i="92"/>
  <c r="C3669" i="92"/>
  <c r="C3668" i="92"/>
  <c r="C3667" i="92"/>
  <c r="C3666" i="92"/>
  <c r="C3665" i="92"/>
  <c r="C3664" i="92"/>
  <c r="C3663" i="92"/>
  <c r="C3662" i="92"/>
  <c r="C3661" i="92"/>
  <c r="C3660" i="92"/>
  <c r="C3659" i="92"/>
  <c r="C3658" i="92"/>
  <c r="C3657" i="92"/>
  <c r="C3656" i="92"/>
  <c r="C3655" i="92"/>
  <c r="C3654" i="92"/>
  <c r="C3653" i="92"/>
  <c r="C3652" i="92"/>
  <c r="C3651" i="92"/>
  <c r="C3650" i="92"/>
  <c r="C3649" i="92"/>
  <c r="C3648" i="92"/>
  <c r="C3647" i="92"/>
  <c r="C3646" i="92"/>
  <c r="C3645" i="92"/>
  <c r="C3644" i="92"/>
  <c r="C3643" i="92"/>
  <c r="C3642" i="92"/>
  <c r="C3641" i="92"/>
  <c r="C3640" i="92"/>
  <c r="C3639" i="92"/>
  <c r="C3638" i="92"/>
  <c r="C3637" i="92"/>
  <c r="C3636" i="92"/>
  <c r="C3635" i="92"/>
  <c r="C3634" i="92"/>
  <c r="C3633" i="92"/>
  <c r="C3632" i="92"/>
  <c r="C3631" i="92"/>
  <c r="C3630" i="92"/>
  <c r="C3629" i="92"/>
  <c r="C3628" i="92"/>
  <c r="C3627" i="92"/>
  <c r="C3626" i="92"/>
  <c r="C3625" i="92"/>
  <c r="C3624" i="92"/>
  <c r="C3623" i="92"/>
  <c r="C3622" i="92"/>
  <c r="C3621" i="92"/>
  <c r="C3620" i="92"/>
  <c r="C3619" i="92"/>
  <c r="C3618" i="92"/>
  <c r="C3617" i="92"/>
  <c r="C3616" i="92"/>
  <c r="C3615" i="92"/>
  <c r="C3614" i="92"/>
  <c r="C3613" i="92"/>
  <c r="C3612" i="92"/>
  <c r="C3611" i="92"/>
  <c r="C3610" i="92"/>
  <c r="C3609" i="92"/>
  <c r="C3608" i="92"/>
  <c r="C3607" i="92"/>
  <c r="C3606" i="92"/>
  <c r="C3605" i="92"/>
  <c r="C3604" i="92"/>
  <c r="C3603" i="92"/>
  <c r="C3602" i="92"/>
  <c r="C3601" i="92"/>
  <c r="C3600" i="92"/>
  <c r="C3599" i="92"/>
  <c r="C3598" i="92"/>
  <c r="C3597" i="92"/>
  <c r="C3596" i="92"/>
  <c r="C3595" i="92"/>
  <c r="C3594" i="92"/>
  <c r="C3593" i="92"/>
  <c r="C3592" i="92"/>
  <c r="C3591" i="92"/>
  <c r="C3590" i="92"/>
  <c r="C3589" i="92"/>
  <c r="C3588" i="92"/>
  <c r="C3587" i="92"/>
  <c r="C3586" i="92"/>
  <c r="C3585" i="92"/>
  <c r="C3584" i="92"/>
  <c r="C3583" i="92"/>
  <c r="C3582" i="92"/>
  <c r="C3581" i="92"/>
  <c r="C3580" i="92"/>
  <c r="C3579" i="92"/>
  <c r="C3578" i="92"/>
  <c r="C3577" i="92"/>
  <c r="C3576" i="92"/>
  <c r="C3575" i="92"/>
  <c r="C3574" i="92"/>
  <c r="C3573" i="92"/>
  <c r="C3572" i="92"/>
  <c r="C3571" i="92"/>
  <c r="C3570" i="92"/>
  <c r="C3569" i="92"/>
  <c r="C3568" i="92"/>
  <c r="C3567" i="92"/>
  <c r="C3566" i="92"/>
  <c r="C3565" i="92"/>
  <c r="C3564" i="92"/>
  <c r="C3563" i="92"/>
  <c r="C3562" i="92"/>
  <c r="C3561" i="92"/>
  <c r="C3560" i="92"/>
  <c r="C3559" i="92"/>
  <c r="C3558" i="92"/>
  <c r="C3557" i="92"/>
  <c r="C3556" i="92"/>
  <c r="C3555" i="92"/>
  <c r="C3554" i="92"/>
  <c r="C3553" i="92"/>
  <c r="C3552" i="92"/>
  <c r="C3551" i="92"/>
  <c r="C3550" i="92"/>
  <c r="C3549" i="92"/>
  <c r="C3548" i="92"/>
  <c r="C3547" i="92"/>
  <c r="C3546" i="92"/>
  <c r="C3545" i="92"/>
  <c r="C3544" i="92"/>
  <c r="C3543" i="92"/>
  <c r="C3542" i="92"/>
  <c r="C3541" i="92"/>
  <c r="C3540" i="92"/>
  <c r="C3539" i="92"/>
  <c r="C3538" i="92"/>
  <c r="C3537" i="92"/>
  <c r="C3536" i="92"/>
  <c r="C3535" i="92"/>
  <c r="C3534" i="92"/>
  <c r="C3533" i="92"/>
  <c r="C3532" i="92"/>
  <c r="C3531" i="92"/>
  <c r="C3530" i="92"/>
  <c r="C3529" i="92"/>
  <c r="C3528" i="92"/>
  <c r="C3527" i="92"/>
  <c r="C3526" i="92"/>
  <c r="C3525" i="92"/>
  <c r="C3524" i="92"/>
  <c r="C3523" i="92"/>
  <c r="C3522" i="92"/>
  <c r="C3521" i="92"/>
  <c r="C3520" i="92"/>
  <c r="C3519" i="92"/>
  <c r="C3518" i="92"/>
  <c r="C3517" i="92"/>
  <c r="C3516" i="92"/>
  <c r="C3515" i="92"/>
  <c r="C3514" i="92"/>
  <c r="C3513" i="92"/>
  <c r="C3512" i="92"/>
  <c r="C3511" i="92"/>
  <c r="C3510" i="92"/>
  <c r="C3509" i="92"/>
  <c r="C3508" i="92"/>
  <c r="C3507" i="92"/>
  <c r="C3506" i="92"/>
  <c r="C3505" i="92"/>
  <c r="C3504" i="92"/>
  <c r="C3503" i="92"/>
  <c r="C3502" i="92"/>
  <c r="C3501" i="92"/>
  <c r="C3500" i="92"/>
  <c r="C3499" i="92"/>
  <c r="C3498" i="92"/>
  <c r="C3497" i="92"/>
  <c r="C3496" i="92"/>
  <c r="C3495" i="92"/>
  <c r="C3494" i="92"/>
  <c r="C3493" i="92"/>
  <c r="C3492" i="92"/>
  <c r="C3491" i="92"/>
  <c r="C3490" i="92"/>
  <c r="C3489" i="92"/>
  <c r="C3488" i="92"/>
  <c r="C3487" i="92"/>
  <c r="C3486" i="92"/>
  <c r="C3485" i="92"/>
  <c r="C3484" i="92"/>
  <c r="C3483" i="92"/>
  <c r="C3482" i="92"/>
  <c r="C3481" i="92"/>
  <c r="C3480" i="92"/>
  <c r="C3479" i="92"/>
  <c r="C3478" i="92"/>
  <c r="C3477" i="92"/>
  <c r="C3476" i="92"/>
  <c r="C3475" i="92"/>
  <c r="C3474" i="92"/>
  <c r="C3473" i="92"/>
  <c r="C3472" i="92"/>
  <c r="C3471" i="92"/>
  <c r="C3470" i="92"/>
  <c r="C3469" i="92"/>
  <c r="C3468" i="92"/>
  <c r="C3467" i="92"/>
  <c r="C3466" i="92"/>
  <c r="C3465" i="92"/>
  <c r="C3464" i="92"/>
  <c r="C3463" i="92"/>
  <c r="C3462" i="92"/>
  <c r="C3461" i="92"/>
  <c r="C3460" i="92"/>
  <c r="C3459" i="92"/>
  <c r="C3458" i="92"/>
  <c r="C3457" i="92"/>
  <c r="C3456" i="92"/>
  <c r="C3455" i="92"/>
  <c r="C3454" i="92"/>
  <c r="C3453" i="92"/>
  <c r="C3452" i="92"/>
  <c r="C3451" i="92"/>
  <c r="C3450" i="92"/>
  <c r="C3449" i="92"/>
  <c r="C3448" i="92"/>
  <c r="C3447" i="92"/>
  <c r="C3446" i="92"/>
  <c r="C3445" i="92"/>
  <c r="C3444" i="92"/>
  <c r="C3443" i="92"/>
  <c r="C3442" i="92"/>
  <c r="C3441" i="92"/>
  <c r="C3440" i="92"/>
  <c r="C3439" i="92"/>
  <c r="C3438" i="92"/>
  <c r="C3437" i="92"/>
  <c r="C3436" i="92"/>
  <c r="C4630" i="92"/>
  <c r="C4629" i="92"/>
  <c r="C4628" i="92"/>
  <c r="C4627" i="92"/>
  <c r="C4626" i="92"/>
  <c r="C4625" i="92"/>
  <c r="C4624" i="92"/>
  <c r="C4623" i="92"/>
  <c r="C4622" i="92"/>
  <c r="C3435" i="92"/>
  <c r="C3434" i="92"/>
  <c r="C3433" i="92"/>
  <c r="C3432" i="92"/>
  <c r="C3431" i="92"/>
  <c r="C3430" i="92"/>
  <c r="C3429" i="92"/>
  <c r="C3428" i="92"/>
  <c r="C3427" i="92"/>
  <c r="C3426" i="92"/>
  <c r="C3425" i="92"/>
  <c r="C3424" i="92"/>
  <c r="C3423" i="92"/>
  <c r="C3422" i="92"/>
  <c r="C3421" i="92"/>
  <c r="C3420" i="92"/>
  <c r="C3419" i="92"/>
  <c r="C3418" i="92"/>
  <c r="C3417" i="92"/>
  <c r="C3416" i="92"/>
  <c r="C3415" i="92"/>
  <c r="C3414" i="92"/>
  <c r="C3413" i="92"/>
  <c r="C3412" i="92"/>
  <c r="C3411" i="92"/>
  <c r="C3410" i="92"/>
  <c r="C3409" i="92"/>
  <c r="C3408" i="92"/>
  <c r="C3407" i="92"/>
  <c r="C3406" i="92"/>
  <c r="C3405" i="92"/>
  <c r="C3404" i="92"/>
  <c r="C3403" i="92"/>
  <c r="C3402" i="92"/>
  <c r="C3401" i="92"/>
  <c r="C3400" i="92"/>
  <c r="C3399" i="92"/>
  <c r="C3398" i="92"/>
  <c r="C3397" i="92"/>
  <c r="C3396" i="92"/>
  <c r="C3395" i="92"/>
  <c r="C3394" i="92"/>
  <c r="C3393" i="92"/>
  <c r="C3392" i="92"/>
  <c r="C3391" i="92"/>
  <c r="C3390" i="92"/>
  <c r="C3389" i="92"/>
  <c r="C3388" i="92"/>
  <c r="C3387" i="92"/>
  <c r="C3386" i="92"/>
  <c r="C3385" i="92"/>
  <c r="C3384" i="92"/>
  <c r="C3383" i="92"/>
  <c r="C3382" i="92"/>
  <c r="C3381" i="92"/>
  <c r="C3380" i="92"/>
  <c r="C3379" i="92"/>
  <c r="C3378" i="92"/>
  <c r="C3377" i="92"/>
  <c r="C3376" i="92"/>
  <c r="C3375" i="92"/>
  <c r="C3374" i="92"/>
  <c r="C3373" i="92"/>
  <c r="C3372" i="92"/>
  <c r="C3371" i="92"/>
  <c r="C3370" i="92"/>
  <c r="C3369" i="92"/>
  <c r="C3368" i="92"/>
  <c r="C3367" i="92"/>
  <c r="C3366" i="92"/>
  <c r="C3365" i="92"/>
  <c r="C3364" i="92"/>
  <c r="C3363" i="92"/>
  <c r="C3362" i="92"/>
  <c r="C3361" i="92"/>
  <c r="C3360" i="92"/>
  <c r="C3359" i="92"/>
  <c r="C3358" i="92"/>
  <c r="C3357" i="92"/>
  <c r="C3356" i="92"/>
  <c r="C3355" i="92"/>
  <c r="C3354" i="92"/>
  <c r="C3353" i="92"/>
  <c r="C3352" i="92"/>
  <c r="C3351" i="92"/>
  <c r="C3350" i="92"/>
  <c r="C3349" i="92"/>
  <c r="C3348" i="92"/>
  <c r="C3347" i="92"/>
  <c r="C3346" i="92"/>
  <c r="C3345" i="92"/>
  <c r="C3344" i="92"/>
  <c r="C3343" i="92"/>
  <c r="C3342" i="92"/>
  <c r="C3341" i="92"/>
  <c r="C3340" i="92"/>
  <c r="C3339" i="92"/>
  <c r="C3338" i="92"/>
  <c r="C3337" i="92"/>
  <c r="C3336" i="92"/>
  <c r="C3335" i="92"/>
  <c r="C3334" i="92"/>
  <c r="C3333" i="92"/>
  <c r="C3332" i="92"/>
  <c r="C3331" i="92"/>
  <c r="C3330" i="92"/>
  <c r="C3329" i="92"/>
  <c r="C3328" i="92"/>
  <c r="C3327" i="92"/>
  <c r="C3326" i="92"/>
  <c r="C3325" i="92"/>
  <c r="C3324" i="92"/>
  <c r="C3323" i="92"/>
  <c r="C3322" i="92"/>
  <c r="C3321" i="92"/>
  <c r="C3320" i="92"/>
  <c r="C3319" i="92"/>
  <c r="C3318" i="92"/>
  <c r="C3317" i="92"/>
  <c r="C3316" i="92"/>
  <c r="C3315" i="92"/>
  <c r="C3314" i="92"/>
  <c r="C3313" i="92"/>
  <c r="C3312" i="92"/>
  <c r="C3311" i="92"/>
  <c r="C3310" i="92"/>
  <c r="C3309" i="92"/>
  <c r="C3308" i="92"/>
  <c r="C3307" i="92"/>
  <c r="C3306" i="92"/>
  <c r="C3305" i="92"/>
  <c r="C3304" i="92"/>
  <c r="C3303" i="92"/>
  <c r="C3302" i="92"/>
  <c r="C3301" i="92"/>
  <c r="C3300" i="92"/>
  <c r="C3299" i="92"/>
  <c r="C3298" i="92"/>
  <c r="C3297" i="92"/>
  <c r="C3296" i="92"/>
  <c r="C3295" i="92"/>
  <c r="C3294" i="92"/>
  <c r="C3293" i="92"/>
  <c r="C3292" i="92"/>
  <c r="C3291" i="92"/>
  <c r="C3290" i="92"/>
  <c r="C3289" i="92"/>
  <c r="C3288" i="92"/>
  <c r="C3287" i="92"/>
  <c r="C3286" i="92"/>
  <c r="C3285" i="92"/>
  <c r="C3284" i="92"/>
  <c r="C3283" i="92"/>
  <c r="C3282" i="92"/>
  <c r="C3281" i="92"/>
  <c r="C3280" i="92"/>
  <c r="C3279" i="92"/>
  <c r="C3278" i="92"/>
  <c r="C3277" i="92"/>
  <c r="C3276" i="92"/>
  <c r="C3275" i="92"/>
  <c r="C3274" i="92"/>
  <c r="C3273" i="92"/>
  <c r="C3272" i="92"/>
  <c r="C3271" i="92"/>
  <c r="C3270" i="92"/>
  <c r="C3269" i="92"/>
  <c r="C3268" i="92"/>
  <c r="C3267" i="92"/>
  <c r="C3266" i="92"/>
  <c r="C3265" i="92"/>
  <c r="C3264" i="92"/>
  <c r="C3263" i="92"/>
  <c r="C3262" i="92"/>
  <c r="C3261" i="92"/>
  <c r="C3260" i="92"/>
  <c r="C3259" i="92"/>
  <c r="C3258" i="92"/>
  <c r="C3257" i="92"/>
  <c r="C3256" i="92"/>
  <c r="C3255" i="92"/>
  <c r="C3254" i="92"/>
  <c r="C3253" i="92"/>
  <c r="C3252" i="92"/>
  <c r="C3251" i="92"/>
  <c r="C3250" i="92"/>
  <c r="C3249" i="92"/>
  <c r="C3248" i="92"/>
  <c r="C3247" i="92"/>
  <c r="C3246" i="92"/>
  <c r="C3245" i="92"/>
  <c r="C3244" i="92"/>
  <c r="C3243" i="92"/>
  <c r="C3242" i="92"/>
  <c r="C3241" i="92"/>
  <c r="C3240" i="92"/>
  <c r="C3239" i="92"/>
  <c r="C3238" i="92"/>
  <c r="C3237" i="92"/>
  <c r="C3236" i="92"/>
  <c r="C3235" i="92"/>
  <c r="C3234" i="92"/>
  <c r="C3233" i="92"/>
  <c r="C3232" i="92"/>
  <c r="C3231" i="92"/>
  <c r="C3230" i="92"/>
  <c r="C3229" i="92"/>
  <c r="C3228" i="92"/>
  <c r="C3227" i="92"/>
  <c r="C3226" i="92"/>
  <c r="C3225" i="92"/>
  <c r="C3224" i="92"/>
  <c r="C3223" i="92"/>
  <c r="C3222" i="92"/>
  <c r="C3221" i="92"/>
  <c r="C3220" i="92"/>
  <c r="C3219" i="92"/>
  <c r="C3218" i="92"/>
  <c r="C3217" i="92"/>
  <c r="C3216" i="92"/>
  <c r="C3215" i="92"/>
  <c r="C3214" i="92"/>
  <c r="C3213" i="92"/>
  <c r="C3212" i="92"/>
  <c r="C3211" i="92"/>
  <c r="C3210" i="92"/>
  <c r="C3209" i="92"/>
  <c r="C3208" i="92"/>
  <c r="C3207" i="92"/>
  <c r="C3206" i="92"/>
  <c r="C3205" i="92"/>
  <c r="C3204" i="92"/>
  <c r="C3203" i="92"/>
  <c r="C3202" i="92"/>
  <c r="C3201" i="92"/>
  <c r="C3200" i="92"/>
  <c r="C3199" i="92"/>
  <c r="C3198" i="92"/>
  <c r="C3197" i="92"/>
  <c r="C3196" i="92"/>
  <c r="C3195" i="92"/>
  <c r="C3194" i="92"/>
  <c r="C3193" i="92"/>
  <c r="C3192" i="92"/>
  <c r="C3191" i="92"/>
  <c r="C3190" i="92"/>
  <c r="C3189" i="92"/>
  <c r="C3188" i="92"/>
  <c r="C3187" i="92"/>
  <c r="C3186" i="92"/>
  <c r="C3185" i="92"/>
  <c r="C3184" i="92"/>
  <c r="C3183" i="92"/>
  <c r="C3182" i="92"/>
  <c r="C3181" i="92"/>
  <c r="C3180" i="92"/>
  <c r="C3179" i="92"/>
  <c r="C3178" i="92"/>
  <c r="C3177" i="92"/>
  <c r="C3176" i="92"/>
  <c r="C3175" i="92"/>
  <c r="C3174" i="92"/>
  <c r="C3173" i="92"/>
  <c r="C3172" i="92"/>
  <c r="C3171" i="92"/>
  <c r="C3170" i="92"/>
  <c r="C3169" i="92"/>
  <c r="C3168" i="92"/>
  <c r="C3167" i="92"/>
  <c r="C3166" i="92"/>
  <c r="C3165" i="92"/>
  <c r="C3164" i="92"/>
  <c r="C3163" i="92"/>
  <c r="C3162" i="92"/>
  <c r="C3161" i="92"/>
  <c r="C3160" i="92"/>
  <c r="C3159" i="92"/>
  <c r="C3158" i="92"/>
  <c r="C3157" i="92"/>
  <c r="C3156" i="92"/>
  <c r="C3155" i="92"/>
  <c r="C3154" i="92"/>
  <c r="C3153" i="92"/>
  <c r="C3152" i="92"/>
  <c r="C3151" i="92"/>
  <c r="C3150" i="92"/>
  <c r="C3149" i="92"/>
  <c r="C3148" i="92"/>
  <c r="C3147" i="92"/>
  <c r="C3146" i="92"/>
  <c r="C3145" i="92"/>
  <c r="C3144" i="92"/>
  <c r="C3143" i="92"/>
  <c r="C3142" i="92"/>
  <c r="C4621" i="92"/>
  <c r="C4066" i="92"/>
  <c r="C4065" i="92"/>
  <c r="C4064" i="92"/>
  <c r="C3141" i="92"/>
  <c r="C3140" i="92"/>
  <c r="C4063" i="92"/>
  <c r="C3139" i="92"/>
  <c r="C3138" i="92"/>
  <c r="C3137" i="92"/>
  <c r="C4037" i="92"/>
  <c r="C4036" i="92"/>
  <c r="C3136" i="92"/>
  <c r="C3135" i="92"/>
  <c r="C4035" i="92"/>
  <c r="C3134" i="92"/>
  <c r="C3133" i="92"/>
  <c r="C3132" i="92"/>
  <c r="C3131" i="92"/>
  <c r="C3130" i="92"/>
  <c r="C3129" i="92"/>
  <c r="C3128" i="92"/>
  <c r="C3127" i="92"/>
  <c r="C3126" i="92"/>
  <c r="C3125" i="92"/>
  <c r="C3124" i="92"/>
  <c r="C3123" i="92"/>
  <c r="C3122" i="92"/>
  <c r="C3121" i="92"/>
  <c r="C3120" i="92"/>
  <c r="C3119" i="92"/>
  <c r="C3118" i="92"/>
  <c r="C3117" i="92"/>
  <c r="C3116" i="92"/>
  <c r="C3115" i="92"/>
  <c r="C3114" i="92"/>
  <c r="C3113" i="92"/>
  <c r="C3112" i="92"/>
  <c r="C3111" i="92"/>
  <c r="C3110" i="92"/>
  <c r="C3109" i="92"/>
  <c r="C3108" i="92"/>
  <c r="C3107" i="92"/>
  <c r="C3106" i="92"/>
  <c r="C3105" i="92"/>
  <c r="C3104" i="92"/>
  <c r="C3103" i="92"/>
  <c r="C3102" i="92"/>
  <c r="C5344" i="92"/>
  <c r="C5343" i="92"/>
  <c r="C5342" i="92"/>
  <c r="C5341" i="92"/>
  <c r="C5340" i="92"/>
  <c r="C5339" i="92"/>
  <c r="C5338" i="92"/>
  <c r="C5337" i="92"/>
  <c r="C5336" i="92"/>
  <c r="C3101" i="92"/>
  <c r="C3100" i="92"/>
  <c r="C3099" i="92"/>
  <c r="C6549" i="92"/>
  <c r="C3098" i="92"/>
  <c r="C3097" i="92"/>
  <c r="C3096" i="92"/>
  <c r="C3095" i="92"/>
  <c r="C3094" i="92"/>
  <c r="C3855" i="92"/>
  <c r="C3093" i="92"/>
  <c r="C3092" i="92"/>
  <c r="C3091" i="92"/>
  <c r="C3090" i="92"/>
  <c r="C3089" i="92"/>
  <c r="C3088" i="92"/>
  <c r="C3087" i="92"/>
  <c r="C3854" i="92"/>
  <c r="C3853" i="92"/>
  <c r="C3852" i="92"/>
  <c r="C3851" i="92"/>
  <c r="C3086" i="92"/>
  <c r="C3085" i="92"/>
  <c r="C3084" i="92"/>
  <c r="C3083" i="92"/>
  <c r="C3082" i="92"/>
  <c r="C3081" i="92"/>
  <c r="C3080" i="92"/>
  <c r="C3079" i="92"/>
  <c r="C3078" i="92"/>
  <c r="C3077" i="92"/>
  <c r="C3076" i="92"/>
  <c r="C3075" i="92"/>
  <c r="C3074" i="92"/>
  <c r="C3073" i="92"/>
  <c r="C3072" i="92"/>
  <c r="C3071" i="92"/>
  <c r="C3070" i="92"/>
  <c r="C3069" i="92"/>
  <c r="C3068" i="92"/>
  <c r="C3067" i="92"/>
  <c r="C3066" i="92"/>
  <c r="C3065" i="92"/>
  <c r="C3064" i="92"/>
  <c r="C3063" i="92"/>
  <c r="C3062" i="92"/>
  <c r="C3061" i="92"/>
  <c r="C3060" i="92"/>
  <c r="C3059" i="92"/>
  <c r="C3058" i="92"/>
  <c r="C3057" i="92"/>
  <c r="C3056" i="92"/>
  <c r="C3055" i="92"/>
  <c r="C3054" i="92"/>
  <c r="C3053" i="92"/>
  <c r="C3052" i="92"/>
  <c r="C3051" i="92"/>
  <c r="C3050" i="92"/>
  <c r="C3049" i="92"/>
  <c r="C3048" i="92"/>
  <c r="C3047" i="92"/>
  <c r="C3046" i="92"/>
  <c r="C3045" i="92"/>
  <c r="C3044" i="92"/>
  <c r="C3043" i="92"/>
  <c r="C3042" i="92"/>
  <c r="C3041" i="92"/>
  <c r="C3040" i="92"/>
  <c r="C3039" i="92"/>
  <c r="C3038" i="92"/>
  <c r="C3037" i="92"/>
  <c r="C3036" i="92"/>
  <c r="C3035" i="92"/>
  <c r="C3034" i="92"/>
  <c r="C3033" i="92"/>
  <c r="C3032" i="92"/>
  <c r="C3031" i="92"/>
  <c r="C3030" i="92"/>
  <c r="C3029" i="92"/>
  <c r="C3028" i="92"/>
  <c r="C3027" i="92"/>
  <c r="C3026" i="92"/>
  <c r="C3025" i="92"/>
  <c r="C3024" i="92"/>
  <c r="C3023" i="92"/>
  <c r="C3022" i="92"/>
  <c r="C3021" i="92"/>
  <c r="C3020" i="92"/>
  <c r="C3019" i="92"/>
  <c r="C3018" i="92"/>
  <c r="C3017" i="92"/>
  <c r="C3016" i="92"/>
  <c r="C3015" i="92"/>
  <c r="C3014" i="92"/>
  <c r="C3013" i="92"/>
  <c r="C3012" i="92"/>
  <c r="C3011" i="92"/>
  <c r="C3010" i="92"/>
  <c r="C3009" i="92"/>
  <c r="C3008" i="92"/>
  <c r="C3007" i="92"/>
  <c r="C3006" i="92"/>
  <c r="C3005" i="92"/>
  <c r="C3004" i="92"/>
  <c r="C3003" i="92"/>
  <c r="C3002" i="92"/>
  <c r="C3001" i="92"/>
  <c r="C3000" i="92"/>
  <c r="C2999" i="92"/>
  <c r="C2998" i="92"/>
  <c r="C2997" i="92"/>
  <c r="C2996" i="92"/>
  <c r="C2995" i="92"/>
  <c r="C2994" i="92"/>
  <c r="C2993" i="92"/>
  <c r="C2992" i="92"/>
  <c r="C2991" i="92"/>
  <c r="C2990" i="92"/>
  <c r="C2989" i="92"/>
  <c r="C2988" i="92"/>
  <c r="C2987" i="92"/>
  <c r="C2986" i="92"/>
  <c r="C2985" i="92"/>
  <c r="C2984" i="92"/>
  <c r="C2983" i="92"/>
  <c r="C2982" i="92"/>
  <c r="C2981" i="92"/>
  <c r="C2980" i="92"/>
  <c r="C2979" i="92"/>
  <c r="C2978" i="92"/>
  <c r="C2977" i="92"/>
  <c r="C2976" i="92"/>
  <c r="C2975" i="92"/>
  <c r="C2974" i="92"/>
  <c r="C2973" i="92"/>
  <c r="C2972" i="92"/>
  <c r="C2971" i="92"/>
  <c r="C2970" i="92"/>
  <c r="C2969" i="92"/>
  <c r="C2968" i="92"/>
  <c r="C2967" i="92"/>
  <c r="C2966" i="92"/>
  <c r="C2965" i="92"/>
  <c r="C2964" i="92"/>
  <c r="C2963" i="92"/>
  <c r="C2962" i="92"/>
  <c r="C2961" i="92"/>
  <c r="C2960" i="92"/>
  <c r="C2959" i="92"/>
  <c r="C2958" i="92"/>
  <c r="C2957" i="92"/>
  <c r="C2956" i="92"/>
  <c r="C2955" i="92"/>
  <c r="C2954" i="92"/>
  <c r="C2953" i="92"/>
  <c r="C2952" i="92"/>
  <c r="C2951" i="92"/>
  <c r="C2950" i="92"/>
  <c r="C2949" i="92"/>
  <c r="C2948" i="92"/>
  <c r="C2947" i="92"/>
  <c r="C2946" i="92"/>
  <c r="C2945" i="92"/>
  <c r="C2944" i="92"/>
  <c r="C2943" i="92"/>
  <c r="C2942" i="92"/>
  <c r="C2941" i="92"/>
  <c r="C2940" i="92"/>
  <c r="C2939" i="92"/>
  <c r="C2938" i="92"/>
  <c r="C2937" i="92"/>
  <c r="C2936" i="92"/>
  <c r="C2935" i="92"/>
  <c r="C2934" i="92"/>
  <c r="C2933" i="92"/>
  <c r="C2932" i="92"/>
  <c r="C2931" i="92"/>
  <c r="C2930" i="92"/>
  <c r="C2929" i="92"/>
  <c r="C2928" i="92"/>
  <c r="C2927" i="92"/>
  <c r="C2926" i="92"/>
  <c r="C2925" i="92"/>
  <c r="C2924" i="92"/>
  <c r="C2923" i="92"/>
  <c r="C2922" i="92"/>
  <c r="C2921" i="92"/>
  <c r="C2920" i="92"/>
  <c r="C2919" i="92"/>
  <c r="C2918" i="92"/>
  <c r="C2917" i="92"/>
  <c r="C2916" i="92"/>
  <c r="C2915" i="92"/>
  <c r="C2914" i="92"/>
  <c r="C2913" i="92"/>
  <c r="C2912" i="92"/>
  <c r="C2911" i="92"/>
  <c r="C2910" i="92"/>
  <c r="C2909" i="92"/>
  <c r="C2908" i="92"/>
  <c r="C2907" i="92"/>
  <c r="C2906" i="92"/>
  <c r="C2905" i="92"/>
  <c r="C2904" i="92"/>
  <c r="C2903" i="92"/>
  <c r="C2902" i="92"/>
  <c r="C2901" i="92"/>
  <c r="C2900" i="92"/>
  <c r="C2899" i="92"/>
  <c r="C2898" i="92"/>
  <c r="C2897" i="92"/>
  <c r="C2896" i="92"/>
  <c r="C2895" i="92"/>
  <c r="C2894" i="92"/>
  <c r="C2893" i="92"/>
  <c r="C2892" i="92"/>
  <c r="C2891" i="92"/>
  <c r="C2890" i="92"/>
  <c r="C2889" i="92"/>
  <c r="C2888" i="92"/>
  <c r="C2887" i="92"/>
  <c r="C2886" i="92"/>
  <c r="C2885" i="92"/>
  <c r="C2884" i="92"/>
  <c r="C2883" i="92"/>
  <c r="C2882" i="92"/>
  <c r="C2881" i="92"/>
  <c r="C2880" i="92"/>
  <c r="C2879" i="92"/>
  <c r="C2878" i="92"/>
  <c r="C2877" i="92"/>
  <c r="C2876" i="92"/>
  <c r="C2875" i="92"/>
  <c r="C2874" i="92"/>
  <c r="C2873" i="92"/>
  <c r="C2872" i="92"/>
  <c r="C2871" i="92"/>
  <c r="C2870" i="92"/>
  <c r="C2869" i="92"/>
  <c r="C2868" i="92"/>
  <c r="C2867" i="92"/>
  <c r="C2866" i="92"/>
  <c r="C2865" i="92"/>
  <c r="C2864" i="92"/>
  <c r="C2863" i="92"/>
  <c r="C2862" i="92"/>
  <c r="C2861" i="92"/>
  <c r="C2860" i="92"/>
  <c r="C2859" i="92"/>
  <c r="C2858" i="92"/>
  <c r="C2857" i="92"/>
  <c r="C2856" i="92"/>
  <c r="C2855" i="92"/>
  <c r="C2854" i="92"/>
  <c r="C2853" i="92"/>
  <c r="C2852" i="92"/>
  <c r="C2851" i="92"/>
  <c r="C2850" i="92"/>
  <c r="C2849" i="92"/>
  <c r="C2848" i="92"/>
  <c r="C2847" i="92"/>
  <c r="C2846" i="92"/>
  <c r="C2845" i="92"/>
  <c r="C2844" i="92"/>
  <c r="C2843" i="92"/>
  <c r="C2842" i="92"/>
  <c r="C2841" i="92"/>
  <c r="C2840" i="92"/>
  <c r="C2839" i="92"/>
  <c r="C2838" i="92"/>
  <c r="C2837" i="92"/>
  <c r="C2836" i="92"/>
  <c r="C2835" i="92"/>
  <c r="C2834" i="92"/>
  <c r="C2833" i="92"/>
  <c r="C2832" i="92"/>
  <c r="C2831" i="92"/>
  <c r="C2830" i="92"/>
  <c r="C2829" i="92"/>
  <c r="C2828" i="92"/>
  <c r="C2827" i="92"/>
  <c r="C2826" i="92"/>
  <c r="C2825" i="92"/>
  <c r="C2824" i="92"/>
  <c r="C2823" i="92"/>
  <c r="C2822" i="92"/>
  <c r="C2821" i="92"/>
  <c r="C2820" i="92"/>
  <c r="C2819" i="92"/>
  <c r="C2818" i="92"/>
  <c r="C2817" i="92"/>
  <c r="C2816" i="92"/>
  <c r="C2815" i="92"/>
  <c r="C2814" i="92"/>
  <c r="C2813" i="92"/>
  <c r="C2812" i="92"/>
  <c r="C2811" i="92"/>
  <c r="C2810" i="92"/>
  <c r="C2809" i="92"/>
  <c r="C5335" i="92"/>
  <c r="C5334" i="92"/>
  <c r="C5333" i="92"/>
  <c r="C5332" i="92"/>
  <c r="C5331" i="92"/>
  <c r="C5330" i="92"/>
  <c r="C5329" i="92"/>
  <c r="C5328" i="92"/>
  <c r="C5327" i="92"/>
  <c r="C2808" i="92"/>
  <c r="C2807" i="92"/>
  <c r="C2806" i="92"/>
  <c r="C5650" i="92"/>
  <c r="C5649" i="92"/>
  <c r="C5648" i="92"/>
  <c r="C5647" i="92"/>
  <c r="C5646" i="92"/>
  <c r="C5645" i="92"/>
  <c r="C2805" i="92"/>
  <c r="C2804" i="92"/>
  <c r="C2803" i="92"/>
  <c r="C2802" i="92"/>
  <c r="C3923" i="92"/>
  <c r="C2801" i="92"/>
  <c r="C2800" i="92"/>
  <c r="C2799" i="92"/>
  <c r="C2798" i="92"/>
  <c r="C2797" i="92"/>
  <c r="C2796" i="92"/>
  <c r="C2795" i="92"/>
  <c r="C2794" i="92"/>
  <c r="C5326" i="92"/>
  <c r="C5325" i="92"/>
  <c r="C5324" i="92"/>
  <c r="C5323" i="92"/>
  <c r="C5322" i="92"/>
  <c r="C5321" i="92"/>
  <c r="C5320" i="92"/>
  <c r="C5319" i="92"/>
  <c r="C5318" i="92"/>
  <c r="C2793" i="92"/>
  <c r="C2792" i="92"/>
  <c r="C2791" i="92"/>
  <c r="C5068" i="92"/>
  <c r="C5067" i="92"/>
  <c r="C5066" i="92"/>
  <c r="C5065" i="92"/>
  <c r="C5064" i="92"/>
  <c r="C5063" i="92"/>
  <c r="C2790" i="92"/>
  <c r="C2789" i="92"/>
  <c r="C2788" i="92"/>
  <c r="C2787" i="92"/>
  <c r="C3922" i="92"/>
  <c r="C2786" i="92"/>
  <c r="C2785" i="92"/>
  <c r="C2784" i="92"/>
  <c r="C2783" i="92"/>
  <c r="C2782" i="92"/>
  <c r="C2781" i="92"/>
  <c r="C2780" i="92"/>
  <c r="C2779" i="92"/>
  <c r="C5317" i="92"/>
  <c r="C5316" i="92"/>
  <c r="C5315" i="92"/>
  <c r="C5314" i="92"/>
  <c r="C5313" i="92"/>
  <c r="C5312" i="92"/>
  <c r="C5311" i="92"/>
  <c r="C5310" i="92"/>
  <c r="C5309" i="92"/>
  <c r="C2778" i="92"/>
  <c r="C2777" i="92"/>
  <c r="C2776" i="92"/>
  <c r="C2775" i="92"/>
  <c r="C2774" i="92"/>
  <c r="C2773" i="92"/>
  <c r="C2772" i="92"/>
  <c r="C2771" i="92"/>
  <c r="C2770" i="92"/>
  <c r="C2769" i="92"/>
  <c r="C3921" i="92"/>
  <c r="C2768" i="92"/>
  <c r="C2767" i="92"/>
  <c r="C3920" i="92"/>
  <c r="C2766" i="92"/>
  <c r="C2765" i="92"/>
  <c r="C2764" i="92"/>
  <c r="C2763" i="92"/>
  <c r="C2762" i="92"/>
  <c r="C2761" i="92"/>
  <c r="C2760" i="92"/>
  <c r="C5308" i="92"/>
  <c r="C5307" i="92"/>
  <c r="C5306" i="92"/>
  <c r="C5305" i="92"/>
  <c r="C5304" i="92"/>
  <c r="C5303" i="92"/>
  <c r="C5302" i="92"/>
  <c r="C5301" i="92"/>
  <c r="C5300" i="92"/>
  <c r="C2759" i="92"/>
  <c r="C2758" i="92"/>
  <c r="C2757" i="92"/>
  <c r="C2756" i="92"/>
  <c r="C5062" i="92"/>
  <c r="C5061" i="92"/>
  <c r="C5060" i="92"/>
  <c r="C5059" i="92"/>
  <c r="C5058" i="92"/>
  <c r="C2755" i="92"/>
  <c r="C3919" i="92"/>
  <c r="C2754" i="92"/>
  <c r="C2753" i="92"/>
  <c r="C3918" i="92"/>
  <c r="C2752" i="92"/>
  <c r="C2751" i="92"/>
  <c r="C3917" i="92"/>
  <c r="C3916" i="92"/>
  <c r="C2750" i="92"/>
  <c r="C2749" i="92"/>
  <c r="C2748" i="92"/>
  <c r="C5299" i="92"/>
  <c r="C5298" i="92"/>
  <c r="C5297" i="92"/>
  <c r="C5296" i="92"/>
  <c r="C5295" i="92"/>
  <c r="C5294" i="92"/>
  <c r="C5293" i="92"/>
  <c r="C5292" i="92"/>
  <c r="C5291" i="92"/>
  <c r="C2747" i="92"/>
  <c r="C2746" i="92"/>
  <c r="C2745" i="92"/>
  <c r="C2744" i="92"/>
  <c r="C5057" i="92"/>
  <c r="C5056" i="92"/>
  <c r="C5055" i="92"/>
  <c r="C5054" i="92"/>
  <c r="C5053" i="92"/>
  <c r="C2743" i="92"/>
  <c r="C2742" i="92"/>
  <c r="C2741" i="92"/>
  <c r="C2740" i="92"/>
  <c r="C3915" i="92"/>
  <c r="C2739" i="92"/>
  <c r="C2738" i="92"/>
  <c r="C3914" i="92"/>
  <c r="C3913" i="92"/>
  <c r="C3912" i="92"/>
  <c r="C2737" i="92"/>
  <c r="C2736" i="92"/>
  <c r="C5290" i="92"/>
  <c r="C5289" i="92"/>
  <c r="C5288" i="92"/>
  <c r="C5287" i="92"/>
  <c r="C5286" i="92"/>
  <c r="C5285" i="92"/>
  <c r="C5284" i="92"/>
  <c r="C5283" i="92"/>
  <c r="C5282" i="92"/>
  <c r="C2735" i="92"/>
  <c r="C2734" i="92"/>
  <c r="C2733" i="92"/>
  <c r="C3911" i="92"/>
  <c r="C5052" i="92"/>
  <c r="C5051" i="92"/>
  <c r="C5050" i="92"/>
  <c r="C5049" i="92"/>
  <c r="C5048" i="92"/>
  <c r="C2732" i="92"/>
  <c r="C2731" i="92"/>
  <c r="C2730" i="92"/>
  <c r="C2729" i="92"/>
  <c r="C3910" i="92"/>
  <c r="C2728" i="92"/>
  <c r="C2727" i="92"/>
  <c r="C3909" i="92"/>
  <c r="C3908" i="92"/>
  <c r="C2726" i="92"/>
  <c r="C2725" i="92"/>
  <c r="C2724" i="92"/>
  <c r="C5281" i="92"/>
  <c r="C5280" i="92"/>
  <c r="C5279" i="92"/>
  <c r="C5278" i="92"/>
  <c r="C5277" i="92"/>
  <c r="C5276" i="92"/>
  <c r="C5275" i="92"/>
  <c r="C5274" i="92"/>
  <c r="C5273" i="92"/>
  <c r="C2723" i="92"/>
  <c r="C2722" i="92"/>
  <c r="C2721" i="92"/>
  <c r="C3907" i="92"/>
  <c r="C2720" i="92"/>
  <c r="C2719" i="92"/>
  <c r="C2718" i="92"/>
  <c r="C2717" i="92"/>
  <c r="C2716" i="92"/>
  <c r="C2715" i="92"/>
  <c r="C2714" i="92"/>
  <c r="C2713" i="92"/>
  <c r="C2712" i="92"/>
  <c r="C2711" i="92"/>
  <c r="C3906" i="92"/>
  <c r="C2710" i="92"/>
  <c r="C2709" i="92"/>
  <c r="C2708" i="92"/>
  <c r="C2707" i="92"/>
  <c r="C2706" i="92"/>
  <c r="C2705" i="92"/>
  <c r="C2704" i="92"/>
  <c r="C5272" i="92"/>
  <c r="C5271" i="92"/>
  <c r="C5270" i="92"/>
  <c r="C5269" i="92"/>
  <c r="C5268" i="92"/>
  <c r="C5267" i="92"/>
  <c r="C5266" i="92"/>
  <c r="C5265" i="92"/>
  <c r="C5264" i="92"/>
  <c r="C2703" i="92"/>
  <c r="C2702" i="92"/>
  <c r="C2701" i="92"/>
  <c r="C2700" i="92"/>
  <c r="C5047" i="92"/>
  <c r="C5046" i="92"/>
  <c r="C5045" i="92"/>
  <c r="C5044" i="92"/>
  <c r="C5043" i="92"/>
  <c r="C2699" i="92"/>
  <c r="C2698" i="92"/>
  <c r="C2697" i="92"/>
  <c r="C2696" i="92"/>
  <c r="C2695" i="92"/>
  <c r="C3905" i="92"/>
  <c r="C2694" i="92"/>
  <c r="C2693" i="92"/>
  <c r="C2692" i="92"/>
  <c r="C2691" i="92"/>
  <c r="C2690" i="92"/>
  <c r="C2689" i="92"/>
  <c r="C2688" i="92"/>
  <c r="C5263" i="92"/>
  <c r="C5262" i="92"/>
  <c r="C5261" i="92"/>
  <c r="C5260" i="92"/>
  <c r="C5259" i="92"/>
  <c r="C5258" i="92"/>
  <c r="C5257" i="92"/>
  <c r="C5256" i="92"/>
  <c r="C5255" i="92"/>
  <c r="C2687" i="92"/>
  <c r="C2686" i="92"/>
  <c r="C2685" i="92"/>
  <c r="C2684" i="92"/>
  <c r="C2683" i="92"/>
  <c r="C2682" i="92"/>
  <c r="C3904" i="92"/>
  <c r="C5042" i="92"/>
  <c r="C5041" i="92"/>
  <c r="C5040" i="92"/>
  <c r="C5039" i="92"/>
  <c r="C5038" i="92"/>
  <c r="C5037" i="92"/>
  <c r="C2681" i="92"/>
  <c r="C2680" i="92"/>
  <c r="C2679" i="92"/>
  <c r="C2678" i="92"/>
  <c r="C2677" i="92"/>
  <c r="C2676" i="92"/>
  <c r="C5036" i="92"/>
  <c r="C2675" i="92"/>
  <c r="C2674" i="92"/>
  <c r="C2673" i="92"/>
  <c r="C5254" i="92"/>
  <c r="C5253" i="92"/>
  <c r="C5252" i="92"/>
  <c r="C5251" i="92"/>
  <c r="C5250" i="92"/>
  <c r="C5249" i="92"/>
  <c r="C5248" i="92"/>
  <c r="C5247" i="92"/>
  <c r="C5246" i="92"/>
  <c r="C2672" i="92"/>
  <c r="C2671" i="92"/>
  <c r="C3903" i="92"/>
  <c r="C2670" i="92"/>
  <c r="C2669" i="92"/>
  <c r="C2668" i="92"/>
  <c r="C3902" i="92"/>
  <c r="C5644" i="92"/>
  <c r="C5643" i="92"/>
  <c r="C5642" i="92"/>
  <c r="C5641" i="92"/>
  <c r="C5640" i="92"/>
  <c r="C2667" i="92"/>
  <c r="C2666" i="92"/>
  <c r="C2665" i="92"/>
  <c r="C2664" i="92"/>
  <c r="C2663" i="92"/>
  <c r="C2662" i="92"/>
  <c r="C2661" i="92"/>
  <c r="C2660" i="92"/>
  <c r="C2659" i="92"/>
  <c r="C2658" i="92"/>
  <c r="C2657" i="92"/>
  <c r="C2656" i="92"/>
  <c r="C2655" i="92"/>
  <c r="C2654" i="92"/>
  <c r="C2653" i="92"/>
  <c r="C2652" i="92"/>
  <c r="C2651" i="92"/>
  <c r="C2650" i="92"/>
  <c r="C2649" i="92"/>
  <c r="C2648" i="92"/>
  <c r="C2647" i="92"/>
  <c r="C2646" i="92"/>
  <c r="C2645" i="92"/>
  <c r="C2644" i="92"/>
  <c r="C2643" i="92"/>
  <c r="C2642" i="92"/>
  <c r="C2641" i="92"/>
  <c r="C2640" i="92"/>
  <c r="C2639" i="92"/>
  <c r="C2638" i="92"/>
  <c r="C2637" i="92"/>
  <c r="C2636" i="92"/>
  <c r="C2635" i="92"/>
  <c r="C2634" i="92"/>
  <c r="C2633" i="92"/>
  <c r="C2632" i="92"/>
  <c r="C2631" i="92"/>
  <c r="C2630" i="92"/>
  <c r="C2629" i="92"/>
  <c r="C2628" i="92"/>
  <c r="C2627" i="92"/>
  <c r="C2626" i="92"/>
  <c r="C2625" i="92"/>
  <c r="C2624" i="92"/>
  <c r="C2623" i="92"/>
  <c r="C2622" i="92"/>
  <c r="C2621" i="92"/>
  <c r="C2620" i="92"/>
  <c r="C2619" i="92"/>
  <c r="C2618" i="92"/>
  <c r="C2617" i="92"/>
  <c r="C2616" i="92"/>
  <c r="C2615" i="92"/>
  <c r="C2614" i="92"/>
  <c r="C2613" i="92"/>
  <c r="C2612" i="92"/>
  <c r="C2611" i="92"/>
  <c r="C2610" i="92"/>
  <c r="C2609" i="92"/>
  <c r="C2608" i="92"/>
  <c r="C2607" i="92"/>
  <c r="C2606" i="92"/>
  <c r="C2605" i="92"/>
  <c r="C2604" i="92"/>
  <c r="C2603" i="92"/>
  <c r="C2602" i="92"/>
  <c r="C2601" i="92"/>
  <c r="C2600" i="92"/>
  <c r="C2599" i="92"/>
  <c r="C2598" i="92"/>
  <c r="C2597" i="92"/>
  <c r="C4620" i="92"/>
  <c r="C4619" i="92"/>
  <c r="C4618" i="92"/>
  <c r="C4617" i="92"/>
  <c r="C4616" i="92"/>
  <c r="C4615" i="92"/>
  <c r="C4614" i="92"/>
  <c r="C4613" i="92"/>
  <c r="C4612" i="92"/>
  <c r="C2596" i="92"/>
  <c r="C2595" i="92"/>
  <c r="C2594" i="92"/>
  <c r="C2593" i="92"/>
  <c r="C2592" i="92"/>
  <c r="C2591" i="92"/>
  <c r="C2590" i="92"/>
  <c r="C2589" i="92"/>
  <c r="C2588" i="92"/>
  <c r="C2587" i="92"/>
  <c r="C2586" i="92"/>
  <c r="C2585" i="92"/>
  <c r="C2584" i="92"/>
  <c r="C2583" i="92"/>
  <c r="C2582" i="92"/>
  <c r="C2581" i="92"/>
  <c r="C2580" i="92"/>
  <c r="C2579" i="92"/>
  <c r="C2578" i="92"/>
  <c r="C2577" i="92"/>
  <c r="C2576" i="92"/>
  <c r="C4611" i="92"/>
  <c r="C4610" i="92"/>
  <c r="C4609" i="92"/>
  <c r="C4608" i="92"/>
  <c r="C4607" i="92"/>
  <c r="C4606" i="92"/>
  <c r="C4605" i="92"/>
  <c r="C4604" i="92"/>
  <c r="C4603" i="92"/>
  <c r="C2575" i="92"/>
  <c r="C2574" i="92"/>
  <c r="C2573" i="92"/>
  <c r="C2572" i="92"/>
  <c r="C2571" i="92"/>
  <c r="C2570" i="92"/>
  <c r="C2569" i="92"/>
  <c r="C2568" i="92"/>
  <c r="C2567" i="92"/>
  <c r="C2566" i="92"/>
  <c r="C2565" i="92"/>
  <c r="C2564" i="92"/>
  <c r="C2563" i="92"/>
  <c r="C2562" i="92"/>
  <c r="C2561" i="92"/>
  <c r="C2560" i="92"/>
  <c r="C2559" i="92"/>
  <c r="C2558" i="92"/>
  <c r="C2557" i="92"/>
  <c r="C2556" i="92"/>
  <c r="C2555" i="92"/>
  <c r="C2554" i="92"/>
  <c r="C2553" i="92"/>
  <c r="C2552" i="92"/>
  <c r="C2551" i="92"/>
  <c r="C2550" i="92"/>
  <c r="C2549" i="92"/>
  <c r="C2548" i="92"/>
  <c r="C2547" i="92"/>
  <c r="C2546" i="92"/>
  <c r="C2545" i="92"/>
  <c r="C2544" i="92"/>
  <c r="C2543" i="92"/>
  <c r="C2542" i="92"/>
  <c r="C2541" i="92"/>
  <c r="C2540" i="92"/>
  <c r="C2539" i="92"/>
  <c r="C2538" i="92"/>
  <c r="C2537" i="92"/>
  <c r="C2536" i="92"/>
  <c r="C2535" i="92"/>
  <c r="C2534" i="92"/>
  <c r="C2533" i="92"/>
  <c r="C2532" i="92"/>
  <c r="C2531" i="92"/>
  <c r="C2530" i="92"/>
  <c r="C2529" i="92"/>
  <c r="C2528" i="92"/>
  <c r="C2527" i="92"/>
  <c r="C2526" i="92"/>
  <c r="C2525" i="92"/>
  <c r="C2524" i="92"/>
  <c r="C2523" i="92"/>
  <c r="C2522" i="92"/>
  <c r="C2521" i="92"/>
  <c r="C2520" i="92"/>
  <c r="C2519" i="92"/>
  <c r="C2518" i="92"/>
  <c r="C2517" i="92"/>
  <c r="C2516" i="92"/>
  <c r="C2515" i="92"/>
  <c r="C2514" i="92"/>
  <c r="C2513" i="92"/>
  <c r="C2512" i="92"/>
  <c r="C2511" i="92"/>
  <c r="C2510" i="92"/>
  <c r="C2509" i="92"/>
  <c r="C2508" i="92"/>
  <c r="C2507" i="92"/>
  <c r="C2506" i="92"/>
  <c r="C2505" i="92"/>
  <c r="C2504" i="92"/>
  <c r="C2503" i="92"/>
  <c r="C2502" i="92"/>
  <c r="C2501" i="92"/>
  <c r="C2500" i="92"/>
  <c r="C2499" i="92"/>
  <c r="C2498" i="92"/>
  <c r="C2497" i="92"/>
  <c r="C2496" i="92"/>
  <c r="C2495" i="92"/>
  <c r="C2494" i="92"/>
  <c r="C2493" i="92"/>
  <c r="C2492" i="92"/>
  <c r="C2491" i="92"/>
  <c r="C2490" i="92"/>
  <c r="C2489" i="92"/>
  <c r="C2488" i="92"/>
  <c r="C2487" i="92"/>
  <c r="C2486" i="92"/>
  <c r="C2485" i="92"/>
  <c r="C2484" i="92"/>
  <c r="C2483" i="92"/>
  <c r="C2482" i="92"/>
  <c r="C2481" i="92"/>
  <c r="C2480" i="92"/>
  <c r="C2479" i="92"/>
  <c r="C2478" i="92"/>
  <c r="C2477" i="92"/>
  <c r="C2476" i="92"/>
  <c r="C2475" i="92"/>
  <c r="C2474" i="92"/>
  <c r="C2473" i="92"/>
  <c r="C2472" i="92"/>
  <c r="C2471" i="92"/>
  <c r="C2470" i="92"/>
  <c r="C2469" i="92"/>
  <c r="C2468" i="92"/>
  <c r="C2467" i="92"/>
  <c r="C2466" i="92"/>
  <c r="C2465" i="92"/>
  <c r="C2464" i="92"/>
  <c r="C2463" i="92"/>
  <c r="C2462" i="92"/>
  <c r="C2461" i="92"/>
  <c r="C2460" i="92"/>
  <c r="C2459" i="92"/>
  <c r="C2458" i="92"/>
  <c r="C2457" i="92"/>
  <c r="C2456" i="92"/>
  <c r="C2455" i="92"/>
  <c r="C2454" i="92"/>
  <c r="C2453" i="92"/>
  <c r="C2452" i="92"/>
  <c r="C2451" i="92"/>
  <c r="C2450" i="92"/>
  <c r="C2449" i="92"/>
  <c r="C2448" i="92"/>
  <c r="C2447" i="92"/>
  <c r="C2446" i="92"/>
  <c r="C2445" i="92"/>
  <c r="C2444" i="92"/>
  <c r="C2443" i="92"/>
  <c r="C2442" i="92"/>
  <c r="C2441" i="92"/>
  <c r="C2440" i="92"/>
  <c r="C2439" i="92"/>
  <c r="C2438" i="92"/>
  <c r="C2437" i="92"/>
  <c r="C2436" i="92"/>
  <c r="C2435" i="92"/>
  <c r="C2434" i="92"/>
  <c r="C2433" i="92"/>
  <c r="C2432" i="92"/>
  <c r="C2431" i="92"/>
  <c r="C2430" i="92"/>
  <c r="C2429" i="92"/>
  <c r="C2428" i="92"/>
  <c r="C2427" i="92"/>
  <c r="C2426" i="92"/>
  <c r="C2425" i="92"/>
  <c r="C2424" i="92"/>
  <c r="C2423" i="92"/>
  <c r="C2422" i="92"/>
  <c r="C2421" i="92"/>
  <c r="C2420" i="92"/>
  <c r="C2419" i="92"/>
  <c r="C2418" i="92"/>
  <c r="C2417" i="92"/>
  <c r="C2416" i="92"/>
  <c r="C2415" i="92"/>
  <c r="C2414" i="92"/>
  <c r="C2413" i="92"/>
  <c r="C2412" i="92"/>
  <c r="C2411" i="92"/>
  <c r="C2410" i="92"/>
  <c r="C2409" i="92"/>
  <c r="C2408" i="92"/>
  <c r="C2407" i="92"/>
  <c r="C2406" i="92"/>
  <c r="C2405" i="92"/>
  <c r="C4602" i="92"/>
  <c r="C4601" i="92"/>
  <c r="C4600" i="92"/>
  <c r="C4599" i="92"/>
  <c r="C4598" i="92"/>
  <c r="C4597" i="92"/>
  <c r="C4596" i="92"/>
  <c r="C4595" i="92"/>
  <c r="C4594" i="92"/>
  <c r="C2404" i="92"/>
  <c r="C2403" i="92"/>
  <c r="C2402" i="92"/>
  <c r="C2401" i="92"/>
  <c r="C2400" i="92"/>
  <c r="C2399" i="92"/>
  <c r="C2398" i="92"/>
  <c r="C2397" i="92"/>
  <c r="C2396" i="92"/>
  <c r="C2395" i="92"/>
  <c r="C2394" i="92"/>
  <c r="C2393" i="92"/>
  <c r="C2392" i="92"/>
  <c r="C2391" i="92"/>
  <c r="C2390" i="92"/>
  <c r="C2389" i="92"/>
  <c r="C2388" i="92"/>
  <c r="C2387" i="92"/>
  <c r="C2386" i="92"/>
  <c r="C2385" i="92"/>
  <c r="C2384" i="92"/>
  <c r="C4593" i="92"/>
  <c r="C4592" i="92"/>
  <c r="C4591" i="92"/>
  <c r="C4590" i="92"/>
  <c r="C4589" i="92"/>
  <c r="C4588" i="92"/>
  <c r="C4587" i="92"/>
  <c r="C4586" i="92"/>
  <c r="C4585" i="92"/>
  <c r="C2383" i="92"/>
  <c r="C2382" i="92"/>
  <c r="C2381" i="92"/>
  <c r="C2380" i="92"/>
  <c r="C2379" i="92"/>
  <c r="C2378" i="92"/>
  <c r="C2377" i="92"/>
  <c r="C2376" i="92"/>
  <c r="C2375" i="92"/>
  <c r="C2374" i="92"/>
  <c r="C2373" i="92"/>
  <c r="C2372" i="92"/>
  <c r="C2371" i="92"/>
  <c r="C2370" i="92"/>
  <c r="C2369" i="92"/>
  <c r="C2368" i="92"/>
  <c r="C2367" i="92"/>
  <c r="C2366" i="92"/>
  <c r="C2365" i="92"/>
  <c r="C2364" i="92"/>
  <c r="C2363" i="92"/>
  <c r="C2362" i="92"/>
  <c r="C2361" i="92"/>
  <c r="C2360" i="92"/>
  <c r="C2359" i="92"/>
  <c r="C2358" i="92"/>
  <c r="C2357" i="92"/>
  <c r="C2356" i="92"/>
  <c r="C2355" i="92"/>
  <c r="C2354" i="92"/>
  <c r="C2353" i="92"/>
  <c r="C2352" i="92"/>
  <c r="C2351" i="92"/>
  <c r="C2350" i="92"/>
  <c r="C2349" i="92"/>
  <c r="C2348" i="92"/>
  <c r="C2347" i="92"/>
  <c r="C2346" i="92"/>
  <c r="C2345" i="92"/>
  <c r="C2344" i="92"/>
  <c r="C2343" i="92"/>
  <c r="C2342" i="92"/>
  <c r="C2341" i="92"/>
  <c r="C2340" i="92"/>
  <c r="C2339" i="92"/>
  <c r="C2338" i="92"/>
  <c r="C2337" i="92"/>
  <c r="C2336" i="92"/>
  <c r="C2335" i="92"/>
  <c r="C2334" i="92"/>
  <c r="C2333" i="92"/>
  <c r="C2332" i="92"/>
  <c r="C2331" i="92"/>
  <c r="C2330" i="92"/>
  <c r="C2329" i="92"/>
  <c r="C2328" i="92"/>
  <c r="C2327" i="92"/>
  <c r="C2326" i="92"/>
  <c r="C2325" i="92"/>
  <c r="C2324" i="92"/>
  <c r="C2323" i="92"/>
  <c r="C2322" i="92"/>
  <c r="C2321" i="92"/>
  <c r="C2320" i="92"/>
  <c r="C2319" i="92"/>
  <c r="C2318" i="92"/>
  <c r="C2317" i="92"/>
  <c r="C2316" i="92"/>
  <c r="C2315" i="92"/>
  <c r="C2314" i="92"/>
  <c r="C2313" i="92"/>
  <c r="C2312" i="92"/>
  <c r="C2311" i="92"/>
  <c r="C2310" i="92"/>
  <c r="C2309" i="92"/>
  <c r="C2308" i="92"/>
  <c r="C2307" i="92"/>
  <c r="C2306" i="92"/>
  <c r="C2305" i="92"/>
  <c r="C2304" i="92"/>
  <c r="C2303" i="92"/>
  <c r="C2302" i="92"/>
  <c r="C2301" i="92"/>
  <c r="C2300" i="92"/>
  <c r="C2299" i="92"/>
  <c r="C2298" i="92"/>
  <c r="C2297" i="92"/>
  <c r="C2296" i="92"/>
  <c r="C2295" i="92"/>
  <c r="C2294" i="92"/>
  <c r="C2293" i="92"/>
  <c r="C2292" i="92"/>
  <c r="C2291" i="92"/>
  <c r="C2290" i="92"/>
  <c r="C2289" i="92"/>
  <c r="C2288" i="92"/>
  <c r="C2287" i="92"/>
  <c r="C2286" i="92"/>
  <c r="C2285" i="92"/>
  <c r="C2284" i="92"/>
  <c r="C2283" i="92"/>
  <c r="C2282" i="92"/>
  <c r="C2281" i="92"/>
  <c r="C2280" i="92"/>
  <c r="C2279" i="92"/>
  <c r="C2278" i="92"/>
  <c r="C2277" i="92"/>
  <c r="C2276" i="92"/>
  <c r="C2275" i="92"/>
  <c r="C2274" i="92"/>
  <c r="C2273" i="92"/>
  <c r="C2272" i="92"/>
  <c r="C2271" i="92"/>
  <c r="C2270" i="92"/>
  <c r="C2269" i="92"/>
  <c r="C2268" i="92"/>
  <c r="C2267" i="92"/>
  <c r="C2266" i="92"/>
  <c r="C2265" i="92"/>
  <c r="C2264" i="92"/>
  <c r="C2263" i="92"/>
  <c r="C2262" i="92"/>
  <c r="C2261" i="92"/>
  <c r="C2260" i="92"/>
  <c r="C2259" i="92"/>
  <c r="C2258" i="92"/>
  <c r="C2257" i="92"/>
  <c r="C2256" i="92"/>
  <c r="C2255" i="92"/>
  <c r="C2254" i="92"/>
  <c r="C2253" i="92"/>
  <c r="C2252" i="92"/>
  <c r="C2251" i="92"/>
  <c r="C2250" i="92"/>
  <c r="C2249" i="92"/>
  <c r="C2248" i="92"/>
  <c r="C2247" i="92"/>
  <c r="C2246" i="92"/>
  <c r="C2245" i="92"/>
  <c r="C2244" i="92"/>
  <c r="C2243" i="92"/>
  <c r="C2242" i="92"/>
  <c r="C2241" i="92"/>
  <c r="C2240" i="92"/>
  <c r="C2239" i="92"/>
  <c r="C2238" i="92"/>
  <c r="C2237" i="92"/>
  <c r="C2236" i="92"/>
  <c r="C2235" i="92"/>
  <c r="C2234" i="92"/>
  <c r="C2233" i="92"/>
  <c r="C2232" i="92"/>
  <c r="C2231" i="92"/>
  <c r="C2230" i="92"/>
  <c r="C2229" i="92"/>
  <c r="C2228" i="92"/>
  <c r="C2227" i="92"/>
  <c r="C2226" i="92"/>
  <c r="C2225" i="92"/>
  <c r="C2224" i="92"/>
  <c r="C2223" i="92"/>
  <c r="C2222" i="92"/>
  <c r="C2221" i="92"/>
  <c r="C2220" i="92"/>
  <c r="C2219" i="92"/>
  <c r="C2218" i="92"/>
  <c r="C2217" i="92"/>
  <c r="C2216" i="92"/>
  <c r="C2215" i="92"/>
  <c r="C2214" i="92"/>
  <c r="C2213" i="92"/>
  <c r="C2212" i="92"/>
  <c r="C2211" i="92"/>
  <c r="C2210" i="92"/>
  <c r="C2209" i="92"/>
  <c r="C2208" i="92"/>
  <c r="C2207" i="92"/>
  <c r="C2206" i="92"/>
  <c r="C2205" i="92"/>
  <c r="C2204" i="92"/>
  <c r="C2203" i="92"/>
  <c r="C2202" i="92"/>
  <c r="C2201" i="92"/>
  <c r="C2200" i="92"/>
  <c r="C2199" i="92"/>
  <c r="C2198" i="92"/>
  <c r="C2197" i="92"/>
  <c r="C2196" i="92"/>
  <c r="C2195" i="92"/>
  <c r="C2194" i="92"/>
  <c r="C2193" i="92"/>
  <c r="C2192" i="92"/>
  <c r="C2191" i="92"/>
  <c r="C2190" i="92"/>
  <c r="C2189" i="92"/>
  <c r="C2188" i="92"/>
  <c r="C2187" i="92"/>
  <c r="C2186" i="92"/>
  <c r="C2185" i="92"/>
  <c r="C2184" i="92"/>
  <c r="C2183" i="92"/>
  <c r="C2182" i="92"/>
  <c r="C2181" i="92"/>
  <c r="C2180" i="92"/>
  <c r="C2179" i="92"/>
  <c r="C2178" i="92"/>
  <c r="C2177" i="92"/>
  <c r="C2176" i="92"/>
  <c r="C2175" i="92"/>
  <c r="C2174" i="92"/>
  <c r="C2173" i="92"/>
  <c r="C2172" i="92"/>
  <c r="C2171" i="92"/>
  <c r="C2170" i="92"/>
  <c r="C2169" i="92"/>
  <c r="C2168" i="92"/>
  <c r="C2167" i="92"/>
  <c r="C2166" i="92"/>
  <c r="C2165" i="92"/>
  <c r="C2164" i="92"/>
  <c r="C2163" i="92"/>
  <c r="C2162" i="92"/>
  <c r="C2161" i="92"/>
  <c r="C2160" i="92"/>
  <c r="C2159" i="92"/>
  <c r="C2158" i="92"/>
  <c r="C2157" i="92"/>
  <c r="C2156" i="92"/>
  <c r="C2155" i="92"/>
  <c r="C2154" i="92"/>
  <c r="C2153" i="92"/>
  <c r="C2152" i="92"/>
  <c r="C2151" i="92"/>
  <c r="C2150" i="92"/>
  <c r="C2149" i="92"/>
  <c r="C2148" i="92"/>
  <c r="C2147" i="92"/>
  <c r="C2146" i="92"/>
  <c r="C2145" i="92"/>
  <c r="C2144" i="92"/>
  <c r="C2143" i="92"/>
  <c r="C2142" i="92"/>
  <c r="C2141" i="92"/>
  <c r="C2140" i="92"/>
  <c r="C2139" i="92"/>
  <c r="C2138" i="92"/>
  <c r="C2137" i="92"/>
  <c r="C2136" i="92"/>
  <c r="C2135" i="92"/>
  <c r="C2134" i="92"/>
  <c r="C2133" i="92"/>
  <c r="C2132" i="92"/>
  <c r="C2131" i="92"/>
  <c r="C2130" i="92"/>
  <c r="C2129" i="92"/>
  <c r="C2128" i="92"/>
  <c r="C2127" i="92"/>
  <c r="C2126" i="92"/>
  <c r="C2125" i="92"/>
  <c r="C2124" i="92"/>
  <c r="C2123" i="92"/>
  <c r="C2122" i="92"/>
  <c r="C2121" i="92"/>
  <c r="C2120" i="92"/>
  <c r="C2119" i="92"/>
  <c r="C2118" i="92"/>
  <c r="C2117" i="92"/>
  <c r="C2116" i="92"/>
  <c r="C2115" i="92"/>
  <c r="C2114" i="92"/>
  <c r="C2113" i="92"/>
  <c r="C2112" i="92"/>
  <c r="C2111" i="92"/>
  <c r="C2110" i="92"/>
  <c r="C2109" i="92"/>
  <c r="C2108" i="92"/>
  <c r="C2107" i="92"/>
  <c r="C2106" i="92"/>
  <c r="C2105" i="92"/>
  <c r="C2104" i="92"/>
  <c r="C2103" i="92"/>
  <c r="C2102" i="92"/>
  <c r="C2101" i="92"/>
  <c r="C2100" i="92"/>
  <c r="C2099" i="92"/>
  <c r="C2098" i="92"/>
  <c r="C2097" i="92"/>
  <c r="C2096" i="92"/>
  <c r="C2095" i="92"/>
  <c r="C2094" i="92"/>
  <c r="C2093" i="92"/>
  <c r="C2092" i="92"/>
  <c r="C2091" i="92"/>
  <c r="C2090" i="92"/>
  <c r="C2089" i="92"/>
  <c r="C2088" i="92"/>
  <c r="C2087" i="92"/>
  <c r="C2086" i="92"/>
  <c r="C2085" i="92"/>
  <c r="C2084" i="92"/>
  <c r="C2083" i="92"/>
  <c r="C2082" i="92"/>
  <c r="C2081" i="92"/>
  <c r="C2080" i="92"/>
  <c r="C2079" i="92"/>
  <c r="C2078" i="92"/>
  <c r="C2077" i="92"/>
  <c r="C2076" i="92"/>
  <c r="C2075" i="92"/>
  <c r="C2074" i="92"/>
  <c r="C2073" i="92"/>
  <c r="C2072" i="92"/>
  <c r="C2071" i="92"/>
  <c r="C2070" i="92"/>
  <c r="C2069" i="92"/>
  <c r="C2068" i="92"/>
  <c r="C2067" i="92"/>
  <c r="C2066" i="92"/>
  <c r="C2065" i="92"/>
  <c r="C2064" i="92"/>
  <c r="C2063" i="92"/>
  <c r="C2062" i="92"/>
  <c r="C2061" i="92"/>
  <c r="C2060" i="92"/>
  <c r="C2059" i="92"/>
  <c r="C2058" i="92"/>
  <c r="C2057" i="92"/>
  <c r="C2056" i="92"/>
  <c r="C2055" i="92"/>
  <c r="C2054" i="92"/>
  <c r="C2053" i="92"/>
  <c r="C2052" i="92"/>
  <c r="C2051" i="92"/>
  <c r="C2050" i="92"/>
  <c r="C2049" i="92"/>
  <c r="C2048" i="92"/>
  <c r="C2047" i="92"/>
  <c r="C2046" i="92"/>
  <c r="C2045" i="92"/>
  <c r="C2044" i="92"/>
  <c r="C2043" i="92"/>
  <c r="C2042" i="92"/>
  <c r="C2041" i="92"/>
  <c r="C2040" i="92"/>
  <c r="C2039" i="92"/>
  <c r="C2038" i="92"/>
  <c r="C2037" i="92"/>
  <c r="C2036" i="92"/>
  <c r="C2035" i="92"/>
  <c r="C2034" i="92"/>
  <c r="C2033" i="92"/>
  <c r="C2032" i="92"/>
  <c r="C2031" i="92"/>
  <c r="C2030" i="92"/>
  <c r="C2029" i="92"/>
  <c r="C2028" i="92"/>
  <c r="C2027" i="92"/>
  <c r="C2026" i="92"/>
  <c r="C2025" i="92"/>
  <c r="C2024" i="92"/>
  <c r="C2023" i="92"/>
  <c r="C2022" i="92"/>
  <c r="C2021" i="92"/>
  <c r="C2020" i="92"/>
  <c r="C2019" i="92"/>
  <c r="C2018" i="92"/>
  <c r="C2017" i="92"/>
  <c r="C2016" i="92"/>
  <c r="C2015" i="92"/>
  <c r="C2014" i="92"/>
  <c r="C2013" i="92"/>
  <c r="C2012" i="92"/>
  <c r="C2011" i="92"/>
  <c r="C2010" i="92"/>
  <c r="C2009" i="92"/>
  <c r="C2008" i="92"/>
  <c r="C2007" i="92"/>
  <c r="C2006" i="92"/>
  <c r="C2005" i="92"/>
  <c r="C2004" i="92"/>
  <c r="C2003" i="92"/>
  <c r="C2002" i="92"/>
  <c r="C2001" i="92"/>
  <c r="C2000" i="92"/>
  <c r="C1999" i="92"/>
  <c r="C1998" i="92"/>
  <c r="C1997" i="92"/>
  <c r="C1996" i="92"/>
  <c r="C1995" i="92"/>
  <c r="C1994" i="92"/>
  <c r="C1993" i="92"/>
  <c r="C1992" i="92"/>
  <c r="C1991" i="92"/>
  <c r="C1990" i="92"/>
  <c r="C1989" i="92"/>
  <c r="C1988" i="92"/>
  <c r="C1987" i="92"/>
  <c r="C1986" i="92"/>
  <c r="C1985" i="92"/>
  <c r="C1984" i="92"/>
  <c r="C1983" i="92"/>
  <c r="C1982" i="92"/>
  <c r="C1981" i="92"/>
  <c r="C1980" i="92"/>
  <c r="C1979" i="92"/>
  <c r="C1978" i="92"/>
  <c r="C1977" i="92"/>
  <c r="C1976" i="92"/>
  <c r="C1975" i="92"/>
  <c r="C1974" i="92"/>
  <c r="C1973" i="92"/>
  <c r="C1972" i="92"/>
  <c r="C1971" i="92"/>
  <c r="C1970" i="92"/>
  <c r="C1969" i="92"/>
  <c r="C1968" i="92"/>
  <c r="C1967" i="92"/>
  <c r="C1966" i="92"/>
  <c r="C1965" i="92"/>
  <c r="C1964" i="92"/>
  <c r="C1963" i="92"/>
  <c r="C1962" i="92"/>
  <c r="C1961" i="92"/>
  <c r="C1960" i="92"/>
  <c r="C1959" i="92"/>
  <c r="C1958" i="92"/>
  <c r="C1957" i="92"/>
  <c r="C1956" i="92"/>
  <c r="C1955" i="92"/>
  <c r="C1954" i="92"/>
  <c r="C1953" i="92"/>
  <c r="C1952" i="92"/>
  <c r="C1951" i="92"/>
  <c r="C1950" i="92"/>
  <c r="C1949" i="92"/>
  <c r="C1948" i="92"/>
  <c r="C1947" i="92"/>
  <c r="C1946" i="92"/>
  <c r="C1945" i="92"/>
  <c r="C1944" i="92"/>
  <c r="C1943" i="92"/>
  <c r="C1942" i="92"/>
  <c r="C1941" i="92"/>
  <c r="C1940" i="92"/>
  <c r="C1939" i="92"/>
  <c r="C1938" i="92"/>
  <c r="C1937" i="92"/>
  <c r="C1936" i="92"/>
  <c r="C1935" i="92"/>
  <c r="C1934" i="92"/>
  <c r="C1933" i="92"/>
  <c r="C1932" i="92"/>
  <c r="C1931" i="92"/>
  <c r="C1930" i="92"/>
  <c r="C1929" i="92"/>
  <c r="C1928" i="92"/>
  <c r="C1927" i="92"/>
  <c r="C1926" i="92"/>
  <c r="C1925" i="92"/>
  <c r="C1924" i="92"/>
  <c r="C1923" i="92"/>
  <c r="C1922" i="92"/>
  <c r="C1921" i="92"/>
  <c r="C1920" i="92"/>
  <c r="C1919" i="92"/>
  <c r="C1918" i="92"/>
  <c r="C1917" i="92"/>
  <c r="C1916" i="92"/>
  <c r="C1915" i="92"/>
  <c r="C1914" i="92"/>
  <c r="C1913" i="92"/>
  <c r="C1912" i="92"/>
  <c r="C1911" i="92"/>
  <c r="C1910" i="92"/>
  <c r="C1909" i="92"/>
  <c r="C1908" i="92"/>
  <c r="C1907" i="92"/>
  <c r="C1906" i="92"/>
  <c r="C1905" i="92"/>
  <c r="C1904" i="92"/>
  <c r="C1903" i="92"/>
  <c r="C1902" i="92"/>
  <c r="C1901" i="92"/>
  <c r="C1900" i="92"/>
  <c r="C1899" i="92"/>
  <c r="C1898" i="92"/>
  <c r="C1897" i="92"/>
  <c r="C1896" i="92"/>
  <c r="C1895" i="92"/>
  <c r="C1894" i="92"/>
  <c r="C1893" i="92"/>
  <c r="C1892" i="92"/>
  <c r="C1891" i="92"/>
  <c r="C1890" i="92"/>
  <c r="C1889" i="92"/>
  <c r="C1888" i="92"/>
  <c r="C1887" i="92"/>
  <c r="C1886" i="92"/>
  <c r="C1885" i="92"/>
  <c r="C1884" i="92"/>
  <c r="C1883" i="92"/>
  <c r="C1882" i="92"/>
  <c r="C1881" i="92"/>
  <c r="C1880" i="92"/>
  <c r="C1879" i="92"/>
  <c r="C1878" i="92"/>
  <c r="C1877" i="92"/>
  <c r="C1876" i="92"/>
  <c r="C1875" i="92"/>
  <c r="C1874" i="92"/>
  <c r="C1873" i="92"/>
  <c r="C1872" i="92"/>
  <c r="C1871" i="92"/>
  <c r="C1870" i="92"/>
  <c r="C1869" i="92"/>
  <c r="C1868" i="92"/>
  <c r="C1867" i="92"/>
  <c r="C1866" i="92"/>
  <c r="C1865" i="92"/>
  <c r="C1864" i="92"/>
  <c r="C1863" i="92"/>
  <c r="C1862" i="92"/>
  <c r="C1861" i="92"/>
  <c r="C1860" i="92"/>
  <c r="C1859" i="92"/>
  <c r="C1858" i="92"/>
  <c r="C1857" i="92"/>
  <c r="C1856" i="92"/>
  <c r="C1855" i="92"/>
  <c r="C1854" i="92"/>
  <c r="C1853" i="92"/>
  <c r="C1852" i="92"/>
  <c r="C1851" i="92"/>
  <c r="C1850" i="92"/>
  <c r="C1849" i="92"/>
  <c r="C1848" i="92"/>
  <c r="C1847" i="92"/>
  <c r="C1846" i="92"/>
  <c r="C1845" i="92"/>
  <c r="C1844" i="92"/>
  <c r="C1843" i="92"/>
  <c r="C1842" i="92"/>
  <c r="C1841" i="92"/>
  <c r="C1840" i="92"/>
  <c r="C1839" i="92"/>
  <c r="C1838" i="92"/>
  <c r="C1837" i="92"/>
  <c r="C1836" i="92"/>
  <c r="C1835" i="92"/>
  <c r="C1834" i="92"/>
  <c r="C1833" i="92"/>
  <c r="C1832" i="92"/>
  <c r="C1831" i="92"/>
  <c r="C1830" i="92"/>
  <c r="C1829" i="92"/>
  <c r="C1828" i="92"/>
  <c r="C1827" i="92"/>
  <c r="C1826" i="92"/>
  <c r="C1825" i="92"/>
  <c r="C1824" i="92"/>
  <c r="C1823" i="92"/>
  <c r="C1822" i="92"/>
  <c r="C1821" i="92"/>
  <c r="C1820" i="92"/>
  <c r="C1819" i="92"/>
  <c r="C1818" i="92"/>
  <c r="C1817" i="92"/>
  <c r="C1816" i="92"/>
  <c r="C1815" i="92"/>
  <c r="C1814" i="92"/>
  <c r="C1813" i="92"/>
  <c r="C1812" i="92"/>
  <c r="C1811" i="92"/>
  <c r="C1810" i="92"/>
  <c r="C1809" i="92"/>
  <c r="C1808" i="92"/>
  <c r="C1807" i="92"/>
  <c r="C1806" i="92"/>
  <c r="C1805" i="92"/>
  <c r="C1804" i="92"/>
  <c r="C1803" i="92"/>
  <c r="C1802" i="92"/>
  <c r="C1801" i="92"/>
  <c r="C1800" i="92"/>
  <c r="C1799" i="92"/>
  <c r="C1798" i="92"/>
  <c r="C1797" i="92"/>
  <c r="C1796" i="92"/>
  <c r="C1795" i="92"/>
  <c r="C1794" i="92"/>
  <c r="C1793" i="92"/>
  <c r="C1792" i="92"/>
  <c r="C1791" i="92"/>
  <c r="C1790" i="92"/>
  <c r="C1789" i="92"/>
  <c r="C1788" i="92"/>
  <c r="C1787" i="92"/>
  <c r="C1786" i="92"/>
  <c r="C1785" i="92"/>
  <c r="C1784" i="92"/>
  <c r="C1783" i="92"/>
  <c r="C1782" i="92"/>
  <c r="C1781" i="92"/>
  <c r="C1780" i="92"/>
  <c r="C1779" i="92"/>
  <c r="C1778" i="92"/>
  <c r="C1777" i="92"/>
  <c r="C1776" i="92"/>
  <c r="C1775" i="92"/>
  <c r="C1774" i="92"/>
  <c r="C1773" i="92"/>
  <c r="C1772" i="92"/>
  <c r="C1771" i="92"/>
  <c r="C1770" i="92"/>
  <c r="C1769" i="92"/>
  <c r="C1768" i="92"/>
  <c r="C1767" i="92"/>
  <c r="C1766" i="92"/>
  <c r="C1765" i="92"/>
  <c r="C1764" i="92"/>
  <c r="C1763" i="92"/>
  <c r="C1762" i="92"/>
  <c r="C1761" i="92"/>
  <c r="C1760" i="92"/>
  <c r="C1759" i="92"/>
  <c r="C1758" i="92"/>
  <c r="C1757" i="92"/>
  <c r="C1756" i="92"/>
  <c r="C1755" i="92"/>
  <c r="C1754" i="92"/>
  <c r="C1753" i="92"/>
  <c r="C1752" i="92"/>
  <c r="C1751" i="92"/>
  <c r="C1750" i="92"/>
  <c r="C1749" i="92"/>
  <c r="C1748" i="92"/>
  <c r="C1747" i="92"/>
  <c r="C1746" i="92"/>
  <c r="C1745" i="92"/>
  <c r="C1744" i="92"/>
  <c r="C1743" i="92"/>
  <c r="C1742" i="92"/>
  <c r="C1741" i="92"/>
  <c r="C1740" i="92"/>
  <c r="C1739" i="92"/>
  <c r="C1738" i="92"/>
  <c r="C1737" i="92"/>
  <c r="C1736" i="92"/>
  <c r="C1735" i="92"/>
  <c r="C1734" i="92"/>
  <c r="C1733" i="92"/>
  <c r="C1732" i="92"/>
  <c r="C1731" i="92"/>
  <c r="C1730" i="92"/>
  <c r="C1729" i="92"/>
  <c r="C1728" i="92"/>
  <c r="C1727" i="92"/>
  <c r="C1726" i="92"/>
  <c r="C1725" i="92"/>
  <c r="C1724" i="92"/>
  <c r="C1723" i="92"/>
  <c r="C1722" i="92"/>
  <c r="C1721" i="92"/>
  <c r="C1720" i="92"/>
  <c r="C1719" i="92"/>
  <c r="C1718" i="92"/>
  <c r="C1717" i="92"/>
  <c r="C1716" i="92"/>
  <c r="C1715" i="92"/>
  <c r="C1714" i="92"/>
  <c r="C1713" i="92"/>
  <c r="C1712" i="92"/>
  <c r="C1711" i="92"/>
  <c r="C1710" i="92"/>
  <c r="C1709" i="92"/>
  <c r="C1708" i="92"/>
  <c r="C1707" i="92"/>
  <c r="C1706" i="92"/>
  <c r="C1705" i="92"/>
  <c r="C1704" i="92"/>
  <c r="C1703" i="92"/>
  <c r="C1702" i="92"/>
  <c r="C1701" i="92"/>
  <c r="C1700" i="92"/>
  <c r="C1699" i="92"/>
  <c r="C1698" i="92"/>
  <c r="C1697" i="92"/>
  <c r="C1696" i="92"/>
  <c r="C1695" i="92"/>
  <c r="C1694" i="92"/>
  <c r="C1693" i="92"/>
  <c r="C1692" i="92"/>
  <c r="C1691" i="92"/>
  <c r="C1690" i="92"/>
  <c r="C1689" i="92"/>
  <c r="C1688" i="92"/>
  <c r="C1687" i="92"/>
  <c r="C1686" i="92"/>
  <c r="C1685" i="92"/>
  <c r="C1684" i="92"/>
  <c r="C1683" i="92"/>
  <c r="C1682" i="92"/>
  <c r="C1681" i="92"/>
  <c r="C1680" i="92"/>
  <c r="C1679" i="92"/>
  <c r="C1678" i="92"/>
  <c r="C1677" i="92"/>
  <c r="C1676" i="92"/>
  <c r="C1675" i="92"/>
  <c r="C1674" i="92"/>
  <c r="C1673" i="92"/>
  <c r="C1672" i="92"/>
  <c r="C1671" i="92"/>
  <c r="C1670" i="92"/>
  <c r="C1669" i="92"/>
  <c r="C1668" i="92"/>
  <c r="C1667" i="92"/>
  <c r="C1666" i="92"/>
  <c r="C1665" i="92"/>
  <c r="C1664" i="92"/>
  <c r="C1663" i="92"/>
  <c r="C1662" i="92"/>
  <c r="C1661" i="92"/>
  <c r="C1660" i="92"/>
  <c r="C1659" i="92"/>
  <c r="C1658" i="92"/>
  <c r="C1657" i="92"/>
  <c r="C1656" i="92"/>
  <c r="C1655" i="92"/>
  <c r="C1654" i="92"/>
  <c r="C1653" i="92"/>
  <c r="C1652" i="92"/>
  <c r="C1651" i="92"/>
  <c r="C1650" i="92"/>
  <c r="C1649" i="92"/>
  <c r="C1648" i="92"/>
  <c r="C1647" i="92"/>
  <c r="C1646" i="92"/>
  <c r="C1645" i="92"/>
  <c r="C1644" i="92"/>
  <c r="C1643" i="92"/>
  <c r="C1642" i="92"/>
  <c r="C1641" i="92"/>
  <c r="C1640" i="92"/>
  <c r="C1639" i="92"/>
  <c r="C1638" i="92"/>
  <c r="C1637" i="92"/>
  <c r="C1636" i="92"/>
  <c r="C1635" i="92"/>
  <c r="C1634" i="92"/>
  <c r="C1633" i="92"/>
  <c r="C1632" i="92"/>
  <c r="C1631" i="92"/>
  <c r="C1630" i="92"/>
  <c r="C1629" i="92"/>
  <c r="C1628" i="92"/>
  <c r="C1627" i="92"/>
  <c r="C1626" i="92"/>
  <c r="C1625" i="92"/>
  <c r="C1624" i="92"/>
  <c r="C1623" i="92"/>
  <c r="C1622" i="92"/>
  <c r="C1621" i="92"/>
  <c r="C1620" i="92"/>
  <c r="C1619" i="92"/>
  <c r="C1618" i="92"/>
  <c r="C1617" i="92"/>
  <c r="C1616" i="92"/>
  <c r="C1615" i="92"/>
  <c r="C1614" i="92"/>
  <c r="C1613" i="92"/>
  <c r="C1612" i="92"/>
  <c r="C1611" i="92"/>
  <c r="C1610" i="92"/>
  <c r="C1609" i="92"/>
  <c r="C1608" i="92"/>
  <c r="C1607" i="92"/>
  <c r="C1606" i="92"/>
  <c r="C1605" i="92"/>
  <c r="C1604" i="92"/>
  <c r="C1603" i="92"/>
  <c r="C1602" i="92"/>
  <c r="C1601" i="92"/>
  <c r="C1600" i="92"/>
  <c r="C1599" i="92"/>
  <c r="C1598" i="92"/>
  <c r="C1597" i="92"/>
  <c r="C1596" i="92"/>
  <c r="C1595" i="92"/>
  <c r="C1594" i="92"/>
  <c r="C1593" i="92"/>
  <c r="C1592" i="92"/>
  <c r="C1591" i="92"/>
  <c r="C1590" i="92"/>
  <c r="C1589" i="92"/>
  <c r="C1588" i="92"/>
  <c r="C1587" i="92"/>
  <c r="C1586" i="92"/>
  <c r="C1585" i="92"/>
  <c r="C1584" i="92"/>
  <c r="C1583" i="92"/>
  <c r="C1582" i="92"/>
  <c r="C1581" i="92"/>
  <c r="C1580" i="92"/>
  <c r="C1579" i="92"/>
  <c r="C1578" i="92"/>
  <c r="C1577" i="92"/>
  <c r="C1576" i="92"/>
  <c r="C1575" i="92"/>
  <c r="C1574" i="92"/>
  <c r="C1573" i="92"/>
  <c r="C1572" i="92"/>
  <c r="C1571" i="92"/>
  <c r="C1570" i="92"/>
  <c r="C1569" i="92"/>
  <c r="C1568" i="92"/>
  <c r="C1567" i="92"/>
  <c r="C1566" i="92"/>
  <c r="C1565" i="92"/>
  <c r="C1564" i="92"/>
  <c r="C1563" i="92"/>
  <c r="C1562" i="92"/>
  <c r="C1561" i="92"/>
  <c r="C1560" i="92"/>
  <c r="C1559" i="92"/>
  <c r="C1558" i="92"/>
  <c r="C1557" i="92"/>
  <c r="C1556" i="92"/>
  <c r="C1555" i="92"/>
  <c r="C1554" i="92"/>
  <c r="C1553" i="92"/>
  <c r="C1552" i="92"/>
  <c r="C1551" i="92"/>
  <c r="C1550" i="92"/>
  <c r="C1549" i="92"/>
  <c r="C1548" i="92"/>
  <c r="C1547" i="92"/>
  <c r="C1546" i="92"/>
  <c r="C1545" i="92"/>
  <c r="C1544" i="92"/>
  <c r="C1543" i="92"/>
  <c r="C1542" i="92"/>
  <c r="C1541" i="92"/>
  <c r="C1540" i="92"/>
  <c r="C1539" i="92"/>
  <c r="C1538" i="92"/>
  <c r="C1537" i="92"/>
  <c r="C1536" i="92"/>
  <c r="C1535" i="92"/>
  <c r="C1534" i="92"/>
  <c r="C1533" i="92"/>
  <c r="C1532" i="92"/>
  <c r="C1531" i="92"/>
  <c r="C1530" i="92"/>
  <c r="C1529" i="92"/>
  <c r="C1528" i="92"/>
  <c r="C1527" i="92"/>
  <c r="C1526" i="92"/>
  <c r="C1525" i="92"/>
  <c r="C1524" i="92"/>
  <c r="C1523" i="92"/>
  <c r="C1522" i="92"/>
  <c r="C1521" i="92"/>
  <c r="C1520" i="92"/>
  <c r="C1519" i="92"/>
  <c r="C1518" i="92"/>
  <c r="C1517" i="92"/>
  <c r="C1516" i="92"/>
  <c r="C1515" i="92"/>
  <c r="C1514" i="92"/>
  <c r="C1513" i="92"/>
  <c r="C1512" i="92"/>
  <c r="C1511" i="92"/>
  <c r="C1510" i="92"/>
  <c r="C1509" i="92"/>
  <c r="C1508" i="92"/>
  <c r="C1507" i="92"/>
  <c r="C1506" i="92"/>
  <c r="C1505" i="92"/>
  <c r="C1504" i="92"/>
  <c r="C1503" i="92"/>
  <c r="C1502" i="92"/>
  <c r="C1501" i="92"/>
  <c r="C1500" i="92"/>
  <c r="C1499" i="92"/>
  <c r="C1498" i="92"/>
  <c r="C1497" i="92"/>
  <c r="C1496" i="92"/>
  <c r="C1495" i="92"/>
  <c r="C1494" i="92"/>
  <c r="C1493" i="92"/>
  <c r="C1492" i="92"/>
  <c r="C1491" i="92"/>
  <c r="C1490" i="92"/>
  <c r="C1489" i="92"/>
  <c r="C1488" i="92"/>
  <c r="C1487" i="92"/>
  <c r="C1486" i="92"/>
  <c r="C1485" i="92"/>
  <c r="C1484" i="92"/>
  <c r="C1483" i="92"/>
  <c r="C1482" i="92"/>
  <c r="C1481" i="92"/>
  <c r="C1480" i="92"/>
  <c r="C1479" i="92"/>
  <c r="C1478" i="92"/>
  <c r="C1477" i="92"/>
  <c r="C1476" i="92"/>
  <c r="C1475" i="92"/>
  <c r="C1474" i="92"/>
  <c r="C1473" i="92"/>
  <c r="C1472" i="92"/>
  <c r="C1471" i="92"/>
  <c r="C1470" i="92"/>
  <c r="C1469" i="92"/>
  <c r="C1468" i="92"/>
  <c r="C1467" i="92"/>
  <c r="C1466" i="92"/>
  <c r="C1465" i="92"/>
  <c r="C1464" i="92"/>
  <c r="C1463" i="92"/>
  <c r="C1462" i="92"/>
  <c r="C1461" i="92"/>
  <c r="C1460" i="92"/>
  <c r="C1459" i="92"/>
  <c r="C1458" i="92"/>
  <c r="C1457" i="92"/>
  <c r="C1456" i="92"/>
  <c r="C1455" i="92"/>
  <c r="C1454" i="92"/>
  <c r="C1453" i="92"/>
  <c r="C1452" i="92"/>
  <c r="C1451" i="92"/>
  <c r="C1450" i="92"/>
  <c r="C1449" i="92"/>
  <c r="C1448" i="92"/>
  <c r="C1447" i="92"/>
  <c r="C1446" i="92"/>
  <c r="C1445" i="92"/>
  <c r="C1444" i="92"/>
  <c r="C1443" i="92"/>
  <c r="C1442" i="92"/>
  <c r="C1441" i="92"/>
  <c r="C1440" i="92"/>
  <c r="C1439" i="92"/>
  <c r="C1438" i="92"/>
  <c r="C1437" i="92"/>
  <c r="C1436" i="92"/>
  <c r="C1435" i="92"/>
  <c r="C1434" i="92"/>
  <c r="C1433" i="92"/>
  <c r="C1432" i="92"/>
  <c r="C1431" i="92"/>
  <c r="C1430" i="92"/>
  <c r="C1429" i="92"/>
  <c r="C1428" i="92"/>
  <c r="C1427" i="92"/>
  <c r="C1426" i="92"/>
  <c r="C1425" i="92"/>
  <c r="C1424" i="92"/>
  <c r="C1423" i="92"/>
  <c r="C1422" i="92"/>
  <c r="C1421" i="92"/>
  <c r="C1420" i="92"/>
  <c r="C1419" i="92"/>
  <c r="C1418" i="92"/>
  <c r="C1417" i="92"/>
  <c r="C1416" i="92"/>
  <c r="C1415" i="92"/>
  <c r="C1414" i="92"/>
  <c r="C1413" i="92"/>
  <c r="C1412" i="92"/>
  <c r="C1411" i="92"/>
  <c r="C1410" i="92"/>
  <c r="C1409" i="92"/>
  <c r="C1408" i="92"/>
  <c r="C1407" i="92"/>
  <c r="C1406" i="92"/>
  <c r="C1405" i="92"/>
  <c r="C1404" i="92"/>
  <c r="C1403" i="92"/>
  <c r="C1402" i="92"/>
  <c r="C1401" i="92"/>
  <c r="C1400" i="92"/>
  <c r="C1399" i="92"/>
  <c r="C1398" i="92"/>
  <c r="C1397" i="92"/>
  <c r="C1396" i="92"/>
  <c r="C1395" i="92"/>
  <c r="C1394" i="92"/>
  <c r="C1393" i="92"/>
  <c r="C1392" i="92"/>
  <c r="C1391" i="92"/>
  <c r="C1390" i="92"/>
  <c r="C1389" i="92"/>
  <c r="C1388" i="92"/>
  <c r="C1387" i="92"/>
  <c r="C1386" i="92"/>
  <c r="C1385" i="92"/>
  <c r="C1384" i="92"/>
  <c r="C1383" i="92"/>
  <c r="C1382" i="92"/>
  <c r="C1381" i="92"/>
  <c r="C1380" i="92"/>
  <c r="C1379" i="92"/>
  <c r="C1378" i="92"/>
  <c r="C1377" i="92"/>
  <c r="C1376" i="92"/>
  <c r="C1375" i="92"/>
  <c r="C1374" i="92"/>
  <c r="C1373" i="92"/>
  <c r="C1372" i="92"/>
  <c r="C1371" i="92"/>
  <c r="C1370" i="92"/>
  <c r="C1369" i="92"/>
  <c r="C1368" i="92"/>
  <c r="C1367" i="92"/>
  <c r="C1366" i="92"/>
  <c r="C1365" i="92"/>
  <c r="C1364" i="92"/>
  <c r="C1363" i="92"/>
  <c r="C1362" i="92"/>
  <c r="C1361" i="92"/>
  <c r="C1360" i="92"/>
  <c r="C1359" i="92"/>
  <c r="C1358" i="92"/>
  <c r="C1357" i="92"/>
  <c r="C1356" i="92"/>
  <c r="C1355" i="92"/>
  <c r="C1354" i="92"/>
  <c r="C1353" i="92"/>
  <c r="C1352" i="92"/>
  <c r="C1351" i="92"/>
  <c r="C1350" i="92"/>
  <c r="C1349" i="92"/>
  <c r="C1348" i="92"/>
  <c r="C1347" i="92"/>
  <c r="C1346" i="92"/>
  <c r="C1345" i="92"/>
  <c r="C1344" i="92"/>
  <c r="C1343" i="92"/>
  <c r="C1342" i="92"/>
  <c r="C1341" i="92"/>
  <c r="C1340" i="92"/>
  <c r="C1339" i="92"/>
  <c r="C1338" i="92"/>
  <c r="C1337" i="92"/>
  <c r="C1336" i="92"/>
  <c r="C1335" i="92"/>
  <c r="C1334" i="92"/>
  <c r="C1333" i="92"/>
  <c r="C1332" i="92"/>
  <c r="C1331" i="92"/>
  <c r="C1330" i="92"/>
  <c r="C1329" i="92"/>
  <c r="C1328" i="92"/>
  <c r="C1327" i="92"/>
  <c r="C1326" i="92"/>
  <c r="C1325" i="92"/>
  <c r="C1324" i="92"/>
  <c r="C1323" i="92"/>
  <c r="C1322" i="92"/>
  <c r="C1321" i="92"/>
  <c r="C1320" i="92"/>
  <c r="C1319" i="92"/>
  <c r="C1318" i="92"/>
  <c r="C1317" i="92"/>
  <c r="C1316" i="92"/>
  <c r="C1315" i="92"/>
  <c r="C1314" i="92"/>
  <c r="C1313" i="92"/>
  <c r="C1312" i="92"/>
  <c r="C1311" i="92"/>
  <c r="C1310" i="92"/>
  <c r="C1309" i="92"/>
  <c r="C1308" i="92"/>
  <c r="C1307" i="92"/>
  <c r="C1306" i="92"/>
  <c r="C1305" i="92"/>
  <c r="C1304" i="92"/>
  <c r="C1303" i="92"/>
  <c r="C1302" i="92"/>
  <c r="C1301" i="92"/>
  <c r="C1300" i="92"/>
  <c r="C1299" i="92"/>
  <c r="C1298" i="92"/>
  <c r="C1297" i="92"/>
  <c r="C1296" i="92"/>
  <c r="C1295" i="92"/>
  <c r="C1294" i="92"/>
  <c r="C1293" i="92"/>
  <c r="C1292" i="92"/>
  <c r="C1291" i="92"/>
  <c r="C1290" i="92"/>
  <c r="C1289" i="92"/>
  <c r="C1288" i="92"/>
  <c r="C1287" i="92"/>
  <c r="C1286" i="92"/>
  <c r="C1285" i="92"/>
  <c r="C1284" i="92"/>
  <c r="C1283" i="92"/>
  <c r="C1282" i="92"/>
  <c r="C1281" i="92"/>
  <c r="C1280" i="92"/>
  <c r="C1279" i="92"/>
  <c r="C1278" i="92"/>
  <c r="C1277" i="92"/>
  <c r="C1276" i="92"/>
  <c r="C1275" i="92"/>
  <c r="C1274" i="92"/>
  <c r="C1273" i="92"/>
  <c r="C1272" i="92"/>
  <c r="C1271" i="92"/>
  <c r="C1270" i="92"/>
  <c r="C1269" i="92"/>
  <c r="C1268" i="92"/>
  <c r="C1267" i="92"/>
  <c r="C1266" i="92"/>
  <c r="C1265" i="92"/>
  <c r="C1264" i="92"/>
  <c r="C1263" i="92"/>
  <c r="C1262" i="92"/>
  <c r="C1261" i="92"/>
  <c r="C1260" i="92"/>
  <c r="C1259" i="92"/>
  <c r="C1258" i="92"/>
  <c r="C1257" i="92"/>
  <c r="C1256" i="92"/>
  <c r="C1255" i="92"/>
  <c r="C1254" i="92"/>
  <c r="C1253" i="92"/>
  <c r="C1252" i="92"/>
  <c r="C1251" i="92"/>
  <c r="C1250" i="92"/>
  <c r="C1249" i="92"/>
  <c r="C1248" i="92"/>
  <c r="C1247" i="92"/>
  <c r="C1246" i="92"/>
  <c r="C1245" i="92"/>
  <c r="C1244" i="92"/>
  <c r="C1243" i="92"/>
  <c r="C1242" i="92"/>
  <c r="C1241" i="92"/>
  <c r="C1240" i="92"/>
  <c r="C1239" i="92"/>
  <c r="C1238" i="92"/>
  <c r="C1237" i="92"/>
  <c r="C1236" i="92"/>
  <c r="C1235" i="92"/>
  <c r="C1234" i="92"/>
  <c r="C1233" i="92"/>
  <c r="C1232" i="92"/>
  <c r="C1231" i="92"/>
  <c r="C1230" i="92"/>
  <c r="C1229" i="92"/>
  <c r="C1228" i="92"/>
  <c r="C1227" i="92"/>
  <c r="C1226" i="92"/>
  <c r="C1225" i="92"/>
  <c r="C1224" i="92"/>
  <c r="C1223" i="92"/>
  <c r="C1222" i="92"/>
  <c r="C4584" i="92"/>
  <c r="C4583" i="92"/>
  <c r="C4582" i="92"/>
  <c r="C4581" i="92"/>
  <c r="C4580" i="92"/>
  <c r="C4579" i="92"/>
  <c r="C4578" i="92"/>
  <c r="C4577" i="92"/>
  <c r="C4576" i="92"/>
  <c r="C1221" i="92"/>
  <c r="C1220" i="92"/>
  <c r="C1219" i="92"/>
  <c r="C1218" i="92"/>
  <c r="C1217" i="92"/>
  <c r="C1216" i="92"/>
  <c r="C1215" i="92"/>
  <c r="C1214" i="92"/>
  <c r="C1213" i="92"/>
  <c r="C1212" i="92"/>
  <c r="C1211" i="92"/>
  <c r="C1210" i="92"/>
  <c r="C1209" i="92"/>
  <c r="C1208" i="92"/>
  <c r="C1207" i="92"/>
  <c r="C1206" i="92"/>
  <c r="C1205" i="92"/>
  <c r="C1204" i="92"/>
  <c r="C1203" i="92"/>
  <c r="C1202" i="92"/>
  <c r="C1201" i="92"/>
  <c r="C1200" i="92"/>
  <c r="C1199" i="92"/>
  <c r="C1198" i="92"/>
  <c r="C1197" i="92"/>
  <c r="C1196" i="92"/>
  <c r="C1195" i="92"/>
  <c r="C1194" i="92"/>
  <c r="C1193" i="92"/>
  <c r="C1192" i="92"/>
  <c r="C1191" i="92"/>
  <c r="C1190" i="92"/>
  <c r="C1189" i="92"/>
  <c r="C1188" i="92"/>
  <c r="C1187" i="92"/>
  <c r="C1186" i="92"/>
  <c r="C1185" i="92"/>
  <c r="C1184" i="92"/>
  <c r="C1183" i="92"/>
  <c r="C1182" i="92"/>
  <c r="C1181" i="92"/>
  <c r="C1180" i="92"/>
  <c r="C1179" i="92"/>
  <c r="C1178" i="92"/>
  <c r="C1177" i="92"/>
  <c r="C1176" i="92"/>
  <c r="C1175" i="92"/>
  <c r="C1174" i="92"/>
  <c r="C1173" i="92"/>
  <c r="C1172" i="92"/>
  <c r="C1171" i="92"/>
  <c r="C1170" i="92"/>
  <c r="C1169" i="92"/>
  <c r="C1168" i="92"/>
  <c r="C1167" i="92"/>
  <c r="C1166" i="92"/>
  <c r="C1165" i="92"/>
  <c r="C1164" i="92"/>
  <c r="C1163" i="92"/>
  <c r="C1162" i="92"/>
  <c r="C1161" i="92"/>
  <c r="C1160" i="92"/>
  <c r="C1159" i="92"/>
  <c r="C1158" i="92"/>
  <c r="C1157" i="92"/>
  <c r="C1156" i="92"/>
  <c r="C1155" i="92"/>
  <c r="C1154" i="92"/>
  <c r="C1153" i="92"/>
  <c r="C1152" i="92"/>
  <c r="C1151" i="92"/>
  <c r="C1150" i="92"/>
  <c r="C1149" i="92"/>
  <c r="C1148" i="92"/>
  <c r="C1147" i="92"/>
  <c r="C1146" i="92"/>
  <c r="C1145" i="92"/>
  <c r="C1144" i="92"/>
  <c r="C1143" i="92"/>
  <c r="C1142" i="92"/>
  <c r="C1141" i="92"/>
  <c r="C1140" i="92"/>
  <c r="C1139" i="92"/>
  <c r="C1138" i="92"/>
  <c r="C1137" i="92"/>
  <c r="C1136" i="92"/>
  <c r="C1135" i="92"/>
  <c r="C1134" i="92"/>
  <c r="C1133" i="92"/>
  <c r="C1132" i="92"/>
  <c r="C1131" i="92"/>
  <c r="C1130" i="92"/>
  <c r="C1129" i="92"/>
  <c r="C1128" i="92"/>
  <c r="C1127" i="92"/>
  <c r="C1126" i="92"/>
  <c r="C1125" i="92"/>
  <c r="C1124" i="92"/>
  <c r="C1123" i="92"/>
  <c r="C1122" i="92"/>
  <c r="C1121" i="92"/>
  <c r="C1120" i="92"/>
  <c r="C1119" i="92"/>
  <c r="C1118" i="92"/>
  <c r="C1117" i="92"/>
  <c r="C1116" i="92"/>
  <c r="C1115" i="92"/>
  <c r="C1114" i="92"/>
  <c r="C1113" i="92"/>
  <c r="C1112" i="92"/>
  <c r="C1111" i="92"/>
  <c r="C1110" i="92"/>
  <c r="C1109" i="92"/>
  <c r="C1108" i="92"/>
  <c r="C1107" i="92"/>
  <c r="C1106" i="92"/>
  <c r="C1105" i="92"/>
  <c r="C1104" i="92"/>
  <c r="C1103" i="92"/>
  <c r="C1102" i="92"/>
  <c r="C1101" i="92"/>
  <c r="C1100" i="92"/>
  <c r="C1099" i="92"/>
  <c r="C1098" i="92"/>
  <c r="C1097" i="92"/>
  <c r="C1096" i="92"/>
  <c r="C1095" i="92"/>
  <c r="C1094" i="92"/>
  <c r="C1093" i="92"/>
  <c r="C1092" i="92"/>
  <c r="C1091" i="92"/>
  <c r="C1090" i="92"/>
  <c r="C1089" i="92"/>
  <c r="C1088" i="92"/>
  <c r="C1087" i="92"/>
  <c r="C1086" i="92"/>
  <c r="C1085" i="92"/>
  <c r="C1084" i="92"/>
  <c r="C1083" i="92"/>
  <c r="C1082" i="92"/>
  <c r="C1081" i="92"/>
  <c r="C1080" i="92"/>
  <c r="C1079" i="92"/>
  <c r="C1078" i="92"/>
  <c r="C1077" i="92"/>
  <c r="C1076" i="92"/>
  <c r="C1075" i="92"/>
  <c r="C1074" i="92"/>
  <c r="C1073" i="92"/>
  <c r="C1072" i="92"/>
  <c r="C1071" i="92"/>
  <c r="C1070" i="92"/>
  <c r="C1069" i="92"/>
  <c r="C1068" i="92"/>
  <c r="C1067" i="92"/>
  <c r="C1066" i="92"/>
  <c r="C1065" i="92"/>
  <c r="C1064" i="92"/>
  <c r="C1063" i="92"/>
  <c r="C1062" i="92"/>
  <c r="C1061" i="92"/>
  <c r="C1060" i="92"/>
  <c r="C1059" i="92"/>
  <c r="C1058" i="92"/>
  <c r="C1057" i="92"/>
  <c r="C1056" i="92"/>
  <c r="C1055" i="92"/>
  <c r="C1054" i="92"/>
  <c r="C1053" i="92"/>
  <c r="C1052" i="92"/>
  <c r="C1051" i="92"/>
  <c r="C1050" i="92"/>
  <c r="C1049" i="92"/>
  <c r="C1048" i="92"/>
  <c r="C1047" i="92"/>
  <c r="C1046" i="92"/>
  <c r="C1045" i="92"/>
  <c r="C1044" i="92"/>
  <c r="C1043" i="92"/>
  <c r="C1042" i="92"/>
  <c r="C1041" i="92"/>
  <c r="C1040" i="92"/>
  <c r="C1039" i="92"/>
  <c r="C1038" i="92"/>
  <c r="C1037" i="92"/>
  <c r="C1036" i="92"/>
  <c r="C1035" i="92"/>
  <c r="C1034" i="92"/>
  <c r="C1033" i="92"/>
  <c r="C1032" i="92"/>
  <c r="C1031" i="92"/>
  <c r="C1030" i="92"/>
  <c r="C1029" i="92"/>
  <c r="C1028" i="92"/>
  <c r="C1027" i="92"/>
  <c r="C1026" i="92"/>
  <c r="C1025" i="92"/>
  <c r="C1024" i="92"/>
  <c r="C1023" i="92"/>
  <c r="C1022" i="92"/>
  <c r="C1021" i="92"/>
  <c r="C4575" i="92"/>
  <c r="C4574" i="92"/>
  <c r="C4573" i="92"/>
  <c r="C4572" i="92"/>
  <c r="C4571" i="92"/>
  <c r="C4570" i="92"/>
  <c r="C4569" i="92"/>
  <c r="C4568" i="92"/>
  <c r="C4567" i="92"/>
  <c r="C1020" i="92"/>
  <c r="C1019" i="92"/>
  <c r="C1018" i="92"/>
  <c r="C1017" i="92"/>
  <c r="C1016" i="92"/>
  <c r="C1015" i="92"/>
  <c r="C1014" i="92"/>
  <c r="C1013" i="92"/>
  <c r="C1012" i="92"/>
  <c r="C1011" i="92"/>
  <c r="C1010" i="92"/>
  <c r="C1009" i="92"/>
  <c r="C1008" i="92"/>
  <c r="C1007" i="92"/>
  <c r="C1006" i="92"/>
  <c r="C1005" i="92"/>
  <c r="C1004" i="92"/>
  <c r="C1003" i="92"/>
  <c r="C1002" i="92"/>
  <c r="C1001" i="92"/>
  <c r="C1000" i="92"/>
  <c r="C4566" i="92"/>
  <c r="C4565" i="92"/>
  <c r="C4564" i="92"/>
  <c r="C4563" i="92"/>
  <c r="C4562" i="92"/>
  <c r="C4561" i="92"/>
  <c r="C4560" i="92"/>
  <c r="C4559" i="92"/>
  <c r="C4558" i="92"/>
  <c r="C999" i="92"/>
  <c r="C998" i="92"/>
  <c r="C997" i="92"/>
  <c r="C996" i="92"/>
  <c r="C995" i="92"/>
  <c r="C994" i="92"/>
  <c r="C993" i="92"/>
  <c r="C992" i="92"/>
  <c r="C991" i="92"/>
  <c r="C990" i="92"/>
  <c r="C989" i="92"/>
  <c r="C988" i="92"/>
  <c r="C987" i="92"/>
  <c r="C986" i="92"/>
  <c r="C985" i="92"/>
  <c r="C984" i="92"/>
  <c r="C983" i="92"/>
  <c r="C982" i="92"/>
  <c r="C981" i="92"/>
  <c r="C980" i="92"/>
  <c r="C979" i="92"/>
  <c r="C4557" i="92"/>
  <c r="C4556" i="92"/>
  <c r="C4555" i="92"/>
  <c r="C4554" i="92"/>
  <c r="C4553" i="92"/>
  <c r="C4552" i="92"/>
  <c r="C4551" i="92"/>
  <c r="C4550" i="92"/>
  <c r="C4549" i="92"/>
  <c r="C978" i="92"/>
  <c r="C977" i="92"/>
  <c r="C976" i="92"/>
  <c r="C975" i="92"/>
  <c r="C974" i="92"/>
  <c r="C973" i="92"/>
  <c r="C972" i="92"/>
  <c r="C971" i="92"/>
  <c r="C970" i="92"/>
  <c r="C969" i="92"/>
  <c r="C968" i="92"/>
  <c r="C967" i="92"/>
  <c r="C966" i="92"/>
  <c r="C965" i="92"/>
  <c r="C964" i="92"/>
  <c r="C963" i="92"/>
  <c r="C962" i="92"/>
  <c r="C961" i="92"/>
  <c r="C960" i="92"/>
  <c r="C959" i="92"/>
  <c r="C958" i="92"/>
  <c r="C4548" i="92"/>
  <c r="C4547" i="92"/>
  <c r="C4546" i="92"/>
  <c r="C4545" i="92"/>
  <c r="C4544" i="92"/>
  <c r="C4543" i="92"/>
  <c r="C4542" i="92"/>
  <c r="C4541" i="92"/>
  <c r="C4540" i="92"/>
  <c r="C957" i="92"/>
  <c r="C956" i="92"/>
  <c r="C955" i="92"/>
  <c r="C954" i="92"/>
  <c r="C953" i="92"/>
  <c r="C952" i="92"/>
  <c r="C951" i="92"/>
  <c r="C950" i="92"/>
  <c r="C949" i="92"/>
  <c r="C948" i="92"/>
  <c r="C947" i="92"/>
  <c r="C946" i="92"/>
  <c r="C945" i="92"/>
  <c r="C944" i="92"/>
  <c r="C943" i="92"/>
  <c r="C942" i="92"/>
  <c r="C941" i="92"/>
  <c r="C940" i="92"/>
  <c r="C939" i="92"/>
  <c r="C938" i="92"/>
  <c r="C937" i="92"/>
  <c r="C936" i="92"/>
  <c r="C935" i="92"/>
  <c r="C934" i="92"/>
  <c r="C933" i="92"/>
  <c r="C932" i="92"/>
  <c r="C931" i="92"/>
  <c r="C930" i="92"/>
  <c r="C929" i="92"/>
  <c r="C928" i="92"/>
  <c r="C927" i="92"/>
  <c r="C926" i="92"/>
  <c r="C925" i="92"/>
  <c r="C924" i="92"/>
  <c r="C923" i="92"/>
  <c r="C922" i="92"/>
  <c r="C921" i="92"/>
  <c r="C920" i="92"/>
  <c r="C919" i="92"/>
  <c r="C918" i="92"/>
  <c r="C917" i="92"/>
  <c r="C916" i="92"/>
  <c r="C915" i="92"/>
  <c r="C914" i="92"/>
  <c r="C913" i="92"/>
  <c r="C912" i="92"/>
  <c r="C911" i="92"/>
  <c r="C910" i="92"/>
  <c r="C909" i="92"/>
  <c r="C908" i="92"/>
  <c r="C907" i="92"/>
  <c r="C906" i="92"/>
  <c r="C905" i="92"/>
  <c r="C904" i="92"/>
  <c r="C903" i="92"/>
  <c r="C902" i="92"/>
  <c r="C901" i="92"/>
  <c r="C900" i="92"/>
  <c r="C899" i="92"/>
  <c r="C898" i="92"/>
  <c r="C897" i="92"/>
  <c r="C896" i="92"/>
  <c r="C895" i="92"/>
  <c r="C894" i="92"/>
  <c r="C893" i="92"/>
  <c r="C892" i="92"/>
  <c r="C891" i="92"/>
  <c r="C890" i="92"/>
  <c r="C889" i="92"/>
  <c r="C888" i="92"/>
  <c r="C887" i="92"/>
  <c r="C886" i="92"/>
  <c r="C885" i="92"/>
  <c r="C884" i="92"/>
  <c r="C883" i="92"/>
  <c r="C882" i="92"/>
  <c r="C881" i="92"/>
  <c r="C880" i="92"/>
  <c r="C879" i="92"/>
  <c r="C878" i="92"/>
  <c r="C877" i="92"/>
  <c r="C876" i="92"/>
  <c r="C875" i="92"/>
  <c r="C874" i="92"/>
  <c r="C873" i="92"/>
  <c r="C872" i="92"/>
  <c r="C871" i="92"/>
  <c r="C870" i="92"/>
  <c r="C869" i="92"/>
  <c r="C868" i="92"/>
  <c r="C867" i="92"/>
  <c r="C866" i="92"/>
  <c r="C865" i="92"/>
  <c r="C864" i="92"/>
  <c r="C863" i="92"/>
  <c r="C862" i="92"/>
  <c r="C861" i="92"/>
  <c r="C860" i="92"/>
  <c r="C859" i="92"/>
  <c r="C858" i="92"/>
  <c r="C857" i="92"/>
  <c r="C856" i="92"/>
  <c r="C855" i="92"/>
  <c r="C854" i="92"/>
  <c r="C853" i="92"/>
  <c r="C852" i="92"/>
  <c r="C851" i="92"/>
  <c r="C850" i="92"/>
  <c r="C849" i="92"/>
  <c r="C848" i="92"/>
  <c r="C847" i="92"/>
  <c r="C846" i="92"/>
  <c r="C845" i="92"/>
  <c r="C844" i="92"/>
  <c r="C4539" i="92"/>
  <c r="C4538" i="92"/>
  <c r="C4537" i="92"/>
  <c r="C4536" i="92"/>
  <c r="C4535" i="92"/>
  <c r="C4534" i="92"/>
  <c r="C4533" i="92"/>
  <c r="C4532" i="92"/>
  <c r="C4531" i="92"/>
  <c r="C843" i="92"/>
  <c r="C842" i="92"/>
  <c r="C841" i="92"/>
  <c r="C840" i="92"/>
  <c r="C839" i="92"/>
  <c r="C838" i="92"/>
  <c r="C837" i="92"/>
  <c r="C836" i="92"/>
  <c r="C835" i="92"/>
  <c r="C834" i="92"/>
  <c r="C833" i="92"/>
  <c r="C832" i="92"/>
  <c r="C831" i="92"/>
  <c r="C830" i="92"/>
  <c r="C829" i="92"/>
  <c r="C828" i="92"/>
  <c r="C827" i="92"/>
  <c r="C826" i="92"/>
  <c r="C825" i="92"/>
  <c r="C824" i="92"/>
  <c r="C823" i="92"/>
  <c r="C822" i="92"/>
  <c r="C821" i="92"/>
  <c r="C820" i="92"/>
  <c r="C819" i="92"/>
  <c r="C818" i="92"/>
  <c r="C817" i="92"/>
  <c r="C816" i="92"/>
  <c r="C815" i="92"/>
  <c r="C814" i="92"/>
  <c r="C813" i="92"/>
  <c r="C812" i="92"/>
  <c r="C811" i="92"/>
  <c r="C810" i="92"/>
  <c r="C809" i="92"/>
  <c r="C808" i="92"/>
  <c r="C807" i="92"/>
  <c r="C806" i="92"/>
  <c r="C805" i="92"/>
  <c r="C804" i="92"/>
  <c r="C803" i="92"/>
  <c r="C802" i="92"/>
  <c r="C801" i="92"/>
  <c r="C800" i="92"/>
  <c r="C799" i="92"/>
  <c r="C798" i="92"/>
  <c r="C797" i="92"/>
  <c r="C796" i="92"/>
  <c r="C795" i="92"/>
  <c r="C794" i="92"/>
  <c r="C793" i="92"/>
  <c r="C792" i="92"/>
  <c r="C791" i="92"/>
  <c r="C790" i="92"/>
  <c r="C789" i="92"/>
  <c r="C788" i="92"/>
  <c r="C787" i="92"/>
  <c r="C786" i="92"/>
  <c r="C785" i="92"/>
  <c r="C784" i="92"/>
  <c r="C783" i="92"/>
  <c r="C782" i="92"/>
  <c r="C781" i="92"/>
  <c r="C780" i="92"/>
  <c r="C779" i="92"/>
  <c r="C778" i="92"/>
  <c r="C777" i="92"/>
  <c r="C776" i="92"/>
  <c r="C775" i="92"/>
  <c r="C774" i="92"/>
  <c r="C773" i="92"/>
  <c r="C772" i="92"/>
  <c r="C771" i="92"/>
  <c r="C770" i="92"/>
  <c r="C769" i="92"/>
  <c r="C768" i="92"/>
  <c r="C767" i="92"/>
  <c r="C766" i="92"/>
  <c r="C765" i="92"/>
  <c r="C764" i="92"/>
  <c r="C763" i="92"/>
  <c r="C762" i="92"/>
  <c r="C761" i="92"/>
  <c r="C760" i="92"/>
  <c r="C759" i="92"/>
  <c r="C758" i="92"/>
  <c r="C757" i="92"/>
  <c r="C756" i="92"/>
  <c r="C755" i="92"/>
  <c r="C754" i="92"/>
  <c r="C753" i="92"/>
  <c r="C752" i="92"/>
  <c r="C751" i="92"/>
  <c r="C750" i="92"/>
  <c r="C749" i="92"/>
  <c r="C748" i="92"/>
  <c r="C747" i="92"/>
  <c r="C746" i="92"/>
  <c r="C745" i="92"/>
  <c r="C744" i="92"/>
  <c r="C743" i="92"/>
  <c r="C742" i="92"/>
  <c r="C741" i="92"/>
  <c r="C740" i="92"/>
  <c r="C739" i="92"/>
  <c r="C738" i="92"/>
  <c r="C737" i="92"/>
  <c r="C736" i="92"/>
  <c r="C735" i="92"/>
  <c r="C734" i="92"/>
  <c r="C733" i="92"/>
  <c r="C732" i="92"/>
  <c r="C731" i="92"/>
  <c r="C730" i="92"/>
  <c r="C729" i="92"/>
  <c r="C728" i="92"/>
  <c r="C727" i="92"/>
  <c r="C726" i="92"/>
  <c r="C725" i="92"/>
  <c r="C724" i="92"/>
  <c r="C723" i="92"/>
  <c r="C722" i="92"/>
  <c r="C721" i="92"/>
  <c r="C720" i="92"/>
  <c r="C719" i="92"/>
  <c r="C718" i="92"/>
  <c r="C717" i="92"/>
  <c r="C716" i="92"/>
  <c r="C715" i="92"/>
  <c r="C714" i="92"/>
  <c r="C713" i="92"/>
  <c r="C712" i="92"/>
  <c r="C711" i="92"/>
  <c r="C710" i="92"/>
  <c r="C709" i="92"/>
  <c r="C708" i="92"/>
  <c r="C707" i="92"/>
  <c r="C706" i="92"/>
  <c r="C705" i="92"/>
  <c r="C704" i="92"/>
  <c r="C703" i="92"/>
  <c r="C4530" i="92"/>
  <c r="C4529" i="92"/>
  <c r="C4528" i="92"/>
  <c r="C4527" i="92"/>
  <c r="C4526" i="92"/>
  <c r="C4525" i="92"/>
  <c r="C4524" i="92"/>
  <c r="C4523" i="92"/>
  <c r="C4522" i="92"/>
  <c r="C702" i="92"/>
  <c r="C701" i="92"/>
  <c r="C700" i="92"/>
  <c r="C699" i="92"/>
  <c r="C698" i="92"/>
  <c r="C697" i="92"/>
  <c r="C696" i="92"/>
  <c r="C695" i="92"/>
  <c r="C694" i="92"/>
  <c r="C693" i="92"/>
  <c r="C692" i="92"/>
  <c r="C691" i="92"/>
  <c r="C690" i="92"/>
  <c r="C689" i="92"/>
  <c r="C688" i="92"/>
  <c r="C687" i="92"/>
  <c r="C686" i="92"/>
  <c r="C685" i="92"/>
  <c r="C684" i="92"/>
  <c r="C683" i="92"/>
  <c r="C682" i="92"/>
  <c r="C4521" i="92"/>
  <c r="C4520" i="92"/>
  <c r="C4519" i="92"/>
  <c r="C4518" i="92"/>
  <c r="C4517" i="92"/>
  <c r="C4516" i="92"/>
  <c r="C4515" i="92"/>
  <c r="C4514" i="92"/>
  <c r="C4513" i="92"/>
  <c r="C681" i="92"/>
  <c r="C680" i="92"/>
  <c r="C679" i="92"/>
  <c r="C678" i="92"/>
  <c r="C677" i="92"/>
  <c r="C676" i="92"/>
  <c r="C675" i="92"/>
  <c r="C674" i="92"/>
  <c r="C673" i="92"/>
  <c r="C672" i="92"/>
  <c r="C671" i="92"/>
  <c r="C670" i="92"/>
  <c r="C669" i="92"/>
  <c r="C668" i="92"/>
  <c r="C667" i="92"/>
  <c r="C666" i="92"/>
  <c r="C665" i="92"/>
  <c r="C664" i="92"/>
  <c r="C663" i="92"/>
  <c r="C662" i="92"/>
  <c r="C661" i="92"/>
  <c r="C660" i="92"/>
  <c r="C659" i="92"/>
  <c r="C658" i="92"/>
  <c r="C657" i="92"/>
  <c r="C656" i="92"/>
  <c r="C655" i="92"/>
  <c r="C654" i="92"/>
  <c r="C653" i="92"/>
  <c r="C652" i="92"/>
  <c r="C651" i="92"/>
  <c r="C650" i="92"/>
  <c r="C649" i="92"/>
  <c r="C648" i="92"/>
  <c r="C647" i="92"/>
  <c r="C646" i="92"/>
  <c r="C645" i="92"/>
  <c r="C644" i="92"/>
  <c r="C643" i="92"/>
  <c r="C642" i="92"/>
  <c r="C641" i="92"/>
  <c r="C640" i="92"/>
  <c r="C639" i="92"/>
  <c r="C638" i="92"/>
  <c r="C637" i="92"/>
  <c r="C636" i="92"/>
  <c r="C635" i="92"/>
  <c r="C634" i="92"/>
  <c r="C633" i="92"/>
  <c r="C632" i="92"/>
  <c r="C631" i="92"/>
  <c r="C630" i="92"/>
  <c r="C629" i="92"/>
  <c r="C628" i="92"/>
  <c r="C627" i="92"/>
  <c r="C626" i="92"/>
  <c r="C625" i="92"/>
  <c r="C624" i="92"/>
  <c r="C623" i="92"/>
  <c r="C622" i="92"/>
  <c r="C621" i="92"/>
  <c r="C620" i="92"/>
  <c r="C619" i="92"/>
  <c r="C618" i="92"/>
  <c r="C617" i="92"/>
  <c r="C616" i="92"/>
  <c r="C615" i="92"/>
  <c r="C614" i="92"/>
  <c r="C613" i="92"/>
  <c r="C612" i="92"/>
  <c r="C611" i="92"/>
  <c r="C610" i="92"/>
  <c r="C609" i="92"/>
  <c r="C608" i="92"/>
  <c r="C607" i="92"/>
  <c r="C606" i="92"/>
  <c r="C605" i="92"/>
  <c r="C604" i="92"/>
  <c r="C603" i="92"/>
  <c r="C602" i="92"/>
  <c r="C601" i="92"/>
  <c r="C600" i="92"/>
  <c r="C599" i="92"/>
  <c r="C598" i="92"/>
  <c r="C597" i="92"/>
  <c r="C596" i="92"/>
  <c r="C595" i="92"/>
  <c r="C594" i="92"/>
  <c r="C593" i="92"/>
  <c r="C592" i="92"/>
  <c r="C591" i="92"/>
  <c r="C590" i="92"/>
  <c r="C589" i="92"/>
  <c r="C588" i="92"/>
  <c r="C587" i="92"/>
  <c r="C586" i="92"/>
  <c r="C585" i="92"/>
  <c r="C584" i="92"/>
  <c r="C583" i="92"/>
  <c r="C582" i="92"/>
  <c r="C581" i="92"/>
  <c r="C580" i="92"/>
  <c r="C579" i="92"/>
  <c r="C578" i="92"/>
  <c r="C577" i="92"/>
  <c r="C576" i="92"/>
  <c r="C575" i="92"/>
  <c r="C574" i="92"/>
  <c r="C573" i="92"/>
  <c r="C572" i="92"/>
  <c r="C571" i="92"/>
  <c r="C570" i="92"/>
  <c r="C569" i="92"/>
  <c r="C568" i="92"/>
  <c r="C567" i="92"/>
  <c r="C566" i="92"/>
  <c r="C565" i="92"/>
  <c r="C564" i="92"/>
  <c r="C563" i="92"/>
  <c r="C562" i="92"/>
  <c r="C561" i="92"/>
  <c r="C560" i="92"/>
  <c r="C559" i="92"/>
  <c r="C558" i="92"/>
  <c r="C557" i="92"/>
  <c r="C556" i="92"/>
  <c r="C555" i="92"/>
  <c r="C554" i="92"/>
  <c r="C553" i="92"/>
  <c r="C552" i="92"/>
  <c r="C551" i="92"/>
  <c r="C550" i="92"/>
  <c r="C549" i="92"/>
  <c r="C548" i="92"/>
  <c r="C547" i="92"/>
  <c r="C546" i="92"/>
  <c r="C545" i="92"/>
  <c r="C544" i="92"/>
  <c r="C543" i="92"/>
  <c r="C542" i="92"/>
  <c r="C541" i="92"/>
  <c r="C540" i="92"/>
  <c r="C539" i="92"/>
  <c r="C538" i="92"/>
  <c r="C537" i="92"/>
  <c r="C536" i="92"/>
  <c r="C535" i="92"/>
  <c r="C534" i="92"/>
  <c r="C533" i="92"/>
  <c r="C532" i="92"/>
  <c r="C531" i="92"/>
  <c r="C530" i="92"/>
  <c r="C529" i="92"/>
  <c r="C528" i="92"/>
  <c r="C527" i="92"/>
  <c r="C526" i="92"/>
  <c r="C525" i="92"/>
  <c r="C524" i="92"/>
  <c r="C523" i="92"/>
  <c r="C522" i="92"/>
  <c r="C521" i="92"/>
  <c r="C520" i="92"/>
  <c r="C519" i="92"/>
  <c r="C518" i="92"/>
  <c r="C517" i="92"/>
  <c r="C516" i="92"/>
  <c r="C515" i="92"/>
  <c r="C514" i="92"/>
  <c r="C513" i="92"/>
  <c r="C512" i="92"/>
  <c r="C511" i="92"/>
  <c r="C510" i="92"/>
  <c r="C509" i="92"/>
  <c r="C508" i="92"/>
  <c r="C507" i="92"/>
  <c r="C4512" i="92"/>
  <c r="C4511" i="92"/>
  <c r="C4510" i="92"/>
  <c r="C4509" i="92"/>
  <c r="C4508" i="92"/>
  <c r="C4507" i="92"/>
  <c r="C4506" i="92"/>
  <c r="C4505" i="92"/>
  <c r="C4504" i="92"/>
  <c r="C506" i="92"/>
  <c r="C505" i="92"/>
  <c r="C504" i="92"/>
  <c r="C503" i="92"/>
  <c r="C502" i="92"/>
  <c r="C501" i="92"/>
  <c r="C500" i="92"/>
  <c r="C499" i="92"/>
  <c r="C498" i="92"/>
  <c r="C497" i="92"/>
  <c r="C496" i="92"/>
  <c r="C495" i="92"/>
  <c r="C494" i="92"/>
  <c r="C493" i="92"/>
  <c r="C492" i="92"/>
  <c r="C491" i="92"/>
  <c r="C490" i="92"/>
  <c r="C489" i="92"/>
  <c r="C488" i="92"/>
  <c r="C487" i="92"/>
  <c r="C486" i="92"/>
  <c r="C485" i="92"/>
  <c r="C484" i="92"/>
  <c r="C483" i="92"/>
  <c r="C482" i="92"/>
  <c r="C481" i="92"/>
  <c r="C480" i="92"/>
  <c r="C479" i="92"/>
  <c r="C478" i="92"/>
  <c r="C477" i="92"/>
  <c r="C476" i="92"/>
  <c r="C475" i="92"/>
  <c r="C474" i="92"/>
  <c r="C473" i="92"/>
  <c r="C472" i="92"/>
  <c r="C471" i="92"/>
  <c r="C470" i="92"/>
  <c r="C469" i="92"/>
  <c r="C468" i="92"/>
  <c r="C467" i="92"/>
  <c r="C466" i="92"/>
  <c r="C465" i="92"/>
  <c r="C464" i="92"/>
  <c r="C463" i="92"/>
  <c r="C462" i="92"/>
  <c r="C461" i="92"/>
  <c r="C460" i="92"/>
  <c r="C459" i="92"/>
  <c r="C458" i="92"/>
  <c r="C457" i="92"/>
  <c r="C456" i="92"/>
  <c r="C455" i="92"/>
  <c r="C454" i="92"/>
  <c r="C453" i="92"/>
  <c r="C452" i="92"/>
  <c r="C451" i="92"/>
  <c r="C450" i="92"/>
  <c r="C449" i="92"/>
  <c r="C448" i="92"/>
  <c r="C447" i="92"/>
  <c r="C446" i="92"/>
  <c r="C445" i="92"/>
  <c r="C444" i="92"/>
  <c r="C443" i="92"/>
  <c r="C442" i="92"/>
  <c r="C441" i="92"/>
  <c r="C440" i="92"/>
  <c r="C439" i="92"/>
  <c r="C438" i="92"/>
  <c r="C437" i="92"/>
  <c r="C436" i="92"/>
  <c r="C435" i="92"/>
  <c r="C434" i="92"/>
  <c r="C433" i="92"/>
  <c r="C432" i="92"/>
  <c r="C431" i="92"/>
  <c r="C430" i="92"/>
  <c r="C429" i="92"/>
  <c r="C428" i="92"/>
  <c r="C427" i="92"/>
  <c r="C4503" i="92"/>
  <c r="C4502" i="92"/>
  <c r="C4501" i="92"/>
  <c r="C4500" i="92"/>
  <c r="C4499" i="92"/>
  <c r="C4498" i="92"/>
  <c r="C4497" i="92"/>
  <c r="C4496" i="92"/>
  <c r="C4495" i="92"/>
  <c r="C426" i="92"/>
  <c r="C425" i="92"/>
  <c r="C424" i="92"/>
  <c r="C423" i="92"/>
  <c r="C422" i="92"/>
  <c r="C421" i="92"/>
  <c r="C420" i="92"/>
  <c r="C419" i="92"/>
  <c r="C418" i="92"/>
  <c r="C417" i="92"/>
  <c r="C416" i="92"/>
  <c r="C415" i="92"/>
  <c r="C414" i="92"/>
  <c r="C413" i="92"/>
  <c r="C412" i="92"/>
  <c r="C411" i="92"/>
  <c r="C410" i="92"/>
  <c r="C409" i="92"/>
  <c r="C408" i="92"/>
  <c r="C407" i="92"/>
  <c r="C406" i="92"/>
  <c r="C405" i="92"/>
  <c r="C404" i="92"/>
  <c r="C403" i="92"/>
  <c r="C402" i="92"/>
  <c r="C401" i="92"/>
  <c r="C400" i="92"/>
  <c r="C399" i="92"/>
  <c r="C398" i="92"/>
  <c r="C397" i="92"/>
  <c r="C396" i="92"/>
  <c r="C395" i="92"/>
  <c r="C394" i="92"/>
  <c r="C393" i="92"/>
  <c r="C392" i="92"/>
  <c r="C391" i="92"/>
  <c r="C390" i="92"/>
  <c r="C389" i="92"/>
  <c r="C388" i="92"/>
  <c r="C387" i="92"/>
  <c r="C386" i="92"/>
  <c r="C385" i="92"/>
  <c r="C384" i="92"/>
  <c r="C383" i="92"/>
  <c r="C382" i="92"/>
  <c r="C381" i="92"/>
  <c r="C380" i="92"/>
  <c r="C379" i="92"/>
  <c r="C378" i="92"/>
  <c r="C377" i="92"/>
  <c r="C376" i="92"/>
  <c r="C375" i="92"/>
  <c r="C374" i="92"/>
  <c r="C373" i="92"/>
  <c r="C372" i="92"/>
  <c r="C371" i="92"/>
  <c r="C370" i="92"/>
  <c r="C369" i="92"/>
  <c r="C368" i="92"/>
  <c r="C367" i="92"/>
  <c r="C366" i="92"/>
  <c r="C365" i="92"/>
  <c r="C364" i="92"/>
  <c r="C363" i="92"/>
  <c r="C362" i="92"/>
  <c r="C361" i="92"/>
  <c r="C360" i="92"/>
  <c r="C359" i="92"/>
  <c r="C358" i="92"/>
  <c r="C357" i="92"/>
  <c r="C356" i="92"/>
  <c r="C355" i="92"/>
  <c r="C354" i="92"/>
  <c r="C353" i="92"/>
  <c r="C352" i="92"/>
  <c r="C351" i="92"/>
  <c r="C350" i="92"/>
  <c r="C349" i="92"/>
  <c r="C348" i="92"/>
  <c r="C347" i="92"/>
  <c r="C346" i="92"/>
  <c r="C345" i="92"/>
  <c r="C344" i="92"/>
  <c r="C343" i="92"/>
  <c r="C342" i="92"/>
  <c r="C341" i="92"/>
  <c r="C340" i="92"/>
  <c r="C339" i="92"/>
  <c r="C338" i="92"/>
  <c r="C337" i="92"/>
  <c r="C336" i="92"/>
  <c r="C335" i="92"/>
  <c r="C334" i="92"/>
  <c r="C333" i="92"/>
  <c r="C332" i="92"/>
  <c r="C331" i="92"/>
  <c r="C330" i="92"/>
  <c r="C329" i="92"/>
  <c r="C328" i="92"/>
  <c r="C327" i="92"/>
  <c r="C326" i="92"/>
  <c r="C325" i="92"/>
  <c r="C324" i="92"/>
  <c r="C323" i="92"/>
  <c r="C322" i="92"/>
  <c r="C321" i="92"/>
  <c r="C320" i="92"/>
  <c r="C319" i="92"/>
  <c r="C318" i="92"/>
  <c r="C317" i="92"/>
  <c r="C316" i="92"/>
  <c r="C315" i="92"/>
  <c r="C314" i="92"/>
  <c r="C313" i="92"/>
  <c r="C312" i="92"/>
  <c r="C311" i="92"/>
  <c r="C310" i="92"/>
  <c r="C309" i="92"/>
  <c r="C308" i="92"/>
  <c r="C307" i="92"/>
  <c r="C306" i="92"/>
  <c r="C305" i="92"/>
  <c r="C304" i="92"/>
  <c r="C303" i="92"/>
  <c r="C302" i="92"/>
  <c r="C301" i="92"/>
  <c r="C300" i="92"/>
  <c r="C299" i="92"/>
  <c r="C298" i="92"/>
  <c r="C297" i="92"/>
  <c r="C296" i="92"/>
  <c r="C295" i="92"/>
  <c r="C294" i="92"/>
  <c r="C293" i="92"/>
  <c r="C292" i="92"/>
  <c r="C291" i="92"/>
  <c r="C290" i="92"/>
  <c r="C289" i="92"/>
  <c r="C288" i="92"/>
  <c r="C287" i="92"/>
  <c r="C286" i="92"/>
  <c r="C285" i="92"/>
  <c r="C284" i="92"/>
  <c r="C283" i="92"/>
  <c r="C282" i="92"/>
  <c r="C281" i="92"/>
  <c r="C280" i="92"/>
  <c r="C279" i="92"/>
  <c r="C278" i="92"/>
  <c r="C277" i="92"/>
  <c r="C276" i="92"/>
  <c r="C275" i="92"/>
  <c r="C274" i="92"/>
  <c r="C273" i="92"/>
  <c r="C272" i="92"/>
  <c r="C271" i="92"/>
  <c r="C270" i="92"/>
  <c r="C269" i="92"/>
  <c r="C268" i="92"/>
  <c r="C267" i="92"/>
  <c r="C266" i="92"/>
  <c r="C265" i="92"/>
  <c r="C264" i="92"/>
  <c r="C263" i="92"/>
  <c r="C262" i="92"/>
  <c r="C261" i="92"/>
  <c r="C260" i="92"/>
  <c r="C259" i="92"/>
  <c r="C258" i="92"/>
  <c r="C257" i="92"/>
  <c r="C256" i="92"/>
  <c r="C4494" i="92"/>
  <c r="C4493" i="92"/>
  <c r="C4492" i="92"/>
  <c r="C4491" i="92"/>
  <c r="C4490" i="92"/>
  <c r="C4489" i="92"/>
  <c r="C4488" i="92"/>
  <c r="C4487" i="92"/>
  <c r="C4486" i="92"/>
  <c r="C255" i="92"/>
  <c r="C254" i="92"/>
  <c r="C253" i="92"/>
  <c r="C252" i="92"/>
  <c r="C251" i="92"/>
  <c r="C250" i="92"/>
  <c r="C249" i="92"/>
  <c r="C248" i="92"/>
  <c r="C247" i="92"/>
  <c r="C246" i="92"/>
  <c r="C245" i="92"/>
  <c r="C244" i="92"/>
  <c r="C243" i="92"/>
  <c r="C242" i="92"/>
  <c r="C241" i="92"/>
  <c r="C240" i="92"/>
  <c r="C239" i="92"/>
  <c r="C238" i="92"/>
  <c r="C237" i="92"/>
  <c r="C236" i="92"/>
  <c r="C235" i="92"/>
  <c r="C234" i="92"/>
  <c r="C233" i="92"/>
  <c r="C232" i="92"/>
  <c r="C231" i="92"/>
  <c r="C230" i="92"/>
  <c r="C229" i="92"/>
  <c r="C228" i="92"/>
  <c r="C227" i="92"/>
  <c r="C226" i="92"/>
  <c r="C225" i="92"/>
  <c r="C224" i="92"/>
  <c r="C223" i="92"/>
  <c r="C222" i="92"/>
  <c r="C221" i="92"/>
  <c r="C220" i="92"/>
  <c r="C219" i="92"/>
  <c r="C218" i="92"/>
  <c r="C217" i="92"/>
  <c r="C216" i="92"/>
  <c r="C215" i="92"/>
  <c r="C214" i="92"/>
  <c r="C213" i="92"/>
  <c r="C212" i="92"/>
  <c r="C211" i="92"/>
  <c r="C210" i="92"/>
  <c r="C209" i="92"/>
  <c r="C208" i="92"/>
  <c r="C207" i="92"/>
  <c r="C206" i="92"/>
  <c r="C205" i="92"/>
  <c r="C204" i="92"/>
  <c r="C203" i="92"/>
  <c r="C202" i="92"/>
  <c r="C201" i="92"/>
  <c r="C200" i="92"/>
  <c r="C199" i="92"/>
  <c r="C198" i="92"/>
  <c r="C197" i="92"/>
  <c r="C196" i="92"/>
  <c r="C195" i="92"/>
  <c r="C194" i="92"/>
  <c r="C193" i="92"/>
  <c r="C192" i="92"/>
  <c r="C191" i="92"/>
  <c r="C190" i="92"/>
  <c r="C189" i="92"/>
  <c r="C188" i="92"/>
  <c r="C187" i="92"/>
  <c r="C186" i="92"/>
  <c r="C185" i="92"/>
  <c r="C184" i="92"/>
  <c r="C183" i="92"/>
  <c r="C182" i="92"/>
  <c r="C181" i="92"/>
  <c r="C180" i="92"/>
  <c r="C179" i="92"/>
  <c r="C178" i="92"/>
  <c r="C177" i="92"/>
  <c r="C176" i="92"/>
  <c r="C175" i="92"/>
  <c r="C174" i="92"/>
  <c r="C173" i="92"/>
  <c r="C172" i="92"/>
  <c r="C171" i="92"/>
  <c r="C170" i="92"/>
  <c r="C169" i="92"/>
  <c r="C168" i="92"/>
  <c r="C167" i="92"/>
  <c r="C166" i="92"/>
  <c r="C165" i="92"/>
  <c r="C164" i="92"/>
  <c r="C163" i="92"/>
  <c r="C162" i="92"/>
  <c r="C161" i="92"/>
  <c r="C160" i="92"/>
  <c r="C159" i="92"/>
  <c r="C158" i="92"/>
  <c r="C157" i="92"/>
  <c r="C156" i="92"/>
  <c r="C155" i="92"/>
  <c r="C154" i="92"/>
  <c r="C153" i="92"/>
  <c r="C152" i="92"/>
  <c r="C151" i="92"/>
  <c r="C150" i="92"/>
  <c r="C149" i="92"/>
  <c r="C148" i="92"/>
  <c r="C147" i="92"/>
  <c r="C146" i="92"/>
  <c r="C145" i="92"/>
  <c r="C144" i="92"/>
  <c r="C143" i="92"/>
  <c r="C142" i="92"/>
  <c r="C141" i="92"/>
  <c r="C140" i="92"/>
  <c r="C139" i="92"/>
  <c r="C138" i="92"/>
  <c r="C137" i="92"/>
  <c r="C136" i="92"/>
  <c r="C135" i="92"/>
  <c r="C134" i="92"/>
  <c r="C133" i="92"/>
  <c r="C132" i="92"/>
  <c r="C131" i="92"/>
  <c r="C130" i="92"/>
  <c r="C129" i="92"/>
  <c r="C128" i="92"/>
  <c r="C127" i="92"/>
  <c r="C126" i="92"/>
  <c r="C125" i="92"/>
  <c r="C124" i="92"/>
  <c r="C123" i="92"/>
  <c r="C122" i="92"/>
  <c r="C121" i="92"/>
  <c r="C120" i="92"/>
  <c r="C119" i="92"/>
  <c r="C118" i="92"/>
  <c r="C117" i="92"/>
  <c r="C116" i="92"/>
  <c r="C115" i="92"/>
  <c r="C114" i="92"/>
  <c r="C113" i="92"/>
  <c r="C112" i="92"/>
  <c r="C111" i="92"/>
  <c r="C110" i="92"/>
  <c r="C109" i="92"/>
  <c r="C108" i="92"/>
  <c r="C107" i="92"/>
  <c r="C106" i="92"/>
  <c r="C105" i="92"/>
  <c r="C104" i="92"/>
  <c r="C103" i="92"/>
  <c r="C102" i="92"/>
  <c r="C101" i="92"/>
  <c r="C100" i="92"/>
  <c r="C99" i="92"/>
  <c r="C98" i="92"/>
  <c r="C97" i="92"/>
  <c r="C96" i="92"/>
  <c r="C95" i="92"/>
  <c r="C94" i="92"/>
  <c r="C93" i="92"/>
  <c r="C92" i="92"/>
  <c r="C91" i="92"/>
  <c r="C90" i="92"/>
  <c r="C89" i="92"/>
  <c r="C88" i="92"/>
  <c r="C87" i="92"/>
  <c r="C86" i="92"/>
  <c r="C85" i="92"/>
  <c r="C84" i="92"/>
  <c r="C83" i="92"/>
  <c r="C82" i="92"/>
  <c r="C81" i="92"/>
  <c r="C80" i="92"/>
  <c r="C79" i="92"/>
  <c r="C78" i="92"/>
  <c r="C77" i="92"/>
  <c r="C76" i="92"/>
  <c r="C75" i="92"/>
  <c r="C74" i="92"/>
  <c r="C73" i="92"/>
  <c r="C72" i="92"/>
  <c r="C71" i="92"/>
  <c r="C70" i="92"/>
  <c r="C69" i="92"/>
  <c r="C68" i="92"/>
  <c r="C67" i="92"/>
  <c r="C66" i="92"/>
  <c r="C65" i="92"/>
  <c r="C64" i="92"/>
  <c r="C63" i="92"/>
  <c r="C62" i="92"/>
  <c r="C61" i="92"/>
  <c r="C60" i="92"/>
  <c r="C59" i="92"/>
  <c r="C58" i="92"/>
  <c r="C57" i="92"/>
  <c r="C56" i="92"/>
  <c r="C55" i="92"/>
  <c r="C54" i="92"/>
  <c r="C53" i="92"/>
  <c r="C52" i="92"/>
  <c r="C51" i="92"/>
  <c r="C50" i="92"/>
  <c r="C49" i="92"/>
  <c r="C48" i="92"/>
  <c r="C47" i="92"/>
  <c r="C46" i="92"/>
  <c r="C45" i="92"/>
  <c r="C44" i="92"/>
  <c r="C43" i="92"/>
  <c r="C42" i="92"/>
  <c r="C41" i="92"/>
  <c r="C40" i="92"/>
  <c r="C39" i="92"/>
  <c r="C38" i="92"/>
  <c r="C37" i="92"/>
  <c r="C36" i="92"/>
  <c r="C35" i="92"/>
  <c r="C34" i="92"/>
  <c r="C33" i="92"/>
  <c r="C32" i="92"/>
  <c r="C31" i="92"/>
  <c r="C30" i="92"/>
  <c r="C29" i="92"/>
  <c r="C28" i="92"/>
  <c r="C27" i="92"/>
  <c r="C26" i="92"/>
  <c r="C25" i="92"/>
  <c r="C24" i="92"/>
  <c r="C23" i="92"/>
  <c r="C22" i="92"/>
  <c r="C21" i="92"/>
  <c r="C20" i="92"/>
  <c r="C19" i="92"/>
  <c r="C18" i="92"/>
  <c r="C17" i="92"/>
  <c r="C16" i="92"/>
  <c r="C5245" i="92"/>
  <c r="C5244" i="92"/>
  <c r="C5243" i="92"/>
  <c r="C5242" i="92"/>
  <c r="C5241" i="92"/>
  <c r="C5240" i="92"/>
  <c r="C5239" i="92"/>
  <c r="C5238" i="92"/>
  <c r="C5237" i="92"/>
  <c r="C5236" i="92"/>
  <c r="C5235" i="92"/>
  <c r="C15" i="92"/>
  <c r="C14" i="92"/>
  <c r="C13" i="92"/>
  <c r="C12" i="92"/>
  <c r="C3694" i="92"/>
  <c r="C3693" i="92"/>
  <c r="C3692" i="92"/>
  <c r="C11" i="92"/>
  <c r="C10" i="92"/>
  <c r="C9" i="92"/>
  <c r="C8" i="92"/>
  <c r="C7" i="92"/>
  <c r="C6" i="92"/>
  <c r="C5" i="92"/>
  <c r="C4" i="92"/>
  <c r="C4755" i="92"/>
  <c r="C4754" i="92"/>
  <c r="C3" i="92"/>
  <c r="C2" i="92"/>
  <c r="BC118" i="82"/>
  <c r="D101" i="75"/>
  <c r="B54" i="4"/>
  <c r="D104" i="4"/>
  <c r="C7" i="74"/>
  <c r="C13" i="75" s="1"/>
  <c r="C18" i="74"/>
  <c r="C20" i="97" s="1"/>
  <c r="C21" i="74"/>
  <c r="C23" i="97" s="1"/>
  <c r="C28" i="74"/>
  <c r="C34" i="4" s="1"/>
  <c r="C34" i="74"/>
  <c r="C48" i="74"/>
  <c r="C54" i="75" s="1"/>
  <c r="C53" i="74"/>
  <c r="C90" i="74"/>
  <c r="C96" i="4" s="1"/>
  <c r="C109" i="74"/>
  <c r="C115" i="3" s="1"/>
  <c r="BA77" i="82"/>
  <c r="BB77" i="82"/>
  <c r="B42" i="3"/>
  <c r="C55" i="74"/>
  <c r="C57" i="97" s="1"/>
  <c r="C57" i="74"/>
  <c r="C62" i="74"/>
  <c r="C9" i="74"/>
  <c r="C15" i="3" s="1"/>
  <c r="C87" i="74"/>
  <c r="C8" i="74"/>
  <c r="C10" i="97" s="1"/>
  <c r="C40" i="74"/>
  <c r="C46" i="4"/>
  <c r="C36" i="74"/>
  <c r="B119" i="4"/>
  <c r="C44" i="74"/>
  <c r="C80" i="74"/>
  <c r="C86" i="75" s="1"/>
  <c r="C16" i="74"/>
  <c r="C22" i="3" s="1"/>
  <c r="C67" i="74"/>
  <c r="C73" i="4" s="1"/>
  <c r="C86" i="74"/>
  <c r="C92" i="4" s="1"/>
  <c r="C77" i="74"/>
  <c r="C100" i="74"/>
  <c r="C72" i="74"/>
  <c r="C78" i="4" s="1"/>
  <c r="C76" i="74"/>
  <c r="C114" i="74"/>
  <c r="C73" i="74"/>
  <c r="C79" i="4" s="1"/>
  <c r="C89" i="74"/>
  <c r="C95" i="4"/>
  <c r="C70" i="74"/>
  <c r="C72" i="97" s="1"/>
  <c r="C81" i="74"/>
  <c r="C87" i="75" s="1"/>
  <c r="C11" i="74"/>
  <c r="C78" i="74"/>
  <c r="C80" i="97" s="1"/>
  <c r="C99" i="74"/>
  <c r="C6" i="74"/>
  <c r="C24" i="74"/>
  <c r="C30" i="4" s="1"/>
  <c r="C43" i="74"/>
  <c r="C51" i="74"/>
  <c r="C53" i="97" s="1"/>
  <c r="C68" i="74"/>
  <c r="C84" i="74"/>
  <c r="C95" i="74"/>
  <c r="C101" i="3"/>
  <c r="C112" i="74"/>
  <c r="C118" i="3" s="1"/>
  <c r="C59" i="74"/>
  <c r="C105" i="74"/>
  <c r="C111" i="3" s="1"/>
  <c r="C5" i="74"/>
  <c r="C7" i="97" s="1"/>
  <c r="C20" i="74"/>
  <c r="C26" i="3" s="1"/>
  <c r="C33" i="74"/>
  <c r="C39" i="75" s="1"/>
  <c r="C61" i="74"/>
  <c r="C63" i="74"/>
  <c r="C69" i="75" s="1"/>
  <c r="C74" i="74"/>
  <c r="C96" i="74"/>
  <c r="C102" i="3" s="1"/>
  <c r="E106" i="4"/>
  <c r="B54" i="75"/>
  <c r="A92" i="3"/>
  <c r="C3" i="74"/>
  <c r="B73" i="4"/>
  <c r="B73" i="75"/>
  <c r="K73" i="75" s="1"/>
  <c r="L73" i="75" s="1"/>
  <c r="M73" i="75" s="1"/>
  <c r="D116" i="3"/>
  <c r="D116" i="4"/>
  <c r="E24" i="4"/>
  <c r="B65" i="4"/>
  <c r="B123" i="75"/>
  <c r="A17" i="4"/>
  <c r="E124" i="4"/>
  <c r="BE168" i="82"/>
  <c r="A44" i="4"/>
  <c r="BD170" i="82"/>
  <c r="A123" i="75"/>
  <c r="A123" i="3"/>
  <c r="B86" i="4"/>
  <c r="A17" i="3"/>
  <c r="BE163" i="82"/>
  <c r="B99" i="3"/>
  <c r="A111" i="4"/>
  <c r="BA19" i="82"/>
  <c r="BB19" i="82" s="1"/>
  <c r="BA34" i="82"/>
  <c r="BB34" i="82"/>
  <c r="BC48" i="82"/>
  <c r="BD74" i="82"/>
  <c r="BD83" i="82"/>
  <c r="BC91" i="82"/>
  <c r="BC111" i="82"/>
  <c r="BD119" i="82"/>
  <c r="BD126" i="82"/>
  <c r="BC175" i="82"/>
  <c r="BE184" i="82"/>
  <c r="B63" i="3"/>
  <c r="D101" i="3"/>
  <c r="E124" i="3"/>
  <c r="A16" i="75"/>
  <c r="A56" i="75"/>
  <c r="E90" i="4"/>
  <c r="E90" i="75"/>
  <c r="BD16" i="82"/>
  <c r="BE45" i="82"/>
  <c r="BE77" i="82"/>
  <c r="BC97" i="82"/>
  <c r="BA112" i="82"/>
  <c r="BB112" i="82"/>
  <c r="BD138" i="82"/>
  <c r="BC186" i="82"/>
  <c r="A124" i="4"/>
  <c r="BC190" i="82"/>
  <c r="C105" i="75"/>
  <c r="C105" i="3"/>
  <c r="BA161" i="82"/>
  <c r="BB161" i="82" s="1"/>
  <c r="BC161" i="82"/>
  <c r="BD161" i="82"/>
  <c r="BE161" i="82"/>
  <c r="A122" i="3"/>
  <c r="A122" i="75"/>
  <c r="A122" i="4"/>
  <c r="BA160" i="82"/>
  <c r="BB160" i="82"/>
  <c r="BE160" i="82"/>
  <c r="BC160" i="82"/>
  <c r="BD160" i="82"/>
  <c r="BC162" i="82"/>
  <c r="BD162" i="82"/>
  <c r="BA162" i="82"/>
  <c r="BB162" i="82"/>
  <c r="BE162" i="82"/>
  <c r="B11" i="4"/>
  <c r="B11" i="3"/>
  <c r="B13" i="4"/>
  <c r="B13" i="3"/>
  <c r="B13" i="75"/>
  <c r="D14" i="4"/>
  <c r="A48" i="75"/>
  <c r="B58" i="75"/>
  <c r="B64" i="75"/>
  <c r="B64" i="4"/>
  <c r="B64" i="3"/>
  <c r="B66" i="75"/>
  <c r="P66" i="75" s="1"/>
  <c r="Q66" i="75" s="1"/>
  <c r="R66" i="75" s="1"/>
  <c r="B66" i="4"/>
  <c r="B66" i="3"/>
  <c r="B68" i="75"/>
  <c r="B68" i="3"/>
  <c r="B68" i="4"/>
  <c r="D70" i="3"/>
  <c r="D70" i="4"/>
  <c r="D75" i="3"/>
  <c r="D75" i="75"/>
  <c r="D75" i="4"/>
  <c r="D76" i="75"/>
  <c r="D78" i="3"/>
  <c r="D78" i="4"/>
  <c r="D78" i="75"/>
  <c r="A80" i="75"/>
  <c r="A80" i="4"/>
  <c r="A80" i="3"/>
  <c r="D87" i="75"/>
  <c r="B89" i="3"/>
  <c r="A91" i="75"/>
  <c r="A91" i="3"/>
  <c r="A91" i="4"/>
  <c r="A93" i="4"/>
  <c r="A93" i="3"/>
  <c r="A93" i="75"/>
  <c r="A94" i="3"/>
  <c r="A94" i="4"/>
  <c r="B95" i="3"/>
  <c r="A97" i="4"/>
  <c r="A97" i="3"/>
  <c r="A97" i="75"/>
  <c r="B98" i="3"/>
  <c r="B111" i="3"/>
  <c r="B116" i="75"/>
  <c r="A117" i="75"/>
  <c r="D117" i="3"/>
  <c r="D117" i="4"/>
  <c r="D117" i="75"/>
  <c r="E86" i="4"/>
  <c r="E86" i="3"/>
  <c r="E86" i="75"/>
  <c r="E14" i="74"/>
  <c r="E16" i="97" s="1"/>
  <c r="O81" i="85"/>
  <c r="J21" i="85"/>
  <c r="J131" i="85"/>
  <c r="J92" i="85"/>
  <c r="O173" i="85"/>
  <c r="O37" i="85"/>
  <c r="J68" i="85"/>
  <c r="O116" i="85"/>
  <c r="J4" i="85"/>
  <c r="O26" i="85"/>
  <c r="J50" i="85"/>
  <c r="J102" i="85"/>
  <c r="J18" i="85"/>
  <c r="O43" i="85"/>
  <c r="O70" i="85"/>
  <c r="J128" i="85"/>
  <c r="J82" i="85"/>
  <c r="O105" i="85"/>
  <c r="O121" i="85"/>
  <c r="J140" i="85"/>
  <c r="J167" i="85"/>
  <c r="O4" i="85"/>
  <c r="J19" i="85"/>
  <c r="J30" i="85"/>
  <c r="O59" i="85"/>
  <c r="O98" i="85"/>
  <c r="O111" i="85"/>
  <c r="J135" i="85"/>
  <c r="J152" i="85"/>
  <c r="J190" i="85"/>
  <c r="O179" i="85"/>
  <c r="O165" i="85"/>
  <c r="O154" i="85"/>
  <c r="O144" i="85"/>
  <c r="J187" i="85"/>
  <c r="J174" i="85"/>
  <c r="J17" i="85"/>
  <c r="O36" i="85"/>
  <c r="O62" i="85"/>
  <c r="O101" i="85"/>
  <c r="O114" i="85"/>
  <c r="J138" i="85"/>
  <c r="O153" i="85"/>
  <c r="J169" i="85"/>
  <c r="J10" i="85"/>
  <c r="O18" i="85"/>
  <c r="O31" i="85"/>
  <c r="J45" i="85"/>
  <c r="J57" i="85"/>
  <c r="J65" i="85"/>
  <c r="J83" i="85"/>
  <c r="J91" i="85"/>
  <c r="J105" i="85"/>
  <c r="J115" i="85"/>
  <c r="J139" i="85"/>
  <c r="J149" i="85"/>
  <c r="J157" i="85"/>
  <c r="J166" i="85"/>
  <c r="J184" i="85"/>
  <c r="J26" i="85"/>
  <c r="O166" i="85"/>
  <c r="J9" i="85"/>
  <c r="O12" i="85"/>
  <c r="O55" i="85"/>
  <c r="O115" i="85"/>
  <c r="O47" i="85"/>
  <c r="O17" i="85"/>
  <c r="J39" i="85"/>
  <c r="O66" i="85"/>
  <c r="O6" i="85"/>
  <c r="J37" i="85"/>
  <c r="O50" i="85"/>
  <c r="O139" i="85"/>
  <c r="J100" i="85"/>
  <c r="O113" i="85"/>
  <c r="O128" i="85"/>
  <c r="O151" i="85"/>
  <c r="O188" i="85"/>
  <c r="O10" i="85"/>
  <c r="J24" i="85"/>
  <c r="O46" i="85"/>
  <c r="O64" i="85"/>
  <c r="J106" i="85"/>
  <c r="O124" i="85"/>
  <c r="J144" i="85"/>
  <c r="J161" i="85"/>
  <c r="O185" i="85"/>
  <c r="O172" i="85"/>
  <c r="J159" i="85"/>
  <c r="O148" i="85"/>
  <c r="O140" i="85"/>
  <c r="J183" i="85"/>
  <c r="O8" i="85"/>
  <c r="O30" i="85"/>
  <c r="O57" i="85"/>
  <c r="J70" i="85"/>
  <c r="O109" i="85"/>
  <c r="J133" i="85"/>
  <c r="O145" i="85"/>
  <c r="O162" i="85"/>
  <c r="J6" i="85"/>
  <c r="J14" i="85"/>
  <c r="O22" i="85"/>
  <c r="J36" i="85"/>
  <c r="J51" i="85"/>
  <c r="J61" i="85"/>
  <c r="J75" i="85"/>
  <c r="J87" i="85"/>
  <c r="J95" i="85"/>
  <c r="J111" i="85"/>
  <c r="J123" i="85"/>
  <c r="J145" i="85"/>
  <c r="J153" i="85"/>
  <c r="J162" i="85"/>
  <c r="J175" i="85"/>
  <c r="J188" i="85"/>
  <c r="O45" i="85"/>
  <c r="J22" i="85"/>
  <c r="J31" i="85"/>
  <c r="J146" i="85"/>
  <c r="O48" i="85"/>
  <c r="O133" i="85"/>
  <c r="J108" i="85"/>
  <c r="O147" i="85"/>
  <c r="O7" i="85"/>
  <c r="J44" i="85"/>
  <c r="O100" i="85"/>
  <c r="O141" i="85"/>
  <c r="O187" i="85"/>
  <c r="O161" i="85"/>
  <c r="O142" i="85"/>
  <c r="J172" i="85"/>
  <c r="O44" i="85"/>
  <c r="O106" i="85"/>
  <c r="J142" i="85"/>
  <c r="O190" i="85"/>
  <c r="O20" i="85"/>
  <c r="J47" i="85"/>
  <c r="J71" i="85"/>
  <c r="J93" i="85"/>
  <c r="J121" i="85"/>
  <c r="J151" i="85"/>
  <c r="J173" i="85"/>
  <c r="O123" i="85"/>
  <c r="J7" i="85"/>
  <c r="O71" i="85"/>
  <c r="O9" i="85"/>
  <c r="O61" i="85"/>
  <c r="O23" i="85"/>
  <c r="J76" i="85"/>
  <c r="J98" i="85"/>
  <c r="J124" i="85"/>
  <c r="O175" i="85"/>
  <c r="O21" i="85"/>
  <c r="J62" i="85"/>
  <c r="J114" i="85"/>
  <c r="J156" i="85"/>
  <c r="O174" i="85"/>
  <c r="O152" i="85"/>
  <c r="J185" i="85"/>
  <c r="O19" i="85"/>
  <c r="O65" i="85"/>
  <c r="J120" i="85"/>
  <c r="O157" i="85"/>
  <c r="J12" i="85"/>
  <c r="O33" i="85"/>
  <c r="J59" i="85"/>
  <c r="J85" i="85"/>
  <c r="J109" i="85"/>
  <c r="J141" i="85"/>
  <c r="O159" i="85"/>
  <c r="J186" i="85"/>
  <c r="J20" i="85"/>
  <c r="J23" i="85"/>
  <c r="O39" i="85"/>
  <c r="J116" i="85"/>
  <c r="J16" i="85"/>
  <c r="O108" i="85"/>
  <c r="O183" i="85"/>
  <c r="O138" i="85"/>
  <c r="J60" i="85"/>
  <c r="O149" i="85"/>
  <c r="O24" i="85"/>
  <c r="J81" i="85"/>
  <c r="O129" i="85"/>
  <c r="J180" i="85"/>
  <c r="O76" i="85"/>
  <c r="O87" i="85"/>
  <c r="O75" i="85"/>
  <c r="O85" i="85"/>
  <c r="O68" i="85"/>
  <c r="O169" i="85"/>
  <c r="J84" i="85"/>
  <c r="O120" i="85"/>
  <c r="O155" i="85"/>
  <c r="O51" i="85"/>
  <c r="J148" i="85"/>
  <c r="O156" i="85"/>
  <c r="J11" i="85"/>
  <c r="J8" i="85"/>
  <c r="J55" i="85"/>
  <c r="J101" i="85"/>
  <c r="J155" i="85"/>
  <c r="O89" i="85"/>
  <c r="O92" i="85"/>
  <c r="O95" i="85"/>
  <c r="O180" i="85"/>
  <c r="O186" i="85"/>
  <c r="O184" i="85"/>
  <c r="J154" i="85"/>
  <c r="O131" i="85"/>
  <c r="J129" i="85"/>
  <c r="J179" i="85"/>
  <c r="J165" i="85"/>
  <c r="J89" i="85"/>
  <c r="O91" i="85"/>
  <c r="O83" i="85"/>
  <c r="O79" i="85"/>
  <c r="J66" i="85"/>
  <c r="O11" i="85"/>
  <c r="O27" i="85"/>
  <c r="O167" i="85"/>
  <c r="O72" i="85"/>
  <c r="J43" i="85"/>
  <c r="J147" i="85"/>
  <c r="O84" i="85"/>
  <c r="O122" i="85"/>
  <c r="O63" i="85"/>
  <c r="J72" i="85"/>
  <c r="O135" i="85"/>
  <c r="J164" i="85"/>
  <c r="O82" i="85"/>
  <c r="O164" i="85"/>
  <c r="O16" i="85"/>
  <c r="O60" i="85"/>
  <c r="O14" i="85"/>
  <c r="J64" i="85"/>
  <c r="O102" i="85"/>
  <c r="O146" i="85"/>
  <c r="J63" i="85"/>
  <c r="O93" i="85"/>
  <c r="J46" i="85"/>
  <c r="BE141" i="82"/>
  <c r="BA141" i="82"/>
  <c r="BB141" i="82" s="1"/>
  <c r="BC141" i="82"/>
  <c r="BD141" i="82"/>
  <c r="BC144" i="82"/>
  <c r="BA144" i="82"/>
  <c r="BB144" i="82"/>
  <c r="BD144" i="82"/>
  <c r="BE144" i="82"/>
  <c r="BA145" i="82"/>
  <c r="BB145" i="82"/>
  <c r="BD145" i="82"/>
  <c r="BC145" i="82"/>
  <c r="BE145" i="82"/>
  <c r="BD151" i="82"/>
  <c r="BA151" i="82"/>
  <c r="BB151" i="82"/>
  <c r="BC151" i="82"/>
  <c r="BA152" i="82"/>
  <c r="BB152" i="82" s="1"/>
  <c r="BD152" i="82"/>
  <c r="BC152" i="82"/>
  <c r="BE152" i="82"/>
  <c r="BA155" i="82"/>
  <c r="BB155" i="82"/>
  <c r="BD155" i="82"/>
  <c r="BC155" i="82"/>
  <c r="BE155" i="82"/>
  <c r="BA156" i="82"/>
  <c r="BB156" i="82" s="1"/>
  <c r="BD156" i="82"/>
  <c r="BC156" i="82"/>
  <c r="BE156" i="82"/>
  <c r="BE158" i="82"/>
  <c r="BC159" i="82"/>
  <c r="BA159" i="82"/>
  <c r="BB159" i="82"/>
  <c r="BD159" i="82"/>
  <c r="BE159" i="82"/>
  <c r="S73" i="4"/>
  <c r="C70" i="3"/>
  <c r="P70" i="3" s="1"/>
  <c r="C49" i="75"/>
  <c r="C49" i="4"/>
  <c r="C12" i="4"/>
  <c r="C12" i="3"/>
  <c r="C83" i="3"/>
  <c r="C24" i="3"/>
  <c r="C24" i="4"/>
  <c r="B12" i="75"/>
  <c r="B12" i="3"/>
  <c r="B12" i="4"/>
  <c r="D47" i="3"/>
  <c r="D50" i="75"/>
  <c r="D50" i="3"/>
  <c r="B53" i="4"/>
  <c r="B53" i="3"/>
  <c r="E62" i="4"/>
  <c r="E62" i="75"/>
  <c r="D67" i="75"/>
  <c r="D67" i="3"/>
  <c r="A68" i="4"/>
  <c r="A68" i="3"/>
  <c r="B69" i="3"/>
  <c r="B69" i="4"/>
  <c r="B69" i="75"/>
  <c r="B76" i="4"/>
  <c r="B76" i="75"/>
  <c r="B76" i="3"/>
  <c r="D79" i="75"/>
  <c r="D79" i="3"/>
  <c r="D83" i="4"/>
  <c r="A84" i="75"/>
  <c r="A84" i="4"/>
  <c r="D91" i="75"/>
  <c r="B94" i="75"/>
  <c r="B94" i="4"/>
  <c r="B94" i="3"/>
  <c r="B97" i="75"/>
  <c r="B97" i="4"/>
  <c r="A98" i="4"/>
  <c r="A98" i="75"/>
  <c r="A100" i="4"/>
  <c r="A100" i="3"/>
  <c r="A104" i="4"/>
  <c r="A104" i="75"/>
  <c r="A104" i="3"/>
  <c r="D105" i="3"/>
  <c r="D105" i="4"/>
  <c r="A109" i="75"/>
  <c r="A109" i="3"/>
  <c r="BE139" i="82"/>
  <c r="BC139" i="82"/>
  <c r="BA139" i="82"/>
  <c r="BB139" i="82" s="1"/>
  <c r="BD139" i="82"/>
  <c r="BC142" i="82"/>
  <c r="BA142" i="82"/>
  <c r="BB142" i="82" s="1"/>
  <c r="BE142" i="82"/>
  <c r="BD142" i="82"/>
  <c r="BD143" i="82"/>
  <c r="BA143" i="82"/>
  <c r="BB143" i="82"/>
  <c r="BC143" i="82"/>
  <c r="BE143" i="82"/>
  <c r="BC146" i="82"/>
  <c r="BA146" i="82"/>
  <c r="BB146" i="82" s="1"/>
  <c r="BE146" i="82"/>
  <c r="BD146" i="82"/>
  <c r="BA147" i="82"/>
  <c r="BB147" i="82" s="1"/>
  <c r="BD147" i="82"/>
  <c r="BC147" i="82"/>
  <c r="BA148" i="82"/>
  <c r="BB148" i="82" s="1"/>
  <c r="BC148" i="82"/>
  <c r="BD148" i="82"/>
  <c r="BA149" i="82"/>
  <c r="BB149" i="82" s="1"/>
  <c r="BC149" i="82"/>
  <c r="BD149" i="82"/>
  <c r="BD150" i="82"/>
  <c r="BC150" i="82"/>
  <c r="BA150" i="82"/>
  <c r="BB150" i="82" s="1"/>
  <c r="BE150" i="82"/>
  <c r="BA153" i="82"/>
  <c r="BB153" i="82"/>
  <c r="BE153" i="82"/>
  <c r="BC154" i="82"/>
  <c r="BD154" i="82"/>
  <c r="BA154" i="82"/>
  <c r="BB154" i="82" s="1"/>
  <c r="BE154" i="82"/>
  <c r="BA157" i="82"/>
  <c r="BB157" i="82"/>
  <c r="BC157" i="82"/>
  <c r="BE157" i="82"/>
  <c r="BD157" i="82"/>
  <c r="BC158" i="82"/>
  <c r="BD158" i="82"/>
  <c r="B122" i="4"/>
  <c r="B122" i="3"/>
  <c r="B122" i="75"/>
  <c r="C90" i="3"/>
  <c r="C70" i="75"/>
  <c r="C65" i="75"/>
  <c r="C65" i="4"/>
  <c r="A109" i="4"/>
  <c r="D79" i="4"/>
  <c r="B53" i="75"/>
  <c r="BC153" i="82"/>
  <c r="C61" i="3"/>
  <c r="C61" i="4"/>
  <c r="D48" i="3"/>
  <c r="D56" i="75"/>
  <c r="A70" i="75"/>
  <c r="A70" i="3"/>
  <c r="B86" i="3"/>
  <c r="B92" i="3"/>
  <c r="B92" i="4"/>
  <c r="E106" i="3"/>
  <c r="E106" i="75"/>
  <c r="E78" i="4"/>
  <c r="BC13" i="82"/>
  <c r="BC14" i="82"/>
  <c r="BC15" i="82"/>
  <c r="BD19" i="82"/>
  <c r="BC19" i="82"/>
  <c r="BA22" i="82"/>
  <c r="BB22" i="82"/>
  <c r="BE23" i="82"/>
  <c r="BA23" i="82"/>
  <c r="BB23" i="82" s="1"/>
  <c r="BA26" i="82"/>
  <c r="BB26" i="82" s="1"/>
  <c r="BE27" i="82"/>
  <c r="BA27" i="82"/>
  <c r="BB27" i="82"/>
  <c r="A72" i="4"/>
  <c r="B90" i="4"/>
  <c r="B90" i="3"/>
  <c r="B119" i="75"/>
  <c r="E59" i="4"/>
  <c r="E35" i="3"/>
  <c r="BC16" i="82"/>
  <c r="BC17" i="82"/>
  <c r="BC20" i="82"/>
  <c r="BC21" i="82"/>
  <c r="BE21" i="82"/>
  <c r="BA21" i="82"/>
  <c r="BB21" i="82" s="1"/>
  <c r="BA24" i="82"/>
  <c r="BB24" i="82" s="1"/>
  <c r="BE25" i="82"/>
  <c r="BA25" i="82"/>
  <c r="BB25" i="82"/>
  <c r="BC28" i="82"/>
  <c r="BC29" i="82"/>
  <c r="BD36" i="82"/>
  <c r="BD60" i="82"/>
  <c r="BD18" i="82"/>
  <c r="BE114" i="82"/>
  <c r="BE140" i="82"/>
  <c r="BD163" i="82"/>
  <c r="Z12" i="74"/>
  <c r="AF18" i="4" s="1"/>
  <c r="AB12" i="74"/>
  <c r="AH18" i="4" s="1"/>
  <c r="AK12" i="99"/>
  <c r="H12" i="74"/>
  <c r="O18" i="75" s="1"/>
  <c r="I12" i="74"/>
  <c r="AE12" i="74"/>
  <c r="AM18" i="4" s="1"/>
  <c r="AF12" i="74"/>
  <c r="AN18" i="4" s="1"/>
  <c r="AI14" i="99"/>
  <c r="AK14" i="99"/>
  <c r="AN14" i="99"/>
  <c r="AQ14" i="99"/>
  <c r="AS14" i="99"/>
  <c r="AT14" i="99" s="1"/>
  <c r="AJ14" i="99"/>
  <c r="AL14" i="99"/>
  <c r="AO14" i="99"/>
  <c r="AR14" i="99"/>
  <c r="AK22" i="99"/>
  <c r="W23" i="99"/>
  <c r="AC23" i="99"/>
  <c r="AD23" i="99" s="1"/>
  <c r="Z23" i="99" s="1"/>
  <c r="AI23" i="99"/>
  <c r="AN23" i="99"/>
  <c r="AJ26" i="99"/>
  <c r="AK26" i="99"/>
  <c r="W25" i="74"/>
  <c r="Z26" i="74"/>
  <c r="AF32" i="4" s="1"/>
  <c r="AA26" i="74"/>
  <c r="AG32" i="4" s="1"/>
  <c r="AC25" i="99"/>
  <c r="AD25" i="99" s="1"/>
  <c r="Z25" i="99" s="1"/>
  <c r="AB26" i="74"/>
  <c r="AH32" i="4" s="1"/>
  <c r="Y28" i="74"/>
  <c r="AE34" i="4" s="1"/>
  <c r="AC28" i="74"/>
  <c r="AJ34" i="4" s="1"/>
  <c r="AE28" i="74"/>
  <c r="AM34" i="4" s="1"/>
  <c r="AG28" i="74"/>
  <c r="AO34" i="4" s="1"/>
  <c r="R29" i="74"/>
  <c r="G35" i="3" s="1"/>
  <c r="S29" i="74"/>
  <c r="H35" i="3" s="1"/>
  <c r="N35" i="3" s="1"/>
  <c r="U29" i="74"/>
  <c r="J35" i="3" s="1"/>
  <c r="Y29" i="74"/>
  <c r="AE35" i="4" s="1"/>
  <c r="Z29" i="74"/>
  <c r="AF35" i="4" s="1"/>
  <c r="AA29" i="74"/>
  <c r="AG35" i="4" s="1"/>
  <c r="AI35" i="4" s="1"/>
  <c r="AB29" i="74"/>
  <c r="AH35" i="4" s="1"/>
  <c r="AD29" i="74"/>
  <c r="AK35" i="4" s="1"/>
  <c r="AG29" i="74"/>
  <c r="AO35" i="4" s="1"/>
  <c r="AC32" i="74"/>
  <c r="AJ38" i="4" s="1"/>
  <c r="AL38" i="4" s="1"/>
  <c r="AD32" i="74"/>
  <c r="AK38" i="4" s="1"/>
  <c r="AG32" i="74"/>
  <c r="AO38" i="4" s="1"/>
  <c r="W33" i="74"/>
  <c r="X33" i="74"/>
  <c r="Y33" i="74"/>
  <c r="AE39" i="4" s="1"/>
  <c r="Z33" i="74"/>
  <c r="AF39" i="4" s="1"/>
  <c r="AA33" i="74"/>
  <c r="AG39" i="4" s="1"/>
  <c r="AB33" i="74"/>
  <c r="AH39" i="4" s="1"/>
  <c r="AC33" i="74"/>
  <c r="AJ39" i="4" s="1"/>
  <c r="AD33" i="74"/>
  <c r="AK39" i="4" s="1"/>
  <c r="AE33" i="74"/>
  <c r="AM39" i="4" s="1"/>
  <c r="AF33" i="74"/>
  <c r="AN39" i="4" s="1"/>
  <c r="AG33" i="74"/>
  <c r="AO39" i="4" s="1"/>
  <c r="Q34" i="74"/>
  <c r="F40" i="3" s="1"/>
  <c r="R34" i="74"/>
  <c r="G40" i="3" s="1"/>
  <c r="AG34" i="74"/>
  <c r="AO40" i="4" s="1"/>
  <c r="P36" i="74"/>
  <c r="P38" i="74"/>
  <c r="T37" i="99"/>
  <c r="U37" i="99"/>
  <c r="T39" i="99"/>
  <c r="U39" i="99"/>
  <c r="W39" i="99"/>
  <c r="S39" i="99" s="1"/>
  <c r="X39" i="99"/>
  <c r="AC39" i="99"/>
  <c r="AD39" i="99" s="1"/>
  <c r="Z39" i="99" s="1"/>
  <c r="U41" i="74"/>
  <c r="J47" i="3" s="1"/>
  <c r="AS41" i="99"/>
  <c r="AR41" i="99"/>
  <c r="AQ41" i="99"/>
  <c r="AO41" i="99"/>
  <c r="AN41" i="99"/>
  <c r="AL41" i="99"/>
  <c r="AK41" i="99"/>
  <c r="AJ41" i="99"/>
  <c r="AI41" i="99"/>
  <c r="AC42" i="99"/>
  <c r="AD42" i="99" s="1"/>
  <c r="Z42" i="99" s="1"/>
  <c r="N43" i="99"/>
  <c r="Q43" i="99"/>
  <c r="Q43" i="74"/>
  <c r="F49" i="3" s="1"/>
  <c r="L49" i="3" s="1"/>
  <c r="R43" i="74"/>
  <c r="G49" i="3" s="1"/>
  <c r="AN43" i="99"/>
  <c r="AO43" i="99"/>
  <c r="AR43" i="99"/>
  <c r="M44" i="99"/>
  <c r="J44" i="74"/>
  <c r="W50" i="75" s="1"/>
  <c r="L44" i="74"/>
  <c r="Z50" i="75" s="1"/>
  <c r="AA50" i="75" s="1"/>
  <c r="N44" i="74"/>
  <c r="P44" i="74"/>
  <c r="T44" i="99"/>
  <c r="M32" i="99"/>
  <c r="W32" i="99"/>
  <c r="X32" i="99"/>
  <c r="AI32" i="99"/>
  <c r="T33" i="99"/>
  <c r="U33" i="99"/>
  <c r="W33" i="99"/>
  <c r="AC33" i="99"/>
  <c r="AD33" i="99" s="1"/>
  <c r="Z33" i="99" s="1"/>
  <c r="P34" i="74"/>
  <c r="T36" i="99"/>
  <c r="U36" i="99"/>
  <c r="W36" i="99"/>
  <c r="AC36" i="99"/>
  <c r="AD36" i="99" s="1"/>
  <c r="Z36" i="99" s="1"/>
  <c r="AI36" i="99"/>
  <c r="AJ36" i="99"/>
  <c r="AK36" i="99"/>
  <c r="AL36" i="99"/>
  <c r="AN36" i="99"/>
  <c r="AO36" i="99"/>
  <c r="AQ36" i="99"/>
  <c r="AR36" i="99"/>
  <c r="AS36" i="99"/>
  <c r="X37" i="99"/>
  <c r="AI37" i="99"/>
  <c r="AJ37" i="99"/>
  <c r="AK37" i="99"/>
  <c r="AL37" i="99"/>
  <c r="AN37" i="99"/>
  <c r="AO37" i="99"/>
  <c r="AQ37" i="99"/>
  <c r="AR37" i="99"/>
  <c r="T38" i="99"/>
  <c r="U38" i="99"/>
  <c r="W38" i="99"/>
  <c r="X38" i="99"/>
  <c r="AC38" i="99"/>
  <c r="AD38" i="99" s="1"/>
  <c r="Z38" i="99" s="1"/>
  <c r="AG38" i="99"/>
  <c r="AI38" i="99"/>
  <c r="AJ38" i="99"/>
  <c r="AK38" i="99"/>
  <c r="AL38" i="99"/>
  <c r="AN38" i="99"/>
  <c r="AO38" i="99"/>
  <c r="AQ38" i="99"/>
  <c r="AR38" i="99"/>
  <c r="AS38" i="99"/>
  <c r="AJ39" i="99"/>
  <c r="AK39" i="99"/>
  <c r="AL39" i="99"/>
  <c r="AN39" i="99"/>
  <c r="AO39" i="99"/>
  <c r="AQ39" i="99"/>
  <c r="AR39" i="99"/>
  <c r="Q40" i="74"/>
  <c r="F46" i="3" s="1"/>
  <c r="L46" i="3" s="1"/>
  <c r="AG40" i="99"/>
  <c r="AJ40" i="99"/>
  <c r="AL40" i="99"/>
  <c r="AO40" i="99"/>
  <c r="AR40" i="99"/>
  <c r="X41" i="99"/>
  <c r="G42" i="74"/>
  <c r="J48" i="75" s="1"/>
  <c r="L42" i="99"/>
  <c r="I42" i="74"/>
  <c r="N42" i="99"/>
  <c r="Z42" i="74"/>
  <c r="AF48" i="4" s="1"/>
  <c r="AB42" i="74"/>
  <c r="AH48" i="4" s="1"/>
  <c r="AF42" i="74"/>
  <c r="AN48" i="4" s="1"/>
  <c r="R41" i="74"/>
  <c r="G47" i="3" s="1"/>
  <c r="T41" i="74"/>
  <c r="I47" i="3" s="1"/>
  <c r="J43" i="74"/>
  <c r="W49" i="75" s="1"/>
  <c r="L43" i="74"/>
  <c r="Z49" i="75" s="1"/>
  <c r="AA49" i="75" s="1"/>
  <c r="N43" i="74"/>
  <c r="P43" i="74"/>
  <c r="AK49" i="75" s="1"/>
  <c r="AL43" i="99"/>
  <c r="AC43" i="74"/>
  <c r="AJ49" i="4" s="1"/>
  <c r="AD43" i="74"/>
  <c r="AK49" i="4" s="1"/>
  <c r="AF43" i="74"/>
  <c r="AN49" i="4"/>
  <c r="Q44" i="74"/>
  <c r="F50" i="3" s="1"/>
  <c r="J34" i="99"/>
  <c r="L34" i="99"/>
  <c r="M34" i="99"/>
  <c r="N34" i="99"/>
  <c r="Q34" i="99"/>
  <c r="X34" i="74"/>
  <c r="Y34" i="74"/>
  <c r="AE40" i="4" s="1"/>
  <c r="AL34" i="99"/>
  <c r="AN34" i="99"/>
  <c r="AO34" i="99"/>
  <c r="AP34" i="99" s="1"/>
  <c r="AQ34" i="99"/>
  <c r="AT34" i="99" s="1"/>
  <c r="AR34" i="99"/>
  <c r="AS34" i="99"/>
  <c r="R35" i="74"/>
  <c r="G41" i="3" s="1"/>
  <c r="Y35" i="74"/>
  <c r="AE41" i="4" s="1"/>
  <c r="Z35" i="74"/>
  <c r="AF41" i="4" s="1"/>
  <c r="AC35" i="74"/>
  <c r="AJ41" i="4" s="1"/>
  <c r="AE35" i="74"/>
  <c r="AM41" i="4" s="1"/>
  <c r="J36" i="99"/>
  <c r="L36" i="99"/>
  <c r="M36" i="99"/>
  <c r="O36" i="99"/>
  <c r="Q36" i="99"/>
  <c r="F38" i="74"/>
  <c r="F44" i="75" s="1"/>
  <c r="H38" i="74"/>
  <c r="N38" i="99"/>
  <c r="Q38" i="99"/>
  <c r="G39" i="74"/>
  <c r="J45" i="75" s="1"/>
  <c r="H39" i="74"/>
  <c r="O45" i="75" s="1"/>
  <c r="J39" i="74"/>
  <c r="W45" i="75" s="1"/>
  <c r="G40" i="74"/>
  <c r="H40" i="74"/>
  <c r="O46" i="75" s="1"/>
  <c r="I40" i="74"/>
  <c r="K40" i="74"/>
  <c r="X46" i="75" s="1"/>
  <c r="L40" i="74"/>
  <c r="Z46" i="75" s="1"/>
  <c r="AA46" i="75" s="1"/>
  <c r="AC40" i="99"/>
  <c r="AD40" i="99" s="1"/>
  <c r="Z40" i="99" s="1"/>
  <c r="AI40" i="99"/>
  <c r="AK40" i="99"/>
  <c r="AN40" i="99"/>
  <c r="AQ40" i="99"/>
  <c r="U41" i="99"/>
  <c r="W41" i="99"/>
  <c r="J42" i="99"/>
  <c r="H42" i="74"/>
  <c r="O48" i="75" s="1"/>
  <c r="M42" i="99"/>
  <c r="J42" i="74"/>
  <c r="W48" i="75" s="1"/>
  <c r="Y42" i="74"/>
  <c r="AE48" i="4" s="1"/>
  <c r="K45" i="74"/>
  <c r="X51" i="75" s="1"/>
  <c r="AG48" i="74"/>
  <c r="AO54" i="4" s="1"/>
  <c r="AS48" i="99"/>
  <c r="Q46" i="74"/>
  <c r="F52" i="3" s="1"/>
  <c r="R46" i="74"/>
  <c r="G52" i="3" s="1"/>
  <c r="T46" i="74"/>
  <c r="I52" i="3" s="1"/>
  <c r="X46" i="74"/>
  <c r="Y46" i="74"/>
  <c r="AE52" i="4" s="1"/>
  <c r="AA46" i="74"/>
  <c r="AG52" i="4" s="1"/>
  <c r="AC46" i="74"/>
  <c r="AJ52" i="4" s="1"/>
  <c r="AD46" i="74"/>
  <c r="AK52" i="4" s="1"/>
  <c r="AF46" i="74"/>
  <c r="AN52" i="4" s="1"/>
  <c r="I47" i="99"/>
  <c r="J47" i="99"/>
  <c r="L47" i="99"/>
  <c r="M47" i="99"/>
  <c r="N47" i="99"/>
  <c r="O47" i="99"/>
  <c r="Q47" i="99"/>
  <c r="AJ47" i="99"/>
  <c r="AK47" i="99"/>
  <c r="AL47" i="99"/>
  <c r="AN47" i="99"/>
  <c r="AO47" i="99"/>
  <c r="AQ47" i="99"/>
  <c r="AR47" i="99"/>
  <c r="T48" i="99"/>
  <c r="U48" i="99"/>
  <c r="W48" i="99"/>
  <c r="X48" i="99"/>
  <c r="AC48" i="99"/>
  <c r="AD48" i="99" s="1"/>
  <c r="Z48" i="99" s="1"/>
  <c r="AA49" i="74"/>
  <c r="AG55" i="4" s="1"/>
  <c r="AB49" i="74"/>
  <c r="AH55" i="4" s="1"/>
  <c r="AC49" i="74"/>
  <c r="AJ55" i="4" s="1"/>
  <c r="AE49" i="74"/>
  <c r="AM55" i="4" s="1"/>
  <c r="AF49" i="74"/>
  <c r="AN55" i="4" s="1"/>
  <c r="J50" i="99"/>
  <c r="L50" i="99"/>
  <c r="M50" i="99"/>
  <c r="Q50" i="99"/>
  <c r="I51" i="99"/>
  <c r="G51" i="74"/>
  <c r="J57" i="75" s="1"/>
  <c r="L51" i="99"/>
  <c r="I51" i="74"/>
  <c r="S57" i="75" s="1"/>
  <c r="N51" i="99"/>
  <c r="Q51" i="99"/>
  <c r="T51" i="99"/>
  <c r="AG52" i="74"/>
  <c r="AO58" i="4" s="1"/>
  <c r="AG53" i="74"/>
  <c r="AO59" i="4" s="1"/>
  <c r="J48" i="99"/>
  <c r="L48" i="99"/>
  <c r="M48" i="99"/>
  <c r="N48" i="99"/>
  <c r="AI48" i="99"/>
  <c r="AJ48" i="99"/>
  <c r="AK48" i="99"/>
  <c r="AL48" i="99"/>
  <c r="AN48" i="99"/>
  <c r="AO48" i="99"/>
  <c r="AP48" i="99" s="1"/>
  <c r="AQ48" i="99"/>
  <c r="AR48" i="99"/>
  <c r="T42" i="99"/>
  <c r="U42" i="99"/>
  <c r="W42" i="99"/>
  <c r="S42" i="99" s="1"/>
  <c r="X42" i="99"/>
  <c r="I44" i="99"/>
  <c r="J44" i="99"/>
  <c r="K44" i="99" s="1"/>
  <c r="L44" i="99"/>
  <c r="W44" i="99"/>
  <c r="X44" i="99"/>
  <c r="AC44" i="99"/>
  <c r="AD44" i="99" s="1"/>
  <c r="Z44" i="99" s="1"/>
  <c r="AG44" i="99"/>
  <c r="AI44" i="99"/>
  <c r="AJ44" i="99"/>
  <c r="AK44" i="99"/>
  <c r="AL44" i="99"/>
  <c r="AN44" i="99"/>
  <c r="AO44" i="99"/>
  <c r="AQ44" i="99"/>
  <c r="AR44" i="99"/>
  <c r="AS44" i="99"/>
  <c r="T49" i="99"/>
  <c r="U49" i="99"/>
  <c r="W49" i="99"/>
  <c r="X49" i="99"/>
  <c r="AC49" i="99"/>
  <c r="AD49" i="99" s="1"/>
  <c r="Z49" i="99" s="1"/>
  <c r="F51" i="74"/>
  <c r="J51" i="99"/>
  <c r="H51" i="74"/>
  <c r="O57" i="75" s="1"/>
  <c r="M51" i="99"/>
  <c r="J51" i="74"/>
  <c r="W57" i="75" s="1"/>
  <c r="L51" i="74"/>
  <c r="Z57" i="75" s="1"/>
  <c r="AA57" i="75" s="1"/>
  <c r="N51" i="74"/>
  <c r="AG55" i="99"/>
  <c r="Q51" i="74"/>
  <c r="F57" i="3" s="1"/>
  <c r="AG54" i="74"/>
  <c r="AO60" i="4" s="1"/>
  <c r="AS54" i="99"/>
  <c r="AG56" i="74"/>
  <c r="AO62" i="4" s="1"/>
  <c r="AS56" i="99"/>
  <c r="AL54" i="99"/>
  <c r="AI55" i="99"/>
  <c r="AJ55" i="99"/>
  <c r="AK55" i="99"/>
  <c r="AL55" i="99"/>
  <c r="AN55" i="99"/>
  <c r="AO55" i="99"/>
  <c r="AQ55" i="99"/>
  <c r="AR55" i="99"/>
  <c r="AS55" i="99"/>
  <c r="U56" i="99"/>
  <c r="AK56" i="99"/>
  <c r="J57" i="99"/>
  <c r="W58" i="99"/>
  <c r="J59" i="74"/>
  <c r="W65" i="75" s="1"/>
  <c r="AR59" i="99"/>
  <c r="W60" i="99"/>
  <c r="T61" i="99"/>
  <c r="AI61" i="99"/>
  <c r="G62" i="74"/>
  <c r="J68" i="75" s="1"/>
  <c r="J57" i="74"/>
  <c r="W63" i="75" s="1"/>
  <c r="Q61" i="74"/>
  <c r="F67" i="3" s="1"/>
  <c r="T52" i="99"/>
  <c r="U52" i="99"/>
  <c r="W52" i="99"/>
  <c r="X52" i="99"/>
  <c r="T53" i="99"/>
  <c r="U53" i="99"/>
  <c r="W53" i="99"/>
  <c r="X53" i="99"/>
  <c r="AC53" i="99"/>
  <c r="AD53" i="99" s="1"/>
  <c r="Z53" i="99" s="1"/>
  <c r="AG53" i="99"/>
  <c r="N54" i="74"/>
  <c r="P54" i="74"/>
  <c r="AJ60" i="75" s="1"/>
  <c r="AL60" i="75" s="1"/>
  <c r="AM60" i="75" s="1"/>
  <c r="AC54" i="74"/>
  <c r="AJ60" i="4" s="1"/>
  <c r="AD54" i="74"/>
  <c r="AK60" i="4" s="1"/>
  <c r="AE54" i="74"/>
  <c r="AM60" i="4" s="1"/>
  <c r="G55" i="74"/>
  <c r="J61" i="75" s="1"/>
  <c r="N55" i="99"/>
  <c r="T55" i="99"/>
  <c r="S55" i="99" s="1"/>
  <c r="U55" i="99"/>
  <c r="W55" i="99"/>
  <c r="X55" i="99"/>
  <c r="AC55" i="99"/>
  <c r="AD55" i="99" s="1"/>
  <c r="Z55" i="99" s="1"/>
  <c r="M56" i="74"/>
  <c r="S56" i="74"/>
  <c r="H62" i="3" s="1"/>
  <c r="AR56" i="99"/>
  <c r="H57" i="74"/>
  <c r="O63" i="75" s="1"/>
  <c r="T58" i="74"/>
  <c r="I64" i="3" s="1"/>
  <c r="AG59" i="99"/>
  <c r="M60" i="74"/>
  <c r="T60" i="74"/>
  <c r="I66" i="3" s="1"/>
  <c r="U60" i="74"/>
  <c r="J66" i="3" s="1"/>
  <c r="Y61" i="74"/>
  <c r="AE67" i="4" s="1"/>
  <c r="Z61" i="74"/>
  <c r="AF67" i="4" s="1"/>
  <c r="AB61" i="74"/>
  <c r="AH67" i="4" s="1"/>
  <c r="Q61" i="99"/>
  <c r="T50" i="99"/>
  <c r="U50" i="99"/>
  <c r="W50" i="99"/>
  <c r="X50" i="99"/>
  <c r="AC50" i="99"/>
  <c r="AD50" i="99" s="1"/>
  <c r="Z50" i="99" s="1"/>
  <c r="AG50" i="99"/>
  <c r="AI50" i="99"/>
  <c r="AJ50" i="99"/>
  <c r="AK50" i="99"/>
  <c r="AL50" i="99"/>
  <c r="AN50" i="99"/>
  <c r="AO50" i="99"/>
  <c r="AQ50" i="99"/>
  <c r="AR50" i="99"/>
  <c r="AS50" i="99"/>
  <c r="AT50" i="99" s="1"/>
  <c r="W51" i="99"/>
  <c r="X51" i="99"/>
  <c r="AC51" i="99"/>
  <c r="AD51" i="99" s="1"/>
  <c r="Z51" i="99" s="1"/>
  <c r="AG51" i="99"/>
  <c r="AI51" i="99"/>
  <c r="AJ51" i="99"/>
  <c r="AK51" i="99"/>
  <c r="AL51" i="99"/>
  <c r="AN51" i="99"/>
  <c r="AO51" i="99"/>
  <c r="AQ51" i="99"/>
  <c r="AR51" i="99"/>
  <c r="AS51" i="99"/>
  <c r="AG52" i="99"/>
  <c r="AI52" i="99"/>
  <c r="AJ52" i="99"/>
  <c r="AK52" i="99"/>
  <c r="AL52" i="99"/>
  <c r="AN52" i="99"/>
  <c r="AO52" i="99"/>
  <c r="AQ52" i="99"/>
  <c r="AT52" i="99" s="1"/>
  <c r="AR52" i="99"/>
  <c r="AS52" i="99"/>
  <c r="AI53" i="99"/>
  <c r="AJ53" i="99"/>
  <c r="AK53" i="99"/>
  <c r="AL53" i="99"/>
  <c r="AN53" i="99"/>
  <c r="AO53" i="99"/>
  <c r="AP53" i="99" s="1"/>
  <c r="AQ53" i="99"/>
  <c r="AR53" i="99"/>
  <c r="AS53" i="99"/>
  <c r="AT53" i="99" s="1"/>
  <c r="T54" i="99"/>
  <c r="U54" i="99"/>
  <c r="W54" i="99"/>
  <c r="X54" i="99"/>
  <c r="Q55" i="99"/>
  <c r="N56" i="99"/>
  <c r="P56" i="74"/>
  <c r="U56" i="74"/>
  <c r="J62" i="3" s="1"/>
  <c r="AI56" i="99"/>
  <c r="I57" i="74"/>
  <c r="S63" i="75" s="1"/>
  <c r="X57" i="99"/>
  <c r="I58" i="99"/>
  <c r="U58" i="99"/>
  <c r="Y59" i="74"/>
  <c r="AE65" i="4" s="1"/>
  <c r="Z59" i="74"/>
  <c r="AF65" i="4" s="1"/>
  <c r="G61" i="74"/>
  <c r="Z63" i="74"/>
  <c r="AF69" i="4" s="1"/>
  <c r="AI69" i="4" s="1"/>
  <c r="W67" i="74"/>
  <c r="Q59" i="99"/>
  <c r="U59" i="99"/>
  <c r="W59" i="99"/>
  <c r="AN59" i="99"/>
  <c r="O61" i="99"/>
  <c r="AG61" i="99"/>
  <c r="AR61" i="99"/>
  <c r="Q62" i="99"/>
  <c r="U62" i="99"/>
  <c r="W62" i="99"/>
  <c r="Y62" i="74"/>
  <c r="AE68" i="4" s="1"/>
  <c r="Z62" i="74"/>
  <c r="AF68" i="4" s="1"/>
  <c r="AA62" i="74"/>
  <c r="AG68" i="4" s="1"/>
  <c r="AN62" i="99"/>
  <c r="J63" i="99"/>
  <c r="AL63" i="99"/>
  <c r="F65" i="74"/>
  <c r="F71" i="75" s="1"/>
  <c r="G65" i="74"/>
  <c r="J71" i="75" s="1"/>
  <c r="Y65" i="74"/>
  <c r="AE71" i="4" s="1"/>
  <c r="Z65" i="74"/>
  <c r="AF71" i="4" s="1"/>
  <c r="AA65" i="74"/>
  <c r="AG71" i="4" s="1"/>
  <c r="AC65" i="74"/>
  <c r="AJ71" i="4" s="1"/>
  <c r="AD65" i="74"/>
  <c r="AK71" i="4" s="1"/>
  <c r="AL71" i="4" s="1"/>
  <c r="AE65" i="74"/>
  <c r="AM71" i="4" s="1"/>
  <c r="I66" i="99"/>
  <c r="J66" i="99"/>
  <c r="H67" i="74"/>
  <c r="O73" i="75" s="1"/>
  <c r="N67" i="99"/>
  <c r="K67" i="74"/>
  <c r="X73" i="75" s="1"/>
  <c r="AG67" i="99"/>
  <c r="AJ67" i="99"/>
  <c r="AL67" i="99"/>
  <c r="AO67" i="99"/>
  <c r="AR67" i="99"/>
  <c r="F68" i="74"/>
  <c r="F74" i="75" s="1"/>
  <c r="T68" i="99"/>
  <c r="U68" i="99"/>
  <c r="T69" i="99"/>
  <c r="AC69" i="99"/>
  <c r="AD69" i="99" s="1"/>
  <c r="Z69" i="99" s="1"/>
  <c r="AJ70" i="99"/>
  <c r="AD71" i="74"/>
  <c r="AK77" i="4" s="1"/>
  <c r="T72" i="74"/>
  <c r="I78" i="3" s="1"/>
  <c r="AD72" i="74"/>
  <c r="AK78" i="4" s="1"/>
  <c r="Y57" i="74"/>
  <c r="AE63" i="4" s="1"/>
  <c r="Z57" i="74"/>
  <c r="AF63" i="4" s="1"/>
  <c r="AA57" i="74"/>
  <c r="AG63" i="4" s="1"/>
  <c r="AB57" i="74"/>
  <c r="AH63" i="4" s="1"/>
  <c r="AD57" i="74"/>
  <c r="AK63" i="4" s="1"/>
  <c r="AF57" i="74"/>
  <c r="AN63" i="4" s="1"/>
  <c r="AG57" i="74"/>
  <c r="AO63" i="4" s="1"/>
  <c r="L58" i="74"/>
  <c r="Z64" i="75" s="1"/>
  <c r="AA64" i="75" s="1"/>
  <c r="N58" i="74"/>
  <c r="P58" i="74"/>
  <c r="AK64" i="75" s="1"/>
  <c r="Y58" i="74"/>
  <c r="AE64" i="4" s="1"/>
  <c r="AA58" i="74"/>
  <c r="AG64" i="4" s="1"/>
  <c r="AI64" i="4" s="1"/>
  <c r="AC58" i="74"/>
  <c r="AJ64" i="4" s="1"/>
  <c r="AE58" i="74"/>
  <c r="AM64" i="4" s="1"/>
  <c r="AC59" i="99"/>
  <c r="AD59" i="99" s="1"/>
  <c r="Z59" i="99" s="1"/>
  <c r="AQ59" i="99"/>
  <c r="X60" i="74"/>
  <c r="Y60" i="74"/>
  <c r="AE66" i="4" s="1"/>
  <c r="AC60" i="74"/>
  <c r="AJ66" i="4" s="1"/>
  <c r="AE60" i="74"/>
  <c r="AM66" i="4" s="1"/>
  <c r="AF60" i="74"/>
  <c r="AN66" i="4" s="1"/>
  <c r="AG60" i="74"/>
  <c r="AO66" i="4" s="1"/>
  <c r="AC62" i="99"/>
  <c r="AD62" i="99" s="1"/>
  <c r="Z62" i="99" s="1"/>
  <c r="M63" i="99"/>
  <c r="N63" i="99"/>
  <c r="T63" i="99"/>
  <c r="U63" i="99"/>
  <c r="W63" i="99"/>
  <c r="AO63" i="99"/>
  <c r="AQ63" i="99"/>
  <c r="AR63" i="99"/>
  <c r="AS63" i="99"/>
  <c r="N65" i="99"/>
  <c r="O65" i="74"/>
  <c r="AF71" i="75" s="1"/>
  <c r="AG71" i="75" s="1"/>
  <c r="AH71" i="75" s="1"/>
  <c r="R65" i="74"/>
  <c r="G71" i="3" s="1"/>
  <c r="AC65" i="99"/>
  <c r="AD65" i="99" s="1"/>
  <c r="Z65" i="99" s="1"/>
  <c r="O66" i="99"/>
  <c r="T66" i="99"/>
  <c r="U66" i="99"/>
  <c r="AI66" i="99"/>
  <c r="AM66" i="99" s="1"/>
  <c r="AK66" i="99"/>
  <c r="AN66" i="99"/>
  <c r="AQ66" i="99"/>
  <c r="AS66" i="99"/>
  <c r="M67" i="99"/>
  <c r="U67" i="99"/>
  <c r="Y67" i="74"/>
  <c r="AE73" i="4" s="1"/>
  <c r="AA67" i="74"/>
  <c r="AG73" i="4" s="1"/>
  <c r="K68" i="74"/>
  <c r="X74" i="75" s="1"/>
  <c r="N68" i="74"/>
  <c r="P68" i="74"/>
  <c r="AJ74" i="75" s="1"/>
  <c r="S68" i="74"/>
  <c r="H74" i="3" s="1"/>
  <c r="U68" i="74"/>
  <c r="J74" i="3" s="1"/>
  <c r="Q69" i="99"/>
  <c r="AS69" i="99"/>
  <c r="AR69" i="99"/>
  <c r="AQ69" i="99"/>
  <c r="AO69" i="99"/>
  <c r="AN69" i="99"/>
  <c r="AL69" i="99"/>
  <c r="AK69" i="99"/>
  <c r="AJ69" i="99"/>
  <c r="AI69" i="99"/>
  <c r="M69" i="99"/>
  <c r="O70" i="74"/>
  <c r="S70" i="74"/>
  <c r="H76" i="3" s="1"/>
  <c r="N76" i="3" s="1"/>
  <c r="Q76" i="3" s="1"/>
  <c r="R76" i="3" s="1"/>
  <c r="O72" i="97" s="1"/>
  <c r="I72" i="97" s="1"/>
  <c r="U70" i="74"/>
  <c r="J76" i="3" s="1"/>
  <c r="O70" i="99"/>
  <c r="AG70" i="99"/>
  <c r="I72" i="99"/>
  <c r="Y76" i="74"/>
  <c r="AE82" i="4" s="1"/>
  <c r="P78" i="74"/>
  <c r="AG66" i="99"/>
  <c r="L67" i="99"/>
  <c r="AG68" i="99"/>
  <c r="Q69" i="74"/>
  <c r="F75" i="3" s="1"/>
  <c r="AI70" i="99"/>
  <c r="F72" i="74"/>
  <c r="F78" i="75" s="1"/>
  <c r="N72" i="74"/>
  <c r="AN72" i="99"/>
  <c r="W61" i="99"/>
  <c r="X61" i="99"/>
  <c r="AO61" i="99"/>
  <c r="W62" i="74"/>
  <c r="AG62" i="74"/>
  <c r="AO68" i="4" s="1"/>
  <c r="K63" i="74"/>
  <c r="X69" i="75" s="1"/>
  <c r="L63" i="74"/>
  <c r="Z69" i="75" s="1"/>
  <c r="AA69" i="75" s="1"/>
  <c r="M63" i="74"/>
  <c r="U63" i="74"/>
  <c r="J69" i="3" s="1"/>
  <c r="AG63" i="99"/>
  <c r="AI63" i="99"/>
  <c r="AJ63" i="99"/>
  <c r="K65" i="74"/>
  <c r="X71" i="75" s="1"/>
  <c r="M66" i="99"/>
  <c r="X66" i="99"/>
  <c r="AJ66" i="99"/>
  <c r="AL66" i="99"/>
  <c r="AO66" i="99"/>
  <c r="AR66" i="99"/>
  <c r="S67" i="74"/>
  <c r="H73" i="3" s="1"/>
  <c r="X67" i="99"/>
  <c r="Q67" i="99"/>
  <c r="J67" i="99"/>
  <c r="I67" i="99"/>
  <c r="O68" i="99"/>
  <c r="Y68" i="74"/>
  <c r="AE74" i="4" s="1"/>
  <c r="Z68" i="74"/>
  <c r="AF74" i="4" s="1"/>
  <c r="AA68" i="74"/>
  <c r="AG74" i="4" s="1"/>
  <c r="AB68" i="74"/>
  <c r="AH74" i="4" s="1"/>
  <c r="AD68" i="74"/>
  <c r="AK74" i="4" s="1"/>
  <c r="AE68" i="74"/>
  <c r="AM74" i="4" s="1"/>
  <c r="AF68" i="74"/>
  <c r="AN74" i="4" s="1"/>
  <c r="I70" i="99"/>
  <c r="Z70" i="74"/>
  <c r="AF76" i="4" s="1"/>
  <c r="AC67" i="99"/>
  <c r="AD67" i="99" s="1"/>
  <c r="Z67" i="99" s="1"/>
  <c r="M70" i="99"/>
  <c r="AO70" i="99"/>
  <c r="I71" i="99"/>
  <c r="AJ71" i="99"/>
  <c r="AF71" i="74"/>
  <c r="AN77" i="4" s="1"/>
  <c r="H72" i="74"/>
  <c r="O78" i="75" s="1"/>
  <c r="O72" i="99"/>
  <c r="AJ72" i="99"/>
  <c r="AF72" i="74"/>
  <c r="AN78" i="4" s="1"/>
  <c r="I73" i="99"/>
  <c r="AB73" i="74"/>
  <c r="AH79" i="4" s="1"/>
  <c r="AR73" i="99"/>
  <c r="N74" i="74"/>
  <c r="O74" i="74"/>
  <c r="AC74" i="74"/>
  <c r="AJ80" i="4" s="1"/>
  <c r="AR74" i="99"/>
  <c r="AI75" i="99"/>
  <c r="AJ75" i="99"/>
  <c r="AK75" i="99"/>
  <c r="AL75" i="99"/>
  <c r="AN75" i="99"/>
  <c r="AP75" i="99" s="1"/>
  <c r="AO75" i="99"/>
  <c r="F76" i="74"/>
  <c r="F82" i="75" s="1"/>
  <c r="G76" i="74"/>
  <c r="H76" i="74"/>
  <c r="O82" i="75" s="1"/>
  <c r="J76" i="74"/>
  <c r="W82" i="75" s="1"/>
  <c r="K76" i="74"/>
  <c r="X82" i="75" s="1"/>
  <c r="W76" i="99"/>
  <c r="U76" i="74"/>
  <c r="J82" i="3" s="1"/>
  <c r="AL76" i="99"/>
  <c r="J77" i="74"/>
  <c r="W83" i="75" s="1"/>
  <c r="K77" i="74"/>
  <c r="X83" i="75" s="1"/>
  <c r="U77" i="74"/>
  <c r="J83" i="3" s="1"/>
  <c r="AS79" i="99"/>
  <c r="AR79" i="99"/>
  <c r="AQ79" i="99"/>
  <c r="AO79" i="99"/>
  <c r="AP79" i="99" s="1"/>
  <c r="AN79" i="99"/>
  <c r="AL79" i="99"/>
  <c r="AK79" i="99"/>
  <c r="AJ79" i="99"/>
  <c r="AI79" i="99"/>
  <c r="L79" i="99"/>
  <c r="J79" i="99"/>
  <c r="AG79" i="99"/>
  <c r="O69" i="99"/>
  <c r="X69" i="99"/>
  <c r="Q70" i="99"/>
  <c r="T70" i="99"/>
  <c r="S70" i="99" s="1"/>
  <c r="AR70" i="99"/>
  <c r="AR75" i="99"/>
  <c r="AS75" i="99"/>
  <c r="X76" i="74"/>
  <c r="AI76" i="99"/>
  <c r="AS76" i="99"/>
  <c r="AF77" i="74"/>
  <c r="AN83" i="4" s="1"/>
  <c r="AC78" i="99"/>
  <c r="AD78" i="99" s="1"/>
  <c r="Z78" i="99" s="1"/>
  <c r="AS78" i="99"/>
  <c r="AR78" i="99"/>
  <c r="AQ78" i="99"/>
  <c r="AO78" i="99"/>
  <c r="AN78" i="99"/>
  <c r="AL78" i="99"/>
  <c r="AK78" i="99"/>
  <c r="AJ78" i="99"/>
  <c r="AI78" i="99"/>
  <c r="X78" i="99"/>
  <c r="F74" i="74"/>
  <c r="F80" i="75" s="1"/>
  <c r="G74" i="74"/>
  <c r="H74" i="74"/>
  <c r="O80" i="75" s="1"/>
  <c r="I74" i="74"/>
  <c r="S80" i="75" s="1"/>
  <c r="J74" i="74"/>
  <c r="W80" i="75" s="1"/>
  <c r="Y80" i="75" s="1"/>
  <c r="K74" i="74"/>
  <c r="X80" i="75" s="1"/>
  <c r="L74" i="74"/>
  <c r="Z80" i="75" s="1"/>
  <c r="AA80" i="75" s="1"/>
  <c r="X74" i="74"/>
  <c r="Y74" i="74"/>
  <c r="AE80" i="4" s="1"/>
  <c r="N75" i="99"/>
  <c r="P75" i="99" s="1"/>
  <c r="O75" i="99"/>
  <c r="Q75" i="99"/>
  <c r="X75" i="99"/>
  <c r="AC75" i="99"/>
  <c r="AD75" i="99" s="1"/>
  <c r="Z75" i="99" s="1"/>
  <c r="AB76" i="74"/>
  <c r="AH82" i="4" s="1"/>
  <c r="AR77" i="99"/>
  <c r="I78" i="99"/>
  <c r="J78" i="99"/>
  <c r="L78" i="99"/>
  <c r="M78" i="99"/>
  <c r="N78" i="99"/>
  <c r="O78" i="99"/>
  <c r="T78" i="99"/>
  <c r="U78" i="99"/>
  <c r="N79" i="99"/>
  <c r="AB81" i="74"/>
  <c r="AH87" i="4" s="1"/>
  <c r="AL81" i="99"/>
  <c r="L82" i="99"/>
  <c r="N83" i="99"/>
  <c r="AR76" i="99"/>
  <c r="AI77" i="99"/>
  <c r="AJ77" i="99"/>
  <c r="AK77" i="99"/>
  <c r="AL77" i="99"/>
  <c r="AN77" i="99"/>
  <c r="M79" i="99"/>
  <c r="M80" i="74"/>
  <c r="P80" i="74"/>
  <c r="AD80" i="74"/>
  <c r="AK86" i="4" s="1"/>
  <c r="F81" i="74"/>
  <c r="F87" i="75" s="1"/>
  <c r="AA81" i="74"/>
  <c r="AG87" i="4" s="1"/>
  <c r="J83" i="99"/>
  <c r="W83" i="74"/>
  <c r="AO83" i="99"/>
  <c r="H82" i="74"/>
  <c r="O88" i="75" s="1"/>
  <c r="AC82" i="74"/>
  <c r="AJ88" i="4" s="1"/>
  <c r="J83" i="74"/>
  <c r="W89" i="75" s="1"/>
  <c r="AQ83" i="99"/>
  <c r="N84" i="99"/>
  <c r="O80" i="99"/>
  <c r="Q80" i="74"/>
  <c r="F86" i="3" s="1"/>
  <c r="S80" i="74"/>
  <c r="H86" i="3" s="1"/>
  <c r="N86" i="3" s="1"/>
  <c r="X80" i="99"/>
  <c r="Z80" i="74"/>
  <c r="AF86" i="4" s="1"/>
  <c r="AL80" i="99"/>
  <c r="AG80" i="74"/>
  <c r="AO86" i="4" s="1"/>
  <c r="H81" i="74"/>
  <c r="O87" i="75" s="1"/>
  <c r="O81" i="74"/>
  <c r="AK81" i="99"/>
  <c r="W81" i="99"/>
  <c r="I83" i="99"/>
  <c r="G83" i="74"/>
  <c r="J89" i="75" s="1"/>
  <c r="AG83" i="99"/>
  <c r="AE83" i="74"/>
  <c r="AM89" i="4" s="1"/>
  <c r="AO85" i="99"/>
  <c r="AD85" i="74"/>
  <c r="AK91" i="4" s="1"/>
  <c r="U83" i="99"/>
  <c r="AI83" i="99"/>
  <c r="AJ83" i="99"/>
  <c r="AS83" i="99"/>
  <c r="R84" i="74"/>
  <c r="G90" i="3" s="1"/>
  <c r="AC84" i="99"/>
  <c r="AD84" i="99" s="1"/>
  <c r="Z84" i="99" s="1"/>
  <c r="AN84" i="99"/>
  <c r="AO84" i="99"/>
  <c r="Q85" i="99"/>
  <c r="AN85" i="99"/>
  <c r="AQ85" i="99"/>
  <c r="S86" i="74"/>
  <c r="H92" i="3" s="1"/>
  <c r="X86" i="74"/>
  <c r="AI86" i="99"/>
  <c r="AG86" i="74"/>
  <c r="AO92" i="4" s="1"/>
  <c r="I85" i="99"/>
  <c r="W85" i="99"/>
  <c r="T86" i="99"/>
  <c r="U86" i="74"/>
  <c r="J92" i="3" s="1"/>
  <c r="AN87" i="99"/>
  <c r="AC87" i="99"/>
  <c r="AD87" i="99" s="1"/>
  <c r="Z87" i="99" s="1"/>
  <c r="M87" i="99"/>
  <c r="AS87" i="99"/>
  <c r="AI87" i="99"/>
  <c r="M88" i="99"/>
  <c r="Q88" i="99"/>
  <c r="M88" i="74"/>
  <c r="AG89" i="74"/>
  <c r="AO95" i="4" s="1"/>
  <c r="M83" i="99"/>
  <c r="O83" i="74"/>
  <c r="P83" i="74"/>
  <c r="T83" i="74"/>
  <c r="I89" i="3" s="1"/>
  <c r="O89" i="3" s="1"/>
  <c r="AC83" i="99"/>
  <c r="AD83" i="99" s="1"/>
  <c r="Z83" i="99" s="1"/>
  <c r="AA83" i="74"/>
  <c r="AG89" i="4" s="1"/>
  <c r="AN83" i="99"/>
  <c r="AP83" i="99" s="1"/>
  <c r="O84" i="74"/>
  <c r="AI84" i="99"/>
  <c r="AD84" i="74"/>
  <c r="AK90" i="4" s="1"/>
  <c r="AS84" i="99"/>
  <c r="L85" i="99"/>
  <c r="S85" i="74"/>
  <c r="H91" i="3" s="1"/>
  <c r="AC85" i="99"/>
  <c r="AD85" i="99" s="1"/>
  <c r="Z85" i="99" s="1"/>
  <c r="AK85" i="99"/>
  <c r="AC85" i="74"/>
  <c r="AJ91" i="4" s="1"/>
  <c r="AS86" i="99"/>
  <c r="AQ86" i="99"/>
  <c r="O86" i="99"/>
  <c r="AQ87" i="99"/>
  <c r="G89" i="74"/>
  <c r="J95" i="75" s="1"/>
  <c r="W85" i="74"/>
  <c r="AI85" i="99"/>
  <c r="T85" i="99"/>
  <c r="S85" i="99" s="1"/>
  <c r="I88" i="74"/>
  <c r="S94" i="75" s="1"/>
  <c r="AQ91" i="99"/>
  <c r="U87" i="99"/>
  <c r="T88" i="99"/>
  <c r="M89" i="99"/>
  <c r="P89" i="74"/>
  <c r="AJ95" i="75" s="1"/>
  <c r="AC89" i="99"/>
  <c r="AD89" i="99" s="1"/>
  <c r="Z89" i="99" s="1"/>
  <c r="AA89" i="74"/>
  <c r="AG95" i="4" s="1"/>
  <c r="AN89" i="99"/>
  <c r="R90" i="74"/>
  <c r="G96" i="3" s="1"/>
  <c r="AN90" i="99"/>
  <c r="I91" i="99"/>
  <c r="M91" i="99"/>
  <c r="P91" i="74"/>
  <c r="AJ97" i="75" s="1"/>
  <c r="W91" i="74"/>
  <c r="Z91" i="74"/>
  <c r="AF97" i="4" s="1"/>
  <c r="O89" i="99"/>
  <c r="AQ89" i="99"/>
  <c r="Y90" i="74"/>
  <c r="AE96" i="4" s="1"/>
  <c r="AG90" i="74"/>
  <c r="AO96" i="4" s="1"/>
  <c r="AE91" i="74"/>
  <c r="AM97" i="4" s="1"/>
  <c r="AS85" i="99"/>
  <c r="R88" i="74"/>
  <c r="G94" i="3" s="1"/>
  <c r="Y88" i="74"/>
  <c r="AE94" i="4" s="1"/>
  <c r="AI94" i="4" s="1"/>
  <c r="U89" i="99"/>
  <c r="AI89" i="99"/>
  <c r="AS89" i="99"/>
  <c r="AI90" i="99"/>
  <c r="AC90" i="74"/>
  <c r="AJ96" i="4" s="1"/>
  <c r="AS90" i="99"/>
  <c r="F91" i="74"/>
  <c r="F97" i="75" s="1"/>
  <c r="I91" i="74"/>
  <c r="S97" i="75" s="1"/>
  <c r="S91" i="74"/>
  <c r="H97" i="3" s="1"/>
  <c r="AO91" i="99"/>
  <c r="J93" i="74"/>
  <c r="W99" i="75" s="1"/>
  <c r="AB93" i="74"/>
  <c r="AH99" i="4" s="1"/>
  <c r="AD93" i="74"/>
  <c r="AK99" i="4" s="1"/>
  <c r="AC94" i="74"/>
  <c r="AJ100" i="4" s="1"/>
  <c r="AD94" i="74"/>
  <c r="AK100" i="4" s="1"/>
  <c r="AE94" i="74"/>
  <c r="AM100" i="4" s="1"/>
  <c r="J95" i="99"/>
  <c r="L95" i="99"/>
  <c r="M95" i="99"/>
  <c r="Q95" i="74"/>
  <c r="F94" i="74"/>
  <c r="H94" i="74"/>
  <c r="O100" i="75" s="1"/>
  <c r="I94" i="99"/>
  <c r="L94" i="99"/>
  <c r="I95" i="99"/>
  <c r="U91" i="99"/>
  <c r="AI91" i="99"/>
  <c r="AJ91" i="99"/>
  <c r="AN93" i="99"/>
  <c r="AQ93" i="99"/>
  <c r="G94" i="74"/>
  <c r="J100" i="75" s="1"/>
  <c r="M94" i="74"/>
  <c r="AG94" i="74"/>
  <c r="AO100" i="4" s="1"/>
  <c r="G95" i="74"/>
  <c r="J101" i="75" s="1"/>
  <c r="H95" i="74"/>
  <c r="O101" i="75" s="1"/>
  <c r="I95" i="74"/>
  <c r="S101" i="75" s="1"/>
  <c r="K95" i="74"/>
  <c r="X101" i="75" s="1"/>
  <c r="L95" i="74"/>
  <c r="Z101" i="75" s="1"/>
  <c r="AA101" i="75" s="1"/>
  <c r="M95" i="74"/>
  <c r="T95" i="99"/>
  <c r="O96" i="74"/>
  <c r="AC102" i="75" s="1"/>
  <c r="AD102" i="75" s="1"/>
  <c r="AE102" i="75" s="1"/>
  <c r="U96" i="74"/>
  <c r="J102" i="3" s="1"/>
  <c r="AF97" i="74"/>
  <c r="AN103" i="4" s="1"/>
  <c r="X95" i="74"/>
  <c r="AF95" i="74"/>
  <c r="AN101" i="4" s="1"/>
  <c r="F96" i="74"/>
  <c r="N96" i="99"/>
  <c r="X96" i="99"/>
  <c r="AQ96" i="99"/>
  <c r="AF96" i="74"/>
  <c r="AN102" i="4" s="1"/>
  <c r="O97" i="99"/>
  <c r="AB97" i="74"/>
  <c r="AH103" i="4" s="1"/>
  <c r="U94" i="99"/>
  <c r="W94" i="99"/>
  <c r="X94" i="99"/>
  <c r="AS94" i="99"/>
  <c r="AC95" i="99"/>
  <c r="AD95" i="99" s="1"/>
  <c r="Z95" i="99" s="1"/>
  <c r="Z95" i="74"/>
  <c r="AF101" i="4" s="1"/>
  <c r="AN95" i="99"/>
  <c r="I96" i="99"/>
  <c r="M96" i="99"/>
  <c r="M96" i="74"/>
  <c r="P96" i="74"/>
  <c r="AK96" i="99"/>
  <c r="AB96" i="74"/>
  <c r="AH102" i="4" s="1"/>
  <c r="H97" i="74"/>
  <c r="O103" i="75" s="1"/>
  <c r="AQ95" i="99"/>
  <c r="J96" i="74"/>
  <c r="W102" i="75" s="1"/>
  <c r="L96" i="74"/>
  <c r="Z102" i="75" s="1"/>
  <c r="AA102" i="75" s="1"/>
  <c r="R96" i="74"/>
  <c r="G102" i="3" s="1"/>
  <c r="M102" i="3" s="1"/>
  <c r="X96" i="74"/>
  <c r="AR96" i="99"/>
  <c r="AJ96" i="99"/>
  <c r="AO96" i="99"/>
  <c r="AG96" i="99"/>
  <c r="L96" i="99"/>
  <c r="I97" i="99"/>
  <c r="U97" i="99"/>
  <c r="AJ97" i="99"/>
  <c r="H98" i="74"/>
  <c r="T98" i="74"/>
  <c r="I104" i="3" s="1"/>
  <c r="AA98" i="74"/>
  <c r="AG104" i="4" s="1"/>
  <c r="AC98" i="74"/>
  <c r="AJ104" i="4" s="1"/>
  <c r="AQ98" i="99"/>
  <c r="AR98" i="99"/>
  <c r="J99" i="99"/>
  <c r="M99" i="74"/>
  <c r="N97" i="99"/>
  <c r="AG97" i="99"/>
  <c r="AO97" i="99"/>
  <c r="L98" i="74"/>
  <c r="Z104" i="75" s="1"/>
  <c r="AA104" i="75" s="1"/>
  <c r="W98" i="74"/>
  <c r="AR97" i="99"/>
  <c r="U99" i="99"/>
  <c r="Y99" i="74"/>
  <c r="AE105" i="4" s="1"/>
  <c r="Z99" i="74"/>
  <c r="AF105" i="4" s="1"/>
  <c r="AA99" i="74"/>
  <c r="AG105" i="4" s="1"/>
  <c r="AB99" i="74"/>
  <c r="AH105" i="4" s="1"/>
  <c r="AF99" i="74"/>
  <c r="AN105" i="4" s="1"/>
  <c r="N100" i="74"/>
  <c r="AG100" i="74"/>
  <c r="AO106" i="4" s="1"/>
  <c r="G101" i="74"/>
  <c r="I101" i="74"/>
  <c r="S107" i="75" s="1"/>
  <c r="U107" i="75" s="1"/>
  <c r="V107" i="75" s="1"/>
  <c r="K101" i="74"/>
  <c r="X107" i="75" s="1"/>
  <c r="W100" i="74"/>
  <c r="J101" i="99"/>
  <c r="W102" i="74"/>
  <c r="AC99" i="74"/>
  <c r="AJ105" i="4" s="1"/>
  <c r="AE99" i="74"/>
  <c r="AM105" i="4" s="1"/>
  <c r="AG99" i="74"/>
  <c r="AO105" i="4" s="1"/>
  <c r="L100" i="74"/>
  <c r="Z106" i="75" s="1"/>
  <c r="AA106" i="75" s="1"/>
  <c r="O100" i="74"/>
  <c r="Q100" i="74"/>
  <c r="I101" i="99"/>
  <c r="Y102" i="74"/>
  <c r="AE108" i="4" s="1"/>
  <c r="Z102" i="74"/>
  <c r="AF108" i="4" s="1"/>
  <c r="AA102" i="74"/>
  <c r="AG108" i="4" s="1"/>
  <c r="AB102" i="74"/>
  <c r="AH108" i="4" s="1"/>
  <c r="AD102" i="74"/>
  <c r="AK108" i="4" s="1"/>
  <c r="AF102" i="74"/>
  <c r="AN108" i="4" s="1"/>
  <c r="U103" i="99"/>
  <c r="X103" i="99"/>
  <c r="AF103" i="74"/>
  <c r="AN109" i="4" s="1"/>
  <c r="AQ104" i="99"/>
  <c r="AK104" i="99"/>
  <c r="AC104" i="99"/>
  <c r="AD104" i="99" s="1"/>
  <c r="Z104" i="99" s="1"/>
  <c r="R104" i="74"/>
  <c r="G110" i="3" s="1"/>
  <c r="O104" i="74"/>
  <c r="O104" i="99"/>
  <c r="AR104" i="99"/>
  <c r="AL104" i="99"/>
  <c r="AJ100" i="99"/>
  <c r="AM100" i="99" s="1"/>
  <c r="AL100" i="99"/>
  <c r="AO100" i="99"/>
  <c r="AR100" i="99"/>
  <c r="Q101" i="74"/>
  <c r="S101" i="74"/>
  <c r="H107" i="3" s="1"/>
  <c r="K107" i="3" s="1"/>
  <c r="P103" i="97" s="1"/>
  <c r="T101" i="74"/>
  <c r="I107" i="3" s="1"/>
  <c r="U101" i="74"/>
  <c r="J107" i="3" s="1"/>
  <c r="H102" i="74"/>
  <c r="O108" i="75" s="1"/>
  <c r="I102" i="74"/>
  <c r="S108" i="75" s="1"/>
  <c r="J102" i="74"/>
  <c r="W108" i="75" s="1"/>
  <c r="T102" i="99"/>
  <c r="S102" i="99" s="1"/>
  <c r="W102" i="99"/>
  <c r="X102" i="99"/>
  <c r="F103" i="74"/>
  <c r="F109" i="75" s="1"/>
  <c r="O103" i="99"/>
  <c r="H104" i="74"/>
  <c r="O110" i="75" s="1"/>
  <c r="AF101" i="74"/>
  <c r="AN107" i="4" s="1"/>
  <c r="H103" i="74"/>
  <c r="O109" i="75" s="1"/>
  <c r="P103" i="74"/>
  <c r="R103" i="74"/>
  <c r="G109" i="3" s="1"/>
  <c r="U103" i="74"/>
  <c r="J109" i="3" s="1"/>
  <c r="AQ106" i="99"/>
  <c r="AS114" i="99"/>
  <c r="AQ114" i="99"/>
  <c r="AT114" i="99" s="1"/>
  <c r="AN114" i="99"/>
  <c r="AK114" i="99"/>
  <c r="AI114" i="99"/>
  <c r="AM114" i="99" s="1"/>
  <c r="AR114" i="99"/>
  <c r="AO114" i="99"/>
  <c r="AL114" i="99"/>
  <c r="AJ114" i="99"/>
  <c r="J104" i="99"/>
  <c r="AI103" i="99"/>
  <c r="AJ103" i="99"/>
  <c r="AK103" i="99"/>
  <c r="AL103" i="99"/>
  <c r="AN103" i="99"/>
  <c r="AO103" i="99"/>
  <c r="AQ103" i="99"/>
  <c r="W104" i="99"/>
  <c r="W104" i="74"/>
  <c r="U104" i="99"/>
  <c r="M104" i="74"/>
  <c r="L104" i="74"/>
  <c r="Z110" i="75" s="1"/>
  <c r="AA110" i="75" s="1"/>
  <c r="U104" i="74"/>
  <c r="J110" i="3" s="1"/>
  <c r="J104" i="74"/>
  <c r="W110" i="75" s="1"/>
  <c r="AG104" i="74"/>
  <c r="AO110" i="4" s="1"/>
  <c r="AE104" i="74"/>
  <c r="AM110" i="4" s="1"/>
  <c r="AB104" i="74"/>
  <c r="AH110" i="4" s="1"/>
  <c r="Z104" i="74"/>
  <c r="AF110" i="4" s="1"/>
  <c r="X104" i="99"/>
  <c r="T104" i="74"/>
  <c r="I110" i="3" s="1"/>
  <c r="N105" i="74"/>
  <c r="AG104" i="99"/>
  <c r="F3" i="74"/>
  <c r="I3" i="74"/>
  <c r="S9" i="75" s="1"/>
  <c r="J3" i="74"/>
  <c r="W9" i="75" s="1"/>
  <c r="Q3" i="99"/>
  <c r="AC7" i="99"/>
  <c r="AD7" i="99" s="1"/>
  <c r="Z7" i="99" s="1"/>
  <c r="AR7" i="99"/>
  <c r="AC37" i="99"/>
  <c r="AD37" i="99" s="1"/>
  <c r="Z37" i="99" s="1"/>
  <c r="AI7" i="99"/>
  <c r="AK7" i="99"/>
  <c r="Q40" i="99"/>
  <c r="R40" i="99" s="1"/>
  <c r="J93" i="99"/>
  <c r="AO93" i="99"/>
  <c r="AC100" i="99"/>
  <c r="AD100" i="99" s="1"/>
  <c r="Z100" i="99" s="1"/>
  <c r="AN100" i="99"/>
  <c r="AP100" i="99" s="1"/>
  <c r="X101" i="99"/>
  <c r="AL101" i="99"/>
  <c r="Q102" i="99"/>
  <c r="AO104" i="99"/>
  <c r="Q100" i="99"/>
  <c r="AQ100" i="99"/>
  <c r="M101" i="99"/>
  <c r="AO101" i="99"/>
  <c r="U102" i="99"/>
  <c r="AI102" i="99"/>
  <c r="AC103" i="99"/>
  <c r="AD103" i="99" s="1"/>
  <c r="Z103" i="99" s="1"/>
  <c r="AJ104" i="99"/>
  <c r="U100" i="99"/>
  <c r="AI100" i="99"/>
  <c r="AS100" i="99"/>
  <c r="T101" i="99"/>
  <c r="S101" i="99" s="1"/>
  <c r="AR101" i="99"/>
  <c r="L102" i="99"/>
  <c r="AK102" i="99"/>
  <c r="AL93" i="99"/>
  <c r="AM93" i="99" s="1"/>
  <c r="L100" i="99"/>
  <c r="AK100" i="99"/>
  <c r="AJ101" i="99"/>
  <c r="AC102" i="99"/>
  <c r="AD102" i="99" s="1"/>
  <c r="Z102" i="99" s="1"/>
  <c r="M61" i="99"/>
  <c r="J61" i="99"/>
  <c r="T107" i="99"/>
  <c r="AJ106" i="99"/>
  <c r="Q106" i="99"/>
  <c r="K106" i="74"/>
  <c r="X112" i="75" s="1"/>
  <c r="P107" i="74"/>
  <c r="AB106" i="74"/>
  <c r="AH112" i="4" s="1"/>
  <c r="AI112" i="4" s="1"/>
  <c r="U106" i="74"/>
  <c r="J112" i="3" s="1"/>
  <c r="O106" i="99"/>
  <c r="H106" i="74"/>
  <c r="O112" i="75" s="1"/>
  <c r="U107" i="74"/>
  <c r="J113" i="3" s="1"/>
  <c r="S107" i="74"/>
  <c r="H113" i="3" s="1"/>
  <c r="AO106" i="99"/>
  <c r="AA106" i="74"/>
  <c r="AG112" i="4" s="1"/>
  <c r="T106" i="74"/>
  <c r="I112" i="3" s="1"/>
  <c r="O106" i="74"/>
  <c r="N106" i="74"/>
  <c r="M106" i="74"/>
  <c r="L106" i="99"/>
  <c r="G106" i="74"/>
  <c r="J112" i="75" s="1"/>
  <c r="F106" i="74"/>
  <c r="Q107" i="74"/>
  <c r="F113" i="3" s="1"/>
  <c r="AK106" i="99"/>
  <c r="Z106" i="74"/>
  <c r="AF112" i="4" s="1"/>
  <c r="Y106" i="74"/>
  <c r="AE112" i="4" s="1"/>
  <c r="X106" i="74"/>
  <c r="W106" i="99"/>
  <c r="S106" i="74"/>
  <c r="H112" i="3" s="1"/>
  <c r="R106" i="74"/>
  <c r="G112" i="3" s="1"/>
  <c r="M112" i="3" s="1"/>
  <c r="L106" i="74"/>
  <c r="Z112" i="75" s="1"/>
  <c r="AA112" i="75" s="1"/>
  <c r="I106" i="99"/>
  <c r="X106" i="99"/>
  <c r="AC106" i="99"/>
  <c r="AD106" i="99" s="1"/>
  <c r="Z106" i="99" s="1"/>
  <c r="AL106" i="99"/>
  <c r="AN106" i="99"/>
  <c r="AP106" i="99" s="1"/>
  <c r="AG107" i="99"/>
  <c r="N106" i="99"/>
  <c r="U106" i="99"/>
  <c r="AI106" i="99"/>
  <c r="AS106" i="99"/>
  <c r="O40" i="99"/>
  <c r="M40" i="99"/>
  <c r="J109" i="74"/>
  <c r="W115" i="75" s="1"/>
  <c r="H109" i="74"/>
  <c r="O115" i="75" s="1"/>
  <c r="AS108" i="99"/>
  <c r="AC108" i="74"/>
  <c r="AJ114" i="4" s="1"/>
  <c r="AA108" i="74"/>
  <c r="AG114" i="4" s="1"/>
  <c r="AI114" i="4" s="1"/>
  <c r="Z108" i="74"/>
  <c r="AF114" i="4" s="1"/>
  <c r="AC108" i="99"/>
  <c r="AD108" i="99" s="1"/>
  <c r="Z108" i="99" s="1"/>
  <c r="U108" i="74"/>
  <c r="J114" i="3" s="1"/>
  <c r="T108" i="74"/>
  <c r="I114" i="3" s="1"/>
  <c r="K114" i="3" s="1"/>
  <c r="P110" i="97" s="1"/>
  <c r="P108" i="74"/>
  <c r="O108" i="74"/>
  <c r="N108" i="99"/>
  <c r="P108" i="99" s="1"/>
  <c r="H108" i="74"/>
  <c r="O114" i="75" s="1"/>
  <c r="G108" i="74"/>
  <c r="J114" i="75" s="1"/>
  <c r="X107" i="74"/>
  <c r="L109" i="74"/>
  <c r="Z115" i="75" s="1"/>
  <c r="AA115" i="75" s="1"/>
  <c r="J109" i="99"/>
  <c r="K109" i="99" s="1"/>
  <c r="AF108" i="74"/>
  <c r="AN114" i="4" s="1"/>
  <c r="AD108" i="74"/>
  <c r="AK114" i="4" s="1"/>
  <c r="Y108" i="74"/>
  <c r="AE114" i="4" s="1"/>
  <c r="X108" i="99"/>
  <c r="R108" i="74"/>
  <c r="G114" i="3" s="1"/>
  <c r="N108" i="74"/>
  <c r="F108" i="74"/>
  <c r="F114" i="75" s="1"/>
  <c r="AD107" i="74"/>
  <c r="AK113" i="4" s="1"/>
  <c r="N109" i="74"/>
  <c r="N109" i="99"/>
  <c r="I109" i="74"/>
  <c r="S115" i="75" s="1"/>
  <c r="F109" i="74"/>
  <c r="AG108" i="74"/>
  <c r="AO114" i="4" s="1"/>
  <c r="AL108" i="99"/>
  <c r="AI108" i="99"/>
  <c r="X108" i="74"/>
  <c r="W108" i="74"/>
  <c r="U108" i="99"/>
  <c r="Q108" i="74"/>
  <c r="F114" i="3" s="1"/>
  <c r="M108" i="74"/>
  <c r="L108" i="74"/>
  <c r="Z114" i="75" s="1"/>
  <c r="AA114" i="75" s="1"/>
  <c r="K108" i="74"/>
  <c r="X114" i="75" s="1"/>
  <c r="I108" i="99"/>
  <c r="AB107" i="74"/>
  <c r="AH113" i="4" s="1"/>
  <c r="G109" i="74"/>
  <c r="AR108" i="99"/>
  <c r="AE108" i="74"/>
  <c r="AM114" i="4" s="1"/>
  <c r="T108" i="99"/>
  <c r="J108" i="74"/>
  <c r="W114" i="75" s="1"/>
  <c r="AL107" i="99"/>
  <c r="Z107" i="74"/>
  <c r="AF113" i="4" s="1"/>
  <c r="X107" i="99"/>
  <c r="S107" i="99" s="1"/>
  <c r="O108" i="99"/>
  <c r="Q108" i="99"/>
  <c r="AG108" i="99"/>
  <c r="AO108" i="99"/>
  <c r="AO107" i="99"/>
  <c r="L109" i="99"/>
  <c r="J108" i="99"/>
  <c r="L108" i="99"/>
  <c r="W108" i="99"/>
  <c r="AJ108" i="99"/>
  <c r="AK108" i="99"/>
  <c r="AM108" i="99" s="1"/>
  <c r="AQ108" i="99"/>
  <c r="AT108" i="99" s="1"/>
  <c r="AJ107" i="99"/>
  <c r="M109" i="99"/>
  <c r="O38" i="99"/>
  <c r="O34" i="99"/>
  <c r="Y110" i="74"/>
  <c r="AE116" i="4" s="1"/>
  <c r="W110" i="74"/>
  <c r="T110" i="99"/>
  <c r="Q110" i="99"/>
  <c r="I110" i="74"/>
  <c r="S116" i="75" s="1"/>
  <c r="U109" i="99"/>
  <c r="I109" i="99"/>
  <c r="AN108" i="99"/>
  <c r="AB108" i="74"/>
  <c r="AH114" i="4" s="1"/>
  <c r="U110" i="74"/>
  <c r="J116" i="3" s="1"/>
  <c r="P116" i="3" s="1"/>
  <c r="P110" i="74"/>
  <c r="AJ116" i="75" s="1"/>
  <c r="AL116" i="75" s="1"/>
  <c r="AM116" i="75" s="1"/>
  <c r="O110" i="74"/>
  <c r="AF116" i="75" s="1"/>
  <c r="AG116" i="75" s="1"/>
  <c r="AH116" i="75" s="1"/>
  <c r="N110" i="74"/>
  <c r="M110" i="99"/>
  <c r="H110" i="74"/>
  <c r="O116" i="75" s="1"/>
  <c r="G110" i="74"/>
  <c r="J116" i="75" s="1"/>
  <c r="F110" i="74"/>
  <c r="F116" i="75" s="1"/>
  <c r="T109" i="74"/>
  <c r="I115" i="3" s="1"/>
  <c r="O115" i="3" s="1"/>
  <c r="X110" i="99"/>
  <c r="T110" i="74"/>
  <c r="I116" i="3" s="1"/>
  <c r="R110" i="74"/>
  <c r="G116" i="3" s="1"/>
  <c r="L110" i="99"/>
  <c r="AC109" i="99"/>
  <c r="AD109" i="99" s="1"/>
  <c r="Z109" i="99" s="1"/>
  <c r="O109" i="74"/>
  <c r="AC115" i="75" s="1"/>
  <c r="AD115" i="75" s="1"/>
  <c r="AE115" i="75" s="1"/>
  <c r="AA110" i="74"/>
  <c r="AG116" i="4" s="1"/>
  <c r="Z110" i="74"/>
  <c r="AF116" i="4" s="1"/>
  <c r="X110" i="74"/>
  <c r="W110" i="99"/>
  <c r="Q110" i="74"/>
  <c r="L110" i="74"/>
  <c r="Z116" i="75" s="1"/>
  <c r="AA116" i="75" s="1"/>
  <c r="J110" i="74"/>
  <c r="W116" i="75" s="1"/>
  <c r="AG109" i="74"/>
  <c r="AO115" i="4" s="1"/>
  <c r="AF109" i="74"/>
  <c r="AN115" i="4" s="1"/>
  <c r="AD109" i="74"/>
  <c r="AK115" i="4" s="1"/>
  <c r="AB109" i="74"/>
  <c r="AH115" i="4" s="1"/>
  <c r="AA109" i="74"/>
  <c r="AG115" i="4" s="1"/>
  <c r="Y109" i="74"/>
  <c r="AE115" i="4" s="1"/>
  <c r="W109" i="74"/>
  <c r="R109" i="74"/>
  <c r="G115" i="3" s="1"/>
  <c r="U110" i="99"/>
  <c r="W109" i="99"/>
  <c r="I110" i="99"/>
  <c r="J110" i="99"/>
  <c r="K110" i="99" s="1"/>
  <c r="AI110" i="99"/>
  <c r="AJ110" i="99"/>
  <c r="AC110" i="99"/>
  <c r="AD110" i="99" s="1"/>
  <c r="Z110" i="99" s="1"/>
  <c r="AG110" i="99"/>
  <c r="Q109" i="99"/>
  <c r="N110" i="99"/>
  <c r="N112" i="74"/>
  <c r="L112" i="74"/>
  <c r="Z118" i="75" s="1"/>
  <c r="AA118" i="75" s="1"/>
  <c r="J112" i="99"/>
  <c r="K112" i="99" s="1"/>
  <c r="F112" i="74"/>
  <c r="F118" i="75" s="1"/>
  <c r="AR111" i="99"/>
  <c r="AC111" i="74"/>
  <c r="AJ117" i="4" s="1"/>
  <c r="T111" i="99"/>
  <c r="J111" i="74"/>
  <c r="W117" i="75" s="1"/>
  <c r="AG110" i="74"/>
  <c r="AO116" i="4" s="1"/>
  <c r="AL110" i="99"/>
  <c r="K112" i="74"/>
  <c r="X118" i="75" s="1"/>
  <c r="I112" i="99"/>
  <c r="AN111" i="99"/>
  <c r="AB111" i="74"/>
  <c r="AH117" i="4" s="1"/>
  <c r="AA111" i="74"/>
  <c r="AG117" i="4" s="1"/>
  <c r="Z111" i="74"/>
  <c r="AF117" i="4" s="1"/>
  <c r="AC111" i="99"/>
  <c r="AD111" i="99" s="1"/>
  <c r="Z111" i="99" s="1"/>
  <c r="U111" i="74"/>
  <c r="J117" i="3" s="1"/>
  <c r="T111" i="74"/>
  <c r="I117" i="3" s="1"/>
  <c r="P111" i="74"/>
  <c r="O111" i="74"/>
  <c r="AC117" i="75" s="1"/>
  <c r="AD117" i="75" s="1"/>
  <c r="AE117" i="75" s="1"/>
  <c r="N111" i="99"/>
  <c r="H111" i="74"/>
  <c r="O117" i="75" s="1"/>
  <c r="AF110" i="74"/>
  <c r="AN116" i="4" s="1"/>
  <c r="AK110" i="99"/>
  <c r="M112" i="74"/>
  <c r="O112" i="99"/>
  <c r="J112" i="74"/>
  <c r="W118" i="75" s="1"/>
  <c r="I112" i="74"/>
  <c r="S118" i="75" s="1"/>
  <c r="H112" i="74"/>
  <c r="O118" i="75" s="1"/>
  <c r="AL111" i="99"/>
  <c r="X111" i="99"/>
  <c r="N111" i="74"/>
  <c r="F111" i="74"/>
  <c r="F117" i="75" s="1"/>
  <c r="AR110" i="99"/>
  <c r="AT110" i="99" s="1"/>
  <c r="AE110" i="74"/>
  <c r="AM116" i="4" s="1"/>
  <c r="AD110" i="74"/>
  <c r="AK116" i="4" s="1"/>
  <c r="AC110" i="74"/>
  <c r="AJ116" i="4" s="1"/>
  <c r="N112" i="99"/>
  <c r="G112" i="74"/>
  <c r="J118" i="75" s="1"/>
  <c r="AF111" i="74"/>
  <c r="AN117" i="4" s="1"/>
  <c r="AD111" i="74"/>
  <c r="AK117" i="4" s="1"/>
  <c r="X111" i="74"/>
  <c r="Q111" i="74"/>
  <c r="M111" i="74"/>
  <c r="L111" i="74"/>
  <c r="Z117" i="75" s="1"/>
  <c r="AA117" i="75" s="1"/>
  <c r="K111" i="74"/>
  <c r="X117" i="75" s="1"/>
  <c r="I111" i="99"/>
  <c r="AQ110" i="99"/>
  <c r="AB110" i="74"/>
  <c r="AH116" i="4" s="1"/>
  <c r="AN110" i="99"/>
  <c r="AP110" i="99" s="1"/>
  <c r="AO110" i="99"/>
  <c r="L112" i="99"/>
  <c r="M112" i="99"/>
  <c r="L111" i="99"/>
  <c r="W111" i="99"/>
  <c r="AJ111" i="99"/>
  <c r="AK111" i="99"/>
  <c r="Q112" i="99"/>
  <c r="AS110" i="99"/>
  <c r="O111" i="99"/>
  <c r="Q111" i="99"/>
  <c r="AG111" i="99"/>
  <c r="AO111" i="99"/>
  <c r="AS112" i="99"/>
  <c r="AD112" i="74"/>
  <c r="AK118" i="4" s="1"/>
  <c r="AI112" i="99"/>
  <c r="U112" i="99"/>
  <c r="T113" i="74"/>
  <c r="I119" i="3" s="1"/>
  <c r="AO112" i="99"/>
  <c r="AC112" i="74"/>
  <c r="AJ118" i="4" s="1"/>
  <c r="AB112" i="74"/>
  <c r="AH118" i="4" s="1"/>
  <c r="AA112" i="74"/>
  <c r="AG118" i="4" s="1"/>
  <c r="AG112" i="99"/>
  <c r="U112" i="74"/>
  <c r="J118" i="3" s="1"/>
  <c r="T112" i="74"/>
  <c r="I118" i="3" s="1"/>
  <c r="W113" i="74"/>
  <c r="W113" i="99"/>
  <c r="AN112" i="99"/>
  <c r="Z112" i="74"/>
  <c r="AF118" i="4" s="1"/>
  <c r="AC112" i="99"/>
  <c r="AD112" i="99"/>
  <c r="Z112" i="99" s="1"/>
  <c r="S112" i="74"/>
  <c r="H118" i="3" s="1"/>
  <c r="P112" i="74"/>
  <c r="O112" i="74"/>
  <c r="AQ113" i="99"/>
  <c r="AG112" i="74"/>
  <c r="AO118" i="4" s="1"/>
  <c r="AF112" i="74"/>
  <c r="AN118" i="4" s="1"/>
  <c r="AE112" i="74"/>
  <c r="AM118" i="4" s="1"/>
  <c r="AJ112" i="99"/>
  <c r="Y112" i="74"/>
  <c r="AE118" i="4" s="1"/>
  <c r="AI118" i="4" s="1"/>
  <c r="AQ118" i="4" s="1"/>
  <c r="AR118" i="4" s="1"/>
  <c r="U114" i="97" s="1"/>
  <c r="X112" i="74"/>
  <c r="W112" i="74"/>
  <c r="R112" i="74"/>
  <c r="G118" i="3" s="1"/>
  <c r="Q112" i="74"/>
  <c r="AI113" i="99"/>
  <c r="W112" i="99"/>
  <c r="X112" i="99"/>
  <c r="AK112" i="99"/>
  <c r="AL112" i="99"/>
  <c r="AE113" i="74"/>
  <c r="AM119" i="4" s="1"/>
  <c r="T112" i="99"/>
  <c r="AQ112" i="99"/>
  <c r="AT112" i="99" s="1"/>
  <c r="AR112" i="99"/>
  <c r="AS113" i="99"/>
  <c r="X114" i="74"/>
  <c r="W114" i="99"/>
  <c r="Q114" i="74"/>
  <c r="L114" i="74"/>
  <c r="Z120" i="75" s="1"/>
  <c r="AA120" i="75" s="1"/>
  <c r="K114" i="74"/>
  <c r="X120" i="75" s="1"/>
  <c r="J114" i="74"/>
  <c r="W120" i="75" s="1"/>
  <c r="AG113" i="74"/>
  <c r="AO119" i="4" s="1"/>
  <c r="Y113" i="74"/>
  <c r="AE119" i="4" s="1"/>
  <c r="W114" i="74"/>
  <c r="AA120" i="4" s="1"/>
  <c r="AB120" i="4" s="1"/>
  <c r="T114" i="99"/>
  <c r="Q114" i="99"/>
  <c r="U114" i="74"/>
  <c r="J120" i="3" s="1"/>
  <c r="P114" i="74"/>
  <c r="O114" i="74"/>
  <c r="AC120" i="75" s="1"/>
  <c r="AD120" i="75" s="1"/>
  <c r="AE120" i="75" s="1"/>
  <c r="N114" i="74"/>
  <c r="H114" i="74"/>
  <c r="O120" i="75" s="1"/>
  <c r="G114" i="74"/>
  <c r="J120" i="75" s="1"/>
  <c r="F114" i="74"/>
  <c r="AG114" i="74"/>
  <c r="AO120" i="4" s="1"/>
  <c r="AF114" i="74"/>
  <c r="AN120" i="4" s="1"/>
  <c r="AE114" i="74"/>
  <c r="AM120" i="4" s="1"/>
  <c r="AD114" i="74"/>
  <c r="AK120" i="4" s="1"/>
  <c r="AC114" i="74"/>
  <c r="AJ120" i="4" s="1"/>
  <c r="AB114" i="74"/>
  <c r="AH120" i="4" s="1"/>
  <c r="AA114" i="74"/>
  <c r="AG120" i="4" s="1"/>
  <c r="Z114" i="74"/>
  <c r="AF120" i="4" s="1"/>
  <c r="AI120" i="4" s="1"/>
  <c r="AQ120" i="4" s="1"/>
  <c r="Y114" i="74"/>
  <c r="AE120" i="4" s="1"/>
  <c r="X114" i="99"/>
  <c r="T114" i="74"/>
  <c r="I120" i="3" s="1"/>
  <c r="S114" i="74"/>
  <c r="H120" i="3" s="1"/>
  <c r="K120" i="3" s="1"/>
  <c r="P116" i="97" s="1"/>
  <c r="R114" i="74"/>
  <c r="G120" i="3" s="1"/>
  <c r="M114" i="74"/>
  <c r="L114" i="99"/>
  <c r="I114" i="99"/>
  <c r="K114" i="99" s="1"/>
  <c r="J114" i="99"/>
  <c r="AC114" i="99"/>
  <c r="AD114" i="99" s="1"/>
  <c r="Z114" i="99" s="1"/>
  <c r="AG114" i="99"/>
  <c r="N114" i="99"/>
  <c r="P114" i="99" s="1"/>
  <c r="O114" i="99"/>
  <c r="U114" i="99"/>
  <c r="X116" i="99"/>
  <c r="U116" i="74"/>
  <c r="J122" i="3" s="1"/>
  <c r="U118" i="74"/>
  <c r="J124" i="3" s="1"/>
  <c r="AF117" i="74"/>
  <c r="AN123" i="4" s="1"/>
  <c r="AR117" i="99"/>
  <c r="V37" i="99"/>
  <c r="X118" i="99"/>
  <c r="V55" i="99"/>
  <c r="AJ64" i="75"/>
  <c r="AL64" i="75" s="1"/>
  <c r="AM64" i="75" s="1"/>
  <c r="AK60" i="75"/>
  <c r="AP66" i="99"/>
  <c r="J67" i="75"/>
  <c r="AJ86" i="75"/>
  <c r="AC71" i="75"/>
  <c r="AD71" i="75" s="1"/>
  <c r="AE71" i="75" s="1"/>
  <c r="AI71" i="75" s="1"/>
  <c r="AF115" i="75"/>
  <c r="AG115" i="75" s="1"/>
  <c r="AH115" i="75" s="1"/>
  <c r="AF120" i="75"/>
  <c r="AG120" i="75" s="1"/>
  <c r="AH120" i="75" s="1"/>
  <c r="AI120" i="75" s="1"/>
  <c r="AK118" i="75"/>
  <c r="AJ118" i="75"/>
  <c r="AJ50" i="75"/>
  <c r="AL50" i="75" s="1"/>
  <c r="AM50" i="75" s="1"/>
  <c r="AK50" i="75"/>
  <c r="AJ49" i="75"/>
  <c r="AL49" i="75" s="1"/>
  <c r="AM49" i="75" s="1"/>
  <c r="S48" i="75"/>
  <c r="F102" i="75"/>
  <c r="AF80" i="75"/>
  <c r="AG80" i="75" s="1"/>
  <c r="AH80" i="75" s="1"/>
  <c r="AC80" i="75"/>
  <c r="AD80" i="75" s="1"/>
  <c r="AE80" i="75" s="1"/>
  <c r="S18" i="75"/>
  <c r="AJ62" i="75"/>
  <c r="AL62" i="75" s="1"/>
  <c r="AM62" i="75" s="1"/>
  <c r="AK62" i="75"/>
  <c r="AP55" i="99"/>
  <c r="AP93" i="99"/>
  <c r="AF117" i="75"/>
  <c r="AG117" i="75" s="1"/>
  <c r="AH117" i="75" s="1"/>
  <c r="O104" i="75"/>
  <c r="AJ109" i="75"/>
  <c r="AL109" i="75" s="1"/>
  <c r="AM109" i="75" s="1"/>
  <c r="AP69" i="99"/>
  <c r="AC116" i="75"/>
  <c r="AD116" i="75" s="1"/>
  <c r="AE116" i="75" s="1"/>
  <c r="AK40" i="75"/>
  <c r="AJ40" i="75"/>
  <c r="AL40" i="75" s="1"/>
  <c r="AM40" i="75" s="1"/>
  <c r="J46" i="75"/>
  <c r="O44" i="75"/>
  <c r="AF90" i="75"/>
  <c r="AG90" i="75" s="1"/>
  <c r="AH90" i="75" s="1"/>
  <c r="AC90" i="75"/>
  <c r="AD90" i="75" s="1"/>
  <c r="AE90" i="75" s="1"/>
  <c r="AI90" i="75" s="1"/>
  <c r="S46" i="75"/>
  <c r="J107" i="75"/>
  <c r="F100" i="75"/>
  <c r="F9" i="75"/>
  <c r="F120" i="3"/>
  <c r="J82" i="75"/>
  <c r="AF76" i="75"/>
  <c r="AG76" i="75" s="1"/>
  <c r="AH76" i="75" s="1"/>
  <c r="AC76" i="75"/>
  <c r="AD76" i="75" s="1"/>
  <c r="AE76" i="75" s="1"/>
  <c r="L28" i="74"/>
  <c r="Z34" i="75" s="1"/>
  <c r="AA34" i="75" s="1"/>
  <c r="I28" i="74"/>
  <c r="S34" i="75" s="1"/>
  <c r="J25" i="74"/>
  <c r="W31" i="75" s="1"/>
  <c r="X43" i="74"/>
  <c r="W46" i="99"/>
  <c r="U46" i="99"/>
  <c r="H11" i="74"/>
  <c r="O17" i="75" s="1"/>
  <c r="I11" i="74"/>
  <c r="S17" i="75" s="1"/>
  <c r="M11" i="74"/>
  <c r="G9" i="74"/>
  <c r="U9" i="74"/>
  <c r="J15" i="3" s="1"/>
  <c r="K4" i="74"/>
  <c r="X10" i="75" s="1"/>
  <c r="U22" i="74"/>
  <c r="J28" i="3" s="1"/>
  <c r="O4" i="74"/>
  <c r="R5" i="74"/>
  <c r="G11" i="3" s="1"/>
  <c r="T5" i="74"/>
  <c r="I11" i="3" s="1"/>
  <c r="Q5" i="74"/>
  <c r="F11" i="3" s="1"/>
  <c r="C5" i="97"/>
  <c r="C9" i="4"/>
  <c r="C9" i="3"/>
  <c r="P9" i="3" s="1"/>
  <c r="C9" i="75"/>
  <c r="P47" i="99"/>
  <c r="AE72" i="74"/>
  <c r="AM78" i="4" s="1"/>
  <c r="K72" i="74"/>
  <c r="X78" i="75" s="1"/>
  <c r="O68" i="74"/>
  <c r="Q68" i="74"/>
  <c r="W65" i="74"/>
  <c r="T65" i="74"/>
  <c r="I71" i="3" s="1"/>
  <c r="J65" i="99"/>
  <c r="N57" i="74"/>
  <c r="F58" i="74"/>
  <c r="T63" i="74"/>
  <c r="I69" i="3" s="1"/>
  <c r="O69" i="3" s="1"/>
  <c r="N59" i="99"/>
  <c r="F52" i="74"/>
  <c r="J52" i="74"/>
  <c r="W58" i="75" s="1"/>
  <c r="N52" i="74"/>
  <c r="O49" i="74"/>
  <c r="AC55" i="75" s="1"/>
  <c r="AD55" i="75" s="1"/>
  <c r="AE55" i="75" s="1"/>
  <c r="I56" i="74"/>
  <c r="S62" i="75" s="1"/>
  <c r="Y54" i="74"/>
  <c r="AE60" i="4" s="1"/>
  <c r="M49" i="74"/>
  <c r="N42" i="74"/>
  <c r="X56" i="74"/>
  <c r="Z56" i="74"/>
  <c r="AF62" i="4" s="1"/>
  <c r="G54" i="74"/>
  <c r="K54" i="74"/>
  <c r="X60" i="75" s="1"/>
  <c r="J54" i="99"/>
  <c r="H49" i="74"/>
  <c r="O55" i="75" s="1"/>
  <c r="P49" i="74"/>
  <c r="W43" i="74"/>
  <c r="M33" i="74"/>
  <c r="J33" i="74"/>
  <c r="W39" i="75" s="1"/>
  <c r="H29" i="74"/>
  <c r="O35" i="75" s="1"/>
  <c r="P29" i="74"/>
  <c r="AJ35" i="75" s="1"/>
  <c r="O29" i="74"/>
  <c r="AF35" i="75" s="1"/>
  <c r="AG35" i="75" s="1"/>
  <c r="AH35" i="75" s="1"/>
  <c r="Z27" i="74"/>
  <c r="AF33" i="4" s="1"/>
  <c r="AD27" i="74"/>
  <c r="AK33" i="4" s="1"/>
  <c r="Y24" i="74"/>
  <c r="AE30" i="4" s="1"/>
  <c r="R24" i="74"/>
  <c r="G30" i="3" s="1"/>
  <c r="Q22" i="74"/>
  <c r="F28" i="3" s="1"/>
  <c r="X24" i="74"/>
  <c r="Q24" i="74"/>
  <c r="F30" i="3" s="1"/>
  <c r="N24" i="74"/>
  <c r="L24" i="74"/>
  <c r="Z30" i="75" s="1"/>
  <c r="AA30" i="75" s="1"/>
  <c r="J22" i="74"/>
  <c r="W28" i="75" s="1"/>
  <c r="I24" i="99"/>
  <c r="T24" i="99"/>
  <c r="J24" i="99"/>
  <c r="K24" i="99" s="1"/>
  <c r="L13" i="74"/>
  <c r="Z19" i="75" s="1"/>
  <c r="AA19" i="75" s="1"/>
  <c r="M13" i="74"/>
  <c r="O10" i="74"/>
  <c r="AC16" i="75" s="1"/>
  <c r="AD16" i="75" s="1"/>
  <c r="AE16" i="75" s="1"/>
  <c r="Z3" i="74"/>
  <c r="AF9" i="4" s="1"/>
  <c r="AD3" i="74"/>
  <c r="AK9" i="4" s="1"/>
  <c r="W8" i="74"/>
  <c r="Q8" i="74"/>
  <c r="I5" i="74"/>
  <c r="S11" i="75" s="1"/>
  <c r="M5" i="74"/>
  <c r="AI58" i="99"/>
  <c r="F7" i="74"/>
  <c r="J7" i="74"/>
  <c r="W13" i="75" s="1"/>
  <c r="N7" i="74"/>
  <c r="AS60" i="99"/>
  <c r="AI42" i="99"/>
  <c r="AM42" i="99" s="1"/>
  <c r="AB71" i="74"/>
  <c r="AH77" i="4" s="1"/>
  <c r="M68" i="74"/>
  <c r="R72" i="74"/>
  <c r="G78" i="3" s="1"/>
  <c r="L72" i="74"/>
  <c r="Z78" i="75" s="1"/>
  <c r="AA78" i="75" s="1"/>
  <c r="F69" i="74"/>
  <c r="F75" i="75" s="1"/>
  <c r="U65" i="74"/>
  <c r="J71" i="3" s="1"/>
  <c r="P71" i="3" s="1"/>
  <c r="J67" i="74"/>
  <c r="W73" i="75" s="1"/>
  <c r="Y73" i="75" s="1"/>
  <c r="P65" i="74"/>
  <c r="X59" i="74"/>
  <c r="AF59" i="74"/>
  <c r="AN65" i="4" s="1"/>
  <c r="F60" i="74"/>
  <c r="F66" i="75" s="1"/>
  <c r="R58" i="74"/>
  <c r="G64" i="3" s="1"/>
  <c r="I60" i="99"/>
  <c r="X54" i="74"/>
  <c r="G52" i="74"/>
  <c r="J58" i="75" s="1"/>
  <c r="K52" i="74"/>
  <c r="X58" i="75" s="1"/>
  <c r="Y58" i="75" s="1"/>
  <c r="O52" i="74"/>
  <c r="O52" i="99"/>
  <c r="R56" i="74"/>
  <c r="G62" i="3" s="1"/>
  <c r="AA56" i="74"/>
  <c r="AG62" i="4" s="1"/>
  <c r="H54" i="74"/>
  <c r="O60" i="75" s="1"/>
  <c r="L54" i="74"/>
  <c r="Z60" i="75" s="1"/>
  <c r="AA60" i="75" s="1"/>
  <c r="J49" i="74"/>
  <c r="W55" i="75" s="1"/>
  <c r="Y43" i="74"/>
  <c r="AE49" i="4" s="1"/>
  <c r="K33" i="74"/>
  <c r="X39" i="75" s="1"/>
  <c r="P41" i="74"/>
  <c r="M34" i="74"/>
  <c r="P33" i="74"/>
  <c r="H33" i="74"/>
  <c r="T27" i="74"/>
  <c r="I33" i="3" s="1"/>
  <c r="O33" i="3" s="1"/>
  <c r="W27" i="74"/>
  <c r="AA27" i="74"/>
  <c r="AG33" i="4" s="1"/>
  <c r="AE27" i="74"/>
  <c r="AM33" i="4" s="1"/>
  <c r="G26" i="74"/>
  <c r="W24" i="74"/>
  <c r="AG26" i="74"/>
  <c r="AO32" i="4" s="1"/>
  <c r="O25" i="74"/>
  <c r="AF31" i="75" s="1"/>
  <c r="AG31" i="75" s="1"/>
  <c r="AH31" i="75" s="1"/>
  <c r="K25" i="74"/>
  <c r="X31" i="75" s="1"/>
  <c r="AD24" i="74"/>
  <c r="AK30" i="4" s="1"/>
  <c r="P24" i="74"/>
  <c r="I22" i="74"/>
  <c r="O26" i="74"/>
  <c r="K26" i="74"/>
  <c r="X32" i="75" s="1"/>
  <c r="O25" i="99"/>
  <c r="AG24" i="99"/>
  <c r="R19" i="74"/>
  <c r="G25" i="3" s="1"/>
  <c r="T15" i="74"/>
  <c r="I21" i="3" s="1"/>
  <c r="Y15" i="74"/>
  <c r="AE21" i="4" s="1"/>
  <c r="K11" i="74"/>
  <c r="X17" i="75" s="1"/>
  <c r="U10" i="74"/>
  <c r="J16" i="3" s="1"/>
  <c r="P16" i="3" s="1"/>
  <c r="N10" i="74"/>
  <c r="H10" i="74"/>
  <c r="O16" i="75" s="1"/>
  <c r="T3" i="74"/>
  <c r="I9" i="3" s="1"/>
  <c r="W3" i="74"/>
  <c r="AA3" i="74"/>
  <c r="AG9" i="4" s="1"/>
  <c r="AE3" i="74"/>
  <c r="AM9" i="4" s="1"/>
  <c r="AO65" i="99"/>
  <c r="R8" i="74"/>
  <c r="G14" i="3" s="1"/>
  <c r="F5" i="74"/>
  <c r="J5" i="74"/>
  <c r="W11" i="75" s="1"/>
  <c r="N5" i="74"/>
  <c r="AL57" i="99"/>
  <c r="AJ3" i="99"/>
  <c r="K7" i="74"/>
  <c r="X13" i="75" s="1"/>
  <c r="Y13" i="75" s="1"/>
  <c r="O7" i="74"/>
  <c r="E11" i="3"/>
  <c r="E11" i="75"/>
  <c r="E11" i="4"/>
  <c r="X104" i="74"/>
  <c r="AB72" i="74"/>
  <c r="AH78" i="4" s="1"/>
  <c r="AA72" i="74"/>
  <c r="AG78" i="4" s="1"/>
  <c r="P67" i="74"/>
  <c r="J65" i="74"/>
  <c r="W71" i="75" s="1"/>
  <c r="AE59" i="74"/>
  <c r="AM65" i="4" s="1"/>
  <c r="W58" i="74"/>
  <c r="J58" i="74"/>
  <c r="W64" i="75" s="1"/>
  <c r="L57" i="74"/>
  <c r="Z63" i="75" s="1"/>
  <c r="AA63" i="75" s="1"/>
  <c r="U54" i="74"/>
  <c r="J60" i="3" s="1"/>
  <c r="H52" i="74"/>
  <c r="O58" i="75" s="1"/>
  <c r="L52" i="74"/>
  <c r="Z58" i="75" s="1"/>
  <c r="AA58" i="75" s="1"/>
  <c r="P52" i="74"/>
  <c r="J52" i="99"/>
  <c r="G56" i="74"/>
  <c r="J62" i="75" s="1"/>
  <c r="M54" i="74"/>
  <c r="I54" i="74"/>
  <c r="Q52" i="99"/>
  <c r="G43" i="74"/>
  <c r="J49" i="75" s="1"/>
  <c r="AA43" i="74"/>
  <c r="AG49" i="4" s="1"/>
  <c r="I33" i="74"/>
  <c r="N33" i="74"/>
  <c r="F33" i="74"/>
  <c r="F39" i="75" s="1"/>
  <c r="O33" i="99"/>
  <c r="L29" i="74"/>
  <c r="Z35" i="75" s="1"/>
  <c r="AA35" i="75" s="1"/>
  <c r="Q27" i="74"/>
  <c r="F33" i="3" s="1"/>
  <c r="L33" i="3" s="1"/>
  <c r="U27" i="74"/>
  <c r="J33" i="3" s="1"/>
  <c r="X27" i="74"/>
  <c r="AB27" i="74"/>
  <c r="AH33" i="4" s="1"/>
  <c r="AF27" i="74"/>
  <c r="AN33" i="4" s="1"/>
  <c r="AD26" i="74"/>
  <c r="AK32" i="4" s="1"/>
  <c r="J26" i="99"/>
  <c r="AC24" i="74"/>
  <c r="AJ30" i="4" s="1"/>
  <c r="R22" i="74"/>
  <c r="G28" i="3" s="1"/>
  <c r="M28" i="3" s="1"/>
  <c r="X26" i="99"/>
  <c r="AC29" i="99"/>
  <c r="AD29" i="99" s="1"/>
  <c r="Z29" i="99" s="1"/>
  <c r="AE26" i="74"/>
  <c r="AM32" i="4" s="1"/>
  <c r="AB24" i="74"/>
  <c r="AH30" i="4" s="1"/>
  <c r="U24" i="74"/>
  <c r="J30" i="3" s="1"/>
  <c r="M24" i="74"/>
  <c r="K24" i="74"/>
  <c r="X30" i="75" s="1"/>
  <c r="U24" i="99"/>
  <c r="X24" i="99"/>
  <c r="AG19" i="99"/>
  <c r="R17" i="74"/>
  <c r="G23" i="3" s="1"/>
  <c r="Q15" i="74"/>
  <c r="U15" i="74"/>
  <c r="J21" i="3" s="1"/>
  <c r="P13" i="74"/>
  <c r="AK19" i="75" s="1"/>
  <c r="H13" i="74"/>
  <c r="O19" i="75" s="1"/>
  <c r="L10" i="74"/>
  <c r="Z16" i="75" s="1"/>
  <c r="AA16" i="75" s="1"/>
  <c r="I13" i="74"/>
  <c r="S19" i="75" s="1"/>
  <c r="L10" i="99"/>
  <c r="Q3" i="74"/>
  <c r="U3" i="74"/>
  <c r="J9" i="3" s="1"/>
  <c r="X3" i="74"/>
  <c r="AB3" i="74"/>
  <c r="AH9" i="4" s="1"/>
  <c r="AF3" i="74"/>
  <c r="AN9" i="4" s="1"/>
  <c r="N57" i="99"/>
  <c r="AL3" i="99"/>
  <c r="AQ68" i="99"/>
  <c r="G5" i="74"/>
  <c r="K5" i="74"/>
  <c r="X11" i="75" s="1"/>
  <c r="O5" i="74"/>
  <c r="AC11" i="75" s="1"/>
  <c r="AD11" i="75" s="1"/>
  <c r="AE11" i="75" s="1"/>
  <c r="Q58" i="99"/>
  <c r="AN58" i="99"/>
  <c r="AO57" i="99"/>
  <c r="AR3" i="99"/>
  <c r="AJ68" i="99"/>
  <c r="AM68" i="99" s="1"/>
  <c r="H7" i="74"/>
  <c r="L7" i="74"/>
  <c r="Z13" i="75" s="1"/>
  <c r="AA13" i="75" s="1"/>
  <c r="P7" i="74"/>
  <c r="AC58" i="99"/>
  <c r="AD58" i="99" s="1"/>
  <c r="Z58" i="99" s="1"/>
  <c r="AN60" i="99"/>
  <c r="AQ72" i="99"/>
  <c r="AN65" i="99"/>
  <c r="AA104" i="74"/>
  <c r="AG110" i="4" s="1"/>
  <c r="G104" i="74"/>
  <c r="Z72" i="74"/>
  <c r="AF78" i="4" s="1"/>
  <c r="AE71" i="74"/>
  <c r="AM77" i="4" s="1"/>
  <c r="W66" i="99"/>
  <c r="R68" i="74"/>
  <c r="G74" i="3" s="1"/>
  <c r="I68" i="99"/>
  <c r="L69" i="74"/>
  <c r="Z75" i="75" s="1"/>
  <c r="AA75" i="75" s="1"/>
  <c r="R66" i="74"/>
  <c r="G72" i="3" s="1"/>
  <c r="H65" i="74"/>
  <c r="O57" i="74"/>
  <c r="G57" i="74"/>
  <c r="H60" i="74"/>
  <c r="O66" i="75" s="1"/>
  <c r="G58" i="74"/>
  <c r="X57" i="74"/>
  <c r="K57" i="74"/>
  <c r="X63" i="75" s="1"/>
  <c r="J63" i="74"/>
  <c r="W69" i="75" s="1"/>
  <c r="N60" i="74"/>
  <c r="W60" i="74"/>
  <c r="I52" i="74"/>
  <c r="S58" i="75" s="1"/>
  <c r="M52" i="74"/>
  <c r="J56" i="74"/>
  <c r="W62" i="75" s="1"/>
  <c r="F56" i="74"/>
  <c r="AB54" i="74"/>
  <c r="AH60" i="4" s="1"/>
  <c r="Q56" i="74"/>
  <c r="F62" i="3" s="1"/>
  <c r="Y56" i="74"/>
  <c r="AE62" i="4" s="1"/>
  <c r="F54" i="74"/>
  <c r="F60" i="75" s="1"/>
  <c r="J54" i="74"/>
  <c r="W60" i="75" s="1"/>
  <c r="O54" i="99"/>
  <c r="N52" i="99"/>
  <c r="N49" i="74"/>
  <c r="F43" i="74"/>
  <c r="F49" i="75" s="1"/>
  <c r="AB43" i="74"/>
  <c r="AH49" i="4" s="1"/>
  <c r="W43" i="99"/>
  <c r="O33" i="74"/>
  <c r="G33" i="74"/>
  <c r="J39" i="75" s="1"/>
  <c r="L33" i="74"/>
  <c r="Z39" i="75" s="1"/>
  <c r="AA39" i="75" s="1"/>
  <c r="W27" i="99"/>
  <c r="I38" i="99"/>
  <c r="J53" i="85"/>
  <c r="F29" i="74"/>
  <c r="M29" i="74"/>
  <c r="R27" i="74"/>
  <c r="G33" i="3" s="1"/>
  <c r="J42" i="85"/>
  <c r="Y27" i="74"/>
  <c r="AE33" i="4" s="1"/>
  <c r="AC27" i="74"/>
  <c r="AJ33" i="4" s="1"/>
  <c r="AG27" i="74"/>
  <c r="AO33" i="4" s="1"/>
  <c r="F26" i="74"/>
  <c r="F32" i="75" s="1"/>
  <c r="AA24" i="74"/>
  <c r="AG30" i="4" s="1"/>
  <c r="T24" i="74"/>
  <c r="I30" i="3" s="1"/>
  <c r="U22" i="99"/>
  <c r="Q29" i="99"/>
  <c r="U29" i="99"/>
  <c r="AC26" i="74"/>
  <c r="AJ32" i="4" s="1"/>
  <c r="Z24" i="74"/>
  <c r="AF30" i="4" s="1"/>
  <c r="AI30" i="4" s="1"/>
  <c r="O24" i="74"/>
  <c r="O24" i="99"/>
  <c r="AG26" i="99"/>
  <c r="M26" i="74"/>
  <c r="I26" i="74"/>
  <c r="S32" i="75" s="1"/>
  <c r="L24" i="99"/>
  <c r="K10" i="74"/>
  <c r="X16" i="75" s="1"/>
  <c r="O10" i="99"/>
  <c r="G10" i="74"/>
  <c r="J16" i="75" s="1"/>
  <c r="M57" i="99"/>
  <c r="AI60" i="99"/>
  <c r="AJ10" i="99"/>
  <c r="J13" i="85"/>
  <c r="H5" i="74"/>
  <c r="O11" i="75" s="1"/>
  <c r="L5" i="74"/>
  <c r="Z11" i="75" s="1"/>
  <c r="AA11" i="75" s="1"/>
  <c r="P5" i="74"/>
  <c r="AK11" i="75" s="1"/>
  <c r="AC57" i="99"/>
  <c r="AD57" i="99" s="1"/>
  <c r="Z57" i="99" s="1"/>
  <c r="AQ58" i="99"/>
  <c r="AR57" i="99"/>
  <c r="AR60" i="99"/>
  <c r="AN10" i="99"/>
  <c r="AK65" i="99"/>
  <c r="V102" i="99"/>
  <c r="Y107" i="4"/>
  <c r="Z107" i="4" s="1"/>
  <c r="V101" i="74"/>
  <c r="S99" i="74"/>
  <c r="H105" i="3" s="1"/>
  <c r="S96" i="74"/>
  <c r="H102" i="3" s="1"/>
  <c r="S95" i="74"/>
  <c r="H101" i="3" s="1"/>
  <c r="V94" i="99"/>
  <c r="V97" i="99"/>
  <c r="V89" i="99"/>
  <c r="V91" i="99"/>
  <c r="V84" i="74"/>
  <c r="Y90" i="4"/>
  <c r="Z90" i="4" s="1"/>
  <c r="V83" i="99"/>
  <c r="V80" i="74"/>
  <c r="Y86" i="4"/>
  <c r="Z86" i="4" s="1"/>
  <c r="V78" i="99"/>
  <c r="Y83" i="4"/>
  <c r="Z83" i="4" s="1"/>
  <c r="V77" i="74"/>
  <c r="Y82" i="4"/>
  <c r="Z82" i="4" s="1"/>
  <c r="V76" i="74"/>
  <c r="V72" i="74"/>
  <c r="Y78" i="4"/>
  <c r="Z78" i="4" s="1"/>
  <c r="V71" i="99"/>
  <c r="V69" i="99"/>
  <c r="Y71" i="4"/>
  <c r="Z71" i="4" s="1"/>
  <c r="V65" i="74"/>
  <c r="V61" i="99"/>
  <c r="V72" i="99"/>
  <c r="V63" i="99"/>
  <c r="V67" i="99"/>
  <c r="Y72" i="4"/>
  <c r="Z72" i="4" s="1"/>
  <c r="V66" i="74"/>
  <c r="V62" i="99"/>
  <c r="V59" i="99"/>
  <c r="V56" i="74"/>
  <c r="Y62" i="4"/>
  <c r="Z62" i="4" s="1"/>
  <c r="V54" i="99"/>
  <c r="V51" i="99"/>
  <c r="V50" i="99"/>
  <c r="V53" i="99"/>
  <c r="V52" i="99"/>
  <c r="V55" i="74"/>
  <c r="Y61" i="4"/>
  <c r="Z61" i="4" s="1"/>
  <c r="V49" i="99"/>
  <c r="V44" i="99"/>
  <c r="V42" i="99"/>
  <c r="V48" i="99"/>
  <c r="S35" i="74"/>
  <c r="H41" i="3" s="1"/>
  <c r="V38" i="99"/>
  <c r="V36" i="99"/>
  <c r="V33" i="99"/>
  <c r="V32" i="99"/>
  <c r="V39" i="99"/>
  <c r="V12" i="99"/>
  <c r="V53" i="4"/>
  <c r="P12" i="4"/>
  <c r="S12" i="4"/>
  <c r="V12" i="4"/>
  <c r="AL9" i="99"/>
  <c r="AO9" i="99"/>
  <c r="AR9" i="99"/>
  <c r="E20" i="3"/>
  <c r="E20" i="4"/>
  <c r="E20" i="75"/>
  <c r="J11" i="4"/>
  <c r="S11" i="4"/>
  <c r="T11" i="4"/>
  <c r="AJ9" i="99"/>
  <c r="I69" i="4"/>
  <c r="T69" i="4"/>
  <c r="G69" i="4"/>
  <c r="T9" i="74"/>
  <c r="I15" i="3" s="1"/>
  <c r="O15" i="3" s="1"/>
  <c r="AC8" i="74"/>
  <c r="AJ14" i="4" s="1"/>
  <c r="AB8" i="74"/>
  <c r="AH14" i="4" s="1"/>
  <c r="AL8" i="99"/>
  <c r="AF23" i="74"/>
  <c r="AN29" i="4" s="1"/>
  <c r="AE23" i="74"/>
  <c r="AM29" i="4" s="1"/>
  <c r="AD23" i="74"/>
  <c r="AK29" i="4" s="1"/>
  <c r="AC23" i="74"/>
  <c r="AJ29" i="4" s="1"/>
  <c r="AB23" i="74"/>
  <c r="AH29" i="4" s="1"/>
  <c r="AA23" i="74"/>
  <c r="AG29" i="4" s="1"/>
  <c r="Z23" i="74"/>
  <c r="AF29" i="4" s="1"/>
  <c r="AI29" i="4" s="1"/>
  <c r="Y23" i="74"/>
  <c r="AE29" i="4" s="1"/>
  <c r="X23" i="74"/>
  <c r="W23" i="74"/>
  <c r="U23" i="74"/>
  <c r="J29" i="3" s="1"/>
  <c r="T23" i="74"/>
  <c r="I29" i="3" s="1"/>
  <c r="Y22" i="74"/>
  <c r="AE28" i="4" s="1"/>
  <c r="Z22" i="74"/>
  <c r="AF28" i="4" s="1"/>
  <c r="AA22" i="74"/>
  <c r="AG28" i="4" s="1"/>
  <c r="AB22" i="74"/>
  <c r="AH28" i="4" s="1"/>
  <c r="AC22" i="74"/>
  <c r="AJ28" i="4" s="1"/>
  <c r="AD22" i="74"/>
  <c r="AK28" i="4" s="1"/>
  <c r="AE22" i="74"/>
  <c r="AM28" i="4" s="1"/>
  <c r="AF22" i="74"/>
  <c r="AN28" i="4" s="1"/>
  <c r="AG22" i="74"/>
  <c r="AO28" i="4" s="1"/>
  <c r="AF21" i="74"/>
  <c r="AN27" i="4" s="1"/>
  <c r="AD21" i="74"/>
  <c r="AK27" i="4" s="1"/>
  <c r="AB21" i="74"/>
  <c r="AH27" i="4" s="1"/>
  <c r="Q21" i="74"/>
  <c r="F27" i="3" s="1"/>
  <c r="R21" i="74"/>
  <c r="G27" i="3" s="1"/>
  <c r="T21" i="74"/>
  <c r="I27" i="3" s="1"/>
  <c r="U21" i="74"/>
  <c r="J27" i="3" s="1"/>
  <c r="W21" i="74"/>
  <c r="AE21" i="74"/>
  <c r="AM27" i="4" s="1"/>
  <c r="AC21" i="74"/>
  <c r="AJ27" i="4" s="1"/>
  <c r="AL27" i="4" s="1"/>
  <c r="AA21" i="74"/>
  <c r="AG27" i="4" s="1"/>
  <c r="Y21" i="74"/>
  <c r="AE27" i="4" s="1"/>
  <c r="AG20" i="74"/>
  <c r="AO26" i="4" s="1"/>
  <c r="AQ20" i="99"/>
  <c r="AE20" i="74"/>
  <c r="AM26" i="4" s="1"/>
  <c r="AF20" i="74"/>
  <c r="AN26" i="4" s="1"/>
  <c r="W20" i="74"/>
  <c r="X20" i="74"/>
  <c r="Y20" i="74"/>
  <c r="AE26" i="4" s="1"/>
  <c r="Z20" i="74"/>
  <c r="AF26" i="4" s="1"/>
  <c r="AA20" i="74"/>
  <c r="AG26" i="4" s="1"/>
  <c r="AB20" i="74"/>
  <c r="AH26" i="4" s="1"/>
  <c r="AC20" i="74"/>
  <c r="AJ26" i="4" s="1"/>
  <c r="AD20" i="74"/>
  <c r="AK26" i="4" s="1"/>
  <c r="AF14" i="74"/>
  <c r="AN20" i="4" s="1"/>
  <c r="AD14" i="74"/>
  <c r="AK20" i="4" s="1"/>
  <c r="AB14" i="74"/>
  <c r="AH20" i="4" s="1"/>
  <c r="Z14" i="74"/>
  <c r="AF20" i="4" s="1"/>
  <c r="X14" i="74"/>
  <c r="AA16" i="74"/>
  <c r="AG22" i="4" s="1"/>
  <c r="AC16" i="74"/>
  <c r="AJ22" i="4" s="1"/>
  <c r="AE16" i="74"/>
  <c r="AM22" i="4" s="1"/>
  <c r="AG16" i="74"/>
  <c r="AO22" i="4" s="1"/>
  <c r="I16" i="74"/>
  <c r="M16" i="99"/>
  <c r="J16" i="74"/>
  <c r="W22" i="75" s="1"/>
  <c r="K16" i="74"/>
  <c r="X22" i="75" s="1"/>
  <c r="L16" i="74"/>
  <c r="Z22" i="75" s="1"/>
  <c r="AA22" i="75" s="1"/>
  <c r="M16" i="74"/>
  <c r="N16" i="74"/>
  <c r="O16" i="74"/>
  <c r="T16" i="74"/>
  <c r="I22" i="3" s="1"/>
  <c r="O22" i="3" s="1"/>
  <c r="U16" i="74"/>
  <c r="J22" i="3" s="1"/>
  <c r="W16" i="74"/>
  <c r="AJ16" i="99"/>
  <c r="Z16" i="74"/>
  <c r="AF22" i="4" s="1"/>
  <c r="AB16" i="74"/>
  <c r="AH22" i="4" s="1"/>
  <c r="AD16" i="74"/>
  <c r="AK22" i="4" s="1"/>
  <c r="AF16" i="74"/>
  <c r="AN22" i="4" s="1"/>
  <c r="U14" i="74"/>
  <c r="J20" i="3" s="1"/>
  <c r="K20" i="3" s="1"/>
  <c r="P16" i="97" s="1"/>
  <c r="W14" i="74"/>
  <c r="X16" i="74"/>
  <c r="H16" i="74"/>
  <c r="O22" i="75" s="1"/>
  <c r="G16" i="74"/>
  <c r="J22" i="75" s="1"/>
  <c r="F16" i="74"/>
  <c r="AE14" i="74"/>
  <c r="AM20" i="4" s="1"/>
  <c r="AC14" i="74"/>
  <c r="AJ20" i="4" s="1"/>
  <c r="AA14" i="74"/>
  <c r="AG20" i="4" s="1"/>
  <c r="Y14" i="74"/>
  <c r="AE20" i="4" s="1"/>
  <c r="P16" i="74"/>
  <c r="T14" i="74"/>
  <c r="I20" i="3" s="1"/>
  <c r="R14" i="74"/>
  <c r="G20" i="3" s="1"/>
  <c r="Q14" i="74"/>
  <c r="AF13" i="74"/>
  <c r="AN19" i="4" s="1"/>
  <c r="AE13" i="74"/>
  <c r="AM19" i="4" s="1"/>
  <c r="AD13" i="74"/>
  <c r="AK19" i="4" s="1"/>
  <c r="AL19" i="4" s="1"/>
  <c r="AQ19" i="4" s="1"/>
  <c r="AC13" i="74"/>
  <c r="AJ19" i="4" s="1"/>
  <c r="AB13" i="74"/>
  <c r="AH19" i="4" s="1"/>
  <c r="AA13" i="74"/>
  <c r="AG19" i="4" s="1"/>
  <c r="Z13" i="74"/>
  <c r="AF19" i="4" s="1"/>
  <c r="Y13" i="74"/>
  <c r="AE19" i="4" s="1"/>
  <c r="X13" i="74"/>
  <c r="W13" i="74"/>
  <c r="U13" i="74"/>
  <c r="J19" i="3" s="1"/>
  <c r="K19" i="3" s="1"/>
  <c r="P15" i="97" s="1"/>
  <c r="W13" i="99"/>
  <c r="G13" i="74"/>
  <c r="J19" i="75" s="1"/>
  <c r="F13" i="74"/>
  <c r="F19" i="75" s="1"/>
  <c r="R9" i="74"/>
  <c r="G15" i="3" s="1"/>
  <c r="U9" i="99"/>
  <c r="K9" i="74"/>
  <c r="X15" i="75" s="1"/>
  <c r="AF11" i="74"/>
  <c r="AN17" i="4" s="1"/>
  <c r="AF9" i="74"/>
  <c r="AN15" i="4" s="1"/>
  <c r="AD9" i="74"/>
  <c r="AK15" i="4" s="1"/>
  <c r="AB9" i="74"/>
  <c r="AH15" i="4" s="1"/>
  <c r="Z9" i="74"/>
  <c r="AF15" i="4" s="1"/>
  <c r="Q9" i="74"/>
  <c r="J9" i="74"/>
  <c r="W15" i="75" s="1"/>
  <c r="AF8" i="74"/>
  <c r="AN14" i="4" s="1"/>
  <c r="AE8" i="74"/>
  <c r="AM14" i="4" s="1"/>
  <c r="AD8" i="74"/>
  <c r="AK14" i="4" s="1"/>
  <c r="F11" i="74"/>
  <c r="F17" i="75" s="1"/>
  <c r="G11" i="74"/>
  <c r="J17" i="75" s="1"/>
  <c r="AC11" i="99"/>
  <c r="AD11" i="99" s="1"/>
  <c r="Z11" i="99" s="1"/>
  <c r="Y17" i="4"/>
  <c r="Z17" i="4" s="1"/>
  <c r="W11" i="74"/>
  <c r="X11" i="74"/>
  <c r="Y11" i="74"/>
  <c r="AE17" i="4" s="1"/>
  <c r="Z11" i="74"/>
  <c r="AF17" i="4" s="1"/>
  <c r="AI17" i="4" s="1"/>
  <c r="AA11" i="74"/>
  <c r="AG17" i="4" s="1"/>
  <c r="AB11" i="74"/>
  <c r="AH17" i="4" s="1"/>
  <c r="AC11" i="74"/>
  <c r="AJ17" i="4" s="1"/>
  <c r="AD11" i="74"/>
  <c r="AK17" i="4" s="1"/>
  <c r="U33" i="74"/>
  <c r="J39" i="3" s="1"/>
  <c r="R33" i="74"/>
  <c r="G39" i="3" s="1"/>
  <c r="Q33" i="74"/>
  <c r="Y32" i="74"/>
  <c r="AE38" i="4" s="1"/>
  <c r="X32" i="74"/>
  <c r="W32" i="74"/>
  <c r="J52" i="85"/>
  <c r="U32" i="74"/>
  <c r="J38" i="3" s="1"/>
  <c r="T32" i="74"/>
  <c r="I38" i="3" s="1"/>
  <c r="U32" i="99"/>
  <c r="I32" i="74"/>
  <c r="S38" i="75" s="1"/>
  <c r="H32" i="74"/>
  <c r="G32" i="74"/>
  <c r="F32" i="74"/>
  <c r="F38" i="75" s="1"/>
  <c r="AE103" i="74"/>
  <c r="AM109" i="4" s="1"/>
  <c r="AD103" i="74"/>
  <c r="AK109" i="4" s="1"/>
  <c r="AC103" i="74"/>
  <c r="AJ109" i="4" s="1"/>
  <c r="AB103" i="74"/>
  <c r="AH109" i="4" s="1"/>
  <c r="AA103" i="74"/>
  <c r="AG109" i="4" s="1"/>
  <c r="Z103" i="74"/>
  <c r="AF109" i="4" s="1"/>
  <c r="AI109" i="4" s="1"/>
  <c r="Y103" i="74"/>
  <c r="AE109" i="4" s="1"/>
  <c r="X103" i="74"/>
  <c r="T103" i="74"/>
  <c r="I109" i="3" s="1"/>
  <c r="W103" i="99"/>
  <c r="V102" i="74"/>
  <c r="AG102" i="99"/>
  <c r="O102" i="74"/>
  <c r="N102" i="74"/>
  <c r="M102" i="74"/>
  <c r="L104" i="99"/>
  <c r="U102" i="74"/>
  <c r="J108" i="3" s="1"/>
  <c r="T102" i="74"/>
  <c r="I108" i="3" s="1"/>
  <c r="R102" i="74"/>
  <c r="G108" i="3" s="1"/>
  <c r="Q102" i="74"/>
  <c r="F108" i="3" s="1"/>
  <c r="L108" i="3" s="1"/>
  <c r="L102" i="74"/>
  <c r="Z108" i="75" s="1"/>
  <c r="AA108" i="75" s="1"/>
  <c r="K102" i="74"/>
  <c r="X108" i="75" s="1"/>
  <c r="Y108" i="75" s="1"/>
  <c r="O102" i="99"/>
  <c r="AF100" i="74"/>
  <c r="AN106" i="4" s="1"/>
  <c r="AE100" i="74"/>
  <c r="AM106" i="4" s="1"/>
  <c r="AP106" i="4" s="1"/>
  <c r="AD100" i="74"/>
  <c r="AK106" i="4" s="1"/>
  <c r="AC100" i="74"/>
  <c r="AJ106" i="4" s="1"/>
  <c r="AB100" i="74"/>
  <c r="AH106" i="4" s="1"/>
  <c r="AA100" i="74"/>
  <c r="AG106" i="4" s="1"/>
  <c r="Z100" i="74"/>
  <c r="AF106" i="4" s="1"/>
  <c r="Y100" i="74"/>
  <c r="AE106" i="4" s="1"/>
  <c r="X100" i="74"/>
  <c r="I104" i="99"/>
  <c r="F104" i="74"/>
  <c r="F110" i="75" s="1"/>
  <c r="I104" i="74"/>
  <c r="S110" i="75" s="1"/>
  <c r="AE97" i="74"/>
  <c r="AM103" i="4" s="1"/>
  <c r="AQ97" i="99"/>
  <c r="X97" i="74"/>
  <c r="W97" i="74"/>
  <c r="AD97" i="74"/>
  <c r="AK103" i="4" s="1"/>
  <c r="AC97" i="74"/>
  <c r="AJ103" i="4" s="1"/>
  <c r="AN97" i="99"/>
  <c r="AC97" i="99"/>
  <c r="AD97" i="99" s="1"/>
  <c r="Z97" i="99" s="1"/>
  <c r="X97" i="99"/>
  <c r="J97" i="74"/>
  <c r="W103" i="75" s="1"/>
  <c r="I97" i="74"/>
  <c r="S103" i="75" s="1"/>
  <c r="M97" i="99"/>
  <c r="AD98" i="74"/>
  <c r="AK104" i="4" s="1"/>
  <c r="AO98" i="99"/>
  <c r="AE98" i="74"/>
  <c r="AM104" i="4" s="1"/>
  <c r="AS97" i="99"/>
  <c r="AG97" i="74"/>
  <c r="AO103" i="4" s="1"/>
  <c r="Z97" i="74"/>
  <c r="AF103" i="4" s="1"/>
  <c r="AI97" i="99"/>
  <c r="Y97" i="74"/>
  <c r="AE103" i="4" s="1"/>
  <c r="R97" i="74"/>
  <c r="G103" i="3" s="1"/>
  <c r="Q97" i="74"/>
  <c r="F103" i="3" s="1"/>
  <c r="T97" i="99"/>
  <c r="O97" i="74"/>
  <c r="N97" i="74"/>
  <c r="M97" i="74"/>
  <c r="F97" i="74"/>
  <c r="G96" i="74"/>
  <c r="J102" i="75" s="1"/>
  <c r="J96" i="99"/>
  <c r="K96" i="99" s="1"/>
  <c r="H96" i="74"/>
  <c r="O102" i="75" s="1"/>
  <c r="AC96" i="99"/>
  <c r="AD96" i="99" s="1"/>
  <c r="Z96" i="99" s="1"/>
  <c r="V96" i="74"/>
  <c r="AC96" i="74"/>
  <c r="AJ102" i="4" s="1"/>
  <c r="AN96" i="99"/>
  <c r="AD96" i="74"/>
  <c r="AK102" i="4" s="1"/>
  <c r="AL102" i="4" s="1"/>
  <c r="Y96" i="74"/>
  <c r="AE102" i="4" s="1"/>
  <c r="AI96" i="99"/>
  <c r="Z96" i="74"/>
  <c r="AF102" i="4" s="1"/>
  <c r="AG96" i="74"/>
  <c r="AO102" i="4" s="1"/>
  <c r="AS96" i="99"/>
  <c r="AF94" i="74"/>
  <c r="AN100" i="4" s="1"/>
  <c r="AR94" i="99"/>
  <c r="T94" i="74"/>
  <c r="I100" i="3" s="1"/>
  <c r="K100" i="3" s="1"/>
  <c r="P96" i="97" s="1"/>
  <c r="R94" i="74"/>
  <c r="G100" i="3" s="1"/>
  <c r="Q94" i="74"/>
  <c r="F100" i="3" s="1"/>
  <c r="T94" i="99"/>
  <c r="AE93" i="74"/>
  <c r="AM99" i="4" s="1"/>
  <c r="AC93" i="74"/>
  <c r="AJ99" i="4" s="1"/>
  <c r="AL99" i="4" s="1"/>
  <c r="Y91" i="74"/>
  <c r="AE97" i="4" s="1"/>
  <c r="X91" i="74"/>
  <c r="R91" i="74"/>
  <c r="G97" i="3" s="1"/>
  <c r="M97" i="3" s="1"/>
  <c r="Q91" i="74"/>
  <c r="F97" i="3" s="1"/>
  <c r="T91" i="99"/>
  <c r="M91" i="74"/>
  <c r="L91" i="74"/>
  <c r="Z97" i="75" s="1"/>
  <c r="AA97" i="75" s="1"/>
  <c r="Q91" i="99"/>
  <c r="AD91" i="74"/>
  <c r="AK97" i="4" s="1"/>
  <c r="AF89" i="74"/>
  <c r="AN95" i="4" s="1"/>
  <c r="AR89" i="99"/>
  <c r="Y89" i="74"/>
  <c r="AE95" i="4" s="1"/>
  <c r="X89" i="74"/>
  <c r="R89" i="74"/>
  <c r="G95" i="3" s="1"/>
  <c r="Q89" i="74"/>
  <c r="F95" i="3" s="1"/>
  <c r="T89" i="99"/>
  <c r="M89" i="74"/>
  <c r="L89" i="74"/>
  <c r="Z95" i="75" s="1"/>
  <c r="AA95" i="75" s="1"/>
  <c r="Q89" i="99"/>
  <c r="AE89" i="74"/>
  <c r="AM95" i="4" s="1"/>
  <c r="AD89" i="74"/>
  <c r="AK95" i="4" s="1"/>
  <c r="AO89" i="99"/>
  <c r="W89" i="74"/>
  <c r="AG89" i="99"/>
  <c r="K89" i="74"/>
  <c r="X95" i="75" s="1"/>
  <c r="J89" i="74"/>
  <c r="W95" i="75" s="1"/>
  <c r="N89" i="99"/>
  <c r="AC89" i="74"/>
  <c r="AJ95" i="4" s="1"/>
  <c r="AB89" i="74"/>
  <c r="AH95" i="4" s="1"/>
  <c r="AL89" i="99"/>
  <c r="X89" i="99"/>
  <c r="I89" i="74"/>
  <c r="H89" i="74"/>
  <c r="O95" i="75" s="1"/>
  <c r="AK95" i="75"/>
  <c r="L89" i="99"/>
  <c r="Q85" i="74"/>
  <c r="X85" i="74"/>
  <c r="Y85" i="74"/>
  <c r="AE91" i="4" s="1"/>
  <c r="AF85" i="74"/>
  <c r="AN91" i="4" s="1"/>
  <c r="AR85" i="99"/>
  <c r="AG85" i="74"/>
  <c r="AO91" i="4" s="1"/>
  <c r="AE87" i="74"/>
  <c r="AM93" i="4" s="1"/>
  <c r="AO87" i="99"/>
  <c r="AD87" i="74"/>
  <c r="AK93" i="4" s="1"/>
  <c r="J86" i="74"/>
  <c r="W92" i="75" s="1"/>
  <c r="N86" i="99"/>
  <c r="K86" i="74"/>
  <c r="X92" i="75" s="1"/>
  <c r="Y92" i="4"/>
  <c r="Z92" i="4" s="1"/>
  <c r="AG86" i="99"/>
  <c r="W86" i="74"/>
  <c r="AD86" i="74"/>
  <c r="AK92" i="4" s="1"/>
  <c r="AO86" i="99"/>
  <c r="AE86" i="74"/>
  <c r="AM92" i="4" s="1"/>
  <c r="AA85" i="74"/>
  <c r="AG91" i="4" s="1"/>
  <c r="P85" i="74"/>
  <c r="AK91" i="75" s="1"/>
  <c r="H85" i="74"/>
  <c r="O91" i="75" s="1"/>
  <c r="G85" i="74"/>
  <c r="J91" i="75" s="1"/>
  <c r="J85" i="99"/>
  <c r="AB83" i="74"/>
  <c r="AH89" i="4" s="1"/>
  <c r="AL83" i="99"/>
  <c r="X83" i="99"/>
  <c r="I83" i="74"/>
  <c r="S89" i="75" s="1"/>
  <c r="H83" i="74"/>
  <c r="O89" i="75" s="1"/>
  <c r="L83" i="99"/>
  <c r="L87" i="74"/>
  <c r="Z93" i="75" s="1"/>
  <c r="AA93" i="75" s="1"/>
  <c r="Q87" i="99"/>
  <c r="M87" i="74"/>
  <c r="Q87" i="74"/>
  <c r="F93" i="3" s="1"/>
  <c r="T87" i="99"/>
  <c r="R87" i="74"/>
  <c r="G93" i="3" s="1"/>
  <c r="X87" i="74"/>
  <c r="Y87" i="74"/>
  <c r="AE93" i="4" s="1"/>
  <c r="AF87" i="74"/>
  <c r="AN93" i="4" s="1"/>
  <c r="AR87" i="99"/>
  <c r="AG87" i="74"/>
  <c r="AO93" i="4" s="1"/>
  <c r="AP93" i="4" s="1"/>
  <c r="H87" i="74"/>
  <c r="O93" i="75" s="1"/>
  <c r="L87" i="99"/>
  <c r="I87" i="74"/>
  <c r="S93" i="75" s="1"/>
  <c r="X87" i="99"/>
  <c r="AB87" i="74"/>
  <c r="AH93" i="4" s="1"/>
  <c r="AL87" i="99"/>
  <c r="AC87" i="74"/>
  <c r="AJ93" i="4" s="1"/>
  <c r="AB85" i="74"/>
  <c r="AH91" i="4" s="1"/>
  <c r="AI91" i="4" s="1"/>
  <c r="AL85" i="99"/>
  <c r="AG85" i="99"/>
  <c r="U85" i="99"/>
  <c r="R85" i="74"/>
  <c r="G91" i="3" s="1"/>
  <c r="N85" i="74"/>
  <c r="F85" i="74"/>
  <c r="AG87" i="99"/>
  <c r="P87" i="74"/>
  <c r="O87" i="74"/>
  <c r="AC93" i="75" s="1"/>
  <c r="AD93" i="75" s="1"/>
  <c r="AE93" i="75" s="1"/>
  <c r="N87" i="74"/>
  <c r="Y86" i="74"/>
  <c r="AE92" i="4" s="1"/>
  <c r="AE85" i="74"/>
  <c r="AM91" i="4" s="1"/>
  <c r="AJ85" i="99"/>
  <c r="Z85" i="74"/>
  <c r="AF91" i="4" s="1"/>
  <c r="U85" i="74"/>
  <c r="J91" i="3" s="1"/>
  <c r="X85" i="99"/>
  <c r="L85" i="74"/>
  <c r="Z91" i="75" s="1"/>
  <c r="AA91" i="75" s="1"/>
  <c r="O85" i="99"/>
  <c r="K85" i="74"/>
  <c r="X91" i="75" s="1"/>
  <c r="AG83" i="74"/>
  <c r="AO89" i="4" s="1"/>
  <c r="AF83" i="74"/>
  <c r="AN89" i="4" s="1"/>
  <c r="AR83" i="99"/>
  <c r="Y83" i="74"/>
  <c r="AE89" i="4" s="1"/>
  <c r="X83" i="74"/>
  <c r="R83" i="74"/>
  <c r="G89" i="3" s="1"/>
  <c r="M89" i="3" s="1"/>
  <c r="Q83" i="74"/>
  <c r="T83" i="99"/>
  <c r="M83" i="74"/>
  <c r="L83" i="74"/>
  <c r="Z89" i="75" s="1"/>
  <c r="AA89" i="75" s="1"/>
  <c r="Q83" i="99"/>
  <c r="I81" i="74"/>
  <c r="S87" i="75"/>
  <c r="M81" i="99"/>
  <c r="T81" i="74"/>
  <c r="I87" i="3" s="1"/>
  <c r="Y81" i="74"/>
  <c r="AE87" i="4" s="1"/>
  <c r="AI81" i="99"/>
  <c r="AF81" i="74"/>
  <c r="AN87" i="4" s="1"/>
  <c r="AR81" i="99"/>
  <c r="W80" i="74"/>
  <c r="AC77" i="74"/>
  <c r="AJ83" i="4" s="1"/>
  <c r="AB77" i="74"/>
  <c r="AH83" i="4" s="1"/>
  <c r="AA77" i="74"/>
  <c r="AG83" i="4" s="1"/>
  <c r="Z77" i="74"/>
  <c r="AF83" i="4" s="1"/>
  <c r="Y77" i="74"/>
  <c r="AE83" i="4" s="1"/>
  <c r="X77" i="74"/>
  <c r="W77" i="74"/>
  <c r="P77" i="74"/>
  <c r="O77" i="74"/>
  <c r="N77" i="74"/>
  <c r="M77" i="74"/>
  <c r="R78" i="74"/>
  <c r="G84" i="3" s="1"/>
  <c r="Q78" i="74"/>
  <c r="K78" i="74"/>
  <c r="X84" i="75" s="1"/>
  <c r="J78" i="74"/>
  <c r="W84" i="75" s="1"/>
  <c r="I78" i="74"/>
  <c r="S84" i="75" s="1"/>
  <c r="H78" i="74"/>
  <c r="O84" i="75" s="1"/>
  <c r="G78" i="74"/>
  <c r="J84" i="75" s="1"/>
  <c r="F78" i="74"/>
  <c r="F84" i="75" s="1"/>
  <c r="U75" i="74"/>
  <c r="J81" i="3" s="1"/>
  <c r="W75" i="99"/>
  <c r="L75" i="74"/>
  <c r="Z81" i="75" s="1"/>
  <c r="AA81" i="75" s="1"/>
  <c r="K75" i="74"/>
  <c r="X81" i="75" s="1"/>
  <c r="J75" i="74"/>
  <c r="W81" i="75" s="1"/>
  <c r="I75" i="74"/>
  <c r="S81" i="75" s="1"/>
  <c r="M75" i="99"/>
  <c r="L78" i="74"/>
  <c r="Z84" i="75" s="1"/>
  <c r="AA84" i="75" s="1"/>
  <c r="Q78" i="99"/>
  <c r="T78" i="74"/>
  <c r="I84" i="3" s="1"/>
  <c r="W78" i="99"/>
  <c r="U78" i="74"/>
  <c r="J84" i="3" s="1"/>
  <c r="P84" i="3" s="1"/>
  <c r="W78" i="74"/>
  <c r="X78" i="74"/>
  <c r="Y78" i="74"/>
  <c r="AE84" i="4" s="1"/>
  <c r="Z78" i="74"/>
  <c r="AF84" i="4" s="1"/>
  <c r="AA78" i="74"/>
  <c r="AG84" i="4" s="1"/>
  <c r="AB78" i="74"/>
  <c r="AH84" i="4" s="1"/>
  <c r="AC78" i="74"/>
  <c r="AJ84" i="4" s="1"/>
  <c r="AD78" i="74"/>
  <c r="AK84" i="4" s="1"/>
  <c r="AE78" i="74"/>
  <c r="AM84" i="4" s="1"/>
  <c r="AF78" i="74"/>
  <c r="AN84" i="4" s="1"/>
  <c r="AP84" i="4" s="1"/>
  <c r="AQ84" i="4" s="1"/>
  <c r="AG78" i="74"/>
  <c r="AO84" i="4" s="1"/>
  <c r="O78" i="74"/>
  <c r="AF84" i="75" s="1"/>
  <c r="AG84" i="75" s="1"/>
  <c r="AH84" i="75" s="1"/>
  <c r="N78" i="74"/>
  <c r="M78" i="74"/>
  <c r="AE76" i="74"/>
  <c r="AM82" i="4" s="1"/>
  <c r="AQ76" i="99"/>
  <c r="AF76" i="74"/>
  <c r="AN82" i="4" s="1"/>
  <c r="AG76" i="74"/>
  <c r="AO82" i="4" s="1"/>
  <c r="AP82" i="4" s="1"/>
  <c r="AG75" i="74"/>
  <c r="AO81" i="4" s="1"/>
  <c r="AF75" i="74"/>
  <c r="AN81" i="4" s="1"/>
  <c r="AE75" i="74"/>
  <c r="AM81" i="4" s="1"/>
  <c r="AQ75" i="99"/>
  <c r="AC79" i="99"/>
  <c r="AD79" i="99" s="1"/>
  <c r="Z79" i="99" s="1"/>
  <c r="V79" i="74"/>
  <c r="W79" i="74"/>
  <c r="F79" i="74"/>
  <c r="F85" i="75" s="1"/>
  <c r="I79" i="99"/>
  <c r="G79" i="74"/>
  <c r="J85" i="75" s="1"/>
  <c r="H79" i="74"/>
  <c r="O85" i="75" s="1"/>
  <c r="I79" i="74"/>
  <c r="S85" i="75" s="1"/>
  <c r="X79" i="74"/>
  <c r="Y79" i="74"/>
  <c r="AE85" i="4" s="1"/>
  <c r="Z79" i="74"/>
  <c r="AF85" i="4" s="1"/>
  <c r="AA79" i="74"/>
  <c r="AG85" i="4" s="1"/>
  <c r="AI85" i="4" s="1"/>
  <c r="AB79" i="74"/>
  <c r="AH85" i="4" s="1"/>
  <c r="AC79" i="74"/>
  <c r="AJ85" i="4" s="1"/>
  <c r="AD79" i="74"/>
  <c r="AK85" i="4" s="1"/>
  <c r="AE79" i="74"/>
  <c r="AM85" i="4" s="1"/>
  <c r="AF79" i="74"/>
  <c r="AN85" i="4" s="1"/>
  <c r="AG79" i="74"/>
  <c r="AO85" i="4" s="1"/>
  <c r="L79" i="74"/>
  <c r="Z85" i="75" s="1"/>
  <c r="AA85" i="75" s="1"/>
  <c r="Q79" i="99"/>
  <c r="M79" i="74"/>
  <c r="U79" i="74"/>
  <c r="J85" i="3" s="1"/>
  <c r="X79" i="99"/>
  <c r="W76" i="74"/>
  <c r="P76" i="74"/>
  <c r="O76" i="74"/>
  <c r="N76" i="74"/>
  <c r="M76" i="74"/>
  <c r="AD75" i="74"/>
  <c r="AK81" i="4" s="1"/>
  <c r="AC75" i="74"/>
  <c r="AJ81" i="4" s="1"/>
  <c r="AB75" i="74"/>
  <c r="AH81" i="4" s="1"/>
  <c r="AA75" i="74"/>
  <c r="AG81" i="4" s="1"/>
  <c r="Z75" i="74"/>
  <c r="AF81" i="4" s="1"/>
  <c r="Y75" i="74"/>
  <c r="AE81" i="4" s="1"/>
  <c r="X75" i="74"/>
  <c r="W75" i="74"/>
  <c r="P75" i="74"/>
  <c r="O75" i="74"/>
  <c r="N75" i="74"/>
  <c r="M75" i="74"/>
  <c r="AF74" i="74"/>
  <c r="AN80" i="4" s="1"/>
  <c r="AQ74" i="99"/>
  <c r="AE74" i="74"/>
  <c r="AM80" i="4" s="1"/>
  <c r="AF73" i="74"/>
  <c r="AN79" i="4" s="1"/>
  <c r="AQ73" i="99"/>
  <c r="AE73" i="74"/>
  <c r="AM79" i="4" s="1"/>
  <c r="F73" i="74"/>
  <c r="F79" i="75" s="1"/>
  <c r="Z71" i="74"/>
  <c r="AF77" i="4" s="1"/>
  <c r="AI71" i="99"/>
  <c r="Y71" i="74"/>
  <c r="AE77" i="4" s="1"/>
  <c r="U71" i="99"/>
  <c r="R71" i="74"/>
  <c r="G77" i="3" s="1"/>
  <c r="O71" i="74"/>
  <c r="N71" i="74"/>
  <c r="M71" i="74"/>
  <c r="F71" i="74"/>
  <c r="F77" i="75" s="1"/>
  <c r="F67" i="74"/>
  <c r="F73" i="75" s="1"/>
  <c r="G67" i="74"/>
  <c r="J73" i="75" s="1"/>
  <c r="L67" i="74"/>
  <c r="Z73" i="75" s="1"/>
  <c r="AA73" i="75" s="1"/>
  <c r="M67" i="74"/>
  <c r="W67" i="99"/>
  <c r="U67" i="74"/>
  <c r="J73" i="3" s="1"/>
  <c r="P73" i="3" s="1"/>
  <c r="AF66" i="74"/>
  <c r="AN72" i="4" s="1"/>
  <c r="AD66" i="74"/>
  <c r="AK72" i="4" s="1"/>
  <c r="AB66" i="74"/>
  <c r="AH72" i="4" s="1"/>
  <c r="Z66" i="74"/>
  <c r="AF72" i="4" s="1"/>
  <c r="X66" i="74"/>
  <c r="U66" i="74"/>
  <c r="J72" i="3" s="1"/>
  <c r="P72" i="3" s="1"/>
  <c r="P66" i="74"/>
  <c r="O66" i="74"/>
  <c r="N66" i="74"/>
  <c r="I66" i="74"/>
  <c r="S72" i="75" s="1"/>
  <c r="Y63" i="74"/>
  <c r="AE69" i="4" s="1"/>
  <c r="X63" i="74"/>
  <c r="W63" i="74"/>
  <c r="Y69" i="4"/>
  <c r="Z69" i="4" s="1"/>
  <c r="AC63" i="99"/>
  <c r="AD63" i="99" s="1"/>
  <c r="Z63" i="99" s="1"/>
  <c r="P63" i="74"/>
  <c r="O63" i="74"/>
  <c r="AC69" i="75" s="1"/>
  <c r="AD69" i="75" s="1"/>
  <c r="AE69" i="75" s="1"/>
  <c r="N63" i="74"/>
  <c r="H70" i="74"/>
  <c r="O76" i="75" s="1"/>
  <c r="L70" i="99"/>
  <c r="I70" i="74"/>
  <c r="S76" i="75" s="1"/>
  <c r="AC70" i="99"/>
  <c r="AD70" i="99" s="1"/>
  <c r="Z70" i="99" s="1"/>
  <c r="V70" i="74"/>
  <c r="AC70" i="74"/>
  <c r="AJ76" i="4" s="1"/>
  <c r="AN70" i="99"/>
  <c r="AD70" i="74"/>
  <c r="AK76" i="4" s="1"/>
  <c r="J70" i="74"/>
  <c r="W76" i="75" s="1"/>
  <c r="N70" i="99"/>
  <c r="K70" i="74"/>
  <c r="X76" i="75" s="1"/>
  <c r="L70" i="74"/>
  <c r="Z76" i="75" s="1"/>
  <c r="AA76" i="75" s="1"/>
  <c r="Q70" i="74"/>
  <c r="W70" i="74"/>
  <c r="X70" i="74"/>
  <c r="AE70" i="74"/>
  <c r="AM76" i="4" s="1"/>
  <c r="AQ70" i="99"/>
  <c r="AF70" i="74"/>
  <c r="AN76" i="4" s="1"/>
  <c r="H69" i="74"/>
  <c r="L69" i="99"/>
  <c r="I69" i="74"/>
  <c r="S75" i="75" s="1"/>
  <c r="M69" i="74"/>
  <c r="N69" i="74"/>
  <c r="O69" i="74"/>
  <c r="R69" i="74"/>
  <c r="G75" i="3" s="1"/>
  <c r="U69" i="99"/>
  <c r="Y75" i="4"/>
  <c r="Z75" i="4" s="1"/>
  <c r="AG69" i="99"/>
  <c r="W69" i="74"/>
  <c r="J69" i="74"/>
  <c r="W75" i="75" s="1"/>
  <c r="N69" i="99"/>
  <c r="P69" i="99" s="1"/>
  <c r="K69" i="74"/>
  <c r="X75" i="75" s="1"/>
  <c r="P69" i="74"/>
  <c r="AJ75" i="75" s="1"/>
  <c r="T69" i="74"/>
  <c r="I75" i="3" s="1"/>
  <c r="K75" i="3" s="1"/>
  <c r="P71" i="97" s="1"/>
  <c r="W69" i="99"/>
  <c r="U69" i="74"/>
  <c r="J75" i="3" s="1"/>
  <c r="P75" i="3" s="1"/>
  <c r="Q75" i="3" s="1"/>
  <c r="Q71" i="97" s="1"/>
  <c r="X69" i="74"/>
  <c r="Y69" i="74"/>
  <c r="AE75" i="4" s="1"/>
  <c r="Z69" i="74"/>
  <c r="AF75" i="4" s="1"/>
  <c r="AA69" i="74"/>
  <c r="AG75" i="4" s="1"/>
  <c r="AB69" i="74"/>
  <c r="AH75" i="4" s="1"/>
  <c r="AC69" i="74"/>
  <c r="AJ75" i="4" s="1"/>
  <c r="AD69" i="74"/>
  <c r="AK75" i="4" s="1"/>
  <c r="AE69" i="74"/>
  <c r="AM75" i="4" s="1"/>
  <c r="AP75" i="4" s="1"/>
  <c r="AF69" i="74"/>
  <c r="AN75" i="4" s="1"/>
  <c r="AG69" i="74"/>
  <c r="AO75" i="4" s="1"/>
  <c r="R67" i="74"/>
  <c r="G73" i="3" s="1"/>
  <c r="M73" i="3" s="1"/>
  <c r="O67" i="74"/>
  <c r="I67" i="74"/>
  <c r="S73" i="75" s="1"/>
  <c r="AG66" i="74"/>
  <c r="AO72" i="4" s="1"/>
  <c r="AE66" i="74"/>
  <c r="AM72" i="4" s="1"/>
  <c r="AC66" i="74"/>
  <c r="AJ72" i="4" s="1"/>
  <c r="AL72" i="4" s="1"/>
  <c r="AA66" i="74"/>
  <c r="AG72" i="4" s="1"/>
  <c r="Y66" i="74"/>
  <c r="AE72" i="4" s="1"/>
  <c r="T66" i="74"/>
  <c r="I72" i="3" s="1"/>
  <c r="O72" i="3" s="1"/>
  <c r="Q66" i="74"/>
  <c r="K66" i="74"/>
  <c r="X72" i="75" s="1"/>
  <c r="N66" i="99"/>
  <c r="J66" i="74"/>
  <c r="W72" i="75" s="1"/>
  <c r="H66" i="74"/>
  <c r="O72" i="75" s="1"/>
  <c r="Q72" i="75" s="1"/>
  <c r="R72" i="75" s="1"/>
  <c r="AB72" i="75" s="1"/>
  <c r="M68" i="97" s="1"/>
  <c r="K68" i="97" s="1"/>
  <c r="L66" i="99"/>
  <c r="V64" i="74"/>
  <c r="AG64" i="99"/>
  <c r="P64" i="74"/>
  <c r="AJ70" i="75" s="1"/>
  <c r="O64" i="74"/>
  <c r="N64" i="74"/>
  <c r="M64" i="74"/>
  <c r="AG63" i="74"/>
  <c r="AO69" i="4" s="1"/>
  <c r="AP69" i="4" s="1"/>
  <c r="AF63" i="74"/>
  <c r="AN69" i="4" s="1"/>
  <c r="AE63" i="74"/>
  <c r="AM69" i="4" s="1"/>
  <c r="AD63" i="74"/>
  <c r="AK69" i="4" s="1"/>
  <c r="AC63" i="74"/>
  <c r="AJ69" i="4" s="1"/>
  <c r="AN63" i="99"/>
  <c r="S63" i="74"/>
  <c r="R63" i="74"/>
  <c r="G69" i="3" s="1"/>
  <c r="Q63" i="74"/>
  <c r="F69" i="3" s="1"/>
  <c r="I63" i="74"/>
  <c r="S69" i="75" s="1"/>
  <c r="H63" i="74"/>
  <c r="O69" i="75" s="1"/>
  <c r="L63" i="99"/>
  <c r="AD62" i="74"/>
  <c r="AK68" i="4" s="1"/>
  <c r="AO62" i="99"/>
  <c r="U62" i="74"/>
  <c r="J68" i="3" s="1"/>
  <c r="X62" i="99"/>
  <c r="P62" i="74"/>
  <c r="AJ68" i="75" s="1"/>
  <c r="AL68" i="75" s="1"/>
  <c r="AM68" i="75" s="1"/>
  <c r="O62" i="74"/>
  <c r="N62" i="74"/>
  <c r="M62" i="74"/>
  <c r="AD59" i="74"/>
  <c r="AK65" i="4" s="1"/>
  <c r="AO59" i="99"/>
  <c r="AP59" i="99" s="1"/>
  <c r="U59" i="74"/>
  <c r="J65" i="3" s="1"/>
  <c r="X59" i="99"/>
  <c r="P59" i="74"/>
  <c r="O59" i="74"/>
  <c r="N59" i="74"/>
  <c r="M59" i="74"/>
  <c r="AF67" i="74"/>
  <c r="AN73" i="4" s="1"/>
  <c r="AD67" i="74"/>
  <c r="AK73" i="4" s="1"/>
  <c r="AB67" i="74"/>
  <c r="AH73" i="4" s="1"/>
  <c r="Z67" i="74"/>
  <c r="AF73" i="4" s="1"/>
  <c r="X67" i="74"/>
  <c r="W66" i="74"/>
  <c r="G66" i="74"/>
  <c r="J72" i="75" s="1"/>
  <c r="F66" i="74"/>
  <c r="F72" i="75" s="1"/>
  <c r="AB63" i="74"/>
  <c r="AH69" i="4" s="1"/>
  <c r="AK63" i="99"/>
  <c r="AA63" i="74"/>
  <c r="AG69" i="4" s="1"/>
  <c r="G63" i="74"/>
  <c r="J69" i="75" s="1"/>
  <c r="I63" i="99"/>
  <c r="F63" i="74"/>
  <c r="F69" i="75" s="1"/>
  <c r="AC62" i="74"/>
  <c r="AJ68" i="4" s="1"/>
  <c r="AL62" i="99"/>
  <c r="AB62" i="74"/>
  <c r="AH68" i="4" s="1"/>
  <c r="AI68" i="4" s="1"/>
  <c r="T62" i="74"/>
  <c r="I68" i="3" s="1"/>
  <c r="S62" i="74"/>
  <c r="H68" i="3" s="1"/>
  <c r="K68" i="3" s="1"/>
  <c r="P64" i="97" s="1"/>
  <c r="R62" i="74"/>
  <c r="G68" i="3" s="1"/>
  <c r="T62" i="99"/>
  <c r="S62" i="99" s="1"/>
  <c r="Q62" i="74"/>
  <c r="L62" i="74"/>
  <c r="Z68" i="75" s="1"/>
  <c r="AA68" i="75" s="1"/>
  <c r="O62" i="99"/>
  <c r="K62" i="74"/>
  <c r="X68" i="75" s="1"/>
  <c r="AC59" i="74"/>
  <c r="AJ65" i="4" s="1"/>
  <c r="AB59" i="74"/>
  <c r="AH65" i="4" s="1"/>
  <c r="AL59" i="99"/>
  <c r="T59" i="74"/>
  <c r="I65" i="3" s="1"/>
  <c r="O65" i="3" s="1"/>
  <c r="R59" i="74"/>
  <c r="G65" i="3" s="1"/>
  <c r="Q59" i="74"/>
  <c r="F65" i="3" s="1"/>
  <c r="T59" i="99"/>
  <c r="L59" i="74"/>
  <c r="Z65" i="75" s="1"/>
  <c r="AA65" i="75" s="1"/>
  <c r="K59" i="74"/>
  <c r="X65" i="75" s="1"/>
  <c r="Y65" i="75" s="1"/>
  <c r="O59" i="99"/>
  <c r="P59" i="99" s="1"/>
  <c r="O55" i="74"/>
  <c r="N55" i="74"/>
  <c r="M55" i="74"/>
  <c r="L55" i="74"/>
  <c r="Z61" i="75" s="1"/>
  <c r="AA61" i="75" s="1"/>
  <c r="K55" i="74"/>
  <c r="X61" i="75"/>
  <c r="O55" i="99"/>
  <c r="P55" i="99" s="1"/>
  <c r="T54" i="74"/>
  <c r="I60" i="3" s="1"/>
  <c r="O60" i="3" s="1"/>
  <c r="S54" i="74"/>
  <c r="H60" i="3" s="1"/>
  <c r="R54" i="74"/>
  <c r="G60" i="3" s="1"/>
  <c r="M60" i="3" s="1"/>
  <c r="Q54" i="74"/>
  <c r="AF53" i="74"/>
  <c r="AN59" i="4" s="1"/>
  <c r="AE53" i="74"/>
  <c r="AM59" i="4" s="1"/>
  <c r="AD53" i="74"/>
  <c r="AK59" i="4" s="1"/>
  <c r="AC53" i="74"/>
  <c r="AJ59" i="4" s="1"/>
  <c r="AB53" i="74"/>
  <c r="AH59" i="4" s="1"/>
  <c r="AA53" i="74"/>
  <c r="AG59" i="4" s="1"/>
  <c r="Z53" i="74"/>
  <c r="AF59" i="4" s="1"/>
  <c r="AI59" i="4" s="1"/>
  <c r="Y53" i="74"/>
  <c r="AE59" i="4" s="1"/>
  <c r="X53" i="74"/>
  <c r="W53" i="74"/>
  <c r="AF52" i="74"/>
  <c r="AN58" i="4" s="1"/>
  <c r="AE52" i="74"/>
  <c r="AM58" i="4" s="1"/>
  <c r="AD52" i="74"/>
  <c r="AK58" i="4" s="1"/>
  <c r="AC52" i="74"/>
  <c r="AJ58" i="4" s="1"/>
  <c r="AB52" i="74"/>
  <c r="AH58" i="4" s="1"/>
  <c r="AI58" i="4" s="1"/>
  <c r="AA52" i="74"/>
  <c r="AG58" i="4" s="1"/>
  <c r="Z52" i="74"/>
  <c r="AF58" i="4" s="1"/>
  <c r="Y52" i="74"/>
  <c r="AE58" i="4" s="1"/>
  <c r="X52" i="74"/>
  <c r="W52" i="74"/>
  <c r="Y58" i="4"/>
  <c r="Z58" i="4" s="1"/>
  <c r="AC52" i="99"/>
  <c r="AD52" i="99" s="1"/>
  <c r="Z52" i="99" s="1"/>
  <c r="N61" i="99"/>
  <c r="P61" i="99" s="1"/>
  <c r="J61" i="74"/>
  <c r="W67" i="75" s="1"/>
  <c r="K61" i="74"/>
  <c r="X67" i="75" s="1"/>
  <c r="L61" i="74"/>
  <c r="Z67" i="75" s="1"/>
  <c r="AA67" i="75" s="1"/>
  <c r="M61" i="74"/>
  <c r="N61" i="74"/>
  <c r="O61" i="74"/>
  <c r="P61" i="74"/>
  <c r="AC61" i="99"/>
  <c r="AD61" i="99" s="1"/>
  <c r="Z61" i="99" s="1"/>
  <c r="Y67" i="4"/>
  <c r="Z67" i="4" s="1"/>
  <c r="AQ61" i="99"/>
  <c r="AE61" i="74"/>
  <c r="AM67" i="4" s="1"/>
  <c r="AF61" i="74"/>
  <c r="AN67" i="4" s="1"/>
  <c r="W61" i="74"/>
  <c r="AA67" i="4" s="1"/>
  <c r="AB67" i="4" s="1"/>
  <c r="X61" i="74"/>
  <c r="AC67" i="4" s="1"/>
  <c r="AD67" i="4" s="1"/>
  <c r="AG61" i="74"/>
  <c r="AO67" i="4" s="1"/>
  <c r="AS61" i="99"/>
  <c r="H61" i="74"/>
  <c r="L61" i="99"/>
  <c r="I61" i="74"/>
  <c r="S67" i="75" s="1"/>
  <c r="U67" i="75" s="1"/>
  <c r="V67" i="75" s="1"/>
  <c r="R61" i="74"/>
  <c r="G67" i="3" s="1"/>
  <c r="U61" i="99"/>
  <c r="T61" i="74"/>
  <c r="I67" i="3" s="1"/>
  <c r="O67" i="3" s="1"/>
  <c r="U61" i="74"/>
  <c r="J67" i="3" s="1"/>
  <c r="AC61" i="74"/>
  <c r="AJ67" i="4" s="1"/>
  <c r="AL67" i="4" s="1"/>
  <c r="AN61" i="99"/>
  <c r="AD61" i="74"/>
  <c r="AK67" i="4" s="1"/>
  <c r="AF56" i="74"/>
  <c r="AN62" i="4" s="1"/>
  <c r="AE56" i="74"/>
  <c r="AM62" i="4" s="1"/>
  <c r="AQ56" i="99"/>
  <c r="U55" i="74"/>
  <c r="J61" i="3" s="1"/>
  <c r="P61" i="3" s="1"/>
  <c r="T55" i="74"/>
  <c r="I61" i="3" s="1"/>
  <c r="O61" i="3" s="1"/>
  <c r="R55" i="74"/>
  <c r="G61" i="3" s="1"/>
  <c r="M61" i="3" s="1"/>
  <c r="Q55" i="74"/>
  <c r="J55" i="74"/>
  <c r="W61" i="75" s="1"/>
  <c r="I55" i="74"/>
  <c r="S61" i="75" s="1"/>
  <c r="M55" i="99"/>
  <c r="AF54" i="74"/>
  <c r="AN60" i="4" s="1"/>
  <c r="AR54" i="99"/>
  <c r="V53" i="74"/>
  <c r="J94" i="85"/>
  <c r="U53" i="74"/>
  <c r="J59" i="3" s="1"/>
  <c r="T53" i="74"/>
  <c r="I59" i="3" s="1"/>
  <c r="R53" i="74"/>
  <c r="G59" i="3" s="1"/>
  <c r="Q53" i="74"/>
  <c r="F59" i="3" s="1"/>
  <c r="U52" i="74"/>
  <c r="J58" i="3" s="1"/>
  <c r="T52" i="74"/>
  <c r="I58" i="3" s="1"/>
  <c r="K58" i="3" s="1"/>
  <c r="P54" i="97" s="1"/>
  <c r="R52" i="74"/>
  <c r="G58" i="3" s="1"/>
  <c r="Q52" i="74"/>
  <c r="F58" i="3" s="1"/>
  <c r="AG55" i="74"/>
  <c r="AO61" i="4" s="1"/>
  <c r="AF55" i="74"/>
  <c r="AN61" i="4" s="1"/>
  <c r="AE55" i="74"/>
  <c r="AM61" i="4" s="1"/>
  <c r="AD55" i="74"/>
  <c r="AK61" i="4" s="1"/>
  <c r="AC55" i="74"/>
  <c r="AJ61" i="4" s="1"/>
  <c r="AB55" i="74"/>
  <c r="AH61" i="4" s="1"/>
  <c r="AA55" i="74"/>
  <c r="AG61" i="4" s="1"/>
  <c r="Z55" i="74"/>
  <c r="AF61" i="4" s="1"/>
  <c r="AI61" i="4" s="1"/>
  <c r="Y55" i="74"/>
  <c r="AE61" i="4" s="1"/>
  <c r="X55" i="74"/>
  <c r="W55" i="74"/>
  <c r="P55" i="74"/>
  <c r="Q50" i="74"/>
  <c r="F56" i="3" s="1"/>
  <c r="R50" i="74"/>
  <c r="G56" i="3" s="1"/>
  <c r="S50" i="74"/>
  <c r="H56" i="3" s="1"/>
  <c r="T50" i="74"/>
  <c r="U50" i="74"/>
  <c r="J56" i="3" s="1"/>
  <c r="V50" i="74"/>
  <c r="W50" i="74"/>
  <c r="X50" i="74"/>
  <c r="Y50" i="74"/>
  <c r="AE56" i="4" s="1"/>
  <c r="Z50" i="74"/>
  <c r="AF56" i="4" s="1"/>
  <c r="AA50" i="74"/>
  <c r="AG56" i="4" s="1"/>
  <c r="AB50" i="74"/>
  <c r="AH56" i="4" s="1"/>
  <c r="AI56" i="4" s="1"/>
  <c r="AQ56" i="4" s="1"/>
  <c r="AC50" i="74"/>
  <c r="AJ56" i="4" s="1"/>
  <c r="AD50" i="74"/>
  <c r="AK56" i="4" s="1"/>
  <c r="AE50" i="74"/>
  <c r="AM56" i="4" s="1"/>
  <c r="AF50" i="74"/>
  <c r="AN56" i="4" s="1"/>
  <c r="AG50" i="74"/>
  <c r="AO56" i="4" s="1"/>
  <c r="R51" i="74"/>
  <c r="G57" i="3" s="1"/>
  <c r="M57" i="3" s="1"/>
  <c r="U51" i="99"/>
  <c r="S51" i="74"/>
  <c r="H57" i="3" s="1"/>
  <c r="T51" i="74"/>
  <c r="I57" i="3" s="1"/>
  <c r="U51" i="74"/>
  <c r="J57" i="3" s="1"/>
  <c r="Y57" i="4"/>
  <c r="Z57" i="4" s="1"/>
  <c r="W51" i="74"/>
  <c r="X51" i="74"/>
  <c r="Y51" i="74"/>
  <c r="AE57" i="4" s="1"/>
  <c r="Z51" i="74"/>
  <c r="AF57" i="4" s="1"/>
  <c r="AA51" i="74"/>
  <c r="AG57" i="4" s="1"/>
  <c r="AI57" i="4" s="1"/>
  <c r="AB51" i="74"/>
  <c r="AH57" i="4" s="1"/>
  <c r="AC51" i="74"/>
  <c r="AJ57" i="4" s="1"/>
  <c r="AD51" i="74"/>
  <c r="AK57" i="4" s="1"/>
  <c r="AE51" i="74"/>
  <c r="AM57" i="4" s="1"/>
  <c r="AF51" i="74"/>
  <c r="AN57" i="4" s="1"/>
  <c r="AG51" i="74"/>
  <c r="AO57" i="4" s="1"/>
  <c r="U49" i="74"/>
  <c r="J55" i="3" s="1"/>
  <c r="T49" i="74"/>
  <c r="I55" i="3" s="1"/>
  <c r="K55" i="3" s="1"/>
  <c r="P51" i="97" s="1"/>
  <c r="S49" i="74"/>
  <c r="H55" i="3" s="1"/>
  <c r="R49" i="74"/>
  <c r="G55" i="3" s="1"/>
  <c r="Q49" i="74"/>
  <c r="P48" i="74"/>
  <c r="AJ54" i="75" s="1"/>
  <c r="O48" i="74"/>
  <c r="N48" i="74"/>
  <c r="M48" i="74"/>
  <c r="L48" i="74"/>
  <c r="Z54" i="75" s="1"/>
  <c r="AA54" i="75" s="1"/>
  <c r="Q48" i="99"/>
  <c r="O46" i="74"/>
  <c r="N46" i="74"/>
  <c r="M46" i="74"/>
  <c r="L46" i="74"/>
  <c r="Z52" i="75" s="1"/>
  <c r="AA52" i="75" s="1"/>
  <c r="Q46" i="99"/>
  <c r="K46" i="74"/>
  <c r="X52" i="75" s="1"/>
  <c r="O46" i="99"/>
  <c r="J46" i="74"/>
  <c r="W52" i="75" s="1"/>
  <c r="N46" i="99"/>
  <c r="I46" i="74"/>
  <c r="S52" i="75" s="1"/>
  <c r="M46" i="99"/>
  <c r="H46" i="74"/>
  <c r="O52" i="75" s="1"/>
  <c r="L46" i="99"/>
  <c r="G46" i="74"/>
  <c r="J52" i="75" s="1"/>
  <c r="J46" i="99"/>
  <c r="F46" i="74"/>
  <c r="I46" i="99"/>
  <c r="K46" i="99" s="1"/>
  <c r="AF48" i="74"/>
  <c r="AN54" i="4" s="1"/>
  <c r="AE48" i="74"/>
  <c r="AM54" i="4" s="1"/>
  <c r="AD48" i="74"/>
  <c r="AK54" i="4" s="1"/>
  <c r="AC48" i="74"/>
  <c r="AJ54" i="4" s="1"/>
  <c r="AB48" i="74"/>
  <c r="AH54" i="4" s="1"/>
  <c r="AA48" i="74"/>
  <c r="AG54" i="4" s="1"/>
  <c r="AI54" i="4" s="1"/>
  <c r="Z48" i="74"/>
  <c r="AF54" i="4" s="1"/>
  <c r="Y48" i="74"/>
  <c r="AE54" i="4" s="1"/>
  <c r="X48" i="74"/>
  <c r="W48" i="74"/>
  <c r="Y54" i="4"/>
  <c r="Z54" i="4" s="1"/>
  <c r="AG48" i="99"/>
  <c r="K48" i="74"/>
  <c r="X54" i="75" s="1"/>
  <c r="J48" i="74"/>
  <c r="W54" i="75" s="1"/>
  <c r="Y54" i="75" s="1"/>
  <c r="I48" i="74"/>
  <c r="H48" i="74"/>
  <c r="G48" i="74"/>
  <c r="J54" i="75" s="1"/>
  <c r="F48" i="74"/>
  <c r="F54" i="75" s="1"/>
  <c r="M50" i="74"/>
  <c r="L50" i="74"/>
  <c r="Z56" i="75" s="1"/>
  <c r="AA56" i="75" s="1"/>
  <c r="K50" i="74"/>
  <c r="X56" i="75" s="1"/>
  <c r="J50" i="74"/>
  <c r="W56" i="75" s="1"/>
  <c r="Y56" i="75" s="1"/>
  <c r="I50" i="74"/>
  <c r="S56" i="75" s="1"/>
  <c r="H50" i="74"/>
  <c r="O56" i="75" s="1"/>
  <c r="G50" i="74"/>
  <c r="J56" i="75" s="1"/>
  <c r="F50" i="74"/>
  <c r="O86" i="85"/>
  <c r="U48" i="74"/>
  <c r="J54" i="3" s="1"/>
  <c r="T48" i="74"/>
  <c r="I54" i="3" s="1"/>
  <c r="S48" i="74"/>
  <c r="H54" i="3" s="1"/>
  <c r="K54" i="3" s="1"/>
  <c r="P50" i="97" s="1"/>
  <c r="R48" i="74"/>
  <c r="G54" i="3" s="1"/>
  <c r="Q48" i="74"/>
  <c r="AF47" i="74"/>
  <c r="AN53" i="4" s="1"/>
  <c r="AE47" i="74"/>
  <c r="AM53" i="4" s="1"/>
  <c r="AD47" i="74"/>
  <c r="AK53" i="4" s="1"/>
  <c r="AC47" i="74"/>
  <c r="AJ53" i="4" s="1"/>
  <c r="AB47" i="74"/>
  <c r="AH53" i="4" s="1"/>
  <c r="AA47" i="74"/>
  <c r="AG53" i="4" s="1"/>
  <c r="AI53" i="4" s="1"/>
  <c r="Z47" i="74"/>
  <c r="AF53" i="4" s="1"/>
  <c r="AI47" i="99"/>
  <c r="Y47" i="74"/>
  <c r="AE53" i="4" s="1"/>
  <c r="O47" i="74"/>
  <c r="AF53" i="75" s="1"/>
  <c r="AG53" i="75" s="1"/>
  <c r="AH53" i="75" s="1"/>
  <c r="N47" i="74"/>
  <c r="M47" i="74"/>
  <c r="L47" i="74"/>
  <c r="Z53" i="75" s="1"/>
  <c r="AA53" i="75" s="1"/>
  <c r="K47" i="74"/>
  <c r="X53" i="75" s="1"/>
  <c r="J47" i="74"/>
  <c r="W53" i="75" s="1"/>
  <c r="I47" i="74"/>
  <c r="S53" i="75" s="1"/>
  <c r="H47" i="74"/>
  <c r="O53" i="75" s="1"/>
  <c r="G47" i="74"/>
  <c r="J53" i="75" s="1"/>
  <c r="F47" i="74"/>
  <c r="AE40" i="74"/>
  <c r="AM46" i="4" s="1"/>
  <c r="AC40" i="74"/>
  <c r="AJ46" i="4" s="1"/>
  <c r="AA40" i="74"/>
  <c r="AG46" i="4" s="1"/>
  <c r="AI46" i="4" s="1"/>
  <c r="Y40" i="74"/>
  <c r="AE46" i="4" s="1"/>
  <c r="W40" i="74"/>
  <c r="W40" i="99"/>
  <c r="T40" i="74"/>
  <c r="I46" i="3" s="1"/>
  <c r="O38" i="74"/>
  <c r="N38" i="74"/>
  <c r="M38" i="74"/>
  <c r="L38" i="74"/>
  <c r="Z44" i="75" s="1"/>
  <c r="AA44" i="75" s="1"/>
  <c r="K38" i="74"/>
  <c r="X44" i="75" s="1"/>
  <c r="J38" i="74"/>
  <c r="W44" i="75" s="1"/>
  <c r="I38" i="74"/>
  <c r="M38" i="99"/>
  <c r="O36" i="74"/>
  <c r="N36" i="74"/>
  <c r="M36" i="74"/>
  <c r="L36" i="74"/>
  <c r="Z42" i="75" s="1"/>
  <c r="AA42" i="75" s="1"/>
  <c r="K36" i="74"/>
  <c r="X42" i="75" s="1"/>
  <c r="J36" i="74"/>
  <c r="W42" i="75" s="1"/>
  <c r="I36" i="74"/>
  <c r="H36" i="74"/>
  <c r="G36" i="74"/>
  <c r="F36" i="74"/>
  <c r="O58" i="85"/>
  <c r="AF34" i="74"/>
  <c r="AN40" i="4" s="1"/>
  <c r="AP40" i="4" s="1"/>
  <c r="AE34" i="74"/>
  <c r="AM40" i="4" s="1"/>
  <c r="AD34" i="74"/>
  <c r="AK40" i="4" s="1"/>
  <c r="AC34" i="74"/>
  <c r="AJ40" i="4" s="1"/>
  <c r="AB34" i="74"/>
  <c r="AH40" i="4" s="1"/>
  <c r="AA34" i="74"/>
  <c r="AG40" i="4" s="1"/>
  <c r="AK34" i="99"/>
  <c r="L34" i="74"/>
  <c r="Z40" i="75" s="1"/>
  <c r="AA40" i="75" s="1"/>
  <c r="K34" i="74"/>
  <c r="X40" i="75" s="1"/>
  <c r="Y40" i="75" s="1"/>
  <c r="J34" i="74"/>
  <c r="W40" i="75" s="1"/>
  <c r="I34" i="74"/>
  <c r="S40" i="75" s="1"/>
  <c r="H34" i="74"/>
  <c r="O40" i="75" s="1"/>
  <c r="G34" i="74"/>
  <c r="F34" i="74"/>
  <c r="F40" i="75" s="1"/>
  <c r="F44" i="74"/>
  <c r="G44" i="74"/>
  <c r="J50" i="75" s="1"/>
  <c r="H44" i="74"/>
  <c r="O50" i="75" s="1"/>
  <c r="Q50" i="75" s="1"/>
  <c r="R50" i="75" s="1"/>
  <c r="AB50" i="75" s="1"/>
  <c r="M46" i="97" s="1"/>
  <c r="K46" i="97" s="1"/>
  <c r="R44" i="74"/>
  <c r="G50" i="3" s="1"/>
  <c r="U44" i="99"/>
  <c r="S44" i="74"/>
  <c r="H50" i="3" s="1"/>
  <c r="K50" i="3" s="1"/>
  <c r="P46" i="97" s="1"/>
  <c r="T44" i="74"/>
  <c r="I50" i="3" s="1"/>
  <c r="O50" i="3" s="1"/>
  <c r="U44" i="74"/>
  <c r="J50" i="3" s="1"/>
  <c r="P50" i="3" s="1"/>
  <c r="W44" i="74"/>
  <c r="AA50" i="4" s="1"/>
  <c r="AB50" i="4" s="1"/>
  <c r="X44" i="74"/>
  <c r="AC50" i="4" s="1"/>
  <c r="AD50" i="4" s="1"/>
  <c r="Y44" i="74"/>
  <c r="AE50" i="4" s="1"/>
  <c r="AI50" i="4" s="1"/>
  <c r="Z44" i="74"/>
  <c r="AF50" i="4" s="1"/>
  <c r="AA44" i="74"/>
  <c r="AG50" i="4" s="1"/>
  <c r="AB44" i="74"/>
  <c r="AH50" i="4" s="1"/>
  <c r="AC44" i="74"/>
  <c r="AJ50" i="4" s="1"/>
  <c r="AD44" i="74"/>
  <c r="AK50" i="4" s="1"/>
  <c r="AE44" i="74"/>
  <c r="AM50" i="4" s="1"/>
  <c r="AF44" i="74"/>
  <c r="AN50" i="4" s="1"/>
  <c r="AG44" i="74"/>
  <c r="AO50" i="4" s="1"/>
  <c r="AP50" i="4" s="1"/>
  <c r="Q42" i="74"/>
  <c r="F48" i="3" s="1"/>
  <c r="R42" i="74"/>
  <c r="G48" i="3" s="1"/>
  <c r="S42" i="74"/>
  <c r="H48" i="3" s="1"/>
  <c r="T42" i="74"/>
  <c r="I48" i="3" s="1"/>
  <c r="U42" i="74"/>
  <c r="J48" i="3" s="1"/>
  <c r="AF40" i="74"/>
  <c r="AN46" i="4" s="1"/>
  <c r="AD40" i="74"/>
  <c r="AK46" i="4" s="1"/>
  <c r="AB40" i="74"/>
  <c r="AH46" i="4" s="1"/>
  <c r="Z40" i="74"/>
  <c r="AF46" i="4" s="1"/>
  <c r="X40" i="74"/>
  <c r="V40" i="74"/>
  <c r="U40" i="74"/>
  <c r="J46" i="3" s="1"/>
  <c r="AF39" i="74"/>
  <c r="AN45" i="4" s="1"/>
  <c r="AE39" i="74"/>
  <c r="AM45" i="4" s="1"/>
  <c r="AD39" i="74"/>
  <c r="AK45" i="4" s="1"/>
  <c r="AC39" i="74"/>
  <c r="AJ45" i="4" s="1"/>
  <c r="AL45" i="4" s="1"/>
  <c r="AB39" i="74"/>
  <c r="AH45" i="4" s="1"/>
  <c r="AA39" i="74"/>
  <c r="AG45" i="4" s="1"/>
  <c r="Z39" i="74"/>
  <c r="AF45" i="4" s="1"/>
  <c r="Y39" i="74"/>
  <c r="AE45" i="4" s="1"/>
  <c r="AI39" i="99"/>
  <c r="AG38" i="74"/>
  <c r="AO44" i="4" s="1"/>
  <c r="AF38" i="74"/>
  <c r="AN44" i="4" s="1"/>
  <c r="AE38" i="74"/>
  <c r="AM44" i="4" s="1"/>
  <c r="AP44" i="4" s="1"/>
  <c r="AD38" i="74"/>
  <c r="AK44" i="4" s="1"/>
  <c r="AC38" i="74"/>
  <c r="AJ44" i="4" s="1"/>
  <c r="AB38" i="74"/>
  <c r="AH44" i="4" s="1"/>
  <c r="AA38" i="74"/>
  <c r="AG44" i="4" s="1"/>
  <c r="Z38" i="74"/>
  <c r="AF44" i="4" s="1"/>
  <c r="Y38" i="74"/>
  <c r="AE44" i="4" s="1"/>
  <c r="X38" i="74"/>
  <c r="W38" i="74"/>
  <c r="V38" i="74"/>
  <c r="J58" i="85"/>
  <c r="J69" i="85"/>
  <c r="U38" i="74"/>
  <c r="J44" i="3" s="1"/>
  <c r="T38" i="74"/>
  <c r="I44" i="3" s="1"/>
  <c r="S38" i="74"/>
  <c r="H44" i="3" s="1"/>
  <c r="K44" i="3" s="1"/>
  <c r="P40" i="97" s="1"/>
  <c r="R38" i="74"/>
  <c r="G44" i="3" s="1"/>
  <c r="Q38" i="74"/>
  <c r="AF37" i="74"/>
  <c r="AN43" i="4" s="1"/>
  <c r="AE37" i="74"/>
  <c r="AM43" i="4" s="1"/>
  <c r="AD37" i="74"/>
  <c r="AK43" i="4" s="1"/>
  <c r="AC37" i="74"/>
  <c r="AJ43" i="4" s="1"/>
  <c r="AB37" i="74"/>
  <c r="AH43" i="4" s="1"/>
  <c r="AA37" i="74"/>
  <c r="AG43" i="4" s="1"/>
  <c r="Z37" i="74"/>
  <c r="AF43" i="4" s="1"/>
  <c r="Y37" i="74"/>
  <c r="AE43" i="4" s="1"/>
  <c r="AI43" i="4" s="1"/>
  <c r="X37" i="74"/>
  <c r="W37" i="74"/>
  <c r="Y43" i="4"/>
  <c r="Z43" i="4" s="1"/>
  <c r="U37" i="74"/>
  <c r="J43" i="3" s="1"/>
  <c r="T37" i="74"/>
  <c r="I43" i="3" s="1"/>
  <c r="W37" i="99"/>
  <c r="AG36" i="74"/>
  <c r="AO42" i="4" s="1"/>
  <c r="AF36" i="74"/>
  <c r="AN42" i="4" s="1"/>
  <c r="AP42" i="4" s="1"/>
  <c r="AE36" i="74"/>
  <c r="AM42" i="4" s="1"/>
  <c r="AD36" i="74"/>
  <c r="AK42" i="4" s="1"/>
  <c r="AC36" i="74"/>
  <c r="AJ42" i="4" s="1"/>
  <c r="AB36" i="74"/>
  <c r="AH42" i="4" s="1"/>
  <c r="AA36" i="74"/>
  <c r="AG42" i="4" s="1"/>
  <c r="Z36" i="74"/>
  <c r="AF42" i="4" s="1"/>
  <c r="Y36" i="74"/>
  <c r="AE42" i="4" s="1"/>
  <c r="X36" i="74"/>
  <c r="W36" i="74"/>
  <c r="V36" i="74"/>
  <c r="U36" i="74"/>
  <c r="J42" i="3" s="1"/>
  <c r="T36" i="74"/>
  <c r="I42" i="3" s="1"/>
  <c r="S36" i="74"/>
  <c r="H42" i="3" s="1"/>
  <c r="R36" i="74"/>
  <c r="G42" i="3" s="1"/>
  <c r="Q36" i="74"/>
  <c r="R32" i="74"/>
  <c r="G38" i="3" s="1"/>
  <c r="M38" i="3" s="1"/>
  <c r="L41" i="74"/>
  <c r="Z47" i="75" s="1"/>
  <c r="AA47" i="75" s="1"/>
  <c r="Q41" i="99"/>
  <c r="M41" i="74"/>
  <c r="N41" i="74"/>
  <c r="O41" i="74"/>
  <c r="J77" i="85"/>
  <c r="AC41" i="99"/>
  <c r="AD41" i="99" s="1"/>
  <c r="Z41" i="99" s="1"/>
  <c r="Y47" i="4"/>
  <c r="Z47" i="4" s="1"/>
  <c r="W41" i="74"/>
  <c r="X41" i="74"/>
  <c r="Y41" i="74"/>
  <c r="AE47" i="4" s="1"/>
  <c r="Z41" i="74"/>
  <c r="AF47" i="4" s="1"/>
  <c r="AA41" i="74"/>
  <c r="AG47" i="4" s="1"/>
  <c r="AB41" i="74"/>
  <c r="AH47" i="4" s="1"/>
  <c r="AC41" i="74"/>
  <c r="AJ47" i="4" s="1"/>
  <c r="AD41" i="74"/>
  <c r="AK47" i="4" s="1"/>
  <c r="AL47" i="4" s="1"/>
  <c r="AE41" i="74"/>
  <c r="AM47" i="4" s="1"/>
  <c r="AF41" i="74"/>
  <c r="AN47" i="4" s="1"/>
  <c r="AG41" i="74"/>
  <c r="AO47" i="4" s="1"/>
  <c r="X39" i="74"/>
  <c r="W39" i="74"/>
  <c r="V39" i="74"/>
  <c r="U39" i="74"/>
  <c r="J45" i="3" s="1"/>
  <c r="T39" i="74"/>
  <c r="I45" i="3" s="1"/>
  <c r="K45" i="3" s="1"/>
  <c r="P41" i="97" s="1"/>
  <c r="R39" i="74"/>
  <c r="G45" i="3" s="1"/>
  <c r="Q39" i="74"/>
  <c r="F45" i="3" s="1"/>
  <c r="R37" i="74"/>
  <c r="G43" i="3" s="1"/>
  <c r="Q37" i="74"/>
  <c r="F43" i="3" s="1"/>
  <c r="Y110" i="4"/>
  <c r="Z110" i="4" s="1"/>
  <c r="V104" i="74"/>
  <c r="S104" i="74"/>
  <c r="V101" i="99"/>
  <c r="V107" i="99"/>
  <c r="V106" i="74"/>
  <c r="Y112" i="4"/>
  <c r="Z112" i="4" s="1"/>
  <c r="V106" i="99"/>
  <c r="V108" i="99"/>
  <c r="V108" i="74"/>
  <c r="Y114" i="4"/>
  <c r="Z114" i="4" s="1"/>
  <c r="V107" i="74"/>
  <c r="Y113" i="4"/>
  <c r="Z113" i="4" s="1"/>
  <c r="S108" i="74"/>
  <c r="AA114" i="4"/>
  <c r="AB114" i="4" s="1"/>
  <c r="V110" i="74"/>
  <c r="Y116" i="4"/>
  <c r="Z116" i="4" s="1"/>
  <c r="S110" i="74"/>
  <c r="H116" i="3" s="1"/>
  <c r="N116" i="3" s="1"/>
  <c r="Q116" i="3" s="1"/>
  <c r="Q112" i="97" s="1"/>
  <c r="V110" i="99"/>
  <c r="S110" i="99"/>
  <c r="V111" i="99"/>
  <c r="V111" i="74"/>
  <c r="Y117" i="4"/>
  <c r="Z117" i="4" s="1"/>
  <c r="S111" i="74"/>
  <c r="H117" i="3" s="1"/>
  <c r="V112" i="99"/>
  <c r="Y118" i="4"/>
  <c r="Z118" i="4" s="1"/>
  <c r="V112" i="74"/>
  <c r="V114" i="99"/>
  <c r="V114" i="74"/>
  <c r="Y120" i="4"/>
  <c r="Z120" i="4" s="1"/>
  <c r="AI80" i="75"/>
  <c r="J158" i="85"/>
  <c r="Q97" i="4" s="1"/>
  <c r="J15" i="75"/>
  <c r="S5" i="74"/>
  <c r="J97" i="85"/>
  <c r="J104" i="85"/>
  <c r="AC10" i="75"/>
  <c r="AD10" i="75" s="1"/>
  <c r="AE10" i="75" s="1"/>
  <c r="AF10" i="75"/>
  <c r="AG10" i="75" s="1"/>
  <c r="AH10" i="75" s="1"/>
  <c r="AI10" i="75" s="1"/>
  <c r="AN10" i="75" s="1"/>
  <c r="N6" i="97" s="1"/>
  <c r="AC33" i="4"/>
  <c r="AD33" i="4" s="1"/>
  <c r="V17" i="74"/>
  <c r="Y23" i="4"/>
  <c r="Z23" i="4" s="1"/>
  <c r="S24" i="74"/>
  <c r="H30" i="3" s="1"/>
  <c r="N30" i="3" s="1"/>
  <c r="Q30" i="3" s="1"/>
  <c r="V59" i="74"/>
  <c r="Y65" i="4"/>
  <c r="Z65" i="4" s="1"/>
  <c r="J63" i="75"/>
  <c r="AF11" i="75"/>
  <c r="AG11" i="75" s="1"/>
  <c r="AH11" i="75" s="1"/>
  <c r="AI11" i="75" s="1"/>
  <c r="J11" i="75"/>
  <c r="S60" i="75"/>
  <c r="AK73" i="75"/>
  <c r="AJ73" i="75"/>
  <c r="AL73" i="75" s="1"/>
  <c r="AM73" i="75" s="1"/>
  <c r="Y30" i="4"/>
  <c r="Z30" i="4" s="1"/>
  <c r="V24" i="74"/>
  <c r="J32" i="75"/>
  <c r="P52" i="99"/>
  <c r="Y9" i="4"/>
  <c r="Z9" i="4" s="1"/>
  <c r="V3" i="74"/>
  <c r="V15" i="74"/>
  <c r="Y21" i="4"/>
  <c r="Z21" i="4" s="1"/>
  <c r="AC35" i="75"/>
  <c r="AD35" i="75" s="1"/>
  <c r="AE35" i="75" s="1"/>
  <c r="S20" i="74"/>
  <c r="H26" i="3" s="1"/>
  <c r="AJ19" i="75"/>
  <c r="T43" i="74"/>
  <c r="I49" i="3" s="1"/>
  <c r="O49" i="3" s="1"/>
  <c r="AJ58" i="75"/>
  <c r="AL58" i="75" s="1"/>
  <c r="AM58" i="75" s="1"/>
  <c r="AK58" i="75"/>
  <c r="S28" i="75"/>
  <c r="V67" i="74"/>
  <c r="Y73" i="4"/>
  <c r="Z73" i="4" s="1"/>
  <c r="AA14" i="4"/>
  <c r="AB14" i="4" s="1"/>
  <c r="AF16" i="75"/>
  <c r="AG16" i="75" s="1"/>
  <c r="AH16" i="75" s="1"/>
  <c r="S12" i="74"/>
  <c r="H18" i="3" s="1"/>
  <c r="S27" i="74"/>
  <c r="H33" i="3" s="1"/>
  <c r="V60" i="99"/>
  <c r="AF74" i="75"/>
  <c r="AG74" i="75" s="1"/>
  <c r="AH74" i="75" s="1"/>
  <c r="AC74" i="75"/>
  <c r="AD74" i="75" s="1"/>
  <c r="AE74" i="75" s="1"/>
  <c r="V24" i="99"/>
  <c r="F35" i="75"/>
  <c r="O71" i="75"/>
  <c r="S65" i="74"/>
  <c r="H71" i="3" s="1"/>
  <c r="K71" i="3" s="1"/>
  <c r="P67" i="97" s="1"/>
  <c r="Y74" i="4"/>
  <c r="Z74" i="4" s="1"/>
  <c r="V68" i="74"/>
  <c r="T8" i="74"/>
  <c r="I14" i="3" s="1"/>
  <c r="AC31" i="75"/>
  <c r="AD31" i="75" s="1"/>
  <c r="AE31" i="75" s="1"/>
  <c r="AJ39" i="75"/>
  <c r="S3" i="74"/>
  <c r="H9" i="3" s="1"/>
  <c r="S15" i="74"/>
  <c r="H21" i="3" s="1"/>
  <c r="S22" i="74"/>
  <c r="H28" i="3" s="1"/>
  <c r="J60" i="75"/>
  <c r="AF55" i="75"/>
  <c r="AG55" i="75" s="1"/>
  <c r="AH55" i="75" s="1"/>
  <c r="S60" i="74"/>
  <c r="H66" i="3" s="1"/>
  <c r="V19" i="99"/>
  <c r="F62" i="75"/>
  <c r="J64" i="75"/>
  <c r="J110" i="75"/>
  <c r="P13" i="75"/>
  <c r="O13" i="75"/>
  <c r="Q13" i="75" s="1"/>
  <c r="R13" i="75" s="1"/>
  <c r="AB13" i="75" s="1"/>
  <c r="M9" i="97" s="1"/>
  <c r="K9" i="97" s="1"/>
  <c r="F21" i="3"/>
  <c r="L21" i="3" s="1"/>
  <c r="S17" i="74"/>
  <c r="H23" i="3" s="1"/>
  <c r="S39" i="75"/>
  <c r="AF58" i="75"/>
  <c r="AG58" i="75" s="1"/>
  <c r="AH58" i="75" s="1"/>
  <c r="AC58" i="75"/>
  <c r="AD58" i="75" s="1"/>
  <c r="AE58" i="75" s="1"/>
  <c r="U57" i="74"/>
  <c r="J63" i="3" s="1"/>
  <c r="F14" i="3"/>
  <c r="V27" i="74"/>
  <c r="Y33" i="4"/>
  <c r="Z33" i="4" s="1"/>
  <c r="F58" i="75"/>
  <c r="F74" i="3"/>
  <c r="L74" i="3" s="1"/>
  <c r="S61" i="74"/>
  <c r="H67" i="3" s="1"/>
  <c r="S59" i="74"/>
  <c r="H65" i="3" s="1"/>
  <c r="U87" i="74"/>
  <c r="AJ91" i="75"/>
  <c r="AL91" i="75" s="1"/>
  <c r="AM91" i="75" s="1"/>
  <c r="S95" i="75"/>
  <c r="S14" i="74"/>
  <c r="H20" i="3" s="1"/>
  <c r="S21" i="74"/>
  <c r="H27" i="3" s="1"/>
  <c r="S9" i="74"/>
  <c r="S78" i="74"/>
  <c r="H84" i="3" s="1"/>
  <c r="U83" i="74"/>
  <c r="S94" i="74"/>
  <c r="H100" i="3" s="1"/>
  <c r="AF103" i="75"/>
  <c r="AG103" i="75" s="1"/>
  <c r="AH103" i="75" s="1"/>
  <c r="AI103" i="75" s="1"/>
  <c r="AC103" i="75"/>
  <c r="AD103" i="75" s="1"/>
  <c r="AE103" i="75" s="1"/>
  <c r="U97" i="74"/>
  <c r="S102" i="74"/>
  <c r="H108" i="3" s="1"/>
  <c r="J38" i="75"/>
  <c r="S32" i="74"/>
  <c r="S33" i="74"/>
  <c r="H39" i="3" s="1"/>
  <c r="T67" i="74"/>
  <c r="I73" i="3" s="1"/>
  <c r="AF93" i="75"/>
  <c r="AG93" i="75" s="1"/>
  <c r="AH93" i="75" s="1"/>
  <c r="AI93" i="75" s="1"/>
  <c r="F91" i="75"/>
  <c r="U89" i="74"/>
  <c r="J95" i="3" s="1"/>
  <c r="P95" i="3" s="1"/>
  <c r="S69" i="74"/>
  <c r="S71" i="74"/>
  <c r="H77" i="3" s="1"/>
  <c r="N77" i="3" s="1"/>
  <c r="T75" i="74"/>
  <c r="I81" i="3" s="1"/>
  <c r="T85" i="74"/>
  <c r="I91" i="3" s="1"/>
  <c r="F103" i="75"/>
  <c r="T13" i="74"/>
  <c r="I19" i="3" s="1"/>
  <c r="S16" i="74"/>
  <c r="S22" i="75"/>
  <c r="V52" i="74"/>
  <c r="Y70" i="4"/>
  <c r="Z70" i="4" s="1"/>
  <c r="V69" i="74"/>
  <c r="Y76" i="4"/>
  <c r="Z76" i="4" s="1"/>
  <c r="V63" i="74"/>
  <c r="Y85" i="4"/>
  <c r="Z85" i="4" s="1"/>
  <c r="V81" i="99"/>
  <c r="S81" i="74"/>
  <c r="Y93" i="4"/>
  <c r="Z93" i="4" s="1"/>
  <c r="V87" i="74"/>
  <c r="V85" i="74"/>
  <c r="Y91" i="4"/>
  <c r="Z91" i="4" s="1"/>
  <c r="V86" i="74"/>
  <c r="Y95" i="4"/>
  <c r="Z95" i="4" s="1"/>
  <c r="V89" i="74"/>
  <c r="Y102" i="4"/>
  <c r="Z102" i="4" s="1"/>
  <c r="Y103" i="4"/>
  <c r="Z103" i="4" s="1"/>
  <c r="V97" i="74"/>
  <c r="Y108" i="4"/>
  <c r="Z108" i="4" s="1"/>
  <c r="Y38" i="4"/>
  <c r="Z38" i="4" s="1"/>
  <c r="V32" i="74"/>
  <c r="V11" i="74"/>
  <c r="Y19" i="4"/>
  <c r="Z19" i="4" s="1"/>
  <c r="V13" i="74"/>
  <c r="Y20" i="4"/>
  <c r="Z20" i="4" s="1"/>
  <c r="V14" i="74"/>
  <c r="Y22" i="4"/>
  <c r="Z22" i="4" s="1"/>
  <c r="V16" i="74"/>
  <c r="V16" i="99"/>
  <c r="Y26" i="4"/>
  <c r="Z26" i="4" s="1"/>
  <c r="V20" i="74"/>
  <c r="Y27" i="4"/>
  <c r="Z27" i="4" s="1"/>
  <c r="V21" i="74"/>
  <c r="S23" i="74"/>
  <c r="H29" i="3" s="1"/>
  <c r="K29" i="3" s="1"/>
  <c r="P25" i="97" s="1"/>
  <c r="V23" i="74"/>
  <c r="Y29" i="4"/>
  <c r="Z29" i="4" s="1"/>
  <c r="A9" i="4"/>
  <c r="A5" i="97"/>
  <c r="D31" i="97"/>
  <c r="D35" i="3"/>
  <c r="D39" i="97"/>
  <c r="F50" i="97"/>
  <c r="B54" i="3"/>
  <c r="B70" i="75"/>
  <c r="B70" i="3"/>
  <c r="A73" i="4"/>
  <c r="F87" i="97"/>
  <c r="D92" i="97"/>
  <c r="D96" i="75"/>
  <c r="A106" i="75"/>
  <c r="E106" i="97"/>
  <c r="E110" i="4"/>
  <c r="E86" i="97"/>
  <c r="E90" i="3"/>
  <c r="E10" i="97"/>
  <c r="F119" i="97"/>
  <c r="B123" i="4"/>
  <c r="B123" i="3"/>
  <c r="AO25" i="99"/>
  <c r="C49" i="74"/>
  <c r="C55" i="4" s="1"/>
  <c r="AI49" i="99"/>
  <c r="Q49" i="99"/>
  <c r="C65" i="74"/>
  <c r="C67" i="97" s="1"/>
  <c r="N65" i="74"/>
  <c r="BC5" i="82"/>
  <c r="BA11" i="82"/>
  <c r="BB11" i="82" s="1"/>
  <c r="BD12" i="82"/>
  <c r="BA13" i="82"/>
  <c r="BB13" i="82"/>
  <c r="BD14" i="82"/>
  <c r="BE17" i="82"/>
  <c r="BD21" i="82"/>
  <c r="BC25" i="82"/>
  <c r="BA30" i="82"/>
  <c r="BB30" i="82" s="1"/>
  <c r="BC31" i="82"/>
  <c r="BA33" i="82"/>
  <c r="BB33" i="82" s="1"/>
  <c r="BE35" i="82"/>
  <c r="BE38" i="82"/>
  <c r="BD41" i="82"/>
  <c r="BC43" i="82"/>
  <c r="BD45" i="82"/>
  <c r="BE50" i="82"/>
  <c r="BE53" i="82"/>
  <c r="BE55" i="82"/>
  <c r="BD56" i="82"/>
  <c r="BE61" i="82"/>
  <c r="BD64" i="82"/>
  <c r="BE67" i="82"/>
  <c r="BE69" i="82"/>
  <c r="BC70" i="82"/>
  <c r="BE72" i="82"/>
  <c r="BC75" i="82"/>
  <c r="BA78" i="82"/>
  <c r="BB78" i="82" s="1"/>
  <c r="BC79" i="82"/>
  <c r="BC84" i="82"/>
  <c r="BA87" i="82"/>
  <c r="BB87" i="82" s="1"/>
  <c r="BC89" i="82"/>
  <c r="BC92" i="82"/>
  <c r="BC94" i="82"/>
  <c r="BD95" i="82"/>
  <c r="BE97" i="82"/>
  <c r="BE100" i="82"/>
  <c r="BC105" i="82"/>
  <c r="BE107" i="82"/>
  <c r="BA109" i="82"/>
  <c r="BB109" i="82" s="1"/>
  <c r="BD111" i="82"/>
  <c r="BC115" i="82"/>
  <c r="BD116" i="82"/>
  <c r="BC117" i="82"/>
  <c r="BC120" i="82"/>
  <c r="BE123" i="82"/>
  <c r="BA127" i="82"/>
  <c r="BB127" i="82" s="1"/>
  <c r="BC128" i="82"/>
  <c r="BC129" i="82"/>
  <c r="BE130" i="82"/>
  <c r="BC133" i="82"/>
  <c r="BE136" i="82"/>
  <c r="BA158" i="82"/>
  <c r="BB158" i="82"/>
  <c r="BA163" i="82"/>
  <c r="BB163" i="82" s="1"/>
  <c r="BC165" i="82"/>
  <c r="BD168" i="82"/>
  <c r="BD171" i="82"/>
  <c r="BE172" i="82"/>
  <c r="BC176" i="82"/>
  <c r="BE178" i="82"/>
  <c r="BA179" i="82"/>
  <c r="BB179" i="82" s="1"/>
  <c r="BE185" i="82"/>
  <c r="BE186" i="82"/>
  <c r="BA192" i="82"/>
  <c r="BB192" i="82" s="1"/>
  <c r="BC193" i="82"/>
  <c r="C83" i="74"/>
  <c r="C89" i="4" s="1"/>
  <c r="C116" i="74"/>
  <c r="BD3" i="82"/>
  <c r="BD4" i="82"/>
  <c r="BA6" i="82"/>
  <c r="BB6" i="82" s="1"/>
  <c r="BE16" i="82"/>
  <c r="BE18" i="82"/>
  <c r="BD20" i="82"/>
  <c r="BA37" i="82"/>
  <c r="BB37" i="82" s="1"/>
  <c r="BD52" i="82"/>
  <c r="BA60" i="82"/>
  <c r="BB60" i="82" s="1"/>
  <c r="BD76" i="82"/>
  <c r="BC77" i="82"/>
  <c r="BC88" i="82"/>
  <c r="BC93" i="82"/>
  <c r="BA99" i="82"/>
  <c r="BB99" i="82" s="1"/>
  <c r="BD103" i="82"/>
  <c r="BE121" i="82"/>
  <c r="BE148" i="82"/>
  <c r="BD153" i="82"/>
  <c r="BD175" i="82"/>
  <c r="BE181" i="82"/>
  <c r="BE188" i="82"/>
  <c r="BA191" i="82"/>
  <c r="BB191" i="82"/>
  <c r="BA133" i="82"/>
  <c r="BB133" i="82" s="1"/>
  <c r="BD121" i="82"/>
  <c r="BE105" i="82"/>
  <c r="BE37" i="82"/>
  <c r="BD181" i="82"/>
  <c r="BC172" i="82"/>
  <c r="BD123" i="82"/>
  <c r="BD97" i="82"/>
  <c r="BD88" i="82"/>
  <c r="BA79" i="82"/>
  <c r="BB79" i="82" s="1"/>
  <c r="B113" i="4"/>
  <c r="A59" i="4"/>
  <c r="BD165" i="82"/>
  <c r="A112" i="75"/>
  <c r="T74" i="74"/>
  <c r="I80" i="3" s="1"/>
  <c r="BC191" i="82"/>
  <c r="BE120" i="82"/>
  <c r="BD105" i="82"/>
  <c r="BA52" i="82"/>
  <c r="BB52" i="82" s="1"/>
  <c r="BE4" i="82"/>
  <c r="BC188" i="82"/>
  <c r="BA181" i="82"/>
  <c r="BB181" i="82"/>
  <c r="D114" i="4"/>
  <c r="BD192" i="82"/>
  <c r="D61" i="3"/>
  <c r="D114" i="3"/>
  <c r="A112" i="4"/>
  <c r="A39" i="75"/>
  <c r="BD100" i="82"/>
  <c r="BD77" i="82"/>
  <c r="BA4" i="82"/>
  <c r="BB4" i="82" s="1"/>
  <c r="D114" i="75"/>
  <c r="D45" i="3"/>
  <c r="A63" i="4"/>
  <c r="BA5" i="82"/>
  <c r="BB5" i="82"/>
  <c r="BD5" i="82"/>
  <c r="BC7" i="82"/>
  <c r="BD7" i="82"/>
  <c r="BA7" i="82"/>
  <c r="BB7" i="82" s="1"/>
  <c r="BD8" i="82"/>
  <c r="BE8" i="82"/>
  <c r="BA9" i="82"/>
  <c r="BB9" i="82" s="1"/>
  <c r="BD9" i="82"/>
  <c r="BE10" i="82"/>
  <c r="BA10" i="82"/>
  <c r="BB10" i="82" s="1"/>
  <c r="BC10" i="82"/>
  <c r="BD11" i="82"/>
  <c r="BC11" i="82"/>
  <c r="BA12" i="82"/>
  <c r="BB12" i="82" s="1"/>
  <c r="BC12" i="82"/>
  <c r="BE12" i="82"/>
  <c r="BD13" i="82"/>
  <c r="BE13" i="82"/>
  <c r="BE14" i="82"/>
  <c r="BA14" i="82"/>
  <c r="BB14" i="82" s="1"/>
  <c r="BA15" i="82"/>
  <c r="BB15" i="82" s="1"/>
  <c r="BD15" i="82"/>
  <c r="BE15" i="82"/>
  <c r="BD22" i="82"/>
  <c r="BC22" i="82"/>
  <c r="BE22" i="82"/>
  <c r="BC23" i="82"/>
  <c r="BC24" i="82"/>
  <c r="BD24" i="82"/>
  <c r="BD25" i="82"/>
  <c r="BC26" i="82"/>
  <c r="BD26" i="82"/>
  <c r="BA28" i="82"/>
  <c r="BB28" i="82"/>
  <c r="BD29" i="82"/>
  <c r="BE29" i="82"/>
  <c r="BA29" i="82"/>
  <c r="BB29" i="82"/>
  <c r="BD30" i="82"/>
  <c r="BE30" i="82"/>
  <c r="BA31" i="82"/>
  <c r="BB31" i="82"/>
  <c r="BE32" i="82"/>
  <c r="BC32" i="82"/>
  <c r="BD33" i="82"/>
  <c r="BC33" i="82"/>
  <c r="BD34" i="82"/>
  <c r="BE34" i="82"/>
  <c r="BA35" i="82"/>
  <c r="BB35" i="82"/>
  <c r="BD35" i="82"/>
  <c r="BC36" i="82"/>
  <c r="BA36" i="82"/>
  <c r="BB36" i="82"/>
  <c r="BE36" i="82"/>
  <c r="BC38" i="82"/>
  <c r="BD39" i="82"/>
  <c r="BA39" i="82"/>
  <c r="BB39" i="82" s="1"/>
  <c r="BC39" i="82"/>
  <c r="BA40" i="82"/>
  <c r="BB40" i="82"/>
  <c r="BC41" i="82"/>
  <c r="BA41" i="82"/>
  <c r="BB41" i="82" s="1"/>
  <c r="BA42" i="82"/>
  <c r="BB42" i="82" s="1"/>
  <c r="BE43" i="82"/>
  <c r="BA43" i="82"/>
  <c r="BB43" i="82"/>
  <c r="BD43" i="82"/>
  <c r="BA44" i="82"/>
  <c r="BB44" i="82" s="1"/>
  <c r="BA45" i="82"/>
  <c r="BB45" i="82" s="1"/>
  <c r="BA46" i="82"/>
  <c r="BB46" i="82" s="1"/>
  <c r="BD46" i="82"/>
  <c r="BD47" i="82"/>
  <c r="BC47" i="82"/>
  <c r="BA48" i="82"/>
  <c r="BB48" i="82"/>
  <c r="BD48" i="82"/>
  <c r="BD49" i="82"/>
  <c r="BC50" i="82"/>
  <c r="BA50" i="82"/>
  <c r="BB50" i="82"/>
  <c r="BA51" i="82"/>
  <c r="BB51" i="82" s="1"/>
  <c r="BD51" i="82"/>
  <c r="BE54" i="82"/>
  <c r="BA54" i="82"/>
  <c r="BB54" i="82" s="1"/>
  <c r="BA55" i="82"/>
  <c r="BB55" i="82" s="1"/>
  <c r="BD55" i="82"/>
  <c r="BC55" i="82"/>
  <c r="BC56" i="82"/>
  <c r="BA57" i="82"/>
  <c r="BB57" i="82" s="1"/>
  <c r="BC57" i="82"/>
  <c r="BE57" i="82"/>
  <c r="BE58" i="82"/>
  <c r="BE59" i="82"/>
  <c r="BD59" i="82"/>
  <c r="BA59" i="82"/>
  <c r="BB59" i="82" s="1"/>
  <c r="BA61" i="82"/>
  <c r="BB61" i="82" s="1"/>
  <c r="BC61" i="82"/>
  <c r="BA62" i="82"/>
  <c r="BB62" i="82" s="1"/>
  <c r="BE62" i="82"/>
  <c r="BC63" i="82"/>
  <c r="BC64" i="82"/>
  <c r="BA64" i="82"/>
  <c r="BB64" i="82" s="1"/>
  <c r="BE64" i="82"/>
  <c r="BA65" i="82"/>
  <c r="BB65" i="82" s="1"/>
  <c r="BC65" i="82"/>
  <c r="BC66" i="82"/>
  <c r="BA66" i="82"/>
  <c r="BB66" i="82" s="1"/>
  <c r="BA67" i="82"/>
  <c r="BB67" i="82"/>
  <c r="BA68" i="82"/>
  <c r="BB68" i="82" s="1"/>
  <c r="BA69" i="82"/>
  <c r="BB69" i="82"/>
  <c r="BD69" i="82"/>
  <c r="BE70" i="82"/>
  <c r="BD70" i="82"/>
  <c r="BE71" i="82"/>
  <c r="BC71" i="82"/>
  <c r="BD72" i="82"/>
  <c r="BE73" i="82"/>
  <c r="BA73" i="82"/>
  <c r="BB73" i="82"/>
  <c r="BA74" i="82"/>
  <c r="BB74" i="82" s="1"/>
  <c r="BC74" i="82"/>
  <c r="BE75" i="82"/>
  <c r="BD75" i="82"/>
  <c r="BA75" i="82"/>
  <c r="BB75" i="82"/>
  <c r="BE78" i="82"/>
  <c r="BD79" i="82"/>
  <c r="BA80" i="82"/>
  <c r="BB80" i="82"/>
  <c r="BD80" i="82"/>
  <c r="BA82" i="82"/>
  <c r="BB82" i="82" s="1"/>
  <c r="BA83" i="82"/>
  <c r="BB83" i="82" s="1"/>
  <c r="BC83" i="82"/>
  <c r="BE84" i="82"/>
  <c r="BD84" i="82"/>
  <c r="BA84" i="82"/>
  <c r="BB84" i="82" s="1"/>
  <c r="BD85" i="82"/>
  <c r="BD86" i="82"/>
  <c r="BA86" i="82"/>
  <c r="BB86" i="82" s="1"/>
  <c r="BE86" i="82"/>
  <c r="BE87" i="82"/>
  <c r="BD87" i="82"/>
  <c r="BD89" i="82"/>
  <c r="BE89" i="82"/>
  <c r="BC90" i="82"/>
  <c r="BD91" i="82"/>
  <c r="BA91" i="82"/>
  <c r="BB91" i="82" s="1"/>
  <c r="BE92" i="82"/>
  <c r="BA92" i="82"/>
  <c r="BB92" i="82" s="1"/>
  <c r="BD92" i="82"/>
  <c r="BD94" i="82"/>
  <c r="BA94" i="82"/>
  <c r="BB94" i="82" s="1"/>
  <c r="BA95" i="82"/>
  <c r="BB95" i="82"/>
  <c r="BD96" i="82"/>
  <c r="BA97" i="82"/>
  <c r="BB97" i="82" s="1"/>
  <c r="BE98" i="82"/>
  <c r="BC98" i="82"/>
  <c r="BA100" i="82"/>
  <c r="BB100" i="82" s="1"/>
  <c r="BC101" i="82"/>
  <c r="BE101" i="82"/>
  <c r="BC102" i="82"/>
  <c r="BE102" i="82"/>
  <c r="BA102" i="82"/>
  <c r="BB102" i="82" s="1"/>
  <c r="BD104" i="82"/>
  <c r="BA104" i="82"/>
  <c r="BB104" i="82"/>
  <c r="BE104" i="82"/>
  <c r="BA105" i="82"/>
  <c r="BB105" i="82" s="1"/>
  <c r="BE106" i="82"/>
  <c r="BC106" i="82"/>
  <c r="BA106" i="82"/>
  <c r="BB106" i="82" s="1"/>
  <c r="BD106" i="82"/>
  <c r="BA108" i="82"/>
  <c r="BB108" i="82" s="1"/>
  <c r="BE109" i="82"/>
  <c r="BE110" i="82"/>
  <c r="BC110" i="82"/>
  <c r="BD112" i="82"/>
  <c r="BD113" i="82"/>
  <c r="BA114" i="82"/>
  <c r="BB114" i="82"/>
  <c r="BC114" i="82"/>
  <c r="BD114" i="82"/>
  <c r="BE115" i="82"/>
  <c r="BE116" i="82"/>
  <c r="BD117" i="82"/>
  <c r="BA118" i="82"/>
  <c r="BB118" i="82"/>
  <c r="BC119" i="82"/>
  <c r="BE119" i="82"/>
  <c r="BA120" i="82"/>
  <c r="BB120" i="82"/>
  <c r="BA122" i="82"/>
  <c r="BB122" i="82" s="1"/>
  <c r="BA123" i="82"/>
  <c r="BB123" i="82"/>
  <c r="BC123" i="82"/>
  <c r="BD124" i="82"/>
  <c r="BA125" i="82"/>
  <c r="BB125" i="82"/>
  <c r="BA126" i="82"/>
  <c r="BB126" i="82" s="1"/>
  <c r="BC127" i="82"/>
  <c r="BD128" i="82"/>
  <c r="BE128" i="82"/>
  <c r="BD129" i="82"/>
  <c r="BE129" i="82"/>
  <c r="BC130" i="82"/>
  <c r="BE131" i="82"/>
  <c r="BC131" i="82"/>
  <c r="BD131" i="82"/>
  <c r="BA132" i="82"/>
  <c r="BB132" i="82" s="1"/>
  <c r="BE132" i="82"/>
  <c r="BE133" i="82"/>
  <c r="BE134" i="82"/>
  <c r="BC134" i="82"/>
  <c r="BE135" i="82"/>
  <c r="BD135" i="82"/>
  <c r="BA135" i="82"/>
  <c r="BB135" i="82" s="1"/>
  <c r="BD136" i="82"/>
  <c r="BE137" i="82"/>
  <c r="BA138" i="82"/>
  <c r="BB138" i="82" s="1"/>
  <c r="BC140" i="82"/>
  <c r="BA140" i="82"/>
  <c r="BB140" i="82"/>
  <c r="BE149" i="82"/>
  <c r="BC163" i="82"/>
  <c r="BD164" i="82"/>
  <c r="BE164" i="82"/>
  <c r="BE165" i="82"/>
  <c r="BD166" i="82"/>
  <c r="BE166" i="82"/>
  <c r="BD167" i="82"/>
  <c r="BA167" i="82"/>
  <c r="BB167" i="82" s="1"/>
  <c r="BA168" i="82"/>
  <c r="BB168" i="82"/>
  <c r="BA169" i="82"/>
  <c r="BB169" i="82" s="1"/>
  <c r="BE169" i="82"/>
  <c r="BA170" i="82"/>
  <c r="BB170" i="82"/>
  <c r="BE171" i="82"/>
  <c r="BC171" i="82"/>
  <c r="BD172" i="82"/>
  <c r="BA172" i="82"/>
  <c r="BB172" i="82" s="1"/>
  <c r="BD173" i="82"/>
  <c r="BA173" i="82"/>
  <c r="BB173" i="82" s="1"/>
  <c r="BC174" i="82"/>
  <c r="BA174" i="82"/>
  <c r="BB174" i="82"/>
  <c r="BA176" i="82"/>
  <c r="BB176" i="82" s="1"/>
  <c r="BD176" i="82"/>
  <c r="BC177" i="82"/>
  <c r="BD178" i="82"/>
  <c r="BC178" i="82"/>
  <c r="BA178" i="82"/>
  <c r="BB178" i="82"/>
  <c r="BC179" i="82"/>
  <c r="BD179" i="82"/>
  <c r="BC180" i="82"/>
  <c r="BA180" i="82"/>
  <c r="BB180" i="82" s="1"/>
  <c r="BC182" i="82"/>
  <c r="BD183" i="82"/>
  <c r="BC183" i="82"/>
  <c r="BA184" i="82"/>
  <c r="BB184" i="82" s="1"/>
  <c r="BC185" i="82"/>
  <c r="BA185" i="82"/>
  <c r="BB185" i="82"/>
  <c r="BD186" i="82"/>
  <c r="BC187" i="82"/>
  <c r="BA187" i="82"/>
  <c r="BB187" i="82"/>
  <c r="BA189" i="82"/>
  <c r="BB189" i="82" s="1"/>
  <c r="BD189" i="82"/>
  <c r="BA190" i="82"/>
  <c r="BB190" i="82" s="1"/>
  <c r="BE192" i="82"/>
  <c r="BD193" i="82"/>
  <c r="BA193" i="82"/>
  <c r="BB193" i="82" s="1"/>
  <c r="C13" i="74"/>
  <c r="C15" i="97" s="1"/>
  <c r="C17" i="74"/>
  <c r="C22" i="74"/>
  <c r="C26" i="74"/>
  <c r="C30" i="74"/>
  <c r="C32" i="74"/>
  <c r="AQ32" i="99"/>
  <c r="C42" i="74"/>
  <c r="AJ43" i="99"/>
  <c r="BC168" i="82"/>
  <c r="BD190" i="82"/>
  <c r="BE183" i="82"/>
  <c r="BD174" i="82"/>
  <c r="BE138" i="82"/>
  <c r="BD132" i="82"/>
  <c r="BC124" i="82"/>
  <c r="BA117" i="82"/>
  <c r="BB117" i="82" s="1"/>
  <c r="BC109" i="82"/>
  <c r="BA101" i="82"/>
  <c r="BB101" i="82"/>
  <c r="BC96" i="82"/>
  <c r="BC76" i="82"/>
  <c r="BD68" i="82"/>
  <c r="BA56" i="82"/>
  <c r="BB56" i="82" s="1"/>
  <c r="BC44" i="82"/>
  <c r="BD32" i="82"/>
  <c r="BD184" i="82"/>
  <c r="BE180" i="82"/>
  <c r="BE175" i="82"/>
  <c r="BA131" i="82"/>
  <c r="BB131" i="82" s="1"/>
  <c r="BA128" i="82"/>
  <c r="BB128" i="82" s="1"/>
  <c r="BE126" i="82"/>
  <c r="BD122" i="82"/>
  <c r="BD118" i="82"/>
  <c r="BA115" i="82"/>
  <c r="BB115" i="82" s="1"/>
  <c r="BD110" i="82"/>
  <c r="BC103" i="82"/>
  <c r="BC95" i="82"/>
  <c r="BD90" i="82"/>
  <c r="BC87" i="82"/>
  <c r="BC82" i="82"/>
  <c r="BD71" i="82"/>
  <c r="BD67" i="82"/>
  <c r="BD62" i="82"/>
  <c r="BD54" i="82"/>
  <c r="BC46" i="82"/>
  <c r="BA38" i="82"/>
  <c r="BB38" i="82" s="1"/>
  <c r="BE33" i="82"/>
  <c r="BD28" i="82"/>
  <c r="BE170" i="82"/>
  <c r="BD191" i="82"/>
  <c r="BC167" i="82"/>
  <c r="BC192" i="82"/>
  <c r="BD93" i="82"/>
  <c r="BA71" i="82"/>
  <c r="BB71" i="82"/>
  <c r="BD133" i="82"/>
  <c r="BA175" i="82"/>
  <c r="BB175" i="82"/>
  <c r="BD120" i="82"/>
  <c r="BE76" i="82"/>
  <c r="BD187" i="82"/>
  <c r="BA47" i="82"/>
  <c r="BB47" i="82" s="1"/>
  <c r="BE190" i="82"/>
  <c r="BE182" i="82"/>
  <c r="BE174" i="82"/>
  <c r="BA137" i="82"/>
  <c r="BB137" i="82"/>
  <c r="BA129" i="82"/>
  <c r="BB129" i="82" s="1"/>
  <c r="BC116" i="82"/>
  <c r="BC108" i="82"/>
  <c r="BC100" i="82"/>
  <c r="BC85" i="82"/>
  <c r="BA72" i="82"/>
  <c r="BB72" i="82"/>
  <c r="BD61" i="82"/>
  <c r="BE56" i="82"/>
  <c r="BA49" i="82"/>
  <c r="BB49" i="82"/>
  <c r="BE40" i="82"/>
  <c r="BE24" i="82"/>
  <c r="BA186" i="82"/>
  <c r="BB186" i="82"/>
  <c r="BA183" i="82"/>
  <c r="BB183" i="82" s="1"/>
  <c r="BA177" i="82"/>
  <c r="BB177" i="82"/>
  <c r="BC173" i="82"/>
  <c r="BD140" i="82"/>
  <c r="BD130" i="82"/>
  <c r="BE127" i="82"/>
  <c r="BE124" i="82"/>
  <c r="BE122" i="82"/>
  <c r="BE118" i="82"/>
  <c r="BA113" i="82"/>
  <c r="BB113" i="82"/>
  <c r="BD109" i="82"/>
  <c r="BA98" i="82"/>
  <c r="BB98" i="82"/>
  <c r="BE94" i="82"/>
  <c r="BE90" i="82"/>
  <c r="BC86" i="82"/>
  <c r="BE82" i="82"/>
  <c r="BA70" i="82"/>
  <c r="BB70" i="82" s="1"/>
  <c r="BE66" i="82"/>
  <c r="BD58" i="82"/>
  <c r="BC54" i="82"/>
  <c r="BC45" i="82"/>
  <c r="BD31" i="82"/>
  <c r="BD23" i="82"/>
  <c r="BC166" i="82"/>
  <c r="BE167" i="82"/>
  <c r="BD44" i="82"/>
  <c r="BD40" i="82"/>
  <c r="BE108" i="82"/>
  <c r="BD98" i="82"/>
  <c r="BC135" i="82"/>
  <c r="C46" i="74"/>
  <c r="C52" i="4" s="1"/>
  <c r="C66" i="74"/>
  <c r="C68" i="97" s="1"/>
  <c r="C92" i="74"/>
  <c r="C103" i="74"/>
  <c r="C107" i="74"/>
  <c r="C113" i="75" s="1"/>
  <c r="C117" i="4"/>
  <c r="C117" i="75"/>
  <c r="E100" i="97"/>
  <c r="E44" i="75"/>
  <c r="P44" i="75" s="1"/>
  <c r="Q44" i="75" s="1"/>
  <c r="R44" i="75" s="1"/>
  <c r="E44" i="3"/>
  <c r="C75" i="74"/>
  <c r="C77" i="97" s="1"/>
  <c r="C50" i="74"/>
  <c r="C52" i="97" s="1"/>
  <c r="D42" i="75"/>
  <c r="D42" i="3"/>
  <c r="D46" i="97"/>
  <c r="D50" i="4"/>
  <c r="A52" i="75"/>
  <c r="A52" i="3"/>
  <c r="A56" i="3"/>
  <c r="D111" i="4"/>
  <c r="D111" i="75"/>
  <c r="D115" i="4"/>
  <c r="S77" i="74"/>
  <c r="H83" i="3" s="1"/>
  <c r="E100" i="3"/>
  <c r="E120" i="4"/>
  <c r="E52" i="75"/>
  <c r="E32" i="3"/>
  <c r="E96" i="75"/>
  <c r="E76" i="4"/>
  <c r="E112" i="3"/>
  <c r="D36" i="4"/>
  <c r="B96" i="3"/>
  <c r="E80" i="4"/>
  <c r="E104" i="75"/>
  <c r="D36" i="75"/>
  <c r="E116" i="3"/>
  <c r="D93" i="3"/>
  <c r="E24" i="3"/>
  <c r="E32" i="4"/>
  <c r="A38" i="4"/>
  <c r="D89" i="75"/>
  <c r="D36" i="3"/>
  <c r="A18" i="4"/>
  <c r="D101" i="4"/>
  <c r="E32" i="75"/>
  <c r="E76" i="3"/>
  <c r="E60" i="75"/>
  <c r="G60" i="75" s="1"/>
  <c r="H60" i="75" s="1"/>
  <c r="I60" i="75" s="1"/>
  <c r="BD10" i="82"/>
  <c r="BE19" i="82"/>
  <c r="AK109" i="75"/>
  <c r="AD49" i="74"/>
  <c r="AK55" i="4" s="1"/>
  <c r="AL55" i="4" s="1"/>
  <c r="P23" i="74"/>
  <c r="AG78" i="99"/>
  <c r="AD113" i="74"/>
  <c r="AK119" i="4" s="1"/>
  <c r="AO113" i="99"/>
  <c r="J75" i="99"/>
  <c r="G75" i="74"/>
  <c r="J81" i="75" s="1"/>
  <c r="L8" i="99"/>
  <c r="AR106" i="99"/>
  <c r="J106" i="99"/>
  <c r="AF104" i="74"/>
  <c r="AN110" i="4" s="1"/>
  <c r="T104" i="99"/>
  <c r="AF106" i="74"/>
  <c r="AN112" i="4" s="1"/>
  <c r="AI72" i="99"/>
  <c r="T106" i="99"/>
  <c r="Q106" i="74"/>
  <c r="AG106" i="74"/>
  <c r="AO112" i="4" s="1"/>
  <c r="Y39" i="75"/>
  <c r="Q82" i="99"/>
  <c r="L82" i="74"/>
  <c r="Z88" i="75" s="1"/>
  <c r="AA88" i="75" s="1"/>
  <c r="W91" i="99"/>
  <c r="D74" i="3"/>
  <c r="B17" i="75"/>
  <c r="A40" i="4"/>
  <c r="D34" i="4"/>
  <c r="Y10" i="74"/>
  <c r="AE16" i="4" s="1"/>
  <c r="Z10" i="74"/>
  <c r="AF16" i="4" s="1"/>
  <c r="AA10" i="74"/>
  <c r="AG16" i="4" s="1"/>
  <c r="AB10" i="74"/>
  <c r="AH16" i="4" s="1"/>
  <c r="AC10" i="74"/>
  <c r="AJ16" i="4" s="1"/>
  <c r="AD10" i="74"/>
  <c r="AK16" i="4" s="1"/>
  <c r="AE10" i="74"/>
  <c r="AM16" i="4" s="1"/>
  <c r="AG10" i="74"/>
  <c r="AO16" i="4" s="1"/>
  <c r="A56" i="4"/>
  <c r="E49" i="4"/>
  <c r="C93" i="74"/>
  <c r="C41" i="74"/>
  <c r="C47" i="4" s="1"/>
  <c r="D93" i="4"/>
  <c r="B15" i="4"/>
  <c r="B15" i="75"/>
  <c r="A26" i="4"/>
  <c r="A26" i="3"/>
  <c r="A34" i="4"/>
  <c r="A34" i="75"/>
  <c r="F43" i="97"/>
  <c r="B47" i="75"/>
  <c r="B59" i="4"/>
  <c r="J59" i="4" s="1"/>
  <c r="B59" i="3"/>
  <c r="F67" i="97"/>
  <c r="B71" i="4"/>
  <c r="D72" i="75"/>
  <c r="D72" i="4"/>
  <c r="D88" i="4"/>
  <c r="D88" i="3"/>
  <c r="D85" i="97"/>
  <c r="D89" i="3"/>
  <c r="F92" i="97"/>
  <c r="B96" i="4"/>
  <c r="A99" i="75"/>
  <c r="A99" i="4"/>
  <c r="D121" i="3"/>
  <c r="D121" i="75"/>
  <c r="E41" i="97"/>
  <c r="E45" i="75"/>
  <c r="E45" i="3"/>
  <c r="E17" i="97"/>
  <c r="E21" i="75"/>
  <c r="E118" i="97"/>
  <c r="E122" i="75"/>
  <c r="C4" i="74"/>
  <c r="C10" i="3" s="1"/>
  <c r="K12" i="74"/>
  <c r="X18" i="75" s="1"/>
  <c r="C12" i="74"/>
  <c r="C27" i="74"/>
  <c r="C33" i="4" s="1"/>
  <c r="AG58" i="74"/>
  <c r="AO64" i="4" s="1"/>
  <c r="C58" i="74"/>
  <c r="C64" i="75" s="1"/>
  <c r="J117" i="85"/>
  <c r="C73" i="97"/>
  <c r="C77" i="75"/>
  <c r="C85" i="74"/>
  <c r="C91" i="75" s="1"/>
  <c r="C108" i="74"/>
  <c r="C114" i="4" s="1"/>
  <c r="C113" i="74"/>
  <c r="C119" i="75" s="1"/>
  <c r="L93" i="74"/>
  <c r="Z99" i="75" s="1"/>
  <c r="AA99" i="75" s="1"/>
  <c r="W35" i="99"/>
  <c r="AG35" i="99"/>
  <c r="AR19" i="99"/>
  <c r="AF10" i="74"/>
  <c r="AN16" i="4" s="1"/>
  <c r="A10" i="4"/>
  <c r="B104" i="75"/>
  <c r="E21" i="3"/>
  <c r="A40" i="3"/>
  <c r="D93" i="75"/>
  <c r="A50" i="75"/>
  <c r="D113" i="75"/>
  <c r="B73" i="3"/>
  <c r="E122" i="4"/>
  <c r="C35" i="74"/>
  <c r="C41" i="75" s="1"/>
  <c r="A54" i="4"/>
  <c r="B47" i="3"/>
  <c r="B33" i="75"/>
  <c r="C86" i="3"/>
  <c r="A44" i="75"/>
  <c r="A60" i="75"/>
  <c r="A68" i="75"/>
  <c r="B85" i="75"/>
  <c r="B85" i="3"/>
  <c r="B114" i="4"/>
  <c r="B114" i="3"/>
  <c r="F114" i="97"/>
  <c r="B118" i="3"/>
  <c r="E115" i="97"/>
  <c r="E119" i="75"/>
  <c r="E31" i="4"/>
  <c r="E31" i="75"/>
  <c r="A123" i="4"/>
  <c r="C10" i="74"/>
  <c r="C15" i="74"/>
  <c r="C17" i="97" s="1"/>
  <c r="C19" i="74"/>
  <c r="C25" i="75" s="1"/>
  <c r="C25" i="74"/>
  <c r="C29" i="74"/>
  <c r="C35" i="4"/>
  <c r="C56" i="74"/>
  <c r="C69" i="74"/>
  <c r="C82" i="74"/>
  <c r="C91" i="74"/>
  <c r="C97" i="75" s="1"/>
  <c r="AK91" i="99"/>
  <c r="C102" i="74"/>
  <c r="C108" i="75" s="1"/>
  <c r="C106" i="74"/>
  <c r="C115" i="74"/>
  <c r="E115" i="75"/>
  <c r="E119" i="4"/>
  <c r="M119" i="4" s="1"/>
  <c r="E83" i="75"/>
  <c r="E95" i="3"/>
  <c r="C116" i="75"/>
  <c r="E83" i="4"/>
  <c r="C23" i="74"/>
  <c r="C29" i="75" s="1"/>
  <c r="C37" i="74"/>
  <c r="C39" i="74"/>
  <c r="C41" i="97" s="1"/>
  <c r="E55" i="75"/>
  <c r="E15" i="75"/>
  <c r="E103" i="97"/>
  <c r="E107" i="75"/>
  <c r="E39" i="97"/>
  <c r="E43" i="75"/>
  <c r="E19" i="3"/>
  <c r="E19" i="4"/>
  <c r="BE6" i="82"/>
  <c r="BA8" i="82"/>
  <c r="BB8" i="82" s="1"/>
  <c r="BD17" i="82"/>
  <c r="BA20" i="82"/>
  <c r="BB20" i="82"/>
  <c r="BE26" i="82"/>
  <c r="BD27" i="82"/>
  <c r="BC27" i="82"/>
  <c r="BE28" i="82"/>
  <c r="BA32" i="82"/>
  <c r="BB32" i="82"/>
  <c r="BD38" i="82"/>
  <c r="BE42" i="82"/>
  <c r="BD42" i="82"/>
  <c r="BE48" i="82"/>
  <c r="BE49" i="82"/>
  <c r="BD50" i="82"/>
  <c r="BA53" i="82"/>
  <c r="BB53" i="82"/>
  <c r="BC58" i="82"/>
  <c r="BA58" i="82"/>
  <c r="BB58" i="82" s="1"/>
  <c r="BC59" i="82"/>
  <c r="BD66" i="82"/>
  <c r="BE68" i="82"/>
  <c r="BC73" i="82"/>
  <c r="BA76" i="82"/>
  <c r="BB76" i="82" s="1"/>
  <c r="BC78" i="82"/>
  <c r="BD78" i="82"/>
  <c r="BA81" i="82"/>
  <c r="BB81" i="82" s="1"/>
  <c r="BD82" i="82"/>
  <c r="BE85" i="82"/>
  <c r="BA89" i="82"/>
  <c r="BB89" i="82" s="1"/>
  <c r="BE95" i="82"/>
  <c r="BC99" i="82"/>
  <c r="BD102" i="82"/>
  <c r="BC104" i="82"/>
  <c r="BD107" i="82"/>
  <c r="BD108" i="82"/>
  <c r="BE112" i="82"/>
  <c r="BC113" i="82"/>
  <c r="BA121" i="82"/>
  <c r="BB121" i="82" s="1"/>
  <c r="BC122" i="82"/>
  <c r="BD127" i="82"/>
  <c r="BA130" i="82"/>
  <c r="BB130" i="82" s="1"/>
  <c r="BC132" i="82"/>
  <c r="BD134" i="82"/>
  <c r="BA164" i="82"/>
  <c r="BB164" i="82" s="1"/>
  <c r="BD169" i="82"/>
  <c r="BE173" i="82"/>
  <c r="BC181" i="82"/>
  <c r="BA182" i="82"/>
  <c r="BB182" i="82"/>
  <c r="BD182" i="82"/>
  <c r="BC184" i="82"/>
  <c r="BA188" i="82"/>
  <c r="BB188" i="82"/>
  <c r="BA3" i="82"/>
  <c r="BB3" i="82"/>
  <c r="BC4" i="82"/>
  <c r="BE5" i="82"/>
  <c r="BE7" i="82"/>
  <c r="BC8" i="82"/>
  <c r="BE11" i="82"/>
  <c r="BA16" i="82"/>
  <c r="BB16" i="82" s="1"/>
  <c r="BA17" i="82"/>
  <c r="BB17" i="82" s="1"/>
  <c r="BE20" i="82"/>
  <c r="BC30" i="82"/>
  <c r="BE31" i="82"/>
  <c r="BC34" i="82"/>
  <c r="BC35" i="82"/>
  <c r="BE39" i="82"/>
  <c r="BC40" i="82"/>
  <c r="BE41" i="82"/>
  <c r="BC42" i="82"/>
  <c r="BE44" i="82"/>
  <c r="BE46" i="82"/>
  <c r="BC49" i="82"/>
  <c r="BD57" i="82"/>
  <c r="BE60" i="82"/>
  <c r="BC62" i="82"/>
  <c r="BC67" i="82"/>
  <c r="BC68" i="82"/>
  <c r="BC69" i="82"/>
  <c r="BC72" i="82"/>
  <c r="BD73" i="82"/>
  <c r="BE74" i="82"/>
  <c r="BE79" i="82"/>
  <c r="BE83" i="82"/>
  <c r="BA85" i="82"/>
  <c r="BB85" i="82"/>
  <c r="BA90" i="82"/>
  <c r="BB90" i="82"/>
  <c r="BE91" i="82"/>
  <c r="BE99" i="82"/>
  <c r="BD101" i="82"/>
  <c r="BA110" i="82"/>
  <c r="BB110" i="82" s="1"/>
  <c r="BC112" i="82"/>
  <c r="BE113" i="82"/>
  <c r="BD115" i="82"/>
  <c r="BA116" i="82"/>
  <c r="BB116" i="82"/>
  <c r="BE117" i="82"/>
  <c r="BA119" i="82"/>
  <c r="BB119" i="82" s="1"/>
  <c r="BC121" i="82"/>
  <c r="BA124" i="82"/>
  <c r="BB124" i="82"/>
  <c r="BC126" i="82"/>
  <c r="BA134" i="82"/>
  <c r="BB134" i="82" s="1"/>
  <c r="BC136" i="82"/>
  <c r="BC137" i="82"/>
  <c r="BC138" i="82"/>
  <c r="BA171" i="82"/>
  <c r="BB171" i="82"/>
  <c r="BE176" i="82"/>
  <c r="BE179" i="82"/>
  <c r="BD180" i="82"/>
  <c r="BD185" i="82"/>
  <c r="BE187" i="82"/>
  <c r="BD188" i="82"/>
  <c r="C117" i="74"/>
  <c r="B104" i="3"/>
  <c r="AP78" i="99"/>
  <c r="AR27" i="99"/>
  <c r="AL27" i="99"/>
  <c r="J73" i="85"/>
  <c r="J86" i="85"/>
  <c r="J29" i="85"/>
  <c r="Q20" i="4" s="1"/>
  <c r="O54" i="85"/>
  <c r="AC110" i="75"/>
  <c r="AD110" i="75" s="1"/>
  <c r="AE110" i="75" s="1"/>
  <c r="AF110" i="75"/>
  <c r="AG110" i="75" s="1"/>
  <c r="AH110" i="75" s="1"/>
  <c r="N10" i="98"/>
  <c r="O38" i="85"/>
  <c r="J176" i="85"/>
  <c r="O69" i="85"/>
  <c r="F5" i="98"/>
  <c r="J54" i="85"/>
  <c r="J35" i="85"/>
  <c r="Q31" i="4" s="1"/>
  <c r="J28" i="85"/>
  <c r="J67" i="85"/>
  <c r="Q45" i="4" s="1"/>
  <c r="J103" i="85"/>
  <c r="O52" i="85"/>
  <c r="J99" i="85"/>
  <c r="Q65" i="4" s="1"/>
  <c r="J182" i="85"/>
  <c r="AD106" i="74"/>
  <c r="AK112" i="4" s="1"/>
  <c r="AC104" i="74"/>
  <c r="AJ110" i="4" s="1"/>
  <c r="J56" i="85"/>
  <c r="O28" i="85"/>
  <c r="V48" i="74"/>
  <c r="V61" i="74"/>
  <c r="F37" i="97"/>
  <c r="B41" i="3"/>
  <c r="BC6" i="82"/>
  <c r="BD6" i="82"/>
  <c r="BC9" i="82"/>
  <c r="BE9" i="82"/>
  <c r="BA18" i="82"/>
  <c r="BB18" i="82" s="1"/>
  <c r="BC18" i="82"/>
  <c r="BC37" i="82"/>
  <c r="BD37" i="82"/>
  <c r="BE51" i="82"/>
  <c r="BC51" i="82"/>
  <c r="BE52" i="82"/>
  <c r="BC52" i="82"/>
  <c r="BD53" i="82"/>
  <c r="BC53" i="82"/>
  <c r="BE63" i="82"/>
  <c r="BD63" i="82"/>
  <c r="BE65" i="82"/>
  <c r="BD65" i="82"/>
  <c r="BE80" i="82"/>
  <c r="BC80" i="82"/>
  <c r="BE81" i="82"/>
  <c r="BD81" i="82"/>
  <c r="BC81" i="82"/>
  <c r="BE88" i="82"/>
  <c r="BA88" i="82"/>
  <c r="BB88" i="82"/>
  <c r="BE93" i="82"/>
  <c r="BA93" i="82"/>
  <c r="BB93" i="82" s="1"/>
  <c r="BE96" i="82"/>
  <c r="BA96" i="82"/>
  <c r="BB96" i="82"/>
  <c r="BA103" i="82"/>
  <c r="BB103" i="82"/>
  <c r="BE103" i="82"/>
  <c r="BA107" i="82"/>
  <c r="BB107" i="82" s="1"/>
  <c r="BC107" i="82"/>
  <c r="BA111" i="82"/>
  <c r="BB111" i="82"/>
  <c r="BE111" i="82"/>
  <c r="BD125" i="82"/>
  <c r="BE125" i="82"/>
  <c r="BE177" i="82"/>
  <c r="BD177" i="82"/>
  <c r="BC189" i="82"/>
  <c r="BE189" i="82"/>
  <c r="D118" i="97"/>
  <c r="D122" i="3"/>
  <c r="J122" i="85"/>
  <c r="W65" i="99"/>
  <c r="AQ28" i="99"/>
  <c r="AO29" i="99"/>
  <c r="AN33" i="99"/>
  <c r="AK35" i="99"/>
  <c r="AJ24" i="99"/>
  <c r="AR49" i="99"/>
  <c r="AK29" i="99"/>
  <c r="AJ33" i="99"/>
  <c r="AJ35" i="99"/>
  <c r="AN24" i="99"/>
  <c r="AN49" i="99"/>
  <c r="AS26" i="99"/>
  <c r="AN18" i="99"/>
  <c r="W18" i="99"/>
  <c r="AL26" i="99"/>
  <c r="O125" i="85"/>
  <c r="I74" i="99"/>
  <c r="AN19" i="99"/>
  <c r="AO72" i="99"/>
  <c r="AJ19" i="99"/>
  <c r="AI27" i="99"/>
  <c r="AN27" i="99"/>
  <c r="AS27" i="99"/>
  <c r="AL72" i="99"/>
  <c r="W72" i="74"/>
  <c r="O65" i="99"/>
  <c r="P65" i="99" s="1"/>
  <c r="U65" i="99"/>
  <c r="Q72" i="74"/>
  <c r="F78" i="3" s="1"/>
  <c r="AI28" i="99"/>
  <c r="AS28" i="99"/>
  <c r="AR29" i="99"/>
  <c r="AS32" i="99"/>
  <c r="AQ33" i="99"/>
  <c r="AN35" i="99"/>
  <c r="AL24" i="99"/>
  <c r="AJ49" i="99"/>
  <c r="AO28" i="99"/>
  <c r="AN29" i="99"/>
  <c r="AL33" i="99"/>
  <c r="AL35" i="99"/>
  <c r="AQ24" i="99"/>
  <c r="AQ49" i="99"/>
  <c r="AN26" i="99"/>
  <c r="AQ18" i="99"/>
  <c r="N26" i="99"/>
  <c r="AJ18" i="99"/>
  <c r="AI43" i="99"/>
  <c r="L74" i="99"/>
  <c r="AO71" i="99"/>
  <c r="AQ19" i="99"/>
  <c r="AT19" i="99" s="1"/>
  <c r="AR72" i="99"/>
  <c r="AL19" i="99"/>
  <c r="AI19" i="99"/>
  <c r="AK19" i="99"/>
  <c r="AJ27" i="99"/>
  <c r="AO27" i="99"/>
  <c r="AQ71" i="99"/>
  <c r="AA74" i="74"/>
  <c r="AG80" i="4" s="1"/>
  <c r="R74" i="74"/>
  <c r="G80" i="3" s="1"/>
  <c r="M80" i="3" s="1"/>
  <c r="J79" i="74"/>
  <c r="W85" i="75" s="1"/>
  <c r="AA76" i="74"/>
  <c r="AG82" i="4" s="1"/>
  <c r="AG65" i="99"/>
  <c r="AK28" i="99"/>
  <c r="AJ29" i="99"/>
  <c r="AN32" i="99"/>
  <c r="AI33" i="99"/>
  <c r="AS33" i="99"/>
  <c r="AQ35" i="99"/>
  <c r="AO24" i="99"/>
  <c r="AL49" i="99"/>
  <c r="AR28" i="99"/>
  <c r="AQ29" i="99"/>
  <c r="AO33" i="99"/>
  <c r="AI24" i="99"/>
  <c r="AS49" i="99"/>
  <c r="AO26" i="99"/>
  <c r="AI18" i="99"/>
  <c r="T26" i="99"/>
  <c r="AL18" i="99"/>
  <c r="AK43" i="99"/>
  <c r="Q74" i="74"/>
  <c r="AS19" i="99"/>
  <c r="AL73" i="99"/>
  <c r="AO19" i="99"/>
  <c r="AK27" i="99"/>
  <c r="AQ27" i="99"/>
  <c r="AT27" i="99" s="1"/>
  <c r="AR71" i="99"/>
  <c r="Y72" i="74"/>
  <c r="AE78" i="4" s="1"/>
  <c r="AG72" i="99"/>
  <c r="AN28" i="99"/>
  <c r="AL29" i="99"/>
  <c r="AO32" i="99"/>
  <c r="AK33" i="99"/>
  <c r="AI35" i="99"/>
  <c r="AM35" i="99" s="1"/>
  <c r="AS35" i="99"/>
  <c r="AR24" i="99"/>
  <c r="AO49" i="99"/>
  <c r="AI29" i="99"/>
  <c r="AS29" i="99"/>
  <c r="AR33" i="99"/>
  <c r="AK24" i="99"/>
  <c r="AK49" i="99"/>
  <c r="AM49" i="99" s="1"/>
  <c r="AQ26" i="99"/>
  <c r="AK18" i="99"/>
  <c r="U18" i="99"/>
  <c r="AO18" i="99"/>
  <c r="AP18" i="99" s="1"/>
  <c r="AK72" i="99"/>
  <c r="AL71" i="99"/>
  <c r="X63" i="99"/>
  <c r="AC66" i="99"/>
  <c r="AD66" i="99" s="1"/>
  <c r="Z66" i="99" s="1"/>
  <c r="X68" i="99"/>
  <c r="M28" i="99"/>
  <c r="AI54" i="99"/>
  <c r="Q18" i="99"/>
  <c r="AC43" i="99"/>
  <c r="AD43" i="99" s="1"/>
  <c r="Z43" i="99" s="1"/>
  <c r="AQ54" i="99"/>
  <c r="L29" i="99"/>
  <c r="J49" i="99"/>
  <c r="M49" i="99"/>
  <c r="J53" i="99"/>
  <c r="M33" i="99"/>
  <c r="AC72" i="99"/>
  <c r="AD72" i="99" s="1"/>
  <c r="Z72" i="99" s="1"/>
  <c r="K80" i="74"/>
  <c r="X86" i="75" s="1"/>
  <c r="G80" i="74"/>
  <c r="J86" i="75" s="1"/>
  <c r="Q44" i="99"/>
  <c r="AK54" i="99"/>
  <c r="L54" i="99"/>
  <c r="J18" i="99"/>
  <c r="L53" i="99"/>
  <c r="L33" i="99"/>
  <c r="R33" i="99" s="1"/>
  <c r="AC22" i="99"/>
  <c r="AD22" i="99" s="1"/>
  <c r="Z22" i="99" s="1"/>
  <c r="Q77" i="74"/>
  <c r="F83" i="3" s="1"/>
  <c r="R76" i="74"/>
  <c r="AO54" i="99"/>
  <c r="M54" i="99"/>
  <c r="L18" i="99"/>
  <c r="L52" i="99"/>
  <c r="AC34" i="99"/>
  <c r="AD34" i="99" s="1"/>
  <c r="Z34" i="99" s="1"/>
  <c r="L49" i="99"/>
  <c r="AC19" i="99"/>
  <c r="AD19" i="99" s="1"/>
  <c r="Z19" i="99" s="1"/>
  <c r="W68" i="99"/>
  <c r="X70" i="99"/>
  <c r="AC54" i="99"/>
  <c r="AD54" i="99" s="1"/>
  <c r="Z54" i="99" s="1"/>
  <c r="Q54" i="99"/>
  <c r="M18" i="99"/>
  <c r="AN54" i="99"/>
  <c r="J29" i="99"/>
  <c r="M52" i="99"/>
  <c r="J33" i="99"/>
  <c r="Q93" i="99"/>
  <c r="AS93" i="99"/>
  <c r="AC99" i="99"/>
  <c r="AD99" i="99" s="1"/>
  <c r="Z99" i="99" s="1"/>
  <c r="AN99" i="99"/>
  <c r="X100" i="99"/>
  <c r="AQ84" i="99"/>
  <c r="AG77" i="99"/>
  <c r="AI101" i="99"/>
  <c r="AO102" i="99"/>
  <c r="AC101" i="99"/>
  <c r="AD101" i="99" s="1"/>
  <c r="Z101" i="99" s="1"/>
  <c r="AK101" i="99"/>
  <c r="I93" i="99"/>
  <c r="AQ99" i="99"/>
  <c r="AI93" i="99"/>
  <c r="U84" i="99"/>
  <c r="AR103" i="99"/>
  <c r="AK68" i="99"/>
  <c r="M102" i="99"/>
  <c r="AR102" i="99"/>
  <c r="AN101" i="99"/>
  <c r="AC72" i="74"/>
  <c r="AJ78" i="4" s="1"/>
  <c r="L93" i="99"/>
  <c r="AI99" i="99"/>
  <c r="AS99" i="99"/>
  <c r="T100" i="99"/>
  <c r="AK84" i="99"/>
  <c r="AJ102" i="99"/>
  <c r="AM102" i="99" s="1"/>
  <c r="N93" i="99"/>
  <c r="AK99" i="99"/>
  <c r="AM99" i="99" s="1"/>
  <c r="L84" i="99"/>
  <c r="AL102" i="99"/>
  <c r="W101" i="99"/>
  <c r="T72" i="99"/>
  <c r="Y44" i="4"/>
  <c r="Z44" i="4" s="1"/>
  <c r="N104" i="99"/>
  <c r="P104" i="99" s="1"/>
  <c r="E77" i="97"/>
  <c r="E81" i="75"/>
  <c r="E33" i="97"/>
  <c r="E37" i="75"/>
  <c r="E21" i="97"/>
  <c r="E25" i="4"/>
  <c r="P25" i="4" s="1"/>
  <c r="D120" i="97"/>
  <c r="D124" i="75"/>
  <c r="D124" i="4"/>
  <c r="E105" i="3"/>
  <c r="J33" i="85"/>
  <c r="E22" i="75"/>
  <c r="E81" i="4"/>
  <c r="E49" i="3"/>
  <c r="E4" i="74"/>
  <c r="E22" i="4"/>
  <c r="E81" i="3"/>
  <c r="F16" i="97"/>
  <c r="B20" i="3"/>
  <c r="B20" i="4"/>
  <c r="D33" i="75"/>
  <c r="D33" i="3"/>
  <c r="A69" i="75"/>
  <c r="F83" i="97"/>
  <c r="B87" i="75"/>
  <c r="F84" i="97"/>
  <c r="B88" i="4"/>
  <c r="C85" i="97"/>
  <c r="F106" i="97"/>
  <c r="I72" i="74"/>
  <c r="S78" i="75" s="1"/>
  <c r="BE3" i="82"/>
  <c r="Y70" i="74"/>
  <c r="AE76" i="4" s="1"/>
  <c r="B74" i="4"/>
  <c r="B74" i="3"/>
  <c r="E67" i="3"/>
  <c r="E67" i="4"/>
  <c r="E52" i="97"/>
  <c r="AE80" i="74"/>
  <c r="AM86" i="4" s="1"/>
  <c r="AR25" i="99"/>
  <c r="L25" i="99"/>
  <c r="C61" i="75"/>
  <c r="C84" i="3"/>
  <c r="C118" i="4"/>
  <c r="C101" i="74"/>
  <c r="E61" i="3"/>
  <c r="B41" i="4"/>
  <c r="S41" i="4" s="1"/>
  <c r="BE193" i="82"/>
  <c r="R64" i="74"/>
  <c r="G70" i="3" s="1"/>
  <c r="BC164" i="82"/>
  <c r="BC169" i="82"/>
  <c r="BE191" i="82"/>
  <c r="AS24" i="99"/>
  <c r="AC84" i="75"/>
  <c r="AD84" i="75" s="1"/>
  <c r="AE84" i="75" s="1"/>
  <c r="Q104" i="99"/>
  <c r="A20" i="97"/>
  <c r="A24" i="75"/>
  <c r="J181" i="85"/>
  <c r="B32" i="3"/>
  <c r="B32" i="75"/>
  <c r="K32" i="75" s="1"/>
  <c r="L32" i="75" s="1"/>
  <c r="M32" i="75" s="1"/>
  <c r="M15" i="4"/>
  <c r="F15" i="4"/>
  <c r="G15" i="4"/>
  <c r="V15" i="4"/>
  <c r="O89" i="74"/>
  <c r="AD104" i="74"/>
  <c r="AK110" i="4" s="1"/>
  <c r="A51" i="75"/>
  <c r="A51" i="4"/>
  <c r="E95" i="97"/>
  <c r="E99" i="75"/>
  <c r="E99" i="4"/>
  <c r="W87" i="74"/>
  <c r="Y104" i="74"/>
  <c r="AE110" i="4" s="1"/>
  <c r="AI104" i="99"/>
  <c r="D104" i="97"/>
  <c r="D108" i="4"/>
  <c r="D108" i="3"/>
  <c r="D108" i="75"/>
  <c r="Q104" i="74"/>
  <c r="F110" i="3" s="1"/>
  <c r="C13" i="3"/>
  <c r="C11" i="3"/>
  <c r="AT79" i="99"/>
  <c r="C22" i="75"/>
  <c r="C47" i="75"/>
  <c r="D122" i="75"/>
  <c r="D122" i="4"/>
  <c r="J79" i="85"/>
  <c r="N4" i="98"/>
  <c r="Q120" i="4" s="1"/>
  <c r="A17" i="97"/>
  <c r="A21" i="4"/>
  <c r="A21" i="75"/>
  <c r="A21" i="3"/>
  <c r="D18" i="97"/>
  <c r="D22" i="4"/>
  <c r="D22" i="3"/>
  <c r="D22" i="75"/>
  <c r="D36" i="97"/>
  <c r="D40" i="4"/>
  <c r="D42" i="97"/>
  <c r="D46" i="3"/>
  <c r="D46" i="4"/>
  <c r="B121" i="3"/>
  <c r="B121" i="4"/>
  <c r="E118" i="3"/>
  <c r="E118" i="75"/>
  <c r="E113" i="75"/>
  <c r="E113" i="4"/>
  <c r="E79" i="4"/>
  <c r="T79" i="4" s="1"/>
  <c r="E42" i="97"/>
  <c r="E46" i="75"/>
  <c r="E46" i="4"/>
  <c r="F46" i="4" s="1"/>
  <c r="E30" i="4"/>
  <c r="U30" i="4" s="1"/>
  <c r="D45" i="75"/>
  <c r="E68" i="75"/>
  <c r="B49" i="4"/>
  <c r="E71" i="3"/>
  <c r="A66" i="4"/>
  <c r="E107" i="4"/>
  <c r="D38" i="75"/>
  <c r="AB58" i="74"/>
  <c r="AH64" i="4" s="1"/>
  <c r="C122" i="4"/>
  <c r="B99" i="75"/>
  <c r="B82" i="75"/>
  <c r="A59" i="3"/>
  <c r="C115" i="4"/>
  <c r="A55" i="75"/>
  <c r="A59" i="75"/>
  <c r="C35" i="3"/>
  <c r="M35" i="3" s="1"/>
  <c r="D34" i="75"/>
  <c r="E75" i="75"/>
  <c r="E9" i="4"/>
  <c r="C56" i="3"/>
  <c r="D38" i="4"/>
  <c r="E68" i="4"/>
  <c r="E111" i="3"/>
  <c r="A120" i="4"/>
  <c r="A76" i="3"/>
  <c r="B49" i="75"/>
  <c r="L28" i="99"/>
  <c r="M30" i="99"/>
  <c r="AE57" i="74"/>
  <c r="AM63" i="4" s="1"/>
  <c r="A31" i="75"/>
  <c r="D106" i="3"/>
  <c r="E99" i="3"/>
  <c r="B99" i="4"/>
  <c r="A88" i="3"/>
  <c r="D9" i="3"/>
  <c r="D34" i="3"/>
  <c r="A55" i="3"/>
  <c r="E30" i="3"/>
  <c r="E60" i="3"/>
  <c r="B49" i="3"/>
  <c r="A88" i="75"/>
  <c r="D38" i="3"/>
  <c r="E107" i="3"/>
  <c r="E23" i="4"/>
  <c r="A120" i="3"/>
  <c r="B56" i="4"/>
  <c r="E114" i="75"/>
  <c r="A51" i="3"/>
  <c r="J28" i="99"/>
  <c r="AC114" i="4"/>
  <c r="AD114" i="4" s="1"/>
  <c r="A23" i="97"/>
  <c r="A27" i="4"/>
  <c r="A27" i="75"/>
  <c r="A27" i="3"/>
  <c r="F39" i="97"/>
  <c r="B43" i="4"/>
  <c r="B43" i="3"/>
  <c r="D53" i="97"/>
  <c r="D57" i="3"/>
  <c r="D58" i="75"/>
  <c r="D58" i="3"/>
  <c r="F73" i="97"/>
  <c r="B77" i="4"/>
  <c r="B77" i="3"/>
  <c r="B77" i="75"/>
  <c r="D82" i="75"/>
  <c r="D82" i="3"/>
  <c r="D101" i="97"/>
  <c r="D105" i="75"/>
  <c r="D106" i="97"/>
  <c r="D110" i="75"/>
  <c r="E36" i="97"/>
  <c r="E40" i="75"/>
  <c r="E40" i="3"/>
  <c r="E33" i="3"/>
  <c r="N83" i="74"/>
  <c r="C116" i="3"/>
  <c r="C29" i="3"/>
  <c r="M29" i="3" s="1"/>
  <c r="C56" i="4"/>
  <c r="C30" i="75"/>
  <c r="C14" i="4"/>
  <c r="K58" i="74"/>
  <c r="X64" i="75" s="1"/>
  <c r="O58" i="74"/>
  <c r="AL84" i="99"/>
  <c r="Q19" i="99"/>
  <c r="C84" i="75"/>
  <c r="C59" i="3"/>
  <c r="E39" i="75"/>
  <c r="B71" i="75"/>
  <c r="E30" i="75"/>
  <c r="M20" i="99"/>
  <c r="J27" i="99"/>
  <c r="Q53" i="99"/>
  <c r="AD58" i="74"/>
  <c r="AK64" i="4" s="1"/>
  <c r="AL64" i="4" s="1"/>
  <c r="J118" i="85"/>
  <c r="Q76" i="4" s="1"/>
  <c r="AN104" i="99"/>
  <c r="AP104" i="99" s="1"/>
  <c r="AS104" i="99"/>
  <c r="C48" i="97"/>
  <c r="C52" i="3"/>
  <c r="C52" i="75"/>
  <c r="C24" i="97"/>
  <c r="C28" i="4"/>
  <c r="C36" i="97"/>
  <c r="C40" i="3"/>
  <c r="L40" i="3" s="1"/>
  <c r="A9" i="97"/>
  <c r="A13" i="3"/>
  <c r="C40" i="4"/>
  <c r="C72" i="75"/>
  <c r="C62" i="4"/>
  <c r="E93" i="4"/>
  <c r="C25" i="97"/>
  <c r="C31" i="97"/>
  <c r="C35" i="75"/>
  <c r="B40" i="4"/>
  <c r="C11" i="4"/>
  <c r="E69" i="75"/>
  <c r="C29" i="97"/>
  <c r="C19" i="97"/>
  <c r="C23" i="3"/>
  <c r="C23" i="75"/>
  <c r="C56" i="97"/>
  <c r="C60" i="3"/>
  <c r="F14" i="97"/>
  <c r="B18" i="3"/>
  <c r="D57" i="97"/>
  <c r="D61" i="4"/>
  <c r="F82" i="97"/>
  <c r="B86" i="75"/>
  <c r="C27" i="75"/>
  <c r="C60" i="4"/>
  <c r="C96" i="75"/>
  <c r="C23" i="4"/>
  <c r="C19" i="4"/>
  <c r="C92" i="3"/>
  <c r="M92" i="3" s="1"/>
  <c r="C63" i="97"/>
  <c r="C67" i="3"/>
  <c r="L67" i="3" s="1"/>
  <c r="C19" i="75"/>
  <c r="C38" i="3"/>
  <c r="C26" i="97"/>
  <c r="C30" i="3"/>
  <c r="C8" i="97"/>
  <c r="C12" i="75"/>
  <c r="C18" i="97"/>
  <c r="C22" i="4"/>
  <c r="C40" i="75"/>
  <c r="C27" i="4"/>
  <c r="C9" i="97"/>
  <c r="C13" i="4"/>
  <c r="T64" i="74"/>
  <c r="I70" i="3" s="1"/>
  <c r="A63" i="75"/>
  <c r="B55" i="75"/>
  <c r="D57" i="4"/>
  <c r="D43" i="75"/>
  <c r="E83" i="3"/>
  <c r="E24" i="75"/>
  <c r="A15" i="75"/>
  <c r="A15" i="3"/>
  <c r="A74" i="4"/>
  <c r="A75" i="75"/>
  <c r="J20" i="99"/>
  <c r="Z58" i="74"/>
  <c r="AF64" i="4" s="1"/>
  <c r="M58" i="74"/>
  <c r="E31" i="97"/>
  <c r="E35" i="4"/>
  <c r="E35" i="75"/>
  <c r="D57" i="75"/>
  <c r="F89" i="97"/>
  <c r="B93" i="3"/>
  <c r="E11" i="97"/>
  <c r="E15" i="3"/>
  <c r="J112" i="85"/>
  <c r="Q73" i="4" s="1"/>
  <c r="J88" i="85"/>
  <c r="Q58" i="4" s="1"/>
  <c r="K116" i="3"/>
  <c r="P112" i="97" s="1"/>
  <c r="AA116" i="4"/>
  <c r="AB116" i="4" s="1"/>
  <c r="O80" i="85"/>
  <c r="O107" i="85"/>
  <c r="J107" i="85"/>
  <c r="O117" i="85"/>
  <c r="AL118" i="75"/>
  <c r="AM118" i="75" s="1"/>
  <c r="AL95" i="75"/>
  <c r="AM95" i="75" s="1"/>
  <c r="J171" i="85"/>
  <c r="B22" i="4"/>
  <c r="B22" i="3"/>
  <c r="B28" i="75"/>
  <c r="B28" i="4"/>
  <c r="D69" i="75"/>
  <c r="E54" i="97"/>
  <c r="E58" i="3"/>
  <c r="E58" i="4"/>
  <c r="E58" i="75"/>
  <c r="D27" i="97"/>
  <c r="D31" i="75"/>
  <c r="D31" i="3"/>
  <c r="D31" i="4"/>
  <c r="D37" i="97"/>
  <c r="D41" i="3"/>
  <c r="D41" i="4"/>
  <c r="D41" i="75"/>
  <c r="F47" i="97"/>
  <c r="B51" i="3"/>
  <c r="B51" i="75"/>
  <c r="F74" i="97"/>
  <c r="B78" i="4"/>
  <c r="B78" i="3"/>
  <c r="E50" i="97"/>
  <c r="E54" i="3"/>
  <c r="E54" i="75"/>
  <c r="E54" i="4"/>
  <c r="F54" i="4" s="1"/>
  <c r="E26" i="3"/>
  <c r="D59" i="97"/>
  <c r="D63" i="75"/>
  <c r="D63" i="4"/>
  <c r="D63" i="3"/>
  <c r="D92" i="75"/>
  <c r="E93" i="97"/>
  <c r="E97" i="75"/>
  <c r="E97" i="4"/>
  <c r="E97" i="3"/>
  <c r="E77" i="75"/>
  <c r="E77" i="3"/>
  <c r="E38" i="75"/>
  <c r="E38" i="4"/>
  <c r="D11" i="97"/>
  <c r="D15" i="75"/>
  <c r="D15" i="4"/>
  <c r="D15" i="3"/>
  <c r="F33" i="97"/>
  <c r="B37" i="3"/>
  <c r="B37" i="75"/>
  <c r="D61" i="97"/>
  <c r="D65" i="75"/>
  <c r="D65" i="4"/>
  <c r="D65" i="3"/>
  <c r="D82" i="97"/>
  <c r="D86" i="75"/>
  <c r="D86" i="4"/>
  <c r="A94" i="75"/>
  <c r="F103" i="97"/>
  <c r="B107" i="4"/>
  <c r="B107" i="3"/>
  <c r="B107" i="75"/>
  <c r="G107" i="75" s="1"/>
  <c r="A115" i="4"/>
  <c r="A115" i="3"/>
  <c r="A115" i="75"/>
  <c r="E98" i="97"/>
  <c r="E102" i="3"/>
  <c r="E61" i="75"/>
  <c r="C87" i="4"/>
  <c r="C114" i="3"/>
  <c r="C110" i="3"/>
  <c r="C67" i="75"/>
  <c r="F73" i="4"/>
  <c r="A35" i="75"/>
  <c r="C48" i="4"/>
  <c r="A89" i="3"/>
  <c r="D46" i="75"/>
  <c r="D81" i="75"/>
  <c r="C122" i="75"/>
  <c r="E112" i="4"/>
  <c r="A53" i="3"/>
  <c r="E34" i="3"/>
  <c r="E22" i="3"/>
  <c r="C84" i="4"/>
  <c r="E49" i="75"/>
  <c r="K49" i="75" s="1"/>
  <c r="L49" i="75" s="1"/>
  <c r="M49" i="75" s="1"/>
  <c r="C14" i="75"/>
  <c r="B93" i="4"/>
  <c r="C78" i="75"/>
  <c r="C19" i="3"/>
  <c r="C67" i="4"/>
  <c r="C85" i="3"/>
  <c r="C81" i="75"/>
  <c r="C72" i="4"/>
  <c r="C57" i="3"/>
  <c r="C76" i="75"/>
  <c r="C48" i="75"/>
  <c r="B97" i="3"/>
  <c r="C88" i="75"/>
  <c r="E37" i="4"/>
  <c r="C77" i="4"/>
  <c r="A112" i="3"/>
  <c r="E63" i="75"/>
  <c r="E40" i="4"/>
  <c r="E60" i="4"/>
  <c r="S60" i="4" s="1"/>
  <c r="C24" i="75"/>
  <c r="A35" i="4"/>
  <c r="A13" i="75"/>
  <c r="B56" i="3"/>
  <c r="A23" i="75"/>
  <c r="E104" i="4"/>
  <c r="A102" i="75"/>
  <c r="D24" i="97"/>
  <c r="D28" i="4"/>
  <c r="A35" i="3"/>
  <c r="F35" i="97"/>
  <c r="B39" i="75"/>
  <c r="A45" i="4"/>
  <c r="A52" i="4"/>
  <c r="B62" i="75"/>
  <c r="A86" i="4"/>
  <c r="B87" i="3"/>
  <c r="D112" i="4"/>
  <c r="E66" i="97"/>
  <c r="E70" i="3"/>
  <c r="E40" i="97"/>
  <c r="E44" i="4"/>
  <c r="Q31" i="99"/>
  <c r="N31" i="99"/>
  <c r="P31" i="99" s="1"/>
  <c r="L31" i="99"/>
  <c r="C31" i="74"/>
  <c r="M31" i="99"/>
  <c r="AB60" i="74"/>
  <c r="AH66" i="4" s="1"/>
  <c r="Z60" i="74"/>
  <c r="AF66" i="4" s="1"/>
  <c r="A22" i="97"/>
  <c r="A26" i="75"/>
  <c r="A26" i="97"/>
  <c r="A30" i="3"/>
  <c r="D80" i="75"/>
  <c r="D117" i="97"/>
  <c r="D121" i="4"/>
  <c r="E48" i="97"/>
  <c r="E52" i="4"/>
  <c r="E19" i="97"/>
  <c r="E23" i="75"/>
  <c r="E15" i="97"/>
  <c r="E19" i="75"/>
  <c r="O8" i="99"/>
  <c r="M8" i="99"/>
  <c r="J8" i="99"/>
  <c r="C21" i="3"/>
  <c r="O21" i="3" s="1"/>
  <c r="C116" i="4"/>
  <c r="C100" i="75"/>
  <c r="C14" i="3"/>
  <c r="C60" i="75"/>
  <c r="C32" i="3"/>
  <c r="C76" i="4"/>
  <c r="C74" i="3"/>
  <c r="C75" i="4"/>
  <c r="C58" i="75"/>
  <c r="C111" i="97"/>
  <c r="C115" i="75"/>
  <c r="C92" i="97"/>
  <c r="C96" i="3"/>
  <c r="E27" i="75"/>
  <c r="E46" i="3"/>
  <c r="F30" i="97"/>
  <c r="B34" i="3"/>
  <c r="A33" i="97"/>
  <c r="A37" i="75"/>
  <c r="D43" i="4"/>
  <c r="A79" i="4"/>
  <c r="A82" i="4"/>
  <c r="F81" i="97"/>
  <c r="B85" i="4"/>
  <c r="D84" i="97"/>
  <c r="D88" i="75"/>
  <c r="D96" i="3"/>
  <c r="I8" i="99"/>
  <c r="C14" i="74"/>
  <c r="C20" i="4" s="1"/>
  <c r="AR26" i="99"/>
  <c r="C81" i="3"/>
  <c r="P81" i="3" s="1"/>
  <c r="E74" i="75"/>
  <c r="F29" i="97"/>
  <c r="B33" i="3"/>
  <c r="F36" i="97"/>
  <c r="B40" i="3"/>
  <c r="F38" i="97"/>
  <c r="B42" i="75"/>
  <c r="F56" i="97"/>
  <c r="B60" i="3"/>
  <c r="A76" i="75"/>
  <c r="F110" i="97"/>
  <c r="B114" i="75"/>
  <c r="T114" i="75" s="1"/>
  <c r="U114" i="75" s="1"/>
  <c r="V114" i="75" s="1"/>
  <c r="E109" i="97"/>
  <c r="E113" i="3"/>
  <c r="E13" i="97"/>
  <c r="Q8" i="99"/>
  <c r="AF62" i="74"/>
  <c r="AN68" i="4" s="1"/>
  <c r="X84" i="99"/>
  <c r="M19" i="99"/>
  <c r="J19" i="99"/>
  <c r="AC57" i="74"/>
  <c r="AJ63" i="4" s="1"/>
  <c r="AL63" i="4" s="1"/>
  <c r="U64" i="74"/>
  <c r="J70" i="3" s="1"/>
  <c r="AF58" i="74"/>
  <c r="AN64" i="4" s="1"/>
  <c r="X58" i="74"/>
  <c r="AC73" i="74"/>
  <c r="AJ79" i="4" s="1"/>
  <c r="AJ93" i="99"/>
  <c r="T93" i="74"/>
  <c r="I99" i="3" s="1"/>
  <c r="P106" i="74"/>
  <c r="AG106" i="99"/>
  <c r="J106" i="74"/>
  <c r="W112" i="75" s="1"/>
  <c r="Y112" i="75" s="1"/>
  <c r="W106" i="74"/>
  <c r="AA112" i="4" s="1"/>
  <c r="AB112" i="4" s="1"/>
  <c r="AC106" i="74"/>
  <c r="AJ112" i="4" s="1"/>
  <c r="AL112" i="4" s="1"/>
  <c r="AE106" i="74"/>
  <c r="AM112" i="4" s="1"/>
  <c r="K104" i="74"/>
  <c r="X110" i="75" s="1"/>
  <c r="M104" i="99"/>
  <c r="N104" i="74"/>
  <c r="P104" i="74"/>
  <c r="C87" i="97"/>
  <c r="C91" i="4"/>
  <c r="C61" i="97"/>
  <c r="C65" i="3"/>
  <c r="C45" i="97"/>
  <c r="C49" i="3"/>
  <c r="C101" i="97"/>
  <c r="C105" i="4"/>
  <c r="S105" i="4" s="1"/>
  <c r="C116" i="97"/>
  <c r="C120" i="3"/>
  <c r="O120" i="3" s="1"/>
  <c r="C120" i="4"/>
  <c r="C102" i="97"/>
  <c r="C106" i="4"/>
  <c r="C106" i="75"/>
  <c r="C106" i="3"/>
  <c r="C79" i="97"/>
  <c r="C83" i="4"/>
  <c r="C83" i="75"/>
  <c r="C89" i="97"/>
  <c r="C93" i="4"/>
  <c r="B81" i="75"/>
  <c r="G81" i="75" s="1"/>
  <c r="A9" i="3"/>
  <c r="A9" i="75"/>
  <c r="A7" i="97"/>
  <c r="A11" i="3"/>
  <c r="A11" i="75"/>
  <c r="A12" i="97"/>
  <c r="A16" i="3"/>
  <c r="A13" i="97"/>
  <c r="A17" i="75"/>
  <c r="D15" i="97"/>
  <c r="D19" i="4"/>
  <c r="D19" i="75"/>
  <c r="A18" i="97"/>
  <c r="A22" i="75"/>
  <c r="A22" i="3"/>
  <c r="F20" i="97"/>
  <c r="B24" i="3"/>
  <c r="F21" i="97"/>
  <c r="B25" i="3"/>
  <c r="B25" i="75"/>
  <c r="D22" i="97"/>
  <c r="D26" i="75"/>
  <c r="F24" i="97"/>
  <c r="B28" i="3"/>
  <c r="A25" i="97"/>
  <c r="D25" i="97"/>
  <c r="D29" i="4"/>
  <c r="A29" i="97"/>
  <c r="A33" i="3"/>
  <c r="A33" i="75"/>
  <c r="A30" i="97"/>
  <c r="A34" i="3"/>
  <c r="A36" i="75"/>
  <c r="D35" i="97"/>
  <c r="D39" i="75"/>
  <c r="D39" i="4"/>
  <c r="D40" i="97"/>
  <c r="D44" i="75"/>
  <c r="D44" i="3"/>
  <c r="D44" i="97"/>
  <c r="D48" i="4"/>
  <c r="D48" i="75"/>
  <c r="A54" i="3"/>
  <c r="A58" i="75"/>
  <c r="A58" i="3"/>
  <c r="D67" i="4"/>
  <c r="A71" i="3"/>
  <c r="A71" i="75"/>
  <c r="D77" i="97"/>
  <c r="D81" i="3"/>
  <c r="A90" i="4"/>
  <c r="A96" i="4"/>
  <c r="A96" i="75"/>
  <c r="D99" i="97"/>
  <c r="D103" i="3"/>
  <c r="D103" i="4"/>
  <c r="F104" i="97"/>
  <c r="B108" i="3"/>
  <c r="B108" i="4"/>
  <c r="V108" i="4" s="1"/>
  <c r="D105" i="97"/>
  <c r="D109" i="3"/>
  <c r="D109" i="4"/>
  <c r="A111" i="75"/>
  <c r="D112" i="97"/>
  <c r="D116" i="75"/>
  <c r="F116" i="97"/>
  <c r="B120" i="4"/>
  <c r="B120" i="3"/>
  <c r="E99" i="97"/>
  <c r="E103" i="75"/>
  <c r="E103" i="3"/>
  <c r="E103" i="4"/>
  <c r="E61" i="97"/>
  <c r="E65" i="75"/>
  <c r="E65" i="4"/>
  <c r="E55" i="97"/>
  <c r="E59" i="75"/>
  <c r="E53" i="97"/>
  <c r="E51" i="97"/>
  <c r="E55" i="4"/>
  <c r="F55" i="4" s="1"/>
  <c r="E32" i="97"/>
  <c r="E36" i="75"/>
  <c r="E36" i="4"/>
  <c r="E36" i="3"/>
  <c r="C98" i="97"/>
  <c r="C102" i="75"/>
  <c r="C102" i="4"/>
  <c r="C76" i="97"/>
  <c r="C114" i="97"/>
  <c r="C118" i="75"/>
  <c r="C106" i="97"/>
  <c r="C110" i="4"/>
  <c r="C91" i="97"/>
  <c r="C95" i="75"/>
  <c r="C95" i="3"/>
  <c r="C82" i="4"/>
  <c r="C82" i="75"/>
  <c r="C51" i="97"/>
  <c r="C55" i="75"/>
  <c r="C55" i="3"/>
  <c r="M55" i="3" s="1"/>
  <c r="C69" i="97"/>
  <c r="C73" i="75"/>
  <c r="C73" i="3"/>
  <c r="C82" i="97"/>
  <c r="C86" i="4"/>
  <c r="C100" i="97"/>
  <c r="C104" i="3"/>
  <c r="C104" i="75"/>
  <c r="C109" i="97"/>
  <c r="C43" i="97"/>
  <c r="C47" i="3"/>
  <c r="A6" i="97"/>
  <c r="A10" i="3"/>
  <c r="F7" i="97"/>
  <c r="B11" i="75"/>
  <c r="E8" i="97"/>
  <c r="E12" i="4"/>
  <c r="A14" i="97"/>
  <c r="A18" i="75"/>
  <c r="D14" i="97"/>
  <c r="D18" i="75"/>
  <c r="D16" i="97"/>
  <c r="D20" i="3"/>
  <c r="D20" i="75"/>
  <c r="B21" i="4"/>
  <c r="B21" i="3"/>
  <c r="F18" i="97"/>
  <c r="B22" i="75"/>
  <c r="D19" i="97"/>
  <c r="D23" i="75"/>
  <c r="F23" i="97"/>
  <c r="B27" i="4"/>
  <c r="D26" i="97"/>
  <c r="D30" i="4"/>
  <c r="D38" i="97"/>
  <c r="D42" i="4"/>
  <c r="A46" i="75"/>
  <c r="D47" i="97"/>
  <c r="D51" i="75"/>
  <c r="D51" i="3"/>
  <c r="F51" i="97"/>
  <c r="B55" i="3"/>
  <c r="F55" i="97"/>
  <c r="B59" i="75"/>
  <c r="D64" i="97"/>
  <c r="D68" i="4"/>
  <c r="F66" i="97"/>
  <c r="B70" i="4"/>
  <c r="A77" i="75"/>
  <c r="A99" i="3"/>
  <c r="A100" i="75"/>
  <c r="F97" i="97"/>
  <c r="B101" i="75"/>
  <c r="D100" i="97"/>
  <c r="D104" i="75"/>
  <c r="F102" i="97"/>
  <c r="B106" i="4"/>
  <c r="B106" i="75"/>
  <c r="A116" i="75"/>
  <c r="A116" i="4"/>
  <c r="E104" i="97"/>
  <c r="E108" i="3"/>
  <c r="E108" i="75"/>
  <c r="E101" i="97"/>
  <c r="E105" i="4"/>
  <c r="E37" i="97"/>
  <c r="E41" i="3"/>
  <c r="E41" i="75"/>
  <c r="E34" i="97"/>
  <c r="E38" i="3"/>
  <c r="E25" i="97"/>
  <c r="E29" i="3"/>
  <c r="E29" i="75"/>
  <c r="E7" i="74"/>
  <c r="J48" i="85"/>
  <c r="J27" i="85"/>
  <c r="J113" i="85"/>
  <c r="E5" i="97"/>
  <c r="E9" i="3"/>
  <c r="C93" i="75"/>
  <c r="C65" i="97"/>
  <c r="C69" i="4"/>
  <c r="C69" i="3"/>
  <c r="C22" i="97"/>
  <c r="C26" i="75"/>
  <c r="C26" i="4"/>
  <c r="C105" i="97"/>
  <c r="C109" i="4"/>
  <c r="C17" i="4"/>
  <c r="C99" i="97"/>
  <c r="C103" i="4"/>
  <c r="C103" i="75"/>
  <c r="C75" i="97"/>
  <c r="C79" i="75"/>
  <c r="C79" i="3"/>
  <c r="C88" i="97"/>
  <c r="C92" i="75"/>
  <c r="C38" i="97"/>
  <c r="C42" i="3"/>
  <c r="C99" i="3"/>
  <c r="C11" i="97"/>
  <c r="C15" i="4"/>
  <c r="C15" i="75"/>
  <c r="F6" i="97"/>
  <c r="B10" i="75"/>
  <c r="B10" i="3"/>
  <c r="A8" i="97"/>
  <c r="A12" i="75"/>
  <c r="F10" i="97"/>
  <c r="A11" i="97"/>
  <c r="A15" i="4"/>
  <c r="D12" i="97"/>
  <c r="D16" i="3"/>
  <c r="F13" i="97"/>
  <c r="B17" i="3"/>
  <c r="A15" i="97"/>
  <c r="A16" i="97"/>
  <c r="A20" i="3"/>
  <c r="A20" i="75"/>
  <c r="A19" i="97"/>
  <c r="A23" i="4"/>
  <c r="D20" i="97"/>
  <c r="D24" i="4"/>
  <c r="D24" i="3"/>
  <c r="D21" i="97"/>
  <c r="D25" i="75"/>
  <c r="D25" i="4"/>
  <c r="D23" i="97"/>
  <c r="D27" i="4"/>
  <c r="D27" i="75"/>
  <c r="F25" i="97"/>
  <c r="B29" i="4"/>
  <c r="B29" i="75"/>
  <c r="A28" i="97"/>
  <c r="A32" i="75"/>
  <c r="A32" i="4"/>
  <c r="D28" i="97"/>
  <c r="D32" i="4"/>
  <c r="D32" i="3"/>
  <c r="F31" i="97"/>
  <c r="B35" i="4"/>
  <c r="B35" i="75"/>
  <c r="G35" i="75" s="1"/>
  <c r="H35" i="75" s="1"/>
  <c r="I35" i="75" s="1"/>
  <c r="F32" i="97"/>
  <c r="B36" i="75"/>
  <c r="B36" i="4"/>
  <c r="A34" i="97"/>
  <c r="A38" i="75"/>
  <c r="A39" i="3"/>
  <c r="A42" i="4"/>
  <c r="A42" i="3"/>
  <c r="F41" i="97"/>
  <c r="B45" i="3"/>
  <c r="B45" i="75"/>
  <c r="F42" i="97"/>
  <c r="B46" i="3"/>
  <c r="B46" i="75"/>
  <c r="D50" i="97"/>
  <c r="D54" i="3"/>
  <c r="D54" i="75"/>
  <c r="D51" i="97"/>
  <c r="D55" i="4"/>
  <c r="D55" i="75"/>
  <c r="D54" i="97"/>
  <c r="D58" i="4"/>
  <c r="D55" i="97"/>
  <c r="D59" i="4"/>
  <c r="D59" i="3"/>
  <c r="F59" i="97"/>
  <c r="B63" i="75"/>
  <c r="A64" i="4"/>
  <c r="F61" i="97"/>
  <c r="B65" i="75"/>
  <c r="K65" i="75" s="1"/>
  <c r="L65" i="75" s="1"/>
  <c r="M65" i="75" s="1"/>
  <c r="B65" i="3"/>
  <c r="A66" i="75"/>
  <c r="D62" i="97"/>
  <c r="D66" i="4"/>
  <c r="D66" i="3"/>
  <c r="D66" i="97"/>
  <c r="D70" i="75"/>
  <c r="D68" i="97"/>
  <c r="D72" i="3"/>
  <c r="D69" i="97"/>
  <c r="D73" i="3"/>
  <c r="D73" i="75"/>
  <c r="F70" i="97"/>
  <c r="B74" i="75"/>
  <c r="G74" i="75" s="1"/>
  <c r="H74" i="75" s="1"/>
  <c r="I74" i="75" s="1"/>
  <c r="F75" i="97"/>
  <c r="B79" i="3"/>
  <c r="B79" i="75"/>
  <c r="F76" i="97"/>
  <c r="B80" i="4"/>
  <c r="J80" i="4" s="1"/>
  <c r="F78" i="97"/>
  <c r="B82" i="4"/>
  <c r="F80" i="97"/>
  <c r="B84" i="3"/>
  <c r="B84" i="75"/>
  <c r="A87" i="3"/>
  <c r="A87" i="4"/>
  <c r="A92" i="4"/>
  <c r="A92" i="75"/>
  <c r="A102" i="3"/>
  <c r="D102" i="97"/>
  <c r="D106" i="75"/>
  <c r="D109" i="97"/>
  <c r="D113" i="3"/>
  <c r="A119" i="4"/>
  <c r="A119" i="75"/>
  <c r="D115" i="97"/>
  <c r="D119" i="3"/>
  <c r="E114" i="97"/>
  <c r="E118" i="4"/>
  <c r="E112" i="97"/>
  <c r="E116" i="75"/>
  <c r="E78" i="97"/>
  <c r="E82" i="4"/>
  <c r="E82" i="3"/>
  <c r="E75" i="97"/>
  <c r="E79" i="75"/>
  <c r="E73" i="97"/>
  <c r="E77" i="4"/>
  <c r="T77" i="4" s="1"/>
  <c r="E71" i="97"/>
  <c r="E75" i="4"/>
  <c r="E69" i="97"/>
  <c r="E73" i="75"/>
  <c r="E73" i="3"/>
  <c r="E65" i="97"/>
  <c r="E69" i="3"/>
  <c r="E62" i="97"/>
  <c r="E66" i="3"/>
  <c r="E66" i="4"/>
  <c r="E44" i="97"/>
  <c r="E48" i="4"/>
  <c r="E48" i="3"/>
  <c r="E27" i="97"/>
  <c r="E31" i="3"/>
  <c r="E14" i="97"/>
  <c r="E18" i="3"/>
  <c r="E18" i="75"/>
  <c r="T25" i="4"/>
  <c r="C91" i="3"/>
  <c r="N91" i="3"/>
  <c r="C120" i="75"/>
  <c r="C93" i="3"/>
  <c r="C94" i="97"/>
  <c r="C98" i="4"/>
  <c r="C107" i="97"/>
  <c r="C111" i="4"/>
  <c r="C111" i="75"/>
  <c r="C97" i="97"/>
  <c r="C101" i="75"/>
  <c r="C101" i="4"/>
  <c r="C66" i="97"/>
  <c r="C70" i="4"/>
  <c r="C49" i="97"/>
  <c r="C53" i="75"/>
  <c r="C53" i="4"/>
  <c r="C53" i="3"/>
  <c r="C110" i="97"/>
  <c r="C114" i="75"/>
  <c r="C90" i="97"/>
  <c r="C94" i="4"/>
  <c r="C94" i="3"/>
  <c r="C83" i="97"/>
  <c r="C87" i="3"/>
  <c r="C6" i="97"/>
  <c r="C10" i="4"/>
  <c r="C10" i="75"/>
  <c r="C74" i="97"/>
  <c r="C78" i="3"/>
  <c r="C81" i="97"/>
  <c r="C85" i="75"/>
  <c r="C42" i="97"/>
  <c r="C46" i="75"/>
  <c r="C46" i="3"/>
  <c r="C64" i="97"/>
  <c r="C68" i="4"/>
  <c r="C50" i="97"/>
  <c r="C54" i="3"/>
  <c r="C54" i="4"/>
  <c r="C30" i="97"/>
  <c r="C34" i="3"/>
  <c r="C34" i="75"/>
  <c r="V60" i="4"/>
  <c r="L60" i="4"/>
  <c r="T15" i="4"/>
  <c r="F11" i="97"/>
  <c r="B15" i="3"/>
  <c r="E12" i="97"/>
  <c r="E16" i="4"/>
  <c r="E16" i="3"/>
  <c r="E16" i="75"/>
  <c r="D13" i="97"/>
  <c r="D17" i="75"/>
  <c r="D17" i="4"/>
  <c r="F15" i="97"/>
  <c r="B19" i="3"/>
  <c r="D17" i="97"/>
  <c r="D21" i="3"/>
  <c r="D21" i="4"/>
  <c r="F19" i="97"/>
  <c r="B23" i="75"/>
  <c r="B23" i="4"/>
  <c r="B23" i="3"/>
  <c r="A21" i="97"/>
  <c r="A25" i="4"/>
  <c r="A25" i="3"/>
  <c r="F22" i="97"/>
  <c r="B26" i="4"/>
  <c r="A24" i="97"/>
  <c r="A28" i="3"/>
  <c r="F26" i="97"/>
  <c r="B30" i="3"/>
  <c r="F27" i="97"/>
  <c r="B31" i="75"/>
  <c r="B31" i="3"/>
  <c r="F34" i="97"/>
  <c r="B38" i="4"/>
  <c r="A41" i="75"/>
  <c r="A41" i="4"/>
  <c r="A43" i="75"/>
  <c r="A43" i="3"/>
  <c r="F40" i="97"/>
  <c r="B44" i="3"/>
  <c r="B44" i="4"/>
  <c r="D45" i="97"/>
  <c r="D49" i="3"/>
  <c r="D49" i="4"/>
  <c r="D52" i="97"/>
  <c r="D56" i="3"/>
  <c r="F53" i="97"/>
  <c r="B57" i="4"/>
  <c r="D56" i="97"/>
  <c r="D60" i="75"/>
  <c r="D60" i="3"/>
  <c r="F57" i="97"/>
  <c r="B61" i="75"/>
  <c r="B61" i="4"/>
  <c r="A62" i="3"/>
  <c r="A62" i="75"/>
  <c r="A70" i="4"/>
  <c r="D81" i="97"/>
  <c r="D85" i="4"/>
  <c r="D86" i="97"/>
  <c r="D90" i="4"/>
  <c r="D90" i="3"/>
  <c r="D91" i="97"/>
  <c r="D95" i="75"/>
  <c r="D95" i="4"/>
  <c r="F98" i="97"/>
  <c r="B102" i="75"/>
  <c r="B102" i="3"/>
  <c r="D107" i="97"/>
  <c r="D111" i="3"/>
  <c r="F108" i="97"/>
  <c r="B112" i="4"/>
  <c r="B112" i="3"/>
  <c r="A113" i="3"/>
  <c r="A113" i="75"/>
  <c r="F113" i="97"/>
  <c r="B117" i="3"/>
  <c r="A121" i="4"/>
  <c r="A121" i="3"/>
  <c r="E116" i="97"/>
  <c r="E120" i="3"/>
  <c r="E111" i="97"/>
  <c r="E115" i="4"/>
  <c r="E97" i="97"/>
  <c r="E101" i="75"/>
  <c r="E101" i="4"/>
  <c r="E92" i="97"/>
  <c r="E96" i="4"/>
  <c r="U96" i="4" s="1"/>
  <c r="E89" i="97"/>
  <c r="E93" i="75"/>
  <c r="E84" i="97"/>
  <c r="E88" i="4"/>
  <c r="E88" i="75"/>
  <c r="E80" i="97"/>
  <c r="E84" i="4"/>
  <c r="E84" i="3"/>
  <c r="E49" i="97"/>
  <c r="E53" i="75"/>
  <c r="E53" i="3"/>
  <c r="C113" i="97"/>
  <c r="C117" i="3"/>
  <c r="B113" i="75"/>
  <c r="E42" i="3"/>
  <c r="E78" i="3"/>
  <c r="A13" i="4"/>
  <c r="D14" i="3"/>
  <c r="B18" i="75"/>
  <c r="B20" i="75"/>
  <c r="A24" i="4"/>
  <c r="A30" i="4"/>
  <c r="D35" i="75"/>
  <c r="B37" i="4"/>
  <c r="B39" i="4"/>
  <c r="D40" i="75"/>
  <c r="B51" i="4"/>
  <c r="B52" i="4"/>
  <c r="B56" i="75"/>
  <c r="B60" i="75"/>
  <c r="E63" i="97"/>
  <c r="E67" i="75"/>
  <c r="B78" i="75"/>
  <c r="A81" i="3"/>
  <c r="A84" i="3"/>
  <c r="D86" i="3"/>
  <c r="C89" i="3"/>
  <c r="B92" i="75"/>
  <c r="D98" i="75"/>
  <c r="B103" i="75"/>
  <c r="A106" i="3"/>
  <c r="B111" i="4"/>
  <c r="B119" i="3"/>
  <c r="E119" i="3"/>
  <c r="E60" i="97"/>
  <c r="E64" i="3"/>
  <c r="E43" i="97"/>
  <c r="E47" i="4"/>
  <c r="E45" i="4"/>
  <c r="E25" i="3"/>
  <c r="E17" i="4"/>
  <c r="C66" i="4"/>
  <c r="C88" i="4"/>
  <c r="F28" i="97"/>
  <c r="B32" i="4"/>
  <c r="S32" i="4" s="1"/>
  <c r="D65" i="97"/>
  <c r="D69" i="3"/>
  <c r="A72" i="3"/>
  <c r="D70" i="97"/>
  <c r="D74" i="4"/>
  <c r="D78" i="97"/>
  <c r="D82" i="4"/>
  <c r="A108" i="4"/>
  <c r="E96" i="97"/>
  <c r="E100" i="75"/>
  <c r="E120" i="97"/>
  <c r="E124" i="75"/>
  <c r="C27" i="3"/>
  <c r="M27" i="3" s="1"/>
  <c r="C11" i="75"/>
  <c r="C81" i="4"/>
  <c r="C100" i="3"/>
  <c r="C100" i="4"/>
  <c r="C72" i="3"/>
  <c r="C76" i="3"/>
  <c r="C97" i="4"/>
  <c r="E109" i="3"/>
  <c r="E110" i="97"/>
  <c r="E114" i="4"/>
  <c r="E24" i="97"/>
  <c r="E28" i="4"/>
  <c r="BD137" i="82"/>
  <c r="BE147" i="82"/>
  <c r="U47" i="99"/>
  <c r="J71" i="99"/>
  <c r="K71" i="99" s="1"/>
  <c r="BA165" i="82"/>
  <c r="BB165" i="82"/>
  <c r="L55" i="99"/>
  <c r="L56" i="74"/>
  <c r="Z62" i="75" s="1"/>
  <c r="AA62" i="75" s="1"/>
  <c r="BA166" i="82"/>
  <c r="BB166" i="82" s="1"/>
  <c r="BE151" i="82"/>
  <c r="BC170" i="82"/>
  <c r="M53" i="99"/>
  <c r="L66" i="74"/>
  <c r="Z72" i="75" s="1"/>
  <c r="AA72" i="75" s="1"/>
  <c r="AC60" i="99"/>
  <c r="AD60" i="99" s="1"/>
  <c r="Z60" i="99" s="1"/>
  <c r="AC56" i="99"/>
  <c r="AD56" i="99" s="1"/>
  <c r="Z56" i="99" s="1"/>
  <c r="L65" i="99"/>
  <c r="M60" i="99"/>
  <c r="L65" i="74"/>
  <c r="Z71" i="75" s="1"/>
  <c r="AA71" i="75" s="1"/>
  <c r="Q57" i="74"/>
  <c r="J60" i="99"/>
  <c r="K60" i="99" s="1"/>
  <c r="Q57" i="99"/>
  <c r="AL40" i="4"/>
  <c r="I60" i="74"/>
  <c r="S66" i="75" s="1"/>
  <c r="U66" i="75" s="1"/>
  <c r="V66" i="75" s="1"/>
  <c r="Y59" i="4"/>
  <c r="Z59" i="4" s="1"/>
  <c r="V51" i="74"/>
  <c r="AC53" i="75"/>
  <c r="AD53" i="75" s="1"/>
  <c r="AE53" i="75" s="1"/>
  <c r="S52" i="74"/>
  <c r="H58" i="3" s="1"/>
  <c r="S55" i="74"/>
  <c r="H61" i="3" s="1"/>
  <c r="N61" i="3" s="1"/>
  <c r="Q61" i="3" s="1"/>
  <c r="Y56" i="4"/>
  <c r="Z56" i="4" s="1"/>
  <c r="F52" i="75"/>
  <c r="Y50" i="4"/>
  <c r="Z50" i="4" s="1"/>
  <c r="V44" i="74"/>
  <c r="AC58" i="4"/>
  <c r="AD58" i="4" s="1"/>
  <c r="S53" i="74"/>
  <c r="H59" i="3" s="1"/>
  <c r="N59" i="3" s="1"/>
  <c r="AC97" i="4"/>
  <c r="AD97" i="4" s="1"/>
  <c r="AF69" i="75"/>
  <c r="AG69" i="75" s="1"/>
  <c r="AH69" i="75" s="1"/>
  <c r="AI69" i="75" s="1"/>
  <c r="AK68" i="75"/>
  <c r="AL84" i="4"/>
  <c r="Y31" i="75"/>
  <c r="AC65" i="4"/>
  <c r="AD65" i="4" s="1"/>
  <c r="AL32" i="4"/>
  <c r="Y46" i="4"/>
  <c r="Z46" i="4" s="1"/>
  <c r="AC46" i="99"/>
  <c r="AD46" i="99" s="1"/>
  <c r="Z46" i="99" s="1"/>
  <c r="AA54" i="74"/>
  <c r="AG60" i="4" s="1"/>
  <c r="P91" i="3"/>
  <c r="I69" i="99"/>
  <c r="L84" i="74"/>
  <c r="Z90" i="75" s="1"/>
  <c r="AA90" i="75" s="1"/>
  <c r="O82" i="74"/>
  <c r="O88" i="74"/>
  <c r="O98" i="74"/>
  <c r="O103" i="74"/>
  <c r="O22" i="74"/>
  <c r="O43" i="74"/>
  <c r="O37" i="74"/>
  <c r="O39" i="74"/>
  <c r="O40" i="74"/>
  <c r="N84" i="74"/>
  <c r="F84" i="74"/>
  <c r="AG84" i="99"/>
  <c r="O93" i="74"/>
  <c r="X92" i="74"/>
  <c r="O99" i="74"/>
  <c r="O50" i="74"/>
  <c r="O60" i="74"/>
  <c r="Q84" i="99"/>
  <c r="O90" i="74"/>
  <c r="O12" i="74"/>
  <c r="O14" i="74"/>
  <c r="O34" i="74"/>
  <c r="O35" i="74"/>
  <c r="O51" i="74"/>
  <c r="O54" i="74"/>
  <c r="W84" i="99"/>
  <c r="M84" i="74"/>
  <c r="W84" i="74"/>
  <c r="J84" i="74"/>
  <c r="W90" i="75" s="1"/>
  <c r="I84" i="99"/>
  <c r="O95" i="74"/>
  <c r="O101" i="74"/>
  <c r="O32" i="74"/>
  <c r="O44" i="74"/>
  <c r="O56" i="74"/>
  <c r="P60" i="74"/>
  <c r="O72" i="74"/>
  <c r="V37" i="74"/>
  <c r="AP85" i="99"/>
  <c r="Y42" i="4"/>
  <c r="Z42" i="4" s="1"/>
  <c r="X43" i="99"/>
  <c r="N49" i="99"/>
  <c r="I43" i="99"/>
  <c r="L45" i="99"/>
  <c r="AG45" i="99"/>
  <c r="AJ46" i="99"/>
  <c r="J53" i="74"/>
  <c r="W59" i="75" s="1"/>
  <c r="N54" i="99"/>
  <c r="P54" i="99" s="1"/>
  <c r="R54" i="99" s="1"/>
  <c r="H54" i="99" s="1"/>
  <c r="N56" i="74"/>
  <c r="F55" i="74"/>
  <c r="X62" i="74"/>
  <c r="AC68" i="4" s="1"/>
  <c r="AD68" i="4" s="1"/>
  <c r="G59" i="74"/>
  <c r="J65" i="75" s="1"/>
  <c r="I57" i="99"/>
  <c r="R57" i="74"/>
  <c r="G63" i="3" s="1"/>
  <c r="T57" i="74"/>
  <c r="I63" i="3" s="1"/>
  <c r="J59" i="99"/>
  <c r="K59" i="99" s="1"/>
  <c r="J60" i="74"/>
  <c r="W66" i="75" s="1"/>
  <c r="AO60" i="99"/>
  <c r="AP60" i="99" s="1"/>
  <c r="O56" i="99"/>
  <c r="P56" i="99" s="1"/>
  <c r="N58" i="99"/>
  <c r="O63" i="99"/>
  <c r="P63" i="99" s="1"/>
  <c r="X65" i="99"/>
  <c r="AQ65" i="99"/>
  <c r="I56" i="99"/>
  <c r="K56" i="99" s="1"/>
  <c r="O44" i="99"/>
  <c r="N45" i="99"/>
  <c r="AN46" i="99"/>
  <c r="O49" i="99"/>
  <c r="F53" i="74"/>
  <c r="AK46" i="99"/>
  <c r="J56" i="99"/>
  <c r="Q63" i="99"/>
  <c r="H59" i="74"/>
  <c r="O65" i="75" s="1"/>
  <c r="N53" i="99"/>
  <c r="J55" i="99"/>
  <c r="J58" i="99"/>
  <c r="K58" i="99" s="1"/>
  <c r="AK58" i="99"/>
  <c r="L59" i="99"/>
  <c r="U60" i="99"/>
  <c r="AG54" i="99"/>
  <c r="O35" i="99"/>
  <c r="AQ46" i="99"/>
  <c r="Q45" i="99"/>
  <c r="T47" i="99"/>
  <c r="L56" i="99"/>
  <c r="O58" i="99"/>
  <c r="O53" i="99"/>
  <c r="AJ57" i="99"/>
  <c r="M59" i="99"/>
  <c r="R59" i="99" s="1"/>
  <c r="L60" i="99"/>
  <c r="T60" i="99"/>
  <c r="AG60" i="99"/>
  <c r="O110" i="85"/>
  <c r="O67" i="99"/>
  <c r="P67" i="99" s="1"/>
  <c r="I65" i="99"/>
  <c r="L64" i="99"/>
  <c r="T65" i="99"/>
  <c r="S65" i="99" s="1"/>
  <c r="P70" i="74"/>
  <c r="W71" i="74"/>
  <c r="J72" i="99"/>
  <c r="K72" i="99" s="1"/>
  <c r="U43" i="99"/>
  <c r="X46" i="99"/>
  <c r="P47" i="74"/>
  <c r="I45" i="99"/>
  <c r="N53" i="74"/>
  <c r="I54" i="99"/>
  <c r="K54" i="99" s="1"/>
  <c r="AR46" i="99"/>
  <c r="I52" i="99"/>
  <c r="K52" i="99" s="1"/>
  <c r="W54" i="74"/>
  <c r="M56" i="99"/>
  <c r="AG56" i="99"/>
  <c r="AQ60" i="99"/>
  <c r="AT60" i="99" s="1"/>
  <c r="F59" i="74"/>
  <c r="I53" i="99"/>
  <c r="O57" i="99"/>
  <c r="I59" i="99"/>
  <c r="X60" i="99"/>
  <c r="M58" i="99"/>
  <c r="AI65" i="99"/>
  <c r="K64" i="74"/>
  <c r="X70" i="75" s="1"/>
  <c r="X64" i="99"/>
  <c r="AJ65" i="99"/>
  <c r="O32" i="99"/>
  <c r="Q33" i="99"/>
  <c r="N44" i="99"/>
  <c r="T43" i="99"/>
  <c r="J43" i="99"/>
  <c r="Q32" i="99"/>
  <c r="L39" i="99"/>
  <c r="I44" i="74"/>
  <c r="S50" i="75" s="1"/>
  <c r="L38" i="99"/>
  <c r="L43" i="99"/>
  <c r="AG43" i="99"/>
  <c r="I43" i="74"/>
  <c r="S49" i="75" s="1"/>
  <c r="T27" i="99"/>
  <c r="N39" i="99"/>
  <c r="I33" i="99"/>
  <c r="T46" i="99"/>
  <c r="T34" i="99"/>
  <c r="U27" i="99"/>
  <c r="N33" i="99"/>
  <c r="P33" i="99" s="1"/>
  <c r="U34" i="99"/>
  <c r="J40" i="99"/>
  <c r="W45" i="99"/>
  <c r="T30" i="74"/>
  <c r="I36" i="3" s="1"/>
  <c r="J30" i="74"/>
  <c r="W36" i="75" s="1"/>
  <c r="L30" i="74"/>
  <c r="Z36" i="75" s="1"/>
  <c r="AA36" i="75" s="1"/>
  <c r="N30" i="74"/>
  <c r="P30" i="74"/>
  <c r="X30" i="99"/>
  <c r="X35" i="99"/>
  <c r="I39" i="99"/>
  <c r="K39" i="99" s="1"/>
  <c r="AG34" i="99"/>
  <c r="AG46" i="99"/>
  <c r="I35" i="99"/>
  <c r="J39" i="99"/>
  <c r="G30" i="74"/>
  <c r="X34" i="99"/>
  <c r="X27" i="99"/>
  <c r="AG30" i="99"/>
  <c r="W30" i="99"/>
  <c r="I49" i="99"/>
  <c r="F57" i="74"/>
  <c r="N35" i="99"/>
  <c r="M39" i="99"/>
  <c r="AL46" i="99"/>
  <c r="I30" i="74"/>
  <c r="AC27" i="99"/>
  <c r="AD27" i="99" s="1"/>
  <c r="Z27" i="99" s="1"/>
  <c r="K30" i="74"/>
  <c r="X36" i="75" s="1"/>
  <c r="M30" i="74"/>
  <c r="O30" i="74"/>
  <c r="T30" i="99"/>
  <c r="U35" i="99"/>
  <c r="Q30" i="74"/>
  <c r="U30" i="74"/>
  <c r="J36" i="3" s="1"/>
  <c r="AO46" i="99"/>
  <c r="K56" i="74"/>
  <c r="X62" i="75" s="1"/>
  <c r="Y62" i="75" s="1"/>
  <c r="F30" i="74"/>
  <c r="H30" i="74"/>
  <c r="O36" i="75" s="1"/>
  <c r="AG27" i="99"/>
  <c r="U30" i="99"/>
  <c r="AC30" i="99"/>
  <c r="AD30" i="99" s="1"/>
  <c r="Z30" i="99" s="1"/>
  <c r="W34" i="99"/>
  <c r="AC35" i="99"/>
  <c r="AD35" i="99" s="1"/>
  <c r="Z35" i="99" s="1"/>
  <c r="Z54" i="74"/>
  <c r="AF60" i="4" s="1"/>
  <c r="Q35" i="99"/>
  <c r="AR42" i="99"/>
  <c r="N5" i="98"/>
  <c r="T18" i="74"/>
  <c r="I24" i="3" s="1"/>
  <c r="X19" i="99"/>
  <c r="Q20" i="74"/>
  <c r="F26" i="3" s="1"/>
  <c r="X28" i="99"/>
  <c r="W15" i="99"/>
  <c r="X18" i="99"/>
  <c r="M23" i="99"/>
  <c r="Q24" i="99"/>
  <c r="O26" i="99"/>
  <c r="J27" i="74"/>
  <c r="W33" i="75" s="1"/>
  <c r="N27" i="74"/>
  <c r="L30" i="99"/>
  <c r="Q21" i="99"/>
  <c r="O22" i="99"/>
  <c r="AG22" i="99"/>
  <c r="L23" i="99"/>
  <c r="AC24" i="99"/>
  <c r="AD24" i="99" s="1"/>
  <c r="Z24" i="99" s="1"/>
  <c r="L26" i="99"/>
  <c r="L27" i="99"/>
  <c r="K27" i="74"/>
  <c r="X33" i="75" s="1"/>
  <c r="M29" i="99"/>
  <c r="X15" i="99"/>
  <c r="J21" i="99"/>
  <c r="F23" i="74"/>
  <c r="U23" i="99"/>
  <c r="M25" i="99"/>
  <c r="X25" i="99"/>
  <c r="F27" i="74"/>
  <c r="O27" i="99"/>
  <c r="J26" i="74"/>
  <c r="W32" i="75" s="1"/>
  <c r="Y32" i="75" s="1"/>
  <c r="N26" i="74"/>
  <c r="U28" i="74"/>
  <c r="J34" i="3" s="1"/>
  <c r="P34" i="3" s="1"/>
  <c r="U20" i="99"/>
  <c r="T22" i="99"/>
  <c r="W22" i="74"/>
  <c r="AA28" i="4" s="1"/>
  <c r="AB28" i="4" s="1"/>
  <c r="I26" i="99"/>
  <c r="K26" i="99" s="1"/>
  <c r="W26" i="99"/>
  <c r="I27" i="99"/>
  <c r="I27" i="74"/>
  <c r="AG17" i="99"/>
  <c r="R18" i="74"/>
  <c r="G24" i="3" s="1"/>
  <c r="X22" i="74"/>
  <c r="AC28" i="4" s="1"/>
  <c r="AD28" i="4" s="1"/>
  <c r="H26" i="74"/>
  <c r="T15" i="99"/>
  <c r="AG15" i="99"/>
  <c r="T19" i="99"/>
  <c r="O21" i="99"/>
  <c r="P21" i="99" s="1"/>
  <c r="Q22" i="99"/>
  <c r="J23" i="99"/>
  <c r="H27" i="74"/>
  <c r="L27" i="74"/>
  <c r="Z33" i="75" s="1"/>
  <c r="AA33" i="75" s="1"/>
  <c r="P27" i="74"/>
  <c r="I30" i="99"/>
  <c r="L21" i="99"/>
  <c r="W24" i="99"/>
  <c r="G27" i="74"/>
  <c r="Q27" i="99"/>
  <c r="O27" i="74"/>
  <c r="X29" i="99"/>
  <c r="AA15" i="74"/>
  <c r="AG21" i="4" s="1"/>
  <c r="P17" i="74"/>
  <c r="Q18" i="74"/>
  <c r="U18" i="74"/>
  <c r="J24" i="3" s="1"/>
  <c r="Q19" i="74"/>
  <c r="R20" i="74"/>
  <c r="G26" i="3" s="1"/>
  <c r="R30" i="74"/>
  <c r="G36" i="3" s="1"/>
  <c r="T18" i="99"/>
  <c r="T20" i="99"/>
  <c r="M27" i="99"/>
  <c r="AG28" i="99"/>
  <c r="AC28" i="99"/>
  <c r="AD28" i="99" s="1"/>
  <c r="Z28" i="99" s="1"/>
  <c r="J30" i="99"/>
  <c r="P26" i="74"/>
  <c r="J90" i="85"/>
  <c r="Q38" i="4" s="1"/>
  <c r="N21" i="99"/>
  <c r="W22" i="99"/>
  <c r="N27" i="99"/>
  <c r="M27" i="74"/>
  <c r="O90" i="85"/>
  <c r="T13" i="99"/>
  <c r="G25" i="74"/>
  <c r="R28" i="74"/>
  <c r="G34" i="3" s="1"/>
  <c r="W29" i="99"/>
  <c r="T25" i="99"/>
  <c r="Q26" i="99"/>
  <c r="Q28" i="74"/>
  <c r="F25" i="74"/>
  <c r="H25" i="74"/>
  <c r="M26" i="99"/>
  <c r="AC26" i="99"/>
  <c r="AD26" i="99" s="1"/>
  <c r="Z26" i="99" s="1"/>
  <c r="T28" i="74"/>
  <c r="I34" i="3" s="1"/>
  <c r="L26" i="74"/>
  <c r="Z32" i="75" s="1"/>
  <c r="AA32" i="75" s="1"/>
  <c r="O29" i="99"/>
  <c r="J14" i="74"/>
  <c r="W20" i="75" s="1"/>
  <c r="X17" i="74"/>
  <c r="O35" i="85"/>
  <c r="F20" i="74"/>
  <c r="G20" i="74"/>
  <c r="H20" i="74"/>
  <c r="I20" i="74"/>
  <c r="J20" i="74"/>
  <c r="W26" i="75" s="1"/>
  <c r="K20" i="74"/>
  <c r="X26" i="75" s="1"/>
  <c r="L20" i="74"/>
  <c r="Z26" i="75" s="1"/>
  <c r="AA26" i="75" s="1"/>
  <c r="M20" i="74"/>
  <c r="N20" i="74"/>
  <c r="O20" i="74"/>
  <c r="P20" i="74"/>
  <c r="M13" i="99"/>
  <c r="H21" i="74"/>
  <c r="L21" i="74"/>
  <c r="Z27" i="75" s="1"/>
  <c r="AA27" i="75" s="1"/>
  <c r="Q11" i="99"/>
  <c r="Q17" i="99"/>
  <c r="J17" i="74"/>
  <c r="W23" i="75" s="1"/>
  <c r="N17" i="74"/>
  <c r="Q17" i="74"/>
  <c r="F23" i="3" s="1"/>
  <c r="F18" i="74"/>
  <c r="G18" i="74"/>
  <c r="H18" i="74"/>
  <c r="I18" i="74"/>
  <c r="J18" i="74"/>
  <c r="W24" i="75" s="1"/>
  <c r="K18" i="74"/>
  <c r="X24" i="75" s="1"/>
  <c r="L18" i="74"/>
  <c r="Z24" i="75" s="1"/>
  <c r="AA24" i="75" s="1"/>
  <c r="M18" i="74"/>
  <c r="N18" i="74"/>
  <c r="O18" i="74"/>
  <c r="P18" i="74"/>
  <c r="O13" i="74"/>
  <c r="I14" i="74"/>
  <c r="U17" i="74"/>
  <c r="J23" i="3" s="1"/>
  <c r="G21" i="74"/>
  <c r="K21" i="74"/>
  <c r="X27" i="75" s="1"/>
  <c r="Y27" i="75" s="1"/>
  <c r="N12" i="99"/>
  <c r="N13" i="74"/>
  <c r="H14" i="74"/>
  <c r="N13" i="99"/>
  <c r="F14" i="74"/>
  <c r="O17" i="99"/>
  <c r="AG18" i="99"/>
  <c r="K13" i="74"/>
  <c r="X19" i="75" s="1"/>
  <c r="Y19" i="75" s="1"/>
  <c r="J21" i="74"/>
  <c r="W27" i="75" s="1"/>
  <c r="N21" i="74"/>
  <c r="AG10" i="99"/>
  <c r="J13" i="74"/>
  <c r="W19" i="75" s="1"/>
  <c r="AC10" i="99"/>
  <c r="AD10" i="99" s="1"/>
  <c r="Z10" i="99" s="1"/>
  <c r="L17" i="74"/>
  <c r="Z23" i="75" s="1"/>
  <c r="AA23" i="75" s="1"/>
  <c r="F19" i="74"/>
  <c r="G19" i="74"/>
  <c r="H19" i="74"/>
  <c r="O25" i="75" s="1"/>
  <c r="I19" i="74"/>
  <c r="J19" i="74"/>
  <c r="W25" i="75" s="1"/>
  <c r="K19" i="74"/>
  <c r="X25" i="75" s="1"/>
  <c r="L19" i="74"/>
  <c r="Z25" i="75" s="1"/>
  <c r="AA25" i="75" s="1"/>
  <c r="M19" i="74"/>
  <c r="N19" i="74"/>
  <c r="O19" i="74"/>
  <c r="P19" i="74"/>
  <c r="O21" i="74"/>
  <c r="P21" i="74"/>
  <c r="AG12" i="99"/>
  <c r="W19" i="99"/>
  <c r="I21" i="74"/>
  <c r="M21" i="74"/>
  <c r="Q13" i="99"/>
  <c r="U13" i="99"/>
  <c r="K14" i="74"/>
  <c r="X20" i="75" s="1"/>
  <c r="AP118" i="4"/>
  <c r="V41" i="74"/>
  <c r="AI39" i="4"/>
  <c r="I9" i="99"/>
  <c r="U3" i="99"/>
  <c r="L9" i="99"/>
  <c r="T3" i="99"/>
  <c r="J10" i="99"/>
  <c r="W3" i="99"/>
  <c r="Z6" i="74"/>
  <c r="AF12" i="4" s="1"/>
  <c r="Q4" i="74"/>
  <c r="F10" i="3" s="1"/>
  <c r="L10" i="3" s="1"/>
  <c r="U4" i="74"/>
  <c r="J10" i="3" s="1"/>
  <c r="P10" i="3" s="1"/>
  <c r="X4" i="74"/>
  <c r="AB4" i="74"/>
  <c r="AH10" i="4" s="1"/>
  <c r="AF4" i="74"/>
  <c r="AN10" i="4" s="1"/>
  <c r="O6" i="74"/>
  <c r="AG6" i="99"/>
  <c r="AO6" i="99"/>
  <c r="W7" i="99"/>
  <c r="X11" i="99"/>
  <c r="O12" i="99"/>
  <c r="AF26" i="74"/>
  <c r="AN32" i="4" s="1"/>
  <c r="AP32" i="4" s="1"/>
  <c r="AC3" i="99"/>
  <c r="AD3" i="99" s="1"/>
  <c r="Z3" i="99" s="1"/>
  <c r="M5" i="99"/>
  <c r="AG5" i="99"/>
  <c r="Q6" i="99"/>
  <c r="O7" i="99"/>
  <c r="I12" i="99"/>
  <c r="X6" i="74"/>
  <c r="AF6" i="74"/>
  <c r="AN12" i="4" s="1"/>
  <c r="U8" i="74"/>
  <c r="J14" i="3" s="1"/>
  <c r="P14" i="3" s="1"/>
  <c r="Q10" i="74"/>
  <c r="L6" i="74"/>
  <c r="Z12" i="75" s="1"/>
  <c r="AA12" i="75" s="1"/>
  <c r="X6" i="99"/>
  <c r="AL6" i="99"/>
  <c r="U7" i="99"/>
  <c r="U7" i="74"/>
  <c r="J13" i="3" s="1"/>
  <c r="P13" i="3" s="1"/>
  <c r="F8" i="74"/>
  <c r="J8" i="74"/>
  <c r="W14" i="75" s="1"/>
  <c r="O9" i="74"/>
  <c r="N10" i="99"/>
  <c r="O13" i="99"/>
  <c r="P13" i="99" s="1"/>
  <c r="G14" i="74"/>
  <c r="AG3" i="99"/>
  <c r="I5" i="99"/>
  <c r="N5" i="99"/>
  <c r="L7" i="99"/>
  <c r="X10" i="99"/>
  <c r="AD6" i="74"/>
  <c r="AK12" i="4" s="1"/>
  <c r="AK3" i="99"/>
  <c r="AM3" i="99" s="1"/>
  <c r="Z4" i="74"/>
  <c r="AF10" i="4" s="1"/>
  <c r="AI10" i="4" s="1"/>
  <c r="AQ10" i="4" s="1"/>
  <c r="AD4" i="74"/>
  <c r="AK10" i="4" s="1"/>
  <c r="H6" i="74"/>
  <c r="AJ6" i="99"/>
  <c r="W7" i="74"/>
  <c r="AQ3" i="99"/>
  <c r="J5" i="99"/>
  <c r="O5" i="99"/>
  <c r="L6" i="99"/>
  <c r="M7" i="99"/>
  <c r="Q6" i="74"/>
  <c r="F12" i="3" s="1"/>
  <c r="L12" i="3" s="1"/>
  <c r="AB6" i="74"/>
  <c r="AH12" i="4" s="1"/>
  <c r="I7" i="99"/>
  <c r="K7" i="99" s="1"/>
  <c r="H7" i="99" s="1"/>
  <c r="F7" i="99" s="1"/>
  <c r="AO3" i="99"/>
  <c r="AS3" i="99"/>
  <c r="T6" i="99"/>
  <c r="S6" i="99" s="1"/>
  <c r="AR6" i="99"/>
  <c r="Q7" i="74"/>
  <c r="AQ7" i="99"/>
  <c r="H8" i="74"/>
  <c r="K15" i="74"/>
  <c r="X21" i="75" s="1"/>
  <c r="W15" i="74"/>
  <c r="AA21" i="4" s="1"/>
  <c r="AB21" i="4" s="1"/>
  <c r="AI3" i="99"/>
  <c r="X3" i="99"/>
  <c r="L5" i="99"/>
  <c r="Q5" i="99"/>
  <c r="X5" i="99"/>
  <c r="N6" i="99"/>
  <c r="N7" i="99"/>
  <c r="M6" i="74"/>
  <c r="R6" i="74"/>
  <c r="G12" i="3" s="1"/>
  <c r="M12" i="3" s="1"/>
  <c r="N7" i="98"/>
  <c r="Q12" i="4" s="1"/>
  <c r="R12" i="4" s="1"/>
  <c r="Y6" i="74"/>
  <c r="AE12" i="4" s="1"/>
  <c r="AI12" i="4" s="1"/>
  <c r="AC6" i="74"/>
  <c r="AJ12" i="4" s="1"/>
  <c r="AG6" i="74"/>
  <c r="AO12" i="4" s="1"/>
  <c r="O3" i="85"/>
  <c r="J6" i="74"/>
  <c r="W12" i="75" s="1"/>
  <c r="P6" i="74"/>
  <c r="AK12" i="75" s="1"/>
  <c r="W6" i="99"/>
  <c r="AK6" i="99"/>
  <c r="AQ6" i="99"/>
  <c r="T7" i="99"/>
  <c r="S7" i="99" s="1"/>
  <c r="O13" i="85"/>
  <c r="AC5" i="99"/>
  <c r="AD5" i="99" s="1"/>
  <c r="Z5" i="99" s="1"/>
  <c r="AG70" i="74"/>
  <c r="AO76" i="4" s="1"/>
  <c r="X71" i="99"/>
  <c r="L73" i="99"/>
  <c r="R4" i="74"/>
  <c r="G10" i="3" s="1"/>
  <c r="M10" i="3" s="1"/>
  <c r="J5" i="85"/>
  <c r="Q11" i="4" s="1"/>
  <c r="Y4" i="74"/>
  <c r="AE10" i="4" s="1"/>
  <c r="AC4" i="74"/>
  <c r="AJ10" i="4" s="1"/>
  <c r="AG4" i="74"/>
  <c r="AO10" i="4" s="1"/>
  <c r="G8" i="74"/>
  <c r="M14" i="3" s="1"/>
  <c r="M6" i="99"/>
  <c r="M70" i="74"/>
  <c r="H71" i="74"/>
  <c r="G71" i="74"/>
  <c r="P71" i="74"/>
  <c r="AC71" i="74"/>
  <c r="AJ77" i="4" s="1"/>
  <c r="AL77" i="4" s="1"/>
  <c r="I6" i="74"/>
  <c r="T6" i="74"/>
  <c r="I12" i="3" s="1"/>
  <c r="O12" i="3" s="1"/>
  <c r="W6" i="74"/>
  <c r="AA6" i="74"/>
  <c r="AG12" i="4" s="1"/>
  <c r="AE6" i="74"/>
  <c r="AM12" i="4" s="1"/>
  <c r="Q7" i="99"/>
  <c r="O3" i="74"/>
  <c r="N6" i="74"/>
  <c r="U6" i="99"/>
  <c r="AC6" i="99"/>
  <c r="AD6" i="99" s="1"/>
  <c r="Z6" i="99" s="1"/>
  <c r="AI6" i="99"/>
  <c r="AN6" i="99"/>
  <c r="AS6" i="99"/>
  <c r="AT6" i="99" s="1"/>
  <c r="X7" i="99"/>
  <c r="AO7" i="99"/>
  <c r="I8" i="74"/>
  <c r="L8" i="74"/>
  <c r="Z14" i="75" s="1"/>
  <c r="AA14" i="75" s="1"/>
  <c r="M8" i="74"/>
  <c r="N8" i="74"/>
  <c r="O8" i="74"/>
  <c r="P8" i="74"/>
  <c r="T10" i="99"/>
  <c r="U6" i="74"/>
  <c r="J12" i="3" s="1"/>
  <c r="P12" i="3" s="1"/>
  <c r="N72" i="99"/>
  <c r="P72" i="99" s="1"/>
  <c r="P3" i="74"/>
  <c r="N3" i="74"/>
  <c r="T4" i="74"/>
  <c r="I10" i="3" s="1"/>
  <c r="O10" i="3" s="1"/>
  <c r="W4" i="74"/>
  <c r="AA4" i="74"/>
  <c r="AG10" i="4" s="1"/>
  <c r="AE4" i="74"/>
  <c r="AM10" i="4" s="1"/>
  <c r="J7" i="99"/>
  <c r="AJ7" i="99"/>
  <c r="N8" i="99"/>
  <c r="K6" i="74"/>
  <c r="X12" i="75" s="1"/>
  <c r="P106" i="99"/>
  <c r="M65" i="99"/>
  <c r="I65" i="74"/>
  <c r="T57" i="99"/>
  <c r="AG57" i="99"/>
  <c r="I64" i="99"/>
  <c r="L57" i="99"/>
  <c r="X64" i="74"/>
  <c r="O104" i="85"/>
  <c r="Q64" i="74"/>
  <c r="N64" i="99"/>
  <c r="P64" i="99" s="1"/>
  <c r="R70" i="74"/>
  <c r="G76" i="3" s="1"/>
  <c r="N68" i="99"/>
  <c r="P68" i="99" s="1"/>
  <c r="M72" i="74"/>
  <c r="X68" i="74"/>
  <c r="U57" i="99"/>
  <c r="H58" i="74"/>
  <c r="M62" i="99"/>
  <c r="F70" i="74"/>
  <c r="M68" i="99"/>
  <c r="AC68" i="99"/>
  <c r="AD68" i="99" s="1"/>
  <c r="Z68" i="99" s="1"/>
  <c r="G72" i="74"/>
  <c r="N71" i="99"/>
  <c r="K53" i="74"/>
  <c r="X59" i="75" s="1"/>
  <c r="W64" i="99"/>
  <c r="N62" i="99"/>
  <c r="P62" i="99" s="1"/>
  <c r="U64" i="99"/>
  <c r="O103" i="85"/>
  <c r="I62" i="99"/>
  <c r="O64" i="99"/>
  <c r="J119" i="85"/>
  <c r="Q79" i="4" s="1"/>
  <c r="AA70" i="74"/>
  <c r="AG76" i="4" s="1"/>
  <c r="I73" i="74"/>
  <c r="M53" i="74"/>
  <c r="W57" i="99"/>
  <c r="M64" i="99"/>
  <c r="L58" i="99"/>
  <c r="G53" i="74"/>
  <c r="I68" i="74"/>
  <c r="S74" i="75" s="1"/>
  <c r="I62" i="74"/>
  <c r="S68" i="75" s="1"/>
  <c r="I59" i="74"/>
  <c r="L62" i="99"/>
  <c r="I71" i="74"/>
  <c r="T64" i="99"/>
  <c r="G68" i="74"/>
  <c r="AL19" i="75"/>
  <c r="AM19" i="75" s="1"/>
  <c r="H87" i="3"/>
  <c r="N87" i="3" s="1"/>
  <c r="J36" i="75"/>
  <c r="F55" i="3"/>
  <c r="L55" i="3" s="1"/>
  <c r="F64" i="75"/>
  <c r="AL68" i="4"/>
  <c r="AC91" i="4"/>
  <c r="AD91" i="4" s="1"/>
  <c r="N107" i="3"/>
  <c r="Q107" i="3" s="1"/>
  <c r="R107" i="3" s="1"/>
  <c r="O103" i="97" s="1"/>
  <c r="I103" i="97" s="1"/>
  <c r="H15" i="3"/>
  <c r="H114" i="3"/>
  <c r="J89" i="3"/>
  <c r="P89" i="3" s="1"/>
  <c r="AL118" i="4"/>
  <c r="O53" i="74"/>
  <c r="K108" i="99"/>
  <c r="S37" i="74"/>
  <c r="H43" i="3" s="1"/>
  <c r="K43" i="3" s="1"/>
  <c r="P39" i="97" s="1"/>
  <c r="H75" i="3"/>
  <c r="AA75" i="4"/>
  <c r="AB75" i="4" s="1"/>
  <c r="O73" i="3"/>
  <c r="K73" i="3"/>
  <c r="P69" i="97" s="1"/>
  <c r="H22" i="3"/>
  <c r="Y45" i="4"/>
  <c r="Z45" i="4" s="1"/>
  <c r="J115" i="75"/>
  <c r="M115" i="3"/>
  <c r="J80" i="75"/>
  <c r="AP47" i="99"/>
  <c r="AP111" i="99"/>
  <c r="I37" i="99"/>
  <c r="I49" i="74"/>
  <c r="I25" i="99"/>
  <c r="T11" i="99"/>
  <c r="J25" i="99"/>
  <c r="W10" i="74"/>
  <c r="O17" i="74"/>
  <c r="U5" i="99"/>
  <c r="O37" i="99"/>
  <c r="X47" i="99"/>
  <c r="I40" i="99"/>
  <c r="W28" i="99"/>
  <c r="Q42" i="99"/>
  <c r="N30" i="99"/>
  <c r="U45" i="99"/>
  <c r="Q58" i="74"/>
  <c r="T4" i="99"/>
  <c r="O18" i="99"/>
  <c r="W5" i="99"/>
  <c r="O15" i="99"/>
  <c r="I18" i="99"/>
  <c r="L40" i="99"/>
  <c r="T40" i="99"/>
  <c r="H43" i="74"/>
  <c r="L19" i="99"/>
  <c r="O19" i="99"/>
  <c r="O28" i="74"/>
  <c r="U28" i="99"/>
  <c r="O30" i="99"/>
  <c r="H53" i="74"/>
  <c r="I53" i="74"/>
  <c r="P57" i="74"/>
  <c r="R60" i="74"/>
  <c r="G66" i="3" s="1"/>
  <c r="N25" i="99"/>
  <c r="P25" i="99" s="1"/>
  <c r="M28" i="74"/>
  <c r="M42" i="74"/>
  <c r="AG47" i="99"/>
  <c r="Q28" i="99"/>
  <c r="O42" i="74"/>
  <c r="K49" i="74"/>
  <c r="X55" i="75" s="1"/>
  <c r="Y55" i="75" s="1"/>
  <c r="W20" i="99"/>
  <c r="Q25" i="99"/>
  <c r="O28" i="99"/>
  <c r="Q30" i="99"/>
  <c r="X31" i="99"/>
  <c r="T45" i="99"/>
  <c r="P53" i="74"/>
  <c r="AS68" i="99"/>
  <c r="Q23" i="74"/>
  <c r="F29" i="3" s="1"/>
  <c r="O15" i="74"/>
  <c r="N18" i="99"/>
  <c r="N40" i="99"/>
  <c r="P40" i="99" s="1"/>
  <c r="AS46" i="99"/>
  <c r="N28" i="99"/>
  <c r="T28" i="99"/>
  <c r="S28" i="99" s="1"/>
  <c r="I14" i="99"/>
  <c r="I19" i="99"/>
  <c r="N19" i="99"/>
  <c r="I23" i="99"/>
  <c r="G28" i="74"/>
  <c r="AG31" i="99"/>
  <c r="AI46" i="99"/>
  <c r="I29" i="74"/>
  <c r="M15" i="74"/>
  <c r="K17" i="74"/>
  <c r="X23" i="75" s="1"/>
  <c r="O49" i="85"/>
  <c r="AL109" i="99"/>
  <c r="W4" i="99"/>
  <c r="L9" i="74"/>
  <c r="Z15" i="75" s="1"/>
  <c r="AA15" i="75" s="1"/>
  <c r="AL10" i="99"/>
  <c r="AO109" i="99"/>
  <c r="N4" i="99"/>
  <c r="T5" i="99"/>
  <c r="J9" i="99"/>
  <c r="AR65" i="99"/>
  <c r="K8" i="74"/>
  <c r="X14" i="75" s="1"/>
  <c r="X4" i="99"/>
  <c r="M4" i="74"/>
  <c r="O6" i="99"/>
  <c r="AN68" i="99"/>
  <c r="N14" i="99"/>
  <c r="AQ42" i="99"/>
  <c r="U4" i="99"/>
  <c r="I4" i="99"/>
  <c r="I6" i="99"/>
  <c r="T23" i="99"/>
  <c r="K91" i="3"/>
  <c r="P87" i="97" s="1"/>
  <c r="AA33" i="4"/>
  <c r="AB33" i="4" s="1"/>
  <c r="Y114" i="75"/>
  <c r="S39" i="74"/>
  <c r="H45" i="3" s="1"/>
  <c r="AA45" i="4"/>
  <c r="AB45" i="4" s="1"/>
  <c r="H11" i="3"/>
  <c r="H38" i="3"/>
  <c r="K38" i="3" s="1"/>
  <c r="P34" i="97" s="1"/>
  <c r="AP65" i="99"/>
  <c r="Y92" i="75"/>
  <c r="AS65" i="99"/>
  <c r="AL65" i="99"/>
  <c r="AM65" i="99" s="1"/>
  <c r="AI64" i="99"/>
  <c r="AL64" i="99"/>
  <c r="AO64" i="99"/>
  <c r="AQ64" i="99"/>
  <c r="AR64" i="99"/>
  <c r="AT64" i="99" s="1"/>
  <c r="AS64" i="99"/>
  <c r="AN64" i="99"/>
  <c r="AR109" i="99"/>
  <c r="AT109" i="99" s="1"/>
  <c r="AQ109" i="99"/>
  <c r="AK109" i="99"/>
  <c r="AS109" i="99"/>
  <c r="AN109" i="99"/>
  <c r="AI109" i="99"/>
  <c r="AJ109" i="99"/>
  <c r="J92" i="99"/>
  <c r="AC92" i="99"/>
  <c r="AD92" i="99" s="1"/>
  <c r="Z92" i="99" s="1"/>
  <c r="W92" i="99"/>
  <c r="M37" i="99"/>
  <c r="AO4" i="99"/>
  <c r="AS4" i="99"/>
  <c r="Q64" i="99"/>
  <c r="AS13" i="99"/>
  <c r="AN115" i="99"/>
  <c r="AK115" i="99"/>
  <c r="AS115" i="99"/>
  <c r="AL60" i="99"/>
  <c r="AN9" i="99"/>
  <c r="AI9" i="99"/>
  <c r="AK9" i="99"/>
  <c r="AN42" i="99"/>
  <c r="AS42" i="99"/>
  <c r="AQ101" i="99"/>
  <c r="AT101" i="99" s="1"/>
  <c r="U93" i="99"/>
  <c r="AK93" i="99"/>
  <c r="M84" i="99"/>
  <c r="T84" i="99"/>
  <c r="AJ42" i="99"/>
  <c r="AR99" i="99"/>
  <c r="AC4" i="99"/>
  <c r="AD4" i="99" s="1"/>
  <c r="Z4" i="99" s="1"/>
  <c r="AO5" i="99"/>
  <c r="AN4" i="99"/>
  <c r="J62" i="99"/>
  <c r="AO68" i="99"/>
  <c r="AS5" i="99"/>
  <c r="AI5" i="99"/>
  <c r="AL4" i="99"/>
  <c r="AS10" i="99"/>
  <c r="AO42" i="99"/>
  <c r="AK67" i="99"/>
  <c r="AO99" i="99"/>
  <c r="AR5" i="99"/>
  <c r="M72" i="99"/>
  <c r="G6" i="74"/>
  <c r="AL58" i="99"/>
  <c r="L92" i="99"/>
  <c r="X92" i="99"/>
  <c r="AI92" i="99"/>
  <c r="AJ92" i="99"/>
  <c r="AK92" i="99"/>
  <c r="AL92" i="99"/>
  <c r="AN92" i="99"/>
  <c r="AO92" i="99"/>
  <c r="L37" i="99"/>
  <c r="AK4" i="99"/>
  <c r="AM4" i="99" s="1"/>
  <c r="AJ115" i="99"/>
  <c r="AR115" i="99"/>
  <c r="AQ9" i="99"/>
  <c r="AK42" i="99"/>
  <c r="L101" i="99"/>
  <c r="AS101" i="99"/>
  <c r="W93" i="99"/>
  <c r="L20" i="99"/>
  <c r="AQ10" i="99"/>
  <c r="AK5" i="99"/>
  <c r="AS57" i="99"/>
  <c r="AI57" i="99"/>
  <c r="I4" i="74"/>
  <c r="O5" i="85"/>
  <c r="H4" i="74"/>
  <c r="AS58" i="99"/>
  <c r="AN57" i="99"/>
  <c r="AQ92" i="99"/>
  <c r="J37" i="99"/>
  <c r="K37" i="99" s="1"/>
  <c r="AJ4" i="99"/>
  <c r="AI115" i="99"/>
  <c r="AQ115" i="99"/>
  <c r="AN67" i="99"/>
  <c r="AP67" i="99" s="1"/>
  <c r="AS9" i="99"/>
  <c r="AT9" i="99" s="1"/>
  <c r="Q103" i="99"/>
  <c r="U101" i="99"/>
  <c r="AC93" i="99"/>
  <c r="AD93" i="99" s="1"/>
  <c r="Z93" i="99" s="1"/>
  <c r="AL99" i="99"/>
  <c r="AJ5" i="99"/>
  <c r="AI4" i="99"/>
  <c r="AI10" i="99"/>
  <c r="AI67" i="99"/>
  <c r="Q99" i="99"/>
  <c r="AN5" i="99"/>
  <c r="AR4" i="99"/>
  <c r="AL42" i="99"/>
  <c r="AR68" i="99"/>
  <c r="AT68" i="99" s="1"/>
  <c r="AJ99" i="99"/>
  <c r="AL5" i="99"/>
  <c r="P4" i="74"/>
  <c r="O4" i="99"/>
  <c r="G4" i="74"/>
  <c r="AO58" i="99"/>
  <c r="AP58" i="99" s="1"/>
  <c r="I92" i="99"/>
  <c r="Q92" i="99"/>
  <c r="T92" i="99"/>
  <c r="U92" i="99"/>
  <c r="AR92" i="99"/>
  <c r="AS92" i="99"/>
  <c r="AS37" i="99"/>
  <c r="AQ4" i="99"/>
  <c r="Q4" i="99"/>
  <c r="AC64" i="99"/>
  <c r="AD64" i="99" s="1"/>
  <c r="Z64" i="99" s="1"/>
  <c r="AO115" i="99"/>
  <c r="AL115" i="99"/>
  <c r="AJ60" i="99"/>
  <c r="AQ67" i="99"/>
  <c r="AS67" i="99"/>
  <c r="AO10" i="99"/>
  <c r="AK10" i="99"/>
  <c r="M100" i="99"/>
  <c r="Q20" i="99"/>
  <c r="W56" i="99"/>
  <c r="AL68" i="99"/>
  <c r="AI68" i="99"/>
  <c r="AK57" i="99"/>
  <c r="AG4" i="99"/>
  <c r="M4" i="99"/>
  <c r="L4" i="99"/>
  <c r="AJ58" i="99"/>
  <c r="AK64" i="99"/>
  <c r="Z21" i="74"/>
  <c r="AF27" i="4" s="1"/>
  <c r="AR58" i="99"/>
  <c r="J93" i="3"/>
  <c r="AA30" i="4"/>
  <c r="AB30" i="4" s="1"/>
  <c r="AC30" i="4"/>
  <c r="AD30" i="4" s="1"/>
  <c r="K68" i="75"/>
  <c r="L68" i="75" s="1"/>
  <c r="M68" i="75" s="1"/>
  <c r="AL33" i="4"/>
  <c r="AL120" i="4"/>
  <c r="AP120" i="4"/>
  <c r="H28" i="74"/>
  <c r="M92" i="99"/>
  <c r="N92" i="99"/>
  <c r="L4" i="74"/>
  <c r="Z10" i="75" s="1"/>
  <c r="AA10" i="75" s="1"/>
  <c r="AQ5" i="99"/>
  <c r="AT5" i="99" s="1"/>
  <c r="P25" i="74"/>
  <c r="N20" i="99"/>
  <c r="N17" i="99"/>
  <c r="O11" i="74"/>
  <c r="W9" i="74"/>
  <c r="AG25" i="99"/>
  <c r="I20" i="99"/>
  <c r="W17" i="74"/>
  <c r="P9" i="74"/>
  <c r="I9" i="74"/>
  <c r="H9" i="74"/>
  <c r="L25" i="74"/>
  <c r="Z31" i="75" s="1"/>
  <c r="AA31" i="75" s="1"/>
  <c r="R23" i="74"/>
  <c r="G29" i="3" s="1"/>
  <c r="X20" i="99"/>
  <c r="M9" i="74"/>
  <c r="F9" i="74"/>
  <c r="J4" i="99"/>
  <c r="AQ57" i="99"/>
  <c r="O20" i="99"/>
  <c r="M17" i="74"/>
  <c r="N11" i="99"/>
  <c r="AG9" i="99"/>
  <c r="N9" i="74"/>
  <c r="O15" i="85"/>
  <c r="M45" i="99"/>
  <c r="L53" i="74"/>
  <c r="Z59" i="75" s="1"/>
  <c r="AA59" i="75" s="1"/>
  <c r="X45" i="99"/>
  <c r="J45" i="99"/>
  <c r="O45" i="99"/>
  <c r="H69" i="3"/>
  <c r="J103" i="3"/>
  <c r="AC110" i="4"/>
  <c r="AD110" i="4" s="1"/>
  <c r="H110" i="3"/>
  <c r="AL30" i="4"/>
  <c r="P15" i="3"/>
  <c r="F120" i="75"/>
  <c r="G120" i="75"/>
  <c r="AI33" i="4"/>
  <c r="K118" i="3"/>
  <c r="P114" i="97" s="1"/>
  <c r="AF114" i="75"/>
  <c r="AG114" i="75" s="1"/>
  <c r="AH114" i="75" s="1"/>
  <c r="AC114" i="75"/>
  <c r="AD114" i="75" s="1"/>
  <c r="AE114" i="75" s="1"/>
  <c r="P107" i="3"/>
  <c r="F117" i="3"/>
  <c r="F115" i="75"/>
  <c r="AL52" i="4"/>
  <c r="L42" i="74"/>
  <c r="Z48" i="75" s="1"/>
  <c r="AA48" i="75" s="1"/>
  <c r="J32" i="74"/>
  <c r="W38" i="75" s="1"/>
  <c r="K28" i="74"/>
  <c r="X34" i="75" s="1"/>
  <c r="G31" i="74"/>
  <c r="J31" i="99"/>
  <c r="T32" i="99"/>
  <c r="L31" i="74"/>
  <c r="Z37" i="75" s="1"/>
  <c r="AA37" i="75" s="1"/>
  <c r="O31" i="99"/>
  <c r="K31" i="74"/>
  <c r="X37" i="75" s="1"/>
  <c r="I31" i="74"/>
  <c r="W31" i="99"/>
  <c r="N37" i="99"/>
  <c r="U31" i="99"/>
  <c r="Q31" i="74"/>
  <c r="N31" i="74"/>
  <c r="P28" i="74"/>
  <c r="I28" i="99"/>
  <c r="K28" i="99" s="1"/>
  <c r="Z32" i="74"/>
  <c r="AF38" i="4" s="1"/>
  <c r="M31" i="74"/>
  <c r="F31" i="74"/>
  <c r="F28" i="74"/>
  <c r="I31" i="99"/>
  <c r="O41" i="85"/>
  <c r="N28" i="74"/>
  <c r="J28" i="74"/>
  <c r="W34" i="75" s="1"/>
  <c r="P31" i="74"/>
  <c r="O31" i="74"/>
  <c r="J31" i="74"/>
  <c r="W37" i="75" s="1"/>
  <c r="H31" i="74"/>
  <c r="R3" i="74"/>
  <c r="G9" i="3" s="1"/>
  <c r="J3" i="85"/>
  <c r="Y3" i="74"/>
  <c r="AE9" i="4" s="1"/>
  <c r="AI9" i="4" s="1"/>
  <c r="AC3" i="74"/>
  <c r="AJ9" i="4" s="1"/>
  <c r="AG3" i="74"/>
  <c r="AO9" i="4" s="1"/>
  <c r="AP9" i="4" s="1"/>
  <c r="T74" i="99"/>
  <c r="S74" i="99" s="1"/>
  <c r="AJ74" i="99"/>
  <c r="Z74" i="74"/>
  <c r="AF80" i="4" s="1"/>
  <c r="AG74" i="99"/>
  <c r="M65" i="74"/>
  <c r="Q65" i="74"/>
  <c r="AF65" i="74"/>
  <c r="AN71" i="4" s="1"/>
  <c r="AB65" i="74"/>
  <c r="AH71" i="4" s="1"/>
  <c r="AI71" i="4" s="1"/>
  <c r="W59" i="74"/>
  <c r="AA65" i="4" s="1"/>
  <c r="AB65" i="4" s="1"/>
  <c r="AA59" i="74"/>
  <c r="AG65" i="4" s="1"/>
  <c r="AI65" i="4" s="1"/>
  <c r="AK59" i="99"/>
  <c r="G49" i="74"/>
  <c r="Z49" i="74"/>
  <c r="AF55" i="4" s="1"/>
  <c r="L49" i="74"/>
  <c r="Z55" i="75" s="1"/>
  <c r="AA55" i="75" s="1"/>
  <c r="Y49" i="74"/>
  <c r="AE55" i="4" s="1"/>
  <c r="AG49" i="74"/>
  <c r="AO55" i="4" s="1"/>
  <c r="W35" i="74"/>
  <c r="AG35" i="74"/>
  <c r="AO41" i="4" s="1"/>
  <c r="P35" i="74"/>
  <c r="AJ41" i="75" s="1"/>
  <c r="AB35" i="74"/>
  <c r="AH41" i="4" s="1"/>
  <c r="N29" i="74"/>
  <c r="AG29" i="99"/>
  <c r="K29" i="74"/>
  <c r="X35" i="75" s="1"/>
  <c r="AC29" i="74"/>
  <c r="AJ35" i="4" s="1"/>
  <c r="AL35" i="4" s="1"/>
  <c r="AE29" i="74"/>
  <c r="AM35" i="4" s="1"/>
  <c r="X25" i="74"/>
  <c r="M25" i="74"/>
  <c r="AD25" i="74"/>
  <c r="AK31" i="4" s="1"/>
  <c r="N25" i="74"/>
  <c r="Q16" i="74"/>
  <c r="T16" i="99"/>
  <c r="U16" i="99"/>
  <c r="R16" i="74"/>
  <c r="G22" i="3" s="1"/>
  <c r="AN12" i="99"/>
  <c r="AC12" i="74"/>
  <c r="AJ18" i="4" s="1"/>
  <c r="N12" i="74"/>
  <c r="AO12" i="99"/>
  <c r="AD12" i="74"/>
  <c r="AK18" i="4" s="1"/>
  <c r="Y12" i="74"/>
  <c r="AE18" i="4" s="1"/>
  <c r="AI12" i="99"/>
  <c r="L3" i="99"/>
  <c r="H3" i="74"/>
  <c r="AN3" i="99"/>
  <c r="J3" i="99"/>
  <c r="G3" i="74"/>
  <c r="G44" i="75"/>
  <c r="H44" i="75" s="1"/>
  <c r="I44" i="75" s="1"/>
  <c r="AG103" i="74"/>
  <c r="AO109" i="4" s="1"/>
  <c r="AS103" i="99"/>
  <c r="M66" i="74"/>
  <c r="AG42" i="99"/>
  <c r="AE42" i="74"/>
  <c r="AM48" i="4" s="1"/>
  <c r="Q32" i="74"/>
  <c r="AI26" i="99"/>
  <c r="AM26" i="99" s="1"/>
  <c r="Y26" i="74"/>
  <c r="AE32" i="4" s="1"/>
  <c r="AI32" i="4" s="1"/>
  <c r="C28" i="3"/>
  <c r="C28" i="75"/>
  <c r="AB46" i="74"/>
  <c r="AH52" i="4" s="1"/>
  <c r="P46" i="74"/>
  <c r="M43" i="99"/>
  <c r="W42" i="74"/>
  <c r="AA48" i="4" s="1"/>
  <c r="AB48" i="4" s="1"/>
  <c r="P42" i="74"/>
  <c r="AE32" i="74"/>
  <c r="AM38" i="4" s="1"/>
  <c r="AE46" i="74"/>
  <c r="AM52" i="4" s="1"/>
  <c r="U46" i="74"/>
  <c r="J52" i="3" s="1"/>
  <c r="AC107" i="99"/>
  <c r="AD107" i="99" s="1"/>
  <c r="Z107" i="99" s="1"/>
  <c r="M92" i="74"/>
  <c r="AG46" i="74"/>
  <c r="AO52" i="4" s="1"/>
  <c r="Z43" i="74"/>
  <c r="AF49" i="4" s="1"/>
  <c r="AI49" i="4" s="1"/>
  <c r="K42" i="74"/>
  <c r="X48" i="75" s="1"/>
  <c r="Y48" i="75" s="1"/>
  <c r="O42" i="99"/>
  <c r="P42" i="99" s="1"/>
  <c r="R42" i="99" s="1"/>
  <c r="O74" i="85"/>
  <c r="T48" i="75" s="1"/>
  <c r="U48" i="75" s="1"/>
  <c r="V48" i="75" s="1"/>
  <c r="AK32" i="99"/>
  <c r="AA32" i="74"/>
  <c r="AG38" i="4" s="1"/>
  <c r="C28" i="97"/>
  <c r="C32" i="4"/>
  <c r="C32" i="75"/>
  <c r="AB17" i="74"/>
  <c r="AH23" i="4" s="1"/>
  <c r="AL17" i="99"/>
  <c r="W46" i="74"/>
  <c r="AA52" i="4" s="1"/>
  <c r="AB52" i="4" s="1"/>
  <c r="C109" i="3"/>
  <c r="C109" i="75"/>
  <c r="S43" i="74"/>
  <c r="H49" i="3" s="1"/>
  <c r="AD42" i="74"/>
  <c r="AK48" i="4" s="1"/>
  <c r="C34" i="97"/>
  <c r="C38" i="4"/>
  <c r="C38" i="75"/>
  <c r="F4" i="74"/>
  <c r="G77" i="75"/>
  <c r="H77" i="75" s="1"/>
  <c r="I77" i="75" s="1"/>
  <c r="P31" i="4"/>
  <c r="V76" i="4"/>
  <c r="P76" i="4"/>
  <c r="F76" i="4"/>
  <c r="U76" i="4"/>
  <c r="I76" i="4"/>
  <c r="T76" i="4"/>
  <c r="S76" i="4"/>
  <c r="L76" i="4"/>
  <c r="M76" i="4"/>
  <c r="J76" i="4"/>
  <c r="G76" i="4"/>
  <c r="S31" i="4"/>
  <c r="G31" i="4"/>
  <c r="O127" i="85"/>
  <c r="K84" i="75" s="1"/>
  <c r="L84" i="75" s="1"/>
  <c r="M84" i="75" s="1"/>
  <c r="T31" i="4"/>
  <c r="M31" i="4"/>
  <c r="J31" i="4"/>
  <c r="F31" i="4"/>
  <c r="I31" i="4"/>
  <c r="AO90" i="99"/>
  <c r="AP90" i="99" s="1"/>
  <c r="AD90" i="74"/>
  <c r="AK96" i="4" s="1"/>
  <c r="AL96" i="4" s="1"/>
  <c r="F112" i="3"/>
  <c r="AC112" i="4"/>
  <c r="AD112" i="4" s="1"/>
  <c r="P14" i="74"/>
  <c r="AJ20" i="75" s="1"/>
  <c r="U86" i="4"/>
  <c r="J86" i="4"/>
  <c r="T86" i="4"/>
  <c r="G86" i="4"/>
  <c r="S86" i="4"/>
  <c r="F86" i="4"/>
  <c r="L86" i="4"/>
  <c r="N86" i="4" s="1"/>
  <c r="P86" i="4"/>
  <c r="I86" i="4"/>
  <c r="V86" i="4"/>
  <c r="V31" i="4"/>
  <c r="V104" i="99"/>
  <c r="M86" i="4"/>
  <c r="U31" i="4"/>
  <c r="Y84" i="4"/>
  <c r="Z84" i="4" s="1"/>
  <c r="V78" i="74"/>
  <c r="F60" i="4"/>
  <c r="G15" i="74"/>
  <c r="F10" i="74"/>
  <c r="I10" i="99"/>
  <c r="S10" i="74"/>
  <c r="H16" i="3" s="1"/>
  <c r="N16" i="3" s="1"/>
  <c r="R7" i="74"/>
  <c r="G13" i="3" s="1"/>
  <c r="M13" i="3" s="1"/>
  <c r="I7" i="74"/>
  <c r="M7" i="74"/>
  <c r="F6" i="74"/>
  <c r="F7" i="98"/>
  <c r="P122" i="4"/>
  <c r="G122" i="4"/>
  <c r="I122" i="4"/>
  <c r="F122" i="4"/>
  <c r="H122" i="4" s="1"/>
  <c r="J122" i="4"/>
  <c r="K122" i="4" s="1"/>
  <c r="T122" i="4"/>
  <c r="S122" i="4"/>
  <c r="V122" i="4"/>
  <c r="U122" i="4"/>
  <c r="M122" i="4"/>
  <c r="L122" i="4"/>
  <c r="G7" i="74"/>
  <c r="T7" i="74"/>
  <c r="I13" i="3" s="1"/>
  <c r="O13" i="3" s="1"/>
  <c r="AC15" i="99"/>
  <c r="AD15" i="99" s="1"/>
  <c r="Z15" i="99" s="1"/>
  <c r="J32" i="85"/>
  <c r="Q21" i="4" s="1"/>
  <c r="U15" i="99"/>
  <c r="R15" i="74"/>
  <c r="G21" i="3" s="1"/>
  <c r="I15" i="74"/>
  <c r="S21" i="75" s="1"/>
  <c r="I25" i="74"/>
  <c r="S31" i="75" s="1"/>
  <c r="T29" i="99"/>
  <c r="N29" i="99"/>
  <c r="J29" i="74"/>
  <c r="W35" i="75" s="1"/>
  <c r="W56" i="74"/>
  <c r="H56" i="74"/>
  <c r="J96" i="85"/>
  <c r="AA60" i="74"/>
  <c r="AG66" i="4" s="1"/>
  <c r="AK60" i="99"/>
  <c r="AD60" i="74"/>
  <c r="AK66" i="4" s="1"/>
  <c r="AL66" i="4" s="1"/>
  <c r="Q60" i="74"/>
  <c r="AA66" i="4" s="1"/>
  <c r="AB66" i="4" s="1"/>
  <c r="N4" i="74"/>
  <c r="J4" i="74"/>
  <c r="W10" i="75" s="1"/>
  <c r="Y10" i="75" s="1"/>
  <c r="G59" i="4"/>
  <c r="F59" i="4"/>
  <c r="V59" i="4"/>
  <c r="L59" i="4"/>
  <c r="P59" i="4"/>
  <c r="U59" i="4"/>
  <c r="S59" i="4"/>
  <c r="T59" i="4"/>
  <c r="M59" i="4"/>
  <c r="I59" i="4"/>
  <c r="O32" i="85"/>
  <c r="G29" i="74"/>
  <c r="J35" i="75" s="1"/>
  <c r="F115" i="74"/>
  <c r="F121" i="75" s="1"/>
  <c r="I115" i="99"/>
  <c r="F102" i="74"/>
  <c r="F108" i="75" s="1"/>
  <c r="AC91" i="99"/>
  <c r="AD91" i="99" s="1"/>
  <c r="Z91" i="99" s="1"/>
  <c r="AS91" i="99"/>
  <c r="AG91" i="74"/>
  <c r="AO97" i="4" s="1"/>
  <c r="U88" i="74"/>
  <c r="J94" i="3" s="1"/>
  <c r="X88" i="99"/>
  <c r="AC88" i="99"/>
  <c r="AD88" i="99" s="1"/>
  <c r="Z88" i="99" s="1"/>
  <c r="J150" i="85"/>
  <c r="AN88" i="99"/>
  <c r="AC88" i="74"/>
  <c r="AJ94" i="4" s="1"/>
  <c r="AL94" i="4" s="1"/>
  <c r="AK87" i="99"/>
  <c r="AA87" i="74"/>
  <c r="AG93" i="4" s="1"/>
  <c r="J82" i="74"/>
  <c r="W88" i="75" s="1"/>
  <c r="N82" i="99"/>
  <c r="I82" i="99"/>
  <c r="F82" i="74"/>
  <c r="F88" i="75" s="1"/>
  <c r="Z76" i="74"/>
  <c r="AF82" i="4" s="1"/>
  <c r="AI82" i="4" s="1"/>
  <c r="AJ76" i="99"/>
  <c r="U76" i="99"/>
  <c r="AC76" i="99"/>
  <c r="AD76" i="99" s="1"/>
  <c r="Z76" i="99" s="1"/>
  <c r="J69" i="99"/>
  <c r="K69" i="99" s="1"/>
  <c r="G69" i="74"/>
  <c r="J75" i="75" s="1"/>
  <c r="Q66" i="99"/>
  <c r="AG25" i="74"/>
  <c r="AO31" i="4" s="1"/>
  <c r="AS25" i="99"/>
  <c r="Y25" i="74"/>
  <c r="AE31" i="4" s="1"/>
  <c r="AI31" i="4" s="1"/>
  <c r="AI25" i="99"/>
  <c r="X15" i="74"/>
  <c r="AC21" i="4" s="1"/>
  <c r="AD21" i="4" s="1"/>
  <c r="AK15" i="99"/>
  <c r="P15" i="74"/>
  <c r="AQ15" i="99"/>
  <c r="AE15" i="74"/>
  <c r="AM21" i="4" s="1"/>
  <c r="J15" i="99"/>
  <c r="AR15" i="99"/>
  <c r="AF15" i="74"/>
  <c r="AN21" i="4" s="1"/>
  <c r="AC7" i="74"/>
  <c r="AJ13" i="4" s="1"/>
  <c r="AN7" i="99"/>
  <c r="AD7" i="74"/>
  <c r="AK13" i="4" s="1"/>
  <c r="N15" i="99"/>
  <c r="J15" i="74"/>
  <c r="W21" i="75" s="1"/>
  <c r="Y21" i="75" s="1"/>
  <c r="AN15" i="99"/>
  <c r="AC15" i="74"/>
  <c r="AJ21" i="4" s="1"/>
  <c r="AL21" i="4" s="1"/>
  <c r="L60" i="74"/>
  <c r="Z66" i="75" s="1"/>
  <c r="AA66" i="75" s="1"/>
  <c r="Q60" i="99"/>
  <c r="AB7" i="74"/>
  <c r="AH13" i="4" s="1"/>
  <c r="AL7" i="99"/>
  <c r="AG7" i="74"/>
  <c r="AO13" i="4" s="1"/>
  <c r="AS7" i="99"/>
  <c r="J10" i="74"/>
  <c r="W16" i="75" s="1"/>
  <c r="Y16" i="75" s="1"/>
  <c r="P10" i="74"/>
  <c r="I10" i="74"/>
  <c r="M10" i="99"/>
  <c r="AD15" i="74"/>
  <c r="AK21" i="4" s="1"/>
  <c r="AO15" i="99"/>
  <c r="M15" i="99"/>
  <c r="W19" i="74"/>
  <c r="AF19" i="74"/>
  <c r="AN25" i="4" s="1"/>
  <c r="X19" i="74"/>
  <c r="AQ25" i="99"/>
  <c r="AE25" i="74"/>
  <c r="AM31" i="4" s="1"/>
  <c r="W29" i="74"/>
  <c r="AF29" i="74"/>
  <c r="AN35" i="4" s="1"/>
  <c r="X29" i="74"/>
  <c r="Q29" i="74"/>
  <c r="F35" i="3" s="1"/>
  <c r="K41" i="74"/>
  <c r="X47" i="75" s="1"/>
  <c r="O41" i="99"/>
  <c r="AA35" i="74"/>
  <c r="AG41" i="4" s="1"/>
  <c r="AI41" i="4" s="1"/>
  <c r="T35" i="74"/>
  <c r="I41" i="3" s="1"/>
  <c r="M41" i="99"/>
  <c r="I41" i="74"/>
  <c r="S47" i="75" s="1"/>
  <c r="AN56" i="99"/>
  <c r="AC56" i="74"/>
  <c r="AJ62" i="4" s="1"/>
  <c r="AL56" i="99"/>
  <c r="AB56" i="74"/>
  <c r="AH62" i="4" s="1"/>
  <c r="AI62" i="4" s="1"/>
  <c r="O60" i="99"/>
  <c r="K60" i="74"/>
  <c r="X66" i="75" s="1"/>
  <c r="Y66" i="75" s="1"/>
  <c r="N60" i="99"/>
  <c r="P60" i="99" s="1"/>
  <c r="I76" i="74"/>
  <c r="S82" i="75" s="1"/>
  <c r="AG102" i="74"/>
  <c r="AO108" i="4" s="1"/>
  <c r="AS102" i="99"/>
  <c r="S76" i="74"/>
  <c r="H82" i="3" s="1"/>
  <c r="AC76" i="74"/>
  <c r="AJ82" i="4" s="1"/>
  <c r="AL82" i="4" s="1"/>
  <c r="AE102" i="74"/>
  <c r="AM108" i="4" s="1"/>
  <c r="AQ102" i="99"/>
  <c r="L76" i="74"/>
  <c r="Z82" i="75" s="1"/>
  <c r="AA82" i="75" s="1"/>
  <c r="AC102" i="74"/>
  <c r="AJ108" i="4" s="1"/>
  <c r="AL108" i="4" s="1"/>
  <c r="AN102" i="99"/>
  <c r="R82" i="74"/>
  <c r="G88" i="3" s="1"/>
  <c r="M88" i="3" s="1"/>
  <c r="U82" i="99"/>
  <c r="Y82" i="74"/>
  <c r="AE88" i="4" s="1"/>
  <c r="AI82" i="99"/>
  <c r="L88" i="99"/>
  <c r="AG88" i="74"/>
  <c r="AO94" i="4" s="1"/>
  <c r="AG93" i="74"/>
  <c r="AO99" i="4" s="1"/>
  <c r="R113" i="74"/>
  <c r="G119" i="3" s="1"/>
  <c r="U113" i="99"/>
  <c r="AA113" i="74"/>
  <c r="AG119" i="4" s="1"/>
  <c r="AK113" i="99"/>
  <c r="O113" i="74"/>
  <c r="AC113" i="99"/>
  <c r="AD113" i="99" s="1"/>
  <c r="Z113" i="99" s="1"/>
  <c r="AN113" i="99"/>
  <c r="AP113" i="99" s="1"/>
  <c r="AC113" i="74"/>
  <c r="AJ119" i="4" s="1"/>
  <c r="AL119" i="4" s="1"/>
  <c r="S113" i="74"/>
  <c r="H119" i="3" s="1"/>
  <c r="I108" i="74"/>
  <c r="S114" i="75" s="1"/>
  <c r="M108" i="99"/>
  <c r="N99" i="99"/>
  <c r="X99" i="74"/>
  <c r="K99" i="74"/>
  <c r="X105" i="75" s="1"/>
  <c r="AD99" i="74"/>
  <c r="AK105" i="4" s="1"/>
  <c r="AL105" i="4" s="1"/>
  <c r="L99" i="74"/>
  <c r="Z105" i="75" s="1"/>
  <c r="AA105" i="75" s="1"/>
  <c r="J85" i="74"/>
  <c r="W91" i="75" s="1"/>
  <c r="Y91" i="75" s="1"/>
  <c r="M85" i="74"/>
  <c r="Q79" i="74"/>
  <c r="P79" i="74"/>
  <c r="O79" i="74"/>
  <c r="L68" i="99"/>
  <c r="H68" i="74"/>
  <c r="AG68" i="74"/>
  <c r="AO74" i="4" s="1"/>
  <c r="AP74" i="4" s="1"/>
  <c r="AC68" i="74"/>
  <c r="AJ74" i="4" s="1"/>
  <c r="AL74" i="4" s="1"/>
  <c r="W68" i="74"/>
  <c r="J68" i="99"/>
  <c r="K44" i="74"/>
  <c r="X50" i="75" s="1"/>
  <c r="Y50" i="75" s="1"/>
  <c r="Q39" i="99"/>
  <c r="L39" i="74"/>
  <c r="Z45" i="75" s="1"/>
  <c r="AA45" i="75" s="1"/>
  <c r="N39" i="74"/>
  <c r="F39" i="74"/>
  <c r="F45" i="75" s="1"/>
  <c r="L22" i="99"/>
  <c r="H22" i="74"/>
  <c r="O28" i="75" s="1"/>
  <c r="O25" i="85"/>
  <c r="T18" i="75" s="1"/>
  <c r="U18" i="75" s="1"/>
  <c r="V18" i="75" s="1"/>
  <c r="AS12" i="99"/>
  <c r="AG12" i="74"/>
  <c r="AO18" i="4" s="1"/>
  <c r="J12" i="99"/>
  <c r="K12" i="99" s="1"/>
  <c r="G12" i="74"/>
  <c r="AR88" i="99"/>
  <c r="AB88" i="74"/>
  <c r="AH94" i="4" s="1"/>
  <c r="AL88" i="99"/>
  <c r="AF91" i="74"/>
  <c r="AN97" i="4" s="1"/>
  <c r="AR91" i="99"/>
  <c r="K91" i="74"/>
  <c r="X97" i="75" s="1"/>
  <c r="T91" i="74"/>
  <c r="I97" i="3" s="1"/>
  <c r="C108" i="97"/>
  <c r="C112" i="3"/>
  <c r="C112" i="4"/>
  <c r="C112" i="75"/>
  <c r="C104" i="97"/>
  <c r="C108" i="4"/>
  <c r="I102" i="99"/>
  <c r="AA91" i="74"/>
  <c r="AG97" i="4" s="1"/>
  <c r="AN91" i="99"/>
  <c r="AP91" i="99" s="1"/>
  <c r="AC91" i="74"/>
  <c r="AJ97" i="4" s="1"/>
  <c r="AL97" i="4" s="1"/>
  <c r="N91" i="74"/>
  <c r="X91" i="99"/>
  <c r="U91" i="74"/>
  <c r="J97" i="3" s="1"/>
  <c r="C93" i="97"/>
  <c r="C97" i="3"/>
  <c r="AD88" i="74"/>
  <c r="AK94" i="4" s="1"/>
  <c r="AO88" i="99"/>
  <c r="AP88" i="99" s="1"/>
  <c r="T88" i="74"/>
  <c r="I94" i="3" s="1"/>
  <c r="W88" i="99"/>
  <c r="AE88" i="74"/>
  <c r="AM94" i="4" s="1"/>
  <c r="AQ88" i="99"/>
  <c r="AJ88" i="99"/>
  <c r="Z88" i="74"/>
  <c r="AF94" i="4" s="1"/>
  <c r="S87" i="74"/>
  <c r="H93" i="3" s="1"/>
  <c r="N82" i="74"/>
  <c r="C84" i="97"/>
  <c r="C88" i="3"/>
  <c r="C71" i="97"/>
  <c r="C75" i="3"/>
  <c r="C75" i="75"/>
  <c r="C27" i="97"/>
  <c r="C31" i="75"/>
  <c r="C31" i="4"/>
  <c r="C31" i="3"/>
  <c r="C12" i="97"/>
  <c r="C16" i="75"/>
  <c r="C16" i="4"/>
  <c r="C16" i="3"/>
  <c r="AA88" i="74"/>
  <c r="AG94" i="4" s="1"/>
  <c r="AK88" i="99"/>
  <c r="AG88" i="99"/>
  <c r="M76" i="99"/>
  <c r="J102" i="99"/>
  <c r="G102" i="74"/>
  <c r="J108" i="75" s="1"/>
  <c r="AN76" i="99"/>
  <c r="Q76" i="99"/>
  <c r="H88" i="74"/>
  <c r="O94" i="75" s="1"/>
  <c r="AS88" i="99"/>
  <c r="J91" i="99"/>
  <c r="K91" i="99" s="1"/>
  <c r="G91" i="74"/>
  <c r="J97" i="75" s="1"/>
  <c r="AB91" i="74"/>
  <c r="AH97" i="4" s="1"/>
  <c r="AL91" i="99"/>
  <c r="C115" i="97"/>
  <c r="C119" i="3"/>
  <c r="N119" i="3" s="1"/>
  <c r="P99" i="74"/>
  <c r="J99" i="74"/>
  <c r="W105" i="75" s="1"/>
  <c r="O99" i="99"/>
  <c r="P99" i="99" s="1"/>
  <c r="Q99" i="74"/>
  <c r="T99" i="99"/>
  <c r="X99" i="99"/>
  <c r="N85" i="99"/>
  <c r="T79" i="99"/>
  <c r="S79" i="99" s="1"/>
  <c r="C33" i="75"/>
  <c r="C33" i="3"/>
  <c r="AF88" i="74"/>
  <c r="AN94" i="4" s="1"/>
  <c r="W88" i="74"/>
  <c r="P88" i="74"/>
  <c r="O91" i="99"/>
  <c r="K55" i="75"/>
  <c r="N73" i="3"/>
  <c r="J64" i="99"/>
  <c r="K64" i="99" s="1"/>
  <c r="M39" i="74"/>
  <c r="C119" i="97"/>
  <c r="C123" i="4"/>
  <c r="C123" i="75"/>
  <c r="C123" i="3"/>
  <c r="C39" i="97"/>
  <c r="C43" i="4"/>
  <c r="C43" i="75"/>
  <c r="C43" i="3"/>
  <c r="P119" i="4"/>
  <c r="L119" i="4"/>
  <c r="G119" i="4"/>
  <c r="I119" i="4"/>
  <c r="J119" i="4"/>
  <c r="V119" i="4"/>
  <c r="S119" i="4"/>
  <c r="F119" i="4"/>
  <c r="AQ80" i="99"/>
  <c r="AI110" i="75"/>
  <c r="Q107" i="4"/>
  <c r="V17" i="4"/>
  <c r="J87" i="4"/>
  <c r="V87" i="4"/>
  <c r="G87" i="4"/>
  <c r="P87" i="4"/>
  <c r="T87" i="4"/>
  <c r="I87" i="4"/>
  <c r="U87" i="4"/>
  <c r="S87" i="4"/>
  <c r="F87" i="4"/>
  <c r="L87" i="4"/>
  <c r="M87" i="4"/>
  <c r="J132" i="85"/>
  <c r="O77" i="85"/>
  <c r="O97" i="85"/>
  <c r="O99" i="85"/>
  <c r="M71" i="3"/>
  <c r="J49" i="85"/>
  <c r="Q36" i="4" s="1"/>
  <c r="J74" i="85"/>
  <c r="O42" i="85"/>
  <c r="J110" i="85"/>
  <c r="Q69" i="4" s="1"/>
  <c r="N71" i="3"/>
  <c r="Q71" i="3" s="1"/>
  <c r="Q67" i="97" s="1"/>
  <c r="O71" i="3"/>
  <c r="O94" i="85"/>
  <c r="O88" i="85"/>
  <c r="O34" i="85"/>
  <c r="O29" i="85"/>
  <c r="O40" i="85"/>
  <c r="N117" i="74"/>
  <c r="F117" i="74"/>
  <c r="I117" i="99"/>
  <c r="T68" i="75"/>
  <c r="U68" i="75" s="1"/>
  <c r="V68" i="75" s="1"/>
  <c r="AJ117" i="99"/>
  <c r="Z117" i="74"/>
  <c r="AF123" i="4" s="1"/>
  <c r="M40" i="4"/>
  <c r="P55" i="75"/>
  <c r="Q55" i="75" s="1"/>
  <c r="R55" i="75" s="1"/>
  <c r="G82" i="3"/>
  <c r="T76" i="74"/>
  <c r="I82" i="3" s="1"/>
  <c r="V26" i="99"/>
  <c r="AT33" i="99"/>
  <c r="AP32" i="99"/>
  <c r="V18" i="99"/>
  <c r="AA83" i="4"/>
  <c r="AB83" i="4" s="1"/>
  <c r="V100" i="99"/>
  <c r="V35" i="99"/>
  <c r="V70" i="99"/>
  <c r="V66" i="99"/>
  <c r="V65" i="99"/>
  <c r="AP26" i="99"/>
  <c r="AP49" i="99"/>
  <c r="V68" i="99"/>
  <c r="S68" i="99"/>
  <c r="V29" i="99"/>
  <c r="F80" i="3"/>
  <c r="L80" i="3" s="1"/>
  <c r="AP33" i="99"/>
  <c r="AC26" i="4"/>
  <c r="AD26" i="4" s="1"/>
  <c r="N15" i="3"/>
  <c r="AT57" i="99"/>
  <c r="H113" i="74"/>
  <c r="O119" i="75" s="1"/>
  <c r="L113" i="99"/>
  <c r="Q117" i="74"/>
  <c r="F123" i="3" s="1"/>
  <c r="T117" i="99"/>
  <c r="U60" i="4"/>
  <c r="J87" i="74"/>
  <c r="W93" i="75" s="1"/>
  <c r="N87" i="99"/>
  <c r="L20" i="4"/>
  <c r="S20" i="4"/>
  <c r="T20" i="4"/>
  <c r="W20" i="4" s="1"/>
  <c r="J20" i="4"/>
  <c r="K20" i="4" s="1"/>
  <c r="F20" i="4"/>
  <c r="G20" i="4"/>
  <c r="I20" i="4"/>
  <c r="U20" i="4"/>
  <c r="P20" i="4"/>
  <c r="V20" i="4"/>
  <c r="M20" i="4"/>
  <c r="G25" i="4"/>
  <c r="J87" i="99"/>
  <c r="G87" i="74"/>
  <c r="J93" i="75" s="1"/>
  <c r="E6" i="97"/>
  <c r="E10" i="4"/>
  <c r="E10" i="75"/>
  <c r="E10" i="3"/>
  <c r="X117" i="74"/>
  <c r="F118" i="74"/>
  <c r="I118" i="99"/>
  <c r="Q108" i="4"/>
  <c r="S55" i="4"/>
  <c r="V55" i="4"/>
  <c r="T55" i="4"/>
  <c r="U55" i="4"/>
  <c r="N103" i="99"/>
  <c r="P103" i="99" s="1"/>
  <c r="J103" i="74"/>
  <c r="W109" i="75" s="1"/>
  <c r="M81" i="74"/>
  <c r="N118" i="74"/>
  <c r="I113" i="99"/>
  <c r="F113" i="74"/>
  <c r="F119" i="75" s="1"/>
  <c r="L113" i="74"/>
  <c r="Z119" i="75" s="1"/>
  <c r="AA119" i="75" s="1"/>
  <c r="Q113" i="99"/>
  <c r="H101" i="74"/>
  <c r="O107" i="75" s="1"/>
  <c r="N73" i="99"/>
  <c r="J73" i="74"/>
  <c r="W79" i="75" s="1"/>
  <c r="AJ73" i="99"/>
  <c r="Z73" i="74"/>
  <c r="AF79" i="4" s="1"/>
  <c r="M73" i="99"/>
  <c r="AG73" i="99"/>
  <c r="U70" i="99"/>
  <c r="N117" i="99"/>
  <c r="J117" i="74"/>
  <c r="W123" i="75" s="1"/>
  <c r="Y123" i="75" s="1"/>
  <c r="Z118" i="74"/>
  <c r="AF124" i="4" s="1"/>
  <c r="AJ118" i="99"/>
  <c r="N113" i="74"/>
  <c r="J113" i="74"/>
  <c r="W119" i="75" s="1"/>
  <c r="N113" i="99"/>
  <c r="C103" i="97"/>
  <c r="C107" i="3"/>
  <c r="C107" i="4"/>
  <c r="C107" i="75"/>
  <c r="L73" i="74"/>
  <c r="Z79" i="75" s="1"/>
  <c r="AA79" i="75" s="1"/>
  <c r="Q73" i="99"/>
  <c r="Q73" i="74"/>
  <c r="F79" i="3" s="1"/>
  <c r="T73" i="99"/>
  <c r="O73" i="99"/>
  <c r="P73" i="99" s="1"/>
  <c r="K73" i="74"/>
  <c r="X79" i="75" s="1"/>
  <c r="AO73" i="99"/>
  <c r="AD73" i="74"/>
  <c r="AK79" i="4" s="1"/>
  <c r="AL79" i="4" s="1"/>
  <c r="T25" i="74"/>
  <c r="I31" i="3" s="1"/>
  <c r="O31" i="3" s="1"/>
  <c r="W25" i="99"/>
  <c r="L55" i="4"/>
  <c r="U117" i="74"/>
  <c r="J123" i="3" s="1"/>
  <c r="X117" i="99"/>
  <c r="X113" i="74"/>
  <c r="AF64" i="74"/>
  <c r="AN70" i="4" s="1"/>
  <c r="F41" i="4"/>
  <c r="Q118" i="99"/>
  <c r="L118" i="74"/>
  <c r="Z124" i="75" s="1"/>
  <c r="AA124" i="75" s="1"/>
  <c r="Q113" i="74"/>
  <c r="T113" i="99"/>
  <c r="AJ113" i="99"/>
  <c r="Z113" i="74"/>
  <c r="AF119" i="4" s="1"/>
  <c r="X73" i="99"/>
  <c r="U73" i="74"/>
  <c r="J79" i="3" s="1"/>
  <c r="N73" i="74"/>
  <c r="X73" i="74"/>
  <c r="M73" i="74"/>
  <c r="AG73" i="74"/>
  <c r="AO79" i="4" s="1"/>
  <c r="AS73" i="99"/>
  <c r="AC25" i="74"/>
  <c r="AJ31" i="4" s="1"/>
  <c r="AN25" i="99"/>
  <c r="AP25" i="99" s="1"/>
  <c r="L117" i="74"/>
  <c r="Z123" i="75" s="1"/>
  <c r="AA123" i="75" s="1"/>
  <c r="Q117" i="99"/>
  <c r="AB117" i="74"/>
  <c r="AH123" i="4" s="1"/>
  <c r="AL117" i="99"/>
  <c r="Q81" i="74"/>
  <c r="F87" i="3" s="1"/>
  <c r="T81" i="99"/>
  <c r="S81" i="99" s="1"/>
  <c r="W118" i="74"/>
  <c r="AQ118" i="99"/>
  <c r="AE118" i="74"/>
  <c r="AM124" i="4" s="1"/>
  <c r="AG113" i="99"/>
  <c r="P113" i="74"/>
  <c r="AK25" i="99"/>
  <c r="AA25" i="74"/>
  <c r="AG31" i="4" s="1"/>
  <c r="H73" i="74"/>
  <c r="O79" i="75" s="1"/>
  <c r="S73" i="74"/>
  <c r="H79" i="3" s="1"/>
  <c r="G73" i="74"/>
  <c r="J79" i="75" s="1"/>
  <c r="J73" i="99"/>
  <c r="K73" i="99" s="1"/>
  <c r="P73" i="74"/>
  <c r="AF25" i="74"/>
  <c r="AN31" i="4" s="1"/>
  <c r="AA80" i="74"/>
  <c r="AG86" i="4" s="1"/>
  <c r="AK80" i="99"/>
  <c r="AJ12" i="75"/>
  <c r="AL12" i="75" s="1"/>
  <c r="AM12" i="75" s="1"/>
  <c r="V64" i="99"/>
  <c r="N3" i="98"/>
  <c r="Q87" i="4" s="1"/>
  <c r="AC81" i="99"/>
  <c r="AD81" i="99" s="1"/>
  <c r="Z81" i="99" s="1"/>
  <c r="T20" i="74"/>
  <c r="I26" i="3" s="1"/>
  <c r="O26" i="3" s="1"/>
  <c r="AJ87" i="99"/>
  <c r="Z87" i="74"/>
  <c r="AF93" i="4" s="1"/>
  <c r="AI93" i="4" s="1"/>
  <c r="L35" i="74"/>
  <c r="Z41" i="75" s="1"/>
  <c r="AA41" i="75" s="1"/>
  <c r="AL28" i="99"/>
  <c r="AB28" i="74"/>
  <c r="AH34" i="4" s="1"/>
  <c r="W87" i="99"/>
  <c r="AL25" i="99"/>
  <c r="AB25" i="74"/>
  <c r="AH31" i="4" s="1"/>
  <c r="AF95" i="75"/>
  <c r="AG95" i="75" s="1"/>
  <c r="AH95" i="75" s="1"/>
  <c r="AC95" i="75"/>
  <c r="AD95" i="75" s="1"/>
  <c r="AE95" i="75" s="1"/>
  <c r="AI95" i="75" s="1"/>
  <c r="AN95" i="75" s="1"/>
  <c r="N91" i="97" s="1"/>
  <c r="G40" i="4"/>
  <c r="AR116" i="99"/>
  <c r="AF116" i="74"/>
  <c r="AN122" i="4" s="1"/>
  <c r="N86" i="74"/>
  <c r="Z25" i="74"/>
  <c r="AF31" i="4" s="1"/>
  <c r="AJ25" i="99"/>
  <c r="X17" i="99"/>
  <c r="M3" i="74"/>
  <c r="P55" i="4"/>
  <c r="G100" i="74"/>
  <c r="J106" i="75" s="1"/>
  <c r="J100" i="99"/>
  <c r="W81" i="74"/>
  <c r="O11" i="3"/>
  <c r="M11" i="3"/>
  <c r="G32" i="75"/>
  <c r="H32" i="75" s="1"/>
  <c r="I32" i="75" s="1"/>
  <c r="AA110" i="4"/>
  <c r="AB110" i="4" s="1"/>
  <c r="AI110" i="4"/>
  <c r="AE101" i="74"/>
  <c r="AM107" i="4" s="1"/>
  <c r="V99" i="4"/>
  <c r="U99" i="4"/>
  <c r="I99" i="4"/>
  <c r="F99" i="4"/>
  <c r="M99" i="4"/>
  <c r="P99" i="4"/>
  <c r="S99" i="4"/>
  <c r="J99" i="4"/>
  <c r="L99" i="4"/>
  <c r="N99" i="4" s="1"/>
  <c r="N103" i="74"/>
  <c r="X93" i="74"/>
  <c r="R25" i="74"/>
  <c r="G31" i="3" s="1"/>
  <c r="U25" i="99"/>
  <c r="S116" i="74"/>
  <c r="H122" i="3" s="1"/>
  <c r="R93" i="74"/>
  <c r="G99" i="3" s="1"/>
  <c r="K93" i="74"/>
  <c r="X99" i="75" s="1"/>
  <c r="Y99" i="75" s="1"/>
  <c r="O93" i="99"/>
  <c r="P93" i="99" s="1"/>
  <c r="U79" i="4"/>
  <c r="L79" i="4"/>
  <c r="I79" i="4"/>
  <c r="G79" i="4"/>
  <c r="F79" i="4"/>
  <c r="J79" i="4"/>
  <c r="S79" i="4"/>
  <c r="V79" i="4"/>
  <c r="P79" i="4"/>
  <c r="H41" i="74"/>
  <c r="L41" i="99"/>
  <c r="W103" i="74"/>
  <c r="AC42" i="74"/>
  <c r="AJ48" i="4" s="1"/>
  <c r="AL48" i="4" s="1"/>
  <c r="AS11" i="99"/>
  <c r="AG11" i="74"/>
  <c r="AO17" i="4" s="1"/>
  <c r="J116" i="74"/>
  <c r="W122" i="75" s="1"/>
  <c r="N116" i="99"/>
  <c r="J46" i="4"/>
  <c r="V46" i="4"/>
  <c r="S46" i="4"/>
  <c r="G46" i="4"/>
  <c r="M46" i="4"/>
  <c r="Q46" i="4"/>
  <c r="M55" i="4"/>
  <c r="AJ28" i="99"/>
  <c r="Z28" i="74"/>
  <c r="AF34" i="4" s="1"/>
  <c r="Q103" i="74"/>
  <c r="S58" i="74"/>
  <c r="H64" i="3" s="1"/>
  <c r="M21" i="99"/>
  <c r="P68" i="4"/>
  <c r="U68" i="4"/>
  <c r="J68" i="4"/>
  <c r="V68" i="4"/>
  <c r="G68" i="4"/>
  <c r="F68" i="4"/>
  <c r="L68" i="4"/>
  <c r="M68" i="4"/>
  <c r="S68" i="4"/>
  <c r="I68" i="4"/>
  <c r="T68" i="4"/>
  <c r="AF93" i="74"/>
  <c r="AN99" i="4" s="1"/>
  <c r="AR93" i="99"/>
  <c r="V49" i="4"/>
  <c r="G49" i="4"/>
  <c r="F49" i="4"/>
  <c r="M49" i="4"/>
  <c r="I49" i="4"/>
  <c r="J49" i="4"/>
  <c r="Q49" i="4"/>
  <c r="S49" i="4"/>
  <c r="U49" i="4"/>
  <c r="L49" i="4"/>
  <c r="P49" i="4"/>
  <c r="T49" i="4"/>
  <c r="F113" i="4"/>
  <c r="L113" i="4"/>
  <c r="U113" i="4"/>
  <c r="S113" i="4"/>
  <c r="T113" i="4"/>
  <c r="P113" i="4"/>
  <c r="I113" i="4"/>
  <c r="M113" i="4"/>
  <c r="V113" i="4"/>
  <c r="G113" i="4"/>
  <c r="J113" i="4"/>
  <c r="T103" i="99"/>
  <c r="V47" i="4"/>
  <c r="K113" i="74"/>
  <c r="X119" i="75" s="1"/>
  <c r="O113" i="99"/>
  <c r="W100" i="99"/>
  <c r="S100" i="99" s="1"/>
  <c r="AC86" i="99"/>
  <c r="AD86" i="99" s="1"/>
  <c r="Z86" i="99" s="1"/>
  <c r="J136" i="85"/>
  <c r="W57" i="74"/>
  <c r="I92" i="74"/>
  <c r="M113" i="99"/>
  <c r="I113" i="74"/>
  <c r="M100" i="74"/>
  <c r="K83" i="74"/>
  <c r="X89" i="75" s="1"/>
  <c r="Y89" i="75" s="1"/>
  <c r="O83" i="99"/>
  <c r="P83" i="99" s="1"/>
  <c r="AG58" i="99"/>
  <c r="I24" i="74"/>
  <c r="M24" i="99"/>
  <c r="T69" i="75"/>
  <c r="U69" i="75" s="1"/>
  <c r="V69" i="75" s="1"/>
  <c r="P69" i="75"/>
  <c r="Q69" i="75" s="1"/>
  <c r="R69" i="75" s="1"/>
  <c r="J113" i="99"/>
  <c r="G113" i="74"/>
  <c r="AK70" i="99"/>
  <c r="J37" i="74"/>
  <c r="W43" i="75" s="1"/>
  <c r="AB74" i="74"/>
  <c r="AH80" i="4" s="1"/>
  <c r="L103" i="74"/>
  <c r="Z109" i="75" s="1"/>
  <c r="AA109" i="75" s="1"/>
  <c r="S84" i="74"/>
  <c r="H90" i="3" s="1"/>
  <c r="AC64" i="75"/>
  <c r="AD64" i="75" s="1"/>
  <c r="AE64" i="75" s="1"/>
  <c r="AI64" i="75" s="1"/>
  <c r="AN64" i="75" s="1"/>
  <c r="N60" i="97" s="1"/>
  <c r="AF64" i="75"/>
  <c r="AG64" i="75" s="1"/>
  <c r="AH64" i="75" s="1"/>
  <c r="L47" i="4"/>
  <c r="M113" i="74"/>
  <c r="X90" i="99"/>
  <c r="J35" i="74"/>
  <c r="W41" i="75" s="1"/>
  <c r="I58" i="74"/>
  <c r="I100" i="74"/>
  <c r="S106" i="75" s="1"/>
  <c r="W79" i="99"/>
  <c r="T79" i="74"/>
  <c r="I85" i="3" s="1"/>
  <c r="G40" i="75"/>
  <c r="H40" i="75" s="1"/>
  <c r="I40" i="75" s="1"/>
  <c r="T40" i="75"/>
  <c r="U40" i="75" s="1"/>
  <c r="V40" i="75" s="1"/>
  <c r="U90" i="74"/>
  <c r="J96" i="3" s="1"/>
  <c r="P96" i="3" s="1"/>
  <c r="AL74" i="99"/>
  <c r="AB84" i="74"/>
  <c r="AH90" i="4" s="1"/>
  <c r="X74" i="99"/>
  <c r="O107" i="3"/>
  <c r="L116" i="74"/>
  <c r="Z122" i="75" s="1"/>
  <c r="AA122" i="75" s="1"/>
  <c r="Q116" i="99"/>
  <c r="X116" i="74"/>
  <c r="N116" i="74"/>
  <c r="AL116" i="99"/>
  <c r="AB116" i="74"/>
  <c r="AH122" i="4" s="1"/>
  <c r="L115" i="74"/>
  <c r="Z121" i="75" s="1"/>
  <c r="AA121" i="75" s="1"/>
  <c r="Q115" i="99"/>
  <c r="G90" i="74"/>
  <c r="J90" i="99"/>
  <c r="M90" i="74"/>
  <c r="K90" i="74"/>
  <c r="X96" i="75" s="1"/>
  <c r="O90" i="99"/>
  <c r="Q82" i="74"/>
  <c r="T82" i="99"/>
  <c r="G82" i="74"/>
  <c r="J88" i="75" s="1"/>
  <c r="J82" i="99"/>
  <c r="AB82" i="74"/>
  <c r="AH88" i="4" s="1"/>
  <c r="AL82" i="99"/>
  <c r="J72" i="74"/>
  <c r="W78" i="75" s="1"/>
  <c r="Y78" i="75" s="1"/>
  <c r="X72" i="74"/>
  <c r="AL70" i="99"/>
  <c r="AB70" i="74"/>
  <c r="AH76" i="4" s="1"/>
  <c r="AS70" i="99"/>
  <c r="AT70" i="99" s="1"/>
  <c r="I61" i="99"/>
  <c r="F61" i="74"/>
  <c r="F67" i="75" s="1"/>
  <c r="AA61" i="74"/>
  <c r="AG67" i="4" s="1"/>
  <c r="AI67" i="4" s="1"/>
  <c r="AK61" i="99"/>
  <c r="AG59" i="74"/>
  <c r="AO65" i="4" s="1"/>
  <c r="AP65" i="4" s="1"/>
  <c r="AS59" i="99"/>
  <c r="Z46" i="74"/>
  <c r="AF52" i="4" s="1"/>
  <c r="AI52" i="4" s="1"/>
  <c r="F35" i="74"/>
  <c r="F41" i="75" s="1"/>
  <c r="N35" i="74"/>
  <c r="T35" i="99"/>
  <c r="Q35" i="74"/>
  <c r="X21" i="74"/>
  <c r="AC27" i="4" s="1"/>
  <c r="AD27" i="4" s="1"/>
  <c r="AE9" i="74"/>
  <c r="AM15" i="4" s="1"/>
  <c r="H115" i="74"/>
  <c r="O121" i="75" s="1"/>
  <c r="L115" i="99"/>
  <c r="N115" i="74"/>
  <c r="H37" i="74"/>
  <c r="O43" i="75" s="1"/>
  <c r="P37" i="74"/>
  <c r="AJ43" i="75" s="1"/>
  <c r="AG37" i="74"/>
  <c r="AO43" i="4" s="1"/>
  <c r="AP43" i="4" s="1"/>
  <c r="M37" i="74"/>
  <c r="O143" i="85"/>
  <c r="P86" i="74"/>
  <c r="U86" i="99"/>
  <c r="R86" i="74"/>
  <c r="G92" i="3" s="1"/>
  <c r="AJ86" i="99"/>
  <c r="Z86" i="74"/>
  <c r="AF92" i="4" s="1"/>
  <c r="AN86" i="99"/>
  <c r="AP86" i="99" s="1"/>
  <c r="AC86" i="74"/>
  <c r="AJ92" i="4" s="1"/>
  <c r="AF86" i="74"/>
  <c r="AN92" i="4" s="1"/>
  <c r="AP92" i="4" s="1"/>
  <c r="AR86" i="99"/>
  <c r="U80" i="99"/>
  <c r="R80" i="74"/>
  <c r="H80" i="74"/>
  <c r="O86" i="75" s="1"/>
  <c r="AK86" i="75"/>
  <c r="AL86" i="75"/>
  <c r="AM86" i="75" s="1"/>
  <c r="L80" i="99"/>
  <c r="N80" i="74"/>
  <c r="AD76" i="74"/>
  <c r="AK82" i="4" s="1"/>
  <c r="AO76" i="99"/>
  <c r="AB64" i="74"/>
  <c r="AH70" i="4" s="1"/>
  <c r="X58" i="99"/>
  <c r="L37" i="74"/>
  <c r="Z43" i="75" s="1"/>
  <c r="AA43" i="75" s="1"/>
  <c r="Q37" i="99"/>
  <c r="F37" i="74"/>
  <c r="H35" i="74"/>
  <c r="L35" i="99"/>
  <c r="P32" i="74"/>
  <c r="AK38" i="75" s="1"/>
  <c r="V28" i="99"/>
  <c r="AE17" i="74"/>
  <c r="AM23" i="4" s="1"/>
  <c r="AQ17" i="99"/>
  <c r="K110" i="74"/>
  <c r="X116" i="75" s="1"/>
  <c r="Y116" i="75" s="1"/>
  <c r="O110" i="99"/>
  <c r="P110" i="99" s="1"/>
  <c r="M110" i="74"/>
  <c r="AD64" i="74"/>
  <c r="AK70" i="4" s="1"/>
  <c r="N37" i="74"/>
  <c r="I13" i="4"/>
  <c r="L13" i="4"/>
  <c r="S13" i="4"/>
  <c r="P13" i="4"/>
  <c r="V13" i="4"/>
  <c r="T13" i="4"/>
  <c r="J13" i="4"/>
  <c r="F13" i="4"/>
  <c r="G13" i="4"/>
  <c r="M13" i="4"/>
  <c r="U13" i="4"/>
  <c r="K69" i="75"/>
  <c r="L69" i="75" s="1"/>
  <c r="M69" i="75" s="1"/>
  <c r="G69" i="75"/>
  <c r="H69" i="75" s="1"/>
  <c r="I69" i="75" s="1"/>
  <c r="Z116" i="74"/>
  <c r="AF122" i="4" s="1"/>
  <c r="AJ116" i="99"/>
  <c r="I93" i="74"/>
  <c r="M93" i="99"/>
  <c r="S64" i="74"/>
  <c r="H70" i="3" s="1"/>
  <c r="K70" i="3" s="1"/>
  <c r="P66" i="97" s="1"/>
  <c r="J115" i="99"/>
  <c r="G115" i="74"/>
  <c r="AE109" i="74"/>
  <c r="AM115" i="4" s="1"/>
  <c r="AP115" i="4" s="1"/>
  <c r="AC109" i="74"/>
  <c r="AJ115" i="4" s="1"/>
  <c r="AL115" i="4" s="1"/>
  <c r="Q109" i="74"/>
  <c r="T109" i="99"/>
  <c r="O116" i="3"/>
  <c r="M116" i="3"/>
  <c r="M22" i="3"/>
  <c r="O38" i="3"/>
  <c r="P22" i="3"/>
  <c r="P38" i="3"/>
  <c r="S13" i="74"/>
  <c r="T97" i="4"/>
  <c r="J97" i="4"/>
  <c r="L97" i="4"/>
  <c r="V97" i="4"/>
  <c r="I97" i="4"/>
  <c r="U97" i="4"/>
  <c r="F97" i="4"/>
  <c r="H97" i="4" s="1"/>
  <c r="G97" i="4"/>
  <c r="P97" i="4"/>
  <c r="M97" i="4"/>
  <c r="S97" i="4"/>
  <c r="J78" i="4"/>
  <c r="I78" i="4"/>
  <c r="G78" i="4"/>
  <c r="F78" i="4"/>
  <c r="H78" i="4" s="1"/>
  <c r="M78" i="4"/>
  <c r="T78" i="4"/>
  <c r="L78" i="4"/>
  <c r="S78" i="4"/>
  <c r="U78" i="4"/>
  <c r="T58" i="75"/>
  <c r="U58" i="75" s="1"/>
  <c r="V58" i="75" s="1"/>
  <c r="G58" i="75"/>
  <c r="H58" i="75" s="1"/>
  <c r="I58" i="75" s="1"/>
  <c r="P78" i="4"/>
  <c r="O30" i="3"/>
  <c r="M30" i="3"/>
  <c r="N50" i="3"/>
  <c r="X113" i="99"/>
  <c r="M115" i="99"/>
  <c r="I115" i="74"/>
  <c r="K109" i="74"/>
  <c r="X115" i="75" s="1"/>
  <c r="Y115" i="75" s="1"/>
  <c r="O109" i="99"/>
  <c r="P109" i="99" s="1"/>
  <c r="M109" i="74"/>
  <c r="K8" i="99"/>
  <c r="AB98" i="74"/>
  <c r="AH104" i="4" s="1"/>
  <c r="G62" i="75"/>
  <c r="H62" i="75" s="1"/>
  <c r="I62" i="75" s="1"/>
  <c r="G97" i="75"/>
  <c r="P58" i="4"/>
  <c r="T58" i="4"/>
  <c r="G58" i="4"/>
  <c r="U58" i="4"/>
  <c r="L58" i="4"/>
  <c r="N58" i="4" s="1"/>
  <c r="J58" i="4"/>
  <c r="V58" i="4"/>
  <c r="W58" i="4" s="1"/>
  <c r="M58" i="4"/>
  <c r="F58" i="4"/>
  <c r="S58" i="4"/>
  <c r="I58" i="4"/>
  <c r="G22" i="4"/>
  <c r="I22" i="4"/>
  <c r="J22" i="4"/>
  <c r="U22" i="4"/>
  <c r="T38" i="75"/>
  <c r="U38" i="75"/>
  <c r="V38" i="75" s="1"/>
  <c r="P30" i="3"/>
  <c r="F116" i="74"/>
  <c r="G122" i="75" s="1"/>
  <c r="I116" i="99"/>
  <c r="AL113" i="99"/>
  <c r="AB113" i="74"/>
  <c r="AH119" i="4" s="1"/>
  <c r="F10" i="98"/>
  <c r="J115" i="74"/>
  <c r="W121" i="75" s="1"/>
  <c r="N115" i="99"/>
  <c r="K115" i="74"/>
  <c r="X121" i="75" s="1"/>
  <c r="O115" i="99"/>
  <c r="G114" i="75"/>
  <c r="H114" i="75" s="1"/>
  <c r="I114" i="75" s="1"/>
  <c r="P109" i="74"/>
  <c r="AJ115" i="75" s="1"/>
  <c r="U109" i="74"/>
  <c r="J115" i="3" s="1"/>
  <c r="P115" i="3" s="1"/>
  <c r="X109" i="99"/>
  <c r="V98" i="99"/>
  <c r="G39" i="75"/>
  <c r="H39" i="75" s="1"/>
  <c r="I39" i="75" s="1"/>
  <c r="S93" i="4"/>
  <c r="V93" i="4"/>
  <c r="I93" i="4"/>
  <c r="J93" i="4"/>
  <c r="P93" i="4"/>
  <c r="L93" i="4"/>
  <c r="N93" i="4" s="1"/>
  <c r="P108" i="3"/>
  <c r="O108" i="3"/>
  <c r="I47" i="4"/>
  <c r="G116" i="75"/>
  <c r="H116" i="75"/>
  <c r="I116" i="75" s="1"/>
  <c r="J55" i="4"/>
  <c r="Q116" i="74"/>
  <c r="T116" i="99"/>
  <c r="AF113" i="74"/>
  <c r="AN119" i="4" s="1"/>
  <c r="AP119" i="4" s="1"/>
  <c r="AR113" i="99"/>
  <c r="AT113" i="99" s="1"/>
  <c r="I106" i="74"/>
  <c r="M106" i="99"/>
  <c r="M115" i="74"/>
  <c r="AG109" i="99"/>
  <c r="AI66" i="4"/>
  <c r="L40" i="4"/>
  <c r="V40" i="4"/>
  <c r="I40" i="4"/>
  <c r="T40" i="4"/>
  <c r="U40" i="4"/>
  <c r="F40" i="4"/>
  <c r="H40" i="4" s="1"/>
  <c r="Q40" i="4"/>
  <c r="L30" i="3"/>
  <c r="M108" i="3"/>
  <c r="M50" i="3"/>
  <c r="Z93" i="74"/>
  <c r="AF99" i="4" s="1"/>
  <c r="F87" i="74"/>
  <c r="K87" i="74"/>
  <c r="X93" i="75" s="1"/>
  <c r="Y93" i="75" s="1"/>
  <c r="M86" i="99"/>
  <c r="I86" i="74"/>
  <c r="Q86" i="99"/>
  <c r="O86" i="74"/>
  <c r="AB86" i="74"/>
  <c r="AH92" i="4" s="1"/>
  <c r="AL86" i="99"/>
  <c r="AM86" i="99" s="1"/>
  <c r="AK86" i="99"/>
  <c r="AA86" i="74"/>
  <c r="AG92" i="4" s="1"/>
  <c r="W73" i="99"/>
  <c r="I90" i="74"/>
  <c r="S96" i="75" s="1"/>
  <c r="K82" i="74"/>
  <c r="X88" i="75" s="1"/>
  <c r="Y88" i="75" s="1"/>
  <c r="AE81" i="74"/>
  <c r="AM87" i="4" s="1"/>
  <c r="AQ81" i="99"/>
  <c r="X81" i="74"/>
  <c r="X81" i="99"/>
  <c r="R81" i="74"/>
  <c r="G87" i="3" s="1"/>
  <c r="X82" i="74"/>
  <c r="AG82" i="74"/>
  <c r="AO88" i="4" s="1"/>
  <c r="AS82" i="99"/>
  <c r="I82" i="74"/>
  <c r="S88" i="75" s="1"/>
  <c r="M82" i="99"/>
  <c r="X82" i="99"/>
  <c r="P81" i="74"/>
  <c r="AJ81" i="99"/>
  <c r="AM81" i="99" s="1"/>
  <c r="Z81" i="74"/>
  <c r="AF87" i="4" s="1"/>
  <c r="AI87" i="4" s="1"/>
  <c r="AS81" i="99"/>
  <c r="F80" i="74"/>
  <c r="L80" i="74"/>
  <c r="Z86" i="75" s="1"/>
  <c r="AA86" i="75" s="1"/>
  <c r="O80" i="74"/>
  <c r="AC86" i="75" s="1"/>
  <c r="Y80" i="74"/>
  <c r="AE86" i="4" s="1"/>
  <c r="G92" i="74"/>
  <c r="J98" i="75" s="1"/>
  <c r="F92" i="74"/>
  <c r="H92" i="74"/>
  <c r="O98" i="75" s="1"/>
  <c r="J92" i="74"/>
  <c r="W98" i="75" s="1"/>
  <c r="L90" i="99"/>
  <c r="Q90" i="99"/>
  <c r="AL90" i="99"/>
  <c r="AR90" i="99"/>
  <c r="AF90" i="74"/>
  <c r="AN96" i="4" s="1"/>
  <c r="O134" i="85"/>
  <c r="K84" i="74"/>
  <c r="X90" i="75" s="1"/>
  <c r="Y90" i="75" s="1"/>
  <c r="O84" i="99"/>
  <c r="P84" i="99" s="1"/>
  <c r="P84" i="74"/>
  <c r="AJ90" i="75" s="1"/>
  <c r="AJ84" i="99"/>
  <c r="Z84" i="74"/>
  <c r="AF90" i="4" s="1"/>
  <c r="AR84" i="99"/>
  <c r="K79" i="74"/>
  <c r="X85" i="75" s="1"/>
  <c r="Y85" i="75" s="1"/>
  <c r="R79" i="74"/>
  <c r="Z109" i="74"/>
  <c r="AF115" i="4" s="1"/>
  <c r="X109" i="74"/>
  <c r="AJ98" i="99"/>
  <c r="AG98" i="74"/>
  <c r="AO104" i="4" s="1"/>
  <c r="AS98" i="99"/>
  <c r="J98" i="99"/>
  <c r="AG98" i="99"/>
  <c r="F75" i="74"/>
  <c r="H75" i="74"/>
  <c r="O81" i="75" s="1"/>
  <c r="R75" i="74"/>
  <c r="G81" i="3" s="1"/>
  <c r="O118" i="85"/>
  <c r="O112" i="85"/>
  <c r="P72" i="75"/>
  <c r="AA93" i="74"/>
  <c r="AG99" i="4" s="1"/>
  <c r="I87" i="99"/>
  <c r="O87" i="99"/>
  <c r="L86" i="74"/>
  <c r="Z92" i="75" s="1"/>
  <c r="AA92" i="75" s="1"/>
  <c r="O73" i="74"/>
  <c r="AC79" i="75" s="1"/>
  <c r="R73" i="74"/>
  <c r="U73" i="99"/>
  <c r="AC73" i="99"/>
  <c r="AD73" i="99" s="1"/>
  <c r="Z73" i="99" s="1"/>
  <c r="J125" i="85"/>
  <c r="W73" i="74"/>
  <c r="AI73" i="99"/>
  <c r="Y73" i="74"/>
  <c r="AE79" i="4" s="1"/>
  <c r="AK73" i="99"/>
  <c r="AA73" i="74"/>
  <c r="AG79" i="4" s="1"/>
  <c r="AN73" i="99"/>
  <c r="T58" i="99"/>
  <c r="AR32" i="99"/>
  <c r="AF32" i="74"/>
  <c r="AN38" i="4" s="1"/>
  <c r="AP38" i="4" s="1"/>
  <c r="O92" i="99"/>
  <c r="K92" i="74"/>
  <c r="X98" i="75" s="1"/>
  <c r="F9" i="98"/>
  <c r="AJ90" i="99"/>
  <c r="Z90" i="74"/>
  <c r="AF96" i="4" s="1"/>
  <c r="M90" i="99"/>
  <c r="G84" i="74"/>
  <c r="J84" i="99"/>
  <c r="K84" i="99" s="1"/>
  <c r="O82" i="99"/>
  <c r="AG81" i="99"/>
  <c r="U81" i="99"/>
  <c r="AC80" i="99"/>
  <c r="AD80" i="99" s="1"/>
  <c r="Z80" i="99" s="1"/>
  <c r="G70" i="74"/>
  <c r="J70" i="99"/>
  <c r="K70" i="99" s="1"/>
  <c r="Q65" i="99"/>
  <c r="Y64" i="74"/>
  <c r="AE70" i="4" s="1"/>
  <c r="AA64" i="74"/>
  <c r="AG70" i="4" s="1"/>
  <c r="AC64" i="74"/>
  <c r="AJ70" i="4" s="1"/>
  <c r="AE64" i="74"/>
  <c r="AM70" i="4" s="1"/>
  <c r="AG64" i="74"/>
  <c r="AO70" i="4" s="1"/>
  <c r="AG62" i="99"/>
  <c r="O43" i="99"/>
  <c r="P43" i="99" s="1"/>
  <c r="R43" i="99" s="1"/>
  <c r="K43" i="74"/>
  <c r="X49" i="75" s="1"/>
  <c r="Y49" i="75" s="1"/>
  <c r="O39" i="99"/>
  <c r="K39" i="74"/>
  <c r="X45" i="75" s="1"/>
  <c r="Y45" i="75" s="1"/>
  <c r="O73" i="85"/>
  <c r="J35" i="99"/>
  <c r="G35" i="74"/>
  <c r="J41" i="75" s="1"/>
  <c r="M35" i="99"/>
  <c r="I35" i="74"/>
  <c r="S41" i="75" s="1"/>
  <c r="K35" i="74"/>
  <c r="X41" i="75" s="1"/>
  <c r="M35" i="74"/>
  <c r="AR35" i="99"/>
  <c r="AF35" i="74"/>
  <c r="AN41" i="4" s="1"/>
  <c r="AP41" i="4" s="1"/>
  <c r="X35" i="74"/>
  <c r="AO35" i="99"/>
  <c r="AP35" i="99" s="1"/>
  <c r="AD35" i="74"/>
  <c r="AK41" i="4" s="1"/>
  <c r="AL41" i="4" s="1"/>
  <c r="I21" i="99"/>
  <c r="F21" i="74"/>
  <c r="AD82" i="74"/>
  <c r="AK88" i="4" s="1"/>
  <c r="AO82" i="99"/>
  <c r="P82" i="74"/>
  <c r="F8" i="98"/>
  <c r="K86" i="75"/>
  <c r="L86" i="75" s="1"/>
  <c r="M86" i="75" s="1"/>
  <c r="AN81" i="99"/>
  <c r="AC81" i="74"/>
  <c r="AJ87" i="4" s="1"/>
  <c r="AL87" i="4" s="1"/>
  <c r="AQ87" i="4" s="1"/>
  <c r="O81" i="99"/>
  <c r="K81" i="74"/>
  <c r="X87" i="75" s="1"/>
  <c r="Y87" i="75" s="1"/>
  <c r="AG81" i="74"/>
  <c r="AO87" i="4" s="1"/>
  <c r="I80" i="99"/>
  <c r="Q80" i="99"/>
  <c r="J80" i="74"/>
  <c r="W86" i="75" s="1"/>
  <c r="N80" i="99"/>
  <c r="W80" i="99"/>
  <c r="AI80" i="99"/>
  <c r="X72" i="99"/>
  <c r="U72" i="74"/>
  <c r="J78" i="3" s="1"/>
  <c r="AS72" i="99"/>
  <c r="AG72" i="74"/>
  <c r="AO78" i="4" s="1"/>
  <c r="O119" i="85"/>
  <c r="T76" i="75"/>
  <c r="U76" i="75"/>
  <c r="V76" i="75" s="1"/>
  <c r="N70" i="74"/>
  <c r="W70" i="99"/>
  <c r="M57" i="74"/>
  <c r="N23" i="74"/>
  <c r="AJ21" i="99"/>
  <c r="AG21" i="74"/>
  <c r="AO27" i="4" s="1"/>
  <c r="AP27" i="4" s="1"/>
  <c r="AS21" i="99"/>
  <c r="L92" i="74"/>
  <c r="Z98" i="75" s="1"/>
  <c r="AA98" i="75" s="1"/>
  <c r="N92" i="74"/>
  <c r="I90" i="99"/>
  <c r="F90" i="74"/>
  <c r="H90" i="74"/>
  <c r="N90" i="99"/>
  <c r="J90" i="74"/>
  <c r="W96" i="75" s="1"/>
  <c r="L90" i="74"/>
  <c r="Z96" i="75" s="1"/>
  <c r="AA96" i="75" s="1"/>
  <c r="N90" i="74"/>
  <c r="AG90" i="99"/>
  <c r="AB90" i="74"/>
  <c r="AH96" i="4" s="1"/>
  <c r="AF84" i="74"/>
  <c r="AN90" i="4" s="1"/>
  <c r="O79" i="99"/>
  <c r="P79" i="99" s="1"/>
  <c r="N79" i="74"/>
  <c r="U79" i="99"/>
  <c r="P72" i="74"/>
  <c r="X65" i="74"/>
  <c r="AC71" i="4" s="1"/>
  <c r="AD71" i="4" s="1"/>
  <c r="AG65" i="74"/>
  <c r="AO71" i="4" s="1"/>
  <c r="AP71" i="4" s="1"/>
  <c r="H62" i="74"/>
  <c r="AR62" i="99"/>
  <c r="AQ43" i="99"/>
  <c r="AE43" i="74"/>
  <c r="AM49" i="4" s="1"/>
  <c r="M43" i="74"/>
  <c r="T41" i="99"/>
  <c r="Q41" i="74"/>
  <c r="I41" i="99"/>
  <c r="F41" i="74"/>
  <c r="F47" i="75" s="1"/>
  <c r="P39" i="74"/>
  <c r="AK45" i="75" s="1"/>
  <c r="AG39" i="74"/>
  <c r="AO45" i="4" s="1"/>
  <c r="AP45" i="4" s="1"/>
  <c r="AS39" i="99"/>
  <c r="AT39" i="99" s="1"/>
  <c r="I39" i="74"/>
  <c r="J11" i="74"/>
  <c r="W17" i="75" s="1"/>
  <c r="Y17" i="75" s="1"/>
  <c r="P11" i="74"/>
  <c r="AK17" i="75" s="1"/>
  <c r="Q11" i="74"/>
  <c r="W11" i="99"/>
  <c r="U11" i="74"/>
  <c r="J17" i="3" s="1"/>
  <c r="AE11" i="74"/>
  <c r="AM17" i="4" s="1"/>
  <c r="AQ11" i="99"/>
  <c r="W10" i="99"/>
  <c r="U98" i="74"/>
  <c r="J104" i="3" s="1"/>
  <c r="X98" i="99"/>
  <c r="U26" i="99"/>
  <c r="R26" i="74"/>
  <c r="Q14" i="99"/>
  <c r="L14" i="74"/>
  <c r="Z20" i="75" s="1"/>
  <c r="AA20" i="75" s="1"/>
  <c r="C16" i="97"/>
  <c r="C20" i="75"/>
  <c r="C20" i="3"/>
  <c r="N14" i="74"/>
  <c r="I45" i="74"/>
  <c r="G45" i="74"/>
  <c r="J51" i="75" s="1"/>
  <c r="O78" i="85"/>
  <c r="M45" i="74"/>
  <c r="F45" i="74"/>
  <c r="H45" i="74"/>
  <c r="O51" i="75" s="1"/>
  <c r="J45" i="74"/>
  <c r="W51" i="75" s="1"/>
  <c r="Y51" i="75" s="1"/>
  <c r="L45" i="74"/>
  <c r="Z51" i="75" s="1"/>
  <c r="AA51" i="75" s="1"/>
  <c r="N45" i="74"/>
  <c r="AR45" i="99"/>
  <c r="AF45" i="74"/>
  <c r="AN51" i="4" s="1"/>
  <c r="AG13" i="74"/>
  <c r="AO19" i="4" s="1"/>
  <c r="AP19" i="4" s="1"/>
  <c r="X8" i="99"/>
  <c r="X8" i="74"/>
  <c r="AC14" i="4" s="1"/>
  <c r="AD14" i="4" s="1"/>
  <c r="AG8" i="99"/>
  <c r="Z98" i="74"/>
  <c r="AF104" i="4" s="1"/>
  <c r="P98" i="74"/>
  <c r="AJ104" i="75" s="1"/>
  <c r="AL104" i="75" s="1"/>
  <c r="AM104" i="75" s="1"/>
  <c r="G98" i="74"/>
  <c r="M98" i="74"/>
  <c r="I98" i="74"/>
  <c r="M98" i="99"/>
  <c r="AL98" i="99"/>
  <c r="I75" i="99"/>
  <c r="L75" i="99"/>
  <c r="U75" i="99"/>
  <c r="G60" i="74"/>
  <c r="AJ54" i="99"/>
  <c r="C33" i="97"/>
  <c r="C37" i="3"/>
  <c r="C37" i="75"/>
  <c r="C37" i="4"/>
  <c r="AR31" i="99"/>
  <c r="AF31" i="74"/>
  <c r="AN37" i="4" s="1"/>
  <c r="P60" i="4"/>
  <c r="I60" i="4"/>
  <c r="U93" i="4"/>
  <c r="T93" i="4"/>
  <c r="M93" i="4"/>
  <c r="F107" i="4"/>
  <c r="V107" i="4"/>
  <c r="S107" i="4"/>
  <c r="T107" i="4"/>
  <c r="U107" i="4"/>
  <c r="L107" i="4"/>
  <c r="I107" i="4"/>
  <c r="P107" i="4"/>
  <c r="J107" i="4"/>
  <c r="G107" i="4"/>
  <c r="M107" i="4"/>
  <c r="U54" i="4"/>
  <c r="L54" i="4"/>
  <c r="S54" i="4"/>
  <c r="J54" i="4"/>
  <c r="V54" i="4"/>
  <c r="P54" i="4"/>
  <c r="M54" i="4"/>
  <c r="M22" i="4"/>
  <c r="S22" i="4"/>
  <c r="V22" i="4"/>
  <c r="T22" i="4"/>
  <c r="F22" i="4"/>
  <c r="L22" i="4"/>
  <c r="P22" i="4"/>
  <c r="X90" i="74"/>
  <c r="AB118" i="74"/>
  <c r="AH124" i="4" s="1"/>
  <c r="AL118" i="99"/>
  <c r="AG117" i="99"/>
  <c r="AG116" i="99"/>
  <c r="O105" i="99"/>
  <c r="K105" i="74"/>
  <c r="X111" i="75" s="1"/>
  <c r="AG101" i="74"/>
  <c r="AO107" i="4" s="1"/>
  <c r="W89" i="99"/>
  <c r="M82" i="74"/>
  <c r="J62" i="74"/>
  <c r="W68" i="75" s="1"/>
  <c r="Y68" i="75" s="1"/>
  <c r="X45" i="74"/>
  <c r="Q45" i="74"/>
  <c r="F51" i="3" s="1"/>
  <c r="AO31" i="99"/>
  <c r="AD31" i="74"/>
  <c r="AK37" i="4" s="1"/>
  <c r="T105" i="99"/>
  <c r="Q105" i="74"/>
  <c r="F111" i="3" s="1"/>
  <c r="L111" i="3" s="1"/>
  <c r="X105" i="74"/>
  <c r="AF105" i="74"/>
  <c r="AN111" i="4" s="1"/>
  <c r="AR105" i="99"/>
  <c r="T105" i="74"/>
  <c r="I111" i="3" s="1"/>
  <c r="O111" i="3" s="1"/>
  <c r="W105" i="99"/>
  <c r="AK105" i="99"/>
  <c r="AA105" i="74"/>
  <c r="AG111" i="4" s="1"/>
  <c r="L97" i="74"/>
  <c r="Z103" i="75" s="1"/>
  <c r="AA103" i="75" s="1"/>
  <c r="Q97" i="99"/>
  <c r="AA97" i="74"/>
  <c r="AG103" i="4" s="1"/>
  <c r="AI103" i="4" s="1"/>
  <c r="AK97" i="99"/>
  <c r="AI94" i="99"/>
  <c r="Y94" i="74"/>
  <c r="AE100" i="4" s="1"/>
  <c r="X118" i="74"/>
  <c r="Q118" i="74"/>
  <c r="T118" i="99"/>
  <c r="J118" i="99"/>
  <c r="G118" i="74"/>
  <c r="AC118" i="99"/>
  <c r="AD118" i="99" s="1"/>
  <c r="Z118" i="99" s="1"/>
  <c r="W117" i="99"/>
  <c r="T117" i="74"/>
  <c r="I123" i="3" s="1"/>
  <c r="O123" i="3" s="1"/>
  <c r="G117" i="74"/>
  <c r="J117" i="99"/>
  <c r="K117" i="99" s="1"/>
  <c r="AC117" i="99"/>
  <c r="AD117" i="99" s="1"/>
  <c r="Z117" i="99" s="1"/>
  <c r="W116" i="99"/>
  <c r="G116" i="74"/>
  <c r="J116" i="99"/>
  <c r="K116" i="99" s="1"/>
  <c r="AC116" i="99"/>
  <c r="AD116" i="99" s="1"/>
  <c r="Z116" i="99" s="1"/>
  <c r="P115" i="74"/>
  <c r="AG115" i="99"/>
  <c r="AD115" i="74"/>
  <c r="AK121" i="4" s="1"/>
  <c r="U115" i="99"/>
  <c r="R115" i="74"/>
  <c r="G121" i="3" s="1"/>
  <c r="Y115" i="74"/>
  <c r="AE121" i="4" s="1"/>
  <c r="AG115" i="74"/>
  <c r="AO121" i="4" s="1"/>
  <c r="F105" i="74"/>
  <c r="F111" i="75" s="1"/>
  <c r="I105" i="99"/>
  <c r="U92" i="74"/>
  <c r="J98" i="3" s="1"/>
  <c r="AB92" i="74"/>
  <c r="AH98" i="4" s="1"/>
  <c r="W92" i="74"/>
  <c r="AE92" i="74"/>
  <c r="AM98" i="4" s="1"/>
  <c r="J81" i="99"/>
  <c r="G81" i="74"/>
  <c r="AD81" i="74"/>
  <c r="AK87" i="4" s="1"/>
  <c r="AO81" i="99"/>
  <c r="AP81" i="99" s="1"/>
  <c r="AG74" i="74"/>
  <c r="AO80" i="4" s="1"/>
  <c r="AP80" i="4" s="1"/>
  <c r="AS74" i="99"/>
  <c r="J68" i="74"/>
  <c r="W74" i="75" s="1"/>
  <c r="Y74" i="75" s="1"/>
  <c r="H64" i="74"/>
  <c r="F62" i="74"/>
  <c r="AS45" i="99"/>
  <c r="AG45" i="74"/>
  <c r="AO51" i="4" s="1"/>
  <c r="AI45" i="99"/>
  <c r="Y45" i="74"/>
  <c r="AE51" i="4" s="1"/>
  <c r="R45" i="74"/>
  <c r="G51" i="3" s="1"/>
  <c r="G37" i="74"/>
  <c r="N32" i="74"/>
  <c r="AQ31" i="99"/>
  <c r="AE31" i="74"/>
  <c r="AM37" i="4" s="1"/>
  <c r="W31" i="74"/>
  <c r="M23" i="74"/>
  <c r="H77" i="74"/>
  <c r="L77" i="99"/>
  <c r="Q77" i="99"/>
  <c r="L77" i="74"/>
  <c r="Z83" i="75" s="1"/>
  <c r="AA83" i="75" s="1"/>
  <c r="AO30" i="99"/>
  <c r="AD30" i="74"/>
  <c r="AK36" i="4" s="1"/>
  <c r="W30" i="74"/>
  <c r="AQ30" i="99"/>
  <c r="AE30" i="74"/>
  <c r="AM36" i="4" s="1"/>
  <c r="M17" i="99"/>
  <c r="I17" i="74"/>
  <c r="S23" i="75" s="1"/>
  <c r="T17" i="99"/>
  <c r="AF17" i="74"/>
  <c r="AN23" i="4" s="1"/>
  <c r="AR17" i="99"/>
  <c r="R111" i="74"/>
  <c r="G117" i="3" s="1"/>
  <c r="U111" i="99"/>
  <c r="Y107" i="74"/>
  <c r="AE113" i="4" s="1"/>
  <c r="AI113" i="4" s="1"/>
  <c r="AI107" i="99"/>
  <c r="AG107" i="74"/>
  <c r="AO113" i="4" s="1"/>
  <c r="AS107" i="99"/>
  <c r="L107" i="74"/>
  <c r="Z113" i="75" s="1"/>
  <c r="AA113" i="75" s="1"/>
  <c r="Q107" i="99"/>
  <c r="AE107" i="74"/>
  <c r="AM113" i="4" s="1"/>
  <c r="AQ107" i="99"/>
  <c r="M107" i="99"/>
  <c r="I107" i="74"/>
  <c r="AK107" i="99"/>
  <c r="AA107" i="74"/>
  <c r="AG113" i="4" s="1"/>
  <c r="AG67" i="74"/>
  <c r="AO73" i="4" s="1"/>
  <c r="J71" i="74"/>
  <c r="W77" i="75" s="1"/>
  <c r="T71" i="74"/>
  <c r="I77" i="3" s="1"/>
  <c r="W71" i="99"/>
  <c r="AG71" i="74"/>
  <c r="AO77" i="4" s="1"/>
  <c r="AP77" i="4" s="1"/>
  <c r="AS71" i="99"/>
  <c r="AT71" i="99" s="1"/>
  <c r="U47" i="74"/>
  <c r="J53" i="3" s="1"/>
  <c r="R47" i="74"/>
  <c r="G53" i="3" s="1"/>
  <c r="AG47" i="74"/>
  <c r="AO53" i="4" s="1"/>
  <c r="AP53" i="4" s="1"/>
  <c r="AS47" i="99"/>
  <c r="AT47" i="99" s="1"/>
  <c r="AG40" i="74"/>
  <c r="AO46" i="4" s="1"/>
  <c r="AP46" i="4" s="1"/>
  <c r="AS40" i="99"/>
  <c r="AT40" i="99" s="1"/>
  <c r="M114" i="4"/>
  <c r="G114" i="4"/>
  <c r="H114" i="4" s="1"/>
  <c r="L114" i="4"/>
  <c r="I114" i="4"/>
  <c r="T114" i="4"/>
  <c r="V114" i="4"/>
  <c r="P114" i="4"/>
  <c r="U114" i="4"/>
  <c r="F114" i="4"/>
  <c r="J114" i="4"/>
  <c r="S114" i="4"/>
  <c r="P32" i="4"/>
  <c r="G32" i="4"/>
  <c r="I111" i="4"/>
  <c r="M111" i="4"/>
  <c r="S111" i="4"/>
  <c r="T111" i="4"/>
  <c r="J111" i="4"/>
  <c r="U111" i="4"/>
  <c r="G111" i="4"/>
  <c r="F111" i="4"/>
  <c r="L111" i="4"/>
  <c r="V111" i="4"/>
  <c r="P111" i="4"/>
  <c r="T60" i="75"/>
  <c r="U60" i="75"/>
  <c r="V60" i="75" s="1"/>
  <c r="V88" i="4"/>
  <c r="S88" i="4"/>
  <c r="J96" i="4"/>
  <c r="T96" i="4"/>
  <c r="J44" i="4"/>
  <c r="F44" i="4"/>
  <c r="U44" i="4"/>
  <c r="I44" i="4"/>
  <c r="M44" i="4"/>
  <c r="L44" i="4"/>
  <c r="G44" i="4"/>
  <c r="P44" i="4"/>
  <c r="S44" i="4"/>
  <c r="V44" i="4"/>
  <c r="T44" i="4"/>
  <c r="F23" i="4"/>
  <c r="H23" i="4" s="1"/>
  <c r="U23" i="4"/>
  <c r="S23" i="4"/>
  <c r="V23" i="4"/>
  <c r="T23" i="4"/>
  <c r="J23" i="4"/>
  <c r="I23" i="4"/>
  <c r="M23" i="4"/>
  <c r="L23" i="4"/>
  <c r="N23" i="4" s="1"/>
  <c r="G23" i="4"/>
  <c r="P23" i="4"/>
  <c r="P77" i="4"/>
  <c r="G84" i="75"/>
  <c r="H84" i="75" s="1"/>
  <c r="I84" i="75" s="1"/>
  <c r="T84" i="75"/>
  <c r="U84" i="75" s="1"/>
  <c r="V84" i="75" s="1"/>
  <c r="L29" i="4"/>
  <c r="M29" i="4"/>
  <c r="N29" i="4" s="1"/>
  <c r="T29" i="4"/>
  <c r="V29" i="4"/>
  <c r="J29" i="4"/>
  <c r="I29" i="4"/>
  <c r="G29" i="4"/>
  <c r="F29" i="4"/>
  <c r="S29" i="4"/>
  <c r="U29" i="4"/>
  <c r="P29" i="4"/>
  <c r="R29" i="4" s="1"/>
  <c r="Q29" i="4"/>
  <c r="L21" i="4"/>
  <c r="S21" i="4"/>
  <c r="U21" i="4"/>
  <c r="T21" i="4"/>
  <c r="I21" i="4"/>
  <c r="J21" i="4"/>
  <c r="G21" i="4"/>
  <c r="V21" i="4"/>
  <c r="M21" i="4"/>
  <c r="P21" i="4"/>
  <c r="F21" i="4"/>
  <c r="J17" i="4"/>
  <c r="F88" i="4"/>
  <c r="L88" i="4"/>
  <c r="M72" i="3"/>
  <c r="O42" i="3"/>
  <c r="P73" i="75"/>
  <c r="Q73" i="75" s="1"/>
  <c r="R73" i="75" s="1"/>
  <c r="Q93" i="74"/>
  <c r="T93" i="99"/>
  <c r="Q90" i="74"/>
  <c r="T90" i="99"/>
  <c r="Q84" i="74"/>
  <c r="P117" i="74"/>
  <c r="P116" i="74"/>
  <c r="M105" i="99"/>
  <c r="I105" i="74"/>
  <c r="S111" i="75" s="1"/>
  <c r="R101" i="74"/>
  <c r="G107" i="3" s="1"/>
  <c r="M107" i="3" s="1"/>
  <c r="Z89" i="74"/>
  <c r="AF95" i="4" s="1"/>
  <c r="AJ89" i="99"/>
  <c r="AF82" i="74"/>
  <c r="AN88" i="4" s="1"/>
  <c r="AR82" i="99"/>
  <c r="I64" i="74"/>
  <c r="S70" i="75" s="1"/>
  <c r="U70" i="75" s="1"/>
  <c r="V70" i="75" s="1"/>
  <c r="AO45" i="99"/>
  <c r="AD45" i="74"/>
  <c r="AK51" i="4" s="1"/>
  <c r="P45" i="74"/>
  <c r="AL31" i="99"/>
  <c r="AB31" i="74"/>
  <c r="AH37" i="4" s="1"/>
  <c r="U31" i="74"/>
  <c r="J37" i="3" s="1"/>
  <c r="L23" i="74"/>
  <c r="Z29" i="75" s="1"/>
  <c r="AA29" i="75" s="1"/>
  <c r="Q23" i="99"/>
  <c r="AJ105" i="99"/>
  <c r="Z105" i="74"/>
  <c r="AF111" i="4" s="1"/>
  <c r="O105" i="74"/>
  <c r="AC105" i="99"/>
  <c r="AD105" i="99" s="1"/>
  <c r="Z105" i="99" s="1"/>
  <c r="AN105" i="99"/>
  <c r="AC105" i="74"/>
  <c r="AJ111" i="4" s="1"/>
  <c r="P97" i="74"/>
  <c r="J118" i="74"/>
  <c r="W124" i="75" s="1"/>
  <c r="N118" i="99"/>
  <c r="AO118" i="99"/>
  <c r="AD118" i="74"/>
  <c r="AK124" i="4" s="1"/>
  <c r="AG118" i="99"/>
  <c r="O118" i="99"/>
  <c r="K118" i="74"/>
  <c r="X124" i="75" s="1"/>
  <c r="Y118" i="74"/>
  <c r="AE124" i="4" s="1"/>
  <c r="AI118" i="99"/>
  <c r="I117" i="74"/>
  <c r="M117" i="99"/>
  <c r="W117" i="74"/>
  <c r="K117" i="74"/>
  <c r="X123" i="75" s="1"/>
  <c r="O117" i="99"/>
  <c r="Y117" i="74"/>
  <c r="AE123" i="4" s="1"/>
  <c r="AI117" i="99"/>
  <c r="I116" i="74"/>
  <c r="M116" i="99"/>
  <c r="W116" i="74"/>
  <c r="AA122" i="4" s="1"/>
  <c r="AB122" i="4" s="1"/>
  <c r="K116" i="74"/>
  <c r="X122" i="75" s="1"/>
  <c r="O116" i="99"/>
  <c r="AI116" i="99"/>
  <c r="Y116" i="74"/>
  <c r="AE122" i="4" s="1"/>
  <c r="T115" i="99"/>
  <c r="Q115" i="74"/>
  <c r="X115" i="74"/>
  <c r="AF115" i="74"/>
  <c r="AN121" i="4" s="1"/>
  <c r="T115" i="74"/>
  <c r="I121" i="3" s="1"/>
  <c r="W115" i="99"/>
  <c r="AA115" i="74"/>
  <c r="AG121" i="4" s="1"/>
  <c r="Q105" i="99"/>
  <c r="L105" i="74"/>
  <c r="Z111" i="75" s="1"/>
  <c r="AA111" i="75" s="1"/>
  <c r="P92" i="74"/>
  <c r="AG92" i="99"/>
  <c r="AD92" i="74"/>
  <c r="AK98" i="4" s="1"/>
  <c r="R92" i="74"/>
  <c r="G98" i="3" s="1"/>
  <c r="Y92" i="74"/>
  <c r="AE98" i="4" s="1"/>
  <c r="AG92" i="74"/>
  <c r="AO98" i="4" s="1"/>
  <c r="J81" i="74"/>
  <c r="W87" i="75" s="1"/>
  <c r="N81" i="99"/>
  <c r="AG75" i="99"/>
  <c r="AO74" i="99"/>
  <c r="AD74" i="74"/>
  <c r="AK80" i="4" s="1"/>
  <c r="AL80" i="4" s="1"/>
  <c r="W64" i="74"/>
  <c r="AA70" i="4" s="1"/>
  <c r="F64" i="74"/>
  <c r="AQ45" i="99"/>
  <c r="AE45" i="74"/>
  <c r="AM51" i="4" s="1"/>
  <c r="W45" i="74"/>
  <c r="AA51" i="4" s="1"/>
  <c r="AB51" i="4" s="1"/>
  <c r="AG42" i="74"/>
  <c r="AO48" i="4" s="1"/>
  <c r="AP48" i="4" s="1"/>
  <c r="J41" i="74"/>
  <c r="W47" i="75" s="1"/>
  <c r="N41" i="99"/>
  <c r="P41" i="99" s="1"/>
  <c r="O67" i="85"/>
  <c r="L32" i="74"/>
  <c r="Z38" i="75" s="1"/>
  <c r="AA38" i="75" s="1"/>
  <c r="AN31" i="99"/>
  <c r="AC31" i="74"/>
  <c r="AJ37" i="4" s="1"/>
  <c r="AL37" i="4" s="1"/>
  <c r="AC31" i="99"/>
  <c r="AD31" i="99" s="1"/>
  <c r="Z31" i="99" s="1"/>
  <c r="J41" i="85"/>
  <c r="Q37" i="4"/>
  <c r="O23" i="99"/>
  <c r="K23" i="74"/>
  <c r="X29" i="75" s="1"/>
  <c r="W111" i="74"/>
  <c r="AA117" i="4" s="1"/>
  <c r="AB117" i="4" s="1"/>
  <c r="F77" i="74"/>
  <c r="I77" i="99"/>
  <c r="R77" i="74"/>
  <c r="G83" i="3" s="1"/>
  <c r="U77" i="99"/>
  <c r="X30" i="74"/>
  <c r="AR30" i="99"/>
  <c r="AF30" i="74"/>
  <c r="AN36" i="4" s="1"/>
  <c r="AI30" i="99"/>
  <c r="Y30" i="74"/>
  <c r="AE36" i="4" s="1"/>
  <c r="AS30" i="99"/>
  <c r="AG30" i="74"/>
  <c r="AO36" i="4" s="1"/>
  <c r="W17" i="99"/>
  <c r="I17" i="99"/>
  <c r="F17" i="74"/>
  <c r="AE111" i="74"/>
  <c r="AM117" i="4" s="1"/>
  <c r="AQ111" i="99"/>
  <c r="AG111" i="74"/>
  <c r="AO117" i="4" s="1"/>
  <c r="AS111" i="99"/>
  <c r="O107" i="74"/>
  <c r="AF113" i="75" s="1"/>
  <c r="AG113" i="75" s="1"/>
  <c r="AH113" i="75" s="1"/>
  <c r="F107" i="74"/>
  <c r="G113" i="75" s="1"/>
  <c r="I107" i="99"/>
  <c r="N107" i="74"/>
  <c r="AR107" i="99"/>
  <c r="AF107" i="74"/>
  <c r="AN113" i="4" s="1"/>
  <c r="K107" i="74"/>
  <c r="X113" i="75" s="1"/>
  <c r="O107" i="99"/>
  <c r="AE67" i="74"/>
  <c r="AM73" i="4" s="1"/>
  <c r="AJ34" i="99"/>
  <c r="Z34" i="74"/>
  <c r="AF40" i="4" s="1"/>
  <c r="AI40" i="4" s="1"/>
  <c r="J6" i="99"/>
  <c r="K6" i="99" s="1"/>
  <c r="AC67" i="74"/>
  <c r="AJ73" i="4" s="1"/>
  <c r="AL73" i="4" s="1"/>
  <c r="Q56" i="99"/>
  <c r="H55" i="74"/>
  <c r="Q71" i="99"/>
  <c r="L71" i="74"/>
  <c r="Z77" i="75" s="1"/>
  <c r="AA77" i="75" s="1"/>
  <c r="AC71" i="99"/>
  <c r="AD71" i="99" s="1"/>
  <c r="Z71" i="99" s="1"/>
  <c r="M71" i="99"/>
  <c r="AG71" i="99"/>
  <c r="W47" i="99"/>
  <c r="T47" i="74"/>
  <c r="I53" i="3" s="1"/>
  <c r="P40" i="74"/>
  <c r="AJ46" i="75" s="1"/>
  <c r="AL46" i="75" s="1"/>
  <c r="AM46" i="75" s="1"/>
  <c r="F45" i="4"/>
  <c r="P45" i="4"/>
  <c r="V45" i="4"/>
  <c r="J45" i="4"/>
  <c r="T45" i="4"/>
  <c r="L45" i="4"/>
  <c r="M45" i="4"/>
  <c r="S45" i="4"/>
  <c r="G45" i="4"/>
  <c r="U45" i="4"/>
  <c r="I45" i="4"/>
  <c r="I84" i="4"/>
  <c r="M84" i="4"/>
  <c r="G84" i="4"/>
  <c r="U84" i="4"/>
  <c r="V84" i="4"/>
  <c r="F84" i="4"/>
  <c r="T84" i="4"/>
  <c r="L84" i="4"/>
  <c r="S84" i="4"/>
  <c r="J84" i="4"/>
  <c r="P84" i="4"/>
  <c r="S38" i="4"/>
  <c r="J38" i="4"/>
  <c r="T38" i="4"/>
  <c r="L38" i="4"/>
  <c r="N38" i="4" s="1"/>
  <c r="M38" i="4"/>
  <c r="U38" i="4"/>
  <c r="V38" i="4"/>
  <c r="I38" i="4"/>
  <c r="G38" i="4"/>
  <c r="P38" i="4"/>
  <c r="F38" i="4"/>
  <c r="S80" i="4"/>
  <c r="T63" i="75"/>
  <c r="U63" i="75"/>
  <c r="V63" i="75" s="1"/>
  <c r="P63" i="75"/>
  <c r="K63" i="75"/>
  <c r="L63" i="75" s="1"/>
  <c r="M63" i="75" s="1"/>
  <c r="G45" i="75"/>
  <c r="H45" i="75" s="1"/>
  <c r="I45" i="75" s="1"/>
  <c r="E9" i="97"/>
  <c r="E13" i="3"/>
  <c r="E13" i="4"/>
  <c r="E13" i="75"/>
  <c r="M17" i="4"/>
  <c r="L65" i="4"/>
  <c r="J65" i="4"/>
  <c r="P65" i="4"/>
  <c r="I65" i="4"/>
  <c r="M65" i="4"/>
  <c r="T65" i="4"/>
  <c r="G65" i="4"/>
  <c r="F65" i="4"/>
  <c r="S65" i="4"/>
  <c r="V65" i="4"/>
  <c r="U65" i="4"/>
  <c r="P88" i="4"/>
  <c r="AJ110" i="75"/>
  <c r="AK110" i="75"/>
  <c r="AG93" i="99"/>
  <c r="P93" i="74"/>
  <c r="W86" i="99"/>
  <c r="M118" i="99"/>
  <c r="I118" i="74"/>
  <c r="L117" i="99"/>
  <c r="H117" i="74"/>
  <c r="L116" i="99"/>
  <c r="H116" i="74"/>
  <c r="O122" i="75" s="1"/>
  <c r="G105" i="74"/>
  <c r="J105" i="99"/>
  <c r="W94" i="74"/>
  <c r="AA100" i="4" s="1"/>
  <c r="AB100" i="4" s="1"/>
  <c r="F89" i="74"/>
  <c r="I89" i="99"/>
  <c r="AN80" i="99"/>
  <c r="AC80" i="74"/>
  <c r="AJ86" i="4" s="1"/>
  <c r="AL86" i="4" s="1"/>
  <c r="G64" i="74"/>
  <c r="J70" i="75" s="1"/>
  <c r="AL45" i="99"/>
  <c r="AB45" i="74"/>
  <c r="AH51" i="4" s="1"/>
  <c r="U45" i="74"/>
  <c r="J51" i="3" s="1"/>
  <c r="M32" i="74"/>
  <c r="AJ31" i="99"/>
  <c r="Z31" i="74"/>
  <c r="AF37" i="4" s="1"/>
  <c r="N23" i="99"/>
  <c r="J23" i="74"/>
  <c r="W29" i="75" s="1"/>
  <c r="Y29" i="75" s="1"/>
  <c r="X105" i="99"/>
  <c r="U105" i="74"/>
  <c r="J111" i="3" s="1"/>
  <c r="P111" i="3" s="1"/>
  <c r="AB105" i="74"/>
  <c r="AH111" i="4" s="1"/>
  <c r="AL105" i="99"/>
  <c r="W105" i="74"/>
  <c r="AE105" i="74"/>
  <c r="AM111" i="4" s="1"/>
  <c r="AQ105" i="99"/>
  <c r="G97" i="74"/>
  <c r="J103" i="75" s="1"/>
  <c r="J97" i="99"/>
  <c r="K97" i="99" s="1"/>
  <c r="K94" i="74"/>
  <c r="X100" i="75" s="1"/>
  <c r="O94" i="99"/>
  <c r="P118" i="74"/>
  <c r="H118" i="74"/>
  <c r="L118" i="99"/>
  <c r="AK118" i="99"/>
  <c r="AA118" i="74"/>
  <c r="AG124" i="4" s="1"/>
  <c r="O118" i="74"/>
  <c r="AC118" i="74"/>
  <c r="AJ124" i="4" s="1"/>
  <c r="AL124" i="4" s="1"/>
  <c r="AN118" i="99"/>
  <c r="AP118" i="99" s="1"/>
  <c r="M117" i="74"/>
  <c r="AK117" i="99"/>
  <c r="AA117" i="74"/>
  <c r="AG123" i="4" s="1"/>
  <c r="AI123" i="4" s="1"/>
  <c r="O117" i="74"/>
  <c r="AC117" i="74"/>
  <c r="AJ123" i="4" s="1"/>
  <c r="AN117" i="99"/>
  <c r="M116" i="74"/>
  <c r="AK116" i="99"/>
  <c r="AA116" i="74"/>
  <c r="AG122" i="4" s="1"/>
  <c r="O116" i="74"/>
  <c r="AC116" i="74"/>
  <c r="AJ122" i="4" s="1"/>
  <c r="AN116" i="99"/>
  <c r="Z115" i="74"/>
  <c r="AF121" i="4" s="1"/>
  <c r="O115" i="74"/>
  <c r="AC115" i="99"/>
  <c r="AD115" i="99" s="1"/>
  <c r="Z115" i="99" s="1"/>
  <c r="AC115" i="74"/>
  <c r="AJ121" i="4" s="1"/>
  <c r="N105" i="99"/>
  <c r="J105" i="74"/>
  <c r="W111" i="75" s="1"/>
  <c r="Y111" i="75" s="1"/>
  <c r="Q92" i="74"/>
  <c r="AC98" i="4" s="1"/>
  <c r="AD98" i="4" s="1"/>
  <c r="AF92" i="74"/>
  <c r="AN98" i="4" s="1"/>
  <c r="T92" i="74"/>
  <c r="I98" i="3" s="1"/>
  <c r="AA92" i="74"/>
  <c r="AG98" i="4" s="1"/>
  <c r="I85" i="74"/>
  <c r="T91" i="75" s="1"/>
  <c r="M85" i="99"/>
  <c r="Q81" i="99"/>
  <c r="L81" i="74"/>
  <c r="Z87" i="75" s="1"/>
  <c r="AA87" i="75" s="1"/>
  <c r="P74" i="74"/>
  <c r="AJ80" i="75" s="1"/>
  <c r="L64" i="74"/>
  <c r="Z70" i="75" s="1"/>
  <c r="AA70" i="75" s="1"/>
  <c r="AE62" i="74"/>
  <c r="AM68" i="4" s="1"/>
  <c r="AP68" i="4" s="1"/>
  <c r="AQ68" i="4" s="1"/>
  <c r="T64" i="97" s="1"/>
  <c r="AQ62" i="99"/>
  <c r="AN45" i="99"/>
  <c r="AC45" i="74"/>
  <c r="AJ51" i="4" s="1"/>
  <c r="AC45" i="99"/>
  <c r="AD45" i="99" s="1"/>
  <c r="Z45" i="99" s="1"/>
  <c r="J78" i="85"/>
  <c r="Q53" i="4" s="1"/>
  <c r="AA42" i="74"/>
  <c r="AG48" i="4" s="1"/>
  <c r="K37" i="74"/>
  <c r="X43" i="75" s="1"/>
  <c r="Y43" i="75" s="1"/>
  <c r="AJ32" i="99"/>
  <c r="N32" i="99"/>
  <c r="AK31" i="99"/>
  <c r="AA31" i="74"/>
  <c r="AG37" i="4" s="1"/>
  <c r="T31" i="74"/>
  <c r="I37" i="3" s="1"/>
  <c r="I23" i="74"/>
  <c r="T29" i="75" s="1"/>
  <c r="AG91" i="99"/>
  <c r="W77" i="99"/>
  <c r="AE77" i="74"/>
  <c r="AM83" i="4" s="1"/>
  <c r="AQ77" i="99"/>
  <c r="AJ30" i="99"/>
  <c r="Z30" i="74"/>
  <c r="AF36" i="4" s="1"/>
  <c r="AK30" i="99"/>
  <c r="AA30" i="74"/>
  <c r="AG36" i="4" s="1"/>
  <c r="H17" i="74"/>
  <c r="O23" i="75" s="1"/>
  <c r="L17" i="99"/>
  <c r="X9" i="74"/>
  <c r="AC15" i="4" s="1"/>
  <c r="AD15" i="4" s="1"/>
  <c r="AA9" i="74"/>
  <c r="AG15" i="4" s="1"/>
  <c r="AI15" i="4" s="1"/>
  <c r="Y9" i="74"/>
  <c r="AE15" i="4" s="1"/>
  <c r="I111" i="74"/>
  <c r="M111" i="99"/>
  <c r="G111" i="74"/>
  <c r="J111" i="99"/>
  <c r="K111" i="99" s="1"/>
  <c r="AN107" i="99"/>
  <c r="AP107" i="99" s="1"/>
  <c r="AC107" i="74"/>
  <c r="AJ113" i="4" s="1"/>
  <c r="AL113" i="4" s="1"/>
  <c r="L107" i="99"/>
  <c r="H107" i="74"/>
  <c r="O181" i="85"/>
  <c r="M107" i="74"/>
  <c r="U34" i="74"/>
  <c r="J40" i="3" s="1"/>
  <c r="AE5" i="74"/>
  <c r="AM11" i="4" s="1"/>
  <c r="N67" i="74"/>
  <c r="I55" i="99"/>
  <c r="K71" i="74"/>
  <c r="X77" i="75" s="1"/>
  <c r="O71" i="99"/>
  <c r="X71" i="74"/>
  <c r="Q47" i="74"/>
  <c r="F53" i="3" s="1"/>
  <c r="X47" i="74"/>
  <c r="AC47" i="99"/>
  <c r="AD47" i="99" s="1"/>
  <c r="Z47" i="99" s="1"/>
  <c r="J80" i="85"/>
  <c r="Q55" i="4" s="1"/>
  <c r="U40" i="99"/>
  <c r="R40" i="74"/>
  <c r="G46" i="3" s="1"/>
  <c r="J28" i="4"/>
  <c r="F28" i="4"/>
  <c r="G28" i="4"/>
  <c r="P28" i="4"/>
  <c r="U28" i="4"/>
  <c r="I28" i="4"/>
  <c r="L28" i="4"/>
  <c r="T28" i="4"/>
  <c r="Q28" i="4"/>
  <c r="V28" i="4"/>
  <c r="M28" i="4"/>
  <c r="S28" i="4"/>
  <c r="P76" i="3"/>
  <c r="J47" i="4"/>
  <c r="K47" i="4" s="1"/>
  <c r="T47" i="4"/>
  <c r="F47" i="4"/>
  <c r="G47" i="4"/>
  <c r="M47" i="4"/>
  <c r="S47" i="4"/>
  <c r="U47" i="4"/>
  <c r="P47" i="4"/>
  <c r="G103" i="75"/>
  <c r="H103" i="75" s="1"/>
  <c r="I103" i="75" s="1"/>
  <c r="F52" i="4"/>
  <c r="U52" i="4"/>
  <c r="P52" i="4"/>
  <c r="S52" i="4"/>
  <c r="J52" i="4"/>
  <c r="I52" i="4"/>
  <c r="L52" i="4"/>
  <c r="M52" i="4"/>
  <c r="T52" i="4"/>
  <c r="V52" i="4"/>
  <c r="G52" i="4"/>
  <c r="U37" i="4"/>
  <c r="J37" i="4"/>
  <c r="G37" i="4"/>
  <c r="F37" i="4"/>
  <c r="V37" i="4"/>
  <c r="M37" i="4"/>
  <c r="T37" i="4"/>
  <c r="L37" i="4"/>
  <c r="P37" i="4"/>
  <c r="S37" i="4"/>
  <c r="I37" i="4"/>
  <c r="J66" i="4"/>
  <c r="G66" i="4"/>
  <c r="U66" i="4"/>
  <c r="I66" i="4"/>
  <c r="P66" i="4"/>
  <c r="L66" i="4"/>
  <c r="F66" i="4"/>
  <c r="T66" i="4"/>
  <c r="V66" i="4"/>
  <c r="S66" i="4"/>
  <c r="M66" i="4"/>
  <c r="P46" i="75"/>
  <c r="Q46" i="75" s="1"/>
  <c r="R46" i="75" s="1"/>
  <c r="T46" i="75"/>
  <c r="U46" i="75"/>
  <c r="V46" i="75" s="1"/>
  <c r="K46" i="75"/>
  <c r="L46" i="75" s="1"/>
  <c r="M46" i="75" s="1"/>
  <c r="L120" i="4"/>
  <c r="V120" i="4"/>
  <c r="I120" i="4"/>
  <c r="J120" i="4"/>
  <c r="G120" i="4"/>
  <c r="U120" i="4"/>
  <c r="M120" i="4"/>
  <c r="S120" i="4"/>
  <c r="F120" i="4"/>
  <c r="T120" i="4"/>
  <c r="P120" i="4"/>
  <c r="I55" i="4"/>
  <c r="G55" i="4"/>
  <c r="T88" i="4"/>
  <c r="J88" i="4"/>
  <c r="Q44" i="4"/>
  <c r="M91" i="3"/>
  <c r="P60" i="75"/>
  <c r="Q60" i="75" s="1"/>
  <c r="R60" i="75" s="1"/>
  <c r="U93" i="74"/>
  <c r="J99" i="3" s="1"/>
  <c r="X93" i="99"/>
  <c r="M93" i="74"/>
  <c r="J86" i="99"/>
  <c r="G86" i="74"/>
  <c r="AD117" i="74"/>
  <c r="AK123" i="4" s="1"/>
  <c r="AL123" i="4" s="1"/>
  <c r="AO117" i="99"/>
  <c r="AO116" i="99"/>
  <c r="AP116" i="99" s="1"/>
  <c r="AD116" i="74"/>
  <c r="AK122" i="4" s="1"/>
  <c r="M105" i="74"/>
  <c r="I94" i="74"/>
  <c r="M94" i="99"/>
  <c r="O130" i="85"/>
  <c r="AF80" i="74"/>
  <c r="AN86" i="4" s="1"/>
  <c r="AP86" i="4" s="1"/>
  <c r="AR80" i="99"/>
  <c r="AJ45" i="99"/>
  <c r="Z45" i="74"/>
  <c r="AF51" i="4" s="1"/>
  <c r="K32" i="74"/>
  <c r="X38" i="75" s="1"/>
  <c r="Y38" i="75" s="1"/>
  <c r="X31" i="74"/>
  <c r="T31" i="99"/>
  <c r="H23" i="74"/>
  <c r="O29" i="75" s="1"/>
  <c r="P105" i="74"/>
  <c r="AG105" i="99"/>
  <c r="AD105" i="74"/>
  <c r="AK111" i="4" s="1"/>
  <c r="AO105" i="99"/>
  <c r="R105" i="74"/>
  <c r="G111" i="3" s="1"/>
  <c r="M111" i="3" s="1"/>
  <c r="U105" i="99"/>
  <c r="Y105" i="74"/>
  <c r="AE111" i="4" s="1"/>
  <c r="AI105" i="99"/>
  <c r="AS105" i="99"/>
  <c r="AG105" i="74"/>
  <c r="AO111" i="4" s="1"/>
  <c r="W97" i="99"/>
  <c r="S97" i="99" s="1"/>
  <c r="T118" i="74"/>
  <c r="I124" i="3" s="1"/>
  <c r="W118" i="99"/>
  <c r="M118" i="74"/>
  <c r="AF118" i="74"/>
  <c r="AN124" i="4" s="1"/>
  <c r="AP124" i="4" s="1"/>
  <c r="AR118" i="99"/>
  <c r="R118" i="74"/>
  <c r="G124" i="3" s="1"/>
  <c r="U118" i="99"/>
  <c r="AS118" i="99"/>
  <c r="AG118" i="74"/>
  <c r="AO124" i="4" s="1"/>
  <c r="AQ117" i="99"/>
  <c r="AE117" i="74"/>
  <c r="AM123" i="4" s="1"/>
  <c r="R117" i="74"/>
  <c r="G123" i="3" s="1"/>
  <c r="U117" i="99"/>
  <c r="AG117" i="74"/>
  <c r="AO123" i="4" s="1"/>
  <c r="AS117" i="99"/>
  <c r="AT117" i="99" s="1"/>
  <c r="AE116" i="74"/>
  <c r="AM122" i="4" s="1"/>
  <c r="AG116" i="74"/>
  <c r="AO122" i="4" s="1"/>
  <c r="AQ116" i="99"/>
  <c r="U116" i="99"/>
  <c r="R116" i="74"/>
  <c r="G122" i="3" s="1"/>
  <c r="AS116" i="99"/>
  <c r="X115" i="99"/>
  <c r="U115" i="74"/>
  <c r="J121" i="3" s="1"/>
  <c r="AB115" i="74"/>
  <c r="AH121" i="4" s="1"/>
  <c r="W115" i="74"/>
  <c r="AE115" i="74"/>
  <c r="AM121" i="4" s="1"/>
  <c r="L105" i="99"/>
  <c r="H105" i="74"/>
  <c r="Z92" i="74"/>
  <c r="AF98" i="4" s="1"/>
  <c r="AC92" i="74"/>
  <c r="AJ98" i="4" s="1"/>
  <c r="O85" i="74"/>
  <c r="N81" i="74"/>
  <c r="T75" i="99"/>
  <c r="Q75" i="74"/>
  <c r="Q68" i="99"/>
  <c r="R68" i="99" s="1"/>
  <c r="L68" i="74"/>
  <c r="Z74" i="75" s="1"/>
  <c r="AA74" i="75" s="1"/>
  <c r="J64" i="74"/>
  <c r="W70" i="75" s="1"/>
  <c r="Y70" i="75" s="1"/>
  <c r="P50" i="74"/>
  <c r="AK56" i="75" s="1"/>
  <c r="AK45" i="99"/>
  <c r="AA45" i="74"/>
  <c r="AG51" i="4" s="1"/>
  <c r="T45" i="74"/>
  <c r="I51" i="3" s="1"/>
  <c r="AS43" i="99"/>
  <c r="AG43" i="74"/>
  <c r="AO49" i="4" s="1"/>
  <c r="AP49" i="4" s="1"/>
  <c r="G41" i="74"/>
  <c r="J47" i="75" s="1"/>
  <c r="J41" i="99"/>
  <c r="K41" i="99" s="1"/>
  <c r="I37" i="74"/>
  <c r="AL32" i="99"/>
  <c r="AB32" i="74"/>
  <c r="AH38" i="4" s="1"/>
  <c r="AS31" i="99"/>
  <c r="AG31" i="74"/>
  <c r="AO37" i="4" s="1"/>
  <c r="AI31" i="99"/>
  <c r="Y31" i="74"/>
  <c r="AE37" i="4" s="1"/>
  <c r="R31" i="74"/>
  <c r="AS23" i="99"/>
  <c r="AG23" i="74"/>
  <c r="AO29" i="4" s="1"/>
  <c r="AP29" i="4" s="1"/>
  <c r="G23" i="74"/>
  <c r="O91" i="74"/>
  <c r="AG77" i="74"/>
  <c r="AO83" i="4" s="1"/>
  <c r="AP83" i="4" s="1"/>
  <c r="AS77" i="99"/>
  <c r="AD77" i="74"/>
  <c r="AK83" i="4" s="1"/>
  <c r="AO77" i="99"/>
  <c r="AP77" i="99" s="1"/>
  <c r="AL30" i="99"/>
  <c r="AB30" i="74"/>
  <c r="AH36" i="4" s="1"/>
  <c r="AN30" i="99"/>
  <c r="AP30" i="99" s="1"/>
  <c r="AC30" i="74"/>
  <c r="AJ36" i="4" s="1"/>
  <c r="J17" i="99"/>
  <c r="G17" i="74"/>
  <c r="AK17" i="99"/>
  <c r="AA17" i="74"/>
  <c r="AG23" i="4" s="1"/>
  <c r="M9" i="99"/>
  <c r="AC9" i="74"/>
  <c r="AJ15" i="4" s="1"/>
  <c r="AL15" i="4" s="1"/>
  <c r="AG9" i="74"/>
  <c r="AO15" i="4" s="1"/>
  <c r="I114" i="74"/>
  <c r="S120" i="75" s="1"/>
  <c r="M114" i="99"/>
  <c r="Y111" i="74"/>
  <c r="AE117" i="4" s="1"/>
  <c r="AI117" i="4" s="1"/>
  <c r="AI111" i="99"/>
  <c r="U107" i="99"/>
  <c r="R107" i="74"/>
  <c r="J107" i="74"/>
  <c r="W113" i="75" s="1"/>
  <c r="N107" i="99"/>
  <c r="W107" i="74"/>
  <c r="AA113" i="4" s="1"/>
  <c r="AB113" i="4" s="1"/>
  <c r="G107" i="74"/>
  <c r="J113" i="75" s="1"/>
  <c r="J107" i="99"/>
  <c r="K107" i="99" s="1"/>
  <c r="W107" i="99"/>
  <c r="T107" i="74"/>
  <c r="I113" i="3" s="1"/>
  <c r="M44" i="74"/>
  <c r="T67" i="99"/>
  <c r="Q67" i="74"/>
  <c r="AO56" i="99"/>
  <c r="AD56" i="74"/>
  <c r="AK62" i="4" s="1"/>
  <c r="AL62" i="4" s="1"/>
  <c r="L71" i="99"/>
  <c r="T71" i="99"/>
  <c r="Q71" i="74"/>
  <c r="AC77" i="4" s="1"/>
  <c r="AD77" i="4" s="1"/>
  <c r="AN71" i="99"/>
  <c r="AP71" i="99" s="1"/>
  <c r="AA71" i="74"/>
  <c r="AG77" i="4" s="1"/>
  <c r="AI77" i="4" s="1"/>
  <c r="AQ77" i="4" s="1"/>
  <c r="AK71" i="99"/>
  <c r="W47" i="74"/>
  <c r="V40" i="99"/>
  <c r="T17" i="4"/>
  <c r="I17" i="4"/>
  <c r="S17" i="4"/>
  <c r="P17" i="4"/>
  <c r="F17" i="4"/>
  <c r="L17" i="4"/>
  <c r="U17" i="4"/>
  <c r="P18" i="75"/>
  <c r="Q18" i="75" s="1"/>
  <c r="R18" i="75" s="1"/>
  <c r="K18" i="75"/>
  <c r="V112" i="4"/>
  <c r="S112" i="4"/>
  <c r="F112" i="4"/>
  <c r="L112" i="4"/>
  <c r="P112" i="4"/>
  <c r="G112" i="4"/>
  <c r="I112" i="4"/>
  <c r="U112" i="4"/>
  <c r="T112" i="4"/>
  <c r="M112" i="4"/>
  <c r="J112" i="4"/>
  <c r="G88" i="4"/>
  <c r="H88" i="4" s="1"/>
  <c r="U82" i="4"/>
  <c r="S82" i="4"/>
  <c r="I82" i="4"/>
  <c r="G82" i="4"/>
  <c r="L82" i="4"/>
  <c r="F82" i="4"/>
  <c r="T82" i="4"/>
  <c r="J82" i="4"/>
  <c r="V82" i="4"/>
  <c r="P82" i="4"/>
  <c r="M82" i="4"/>
  <c r="G79" i="75"/>
  <c r="H79" i="75" s="1"/>
  <c r="I79" i="75" s="1"/>
  <c r="P79" i="75"/>
  <c r="Q79" i="75" s="1"/>
  <c r="R79" i="75" s="1"/>
  <c r="J36" i="4"/>
  <c r="S36" i="4"/>
  <c r="L36" i="4"/>
  <c r="T36" i="4"/>
  <c r="M36" i="4"/>
  <c r="V36" i="4"/>
  <c r="I36" i="4"/>
  <c r="F36" i="4"/>
  <c r="P36" i="4"/>
  <c r="U36" i="4"/>
  <c r="G36" i="4"/>
  <c r="G35" i="4"/>
  <c r="J35" i="4"/>
  <c r="V35" i="4"/>
  <c r="T35" i="4"/>
  <c r="S35" i="4"/>
  <c r="I35" i="4"/>
  <c r="P35" i="4"/>
  <c r="F35" i="4"/>
  <c r="M35" i="4"/>
  <c r="U35" i="4"/>
  <c r="L35" i="4"/>
  <c r="U88" i="4"/>
  <c r="G41" i="75"/>
  <c r="H41" i="75" s="1"/>
  <c r="I41" i="75" s="1"/>
  <c r="V106" i="4"/>
  <c r="U106" i="4"/>
  <c r="S106" i="4"/>
  <c r="P106" i="4"/>
  <c r="G106" i="4"/>
  <c r="L106" i="4"/>
  <c r="T106" i="4"/>
  <c r="F106" i="4"/>
  <c r="I106" i="4"/>
  <c r="M106" i="4"/>
  <c r="J106" i="4"/>
  <c r="G17" i="4"/>
  <c r="U77" i="4"/>
  <c r="G82" i="75"/>
  <c r="H82" i="75" s="1"/>
  <c r="I82" i="75" s="1"/>
  <c r="I108" i="4"/>
  <c r="I88" i="4"/>
  <c r="M88" i="4"/>
  <c r="N49" i="3"/>
  <c r="Q49" i="3" s="1"/>
  <c r="R49" i="3" s="1"/>
  <c r="O45" i="97" s="1"/>
  <c r="M49" i="3"/>
  <c r="O91" i="3"/>
  <c r="Y36" i="75"/>
  <c r="V46" i="99"/>
  <c r="F63" i="3"/>
  <c r="T66" i="75"/>
  <c r="J34" i="75"/>
  <c r="AA10" i="4"/>
  <c r="AB10" i="4" s="1"/>
  <c r="AP10" i="4"/>
  <c r="P33" i="3"/>
  <c r="L27" i="3"/>
  <c r="Y33" i="75"/>
  <c r="AL10" i="4"/>
  <c r="P49" i="99"/>
  <c r="R49" i="99" s="1"/>
  <c r="AP12" i="4"/>
  <c r="AC78" i="75"/>
  <c r="AD78" i="75" s="1"/>
  <c r="AE78" i="75" s="1"/>
  <c r="AF78" i="75"/>
  <c r="AG78" i="75" s="1"/>
  <c r="AH78" i="75" s="1"/>
  <c r="AC50" i="75"/>
  <c r="AD50" i="75" s="1"/>
  <c r="AE50" i="75" s="1"/>
  <c r="AF50" i="75"/>
  <c r="AG50" i="75" s="1"/>
  <c r="AH50" i="75" s="1"/>
  <c r="AC41" i="75"/>
  <c r="AD41" i="75" s="1"/>
  <c r="AE41" i="75" s="1"/>
  <c r="AF41" i="75"/>
  <c r="AG41" i="75" s="1"/>
  <c r="AH41" i="75" s="1"/>
  <c r="AI41" i="75" s="1"/>
  <c r="AN41" i="75" s="1"/>
  <c r="N37" i="97" s="1"/>
  <c r="AF66" i="75"/>
  <c r="AG66" i="75" s="1"/>
  <c r="AH66" i="75" s="1"/>
  <c r="AC66" i="75"/>
  <c r="AD66" i="75"/>
  <c r="AE66" i="75" s="1"/>
  <c r="AF56" i="75"/>
  <c r="AG56" i="75" s="1"/>
  <c r="AH56" i="75" s="1"/>
  <c r="AC56" i="75"/>
  <c r="AD56" i="75" s="1"/>
  <c r="AE56" i="75" s="1"/>
  <c r="F90" i="75"/>
  <c r="G90" i="75"/>
  <c r="AF46" i="75"/>
  <c r="AG46" i="75" s="1"/>
  <c r="AH46" i="75" s="1"/>
  <c r="AC46" i="75"/>
  <c r="AD46" i="75" s="1"/>
  <c r="AE46" i="75" s="1"/>
  <c r="AF101" i="75"/>
  <c r="AG101" i="75" s="1"/>
  <c r="AH101" i="75" s="1"/>
  <c r="AC101" i="75"/>
  <c r="AD101" i="75" s="1"/>
  <c r="AE101" i="75" s="1"/>
  <c r="AF40" i="75"/>
  <c r="AG40" i="75" s="1"/>
  <c r="AH40" i="75" s="1"/>
  <c r="AC40" i="75"/>
  <c r="AD40" i="75" s="1"/>
  <c r="AE40" i="75" s="1"/>
  <c r="AF20" i="75"/>
  <c r="AG20" i="75" s="1"/>
  <c r="AH20" i="75" s="1"/>
  <c r="AC20" i="75"/>
  <c r="AD20" i="75" s="1"/>
  <c r="AE20" i="75" s="1"/>
  <c r="AF18" i="75"/>
  <c r="AG18" i="75" s="1"/>
  <c r="AH18" i="75" s="1"/>
  <c r="AC18" i="75"/>
  <c r="AD18" i="75" s="1"/>
  <c r="AE18" i="75" s="1"/>
  <c r="AC45" i="75"/>
  <c r="AD45" i="75" s="1"/>
  <c r="AE45" i="75" s="1"/>
  <c r="AF45" i="75"/>
  <c r="AG45" i="75" s="1"/>
  <c r="AH45" i="75" s="1"/>
  <c r="AF49" i="75"/>
  <c r="AG49" i="75" s="1"/>
  <c r="AH49" i="75" s="1"/>
  <c r="AC49" i="75"/>
  <c r="AD49" i="75" s="1"/>
  <c r="AE49" i="75" s="1"/>
  <c r="P30" i="99"/>
  <c r="V60" i="74"/>
  <c r="Y66" i="4"/>
  <c r="Z66" i="4" s="1"/>
  <c r="AC62" i="75"/>
  <c r="AD62" i="75" s="1"/>
  <c r="AE62" i="75" s="1"/>
  <c r="AF62" i="75"/>
  <c r="AG62" i="75" s="1"/>
  <c r="AH62" i="75" s="1"/>
  <c r="T84" i="74"/>
  <c r="I90" i="3" s="1"/>
  <c r="AC60" i="75"/>
  <c r="AD60" i="75" s="1"/>
  <c r="AE60" i="75" s="1"/>
  <c r="AF60" i="75"/>
  <c r="AG60" i="75" s="1"/>
  <c r="AH60" i="75" s="1"/>
  <c r="AF105" i="75"/>
  <c r="AG105" i="75" s="1"/>
  <c r="AH105" i="75" s="1"/>
  <c r="AC105" i="75"/>
  <c r="AD105" i="75" s="1"/>
  <c r="AE105" i="75" s="1"/>
  <c r="AF43" i="75"/>
  <c r="AG43" i="75" s="1"/>
  <c r="AH43" i="75" s="1"/>
  <c r="AC43" i="75"/>
  <c r="AD43" i="75" s="1"/>
  <c r="AE43" i="75" s="1"/>
  <c r="AF104" i="75"/>
  <c r="AG104" i="75" s="1"/>
  <c r="AH104" i="75" s="1"/>
  <c r="AC104" i="75"/>
  <c r="AD104" i="75" s="1"/>
  <c r="AE104" i="75" s="1"/>
  <c r="AF94" i="75"/>
  <c r="AG94" i="75" s="1"/>
  <c r="AH94" i="75" s="1"/>
  <c r="AC94" i="75"/>
  <c r="AD94" i="75" s="1"/>
  <c r="AE94" i="75" s="1"/>
  <c r="AF88" i="75"/>
  <c r="AG88" i="75" s="1"/>
  <c r="AH88" i="75" s="1"/>
  <c r="AC88" i="75"/>
  <c r="AD88" i="75" s="1"/>
  <c r="AE88" i="75" s="1"/>
  <c r="AI88" i="75" s="1"/>
  <c r="AJ66" i="75"/>
  <c r="AL66" i="75" s="1"/>
  <c r="AM66" i="75" s="1"/>
  <c r="AK66" i="75"/>
  <c r="AF107" i="75"/>
  <c r="AG107" i="75" s="1"/>
  <c r="AH107" i="75" s="1"/>
  <c r="AC107" i="75"/>
  <c r="AD107" i="75" s="1"/>
  <c r="AE107" i="75" s="1"/>
  <c r="AC57" i="75"/>
  <c r="AD57" i="75" s="1"/>
  <c r="AE57" i="75" s="1"/>
  <c r="AF57" i="75"/>
  <c r="AG57" i="75" s="1"/>
  <c r="AH57" i="75" s="1"/>
  <c r="AF96" i="75"/>
  <c r="AG96" i="75" s="1"/>
  <c r="AH96" i="75" s="1"/>
  <c r="AC96" i="75"/>
  <c r="AD96" i="75" s="1"/>
  <c r="AE96" i="75" s="1"/>
  <c r="AF99" i="75"/>
  <c r="AG99" i="75" s="1"/>
  <c r="AH99" i="75" s="1"/>
  <c r="AC99" i="75"/>
  <c r="AD99" i="75" s="1"/>
  <c r="AE99" i="75" s="1"/>
  <c r="AF28" i="75"/>
  <c r="AG28" i="75" s="1"/>
  <c r="AH28" i="75" s="1"/>
  <c r="AC28" i="75"/>
  <c r="AD28" i="75" s="1"/>
  <c r="AE28" i="75" s="1"/>
  <c r="AF109" i="75"/>
  <c r="AG109" i="75" s="1"/>
  <c r="AH109" i="75" s="1"/>
  <c r="AC109" i="75"/>
  <c r="AD109" i="75" s="1"/>
  <c r="AE109" i="75" s="1"/>
  <c r="P20" i="99"/>
  <c r="Y25" i="75"/>
  <c r="Y24" i="75"/>
  <c r="F65" i="75"/>
  <c r="AJ53" i="75"/>
  <c r="AL53" i="75" s="1"/>
  <c r="AM53" i="75" s="1"/>
  <c r="AK53" i="75"/>
  <c r="G61" i="75"/>
  <c r="F61" i="75"/>
  <c r="S57" i="74"/>
  <c r="V45" i="99"/>
  <c r="S45" i="99"/>
  <c r="AJ76" i="75"/>
  <c r="AL76" i="75" s="1"/>
  <c r="AM76" i="75" s="1"/>
  <c r="AK76" i="75"/>
  <c r="F59" i="75"/>
  <c r="G59" i="75"/>
  <c r="H59" i="75" s="1"/>
  <c r="I59" i="75" s="1"/>
  <c r="Y55" i="4"/>
  <c r="Z55" i="4" s="1"/>
  <c r="V49" i="74"/>
  <c r="V30" i="99"/>
  <c r="S30" i="99" s="1"/>
  <c r="AC36" i="75"/>
  <c r="AD36" i="75" s="1"/>
  <c r="AE36" i="75" s="1"/>
  <c r="AF36" i="75"/>
  <c r="AG36" i="75" s="1"/>
  <c r="AH36" i="75" s="1"/>
  <c r="AJ36" i="75"/>
  <c r="AK36" i="75"/>
  <c r="V43" i="99"/>
  <c r="V27" i="99"/>
  <c r="S27" i="99" s="1"/>
  <c r="G36" i="75"/>
  <c r="F36" i="75"/>
  <c r="S36" i="75"/>
  <c r="V34" i="99"/>
  <c r="Y39" i="4"/>
  <c r="Z39" i="4" s="1"/>
  <c r="V33" i="74"/>
  <c r="F36" i="3"/>
  <c r="F63" i="75"/>
  <c r="G63" i="75"/>
  <c r="H63" i="75" s="1"/>
  <c r="I63" i="75" s="1"/>
  <c r="N63" i="75" s="1"/>
  <c r="L59" i="97" s="1"/>
  <c r="V54" i="74"/>
  <c r="Y60" i="4"/>
  <c r="Z60" i="4" s="1"/>
  <c r="S30" i="74"/>
  <c r="AT65" i="99"/>
  <c r="Y26" i="75"/>
  <c r="V13" i="99"/>
  <c r="J31" i="75"/>
  <c r="AK32" i="75"/>
  <c r="AJ32" i="75"/>
  <c r="AL32" i="75" s="1"/>
  <c r="AM32" i="75" s="1"/>
  <c r="AJ33" i="75"/>
  <c r="AL33" i="75" s="1"/>
  <c r="AM33" i="75" s="1"/>
  <c r="AK33" i="75"/>
  <c r="F29" i="75"/>
  <c r="G29" i="75"/>
  <c r="H29" i="75" s="1"/>
  <c r="I29" i="75" s="1"/>
  <c r="AK23" i="75"/>
  <c r="AJ23" i="75"/>
  <c r="AL23" i="75" s="1"/>
  <c r="AM23" i="75" s="1"/>
  <c r="J33" i="75"/>
  <c r="V22" i="99"/>
  <c r="F33" i="75"/>
  <c r="S28" i="74"/>
  <c r="H34" i="3" s="1"/>
  <c r="O31" i="75"/>
  <c r="P31" i="75"/>
  <c r="F34" i="3"/>
  <c r="L34" i="3" s="1"/>
  <c r="V25" i="99"/>
  <c r="S25" i="99"/>
  <c r="V15" i="99"/>
  <c r="F25" i="3"/>
  <c r="AC25" i="4"/>
  <c r="AD25" i="4" s="1"/>
  <c r="AA25" i="4"/>
  <c r="AB25" i="4" s="1"/>
  <c r="F24" i="3"/>
  <c r="L24" i="3" s="1"/>
  <c r="AF33" i="75"/>
  <c r="AG33" i="75" s="1"/>
  <c r="AH33" i="75" s="1"/>
  <c r="AC33" i="75"/>
  <c r="AD33" i="75" s="1"/>
  <c r="AE33" i="75" s="1"/>
  <c r="O33" i="75"/>
  <c r="S18" i="74"/>
  <c r="H24" i="3" s="1"/>
  <c r="K24" i="3" s="1"/>
  <c r="P20" i="97" s="1"/>
  <c r="AA26" i="4"/>
  <c r="AB26" i="4" s="1"/>
  <c r="G31" i="75"/>
  <c r="H31" i="75" s="1"/>
  <c r="I31" i="75" s="1"/>
  <c r="F31" i="75"/>
  <c r="S33" i="75"/>
  <c r="R62" i="99"/>
  <c r="AQ43" i="4"/>
  <c r="AJ25" i="75"/>
  <c r="AL25" i="75" s="1"/>
  <c r="AM25" i="75" s="1"/>
  <c r="AK25" i="75"/>
  <c r="P25" i="75"/>
  <c r="Q25" i="75" s="1"/>
  <c r="R25" i="75" s="1"/>
  <c r="S20" i="75"/>
  <c r="T20" i="75"/>
  <c r="U20" i="75" s="1"/>
  <c r="V20" i="75" s="1"/>
  <c r="AK24" i="75"/>
  <c r="AJ24" i="75"/>
  <c r="AL24" i="75" s="1"/>
  <c r="AM24" i="75" s="1"/>
  <c r="O24" i="75"/>
  <c r="S26" i="75"/>
  <c r="V11" i="99"/>
  <c r="AC25" i="75"/>
  <c r="AD25" i="75" s="1"/>
  <c r="AE25" i="75" s="1"/>
  <c r="AF25" i="75"/>
  <c r="AG25" i="75" s="1"/>
  <c r="AH25" i="75" s="1"/>
  <c r="J25" i="75"/>
  <c r="K25" i="75"/>
  <c r="AF19" i="75"/>
  <c r="AG19" i="75" s="1"/>
  <c r="AH19" i="75" s="1"/>
  <c r="AC19" i="75"/>
  <c r="AD19" i="75" s="1"/>
  <c r="AE19" i="75" s="1"/>
  <c r="AC24" i="75"/>
  <c r="AD24" i="75" s="1"/>
  <c r="AE24" i="75" s="1"/>
  <c r="AF24" i="75"/>
  <c r="AG24" i="75" s="1"/>
  <c r="AH24" i="75" s="1"/>
  <c r="J24" i="75"/>
  <c r="M24" i="3"/>
  <c r="P24" i="3"/>
  <c r="O24" i="3"/>
  <c r="O27" i="75"/>
  <c r="P27" i="75"/>
  <c r="AJ26" i="75"/>
  <c r="AL26" i="75" s="1"/>
  <c r="AM26" i="75" s="1"/>
  <c r="AK26" i="75"/>
  <c r="O26" i="75"/>
  <c r="AC10" i="4"/>
  <c r="AD10" i="4" s="1"/>
  <c r="AK27" i="75"/>
  <c r="AJ27" i="75"/>
  <c r="AL27" i="75" s="1"/>
  <c r="AM27" i="75" s="1"/>
  <c r="F25" i="75"/>
  <c r="G25" i="75"/>
  <c r="J27" i="75"/>
  <c r="K27" i="75"/>
  <c r="F24" i="75"/>
  <c r="AC26" i="75"/>
  <c r="AD26" i="75" s="1"/>
  <c r="AE26" i="75" s="1"/>
  <c r="AF26" i="75"/>
  <c r="AG26" i="75" s="1"/>
  <c r="AH26" i="75" s="1"/>
  <c r="J26" i="75"/>
  <c r="M26" i="3"/>
  <c r="P27" i="3"/>
  <c r="T27" i="75"/>
  <c r="S27" i="75"/>
  <c r="AC27" i="75"/>
  <c r="AD27" i="75" s="1"/>
  <c r="AE27" i="75" s="1"/>
  <c r="AF27" i="75"/>
  <c r="AG27" i="75" s="1"/>
  <c r="AH27" i="75" s="1"/>
  <c r="S25" i="75"/>
  <c r="T25" i="75"/>
  <c r="F20" i="75"/>
  <c r="G20" i="75"/>
  <c r="O20" i="75"/>
  <c r="P20" i="75"/>
  <c r="S24" i="75"/>
  <c r="F26" i="75"/>
  <c r="AJ9" i="75"/>
  <c r="AC14" i="75"/>
  <c r="AD14" i="75" s="1"/>
  <c r="AE14" i="75" s="1"/>
  <c r="AI14" i="75" s="1"/>
  <c r="AN14" i="75" s="1"/>
  <c r="N10" i="97" s="1"/>
  <c r="AF14" i="75"/>
  <c r="AG14" i="75" s="1"/>
  <c r="AH14" i="75" s="1"/>
  <c r="O77" i="75"/>
  <c r="P77" i="75"/>
  <c r="Y14" i="4"/>
  <c r="Z14" i="4" s="1"/>
  <c r="V8" i="74"/>
  <c r="S72" i="74"/>
  <c r="H78" i="3" s="1"/>
  <c r="K78" i="3" s="1"/>
  <c r="P74" i="97" s="1"/>
  <c r="AA13" i="4"/>
  <c r="AB13" i="4" s="1"/>
  <c r="P12" i="75"/>
  <c r="O12" i="75"/>
  <c r="Q12" i="75" s="1"/>
  <c r="R12" i="75" s="1"/>
  <c r="AB12" i="75" s="1"/>
  <c r="M8" i="97" s="1"/>
  <c r="K8" i="97" s="1"/>
  <c r="S4" i="74"/>
  <c r="H10" i="3" s="1"/>
  <c r="F16" i="3"/>
  <c r="S14" i="75"/>
  <c r="AF9" i="75"/>
  <c r="AG9" i="75" s="1"/>
  <c r="AH9" i="75" s="1"/>
  <c r="AC9" i="75"/>
  <c r="AD9" i="75" s="1"/>
  <c r="AE9" i="75" s="1"/>
  <c r="AI9" i="75" s="1"/>
  <c r="V7" i="99"/>
  <c r="V6" i="99"/>
  <c r="Y12" i="4"/>
  <c r="Z12" i="4" s="1"/>
  <c r="V6" i="74"/>
  <c r="Y28" i="4"/>
  <c r="Z28" i="4" s="1"/>
  <c r="V22" i="74"/>
  <c r="K20" i="75"/>
  <c r="J20" i="75"/>
  <c r="AF15" i="75"/>
  <c r="AG15" i="75" s="1"/>
  <c r="AH15" i="75" s="1"/>
  <c r="AC15" i="75"/>
  <c r="AD15" i="75" s="1"/>
  <c r="AE15" i="75" s="1"/>
  <c r="F14" i="75"/>
  <c r="AC12" i="4"/>
  <c r="AD12" i="4" s="1"/>
  <c r="S8" i="74"/>
  <c r="H14" i="3" s="1"/>
  <c r="K14" i="3" s="1"/>
  <c r="P10" i="97" s="1"/>
  <c r="AC12" i="75"/>
  <c r="AD12" i="75" s="1"/>
  <c r="AE12" i="75" s="1"/>
  <c r="AF12" i="75"/>
  <c r="AG12" i="75" s="1"/>
  <c r="AH12" i="75" s="1"/>
  <c r="AT4" i="99"/>
  <c r="AK77" i="75"/>
  <c r="AJ77" i="75"/>
  <c r="AL77" i="75" s="1"/>
  <c r="AM77" i="75" s="1"/>
  <c r="S7" i="74"/>
  <c r="H13" i="3" s="1"/>
  <c r="K13" i="3" s="1"/>
  <c r="P9" i="97" s="1"/>
  <c r="P7" i="99"/>
  <c r="R7" i="99" s="1"/>
  <c r="V10" i="99"/>
  <c r="U5" i="74"/>
  <c r="J11" i="3" s="1"/>
  <c r="P11" i="3" s="1"/>
  <c r="V3" i="99"/>
  <c r="O14" i="3"/>
  <c r="O20" i="3"/>
  <c r="K25" i="99"/>
  <c r="AJ14" i="75"/>
  <c r="AL14" i="75" s="1"/>
  <c r="AM14" i="75" s="1"/>
  <c r="AK14" i="75"/>
  <c r="T12" i="75"/>
  <c r="S12" i="75"/>
  <c r="U12" i="75" s="1"/>
  <c r="V12" i="75" s="1"/>
  <c r="K77" i="75"/>
  <c r="L77" i="75" s="1"/>
  <c r="M77" i="75" s="1"/>
  <c r="J77" i="75"/>
  <c r="J14" i="75"/>
  <c r="O14" i="75"/>
  <c r="F13" i="3"/>
  <c r="L13" i="3" s="1"/>
  <c r="Y10" i="4"/>
  <c r="Z10" i="4" s="1"/>
  <c r="V4" i="74"/>
  <c r="S6" i="74"/>
  <c r="H12" i="3" s="1"/>
  <c r="L14" i="3"/>
  <c r="M20" i="3"/>
  <c r="AT115" i="99"/>
  <c r="AP4" i="99"/>
  <c r="S65" i="75"/>
  <c r="T65" i="75"/>
  <c r="T68" i="74"/>
  <c r="I74" i="3" s="1"/>
  <c r="O74" i="3" s="1"/>
  <c r="M74" i="3"/>
  <c r="J59" i="75"/>
  <c r="K59" i="75"/>
  <c r="L59" i="75" s="1"/>
  <c r="M59" i="75" s="1"/>
  <c r="S79" i="75"/>
  <c r="T79" i="75"/>
  <c r="V57" i="99"/>
  <c r="T70" i="74"/>
  <c r="I76" i="3" s="1"/>
  <c r="O76" i="3" s="1"/>
  <c r="F76" i="75"/>
  <c r="O64" i="75"/>
  <c r="F70" i="3"/>
  <c r="AB70" i="4"/>
  <c r="S77" i="75"/>
  <c r="T77" i="75"/>
  <c r="U71" i="74"/>
  <c r="J77" i="3" s="1"/>
  <c r="P77" i="3" s="1"/>
  <c r="V57" i="74"/>
  <c r="Y63" i="4"/>
  <c r="Z63" i="4" s="1"/>
  <c r="S71" i="75"/>
  <c r="J74" i="75"/>
  <c r="N74" i="3"/>
  <c r="Q74" i="3" s="1"/>
  <c r="Q70" i="97" s="1"/>
  <c r="P74" i="3"/>
  <c r="Y68" i="4"/>
  <c r="Z68" i="4" s="1"/>
  <c r="AR68" i="4" s="1"/>
  <c r="U64" i="97" s="1"/>
  <c r="V62" i="74"/>
  <c r="J78" i="75"/>
  <c r="AC70" i="4"/>
  <c r="AD70" i="4" s="1"/>
  <c r="AF59" i="75"/>
  <c r="AG59" i="75" s="1"/>
  <c r="AH59" i="75" s="1"/>
  <c r="AC59" i="75"/>
  <c r="AD59" i="75" s="1"/>
  <c r="AE59" i="75" s="1"/>
  <c r="S35" i="75"/>
  <c r="O34" i="3"/>
  <c r="M34" i="3"/>
  <c r="AF21" i="75"/>
  <c r="AG21" i="75" s="1"/>
  <c r="AH21" i="75" s="1"/>
  <c r="AC21" i="75"/>
  <c r="AD21" i="75" s="1"/>
  <c r="AE21" i="75" s="1"/>
  <c r="AF48" i="75"/>
  <c r="AG48" i="75" s="1"/>
  <c r="AH48" i="75" s="1"/>
  <c r="AC48" i="75"/>
  <c r="AD48" i="75" s="1"/>
  <c r="AE48" i="75" s="1"/>
  <c r="V31" i="99"/>
  <c r="AF34" i="75"/>
  <c r="AG34" i="75" s="1"/>
  <c r="AH34" i="75" s="1"/>
  <c r="AC34" i="75"/>
  <c r="AD34" i="75" s="1"/>
  <c r="AE34" i="75" s="1"/>
  <c r="AI34" i="75" s="1"/>
  <c r="V5" i="99"/>
  <c r="S5" i="99" s="1"/>
  <c r="T56" i="74"/>
  <c r="I62" i="3" s="1"/>
  <c r="K62" i="3" s="1"/>
  <c r="P58" i="97" s="1"/>
  <c r="S55" i="75"/>
  <c r="T55" i="75"/>
  <c r="AA29" i="4"/>
  <c r="AB29" i="4" s="1"/>
  <c r="O59" i="75"/>
  <c r="P59" i="75"/>
  <c r="O49" i="75"/>
  <c r="Q49" i="75" s="1"/>
  <c r="R49" i="75" s="1"/>
  <c r="AB49" i="75" s="1"/>
  <c r="M45" i="97" s="1"/>
  <c r="K45" i="97" s="1"/>
  <c r="G45" i="97" s="1"/>
  <c r="J45" i="97" s="1"/>
  <c r="P49" i="75"/>
  <c r="AC23" i="75"/>
  <c r="AD23" i="75" s="1"/>
  <c r="AE23" i="75" s="1"/>
  <c r="AF23" i="75"/>
  <c r="AG23" i="75" s="1"/>
  <c r="AH23" i="75" s="1"/>
  <c r="AC29" i="4"/>
  <c r="AD29" i="4" s="1"/>
  <c r="N22" i="3"/>
  <c r="AT67" i="99"/>
  <c r="AJ63" i="75"/>
  <c r="AL63" i="75" s="1"/>
  <c r="AM63" i="75" s="1"/>
  <c r="AK63" i="75"/>
  <c r="F64" i="3"/>
  <c r="N43" i="3"/>
  <c r="AK59" i="75"/>
  <c r="AJ59" i="75"/>
  <c r="AL59" i="75" s="1"/>
  <c r="AM59" i="75" s="1"/>
  <c r="P28" i="99"/>
  <c r="T49" i="75"/>
  <c r="U49" i="75"/>
  <c r="V49" i="75" s="1"/>
  <c r="T50" i="75"/>
  <c r="U50" i="75"/>
  <c r="V50" i="75" s="1"/>
  <c r="P50" i="75"/>
  <c r="S59" i="75"/>
  <c r="T59" i="75"/>
  <c r="V84" i="99"/>
  <c r="O10" i="75"/>
  <c r="Q10" i="75" s="1"/>
  <c r="R10" i="75" s="1"/>
  <c r="AB10" i="75" s="1"/>
  <c r="M6" i="97" s="1"/>
  <c r="K6" i="97" s="1"/>
  <c r="P10" i="75"/>
  <c r="V92" i="99"/>
  <c r="N11" i="3"/>
  <c r="T11" i="75"/>
  <c r="U11" i="75" s="1"/>
  <c r="V11" i="75" s="1"/>
  <c r="P11" i="75"/>
  <c r="Q11" i="75" s="1"/>
  <c r="R11" i="75" s="1"/>
  <c r="K11" i="75"/>
  <c r="L11" i="75" s="1"/>
  <c r="M11" i="75" s="1"/>
  <c r="K12" i="75"/>
  <c r="J12" i="75"/>
  <c r="L12" i="75" s="1"/>
  <c r="M12" i="75" s="1"/>
  <c r="K62" i="99"/>
  <c r="AM109" i="99"/>
  <c r="V4" i="99"/>
  <c r="S4" i="99"/>
  <c r="J10" i="75"/>
  <c r="K10" i="75"/>
  <c r="AJ10" i="75"/>
  <c r="AL10" i="75" s="1"/>
  <c r="AM10" i="75" s="1"/>
  <c r="AK10" i="75"/>
  <c r="AT92" i="99"/>
  <c r="T10" i="75"/>
  <c r="S10" i="75"/>
  <c r="U10" i="75" s="1"/>
  <c r="V10" i="75" s="1"/>
  <c r="V85" i="99"/>
  <c r="AP115" i="99"/>
  <c r="K92" i="99"/>
  <c r="AF17" i="75"/>
  <c r="AG17" i="75" s="1"/>
  <c r="AH17" i="75" s="1"/>
  <c r="AC17" i="75"/>
  <c r="AD17" i="75" s="1"/>
  <c r="AE17" i="75" s="1"/>
  <c r="O34" i="75"/>
  <c r="K4" i="99"/>
  <c r="AJ31" i="75"/>
  <c r="AL31" i="75" s="1"/>
  <c r="AM31" i="75" s="1"/>
  <c r="AK31" i="75"/>
  <c r="O15" i="75"/>
  <c r="P15" i="75"/>
  <c r="AK15" i="75"/>
  <c r="AJ15" i="75"/>
  <c r="AL15" i="75" s="1"/>
  <c r="AM15" i="75" s="1"/>
  <c r="K20" i="99"/>
  <c r="T17" i="74"/>
  <c r="I23" i="3" s="1"/>
  <c r="G15" i="75"/>
  <c r="F15" i="75"/>
  <c r="S15" i="75"/>
  <c r="T15" i="75"/>
  <c r="U15" i="75" s="1"/>
  <c r="V15" i="75" s="1"/>
  <c r="V43" i="74"/>
  <c r="Y49" i="4"/>
  <c r="Z49" i="4" s="1"/>
  <c r="K110" i="3"/>
  <c r="P106" i="97" s="1"/>
  <c r="U43" i="74"/>
  <c r="J49" i="3" s="1"/>
  <c r="Y37" i="75"/>
  <c r="K31" i="99"/>
  <c r="Y34" i="75"/>
  <c r="AI114" i="75"/>
  <c r="O37" i="75"/>
  <c r="P37" i="75"/>
  <c r="AK37" i="75"/>
  <c r="AJ37" i="75"/>
  <c r="AL37" i="75" s="1"/>
  <c r="AM37" i="75" s="1"/>
  <c r="S37" i="75"/>
  <c r="U37" i="75" s="1"/>
  <c r="V37" i="75" s="1"/>
  <c r="T37" i="75"/>
  <c r="K37" i="75"/>
  <c r="J37" i="75"/>
  <c r="AF37" i="75"/>
  <c r="AG37" i="75" s="1"/>
  <c r="AH37" i="75" s="1"/>
  <c r="AI37" i="75" s="1"/>
  <c r="AN37" i="75" s="1"/>
  <c r="N33" i="97" s="1"/>
  <c r="AC37" i="75"/>
  <c r="AD37" i="75" s="1"/>
  <c r="AE37" i="75" s="1"/>
  <c r="F34" i="75"/>
  <c r="G37" i="75"/>
  <c r="F37" i="75"/>
  <c r="AJ34" i="75"/>
  <c r="AK34" i="75"/>
  <c r="F37" i="3"/>
  <c r="S25" i="74"/>
  <c r="H31" i="3" s="1"/>
  <c r="N31" i="3" s="1"/>
  <c r="AL18" i="4"/>
  <c r="Y41" i="75"/>
  <c r="J55" i="75"/>
  <c r="L55" i="75" s="1"/>
  <c r="M55" i="75" s="1"/>
  <c r="J9" i="75"/>
  <c r="N9" i="3"/>
  <c r="F71" i="3"/>
  <c r="L71" i="3" s="1"/>
  <c r="AA71" i="4"/>
  <c r="AB71" i="4" s="1"/>
  <c r="AP12" i="99"/>
  <c r="F22" i="3"/>
  <c r="L22" i="3" s="1"/>
  <c r="AA22" i="4"/>
  <c r="AB22" i="4" s="1"/>
  <c r="AC22" i="4"/>
  <c r="AD22" i="4" s="1"/>
  <c r="M9" i="3"/>
  <c r="Y18" i="4"/>
  <c r="Z18" i="4" s="1"/>
  <c r="V12" i="74"/>
  <c r="V29" i="74"/>
  <c r="Y35" i="4"/>
  <c r="Z35" i="4" s="1"/>
  <c r="Y80" i="4"/>
  <c r="Z80" i="4" s="1"/>
  <c r="V74" i="74"/>
  <c r="T29" i="74"/>
  <c r="AA35" i="4" s="1"/>
  <c r="AB35" i="4" s="1"/>
  <c r="AT25" i="99"/>
  <c r="Y119" i="75"/>
  <c r="AQ32" i="4"/>
  <c r="T28" i="97" s="1"/>
  <c r="P45" i="75"/>
  <c r="Q45" i="75" s="1"/>
  <c r="R45" i="75" s="1"/>
  <c r="AC123" i="4"/>
  <c r="AD123" i="4" s="1"/>
  <c r="M31" i="3"/>
  <c r="K31" i="4"/>
  <c r="P48" i="75"/>
  <c r="Q48" i="75" s="1"/>
  <c r="R48" i="75" s="1"/>
  <c r="AP52" i="4"/>
  <c r="AQ52" i="4" s="1"/>
  <c r="T48" i="97" s="1"/>
  <c r="T22" i="74"/>
  <c r="I28" i="3" s="1"/>
  <c r="AK48" i="75"/>
  <c r="AJ48" i="75"/>
  <c r="AJ52" i="75"/>
  <c r="AL52" i="75" s="1"/>
  <c r="AM52" i="75" s="1"/>
  <c r="AK52" i="75"/>
  <c r="F38" i="3"/>
  <c r="L38" i="3" s="1"/>
  <c r="AA38" i="4"/>
  <c r="AB38" i="4" s="1"/>
  <c r="AC38" i="4"/>
  <c r="AD38" i="4" s="1"/>
  <c r="Y48" i="4"/>
  <c r="Z48" i="4" s="1"/>
  <c r="V42" i="74"/>
  <c r="Y52" i="4"/>
  <c r="Z52" i="4" s="1"/>
  <c r="V46" i="74"/>
  <c r="S46" i="74"/>
  <c r="H52" i="3" s="1"/>
  <c r="K52" i="3" s="1"/>
  <c r="P48" i="97" s="1"/>
  <c r="F3" i="98"/>
  <c r="T85" i="75"/>
  <c r="U85" i="75"/>
  <c r="V85" i="75" s="1"/>
  <c r="K45" i="75"/>
  <c r="L45" i="75" s="1"/>
  <c r="M45" i="75" s="1"/>
  <c r="AQ41" i="4"/>
  <c r="T37" i="97" s="1"/>
  <c r="T74" i="75"/>
  <c r="U74" i="75"/>
  <c r="V74" i="75" s="1"/>
  <c r="P74" i="75"/>
  <c r="J143" i="85"/>
  <c r="J137" i="85"/>
  <c r="Q93" i="4" s="1"/>
  <c r="J189" i="85"/>
  <c r="Q119" i="4" s="1"/>
  <c r="R119" i="4" s="1"/>
  <c r="N6" i="98"/>
  <c r="Q17" i="4" s="1"/>
  <c r="J177" i="85"/>
  <c r="Q111" i="4" s="1"/>
  <c r="J178" i="85"/>
  <c r="Q113" i="4" s="1"/>
  <c r="K61" i="75"/>
  <c r="L61" i="75" s="1"/>
  <c r="M61" i="75" s="1"/>
  <c r="K58" i="75"/>
  <c r="L58" i="75" s="1"/>
  <c r="M58" i="75" s="1"/>
  <c r="N58" i="75" s="1"/>
  <c r="L54" i="97" s="1"/>
  <c r="T61" i="75"/>
  <c r="U61" i="75" s="1"/>
  <c r="V61" i="75" s="1"/>
  <c r="P58" i="75"/>
  <c r="Q58" i="75" s="1"/>
  <c r="R58" i="75" s="1"/>
  <c r="O178" i="85"/>
  <c r="M33" i="3"/>
  <c r="N8" i="98"/>
  <c r="Q13" i="4" s="1"/>
  <c r="AK20" i="75"/>
  <c r="AL20" i="75" s="1"/>
  <c r="AM20" i="75" s="1"/>
  <c r="AP15" i="99"/>
  <c r="O189" i="85"/>
  <c r="K119" i="75" s="1"/>
  <c r="AA87" i="4"/>
  <c r="AB87" i="4" s="1"/>
  <c r="AL13" i="4"/>
  <c r="AC35" i="4"/>
  <c r="AD35" i="4" s="1"/>
  <c r="T22" i="75"/>
  <c r="U22" i="75" s="1"/>
  <c r="V22" i="75" s="1"/>
  <c r="P22" i="75"/>
  <c r="Q22" i="75" s="1"/>
  <c r="R22" i="75" s="1"/>
  <c r="K22" i="75"/>
  <c r="L22" i="75" s="1"/>
  <c r="M22" i="75" s="1"/>
  <c r="T23" i="75"/>
  <c r="U23" i="75" s="1"/>
  <c r="V23" i="75" s="1"/>
  <c r="P23" i="75"/>
  <c r="Q23" i="75" s="1"/>
  <c r="R23" i="75" s="1"/>
  <c r="AP94" i="4"/>
  <c r="AT88" i="99"/>
  <c r="AC105" i="4"/>
  <c r="AD105" i="4" s="1"/>
  <c r="Y105" i="75"/>
  <c r="T31" i="75"/>
  <c r="U31" i="75" s="1"/>
  <c r="V31" i="75" s="1"/>
  <c r="J18" i="75"/>
  <c r="AF85" i="75"/>
  <c r="AG85" i="75" s="1"/>
  <c r="AH85" i="75" s="1"/>
  <c r="AC85" i="75"/>
  <c r="AD85" i="75" s="1"/>
  <c r="AE85" i="75" s="1"/>
  <c r="AJ85" i="75"/>
  <c r="AL85" i="75" s="1"/>
  <c r="AM85" i="75" s="1"/>
  <c r="AK85" i="75"/>
  <c r="F85" i="3"/>
  <c r="L85" i="3" s="1"/>
  <c r="AA85" i="4"/>
  <c r="AB85" i="4" s="1"/>
  <c r="S66" i="74"/>
  <c r="H72" i="3" s="1"/>
  <c r="J21" i="75"/>
  <c r="U99" i="74"/>
  <c r="J105" i="3" s="1"/>
  <c r="P105" i="3" s="1"/>
  <c r="F105" i="3"/>
  <c r="AK105" i="75"/>
  <c r="AJ105" i="75"/>
  <c r="AL105" i="75" s="1"/>
  <c r="AM105" i="75" s="1"/>
  <c r="V76" i="99"/>
  <c r="V88" i="74"/>
  <c r="Y94" i="4"/>
  <c r="Z94" i="4" s="1"/>
  <c r="V113" i="99"/>
  <c r="AC119" i="75"/>
  <c r="AD119" i="75" s="1"/>
  <c r="AE119" i="75" s="1"/>
  <c r="AF119" i="75"/>
  <c r="AG119" i="75" s="1"/>
  <c r="AH119" i="75" s="1"/>
  <c r="Y41" i="4"/>
  <c r="Z41" i="4" s="1"/>
  <c r="V35" i="74"/>
  <c r="T16" i="75"/>
  <c r="S16" i="75"/>
  <c r="U16" i="75" s="1"/>
  <c r="V16" i="75" s="1"/>
  <c r="AK16" i="75"/>
  <c r="AJ16" i="75"/>
  <c r="AL16" i="75" s="1"/>
  <c r="AM16" i="75" s="1"/>
  <c r="AJ21" i="75"/>
  <c r="AL21" i="75" s="1"/>
  <c r="AM21" i="75" s="1"/>
  <c r="AK21" i="75"/>
  <c r="V87" i="99"/>
  <c r="F66" i="3"/>
  <c r="AC66" i="4"/>
  <c r="AD66" i="4" s="1"/>
  <c r="J13" i="75"/>
  <c r="L13" i="75" s="1"/>
  <c r="M13" i="75" s="1"/>
  <c r="K13" i="75"/>
  <c r="G12" i="75"/>
  <c r="F12" i="75"/>
  <c r="H12" i="75" s="1"/>
  <c r="I12" i="75" s="1"/>
  <c r="N12" i="75" s="1"/>
  <c r="L8" i="97" s="1"/>
  <c r="S13" i="75"/>
  <c r="U13" i="75" s="1"/>
  <c r="V13" i="75" s="1"/>
  <c r="T13" i="75"/>
  <c r="F16" i="75"/>
  <c r="AK94" i="75"/>
  <c r="AJ94" i="75"/>
  <c r="S88" i="74"/>
  <c r="O74" i="75"/>
  <c r="Q74" i="75" s="1"/>
  <c r="R74" i="75" s="1"/>
  <c r="AB74" i="75" s="1"/>
  <c r="M70" i="97" s="1"/>
  <c r="K70" i="97" s="1"/>
  <c r="AK74" i="75"/>
  <c r="V88" i="99"/>
  <c r="AL70" i="4"/>
  <c r="AL110" i="75"/>
  <c r="AM110" i="75" s="1"/>
  <c r="AN110" i="75" s="1"/>
  <c r="N106" i="97" s="1"/>
  <c r="J193" i="85"/>
  <c r="T53" i="75"/>
  <c r="U53" i="75" s="1"/>
  <c r="V53" i="75" s="1"/>
  <c r="K53" i="75"/>
  <c r="L53" i="75" s="1"/>
  <c r="M53" i="75" s="1"/>
  <c r="P53" i="75"/>
  <c r="Q53" i="75" s="1"/>
  <c r="R53" i="75" s="1"/>
  <c r="O177" i="85"/>
  <c r="T107" i="75"/>
  <c r="O126" i="85"/>
  <c r="O192" i="85"/>
  <c r="O191" i="85"/>
  <c r="O193" i="85"/>
  <c r="F6" i="98"/>
  <c r="AP70" i="4"/>
  <c r="P71" i="75"/>
  <c r="Q71" i="75"/>
  <c r="R71" i="75" s="1"/>
  <c r="AB71" i="75" s="1"/>
  <c r="M67" i="97" s="1"/>
  <c r="K67" i="97" s="1"/>
  <c r="H19" i="3"/>
  <c r="N19" i="3" s="1"/>
  <c r="O160" i="85"/>
  <c r="T99" i="75" s="1"/>
  <c r="O158" i="85"/>
  <c r="T97" i="75" s="1"/>
  <c r="U97" i="75" s="1"/>
  <c r="V97" i="75" s="1"/>
  <c r="O176" i="85"/>
  <c r="O170" i="85"/>
  <c r="K106" i="75" s="1"/>
  <c r="L106" i="75" s="1"/>
  <c r="M106" i="75" s="1"/>
  <c r="J192" i="85"/>
  <c r="J191" i="85"/>
  <c r="Q122" i="4" s="1"/>
  <c r="G86" i="3"/>
  <c r="G32" i="3"/>
  <c r="M32" i="3" s="1"/>
  <c r="O56" i="85"/>
  <c r="P43" i="75" s="1"/>
  <c r="Q43" i="75" s="1"/>
  <c r="R43" i="75" s="1"/>
  <c r="O53" i="85"/>
  <c r="F123" i="75"/>
  <c r="S66" i="99"/>
  <c r="F124" i="75"/>
  <c r="J10" i="4"/>
  <c r="U10" i="4"/>
  <c r="I10" i="4"/>
  <c r="G10" i="4"/>
  <c r="F10" i="4"/>
  <c r="V10" i="4"/>
  <c r="S10" i="4"/>
  <c r="P10" i="4"/>
  <c r="L10" i="4"/>
  <c r="M10" i="4"/>
  <c r="T10" i="4"/>
  <c r="P29" i="75"/>
  <c r="Q29" i="75" s="1"/>
  <c r="R29" i="75" s="1"/>
  <c r="AK119" i="75"/>
  <c r="AJ119" i="75"/>
  <c r="Y119" i="4"/>
  <c r="Z119" i="4" s="1"/>
  <c r="V113" i="74"/>
  <c r="AC119" i="4"/>
  <c r="AD119" i="4" s="1"/>
  <c r="G119" i="75"/>
  <c r="S117" i="74"/>
  <c r="H123" i="3" s="1"/>
  <c r="V73" i="99"/>
  <c r="AJ79" i="75"/>
  <c r="AL79" i="75" s="1"/>
  <c r="AM79" i="75" s="1"/>
  <c r="AK79" i="75"/>
  <c r="F119" i="3"/>
  <c r="AA119" i="4"/>
  <c r="AB119" i="4" s="1"/>
  <c r="Y79" i="4"/>
  <c r="Z79" i="4" s="1"/>
  <c r="V73" i="74"/>
  <c r="V117" i="99"/>
  <c r="U25" i="74"/>
  <c r="J31" i="3" s="1"/>
  <c r="K23" i="75"/>
  <c r="T87" i="74"/>
  <c r="I93" i="3" s="1"/>
  <c r="K93" i="3" s="1"/>
  <c r="P89" i="97" s="1"/>
  <c r="K48" i="75"/>
  <c r="L48" i="75" s="1"/>
  <c r="M48" i="75" s="1"/>
  <c r="AA109" i="4"/>
  <c r="AB109" i="4" s="1"/>
  <c r="AM73" i="99"/>
  <c r="V58" i="99"/>
  <c r="F109" i="3"/>
  <c r="AC109" i="4"/>
  <c r="AD109" i="4" s="1"/>
  <c r="O47" i="75"/>
  <c r="V116" i="99"/>
  <c r="V25" i="74"/>
  <c r="Y31" i="4"/>
  <c r="Z31" i="4" s="1"/>
  <c r="P23" i="3"/>
  <c r="P76" i="75"/>
  <c r="Q76" i="75"/>
  <c r="R76" i="75" s="1"/>
  <c r="AB76" i="75" s="1"/>
  <c r="M72" i="97" s="1"/>
  <c r="K72" i="97" s="1"/>
  <c r="K79" i="75"/>
  <c r="L79" i="75" s="1"/>
  <c r="M79" i="75" s="1"/>
  <c r="P86" i="75"/>
  <c r="Q86" i="75" s="1"/>
  <c r="R86" i="75" s="1"/>
  <c r="F41" i="3"/>
  <c r="AA41" i="4"/>
  <c r="AB41" i="4" s="1"/>
  <c r="K61" i="99"/>
  <c r="U74" i="74"/>
  <c r="J80" i="3" s="1"/>
  <c r="J119" i="75"/>
  <c r="S30" i="75"/>
  <c r="U30" i="75" s="1"/>
  <c r="V30" i="75" s="1"/>
  <c r="T30" i="75"/>
  <c r="V58" i="74"/>
  <c r="Y64" i="4"/>
  <c r="Z64" i="4" s="1"/>
  <c r="S119" i="75"/>
  <c r="S98" i="75"/>
  <c r="T100" i="74"/>
  <c r="I106" i="3" s="1"/>
  <c r="G79" i="3"/>
  <c r="O136" i="85"/>
  <c r="O150" i="85"/>
  <c r="U81" i="74"/>
  <c r="AC87" i="4" s="1"/>
  <c r="AD87" i="4" s="1"/>
  <c r="O182" i="85"/>
  <c r="F4" i="98"/>
  <c r="K120" i="75" s="1"/>
  <c r="AJ38" i="75"/>
  <c r="AL38" i="75" s="1"/>
  <c r="AM38" i="75" s="1"/>
  <c r="O41" i="75"/>
  <c r="AK41" i="75"/>
  <c r="AL41" i="75"/>
  <c r="AM41" i="75" s="1"/>
  <c r="G43" i="75"/>
  <c r="H43" i="75" s="1"/>
  <c r="I43" i="75" s="1"/>
  <c r="F43" i="75"/>
  <c r="U58" i="74"/>
  <c r="J64" i="3" s="1"/>
  <c r="AK92" i="75"/>
  <c r="AJ92" i="75"/>
  <c r="AL92" i="75" s="1"/>
  <c r="AM92" i="75" s="1"/>
  <c r="AK43" i="75"/>
  <c r="AL43" i="75"/>
  <c r="AM43" i="75" s="1"/>
  <c r="U20" i="74"/>
  <c r="J26" i="3" s="1"/>
  <c r="F88" i="3"/>
  <c r="S90" i="74"/>
  <c r="H96" i="3" s="1"/>
  <c r="V90" i="99"/>
  <c r="J96" i="75"/>
  <c r="AA62" i="4"/>
  <c r="AB62" i="4" s="1"/>
  <c r="AC62" i="4"/>
  <c r="AD62" i="4" s="1"/>
  <c r="AC78" i="4"/>
  <c r="AD78" i="4" s="1"/>
  <c r="AA78" i="4"/>
  <c r="AB78" i="4" s="1"/>
  <c r="O137" i="85"/>
  <c r="K93" i="75" s="1"/>
  <c r="O132" i="85"/>
  <c r="K90" i="75" s="1"/>
  <c r="P89" i="75"/>
  <c r="Q89" i="75"/>
  <c r="R89" i="75" s="1"/>
  <c r="AB89" i="75" s="1"/>
  <c r="M85" i="97" s="1"/>
  <c r="K85" i="97" s="1"/>
  <c r="T115" i="75"/>
  <c r="U115" i="75"/>
  <c r="V115" i="75" s="1"/>
  <c r="P115" i="75"/>
  <c r="Q115" i="75"/>
  <c r="R115" i="75" s="1"/>
  <c r="AB115" i="75" s="1"/>
  <c r="M111" i="97" s="1"/>
  <c r="K111" i="97" s="1"/>
  <c r="AT111" i="99"/>
  <c r="AC124" i="4"/>
  <c r="AD124" i="4" s="1"/>
  <c r="AC17" i="4"/>
  <c r="AD17" i="4" s="1"/>
  <c r="O68" i="75"/>
  <c r="P68" i="75"/>
  <c r="V90" i="74"/>
  <c r="Y96" i="4"/>
  <c r="Z96" i="4" s="1"/>
  <c r="F96" i="75"/>
  <c r="G96" i="75"/>
  <c r="U35" i="74"/>
  <c r="J41" i="3" s="1"/>
  <c r="K41" i="3" s="1"/>
  <c r="P37" i="97" s="1"/>
  <c r="J76" i="75"/>
  <c r="T73" i="74"/>
  <c r="I79" i="3" s="1"/>
  <c r="K79" i="3" s="1"/>
  <c r="P75" i="97" s="1"/>
  <c r="AF79" i="75"/>
  <c r="AG79" i="75" s="1"/>
  <c r="AH79" i="75" s="1"/>
  <c r="AD79" i="75"/>
  <c r="AE79" i="75" s="1"/>
  <c r="K74" i="75"/>
  <c r="L74" i="75" s="1"/>
  <c r="M74" i="75" s="1"/>
  <c r="AL90" i="75"/>
  <c r="AM90" i="75" s="1"/>
  <c r="AK90" i="75"/>
  <c r="AI92" i="4"/>
  <c r="AC92" i="75"/>
  <c r="AD92" i="75" s="1"/>
  <c r="AE92" i="75" s="1"/>
  <c r="AF92" i="75"/>
  <c r="AG92" i="75" s="1"/>
  <c r="AH92" i="75" s="1"/>
  <c r="V109" i="74"/>
  <c r="Y115" i="4"/>
  <c r="Z115" i="4" s="1"/>
  <c r="S112" i="75"/>
  <c r="V109" i="99"/>
  <c r="F122" i="75"/>
  <c r="S121" i="75"/>
  <c r="J121" i="75"/>
  <c r="AI98" i="4"/>
  <c r="AP37" i="4"/>
  <c r="AC51" i="4"/>
  <c r="AD51" i="4" s="1"/>
  <c r="AK78" i="75"/>
  <c r="AJ78" i="75"/>
  <c r="AL78" i="75" s="1"/>
  <c r="AM78" i="75" s="1"/>
  <c r="U82" i="74"/>
  <c r="J88" i="3" s="1"/>
  <c r="J90" i="75"/>
  <c r="G85" i="3"/>
  <c r="M85" i="3" s="1"/>
  <c r="F98" i="75"/>
  <c r="F86" i="75"/>
  <c r="G86" i="75"/>
  <c r="AK87" i="75"/>
  <c r="AJ87" i="75"/>
  <c r="AT81" i="99"/>
  <c r="S109" i="74"/>
  <c r="H115" i="3" s="1"/>
  <c r="N115" i="3" s="1"/>
  <c r="Q115" i="3" s="1"/>
  <c r="Q111" i="97" s="1"/>
  <c r="Q50" i="3"/>
  <c r="Q46" i="97" s="1"/>
  <c r="S99" i="75"/>
  <c r="P23" i="99"/>
  <c r="AL111" i="4"/>
  <c r="J66" i="75"/>
  <c r="V98" i="74"/>
  <c r="Y104" i="4"/>
  <c r="Z104" i="4" s="1"/>
  <c r="S104" i="75"/>
  <c r="AK104" i="75"/>
  <c r="F51" i="75"/>
  <c r="T10" i="74"/>
  <c r="I16" i="3" s="1"/>
  <c r="O16" i="3" s="1"/>
  <c r="T11" i="74"/>
  <c r="I17" i="3" s="1"/>
  <c r="AJ17" i="75"/>
  <c r="AL17" i="75"/>
  <c r="AM17" i="75" s="1"/>
  <c r="V79" i="99"/>
  <c r="O96" i="75"/>
  <c r="F27" i="75"/>
  <c r="G27" i="75"/>
  <c r="V81" i="74"/>
  <c r="Y87" i="4"/>
  <c r="Z87" i="4" s="1"/>
  <c r="J127" i="85"/>
  <c r="Q84" i="4" s="1"/>
  <c r="J126" i="85"/>
  <c r="Q82" i="4" s="1"/>
  <c r="S79" i="74"/>
  <c r="H85" i="3" s="1"/>
  <c r="J134" i="85"/>
  <c r="J130" i="85"/>
  <c r="Q88" i="4" s="1"/>
  <c r="AP87" i="4"/>
  <c r="S92" i="75"/>
  <c r="AK115" i="75"/>
  <c r="U113" i="74"/>
  <c r="J119" i="3" s="1"/>
  <c r="K119" i="3" s="1"/>
  <c r="P115" i="97" s="1"/>
  <c r="AP117" i="4"/>
  <c r="O168" i="85"/>
  <c r="AT31" i="99"/>
  <c r="T116" i="74"/>
  <c r="I122" i="3" s="1"/>
  <c r="K122" i="3" s="1"/>
  <c r="P118" i="97" s="1"/>
  <c r="S98" i="74"/>
  <c r="J104" i="75"/>
  <c r="AJ45" i="75"/>
  <c r="AL45" i="75" s="1"/>
  <c r="AM45" i="75" s="1"/>
  <c r="AC47" i="4"/>
  <c r="AD47" i="4" s="1"/>
  <c r="T80" i="74"/>
  <c r="I86" i="3" s="1"/>
  <c r="AJ88" i="75"/>
  <c r="AL88" i="75" s="1"/>
  <c r="AM88" i="75" s="1"/>
  <c r="AN88" i="75" s="1"/>
  <c r="N84" i="97" s="1"/>
  <c r="AK88" i="75"/>
  <c r="AF86" i="75"/>
  <c r="AG86" i="75" s="1"/>
  <c r="AH86" i="75" s="1"/>
  <c r="AD86" i="75"/>
  <c r="AE86" i="75" s="1"/>
  <c r="F122" i="3"/>
  <c r="M76" i="3"/>
  <c r="F115" i="3"/>
  <c r="L115" i="3" s="1"/>
  <c r="Q91" i="3"/>
  <c r="Q73" i="3"/>
  <c r="G113" i="3"/>
  <c r="M23" i="3"/>
  <c r="N23" i="3"/>
  <c r="AC97" i="75"/>
  <c r="AD97" i="75" s="1"/>
  <c r="AE97" i="75" s="1"/>
  <c r="AF97" i="75"/>
  <c r="AG97" i="75" s="1"/>
  <c r="AH97" i="75" s="1"/>
  <c r="S43" i="75"/>
  <c r="AJ56" i="75"/>
  <c r="AL56" i="75" s="1"/>
  <c r="AM56" i="75" s="1"/>
  <c r="AC91" i="75"/>
  <c r="AD91" i="75" s="1"/>
  <c r="AE91" i="75" s="1"/>
  <c r="AF91" i="75"/>
  <c r="AG91" i="75" s="1"/>
  <c r="AH91" i="75" s="1"/>
  <c r="AI91" i="75" s="1"/>
  <c r="AN91" i="75" s="1"/>
  <c r="N87" i="97" s="1"/>
  <c r="S92" i="74"/>
  <c r="H98" i="3" s="1"/>
  <c r="K98" i="3" s="1"/>
  <c r="P94" i="97" s="1"/>
  <c r="O111" i="75"/>
  <c r="T97" i="74"/>
  <c r="I103" i="3" s="1"/>
  <c r="Y111" i="4"/>
  <c r="Z111" i="4" s="1"/>
  <c r="V105" i="74"/>
  <c r="AJ111" i="75"/>
  <c r="AL111" i="75" s="1"/>
  <c r="AM111" i="75" s="1"/>
  <c r="AK111" i="75"/>
  <c r="S45" i="74"/>
  <c r="H51" i="3" s="1"/>
  <c r="S100" i="75"/>
  <c r="U100" i="75" s="1"/>
  <c r="V100" i="75" s="1"/>
  <c r="J92" i="75"/>
  <c r="O113" i="75"/>
  <c r="J117" i="75"/>
  <c r="S117" i="75"/>
  <c r="T77" i="74"/>
  <c r="I83" i="3" s="1"/>
  <c r="K83" i="3" s="1"/>
  <c r="P79" i="97" s="1"/>
  <c r="Y97" i="4"/>
  <c r="Z97" i="4" s="1"/>
  <c r="V91" i="74"/>
  <c r="S29" i="75"/>
  <c r="S75" i="74"/>
  <c r="H81" i="3" s="1"/>
  <c r="V75" i="99"/>
  <c r="AF121" i="75"/>
  <c r="AG121" i="75" s="1"/>
  <c r="AH121" i="75" s="1"/>
  <c r="AC121" i="75"/>
  <c r="AD121" i="75" s="1"/>
  <c r="AE121" i="75" s="1"/>
  <c r="S115" i="74"/>
  <c r="H121" i="3" s="1"/>
  <c r="K121" i="3" s="1"/>
  <c r="P117" i="97" s="1"/>
  <c r="V115" i="99"/>
  <c r="AF123" i="75"/>
  <c r="AG123" i="75" s="1"/>
  <c r="AH123" i="75" s="1"/>
  <c r="AC123" i="75"/>
  <c r="AD123" i="75" s="1"/>
  <c r="AE123" i="75" s="1"/>
  <c r="AC124" i="75"/>
  <c r="AD124" i="75" s="1"/>
  <c r="AE124" i="75" s="1"/>
  <c r="AF124" i="75"/>
  <c r="AG124" i="75" s="1"/>
  <c r="AH124" i="75" s="1"/>
  <c r="O124" i="75"/>
  <c r="AJ124" i="75"/>
  <c r="AL124" i="75" s="1"/>
  <c r="AM124" i="75" s="1"/>
  <c r="AK124" i="75"/>
  <c r="S31" i="74"/>
  <c r="H37" i="3" s="1"/>
  <c r="F95" i="75"/>
  <c r="J111" i="75"/>
  <c r="O123" i="75"/>
  <c r="S124" i="75"/>
  <c r="T86" i="74"/>
  <c r="I92" i="3" s="1"/>
  <c r="K92" i="3" s="1"/>
  <c r="P88" i="97" s="1"/>
  <c r="AJ99" i="75"/>
  <c r="Y99" i="4"/>
  <c r="Z99" i="4" s="1"/>
  <c r="V93" i="74"/>
  <c r="AK46" i="75"/>
  <c r="Y53" i="4"/>
  <c r="Z53" i="4" s="1"/>
  <c r="V47" i="74"/>
  <c r="Y77" i="4"/>
  <c r="Z77" i="4" s="1"/>
  <c r="V71" i="74"/>
  <c r="F113" i="75"/>
  <c r="AC113" i="75"/>
  <c r="AD113" i="75" s="1"/>
  <c r="AE113" i="75" s="1"/>
  <c r="AI113" i="75" s="1"/>
  <c r="V9" i="74"/>
  <c r="Y15" i="4"/>
  <c r="Z15" i="4" s="1"/>
  <c r="F23" i="75"/>
  <c r="G23" i="75"/>
  <c r="H23" i="75" s="1"/>
  <c r="I23" i="75" s="1"/>
  <c r="F83" i="75"/>
  <c r="F70" i="75"/>
  <c r="V75" i="74"/>
  <c r="Y81" i="4"/>
  <c r="Z81" i="4" s="1"/>
  <c r="Y98" i="4"/>
  <c r="Z98" i="4" s="1"/>
  <c r="V92" i="74"/>
  <c r="AI122" i="4"/>
  <c r="AI124" i="4"/>
  <c r="AQ124" i="4" s="1"/>
  <c r="T120" i="97" s="1"/>
  <c r="V118" i="74"/>
  <c r="Y124" i="4"/>
  <c r="Z124" i="4" s="1"/>
  <c r="AJ103" i="75"/>
  <c r="AL103" i="75" s="1"/>
  <c r="AM103" i="75" s="1"/>
  <c r="AK103" i="75"/>
  <c r="AC111" i="75"/>
  <c r="AD111" i="75" s="1"/>
  <c r="AE111" i="75" s="1"/>
  <c r="AF111" i="75"/>
  <c r="AG111" i="75" s="1"/>
  <c r="AH111" i="75" s="1"/>
  <c r="AI111" i="75" s="1"/>
  <c r="AN111" i="75" s="1"/>
  <c r="N107" i="97" s="1"/>
  <c r="V105" i="99"/>
  <c r="S105" i="74"/>
  <c r="H111" i="3" s="1"/>
  <c r="AJ51" i="75"/>
  <c r="AL51" i="75" s="1"/>
  <c r="AM51" i="75" s="1"/>
  <c r="AK51" i="75"/>
  <c r="V45" i="74"/>
  <c r="Y51" i="4"/>
  <c r="Z51" i="4" s="1"/>
  <c r="AK122" i="75"/>
  <c r="AJ122" i="75"/>
  <c r="AL122" i="75" s="1"/>
  <c r="AM122" i="75" s="1"/>
  <c r="AJ123" i="75"/>
  <c r="AL123" i="75" s="1"/>
  <c r="AM123" i="75" s="1"/>
  <c r="AK123" i="75"/>
  <c r="S118" i="74"/>
  <c r="H124" i="3" s="1"/>
  <c r="K124" i="3" s="1"/>
  <c r="P120" i="97" s="1"/>
  <c r="V118" i="99"/>
  <c r="F96" i="3"/>
  <c r="F99" i="3"/>
  <c r="S34" i="74"/>
  <c r="H40" i="3" s="1"/>
  <c r="S113" i="75"/>
  <c r="Y36" i="4"/>
  <c r="Z36" i="4" s="1"/>
  <c r="V30" i="74"/>
  <c r="O83" i="75"/>
  <c r="J43" i="75"/>
  <c r="P43" i="3"/>
  <c r="M43" i="3"/>
  <c r="L43" i="3"/>
  <c r="O43" i="3"/>
  <c r="V41" i="99"/>
  <c r="S41" i="74"/>
  <c r="H47" i="3" s="1"/>
  <c r="F68" i="75"/>
  <c r="G68" i="75"/>
  <c r="O70" i="75"/>
  <c r="AK70" i="75"/>
  <c r="AL70" i="75"/>
  <c r="AM70" i="75" s="1"/>
  <c r="J87" i="75"/>
  <c r="AI121" i="4"/>
  <c r="Y121" i="4"/>
  <c r="Z121" i="4" s="1"/>
  <c r="V115" i="74"/>
  <c r="AJ121" i="75"/>
  <c r="AL121" i="75" s="1"/>
  <c r="AM121" i="75" s="1"/>
  <c r="AK121" i="75"/>
  <c r="J122" i="75"/>
  <c r="J123" i="75"/>
  <c r="J124" i="75"/>
  <c r="F124" i="3"/>
  <c r="AA124" i="4"/>
  <c r="AB124" i="4" s="1"/>
  <c r="Y37" i="4"/>
  <c r="Z37" i="4" s="1"/>
  <c r="V31" i="74"/>
  <c r="T89" i="74"/>
  <c r="I95" i="3" s="1"/>
  <c r="O95" i="3" s="1"/>
  <c r="V116" i="74"/>
  <c r="Y122" i="4"/>
  <c r="Z122" i="4" s="1"/>
  <c r="V117" i="74"/>
  <c r="Y123" i="4"/>
  <c r="Z123" i="4" s="1"/>
  <c r="V93" i="99"/>
  <c r="S93" i="74"/>
  <c r="AC99" i="4" s="1"/>
  <c r="AD99" i="4" s="1"/>
  <c r="K76" i="3"/>
  <c r="P72" i="97" s="1"/>
  <c r="K49" i="3"/>
  <c r="P45" i="97" s="1"/>
  <c r="T108" i="75"/>
  <c r="U108" i="75"/>
  <c r="V108" i="75" s="1"/>
  <c r="AC79" i="4"/>
  <c r="AD79" i="4" s="1"/>
  <c r="AC83" i="4"/>
  <c r="AD83" i="4" s="1"/>
  <c r="K74" i="3"/>
  <c r="P70" i="97" s="1"/>
  <c r="T100" i="75"/>
  <c r="AA79" i="4"/>
  <c r="AB79" i="4" s="1"/>
  <c r="U95" i="75"/>
  <c r="V95" i="75" s="1"/>
  <c r="AC64" i="4"/>
  <c r="AD64" i="4" s="1"/>
  <c r="AA64" i="4"/>
  <c r="AB64" i="4" s="1"/>
  <c r="AC88" i="4"/>
  <c r="AD88" i="4" s="1"/>
  <c r="AC93" i="4"/>
  <c r="AD93" i="4" s="1"/>
  <c r="AA93" i="4"/>
  <c r="AB93" i="4" s="1"/>
  <c r="AA115" i="4"/>
  <c r="AB115" i="4" s="1"/>
  <c r="AC96" i="4"/>
  <c r="AD96" i="4" s="1"/>
  <c r="AC115" i="4"/>
  <c r="AD115" i="4" s="1"/>
  <c r="P116" i="75"/>
  <c r="Q116" i="75"/>
  <c r="R116" i="75" s="1"/>
  <c r="AB116" i="75" s="1"/>
  <c r="M112" i="97" s="1"/>
  <c r="K112" i="97" s="1"/>
  <c r="T116" i="75"/>
  <c r="U116" i="75"/>
  <c r="V116" i="75" s="1"/>
  <c r="K116" i="75"/>
  <c r="L116" i="75"/>
  <c r="M116" i="75" s="1"/>
  <c r="N116" i="75" s="1"/>
  <c r="L112" i="97" s="1"/>
  <c r="AC106" i="4"/>
  <c r="AD106" i="4" s="1"/>
  <c r="AL115" i="75"/>
  <c r="AM115" i="75" s="1"/>
  <c r="AC85" i="4"/>
  <c r="AD85" i="4" s="1"/>
  <c r="AC113" i="4"/>
  <c r="AD113" i="4" s="1"/>
  <c r="Q16" i="3"/>
  <c r="K16" i="3"/>
  <c r="P12" i="97" s="1"/>
  <c r="AC53" i="4"/>
  <c r="AD53" i="4" s="1"/>
  <c r="AC111" i="4"/>
  <c r="AD111" i="4" s="1"/>
  <c r="AA111" i="4"/>
  <c r="AB111" i="4" s="1"/>
  <c r="AC103" i="4"/>
  <c r="AD103" i="4" s="1"/>
  <c r="AL97" i="99"/>
  <c r="T113" i="75"/>
  <c r="U113" i="75" s="1"/>
  <c r="V113" i="75" s="1"/>
  <c r="AL36" i="4"/>
  <c r="AF98" i="74"/>
  <c r="AN104" i="4" s="1"/>
  <c r="AP104" i="4" s="1"/>
  <c r="N102" i="99"/>
  <c r="P102" i="99" s="1"/>
  <c r="R102" i="99" s="1"/>
  <c r="AO95" i="99"/>
  <c r="AP95" i="99" s="1"/>
  <c r="L99" i="99"/>
  <c r="M99" i="99"/>
  <c r="I98" i="99"/>
  <c r="L103" i="99"/>
  <c r="M103" i="99"/>
  <c r="J103" i="99"/>
  <c r="AL96" i="99"/>
  <c r="I99" i="99"/>
  <c r="K99" i="99" s="1"/>
  <c r="Y98" i="74"/>
  <c r="AE104" i="4" s="1"/>
  <c r="J101" i="74"/>
  <c r="W107" i="75" s="1"/>
  <c r="Y107" i="75" s="1"/>
  <c r="Q98" i="74"/>
  <c r="L97" i="99"/>
  <c r="AN98" i="99"/>
  <c r="AP98" i="99" s="1"/>
  <c r="S47" i="74"/>
  <c r="H53" i="3" s="1"/>
  <c r="K53" i="3" s="1"/>
  <c r="P49" i="97" s="1"/>
  <c r="I100" i="99"/>
  <c r="R99" i="74"/>
  <c r="G105" i="3" s="1"/>
  <c r="K96" i="74"/>
  <c r="X102" i="75" s="1"/>
  <c r="Y102" i="75" s="1"/>
  <c r="N96" i="74"/>
  <c r="U96" i="99"/>
  <c r="L98" i="99"/>
  <c r="W98" i="99"/>
  <c r="N98" i="99"/>
  <c r="N3" i="99"/>
  <c r="I103" i="74"/>
  <c r="AI95" i="99"/>
  <c r="F98" i="74"/>
  <c r="AE95" i="74"/>
  <c r="AM101" i="4" s="1"/>
  <c r="AC98" i="99"/>
  <c r="AD98" i="99" s="1"/>
  <c r="Z98" i="99" s="1"/>
  <c r="W96" i="99"/>
  <c r="AK98" i="99"/>
  <c r="Q98" i="99"/>
  <c r="Z101" i="74"/>
  <c r="AF107" i="4" s="1"/>
  <c r="F101" i="74"/>
  <c r="N99" i="74"/>
  <c r="Q96" i="99"/>
  <c r="U98" i="99"/>
  <c r="U72" i="99"/>
  <c r="G103" i="74"/>
  <c r="J109" i="75" s="1"/>
  <c r="AE96" i="74"/>
  <c r="AM102" i="4" s="1"/>
  <c r="N9" i="98"/>
  <c r="AA96" i="74"/>
  <c r="AG102" i="4" s="1"/>
  <c r="AI102" i="4" s="1"/>
  <c r="AG99" i="99"/>
  <c r="AC101" i="74"/>
  <c r="AJ107" i="4" s="1"/>
  <c r="AD101" i="74"/>
  <c r="AK107" i="4" s="1"/>
  <c r="Y101" i="74"/>
  <c r="AE107" i="4" s="1"/>
  <c r="AA101" i="74"/>
  <c r="AG107" i="4" s="1"/>
  <c r="AB101" i="74"/>
  <c r="AH107" i="4" s="1"/>
  <c r="X95" i="99"/>
  <c r="I99" i="74"/>
  <c r="J168" i="85"/>
  <c r="AS95" i="99"/>
  <c r="Q96" i="74"/>
  <c r="F102" i="3" s="1"/>
  <c r="O96" i="99"/>
  <c r="AI98" i="99"/>
  <c r="L101" i="74"/>
  <c r="Z107" i="75" s="1"/>
  <c r="AA107" i="75" s="1"/>
  <c r="J170" i="85"/>
  <c r="Q106" i="4" s="1"/>
  <c r="F100" i="74"/>
  <c r="R100" i="74"/>
  <c r="G106" i="3" s="1"/>
  <c r="W99" i="99"/>
  <c r="Q95" i="99"/>
  <c r="H99" i="74"/>
  <c r="I96" i="74"/>
  <c r="S102" i="75" s="1"/>
  <c r="F99" i="74"/>
  <c r="N98" i="74"/>
  <c r="AL61" i="99"/>
  <c r="N101" i="99"/>
  <c r="J100" i="74"/>
  <c r="W106" i="75" s="1"/>
  <c r="Q101" i="99"/>
  <c r="U100" i="74"/>
  <c r="J106" i="3" s="1"/>
  <c r="R98" i="74"/>
  <c r="G104" i="3" s="1"/>
  <c r="M104" i="3" s="1"/>
  <c r="AD95" i="74"/>
  <c r="AK101" i="4" s="1"/>
  <c r="AL95" i="99"/>
  <c r="T96" i="99"/>
  <c r="M3" i="99"/>
  <c r="H100" i="74"/>
  <c r="O106" i="75" s="1"/>
  <c r="N100" i="99"/>
  <c r="W96" i="74"/>
  <c r="AA95" i="74"/>
  <c r="AG101" i="4" s="1"/>
  <c r="T98" i="99"/>
  <c r="J98" i="74"/>
  <c r="W104" i="75" s="1"/>
  <c r="O171" i="85"/>
  <c r="P108" i="75" s="1"/>
  <c r="Q108" i="75" s="1"/>
  <c r="R108" i="75" s="1"/>
  <c r="N122" i="4"/>
  <c r="Q47" i="4"/>
  <c r="P104" i="75"/>
  <c r="Q104" i="75" s="1"/>
  <c r="R104" i="75" s="1"/>
  <c r="H15" i="75"/>
  <c r="I15" i="75" s="1"/>
  <c r="Y95" i="74"/>
  <c r="AE101" i="4" s="1"/>
  <c r="N94" i="74"/>
  <c r="W95" i="99"/>
  <c r="U95" i="99"/>
  <c r="J163" i="85"/>
  <c r="R95" i="74"/>
  <c r="G101" i="3" s="1"/>
  <c r="M101" i="3" s="1"/>
  <c r="AG95" i="74"/>
  <c r="AO101" i="4" s="1"/>
  <c r="N95" i="74"/>
  <c r="AN94" i="99"/>
  <c r="U95" i="74"/>
  <c r="J101" i="3" s="1"/>
  <c r="F95" i="74"/>
  <c r="AG94" i="99"/>
  <c r="AO94" i="99"/>
  <c r="AJ95" i="99"/>
  <c r="G99" i="74"/>
  <c r="AC95" i="74"/>
  <c r="AJ101" i="4" s="1"/>
  <c r="AJ94" i="99"/>
  <c r="AK94" i="99"/>
  <c r="AL94" i="99"/>
  <c r="AR95" i="99"/>
  <c r="AK95" i="99"/>
  <c r="AB94" i="74"/>
  <c r="AH100" i="4" s="1"/>
  <c r="N91" i="99"/>
  <c r="P91" i="99" s="1"/>
  <c r="AQ90" i="99"/>
  <c r="AT90" i="99" s="1"/>
  <c r="AB95" i="74"/>
  <c r="AH101" i="4" s="1"/>
  <c r="J91" i="74"/>
  <c r="W97" i="75" s="1"/>
  <c r="AA94" i="74"/>
  <c r="AG100" i="4" s="1"/>
  <c r="AQ94" i="99"/>
  <c r="AJ61" i="99"/>
  <c r="P94" i="74"/>
  <c r="Z94" i="74"/>
  <c r="AF100" i="4" s="1"/>
  <c r="O95" i="99"/>
  <c r="AL36" i="75"/>
  <c r="AM36" i="75" s="1"/>
  <c r="Q112" i="4"/>
  <c r="AL94" i="75"/>
  <c r="AM94" i="75" s="1"/>
  <c r="V47" i="99"/>
  <c r="H99" i="3"/>
  <c r="K99" i="3" s="1"/>
  <c r="P95" i="97" s="1"/>
  <c r="AL34" i="75"/>
  <c r="AM34" i="75" s="1"/>
  <c r="AF77" i="75"/>
  <c r="AG77" i="75" s="1"/>
  <c r="AH77" i="75" s="1"/>
  <c r="AC77" i="75"/>
  <c r="AD77" i="75" s="1"/>
  <c r="AE77" i="75" s="1"/>
  <c r="O9" i="75"/>
  <c r="AK9" i="75"/>
  <c r="AL9" i="75" s="1"/>
  <c r="AM9" i="75" s="1"/>
  <c r="AJ61" i="75"/>
  <c r="AL61" i="75" s="1"/>
  <c r="AM61" i="75" s="1"/>
  <c r="AK61" i="75"/>
  <c r="K49" i="99"/>
  <c r="AI56" i="75"/>
  <c r="H62" i="99"/>
  <c r="O62" i="75"/>
  <c r="N108" i="3"/>
  <c r="Q108" i="3" s="1"/>
  <c r="Q104" i="97" s="1"/>
  <c r="K108" i="3"/>
  <c r="P104" i="97"/>
  <c r="AT73" i="99"/>
  <c r="AC41" i="4"/>
  <c r="AD41" i="4" s="1"/>
  <c r="AT93" i="99"/>
  <c r="AP31" i="4"/>
  <c r="AM46" i="99"/>
  <c r="AT35" i="99"/>
  <c r="P40" i="75"/>
  <c r="Q40" i="75" s="1"/>
  <c r="R40" i="75" s="1"/>
  <c r="Y86" i="75"/>
  <c r="G54" i="75"/>
  <c r="H54" i="75" s="1"/>
  <c r="I54" i="75" s="1"/>
  <c r="P58" i="99"/>
  <c r="R58" i="99" s="1"/>
  <c r="H58" i="99" s="1"/>
  <c r="P95" i="74"/>
  <c r="AG95" i="99"/>
  <c r="I3" i="99"/>
  <c r="K3" i="99" s="1"/>
  <c r="X101" i="74"/>
  <c r="W5" i="74"/>
  <c r="AA11" i="4" s="1"/>
  <c r="AB11" i="4" s="1"/>
  <c r="W18" i="74"/>
  <c r="AA24" i="4" s="1"/>
  <c r="AB24" i="4" s="1"/>
  <c r="M22" i="74"/>
  <c r="AG33" i="99"/>
  <c r="J32" i="99"/>
  <c r="I42" i="99"/>
  <c r="F40" i="74"/>
  <c r="N40" i="74"/>
  <c r="F49" i="74"/>
  <c r="N101" i="74"/>
  <c r="X102" i="74"/>
  <c r="AC108" i="4" s="1"/>
  <c r="AD108" i="4" s="1"/>
  <c r="I22" i="99"/>
  <c r="G24" i="74"/>
  <c r="J30" i="75" s="1"/>
  <c r="W28" i="74"/>
  <c r="AA34" i="4" s="1"/>
  <c r="AB34" i="4" s="1"/>
  <c r="F42" i="74"/>
  <c r="M51" i="74"/>
  <c r="N95" i="99"/>
  <c r="AG103" i="99"/>
  <c r="M103" i="74"/>
  <c r="K103" i="74"/>
  <c r="X109" i="75" s="1"/>
  <c r="Y109" i="75" s="1"/>
  <c r="P102" i="74"/>
  <c r="X5" i="74"/>
  <c r="AC11" i="4" s="1"/>
  <c r="AD11" i="4" s="1"/>
  <c r="F22" i="74"/>
  <c r="F28" i="75" s="1"/>
  <c r="K22" i="74"/>
  <c r="X28" i="75" s="1"/>
  <c r="Y28" i="75" s="1"/>
  <c r="G22" i="74"/>
  <c r="N28" i="3" s="1"/>
  <c r="U26" i="74"/>
  <c r="J32" i="3" s="1"/>
  <c r="P32" i="3" s="1"/>
  <c r="X26" i="74"/>
  <c r="AG37" i="99"/>
  <c r="N93" i="74"/>
  <c r="K97" i="74"/>
  <c r="X103" i="75" s="1"/>
  <c r="Y103" i="75" s="1"/>
  <c r="M101" i="74"/>
  <c r="O101" i="99"/>
  <c r="AG101" i="99"/>
  <c r="J22" i="99"/>
  <c r="H24" i="74"/>
  <c r="O30" i="75" s="1"/>
  <c r="X28" i="74"/>
  <c r="AC34" i="4" s="1"/>
  <c r="AD34" i="4" s="1"/>
  <c r="X33" i="99"/>
  <c r="AG36" i="99"/>
  <c r="O50" i="99"/>
  <c r="I48" i="99"/>
  <c r="K48" i="99" s="1"/>
  <c r="AG41" i="99"/>
  <c r="P51" i="74"/>
  <c r="AJ57" i="75" s="1"/>
  <c r="AL57" i="75" s="1"/>
  <c r="AM57" i="75" s="1"/>
  <c r="W95" i="74"/>
  <c r="AA101" i="4" s="1"/>
  <c r="AB101" i="4" s="1"/>
  <c r="J95" i="74"/>
  <c r="W101" i="75" s="1"/>
  <c r="Y101" i="75" s="1"/>
  <c r="AG100" i="99"/>
  <c r="X18" i="74"/>
  <c r="AC24" i="4" s="1"/>
  <c r="AD24" i="4" s="1"/>
  <c r="J24" i="74"/>
  <c r="W30" i="75" s="1"/>
  <c r="X40" i="99"/>
  <c r="J40" i="74"/>
  <c r="W46" i="75" s="1"/>
  <c r="W49" i="74"/>
  <c r="AA55" i="4" s="1"/>
  <c r="AB55" i="4" s="1"/>
  <c r="W99" i="74"/>
  <c r="AA105" i="4" s="1"/>
  <c r="AB105" i="4" s="1"/>
  <c r="P100" i="74"/>
  <c r="N22" i="99"/>
  <c r="P22" i="99" s="1"/>
  <c r="N22" i="74"/>
  <c r="N24" i="99"/>
  <c r="Q26" i="74"/>
  <c r="F32" i="3" s="1"/>
  <c r="L32" i="3" s="1"/>
  <c r="AG49" i="99"/>
  <c r="O51" i="99"/>
  <c r="P51" i="99" s="1"/>
  <c r="W93" i="74"/>
  <c r="AA99" i="4" s="1"/>
  <c r="AB99" i="4" s="1"/>
  <c r="X98" i="74"/>
  <c r="O96" i="85"/>
  <c r="P62" i="75" s="1"/>
  <c r="L22" i="74"/>
  <c r="Z28" i="75" s="1"/>
  <c r="AA28" i="75" s="1"/>
  <c r="F24" i="74"/>
  <c r="F30" i="75" s="1"/>
  <c r="T26" i="74"/>
  <c r="I32" i="3" s="1"/>
  <c r="O32" i="3" s="1"/>
  <c r="W26" i="74"/>
  <c r="I32" i="99"/>
  <c r="X49" i="74"/>
  <c r="AC55" i="4" s="1"/>
  <c r="AD55" i="4" s="1"/>
  <c r="N50" i="74"/>
  <c r="W101" i="74"/>
  <c r="P101" i="74"/>
  <c r="O3" i="99"/>
  <c r="AG20" i="99"/>
  <c r="P22" i="74"/>
  <c r="N34" i="74"/>
  <c r="X36" i="99"/>
  <c r="X42" i="74"/>
  <c r="AC48" i="4" s="1"/>
  <c r="AD48" i="4" s="1"/>
  <c r="W34" i="74"/>
  <c r="AA40" i="4" s="1"/>
  <c r="AB40" i="4" s="1"/>
  <c r="M40" i="74"/>
  <c r="K51" i="74"/>
  <c r="X57" i="75" s="1"/>
  <c r="N36" i="99"/>
  <c r="P36" i="99" s="1"/>
  <c r="R36" i="99" s="1"/>
  <c r="AG13" i="99"/>
  <c r="I34" i="99"/>
  <c r="K34" i="99" s="1"/>
  <c r="AG23" i="99"/>
  <c r="I50" i="99"/>
  <c r="K50" i="99" s="1"/>
  <c r="O48" i="99"/>
  <c r="P48" i="99" s="1"/>
  <c r="I36" i="99"/>
  <c r="AG32" i="99"/>
  <c r="L32" i="99"/>
  <c r="AG39" i="99"/>
  <c r="N50" i="99"/>
  <c r="P50" i="99" s="1"/>
  <c r="AC32" i="99"/>
  <c r="AD32" i="99" s="1"/>
  <c r="Z32" i="99" s="1"/>
  <c r="K96" i="75"/>
  <c r="P96" i="75"/>
  <c r="K11" i="3"/>
  <c r="P7" i="97" s="1"/>
  <c r="AP113" i="4"/>
  <c r="AC38" i="75"/>
  <c r="AD38" i="75" s="1"/>
  <c r="AE38" i="75" s="1"/>
  <c r="AF38" i="75"/>
  <c r="AG38" i="75" s="1"/>
  <c r="AH38" i="75" s="1"/>
  <c r="AP64" i="99"/>
  <c r="AF67" i="75"/>
  <c r="AG67" i="75" s="1"/>
  <c r="AH67" i="75" s="1"/>
  <c r="AC67" i="75"/>
  <c r="AD67" i="75" s="1"/>
  <c r="AE67" i="75" s="1"/>
  <c r="P45" i="99"/>
  <c r="AP72" i="4"/>
  <c r="AL61" i="4"/>
  <c r="AP61" i="4"/>
  <c r="Q114" i="4"/>
  <c r="R114" i="4" s="1"/>
  <c r="F77" i="3"/>
  <c r="AC73" i="4"/>
  <c r="AD73" i="4" s="1"/>
  <c r="AA73" i="4"/>
  <c r="AB73" i="4" s="1"/>
  <c r="T41" i="75"/>
  <c r="U41" i="75" s="1"/>
  <c r="V41" i="75" s="1"/>
  <c r="H104" i="3"/>
  <c r="K104" i="3" s="1"/>
  <c r="P100" i="97" s="1"/>
  <c r="F73" i="3"/>
  <c r="L73" i="3" s="1"/>
  <c r="S40" i="74"/>
  <c r="H46" i="3" s="1"/>
  <c r="K46" i="3" s="1"/>
  <c r="P42" i="97" s="1"/>
  <c r="AA74" i="4"/>
  <c r="AB74" i="4" s="1"/>
  <c r="AI107" i="75"/>
  <c r="AN107" i="75" s="1"/>
  <c r="N103" i="97" s="1"/>
  <c r="K28" i="3"/>
  <c r="P24" i="97" s="1"/>
  <c r="P113" i="75"/>
  <c r="Q113" i="75" s="1"/>
  <c r="R113" i="75" s="1"/>
  <c r="J87" i="3"/>
  <c r="AC74" i="4"/>
  <c r="AD74" i="4" s="1"/>
  <c r="AI119" i="75"/>
  <c r="AI109" i="75"/>
  <c r="AN109" i="75" s="1"/>
  <c r="N105" i="97" s="1"/>
  <c r="F98" i="3"/>
  <c r="AI49" i="75"/>
  <c r="AN49" i="75" s="1"/>
  <c r="N45" i="97" s="1"/>
  <c r="AI24" i="75"/>
  <c r="AI105" i="75"/>
  <c r="Y77" i="75"/>
  <c r="AP98" i="4"/>
  <c r="Y121" i="75"/>
  <c r="AP73" i="99"/>
  <c r="AM60" i="99"/>
  <c r="Y96" i="75"/>
  <c r="AP99" i="4"/>
  <c r="AI79" i="4"/>
  <c r="AC122" i="4"/>
  <c r="AD122" i="4" s="1"/>
  <c r="AL31" i="4"/>
  <c r="AI119" i="4"/>
  <c r="AQ119" i="4" s="1"/>
  <c r="T115" i="97" s="1"/>
  <c r="Y79" i="75"/>
  <c r="Y20" i="75"/>
  <c r="F56" i="75"/>
  <c r="AC60" i="4"/>
  <c r="AD60" i="4" s="1"/>
  <c r="F60" i="3"/>
  <c r="K31" i="75"/>
  <c r="L31" i="75" s="1"/>
  <c r="M31" i="75" s="1"/>
  <c r="K23" i="99"/>
  <c r="K53" i="99"/>
  <c r="AJ102" i="75"/>
  <c r="AL102" i="75" s="1"/>
  <c r="AM102" i="75" s="1"/>
  <c r="AK102" i="75"/>
  <c r="P17" i="99"/>
  <c r="Y76" i="75"/>
  <c r="AA12" i="4"/>
  <c r="AB12" i="4" s="1"/>
  <c r="AP81" i="4"/>
  <c r="AJ107" i="75"/>
  <c r="AL107" i="75" s="1"/>
  <c r="AM107" i="75" s="1"/>
  <c r="AK107" i="75"/>
  <c r="P37" i="99"/>
  <c r="R37" i="99" s="1"/>
  <c r="H37" i="99" s="1"/>
  <c r="K5" i="99"/>
  <c r="L26" i="3"/>
  <c r="AA60" i="4"/>
  <c r="AB60" i="4" s="1"/>
  <c r="Y44" i="75"/>
  <c r="AP67" i="4"/>
  <c r="M15" i="3"/>
  <c r="AL100" i="4"/>
  <c r="AC82" i="99"/>
  <c r="AD82" i="99" s="1"/>
  <c r="Z82" i="99" s="1"/>
  <c r="AI59" i="99"/>
  <c r="L94" i="74"/>
  <c r="Z100" i="75" s="1"/>
  <c r="AA100" i="75" s="1"/>
  <c r="P90" i="74"/>
  <c r="N88" i="74"/>
  <c r="O163" i="85"/>
  <c r="U8" i="99"/>
  <c r="M86" i="74"/>
  <c r="AK83" i="99"/>
  <c r="AJ82" i="99"/>
  <c r="AA90" i="74"/>
  <c r="AG96" i="4" s="1"/>
  <c r="AI96" i="4" s="1"/>
  <c r="X88" i="74"/>
  <c r="AK90" i="99"/>
  <c r="AC94" i="99"/>
  <c r="AD94" i="99" s="1"/>
  <c r="Z94" i="99" s="1"/>
  <c r="AJ8" i="99"/>
  <c r="AI8" i="99"/>
  <c r="N88" i="99"/>
  <c r="AE90" i="74"/>
  <c r="AM96" i="4" s="1"/>
  <c r="AP96" i="4" s="1"/>
  <c r="J88" i="74"/>
  <c r="W94" i="75" s="1"/>
  <c r="F88" i="74"/>
  <c r="W90" i="99"/>
  <c r="X94" i="74"/>
  <c r="AC100" i="4" s="1"/>
  <c r="AD100" i="4" s="1"/>
  <c r="O88" i="99"/>
  <c r="X56" i="99"/>
  <c r="AO80" i="99"/>
  <c r="AK82" i="99"/>
  <c r="W90" i="74"/>
  <c r="AA96" i="4" s="1"/>
  <c r="AB96" i="4" s="1"/>
  <c r="J94" i="74"/>
  <c r="W100" i="75" s="1"/>
  <c r="Y100" i="75" s="1"/>
  <c r="N89" i="74"/>
  <c r="N94" i="99"/>
  <c r="AK89" i="99"/>
  <c r="AI88" i="99"/>
  <c r="AM88" i="99" s="1"/>
  <c r="U90" i="99"/>
  <c r="I88" i="99"/>
  <c r="AP103" i="99"/>
  <c r="AA86" i="4"/>
  <c r="AB86" i="4" s="1"/>
  <c r="K101" i="99"/>
  <c r="Q94" i="99"/>
  <c r="Q88" i="74"/>
  <c r="F94" i="3" s="1"/>
  <c r="AP105" i="4"/>
  <c r="AJ56" i="99"/>
  <c r="AJ59" i="99"/>
  <c r="AC54" i="75"/>
  <c r="AD54" i="75" s="1"/>
  <c r="AE54" i="75" s="1"/>
  <c r="AF54" i="75"/>
  <c r="AG54" i="75" s="1"/>
  <c r="AH54" i="75" s="1"/>
  <c r="F68" i="3"/>
  <c r="AA68" i="4"/>
  <c r="AB68" i="4" s="1"/>
  <c r="AF65" i="75"/>
  <c r="AG65" i="75" s="1"/>
  <c r="AH65" i="75" s="1"/>
  <c r="AC65" i="75"/>
  <c r="AD65" i="75" s="1"/>
  <c r="AE65" i="75" s="1"/>
  <c r="AJ72" i="75"/>
  <c r="AL72" i="75" s="1"/>
  <c r="AM72" i="75" s="1"/>
  <c r="AK72" i="75"/>
  <c r="AC81" i="75"/>
  <c r="AD81" i="75" s="1"/>
  <c r="AE81" i="75" s="1"/>
  <c r="AF81" i="75"/>
  <c r="AG81" i="75" s="1"/>
  <c r="AH81" i="75" s="1"/>
  <c r="AK81" i="75"/>
  <c r="AJ81" i="75"/>
  <c r="AL81" i="75" s="1"/>
  <c r="AM81" i="75" s="1"/>
  <c r="AI31" i="75"/>
  <c r="AN31" i="75" s="1"/>
  <c r="N27" i="97" s="1"/>
  <c r="AI53" i="75"/>
  <c r="AN53" i="75" s="1"/>
  <c r="N49" i="97" s="1"/>
  <c r="AA59" i="4"/>
  <c r="AB59" i="4" s="1"/>
  <c r="AC69" i="4"/>
  <c r="AD69" i="4" s="1"/>
  <c r="AC72" i="4"/>
  <c r="AD72" i="4" s="1"/>
  <c r="AP62" i="4"/>
  <c r="AL65" i="4"/>
  <c r="AQ65" i="4" s="1"/>
  <c r="Y72" i="75"/>
  <c r="Y75" i="75"/>
  <c r="AL81" i="4"/>
  <c r="AJ117" i="75"/>
  <c r="AL117" i="75" s="1"/>
  <c r="AM117" i="75" s="1"/>
  <c r="AK117" i="75"/>
  <c r="AP57" i="4"/>
  <c r="Y67" i="75"/>
  <c r="AI73" i="4"/>
  <c r="AL69" i="4"/>
  <c r="AL75" i="4"/>
  <c r="AA69" i="4"/>
  <c r="AB69" i="4" s="1"/>
  <c r="AP85" i="4"/>
  <c r="AJ113" i="75"/>
  <c r="AL113" i="75" s="1"/>
  <c r="AM113" i="75" s="1"/>
  <c r="AK113" i="75"/>
  <c r="AJ84" i="75"/>
  <c r="AL84" i="75" s="1"/>
  <c r="AM84" i="75" s="1"/>
  <c r="AK84" i="75"/>
  <c r="AC59" i="4"/>
  <c r="AD59" i="4" s="1"/>
  <c r="F106" i="3"/>
  <c r="AA106" i="4"/>
  <c r="AB106" i="4" s="1"/>
  <c r="AP102" i="4"/>
  <c r="F101" i="3"/>
  <c r="AC101" i="4"/>
  <c r="AD101" i="4" s="1"/>
  <c r="AI84" i="4"/>
  <c r="AI83" i="4"/>
  <c r="AP91" i="4"/>
  <c r="Y15" i="75"/>
  <c r="Y30" i="75"/>
  <c r="AL95" i="4"/>
  <c r="Y117" i="75"/>
  <c r="Y118" i="75"/>
  <c r="AI45" i="4"/>
  <c r="AC84" i="4"/>
  <c r="AD84" i="4" s="1"/>
  <c r="AI58" i="75"/>
  <c r="AN58" i="75" s="1"/>
  <c r="N54" i="97" s="1"/>
  <c r="AI55" i="75"/>
  <c r="AI74" i="75"/>
  <c r="AC45" i="4"/>
  <c r="AD45" i="4" s="1"/>
  <c r="AP47" i="4"/>
  <c r="AC44" i="4"/>
  <c r="AD44" i="4" s="1"/>
  <c r="AI35" i="75"/>
  <c r="AL50" i="4"/>
  <c r="Y52" i="75"/>
  <c r="AT54" i="99"/>
  <c r="Y95" i="75"/>
  <c r="AL103" i="4"/>
  <c r="AQ103" i="4" s="1"/>
  <c r="AP103" i="4"/>
  <c r="AP95" i="4"/>
  <c r="AL17" i="4"/>
  <c r="Y22" i="75"/>
  <c r="AP22" i="4"/>
  <c r="AP26" i="4"/>
  <c r="AP89" i="4"/>
  <c r="AA103" i="4"/>
  <c r="AB103" i="4" s="1"/>
  <c r="AT97" i="99"/>
  <c r="AL22" i="4"/>
  <c r="AI116" i="75"/>
  <c r="AC120" i="4"/>
  <c r="AD120" i="4" s="1"/>
  <c r="AP112" i="99"/>
  <c r="AL116" i="4"/>
  <c r="Y120" i="75"/>
  <c r="X80" i="74"/>
  <c r="J80" i="99"/>
  <c r="AG80" i="99"/>
  <c r="T80" i="99"/>
  <c r="I80" i="74"/>
  <c r="M80" i="99"/>
  <c r="F93" i="74"/>
  <c r="AC77" i="99"/>
  <c r="AD77" i="99" s="1"/>
  <c r="Z77" i="99" s="1"/>
  <c r="AC17" i="99"/>
  <c r="AD17" i="99" s="1"/>
  <c r="Z17" i="99" s="1"/>
  <c r="Q86" i="74"/>
  <c r="AC92" i="4" s="1"/>
  <c r="AD92" i="4" s="1"/>
  <c r="L86" i="99"/>
  <c r="H86" i="74"/>
  <c r="O92" i="75" s="1"/>
  <c r="V86" i="99"/>
  <c r="AC90" i="99"/>
  <c r="AD90" i="99" s="1"/>
  <c r="Z90" i="99" s="1"/>
  <c r="F83" i="74"/>
  <c r="W82" i="99"/>
  <c r="T82" i="74"/>
  <c r="I88" i="3" s="1"/>
  <c r="G93" i="74"/>
  <c r="J99" i="75" s="1"/>
  <c r="H93" i="74"/>
  <c r="AL12" i="99"/>
  <c r="AR12" i="99"/>
  <c r="AT12" i="99" s="1"/>
  <c r="AJ12" i="99"/>
  <c r="AQ12" i="99"/>
  <c r="L81" i="99"/>
  <c r="U88" i="99"/>
  <c r="H84" i="74"/>
  <c r="O90" i="75" s="1"/>
  <c r="Y93" i="74"/>
  <c r="AE99" i="4" s="1"/>
  <c r="I77" i="74"/>
  <c r="S83" i="75" s="1"/>
  <c r="M74" i="99"/>
  <c r="X76" i="99"/>
  <c r="AG76" i="99"/>
  <c r="T76" i="99"/>
  <c r="N77" i="99"/>
  <c r="AJ80" i="99"/>
  <c r="AM80" i="99" s="1"/>
  <c r="L14" i="99"/>
  <c r="AE84" i="74"/>
  <c r="AM90" i="4" s="1"/>
  <c r="AA84" i="74"/>
  <c r="AG90" i="4" s="1"/>
  <c r="L91" i="99"/>
  <c r="X86" i="99"/>
  <c r="W8" i="99"/>
  <c r="AK8" i="99"/>
  <c r="J94" i="99"/>
  <c r="W82" i="74"/>
  <c r="AA88" i="4" s="1"/>
  <c r="AB88" i="4" s="1"/>
  <c r="AE82" i="74"/>
  <c r="AM88" i="4" s="1"/>
  <c r="AP88" i="4" s="1"/>
  <c r="Z82" i="74"/>
  <c r="AF88" i="4" s="1"/>
  <c r="AN82" i="99"/>
  <c r="AP82" i="99" s="1"/>
  <c r="G77" i="74"/>
  <c r="W74" i="99"/>
  <c r="AK74" i="99"/>
  <c r="J76" i="99"/>
  <c r="N76" i="99"/>
  <c r="AK76" i="99"/>
  <c r="AM76" i="99" s="1"/>
  <c r="AI74" i="99"/>
  <c r="O77" i="99"/>
  <c r="AI62" i="99"/>
  <c r="AK62" i="99"/>
  <c r="AS62" i="99"/>
  <c r="AT62" i="99" s="1"/>
  <c r="L3" i="74"/>
  <c r="Z9" i="75" s="1"/>
  <c r="AA9" i="75" s="1"/>
  <c r="M14" i="99"/>
  <c r="K3" i="74"/>
  <c r="X9" i="75" s="1"/>
  <c r="Y9" i="75" s="1"/>
  <c r="AB80" i="74"/>
  <c r="AH86" i="4" s="1"/>
  <c r="H91" i="74"/>
  <c r="O97" i="75" s="1"/>
  <c r="K88" i="74"/>
  <c r="X94" i="75" s="1"/>
  <c r="W83" i="99"/>
  <c r="J89" i="99"/>
  <c r="T56" i="99"/>
  <c r="I86" i="99"/>
  <c r="K86" i="99" s="1"/>
  <c r="T8" i="99"/>
  <c r="AC83" i="74"/>
  <c r="AJ89" i="4" s="1"/>
  <c r="W74" i="74"/>
  <c r="O74" i="99"/>
  <c r="O76" i="99"/>
  <c r="N74" i="99"/>
  <c r="X77" i="99"/>
  <c r="J14" i="99"/>
  <c r="AG84" i="74"/>
  <c r="AO90" i="4" s="1"/>
  <c r="G88" i="74"/>
  <c r="AC84" i="74"/>
  <c r="AJ90" i="4" s="1"/>
  <c r="AL90" i="4" s="1"/>
  <c r="J88" i="99"/>
  <c r="V8" i="99"/>
  <c r="AC8" i="99"/>
  <c r="AD8" i="99" s="1"/>
  <c r="Z8" i="99" s="1"/>
  <c r="U17" i="99"/>
  <c r="AD83" i="74"/>
  <c r="AK89" i="4" s="1"/>
  <c r="Z83" i="74"/>
  <c r="AF89" i="4" s="1"/>
  <c r="AA82" i="74"/>
  <c r="AG88" i="4" s="1"/>
  <c r="I81" i="99"/>
  <c r="K81" i="99" s="1"/>
  <c r="AQ82" i="99"/>
  <c r="Q76" i="74"/>
  <c r="AA82" i="4" s="1"/>
  <c r="AB82" i="4" s="1"/>
  <c r="M74" i="74"/>
  <c r="U74" i="99"/>
  <c r="AC74" i="99"/>
  <c r="AD74" i="99" s="1"/>
  <c r="Z74" i="99" s="1"/>
  <c r="AN74" i="99"/>
  <c r="J74" i="99"/>
  <c r="I76" i="99"/>
  <c r="L76" i="99"/>
  <c r="T77" i="99"/>
  <c r="J77" i="99"/>
  <c r="Q74" i="99"/>
  <c r="M77" i="99"/>
  <c r="AS80" i="99"/>
  <c r="AJ62" i="99"/>
  <c r="AS15" i="99"/>
  <c r="AI15" i="99"/>
  <c r="L88" i="74"/>
  <c r="Z94" i="75" s="1"/>
  <c r="AA94" i="75" s="1"/>
  <c r="F86" i="74"/>
  <c r="F92" i="75" s="1"/>
  <c r="Y84" i="74"/>
  <c r="AE90" i="4" s="1"/>
  <c r="J15" i="85"/>
  <c r="Q15" i="4" s="1"/>
  <c r="K47" i="3"/>
  <c r="P43" i="97" s="1"/>
  <c r="K81" i="3"/>
  <c r="P77" i="97" s="1"/>
  <c r="AI12" i="75"/>
  <c r="AN12" i="75" s="1"/>
  <c r="N8" i="97" s="1"/>
  <c r="I45" i="97"/>
  <c r="S67" i="99"/>
  <c r="K85" i="3"/>
  <c r="P81" i="97" s="1"/>
  <c r="N85" i="3"/>
  <c r="Q85" i="3" s="1"/>
  <c r="Q81" i="97" s="1"/>
  <c r="K64" i="3"/>
  <c r="P60" i="97" s="1"/>
  <c r="AI85" i="75"/>
  <c r="AI17" i="75"/>
  <c r="AN17" i="75" s="1"/>
  <c r="N13" i="97" s="1"/>
  <c r="AI46" i="75"/>
  <c r="AN46" i="75" s="1"/>
  <c r="N42" i="97" s="1"/>
  <c r="Y113" i="75"/>
  <c r="F81" i="75"/>
  <c r="F93" i="75"/>
  <c r="G93" i="75"/>
  <c r="S64" i="75"/>
  <c r="K97" i="3"/>
  <c r="P93" i="97" s="1"/>
  <c r="Q45" i="97"/>
  <c r="K107" i="75"/>
  <c r="L107" i="75" s="1"/>
  <c r="M107" i="75" s="1"/>
  <c r="AR41" i="4"/>
  <c r="U37" i="97" s="1"/>
  <c r="T120" i="75"/>
  <c r="P29" i="3"/>
  <c r="S51" i="75"/>
  <c r="T45" i="75"/>
  <c r="S45" i="75"/>
  <c r="AT43" i="99"/>
  <c r="P113" i="99"/>
  <c r="K122" i="75"/>
  <c r="AA63" i="4"/>
  <c r="AB63" i="4" s="1"/>
  <c r="F17" i="3"/>
  <c r="AA17" i="4"/>
  <c r="AB17" i="4" s="1"/>
  <c r="F47" i="3"/>
  <c r="AA47" i="4"/>
  <c r="AB47" i="4" s="1"/>
  <c r="AT102" i="99"/>
  <c r="Y47" i="75"/>
  <c r="P122" i="75"/>
  <c r="Q122" i="75" s="1"/>
  <c r="R122" i="75" s="1"/>
  <c r="H94" i="3"/>
  <c r="N24" i="3"/>
  <c r="K113" i="75"/>
  <c r="L113" i="75" s="1"/>
  <c r="M113" i="75" s="1"/>
  <c r="AA77" i="4"/>
  <c r="AB77" i="4" s="1"/>
  <c r="AL98" i="4"/>
  <c r="AP121" i="4"/>
  <c r="AP17" i="4"/>
  <c r="K113" i="99"/>
  <c r="AP107" i="4"/>
  <c r="AP76" i="99"/>
  <c r="K15" i="75"/>
  <c r="L15" i="75" s="1"/>
  <c r="M15" i="75" s="1"/>
  <c r="AL110" i="4"/>
  <c r="AC42" i="75"/>
  <c r="AD42" i="75" s="1"/>
  <c r="AE42" i="75" s="1"/>
  <c r="AF42" i="75"/>
  <c r="AG42" i="75" s="1"/>
  <c r="AH42" i="75" s="1"/>
  <c r="AK54" i="75"/>
  <c r="AL54" i="75" s="1"/>
  <c r="AM54" i="75" s="1"/>
  <c r="O54" i="75"/>
  <c r="P54" i="75"/>
  <c r="AC54" i="4"/>
  <c r="AD54" i="4" s="1"/>
  <c r="K57" i="3"/>
  <c r="P53" i="97" s="1"/>
  <c r="AP56" i="4"/>
  <c r="AC61" i="4"/>
  <c r="AD61" i="4" s="1"/>
  <c r="F61" i="3"/>
  <c r="L61" i="3" s="1"/>
  <c r="AA61" i="4"/>
  <c r="AB61" i="4" s="1"/>
  <c r="AF73" i="75"/>
  <c r="AG73" i="75" s="1"/>
  <c r="AH73" i="75" s="1"/>
  <c r="AC73" i="75"/>
  <c r="AD73" i="75" s="1"/>
  <c r="AE73" i="75" s="1"/>
  <c r="F76" i="3"/>
  <c r="L76" i="3" s="1"/>
  <c r="AC76" i="4"/>
  <c r="AD76" i="4" s="1"/>
  <c r="AA76" i="4"/>
  <c r="AB76" i="4" s="1"/>
  <c r="AI81" i="4"/>
  <c r="AF82" i="75"/>
  <c r="AG82" i="75" s="1"/>
  <c r="AH82" i="75" s="1"/>
  <c r="AC82" i="75"/>
  <c r="AD82" i="75"/>
  <c r="AE82" i="75" s="1"/>
  <c r="AA84" i="4"/>
  <c r="AB84" i="4" s="1"/>
  <c r="F84" i="3"/>
  <c r="F89" i="3"/>
  <c r="AA89" i="4"/>
  <c r="AB89" i="4" s="1"/>
  <c r="AL26" i="4"/>
  <c r="AI27" i="4"/>
  <c r="AP35" i="4"/>
  <c r="Y35" i="75"/>
  <c r="AI55" i="4"/>
  <c r="Y12" i="75"/>
  <c r="AI60" i="4"/>
  <c r="K40" i="99"/>
  <c r="AJ112" i="75"/>
  <c r="AL112" i="75" s="1"/>
  <c r="AM112" i="75" s="1"/>
  <c r="AK112" i="75"/>
  <c r="K27" i="99"/>
  <c r="AT24" i="99"/>
  <c r="AJ29" i="75"/>
  <c r="AL29" i="75" s="1"/>
  <c r="AM29" i="75" s="1"/>
  <c r="AK29" i="75"/>
  <c r="K67" i="3"/>
  <c r="P63" i="97" s="1"/>
  <c r="AI16" i="75"/>
  <c r="AN16" i="75" s="1"/>
  <c r="N12" i="97" s="1"/>
  <c r="K30" i="3"/>
  <c r="P26" i="97" s="1"/>
  <c r="F42" i="3"/>
  <c r="L42" i="3" s="1"/>
  <c r="AA42" i="4"/>
  <c r="AB42" i="4"/>
  <c r="AC42" i="4"/>
  <c r="AD42" i="4" s="1"/>
  <c r="AC43" i="4"/>
  <c r="AD43" i="4" s="1"/>
  <c r="F42" i="75"/>
  <c r="O42" i="75"/>
  <c r="S44" i="75"/>
  <c r="T44" i="75"/>
  <c r="AC44" i="75"/>
  <c r="AD44" i="75" s="1"/>
  <c r="AE44" i="75" s="1"/>
  <c r="AF44" i="75"/>
  <c r="AG44" i="75" s="1"/>
  <c r="AH44" i="75" s="1"/>
  <c r="AJ65" i="75"/>
  <c r="AL65" i="75" s="1"/>
  <c r="AM65" i="75" s="1"/>
  <c r="AK65" i="75"/>
  <c r="F72" i="3"/>
  <c r="L72" i="3" s="1"/>
  <c r="AA72" i="4"/>
  <c r="AB72" i="4" s="1"/>
  <c r="O75" i="75"/>
  <c r="AK75" i="75"/>
  <c r="AJ69" i="75"/>
  <c r="AL69" i="75" s="1"/>
  <c r="AM69" i="75" s="1"/>
  <c r="AN69" i="75" s="1"/>
  <c r="N65" i="97" s="1"/>
  <c r="AK69" i="75"/>
  <c r="AL85" i="4"/>
  <c r="AC89" i="4"/>
  <c r="AD89" i="4" s="1"/>
  <c r="F22" i="75"/>
  <c r="G22" i="75"/>
  <c r="AP28" i="4"/>
  <c r="AL28" i="4"/>
  <c r="AI28" i="4"/>
  <c r="K48" i="3"/>
  <c r="P44" i="97" s="1"/>
  <c r="AL46" i="4"/>
  <c r="S54" i="75"/>
  <c r="T54" i="75"/>
  <c r="AL54" i="4"/>
  <c r="AP54" i="4"/>
  <c r="AA56" i="4"/>
  <c r="AB56" i="4" s="1"/>
  <c r="I56" i="3"/>
  <c r="K56" i="3" s="1"/>
  <c r="P52" i="97" s="1"/>
  <c r="AC56" i="4"/>
  <c r="AD56" i="4" s="1"/>
  <c r="O67" i="75"/>
  <c r="AL59" i="4"/>
  <c r="AP59" i="4"/>
  <c r="Y61" i="75"/>
  <c r="AI75" i="4"/>
  <c r="AP76" i="4"/>
  <c r="AC72" i="75"/>
  <c r="AD72" i="75" s="1"/>
  <c r="AE72" i="75" s="1"/>
  <c r="AF72" i="75"/>
  <c r="AG72" i="75" s="1"/>
  <c r="AH72" i="75" s="1"/>
  <c r="AJ82" i="75"/>
  <c r="AL82" i="75" s="1"/>
  <c r="AM82" i="75" s="1"/>
  <c r="AK82" i="75"/>
  <c r="Y81" i="75"/>
  <c r="Y84" i="75"/>
  <c r="AL109" i="4"/>
  <c r="AP109" i="4"/>
  <c r="F15" i="3"/>
  <c r="L15" i="3" s="1"/>
  <c r="AA15" i="4"/>
  <c r="AB15" i="4" s="1"/>
  <c r="AI19" i="4"/>
  <c r="F20" i="3"/>
  <c r="L20" i="3" s="1"/>
  <c r="AA20" i="4"/>
  <c r="AB20" i="4" s="1"/>
  <c r="AC20" i="4"/>
  <c r="AD20" i="4" s="1"/>
  <c r="AI20" i="4"/>
  <c r="AI26" i="4"/>
  <c r="AP99" i="99"/>
  <c r="AT26" i="99"/>
  <c r="AH26" i="99" s="1"/>
  <c r="AF26" i="99" s="1"/>
  <c r="Y26" i="99" s="1"/>
  <c r="AI47" i="4"/>
  <c r="AC47" i="75"/>
  <c r="AD47" i="75" s="1"/>
  <c r="AE47" i="75" s="1"/>
  <c r="AF47" i="75"/>
  <c r="AG47" i="75" s="1"/>
  <c r="AH47" i="75" s="1"/>
  <c r="K42" i="3"/>
  <c r="P38" i="97" s="1"/>
  <c r="AI42" i="4"/>
  <c r="AL42" i="4"/>
  <c r="AA43" i="4"/>
  <c r="AB43" i="4" s="1"/>
  <c r="AL43" i="4"/>
  <c r="F44" i="3"/>
  <c r="AA44" i="4"/>
  <c r="AB44" i="4" s="1"/>
  <c r="AI44" i="4"/>
  <c r="AL44" i="4"/>
  <c r="F50" i="75"/>
  <c r="K40" i="75"/>
  <c r="J40" i="75"/>
  <c r="N42" i="3"/>
  <c r="J42" i="75"/>
  <c r="S42" i="75"/>
  <c r="Y42" i="75"/>
  <c r="F53" i="75"/>
  <c r="G53" i="75"/>
  <c r="AL53" i="4"/>
  <c r="F54" i="3"/>
  <c r="AA54" i="4"/>
  <c r="AB54" i="4" s="1"/>
  <c r="AF52" i="75"/>
  <c r="AG52" i="75" s="1"/>
  <c r="AH52" i="75" s="1"/>
  <c r="AC52" i="75"/>
  <c r="AD52" i="75" s="1"/>
  <c r="AE52" i="75" s="1"/>
  <c r="AL57" i="4"/>
  <c r="AL56" i="4"/>
  <c r="K59" i="3"/>
  <c r="P55" i="97" s="1"/>
  <c r="AJ67" i="75"/>
  <c r="AL67" i="75" s="1"/>
  <c r="AM67" i="75" s="1"/>
  <c r="AK67" i="75"/>
  <c r="AL58" i="4"/>
  <c r="AP58" i="4"/>
  <c r="AC61" i="75"/>
  <c r="AD61" i="75" s="1"/>
  <c r="AE61" i="75" s="1"/>
  <c r="AF61" i="75"/>
  <c r="AG61" i="75" s="1"/>
  <c r="AH61" i="75" s="1"/>
  <c r="AI72" i="4"/>
  <c r="AF75" i="75"/>
  <c r="AG75" i="75" s="1"/>
  <c r="AH75" i="75" s="1"/>
  <c r="AC75" i="75"/>
  <c r="AD75" i="75" s="1"/>
  <c r="AE75" i="75" s="1"/>
  <c r="AL76" i="4"/>
  <c r="AI84" i="75"/>
  <c r="O38" i="75"/>
  <c r="F39" i="3"/>
  <c r="AA39" i="4"/>
  <c r="AB39" i="4" s="1"/>
  <c r="AC39" i="4"/>
  <c r="AD39" i="4" s="1"/>
  <c r="AK22" i="75"/>
  <c r="AJ22" i="75"/>
  <c r="AF22" i="75"/>
  <c r="AG22" i="75" s="1"/>
  <c r="AH22" i="75" s="1"/>
  <c r="AC22" i="75"/>
  <c r="AD22" i="75" s="1"/>
  <c r="AE22" i="75" s="1"/>
  <c r="AA27" i="4"/>
  <c r="AB27" i="4" s="1"/>
  <c r="K27" i="3"/>
  <c r="P23" i="97" s="1"/>
  <c r="AL14" i="4"/>
  <c r="K54" i="75"/>
  <c r="L54" i="75" s="1"/>
  <c r="M54" i="75" s="1"/>
  <c r="AI117" i="75"/>
  <c r="AA118" i="4"/>
  <c r="AB118" i="4" s="1"/>
  <c r="AP116" i="4"/>
  <c r="F116" i="3"/>
  <c r="L116" i="3" s="1"/>
  <c r="AC116" i="4"/>
  <c r="AD116" i="4" s="1"/>
  <c r="AP114" i="4"/>
  <c r="F107" i="3"/>
  <c r="L107" i="3" s="1"/>
  <c r="AC107" i="4"/>
  <c r="AD107" i="4" s="1"/>
  <c r="AA107" i="4"/>
  <c r="AB107" i="4" s="1"/>
  <c r="O45" i="74"/>
  <c r="O94" i="74"/>
  <c r="L46" i="4"/>
  <c r="N46" i="4" s="1"/>
  <c r="U46" i="4"/>
  <c r="P46" i="4"/>
  <c r="J25" i="4"/>
  <c r="AC118" i="75"/>
  <c r="AD118" i="75" s="1"/>
  <c r="AE118" i="75" s="1"/>
  <c r="AF118" i="75"/>
  <c r="AG118" i="75" s="1"/>
  <c r="AH118" i="75" s="1"/>
  <c r="AI116" i="4"/>
  <c r="F112" i="75"/>
  <c r="AC112" i="75"/>
  <c r="AD112" i="75" s="1"/>
  <c r="AE112" i="75" s="1"/>
  <c r="AF112" i="75"/>
  <c r="AG112" i="75" s="1"/>
  <c r="AH112" i="75" s="1"/>
  <c r="AI108" i="4"/>
  <c r="AC106" i="75"/>
  <c r="AD106" i="75" s="1"/>
  <c r="AE106" i="75" s="1"/>
  <c r="AF106" i="75"/>
  <c r="AG106" i="75" s="1"/>
  <c r="AH106" i="75" s="1"/>
  <c r="T60" i="4"/>
  <c r="V25" i="4"/>
  <c r="M25" i="4"/>
  <c r="C60" i="97"/>
  <c r="S40" i="4"/>
  <c r="G93" i="4"/>
  <c r="T46" i="4"/>
  <c r="S25" i="4"/>
  <c r="M79" i="4"/>
  <c r="C71" i="4"/>
  <c r="C45" i="3"/>
  <c r="C18" i="4"/>
  <c r="AI115" i="75"/>
  <c r="AC117" i="4"/>
  <c r="AD117" i="4" s="1"/>
  <c r="AL117" i="4"/>
  <c r="AQ117" i="4" s="1"/>
  <c r="T113" i="97" s="1"/>
  <c r="AL114" i="4"/>
  <c r="K112" i="3"/>
  <c r="P108" i="97" s="1"/>
  <c r="O23" i="74"/>
  <c r="AC29" i="75" s="1"/>
  <c r="AD29" i="75" s="1"/>
  <c r="AE29" i="75" s="1"/>
  <c r="O92" i="74"/>
  <c r="X84" i="74"/>
  <c r="I84" i="74"/>
  <c r="U25" i="4"/>
  <c r="L25" i="4"/>
  <c r="I25" i="4"/>
  <c r="C21" i="4"/>
  <c r="C21" i="75"/>
  <c r="C45" i="75"/>
  <c r="C18" i="75"/>
  <c r="D14" i="75"/>
  <c r="D10" i="97"/>
  <c r="B16" i="4"/>
  <c r="S16" i="4" s="1"/>
  <c r="F12" i="97"/>
  <c r="B16" i="3"/>
  <c r="A53" i="75"/>
  <c r="A53" i="4"/>
  <c r="F68" i="97"/>
  <c r="B72" i="4"/>
  <c r="A85" i="3"/>
  <c r="A85" i="4"/>
  <c r="D87" i="4"/>
  <c r="D83" i="97"/>
  <c r="D87" i="3"/>
  <c r="A103" i="3"/>
  <c r="E111" i="75"/>
  <c r="G111" i="75" s="1"/>
  <c r="H111" i="75" s="1"/>
  <c r="I111" i="75" s="1"/>
  <c r="E107" i="97"/>
  <c r="E89" i="3"/>
  <c r="E85" i="97"/>
  <c r="E64" i="97"/>
  <c r="E68" i="3"/>
  <c r="D12" i="4"/>
  <c r="D8" i="97"/>
  <c r="D12" i="75"/>
  <c r="B30" i="4"/>
  <c r="B30" i="75"/>
  <c r="A45" i="3"/>
  <c r="A45" i="75"/>
  <c r="A101" i="4"/>
  <c r="A101" i="3"/>
  <c r="F100" i="97"/>
  <c r="B104" i="4"/>
  <c r="F109" i="97"/>
  <c r="B113" i="3"/>
  <c r="D119" i="75"/>
  <c r="D119" i="4"/>
  <c r="E87" i="97"/>
  <c r="E91" i="4"/>
  <c r="D13" i="75"/>
  <c r="D9" i="97"/>
  <c r="D13" i="4"/>
  <c r="B38" i="75"/>
  <c r="P38" i="75" s="1"/>
  <c r="B38" i="3"/>
  <c r="A47" i="4"/>
  <c r="B58" i="3"/>
  <c r="F54" i="97"/>
  <c r="B80" i="75"/>
  <c r="B80" i="3"/>
  <c r="F111" i="97"/>
  <c r="B115" i="3"/>
  <c r="A120" i="75"/>
  <c r="D120" i="3"/>
  <c r="D120" i="75"/>
  <c r="E72" i="97"/>
  <c r="E76" i="75"/>
  <c r="E62" i="3"/>
  <c r="E58" i="97"/>
  <c r="A28" i="75"/>
  <c r="A28" i="4"/>
  <c r="B34" i="75"/>
  <c r="B34" i="4"/>
  <c r="F44" i="97"/>
  <c r="B48" i="3"/>
  <c r="D64" i="4"/>
  <c r="D60" i="97"/>
  <c r="D64" i="75"/>
  <c r="A73" i="3"/>
  <c r="A73" i="75"/>
  <c r="D83" i="3"/>
  <c r="D79" i="97"/>
  <c r="D83" i="75"/>
  <c r="D91" i="3"/>
  <c r="D87" i="97"/>
  <c r="D91" i="4"/>
  <c r="B105" i="4"/>
  <c r="F101" i="97"/>
  <c r="F105" i="97"/>
  <c r="B109" i="4"/>
  <c r="B111" i="75"/>
  <c r="F107" i="97"/>
  <c r="A117" i="4"/>
  <c r="A117" i="3"/>
  <c r="E78" i="75"/>
  <c r="E74" i="97"/>
  <c r="J73" i="4"/>
  <c r="U73" i="4"/>
  <c r="T73" i="4"/>
  <c r="I73" i="4"/>
  <c r="V73" i="4"/>
  <c r="M73" i="4"/>
  <c r="C38" i="74"/>
  <c r="T33" i="74"/>
  <c r="I39" i="3" s="1"/>
  <c r="S103" i="74"/>
  <c r="H109" i="3" s="1"/>
  <c r="S100" i="74"/>
  <c r="H106" i="3" s="1"/>
  <c r="T96" i="74"/>
  <c r="I102" i="3" s="1"/>
  <c r="K102" i="3" s="1"/>
  <c r="P98" i="97" s="1"/>
  <c r="F105" i="75"/>
  <c r="S97" i="74"/>
  <c r="H103" i="3" s="1"/>
  <c r="K103" i="3" s="1"/>
  <c r="P99" i="97" s="1"/>
  <c r="O105" i="75"/>
  <c r="F106" i="75"/>
  <c r="G106" i="75"/>
  <c r="AC102" i="4"/>
  <c r="AD102" i="4" s="1"/>
  <c r="S105" i="75"/>
  <c r="V96" i="99"/>
  <c r="V103" i="99"/>
  <c r="S103" i="99" s="1"/>
  <c r="T99" i="74"/>
  <c r="I105" i="3" s="1"/>
  <c r="K105" i="3" s="1"/>
  <c r="P101" i="97" s="1"/>
  <c r="V99" i="99"/>
  <c r="Y105" i="4"/>
  <c r="Z105" i="4" s="1"/>
  <c r="V99" i="74"/>
  <c r="F107" i="75"/>
  <c r="V94" i="74"/>
  <c r="Y100" i="4"/>
  <c r="Z100" i="4" s="1"/>
  <c r="AI101" i="4"/>
  <c r="J105" i="75"/>
  <c r="U94" i="74"/>
  <c r="J100" i="3" s="1"/>
  <c r="F101" i="75"/>
  <c r="G101" i="75"/>
  <c r="T95" i="74"/>
  <c r="I101" i="3" s="1"/>
  <c r="K101" i="3" s="1"/>
  <c r="P97" i="97" s="1"/>
  <c r="AK100" i="75"/>
  <c r="AJ100" i="75"/>
  <c r="AL100" i="75" s="1"/>
  <c r="AM100" i="75" s="1"/>
  <c r="V95" i="99"/>
  <c r="V26" i="74"/>
  <c r="Y32" i="4"/>
  <c r="Z32" i="4" s="1"/>
  <c r="Y25" i="4"/>
  <c r="Z25" i="4" s="1"/>
  <c r="V19" i="74"/>
  <c r="V100" i="74"/>
  <c r="Y106" i="4"/>
  <c r="Z106" i="4" s="1"/>
  <c r="F48" i="75"/>
  <c r="G48" i="75"/>
  <c r="AK101" i="75"/>
  <c r="AJ101" i="75"/>
  <c r="AL101" i="75" s="1"/>
  <c r="AM101" i="75" s="1"/>
  <c r="Y109" i="4"/>
  <c r="Z109" i="4" s="1"/>
  <c r="V103" i="74"/>
  <c r="S26" i="74"/>
  <c r="H32" i="3" s="1"/>
  <c r="T34" i="74"/>
  <c r="V5" i="74"/>
  <c r="Y11" i="4"/>
  <c r="Z11" i="4" s="1"/>
  <c r="L28" i="3"/>
  <c r="J28" i="75"/>
  <c r="P28" i="3"/>
  <c r="O28" i="3"/>
  <c r="AK28" i="75"/>
  <c r="AJ28" i="75"/>
  <c r="AL28" i="75" s="1"/>
  <c r="AM28" i="75" s="1"/>
  <c r="K62" i="75"/>
  <c r="L62" i="75" s="1"/>
  <c r="M62" i="75" s="1"/>
  <c r="T62" i="75"/>
  <c r="U62" i="75" s="1"/>
  <c r="V62" i="75" s="1"/>
  <c r="V34" i="74"/>
  <c r="Y40" i="4"/>
  <c r="Z40" i="4" s="1"/>
  <c r="AI38" i="75"/>
  <c r="AN38" i="75" s="1"/>
  <c r="N34" i="97" s="1"/>
  <c r="V28" i="74"/>
  <c r="Y34" i="4"/>
  <c r="Z34" i="4" s="1"/>
  <c r="AJ106" i="75"/>
  <c r="AL106" i="75" s="1"/>
  <c r="AM106" i="75" s="1"/>
  <c r="AK106" i="75"/>
  <c r="F55" i="75"/>
  <c r="G55" i="75"/>
  <c r="V18" i="74"/>
  <c r="Y24" i="4"/>
  <c r="Z24" i="4" s="1"/>
  <c r="Y101" i="4"/>
  <c r="Z101" i="4" s="1"/>
  <c r="V95" i="74"/>
  <c r="F46" i="75"/>
  <c r="G46" i="75"/>
  <c r="AA94" i="4"/>
  <c r="AB94" i="4" s="1"/>
  <c r="AC82" i="4"/>
  <c r="AD82" i="4" s="1"/>
  <c r="J94" i="75"/>
  <c r="S89" i="74"/>
  <c r="AA95" i="4" s="1"/>
  <c r="AB95" i="4" s="1"/>
  <c r="S74" i="74"/>
  <c r="AC80" i="4" s="1"/>
  <c r="AD80" i="4" s="1"/>
  <c r="J83" i="75"/>
  <c r="S82" i="74"/>
  <c r="H88" i="3" s="1"/>
  <c r="K88" i="3" s="1"/>
  <c r="P84" i="97" s="1"/>
  <c r="F92" i="3"/>
  <c r="F99" i="75"/>
  <c r="G99" i="75"/>
  <c r="U80" i="74"/>
  <c r="J86" i="3" s="1"/>
  <c r="S86" i="75"/>
  <c r="T86" i="75"/>
  <c r="F94" i="75"/>
  <c r="T90" i="74"/>
  <c r="I96" i="3" s="1"/>
  <c r="K96" i="3" s="1"/>
  <c r="P92" i="97" s="1"/>
  <c r="V83" i="74"/>
  <c r="Y89" i="4"/>
  <c r="Z89" i="4" s="1"/>
  <c r="T101" i="75"/>
  <c r="U101" i="75" s="1"/>
  <c r="V101" i="75" s="1"/>
  <c r="AJ96" i="75"/>
  <c r="AL96" i="75" s="1"/>
  <c r="AM96" i="75" s="1"/>
  <c r="AK96" i="75"/>
  <c r="V56" i="99"/>
  <c r="S83" i="74"/>
  <c r="H89" i="3" s="1"/>
  <c r="Y16" i="4"/>
  <c r="Z16" i="4" s="1"/>
  <c r="V10" i="74"/>
  <c r="V17" i="99"/>
  <c r="V74" i="99"/>
  <c r="V77" i="99"/>
  <c r="V82" i="99"/>
  <c r="F89" i="75"/>
  <c r="V80" i="99"/>
  <c r="O100" i="99"/>
  <c r="K100" i="74"/>
  <c r="X106" i="75" s="1"/>
  <c r="Y106" i="75" s="1"/>
  <c r="K98" i="74"/>
  <c r="X104" i="75" s="1"/>
  <c r="Y104" i="75" s="1"/>
  <c r="O98" i="99"/>
  <c r="AG82" i="99"/>
  <c r="Z64" i="74"/>
  <c r="AF70" i="4" s="1"/>
  <c r="AJ64" i="99"/>
  <c r="AG7" i="99"/>
  <c r="Y13" i="4"/>
  <c r="Z13" i="4" s="1"/>
  <c r="G38" i="74"/>
  <c r="J38" i="99"/>
  <c r="C40" i="97"/>
  <c r="C44" i="3"/>
  <c r="M105" i="3"/>
  <c r="N60" i="3"/>
  <c r="L114" i="3"/>
  <c r="P118" i="3"/>
  <c r="C44" i="75"/>
  <c r="L52" i="3"/>
  <c r="C44" i="4"/>
  <c r="N56" i="3"/>
  <c r="N65" i="3"/>
  <c r="N100" i="3"/>
  <c r="M52" i="3"/>
  <c r="L83" i="3"/>
  <c r="O112" i="3"/>
  <c r="M96" i="3"/>
  <c r="L75" i="3"/>
  <c r="N102" i="3"/>
  <c r="L56" i="3"/>
  <c r="P101" i="3"/>
  <c r="L97" i="3"/>
  <c r="P69" i="3"/>
  <c r="P110" i="3"/>
  <c r="L110" i="3"/>
  <c r="M59" i="3"/>
  <c r="O87" i="3"/>
  <c r="N93" i="3"/>
  <c r="L95" i="3"/>
  <c r="O52" i="3"/>
  <c r="P57" i="3"/>
  <c r="P112" i="3"/>
  <c r="O97" i="3"/>
  <c r="N97" i="3"/>
  <c r="O118" i="3"/>
  <c r="M118" i="3"/>
  <c r="M84" i="3"/>
  <c r="P102" i="3"/>
  <c r="O84" i="3"/>
  <c r="O100" i="3"/>
  <c r="L59" i="3"/>
  <c r="M100" i="3"/>
  <c r="O59" i="3"/>
  <c r="M94" i="3"/>
  <c r="L94" i="3"/>
  <c r="M95" i="3"/>
  <c r="P52" i="3"/>
  <c r="L112" i="3"/>
  <c r="N112" i="3"/>
  <c r="M56" i="3"/>
  <c r="N105" i="3"/>
  <c r="M109" i="3"/>
  <c r="L57" i="3"/>
  <c r="O110" i="3"/>
  <c r="P114" i="3"/>
  <c r="P47" i="3"/>
  <c r="P106" i="3"/>
  <c r="P65" i="3"/>
  <c r="M65" i="3"/>
  <c r="O78" i="3"/>
  <c r="N83" i="3"/>
  <c r="P86" i="3"/>
  <c r="P83" i="3"/>
  <c r="L86" i="3"/>
  <c r="N118" i="3"/>
  <c r="P56" i="3"/>
  <c r="N101" i="3"/>
  <c r="O57" i="3"/>
  <c r="P59" i="3"/>
  <c r="O109" i="3"/>
  <c r="L69" i="3"/>
  <c r="M110" i="3"/>
  <c r="P109" i="3"/>
  <c r="M75" i="3"/>
  <c r="N84" i="3"/>
  <c r="M114" i="3"/>
  <c r="O75" i="3"/>
  <c r="L100" i="3"/>
  <c r="P94" i="3"/>
  <c r="M93" i="3"/>
  <c r="L117" i="3"/>
  <c r="L93" i="3"/>
  <c r="L65" i="3"/>
  <c r="O77" i="3"/>
  <c r="L123" i="3"/>
  <c r="P123" i="3"/>
  <c r="N88" i="3"/>
  <c r="M87" i="3"/>
  <c r="P78" i="3"/>
  <c r="P103" i="3"/>
  <c r="O117" i="3"/>
  <c r="N90" i="3"/>
  <c r="M117" i="3"/>
  <c r="P92" i="3"/>
  <c r="M106" i="3"/>
  <c r="M78" i="3"/>
  <c r="L105" i="3"/>
  <c r="M47" i="3"/>
  <c r="P117" i="3"/>
  <c r="N106" i="3"/>
  <c r="P93" i="3"/>
  <c r="N69" i="3"/>
  <c r="O47" i="3"/>
  <c r="P104" i="3"/>
  <c r="O88" i="3"/>
  <c r="N70" i="3"/>
  <c r="L87" i="3"/>
  <c r="M90" i="3"/>
  <c r="N117" i="3"/>
  <c r="L103" i="3"/>
  <c r="N92" i="3"/>
  <c r="M103" i="3"/>
  <c r="N78" i="3"/>
  <c r="N96" i="3"/>
  <c r="L106" i="3"/>
  <c r="N114" i="3"/>
  <c r="N75" i="3"/>
  <c r="N110" i="3"/>
  <c r="O104" i="3"/>
  <c r="L88" i="3"/>
  <c r="L77" i="3"/>
  <c r="O90" i="3"/>
  <c r="G78" i="75"/>
  <c r="H78" i="75" s="1"/>
  <c r="I78" i="75" s="1"/>
  <c r="T78" i="75"/>
  <c r="U78" i="75" s="1"/>
  <c r="V78" i="75" s="1"/>
  <c r="K78" i="75"/>
  <c r="P78" i="75"/>
  <c r="Q78" i="75" s="1"/>
  <c r="R78" i="75" s="1"/>
  <c r="G105" i="4"/>
  <c r="G76" i="75"/>
  <c r="H76" i="75" s="1"/>
  <c r="I76" i="75" s="1"/>
  <c r="K76" i="75"/>
  <c r="L76" i="75" s="1"/>
  <c r="M76" i="75" s="1"/>
  <c r="G38" i="75"/>
  <c r="H38" i="75" s="1"/>
  <c r="I38" i="75" s="1"/>
  <c r="K38" i="75"/>
  <c r="L38" i="75" s="1"/>
  <c r="M38" i="75" s="1"/>
  <c r="S104" i="4"/>
  <c r="L104" i="4"/>
  <c r="G104" i="4"/>
  <c r="T104" i="4"/>
  <c r="V104" i="4"/>
  <c r="P104" i="4"/>
  <c r="J104" i="4"/>
  <c r="I104" i="4"/>
  <c r="M104" i="4"/>
  <c r="F104" i="4"/>
  <c r="U104" i="4"/>
  <c r="K30" i="75"/>
  <c r="L30" i="75" s="1"/>
  <c r="M30" i="75" s="1"/>
  <c r="G30" i="75"/>
  <c r="H30" i="75" s="1"/>
  <c r="I30" i="75" s="1"/>
  <c r="P30" i="75"/>
  <c r="Q30" i="75" s="1"/>
  <c r="R30" i="75" s="1"/>
  <c r="G30" i="4"/>
  <c r="L16" i="4"/>
  <c r="P16" i="4"/>
  <c r="F16" i="4"/>
  <c r="T16" i="4"/>
  <c r="S90" i="75"/>
  <c r="T90" i="75"/>
  <c r="AC98" i="75"/>
  <c r="AD98" i="75" s="1"/>
  <c r="AE98" i="75" s="1"/>
  <c r="AF98" i="75"/>
  <c r="AG98" i="75" s="1"/>
  <c r="AH98" i="75" s="1"/>
  <c r="AF29" i="75"/>
  <c r="AG29" i="75" s="1"/>
  <c r="AH29" i="75" s="1"/>
  <c r="L45" i="3"/>
  <c r="M45" i="3"/>
  <c r="P45" i="3"/>
  <c r="N45" i="3"/>
  <c r="U84" i="74"/>
  <c r="J90" i="3" s="1"/>
  <c r="K94" i="3"/>
  <c r="P90" i="97" s="1"/>
  <c r="N94" i="3"/>
  <c r="R113" i="99"/>
  <c r="O102" i="3"/>
  <c r="P100" i="3"/>
  <c r="N32" i="3"/>
  <c r="I40" i="3"/>
  <c r="AC40" i="4"/>
  <c r="AD40" i="4" s="1"/>
  <c r="AC86" i="4"/>
  <c r="AD86" i="4" s="1"/>
  <c r="K89" i="3"/>
  <c r="P85" i="97" s="1"/>
  <c r="N89" i="3"/>
  <c r="Q89" i="3" s="1"/>
  <c r="H95" i="3"/>
  <c r="N95" i="3" s="1"/>
  <c r="AC95" i="4"/>
  <c r="AD95" i="4" s="1"/>
  <c r="Y88" i="4"/>
  <c r="Z88" i="4" s="1"/>
  <c r="V82" i="74"/>
  <c r="N13" i="4" l="1"/>
  <c r="H76" i="4"/>
  <c r="R122" i="4"/>
  <c r="H68" i="4"/>
  <c r="K79" i="4"/>
  <c r="K99" i="4"/>
  <c r="R120" i="4"/>
  <c r="R45" i="4"/>
  <c r="R79" i="4"/>
  <c r="R106" i="4"/>
  <c r="R82" i="4"/>
  <c r="H122" i="75"/>
  <c r="I122" i="75" s="1"/>
  <c r="R113" i="4"/>
  <c r="R93" i="4"/>
  <c r="N112" i="4"/>
  <c r="K38" i="4"/>
  <c r="K84" i="4"/>
  <c r="W45" i="4"/>
  <c r="H111" i="4"/>
  <c r="N22" i="4"/>
  <c r="K55" i="4"/>
  <c r="H58" i="4"/>
  <c r="H113" i="4"/>
  <c r="K49" i="4"/>
  <c r="W79" i="4"/>
  <c r="R31" i="4"/>
  <c r="H119" i="4"/>
  <c r="N62" i="75"/>
  <c r="L58" i="97" s="1"/>
  <c r="R84" i="4"/>
  <c r="Q54" i="4"/>
  <c r="N114" i="4"/>
  <c r="N107" i="4"/>
  <c r="N113" i="4"/>
  <c r="H20" i="4"/>
  <c r="W49" i="4"/>
  <c r="W44" i="4"/>
  <c r="W76" i="4"/>
  <c r="Q35" i="4"/>
  <c r="R46" i="4"/>
  <c r="R111" i="4"/>
  <c r="N47" i="4"/>
  <c r="W29" i="4"/>
  <c r="N111" i="4"/>
  <c r="K111" i="4"/>
  <c r="N40" i="4"/>
  <c r="H87" i="4"/>
  <c r="K87" i="4"/>
  <c r="H86" i="4"/>
  <c r="W31" i="4"/>
  <c r="H22" i="4"/>
  <c r="R13" i="4"/>
  <c r="N79" i="4"/>
  <c r="Q52" i="4"/>
  <c r="R52" i="4" s="1"/>
  <c r="H113" i="75"/>
  <c r="I113" i="75" s="1"/>
  <c r="U29" i="75"/>
  <c r="V29" i="75" s="1"/>
  <c r="Q10" i="4"/>
  <c r="N17" i="4"/>
  <c r="K17" i="4"/>
  <c r="N52" i="4"/>
  <c r="W28" i="4"/>
  <c r="H84" i="4"/>
  <c r="K21" i="4"/>
  <c r="R107" i="4"/>
  <c r="W13" i="4"/>
  <c r="K13" i="4"/>
  <c r="W68" i="4"/>
  <c r="N68" i="4"/>
  <c r="W17" i="4"/>
  <c r="N55" i="4"/>
  <c r="N113" i="75"/>
  <c r="L109" i="97" s="1"/>
  <c r="W88" i="4"/>
  <c r="H36" i="4"/>
  <c r="W40" i="4"/>
  <c r="R47" i="4"/>
  <c r="L10" i="75"/>
  <c r="M10" i="75" s="1"/>
  <c r="K37" i="4"/>
  <c r="R65" i="4"/>
  <c r="Q23" i="4"/>
  <c r="Q60" i="4"/>
  <c r="R60" i="4" s="1"/>
  <c r="K59" i="4"/>
  <c r="N15" i="75"/>
  <c r="L11" i="97" s="1"/>
  <c r="R112" i="4"/>
  <c r="H35" i="4"/>
  <c r="H99" i="75"/>
  <c r="I99" i="75" s="1"/>
  <c r="Q22" i="4"/>
  <c r="N74" i="75"/>
  <c r="L70" i="97" s="1"/>
  <c r="AB48" i="75"/>
  <c r="M44" i="97" s="1"/>
  <c r="N88" i="4"/>
  <c r="R36" i="4"/>
  <c r="N78" i="4"/>
  <c r="K113" i="4"/>
  <c r="H79" i="4"/>
  <c r="Q90" i="4"/>
  <c r="P98" i="99"/>
  <c r="P24" i="99"/>
  <c r="R24" i="99" s="1"/>
  <c r="H24" i="99" s="1"/>
  <c r="S111" i="99"/>
  <c r="K78" i="99"/>
  <c r="AT69" i="99"/>
  <c r="AT44" i="99"/>
  <c r="S73" i="99"/>
  <c r="AM113" i="99"/>
  <c r="AM25" i="99"/>
  <c r="P46" i="99"/>
  <c r="R46" i="99" s="1"/>
  <c r="R69" i="99"/>
  <c r="H40" i="99"/>
  <c r="P88" i="99"/>
  <c r="R88" i="99" s="1"/>
  <c r="S33" i="99"/>
  <c r="AP94" i="99"/>
  <c r="R30" i="99"/>
  <c r="AM31" i="99"/>
  <c r="AT77" i="99"/>
  <c r="AT37" i="99"/>
  <c r="K57" i="99"/>
  <c r="K85" i="99"/>
  <c r="S83" i="99"/>
  <c r="AH60" i="99"/>
  <c r="AF60" i="99" s="1"/>
  <c r="Y60" i="99" s="1"/>
  <c r="R109" i="99"/>
  <c r="H109" i="99" s="1"/>
  <c r="F109" i="99" s="1"/>
  <c r="AP29" i="99"/>
  <c r="P112" i="99"/>
  <c r="R112" i="99" s="1"/>
  <c r="AP108" i="99"/>
  <c r="AM106" i="99"/>
  <c r="AM67" i="99"/>
  <c r="AH67" i="99" s="1"/>
  <c r="S51" i="99"/>
  <c r="K36" i="99"/>
  <c r="H36" i="99" s="1"/>
  <c r="AP40" i="99"/>
  <c r="S32" i="99"/>
  <c r="AM14" i="99"/>
  <c r="AH73" i="99"/>
  <c r="AF73" i="99" s="1"/>
  <c r="R65" i="99"/>
  <c r="K118" i="99"/>
  <c r="K87" i="99"/>
  <c r="AM91" i="99"/>
  <c r="AP5" i="99"/>
  <c r="AH65" i="99"/>
  <c r="AF65" i="99" s="1"/>
  <c r="Y65" i="99" s="1"/>
  <c r="AT42" i="99"/>
  <c r="R25" i="99"/>
  <c r="P18" i="99"/>
  <c r="R18" i="99" s="1"/>
  <c r="R64" i="99"/>
  <c r="H64" i="99" s="1"/>
  <c r="AP6" i="99"/>
  <c r="R21" i="99"/>
  <c r="K21" i="99"/>
  <c r="K35" i="99"/>
  <c r="S34" i="99"/>
  <c r="AT46" i="99"/>
  <c r="S60" i="99"/>
  <c r="K55" i="99"/>
  <c r="AP46" i="99"/>
  <c r="R56" i="99"/>
  <c r="H56" i="99" s="1"/>
  <c r="K43" i="99"/>
  <c r="H43" i="99" s="1"/>
  <c r="K19" i="99"/>
  <c r="AT103" i="99"/>
  <c r="AP24" i="99"/>
  <c r="AM28" i="99"/>
  <c r="AM27" i="99"/>
  <c r="AM24" i="99"/>
  <c r="R55" i="99"/>
  <c r="S50" i="99"/>
  <c r="K83" i="99"/>
  <c r="AM51" i="99"/>
  <c r="AM38" i="99"/>
  <c r="AM12" i="99"/>
  <c r="R80" i="99"/>
  <c r="R50" i="99"/>
  <c r="P107" i="99"/>
  <c r="R107" i="99" s="1"/>
  <c r="H107" i="99" s="1"/>
  <c r="R75" i="99"/>
  <c r="AT98" i="99"/>
  <c r="K82" i="99"/>
  <c r="S29" i="99"/>
  <c r="AM32" i="99"/>
  <c r="AM10" i="99"/>
  <c r="R104" i="99"/>
  <c r="AM104" i="99"/>
  <c r="H49" i="99"/>
  <c r="K75" i="99"/>
  <c r="P80" i="99"/>
  <c r="AP68" i="99"/>
  <c r="AT3" i="99"/>
  <c r="AP72" i="99"/>
  <c r="K104" i="99"/>
  <c r="AH25" i="99"/>
  <c r="AF25" i="99" s="1"/>
  <c r="S96" i="99"/>
  <c r="AP80" i="99"/>
  <c r="K42" i="99"/>
  <c r="S117" i="99"/>
  <c r="AM116" i="99"/>
  <c r="AH81" i="99"/>
  <c r="AF81" i="99" s="1"/>
  <c r="P105" i="99"/>
  <c r="R105" i="99" s="1"/>
  <c r="P90" i="99"/>
  <c r="S35" i="99"/>
  <c r="K90" i="99"/>
  <c r="P26" i="99"/>
  <c r="R20" i="99"/>
  <c r="H20" i="99" s="1"/>
  <c r="H113" i="99"/>
  <c r="K80" i="99"/>
  <c r="S3" i="99"/>
  <c r="S46" i="99"/>
  <c r="AP45" i="99"/>
  <c r="AT7" i="99"/>
  <c r="AP54" i="99"/>
  <c r="AM54" i="99"/>
  <c r="AH35" i="99"/>
  <c r="AF35" i="99" s="1"/>
  <c r="Y35" i="99" s="1"/>
  <c r="S26" i="99"/>
  <c r="AM18" i="99"/>
  <c r="AP27" i="99"/>
  <c r="AH27" i="99" s="1"/>
  <c r="AF27" i="99" s="1"/>
  <c r="AT49" i="99"/>
  <c r="AH49" i="99" s="1"/>
  <c r="AF49" i="99" s="1"/>
  <c r="AT76" i="99"/>
  <c r="AT106" i="99"/>
  <c r="AT48" i="99"/>
  <c r="AP39" i="99"/>
  <c r="AP38" i="99"/>
  <c r="AP36" i="99"/>
  <c r="AT41" i="99"/>
  <c r="S36" i="99"/>
  <c r="K17" i="99"/>
  <c r="S84" i="99"/>
  <c r="AM112" i="99"/>
  <c r="AM110" i="99"/>
  <c r="AH110" i="99" s="1"/>
  <c r="AF110" i="99" s="1"/>
  <c r="R108" i="99"/>
  <c r="H108" i="99" s="1"/>
  <c r="S106" i="99"/>
  <c r="AM103" i="99"/>
  <c r="AT100" i="99"/>
  <c r="AH100" i="99" s="1"/>
  <c r="AF100" i="99" s="1"/>
  <c r="Y100" i="99" s="1"/>
  <c r="P96" i="99"/>
  <c r="R96" i="99" s="1"/>
  <c r="H96" i="99" s="1"/>
  <c r="AM85" i="99"/>
  <c r="P78" i="99"/>
  <c r="R78" i="99" s="1"/>
  <c r="H78" i="99" s="1"/>
  <c r="AM72" i="99"/>
  <c r="AT66" i="99"/>
  <c r="AH66" i="99" s="1"/>
  <c r="AF66" i="99" s="1"/>
  <c r="Y66" i="99" s="1"/>
  <c r="S69" i="99"/>
  <c r="S49" i="99"/>
  <c r="AM44" i="99"/>
  <c r="R48" i="99"/>
  <c r="H48" i="99" s="1"/>
  <c r="AM37" i="99"/>
  <c r="R31" i="99"/>
  <c r="H50" i="99"/>
  <c r="K22" i="99"/>
  <c r="S57" i="99"/>
  <c r="P39" i="99"/>
  <c r="AT80" i="99"/>
  <c r="R60" i="99"/>
  <c r="H60" i="99" s="1"/>
  <c r="R41" i="99"/>
  <c r="H41" i="99" s="1"/>
  <c r="AH68" i="99"/>
  <c r="AF68" i="99" s="1"/>
  <c r="AM5" i="99"/>
  <c r="AP92" i="99"/>
  <c r="AM58" i="99"/>
  <c r="AT99" i="99"/>
  <c r="AP42" i="99"/>
  <c r="AM6" i="99"/>
  <c r="AH6" i="99" s="1"/>
  <c r="AF6" i="99" s="1"/>
  <c r="Y6" i="99" s="1"/>
  <c r="P29" i="99"/>
  <c r="R29" i="99" s="1"/>
  <c r="R26" i="99"/>
  <c r="H26" i="99" s="1"/>
  <c r="K30" i="99"/>
  <c r="P27" i="99"/>
  <c r="R27" i="99" s="1"/>
  <c r="K33" i="99"/>
  <c r="R39" i="99"/>
  <c r="H39" i="99" s="1"/>
  <c r="P35" i="99"/>
  <c r="P44" i="99"/>
  <c r="R44" i="99" s="1"/>
  <c r="H44" i="99" s="1"/>
  <c r="S89" i="99"/>
  <c r="R52" i="99"/>
  <c r="H52" i="99" s="1"/>
  <c r="P19" i="99"/>
  <c r="R19" i="99" s="1"/>
  <c r="AM71" i="99"/>
  <c r="AH71" i="99" s="1"/>
  <c r="AF71" i="99" s="1"/>
  <c r="AM56" i="99"/>
  <c r="R73" i="99"/>
  <c r="K98" i="99"/>
  <c r="AP117" i="99"/>
  <c r="AH117" i="99" s="1"/>
  <c r="AF117" i="99" s="1"/>
  <c r="Y117" i="99" s="1"/>
  <c r="AM117" i="99"/>
  <c r="AT45" i="99"/>
  <c r="AM107" i="99"/>
  <c r="R17" i="99"/>
  <c r="H17" i="99" s="1"/>
  <c r="P115" i="99"/>
  <c r="R115" i="99" s="1"/>
  <c r="R110" i="99"/>
  <c r="H110" i="99" s="1"/>
  <c r="F110" i="99" s="1"/>
  <c r="K45" i="99"/>
  <c r="AP10" i="99"/>
  <c r="P8" i="99"/>
  <c r="R8" i="99" s="1"/>
  <c r="H8" i="99" s="1"/>
  <c r="P5" i="99"/>
  <c r="R5" i="99" s="1"/>
  <c r="H5" i="99" s="1"/>
  <c r="K65" i="99"/>
  <c r="H65" i="99" s="1"/>
  <c r="H80" i="99"/>
  <c r="R45" i="99"/>
  <c r="AH4" i="99"/>
  <c r="AF4" i="99" s="1"/>
  <c r="Y4" i="99" s="1"/>
  <c r="AM64" i="99"/>
  <c r="H33" i="99"/>
  <c r="AP74" i="99"/>
  <c r="AT94" i="99"/>
  <c r="AM96" i="99"/>
  <c r="AM70" i="99"/>
  <c r="R83" i="99"/>
  <c r="H83" i="99" s="1"/>
  <c r="AT116" i="99"/>
  <c r="S64" i="99"/>
  <c r="AM43" i="99"/>
  <c r="AT29" i="99"/>
  <c r="AH29" i="99" s="1"/>
  <c r="AF29" i="99" s="1"/>
  <c r="Y29" i="99" s="1"/>
  <c r="AM29" i="99"/>
  <c r="S104" i="99"/>
  <c r="AT61" i="99"/>
  <c r="R61" i="99"/>
  <c r="H61" i="99" s="1"/>
  <c r="K63" i="99"/>
  <c r="AP87" i="99"/>
  <c r="S59" i="99"/>
  <c r="AM57" i="99"/>
  <c r="R90" i="99"/>
  <c r="H90" i="99" s="1"/>
  <c r="G60" i="99"/>
  <c r="R35" i="99"/>
  <c r="H35" i="99" s="1"/>
  <c r="G35" i="99"/>
  <c r="H69" i="99"/>
  <c r="F60" i="99"/>
  <c r="S41" i="99"/>
  <c r="P117" i="99"/>
  <c r="R117" i="99" s="1"/>
  <c r="H117" i="99" s="1"/>
  <c r="AT74" i="99"/>
  <c r="AP102" i="99"/>
  <c r="P57" i="99"/>
  <c r="R57" i="99" s="1"/>
  <c r="H57" i="99" s="1"/>
  <c r="K95" i="99"/>
  <c r="AM78" i="99"/>
  <c r="AH112" i="99"/>
  <c r="AF112" i="99" s="1"/>
  <c r="Y112" i="99" s="1"/>
  <c r="R91" i="99"/>
  <c r="H91" i="99" s="1"/>
  <c r="S105" i="99"/>
  <c r="AP31" i="99"/>
  <c r="AH31" i="99" s="1"/>
  <c r="AF31" i="99" s="1"/>
  <c r="AH24" i="99"/>
  <c r="AF24" i="99" s="1"/>
  <c r="Y24" i="99" s="1"/>
  <c r="S58" i="99"/>
  <c r="AM30" i="99"/>
  <c r="AM84" i="99"/>
  <c r="AM33" i="99"/>
  <c r="AH33" i="99" s="1"/>
  <c r="AP61" i="99"/>
  <c r="K79" i="99"/>
  <c r="H21" i="99"/>
  <c r="F26" i="99"/>
  <c r="AM82" i="99"/>
  <c r="AH99" i="99"/>
  <c r="AF99" i="99" s="1"/>
  <c r="K14" i="99"/>
  <c r="AM83" i="99"/>
  <c r="H55" i="99"/>
  <c r="F55" i="99" s="1"/>
  <c r="K32" i="99"/>
  <c r="R51" i="99"/>
  <c r="AF67" i="99"/>
  <c r="S92" i="99"/>
  <c r="AM111" i="99"/>
  <c r="AH111" i="99" s="1"/>
  <c r="AF111" i="99" s="1"/>
  <c r="Y111" i="99" s="1"/>
  <c r="K105" i="99"/>
  <c r="H105" i="99" s="1"/>
  <c r="R79" i="99"/>
  <c r="R84" i="99"/>
  <c r="H84" i="99" s="1"/>
  <c r="AM115" i="99"/>
  <c r="P6" i="99"/>
  <c r="G6" i="99" s="1"/>
  <c r="S63" i="99"/>
  <c r="AT87" i="99"/>
  <c r="F65" i="99"/>
  <c r="G24" i="99"/>
  <c r="S80" i="99"/>
  <c r="AH64" i="99"/>
  <c r="AF64" i="99" s="1"/>
  <c r="H27" i="99"/>
  <c r="K94" i="99"/>
  <c r="AH88" i="99"/>
  <c r="AF88" i="99" s="1"/>
  <c r="Y88" i="99" s="1"/>
  <c r="S47" i="99"/>
  <c r="AM97" i="99"/>
  <c r="S93" i="99"/>
  <c r="R23" i="99"/>
  <c r="H23" i="99" s="1"/>
  <c r="S109" i="99"/>
  <c r="P32" i="99"/>
  <c r="R32" i="99" s="1"/>
  <c r="AM105" i="99"/>
  <c r="AT72" i="99"/>
  <c r="AH72" i="99" s="1"/>
  <c r="AF72" i="99" s="1"/>
  <c r="Y72" i="99" s="1"/>
  <c r="AM9" i="99"/>
  <c r="S37" i="99"/>
  <c r="P66" i="99"/>
  <c r="G65" i="99"/>
  <c r="S95" i="99"/>
  <c r="S99" i="99"/>
  <c r="H19" i="99"/>
  <c r="K89" i="99"/>
  <c r="H31" i="99"/>
  <c r="P101" i="99"/>
  <c r="S116" i="99"/>
  <c r="S15" i="99"/>
  <c r="S43" i="99"/>
  <c r="R114" i="99"/>
  <c r="H114" i="99" s="1"/>
  <c r="AM118" i="99"/>
  <c r="P92" i="99"/>
  <c r="R92" i="99" s="1"/>
  <c r="R106" i="99"/>
  <c r="S18" i="99"/>
  <c r="AP9" i="99"/>
  <c r="AH9" i="99" s="1"/>
  <c r="AF9" i="99" s="1"/>
  <c r="K18" i="99"/>
  <c r="H18" i="99" s="1"/>
  <c r="R67" i="99"/>
  <c r="S112" i="99"/>
  <c r="AM39" i="99"/>
  <c r="AH39" i="99" s="1"/>
  <c r="AF39" i="99" s="1"/>
  <c r="AT56" i="99"/>
  <c r="S61" i="99"/>
  <c r="AM63" i="99"/>
  <c r="AP62" i="99"/>
  <c r="AP63" i="99"/>
  <c r="AP14" i="99"/>
  <c r="S75" i="99"/>
  <c r="R28" i="99"/>
  <c r="H28" i="99" s="1"/>
  <c r="S31" i="99"/>
  <c r="AP56" i="99"/>
  <c r="AH56" i="99" s="1"/>
  <c r="AF56" i="99" s="1"/>
  <c r="Y56" i="99" s="1"/>
  <c r="AP105" i="99"/>
  <c r="AT86" i="99"/>
  <c r="AH86" i="99" s="1"/>
  <c r="AF86" i="99" s="1"/>
  <c r="Y86" i="99" s="1"/>
  <c r="AT59" i="99"/>
  <c r="P85" i="99"/>
  <c r="R85" i="99" s="1"/>
  <c r="H85" i="99" s="1"/>
  <c r="F85" i="99" s="1"/>
  <c r="K68" i="99"/>
  <c r="H68" i="99" s="1"/>
  <c r="F68" i="99" s="1"/>
  <c r="P4" i="99"/>
  <c r="R4" i="99" s="1"/>
  <c r="H4" i="99" s="1"/>
  <c r="F4" i="99" s="1"/>
  <c r="P38" i="99"/>
  <c r="R38" i="99" s="1"/>
  <c r="P94" i="99"/>
  <c r="R98" i="99"/>
  <c r="H98" i="99" s="1"/>
  <c r="AH102" i="99"/>
  <c r="AF102" i="99" s="1"/>
  <c r="AT15" i="99"/>
  <c r="AT82" i="99"/>
  <c r="P74" i="99"/>
  <c r="AM90" i="99"/>
  <c r="AH90" i="99" s="1"/>
  <c r="AF90" i="99" s="1"/>
  <c r="H73" i="99"/>
  <c r="AH113" i="99"/>
  <c r="AF113" i="99" s="1"/>
  <c r="H42" i="99"/>
  <c r="K77" i="99"/>
  <c r="AT32" i="99"/>
  <c r="AH32" i="99" s="1"/>
  <c r="AF32" i="99" s="1"/>
  <c r="S91" i="99"/>
  <c r="AP57" i="99"/>
  <c r="AH57" i="99" s="1"/>
  <c r="AF57" i="99" s="1"/>
  <c r="P10" i="99"/>
  <c r="P86" i="99"/>
  <c r="AP89" i="99"/>
  <c r="AT78" i="99"/>
  <c r="K66" i="99"/>
  <c r="AP44" i="99"/>
  <c r="AH44" i="99" s="1"/>
  <c r="AF44" i="99" s="1"/>
  <c r="Y44" i="99" s="1"/>
  <c r="K47" i="99"/>
  <c r="AT38" i="99"/>
  <c r="AP37" i="99"/>
  <c r="AH37" i="99" s="1"/>
  <c r="AF37" i="99" s="1"/>
  <c r="W86" i="4"/>
  <c r="K86" i="4"/>
  <c r="H31" i="4"/>
  <c r="K76" i="4"/>
  <c r="Q37" i="75"/>
  <c r="R37" i="75" s="1"/>
  <c r="H48" i="75"/>
  <c r="I48" i="75" s="1"/>
  <c r="N48" i="75" s="1"/>
  <c r="L44" i="97" s="1"/>
  <c r="N45" i="75"/>
  <c r="L41" i="97" s="1"/>
  <c r="R10" i="4"/>
  <c r="L20" i="75"/>
  <c r="M20" i="75" s="1"/>
  <c r="K36" i="4"/>
  <c r="H82" i="4"/>
  <c r="H29" i="4"/>
  <c r="K107" i="4"/>
  <c r="O107" i="4" s="1"/>
  <c r="H107" i="4"/>
  <c r="K82" i="4"/>
  <c r="K112" i="4"/>
  <c r="R21" i="4"/>
  <c r="R20" i="4"/>
  <c r="N20" i="4"/>
  <c r="O20" i="4" s="1"/>
  <c r="H106" i="4"/>
  <c r="R35" i="4"/>
  <c r="K58" i="4"/>
  <c r="N97" i="4"/>
  <c r="N32" i="75"/>
  <c r="L28" i="97" s="1"/>
  <c r="Q31" i="75"/>
  <c r="R31" i="75" s="1"/>
  <c r="H45" i="4"/>
  <c r="H45" i="97"/>
  <c r="AB40" i="75"/>
  <c r="M36" i="97" s="1"/>
  <c r="T73" i="75"/>
  <c r="U73" i="75" s="1"/>
  <c r="V73" i="75" s="1"/>
  <c r="AB73" i="75" s="1"/>
  <c r="M69" i="97" s="1"/>
  <c r="AL74" i="75"/>
  <c r="AM74" i="75" s="1"/>
  <c r="G49" i="75"/>
  <c r="H49" i="75" s="1"/>
  <c r="I49" i="75" s="1"/>
  <c r="N49" i="75" s="1"/>
  <c r="L45" i="97" s="1"/>
  <c r="AI76" i="75"/>
  <c r="AN115" i="75"/>
  <c r="N111" i="97" s="1"/>
  <c r="P16" i="75"/>
  <c r="Q16" i="75" s="1"/>
  <c r="R16" i="75" s="1"/>
  <c r="AB16" i="75" s="1"/>
  <c r="M12" i="97" s="1"/>
  <c r="AN116" i="75"/>
  <c r="N112" i="97" s="1"/>
  <c r="Y97" i="75"/>
  <c r="K87" i="75"/>
  <c r="T35" i="75"/>
  <c r="L78" i="75"/>
  <c r="M78" i="75" s="1"/>
  <c r="U86" i="75"/>
  <c r="V86" i="75" s="1"/>
  <c r="K16" i="75"/>
  <c r="L16" i="75" s="1"/>
  <c r="M16" i="75" s="1"/>
  <c r="K114" i="75"/>
  <c r="L114" i="75" s="1"/>
  <c r="M114" i="75" s="1"/>
  <c r="N114" i="75" s="1"/>
  <c r="L110" i="97" s="1"/>
  <c r="AN105" i="75"/>
  <c r="N101" i="97" s="1"/>
  <c r="Y46" i="75"/>
  <c r="AB46" i="75" s="1"/>
  <c r="M42" i="97" s="1"/>
  <c r="K66" i="75"/>
  <c r="U55" i="75"/>
  <c r="V55" i="75" s="1"/>
  <c r="AB55" i="75" s="1"/>
  <c r="M51" i="97" s="1"/>
  <c r="AI48" i="75"/>
  <c r="P35" i="75"/>
  <c r="Q35" i="75" s="1"/>
  <c r="R35" i="75" s="1"/>
  <c r="G65" i="75"/>
  <c r="H65" i="75" s="1"/>
  <c r="I65" i="75" s="1"/>
  <c r="N65" i="75" s="1"/>
  <c r="L61" i="97" s="1"/>
  <c r="P114" i="75"/>
  <c r="Q114" i="75" s="1"/>
  <c r="R114" i="75" s="1"/>
  <c r="AB114" i="75" s="1"/>
  <c r="M110" i="97" s="1"/>
  <c r="K110" i="97" s="1"/>
  <c r="L120" i="75"/>
  <c r="M120" i="75" s="1"/>
  <c r="K35" i="75"/>
  <c r="L35" i="75" s="1"/>
  <c r="M35" i="75" s="1"/>
  <c r="N35" i="75" s="1"/>
  <c r="L31" i="97" s="1"/>
  <c r="H97" i="75"/>
  <c r="I97" i="75" s="1"/>
  <c r="G73" i="75"/>
  <c r="H73" i="75" s="1"/>
  <c r="I73" i="75" s="1"/>
  <c r="AN76" i="75"/>
  <c r="N72" i="97" s="1"/>
  <c r="Y57" i="75"/>
  <c r="H27" i="75"/>
  <c r="I27" i="75" s="1"/>
  <c r="AI79" i="75"/>
  <c r="AN79" i="75" s="1"/>
  <c r="N75" i="97" s="1"/>
  <c r="AL48" i="75"/>
  <c r="AM48" i="75" s="1"/>
  <c r="K60" i="75"/>
  <c r="L60" i="75" s="1"/>
  <c r="M60" i="75" s="1"/>
  <c r="N60" i="75" s="1"/>
  <c r="L56" i="97" s="1"/>
  <c r="U120" i="75"/>
  <c r="V120" i="75" s="1"/>
  <c r="AB58" i="75"/>
  <c r="M54" i="97" s="1"/>
  <c r="P65" i="75"/>
  <c r="Q65" i="75" s="1"/>
  <c r="R65" i="75" s="1"/>
  <c r="U27" i="75"/>
  <c r="V27" i="75" s="1"/>
  <c r="L27" i="75"/>
  <c r="M27" i="75" s="1"/>
  <c r="N27" i="75" s="1"/>
  <c r="L23" i="97" s="1"/>
  <c r="AI36" i="75"/>
  <c r="AN36" i="75" s="1"/>
  <c r="N32" i="97" s="1"/>
  <c r="H93" i="75"/>
  <c r="I93" i="75" s="1"/>
  <c r="AN90" i="75"/>
  <c r="N86" i="97" s="1"/>
  <c r="L93" i="75"/>
  <c r="M93" i="75" s="1"/>
  <c r="H119" i="75"/>
  <c r="I119" i="75" s="1"/>
  <c r="Q63" i="75"/>
  <c r="R63" i="75" s="1"/>
  <c r="AB63" i="75" s="1"/>
  <c r="M59" i="97" s="1"/>
  <c r="K59" i="97" s="1"/>
  <c r="R30" i="3"/>
  <c r="O26" i="97" s="1"/>
  <c r="Q26" i="97"/>
  <c r="O70" i="3"/>
  <c r="M70" i="3"/>
  <c r="P67" i="3"/>
  <c r="O114" i="3"/>
  <c r="O55" i="3"/>
  <c r="L92" i="3"/>
  <c r="O27" i="3"/>
  <c r="K60" i="3"/>
  <c r="P56" i="97" s="1"/>
  <c r="N13" i="3"/>
  <c r="Q13" i="3" s="1"/>
  <c r="K123" i="3"/>
  <c r="P119" i="97" s="1"/>
  <c r="O9" i="3"/>
  <c r="L37" i="3"/>
  <c r="K69" i="3"/>
  <c r="P65" i="97" s="1"/>
  <c r="P37" i="3"/>
  <c r="P19" i="3"/>
  <c r="P35" i="3"/>
  <c r="L35" i="3"/>
  <c r="O119" i="3"/>
  <c r="M67" i="3"/>
  <c r="M120" i="3"/>
  <c r="R108" i="3"/>
  <c r="O104" i="97" s="1"/>
  <c r="I104" i="97" s="1"/>
  <c r="K106" i="3"/>
  <c r="P102" i="97" s="1"/>
  <c r="K61" i="3"/>
  <c r="P57" i="97" s="1"/>
  <c r="K84" i="3"/>
  <c r="P80" i="97" s="1"/>
  <c r="N21" i="3"/>
  <c r="Q22" i="3"/>
  <c r="P20" i="3"/>
  <c r="L16" i="3"/>
  <c r="K113" i="3"/>
  <c r="P109" i="97" s="1"/>
  <c r="K34" i="3"/>
  <c r="P30" i="97" s="1"/>
  <c r="N46" i="3"/>
  <c r="O45" i="3"/>
  <c r="N55" i="3"/>
  <c r="P55" i="3"/>
  <c r="K65" i="3"/>
  <c r="P61" i="97" s="1"/>
  <c r="P21" i="3"/>
  <c r="M21" i="3"/>
  <c r="N29" i="3"/>
  <c r="P40" i="3"/>
  <c r="O40" i="3"/>
  <c r="L120" i="3"/>
  <c r="K87" i="3"/>
  <c r="P83" i="97" s="1"/>
  <c r="O37" i="3"/>
  <c r="N120" i="3"/>
  <c r="K86" i="3"/>
  <c r="P82" i="97" s="1"/>
  <c r="N14" i="3"/>
  <c r="K22" i="3"/>
  <c r="P18" i="97" s="1"/>
  <c r="N20" i="3"/>
  <c r="Q20" i="3" s="1"/>
  <c r="K15" i="3"/>
  <c r="P11" i="97" s="1"/>
  <c r="N103" i="3"/>
  <c r="P120" i="3"/>
  <c r="Q120" i="3" s="1"/>
  <c r="Q116" i="97" s="1"/>
  <c r="N34" i="3"/>
  <c r="N40" i="3"/>
  <c r="AQ69" i="4"/>
  <c r="AQ82" i="4"/>
  <c r="T15" i="97"/>
  <c r="AR19" i="4"/>
  <c r="U15" i="97" s="1"/>
  <c r="T116" i="97"/>
  <c r="AR120" i="4"/>
  <c r="U116" i="97" s="1"/>
  <c r="T6" i="97"/>
  <c r="AR10" i="4"/>
  <c r="U6" i="97" s="1"/>
  <c r="AQ94" i="4"/>
  <c r="J16" i="4"/>
  <c r="Q30" i="4"/>
  <c r="F30" i="4"/>
  <c r="N104" i="4"/>
  <c r="U105" i="4"/>
  <c r="AQ50" i="4"/>
  <c r="Q104" i="4"/>
  <c r="R104" i="4" s="1"/>
  <c r="R87" i="4"/>
  <c r="Q80" i="4"/>
  <c r="R54" i="4"/>
  <c r="F108" i="4"/>
  <c r="N36" i="4"/>
  <c r="W82" i="4"/>
  <c r="H112" i="4"/>
  <c r="N28" i="4"/>
  <c r="S77" i="4"/>
  <c r="V80" i="4"/>
  <c r="AP73" i="4"/>
  <c r="G77" i="4"/>
  <c r="G96" i="4"/>
  <c r="L96" i="4"/>
  <c r="T32" i="4"/>
  <c r="L32" i="4"/>
  <c r="P41" i="4"/>
  <c r="G60" i="4"/>
  <c r="H60" i="4" s="1"/>
  <c r="M60" i="4"/>
  <c r="N60" i="4" s="1"/>
  <c r="AP39" i="4"/>
  <c r="L105" i="4"/>
  <c r="AI70" i="4"/>
  <c r="AQ70" i="4" s="1"/>
  <c r="AQ75" i="4"/>
  <c r="AQ62" i="4"/>
  <c r="M108" i="4"/>
  <c r="I80" i="4"/>
  <c r="M77" i="4"/>
  <c r="F96" i="4"/>
  <c r="H96" i="4" s="1"/>
  <c r="V96" i="4"/>
  <c r="V32" i="4"/>
  <c r="L41" i="4"/>
  <c r="AI86" i="4"/>
  <c r="AQ86" i="4" s="1"/>
  <c r="J108" i="4"/>
  <c r="AP15" i="4"/>
  <c r="AQ15" i="4" s="1"/>
  <c r="L80" i="4"/>
  <c r="AI95" i="4"/>
  <c r="AQ95" i="4" s="1"/>
  <c r="T91" i="97" s="1"/>
  <c r="L77" i="4"/>
  <c r="M96" i="4"/>
  <c r="U32" i="4"/>
  <c r="AP78" i="4"/>
  <c r="M41" i="4"/>
  <c r="AP55" i="4"/>
  <c r="J60" i="4"/>
  <c r="F93" i="4"/>
  <c r="H93" i="4" s="1"/>
  <c r="AQ73" i="4"/>
  <c r="T69" i="97" s="1"/>
  <c r="T30" i="4"/>
  <c r="S30" i="4"/>
  <c r="V105" i="4"/>
  <c r="R22" i="4"/>
  <c r="AI89" i="4"/>
  <c r="U108" i="4"/>
  <c r="T108" i="4"/>
  <c r="AI38" i="4"/>
  <c r="AQ38" i="4" s="1"/>
  <c r="AI51" i="4"/>
  <c r="T80" i="4"/>
  <c r="F80" i="4"/>
  <c r="AP36" i="4"/>
  <c r="J77" i="4"/>
  <c r="P96" i="4"/>
  <c r="F32" i="4"/>
  <c r="AL92" i="4"/>
  <c r="AQ92" i="4" s="1"/>
  <c r="AI80" i="4"/>
  <c r="R49" i="4"/>
  <c r="U41" i="4"/>
  <c r="M30" i="4"/>
  <c r="J30" i="4"/>
  <c r="V16" i="4"/>
  <c r="M16" i="4"/>
  <c r="I30" i="4"/>
  <c r="J105" i="4"/>
  <c r="I105" i="4"/>
  <c r="AQ55" i="4"/>
  <c r="T51" i="97" s="1"/>
  <c r="R76" i="4"/>
  <c r="S108" i="4"/>
  <c r="L108" i="4"/>
  <c r="Q96" i="4"/>
  <c r="F77" i="4"/>
  <c r="AI48" i="4"/>
  <c r="K65" i="4"/>
  <c r="U80" i="4"/>
  <c r="P80" i="4"/>
  <c r="K45" i="4"/>
  <c r="I77" i="4"/>
  <c r="K77" i="4" s="1"/>
  <c r="S96" i="4"/>
  <c r="W96" i="4" s="1"/>
  <c r="M32" i="4"/>
  <c r="AI115" i="4"/>
  <c r="AQ115" i="4" s="1"/>
  <c r="AP79" i="4"/>
  <c r="T41" i="4"/>
  <c r="AL9" i="4"/>
  <c r="AQ9" i="4" s="1"/>
  <c r="W60" i="4"/>
  <c r="L30" i="4"/>
  <c r="V30" i="4"/>
  <c r="F105" i="4"/>
  <c r="U16" i="4"/>
  <c r="I16" i="4"/>
  <c r="P30" i="4"/>
  <c r="R30" i="4" s="1"/>
  <c r="M105" i="4"/>
  <c r="N105" i="4" s="1"/>
  <c r="K25" i="4"/>
  <c r="AR52" i="4"/>
  <c r="U48" i="97" s="1"/>
  <c r="P108" i="4"/>
  <c r="R108" i="4" s="1"/>
  <c r="G108" i="4"/>
  <c r="R55" i="4"/>
  <c r="G80" i="4"/>
  <c r="M80" i="4"/>
  <c r="V77" i="4"/>
  <c r="I96" i="4"/>
  <c r="I32" i="4"/>
  <c r="AQ71" i="4"/>
  <c r="AL88" i="4"/>
  <c r="I41" i="4"/>
  <c r="AI88" i="4"/>
  <c r="AQ88" i="4" s="1"/>
  <c r="G16" i="4"/>
  <c r="H16" i="4" s="1"/>
  <c r="AR119" i="4"/>
  <c r="U115" i="97" s="1"/>
  <c r="AQ53" i="4"/>
  <c r="AQ79" i="4"/>
  <c r="N106" i="4"/>
  <c r="W112" i="4"/>
  <c r="AL83" i="4"/>
  <c r="AQ40" i="4"/>
  <c r="T36" i="97" s="1"/>
  <c r="J32" i="4"/>
  <c r="V41" i="4"/>
  <c r="AP18" i="4"/>
  <c r="AP112" i="4"/>
  <c r="AQ112" i="4" s="1"/>
  <c r="K23" i="3"/>
  <c r="P19" i="97" s="1"/>
  <c r="O23" i="3"/>
  <c r="AN48" i="75"/>
  <c r="N44" i="97" s="1"/>
  <c r="H63" i="3"/>
  <c r="K63" i="3" s="1"/>
  <c r="P59" i="97" s="1"/>
  <c r="AC63" i="4"/>
  <c r="AD63" i="4" s="1"/>
  <c r="Q103" i="97"/>
  <c r="K37" i="3"/>
  <c r="P33" i="97" s="1"/>
  <c r="N37" i="3"/>
  <c r="P31" i="3"/>
  <c r="K31" i="3"/>
  <c r="P27" i="97" s="1"/>
  <c r="H36" i="3"/>
  <c r="K36" i="3" s="1"/>
  <c r="P32" i="97" s="1"/>
  <c r="AA36" i="4"/>
  <c r="AB36" i="4" s="1"/>
  <c r="AC36" i="4"/>
  <c r="AD36" i="4" s="1"/>
  <c r="K111" i="3"/>
  <c r="P107" i="97" s="1"/>
  <c r="N111" i="3"/>
  <c r="Q111" i="3" s="1"/>
  <c r="O105" i="3"/>
  <c r="G104" i="75"/>
  <c r="F104" i="75"/>
  <c r="AP90" i="4"/>
  <c r="N12" i="3"/>
  <c r="Q12" i="3" s="1"/>
  <c r="K12" i="3"/>
  <c r="P8" i="97" s="1"/>
  <c r="T39" i="97"/>
  <c r="AR43" i="4"/>
  <c r="U39" i="97" s="1"/>
  <c r="C13" i="97"/>
  <c r="C17" i="3"/>
  <c r="C46" i="97"/>
  <c r="C50" i="4"/>
  <c r="C50" i="3"/>
  <c r="L50" i="3" s="1"/>
  <c r="C50" i="75"/>
  <c r="C68" i="75"/>
  <c r="C68" i="3"/>
  <c r="B62" i="4"/>
  <c r="F62" i="4" s="1"/>
  <c r="F58" i="97"/>
  <c r="B62" i="3"/>
  <c r="F71" i="97"/>
  <c r="B75" i="4"/>
  <c r="B75" i="75"/>
  <c r="B75" i="3"/>
  <c r="A78" i="3"/>
  <c r="A78" i="4"/>
  <c r="A78" i="75"/>
  <c r="D80" i="4"/>
  <c r="D80" i="3"/>
  <c r="D76" i="97"/>
  <c r="F79" i="97"/>
  <c r="B83" i="75"/>
  <c r="G83" i="75" s="1"/>
  <c r="H83" i="75" s="1"/>
  <c r="I83" i="75" s="1"/>
  <c r="B83" i="4"/>
  <c r="B83" i="3"/>
  <c r="A86" i="3"/>
  <c r="A86" i="75"/>
  <c r="E23" i="97"/>
  <c r="E27" i="3"/>
  <c r="E27" i="4"/>
  <c r="M18" i="4"/>
  <c r="V18" i="4"/>
  <c r="E123" i="75"/>
  <c r="G123" i="75" s="1"/>
  <c r="H123" i="75" s="1"/>
  <c r="I123" i="75" s="1"/>
  <c r="E119" i="97"/>
  <c r="E123" i="4"/>
  <c r="E123" i="3"/>
  <c r="C62" i="97"/>
  <c r="C66" i="75"/>
  <c r="C66" i="3"/>
  <c r="H55" i="75"/>
  <c r="I55" i="75" s="1"/>
  <c r="N59" i="75"/>
  <c r="L55" i="97" s="1"/>
  <c r="AI100" i="4"/>
  <c r="AB108" i="75"/>
  <c r="M104" i="97" s="1"/>
  <c r="S91" i="75"/>
  <c r="U91" i="75" s="1"/>
  <c r="V91" i="75" s="1"/>
  <c r="AI28" i="75"/>
  <c r="N35" i="4"/>
  <c r="W36" i="4"/>
  <c r="L18" i="75"/>
  <c r="M18" i="75" s="1"/>
  <c r="AC121" i="4"/>
  <c r="AD121" i="4" s="1"/>
  <c r="Y124" i="75"/>
  <c r="R23" i="4"/>
  <c r="H44" i="4"/>
  <c r="H32" i="4"/>
  <c r="W114" i="4"/>
  <c r="AB66" i="75"/>
  <c r="M62" i="97" s="1"/>
  <c r="W87" i="4"/>
  <c r="R38" i="4"/>
  <c r="G12" i="4"/>
  <c r="T12" i="4"/>
  <c r="J12" i="4"/>
  <c r="F12" i="4"/>
  <c r="M12" i="4"/>
  <c r="L12" i="4"/>
  <c r="U12" i="4"/>
  <c r="I12" i="4"/>
  <c r="C80" i="75"/>
  <c r="C80" i="4"/>
  <c r="C80" i="3"/>
  <c r="A27" i="97"/>
  <c r="A31" i="3"/>
  <c r="A31" i="4"/>
  <c r="A36" i="3"/>
  <c r="A36" i="4"/>
  <c r="A32" i="97"/>
  <c r="B57" i="3"/>
  <c r="B57" i="75"/>
  <c r="A60" i="3"/>
  <c r="A60" i="4"/>
  <c r="E57" i="75"/>
  <c r="E57" i="3"/>
  <c r="E57" i="4"/>
  <c r="E46" i="97"/>
  <c r="E50" i="75"/>
  <c r="E50" i="4"/>
  <c r="E38" i="97"/>
  <c r="E42" i="4"/>
  <c r="E42" i="75"/>
  <c r="E30" i="97"/>
  <c r="E34" i="4"/>
  <c r="E34" i="75"/>
  <c r="E22" i="97"/>
  <c r="E26" i="4"/>
  <c r="E26" i="75"/>
  <c r="E17" i="75"/>
  <c r="E17" i="3"/>
  <c r="N79" i="75"/>
  <c r="L75" i="97" s="1"/>
  <c r="W113" i="4"/>
  <c r="K64" i="75"/>
  <c r="L64" i="75" s="1"/>
  <c r="M64" i="75" s="1"/>
  <c r="T36" i="75"/>
  <c r="U36" i="75" s="1"/>
  <c r="V36" i="75" s="1"/>
  <c r="G66" i="75"/>
  <c r="B26" i="75"/>
  <c r="B26" i="3"/>
  <c r="D33" i="4"/>
  <c r="D29" i="97"/>
  <c r="F48" i="97"/>
  <c r="B52" i="75"/>
  <c r="B52" i="3"/>
  <c r="A55" i="4"/>
  <c r="E76" i="97"/>
  <c r="E80" i="3"/>
  <c r="E80" i="75"/>
  <c r="K80" i="75" s="1"/>
  <c r="L80" i="75" s="1"/>
  <c r="M80" i="75" s="1"/>
  <c r="E68" i="97"/>
  <c r="E72" i="4"/>
  <c r="E64" i="4"/>
  <c r="E64" i="75"/>
  <c r="E56" i="75"/>
  <c r="P56" i="75" s="1"/>
  <c r="Q56" i="75" s="1"/>
  <c r="R56" i="75" s="1"/>
  <c r="E56" i="3"/>
  <c r="E56" i="4"/>
  <c r="E29" i="97"/>
  <c r="E33" i="4"/>
  <c r="E33" i="75"/>
  <c r="AB86" i="75"/>
  <c r="M82" i="97" s="1"/>
  <c r="K99" i="75"/>
  <c r="T80" i="75"/>
  <c r="U80" i="75" s="1"/>
  <c r="V80" i="75" s="1"/>
  <c r="AQ44" i="4"/>
  <c r="AQ42" i="4"/>
  <c r="AL75" i="75"/>
  <c r="AM75" i="75" s="1"/>
  <c r="L60" i="3"/>
  <c r="M79" i="3"/>
  <c r="AI25" i="75"/>
  <c r="AI99" i="75"/>
  <c r="AI43" i="75"/>
  <c r="R97" i="4"/>
  <c r="W97" i="4"/>
  <c r="AF108" i="75"/>
  <c r="AG108" i="75" s="1"/>
  <c r="AH108" i="75" s="1"/>
  <c r="AI108" i="75" s="1"/>
  <c r="AC108" i="75"/>
  <c r="AD108" i="75" s="1"/>
  <c r="AE108" i="75" s="1"/>
  <c r="AJ42" i="75"/>
  <c r="AL42" i="75" s="1"/>
  <c r="AM42" i="75" s="1"/>
  <c r="AK42" i="75"/>
  <c r="T90" i="4"/>
  <c r="P90" i="4"/>
  <c r="R90" i="4" s="1"/>
  <c r="B21" i="75"/>
  <c r="F17" i="97"/>
  <c r="D26" i="4"/>
  <c r="D26" i="3"/>
  <c r="A29" i="3"/>
  <c r="A29" i="75"/>
  <c r="A50" i="3"/>
  <c r="A50" i="4"/>
  <c r="E91" i="97"/>
  <c r="E95" i="75"/>
  <c r="P95" i="75" s="1"/>
  <c r="Q95" i="75" s="1"/>
  <c r="R95" i="75" s="1"/>
  <c r="AB95" i="75" s="1"/>
  <c r="M91" i="97" s="1"/>
  <c r="E95" i="4"/>
  <c r="E83" i="97"/>
  <c r="E87" i="3"/>
  <c r="E67" i="97"/>
  <c r="E71" i="75"/>
  <c r="E71" i="4"/>
  <c r="E59" i="97"/>
  <c r="E63" i="3"/>
  <c r="E63" i="4"/>
  <c r="K51" i="3"/>
  <c r="P47" i="97" s="1"/>
  <c r="Q123" i="4"/>
  <c r="L87" i="75"/>
  <c r="M87" i="75" s="1"/>
  <c r="H37" i="75"/>
  <c r="I37" i="75" s="1"/>
  <c r="AA53" i="4"/>
  <c r="AB53" i="4" s="1"/>
  <c r="K120" i="4"/>
  <c r="AA16" i="4"/>
  <c r="AB16" i="4" s="1"/>
  <c r="C32" i="97"/>
  <c r="C36" i="75"/>
  <c r="AF87" i="75"/>
  <c r="AG87" i="75" s="1"/>
  <c r="AH87" i="75" s="1"/>
  <c r="AC87" i="75"/>
  <c r="AD87" i="75" s="1"/>
  <c r="AE87" i="75" s="1"/>
  <c r="B24" i="75"/>
  <c r="B24" i="4"/>
  <c r="D43" i="97"/>
  <c r="D47" i="75"/>
  <c r="D47" i="4"/>
  <c r="B110" i="4"/>
  <c r="B110" i="75"/>
  <c r="B110" i="3"/>
  <c r="D115" i="3"/>
  <c r="D111" i="97"/>
  <c r="D115" i="75"/>
  <c r="B118" i="75"/>
  <c r="B118" i="4"/>
  <c r="E102" i="4"/>
  <c r="E102" i="75"/>
  <c r="E90" i="97"/>
  <c r="E94" i="75"/>
  <c r="AQ58" i="4"/>
  <c r="T54" i="97" s="1"/>
  <c r="AQ98" i="4"/>
  <c r="L17" i="3"/>
  <c r="AI54" i="75"/>
  <c r="AQ96" i="4"/>
  <c r="T92" i="97" s="1"/>
  <c r="Q21" i="3"/>
  <c r="Q17" i="97" s="1"/>
  <c r="R58" i="4"/>
  <c r="Y59" i="75"/>
  <c r="G13" i="75"/>
  <c r="F13" i="75"/>
  <c r="H13" i="75" s="1"/>
  <c r="I13" i="75" s="1"/>
  <c r="N13" i="75" s="1"/>
  <c r="L9" i="97" s="1"/>
  <c r="AJ120" i="75"/>
  <c r="AL120" i="75" s="1"/>
  <c r="AM120" i="75" s="1"/>
  <c r="AN120" i="75" s="1"/>
  <c r="N116" i="97" s="1"/>
  <c r="AK120" i="75"/>
  <c r="AA108" i="4"/>
  <c r="AB108" i="4" s="1"/>
  <c r="AJ89" i="75"/>
  <c r="AL89" i="75" s="1"/>
  <c r="AM89" i="75" s="1"/>
  <c r="AK89" i="75"/>
  <c r="B9" i="75"/>
  <c r="B9" i="4"/>
  <c r="Q9" i="4" s="1"/>
  <c r="B9" i="3"/>
  <c r="F5" i="97"/>
  <c r="D16" i="75"/>
  <c r="D16" i="4"/>
  <c r="B19" i="4"/>
  <c r="B19" i="75"/>
  <c r="A48" i="4"/>
  <c r="A48" i="3"/>
  <c r="D98" i="97"/>
  <c r="D102" i="4"/>
  <c r="D102" i="3"/>
  <c r="D102" i="75"/>
  <c r="A108" i="75"/>
  <c r="A108" i="3"/>
  <c r="D110" i="4"/>
  <c r="D110" i="3"/>
  <c r="B121" i="75"/>
  <c r="F117" i="97"/>
  <c r="E117" i="3"/>
  <c r="E117" i="4"/>
  <c r="E117" i="75"/>
  <c r="E109" i="75"/>
  <c r="E105" i="97"/>
  <c r="E109" i="4"/>
  <c r="L122" i="75"/>
  <c r="M122" i="75" s="1"/>
  <c r="N122" i="75" s="1"/>
  <c r="L118" i="97" s="1"/>
  <c r="AQ83" i="4"/>
  <c r="AR83" i="4" s="1"/>
  <c r="U79" i="97" s="1"/>
  <c r="L102" i="3"/>
  <c r="AR124" i="4"/>
  <c r="U120" i="97" s="1"/>
  <c r="AN113" i="75"/>
  <c r="N109" i="97" s="1"/>
  <c r="K123" i="75"/>
  <c r="L123" i="75" s="1"/>
  <c r="M123" i="75" s="1"/>
  <c r="R44" i="4"/>
  <c r="H120" i="4"/>
  <c r="N120" i="4"/>
  <c r="W52" i="4"/>
  <c r="W47" i="4"/>
  <c r="N65" i="4"/>
  <c r="AP51" i="4"/>
  <c r="D9" i="4"/>
  <c r="D5" i="97"/>
  <c r="D9" i="75"/>
  <c r="A12" i="4"/>
  <c r="A12" i="3"/>
  <c r="D41" i="97"/>
  <c r="D45" i="4"/>
  <c r="A88" i="4"/>
  <c r="F86" i="97"/>
  <c r="D88" i="97"/>
  <c r="D92" i="3"/>
  <c r="D92" i="4"/>
  <c r="B100" i="3"/>
  <c r="F96" i="97"/>
  <c r="B100" i="75"/>
  <c r="G100" i="75" s="1"/>
  <c r="H100" i="75" s="1"/>
  <c r="I100" i="75" s="1"/>
  <c r="B100" i="4"/>
  <c r="T34" i="75"/>
  <c r="U34" i="75" s="1"/>
  <c r="V34" i="75" s="1"/>
  <c r="AL89" i="4"/>
  <c r="AQ31" i="4"/>
  <c r="AI77" i="75"/>
  <c r="AL87" i="75"/>
  <c r="AM87" i="75" s="1"/>
  <c r="P83" i="75"/>
  <c r="AI26" i="75"/>
  <c r="AN26" i="75" s="1"/>
  <c r="N22" i="97" s="1"/>
  <c r="AI19" i="75"/>
  <c r="AN19" i="75" s="1"/>
  <c r="N15" i="97" s="1"/>
  <c r="AI60" i="75"/>
  <c r="AN60" i="75" s="1"/>
  <c r="N56" i="97" s="1"/>
  <c r="K23" i="4"/>
  <c r="O23" i="4" s="1"/>
  <c r="W59" i="4"/>
  <c r="L11" i="3"/>
  <c r="Q11" i="3" s="1"/>
  <c r="R11" i="3" s="1"/>
  <c r="O7" i="97" s="1"/>
  <c r="C58" i="97"/>
  <c r="C62" i="3"/>
  <c r="C62" i="75"/>
  <c r="C99" i="4"/>
  <c r="C95" i="97"/>
  <c r="C99" i="75"/>
  <c r="AF39" i="75"/>
  <c r="AG39" i="75" s="1"/>
  <c r="AH39" i="75" s="1"/>
  <c r="AC39" i="75"/>
  <c r="AD39" i="75" s="1"/>
  <c r="AE39" i="75" s="1"/>
  <c r="AF63" i="75"/>
  <c r="AG63" i="75" s="1"/>
  <c r="AH63" i="75" s="1"/>
  <c r="AI63" i="75" s="1"/>
  <c r="AN63" i="75" s="1"/>
  <c r="N59" i="97" s="1"/>
  <c r="AC63" i="75"/>
  <c r="AD63" i="75" s="1"/>
  <c r="AE63" i="75" s="1"/>
  <c r="AJ47" i="75"/>
  <c r="AL47" i="75" s="1"/>
  <c r="AM47" i="75" s="1"/>
  <c r="AK47" i="75"/>
  <c r="C86" i="97"/>
  <c r="C90" i="4"/>
  <c r="C90" i="75"/>
  <c r="C17" i="75"/>
  <c r="K17" i="75" s="1"/>
  <c r="L17" i="75" s="1"/>
  <c r="M17" i="75" s="1"/>
  <c r="C82" i="3"/>
  <c r="C78" i="97"/>
  <c r="G54" i="4"/>
  <c r="A46" i="3"/>
  <c r="A46" i="4"/>
  <c r="B72" i="3"/>
  <c r="B72" i="75"/>
  <c r="A75" i="4"/>
  <c r="A75" i="3"/>
  <c r="D73" i="97"/>
  <c r="D77" i="4"/>
  <c r="D77" i="3"/>
  <c r="D77" i="75"/>
  <c r="A83" i="4"/>
  <c r="A83" i="75"/>
  <c r="A83" i="3"/>
  <c r="D85" i="75"/>
  <c r="D85" i="3"/>
  <c r="B88" i="75"/>
  <c r="B88" i="3"/>
  <c r="F91" i="97"/>
  <c r="B95" i="4"/>
  <c r="B95" i="75"/>
  <c r="A98" i="3"/>
  <c r="C29" i="4"/>
  <c r="G71" i="75"/>
  <c r="H71" i="75" s="1"/>
  <c r="I71" i="75" s="1"/>
  <c r="J56" i="4"/>
  <c r="L31" i="4"/>
  <c r="N31" i="4" s="1"/>
  <c r="O31" i="4" s="1"/>
  <c r="X31" i="4" s="1"/>
  <c r="S27" i="97" s="1"/>
  <c r="AP110" i="4"/>
  <c r="AQ110" i="4" s="1"/>
  <c r="AL106" i="4"/>
  <c r="AL78" i="4"/>
  <c r="Y63" i="75"/>
  <c r="K39" i="75"/>
  <c r="L39" i="75" s="1"/>
  <c r="M39" i="75" s="1"/>
  <c r="V78" i="4"/>
  <c r="AL104" i="4"/>
  <c r="Y83" i="75"/>
  <c r="AI78" i="4"/>
  <c r="T32" i="75"/>
  <c r="U32" i="75" s="1"/>
  <c r="V32" i="75" s="1"/>
  <c r="AI106" i="4"/>
  <c r="AC49" i="4"/>
  <c r="AD49" i="4" s="1"/>
  <c r="Y110" i="75"/>
  <c r="AP63" i="4"/>
  <c r="AP60" i="4"/>
  <c r="Q18" i="97"/>
  <c r="R22" i="3"/>
  <c r="O18" i="97" s="1"/>
  <c r="N21" i="4"/>
  <c r="W38" i="4"/>
  <c r="P39" i="75"/>
  <c r="C39" i="4"/>
  <c r="AL39" i="4"/>
  <c r="AQ39" i="4" s="1"/>
  <c r="Q28" i="3"/>
  <c r="Q24" i="97" s="1"/>
  <c r="O79" i="4"/>
  <c r="X79" i="4" s="1"/>
  <c r="S75" i="97" s="1"/>
  <c r="P123" i="75"/>
  <c r="Q123" i="75" s="1"/>
  <c r="R123" i="75" s="1"/>
  <c r="T83" i="75"/>
  <c r="U83" i="75" s="1"/>
  <c r="V83" i="75" s="1"/>
  <c r="P119" i="75"/>
  <c r="Q119" i="75" s="1"/>
  <c r="R119" i="75" s="1"/>
  <c r="P82" i="75"/>
  <c r="Q82" i="75" s="1"/>
  <c r="R82" i="75" s="1"/>
  <c r="O111" i="4"/>
  <c r="L119" i="75"/>
  <c r="M119" i="75" s="1"/>
  <c r="Q15" i="75"/>
  <c r="R15" i="75" s="1"/>
  <c r="T39" i="75"/>
  <c r="U39" i="75" s="1"/>
  <c r="V39" i="75" s="1"/>
  <c r="M40" i="3"/>
  <c r="Q40" i="3" s="1"/>
  <c r="Q36" i="97" s="1"/>
  <c r="C35" i="97"/>
  <c r="N55" i="75"/>
  <c r="L51" i="97" s="1"/>
  <c r="K51" i="97" s="1"/>
  <c r="K97" i="75"/>
  <c r="L97" i="75" s="1"/>
  <c r="M97" i="75" s="1"/>
  <c r="N97" i="75" s="1"/>
  <c r="L93" i="97" s="1"/>
  <c r="H16" i="75"/>
  <c r="I16" i="75" s="1"/>
  <c r="K66" i="4"/>
  <c r="H28" i="4"/>
  <c r="K80" i="4"/>
  <c r="K60" i="4"/>
  <c r="K36" i="75"/>
  <c r="L36" i="75" s="1"/>
  <c r="M36" i="75" s="1"/>
  <c r="E39" i="3"/>
  <c r="E39" i="4"/>
  <c r="P17" i="75"/>
  <c r="Q17" i="75" s="1"/>
  <c r="R17" i="75" s="1"/>
  <c r="T17" i="75"/>
  <c r="U17" i="75" s="1"/>
  <c r="V17" i="75" s="1"/>
  <c r="O58" i="4"/>
  <c r="K83" i="75"/>
  <c r="L83" i="75" s="1"/>
  <c r="M83" i="75" s="1"/>
  <c r="N83" i="75" s="1"/>
  <c r="L79" i="97" s="1"/>
  <c r="Q24" i="3"/>
  <c r="K108" i="75"/>
  <c r="L108" i="75" s="1"/>
  <c r="M108" i="75" s="1"/>
  <c r="N108" i="75" s="1"/>
  <c r="L104" i="97" s="1"/>
  <c r="T96" i="75"/>
  <c r="U96" i="75" s="1"/>
  <c r="V96" i="75" s="1"/>
  <c r="AF33" i="99"/>
  <c r="R116" i="3"/>
  <c r="O112" i="97" s="1"/>
  <c r="I112" i="97" s="1"/>
  <c r="H68" i="75"/>
  <c r="I68" i="75" s="1"/>
  <c r="N68" i="75" s="1"/>
  <c r="L64" i="97" s="1"/>
  <c r="R88" i="4"/>
  <c r="H90" i="75"/>
  <c r="I90" i="75" s="1"/>
  <c r="R28" i="4"/>
  <c r="H65" i="4"/>
  <c r="Q68" i="4"/>
  <c r="R68" i="4" s="1"/>
  <c r="C39" i="3"/>
  <c r="Q100" i="3"/>
  <c r="T87" i="75"/>
  <c r="U87" i="75" s="1"/>
  <c r="V87" i="75" s="1"/>
  <c r="AB37" i="75"/>
  <c r="M33" i="97" s="1"/>
  <c r="R50" i="3"/>
  <c r="O46" i="97" s="1"/>
  <c r="I46" i="97" s="1"/>
  <c r="H17" i="4"/>
  <c r="N84" i="4"/>
  <c r="O84" i="4" s="1"/>
  <c r="AB30" i="75"/>
  <c r="M26" i="97" s="1"/>
  <c r="Q32" i="3"/>
  <c r="Q28" i="97" s="1"/>
  <c r="W84" i="4"/>
  <c r="K44" i="4"/>
  <c r="R85" i="3"/>
  <c r="O81" i="97" s="1"/>
  <c r="U54" i="75"/>
  <c r="V54" i="75" s="1"/>
  <c r="K81" i="75"/>
  <c r="L81" i="75" s="1"/>
  <c r="M81" i="75" s="1"/>
  <c r="O113" i="4"/>
  <c r="AR96" i="4"/>
  <c r="U92" i="97" s="1"/>
  <c r="AR42" i="4"/>
  <c r="U38" i="97" s="1"/>
  <c r="T38" i="97"/>
  <c r="AB29" i="75"/>
  <c r="M25" i="97" s="1"/>
  <c r="AR103" i="4"/>
  <c r="U99" i="97" s="1"/>
  <c r="T99" i="97"/>
  <c r="AA32" i="4"/>
  <c r="AB32" i="4" s="1"/>
  <c r="AR117" i="4"/>
  <c r="U113" i="97" s="1"/>
  <c r="P80" i="75"/>
  <c r="Q80" i="75" s="1"/>
  <c r="R80" i="75" s="1"/>
  <c r="K101" i="75"/>
  <c r="L101" i="75" s="1"/>
  <c r="M101" i="75" s="1"/>
  <c r="F121" i="3"/>
  <c r="AH80" i="99"/>
  <c r="AF80" i="99" s="1"/>
  <c r="Y80" i="99" s="1"/>
  <c r="AM59" i="99"/>
  <c r="AH59" i="99" s="1"/>
  <c r="AF59" i="99" s="1"/>
  <c r="R94" i="99"/>
  <c r="R16" i="3"/>
  <c r="O12" i="97" s="1"/>
  <c r="I12" i="97" s="1"/>
  <c r="Q12" i="97"/>
  <c r="AI92" i="75"/>
  <c r="AN92" i="75" s="1"/>
  <c r="N88" i="97" s="1"/>
  <c r="AH42" i="99"/>
  <c r="AF42" i="99" s="1"/>
  <c r="T114" i="97"/>
  <c r="H80" i="3"/>
  <c r="AC32" i="4"/>
  <c r="AD32" i="4" s="1"/>
  <c r="G80" i="75"/>
  <c r="H80" i="75" s="1"/>
  <c r="I80" i="75" s="1"/>
  <c r="P100" i="99"/>
  <c r="G100" i="99" s="1"/>
  <c r="K103" i="75"/>
  <c r="N99" i="3"/>
  <c r="AQ54" i="4"/>
  <c r="AQ46" i="4"/>
  <c r="T42" i="97" s="1"/>
  <c r="AN85" i="75"/>
  <c r="N81" i="97" s="1"/>
  <c r="R101" i="99"/>
  <c r="H101" i="99" s="1"/>
  <c r="F101" i="99" s="1"/>
  <c r="O56" i="3"/>
  <c r="S56" i="99"/>
  <c r="P103" i="75"/>
  <c r="Q103" i="75" s="1"/>
  <c r="R103" i="75" s="1"/>
  <c r="AN28" i="75"/>
  <c r="N24" i="97" s="1"/>
  <c r="AH93" i="99"/>
  <c r="AF93" i="99" s="1"/>
  <c r="U45" i="75"/>
  <c r="V45" i="75" s="1"/>
  <c r="AQ61" i="4"/>
  <c r="AA102" i="4"/>
  <c r="AB102" i="4" s="1"/>
  <c r="Q69" i="97"/>
  <c r="R73" i="3"/>
  <c r="O69" i="97" s="1"/>
  <c r="I69" i="97" s="1"/>
  <c r="K118" i="75"/>
  <c r="L118" i="75" s="1"/>
  <c r="M118" i="75" s="1"/>
  <c r="P118" i="75"/>
  <c r="Q118" i="75" s="1"/>
  <c r="R118" i="75" s="1"/>
  <c r="P97" i="75"/>
  <c r="Q97" i="75" s="1"/>
  <c r="R97" i="75" s="1"/>
  <c r="AB97" i="75" s="1"/>
  <c r="M93" i="97" s="1"/>
  <c r="Q87" i="97"/>
  <c r="R91" i="3"/>
  <c r="O87" i="97" s="1"/>
  <c r="I87" i="97" s="1"/>
  <c r="AQ35" i="4"/>
  <c r="P34" i="75"/>
  <c r="Q34" i="75" s="1"/>
  <c r="R34" i="75" s="1"/>
  <c r="S17" i="99"/>
  <c r="P101" i="75"/>
  <c r="Q101" i="75" s="1"/>
  <c r="R101" i="75" s="1"/>
  <c r="AR32" i="4"/>
  <c r="U28" i="97" s="1"/>
  <c r="H112" i="99"/>
  <c r="AQ47" i="4"/>
  <c r="AQ109" i="4"/>
  <c r="R115" i="3"/>
  <c r="O111" i="97" s="1"/>
  <c r="S88" i="99"/>
  <c r="Q72" i="97"/>
  <c r="AJ98" i="75"/>
  <c r="AL98" i="75" s="1"/>
  <c r="AM98" i="75" s="1"/>
  <c r="AK98" i="75"/>
  <c r="AA80" i="4"/>
  <c r="AB80" i="4" s="1"/>
  <c r="K32" i="3"/>
  <c r="P28" i="97" s="1"/>
  <c r="K39" i="3"/>
  <c r="P35" i="97" s="1"/>
  <c r="K34" i="75"/>
  <c r="L34" i="75" s="1"/>
  <c r="M34" i="75" s="1"/>
  <c r="P111" i="75"/>
  <c r="Q111" i="75" s="1"/>
  <c r="R111" i="75" s="1"/>
  <c r="AK97" i="75"/>
  <c r="AL97" i="75" s="1"/>
  <c r="AM97" i="75" s="1"/>
  <c r="T103" i="75"/>
  <c r="U103" i="75" s="1"/>
  <c r="V103" i="75" s="1"/>
  <c r="T102" i="75"/>
  <c r="U102" i="75" s="1"/>
  <c r="V102" i="75" s="1"/>
  <c r="P90" i="75"/>
  <c r="AK57" i="75"/>
  <c r="H46" i="99"/>
  <c r="AQ26" i="4"/>
  <c r="AR26" i="4" s="1"/>
  <c r="U22" i="97" s="1"/>
  <c r="Q34" i="3"/>
  <c r="AB113" i="75"/>
  <c r="M109" i="97" s="1"/>
  <c r="Q14" i="3"/>
  <c r="Q10" i="97" s="1"/>
  <c r="AN77" i="75"/>
  <c r="N73" i="97" s="1"/>
  <c r="AI123" i="75"/>
  <c r="AN123" i="75" s="1"/>
  <c r="N119" i="97" s="1"/>
  <c r="K41" i="75"/>
  <c r="L41" i="75" s="1"/>
  <c r="M41" i="75" s="1"/>
  <c r="N41" i="75" s="1"/>
  <c r="L37" i="97" s="1"/>
  <c r="P41" i="75"/>
  <c r="Q41" i="75" s="1"/>
  <c r="R41" i="75" s="1"/>
  <c r="AB41" i="75" s="1"/>
  <c r="M37" i="97" s="1"/>
  <c r="S122" i="75"/>
  <c r="T122" i="75"/>
  <c r="S85" i="4"/>
  <c r="J85" i="4"/>
  <c r="M85" i="4"/>
  <c r="U85" i="4"/>
  <c r="P85" i="4"/>
  <c r="V85" i="4"/>
  <c r="L85" i="4"/>
  <c r="I85" i="4"/>
  <c r="T85" i="4"/>
  <c r="F85" i="4"/>
  <c r="G85" i="4"/>
  <c r="L99" i="75"/>
  <c r="M99" i="75" s="1"/>
  <c r="K30" i="4"/>
  <c r="AA92" i="4"/>
  <c r="AB92" i="4" s="1"/>
  <c r="AQ85" i="4"/>
  <c r="AN103" i="75"/>
  <c r="N99" i="97" s="1"/>
  <c r="AQ81" i="4"/>
  <c r="T77" i="97" s="1"/>
  <c r="AQ113" i="4"/>
  <c r="AC94" i="4"/>
  <c r="AD94" i="4" s="1"/>
  <c r="K115" i="3"/>
  <c r="P111" i="97" s="1"/>
  <c r="K88" i="99"/>
  <c r="H88" i="99" s="1"/>
  <c r="O36" i="4"/>
  <c r="X36" i="4" s="1"/>
  <c r="S32" i="97" s="1"/>
  <c r="K72" i="3"/>
  <c r="P68" i="97" s="1"/>
  <c r="N72" i="3"/>
  <c r="Q72" i="3" s="1"/>
  <c r="U79" i="75"/>
  <c r="V79" i="75" s="1"/>
  <c r="Q27" i="75"/>
  <c r="R27" i="75" s="1"/>
  <c r="AI20" i="75"/>
  <c r="AN20" i="75" s="1"/>
  <c r="N16" i="97" s="1"/>
  <c r="AA121" i="4"/>
  <c r="AB121" i="4" s="1"/>
  <c r="N66" i="4"/>
  <c r="H47" i="4"/>
  <c r="O47" i="4" s="1"/>
  <c r="X47" i="4" s="1"/>
  <c r="S43" i="97" s="1"/>
  <c r="AQ48" i="4"/>
  <c r="T44" i="97" s="1"/>
  <c r="W65" i="4"/>
  <c r="N39" i="75"/>
  <c r="L35" i="97" s="1"/>
  <c r="R93" i="99"/>
  <c r="C59" i="97"/>
  <c r="C63" i="75"/>
  <c r="C63" i="4"/>
  <c r="D18" i="3"/>
  <c r="D18" i="4"/>
  <c r="D28" i="75"/>
  <c r="D28" i="3"/>
  <c r="A110" i="3"/>
  <c r="A110" i="4"/>
  <c r="A110" i="75"/>
  <c r="D108" i="97"/>
  <c r="D112" i="3"/>
  <c r="D112" i="75"/>
  <c r="B115" i="4"/>
  <c r="Q115" i="4" s="1"/>
  <c r="B115" i="75"/>
  <c r="A118" i="4"/>
  <c r="A118" i="75"/>
  <c r="A118" i="3"/>
  <c r="E88" i="97"/>
  <c r="E92" i="4"/>
  <c r="Q92" i="4" s="1"/>
  <c r="C47" i="97"/>
  <c r="C51" i="4"/>
  <c r="C51" i="75"/>
  <c r="C51" i="3"/>
  <c r="M51" i="3" s="1"/>
  <c r="P40" i="4"/>
  <c r="C42" i="75"/>
  <c r="C42" i="4"/>
  <c r="A10" i="97"/>
  <c r="A14" i="3"/>
  <c r="A14" i="75"/>
  <c r="A105" i="3"/>
  <c r="A105" i="75"/>
  <c r="D103" i="97"/>
  <c r="D107" i="75"/>
  <c r="D107" i="3"/>
  <c r="D119" i="97"/>
  <c r="D123" i="3"/>
  <c r="D123" i="4"/>
  <c r="D123" i="75"/>
  <c r="Q96" i="75"/>
  <c r="R96" i="75" s="1"/>
  <c r="AB96" i="75" s="1"/>
  <c r="M92" i="97" s="1"/>
  <c r="N10" i="4"/>
  <c r="L25" i="75"/>
  <c r="M25" i="75" s="1"/>
  <c r="AI50" i="75"/>
  <c r="AN50" i="75" s="1"/>
  <c r="N46" i="97" s="1"/>
  <c r="W108" i="4"/>
  <c r="AM45" i="99"/>
  <c r="AH45" i="99" s="1"/>
  <c r="AF45" i="99" s="1"/>
  <c r="Y45" i="99" s="1"/>
  <c r="K29" i="4"/>
  <c r="O29" i="4" s="1"/>
  <c r="X29" i="4" s="1"/>
  <c r="S25" i="97" s="1"/>
  <c r="N84" i="75"/>
  <c r="L80" i="97" s="1"/>
  <c r="I46" i="4"/>
  <c r="K46" i="4" s="1"/>
  <c r="C119" i="4"/>
  <c r="D116" i="97"/>
  <c r="AC89" i="75"/>
  <c r="AD89" i="75" s="1"/>
  <c r="AE89" i="75" s="1"/>
  <c r="AF89" i="75"/>
  <c r="AG89" i="75" s="1"/>
  <c r="AH89" i="75" s="1"/>
  <c r="D107" i="4"/>
  <c r="G90" i="4"/>
  <c r="S90" i="4"/>
  <c r="J90" i="4"/>
  <c r="I90" i="4"/>
  <c r="U90" i="4"/>
  <c r="V90" i="4"/>
  <c r="L90" i="4"/>
  <c r="M90" i="4"/>
  <c r="F90" i="4"/>
  <c r="U62" i="4"/>
  <c r="G62" i="4"/>
  <c r="V62" i="4"/>
  <c r="J62" i="4"/>
  <c r="M62" i="4"/>
  <c r="P62" i="4"/>
  <c r="S62" i="4"/>
  <c r="T62" i="4"/>
  <c r="I62" i="4"/>
  <c r="L62" i="4"/>
  <c r="A103" i="75"/>
  <c r="A103" i="4"/>
  <c r="E94" i="97"/>
  <c r="E98" i="4"/>
  <c r="E98" i="3"/>
  <c r="E98" i="75"/>
  <c r="AQ78" i="4"/>
  <c r="Q66" i="4"/>
  <c r="R66" i="4" s="1"/>
  <c r="U119" i="4"/>
  <c r="F25" i="4"/>
  <c r="H25" i="4" s="1"/>
  <c r="E92" i="3"/>
  <c r="C118" i="97"/>
  <c r="C122" i="3"/>
  <c r="AM77" i="99"/>
  <c r="AH77" i="99" s="1"/>
  <c r="AF77" i="99" s="1"/>
  <c r="Y77" i="99" s="1"/>
  <c r="A14" i="4"/>
  <c r="D58" i="97"/>
  <c r="D62" i="3"/>
  <c r="D62" i="75"/>
  <c r="D62" i="4"/>
  <c r="F94" i="97"/>
  <c r="B98" i="75"/>
  <c r="B98" i="4"/>
  <c r="E28" i="75"/>
  <c r="E28" i="3"/>
  <c r="S8" i="99"/>
  <c r="AM62" i="99"/>
  <c r="S76" i="99"/>
  <c r="AH106" i="99"/>
  <c r="AF106" i="99" s="1"/>
  <c r="AQ116" i="4"/>
  <c r="T112" i="97" s="1"/>
  <c r="L101" i="3"/>
  <c r="R74" i="3"/>
  <c r="O70" i="97" s="1"/>
  <c r="P87" i="75"/>
  <c r="Q87" i="75" s="1"/>
  <c r="R87" i="75" s="1"/>
  <c r="AB87" i="75" s="1"/>
  <c r="M83" i="97" s="1"/>
  <c r="U35" i="75"/>
  <c r="V35" i="75" s="1"/>
  <c r="AI15" i="75"/>
  <c r="Q77" i="75"/>
  <c r="R77" i="75" s="1"/>
  <c r="H46" i="4"/>
  <c r="P15" i="99"/>
  <c r="T54" i="4"/>
  <c r="W54" i="4" s="1"/>
  <c r="C63" i="3"/>
  <c r="L63" i="3" s="1"/>
  <c r="C108" i="3"/>
  <c r="G73" i="4"/>
  <c r="L73" i="4"/>
  <c r="N73" i="4" s="1"/>
  <c r="P73" i="4"/>
  <c r="R73" i="4" s="1"/>
  <c r="E47" i="97"/>
  <c r="E51" i="4"/>
  <c r="E51" i="3"/>
  <c r="E51" i="75"/>
  <c r="G51" i="75" s="1"/>
  <c r="H51" i="75" s="1"/>
  <c r="I51" i="75" s="1"/>
  <c r="E43" i="3"/>
  <c r="E43" i="4"/>
  <c r="AM89" i="99"/>
  <c r="N73" i="75"/>
  <c r="L69" i="97" s="1"/>
  <c r="K69" i="97" s="1"/>
  <c r="G69" i="97" s="1"/>
  <c r="L66" i="75"/>
  <c r="M66" i="75" s="1"/>
  <c r="AC23" i="4"/>
  <c r="AD23" i="4" s="1"/>
  <c r="H92" i="99"/>
  <c r="U59" i="75"/>
  <c r="V59" i="75" s="1"/>
  <c r="U25" i="75"/>
  <c r="V25" i="75" s="1"/>
  <c r="AB25" i="75" s="1"/>
  <c r="M21" i="97" s="1"/>
  <c r="AN25" i="75"/>
  <c r="N21" i="97" s="1"/>
  <c r="K52" i="4"/>
  <c r="AP109" i="99"/>
  <c r="AH109" i="99" s="1"/>
  <c r="AF109" i="99" s="1"/>
  <c r="Y109" i="99" s="1"/>
  <c r="AL12" i="4"/>
  <c r="AQ12" i="4" s="1"/>
  <c r="E92" i="75"/>
  <c r="G92" i="75" s="1"/>
  <c r="H92" i="75" s="1"/>
  <c r="I92" i="75" s="1"/>
  <c r="AJ71" i="75"/>
  <c r="AL71" i="75" s="1"/>
  <c r="AM71" i="75" s="1"/>
  <c r="AN71" i="75" s="1"/>
  <c r="N67" i="97" s="1"/>
  <c r="AK71" i="75"/>
  <c r="B91" i="4"/>
  <c r="B91" i="75"/>
  <c r="B91" i="3"/>
  <c r="E72" i="3"/>
  <c r="E72" i="75"/>
  <c r="S64" i="4"/>
  <c r="F64" i="4"/>
  <c r="V64" i="4"/>
  <c r="P64" i="4"/>
  <c r="M64" i="4"/>
  <c r="J64" i="4"/>
  <c r="I64" i="4"/>
  <c r="L64" i="4"/>
  <c r="G64" i="4"/>
  <c r="AP123" i="4"/>
  <c r="H55" i="4"/>
  <c r="O55" i="4" s="1"/>
  <c r="Y122" i="75"/>
  <c r="I54" i="4"/>
  <c r="K54" i="4" s="1"/>
  <c r="N38" i="3"/>
  <c r="Q38" i="3" s="1"/>
  <c r="N26" i="3"/>
  <c r="C64" i="3"/>
  <c r="C113" i="4"/>
  <c r="T119" i="4"/>
  <c r="AK93" i="75"/>
  <c r="AJ93" i="75"/>
  <c r="AL93" i="75" s="1"/>
  <c r="AM93" i="75" s="1"/>
  <c r="AN93" i="75" s="1"/>
  <c r="N89" i="97" s="1"/>
  <c r="G53" i="4"/>
  <c r="F53" i="4"/>
  <c r="I53" i="4"/>
  <c r="J53" i="4"/>
  <c r="P53" i="4"/>
  <c r="R53" i="4" s="1"/>
  <c r="U53" i="4"/>
  <c r="S53" i="4"/>
  <c r="M53" i="4"/>
  <c r="L53" i="4"/>
  <c r="T53" i="4"/>
  <c r="C55" i="97"/>
  <c r="C59" i="75"/>
  <c r="D72" i="97"/>
  <c r="D76" i="4"/>
  <c r="D76" i="3"/>
  <c r="A82" i="3"/>
  <c r="A82" i="75"/>
  <c r="AI23" i="75"/>
  <c r="AN23" i="75" s="1"/>
  <c r="N19" i="97" s="1"/>
  <c r="H21" i="4"/>
  <c r="O21" i="4" s="1"/>
  <c r="K96" i="4"/>
  <c r="W111" i="4"/>
  <c r="X111" i="4" s="1"/>
  <c r="S107" i="97" s="1"/>
  <c r="K32" i="4"/>
  <c r="AT107" i="99"/>
  <c r="AH107" i="99" s="1"/>
  <c r="AF107" i="99" s="1"/>
  <c r="AT30" i="99"/>
  <c r="AH30" i="99" s="1"/>
  <c r="AF30" i="99" s="1"/>
  <c r="AQ80" i="4"/>
  <c r="T76" i="97" s="1"/>
  <c r="P36" i="75"/>
  <c r="Q36" i="75" s="1"/>
  <c r="R36" i="75" s="1"/>
  <c r="N119" i="4"/>
  <c r="N33" i="3"/>
  <c r="Q33" i="3" s="1"/>
  <c r="Q29" i="97" s="1"/>
  <c r="AH14" i="99"/>
  <c r="C64" i="4"/>
  <c r="C113" i="3"/>
  <c r="M9" i="4"/>
  <c r="C70" i="97"/>
  <c r="C74" i="4"/>
  <c r="C74" i="75"/>
  <c r="A69" i="3"/>
  <c r="A69" i="4"/>
  <c r="D67" i="97"/>
  <c r="D71" i="3"/>
  <c r="D71" i="75"/>
  <c r="D71" i="4"/>
  <c r="AL49" i="4"/>
  <c r="AQ49" i="4" s="1"/>
  <c r="AM75" i="99"/>
  <c r="AI74" i="4"/>
  <c r="AQ74" i="4" s="1"/>
  <c r="AM53" i="99"/>
  <c r="AH53" i="99" s="1"/>
  <c r="AF53" i="99" s="1"/>
  <c r="Y53" i="99" s="1"/>
  <c r="AM52" i="99"/>
  <c r="AP51" i="99"/>
  <c r="AT55" i="99"/>
  <c r="B89" i="75"/>
  <c r="E50" i="3"/>
  <c r="M33" i="4"/>
  <c r="AT83" i="99"/>
  <c r="AH83" i="99" s="1"/>
  <c r="AF83" i="99" s="1"/>
  <c r="P89" i="99"/>
  <c r="R89" i="99" s="1"/>
  <c r="H89" i="99" s="1"/>
  <c r="AA49" i="4"/>
  <c r="AB49" i="4" s="1"/>
  <c r="AM79" i="99"/>
  <c r="AH79" i="99" s="1"/>
  <c r="AF79" i="99" s="1"/>
  <c r="B105" i="75"/>
  <c r="B67" i="75"/>
  <c r="C57" i="4"/>
  <c r="C89" i="75"/>
  <c r="AP114" i="99"/>
  <c r="AH114" i="99" s="1"/>
  <c r="AF114" i="99" s="1"/>
  <c r="B67" i="3"/>
  <c r="C57" i="75"/>
  <c r="S44" i="99"/>
  <c r="AP70" i="99"/>
  <c r="AH70" i="99" s="1"/>
  <c r="AF70" i="99" s="1"/>
  <c r="Y70" i="99" s="1"/>
  <c r="AP100" i="4"/>
  <c r="AQ100" i="4" s="1"/>
  <c r="AF102" i="75"/>
  <c r="AG102" i="75" s="1"/>
  <c r="AH102" i="75" s="1"/>
  <c r="AI102" i="75" s="1"/>
  <c r="AN102" i="75" s="1"/>
  <c r="N98" i="97" s="1"/>
  <c r="B67" i="4"/>
  <c r="Q67" i="4" s="1"/>
  <c r="AJ11" i="75"/>
  <c r="AL11" i="75" s="1"/>
  <c r="AM11" i="75" s="1"/>
  <c r="AN11" i="75" s="1"/>
  <c r="N7" i="97" s="1"/>
  <c r="S114" i="99"/>
  <c r="AT96" i="99"/>
  <c r="Y71" i="75"/>
  <c r="AT36" i="99"/>
  <c r="AM36" i="99"/>
  <c r="AM41" i="99"/>
  <c r="Q64" i="4"/>
  <c r="AP97" i="99"/>
  <c r="AH97" i="99" s="1"/>
  <c r="AF97" i="99" s="1"/>
  <c r="Y97" i="99" s="1"/>
  <c r="AL29" i="4"/>
  <c r="AQ29" i="4" s="1"/>
  <c r="S38" i="99"/>
  <c r="Y69" i="75"/>
  <c r="AK35" i="75"/>
  <c r="AL35" i="75" s="1"/>
  <c r="AM35" i="75" s="1"/>
  <c r="AN35" i="75" s="1"/>
  <c r="N31" i="97" s="1"/>
  <c r="Y60" i="75"/>
  <c r="AB60" i="75" s="1"/>
  <c r="M56" i="97" s="1"/>
  <c r="K56" i="97" s="1"/>
  <c r="K67" i="99"/>
  <c r="AT63" i="99"/>
  <c r="AH63" i="99" s="1"/>
  <c r="AF63" i="99" s="1"/>
  <c r="AP52" i="99"/>
  <c r="AH52" i="99" s="1"/>
  <c r="AF52" i="99" s="1"/>
  <c r="AT51" i="99"/>
  <c r="AL60" i="4"/>
  <c r="S53" i="99"/>
  <c r="AM55" i="99"/>
  <c r="AM48" i="99"/>
  <c r="AH48" i="99" s="1"/>
  <c r="AF48" i="99" s="1"/>
  <c r="AM40" i="99"/>
  <c r="AH40" i="99" s="1"/>
  <c r="AF40" i="99" s="1"/>
  <c r="A61" i="3"/>
  <c r="AR56" i="4"/>
  <c r="U52" i="97" s="1"/>
  <c r="T52" i="97"/>
  <c r="Y73" i="99"/>
  <c r="G73" i="99"/>
  <c r="AR54" i="4"/>
  <c r="U50" i="97" s="1"/>
  <c r="T50" i="97"/>
  <c r="Q9" i="97"/>
  <c r="R13" i="3"/>
  <c r="O9" i="97" s="1"/>
  <c r="AR61" i="4"/>
  <c r="U57" i="97" s="1"/>
  <c r="T57" i="97"/>
  <c r="T80" i="97"/>
  <c r="AR84" i="4"/>
  <c r="U80" i="97" s="1"/>
  <c r="T105" i="97"/>
  <c r="AR109" i="4"/>
  <c r="U105" i="97" s="1"/>
  <c r="T22" i="97"/>
  <c r="Y106" i="99"/>
  <c r="G106" i="99"/>
  <c r="G25" i="99"/>
  <c r="Y25" i="99"/>
  <c r="T40" i="97"/>
  <c r="AR44" i="4"/>
  <c r="U40" i="97" s="1"/>
  <c r="AR69" i="4"/>
  <c r="U65" i="97" s="1"/>
  <c r="T65" i="97"/>
  <c r="Q105" i="4"/>
  <c r="T105" i="4"/>
  <c r="K111" i="75"/>
  <c r="L111" i="75" s="1"/>
  <c r="M111" i="75" s="1"/>
  <c r="Q105" i="3"/>
  <c r="R105" i="3" s="1"/>
  <c r="O101" i="97" s="1"/>
  <c r="AL22" i="75"/>
  <c r="AM22" i="75" s="1"/>
  <c r="AQ72" i="4"/>
  <c r="AQ45" i="4"/>
  <c r="H22" i="75"/>
  <c r="I22" i="75" s="1"/>
  <c r="N22" i="75" s="1"/>
  <c r="L18" i="97" s="1"/>
  <c r="U44" i="75"/>
  <c r="V44" i="75" s="1"/>
  <c r="AB44" i="75" s="1"/>
  <c r="M40" i="97" s="1"/>
  <c r="AH46" i="99"/>
  <c r="AF46" i="99" s="1"/>
  <c r="AQ27" i="4"/>
  <c r="P106" i="75"/>
  <c r="Q106" i="75" s="1"/>
  <c r="R106" i="75" s="1"/>
  <c r="I35" i="3"/>
  <c r="AK80" i="75"/>
  <c r="AL80" i="75" s="1"/>
  <c r="AM80" i="75" s="1"/>
  <c r="AN80" i="75" s="1"/>
  <c r="N76" i="97" s="1"/>
  <c r="AI27" i="75"/>
  <c r="AN27" i="75" s="1"/>
  <c r="N23" i="97" s="1"/>
  <c r="F90" i="3"/>
  <c r="AA90" i="4"/>
  <c r="AB90" i="4" s="1"/>
  <c r="R71" i="3"/>
  <c r="O67" i="97" s="1"/>
  <c r="T93" i="75"/>
  <c r="U93" i="75" s="1"/>
  <c r="V93" i="75" s="1"/>
  <c r="P93" i="75"/>
  <c r="Q93" i="75" s="1"/>
  <c r="R93" i="75" s="1"/>
  <c r="T43" i="75"/>
  <c r="U43" i="75" s="1"/>
  <c r="V43" i="75" s="1"/>
  <c r="AB43" i="75" s="1"/>
  <c r="M39" i="97" s="1"/>
  <c r="K43" i="75"/>
  <c r="L43" i="75" s="1"/>
  <c r="M43" i="75" s="1"/>
  <c r="N43" i="75" s="1"/>
  <c r="L39" i="97" s="1"/>
  <c r="J29" i="75"/>
  <c r="O29" i="3"/>
  <c r="L29" i="3"/>
  <c r="K29" i="75"/>
  <c r="W120" i="4"/>
  <c r="W16" i="4"/>
  <c r="K16" i="4"/>
  <c r="G34" i="75"/>
  <c r="H34" i="75" s="1"/>
  <c r="I34" i="75" s="1"/>
  <c r="N34" i="75" s="1"/>
  <c r="L30" i="97" s="1"/>
  <c r="T111" i="75"/>
  <c r="U111" i="75" s="1"/>
  <c r="V111" i="75" s="1"/>
  <c r="AB111" i="75" s="1"/>
  <c r="M107" i="97" s="1"/>
  <c r="P105" i="4"/>
  <c r="L103" i="75"/>
  <c r="M103" i="75" s="1"/>
  <c r="N103" i="75" s="1"/>
  <c r="L99" i="97" s="1"/>
  <c r="Q15" i="3"/>
  <c r="G45" i="99"/>
  <c r="K76" i="99"/>
  <c r="S90" i="99"/>
  <c r="AA98" i="4"/>
  <c r="AB98" i="4" s="1"/>
  <c r="AN34" i="75"/>
  <c r="N30" i="97" s="1"/>
  <c r="T106" i="75"/>
  <c r="U106" i="75" s="1"/>
  <c r="V106" i="75" s="1"/>
  <c r="P26" i="3"/>
  <c r="K26" i="3"/>
  <c r="P22" i="97" s="1"/>
  <c r="AQ89" i="4"/>
  <c r="AH54" i="99"/>
  <c r="AF54" i="99" s="1"/>
  <c r="K104" i="75"/>
  <c r="L104" i="75" s="1"/>
  <c r="M104" i="75" s="1"/>
  <c r="T104" i="75"/>
  <c r="U104" i="75" s="1"/>
  <c r="V104" i="75" s="1"/>
  <c r="AB104" i="75" s="1"/>
  <c r="M100" i="97" s="1"/>
  <c r="F35" i="99"/>
  <c r="AQ59" i="4"/>
  <c r="AQ17" i="4"/>
  <c r="AC90" i="4"/>
  <c r="AD90" i="4" s="1"/>
  <c r="O101" i="3"/>
  <c r="AB101" i="75"/>
  <c r="M97" i="97" s="1"/>
  <c r="H46" i="75"/>
  <c r="I46" i="75" s="1"/>
  <c r="N46" i="75" s="1"/>
  <c r="L42" i="97" s="1"/>
  <c r="K42" i="97" s="1"/>
  <c r="H53" i="75"/>
  <c r="I53" i="75" s="1"/>
  <c r="N53" i="75" s="1"/>
  <c r="L49" i="97" s="1"/>
  <c r="R14" i="3"/>
  <c r="O10" i="97" s="1"/>
  <c r="AI90" i="4"/>
  <c r="AQ90" i="4" s="1"/>
  <c r="AR90" i="4" s="1"/>
  <c r="U86" i="97" s="1"/>
  <c r="N31" i="75"/>
  <c r="L27" i="97" s="1"/>
  <c r="H105" i="4"/>
  <c r="O96" i="3"/>
  <c r="AQ114" i="4"/>
  <c r="T110" i="97" s="1"/>
  <c r="AI47" i="75"/>
  <c r="AN47" i="75" s="1"/>
  <c r="N43" i="97" s="1"/>
  <c r="AQ102" i="4"/>
  <c r="Q26" i="3"/>
  <c r="Q85" i="4"/>
  <c r="R85" i="4" s="1"/>
  <c r="Q86" i="4"/>
  <c r="R86" i="4" s="1"/>
  <c r="H96" i="75"/>
  <c r="I96" i="75" s="1"/>
  <c r="AL119" i="75"/>
  <c r="AM119" i="75" s="1"/>
  <c r="AN119" i="75" s="1"/>
  <c r="N115" i="97" s="1"/>
  <c r="L37" i="75"/>
  <c r="M37" i="75" s="1"/>
  <c r="N37" i="75" s="1"/>
  <c r="L33" i="97" s="1"/>
  <c r="AB15" i="75"/>
  <c r="M11" i="97" s="1"/>
  <c r="AI124" i="75"/>
  <c r="AN124" i="75" s="1"/>
  <c r="N120" i="97" s="1"/>
  <c r="AI121" i="75"/>
  <c r="AN121" i="75" s="1"/>
  <c r="N117" i="97" s="1"/>
  <c r="AI21" i="75"/>
  <c r="AN21" i="75" s="1"/>
  <c r="N17" i="97" s="1"/>
  <c r="K77" i="3"/>
  <c r="P73" i="97" s="1"/>
  <c r="U65" i="75"/>
  <c r="V65" i="75" s="1"/>
  <c r="AN15" i="75"/>
  <c r="N11" i="97" s="1"/>
  <c r="AT105" i="99"/>
  <c r="W37" i="4"/>
  <c r="K28" i="4"/>
  <c r="AI37" i="4"/>
  <c r="AQ37" i="4" s="1"/>
  <c r="T33" i="97" s="1"/>
  <c r="W32" i="4"/>
  <c r="K114" i="4"/>
  <c r="O114" i="4" s="1"/>
  <c r="X114" i="4" s="1"/>
  <c r="S110" i="97" s="1"/>
  <c r="K115" i="99"/>
  <c r="H115" i="99" s="1"/>
  <c r="AT58" i="99"/>
  <c r="AH58" i="99" s="1"/>
  <c r="AF58" i="99" s="1"/>
  <c r="Y14" i="75"/>
  <c r="U9" i="4"/>
  <c r="J40" i="4"/>
  <c r="K40" i="4" s="1"/>
  <c r="O40" i="4" s="1"/>
  <c r="AC30" i="75"/>
  <c r="AD30" i="75" s="1"/>
  <c r="AE30" i="75" s="1"/>
  <c r="AF30" i="75"/>
  <c r="AG30" i="75" s="1"/>
  <c r="AH30" i="75" s="1"/>
  <c r="AK30" i="75"/>
  <c r="AJ30" i="75"/>
  <c r="AL30" i="75" s="1"/>
  <c r="AM30" i="75" s="1"/>
  <c r="H86" i="75"/>
  <c r="I86" i="75" s="1"/>
  <c r="N86" i="75" s="1"/>
  <c r="L82" i="97" s="1"/>
  <c r="AN24" i="75"/>
  <c r="N20" i="97" s="1"/>
  <c r="AI62" i="75"/>
  <c r="AN62" i="75" s="1"/>
  <c r="N58" i="97" s="1"/>
  <c r="H75" i="99"/>
  <c r="P53" i="99"/>
  <c r="C117" i="97"/>
  <c r="C121" i="3"/>
  <c r="C121" i="75"/>
  <c r="C37" i="97"/>
  <c r="C41" i="3"/>
  <c r="C41" i="4"/>
  <c r="AH38" i="99"/>
  <c r="AF38" i="99" s="1"/>
  <c r="Y38" i="99" s="1"/>
  <c r="U99" i="75"/>
  <c r="V99" i="75" s="1"/>
  <c r="AI59" i="75"/>
  <c r="U77" i="75"/>
  <c r="V77" i="75" s="1"/>
  <c r="W106" i="4"/>
  <c r="K35" i="4"/>
  <c r="W66" i="4"/>
  <c r="C44" i="97"/>
  <c r="C48" i="3"/>
  <c r="AC70" i="75"/>
  <c r="AD70" i="75" s="1"/>
  <c r="AE70" i="75" s="1"/>
  <c r="AF70" i="75"/>
  <c r="AG70" i="75" s="1"/>
  <c r="AH70" i="75" s="1"/>
  <c r="N119" i="75"/>
  <c r="L115" i="97" s="1"/>
  <c r="L96" i="75"/>
  <c r="M96" i="75" s="1"/>
  <c r="P120" i="75"/>
  <c r="Q120" i="75" s="1"/>
  <c r="R120" i="75" s="1"/>
  <c r="AB120" i="75" s="1"/>
  <c r="M116" i="97" s="1"/>
  <c r="AL107" i="4"/>
  <c r="W10" i="4"/>
  <c r="Q59" i="75"/>
  <c r="R59" i="75" s="1"/>
  <c r="H36" i="75"/>
  <c r="I36" i="75" s="1"/>
  <c r="H61" i="75"/>
  <c r="I61" i="75" s="1"/>
  <c r="AI104" i="75"/>
  <c r="AN104" i="75" s="1"/>
  <c r="N100" i="97" s="1"/>
  <c r="AI45" i="75"/>
  <c r="AN45" i="75" s="1"/>
  <c r="N41" i="97" s="1"/>
  <c r="W35" i="4"/>
  <c r="N82" i="4"/>
  <c r="AL122" i="4"/>
  <c r="P84" i="75"/>
  <c r="Q84" i="75" s="1"/>
  <c r="R84" i="75" s="1"/>
  <c r="AB84" i="75" s="1"/>
  <c r="M80" i="97" s="1"/>
  <c r="K10" i="99"/>
  <c r="K56" i="75"/>
  <c r="L56" i="75" s="1"/>
  <c r="M56" i="75" s="1"/>
  <c r="C45" i="4"/>
  <c r="U11" i="4"/>
  <c r="F11" i="4"/>
  <c r="L11" i="4"/>
  <c r="N11" i="4" s="1"/>
  <c r="G11" i="4"/>
  <c r="V11" i="4"/>
  <c r="P11" i="4"/>
  <c r="R11" i="4" s="1"/>
  <c r="I11" i="4"/>
  <c r="K11" i="4" s="1"/>
  <c r="M11" i="4"/>
  <c r="AK39" i="75"/>
  <c r="AL39" i="75" s="1"/>
  <c r="AM39" i="75" s="1"/>
  <c r="O39" i="75"/>
  <c r="L69" i="4"/>
  <c r="M69" i="4"/>
  <c r="J69" i="4"/>
  <c r="K69" i="4" s="1"/>
  <c r="P69" i="4"/>
  <c r="R69" i="4" s="1"/>
  <c r="F69" i="4"/>
  <c r="H69" i="4" s="1"/>
  <c r="S69" i="4"/>
  <c r="V69" i="4"/>
  <c r="U69" i="4"/>
  <c r="AI86" i="75"/>
  <c r="AN86" i="75" s="1"/>
  <c r="N82" i="97" s="1"/>
  <c r="L90" i="75"/>
  <c r="M90" i="75" s="1"/>
  <c r="H20" i="75"/>
  <c r="I20" i="75" s="1"/>
  <c r="N20" i="75" s="1"/>
  <c r="L16" i="97" s="1"/>
  <c r="H25" i="75"/>
  <c r="I25" i="75" s="1"/>
  <c r="N25" i="75" s="1"/>
  <c r="L21" i="97" s="1"/>
  <c r="K21" i="97" s="1"/>
  <c r="H30" i="99"/>
  <c r="H66" i="4"/>
  <c r="O66" i="4" s="1"/>
  <c r="R37" i="4"/>
  <c r="AP97" i="4"/>
  <c r="AA23" i="4"/>
  <c r="AB23" i="4" s="1"/>
  <c r="J9" i="4"/>
  <c r="T99" i="4"/>
  <c r="W99" i="4" s="1"/>
  <c r="G99" i="4"/>
  <c r="H99" i="4" s="1"/>
  <c r="O99" i="4" s="1"/>
  <c r="I15" i="4"/>
  <c r="J15" i="4"/>
  <c r="U15" i="4"/>
  <c r="P15" i="4"/>
  <c r="R15" i="4" s="1"/>
  <c r="L15" i="4"/>
  <c r="N15" i="4" s="1"/>
  <c r="S15" i="4"/>
  <c r="AA97" i="4"/>
  <c r="AB97" i="4" s="1"/>
  <c r="AK55" i="75"/>
  <c r="AJ55" i="75"/>
  <c r="F118" i="3"/>
  <c r="L118" i="3" s="1"/>
  <c r="Q118" i="3" s="1"/>
  <c r="AC118" i="4"/>
  <c r="AD118" i="4" s="1"/>
  <c r="AJ114" i="75"/>
  <c r="AL114" i="75" s="1"/>
  <c r="AM114" i="75" s="1"/>
  <c r="AN114" i="75" s="1"/>
  <c r="N110" i="97" s="1"/>
  <c r="AK114" i="75"/>
  <c r="R40" i="4"/>
  <c r="C21" i="97"/>
  <c r="C25" i="4"/>
  <c r="C25" i="3"/>
  <c r="L25" i="3" s="1"/>
  <c r="C14" i="97"/>
  <c r="C18" i="3"/>
  <c r="N18" i="3" s="1"/>
  <c r="C36" i="4"/>
  <c r="C36" i="3"/>
  <c r="N36" i="3" s="1"/>
  <c r="N45" i="4"/>
  <c r="O45" i="4" s="1"/>
  <c r="X45" i="4" s="1"/>
  <c r="S41" i="97" s="1"/>
  <c r="K68" i="4"/>
  <c r="O68" i="4" s="1"/>
  <c r="C98" i="3"/>
  <c r="C98" i="75"/>
  <c r="S52" i="99"/>
  <c r="AJ44" i="75"/>
  <c r="AL44" i="75" s="1"/>
  <c r="AM44" i="75" s="1"/>
  <c r="AK44" i="75"/>
  <c r="J18" i="4"/>
  <c r="I18" i="4"/>
  <c r="L18" i="4"/>
  <c r="N18" i="4" s="1"/>
  <c r="F18" i="4"/>
  <c r="S18" i="4"/>
  <c r="G18" i="4"/>
  <c r="U18" i="4"/>
  <c r="T18" i="4"/>
  <c r="P18" i="4"/>
  <c r="Q62" i="75"/>
  <c r="R62" i="75" s="1"/>
  <c r="AB62" i="75" s="1"/>
  <c r="M58" i="97" s="1"/>
  <c r="K58" i="97" s="1"/>
  <c r="O122" i="4"/>
  <c r="S98" i="99"/>
  <c r="K10" i="4"/>
  <c r="AI57" i="75"/>
  <c r="AN57" i="75" s="1"/>
  <c r="N53" i="97" s="1"/>
  <c r="AP111" i="4"/>
  <c r="P81" i="99"/>
  <c r="R81" i="99" s="1"/>
  <c r="H81" i="99" s="1"/>
  <c r="K97" i="4"/>
  <c r="V9" i="4"/>
  <c r="C121" i="4"/>
  <c r="L9" i="4"/>
  <c r="N9" i="4" s="1"/>
  <c r="M102" i="4"/>
  <c r="S102" i="4"/>
  <c r="AM69" i="99"/>
  <c r="AH69" i="99" s="1"/>
  <c r="AF69" i="99" s="1"/>
  <c r="F57" i="75"/>
  <c r="G57" i="75"/>
  <c r="AC52" i="4"/>
  <c r="AD52" i="4" s="1"/>
  <c r="K117" i="3"/>
  <c r="P113" i="97" s="1"/>
  <c r="S108" i="99"/>
  <c r="AC57" i="4"/>
  <c r="AD57" i="4" s="1"/>
  <c r="S94" i="99"/>
  <c r="A79" i="75"/>
  <c r="B116" i="3"/>
  <c r="C59" i="4"/>
  <c r="H73" i="4"/>
  <c r="Q75" i="4"/>
  <c r="AT104" i="99"/>
  <c r="AH104" i="99" s="1"/>
  <c r="AF104" i="99" s="1"/>
  <c r="Y104" i="99" s="1"/>
  <c r="C71" i="75"/>
  <c r="AA57" i="4"/>
  <c r="AB57" i="4" s="1"/>
  <c r="P70" i="99"/>
  <c r="S48" i="99"/>
  <c r="R47" i="99"/>
  <c r="H47" i="99" s="1"/>
  <c r="B48" i="4"/>
  <c r="A79" i="3"/>
  <c r="B116" i="4"/>
  <c r="A107" i="3"/>
  <c r="C71" i="3"/>
  <c r="Q59" i="4"/>
  <c r="R59" i="4" s="1"/>
  <c r="G87" i="75"/>
  <c r="H87" i="75" s="1"/>
  <c r="I87" i="75" s="1"/>
  <c r="N87" i="75" s="1"/>
  <c r="L83" i="97" s="1"/>
  <c r="AP101" i="99"/>
  <c r="K93" i="99"/>
  <c r="H93" i="99" s="1"/>
  <c r="C56" i="75"/>
  <c r="K106" i="99"/>
  <c r="H106" i="99" s="1"/>
  <c r="AC46" i="4"/>
  <c r="AD46" i="4" s="1"/>
  <c r="AA46" i="4"/>
  <c r="AB46" i="4" s="1"/>
  <c r="AM47" i="99"/>
  <c r="AH47" i="99" s="1"/>
  <c r="AF47" i="99" s="1"/>
  <c r="AT75" i="99"/>
  <c r="AH75" i="99" s="1"/>
  <c r="AF75" i="99" s="1"/>
  <c r="S78" i="99"/>
  <c r="AT89" i="99"/>
  <c r="AH89" i="99" s="1"/>
  <c r="AF89" i="99" s="1"/>
  <c r="S54" i="99"/>
  <c r="P34" i="99"/>
  <c r="R34" i="99" s="1"/>
  <c r="H34" i="99" s="1"/>
  <c r="A107" i="75"/>
  <c r="D94" i="4"/>
  <c r="A77" i="3"/>
  <c r="A37" i="3"/>
  <c r="AP96" i="99"/>
  <c r="A81" i="4"/>
  <c r="A107" i="4"/>
  <c r="D94" i="75"/>
  <c r="G17" i="75"/>
  <c r="H17" i="75" s="1"/>
  <c r="I17" i="75" s="1"/>
  <c r="K9" i="3"/>
  <c r="P5" i="97" s="1"/>
  <c r="P111" i="99"/>
  <c r="E87" i="75"/>
  <c r="A81" i="75"/>
  <c r="B109" i="75"/>
  <c r="D94" i="3"/>
  <c r="A61" i="75"/>
  <c r="A124" i="3"/>
  <c r="AP64" i="4"/>
  <c r="AQ64" i="4" s="1"/>
  <c r="T60" i="97" s="1"/>
  <c r="G33" i="4"/>
  <c r="Q110" i="4"/>
  <c r="K66" i="3"/>
  <c r="P62" i="97" s="1"/>
  <c r="K33" i="3"/>
  <c r="AC75" i="4"/>
  <c r="AD75" i="4" s="1"/>
  <c r="AT85" i="99"/>
  <c r="AH85" i="99" s="1"/>
  <c r="AF85" i="99" s="1"/>
  <c r="AK116" i="75"/>
  <c r="K51" i="99"/>
  <c r="AP43" i="99"/>
  <c r="AH43" i="99" s="1"/>
  <c r="AF43" i="99" s="1"/>
  <c r="E87" i="4"/>
  <c r="A61" i="4"/>
  <c r="A124" i="75"/>
  <c r="B27" i="3"/>
  <c r="N77" i="75"/>
  <c r="L73" i="97" s="1"/>
  <c r="Q16" i="4"/>
  <c r="R16" i="4" s="1"/>
  <c r="K73" i="4"/>
  <c r="W46" i="4"/>
  <c r="Q38" i="75"/>
  <c r="R38" i="75" s="1"/>
  <c r="AB38" i="75" s="1"/>
  <c r="M34" i="97" s="1"/>
  <c r="AB45" i="75"/>
  <c r="M41" i="97" s="1"/>
  <c r="N38" i="75"/>
  <c r="L34" i="97" s="1"/>
  <c r="X113" i="4"/>
  <c r="S109" i="97" s="1"/>
  <c r="N108" i="4"/>
  <c r="Q90" i="75"/>
  <c r="R90" i="75" s="1"/>
  <c r="AB35" i="75"/>
  <c r="M31" i="97" s="1"/>
  <c r="K31" i="97" s="1"/>
  <c r="Q54" i="75"/>
  <c r="R54" i="75" s="1"/>
  <c r="AB54" i="75" s="1"/>
  <c r="M50" i="97" s="1"/>
  <c r="AB79" i="75"/>
  <c r="M75" i="97" s="1"/>
  <c r="K75" i="97" s="1"/>
  <c r="O86" i="4"/>
  <c r="G72" i="97"/>
  <c r="H10" i="4"/>
  <c r="N61" i="75"/>
  <c r="L57" i="97" s="1"/>
  <c r="H101" i="75"/>
  <c r="I101" i="75" s="1"/>
  <c r="N16" i="75"/>
  <c r="L12" i="97" s="1"/>
  <c r="K12" i="97" s="1"/>
  <c r="G12" i="97" s="1"/>
  <c r="AB22" i="75"/>
  <c r="M18" i="97" s="1"/>
  <c r="AB31" i="75"/>
  <c r="M27" i="97" s="1"/>
  <c r="Q20" i="75"/>
  <c r="R20" i="75" s="1"/>
  <c r="AB20" i="75" s="1"/>
  <c r="M16" i="97" s="1"/>
  <c r="K88" i="4"/>
  <c r="O88" i="4" s="1"/>
  <c r="X88" i="4" s="1"/>
  <c r="S84" i="97" s="1"/>
  <c r="K106" i="4"/>
  <c r="O106" i="4" s="1"/>
  <c r="X106" i="4" s="1"/>
  <c r="S102" i="97" s="1"/>
  <c r="H37" i="4"/>
  <c r="K93" i="4"/>
  <c r="Y102" i="99"/>
  <c r="G102" i="99"/>
  <c r="Y32" i="99"/>
  <c r="G32" i="99"/>
  <c r="S86" i="99"/>
  <c r="W73" i="4"/>
  <c r="N30" i="75"/>
  <c r="L26" i="97" s="1"/>
  <c r="K26" i="97" s="1"/>
  <c r="G26" i="97" s="1"/>
  <c r="N76" i="75"/>
  <c r="L72" i="97" s="1"/>
  <c r="K105" i="4"/>
  <c r="AH103" i="99"/>
  <c r="AF103" i="99" s="1"/>
  <c r="Y103" i="99" s="1"/>
  <c r="S77" i="99"/>
  <c r="H59" i="99"/>
  <c r="P77" i="99"/>
  <c r="G77" i="99" s="1"/>
  <c r="S82" i="99"/>
  <c r="G88" i="99"/>
  <c r="AH82" i="99"/>
  <c r="AF82" i="99" s="1"/>
  <c r="L40" i="75"/>
  <c r="M40" i="75" s="1"/>
  <c r="N40" i="75" s="1"/>
  <c r="L36" i="97" s="1"/>
  <c r="AH76" i="99"/>
  <c r="AF76" i="99" s="1"/>
  <c r="Y76" i="99" s="1"/>
  <c r="K100" i="99"/>
  <c r="R63" i="99"/>
  <c r="H63" i="99" s="1"/>
  <c r="G26" i="99"/>
  <c r="F80" i="99"/>
  <c r="R17" i="4"/>
  <c r="K108" i="4"/>
  <c r="R99" i="99"/>
  <c r="H99" i="99" s="1"/>
  <c r="S87" i="99"/>
  <c r="S113" i="99"/>
  <c r="K54" i="97"/>
  <c r="O17" i="4"/>
  <c r="AH115" i="99"/>
  <c r="AF115" i="99" s="1"/>
  <c r="G115" i="99" s="1"/>
  <c r="P71" i="99"/>
  <c r="R71" i="99" s="1"/>
  <c r="H71" i="99" s="1"/>
  <c r="P118" i="99"/>
  <c r="R118" i="99" s="1"/>
  <c r="H118" i="99" s="1"/>
  <c r="N69" i="75"/>
  <c r="L65" i="97" s="1"/>
  <c r="H13" i="4"/>
  <c r="O13" i="4" s="1"/>
  <c r="X13" i="4" s="1"/>
  <c r="S9" i="97" s="1"/>
  <c r="N59" i="4"/>
  <c r="H90" i="4"/>
  <c r="S115" i="99"/>
  <c r="H25" i="99"/>
  <c r="F25" i="99" s="1"/>
  <c r="S71" i="99"/>
  <c r="S24" i="99"/>
  <c r="F24" i="99" s="1"/>
  <c r="AM101" i="99"/>
  <c r="AH101" i="99" s="1"/>
  <c r="AF101" i="99" s="1"/>
  <c r="R111" i="3"/>
  <c r="O107" i="97" s="1"/>
  <c r="I107" i="97" s="1"/>
  <c r="Q107" i="97"/>
  <c r="T98" i="97"/>
  <c r="AR102" i="4"/>
  <c r="U98" i="97" s="1"/>
  <c r="K80" i="3"/>
  <c r="P76" i="97" s="1"/>
  <c r="N80" i="3"/>
  <c r="Q80" i="3" s="1"/>
  <c r="Q101" i="3"/>
  <c r="R101" i="3" s="1"/>
  <c r="O97" i="97" s="1"/>
  <c r="Q65" i="3"/>
  <c r="Q61" i="97" s="1"/>
  <c r="AR65" i="4"/>
  <c r="U61" i="97" s="1"/>
  <c r="T61" i="97"/>
  <c r="N16" i="4"/>
  <c r="W104" i="4"/>
  <c r="T68" i="97"/>
  <c r="AR72" i="4"/>
  <c r="U68" i="97" s="1"/>
  <c r="R77" i="99"/>
  <c r="H77" i="99" s="1"/>
  <c r="AK99" i="75"/>
  <c r="AL99" i="75" s="1"/>
  <c r="AM99" i="75" s="1"/>
  <c r="AN99" i="75" s="1"/>
  <c r="N95" i="97" s="1"/>
  <c r="P99" i="75"/>
  <c r="O99" i="75"/>
  <c r="H30" i="4"/>
  <c r="K104" i="4"/>
  <c r="N111" i="75"/>
  <c r="L107" i="97" s="1"/>
  <c r="AB78" i="75"/>
  <c r="M74" i="97" s="1"/>
  <c r="AI29" i="75"/>
  <c r="AN29" i="75" s="1"/>
  <c r="N25" i="97" s="1"/>
  <c r="U90" i="75"/>
  <c r="V90" i="75" s="1"/>
  <c r="H104" i="4"/>
  <c r="Q117" i="3"/>
  <c r="R117" i="3" s="1"/>
  <c r="O113" i="97" s="1"/>
  <c r="Q110" i="3"/>
  <c r="R110" i="3" s="1"/>
  <c r="O106" i="97" s="1"/>
  <c r="Q112" i="3"/>
  <c r="Q108" i="97" s="1"/>
  <c r="Q59" i="3"/>
  <c r="Q55" i="97" s="1"/>
  <c r="Q56" i="3"/>
  <c r="Q52" i="97" s="1"/>
  <c r="T86" i="97"/>
  <c r="R74" i="99"/>
  <c r="AH12" i="99"/>
  <c r="AF12" i="99" s="1"/>
  <c r="AI101" i="75"/>
  <c r="AN101" i="75" s="1"/>
  <c r="N97" i="97" s="1"/>
  <c r="AQ123" i="4"/>
  <c r="K95" i="3"/>
  <c r="P91" i="97" s="1"/>
  <c r="V7" i="74"/>
  <c r="W105" i="4"/>
  <c r="G80" i="99"/>
  <c r="F82" i="3"/>
  <c r="L82" i="3" s="1"/>
  <c r="H94" i="99"/>
  <c r="N25" i="4"/>
  <c r="AH108" i="99"/>
  <c r="AF108" i="99" s="1"/>
  <c r="AN117" i="75"/>
  <c r="N113" i="97" s="1"/>
  <c r="AI75" i="75"/>
  <c r="G37" i="3"/>
  <c r="M37" i="3" s="1"/>
  <c r="Q37" i="3" s="1"/>
  <c r="AA37" i="4"/>
  <c r="AB37" i="4" s="1"/>
  <c r="AC37" i="4"/>
  <c r="AD37" i="4" s="1"/>
  <c r="AC122" i="75"/>
  <c r="AD122" i="75" s="1"/>
  <c r="AE122" i="75" s="1"/>
  <c r="AF122" i="75"/>
  <c r="AG122" i="75" s="1"/>
  <c r="AH122" i="75" s="1"/>
  <c r="O61" i="75"/>
  <c r="P61" i="75"/>
  <c r="AR58" i="4"/>
  <c r="U54" i="97" s="1"/>
  <c r="N54" i="75"/>
  <c r="L50" i="97" s="1"/>
  <c r="AR37" i="4"/>
  <c r="U33" i="97" s="1"/>
  <c r="AI66" i="75"/>
  <c r="AN66" i="75" s="1"/>
  <c r="N62" i="97" s="1"/>
  <c r="F81" i="3"/>
  <c r="L81" i="3" s="1"/>
  <c r="AA81" i="4"/>
  <c r="AB81" i="4" s="1"/>
  <c r="AC81" i="4"/>
  <c r="AD81" i="4" s="1"/>
  <c r="T123" i="75"/>
  <c r="S123" i="75"/>
  <c r="U123" i="75" s="1"/>
  <c r="V123" i="75" s="1"/>
  <c r="AB123" i="75" s="1"/>
  <c r="M119" i="97" s="1"/>
  <c r="S40" i="99"/>
  <c r="AN56" i="75"/>
  <c r="N52" i="97" s="1"/>
  <c r="Q43" i="3"/>
  <c r="AN59" i="75"/>
  <c r="N55" i="97" s="1"/>
  <c r="AI36" i="4"/>
  <c r="AQ36" i="4" s="1"/>
  <c r="X84" i="4"/>
  <c r="S80" i="97" s="1"/>
  <c r="R80" i="97" s="1"/>
  <c r="R103" i="99"/>
  <c r="AI94" i="75"/>
  <c r="AN94" i="75" s="1"/>
  <c r="N90" i="97" s="1"/>
  <c r="AI40" i="75"/>
  <c r="AN40" i="75" s="1"/>
  <c r="N36" i="97" s="1"/>
  <c r="AQ67" i="4"/>
  <c r="AI81" i="75"/>
  <c r="AN81" i="75" s="1"/>
  <c r="N77" i="97" s="1"/>
  <c r="O112" i="4"/>
  <c r="X112" i="4" s="1"/>
  <c r="S108" i="97" s="1"/>
  <c r="AM98" i="99"/>
  <c r="AI33" i="75"/>
  <c r="AN33" i="75" s="1"/>
  <c r="N29" i="97" s="1"/>
  <c r="N37" i="4"/>
  <c r="O32" i="75"/>
  <c r="P32" i="75"/>
  <c r="AL101" i="4"/>
  <c r="G112" i="97"/>
  <c r="T119" i="75"/>
  <c r="U119" i="75" s="1"/>
  <c r="V119" i="75" s="1"/>
  <c r="AB119" i="75" s="1"/>
  <c r="M115" i="97" s="1"/>
  <c r="K115" i="97" s="1"/>
  <c r="AI18" i="75"/>
  <c r="N54" i="4"/>
  <c r="P87" i="99"/>
  <c r="AP28" i="99"/>
  <c r="W22" i="4"/>
  <c r="AM87" i="99"/>
  <c r="AH87" i="99" s="1"/>
  <c r="AF87" i="99" s="1"/>
  <c r="Y87" i="99" s="1"/>
  <c r="W21" i="4"/>
  <c r="P82" i="99"/>
  <c r="R82" i="99" s="1"/>
  <c r="H82" i="99" s="1"/>
  <c r="AI76" i="4"/>
  <c r="AQ76" i="4" s="1"/>
  <c r="AB69" i="75"/>
  <c r="M65" i="97" s="1"/>
  <c r="AP7" i="99"/>
  <c r="Y23" i="75"/>
  <c r="AB23" i="75" s="1"/>
  <c r="M19" i="97" s="1"/>
  <c r="AM19" i="99"/>
  <c r="AT84" i="99"/>
  <c r="N27" i="3"/>
  <c r="Q27" i="3" s="1"/>
  <c r="H53" i="4"/>
  <c r="Y53" i="75"/>
  <c r="AB53" i="75" s="1"/>
  <c r="M49" i="97" s="1"/>
  <c r="AA58" i="4"/>
  <c r="AB58" i="4" s="1"/>
  <c r="Y11" i="75"/>
  <c r="AB11" i="75" s="1"/>
  <c r="M7" i="97" s="1"/>
  <c r="J44" i="75"/>
  <c r="K44" i="75"/>
  <c r="M44" i="3"/>
  <c r="P44" i="3"/>
  <c r="T41" i="97"/>
  <c r="AR45" i="4"/>
  <c r="U41" i="97" s="1"/>
  <c r="K109" i="3"/>
  <c r="P105" i="97" s="1"/>
  <c r="N109" i="3"/>
  <c r="T43" i="97"/>
  <c r="AR47" i="4"/>
  <c r="U43" i="97" s="1"/>
  <c r="Q57" i="97"/>
  <c r="R61" i="3"/>
  <c r="O57" i="97" s="1"/>
  <c r="I57" i="97" s="1"/>
  <c r="Y81" i="99"/>
  <c r="T78" i="97"/>
  <c r="AR82" i="4"/>
  <c r="U78" i="97" s="1"/>
  <c r="Y113" i="99"/>
  <c r="F113" i="99" s="1"/>
  <c r="G113" i="99"/>
  <c r="AR75" i="4"/>
  <c r="U71" i="97" s="1"/>
  <c r="T71" i="97"/>
  <c r="G93" i="99"/>
  <c r="Y93" i="99"/>
  <c r="AR114" i="4"/>
  <c r="U110" i="97" s="1"/>
  <c r="R110" i="97" s="1"/>
  <c r="AC100" i="75"/>
  <c r="AD100" i="75" s="1"/>
  <c r="AE100" i="75" s="1"/>
  <c r="AF100" i="75"/>
  <c r="AG100" i="75" s="1"/>
  <c r="AH100" i="75" s="1"/>
  <c r="AC51" i="75"/>
  <c r="AD51" i="75" s="1"/>
  <c r="AE51" i="75" s="1"/>
  <c r="AF51" i="75"/>
  <c r="AG51" i="75" s="1"/>
  <c r="AH51" i="75" s="1"/>
  <c r="Y68" i="99"/>
  <c r="G68" i="99"/>
  <c r="AI98" i="75"/>
  <c r="N80" i="75"/>
  <c r="L76" i="97" s="1"/>
  <c r="K11" i="97"/>
  <c r="H106" i="75"/>
  <c r="I106" i="75" s="1"/>
  <c r="N106" i="75" s="1"/>
  <c r="L102" i="97" s="1"/>
  <c r="AI22" i="75"/>
  <c r="AI61" i="75"/>
  <c r="AN61" i="75" s="1"/>
  <c r="N57" i="97" s="1"/>
  <c r="AJ108" i="75"/>
  <c r="AL108" i="75" s="1"/>
  <c r="AM108" i="75" s="1"/>
  <c r="AN108" i="75" s="1"/>
  <c r="N104" i="97" s="1"/>
  <c r="AK108" i="75"/>
  <c r="T73" i="97"/>
  <c r="AR77" i="4"/>
  <c r="U73" i="97" s="1"/>
  <c r="Q101" i="97"/>
  <c r="W30" i="4"/>
  <c r="AB34" i="75"/>
  <c r="M30" i="97" s="1"/>
  <c r="H107" i="75"/>
  <c r="I107" i="75" s="1"/>
  <c r="N107" i="75" s="1"/>
  <c r="L103" i="97" s="1"/>
  <c r="AI72" i="75"/>
  <c r="AN72" i="75" s="1"/>
  <c r="N68" i="97" s="1"/>
  <c r="AI44" i="75"/>
  <c r="AI73" i="75"/>
  <c r="AN73" i="75" s="1"/>
  <c r="N69" i="97" s="1"/>
  <c r="Q95" i="3"/>
  <c r="Q91" i="97" s="1"/>
  <c r="Q45" i="3"/>
  <c r="Q114" i="3"/>
  <c r="R114" i="3" s="1"/>
  <c r="O110" i="97" s="1"/>
  <c r="Q55" i="3"/>
  <c r="Q51" i="97" s="1"/>
  <c r="Q102" i="3"/>
  <c r="Q98" i="97" s="1"/>
  <c r="N44" i="3"/>
  <c r="K109" i="97"/>
  <c r="W25" i="4"/>
  <c r="AI112" i="75"/>
  <c r="AN112" i="75" s="1"/>
  <c r="N108" i="97" s="1"/>
  <c r="AI118" i="75"/>
  <c r="AN118" i="75" s="1"/>
  <c r="N114" i="97" s="1"/>
  <c r="AQ28" i="4"/>
  <c r="AN54" i="75"/>
  <c r="N50" i="97" s="1"/>
  <c r="Y67" i="99"/>
  <c r="G67" i="99"/>
  <c r="AQ57" i="4"/>
  <c r="AI52" i="75"/>
  <c r="AN52" i="75" s="1"/>
  <c r="N48" i="97" s="1"/>
  <c r="AI82" i="75"/>
  <c r="AN82" i="75" s="1"/>
  <c r="N78" i="97" s="1"/>
  <c r="AI42" i="75"/>
  <c r="AN42" i="75" s="1"/>
  <c r="N38" i="97" s="1"/>
  <c r="H81" i="75"/>
  <c r="I81" i="75" s="1"/>
  <c r="N81" i="75" s="1"/>
  <c r="L77" i="97" s="1"/>
  <c r="Y115" i="99"/>
  <c r="AM8" i="99"/>
  <c r="AI67" i="75"/>
  <c r="AN67" i="75" s="1"/>
  <c r="N63" i="97" s="1"/>
  <c r="AI65" i="75"/>
  <c r="AN65" i="75" s="1"/>
  <c r="N61" i="97" s="1"/>
  <c r="AN9" i="75"/>
  <c r="N5" i="97" s="1"/>
  <c r="AM61" i="99"/>
  <c r="AH61" i="99" s="1"/>
  <c r="AF61" i="99" s="1"/>
  <c r="L23" i="3"/>
  <c r="Q23" i="3" s="1"/>
  <c r="J23" i="75"/>
  <c r="L23" i="75" s="1"/>
  <c r="M23" i="75" s="1"/>
  <c r="N23" i="75" s="1"/>
  <c r="L19" i="97" s="1"/>
  <c r="AM74" i="99"/>
  <c r="AH74" i="99" s="1"/>
  <c r="AF74" i="99" s="1"/>
  <c r="AM95" i="99"/>
  <c r="AH98" i="99"/>
  <c r="AF98" i="99" s="1"/>
  <c r="T81" i="75"/>
  <c r="U81" i="75" s="1"/>
  <c r="V81" i="75" s="1"/>
  <c r="Q83" i="75"/>
  <c r="R83" i="75" s="1"/>
  <c r="AI97" i="75"/>
  <c r="P76" i="99"/>
  <c r="AN74" i="75"/>
  <c r="N70" i="97" s="1"/>
  <c r="AH5" i="99"/>
  <c r="AF5" i="99" s="1"/>
  <c r="AT95" i="99"/>
  <c r="AH95" i="99" s="1"/>
  <c r="AF95" i="99" s="1"/>
  <c r="Y95" i="99" s="1"/>
  <c r="T82" i="75"/>
  <c r="U82" i="75" s="1"/>
  <c r="V82" i="75" s="1"/>
  <c r="AI96" i="75"/>
  <c r="AN96" i="75" s="1"/>
  <c r="N92" i="97" s="1"/>
  <c r="S118" i="99"/>
  <c r="AH116" i="99"/>
  <c r="AF116" i="99" s="1"/>
  <c r="Y116" i="99" s="1"/>
  <c r="AP122" i="4"/>
  <c r="H52" i="4"/>
  <c r="P116" i="99"/>
  <c r="N77" i="4"/>
  <c r="W23" i="4"/>
  <c r="N44" i="4"/>
  <c r="W93" i="4"/>
  <c r="K78" i="4"/>
  <c r="O78" i="4" s="1"/>
  <c r="K119" i="4"/>
  <c r="O119" i="4" s="1"/>
  <c r="Q78" i="4"/>
  <c r="R78" i="4" s="1"/>
  <c r="Q77" i="4"/>
  <c r="R77" i="4" s="1"/>
  <c r="AI111" i="4"/>
  <c r="AQ111" i="4" s="1"/>
  <c r="AL51" i="4"/>
  <c r="AQ51" i="4" s="1"/>
  <c r="AA123" i="4"/>
  <c r="AB123" i="4" s="1"/>
  <c r="AL121" i="4"/>
  <c r="AQ121" i="4" s="1"/>
  <c r="K22" i="4"/>
  <c r="O22" i="4" s="1"/>
  <c r="W78" i="4"/>
  <c r="W55" i="4"/>
  <c r="K102" i="99"/>
  <c r="H102" i="99" s="1"/>
  <c r="F102" i="99" s="1"/>
  <c r="AM7" i="99"/>
  <c r="H120" i="75"/>
  <c r="I120" i="75" s="1"/>
  <c r="N120" i="75" s="1"/>
  <c r="L116" i="97" s="1"/>
  <c r="K9" i="99"/>
  <c r="AK83" i="75"/>
  <c r="AJ83" i="75"/>
  <c r="AL83" i="75" s="1"/>
  <c r="AM83" i="75" s="1"/>
  <c r="G11" i="75"/>
  <c r="F11" i="75"/>
  <c r="AP33" i="4"/>
  <c r="AQ33" i="4" s="1"/>
  <c r="AF68" i="75"/>
  <c r="AG68" i="75" s="1"/>
  <c r="AH68" i="75" s="1"/>
  <c r="AC68" i="75"/>
  <c r="AD68" i="75" s="1"/>
  <c r="AE68" i="75" s="1"/>
  <c r="AF83" i="75"/>
  <c r="AG83" i="75" s="1"/>
  <c r="AH83" i="75" s="1"/>
  <c r="AC83" i="75"/>
  <c r="AD83" i="75" s="1"/>
  <c r="AE83" i="75" s="1"/>
  <c r="F9" i="3"/>
  <c r="L9" i="3" s="1"/>
  <c r="Q9" i="3" s="1"/>
  <c r="AA9" i="4"/>
  <c r="AB9" i="4" s="1"/>
  <c r="AC9" i="4"/>
  <c r="AD9" i="4" s="1"/>
  <c r="AP3" i="99"/>
  <c r="AH3" i="99" s="1"/>
  <c r="AF3" i="99" s="1"/>
  <c r="Y3" i="99" s="1"/>
  <c r="F91" i="3"/>
  <c r="L91" i="3" s="1"/>
  <c r="AA91" i="4"/>
  <c r="AB91" i="4" s="1"/>
  <c r="AK13" i="75"/>
  <c r="AJ13" i="75"/>
  <c r="AL13" i="75" s="1"/>
  <c r="AM13" i="75" s="1"/>
  <c r="AF13" i="75"/>
  <c r="AG13" i="75" s="1"/>
  <c r="AH13" i="75" s="1"/>
  <c r="AC13" i="75"/>
  <c r="AD13" i="75" s="1"/>
  <c r="AE13" i="75" s="1"/>
  <c r="AC32" i="75"/>
  <c r="AD32" i="75" s="1"/>
  <c r="AE32" i="75" s="1"/>
  <c r="AF32" i="75"/>
  <c r="AG32" i="75" s="1"/>
  <c r="AH32" i="75" s="1"/>
  <c r="H54" i="4"/>
  <c r="Y64" i="75"/>
  <c r="K21" i="3"/>
  <c r="AP19" i="99"/>
  <c r="AH19" i="99" s="1"/>
  <c r="AF19" i="99" s="1"/>
  <c r="Y19" i="99" s="1"/>
  <c r="AL93" i="4"/>
  <c r="AQ93" i="4" s="1"/>
  <c r="N12" i="4"/>
  <c r="Y82" i="75"/>
  <c r="AL91" i="4"/>
  <c r="AQ91" i="4" s="1"/>
  <c r="U12" i="99"/>
  <c r="AA12" i="74"/>
  <c r="AG18" i="4" s="1"/>
  <c r="AI18" i="4" s="1"/>
  <c r="AQ18" i="4" s="1"/>
  <c r="Q12" i="74"/>
  <c r="F18" i="3" s="1"/>
  <c r="L18" i="3" s="1"/>
  <c r="AG14" i="74"/>
  <c r="AO20" i="4" s="1"/>
  <c r="AP20" i="4" s="1"/>
  <c r="R12" i="74"/>
  <c r="G18" i="3" s="1"/>
  <c r="M18" i="3" s="1"/>
  <c r="T12" i="99"/>
  <c r="J160" i="85"/>
  <c r="Q96" i="97"/>
  <c r="R100" i="3"/>
  <c r="O96" i="97" s="1"/>
  <c r="I26" i="97"/>
  <c r="Q41" i="97"/>
  <c r="R45" i="3"/>
  <c r="O41" i="97" s="1"/>
  <c r="R89" i="3"/>
  <c r="O85" i="97" s="1"/>
  <c r="Q85" i="97"/>
  <c r="I81" i="97"/>
  <c r="K90" i="3"/>
  <c r="P86" i="97" s="1"/>
  <c r="P90" i="3"/>
  <c r="AB80" i="75"/>
  <c r="M76" i="97" s="1"/>
  <c r="N78" i="75"/>
  <c r="L74" i="97" s="1"/>
  <c r="T66" i="97"/>
  <c r="AR70" i="4"/>
  <c r="U66" i="97" s="1"/>
  <c r="N99" i="75"/>
  <c r="L95" i="97" s="1"/>
  <c r="K38" i="99"/>
  <c r="Y64" i="99"/>
  <c r="F64" i="99" s="1"/>
  <c r="G64" i="99"/>
  <c r="L44" i="3"/>
  <c r="Y110" i="99"/>
  <c r="G110" i="99"/>
  <c r="K74" i="99"/>
  <c r="K40" i="3"/>
  <c r="P36" i="97" s="1"/>
  <c r="R75" i="3"/>
  <c r="O71" i="97" s="1"/>
  <c r="AI106" i="75"/>
  <c r="AN106" i="75" s="1"/>
  <c r="N102" i="97" s="1"/>
  <c r="T94" i="97"/>
  <c r="AR98" i="4"/>
  <c r="U94" i="97" s="1"/>
  <c r="R32" i="3"/>
  <c r="O28" i="97" s="1"/>
  <c r="R28" i="3"/>
  <c r="O24" i="97" s="1"/>
  <c r="G99" i="99"/>
  <c r="Y99" i="99"/>
  <c r="F99" i="99" s="1"/>
  <c r="AN75" i="75"/>
  <c r="N71" i="97" s="1"/>
  <c r="T90" i="97"/>
  <c r="AR94" i="4"/>
  <c r="U90" i="97" s="1"/>
  <c r="O44" i="3"/>
  <c r="Y59" i="99"/>
  <c r="G59" i="99"/>
  <c r="T83" i="97"/>
  <c r="AR87" i="4"/>
  <c r="U83" i="97" s="1"/>
  <c r="K104" i="97"/>
  <c r="L54" i="3"/>
  <c r="O63" i="3"/>
  <c r="M77" i="3"/>
  <c r="Q77" i="3" s="1"/>
  <c r="M54" i="3"/>
  <c r="P63" i="3"/>
  <c r="L89" i="3"/>
  <c r="O54" i="3"/>
  <c r="O85" i="3"/>
  <c r="L53" i="3"/>
  <c r="L47" i="3"/>
  <c r="M98" i="3"/>
  <c r="N123" i="3"/>
  <c r="L121" i="3"/>
  <c r="M83" i="3"/>
  <c r="P88" i="3"/>
  <c r="Q88" i="3" s="1"/>
  <c r="P99" i="3"/>
  <c r="O93" i="3"/>
  <c r="Q93" i="3" s="1"/>
  <c r="O106" i="3"/>
  <c r="Q106" i="3" s="1"/>
  <c r="N47" i="3"/>
  <c r="N53" i="3"/>
  <c r="Y94" i="75"/>
  <c r="AI99" i="4"/>
  <c r="AQ99" i="4" s="1"/>
  <c r="AR116" i="4"/>
  <c r="U112" i="97" s="1"/>
  <c r="P60" i="3"/>
  <c r="Q60" i="3" s="1"/>
  <c r="L78" i="3"/>
  <c r="Q78" i="3" s="1"/>
  <c r="O46" i="3"/>
  <c r="L109" i="3"/>
  <c r="P51" i="3"/>
  <c r="M119" i="3"/>
  <c r="P98" i="3"/>
  <c r="M46" i="3"/>
  <c r="O94" i="3"/>
  <c r="Q94" i="3" s="1"/>
  <c r="P79" i="3"/>
  <c r="M81" i="3"/>
  <c r="O53" i="3"/>
  <c r="O62" i="3"/>
  <c r="L96" i="3"/>
  <c r="P49" i="3"/>
  <c r="O92" i="3"/>
  <c r="Q92" i="3" s="1"/>
  <c r="AR95" i="4"/>
  <c r="U91" i="97" s="1"/>
  <c r="L99" i="3"/>
  <c r="N98" i="3"/>
  <c r="N52" i="3"/>
  <c r="Q52" i="3" s="1"/>
  <c r="N121" i="3"/>
  <c r="P119" i="3"/>
  <c r="P64" i="3"/>
  <c r="N63" i="3"/>
  <c r="P87" i="3"/>
  <c r="Q87" i="3" s="1"/>
  <c r="L119" i="3"/>
  <c r="P97" i="3"/>
  <c r="Q97" i="3" s="1"/>
  <c r="L90" i="3"/>
  <c r="M121" i="3"/>
  <c r="L79" i="3"/>
  <c r="O121" i="3"/>
  <c r="L51" i="3"/>
  <c r="L64" i="3"/>
  <c r="N57" i="3"/>
  <c r="Q57" i="3" s="1"/>
  <c r="N48" i="3"/>
  <c r="P54" i="3"/>
  <c r="N54" i="3"/>
  <c r="N67" i="3"/>
  <c r="Q67" i="3" s="1"/>
  <c r="L84" i="3"/>
  <c r="Q84" i="3" s="1"/>
  <c r="M63" i="3"/>
  <c r="M86" i="3"/>
  <c r="P53" i="3"/>
  <c r="M123" i="3"/>
  <c r="P121" i="3"/>
  <c r="O103" i="3"/>
  <c r="Q103" i="3" s="1"/>
  <c r="O86" i="3"/>
  <c r="N51" i="3"/>
  <c r="N81" i="3"/>
  <c r="N104" i="3"/>
  <c r="P85" i="3"/>
  <c r="M69" i="3"/>
  <c r="Q69" i="3" s="1"/>
  <c r="O81" i="3"/>
  <c r="O99" i="3"/>
  <c r="P46" i="3"/>
  <c r="M99" i="3"/>
  <c r="L98" i="3"/>
  <c r="N79" i="3"/>
  <c r="M53" i="3"/>
  <c r="O51" i="3"/>
  <c r="O98" i="3"/>
  <c r="O83" i="3"/>
  <c r="L70" i="3"/>
  <c r="Q70" i="3" s="1"/>
  <c r="O79" i="3"/>
  <c r="AN84" i="75"/>
  <c r="N80" i="97" s="1"/>
  <c r="Y30" i="99"/>
  <c r="G30" i="99"/>
  <c r="P107" i="75"/>
  <c r="Q107" i="75" s="1"/>
  <c r="R107" i="75" s="1"/>
  <c r="AB107" i="75" s="1"/>
  <c r="M103" i="97" s="1"/>
  <c r="P109" i="75"/>
  <c r="Q109" i="75" s="1"/>
  <c r="R109" i="75" s="1"/>
  <c r="AN43" i="75"/>
  <c r="N39" i="97" s="1"/>
  <c r="P95" i="99"/>
  <c r="AI104" i="4"/>
  <c r="AQ104" i="4" s="1"/>
  <c r="P3" i="99"/>
  <c r="F104" i="3"/>
  <c r="L104" i="3" s="1"/>
  <c r="AA104" i="4"/>
  <c r="AB104" i="4" s="1"/>
  <c r="AC104" i="4"/>
  <c r="AD104" i="4" s="1"/>
  <c r="AM94" i="99"/>
  <c r="AH94" i="99" s="1"/>
  <c r="AF94" i="99" s="1"/>
  <c r="AI107" i="4"/>
  <c r="AP101" i="4"/>
  <c r="S109" i="75"/>
  <c r="T109" i="75"/>
  <c r="Q68" i="75"/>
  <c r="R68" i="75" s="1"/>
  <c r="AB68" i="75" s="1"/>
  <c r="M64" i="97" s="1"/>
  <c r="K64" i="97" s="1"/>
  <c r="K10" i="3"/>
  <c r="P6" i="97" s="1"/>
  <c r="N10" i="3"/>
  <c r="Q10" i="3" s="1"/>
  <c r="AI78" i="75"/>
  <c r="AN78" i="75" s="1"/>
  <c r="N74" i="97" s="1"/>
  <c r="P81" i="75"/>
  <c r="Q81" i="75" s="1"/>
  <c r="R81" i="75" s="1"/>
  <c r="K82" i="75"/>
  <c r="L82" i="75" s="1"/>
  <c r="M82" i="75" s="1"/>
  <c r="N82" i="75" s="1"/>
  <c r="L78" i="97" s="1"/>
  <c r="AT118" i="99"/>
  <c r="H38" i="4"/>
  <c r="O38" i="4" s="1"/>
  <c r="W107" i="4"/>
  <c r="N85" i="4"/>
  <c r="Y98" i="75"/>
  <c r="N49" i="4"/>
  <c r="K82" i="3"/>
  <c r="P78" i="97" s="1"/>
  <c r="N87" i="4"/>
  <c r="O87" i="4" s="1"/>
  <c r="AP108" i="4"/>
  <c r="AQ108" i="4" s="1"/>
  <c r="H59" i="4"/>
  <c r="W122" i="4"/>
  <c r="N76" i="4"/>
  <c r="O76" i="4" s="1"/>
  <c r="X76" i="4" s="1"/>
  <c r="S72" i="97" s="1"/>
  <c r="P12" i="99"/>
  <c r="T26" i="75"/>
  <c r="U26" i="75" s="1"/>
  <c r="V26" i="75" s="1"/>
  <c r="H15" i="4"/>
  <c r="AT28" i="99"/>
  <c r="AH28" i="99" s="1"/>
  <c r="AF28" i="99" s="1"/>
  <c r="AL20" i="4"/>
  <c r="AP84" i="99"/>
  <c r="AP66" i="4"/>
  <c r="AQ66" i="4" s="1"/>
  <c r="AM50" i="99"/>
  <c r="AP50" i="99"/>
  <c r="AP41" i="99"/>
  <c r="AH41" i="99" s="1"/>
  <c r="AF41" i="99" s="1"/>
  <c r="P97" i="99"/>
  <c r="I103" i="99"/>
  <c r="G103" i="99" s="1"/>
  <c r="X7" i="74"/>
  <c r="AC13" i="4" s="1"/>
  <c r="AD13" i="4" s="1"/>
  <c r="AA7" i="74"/>
  <c r="AG13" i="4" s="1"/>
  <c r="J25" i="85"/>
  <c r="Q18" i="4" s="1"/>
  <c r="AO8" i="99"/>
  <c r="R10" i="74"/>
  <c r="G16" i="3" s="1"/>
  <c r="M16" i="3" s="1"/>
  <c r="N11" i="74"/>
  <c r="L12" i="74"/>
  <c r="Z18" i="75" s="1"/>
  <c r="AA18" i="75" s="1"/>
  <c r="M12" i="74"/>
  <c r="I13" i="99"/>
  <c r="L13" i="99"/>
  <c r="R13" i="99" s="1"/>
  <c r="AI13" i="99"/>
  <c r="AO13" i="99"/>
  <c r="F15" i="74"/>
  <c r="F21" i="75" s="1"/>
  <c r="L15" i="74"/>
  <c r="Z21" i="75" s="1"/>
  <c r="AA21" i="75" s="1"/>
  <c r="AB15" i="74"/>
  <c r="AH21" i="4" s="1"/>
  <c r="L16" i="99"/>
  <c r="AN16" i="99"/>
  <c r="L15" i="99"/>
  <c r="AG15" i="74"/>
  <c r="AO21" i="4" s="1"/>
  <c r="AP21" i="4" s="1"/>
  <c r="AO16" i="99"/>
  <c r="AC18" i="99"/>
  <c r="Y18" i="74"/>
  <c r="AE24" i="4" s="1"/>
  <c r="AC18" i="74"/>
  <c r="AJ24" i="4" s="1"/>
  <c r="AG18" i="74"/>
  <c r="AO24" i="4" s="1"/>
  <c r="N16" i="99"/>
  <c r="AJ17" i="99"/>
  <c r="AC17" i="74"/>
  <c r="AJ23" i="4" s="1"/>
  <c r="AK20" i="99"/>
  <c r="Y19" i="74"/>
  <c r="AE25" i="4" s="1"/>
  <c r="AE19" i="74"/>
  <c r="AM25" i="4" s="1"/>
  <c r="W21" i="99"/>
  <c r="AR21" i="99"/>
  <c r="AL23" i="99"/>
  <c r="AQ23" i="99"/>
  <c r="AE24" i="74"/>
  <c r="AM30" i="4" s="1"/>
  <c r="AG24" i="74"/>
  <c r="AO30" i="4" s="1"/>
  <c r="Q72" i="99"/>
  <c r="Z7" i="74"/>
  <c r="AF13" i="4" s="1"/>
  <c r="W12" i="74"/>
  <c r="AN8" i="99"/>
  <c r="AR8" i="99"/>
  <c r="X10" i="74"/>
  <c r="AC16" i="4" s="1"/>
  <c r="AD16" i="4" s="1"/>
  <c r="M11" i="99"/>
  <c r="L11" i="74"/>
  <c r="Z17" i="75" s="1"/>
  <c r="AA17" i="75" s="1"/>
  <c r="AB17" i="75" s="1"/>
  <c r="M13" i="97" s="1"/>
  <c r="Q9" i="99"/>
  <c r="X9" i="99"/>
  <c r="W12" i="99"/>
  <c r="AC12" i="99"/>
  <c r="AD12" i="99" s="1"/>
  <c r="Z12" i="99" s="1"/>
  <c r="I11" i="99"/>
  <c r="AG11" i="99"/>
  <c r="AI11" i="99"/>
  <c r="AK11" i="99"/>
  <c r="AN11" i="99"/>
  <c r="F12" i="74"/>
  <c r="J12" i="74"/>
  <c r="W18" i="75" s="1"/>
  <c r="Y18" i="75" s="1"/>
  <c r="AB18" i="75" s="1"/>
  <c r="M14" i="97" s="1"/>
  <c r="R13" i="74"/>
  <c r="G19" i="3" s="1"/>
  <c r="M19" i="3" s="1"/>
  <c r="AC13" i="99"/>
  <c r="AD13" i="99" s="1"/>
  <c r="Z13" i="99" s="1"/>
  <c r="AK13" i="99"/>
  <c r="AR13" i="99"/>
  <c r="O14" i="99"/>
  <c r="P14" i="99" s="1"/>
  <c r="Z15" i="74"/>
  <c r="AF21" i="4" s="1"/>
  <c r="J16" i="99"/>
  <c r="AC14" i="99"/>
  <c r="AD14" i="99" s="1"/>
  <c r="Z14" i="99" s="1"/>
  <c r="AR16" i="99"/>
  <c r="AL16" i="99"/>
  <c r="AQ16" i="99"/>
  <c r="M14" i="74"/>
  <c r="AJ15" i="99"/>
  <c r="X14" i="99"/>
  <c r="AS17" i="99"/>
  <c r="AT17" i="99" s="1"/>
  <c r="Z17" i="74"/>
  <c r="AF23" i="4" s="1"/>
  <c r="Z18" i="74"/>
  <c r="AF24" i="4" s="1"/>
  <c r="AD18" i="74"/>
  <c r="AK24" i="4" s="1"/>
  <c r="O16" i="99"/>
  <c r="W16" i="99"/>
  <c r="AC16" i="99"/>
  <c r="AD16" i="99" s="1"/>
  <c r="Z16" i="99" s="1"/>
  <c r="Y17" i="74"/>
  <c r="AE23" i="4" s="1"/>
  <c r="AR18" i="99"/>
  <c r="U19" i="99"/>
  <c r="AC20" i="99"/>
  <c r="AD20" i="99" s="1"/>
  <c r="Z20" i="99" s="1"/>
  <c r="Z19" i="74"/>
  <c r="AF25" i="4" s="1"/>
  <c r="AN21" i="99"/>
  <c r="M22" i="99"/>
  <c r="AC21" i="99"/>
  <c r="AD21" i="99" s="1"/>
  <c r="Z21" i="99" s="1"/>
  <c r="T21" i="99"/>
  <c r="AQ22" i="99"/>
  <c r="AL22" i="99"/>
  <c r="X23" i="99"/>
  <c r="Y7" i="74"/>
  <c r="AE13" i="4" s="1"/>
  <c r="AF7" i="74"/>
  <c r="AN13" i="4" s="1"/>
  <c r="Y16" i="74"/>
  <c r="AE22" i="4" s="1"/>
  <c r="R11" i="74"/>
  <c r="G17" i="3" s="1"/>
  <c r="M17" i="3" s="1"/>
  <c r="AQ8" i="99"/>
  <c r="T9" i="99"/>
  <c r="U11" i="99"/>
  <c r="S11" i="99" s="1"/>
  <c r="X12" i="74"/>
  <c r="L11" i="99"/>
  <c r="Q10" i="99"/>
  <c r="P12" i="74"/>
  <c r="X13" i="99"/>
  <c r="S13" i="99" s="1"/>
  <c r="AJ13" i="99"/>
  <c r="AN13" i="99"/>
  <c r="U14" i="99"/>
  <c r="W14" i="99"/>
  <c r="H15" i="74"/>
  <c r="AG16" i="99"/>
  <c r="AK16" i="99"/>
  <c r="I15" i="99"/>
  <c r="K15" i="99" s="1"/>
  <c r="Q15" i="99"/>
  <c r="I16" i="99"/>
  <c r="AN17" i="99"/>
  <c r="AD17" i="74"/>
  <c r="AK23" i="4" s="1"/>
  <c r="AA18" i="74"/>
  <c r="AG24" i="4" s="1"/>
  <c r="AE18" i="74"/>
  <c r="AM24" i="4" s="1"/>
  <c r="AL20" i="99"/>
  <c r="U19" i="74"/>
  <c r="J25" i="3" s="1"/>
  <c r="P25" i="3" s="1"/>
  <c r="AA19" i="74"/>
  <c r="AG25" i="4" s="1"/>
  <c r="AC19" i="74"/>
  <c r="AJ25" i="4" s="1"/>
  <c r="AG19" i="74"/>
  <c r="AO25" i="4" s="1"/>
  <c r="AO21" i="99"/>
  <c r="AK23" i="99"/>
  <c r="AR23" i="99"/>
  <c r="AF24" i="74"/>
  <c r="AN30" i="4" s="1"/>
  <c r="Q25" i="74"/>
  <c r="J38" i="85"/>
  <c r="J40" i="85"/>
  <c r="Q34" i="4" s="1"/>
  <c r="AA28" i="74"/>
  <c r="AG34" i="4" s="1"/>
  <c r="AI34" i="4" s="1"/>
  <c r="AD28" i="74"/>
  <c r="AK34" i="4" s="1"/>
  <c r="AL34" i="4" s="1"/>
  <c r="AF28" i="74"/>
  <c r="AN34" i="4" s="1"/>
  <c r="AP34" i="4" s="1"/>
  <c r="I29" i="99"/>
  <c r="AE7" i="74"/>
  <c r="AM13" i="4" s="1"/>
  <c r="Y8" i="74"/>
  <c r="AE14" i="4" s="1"/>
  <c r="Z8" i="74"/>
  <c r="AF14" i="4" s="1"/>
  <c r="AA8" i="74"/>
  <c r="AG14" i="4" s="1"/>
  <c r="AG8" i="74"/>
  <c r="AO14" i="4" s="1"/>
  <c r="AP14" i="4" s="1"/>
  <c r="M10" i="74"/>
  <c r="U10" i="99"/>
  <c r="S10" i="99" s="1"/>
  <c r="U12" i="74"/>
  <c r="J18" i="3" s="1"/>
  <c r="P18" i="3" s="1"/>
  <c r="AS8" i="99"/>
  <c r="N9" i="99"/>
  <c r="O11" i="99"/>
  <c r="P11" i="99" s="1"/>
  <c r="AR11" i="99"/>
  <c r="AT11" i="99" s="1"/>
  <c r="O9" i="99"/>
  <c r="W9" i="99"/>
  <c r="AC9" i="99"/>
  <c r="AD9" i="99" s="1"/>
  <c r="Z9" i="99" s="1"/>
  <c r="X12" i="99"/>
  <c r="J11" i="99"/>
  <c r="AJ11" i="99"/>
  <c r="AL11" i="99"/>
  <c r="AO11" i="99"/>
  <c r="J13" i="99"/>
  <c r="Q13" i="74"/>
  <c r="AL13" i="99"/>
  <c r="AQ13" i="99"/>
  <c r="T14" i="99"/>
  <c r="N15" i="74"/>
  <c r="AG14" i="99"/>
  <c r="AS16" i="99"/>
  <c r="AL15" i="99"/>
  <c r="AI16" i="99"/>
  <c r="AI17" i="99"/>
  <c r="AB18" i="74"/>
  <c r="AH24" i="4" s="1"/>
  <c r="AF18" i="74"/>
  <c r="AN24" i="4" s="1"/>
  <c r="Q16" i="99"/>
  <c r="X16" i="99"/>
  <c r="AO17" i="99"/>
  <c r="AG17" i="74"/>
  <c r="AO23" i="4" s="1"/>
  <c r="AP23" i="4" s="1"/>
  <c r="AS18" i="99"/>
  <c r="T19" i="74"/>
  <c r="I25" i="3" s="1"/>
  <c r="O25" i="3" s="1"/>
  <c r="J34" i="85"/>
  <c r="Q25" i="4" s="1"/>
  <c r="R25" i="4" s="1"/>
  <c r="AB19" i="74"/>
  <c r="AH25" i="4" s="1"/>
  <c r="AD19" i="74"/>
  <c r="AK25" i="4" s="1"/>
  <c r="AQ21" i="99"/>
  <c r="X22" i="99"/>
  <c r="S22" i="99" s="1"/>
  <c r="AR22" i="99"/>
  <c r="AN22" i="99"/>
  <c r="U21" i="99"/>
  <c r="AG21" i="99"/>
  <c r="AK21" i="99"/>
  <c r="AS20" i="99"/>
  <c r="AR20" i="99"/>
  <c r="AI20" i="99"/>
  <c r="AO20" i="99"/>
  <c r="AO23" i="99"/>
  <c r="AP23" i="99" s="1"/>
  <c r="AI22" i="99"/>
  <c r="AO22" i="99"/>
  <c r="X21" i="99"/>
  <c r="AI21" i="99"/>
  <c r="AJ20" i="99"/>
  <c r="AJ22" i="99"/>
  <c r="AS22" i="99"/>
  <c r="AJ23" i="99"/>
  <c r="AL21" i="99"/>
  <c r="AN20" i="99"/>
  <c r="H49" i="4"/>
  <c r="AI97" i="4"/>
  <c r="AQ97" i="4" s="1"/>
  <c r="F10" i="75"/>
  <c r="G10" i="75"/>
  <c r="AT91" i="99"/>
  <c r="AH91" i="99" s="1"/>
  <c r="AF91" i="99" s="1"/>
  <c r="AM92" i="99"/>
  <c r="AH92" i="99" s="1"/>
  <c r="AF92" i="99" s="1"/>
  <c r="AP16" i="4"/>
  <c r="L71" i="4"/>
  <c r="Q41" i="4"/>
  <c r="R41" i="4" s="1"/>
  <c r="J41" i="4"/>
  <c r="K41" i="4" s="1"/>
  <c r="G41" i="4"/>
  <c r="H41" i="4" s="1"/>
  <c r="AI16" i="4"/>
  <c r="AL16" i="4"/>
  <c r="H66" i="75"/>
  <c r="I66" i="75" s="1"/>
  <c r="N66" i="75" s="1"/>
  <c r="L62" i="97" s="1"/>
  <c r="K62" i="97" s="1"/>
  <c r="AR10" i="99"/>
  <c r="AT10" i="99" s="1"/>
  <c r="AH10" i="99" s="1"/>
  <c r="AF10" i="99" s="1"/>
  <c r="Y10" i="99" s="1"/>
  <c r="O19" i="3"/>
  <c r="P42" i="3"/>
  <c r="M42" i="3"/>
  <c r="AI105" i="4"/>
  <c r="AQ105" i="4" s="1"/>
  <c r="T101" i="97" s="1"/>
  <c r="AI63" i="4"/>
  <c r="AQ63" i="4" s="1"/>
  <c r="T59" i="97" s="1"/>
  <c r="D10" i="3"/>
  <c r="D6" i="97"/>
  <c r="D10" i="4"/>
  <c r="D10" i="75"/>
  <c r="D11" i="4"/>
  <c r="D7" i="97"/>
  <c r="D11" i="75"/>
  <c r="D11" i="3"/>
  <c r="B14" i="3"/>
  <c r="B14" i="4"/>
  <c r="A19" i="4"/>
  <c r="A19" i="75"/>
  <c r="D23" i="4"/>
  <c r="D23" i="3"/>
  <c r="D29" i="75"/>
  <c r="D29" i="3"/>
  <c r="D30" i="3"/>
  <c r="D30" i="75"/>
  <c r="D37" i="4"/>
  <c r="D33" i="97"/>
  <c r="D37" i="75"/>
  <c r="D37" i="3"/>
  <c r="A40" i="75"/>
  <c r="A47" i="75"/>
  <c r="A47" i="3"/>
  <c r="A49" i="75"/>
  <c r="A49" i="3"/>
  <c r="A49" i="4"/>
  <c r="B50" i="3"/>
  <c r="B50" i="4"/>
  <c r="F46" i="97"/>
  <c r="B50" i="75"/>
  <c r="D52" i="4"/>
  <c r="D52" i="75"/>
  <c r="D48" i="97"/>
  <c r="D52" i="3"/>
  <c r="D53" i="4"/>
  <c r="D49" i="97"/>
  <c r="D53" i="3"/>
  <c r="D53" i="75"/>
  <c r="A57" i="3"/>
  <c r="A57" i="4"/>
  <c r="A57" i="75"/>
  <c r="A63" i="3"/>
  <c r="A64" i="3"/>
  <c r="A64" i="75"/>
  <c r="A65" i="75"/>
  <c r="A65" i="4"/>
  <c r="A65" i="3"/>
  <c r="A67" i="3"/>
  <c r="A67" i="4"/>
  <c r="A67" i="75"/>
  <c r="D68" i="75"/>
  <c r="D68" i="3"/>
  <c r="A74" i="3"/>
  <c r="A74" i="75"/>
  <c r="F77" i="97"/>
  <c r="B81" i="4"/>
  <c r="Q81" i="4" s="1"/>
  <c r="B81" i="3"/>
  <c r="D84" i="75"/>
  <c r="D84" i="3"/>
  <c r="D80" i="97"/>
  <c r="D84" i="4"/>
  <c r="A89" i="75"/>
  <c r="A89" i="4"/>
  <c r="A90" i="75"/>
  <c r="A90" i="3"/>
  <c r="A95" i="75"/>
  <c r="A95" i="4"/>
  <c r="A95" i="3"/>
  <c r="D97" i="4"/>
  <c r="D93" i="97"/>
  <c r="D97" i="75"/>
  <c r="D97" i="3"/>
  <c r="D98" i="3"/>
  <c r="D94" i="97"/>
  <c r="D98" i="4"/>
  <c r="D99" i="4"/>
  <c r="D99" i="75"/>
  <c r="D95" i="97"/>
  <c r="D99" i="3"/>
  <c r="D100" i="75"/>
  <c r="D100" i="3"/>
  <c r="D96" i="97"/>
  <c r="D100" i="4"/>
  <c r="B101" i="4"/>
  <c r="B101" i="3"/>
  <c r="B103" i="3"/>
  <c r="F99" i="97"/>
  <c r="B103" i="4"/>
  <c r="Q103" i="4" s="1"/>
  <c r="A114" i="75"/>
  <c r="A114" i="3"/>
  <c r="A114" i="4"/>
  <c r="B117" i="75"/>
  <c r="B117" i="4"/>
  <c r="D118" i="3"/>
  <c r="D118" i="75"/>
  <c r="D114" i="97"/>
  <c r="D118" i="4"/>
  <c r="E121" i="75"/>
  <c r="E117" i="97"/>
  <c r="E121" i="4"/>
  <c r="Q121" i="4" s="1"/>
  <c r="E121" i="3"/>
  <c r="E112" i="75"/>
  <c r="E108" i="97"/>
  <c r="E110" i="75"/>
  <c r="G110" i="75" s="1"/>
  <c r="H110" i="75" s="1"/>
  <c r="I110" i="75" s="1"/>
  <c r="E110" i="3"/>
  <c r="E94" i="4"/>
  <c r="Q94" i="4" s="1"/>
  <c r="E94" i="3"/>
  <c r="E91" i="3"/>
  <c r="E91" i="75"/>
  <c r="E89" i="4"/>
  <c r="Q89" i="4" s="1"/>
  <c r="E89" i="75"/>
  <c r="E85" i="75"/>
  <c r="P85" i="75" s="1"/>
  <c r="Q85" i="75" s="1"/>
  <c r="R85" i="75" s="1"/>
  <c r="AB85" i="75" s="1"/>
  <c r="M81" i="97" s="1"/>
  <c r="E85" i="3"/>
  <c r="E81" i="97"/>
  <c r="E70" i="97"/>
  <c r="E74" i="4"/>
  <c r="E74" i="3"/>
  <c r="E70" i="4"/>
  <c r="E70" i="75"/>
  <c r="E61" i="4"/>
  <c r="E57" i="97"/>
  <c r="E47" i="75"/>
  <c r="E47" i="3"/>
  <c r="E14" i="3"/>
  <c r="E14" i="75"/>
  <c r="E12" i="3"/>
  <c r="E12" i="75"/>
  <c r="B124" i="4"/>
  <c r="Q124" i="4" s="1"/>
  <c r="B124" i="75"/>
  <c r="B124" i="3"/>
  <c r="F120" i="97"/>
  <c r="C58" i="4"/>
  <c r="C54" i="97"/>
  <c r="C58" i="3"/>
  <c r="M12" i="99"/>
  <c r="L12" i="99"/>
  <c r="W72" i="99"/>
  <c r="S72" i="99" s="1"/>
  <c r="L72" i="99"/>
  <c r="Y5" i="74"/>
  <c r="AE11" i="4" s="1"/>
  <c r="Z5" i="74"/>
  <c r="AF11" i="4" s="1"/>
  <c r="AA5" i="74"/>
  <c r="AG11" i="4" s="1"/>
  <c r="AB5" i="74"/>
  <c r="AH11" i="4" s="1"/>
  <c r="AC5" i="74"/>
  <c r="AJ11" i="4" s="1"/>
  <c r="AD5" i="74"/>
  <c r="AK11" i="4" s="1"/>
  <c r="AF5" i="74"/>
  <c r="AN11" i="4" s="1"/>
  <c r="AG5" i="74"/>
  <c r="AO11" i="4" s="1"/>
  <c r="AI34" i="99"/>
  <c r="AM34" i="99" s="1"/>
  <c r="AH34" i="99" s="1"/>
  <c r="AF34" i="99" s="1"/>
  <c r="Q12" i="99"/>
  <c r="C118" i="74"/>
  <c r="H12" i="4" l="1"/>
  <c r="X20" i="4"/>
  <c r="S16" i="97" s="1"/>
  <c r="K64" i="4"/>
  <c r="AB59" i="75"/>
  <c r="M55" i="97" s="1"/>
  <c r="K55" i="97" s="1"/>
  <c r="W41" i="4"/>
  <c r="H77" i="4"/>
  <c r="O28" i="4"/>
  <c r="X28" i="4" s="1"/>
  <c r="S24" i="97" s="1"/>
  <c r="O120" i="4"/>
  <c r="X120" i="4" s="1"/>
  <c r="S116" i="97" s="1"/>
  <c r="R116" i="97" s="1"/>
  <c r="N123" i="75"/>
  <c r="L119" i="97" s="1"/>
  <c r="H62" i="4"/>
  <c r="N53" i="4"/>
  <c r="N93" i="75"/>
  <c r="L89" i="97" s="1"/>
  <c r="K44" i="97"/>
  <c r="O77" i="4"/>
  <c r="K15" i="4"/>
  <c r="O35" i="4"/>
  <c r="R105" i="4"/>
  <c r="AB106" i="75"/>
  <c r="M102" i="97" s="1"/>
  <c r="N80" i="4"/>
  <c r="X38" i="4"/>
  <c r="S34" i="97" s="1"/>
  <c r="R34" i="97" s="1"/>
  <c r="K41" i="97"/>
  <c r="O97" i="4"/>
  <c r="X97" i="4" s="1"/>
  <c r="S93" i="97" s="1"/>
  <c r="AB65" i="75"/>
  <c r="M61" i="97" s="1"/>
  <c r="K61" i="97" s="1"/>
  <c r="O93" i="4"/>
  <c r="O82" i="4"/>
  <c r="X82" i="4" s="1"/>
  <c r="S78" i="97" s="1"/>
  <c r="AB77" i="75"/>
  <c r="M73" i="97" s="1"/>
  <c r="N30" i="4"/>
  <c r="W77" i="4"/>
  <c r="AB27" i="75"/>
  <c r="M23" i="97" s="1"/>
  <c r="K23" i="97" s="1"/>
  <c r="Y71" i="99"/>
  <c r="G71" i="99"/>
  <c r="G31" i="99"/>
  <c r="Y31" i="99"/>
  <c r="F31" i="99" s="1"/>
  <c r="H104" i="99"/>
  <c r="F104" i="99" s="1"/>
  <c r="F117" i="99"/>
  <c r="F45" i="99"/>
  <c r="H45" i="99"/>
  <c r="Y90" i="99"/>
  <c r="F90" i="99" s="1"/>
  <c r="G90" i="99"/>
  <c r="G49" i="99"/>
  <c r="Y49" i="99"/>
  <c r="F49" i="99" s="1"/>
  <c r="G114" i="99"/>
  <c r="Y114" i="99"/>
  <c r="Y27" i="99"/>
  <c r="G27" i="99"/>
  <c r="G29" i="99"/>
  <c r="AH84" i="99"/>
  <c r="AF84" i="99" s="1"/>
  <c r="AH7" i="99"/>
  <c r="AF7" i="99" s="1"/>
  <c r="F88" i="99"/>
  <c r="Y12" i="99"/>
  <c r="G4" i="99"/>
  <c r="AH118" i="99"/>
  <c r="AF118" i="99" s="1"/>
  <c r="R6" i="99"/>
  <c r="H6" i="99" s="1"/>
  <c r="F6" i="99" s="1"/>
  <c r="F56" i="99"/>
  <c r="G86" i="99"/>
  <c r="G38" i="99"/>
  <c r="H51" i="99"/>
  <c r="AH36" i="99"/>
  <c r="AF36" i="99" s="1"/>
  <c r="F114" i="99"/>
  <c r="F27" i="99"/>
  <c r="Y57" i="99"/>
  <c r="F57" i="99" s="1"/>
  <c r="G57" i="99"/>
  <c r="Y37" i="99"/>
  <c r="F37" i="99" s="1"/>
  <c r="G37" i="99"/>
  <c r="R86" i="99"/>
  <c r="H86" i="99" s="1"/>
  <c r="R100" i="99"/>
  <c r="H100" i="99" s="1"/>
  <c r="F100" i="99" s="1"/>
  <c r="G111" i="99"/>
  <c r="AF14" i="99"/>
  <c r="Y14" i="99" s="1"/>
  <c r="F86" i="99"/>
  <c r="G112" i="99"/>
  <c r="H67" i="99"/>
  <c r="F67" i="99" s="1"/>
  <c r="G44" i="99"/>
  <c r="G117" i="99"/>
  <c r="K11" i="99"/>
  <c r="F112" i="99"/>
  <c r="G66" i="99"/>
  <c r="R66" i="99"/>
  <c r="H66" i="99" s="1"/>
  <c r="F66" i="99" s="1"/>
  <c r="H32" i="99"/>
  <c r="F32" i="99" s="1"/>
  <c r="P16" i="99"/>
  <c r="H38" i="99"/>
  <c r="F38" i="99" s="1"/>
  <c r="AH105" i="99"/>
  <c r="AF105" i="99" s="1"/>
  <c r="Y39" i="99"/>
  <c r="F39" i="99" s="1"/>
  <c r="G39" i="99"/>
  <c r="F44" i="99"/>
  <c r="AH62" i="99"/>
  <c r="AF62" i="99" s="1"/>
  <c r="AH78" i="99"/>
  <c r="AF78" i="99" s="1"/>
  <c r="H79" i="99"/>
  <c r="F79" i="99" s="1"/>
  <c r="Y9" i="99"/>
  <c r="AM23" i="99"/>
  <c r="G56" i="99"/>
  <c r="F73" i="99"/>
  <c r="O59" i="4"/>
  <c r="X59" i="4" s="1"/>
  <c r="S55" i="97" s="1"/>
  <c r="K73" i="97"/>
  <c r="X58" i="4"/>
  <c r="S54" i="97" s="1"/>
  <c r="H80" i="4"/>
  <c r="O80" i="4" s="1"/>
  <c r="X107" i="4"/>
  <c r="S103" i="97" s="1"/>
  <c r="AB83" i="75"/>
  <c r="M79" i="97" s="1"/>
  <c r="K79" i="97" s="1"/>
  <c r="K27" i="97"/>
  <c r="N36" i="75"/>
  <c r="L32" i="97" s="1"/>
  <c r="X87" i="4"/>
  <c r="S83" i="97" s="1"/>
  <c r="O44" i="4"/>
  <c r="X44" i="4" s="1"/>
  <c r="S40" i="97" s="1"/>
  <c r="K18" i="97"/>
  <c r="K82" i="97"/>
  <c r="K33" i="97"/>
  <c r="AB36" i="75"/>
  <c r="M32" i="97" s="1"/>
  <c r="R96" i="4"/>
  <c r="O65" i="4"/>
  <c r="O52" i="4"/>
  <c r="X52" i="4" s="1"/>
  <c r="S48" i="97" s="1"/>
  <c r="R48" i="97" s="1"/>
  <c r="K102" i="97"/>
  <c r="K80" i="97"/>
  <c r="K36" i="97"/>
  <c r="N90" i="75"/>
  <c r="L86" i="97" s="1"/>
  <c r="K92" i="75"/>
  <c r="L92" i="75" s="1"/>
  <c r="M92" i="75" s="1"/>
  <c r="AI87" i="75"/>
  <c r="T95" i="75"/>
  <c r="AN97" i="75"/>
  <c r="N93" i="97" s="1"/>
  <c r="Q39" i="75"/>
  <c r="R39" i="75" s="1"/>
  <c r="AB39" i="75" s="1"/>
  <c r="M35" i="97" s="1"/>
  <c r="K35" i="97" s="1"/>
  <c r="AI39" i="75"/>
  <c r="AN39" i="75"/>
  <c r="N35" i="97" s="1"/>
  <c r="AN98" i="75"/>
  <c r="N94" i="97" s="1"/>
  <c r="AI122" i="75"/>
  <c r="AN122" i="75" s="1"/>
  <c r="N118" i="97" s="1"/>
  <c r="N101" i="75"/>
  <c r="L97" i="97" s="1"/>
  <c r="K97" i="97" s="1"/>
  <c r="Q16" i="97"/>
  <c r="R20" i="3"/>
  <c r="O16" i="97" s="1"/>
  <c r="R59" i="3"/>
  <c r="O55" i="97" s="1"/>
  <c r="R112" i="3"/>
  <c r="O108" i="97" s="1"/>
  <c r="G46" i="97"/>
  <c r="H46" i="97" s="1"/>
  <c r="G104" i="97"/>
  <c r="H104" i="97" s="1"/>
  <c r="Q7" i="97"/>
  <c r="Q96" i="3"/>
  <c r="Q92" i="97" s="1"/>
  <c r="T88" i="97"/>
  <c r="AR92" i="4"/>
  <c r="U88" i="97" s="1"/>
  <c r="T34" i="97"/>
  <c r="AR38" i="4"/>
  <c r="U34" i="97" s="1"/>
  <c r="T108" i="97"/>
  <c r="AR112" i="4"/>
  <c r="U108" i="97" s="1"/>
  <c r="R108" i="97" s="1"/>
  <c r="AR15" i="4"/>
  <c r="U11" i="97" s="1"/>
  <c r="T11" i="97"/>
  <c r="T84" i="97"/>
  <c r="AR88" i="4"/>
  <c r="U84" i="97" s="1"/>
  <c r="X86" i="4"/>
  <c r="S82" i="97" s="1"/>
  <c r="N41" i="4"/>
  <c r="R54" i="97"/>
  <c r="T75" i="97"/>
  <c r="AR79" i="4"/>
  <c r="U75" i="97" s="1"/>
  <c r="R75" i="97" s="1"/>
  <c r="T67" i="97"/>
  <c r="AR71" i="4"/>
  <c r="U67" i="97" s="1"/>
  <c r="AR40" i="4"/>
  <c r="U36" i="97" s="1"/>
  <c r="N32" i="4"/>
  <c r="O32" i="4" s="1"/>
  <c r="AR53" i="4"/>
  <c r="U49" i="97" s="1"/>
  <c r="T49" i="97"/>
  <c r="AR50" i="4"/>
  <c r="U46" i="97" s="1"/>
  <c r="T46" i="97"/>
  <c r="O15" i="4"/>
  <c r="O60" i="4"/>
  <c r="X60" i="4" s="1"/>
  <c r="S56" i="97" s="1"/>
  <c r="Q62" i="4"/>
  <c r="R62" i="4" s="1"/>
  <c r="N96" i="4"/>
  <c r="O96" i="4" s="1"/>
  <c r="X96" i="4" s="1"/>
  <c r="S92" i="97" s="1"/>
  <c r="R92" i="97" s="1"/>
  <c r="X122" i="4"/>
  <c r="S118" i="97" s="1"/>
  <c r="AQ106" i="4"/>
  <c r="T102" i="97" s="1"/>
  <c r="AR9" i="4"/>
  <c r="U5" i="97" s="1"/>
  <c r="T5" i="97"/>
  <c r="AR73" i="4"/>
  <c r="U69" i="97" s="1"/>
  <c r="H108" i="4"/>
  <c r="AQ101" i="4"/>
  <c r="AQ60" i="4"/>
  <c r="W80" i="4"/>
  <c r="AQ107" i="4"/>
  <c r="AR115" i="4"/>
  <c r="U111" i="97" s="1"/>
  <c r="T111" i="97"/>
  <c r="T82" i="97"/>
  <c r="AR86" i="4"/>
  <c r="U82" i="97" s="1"/>
  <c r="T58" i="97"/>
  <c r="AR62" i="4"/>
  <c r="U58" i="97" s="1"/>
  <c r="R80" i="4"/>
  <c r="AR55" i="4"/>
  <c r="U51" i="97" s="1"/>
  <c r="T106" i="97"/>
  <c r="AR110" i="4"/>
  <c r="U106" i="97" s="1"/>
  <c r="R118" i="3"/>
  <c r="O114" i="97" s="1"/>
  <c r="Q114" i="97"/>
  <c r="K39" i="97"/>
  <c r="N62" i="4"/>
  <c r="P100" i="75"/>
  <c r="Q100" i="75" s="1"/>
  <c r="R100" i="75" s="1"/>
  <c r="AB100" i="75" s="1"/>
  <c r="M96" i="97" s="1"/>
  <c r="K100" i="75"/>
  <c r="L100" i="75" s="1"/>
  <c r="M100" i="75" s="1"/>
  <c r="N100" i="75" s="1"/>
  <c r="L96" i="97" s="1"/>
  <c r="T27" i="97"/>
  <c r="AR31" i="4"/>
  <c r="U27" i="97" s="1"/>
  <c r="R27" i="97" s="1"/>
  <c r="G94" i="75"/>
  <c r="H94" i="75" s="1"/>
  <c r="I94" i="75" s="1"/>
  <c r="T94" i="75"/>
  <c r="U94" i="75" s="1"/>
  <c r="V94" i="75" s="1"/>
  <c r="K94" i="75"/>
  <c r="L94" i="75" s="1"/>
  <c r="M94" i="75" s="1"/>
  <c r="P94" i="75"/>
  <c r="Q94" i="75" s="1"/>
  <c r="R94" i="75" s="1"/>
  <c r="P24" i="75"/>
  <c r="Q24" i="75" s="1"/>
  <c r="R24" i="75" s="1"/>
  <c r="T24" i="75"/>
  <c r="U24" i="75" s="1"/>
  <c r="V24" i="75" s="1"/>
  <c r="G24" i="75"/>
  <c r="H24" i="75" s="1"/>
  <c r="I24" i="75" s="1"/>
  <c r="K24" i="75"/>
  <c r="L24" i="75" s="1"/>
  <c r="M24" i="75" s="1"/>
  <c r="M63" i="4"/>
  <c r="T63" i="4"/>
  <c r="Q63" i="4"/>
  <c r="F63" i="4"/>
  <c r="P63" i="4"/>
  <c r="L63" i="4"/>
  <c r="S63" i="4"/>
  <c r="I63" i="4"/>
  <c r="V63" i="4"/>
  <c r="U63" i="4"/>
  <c r="G63" i="4"/>
  <c r="J63" i="4"/>
  <c r="K33" i="75"/>
  <c r="L33" i="75" s="1"/>
  <c r="M33" i="75" s="1"/>
  <c r="T33" i="75"/>
  <c r="U33" i="75" s="1"/>
  <c r="V33" i="75" s="1"/>
  <c r="P33" i="75"/>
  <c r="Q33" i="75" s="1"/>
  <c r="R33" i="75" s="1"/>
  <c r="G33" i="75"/>
  <c r="H33" i="75" s="1"/>
  <c r="I33" i="75" s="1"/>
  <c r="I72" i="4"/>
  <c r="F72" i="4"/>
  <c r="V72" i="4"/>
  <c r="T72" i="4"/>
  <c r="L72" i="4"/>
  <c r="G72" i="4"/>
  <c r="S72" i="4"/>
  <c r="P72" i="4"/>
  <c r="J72" i="4"/>
  <c r="M72" i="4"/>
  <c r="U72" i="4"/>
  <c r="K52" i="75"/>
  <c r="L52" i="75" s="1"/>
  <c r="M52" i="75" s="1"/>
  <c r="T52" i="75"/>
  <c r="U52" i="75" s="1"/>
  <c r="V52" i="75" s="1"/>
  <c r="P52" i="75"/>
  <c r="Q52" i="75" s="1"/>
  <c r="R52" i="75" s="1"/>
  <c r="G52" i="75"/>
  <c r="H52" i="75" s="1"/>
  <c r="I52" i="75" s="1"/>
  <c r="K57" i="75"/>
  <c r="L57" i="75" s="1"/>
  <c r="M57" i="75" s="1"/>
  <c r="P57" i="75"/>
  <c r="Q57" i="75" s="1"/>
  <c r="R57" i="75" s="1"/>
  <c r="T57" i="75"/>
  <c r="U57" i="75" s="1"/>
  <c r="V57" i="75" s="1"/>
  <c r="I27" i="4"/>
  <c r="J27" i="4"/>
  <c r="U27" i="4"/>
  <c r="F27" i="4"/>
  <c r="L27" i="4"/>
  <c r="T27" i="4"/>
  <c r="S27" i="4"/>
  <c r="G27" i="4"/>
  <c r="H27" i="4" s="1"/>
  <c r="P27" i="4"/>
  <c r="Q27" i="4"/>
  <c r="M27" i="4"/>
  <c r="V27" i="4"/>
  <c r="N68" i="3"/>
  <c r="L68" i="3"/>
  <c r="P68" i="3"/>
  <c r="M68" i="3"/>
  <c r="O68" i="3"/>
  <c r="Q72" i="4"/>
  <c r="V33" i="4"/>
  <c r="P33" i="4"/>
  <c r="U33" i="4"/>
  <c r="S33" i="4"/>
  <c r="L33" i="4"/>
  <c r="J33" i="4"/>
  <c r="F33" i="4"/>
  <c r="T33" i="4"/>
  <c r="O80" i="3"/>
  <c r="P80" i="3"/>
  <c r="AI21" i="4"/>
  <c r="AB93" i="75"/>
  <c r="M89" i="97" s="1"/>
  <c r="K89" i="97" s="1"/>
  <c r="AB103" i="75"/>
  <c r="M99" i="97" s="1"/>
  <c r="K99" i="97" s="1"/>
  <c r="T79" i="97"/>
  <c r="G95" i="75"/>
  <c r="H95" i="75" s="1"/>
  <c r="I95" i="75" s="1"/>
  <c r="N62" i="3"/>
  <c r="Q62" i="3" s="1"/>
  <c r="P62" i="3"/>
  <c r="L62" i="3"/>
  <c r="M62" i="3"/>
  <c r="K102" i="75"/>
  <c r="L102" i="75" s="1"/>
  <c r="M102" i="75" s="1"/>
  <c r="G102" i="75"/>
  <c r="H102" i="75" s="1"/>
  <c r="I102" i="75" s="1"/>
  <c r="T34" i="4"/>
  <c r="P34" i="4"/>
  <c r="U34" i="4"/>
  <c r="I34" i="4"/>
  <c r="S34" i="4"/>
  <c r="J34" i="4"/>
  <c r="M34" i="4"/>
  <c r="G34" i="4"/>
  <c r="F34" i="4"/>
  <c r="L34" i="4"/>
  <c r="V34" i="4"/>
  <c r="I57" i="4"/>
  <c r="G57" i="4"/>
  <c r="U57" i="4"/>
  <c r="M57" i="4"/>
  <c r="P57" i="4"/>
  <c r="L57" i="4"/>
  <c r="S57" i="4"/>
  <c r="F57" i="4"/>
  <c r="J57" i="4"/>
  <c r="T57" i="4"/>
  <c r="V57" i="4"/>
  <c r="W12" i="4"/>
  <c r="P75" i="75"/>
  <c r="Q75" i="75" s="1"/>
  <c r="R75" i="75" s="1"/>
  <c r="T75" i="75"/>
  <c r="U75" i="75" s="1"/>
  <c r="V75" i="75" s="1"/>
  <c r="G75" i="75"/>
  <c r="H75" i="75" s="1"/>
  <c r="I75" i="75" s="1"/>
  <c r="K75" i="75"/>
  <c r="L75" i="75" s="1"/>
  <c r="M75" i="75" s="1"/>
  <c r="K116" i="97"/>
  <c r="X68" i="4"/>
  <c r="S64" i="97" s="1"/>
  <c r="R64" i="97" s="1"/>
  <c r="I95" i="4"/>
  <c r="U95" i="4"/>
  <c r="P95" i="4"/>
  <c r="J95" i="4"/>
  <c r="F95" i="4"/>
  <c r="V95" i="4"/>
  <c r="M95" i="4"/>
  <c r="T95" i="4"/>
  <c r="G95" i="4"/>
  <c r="L95" i="4"/>
  <c r="S95" i="4"/>
  <c r="P82" i="3"/>
  <c r="M82" i="3"/>
  <c r="N82" i="3"/>
  <c r="O82" i="3"/>
  <c r="L109" i="4"/>
  <c r="P109" i="4"/>
  <c r="V109" i="4"/>
  <c r="T109" i="4"/>
  <c r="S109" i="4"/>
  <c r="G109" i="4"/>
  <c r="F109" i="4"/>
  <c r="M109" i="4"/>
  <c r="U109" i="4"/>
  <c r="Q109" i="4"/>
  <c r="I109" i="4"/>
  <c r="J109" i="4"/>
  <c r="U102" i="4"/>
  <c r="I102" i="4"/>
  <c r="J102" i="4"/>
  <c r="T102" i="4"/>
  <c r="P102" i="4"/>
  <c r="F102" i="4"/>
  <c r="V102" i="4"/>
  <c r="G102" i="4"/>
  <c r="L102" i="4"/>
  <c r="N102" i="4" s="1"/>
  <c r="V110" i="4"/>
  <c r="P110" i="4"/>
  <c r="R110" i="4" s="1"/>
  <c r="U110" i="4"/>
  <c r="G110" i="4"/>
  <c r="L110" i="4"/>
  <c r="M110" i="4"/>
  <c r="T110" i="4"/>
  <c r="J110" i="4"/>
  <c r="I110" i="4"/>
  <c r="S110" i="4"/>
  <c r="F110" i="4"/>
  <c r="P71" i="4"/>
  <c r="U71" i="4"/>
  <c r="J71" i="4"/>
  <c r="F71" i="4"/>
  <c r="Q71" i="4"/>
  <c r="R71" i="4" s="1"/>
  <c r="I71" i="4"/>
  <c r="V71" i="4"/>
  <c r="S71" i="4"/>
  <c r="G71" i="4"/>
  <c r="M71" i="4"/>
  <c r="N71" i="4" s="1"/>
  <c r="T71" i="4"/>
  <c r="T21" i="75"/>
  <c r="U21" i="75" s="1"/>
  <c r="V21" i="75" s="1"/>
  <c r="K21" i="75"/>
  <c r="L21" i="75" s="1"/>
  <c r="M21" i="75" s="1"/>
  <c r="U56" i="4"/>
  <c r="M56" i="4"/>
  <c r="G56" i="4"/>
  <c r="L56" i="4"/>
  <c r="I56" i="4"/>
  <c r="K56" i="4" s="1"/>
  <c r="Q56" i="4"/>
  <c r="S56" i="4"/>
  <c r="V56" i="4"/>
  <c r="F56" i="4"/>
  <c r="H56" i="4" s="1"/>
  <c r="P56" i="4"/>
  <c r="T56" i="4"/>
  <c r="F123" i="4"/>
  <c r="J123" i="4"/>
  <c r="V123" i="4"/>
  <c r="G123" i="4"/>
  <c r="S123" i="4"/>
  <c r="I123" i="4"/>
  <c r="T123" i="4"/>
  <c r="P123" i="4"/>
  <c r="R123" i="4" s="1"/>
  <c r="M123" i="4"/>
  <c r="U123" i="4"/>
  <c r="L123" i="4"/>
  <c r="I75" i="4"/>
  <c r="U75" i="4"/>
  <c r="J75" i="4"/>
  <c r="K75" i="4" s="1"/>
  <c r="S75" i="4"/>
  <c r="F75" i="4"/>
  <c r="V75" i="4"/>
  <c r="G75" i="4"/>
  <c r="L75" i="4"/>
  <c r="T75" i="4"/>
  <c r="P75" i="4"/>
  <c r="R75" i="4" s="1"/>
  <c r="M75" i="4"/>
  <c r="H104" i="75"/>
  <c r="I104" i="75" s="1"/>
  <c r="N104" i="75" s="1"/>
  <c r="L100" i="97" s="1"/>
  <c r="K100" i="97" s="1"/>
  <c r="R34" i="4"/>
  <c r="H33" i="4"/>
  <c r="AP13" i="4"/>
  <c r="R56" i="3"/>
  <c r="O52" i="97" s="1"/>
  <c r="R64" i="4"/>
  <c r="N33" i="4"/>
  <c r="K53" i="4"/>
  <c r="F100" i="4"/>
  <c r="J100" i="4"/>
  <c r="U100" i="4"/>
  <c r="P100" i="4"/>
  <c r="M100" i="4"/>
  <c r="I100" i="4"/>
  <c r="S100" i="4"/>
  <c r="L100" i="4"/>
  <c r="G100" i="4"/>
  <c r="V100" i="4"/>
  <c r="T100" i="4"/>
  <c r="T9" i="4"/>
  <c r="F9" i="4"/>
  <c r="P9" i="4"/>
  <c r="R9" i="4" s="1"/>
  <c r="G9" i="4"/>
  <c r="S9" i="4"/>
  <c r="I9" i="4"/>
  <c r="K9" i="4" s="1"/>
  <c r="L118" i="4"/>
  <c r="F118" i="4"/>
  <c r="T118" i="4"/>
  <c r="U118" i="4"/>
  <c r="S118" i="4"/>
  <c r="I118" i="4"/>
  <c r="J118" i="4"/>
  <c r="G118" i="4"/>
  <c r="V118" i="4"/>
  <c r="Q118" i="4"/>
  <c r="M118" i="4"/>
  <c r="P118" i="4"/>
  <c r="T71" i="75"/>
  <c r="U71" i="75" s="1"/>
  <c r="V71" i="75" s="1"/>
  <c r="K71" i="75"/>
  <c r="L71" i="75" s="1"/>
  <c r="M71" i="75" s="1"/>
  <c r="N71" i="75" s="1"/>
  <c r="L67" i="97" s="1"/>
  <c r="K42" i="75"/>
  <c r="L42" i="75" s="1"/>
  <c r="M42" i="75" s="1"/>
  <c r="G42" i="75"/>
  <c r="H42" i="75" s="1"/>
  <c r="I42" i="75" s="1"/>
  <c r="P42" i="75"/>
  <c r="Q42" i="75" s="1"/>
  <c r="R42" i="75" s="1"/>
  <c r="T42" i="75"/>
  <c r="U42" i="75" s="1"/>
  <c r="V42" i="75" s="1"/>
  <c r="K12" i="4"/>
  <c r="O12" i="4" s="1"/>
  <c r="X12" i="4" s="1"/>
  <c r="S8" i="97" s="1"/>
  <c r="Q57" i="4"/>
  <c r="P102" i="75"/>
  <c r="Q102" i="75" s="1"/>
  <c r="R102" i="75" s="1"/>
  <c r="AB102" i="75" s="1"/>
  <c r="M98" i="97" s="1"/>
  <c r="R40" i="97"/>
  <c r="O16" i="4"/>
  <c r="R102" i="97"/>
  <c r="N17" i="75"/>
  <c r="L13" i="97" s="1"/>
  <c r="AN87" i="75"/>
  <c r="N83" i="97" s="1"/>
  <c r="G9" i="75"/>
  <c r="H9" i="75" s="1"/>
  <c r="I9" i="75" s="1"/>
  <c r="T9" i="75"/>
  <c r="U9" i="75" s="1"/>
  <c r="V9" i="75" s="1"/>
  <c r="K9" i="75"/>
  <c r="L9" i="75" s="1"/>
  <c r="M9" i="75" s="1"/>
  <c r="P9" i="75"/>
  <c r="Q9" i="75" s="1"/>
  <c r="R9" i="75" s="1"/>
  <c r="T118" i="75"/>
  <c r="U118" i="75" s="1"/>
  <c r="V118" i="75" s="1"/>
  <c r="AB118" i="75" s="1"/>
  <c r="M114" i="97" s="1"/>
  <c r="G118" i="75"/>
  <c r="H118" i="75" s="1"/>
  <c r="I118" i="75" s="1"/>
  <c r="N118" i="75" s="1"/>
  <c r="L114" i="97" s="1"/>
  <c r="Q102" i="4"/>
  <c r="R102" i="4" s="1"/>
  <c r="G56" i="75"/>
  <c r="H56" i="75" s="1"/>
  <c r="I56" i="75" s="1"/>
  <c r="T56" i="75"/>
  <c r="U56" i="75" s="1"/>
  <c r="V56" i="75" s="1"/>
  <c r="AB56" i="75" s="1"/>
  <c r="M52" i="97" s="1"/>
  <c r="K26" i="75"/>
  <c r="L26" i="75" s="1"/>
  <c r="M26" i="75" s="1"/>
  <c r="G26" i="75"/>
  <c r="H26" i="75" s="1"/>
  <c r="I26" i="75" s="1"/>
  <c r="P26" i="75"/>
  <c r="Q26" i="75" s="1"/>
  <c r="R26" i="75" s="1"/>
  <c r="AB26" i="75" s="1"/>
  <c r="M22" i="97" s="1"/>
  <c r="F42" i="4"/>
  <c r="S42" i="4"/>
  <c r="Q42" i="4"/>
  <c r="I42" i="4"/>
  <c r="G42" i="4"/>
  <c r="L42" i="4"/>
  <c r="V42" i="4"/>
  <c r="U42" i="4"/>
  <c r="P42" i="4"/>
  <c r="M42" i="4"/>
  <c r="J42" i="4"/>
  <c r="T42" i="4"/>
  <c r="I33" i="4"/>
  <c r="K33" i="4" s="1"/>
  <c r="AR106" i="4"/>
  <c r="U102" i="97" s="1"/>
  <c r="Q8" i="97"/>
  <c r="R12" i="3"/>
  <c r="O8" i="97" s="1"/>
  <c r="AQ20" i="4"/>
  <c r="R65" i="3"/>
  <c r="O61" i="97" s="1"/>
  <c r="X23" i="4"/>
  <c r="S19" i="97" s="1"/>
  <c r="Q113" i="97"/>
  <c r="N64" i="4"/>
  <c r="P88" i="75"/>
  <c r="Q88" i="75" s="1"/>
  <c r="R88" i="75" s="1"/>
  <c r="K88" i="75"/>
  <c r="L88" i="75" s="1"/>
  <c r="M88" i="75" s="1"/>
  <c r="T88" i="75"/>
  <c r="U88" i="75" s="1"/>
  <c r="V88" i="75" s="1"/>
  <c r="G88" i="75"/>
  <c r="H88" i="75" s="1"/>
  <c r="I88" i="75" s="1"/>
  <c r="G19" i="75"/>
  <c r="H19" i="75" s="1"/>
  <c r="I19" i="75" s="1"/>
  <c r="K19" i="75"/>
  <c r="L19" i="75" s="1"/>
  <c r="M19" i="75" s="1"/>
  <c r="T19" i="75"/>
  <c r="U19" i="75" s="1"/>
  <c r="V19" i="75" s="1"/>
  <c r="P19" i="75"/>
  <c r="Q19" i="75" s="1"/>
  <c r="R19" i="75" s="1"/>
  <c r="P64" i="75"/>
  <c r="Q64" i="75" s="1"/>
  <c r="R64" i="75" s="1"/>
  <c r="G64" i="75"/>
  <c r="H64" i="75" s="1"/>
  <c r="I64" i="75" s="1"/>
  <c r="N64" i="75" s="1"/>
  <c r="L60" i="97" s="1"/>
  <c r="T64" i="75"/>
  <c r="U64" i="75" s="1"/>
  <c r="V64" i="75" s="1"/>
  <c r="Q95" i="4"/>
  <c r="O17" i="3"/>
  <c r="P17" i="3"/>
  <c r="AC18" i="4"/>
  <c r="AD18" i="4" s="1"/>
  <c r="W102" i="4"/>
  <c r="X65" i="4"/>
  <c r="S61" i="97" s="1"/>
  <c r="U19" i="4"/>
  <c r="J19" i="4"/>
  <c r="F19" i="4"/>
  <c r="Q19" i="4"/>
  <c r="T19" i="4"/>
  <c r="S19" i="4"/>
  <c r="P19" i="4"/>
  <c r="G19" i="4"/>
  <c r="M19" i="4"/>
  <c r="L19" i="4"/>
  <c r="V19" i="4"/>
  <c r="I19" i="4"/>
  <c r="T24" i="4"/>
  <c r="F24" i="4"/>
  <c r="J24" i="4"/>
  <c r="P24" i="4"/>
  <c r="U24" i="4"/>
  <c r="L24" i="4"/>
  <c r="S24" i="4"/>
  <c r="Q24" i="4"/>
  <c r="I24" i="4"/>
  <c r="V24" i="4"/>
  <c r="M24" i="4"/>
  <c r="G24" i="4"/>
  <c r="T64" i="4"/>
  <c r="U64" i="4"/>
  <c r="L26" i="4"/>
  <c r="M26" i="4"/>
  <c r="V26" i="4"/>
  <c r="S26" i="4"/>
  <c r="Q26" i="4"/>
  <c r="F26" i="4"/>
  <c r="T26" i="4"/>
  <c r="I26" i="4"/>
  <c r="U26" i="4"/>
  <c r="G26" i="4"/>
  <c r="P26" i="4"/>
  <c r="J26" i="4"/>
  <c r="K95" i="75"/>
  <c r="L95" i="75" s="1"/>
  <c r="M95" i="75" s="1"/>
  <c r="N66" i="3"/>
  <c r="P66" i="3"/>
  <c r="L66" i="3"/>
  <c r="O66" i="3"/>
  <c r="M66" i="3"/>
  <c r="U83" i="4"/>
  <c r="P83" i="4"/>
  <c r="S83" i="4"/>
  <c r="L83" i="4"/>
  <c r="M83" i="4"/>
  <c r="V83" i="4"/>
  <c r="Q83" i="4"/>
  <c r="J83" i="4"/>
  <c r="I83" i="4"/>
  <c r="F83" i="4"/>
  <c r="G83" i="4"/>
  <c r="T83" i="4"/>
  <c r="T35" i="97"/>
  <c r="AR39" i="4"/>
  <c r="U35" i="97" s="1"/>
  <c r="O49" i="4"/>
  <c r="X49" i="4" s="1"/>
  <c r="S45" i="97" s="1"/>
  <c r="R45" i="97" s="1"/>
  <c r="AB90" i="75"/>
  <c r="M86" i="97" s="1"/>
  <c r="K86" i="97" s="1"/>
  <c r="W15" i="4"/>
  <c r="K85" i="4"/>
  <c r="I39" i="4"/>
  <c r="V39" i="4"/>
  <c r="G39" i="4"/>
  <c r="U39" i="4"/>
  <c r="F39" i="4"/>
  <c r="P39" i="4"/>
  <c r="M39" i="4"/>
  <c r="L39" i="4"/>
  <c r="S39" i="4"/>
  <c r="T39" i="4"/>
  <c r="J39" i="4"/>
  <c r="M39" i="3"/>
  <c r="N39" i="3"/>
  <c r="P39" i="3"/>
  <c r="R24" i="3"/>
  <c r="O20" i="97" s="1"/>
  <c r="Q20" i="97"/>
  <c r="L39" i="3"/>
  <c r="Q39" i="4"/>
  <c r="R95" i="3"/>
  <c r="O91" i="97" s="1"/>
  <c r="Y33" i="99"/>
  <c r="F33" i="99" s="1"/>
  <c r="G33" i="99"/>
  <c r="K74" i="97"/>
  <c r="Q97" i="97"/>
  <c r="O104" i="4"/>
  <c r="X104" i="4" s="1"/>
  <c r="S100" i="97" s="1"/>
  <c r="O39" i="3"/>
  <c r="O46" i="4"/>
  <c r="X46" i="4" s="1"/>
  <c r="S42" i="97" s="1"/>
  <c r="K93" i="97"/>
  <c r="K16" i="97"/>
  <c r="O37" i="4"/>
  <c r="X37" i="4" s="1"/>
  <c r="S33" i="97" s="1"/>
  <c r="R33" i="97" s="1"/>
  <c r="H64" i="4"/>
  <c r="N90" i="4"/>
  <c r="H85" i="4"/>
  <c r="K37" i="97"/>
  <c r="X66" i="4"/>
  <c r="S62" i="97" s="1"/>
  <c r="W119" i="4"/>
  <c r="X119" i="4" s="1"/>
  <c r="S115" i="97" s="1"/>
  <c r="R115" i="97" s="1"/>
  <c r="O30" i="4"/>
  <c r="H11" i="4"/>
  <c r="O11" i="4" s="1"/>
  <c r="X40" i="4"/>
  <c r="S36" i="97" s="1"/>
  <c r="G83" i="99"/>
  <c r="Y83" i="99"/>
  <c r="F83" i="99" s="1"/>
  <c r="Y40" i="99"/>
  <c r="G40" i="99"/>
  <c r="Y48" i="99"/>
  <c r="F48" i="99" s="1"/>
  <c r="G48" i="99"/>
  <c r="T96" i="97"/>
  <c r="AR100" i="4"/>
  <c r="U96" i="97" s="1"/>
  <c r="Y79" i="99"/>
  <c r="G79" i="99"/>
  <c r="AR49" i="4"/>
  <c r="U45" i="97" s="1"/>
  <c r="T45" i="97"/>
  <c r="T56" i="97"/>
  <c r="AR60" i="4"/>
  <c r="U56" i="97" s="1"/>
  <c r="AR29" i="4"/>
  <c r="U25" i="97" s="1"/>
  <c r="R25" i="97" s="1"/>
  <c r="T25" i="97"/>
  <c r="K13" i="97"/>
  <c r="Q90" i="3"/>
  <c r="Q86" i="97" s="1"/>
  <c r="AB82" i="75"/>
  <c r="M78" i="97" s="1"/>
  <c r="K78" i="97" s="1"/>
  <c r="F115" i="99"/>
  <c r="G81" i="99"/>
  <c r="K49" i="97"/>
  <c r="F40" i="99"/>
  <c r="O25" i="4"/>
  <c r="P67" i="75"/>
  <c r="Q67" i="75" s="1"/>
  <c r="R67" i="75" s="1"/>
  <c r="AB67" i="75" s="1"/>
  <c r="M63" i="97" s="1"/>
  <c r="T67" i="75"/>
  <c r="G67" i="75"/>
  <c r="H67" i="75" s="1"/>
  <c r="I67" i="75" s="1"/>
  <c r="O64" i="3"/>
  <c r="M64" i="3"/>
  <c r="N64" i="3"/>
  <c r="K72" i="75"/>
  <c r="L72" i="75" s="1"/>
  <c r="M72" i="75" s="1"/>
  <c r="G72" i="75"/>
  <c r="H72" i="75" s="1"/>
  <c r="I72" i="75" s="1"/>
  <c r="T72" i="75"/>
  <c r="U72" i="75" s="1"/>
  <c r="V72" i="75" s="1"/>
  <c r="T8" i="97"/>
  <c r="AR12" i="4"/>
  <c r="U8" i="97" s="1"/>
  <c r="K90" i="4"/>
  <c r="G115" i="75"/>
  <c r="H115" i="75" s="1"/>
  <c r="I115" i="75" s="1"/>
  <c r="K115" i="75"/>
  <c r="L115" i="75" s="1"/>
  <c r="M115" i="75" s="1"/>
  <c r="W85" i="4"/>
  <c r="R34" i="3"/>
  <c r="O30" i="97" s="1"/>
  <c r="Q30" i="97"/>
  <c r="Y63" i="99"/>
  <c r="F63" i="99" s="1"/>
  <c r="G63" i="99"/>
  <c r="L113" i="3"/>
  <c r="O113" i="3"/>
  <c r="N113" i="3"/>
  <c r="P113" i="3"/>
  <c r="K51" i="75"/>
  <c r="L51" i="75" s="1"/>
  <c r="M51" i="75" s="1"/>
  <c r="N51" i="75" s="1"/>
  <c r="L47" i="97" s="1"/>
  <c r="P51" i="75"/>
  <c r="Q51" i="75" s="1"/>
  <c r="R51" i="75" s="1"/>
  <c r="T51" i="75"/>
  <c r="U51" i="75" s="1"/>
  <c r="V51" i="75" s="1"/>
  <c r="G52" i="99"/>
  <c r="Y52" i="99"/>
  <c r="F52" i="99" s="1"/>
  <c r="O122" i="3"/>
  <c r="L122" i="3"/>
  <c r="P122" i="3"/>
  <c r="N122" i="3"/>
  <c r="K65" i="97"/>
  <c r="K32" i="97"/>
  <c r="O73" i="4"/>
  <c r="K83" i="97"/>
  <c r="G105" i="75"/>
  <c r="H105" i="75" s="1"/>
  <c r="I105" i="75" s="1"/>
  <c r="T105" i="75"/>
  <c r="U105" i="75" s="1"/>
  <c r="V105" i="75" s="1"/>
  <c r="K105" i="75"/>
  <c r="L105" i="75" s="1"/>
  <c r="M105" i="75" s="1"/>
  <c r="P105" i="75"/>
  <c r="Q105" i="75" s="1"/>
  <c r="R105" i="75" s="1"/>
  <c r="T51" i="4"/>
  <c r="L51" i="4"/>
  <c r="S51" i="4"/>
  <c r="M51" i="4"/>
  <c r="P51" i="4"/>
  <c r="V51" i="4"/>
  <c r="Q51" i="4"/>
  <c r="U51" i="4"/>
  <c r="F51" i="4"/>
  <c r="I51" i="4"/>
  <c r="J51" i="4"/>
  <c r="G51" i="4"/>
  <c r="V115" i="4"/>
  <c r="U115" i="4"/>
  <c r="I115" i="4"/>
  <c r="F115" i="4"/>
  <c r="S115" i="4"/>
  <c r="T115" i="4"/>
  <c r="G115" i="4"/>
  <c r="P115" i="4"/>
  <c r="R115" i="4" s="1"/>
  <c r="M115" i="4"/>
  <c r="J115" i="4"/>
  <c r="L115" i="4"/>
  <c r="I111" i="97"/>
  <c r="G111" i="97"/>
  <c r="AR81" i="4"/>
  <c r="U77" i="97" s="1"/>
  <c r="M122" i="3"/>
  <c r="M113" i="3"/>
  <c r="Q109" i="3"/>
  <c r="H74" i="99"/>
  <c r="F74" i="99" s="1"/>
  <c r="R102" i="3"/>
  <c r="O98" i="97" s="1"/>
  <c r="N56" i="75"/>
  <c r="L52" i="97" s="1"/>
  <c r="X35" i="4"/>
  <c r="S31" i="97" s="1"/>
  <c r="G107" i="99"/>
  <c r="Y107" i="99"/>
  <c r="F107" i="99" s="1"/>
  <c r="G70" i="97"/>
  <c r="I70" i="97"/>
  <c r="K62" i="4"/>
  <c r="W62" i="4"/>
  <c r="W90" i="4"/>
  <c r="M92" i="4"/>
  <c r="T92" i="4"/>
  <c r="G92" i="4"/>
  <c r="U92" i="4"/>
  <c r="V92" i="4"/>
  <c r="J92" i="4"/>
  <c r="S92" i="4"/>
  <c r="P92" i="4"/>
  <c r="R92" i="4" s="1"/>
  <c r="I92" i="4"/>
  <c r="F92" i="4"/>
  <c r="L92" i="4"/>
  <c r="Q68" i="97"/>
  <c r="R72" i="3"/>
  <c r="O68" i="97" s="1"/>
  <c r="AR85" i="4"/>
  <c r="U81" i="97" s="1"/>
  <c r="T81" i="97"/>
  <c r="G109" i="99"/>
  <c r="AR74" i="4"/>
  <c r="U70" i="97" s="1"/>
  <c r="T70" i="97"/>
  <c r="AQ122" i="4"/>
  <c r="AR122" i="4" s="1"/>
  <c r="U118" i="97" s="1"/>
  <c r="AB81" i="75"/>
  <c r="M77" i="97" s="1"/>
  <c r="K77" i="97" s="1"/>
  <c r="AM17" i="99"/>
  <c r="F30" i="99"/>
  <c r="F59" i="99"/>
  <c r="X55" i="4"/>
  <c r="S51" i="97" s="1"/>
  <c r="R120" i="3"/>
  <c r="O116" i="97" s="1"/>
  <c r="K107" i="97"/>
  <c r="G107" i="97" s="1"/>
  <c r="J107" i="97" s="1"/>
  <c r="N92" i="75"/>
  <c r="L88" i="97" s="1"/>
  <c r="AH55" i="99"/>
  <c r="AF55" i="99" s="1"/>
  <c r="K67" i="75"/>
  <c r="L67" i="75" s="1"/>
  <c r="M67" i="75" s="1"/>
  <c r="Q42" i="3"/>
  <c r="AP8" i="99"/>
  <c r="F71" i="99"/>
  <c r="R55" i="3"/>
  <c r="O51" i="97" s="1"/>
  <c r="AN22" i="75"/>
  <c r="N18" i="97" s="1"/>
  <c r="X21" i="4"/>
  <c r="S17" i="97" s="1"/>
  <c r="G104" i="99"/>
  <c r="Q29" i="3"/>
  <c r="Q25" i="97" s="1"/>
  <c r="AR46" i="4"/>
  <c r="U42" i="97" s="1"/>
  <c r="AH51" i="99"/>
  <c r="AF51" i="99" s="1"/>
  <c r="U91" i="4"/>
  <c r="I91" i="4"/>
  <c r="G91" i="4"/>
  <c r="S91" i="4"/>
  <c r="L91" i="4"/>
  <c r="V91" i="4"/>
  <c r="T91" i="4"/>
  <c r="F91" i="4"/>
  <c r="M91" i="4"/>
  <c r="J91" i="4"/>
  <c r="P91" i="4"/>
  <c r="Q91" i="4"/>
  <c r="T92" i="75"/>
  <c r="U92" i="75" s="1"/>
  <c r="V92" i="75" s="1"/>
  <c r="P92" i="75"/>
  <c r="Q92" i="75" s="1"/>
  <c r="R92" i="75" s="1"/>
  <c r="U122" i="75"/>
  <c r="V122" i="75" s="1"/>
  <c r="AB122" i="75" s="1"/>
  <c r="M118" i="97" s="1"/>
  <c r="K118" i="97" s="1"/>
  <c r="T31" i="97"/>
  <c r="AR35" i="4"/>
  <c r="U31" i="97" s="1"/>
  <c r="Y42" i="99"/>
  <c r="F42" i="99" s="1"/>
  <c r="G42" i="99"/>
  <c r="AR80" i="4"/>
  <c r="U76" i="97" s="1"/>
  <c r="Q34" i="97"/>
  <c r="R38" i="3"/>
  <c r="O34" i="97" s="1"/>
  <c r="G98" i="75"/>
  <c r="H98" i="75" s="1"/>
  <c r="I98" i="75" s="1"/>
  <c r="T98" i="75"/>
  <c r="U98" i="75" s="1"/>
  <c r="V98" i="75" s="1"/>
  <c r="K98" i="75"/>
  <c r="L98" i="75" s="1"/>
  <c r="M98" i="75" s="1"/>
  <c r="P98" i="75"/>
  <c r="Q98" i="75" s="1"/>
  <c r="R98" i="75" s="1"/>
  <c r="R18" i="4"/>
  <c r="G97" i="99"/>
  <c r="Q106" i="97"/>
  <c r="AN44" i="75"/>
  <c r="N40" i="97" s="1"/>
  <c r="AI100" i="75"/>
  <c r="AN100" i="75" s="1"/>
  <c r="N96" i="97" s="1"/>
  <c r="R43" i="97"/>
  <c r="O33" i="4"/>
  <c r="N69" i="4"/>
  <c r="O69" i="4" s="1"/>
  <c r="W53" i="4"/>
  <c r="F43" i="4"/>
  <c r="I43" i="4"/>
  <c r="U43" i="4"/>
  <c r="J43" i="4"/>
  <c r="Q43" i="4"/>
  <c r="G43" i="4"/>
  <c r="V43" i="4"/>
  <c r="L43" i="4"/>
  <c r="M43" i="4"/>
  <c r="S43" i="4"/>
  <c r="T43" i="4"/>
  <c r="P43" i="4"/>
  <c r="T28" i="75"/>
  <c r="U28" i="75" s="1"/>
  <c r="V28" i="75" s="1"/>
  <c r="P28" i="75"/>
  <c r="Q28" i="75" s="1"/>
  <c r="R28" i="75" s="1"/>
  <c r="K28" i="75"/>
  <c r="L28" i="75" s="1"/>
  <c r="M28" i="75" s="1"/>
  <c r="G28" i="75"/>
  <c r="H28" i="75" s="1"/>
  <c r="I28" i="75" s="1"/>
  <c r="T74" i="97"/>
  <c r="AR78" i="4"/>
  <c r="U74" i="97" s="1"/>
  <c r="AI89" i="75"/>
  <c r="AN89" i="75" s="1"/>
  <c r="N85" i="97" s="1"/>
  <c r="AR113" i="4"/>
  <c r="U109" i="97" s="1"/>
  <c r="R109" i="97" s="1"/>
  <c r="T109" i="97"/>
  <c r="AR48" i="4"/>
  <c r="U44" i="97" s="1"/>
  <c r="O64" i="4"/>
  <c r="AP11" i="4"/>
  <c r="AP13" i="99"/>
  <c r="K76" i="97"/>
  <c r="O62" i="4"/>
  <c r="AH96" i="99"/>
  <c r="AF96" i="99" s="1"/>
  <c r="P67" i="4"/>
  <c r="R67" i="4" s="1"/>
  <c r="V67" i="4"/>
  <c r="S67" i="4"/>
  <c r="J67" i="4"/>
  <c r="U67" i="4"/>
  <c r="G67" i="4"/>
  <c r="L67" i="4"/>
  <c r="F67" i="4"/>
  <c r="I67" i="4"/>
  <c r="M67" i="4"/>
  <c r="T67" i="4"/>
  <c r="I98" i="4"/>
  <c r="G98" i="4"/>
  <c r="S98" i="4"/>
  <c r="P98" i="4"/>
  <c r="F98" i="4"/>
  <c r="J98" i="4"/>
  <c r="T98" i="4"/>
  <c r="M98" i="4"/>
  <c r="V98" i="4"/>
  <c r="Q98" i="4"/>
  <c r="L98" i="4"/>
  <c r="U98" i="4"/>
  <c r="Y89" i="99"/>
  <c r="F89" i="99" s="1"/>
  <c r="G89" i="99"/>
  <c r="Y36" i="99"/>
  <c r="F36" i="99" s="1"/>
  <c r="G36" i="99"/>
  <c r="G43" i="99"/>
  <c r="Y43" i="99"/>
  <c r="F43" i="99" s="1"/>
  <c r="Y75" i="99"/>
  <c r="F75" i="99" s="1"/>
  <c r="G75" i="99"/>
  <c r="Y47" i="99"/>
  <c r="F47" i="99" s="1"/>
  <c r="G47" i="99"/>
  <c r="G85" i="99"/>
  <c r="Y85" i="99"/>
  <c r="Y105" i="99"/>
  <c r="F105" i="99" s="1"/>
  <c r="G105" i="99"/>
  <c r="AM16" i="99"/>
  <c r="K13" i="99"/>
  <c r="H13" i="99" s="1"/>
  <c r="AA18" i="4"/>
  <c r="AB18" i="4" s="1"/>
  <c r="Q110" i="97"/>
  <c r="F93" i="99"/>
  <c r="O105" i="4"/>
  <c r="X105" i="4" s="1"/>
  <c r="S101" i="97" s="1"/>
  <c r="K34" i="97"/>
  <c r="H18" i="4"/>
  <c r="N96" i="75"/>
  <c r="L92" i="97" s="1"/>
  <c r="K92" i="97" s="1"/>
  <c r="R111" i="99"/>
  <c r="H111" i="99" s="1"/>
  <c r="F111" i="99" s="1"/>
  <c r="Y58" i="99"/>
  <c r="F58" i="99" s="1"/>
  <c r="G58" i="99"/>
  <c r="AR64" i="4"/>
  <c r="U60" i="97" s="1"/>
  <c r="AR27" i="4"/>
  <c r="U23" i="97" s="1"/>
  <c r="T23" i="97"/>
  <c r="T116" i="4"/>
  <c r="I116" i="4"/>
  <c r="S116" i="4"/>
  <c r="Q116" i="4"/>
  <c r="V116" i="4"/>
  <c r="J116" i="4"/>
  <c r="P116" i="4"/>
  <c r="G116" i="4"/>
  <c r="F116" i="4"/>
  <c r="M116" i="4"/>
  <c r="U116" i="4"/>
  <c r="L116" i="4"/>
  <c r="AI30" i="75"/>
  <c r="AN30" i="75" s="1"/>
  <c r="N26" i="97" s="1"/>
  <c r="R26" i="3"/>
  <c r="O22" i="97" s="1"/>
  <c r="Q22" i="97"/>
  <c r="Y46" i="99"/>
  <c r="F46" i="99" s="1"/>
  <c r="G46" i="99"/>
  <c r="X15" i="4"/>
  <c r="S11" i="97" s="1"/>
  <c r="R11" i="97" s="1"/>
  <c r="AT21" i="99"/>
  <c r="R11" i="99"/>
  <c r="AQ21" i="4"/>
  <c r="AR21" i="4" s="1"/>
  <c r="U17" i="97" s="1"/>
  <c r="AI32" i="75"/>
  <c r="AN32" i="75" s="1"/>
  <c r="N28" i="97" s="1"/>
  <c r="X22" i="4"/>
  <c r="S18" i="97" s="1"/>
  <c r="AI51" i="75"/>
  <c r="AN51" i="75" s="1"/>
  <c r="N47" i="97" s="1"/>
  <c r="K50" i="97"/>
  <c r="K18" i="4"/>
  <c r="AL55" i="75"/>
  <c r="AM55" i="75" s="1"/>
  <c r="AN55" i="75" s="1"/>
  <c r="N51" i="97" s="1"/>
  <c r="W11" i="4"/>
  <c r="Y54" i="99"/>
  <c r="F54" i="99" s="1"/>
  <c r="G54" i="99"/>
  <c r="Q54" i="3"/>
  <c r="K119" i="97"/>
  <c r="F77" i="99"/>
  <c r="AI70" i="75"/>
  <c r="AN70" i="75" s="1"/>
  <c r="N66" i="97" s="1"/>
  <c r="T85" i="97"/>
  <c r="AR89" i="4"/>
  <c r="U85" i="97" s="1"/>
  <c r="I67" i="97"/>
  <c r="G67" i="97"/>
  <c r="V48" i="4"/>
  <c r="J48" i="4"/>
  <c r="F48" i="4"/>
  <c r="P48" i="4"/>
  <c r="Q48" i="4"/>
  <c r="T48" i="4"/>
  <c r="S48" i="4"/>
  <c r="M48" i="4"/>
  <c r="L48" i="4"/>
  <c r="G48" i="4"/>
  <c r="I48" i="4"/>
  <c r="U48" i="4"/>
  <c r="R70" i="99"/>
  <c r="H70" i="99" s="1"/>
  <c r="F70" i="99" s="1"/>
  <c r="G70" i="99"/>
  <c r="G53" i="99"/>
  <c r="R53" i="99"/>
  <c r="H53" i="99" s="1"/>
  <c r="F53" i="99" s="1"/>
  <c r="I9" i="97"/>
  <c r="G9" i="97"/>
  <c r="AT13" i="99"/>
  <c r="K30" i="97"/>
  <c r="R41" i="97"/>
  <c r="G41" i="97" s="1"/>
  <c r="O108" i="4"/>
  <c r="X108" i="4" s="1"/>
  <c r="S104" i="97" s="1"/>
  <c r="X73" i="4"/>
  <c r="S69" i="97" s="1"/>
  <c r="O10" i="4"/>
  <c r="X10" i="4" s="1"/>
  <c r="S6" i="97" s="1"/>
  <c r="R6" i="97" s="1"/>
  <c r="Y69" i="99"/>
  <c r="F69" i="99" s="1"/>
  <c r="G69" i="99"/>
  <c r="O48" i="3"/>
  <c r="L48" i="3"/>
  <c r="P48" i="3"/>
  <c r="M48" i="3"/>
  <c r="M25" i="3"/>
  <c r="T13" i="97"/>
  <c r="AR17" i="4"/>
  <c r="U13" i="97" s="1"/>
  <c r="L29" i="75"/>
  <c r="M29" i="75" s="1"/>
  <c r="N29" i="75" s="1"/>
  <c r="L25" i="97" s="1"/>
  <c r="K25" i="97" s="1"/>
  <c r="AI13" i="4"/>
  <c r="X93" i="4"/>
  <c r="S89" i="97" s="1"/>
  <c r="P36" i="3"/>
  <c r="O36" i="3"/>
  <c r="L36" i="3"/>
  <c r="T55" i="97"/>
  <c r="AR59" i="4"/>
  <c r="U55" i="97" s="1"/>
  <c r="R15" i="3"/>
  <c r="O11" i="97" s="1"/>
  <c r="Q11" i="97"/>
  <c r="Q119" i="3"/>
  <c r="Q115" i="97" s="1"/>
  <c r="F81" i="99"/>
  <c r="R61" i="97"/>
  <c r="G61" i="97" s="1"/>
  <c r="P29" i="97"/>
  <c r="R33" i="3"/>
  <c r="O29" i="97" s="1"/>
  <c r="G109" i="75"/>
  <c r="H109" i="75" s="1"/>
  <c r="I109" i="75" s="1"/>
  <c r="K109" i="75"/>
  <c r="L109" i="75" s="1"/>
  <c r="M109" i="75" s="1"/>
  <c r="H57" i="75"/>
  <c r="I57" i="75" s="1"/>
  <c r="N57" i="75" s="1"/>
  <c r="L53" i="97" s="1"/>
  <c r="W18" i="4"/>
  <c r="W69" i="4"/>
  <c r="M36" i="3"/>
  <c r="M41" i="3"/>
  <c r="N41" i="3"/>
  <c r="O41" i="3"/>
  <c r="P41" i="3"/>
  <c r="L41" i="3"/>
  <c r="K35" i="3"/>
  <c r="P31" i="97" s="1"/>
  <c r="O35" i="3"/>
  <c r="Q35" i="3" s="1"/>
  <c r="F106" i="99"/>
  <c r="H11" i="75"/>
  <c r="I11" i="75" s="1"/>
  <c r="N11" i="75" s="1"/>
  <c r="L7" i="97" s="1"/>
  <c r="K7" i="97" s="1"/>
  <c r="X16" i="4"/>
  <c r="S12" i="97" s="1"/>
  <c r="H72" i="97"/>
  <c r="J72" i="97"/>
  <c r="K103" i="97"/>
  <c r="G103" i="97" s="1"/>
  <c r="H103" i="97" s="1"/>
  <c r="X17" i="4"/>
  <c r="S13" i="97" s="1"/>
  <c r="X25" i="4"/>
  <c r="S21" i="97" s="1"/>
  <c r="R78" i="97"/>
  <c r="Y101" i="99"/>
  <c r="G101" i="99"/>
  <c r="Y82" i="99"/>
  <c r="F82" i="99" s="1"/>
  <c r="G82" i="99"/>
  <c r="X30" i="4"/>
  <c r="S26" i="97" s="1"/>
  <c r="R97" i="99"/>
  <c r="H97" i="99" s="1"/>
  <c r="F97" i="99" s="1"/>
  <c r="P9" i="99"/>
  <c r="R9" i="99" s="1"/>
  <c r="H9" i="99" s="1"/>
  <c r="AP16" i="99"/>
  <c r="Q61" i="75"/>
  <c r="R61" i="75" s="1"/>
  <c r="AB61" i="75" s="1"/>
  <c r="M57" i="97" s="1"/>
  <c r="K57" i="97" s="1"/>
  <c r="G57" i="97" s="1"/>
  <c r="J57" i="97" s="1"/>
  <c r="Q99" i="75"/>
  <c r="R99" i="75" s="1"/>
  <c r="AB99" i="75" s="1"/>
  <c r="M95" i="97" s="1"/>
  <c r="K95" i="97" s="1"/>
  <c r="R27" i="3"/>
  <c r="O23" i="97" s="1"/>
  <c r="Q23" i="97"/>
  <c r="Q33" i="97"/>
  <c r="R37" i="3"/>
  <c r="O33" i="97" s="1"/>
  <c r="AH50" i="99"/>
  <c r="AF50" i="99" s="1"/>
  <c r="Q44" i="3"/>
  <c r="K19" i="97"/>
  <c r="H112" i="97"/>
  <c r="J112" i="97"/>
  <c r="Q39" i="97"/>
  <c r="R43" i="3"/>
  <c r="O39" i="97" s="1"/>
  <c r="AR36" i="4"/>
  <c r="U32" i="97" s="1"/>
  <c r="R32" i="97" s="1"/>
  <c r="T32" i="97"/>
  <c r="O53" i="4"/>
  <c r="Q32" i="75"/>
  <c r="R32" i="75" s="1"/>
  <c r="AB32" i="75" s="1"/>
  <c r="M28" i="97" s="1"/>
  <c r="K28" i="97" s="1"/>
  <c r="Q76" i="97"/>
  <c r="R80" i="3"/>
  <c r="O76" i="97" s="1"/>
  <c r="I76" i="97" s="1"/>
  <c r="AR67" i="4"/>
  <c r="U63" i="97" s="1"/>
  <c r="T63" i="97"/>
  <c r="Y108" i="99"/>
  <c r="F108" i="99" s="1"/>
  <c r="G108" i="99"/>
  <c r="T119" i="97"/>
  <c r="AR123" i="4"/>
  <c r="U119" i="97" s="1"/>
  <c r="R84" i="97"/>
  <c r="O54" i="4"/>
  <c r="X54" i="4" s="1"/>
  <c r="S50" i="97" s="1"/>
  <c r="R50" i="97" s="1"/>
  <c r="R87" i="99"/>
  <c r="H87" i="99" s="1"/>
  <c r="F87" i="99" s="1"/>
  <c r="G87" i="99"/>
  <c r="T14" i="97"/>
  <c r="AR18" i="4"/>
  <c r="U14" i="97" s="1"/>
  <c r="T87" i="97"/>
  <c r="AR91" i="4"/>
  <c r="U87" i="97" s="1"/>
  <c r="Y7" i="99"/>
  <c r="G7" i="99"/>
  <c r="T117" i="97"/>
  <c r="AR121" i="4"/>
  <c r="U117" i="97" s="1"/>
  <c r="Y74" i="99"/>
  <c r="G74" i="99"/>
  <c r="AQ16" i="4"/>
  <c r="AR16" i="4" s="1"/>
  <c r="U12" i="97" s="1"/>
  <c r="R12" i="97" s="1"/>
  <c r="AP20" i="99"/>
  <c r="AM21" i="99"/>
  <c r="AM15" i="99"/>
  <c r="AH15" i="99" s="1"/>
  <c r="AF15" i="99" s="1"/>
  <c r="Y15" i="99" s="1"/>
  <c r="U109" i="75"/>
  <c r="V109" i="75" s="1"/>
  <c r="Q99" i="3"/>
  <c r="Q95" i="97" s="1"/>
  <c r="Q46" i="3"/>
  <c r="R46" i="3" s="1"/>
  <c r="O42" i="97" s="1"/>
  <c r="R116" i="99"/>
  <c r="H116" i="99" s="1"/>
  <c r="F116" i="99" s="1"/>
  <c r="G116" i="99"/>
  <c r="Y98" i="99"/>
  <c r="F98" i="99" s="1"/>
  <c r="G98" i="99"/>
  <c r="Q19" i="97"/>
  <c r="R23" i="3"/>
  <c r="O19" i="97" s="1"/>
  <c r="G61" i="99"/>
  <c r="Y61" i="99"/>
  <c r="F61" i="99" s="1"/>
  <c r="T107" i="97"/>
  <c r="AR111" i="4"/>
  <c r="U107" i="97" s="1"/>
  <c r="R107" i="97" s="1"/>
  <c r="AR76" i="4"/>
  <c r="U72" i="97" s="1"/>
  <c r="R72" i="97" s="1"/>
  <c r="T72" i="97"/>
  <c r="AL11" i="4"/>
  <c r="O41" i="4"/>
  <c r="X41" i="4" s="1"/>
  <c r="S37" i="97" s="1"/>
  <c r="R37" i="97" s="1"/>
  <c r="H11" i="99"/>
  <c r="AP25" i="4"/>
  <c r="G3" i="99"/>
  <c r="AR93" i="4"/>
  <c r="U89" i="97" s="1"/>
  <c r="T89" i="97"/>
  <c r="AI83" i="75"/>
  <c r="AN83" i="75" s="1"/>
  <c r="N79" i="97" s="1"/>
  <c r="T29" i="97"/>
  <c r="AR33" i="4"/>
  <c r="U29" i="97" s="1"/>
  <c r="AR51" i="4"/>
  <c r="U47" i="97" s="1"/>
  <c r="T47" i="97"/>
  <c r="Y5" i="99"/>
  <c r="F5" i="99" s="1"/>
  <c r="G5" i="99"/>
  <c r="J69" i="97"/>
  <c r="H69" i="97"/>
  <c r="L44" i="75"/>
  <c r="M44" i="75" s="1"/>
  <c r="N44" i="75" s="1"/>
  <c r="L40" i="97" s="1"/>
  <c r="K40" i="97" s="1"/>
  <c r="AT18" i="99"/>
  <c r="AH18" i="99" s="1"/>
  <c r="AF18" i="99" s="1"/>
  <c r="G18" i="99" s="1"/>
  <c r="Q83" i="3"/>
  <c r="R83" i="3" s="1"/>
  <c r="O79" i="97" s="1"/>
  <c r="Q99" i="4"/>
  <c r="R99" i="4" s="1"/>
  <c r="X99" i="4" s="1"/>
  <c r="S95" i="97" s="1"/>
  <c r="Q100" i="4"/>
  <c r="R100" i="4" s="1"/>
  <c r="X78" i="4"/>
  <c r="S74" i="97" s="1"/>
  <c r="R74" i="97" s="1"/>
  <c r="AR28" i="4"/>
  <c r="U24" i="97" s="1"/>
  <c r="R24" i="97" s="1"/>
  <c r="T24" i="97"/>
  <c r="Q79" i="3"/>
  <c r="Q104" i="3"/>
  <c r="R104" i="3" s="1"/>
  <c r="O100" i="97" s="1"/>
  <c r="Q86" i="3"/>
  <c r="R86" i="3" s="1"/>
  <c r="O82" i="97" s="1"/>
  <c r="Q64" i="3"/>
  <c r="R64" i="3" s="1"/>
  <c r="O60" i="97" s="1"/>
  <c r="Q98" i="3"/>
  <c r="Q94" i="97" s="1"/>
  <c r="P17" i="97"/>
  <c r="R21" i="3"/>
  <c r="O17" i="97" s="1"/>
  <c r="AI13" i="75"/>
  <c r="AN13" i="75" s="1"/>
  <c r="N9" i="97" s="1"/>
  <c r="Q5" i="97"/>
  <c r="R9" i="3"/>
  <c r="O5" i="97" s="1"/>
  <c r="AI68" i="75"/>
  <c r="AN68" i="75" s="1"/>
  <c r="N64" i="97" s="1"/>
  <c r="X77" i="4"/>
  <c r="S73" i="97" s="1"/>
  <c r="R73" i="97" s="1"/>
  <c r="T118" i="97"/>
  <c r="R76" i="99"/>
  <c r="H76" i="99" s="1"/>
  <c r="F76" i="99" s="1"/>
  <c r="G76" i="99"/>
  <c r="T53" i="97"/>
  <c r="AR57" i="4"/>
  <c r="U53" i="97" s="1"/>
  <c r="H12" i="97"/>
  <c r="J12" i="97"/>
  <c r="R78" i="3"/>
  <c r="O74" i="97" s="1"/>
  <c r="Q74" i="97"/>
  <c r="AR108" i="4"/>
  <c r="U104" i="97" s="1"/>
  <c r="T104" i="97"/>
  <c r="Y94" i="99"/>
  <c r="F94" i="99" s="1"/>
  <c r="G94" i="99"/>
  <c r="Q99" i="97"/>
  <c r="R103" i="3"/>
  <c r="O99" i="97" s="1"/>
  <c r="R94" i="3"/>
  <c r="O90" i="97" s="1"/>
  <c r="Q90" i="97"/>
  <c r="AR104" i="4"/>
  <c r="U100" i="97" s="1"/>
  <c r="T100" i="97"/>
  <c r="R92" i="3"/>
  <c r="O88" i="97" s="1"/>
  <c r="Q88" i="97"/>
  <c r="Q42" i="97"/>
  <c r="J104" i="97"/>
  <c r="T62" i="97"/>
  <c r="AR66" i="4"/>
  <c r="U62" i="97" s="1"/>
  <c r="T97" i="97"/>
  <c r="AR101" i="4"/>
  <c r="U97" i="97" s="1"/>
  <c r="R84" i="3"/>
  <c r="O80" i="97" s="1"/>
  <c r="Q80" i="97"/>
  <c r="Q93" i="97"/>
  <c r="R97" i="3"/>
  <c r="O93" i="97" s="1"/>
  <c r="R44" i="3"/>
  <c r="O40" i="97" s="1"/>
  <c r="Q40" i="97"/>
  <c r="J26" i="97"/>
  <c r="H26" i="97"/>
  <c r="Y34" i="99"/>
  <c r="F34" i="99" s="1"/>
  <c r="G34" i="99"/>
  <c r="P124" i="75"/>
  <c r="Q124" i="75" s="1"/>
  <c r="R124" i="75" s="1"/>
  <c r="K124" i="75"/>
  <c r="L124" i="75" s="1"/>
  <c r="M124" i="75" s="1"/>
  <c r="T124" i="75"/>
  <c r="U124" i="75" s="1"/>
  <c r="V124" i="75" s="1"/>
  <c r="T47" i="75"/>
  <c r="U47" i="75" s="1"/>
  <c r="V47" i="75" s="1"/>
  <c r="G47" i="75"/>
  <c r="H47" i="75" s="1"/>
  <c r="I47" i="75" s="1"/>
  <c r="P47" i="75"/>
  <c r="Q47" i="75" s="1"/>
  <c r="R47" i="75" s="1"/>
  <c r="K47" i="75"/>
  <c r="L47" i="75" s="1"/>
  <c r="M47" i="75" s="1"/>
  <c r="F70" i="4"/>
  <c r="U70" i="4"/>
  <c r="Q70" i="4"/>
  <c r="L70" i="4"/>
  <c r="I70" i="4"/>
  <c r="M70" i="4"/>
  <c r="S70" i="4"/>
  <c r="G70" i="4"/>
  <c r="V70" i="4"/>
  <c r="P70" i="4"/>
  <c r="J70" i="4"/>
  <c r="T70" i="4"/>
  <c r="P112" i="75"/>
  <c r="Q112" i="75" s="1"/>
  <c r="R112" i="75" s="1"/>
  <c r="T112" i="75"/>
  <c r="U112" i="75" s="1"/>
  <c r="V112" i="75" s="1"/>
  <c r="K112" i="75"/>
  <c r="L112" i="75" s="1"/>
  <c r="M112" i="75" s="1"/>
  <c r="G112" i="75"/>
  <c r="H112" i="75" s="1"/>
  <c r="I112" i="75" s="1"/>
  <c r="G121" i="75"/>
  <c r="H121" i="75" s="1"/>
  <c r="I121" i="75" s="1"/>
  <c r="T121" i="75"/>
  <c r="U121" i="75" s="1"/>
  <c r="V121" i="75" s="1"/>
  <c r="K121" i="75"/>
  <c r="L121" i="75" s="1"/>
  <c r="M121" i="75" s="1"/>
  <c r="P121" i="75"/>
  <c r="Q121" i="75" s="1"/>
  <c r="R121" i="75" s="1"/>
  <c r="R42" i="3"/>
  <c r="O38" i="97" s="1"/>
  <c r="Q38" i="97"/>
  <c r="Y91" i="99"/>
  <c r="F91" i="99" s="1"/>
  <c r="G91" i="99"/>
  <c r="H10" i="75"/>
  <c r="I10" i="75" s="1"/>
  <c r="N10" i="75" s="1"/>
  <c r="L6" i="97" s="1"/>
  <c r="AT20" i="99"/>
  <c r="AQ34" i="4"/>
  <c r="AT8" i="99"/>
  <c r="AH8" i="99" s="1"/>
  <c r="AF8" i="99" s="1"/>
  <c r="AP30" i="4"/>
  <c r="AQ30" i="4" s="1"/>
  <c r="AL23" i="4"/>
  <c r="AD18" i="99"/>
  <c r="Z18" i="99" s="1"/>
  <c r="R15" i="99"/>
  <c r="H15" i="99" s="1"/>
  <c r="R16" i="99"/>
  <c r="AR107" i="4"/>
  <c r="U103" i="97" s="1"/>
  <c r="R103" i="97" s="1"/>
  <c r="T103" i="97"/>
  <c r="K103" i="99"/>
  <c r="H103" i="99" s="1"/>
  <c r="F103" i="99" s="1"/>
  <c r="G41" i="99"/>
  <c r="Y41" i="99"/>
  <c r="F41" i="99" s="1"/>
  <c r="Q81" i="3"/>
  <c r="R87" i="3"/>
  <c r="O83" i="97" s="1"/>
  <c r="Q83" i="97"/>
  <c r="Q121" i="3"/>
  <c r="Q47" i="3"/>
  <c r="R88" i="3"/>
  <c r="O84" i="97" s="1"/>
  <c r="Q84" i="97"/>
  <c r="Q73" i="97"/>
  <c r="R77" i="3"/>
  <c r="O73" i="97" s="1"/>
  <c r="R83" i="97"/>
  <c r="AR105" i="4"/>
  <c r="U101" i="97" s="1"/>
  <c r="R101" i="97" s="1"/>
  <c r="R72" i="99"/>
  <c r="H72" i="99" s="1"/>
  <c r="F72" i="99" s="1"/>
  <c r="G72" i="99"/>
  <c r="R12" i="99"/>
  <c r="H12" i="99" s="1"/>
  <c r="G12" i="99"/>
  <c r="T14" i="75"/>
  <c r="U14" i="75" s="1"/>
  <c r="V14" i="75" s="1"/>
  <c r="K14" i="75"/>
  <c r="L14" i="75" s="1"/>
  <c r="M14" i="75" s="1"/>
  <c r="P14" i="75"/>
  <c r="Q14" i="75" s="1"/>
  <c r="R14" i="75" s="1"/>
  <c r="G14" i="75"/>
  <c r="H14" i="75" s="1"/>
  <c r="I14" i="75" s="1"/>
  <c r="G91" i="75"/>
  <c r="H91" i="75" s="1"/>
  <c r="I91" i="75" s="1"/>
  <c r="P91" i="75"/>
  <c r="Q91" i="75" s="1"/>
  <c r="R91" i="75" s="1"/>
  <c r="AB91" i="75" s="1"/>
  <c r="M87" i="97" s="1"/>
  <c r="K91" i="75"/>
  <c r="L91" i="75" s="1"/>
  <c r="M91" i="75" s="1"/>
  <c r="G117" i="75"/>
  <c r="H117" i="75" s="1"/>
  <c r="I117" i="75" s="1"/>
  <c r="T117" i="75"/>
  <c r="U117" i="75" s="1"/>
  <c r="V117" i="75" s="1"/>
  <c r="P117" i="75"/>
  <c r="Q117" i="75" s="1"/>
  <c r="R117" i="75" s="1"/>
  <c r="K117" i="75"/>
  <c r="L117" i="75" s="1"/>
  <c r="M117" i="75" s="1"/>
  <c r="G92" i="99"/>
  <c r="Y92" i="99"/>
  <c r="F92" i="99" s="1"/>
  <c r="G124" i="75"/>
  <c r="H124" i="75" s="1"/>
  <c r="I124" i="75" s="1"/>
  <c r="T93" i="97"/>
  <c r="AR97" i="4"/>
  <c r="U93" i="97" s="1"/>
  <c r="R93" i="97" s="1"/>
  <c r="AP22" i="99"/>
  <c r="F19" i="3"/>
  <c r="L19" i="3" s="1"/>
  <c r="Q19" i="3" s="1"/>
  <c r="AC19" i="4"/>
  <c r="AD19" i="4" s="1"/>
  <c r="AA19" i="4"/>
  <c r="AB19" i="4" s="1"/>
  <c r="AI14" i="4"/>
  <c r="AQ14" i="4" s="1"/>
  <c r="F31" i="3"/>
  <c r="L31" i="3" s="1"/>
  <c r="Q31" i="3" s="1"/>
  <c r="AA31" i="4"/>
  <c r="AB31" i="4" s="1"/>
  <c r="AC31" i="4"/>
  <c r="AD31" i="4" s="1"/>
  <c r="AP24" i="4"/>
  <c r="AP17" i="99"/>
  <c r="R10" i="99"/>
  <c r="H10" i="99" s="1"/>
  <c r="F10" i="99" s="1"/>
  <c r="G10" i="99"/>
  <c r="S19" i="99"/>
  <c r="F19" i="99" s="1"/>
  <c r="G19" i="99"/>
  <c r="S16" i="99"/>
  <c r="AM11" i="99"/>
  <c r="S12" i="99"/>
  <c r="AM13" i="99"/>
  <c r="G28" i="99"/>
  <c r="Y28" i="99"/>
  <c r="F28" i="99" s="1"/>
  <c r="AR63" i="4"/>
  <c r="U59" i="97" s="1"/>
  <c r="Q65" i="97"/>
  <c r="R69" i="3"/>
  <c r="O65" i="97" s="1"/>
  <c r="Q51" i="3"/>
  <c r="Q63" i="3"/>
  <c r="R52" i="3"/>
  <c r="O48" i="97" s="1"/>
  <c r="Q48" i="97"/>
  <c r="R60" i="3"/>
  <c r="O56" i="97" s="1"/>
  <c r="Q56" i="97"/>
  <c r="T95" i="97"/>
  <c r="AR99" i="4"/>
  <c r="U95" i="97" s="1"/>
  <c r="R106" i="3"/>
  <c r="O102" i="97" s="1"/>
  <c r="Q102" i="97"/>
  <c r="R40" i="3"/>
  <c r="O36" i="97" s="1"/>
  <c r="AI11" i="4"/>
  <c r="Q61" i="4"/>
  <c r="J61" i="4"/>
  <c r="U61" i="4"/>
  <c r="T61" i="4"/>
  <c r="V61" i="4"/>
  <c r="M61" i="4"/>
  <c r="P61" i="4"/>
  <c r="F61" i="4"/>
  <c r="L61" i="4"/>
  <c r="I61" i="4"/>
  <c r="G61" i="4"/>
  <c r="S61" i="4"/>
  <c r="P74" i="4"/>
  <c r="M74" i="4"/>
  <c r="K110" i="75"/>
  <c r="L110" i="75" s="1"/>
  <c r="M110" i="75" s="1"/>
  <c r="N110" i="75" s="1"/>
  <c r="L106" i="97" s="1"/>
  <c r="P110" i="75"/>
  <c r="Q110" i="75" s="1"/>
  <c r="R110" i="75" s="1"/>
  <c r="T110" i="75"/>
  <c r="U110" i="75" s="1"/>
  <c r="V110" i="75" s="1"/>
  <c r="U101" i="4"/>
  <c r="S101" i="4"/>
  <c r="T101" i="4"/>
  <c r="M101" i="4"/>
  <c r="V101" i="4"/>
  <c r="P101" i="4"/>
  <c r="G101" i="4"/>
  <c r="I101" i="4"/>
  <c r="F101" i="4"/>
  <c r="L101" i="4"/>
  <c r="J101" i="4"/>
  <c r="Q101" i="4"/>
  <c r="K50" i="75"/>
  <c r="L50" i="75" s="1"/>
  <c r="M50" i="75" s="1"/>
  <c r="G50" i="75"/>
  <c r="H50" i="75" s="1"/>
  <c r="I50" i="75" s="1"/>
  <c r="Q74" i="4"/>
  <c r="G15" i="99"/>
  <c r="O21" i="75"/>
  <c r="P21" i="75"/>
  <c r="S11" i="74"/>
  <c r="H17" i="3" s="1"/>
  <c r="AT22" i="99"/>
  <c r="R22" i="99"/>
  <c r="H22" i="99" s="1"/>
  <c r="R14" i="99"/>
  <c r="H14" i="99" s="1"/>
  <c r="F18" i="75"/>
  <c r="G18" i="75"/>
  <c r="AT23" i="99"/>
  <c r="AH23" i="99" s="1"/>
  <c r="AF23" i="99" s="1"/>
  <c r="Y23" i="99" s="1"/>
  <c r="AI25" i="4"/>
  <c r="Y84" i="99"/>
  <c r="F84" i="99" s="1"/>
  <c r="G84" i="99"/>
  <c r="K29" i="99"/>
  <c r="H29" i="99" s="1"/>
  <c r="F29" i="99" s="1"/>
  <c r="O85" i="4"/>
  <c r="X85" i="4" s="1"/>
  <c r="S81" i="97" s="1"/>
  <c r="R3" i="99"/>
  <c r="H3" i="99" s="1"/>
  <c r="F3" i="99" s="1"/>
  <c r="AB109" i="75"/>
  <c r="M105" i="97" s="1"/>
  <c r="Q66" i="97"/>
  <c r="R70" i="3"/>
  <c r="O66" i="97" s="1"/>
  <c r="R67" i="3"/>
  <c r="O63" i="97" s="1"/>
  <c r="Q63" i="97"/>
  <c r="Q53" i="97"/>
  <c r="R57" i="3"/>
  <c r="O53" i="97" s="1"/>
  <c r="Q105" i="97"/>
  <c r="R109" i="3"/>
  <c r="O105" i="97" s="1"/>
  <c r="Q89" i="97"/>
  <c r="R93" i="3"/>
  <c r="O89" i="97" s="1"/>
  <c r="G110" i="97"/>
  <c r="N58" i="3"/>
  <c r="M58" i="3"/>
  <c r="P58" i="3"/>
  <c r="L58" i="3"/>
  <c r="O58" i="3"/>
  <c r="K70" i="75"/>
  <c r="L70" i="75" s="1"/>
  <c r="M70" i="75" s="1"/>
  <c r="P70" i="75"/>
  <c r="Q70" i="75" s="1"/>
  <c r="R70" i="75" s="1"/>
  <c r="AB70" i="75" s="1"/>
  <c r="M66" i="97" s="1"/>
  <c r="T70" i="75"/>
  <c r="G70" i="75"/>
  <c r="H70" i="75" s="1"/>
  <c r="I70" i="75" s="1"/>
  <c r="K89" i="75"/>
  <c r="L89" i="75" s="1"/>
  <c r="M89" i="75" s="1"/>
  <c r="T89" i="75"/>
  <c r="U89" i="75" s="1"/>
  <c r="V89" i="75" s="1"/>
  <c r="G89" i="75"/>
  <c r="H89" i="75" s="1"/>
  <c r="I89" i="75" s="1"/>
  <c r="AM22" i="99"/>
  <c r="AM20" i="99"/>
  <c r="Q33" i="4"/>
  <c r="R33" i="4" s="1"/>
  <c r="Q32" i="4"/>
  <c r="R32" i="4" s="1"/>
  <c r="AL25" i="4"/>
  <c r="AI22" i="4"/>
  <c r="AQ22" i="4" s="1"/>
  <c r="AQ13" i="4"/>
  <c r="AP21" i="99"/>
  <c r="AH21" i="99" s="1"/>
  <c r="AF21" i="99" s="1"/>
  <c r="Y21" i="99" s="1"/>
  <c r="AI23" i="4"/>
  <c r="AT16" i="99"/>
  <c r="K16" i="99"/>
  <c r="AP11" i="99"/>
  <c r="AL24" i="4"/>
  <c r="Y50" i="99"/>
  <c r="F50" i="99" s="1"/>
  <c r="G50" i="99"/>
  <c r="T16" i="97"/>
  <c r="AR20" i="4"/>
  <c r="U16" i="97" s="1"/>
  <c r="R16" i="97" s="1"/>
  <c r="G21" i="75"/>
  <c r="H21" i="75" s="1"/>
  <c r="I21" i="75" s="1"/>
  <c r="N21" i="75" s="1"/>
  <c r="L17" i="97" s="1"/>
  <c r="G118" i="99"/>
  <c r="Y118" i="99"/>
  <c r="F118" i="99" s="1"/>
  <c r="R10" i="3"/>
  <c r="O6" i="97" s="1"/>
  <c r="Q6" i="97"/>
  <c r="R95" i="99"/>
  <c r="H95" i="99" s="1"/>
  <c r="F95" i="99" s="1"/>
  <c r="G95" i="99"/>
  <c r="Q75" i="97"/>
  <c r="R79" i="3"/>
  <c r="O75" i="97" s="1"/>
  <c r="Q100" i="97"/>
  <c r="R54" i="3"/>
  <c r="O50" i="97" s="1"/>
  <c r="Q50" i="97"/>
  <c r="Q60" i="97"/>
  <c r="R98" i="3"/>
  <c r="O94" i="97" s="1"/>
  <c r="Q53" i="3"/>
  <c r="Q123" i="3"/>
  <c r="G85" i="97"/>
  <c r="I85" i="97"/>
  <c r="T12" i="74"/>
  <c r="I18" i="3" s="1"/>
  <c r="V9" i="99"/>
  <c r="G9" i="99" s="1"/>
  <c r="AI24" i="4"/>
  <c r="V23" i="99"/>
  <c r="V21" i="99"/>
  <c r="S21" i="99" s="1"/>
  <c r="S19" i="74"/>
  <c r="H25" i="3" s="1"/>
  <c r="AJ18" i="75"/>
  <c r="AL18" i="75" s="1"/>
  <c r="AM18" i="75" s="1"/>
  <c r="AN18" i="75" s="1"/>
  <c r="N14" i="97" s="1"/>
  <c r="AK18" i="75"/>
  <c r="V20" i="99"/>
  <c r="V14" i="99"/>
  <c r="S14" i="99" s="1"/>
  <c r="M103" i="4"/>
  <c r="T103" i="4"/>
  <c r="U103" i="4"/>
  <c r="C120" i="97"/>
  <c r="C124" i="4"/>
  <c r="G124" i="4"/>
  <c r="T124" i="4"/>
  <c r="V124" i="4"/>
  <c r="T74" i="4"/>
  <c r="J74" i="4"/>
  <c r="V74" i="4"/>
  <c r="S74" i="4"/>
  <c r="L74" i="4"/>
  <c r="U74" i="4"/>
  <c r="F74" i="4"/>
  <c r="I74" i="4"/>
  <c r="G74" i="4"/>
  <c r="K85" i="75"/>
  <c r="L85" i="75" s="1"/>
  <c r="M85" i="75" s="1"/>
  <c r="G85" i="75"/>
  <c r="H85" i="75" s="1"/>
  <c r="I85" i="75" s="1"/>
  <c r="G121" i="4"/>
  <c r="L121" i="4"/>
  <c r="P121" i="4"/>
  <c r="R121" i="4" s="1"/>
  <c r="T121" i="4"/>
  <c r="I121" i="4"/>
  <c r="M121" i="4"/>
  <c r="S121" i="4"/>
  <c r="F121" i="4"/>
  <c r="J121" i="4"/>
  <c r="V121" i="4"/>
  <c r="U121" i="4"/>
  <c r="G117" i="4"/>
  <c r="T117" i="4"/>
  <c r="Q117" i="4"/>
  <c r="I117" i="4"/>
  <c r="V117" i="4"/>
  <c r="M117" i="4"/>
  <c r="F117" i="4"/>
  <c r="U117" i="4"/>
  <c r="L117" i="4"/>
  <c r="S117" i="4"/>
  <c r="J117" i="4"/>
  <c r="P117" i="4"/>
  <c r="L103" i="4"/>
  <c r="N103" i="4" s="1"/>
  <c r="S103" i="4"/>
  <c r="J103" i="4"/>
  <c r="V103" i="4"/>
  <c r="P103" i="4"/>
  <c r="R103" i="4" s="1"/>
  <c r="G103" i="4"/>
  <c r="F103" i="4"/>
  <c r="I103" i="4"/>
  <c r="L81" i="4"/>
  <c r="M81" i="4"/>
  <c r="J81" i="4"/>
  <c r="S81" i="4"/>
  <c r="U81" i="4"/>
  <c r="G81" i="4"/>
  <c r="P81" i="4"/>
  <c r="R81" i="4" s="1"/>
  <c r="T81" i="4"/>
  <c r="F81" i="4"/>
  <c r="V81" i="4"/>
  <c r="I81" i="4"/>
  <c r="K81" i="4" s="1"/>
  <c r="U50" i="4"/>
  <c r="F50" i="4"/>
  <c r="G50" i="4"/>
  <c r="I50" i="4"/>
  <c r="L50" i="4"/>
  <c r="Q50" i="4"/>
  <c r="M50" i="4"/>
  <c r="P50" i="4"/>
  <c r="S50" i="4"/>
  <c r="T50" i="4"/>
  <c r="J50" i="4"/>
  <c r="V50" i="4"/>
  <c r="Q14" i="4"/>
  <c r="J14" i="4"/>
  <c r="I14" i="4"/>
  <c r="P14" i="4"/>
  <c r="M14" i="4"/>
  <c r="T14" i="4"/>
  <c r="V14" i="4"/>
  <c r="U14" i="4"/>
  <c r="L14" i="4"/>
  <c r="F14" i="4"/>
  <c r="S14" i="4"/>
  <c r="G14" i="4"/>
  <c r="F124" i="4"/>
  <c r="H124" i="4" s="1"/>
  <c r="L124" i="4"/>
  <c r="U124" i="4"/>
  <c r="S89" i="4"/>
  <c r="T89" i="4"/>
  <c r="J89" i="4"/>
  <c r="U89" i="4"/>
  <c r="I89" i="4"/>
  <c r="G89" i="4"/>
  <c r="F89" i="4"/>
  <c r="L89" i="4"/>
  <c r="P89" i="4"/>
  <c r="R89" i="4" s="1"/>
  <c r="V89" i="4"/>
  <c r="M89" i="4"/>
  <c r="P94" i="4"/>
  <c r="R94" i="4" s="1"/>
  <c r="V94" i="4"/>
  <c r="M94" i="4"/>
  <c r="J94" i="4"/>
  <c r="L94" i="4"/>
  <c r="I94" i="4"/>
  <c r="S94" i="4"/>
  <c r="F94" i="4"/>
  <c r="G94" i="4"/>
  <c r="U94" i="4"/>
  <c r="T94" i="4"/>
  <c r="C124" i="75"/>
  <c r="C124" i="3"/>
  <c r="P124" i="4"/>
  <c r="R124" i="4" s="1"/>
  <c r="I124" i="4"/>
  <c r="J124" i="4"/>
  <c r="M124" i="4"/>
  <c r="S124" i="4"/>
  <c r="N109" i="4" l="1"/>
  <c r="H72" i="4"/>
  <c r="N83" i="4"/>
  <c r="H9" i="4"/>
  <c r="N123" i="4"/>
  <c r="R56" i="4"/>
  <c r="N95" i="4"/>
  <c r="H57" i="4"/>
  <c r="N102" i="75"/>
  <c r="L98" i="97" s="1"/>
  <c r="K98" i="97" s="1"/>
  <c r="K102" i="4"/>
  <c r="H95" i="4"/>
  <c r="N27" i="4"/>
  <c r="J46" i="97"/>
  <c r="G16" i="97"/>
  <c r="AH17" i="99"/>
  <c r="AF17" i="99" s="1"/>
  <c r="G17" i="99" s="1"/>
  <c r="AH16" i="99"/>
  <c r="AF16" i="99" s="1"/>
  <c r="AH13" i="99"/>
  <c r="AF13" i="99" s="1"/>
  <c r="Y13" i="99" s="1"/>
  <c r="Y18" i="99"/>
  <c r="F18" i="99" s="1"/>
  <c r="AH20" i="99"/>
  <c r="AF20" i="99" s="1"/>
  <c r="Y20" i="99" s="1"/>
  <c r="G78" i="99"/>
  <c r="Y78" i="99"/>
  <c r="F78" i="99" s="1"/>
  <c r="Y62" i="99"/>
  <c r="F62" i="99" s="1"/>
  <c r="G62" i="99"/>
  <c r="K115" i="4"/>
  <c r="N63" i="4"/>
  <c r="R55" i="97"/>
  <c r="G55" i="97" s="1"/>
  <c r="N98" i="75"/>
  <c r="L94" i="97" s="1"/>
  <c r="AB105" i="75"/>
  <c r="M101" i="97" s="1"/>
  <c r="N115" i="75"/>
  <c r="L111" i="97" s="1"/>
  <c r="N42" i="4"/>
  <c r="N42" i="75"/>
  <c r="L38" i="97" s="1"/>
  <c r="X80" i="4"/>
  <c r="S76" i="97" s="1"/>
  <c r="N94" i="75"/>
  <c r="L90" i="97" s="1"/>
  <c r="W64" i="4"/>
  <c r="X64" i="4" s="1"/>
  <c r="S60" i="97" s="1"/>
  <c r="R60" i="97" s="1"/>
  <c r="N19" i="4"/>
  <c r="AB9" i="75"/>
  <c r="M5" i="97" s="1"/>
  <c r="N57" i="4"/>
  <c r="H34" i="4"/>
  <c r="W27" i="4"/>
  <c r="R81" i="97"/>
  <c r="R51" i="97"/>
  <c r="G51" i="97" s="1"/>
  <c r="H51" i="97" s="1"/>
  <c r="I51" i="97" s="1"/>
  <c r="R56" i="97"/>
  <c r="G56" i="97" s="1"/>
  <c r="R36" i="97"/>
  <c r="G36" i="97" s="1"/>
  <c r="H107" i="97"/>
  <c r="R69" i="97"/>
  <c r="K114" i="97"/>
  <c r="R118" i="97"/>
  <c r="N75" i="75"/>
  <c r="L71" i="97" s="1"/>
  <c r="AB94" i="75"/>
  <c r="M90" i="97" s="1"/>
  <c r="K90" i="97" s="1"/>
  <c r="AB64" i="75"/>
  <c r="M60" i="97" s="1"/>
  <c r="K60" i="97" s="1"/>
  <c r="AB88" i="75"/>
  <c r="M84" i="97" s="1"/>
  <c r="N33" i="75"/>
  <c r="L29" i="97" s="1"/>
  <c r="AB28" i="75"/>
  <c r="M24" i="97" s="1"/>
  <c r="G116" i="97"/>
  <c r="H116" i="97" s="1"/>
  <c r="I116" i="97" s="1"/>
  <c r="AB42" i="75"/>
  <c r="M38" i="97" s="1"/>
  <c r="K38" i="97" s="1"/>
  <c r="AB33" i="75"/>
  <c r="M29" i="97" s="1"/>
  <c r="K29" i="97" s="1"/>
  <c r="AB52" i="75"/>
  <c r="M48" i="97" s="1"/>
  <c r="R62" i="3"/>
  <c r="O58" i="97" s="1"/>
  <c r="Q58" i="97"/>
  <c r="Q82" i="3"/>
  <c r="Q78" i="97" s="1"/>
  <c r="Q39" i="3"/>
  <c r="R96" i="3"/>
  <c r="O92" i="97" s="1"/>
  <c r="G92" i="97" s="1"/>
  <c r="R29" i="3"/>
  <c r="O25" i="97" s="1"/>
  <c r="O90" i="4"/>
  <c r="X90" i="4" s="1"/>
  <c r="S86" i="97" s="1"/>
  <c r="R86" i="97" s="1"/>
  <c r="G86" i="97" s="1"/>
  <c r="R118" i="4"/>
  <c r="N75" i="4"/>
  <c r="K109" i="4"/>
  <c r="R43" i="4"/>
  <c r="R83" i="4"/>
  <c r="N26" i="4"/>
  <c r="X32" i="4"/>
  <c r="S28" i="97" s="1"/>
  <c r="R28" i="97" s="1"/>
  <c r="G28" i="97" s="1"/>
  <c r="H28" i="97" s="1"/>
  <c r="I28" i="97" s="1"/>
  <c r="R98" i="4"/>
  <c r="X62" i="4"/>
  <c r="S58" i="97" s="1"/>
  <c r="R58" i="97" s="1"/>
  <c r="G58" i="97" s="1"/>
  <c r="H91" i="4"/>
  <c r="K26" i="4"/>
  <c r="H42" i="4"/>
  <c r="O9" i="4"/>
  <c r="H57" i="97"/>
  <c r="J103" i="97"/>
  <c r="W9" i="4"/>
  <c r="R82" i="97"/>
  <c r="G82" i="97" s="1"/>
  <c r="H26" i="4"/>
  <c r="H63" i="4"/>
  <c r="R42" i="97"/>
  <c r="G42" i="97" s="1"/>
  <c r="W83" i="4"/>
  <c r="R19" i="4"/>
  <c r="K110" i="4"/>
  <c r="R76" i="97"/>
  <c r="N92" i="4"/>
  <c r="R8" i="97"/>
  <c r="W33" i="4"/>
  <c r="X33" i="4" s="1"/>
  <c r="S29" i="97" s="1"/>
  <c r="R29" i="97" s="1"/>
  <c r="N28" i="75"/>
  <c r="L24" i="97" s="1"/>
  <c r="H83" i="4"/>
  <c r="W26" i="4"/>
  <c r="H24" i="4"/>
  <c r="W19" i="4"/>
  <c r="AB19" i="75"/>
  <c r="M15" i="97" s="1"/>
  <c r="N26" i="75"/>
  <c r="L22" i="97" s="1"/>
  <c r="K22" i="97" s="1"/>
  <c r="N9" i="75"/>
  <c r="L5" i="97" s="1"/>
  <c r="K5" i="97" s="1"/>
  <c r="K118" i="4"/>
  <c r="N100" i="4"/>
  <c r="H123" i="4"/>
  <c r="N56" i="4"/>
  <c r="O56" i="4" s="1"/>
  <c r="H71" i="4"/>
  <c r="N110" i="4"/>
  <c r="H102" i="4"/>
  <c r="O102" i="4" s="1"/>
  <c r="X102" i="4" s="1"/>
  <c r="S98" i="97" s="1"/>
  <c r="R98" i="97" s="1"/>
  <c r="R109" i="4"/>
  <c r="K95" i="4"/>
  <c r="O95" i="4" s="1"/>
  <c r="W57" i="4"/>
  <c r="N34" i="4"/>
  <c r="N95" i="75"/>
  <c r="L91" i="97" s="1"/>
  <c r="K91" i="97" s="1"/>
  <c r="N72" i="4"/>
  <c r="R63" i="4"/>
  <c r="AB24" i="75"/>
  <c r="M20" i="97" s="1"/>
  <c r="K96" i="97"/>
  <c r="G8" i="97"/>
  <c r="I8" i="97"/>
  <c r="H100" i="4"/>
  <c r="R62" i="97"/>
  <c r="R90" i="3"/>
  <c r="O86" i="97" s="1"/>
  <c r="R119" i="3"/>
  <c r="O115" i="97" s="1"/>
  <c r="R17" i="97"/>
  <c r="G34" i="97"/>
  <c r="H34" i="97" s="1"/>
  <c r="I34" i="97" s="1"/>
  <c r="K83" i="4"/>
  <c r="R26" i="4"/>
  <c r="K24" i="4"/>
  <c r="W100" i="4"/>
  <c r="H75" i="4"/>
  <c r="R24" i="4"/>
  <c r="K19" i="4"/>
  <c r="N19" i="75"/>
  <c r="L15" i="97" s="1"/>
  <c r="W118" i="4"/>
  <c r="K100" i="4"/>
  <c r="W75" i="4"/>
  <c r="W71" i="4"/>
  <c r="H110" i="4"/>
  <c r="AB75" i="75"/>
  <c r="M71" i="97" s="1"/>
  <c r="K71" i="97" s="1"/>
  <c r="R57" i="4"/>
  <c r="R27" i="4"/>
  <c r="K27" i="4"/>
  <c r="O27" i="4" s="1"/>
  <c r="K43" i="4"/>
  <c r="AB98" i="75"/>
  <c r="M94" i="97" s="1"/>
  <c r="K94" i="97" s="1"/>
  <c r="W24" i="4"/>
  <c r="H19" i="4"/>
  <c r="K42" i="4"/>
  <c r="O42" i="4" s="1"/>
  <c r="K123" i="4"/>
  <c r="K71" i="4"/>
  <c r="W110" i="4"/>
  <c r="H109" i="4"/>
  <c r="O109" i="4" s="1"/>
  <c r="K52" i="97"/>
  <c r="N24" i="4"/>
  <c r="W123" i="4"/>
  <c r="AB57" i="75"/>
  <c r="M53" i="97" s="1"/>
  <c r="K53" i="97" s="1"/>
  <c r="K72" i="4"/>
  <c r="W63" i="4"/>
  <c r="K61" i="4"/>
  <c r="R100" i="97"/>
  <c r="G100" i="97" s="1"/>
  <c r="X53" i="4"/>
  <c r="S49" i="97" s="1"/>
  <c r="R49" i="97" s="1"/>
  <c r="N116" i="4"/>
  <c r="K51" i="4"/>
  <c r="W42" i="4"/>
  <c r="H118" i="4"/>
  <c r="W56" i="4"/>
  <c r="W109" i="4"/>
  <c r="W34" i="4"/>
  <c r="R72" i="4"/>
  <c r="K63" i="4"/>
  <c r="W124" i="4"/>
  <c r="Q66" i="3"/>
  <c r="O26" i="4"/>
  <c r="N88" i="75"/>
  <c r="L84" i="97" s="1"/>
  <c r="R42" i="4"/>
  <c r="N118" i="4"/>
  <c r="W95" i="4"/>
  <c r="R95" i="4"/>
  <c r="K57" i="4"/>
  <c r="O57" i="4" s="1"/>
  <c r="K34" i="4"/>
  <c r="O34" i="4" s="1"/>
  <c r="Q68" i="3"/>
  <c r="N52" i="75"/>
  <c r="L48" i="97" s="1"/>
  <c r="W72" i="4"/>
  <c r="N24" i="75"/>
  <c r="L20" i="97" s="1"/>
  <c r="W39" i="4"/>
  <c r="K39" i="4"/>
  <c r="N39" i="4"/>
  <c r="N91" i="4"/>
  <c r="Q35" i="97"/>
  <c r="R39" i="3"/>
  <c r="O35" i="97" s="1"/>
  <c r="R39" i="4"/>
  <c r="Q36" i="3"/>
  <c r="Q32" i="97" s="1"/>
  <c r="H98" i="4"/>
  <c r="W91" i="4"/>
  <c r="N115" i="4"/>
  <c r="H39" i="4"/>
  <c r="X11" i="4"/>
  <c r="S7" i="97" s="1"/>
  <c r="N51" i="4"/>
  <c r="H51" i="4"/>
  <c r="N72" i="75"/>
  <c r="L68" i="97" s="1"/>
  <c r="K67" i="4"/>
  <c r="AB51" i="75"/>
  <c r="M47" i="97" s="1"/>
  <c r="K47" i="97" s="1"/>
  <c r="W92" i="4"/>
  <c r="K98" i="4"/>
  <c r="H92" i="4"/>
  <c r="J70" i="97"/>
  <c r="H70" i="97"/>
  <c r="H111" i="97"/>
  <c r="J111" i="97"/>
  <c r="W115" i="4"/>
  <c r="R89" i="97"/>
  <c r="G89" i="97" s="1"/>
  <c r="N48" i="4"/>
  <c r="N98" i="4"/>
  <c r="W98" i="4"/>
  <c r="H67" i="4"/>
  <c r="R91" i="4"/>
  <c r="K92" i="4"/>
  <c r="H115" i="4"/>
  <c r="Q48" i="3"/>
  <c r="R48" i="3" s="1"/>
  <c r="O44" i="97" s="1"/>
  <c r="N67" i="4"/>
  <c r="K91" i="4"/>
  <c r="T17" i="97"/>
  <c r="Y96" i="99"/>
  <c r="F96" i="99" s="1"/>
  <c r="G96" i="99"/>
  <c r="R31" i="97"/>
  <c r="R13" i="97"/>
  <c r="W43" i="4"/>
  <c r="Y51" i="99"/>
  <c r="F51" i="99" s="1"/>
  <c r="G51" i="99"/>
  <c r="Q113" i="3"/>
  <c r="R51" i="4"/>
  <c r="N105" i="75"/>
  <c r="L101" i="97" s="1"/>
  <c r="K101" i="97" s="1"/>
  <c r="G101" i="97" s="1"/>
  <c r="R99" i="3"/>
  <c r="O95" i="97" s="1"/>
  <c r="H43" i="4"/>
  <c r="I68" i="97"/>
  <c r="G68" i="97"/>
  <c r="Q122" i="3"/>
  <c r="X69" i="4"/>
  <c r="S65" i="97" s="1"/>
  <c r="R65" i="97" s="1"/>
  <c r="G65" i="97" s="1"/>
  <c r="R48" i="4"/>
  <c r="H116" i="4"/>
  <c r="W67" i="4"/>
  <c r="N43" i="4"/>
  <c r="AB92" i="75"/>
  <c r="M88" i="97" s="1"/>
  <c r="K88" i="97" s="1"/>
  <c r="Y55" i="99"/>
  <c r="G55" i="99"/>
  <c r="W51" i="4"/>
  <c r="N67" i="75"/>
  <c r="L63" i="97" s="1"/>
  <c r="K63" i="97" s="1"/>
  <c r="G11" i="97"/>
  <c r="H11" i="97" s="1"/>
  <c r="I11" i="97" s="1"/>
  <c r="H14" i="4"/>
  <c r="R104" i="97"/>
  <c r="W48" i="4"/>
  <c r="J67" i="97"/>
  <c r="H67" i="97"/>
  <c r="N14" i="4"/>
  <c r="K103" i="4"/>
  <c r="R117" i="4"/>
  <c r="Q79" i="97"/>
  <c r="W116" i="4"/>
  <c r="J9" i="97"/>
  <c r="H9" i="97"/>
  <c r="K116" i="4"/>
  <c r="Q41" i="3"/>
  <c r="N109" i="75"/>
  <c r="L105" i="97" s="1"/>
  <c r="K105" i="97" s="1"/>
  <c r="T12" i="97"/>
  <c r="K48" i="4"/>
  <c r="H48" i="4"/>
  <c r="O18" i="4"/>
  <c r="X18" i="4" s="1"/>
  <c r="S14" i="97" s="1"/>
  <c r="R14" i="97" s="1"/>
  <c r="R116" i="4"/>
  <c r="R95" i="97"/>
  <c r="Q31" i="97"/>
  <c r="R35" i="3"/>
  <c r="O31" i="97" s="1"/>
  <c r="G25" i="97"/>
  <c r="H25" i="97" s="1"/>
  <c r="I25" i="97" s="1"/>
  <c r="Q21" i="75"/>
  <c r="R21" i="75" s="1"/>
  <c r="AB21" i="75" s="1"/>
  <c r="M17" i="97" s="1"/>
  <c r="K17" i="97" s="1"/>
  <c r="H61" i="4"/>
  <c r="W89" i="4"/>
  <c r="H89" i="4"/>
  <c r="K94" i="4"/>
  <c r="K89" i="4"/>
  <c r="Q82" i="97"/>
  <c r="AQ11" i="4"/>
  <c r="T7" i="97" s="1"/>
  <c r="G33" i="97"/>
  <c r="W14" i="4"/>
  <c r="K14" i="4"/>
  <c r="AQ24" i="4"/>
  <c r="T20" i="97" s="1"/>
  <c r="AB47" i="75"/>
  <c r="M43" i="97" s="1"/>
  <c r="G76" i="97"/>
  <c r="N94" i="4"/>
  <c r="N89" i="4"/>
  <c r="H81" i="4"/>
  <c r="N117" i="4"/>
  <c r="H121" i="4"/>
  <c r="F13" i="99"/>
  <c r="G14" i="99"/>
  <c r="N61" i="4"/>
  <c r="N112" i="75"/>
  <c r="L108" i="97" s="1"/>
  <c r="W50" i="4"/>
  <c r="N50" i="4"/>
  <c r="N85" i="75"/>
  <c r="L81" i="97" s="1"/>
  <c r="K81" i="97" s="1"/>
  <c r="G81" i="97" s="1"/>
  <c r="J81" i="97" s="1"/>
  <c r="AQ23" i="4"/>
  <c r="AR23" i="4" s="1"/>
  <c r="U19" i="97" s="1"/>
  <c r="R19" i="97" s="1"/>
  <c r="G19" i="97" s="1"/>
  <c r="AB110" i="75"/>
  <c r="M106" i="97" s="1"/>
  <c r="K106" i="97" s="1"/>
  <c r="W61" i="4"/>
  <c r="N117" i="75"/>
  <c r="L113" i="97" s="1"/>
  <c r="N91" i="75"/>
  <c r="L87" i="97" s="1"/>
  <c r="K87" i="97" s="1"/>
  <c r="G87" i="97" s="1"/>
  <c r="AB14" i="75"/>
  <c r="M10" i="97" s="1"/>
  <c r="F15" i="99"/>
  <c r="R70" i="4"/>
  <c r="AB124" i="75"/>
  <c r="M120" i="97" s="1"/>
  <c r="H103" i="4"/>
  <c r="H117" i="4"/>
  <c r="N74" i="4"/>
  <c r="AH11" i="99"/>
  <c r="AF11" i="99" s="1"/>
  <c r="Y11" i="99" s="1"/>
  <c r="F11" i="99" s="1"/>
  <c r="AQ25" i="4"/>
  <c r="T21" i="97" s="1"/>
  <c r="N101" i="4"/>
  <c r="W101" i="4"/>
  <c r="AB117" i="75"/>
  <c r="M113" i="97" s="1"/>
  <c r="Y16" i="99"/>
  <c r="G16" i="99"/>
  <c r="T18" i="97"/>
  <c r="AR22" i="4"/>
  <c r="U18" i="97" s="1"/>
  <c r="R18" i="97" s="1"/>
  <c r="G18" i="97" s="1"/>
  <c r="T19" i="97"/>
  <c r="AR24" i="4"/>
  <c r="U20" i="97" s="1"/>
  <c r="H50" i="4"/>
  <c r="N81" i="4"/>
  <c r="H74" i="4"/>
  <c r="F21" i="99"/>
  <c r="K18" i="3"/>
  <c r="P14" i="97" s="1"/>
  <c r="O18" i="3"/>
  <c r="Q18" i="3" s="1"/>
  <c r="J41" i="97"/>
  <c r="H41" i="97"/>
  <c r="I41" i="97" s="1"/>
  <c r="J85" i="97"/>
  <c r="H85" i="97"/>
  <c r="R123" i="3"/>
  <c r="O119" i="97" s="1"/>
  <c r="Q119" i="97"/>
  <c r="Q58" i="3"/>
  <c r="F14" i="99"/>
  <c r="J16" i="97" s="1"/>
  <c r="K101" i="4"/>
  <c r="R63" i="3"/>
  <c r="O59" i="97" s="1"/>
  <c r="Q59" i="97"/>
  <c r="AH22" i="99"/>
  <c r="AF22" i="99" s="1"/>
  <c r="R81" i="3"/>
  <c r="O77" i="97" s="1"/>
  <c r="Q77" i="97"/>
  <c r="T30" i="97"/>
  <c r="AR34" i="4"/>
  <c r="U30" i="97" s="1"/>
  <c r="N121" i="75"/>
  <c r="L117" i="97" s="1"/>
  <c r="W70" i="4"/>
  <c r="N124" i="75"/>
  <c r="L120" i="97" s="1"/>
  <c r="G93" i="97"/>
  <c r="G74" i="97"/>
  <c r="W81" i="4"/>
  <c r="K117" i="4"/>
  <c r="W121" i="4"/>
  <c r="S20" i="99"/>
  <c r="F20" i="99" s="1"/>
  <c r="G20" i="99"/>
  <c r="K25" i="3"/>
  <c r="P21" i="97" s="1"/>
  <c r="N25" i="3"/>
  <c r="Q25" i="3" s="1"/>
  <c r="G23" i="99"/>
  <c r="S23" i="99"/>
  <c r="F23" i="99" s="1"/>
  <c r="Q49" i="97"/>
  <c r="R53" i="3"/>
  <c r="O49" i="97" s="1"/>
  <c r="G6" i="97"/>
  <c r="I6" i="97"/>
  <c r="H16" i="97"/>
  <c r="I16" i="97" s="1"/>
  <c r="S9" i="99"/>
  <c r="F9" i="99" s="1"/>
  <c r="J61" i="97"/>
  <c r="H61" i="97"/>
  <c r="I61" i="97" s="1"/>
  <c r="R74" i="4"/>
  <c r="G102" i="97"/>
  <c r="Q117" i="97"/>
  <c r="R121" i="3"/>
  <c r="O117" i="97" s="1"/>
  <c r="T26" i="97"/>
  <c r="AR30" i="4"/>
  <c r="U26" i="97" s="1"/>
  <c r="R26" i="97" s="1"/>
  <c r="G40" i="97"/>
  <c r="M124" i="3"/>
  <c r="O124" i="3"/>
  <c r="N124" i="3"/>
  <c r="L124" i="3"/>
  <c r="P124" i="3"/>
  <c r="H94" i="4"/>
  <c r="N124" i="4"/>
  <c r="K124" i="4"/>
  <c r="W94" i="4"/>
  <c r="R14" i="4"/>
  <c r="R50" i="4"/>
  <c r="K50" i="4"/>
  <c r="O103" i="4"/>
  <c r="N121" i="4"/>
  <c r="G75" i="97"/>
  <c r="T9" i="97"/>
  <c r="AR13" i="4"/>
  <c r="U9" i="97" s="1"/>
  <c r="R9" i="97" s="1"/>
  <c r="J110" i="97"/>
  <c r="H110" i="97"/>
  <c r="I110" i="97" s="1"/>
  <c r="N17" i="3"/>
  <c r="Q17" i="3" s="1"/>
  <c r="K17" i="3"/>
  <c r="P13" i="97" s="1"/>
  <c r="R101" i="4"/>
  <c r="Y8" i="99"/>
  <c r="F8" i="99" s="1"/>
  <c r="G8" i="99"/>
  <c r="Y17" i="99"/>
  <c r="F17" i="99" s="1"/>
  <c r="R31" i="3"/>
  <c r="O27" i="97" s="1"/>
  <c r="Q27" i="97"/>
  <c r="F12" i="99"/>
  <c r="G21" i="99"/>
  <c r="AB112" i="75"/>
  <c r="M108" i="97" s="1"/>
  <c r="K70" i="4"/>
  <c r="H70" i="4"/>
  <c r="W103" i="4"/>
  <c r="W117" i="4"/>
  <c r="K121" i="4"/>
  <c r="K74" i="4"/>
  <c r="W74" i="4"/>
  <c r="G50" i="97"/>
  <c r="N89" i="75"/>
  <c r="L85" i="97" s="1"/>
  <c r="N70" i="75"/>
  <c r="L66" i="97" s="1"/>
  <c r="K66" i="97" s="1"/>
  <c r="H18" i="75"/>
  <c r="I18" i="75" s="1"/>
  <c r="N18" i="75" s="1"/>
  <c r="L14" i="97" s="1"/>
  <c r="K14" i="97" s="1"/>
  <c r="N50" i="75"/>
  <c r="L46" i="97" s="1"/>
  <c r="H101" i="4"/>
  <c r="R61" i="4"/>
  <c r="Q47" i="97"/>
  <c r="R51" i="3"/>
  <c r="O47" i="97" s="1"/>
  <c r="T10" i="97"/>
  <c r="AR14" i="4"/>
  <c r="U10" i="97" s="1"/>
  <c r="R19" i="3"/>
  <c r="O15" i="97" s="1"/>
  <c r="Q15" i="97"/>
  <c r="N14" i="75"/>
  <c r="L10" i="97" s="1"/>
  <c r="G73" i="97"/>
  <c r="Q43" i="97"/>
  <c r="R47" i="3"/>
  <c r="O43" i="97" s="1"/>
  <c r="G83" i="97"/>
  <c r="H16" i="99"/>
  <c r="AB121" i="75"/>
  <c r="M117" i="97" s="1"/>
  <c r="N70" i="4"/>
  <c r="N47" i="75"/>
  <c r="L43" i="97" s="1"/>
  <c r="G80" i="97"/>
  <c r="G115" i="97"/>
  <c r="O81" i="4" l="1"/>
  <c r="X57" i="4"/>
  <c r="S53" i="97" s="1"/>
  <c r="R53" i="97" s="1"/>
  <c r="G98" i="97"/>
  <c r="J34" i="97"/>
  <c r="J116" i="97"/>
  <c r="G60" i="97"/>
  <c r="J60" i="97" s="1"/>
  <c r="G13" i="99"/>
  <c r="F16" i="99"/>
  <c r="J18" i="97" s="1"/>
  <c r="J55" i="97"/>
  <c r="H55" i="97"/>
  <c r="I55" i="97" s="1"/>
  <c r="K24" i="97"/>
  <c r="G24" i="97" s="1"/>
  <c r="H24" i="97" s="1"/>
  <c r="I24" i="97" s="1"/>
  <c r="O63" i="4"/>
  <c r="X63" i="4" s="1"/>
  <c r="S59" i="97" s="1"/>
  <c r="R59" i="97" s="1"/>
  <c r="J51" i="97"/>
  <c r="K84" i="97"/>
  <c r="G84" i="97" s="1"/>
  <c r="H84" i="97" s="1"/>
  <c r="I84" i="97" s="1"/>
  <c r="G29" i="97"/>
  <c r="J29" i="97" s="1"/>
  <c r="K20" i="97"/>
  <c r="K117" i="97"/>
  <c r="K48" i="97"/>
  <c r="G48" i="97" s="1"/>
  <c r="H48" i="97" s="1"/>
  <c r="I48" i="97" s="1"/>
  <c r="R36" i="3"/>
  <c r="O32" i="97" s="1"/>
  <c r="G32" i="97" s="1"/>
  <c r="H32" i="97" s="1"/>
  <c r="I32" i="97" s="1"/>
  <c r="R82" i="3"/>
  <c r="O78" i="97" s="1"/>
  <c r="G78" i="97" s="1"/>
  <c r="J78" i="97" s="1"/>
  <c r="G95" i="97"/>
  <c r="J95" i="97" s="1"/>
  <c r="X95" i="4"/>
  <c r="S91" i="97" s="1"/>
  <c r="R91" i="97" s="1"/>
  <c r="G91" i="97" s="1"/>
  <c r="J11" i="97"/>
  <c r="X109" i="4"/>
  <c r="S105" i="97" s="1"/>
  <c r="R105" i="97" s="1"/>
  <c r="G105" i="97" s="1"/>
  <c r="H105" i="97" s="1"/>
  <c r="I105" i="97" s="1"/>
  <c r="O75" i="4"/>
  <c r="X75" i="4" s="1"/>
  <c r="S71" i="97" s="1"/>
  <c r="R71" i="97" s="1"/>
  <c r="G71" i="97" s="1"/>
  <c r="O71" i="4"/>
  <c r="X71" i="4" s="1"/>
  <c r="S67" i="97" s="1"/>
  <c r="R67" i="97" s="1"/>
  <c r="X9" i="4"/>
  <c r="S5" i="97" s="1"/>
  <c r="R5" i="97" s="1"/>
  <c r="G5" i="97" s="1"/>
  <c r="H5" i="97" s="1"/>
  <c r="I5" i="97" s="1"/>
  <c r="X34" i="4"/>
  <c r="S30" i="97" s="1"/>
  <c r="X56" i="4"/>
  <c r="S52" i="97" s="1"/>
  <c r="R52" i="97" s="1"/>
  <c r="G52" i="97" s="1"/>
  <c r="O24" i="4"/>
  <c r="X24" i="4" s="1"/>
  <c r="S20" i="97" s="1"/>
  <c r="R20" i="97" s="1"/>
  <c r="O91" i="4"/>
  <c r="X91" i="4" s="1"/>
  <c r="S87" i="97" s="1"/>
  <c r="R87" i="97" s="1"/>
  <c r="O51" i="4"/>
  <c r="X27" i="4"/>
  <c r="S23" i="97" s="1"/>
  <c r="R23" i="97" s="1"/>
  <c r="G23" i="97" s="1"/>
  <c r="H23" i="97" s="1"/>
  <c r="I23" i="97" s="1"/>
  <c r="R30" i="97"/>
  <c r="G30" i="97" s="1"/>
  <c r="H30" i="97" s="1"/>
  <c r="I30" i="97" s="1"/>
  <c r="O19" i="4"/>
  <c r="X19" i="4" s="1"/>
  <c r="S15" i="97" s="1"/>
  <c r="R15" i="97" s="1"/>
  <c r="G53" i="97"/>
  <c r="J53" i="97" s="1"/>
  <c r="J98" i="97"/>
  <c r="H98" i="97"/>
  <c r="I98" i="97" s="1"/>
  <c r="Q62" i="97"/>
  <c r="R66" i="3"/>
  <c r="O62" i="97" s="1"/>
  <c r="G62" i="97" s="1"/>
  <c r="X42" i="4"/>
  <c r="S38" i="97" s="1"/>
  <c r="R38" i="97" s="1"/>
  <c r="G38" i="97" s="1"/>
  <c r="H38" i="97" s="1"/>
  <c r="I38" i="97" s="1"/>
  <c r="O72" i="4"/>
  <c r="X72" i="4" s="1"/>
  <c r="S68" i="97" s="1"/>
  <c r="R68" i="97" s="1"/>
  <c r="O110" i="4"/>
  <c r="X110" i="4" s="1"/>
  <c r="S106" i="97" s="1"/>
  <c r="R106" i="97" s="1"/>
  <c r="G106" i="97" s="1"/>
  <c r="K15" i="97"/>
  <c r="O67" i="4"/>
  <c r="X67" i="4" s="1"/>
  <c r="S63" i="97" s="1"/>
  <c r="R63" i="97" s="1"/>
  <c r="G63" i="97" s="1"/>
  <c r="O100" i="4"/>
  <c r="X100" i="4" s="1"/>
  <c r="S96" i="97" s="1"/>
  <c r="R96" i="97" s="1"/>
  <c r="G96" i="97" s="1"/>
  <c r="O123" i="4"/>
  <c r="X123" i="4" s="1"/>
  <c r="S119" i="97" s="1"/>
  <c r="R119" i="97" s="1"/>
  <c r="G119" i="97" s="1"/>
  <c r="K113" i="97"/>
  <c r="O98" i="4"/>
  <c r="X98" i="4" s="1"/>
  <c r="S94" i="97" s="1"/>
  <c r="R94" i="97" s="1"/>
  <c r="G94" i="97" s="1"/>
  <c r="J94" i="97" s="1"/>
  <c r="O92" i="4"/>
  <c r="X92" i="4" s="1"/>
  <c r="S88" i="97" s="1"/>
  <c r="R88" i="97" s="1"/>
  <c r="G88" i="97" s="1"/>
  <c r="O83" i="4"/>
  <c r="X83" i="4" s="1"/>
  <c r="S79" i="97" s="1"/>
  <c r="R79" i="97" s="1"/>
  <c r="G79" i="97" s="1"/>
  <c r="J79" i="97" s="1"/>
  <c r="J8" i="97"/>
  <c r="H8" i="97"/>
  <c r="R68" i="3"/>
  <c r="O64" i="97" s="1"/>
  <c r="G64" i="97" s="1"/>
  <c r="Q64" i="97"/>
  <c r="J25" i="97"/>
  <c r="X26" i="4"/>
  <c r="S22" i="97" s="1"/>
  <c r="R22" i="97" s="1"/>
  <c r="G22" i="97" s="1"/>
  <c r="O118" i="4"/>
  <c r="X118" i="4" s="1"/>
  <c r="S114" i="97" s="1"/>
  <c r="R114" i="97" s="1"/>
  <c r="G114" i="97" s="1"/>
  <c r="J28" i="97"/>
  <c r="O48" i="4"/>
  <c r="X48" i="4" s="1"/>
  <c r="S44" i="97" s="1"/>
  <c r="R44" i="97" s="1"/>
  <c r="G44" i="97" s="1"/>
  <c r="O115" i="4"/>
  <c r="X115" i="4" s="1"/>
  <c r="S111" i="97" s="1"/>
  <c r="R111" i="97" s="1"/>
  <c r="O39" i="4"/>
  <c r="X39" i="4" s="1"/>
  <c r="S35" i="97" s="1"/>
  <c r="R35" i="97" s="1"/>
  <c r="G35" i="97" s="1"/>
  <c r="O61" i="4"/>
  <c r="O43" i="4"/>
  <c r="X43" i="4" s="1"/>
  <c r="S39" i="97" s="1"/>
  <c r="R39" i="97" s="1"/>
  <c r="G39" i="97" s="1"/>
  <c r="H39" i="97" s="1"/>
  <c r="I39" i="97" s="1"/>
  <c r="O89" i="4"/>
  <c r="X89" i="4" s="1"/>
  <c r="S85" i="97" s="1"/>
  <c r="R85" i="97" s="1"/>
  <c r="J101" i="97"/>
  <c r="H101" i="97"/>
  <c r="I101" i="97" s="1"/>
  <c r="Q44" i="97"/>
  <c r="J68" i="97"/>
  <c r="H68" i="97"/>
  <c r="O14" i="4"/>
  <c r="X14" i="4" s="1"/>
  <c r="S10" i="97" s="1"/>
  <c r="R10" i="97" s="1"/>
  <c r="R113" i="3"/>
  <c r="O109" i="97" s="1"/>
  <c r="G109" i="97" s="1"/>
  <c r="H109" i="97" s="1"/>
  <c r="I109" i="97" s="1"/>
  <c r="Q109" i="97"/>
  <c r="AR11" i="4"/>
  <c r="U7" i="97" s="1"/>
  <c r="R7" i="97" s="1"/>
  <c r="G7" i="97" s="1"/>
  <c r="J7" i="97" s="1"/>
  <c r="O116" i="4"/>
  <c r="X116" i="4" s="1"/>
  <c r="S112" i="97" s="1"/>
  <c r="R112" i="97" s="1"/>
  <c r="K43" i="97"/>
  <c r="G43" i="97" s="1"/>
  <c r="X51" i="4"/>
  <c r="S47" i="97" s="1"/>
  <c r="R47" i="97" s="1"/>
  <c r="G47" i="97" s="1"/>
  <c r="G11" i="99"/>
  <c r="K10" i="97"/>
  <c r="G31" i="97"/>
  <c r="H31" i="97" s="1"/>
  <c r="I31" i="97" s="1"/>
  <c r="Q118" i="97"/>
  <c r="R122" i="3"/>
  <c r="O118" i="97" s="1"/>
  <c r="G118" i="97" s="1"/>
  <c r="J118" i="97" s="1"/>
  <c r="R41" i="3"/>
  <c r="O37" i="97" s="1"/>
  <c r="G37" i="97" s="1"/>
  <c r="Q37" i="97"/>
  <c r="O101" i="4"/>
  <c r="X101" i="4" s="1"/>
  <c r="S97" i="97" s="1"/>
  <c r="R97" i="97" s="1"/>
  <c r="G97" i="97" s="1"/>
  <c r="O94" i="4"/>
  <c r="X94" i="4" s="1"/>
  <c r="S90" i="97" s="1"/>
  <c r="R90" i="97" s="1"/>
  <c r="G90" i="97" s="1"/>
  <c r="O121" i="4"/>
  <c r="X121" i="4" s="1"/>
  <c r="S117" i="97" s="1"/>
  <c r="R117" i="97" s="1"/>
  <c r="K108" i="97"/>
  <c r="G108" i="97" s="1"/>
  <c r="X103" i="4"/>
  <c r="S99" i="97" s="1"/>
  <c r="R99" i="97" s="1"/>
  <c r="G99" i="97" s="1"/>
  <c r="J99" i="97" s="1"/>
  <c r="H76" i="97"/>
  <c r="J76" i="97"/>
  <c r="O124" i="4"/>
  <c r="X124" i="4" s="1"/>
  <c r="S120" i="97" s="1"/>
  <c r="R120" i="97" s="1"/>
  <c r="K120" i="97"/>
  <c r="O50" i="4"/>
  <c r="X50" i="4" s="1"/>
  <c r="S46" i="97" s="1"/>
  <c r="R46" i="97" s="1"/>
  <c r="AR25" i="4"/>
  <c r="U21" i="97" s="1"/>
  <c r="R21" i="97" s="1"/>
  <c r="J33" i="97"/>
  <c r="H33" i="97"/>
  <c r="I33" i="97" s="1"/>
  <c r="O117" i="4"/>
  <c r="X117" i="4" s="1"/>
  <c r="S113" i="97" s="1"/>
  <c r="R113" i="97" s="1"/>
  <c r="O74" i="4"/>
  <c r="X74" i="4" s="1"/>
  <c r="S70" i="97" s="1"/>
  <c r="R70" i="97" s="1"/>
  <c r="H81" i="97"/>
  <c r="X81" i="4"/>
  <c r="S77" i="97" s="1"/>
  <c r="R77" i="97" s="1"/>
  <c r="G77" i="97" s="1"/>
  <c r="H115" i="97"/>
  <c r="I115" i="97" s="1"/>
  <c r="J115" i="97"/>
  <c r="H87" i="97"/>
  <c r="J87" i="97"/>
  <c r="J93" i="97"/>
  <c r="H93" i="97"/>
  <c r="I93" i="97" s="1"/>
  <c r="Y22" i="99"/>
  <c r="F22" i="99" s="1"/>
  <c r="G22" i="99"/>
  <c r="H18" i="97"/>
  <c r="I18" i="97" s="1"/>
  <c r="H83" i="97"/>
  <c r="I83" i="97" s="1"/>
  <c r="J83" i="97"/>
  <c r="J42" i="97"/>
  <c r="H42" i="97"/>
  <c r="I42" i="97" s="1"/>
  <c r="J89" i="97"/>
  <c r="H89" i="97"/>
  <c r="I89" i="97" s="1"/>
  <c r="J102" i="97"/>
  <c r="H102" i="97"/>
  <c r="I102" i="97" s="1"/>
  <c r="J100" i="97"/>
  <c r="H100" i="97"/>
  <c r="I100" i="97" s="1"/>
  <c r="J74" i="97"/>
  <c r="H74" i="97"/>
  <c r="I74" i="97" s="1"/>
  <c r="H19" i="97"/>
  <c r="I19" i="97" s="1"/>
  <c r="J19" i="97"/>
  <c r="H80" i="97"/>
  <c r="I80" i="97" s="1"/>
  <c r="J80" i="97"/>
  <c r="J75" i="97"/>
  <c r="H75" i="97"/>
  <c r="I75" i="97" s="1"/>
  <c r="G17" i="97"/>
  <c r="Q14" i="97"/>
  <c r="R18" i="3"/>
  <c r="O14" i="97" s="1"/>
  <c r="J86" i="97"/>
  <c r="H86" i="97"/>
  <c r="I86" i="97" s="1"/>
  <c r="O70" i="4"/>
  <c r="X70" i="4" s="1"/>
  <c r="S66" i="97" s="1"/>
  <c r="R66" i="97" s="1"/>
  <c r="G66" i="97" s="1"/>
  <c r="R17" i="3"/>
  <c r="O13" i="97" s="1"/>
  <c r="Q13" i="97"/>
  <c r="J92" i="97"/>
  <c r="H92" i="97"/>
  <c r="I92" i="97" s="1"/>
  <c r="H56" i="97"/>
  <c r="I56" i="97" s="1"/>
  <c r="J56" i="97"/>
  <c r="G49" i="97"/>
  <c r="R25" i="3"/>
  <c r="O21" i="97" s="1"/>
  <c r="Q21" i="97"/>
  <c r="J65" i="97"/>
  <c r="H65" i="97"/>
  <c r="I65" i="97" s="1"/>
  <c r="H36" i="97"/>
  <c r="I36" i="97" s="1"/>
  <c r="J36" i="97"/>
  <c r="G59" i="97"/>
  <c r="J73" i="97"/>
  <c r="H73" i="97"/>
  <c r="I73" i="97" s="1"/>
  <c r="G27" i="97"/>
  <c r="J50" i="97"/>
  <c r="H50" i="97"/>
  <c r="I50" i="97" s="1"/>
  <c r="J58" i="97"/>
  <c r="H58" i="97"/>
  <c r="I58" i="97" s="1"/>
  <c r="X61" i="4"/>
  <c r="S57" i="97" s="1"/>
  <c r="R57" i="97" s="1"/>
  <c r="Q124" i="3"/>
  <c r="H82" i="97"/>
  <c r="I82" i="97" s="1"/>
  <c r="J82" i="97"/>
  <c r="H40" i="97"/>
  <c r="I40" i="97" s="1"/>
  <c r="J40" i="97"/>
  <c r="J6" i="97"/>
  <c r="H6" i="97"/>
  <c r="R58" i="3"/>
  <c r="O54" i="97" s="1"/>
  <c r="Q54" i="97"/>
  <c r="H60" i="97" l="1"/>
  <c r="I60" i="97" s="1"/>
  <c r="H78" i="97"/>
  <c r="I78" i="97" s="1"/>
  <c r="J84" i="97"/>
  <c r="G117" i="97"/>
  <c r="J117" i="97" s="1"/>
  <c r="J23" i="97"/>
  <c r="G20" i="97"/>
  <c r="J20" i="97" s="1"/>
  <c r="J24" i="97"/>
  <c r="J48" i="97"/>
  <c r="J32" i="97"/>
  <c r="G15" i="97"/>
  <c r="J15" i="97" s="1"/>
  <c r="H7" i="97"/>
  <c r="I7" i="97" s="1"/>
  <c r="H29" i="97"/>
  <c r="I29" i="97" s="1"/>
  <c r="J105" i="97"/>
  <c r="J109" i="97"/>
  <c r="G10" i="97"/>
  <c r="J10" i="97" s="1"/>
  <c r="J30" i="97"/>
  <c r="H53" i="97"/>
  <c r="I53" i="97" s="1"/>
  <c r="H95" i="97"/>
  <c r="I95" i="97" s="1"/>
  <c r="H94" i="97"/>
  <c r="I94" i="97" s="1"/>
  <c r="H118" i="97"/>
  <c r="I118" i="97" s="1"/>
  <c r="J38" i="97"/>
  <c r="H79" i="97"/>
  <c r="I79" i="97" s="1"/>
  <c r="J5" i="97"/>
  <c r="H63" i="97"/>
  <c r="I63" i="97" s="1"/>
  <c r="J63" i="97"/>
  <c r="H22" i="97"/>
  <c r="I22" i="97" s="1"/>
  <c r="J22" i="97"/>
  <c r="J64" i="97"/>
  <c r="H64" i="97"/>
  <c r="I64" i="97" s="1"/>
  <c r="H71" i="97"/>
  <c r="I71" i="97" s="1"/>
  <c r="J71" i="97"/>
  <c r="G113" i="97"/>
  <c r="H113" i="97" s="1"/>
  <c r="I113" i="97" s="1"/>
  <c r="H52" i="97"/>
  <c r="I52" i="97" s="1"/>
  <c r="J52" i="97"/>
  <c r="H114" i="97"/>
  <c r="I114" i="97" s="1"/>
  <c r="J114" i="97"/>
  <c r="H91" i="97"/>
  <c r="I91" i="97" s="1"/>
  <c r="J91" i="97"/>
  <c r="J96" i="97"/>
  <c r="H96" i="97"/>
  <c r="I96" i="97" s="1"/>
  <c r="J62" i="97"/>
  <c r="H62" i="97"/>
  <c r="I62" i="97" s="1"/>
  <c r="J44" i="97"/>
  <c r="H44" i="97"/>
  <c r="I44" i="97" s="1"/>
  <c r="J35" i="97"/>
  <c r="H35" i="97"/>
  <c r="I35" i="97" s="1"/>
  <c r="H99" i="97"/>
  <c r="I99" i="97" s="1"/>
  <c r="J88" i="97"/>
  <c r="H88" i="97"/>
  <c r="I88" i="97" s="1"/>
  <c r="J39" i="97"/>
  <c r="J31" i="97"/>
  <c r="J37" i="97"/>
  <c r="H37" i="97"/>
  <c r="I37" i="97" s="1"/>
  <c r="J66" i="97"/>
  <c r="H66" i="97"/>
  <c r="I66" i="97" s="1"/>
  <c r="J90" i="97"/>
  <c r="H90" i="97"/>
  <c r="I90" i="97" s="1"/>
  <c r="J43" i="97"/>
  <c r="H43" i="97"/>
  <c r="I43" i="97" s="1"/>
  <c r="G21" i="97"/>
  <c r="J108" i="97"/>
  <c r="H108" i="97"/>
  <c r="I108" i="97" s="1"/>
  <c r="H106" i="97"/>
  <c r="I106" i="97" s="1"/>
  <c r="J106" i="97"/>
  <c r="H17" i="97"/>
  <c r="I17" i="97" s="1"/>
  <c r="J17" i="97"/>
  <c r="H119" i="97"/>
  <c r="I119" i="97" s="1"/>
  <c r="J119" i="97"/>
  <c r="J59" i="97"/>
  <c r="H59" i="97"/>
  <c r="I59" i="97" s="1"/>
  <c r="G54" i="97"/>
  <c r="H27" i="97"/>
  <c r="I27" i="97" s="1"/>
  <c r="J27" i="97"/>
  <c r="Q120" i="97"/>
  <c r="R124" i="3"/>
  <c r="O120" i="97" s="1"/>
  <c r="H97" i="97"/>
  <c r="I97" i="97" s="1"/>
  <c r="J97" i="97"/>
  <c r="J49" i="97"/>
  <c r="H49" i="97"/>
  <c r="I49" i="97" s="1"/>
  <c r="G13" i="97"/>
  <c r="G14" i="97"/>
  <c r="H47" i="97"/>
  <c r="I47" i="97" s="1"/>
  <c r="J47" i="97"/>
  <c r="J77" i="97"/>
  <c r="H77" i="97"/>
  <c r="I77" i="97" s="1"/>
  <c r="H20" i="97" l="1"/>
  <c r="I20" i="97" s="1"/>
  <c r="H117" i="97"/>
  <c r="I117" i="97" s="1"/>
  <c r="H15" i="97"/>
  <c r="I15" i="97" s="1"/>
  <c r="H10" i="97"/>
  <c r="I10" i="97" s="1"/>
  <c r="J113" i="97"/>
  <c r="H54" i="97"/>
  <c r="I54" i="97" s="1"/>
  <c r="J54" i="97"/>
  <c r="J14" i="97"/>
  <c r="H14" i="97"/>
  <c r="I14" i="97" s="1"/>
  <c r="G120" i="97"/>
  <c r="H21" i="97"/>
  <c r="I21" i="97" s="1"/>
  <c r="J21" i="97"/>
  <c r="J13" i="97"/>
  <c r="H13" i="97"/>
  <c r="I13" i="97" s="1"/>
  <c r="J120" i="97" l="1"/>
  <c r="H120" i="97"/>
  <c r="I120"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0E00-000001000000}">
      <text>
        <r>
          <rPr>
            <b/>
            <sz val="9"/>
            <color indexed="81"/>
            <rFont val="Tahoma"/>
            <family val="2"/>
          </rPr>
          <t>Luca Vernaccini:</t>
        </r>
        <r>
          <rPr>
            <sz val="9"/>
            <color indexed="81"/>
            <rFont val="Tahoma"/>
            <family val="2"/>
          </rPr>
          <t xml:space="preserve">
Data of 2016 at 17/8/2016</t>
        </r>
      </text>
    </comment>
    <comment ref="AJ3" authorId="0" shapeId="0" xr:uid="{00000000-0006-0000-0E00-000002000000}">
      <text>
        <r>
          <rPr>
            <b/>
            <sz val="9"/>
            <color indexed="81"/>
            <rFont val="Tahoma"/>
            <family val="2"/>
          </rPr>
          <t>Luca Vernaccini:</t>
        </r>
        <r>
          <rPr>
            <sz val="9"/>
            <color indexed="81"/>
            <rFont val="Tahoma"/>
            <family val="2"/>
          </rPr>
          <t xml:space="preserve">
As of 18 August 2016</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2012.06.11 - GFM Indicator List1" type="6" refreshedVersion="4" deleted="1" background="1" saveData="1">
    <textPr sourceFile="C:\Users\kevin.wyjad\Dropbox\ODEP - GFM\2012.06.11 - GFM Indicator List.txt" tab="0" comma="1">
      <textFields count="4">
        <textField/>
        <textField/>
        <textField/>
        <textField/>
      </textFields>
    </textPr>
  </connection>
</connections>
</file>

<file path=xl/sharedStrings.xml><?xml version="1.0" encoding="utf-8"?>
<sst xmlns="http://schemas.openxmlformats.org/spreadsheetml/2006/main" count="102431" uniqueCount="11885">
  <si>
    <t>AFG</t>
  </si>
  <si>
    <t>Afghanistan</t>
  </si>
  <si>
    <t>ALB</t>
  </si>
  <si>
    <t>Albania</t>
  </si>
  <si>
    <t>DZA</t>
  </si>
  <si>
    <t>Algeria</t>
  </si>
  <si>
    <t>AGO</t>
  </si>
  <si>
    <t>Angola</t>
  </si>
  <si>
    <t>ATG</t>
  </si>
  <si>
    <t>Antigua and Barbuda</t>
  </si>
  <si>
    <t>ARG</t>
  </si>
  <si>
    <t>Argentina</t>
  </si>
  <si>
    <t>ARM</t>
  </si>
  <si>
    <t>Armenia</t>
  </si>
  <si>
    <t>AUS</t>
  </si>
  <si>
    <t>Australia</t>
  </si>
  <si>
    <t>AUT</t>
  </si>
  <si>
    <t>Austria</t>
  </si>
  <si>
    <t>AZE</t>
  </si>
  <si>
    <t>Azerbaijan</t>
  </si>
  <si>
    <t>BHS</t>
  </si>
  <si>
    <t>Bahamas</t>
  </si>
  <si>
    <t>BHR</t>
  </si>
  <si>
    <t>Bahrain</t>
  </si>
  <si>
    <t>BGD</t>
  </si>
  <si>
    <t>Bangladesh</t>
  </si>
  <si>
    <t>BRB</t>
  </si>
  <si>
    <t>Barbados</t>
  </si>
  <si>
    <t>BLR</t>
  </si>
  <si>
    <t>Belarus</t>
  </si>
  <si>
    <t>BEL</t>
  </si>
  <si>
    <t>Belgium</t>
  </si>
  <si>
    <t>BLZ</t>
  </si>
  <si>
    <t>Belize</t>
  </si>
  <si>
    <t>BEN</t>
  </si>
  <si>
    <t>Benin</t>
  </si>
  <si>
    <t>BTN</t>
  </si>
  <si>
    <t>Bhutan</t>
  </si>
  <si>
    <t>BOL</t>
  </si>
  <si>
    <t>BIH</t>
  </si>
  <si>
    <t>Bosnia and Herzegovina</t>
  </si>
  <si>
    <t>BWA</t>
  </si>
  <si>
    <t>Botswana</t>
  </si>
  <si>
    <t>BRA</t>
  </si>
  <si>
    <t>Brazil</t>
  </si>
  <si>
    <t>BRN</t>
  </si>
  <si>
    <t>BGR</t>
  </si>
  <si>
    <t>Bulgaria</t>
  </si>
  <si>
    <t>BFA</t>
  </si>
  <si>
    <t>Burkina Faso</t>
  </si>
  <si>
    <t>BDI</t>
  </si>
  <si>
    <t>Burundi</t>
  </si>
  <si>
    <t>KHM</t>
  </si>
  <si>
    <t>Cambodia</t>
  </si>
  <si>
    <t>CMR</t>
  </si>
  <si>
    <t>Cameroon</t>
  </si>
  <si>
    <t>CAN</t>
  </si>
  <si>
    <t>Canada</t>
  </si>
  <si>
    <t>CPV</t>
  </si>
  <si>
    <t>CAF</t>
  </si>
  <si>
    <t>Central African Republic</t>
  </si>
  <si>
    <t>TCD</t>
  </si>
  <si>
    <t>Chad</t>
  </si>
  <si>
    <t>CHL</t>
  </si>
  <si>
    <t>Chile</t>
  </si>
  <si>
    <t>CHN</t>
  </si>
  <si>
    <t>COL</t>
  </si>
  <si>
    <t>Colombia</t>
  </si>
  <si>
    <t>COM</t>
  </si>
  <si>
    <t>Comoros</t>
  </si>
  <si>
    <t>COD</t>
  </si>
  <si>
    <t>COG</t>
  </si>
  <si>
    <t>CRI</t>
  </si>
  <si>
    <t>Costa Rica</t>
  </si>
  <si>
    <t>CIV</t>
  </si>
  <si>
    <t>HRV</t>
  </si>
  <si>
    <t>Croatia</t>
  </si>
  <si>
    <t>CUB</t>
  </si>
  <si>
    <t>Cuba</t>
  </si>
  <si>
    <t>CYP</t>
  </si>
  <si>
    <t>Cyprus</t>
  </si>
  <si>
    <t>CZE</t>
  </si>
  <si>
    <t>Czech Republic</t>
  </si>
  <si>
    <t>DNK</t>
  </si>
  <si>
    <t>Denmark</t>
  </si>
  <si>
    <t>DJI</t>
  </si>
  <si>
    <t>Djibouti</t>
  </si>
  <si>
    <t>DMA</t>
  </si>
  <si>
    <t>Dominica</t>
  </si>
  <si>
    <t>DOM</t>
  </si>
  <si>
    <t>Dominican Republic</t>
  </si>
  <si>
    <t>TLS</t>
  </si>
  <si>
    <t>ECU</t>
  </si>
  <si>
    <t>Ecuador</t>
  </si>
  <si>
    <t>EGY</t>
  </si>
  <si>
    <t>Egypt</t>
  </si>
  <si>
    <t>SLV</t>
  </si>
  <si>
    <t>El Salvador</t>
  </si>
  <si>
    <t>GNQ</t>
  </si>
  <si>
    <t>Equatorial Guinea</t>
  </si>
  <si>
    <t>ERI</t>
  </si>
  <si>
    <t>Eritrea</t>
  </si>
  <si>
    <t>EST</t>
  </si>
  <si>
    <t>Estonia</t>
  </si>
  <si>
    <t>ETH</t>
  </si>
  <si>
    <t>Ethiopia</t>
  </si>
  <si>
    <t>FJI</t>
  </si>
  <si>
    <t>Fiji</t>
  </si>
  <si>
    <t>FIN</t>
  </si>
  <si>
    <t>Finland</t>
  </si>
  <si>
    <t>FRA</t>
  </si>
  <si>
    <t>France</t>
  </si>
  <si>
    <t>GAB</t>
  </si>
  <si>
    <t>Gabon</t>
  </si>
  <si>
    <t>GMB</t>
  </si>
  <si>
    <t>Gambia</t>
  </si>
  <si>
    <t>GEO</t>
  </si>
  <si>
    <t>Georgia</t>
  </si>
  <si>
    <t>DEU</t>
  </si>
  <si>
    <t>Germany</t>
  </si>
  <si>
    <t>GHA</t>
  </si>
  <si>
    <t>Ghana</t>
  </si>
  <si>
    <t>GRC</t>
  </si>
  <si>
    <t>Greece</t>
  </si>
  <si>
    <t>GRD</t>
  </si>
  <si>
    <t>Grenada</t>
  </si>
  <si>
    <t>GTM</t>
  </si>
  <si>
    <t>Guatemala</t>
  </si>
  <si>
    <t>GIN</t>
  </si>
  <si>
    <t>Guinea</t>
  </si>
  <si>
    <t>GNB</t>
  </si>
  <si>
    <t>GUY</t>
  </si>
  <si>
    <t>Guyana</t>
  </si>
  <si>
    <t>HTI</t>
  </si>
  <si>
    <t>Haiti</t>
  </si>
  <si>
    <t>HND</t>
  </si>
  <si>
    <t>Honduras</t>
  </si>
  <si>
    <t>HUN</t>
  </si>
  <si>
    <t>Hungary</t>
  </si>
  <si>
    <t>ISL</t>
  </si>
  <si>
    <t>Iceland</t>
  </si>
  <si>
    <t>IND</t>
  </si>
  <si>
    <t>India</t>
  </si>
  <si>
    <t>IDN</t>
  </si>
  <si>
    <t>Indonesia</t>
  </si>
  <si>
    <t>IRN</t>
  </si>
  <si>
    <t>IRQ</t>
  </si>
  <si>
    <t>Iraq</t>
  </si>
  <si>
    <t>IRL</t>
  </si>
  <si>
    <t>Ireland</t>
  </si>
  <si>
    <t>ISR</t>
  </si>
  <si>
    <t>Israel</t>
  </si>
  <si>
    <t>ITA</t>
  </si>
  <si>
    <t>Italy</t>
  </si>
  <si>
    <t>JAM</t>
  </si>
  <si>
    <t>Jamaica</t>
  </si>
  <si>
    <t>JPN</t>
  </si>
  <si>
    <t>Japan</t>
  </si>
  <si>
    <t>JOR</t>
  </si>
  <si>
    <t>Jordan</t>
  </si>
  <si>
    <t>KAZ</t>
  </si>
  <si>
    <t>Kazakhstan</t>
  </si>
  <si>
    <t>KEN</t>
  </si>
  <si>
    <t>Kenya</t>
  </si>
  <si>
    <t>KIR</t>
  </si>
  <si>
    <t>Kiribati</t>
  </si>
  <si>
    <t>PRK</t>
  </si>
  <si>
    <t>KWT</t>
  </si>
  <si>
    <t>Kuwait</t>
  </si>
  <si>
    <t>KGZ</t>
  </si>
  <si>
    <t>Kyrgyzstan</t>
  </si>
  <si>
    <t>LAO</t>
  </si>
  <si>
    <t>LVA</t>
  </si>
  <si>
    <t>LBN</t>
  </si>
  <si>
    <t>Lebanon</t>
  </si>
  <si>
    <t>LSO</t>
  </si>
  <si>
    <t>Lesotho</t>
  </si>
  <si>
    <t>LBR</t>
  </si>
  <si>
    <t>Liberia</t>
  </si>
  <si>
    <t>LBY</t>
  </si>
  <si>
    <t>Libya</t>
  </si>
  <si>
    <t>LIE</t>
  </si>
  <si>
    <t>Liechtenstein</t>
  </si>
  <si>
    <t>LTU</t>
  </si>
  <si>
    <t>Lithuania</t>
  </si>
  <si>
    <t>LUX</t>
  </si>
  <si>
    <t>Luxembourg</t>
  </si>
  <si>
    <t>MKD</t>
  </si>
  <si>
    <t>MDG</t>
  </si>
  <si>
    <t>Madagascar</t>
  </si>
  <si>
    <t>MWI</t>
  </si>
  <si>
    <t>Malawi</t>
  </si>
  <si>
    <t>MYS</t>
  </si>
  <si>
    <t>Malaysia</t>
  </si>
  <si>
    <t>MDV</t>
  </si>
  <si>
    <t>Maldives</t>
  </si>
  <si>
    <t>MLI</t>
  </si>
  <si>
    <t>Mali</t>
  </si>
  <si>
    <t>MLT</t>
  </si>
  <si>
    <t>Malta</t>
  </si>
  <si>
    <t>MHL</t>
  </si>
  <si>
    <t>Marshall Islands</t>
  </si>
  <si>
    <t>MRT</t>
  </si>
  <si>
    <t>Mauritania</t>
  </si>
  <si>
    <t>MUS</t>
  </si>
  <si>
    <t>Mauritius</t>
  </si>
  <si>
    <t>MEX</t>
  </si>
  <si>
    <t>Mexico</t>
  </si>
  <si>
    <t>FSM</t>
  </si>
  <si>
    <t>MDA</t>
  </si>
  <si>
    <t>MNG</t>
  </si>
  <si>
    <t>Mongolia</t>
  </si>
  <si>
    <t>MNE</t>
  </si>
  <si>
    <t>Montenegro</t>
  </si>
  <si>
    <t>MAR</t>
  </si>
  <si>
    <t>Morocco</t>
  </si>
  <si>
    <t>MOZ</t>
  </si>
  <si>
    <t>Mozambique</t>
  </si>
  <si>
    <t>MMR</t>
  </si>
  <si>
    <t>NAM</t>
  </si>
  <si>
    <t>Namibia</t>
  </si>
  <si>
    <t>NRU</t>
  </si>
  <si>
    <t>Nauru</t>
  </si>
  <si>
    <t>NPL</t>
  </si>
  <si>
    <t>Nepal</t>
  </si>
  <si>
    <t>NLD</t>
  </si>
  <si>
    <t>Netherlands</t>
  </si>
  <si>
    <t>NZL</t>
  </si>
  <si>
    <t>New Zealand</t>
  </si>
  <si>
    <t>NIC</t>
  </si>
  <si>
    <t>Nicaragua</t>
  </si>
  <si>
    <t>NER</t>
  </si>
  <si>
    <t>Niger</t>
  </si>
  <si>
    <t>NGA</t>
  </si>
  <si>
    <t>Nigeria</t>
  </si>
  <si>
    <t>NOR</t>
  </si>
  <si>
    <t>Norway</t>
  </si>
  <si>
    <t>PSE</t>
  </si>
  <si>
    <t>OMN</t>
  </si>
  <si>
    <t>Oman</t>
  </si>
  <si>
    <t>PAK</t>
  </si>
  <si>
    <t>Pakistan</t>
  </si>
  <si>
    <t>PLW</t>
  </si>
  <si>
    <t>Palau</t>
  </si>
  <si>
    <t>PAN</t>
  </si>
  <si>
    <t>Panama</t>
  </si>
  <si>
    <t>PNG</t>
  </si>
  <si>
    <t>Papua New Guinea</t>
  </si>
  <si>
    <t>PRY</t>
  </si>
  <si>
    <t>Paraguay</t>
  </si>
  <si>
    <t>PER</t>
  </si>
  <si>
    <t>Peru</t>
  </si>
  <si>
    <t>PHL</t>
  </si>
  <si>
    <t>Philippines</t>
  </si>
  <si>
    <t>POL</t>
  </si>
  <si>
    <t>Poland</t>
  </si>
  <si>
    <t>PRT</t>
  </si>
  <si>
    <t>Portugal</t>
  </si>
  <si>
    <t>QAT</t>
  </si>
  <si>
    <t>Qatar</t>
  </si>
  <si>
    <t>ROU</t>
  </si>
  <si>
    <t>Romania</t>
  </si>
  <si>
    <t>RUS</t>
  </si>
  <si>
    <t>RWA</t>
  </si>
  <si>
    <t>Rwanda</t>
  </si>
  <si>
    <t>KNA</t>
  </si>
  <si>
    <t>Saint Kitts and Nevis</t>
  </si>
  <si>
    <t>LCA</t>
  </si>
  <si>
    <t>Saint Lucia</t>
  </si>
  <si>
    <t>VCT</t>
  </si>
  <si>
    <t>Saint Vincent and the Grenadines</t>
  </si>
  <si>
    <t>WSM</t>
  </si>
  <si>
    <t>Samoa</t>
  </si>
  <si>
    <t>STP</t>
  </si>
  <si>
    <t>Sao Tome and Principe</t>
  </si>
  <si>
    <t>SAU</t>
  </si>
  <si>
    <t>Saudi Arabia</t>
  </si>
  <si>
    <t>SEN</t>
  </si>
  <si>
    <t>Senegal</t>
  </si>
  <si>
    <t>SRB</t>
  </si>
  <si>
    <t>Serbia</t>
  </si>
  <si>
    <t>SYC</t>
  </si>
  <si>
    <t>Seychelles</t>
  </si>
  <si>
    <t>SLE</t>
  </si>
  <si>
    <t>Sierra Leone</t>
  </si>
  <si>
    <t>SGP</t>
  </si>
  <si>
    <t>Singapore</t>
  </si>
  <si>
    <t>SVK</t>
  </si>
  <si>
    <t>Slovakia</t>
  </si>
  <si>
    <t>SVN</t>
  </si>
  <si>
    <t>Slovenia</t>
  </si>
  <si>
    <t>SLB</t>
  </si>
  <si>
    <t>Solomon Islands</t>
  </si>
  <si>
    <t>SOM</t>
  </si>
  <si>
    <t>Somalia</t>
  </si>
  <si>
    <t>ZAF</t>
  </si>
  <si>
    <t>South Africa</t>
  </si>
  <si>
    <t>KOR</t>
  </si>
  <si>
    <t>SSD</t>
  </si>
  <si>
    <t>South Sudan</t>
  </si>
  <si>
    <t>ESP</t>
  </si>
  <si>
    <t>Spain</t>
  </si>
  <si>
    <t>LKA</t>
  </si>
  <si>
    <t>Sri Lanka</t>
  </si>
  <si>
    <t>SDN</t>
  </si>
  <si>
    <t>Sudan</t>
  </si>
  <si>
    <t>SUR</t>
  </si>
  <si>
    <t>Suriname</t>
  </si>
  <si>
    <t>SWZ</t>
  </si>
  <si>
    <t>Swaziland</t>
  </si>
  <si>
    <t>SWE</t>
  </si>
  <si>
    <t>Sweden</t>
  </si>
  <si>
    <t>CHE</t>
  </si>
  <si>
    <t>Switzerland</t>
  </si>
  <si>
    <t>SYR</t>
  </si>
  <si>
    <t>TJK</t>
  </si>
  <si>
    <t>Tajikistan</t>
  </si>
  <si>
    <t>TZA</t>
  </si>
  <si>
    <t>THA</t>
  </si>
  <si>
    <t>Thailand</t>
  </si>
  <si>
    <t>TGO</t>
  </si>
  <si>
    <t>Togo</t>
  </si>
  <si>
    <t>TON</t>
  </si>
  <si>
    <t>Tonga</t>
  </si>
  <si>
    <t>TTO</t>
  </si>
  <si>
    <t>Trinidad and Tobago</t>
  </si>
  <si>
    <t>TUN</t>
  </si>
  <si>
    <t>Tunisia</t>
  </si>
  <si>
    <t>TUR</t>
  </si>
  <si>
    <t>Turkey</t>
  </si>
  <si>
    <t>TKM</t>
  </si>
  <si>
    <t>Turkmenistan</t>
  </si>
  <si>
    <t>TUV</t>
  </si>
  <si>
    <t>Tuvalu</t>
  </si>
  <si>
    <t>UGA</t>
  </si>
  <si>
    <t>Uganda</t>
  </si>
  <si>
    <t>UKR</t>
  </si>
  <si>
    <t>Ukraine</t>
  </si>
  <si>
    <t>ARE</t>
  </si>
  <si>
    <t>United Arab Emirates</t>
  </si>
  <si>
    <t>GBR</t>
  </si>
  <si>
    <t>USA</t>
  </si>
  <si>
    <t>United States of America</t>
  </si>
  <si>
    <t>URY</t>
  </si>
  <si>
    <t>Uruguay</t>
  </si>
  <si>
    <t>UZB</t>
  </si>
  <si>
    <t>Uzbekistan</t>
  </si>
  <si>
    <t>VUT</t>
  </si>
  <si>
    <t>Vanuatu</t>
  </si>
  <si>
    <t>VEN</t>
  </si>
  <si>
    <t>VNM</t>
  </si>
  <si>
    <t>YEM</t>
  </si>
  <si>
    <t>Yemen</t>
  </si>
  <si>
    <t>ZMB</t>
  </si>
  <si>
    <t>Zambia</t>
  </si>
  <si>
    <t>ZWE</t>
  </si>
  <si>
    <t>Zimbabwe</t>
  </si>
  <si>
    <t>ISO3</t>
  </si>
  <si>
    <t>Government Effectiveness</t>
  </si>
  <si>
    <t>Access to electricity</t>
  </si>
  <si>
    <t>Internet users</t>
  </si>
  <si>
    <t>Mobile cellular subscriptions</t>
  </si>
  <si>
    <t>Myanmar</t>
  </si>
  <si>
    <t>Côte d'Ivoire</t>
  </si>
  <si>
    <t>Guinea-Bissau</t>
  </si>
  <si>
    <t>Timor-Leste</t>
  </si>
  <si>
    <t>Congo</t>
  </si>
  <si>
    <t>Viet Nam</t>
  </si>
  <si>
    <t>China</t>
  </si>
  <si>
    <t>Russian Federation</t>
  </si>
  <si>
    <t>Latvia</t>
  </si>
  <si>
    <t>Brunei Darussalam</t>
  </si>
  <si>
    <t>COUNTRY</t>
  </si>
  <si>
    <t>Gender Inequality Index</t>
  </si>
  <si>
    <t>Human Development Index</t>
  </si>
  <si>
    <t>Multidimensional Poverty Index</t>
  </si>
  <si>
    <t>Improved water source (% of population with access)</t>
  </si>
  <si>
    <t>Improved sanitation facilities (% of population with access)</t>
  </si>
  <si>
    <t>MIN</t>
  </si>
  <si>
    <t>MAX</t>
  </si>
  <si>
    <t>Iso3</t>
  </si>
  <si>
    <t>Palestine</t>
  </si>
  <si>
    <t>U5 Under weight</t>
  </si>
  <si>
    <t>Net ODA received (% of GNI)</t>
  </si>
  <si>
    <t>Returned Refugees</t>
  </si>
  <si>
    <t>Estimated number of people living with HIV - Adult (&gt;15) rate</t>
  </si>
  <si>
    <t>Corruption Perception Index</t>
  </si>
  <si>
    <t>Average Dietary Energy Supply Adequacy</t>
  </si>
  <si>
    <t>Prevalence of Undernourishment</t>
  </si>
  <si>
    <t>Domestic Food Price Level Index</t>
  </si>
  <si>
    <t>Domestic Food Price Volatility Index</t>
  </si>
  <si>
    <t>Adult liteacy rate</t>
  </si>
  <si>
    <t>Physical exposure to earthquake MMI VI</t>
  </si>
  <si>
    <t>Physical exposure to earthquake MMI VIII</t>
  </si>
  <si>
    <t>Unit of Measurament</t>
  </si>
  <si>
    <t>Number</t>
  </si>
  <si>
    <t>Index</t>
  </si>
  <si>
    <t>HFA Scores Last recent</t>
  </si>
  <si>
    <t>No data</t>
  </si>
  <si>
    <t>Malaria death rate</t>
  </si>
  <si>
    <t>One-year-olds fully immunized against measles</t>
  </si>
  <si>
    <t>Health expenditure per capita</t>
  </si>
  <si>
    <t>Mortality rate, under-5</t>
  </si>
  <si>
    <t>Income Gini coefficient</t>
  </si>
  <si>
    <t>People affected by Natural Disasters</t>
  </si>
  <si>
    <t>Internally displaced persons (IDPs)</t>
  </si>
  <si>
    <t>Refugees by country of asylum</t>
  </si>
  <si>
    <t>Humanitarian Aid (FTS)</t>
  </si>
  <si>
    <t>Development Aid (ODA)</t>
  </si>
  <si>
    <t>Micronesia</t>
  </si>
  <si>
    <t>(a-z)</t>
  </si>
  <si>
    <t>Land area (sq. km)</t>
  </si>
  <si>
    <t>sq. Km</t>
  </si>
  <si>
    <t>GCRI Violent Conflict probability</t>
  </si>
  <si>
    <t>Agriculture Drought probability</t>
  </si>
  <si>
    <t>Total affected by Drought</t>
  </si>
  <si>
    <t>Frequency of Drought events</t>
  </si>
  <si>
    <t>GCRI Highly Violent Conflict probability</t>
  </si>
  <si>
    <t>Bolivia</t>
  </si>
  <si>
    <t>Cabo Verde</t>
  </si>
  <si>
    <t>Korea DPR</t>
  </si>
  <si>
    <t>Congo DR</t>
  </si>
  <si>
    <t>Iran</t>
  </si>
  <si>
    <t>Lao PDR</t>
  </si>
  <si>
    <t>Korea Republic of</t>
  </si>
  <si>
    <t>Moldova Republic of</t>
  </si>
  <si>
    <t>Syria</t>
  </si>
  <si>
    <t>Tanzania</t>
  </si>
  <si>
    <t>United Kingdom</t>
  </si>
  <si>
    <t>Venezuela</t>
  </si>
  <si>
    <t>Annual Expected Exposed People to Floods</t>
  </si>
  <si>
    <t>Annual Expected Exposed People to Tsunamis</t>
  </si>
  <si>
    <t>Annual Expected Exposed People to Cyclone's Wind SS1</t>
  </si>
  <si>
    <t>Annual Expected Exposed People to Cyclone's Wind SS3</t>
  </si>
  <si>
    <t>Road lenght</t>
  </si>
  <si>
    <t>Annual Expected Exposed People to Cyclone Surge</t>
  </si>
  <si>
    <t>Physicians Density</t>
  </si>
  <si>
    <t>GDP per capita PPP int USD (Estimated)</t>
  </si>
  <si>
    <t>Incidence of Tuberculosis</t>
  </si>
  <si>
    <t>Total Population</t>
  </si>
  <si>
    <t>The former Yugoslav Republic of Macedonia</t>
  </si>
  <si>
    <t>National Power Conflict Intensity (Highly Violent)</t>
  </si>
  <si>
    <t>Subnational Conflict Intensity (Highly Violent)</t>
  </si>
  <si>
    <t>Total Population (GHS-POP)</t>
  </si>
  <si>
    <t>Maternal Mortality Rate</t>
  </si>
  <si>
    <t>Reference Year</t>
  </si>
  <si>
    <t>x</t>
  </si>
  <si>
    <t>AVG YEAR</t>
  </si>
  <si>
    <t>SUM YEAR</t>
  </si>
  <si>
    <t>NUMBER OF</t>
  </si>
  <si>
    <t>SUM MISSING</t>
  </si>
  <si>
    <t>% MISSING</t>
  </si>
  <si>
    <t>STDEV</t>
  </si>
  <si>
    <t>MEDIAN</t>
  </si>
  <si>
    <t>(Very Low-Very High)</t>
  </si>
  <si>
    <t>Physical Impact</t>
  </si>
  <si>
    <t>Human Impact</t>
  </si>
  <si>
    <t>Landmass affected by disaster</t>
  </si>
  <si>
    <t>People living in the affected area</t>
  </si>
  <si>
    <t>CRISIS</t>
  </si>
  <si>
    <t>CRISIS ID</t>
  </si>
  <si>
    <t>Building partially damaged</t>
  </si>
  <si>
    <t>Building totally damaged</t>
  </si>
  <si>
    <t>Conflict Intensity (HIIK)</t>
  </si>
  <si>
    <t>Rule of Law</t>
  </si>
  <si>
    <t>Ethnic Fractionalisation Index</t>
  </si>
  <si>
    <t># killed in the crisis affected area in the last three months</t>
  </si>
  <si>
    <t>Rule of Law (WGI)</t>
  </si>
  <si>
    <t>Rule of Law (BTI)</t>
  </si>
  <si>
    <t>CPI</t>
  </si>
  <si>
    <t>TYPE OF CRISIS</t>
  </si>
  <si>
    <t>Total # of people affected by the crisis</t>
  </si>
  <si>
    <t>Total # of crisis related displaced people</t>
  </si>
  <si>
    <t>Total # of crisis related fatalities</t>
  </si>
  <si>
    <t>Social cohesion</t>
  </si>
  <si>
    <t>Conflict Intensity</t>
  </si>
  <si>
    <t>Geographical impact</t>
  </si>
  <si>
    <t>Human impact</t>
  </si>
  <si>
    <t>People injured by disaster</t>
  </si>
  <si>
    <t>People killed by disaster</t>
  </si>
  <si>
    <t>Current Humanitarian conditions</t>
  </si>
  <si>
    <t>Geographical Impact</t>
  </si>
  <si>
    <t>Inpact of the Crisis</t>
  </si>
  <si>
    <t>Conditions of affected people</t>
  </si>
  <si>
    <t>Humanitarian Constrains</t>
  </si>
  <si>
    <t>Weights</t>
  </si>
  <si>
    <t>Level 2</t>
  </si>
  <si>
    <t>Level 3</t>
  </si>
  <si>
    <t>Level 4</t>
  </si>
  <si>
    <t>Level 5</t>
  </si>
  <si>
    <t>People living in the affected area - relative</t>
  </si>
  <si>
    <t>Landmass affected - absolute</t>
  </si>
  <si>
    <t>People living in the affected area - absolute</t>
  </si>
  <si>
    <t>Landmass affected - relative</t>
  </si>
  <si>
    <t>People affected - relative</t>
  </si>
  <si>
    <t>People affected - absolute</t>
  </si>
  <si>
    <t>Building partially damaged - relative</t>
  </si>
  <si>
    <t>Total Building in the affected area</t>
  </si>
  <si>
    <t>Freedom in the World Index</t>
  </si>
  <si>
    <t>Level 1</t>
  </si>
  <si>
    <t>people in need facing limited access constraints</t>
  </si>
  <si>
    <t>people in need facing restricted access constraints</t>
  </si>
  <si>
    <t>million USD</t>
  </si>
  <si>
    <t>(1-5)</t>
  </si>
  <si>
    <t>Humanitarian access</t>
  </si>
  <si>
    <t>Injured</t>
  </si>
  <si>
    <t>Safety and security</t>
  </si>
  <si>
    <t>Displaced</t>
  </si>
  <si>
    <t>Dimension</t>
  </si>
  <si>
    <t>Category</t>
  </si>
  <si>
    <t>Component</t>
  </si>
  <si>
    <t>Indicator Name</t>
  </si>
  <si>
    <t>Description</t>
  </si>
  <si>
    <t>Relevance</t>
  </si>
  <si>
    <t>Validity / Limitation of indicator</t>
  </si>
  <si>
    <t>URL</t>
  </si>
  <si>
    <t>World Bank</t>
  </si>
  <si>
    <t>Common</t>
  </si>
  <si>
    <t>GHSL Population Grid</t>
  </si>
  <si>
    <t>Global Human Settlement Layer Population Grid</t>
  </si>
  <si>
    <t>Joint Research Centre, European Commission</t>
  </si>
  <si>
    <t>http://ghslsys.jrc.ec.europa.eu/</t>
  </si>
  <si>
    <t>Total population</t>
  </si>
  <si>
    <t>http://data.worldbank.org/indicator/SP.POP.TOTL</t>
  </si>
  <si>
    <t>Landmass affected by disaster (relative)</t>
  </si>
  <si>
    <t>Complexity of the crisis</t>
  </si>
  <si>
    <t>Society and safety</t>
  </si>
  <si>
    <t>Operating environment</t>
  </si>
  <si>
    <t>Funding level</t>
  </si>
  <si>
    <t>Population groups affected</t>
  </si>
  <si>
    <t>People living in the affected area (relative)</t>
  </si>
  <si>
    <t>People displaced by disaster</t>
  </si>
  <si>
    <t>People displaced by disaster (relative)</t>
  </si>
  <si>
    <t>People affected</t>
  </si>
  <si>
    <t>People affected (relative)</t>
  </si>
  <si>
    <t>Area affected</t>
  </si>
  <si>
    <t>People in the affected area</t>
  </si>
  <si>
    <t>Affected</t>
  </si>
  <si>
    <t>Killed</t>
  </si>
  <si>
    <t>Total # of square kilometers affected by the crisis</t>
  </si>
  <si>
    <t>% of square kilometers affected by the crisis</t>
  </si>
  <si>
    <t>Total # of people living in the affected area</t>
  </si>
  <si>
    <t>% of people living in the affected area</t>
  </si>
  <si>
    <t>% of people affected by the crisis</t>
  </si>
  <si>
    <t>Total # of crisis related injured people</t>
  </si>
  <si>
    <t>% of crisis related displaced people</t>
  </si>
  <si>
    <t>% of crisis related partially damaged buildings</t>
  </si>
  <si>
    <t>% of crisis related totally damaged buildings</t>
  </si>
  <si>
    <t>Government; OCHA; Clusters</t>
  </si>
  <si>
    <t>Government; Clusters; OCHA; IOM; UNHCR; IDMC</t>
  </si>
  <si>
    <t>Government; clusters; OCHA; WHO; activists; OHCHR</t>
  </si>
  <si>
    <t>Government; clusters; OCHA; UNOSAT; Copernicus</t>
  </si>
  <si>
    <t>Government; clusters; OCHA; HNOs; UN and NGOs; IPC</t>
  </si>
  <si>
    <t>Derived by ACAPS from: OCHA; IOM; CCCM cluster; UNHCR</t>
  </si>
  <si>
    <t>OCHA; INSO; ACLED; logistic cluster; ACAPS</t>
  </si>
  <si>
    <t>FTS; DREF</t>
  </si>
  <si>
    <t>Data Sources</t>
  </si>
  <si>
    <t>% of people affected facing extreme humanitarian conditions and needs</t>
  </si>
  <si>
    <t>% of people affected facing acute humanitarian conditions and needs</t>
  </si>
  <si>
    <t>% of people affected facing moderate humanitarian conditions and needs</t>
  </si>
  <si>
    <t>% of people affected facing minimal humanitarian conditions and needs</t>
  </si>
  <si>
    <t>% of people affected facing no needs</t>
  </si>
  <si>
    <t>People with no needs (Phase 1)</t>
  </si>
  <si>
    <t>People in minimal needs (Phase 2)</t>
  </si>
  <si>
    <t>People in moderate needs (Phase 3)</t>
  </si>
  <si>
    <t>People in acute needs (Phase 4)</t>
  </si>
  <si>
    <t>People in extreme needs (Phase 5)</t>
  </si>
  <si>
    <t>Geographical scope and scale of the crisis</t>
  </si>
  <si>
    <t>http://data.worldbank.org/indicator/AG.LND.TOTL.K2</t>
  </si>
  <si>
    <t>OCHA; GDACS; UNOSAT; ACLED; INSO; HIIK</t>
  </si>
  <si>
    <t>OCHA; GDACS; USGS; UNOSAT; ACLED; INSO; HIIK; GHSL, JRC</t>
  </si>
  <si>
    <t>Ethnic fractionalisation</t>
  </si>
  <si>
    <t>HIIK</t>
  </si>
  <si>
    <t>ACLED; KII; INSO; Government</t>
  </si>
  <si>
    <t>Confict intensity</t>
  </si>
  <si>
    <t>The HIIK's annual publication Conflict Barometer describes the recent trends in global conflict developments, escalations, de-escalations, and settlements.</t>
  </si>
  <si>
    <t>Rule of law captures perceptions of the extent to which agents have confidence in and abide by the rules of society, and in particular the quality of contract enforcement, property rights, the police, and the courts, as well as the likelihood of crime and violence.</t>
  </si>
  <si>
    <t>The CPI scores and ranks countries/territories based on how corrupt a country’s public sector is perceived to be. It is a composite index, a combination of surveys and assessments of corruption, collected by a variety of reputable institutions.</t>
  </si>
  <si>
    <t>http://www.transparency.org/research/cpi/</t>
  </si>
  <si>
    <t>Trasparency International</t>
  </si>
  <si>
    <t>The indicator captures the level of misuse of political power for private benefit, which is not directly considered in the construction of the government effectiveness even though interrelated.</t>
  </si>
  <si>
    <t>Corruption Perception Index CPI</t>
  </si>
  <si>
    <t>http://info.worldbank.org/governance/wgi/index.aspx</t>
  </si>
  <si>
    <t>Worldwide Governance Indicators World Bank</t>
  </si>
  <si>
    <t>Freedom house</t>
  </si>
  <si>
    <t>https://freedomhouse.org/report/freedom-world/freedom-world-2017</t>
  </si>
  <si>
    <t>Freedom in the World is Freedom House’s flagship annual report, assessing the condition of political rights and civil liberties around the world. It is composed of numerical ratings and supporting descriptive texts for 195 countries.</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</si>
  <si>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</si>
  <si>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https://www.bti-project.org/en/index/</t>
  </si>
  <si>
    <t>Bertelsmann Stiftung’s Transformation Index (BTI)</t>
  </si>
  <si>
    <t>% funding received for the crisis related appeal</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</si>
  <si>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</si>
  <si>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</si>
  <si>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</si>
  <si>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Humanitarian access constraints directly impact the ability of humanitarian actors or of the people in need to access humanitarian aid, adding to the complexity of interventions in humanitarian emergencies.</t>
  </si>
  <si>
    <t>Access by humanitarian actors to people in need of assistance and protection AND access by those in need to the goods and services essential for their survival and health, in a manner consistent with core humanitarian principles. Humanitarian access is generally divided into three core dimensions: access of people in need to aid, access of humanitarian actors to the population in need, and physical and security constraints.</t>
  </si>
  <si>
    <t># of people in need facing limited/moderate access constraints</t>
  </si>
  <si>
    <t># of people in need facing restricted/major constraints</t>
  </si>
  <si>
    <t>ETHZurich GREG</t>
  </si>
  <si>
    <t>Ethnic fractionalisation Index is calculated using a simple
Herfindahl concentration index from Ethnic Power Relations (EPR) Dataset.</t>
  </si>
  <si>
    <t>Empowerment</t>
  </si>
  <si>
    <t>%</t>
  </si>
  <si>
    <t>BTI - Democracy Status</t>
  </si>
  <si>
    <t>size of excluded ethnic groups</t>
  </si>
  <si>
    <t>Physical and Economic Impact</t>
  </si>
  <si>
    <t>Econimic losses</t>
  </si>
  <si>
    <t>Economic losses - absolute</t>
  </si>
  <si>
    <t>Economic losses - relative</t>
  </si>
  <si>
    <t>Economic Impact</t>
  </si>
  <si>
    <t>Trust in society</t>
  </si>
  <si>
    <t>Inequality</t>
  </si>
  <si>
    <t>Current level of humanitarian needs based on the effects of the crisis on the physical, social, mental, economic well-being of those affected</t>
  </si>
  <si>
    <t>Rule of Law Index (WGI)</t>
  </si>
  <si>
    <t>Rule of Law Index (BTI)</t>
  </si>
  <si>
    <t>Size of excluded ethnic groups</t>
  </si>
  <si>
    <t>Economic losses</t>
  </si>
  <si>
    <t>Economic losses ('000 US$)</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</si>
  <si>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</si>
  <si>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</si>
  <si>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</si>
  <si>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</si>
  <si>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UNDP Human Development Report</t>
  </si>
  <si>
    <t>http://hdr.undp.org/en/composite/GII</t>
  </si>
  <si>
    <t>http://data.worldbank.org/indicator/SI.POV.GINI</t>
  </si>
  <si>
    <t>Empowerment Rights Index</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</si>
  <si>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</si>
  <si>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http://www.humanrightsdata.com/p/data-documentation.html</t>
  </si>
  <si>
    <t>Social cohesion/Inequality</t>
  </si>
  <si>
    <t>Social cohesion/Ethnic fractionalisation</t>
  </si>
  <si>
    <t>Social cohesion/Trust in society</t>
  </si>
  <si>
    <t>The Minorities at Risk (MAR) project,  Center for International Development and Conflict Management (CIDCM)</t>
  </si>
  <si>
    <t>http://www.mar.umd.edu/mar_data.asp</t>
  </si>
  <si>
    <t>ACAPS</t>
  </si>
  <si>
    <t>https://www.hiik.de/en/konfliktbarometer/</t>
  </si>
  <si>
    <t>Citation</t>
  </si>
  <si>
    <t>Minorities at Risk Project. 2009. “Minorities at Risk Dataset.” College Park, MD: Center for
International Development and Conflict Management. Retrieved from
http://www.cidcm.umd.edu/mar/data.aspx on: 29/01/2018</t>
  </si>
  <si>
    <t>Cingranelli, David L., David L. Richards, and K. Chad Clay. 2014. "The CIRI Human Rights Dataset."  http://www.humanrightsdata.com. Version 2014.04.14.</t>
  </si>
  <si>
    <t>CIRI Human Rights Dataset</t>
  </si>
  <si>
    <t>The Minorities at Risk (MAR) project monitors and analyzes the status and conflicts of politically-active communal groups in all countries. The focus of the MAR project has been “minorities at risk.</t>
  </si>
  <si>
    <t># of people affected facing minimal humanitarian needs (level 1)</t>
  </si>
  <si>
    <t># of people affected facing moderate humanitarian conditions and needs (level 3)</t>
  </si>
  <si>
    <t># of people affected facing severe humanitarian conditions and needs (level 4)</t>
  </si>
  <si>
    <t># of people affected facing extreme humanitarian conditions and needs (level 5)</t>
  </si>
  <si>
    <t>Impediments to entry into country (bureaucratic and administrative)</t>
  </si>
  <si>
    <t>Restriction of movement (impediments to freedom of movement and/or administrative restrictions)</t>
  </si>
  <si>
    <t>Interference into implementation of humanitarian activities</t>
  </si>
  <si>
    <t>Violence against personnel, facilities and assets</t>
  </si>
  <si>
    <t>Denial of existence of humanitarian needs or entitlements to assistance</t>
  </si>
  <si>
    <t>Restriction and obstruction of access to services and assistance</t>
  </si>
  <si>
    <t>Ongoing insecurity/hostilities affecting humanitarian assistance</t>
  </si>
  <si>
    <t xml:space="preserve">Presence of mines and improvised explosive devices </t>
  </si>
  <si>
    <t>Physical constraints in the environment (obstacles related to terrain, climate, lack of infrastructure, etc.)</t>
  </si>
  <si>
    <t>Access of Humanitarian Actors to Affected Populations</t>
  </si>
  <si>
    <t>Access of People in need to Aid</t>
  </si>
  <si>
    <t>Physical and Security Constraints</t>
  </si>
  <si>
    <t>Humanitarian Access</t>
  </si>
  <si>
    <t>Complexity</t>
  </si>
  <si>
    <t>Crisis Severity</t>
  </si>
  <si>
    <t>Severity Category</t>
  </si>
  <si>
    <t>% of total landmass affected</t>
  </si>
  <si>
    <t>Landmass affected</t>
  </si>
  <si>
    <t>% of total population living in the affected area</t>
  </si>
  <si>
    <t>% of total population affected</t>
  </si>
  <si>
    <t>People displaced - absolute</t>
  </si>
  <si>
    <t>% of total population displaced</t>
  </si>
  <si>
    <t>People displaced - relative</t>
  </si>
  <si>
    <t>People displaced</t>
  </si>
  <si>
    <t>Total # of crisis related Injuries</t>
  </si>
  <si>
    <t>Total # of crisis related ileness cases reported</t>
  </si>
  <si>
    <t>Total # of illness cases reported</t>
  </si>
  <si>
    <t xml:space="preserve">People injured and ilnesses </t>
  </si>
  <si>
    <t>Crisis related fatalities</t>
  </si>
  <si>
    <t>% total building partially damaged</t>
  </si>
  <si>
    <t>Building  damaged</t>
  </si>
  <si>
    <t>% of Building destroyed</t>
  </si>
  <si>
    <t>Building destroyed - relative</t>
  </si>
  <si>
    <t>Building destroyed</t>
  </si>
  <si>
    <t>Economic losses per capita (million US$)</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</si>
  <si>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</si>
  <si>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</si>
  <si>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</si>
  <si>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</si>
  <si>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</si>
  <si>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Ethnic Fractionalisation</t>
  </si>
  <si>
    <t>Gender Inequality</t>
  </si>
  <si>
    <t>Total killed in all crisis</t>
  </si>
  <si>
    <t>Corruption Perception</t>
  </si>
  <si>
    <t>Freedom in the World</t>
  </si>
  <si>
    <t>Crisis affected groups</t>
  </si>
  <si>
    <t>% of people facing limited access constraints</t>
  </si>
  <si>
    <t>% of people facing restricted access constraints</t>
  </si>
  <si>
    <t>People facing limited access constraints</t>
  </si>
  <si>
    <t>People facing restricted access constraints</t>
  </si>
  <si>
    <t>Source</t>
  </si>
  <si>
    <t>Reliability</t>
  </si>
  <si>
    <t>Crisis ID</t>
  </si>
  <si>
    <t>Country</t>
  </si>
  <si>
    <t>Indicator</t>
  </si>
  <si>
    <t>Crisis</t>
  </si>
  <si>
    <t>Figure</t>
  </si>
  <si>
    <t>Comment</t>
  </si>
  <si>
    <t>AFG001</t>
  </si>
  <si>
    <t>CAR</t>
  </si>
  <si>
    <t>DPRK</t>
  </si>
  <si>
    <t>DRC</t>
  </si>
  <si>
    <t>CMR001</t>
  </si>
  <si>
    <t>CAF001</t>
  </si>
  <si>
    <t>TCD001</t>
  </si>
  <si>
    <t>COL001</t>
  </si>
  <si>
    <t>COD001</t>
  </si>
  <si>
    <t>PRK001</t>
  </si>
  <si>
    <t>SLV001</t>
  </si>
  <si>
    <t>ETH001</t>
  </si>
  <si>
    <t>HTI001</t>
  </si>
  <si>
    <t>HND001</t>
  </si>
  <si>
    <t>IDN001</t>
  </si>
  <si>
    <t>IRQ001</t>
  </si>
  <si>
    <t>LBY001</t>
  </si>
  <si>
    <t>MLI001</t>
  </si>
  <si>
    <t>MMR001</t>
  </si>
  <si>
    <t>NIC001</t>
  </si>
  <si>
    <t>NER001</t>
  </si>
  <si>
    <t>NGA001</t>
  </si>
  <si>
    <t>SOM001</t>
  </si>
  <si>
    <t>SSD001</t>
  </si>
  <si>
    <t>SYR001</t>
  </si>
  <si>
    <t>THA001</t>
  </si>
  <si>
    <t>TUR001</t>
  </si>
  <si>
    <t>VEN001</t>
  </si>
  <si>
    <t>YEM001</t>
  </si>
  <si>
    <t>Low</t>
  </si>
  <si>
    <t>Medium</t>
  </si>
  <si>
    <t>High</t>
  </si>
  <si>
    <t>Date</t>
  </si>
  <si>
    <t>Helper</t>
  </si>
  <si>
    <t>Helper 1</t>
  </si>
  <si>
    <t>Reliability Score</t>
  </si>
  <si>
    <t>People exposed</t>
  </si>
  <si>
    <t>Helper 2</t>
  </si>
  <si>
    <t>People affected by the crisis</t>
  </si>
  <si>
    <t>Crisis related Injuries</t>
  </si>
  <si>
    <t>Buildings in the affected area</t>
  </si>
  <si>
    <t>Economic Losses</t>
  </si>
  <si>
    <t>Helper 3</t>
  </si>
  <si>
    <t>Helper 4</t>
  </si>
  <si>
    <t>Helper 5</t>
  </si>
  <si>
    <t>Helper 6</t>
  </si>
  <si>
    <t>Helper 7</t>
  </si>
  <si>
    <t>Helper 8</t>
  </si>
  <si>
    <t>Helper 9</t>
  </si>
  <si>
    <t>Helper 10</t>
  </si>
  <si>
    <t>Helper 11</t>
  </si>
  <si>
    <t>People in Need</t>
  </si>
  <si>
    <t>Helper 12</t>
  </si>
  <si>
    <t>Helper 13</t>
  </si>
  <si>
    <t>Helper 14</t>
  </si>
  <si>
    <t># of people affected facing stressed humanitarian needs (level 2)</t>
  </si>
  <si>
    <t>People facing stressed humanitarian needs (level 2)</t>
  </si>
  <si>
    <t>People facing minimal humanitarian needs (level 1)</t>
  </si>
  <si>
    <t>Helper 15</t>
  </si>
  <si>
    <t>People  facing moderate humanitarian needs (level 3)</t>
  </si>
  <si>
    <t>Helper 16</t>
  </si>
  <si>
    <t>People facing extreme humanitarian needs (level 5)</t>
  </si>
  <si>
    <t>Helper 17</t>
  </si>
  <si>
    <t>People killed in all crises</t>
  </si>
  <si>
    <t>Helper 18</t>
  </si>
  <si>
    <t>Helper 19</t>
  </si>
  <si>
    <t>Helper 20</t>
  </si>
  <si>
    <t>Helper 21</t>
  </si>
  <si>
    <t>Helper 22</t>
  </si>
  <si>
    <t>Helper 23</t>
  </si>
  <si>
    <t>Helper 24</t>
  </si>
  <si>
    <t>Helper 25</t>
  </si>
  <si>
    <t>Helper 26</t>
  </si>
  <si>
    <t>Helper 27</t>
  </si>
  <si>
    <t>Helper 28</t>
  </si>
  <si>
    <t>Helper 29</t>
  </si>
  <si>
    <t>Helper 30</t>
  </si>
  <si>
    <t>Link</t>
  </si>
  <si>
    <t>Type of crisis</t>
  </si>
  <si>
    <t>Helper 0</t>
  </si>
  <si>
    <t>Date of entry</t>
  </si>
  <si>
    <t>Justification</t>
  </si>
  <si>
    <t>Conflict</t>
  </si>
  <si>
    <t>Drought</t>
  </si>
  <si>
    <t>Rohingya refugee crisis</t>
  </si>
  <si>
    <t>Rakhine Conflict</t>
  </si>
  <si>
    <t>Kachin and Shan Conflict</t>
  </si>
  <si>
    <t>Mali/Burkina Faso conflict</t>
  </si>
  <si>
    <t>TUR002</t>
  </si>
  <si>
    <t>TUR003</t>
  </si>
  <si>
    <t>PSE002</t>
  </si>
  <si>
    <t>IRQ002</t>
  </si>
  <si>
    <t>IRQ003</t>
  </si>
  <si>
    <t>THA002</t>
  </si>
  <si>
    <t>THA003</t>
  </si>
  <si>
    <t>BGD002</t>
  </si>
  <si>
    <t>MMR002</t>
  </si>
  <si>
    <t>MMR003</t>
  </si>
  <si>
    <t>ECU002</t>
  </si>
  <si>
    <t>COL002</t>
  </si>
  <si>
    <t>PER002</t>
  </si>
  <si>
    <t>BRA002</t>
  </si>
  <si>
    <t>CMR002</t>
  </si>
  <si>
    <t>CMR003</t>
  </si>
  <si>
    <t>CMR004</t>
  </si>
  <si>
    <t>SEN002</t>
  </si>
  <si>
    <t>NGA002</t>
  </si>
  <si>
    <t>NGA003</t>
  </si>
  <si>
    <t>NGA004</t>
  </si>
  <si>
    <t>SDN003</t>
  </si>
  <si>
    <t>SDN004</t>
  </si>
  <si>
    <t>MRT002</t>
  </si>
  <si>
    <t>MRT003</t>
  </si>
  <si>
    <t>TCD003</t>
  </si>
  <si>
    <t>TCD004</t>
  </si>
  <si>
    <t>NER002</t>
  </si>
  <si>
    <t>NER003</t>
  </si>
  <si>
    <t>ZMB002</t>
  </si>
  <si>
    <t>MDG002</t>
  </si>
  <si>
    <t>TZA002</t>
  </si>
  <si>
    <t>LSO002</t>
  </si>
  <si>
    <t>DZA002</t>
  </si>
  <si>
    <t>MAR002</t>
  </si>
  <si>
    <t>UKR002</t>
  </si>
  <si>
    <t>GRC002</t>
  </si>
  <si>
    <t>EGY002</t>
  </si>
  <si>
    <t>KEN002</t>
  </si>
  <si>
    <t>Complex crisis</t>
  </si>
  <si>
    <t>OCHA, 13/03/2018</t>
  </si>
  <si>
    <t>https://data.humdata.org/dataset/senegal-population-statistics</t>
  </si>
  <si>
    <t>OCHA population data (2018 projections based on 2013 census)
Minus 18,029 displaced in Gambia and Guinea-Bissau due to the conflict in Casamance
Plus 14,349 refugees in Senegal, mostly from Mauritania</t>
  </si>
  <si>
    <t>FAO, 10/2018</t>
  </si>
  <si>
    <t xml:space="preserve">http://www.fao.org/3/ca1725en/CA1725EN.pdf </t>
  </si>
  <si>
    <t>Waiting for an update with the November 2018 Cadre Harmonise
Acute food security situation from June to August 2018: all departments are in IPC phases Crisis and Stressed except 9 (Dagana, Dakar, Pikine, Rufisque, Foundiongue, Nioro-Du-Rip, Bignona, Oussouye, and Ziguindhor)
Total # of square kilometers affected by the crisis only takes into account the land surface departments in IPC 2 and 3 according to the March 2018 Cadre Harmonise (will be updated once the results of the November 2018 Cadre Harmonise results are published)</t>
  </si>
  <si>
    <t>Refugees in neighbouring countries fled violence in Casamance. Most IDPs (22,000) were also displaced due to conflict and violence.</t>
  </si>
  <si>
    <t>Number of people projected to require emergency food assistance in 2019</t>
  </si>
  <si>
    <t>Estimated number of people in IPC3 according to the November 2018 Cadre Harmonise</t>
  </si>
  <si>
    <t>DG ECHO 17/01/2019</t>
  </si>
  <si>
    <t>IDPs, refugees, host and non-host</t>
  </si>
  <si>
    <t>RFI 05/09/2017</t>
  </si>
  <si>
    <t>http://www.rfi.fr/afrique/20170905-senegal-une-mine-explose-casamance</t>
  </si>
  <si>
    <t>Mines in Casamance</t>
  </si>
  <si>
    <t>No recent number reflecting agricultural losses, or the impact of the drought on smallholder agricutlure and transhumance patterns disrupting rural economies</t>
  </si>
  <si>
    <t>IOM and UNHCR reported that they cannot operate in Nicaragua. Both of them normally operate from Costa Rica. Information on the presence of UN agencies and NGOs in Nicaragua, and their actual capacity to respond to population needs is extremely limited. The information is not confirmed. IOM is operating according to their social medial in Managua.</t>
  </si>
  <si>
    <t>Orders to restrict the departure and circulation of ambulances and humanitarian aid workers, such as diremen, Red Cross staff, as well as medical staff paramedics, medical students and volunteers.</t>
  </si>
  <si>
    <t>IACHR 21/06/2018</t>
  </si>
  <si>
    <t>Government of president Ortega is used to deny relalities in Nicaragua, including anti-governmental protests. Considering the levels of poverty in Nicaragua, the nature of the government, and the high levels of violence shared with the rest of Central America is very unlikely that there is no people in need of humanitarian assistance in Nicaragua. We have information that this is happening but no source</t>
  </si>
  <si>
    <t>Ongoing anti-governmental protests and violent governmental repression since 18 of April</t>
  </si>
  <si>
    <t>DG ECHO 22/07/2018</t>
  </si>
  <si>
    <t>http://erccportal.jrc.ec.europa.eu/ECHO-Flash</t>
  </si>
  <si>
    <t>OCHA 11/10/2017</t>
  </si>
  <si>
    <t>https://data.humdata.org/dataset/nicaragua-administrative-level-0</t>
  </si>
  <si>
    <t>OCHA's estimation of total population minus 52,000 Nicaraguans that fled the country since April 2018</t>
  </si>
  <si>
    <t>CIA World Factbook 16/01/2019</t>
  </si>
  <si>
    <t>https://www.cia.gov/library/publications/the-world-factbook/geos/nu.html</t>
  </si>
  <si>
    <t>Total land area. The whole country is affected by the crisis</t>
  </si>
  <si>
    <t xml:space="preserve">https://data.humdata.org/dataset/nicaragua-administrative-level-0 </t>
  </si>
  <si>
    <t>DG ECHO 01/11/2018</t>
  </si>
  <si>
    <t>https://reliefweb.int/report/nicaragua/nicaragua-social-unrest-dg-echo-iachr-funides-imf-echo-daily-flash-7-november-2018</t>
  </si>
  <si>
    <t>Number of people having been fired since the beginning of the crisis
This figure is conservative considering job losses impact entire households and not only individuals.</t>
  </si>
  <si>
    <t>DG ECHO 07/11/2018</t>
  </si>
  <si>
    <t>52,000 Nicaraguans displaced in Costa Rica since April 2018</t>
  </si>
  <si>
    <t>As of now, there is no real indication that the economic crisis has led to a health crisis. However, the risk of basic services collapsing remains high, and could make people's access to health services challenging</t>
  </si>
  <si>
    <t>The protests have decreased in intensity over the last 6 months, but approximately 2,000 people have been injured in the protests since April 2018</t>
  </si>
  <si>
    <t>The protests have decreased in intensity over the last 6 months, but approximately 325 people have been killed by government repression since April 2018</t>
  </si>
  <si>
    <t>325 people killed by government repression during the protests since April 2018. The protests have decreased in intensity over the last 6 months.
https://reliefweb.int/report/nicaragua/cidh-alerta-nueva-ola-de-represi-n-en-nicaragua (CIDH)</t>
  </si>
  <si>
    <t>Economic losses as of October 2018. The number is now most likely higher, but FUNIDES stopped providing updates</t>
  </si>
  <si>
    <t>http://funides.com/media/attachment/nota_prensa_segundo_monitoreo_actividades_economicas.pdf</t>
  </si>
  <si>
    <t>FUNIDES 11/11/2018</t>
  </si>
  <si>
    <t>Aid Forum 21/08/2018</t>
  </si>
  <si>
    <t>http://www.aidforum.org/topics/food-security/thousands-at-risk-of-food-insecurity-in-central-america-following-a-prolong/</t>
  </si>
  <si>
    <t>Number of people affected by food insecurity. This number is likely to have increased compared to the previous data available, however, due to lack of up-to-date data, the figure reported remains unchanged.</t>
  </si>
  <si>
    <t>OCHA 11/2018, UNHCR 31/12/2018, UNHCR 11/2018</t>
  </si>
  <si>
    <t>https://data.humdata.org/dataset/population-projection-2018-of-mali-admin-levels-3-disaggregated-by-sex
https://data2.unhcr.org/fr/documents/download/67427
https://data2.unhcr.org/fr/situations/malisituation</t>
  </si>
  <si>
    <t>17,907,114 (population) - 136,008 (Malian refugees in third countries) + 25,469 (refugees in Mali) + 824 (asylum seekers in Mali) = 17,797,399</t>
  </si>
  <si>
    <t>World Bank 2017</t>
  </si>
  <si>
    <t>https://databank.worldbank.org/data/views/reports/reportwidget.aspx?Report_Name=CountryProfile&amp;Id=b450fd57&amp;tbar=y&amp;dd=y&amp;inf=n&amp;zm=n&amp;country=MLI</t>
  </si>
  <si>
    <t xml:space="preserve">Some admin 2  are less or not affected by the conflict and/or food crisis, however data on the surface area is not avaible. It was therefore decided to concider the whole country as affected by the complex crisis. </t>
  </si>
  <si>
    <t>IOM 10/2018, UNHCR 11/2018</t>
  </si>
  <si>
    <t>17,907,114 (population) -  136,008 (Malian refugees  in third countries) + 25,469 (refugees in Mali) + 824 (asylum seekers in Mali) = 17,797,399</t>
  </si>
  <si>
    <t>https://displacement.iom.int/system/tdf/reports/Rapport_CMP_18_Oct%20_2018.pdf?file=1&amp;type=node&amp;id=4440
https://data2.unhcr.org/en/documents/download/67427</t>
  </si>
  <si>
    <t>77,046 (IDP) + 526,505 (IDP returnees)  + 136,008 (Malian refugees in third countries) + 69,390 (Refugees returnees) = 808,949</t>
  </si>
  <si>
    <t>No cases of illness directly related to the crisis</t>
  </si>
  <si>
    <t>UNSG 28/09/2018, UNSG 28/12/2018</t>
  </si>
  <si>
    <t>https://minusma.unmissions.org/sites/default/files/n1829038.pdf
https://minusma.unmissions.org/sites/default/files/report_of_the_secretary-general_on_the_situation_in_mali_-28dec2018.pdf</t>
  </si>
  <si>
    <t>Based on the last two  reports of the SG on the situation in Mali for June-August and September-November 2018. Number includes: people injured during attacks and by IED. Number is probably understated.</t>
  </si>
  <si>
    <t>Based on the last two  reports of the SG on the situation in Mali for June-August and September-November 2018. Number includes: people killed during attacks,  by IED and EJK. Number is probably understated.</t>
  </si>
  <si>
    <t>X</t>
  </si>
  <si>
    <t>No data available</t>
  </si>
  <si>
    <t>https://data.humdata.org/dataset/mali-humanitarian-needs-overview</t>
  </si>
  <si>
    <t>OCHA 27/09/2018</t>
  </si>
  <si>
    <t>PIN calculated using the PIN per admin 2. Higher than the general PIN in the HNO.</t>
  </si>
  <si>
    <t>Estimation based on comparision between PIN per admin 2 and the general severity map (admin 2)</t>
  </si>
  <si>
    <t xml:space="preserve">Estimation based on comparision between PIN per admin 2 and the general severity map (admin 2). There are people in level 5 of severity for specific sectoral needs and/or specific regions but not on the general assessment. </t>
  </si>
  <si>
    <t>IDPs, refugees, returnees, host and non-host are all affected by the complex crisis</t>
  </si>
  <si>
    <t>ACAPS Access Map</t>
  </si>
  <si>
    <t>Direction de la Prévision et de la Statistique N/A</t>
  </si>
  <si>
    <t>http://archive.wikiwix.com/cache/?url=http%3A%2F%2Fwww.xist.org%2Fcntry%2Fsenegal.aspx</t>
  </si>
  <si>
    <t>The whole country is affected by the drought</t>
  </si>
  <si>
    <t>OCHA 13/03/2018</t>
  </si>
  <si>
    <t>https://data.humdata.org/dataset/senegal-population-statistics
https://data2.unhcr.org/en/country/sen
https://reliefweb.int/sites/reliefweb.int/files/resources/66031.pdf</t>
  </si>
  <si>
    <t>CILSS 11/2018</t>
  </si>
  <si>
    <t>https://data.humdata.org/dataset/cadre-harmonise</t>
  </si>
  <si>
    <t>Results of the November 2018 Cadre Harmonise for the projected situation June-August 2019. Number of affected people include all food insecure including those in minimal IPC 1</t>
  </si>
  <si>
    <t>Estimated number of people in IPC2 according to the November 2018 Cadre Harmonise (projected period June-August 2019)</t>
  </si>
  <si>
    <t>Estimated number of people in IPC3 according to the November 2018 Cadre Harmonise (projected period June-August 2019)</t>
  </si>
  <si>
    <t>Cameroon refugees in Nigeria</t>
  </si>
  <si>
    <t>https://reliefweb.int/sites/reliefweb.int/files/resources/67364.pdf
https://reliefweb.int/sites/reliefweb.int/files/resources/ECDM_20190111_Cameroon_Crisis.pdf
https://data.humdata.org/dataset/nigeria-2016-population-data</t>
  </si>
  <si>
    <t>The total population in country  + refugees from Cameroon + returnees - Nigerian refugees</t>
  </si>
  <si>
    <t>The total square kilometers of Adamawa, Borno and Yobe states</t>
  </si>
  <si>
    <t>National Population Comission 2016, OCHA 2016</t>
  </si>
  <si>
    <t xml:space="preserve">https://data.humdata.org/dataset/nigeria-2016-population-data </t>
  </si>
  <si>
    <t>OCHA 2016,  National Population Comission, 2016</t>
  </si>
  <si>
    <t>Total number of people living in Adamawa, Borno and Yobe states</t>
  </si>
  <si>
    <t xml:space="preserve">Total amount of people living in Adamawa, Yobe and Borno, as they are likely to be affected by the conflict, particularly due to increased food insecurity, and access constraints. </t>
  </si>
  <si>
    <t>1926748 IDPs displaced by Boko Haram + returnees + Refugees from Chad Cameroon and Niger</t>
  </si>
  <si>
    <t>UNHCR 15/11/2018</t>
  </si>
  <si>
    <t>https://reliefweb.int/sites/reliefweb.int/files/resources/nga_situation_A4L_2018-11-15.pdf</t>
  </si>
  <si>
    <t>1 June 2018 - 11 January 2019 killed by Boko Haram (all actors)</t>
  </si>
  <si>
    <t>ACLED 11/01/2019</t>
  </si>
  <si>
    <t xml:space="preserve">Total number of people killed in the country between 1 June and 11 January due to Boko Haram, Farmer-herder violence, protests, riots, military forces, unidentified armed groups and other violence. </t>
  </si>
  <si>
    <t xml:space="preserve">700 public buildings, 1,200 schools, 800 health facilities and 1,600 water supply sources have been destroyed in conflict. Data from HNO 2018. No updated figures. </t>
  </si>
  <si>
    <t>OCHA 11/2018</t>
  </si>
  <si>
    <t>https://www.humanitarianresponse.info/sites/www.humanitarianresponse.info/files/documents/files/13022018_ocha_humanitarian_needs_overview.pdf</t>
  </si>
  <si>
    <t xml:space="preserve">No recent reliable data available. </t>
  </si>
  <si>
    <t xml:space="preserve">The PIN  according to the Northeast Nigeria Humanitarian Sitrep from OCHA, updated as of 30 November 2018 is 7,700,000. The PIN in the 2018 HNO is the same (7.7 million), the HNO data set has a PIN of 7714998 (decimals rounded), which is the non-rounded figure. The severity of needs in northeast Nigeria is likely to be the same in January 2019, as last year (2018). Therefore the HNO 2018 severity map was used to distribute the needs. </t>
  </si>
  <si>
    <t xml:space="preserve">IDPs, returnees, host and non-host. </t>
  </si>
  <si>
    <t>Around 800,000 people live in areas that are inaccessible to humanitarian organisations. Newly displaced people who continue to arrive in these areas – not always by choice – at towns controlled by the military.</t>
  </si>
  <si>
    <t xml:space="preserve">MSF 14/01/2019 </t>
  </si>
  <si>
    <t>https://reliefweb.int/report/nigeria/crisis-update-borno-and-yobe-states-january-2019</t>
  </si>
  <si>
    <t xml:space="preserve">All people in Benue, Plateau, Taraba, Adamawa, Nasarawa, Kebbi, Kaduna, Katsina and eight other middle belt and northern states </t>
  </si>
  <si>
    <t>National Population Comission 2016, OCHA 2016, SFCG 31/03/2018</t>
  </si>
  <si>
    <t>https://data.humdata.org/dataset/nigeria-2016-population-data  https://www.crisisgroup.org/africa/west-africa/nigeria/262-stopping-nigerias-spiralling-farmer-herder-violence
http://istmat.info/files/uploads/53129/annual_abstract_of_statistics_2011.pdf</t>
  </si>
  <si>
    <t>OCHA 2016,  National Population Comission, 2016, Crisis Group 07/2018</t>
  </si>
  <si>
    <t>https://reliefweb.int/sites/reliefweb.int/files/resources/67364.pdf  https://www.crisisgroup.org/africa/west-africa/nigeria/262-stopping-nigerias-spiralling-farmer-herder-violence
https://reliefweb.int/sites/reliefweb.int/files/resources/ECDM_20190111_Cameroon_Crisis.pdf
https://data.humdata.org/dataset/nigeria-2016-population-data</t>
  </si>
  <si>
    <t>Crisis Group 26/07/2018</t>
  </si>
  <si>
    <t>https://www.crisisgroup.org/africa/west-africa/nigeria/262-stopping-nigerias-spiralling-farmer-herder-violence</t>
  </si>
  <si>
    <t>All people displaced by the crisis between September 2017 and June 2018 (no recent figures reported) can be used as the affected population figure. There is no affected or PIN figure. Alternatively, could use the total population of the most affected states Benue, Plateau, Taraba, Adamawa, and Nasarawa, which would lead to a affected population  of 19,246,163. (People living in this area are more often exposed to farmer-herder violence and may be affected due to increased risk of food insecurity)</t>
  </si>
  <si>
    <t xml:space="preserve">September 2017 to June 2018, no recent figures reported. </t>
  </si>
  <si>
    <t>Between 1 June 2018 and 11 January 2019, a total of 576 people were killed in farmer herder violence (associated to Fulani or communal milita)</t>
  </si>
  <si>
    <t xml:space="preserve">300,000 people have been displaced by farmer-herder violence, between Septermber and June 2018. People are likely to be in severity 2, as some of the population are in IPC phase 2. Food insecurity has been aggravated by farmer-herder violence. Farmer-herder violence has not deterioated in the past months. There is no recent figure on displaced people, although considering that over 570 people have been killed due to farmer herder violence, and violence has been ongoing, It is likely that the amount of people in need has remained constant or the same. </t>
  </si>
  <si>
    <t>IDPs, refugees, returnees, host and non-host are affected by the farmer-herder violence. Refugees from cameroon are living in states where famer-herder violence is ongoing.</t>
  </si>
  <si>
    <t xml:space="preserve">The whole country is affected by food insecurity to a certain extent and is in phases 1-5. </t>
  </si>
  <si>
    <t>FEWS NET 12/2018</t>
  </si>
  <si>
    <t>http://fews.net/west-africa/nigeria</t>
  </si>
  <si>
    <t xml:space="preserve">Total amount of states in IPC phase 1-5. According to Cardre Harmonise data this adds up to: 207,331,193. However this figure is bigger than the whole population figure, which can be explained by the different population figures Cadre Harmonise is using.   Looking at the FEWS Net data, current and projected it is clear that the whole country is affected by food insecurity. Therefore, I will use the 187,584,502 as the people affected by food insecurity. </t>
  </si>
  <si>
    <t xml:space="preserve">There is no data on injuries directly as a result of food insecurity </t>
  </si>
  <si>
    <t xml:space="preserve">There is no data on fatalities directly as a result of food insecurity </t>
  </si>
  <si>
    <t xml:space="preserve">No data on the total economic losses due to food insecurity </t>
  </si>
  <si>
    <t xml:space="preserve">The PIN includes all people facing food insecurity in IPC phase 2-5. People in IPC phase 1 are not included as they are likely to meet their food needs without external assistance. </t>
  </si>
  <si>
    <t>Cadre Harmonise 12/2018</t>
  </si>
  <si>
    <t xml:space="preserve">While there are people facing IPC phase 1, they are not likely to face humanitarian needs, as they are likely to meet their own needs without humanitarian assistance. </t>
  </si>
  <si>
    <t>Since action is required in IPC phase 2 to reduce disaster risk and protect livelihoods, IPC phase 2 is included in PIN</t>
  </si>
  <si>
    <t>People in need in this phase need humanitarian assistance in order to prevent malnutrition, to protect livelihoods and to prevent deaths</t>
  </si>
  <si>
    <t xml:space="preserve">Even with humanitarian assistance, the risk of extreme loss of livelihood asssets that will lead to food consumption gaps in the short term is high. </t>
  </si>
  <si>
    <t xml:space="preserve">No people in severity 5, as no people are in Phase 5. </t>
  </si>
  <si>
    <t xml:space="preserve">IDPs, refugees from Cameroon in Nigeria, returnees, host and non-host. </t>
  </si>
  <si>
    <t xml:space="preserve">There is no data on the number of people in need facing limited access constraints </t>
  </si>
  <si>
    <t xml:space="preserve">800,000 people are likely to face restricted access contraints living in northeast Nigeria due to Boko Haram conflict. </t>
  </si>
  <si>
    <t xml:space="preserve">The total population in the four states (Akwa Ibom, Cross River, Benue and Taraba) + the total amount of refugees from Cameroon. </t>
  </si>
  <si>
    <t>Cameroonian Refugees are in Akwa Ibom, Cross River, Benue and Taraba</t>
  </si>
  <si>
    <t>UNHCR 11/10/2018</t>
  </si>
  <si>
    <t>ECHO 11/01/2019</t>
  </si>
  <si>
    <t>Total amount of refugees in Nigeria used as the total number of people affected in the area</t>
  </si>
  <si>
    <t>https://www.unhcr.org/news/stories/2018/10/5bbb5f714/cameroonian-refugees-flee-clashes-find-safety-nigeria.html</t>
  </si>
  <si>
    <t xml:space="preserve">Total amount of refugees used as the total PIN. They are likely to face increased needs as refugees from Cameroon, although they have humanitarian assistance and are in camps, reducing needs. There is a lack of data on the host population, although host population needs are unlikely to by high due to the fact that 32,000 people are spread across four states. </t>
  </si>
  <si>
    <t>https://reliefweb.int/sites/reliefweb.int/files/resources/ECDM_20190111_Cameroon_Crisis.pdf</t>
  </si>
  <si>
    <t xml:space="preserve">refuggees from Cameroon and host population </t>
  </si>
  <si>
    <t>https://data.worldbank.org/indicator/SP.POP.TOTL</t>
  </si>
  <si>
    <t>Total population - refugees</t>
  </si>
  <si>
    <t>https://data.worldbank.org/indicator/AG.LND.TOTL.K2?locations=KP</t>
  </si>
  <si>
    <t>All country is considered to be affected</t>
  </si>
  <si>
    <t>NRC</t>
  </si>
  <si>
    <t>https://www.nrc.no/news/2018/february/ten-things-you-should-know-about-refugees-from-north-korea</t>
  </si>
  <si>
    <t>Refugees as of early 2018</t>
  </si>
  <si>
    <t>OCHA HRP 2018</t>
  </si>
  <si>
    <t>https://reliefweb.int/report/democratic-peoples-republic-korea/dpr-korea-needs-and-priorities-march-2018</t>
  </si>
  <si>
    <t>OCHA HRP 2019</t>
  </si>
  <si>
    <t>OCHA HRP 2020</t>
  </si>
  <si>
    <t>OCHA HRP 2021</t>
  </si>
  <si>
    <t>OCHA HRP 2022</t>
  </si>
  <si>
    <t>OCHA HRP 2023</t>
  </si>
  <si>
    <t>Country population</t>
  </si>
  <si>
    <t>https://data.worldbank.org/indicator/AG.LND.TOTL.K2?locations=YE and https://data2.unhcr.org/en/country/yem  and https://data2.unhcr.org/en/situations/yemen</t>
  </si>
  <si>
    <t>OCHA 2017, UNHCR 2018</t>
  </si>
  <si>
    <t>Country population minus outgoing refs plus incoming refs</t>
  </si>
  <si>
    <t>https://data.worldbank.org/indicator/AG.LND.TOTL.K2?locations=YE</t>
  </si>
  <si>
    <t>OCHA 2018</t>
  </si>
  <si>
    <t>https://reliefweb.int/report/yemen/yemen-2018-humanitarian-needs-overview-enar</t>
  </si>
  <si>
    <t>Entire population is considered affected</t>
  </si>
  <si>
    <t>https://data.humdata.org/dataset/unhcr-asylum-seekers-originating-yem  https://reliefweb.int/sites/reliefweb.int/files/resources/Yemen%20EXTERNAL%20Operational%20Update%202019-01-11.pdf</t>
  </si>
  <si>
    <t>UNHCR 2018</t>
  </si>
  <si>
    <t>IDPs, Refugees in other countries</t>
  </si>
  <si>
    <t>IPC</t>
  </si>
  <si>
    <t xml:space="preserve">As the HNO figures are one year old, the December 2018 IPC figures were used. Total PIN consists of IPC levels 2-5. </t>
  </si>
  <si>
    <t>https://fscluster.org/sites/default/files/documents/ipc_yemen_full_report_as_of_19th_december_2018_2.pdf</t>
  </si>
  <si>
    <t>All groups are affected</t>
  </si>
  <si>
    <t>UNHCR, UNICEF</t>
  </si>
  <si>
    <t>https://reliefweb.int/sites/reliefweb.int/files/resources/UNICEF%20Yemen%20Humanitarian%20Situation%20Report%20-%20November%202018.pdf and https://reliefweb.int/report/yemen/unhcr-extremely-concerned-about-escalation-conflict-yemen-s-hudaydah</t>
  </si>
  <si>
    <t>Injuries</t>
  </si>
  <si>
    <t>EMRO</t>
  </si>
  <si>
    <t>http://www.emro.who.int/pandemic-epidemic-diseases/cholera/index.html</t>
  </si>
  <si>
    <t>Cholera cases between 1 July and 30 December</t>
  </si>
  <si>
    <t>ACLED, WHO</t>
  </si>
  <si>
    <t>ACLED fatalities and Cholera related deaths</t>
  </si>
  <si>
    <t>OCHA 2015</t>
  </si>
  <si>
    <t>https://data.humdata.org/dataset/estimated-population-of-haiti-2015</t>
  </si>
  <si>
    <t>Total population minus outgoing refugees</t>
  </si>
  <si>
    <t>All population is considered affected</t>
  </si>
  <si>
    <t>UNHCR and OCHA 2018</t>
  </si>
  <si>
    <t>https://data.humdata.org/dataset/unhcr-asylum-seekers-originating-hti and https://reliefweb.int/sites/reliefweb.int/files/resources/ocha-hti-snapshot-20180831_en_final.pdf</t>
  </si>
  <si>
    <t>Refugees and protracted IDPs since 2010, as of mid-2018</t>
  </si>
  <si>
    <t>OCHA</t>
  </si>
  <si>
    <t>https://reliefweb.int/sites/reliefweb.int/files/resources/ocha-hti-cholera-figures-2018123_en.pdf</t>
  </si>
  <si>
    <t>Cholera related between August and October 2018</t>
  </si>
  <si>
    <t>https://reliefweb.int/sites/reliefweb.int/files/resources/2018_haiti_revised_hrp_2.pdf</t>
  </si>
  <si>
    <t>Country population, IDPs</t>
  </si>
  <si>
    <t>National Population Comission (2016), OCHA (2016), ECHO 11/01/2019</t>
  </si>
  <si>
    <t>ECHO 11/01/2019, OCHA 2016, OCHA 11/2018</t>
  </si>
  <si>
    <t>Preimium Times 11/08/2017</t>
  </si>
  <si>
    <t>https://reliefweb.int/sites/reliefweb.int/files/resources/67364.pdf
https://reliefweb.int/sites/reliefweb.int/files/resources/ECDM_20190111_Cameroon_Crisis.pdf</t>
  </si>
  <si>
    <t>https://ncdc.gov.ng/diseases/sitreps</t>
  </si>
  <si>
    <t>https://www.premiumtimesng.com/news/more-news/239927-economic-impact-boko-haram-nigerias-north-east-now-9billion-buratai.html</t>
  </si>
  <si>
    <t xml:space="preserve">It is likely that all states are affected by the complex crisis, including  food insecurity, Boko Haram Crisis, farmer-herder violence, the cameroon refugee influx in southern states, and other (political) violence. According to the WB, the total landmass is 910777 </t>
  </si>
  <si>
    <t xml:space="preserve">It is likely that all states are affected by the complex crisis, including  food insecurity, Boko Haram Crisis, farmer-herder violence, the cameroon refugee influx in southern states, and other (political) violence. </t>
  </si>
  <si>
    <t xml:space="preserve">It is likely that all states are affected by the complex crisis, including  food insecurity, Boko Haram Crisis, farmer-herder violence, the cameroon refugee influx in southern states, and other (political) violence. This includes refugees in neighbouring countries. </t>
  </si>
  <si>
    <t xml:space="preserve">People that have been displaced in northeast Nigeria, due to farmer-herder violence and including refugees in neighboring countries and the refugee influx from Cameroon. </t>
  </si>
  <si>
    <t>700 public buildings, 1,200 schools, 800 health facilities and 1,600 water supply sources have been destroyed in conflict</t>
  </si>
  <si>
    <t xml:space="preserve">The economic impact of Boko Haram activities in the North East is estimated at $9 billion (just in 2017 or total?) </t>
  </si>
  <si>
    <t xml:space="preserve">Total PIN based on food insecurity levels from 2-5 according to Cadre Harmonise Sep-December. This decision was made as the entire country is affected by food insecurity and Boko Haram conflict and Farmer-herder conflict aggravates food insecurity. </t>
  </si>
  <si>
    <t xml:space="preserve">IDPs, refugees from Cameroon, returnees, host and non-host. </t>
  </si>
  <si>
    <t xml:space="preserve"> By using qualitative data it has been argued that there is no population in level 1 nor level 5. The distribution of the PIN figure has been done by separating the non-targeted PIN from targeted PIN, into levels 2 and 3</t>
  </si>
  <si>
    <t xml:space="preserve"> By using qualitative data it has been argued that there is no population in level 1 nor level 5. The distribution of the PIN figure has been done by separating the non-targeted PIN from targeted PIN, into levels 2 and 4</t>
  </si>
  <si>
    <t xml:space="preserve"> By using qualitative data it has been argued that there is no population in level 1 nor level 5. The distribution of the PIN figure has been done by separating the non-targeted PIN from targeted PIN, into levels 2 and 5</t>
  </si>
  <si>
    <t xml:space="preserve"> By using qualitative data it has been argued that there is no population in level 1 nor level 5. The distribution of the PIN figure has been done by separating the non-targeted PIN from targeted PIN, into levels 2 and 6</t>
  </si>
  <si>
    <t xml:space="preserve"> By using qualitative data it has been argued that there is no population in level 1 nor level 5. The distribution of the PIN figure has been done by separating the non-targeted PIN from targeted PIN, into levels 2 and 7</t>
  </si>
  <si>
    <t>OCHA 05/2018
UNHCR 12/2018</t>
  </si>
  <si>
    <t>World Bank, accessed 25/01/2019</t>
  </si>
  <si>
    <t>UNHCR 12/2018</t>
  </si>
  <si>
    <t>WHO/PAHO June-December 2018</t>
  </si>
  <si>
    <t>Observatorio Venezolano de Violencia 27/12/2018</t>
  </si>
  <si>
    <t>IMF Accessed 25/01/2019</t>
  </si>
  <si>
    <t>ENCOVI 2017</t>
  </si>
  <si>
    <t>https://data.humdata.org/dataset/venezuela-administrative-level-0-1-2-and-3-population-statistics-and-gazeteer
https://s3.amazonaws.com/unhcrsharedmedia/2018/RMRP_Venezuela_2019_OnlineVersion.pdf</t>
  </si>
  <si>
    <t>OCHA figures are based on government data (the latest census in 201) using projections for 2018.
Substrated number of Venezuelans having left the country since 2015 when the crisis began.
32,854,946 - 3,600,000 = 29,254,946</t>
  </si>
  <si>
    <t>https://data.worldbank.org/indicator/AG.SRF.TOTL.K2?locations=VE</t>
  </si>
  <si>
    <t>The whole country is affected by the crisis</t>
  </si>
  <si>
    <t>https://data.humdata.org/dataset/venezuela-administrative-level-0-1-2-and-3-population-statistics-and-gazeteer</t>
  </si>
  <si>
    <t>Everyone living inside the country</t>
  </si>
  <si>
    <t>https://s3.amazonaws.com/unhcrsharedmedia/2018/RMRP_Venezuela_2019_OnlineVersion.pdf</t>
  </si>
  <si>
    <t>International displacement since the beginning of the crisis</t>
  </si>
  <si>
    <t>Injuries during protests or from police and military brutality are likely to occur, but lack of data to give a real estimation</t>
  </si>
  <si>
    <t>https://www.paho.org/hq/index.php?option=com_docman&amp;view=download&amp;category_slug=difteria-8969&amp;alias=47348-18-de-diciembre-de-2018-difteria-actualizacion-epidemiologica&amp;Itemid=270&amp;lang=es
https://reliefweb.int/sites/reliefweb.int/files/resources/2018-nov-30-phe-epidemiological-update_measles.pdf
https://reliefweb.int/sites/reliefweb.int/files/resources/2018-JUN-08-phe-Epidemiological-Update_Measles.pdf
https://www.paho.org/hq/index.php?option=com_docman&amp;view=download&amp;category_slug=dengue-2158&amp;alias=47046-21-de-noviembre-de-2018-dengue-alerta-epidemiologica&amp;Itemid=270&amp;lang=es</t>
  </si>
  <si>
    <t>Rough estimation of measles, dengue, and diphteria cases between June and November 2018. There is an overall lack of reliable information on illnesses.
Diphteria: 498 (half the number of cases for all of 2018 - 996)
Measles: 4,216 (estimation of cases of measles between week 20 and 46 - 5,643 cases between week 1 and 19 of 2018, and 1,427 between week 1 and 44 of 2018)
Dengue: 7,265 (number of total cases - 12,295 - divided by weeks -44- then multiplicated by 26 the number of weeks covering the timeframe)</t>
  </si>
  <si>
    <t>https://observatoriodeviolencia.org.ve/ovv-lacso-informe-anual-de-violencia-2018/</t>
  </si>
  <si>
    <t>According to the Informe Annual de Violencia 2018, 7,253 people have died from police and military violence in 2018. Due to the lack of desaggregation per month, this number was divided by two to give an estimation for the period covered</t>
  </si>
  <si>
    <t xml:space="preserve">People reportedly abandoning their houses + basic services infrastructures stopping working </t>
  </si>
  <si>
    <t>https://www.imf.org/external/datamapper/PPPGDP@WEO/OEMDC/ADVEC/WEOWORLD/VEN</t>
  </si>
  <si>
    <t>Substraction from pre-crisis GDP in 2014 (543 and forecasted 2018 GDP (320.140 billion dollars)</t>
  </si>
  <si>
    <t>https://encovi.ucab.edu.ve/wp-content/uploads/sites/2/2018/02/ucv-ucab-usb-encovi-salud-2017.pdf</t>
  </si>
  <si>
    <t>PIN estimates are based on food security figures from the ENCOVI (Encuesta sobre Condiciones de Vida Venezuela) from 2017.
An estimated 90% of the population are in need of humanitarian assistance: the survey found that 9 out of 10 Venezuelans are not able to afford food daily</t>
  </si>
  <si>
    <t>An estimated 90% of the population are in need of humanitarian assistance: the survey found that 9 out of 10 Venezuelans are not able to afford food daily</t>
  </si>
  <si>
    <t>According to the ENCOVI survey, 80% of the population is food insecure (21 million). The 8.2 million who are only able to afford two meals or less a day were substracted to this number and added to a higher severity level. The 3,859,068 who experience chronic poverty were also added to a higher severity level</t>
  </si>
  <si>
    <t>https://encovi.ucab.edu.ve/wp-content/uploads/sites/2/2018/02/ucv-ucab-usb-encovi-pobreza-2017.pdf</t>
  </si>
  <si>
    <t>People who can only afford two or less meals a day, which are of poor quality</t>
  </si>
  <si>
    <t>According to the ENCOVI survey, 30% of the population is in a situation of chronic poverty. It is safe to assume that the people facing food insecurity who also have underlying vulnerabilities such as chronic poverty would experience more severe humanitarian condictions and needs
30% of 12,863,560 = 3,859,068</t>
  </si>
  <si>
    <t>Host community, it is unclear whether or not IDPs are present in the country</t>
  </si>
  <si>
    <t>PIN level 2 + 3 + 4
Venezuelan government only allows very limited aid into the country. WHO assistance is allowed, but it seems that it is under the condition that WHO works in collaboration with the government. It is also framed as development assistance rather than humanitarian. Very little information so it's difficult to assess.</t>
  </si>
  <si>
    <t>The government only allows very limited aid into the country. Cooperates with WHO now to combat diseases, and allows operations to help Colombian refugees. Otherwise there are basically only informal shipments. Source: https://www.dw.com/en/eu-lawmakers-issue-call-to-take-in-venezuelan-migrants/a-44556414</t>
  </si>
  <si>
    <t xml:space="preserve">Some WHO assistance is allowed, but it seems that WHO needs to work with the government (and it is framed more like a development assistance rather than humanitarian). Very little information about this so difficult to give a score. </t>
  </si>
  <si>
    <t>Lootings of supermarkets and pharmacies etc often reported in relation to protests. However, unclear to which extent this is violence against "humanitarian" assets. There have also been isolated attacks and threats against health workers. These reports are very difficult to verify. There is also information about CLAP boxes (food) not reaching beneficiaries</t>
  </si>
  <si>
    <t>The government denies the existence of humanitarian crisis and humanitarian needs.</t>
  </si>
  <si>
    <t xml:space="preserve">People need the "fatherland card" to qualify for governmental food aid (CLAP boxes). </t>
  </si>
  <si>
    <t>Currently there are social protests (incl. Strike of health workers). Impact on "humanitarian" assistance is unclear.</t>
  </si>
  <si>
    <t>NCDC 1/07/2018 - 26/10/2019</t>
  </si>
  <si>
    <t xml:space="preserve">There was an Cholera outbreak in northeast Nigeria, with a spike in cases between the beginning of July and October 26, this can be linked directly to the crisis due to the poor WASH infrastructure. High cases of cholera in the rest of Nigeria cannot be linked directly to the crisis. </t>
  </si>
  <si>
    <t>https://data.humdata.org/dataset/sadc-rvaa-estimated-population-2018</t>
  </si>
  <si>
    <t>Total population in country in 2018 (estimations)</t>
  </si>
  <si>
    <t>SADC 01/10/2018</t>
  </si>
  <si>
    <t>The entire territory is affected by the drought</t>
  </si>
  <si>
    <t>The entire population is exposed to the effect of the drought</t>
  </si>
  <si>
    <t>Copernicus 01/01/2019</t>
  </si>
  <si>
    <t>http://edo.jrc.ec.europa.eu/gdo/php/index.php?id=2022&amp;lon=28.500000089261&amp;lat=-29.500139865237&amp;refDate=2019-01-01&amp;ndx=RDrI</t>
  </si>
  <si>
    <t>Population affected by the drought according to the observation of Copernicus</t>
  </si>
  <si>
    <t>There are no displacement related to the drought and food crisis in the country</t>
  </si>
  <si>
    <t>No cases of injuries directly related to the crisis</t>
  </si>
  <si>
    <t>No cases of fatalities directly related to the crisis</t>
  </si>
  <si>
    <t>No damages related to the crisis</t>
  </si>
  <si>
    <t>VVA 13/07/2018, IPC 07/2018</t>
  </si>
  <si>
    <t>Non host populations are affected by the drought</t>
  </si>
  <si>
    <t xml:space="preserve">The PIN is estimated based on the number of people in need of food, nutrition, health and WASH needs </t>
  </si>
  <si>
    <t xml:space="preserve">The severity PIN was estimated using  IPC figures </t>
  </si>
  <si>
    <t>There are no access constraints observed</t>
  </si>
  <si>
    <t>Copernics 01/01/2019</t>
  </si>
  <si>
    <t>https://reliefweb.int/sites/reliefweb.int/files/resources/Overview%20of%202018%20LVAC_IPC%20results%20%2816%20July%202018%29.pdf http://www.ipcinfo.org/ipc-country-analysis/details-map/en/c/1151735/?iso3=LSO</t>
  </si>
  <si>
    <t>Governemt of Syria Populaiton estimation 2016, UNHCR data and estimated data of refugees in 2019, including HRW and the government of Jordan</t>
  </si>
  <si>
    <t xml:space="preserve">https://data2.unhcr.org/en/situations/syria
https://reliefweb.int/sites/reliefweb.int/files/resources/JRP%2B2017-2019%2B-%2BFull%2B-%2B%28June%2B30%29.pdf
https://www.hrw.org/world-report/2018/country-chapters/lebanon#
https://reliefweb.int/sites/reliefweb.int/files/resources/unrwa_-_humanitarian_snapshot_december_2018.pdf
</t>
  </si>
  <si>
    <t>The total number of people in Syria, according to the most recent government esitmation (2016), Minus the number of registered Syrian refugees and Asylum seekers outside of the country according to UNCHR (except in the case of Jordan and Lebanon where estimations of the numbers of Syrian refugees present has been taken as these are significantly higher than those reistered. See estimations tab for exact calculations.</t>
  </si>
  <si>
    <t>Syrian Government Bureau of Statistics</t>
  </si>
  <si>
    <t xml:space="preserve"> http://www.cbssyr.sy/yearbook/2011/Data-Chapter4/TAB-7-4-2011.htm </t>
  </si>
  <si>
    <t>The total country and populaiton of Syria are affected by the crisis</t>
  </si>
  <si>
    <t>See I412</t>
  </si>
  <si>
    <t>Everyone has been impacted by the war due to its protracted nature.</t>
  </si>
  <si>
    <t>UNHCR, Government of Jordan, Human Rights Watch</t>
  </si>
  <si>
    <t>https://www.hrw.org/world-report/2018/country-chapters/lebanon#, https://data2.unhcr.org/en/situations/syria, https://reliefweb.int/sites/reliefweb.int/files/resources/unrwa_-_humanitarian_snapshot_december_2018.pdf
https://reliefweb.int/sites/reliefweb.int/files/resources/unrwa_-_humanitarian_snapshot_december_2018.pdf</t>
  </si>
  <si>
    <t>Sum of total displaced IDPs plus refugees outside of Syria, using estimates of those in Jordan and Lebanon as these are estmated ot be much higher than the registered populaiton. Palestinian refugees are not included in this count.</t>
  </si>
  <si>
    <t>There are too many illnesses in Syria, which are reported very sporadically to be able to adequately captured here.</t>
  </si>
  <si>
    <t>https://www.who.int/health-cluster/countries/syria/whole_of_syria_health_cluster_bulletin_june_2018.pdf
https://www.who.int/health-cluster/countries/syria/health-cluster-bulletin-july-2018.pdf 
https://www.who.int/health-cluster/countries/syria/whole-of-syria-health-cluster-bulletin-sept-2018.pdf
https://www.who.int/health-cluster/countries/syria/whole_of_syria_health_cluster_bulletin_oct_2018.pdf
http://www.emro.who.int/images/stories/syria/01_Summary_of_key_indicators_November_2018_-_Syria.pdf?ua=1</t>
  </si>
  <si>
    <t>Taken from several sources but mostly including information from the health cluster in Syria</t>
  </si>
  <si>
    <t>There are gaps for december and august in the reporting, however the number has taken when mentioned in monthly health cluster reports, trauma cases identified by health cluster agencies and then aggregated for the previous 6 months. The true average is likely to be much higher.</t>
  </si>
  <si>
    <t>The Syrian Network for Human Rights</t>
  </si>
  <si>
    <t>http://sn4hr.org/blog/2018/07/02/52360/, http://sn4hr.org/blog/2018/08/01/52513, http://sn4hr.org/blog/2018/09/01/52627/, http://sn4hr.org/blog/2018/10/01/52714/, http://sn4hr.org/blog/2018/11/01/52808/, http://sn4hr.org/blog/2018/12/01/52896/ ,http://sn4hr.org/blog/2019/01/01/52952/</t>
  </si>
  <si>
    <t xml:space="preserve">n this data is included the number of civilians deaths from conflict in the last 6 months of 2018. The number of total estimated deaths including armed actors, according to ACLED is 11,721. Different organisations have come up with different manner which with to project fatality numbers for the Syrian context and the civilian death toll presented here she be taken as a conservative estimate. Additionally this number does not reflect fatalities related to other aspects of the crisis, including for example, those individuals who have died from disease outbreaks, WASH infrastructural breakdowns, the disnitegration of health services and public order etc.  </t>
  </si>
  <si>
    <t xml:space="preserve">This information is only for civilian death in the last 6 months according to the Syrian network for Human Rights it does not capture other data related to health and other humanitarian concerns in syria, not doe sit inlcude combatant data it should therefore be taken as a very very low estimate. </t>
  </si>
  <si>
    <t>UNHCR</t>
  </si>
  <si>
    <t>https://www.unhcr.org/sy/shelter</t>
  </si>
  <si>
    <t>This number is for shelter destruction/damage alone, and does not represent damages to schools, businesses and other damages - IT ALSO HAS NO DATE</t>
  </si>
  <si>
    <t>The World Bank</t>
  </si>
  <si>
    <t>https://www.worldbank.org/en/country/syria/publication/the-toll-of-war-the-economic-and-social-consequences-of-the-conflict-in-syria</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</si>
  <si>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t>
  </si>
  <si>
    <t>2018 HNO</t>
  </si>
  <si>
    <t>The inter-sectoral severity catergorisation from the 2018 HNO seperates those in need into catergories including those in acute need - it catergorises these from 1 through 6. For the purposes of this scale catergories 5 and 6 have been combined, according to the definitions in annex 1 of the 2018 HNO as both are considered as critical or catastophic and placing both in catergory 5 here more accurately reflects the situation these individualds face. However, it is also worth noting that these catergories have changed significantly throughout 2018, and therefore this severity range will need to be updated when the 2019 HNO is published.</t>
  </si>
  <si>
    <t>https://hno-syria.org/</t>
  </si>
  <si>
    <t>Every kind of group is affected by this crisis as it covers the entire country and those displaced by it.</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</si>
  <si>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</si>
  <si>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 xml:space="preserve">OCHA </t>
  </si>
  <si>
    <t>https://reliefweb.int/sites/reliefweb.int/files/resources/acc-11_syr_overview_of_hard_to_reach_areas_20181029.pdf</t>
  </si>
  <si>
    <t>https://www.acaps.org/press-room/maps</t>
  </si>
  <si>
    <t>ACAPS ACCESS MAP</t>
  </si>
  <si>
    <t>https://data.worldbank.org/indicator/SP.POP.TOTL and https://reliefweb.int/sites/reliefweb.int/files/resources/67764.pdf</t>
  </si>
  <si>
    <t>Total population plus incoming PoCs minus outgoing PoCs</t>
  </si>
  <si>
    <t xml:space="preserve"> https://www.nbs.go.tz/nbs/takwimu/census2012/Tanzania_Total_Population_by_District-Regions-2016_2017r.pdf and https://reliefweb.int/sites/reliefweb.int/files/resources/67375.pdf</t>
  </si>
  <si>
    <t>Areas affected: Kigoma, Katavi, Tabora, Tanga, Dar-es Salaam</t>
  </si>
  <si>
    <t>Nat stat, UNHCR</t>
  </si>
  <si>
    <t>https://reliefweb.int/sites/reliefweb.int/files/resources/67764.pdf</t>
  </si>
  <si>
    <t>Acled data and Who Cholera deaths 2018</t>
  </si>
  <si>
    <t>https://www.acleddata.com/data/ and https://reliefweb.int/sites/reliefweb.int/files/resources/OEW03-1218012019.pdf</t>
  </si>
  <si>
    <t>Refugees living in villages with the host community have been set at level 1, while refugees living in camps and settlements at level 2</t>
  </si>
  <si>
    <t>Refugees living in villages with the host community have been set at level 1, while refugees living in camps and settlements at level 3</t>
  </si>
  <si>
    <t>Refugees living in villages with the host community have been set at level 1, while refugees living in camps and settlements at level 4</t>
  </si>
  <si>
    <t>Refugees living in villages with the host community have been set at level 1, while refugees living in camps and settlements at level 5</t>
  </si>
  <si>
    <t>Refugees living in villages with the host community have been set at level 1, while refugees living in camps and settlements at level 6</t>
  </si>
  <si>
    <t>OCHA, CSO, UNHCR, IOM</t>
  </si>
  <si>
    <t>https://data.humdata.org/dataset/afg-est-pop, http://cso.gov.af/en/page/demography-and-socile-statistics/demograph-statistics/3897111, https://data.humdata.org/dataset/refugees-residing-afg, https://data.humdata.org/dataset/refugees-residing-afg</t>
  </si>
  <si>
    <t>The baseline figure is OCHAs estimation of the population for 2016/17, which is based on CSO numbers from 2003/05 hosthold lists but excludes 1.5 million normadic populatyion, which consequently was added. The number of returnees and refugee seekers from other countries was added, while the number of Afghan refugees in other countries was substracted.</t>
  </si>
  <si>
    <t>CSO Afghanistan</t>
  </si>
  <si>
    <t>http://cso.gov.af/en/page/1500/4722/1396</t>
  </si>
  <si>
    <t>Entire country is affected by the conflict and two thirds also by the drought.</t>
  </si>
  <si>
    <t>Entire population</t>
  </si>
  <si>
    <t>OCHA DTM, IOM, UNHCR</t>
  </si>
  <si>
    <t>https://www.humanitarianresponse.info/en/operations/afghanistan/idps, https://www.humanitarianresponse.info/en/operations/afghanistan/natural-disasters-0,  https://reliefweb.int/sites/reliefweb.int/files/resources/iom_afghanistan-return_of_undocumented_afghans-_situation_report_13_-_19_jan_2019_rev.pdf, https://reliefweb.int/sites/reliefweb.int/files/resources/iom_afghanistan-return_of_undocumented_afghans-_situation_report_30_dec_2018_05_jan_2019_-_es_0.pdf, https://reliefweb.int/sites/reliefweb.int/files/resources/67539.pdf</t>
  </si>
  <si>
    <t xml:space="preserve">Displaced populations: Returnees from Iran and Pakistan that are likley to become de-facto IDPs. According to the weekly reporting that cummulates number over one year only (assisted and undocumented) returnees between 01 January 2018 to 31 December 2018 as well as since 01 January 2019 are accounted for. The same method was applied for assisted returns and conflict and drought-indiced IDPs that are reported on on a weekly basis and cummulative throughout the year. Current numbers include those displaced throughout 2018 and the latest data available for 2019. </t>
  </si>
  <si>
    <t>Civilian casualties as reported by UNAMA. Total for January to September period minus total for January to March period as updated figures including the September to December period are not published yet. This will be updates as soon as more information becomes available. No injuries in relation to drought included.</t>
  </si>
  <si>
    <t>UNAMA quarterly reports</t>
  </si>
  <si>
    <t xml:space="preserve">https://unama.unmissions.org/sites/default/files/unama_protection_of_civilians_first_quarter_2018_report_11_april_0.pdf https://unama.unmissions.org/sites/default/files/unama_poc_midyear_update_2018_15_july_english.pdf  https://unama.unmissions.org/sites/default/files/unama_protection_of_civilians_in_armed_conflict_3rd_quarter_report_2018_10_oct.pdf </t>
  </si>
  <si>
    <t>Economic Institute of Peace, World Bank</t>
  </si>
  <si>
    <t>Based on Economic Insitute of Peace estimates the economic costs due to conflict in Afghanistan at 63% of the GDP (2017), subsequent calculation based on 2017 World Bank figures. This does not include any estimations for economic losses due to the drought.</t>
  </si>
  <si>
    <t>http://visionofhumanity.org/app/uploads/2018/11/Economic-Value-of-Peace-2018.pdf, https://data.worldbank.org/indicator/NY.GDP.MKTP.CD</t>
  </si>
  <si>
    <t>https://reliefweb.int/sites/reliefweb.int/files/resources/afg_2019_humanitarian_needs_overview.pdf</t>
  </si>
  <si>
    <t>HNO 2019</t>
  </si>
  <si>
    <t>Total PiN according to HNO 2019. Distinguishes between four thematic areas: Conflict, Population Movement, Natural Disasters, Access to basic services</t>
  </si>
  <si>
    <t>Distribution of total PiN according to severity levels in HNO.</t>
  </si>
  <si>
    <t>All population groups present in the country are affected by the complex crisis to some degree.</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</si>
  <si>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</si>
  <si>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Count of those 22 provinces affected by the drought.</t>
  </si>
  <si>
    <t>http://cso.gov.af/en/page/1500/4722/1396 https://data.humdata.org/dataset/afg-est-pop, http://cso.gov.af/en/page/demography-and-socile-statistics/demograph-statistics/3897111, https://data.humdata.org/dataset/refugees-residing-afg, https://data.humdata.org/dataset/refugees-residing-afg</t>
  </si>
  <si>
    <t>Sum of population living in these 22 provinces according to OCHA/CSO population projections for 2016/17. Unclarity about methodlogy, most likely do not include displaced populations.</t>
  </si>
  <si>
    <t>FSAC, DTM, OCHA</t>
  </si>
  <si>
    <t>https://fscluster.org/sites/default/files/documents/fsac_drought_dashboard_30-nov-2018.pdf  https://www.humanitarianresponse.info/en/operations/afghanistan/natural-disasters-0</t>
  </si>
  <si>
    <t>As of 30 November the Food Security and Agriculture Cluster estimated that close to 6.2 million people were affected by the drought</t>
  </si>
  <si>
    <t>DTM, OCHA</t>
  </si>
  <si>
    <t>https://www.humanitarianresponse.info/en/operations/afghanistan/natural-disasters-0</t>
  </si>
  <si>
    <t>Drought-induced IDPs between 01 January 2018 and 31 December 2018. Information as of 20 January 2019.</t>
  </si>
  <si>
    <t>Information available does not allow to assign cases to a specific crisis. Will be updated upon further discussion</t>
  </si>
  <si>
    <t xml:space="preserve">Some death reported due to conditions in informal settlements, deaths from illnesses and malnutrition possible. Not enough information available to include for now. </t>
  </si>
  <si>
    <t>Not enough good information available to estimate this.</t>
  </si>
  <si>
    <t>Number of PiN in thematic area "natural diasters" that includes a caseload of sudden-onset disaster affected people (140,000).</t>
  </si>
  <si>
    <t>Civilian fatalities as reported by UNAMA. Total for January to September period minus total for January to March period as updated figures including the September to December period are not published yet. This will be updates as soon as more information becomes available. Drought related fatalities not included at this time.</t>
  </si>
  <si>
    <t>Host, non-host, IDPs, returnees. Unclarity if refugees are present in the affected area.</t>
  </si>
  <si>
    <t>Conflict in Afghanistan</t>
  </si>
  <si>
    <t>Drought in Afghanistan</t>
  </si>
  <si>
    <t>Baseline data, HNO 11/2018, UNHCR 12/2018, UNHCR 11/2018, UNHCR 12/2018</t>
  </si>
  <si>
    <t>https://reliefweb.int/sites/reliefweb.int/files/resources/Somalia_2019_HNO.PDF https://data2.unhcr.org/en/documents/download/67488 https://data2.unhcr.org/en/documents/download/67182 https://data2.unhcr.org/en/situations/horn</t>
  </si>
  <si>
    <t>12327528 (total population of Somalia) + 33102 (refugees and asylum seekers) + 123399 (returnees 2014-2018) - 808874 (refugees in Kenya, Ethiopia, Yemen, Uganda, Djibouti, Eritrea)</t>
  </si>
  <si>
    <t>Baseline data</t>
  </si>
  <si>
    <t>NA</t>
  </si>
  <si>
    <t xml:space="preserve">Whole country affected by natural hazards and/or conflict </t>
  </si>
  <si>
    <t xml:space="preserve">Total population in country as whole country affected by natural hazards and/or conflict </t>
  </si>
  <si>
    <t>HNO 11/2018</t>
  </si>
  <si>
    <t>https://reliefweb.int/sites/reliefweb.int/files/resources/Somalia_2019_HNO.PDF</t>
  </si>
  <si>
    <t>HNO uses IPC phases 2-5 to calcuate PIN. See HNO 2019 Annex 1. No data on IPC phase 1.</t>
  </si>
  <si>
    <t>UNHCR 12/2018, UNHCR 11/2018, UNHCR 12/2018</t>
  </si>
  <si>
    <t>https://unhcr.github.io/dataviz-somalia-prmn/index.html https://data2.unhcr.org/en/documents/download/67182 https://data2.unhcr.org/en/situations/horn</t>
  </si>
  <si>
    <t>2318000 (IDPs) + 123399 (returnees) + 808874 (refugees in Kenya, Ethiopia, Yemen, Uganda, Djibouti, Eritrea)</t>
  </si>
  <si>
    <t>UNSOM 08-11/2018</t>
  </si>
  <si>
    <t>https://unsom.unmissions.org/documents</t>
  </si>
  <si>
    <t>United Nations Assistance Mission in Somalia human rights and protection monthly briefs</t>
  </si>
  <si>
    <t>WHO 08-12/2018, WHO 08/2018-01/2019</t>
  </si>
  <si>
    <t>http://www.emro.who.int/som/somalia-infocus/situation-reports-on-vaccine-derived-poliovirus.html http://www.emro.who.int/som/information-resources/situation-reports.html</t>
  </si>
  <si>
    <t>12 (polio, situation report issue 1 to 16) + 813 (cholera, week 30 to 1) + 2485 (measles,  week 30 to 1)</t>
  </si>
  <si>
    <t>UNSOM 08-11/2018, WHO 08/2018-01/2019</t>
  </si>
  <si>
    <t>https://unsom.unmissions.org/documents https://www.acleddata.com/data/ http://www.emro.who.int/som/information-resources/situation-reports.html</t>
  </si>
  <si>
    <t xml:space="preserve">5 (cholera, week 30 to 1) + 275 (United Nations Assistance Mission in Somalia human rights and protection monthly briefs) </t>
  </si>
  <si>
    <t>UNDP 01/2018, Institute of Economics and Peace 10/2018</t>
  </si>
  <si>
    <t>http://www.undp.org/content/dam/undp/library/Climate%20and%20Disaster%20Resilience/GSURR_Somalia%20DINA%20Report_Volume%20I_180116_Lowres.pdf</t>
  </si>
  <si>
    <t>The Drought Impact and Needs Assessment estimates drought-related  losses to be $2.23 billion. Economic cost of conflict as % of GDP: 30% of $7.37 billion (GDP in 2017) = $2.21 billion</t>
  </si>
  <si>
    <t>HNO 11/2014</t>
  </si>
  <si>
    <t>HNO 11/2015</t>
  </si>
  <si>
    <t>HNO 11/2016</t>
  </si>
  <si>
    <t>HNO 11/2017</t>
  </si>
  <si>
    <t>HNO uses IPC phases 2-5 to calcuate PIN. See HNO 2019 Annex 1. IPC 1 is not classified as facing minimal humanitarian needs</t>
  </si>
  <si>
    <t>UNSOM 08-11/2018, WHO 08/2018-01/2020</t>
  </si>
  <si>
    <t>IOM UNHCR OCHA IDMC</t>
  </si>
  <si>
    <t>OCHA, CSO. UNHCR, IOM</t>
  </si>
  <si>
    <t xml:space="preserve">Entire country  </t>
  </si>
  <si>
    <t xml:space="preserve"> Returnees from Iran and Pakistan that are likley not able to return to areas of origin either due to insecurity or long absences and therefore counted as displaced due to conflcit. According to the weekly reporting that cummulates number over one year only returnees between 01 January 2018 to 31 December 2018 as well as since 01 January 2019 are accounted for. The same method was applied for assisted returns and cofnlict-IDPs that are reported on on a weekly basis and cummulative throughout the year. Current numbers include those displaced throughout 2018 and the latest data available for 2019.</t>
  </si>
  <si>
    <t xml:space="preserve">https://unama.unmissions.org/sites/default/files/unama_protection_of_civilians_in_armed_conflict_3rd_quarter_report_2018_10_oct.pdf </t>
  </si>
  <si>
    <t>Civilian casualties as reported by UNAMA. Total for January to September period minus total for January to March period as updated figures including the September to December period are not published yet. This will be updates as soon as more information becomes available.</t>
  </si>
  <si>
    <t>Civilian fatalities as reported by UNAMA. Total for January to September period minus total for January to March period as updated figures including the September to December period are not published yet. This will be updates as soon as more information becomes available.</t>
  </si>
  <si>
    <t>http://visionofhumanity.org/app/uploads/2018/11/Economic-Value-of-Peace-2018.pdf https://data.worldbank.org/indicator/NY.GDP.MKTP.CD</t>
  </si>
  <si>
    <t xml:space="preserve">Based on Economic Insitute of Peace estimates the economic costs due to conflict in Afghanistan at 63% of the GDP (2017), subsequent calculation based on 2017 World Bank figures. </t>
  </si>
  <si>
    <t>Combination of the PiN of three thematic areas: Conflict, population movement and access to services.</t>
  </si>
  <si>
    <t xml:space="preserve">http://www.internal-displacement.org/countries/afghanistan https://reliefweb.int/sites/reliefweb.int/files/resources/afghanistan_weekly_field_report_01_january_-_07_january_2019.pdf https://reliefweb.int/sites/reliefweb.int/files/resources/weekly_report_08_-14_january_2019.pdf https://www.humanitarianresponse.info/en/operations/afghanistan/idps https://reliefweb.int/sites/reliefweb.int/files/resources/iom_afghanistan-return_of_undocumented_afghans-_situation_report_13_-_19_jan_2019_rev.pdf https://reliefweb.int/sites/reliefweb.int/files/resources/iom_afghanistan-return_of_undocumented_afghans-_situation_report_30_dec_2018_05_jan_2019_-_es_0.pdf </t>
  </si>
  <si>
    <t>Source and Date</t>
  </si>
  <si>
    <t>Distribution spreadsheet as shared by OCHA Haiti Info Manager</t>
  </si>
  <si>
    <t>Syrian conflict</t>
  </si>
  <si>
    <t>Syrian Refugees in Turkey</t>
  </si>
  <si>
    <t>Mixed Migration Flows in Turkey</t>
  </si>
  <si>
    <t>Kurdish Conflict</t>
  </si>
  <si>
    <t>Conflict in Palestine</t>
  </si>
  <si>
    <t>Conflict  in Iraq</t>
  </si>
  <si>
    <t>Drought in Pakistan</t>
  </si>
  <si>
    <t>Conflict in Pakistan</t>
  </si>
  <si>
    <t>Monsoon in Philippines</t>
  </si>
  <si>
    <t>Venezuela displacement in Ecuador</t>
  </si>
  <si>
    <t>Venezuela displacement in Colombia</t>
  </si>
  <si>
    <t>Venezuela displacement in Peru</t>
  </si>
  <si>
    <t>Venezuela displacement in Brazil</t>
  </si>
  <si>
    <t>Venezuela displacement in Panama</t>
  </si>
  <si>
    <t>Venezuela displacement in Argentina</t>
  </si>
  <si>
    <t>Boko Haram in Cameroon</t>
  </si>
  <si>
    <t>Anglophone Crisis in Cameroon</t>
  </si>
  <si>
    <t>CAR refugees in Cameroon</t>
  </si>
  <si>
    <t>Drought in Senegal</t>
  </si>
  <si>
    <t>Food insecurity in Nigeria</t>
  </si>
  <si>
    <t>Middle belt conflict</t>
  </si>
  <si>
    <t>Boko haram crisis in Nigeria</t>
  </si>
  <si>
    <t>Cameroon Refugees in Nigeria</t>
  </si>
  <si>
    <t>Political and economic crisis in Burundi</t>
  </si>
  <si>
    <t>Drought in Mauritania</t>
  </si>
  <si>
    <t>Drought in Chad</t>
  </si>
  <si>
    <t>Boko Haram in Chad</t>
  </si>
  <si>
    <t>CAR refugees in Chad</t>
  </si>
  <si>
    <t>Darfur refugees in Chad</t>
  </si>
  <si>
    <t>Boko haram in Niger</t>
  </si>
  <si>
    <t>Drought in Mozambique</t>
  </si>
  <si>
    <t>Drought in Zambia</t>
  </si>
  <si>
    <t>Drought in Madagascar</t>
  </si>
  <si>
    <t>Measles in Madagascar</t>
  </si>
  <si>
    <t>International Displacement in Tanzania</t>
  </si>
  <si>
    <t>Drought in Lesotho</t>
  </si>
  <si>
    <t>Mixed migration flows in Algeria</t>
  </si>
  <si>
    <t>Mixed migration flows in Morocco</t>
  </si>
  <si>
    <t>Conflict in Ukraine</t>
  </si>
  <si>
    <t>Mixed migration flows in Greece</t>
  </si>
  <si>
    <t>Mixed migration flows in spain</t>
  </si>
  <si>
    <t>Mixed migration flows in Italy</t>
  </si>
  <si>
    <t>Mixed migration flows in Bosnia and Herzegovina</t>
  </si>
  <si>
    <t>Syrian Refugee Crisis in Egypt</t>
  </si>
  <si>
    <t>Mixed migration flows in Libya</t>
  </si>
  <si>
    <t>Conflict in Burkina Faso</t>
  </si>
  <si>
    <t>Drought in Djibouti</t>
  </si>
  <si>
    <t>TUR004</t>
  </si>
  <si>
    <t>TCD006</t>
  </si>
  <si>
    <t>BFA002</t>
  </si>
  <si>
    <t>COG002</t>
  </si>
  <si>
    <t>DJI002</t>
  </si>
  <si>
    <t>DJI003</t>
  </si>
  <si>
    <t>RWA002</t>
  </si>
  <si>
    <t>TUN002</t>
  </si>
  <si>
    <t>OHCHR 08/2018
Crisis Group 02/2019</t>
  </si>
  <si>
    <t>https://www.ohchr.org/Documents/Countries/NI/HumanRightsViolationsNicaraguaApr_Aug2018_EN.pdf
https://reliefweb.int/sites/reliefweb.int/files/resources/ICG_CrisisWatch_Jan2019.pdf</t>
  </si>
  <si>
    <t>April - August 2018: Approximately 2,000 people have been injured in the protests since April 2018
January 2019: 4,578 people injured
4,578 - 2,000 = 2,578</t>
  </si>
  <si>
    <t>April - August 2018: approximately 325 people have been killed by government repression since April 2018
January 2019: 561 people killed
561 - 325 = 236</t>
  </si>
  <si>
    <t>World bank 2017 and UNHCR December 2018</t>
  </si>
  <si>
    <t>https://data.worldbank.org/indicator/SP.POP.TOTL?locations=GR and https://data2.unhcr.org/en/documents/download/67711</t>
  </si>
  <si>
    <t>Total pop plus refugees and AS remaining</t>
  </si>
  <si>
    <t>Only the areas most affected have been counted: Athens, Thessaloniki, Ioannina, Lesvos, Samos, Chios, Kos, Leros. For cities the municipal areas and population have been used</t>
  </si>
  <si>
    <t>Only the areas most affected have been counted, in this case the islands with hotspots: Lesvos, Samos, Chios, Kos, Leros</t>
  </si>
  <si>
    <t xml:space="preserve">UNHCR December 2018 and UNHCR 2019 </t>
  </si>
  <si>
    <t>https://data2.unhcr.org/en/documents/download/67711 and https://data2.unhcr.org/en/situations/mediterranean/location/5179</t>
  </si>
  <si>
    <t>POCs remaining in Greece, as estimated by UNHCR and new arrivals in January 2019</t>
  </si>
  <si>
    <t xml:space="preserve"> </t>
  </si>
  <si>
    <t>It has been judged that people benefiting from rented appartments are in level 1, while people still residing in caps are in level 2</t>
  </si>
  <si>
    <t>AS + Refs, Host population</t>
  </si>
  <si>
    <t>UNHCR , Refworld, HDX 2018, 2016</t>
  </si>
  <si>
    <t>https://reliefweb.int/sites/reliefweb.int/files/resources/67132.pdf, https://www.refworld.org/country,,UNHCR,,ZAF,,5a12b5482,0.html</t>
  </si>
  <si>
    <t>This estimation take the total population of the country from summing the population per admin level 1, available from OCHA ROSEA on HDX(2018). Then added to this is the number of refugees insude Zimbabwe according to a UNHCR factsheet from October 2018. However, this data does not represent a complete set of information on refugees inside Zimbabwe, and should be considered as a best estimate currently available. Then subtracted from this is the number of Zimbabwean refugees in other countries, however again the data for this is very incomplete and therefore shold be understood to be innacurate but the best available guidline for now</t>
  </si>
  <si>
    <t>The whole country is affected either by food insecurity, inflation or civil unrest resulting from these.</t>
  </si>
  <si>
    <t>Very limited reporting available, but migration is plausible but currently unknown. We will wait for more information to materialise.</t>
  </si>
  <si>
    <t>WHO 16/01/2019 AND 19/12/2018</t>
  </si>
  <si>
    <t>https://reliefweb.int/sites/reliefweb.int/files/resources/OEW05-2601022019.pdf</t>
  </si>
  <si>
    <t>Cumulative cases of cholera and typhoid fever as of 16/01/2019 and 19/12/2018 from WHO report. Both of these outbreaks are related to poor WASH and sanitation conditions and sub-standard healthcare systems whivch have been heavily affected by the economic crisis.</t>
  </si>
  <si>
    <t>https://www.fsnnetwork.org/resource-library/download-all/3306</t>
  </si>
  <si>
    <t>ZimVAC Jan-May 2018</t>
  </si>
  <si>
    <t>There are no disaggregated IPC figures available for Zimbabwe. The 2.4 million number is the number of people in IPC 3 and 4 according to the ZimVAC assessment undertaken in Jan-May 2018. The ZimVAC projects number based on there being no increase in inflation (of which there has been 40% since) and was also published during a period when rainfall was higher, inflation was lower and there was not civil unrest as is the case now. The humanitarian coordinator and individual experts in Zimbabwe say this number is much higher, considering all the additional impacts on the severity of needs including a complete breakdown in trades for medical goods and unaffordable basic products, the most appropriate measure of severity is to put those who are measured as severely insecure all into catergory 4 until better data is available.</t>
  </si>
  <si>
    <t>World Bank, IOM 2017/2018, UNHCR 2011-2018 (HDX + Personal Communication for addition of jan-june 2018 data)</t>
  </si>
  <si>
    <t>World Bank, IOM 2017/2018, UNHCR 2011-2018 (HDX + Personal Communication for additional data for jan-june 2018 data)</t>
  </si>
  <si>
    <t>OCHA HNO dec 2017 / IOM 2018</t>
  </si>
  <si>
    <t>IOM, UNHCR 2011-2018 (HDX + Personal Communication for additional data for jan-jun 2018) / IOM 2018</t>
  </si>
  <si>
    <t>United Nations Support Mission in Libya, Report of the Secretary-Genera August-December 2018  + OCHA 2018</t>
  </si>
  <si>
    <t>United Nations Support Mission in Libya, Report of the Secretary-Genera August-December 2018 / IOM June 2018 - December 2018</t>
  </si>
  <si>
    <t>OCHA HNO dec 2017 /HRP 2019</t>
  </si>
  <si>
    <t>OCHA HNO dec 2017</t>
  </si>
  <si>
    <t xml:space="preserve">IOM 2018 (Round 22) </t>
  </si>
  <si>
    <t>IOM June 2018 - December 2018</t>
  </si>
  <si>
    <t>OCHA HNO dec 2017 / HRP 2019 /IOM DTM 2018</t>
  </si>
  <si>
    <t>http://www.globaldtm.info/libya, https://data.worldbank.org/indicator/sp.pop.totl?page=2 /, https://data.humdata.org/dataset/refugees-originating-lby</t>
  </si>
  <si>
    <t>https://data.humdata.org/dataset/admin-boundaries-villages-libya-cods</t>
  </si>
  <si>
    <t>https://reliefweb.int/sites/reliefweb.int/files/resources/2018_hno_libya_1.pdf, http://www.globaldtm.info/libya/</t>
  </si>
  <si>
    <t>https://data.humdata.org/dataset/libya-baseline-assessment-data-iom-dtm, https://data.humdata.org/dataset/unhcr-time-series-originating-lby#, http://www.globaldtm.info/libya/</t>
  </si>
  <si>
    <t>https://reliefweb.int/sites/reliefweb.int/files/resources/N1846124.pdf, https://reliefweb.int/sites/reliefweb.int/files/resources/ocha-lby-tripoli-humanitarianupdates-20180924.pdf</t>
  </si>
  <si>
    <t>https://reliefweb.int/sites/reliefweb.int/files/resources/N1846124.pdf, http://missingmigrants.iom.int/downloads</t>
  </si>
  <si>
    <t>https://reliefweb.int/sites/reliefweb.int/files/resources/2018_hno_libya_1.pdf, https://reliefweb.int/sites/reliefweb.int/files/resources/2019_LBY_HRP-FINAL.pdf</t>
  </si>
  <si>
    <t>https://reliefweb.int/sites/reliefweb.int/files/resources/2018_hno_libya_1.pdf</t>
  </si>
  <si>
    <t>http://www.globaldtm.info/libya/</t>
  </si>
  <si>
    <t>http://www.globaldtm.info/libya/, https://drive.google.com/drive/folders/1MCwwMWRsrtNA0LRkdw1Ofkm9bb8aAMkH</t>
  </si>
  <si>
    <t>https://reliefweb.int/sites/reliefweb.int/files/resources/2018_hno_libya_1.pdf, https://reliefweb.int/sites/reliefweb.int/files/resources/2019_LBY_HRP-FINAL.pdf, http://missingmigrants.iom.int/downloads</t>
  </si>
  <si>
    <t>https://reliefweb.int/sites/reliefweb.int/files/resources/2019_LBY_HRP-FINAL.pdf</t>
  </si>
  <si>
    <t>Even though Libya has "hot spots" and specific routes where the MMF crisis is more present and visible, we argue that the country as a whole is affected by the movements and presence of the transmigrants as the criris feeds into the country's instability.</t>
  </si>
  <si>
    <t xml:space="preserve">The whole country is affected by the crisis: total population </t>
  </si>
  <si>
    <t>According tot the HNO the # affected people is 1620000. We assume that this number includes the # migrants and refugees/asylum seekers in Libya (401000) the HNO is counting as this number is fully included in the PIN (p.6). However, the HNO does not use the most recent data on migrants and asylum seekers which is why we decided to add the difference (670920-401000) between the most recent figure on migrants (including refugees and asylum seekers) as counted by IOM 2018 and the 2017 number the HNO is using, to the # affected people. Side note 1: the HNO considers the #affected people as “an estimate of population living in one kilometer radius of conflict events (ACLED database) recorded” (footnote 14 p.13). Theoretically, this approach doesn’t fully take into account the MMF crisis and so the assumption that the total #migrants is included in the affected population figure may be contradictory. Side note 2: the number for migrants included in the HNO publication and the HNO dataset slightly differs possibly due to the rounding of the numbers which is why in the PIN justification column you will find a slightly lower number as calculations there were based on HNO dataset data.</t>
  </si>
  <si>
    <t xml:space="preserve">No data available </t>
  </si>
  <si>
    <t xml:space="preserve">This number represents the figure for conflict related injuries which is calculated as follows:  25 civilians injured are counted in the Report of the Secretary-General (UNSMIL) for the reporting period (which is assumed to be August - December 2018) - we assume that this figure exlcudes the # civilian injured related to the Tripoli clashes from August-September 2018 which in an OCHA report is estimated to be 560 - the two figures are added in the total amount. There was no reliable and consistent reporting on the injuries related to the MMF. </t>
  </si>
  <si>
    <t>This number represents the total # of conflict related fatalities + total # of MMF related fatalities. *Fatalities related tot the conflict are calculated as follows: 46 civilians deaths are counted in the Report of the Secretary-General (UNSMIL) for the reporting period (which is assumed to be August - December 2018). We assume that this figure exlcudes the # civilian deaths related to the Tripoli clashes from August-September 2018 which in the same document is reported to be 120. The two figures are added in the total amount. This number is still likely to be an underestimate. *Fatalities related to the MMF are derived as follows: # fatalities on the Central Mediterranean route (Libya-Italy) (excluding departures form Tunesia) + # migrant fatalities registered on Libyan territory as counted by IOM between June 2018-December 2018. Missing Migrants Project (IOM) data include the deaths of migrants who die in transportation accidents, shipwrecks, violent attacks, or due to medical complications during their journeys.  Other deaths related to the migration route including stay in detention centres/physical abuse/dehydration are excluded in the GCSI figure because of lack of reliable and consistent reporting. Therefore this number is an underestimate of the actual # MMF related fatalities. Nevertheless, the IOM reporting is very consistent as opposed to the reporting on the conflict-related fatalities.</t>
  </si>
  <si>
    <t>According tot the HNO dataset the # people in need is 1147270. This number includes the total # migrants and refugees/asylum seekers in Libya (398000) as counted by the HNO dataset. However, the HNO does not use the most recent data on migrants and asylum seekers which is why we decided to add the difference (670920-401000) between the most recent figure on migrants (including refugees and asylum seekers) as counted by IOM 2018 and the 2017 number the HNO is using, to the PIN.</t>
  </si>
  <si>
    <t xml:space="preserve">The calculations are based on the HNO dec. 2017 data and IOM DTM round 22 (2018) data. To have more precise figures we decided to work with the HNO data set rather than the information published in the HNO for the PIN breakdown over the admin 2. Data for severity we derived from the Severity map in the HNO. To calculate the severity distribution of the # people in need, we combined the intersectoral PINs breakdown for admin 2 with the Severity map information. Prior to that we isolated the PIN data for the categories “Non-displaced, IDP’s and Returnees” taking out the outdated information for the Migrant group. Subsequently, we combined the HNO severity information with the IOM DTM data on migrants per admin 2 and added the outcome to the total of the other groups distributed over categories 3-5. Theoretically the HNO takes into account 6 levels. For the purpose of the GCSI we decided to merge the 6th (“catastrophic”) and 5th (“critical”) category. Note that a limitation to this approach is that we used old severity distribution in combination with more recent Migrant data. </t>
  </si>
  <si>
    <t xml:space="preserve">All groups are affected by the complex crisis: Host, Non-Host, Migrants/Refugees, IDP's, Returnees </t>
  </si>
  <si>
    <t>We count the total # transmigrants as the the total # people affected as it is safe to assume that they are the most (directly) affected by the crisis in a humanitarian way and as there is no reliable way of measuring  the indirectly affected.</t>
  </si>
  <si>
    <t>This figure includes the # of Migrants from 39 nations in Libya as counted by IOM September -October 2018 and doesn't specifically include the # of registered refugees and asylumseekers in Libya by UNHR (56,204) as IOM's definiton of "migrant" does not differentiate between legal statuses.</t>
  </si>
  <si>
    <t>We assume that all Migrants are in need.</t>
  </si>
  <si>
    <t>The calculations are based on the HNO dec. 2017 data and IOM DTM round 22 (2018) data. To calculate the severity distribution of the # people in need, we combined the IOM Migrants data breakdown for admin 2 with the HNO Severity map information. Theoretically the HNO takes into account 6 levels. For the purpose of the GCSI we decided to merge the 6th (“catastrophic”) and 5th (“critical”) category. Note that a limitation to this approach is that we used old severity distribution in combination with more recent Migrant data.</t>
  </si>
  <si>
    <t>Host and Non host</t>
  </si>
  <si>
    <t>Baseline data, UNHCR 12/2018, UNRWA, 06/2018</t>
  </si>
  <si>
    <t>Baseline data, UNHCR 12/2018, UNHCR 13/01/2019</t>
  </si>
  <si>
    <t>Baseline data, UNHCR 12/2018, UNHCR 13/01/2020</t>
  </si>
  <si>
    <t>UNHCR 12/2018, UNWR, 06/2018, UN 01/2019</t>
  </si>
  <si>
    <t xml:space="preserve">ACLED 08/2018-01/2019 </t>
  </si>
  <si>
    <t>ACAPS 08/2018</t>
  </si>
  <si>
    <t>http://reporting.unhcr.org/sites/default/files/UNHCR%20Jordan%20Fact%20Sheet%20-%20January-December%202018.pdf https://www.unrwa.org/sites/default/files/content/resources/2018_syria_crisis_progress_report_final_clean.pdf</t>
  </si>
  <si>
    <t>https://data2.unhcr.org/en/documents/details/67541 https://data2.unhcr.org/en/situations/syria/location/36</t>
  </si>
  <si>
    <t>https://data2.unhcr.org/en/documents/details/67541 https://data2.unhcr.org/en/situations/syria/location/37</t>
  </si>
  <si>
    <t xml:space="preserve">http://reporting.unhcr.org/sites/default/files/UNHCR%20Jordan%20Fact%20Sheet%20-%20January-December%202018.pdf https://www.unrwa.org/sites/default/files/content/resources/2018_syria_crisis_progress_report_final_clean.pdf </t>
  </si>
  <si>
    <t>https://www.acleddata.com/data/</t>
  </si>
  <si>
    <t>http://reporting.unhcr.org/sites/default/files/UNHCR%20Jordan%20Fact%20Sheet%20-%20January-December%202018.pdf https://reliefweb.int/sites/reliefweb.int/files/resources/UN%20in%20Syria%20Statement%20on%20Hajin%20and%20Rukban_15.01.2018.pdf https://www.unrwa.org/sites/default/files/content/resources/2018_syria_crisis_progress_report_final_clean.pdf</t>
  </si>
  <si>
    <t>https://reliefweb.int/sites/reliefweb.int/files/resources/67367.pdf</t>
  </si>
  <si>
    <t>https://www.acaps.org/sites/acaps/files/products/files/acaps_humanitarian_access_overview_august_2018_0.pdf</t>
  </si>
  <si>
    <t xml:space="preserve">10308900 (total population of Jordan) + 761100 (refugees: Syria, Iraq, Yemen, Sudan, Somalia and other) + 17824 (PRS) </t>
  </si>
  <si>
    <t>Only admin level 1 areas with districts hosting over 50,000 Syrian refugees are counted. Therefore: 1572km2 (Irbid) + 4761km2 (Zarqa) + 26551 (Mafraq) + 7579 (Amman)</t>
  </si>
  <si>
    <t>Host population: 1911600 (Irbid) + 593900 (Mafraq) + 4327800 (Amman) + 1474000 (Zarqa) = 8307300 / Syrian refugees: 197084 (Amman) + 164021 (Mafraq) + 140639 (Irbid) + 96951 (Zarqa) = 598695</t>
  </si>
  <si>
    <t>671074 (Syrian refugees) + 17824 (PRS)</t>
  </si>
  <si>
    <t>No available data</t>
  </si>
  <si>
    <t xml:space="preserve">Total number of crisis related displaced people: 671074 (Syrian refugees) + 17824 (PRS) </t>
  </si>
  <si>
    <t>83% of Syrian refugees in Jordan live in urban areas and in poverty (below the poverty line). Refugees above the poverty line and living in urban areas are considered facing minimal humanitarian needs: 17% of 671074 (Syrian refugees) + 17825 (PRS)</t>
  </si>
  <si>
    <t xml:space="preserve">83% of Syrian refugees in Jordan live in urban areas and in poverty (below the poverty line). Refugees below the poverty line are considered facing stressed humanitarian needs: 83% of 671074 (Syrian refugees) + 17825 (PRS) </t>
  </si>
  <si>
    <t xml:space="preserve">Refugees, asylum seekers and others of concern + host </t>
  </si>
  <si>
    <t>Palestinian Central Bureau of statistics 2016</t>
  </si>
  <si>
    <t>http://www.pcbs.gov.ps/site/803/default.aspx</t>
  </si>
  <si>
    <t>Palestinian central bureau of statistics estimate for 2016. The 2019 HNO put the population at 4.95 million, however the PCBS figure is hte most up to date official estimate dissagregated by admin level 1.</t>
  </si>
  <si>
    <t>Palestinian Central Bureau of statistics 2017</t>
  </si>
  <si>
    <t>Palestinian Central Bureau of statistics 2011</t>
  </si>
  <si>
    <t>http://www.pcbs.gov.ps/Portals/_Rainbow/Documents/LandUse-2011-02e.htm</t>
  </si>
  <si>
    <t>Palestinian central bureau of statistics square kilometre of admin level 1 in the West Bank and Gaza and occupied East Jerusalem.</t>
  </si>
  <si>
    <t>Everyone in the West Bank and Gaza is affected by the conflict, occupaiton and in Gaza also by the air, land and sea blockade.</t>
  </si>
  <si>
    <t>Shelter cluster Nov 2018</t>
  </si>
  <si>
    <t>https://www.sheltercluster.org/sites/default/files/docs/one_page_factsheet_nov_2018_0.pdf</t>
  </si>
  <si>
    <t>14,000 people remain internally displaced from the 2014 conflict in Gaza, while 416 people where displace din the West Bank due to housing demolitions between January and November of 2018. This number represents IDPs, however it has not taken into consideration registered refugees with UNRWA of which there are over 1.3 million in Gaza alone.</t>
  </si>
  <si>
    <t>OCHA monthly OPT report, and OCHA protection of civilians reportfrom June - December 2018</t>
  </si>
  <si>
    <t xml:space="preserve">https://www.ochaopt.org/reports/humanitarian-bulletin
https://www.ochaopt.org/reports/protection-of-civilians, </t>
  </si>
  <si>
    <t>A total of the number of Palestinian injuries resulting directly from conflict between June and December 2018.</t>
  </si>
  <si>
    <t>OCHA monthly OPT report, and OCHA protection of civilians reportfrom June - December 2019</t>
  </si>
  <si>
    <t>https://www.ochaopt.org/reports/humanitarian-bulletin</t>
  </si>
  <si>
    <t xml:space="preserve">https://www.ochaopt.org/reports/protection-of-civilians, </t>
  </si>
  <si>
    <t>The number of houses that experienced minro, major and severe damage during 2014 war.</t>
  </si>
  <si>
    <t>The total of houses destroyed in Gaza by the 2014 war, as well as housing demolitions in the West Bank and East Jerusalem as of November 2018.</t>
  </si>
  <si>
    <t>https://reliefweb.int/sites/reliefweb.int/files/resources/humanitarian_needs_overview_2019-%281%29.pdf</t>
  </si>
  <si>
    <t>ocha hno DATA 2019</t>
  </si>
  <si>
    <t>ocha hno DATA 2020</t>
  </si>
  <si>
    <t>ocha hno DATA 2021</t>
  </si>
  <si>
    <t>ocha hno DATA 2022</t>
  </si>
  <si>
    <t>ocha hno DATA 2023</t>
  </si>
  <si>
    <t>As the HNO does not have an overall severity scoring method and each cluster caclulates their PiN individually. I took the average severity score across all the clusters per governorate then took the higest PiN for that governorate and took those groups to be at this level of severity. This method reflects OCHA's approach to calculating the PiN and is a best estimate.</t>
  </si>
  <si>
    <t xml:space="preserve">There are IDP's, refugees, host and non-host groups in Gaza, the West Bank and East Jerusalem. </t>
  </si>
  <si>
    <t>The total populaiton of the West Bank, Gaza and East Jerusalem face severe access constraints. Paticularly in Gaza and the West Bnak which are walled off which clsely guarded perimetres. In aza there is little room for displacement and Palestinian strugle to access service and cannot easi;y leave to access them.</t>
  </si>
  <si>
    <t>Government of Bangladesh 2011, UNHCR 15/01/2019</t>
  </si>
  <si>
    <t xml:space="preserve">Government of Bangladesh 2011, ISCG 08/01/2018, UNHCR 15/01/2019 </t>
  </si>
  <si>
    <t>UNHCR 15/01/2019</t>
  </si>
  <si>
    <t>WHO 12/2018</t>
  </si>
  <si>
    <t>ACLED</t>
  </si>
  <si>
    <t>IOM 01/2019</t>
  </si>
  <si>
    <t>Centre for Police Dialogue  13/05/2018</t>
  </si>
  <si>
    <t>JRP 03/2018, UNHCR 12/01/2018</t>
  </si>
  <si>
    <t xml:space="preserve">ACAPS 2018
REVA 12/2017 </t>
  </si>
  <si>
    <t>Acaps Analysis Hub 01/2018</t>
  </si>
  <si>
    <t>Acaps Access Map</t>
  </si>
  <si>
    <t xml:space="preserve">2011 census data + Rohingya refugees as of 15 January 2019 </t>
  </si>
  <si>
    <t>Total Square kilometers of Teknaf and Ukhia Upazila</t>
  </si>
  <si>
    <t xml:space="preserve">Total amount of people living in Teknaf and Uknia Upazilia, in addition to 907,199 refugees that are all living in the affected area. </t>
  </si>
  <si>
    <t xml:space="preserve">The Rohingya influx in Cox’s Bazar has put pressure on the district’s Bangladeshi community, particularly in the upazilas of Teknaf and Ukhia where the Rohingya now constitute at least one third of the total population. Given the size of the influx the entire population of Ukhia and Teknaf are expected to be affected by the influx. </t>
  </si>
  <si>
    <t xml:space="preserve">There are a total of 907,199 Rohingya refugees according to UNHCR as of 15/01/2019. These numbers are likely to have increased due to the recent influxes of Rohingya from India. </t>
  </si>
  <si>
    <t xml:space="preserve">The following disease are related to overcrowding and to poor WASH and health infrastructure: Diarrhoeal diseases, Acute Respiratory Infection, Acute Watery Diarrhoea, Bloody diarrhoea, measles, vector borne diseases in Cox's Bazar. All illnesses are added up from July to December. </t>
  </si>
  <si>
    <t>There is no  data indicating the amount of people injured directly as a result of the Rohingya crisis.</t>
  </si>
  <si>
    <t xml:space="preserve">There is no data on there total amount of partial and total damages, although it is likely that shelters have been damaged due to heavy rain, wind and landslides. </t>
  </si>
  <si>
    <t>Bangladesh is facing several challenges due to the Rohingya Influx, including the Economic (employment, depression on daily wages, cost of living); social (lost of scool years, health issues amongst locals and Rohingyas) Environmental (deforestation,  natural calamities and unetical activities such as human trafficking). THis is costs USD 86.7 million</t>
  </si>
  <si>
    <t xml:space="preserve">Total refugee population in addition to471768(26% of the host community according to the JRP) are all likely to be in need of humanitarian assistance. Based on adjusted calculations from the PIN from the JRP from 03/2018.  </t>
  </si>
  <si>
    <t xml:space="preserve">The weighting (percentage) is distributed according to the NPM site assesment Round 13 Situation Overview &amp; Basic Need Index. The weighting is used to distribute the updated total Rohingya PIN figure as of 31/12/2018. After Rohingya severity of need s distribution was done, the host community, severity of needs distribution was added. The host community severiyty of needs was distributed based on people highly vulnerable to food insecurity (12.5%) (level 3), vulnerable (25.5%) (level 2) and less vulnerable (62%) and (level 1). These two severity levels were added. </t>
  </si>
  <si>
    <t xml:space="preserve">There is no indication that there are direct access constraints. </t>
  </si>
  <si>
    <t>http://203.112.218.65:8008/WebTestApplication/userfiles/Image/PopCen2011/Com_Cox%27s%20Bazar.pdf
https://reliefweb.int/sites/reliefweb.int/files/resources/67736.pdf</t>
  </si>
  <si>
    <t>http://203.112.218.65:8008/WebTestApplication/userfiles/Image/PopCen2011/Com_Cox%27s%20Bazar.pdf
https://www.humanitarianresponse.info/sites/www.humanitarianresponse.info/files/documents/files/190108_cox_bazar_reference_map_with_pop_id0225.pdf
https://reliefweb.int/sites/reliefweb.int/files/resources/67736.pdf</t>
  </si>
  <si>
    <t>https://reliefweb.int/sites/reliefweb.int/files/resources/67736.pdf</t>
  </si>
  <si>
    <t>http://www.searo.who.int/bangladesh/mmwb/en/</t>
  </si>
  <si>
    <t>http://iom.maps.arcgis.com/apps/webappviewer/index.html?id=8553f37b783741d5959ca67f020650d4</t>
  </si>
  <si>
    <t>https://cpd.org.bd/wp-content/uploads/2018/05/Presentation-on-Economic-Implications-of-the-Rohingya-Crisis-for-Bangladesh-and-National-Budget-FY2019.pdf</t>
  </si>
  <si>
    <t>https://www.humanitarianresponse.info/sites/www.humanitarianresponse.info/files/documents/files/2018_jrp_mid_term_review_v28.pdf</t>
  </si>
  <si>
    <t>https://www.acaps.org/sites/acaps/files/products/files/20181213_acaps_npm_analysis_hub_r13_traffic_light_0.pdf
https://fscluster.org/sites/default/files/documents/bangladesh_wfp_reva_19.01.2018.pdf</t>
  </si>
  <si>
    <t>UNHCR 18/10/2018
UNHCR 12/31/2018
PBS 2017</t>
  </si>
  <si>
    <t xml:space="preserve">PBS 2017 </t>
  </si>
  <si>
    <t>UNICEF 01/2019</t>
  </si>
  <si>
    <t>OCHA 31/07/2018
UNHCR 31/12/2018</t>
  </si>
  <si>
    <t>Ministry of National Health Services 12/2018</t>
  </si>
  <si>
    <t>ACLED 07 - 12/2018</t>
  </si>
  <si>
    <t>TheNews 05/26/2017</t>
  </si>
  <si>
    <t>SDNA 23/01/2019</t>
  </si>
  <si>
    <t>Pakistan Red Cross Society 28/01/2018</t>
  </si>
  <si>
    <t>Acled 07 - 12/2018</t>
  </si>
  <si>
    <t>https://reliefweb.int/sites/reliefweb.int/files/resources/67667.pdf
http://reporting.unhcr.org/sites/default/files/2018-2019%20Solutions%20Strategy%20for%20Afghan%20Refugees%20-%20October%202018.pdf
http://www.pbs.gov.pk/sites/default/files/PAKISTAN%20TEHSIL%20WISE%20FOR%20WEB%20CENSUS_2017.pdf</t>
  </si>
  <si>
    <t xml:space="preserve">The total population according to census data in addition to undocumented Afghans in Pakistan, Afghan PoR cardholders, minus the Pakistani refugees in Afghanistan. </t>
  </si>
  <si>
    <t>http://www.pbs.gov.pk/sites/default/files/PAKISTAN%20TEHSIL%20WISE%20FOR%20WEB%20CENSUS_2017.pdf</t>
  </si>
  <si>
    <t xml:space="preserve">The whole country is affected by different types of conflict. Balochist and and Sindh are also affected by drought. Provinces are affected to different extents. </t>
  </si>
  <si>
    <t xml:space="preserve">The whole country is affected by different types of conflict and drought, and is likely to be affected to different extents. </t>
  </si>
  <si>
    <t>https://reliefweb.int/sites/reliefweb.int/files/resources/2019-HAC-Pakistan%20%281%29.pdf</t>
  </si>
  <si>
    <t xml:space="preserve">Total amount of people in need according to UNICEF.  This is likely to be the total amount of people in need of assistance due to conflict and drought. Considering, that the total amount of people in need for drought is 2807350 according to the Red Cross, it is likely that the total amount of people affected is underestimated. </t>
  </si>
  <si>
    <t>https://www.humanitarianresponse.info/sites/www.humanitarianresponse.info/files/documents/files/ocha_pakistan_weekly_return_snapshot_31_july_2018.pdf
 https://reliefweb.int/sites/reliefweb.int/files/resources/67771.pdf</t>
  </si>
  <si>
    <t xml:space="preserve">A total of 29,452 families (x average family size 6.5: 191438) remain in displacement in KP Tribal district. In addition to 75,121 Pakistan refugees from North-Waziristan Agency registered in Khost and Paktika provinces. </t>
  </si>
  <si>
    <t>http://nhsrc.pk/healthdboard.php?frequency=m&amp;year=2018&amp;month=12&amp;quarter=</t>
  </si>
  <si>
    <t xml:space="preserve">Access to health infrastructure is challenging, increasing vulnerability particularly in conflict and drought affected regions.  Pneumonia, diarrhoea and Polio cases are considered in total illnesses in the last 6 months. There is no data on malnutrition for drought affected areas. </t>
  </si>
  <si>
    <t xml:space="preserve">There is no data on injuries due to the conflict or drought. </t>
  </si>
  <si>
    <t xml:space="preserve">Total crisis related fatalities due to conflict in all affected provinces due to unidentified armed groups, communal militia, security forces, Taliban and various other armed Groups. </t>
  </si>
  <si>
    <t>No data on crisis related damages</t>
  </si>
  <si>
    <t>https://www.thenews.com.pk/print/206709-Pakistan-suffers-1231-bn-losses-in-terror-war</t>
  </si>
  <si>
    <t xml:space="preserve">In fiscal year 2017, $3.88 billion (Rs407.2 billion) losses to economy were recorded. There is no updated sources for 2018. </t>
  </si>
  <si>
    <t xml:space="preserve">Total people in need in Pakistan due to conflict and drought, according to UNICEF. This number is likely to be an underestimation of the total people in need, considering that the Red Cross estimates that 2807350 people are affected by drought.  </t>
  </si>
  <si>
    <t xml:space="preserve">Total people in need in Pakistan due to conflict and drought, according to UNICEF. This number is likely to be an underestimation of the total people in need, considering that the Red Cross estimates that 2807350 people are affected by drought.  Most people are likely to face moderate humanitarian conditions due to conflict and drought. </t>
  </si>
  <si>
    <t xml:space="preserve">Returnees, IDPs, Afghan refugees, host and non-host </t>
  </si>
  <si>
    <t>No data on the total amount of people facing access constraints</t>
  </si>
  <si>
    <t xml:space="preserve">The whole country is affected by different types of conflict, and is likely to be affected to different extents. </t>
  </si>
  <si>
    <t>Access to health infrastructure is challenging, increasing vulnerability particularly in conflict affected regions.  Pneumonia, diarrhoea and Polio cases are considered in total illnesses in the last 6 months.</t>
  </si>
  <si>
    <t xml:space="preserve">No data on crisis related injuries </t>
  </si>
  <si>
    <t>In fiscal year 2017, $3.88 billion (Rs407.2 billion) losses to economy were recorded. This figure was not included as there is no data available on 2018 or 2019.</t>
  </si>
  <si>
    <t xml:space="preserve">Total amount of people in need according to UNICEF. This number is likely to include conflict and drought. There is no PIN number available on conflict only. Conflict is widespread in Pakistan and at least 191438 people are displaced by the conflict in Pakistan and are going to be in high need. </t>
  </si>
  <si>
    <t xml:space="preserve">The total population according to census data in addition to undocumented Afghans in Pakistan, Afghan PoR cardholders minus the Pakistani refugees in Afghanistan. </t>
  </si>
  <si>
    <t>https://reliefweb.int/sites/reliefweb.int/files/resources/Sindh%20Drought%20Needs%20Assessment%20Report%20-%20January%2023%2C%202019.pdf</t>
  </si>
  <si>
    <t xml:space="preserve">Total square KMs of Sindh and Balochistan procince impacted by drought on agriculture, livelihoods, food security and access to water and sanitation. </t>
  </si>
  <si>
    <t>Total population living in Sindh and Balochistan province .</t>
  </si>
  <si>
    <t>https://reliefweb.int/sites/reliefweb.int/files/resources/IBPKdr280119.pdf</t>
  </si>
  <si>
    <t xml:space="preserve">There are 2,807,350 people affected by the Crisis. </t>
  </si>
  <si>
    <t xml:space="preserve">The recent drought and long dry-spell as led to out-migration of the rural population to seek for food and water. There is no data on the amount of people displaced by drought. </t>
  </si>
  <si>
    <t xml:space="preserve">Due to the difficulties in accessing potable water, communities in Sindh and Balochistan are at risk of contracting waterborne diseases. Children are most at risk in droughts, related to Pneumonia, respitoria distress, acute malnutrition and diahrrhoea. The lack of access to health services is challenging, increasing risks. Pneumonia and diarrhoea cases are considered in total illnesses in the last 6 months. No data on malnutrition cases. </t>
  </si>
  <si>
    <t xml:space="preserve">There are zero injuries that can directly be linked to the drought crisis. </t>
  </si>
  <si>
    <t xml:space="preserve">There are no crisis related damages. </t>
  </si>
  <si>
    <t>DAWN 05/11/2018</t>
  </si>
  <si>
    <t xml:space="preserve">The drought has caused deaths due to  complications as result of  malnutrition, waterborne diseases and viral infections in Sindh , raising the death toll to 544 this year as of 5 November2018. There is no accurate data on deaths due to drought in the last six months. </t>
  </si>
  <si>
    <t>https://reliefweb.int/report/pakistan/nine-more-infants-die-drought-hit-thar-day</t>
  </si>
  <si>
    <t xml:space="preserve">Total people affected by drought based on figure from Pakistan Red Cross. The people affected is equal to the People in Need. Assistance has only reach 15% of people affected. </t>
  </si>
  <si>
    <t xml:space="preserve">There is no recent data on food insecurity in Balochistan province. However, food insecurity conditions are likely to be similiarn in Sindh province. In Sindh province, 68% of people are in moderate food insecurity and 32% are in severe food insecurity. This was used to distribute the overall PIN. Severe food insecurity conditions are placed in level 3 and moderate in level 2. </t>
  </si>
  <si>
    <t xml:space="preserve">Host, non-host, IDPs displaced by the drought and Afghan refugees </t>
  </si>
  <si>
    <t>Acaps Acccess Maps</t>
  </si>
  <si>
    <t>City Population 11/02/2019 (baseline data); UNHCR 31/12/2018</t>
  </si>
  <si>
    <t>UNHCR 31/12/2018</t>
  </si>
  <si>
    <t xml:space="preserve">ACLED 09/2018-01/2019 </t>
  </si>
  <si>
    <t>UNHCR 31/12/2018; WFP 2017</t>
  </si>
  <si>
    <t>UNHCR 31/12/2018; WFP 2018</t>
  </si>
  <si>
    <t>http://www.citypopulation.de/Egypt-Cities.html https://data2.unhcr.org/en/documents/download/67656</t>
  </si>
  <si>
    <t>https://data2.unhcr.org/en/documents/download/67656</t>
  </si>
  <si>
    <t>https://data2.unhcr.org/en/documents/download/67656 https://docs.wfp.org/api/documents/WFP-0000069986/download/</t>
  </si>
  <si>
    <t>97147368 (Egyptian population 2018 est.) + 244910 (asylum seekers and refugees)</t>
  </si>
  <si>
    <t>Only admin level 1 areas hosting over 50000 refugees (at least 50% Syrian) are counted. Therefore: 3085 (Cairo) + 13184 (Giza)</t>
  </si>
  <si>
    <t xml:space="preserve">Host population: 9717324 (Cairo) + 8831714 (Giza) + refugee population: 87104 (Cairo) + 80397 (Giza) </t>
  </si>
  <si>
    <t>125807 Syrian asylum seekers + 7064 refugees</t>
  </si>
  <si>
    <t>Poverty rates among Syrian refugees remained high: 54% are below the poverty threshold in Egypt. Refugees above the poverty line are considered facing minimal humanitarian needs</t>
  </si>
  <si>
    <t>Poverty rates among Syrian refugees remained high: 54% are below the poverty threshold in Egypt. Refugees below the poverty line are considered facing stressed humanitarian needs</t>
  </si>
  <si>
    <t xml:space="preserve">World Bank 2017 </t>
  </si>
  <si>
    <t>Gov Leb 2001</t>
  </si>
  <si>
    <t xml:space="preserve">LCRP 2017-2020 (2019 Update) </t>
  </si>
  <si>
    <t xml:space="preserve">Acled August 2018-January 2019  / Inter Agency Coordination Lebanon </t>
  </si>
  <si>
    <t xml:space="preserve">VASyR 2018, OCHA personal communication for Syrian refugee population in Lebanon per admin 2, LCRP 2017-2020 (2019 Update) </t>
  </si>
  <si>
    <t>LCRP 2017-2020 (2019 Update) /</t>
  </si>
  <si>
    <t>LCRP 2017-2020 (2018 Update)</t>
  </si>
  <si>
    <t>Acled August 2018-January 2019</t>
  </si>
  <si>
    <t xml:space="preserve">LCRP 2017-2020 (2019 Update) / European Parliament Briefing </t>
  </si>
  <si>
    <t xml:space="preserve">Gov Leb 2001 </t>
  </si>
  <si>
    <t xml:space="preserve">VASyR 2018 / OCHA personal communication for Syrian refugee population in Lebanon per admin 2 /LCRP 2017-2020 (2019 Update) / European Parliament Briefing </t>
  </si>
  <si>
    <t>https://data.worldbank.org/indicator/sp.pop.totl?page=2</t>
  </si>
  <si>
    <t>http://www.moe.gov.lb/ledo/soer2001pdf/appendix.pdf</t>
  </si>
  <si>
    <t>https://reliefweb.int/sites/reliefweb.int/files/resources/67780.pdf</t>
  </si>
  <si>
    <t>https://reliefweb.int/sites/reliefweb.int/files/resources/67773.pdf, https://www.acleddata.com/data/</t>
  </si>
  <si>
    <t>https://www1.wfp.org/publications/vulnerability-assessment-syrian-refugees-lebanon-vasyr-2018, https://reliefweb.int/sites/reliefweb.int/files/resources/67780.pdf</t>
  </si>
  <si>
    <t>https://reliefweb.int/sites/reliefweb.int/files/resources/LCRP2018_EN_Full_180122.pdf</t>
  </si>
  <si>
    <t>https://reliefweb.int/sites/reliefweb.int/files/resources/67780.pdf, http://www.europarl.europa.eu/RegData/etudes/BRIE/2017/599379/EPRS_BRI(2017)599379_EN.pdf</t>
  </si>
  <si>
    <t>https://www1.wfp.org/publications/vulnerability-assessment-syrian-refugees-lebanon-vasyr-2018, https://reliefweb.int/sites/reliefweb.int/files/resources/67780.pdf, http://www.europarl.europa.eu/RegData/etudes/BRIE/2017/599379/EPRS_BRI(2017)599379_EN.pdf</t>
  </si>
  <si>
    <t xml:space="preserve">Worldbank population data which should include the adjustments for people who have come into and gone out of Lebanon </t>
  </si>
  <si>
    <t xml:space="preserve">The displacement is spread over the whole country </t>
  </si>
  <si>
    <t># Syrian refugees residing in Lebanon + #PRS</t>
  </si>
  <si>
    <t>Syrian deaths related to Storm Norma. No deaths were recorder by Acled.</t>
  </si>
  <si>
    <t xml:space="preserve">The PIN is the sum of the amount of Syrians who have resorted to livelyhood coping strategies as reported in the VASyR 2018 in figure 124 (p.126). We took the sum of the stressed, crisis and emergency coping strategies in relation to the Syrian refugee population in Lebanon per admin 2. We then added the amount of PRS' who are estimated to be severly and moderately food insecure as reported in the LCRP 2019 update (p.15) since there are no figures for coping strategies for this group.  </t>
  </si>
  <si>
    <t>For PIN level 1 we looked at the percentage of Syrians who are reported to have resorted to any of the "stress coping strategies" (which includes: buying food on credit, spending of saving, selling of household goods, moving to cheaper accomodations).</t>
  </si>
  <si>
    <t>For PIN level 2 we looked at the percentage of Syrians who are reported to have resorted to any of the "crisis coping strategies" (which includes: selling productive assets, withdawing children from school, reducing essential non-food expenditures, reducing expenses on health, marriaging of children under 18). We then added the percentage of PRS who are estimated to be moderately food insecure (31%)</t>
  </si>
  <si>
    <t>For PIN level 3 we looked at the percentage of Syrians who are reported to have resorted to any of the "emergencies coping strategies" (which includes: begging, accepting high risk jobs, selling house, involving children in income activities). We then added the percentage of PRS who are estimated to be severly food insecure (63%)</t>
  </si>
  <si>
    <t>Due to the fairly stable conditions of refugees in Lebanon we decided to not allocate any numbers to the most severe PIN categories.</t>
  </si>
  <si>
    <t xml:space="preserve">Palestinian deaths + Syrian deaths </t>
  </si>
  <si>
    <t xml:space="preserve">On the basis of the  CAS/PCS/LPDC census results, the LCRP used the figure of 180,000  as the estimate for Palestinian refugees from Lebanon, taking into account the population natural growth rates and migration factors. </t>
  </si>
  <si>
    <t xml:space="preserve">Palestinian deaths as recorder by Acled </t>
  </si>
  <si>
    <t>Due to their historical precarious position in the Lebanese society (being marginalized and excluded from key aspects of social, political and economic life), we argue that the total population of Palestinian refugees in Lebanon can be considered to be included the PIN figure.</t>
  </si>
  <si>
    <t>It is estimated that 68% of the Palestinian refugees in Lebanon are living under the Lebanese poverty line. The remaining 57600 we included in PIN category 1.</t>
  </si>
  <si>
    <t>It is estimated that 68% of the Palestinian refugees in Lebanon are living under the Lebanese poverty line. These 1224000 people we included in PIN category 2.</t>
  </si>
  <si>
    <t>The total displaced population is affected: Syrians + PRS + PRL</t>
  </si>
  <si>
    <t>Syrians + PRS + PRL</t>
  </si>
  <si>
    <t xml:space="preserve">PIN for the syrian displacement + PIN for the Palestinian displacement </t>
  </si>
  <si>
    <t>OCHA 2018 (baseline data)</t>
  </si>
  <si>
    <t>WHO 10/02/2019</t>
  </si>
  <si>
    <t>OCHA 2018 est. (baseline data); WHO 10/02/2019</t>
  </si>
  <si>
    <t>IPC 01/08/2019</t>
  </si>
  <si>
    <t>IPC 01/08/2018; WHO 10/02/2019</t>
  </si>
  <si>
    <t>IPC 01/08/2018</t>
  </si>
  <si>
    <t>City Population 11/02/2019 (baseline data), IPC 01/08/2018</t>
  </si>
  <si>
    <t>OCHA 2018 est. (baseline data)</t>
  </si>
  <si>
    <t>WHO 10/02/2019; UNFPA 02/2019; WHO 17/01/2019</t>
  </si>
  <si>
    <t>https://data.humdata.org/dataset/madagascar-administrative-level-0-4-population-statistics</t>
  </si>
  <si>
    <t>https://reliefweb.int/sites/reliefweb.int/files/resources/OEW06-0410022019.pdf</t>
  </si>
  <si>
    <t>https://data.humdata.org/dataset/madagascar-administrative-level-0-4-population-statistics https://reliefweb.int/sites/reliefweb.int/files/resources/OEW06-0410022019.pdf</t>
  </si>
  <si>
    <t>http://www.ipcinfo.org/ipc-country-analysis/details-map/en/c/1151861/?iso3=MDG</t>
  </si>
  <si>
    <t>https://reliefweb.int/sites/reliefweb.int/files/resources/OEW06-0410022019.pdf https://www.unfpa.org/data/world-population/MG</t>
  </si>
  <si>
    <t>http://www.ipcinfo.org/ipc-country-analysis/details-map/en/c/1151861/?iso3=MDG https://reliefweb.int/sites/reliefweb.int/files/resources/OEW06-0410022019.pdf https://www.unfpa.org/data/world-population/MG</t>
  </si>
  <si>
    <t>http://www.citypopulation.de/php/madagascar-admin.php http://www.ipcinfo.org/ipc-country-analysis/details-map/en/c/1151861/?iso3=MDG</t>
  </si>
  <si>
    <t>https://reliefweb.int/sites/reliefweb.int/files/resources/OEW06-0410022019.pdf https://www.unfpa.org/data/world-population/MG https://www.who.int/csr/don/17-january-2019-measles-madagascar/en/</t>
  </si>
  <si>
    <t>World Bank population data is for 2017</t>
  </si>
  <si>
    <t>The whole of the country is affected by the measles crisis</t>
  </si>
  <si>
    <t>As the whole of the country is considered affected the total number of people living in the affected area is the total population in country</t>
  </si>
  <si>
    <t>People in IPC phases 1-5 (projection for November 2018 - March 2019) are considered affected</t>
  </si>
  <si>
    <t xml:space="preserve">No available data </t>
  </si>
  <si>
    <t>From 3 September 2018 to 5 February 2019, a total of 53 459 measles cases were recorded</t>
  </si>
  <si>
    <t>A total of 312 deaths (case fatality ratio 0.6%) were reported from 106 health districts, of which 182 health facility deaths were retrospectively reported after investigation in 21 health districts.</t>
  </si>
  <si>
    <t>Phase 2 of the measles vaccination campaign was launched on 5 February 2019 by the President of the Republic, with support from WHO, in the Ambolibé District, Diana Region, targeting 17 health districts from 18 February 2019. Phase 3 will target 1.5 million children from 6 months to 9 years in 24 districts and phase 4 targets 2.75 million children of the same age in the remaining 48 districts</t>
  </si>
  <si>
    <t>Measles PIN minus total of drought PIN levels 2 to 5</t>
  </si>
  <si>
    <t>People in IPC phase 2 (projection for November 2018 - March 2019)</t>
  </si>
  <si>
    <t>People in IPC phase 3 (projection for November 2018 - March 2019)</t>
  </si>
  <si>
    <t>People in IPC phase 4 (projection for November 2018 - March 2019)</t>
  </si>
  <si>
    <t>People in IPC phase 5 (projection for November 2018 - March 2019)</t>
  </si>
  <si>
    <t>Non-host</t>
  </si>
  <si>
    <t>Districts in IPC phase 1-5 (projection for November 2018 - March 2019) are considered affected</t>
  </si>
  <si>
    <t>Districts in IPC phase 1-5 (projection for November 2018 - March 2019) are considered affected. Therefore, total of district populations</t>
  </si>
  <si>
    <t>People in IPC phases 2-5 (projection for November 2018 - March 2019)</t>
  </si>
  <si>
    <t>75% (86/114) of the health districts have been affected and all 22 regions have been affected. Therefore it is considered that the whole of the country is affected</t>
  </si>
  <si>
    <t xml:space="preserve">41% of the population is aged 0-14 (UNFPA) (41% of 26696209 = 10945445). 58% of 0-14 year olds have not been vaccinated (WHO) and are therefore a high-risk group (58% of 10945445 = 6348358). 2080000 children were targetted during phase 1 of the response (6348358 - 2080000 = 4268358). It is therefore considered that 4268358 people are affected </t>
  </si>
  <si>
    <t>HDX (government census), UNHCR N/A 2010, 2016</t>
  </si>
  <si>
    <t>https://data.humdata.org/dataset/indonesia-province-infographic-datasets</t>
  </si>
  <si>
    <t>The total population according to population by admin level 1, plus the number of refugees from other countries inside indonesia (only the number registered refugees and asylum seekers -as of 2016). Ideally then would be subtracted the number of refugees outside Indonesia, however this number is currently unavailable and will be included when/ if it is found. There are also an estimated 24 million unregistered births in Indonesi a, many of these are believed to be linked to previous crises where refugees arrived but did not register and there are therefore concerns that these people are stateless. It is not clear from the population data whether these people have been factored into account so we have not included them in the total country populaiton data.</t>
  </si>
  <si>
    <t>The four regional (admin level 1) affected by the three largest disaster in the last 6 months of 2018 have been included as the affected land mass.</t>
  </si>
  <si>
    <t>IFRC , Riau Citizen.com 2018</t>
  </si>
  <si>
    <t>Indonesian census 2010 (available on HDX). 2010</t>
  </si>
  <si>
    <t xml:space="preserve">Totalling the number of people living in the regencies hit bythe three major disasters or series of disassters in 2018. </t>
  </si>
  <si>
    <t>OCHA, WHO, IFRC , (August-Dec 2018)</t>
  </si>
  <si>
    <t>file:///C:/Users/Analyst/Downloads/MDRID013rea3.pdf ,
https://reliefweb.int/sites/reliefweb.int/files/resources/MDRID013eu9_0.pdf ,
https://reliefweb.int/sites/reliefweb.int/files/resources/exsitrep_no5_sulawesi_eq_and_tsunami_20181008.pdf,
https://reliefweb.int/sites/reliefweb.int/files/resources/20181228-population_Sunda_strait_tsunami.pdf,
https://www.unocha.org/story/indonesia-us505m-needed-support-government-led-response</t>
  </si>
  <si>
    <t>The number of people affected by the crises has been calculated according to qualitative information reported by several sources. While these three events occured over a 5 month time period and contain several instances of disaster, they have been aggregated and judged using the most recently available information which suggest, paticularly wiht the Lombok earthquakes and the Sulawesi tsunami that the number affected and with needs is still very high. Additionally, there is reason to believe this number is somewhat of an underestimate given that OCHA suggested that the Sulawesi tsunami alone affected 1.5 million people (see; https://www.unocha.org/story/indonesia-us505m-needed-support-government-led-response).</t>
  </si>
  <si>
    <t>FRC, OCHA, HCT, , 27/12/2018, 14/01/2019, 10/12/2018,31/12/2018</t>
  </si>
  <si>
    <t xml:space="preserve">ttps://reliefweb.int/sites/reliefweb.int/files/resources/MDRID013rea3.pdf, https://reliefweb.int/sites/reliefweb.int/files/resources/ROAP_Snapshot_190114.pdf , https://reliefweb.int/sites/reliefweb.int/files/resources/HCT%20Sitrep%20%2310_10122018.pdf , https://reliefweb.int/sites/reliefweb.int/files/resources/ROAP_Snapshot_181231.pdf </t>
  </si>
  <si>
    <t>The number of people displaced by the crises has been calculated according to qualitative information reported by several sources. While these three events occured over a 5 month time period and contain several instances of disaster, they have been aggregated and judged using the most recently available information which suggest, paticularly wiht the Lombok earthquakes and the Sulawesi tsunami that the number affected and with needs is still very high. All three events had a high impact and qaulitative information as of January 2019 says the numbers of displaced represented above to be accurate or the best available informaiton</t>
  </si>
  <si>
    <t>It would be very very difficult to calculate this figure owing to the breath of the events and the difficulties in determining linkages, e.g malaria is normal in Indonesia, however after the 2 tsunamis caseloads of dengue and malaria ave been increasing, but the caseload is not completely clear and neither are its linkages to the events. Since this informaiton is difficult to calculate it is more meaningful therefore to leave this indicator blank.</t>
  </si>
  <si>
    <t>IFRC, HCT, OCHA 31/01/2019, 10/12/2018, 31/12/2018</t>
  </si>
  <si>
    <t>https://reliefweb.int/report/indonesia/indonesia-homes-food-water-still-top-priorities-six-months-after-lombok-earthquakes, https://reliefweb.int/sites/reliefweb.int/files/resources/HCT%20Sitrep%20%2310_10122018.pdf, https://reliefweb.int/sites/reliefweb.int/files/resources/ROAP_Snapshot_181231.pdf</t>
  </si>
  <si>
    <t>The total number of crisis related injuries has taken the number of crisis related injuries reported for each disaster from the mentioned sources and aggregated them. However, note that for the Sulawesi tsunami only 'serious injuries' are included - as this is the only one where seperate data exists for serious and non-serious, while the other 2 events simply denote injury numbers overall.</t>
  </si>
  <si>
    <t>IFRC, Jakart Post, IFRC, 31/01/2019, 01/02/2019, 27/12/2018</t>
  </si>
  <si>
    <t>The number of crisis related fatalities has been established using the same methodology and sources as the num,ber of injured and affected.</t>
  </si>
  <si>
    <t>IFRC, IFRC, BNBP, 14/01/2019, 27/12/2018, 04/01/2019</t>
  </si>
  <si>
    <t>https://reliefweb.int/sites/reliefweb.int/files/resources/MDRID013eu9_0.pdf, https://reliefweb.int/sites/reliefweb.int/files/resources/MDRID013rea3.pdf, , https://bnpb.go.id/uploads/24/info-bencana-desember-2018.pdf</t>
  </si>
  <si>
    <t>The above number represents the total for BOTH destoryed and damaged houses - the data avaliable did not disagregated between damaged, severely damaged and totally destroyed. However, paticularly in the case of the tsunamis it is evident that many of the wooden structures that people lived in in coastal areas were totally destroyed, this was also the case in Sulawesi where soil liquefaction swallowed up 2 entire villages.</t>
  </si>
  <si>
    <t>The damages of the Sulawesi tsunami is estimated to be USD910 million, however this will be updated  once the results of further needs assessments are clear. The exact number for the other crises is also either no yet readily available or in a non comaprable form e.g gdp lost.</t>
  </si>
  <si>
    <t>https://reliefweb.int/report/indonesia/central-sulawesi-earthquake-tsunami-humanitarian-country-team-situation-report-10, 
http://www.worldbank.org/en/country/indonesia/brief/dras-assessment-potential-media-enquiries , 
https://reliefweb.int/report/indonesia/central-sulawesi-recovery-will-take-3-years-official-says</t>
  </si>
  <si>
    <t>HCT, World Bank, 10/12/2019, 12/10/2018</t>
  </si>
  <si>
    <t>The population in need associated with these disasters is likely to fluctuate significantly over time. However, given the strong health, shelter, food, WASH and livelihoods intervention, required across groups, including but in no way limited to IDPs, it makes sense to include the number affected as the PiN number rather than the number of displaced is appropriate. There is also evedence to suggest that the number of perople estimated to be affected is an underestimate - see afected indicator</t>
  </si>
  <si>
    <t>https://reliefweb.int/sites/reliefweb.int/files/resources/MDRID013eu9_0.pdf ,
https://reliefweb.int/sites/reliefweb.int/files/resources/exsitrep_no5_sulawesi_eq_and_tsunami_20181008.pdf,
https://reliefweb.int/sites/reliefweb.int/files/resources/20181228-population_Sunda_strait_tsunami.pdf</t>
  </si>
  <si>
    <t>OCHA, WHO, IFRC  (August - December 2018)</t>
  </si>
  <si>
    <t>The remaining number of People in need, who ar enot displaced but have needs including clean, water, livelihoods, shelter rehabilitation and food.</t>
  </si>
  <si>
    <t>IFRC, Salvation Army, Jakarta Post, 31.01.2019, 01/02/2019</t>
  </si>
  <si>
    <t>https://media.ifrc.org/ifrc/2019/01/31/indonesia-homes-food-water-still-top-priorities-six-months-lombok-earthquakes/ , 
https://reliefweb.int/sites/reliefweb.int/files/resources/MDRID013eu9_0.pdf , 
https://reliefweb.int/report/indonesia/hygiene-education-and-health-form-basis-salvation-armys-ongoing-earthquake-response , 
https://reliefweb.int/report/indonesia/central-sulawesi-recovery-will-take-3-years-official-says</t>
  </si>
  <si>
    <t>Number of displaced people resulting from the various natural disasters. Qualtiative reporting suggests that most people displaced by the Lombok earthquakes still have very basic needs which are struggling to be met including food, water and healthcare. The same is true of both tsunamis and there have been in sulawesi and lombok several landslides and flooding which compound need and create further access issues. As resources are relatively limited and the damage was extreme,the reposnse is ongoing but people still have storng needs across several sectors. The displaced population is probably an underestimae of the people that should be considered in this catergory.</t>
  </si>
  <si>
    <t>All 5 catergories of people, except refugees live across the affected areas to one degree or another.</t>
  </si>
  <si>
    <t>No information currently available</t>
  </si>
  <si>
    <t>https://reliefweb.int/report/indonesia/indonesia-homes-food-water-still-top-priorities-six-months-after-lombok-earthquakes, https://www.thejakartapost.com/news/2019/02/01/central-sulawesi-recovery-will-take-3-years-official-says.html/, file:///C:/Users/Analyst/Downloads/MDRID013rea3.pdf</t>
  </si>
  <si>
    <t>World bank 2017 population figure (6374620) + IOM's 2018 migrant count (670920) - Refugees and Asylum seekers orginating from Libya who have left as of 30/06  (18896)</t>
  </si>
  <si>
    <t xml:space="preserve">Total # people displaced by the conflict (206319) + # people displaced by the MMF crisis (670920). Total # displaced by the conflict = # IDPs as of October 2018 according to IOM (187423) + # Libyan nationals who have left Libya as of June 2018 and are counted as refugees or asylum seekers  by UNHCR (18896). Total # displaced by MMF includes the # of Migrants from 39 nations in Libya as counted by IOM September -October 2018 </t>
  </si>
  <si>
    <t>OCHA 06/2018, UNHCR 31/12/2018</t>
  </si>
  <si>
    <t>WB 2017</t>
  </si>
  <si>
    <t>IOM and UNHCR 31/12/2018</t>
  </si>
  <si>
    <t>OCHA 10/2018</t>
  </si>
  <si>
    <t>https://data.humdata.org/dataset/car-data-20160215-population-by-admin https://data2.unhcr.org/fr/situations/car</t>
  </si>
  <si>
    <t>https://databank.worldbank.org/data/views/reports/reportwidget.aspx?Report_Name=CountryProfile&amp;Id=b450fd57&amp;tbar=y&amp;dd=y&amp;inf=n&amp;zm=n&amp;country=CAF</t>
  </si>
  <si>
    <t>https://reliefweb.int/sites/reliefweb.int/files/resources/Dashboard_DTM_CAR_Fr_Rd6.pdf https://data2.unhcr.org/fr/situations/car</t>
  </si>
  <si>
    <t>https://data.humdata.org/dataset/acled-data-for-central-african-republic</t>
  </si>
  <si>
    <t>https://reliefweb.int/sites/reliefweb.int/files/resources/rca_01112018_ocha_hno.pdf</t>
  </si>
  <si>
    <t>Total population (4,953,017) -  refugees out of CAR (584,712)</t>
  </si>
  <si>
    <t>The entire national territory is affected by the complex crisis</t>
  </si>
  <si>
    <t xml:space="preserve">The entire population is affected by the complex crisis </t>
  </si>
  <si>
    <t>IDP (580,692) + Returnee IDP (375,684) + Refugees (584,712) + Returnee refugees (118,607)</t>
  </si>
  <si>
    <t>All fatalities reported (civilians, armed groups and peace keepers included) The figure is probably higher as cases are not all reported due to lack of monitoring structure and access</t>
  </si>
  <si>
    <t>Overall PIN</t>
  </si>
  <si>
    <t xml:space="preserve">Estimation based on the PIN per admin 1 compared to average severity for each admin 1 based on the severity map </t>
  </si>
  <si>
    <t>IDP, returnees, host and non host affected by the complex crisis and in need of aid</t>
  </si>
  <si>
    <t>https://data.humdata.org/dataset/niger-administrative-level-0-3-population-statistics https://data2.unhcr.org/en/documents/download/67565 https://data.humdata.org/dataset/refugees-originating-ner</t>
  </si>
  <si>
    <t>http://www.stat-niger.org/statistique/file/DSEDS/TBS_2016.pdf</t>
  </si>
  <si>
    <t>Government of Niger 2016</t>
  </si>
  <si>
    <t>Government of Niger 2016, OCHA 31/12/2018, UNHCR 31/12/2018</t>
  </si>
  <si>
    <t>OCHA 01/2019</t>
  </si>
  <si>
    <t>https://reliefweb.int/sites/reliefweb.int/files/resources/ner_hno_2019.pdf</t>
  </si>
  <si>
    <t xml:space="preserve">Estimation based on the severity average per admin level 1 and on the PIN figures per admin 1. Tchirozerin was excluded because the severity level is likely to be linked to the mixed migration situation in Agadez and would make the region jump one category in severity though the rest of the region is considered a severity level 1, and in Diffa N'Gourti was excluded because it is relatively less affected by the Boko Haram crisis and less populated but would drag the region down one level of severity. The exclusions were made to make sure the ranking would properly reflect the severity of the crisis experience by the region as a whole as PIN per admin level 2 is not available. </t>
  </si>
  <si>
    <t>Refugees, returnees, IDPs, host and non host populations affected by the conflict</t>
  </si>
  <si>
    <t>21,466,860 (country population) + 174,798 (refugees in country) + 3,950 (asylum seekers) - 3,750 (refugees outside of the country registered in 2017)</t>
  </si>
  <si>
    <t>The whole country shows protection, food, and/or WASH need even outside of the two identified crisis</t>
  </si>
  <si>
    <t>Whole population in country</t>
  </si>
  <si>
    <t>PIN Number</t>
  </si>
  <si>
    <t>3,750 (refugees outside of the country) + 157,798 (IDPs) + 25,731 (returnees)</t>
  </si>
  <si>
    <t>https://data2.unhcr.org/en/documents/download/67565</t>
  </si>
  <si>
    <t>The whole territory of the state of Diffa is affected by the consequences of the Boko Haram crisis</t>
  </si>
  <si>
    <t>Whole population in Diffa</t>
  </si>
  <si>
    <t>Contemplates IDPs, refugees, returnees and host communities affected by the displacements</t>
  </si>
  <si>
    <t>OCHA 11/01/2019</t>
  </si>
  <si>
    <t>104,288 (IDPs in Diffa) + 25,731 (returnees in Diffa)</t>
  </si>
  <si>
    <t>Estimation based on the PIN figures disagragated per status and the severity map. IDPs, refugees and returnees are considered facing severe humanitarian needs while the rest of the PIN is considering facing stressed humanitarian conditions</t>
  </si>
  <si>
    <t>Liptako-Gourma regions of Niger, bordering Mali and Burkina Faso : Tahoua and Tillaberi excluding the city of Niamey</t>
  </si>
  <si>
    <t>Population living in the Liptako-Gourma regions of Niger, bordering Mali and Burkina Faso : Tahoua and Tillaberi, excluding the city of Niamey</t>
  </si>
  <si>
    <t>Overall number of people affected by the crisis</t>
  </si>
  <si>
    <t>53,510 IDPs in Tillaberi and Tahoua + 55,540 malian refugees</t>
  </si>
  <si>
    <t>https://data2.unhcr.org/en/documents/download/67565 https://reliefweb.int/sites/reliefweb.int/files/resources/67565.pdf</t>
  </si>
  <si>
    <t>IPCInfo 10/2018</t>
  </si>
  <si>
    <t>FEWS NET 31/01/2019</t>
  </si>
  <si>
    <t xml:space="preserve">No indication that there have been drought related illnesses. </t>
  </si>
  <si>
    <t xml:space="preserve">No indication that there have been drought related injures. </t>
  </si>
  <si>
    <t>https://reliefweb.int/sites/reliefweb.int/files/resources/GlobalWeatherHazard-19.01.25.pdf</t>
  </si>
  <si>
    <t xml:space="preserve">No  indication that there are drought related fatalities. </t>
  </si>
  <si>
    <t>No damages due to drought</t>
  </si>
  <si>
    <t>0.002 billion is the GDP potentially affected by droughts is expected to increase with a factor 2.3. While currently, annually on average 10%
of the GDP (2 billion USD) is potentially affected, this is expected to rise to 23% of the GDP.</t>
  </si>
  <si>
    <t>UNISDR 04/10/2018</t>
  </si>
  <si>
    <t>https://reliefweb.int/sites/reliefweb.int/files/resources/Report_Zambia_Final-compressed.pdf</t>
  </si>
  <si>
    <t>IPC Info 10/2018 -03/2019</t>
  </si>
  <si>
    <t>UNHCR 11/2018</t>
  </si>
  <si>
    <t>http://www.ipcinfo.org/ipc-country-analysis/details-map/en/c/1151744/</t>
  </si>
  <si>
    <t xml:space="preserve">Refugees, host and non-host groups are affected by the crisis. Most refugees are from Angola and DRC, and smaller numbers of refugees are from Rwanda, Burundi, Somalia and other nationalities. </t>
  </si>
  <si>
    <t>https://reliefweb.int/sites/reliefweb.int/files/resources/67309.pdf</t>
  </si>
  <si>
    <t xml:space="preserve">Total amount of people facing IPC 4 food insecurity levels. </t>
  </si>
  <si>
    <t xml:space="preserve">Total amount of people facing IPC 3 food insecurity levels. </t>
  </si>
  <si>
    <t xml:space="preserve">Total amount of people facing IPC 2 food insecurity levels. </t>
  </si>
  <si>
    <t>OCHA 11/06/2018
UNHCR 31/01/2018
UNHCR accessed on 01/02/2019</t>
  </si>
  <si>
    <t>Word Bank, accessed on 29/01/2019</t>
  </si>
  <si>
    <t xml:space="preserve">IPC 08/2018 </t>
  </si>
  <si>
    <t>OCHA 11/12/2018
UNHCR accessed on 01/02/2019</t>
  </si>
  <si>
    <t xml:space="preserve">DRC MoH 
WHO </t>
  </si>
  <si>
    <t>BCNUDH 30/01/2019</t>
  </si>
  <si>
    <t>WFP accessed 06/02/2019</t>
  </si>
  <si>
    <t>IPC 08/2018</t>
  </si>
  <si>
    <t>ACLED 2019
OCHA 29/01/2019</t>
  </si>
  <si>
    <t>OCHA 29/01/2019</t>
  </si>
  <si>
    <t>https://data.humdata.org/dataset/rdc-statistiques-des-populations
https://reliefweb.int/sites/reliefweb.int/files/resources/EHGL_RefAs_181231.pdf
https://data2.unhcr.org/en/situations/drc</t>
  </si>
  <si>
    <t>99,337,323: OCHA projections for 2019. There hasn't been a census since 1984, these projections are based on the natural population increase rate INS (National Statistical Institue of Statistics)
+ 534,828 refugees from neighbouring countries 
- 814,975 refugees and asylum seekers from DRC</t>
  </si>
  <si>
    <t>https://data.worldbank.org/indicator/AG.SRF.TOTL.K2?locations=CD</t>
  </si>
  <si>
    <t>http://www.ipcinfo.org/fileadmin/user_upload/ipcinfo/docs/IPC_DRC_AFI_2018August.pdf</t>
  </si>
  <si>
    <t>People in IPC 3 to 4 from August 2018 to June 2019</t>
  </si>
  <si>
    <t>https://reliefweb.int/sites/reliefweb.int/files/resources/GLR_humanitarian_snapshot_11Dec2018_final.pdf
https://data2.unhcr.org/en/situations/drc</t>
  </si>
  <si>
    <t>814,975 people who fled to neighbouring countries
4.5 million IDPs. IDP figures are from december 2017, recent information regarding the number of IDPs as of 2019 is lacking</t>
  </si>
  <si>
    <t>https://data.humdata.org/dataset/ebola-cases-and-deaths-drc
https://data.humdata.org/dataset/ebola-cases-and-deaths-drc-north-kivu
https://afro.who.int/health-topics/disease-outbreaks/outbreaks-and-other-emergencies-updates?page=4</t>
  </si>
  <si>
    <t>Ebola: 730
Cholera: 16,226
Measles: 48,803
Monkeypox: 1,750</t>
  </si>
  <si>
    <t>https://monusco.unmissions.org/sites/default/files/bcnudh_-_communique_de_presse_-_note_annuelle_2018_-_final.pdf</t>
  </si>
  <si>
    <t>Lack of (or partial) disaggregated data of civilians deaths per month.
1,059 civilian deaths in 2018, divided by 2 to get an estimation of the number of deaths for the last 6 months of 2018 (approx 530)</t>
  </si>
  <si>
    <t>https://www1.wfp.org/countries/democratic-republic-congo</t>
  </si>
  <si>
    <t>The 2016 Cost of Hunger in Africa study found that undernutrition costs the DRC 4.6% of its GDP, equivalent to US$ 1.7 billion every year</t>
  </si>
  <si>
    <t>People in IPC 2 to 3 from August 2018 to June 2019. Only a part of the territory has been analysed, the final number was calculated proportionally to the whole population of the country to better reflect the situation in the country: 16,927,880</t>
  </si>
  <si>
    <t>9,767,461 people in IPC 3 from August 2018 to June 2019
Only a part of the territory has been analysed, the final number was calculated proportionally to the whole population of the country to better reflect the situation in the country: 16,927,880</t>
  </si>
  <si>
    <t>3,373,595 people in IPC 3 from August 2018 to June 2019
Only a part of the territory has been analysed, the final number was calculated proportionally to the whole population of the country to better reflect the situation in the country: 5,855,270</t>
  </si>
  <si>
    <t>https://reliefweb.int/sites/reliefweb.int/files/resources/drc_hno_2018_fr.pdf</t>
  </si>
  <si>
    <t>Humanitarian access limited by poor road infrastructures, and administrative constraints
Identified most active conflict areas in DRC with ACLED data from the last 6 months (Sud Kivu PIN 1.71 million, Tanganyika PIN 1.18 million, Kasai Central PIN 0.91 million, Kasai PIN 2.03 million, Haut-Uele PIN 0.26 million, Kinshasa 1.81 million, Haut Katanga PIN 0.99 million, not including ebola-affected areas) and added up PIN number from 2019 HNO</t>
  </si>
  <si>
    <t>Ebola-affected areas where humanitarian activities are routinely suspended due to insecurity (Nord Kivu and Ituri)
PIN Nord Kivu: 1.63
PIN Ituri: 2.72</t>
  </si>
  <si>
    <t>Government launched administrative inquiry against national human rights NGOs, claiming they were not legally registered
Check points
https://www.frontlinedefenders.org/en/statement-report/drc-crackdown-human-rights-ngos</t>
  </si>
  <si>
    <t>https://www.frontlinedefenders.org/en/statement-report/drc-crackdown-human-rights-ngos</t>
  </si>
  <si>
    <t>Government launched administrative inquiry against national human rights NGOs, claiming they were not legally registered
Check points</t>
  </si>
  <si>
    <t>Interference of Congolese security officials with a UN experts' investigation into the killings of two UN sanctions monitors.
https://reliefweb.int/sites/reliefweb.int/files/resources/The-Aid-in-Danger-Monthly-News-Brief-April-2018.pdf 
DRC government set up a new 'Humanitarian Fund Management Agency' to 'manage, monitor, and control humanitarian funds and work to channel all financial flows affecting the humanitarian sector'
http://www.irinnews.org/analysis/2018/04/26/aid-groups-congo-fear-political-tensions-could-impede-their-work</t>
  </si>
  <si>
    <t>Attacks and lootings on humanitarian agencies compounds are regularly reported
4 aid workers killed, 7 kidnapped, 1 arrested since the beginning of 2018
https://reliefweb.int/sites/reliefweb.int/files/resources/The-Aid-in-Danger-Monthly-News-Brief-May-2018.pdf</t>
  </si>
  <si>
    <t xml:space="preserve">DRC government refused to attend its own donor conference in Geneva, accusing the UN of exaggerating the crisis.
https://www.theguardian.com/world/2018/apr/13/drc-democratic-republic-congo-snubs-aid-conference-says-crisis-exaggerated </t>
  </si>
  <si>
    <t>Military presence trying to regain control of unstable zones reduces humanitarian access
https://reliefweb.int/sites/reliefweb.int/files/resources/ochadrc-note_dinformations_humanitaires_bas-uele_haut-uele_ituri_tshopo_20180315vf.pdf</t>
  </si>
  <si>
    <t>Rising levels of violence pose an increased risk to international and local staff engaged in humanitarian work
https://kivusecurity.org/graph
http://www.rfi.fr/afrique/20180723-rdc-insecurite-recrudescence-villes-pays</t>
  </si>
  <si>
    <t>Light antipersonnel mine contamination (less than 5km2) is believed to exist in DRC
http://www.the-monitor.org/media/2615219/Landmine-Monitor-2017_final.pdf
97 mines victimes over the last 3 years
https://www.radiookapi.net/2018/04/04/actualite/securite/journee-anti-mines-linsecurite-reel-obstacle-pour-deminer-le-nord-kivu
https://www.radiookapi.net/2018/05/31/actualite/securite/rdc-plusieurs-villages-de-walikale-regorgent-dengins-non-exploses</t>
  </si>
  <si>
    <t xml:space="preserve">Lack of infrastructure, poor road conditions, some areas are complitely isolated, others can only be accessed by foot, populations in highland regions had to reach
https://www.humanitarianresponse.info/sites/www.humanitarianresponse.info/files/documents/files/ocha_sudkivu_maniema_note_informations_humanitaires_26062018.pdf
https://www.msf.org/en/article/cardrc-lives-split-over-congolese-border
</t>
  </si>
  <si>
    <t>Sahrawi refugees in Algeria</t>
  </si>
  <si>
    <t>Pool conflict</t>
  </si>
  <si>
    <t>DZA003</t>
  </si>
  <si>
    <t>LBY002</t>
  </si>
  <si>
    <t>Worldometers 02/2019; UNHCR 01/01/2019</t>
  </si>
  <si>
    <t>UNICEF 06/2018; OCHA 2019</t>
  </si>
  <si>
    <t>UNICEF 09/01/2019; UNICEF 06/2018; OCHA 2019</t>
  </si>
  <si>
    <t xml:space="preserve"> UNHCR 01/01/2019; IDMC 2014; IDMC 16/07/2010</t>
  </si>
  <si>
    <t>Institute of Economics and Peace 10/2018</t>
  </si>
  <si>
    <t>UNICEF 09/01/2019; UNICEF 06/2018</t>
  </si>
  <si>
    <t>http://www.worldometers.info/world-population/eritrea-population/ https://reliefweb.int/sites/reliefweb.int/files/resources/EHGL_RefAs_181231.pdf</t>
  </si>
  <si>
    <t>https://reliefweb.int/sites/reliefweb.int/files/resources/UNICEF%20Eritrea%202018%20Mid%20Year%20Humanitarian%20Situation%20Report.pdf https://www.unocha.org/southern-and-eastern-africa-rosea/eritrea</t>
  </si>
  <si>
    <t>https://www.unicef.org/appeals/eritrea.html#1 https://reliefweb.int/sites/reliefweb.int/files/resources/UNICEF%20Eritrea%202018%20Mid%20Year%20Humanitarian%20Situation%20Report.pdf https://www.unocha.org/southern-and-eastern-africa-rosea/eritrea</t>
  </si>
  <si>
    <t>https://reliefweb.int/sites/reliefweb.int/files/resources/EHGL_RefAs_181231.pdf http://www.internal-displacement.org/countries/eritrea https://www.refworld.org/topic,50ffbce526e,50ffbce5274,4c4030912,0,IDMC,,ERI.html</t>
  </si>
  <si>
    <t xml:space="preserve"> https://reliefweb.int/sites/reliefweb.int/files/resources/Economic-Value-of-Peace-2018.pdf</t>
  </si>
  <si>
    <t>https://www.unicef.org/appeals/eritrea.html#1 https://reliefweb.int/sites/reliefweb.int/files/resources/UNICEF%20Eritrea%202018%20Mid%20Year%20Humanitarian%20Situation%20Report.pdf</t>
  </si>
  <si>
    <t>5263130 (population according to worldometers) + 2252 (refugees and asylum seekers in Eritrea) - 309100 (Eritrean refugees and asylum seekrs in neighbouring countries)</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</si>
  <si>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Eritrean economy remains depressed and will operate below potential in 2016-17 due to a lack of capital, near absence of private sector participation and foreign investment and unfavourable government policies. Therfore the whole country is also considered to be affected by the political/economic crisis</t>
  </si>
  <si>
    <t>The whole country is considered to be affected by drought and the political/economic crisis, therefore the total number of people living in the affected area is the total population in country</t>
  </si>
  <si>
    <t xml:space="preserve">Eritrea is characterized by harsh climatic conditions, exacerbating the vulnerability of communities. In recent years, the country’s climatic conditions have tested the coping capacities of the population, which is largely dependent (80%) on subsistence agriculture. Slower economic growth and the residual effects of war also perpetuate the vulnerability of approximately 66% of the population. The country is governed by a one-party state, human rights are systematically repressed, extrajudicial killings are reported, and elections have not been held since 1993. It is therefore considered that the whole population is affected by this complex crisis. </t>
  </si>
  <si>
    <t>309100 (Eritrean refugees and asylum seekers in neighbouring countries) + 2252 (refugees and asylum seekers in Eritrea) + 10000 (IDPs)</t>
  </si>
  <si>
    <t>No information available</t>
  </si>
  <si>
    <t>Economic cost of conflict as % of GDP: 22% of $6.05 billion (GDP in 2017) = $1.30</t>
  </si>
  <si>
    <t>Due to major information gaps on the needs of the population it is not possible to disaggregate the severity of needs. The Eritrean government significantly restricts humanitarian access and there is very little information on humanitarian needs. The total PIN is therfore placed in level 3</t>
  </si>
  <si>
    <t xml:space="preserve">IDPS + refugees, asylum seekers and others of concern + returnees + host + non-host </t>
  </si>
  <si>
    <t>Population Census Data 2015</t>
  </si>
  <si>
    <t>DSWD 25/12/2019 - 05/02/2019</t>
  </si>
  <si>
    <t>DSWD 27/01/2019</t>
  </si>
  <si>
    <t>DSWD 03/02/2019</t>
  </si>
  <si>
    <t>DSWD</t>
  </si>
  <si>
    <t>https://data.humdata.org/dataset/philippines-2015-census-population-administrative-level-1-to-4https://reliefweb.int/sites/reliefweb.int/files/resources/Marawi-Rebuilding-from-ashes-to-a-city-of-faith-hope-and-peace.pdfhttps://reliefweb.int/sites/reliefweb.int/files/resources/DSWD-DROMIC-Report-2-on-the-Armed-Conflict-in-Patikul-Sulu-as-of-05-February-2019-5PM.pdf  https://reliefweb.int/sites/reliefweb.int/files/resources/Jolo03.pdf</t>
  </si>
  <si>
    <t>https://reliefweb.int/sites/reliefweb.int/files/resources/Surigao03.pdf  https://reliefweb.int/sites/reliefweb.int/files/resources/Tension03.pdf  https://reliefweb.int/sites/reliefweb.int/files/resources/Marawi-Rebuilding-from-ashes-to-a-city-of-faith-hope-and-peace.pdfhttps://reliefweb.int/sites/reliefweb.int/files/resources/DSWD-DROMIC-Report-2-on-the-Armed-Conflict-in-Patikul-Sulu-as-of-05-February-2019-5PM.pdf  https://reliefweb.int/sites/reliefweb.int/files/resources/Jolo03.pdf</t>
  </si>
  <si>
    <t>https://reliefweb.int/sites/reliefweb.int/files/resources/davaoFFL03.pdf</t>
  </si>
  <si>
    <t>https://reliefweb.int/sites/reliefweb.int/files/resources/Jolo03.pdf</t>
  </si>
  <si>
    <t xml:space="preserve">Total population living in the Philippines. </t>
  </si>
  <si>
    <t xml:space="preserve">Total square KM affected by Davao floods and by Marawi conflict, catherdral bombing, and social disorganization due to Bangsamoro Organic law, Armed Conflict Patikul, Sulu. </t>
  </si>
  <si>
    <t xml:space="preserve">Total amount of people living in the area affected by the Davao floods and Marawi conflict, catherdral bombing, and social disorganization due to Bangsamoro Organic law, Armed Conflict Patikul, Sulu. </t>
  </si>
  <si>
    <t xml:space="preserve">Total amount of people  affected by the Davao floods and Marawi conflict, catherdral bombing, and social disorganization due to Bangsamoro Organic law, Armed Conflict Patikul, Sulu. </t>
  </si>
  <si>
    <t xml:space="preserve">Total amount of people  displaced by the Davao floods and Marawi conflict, catherdral bombing, and social disorganization due to Bangsamoro Organic law, Armed Conflict Patikul, Sulu. </t>
  </si>
  <si>
    <t xml:space="preserve">No data on illnesses due to conflict and flooding. </t>
  </si>
  <si>
    <t>Total amount of injuries following the Church bombing in Jolo, Sulu</t>
  </si>
  <si>
    <t xml:space="preserve">Total amount of partial damages to houses as a result of the flooding and landslides in Davao, and total amount of damages in the Marawi Conflict. There is no data available from buildings damaged in all of Mindao. </t>
  </si>
  <si>
    <t xml:space="preserve">Total amount of total damages to houes due to flooding and landslide incidences in Davao, and total amount of total damages to houes due to flooding and landslide incidences in Davao. </t>
  </si>
  <si>
    <t xml:space="preserve">No data on economic loss due to conflict and flooding. </t>
  </si>
  <si>
    <t xml:space="preserve">Total amount of people  displaced by the Davao floods and Marawi conflict, catherdral bombing, and social disorganization due to Bangsamoro Organic law, Armed Conflict Patikul, Sulu. All people displaced are likely to be staying with friends or family/or in evacuation centers. They are likely to face stressed humanitarian conditions. </t>
  </si>
  <si>
    <t>Host, non-host and IDPs that are affected by the ongoing insecurity in Mindanao and flooding</t>
  </si>
  <si>
    <t xml:space="preserve">There is no data on people facing access constraints. </t>
  </si>
  <si>
    <t>CPCS 06/02/2019</t>
  </si>
  <si>
    <t>CPCS 06/02/2019; DSWD 27/01/2019</t>
  </si>
  <si>
    <t>PressReader 16/01/2018</t>
  </si>
  <si>
    <t xml:space="preserve">Total population living in the affected area, and affected by Marawi conflict, catherdral bombing, and social disorganization due to Bangsamoro Organic law, and Armed Conflict Patikul, Sulu. Data updated regularly by the DSWD. </t>
  </si>
  <si>
    <t xml:space="preserve">Total amount of people affected by the Marawi conflict, catherdral bombing, and social disorganization due to Bangsamoro Organic law, Armed Conflict Patikul, Sulu. </t>
  </si>
  <si>
    <t xml:space="preserve">Total amount of people affected and/or displaced by the Marawi conflict, catherdral bombing, and social disorganization due to Bangsamoro Organic law, Armed Conflict Patikul, Sulu. </t>
  </si>
  <si>
    <t>https://reliefweb.int/sites/reliefweb.int/files/resources/Marawi-Rebuilding-from-ashes-to-a-city-of-faith-hope-and-peace.pdf</t>
  </si>
  <si>
    <t xml:space="preserve">Total amount of damages in the Marawi Conflict. There is no data available from buildings damaged in all of Mindao. </t>
  </si>
  <si>
    <t>People displaced by conflict in southern Philippines are likely to face stressed humanitarian conditions due to the ongoing insecurity and the need for humanitarian assistance. National response capacity is strong and displaced persons typically shelter in evacuation centers or with friends or family.</t>
  </si>
  <si>
    <t xml:space="preserve">Host, non-host and IDPs that are affected by the ongoing insecurity in Mindanao. </t>
  </si>
  <si>
    <t xml:space="preserve">Total population living in the affected area. </t>
  </si>
  <si>
    <t xml:space="preserve">Total amount of people living in Davao and affected by the flooding. The impact of Tropical Storm Usman has significantly deteriorated since 25 December and most displaced people have returned home. Therefore, these people are not accounted for in the total amount of people affected and displaced. </t>
  </si>
  <si>
    <t xml:space="preserve">Total amount of people affected by Davao floods, which are likely to be affected by the floods to a certain extent. </t>
  </si>
  <si>
    <t xml:space="preserve">The total amount of people displaced by the floods in Davao. </t>
  </si>
  <si>
    <t xml:space="preserve">There is no data on crisis related injuries due to floods and landslide incidents as of 26/01/2019. It is likely that people are injured. </t>
  </si>
  <si>
    <t>https://www.pressreader.com/philippines/philippine.../20180116/281694025186514</t>
  </si>
  <si>
    <t xml:space="preserve">The Davao Floods killed eight people. </t>
  </si>
  <si>
    <t>Total amount of partial damages to houses as a result of the flooding and landslides in Davao.</t>
  </si>
  <si>
    <t xml:space="preserve">₱3,301,389.00 worth of assistance was provided by DSWD to the affected families. No data on economic losses due to the Davao floods and landslides. </t>
  </si>
  <si>
    <t xml:space="preserve">Total number of people affected and displaced by the Davao flood. These people are likely to face stressed needs as the response capacity is strong and basic needs are likely to be adressed to a certain extent. Most displaced people are staying in evacuation centers or with friends or family.  </t>
  </si>
  <si>
    <t>OCHA 19/05/2016
UNHCR 31/12/2018
IOM 14/12/2018</t>
  </si>
  <si>
    <t>BUCREP 2010</t>
  </si>
  <si>
    <t>OCHA 19/05/2016
UNHCR 11/01/2019</t>
  </si>
  <si>
    <t>OCHA 15/11/2018
OCHA 31/12/2018</t>
  </si>
  <si>
    <t>ACLED 2019</t>
  </si>
  <si>
    <t>MoH Cameroon 02/01/2019</t>
  </si>
  <si>
    <t>World Bank 01/08/2018
GICAM 07/2018</t>
  </si>
  <si>
    <t>OCHA (HNO 2018) 11/12/2018
OCHA 31/12/2018</t>
  </si>
  <si>
    <t>VOA 24/01/2019</t>
  </si>
  <si>
    <t>https://data.humdata.org/dataset/lake-chad-basin-baseline-population
https://data2.unhcr.org/fr/country/cmr</t>
  </si>
  <si>
    <t>Total population in the country: 24,253,764
Refugee population: 380,326
Returnees from abroad: 9,890</t>
  </si>
  <si>
    <t>http://www.statistics-cameroon.org/downloads/Rapport_de_presentation_3_RGPH.pdf</t>
  </si>
  <si>
    <t>CMR002 - Extrême-Nord + Nord = 100,353
CMR003 - Sud-Ouest, Nord-Ouest, Ouest, and Littoral regions = 76,850
CMR004 - Adamoua and Est regions = 172,703
Centre region (affected by cholera) = 68,953</t>
  </si>
  <si>
    <t>https://data.humdata.org/dataset/lake-chad-basin-baseline-population</t>
  </si>
  <si>
    <t>CMR002 - Extrême-Nord + Nord regions population (4,799,751) + refugees (100,674) + IDPs (244,347) = 5,144,772
CMR003 - Sud-Ouest, Nord-Ouest, Ouest, Littoral regions = 9,692,475
CMR004 - 2,584,794
Centre region (affected by cholera) = 3,098,044</t>
  </si>
  <si>
    <t>CMR002 - Extrême-Nord + Nord regions population (4,799,751) + refugees (100,674) + IDPs (244,347) = 5,144,772
CMR003 - 4,000,000
CMR004 - 2,584,794</t>
  </si>
  <si>
    <t>https://reliefweb.int/sites/reliefweb.int/files/resources/nga_situation_A4L_2018-11-15.pdf 
https://reliefweb.int/sites/reliefweb.int/files/resources/OCHA-Cameroon_Situation_Report_no2_Final.pdf</t>
  </si>
  <si>
    <t>CMR002 - 100,674 Nigerian refugees + 244,347 IDPs = 345,021 
CMR003 - 469,500
CMR004 - 274,688</t>
  </si>
  <si>
    <t>https://www.acleddata.com/</t>
  </si>
  <si>
    <t>CMR002 - 78
CMR003 - 69</t>
  </si>
  <si>
    <t>https://reliefweb.int/sites/reliefweb.int/files/resources/SITREP-N%C2%B040.pdf</t>
  </si>
  <si>
    <t>Reported cholera cases country-wide between July and December 2018</t>
  </si>
  <si>
    <t>CMR002 - 125
CMR003 - 284</t>
  </si>
  <si>
    <t>http://documents.worldbank.org/curated/fr/500811535650451258/pdf/127883-FRENCH-REPORT-CEMAC-Agriculture.pdf
https://reliefweb.int/sites/reliefweb.int/files/resources/rapport-impacts-de-la-crise-nord%20ouest%20et%20sud%20ouest%20du%20Cameroun..pdf</t>
  </si>
  <si>
    <t>CMR002 - 5.2 million USD
CMR003 - 466 million USD</t>
  </si>
  <si>
    <t>https://data.humdata.org/dataset/humanitarian-needs-overview-cameroon
https://reliefweb.int/sites/reliefweb.int/files/resources/OCHA-Cameroon_Situation_Report_no2_Final.pdf</t>
  </si>
  <si>
    <t>CMR002 - 2,422,883
CMR003 - 1,300,000
CMR004 - 711,126</t>
  </si>
  <si>
    <t>CMR002 - 205,800
CMR003 - 0
CMR004 - 44,238</t>
  </si>
  <si>
    <t>CMR002 - 242,527
CMR003 - 0
CMR004 - 162,341</t>
  </si>
  <si>
    <t>CMR002 - 534,517
CMR003 - 922,500
CMR004 - 23,887</t>
  </si>
  <si>
    <t>CMR002 - 1,440,039
CMR003 - 377,500
CMR004 - 480,660</t>
  </si>
  <si>
    <t>CMR002 + CMR003</t>
  </si>
  <si>
    <t>IDPS, refugees, returnees (from Libya), host, and non-host</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</si>
  <si>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</si>
  <si>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</si>
  <si>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World Bank 01/08/2018</t>
  </si>
  <si>
    <t>Extrême-Nord + Nord</t>
  </si>
  <si>
    <t>Extrême-Nord + Nord regions population (4,799,751) + refugees (100,674) + IDPs (244,347)</t>
  </si>
  <si>
    <t>100,674 Nigerian refugees + 244,347 IDPs</t>
  </si>
  <si>
    <t>Civilians only</t>
  </si>
  <si>
    <t>Reported cholera cases in Nord and Extreme Nord regions between July and December 2018</t>
  </si>
  <si>
    <t>http://documents.worldbank.org/curated/fr/500811535650451258/pdf/127883-FRENCH-REPORT-CEMAC-Agriculture.pdf</t>
  </si>
  <si>
    <t>Since 2013, the cattle stolen by Boko Haram from local farmers amounts to 5.2 million of dollars in economic losses</t>
  </si>
  <si>
    <t>Based on HNO severity map. The levels of severity were redistributed to better suit the GCSI model and better reflect severity in comparison with other affected countries in the region and other crises within Cameroon.
Extreme Nord: 2,074,960
Nord: 448,328</t>
  </si>
  <si>
    <t xml:space="preserve">Based on HNO severity map. The levels of severity were redistributed to better suit the GCSI model and better reflect severity in comparison with other affected countries in the region and other crises within Cameroon.
Level 2 on HNO severity map: 205,801
</t>
  </si>
  <si>
    <t>Based on HNO severity map. The levels of severity were redistributed to better suit the GCSI model and better reflect severity in comparison with other affected countries in the region and other crises within Cameroon.
Level 4 + 3 on HNO severity map: 242,527</t>
  </si>
  <si>
    <t xml:space="preserve">Based on HNO severity map. The levels of severity were redistributed to better suit the GCSI model and better reflect severity in comparison with other affected countries in the region and other crises within Cameroon.
Level 5 on HNO severity map: 534,517
</t>
  </si>
  <si>
    <t>Based on HNO severity map. The levels of severity were redistributed to better suit the GCSI model and better reflect severity in comparison with other affected countries in the region and other crises within Cameroon.
Level 6 on HNO severity map: 1,440,039</t>
  </si>
  <si>
    <t>OCHA 31/12/2018</t>
  </si>
  <si>
    <t>GICAM 07/2018</t>
  </si>
  <si>
    <t>Sud-Ouest, Nord-Ouest, Ouest, and Littoral regions</t>
  </si>
  <si>
    <t>Sud-Ouest, Nord-Ouest, Ouest, Littoral regions</t>
  </si>
  <si>
    <t>https://reliefweb.int/sites/reliefweb.int/files/resources/OCHA-Cameroon_Situation_Report_no2_Final.pdf</t>
  </si>
  <si>
    <t>4 million people affected in the 4 regions</t>
  </si>
  <si>
    <t>The violence has uprooted 437,500 people from their homes and forced over 32,000 to flee to Nigeria</t>
  </si>
  <si>
    <t>Civilians only, not including armed separatists and Cameroonian armed forces</t>
  </si>
  <si>
    <t>Reported cholera cases in Littoral region between July and December 2018</t>
  </si>
  <si>
    <t>https://reliefweb.int/sites/reliefweb.int/files/resources/rapport-impacts-de-la-crise-nord%20ouest%20et%20sud%20ouest%20du%20Cameroun..pdf</t>
  </si>
  <si>
    <t>269,056,139,065 FCFA of economic losses since the beginning of the crisis (= 465,865,931 USD)</t>
  </si>
  <si>
    <t xml:space="preserve">PIN - number of IDPs estimated to be facing restricted access constraints </t>
  </si>
  <si>
    <t>https://www.voanews.com/a/cameroon-struggles-to-aid-idps-in-anglophone-separatist-</t>
  </si>
  <si>
    <t>Number of IDPs estimated to be facing restricted access constraints</t>
  </si>
  <si>
    <t>Adamaoua and Est regions</t>
  </si>
  <si>
    <t>Adamaoua and Est regions + 274,688 refugees from CAR</t>
  </si>
  <si>
    <t>https://data2.unhcr.org/en/situations/car</t>
  </si>
  <si>
    <t>Localisation of CAR refugees in several camps across Mbéré, Boumba et Ngoko and Kadei. Two regions affected: Adamoua and Est</t>
  </si>
  <si>
    <t>No reported cholera cases in Adamoua and Est regions between July and December 2018</t>
  </si>
  <si>
    <t>Based on HNO severity map. The levels of severity were redistributed to better suit the GCSI model and better reflect severity in comparison with other affected countries in the region and other crises within Cameroon.
Adamaoua PIN: 296,674
Est PIN: 414,452</t>
  </si>
  <si>
    <t>Based on HNO severity map. The levels of severity were redistributed to better suit the GCSI model and better reflect severity in comparison with other affected countries in the region and other crises within Cameroon.
Level 2 on HNO severity map: 44,238</t>
  </si>
  <si>
    <t>Based on HNO severity map. The levels of severity were redistributed to better suit the GCSI model and better reflect severity in comparison with other affected countries in the region and other crises within Cameroon.
Level 4 + 3 on HNO severity map: 162,341</t>
  </si>
  <si>
    <t>Based on HNO severity map. The levels of severity were redistributed to better suit the GCSI model and better reflect severity in comparison with other affected countries in the region and other crises within Cameroon.
Level 5 on HNO severity map: 23,887</t>
  </si>
  <si>
    <t>Based on HNO severity map. The levels of severity were redistributed to better suit the GCSI model and better reflect severity in comparison with other affected countries in the region and other crises within Cameroon.
Level 6 on HNO severity map: 480,660</t>
  </si>
  <si>
    <t>UNHCR 2017
Instituto Nacional de Estadistica 2017</t>
  </si>
  <si>
    <t>World Bank accessed 08/02/2019</t>
  </si>
  <si>
    <t>IPC 2018</t>
  </si>
  <si>
    <t>IDMC 2018
UNHCR 2017</t>
  </si>
  <si>
    <t>PAHO 26/11/2018</t>
  </si>
  <si>
    <t>La Tribuna 01/12/2018
El Heraldo 01/02/2019</t>
  </si>
  <si>
    <t>IMF accessed 12/02/2019
Institute for Economics and Peace 11/2018</t>
  </si>
  <si>
    <t>https://data.humdata.org/dataset/refugees-originating-hnd
https://data.humdata.org/dataset/refugees-residing-hnd
https://data.humdata.org/dataset/honduras-estimated-population-in-2017-with-pcodes</t>
  </si>
  <si>
    <t>Baseline population data from 2017: 8,866,351
Minus refugees originating from Honduras between 2007 - 2017: 44,449
Minus asylum seekers from Honduras between 2007 - 2017: 124,818</t>
  </si>
  <si>
    <t>https://data.worldbank.org/indicator/AG.SRF.TOTL.K2</t>
  </si>
  <si>
    <t>The whole country affected by the crisis</t>
  </si>
  <si>
    <t>http://www.ipcinfo.org/fileadmin/user_upload/ipcinfo/docs/IPC_Honduras_AFI_Projected_2019MarchMay.pdf</t>
  </si>
  <si>
    <t>IPC projections (1 to 4) for March - May 2019</t>
  </si>
  <si>
    <t>http://www.internal-displacement.org/sites/default/files/2018-05/GRID%202018%20-%20Figure%20Analysis%20-%20HONDURAS.pdf
https://data.humdata.org/dataset/refugees-originating-hnd</t>
  </si>
  <si>
    <t>190,000 IDPs - IDMC estimate based on a UNHCR projection of past displacement in 2016
44,449 Refugees originating from Honduras between 2007 and 2017
124,818 asylum seekers from Honduras between 2007 and 2017</t>
  </si>
  <si>
    <t>https://www.paho.org/hq/index.php?option=com_docman&amp;view=download&amp;category_slug=dengue-2158&amp;alias=47046-21-de-noviembre-de-2018-dengue-alerta-epidemiologica&amp;Itemid=270&amp;lang=en</t>
  </si>
  <si>
    <t>Dengue fever: for 2018, 6,442 suspected cases. Due to a lack of reliable data of cases per month, this number was divided by two to have a rough estimation of cases over 6 months (= 3,221 cases)</t>
  </si>
  <si>
    <t>http://www.latribuna.hn/2018/12/01/homicidios-en-honduras-bajan-mas-del-6-por-ciento/
https://www.elheraldo.hn/pais/1255467-466/polic%C3%ADa-tasa-de-homicidios-baj%C3%B3-19-por-ciento-en-enero</t>
  </si>
  <si>
    <t>Number of Homicides August - December 2018</t>
  </si>
  <si>
    <t>https://www.imf.org/external/datamapper/PPPGDP@WEO/OEMDC/ADVEC/WEOWORLD/VEN/HND
http://visionofhumanity.org/app/uploads/2018/11/Economic-Value-of-Peace-2018.pdf</t>
  </si>
  <si>
    <t>The economic impact of homicides is estimated to be 25% of GDP in Honduras.
2019 projected GDP of Honduras: 51.86 billion dollars (25% = 12.965 billion dollars)</t>
  </si>
  <si>
    <t>IPC 2 to 4
Projected situation March - May 2019 in the 'Dry Corridor' area of Honduras (5 departments - Choluteca, La Paz, Francisco Morazán, Valle and El Paraíso)</t>
  </si>
  <si>
    <t>People estimated to be in IPC 2
Projected situation March - May 2019 in the 'Dry Corridor' area of Honduras (5 departments - Choluteca, La Paz, Francisco Morazán, Valle and El Paraíso)</t>
  </si>
  <si>
    <t>People estimated to be in IPC 3
Projected situation March - May 2019 in the 'Dry Corridor' area of Honduras (5 departments - Choluteca, La Paz, Francisco Morazán, Valle and El Paraíso)</t>
  </si>
  <si>
    <t>People estimated to be in IPC 4
Projected situation March - May 2019 in the 'Dry Corridor' area of Honduras (5 departments - Choluteca, La Paz, Francisco Morazán, Valle and El Paraíso)</t>
  </si>
  <si>
    <t>IDPs, host, and non-host</t>
  </si>
  <si>
    <t>Censo de Población y Vivienda 2007</t>
  </si>
  <si>
    <t>World Bank accessed 07/02/2019</t>
  </si>
  <si>
    <t>UNHCR 2017</t>
  </si>
  <si>
    <t>MoH</t>
  </si>
  <si>
    <t>El Nuevo Diaro 01/09/2018
Insight Crime 01/10/2018
El Nuevo Diario 02/01/2019
Transparencia Activa 01/12/2018
El Mundo 01/01/2019
El Mundo 04/02/2019</t>
  </si>
  <si>
    <t>IMF accessed 08/02/2019</t>
  </si>
  <si>
    <t>https://data.humdata.org/dataset/censo-de-poblacion-y-vivienda-el-salvador-2007</t>
  </si>
  <si>
    <t>2007 Census: 5,744,113
Minus refugees and asylum seekers from El Salvador that fled between 2007 and 2017: 389,144</t>
  </si>
  <si>
    <t>The whole country is affected</t>
  </si>
  <si>
    <t>http://www.ipcinfo.org/fileadmin/user_upload/ipcinfo/docs/IPC_ElSalvador_AFI_2019AprilJuly_Projection.pdf</t>
  </si>
  <si>
    <t>IPC 1-4 figures for April - July 2019</t>
  </si>
  <si>
    <t>https://data.humdata.org/dataset/refugees-originating-slv</t>
  </si>
  <si>
    <t>UNHCR data about populations of concern origininating from El Salvador (refugees, asylum seekers, IDPs, returned IDPs, stateless people, and others of concern) for 2007 - 2017
Refugees: 116,956
Asylum Seekers: 272,188
IDPs: 71,500</t>
  </si>
  <si>
    <t>http://www.salud.gob.sv/</t>
  </si>
  <si>
    <t xml:space="preserve">August 2018 - January 2019
Dengue fever: 2,086
Zika: 303
Chikungunya: 206 </t>
  </si>
  <si>
    <t>https://www.elnuevodiario.com.ni/internacionales/centroamerica/473648-salvador-menos-muertes/
https://es.insightcrime.org/noticias/analisis/que-hay-detras-de-la-reciente-caida-de-los-homicidios-en-el-salvador/
https://www.elnuevodiario.com.ni/internacionales/centroamerica/482491-salvador-tasa-homicidios-2018/
https://www.transparenciaactiva.gob.sv/policia-confirma-reduccion-de-homicidios-en-noviembre
https://elmundo.sv/el-salvador-2018-termino-con-3340-homicidios/
https://elmundo.sv/enero-2019-registro-una-disminucion-de-homicidios/</t>
  </si>
  <si>
    <t>Homicides August 2018 - January 2019</t>
  </si>
  <si>
    <t>http://visionofhumanity.org/app/uploads/2018/11/Economic-Value-of-Peace-2018.pdf
https://www.imf.org/external/datamapper/PPPGDP@WEO/OEMDC/ADVEC/WEOWORLD/VEN/SLV</t>
  </si>
  <si>
    <t>Economic cost of violence as % of GDP in El Salvador: 49% (4th most affected country in the world)
2019 projected GDP: 56.07 billion dollars 
49% of GDP = 27,473 million dollar</t>
  </si>
  <si>
    <t>https://www.elnuevodiario.com.ni/internacionales/centroamerica/473648-salvador-menos-muertes/</t>
  </si>
  <si>
    <t>No data available on the PIN due to the conflict in the south. The data would only reflect the PIN number for the international displacement crisis at the border with Myanmar</t>
  </si>
  <si>
    <t>Non host (in the south) and refugees (at the border with myanmar)</t>
  </si>
  <si>
    <t>Number of people killed as part of the conflict registered by the Deep South Watch organisation</t>
  </si>
  <si>
    <t>Number of people injured as part of the conflict registered by the Deep South Watch organisation</t>
  </si>
  <si>
    <t>Information on potential displacement due to the conflict is not available. Data would only reflect international displacement at the border with Myanmar</t>
  </si>
  <si>
    <t>https://deepsouthwatch.org/th/dsid</t>
  </si>
  <si>
    <t>Deep South Watch July-Dec. 2018</t>
  </si>
  <si>
    <t>Population affected by the conflict and living in the camps</t>
  </si>
  <si>
    <t>https://www.citypopulation.de/php/thailand-admin.php http://data.unhcr.org/thailand/regional.php https://reliefweb.int/sites/reliefweb.int/files/resources/Thailand%20Report%202019_22012019_LowRes.pdf https://www.theborderconsortium.org/media/119470/2018-12-december-map-tbc-unhcr.pdf</t>
  </si>
  <si>
    <t>Government of Thailand 2010, UNHCR 31/12/2018, Border Consortium 31/12/2018</t>
  </si>
  <si>
    <t>Population living in the eight district where refugee camps are established at the border with myanmar and in the districts affected by the counflict in the south</t>
  </si>
  <si>
    <t xml:space="preserve">Government of Thailand 2010 </t>
  </si>
  <si>
    <t>https://www.ilo.org/surveydata/index.php/catalog/1127</t>
  </si>
  <si>
    <t>Total population in country (the census include all thai and non thai residing in the country at least 3 months prior to the census)</t>
  </si>
  <si>
    <t>Area affected by the conflict in the south and the refugees crisis at the border with Myanmar</t>
  </si>
  <si>
    <t>Non host population though there might also be displaced population (no information found)</t>
  </si>
  <si>
    <t>No information on displacement</t>
  </si>
  <si>
    <t>Areas affected by the South Thailand insurgency: Songkla (7,394) Pattani (1.940), Yala (4,521), and Narathiwat (4,475)</t>
  </si>
  <si>
    <t>Areas affected by the South Thailand insurgency: Songkla (1,424,230) Pattani (709,796), Yala (527,295), and Narathiwat (796,239)</t>
  </si>
  <si>
    <t>Refugee populations</t>
  </si>
  <si>
    <t>Most of the PIN are receiving food, nutrition and shelter assistance</t>
  </si>
  <si>
    <t xml:space="preserve">All refugees </t>
  </si>
  <si>
    <t>UNHCR 31/12/2018, Border Consortium 31/12/2018</t>
  </si>
  <si>
    <t>http://data.unhcr.org/thailand/regional.php https://reliefweb.int/sites/reliefweb.int/files/resources/Thailand%20Report%202019_22012019_LowRes.pdf https://www.theborderconsortium.org/media/119470/2018-12-december-map-tbc-unhcr.pdf</t>
  </si>
  <si>
    <t>No reported cases of injuries related to the crisis</t>
  </si>
  <si>
    <t>No reported cases of fatalities related to the crisis</t>
  </si>
  <si>
    <t>Nine 'temporary shelters' along the Thai-Myanmar border 48,917 registered refugees in temporary shelters 48,785 unregistered people in a refugee-like situation in temporary shelters 5,986 urban refugees and asylum seekers</t>
  </si>
  <si>
    <t>Population living in the eight districts (the census include all thai and non thai residing in the area at least 3 months prior to the census)</t>
  </si>
  <si>
    <t>Government of Thailand 2010</t>
  </si>
  <si>
    <t xml:space="preserve">The camps cover an area of 9km2. The total of 17,200km2 represents the surface covered by the eight districts where the camps are implanted. </t>
  </si>
  <si>
    <t>http://data.unhcr.org/thailand/documents.php?page=1&amp;view=grid&amp;Language%5B%5D=1&amp;Type%5B%5D=51</t>
  </si>
  <si>
    <t>UNHCR 21/11/2018</t>
  </si>
  <si>
    <t>Worldbank 2017 / ISCG 05/02/2019 / UNHCR 2017</t>
  </si>
  <si>
    <t>The 2014 Myanmar Population and Housing Census</t>
  </si>
  <si>
    <t>The 2014 Myanmar Population and Housing Census /OCHA HNO 2019</t>
  </si>
  <si>
    <t>HNO 2019 database / The 2014 Myanmar Population and Housing Census / OCHA HNO 2019</t>
  </si>
  <si>
    <t>ISCG (Feb 2019) / CCCM Cluster (Jan 2019) /UNHCR 2017 / CCCM cluster (Dec 2018)</t>
  </si>
  <si>
    <t>ACLED (01/08/2018-13/02/2019)</t>
  </si>
  <si>
    <t>OCHA HNO 2019</t>
  </si>
  <si>
    <t>https://data.worldbank.org/indicator/sp.pop.totl?page=2, https://data.humdata.org/dataset/refugees-originating-mmr, https://reliefweb.int/sites/reliefweb.int/files/resources/190205_4w_final.pdf</t>
  </si>
  <si>
    <t>https://myanmar.unfpa.org/sites/default/files/pub-pdf/Census%20Main%20Report%20%28UNION%29%20-%20ENGLISH_0.pdf</t>
  </si>
  <si>
    <t>https://myanmar.unfpa.org/sites/default/files/pub-pdf/Census%20Main%20Report%20%28UNION%29%20-%20ENGLISH_0.pdf, https://reliefweb.int/sites/reliefweb.int/files/resources/2019%20Myanmar%20HNO_FINAL.PDF</t>
  </si>
  <si>
    <t xml:space="preserve">https://myanmar.unfpa.org/sites/default/files/pub-pdf/Cehttps://reliefweb.int/sites/reliefweb.int/files/resources/2019%20Myanmar%20HNO_FINAL.PDFnsus%20Main%20Report%20%28UNION%29%20-%20ENGLISH_0.pdf, https://data.humdata.org/dataset/2019-myanmar-humanitarian-needs-overview-people-in-need-by-township-disaggregated-by-sex-and-age, </t>
  </si>
  <si>
    <t>https://reliefweb.int/sites/reliefweb.int/files/resources/190205_4w_final.pdf, https://reliefweb.int/sites/reliefweb.int/files/resources/Report_Shelter_NFI_CCCM_Cluster_Analysis_Report_Kachin.NShan_Dec20181.pdf, https://reliefweb.int/sites/reliefweb.int/files/resources/Report_Shelter_NFI_CCCM_Cluster_Analysis_Report_Rakhine_Jan2019.pdf, https://reliefweb.int/sites/reliefweb.int/files/resources/Report_Shelter_NFI_CCCM_Cluster_Analysis_Report_Kachin.NShan_Dec20181.pdf</t>
  </si>
  <si>
    <t>https://reliefweb.int/sites/reliefweb.int/files/resources/2019%20Myanmar%20HNO_FINAL.PDF</t>
  </si>
  <si>
    <t>Worldbank population figure (53370610)  Rohingya that have fled to Bangladesh as of 5/2/19 (901350) - UNHCR population of concern originating from Myanmar (other than those who are in Bangladesh) 2017 (265598)</t>
  </si>
  <si>
    <t xml:space="preserve">Affected area of the Rakhine conflict and the Kachin/Shan conflict </t>
  </si>
  <si>
    <t xml:space="preserve">People living in affected area of the Rakhine conflict and the Kachin/Shan conflict </t>
  </si>
  <si>
    <t xml:space="preserve">Total # people affected by the Rakhine conflict and the Kachin/Shan conflict </t>
  </si>
  <si>
    <t xml:space="preserve">Internal displacement caused by Rakhine and Kachin/Shan conflict + # refugees outside Bangladesh (UNHCR population of concern originating from Myanmar 2017) + refugees in Bangladesh originating from Myanmar (ICSG) </t>
  </si>
  <si>
    <t xml:space="preserve">fatalities caused by Rakhine conflict + Kachin/Shan conflict </t>
  </si>
  <si>
    <t>IDP's + IDP returnees/ resettled/locally integrated + Non-displaced stateless people in Rakhine +  Other vulnerable crisis-affected people (includes the non-Muslim population in the village tracts that are mixed[excluding the main urban areas] in Rakhine + 30% of the local population in conflict-affected village tracts [excluding the main urban areas] in Kachin and Shan.  It also includes a total of over 28,000 newly displaced people in Kachin and northern Shan since Jan 2018)</t>
  </si>
  <si>
    <t>Pin level 1 Rakhine conflict + Pin level 1 Kachin/Shan conflict</t>
  </si>
  <si>
    <t>Pin level 2 Rakhine conflict + Pin level 2 Kachin/Shan conflict</t>
  </si>
  <si>
    <t>Pin level 3 Rakhine conflict + Pin level 3 Kachin/Shan conflict</t>
  </si>
  <si>
    <t>Pin level 4 Rakhine conflict + Pin level 4 Kachin/Shan conflict</t>
  </si>
  <si>
    <t>Pin level 5 Rakhine conflict + Pin level 5 Kachin/Shan conflict</t>
  </si>
  <si>
    <t xml:space="preserve">IDP, Host, Non-host </t>
  </si>
  <si>
    <t>ISCG (Feb 2019) / CCCM Cluster (Jan 2019)</t>
  </si>
  <si>
    <t>https://myanmar.unfpa.org/sites/default/files/pub-pdf/Census%20Main%20Report%20%28UNION%29%20-%20ENGLISH_0.pdf, https://data.humdata.org/dataset/2019-myanmar-humanitarian-needs-overview-people-in-need-by-township-disaggregated-by-sex-and-age, https://reliefweb.int/sites/reliefweb.int/files/resources/2019%20Myanmar%20HNO_FINAL.PDF</t>
  </si>
  <si>
    <t>https://reliefweb.int/sites/reliefweb.int/files/resources/190205_4w_final.pdf, https://reliefweb.int/sites/reliefweb.int/files/resources/Report_Shelter_NFI_CCCM_Cluster_Analysis_Report_Rakhine_Jan2019.pdf</t>
  </si>
  <si>
    <t>We consider the whole of the Rakhine state to be affected by the conflict.</t>
  </si>
  <si>
    <t>We consider the whole of the Rakhine state to be affected by the conflict. We used the census to determine how many people are living in the Rakhine state. As the census is not taking into account the Rohingya population we have added the estimated 596000 Rohingya who have stayed in Myanmar.</t>
  </si>
  <si>
    <t>To come up with the affected population in the Rakhine state we looked at the HNO PIN data set and compared the townships where PIN in Rakhine are living with the Census data to determine how many people are affected assuming that not only the PIN are affected but also the people living around the areas of conflict and displacement. As the census is not taking into account the Rohingya population we have added the estimated 596000 Rohingya who have stayed in Myanmar.</t>
  </si>
  <si>
    <t>Rohingya in Bangladesh (901350) registered by ISCG as of 05/02/2019 + IDP's registered in Rakhine state (127987) by CCCM cluster as of 31/01/2019. This number is an underestimation as no reliable data on Rohingya who fled to countries other than Bangladesh is available.</t>
  </si>
  <si>
    <t xml:space="preserve">Acled data for fatalities in Myanmar between 01/08/2018 - 13/02/2019 filtered for civilians and Rakhine state </t>
  </si>
  <si>
    <t>IDP's + IDP returnees/ resettled/locally integrated + Non-displaced stateless people in Rakhine +  Other vulnerable crisis-affected people (includes the non-Muslim population in the village tracts that are mixed[excluding the main urban areas] in Rakhine)</t>
  </si>
  <si>
    <t xml:space="preserve">We didn't allocate any number to the lowest PIN levels </t>
  </si>
  <si>
    <t xml:space="preserve">According to the HNO The humanitarian situation in the three northern townships (Maungdaw, Buthidaung and Rathedaung) remains dire. Based on the HNO narrative we decided to put the PIN residing in the other townships in PIN level 3. </t>
  </si>
  <si>
    <t xml:space="preserve">According to the HNO The humanitarian situation in the three northern townships (Maungdaw, Buthidaung and Rathedaung) remains dire. Based on the HNO narrative we decided to put the PIN residing in these townships in PIN category 4. </t>
  </si>
  <si>
    <t>We didn't allocate any number to the highest PIN level.</t>
  </si>
  <si>
    <t>HNO 2019 database / The 2014 Myanmar Population and Housing Census</t>
  </si>
  <si>
    <t>CCCM cluster (Dec 2018)</t>
  </si>
  <si>
    <t>Even though the conflict in Shan state is localized in the north we assume the whole district is affected. We assume the whole of the Kachin state is affected by the conflict.</t>
  </si>
  <si>
    <t xml:space="preserve">To come up with the affected population in the Shan and Kachin state we looked at the HNO PIN data set and compared the townships where PIN in Shan and Kachin are living with the Census data to determine how many people are affected assuming that not only the PIN are affected but also the people living around the areas of conflict and displacement. </t>
  </si>
  <si>
    <t>IDP's registered by CCCM cluster in Kachin and Shan State as of 31/12/2018. Note that this number is under-estimated as no reliable breakdown of Myanmar refugees by district of origine is availble.</t>
  </si>
  <si>
    <t xml:space="preserve">Acled data for fatalities in Myanmar between 01/08/2018 - 13/02/2019 filtered for civilians and Kachin and Shan state </t>
  </si>
  <si>
    <t>IDP's + IDP returnees/ resettled/locally integrated  +  Other vulnerable crisis-affected people (This includes 30% of the local population in conflict-affected village tracts [excluding the main urban areas] in Kachin and Shan.  It also includes a total of over 28,000 newly displaced people in Kachin and northern Shan since Jan 2018)</t>
  </si>
  <si>
    <t>Based on the HNO narrative and due to a lack of data on severity distribution of people in need in the Kchin and Shan states we decided to allocate the most vulnerable group (namely children and eldery) to the 4th PIN level. The remaining PIN (men and women) we allocated to the third PIN category.</t>
  </si>
  <si>
    <t>Based on the HNO narrative and due to a lack of data on severity distribution of people in need in the Kchin and Shan states we decided to allocate the most vulnerable group (namely children and eldery) to the 4th PIN level.</t>
  </si>
  <si>
    <t>Total amount of crisis related fatalities due to Church bombing and Marawi conflict and Davao flood deaths.</t>
  </si>
  <si>
    <t>Mindanao conflict</t>
  </si>
  <si>
    <t>https://databank.worldbank.org/data/views/reports/reportwidget.aspx?Report_Name=CountryProfile&amp;Id=b450fd57&amp;tbar=y&amp;dd=y&amp;inf=n&amp;zm=n&amp;country=GTM</t>
  </si>
  <si>
    <t>The whole country and populaiton is affected by the economic crisis, ganag violence and food insecurity</t>
  </si>
  <si>
    <t>World Bank 13/02/2019 (accessed)</t>
  </si>
  <si>
    <t>world Bank, IOM accessed 13/02/2019</t>
  </si>
  <si>
    <t>world Bank, IOM accessed 13/02/2020</t>
  </si>
  <si>
    <t>https://databank.worldbank.org/data/views/reports/reportwidget.aspx?Report_Name=CountryProfile&amp;Id=b450fd57&amp;tbar=y&amp;dd=y&amp;inf=n&amp;zm=n&amp;country=GTM, https://www.iom.int/countries/guatemala</t>
  </si>
  <si>
    <t>IPC Levels 2018-2023</t>
  </si>
  <si>
    <t>http://www.ipcinfo.org/ipc-country-analysis/details-map/en/c/1151863/?iso3=GTM</t>
  </si>
  <si>
    <t>Eeveryone in IPC levels 2 and above has been catergorised as affected by the food security crisis. The people included within this factor are also likely to be affected by gang violence adn the economic crises.</t>
  </si>
  <si>
    <t>UNICEF, 2017 HNO, Data Migration Portal, Nov 2018, 2017, 2017</t>
  </si>
  <si>
    <t>https://migrationdataportal.org/data?cm49=320&amp;focus=profile+&amp;i=refug_origin&amp;t=2017 , 
https://reliefweb.int/sites/reliefweb.int/files/resources/20180221%20-%20PA%20-%20HNO%20GUATEMALA%20-%20ENG%281%29%20con%201.6%20P%20in%20need%20%281%29.pdf , 
https://reliefweb.int/sites/reliefweb.int/files/resources/UNICEF%20Guatemala%20Humanitarian%20Situation%20Report%20No.%206%20as%20of%2030%20November%202018.pdf</t>
  </si>
  <si>
    <t>In 2017 450,000 people transiited through Guatemala on thier way to Mexico, it is not clear what percentage of these people were guatemalan and which were from other  in south america. It is similarly not clear how many have transited through Guatemala or sought asylum in Guatemala in 2018 or how many guatemalans have been displaced in 2018 due to the issues caused by the complex crisis. It is known that in 2017 16,300 Guatemlalans were displaced to other countries, but it is not clear what the total for 2018 is. It is also known that as of November 2018 3,343 people were in shelters due to the June eruption of el fuego volcano however these people are not displaced as most of them are in shelters in Escuintla , close to where they lived before, and this number does not capture the overall levels of displacement resulting from food insecurity, gang violence and economic strains. Therefore it is more realistic to denote that this information is not available.</t>
  </si>
  <si>
    <t>https://www.insightcrime.org/news/analysis/insight-crime-2018-homicide-roundup/</t>
  </si>
  <si>
    <t>InSight Crime 23/01/2019</t>
  </si>
  <si>
    <t>Homicides August 2018 - January 2019 - reached by halving yearly homicide data for Guatemala in 2018.</t>
  </si>
  <si>
    <t>Severity figures were calculated using 2018-2023 IPC figures according to the IPC phase classification webiste. Level 1 was not considered as in need so the level 1 on this scale reflects IPC figures starting at level 2</t>
  </si>
  <si>
    <t>Severity figures were calculated using 2018-2023 IPC figures according to the IPC phase classification webiste. Level 1 was not considered as in need so the level 1 on this scale reflects IPC figures starting at level 3</t>
  </si>
  <si>
    <t>Severity figures were calculated using 2018-2023 IPC figures according to the IPC phase classification webiste. Level 1 was not considered as in need so the level 1 on this scale reflects IPC figures starting at level 4</t>
  </si>
  <si>
    <t>Severity figures were calculated using 2018-2023 IPC figures according to the IPC phase classification webiste. Level 1 was not considered as in need so the level 1 on this scale reflects IPC figures starting at level 5</t>
  </si>
  <si>
    <t>Severity figures were calculated using 2018-2023 IPC figures according to the IPC phase classification webiste. Level 1 was not considered as in need so the level 1 on this scale reflects IPC figures starting at level 6</t>
  </si>
  <si>
    <t>As we do not have specific informaiton on the number of refugees in or leaving guatemala, it is very hard to calculate the groups affected by the crisis, but anecdotal informaiton suggest many people have been displaced by ganag violence and thus we cna assume that at least 3 groups have been affected, likely 5 as there are retrunees from the USA, but there has not yet been established a credible data source to reflect this.</t>
  </si>
  <si>
    <t>The populaiton of Spain plus incoming refugee and migrant arrivals identified by UNCHR and spanish ministry of interior in 2019.</t>
  </si>
  <si>
    <t>https://reliefweb.int/sites/reliefweb.int/files/resources/67962.pdf , https://databank.worldbank.org/data/views/reports/reportwidget.aspx?Report_Name=CountryProfile&amp;Id=b450fd57&amp;tbar=y&amp;dd=y&amp;inf=n&amp;zm=n&amp;country=ESP</t>
  </si>
  <si>
    <t>World Bank, UNHCR 2018/2019</t>
  </si>
  <si>
    <t>https://en.wikipedia.org/wiki/Autonomous_communities_of_Spain</t>
  </si>
  <si>
    <t>The population and sq km of andulsia region in spain where all of the arrivals come into</t>
  </si>
  <si>
    <t>Wikipedia</t>
  </si>
  <si>
    <t>https://data2.unhcr.org/en/country/esp</t>
  </si>
  <si>
    <t>58569+5463 = 64032
The running total of land and sea arrivals in 2018 and 2019.</t>
  </si>
  <si>
    <t>IOM missing migrant project (August-December 2018/9)</t>
  </si>
  <si>
    <t>http://missingmigrants.iom.int/region/mediterranean?migrant_route%5B%5D=1378</t>
  </si>
  <si>
    <t>The number of migrants who died in the western Mediterranean en route to Spain</t>
  </si>
  <si>
    <t>The running total of land and sea arrivals in 2018 and 2019.Everyone who arrived in spain is considered as level 1 severity.</t>
  </si>
  <si>
    <t>Host and refugees/asylum seekers are the only affected groups</t>
  </si>
  <si>
    <t>UNFPA, UNHCR</t>
  </si>
  <si>
    <t>Population plus AS and refs in country</t>
  </si>
  <si>
    <t xml:space="preserve"> Bassikounou commune, next to which the Mbera camp is located</t>
  </si>
  <si>
    <t>Census 2013</t>
  </si>
  <si>
    <t>https://www.citypopulation.de/php/mauritania-admin.php</t>
  </si>
  <si>
    <t>Host, refs</t>
  </si>
  <si>
    <t>https://data2.unhcr.org/en/documents/download/67708</t>
  </si>
  <si>
    <t>https://data.worldbank.org/indicator/SP.POP.TOTL?locations=EC</t>
  </si>
  <si>
    <t>The RRP quotes a MSNA conducted in September and October 2018, which found that more than 55 per cent of those surveyed were unable to meet their basic needs, resulting in high levels of food insecurity. Thus, 55% of PIN are level 3, the others level 2</t>
  </si>
  <si>
    <t>https://r4v.info/es/situations/platform</t>
  </si>
  <si>
    <t>It is argued that the cities and towns closest to the border crossings to Colombia and Peru are affected, in this case Tulcan, Nueva Loja/Lago Agrio, Macara and Huaquillas, as well as Quito as the main destination</t>
  </si>
  <si>
    <t>Bureau of Statitics Government of Colombia 02/11/2018, HNO 15/01/2019</t>
  </si>
  <si>
    <t>OCHA HNO 15/01/2019</t>
  </si>
  <si>
    <t>OCHA HNO 15/01/2020</t>
  </si>
  <si>
    <t>WHO, PAHO from 25/07/2018 to 31/12/2018</t>
  </si>
  <si>
    <t>DANE</t>
  </si>
  <si>
    <t>DANE, INDEPAZ</t>
  </si>
  <si>
    <t>N/A</t>
  </si>
  <si>
    <t>OCHA HNO 15/01/2021</t>
  </si>
  <si>
    <t>OCHA HNO 15/01/2022</t>
  </si>
  <si>
    <t>OCHA HNO 15/01/2023</t>
  </si>
  <si>
    <t>OCHA HNO 15/01/2024</t>
  </si>
  <si>
    <t>UNICEF</t>
  </si>
  <si>
    <t>IOM</t>
  </si>
  <si>
    <t>UNHCR, IOM</t>
  </si>
  <si>
    <t>IPC, HRP</t>
  </si>
  <si>
    <t>IPC 01-03/2019</t>
  </si>
  <si>
    <t>OCHA, South Sudan National Bureau of Statistics 15/08/2018</t>
  </si>
  <si>
    <t>FAO 2011</t>
  </si>
  <si>
    <t>OCHA HNO 13/12/2018</t>
  </si>
  <si>
    <t>WHO weekly bulletin from July to December</t>
  </si>
  <si>
    <t>IPC 09/2018</t>
  </si>
  <si>
    <t>World Bank, UNDESA</t>
  </si>
  <si>
    <t>Statoids</t>
  </si>
  <si>
    <t>OCHA HRP 03/2018</t>
  </si>
  <si>
    <t>IDMC</t>
  </si>
  <si>
    <t>IRIN</t>
  </si>
  <si>
    <t xml:space="preserve">WFP 30/11/2018, OCHA </t>
  </si>
  <si>
    <t>INE 2018</t>
  </si>
  <si>
    <t>INE 2013</t>
  </si>
  <si>
    <t>HRP 21/01/2019; FAO 11/02/2019</t>
  </si>
  <si>
    <t>IPC september 2018 acute food insecurity analysis</t>
  </si>
  <si>
    <t>https://www.dane.gov.co/index.php/estadisticas-por-tema/demografia-y-poblacion/censo-nacional-de-poblacion-y-vivenda-2018/cuantos-somos, https://reliefweb.int/sites/reliefweb.int/files/resources/14012019_hno_2019_es.pdf</t>
  </si>
  <si>
    <t>https://databank.worldbank.org/data/views/reports/reportwidget.aspx?Report_Name=CountryProfile&amp;Id=b450fd57&amp;tbar=y&amp;dd=y&amp;inf=n&amp;zm=n&amp;country=COL</t>
  </si>
  <si>
    <t>https://reliefweb.int/sites/reliefweb.int/files/resources/14012019_hno_2019_es.pdf      https://reliefweb.int/sites/reliefweb.int/files/resources/14012019_hno_2019_es.pdf, https://reliefweb.int/sites/reliefweb.int/files/resources/67685.pdf, https://public.tableau.com/profile/migraci.n.colombia#!/vizhome/TablasdeSalidas2018/FlujosMigratoriosdeColombianos2017</t>
  </si>
  <si>
    <t>https://reliefweb.int/sites/reliefweb.int/files/resources/14012019_hno_2019_es.pdf, https://reliefweb.int/sites/reliefweb.int/files/resources/67685.pdf, https://public.tableau.com/profile/migraci.n.colombia#!/vizhome/TablasdeSalidas2018/FlujosMigratoriosdeColombianos2017</t>
  </si>
  <si>
    <t>https://www.paho.org/hq/index.php?option=com_content&amp;view=article&amp;id=1239:epidemiological-alerts-updates&amp;Itemid=2291&amp;lang=en</t>
  </si>
  <si>
    <t>https://www.datos.gov.co/Inclusi-n-Social-y-Reconciliaci-n/Situaci-n-V-ctimas-Minas-Antipersonal-en-Colombia/yhxn-eqqw/data</t>
  </si>
  <si>
    <t xml:space="preserve">https://www.datos.gov.co/Inclusi-n-Social-y-Reconciliaci-n/Situaci-n-V-ctimas-Minas-Antipersonal-en-Colombia/yhxn-eqqw/data, http://www.indepaz.org.co/566-lideres-sociales-y-defensores-de-derechos-humanos-han-sido-asesinados-desde-el-1-de-enero-de-2016-al-10-de-enero-de-2019/, https://co.boell.org/sites/default/files/20180629_ideas_verdes_8_web.ok_.pdf </t>
  </si>
  <si>
    <t>https://reliefweb.int/sites/reliefweb.int/files/resources/14012019_hno_2019_es.pdf</t>
  </si>
  <si>
    <t>https://databank.worldbank.org/data/reports.aspx?source=2&amp;country=DJI</t>
  </si>
  <si>
    <t xml:space="preserve">http://reporting.unhcr.org/sites/default/files/UNHCR%20Djibouti%20Fact%20Sheet%20-%20January%202019.pdf, https://www.globaldtm.info/djibouti/  </t>
  </si>
  <si>
    <t>https://reliefweb.int/sites/reliefweb.int/files/resources/UNICEF%20Djibouti%20Situation%20Report_Year%20End%202018.pdf</t>
  </si>
  <si>
    <t>http://missingmigrants.iom.int/downloads</t>
  </si>
  <si>
    <t>http://www.ipcinfo.org/ipc-country-analysis/details-map/en/c/1026996/, https://reliefweb.int/sites/reliefweb.int/files/resources/HRP%20Djib%202017.pdf</t>
  </si>
  <si>
    <t>http://www.ipcinfo.org/ipc-country-analysis/details-map/en/c/1026996/</t>
  </si>
  <si>
    <t>https://data.humdata.org/dataset/south-sudan-population-statistics, https://reliefweb.int/sites/reliefweb.int/files/resources/South_Sudan_2019_Humanitarian_Needs_Overview.pdf</t>
  </si>
  <si>
    <t>http://www.fao.org/3/a-be895e.pdf</t>
  </si>
  <si>
    <t>https://reliefweb.int/sites/reliefweb.int/files/resources/South_Sudan_2019_Humanitarian_Needs_Overview.pdf</t>
  </si>
  <si>
    <t>https://www.afro.who.int/publications/south-sudan-weekly-disease-surveillance-bulletin-2018</t>
  </si>
  <si>
    <t>https://databank.worldbank.org/data/reports.aspx?source=2&amp;type=metadata&amp;series=NY.GDP.MKTP.CD</t>
  </si>
  <si>
    <t>http://www.ipcinfo.org/ipc-country-analysis/details-map/en/c/1151633/?iso3=SSD</t>
  </si>
  <si>
    <t>https://databank.worldbank.org/data/reports.aspx?source=2&amp;country=COG, https://population.un.org/wpp/DataQuery/, https://reliefweb.int/sites/reliefweb.int/files/resources/67816.pdf      https://data2.unhcr.org/fr/situations/car/location/476</t>
  </si>
  <si>
    <t>http://www.statoids.com/ucg.html  https://www.citypopulation.de/Congo.html</t>
  </si>
  <si>
    <t>https://www.humanitarianresponse.info/sites/www.humanitarianresponse.info/files/documents/files/congo_brazza-hrp-20180221-en-lowres.pdf</t>
  </si>
  <si>
    <t>http://www.internal-displacement.org/sites/default/files/2018-05/GRID%202018%20-%20Figure%20Analysis%20-%20CONGO.pdf</t>
  </si>
  <si>
    <t>https://www.irinnews.org/special-report/2018/06/18/updated-congo-brazzaville-s-hidden-war</t>
  </si>
  <si>
    <t>https://databank.worldbank.org/data/reports.aspx?source=2&amp;country=COG</t>
  </si>
  <si>
    <t>https://reliefweb.int/sites/reliefweb.int/files/resources/congo_nov18.pdf, https://reliefweb.int/sites/reliefweb.int/files/resources/Congo_Brazza-HRP-20180221-EN-LowRes.pdf</t>
  </si>
  <si>
    <t>http://www.ine.gov.mz/operacoes-estatisticas/censos/censo-2007/censo-2017</t>
  </si>
  <si>
    <t>http://www.ine.gov.mz/estatisticas/estatisticas-territorias-distritais</t>
  </si>
  <si>
    <t>https://reliefweb.int/sites/reliefweb.int/files/resources/Mozambique%20Humanitarian%20Response%20Plan_210119_FINAL.pdf, https://reliefweb.int/sites/reliefweb.int/files/resources/ca3197en.pdf, http://www.setsan.gov.mz/wp-content/uploads/2018/07/Relat%C3%B3rio-da-Avalia%C3%A7%C3%A3o-Sazonal-de-Nutri%C3%A7%C3%A3o-2018.pdf</t>
  </si>
  <si>
    <t>http://www.ipcinfo.org/ipc-country-analysis/details-map/en/c/1151806/</t>
  </si>
  <si>
    <t>It includes total population of the country 45.5m + Venezuelan refugees 1m + Colombian returnees 300k</t>
  </si>
  <si>
    <t>IDPs + affected by natural disasters + people with mobility constraints + host communities for IDPs + Venezuelans with intention to stay (1,032,000) + Colombian returnees (300,000) + Transit population (537,500) + Host communities for Venezuelans (310,000)</t>
  </si>
  <si>
    <t xml:space="preserve">IDPs between 2016-2018; Displacement by expulsion + Mass displacement + Venezuelans with intention to stay (1,032,000) + Colombian returnees (300,000) + Transit population (537,500) </t>
  </si>
  <si>
    <t>It includes 165 case of measles and 8 cases of dhipteria among Venezualans or import related among Colombians</t>
  </si>
  <si>
    <t>Injured by UXOs</t>
  </si>
  <si>
    <t>6 Dead by UXOx + 170 Social leaders killed in the same period (I calculated this number by subtracting the fatalities from January to May from the total for 2018)</t>
  </si>
  <si>
    <t>Host communities + victims of sexual abuse + affected by UXOs + Pendular migrants 108,000 + host communities 310,000 + Colombian returnees 93,000</t>
  </si>
  <si>
    <t>IDPs + Mass displacements + affected by natural disasters + Venezuelans with intention to stay 904,000</t>
  </si>
  <si>
    <t>People with limited access + confinement + attacks against civil populations + Venezuelans living in the Catatumbo region 9,000 (they are exposed to armed groups, affected by protection issues in addition to needs for shelter, food, health) + Transit population 446,000</t>
  </si>
  <si>
    <t>Refugees, returnees, host, non-host, IDPs</t>
  </si>
  <si>
    <t>It includes Venezuelans with intention to stay (1,032,000) + Transit population (537,000) + Colombian returnees (300,000) + Pendular migrants (1,539,000) + Host communities (310,000)</t>
  </si>
  <si>
    <t>It inclueds Venezuelans with intention to stay (1,032,000) + Colombian returnees (300,000) + Transit population (537,000)</t>
  </si>
  <si>
    <t>Not for the last six months, but from January to September there have been 310 deaths of Venezuelans both violent and accidental. In the Catatumbo region, 13.6% of 125 people killed were Venezuelans (17 people) but it's not clear if in the last 6 months. https://reliefweb.int/sites/reliefweb.int/files/resources/28012019_infografia_situacion_catatumbo.pdf</t>
  </si>
  <si>
    <t xml:space="preserve">It includes Venezuelans with intention to stay (913,000) + Colombian returnees (93,000) + Pendular migrants (108,000) + Transit population (446,000) + Host communities (310,000) NOTE UNHCR figure for Venezuelans in need in Colombia is 1,114,266 </t>
  </si>
  <si>
    <t>Refugees, returnees, host</t>
  </si>
  <si>
    <t>IDPs + affected by natural disasters + people with mobility constraints + host communities between 2016-2018</t>
  </si>
  <si>
    <t>IDPs between 2016-2018; Displacement by expulsion + Mass displacement</t>
  </si>
  <si>
    <t>No availability of data disaggregated for the last 6 months; not sure which diseases to take into account as related to crisis</t>
  </si>
  <si>
    <t>Host communities, victims of sexual abuse, affected by UXOs</t>
  </si>
  <si>
    <t>IDPs, Mass displacements, affected by natural disasters</t>
  </si>
  <si>
    <t>People with limited access, confinement, and attacks against civil populations</t>
  </si>
  <si>
    <t>957,000 2018 estimate population based on 2009 census + 29,214 refugees and asylum seekers + 20,295 average of migrants per month</t>
  </si>
  <si>
    <t>The whole country, although some areas are more affected being on the migration route, the other areas are were refugees camps are located.</t>
  </si>
  <si>
    <t>29,214 refugees and asylum seekers as of January 2019 + 20,295 average of migrants per month + local population on migration routes (?)</t>
  </si>
  <si>
    <t>29,214 refugees and asylum seekers as of January 2019 + 20,295 average of migrants per month</t>
  </si>
  <si>
    <t>1,000 cases of AWD among migrants and local communities along migrant routes reported, no time</t>
  </si>
  <si>
    <t>Migrants dead by drowning or starvation in Djibouti, including 18 people (minimum estimated number of people missing) from a boat between July and December 2018</t>
  </si>
  <si>
    <t>Refugees and asylum seekers</t>
  </si>
  <si>
    <t>Migrants</t>
  </si>
  <si>
    <t>Refugees and host</t>
  </si>
  <si>
    <t>The whole country, except Djibouti which is not affected. Dikhil, Tadjourah and Obock are most exposed to the drought (19,000 sqkm)</t>
  </si>
  <si>
    <t>284,000 rural population in IPC phases 1 to 4 (there's no IPC 5) + 28,250 urban population in food insecurity + 29,200 refugees + 20,300 migrants</t>
  </si>
  <si>
    <t>957,000 (2018 estimate population based on 2009 census) - 475,000 (population in Djibouti province based on 2009 census no estimate) + 29,214 refugees and asylum seekers + 20,295 average of migrants per month</t>
  </si>
  <si>
    <t>20,000 cases annually of  acute malnutrition. I assume the figure is still valid since it's also chrnonic malnutrition.  According to estimates by the Nutrition sector working group, 85,128 people (children under five years, pregnant and lactating women and others) are affected by either acute malnutrition or chronic malnutrition. The majority of the affected population is the local population of 80,497 living in the suburban area of Balbala, as well as in the regions of Obock, Ali Sabieh, Dikhil, and 4,631 children and women in the refugee camps.</t>
  </si>
  <si>
    <t>Number of migrants who died of starvation in the last 6 months</t>
  </si>
  <si>
    <t>130,830 rural population in IPC phases 3 and 4 + 28,250 urban population in food insecurity + 29,200 refugees + 20,300 migrants</t>
  </si>
  <si>
    <t>28,250 urban population in food insecurity + 29,200 refugees (they are considered to be in stressed conditions because they receive humanitarian assistance)</t>
  </si>
  <si>
    <t>86,415 people in IPC 3</t>
  </si>
  <si>
    <t>20,300 migrants (they are considered to face severe humanitarian conditions given the context in which they travel through the country, with migrants stranded and dying from starvation) + 44,413 people in IPC 4 based on Food Insecurity Situation November 2016 - May 2017, the figure are still considered valid</t>
  </si>
  <si>
    <t>Refugees, host and non-host</t>
  </si>
  <si>
    <t>Population estimates for 2019 + 300,000 refugees in South Sudan + 658,000 returnees in 2018</t>
  </si>
  <si>
    <t>Other sources report a surface of 644,000 sq km, however the sources are not reliable. No data from the World Bank</t>
  </si>
  <si>
    <t>It included 2m IDPs + 2.2m South Sudanese refugees in neighbouring countries</t>
  </si>
  <si>
    <t>It includes malaria, ARI, AWD, bloody diarrhoea, AJS, measles, other. See tab in data collection spreadsheet</t>
  </si>
  <si>
    <t>The number of casualties doesn't differentiate between civilians and militias. Intercommunal clashes lead to widespread violence with related fatalities. Militias are not always organized and members might take up arms in defense from an attack. To differentiate between purely civilian and not, wouldn't be representative of the crisis.</t>
  </si>
  <si>
    <t>Result difference between GDP in 2011 year of independence and 2016 latest data available</t>
  </si>
  <si>
    <t>Calculated based on the highest figure per sector, excluding protection, and adding refugees</t>
  </si>
  <si>
    <t>Based on severity map from the HNO with distribution of people in need, see tab in data collection spreadsheet</t>
  </si>
  <si>
    <t>People in IPC phase 5, estimatefor January-March 2019</t>
  </si>
  <si>
    <t>refugees, host, non-host, returnees. IDPs</t>
  </si>
  <si>
    <t>5,260,750 population estimate for 2017 based on 2007 census + 31,688 refugees from CAR + 15,715 refugees from DRC</t>
  </si>
  <si>
    <t>Pool department</t>
  </si>
  <si>
    <t>Population living in Pool department, based on population estimates for 2014</t>
  </si>
  <si>
    <t>Estimation of the population in the areas affected by the humanitarian situation, including displaced, non-host and host communities.</t>
  </si>
  <si>
    <t xml:space="preserve">108k people displaced (stock) including 86k new displacement in 2017.  A multi-agency assessment by the Congo's Ministry of Social Affairs and Humanitarian Affairs estimate 108,000 people displaced and in need of assistance due to the Pool crisis by the end of 2017, based on 2007 census for population estimates. The figure is likely to be an underestimate due to limited access to at least five districts. The estimate for the new displacement of 86,000 people has been based on discussions with key informants and focused groups. An increasing number of people have been returning to their homes, over 70% in Mayama and Kindamba, whil ethe majority of the population in Goma TseTse is still displaced. </t>
  </si>
  <si>
    <t>Numbers of casulaties, both civilians and military, from July to December 2018</t>
  </si>
  <si>
    <t>Satellite images showed at least 105 structures destroyed in Soumouna, Mayama, Malengo and Kindamba</t>
  </si>
  <si>
    <t>GDP difference between 2016 and 2017 from 9,035,848,070 - 8,701,334,800</t>
  </si>
  <si>
    <t xml:space="preserve">It includes 64,000 IDPs + 25,000 host population + 25,000 non-host   In the HRP published in March 2018 people in need was 160,000 of which 114,000 targeted. WFP December 2018 brief reported a general number of 114,000 people in need. </t>
  </si>
  <si>
    <t>Although there is no info of the total number of people with mobility constraints, the localities of Goma TseTse, Kindamba, Vindza and Kimba have been out of access for nearly one year. It is hard to assess if and how many people had previously left the areas or where affected by constraints.</t>
  </si>
  <si>
    <t>IDPs, returnees, Host, non-host</t>
  </si>
  <si>
    <t>Based on 2017 census</t>
  </si>
  <si>
    <t>19,500 chidren in nine districts are expected to suffer from acute malnutrition during the next six months. The acute malnutrition analysis was conducted by the SETSAN in April 2018 so I assume it is valide for the period cover ed by this indicator (July-December)</t>
  </si>
  <si>
    <t>Estimate of population in IPC 3 and 4 between January and March 2019</t>
  </si>
  <si>
    <t>Estimate of population in IPC 3 between January and March 2019</t>
  </si>
  <si>
    <t>Estimate of population in IPC 4 between January and March 2019</t>
  </si>
  <si>
    <t>Non-host, returnees</t>
  </si>
  <si>
    <t>Ukraine Statistical Service, November 2018 UNHCR, December 2018 Update</t>
  </si>
  <si>
    <t>Ministry of Foreign Affairs, last accessed 05/02/2019</t>
  </si>
  <si>
    <t>OCHA Press Briefing on HRP, January 2019</t>
  </si>
  <si>
    <t>UNHCR 10/01/2019 UNHCR, December 2018 NRC, 31/01/2019</t>
  </si>
  <si>
    <t>OCHA, monthly reporting</t>
  </si>
  <si>
    <t>Institute for Peace and Economics, 2018; World Bank Data</t>
  </si>
  <si>
    <t>HRP December 2018</t>
  </si>
  <si>
    <t>ACAPS Access Map August 2018</t>
  </si>
  <si>
    <t>http://database.ukrcensus.gov.ua/PXWEB2007/eng/news/op_popul_e.asp http://www.ukrstat.gov.ua/operativ/operativ2018/ds/kn/kn_e/kn1118_e.html https://reliefweb.int/sites/reliefweb.int/files/resources/2018-12-UNHCR-UKRAINE-Fact-Sheet-FINAL- NG.pdf</t>
  </si>
  <si>
    <t>Population figures admin level 1 "resident population" from State Statistics Service of Ukraine as of 01/11/2018, excluding the temporarily occupied territories of the Autonomous Republic of Crimea, and the city of Sevastopol. The number of population (estimation) is calculated according to the available administrative data on the official birth and death registration including changes in registration of the residence. (OCHAs projections for 2020 are slightly lower than that at 41.7 million and the World Bank 2017 figures higher at 44.8 million people, see below) 42,028,846 + 9,377 Refugees and Asylum Seekers (UNHCR) + 35,574 Stateless Persons. As the figure has recently been updated the number of refugees and asylum seekers from Ukraine (1,041,137 people between the beginning of the conflict in 2014 and 2017 according to UNHCR) has not been substracted as it is assumed that this number was taken into account for the population estimation.</t>
  </si>
  <si>
    <t>https://mfa.gov.ua/en/about-ukraine/info/regions/26-lugansk https://mfa.gov.ua/en/about-ukraine/info/regions/25-doneck</t>
  </si>
  <si>
    <t xml:space="preserve">Affected area limited to the oblasts of Luhansk and Donetsks although repercussions of the conflict in eastern Ukraine might be felt elsewhere given the broader tensions with Russia and economical impact. Most sources state Ukraine TOTAL surface area at 603,628, whereas my estimation is at 602.135 sqkm. Difference might be due to missing figure for the City of Kyiv, although unclear if already included in Kyiv oblast, or rounding of numbers but does not seem relevant for the affected area. </t>
  </si>
  <si>
    <t>http://database.ukrcensus.gov.ua/PXWEB2007/eng/news/op_popul_e.asp http://www.ukrstat.gov.ua/operativ/operativ2018/ds/kn/kn_e/kn1118_e.html https://reliefweb.int/sites/reliefweb.int/files/resources/2018-12-UNHCR-UKRAINE-Fact-Sheet-FINAL-ENG.pdf</t>
  </si>
  <si>
    <t>Resident population of Luhansk and Donetsk Oblast according to the Ukraine Statistical Office.</t>
  </si>
  <si>
    <t>https://www.humanitarianresponse.info/sites/www.humanitarianresponse.info/files/documents/files/media_advisory_-_hrp_launch_-_eng.pdf</t>
  </si>
  <si>
    <t>https://app.powerbi.com/view?r=eyJrIjoiZDU3MDEyNDgtZWNhNy00ODBmLWI0ZDYtMmJiZDQyMzExZGJkIiwidCI6ImU1YzM3OTgxLTY2NjQtNDEzNC04YTBjLTY1NDNkMmFmODBiZSIsImMiOjh9 https://www.unhcr.org/ua/wp-content/uploads/sites/38/2019/01/2018-12-UNHCR-UKRAINE-Operational-Update-FINAL-2.pdf https://www.nrc.no/news/2019/january/over-five-million-people-affected-by-forgotten-ukraine-crisis/</t>
  </si>
  <si>
    <t>Registered IDPs (1,512,303) number and reporting on IDPs often varies plus external displacement since the beginning of the conflict (480,156). In other datasets UNHCR counts at least 1,041,137 refugees and asylum seekers from Ukraine.</t>
  </si>
  <si>
    <t>https://reliefweb.int/sites/reliefweb.int/files/resources/ukraine_humanitarian_snapshot_20190116.pdf https://reliefweb.int/sites/reliefweb.int/files/resources/humanitarian_snapshot_20181214.pdf https://reliefweb.int/sites/reliefweb.int/files/resources/humanitarian_snapshot_20181112.pdf</t>
  </si>
  <si>
    <t>Number of injured people according to OCHA (July to December)</t>
  </si>
  <si>
    <t>Key challenges include lack of formal reporting by the de facto authorities. Accordingt to the 2018 HNO every 4 out of 10 TB cases and every second HIV case is not detected. High incidence rate of mental and psychological impact of crisis (trauma). Increased risk of HIV and tuberculosis particulalry multi-drug restistant TB is a concern in conflict-affected areas, aggravated by high mobility and scanty healthcare services. As well as lack of vaccination/ low immunization rates in NGCA and frequent water shortages increasing the risk of communcable diseases such as polio, measles, rubella and diphteria. Higher HIV incidence in eastern Ukraine. Non-communicable diseases account for 86% of annual deaths , the highest number in Europe (cancer, cardiovascular disease, diabetis and respiratory diseases)</t>
  </si>
  <si>
    <t>http://visionofhumanity.org/app/uploads/2018/11/Economic-Value-of-Peace-2018.pdf https://data.worldbank.org/country/ukraine</t>
  </si>
  <si>
    <t>The cost of the conflict is estimated at 20% of the GDP (2017 at 112.154 billion USD).</t>
  </si>
  <si>
    <t>https://www.humanitarianresponse.info/sites/www.humanitarianresponse.info/files/documents/files/ukraine_humanitarian_response_plan_2019_en.pdf</t>
  </si>
  <si>
    <t>2.2 million of these are located in the NGCA and 0.8 million within a 20km distance from the contact line in GCAs. The highest cluster caseloads can be found in WASH and protection. This number has slightly increased from last year due to widespread landmine contamination as well as the mental and psychological impact of the protracted crisis. The GRP also notes that 30% of the people in need are elderly and 2 million people who reside close to the contact line. Distribution as per HRP, will be readjusted with the HNO 2019 data.</t>
  </si>
  <si>
    <t>Number of people in need in GCA more than 20k away from the contact line (IDPs etc.).</t>
  </si>
  <si>
    <t>Number of people in need located in GCA in proximity to the contact line.</t>
  </si>
  <si>
    <t>PiN in NGCA, including those near the contact line.</t>
  </si>
  <si>
    <t>No one expected to be in level 4 or 5</t>
  </si>
  <si>
    <t xml:space="preserve">PiN in NGCA </t>
  </si>
  <si>
    <t>The data for this country might not be publicly available</t>
  </si>
  <si>
    <t>OCHA, DTM, UNHCR</t>
  </si>
  <si>
    <t>http://proxy.hxlstandard.org/data.csv?url=http%3A//popstats.unhcr.org/en/persons_of_concern.hxl&amp;filter01=select&amp;select-query01-01=%23country%2Borigin=Peru  https://data.humdata.org/dataset/proyeccion-de-poblacion-por-distrito-y-edad-de-peru</t>
  </si>
  <si>
    <t>Peru is both a state of transit and destination. According to government figures the majority of Venezuelans can be found in only five regions (La Libertad, Callao, Ica, Lima and Arequipa). The affected area has been estimated as these provinces plus the province of the main entry point (Tumbes). Likley to be an overestimation.</t>
  </si>
  <si>
    <t>National Statistical Institute Publication; R4V as of 31/10/2018; Migration Bulletin, January 2019</t>
  </si>
  <si>
    <t>https://www.inei.gob.pe/media/MenuRecursivo/publicaciones_digitales/Est/Lib1140/cap01.pdf https://data2.unhcr.org/es/documents/download/67311 https://www.migraciones.gob.pe/estadisticas/Informe-Estadistico-Ciudadanos-Venezolanos-2018.pdf</t>
  </si>
  <si>
    <t>Population figures (31,151,643) accroding to OCHA's projections s for 2015 deriving from the latest Census in 2007 plus incoming refugees and asylum seekers minus refugees and asylum seekers from Peru (16149 between 2015 and 2017, counting * as 1). Population estimations from the national statistics institute estimate a lower number with 29.38 million people, will need to be reviewed as OCHA figures might already include projections for population movement.</t>
  </si>
  <si>
    <t>OCHA, July 2015</t>
  </si>
  <si>
    <t>https://data.humdata.org/dataset/proyeccion-de-poblacion-por-distrito-y-edad-de-peru</t>
  </si>
  <si>
    <t>Number of people living in 5 provinces that were included as affected by the crisis. Based on OCHA population estimation. Overcount.</t>
  </si>
  <si>
    <t xml:space="preserve">Venezuelan refugees and host communities. Due to the lack of up-to-date information on this, the projection of the regional response plan was used. Another option would be to calculate the number of Venezuelans plus the population within the affected area, which would be an overestimation. </t>
  </si>
  <si>
    <t>Migration Office, January 2019; Regional Response Plan, october 2018</t>
  </si>
  <si>
    <t>https://www.migraciones.gob.pe/comunicaciones/publicaciones/RevistaMigraciones_Enero_2019.pdf https://r4v.info/es/documents/download/67282</t>
  </si>
  <si>
    <t>DTM, November 2018; Regional Response Plan, October 2018</t>
  </si>
  <si>
    <t>https://www.migraciones.gob.pe/comunicaciones/publicaciones/RevistaMigraciones_Enero_2019.pdf https://reliefweb.int/sites/reliefweb.int/files/resources/DTM_R4%20-%20English.pdf https://r4v.info/es/documents/download/67282</t>
  </si>
  <si>
    <t>According to the Regional Response Plan, there were 698,275 Venezuelans projected to be in Peru in December 2018 whereas the Migration Bulletin from January 2019 states there were 660,000 and the DTM 530,731 between 2017 and October 2018. As the figure from the migration office is not a projection, it was chosen here. However, this number does only include registrations through official entry points and it is unclear whether departures via the southern border are substracted.</t>
  </si>
  <si>
    <t>IFRC 01/02/2019</t>
  </si>
  <si>
    <t>No reporting on this as far as I can tell.</t>
  </si>
  <si>
    <t>During 2018, migrants from Venezuela constituted 96% of imported malaria cases along the Ecuador Peru border. Plasmodium vivax dominated. Autochthonous malaria cases emerged in areas previously malaria-free.</t>
  </si>
  <si>
    <t>https://reliefweb.int/sites/reliefweb.int/files/resources/MDR42004eu1.pdf</t>
  </si>
  <si>
    <t>No indication of PiN with limited access</t>
  </si>
  <si>
    <t>No indication of PinN with restricted access</t>
  </si>
  <si>
    <t>Only annecdotal information about single deaths (of Venezuelans and at the hands of Venezuelans) but rather as a result of general violence and xenophobia than as a imminent result of the conflict.</t>
  </si>
  <si>
    <t>There is certainly a cost of answering to the influx but unclear what could be considered economic losses due to international displacement.</t>
  </si>
  <si>
    <t xml:space="preserve">The Regional Response Plan for Peru estimates that there will be 1,368,703 Venezuelan refugees and migrants in Peru by the end of 2019 and estimates that 85% of these will be in need of assistance as well as 630,000 persons from host communities, resulting in  1,163,398 people in need. As there are currently 660,000 Venezuelans (December) in the country, 85% of these would be 561,000 as another option for the PiN, excluding the host community as there are no current estimation of number of affected from host community nor their needs. </t>
  </si>
  <si>
    <t>DTM, Novermber 2018; Regional Response Plan R4V, Migration Bulletin Januar 2019</t>
  </si>
  <si>
    <t>https://reliefweb.int/sites/reliefweb.int/files/resources/DTM_R4%20-%20English.pdf https://r4v.info/es/documents/download/67282 https://www.migraciones.gob.pe/estadisticas/Informe-Estadistico-Ciudadanos-Venezolanos-2018.pdf</t>
  </si>
  <si>
    <t>It is likely that the majority of Venezuelans displaced by the crisis face minimal to stressed humanitarian needs.</t>
  </si>
  <si>
    <t>The highest needs can be found among those when entering the country (water, food, shelter, health services as well as transportation and legal orientation, protection concerns for women and minors). 60,000 people enter the country through official entry points on a monthly basis as a rough estimation for those facing stressed (or higher) humanitarian needs.</t>
  </si>
  <si>
    <t>Considering the number of people with no regular access to food and chronic illnesses, as well as the number of minors (emotional impact) arriving in Peru as well as the impact of transit per se, it is possible that at least a limited number of people (temporarily) face moderate humanitarian needs.</t>
  </si>
  <si>
    <t xml:space="preserve">Considering Peru as a upper-middle income country and current response activities I do not expect Venezuelans within the country to face severe or extreme humanitarian needs. </t>
  </si>
  <si>
    <t>Data for this country might not be publicly available.</t>
  </si>
  <si>
    <t>No indications for access constraints.</t>
  </si>
  <si>
    <t>The number of people in camps/ in transit could be used as a PiN but is currently not available. Shelter, food, WASH, health, protection and education needs likley. Particularly protection issues are likely to concern most. Number of people arrested is increasing too but no current information and inclusion would likely distort picture.</t>
  </si>
  <si>
    <t>No expectation of PiN with severe to extreme humanitarian needs.</t>
  </si>
  <si>
    <t>Recensement General de la Population et de l'Habitat 2014; HCP Projections based on Census; UNHCR</t>
  </si>
  <si>
    <t>https://www.hcp.ma/Projections-de-la-population-totale-du-Maroc-par-age-simple-et-sexe-2014-2050_a2209.html https://rgph2014.hcp.ma/Note-sur-les-premiers-resultats-du-Recensement-General-de-la-Population-et- e-l-Habitat-2014_a369.html https://data2.unhcr.org/en/situations/mediterranean</t>
  </si>
  <si>
    <t>Official sources project the population in 2018 to reach 35219547 people (close to the World Bank estimation) plus refugees and asylum seekers minus outbound refugees and asylum seekers. Currently no number available for mixed migration.</t>
  </si>
  <si>
    <t>CIA World Fact book</t>
  </si>
  <si>
    <t>https://www.cia.gov/library/publications/the-world-factbook/geos/print_mo.html</t>
  </si>
  <si>
    <t>According to UNHCR there are at least seven migrant settlements in the northers and central parts of the country. The four most southern regions were excluded (which include disputed territory) but this is still an broad overestimation, due to lack of more information.</t>
  </si>
  <si>
    <t>Recensement General de la Population et de l'Habitat 2014</t>
  </si>
  <si>
    <t>https://rgph2014.hcp.ma/Note-sur-les-premiers-resultats-du-Recensement-General-de-la-Population-et-de-l-Habitat-2014_a369.html</t>
  </si>
  <si>
    <t>Number of people living in that area according to the 2014 census as admin 1 information for later projections is not available.</t>
  </si>
  <si>
    <t>NYT October 2018</t>
  </si>
  <si>
    <t>Affected = displaced (transit and destination country) + Host Community. There is a lack of information about the number of people and conditions in and outside of informal settlements in Morocco. According to NYT up to 70,000 sub-Saharans are estimated to reside in Morocco which also comprises those that have or are in the process of getting residency status.</t>
  </si>
  <si>
    <t>https://www.nytimes.com/2018/10/22/world/africa/morocco-crackdown-sub-saharan-migrants-spain.html</t>
  </si>
  <si>
    <t>Lack of information about number and conditions in camps and outside of camps. Looking at arrivals via the western route gives an idea of the extent: more than 35k crossed to Spain in the first three quarters of 2018 while arrivals to Italy are decreasing.  Moroccon authorities are dismantling shelters and arresting migrants at least since the beginning of 2018 in the north (near Tangier and Nador) and northeast (Tetouan and Oujda).Less favourable conditions for sea crossings between December and March are likley pushing migrants towards cities in wait for more favourable conditions.</t>
  </si>
  <si>
    <t>General lack of information on conditions and location of migrants</t>
  </si>
  <si>
    <t>WHO 2018</t>
  </si>
  <si>
    <t>https://www.who.int/migrants/publications/EMRO-Practices.pdf?ua=1</t>
  </si>
  <si>
    <t>Not enough information available to include for now.</t>
  </si>
  <si>
    <t>Iom, Missing Migrants Project, last accessed 11/02/2010</t>
  </si>
  <si>
    <t>Number of people who died in the meditarranean western route. Does (so far) not include any other deaths (on land etc) due to lack of reliable information.</t>
  </si>
  <si>
    <t>Likely slightly higher as other causes of death are not accounted for.</t>
  </si>
  <si>
    <t>No economic losses expected due to mixed migration.</t>
  </si>
  <si>
    <t>No damages expected due to mixed migration.</t>
  </si>
  <si>
    <t>Number of people living in 106 highest conflict-affected districts</t>
  </si>
  <si>
    <t>UNFPA/ ISTEEBU, UNHCR</t>
  </si>
  <si>
    <t>USAID/ISTEEBU (National Statistical Office)</t>
  </si>
  <si>
    <t>UNICEF, January 2019; OCHA, 21/12/2018; UNHCR, December 2018</t>
  </si>
  <si>
    <t>UNICEF as of 17/01/2019, UNICEF 30/01/2019</t>
  </si>
  <si>
    <t>Security Council Report, 20/11/2018 ACLED Data, accessed 04/02/2019</t>
  </si>
  <si>
    <t>Institute for Economics and Peace, November 2018 World Bank Data, accessed 30/01/19</t>
  </si>
  <si>
    <t>UNICEF, January 2019 OCHA January 2019 Meeting Minutes Food Security Cluster, 21/11/2018 IPC Info July 2018</t>
  </si>
  <si>
    <t>Fews Net, 31/01/2019</t>
  </si>
  <si>
    <t>UNICEF, January 2019; OCHA January 2019; Meeting Minutes Food Security Cluster, 21/11/2018; IPC Info July 2018</t>
  </si>
  <si>
    <t>https://data.humdata.org/dataset/burundi-administrative-level-0-2-population-statistics-2018 https://data2.unhcr.org/en/documents/download/67594 https://reliefweb.int/sites/reliefweb.int/files/resources/EHGL_RefAs_181231.pdf</t>
  </si>
  <si>
    <t>Baseline population estimation by UNFPA with the Institut de Statistiques et d'etudes economiques du Burundi. Sum of Admin 2 levels. - Burundian refugees in neighbouring countries and + refugees and asylum seekers in Burundi. Returnee numbers have not been included at this moment as the population dataset is fairly recent and the methodlogy is unclear. Will be adjusted when more information becomes available.</t>
  </si>
  <si>
    <t>https://www.usaid.gov/sites/default/files/documents/1866/2008%20Burundi%20Population%20Survey_Status%20and%20Structure%20of%20Population.pdf</t>
  </si>
  <si>
    <t>This excludes water areas, the total territory would be 27,834 sqkm</t>
  </si>
  <si>
    <t>Same as total population as the political and socio-economic crisis is likley to affect the whole population to varying degrees. Natural disasters are another driver of humanitarian needs in the country and needs or respectively a lack of coping/response capacity can be linked to the weak socio-economic situation of the country.</t>
  </si>
  <si>
    <t>https://reliefweb.int/sites/reliefweb.int/files/resources/2019-HAC-Burundi.pdf https://www.humanitarianresponse.info/sites/www.humanitarianresponse.info/files/documents/files/bdi_rapport_de_situation_-_21_dec._2018.pdf https://data2.unhcr.org/en/documents/download/67594</t>
  </si>
  <si>
    <t xml:space="preserve">Displaced populations: 310155 Burundian refugees + 31908 IDPs (excluding those due to natural disasters and other reasons) As of 21 December there were 147086 IDPs in the country. By the end of 2019 120,000 Burundian are expected to return to the country. Overall possitive trend: the number of IDPs in 2018 decreased by 25% in comparison to 2017 and the number of refugees by 20% which is manily due to repatriations from Tanzania. </t>
  </si>
  <si>
    <t>Not sufficient and reliable information available to be included at this time.</t>
  </si>
  <si>
    <t>https://reliefweb.int/sites/reliefweb.int/files/resources/Cholera%20Outbreaks%20Bulletin%20for%20Eastern%20and%20Southern%20Africa%20Region%2C%20as%20of%2017%20January%202019%2C%201st%20Issue.pdf https://www.humanitarianresponse.info/sites/www.humanitarianresponse.info/files/documents/files/ocha-bdi-snapshot-_dec2018_en.pdf https://reliefweb.int/sites/reliefweb.int/files/resources/siterep_january_19_emergency_final.pdf https://www.humanitarianresponse.info/sites/www.humanitarianresponse.info/files/documents/files/bdi_rapport_de_situation_-_21_dec._2018.pdf https://www.who.int/malaria/publications/country-profiles/profile_bdi_en.pdf?ua=1</t>
  </si>
  <si>
    <t>70,000 children suffering from SAM and 141 cholera cases - outbreak in Rumonge and Bujumbura province since late December 2018. Malaria cases have not been included due to a lack of recent numbers, as of late December remain under the threshold to declare a national alert.  The risk of a spill over of the Ebola crisis from DRC (low likelihood)will likely have a severe impact  as the country is not equipped to adequately respond to the health crisis. Therefore reliability has been set at low.</t>
  </si>
  <si>
    <t>http://www.securitycouncilreport.org/atf/cf/%7B65BFCF9B-6D27-4E9C-8CD3-CF6E4FF96FF9%7D/s_2018_1028.pdf</t>
  </si>
  <si>
    <t>At this time the information availbale on civilian deaths does not seem sufficient to be included here. Mainly based on anecdotal evidence (UNSC) and news media reports (ACLED) where it is often not possible to determine whether violence was in the context of the socio=economic, political crisis (land disputes, lynchings etc). At the same time and considering the lack of information on grave human rights violations (such as extrajudicial killings and forced disappearance) this figure wuld distort the picture of the situation in the country.</t>
  </si>
  <si>
    <t>No mayor damaged in relation to this specific crisis recently reported. In November 400 houses were destroyed due to natural disasters.</t>
  </si>
  <si>
    <t>http://visionofhumanity.org/app/uploads/2018/11/Economic-Value-of-Peace-2018.pdf https://data.worldbank.org/country/burundi</t>
  </si>
  <si>
    <t>14% of the GDP (IEP) and 3.172 Billion GDP (WB).</t>
  </si>
  <si>
    <t>https://reliefweb.int/sites/reliefweb.int/files/resources/2019-HAC-Burundi.pdf https://www.humanitarianresponse.info/sites/www.humanitarianresponse.in http://www.ipcinfo.org/ipc-country-analysis/details-map/en/c/1151912/?iso3= https://fscluster.org/burundiBDIfo/files/documents/files/ocha-bdi-snapshot-_dec2018_en.pdf</t>
  </si>
  <si>
    <t xml:space="preserve">UNICEF states that 1.8 million people are in need of humanitarian assistance according to the draft HNO. The decrease (PiN in 2018 was 3.6 million) is mostly due to a decrease of the number of people suffering from crisis levels of food insecurity (improvements due to early rainy season and below average staple food prices). However, reporting and analysis of humanitarian needs do not differentiate consistently between needs due to climatic hazards and the socio-political and economic crisis. The food security cluster states that 75,000 of those in IPC 3 and 4 are victims of natural disasters. </t>
  </si>
  <si>
    <t>https://reliefweb.int/report/burundi/burundi-key-message-update-january-2019</t>
  </si>
  <si>
    <t>The whole population is facing some form of food insecurity, with 84% in Ipc 1 or 2 in October to December 2018 wherefore these people are not currently included in the PiN figures. There is a discrepancy between numbers reported by Fews Net and IPC, even within IPC publications there is some unclarity. As OCHA and WFP use IPC numbers, these estimations will be included in the model for consistency. However, when comparing the latest food insecurity estimations, between 1.72 and 1.8 million people are estimated to be in IPC 3 or IPC 4. Therefore a distribution according to IPC phases - not considering that a recent breakdown of phases is not provided - does not seem feasible (higher total, according to maps most of the population is in IPC2).</t>
  </si>
  <si>
    <t>PiN minus number of people facing acute food insecurity (3 and 4)</t>
  </si>
  <si>
    <t xml:space="preserve">Number of people in IPC 3 and 4 minus 1% of the population that is anticipated to remain in IPC 4 (conservative estimate). According to the minutes from a meeting of the cluster in November, 1.8 million people are in need of food assistance (IPC 3 and 4). Whereas the document does not disaggreagate the number of people in IPC 3 or 4 it does give information on the categories of people in need. However, the latest OCHA humanitarian snapshot estimates 1,72 million as acute food insecure and according to the map and graphs there are currently no people in IPC 4. </t>
  </si>
  <si>
    <t xml:space="preserve">According to the latest IPC report the number of people in IPC 3 and 4 increases from 13% in September to 16% in December 2018. 1% of the population(98,000) was previously in IPC 4 and considering the overall increase of food insecurity it is anticipated that at least 1% will remain in IPC 4 for the October December period and is therefore inculded in severity level 4 in the model. According to humanitarian snapshot no people in IPC 4. However, as IPC figures do not seem the adequate proxy for PiN in Burundi, it is possible that there are people in level 4. These could include people facing protection concerns (political persecution and human rights violations, forced recruitment) or children with more severe needs. </t>
  </si>
  <si>
    <t>No people are expected to face extreme humanitarian conditions.</t>
  </si>
  <si>
    <t>OCHA 21/09/2018; UNHCR last updated 07/02/2019</t>
  </si>
  <si>
    <t>UNHCR 31/01/2019</t>
  </si>
  <si>
    <t>OCHA 21/09/2018; UNHCR 31/01/2019</t>
  </si>
  <si>
    <t>UNHCR, 30/11/2018; Burundi RRRP 2019</t>
  </si>
  <si>
    <t>UNHCR, 30/11/2018</t>
  </si>
  <si>
    <t>UNICEF 31/12/2018; UNHCR 30/11/2018; UNICEF as of 01/02/2019</t>
  </si>
  <si>
    <t>Fews Net December 2018 Burundi Regional Response Plan 2019</t>
  </si>
  <si>
    <t>WFP December 2018; Fews Net January 2019; UNICEF 31/12/2018; UNHCR 30/11/2018; UNICEF as of 01/02/2019</t>
  </si>
  <si>
    <t>https://data.humdata.org/dataset/rwanda-population-statistics https://data.humdata.org/dataset/94b26815-cd91-4553-b64d-7a6f153400bc/resource/af21db64-6274-4c14-889f-3df5e608382f/download/rphc_4_publication_tables.pdf  https://data.humdata.org/dataset/refugees-originating-rwa</t>
  </si>
  <si>
    <t xml:space="preserve">The calculation of the total population (based on OCHA/2012 Census + Refugges/Asylum Seekers + Returns since 2013-2017 (after Census) - PoC from Rwanda since 2013-2017) was at 9,660,525 and thus considerably lower than the number used by most agencies (12 million). However, as there are no numbers available per admin 1 or 2 needed for the affected population this number will b used for the model until new figures become available.  </t>
  </si>
  <si>
    <t>https://reliefweb.int/sites/reliefweb.int/files/resources/67897.pdf</t>
  </si>
  <si>
    <t>The affected area was estimated on an admin 2 level, counting districts that host refugees and asylum seekers based on a UNHCR map as of 31/01/2019 including the following districts: Karongi, Nyamagabe, Huye, Kigali, Ngoma, Bugesra, Kirehe, Gatsimbo and Gicumbi). There are six refugee camps plus a four transit centers.</t>
  </si>
  <si>
    <t>https://data.humdata.org/dataset/rwanda-population-statistics https://reliefweb.int/sites/reliefweb.int/files/resources/67897.pdf</t>
  </si>
  <si>
    <t>Population in affected districts (OCHA based on 2012 Census). This number does not take into consideration the displaced community which was not added as the assumption that the whole district is affected is already an overestimation.</t>
  </si>
  <si>
    <t>https://data2.unhcr.org/en/documents/download/67256 https://reliefweb.int/sites/reliefweb.int/files/resources/67385.pdf</t>
  </si>
  <si>
    <t xml:space="preserve">Displaced population (150,448) plus host community (123,000) according to the Burundi RRRP 2019. The number included there (p33) is a projection for the end of the year but was included due to a lack of other estimations. </t>
  </si>
  <si>
    <t>https://data2.unhcr.org/en/documents/download/67256</t>
  </si>
  <si>
    <t xml:space="preserve">Breakdown: 4,553 Asylum Seekers plus 69,089 Refugees from Burundi. 76,202 refigees from DRC and 604 refugees with other nationalities. There are later numbers availbale (DRC Situation), however, it is unclear how these numbers reflect approved asylum applications and therefore the PoC UNHCR November numbers were included. </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</si>
  <si>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</si>
  <si>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injuries of the internationally displaced population. Could be calculated based on 2017 camp reports.</t>
  </si>
  <si>
    <t>No recent information on illnesses of the internationally displaced population. Could be calculated based on 2017 camp reports.</t>
  </si>
  <si>
    <t>Not enough information.</t>
  </si>
  <si>
    <t>No indication of (recent) damages due to international displacement.</t>
  </si>
  <si>
    <t>No indication of economic losses due to international displacement</t>
  </si>
  <si>
    <t>https://www.unicef.org/appeals/files/UNICEF_Rwanda_Humanitarian_SitRep_Dec_2018.pdf https://data.humdata.org/dataset/eastern-and-southern-africa-humanitarian-update-december-2018 https://data2.unhcr.org/en/documents/download/67256</t>
  </si>
  <si>
    <t>PiN = Refugee (AS) Population living in and outside of camps + possibly affected host-communities. According to the latest UNICEF (UNHCR) Humanitarian Situation Report, 133,270 of 150,448 refugees and asylum seekers live in camps, the majority of which can be found in Mahama camp in the south-east.</t>
  </si>
  <si>
    <t>http://fews.net/east-africa/rwanda/remote-monitoring-report/december-2018 https://reliefweb.int/sites/reliefweb.int/files/resources/67385.pdf</t>
  </si>
  <si>
    <t>Not enough information to determine needs of refugees outside of refugee camps and the host community.  The impact of international displacement on the host communities is unclear and considering poverty and malnutrition rates as well as minimal food insecurity, displaced communties could add a strain to the host communities resources.</t>
  </si>
  <si>
    <t>https://docs.wfp.org/api/documents/WFP-0000102425/download/?_ga=2.260916109.1226402072.1550049833-51397137.1536834309; http://fews.net/east-africa/rwanda https://www.unicef.org/appeals/files/UNICEF_Rwanda_Humanitarian_SitRep_Dec_2018.pdf https://data.humdata.org/dataset/eastern-and-southern-africa-humanitarian-update-december-2018 https://data2.unhcr.org/en/documents/download/67256</t>
  </si>
  <si>
    <t>According to WFP refugees in camps rely almost entirely on food assistance and have (very) limited access to livelihood opportunities. Additional needs (WASH, education, protection, health) also reported. In there operational update from December it was reported that WFP provided food and nutrition assistance to more than 132,000 people, which is why the entire camp population has been included as facing (at least) stressed humanitarian needs.</t>
  </si>
  <si>
    <t>Possibility that most vulnerable populations in camps face moderate humanitarian needs. Due to a lack of data to disaggregate the number of PiN further, no people have been attributed to level 3 at this point.</t>
  </si>
  <si>
    <t>No one currently expected to face severe or extreme needs.</t>
  </si>
  <si>
    <t>Not enough information available</t>
  </si>
  <si>
    <t>No (significant) access constraints.</t>
  </si>
  <si>
    <t>Data for this country might not be publicly available</t>
  </si>
  <si>
    <t>Government of Algeria 2008, UNHCR 01/2019</t>
  </si>
  <si>
    <t>http://www.ons.dz/IMG/pdf/pop3_national.pdf http://reporting.unhcr.org/sites/default/files/UNHCR%20Algeria%20Operational%20Update%20-%20October-December%202018.pdf</t>
  </si>
  <si>
    <t>33080000 (population in country) + 173,600 (sahrawi population) + 9300 (other refugees, mostly syrian)</t>
  </si>
  <si>
    <t xml:space="preserve">Most of the migrants arriving in Algeria are looking for work and have settled in different areas of the country, while a minority are in transit on their way to Europe. There is no clear areas where the migrants are located so we considered the whole country as affected. </t>
  </si>
  <si>
    <t>https://databank.worldbank.org/data/views/reports/reportwidget.aspx?Report_Name=CountryProfile&amp;Id=b450fd57&amp;tbar=y&amp;dd=y&amp;inf=n&amp;zm=n&amp;country=DZA</t>
  </si>
  <si>
    <t xml:space="preserve">There is no clear data regarding the number of irregular migrants residing in or transiting through Algeria. Some estimates vary fron 25,000 to 100,000. </t>
  </si>
  <si>
    <t>There is no clear data regarding the number of irregular migrants residing in or transiting through Algeria. Some estimates vary fron 25,000 to 100,000. Lack of information on conditions, needs and locations of the migrants.</t>
  </si>
  <si>
    <t>General lack of information on conditions and location of migrants. Detention conditions are poor and are likely to have health consequences.</t>
  </si>
  <si>
    <t>No data available. Detention and deportation conditions are likely to cause injuries among the migrant population.</t>
  </si>
  <si>
    <t>No data available. Detentions and deportation conditions are likely to have led to the fatalities among the affected population. West African migrants cannot be expelled to Niger under the agreement between Niger and Algeria. Instead, the Algerian authorities round up these migrants and drop them off in the desert – some 25 kilometres away from the Niger border.</t>
  </si>
  <si>
    <t>https://www.clingendael.org/sites/default/files/2018-12/caught-in-the-middle_0.pdf</t>
  </si>
  <si>
    <t>No cases of damages reported</t>
  </si>
  <si>
    <t>The number of people in camps/ in transit could be used as a PIN but is currently not available. They are likely to face shelter, food, WASH, health, protection and education needs. Waves of people arrested and deported are still ongoing.</t>
  </si>
  <si>
    <t xml:space="preserve">No data available but limited access to detention centers where human rights abuses have been reported </t>
  </si>
  <si>
    <t>City Population 2008</t>
  </si>
  <si>
    <t>http://www.citypopulation.de/Algeria-Cities.html</t>
  </si>
  <si>
    <t>Total superficie of the Tindouf province where the camps are implanted</t>
  </si>
  <si>
    <t>Population of Tindouf (49,149) + sahrawi refugees population (173,600)</t>
  </si>
  <si>
    <t>UNHCR 03/2018</t>
  </si>
  <si>
    <t>Sahrawi refugees in camps in Tindouf. Data hasn’t been updated since 2017 which might have consequences on the adaptation of the response to the needs</t>
  </si>
  <si>
    <t>http://www.usc.es/export9/sites/webinstitucional/gl/institutos/ceso/descargas/UNHCR_Tindouf-Total-In-Camp-Population_March-2018.pdf</t>
  </si>
  <si>
    <t>No injures reported</t>
  </si>
  <si>
    <t>No injuries reported</t>
  </si>
  <si>
    <t>No report of damages for the considered period. However, during rainy season, frequent sporadic reports of damages to the mud houses.</t>
  </si>
  <si>
    <t>https://www.unicef.org/appeals/files/UNICEF_Saharawi_Refugee_Camps_Algeria_Humanitarian_Situation_Report_18_Aug_2016.pdf</t>
  </si>
  <si>
    <t>Sahrawi refugees in camps in Tindouf. Data hasn’t been updated since 2017 which might have consequences on the adaptation of the response to the needs.</t>
  </si>
  <si>
    <t>173,600 total PIN - 90,000 most vulnerable. The 83,600 are considered to face stressed level of humanitarian conditions due to their high dependance on aid to survive.</t>
  </si>
  <si>
    <t>Refugees</t>
  </si>
  <si>
    <t>No reports of access constraints</t>
  </si>
  <si>
    <t>The PIN only reflects the situation of the sahrawi refugees</t>
  </si>
  <si>
    <t>https://www.unhcr.org/en-lk/news/press/2018/9/5bae473c4/tindouf-camps-planning-figures.html</t>
  </si>
  <si>
    <t>UNHCR 28/09/2018</t>
  </si>
  <si>
    <t>Migrants and refugees</t>
  </si>
  <si>
    <t>No data available, limited access to detention centers</t>
  </si>
  <si>
    <t>173600 sahrawi refugees + 9300 refugees from other countries, mostly Syria. Does not take in considaration the number of migrants</t>
  </si>
  <si>
    <t>Sahrawi refugees</t>
  </si>
  <si>
    <t>Whole country</t>
  </si>
  <si>
    <t>Whole population</t>
  </si>
  <si>
    <t>National Statistics Institute 2006</t>
  </si>
  <si>
    <t>INSD 2006, ECHO 24/01/2019</t>
  </si>
  <si>
    <t>ECHO 25/01/2019</t>
  </si>
  <si>
    <t>ACLED 07/2018-01/2019</t>
  </si>
  <si>
    <t>No data available but access constraints due to insecurity especially in Sahel region</t>
  </si>
  <si>
    <t xml:space="preserve">Estimation based on the PIN number, map of displacement, the IPC phases, the map of SAM burden per admin level 1, the map of regions under state of emergency. Displaced population living in the areas most affected by the conflict, food insecurity and malnutrition were considered at level 4. The rest of the PIN living in those same region but not displaced was considered at level 3. The population living in region affected by food insecurity and malnutrition were ranked in level 1 or 2 based on the severity of the situation. </t>
  </si>
  <si>
    <t>PIN according to the last OCHA estimates</t>
  </si>
  <si>
    <t>OCHA 06/02/2019</t>
  </si>
  <si>
    <t>https://www.humanitarianresponse.info/sites/www.humanitarianresponse.info/files/documents/files/2019-02-06_-_ocha_bfa_-_apercu_humanitaire_-_en.pdf</t>
  </si>
  <si>
    <t>OCHA 06/02/2019, UNICEF 13/02/2019, OCHA 05/02/2019, ECHO 25/01/2019, Cadre Harmonisé 2018</t>
  </si>
  <si>
    <t>Refugees, IDP, host and non host</t>
  </si>
  <si>
    <t>https://www.humanitarianresponse.info/sites/www.humanitarianresponse.info/files/documents/files/2019-02-06_-_ocha_bfa_-_apercu_humanitaire_-_en.pdf, https://reliefweb.int/sites/reliefweb.int/files/resources/bf_map_-_2019_sam_burden_admin_1.pdf, https://www.humanitarianresponse.info/sites/www.humanitarianresponse.info/files/documents/files/situation_des_deplaces_v7.pdf, https://reliefweb.int/sites/reliefweb.int/files/resources/ECDM_20190125_Burkina_Faso_Crisis.pdf, https://data.humdata.org/organization/fsnwg?sort=metadata_modified+desc</t>
  </si>
  <si>
    <t>UNHCR (Jan 2019) / UNHCR (2017) / Worldbank 2017</t>
  </si>
  <si>
    <t>UNHCR (Jan 2019) / Kenya National Bureau of Statistics - Census 2009</t>
  </si>
  <si>
    <t>UNHCR (Jan 2019)</t>
  </si>
  <si>
    <t>UNHCR 2019</t>
  </si>
  <si>
    <t>https://www.unhcr.org/ke/wp-content/uploads/sites/2/2019/02/Kenya-Infographics_January-2019.pdf, https://data.humdata.org/dataset/unhcr-time-series-originating-ken, https://data.worldbank.org/indicator/sp.pop.totl?page=2</t>
  </si>
  <si>
    <t>https://www.knbs.or.ke/download/population-distribution-by-sex-number-of-households-area-and-density-by-county-and-district/, https://www.unhcr.org/ke/wp-content/uploads/sites/2/2019/02/Kenya-Infographics_January-2019.pdf</t>
  </si>
  <si>
    <t>https://www.unhcr.org/ke/wp-content/uploads/sites/2/2019/02/Kenya-Infographics_January-2019.pdf</t>
  </si>
  <si>
    <t>https://www.unhcr.org/ke/wp-content/uploads/sites/2/2019/02/Kenya-Infographics_January-2019.pdf, https://reliefweb.int/sites/reliefweb.int/files/resources/reach_ken_factsheet_msna_dadaab_refugee_complex_december_2018.pdf</t>
  </si>
  <si>
    <t>https://www.unhcr.org/ke/</t>
  </si>
  <si>
    <t>Worldbank population figure (49699860) + registered refugees and asylum seekers in Kenya as of Jan 2019 (475,412) - UNHCR'S (2017) population of concern originating from Kenya (13274)</t>
  </si>
  <si>
    <t>To come up with the affected area we looked at the districts (admin 2) where the majority of the displacement is registered by UNHCR and linked those areas to the 2009 census. The districts identified are:  Turkana (Kalobeyei and Kakuma camps), Garissa (Alinjugur and Dabaab camps), Nairobi (urban refugeee location), and Moyale (Urban refugee location)</t>
  </si>
  <si>
    <t>To come up with the # people living in the affected area we looked at the districts (admin 2) where the majority of the displacement is registered by UNHCR and linked those areas to the 2009 census. The districts identified are:  Turkana (Kalobeyei and Kakuma camps), Garissa (Alinjugur and Dabaab camps), Nairobi (urban refugeee location), and Moyale (Urban refugee location)</t>
  </si>
  <si>
    <t>Total # people affected by the crisis are the total of the registered refugees and asylumseekers in kenya as reported by UNHCR (Jan 2019)</t>
  </si>
  <si>
    <t>Total of registered refugees and asylum seekers as reported by UNHCR (Jan 2019)</t>
  </si>
  <si>
    <t>We consider the total displaced population to be in need.</t>
  </si>
  <si>
    <t>Based on the condtions recorderd in the camps, we haven't allocated any numbers to the lowest PIN category.</t>
  </si>
  <si>
    <t>As there is a relatively strong presence of  NGO's and UN agencies, we assume that generally speaking the need levels are not critical.  However, given the protracted nature of the crisis, some needed attention forthe needs and conditions of the displaced communities, may be lacking.</t>
  </si>
  <si>
    <t>Based on the condtions recorderd in the camps, we haven't allocated any numbers to the highest PIN categories</t>
  </si>
  <si>
    <t xml:space="preserve">Refugee and host </t>
  </si>
  <si>
    <t xml:space="preserve">Host and refugees/asylum seekers </t>
  </si>
  <si>
    <t>Host and refugees</t>
  </si>
  <si>
    <t>The total displaced population is affected: Syrians + PRS. We assume the host community to be affected in some way by the displacement crisis. However, as we did not find a reliable way of calculating numbers, we did not include this group in the affected figure.</t>
  </si>
  <si>
    <t>The total displaced population is affected. On the basis of the  CAS/PCS/LPDC census results, the LCRP used the figure of 180,000  as the estimate for Palestinian refugees from Lebanon, taking into account the population natural growth rates and migration factors. We assume the host community to be affected in some way by the displacement crisis. However, as we did not find a reliable way of calculating numbers, we did not include this group in the affected figure.</t>
  </si>
  <si>
    <t>City Population 30/06/2017 (baseline data)</t>
  </si>
  <si>
    <t>City Population 30/06/2017 (baseline data); ACAPS 20/12/2018</t>
  </si>
  <si>
    <t>City Population 30/06/2017; ACAPS 20/12/2018; ECHO 13/02/2019</t>
  </si>
  <si>
    <t>City Population 30/06/2017; ECHO 13/02/2019</t>
  </si>
  <si>
    <t>ECHO 13/02/2019</t>
  </si>
  <si>
    <t>http://www.citypopulation.de/Bosnia-Cities.html</t>
  </si>
  <si>
    <t>http://www.citypopulation.de/Bosnia-Cities.html https://www.acaps.org/sites/acaps/files/slides/files/20181220_acaps_start_bosnia-herzegovina_increase_in_migrant_arrivals.pdf</t>
  </si>
  <si>
    <t>http://www.citypopulation.de/Bosnia-Cities.html https://www.acaps.org/sites/acaps/files/slides/files/20181220_acaps_start_bosnia-herzegovina_increase_in_migrant_arrivals.pdf https://reliefweb.int/report/bosnia-and-herzegovina/bosnia-and-herzegovina-assistance-refugees-asylum-seekers-and-migrants</t>
  </si>
  <si>
    <t>http://www.citypopulation.de/Bosnia-Cities.html https://reliefweb.int/report/bosnia-and-herzegovina/bosnia-and-herzegovina-assistance-refugees-asylum-seekers-and-migrants</t>
  </si>
  <si>
    <t>https://reliefweb.int/report/bosnia-and-herzegovina/bosnia-and-herzegovina-assistance-refugees-asylum-seekers-and-migrants</t>
  </si>
  <si>
    <t>No CODs available for BiH</t>
  </si>
  <si>
    <t xml:space="preserve">Cantons hosting migrants: 4125 (Una-Sana Canton) + 1277 (Sarajevo Canton) + 4401 (Herzegovina Neretva Canton) </t>
  </si>
  <si>
    <t>270299 (Una-Sana Canton) + 418542 (Sarajevo Canton) + 218473 (Herzegovina Neretva Canton) + 5400 (migrants)</t>
  </si>
  <si>
    <t>Over 25530 detected refugees, asylum seekers and migrants have passed through BiH since the beginning of January 2018. An estimated 5400 are still in-country, mostly in Una-Sana Canton. Therefore people affected: 5400 (migrants) + 270299 (population of Una-Sana Canton)</t>
  </si>
  <si>
    <t xml:space="preserve">An estimated 5400 are still in-country </t>
  </si>
  <si>
    <t xml:space="preserve">No information available </t>
  </si>
  <si>
    <t>An estimated 5400 are still in-country with over 4700 assisted by international organisations</t>
  </si>
  <si>
    <t>Refugees, asylum seekers and migrants in BiH who are not being assisted by international organisations</t>
  </si>
  <si>
    <t>Refugees, asylum seekers, and others of concern + host</t>
  </si>
  <si>
    <t>City Population 16/05/2010 (baseline data); R4V 14/12/2018</t>
  </si>
  <si>
    <t xml:space="preserve">City Population 16/05/2010 (baseline data); UNHCR 08/10/2018 </t>
  </si>
  <si>
    <t>R4V 14/12/2018</t>
  </si>
  <si>
    <t>R4V 14/12/2018; UNHCR 2018</t>
  </si>
  <si>
    <t>http://www.citypopulation.de/Panama-Cities.html https://reliefweb.int/sites/reliefweb.int/files/resources/RMRP_Venezuela_2019_OnlineVersion.pdf</t>
  </si>
  <si>
    <t>http://www.citypopulation.de/Panama-Cities.html https://data2.unhcr.org/en/documents/download/66667</t>
  </si>
  <si>
    <t>https://reliefweb.int/sites/reliefweb.int/files/resources/RMRP_Venezuela_2019_OnlineVersion.pdf</t>
  </si>
  <si>
    <t>https://reliefweb.int/sites/reliefweb.int/files/resources/RMRP_Venezuela_2019_OnlineVersion.pdf http://reporting.unhcr.org/sites/default/files/unhcr%20venezuela%20situation%202018%20supplementary%20appeal.pdf</t>
  </si>
  <si>
    <t>3,405,813 (population) + 94,000 (Venezuelan refugees in Panama)</t>
  </si>
  <si>
    <t>IOM estimates that at least 88,000 regular and irregular migrants remain in Panama, 90% of them in Panama province. Therefore, only Panama province is considered affected</t>
  </si>
  <si>
    <t>IOM estimates that at least 88,000 regular and irregular migrants remain in Panama, 90% of them in Panama province. 1,713,070 (population of Panama province) + 79,200 (Venezuelan refugees in Panama province)</t>
  </si>
  <si>
    <t>Panama continues to be the main destination for refugees and migrants from Venezuela in Central America, hosting an estimated 94,000 people as of the end of October 2018</t>
  </si>
  <si>
    <t>Panama continues to be the main destination for refugees and migrants from Venezuela in Central America, hosting an estimated 94,000 people as of the end of October 2018. Key protection needs are related to: (i) access to basic services such as health, education, housing and humanitarian assistance; (ii) access to socio-economic integration, livelihoods and labour opportunities; and (iii) access to inclusion in national and local social welfare programmes.</t>
  </si>
  <si>
    <t>No information available on the severity of needs and figures. Therefore it is assumed that the majority of the 94,000 Venezuelan refugees in Panama are facing minimal humanitarian needs. It is known however that key protection needs are related to: (i) access to basic services such as health, education, housing and humanitarian assistance; (ii) access to socio-economic integration, livelihoods and labour opportunities; and (iii) access to inclusion in national and local social welfare programmes.</t>
  </si>
  <si>
    <t xml:space="preserve">Refugees, asylum seekers, and others of concern </t>
  </si>
  <si>
    <t>National Institute of Statistics and Census 2018 (baseline data); UNHCR 08/11/2018; IFRC 01/02/2019</t>
  </si>
  <si>
    <t xml:space="preserve">City Population 2019 (baseline data); R4V 14/12/2018 </t>
  </si>
  <si>
    <t xml:space="preserve">National Institute of Statistics and Census 2018 (baseline data); R4V 14/12/2018 </t>
  </si>
  <si>
    <t>UNHCR 08/11/2018; IFRC 01/02/2019</t>
  </si>
  <si>
    <t>https://www.indec.gob.ar/nivel4_default.asp?id_tema_1=2&amp;id_tema_2=24&amp;id_tema_3=84 https://www.unhcr.org/news/press/2018/11/5be4192b4/number-refugees-migrants-venezuela-reaches-3-million.html https://reliefweb.int/sites/reliefweb.int/files/resources/MDR42004eu1.pdf</t>
  </si>
  <si>
    <t>http://www.citypopulation.de/Argentina-Cities.html https://reliefweb.int/sites/reliefweb.int/files/resources/RMRP_Venezuela_2019_OnlineVersion.pdf</t>
  </si>
  <si>
    <t>https://www.indec.gob.ar/nivel4_default.asp?id_tema_1=2&amp;id_tema_2=24&amp;id_tema_3=84 https://reliefweb.int/sites/reliefweb.int/files/resources/RMRP_Venezuela_2019_OnlineVersion.pdf</t>
  </si>
  <si>
    <t>https://www.unhcr.org/news/press/2018/11/5be4192b4/number-refugees-migrants-venezuela-reaches-3-million.html https://reliefweb.int/sites/reliefweb.int/files/resources/MDR42004eu1.pdf</t>
  </si>
  <si>
    <t>44,494,502 (population) + 130,000 (Venezuelan refugees in Argentina)</t>
  </si>
  <si>
    <t>In Argentina 85% of Venezuelan refugees are in Buenos Aires. Therfore only Buenos Aires is considered affected</t>
  </si>
  <si>
    <t>3,068,043 (population of Buenos Aires) + 110,500 (85% of Venezuelan refugees are in Buenos Aires)</t>
  </si>
  <si>
    <t>The ministry of international relations of Argentina states that there are currently 130,000 migrants and refugees from Venezuela registered in the country</t>
  </si>
  <si>
    <t>No information available on the severity of needs and figures. Therefore it is assumed that the majority of the 130,000 Venezuelan refugees in Argentina are facing minimal humanitarian needs</t>
  </si>
  <si>
    <t>UNHCR population estimates 2018 based on 2014 census, sent via email to AZ, see DP
UNHCR 31/1/2019</t>
  </si>
  <si>
    <t xml:space="preserve">UNHCR 31/12/2018
OPM/UNHCR 12/2018
FEWSNET 12/2018
Wikipedia </t>
  </si>
  <si>
    <t>UNHCR 31/12/2018
OPM/UNHCR 12/2018
OCHA 10/2018
UNHCR population estimates sent via email to AZ, see DP</t>
  </si>
  <si>
    <t>UNHCR 31.01.2018</t>
  </si>
  <si>
    <t>UNHCR/REACH 08/2018
UNHCR 1/2019
OCHA 10/2018</t>
  </si>
  <si>
    <t>UNHCR/REACH 08/2018
UNHCR 1/2019
Fewsnet 12/2018</t>
  </si>
  <si>
    <t>own judgement</t>
  </si>
  <si>
    <t>ACAPS Access Map 08/2018</t>
  </si>
  <si>
    <t>Email link, 
https://data.worldbank.org/indicator/SP.POP.TOTL?locations=UG&amp;page=2
https://reliefweb.int/sites/reliefweb.int/files/resources/67906.pdf</t>
  </si>
  <si>
    <t>https://data2.unhcr.org/en/documents/download/67595
https://ugandarefugees.org/en/country/uga#category-4
http://fews.net/east-africa/uganda/food-security-outlook/december-2018
https://en.wikipedia.org/wiki/Districts_of_Uganda</t>
  </si>
  <si>
    <t>https://data2.unhcr.org/en/documents/download/67595
https://ugandarefugees.org/en/country/uga#category-4
http://fews.net/east-africa/uganda/food-security-outlook/december-2018</t>
  </si>
  <si>
    <t>https://data2.unhcr.org/en/documents/download/67595
https://ugandarefugees.org/en/country/uga#category-4
https://reliefweb.int/sites/reliefweb.int/files/resources/GLR_humanitarian_snapshot_11Dec2018_final.pdf</t>
  </si>
  <si>
    <t>https://reliefweb.int/sites/reliefweb.int/files/resources/67906.pdf</t>
  </si>
  <si>
    <t xml:space="preserve">38823100 total Ugandan population, UNHCR projection 2018 based on census from 2014; adding 1205913 refugees (as of 1/2019)
(some districts are newly created in 2018 and will be created in June 2019. New population numbers for those dristricts are currently not available and will be if needed estimated)  </t>
  </si>
  <si>
    <t>Main South Sudanese and DRC refugee hosting districts; 
affected districts by food insecurity in Karamoja</t>
  </si>
  <si>
    <t>people living in districts affected by the 3 crisis</t>
  </si>
  <si>
    <t>accumulative number of people affected by the refugee influx and the food insecurity in Karamoja region</t>
  </si>
  <si>
    <t>Total number of South Sudanese and DRC refugees in Uganda. Some host communities might have been relocated. However, there is no data available on it.</t>
  </si>
  <si>
    <t>there are several cases, most importantly Cholera recorded, however, only on a 3 month basis, and just for single settlements. Email to the UNHCR Public Health Officer has been send out (13/02/2019) to get better data</t>
  </si>
  <si>
    <t>cummulative number of the 3 crisis</t>
  </si>
  <si>
    <t>refugees and host communities are affected, non-host communities are affected</t>
  </si>
  <si>
    <t>There are no severe access constraints for humanitarian actors in Uganda, neither are there high bureaucratic access constraints for refugees to access services. Each refugee is given an identification card. Organisations assits OPM in case refugees are encountering issues</t>
  </si>
  <si>
    <t>UNHCR population estimates sent via email to AZ, see DP
31/1/2018</t>
  </si>
  <si>
    <t>UNHCR 31/12/2018
OPM/UNHCR 12/2018
WIKIPEDIA</t>
  </si>
  <si>
    <t>UNHCR 31/12/2018
OPM/UNHCR 12/2018
UNHCR population estimates sent via email to AZ, see DP</t>
  </si>
  <si>
    <t xml:space="preserve">UNHCR/REACH 08/2018
UNHCR 1/2019
</t>
  </si>
  <si>
    <t>https://data.worldbank.org/indicator/SP.POP.TOTL?locations=UG&amp;page=2
https://reliefweb.int/sites/reliefweb.int/files/resources/67906.pdf</t>
  </si>
  <si>
    <t>https://data2.unhcr.org/en/documents/download/67595
https://ugandarefugees.org/en/country/uga#category-4
https://en.wikipedia.org/wiki/Districts_of_Uganda</t>
  </si>
  <si>
    <t>https://data2.unhcr.org/en/documents/download/67595
https://ugandarefugees.org/en/country/uga#category-4</t>
  </si>
  <si>
    <t>Main Host districts of SSD refugees: 
Yumbe (2393)
Adjumani (3030.9)
Moyo (1800.9)
Arua (3236.4)
Kiryandongo (3624.1)
Lamwo (5595.8)
Koboko (759.7)
unfortunately only wikipdeia data available, as the 2005 UOBS dataset does not account for many newly created districts</t>
  </si>
  <si>
    <t>host and refugees communities are affected by the South Sudanese refugee influx;
Only Admin level 1 is considered (no further breakdown of population data available), therefore this is a slight overestimation. (However, main reports focus only on Admin 1, too). The districts listed are hosting most exclusively South Sudanese refugees but there are more districts affected by the South Sudanese refugee influx (such as Kampala) but the number of South Sudanese Refugees staying in those districts are very small in numbers compared to the overall South Sudanese refugee population in Uganda and can tehrefore be marginalized. On the other hand, even though only small in number, refugees from other countries are also residing in the listed settlements. The number was adjusted to match the overall number of South Sudanese refugees. (see estimation page)
Considered districts: Yumbe, Adjumani, Moyo, Arua, Kiryandongo, Lamwo, Koboko (see estimation page)
population data was taken from UNHCR . They have estimates for Ugandan 2018 population that are based on the 2014 census. and the refugee population living in these distrcits</t>
  </si>
  <si>
    <t>Host communties are affected, too, as some villages had to be relocated, their resources are shared (land, fire wood, schools, hospitals). Due to the ReHOPE strategy, 30% of all humanitarian funding attributed towards refugees is supposed to be allocated to serve the host communities, too, to ease tensions and offsett negative impact by the high influx of refugees. Most districts have taken in more refugees than host population. The affects can therefore be beneficial for many marginalized host commnuities, too, as services and infratstuructre as well as new employment oppurtinities are made available to them. 
Only Admin level 1 is considered due to the datasets availale. This is an overestimation. 
See Geographical Impact for considered districts. There are more districts affected, such as Kampala but the number of SSD Refugees staying in those districts are very few. Even though only small in number, refugees from other countries are also residing in these settlements. The number was adjusted to match the overall number of SSD refugees. (see estimation page)</t>
  </si>
  <si>
    <t>All South Sudanese refugees in Uganda. Some host communities might have been relocated. However, there is no data available on it.</t>
  </si>
  <si>
    <t xml:space="preserve">It is estimated that all refugees are in need. Even though some members of the host communities are negativly affected by the refugee influx, there are many positive effects for many host communties such as market access, employment opporuntities, availability of new health and educational services. The needs of host community members, if any, are not caused by the refugee influx but are rather developmental issues. Therefore, they are not considered in this calculation. </t>
  </si>
  <si>
    <t xml:space="preserve">related to the Uganda Joint Multi Sector Needs Assessments: 
REACH states that 41%  (rounded to make it overall 100%)of all South Sudanese refugees (houshold level) staying in the northwest of Uganda (districts hosting South Sudanese refugees) are PIN in 1-3 sectors (the sectors differ a bit to the standard humanitarian sectors but can be compared).  This calculated percentage of the overall PIN is is taken as level 1. </t>
  </si>
  <si>
    <t xml:space="preserve">related to the Uganda Joint Multi Sector Needs Assessments: 
REACH states that 25%  of all South Sudanese refugees (houshold level) staying in the northwest of Uganda (districts hosting South Sudanese refugees) are PIN in 4 sectors (the sectors differ a bit to the standard humanitarian sectors but can be compared).  This calculated percentage of the overall PIN is is taken as level 2. 
</t>
  </si>
  <si>
    <t xml:space="preserve">related to the Uganda Joint Multi Sector Needs Assessments: 
REACH states that 34%  of all South Sudanese refugees (houshold level) staying in the northwest of Uganda (districts hosting South Sudanese refugees) are PIN in 5 sector or more sectors (the sectors differ a bit to the standard humanitarian sectors but can be compared).  This calculated percentage of the overall PIN is is taken as moderate humanitarian conditions (level 3) as the refugees are able to access humanitarian support if severely needed. </t>
  </si>
  <si>
    <t>no data/inforamtion supporting any PIN in severity 4 levels</t>
  </si>
  <si>
    <t>no data/inforamtion supporting any PIN in severity 5 levels</t>
  </si>
  <si>
    <t xml:space="preserve">Refugees and host communities are affected. </t>
  </si>
  <si>
    <t xml:space="preserve">UNHCR population estimates 2018 based on 2014 census, sent via email to AZ, see DP
UNHCR 31/1/2019
</t>
  </si>
  <si>
    <t>OPM/UNHCR 01/2019</t>
  </si>
  <si>
    <t>UNHCR/REACH 08/2018</t>
  </si>
  <si>
    <t>FEWSNET 12/2018
WIKIPEDIA</t>
  </si>
  <si>
    <t>UNHCR population estimates sent via email to AZ, see DP</t>
  </si>
  <si>
    <t>Fewsnet 12/2018</t>
  </si>
  <si>
    <t>http://fews.net/east-africa/uganda/food-security-outlook/december-2018
https://en.wikipedia.org/wiki/Districts_of_Uganda</t>
  </si>
  <si>
    <t>https://reliefweb.int/sites/reliefweb.int/files/resources/GLR_humanitarian_snapshot_11Dec2018_final.pdf</t>
  </si>
  <si>
    <t>http://fews.net/east-africa/uganda/food-security-outlook/december-2018</t>
  </si>
  <si>
    <t>Isingiro (2655.6)
Kyegegwa (1747)
Kamwenge (2439.4)
Kampala (189)
Kibuube (new distrcit since June 2018, no sq km available, Hoima is the parental distrcit: 3664.1sqkm; around a half of its size; 1832.05sqkm was taken)</t>
  </si>
  <si>
    <t xml:space="preserve">host and refugees together; as only Admin level 1 is considered, this is an overestimation, especially for Kampala district. Some number were adjusted based on estimations to match the overall number of DRC refugees. (see estimation page) Host community figures for Kibuube is estimates, as before, 50% of the population of the parental district Hoima is used for this estmation. </t>
  </si>
  <si>
    <t xml:space="preserve">host and refugee communities living in hosting district (admin 1), same distrcits were considered as in geographical impact. See estimation page.  number was adjusted for Kampala, taken only 50,000; </t>
  </si>
  <si>
    <t>Number of DRC refugees in Uganda; Some host communities might have been relocated. However, there is no data available resporting it.</t>
  </si>
  <si>
    <t>It is estimated that all refugees are in need. Even though some members of the host communities are negativly affected by the refugee influx, there are many positive effects for many host communties such as market access, employment opporuntities, availability of new health and educational services. The needs of host community members, if any, are not caused by the refugee influx but are rather developmental issues. Therefore, they are not considered in this calculation.</t>
  </si>
  <si>
    <t xml:space="preserve">related to the Uganda Joint Multi Sector Needs Assessments: 
REACH states that 31%  (rounded to make it overall 100%) of all DRC refugees (houshold level) staying in the southwest of Uganda (districts hosting DRC refugees) are PIN in 1-3 sectors (the sectors differ a bit to the standard humanitarian sectors but can be compared).  This calculated percentage of the overall PIN is is taken as level 1. </t>
  </si>
  <si>
    <t xml:space="preserve">related to the Uganda Joint Multi Sector Needs Assessments: 
REACH states that 21%  of all DRC refugees (houshold level) staying in the souththwest of Uganda (districts hosting DRC refugees) are PIN in 4 sectors (the sectors differ a bit to the standard humanitarian sectors but can be compared).  This calculated percentage of the overall PIN is is taken as level 2. </t>
  </si>
  <si>
    <t xml:space="preserve">related to the Uganda Joint Multi Sector Needs Assessments: 
REACH states that 48%  of all DRC refugees (houshold level) staying in the southwest of Uganda (districts hosting DRC refugees) are PIN in 5 sector or more sectors (the sectors differ a bit to the standard humanitarian sectors but can be compared).  This calculated percentage of the overall PIN is is taken as moderate humanitarian conditions (level 3) as the refugees are able to access humanitarian support if severely needed. </t>
  </si>
  <si>
    <t>There are no severe access constraints for humanitarian actors in Uganda, neither are there bureaucratic access constraints for refugees to access services. Each refugee is given an identification card. Organisations assits OPM in case refugees are encountering issues</t>
  </si>
  <si>
    <t>districts affected in Karamoja: 
Nakapiripint 4201.6
Moroto 3537.6
Napak 4978.4
Abim 2353.3
Kotido 3618
Kaboong 7223.7</t>
  </si>
  <si>
    <t>districts affected in Karamoja: 
Nakapiripint 184800
Moroto 112500
Napak 151700
Abim 135400
Kotido 203300
Kaboong 183600</t>
  </si>
  <si>
    <t xml:space="preserve">food insecure people in Uganda stae by OCHA: Refugees are excluded in this estimates as the crisis only focuses on Karamoja region and the food needs of refugees are facing a different situation as they are getting a (different) response and different (climate) conditions. </t>
  </si>
  <si>
    <t xml:space="preserve">Since 3  years OCHA estimates that 400000 people food are insecure people in Uganda. Therefore this number is taken. However it can varry seasonally.   Refugees are excluded in this estimates as the crisis only focuses on Karamoja region and the food needs of refugees are facing a different situation as they are getting a (different) response and different (climate) conditions. </t>
  </si>
  <si>
    <t>the difference of total PIN and those in level 3</t>
  </si>
  <si>
    <t>Crisis (IPC Phase 3) outcomes are expected among 18 (to 20) percent of poor households, concentrated in Kotido and Kaabong, from February to May</t>
  </si>
  <si>
    <t>https://data.worldbank.org/indicator/SP.POP.TOTL?locations=UG&amp;page=2
https://reliefweb.int/sites/reliefweb.int/files/resources/67906.pdf</t>
  </si>
  <si>
    <t>https://data2.unhcr.org/en/documents/download/65982
https://reliefweb.int/sites/reliefweb.int/files/resources/67906.pdf
https://reliefweb.int/sites/reliefweb.int/files/resources/GLR_humanitarian_snapshot_11Dec2018_final.pdf</t>
  </si>
  <si>
    <t>https://data2.unhcr.org/en/documents/download/65982</t>
  </si>
  <si>
    <t>https://data2.unhcr.org/en/documents/download/67595
https://ugandarefugees.org/en/country/uga#category-4</t>
  </si>
  <si>
    <t xml:space="preserve">HNO 11/2019 </t>
  </si>
  <si>
    <t>https://fscluster.org/sites/default/files/documents/01022019_ocha_nigeria_humanitarian_needs_overview.pdf</t>
  </si>
  <si>
    <t>UNHCR 12/2018, UNWR, 06/2018, UN 01/2019; UNRWA 01/01/2019</t>
  </si>
  <si>
    <t>UNHCR 12/2018, UNWR, 06/2018, UN 01/2019; UNRWA 01/01/2020</t>
  </si>
  <si>
    <t>UNHCR 12/2018; UNRWA 01/01/2020</t>
  </si>
  <si>
    <t>http://reporting.unhcr.org/sites/default/files/UNHCR%20Jordan%20Fact%20Sheet%20-%20January-December%202018.pdf https://www.unrwa.org/sites/default/files/content/resources/2018_syria_crisis_progress_report_final_clean.pdf https://reliefweb.int/sites/reliefweb.int/files/resources/unrwa_in_figures_2018_eng_v1_31_1_2019_final.pdf</t>
  </si>
  <si>
    <t>http://reporting.unhcr.org/sites/default/files/UNHCR%20Jordan%20Fact%20Sheet%20-%20January-December%202018.pdf https://reliefweb.int/sites/reliefweb.int/files/resources/UN%20in%20Syria%20Statement%20on%20Hajin%20and%20Rukban_15.01.2018.pdf https://www.unrwa.org/sites/default/files/content/resources/2018_syria_crisis_progress_report_final_clean.pdf https://reliefweb.int/sites/reliefweb.int/files/resources/unrwa_in_figures_2018_eng_v1_31_1_2019_final.pdf</t>
  </si>
  <si>
    <t>https://reliefweb.int/sites/reliefweb.int/files/resources/67367.pdf https://reliefweb.int/sites/reliefweb.int/files/resources/unrwa_in_figures_2018_eng_v1_31_1_2019_final.pdf</t>
  </si>
  <si>
    <t>Only admin level 1 areas with districts hosting over 50000 Syrian refugees are counted. Therefore: 1572km2 (Irbid) + 4761km2 (Zarqa) + 26551 (Mafraq) + 7579 (Amman). In regards to Palestinian refugees, Amman governorate (where the most camps are located) is taken as the basis for the # of square kilometres affected</t>
  </si>
  <si>
    <t xml:space="preserve">671074 (Syrian refugees) + 17824 (PRS) + 408000 (Palestinians in camps) </t>
  </si>
  <si>
    <t>Total number of crisis related displaced people: 671074 (Syrian refugees) + 17824 (PRS) + 408000 (Palestinians in camps)</t>
  </si>
  <si>
    <t xml:space="preserve">83% of Syrian refugees in Jordan live in urban areas and in poverty (below the poverty line). Refugees below the poverty line are considered facing stressed humanitarian needs: 83% of 671074 (Syrian refugees) + 17825 (PRS). The 408000 Palestinian refugees in camps are also placed in this level </t>
  </si>
  <si>
    <t>Baseline data,  UNRWA, 2016</t>
  </si>
  <si>
    <t>UNRWA 01/01/2018</t>
  </si>
  <si>
    <t>UNRWA 01/01/2020</t>
  </si>
  <si>
    <t>https://www.unrwa.org/where-we-work/jordan</t>
  </si>
  <si>
    <t>https://reliefweb.int/sites/reliefweb.int/files/resources/unrwa_in_figures_2018_eng_v1_31_1_2019_final.pdf</t>
  </si>
  <si>
    <t>For the displacement crisis of Palestinian refugees in Jordan, only those living in camps are still considered here. As the camps are spread throughout the western edge of Jordan, but do not take up a significant area of land, Amman governorate (where the most camps are located) will be taken as the basis for the # of square kilometres affected</t>
  </si>
  <si>
    <t>The number of registered Palestinian refugees living in UNRWA camps in Jordan at the beggining of 2018 (The figure of registered Palestinian refugees in Jordan is actaully 2,206,736)</t>
  </si>
  <si>
    <t>Due to its protracted nature and the conditions in which Palestinian refugees in Jordan experience, only those Palestinian refugees still present in camps are considered as affected and 'displaced' by this crisis</t>
  </si>
  <si>
    <t>Due to its protracted nature and the conditions in which Palestinian refugees in Jordan experience, only those Palestinian refugees still present in camps are considered as in need</t>
  </si>
  <si>
    <t>The total population of Palestinian refugees in Jordan are considered to be facing stressed humanitarian needs owing to several factors including; the defunding of UNRWA, inflation in Jordan, unemployment and related employment restrictions for refugees, healthcare limitations (in some camps 50% of refugees have no health insurance) and levels of poverty</t>
  </si>
  <si>
    <t>UNFPA and UNHCR</t>
  </si>
  <si>
    <t>https://data.humdata.org/dataset/mauritania-population-statistics</t>
  </si>
  <si>
    <t>Total pop with refugees and as</t>
  </si>
  <si>
    <t>Total country is affected</t>
  </si>
  <si>
    <t>Total PoCs</t>
  </si>
  <si>
    <t>CH 2018 and UNHCR</t>
  </si>
  <si>
    <t>Total IPC levels 2-5 and Pocs</t>
  </si>
  <si>
    <t>CH figures for food insecurity + urban AS and refs, which are considered in a lower severity category compared to the refs in Mbera camp, who are in level 3</t>
  </si>
  <si>
    <t>CH figures for food insecurity + refs in Mbera camp</t>
  </si>
  <si>
    <t>Figures are based on December 2018 CH analysis. The projected figures for June August 2019 are too far into the future, and based on lean season effect</t>
  </si>
  <si>
    <t>Host, nonhost, as and refs</t>
  </si>
  <si>
    <t>Access Map</t>
  </si>
  <si>
    <t>total population plus refs and AS in the country</t>
  </si>
  <si>
    <t>UNFPA 2018</t>
  </si>
  <si>
    <t>entire country is affected</t>
  </si>
  <si>
    <t>total population minus the refugees in Mbera camp</t>
  </si>
  <si>
    <t>CH 2018</t>
  </si>
  <si>
    <t>OCHA (Dec 2018); UNHCR (Dec 2018)</t>
  </si>
  <si>
    <t>Populationdata.net</t>
  </si>
  <si>
    <t>OCHA 12/2018; UNHCR 01/2019</t>
  </si>
  <si>
    <t>UNHCR 01/2019; IOM 01/2019</t>
  </si>
  <si>
    <t>OCHA 12/2018</t>
  </si>
  <si>
    <t>Acled 02/2019</t>
  </si>
  <si>
    <t>OCHA 12/2018; UNHCR 12/2018</t>
  </si>
  <si>
    <t>populationdata.net</t>
  </si>
  <si>
    <t>https://www.humanitarianresponse.info/en/operations/chad/document/tchad-aper%C3%A7u-des-besoins-humanitaires-2019-hno-2019-21-dec-2018
https://data2.unhcr.org/en/country/tcd</t>
  </si>
  <si>
    <t>Total country popluation according to OCHA HNO 2019 (15,775,428) + Refugee population (451,210) + Chadian returnees (41,240)</t>
  </si>
  <si>
    <t>https://www.populationdata.net/pays/tchad/divisions</t>
  </si>
  <si>
    <t xml:space="preserve">Area of Lac region. The crisis affects the entirety of the region. </t>
  </si>
  <si>
    <t>https://www.humanitarianresponse.info/en/operations/chad/document/tchad-aper%C3%A7u-des-besoins-humanitaires-2019-hno-2019-21-dec-2018
https://data2.unhcr.org/en/situations/nigeriasituation</t>
  </si>
  <si>
    <t xml:space="preserve">Baseline population of Lac region (616,984)+ Nigerian refugees (11,310) + Chadian returnees (41,240) as they come from abroad and increase baseline population. Follow up with OCHA to see if IDPs and IDP returnees are included in the baseline population. However most IDPs originate from Lac reegion so likely counted within baseline estimates, therefore not taken into account here999. </t>
  </si>
  <si>
    <t>The entire population of Lac region is affected by the crisis.</t>
  </si>
  <si>
    <t>https://data2.unhcr.org/en/situations/nigeriasituation
https://reliefweb.int/sites/reliefweb.int/files/resources/IOM%20DTM%20Dashboard%20Chad_Round_6_AL_tcd_final_FR.pdf</t>
  </si>
  <si>
    <t xml:space="preserve">Nigerian refugee population (11,310) + IDPs in Lac region (126,313). IDP figure includes Chadian returnees. </t>
  </si>
  <si>
    <t>https://data.humdata.org/dataset/chad-humanitarian-needs-overview</t>
  </si>
  <si>
    <t xml:space="preserve">Figure taken from Chad HNO 2019. Number corresponds to the number of people in need in Lac region. </t>
  </si>
  <si>
    <t xml:space="preserve">No information available. </t>
  </si>
  <si>
    <t xml:space="preserve">Estimate derived from severity map in HNO 2019 and people in need figures at admin lv.2 for Lac region. Fouli (123,808)+Kaya (112,056)+Wayi (143,893). </t>
  </si>
  <si>
    <t xml:space="preserve">Estimate derived from severity map in HNO 2019 and people in need figures at admin lv.2 for Lac region. Mamdi (106,631). </t>
  </si>
  <si>
    <t>Number of casualties across Chad between August 2018 and early Feb 2019.</t>
  </si>
  <si>
    <t>Refugee, IDP, host, non-host, returnee</t>
  </si>
  <si>
    <t xml:space="preserve">Total number of fatilities recorded by Acled in Lac region, August 2018 early Feb 2019. Figure could be an under-estimation, as violent incidents often go unreported.  </t>
  </si>
  <si>
    <t>https://www.humanitarianresponse.info/en/operations/chad/document/tchad-aper%C3%A7u-des-besoins-humanitaires-2019-hno-2019-21-dec-2018. https://data2.unhcr.org/en/country/tcd</t>
  </si>
  <si>
    <t xml:space="preserve">The entire country is affected by food insecurity. Figure represents the sum of all regions. </t>
  </si>
  <si>
    <t xml:space="preserve">The entire country is affected by food insecurity. Figure represents the total population of all regions. </t>
  </si>
  <si>
    <t>Cadre Harmonise November 2018, phase 2</t>
  </si>
  <si>
    <t>https://www.humanitarianresponse.info/en/operations/chad/document/tchad-aper%C3%A7u-des-besoins-humanitaires-2019-hno-2019-21-dec-2018</t>
  </si>
  <si>
    <t>Refugees (449,748) + IDPs (124,078) +Chadian returnees (81,253) +other displaced (2,460)</t>
  </si>
  <si>
    <t xml:space="preserve">Figure taken from OCHA 2019 HNO report for Chad. </t>
  </si>
  <si>
    <t xml:space="preserve">Figure derived from the severity map provided in the 2019 HNO for Chad. Sum of people in need for departments classified as having level 1 needs. </t>
  </si>
  <si>
    <t>Figure derived from the severity map provided in the 2019 HNO for Chad. No departments were classified as having level 5 needs.</t>
  </si>
  <si>
    <t>Refugee, IDP, Host, non-host, returnee</t>
  </si>
  <si>
    <t>Total country popluation according to OCHA HNO 2019</t>
  </si>
  <si>
    <t>Area of Tibesti region</t>
  </si>
  <si>
    <t>Population of Tibesti region</t>
  </si>
  <si>
    <t xml:space="preserve">It has been assumed that the whole population of Tibesti is affected by the conflict. Tibesti has a high baseline level of vulnerability, which has been made significantly worse by the conflict. </t>
  </si>
  <si>
    <t>Number of casualties in Tibesti region between August 2018 and early Feb 2019</t>
  </si>
  <si>
    <t>Province area: wikipedia</t>
  </si>
  <si>
    <t>Province population: GoT</t>
  </si>
  <si>
    <t>Syrian refugees and asylum seekers: UNHCR 12/2018
Non-Syrian refugees and asylum seekers: IOM 12/2018</t>
  </si>
  <si>
    <t>UNHCR 01/2018</t>
  </si>
  <si>
    <t>Province area: Wikipedia
Most affected provinces: UNHCR 12/2018</t>
  </si>
  <si>
    <t>Province population: GoT
Most affected provinces: UNHCR 12/2018</t>
  </si>
  <si>
    <t>UNCHR, 31/01/2019</t>
  </si>
  <si>
    <t>Province area: wikipedia
Affected provinces: IOM</t>
  </si>
  <si>
    <t>Province population: GoT
Affected provinces: IOM</t>
  </si>
  <si>
    <t>Acled, ICG, Wikipedia</t>
  </si>
  <si>
    <t>GoT, Acled, ICG</t>
  </si>
  <si>
    <t>https://data.worldbank.org/country/turkey</t>
  </si>
  <si>
    <t>World Bank figures, includes refugee population</t>
  </si>
  <si>
    <t>https://en.wikipedia.org/wiki/Provinces_of_Turkey</t>
  </si>
  <si>
    <t xml:space="preserve">Represents the total area of provinces affected by one or more crisis. </t>
  </si>
  <si>
    <t>http://web.turkstat.gov.tr/UstMenu.do?metod=temelist</t>
  </si>
  <si>
    <t xml:space="preserve">Represents the total population of provinces affected by one or more crisis. </t>
  </si>
  <si>
    <t xml:space="preserve">Sum of people affected across all crises. Figure is likely to be an underestimation, as the number of affected people is not available for the Kurdish conflict. </t>
  </si>
  <si>
    <t xml:space="preserve">Figure represents the total number of displaced people in Turkey (Syrians, non-Syrians). IDPs for the Kurdish conflict are not included, as there is a lack of reliable data. </t>
  </si>
  <si>
    <t>No information available.</t>
  </si>
  <si>
    <t>Figure represents the number of fatilities from the Kurdish conflict from August 2018-Early February 2019 (673) +  the number of migrants and refugees who died in Turkey August 2018-early February 2019 (116).</t>
  </si>
  <si>
    <t>https://www.unicef.org/emergencies/files/2018-04_-_UNICEF_response_to_the_Syria_Crisis.pdf</t>
  </si>
  <si>
    <t>https://reliefweb.int/sites/reliefweb.int/files/resources/63168.pdf</t>
  </si>
  <si>
    <t>The number of people facing extreme humanitarian needs is unknown.</t>
  </si>
  <si>
    <t>Refugees, IDPs, host, non-host</t>
  </si>
  <si>
    <t>https://en.wikipedia.org/wiki/Provinces_of_Turkey
https://data2.unhcr.org/en/documents/download/67206</t>
  </si>
  <si>
    <t>Figure represents the combined total area of provinces with &gt; 100,000 Syrian refugees. Likely to be over-estimation. Provinces included: Istanbul, Hatay, Bursa Gaziantep, Sanliurfa, Izmir, Konya, Mersin, Adana, Kilis</t>
  </si>
  <si>
    <t xml:space="preserve">
http://web.turkstat.gov.tr/UstMenu.do?metod=temelist
https://data2.unhcr.org/en/documents/download/67206</t>
  </si>
  <si>
    <t>Figure represents the combined total population of provinces with &gt; 100,000 Syrian refugees. Likely to be over-estimation. Provinces included: Istanbul, Hatay, Gaziantep, Sanliurfa, Izmir, Konya, Mersin, Adana, Kilis</t>
  </si>
  <si>
    <t>https://data2.unhcr.org/en/situations/syria/location/113</t>
  </si>
  <si>
    <t xml:space="preserve">Figure represents registered Syrian refugees in Turkey. Host communities in Turkey are likely to be affected as well, but it is impossible to quantify how many. Data comes from the most recent operational update for UNHCR Turkey </t>
  </si>
  <si>
    <t xml:space="preserve">Figure represents registered Syrian refugees in Turkey. Data comes from the most recent operational update for UNHCR Turkey </t>
  </si>
  <si>
    <t>No comprehensive data about the number of illnesses among Syrian refugees</t>
  </si>
  <si>
    <t>No comprehensive data about the number of injuries among Syrian refugees</t>
  </si>
  <si>
    <t>https://www.acleddata.com/
https://missingmigrants.iom.int/downloads</t>
  </si>
  <si>
    <t xml:space="preserve">The Syrian refugees crisis has not caused a significant number of partial damages. </t>
  </si>
  <si>
    <t xml:space="preserve">The Syrian refugees crisis has not caused a significant number of total damages. </t>
  </si>
  <si>
    <t>No comprehensive data about the number of fatalities among Syrian refugees</t>
  </si>
  <si>
    <t xml:space="preserve">No comprehensive data about the economic impact of  the Syrian refugee crisis in Turkey exists. This is a topic that is very politically divisive. </t>
  </si>
  <si>
    <t>The number of people facing severe humanitarian needs is unknown, but likely to be minimal.</t>
  </si>
  <si>
    <t>Refugees, host</t>
  </si>
  <si>
    <t xml:space="preserve">Data about the number of Syrian refugees facing access constraints is unavailable </t>
  </si>
  <si>
    <t>https://en.wikipedia.org/wiki/Provinces_of_Turkey
https://reliefweb.int/sites/reliefweb.int/files/resources/Q4_quarterly-oct-nov-dec-18.pdf</t>
  </si>
  <si>
    <t>Estimation based on the provinces that are the most important entry/exit points for migrants and refugees, according to IOM. Provinces included: Edirne, Kirklareli, Canakkale, Istanbul, Izmir, Mugla, Antala, Hatay, Kilis, Ankara, Gaziantep, Sanliurfa, Agri, Van, Hakkari, Sirnak</t>
  </si>
  <si>
    <t xml:space="preserve">
http://web.turkstat.gov.tr/UstMenu.do?metod=temelist
https://reliefweb.int/sites/reliefweb.int/files/resources/Q4_quarterly-oct-nov-dec-18.pdf</t>
  </si>
  <si>
    <t xml:space="preserve">Figure represents the total number of Syrian refugees and asylum seekers (3,640,466) + Non-Syrian refugees and asylum seekers (368,230) in Turkey. People from host communities are affected as well, but it is impossible to quantify how many given the available data.   </t>
  </si>
  <si>
    <t>https://data2.unhcr.org/en/situations/syria/location/113
https://reliefweb.int/sites/reliefweb.int/files/resources/Q4_quarterly-oct-nov-dec-18.pdf</t>
  </si>
  <si>
    <t xml:space="preserve">Figure represents the total number of refugees and asylum seekers in Turkey of all nationalities.  </t>
  </si>
  <si>
    <t>https://missingmigrants.iom.int/downloads</t>
  </si>
  <si>
    <t xml:space="preserve">Figure represents the number of fatalities and missing among migrants in Turkey Aug-2018 to Early Feb-2019, according to IOM's Missing Migrant Database. The true number of fatalities may be higher as a result of unreported incidents. </t>
  </si>
  <si>
    <t>Refugee/asylum seekers, host</t>
  </si>
  <si>
    <t>The number of people facing limited access is unknown</t>
  </si>
  <si>
    <t>The number of people facing restricted access is unknown</t>
  </si>
  <si>
    <t>https://en.wikipedia.org/wiki/Provinces_of_Turkey
https://www.acleddata.com/
http://www.crisisgroup.be/interactives/turkey/</t>
  </si>
  <si>
    <t xml:space="preserve">
http://web.turkstat.gov.tr/UstMenu.do?metod=temelist
https://www.acleddata.com/
http://www.crisisgroup.be/interactives/turkey/</t>
  </si>
  <si>
    <t>http://www.internal-displacement.org/sites/default/files/2018-05/GRID%202018%20-%20Figure%20Analysis%20-%20TURKEY.pdf</t>
  </si>
  <si>
    <t xml:space="preserve">According to IDMC, up to 1,100,000 people could potentially be internally displaced in southeastern Turkey as a result of fighting between government forces and non-state armed groups. </t>
  </si>
  <si>
    <t xml:space="preserve">Figure represents the number of fatalities from the Kurdish conflict from August 2018-Early February 2019. Includes both combatants and civilians. As a result of the  nature of the conflict and the data available, it is not possible to reliably distinguish combatants and civilians from one another. </t>
  </si>
  <si>
    <t xml:space="preserve">The number of people in need of humanitarian assistance as a result of the kurdish conflict is unknown, but expected to be high. Affected regions of southeastern Turkey have been subjected to decades of violence, which has deeply affected many aspects of life. Large numbers of people remain in a situation of protracted displacement, though their specific needs are not known. </t>
  </si>
  <si>
    <t>No data available.</t>
  </si>
  <si>
    <t>IDP, host, non-host</t>
  </si>
  <si>
    <t xml:space="preserve">The precise number of people in need facing access constraints is unknown. In general, humanitarian access in conflict-affected areas is extremely limited, which constrains both information gathering and servce delivery. </t>
  </si>
  <si>
    <t>UNHCR 01/2019</t>
  </si>
  <si>
    <t>https://www.humanitarianresponse.info/en/operations/chad/document/tchad-aper%C3%A7u-des-besoins-humanitaires-2019-hno-2019-21-dec-2018, https://data2.unhcr.org/en/country/tcd</t>
  </si>
  <si>
    <t>https://data2.unhcr.org/fr/documents/download/67654</t>
  </si>
  <si>
    <t>Combined area of the regions identified by UNHCR as being affected. Regions included: Logone Occidental, Logone Oriental, Moyen Chari, Salamat, Mandoul.</t>
  </si>
  <si>
    <t xml:space="preserve">Combined population of the regions identified by UNHCR as being affected. Regions included: Logone Occidental, Logone Oriental, Moyen Chari, Salamat, Mandoul. </t>
  </si>
  <si>
    <t xml:space="preserve">In the absence of additional data, the PIN figure has been used as an approximation of the people affected. </t>
  </si>
  <si>
    <t xml:space="preserve">Sum of CAR refugees (101,511) + Chadian returnees from CAR (42,576). Both refugees and returnees have been forcibly displaced for the same reasons. </t>
  </si>
  <si>
    <t>The presence of refugees from CAR has not been associated with damaged buildings</t>
  </si>
  <si>
    <t xml:space="preserve">Figure derived from the severity map provided in the 2019 HNO for Chad. La Nya Pende was the only department in the affected area classified as having level 4 needs. </t>
  </si>
  <si>
    <t>Figure derived from the severity map provided in the 2019 HNO for Chad. No departments in the affected area were classified as having level 5 needs.</t>
  </si>
  <si>
    <t>Refugees, returnees, host communities</t>
  </si>
  <si>
    <t>UNHCR 01/2019, population data</t>
  </si>
  <si>
    <t>https://data2.unhcr.org/fr/documents/download/67654, https://www.populationdata.net/pays/tchad/divisions</t>
  </si>
  <si>
    <t>Combined area of the regions identified by UNHCR as being affected. Regions included: Ennedi Est, Wadi Fira, Ouaddai, Sila.</t>
  </si>
  <si>
    <t>Combined population of the regions identified by UNHCR as being affected. Regions included: Ennedi Est, Wadi Fira, Ouaddai, Sila.</t>
  </si>
  <si>
    <t>Figure taken from OCHA 2019 HNO for Chad.</t>
  </si>
  <si>
    <t>The presence of refugees from Darfur has not been associated with damaged buildings</t>
  </si>
  <si>
    <t xml:space="preserve">Figure derived from the severity map provided in the 2019 HNO for Chad. Sum of people in need for departments classified as having level 3 needs. </t>
  </si>
  <si>
    <t>Refugees, host communities</t>
  </si>
  <si>
    <t xml:space="preserve">Citypopulation, quoted after (2018) Central Organization for Statistics and Information Technology (web) </t>
  </si>
  <si>
    <t xml:space="preserve">UNHCR 31.12.2018 / City population 2018/ OCHA 2018 </t>
  </si>
  <si>
    <t>IOM DTM 15/12/2018; UNHCR 17/5/2018; UNHCR 31/12/2018, BBC 2018, EU stat 2019</t>
  </si>
  <si>
    <t>UNAMI 31/12/2018</t>
  </si>
  <si>
    <t>World Bank, Spring 2018, data based on 2017 figures</t>
  </si>
  <si>
    <t>Citypopulation, quoted after (2018) Central Organization for Statistics and Information Technology (web) 2018</t>
  </si>
  <si>
    <t>IOM DTM 15/12/2018; UNHCR 17/5/2018</t>
  </si>
  <si>
    <t>UNHCR 31/12/2018 / City population 2019</t>
  </si>
  <si>
    <t>UNHCR 31/12/2018, OCHA 11/2018, UNHCR 31/12/2018</t>
  </si>
  <si>
    <t>OCHA 11/2018; OCHA 08/2018</t>
  </si>
  <si>
    <t>IPC 15/1/2019 / UNHCR 31/1/2019</t>
  </si>
  <si>
    <t>OCHA 2017</t>
  </si>
  <si>
    <t>OCHA 1/10/2019 / OCHA  02/2018</t>
  </si>
  <si>
    <t>ACLED August-Jan 2019</t>
  </si>
  <si>
    <t>IPC 15/1/2019</t>
  </si>
  <si>
    <t xml:space="preserve">Humanitarian Access Map ACAPS </t>
  </si>
  <si>
    <t>UNHCR 31/1/2019</t>
  </si>
  <si>
    <t>UNHCR 31/12/2018 / African Monitors 25/7/2018</t>
  </si>
  <si>
    <t>OCHA 2/2018</t>
  </si>
  <si>
    <t>UNHCR 2019, Stat Italia 2019</t>
  </si>
  <si>
    <t>https://data.worldbank.org/indicator/SP.POP.TOTL?locations=IQ&amp;page=2</t>
  </si>
  <si>
    <t>refugees inflows and outflows are already included</t>
  </si>
  <si>
    <t>http://www.citypopulation.de/Iraq-Cities.html</t>
  </si>
  <si>
    <t>the whole country is affected as the conflict affects all aspects of life in all regions in Iraq</t>
  </si>
  <si>
    <t>https://data2.unhcr.org/en/situations/syria/location/5
Source: http://www.citypopulation.de/Iraq-Cities.html
https://reliefweb.int/sites/reliefweb.int/files/resources/irq_2019_hno.pdf</t>
  </si>
  <si>
    <t>combination of conflict and int. displacement numbers</t>
  </si>
  <si>
    <t>http://iraqdtm.iom.int/
https://reliefweb.int/sites/reliefweb.int/files/resources/WFP-0000071726.pdf
https://data2.unhcr.org/en/documents/download/67489
https://www.bbc.com/news/world-europe-44660699
https://reliefweb.int/report/iraq/iraqi-migration-europe-2016-profiles-drivers-and-return
https://ec.europa.eu/eurostat/statistics-explained/index.php?title=File:Table_1_First-time_asylum_applicants_in_the_EU-28_by_citizenship,_Q3_2017_%E2%80%93_Q3_2018.png</t>
  </si>
  <si>
    <t>2680202 conflict displaced people (this is most likely an underrepresenation due to the limited inforamtion on Iraqi refugees in other countries) 252451 total number of Syrian refugees registered in Iraq</t>
  </si>
  <si>
    <t>http://www.uniraq.org/index.php?option=com_k2&amp;view=item&amp;id=10269:un-casualty-figures-for-iraq-for-the-month-of-december-2018&amp;Itemid=633&amp;lang=en</t>
  </si>
  <si>
    <t>Numbers published by UNAMI from July -Dec 2018, number include: ordinary citizens and others considered civilian at the time of death such as police on non-combat functions, civil defence, personal security teams, facilities protection police and fire department personnel</t>
  </si>
  <si>
    <t>http://documents.worldbank.org/curated/en/771451524124058858/pdf/125406-WP-PUBLIC-P163016-Iraq-Economic-Monitor-text-Spring-2018-4-18-18web.pdf</t>
  </si>
  <si>
    <t>The 2017  Iraq Damage and Needs Assessment (DNA) on the seven directly affected governorates estimates the overall damages to be US$45.7 billion and reconstruction and recovery needs to total US$88.2 billion</t>
  </si>
  <si>
    <t>https://www.humanitarianresponse.info/en/operations/iraq/document/2019-iraq-humanitarian-needs-overview</t>
  </si>
  <si>
    <t>HNO figure adjusted (6.7m) so that breakdown of admin 1 levels adds up</t>
  </si>
  <si>
    <t>Estimated governorates in severity level 1 due to the average estimated on the basis of the 'severity if needs' map of the HNO 2019.The people in need figures, segregated by Admin 1, are matched. This is an estimation and requires further validation. see estimation page</t>
  </si>
  <si>
    <t>Estimated governorates in severity level 2 due to the average estimated on the basis of the 'severity if needs' map of the HNO 2019.The people in need figures, segregated by Admin 1, are matched. This is an estimation and requires further validation.see estimation page</t>
  </si>
  <si>
    <t>Estimated governorates in severity level 3 due to the average estimated on the basis of the 'severity if needs' map of the HNO 2019.The people in need figures, segregated by Admin 1, are matched. This is an estimation and requires further validation.see estimation page</t>
  </si>
  <si>
    <t>Estimated governorates in severity level 4 due to the average estimated on the basis of the 'severity if needs' map of the HNO 2019.The people in need figures, segregated by Admin 1, are matched. This is an estimation and requires further validation.see estimation page</t>
  </si>
  <si>
    <t>Estimated governorates in severity level 5 due to the average estimated on the basis of the 'severity if needs' map of the HNO 2019.The people in need figures, segregated by Admin 1, are matched. This is an estimation and requires further validation.see estimation page</t>
  </si>
  <si>
    <t>every group is affected</t>
  </si>
  <si>
    <t>people in need living in admin 2 areas defined as 'low access constraints' defined by HNO/OCHA (Dahuk, Diyala, Salah alDin)</t>
  </si>
  <si>
    <t>people in need living in admin 2 areas defined as 'medium and high access constraints' defined by HNO/OCHA (Anabar, Ninewa, Erbil, Kirkuk, Baghdad)</t>
  </si>
  <si>
    <t>Source: http://www.citypopulation.de/Iraq-Cities.html</t>
  </si>
  <si>
    <t>population living in crisis affected areas according to the HNO</t>
  </si>
  <si>
    <t>IDPs and Iraqi refugees outside Iraq, and arrivals in Europe since 2014 (these numbers are most likley underestimated) not including Iraqis in Asia, Africa and Americas.</t>
  </si>
  <si>
    <t>https://data2.unhcr.org/en/situations/syria/location/5
 https://www.citypopulation.de/Iraq-Cities.html</t>
  </si>
  <si>
    <t xml:space="preserve">This accounts for the Admin level 1 area of governorates of Duhok, Erbil and Sulaymaniyah; 99% (249,329 persons) live in Kurdistan Region  – Iraq (KR-I) (these three governorates), 01% (3,197 persons) live in other locations in Iraq- out of which 1093 Syrian refugees live in 1 camp in Anbar governorate. </t>
  </si>
  <si>
    <t>https://data2.unhcr.org/en/situations/syria/location/5
https://www.citypopulation.de/Iraq-Cities.html</t>
  </si>
  <si>
    <t>252451 Syrian refugees + 3262613 host (Sulaymaniyah: 2053000,  Dahuk: 1202535; Erbil: 1854778)</t>
  </si>
  <si>
    <t>total number of Syrian refugees registered in Iraq</t>
  </si>
  <si>
    <t>no data available</t>
  </si>
  <si>
    <t>https://data2.unhcr.org/en/documents/download/67489
https://reliefweb.int/sites/reliefweb.int/files/resources/irq_2019_hno.pdf
https://data2.unhcr.org/en/situations/syria/location/5</t>
  </si>
  <si>
    <t xml:space="preserve"> https://reliefweb.int/sites/reliefweb.int/files/resources/irq_2019_hno.pdf
https://data2.unhcr.org/en/documents/download/67489</t>
  </si>
  <si>
    <t xml:space="preserve">all groups are affected as the syrian refugees are spread and living in camps, non camps as well as remote and urban areas. </t>
  </si>
  <si>
    <t>Syrian refugees living in KR-I areas that are defined as 'low access constraints' defined by HNO/OCHA   (Duhok 88503; /Erbil non camp: 98339; Darashakran camp (Erbil district):11680; Qushtapa camp (Erbil district) 8060; Kawergosk Camp (Erbil district): 7735; Basirma Camp (Erbil district): 2861) However, it remains unclear how the access sitation to the camps really is</t>
  </si>
  <si>
    <t>Syrian refugees in Iraq living in areas that are defined as 'medium and high access constraints' defined by HNO/OCHA  (Kirkuk 751; Ninewa 513)  However, it remains unclear how the access sitation to the camps really is</t>
  </si>
  <si>
    <t>http://www.ipcinfo.org/ipc-country-analysis/details-map/en/c/1151896/; https://reliefweb.int/sites/reliefweb.int/files/resources/67675.pdf</t>
  </si>
  <si>
    <t>population figures, estimates of 2018. not clear if refugees are included</t>
  </si>
  <si>
    <t>https://data.humdata.org/dataset/sudan-administrative-boundaries-levels-0-2</t>
  </si>
  <si>
    <t xml:space="preserve">the whole country is affected by food insecruity and/or conflict </t>
  </si>
  <si>
    <t>http://www.ipcinfo.org/ipc-country-analysis/details-map/en/c/1151896/, https://reliefweb.int/sites/reliefweb.int/files/resources/67675.pdf</t>
  </si>
  <si>
    <t>the whole country is affected by food insecruity and/or conflict , In Darfur States: (10963145), South Kordofan and Blue Nile State: (2405893)</t>
  </si>
  <si>
    <t>the sum of all IPC phases = the whole population is affected by the crisis</t>
  </si>
  <si>
    <t>https://reliefweb.int/sites/reliefweb.int/files/resources/Darfur_Humanitarian_Overview_01Oct18_A3%20%281%29.pdf; https://reliefweb.int/sites/reliefweb.int/files/resources/Sudan_2018_Humanitarian_Needs_Overview.pdf</t>
  </si>
  <si>
    <t xml:space="preserve">people in protracted displacement, IDPs in Darfur states (1760000), South Kordofan/Blue Nile (235000), Sudanese in neighbouring states (see estimation page): 655397, numbers from feb 2018 </t>
  </si>
  <si>
    <t>Protests that started on 19 December 2018 caused several injuries. However numbers are ambigous</t>
  </si>
  <si>
    <t xml:space="preserve">all civilians listed by ACLED as being killed from August-January 2019; including protetors; civilians killing civilians are included too. Protets that spiked since 19 December and are ongoing are included, however the reports being </t>
  </si>
  <si>
    <t>http://www.ipcinfo.org/ipc-country-analysis/details-map/en/c/1151896/</t>
  </si>
  <si>
    <t>people classified as food insecure (phase 3-5) by IPC Jan-March 2019 as this matches the procedures that the HNO follows, 3.14 estimanted number of people in need of hum assitance in Darfur States , (breakdown: 1760000 IDPs, 300000 refugees, 780000 residents, 295710 returnees), 235,000 IDPs in need in the two areas</t>
  </si>
  <si>
    <t>people classified as IPC phase 3 by IPC Jan-March 2019</t>
  </si>
  <si>
    <t>people classified as IPC phase 4 by IPC Jan-March 2019</t>
  </si>
  <si>
    <t>people classified as IPC phase 5 by IPC between Jan-March 2019</t>
  </si>
  <si>
    <t>all groups are afffected</t>
  </si>
  <si>
    <t>the whole country is affected by food insecruity and/or conflict, In Darfur States: (10963145), South Kordofan and Blue Nile State: (2405893)</t>
  </si>
  <si>
    <t>A minimum of 19130691 people classified as food insecure (phase 2-5) by IPC Jan-March 2019 are affected by the food insecurity and conflict in Sudan as they are already facing food needs follow negative copting strategies., 3.14 estimanted number of people in need of hum assitance in Darfur States, (breakdown: 1760000 IDPs, 300000 refugees, 780000 residents, 295710 returnees), 235,000 IDPs in need in the two areas</t>
  </si>
  <si>
    <t>https://reliefweb.int/sites/reliefweb.int/files/resources/Darfur_Humanitarian_Overview_01Oct18_A3%20%281%29.pdf, https://reliefweb.int/sites/reliefweb.int/files/resources/Sudan_2018_Humanitarian_Needs_Overview.pdf</t>
  </si>
  <si>
    <t xml:space="preserve">people in protracted displacement,  IDPs in Darfur states (1760000), South Kordofan/Blue Nile (235000); Sudanese in neighbouring states (see estimation page): 655397, numbers from feb 2018 </t>
  </si>
  <si>
    <t>people classified as food insecure (phase 3-5) by IPC Jan-March 2019 as this matches the procedures that the HNO follows. 3.14 estimanted number of people in need of hum assitance in Darfur States. (breakdown: 1760000 IDPs, 300000 refugees, 780000 residents, 295710 returnees). 235,000 IDPs in need in the two areas</t>
  </si>
  <si>
    <t>host community, non-host, refugees, IDPs, retunrees</t>
  </si>
  <si>
    <t>no Admin 2 data available; all states are hosting South Sudanese refugees, however, Khartoum, White Nile, East Darfur and West Kordofan are hosting the most refugees (all over 50,000). Therefore, these 4 states will be taken as a representative sample. This is an over representation</t>
  </si>
  <si>
    <t>https://reliefweb.int/sites/reliefweb.int/files/resources/67675.pdf</t>
  </si>
  <si>
    <t>no Admin 2 data available; ll states are hosting South Sudanese refugees,  however, Karthoum, White Nile, East Darfur and West Kordofan are hosting the most refugees (all over 50,000). Therefore, these 4 states will be taken as a representative sample.  This is an over representation</t>
  </si>
  <si>
    <t xml:space="preserve">As the living conditions are already bad for many Sudanese communities, the influx of the refugees will not much negatively impact them further. If anything, the availability of employment opporuntities or access to services might improve. Therefore only the refugee population is taken into account. </t>
  </si>
  <si>
    <t>all South Sudanese refugees registered, however, some additioanl sources estimate a total of 1.3 million SS in Sudan, verification is needed</t>
  </si>
  <si>
    <t>the rest</t>
  </si>
  <si>
    <t>according to IPC figures, 9.27% of the host communities living in the 4 most affected states are facing IPC phase 3 (see stimation page). It is assumed that the refugees are in similar conditions as the host communities, even though they may recieve more aid/have better access to services. The procentage is going to be used to calculate the level 3 PIN for the South Sudanese refugees</t>
  </si>
  <si>
    <t>according to IPC figures, 4.64% of the host communities living in the 4 most affected states are facing IPC phase 3 (see stimation page). It is assumed that the refugees are in similar conditions as the host communities, even though they may recieve more aid/have better access to services. The procentage is going to be used to calculate the level 4 PIN for the South Sudanese refugees</t>
  </si>
  <si>
    <t>https://reliefweb.int/sites/reliefweb.int/files/resources/67675.pdf, https://africamonitors.org/2018/07/25/eritrean-refugees-in-sudan/</t>
  </si>
  <si>
    <t xml:space="preserve">It is unclear where Eritrean refugees reside. Furthermore, no Admin 2 data is available.  It is assumed that most Eritrean refugees stay in Kassala state. However, some may live  in Khartoum or Gadarif. As this is already an slight overestimatation, onlt Kassala state will be cnsidered in this calculation. </t>
  </si>
  <si>
    <t>It is unclear where Eritrean refugees reside. Furthermore, no Admin 2 data is available.  It is assumed that most Eritrean refugees stay in Kassala state. However, some may live  in Khartoum or Gadarif. As this is already an slight overestimatation, onlt Kassala state will be cnsidered in this calculation. Population Kassala State: 2438808. Refugees in Kassala State: 98939 ( this number may include refugees from other countries of origin)</t>
  </si>
  <si>
    <t>All refugees from Eritrea in Sudan</t>
  </si>
  <si>
    <t>according to IPC figures, 16.4% of the host communities living in the most affected state are facing IPC phase 3 (see stimation page). It is assumed that the refugees are in similar conditions as the host communities, even though they may recieve more aid/have better access to services. The procentage is going to be used to calculate the level 3 PIN for the South Sudanese refugees</t>
  </si>
  <si>
    <t xml:space="preserve">no % of people in IPC 4 in Kasala state. This does not mean that there are no Eritrean refugees in severity level 4. </t>
  </si>
  <si>
    <t xml:space="preserve">https://data2.unhcr.org/en/situations/mediterranean/location/5205, http://dati.istat.it/Index.aspx?QueryId=18460&amp;lang=en 1 Jan 2019 </t>
  </si>
  <si>
    <t>Population 60483973 + refugees: 136073</t>
  </si>
  <si>
    <t>https://data2.unhcr.org/en/situations/mediterranean/location/5205</t>
  </si>
  <si>
    <t>Hot spots in Sicily and Calabria</t>
  </si>
  <si>
    <t>Population living in the hot spots in Sicily (5026989) and Calabria (1956687)</t>
  </si>
  <si>
    <t>https://data2.unhcr.org/en/situations/mediterranean/location/5205, https://reliefweb.int/sites/reliefweb.int/files/resources/67557.pdf</t>
  </si>
  <si>
    <t>135,858 adult asylum-seekers were accommodated in reception facilities in the end of 2018, 215 new sea arrivals in 2019. Migration study foundation ISMU estimates there are some 500,000 people living in Italy illegally.</t>
  </si>
  <si>
    <t>https://app.powerbi.com/view?r=eyJrIjoiZmY5YTM2MGEtMmNhZC00MjFhLTgyY2EtMmQ1YzYzOGJlMzkwIiwidCI6ImU1YzM3OTgxLTY2NjQtNDEzNC04YTBjLTY1NDNkMmFmODBiZSIsImMiOjh9</t>
  </si>
  <si>
    <t xml:space="preserve">Dead or missing on central route (from Tunisia and Libya)    </t>
  </si>
  <si>
    <t>No damage reported</t>
  </si>
  <si>
    <t>https://data2.unhcr.org/en/situations/mediterranean/location/5205 https://reliefweb.int/sites/reliefweb.int/files/resources/67557.pdf</t>
  </si>
  <si>
    <t>135,858 adult asylum-seekers were accommodated in reception facilities in the end of 2018, 215 new sea arrivals in 2019</t>
  </si>
  <si>
    <t>No information on their needs, support and access to services is mostly given, therefore the whole population is out in level 1</t>
  </si>
  <si>
    <t xml:space="preserve">Host communities and refugees </t>
  </si>
  <si>
    <t>IBGE 2018</t>
  </si>
  <si>
    <t>Reuters 11/2017</t>
  </si>
  <si>
    <t>IOM/UNHCR 2019</t>
  </si>
  <si>
    <t>https://www.ibge.gov.br/cidades-e-estados/rr.html</t>
  </si>
  <si>
    <t xml:space="preserve">Boa Vista, the state capital of Roraima, has hosted a large percentage of Venezuelan refugees and migrants in Brazil. The city is home to approximately 300,000 people, and is situated in one of the poorest regions of Brazil -- increasing the baseline level of vulnerability. </t>
  </si>
  <si>
    <t xml:space="preserve">An estimated 88,900 Venezuelans have soughtprotection in Brazil. This number could expand to 190,000 by the end of 2019.  </t>
  </si>
  <si>
    <t>Sum of refugee population in need of assistance (88,900) + host community in need of assistance (110,000).</t>
  </si>
  <si>
    <t xml:space="preserve">Figure represents the number of people in Brazilian host communities that are in need of assistance, according to UNHCR. Detailed information about needs is not available, but it can be assumed that needs are minimal and relatively less severe than those of Venezuelan refugees and migrants. </t>
  </si>
  <si>
    <t xml:space="preserve">Figure represents the number of Venezuelan refugees and migrants currently in Brazil. A detailed breakdown of severity of need is not available. Needs have been reported in the areas of shelter and nutrition. </t>
  </si>
  <si>
    <t>Refugee, host</t>
  </si>
  <si>
    <t>Figure represents the population of Roraima state.  The vast majority of Venezuelan refugees and migrants in Brazil have gone to Roraima, with a much smaller number choosing  Amazonas, specifically the city of Manaus.</t>
  </si>
  <si>
    <t>IPC Info/GoM 2018</t>
  </si>
  <si>
    <t>Total population in country, according to World Bank estimates from 2017. The last national census was conducted in 2008</t>
  </si>
  <si>
    <t>nonhost</t>
  </si>
  <si>
    <t>https://data.worldbank.org/country/malawi</t>
  </si>
  <si>
    <t>http://www.ipcinfo.org/fileadmin/user_upload/ipcinfo/docs/Malawi_MVAC_IPC_AcuteAnalysis_Report2018.pdf</t>
  </si>
  <si>
    <t>OCHA 2013</t>
  </si>
  <si>
    <t>Area figures: GoT 2017</t>
  </si>
  <si>
    <t>Population figures: OCHA 2013 and Information about which areas are affected: REACH Initiative 20/2018</t>
  </si>
  <si>
    <t xml:space="preserve">Brookings 01/2019; Ansamed 12/2018 </t>
  </si>
  <si>
    <t>IOM 02/2019</t>
  </si>
  <si>
    <t>Figure is from OCHA COD, which is in turn derived from the national Statistics Bureau of Tunisia. Estimate for 2013.</t>
  </si>
  <si>
    <t xml:space="preserve">Figure represents the entire geographic area of Tunisia. Almost every Tunisian governorate is affected by migration in some capacity. Governorates near the border with Libya and Algeria are transit points for migrants making overland journeys to and from Tunisia. Tunisia's medeteranean coast is an important launching point for migrants hoping to reach Europe by sea.  </t>
  </si>
  <si>
    <t>Figure represents the total population of Tunisia. Almost the entire population resides in areas affected by migration in some capacity. Governorates near the border with Libya and Algeria are transit points for migrants making overland journeys to and from Tunisia. Tunisia's medeteranean coast is an important launching point for migrants hoping to reach Europe by sea.</t>
  </si>
  <si>
    <t xml:space="preserve">Very little information is available regarding the number of migrants in Tunisia. The population of  migrants could be up to 60,000, according ot the Brookings Institute. This includes people who intend to stay in Tunisia, as well as those who seek to move on to other places. </t>
  </si>
  <si>
    <t xml:space="preserve">Figure represents the number of dead and missing migrant who perished in or near Tunisia during the period August 2018-early February 2019. Data taken from IOM's missing migrant database. The true number of fatalities is likely to be higher as a result of unreported incidents. </t>
  </si>
  <si>
    <t>AS and refs</t>
  </si>
  <si>
    <t>https://data.humdata.org/dataset/tunisia-population-statistics-0</t>
  </si>
  <si>
    <t>http://www.tunisieindustrie.nat.tn/fr/doc.asp?mcat=13&amp;mrub=105  and https://reliefweb.int/sites/reliefweb.int/files/resources/reach_tns_subsaharan_migration_in_tunisia_report_october_2018.pdf</t>
  </si>
  <si>
    <t>https://data.humdata.org/dataset/tunisia-population-statistics-0 https://reliefweb.int/sites/reliefweb.int/files/resources/reach_tns_subsaharan_migration_in_tunisia_report_october_2018.pdf</t>
  </si>
  <si>
    <t>World Bank 2017; UNHCR 08/2018</t>
  </si>
  <si>
    <t>CIA world factbook 2018</t>
  </si>
  <si>
    <t>UNHCR 08/2018; IOM 01/2019</t>
  </si>
  <si>
    <t>IDMC 09/2018</t>
  </si>
  <si>
    <t xml:space="preserve">World Bank projected population for 2017 (104,957,438) + refugee population (905,831). The refugee population was added because it does not seem to have been included in the original WB estimate. </t>
  </si>
  <si>
    <t xml:space="preserve">Figure represents the total area of Ethiopia. Humanitarian needs are present in all regions. </t>
  </si>
  <si>
    <t xml:space="preserve">Figure represents the total population of Ethiopia. World Bank projected population for 2017 (104,957,438) + refugee population (905,831) </t>
  </si>
  <si>
    <t xml:space="preserve">The PIN figure for Ethiopia supplied in the global HNO has been used to approximate the number of people affected due to a lack of more precise data. It is likely that there is a significant number of people who are affected, but may not require humanitarian assistance. </t>
  </si>
  <si>
    <t xml:space="preserve">Figure represents the combined total population of refugees and IDPs in Ethiopia. Refugees (905,831) + climate-induced IDPs (498,417) + conflict-induced IDPs (1,773,482). </t>
  </si>
  <si>
    <t xml:space="preserve">No reliable data exists. </t>
  </si>
  <si>
    <t xml:space="preserve">Many buldings have been damaged and destroyed as a result of intercommunal conflict in several regions in Ethiopia. Shelter needs among the displaced population are a particular concern. Despite this, almost no reliable data has been collected. </t>
  </si>
  <si>
    <t xml:space="preserve">No reliable data exists concerning the economic impact of the complex crisis in ethiopia. </t>
  </si>
  <si>
    <t>IDPs, refugees, host, non-host</t>
  </si>
  <si>
    <t>https://data.worldbank.org/country/ethiopia ; https://data2.unhcr.org/en/country/eth</t>
  </si>
  <si>
    <t>https://www.cia.gov/library/publications/the-world-factbook/geos/et.html</t>
  </si>
  <si>
    <t>https://www.unocha.org/sites/unocha/files/GHO2019.pdf</t>
  </si>
  <si>
    <t>https://data2.unhcr.org/en/country/eth</t>
  </si>
  <si>
    <t>https://reliefweb.int/sites/reliefweb.int/files/resources/201809-mid-year-figures.pdf</t>
  </si>
  <si>
    <t>Total People in Need</t>
  </si>
  <si>
    <t>Impact of the Crisis</t>
  </si>
  <si>
    <t>Humanitarian Conditions</t>
  </si>
  <si>
    <t>Refugees from Mali in Mauritania</t>
  </si>
  <si>
    <t>http://www.ipcinfo.org/ipc-country-analysis/details-map/en/c/1151865/</t>
  </si>
  <si>
    <t>IPC 2-5</t>
  </si>
  <si>
    <t>IPC level 1 are not counted</t>
  </si>
  <si>
    <t>JRP 01/2019, ISCG 01/2019</t>
  </si>
  <si>
    <t>ACAPS 2018; REVA 12/2017; ISCG 01/2019; JRP 01/2019</t>
  </si>
  <si>
    <t>https://www.humanitarianresponse.info/sites/www.humanitarianresponse.info/files/documents/files/2019_jrp_for_rohingya_humanitarian_crisis_compressed.pdf
https://www.humanitarianresponse.info/sites/www.humanitarianresponse.info/files/documents/files/iscg_situation_report_january_2019.pdf
https://www.acaps.org/sites/acaps/files/products/files/20181213_acaps_npm_analysis_hub_r13_traffic_light_0.pdf
https://fscluster.org/sites/default/files/documents/bangladesh_wfp_reva_19.01.2018.pdf</t>
  </si>
  <si>
    <t>Total refugee population in addition to471768 are all likely to be in need of humanitarian assistance. Based on adjusted calculations from the PIN from the JRP from 01/2019</t>
  </si>
  <si>
    <t xml:space="preserve">The weighting (percentage) is distributed according to the NPM site assesment Round 13 Situation Overview &amp; Basic Need Index. The weighting is used to distribute the updated total Rohingya PIN figure as of 01/2019. After Rohingya severity of need s distribution was done, the host community, severity of needs distribution was added. The host community severiyty of needs was distributed based on people highly vulnerable to food insecurity (12.5%) (level 3), vulnerable (25.5%) (level 2) and less vulnerable (62%) and (level 1). These two severity levels were added. </t>
  </si>
  <si>
    <t>Government of Bangladesh 2011, ISCG 01/2019</t>
  </si>
  <si>
    <t>ISCG 01/2019</t>
  </si>
  <si>
    <t>WHO 01/2019</t>
  </si>
  <si>
    <t>https://www.humanitarianresponse.info/sites/www.humanitarianresponse.info/files/documents/files/20180130_acaps_thematic_report_rohingya_crisis_host_communities_review.pdf</t>
  </si>
  <si>
    <t>http://203.112.218.65:8008/WebTestApplication/userfiles/Image/PopCen2011/Com_Cox%27s%20Bazar.pdf
https://www.humanitarianresponse.info/sites/www.humanitarianresponse.info/files/documents/files/iscg_situation_report_january_2019.pdf
https://www.humanitarianresponse.info/sites/www.humanitarianresponse.info/files/documents/files/2019_jrp_for_rohingya_humanitarian_crisis_compressed.pdf</t>
  </si>
  <si>
    <t>http://203.112.218.65:8008/WebTestApplication/userfiles/Image/PopCen2011/Com_Cox%27s%20Bazar.pdf
https://www.humanitarianresponse.info/sites/www.humanitarianresponse.info/files/documents/files/2019_jrp_for_rohingya_humanitarian_crisis_compressed.pdf
https://www.humanitarianresponse.info/sites/www.humanitarianresponse.info/files/documents/files/iscg_situation_report_january_2019.pdf</t>
  </si>
  <si>
    <t xml:space="preserve">The following disease are related to overcrowding and to poor WASH and health infrastructure: Diarrhoeal diseases, Acute Respiratory Infection, Acute Watery Diarrhoea, Bloody diarrhoea, severe malnutrition, measles, vector borne diseases in Cox's Bazar. All illnesses are added up from July to December were 1,777,518. From August to January the number of cases were  592,240. The numbers were significantly lower because the methodological decision was made not to include 'other diseases' and wounds/injuries, instead of all illnesses in the previous data collection round. </t>
  </si>
  <si>
    <t>https://www.humanitarianresponse.info/sites/www.humanitarianresponse.info/files/documents/files/2019-02-06_-_ocha_bfa_-_apercu_humanitaire_-_en.pdf, https://reliefweb.int/sites/reliefweb.int/files/resources/bf_map_-_2019_sam_burden_admin_1.pdf,  https://reliefweb.int/sites/reliefweb.int/files/resources/ECDM_20190125_Burkina_Faso_Crisis.pdf, https://data.humdata.org/organization/fsnwg?sort=metadata_modified+desc, https://reliefweb.int/sites/reliefweb.int/files/resources/Situation%20des%20d%C3%A9places%202019%2002%2015.pdf</t>
  </si>
  <si>
    <t>OCHA 06/02/2019, UNICEF 13/02/2019, ECHO 25/01/2019, Cadre Harmonisé 2018, OCHA 12/02/2019</t>
  </si>
  <si>
    <t>ECHO 25/01/2019, OCHA 12/02/2019</t>
  </si>
  <si>
    <t>https://reliefweb.int/sites/reliefweb.int/files/resources/ECDM_20190125_Burkina_Faso_Crisis.pdf, https://reliefweb.int/sites/reliefweb.int/files/resources/Situation%20des%20d%C3%A9places%202019%2002%2015.pdf</t>
  </si>
  <si>
    <t>101,415 IDPs + 7,304 refugees in Mali</t>
  </si>
  <si>
    <t>IOM 14/02/2019, UNHCR 31/01/2019</t>
  </si>
  <si>
    <t>https://reliefweb.int/sites/reliefweb.int/files/resources/Rapport%20CMP%2014%20fevrier%202019_0.pdf, https://data2.unhcr.org/en/documents/download/67427</t>
  </si>
  <si>
    <t>123,574 (IDP) + 526,505 (IDP returnees) + 135,207 (Malian refugees in third countries) + 71,156 (Refugees returnees) = 856,442</t>
  </si>
  <si>
    <t>Total population living in the country - population living in the circles less/ not affected by the complex crisis</t>
  </si>
  <si>
    <t>https://data.humdata.org/dataset/population-projection-2018-of-mali-admin-levels-3-disaggregated-by-sex</t>
  </si>
  <si>
    <t>OCHA 07/03/2018</t>
  </si>
  <si>
    <t>https://databank.worldbank.org/data/views/reports/reportwidget.aspx?Report_Name=CountryProfile&amp;Id=b450fd57&amp;tbar=y&amp;dd=y&amp;inf=n&amp;zm=n&amp;country=MLI, https://data.humdata.org/dataset/population-projection-2018-of-mali-admin-levels-3-disaggregated-by-sex</t>
  </si>
  <si>
    <t xml:space="preserve">1,240,200 (total country) - 282,670 (regions less/not affected by complex crisis) = 957,530. The decision to include or exclude a circle from the geographical impact was based on a comparaison between IOM DTM, ACLED incident map, the IPC map and the HNO severity map  </t>
  </si>
  <si>
    <t>World Bank 2017, OCHA 07/03/2018</t>
  </si>
  <si>
    <t>WHO 17/02/2019</t>
  </si>
  <si>
    <t>https://reliefweb.int/sites/reliefweb.int/files/resources/OEW07-1117022019.pdf</t>
  </si>
  <si>
    <t>As of 11 February 2019, a total of 67 422 cases have been reported, of which 798 were laboratory-confirmed (IgM positive) and 66 624 were epidemiologically linked</t>
  </si>
  <si>
    <t>A total of 828 deaths (case fatality ratio 1.2%) were reported</t>
  </si>
  <si>
    <t>Hospitalised cases (7,333) - from reported cases (67,422)</t>
  </si>
  <si>
    <t>City Population 11/02/2019 (baseline data); UNHCR 12/2018</t>
  </si>
  <si>
    <t>http://www.citypopulation.de/Egypt-Cities.html https://reliefweb.int/sites/reliefweb.int/files/resources/UNHCR%20Egypt%20Fact%20Sheet%20-%20December%202018.pdf</t>
  </si>
  <si>
    <t>97,147,368 (Egyptian population 2018 est.) + 242,873 (asylum seekers and refugees)</t>
  </si>
  <si>
    <t>Host population: 9,717,324 (Cairo) + 8,831,714 (Giza) + refugee population: 184,043 (Greater Cairo)</t>
  </si>
  <si>
    <t>https://reliefweb.int/sites/reliefweb.int/files/resources/UNHCR%20Egypt%20Fact%20Sheet%20-%20December%202018.pdf</t>
  </si>
  <si>
    <t>132,553 Syrian asylum seekers and refugees</t>
  </si>
  <si>
    <t>UNHCR 12/2018; WFP 2017</t>
  </si>
  <si>
    <t>https://reliefweb.int/sites/reliefweb.int/files/resources/UNHCR%20Egypt%20Fact%20Sheet%20-%20December%202018.pdf https://docs.wfp.org/api/documents/WFP-0000069986/download/</t>
  </si>
  <si>
    <t xml:space="preserve">https://data2.unhcr.org/en/situations/mediterranean/location/5205
http://dati.istat.it/Index.aspx?QueryId=18460&amp;lang=en 1 Jan 2019 </t>
  </si>
  <si>
    <t>population 60483973
refugees/asylum seekers: estimated: 136085</t>
  </si>
  <si>
    <t>135,858 adult asylum-seekers were accommodated in reception facilities in the end of 2018
227 new sea arrivals in 2019</t>
  </si>
  <si>
    <t>https://data2.unhcr.org/en/situations/mediterranean/location/5205
https://reliefweb.int/sites/reliefweb.int/files/resources/67557.pdf</t>
  </si>
  <si>
    <t>needs of refugees in Italy remain unknown, number of population of refugees residing in camps is not known</t>
  </si>
  <si>
    <t>Hot spots in Sicily (5026989) and Calabria (1956687), Sardinia is not considered as only 12 people have arrived there in 2019; including all numbers of refugees/asylum seekers in Italy (135858 as of Dec 2018), including new sea arrivals 2019 (225 as of 21 Feb 2019) even though their exact whereabouts remain unclear</t>
  </si>
  <si>
    <t xml:space="preserve">https://data2.unhcr.org/en/situations/mediterranean/location/5205
https://reliefweb.int/sites/reliefweb.int/files/resources/67557.pdf
http://dati.istat.it/Index.aspx?QueryId=18460&amp;lang=en 1 Jan 2019 </t>
  </si>
  <si>
    <t>UNHCR 21/02/2019; UNHCR 21/02/2019
Stat Italia 01/2019</t>
  </si>
  <si>
    <t>UNHCR 21/02/2019</t>
  </si>
  <si>
    <t>kenya</t>
  </si>
  <si>
    <t>OCHA 15/11/2018
OCHA 31/12/2018
UN News 01/02/2019</t>
  </si>
  <si>
    <t>https://reliefweb.int/sites/reliefweb.int/files/resources/nga_situation_A4L_2018-11-15.pdf 
https://reliefweb.int/sites/reliefweb.int/files/resources/OCHA-Cameroon_Situation_Report_no2_Final.pdf
https://news.un.org/en/story/2019/02/1031822</t>
  </si>
  <si>
    <t>CMR002 - 100,674 Nigerian refugees + 244,347 IDPs + 35,000 newly displaced Nigerian refugees (February 2019) = 380,021 
CMR003 - 469,500
CMR004 - 274,688</t>
  </si>
  <si>
    <t>UNHCR 15/11/2018
UN News 01/02/2019</t>
  </si>
  <si>
    <t>https://reliefweb.int/sites/reliefweb.int/files/resources/nga_situation_A4L_2018-11-15.pdf 
https://news.un.org/en/story/2019/02/1031822</t>
  </si>
  <si>
    <t>100,674 Nigerian refugees + 244,347 IDPs + 35,000 newly displaced Nigerian refugees (February 2019)</t>
  </si>
  <si>
    <t>people (refugees and host communities) living in districts affected by the 3 crisis</t>
  </si>
  <si>
    <t>UNHCR/REACH 08/2018
UNHCR 31/1/2019
OCHA 10/2018</t>
  </si>
  <si>
    <t>UNHCR/REACH https://data2.unhcr.org/en/documents/download/65982
https://reliefweb.int/sites/reliefweb.int/files/resources/67906.pdf</t>
  </si>
  <si>
    <t xml:space="preserve">related to the Uganda Joint Multi Sector Needs Assessments: 
REACH states that 25%  of all South Sudanese refugees (houshold level) staying in the northwest of Uganda (districts hosting South Sudanese refugees) are PIN in 4 sectors (the sectors differ a bit to the standard humanitarian sectors but can be compared).  This calculated percentage of the overall PIN is is taken as level 2. </t>
  </si>
  <si>
    <t xml:space="preserve">related to the Uganda Joint Multi Sector Needs Assessments: 
REACH states that 34%  of all South Sudanese refugees (houshold level) staying in the northwest of Uganda (districts hosting South Sudanese refugees) are PIN in 5 sector or more sectors (the sectors differ a bit to the standard humanitarian sectors but can be compared).  This calculated percentage of the overall PIN is is taken as moderate humanitarian conditions (level 3) as the refugees are able to access humanitarian support if severely needed. 
</t>
  </si>
  <si>
    <t>UNHCR 31/12/2018
OPM/UNHCR 12/2018
UNHCR population estimates sent via email to AZ, see DB</t>
  </si>
  <si>
    <t>South Sudanese Refugees: 794387
Host Community: 2510200
Host communties are affected, too, as some villages had to be relocated, their resources are shared (land, fire wood, schools, hospitals). Due to the ReHOPE strategy, 30% of all humanitarian funding attributed towards refugees is supposed to be allocated to serve the host communities, too, to ease tensions and offsett negative impact by the high influx of refugees. Most districts have taken in more refugees than host population. The affects can therefore be beneficial for many marginalized host commnuities, too, as services and infratstuructre as well as new employment oppurtinities are made available to them. 
Only Admin level 1 is considered due to the datasets availale. This is an overestimation. 
See Geographical Impact for considered districts. There are more districts affected, such as Kampala but the number of SSD Refugees staying in those districts are very few. Even though only small in number, refugees from other countries are also residing in these settlements. The number was adjusted to match the overall number of SSD refugees. (see estimation page)</t>
  </si>
  <si>
    <t xml:space="preserve">South Sudanese Refugees: 794387
Host Community: 2510200
host and refugees communities are affected by the South Sudanese refugee influx;
Only Admin level 1 is considered (no further breakdown of population data available), therefore this is a slight overestimation. (However, main reports focus only on Admin 1, too). The districts listed are hosting most exclusively South Sudanese refugees but there are more districts affected by the South Sudanese refugee influx (such as Kampala) but the number of South Sudanese Refugees staying in those districts are very small in numbers compared to the overall South Sudanese refugee population in Uganda and can tehrefore be marginalized. On the other hand, even though only small in number, refugees from other countries are also residing in the listed settlements. The number was adjusted to match the overall number of South Sudanese refugees. (see estimation page)
Considered districts: Yumbe, Adjumani, Moyo, Arua, Kiryandongo, Lamwo, Koboko (see estimation page)
population data was taken from UNHCR . They have estimates for Ugandan 2018 population that are based on the 2014 census. and the refugee population living in these distrcits
</t>
  </si>
  <si>
    <t>UNHCR/REACH https://data2.unhcr.org/en/documents/download/65982
https://reliefweb.int/sites/reliefweb.int/files/resources/67906.pdf
https://reliefweb.int/sites/reliefweb.int/files/resources/GLR_humanitarian_snapshot_11Dec2018_final.pdf</t>
  </si>
  <si>
    <t>https://reliefweb.int/sites/reliefweb.int/files/resources/67942.pdf</t>
  </si>
  <si>
    <t>53,510 IDPs in Tillaberi and Tahoua. Uncertainty regarding the number due to lack of information and difficulty to access some of the regions impacted by displacement.</t>
  </si>
  <si>
    <t>Government of Niger 2016, UNHCR 31/12/2018</t>
  </si>
  <si>
    <t>Population living in the Liptako-Gourma regions of Niger, bordering Mali and Burkina Faso : Tahoua and Tillaberi, excluding the city of Niamey (7541058) + Malian refugees (55540)</t>
  </si>
  <si>
    <t>http://www.stat-niger.org/statistique/file/DSEDS/TBS_2016.pdf, https://data2.unhcr.org/fr/country/ner</t>
  </si>
  <si>
    <t>Overall number of people affected by the spillover of the crisis in Mali and Burkina Faso. Includes the malian refugees present in the area and affected by the crisis in Niger</t>
  </si>
  <si>
    <t>ECHO 24/01/2019, UNHCR 31/01/2019</t>
  </si>
  <si>
    <t>INSD 2006, ECHO 24/01/2019, UNHCR 31/01/2019</t>
  </si>
  <si>
    <t>http://www.insd.bf/n/contenu/pub_periodiques/annuaires_stat/annuaires_stat_regionaux_BF/annuaire_sahel_2014.pdf, https://reliefweb.int/sites/reliefweb.int/files/resources/ECDM_20190125_Burkina_Faso_Crisis.pdf, https://reliefweb.int/sites/reliefweb.int/files/resources/68077.pdf</t>
  </si>
  <si>
    <t>https://reliefweb.int/sites/reliefweb.int/files/resources/ECDM_20190125_Burkina_Faso_Crisis.pdf, https://data.humdata.org/dataset/burkina-faso-population-statistic, https://reliefweb.int/sites/reliefweb.int/files/resources/68077.pdf</t>
  </si>
  <si>
    <t>Total population (21,490,443) - Refugees outside of the country (7,304) + Malian refugees in BF (24,650)</t>
  </si>
  <si>
    <t>Population living in provinces under state of emergency (3367109) + Malian refugees (24,650)</t>
  </si>
  <si>
    <t>Total population in country (187554790) + refugees from Cameroon - Nigerian refugees</t>
  </si>
  <si>
    <t>Population Projection 2016: National Population Comission, OCHA 
Refugees from Cameroon, UNHCR 01/2019
Nigeria Refugees: Regional Response Plan 20/12/201811/01/2019, 20/12/2018, 2016</t>
  </si>
  <si>
    <t>https://reliefweb.int/sites/reliefweb.int/files/resources/67364.pdf
https://reliefweb.int/sites/reliefweb.int/files/resources/67963.pdf
https://data.humdata.org/dataset/nigeria-2016-population-data</t>
  </si>
  <si>
    <t xml:space="preserve">There was an Cholera outbreak in northeast Nigeria, with a spike in cases between the beginning of July and October 26, this can be linked directly to the crisis due to the poor WASH infrastructure. High cases of cholera in the rest of Nigeria cannot be linked directly to the crisis. This adds to the complexity of the crisis. </t>
  </si>
  <si>
    <t xml:space="preserve">Total number of people killed in the country between 1 August till 31 January due to Boko Haram, Farmer-herder violence, protests, riots, military forces, unidentified armed groups and other violence. </t>
  </si>
  <si>
    <t>ACLED 31/01/2018</t>
  </si>
  <si>
    <t>OCHA 2019</t>
  </si>
  <si>
    <t>https://reliefweb.int/sites/reliefweb.int/files/resources/67963.pdf</t>
  </si>
  <si>
    <t>ACLED 31/01/2019</t>
  </si>
  <si>
    <t>1 August - 31 January 2019 killed by Boko Haram (all actors)</t>
  </si>
  <si>
    <t>Between 1 August 2018 and 31 January 2019, a total of 275 people were killed in farmer herder violence (associated to Fulani or communal milita)</t>
  </si>
  <si>
    <t>Total population in country (187554790) + refugees from Cameroon + returnees - Nigerian refugees
Population Projection 2016: National Population Comission, OCHA 
Refugees from Cameroon, ECHO 11/01/2019
Nigeria Refugees: Regional Response Plan 20/12/2018</t>
  </si>
  <si>
    <t>Deep South Watch 2018-2019</t>
  </si>
  <si>
    <t xml:space="preserve">Number of people injured as part of the conflict registered by the Deep South Watch organisation between August 2018 and January 2019. </t>
  </si>
  <si>
    <t>Number of people killed as part of the conflict registered by the Deep South Watch organisation between August 2018 and January 2019</t>
  </si>
  <si>
    <t>population 60483973
refugees/asylum seekers: estimated: 136110</t>
  </si>
  <si>
    <t>Hot spots in Sicily (5026989) and Calabria (1956687), Sardinia is not considered as only 12 people have arrived there in 2019; including all numbers of refugees/asylum seekers in Italy (135858 as of Dec 2018), including new sea arrivals 2019 (262 as of 25 Feb 2019) even though their exact whereabouts remain unclear</t>
  </si>
  <si>
    <t>UNHCR 25/02/2019</t>
  </si>
  <si>
    <t>135,858 adult asylum-seekers were accommodated in reception facilities in the end of 2018
262 new sea arrivals in 2019</t>
  </si>
  <si>
    <t>DSWD 25/12/2019 - 20/02/2019</t>
  </si>
  <si>
    <t xml:space="preserve">Total population living in the affected area, and affected by Marawi conflict, catherdral bombing, and social disorganization due to Bangsamoro Organic law, Armed Conflict Patikul, Sulu. Data updated regularly by the DSWD. </t>
  </si>
  <si>
    <t>Acled Data 01/07/2018 - 31/12/2018</t>
  </si>
  <si>
    <t xml:space="preserve">Total amount of crisis related fatalities due to Church bombing in Jolo, Sulu. The Marawi conflict is not included as fatality figures are from 2017. </t>
  </si>
  <si>
    <t>https://reliefweb.int/sites/reliefweb.int/files/resources/Marawi-Rebuilding-from-ashes-to-a-city-of-faith-hope-and-peace.pdf https://reliefweb.int/sites/reliefweb.int/files/resources/Jolo03.pdf</t>
  </si>
  <si>
    <t>Zambia CSO 2017, OCHA 2017, UNHCR 02/2019</t>
  </si>
  <si>
    <t>Total population (16405299)  + persons of concern into the county (77,370, mainly refugees and asylum seekers from DRC and Angola) - refugees leaving the country. In January 2019, a total of 1,162 refuges and asylum seekers have been received in Zambia comprising 1,056 from the DRC, 76 Burundi, 28 Somalis and the rest from other countries.</t>
  </si>
  <si>
    <t>https://data.humdata.org/dataset/zambia-administrative-boundaries-level-1-provinces-and-level-2-districts-with-census-2010-population
https://reliefweb.int/sites/reliefweb.int/files/resources/67309.pdf
https://reliefweb.int/report/zambia/government-zambia-appeals-funding-support-refugees</t>
  </si>
  <si>
    <t>ACLED 08 - 01/2018</t>
  </si>
  <si>
    <t xml:space="preserve">Total crisis related fatalities due to conflict in all affected provinces due to unidentified armed groups, communal militia, security forces, Taliban and various other armed Groups. This also includes deaths due to drought, caused by complications of malnutritions and waterborne diseases (76 deaths). </t>
  </si>
  <si>
    <t>ACLED 08 - 01/2018; Frontier Post 10/02/2019</t>
  </si>
  <si>
    <t>https://reliefweb.int/report/pakistan/four-more-infants-die-drought-hit-thar</t>
  </si>
  <si>
    <t xml:space="preserve"> 68% of people are in moderate food insecurity and 32% are in severe food insecurity. This was used to distribute the overall PIN. Severe food insecurity conditions are placed in level 3 and moderate in level 2. </t>
  </si>
  <si>
    <t xml:space="preserve">Total people affected by drought based on figure from Pakistan Red Cross. The people affected is equal to the People in Need. </t>
  </si>
  <si>
    <t>https://reliefweb.int/sites/reliefweb.int/files/resources/MDRPK015do.pdf</t>
  </si>
  <si>
    <t>Pakistan Red Cross Society 21/02/2018</t>
  </si>
  <si>
    <t xml:space="preserve">Due to the difficulties in accessing potable water, communities in Sindh and Balochistan are at risk of contracting waterborne diseases. Children are most at risk in droughts, related to Pneumonia, respitoria distress, acute malnutrition and diahrrhoea. The lack of access to health services is challenging, increasing risks. Pneumonia and diarrhoea cases are considered in total illnesses in the last 6 months. 76 people died due to malnutrition. No data from January . </t>
  </si>
  <si>
    <t xml:space="preserve">Due to complications caused by malnutrition and other waterborne diseases in the drought-hit Tharparkar district 76 people have died. </t>
  </si>
  <si>
    <t xml:space="preserve">There are 4,400,000 people affected by the Crisis. </t>
  </si>
  <si>
    <t>Frontier Post 10/02/2019</t>
  </si>
  <si>
    <t>https://data.humdata.org/dataset/acled-data-for-burkina-faso</t>
  </si>
  <si>
    <t>All casualties (including armed groups) except casualties during political protests between august 2018 and january 2019 included</t>
  </si>
  <si>
    <t>All fatalities reported (civilians, armed groups and peace keepers included)</t>
  </si>
  <si>
    <t>The figure is probably higher as cases are not all reported due to lack of monitoring structure and access. Limited data on illnesses and CFR.</t>
  </si>
  <si>
    <t xml:space="preserve">Collapase of the health infrastructure because of the conflict. The data available does not reflect the situation. </t>
  </si>
  <si>
    <t>https://data.humdata.org/dataset/acled-data-for-niger</t>
  </si>
  <si>
    <t>All victims including security forces and armed groups (except social protests and riots). Number likely to be underestimated as some incidents were not taken into account.</t>
  </si>
  <si>
    <t>OCHA, monthly reporting; Protection Cluster January 2019</t>
  </si>
  <si>
    <t>https://reliefweb.int/sites/reliefweb.int/files/resources/ukraine_humanitarian_snapshot_20190116.pdf https://reliefweb.int/sites/reliefweb.int/files/resources/2019_01_protection_cluster_factsheet_eng.pdf https://reliefweb.int/sites/reliefweb.int/files/resources/humanitarian_snapshot_20181214.pdf  https://reliefweb.int/sites/reliefweb.int/files/resources/humanitarian_snapshot_20181112.pdf</t>
  </si>
  <si>
    <t>Number of injured people according to OCHA August to January</t>
  </si>
  <si>
    <t>UNICEF, January 2019; OCHA, 21/12/2018; UNHCR, January 2019</t>
  </si>
  <si>
    <t>OCHA as of 03/02/2019; Government of Burundi as of 17/02/2019; UNICEF January 2019</t>
  </si>
  <si>
    <t>HNO 2019, October 2018</t>
  </si>
  <si>
    <t>IDMC, assessed 28/01/2019; OCHA DTMs  as of 24/02/2019; IOM 16/02/2019; UNHCR January 2019</t>
  </si>
  <si>
    <t>UNAMA quarterly reports; 10/10/2018 and 24/02/2019</t>
  </si>
  <si>
    <t>https://reliefweb.int/sites/reliefweb.int/files/resources/68151.pdf https://reliefweb.int/sites/reliefweb.int/files/resources/2019-HAC-Burundi.pdf https://www.humanitarianresponse.info/sites/www.humanitarianresponse.info/files/documents/files/bdi_rapport_de_situation_-_21_dec._2018.pdf https://data2.unhcr.org/en/documents/download/67594</t>
  </si>
  <si>
    <t>Change in calculation: Displaced populations: 310155 Burundian refugees (based on Burundi RRRO excluding those that left before the start of the crisis in 2015 and including those assisted within respective country-level program = 353183) + 31908 IDPs (excluding those due to natural disasters and other reasons).</t>
  </si>
  <si>
    <t>https://reliefweb.int/sites/reliefweb.int/files/resources/Situation%20Report%20-%20Burundi%20-%2031%20Jan%202019.pdf https://reliefweb.int/report/burundi/rapport-de-situation-n-13-sur-la-flamb-e-de-chol-ra-au-burundi-18-f-vrier-2019-donn https://reliefweb.int/sites/reliefweb.int/files/resources/2019-HAC-Burundi.pdf</t>
  </si>
  <si>
    <t xml:space="preserve">70,000 children suffering from SAM now included in model. Cholera outbreak in Rumonge and Bujumbura province was declared on 28 December, two related deaths were reported. No updated numbers of Malaria cases in Burundi. The risk of a spill over of the Ebola crisis from DRC (low likelihood)will likely have a severe impact  as the country is not equipped to adequately respond to the health crisis. </t>
  </si>
  <si>
    <t>https://reliefweb.int/sites/reliefweb.int/files/resources/afg_2019_humanitarian_needs_overview.pdf https://data.humdata.org/dataset/afg-est-pop</t>
  </si>
  <si>
    <t>After reviewing different estimations the preliminary estimation for 2018 by Flowminder seem to be the most recent and accurate. As these numbers are based on satellite imagery and micro-census no in- or out-going population was added/substracted.</t>
  </si>
  <si>
    <t>Same as total population as the whole country is affected by conflict (17m in worst affected districts) and food insecurity (two thirds of the country affected by drought).</t>
  </si>
  <si>
    <t xml:space="preserve">Same as total population  </t>
  </si>
  <si>
    <t>http://www.internal-displacement.org/countries/afghanistan https://www.humanitarianresponse.info/en/operations/afghanistan/natural-disasters-0 https://www.humanitarianresponse.info/en/operations/afghanistan/idps https://reliefweb.int/sites/reliefweb.int/files/resources/iom_afghanistan-return_of_undocumented_afghans-_situation_report_10_-_16_feb_2019-3.pdf https://reliefweb.int/sites/reliefweb.int/files/resources/67539.pdf</t>
  </si>
  <si>
    <t>IDPs+Returnees: Returnees from Iran and Pakistan that are likley not able to return to areas of origin either due to insecurity or long absences and therefore counted as displaced due to conflict. According to the weekly reporting that cummulates number over one year only returnees between 01 January 2018 to 31 December 2018 as well as since 01 January 2019 are accounted for. The same method was applied for assisted returns and conflict-induced and natural disasters-induced-IDPs that are reported on on a weekly basis and cummulative throughout the year. Current numbers include those displaced throughout 2018 and the latest data available for 2019.</t>
  </si>
  <si>
    <t>https://unama.unmissions.org/sites/default/files/unama_protection_of_civilians_in_armed_conflict_3rd_quarter_report_2018_10_oct.pdf https://reliefweb.int/sites/reliefweb.int/files/resources/afghanistan_protection_of_civilians_annual_report_2018_final_24_feb_2019.pdf</t>
  </si>
  <si>
    <t xml:space="preserve">Civilian casualties between July and December 2018 as reported by UNAMA. </t>
  </si>
  <si>
    <t>UNHCR January 2019</t>
  </si>
  <si>
    <t>https://reliefweb.int/sites/reliefweb.int/files/resources/68109.pdf</t>
  </si>
  <si>
    <t>The monthly influx reportedly decreased from our late 2018 average to 1,250 entries a day in January 2019, thus 37,500 people a months. Based on our assumption that people entering the country are in vulnerable conditions and face higher humanitarian needs, the number of people in level 2 was reduced accordingly. The severity distribution continues to be reviewed.</t>
  </si>
  <si>
    <t>Correction from the January dataset where the access indicators were not included.</t>
  </si>
  <si>
    <t>Flooding in Burundi</t>
  </si>
  <si>
    <t>Complex crisis in CAR</t>
  </si>
  <si>
    <t>Complex crisis in Colombia</t>
  </si>
  <si>
    <t>Complex crisis in DPRK</t>
  </si>
  <si>
    <t>Complex crisis in DRC</t>
  </si>
  <si>
    <t>Complex crisis in El Salvador</t>
  </si>
  <si>
    <t>Complex crisis in Eritrea</t>
  </si>
  <si>
    <t>Complex crisis in Ethiopia</t>
  </si>
  <si>
    <t>Complex crisis in Guatemala</t>
  </si>
  <si>
    <t>Complex crisis in Haiti</t>
  </si>
  <si>
    <t>Complex crisis in Honduras</t>
  </si>
  <si>
    <t>Syrian and Palestinian refugees in iraq</t>
  </si>
  <si>
    <t>Refugee situation in Kenya</t>
  </si>
  <si>
    <t>Refugee situation in Lebanon</t>
  </si>
  <si>
    <t>Syrian refugees in Lebanon</t>
  </si>
  <si>
    <t>Palestinians in Lebanon</t>
  </si>
  <si>
    <t>Complex crisis in Libya</t>
  </si>
  <si>
    <t>Complex situation in Madagascar</t>
  </si>
  <si>
    <t>Complex crisis in Mali</t>
  </si>
  <si>
    <t>Complex situation in Mauritania</t>
  </si>
  <si>
    <t>Socioeconomic crisis in Nicaragua</t>
  </si>
  <si>
    <t>Boko Haram in Niger</t>
  </si>
  <si>
    <t>Boko Haram crisis in Nigeria</t>
  </si>
  <si>
    <t>Burundi and DRC refugees in Rwanda</t>
  </si>
  <si>
    <t>Complex crisis in Somalia</t>
  </si>
  <si>
    <t>Complex crisis in South Sudan</t>
  </si>
  <si>
    <t>Complex crisis in Sudan</t>
  </si>
  <si>
    <t>Eritrean refugees in Sudan</t>
  </si>
  <si>
    <t>South Sudanese refugees in Sudan</t>
  </si>
  <si>
    <t>Myanmar refugees in Thailand</t>
  </si>
  <si>
    <t>Mixed migration flows in Tunisia</t>
  </si>
  <si>
    <t>Complex situation in Turkey</t>
  </si>
  <si>
    <t>South sudanese refugees in Uganda</t>
  </si>
  <si>
    <t>DRC refugees in Uganda</t>
  </si>
  <si>
    <t>Complex crisis in Venezuela</t>
  </si>
  <si>
    <t>Conflict in Yemen</t>
  </si>
  <si>
    <t>Mixed migration flows in Yemen</t>
  </si>
  <si>
    <t>Complex crisis in Zimbabwe</t>
  </si>
  <si>
    <t>PNG002</t>
  </si>
  <si>
    <t>YEM002</t>
  </si>
  <si>
    <t>Syrian refugees in Jordan</t>
  </si>
  <si>
    <t>Refugee situation in Jordan</t>
  </si>
  <si>
    <t>Palestinian refugees in Jordan</t>
  </si>
  <si>
    <t>Venezuelan refugees in Trinidad and Tobago</t>
  </si>
  <si>
    <t>TTO002</t>
  </si>
  <si>
    <t>Kashmir conflict in Pakistan</t>
  </si>
  <si>
    <t>PAK004</t>
  </si>
  <si>
    <t xml:space="preserve">
http://www.pbs.gov.pk/sites/default/files/PAKISTAN%20TEHSIL%20WISE%20FOR%20WEB%20CENSUS_2017.pdf</t>
  </si>
  <si>
    <t xml:space="preserve">Total area exposed to the ongoing insecurity. </t>
  </si>
  <si>
    <t xml:space="preserve">The total amount of people livign in the affected area. People are likely to be affected to different extents. </t>
  </si>
  <si>
    <t xml:space="preserve">All people killed Azad Kashmir region. </t>
  </si>
  <si>
    <t>https://reliefweb.int/sites/reliefweb.int/files/resources/67668.pdf</t>
  </si>
  <si>
    <t xml:space="preserve">No data for the amount of people affected due to the increased insecurity in Azad Kashmir. </t>
  </si>
  <si>
    <t xml:space="preserve">No data for the amount of people displaced due to the increased insecurity in Azad Kashmir. </t>
  </si>
  <si>
    <t xml:space="preserve">No data for the amount of injuries due to the increased insecurity in Azad Kashmir. </t>
  </si>
  <si>
    <t xml:space="preserve">No data for the amount of illnesses as a direct result of increased insecurity in Azad Kashmir. </t>
  </si>
  <si>
    <t xml:space="preserve">No data for the amount of crisis related damages due to the increased insecurity in Azad Kashmir. </t>
  </si>
  <si>
    <t xml:space="preserve">No data for the amount of total damages due to the increased insecurity in Azad Kashmir. </t>
  </si>
  <si>
    <t xml:space="preserve">No data on economic losses due to the increased insecurity in Azad Kashmir. </t>
  </si>
  <si>
    <t xml:space="preserve">No data for the amount of people affected or in need due to the increased insecurity in Azad Kashmir. </t>
  </si>
  <si>
    <t>Afghan refugees, host and non-host</t>
  </si>
  <si>
    <t>USAID/ISTEEBU (National Statistical Office); OCHA December 2018; DTM as of December 2018</t>
  </si>
  <si>
    <t>https://www.usaid.gov/sites/default/files/documents/1866/2008%20Burundi%20Population%20Survey_Status%20and%20Structure%20of%20Population.pdf https://app.powerbi.com/view?r=eyJrIjoiZmI5N2M1OGEtYTkwMy00MzBmLWI1N2QtMzBjMTA4MWQ0NWViIiwidCI6IjBmOWUzNWRiLTU0NGYtNGY2MC1iZGNjLTVlYTQxNmU2ZGM3MCIsImMiOjh9 https://reliefweb.int/sites/reliefweb.int/files/resources/ocha-bdi-snapshot-_dec2018_en.pdf</t>
  </si>
  <si>
    <t>According to the DTM, in 2018 natural disaster-induced IDPs could be found in 17 out of 18 provinces, excluding Mwaro. OCHA reports that alll provinces are affected but needs are concentrated in Bubanza, Rumonge, Cankuzo, Rutana, Bujumbura Marie and Bujumbura Rural. According to OCHA people in Muramvya and Gitega were not affected by natural disasters in 2018, these provinces do however seem to host some natural disaster IDPs.</t>
  </si>
  <si>
    <t>Population of 17 of 18 provinces</t>
  </si>
  <si>
    <t>OCHA 22/02/2019; Shelter Cluster January 2019; IOM/DTM January 2019</t>
  </si>
  <si>
    <t>Inconsistency of numbers reported: According to the latest OCHA Flash update, 10,000 people are affected by natural disasters since October 2018. The shelter cluster speaks of 8,153 households (=40,765 people) affected, which seems more realistic given that at least 8,000 require assistance and 2018 saw 87,000 people affected. The number of people in displacement due to natural disasters (109,000) was added.</t>
  </si>
  <si>
    <t>https://reliefweb.int/sites/reliefweb.int/files/resources/situation_report_-_burundi_-_22_fev_2019.pdf https://reliefweb.int/sites/reliefweb.int/files/resources/siterep_january_19_emergency_final_fr.pdf</t>
  </si>
  <si>
    <t>https://reliefweb.int/sites/reliefweb.int/files/resources/situation_report_-_burundi_-_22_fev_2019.pdf https://reliefweb.int/sites/reliefweb.int/files/resources/siterep_january_19_emergency_final_fr.pdf https://app.powerbi.com/view?r=eyJrIjoiZmI5N2M1OGEtYTkwMy00MzBmLWI1N2QtMzBjMTA4MWQ0NWViIiwidCI6IjBmOWUzNWRiLTU0NGYtNGY2MC1iZGNjLTVlYTQxNmU2ZGM3MCIsImMiOjh9</t>
  </si>
  <si>
    <t>IOM/DTM January 2019</t>
  </si>
  <si>
    <t xml:space="preserve"> https://displacement.iom.int/system/tdf/reports/DTM_Burundi_dashboard_December_2018.pdf?file=1&amp;type=node&amp;id=5010 https://reliefweb.int/sites/reliefweb.int/files/resources/Dashboard_Suivi_des_urgences_DTM_17_23_february.pdf</t>
  </si>
  <si>
    <t>Number of IDPs as of December 2018 according to DTM plus weekly reported numbers for January and February, might doublecount. Natural disasters are the main source of internal displacement in burundi and account for 77% of all displacements. Numbers have been decreasing over recent months, although at a slower rate than socio-political displacements.</t>
  </si>
  <si>
    <t>Cholera cases related to frequent flooding and overflowing of latrines and sewers etc that increase the risk of spreading the disease.</t>
  </si>
  <si>
    <t>Shelter Cluster January 2019; weekly DTM reports</t>
  </si>
  <si>
    <t>https://reliefweb.int/sites/reliefweb.int/files/resources/siterep_january_19_emergency_final.pdf https://reliefweb.int/sites/reliefweb.int/files/resources/Dashboard_Suivi_des_urgences_DTM_17_23_february.pdf</t>
  </si>
  <si>
    <t>The first rainy season starts in September/October and lasts until January. Reports indicate 30 injuries for this time period. The main rain season starts in February, so far 11 injuries were reported.</t>
  </si>
  <si>
    <t>The first rainy season starts in September/October and lasts until January. Reports indicate 9 casualties for this time period. The main rain season starts in February, so far no fatalities were reported.</t>
  </si>
  <si>
    <t>No number currently included for socio-political crisis therefore no overall figure.</t>
  </si>
  <si>
    <t>According to the Red Cross, since October 2018 more than 900 houses have been damaged or destroyed due to natural disasters. This does not include other damages to infrastructure, like latrines, schools or health facilities.</t>
  </si>
  <si>
    <t>OCHA 22/02/2019; Shelter Cluster January 2019</t>
  </si>
  <si>
    <t>Not enough information to include in the model at this point: between 20/12/2018 and 20/01/2019 4000 hectares of crops have been destroyed.</t>
  </si>
  <si>
    <t>OCHA 22/02/2019</t>
  </si>
  <si>
    <t>https://reliefweb.int/sites/reliefweb.int/files/resources/situation_report_-_burundi_-_22_fev_2019.pdf</t>
  </si>
  <si>
    <t>PiN according to the Shelter Cluster, limited information of needs of displaced populations. Overlap with food insecurity (1.7 million people) which is partly due to sudden-onset natural hazards and disasters (rain, hail, wind, insects) is currently not accounted for (included in Socio-economic Crisis).</t>
  </si>
  <si>
    <t>8000 people require "urgent assistance", mainly shelter and NFIs, followed by helath and WASH. Response prioritises affected households in cholera affected provinces (Rumonge and Bujumbura Mairie).</t>
  </si>
  <si>
    <t>IDPs, host, non-host and returnees (to which extent refugees are affected is under review).</t>
  </si>
  <si>
    <t>This excludes water areas, the total territory would be 27,834 sqkm but there is no breakdown for admin levels for this figure.</t>
  </si>
  <si>
    <t>UNHCR 31/01/2019; UNICEF, January 2019; OCHA, 21/12/2018; UNHCR, December 2018</t>
  </si>
  <si>
    <t>Displaced populations: 310155 Burundian refugees (based on Burundi RRRO excluding those that left before the start of the crisis in 2015 and including those assisted within respective country-level program = 353183) + 139634 Total IDPs as of Decemner 2018 plus 1971 IDPs according to weekly reports on natural disasters.</t>
  </si>
  <si>
    <t xml:space="preserve">187 cholera cases + 70,000 SAM cases. Cholera outbreak in Rumonge and Bujumbura province was declared on 28 December, two related deaths were reported. No updated numbers of Malaria cases in Burundi. The risk of a spill over of the Ebola crisis from DRC (low likelihood)will likely have a severe impact  as the country is not equipped to adequately respond to the health crisis. </t>
  </si>
  <si>
    <t>Not sufficient information available on socio-poltiical crisis therefore no overall number included.</t>
  </si>
  <si>
    <t>At this time the information availbale on civilian deaths due to the socio-economic crisis does not seem sufficient to be included here and consequently no number for the complex level was included.</t>
  </si>
  <si>
    <t>No mayor damaged in relation to this specific crisis recently reported.</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</si>
  <si>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</si>
  <si>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UNICEF, January 2019 OCHA January 2019 Meeting Minutes Food Security Cluster, 21/11/2018 IPC Info July 2018; FAO 11/02/2019</t>
  </si>
  <si>
    <t>https://reliefweb.int/sites/reliefweb.int/files/resources/2019-HAC-Burundi.pdf https://www.humanitarianresponse.info/sites/www.humanitarianresponse.in http://www.ipcinfo.org/ipc-country-analysis/details-map/en/c/1151912/?iso3= https://fscluster.org/burundiBDIfo/files/documents/files/ocha-bdi-snapshot-_dec2018_en.pdf https://reliefweb.int/sites/reliefweb.int/files/resources/ca3038en.pdf</t>
  </si>
  <si>
    <t>UNICEF states that 1.8 million people are in need of humanitarian assistance according to the draft HNO. The decrease (PiN in 2018 was 3.6 million) is mostly due to a decrease of the number of people suffering from crisis levels of food insecurity (improvements due to early rainy season and below average staple food prices). Although reporting and analysis of humanitarian needs does not differentiate consistently between needs due to climatic hazards and the socio-political and economic crisis, 8,000 people of need due to natural disasters since October was added.</t>
  </si>
  <si>
    <t>PiN minus number of people facing acute food insecurity (3 and 4) and seperate needs due to sudden-onset natural disasters. Discrepancies between food security figures reported from different agencies. Unclear if January assessment finding that 22,000 households in Kirundo are severely food insecure is reflected in this number.</t>
  </si>
  <si>
    <t>Lack of information on severity of needs. People facing minimal humanitarian needs likely higher and not reflected in overall PiN.</t>
  </si>
  <si>
    <t>Number of people in IPC 3 and 4 minus 1% of the population that is anticipated to remain in IPC 4 (conservative estimate) plus 8,000 people in need due to heavy rain and wind.</t>
  </si>
  <si>
    <t xml:space="preserve">According to the latest IPC report the number of people in IPC 3 and 4 increases from 13% in September to 16% in December 2018. 1% of the population (98,000) was previously in IPC 4 and considering the overall increase of food insecurity it is anticipated that at least 1% will remain in IPC 4 for the October December period and is therefore inculded in severity level 4 in the model. </t>
  </si>
  <si>
    <t>Lack of information on people killed in relation to socio-economic crisis.</t>
  </si>
  <si>
    <t>all groups</t>
  </si>
  <si>
    <t>Baseline data, UNHCR 31/01/2019, UNHCR 30/11/2018, UNHCR 31/01/2019</t>
  </si>
  <si>
    <t>HNO 11/2018, IPC 30/06/2019</t>
  </si>
  <si>
    <t>UNHCR 31/01/2019 UNHCR 30/11/2018</t>
  </si>
  <si>
    <t>https://reliefweb.int/sites/reliefweb.int/files/resources/EHGL_RefAs_190131.pdf https://data2.unhcr.org/en/documents/download/67182 https://reliefweb.int/sites/reliefweb.int/files/resources/EHA_Yemen_Somalis_A3PC_190131.pdf</t>
  </si>
  <si>
    <t>https://reliefweb.int/sites/reliefweb.int/files/resources/Somalia_2019_HNO.PDF http://www.ipcinfo.org/ipc-country-analysis/details-map/en/c/1151962/</t>
  </si>
  <si>
    <t xml:space="preserve">https://reliefweb.int/sites/reliefweb.int/files/resources/EHA_Yemen_Somalis_A3PC_190131.pdf https://data2.unhcr.org/en/documents/download/67182 </t>
  </si>
  <si>
    <t>12327528 (total population of Somalia) + 33270 (refugees and asylum seekers in Somalia) + 123399 (returnees 2014-2018) - 805705 (refugees in Kenya, Ethiopia, Yemen, Uganda, Djibouti, Eritrea)</t>
  </si>
  <si>
    <t>HNO uses IPC phases 2-5 to calcuate PIN. See HNO 2019 Annex 1. Figure is based on IPC projection for February to June 2019</t>
  </si>
  <si>
    <t>2600000 (IDPs) + 123399 (returnees) + 805705 (refugees in Kenya, Ethiopia, Yemen, Uganda, Djibouti, Eritrea)</t>
  </si>
  <si>
    <t>Total population plus latest available figures for incoming AS and refs and migrants, minuw outgoing migrants and refs</t>
  </si>
  <si>
    <t>National Statistics office, UNHCR</t>
  </si>
  <si>
    <t>ACLED deaths, Cholera and Anthrax</t>
  </si>
  <si>
    <t>Deaths in the last 6 months due to conflict anthrax and cholera</t>
  </si>
  <si>
    <t>Refugees living in camps are considered in level 2, while others in level 1</t>
  </si>
  <si>
    <t>World bank 2017 and UNHCR 2019</t>
  </si>
  <si>
    <t>https://data.worldbank.org/indicator/SP.POP.TOTL?locations=GR and https://data2.unhcr.org/en/documents/download/68057</t>
  </si>
  <si>
    <t>Total population in country plus POCs as estimated by UNCHR</t>
  </si>
  <si>
    <t xml:space="preserve">UNHCR 2019 </t>
  </si>
  <si>
    <t>https://data2.unhcr.org/en/documents/download/68057</t>
  </si>
  <si>
    <t>IOM 27/02/2019</t>
  </si>
  <si>
    <t>http://missingmigrants.iom.int/region/mediterranean?migrant_route%5B%5D=1377</t>
  </si>
  <si>
    <t>Deaths at sea</t>
  </si>
  <si>
    <t>It has been judged that people benefiting from rented appartments are in level 1, while people still residing in camps are in level 2</t>
  </si>
  <si>
    <t>https://data.humdata.org/dataset/yemen-cso-2017-population-projections-by-governorate-district-sex-age-disaggregated</t>
  </si>
  <si>
    <t>Total population plus incoming As and refs,  minus outgoing AS and refs</t>
  </si>
  <si>
    <t>OCHA 2018 HNO</t>
  </si>
  <si>
    <t>All country afected</t>
  </si>
  <si>
    <t>Entire pop affected</t>
  </si>
  <si>
    <t>IDPs, Yemeni refugees in the area, asylum seekers in 38 countries</t>
  </si>
  <si>
    <t>OCHA Yemen, 2017 based on Yemen Central Statistical Organization Population Projections from 2004 Census</t>
  </si>
  <si>
    <t>only Amanat Al Asimah and Aden are considered affected, as refugee numbers are higher than 100,000</t>
  </si>
  <si>
    <t>. only Amanat Al Asimah and Aden are considered affected, as refugee numbers are higher than 100,000     population 3873472 and refugees 422,000</t>
  </si>
  <si>
    <t>https://reliefweb.int/report/yemen/yemen-2019-humanitarian-needs-overview</t>
  </si>
  <si>
    <t>Refs, host</t>
  </si>
  <si>
    <t xml:space="preserve">IOM 2019 </t>
  </si>
  <si>
    <t>https://missingmigrants.iom.int/region/africa?region=1410</t>
  </si>
  <si>
    <t>deaths at sea</t>
  </si>
  <si>
    <t>According to 2019 HNO, 177,000 of PoCs are PIN, with acute needs. However, considering reports on the overall situation of refugees and migrants, all PoCs are considered as PIN</t>
  </si>
  <si>
    <t>https://reliefweb.int/report/yemen/unhcr-alarmed-horrific-conditions-facing-newly-arrived-refugees-and-migrants-yemen   and    https://reliefweb.int/report/yemen/yemen-2019-humanitarian-needs-overview</t>
  </si>
  <si>
    <t xml:space="preserve">The 177,000 PIN figure with acute needs from 2019 HNO is considered as level 4. Taking into account the multiple threats such as protection, arbitrary detention, and lack of registration (inter alia) that affects all POCs, the rest is considered level 3 severity. </t>
  </si>
  <si>
    <t>as UNAMI is not publishing the injuries numbers anymore from Jan 2019 onwards, there is no data available</t>
  </si>
  <si>
    <t>Civilian Deaths: Selected groups:civilians, protestors, party member,  excludes police forces from August 2018 to January 2019</t>
  </si>
  <si>
    <t>ACLED 27/2/2019</t>
  </si>
  <si>
    <t>https://www.acleddata.com/tag/iraq/</t>
  </si>
  <si>
    <t>OCHA 02/2019
UNHCR 31/12/2019</t>
  </si>
  <si>
    <t>https://data.humdata.org/dataset/sudan-humanitarian-needs-overview-hno-data-2019
https://reliefweb.int/sites/reliefweb.int/files/resources/67675.pdf</t>
  </si>
  <si>
    <t xml:space="preserve">population figures are estimates for 2018 from HNO 2019 baseline data.  
The number of refugees and asylum seekers in Sudan was added (1095906) (UNHCR 31/12/2019). The numbers were obtained from UNHCR as they seem to be newer and more accuracte compared to the HNO 2019 dataset. 
Numbers from Sudanese refugees and aslyum seekers outside Sudan were not substracted. The estimated HNO 2019 total number of Sudanese is most likly taken the outflow into account. There is currently no data on Sudanese people of concern residing outside Sudan available. </t>
  </si>
  <si>
    <t>UNHCR 31/1/2019
city population 2018</t>
  </si>
  <si>
    <t>https://reliefweb.int/sites/reliefweb.int/files/resources/68119.pdf
https://www.citypopulation.de/Sudan.html</t>
  </si>
  <si>
    <t>All states are hosting South Sudanese refugees, however, Khartoum, White Nile, East Darfur are hosting the most refugees (all over 100,000 and 3,75% of the host population and higher). Therefore, these 3 states will be taken as a representative sample. This is an over representation.
As there is no data available on smaler localities, data was obtained from citypopulatoin.com</t>
  </si>
  <si>
    <t>UNHCR 31/1/2019
IPC 15/1/2019</t>
  </si>
  <si>
    <t>All states are hosting South Sudanese refugees, however, Khartoum, White Nile, East Darfur are hosting the most refugees (all over 100,000 and 3,75% of the host population and higher). Therefore, these 3 states will be taken as a representative sample. This is an over representation.
Data was obtained from the HNO 2019 baseline data set</t>
  </si>
  <si>
    <t>UNHCR 31/1/2019
IPC 15/1/2019
OCHA 02/2019</t>
  </si>
  <si>
    <t>https://reliefweb.int/sites/reliefweb.int/files/resources/68119.pdf
http://www.ipcinfo.org/ipc-country-analysis/details-map/en/c/1151896/
https://data.humdata.org/dataset/sudan-humanitarian-needs-overview-hno-data-2019</t>
  </si>
  <si>
    <t>IPC 15/1/2019
WFP 20/1/2019
WFP (VAM) 31/1/2019
City Population 2018
OCHA 02/2018
OCHA 02/2019</t>
  </si>
  <si>
    <t>http://www.ipcinfo.org/ipc-country-analysis/details-map/en/c/1151896/
https://reliefweb.int/sites/reliefweb.int/files/resources/CFSA.pdf
https://reliefweb.int/sites/reliefweb.int/files/resources/IMP2018.pdf
https://www.citypopulation.de/Sudan.html
https://reliefweb.int/sites/reliefweb.int/files/resources/Sudan_2018_Humanitarian_Needs_Overview.pdf
https://data.humdata.org/dataset/sudan-humanitarian-needs-overview-hno-data-2019</t>
  </si>
  <si>
    <t xml:space="preserve">Almost the whole country is affected by food insecruity and/or conflict. 
Not marked as food insecure by WFP (as of 22/1/2019) and neither hosting IDPs according to WFP VAM (30/1/2019) and HNO 2019 baseline dataset (OCHA) are the states of  Sennar, Al Gezira, Khartoum, Nile and Northern. (Some distrcits (Admin level 2) are marked as not food insecure and neither hosting IPDs too but this could be due to lack of data as the HNO 2019 baseline dataset does not have any population figures for these localtities either (El Tina, As Salam, Al Burany, Um Dorin, Hiban). Further, there is no data available about the sq of Admin level 2. Therefore, these areas will be overlooked).
However, Fewsnet projections from 15/1/2019 lists the whole country as affected and at least in IPC phase 1. This might a slight overestimation. 
Taking into account WFP and Fewsnet data, particularly highlighting that Northern state and Nile State and have 85% and 90% of the population facing IPC Phase 1 (Fewsnet data), the whole country will be considered apart from Northern and Nile state. 
As there are no official datasets on the Sq of Sudan's states, the data was obtained from citypopulation.com </t>
  </si>
  <si>
    <t>IPC 15/1/2019
WFP 20/1/2019
WFP (VAM) 31/1/2019
OCHA 02/2019
UNHCR 31/12/2019</t>
  </si>
  <si>
    <t>https://reliefweb.int/sites/reliefweb.int/files/resources/CFSA.pdf
https://reliefweb.int/sites/reliefweb.int/files/resources/IMP2018.pdf
https://data.humdata.org/dataset/sudan-humanitarian-needs-overview-hno-data-2019
https://reliefweb.int/sites/reliefweb.int/files/resources/67675.pdf</t>
  </si>
  <si>
    <t>Almost the whole country is affected by food insecruity and/or conflict. 
Not marked as food insecure by WFP (as of 22/1/2019) and neither hosting IDPs according to WFP VAM (30/1/2019) and HNO 2019 baseline dataset (OCHA) are the states of  Sennar, Al Gezira, Khartoum, Nile and Northern. (Some distrcits (Admin level 2) are marked as not food insecure and neither hosting IPDs too but this could be due to lack of data as the HNO 2019 baseline dataset does not have any population figures for these localtities either (El Tina, As Salam, Al Burany, Um Dorin, Hiban). Further, there is no data available about the sq of Admin level 2. Therefore, these areas will be overlooked).
However, Fewsnet projections from 15/1/2019 lists the whole country as affected and at least in IPC phase 1. This might a slight overestimation. 
Taking into account WFP and Fewsnet data, particularly highlighting that Northern state and Nile State and have 85% and 90% of the population facing IPC Phase 1 (Fewsnet data), the whole country will be considered apart from Northern and Nile state. 
The data corresponds to OCHA's 2018 population projects (see HNO 2019 baseline dataset) and UNHCR's refugee population figures (31/12/2018).</t>
  </si>
  <si>
    <t>IPC 15/1/2019
OCHA 02/2019
UNHCR 31/12/2019</t>
  </si>
  <si>
    <t>http://www.ipcinfo.org/ipc-country-analysis/details-map/en/c/1151896/
https://data.humdata.org/dataset/sudan-humanitarian-needs-overview-hno-data-2019
https://reliefweb.int/sites/reliefweb.int/files/resources/67675.pdf</t>
  </si>
  <si>
    <t xml:space="preserve">A minimum of 19130691 people classified as food insecure (phase 2-5) by IPC Jan-March 2019 are affected by the food insecurity and conflict in Sudan as they are already facing food needs follow negative copting strategies.
Here the around 300,000 people being food insecure (minimum IPC 2) resinding in Northern and Nile State that are included. </t>
  </si>
  <si>
    <t>OCHA 02/2019
(Sudanese outside Sudan: various sources see estimation page)</t>
  </si>
  <si>
    <t>https://data.humdata.org/dataset/sudan-humanitarian-needs-overview-hno-data-2019</t>
  </si>
  <si>
    <t>people in protracted displacement (according to HNO dataset 2019, as of December 2018): 1864195
Sudanese in others states (see estimation page): 727613, not including Asia, the Americas, MENA or Gulfstates due to missing data. Information on Europe is based on arrivals in Italy from 2016-2019 and registered Sudanese refugees in the UK in mid 2015. The number is most likely underestimated. There is no information about return movements or naturalisation processes.</t>
  </si>
  <si>
    <t>https://reliefweb.int/sites/reliefweb.int/files/resources/68119.pdf</t>
  </si>
  <si>
    <t xml:space="preserve">all South Sudanese refugees registered are considered as PIN, however, some additioanl sources estimate a total of 1.3 million SS in Sudan; verification is needed
VAM provides food security numbers and food sonumption numbers segregated by refugee/IPD camp. However, this data does not provide a better classification for the severity break down. </t>
  </si>
  <si>
    <t xml:space="preserve">It was decided that all SS refugees are at least in severity level 2 based on own judgement, high levels of food insecurity in the region / However, this is most likley an overestimation. VAM WFP estimates that 82% of all SS refugees housholds sampled in Darfur STate and 32% in Southern and Eastern Sudan are food insecure. </t>
  </si>
  <si>
    <t xml:space="preserve">the rest, it was decided that all SS refugees are at least in severity level 2 based on own judgement, high levels of food insecurity in the region / However, this is most likley an overestimation.  VAM WFP estimates that 82% of all SS refugees housholds sampled in Darfur STate and 32% in Southern and Eastern Sudan are food insecure. </t>
  </si>
  <si>
    <t>according to IPC figures, 9.95% of the host communities living in the 3 most affected states are facing IPC phase 3 (see stimation page). It is assumed that the refugees are in similar conditions as the host communities, even though they may recieve more aid/have better access to services. The procentage is going to be used to calculate the level 3 PIN for the South Sudanese refugees</t>
  </si>
  <si>
    <t>according to IPC figures, 5.09% of the host communities living in the 3 most affected states are facing IPC phase 3 (see stimation page). It is assumed that the refugees are in similar conditions as the host communities, even though they may recieve more aid/have better access to services. The procentage is going to be used to calculate the level 4 PIN for the South Sudanese refugees</t>
  </si>
  <si>
    <t>no refugees are facing sverity level 5 based on own judgement</t>
  </si>
  <si>
    <t>https://reliefweb.int/sites/reliefweb.int/files/resources/68119.pdf
http://www.ipcinfo.org/ipc-country-analysis/details-map/en/c/1151896/</t>
  </si>
  <si>
    <t>OCHA 05/03/2018, UNHCR assessed 27/02/2019; Census 2011; Commonweath country page; World Bank, assessed 27/02/2019</t>
  </si>
  <si>
    <t>https://data.humdata.org/dataset/papua-new-guinea-administrative-level-0-1-2-and-3-population-statistics  https://data.humdata.org/dataset/refugees-residing-png https://www.nso.gov.pg/index.php/population-and-social/other-indicators http://thecommonwealth.org/our-member-countries/papua-new-guinea https://data.worldbank.org/country/papua-new-guinea https://data.humdata.org/dataset/refugees-originating-png</t>
  </si>
  <si>
    <t>Total population= Population+incoming population-outgoing population. Methodology and sources of OCHA figure not clear. according to the latest Census there were 7,275,324 people in PNG, with 38% of the total population living in the Highlands region that has a higher annual growth rate in comparison to the national average of 3.1% according to the National Statistics Office which can give rise to more local conflicts in the future. The World Bank estimates PNGs population for 2017 to be 8,251,162 people. Between 2012 (after Census 2011) and 2017 (latest data available), 59,000 refugees and asylum seekers arrived in PNG.</t>
  </si>
  <si>
    <t xml:space="preserve">OCHA 05/03/2018 </t>
  </si>
  <si>
    <t>Entire country as natural disasters and other factors affect areas across all regions. Surface area was added up from admin 3 level, several local government areas seem to be missing, other sources estimated the total sq km to be at around 462,800 people. Commonwealth estimates put the population in 2013 at 7.32 million</t>
  </si>
  <si>
    <t xml:space="preserve">https://data.humdata.org/dataset/papua-new-guinea-administrative-level-0-1-2-and-3-population-statistics </t>
  </si>
  <si>
    <t>Overestimation: total population included in absence of better estimations. Natural hazards and other events that trigger humanitarian needs (i.e. violence) affect all regions. Human development indicators are among the lowest in the world and thus contribute to the lack of coping capacities, perceptability to external shocks and eroion between development and humanitarian needs. In comparison, some 544,000 people were affected by the earthquake in February, eruption in islands normally only affect a few thousand plus potentially the host-communities. El Nino related events have affected up to 4.7 million poeple in the past.</t>
  </si>
  <si>
    <t>IDMC 11/12/2014; DTM October 2018; IDMC GRID 2018</t>
  </si>
  <si>
    <t xml:space="preserve">IDP stock for 2018 GRID (IDMC) plus displacement from Kandovar island and Highlands earthquake who are still deemed to be displaced. Number likely higher due to unclarity of protracted displacement and tracking of new displacement. Natural disasters are the main driver of internal dispacement, followed by conflict and violence. Access constraints, weak disaster monitoring and data collection systems in the country add to the uncertainty about displacement figures in the country. Internal displacement tends to be protracted, as many IDPs are unable to return home or find durable solutions. Almost all land is held under customary tenure which complicates finding durable solutions for those unable to return to areas of origin. </t>
  </si>
  <si>
    <t>http://www.internal-displacement.org/sites/default/files/publications/documents/201412-ap-papua-new-guinea-overview-en.pdf file:///C:/Users/analyst/Downloads/DTM%20Site%20Assessment%20II,%20Southern%20Highlands_20181011_0.pdf http://www.internal-displacement.org/sites/default/files/2018-05/GRID%202018%20-%20Figure%20Analysis%20-%20PAPUA%20NEW%20GUINEA.pdf</t>
  </si>
  <si>
    <t>Not enough information on different illnesses (Polio, Tuberculosis and others) to include at this point to not distort the situation.</t>
  </si>
  <si>
    <t>Only anecdotal reports on casualties between August 2018 and January 2019</t>
  </si>
  <si>
    <t>Not enough information</t>
  </si>
  <si>
    <t>IOM/GoPNG 2017; IOM April 2017; UN PNG 26/02/2019; IOM 22/02/2019; RNZ 26/02/2019; CEDMHA 19/02/2019</t>
  </si>
  <si>
    <t>https://displacement.iom.int/system/tdf/reports/Profiling%20IDPs%20in%20PNG%2C%202017.pdf?file=1&amp;type=node&amp;id=2840 https://reliefweb.int/sites/reliefweb.int/files/resources/IOM-PNG-SitrepNo1-April-2017.pdf https://reliefweb.int/sites/reliefweb.int/files/resources/UN%20PNG%20Earthquake%20PR_Final.pdf https://www.iom.int/news/un-visits-earthquake-affected-papua-new-guinea-village-rebuilt-iom-tool-kits-build-back-safer?fbclid=IwAR1DPxn0AIFj0LAr-f6PRHOAKBDXbEMmZAMbn3eSPpriRZPLMZqiYZ-NHGs https://www.radionz.co.nz/international/pacific-news/383427/it-s-going-to-take-time-a-year-on-from-png-s-quake https://reliefweb.int/report/papua-new-guinea/papua-new-guinea-disaster-management-reference-handbook-february-2019</t>
  </si>
  <si>
    <t>No Pin reported and data landscape not conclusive. People displaced by natural disasters or violence often face long-term humanitarian needs amid a lack of durable solutions for those unable to return home. Disaggregated and timely data is often not available while the past has shown that government response is often only temporary and insufficient/unsustainable. There is also limited information on humanitarian needs outside of sudden-onset natural or man-made disasters and needs are likely to increase throughout the ongoign wet season (shelter, health and WASH) and due to the anticipated upcoming El Nino event (food). Vast reliance on subsistence agriculture and poverty exacerbate needs in case of external shocks.</t>
  </si>
  <si>
    <t>IDPs, host and non-host communities, refugees.</t>
  </si>
  <si>
    <t>The majority of people in need is expected to face minimal and stressed humanitarian needs with at least some facing moderate huamnitarian needs.</t>
  </si>
  <si>
    <t>9,000 displaced due to the 2004 Manam volcano eruption are estimated to still live in displacement (camps and host community), similiarly displaced communities due to more recent eruptions and the highlands earthquake are likely to at least partially still live in displacement. Protracted displacement in PNG is generally linked to deterioration of living conditions. Tensions with host communities can trigger protection risks. Also non-displaced affected populations face long-term needs to rebuild their livelihoods and address health needs.</t>
  </si>
  <si>
    <t>No information</t>
  </si>
  <si>
    <t>It is not expected that people are currently facing severe or extreme humanitarian needs.</t>
  </si>
  <si>
    <t xml:space="preserve">Insecurity and remoteness pose the main access constraints in PNG. There are relatively few (paved) roads and mountainous terrain hampers the construction of new roads. Therefore and as there are no railways, river and sea transport is important for both freight and passengers. Active volcanos above all along the north coast. </t>
  </si>
  <si>
    <t>ACAPS Access Overview</t>
  </si>
  <si>
    <t>UNHCR 31/12/2018
OCHA 02/2019
African Monitors 25/7/2018
WFP (VAM) 31/1/2019
City Population 2018</t>
  </si>
  <si>
    <t>https://reliefweb.int/sites/reliefweb.int/files/resources/67675.pdf
https://data.humdata.org/dataset/sudan-humanitarian-needs-overview-hno-data-2019
https://africamonitors.org/2018/07/25/eritrean-refugees-in-sudan/
https://reliefweb.int/sites/reliefweb.int/files/resources/IMP2018.pdf
https://www.citypopulation.de/Sudan.html</t>
  </si>
  <si>
    <t xml:space="preserve">Eritreans predominately reside in southern Kassala state. Even though not confirmed, it is estimated that most refugees registered in southern Kassala localities ( Halfa El Jadeeda, Kassala, Khashm Ghiba, Rural Kassala and Wad El Helew) are from Eritrea (a total of 111000 according to the HNO 2019 dataset (OCHA 02/2019). These 5 localities will be taken as the geographical impact. It is likly that the remaining around 10,000 Eritrean Refugees are living in Khartoum or Gadaref STate. This is however not possibile to verify. The number therefore might be an underestimation of the actual, more geographically spread reality. 
No Admin 2 data for the sq is available.  The given sq number is an estimate taken from the overall 36710sq of Kassala State. </t>
  </si>
  <si>
    <t>UNHCR 31/12/2018
OCHA 02/2019
African Monitors 25/7/2018
WFP (VAM) 31/1/2019</t>
  </si>
  <si>
    <t>https://reliefweb.int/sites/reliefweb.int/files/resources/67675.pdf
https://data.humdata.org/dataset/sudan-humanitarian-needs-overview-hno-data-2019
https://africamonitors.org/2018/07/25/eritrean-refugees-in-sudan/
https://reliefweb.int/sites/reliefweb.int/files/resources/IMP2018.pdf</t>
  </si>
  <si>
    <t>Eritreans predominately reside in southern Kassala state. Even though not confirmed, it is estimated that most refugees registered in southern Kassala localities ( Halfa El Jadeeda, Kassala, Khashm Ghiba, Rural Kassala and Wad El Helew) are from Eritrea (a total of 100000 according to the HNO 2019 dataset (OCHA 02/2019). These 5 localities will be taken as the geographical impact. It is likly that the remaining around 20,000 Eritrean Refugees are living in Khartoum or Gadaref STate. This is however not possibile to verify. The number therefore might be an underestimation of the actual, more geographically spread reality. 
Host community: 1119042
Non-Sudanese Refugee numbers: 98939 (UNHCR 31/12/2019)</t>
  </si>
  <si>
    <t xml:space="preserve">Here, the overall number of all Eritreans is again considered as the sample used for the geographical impact was an representation. The crisis affects all refugees. As the living conditions are already bad for many Sudanese communities, the influx of the refugees will not much negatively impact them further. If anything, the availability of employment opporuntities or access to services might improve. Therefore only the refugee population is taken into account. </t>
  </si>
  <si>
    <t xml:space="preserve">UNHCR 31/12/2018
</t>
  </si>
  <si>
    <t xml:space="preserve">https://reliefweb.int/sites/reliefweb.int/files/resources/67675.pdf
</t>
  </si>
  <si>
    <t xml:space="preserve">it was decided that all Eritrean refugees are at least in severity level 2 based on own judgement and high levels of food insecurity in the region. However, this is most likley an overestimation. VAM WFP estimates that 10-30% of sampled Eritrean refugees housholds are food insecure. To only take food insecurity as a PIN would be on the other hand be an underestimation of the PIN as they may have other needs (protection and shelter). Therefore the whole Eritrean refugee population is considered here. </t>
  </si>
  <si>
    <t>UNHCR 31/12/2018
WFP (VAM) 31/1/2019
IPC 15/1/2019</t>
  </si>
  <si>
    <t>https://reliefweb.int/sites/reliefweb.int/files/resources/67675.pdf
https://reliefweb.int/sites/reliefweb.int/files/resources/IMP2018.pdf
http://www.ipcinfo.org/ipc-country-analysis/details-map/en/c/1151896/</t>
  </si>
  <si>
    <t xml:space="preserve">It was decided that no  Eritrean refugees are at least in severity level 5 based on own judgement and no further reports stating this. </t>
  </si>
  <si>
    <t xml:space="preserve">Almost the whole country is affected by food insecruity and/or conflict and/or the refugee influx. 
Taking into account WFP and Fewsnet data, particularly highlighting that Northern state and Nile State and have 85% and 90% of the population facing IPC Phase 1 (Fewsnet data), the WFP VAM dataset classifying both regions as food secure and according to UNHCR (31/12/2018) both state are only hosting 1118 and respectively 3702 refugees, the whole country will be considered apart from Northern and Nile state. 
AS tehre is no offical dataset stating the SQ per state, citypopulation.com data is used. </t>
  </si>
  <si>
    <t>http://www.ipcinfo.org/ipc-country-analysis/details-map/en/c/1151896/
https://reliefweb.int/sites/reliefweb.int/files/resources/CFSA.pdf
https://reliefweb.int/sites/reliefweb.int/files/resources/IMP2018.pdf
https://www.citypopulation.de/Sudan.html
https://reliefweb.int/sites/reliefweb.int/files/resources/Sudan_2018_Humanitarian_Needs_Overview.pdf
https://data.humdata.org/dataset/sudan-humanitarian-needs-overview-hno-data-2019
https://reliefweb.int/sites/reliefweb.int/files/resources/67675.pdf</t>
  </si>
  <si>
    <t>IPC 15/1/2019
WFP 20/1/2019
WFP (VAM) 31/1/2019
City Population 2018
OCHA 02/2018
OCHA 02/2019
UNHCR 31.12.2019</t>
  </si>
  <si>
    <t>Almost the whole country is affected by food insecruity and/or conflict and/or the refugee influx. 
Taking into account WFP and Fewsnet data, particularly highlighting that Northern state and Nile State and have 85% and 90% of the population facing IPC Phase 1 (Fewsnet data), the WFP VAM dataset classifying both regions as food secure and according to UNHCR (31/12/2018) both state are only hosting 1118 and respectively 3702 refugees, the whole country will be considered apart from Northern and Nile state.  
The data corresponds to OCHA's 2018 population projects (see HNO 2019 baseline dataset) and UNHCR's refugee population figures (31/12/2018).</t>
  </si>
  <si>
    <t xml:space="preserve">A minimum of 19130691 people classified as food insecure (phase 2-5) by IPC Jan-March 2019 are affected by the food insecurity and conflict in Sudan as they are already facing food needs follow negative copting strategies. 
Here the around 300,000 people being food insecure (minimum IPC 2) resinding in Northern and Nile State that are included.  It remains unclear wheater the refugees from South SUdan and Eritrea are already included in these figures. Given the similarity to the calculated numbers the total population in the country, it is assumed that the refugees are included in the IPC estimations. </t>
  </si>
  <si>
    <t xml:space="preserve">No comprehensive information is available. According to WHO, 3084 suspected measles cases were recorded between 1 January and 17 February and 5336 cases were recorded in 2018. It is impossible, however, to derive the total number of ilnesses for the last 6 months. </t>
  </si>
  <si>
    <t>https://apps.who.int/iris/bitstream/handle/10665/310988/OEW08-1824022019.pdf</t>
  </si>
  <si>
    <t>284,000 rural population in IPC phases 1 to 4 (there's no IPC 5) + 28,250 urban population in food insecurity + 29,200 refugees + 19,000 migrants</t>
  </si>
  <si>
    <t>UNHCR, IOM, UNICEF</t>
  </si>
  <si>
    <t xml:space="preserve">https://reliefweb.int/sites/reliefweb.int/files/resources/UNICEF%20Djibouti%20Situation%20Report_Year%20End%202018.pdf, http://reporting.unhcr.org/sites/default/files/UNHCR%20Djibouti%20Fact%20Sheet%20-%20January%202019.pdf, https://www.globaldtm.info/djibouti/  </t>
  </si>
  <si>
    <t>3,000 IDPs living in Damerjog camp outside of Djibouti city; 29,214 refugees and asylum seekers as of January 2019 + 19,000 average of migrants per month</t>
  </si>
  <si>
    <t>20000 cases annually of acute malnutrition + 5,854 cases of diarrhoeal disease +  1,000 cases of AWD among migrants and local communities along migrant routes + 460 cases measles no breakdown available for last 6 months. Only use cases of acute malnutrition. Although it is on a yearly basis I would assume people being still affected in the last 6 months</t>
  </si>
  <si>
    <t>177,000 rural population in IPC phases 2 to 4 + 28,250 urban population in food insecurity + 29,200 refugees + 19,000 migrants</t>
  </si>
  <si>
    <t>45,706 rural population in IPC 2+ 28,250 urban population in food insecurity + 29,200 refugees (they are considered to be in stressed conditions because they receive humanitarian assistance)</t>
  </si>
  <si>
    <t>29,214 refugees and asylum seekers as of January 2019 + 19,000 average of migrants per month (based on last 6 months) + local population on migration routes (?)</t>
  </si>
  <si>
    <t>29,214 refugees and asylum seekers as of January 2019 + 19,000 average of migrants per month (based on last 6 months)</t>
  </si>
  <si>
    <t>1000 cases of AWD among migrants and local communities along migrant routes, no breakdown available for last 6 months so x</t>
  </si>
  <si>
    <t>29,214 refugees and asylum seekers as of 31 January 2019 + 19,000 average of migrants per month (based on last 6 months) + local population on migration routes (?)</t>
  </si>
  <si>
    <t>IPC, IOM</t>
  </si>
  <si>
    <t>19,000 migrants (they are considered to face severe humanitarian conditions given the context in which they travel through the country, with migrants stranded and dying from starvation) + 44,413 people in IPC 4 based on Food Insecurity Situation November 2016 - May 2017, the figure are still considered valid</t>
  </si>
  <si>
    <t>20,000 cases annually of  acute malnutrition. According to estimates by the Nutrition sector working group, 85,128 people (children under five years, pregnant and lactating women and others) are affected by either acute malnutrition or chronic malnutrition. The majority of the affected population is the local population of 80,497 living in the suburban area of Balbala, as well as in the regions of Obock, Ali Sabieh, Dikhil, and 4,631 children and women in the refugee camps.</t>
  </si>
  <si>
    <t>WHO</t>
  </si>
  <si>
    <t>1,656,468 cases It includes malaria, ARI, AWD, bloody diarrhoea, AJS, measles, other + 260,000 children malnourished</t>
  </si>
  <si>
    <t>https://www.afro.who.int/publications/south-sudan-weekly-disease-surveillance-bulletin-2018, https://www.afro.who.int/publications/south-sudan-weekly-disease-surveillance-bulletin-2019, https://www.afro.who.int/sites/default/files/2019-02/South%20Sudan%20Humanitarian%20Situation%20Report%20Issue%20%23%207_%2011-17%20February%20-%202019....pdf</t>
  </si>
  <si>
    <t>596 disease related deaths from August to January + 652 conflict related casualties from August to January (The number of casualties doesn't differentiate between civilians and militias. Intercommunal clashes lead to widespread violence with related fatalities. Militias are not always organized and members might take up arms in defense from an attack. To differentiate between purely civilian and not, wouldn't be representative of the crisis)</t>
  </si>
  <si>
    <t>https://www.acleddata.com/data/, https://www.afro.who.int/publications/south-sudan-weekly-disease-surveillance-bulletin-2018, https://www.afro.who.int/publications/south-sudan-weekly-disease-surveillance-bulletin-2019, https://www.afro.who.int/sites/default/files/2019-02/South%20Sudan%20Humanitarian%20Situation%20Report%20Issue%20%23%207_%2011-17%20February%20-%202019....pdf</t>
  </si>
  <si>
    <t>People in IPC phase 5, estimate for February-April 2019, subtracted from level 4</t>
  </si>
  <si>
    <t>http://www.ipcinfo.org/ipc-country-analysis/details-map/en/c/1151975/?iso3=SSD</t>
  </si>
  <si>
    <t>DANE, EL PAIS, EL TIEMPO</t>
  </si>
  <si>
    <t>EL PAIS; EL TIEMPO</t>
  </si>
  <si>
    <t>https://www.datos.gov.co/Inclusi-n-Social-y-Reconciliaci-n/Situaci-n-V-ctimas-Minas-Antipersonal-en-Colombia/yhxn-eqqw/data, https://www.elpais.com.co/mundo/al-menos-285-heridos-por-disturbios-en-frontera-con-venezuela.html, https://www.eltiempo.com/colombia/otras-ciudades/hospital-de-cucuta-a-punto-de-colapsar-por-heridos-en-frontera-330726</t>
  </si>
  <si>
    <t>74 injured by UXOs from August to January + 285 Venezuelans and Colombian injured during protests in Cucuta 22-23 February 2019</t>
  </si>
  <si>
    <t>https://www.elpais.com.co/mundo/al-menos-285-heridos-por-disturbios-en-frontera-con-venezuela.html, https://www.eltiempo.com/colombia/otras-ciudades/hospital-de-cucuta-a-punto-de-colapsar-por-heridos-en-frontera-330726</t>
  </si>
  <si>
    <t>255 Venezuelans and 30 Colombians were injured in the border town of Cucuta between 22-23 February during protests for the denied access of humanitarian aid to Venezuela</t>
  </si>
  <si>
    <t>World Bank, IOM 2018, UNHCR 2018</t>
  </si>
  <si>
    <t>http://www.globaldtm.info/libya , https://data.worldbank.org/indicator/sp.pop.totl?page=2 /, https://data.humdata.org/dataset/refugees-originating-lby</t>
  </si>
  <si>
    <t>World bank 2017 population figure (6374620) + IOM's 2018 round 23 migrant count (670920) - Refugees and Asylum seekers orginating from Libya who have left as of 30/06/18  (18896)</t>
  </si>
  <si>
    <t xml:space="preserve">OCHA HNO October 2018 </t>
  </si>
  <si>
    <t>https://www.humanitarianresponse.info/sites/www.humanitarianresponse.info/files/documents/files/2019_lby_hno_draftv1.1.pdf</t>
  </si>
  <si>
    <t xml:space="preserve">According tot the HNO the # affected people is 160000. </t>
  </si>
  <si>
    <t>IOM, UNHCR 2018 / IOM 2018</t>
  </si>
  <si>
    <t xml:space="preserve">Total # people displaced by the conflict (189386) + # people displaced by the MMF crisis (663445). Total # displaced by the conflict = # IDPs as of December2018 according to IOM (170490 ) + # Libyan nationals who have left Libya as of June 2018 and are counted as refugees or asylum seekers  by UNHCR (18896). Total # displaced by MMF includes the # of Migrants from 39 nations in Libya as counted by IOM September -October 2018 </t>
  </si>
  <si>
    <t>United Nations Support Mission in Libya: Report of the Secretary-Genera August-December 2018  /OCHA 2018 / ACLED</t>
  </si>
  <si>
    <t>https://reliefweb.int/sites/reliefweb.int/files/resources/N1846124.pdf, https://reliefweb.int/sites/reliefweb.int/files/resources/ocha-lby-tripoli-humanitarianupdates-20180924.pdf, https://www.acleddata.com/data/</t>
  </si>
  <si>
    <t xml:space="preserve">This number represents the figure for conflict related injuries which is calculated as follows:  25 civilians injured are counted in the Report of the Secretary-General (UNSMIL) for the reporting period (which is assumed to be August - December 2018) - we assume that this figure exlcudes the # civilian injured related to the Tripoli clashes from August-September 2018 which in an OCHA report is estimated to be 560 - the two figures are added in the total amount. As the UNSMIL report doesn't cover casualities in 2019 we use ACLED data to complement the total amount with 27 civilian injuries reported in January and February. There was no reliable and consistent reporting on the injuries related to the MMF. </t>
  </si>
  <si>
    <t>United Nations Support Mission in Libya: Report of the Secretary-Genera August-December 2018 / IOM September 2018 - February  2019 / ACLED  2019</t>
  </si>
  <si>
    <t>https://reliefweb.int/sites/reliefweb.int/files/resources/N1846124.pdf,http://missingmigrants.iom.int/downloads, https://www.acleddata.com/data/</t>
  </si>
  <si>
    <t>This number represents the total # of conflict related fatalities + total # of MMF related fatalities. *Fatalities related tot the conflict are calculated as follows: 46 civilians deaths are counted in the Report of the Secretary-General (UNSMIL) for the reporting period (which is assumed to be August - December 2018). We assume that this figure exlcudes the # civilian deaths related to the Tripoli clashes from August-September 2018 which in the same document is reported to be 120. The two figures are added in the total amount. As the UNSMIL report doesn't cover casualities in 2019 we use ACLED data to complement the total amount with 12 civilian deaths reported in January and February. This number is still likely to be an underestimate. *Fatalities related to the MMF are derived as follows: # fatalities on the Central Mediterranean route (Libya-Italy) (excluding departures form Tunesia) + # migrant fatalities registered on Libyan territory as counted by IOM between September 2018-February 2019. Missing Migrants Project (IOM) data include the deaths of migrants who die in transportation accidents, shipwrecks, violent attacks, or due to medical complications during their journeys.  Other deaths related to the migration route including stay in detention centres/physical abuse/dehydration are excluded in the GCSI figure because of lack of reliable and consistent reporting. Therefore this number is an underestimate of the actual # MMF related fatalities. Nevertheless, the IOM reporting is very consistent as opposed to the reporting on the conflict-related fatalities.</t>
  </si>
  <si>
    <t>According tot the HNO dataset the # people in need is 0.82 million. As the HNO Pin does not include the total amount of migrants in Libya we decided that, because of the group's extremely vulnerable status,  to add the remainig migrants as counted by IOM to the PIN.</t>
  </si>
  <si>
    <t>OCHA HNO Oct 2018 /IOM 2018</t>
  </si>
  <si>
    <t>https://data.humdata.org/dataset/libya-baseline-assessment-data-iom-dtm, https://www.humanitarianresponse.info/sites/www.humanitarianresponse.info/files/documents/files/2019_lby_hno_draftv1.1.pdf</t>
  </si>
  <si>
    <t xml:space="preserve">The calculations are based on the HNO October 2018 data and IOM DTM round 23 (2018) data. Data for severity we derived from the Severity map in the HNO p.6 which includes 6 categories with Catastrophic as the most severe. Since the HNO published 2 severity maps with two different scales we decided to go with the scale that includes the "critical levels" matching the crisis' narative.  To calculate the severity distribution of the # people in need, we combined the intersectoral PINs breakdown for admin 2 with the Severity map information. As the HNO only includes a part of the migrants residing in Libya in the PIN, we decided to add the remaining migrants as counted by IOM to the level 2 "stressed" category argueing that because of their extremely vulnerable status, the vast majority of migrants are experiencing humanitarian needs to some extend. </t>
  </si>
  <si>
    <t xml:space="preserve">IOM 2018 (Round 23) </t>
  </si>
  <si>
    <t xml:space="preserve">http://www.globaldtm.info/libya/, </t>
  </si>
  <si>
    <t>This figure includes the # of Migrants from 39 nations in Libya as counted by IOM November -December 2018. We did not add the # of registered refugees and asylumseekers in Libya by UNHR (56,204) as IOM's definiton of "migrant" does not differentiate between legal statuses.</t>
  </si>
  <si>
    <t>IOM September 2018 - February 2018</t>
  </si>
  <si>
    <t># fatalities on the Central Mediterranean route (Libya-Italy) (excluding departures from Tunesia) + # migrant fatalities registered on Libyan territory as counted by IOM between September 2018-February 2018. Missing Migrants Project (IOM) data include the deaths of migrants who die in transportation accidents, shipwrecks, violent attacks, or due to medical complications during their journeys.  Other deaths related to the migration route including stay in detention centres/physical abuse/dehydration are excluded in the GCSI figure because of lack of reliable and consistent reporting. Therefore this number is an underestimate of the actual # crisis related fatalities. We refer to the estimations tab for notes.</t>
  </si>
  <si>
    <t xml:space="preserve">The calculations are based on the HNO October 2018 data and IOM DTM round 23 (2018) data. Data for severity we derived from the Severity map in the HNO p.6 which includes 6 categories with Catastrophic as the most severe. Since the HNO published 2 severity maps with two different scales we decided to go with the scale that includes the "critical levels" matching the crisis' narative.  To calculate the severity distribution of the # people in need, we combined the intersectoral PINs breakdown for migrants and refugees for admin 2  with the Severity map information. As the HNO only includes a part of the migrants residing in Libya in the PIN, we decided to add the remaining migrants as counted by IOM to the level 2 "stressed" category argueing that because of their extremely vulnerable status, the vast majority of migrants are experiencing humanitarian needs to some extend. </t>
  </si>
  <si>
    <t>LCRP 2017-2020 (2019 Update)</t>
  </si>
  <si>
    <t>https://www.ibge.gov.br/cidades-e-estados.html?&amp;t=destaques</t>
  </si>
  <si>
    <t>2018 population estimate, according to Brazilian government</t>
  </si>
  <si>
    <t>Figure represents the area of Roraima state. The vast majority of Venezuelan refugees and migrants in Brazil have gone to Roraima, with a much smaller number choosing  Amazonas, specifically the city of Manaus.</t>
  </si>
  <si>
    <t>https://www.reuters.com/article/us-venezuela-crisis-brazil/venezuelan-migrants-pose-humanitarian-problem-in-brazil-idUSKBN1E51KV</t>
  </si>
  <si>
    <t xml:space="preserve">No comprehensive data available. </t>
  </si>
  <si>
    <t>No comprehensive information available</t>
  </si>
  <si>
    <t xml:space="preserve">No buildings have been damaged or destroyed as a result of food insecurity in Malawi. </t>
  </si>
  <si>
    <t xml:space="preserve">Number of people in IPC phase 2. Estimates for the period October 2018-March 2019. </t>
  </si>
  <si>
    <t xml:space="preserve">Number of people in IPC phase 3. Estimates for the period October 2018-March 2019. </t>
  </si>
  <si>
    <t xml:space="preserve">Number of people in IPC phase 4. Estimates for the period October 2018-March 2019. </t>
  </si>
  <si>
    <t xml:space="preserve">Number of people in IPC phase 5. Estimates for the period October 2018-March 2019. </t>
  </si>
  <si>
    <t>R4V</t>
  </si>
  <si>
    <t>World Bank, estimate for 2017, R4V</t>
  </si>
  <si>
    <t xml:space="preserve">1,370,000 local population estimate based on 2011 census + 40,000 Venezuelan refugees (+ ? number of Cubans and other migrants) </t>
  </si>
  <si>
    <t>https://databank.worldbank.org/data/reports.aspx?source=2&amp;country=TTO</t>
  </si>
  <si>
    <t>Total surface of the country</t>
  </si>
  <si>
    <t>Wolrd Bank</t>
  </si>
  <si>
    <t>https://reliefweb.int/sites/reliefweb.int/files/resources/68069.pdf</t>
  </si>
  <si>
    <t>Venezuelan migrants + local population (?)</t>
  </si>
  <si>
    <t>n/a</t>
  </si>
  <si>
    <t>Some of the major challenges posed by the large influx of Venezuelans include international protection and physical security considerations, health services, lack of documentation, sexual and genderbased violence, exploitation and abuse, and lack of access to basic rights and services (UNHCR, 2017). Without refugee status determination (RSD) and similar mechanisms, asylum seekers and refugees do not have the legal right to work, to receive a public-school education or to drive vehicles in Trinidad and Tobago. The Venezuelan asylum seekers continue to experience stigma and discrimination, with acts of resentment regarding employment and access to health services further threatening their security. https://reliefweb.int/sites/reliefweb.int/files/resources/MDR42004eu1.pdf</t>
  </si>
  <si>
    <t>Due to lack of legal status many Venezuelans tend to hide and also lack access to basic services</t>
  </si>
  <si>
    <t>ACAPS Access Index</t>
  </si>
  <si>
    <t>Type of entry</t>
  </si>
  <si>
    <t>Humanitarian development</t>
  </si>
  <si>
    <t>Change in the data/methodology</t>
  </si>
  <si>
    <t>UNHCR , Refworld, HDX, Februar 2019, October 2018</t>
  </si>
  <si>
    <t>https://reliefweb.int/sites/reliefweb.int/files/resources/ROSEA_ZimbabweFlashAppeal_27Feb2019_Final.pdf, https://www.refworld.org/country,,UNHCR,,ZAF,,5a12b5482,0.html</t>
  </si>
  <si>
    <t>This estimation take the total population of the country from summing the population per admin level 1, available from OCHA ROSEA on HDX(2018). Then added to this is the number of refugees inside Zimbabwe according to the February 2019 Flash Appeal from OCHA. However, this should be considered as a best estimate currently available. Then subtracted from this is the number of Zimbabwean refugees in other countries, however  the data for this is very incomplete and therefore shold be understood to be innacurate but the best available guidline for now. A figure of 15'413'411 is then rounded to the above given populaiton figure.</t>
  </si>
  <si>
    <t>UNHCR , Refworld, HDX, Februar 2019, October 2019</t>
  </si>
  <si>
    <t>UNHCR , Refworld, HDX, Februar 2019, October 2020</t>
  </si>
  <si>
    <t>WHO 24/02/2019</t>
  </si>
  <si>
    <t>https://reliefweb.int/sites/reliefweb.int/files/resources/OEW08-1824022019.pdf</t>
  </si>
  <si>
    <t>Integrated Food Security Phase Classification,"", OCHA Flash Appeal, February 2019, January-June 2019</t>
  </si>
  <si>
    <t>http://www.ipcinfo.org/fileadmin/user_upload/ipcinfo/docs/2_IPC_Zimbabwe_AFI_2019FebMay.pdf,
http://www.ipcinfo.org/ipc-country-analysis/details-map/en/c/1151984/,
https://reliefweb.int/sites/reliefweb.int/files/resources/ROSEA_ZimbabweFlashAppeal_27Feb2019_Final.pdf</t>
  </si>
  <si>
    <t xml:space="preserve">The PiN figure given here is slightly higher than the PiN established in the flash appeal for Zimbabwe. This is because the flash appeal notes that "Nearly 5.3 million people in Zimbabwe are estimated to be in urgent need ofhumanitarian assistance andprotection during the 2018/2019 lean season (October– April) and beyond. This includes nearly 3.8 million people in rural areas, including 2.9 million who are severely food insecure (IPC phase 3 or 4) and a further 900,000 people who are currently receiving humanitarian assistance, without which
they would be in IPC phase 3 or above. In addition, 1.5 million people in urban areas, including major towns and secondary
cities, are estimated to be facing severe food insecurity". Unfortunately, while the 3.8 million people in IPC phase 3 and 4 matches the official IPC classification, it is not explicitly clear where the 1.5 million people in urban areas suffering from food security are classified. Therefore, for consistency the number of people classified as being in IPC levels 2-5 are used to estimate the PiN and severity catergories. </t>
  </si>
  <si>
    <t>Integrated Food Security Phase Classification,"", OCHA Flash Appeal, February 2019, January-June 2020</t>
  </si>
  <si>
    <t>Integrated Food Security Phase Classification,"", OCHA Flash Appeal, February 2019, January-June 2021</t>
  </si>
  <si>
    <t>Integrated Food Security Phase Classification,"", OCHA Flash Appeal, February 2019, January-June 2022</t>
  </si>
  <si>
    <t>Integrated Food Security Phase Classification,"", OCHA Flash Appeal, February 2019, January-June 2023</t>
  </si>
  <si>
    <t>Integrated Food Security Phase Classification,"", OCHA Flash Appeal, February 2019, January-June 2024</t>
  </si>
  <si>
    <t>The Syrian Network for Human Rights September-February monthly reports</t>
  </si>
  <si>
    <t>http://sn4hr.org/blog/category/report/monthly-reports/victims-death-toll/</t>
  </si>
  <si>
    <t xml:space="preserve">In this data is included the number of civilians deaths from conflict in the last 6 months. . Different organisations have come up with different manner which with to project fatality numbers for the Syrian context and the civilian death toll presented here she be taken as a conservative estimate. Additionally this number does not reflect fatalities related to other aspects of the crisis, including for example, those individuals who have died from disease outbreaks, WASH infrastructural breakdowns, the disnitegration of health services and public order etc.  </t>
  </si>
  <si>
    <t>https://hno-syria.org/#severity-of-needs</t>
  </si>
  <si>
    <t>All numbers are rounded to the nearest hundred. The PiN is taken from the 2019 HNO, released on 01/03/2019.</t>
  </si>
  <si>
    <t xml:space="preserve">The inter-sectoral severity catergorisation from the 2019 HNO seperates those in need into catergories including those in acute need - it catergorises these from 1 through 6. For the purposes of this scale catergories 5 and 6 have been combined, according to the definitions in annex 1 of the 2019 HNO as both are considered as critical or catastophic and placing both in catergory 5 here more accurately reflects the situation these individualds face. </t>
  </si>
  <si>
    <t>The numbers here have been claculated according to the number of people classified in each region by severity level and the number of people in need at that level using 2019 HNO data</t>
  </si>
  <si>
    <t>WHO 03/03/2019</t>
  </si>
  <si>
    <t>https://reliefweb.int/sites/reliefweb.int/files/resources/OEW09-2503032019.pdf</t>
  </si>
  <si>
    <t>From 3 September 2018 to 21 February 2019, a total of 82,905 measles cases have been reported, of which 983 were laboratory confirmed (immunoglobin M (IgM) positive) and the rest epidemiologically linked.</t>
  </si>
  <si>
    <t>There are 983 deaths, including 622 in healthcare facilities, leading to a case fatality ratio of 1.2%.</t>
  </si>
  <si>
    <t>Hospitalised cases (8,571) - from reported cases (82,905)</t>
  </si>
  <si>
    <t>A total of 8,571 severe cases were hospitalized</t>
  </si>
  <si>
    <t>Total population in the country: 24,253,764
Refugee population: 375,362
Returnees from abroad: 9,890</t>
  </si>
  <si>
    <t>CMR002 - 100,674 Nigerian refugees + 244,347 IDPs
CMR003 - 469,500
CMR004 - 274,688</t>
  </si>
  <si>
    <t>As the distribution is based on IPC analysis, the number of people affected refers to the population surveyed for the analysis</t>
  </si>
  <si>
    <t>http://www.ipcinfo.org/fileadmin/user_upload/ipcinfo/docs/IPC_Yemen_AcuteFI_2018Dec2019Jan.pdf</t>
  </si>
  <si>
    <t>Based on GCSI IPC distribution</t>
  </si>
  <si>
    <t>UNHCR 28/02/2019, Border Consortium 31/12/2018</t>
  </si>
  <si>
    <t>https://reliefweb.int/sites/reliefweb.int/files/resources/RefugeePopulationOverview_Feb2019.pdf, https://www.theborderconsortium.org/media/119470/2018-12-december-map-tbc-unhcr.pdf</t>
  </si>
  <si>
    <t>48,290 registered refugees + 48,731 non registered refugees + 5,986 urban refugees</t>
  </si>
  <si>
    <t>Efficient and comprehensive response by NGOs working in the camps</t>
  </si>
  <si>
    <t>Government of Thailand 2010, UNHCR 28/02/2019, Border Consortium 31/12/2018</t>
  </si>
  <si>
    <t>https://www.citypopulation.de/php/thailand-admin.php, https://reliefweb.int/sites/reliefweb.int/files/resources/RefugeePopulationOverview_Feb2019.pdf, https://www.theborderconsortium.org/media/119470/2018-12-december-map-tbc-unhcr.pdf</t>
  </si>
  <si>
    <t>Total of population affected by the conflict and displaced at the border with Myanmar</t>
  </si>
  <si>
    <t>3,750 (refugees outside of the country) + 166,959 (IDPs) + 25,731 (returnees)</t>
  </si>
  <si>
    <t>Protection Cluster 28/02/2019</t>
  </si>
  <si>
    <t>18,131 displaced in Tahoua + 44,540 displaced in Tillaberi</t>
  </si>
  <si>
    <t>https://reliefweb.int/sites/reliefweb.int/files/resources/ner_tillaberi_tahoua_pdi_28_fev_2019.pdf</t>
  </si>
  <si>
    <t>IOM 28/02/2019</t>
  </si>
  <si>
    <t>https://displacement.iom.int/system/tdf/reports/LCBC_Monthly_Dashboard_February_2019_v1.pdf?file=1&amp;type=node&amp;id=5281</t>
  </si>
  <si>
    <t>UNHCR 31/01/2019, Protection Cluster  28/02/2019, IOM 28/02/2019</t>
  </si>
  <si>
    <t>https://reliefweb.int/sites/reliefweb.int/files/resources/67942.pdf, https://reliefweb.int/sites/reliefweb.int/files/resources/ner_tillaberi_tahoua_pdi_28_fev_2019.pdf, https://displacement.iom.int/system/tdf/reports/LCBC_Monthly_Dashboard_February_2019_v1.pdf?file=1&amp;type=node&amp;id=5281</t>
  </si>
  <si>
    <t xml:space="preserve">460 civilians  victims recorded by the Panel of Experts on Mali between August and December 2018. The numbers are likely to be higher as some cases go unreported. </t>
  </si>
  <si>
    <t>123,574 (IDP) + 526,505 (IDP returnees) + 136,737 (Malian refugees in third countries) + 71,156 (Refugees returnees) = 857,972</t>
  </si>
  <si>
    <t>UNSG 21/02/2019</t>
  </si>
  <si>
    <t>https://reliefweb.int/sites/reliefweb.int/files/resources/S_2019_137_E.pdf</t>
  </si>
  <si>
    <t>Complex crisis in Afghanistan</t>
  </si>
  <si>
    <t>Multiple crises in Algeria</t>
  </si>
  <si>
    <t>Multiple crises in Cameroon</t>
  </si>
  <si>
    <t>Cabo Delgado Islamist Insurgency</t>
  </si>
  <si>
    <t>MOZ004</t>
  </si>
  <si>
    <t>OCHA 11/06/2018, UNHCR 31/01/2018, UNHCR accessed on 01/02/2019</t>
  </si>
  <si>
    <t>https://data.humdata.org/dataset/rdc-statistiques-des-populations, https://reliefweb.int/sites/reliefweb.int/files/resources/EHGL_RefAs_181231.pdf, https://data2.unhcr.org/en/situations/drc</t>
  </si>
  <si>
    <t xml:space="preserve">99,337,323: OCHA projections for 2019. There hasn't been a census since 1984, these projections are based on the natural population increase rate INS (National Statistical Institue of Statistics), + 534,828 refugees from neighbouring countries , + 534,828 refugees from neighbouring countries. Returnees are assumed to be included in the projections from the census and are therefore not taken into account in these calculations </t>
  </si>
  <si>
    <t>OCHA 11/12/2018, UNHCR 31/01/2019, OCHA 10/2018</t>
  </si>
  <si>
    <t>https://reliefweb.int/sites/reliefweb.int/files/resources/GLR_humanitarian_snapshot_11Dec2018_final.pdf, https://data2.unhcr.org/en/situations/drc, https://reliefweb.int/sites/reliefweb.int/files/resources/68339.pdf, https://reliefweb.int/sites/reliefweb.int/files/resources/drc_hno_2018_fr.pdf</t>
  </si>
  <si>
    <t>825,002 people who fled to neighbouring countries (as of 31/01/2019), 6.6 million IDPs (4.5 million IDPs as of December 2017 + 2.1 million new IDPs in 2018), 998,200 returnees</t>
  </si>
  <si>
    <t>DRC MoH, WHO</t>
  </si>
  <si>
    <t>https://data.humdata.org/dataset/ebola-cases-and-deaths-drc-north-kivu, https://apps.who.int/iris/bitstream/handle/10665/311066/OEW09-2503032019.pdf</t>
  </si>
  <si>
    <t>September 2018 - February 2019: Ebola: 738; Cholera: 17,918; Measles: 56,436; Monkeypox: 20,240</t>
  </si>
  <si>
    <t>IOM 12/2019</t>
  </si>
  <si>
    <t>1948349 IDPs displaced by Boko Haram + returnees + Refugees from Chad Cameroon and Niger</t>
  </si>
  <si>
    <t>https://reliefweb.int/sites/reliefweb.int/files/resources/Nigeria%20-%20DTM%20Round%2026%20Report%20%28January%202019%29.pdf</t>
  </si>
  <si>
    <t xml:space="preserve">People that have been displaced due to conflict in northeast Nigeria, due to farmer-herder violence and including refugees in neighboring countries and the refugee influx from Cameroon. </t>
  </si>
  <si>
    <t>WHO 17/03/2019</t>
  </si>
  <si>
    <t>https://reliefweb.int/sites/reliefweb.int/files/resources/OEW11-1117032019.pdf</t>
  </si>
  <si>
    <t>104 out of 114 districts in all 22 regions are in epidemic phase. Therefore it is considered that the whole of the country is affected</t>
  </si>
  <si>
    <t>From 3 September 2018 to 10 March 2019, 105 170 cases have been reported.</t>
  </si>
  <si>
    <t>There were 634 reported deaths in health facilities and 567 community deaths including 114 measles-related deaths and 453 non-measles realated death assessed by community workers.</t>
  </si>
  <si>
    <t>Reported cases (105,170) - hospitalised cases (8,571)</t>
  </si>
  <si>
    <t>OCHA 2018 est. (baseline data); WHO 17/03/2019</t>
  </si>
  <si>
    <t>https://data.humdata.org/dataset/madagascar-administrative-level-0-4-population-statistics https://reliefweb.int/sites/reliefweb.int/files/resources/OEW11-1117032019.pdf</t>
  </si>
  <si>
    <t>Website name</t>
  </si>
  <si>
    <t>OCHA 2016, UNHCR 28/02/2019</t>
  </si>
  <si>
    <t>https://data.humdata.org/dataset/niger-administrative-level-0-3-population-statistics, https://reliefweb.int/sites/reliefweb.int/files/resources/68371.pdf</t>
  </si>
  <si>
    <t>21,466,860 (country population) + 174,767 (refugees in country) + 4,077 (asylum seekers) + 25,731 (returnees) - 3,750 (refugees outside of the country registered in 2017)</t>
  </si>
  <si>
    <t>UNHCR 31/01/2019, Protection Cluster  28/02/2019</t>
  </si>
  <si>
    <t>https://reliefweb.int/sites/reliefweb.int/files/resources/67942.pdf, https://reliefweb.int/sites/reliefweb.int/files/resources/ner_tillaberi_tahoua_pdi_28_fev_2019.pdf</t>
  </si>
  <si>
    <t>Government of Niger 2016, UNHCR 28/02/2019</t>
  </si>
  <si>
    <t>http://www.stat-niger.org/statistique/file/DSEDS/TBS_2016.pdf, https://reliefweb.int/sites/reliefweb.int/files/resources/68371.pdf</t>
  </si>
  <si>
    <t>Population living in the Liptako-Gourma regions of Niger, bordering Mali and Burkina Faso : Tahoua and Tillaberi, excluding the city of Niamey (7,541,058) + Malian refugees (55,496)</t>
  </si>
  <si>
    <t>OCHA 11/2018, UNHCR 31/01/2019</t>
  </si>
  <si>
    <t>https://data.humdata.org/dataset/population-projection-2018-of-mali-admin-levels-3-disaggregated-by-sex, https://data2.unhcr.org/fr/documents/download/67427, https://data2.unhcr.org/fr/situations/malisituation</t>
  </si>
  <si>
    <t>17,907,114 (population) -  136,737 (Malian refugees in third countries) + 26,553 (refugees in Mali) + 986 (asylum seekers in Mali) = 17,797,916</t>
  </si>
  <si>
    <t>IOM 14/02/2019, UNHCR 28/02/2019</t>
  </si>
  <si>
    <t>No data regarding civilian injuries in the UNSG report on Mali</t>
  </si>
  <si>
    <t xml:space="preserve"> OCHA 13/03/2019, UNHCR 12/03/2019</t>
  </si>
  <si>
    <t>INSD 2006, OCHA 13/03/2019, UNHCR 12/03/2019</t>
  </si>
  <si>
    <t>https://data.humdata.org/dataset/burkina-faso-population-statistic, https://reliefweb.int/sites/reliefweb.int/files/resources/2019-03-13_-_ocha_bfa_-_apercu_humanitaire_-_en%20copy.pdf, https://www.unhcr.org/news/briefing/2019/3/5c8776214/continued-insecurity-hampering-aid-efforts-burkina-faso.html</t>
  </si>
  <si>
    <t>https://www.unhcr.org/news/briefing/2019/3/5c8776214/continued-insecurity-hampering-aid-efforts-burkina-faso.html, https://reliefweb.int/sites/reliefweb.int/files/resources/burkina_faso_situation_des_deplaces_20190314_final.pdf</t>
  </si>
  <si>
    <t>115,310 IDPs + 11,000 refugees in Mali</t>
  </si>
  <si>
    <t>Population living in provinces under state of emergency (3,367,109) + Malian refugees (25,061)</t>
  </si>
  <si>
    <t>Total population (21,490,443) - Refugees outside of the country (11,000) + Malian refugees in BF (25,061)</t>
  </si>
  <si>
    <t>OCHA 15/02/2019, OCHA 14/03/2019</t>
  </si>
  <si>
    <t>https://www.humanitarianresponse.info/sites/www.humanitarianresponse.info/files/documents/files/bfa-hwp-20190211-web_1.pdf, https://reliefweb.int/sites/reliefweb.int/files/resources/burkina_faso_situation_des_deplaces_20190314_final.pdf</t>
  </si>
  <si>
    <t>Estimation based on the PIN number, map of displacement, the IPC phases, the map of SAM burden per admin level 1, the map of regions under state of emergency. Displaced population living in the areas most affected by the conflict, food insecurity and malnutrition were considered at level 4. The rest of the PIN living in those same region but not displaced was considered at level 3. The population living in region affected by food insecurity and malnutrition were ranked in level 1 or 2 based on the severity of the situation.</t>
  </si>
  <si>
    <t>refugees inflows and outflows are already included, however depending on data from 2017 -margin of error as newly updated refugee/returnee numbers are not accounted for</t>
  </si>
  <si>
    <t>UNHCR 28.2.2019; City population 2018; OCHA 11/2018</t>
  </si>
  <si>
    <t>IOM DTM 28/2/2019; UNHCR 17/5/2018; UNHCR 28/2/2019</t>
  </si>
  <si>
    <t xml:space="preserve"> http://iraqdtm.iom.int/
 https://reliefweb.int/sites/reliefweb.int/files/resources/WFP-0000071726.pdf
https://reliefweb.int/sites/reliefweb.int/files/resources/68284.pdf</t>
  </si>
  <si>
    <t>2622350 conflict displaced people (this is most likely an underrepresenation due to the limited inforamtion on Iraqi refugees in other countries) 253085 total number of Syrian refugees registered in Iraq</t>
  </si>
  <si>
    <t>IOM DTM 28/2/2018; UNHCR 17/5/2018</t>
  </si>
  <si>
    <t>http://iraqdtm.iom.int/
https://reliefweb.int/sites/reliefweb.int/files/resources/WFP-0000071726.pdf</t>
  </si>
  <si>
    <t>UNHCR 01.03.2019; / City population 2018</t>
  </si>
  <si>
    <t>https://data2.unhcr.org/en/situations/syria/location/5
http://www.citypopulation.de/Iraq-Cities.html</t>
  </si>
  <si>
    <t>https://reliefweb.int/sites/reliefweb.int/files/resources/68284.pdf</t>
  </si>
  <si>
    <t>UNHCR 01.03.2019</t>
  </si>
  <si>
    <t>254085 Syrian refugees + 3262613 host (Sulaymaniyah: 2053000,  Dahuk: 1202535; Erbil: 1854778)</t>
  </si>
  <si>
    <t>the whole population residing in the area is affected as Syrian refugees strain local services and putadditional pressure on the job markets etc. 63% (158,736 persons) of Syrian refugees in Iraq live in non-camp/urban areas</t>
  </si>
  <si>
    <t>OCHA 11/2018; UNHCR 28/03/2019</t>
  </si>
  <si>
    <t xml:space="preserve"> https://reliefweb.int/sites/reliefweb.int/files/resources/irq_2019_hno.pdf 
 https://data2.unhcr.org/en/documents/download/67489
https://data2.unhcr.org/en/situations/syria/location/5</t>
  </si>
  <si>
    <t>HNO states that the refugees require continious assitances in all areas; however, those who have a job and are well integrated may not be in need. The host community is not severely affected by the influx even though many stay with the host communities. ehrefore this might be a slight overestimation</t>
  </si>
  <si>
    <t>Based on the the fact that 64% of the refugees live integrated with the host community, the severity of need score was taken by district from the HNO; all areas where Syrian refugees reside where classified accordingly (Admin level 2). 
 Refugees of Erbil governorate and Dahuk non camps and Gawilan Camp in Dahuk (see estimation page) 
The category "others" is allocated under severity level 3</t>
  </si>
  <si>
    <t>Based on the the fact that 64% of the refugees live integrated with the host community, the severity of need score was taken by district from the HNO; all areas where Syrian refugees reside where classified accordingly (Admin level 2). 
All refugees from Suayamaniyah, Anabr and Kirkuk; Akre Settlement of Dahuk</t>
  </si>
  <si>
    <t>Based on the the fact that 64% of the refugees live integrated with the host community, the severity of need score was taken by district from the HNO; all areas where Syrian refugees reside where classified accordingly (Admin level 2). 
Domiz 1 and 2 Camps in Dahuk and all refugees of Ninewa (most likely around Mosul)</t>
  </si>
  <si>
    <t xml:space="preserve">Syrian refugees living in KR-I areas that are defined as 'low access constraints' defined by HNO/OCHA: All refugees residing in Erbil and Dahuk governorate   However, it remains unclear how the access sitation to the camps really is. </t>
  </si>
  <si>
    <t>Syrian refugees in Iraq living in areas that are defined as 'medium and high access constraints' defined by HNO/OCHA: All refugees residing in Anabar and Kirkuk governorate.  However, it remains unclear how the access sitation to the camps really is</t>
  </si>
  <si>
    <t>UNHCR 28.02.2019</t>
  </si>
  <si>
    <t>https://ugandarefugees.org/en/country/uga</t>
  </si>
  <si>
    <t>UNHCR/REACH 08/2018
UNHCR 28/2/2019</t>
  </si>
  <si>
    <t xml:space="preserve">UNHCR/REACH https://data2.unhcr.org/en/documents/download/65982
https://ugandarefugees.org/en/country/uga
</t>
  </si>
  <si>
    <t xml:space="preserve">related to the Uganda Joint Multi Sector Needs Assessments: 
REACH states that 41%  (rounded to make it overall 100%)of all South Sudanese refugees (houshold level) staying in the northwest of Uganda (districts hosting South Sudanese refugees) are PIN in 1-3 sectors (the sectors differ a bit to the standard humanitarian sectors but can be compared).  This calculated percentage of the overall PIN is is taken as level 1. 
</t>
  </si>
  <si>
    <t xml:space="preserve">UNHCR/REACH 08/2018
UNHCR 28/2/2019
</t>
  </si>
  <si>
    <t>UNHCR/REACH https://data2.unhcr.org/en/documents/download/65982
https://ugandarefugees.org/en/country/uga</t>
  </si>
  <si>
    <t>UNHCR/REACH 08/2018
UNHCR 28/2/2019
OCHA 10/2018</t>
  </si>
  <si>
    <t>Acled Data 01/09/2018 - 31/02/2018</t>
  </si>
  <si>
    <t xml:space="preserve">Total number of people killed in the country between 1 September till 31 February due to Boko Haram, Farmer-herder violence, protests, riots, military forces, unidentified armed groups and other violence. </t>
  </si>
  <si>
    <t>ACLED 31/02/2019</t>
  </si>
  <si>
    <t>1 September - 31 February 2019 killed by Boko Haram (all actors)</t>
  </si>
  <si>
    <t>ACLED 31/02/2018</t>
  </si>
  <si>
    <t>Between 1 September  2018 and 31 Febrauary 2019, a total of 275 people were killed in farmer herder violence (associated to Fulani or communal milita)</t>
  </si>
  <si>
    <t>December 2018 FEWS NET
Cadre Harmonise December 2018</t>
  </si>
  <si>
    <t>http://fews.net/west-africa/nigeria
https://data.humdata.org/dataset/cadre-harmonise</t>
  </si>
  <si>
    <t>Total amount of states in IPC phase 1-5. According to Cardre Harmonise data this adds up to: 103,665,601.  Looking at the FEWS Net data, current and projected it is clear that the whole population is living in the affected area.</t>
  </si>
  <si>
    <t xml:space="preserve">Total amount of states in IPC phase 1 -4.  </t>
  </si>
  <si>
    <t xml:space="preserve">Total number of people killed in the country between 1 September  till 31 February due to Boko Haram, Farmer-herder violence, protests, riots, military forces, unidentified armed groups and other violence. </t>
  </si>
  <si>
    <t>Cadre Harmonise Sep-December 2018</t>
  </si>
  <si>
    <t xml:space="preserve">Change in methodlogy, previously, people in IPC phase 2 were included in the PIN. </t>
  </si>
  <si>
    <t>Tibesti Conflict in Chad</t>
  </si>
  <si>
    <t>Multiple crises in Djibouti</t>
  </si>
  <si>
    <t>Mixed migration in Djibouti</t>
  </si>
  <si>
    <t>Multiple crises in Iraq</t>
  </si>
  <si>
    <t>Tropical Cyclone Idai in mozambique</t>
  </si>
  <si>
    <t>Multiple crises in Myanmar</t>
  </si>
  <si>
    <t>Multiple crises in Niger</t>
  </si>
  <si>
    <t>Regional Boko Haram Crisis</t>
  </si>
  <si>
    <t>Complex crisis in PNG</t>
  </si>
  <si>
    <t>Conflict and food insecurity in Sudan</t>
  </si>
  <si>
    <t>Multiple situations in Thailand</t>
  </si>
  <si>
    <t xml:space="preserve">Conflict in southern Thailand </t>
  </si>
  <si>
    <t>Multiple crises in Uganda</t>
  </si>
  <si>
    <t>South Sudanese refugees in Uganda</t>
  </si>
  <si>
    <t>REG001</t>
  </si>
  <si>
    <t>Nigeria, Niger, Chad, Cameroon</t>
  </si>
  <si>
    <t>UNHCR 01/2019, 11/01/2019, 20/12/2018, 2016; OCHA 12/2018; UNHCR 12/2018</t>
  </si>
  <si>
    <t>National Population Comission 2016, OCHA 2016; populationdata.net</t>
  </si>
  <si>
    <t>National Population Comission, OCHA Contributer (2016); OCHA 12/2018; UNHCR 01/2019</t>
  </si>
  <si>
    <t>IOM 12/2019; OCHA 12/2018; UNHCR 01/2019</t>
  </si>
  <si>
    <t>Population of Cameroon, Nigeria, Niger and Chad</t>
  </si>
  <si>
    <t>Whole region in Diffa, Niger, Northeast Nigeria, Lac region Chad, Extreme Nord and Nord, Cameroon</t>
  </si>
  <si>
    <t>People living in Diffa, Niger, Northeast Nigeria, Lac region Chad, Extreme Nord and Nord, Cameroon</t>
  </si>
  <si>
    <t>People affected in Diffa, Niger, Northeast Nigeria, Lac region Chad, Extreme Nord and Nord, Cameroon, in addition to IDPs and refugees</t>
  </si>
  <si>
    <t>IDPs displaced by BH, returnees, Refugees in Chad, Cameroon and NIger</t>
  </si>
  <si>
    <t>Sum of all crisis related illnesses</t>
  </si>
  <si>
    <t xml:space="preserve">78 Crisis related illnesses in Cameroon, no data from other crises. </t>
  </si>
  <si>
    <t xml:space="preserve">Sum of all crisis related fatalities. </t>
  </si>
  <si>
    <t xml:space="preserve">ACLED 31/02/2019; </t>
  </si>
  <si>
    <t>Total buildings damaged due to the BH crisis in Nigeria.</t>
  </si>
  <si>
    <t xml:space="preserve">Economic losses in Cameroon, no data from other crisis. </t>
  </si>
  <si>
    <t xml:space="preserve">HNO 11/2019; HNO 12/2018 </t>
  </si>
  <si>
    <t xml:space="preserve">Sum of all PIN figures </t>
  </si>
  <si>
    <t>MSF 14/01/2019; HNO 11/2019</t>
  </si>
  <si>
    <t>MoH Cameroon</t>
  </si>
  <si>
    <t>World Bank 8/1/2018</t>
  </si>
  <si>
    <t>It is an overestimation as not all regions have been completely affected. It includes Zambezia, Tete, Niassa, Inhambane, Manica, Nampula, Sofala provinces</t>
  </si>
  <si>
    <t>UNOSAT 12/03/2019</t>
  </si>
  <si>
    <t>People exposed to the cyclone, not total number of people living in the areas affected.</t>
  </si>
  <si>
    <t>OCHA 12/03/2019</t>
  </si>
  <si>
    <t>https://reliefweb.int/report/mozambique/mozambique-zimbabwe-tropical-cyclone-idai-and-floods-update-dg-echo-un-ocha-wfp</t>
  </si>
  <si>
    <t>https://reliefweb.int/report/mozambique/mozambique-tropical-cyclone-idai-emergency-appeal-n-mdrmz014</t>
  </si>
  <si>
    <t>https://reliefweb.int/sites/reliefweb.int/files/resources/UNOSAT_Population_Exposure%20Analysis_Cyclone_IDAI19_20190312.pdf</t>
  </si>
  <si>
    <t>OCHA 19/03/2019</t>
  </si>
  <si>
    <t>Zambezia: as of 11 March, there are 194 cases of Malaria and 14 of diarrhea Tete:  the health post registered 471 cases of different diseases such as Malaria (50), diarrhea (29), respiratory infections (75) among others.</t>
  </si>
  <si>
    <t>https://reliefweb.int/sites/reliefweb.int/files/resources/Floods%20Tete%20and%20Zambeiza_%20Flash%20update%204.pdf</t>
  </si>
  <si>
    <t>https://reliefweb.int/report/mozambique/mozambique-zimbabwe-tropical-cyclone-idai-and-floods-update-dg-echo-ifrc-un-ocha</t>
  </si>
  <si>
    <t>ECHO 19/03/2019</t>
  </si>
  <si>
    <t>https://reliefweb.int/sites/reliefweb.int/files/resources/ROSEA_20190320_Mozambique_Flash%20Update%20%235.pdf</t>
  </si>
  <si>
    <t>As of 21 March</t>
  </si>
  <si>
    <t>ACLED September-February; OCHA 19/03/2019</t>
  </si>
  <si>
    <t>https://reliefweb.int/sites/reliefweb.int/files/resources/ROSEA_20190320_Mozambique_Flash%20Update%20%235.pdf; https://www.acleddata.com/data/</t>
  </si>
  <si>
    <t xml:space="preserve">130 civilians killed during attacks from ASWJ on village sin the province of Cabo Delgado + 202 people dead due to flooding tropical cyclone IDAI (March 2019) </t>
  </si>
  <si>
    <t>Zambezia: 201 classrooms affected Tete: 41 classrooms partially destroyed</t>
  </si>
  <si>
    <t>Zambezia: 5,438 destroyed Tete: 7,031 houses destroyed, 36 classrooms destroyed Niassa: 59 classrooms destroyed</t>
  </si>
  <si>
    <t>The Pacific Disaster Centre report a total capital exposure of 4.6 billion dollars, with nearly 50% of losses related to school infrastructure, 24% service sector, 22% residential infrastructure, 4% industrial sector and less than 1% hospitals</t>
  </si>
  <si>
    <t>PDC 12/03/2019</t>
  </si>
  <si>
    <t>https://reliefweb.int/sites/reliefweb.int/files/resources/PDC_Adai_Impact_and_Needs_Analysis_12MAR_2300CAT.pdf</t>
  </si>
  <si>
    <t>People affected by the cyclone but not displaced</t>
  </si>
  <si>
    <t>People displaced by the floods, access is still very low, but first reports indicate people are facing severe humanitarian conditions, with rescue operations going on and finding people stranded on trees and roofs.</t>
  </si>
  <si>
    <t>People exposed but not affected nor in need</t>
  </si>
  <si>
    <t>Non-host; IDPs</t>
  </si>
  <si>
    <t xml:space="preserve">There are communities in and around Beira still isolated due to impassbale roads, however it is hard to estimate any number of people affected </t>
  </si>
  <si>
    <t>https://data.worldbank.org/indicator/SP.POP.TOTL?locations=PK</t>
  </si>
  <si>
    <t xml:space="preserve">A total of 29,452 families (x average family size 6.5: 191438) remain in displacement in KP Tribal district. In addition to 75,121 Pakistan refugees from North-Waziristan Agency registered in Khost and Paktika provinces, as well as people displaced due to the Kashmir conflict. </t>
  </si>
  <si>
    <t>http://edo.jrc.ec.europa.eu/gdo/php/index.php?id=2022&amp;ndx=RDrI&amp;scope=famine&amp;lon=28.5&amp;lat=-29.50014&amp;refDate=2019-03-11</t>
  </si>
  <si>
    <t>Copernicus 11/03/2019</t>
  </si>
  <si>
    <t>Territory affected by the drought according to the latest Copernicus drought impact report. The sitation has been gradually improving.</t>
  </si>
  <si>
    <t>Population living in the areas affected by the drought according to the latest Copernicus drought impact report</t>
  </si>
  <si>
    <t>Population affected by the drought according to the latest Copernicus drought impact report</t>
  </si>
  <si>
    <t>Tropical Cyclone Idai in Zimbabwe</t>
  </si>
  <si>
    <t>PHL003</t>
  </si>
  <si>
    <t>UNHCR, REFWORLD, HDX , February 2019, October 2018</t>
  </si>
  <si>
    <t>Popstats/OCHA 18/03/2019</t>
  </si>
  <si>
    <t>https://reliefweb.int/sites/reliefweb.int/files/resources/ROSEA_20190318_Zimbabwe%20Floods_Flash_Update%232.pdf</t>
  </si>
  <si>
    <t>um of the square kilometres of Mashonaland West, Mashonaland Central, Mashonaland East, Manicaland, Masvingo - which are the affected districts in the east of Zimbabwe. (See OCHA map for reference).</t>
  </si>
  <si>
    <t>Popstats/OCHA 18/03/2020</t>
  </si>
  <si>
    <t>Sum of the population by admin level 1 of Mashonaland West, Mashonaland Central, Mashonaland East, Manicaland, Masvingo - which are the affected districts in the east of Zimbabwe. (See OCHA map for reference).</t>
  </si>
  <si>
    <t>https://reliefweb.int/sites/reliefweb.int/files/resources/ROSEA_20190323_Zimbabwe%20Floods_Flash_Update%20%235%20FINAL.pdf</t>
  </si>
  <si>
    <t>OCHA 23/03/2019</t>
  </si>
  <si>
    <t>currently no reporting on thid</t>
  </si>
  <si>
    <t>OCHA 23/03/2020</t>
  </si>
  <si>
    <t>OCHA 23/03/2021</t>
  </si>
  <si>
    <t>It is too soon to currently have informaiton regarding the level of damages from the cyclone as informaiton is still coming out of the area, given the recent nature of the event.</t>
  </si>
  <si>
    <t>OCHA 18/03/2019, 23/03/2019</t>
  </si>
  <si>
    <t>https://reliefweb.int/sites/reliefweb.int/files/resources/ROSEA_20190318_Zimbabwe%20Floods_Flash_Update%232.</t>
  </si>
  <si>
    <t>OCHA 18/03/2019, 23/03/2020</t>
  </si>
  <si>
    <t>OCHA 18/03/2019, 23/03/2021</t>
  </si>
  <si>
    <t>OCHA 18/03/2019, 23/03/2022</t>
  </si>
  <si>
    <t>OCHA 18/03/2019, 23/03/2023</t>
  </si>
  <si>
    <t>The remaining affected population of the provinces of mashonaland west, mashonaland central, mashonaland east who are affected by flooding, but limited iformation is known regardign conditions there.</t>
  </si>
  <si>
    <t>The provinces of Msvingo and Manicaland are the hardest hit by the cyclone, so the populations of these areas, who were already facing levels of IPC 3 and 4 before the cyxlone are considered to be having moderate humanitarian needs (They total 3807737 people).</t>
  </si>
  <si>
    <t>The 250,000 people assessed by OCHA in Chimanimani district and Chipinge districts have from qualitative sources and intiial findings of an assessments, overwhelming humanitarian needs across several secotrs including food security, WASH and protection. This number is therefore subtracted from the rest of those in Maicaland and Msvingo of who we are uncertain regarding the level of need.</t>
  </si>
  <si>
    <t>While there is no infromation currently regarding displacement, it seems higly likely that refugees and host communities have been affected, as well as people have become IDPs anf those who are trapped in their homes.</t>
  </si>
  <si>
    <t xml:space="preserve">There is no clear or reliable informaiton regarding the access landscape across Zimbabwe at this time. </t>
  </si>
  <si>
    <t>ACLED 02/31/2019</t>
  </si>
  <si>
    <t>ECHO 15/03/2019</t>
  </si>
  <si>
    <t>https://reliefweb.int/report/pakistan/pakistan-kashmir-government-pakistan-wfpecho-daily-flash-13-march-2019</t>
  </si>
  <si>
    <t xml:space="preserve">Some 15 000 people have been displaced in the border area with India, further to the recent incidents along the Line of Control between the two countries. </t>
  </si>
  <si>
    <t>Tropical Cyclone Idai in Malawi</t>
  </si>
  <si>
    <t>OCHA COD 08/2018</t>
  </si>
  <si>
    <t>https://data.humdata.org/dataset/malawi-administrative-level-0-3-population-statistics</t>
  </si>
  <si>
    <t>Total population in country, according to OCHA COD estimate for 2019. Estimates were published on HDX in August 2018. The last national census was conducted in 2008.</t>
  </si>
  <si>
    <t>Malawi Statistics Office 11.2008</t>
  </si>
  <si>
    <t>http://www.mw.one.un.org/wp-content/uploads/2014/04/Malawi-Population-and-Housing-Census-Preliminary-Report-2008.pdf</t>
  </si>
  <si>
    <t>Figure represents the sumed area of Southern region (31753km2) + Central region (35592km2)</t>
  </si>
  <si>
    <t>Total population of the 15 districts in Central and Southern Malawi that are affected, according to OCHA COD estimate for 2019. Estimates were published on HDX in August 2018. The last national census was conducted in 2008.</t>
  </si>
  <si>
    <t>DODMA/ORC 25/03/2019</t>
  </si>
  <si>
    <t>https://reliefweb.int/sites/reliefweb.int/files/resources/SitrepNo2-%20Malawi%20Floods%20-%2023March2019.pdf</t>
  </si>
  <si>
    <t xml:space="preserve">Figure represents the total  # of affected people, according to DODMA/ORC impact overview for Cyclone Idai. </t>
  </si>
  <si>
    <t xml:space="preserve">Total # of crisis related injuries, according to DODMA/ORC impact overview for Cyclone Idai. </t>
  </si>
  <si>
    <t xml:space="preserve">Total # of crisis related fatalities, according to DODMA/ORC impact overview for Cyclone Idai. </t>
  </si>
  <si>
    <t xml:space="preserve">So far, no crisis related illnesses have been reported, though the risk of an outbreak occurring is reportedly high. </t>
  </si>
  <si>
    <t>https://allafrica.com/stories/201903110223.html</t>
  </si>
  <si>
    <t>There have been widespread reports of houses and other buildings being damaged/destroyed by the flooding, however the total number is currently unknown.</t>
  </si>
  <si>
    <t xml:space="preserve">No information about economic losses is available, though crops, infrastructure, property, and livestock have reportedly been affected. </t>
  </si>
  <si>
    <t>Figure represents number of people living in the affected area who are not themselves affected/in need of humanitarian assistance. (People in affected area: 8216901 - affected people: 868895)</t>
  </si>
  <si>
    <t>IDPs, host community</t>
  </si>
  <si>
    <t xml:space="preserve">Total number of deaths in country is the same as the total number of flooding-related deaths. </t>
  </si>
  <si>
    <t>Figure represents the total area of Malawi. Food insecurity is prevalent throughout the country, and is not confined to one particular area.</t>
  </si>
  <si>
    <t xml:space="preserve">Figure represents the number of people in Malawi in IPC categories 2-5. </t>
  </si>
  <si>
    <t xml:space="preserve">Figure represents the number of people in Malawi in IPC phases 3-5. Estimates for the period October 2018-March 2019. </t>
  </si>
  <si>
    <t xml:space="preserve">Number of people in IPC phase 1. Estimates for the period October 2018-March 2019. </t>
  </si>
  <si>
    <t>OCHA 26/03/2019</t>
  </si>
  <si>
    <t>https://reliefweb.int/sites/reliefweb.int/files/resources/SA_Cyclone_and_Flooding_Snapshot_26032019.pdf</t>
  </si>
  <si>
    <t>The number of affected people has been used as a proxy for people in need (PIN). This decision was taken to ensure a common methodological approach for all the countries most affected by Cyclone Idai - Mozambique, Malawi, and Zimbabwe</t>
  </si>
  <si>
    <t xml:space="preserve">Figure represents the total number of people affected minus the displaced population (868,900-86,920). Affected people are assumed to face moderate humanitarian conditions and displaced people are assumed to face severe humanitarian conditions.  </t>
  </si>
  <si>
    <t xml:space="preserve">Figure represents the total displaced population. Displaced people are assumed to face severe humanitarian conditions and generally be worse off than people who are affected but not displaced. </t>
  </si>
  <si>
    <t>Popstats/OCHA 26/3/2019</t>
  </si>
  <si>
    <t>OCHA 18/3/2019; 26/03/2019</t>
  </si>
  <si>
    <t>https://reliefweb.int/sites/reliefweb.int/files/resources/ROSEA_20190318_Zimbabwe%20Floods_Flash_Update%232.
https://reliefweb.int/sites/reliefweb.int/files/resources/ROSEA_20190323_Zimbabwe%20Floods_Flash_Update%20%235%20FINAL.pdf</t>
  </si>
  <si>
    <t>As of 26 March, 186 people with injuries have been reported.  327 people are reportedly missing. The number is expected to rise as areas previously cut-off become reachable by road and the full extent of the damage
becomes known.</t>
  </si>
  <si>
    <t>As of 26 March, 172 deaths have been reported.  327 people are reportedly missing. The death toll is expected to rise as areas previously cut-off become reachable by road and the full extent of the damage becomes known.</t>
  </si>
  <si>
    <t xml:space="preserve">It is too soon to currently have informaiton regarding the level of damages from the cyclone as informaiton is still coming out of the area, given the recent nature of the event. As of 26 March, 16,000 households are in need of shelter assitance, the number of buildings damaged remains however unknown. </t>
  </si>
  <si>
    <t xml:space="preserve">Many buildings and critical infrastructre has been damaged/destroyed as well as trade is impeded. It is too soon to currently have informaiton regarding the level of damages from the cyclone as informaiton is still coming out of the area, given the recent nature of the event. </t>
  </si>
  <si>
    <t xml:space="preserve">sum, of level 3-5: 270,000 people assessed by OCHA in Chimanimani district and Chipinge districts have - according to qualitative sources and initial findings of an assessments- overwhelming humanitarian needs across several secotrs including food security, WASH and protection. This number is therefore subtracted from the rest of those in Maicaland and Msvingo of who we are uncertain regarding the level of need. As of 26 March 4500 people are displaced (see level 4). They are substracted from level 3. </t>
  </si>
  <si>
    <t xml:space="preserve">The provinces of Msvingo and Manicaland are the hardest hit by the cyclone. The populations of these areas, who were already facing levels of IPC 3 and 4 before the cyclone (They total 3807737 people). The  affected population of the provinces of mashonaland west, mashonaland central, mashonaland east who are affected by flooding. Limited information is known regarding conditions for the affected people in all provinces. therefore and for internal consitency, the population is considered to be level 1. </t>
  </si>
  <si>
    <t xml:space="preserve">As the level of needs are unknown, the remaining population living in affected areas is considered in level 1, regardless if they live in moderate or harder hit provinces. </t>
  </si>
  <si>
    <t xml:space="preserve">270,000 people assessed by OCHA in Chimanimani district and Chipinge districts have - according to qualitative sources and initial findings of an assessments- overwhelming humanitarian needs across several secotrs including food security, WASH and protection. This number is therefore subtracted from the rest of those in Maicaland and Msvingo of who we are uncertain regarding the level of need. As of 26 March 4500 people are displaced (see level 4). They are substracted from level 3. </t>
  </si>
  <si>
    <t xml:space="preserve">As the overall PIN is unknown, the number of displaced population is considered as level 4 as their needs are even more severe than level 3. 4500 people are currently estimated to be displaced by the cyclone with  overwhelming humanitarian needs across several secotrs including food security, WASH and protection. </t>
  </si>
  <si>
    <t xml:space="preserve">4500 people are currently estimated to be displaced by the cyclone. Numbers might increase as another 16000 households are in need of shelter assitance </t>
  </si>
  <si>
    <t>Deep South Watch 2018-2019, ACLED 2019</t>
  </si>
  <si>
    <t>https://deepsouthwatch.org/th/dsid, https://www.acleddata.com/</t>
  </si>
  <si>
    <t>The Deep South Watch organisation hasn’t published its report in February and March 2019. The data presented correspond to the August 2018-January 2019 period.</t>
  </si>
  <si>
    <t xml:space="preserve">The Deep South Watch organisation hasn’t published its report in February and March 2019. The data for february and march comes from ACLED dataset which might imply a change in methodology. ACLED and DSW have announced a partnership so the discrepencies should subside in the following months. </t>
  </si>
  <si>
    <t xml:space="preserve">The Deep South Watch organisation hasn’t published its report in February and March 2019. The data presented correspond to the August 2018-January 2019 </t>
  </si>
  <si>
    <t>Nine 'temporary shelters' along the Thai-Myanmar border: 48,290 registered refugees in temporary shelters, 48,731 unregistered people in a refugee-like situation in temporary shelters, 5,986 urban refugees and asylum seekers</t>
  </si>
  <si>
    <t>Nicaraguan refugees in Costa Rica</t>
  </si>
  <si>
    <t>CRI002</t>
  </si>
  <si>
    <t>Acled 03/2019, IOM 03/2019</t>
  </si>
  <si>
    <t>UNCHR, 27/03/2019</t>
  </si>
  <si>
    <t>IOM 03/2019</t>
  </si>
  <si>
    <t>Acled 03/2019</t>
  </si>
  <si>
    <t>UNHCR 31/12/2018
OPM/UNHCR 12/2018
IPC 3/2019
Wikipedia</t>
  </si>
  <si>
    <t>https://data2.unhcr.org/en/documents/download/67595
https://ugandarefugees.org/en/country/uga#category-4
http://www.ipcinfo.org/ipc-country-analysis/details-map/en/c/1151994/?iso3=UGA
https://en.wikipedia.org/wiki/Districts_of_Uganda</t>
  </si>
  <si>
    <t>Main South Sudanese and DRC refugee hosting districts; 
affected districts by food insecurity in Karamoja/Teso</t>
  </si>
  <si>
    <t>UNHCR 31/12/2018
OPM/UNHCR 12/2018
IPC 3/2019
UNHCR population estimates sent via email to AZ, see DP</t>
  </si>
  <si>
    <t>https://data2.unhcr.org/en/documents/download/67595
https://ugandarefugees.org/en/country/uga#category-4
http://www.ipcinfo.org/ipc-country-analysis/details-map/en/c/1151994/?iso3=UGA</t>
  </si>
  <si>
    <t>https://data2.unhcr.org/en/documents/download/67595
https://ugandarefugees.org/en/country/uga#category-4
http://www.ipcinfo.org/ipc-country-analysis/details-map/en/c/1151994/?iso3=UGA</t>
  </si>
  <si>
    <t>UNHCR/REACH 08/2018
UNHCR 28/2/2019
IPC 3/2019</t>
  </si>
  <si>
    <t>UNHCR/REACH https://data2.unhcr.org/en/documents/download/65982
https://reliefweb.int/sites/reliefweb.int/files/resources/67906.pdf
https://reliefweb.int/sites/reliefweb.int/files/resources/GLR_humanitarian_snapshot_11Dec2018_final.pdf
http://www.ipcinfo.org/ipc-country-analysis/details-map/en/c/1151994/?iso3=UGA</t>
  </si>
  <si>
    <t>accumulative number of people affected by the refugee influx and the food insecurity in Karamoja/ Teso region</t>
  </si>
  <si>
    <t>people  (refugees and host communities) living in districts affected by the 3 crisis</t>
  </si>
  <si>
    <t>IPC 1/3/2019
WIKIPEDIA</t>
  </si>
  <si>
    <t>IPC 1/3/2019</t>
  </si>
  <si>
    <t>http://www.ipcinfo.org/ipc-country-analysis/details-map/en/c/1151994/?iso3=UGA
https://en.wikipedia.org/wiki/Districts_of_Uganda</t>
  </si>
  <si>
    <t>districts affected in Karamoja: 
Nakapiripint 4201.6
Moroto 3537.6
Napak 4978.4
Abim 2353.3
Kotido 3618
Kaboong 7223.7
Teso: Amuria Bukedea, Katakwi, Kumi, Ngora, Serere</t>
  </si>
  <si>
    <t xml:space="preserve">
population data is taken from UNHCR projection for 2018, not from IPC report to ensure internal country coherency. Karamoja: 1,094,700
Teso: 1,480,600
excluding Kaberamaido and Soroti district as they were not analysed and no food security data is available. </t>
  </si>
  <si>
    <t>IPC 1/3/2019
UNHCR</t>
  </si>
  <si>
    <t>http://www.ipcinfo.org/ipc-country-analysis/details-map/en/c/1151994/?iso3=UGA
via email to analyst AZ</t>
  </si>
  <si>
    <t>http://www.ipcinfo.org/ipc-country-analysis/details-map/en/c/1151994/?iso3=UGA</t>
  </si>
  <si>
    <t xml:space="preserve"> Refugees are excluded in this estimates as the crisis only focuses on Karamoja and Teso region and the food needs of refugees are facing a different situation as they are getting a (different) response and different (climate) conditions. </t>
  </si>
  <si>
    <t xml:space="preserve">Only IPC level 3 and 4 are considered to allign it with FEWSNET And OCHA reports (annually OCAH reports that 400.000 people in North East Uganda are food insecrue, despite the seasonal changes) and inter-country coherence. </t>
  </si>
  <si>
    <t>according to IPC data, 18% of the population is facing IPC phase 3</t>
  </si>
  <si>
    <t xml:space="preserve">according to IPC data, 13.600 people are facing  IPC phase 4 in Karamoja, no one in Teso region. </t>
  </si>
  <si>
    <t>Number of casualties across Chad between October 2018 and March 2019.</t>
  </si>
  <si>
    <t>ACLED 03/2019</t>
  </si>
  <si>
    <t>Number of casualties across Chad between October 2018 and early March 2019.</t>
  </si>
  <si>
    <t>ACLED September-February; OCHA 26/03/2019</t>
  </si>
  <si>
    <t xml:space="preserve">130 civilians killed during attacks from ASWJ on village sin the province of Cabo Delgado + 468 people dead due to flooding tropical cyclone IDAI (March 2019) </t>
  </si>
  <si>
    <t>https://reliefweb.int/sites/reliefweb.int/files/resources/ROSEA_20190326_Mozambique%20Floods_Flash_Update%2310%20FINAL.pdf; https://www.acleddata.com/data/</t>
  </si>
  <si>
    <t>Total surface of Cabo Delgado</t>
  </si>
  <si>
    <t>Population in Cabo Delgado province based on 2017 census</t>
  </si>
  <si>
    <t>RFI 25/11/2018</t>
  </si>
  <si>
    <t>On November 23, suspected ASWJ militants attacked the village of Chicuia Velha at the border with Tanzania, near Nangade. The attackers, armed with machetes and knives, set 40 houses on fire and killed 12 people. Approximately a thousand people fled to Tanzania to escape the attack.</t>
  </si>
  <si>
    <t>http://www.rfi.fr/afrique/20181125-mozambique-douze-villageois-shebabs-cabo-delgado</t>
  </si>
  <si>
    <t>ACLED 09/2018-02/2019</t>
  </si>
  <si>
    <t>Civilians injured during attacks from ASWJ on village sin the province of Cabo Delgado</t>
  </si>
  <si>
    <t>Civilians killed during attacks from ASWJ on village sin the province of Cabo Delgado</t>
  </si>
  <si>
    <t>It is likely they people living in Cabo Delgado suffer some kind of mobility restrictions</t>
  </si>
  <si>
    <t>People displaced by the cyclone and sheltered in accommodation centres</t>
  </si>
  <si>
    <t>People dead as of 26 March 2019</t>
  </si>
  <si>
    <t>Houses flodded and partially damaged</t>
  </si>
  <si>
    <t>50,619 houses destroyed + 3,100 classrooms destroyed</t>
  </si>
  <si>
    <t>People affected and in need</t>
  </si>
  <si>
    <t>1.85 million people affected by the cyclone, people in level 4 has been subtracted from this figure</t>
  </si>
  <si>
    <t>People affected by Cyclone Idai</t>
  </si>
  <si>
    <t>IPC; UNHCR</t>
  </si>
  <si>
    <t>http://www.ipcinfo.org/fileadmin/user_upload/ipcinfo/docs/1_IPC_Djibouti_CFI_20182023.pdf</t>
  </si>
  <si>
    <t xml:space="preserve">981,000 (total population in country) + 29,200 (refugees) + 20,000 (averag enumber of migrants present in djibouti each onth counting incoming and outgoing movements) </t>
  </si>
  <si>
    <t xml:space="preserve">3,000 IDPs living in Damerjog camp outside of Djibouti city; 29,200 refugees and asylum seekers as of January 2019 + 20,000 (average number of migrants present in djibouti each onth counting incoming and outgoing movements) </t>
  </si>
  <si>
    <t xml:space="preserve">https://reliefweb.int/sites/reliefweb.int/files/resources/UNICEF%20Djibouti%20Situation%20Report_Year%20End%202018.pdf; http://reporting.unhcr.org/sites/default/files/UNHCR%20Djibouti%20Fact%20Sheet%20-%20January%202019.pdf; https://www.globaldtm.info/djibouti/  </t>
  </si>
  <si>
    <t>UNHCR; IOM; UNICEF</t>
  </si>
  <si>
    <t>Migrants dead by drowning or starvation in Djibouti, including 18 people (minimum estimated number of people missing after boat capsized) between September 2018 and February 2019</t>
  </si>
  <si>
    <t>IPC; UNHCR; IOM</t>
  </si>
  <si>
    <t>107,000 people in IPC 4 + 20,000 migrants</t>
  </si>
  <si>
    <t>173,000 people in IPC 3 + 29,200 refugees</t>
  </si>
  <si>
    <t>IPC 2</t>
  </si>
  <si>
    <t>IPC 1</t>
  </si>
  <si>
    <t>People in need level 3 and 4</t>
  </si>
  <si>
    <t xml:space="preserve"> The population’s coping capacities have steadily eroded, people have had to flee from the rural to the peri-urban area surrounding Djibouti, and as a consequence, people are increasingly unable to generate sufficient household income to provide for basic necessities. (HRP 2017)</t>
  </si>
  <si>
    <t>Number of migrants dying from starvation between September 2018 and February 2019</t>
  </si>
  <si>
    <t xml:space="preserve">The whole country is taken into consideration, although some areas like Djibouti city ar enot directly affected by the drought, food insecurity affects 15 per cent of the population there (IPC3+) </t>
  </si>
  <si>
    <t>WHO Weekly Bulletin from september to february</t>
  </si>
  <si>
    <t>https://www.afro.who.int/publications/south-sudan-weekly-disease-surveillance-bulletin-2018; ttps://www.afro.who.int/publications/south-sudan-weekly-disease-surveillance-bulletin-2019</t>
  </si>
  <si>
    <t>1,567,735 cases It includes malaria, ARI, AWD, bloody diarrhoea, AJS, measles, other + 260,000 children malnourished</t>
  </si>
  <si>
    <t>559 disease related deaths from August to January + 681 conflict related casualties from September to February</t>
  </si>
  <si>
    <t>ACLED Dataset accessed 22/03/2019, WHO</t>
  </si>
  <si>
    <t>https://www.acleddata.com/data/; https://www.afro.who.int/publications/south-sudan-weekly-disease-surveillance-bulletin-2018; https://www.afro.who.int/publications/south-sudan-weekly-disease-surveillance-bulletin-2019</t>
  </si>
  <si>
    <t>UNSG 26/03/2019</t>
  </si>
  <si>
    <t>https://reliefweb.int/sites/reliefweb.int/files/resources/S_2019_262_E.pdf</t>
  </si>
  <si>
    <t xml:space="preserve">Victims recorded by the UNSG between October 2018 and March 2019. The numbers are likely to be higher as some cases go unreported. </t>
  </si>
  <si>
    <t>IOM 28/02/2019, UNHCR 28/02/2019</t>
  </si>
  <si>
    <t>https://reliefweb.int/sites/reliefweb.int/files/resources/dtm_fevrier_2019.pdf, https://data2.unhcr.org/fr/situations/malisituation</t>
  </si>
  <si>
    <t>73,692 (IDP) + 548,536 (IDP returnees) + 136,861 (Malian refugees in third countries) + 71,240 (Refugees returnees) = 830,329. The important decrease in IDP population compared to the previous month is due to improving security situation in the north allowing people to return. The data does not reflect the deterioration of the situation in the center in March 2019.</t>
  </si>
  <si>
    <t>ACLED 28.03.2019</t>
  </si>
  <si>
    <t>Civilian Deaths: Selected groups:civilians, protestors, party member,  excludes police forces, data from 1/10/2018 until 28/3/2019</t>
  </si>
  <si>
    <t>ACLED 10/2018 to 03/2019</t>
  </si>
  <si>
    <t>All casualties (including armed groups) except casualties during political protests in the Nord, Centre Nord and Sahel regions (regions most affected by the conflict)</t>
  </si>
  <si>
    <t>The data available doesn’t reflect the reality on the ground as several incidents are not taken into account. The number takes into consideration all victims, including security forces, except victims during protests or riots</t>
  </si>
  <si>
    <t>Burnt shelters have been reported during Boko Haram attacks</t>
  </si>
  <si>
    <t>ECHO 13/02/2019, UNHCR 25/03/2019</t>
  </si>
  <si>
    <t>https://reliefweb.int/report/bosnia-and-herzegovina/bosnia-and-herzegovina-assistance-refugees-asylum-seekers-and-migrants, https://reliefweb.int/report/bosnia-and-herzegovina/bosnia-and-herzegovina-assistance-refugees-asylum-seekers-and-migrants</t>
  </si>
  <si>
    <t xml:space="preserve">An estimated 4800 to 5300 refugees and asylum seekers are still in-country </t>
  </si>
  <si>
    <t>An estimated 4800 to 5300 refugees and asylum seekers are still in-country with over 4700 assisted by international organisations</t>
  </si>
  <si>
    <t xml:space="preserve">UNICEF 27/03/2019 R4V December 2018 NRC 18/12/2018 </t>
  </si>
  <si>
    <t>https://reliefweb.int/sites/reliefweb.int/files/resources/UNICEF%20Humanitarian%20Situation%20Report%20on%20Migration%20flows%20in%20Latin%20America%20and%20the%20Caribbean%20%235%20-%20May-December%202018.pdf https://reliefweb.int/sites/reliefweb.int/files/resources/68069.pdf https://www.npr.org/2018/12/18/677325140/trinidad-faces-humanitarian-crisis-as-more-venezuelans-come-for-refuge?t=1553098659516</t>
  </si>
  <si>
    <t>Most sources put the number of Venezuelans at 40,000 but others estimate the actual number to be higher, at 60,000. While Venezuelans present in the country likley add a strain to resources/services, the impact on the host community in terms of humanitarian needs seems to be low.</t>
  </si>
  <si>
    <t xml:space="preserve">Most sources put the number of Venezuelans at 40,000 but others estimate the actual number to be higher, at 60,000. </t>
  </si>
  <si>
    <t>UNICEF 27/03/2019 R4V December 2018 NRC 18/12/2018</t>
  </si>
  <si>
    <t>Venezuelan migrants (+ local population ?)</t>
  </si>
  <si>
    <t>Significant legal barriers, limited access to livelihoods and basic services, other protection concerns.</t>
  </si>
  <si>
    <t>OCHA monthly reporting</t>
  </si>
  <si>
    <t>https://reliefweb.int/sites/reliefweb.int/files/resources/humanitarian_snapshot_20190320.pdf https://reliefweb.int/sites/reliefweb.int/files/resources/ukraine_humanitarian_snapshot_20190116.pdf https://reliefweb.int/sites/reliefweb.int/files/resources/2019_01_protection_cluster_factsheet_eng.pdf https://reliefweb.int/sites/reliefweb.int/files/resources/humanitarian_snapshot_20181214.pdf  https://reliefweb.int/sites/reliefweb.int/files/resources/humanitarian_snapshot_20181112.pdf</t>
  </si>
  <si>
    <t>Number of injured people according to OCHA between September and February</t>
  </si>
  <si>
    <t>OCHA/GoE 7/3/2019</t>
  </si>
  <si>
    <t>https://www.humanitarianresponse.info/en/operations/ethiopia/document/ethiopia-humanitrian-response-plan</t>
  </si>
  <si>
    <t xml:space="preserve">Figure represents the number of children in Ethiopia affected by severe acute malnutrition, according to the HRP 2019. In terms of the number of cases, malnutrition represents one of the most serious health related concerns in Ethiopia. Accurate and up to date information about other illnesses is not available. </t>
  </si>
  <si>
    <t>https://www.humanitarianresponse.info/sites/www.humanitarianresponse.info/files/2019/03/02_HNO_Summary_030619.pdf</t>
  </si>
  <si>
    <t xml:space="preserve">Figure represents the number of fatalities stemming from violence during the period October 2018- March 2019. The actual number of violent fatalities is likely to be higher as a result of un-reported incidents. Fatalities from causes other than violence have not been included as a result of the lack of reliable and representative data. </t>
  </si>
  <si>
    <t>OCHA 07/03/2019</t>
  </si>
  <si>
    <t xml:space="preserve">PIN figure is from the 2019 HNO summary for Ethiopia. </t>
  </si>
  <si>
    <t xml:space="preserve">Figure represents the number of people living in affected area (whole population) - the number of people in need of assistance according to the 2019 HNO. </t>
  </si>
  <si>
    <t xml:space="preserve">Due to data limitations, it is not possible to provide an estimate for the number of people facing stressed humanitarian conditions. </t>
  </si>
  <si>
    <t xml:space="preserve">Figure represents the number of people in need of assistance -- the number of people in acute need of assistance. Data comes from the OCHA 2019 HNO for Ethiopia. </t>
  </si>
  <si>
    <t xml:space="preserve">Figure represents the number of people in acute need in Ethiopia according to the 2019  HNO. This includes 1.35 million displaced people who face acute needs of assistance because of the "combination of vulnerabilities such as age, sex, access" as well as 3.21 million non-displaced people in accute need of assistance who are "unable to cover basic survival needs." </t>
  </si>
  <si>
    <t xml:space="preserve">Some affected areas such as Gedeo and West Guji almost certainly have pockets of people who face the most severe humanitarian conditions, however it is impossible to provide an estimate due to data constraints.  </t>
  </si>
  <si>
    <t>UNHCR 31/01/2019; UNICEF, January 2019; OCHA, 21/12/2018; UNHCR, December 2018 IOM/DTM February 2019</t>
  </si>
  <si>
    <t>Displaced populations: 310155 Burundian refugees (based on Burundi RRRO excluding those that left before the start of the crisis in 2015 and including those assisted within respective country-level program = 353183) + 130562 Total IDPs as of February 2019 plus 2771 IDPs according to weekly reports on natural disasters in March</t>
  </si>
  <si>
    <t>https://reliefweb.int/sites/reliefweb.int/files/resources/68151.pdf https://reliefweb.int/sites/reliefweb.int/files/resources/2019-HAC-Burundi.pdf https://www.humanitarianresponse.info/sites/www.humanitarianresponse.info/files/documents/files/bdi_rapport_de_situation_-_21_dec._2018.pdf https://data2.unhcr.org/en/documents/download/67594 https://reliefweb.int/sites/reliefweb.int/files/resources/%28edit%29%20Dashboard%20DTM%20Burundi%20-%20Fevr%202019-eng.pdf</t>
  </si>
  <si>
    <t>Inconsistency of numbers, rough estimation: Current estimation adds Shelter Cluster numbers for affected people and the number of people in displacement due to natural disasters. The number of affected people is estimated to gradually increase over the coming months. There is also inconsistency in terms of the inclusion criteria, a distinction between general food insecurity and flooding as a seperate crisis is not (always) possible.</t>
  </si>
  <si>
    <t>IOM/DTM February 2019 and weekly March Updates</t>
  </si>
  <si>
    <t>https://reliefweb.int/sites/reliefweb.int/files/resources/%28edit%29%20Dashboard%20DTM%20Burundi%20-%20Fevr%202019-eng.pdf</t>
  </si>
  <si>
    <t>According to IOMs February update 97921 (75% of all IDPs) are currently displaced due to natural disasters. Weekly DTM reports show 2771 people displaced in march (as of 23 March).</t>
  </si>
  <si>
    <t>Cholera outbreak between December and February excluded from the model. There is a heightened risk of vector and water-borne diseases but limited data available.</t>
  </si>
  <si>
    <t xml:space="preserve">UNSMIL October 2018 - January 2019 / ACLED February 2019 - March 2019 </t>
  </si>
  <si>
    <t>https://unsmil.unmissions.org, https://www.acleddata.com/data/</t>
  </si>
  <si>
    <t xml:space="preserve">UNSMIL reporting on civilian casualties only untill Jan 2019. Feb and March 2019 added with ACLED data </t>
  </si>
  <si>
    <t>https://unsmil.unmissions.org, https://www.acleddata.com/data/, http://missingmigrants.iom.int/downloads</t>
  </si>
  <si>
    <t xml:space="preserve">UNSMIL October 2018 - January 2019 / ACLED February 2019 - March 2019 / IOM Ocotber 2018 - March 2019 </t>
  </si>
  <si>
    <t>This is the total number of the fatalities related to both the conflict and the MMF crisis</t>
  </si>
  <si>
    <t>IOM October 2018 - March 2019</t>
  </si>
  <si>
    <t xml:space="preserve"> http://missingmigrants.iom.int/downloads</t>
  </si>
  <si>
    <t># fatalities on the Central Mediterranean route (Libya-Italy) (excluding departures from Tunesia) + # migrant fatalities registered on Libyan territory as counted by IOM between September 2018- March 2019. Missing Migrants Project (IOM) data include the deaths of migrants who die in transportation accidents, shipwrecks, violent attacks, or due to medical complications during their journeys.  Other deaths related to the migration route including stay in detention centres/physical abuse/dehydration are excluded in the GCSI figure because of lack of reliable and consistent reporting. Therefore this number is an underestimate of the actual # crisis related fatalities. We refer to the estimations tab for notes.</t>
  </si>
  <si>
    <t>Venezuela, Uruguay, Ecuador, Argentina, Chile, Brazil, Guyana, Trinidad and Tobago, Colombia, Peru, Bolivia, Dominican Republic, Costa Rica, Panama, Mexico</t>
  </si>
  <si>
    <t>Floods in Afghanistan</t>
  </si>
  <si>
    <t>Conflict in Jammu and Kashmir</t>
  </si>
  <si>
    <t>Venezuela Regional Crisis</t>
  </si>
  <si>
    <t>IND002</t>
  </si>
  <si>
    <t>REG002</t>
  </si>
  <si>
    <t>NGA, NER, TCD, CMR</t>
  </si>
  <si>
    <t>VEN, URY, ECU, ARG, CHL, BRA, GUY, TTO, COL, PER, BOL, DOM, CRI, PAN, MEX</t>
  </si>
  <si>
    <t>OCHA 19/03/2019 Central Statistics Organization of the Islamic Republic of Afghanistan</t>
  </si>
  <si>
    <t>https://reliefweb.int/sites/reliefweb.int/files/resources/afg_flash_floods_update_7_19_mar_2019_web.pdf http://cso.gov.af/en/page/1500/4722/1396 https://reliefweb.int/sites/reliefweb.int/files/resources/ECDM_20190315_Afghanistan_Floods_UPDATE.pdf</t>
  </si>
  <si>
    <t>According to assessments from 19 March, several districts across 14 provinces have been affected. To minimize overcounting only the five most severely affected provinces in March have been taken into account. (Kandahar, farah, Herat and Badghis) As more rain and floods are forecasted for the coming weeks and months, this number is likely to change.</t>
  </si>
  <si>
    <t>ECHO 15/03/2019 OCHA 19/03/2019 Central Statistics Organization of the Islamic Republic of Afghanistan</t>
  </si>
  <si>
    <t>https://reliefweb.int/sites/reliefweb.int/files/resources/afg_flash_floods_update_7_19_mar_2019_web.pdf http://cso.gov.af/en/page/1500/4722/1396</t>
  </si>
  <si>
    <t>Population in the five worst affected provinces, overestimation.</t>
  </si>
  <si>
    <t>OCHA 19/03/2019 ACAPS 13/03/2019</t>
  </si>
  <si>
    <t>https://reliefweb.int/sites/reliefweb.int/files/resources/afg_flash_floods_update_7_19_mar_2019_web.pdf https://www.acaps.org/sites/acaps/files/products/files/201903013acaps_start_briefing_note_afghanistan_floods_0.pdf</t>
  </si>
  <si>
    <t xml:space="preserve"> No clear distinction between affected and in need in reporting. Number might increase as assessments continue.</t>
  </si>
  <si>
    <t>ACAPS 13/03/2019</t>
  </si>
  <si>
    <t>https://www.acaps.org/sites/acaps/files/products/files/201903013acaps_start_briefing_note_afghanistan_floods_0.pdf</t>
  </si>
  <si>
    <t>At least 5000 people were estimated to have been displaced as of 11 March.</t>
  </si>
  <si>
    <t>https://reliefweb.int/sites/reliefweb.int/files/resources/afg_flash_floods_update_7_19_mar_2019_web.pdf</t>
  </si>
  <si>
    <t>Reported injuries as of 19 March</t>
  </si>
  <si>
    <t>Reported fatalities as of 19 March plus 35 deaths following flooding as of 29 March</t>
  </si>
  <si>
    <t>OCHA 19/03/2019 RFE 29/03/2019</t>
  </si>
  <si>
    <t>https://reliefweb.int/sites/reliefweb.int/files/resources/afg_flash_floods_update_7_19_mar_2019_web.pdf https://reliefweb.int/report/afghanistan/flash-floods-kill-13-people-west</t>
  </si>
  <si>
    <t>As of 19 March</t>
  </si>
  <si>
    <t>No sufficient data</t>
  </si>
  <si>
    <t>As of 19 March, 122,600 people in 14 provinces have been identified in need of assistance, with 52,000 people in need in Farah, 32,750 people in Kandahar and 18,340 in Hilmand. On 18 March, Hera texperieced renewed flooding. As of 19 March not all flood affected areas had been assessed and therefore the PiN might increase further.</t>
  </si>
  <si>
    <t>Shelter as well as crucial personal assets have been destroyed by the floods, resulting in most likely moderate to severe needs. Displaced and drought-affected (food insecure with limited livelihood opportunities) communities in the affected areas are particulalry vulnerable and lack coping capacities.</t>
  </si>
  <si>
    <t>No people with extreme needs expected.</t>
  </si>
  <si>
    <t>Vvulnerable populations might face severe needs if haven't been reached by assistance yet.</t>
  </si>
  <si>
    <t>Needs anticipated to surpass stressed levels</t>
  </si>
  <si>
    <t>Needs due to floods anticipated to surpass minimal levels.</t>
  </si>
  <si>
    <t>UNAMA quarterly reports; 10/10/2018 and 24/02/2019 OCHA 19/03/2019</t>
  </si>
  <si>
    <t>Flood deaths plus conflict deaths according to UNAMA in the last six months.</t>
  </si>
  <si>
    <t>https://reliefweb.int/sites/reliefweb.int/files/resources/afg_flash_floods_update_7_19_mar_2019_web.pdf  https://reliefweb.int/sites/reliefweb.int/files/resources/afghanistan_protection_of_civilians_annual_report_2018_final_24_feb_2019.pdf</t>
  </si>
  <si>
    <t>IDPs, returnees, host and non-host</t>
  </si>
  <si>
    <t>Flooded streets and presence of NSAGs constrains access.</t>
  </si>
  <si>
    <t>Access according to ACAPS methodology as of August 2018</t>
  </si>
  <si>
    <t>ACAPS Access Methodology as of August 2018</t>
  </si>
  <si>
    <t>No crisis related illnesses reported</t>
  </si>
  <si>
    <t>No sufficient information on displacement in Jammu and Kashmir or of conflict related displacement of Kashmiris across the country.</t>
  </si>
  <si>
    <t>GoI 2011, india Population 2018</t>
  </si>
  <si>
    <t xml:space="preserve">https://www.census2011.co.in/states.php http://indiapopulation2018.in/population-of-telangana-2018.html </t>
  </si>
  <si>
    <t>Based on 2011 Census, plus excluded information on Telangana. Outdated data, not including in-coming or out-going populations yet.</t>
  </si>
  <si>
    <t>GoI 2011</t>
  </si>
  <si>
    <t>https://www.census2011.co.in/states.php</t>
  </si>
  <si>
    <t>Landmass of Jammu and Kashmir state</t>
  </si>
  <si>
    <t>Population in Jammu and Kashmir according to 2011 Census</t>
  </si>
  <si>
    <t>% of people facing minimal humanitarian conditions related to the total population of the affected area (level 1)</t>
  </si>
  <si>
    <t>% of people facing stressed humanitarian conditions related to the total population of the affected area (level 2)</t>
  </si>
  <si>
    <t>% of people facing moderate humanitarian conditions and needs related to the total population of the affected area (level 3)</t>
  </si>
  <si>
    <t>% of people facing severe humanitarian conditions and needs related to the total population of the affected area (level 4)</t>
  </si>
  <si>
    <t>% of people facing extreme humanitarian conditions and needs related to the total population of the affected area (level 5)</t>
  </si>
  <si>
    <t>Current humanitarian conditions of total population in the affected area</t>
  </si>
  <si>
    <t>Current Humanitarian of population in the affected area</t>
  </si>
  <si>
    <t>Citypopulation 2012, OCHA 27/03/2019</t>
  </si>
  <si>
    <t>Popstats accesssed 01/04/2019, OCHA 27/03/2019</t>
  </si>
  <si>
    <t>OCHA 27/03/2019</t>
  </si>
  <si>
    <t>OCHA 30/03/2019</t>
  </si>
  <si>
    <t>ACLED October 2018-March 2019
OCHA 30/03/2019</t>
  </si>
  <si>
    <t>OCHA 27.03.2019</t>
  </si>
  <si>
    <t>https://www.citypopulation.de/php/zimbabwe-admin.php
https://reliefweb.int/sites/reliefweb.int/files/resources/ZIMBABWE_20190327_Sitrep%231.pdf</t>
  </si>
  <si>
    <t>https://reliefweb.int/sites/reliefweb.int/files/resources/ZIMBABWE_20190327_Sitrep%231.pdf</t>
  </si>
  <si>
    <t>https://reliefweb.int/sites/reliefweb.int/files/resources/ROSEA_20190326_Zimbabwe%20Floods_Flash_Update%236%20%281%29.pdf</t>
  </si>
  <si>
    <t>https://reliefweb.int/sites/reliefweb.int/files/resources/ROSEA_20190330_Mozambique%20Floods_Flash_Update%2314%20FINAL%20....pdf</t>
  </si>
  <si>
    <t>Sum of the square kilometres of affected districts in the east of Zimbabwe. Mutare, Nuhera, Bikita, Chipinge (rural and urban) and Chimanimani distrcits. Gutu and Chiredzi distrcits are affected too but only with 2000 and 1000 people. As the sum of the other distrcits is already an over estimation, these 2 districts will be not taken into considerations. Northern distcrits in other provinces are most likly affected by the cyclone, too. However, there are no people in need reported. This calcuation of "affected area" is based on OCHA reporting people in need. (See OCHA map for reference).</t>
  </si>
  <si>
    <t>Sum of the population by admin level 2, populaiton census from 2012, of Mutare, Buhera, Bikita, Chipinge and Chimanimani distrcits which are the main affected districts in the east of Zimbabwe. (See OCHA map for reference). Gutu and Chiredzi distrcits are not considered as the number of people affected in these two districts can be marginalized (2000 and 1000 respectively)</t>
  </si>
  <si>
    <t xml:space="preserve">sum, of level 3-5: 270,000 people assessed by OCHA in Chimanimani district and Chipinge districts have - according to qualitative sources and initial findings of an assessments- overwhelming humanitarian needs across several secotrs including food security, WASH and protection. </t>
  </si>
  <si>
    <t>As of 27 March, 175 people with injuries have been reported.  330 people are reportedly missing. The number is expected to rise as areas previously cut-off become reachable by road and the full extent of the damage becomes known.</t>
  </si>
  <si>
    <t xml:space="preserve"> as of 27 march</t>
  </si>
  <si>
    <t xml:space="preserve">Rest of people who live in affected distrcits of Mutare, Buhera, Bikita, Chipinge and Chimanimani. Gutu and Chiredzi are excluded due to their low numbers of affected people. Limited information is known regarding conditions for the affected people in all provinces. Therefore and for internal consitency, the population is considered to be level 1. </t>
  </si>
  <si>
    <t>displaced by the cyclone</t>
  </si>
  <si>
    <t>As a result fo the crisis: 246 cholera cases, 535 cases of diarhoea, 276 cases of malaria (as of 30 March)
In addition: old records: Zambezia: as of 11 March, there are 194 cases of Malaria and 14 of diarrhea Tete:  the health post registered 471 cases of different diseases such as Malaria (50), diarrhea (29), respiratory infections (75) among others.</t>
  </si>
  <si>
    <t>As of 30 March</t>
  </si>
  <si>
    <t xml:space="preserve">133 civilians killed during attacks from ASWJ on village sin the province of Cabo Delgado + 501 people dead due to flooding tropical cyclone IDAI (March 2019) </t>
  </si>
  <si>
    <t xml:space="preserve">Houses flooded and partially damaged </t>
  </si>
  <si>
    <t>55095 houses destroyed + 3,300 classrooms destroyed</t>
  </si>
  <si>
    <t>People exposed to the cyclone, minus 1.85 million in level 3 and 4</t>
  </si>
  <si>
    <t>Zimbabwe Situation 03.04.2019</t>
  </si>
  <si>
    <t>https://www.zimbabwesituation.com/news/zim-sends-formal-cyclone-idai-sos/</t>
  </si>
  <si>
    <t>As of 3 April, 268 deaths have been reported by the government.  More than 300 people are reportedly missing. The death toll is expected to rise as areas previously cut-off become reachable by road and the full extent of the damage becomes known.</t>
  </si>
  <si>
    <t>ACLED October 2018 -March 2019</t>
  </si>
  <si>
    <t xml:space="preserve">fatalities recorded by ACLED from October to March, only counting for civilians not inlcuded are deaths of police, military and milita groups. </t>
  </si>
  <si>
    <t>OCHA 02/04/2019; WHO 31/03/2019</t>
  </si>
  <si>
    <t>OCHA 02/04/2019</t>
  </si>
  <si>
    <t>ACLED October 2018-March 2019
OCHA 02/04/2019</t>
  </si>
  <si>
    <t>https://www.unocha.org/story/cholera-vaccination-campaign-brings-protection-and-hope-people-cyclone-hit-mozambique; https://reliefweb.int/sites/reliefweb.int/files/resources/OEW13-2531032019.pdf</t>
  </si>
  <si>
    <t>https://reliefweb.int/report/mozambique/mozambique-cyclone-idai-floods-situation-report-no-1-2-april-2019</t>
  </si>
  <si>
    <t>https://www.acleddata.com/data/; https://reliefweb.int/report/mozambique/mozambique-cyclone-idai-floods-situation-report-no-1-2-april-2019</t>
  </si>
  <si>
    <t>As a result fo the crisis: 1,741 cholera cases, 535 cases of diarhoea, 276 cases of malaria (as of 02 April)</t>
  </si>
  <si>
    <t>As of 4 April: 2 deaths due to cholera + 598 due to impact of cyclone and floods</t>
  </si>
  <si>
    <t>62,153 Houses destroyed + 3,300 classrooms destroyed</t>
  </si>
  <si>
    <t xml:space="preserve">135 civilians killed during attacks from ASWJ on village sin the province of Cabo Delgado + 600 people dead due to flooding tropical cyclone IDAI and cholera (as of 2 April) </t>
  </si>
  <si>
    <t>population 60483973
refugees/asylum seekers: estimated: 136372</t>
  </si>
  <si>
    <t>Hot spots in Sicily (5026989) and Calabria (1956687), Sardinia is not considered as only 12 people have arrived there in 2019; including all numbers of refugees/asylum seekers in Italy (135858 as of Dec 2018), including new sea arrivals 2019 (524 as of 25 Feb 2019) even though their exact whereabouts remain unclear</t>
  </si>
  <si>
    <t>UNHCR 12/2018
UNHCR 08/04/2019</t>
  </si>
  <si>
    <t>UNHCR 7/4/2019</t>
  </si>
  <si>
    <t>135,858 adult asylum-seekers were accommodated in reception facilities in the end of 2018 524 new sea arrivals in 2019. Migration study foundation ISMU estimates there are some 500,000 people living in Italy illegally</t>
  </si>
  <si>
    <t>135,858 adult asylum-seekers were accommodated in reception facilities in the end of 2018
524 new sea arrivals in 2019. Migration study foundation ISMU estimates there are some 500,000 people living in Italy illegally</t>
  </si>
  <si>
    <t xml:space="preserve">dead or missing on central route (from Tunisia and Libya)    </t>
  </si>
  <si>
    <t>OCHA 26.03.2019</t>
  </si>
  <si>
    <t xml:space="preserve">OCHA 5/4/2019
</t>
  </si>
  <si>
    <t>OCHA Falsh Appeal 5/4/2019
ACLED 4/4/2019</t>
  </si>
  <si>
    <t>OCHA 5/4/2019</t>
  </si>
  <si>
    <t>https://reliefweb.int/sites/reliefweb.int/files/resources/ROSEA_Zimbabwe_FlashAppeal_05042019.pdf</t>
  </si>
  <si>
    <t>https://reliefweb.int/sites/reliefweb.int/files/resources/ROSEA_Zimbabwe_FlashAppeal_05042019.pdf
https://www.acleddata.com/data/</t>
  </si>
  <si>
    <t xml:space="preserve">4500 people are currently estimated to be displaced by the cyclone. Numbers might increase as another 18000 households are in need of shelter assitance </t>
  </si>
  <si>
    <t>As of 27 March, 175 people with injuries have been reported.  330 people are reportedly missing. The number is expected to rise as areas previously cut-off become reachable by road and the full extent of the damage becomes known.
At Least 90.000 people are in immediate need of PSS services</t>
  </si>
  <si>
    <t>As of 5 April, 299 deaths have been reported by the government.  More than 300 people are reportedly missing. The death toll is expected to rise as areas previously cut-off become reachable by road and the full extent of the damage becomes known.</t>
  </si>
  <si>
    <t xml:space="preserve">
As of 5 April, 299 deaths have been reported by the government.  More than 300 people are reportedly missing. The death toll is expected to rise as areas previously cut-off become reachable by road and the full extent of the damage becomes known. 
10 people died in the case of protests and other forms of violence from October to March. This number is highly doubable</t>
  </si>
  <si>
    <t xml:space="preserve">1263 houses damaged in Mutare, 2290 in Buhera. 139 schools have been damaged, 250 boreholds damaged
This number is not representative for the whole region. The number will increase as more assessments results will be published, information on the damage from the cyclone available and areas become accessible.  As of 26 March, 18,000 households are in need of shelter assitance, the number of buildings damaged remains however unknown. </t>
  </si>
  <si>
    <t xml:space="preserve">584 destroyed in Mutare district
This number is not representative for the whole region. The number will increase as more assessments results will be published, information on the damage from the cyclone available and areas become accessible.It is too soon to currently have informaiton regarding the level of damages from the cyclone as informaiton is still coming out of the area, given the recent nature of the event. As of 26 March, 16,000 households are in need of shelter assitance, the number of buildings damaged remains however unknown. </t>
  </si>
  <si>
    <t xml:space="preserve">Initial reports state that 4,700 ha of crops were destroced in Chimanimani and Chipinge distrcit. However, this number is likly to increase. Many buildings and critical infrastructre has been damaged/destroyed as well as trade is impeded. It is too soon to currently have informaiton regarding the level of damages from the cyclone as informaiton is still coming out of the area, given the recent nature of the event. </t>
  </si>
  <si>
    <t>MSF 10/4/2019</t>
  </si>
  <si>
    <t>Popstats 2019
OCHA 27.03.2019
MSF 10/4/2019</t>
  </si>
  <si>
    <t>OCHA 23/03/2019
OCHA  26/03/2019
MSF 10/4/2019</t>
  </si>
  <si>
    <t>https://reliefweb.int/report/zimbabwe/chimanimani-community-distress-after-cyclone-idai</t>
  </si>
  <si>
    <t>https://reliefweb.int/sites/reliefweb.int/files/resources/ZIMBABWE_20190327_Sitrep%231.pdf
https://reliefweb.int/report/zimbabwe/chimanimani-community-distress-after-cyclone-idai</t>
  </si>
  <si>
    <t>https://reliefweb.int/sites/reliefweb.int/files/resources/ROSEA_20190318_Zimbabwe%20Floods_Flash_Update%232.
https://reliefweb.int/sites/reliefweb.int/files/resources/ROSEA_20190323_Zimbabwe%20Floods_Flash_Update%20%235%20FINAL.pdf
https://reliefweb.int/report/zimbabwe/chimanimani-community-distress-after-cyclone-idai</t>
  </si>
  <si>
    <t xml:space="preserve">11255 people have been dispalced in Chimanimani only. More might be diesplaced in other distrcits. Numbers might increase as another 18000 households are in need of shelter assitance </t>
  </si>
  <si>
    <t>270,000 people assessed by OCHA in Chimanimani district and Chipinge districts have - according to qualitative sources and initial findings of an assessments- overwhelming humanitarian needs across several secotrs including food security, WASH and protection. This number is therefore subtracted from the rest of those in Maicaland and Msvingo of who we are uncertain regarding the level of need. As of 10 April 11255 people are displaced (see level 4). They are substracted from level 3.</t>
  </si>
  <si>
    <t>The number of displaced population is considered as level 4 as their needs are even more severe than level 3. 11255 people are currently estimated to be displaced in Chimanimani distrcit by the cyclone with  overwhelming humanitarian needs across several secotrs including food security, WASH and protection. More estimated in other districts</t>
  </si>
  <si>
    <t xml:space="preserve">ACLED  accounted for 10 deaths in the past 6 months. This seems unrealistic and not accurate. </t>
  </si>
  <si>
    <t>UNHCR 11/2018
Statoids 2011</t>
  </si>
  <si>
    <t xml:space="preserve">Census 2011: 4301712
Refugees in the country 37500 </t>
  </si>
  <si>
    <t>https://reliefweb.int/sites/reliefweb.int/files/resources/2019%20Expanding%20Operations%20in%20Central%20America%20%28February%202019%29.pdf
http://www.statoids.com/ucr.html</t>
  </si>
  <si>
    <t xml:space="preserve">Most people seem to arrive in the capital Jose. Therfore only the area of the capital is considered. However, other areas (entry points) are impacted as well! </t>
  </si>
  <si>
    <t>UNHCR 13/08/2018
Statoids 2011</t>
  </si>
  <si>
    <t>https://www.unhcr.org/news/latest/2018/8/5b7176f04/fleeing-violence-nicaraguans-seek-safety-costa-rica.html
http://www.statoids.com/ucr.html</t>
  </si>
  <si>
    <t xml:space="preserve">Most people seem to arrive in the capital Jose. Therfore only the population residing of the capital (1404242) including the refugee population is considered. However, other areas (entry points) are impacted as well! </t>
  </si>
  <si>
    <t>https://havanatimes.org/?p=145166</t>
  </si>
  <si>
    <t>Havana Times 8/12/2018</t>
  </si>
  <si>
    <t>current population of concern in Costa Rica according to the governmnet in December 2018, hosting community is not really impacted by the limited number of Nicaraguans still residing in Costa Rica today</t>
  </si>
  <si>
    <t>According to the United Nations High Commissioner for Refugees, there are approximately 42,000 Nicaraguans in need of international protection in Costa Rica, of whom 23,000 have begun the process of applying for refugee status in the country. 50% of the registered Nicaraguans have been identified as requiring special protection and assistance,, including legal and physical, as well as serious medical conditions</t>
  </si>
  <si>
    <t>http://reporting.unhcr.org/sites/default/files/UNHCR%20Nicaragua%20Situation%20Fact%20Sheet%20-%20November%202018.pdf</t>
  </si>
  <si>
    <t>refugees and host community is affected</t>
  </si>
  <si>
    <t>Humanitarian Access Overview ACAPS 04/2019</t>
  </si>
  <si>
    <t>OCHA 10.04.2019</t>
  </si>
  <si>
    <t>https://reliefweb.int/sites/reliefweb.int/files/resources/Zimbabwe_Sitrep%202_10%20April%202019.pdf</t>
  </si>
  <si>
    <t xml:space="preserve">at least 4000 households (estimated average 5 per household) have been displaced. Numbers might increase as another 18000 households are in need of shelter assitance </t>
  </si>
  <si>
    <t>As of 11 April, 186 people with injuries have been reported.  329 people are reportedly missing. The number is expected to rise as areas previously cut-off become reachable by road and the full extent of the damage becomes known.
At Least 90.000 people are in immediate need of PSS services</t>
  </si>
  <si>
    <t xml:space="preserve">Preliminary assessment figures show that approximately 10,955 hectares of crop land and 14,277 livestock was
severely affected in Chimanimani and Chipinge districts. This figure is likely to change as comprehensive
assessments are undertakenMany buildings and critical infrastructre has been damaged/destroyed as well as trade is impeded. It is too soon to currently have informaiton regarding the level of damages from the cyclone as informaiton is still coming out of the area, given the recent nature of the event. </t>
  </si>
  <si>
    <t xml:space="preserve">the number of displaced population is considered as level 4 as their needs are even more severe than level 3. </t>
  </si>
  <si>
    <t>INSD 2018</t>
  </si>
  <si>
    <t>OCHA 15/02/2019</t>
  </si>
  <si>
    <t>ECHO 22/03/2019, INSD 2018</t>
  </si>
  <si>
    <t>ECHO 22/03/2019</t>
  </si>
  <si>
    <t>INSD 2018, UNHCR 31/03/2019, ECHO 22/03/2019</t>
  </si>
  <si>
    <t>https://data.humdata.org/dataset/burkina-faso-population-statistic, https://reliefweb.int/sites/reliefweb.int/files/resources/68848.pdf, https://reliefweb.int/sites/reliefweb.int/files/resources/ECDM_20190322_Burkina_Faso_Crisis.pdf</t>
  </si>
  <si>
    <t>http://www.insd.bf/n/index.php/publications?id=38</t>
  </si>
  <si>
    <t>https://reliefweb.int/sites/reliefweb.int/files/resources/ECDM_20190322_Burkina_Faso_Crisis.pdf</t>
  </si>
  <si>
    <t>https://www.humanitarianresponse.info/sites/www.humanitarianresponse.info/files/documents/files/bfa-hwp-20190211-web_1.pdf</t>
  </si>
  <si>
    <t>https://data.humdata.org/dataset/burkina-faso-population-statistic</t>
  </si>
  <si>
    <t>Total population (21,490,443) - Refugees outside of the country (11,757) + Malian refugees in BF (28,979)</t>
  </si>
  <si>
    <t>Regions affected by the conflict (Boucle du Mouhoun, Centre-Est, Centre-Nord, Est, Nord and Sahel)</t>
  </si>
  <si>
    <t>Population living in regions affected by the conflict (3,081,414) + Malian refugees (28,979)</t>
  </si>
  <si>
    <t xml:space="preserve">139196 IDPs + 11,457 refugees in Mali + 300 refugees in Ghana </t>
  </si>
  <si>
    <t xml:space="preserve">PIN number in regions affected by the conflict </t>
  </si>
  <si>
    <t>Population living in regions affected by the conflict - population living in most affected areas - PIN</t>
  </si>
  <si>
    <t>Population living in most affected areas - PIN</t>
  </si>
  <si>
    <t>PIN among the population living in Nord, Centre Nord and Sahel regions - displaced populations</t>
  </si>
  <si>
    <t>IDPs and refugees from Mali</t>
  </si>
  <si>
    <t>Population living in the regions most affected by the conflict - population in Sahel region</t>
  </si>
  <si>
    <t>Population living in the Sahel region</t>
  </si>
  <si>
    <t>PIN number</t>
  </si>
  <si>
    <t>IOM 11/4/2019</t>
  </si>
  <si>
    <t>The New Humanitarian 11/4/2019</t>
  </si>
  <si>
    <t>The New Humanitarian 11/4/2019
ACLED 4/4/2019</t>
  </si>
  <si>
    <t>https://www.thenewhumanitarian.org/news/2019/04/11/amid-criticism-government-response-cyclone-idai-zimbabweans-pitch-and-self-help</t>
  </si>
  <si>
    <t>https://www.thenewhumanitarian.org/news/2019/04/11/amid-criticism-government-response-cyclone-idai-zimbabweans-pitch-and-self-help
https://www.acleddata.com/data/</t>
  </si>
  <si>
    <t xml:space="preserve">59,125 IDPs (12,249 households) were reported across the 4 affected districts (Buhjera Mutare, Chimanimani, Chipinge). Dates of assessment:  the 29th of March to the 7th of April 2019 .  Numbers might increase as another 18000 households are in need of shelter assitance </t>
  </si>
  <si>
    <t>As of 11 April, 344 deaths have been reported by the government.  More than 300 people are reportedly missing. The death toll is expected to rise as areas previously cut-off become reachable by road and the full extent of the damage becomes known.</t>
  </si>
  <si>
    <t>As of 11 April, 344 deaths have been reported by the government.  More than 300 people are reportedly missing. The death toll is expected to rise as areas previously cut-off become reachable by road and the full extent of the damage becomes known. 
10 people died in the case of protests and other forms of violence from October to March. THis number is highly doubable</t>
  </si>
  <si>
    <t>270,000 people assessed by OCHA in Chimanimani district and Chipinge districts have - according to qualitative sources and initial findings of an assessments- overwhelming humanitarian needs across several secotrs including food security, WASH and protection. This number is therefore subtracted from the rest of those in Maicaland and Msvingo of who we are uncertain regarding the level of need. Number of displaced (see level 4) people are  substracted from level 3.</t>
  </si>
  <si>
    <t xml:space="preserve">There was an Cholera outbreak in northeast Nigeria, with a spike in cases between the beginning of July and October 26, this can be linked directly to the crisis due to the poor WASH infrastructure. High cases of cholera in the rest of Nigeria cannot be linked directly to the crisis. This adds to the complexity of the crisis. The number of cases decreased compared to previous data collection round, as September is not included in the 6 month time frame. </t>
  </si>
  <si>
    <t>NCDC 1/10/2018 - 31/03/2019</t>
  </si>
  <si>
    <t>ACLED 31/03/2019</t>
  </si>
  <si>
    <t xml:space="preserve">Total number of people killed in the country between 1 October till 31 March due to Boko Haram, Farmer-herder violence, riots, military forces, unidentified armed groups and other violence. </t>
  </si>
  <si>
    <t xml:space="preserve">The total PIN is the sum of all crises. </t>
  </si>
  <si>
    <t xml:space="preserve">The total PIN is the sum of all crises. While the figures are likely to underestimate the total people in need, the current figures are likely to present somewhat of an overlap of the various crises. </t>
  </si>
  <si>
    <t>1 October - 31 March 2019 killed by Boko Haram (all actors)</t>
  </si>
  <si>
    <t xml:space="preserve">The total PIN in northeast Nigeria according to the HNO 2019 is 7,124,606 people. The 2019 HNO distinguishes between people who are face high needs (4), medium needs (4) and low needs (3). Majority of Northeast Nigeria faces high and medium needs, due to the ongoing conflict and the urgent shelter, health and protection needs. This is explains why majority of people in northeast Nigeria face medium and severe humanitarian conditions and needs. </t>
  </si>
  <si>
    <t>Between 1 October 2018 and 31 March 2019, a total of 275 people were killed in farmer herder violence (associated to Fulani or communal milita)</t>
  </si>
  <si>
    <t>300,000 people have been displaced by farmer-herder violence, between Septermber and June 2018. People are likely to be in severity 2, as some of the population are in IPC phase 2. Food insecurity has been aggravated by farmer-herder violence.</t>
  </si>
  <si>
    <t xml:space="preserve">Total amount of states in IPC phase 1 -5.  </t>
  </si>
  <si>
    <t>UNHCR 03/2019</t>
  </si>
  <si>
    <t>https://reliefweb.int/report/nigeria/monthly-situation-update-nigeria-operation-cameroon-situation-01-31-march-2019</t>
  </si>
  <si>
    <t>Toatl amount of refugees in Nigeria used as the total number of people affected in the area</t>
  </si>
  <si>
    <t>The PIN includes all people facing food insecurity in IPC phase 3-5. People in IPC phase 1 and 2 are not included.</t>
  </si>
  <si>
    <t>UNHCR 31/3/2019
IPC 3/2019
Wikipedia</t>
  </si>
  <si>
    <t>UNHCR 31/03/2019
IPC 3/2019
UNHCR population estimates sent via email to AZ, see DP</t>
  </si>
  <si>
    <t>UNHCR 31/03/2019</t>
  </si>
  <si>
    <t xml:space="preserve">fatalities recprded by ACLED from October to March, only counting for civilians not inlcuded are death of police, military and milita groups. </t>
  </si>
  <si>
    <t>UNHCR/REACH 08/2018
UNHCR 31/3/2019
IPC 3/2019</t>
  </si>
  <si>
    <t xml:space="preserve">
UNHCR  31/03/2019
UNHCR population estimates sent via email to AZ, see DB</t>
  </si>
  <si>
    <t>UNHCR 31.03.2019</t>
  </si>
  <si>
    <t>https://ugandarefugees.org/en/country/uga#category-4</t>
  </si>
  <si>
    <t xml:space="preserve">South Sudanese Refugees: 808554
Host Community: 2510200
host and refugees communities are affected by the South Sudanese refugee influx;
Only Admin level 1 is considered (no further breakdown of population data available), therefore this is a slight overestimation. (However, main reports focus only on Admin 1, too). The districts listed are hosting most exclusively South Sudanese refugees but there are more districts affected by the South Sudanese refugee influx (such as Kampala) but the number of South Sudanese Refugees staying in those districts are very small in numbers compared to the overall South Sudanese refugee population in Uganda and can tehrefore be marginalized. On the other hand, even though only small in number, refugees from other countries are also residing in the listed settlements. The number was adjusted to match the overall number of South Sudanese refugees. (see estimation page)
Considered districts: Yumbe, Adjumani, Moyo, Arua, Kiryandongo, Lamwo, Koboko (see estimation page)
population data was taken from UNHCR . They have estimates for Ugandan 2018 population that are based on the 2014 census. and the refugee population living in these distrcits
</t>
  </si>
  <si>
    <t>Refugee only. Host communties are affected, too, as some villages had to be relocated, their resources are shared (land, fire wood, schools, hospitals). However, there is no clear numbers available. If Admin 1 data (people living int he affected areas) will be considered here, it will be a high overestimation. Additionally, due to the ReHOPE strategy, 30% of all humanitarian funding attributed towards refugees is supposed to be allocated to serve the host communities, too, to ease tensions and offsett negative impact by the high influx of refugees. Most districts have taken in more refugees than host population. The affects can therefore be beneficial for many marginalized host commnuities, too, as services and infratstuructre as well as new employment oppurtinities are made available to them. 
Only Admin level 1 is considered due to the datasets availale. This is an overestimation. 
See Geographical Impact for considered districts. There are more districts affected, such as Kampala but the number of SSD Refugees staying in those districts are very few. Even though only small in number, refugees from other countries are also residing in these settlements. The number was adjusted to match the overall number of SSD refugees. (see estimation page)</t>
  </si>
  <si>
    <t>No faclities among refugees recorded</t>
  </si>
  <si>
    <t xml:space="preserve">UNHCR/REACH 08/2018
UNHCR 31/03/2019
</t>
  </si>
  <si>
    <t>It is estimated that all refugees are in need. Even though some members of the host communities are negativly affected by the refugee influx, there are many positive effects for many host communties such as market access, employment opporuntities, availability of new health and educational services. The needs of host community members, if any, are not caused by the refugee influx but are rather developmental issues. Therefore, they are not considered in this calculation. Consecuently, the people affected are also the people in need. this colum remains empty as the level cannot be distingueshed.</t>
  </si>
  <si>
    <t xml:space="preserve">related to the Uganda Joint Multi Sector Needs Assessments: 
REACH states that all South Sudanese refugees (houshold level) staying in the northwest of Uganda (districts hosting South Sudanese refugees) are in need of assistance. Most refugees are able to access humanitarian support if severely needed. Many NGOs are present. However, access porblem in regards to basic services, specifically Water and food, remains challenges. Significant gabs are visibale and the vast majroityis only marginally able to meet minimum standards. This might be an overrepresentation as some refugees might be able to meet their basic needs and do not rely on hum assitance. However, host community is not taken into consideration
 </t>
  </si>
  <si>
    <t>UNHCR 31/03/2019
UNHCR population estimates sent via email to AZ, see DP</t>
  </si>
  <si>
    <t xml:space="preserve">host and refugees together; as only Admin level 1 is considered, this is an overestimation, especially for Kampala district. Host community figures for Kibuube is estimated to be 50% of the population of the parental district Hoima. </t>
  </si>
  <si>
    <t>Refugee only. Host communties are affected, too, as some villages had to be relocated, their resources are shared (land, fire wood, schools, hospitals). However, there is no clear numbers available. If Admin 1 data (people living int he affected areas) will be considered here, it will be a high overestimation. Additionally, due to the ReHOPE strategy, 30% of all humanitarian funding attributed towards refugees is supposed to be allocated to serve the host communities, too, to ease tensions and offsett negative impact by the high influx of refugees. Most districts have taken in more refugees than host population. The affects can therefore be beneficial for many marginalized host commnuities, too, as services and infratstuructre as well as new employment oppurtinities are made available to them. 
Only Admin level 1 is considered due to the datasets availale. This is an overestimation. 
See Geographical Impact for considered districts. There are more districts affected but the number of DRC Refugees staying in those districts are very few. Even though only small in number, refugees from other countries are also residing in these settlements. The number was adjusted to match the overall number of DRC  refugees. (see estimation page)</t>
  </si>
  <si>
    <t>All DRC refugees in Uganda. Some host communities might have been relocated. However, there is no data available on it.</t>
  </si>
  <si>
    <t xml:space="preserve">UNHCR  31/03/2019
UNHCR population estimates sent via email to AZ, see DB
</t>
  </si>
  <si>
    <t xml:space="preserve">https://data2.unhcr.org/en/documents/download/67595
https://ugandarefugees.org/en/country/uga#category-4
</t>
  </si>
  <si>
    <t xml:space="preserve">people affected are only the numbers of refugees, who are furthermore considered to be in need. </t>
  </si>
  <si>
    <t xml:space="preserve">IPC phases 2-5.  Refugees are excluded in this estimates as the crisis only focuses on Karamoja and Teso region and the food needs of refugees are facing a different situation as they are getting a (different) response and different (climate) conditions. </t>
  </si>
  <si>
    <t>No death recorded according to food insecurity</t>
  </si>
  <si>
    <t xml:space="preserve">IPC 1/3/2019
</t>
  </si>
  <si>
    <t>IPC 1/3/2020</t>
  </si>
  <si>
    <t>IPC 1/3/2021</t>
  </si>
  <si>
    <t>according to IPC 1/3/2019 face 2 figures</t>
  </si>
  <si>
    <t xml:space="preserve">
population data is taken from UNHCR projection for 2018, not from IPC report to ensure internal country coherency. Karamoja: 1,094,700
Teso: 1,480,600excluding Kaberamaido and Soroti district as they were not analysed and no food security data is available. </t>
  </si>
  <si>
    <t>no one is reported to face IPC 5</t>
  </si>
  <si>
    <t xml:space="preserve">related to the Uganda Joint Multi Sector Needs Assessments: 
REACH states that 11%  of all DRC refugees (houshold level) staying in the southwest of Uganda (districts hosting DRC refugees) are PIN in 7 sector or more sectors (the sectors differ a bit to the standard humanitarian sectors but can be compared).  This calculated percentage of the overall PIN is is taken as moderate humanitarian conditions (level 4) as the refugees are able to access humanitarian support if severely needed. 
 </t>
  </si>
  <si>
    <t xml:space="preserve">related to the Uganda Joint Multi Sector Needs Assessments: 
REACH states that 3%  of all South Sudanese refugees (houshold level) staying in the northwest of Uganda (districts hosting South Sudanese refugees) are PIN in 7 sectors or more sectors (the sectors differ a bit to the standard humanitarian sectors but can be compared).  This calculated percentage of the overall PIN is is taken as severe humanitarian conditions (level 4) as most refugees are able to access humanitarian support if severely needed. However there are shortages and major food consumption gabs recognized. </t>
  </si>
  <si>
    <t>Poverty rates among Syrian refugees remained high: 54% are below the poverty threshold in Egypt. Refugees below the poverty line are considered facing moderate humanitarian conditions</t>
  </si>
  <si>
    <t>People living in affected area - people affected by the crisis</t>
  </si>
  <si>
    <t>Poverty rates among Syrian refugees remained high: 54% are below the poverty threshold in Egypt. Refugees above the poverty line are considered facing stressed humanitarian conditions</t>
  </si>
  <si>
    <t>ACAPS ACCESS MAP April 2019</t>
  </si>
  <si>
    <t>Denial of needs score was overruled as impact/ significance is not estimated to be that high. Presence of landmines was increased as contamination exists although extend unknown. OVERRULED, from ZERO TO ONE</t>
  </si>
  <si>
    <t>Country-level score</t>
  </si>
  <si>
    <t>Ongoing insecurity scored very low due to the data used that does not reflect the situation on the ground and was overwritten.</t>
  </si>
  <si>
    <t>Iom, Missing Migrants Project, last accessed 4/4/2019</t>
  </si>
  <si>
    <t>Number of people who died and are missing in the meditarranean western route. Does (so far) not include any other deaths (on land etc) due to lack of reliable information.</t>
  </si>
  <si>
    <t>ACAPS 04/2019</t>
  </si>
  <si>
    <t>Reuters 17/04/2019</t>
  </si>
  <si>
    <t>current Nicaraguan population in Costa Rica according to UNHCR , hosting community is not really impacted by the limited number of Nicaraguans still residing in Costa Rica today</t>
  </si>
  <si>
    <t>https://mobile.reuters.com/article/amp/idUSKCN1RS26D</t>
  </si>
  <si>
    <t>Reuters 17/4/2019
Statoids 2011</t>
  </si>
  <si>
    <t>https://mobile.reuters.com/article/amp/idUSKCN1RS26D
http://www.statoids.com/ucr.html</t>
  </si>
  <si>
    <t>UNHCR 15/04/2019
Stat Italia 01/2019</t>
  </si>
  <si>
    <t>Hot spots in Sicily (5026989) and Calabria (1956687), Sardinia is not considered as only 12 people have arrived there in 2019; including all numbers of refugees/asylum seekers in Italy (135858 as of Dec 2018), including new sea arrivals 2019 (623 as of 15 Aprl 2019) even though their exact whereabouts remain unclear</t>
  </si>
  <si>
    <t>UNHCR 12/2018
UNHCR 15/04/2019</t>
  </si>
  <si>
    <t>135,858 adult asylum-seekers were accommodated in reception facilities in the end of 2018
623 new sea arrivals in 2019</t>
  </si>
  <si>
    <t xml:space="preserve">City Population 16/05/2010 (baseline data); UNICEF 08/10/2018; R4V 14/12/2018 </t>
  </si>
  <si>
    <t>http://www.citypopulation.de/Panama-Cities.html https://data2.unhcr.org/en/documents/download/66667 https://reliefweb.int/sites/reliefweb.int/files/resources/RMRP_Venezuela_2019_OnlineVersion.pdf</t>
  </si>
  <si>
    <t>No information available on the severity of needs and figures. It is known however that key protection needs are related to: (i) access to basic services such as health, education, housing and humanitarian assistance; (ii) access to socio-economic integration, livelihoods and labour opportunities; and (iii) access to inclusion in national and local social welfare programmes.</t>
  </si>
  <si>
    <t>No information available on the severity of needs and figures. Therefore it is assumed that the majority of the 94,000 Venezuelan refugees in Panama are facing stressed humanitarian conditions. It is known however that key protection needs are related to: (i) access to basic services such as health, education, housing and humanitarian assistance; (ii) access to socio-economic integration, livelihoods and labour opportunities; and (iii) access to inclusion in national and local social welfare programmes.</t>
  </si>
  <si>
    <t>Refugees and asylum seekers living in camps</t>
  </si>
  <si>
    <t>https://reliefweb.int/sites/reliefweb.int/files/resources/68163.pdf</t>
  </si>
  <si>
    <t>Refugees and asylum seekers living outside of camps</t>
  </si>
  <si>
    <t>https://www.nbs.go.tz/nbs/takwimu/census2012/Tanzania_Total_Population_by_District-Regions-2016_2017r.pdf https://reliefweb.int/sites/reliefweb.int/files/resources/67375.pdf</t>
  </si>
  <si>
    <t>National Statistics office, UNHCR 31/01/2019</t>
  </si>
  <si>
    <t>Population exposed = 270299 (population of Una-Sana Canton)</t>
  </si>
  <si>
    <t>An estimated 5300 are still in-country with over 4700 assisted by international organisations</t>
  </si>
  <si>
    <t xml:space="preserve">Due to major information gaps on the needs of the population it is not possible to disaggregate the severity of needs. The Eritrean government significantly restricts humanitarian access and there is very little information on humanitarian needs. </t>
  </si>
  <si>
    <t>Estimated number of people in IPC 1 According to the November 2018 Cadre Harmonise (Projected period June-August 2019)</t>
  </si>
  <si>
    <t>OCHA 3/13/2018</t>
  </si>
  <si>
    <t>All people in Senegal who are in IPC phases 1-5, according to the November 2018 Cadre Harmonise. Data are for the projected situation June-August 2019.</t>
  </si>
  <si>
    <t>OCHA 02/2019
UNHCR 28/2/2019</t>
  </si>
  <si>
    <t>https://data.humdata.org/dataset/sudan-humanitarian-needs-overview-hno-data-2019
https://data2.unhcr.org/en/situations/southsudan/location/1904</t>
  </si>
  <si>
    <t xml:space="preserve">population figures are estimates for 2018 from HNO 2019 baseline data.  
The number of refugees and asylum seekers in Sudan was added (1089488) (UNHCR 31/12/2019). The numbers were obtained from UNHCR as they seem to be newer and more accuracte compared to the HNO 2019 dataset. 
Numbers from Sudanese refugees and aslyum seekers outside Sudan were not substracted. The estimated HNO 2019 total number of Sudanese is most likly taken the outflow into account. There is currently no data on Sudanese people of concern residing outside Sudan available. </t>
  </si>
  <si>
    <t>not sufficient information to make reliable statements</t>
  </si>
  <si>
    <t>ACLED Oct-March2019</t>
  </si>
  <si>
    <t xml:space="preserve">all civilians listed by ACLED as being killed from October-March 2019; including protetors; civilians killing civilians are included too. Protest that spiked since 19 December and are ongoing are included, however the number of people killed as a direct result of the protests is underreported/unknown.  </t>
  </si>
  <si>
    <t>food insecurity due to IPC estimation Jan - March 2019</t>
  </si>
  <si>
    <t xml:space="preserve">Almost the whole country is affected by food insecruity and/or conflict. 
Not marked as food insecure by WFP (as of 22/1/2019) and neither hosting IDPs according to WFP VAM (30/1/2019) and HNO 2019 baseline dataset (OCHA) are the states of  Sennar, Al Gezira, Khartoum, Nile and Northern. (Some distrcits (Admin level 2) are marked as not food insecure and neither hosting IPDs too but this could be due to lack of data as the HNO 2019 baseline dataset does not have any population figures for these localtities either (El Tina, As Salam, Al Burany, Um Dorin, Hiban). Further, there is no data available about the sq of Admin level 2. Therefore, these areas will be overlooked).
However, Fewsnet projections from 15/1/2019 lists the whole country as affected and at least in IPC phase 1. This might a slight overestimation. 
Taking into account WFP and Fewsnet data, particularly highlighting that Northern state and Nile State and have 85% and 90% of the population facing IPC Phase 1 (Fewsnet data), the whole country will be considered apart from Northern and Nile state. 
The data corresponds to OCHA's 2018 population projects (see HNO 2019 baseline dataset) and UNHCR's refugee population figures (31/12/2018). some people who furthermore face both, food secruity and ongoing hostilities might have higher needs as access to services is not always ensured. </t>
  </si>
  <si>
    <t xml:space="preserve">food insecurity due to IPC estimation Jan - March 2019 some people who furthermore face both, food secruity and ongoing hostilities might have higher needs as access to services is not always ensured. </t>
  </si>
  <si>
    <t>UNHCR 28/2/2019</t>
  </si>
  <si>
    <t>https://data2.unhcr.org/en/situations/southsudan/location/1904</t>
  </si>
  <si>
    <t xml:space="preserve">All states are hosting South Sudanese refugees. However, the impact on the host community is rather minimal. Therefore the exposed population is taken as the affected as well as the PIN number! </t>
  </si>
  <si>
    <t>UNHCR 28/2/2019
IPC 15/1/2019
OCHA 02/2019</t>
  </si>
  <si>
    <t>All states are hosting South Sudanese refugees. Therefore: exposed = affected</t>
  </si>
  <si>
    <t>UNHCR 28/2/2019
IPC 15/1/2019</t>
  </si>
  <si>
    <t>https://data2.unhcr.org/en/situations/southsudan/location/1904
http://www.ipcinfo.org/ipc-country-analysis/details-map/en/c/1151896/</t>
  </si>
  <si>
    <t xml:space="preserve">affected = PIN
As the living conditions are already bad for many Sudanese communities, the influx of the refugees will not much negatively impact them further. If anything, the availability of employment opporuntities or access to services might improve. Therefore only the refugee population is taken into account. </t>
  </si>
  <si>
    <t xml:space="preserve">It is assumed that the refugees are in similar conditions as the host communities, even though they may recieve more aid/have better access to services. All refugees are taken as a PIN for the South Sudanese refugees. </t>
  </si>
  <si>
    <t>according to IPC figures, 5.09% of the host communities living in the 3 most affected states are facing IPC phase 4 (see stimation page). It is assumed that the refugees are in similar conditions as the host communities, even though they may recieve more aid/have better access to services. The procentage is going to be used to calculate the level 4 PIN for the South Sudanese refugees</t>
  </si>
  <si>
    <t>no refugees are facing severity level 5 based on own judgement</t>
  </si>
  <si>
    <t>http://reporting.unhcr.org/sites/default/files/UNHCR%20Sudan%20-%20Population%20Dashboard%20-%20Refugees%20and%20Asylum-seekers%20-%2028FEB19.pdf</t>
  </si>
  <si>
    <t>Eritreans predominately reside in southern Kassala state (110000 out of 120000). The host population for the exposed refugee hosting Admin 2 localities  of Halfa El Jadeeda, Kassala, Khashm Ghiba,  and Wad El Helew were talem from the 2019 OCHA HNO dataset (915143). However this is a great overestimation as most refugee camps are located in rural areas where not many Sudanese people live. Therefore it is argued that the exposed = affected= displaced =PIN - also to maintain interal coherence ( see South Sudanese displacement crisis)</t>
  </si>
  <si>
    <t xml:space="preserve">Affected = displaced. As the living conditions are already bad for many Sudanese communities, the influx of the refugees will not much negatively impact them further. If anything, the availability of employment opporuntities or access to services might improve. Therefore only the refugee population is taken into account. </t>
  </si>
  <si>
    <t>UNHCR 28/2/2019
WFP (VAM) 31/1/2019
IPC 15/1/2019</t>
  </si>
  <si>
    <t>http://reporting.unhcr.org/sites/default/files/UNHCR%20Sudan%20-%20Population%20Dashboard%20-%20Refugees%20and%20Asylum-seekers%20-%2028FEB19.pdf
https://reliefweb.int/sites/reliefweb.int/files/resources/IMP2018.pdf
http://www.ipcinfo.org/ipc-country-analysis/details-map/en/c/1151896/</t>
  </si>
  <si>
    <t xml:space="preserve">it was decided that all Eritrean refugees are in need based on own judgement and high levels of food insecurity in the region. VAM WFP estimates that 10-30% of sampled Eritrean refugees housholds are food insecure. To only take food insecurity as a PIN would be on the other hand  an underestimation of the PIN as they may have other needs (protection and shelter). Therefore the whole Eritrean refugee population is considered here. </t>
  </si>
  <si>
    <t>According to IPC figures, no people in Kasala are in IPC 4 or 5 and only  16.4% of the host communities living in the most affected state are facing IPC phase 3 (see stimation page). It is assumed that the refugees are in similar conditions as the host communities, even though they may recieve more aid/have better access to services. Therfore all Eritrean refugees are placed in severity level 3</t>
  </si>
  <si>
    <t>WHO 16/04/2019</t>
  </si>
  <si>
    <t>https://reliefweb.int/sites/reliefweb.int/files/resources/OEW15-0814042019.pdf</t>
  </si>
  <si>
    <t>95 out of 114 districts in all 22 regions have reported cases. Therefore it is considered that the whole of the country is affected</t>
  </si>
  <si>
    <t>OCHA 2018 est. (baseline data); WHO 16/04/2019</t>
  </si>
  <si>
    <t>https://data.humdata.org/dataset/madagascar-administrative-level-0-4-population-statistics https://reliefweb.int/sites/reliefweb.int/files/resources/OEW15-0814042019.pdf</t>
  </si>
  <si>
    <t>As per the MoH situation report, since the start of the outbreak on 3 September 2018, there have been 123 093 cases of measles reported, until 4 April 2019</t>
  </si>
  <si>
    <t>As of 4 April 2019, there are 857 measles related deaths reported, a case fatality ratio of 0.7%</t>
  </si>
  <si>
    <t>People in IPC phase 3-5 (projection for November 2018 - March 2019) are considered in need</t>
  </si>
  <si>
    <t>As the whole of the country is considered affected by the measles epidemic the population exposed is the total population in country (26700000) - population affected (4268000)</t>
  </si>
  <si>
    <t>41% of the population is aged 0-14 (UNFPA) (41% of 26696209 = 10945445). 58% of 0-14 year olds have not been vaccinated (WHO) and are therefore a high-risk group (58% of 10945445 = 6348358). 2080000 children were targetted during phase 1 of the response (6348358 - 2080000 = 4268358). 4268358 - 123093 (measles cases) = 4145265</t>
  </si>
  <si>
    <t>People in IPC phase 3 (projection for November 2018 - March 2019) are considered in need</t>
  </si>
  <si>
    <t>People in IPC phase 4 (projection for November 2018 - March 2019) are considered in need</t>
  </si>
  <si>
    <t>People in IPC phases 2-5 (projection for November 2018 - March 2019) are considered affected</t>
  </si>
  <si>
    <t xml:space="preserve">People in IPC phase 1 (projection for November 2018 - March 2019) are considered exposed </t>
  </si>
  <si>
    <t>People in IPC phase 2 (projection for November 2018 - March 2019) are considered affected</t>
  </si>
  <si>
    <t>People in IPC phase 5 (projection for November 2018 - March 2019) are considered in need</t>
  </si>
  <si>
    <t>As the whole of the country is considered affected by the measles epidemic the total number of people living in the affected area is the total population in country</t>
  </si>
  <si>
    <t>As per the MoH situation report, since the start of the outbreak on 3 September 2018, there have been 123,093 cases of measles reported, until 4 April 2019</t>
  </si>
  <si>
    <t>Reported cases (123,093) - hospitalised cases (8,571)</t>
  </si>
  <si>
    <t xml:space="preserve">combination of conflict and int. displacement numbers. There might be a double counting of refugees staying in the conflict affected areas. However it remains unclear which area they are specifically classiyfing as "in clonflict".  The addition of both, the conflict crisis number adn the refugee number might be still valid as more people might be stained by the confliced as presented. </t>
  </si>
  <si>
    <t xml:space="preserve">conflict displaced people (this is most likely an underrepresenation due to the limited inforamtion on Iraqi refugees in other countries) 253085 total number of Syrian refugees registered in Iraq
</t>
  </si>
  <si>
    <t xml:space="preserve">everyone who is exposed is also affected. Based on HNO dataset. </t>
  </si>
  <si>
    <t xml:space="preserve">HNO figure; HNO figure of 6.7 was adjusted to the addition of the breakdown of the Admin 1 figures in the HNO; </t>
  </si>
  <si>
    <t xml:space="preserve">everyone who is exposed is also affected. Based on HNO dataset. 
</t>
  </si>
  <si>
    <t>All PIN except those who were classified as severity level 5 by HNO 2019.</t>
  </si>
  <si>
    <t xml:space="preserve">Estimated people living in the governorates that were marked as In sevrity level 5 on of the 'severity if needs' map of the HNO 2019. Based ont his severity map, the people in need numbers, segregated vy Admin 1 as presented in the HNO 2019 are matched. For ACAPS severity score HNO level 5 represents ACAPS level 4. However, This is an estimation and requires further validation. There is a possibility that some IPDs and host population are in fact in severity level 5 as they are faciging multiple vuerlabilities. see estimation page for break down
</t>
  </si>
  <si>
    <t xml:space="preserve">there are no inhumane and severly life-threathening humanitarian conditions in Iraq that would justify a level 5 score due to the information available. </t>
  </si>
  <si>
    <t>OCHA 01.11.2018</t>
  </si>
  <si>
    <t>https://reliefweb.int/sites/reliefweb.int/files/resources/irq_2019_hno.pdf</t>
  </si>
  <si>
    <t>population living in crisis affected areas are affected as services and infrastrcuture are severly damaged.</t>
  </si>
  <si>
    <t>UNHCR 31.03.2019; / City population 2018</t>
  </si>
  <si>
    <t>https://data2.unhcr.org/en/situations/syria/location/5</t>
  </si>
  <si>
    <t>the whole population residing in the area is affected as Syrian refugees strain local services and put additional pressure on the job markets etc. 63% (158,736 persons) of Syrian refugees in Iraq live in non-camp/urban areas</t>
  </si>
  <si>
    <t>HNO states that the refugees require continious assitances in all areas; however, those who have a job and are well integrated may not be in need. The host community is not severely affected by the influx even though many stay with the host communities. There this might be a slight overestimation.
The people in need figures, segregated by Admin 1, are linked with ACAPS severity score but moved one level down to main internal and inter-country coherence. This is an estimation and requires further validation</t>
  </si>
  <si>
    <t>exposed = affected</t>
  </si>
  <si>
    <t xml:space="preserve">Based on the the fact that 64% of the refugees live integrated with the host community, the severity of need for the everyone living in Iraq score was taken by district from the HNO; all areas where Syrian refugees reside where classified accordingly (Admin level 2).  For ACAPS severity score HNO level 5 represents ACAPS level 4 - the rest was placed in severity 3 levels. However, This is an estimation and requires further validation. There is a possibility that some IPDs and host population are in fact in severity level 5 as they are faciging multiple vuerlabilities. see estimation page for break down. </t>
  </si>
  <si>
    <t>Based on the the fact that 64% of the refugees live integrated with the host community, the severity of need for the everyone living in Iraq score was taken by district from the HNO; all areas where Syrian refugees reside where classified accordingly (Admin level 2).  For ACAPS severity score HNO level 5 represents ACAPS level 4. However, This is an estimation and requires further validation. There is a possibility that some IPDs and host population are in fact in severity level 5 as they are faciging multiple vuerlabilities. see estimation page for break down</t>
  </si>
  <si>
    <t>there are no inhumane and severly life-threathening humanitarian conditions in Iraq that would justify a level 5 score due to the information available. However, there might be indiciduals that face theses conditions.</t>
  </si>
  <si>
    <t>253672 Syrian refugees + 3262613 host (Sulaymaniyah: 2053000,  Dahuk: 1202535; Erbil: 1854778)</t>
  </si>
  <si>
    <t xml:space="preserve">83% of Syrian refugees in Jordan live in urban areas and in poverty (below the poverty line). Refugees below the poverty line are considered facing moderate humanitarian conditions: 83% of 671074 (Syrian refugees) + 17825 (PRS) </t>
  </si>
  <si>
    <t>83% of Syrian refugees in Jordan live in urban areas and in poverty (below the poverty line). Refugees above the poverty line and living in urban areas are considered facing stressed humanitarian conditions: 17% of 671074 (Syrian refugees) + 17825 (PRS)</t>
  </si>
  <si>
    <t>UNFPA 2014, UNHCR 31/01/2019, UNHCR 30/11/2018, UNHCR 31/01/2019</t>
  </si>
  <si>
    <t>https://data.humdata.org/dataset/somalia-population-data https://data2.unhcr.org/en/documents/download/67879 https://data2.unhcr.org/en/documents/download/67182 https://reliefweb.int/sites/reliefweb.int/files/resources/EHA_Yemen_Somalis_A3PC_190131.pdf</t>
  </si>
  <si>
    <t>HNO uses IPC phases 2-5 to calcuate PIN. See HNO 2019 Annex 1. Figure is based on IPC projection for February to June 2019. IPC 3, 4 and 5 = people in need</t>
  </si>
  <si>
    <t>People living in affected area (whole country) - people affected by the food secuirty crisis (IPC levels 2-5)</t>
  </si>
  <si>
    <t>HNO uses IPC phases 2-5 to calcuate PIN. See HNO 2019 Annex 1. Figure is based on IPC projection for February to June 2019. IPC 2 = population affected</t>
  </si>
  <si>
    <t>HNO uses IPC phases 2-5 to calcuate PIN. See HNO 2019 Annex 1. Figure is based on IPC projection for February to June 2019. IPC 3 = people in need (level 1)</t>
  </si>
  <si>
    <t>HNO uses IPC phases 2-5 to calcuate PIN. See HNO 2019 Annex 1. Figure is based on IPC projection for February to June 2019. IPC 4 = people in need (level 2)</t>
  </si>
  <si>
    <t>HNO uses IPC phases 2-5 to calcuate PIN. See HNO 2019 Annex 1. Figure is based on IPC projection for February to June 2019. IPC 5 = people in need (level 3)</t>
  </si>
  <si>
    <t>Population Census Data</t>
  </si>
  <si>
    <t>DSWD 25/12/2019 - 14/04/2019</t>
  </si>
  <si>
    <t>ACLED 10 - 03/2018</t>
  </si>
  <si>
    <t xml:space="preserve">IPC 12/2018 </t>
  </si>
  <si>
    <t>IPC 12/2018</t>
  </si>
  <si>
    <t>ACAPS ACCESS MAP 2019</t>
  </si>
  <si>
    <t xml:space="preserve">ACAPS ACCESS MAP April </t>
  </si>
  <si>
    <t xml:space="preserve">ACAPS ACCESS MAP </t>
  </si>
  <si>
    <t>http://www.ipcinfo.org/fileadmin/user_upload/ipcinfo/docs/IPC_Haiti_AFI_2018Oct2019Feb.pdf</t>
  </si>
  <si>
    <t>https://reliefweb.int/sites/reliefweb.int/files/resources/01022019_ocha_nigeria_humanitarian_needs_overview.pdf</t>
  </si>
  <si>
    <t>https://www.timeslive.co.za/news/africa/2019-01-15-boko-haram-attacks-military-base-in-nigeria/</t>
  </si>
  <si>
    <t>http://aidinsights.org/wp-content/uploads/2018/03/Haiti.pdf</t>
  </si>
  <si>
    <t>https://www.accuweather.com/en/weather-news/deadly-earthquake-rocks-haiti-flooding-downpours-may-complicate-recovery-efforts/70006272; https://reliefweb.int/report/world/latin-america-caribbean-monthly-humanitarian-snapshot-1-november-2018</t>
  </si>
  <si>
    <t xml:space="preserve">Total amount of people facing food insecurity </t>
  </si>
  <si>
    <t xml:space="preserve">Total amount of people in IPC Phase 1 levels of food insecurity </t>
  </si>
  <si>
    <t xml:space="preserve">Total amount of people facing IPC 3 </t>
  </si>
  <si>
    <t>Total amount of people facing IPC 4</t>
  </si>
  <si>
    <t>Total people exposed in Mindanao, not affected and in need</t>
  </si>
  <si>
    <t xml:space="preserve">Total people in need in Pakistan due to conflict and drought, according to UNICEF. This number is likely to be an underestimation of the total people in need.  </t>
  </si>
  <si>
    <t>Humanitarian access by international actors remains constrained in Borno state. Several LGAs are inaccesible, while other LGAs in northeast Nigeria are only partially inaccesible. Freedom of movement in areas considered accesible is highly restircted in and out of camps. IDPs that are fleeing inaccesible areas report being held in hostage like situations in NGAGs with no access to basic services. (OCHA 02/2019)</t>
  </si>
  <si>
    <t xml:space="preserve">Life-saving assistance is delivered y international organizations through military escorts, this is a last resort option, taken for increased security. </t>
  </si>
  <si>
    <t xml:space="preserve">An estimated 30,000 Nigerian refugees returned from Cameroon to Rann town in Kala/Balge LGA of Borno State. Due to ongoing insecurity however, partners have not been able to access Rann since 17 January 2019 to provide urgent protection services. </t>
  </si>
  <si>
    <t>In some cases it is necessary to first get a security clearance</t>
  </si>
  <si>
    <t xml:space="preserve">Humanitarian access was impeded due to military restriction, and due to ongoing insecurity, poor road and physical conditions. </t>
  </si>
  <si>
    <t xml:space="preserve">Inteference with the implementation of NGO activities through damage to NGO compounds, NGO staff members experience threats within operational space. </t>
  </si>
  <si>
    <t xml:space="preserve">Floods and earthquakes frequently affects access. </t>
  </si>
  <si>
    <t>Government Census 2010; UNHCR 2016</t>
  </si>
  <si>
    <t xml:space="preserve"> https://data.humdata.org/dataset/indonesia-province-infographic-datasets</t>
  </si>
  <si>
    <t>Indonesian Census 2010</t>
  </si>
  <si>
    <t xml:space="preserve">Totalling the number of people living in the regencies hit by the three major disasters or series of disasters in 2018. </t>
  </si>
  <si>
    <t xml:space="preserve">OCHA; WHO; IFRC </t>
  </si>
  <si>
    <t>file:///C:/Users/Analyst/Downloads/MDRID013rea3.pdf
https://reliefweb.int/sites/reliefweb.int/files/resources/MDRID013eu9_0.pdf
https://reliefweb.int/sites/reliefweb.int/files/resources/exsitrep_no5_sulawesi_eq_and_tsunami_20181008.pdf
https://reliefweb.int/sites/reliefweb.int/files/resources/20181228-population_Sunda_strait_tsunami.pdf
https://www.unocha.org/story/indonesia-us505m-needed-support-government-led-response</t>
  </si>
  <si>
    <t xml:space="preserve">The number of people affected by the crises has been calculated according to qualitative information reported by several sources. While these three events occured over a 5 month time period and contain several instances of disaster, they have been aggregated and judged using the most recently available information which suggest, paticularly wiht the Lombok earthquakes and the Sulawesi tsunami that the number affected and with needs is still very high. Additionally, there is reason to believe this number is somewhat of an underestimate given that OCHA suggested that the Sulawesi tsunami alone affected 1.5 million people (see; https://www.unocha.org/story/indonesia-us505m-needed-support-government-led-response). </t>
  </si>
  <si>
    <t>IFRC 27/12/2018; OCHA 14/01/2019; HCT 10/12/2018; OCHA 31/12/2018</t>
  </si>
  <si>
    <t xml:space="preserve">https://reliefweb.int/sites/reliefweb.int/files/resources/MDRID013rea3.pdf, https://reliefweb.int/sites/reliefweb.int/files/resources/ROAP_Snapshot_190114.pdf , https://reliefweb.int/sites/reliefweb.int/files/resources/HCT%20Sitrep%20%2310_10122018.pdf , https://reliefweb.int/sites/reliefweb.int/files/resources/ROAP_Snapshot_181231.pdf </t>
  </si>
  <si>
    <t>The number of people displaced by the crises has been calculated according to qualitative information reported by several sources. While these three events occured over a 5 month time period and contain several instances of disaster, they have been aggregated and judged using the most recently available information which suggest, paticularly wiht the Lombok earthquakes and the Sulawesi tsunami that the number affected and with needs is still very high. All three events had a high impact and qaulitative information as of January 2019 says the numbers of displaced represented above to be accurate or the best available informaiton.</t>
  </si>
  <si>
    <t xml:space="preserve">OCHA, WHO, IFRC </t>
  </si>
  <si>
    <t>file:///C:/Users/Analyst/Downloads/MDRID013rea3.pdf
https://reliefweb.int/sites/reliefweb.int/files/resources/MDRID013eu9_0.pdf
https://reliefweb.int/sites/reliefweb.int/files/resources/exsitrep_no5_sulawesi_eq_and_tsunami_20181008.pdf
https://reliefweb.int/sites/reliefweb.int/files/resources/20181228-population_Sunda_strait_tsunami.pdf</t>
  </si>
  <si>
    <t>The population in need associated with these disasters is likely to fluctuate significantly over time. However, given the strong health, shelter, food, WASH and livelihoods intervention, required across groups, including but in no way limited to IDPs, it makes sense to include the number affected as the PiN number rather than the number of displaced is appropriate. There is also evedence to suggest that the number of people estimated to be affected is an underestimate - see afected indicator.</t>
  </si>
  <si>
    <t xml:space="preserve">Indonesian census 2010 (available on HDX); OCHA; WHO; IFRC </t>
  </si>
  <si>
    <t xml:space="preserve"> https://data.humdata.org/dataset/indonesia-province-infographic-datasets file:///C:/Users/Analyst/Downloads/MDRID013rea3.pdf
https://reliefweb.int/sites/reliefweb.int/files/resources/MDRID013eu9_0.pdf
https://reliefweb.int/sites/reliefweb.int/files/resources/exsitrep_no5_sulawesi_eq_and_tsunami_20181008.pdf
https://reliefweb.int/sites/reliefweb.int/files/resources/20181228-population_Sunda_strait_tsunami.pdf
https://www.unocha.org/story/indonesia-us505m-needed-support-government-led-response</t>
  </si>
  <si>
    <t>Population affected = PIN</t>
  </si>
  <si>
    <t>IFRC 31.01.2019; Salvation Army; Jakarta Post 01/02/2019</t>
  </si>
  <si>
    <t>https://media.ifrc.org/ifrc/2019/01/31/indonesia-homes-food-water-still-top-priorities-six-months-lombok-earthquakes/  
https://reliefweb.int/sites/reliefweb.int/files/resources/MDRID013eu9_0.pdf  
https://reliefweb.int/report/indonesia/hygiene-education-and-health-form-basis-salvation-armys-ongoing-earthquake-response 
https://reliefweb.int/report/indonesia/central-sulawesi-recovery-will-take-3-years-official-says</t>
  </si>
  <si>
    <t>The remaining number of people in need, who are not displaced but have needs including clean, water, livelihoods, shelter rehabilitation and food.</t>
  </si>
  <si>
    <t>OCHA 06/2018, UNHCR 31/03/2019</t>
  </si>
  <si>
    <t>IOM 31/12/2018, UNHCR 28/02/2018, UNHCR 31/03/2019</t>
  </si>
  <si>
    <t>ACLED 11/2018 to 04/2019</t>
  </si>
  <si>
    <t>The whole population is somehow affected by the complex crisis and faces humanitarian needs as a result</t>
  </si>
  <si>
    <t>Population - PIN</t>
  </si>
  <si>
    <t>PIN - people facing acute needs according to the HNO</t>
  </si>
  <si>
    <t>People facing acute humanitarian needs</t>
  </si>
  <si>
    <t>All fatalities reported (civilians, armed groups and peace keepers included). The figure is likely to not be representative of the situation on the ground.</t>
  </si>
  <si>
    <t>IDP (655,956) + Returnee IDP (375,684) + Refugees (592,884) + Returnee refugees (118,607)</t>
  </si>
  <si>
    <t>Total population (4,953,017) -  refugees out of CAR (592,884)</t>
  </si>
  <si>
    <t>https://data.humdata.org/dataset/car-data-20160215-population-by-admin, https://data2.unhcr.org/fr/situations/car</t>
  </si>
  <si>
    <t>https://reliefweb.int/sites/reliefweb.int/files/resources/Dashboard_DTM_CAR_Fr_Rd6.pdf, https://data2.unhcr.org/fr/situations/car</t>
  </si>
  <si>
    <t xml:space="preserve">OCHA 2016, UNHCR 31/03/2019 </t>
  </si>
  <si>
    <t>21,466,860 (country population) + 174,804 (refugees in country) + 3,929 (asylum seekers) + 25,731 (returnees) - 3,750 (refugees outside of the country registered in 2017)</t>
  </si>
  <si>
    <t>The data available doesn’t reflect the reality on the ground as several incidents are not taken into account.</t>
  </si>
  <si>
    <t>Overall PIN in the 2019 HNO</t>
  </si>
  <si>
    <t>Country population not/least affected by the crisis</t>
  </si>
  <si>
    <t>People facing level 1 needs based on OCHA HNO</t>
  </si>
  <si>
    <t>People facing level 2 and 3 needs based on OCHA HNO</t>
  </si>
  <si>
    <t>People facing level 4 needs based on OCHA HNO</t>
  </si>
  <si>
    <t>No population facing level 5 humanitarian conditions</t>
  </si>
  <si>
    <t>No population with level 5 humanitarian conditions</t>
  </si>
  <si>
    <t>https://data.humdata.org/dataset/niger-administrative-level-0-3-population-statistics,https://reliefweb.int/sites/reliefweb.int/files/resources/67942.pdf</t>
  </si>
  <si>
    <t>IOM 26/03/2019</t>
  </si>
  <si>
    <t>Whole population living in Diffa</t>
  </si>
  <si>
    <t>Overall PIN in Diffa region</t>
  </si>
  <si>
    <t>Population living in Diffa region but not affected by the crisis</t>
  </si>
  <si>
    <t>Population living in Diffa region and affected by the crisis - PIN</t>
  </si>
  <si>
    <t>https://reliefweb.int/sites/reliefweb.int/files/resources/LCBC_Monthly_Dashboard_March_2019_v1_0.pdf</t>
  </si>
  <si>
    <t>Population living in the Liptako-Gourma regions of Niger,  Tahoua and Tillaberi, excluding the city of Niamey and including Malian refugees</t>
  </si>
  <si>
    <t>Overall number of people affected by the crisis, including Malian refugees</t>
  </si>
  <si>
    <t>IDP populations in Tahoua and Tillaberi regions</t>
  </si>
  <si>
    <t>https://reliefweb.int/sites/reliefweb.int/files/resources/69070.pdf</t>
  </si>
  <si>
    <t>Overall PIN number</t>
  </si>
  <si>
    <t>Population living in Tahoua and Tillaberi not/least affected by the conflict</t>
  </si>
  <si>
    <t>Estimation based on the PIN figures disagragated per status and the severity map. IDPs and refugees (UNHCR figures) are considered facing severe humanitarian conditions while the rest of the PIN is considering facing moderate humanitarian conditions</t>
  </si>
  <si>
    <t>https://www1.wfp.org/publications/vulnerability-assessment-syrian-refugees-lebanon-vasyr-2018, http://www.europarl.europa.eu/RegData/etudes/BRIE/2017/599379/EPRS_BRI(2017)599379_EN.pdf, https://reliefweb.int/sites/reliefweb.int/files/resources/67780.pdf</t>
  </si>
  <si>
    <t xml:space="preserve">Level 1 for the syrian displacement + Level 1 for the Palestinian displacement </t>
  </si>
  <si>
    <t xml:space="preserve">Level 2 for the syrian displacement + Level 2 for the Palestinian displacement </t>
  </si>
  <si>
    <t xml:space="preserve">Level 3 for the syrian displacement + Level 3 for the Palestinian displacement </t>
  </si>
  <si>
    <t xml:space="preserve">Level 4 for the syrian displacement + Level 4 for the Palestinian displacement </t>
  </si>
  <si>
    <t xml:space="preserve">Level 5 for the syrian displacement + Level 5 for the Palestinian displacement </t>
  </si>
  <si>
    <t>https://www1.wfp.org/publications/vulnerability-assessment-syrian-refugees-lebanon-vasyr-2018 , https://reliefweb.int/sites/reliefweb.int/files/resources/67780.pdf</t>
  </si>
  <si>
    <t xml:space="preserve">The PIN is the sum of the amount of Syrians who have resorted to crisis and emergency livelyhood coping strategies as reported in the VASyR 2018 in figure 124 (p.126). We took the sum of the crisis and emergency coping strategies in relation to the Syrian refugee population in Lebanon per admin 2. We then added the amount of PRS' who are estimated to be severly and moderately food insecure as reported in the LCRP 2019 update (p.15) since there are no figures for coping strategies for this group.  </t>
  </si>
  <si>
    <t>The Population exposed minus the affected people. We consider the whole country to be exposed to the displacement crisis.</t>
  </si>
  <si>
    <t xml:space="preserve">This is the number of people affected minus the people in need. We consider all refugees to be affected by the crisis and to at least be experiencing stressed humanitarian conditions. The number included in this category is the percentage of Syrians who are reported to have resorted to either no or any of the "stressed coping strategies" (which includes: buying food on credit, spending of saving, selling of household goods, moving to cheaper accomodations). To calculate we took the sum of the stressed coping strategies and no coping strategies in relation to the Syrian refugee population in Lebanon per admin 2. The amount of people that are not reported to have resorted to any of the coping strategies is equal to the affected population figure in column F in this spread sheet (which is the syrian refugee population + PRS) minus the people who have resorted to either stressed, crisis, or emergency coping strategies: 45522. This number differs slightly from the number you'll find in the estimations tab. </t>
  </si>
  <si>
    <t>For PIN level 1 we looked at the percentage of Syrians who are reported to have resorted to any of the "crisis coping strategies" (which includes: selling productive assets, withdawing children from school, reducing essential non-food expenditures, reducing expenses on health, marriaging of children under 18). We then added the percentage of PRS who are estimated to be moderately food insecure (31%)</t>
  </si>
  <si>
    <t>For PIN level 2 we looked at the percentage of Syrians who are reported to have resorted to any of the "emergencies coping strategies" (which includes: begging, accepting high risk jobs, selling house, involving children in income activities). We then added the percentage of PRS who are estimated to be severly food insecure (63%)</t>
  </si>
  <si>
    <t>Due to the fairly stable conditions of  refugees in Lebanon we decided to not allocate any numbers to the most severe PIN category</t>
  </si>
  <si>
    <t xml:space="preserve">We included the amount of Palestinian refugees living in Lebanon under the Lebanese poverty line in the PIN figure </t>
  </si>
  <si>
    <t xml:space="preserve">We consider all palestinian refugees in Lebanon to be affected. Due to their historical precarious position in the Lebanese society (being marginalized and excluded from key aspects of social, political and economic life), we argue that the total population of Palestinian refugees in Lebanon can be considered to be at experiencing stressed humanitarian conditions.The number in this category facing stressed humanitarian conditions are the amount of palestinian refugees in Lebanon who are living above the Lebanese poverty line. </t>
  </si>
  <si>
    <t>It is estimated that 68% of the Palestinian refugees in Lebanon are living under the Lebanese poverty line. These 1224000 people we included in PIN category 1.</t>
  </si>
  <si>
    <t>IOM 11/04/2019, UNHCR 31/03/2019</t>
  </si>
  <si>
    <t>OCHA 28/01/2019, UNHCR 31/03/2019</t>
  </si>
  <si>
    <t>https://data.humdata.org/dataset/population-projection-2018-of-mali-admin-levels-3-disaggregated-by-sex, https://data2.unhcr.org/en/documents/download/68727, https://data2.unhcr.org/fr/situations/malisituation</t>
  </si>
  <si>
    <t>https://displacement.iom.int/system/tdf/reports/Rapport_CMP_11_Avril_2019_0.pdf?file=1&amp;type=node&amp;id=5559, https://data2.unhcr.org/fr/situations/malisituation</t>
  </si>
  <si>
    <t xml:space="preserve">99,039 (IDP) + 548,536 (IDP returnees) + 137,975 (Malian refugees in third countries) + 71,858 (Refugees returnees) = 831,978. The important decrease in IDP population compared to the previous month is due to improving security situation in the north allowing people to return. </t>
  </si>
  <si>
    <t>Includes population living in circles affected by floods, insecurity, intercommunity violence and conflict</t>
  </si>
  <si>
    <t>The whole population is exposed by the complex crisis</t>
  </si>
  <si>
    <t>19,417,675 (population) -  137,975 (Malian refugees in third countries) + 26,553 (refugees in Mali) + 986 (asylum seekers in Mali) = 19,306,704</t>
  </si>
  <si>
    <t>HNO PIN</t>
  </si>
  <si>
    <t>Total population living in the affected area - people affected by the crisis</t>
  </si>
  <si>
    <t>Total population affected by the crisis - PIN (severity 2 to 5 according to OCHA severity map)</t>
  </si>
  <si>
    <t>PIN severity 2 and 3 (based on OCHA severity map)</t>
  </si>
  <si>
    <t>PIN severity 4 and 5 (based on OCHA severity map)</t>
  </si>
  <si>
    <t>Nobody is considered as facing extreme humanitarian conditions according to ACAPS methodology</t>
  </si>
  <si>
    <t>Shelter Cluster 11/2018</t>
  </si>
  <si>
    <t>OCHA 11/2019</t>
  </si>
  <si>
    <t>Palestinian Central Bureau of statistics 2016; OCHA 11/2019</t>
  </si>
  <si>
    <t>http://www.pcbs.gov.ps/site/803/default.aspx https://reliefweb.int/sites/reliefweb.int/files/resources/humanitarian_needs_overview_2019-%281%29.pdf</t>
  </si>
  <si>
    <t>An estimated 2.5 million people, including 1.4 million Palestine refugees, are in need of humanitarian assistance in the OPT, mostly in the Gaza Strip, Area C of the West Bank and East Jerusalem</t>
  </si>
  <si>
    <t>Population exposed = population affected</t>
  </si>
  <si>
    <t>Population affected - population in need</t>
  </si>
  <si>
    <t>OCHA 11/2017</t>
  </si>
  <si>
    <t xml:space="preserve">Total population as the whole country is considered affected </t>
  </si>
  <si>
    <t>UNHCR 2018; UNHCR 2019</t>
  </si>
  <si>
    <t>OCHA 14/02/2019</t>
  </si>
  <si>
    <t>OCHA 14/02/2019; IPC 01/2019</t>
  </si>
  <si>
    <t>IPC 01/2019</t>
  </si>
  <si>
    <t>https://reliefweb.int/sites/reliefweb.int/files/resources/2019_Yemen_HNO_FINAL.pdf</t>
  </si>
  <si>
    <t>https://reliefweb.int/sites/reliefweb.int/files/resources/2019_Yemen_HNO_FINAL.pdf http://www.ipcinfo.org/ipc-country-analysis/details-map/en/c/1151858/</t>
  </si>
  <si>
    <t>http://www.ipcinfo.org/ipc-country-analysis/details-map/en/c/1151858/</t>
  </si>
  <si>
    <t>An estimated 80% of the population – 24 million people – require some form of humanitarian or protection assistance, including 14.3 million who are in acute need</t>
  </si>
  <si>
    <t xml:space="preserve">Population exposed = population affected </t>
  </si>
  <si>
    <t xml:space="preserve">PIN - population affected </t>
  </si>
  <si>
    <t>People in moderate need</t>
  </si>
  <si>
    <t>People in acute need (14300000) - people in IPC Phase 5 (64000)</t>
  </si>
  <si>
    <t>People in IPC Phase 5</t>
  </si>
  <si>
    <t>OCHA 2017; HNO 2019</t>
  </si>
  <si>
    <t>*OCHA Yemen, 2017 based on Yemen Central Statistical Organization Population Projections from 2004 Census</t>
  </si>
  <si>
    <t>Only Amanat Al Asimah and Aden are considered affected, as refugee numbers are higher than 100,000     population 3873472 and refugees 422000</t>
  </si>
  <si>
    <t>https://reliefweb.int/report/yemen/yemen-2019-humanitarian-needs-overview-enar</t>
  </si>
  <si>
    <t>The 177,000 PIN figure of refugees and asylum seekers with acute needs. However, considering reports on the overall situation of refugees and migrants, all are considered as PIN</t>
  </si>
  <si>
    <t>The 177,000 PIN figure of refugees and asylum seekers with acute needs is considered as level 4 humanitarian conditions. Taking into account the multiple threats such as protection, arbitrary detention, and lack of registration (inter alia) that affects all refugees and asylum seekers, the rest is considered level 3 humanitarian conditions</t>
  </si>
  <si>
    <t>IBGE 2017</t>
  </si>
  <si>
    <t xml:space="preserve">The exposed population minus the affected population (incl level 2 and 3 humanitarian conditions) </t>
  </si>
  <si>
    <t xml:space="preserve">The affected poplation minus the PIN </t>
  </si>
  <si>
    <t>No one considered to be in level 4</t>
  </si>
  <si>
    <t>No one considered to be in level 5</t>
  </si>
  <si>
    <t>N&amp;P 2019</t>
  </si>
  <si>
    <t>https://reliefweb.int/sites/reliefweb.int/files/resources/DPRK%20NP%202019%20Final.pdf</t>
  </si>
  <si>
    <t xml:space="preserve">PIN based on OCHA's Needs and Priorities </t>
  </si>
  <si>
    <t xml:space="preserve">The exosed population = the affected population </t>
  </si>
  <si>
    <t xml:space="preserve">Th affected figure minus the PIN figure. The whole country is considered to be affected </t>
  </si>
  <si>
    <t xml:space="preserve">OCHA's PIN figure minus PIN facing severe humanitarian conditions </t>
  </si>
  <si>
    <t>Targeted PIN figure + CU5 population (CU5s are considered especially vulnerable)</t>
  </si>
  <si>
    <t xml:space="preserve">By using qualitative data it has been argued that there is no population level 5. </t>
  </si>
  <si>
    <t>UNHCR (31 March)</t>
  </si>
  <si>
    <t>https://reliefweb.int/sites/reliefweb.int/files/resources/Kenya%20Infographics_March%202019.pdf</t>
  </si>
  <si>
    <t>Total # people affected by the crisis are the total of the registered refugees and asylumseekers in kenya as reported by UNHCR (March 2019)</t>
  </si>
  <si>
    <t>Total of registered refugees and asylum seekers as reported by UNHCR (March 2019)</t>
  </si>
  <si>
    <t>https://reliefweb.int/sites/reliefweb.int/files/resources/Kenya%20Infographics_March%202019.pdf, https://reliefweb.int/sites/reliefweb.int/files/resources/reach_ken_factsheet_msna_dadaab_refugee_complex_december_2018.pdf</t>
  </si>
  <si>
    <t xml:space="preserve">The exposed population minus PIN </t>
  </si>
  <si>
    <t xml:space="preserve">The affected population = people in need </t>
  </si>
  <si>
    <t>We consider the total displaced population to be in need. As there is a relatively strong presence of  NGO's and UN agencies, we assume that generally speaking the need levels are not critical.  However, given the protracted nature of the crisis, some needed attention forthe needs and conditions of the displaced communities, may be lacking.</t>
  </si>
  <si>
    <t>https://www.humanitarianresponse.info/en/operations/chad/document/tchad-aper%C3%A7u-des-besoins-humanitaires-2019-hno-2019-21-dec-2019</t>
  </si>
  <si>
    <t>https://www.humanitarianresponse.info/en/operations/chad/document/tchad-aper%C3%A7u-des-besoins-humanitaires-2019-hno-2019-21-dec-2023</t>
  </si>
  <si>
    <t xml:space="preserve">Figure represents the total country population - people in need. The whole population of Chad lives in an area affected by one or more humanitarian crises. </t>
  </si>
  <si>
    <t xml:space="preserve">In the absence of additional data, the PIN figure has been used as an approximation of the people affected. People in need have been placed in severity levels 3 and 4. </t>
  </si>
  <si>
    <t xml:space="preserve">Figure derived from the severity map provided in the 2019 HNO for Chad. Sum of people in need figures for departments classified as having 1 and 2 needs. This corresponds to  level 3 severity under the new severity distribution methodology.  </t>
  </si>
  <si>
    <t xml:space="preserve">Figure derived from the severity map provided in the 2019 HNO for Chad. Sum of people in need figures for departments classified as having level 3 and 4 needs. This corresponds to level 4 severity under the new severity distribution methodology. </t>
  </si>
  <si>
    <t xml:space="preserve">Figure represents the population of Chad that is in IPC phases 2-5, according to the November 2018 Cadre Harmonise. </t>
  </si>
  <si>
    <t xml:space="preserve">Figure is derived by summing the number of people in IPC phases 3-5. The source used was the Cadre Harmonise November 2018. </t>
  </si>
  <si>
    <t>Cadre Harmonise November 2018, phase 1</t>
  </si>
  <si>
    <t>Cadre Harmonise November 2018, phase 3</t>
  </si>
  <si>
    <t>Cadre Harmonise November 2018, phase 4</t>
  </si>
  <si>
    <t>Cadre Harmonise November 2018, phase 5</t>
  </si>
  <si>
    <t xml:space="preserve">All people in the affected area (Lac) have been considered as affected or in need, and have therefore been placed in lv.2-5. </t>
  </si>
  <si>
    <t xml:space="preserve">Figure represents the total number of people who are affected (whole population of Lac, 669,534) - the number of people who are in immediate need of humanitarian assistance and are in lv.3 and lv. 4.  </t>
  </si>
  <si>
    <t xml:space="preserve">Sum of the pin figure of the 5 regions most affected by the CAR refugee crisis: Logone Occidental, Logone Oriental, Moyen Chari, Salamat, Mandoul. 
** A decision was made to include host communities in the PIN. This was done because: 
- There is little systematic difference in vulnerability between refugees and hosts. 
- Much of the humanitarian response effort seems to target both refugees and host communities. </t>
  </si>
  <si>
    <t xml:space="preserve">Combined population of the regions identified by UNHCR as being affected (Logone Occidental, Logone Oriental, Moyen Chari, Salamat, Mandoul) - PIN.  </t>
  </si>
  <si>
    <t xml:space="preserve">Figure derived from the severity map provided in the 2019 HNO for Chad. Sum of people in need figures for departments classified as having level 1 and 2 needs. People in level 1 and 2 have been moved to level three to fit the new severity distribution methodology. </t>
  </si>
  <si>
    <t xml:space="preserve">Sum of the pin figure of the four regions most affected by the CAR refugee crisis: Ennedi Est, Wadi Fira, Ouaddai, and Sila. 
** A decision was made to include host communities in the PIN. This was done because: 
- there is often little systematic difference in vulnerability between refugees and host communities in the affected areas. 
- humanitarian responses in the affected areas typically target both refugees and hosts. 
- Due to the protracted nature of displacement, the line between emergency relief and strutural development is blurred. </t>
  </si>
  <si>
    <t>Figure derived from the severity map provided in the 2019 HNO for Chad. No departments in the affected area were classified as having level 4 needs.</t>
  </si>
  <si>
    <t>Province population: GoT 2018</t>
  </si>
  <si>
    <t xml:space="preserve">Figure represents the total number of Syrian refugees and asylum seekers living below the poverty line added to the number of non-Syrian refugees and asylum seekers. This figure is likely to be an underestimation, as no reliable information is available about people who need assistance from the Kurdish conflict. </t>
  </si>
  <si>
    <t xml:space="preserve">Represents the total population of provinces affected by one or more crisis - affected population - people in need.  </t>
  </si>
  <si>
    <t xml:space="preserve">Figure represents the estimated number of Syrian refugees who are above the poverty line. Refugees above the poverty line are assumed to be affected but not in need of assistance.  </t>
  </si>
  <si>
    <t xml:space="preserve">Figure represents the number of Syrian refugees who are below the poverty line but above the extreme poverty line. </t>
  </si>
  <si>
    <t xml:space="preserve">Figure represents the number of Syrian refugees who are below the extreme poverty line (671,028), added to the total number of non-Syrian refugees and asylum seekers (368,230). Non-Syrian refugees and asylum seekers are assumed to be more vulnerable than most Syrian refugees because they tend to have less access to protection and basic services.  </t>
  </si>
  <si>
    <t xml:space="preserve">Figure represents the number of Syrian refugees falling below the poverty line or extreme poverty line. Refugees above the poverty line are assumed to be affected but not in need. </t>
  </si>
  <si>
    <t xml:space="preserve">Figure represents the number of people living in the affected area - the number of people affected and the number of people in need. </t>
  </si>
  <si>
    <t xml:space="preserve">36% of the Syrian refugee population in Turkey falls above the poverty line. Syrian refugees who are above the poverty line are considered to be affected by the crisis, but not necessarily have humanitarian needs. </t>
  </si>
  <si>
    <t>This figure was calculated by subtracting the number of Syrian refugees below the extreme poverty line (18.4%) from the total population of Syrian refugees living under the poverty line (64%). Syrian refugees living below the poverty line but above the extreme poverty line are assumed to have moderate needs.</t>
  </si>
  <si>
    <t xml:space="preserve">18.4% of Syrian refugees fall below the extreme poverty line. Refugees who fall below the extreme poverty line are assumed to have severe needs.  </t>
  </si>
  <si>
    <t xml:space="preserve">Figure represents the total number of Syrian refugees and asylum seekers living below the poverty line added to the number of non-Syrian refugees and asylum seekers. </t>
  </si>
  <si>
    <t xml:space="preserve">Figure represents the number of people living in affected areas - the number of people affected - the number of people in need of assistance. </t>
  </si>
  <si>
    <t xml:space="preserve">UNHCR 28/09/2018, UNSC 27/04/2018 </t>
  </si>
  <si>
    <t>Data only reflects the situation in the sahrawi refugee camps</t>
  </si>
  <si>
    <t xml:space="preserve">Population living in Tindouf - sahrawi refugees </t>
  </si>
  <si>
    <t>173,600 total refugees number - 90,000 most vulnerable. The 83,600 are considered to face stressed level of humanitarian conditions due to their high dependance on aid to survive.</t>
  </si>
  <si>
    <t>Number of people injured as part of the conflict registered by the Deep South Watch organisation between October 2018 and March 2019</t>
  </si>
  <si>
    <t>Number of people killed as part of the conflict registered by the Deep South Watch organisation between October 2018 and March 2019</t>
  </si>
  <si>
    <t>UNHCR 28/02/2019, Border Consortium 31/03/2019</t>
  </si>
  <si>
    <t>https://reliefweb.int/sites/reliefweb.int/files/resources/RefugeePopulationOverview_Feb2019.pdf, file:///C:/Users/Analyst/Downloads/Border_RefugeePopulationOverview_Mar2019.pdf</t>
  </si>
  <si>
    <t>Urban refugees and asylum seekers</t>
  </si>
  <si>
    <t>Nine 'temporary shelters' along the Thai-Myanmar border, 48,032 registered refugees in temporary shelters + 48,770 unregistered people in a refugee-like situation in temporary shelters</t>
  </si>
  <si>
    <t>In camp refugees</t>
  </si>
  <si>
    <t>The whole country is affected and facing at least stressed humanitarian conditions. To calculate this figure we took the country population and subtracted the PIN figure.</t>
  </si>
  <si>
    <t xml:space="preserve">The numbers here have been claculated according to the number of people classified in each region by severity level and the number of people in need at that level using 2019 HNO data. Redistribution from HNO levels to GCSI levels for humanitarian conditions: HNO 1&amp;2= GCSI 3, HNO 3&amp;4 = GCSI 4 , HNO 5&amp;6 = GCSI 5 </t>
  </si>
  <si>
    <t xml:space="preserve">The whole country is affected </t>
  </si>
  <si>
    <t>Regional Kashmir conflict</t>
  </si>
  <si>
    <t>REG003</t>
  </si>
  <si>
    <t>India, Pakistan</t>
  </si>
  <si>
    <t>IND, PAK</t>
  </si>
  <si>
    <t>ACAPS Access Map April</t>
  </si>
  <si>
    <t>Avergage of scores</t>
  </si>
  <si>
    <t>UNHCR 18/10/2018
UNHCR 12/31/2018
PBS 2017  GoI 2011, india Population 2018</t>
  </si>
  <si>
    <t>PBS 2017; GoI 2011</t>
  </si>
  <si>
    <t xml:space="preserve">https://reliefweb.int/sites/reliefweb.int/files/resources/67667.pdf
http://reporting.unhcr.org/sites/default/files/2018-2019%20Solutions%20Strategy%20for%20Afghan%20Refugees%20-%20October%202018.pdf
http://www.pbs.gov.pk/sites/default/files/PAKISTAN%20TEHSIL%20WISE%20FOR%20WEB%20CENSUS_2017.pdf  https://www.census2011.co.in/states.php http://indiapopulation2018.in/population-of-telangana-2018.html </t>
  </si>
  <si>
    <t>http://www.pbs.gov.pk/sites/default/files/PAKISTAN%20TEHSIL%20WISE%20FOR%20WEB%20CENSUS_2017.pdf  https://www.census2011.co.in/states.php</t>
  </si>
  <si>
    <t>Pakistan: Some 15 000 people have been displaced in the border area with India, further to the recent incidents along the Line of Control between the two countries. India: No conclusive information on displacement in the state available</t>
  </si>
  <si>
    <t>Pakistan: The total amount of people livign in the affected area. People are likely to be affected to different extents.  India: Population in Jammu and Kashmir according to 2011 Census</t>
  </si>
  <si>
    <t>Pakistan: The total population according to census data in addition to undocumented Afghans in Pakistan, Afghan PoR cardholders minus the Pakistani refugees in Afghanistan.  India; Based on 2011 Census, plus excluded information on Telangana. Outdated data.</t>
  </si>
  <si>
    <t xml:space="preserve">No data available. </t>
  </si>
  <si>
    <t xml:space="preserve">No data available on both Azad Kashmir and Jammu and Kashmir. </t>
  </si>
  <si>
    <t>ACAPS 4/2019</t>
  </si>
  <si>
    <t>all groups are affected</t>
  </si>
  <si>
    <t>WHO 24.02.2019</t>
  </si>
  <si>
    <t>Integrated Food Security Phase Classification 02/ 2019
 OCHA Flash Appeal January-June 2019</t>
  </si>
  <si>
    <t>https://reliefweb.int/sites/reliefweb.int/files/resources/Zimbabwe_Sitrep3_17April2019.pdf</t>
  </si>
  <si>
    <t xml:space="preserve">Cumulative cases of cholera as of 24/4/2019 from WHO report but reported period is form 4 Septemebr 2018 to mid Feb. (this is therefore a slight overrepresentation) There are also thyoid cases but as there are only cumulative numbers reported and the reporting perios lasts from oct 2017 - dec 2019 it cannot be told how many cases have been indetified during the last 6months. </t>
  </si>
  <si>
    <t xml:space="preserve">As of 11 April, 344 deaths have been reported by the government.  More than 300 people are reportedly missing. The death toll is expected to rise as areas previously cut-off become reachable by road and the full extent of the damage becomes known. 
10 people died in the case of protests and other forms of violence from October to March. THis number is highly doutable. </t>
  </si>
  <si>
    <t xml:space="preserve">The flash appeal notes that "Nearly 5.3 million people in Zimbabwe are estimated to be in urgent need ofhumanitarian assistance andprotection during the 2018/2019 lean season (October– April) and beyond. This includes nearly 3.8 million people in rural areas, including 2.9 million who are severely food insecure (IPC phase 3 or 4) and a further 900,000 people who are currently receiving humanitarian assistance, without which they would be in IPC phase 3 or above. In addition, 1.5 million people in urban areas, including major towns and secondary cities, are estimated to be facing severe food insecurity". It is not explicitly clear where the 1.5 million people in urban  areas suffering from food security are classified.The new 270000 cyclone affected people might be double counted here as some of them might be alerady included in the IPC figures. However, the updated Flash appeal stated a number of 5.57 PIN which is followed here. </t>
  </si>
  <si>
    <t xml:space="preserve">The whole country is affected by either by food insecurity, inflation or civil unrest resulting from these. All rural population is considered in IPC phases 1-5. This is around 2/3 of the overall population (9,41million). There is no data on food insecurity on urabn residents apart from 1.5million food insecure urban residents which are classified as PIN in the flash appeal.  </t>
  </si>
  <si>
    <t>The flash appeal notes that "Nearly 5.3 million people in Zimbabwe are estimated to be in urgent need ofhumanitarian assistance andprotection during the 2018/2019 lean season (October– April) and beyond. This includes nearly 3.8 million people in rural areas, including 2.9 million who are severely food insecure (IPC phase 3 or 4) and a further 900,000 people who are currently receiving humanitarian assistance, without which they would be in IPC phase 3 or above. In addition, 1.5 million people in urban areas, including major towns and secondary cities, are estimated to be facing severe food insecurity". It is not explicitly clear where the 1.5 million people in urban  areas suffering from food security are classified.Therefore they remain in category 3</t>
  </si>
  <si>
    <t xml:space="preserve">accoiding to the IPC levels, 987128 people of Zimbabwe's rural population is currently facing IPC 4 level. There are no information about the food insecure people in urban areas. Therefore they are considered as level 3. The new 270000 cyclone affected people might be double counted here as some of them might be alerady included in the IPC figures. However, the updated Flash appeal stated a number of 5.57 PIN which is followed here. </t>
  </si>
  <si>
    <t>no data available justifying a level 5</t>
  </si>
  <si>
    <t>https://reliefweb.int/sites/reliefweb.int/files/resources/ROSEA_ZimbabweFlashAppeal_27Feb2019_Final.pdf
 https://www.refworld.org/country,,UNHCR,,ZAF,,5a12b5482,0.html
http://www.ipcinfo.org/fileadmin/user_upload/ipcinfo/docs/2_IPC_Zimbabwe_AFI_2019FebMay.pdf</t>
  </si>
  <si>
    <t>OCHA 03/2019
OCHA 17/04/2019
IPC 02/2019</t>
  </si>
  <si>
    <t xml:space="preserve">The whole country is affected either by food insecurity, inflation or civil unrest resulting from these.
270000 people affected by cyclone, phase 2-5 peopl eaffected by food insecrutiy plus 1,5million people residing in urban areas affected by food insecurity. there might be double counting of the 270000 but as the other approach of leaving all urban residents as level 1 this is justifiable, plus 1025000 million people affected by the cyclone but not in need. the 1.1 million is rounded for people being exposed but not condered as food insecrue (clasified as IPC phase 1, only rural population data)  </t>
  </si>
  <si>
    <t xml:space="preserve">The whole country is affected by either by food insecurity, inflation or civil unrest resulting from these. All rural population is considered in IPC phases 1-5. This is around 2/3 of the overall population (9,41million). There is no data on food insecurity on urabn residents apart from 1.5million food insecure urban residents which are classified as PIN in the flash appeal.  270000 people affected by cyclone, phase 2-5 peopl eaffected by food insecrutiy plus 1,5million people residing in urban areas affected by food insecurity. there might be double counting of the 270000 but as the other approach of leaving all urban residents as level 1 this is justifiable. plus 1025000 million people affected by the cyclone but not in need. the 1.1 million is rounded for people being exposed but not condered as food insecrue (clasified as IPC phase 1, only rural population data)  </t>
  </si>
  <si>
    <t>Citypopulation 2019
OCHA 17.04.2019</t>
  </si>
  <si>
    <t xml:space="preserve">Sum of the square kilometres of affected districts in the east of Zimbabwe (Mutare, Buhera, Bikita, Chipinge, Chimanimani, Maswigo (rural), Zaka, Mutasa, Makoni, Hwedza, Gutu and Chiredzi distrcits  ). This calcuation of "affected area" is based on OCHA reporting people in need. (See OCHA map for reference). There is no good data available on the aq of some districts. Therefore this number remains an estimate.  </t>
  </si>
  <si>
    <t>https://www.citypopulation.de/php/zimbabwe-admin.php
https://reliefweb.int/sites/reliefweb.int/files/resources/Zimbabwe_Sitrep3_17April2019.pdf</t>
  </si>
  <si>
    <t>Popstats 2019
OCHA 17.04.2019</t>
  </si>
  <si>
    <t xml:space="preserve">Sum of the population by admin level 2, populaiton census from 2012, of Mutare, Buhera, Bikita, Chipinge, Chimanimani, Maswigo (rural), Zaka, Mutasa, Makoni, Hwedza, Gutu and Chiredzi distrcits which are the main affected districts in the east of Zimbabwe. (See OCHA map for reference). </t>
  </si>
  <si>
    <t xml:space="preserve">sum, of level 3-5: 270,000 people assessed by OCHA in Chimanimani district and Chipinge districts have - according to qualitative sources and initial findings of an assessments- overwhelming humanitarian needs across several secotrs including food security, WASH and protection. This number is therefore subtracted from the rest of those in Maicaland and Msvingo of who we are uncertain regarding the level of need. As of 10 April 11255 people are displaced (see level 4). They are substracted from level 3. </t>
  </si>
  <si>
    <t>all exposed = affected</t>
  </si>
  <si>
    <t xml:space="preserve">270,000 people assessed by OCHA in Chimanimani district and Chipinge districts have - according to qualitative sources and initial findings of an assessments- overwhelming humanitarian needs across several secotrs including food security, WASH and protection. Before the cyclone they were already in IPC 3 or 4. therefore it is justifyable to put them in 4. </t>
  </si>
  <si>
    <t>all PIN are in level 4</t>
  </si>
  <si>
    <t>OCHA 28/02/2019
(Sudanese outside Sudan: various sources see estimation page)</t>
  </si>
  <si>
    <t xml:space="preserve">Sotuh Sudan and Eritrean refugees in Sudan, people in protracted displacement (according to HNO dataset 2019, as of December 2018): 1864195
Sudanese in others states (see estimation page): 727613, not including Asia, the Americas, MENA or Gulfstates due to missing data. Information on Europe is based on arrivals in Italy from 2016-2019 and registered Sudanese refugees in the UK in mid 2015. The number is most likely underestimated. There is no information about return movements or naturalisation processes.
</t>
  </si>
  <si>
    <t>EOC Yemen 04/2019</t>
  </si>
  <si>
    <t>http://yemeneoc.org/bi/</t>
  </si>
  <si>
    <t>Total number of suspected cholera cases in the last six months</t>
  </si>
  <si>
    <t>Total number of crisis related civillian Injuries in the last six months</t>
  </si>
  <si>
    <t>ACLED 04/2019; EOC Yemen 04/2019; IOM 04/2019</t>
  </si>
  <si>
    <t>https://www.acleddata.com/data/ http://yemeneoc.org/bi/ https://missingmigrants.iom.int/region/africa?region=1410</t>
  </si>
  <si>
    <t>Total number of fatalities (conflict, cholera and sea crossings)</t>
  </si>
  <si>
    <t xml:space="preserve">IOM 04/2019 </t>
  </si>
  <si>
    <t>UNHCR 12/2018: UNRWA 01/01/2020</t>
  </si>
  <si>
    <t>Syrian refugees below the poverty line (572000) + Palestinian refugees (408000)</t>
  </si>
  <si>
    <t>ACAPS Access Map April 2019</t>
  </si>
  <si>
    <t>World Bank, estimate for 2017</t>
  </si>
  <si>
    <t>People living in the affected area. This is likley an overestimation as there is very limited information on the location of Venezuelan migrants and refugees.</t>
  </si>
  <si>
    <t>Some of the people currently categorised in none or minor humnaitarian conditions might face stressed humanitarian conditions but there is not sufficient information available.</t>
  </si>
  <si>
    <t>R4V March 2019 Update; UNICEF 27/03/2019; NPR 18/12/2018; IFRC 01/02/2019</t>
  </si>
  <si>
    <t>https://reliefweb.int/sites/reliefweb.int/files/resources/68962.pdf https://www.npr.org/2018/12/18/677325140/trinidad-faces-humanitarian-crisis-as-more-venezuelans-come-for-refuge?t=1553098659516&amp;t=1556281240598 https://reliefweb.int/sites/reliefweb.int/files/resources/UNICEF%20Humanitarian%20Situation%20Report%20on%20Migration%20flows%20in%20Latin%20America%20and%20the%20Caribbean%20%235%20-%20May-December%202018.pdf https://reliefweb.int/sites/reliefweb.int/files/resources/MDR42004eu1.pdf</t>
  </si>
  <si>
    <t>Number of people living in the five provinces where the majority of Venezuelans can be found five regions (La Libertad, Callao, Ica, Lima and Arequipa) minus those estimated to be facing shortages and or availability and accessibility problems regarding basic services due to the crisis.</t>
  </si>
  <si>
    <t xml:space="preserve">Venezuelan migrant stock (728,000) minus 85% that have at least one unmet need plus the host community according to the Regional Response Plan 2019 as no other data on the current impact on hosting communities is available. It is estimated that the rest is able to meet their needs by applying (sometimes unsustainable) coping strategies. </t>
  </si>
  <si>
    <t>Of 728,000 Venezuelans in the country, 85% are estimated to have at least one unmet need. This does not include  people in need among the host population, as not enough information on potential needs is currently available. However, the Regional Response Plan estimates 630,000 persons from host communities to be in need of assistance by the end of 2019.</t>
  </si>
  <si>
    <t>https://reliefweb.int/sites/reliefweb.int/files/resources/68962.pdf https://r4v.info/es/documents/download/67282</t>
  </si>
  <si>
    <t>Regional Response Plan R4V; R4V March 2019 Update</t>
  </si>
  <si>
    <t>https://reliefweb.int/sites/reliefweb.int/files/resources/68962.pdf https://r4v.info/es/documents/download/67282 https://reliefweb.int/sites/reliefweb.int/files/resources/UNICEF%20Humanitarian%20Situation%20Report%20on%20the%20Migration%20flows%20in%20Latin%20America%20and%20the%20Caribbean%20%20-%20%231%20-%20January%20-%20February%202019.pdf https://reliefweb.int/sites/reliefweb.int/files/resources/68109.pdf</t>
  </si>
  <si>
    <t>Regional Response Plan R4V; R4V March 2019 Update; UNICEF Situation Update January 2019; UNHCR January 2019</t>
  </si>
  <si>
    <t>It is estimated that specific groups or people living in specific areas (Kashmir valley) within Jammu and Kashmit face some shortages or difficulties to access basic services, however, it is unknown how many.</t>
  </si>
  <si>
    <t>It is anticipated that some people are facing shortages or difficulties to access basic services that are causing discomfort or suffering but are not life-threatening. It is unknown how many people are affected.</t>
  </si>
  <si>
    <t>No people are expected to be facing extreme humanitarian conditions</t>
  </si>
  <si>
    <t>No people are expected to be facing severe humanitarian conditions</t>
  </si>
  <si>
    <t>Possible overcount; people living in Jammu and Kashmir with none or minor shortages (exposed).</t>
  </si>
  <si>
    <t>It is unclear how many people are directly affected. Recent escalations in conflict were concentrated in Srinagar and Puwama districts.</t>
  </si>
  <si>
    <t xml:space="preserve">No conclusive data available on both Azad Kashmir and Jammu and Kashmir. </t>
  </si>
  <si>
    <t xml:space="preserve">There is limited data available of those people affected by the Kashmir conflict, although it is likely that Afghan refugees, host and non-host groups as well as IDPs are affected. </t>
  </si>
  <si>
    <t>Western Mediterranean Route</t>
  </si>
  <si>
    <t>Central Mediterranean Route</t>
  </si>
  <si>
    <t>Syrian Regional Crisis</t>
  </si>
  <si>
    <t xml:space="preserve">Eastern Mediterranean Route </t>
  </si>
  <si>
    <t>REG008</t>
  </si>
  <si>
    <t>REG007</t>
  </si>
  <si>
    <t>REG004</t>
  </si>
  <si>
    <t>REG006</t>
  </si>
  <si>
    <t>Algeria, Morocco, Spain</t>
  </si>
  <si>
    <t>Algeria, Tunisia, Libya, Italy</t>
  </si>
  <si>
    <t>Syria, Turkey, Iraq, Egypt, Jordan, Lebanon</t>
  </si>
  <si>
    <t>Turkey, Greece</t>
  </si>
  <si>
    <t>DZA, MAR, ESP</t>
  </si>
  <si>
    <t>DZA, TUN, LBY, ITA</t>
  </si>
  <si>
    <t>SYR, TUR, IRQ, EGY, JOR, LBN</t>
  </si>
  <si>
    <t>TUR, GRC</t>
  </si>
  <si>
    <t>https://www.humanitarianresponse.info/sites/www.humanitarianresponse.info/files/documents/files/2019_lby_hno_draftv1.1.pdf, https://data.humdata.org/dataset/libya-baseline-assessment-data-iom-dtm</t>
  </si>
  <si>
    <t>The whole country is exposed. We subtracted level 2, 3, 4 and 5 from the exposed population.</t>
  </si>
  <si>
    <t>According to the HNO 1,600000 are affected. We subtracted the PIN from the affected population.</t>
  </si>
  <si>
    <t xml:space="preserve">The calculations are based on the HNO October 2018 data and IOM DTM round 23 (2018) data. Data for severity we derived from the Severity map in the HNO p.6 which includes 6 categories with Catastrophic as the most severe. Since the HNO published 2 severity maps with two different scales we decided to go with the scale that includes the "critical levels" matching the crisis' narative.  To calculate the severity distribution of the # people in need, we combined the intersectoral PINs breakdown for admin 2 with the Severity map information. HNO 6+5 = GCSI 5, HNO 3+4= GCSI 4, HNO 1+2 = GCSI 3. As the HNO only includes a part of the migrants residing in Libya in the PIN, we decided to add the remaining migrants as counted by IOM to the level 3 "moderate" category argueing that because of their extremely vulnerable status, the vast majority of migrants are experiencing humanitarian needs to some extend. </t>
  </si>
  <si>
    <t>World Bank, IOM 2018, UNHCR 2018 (HDX june 2018 data)</t>
  </si>
  <si>
    <t xml:space="preserve">The whole country is exposed to the migration flow. We subtracted the level 2 and PIN from the exposed number </t>
  </si>
  <si>
    <t xml:space="preserve">We consider the #migrants as the affected population. We subtracted PIN from the affected number </t>
  </si>
  <si>
    <t>OCHA HNO oct. 2018 / HRP 2019 /IOM DTM 2018</t>
  </si>
  <si>
    <t>https://www.humanitarianresponse.info/sites/www.humanitarianresponse.info/files/documents/files/2019_lby_hno_draftv1.1.pdf, https://reliefweb.int/sites/reliefweb.int/files/resources/2019_LBY_HRP-FINAL.pdf, http://missingmigrants.iom.int/downloads</t>
  </si>
  <si>
    <t xml:space="preserve">Country level exposed - country affected -country PIN  </t>
  </si>
  <si>
    <t xml:space="preserve">Country level affected - country PIN </t>
  </si>
  <si>
    <t>HNO 2019 , OCHA 22/02/2019; Shelter Cluster January 2019, OCHA March 2019</t>
  </si>
  <si>
    <t>https://reliefweb.int/sites/reliefweb.int/files/resources/ocha-bdi-snapshot-_mar2019_en.pdf, https://reliefweb.int/sites/reliefweb.int/files/resources/situation_report_-_burundi_-_22_fev_2019.pdf https://reliefweb.int/sites/reliefweb.int/files/resources/siterep_january_19_emergency_final_fr.pdf</t>
  </si>
  <si>
    <t xml:space="preserve">Floods + socio political crisis </t>
  </si>
  <si>
    <t>https://data.humdata.org/dataset/burundi-administrative-level-0-2-population-statistics-2018
https://data2.unhcr.org/en/documents/download/67594
https://reliefweb.int/sites/reliefweb.int/files/resources/EHGL_RefAs_181231.pdf</t>
  </si>
  <si>
    <t xml:space="preserve">The whole population is exposed to the socio political crisis. We subtracted the affected number from the exposed number </t>
  </si>
  <si>
    <t xml:space="preserve">The whole country is affected by the socio political crisis. We subtracted the PIN from the affected number </t>
  </si>
  <si>
    <t>https://www.humanitarianresponse.info/en/documents/organizations/united-nations-office-coordination-humanitarian-affairs/document-type/humanitarian-needs-overview</t>
  </si>
  <si>
    <t xml:space="preserve">HNO level 5 &amp; 4 of the vulnerability score (p.17 in HNO) = GCSI 4, HNO level ,1,2 &amp; 3 = GCSI 3 </t>
  </si>
  <si>
    <t xml:space="preserve">The whole country is exposed to the floods. Exposed population minus affected population minus PIN </t>
  </si>
  <si>
    <t>OCHA March 2019</t>
  </si>
  <si>
    <t>https://reliefweb.int/sites/reliefweb.int/files/resources/ocha-bdi-snapshot-_mar2019_en.pdf</t>
  </si>
  <si>
    <t xml:space="preserve">Affected population minus PIN </t>
  </si>
  <si>
    <t>OCHA 22/02/2019; Shelter Cluster January 2019, OCHA March 2019</t>
  </si>
  <si>
    <t>https://reliefweb.int/sites/reliefweb.int/files/resources/situation_report_-_burundi_-_22_fev_2019.pdf https://reliefweb.int/sites/reliefweb.int/files/resources/siterep_january_19_emergency_final_fr.pdf, https://reliefweb.int/sites/reliefweb.int/files/resources/ocha-bdi-snapshot-_mar2019_en.pdf</t>
  </si>
  <si>
    <t>9600 are displaced by the flood as of March 2019. According to OCHA people require "urgent assistance", mainly shelter and NFIs, followed by helath and WASH. Response prioritises affected households in cholera affected provinces (Rumonge and Bujumbura Mairie).</t>
  </si>
  <si>
    <t>No PIN in 4</t>
  </si>
  <si>
    <t>No PIN in 5</t>
  </si>
  <si>
    <t>OCHA 11/2018, IPC 30/06/2019</t>
  </si>
  <si>
    <t>HNO uses IPC phases 2-5 to calcuate PIN. See HNO 2019 Annex 1. Figure is based on IPC projection for February to June 2019. IPC 2, 3, 4 and 5 = people in need</t>
  </si>
  <si>
    <t xml:space="preserve">People in IPC 1 are considered exposed and facing none/minor humanitarian needs </t>
  </si>
  <si>
    <t>HNO uses IPC phases 2-5 to calcuate PIN. See HNO 2019 Annex 1. People in IPC 2 are therefore considered in need and not affected</t>
  </si>
  <si>
    <t>HNO uses IPC phases 2-5 to calcuate PIN. See HNO 2019 Annex 1. Figure is based on IPC projection for February to June 2019. IPC 2 and 3 = people in need (level 1)</t>
  </si>
  <si>
    <t>sum of population of algeria, tunisia, libya and italy</t>
  </si>
  <si>
    <t>see individual country calculation</t>
  </si>
  <si>
    <t>all deaths and people missing recorded via the central mediterranean route from october to march</t>
  </si>
  <si>
    <t>IOM 26/4/2019</t>
  </si>
  <si>
    <t>https://missingmigrants.iom.int/region/mediterranean</t>
  </si>
  <si>
    <t>Morocco, Spain, Algeria</t>
  </si>
  <si>
    <t>Contacto Hoy 01/04/2019; El Nuevo Diaro 01/09/2018; Insight Crime 01/10/2018; El Nuevo Diario 02/01/2019; Transparencia Activa 01/12/2018; El Mundo 01/01/2019; El Mundo 04/02/2019</t>
  </si>
  <si>
    <t>https://contactohoy.com.mx/homicidios-en-el-salvador-bajan-un-22-en-el-primer-trimestre-de-2019/ https://www.elnuevodiario.com.ni/internacionales/centroamerica/473648-salvador-menos-muertes/</t>
  </si>
  <si>
    <t>Homicides October 2018 to end of March 2019</t>
  </si>
  <si>
    <t>Censo de Población y Vivienda 2007; IPC 2018</t>
  </si>
  <si>
    <t>https://data.humdata.org/dataset/censo-de-poblacion-y-vivienda-el-salvador-2007 http://www.ipcinfo.org/fileadmin/user_upload/ipcinfo/docs/IPC_ElSalvador_AFI_2019AprilJuly_Projection.pdf</t>
  </si>
  <si>
    <t>2007 Census: 5,744,113 Minus refugees and asylum seekers from El Salvador that fled between 2007 and 2017: 389,144  = 5,354,969 MINUS people in IPC-1 to IPC-4</t>
  </si>
  <si>
    <t>People in IPC 1 and 2 in the eastern region of the country, projections for April to July. IPC estimations were used as the closest estimation for humanitarian needs in El Salvador. Multisectoral needs as well as needs of displaced communities, communities directly affected by violence might not be reflected in this number and the actual number of people in stressed humanitarian conditions might therefore actually be higher.</t>
  </si>
  <si>
    <t>People in IPC 3 in the eastern region of the country , projections for April to July</t>
  </si>
  <si>
    <t>People in IPC 4 in the eastern region of the country, projections for April to July</t>
  </si>
  <si>
    <t>Number of people having been fired since the beginning of the crisis. This figure is conservative considering job losses impact entire households and not only individuals.</t>
  </si>
  <si>
    <t>OCHA 11/10/2018</t>
  </si>
  <si>
    <t>OCHA's estimation of total population minus 52,000 Nicaraguans that fled the country since April 2018 and minus those in stressed or moderate conditions.</t>
  </si>
  <si>
    <t>Census and UNHCR 2019</t>
  </si>
  <si>
    <t>https://reliefweb.int/report/bangladesh/bangladesh-refugee-emergency-population-factsheet-15-april-2019</t>
  </si>
  <si>
    <t>UNHCR updated april 2019</t>
  </si>
  <si>
    <t>Exposed minus affected</t>
  </si>
  <si>
    <t>affected minus pin</t>
  </si>
  <si>
    <t>hno and expert j</t>
  </si>
  <si>
    <t>ACLED 30 March 2019</t>
  </si>
  <si>
    <t>https://reliefweb.int/sites/reliefweb.int/files/resources/KachinShan_Snapshot_IDPS_A4_Feb2019_0.pdf</t>
  </si>
  <si>
    <t>It is estimated that the whole population minus those in higher levels is exposed, facing none or mionor shortages or accessibility problems regarding basc services. No figure included as information on higher levels is insufficient.</t>
  </si>
  <si>
    <t>Rohingya Regional Crisis</t>
  </si>
  <si>
    <t>Mixed Migration Flows in Somalia</t>
  </si>
  <si>
    <t>Iran Floods</t>
  </si>
  <si>
    <t>REG011</t>
  </si>
  <si>
    <t>SOM002</t>
  </si>
  <si>
    <t>Bangladesh, Myanmar</t>
  </si>
  <si>
    <t>BGD, MMR</t>
  </si>
  <si>
    <t>12327528 (population figure) + 33270 (refugees and asylum seekers in Somalia) + 123399 (returnees 2014-2018) - 805705 (refugees in Kenya, Ethiopia, Yemen, Uganda, Djibouti, Eritrea)</t>
  </si>
  <si>
    <t>UNHCR 31/03/2019; Baseline data</t>
  </si>
  <si>
    <t>https://reliefweb.int/sites/reliefweb.int/files/resources/UNHCR%20Somalia%20Factsheet%20-%201%20-%2031%20March%202019.pdf</t>
  </si>
  <si>
    <t xml:space="preserve">Admin level 1 areas hosting over 10000 refugees and asylum seekers are considered affected. Woq. Galbeed (28220km2) </t>
  </si>
  <si>
    <t>Admin level 1 areas hosting over 1000 refugees and asylum seekers are considered affected. Woq. Galbeed (1242003) + refugees and asylum seekers in the affected area (18508)</t>
  </si>
  <si>
    <t>As of March 2019, there were 33,576 refugees and asylum-seekers registered in Somalia, mainly from Ethiopia (16,118 asylum seekers and 4,000 refugees) and Yemen (48 asylum seekers and 12,847 refugees). 553 persons were from other countries including Syria (229), Tanzania (119), Eritrea (90) among others</t>
  </si>
  <si>
    <t xml:space="preserve">People in need - total number of people living in the affected area </t>
  </si>
  <si>
    <t>Population affected = population in need</t>
  </si>
  <si>
    <t>OCHA 03/01/2019</t>
  </si>
  <si>
    <t>Children constitute approximately 12,000 of the refugees and asylum seekers in Somalia therefore the remaining adult refugees and asylum seekers are considered facing moderate humanitarian conditions</t>
  </si>
  <si>
    <t>Children constitute approximately 12,000 of the refugees and asylum seekers in Somalia. The needs of children are considered greater than adults given their heightened vulnerability as an at risk group. They are therefore considered facing severe humanitarian conditions</t>
  </si>
  <si>
    <t xml:space="preserve">Refugees and host population </t>
  </si>
  <si>
    <t>Total sq.km.</t>
  </si>
  <si>
    <t>ISO3 code</t>
  </si>
  <si>
    <t>Flood</t>
  </si>
  <si>
    <t>Multiple crises country</t>
  </si>
  <si>
    <t>International displacement</t>
  </si>
  <si>
    <t>Regional crisis</t>
  </si>
  <si>
    <t>Political and economic crisis</t>
  </si>
  <si>
    <t>Food security</t>
  </si>
  <si>
    <t>Other type of violence</t>
  </si>
  <si>
    <t>TYPE</t>
  </si>
  <si>
    <t>Worldbank 2017</t>
  </si>
  <si>
    <t>https://data.worldbank.org/indicator/sp.pop.totl?page=2%20/</t>
  </si>
  <si>
    <t>City pop, OCHA 18/04/2019</t>
  </si>
  <si>
    <t xml:space="preserve">Areas affected according to OCHA: Khorasan, Chahar Mahal Bakhtiari, Khuzestan, Ilam, Lorestan, Kermanshah, Hamadan, Mazandaran, Golestan, Semnan, Fars. See estimations tab for calculation </t>
  </si>
  <si>
    <t>https://www.citypopulation.de/Iran-MajorCities.html
https://reliefweb.int/sites/reliefweb.int/files/resources/situation%20overview_Iran_18%20April%202019_v3.7.pdf</t>
  </si>
  <si>
    <t>https://reliefweb.int/sites/reliefweb.int/files/resources/situation%20overview_Iran_18%20April%202019_v3.7.pdf</t>
  </si>
  <si>
    <t>OCHA 18/04/2019</t>
  </si>
  <si>
    <t>Flooding in three quarters of Iran’s provinces has affected 12 million people,</t>
  </si>
  <si>
    <t xml:space="preserve">366,000 displaced by the flooding </t>
  </si>
  <si>
    <t>IFRC 18/04/2019</t>
  </si>
  <si>
    <t xml:space="preserve">People who are registered as injured because of the flooding </t>
  </si>
  <si>
    <t>https://reliefweb.int/sites/reliefweb.int/files/resources/20190418_Iran%20floods%20operation%20update%20%2302.pdf</t>
  </si>
  <si>
    <t xml:space="preserve">houses damaged </t>
  </si>
  <si>
    <t xml:space="preserve">houses destroyed </t>
  </si>
  <si>
    <t>IFRC 15/04/2019</t>
  </si>
  <si>
    <t xml:space="preserve">Exposed pop minus affected pop </t>
  </si>
  <si>
    <t xml:space="preserve">affected pop minus PIN </t>
  </si>
  <si>
    <t xml:space="preserve">PIN-displaced comm </t>
  </si>
  <si>
    <t>We consider the displaced community to be in level 4</t>
  </si>
  <si>
    <t>No one in level 5</t>
  </si>
  <si>
    <t>host idp non host</t>
  </si>
  <si>
    <t>ACAPS Access Map 08/2019</t>
  </si>
  <si>
    <t>ACAPS Humanitarian Overview 4/2019</t>
  </si>
  <si>
    <t>OCHA 24.04.2019</t>
  </si>
  <si>
    <t>10,000 IDPs in Masvingo, Zaka, Bikita, and Gutu districts, in addition to previously-reported estimates of 60,000 IDPs in Chipinge and Chimanimani districts</t>
  </si>
  <si>
    <t>https://reliefweb.int/sites/reliefweb.int/files/resources/Zimbabwe_Sitrep4_24April2019.pdf</t>
  </si>
  <si>
    <t>Kashmir Regional conflict</t>
  </si>
  <si>
    <t xml:space="preserve">ACLED  </t>
  </si>
  <si>
    <t>01/10/2018-31/03/2019</t>
  </si>
  <si>
    <t>OCHA HNO 2019 21/02/2019</t>
  </si>
  <si>
    <t>https://reliefweb.int/report/cameroon/cameroun-aper-u-des-besoins-humanitaires-2019-janvier-2019 https://data.humdata.org/dataset/cameroon-humanitarian-needs-overview</t>
  </si>
  <si>
    <t>Including all crisis plus 19,899 people in need in Centre region.</t>
  </si>
  <si>
    <t>CMR002 - 4,901,515 + CMR003 - 9,692,475 + CMR004 - 2,588,990 + Centre region (affected by cholera) 3,098,044 = 20,281,024 Minus level 2 to 4</t>
  </si>
  <si>
    <t>Affected all crisis</t>
  </si>
  <si>
    <t>All crisis</t>
  </si>
  <si>
    <t>DTM 13/02/2019, OCHA 19/05/2016, 11/01/2019 UNHCR</t>
  </si>
  <si>
    <t>https://data.humdata.org/dataset/lake-chad-basin-baseline-population https://reliefweb.int/sites/reliefweb.int/files/resources/dashboard_fr_dmt17.pdf</t>
  </si>
  <si>
    <t xml:space="preserve">Extrême-Nord + Nord regions population (4,799,751) + refugees (101,762). 253,813 IDPs and returnees have been disregarded to avoid overcounting. </t>
  </si>
  <si>
    <t>DTM 13/02/2019</t>
  </si>
  <si>
    <t>https://reliefweb.int/sites/reliefweb.int/files/resources/dashboard_fr_dmt17.pdf</t>
  </si>
  <si>
    <t>Returnees and internally displaced people. 101,762 Nigerian refugees not included as displaced by BH crisis in Nigeria.</t>
  </si>
  <si>
    <t>Likely high undercount; often numbers of injuries unclear or not reported. October 2018 - March 2019</t>
  </si>
  <si>
    <t>All people killed October 2018 to March 2019 in Far North and North regions.</t>
  </si>
  <si>
    <t>All people killed October 2018 to March 2019 countrywide.</t>
  </si>
  <si>
    <t>Exposed=affected</t>
  </si>
  <si>
    <t>It can be argued that all people living in the area (- those with in level 3 to 5) are affected by the crisis.</t>
  </si>
  <si>
    <t>PiN distribution according to severity map level 1 to 4. However, as Faro (admin 2, Nord region) was not assigned a severity level, it was included here.</t>
  </si>
  <si>
    <t>PiN distribution according to severity map level 5.</t>
  </si>
  <si>
    <t>IDPs, Refugees, Host, Non-Host, Returnees</t>
  </si>
  <si>
    <t>OCHA 15/04/2019</t>
  </si>
  <si>
    <t>https://reliefweb.int/sites/reliefweb.int/files/resources/ocha_cmr_sitrep_ndeg5.pdf</t>
  </si>
  <si>
    <t>Injuries are often underreported. All people reported as ijured between October 2018 and March 2019 in North West, South West, West and Littoral.</t>
  </si>
  <si>
    <t>All people reported as killed between October 2018 and March 2019 in North West, South West, West and Littoral.</t>
  </si>
  <si>
    <t>People living in the area minus 4 million affected.</t>
  </si>
  <si>
    <t>4 million affected minus 1,33 in need.</t>
  </si>
  <si>
    <t>The HNO's severity map was used as a reference point. Those territories with PiN but without severity were classified as level 1. Level 1 of the map was classified as level 2.</t>
  </si>
  <si>
    <t>The HNO's severity map was used as a reference point. Level 2 and 3 of the map.</t>
  </si>
  <si>
    <t>People killed in all crisis</t>
  </si>
  <si>
    <t>OCHA 19/05/2016; UNHCR 31/03/2019</t>
  </si>
  <si>
    <t>https://data.humdata.org/dataset/lake-chad-basin-baseline-population https://reliefweb.int/report/cameroon/cameroun-aper-u-des-besoins-humanitaires-2019-janvier-2019 https://data.humdata.org/dataset/cameroon-humanitarian-needs-overview https://data2.unhcr.org/fr/country/cmr</t>
  </si>
  <si>
    <t>People living in the affected areas minus those in moderate humanitarian conditions.</t>
  </si>
  <si>
    <t>Based on HNO severity map. The levels of severity were redistributed to better suit the GCSI model and better reflect severity in comparison with other affected countries in the region and other crises within Cameroon. Level 1 and 2 of the map reflect severity level "moderate humanitarian conditions" of the GCSI.</t>
  </si>
  <si>
    <t>PiN in Est and Adamaoua only in level 1 and 2 according to severity map.</t>
  </si>
  <si>
    <t>Adamaoua and Est regions + 278,884 refugees from CAR</t>
  </si>
  <si>
    <t>https://data.humdata.org/dataset/lake-chad-basin-baseline-population https://data2.unhcr.org/fr/country/cmr</t>
  </si>
  <si>
    <t>Myanmar: 2014 Census minus refugees in other countries, Bangla: Census + Rohingyas</t>
  </si>
  <si>
    <t>Bangladesh 2011 Census, Myanmar 2014 Census, Rohingyas in Bangla, Refugees from Myanmar outside the country or Bangla</t>
  </si>
  <si>
    <t>Rakhine state, Ukhia and Teknaf</t>
  </si>
  <si>
    <t>Hot, Non-host, IDPs, Refs</t>
  </si>
  <si>
    <t>People in Rakhine, ukhia, teknhaf</t>
  </si>
  <si>
    <t>People exposed are people affected</t>
  </si>
  <si>
    <t>UNHCR Malaysia, UNHCR Bangla, UNHCR Myanmar</t>
  </si>
  <si>
    <t>According to the Basic Needs gap index, Myanmar HNO and qualitative data</t>
  </si>
  <si>
    <t>ACCESS Map 2019</t>
  </si>
  <si>
    <t>Myanmar and bangla Cnesus</t>
  </si>
  <si>
    <t>http://203.112.218.65:8008/WebTestApplication/userfiles/Image/PopCen2011/Com_Cox%27s%20Bazar.pdf
https://reliefweb.int/sites/reliefweb.int/files/resources/69061.pdf</t>
  </si>
  <si>
    <t>Bangladesh Census, Myanmar Census</t>
  </si>
  <si>
    <t>ACLED 25/04/2019</t>
  </si>
  <si>
    <t>OCHA 03/2018</t>
  </si>
  <si>
    <t>People exposed to the conflict, living in Pool region but exluded from affected and in need</t>
  </si>
  <si>
    <t>People living in Pool region, affected by the crisis but not in need</t>
  </si>
  <si>
    <t>No casualties reported last 6 months</t>
  </si>
  <si>
    <t xml:space="preserve">Migrants dead by drowning </t>
  </si>
  <si>
    <t>City Population</t>
  </si>
  <si>
    <t>Population living in Tulcan, Nueva Loja/Lago Agrio, Macara and Huaquillas, as well as Quito + Venezuelan migrants</t>
  </si>
  <si>
    <t>The number of Venezuelans remaining in Ecuador. As of early 2019, more than 220,000 Venezuelans were estimated to be sheltering in Ecuador, many of whom were in need of food, health and nutrition assistance, according to the Government of Ecuador (GoE) and relief actors.</t>
  </si>
  <si>
    <t>https://reliefweb.int/sites/reliefweb.int/files/resources/68961.pdf</t>
  </si>
  <si>
    <t>https://www.citypopulation.de/php/ecuador-parish-admin.php?adm1id=1108</t>
  </si>
  <si>
    <t xml:space="preserve">R4V March 2019 </t>
  </si>
  <si>
    <t>R4V March 2019</t>
  </si>
  <si>
    <t>Population living in Tulcan, Nueva Loja/Lago Agrio, Macara and Huaquillas, as well as Quito</t>
  </si>
  <si>
    <t>The whole population</t>
  </si>
  <si>
    <t>The PIN includes people in IPC levels 3 and above. It is arguable that people affected by gang violence is included among these groups.</t>
  </si>
  <si>
    <t>IPC 3</t>
  </si>
  <si>
    <t>IPC 4</t>
  </si>
  <si>
    <t xml:space="preserve">Non-host, IDPs, returnees. As we do not have specific information on the number of refugees in or leaving guatemala, it is very hard to calculate the groups affected by the crisis, but anecdotal information suggest many people have been displaced by gang violence and thus we can assume that at least 3 groups have been affected. </t>
  </si>
  <si>
    <t>58,348 Malian refugees + other refugees and asylum seekers</t>
  </si>
  <si>
    <t>https://data2.unhcr.org/en/country/mrt</t>
  </si>
  <si>
    <t>This figures represents the rest of the population not included in the CH</t>
  </si>
  <si>
    <t>The total PIN figure include people on level 3 and 4 of CH plus the Malian refugees in Mbera camp</t>
  </si>
  <si>
    <t>CH figures for food insecurity + Malian refugees 58,348</t>
  </si>
  <si>
    <t>https://data.humdata.org/dataset/cadre-harmonise; https://data2.unhcr.org/en/country/mrt</t>
  </si>
  <si>
    <t>UNFPA</t>
  </si>
  <si>
    <t>Figures are based on December 2018 CH analysis, including only level 3 and 4. The projected figures for June August 2019 are too far into the future, and based on lean season effect</t>
  </si>
  <si>
    <t>This figure represents the rest of the population not included in the CH</t>
  </si>
  <si>
    <t>https://www.afro.who.int/publications/south-sudan-weekly-disease-surveillance-bulletin-2018; https://www.afro.who.int/publications/south-sudan-weekly-disease-surveillance-bulletin-2019; http://www.ipcinfo.org/ipc-country-analysis/details-map/en/c/1151975/?iso3=SSD</t>
  </si>
  <si>
    <t>1,371,528 cases It includes malaria, ARI, AWD, bloody diarrhoea, AJS, measles, other + 860,000 children malnourished</t>
  </si>
  <si>
    <t>ACLED; WHO</t>
  </si>
  <si>
    <t>588 disease related deaths from August to January + 716 conflict related casualties from October to March</t>
  </si>
  <si>
    <t>IPC; HNO</t>
  </si>
  <si>
    <t>Rest of the population living in the country and somehow affected by the conflict and the food security situation</t>
  </si>
  <si>
    <t>People in IPC 3 estimate for February-April 2019</t>
  </si>
  <si>
    <t>People in IPC 4 estimate for February-April 2019 + the difference between the overall HNO PIN (7.1m) and the total number of people in IPC 3,4,5 (6.45m) which is 650,000 people mostly in need of WASH or Health.</t>
  </si>
  <si>
    <t>R4V 03/2019</t>
  </si>
  <si>
    <t>https://r4v.info/es/documents/download/68961</t>
  </si>
  <si>
    <t>WHO; PAHO</t>
  </si>
  <si>
    <t>Rough estimation of measles, dengue, and diphteria cases in the last 6 months. There is an overall lack of reliable information on illnesses.
Diphteria: 463 (number of total cases in 2018 (1,198) divided by total weeks (52) multiplicated by number of weeks covering the timeframe October-December (13) + number of cases in 2019 January - March (164)
Measles: 2,435 (number of total cases in 2018 (7,790) divided by total weeks (52) multiplicated by number of weeks covering the timeframe October-December (13) + number of cases in 2019 January-March (488)
Dengue: 4,779 (number of total cases in 2018 (19,118) divided by total weeks (52) multiplicated by number of weeks covering the timeframe October-December (13) + number of cases in 2019 January - March (x)</t>
  </si>
  <si>
    <t>https://www.ucab.edu.ve/wp-content/uploads/sites/2/2018/02/ENCOVI-Alimentaci%C3%B3n-2017.pdf; https://www.ucab.edu.ve/wp-content/uploads/sites/2/2018/02/ENCOVI-2017-presentaci%C3%B3n-para-difundir-.pdf</t>
  </si>
  <si>
    <t xml:space="preserve">The total population is affected by the crisis. This figure is reached by subtracting the PIN from the total population. </t>
  </si>
  <si>
    <t>Non-host community. No available/reliable displacement figures.</t>
  </si>
  <si>
    <t xml:space="preserve">The population faces limited access to assistance, only few humanitarian organizations are allowed to operate. However it is hard to do an estimation. </t>
  </si>
  <si>
    <t>Mixed Migration Flows in Eritrea</t>
  </si>
  <si>
    <t>Tropical Cyclone Kenneth in Comoros</t>
  </si>
  <si>
    <t>Tropical Cyclone Kenneth in Mozambique</t>
  </si>
  <si>
    <t>Total population (21,490,443) - Refugees outside of the country (11,757) + Malian refugees in BF (28,979)+ other refugees in BF 451</t>
  </si>
  <si>
    <t>ECHO 22/03/2019
OCHA 24/4/2019</t>
  </si>
  <si>
    <t xml:space="preserve">148534 IDPs + 11,457 refugees in Mali + 300 refugees in Ghana </t>
  </si>
  <si>
    <t>https://reliefweb.int/sites/reliefweb.int/files/resources/ECDM_20190322_Burkina_Faso_Crisis.pdf
https://reliefweb.int/sites/reliefweb.int/files/resources/20190424Situation%20de%20deplaces.pdf</t>
  </si>
  <si>
    <t>OCHA  accessed 1/2019
UNOSAT 23/4/2019</t>
  </si>
  <si>
    <t>OCHA 15/1/2019</t>
  </si>
  <si>
    <t>https://reliefweb.int/disaster/tc-2019-000038-moz
https://data.humdata.org/dataset/comoros-administrative-level-0-3-boundaries</t>
  </si>
  <si>
    <t>https://data.humdata.org/dataset/comoros-administrative-level-0-3-boundaries</t>
  </si>
  <si>
    <t>the whole country is exposed</t>
  </si>
  <si>
    <t>entire population of the Comoros Islands</t>
  </si>
  <si>
    <t>WHO 28/4/2019</t>
  </si>
  <si>
    <t>https://apps.who.int/iris/bitstream/handle/10665/312137/OEW17-2228042019.pdf</t>
  </si>
  <si>
    <t>entire population displaced</t>
  </si>
  <si>
    <t>injured during cyclone kenneth</t>
  </si>
  <si>
    <t xml:space="preserve">Schools and many water tanks were also damaged, and the country’s electricity grid was damaged, leaving most people without power and impacting access to healthcare. </t>
  </si>
  <si>
    <t>at this stage it is hard to assess the economic loss. However, there was significant crop loss, with an estimated 63% of food crops, 35% of cash crops and 34% of fruit trees destroyed. At least 628 cattle, 222 sheep and 770 goats were reported killed</t>
  </si>
  <si>
    <t>totally damaned buildings. Numbers are likely increasing after second assessments are conducted</t>
  </si>
  <si>
    <t>entire population displaced is in need</t>
  </si>
  <si>
    <t>affected population according to WHO</t>
  </si>
  <si>
    <t>affected according to WHO</t>
  </si>
  <si>
    <t xml:space="preserve">According to UNOSAT, the entire population of Comoros is within the Cyclone’s windspeed zones, with Grand Comore the primary concern. </t>
  </si>
  <si>
    <t>the whole PIN is on severity level 4</t>
  </si>
  <si>
    <t>number of displaced are considered asseverity level 4 due to several sectoral needs</t>
  </si>
  <si>
    <t>no ACLED data available</t>
  </si>
  <si>
    <t>host and internally displaced population</t>
  </si>
  <si>
    <t>needs further assessment</t>
  </si>
  <si>
    <t>ACAPS Access Map unpublished</t>
  </si>
  <si>
    <t>roads are flooded, destroyed and power grid is destroyed</t>
  </si>
  <si>
    <t>physical constraints due to cyclone</t>
  </si>
  <si>
    <t>cyclone Idai displaced: 10,000 IDPs in Masvingo, Zaka, Bikita, and Gutu districts, in addition to previously-reported estimates of 60,000 IDPs in Chipinge and Chimanimani districts
17405 Zimbabwean refugees in other countries</t>
  </si>
  <si>
    <t xml:space="preserve">IPC September 2018 </t>
  </si>
  <si>
    <t>Estimate of population in IPC 1 between January and March 2019</t>
  </si>
  <si>
    <t>Estimate of population in IPC 2 between January and March 2019</t>
  </si>
  <si>
    <t>https://reliefweb.int/sites/reliefweb.int/files/resources/ROSEA_20190420_Mozambique_SitRep%2017_as%20of%2020%20April%202019_for%20upload.pdf</t>
  </si>
  <si>
    <t>Club of Mozambique 05/04/2019; RFI 25/11/2018</t>
  </si>
  <si>
    <t>http://www.rfi.fr/afrique/20181125-mozambique-douze-villageois-shebabs-cabo-delgado; https://clubofmozambique.com/news/mozambiquecabo-delgado-attacks-six-tons-of-donations-to-support-displaced-people-are-on-their-way-to-ibo/</t>
  </si>
  <si>
    <t>Asked how many people the violence in Cabo Delgado has displaced, the head of the donation campaign says it is difficult to estimate, because “it is always changing”. People have moved to other countries, such as Tanzania, or neighbouring provinces, and 2,000 people are estimated to have taken refuge on the island of Ibo; On November 23, suspected ASWJ militants attacked the village of Chicuia Velha at the border with Tanzania, near Nangade. The attackers, armed with machetes and knives, set 40 houses on fire and killed 12 people. Approximately a thousand people fled to Tanzania to escape the attack.</t>
  </si>
  <si>
    <t>Population in Cabo Delgado based on 2017 census minus people considered affected</t>
  </si>
  <si>
    <t>Civilians killed during attacks from ASWJ on villages in the province of Cabo Delgado</t>
  </si>
  <si>
    <t>OCHA 14/04/2019</t>
  </si>
  <si>
    <t>https://reliefweb.int/sites/reliefweb.int/files/resources/ROSEA_20190415_Mozambique_SitRep%2013_14%20April%20.pdf</t>
  </si>
  <si>
    <t>Displaced people sheltered in 69 collective sites</t>
  </si>
  <si>
    <t>OCHA 22/04/2019</t>
  </si>
  <si>
    <t>https://reliefweb.int/sites/reliefweb.int/files/resources/ROSEA_20190422_Mozambique_SitRep%2018_as%20of%2022%20April%202019_for%20upload.pdf</t>
  </si>
  <si>
    <t>As a result fo the crisis: 6,596 cholera cases + 14,863 cases of malaria (as of 22 April)</t>
  </si>
  <si>
    <t>OCHA 03/04/2019</t>
  </si>
  <si>
    <t>https://reliefweb.int/sites/reliefweb.int/files/resources/MOZAMBIQUE%20CYCLONE%20IDAI%20%26%20FLOODS%20SITUATION%20REPORT%20NO.2%2003%20April%202019%20FINAL.pdf</t>
  </si>
  <si>
    <t>As of 20 April: 8 deaths due to cholera + 603 due to impact of cyclone and floods</t>
  </si>
  <si>
    <t>https://reliefweb.int/sites/reliefweb.int/files/resources/ROSEA_20190415_Mozambique_SitRep%2013_14%20April%20.pdf; https://reliefweb.int/sites/reliefweb.int/files/resources/ROSEA_20190420_Mozambique_SitRep%2017_as%20of%2020%20April%202019_for%20upload.pdf</t>
  </si>
  <si>
    <t xml:space="preserve">Houses flooded (15,784) and partially damaged (112,735) </t>
  </si>
  <si>
    <t>111,163 houses destroyed + 3,300 classrooms destroyed</t>
  </si>
  <si>
    <t>The results of the assessment show total damages to buildings, infrastructure and agriculture between $656 to $773 million</t>
  </si>
  <si>
    <t>https://www.euronews.com/2019/04/11/world-bank-puts-mozambiques-economic-losses-from-cyclone-idai-at-up-to-773-million</t>
  </si>
  <si>
    <t>OCHA 06/04/2019</t>
  </si>
  <si>
    <t>World Bank 11/04/2019</t>
  </si>
  <si>
    <t>People exposed to the cyclone, minus 1.85 million in level 4</t>
  </si>
  <si>
    <t>OCHA 20/04/2019</t>
  </si>
  <si>
    <t>In Sofala and Manica provinces alone, at least 177,000 people are estimated to be in more than 50 communities that are hard-to-reach or inaccessible by road, including in Buzi, Chibabava, Nhamatanda and Sussendenga districts</t>
  </si>
  <si>
    <t>It is the surface of the departments where more than 100,000 Venezuelans migrants are reported: Antioquia, Atlantico, Bogota, Cundinamarca, La Guajira, Norte de Santander, Santander</t>
  </si>
  <si>
    <t>Population living in the departments with over 100k Venezuelans migrants. Although not everyone is affected by the influx, it is a better estimate the calculating the total population + Venezuelans with intention to stay (1,032,000) + Transit population (537,000) + Colombian returnees (300,000)</t>
  </si>
  <si>
    <t>It includes Venezuelans with intention to stay (1,032,000) + Transit population (537,000) + Colombian returnees (300,000) + Host communities (310,000)</t>
  </si>
  <si>
    <t>https://data.humdata.org/dataset/colombia-admin-level-4-boundaries</t>
  </si>
  <si>
    <t>https://reliefweb.int/sites/reliefweb.int/files/resources/14012019_hno_2019_es.pdf
https://reliefweb.int/sites/reliefweb.int/files/resources/67685.pdf, https://public.tableau.com/profile/migraci.n.colombia#!/vizhome/TablasdeSalidas2018/FlujosMigratoriosdeColombianos2017
https://reliefweb.int/sites/reliefweb.int/files/resources/67912.pdf</t>
  </si>
  <si>
    <t>HNO; GIFMM</t>
  </si>
  <si>
    <t>It includes 913,000 Venezuelans with intention to stay + 446,000 transit population</t>
  </si>
  <si>
    <t>People exposed to the Venezuelan influx minus people affected and people in need</t>
  </si>
  <si>
    <t>It includes Colombian returnees and host communities</t>
  </si>
  <si>
    <t>Venezuelans with intentions to stay</t>
  </si>
  <si>
    <t>Transit population</t>
  </si>
  <si>
    <t>World Bank acessed 25/01/2019
City Population 2019 (baseline data)
R4V 14/12/2018 
IBGE 2017
World Bank
National Statistical Institute Publication 
R4V as of 31/10/2018
Migration Bulletin, January 2019</t>
  </si>
  <si>
    <t xml:space="preserve">OCHA 05/2018
UNHCR 12/2018
City population
National Institute of Statistics and Census 2018 (baseline data)
R4V 14/12/2018 
IBGE 2017
Bureau of Staticts Government of Colombia 02/11/2018
HNO 15/01/2019
OCHA, July 2015
City Population 16/05/2010 (baseline data)
UNICEF 08/10/2018 </t>
  </si>
  <si>
    <t>OCHA 05/2018
UNHCR 12/2018
City population
Reuters 11/2017
Migration Office, January 2019
Regional Response Plan, October 2018</t>
  </si>
  <si>
    <t>R4V 03/2019 March 2019</t>
  </si>
  <si>
    <t>WHO/PAHO October-March 2019</t>
  </si>
  <si>
    <t>El Pais 23/02/2019
El Tiempo 26/02/2019</t>
  </si>
  <si>
    <t>Observatorio Venezolano de Violencia 27/12/2018
R4V 10/2018</t>
  </si>
  <si>
    <t>IMF accessed 25/01/2019</t>
  </si>
  <si>
    <t>VEN: Injuries during protests or from police brutality are likely to occur, but lack of data to give a real estimation
COL: 285 - 255 Venezuelans and 30 Colombians were injured in the border town of Cucuta between 22-23 February during protests for the denied access of humanitarian aid to Venezuela</t>
  </si>
  <si>
    <t>VEN: 3,626 - According to the Informe Annual de Violencia 2018. 7,253 people have died from police and military violence in 2018. Due to the lack of desaggregation per month, this number was divided by two to give an estimation for the period covered.
COL: Not for the last six months, but from January to September there have been 310 deaths of Venezuelans both violent and accidental. In the Catatumbo region, 13.6% of 125 people killed were Venezuelans (17 people) but it's not clear if in the last 6 months. https://reliefweb.int/sites/reliefweb.int/files/resources/28012019_infografia_situacion_catatumbo.pdf</t>
  </si>
  <si>
    <t xml:space="preserve">VEN: 223,750 - Substraction from pre-crisis GDP in 2014 (543) and forecasted 2018 GDP (320.140 billion dollars) </t>
  </si>
  <si>
    <t>Non-host, host, refugees, returnees</t>
  </si>
  <si>
    <t xml:space="preserve">VEN: The population faces limited access to assistance, only few humanitarian organizations are allowed to operate. However it is hard to do an estimation. </t>
  </si>
  <si>
    <t>https://data.humdata.org/dataset/venezuela-administrative-level-0-1-2-and-3-population-statistics-and-gazeteer
https://s3.amazonaws.com/unhcrsharedmedia/2018/RMRP_Venezuela_2019_OnlineVersion.pdf
https://www.citypopulation.de/php/ecuador-parish-admin.php?adm1id=1108
https://www.ibge.gov.br/cidades-e-estados/rr.html
https://www.dane.gov.co/index.php/estadisticas-por-tema/demografia-y-poblacion/censo-nacional-de-poblacion-y-vivenda-2018/cuantos-somos
https://reliefweb.int/sites/reliefweb.int/files/resources/14012019_hno_2019_es.pdf
https://data.humdata.org/dataset/proyeccion-de-poblacion-por-distrito-y-edad-de-peru
http://www.citypopulation.de/Panama-Cities.html 
https://data2.unhcr.org/en/documents/download/66667</t>
  </si>
  <si>
    <t>https://data.humdata.org/dataset/venezuela-administrative-level-0-1-2-and-3-population-statistics-and-gazeteer
https://s3.amazonaws.com/unhcrsharedmedia/2018/RMRP_Venezuela_2019_OnlineVersion.pdf
https://www.citypopulation.de/php/ecuador-parish-admin.php?adm1id=1108
https://www.reuters.com/article/us-venezuela-crisis-brazil/venezuelan-migrants-pose-humanitarian-problem-in-brazil-idUSKBN1E51KV
https://www.migraciones.gob.pe/comunicaciones/publicaciones/RevistaMigraciones_Enero_2019.pdf https://r4v.info/es/documents/download/67282</t>
  </si>
  <si>
    <t>https://www.elpais.com.co/mundo/al-menos-285-heridos-por-disturbios-en-frontera-con-venezuela.html
https://www.eltiempo.com/colombia/otras-ciudades/hospital-de-cucuta-a-punto-de-colapsar-por-heridos-en-frontera-330726</t>
  </si>
  <si>
    <t>https://observatoriodeviolencia.org.ve/ovv-lacso-informe-anual-de-violencia-2018/
https://reliefweb.int/sites/reliefweb.int/files/resources/67236.pdf</t>
  </si>
  <si>
    <t>OCHA 16/12/2018</t>
  </si>
  <si>
    <t>https://reliefweb.int/report/occupied-palestinian-territory/occupied-palestinian-territory-humanitarian-needs-overview-3</t>
  </si>
  <si>
    <t>The 2019 HNO estimate of 4.95 million. Although the Palestinian Central Bureau of Statistics estimate of 4703000 from 2016 is the most up to date official estimate it is most likely an underestimate.</t>
  </si>
  <si>
    <t>Everyone in the West Bank and Gaza is affected by the conflict, occupation and in Gaza also by the air, land and sea blockade.</t>
  </si>
  <si>
    <t>UNRWA 8/01/2019</t>
  </si>
  <si>
    <t>https://www.unrwa.org/resources/about-unrwa/unrwa-figures-2018</t>
  </si>
  <si>
    <t xml:space="preserve">Total registered persons (including 5442947 registered refugees) in Jordan, Lebanon, Syria, West Bank and Gaza Strip. </t>
  </si>
  <si>
    <t>2.5 million people in need in the OPT according to OCHA</t>
  </si>
  <si>
    <t xml:space="preserve">Population exposed = population affected. </t>
  </si>
  <si>
    <t>OCHA 28/12/2017; OCHA 16/12/2018</t>
  </si>
  <si>
    <t>https://www.ochaopt.org/content/2018-2020-humanitarian-response-plan-hrp https://reliefweb.int/report/occupied-palestinian-territory/occupied-palestinian-territory-humanitarian-needs-overview-3</t>
  </si>
  <si>
    <t>Population in need substracted from the total population as the whole population is considered affected.</t>
  </si>
  <si>
    <t>OCHA 28/12/2017</t>
  </si>
  <si>
    <t>https://www.ochaopt.org/content/2018-2020-humanitarian-response-plan-hrp</t>
  </si>
  <si>
    <t xml:space="preserve">2.5 million people in need (according to the 2018 HRP which covers the period 2018-2020) substracted from the 1.6 million in level 4 who have multiple needs. The remaning 900,000 are considered to be facing moderate humanitarian conditions.  </t>
  </si>
  <si>
    <t>Figures for food security, health and nutrition report 1.6 million people in need. 1.8 million people have WASH needs and 1.9 million are in need of protection. People in need in the Gaza strip is also 1.6 million. While all these figures may not necessarily overlap and in some cases a percentage of them could be added up, qualitative analysis support the decision to distribute at least 1.6 million people on level 4 due to multiple needs.</t>
  </si>
  <si>
    <t>The total population of the West Bank, Gaza and East Jerusalem face severe access constraints. Paticularly in Gaza and the West Bank which are walled off which closely guarded perimetres. In Gaza there is little room for displacement and Palestinian strugle to access service and cannot easily leave to access them.</t>
  </si>
  <si>
    <t>IDPs displaced by BH, returnees, Refugees in Chad, Cameroon and Niger</t>
  </si>
  <si>
    <t xml:space="preserve">ACLED 31/03/2019; </t>
  </si>
  <si>
    <t>ACAPS Access MAP</t>
  </si>
  <si>
    <t>OCHA  accessed 1/2019
UNOSAT 23/4/2019
UNICEF 29/4/2019</t>
  </si>
  <si>
    <t>https://reliefweb.int/disaster/tc-2019-000038-moz
https://data.humdata.org/dataset/comoros-administrative-level-0-3-boundaries
https://reliefweb.int/sites/reliefweb.int/files/resources/UNICEF%20Comoros%20Humanitarian%20Situation%20Report%20No.%203%20%28Cyclone%20Kenneth%29%20-%20as%20of%2029%20April.pdf</t>
  </si>
  <si>
    <t xml:space="preserve"> the entire country is affected by the cyclone with 80% of all farms destroyed, severe disruptions of road infrastructure, hospitalsa and schools and destruction of the electricity grid</t>
  </si>
  <si>
    <t>UNICEF 29/4/2019</t>
  </si>
  <si>
    <t>https://reliefweb.int/sites/reliefweb.int/files/resources/UNICEF%20Comoros%20Humanitarian%20Situation%20Report%20No.%203%20%28Cyclone%20Kenneth%29%20-%20as%20of%2029%20April.pdf</t>
  </si>
  <si>
    <t>displaced population due to first rapid assessments</t>
  </si>
  <si>
    <t>over 200 people are wounded due to the cyclone</t>
  </si>
  <si>
    <t>400 Schools and many water tanks were also damaged, and the country’s electricity grid was damaged, leaving most people without power and impacting access to healthcare. 6 health centeres have been destroyed</t>
  </si>
  <si>
    <t>WHO 28/4/2019
UNICEF 29/4/2019</t>
  </si>
  <si>
    <t>https://apps.who.int/iris/bitstream/handle/10665/312137/OEW17-2228042019.pdf
https://reliefweb.int/sites/reliefweb.int/files/resources/UNICEF%20Comoros%20Humanitarian%20Situation%20Report%20No.%203%20%28Cyclone%20Kenneth%29%20-%20as%20of%2029%20April.pdf</t>
  </si>
  <si>
    <t>at this stage it is hard to assess the economic loss. However, there was significant crop loss, with an estimated 63% of food crops, 35% of cash crops and 34% of fruit trees destroyed. At least 628 cattle, 222 sheep and 770 goats were reported killed. 80% of all central farms have been destroyed, 6 helath centers damaged  and 400 schools destroyed</t>
  </si>
  <si>
    <t>everyone who is exposed is affected as  the cyclone has had severe impact on several sctors and critical infrastructure throughout the country</t>
  </si>
  <si>
    <t>ttps://reliefweb.int/disaster/tc-2019-000038-moz
https://data.humdata.org/dataset/comoros-administrative-level-0-3-boundaries
https://reliefweb.int/sites/reliefweb.int/files/resources/UNICEF%20Comoros%20Humanitarian%20Situation%20Report%20No.%203%20%28Cyclone%20Kenneth%29%20-%20as%20of%2029%20April.pdf</t>
  </si>
  <si>
    <t>a minimum of 45000 are in need of humanitarian assistance due to first rapid assessments</t>
  </si>
  <si>
    <t xml:space="preserve">no data justifying </t>
  </si>
  <si>
    <t>UNHCR 01/01/2019</t>
  </si>
  <si>
    <t>https://reliefweb.int/sites/reliefweb.int/files/resources/EHGL_RefAs_181231.pdf</t>
  </si>
  <si>
    <t xml:space="preserve">There are an estimated 2,252 refugees and asylum seekers in Eritrea according to the UNHCR. Information on the refugee and asylum seeker situation in Eritrea is very limited, however major refugee movement (over 1,000 person per year) is known to occur from Yemen to Eritrea and from Eritrea to South Sudan and Ethiopia. There are an estimated 309,000 Eritrean refugees in neighbouring countries in East Africa. The figure for affected local/host population is unknown.  </t>
  </si>
  <si>
    <t>Migrant deaths at sea (presumed drowned) in the Horn of Africa (November to April)</t>
  </si>
  <si>
    <t>There are an estimated 2,252 refugees and asylum seekers in Eritrea according to the UNHCR. Information on the refugee and asylum seeker situation in Eritrea is very limited. All people of concern are considered in need considering the context.</t>
  </si>
  <si>
    <t>See humanitarian access report</t>
  </si>
  <si>
    <t>ACLED October 2018-March 2019, OCHA 20/04/2019; ECHO 30/04/2019</t>
  </si>
  <si>
    <t>https://reliefweb.int/sites/reliefweb.int/files/resources/ROSEA_20190420_Mozambique_SitRep%2017_as%20of%2020%20April%202019_for%20upload.pdf; https://reliefweb.int/report/mozambique/mozambique-comoros-tropical-cyclone-kenneth-update-ingc-un-ocha-ifrc-inam-noaa</t>
  </si>
  <si>
    <t>135 civilians killed during attacks from ASWJ on village in the province of Cabo Delgado + 611 people dead due to flooding tropical cyclone IDAI and cholera (as of 20 April) + 38 people dead due to the impact of Cyclone Kenneth</t>
  </si>
  <si>
    <t>Total surface of Cabo Delgado. Reports indicate 12 districts affected, and 4 in Nampula but not clear which ones.</t>
  </si>
  <si>
    <t>UNOSAT 23/04/2019</t>
  </si>
  <si>
    <t>https://reliefweb.int/sites/reliefweb.int/files/resources/UNOSAT_PopExposure_TropicalStorm_MOZ_Twentyfour19_20190423_0.pdf</t>
  </si>
  <si>
    <t>Population exposure to tropical cyclone Kenneth</t>
  </si>
  <si>
    <t>ECHO 30/04/2019</t>
  </si>
  <si>
    <t>ACLED October 2018-March 2019
OCHA 20/04/2019
ECHO 30/04/2019</t>
  </si>
  <si>
    <t xml:space="preserve">People displaced and sheltered in 30 accommodation centres. Total number of people displaced and not sheltered not clear. </t>
  </si>
  <si>
    <t>People in the path of Cyclone Kenneth (740,000 minus the people affected and in need)</t>
  </si>
  <si>
    <t>ECHO 23/04/2019</t>
  </si>
  <si>
    <t>https://reliefweb.int/report/mozambique/mozambique-comoros-tropical-cyclone-kenneth-update-ingc-un-ocha-ifrc-inam-noaa</t>
  </si>
  <si>
    <t>People facing access contraints in Nigeria</t>
  </si>
  <si>
    <t>Non-host, IDPS</t>
  </si>
  <si>
    <t>OCHA 14/04/2019; Club of Mozambique 05/04/2019; RFI 25/11/2018; ECHO 30/04/2019</t>
  </si>
  <si>
    <t>https://reliefweb.int/sites/reliefweb.int/files/resources/ROSEA_20190415_Mozambique_SitRep%2013_14%20April%20.pdf; http://www.rfi.fr/afrique/20181125-mozambique-douze-villageois-shebabs-cabo-delgado; https://clubofmozambique.com/news/mozambiquecabo-delgado-attacks-six-tons-of-donations-to-support-displaced-people-are-on-their-way-to-ibo/; https://reliefweb.int/report/mozambique/mozambique-comoros-tropical-cyclone-kenneth-update-ingc-un-ocha-ifrc-inam-noaa</t>
  </si>
  <si>
    <t>HRP 21/01/2019;FAO 11/02/2019</t>
  </si>
  <si>
    <t>OCHA 03/04/2019; ECHO 30/04/2019</t>
  </si>
  <si>
    <t>OCHA 06/04/2019; ECHO 30/04/2019</t>
  </si>
  <si>
    <t>OCHA 06/04/2019; ACLED October 2017-February 2019; ECHO 30/04/2019</t>
  </si>
  <si>
    <t>IPC September 2018 acute food insecurity analysis</t>
  </si>
  <si>
    <t>OCHA 22/04/2019; IPC January-March 2019; ECHO 30/04/2019</t>
  </si>
  <si>
    <t>OCHA 22/04/2019; IPC January-March 2019; ECHO 30/04/2020</t>
  </si>
  <si>
    <t>OCHA 22/04/2019; IPC January-March 2019; ECHO 30/04/2021</t>
  </si>
  <si>
    <t>OCHA 22/04/2019; IPC January-March 2019; ECHO 30/04/2022</t>
  </si>
  <si>
    <t>Based on 17 census</t>
  </si>
  <si>
    <t>Land surface</t>
  </si>
  <si>
    <t>Underestimation due to lack of reliable data | 70000 people displaced and sheltered in accommodation centres due to Cyclone Idai + 20,720 people displaced due to Cyclone Kenneth + 3000 people displaced due to violence in Cabo Delgado (they will not be included as most people were displaced on Ibo Island, also affected by the cyclone, likely to have suffered a double displacement)</t>
  </si>
  <si>
    <t>19,500 chidren in nine districts are expected to suffer from acute malnutrition during the next six months. The acute malnutrition analysis was conducted by the SETSAN in April 2018 so I assume it is valide for the period covered by this indicator (September-February)</t>
  </si>
  <si>
    <t>People injured due to Cyclone Idai (1600) + people injured during attacks in Cabo Delgado (49) + people injured due to Cyclone Kenneth (39)</t>
  </si>
  <si>
    <t>Houses flooded (15,784) and partially damaged (112,735) due to Cyclone Idai + 32000 houses damaged due to Cyclone Kenneth</t>
  </si>
  <si>
    <t>114,463 houses and classrooms destroyed due to Cyclone Idai + 1,123 houses destroyed by violent attacks in Cabo Delgado + 3000 houses destroyed due to Cyclone Kenneth</t>
  </si>
  <si>
    <t>The results of the assessment show total damages to buildings, infrastructure and agriculture of $656 to $773 million</t>
  </si>
  <si>
    <t xml:space="preserve">It includes people in IPC 3 and 4 and people affected by the cyclone who were not included in those food security levels. </t>
  </si>
  <si>
    <t>All people in IPC 1 minus some people that were moved higher level due to the impact of the cyclone.</t>
  </si>
  <si>
    <t>People in IPC 3 in areas not affected by the cyclone. Those in IPC 3 form areas affected by the cyclone were moved to level 4.</t>
  </si>
  <si>
    <t xml:space="preserve">It includes people in IPC 2 from areas not affected by the cyclone + people left in IPC 2 from areas affected by the cyclone (some of which were raised up to level 4). Since it is estimated that 3.2 were affected bythe cyclone (although not in need of humanitarian assistance) some people from level 1 were moved to level 2. </t>
  </si>
  <si>
    <t>People affected and in need due to Cyclone Idai also already affected by food security + people in IPC 4 in provinces not affected by the cyclone. All people from cyclones (both Idai and Kenneth) affected areas in IPC 3 were moved to level 4. The rest in order to reach 1.85 million of people affected by cyclone were substracted from level 2 and add to level 4.</t>
  </si>
  <si>
    <t>Non-host, IDPs</t>
  </si>
  <si>
    <t>No people expected to face extreme conditions</t>
  </si>
  <si>
    <t>No people expected to face severe conditions</t>
  </si>
  <si>
    <t>Refugees from DRC and Burundi, most of which are living in camps where they receive assistance, contributinng to IPC-1! Outcomes.</t>
  </si>
  <si>
    <t>FEWS Net March 2019</t>
  </si>
  <si>
    <t>http://fews.net/east-africa/rwanda</t>
  </si>
  <si>
    <t>Resident population of Luhansk and Donetsk Oblast according to the Ukraine Statistical Office. Minus those in level 2 to 4.</t>
  </si>
  <si>
    <t>UN OCHA Press Briefing on HRP, January 2019, HNO 2019; HRP 2019</t>
  </si>
  <si>
    <t>HNO 2019; HRP 2019</t>
  </si>
  <si>
    <t>https://www.humanitarianresponse.info/sites/www.humanitarianresponse.info/files/documents/files/ukraine_humanitarian_response_plan_2019_en.pdf https://www.humanitarianresponse.info/sites/www.humanitarianresponse.info/files/documents/files/ukraine_2019_humanitarian_needs_overview_en.pdf</t>
  </si>
  <si>
    <t>https://www.humanitarianresponse.info/sites/www.humanitarianresponse.info/files/documents/files/media_advisory_-_hrp_launch_-_eng.pdf https://www.humanitarianresponse.info/sites/www.humanitarianresponse.info/files/documents/files/ukraine_humanitarian_response_plan_2019_en.pdf https://www.humanitarianresponse.info/sites/www.humanitarianresponse.info/files/documents/files/ukraine_2019_humanitarian_needs_overview_en.pdf</t>
  </si>
  <si>
    <t>5.2 million people affected minus 3.5 million people in need of assistance, plus people in need in GCA more than 20k away from the contact line, including IDPs etc.</t>
  </si>
  <si>
    <t>2,000,000 people in need in proximity of the contact line (excluding 700,000 elderly people), plus 200,000 people in need in NGCA  (excluding 700,000 elderly people), people in need in GCA more than 20k away from the contact line, including IDPs etc.</t>
  </si>
  <si>
    <t xml:space="preserve">Elderly people in need in NGCA and in proximity to the contact line. 30% of the overall PiN are above 60 and therefore likely to be more vulnerable (restricted mobility, seperated from family, economic insecurity and higher disability and chronic disease rates). Considering mine contamination and the concentration of hostilities plus access constraints in NGCA, it is concluded that this population group faces the most severe humanitarian needs. This is supported by the fact that the highest cluster caseloads are stemming from WASH and protection needs, that are arguably high in NGCA. Furthermore, 30% is in reference to the overall PiN and is likely to be relatively higher closer to the contact line. </t>
  </si>
  <si>
    <t>Only the areas most affected have been counted:  Lesvos, Samos, Chios, Kos, Leros. For cities the municipal areas and population have been used</t>
  </si>
  <si>
    <t>Only the areas most affected have been counted: Lesvos, Samos, Chios, Kos, Leros. For cities the municipal areas and population have been used. Displacement data is added.</t>
  </si>
  <si>
    <t>https://data.worldbank.org/indicator/SP.POP.TOTL?locations=GR and https://data2.unhcr.org/en/documents/download/69017</t>
  </si>
  <si>
    <t xml:space="preserve">We consider only the displaced community to be affected </t>
  </si>
  <si>
    <t>Refugees and migrants in Greece according to UNHCR</t>
  </si>
  <si>
    <t>IOM 30/04/2019</t>
  </si>
  <si>
    <t xml:space="preserve">People who are registered to have died in the IOM missing persons database in the last 6 months </t>
  </si>
  <si>
    <t>UNHCR March 2019</t>
  </si>
  <si>
    <t xml:space="preserve">Refugees and Migrants living on the islands as registered by UNHCR </t>
  </si>
  <si>
    <t>https://data2.unhcr.org/en/documents/download/69017</t>
  </si>
  <si>
    <t>https://data.worldbank.org/indicator/SP.POP.TOTL?locations=GR andhttps://data2.unhcr.org/en/documents/download/69017</t>
  </si>
  <si>
    <t xml:space="preserve">Exposed population minus affected </t>
  </si>
  <si>
    <t>The total population minus people in level 2 to 5. After reviewing different estimations the preliminary estimation for 2018 by Flowminder seem to be the most recent and accurate. As these numbers are based on satellite imagery and micro-census no in- or out-going population was added/substracted.</t>
  </si>
  <si>
    <t>17 million people live in worst conflict-affected districts minus 6.29 in need.</t>
  </si>
  <si>
    <t>Level 1 and 2 of HNO</t>
  </si>
  <si>
    <t>Level 3 and 4 of HNO</t>
  </si>
  <si>
    <t>People with moderate needs</t>
  </si>
  <si>
    <t xml:space="preserve">250,000 people affected minus those in level 3. Likely an underestimation, however, not all affected population is affected to the same extend. No clear distinction between affected and in need in reporting. </t>
  </si>
  <si>
    <t>Population of affected areas minus those in level 2 and 3</t>
  </si>
  <si>
    <t>People assessed as in IPC 1 and 2 from August 2018 to June 2019. This number has not been adjusted to reflect the entire country.</t>
  </si>
  <si>
    <t>OCHA 11/06/2018 UNHCR 31/01/2018 UNHCR accessed on 01/02/2019</t>
  </si>
  <si>
    <t>https://data.humdata.org/dataset/rdc-statistiques-des-populations https://reliefweb.int/sites/reliefweb.int/files/resources/EHGL_RefAs_181231.pdf https://data2.unhcr.org/en/situations/drc</t>
  </si>
  <si>
    <t xml:space="preserve">99,337,323: OCHA projections for 2019 minus people in level 2 to 4. </t>
  </si>
  <si>
    <t>People in IPC1 to 4 with proportional numbers for level 3 and 4 as not the entire country had been assessed.</t>
  </si>
  <si>
    <t>There are an estimated 2,252 refugees and asylum seekers in Eritrea according to the UNHCR. Information on the refugee and asylum seeker situation in Eritrea is very limited. All people of concern are considered facing at least moderate humanitarian conditions considering the context. Given the lack of information however this indicator is 'x'.</t>
  </si>
  <si>
    <t>ENCOVI 2018</t>
  </si>
  <si>
    <t>51% of the population is considered to be 'structurally' poor based on a multidimension perspective which included living standards, employment and social protection, education, access to services and shelter conditions. This figure is used as the PIN.</t>
  </si>
  <si>
    <t>OCHA; UNHCR</t>
  </si>
  <si>
    <t>UNSMIL October 2018 - January 2019 / ACLED February 2019 - March 2019 / OCHA 2019 for April 2019</t>
  </si>
  <si>
    <t xml:space="preserve">UNSMIL October 2018 - January 2019 / ACLED February 2019 - April 2019 </t>
  </si>
  <si>
    <t>UNSMIL October 2018 - January 2019 / ACLED February 2019 - April 2019/  IOM Nov 2018 - Apr 2019</t>
  </si>
  <si>
    <t>https://unsmil.unmissions.org
https://www.acleddata.com/data/
https://reliefweb.int/sites/reliefweb.int/files/resources/sitrep_libya_en_30_april.pdf</t>
  </si>
  <si>
    <t>https://unsmil.unmissions.org
https://www.acleddata.com/data/</t>
  </si>
  <si>
    <t>https://unsmil.unmissions.org
https://www.acleddata.com/data/
http://missingmigrants.iom.int/downloads</t>
  </si>
  <si>
    <t>UNSMIL reporting on civilian casualties only untill Jan 2019. Feb -April  2019 added with ACLED data</t>
  </si>
  <si>
    <t>IOM November 2018-April 2019</t>
  </si>
  <si>
    <t># fatalities on the Central Mediterranean route (Libya-Italy) (excluding departures from Tunesia) + # migrant fatalities registered on Libyan territory as counted by IOM between November 2018-April2019. Missing Migrants Project (IOM) data include the deaths of migrants who die in transportation accidents, shipwrecks, violent attacks, or due to medical complications during their journeys.  Other deaths related to the migration route including stay in detention centres/physical abuse/dehydration are excluded in the GCSI figure because of lack of reliable and consistent reporting. Therefore this number is an underestimate of the actual # crisis related fatalities. We refer to the estimations tab for notes.</t>
  </si>
  <si>
    <t>OCHA 05/2018
UNHCR 12/2018
National Institute of Statistics and Census 2018 (baseline data)
UNHCR 08/11/2018
IFRC 01/02/2019
World Bank
IBGE 2018
Bureau of Staticts Government of Colombia 02/11/2018
HNO 15/01/2019
OCHA
City Population 16/05/2010 (baseline data)
R4V 14/12/2018</t>
  </si>
  <si>
    <t>https://data.humdata.org/dataset/venezuela-administrative-level-0-1-2-and-3-population-statistics-and-gazeteer
https://s3.amazonaws.com/unhcrsharedmedia/2018/RMRP_Venezuela_2019_OnlineVersion.pdf
https://www.indec.gob.ar/nivel4_default.asp?id_tema_1=2&amp;id_tema_2=24&amp;id_tema_3=84 
https://www.unhcr.org/news/press/2018/11/5be4192b4/number-refugees-migrants-venezuela-reaches-3-million.html 
https://reliefweb.int/sites/reliefweb.int/files/resources/MDR42004eu1.pdf
https://www.ibge.gov.br/cidades-e-estados.html?&amp;t=destaques
https://www.dane.gov.co/index.php/estadisticas-por-tema/demografia-y-poblacion/censo-nacional-de-poblacion-y-vivenda-2018/cuantos-somos
https://reliefweb.int/sites/reliefweb.int/files/resources/14012019_hno_2019_es.pdf
https://data.humdata.org/dataset/proyeccion-de-poblacion-por-distrito-y-edad-de-peru
http://www.citypopulation.de/Panama-Cities.html 
https://reliefweb.int/sites/reliefweb.int/files/resources/RMRP_Venezuela_2019_OnlineVersion.pdf
https://databank.worldbank.org/data/reports.aspx?source=2&amp;country=TTO</t>
  </si>
  <si>
    <t xml:space="preserve">VEN: 29,254,946 - OCHA figures are based on government data from the latest census in 2011 using projections for 2018. Substracted the number of Venezuelans having left the countrz since 2015 when the crisis began (32,854,946 - 3,600,000 = 29,254,946)
ECU: 16,878,358 - Population + Venezuelans remaining in Ecuador as of 31 January 2019
BRA: 208,494,000 - 2018 population estimate, according to Brazilian government
COL: 46,800,000 - Total population of the country 45.5m + Venezuelan refugees 1m + Colombian returnees 300k
PER: 31,827,792 - Population figures (31,151,643) accroding to OCHA's projections s for 2015 deriving from the latest Census in 2007 plus incoming refugees and asylum seekers minus refugees and asylum seekers from Peru (16149 between 2015 and 2017, counting * as 1).
T&amp;T: 1,410,000 |1,370,000 local population estimate based on 2011 census + 40,000 Venezuelan refugees (+ ? number of Cubans and other migrants) </t>
  </si>
  <si>
    <t>https://data.worldbank.org/indicator/AG.SRF.TOTL.K2?locations=VE
https://www.citypopulation.de/php/ecuador-parish-admin.php?adm1id=1108 
http://www.citypopulation.de/Argentina-Cities.html 
https://reliefweb.int/sites/reliefweb.int/files/resources/RMRP_Venezuela_2019_OnlineVersion.pdf
https://www.ibge.gov.br/cidades-e-estados/rr.html
https://databank.worldbank.org/data/views/reports/reportwidget.aspx?Report_Name=CountryProfile&amp;Id=b450fd57&amp;tbar=y&amp;dd=y&amp;inf=n&amp;zm=n&amp;country=COL
https://www.inei.gob.pe/media/MenuRecursivo/publicaciones_digitales/Est/Lib1140/cap01.pdf 
https://data2.unhcr.org/es/documents/download/67311 
https://www.migraciones.gob.pe/estadisticas/Informe-Estadistico-Ciudadanos-Venezolanos-2018.pdf
http://www.citypopulation.de/Panama-Cities.html https://data2.unhcr.org/en/documents/download/66667
https://databank.worldbank.org/data/reports.aspx?source=2&amp;country=TTO</t>
  </si>
  <si>
    <t>VEN: 912,050
ECU: 1,324 - It is argued that the cities and towns closest to the border crossings to Colombia and Peru are affected, in this case Tulcan, Nueva Loja/Lago Agrio, Macara and Huaquillas, as well as Quito as the main destination
BRA: 224,300 - Figure represents the area of Roraima state. The vast majority of Venezuelan refugees and migrants in Brazil have gone to Roraima, with a much smaller number choosing  Amazonas, specifically the city of Manaus.
COL: 135,000 - It is the surface of the departments where more than 100,000 Venezuelans migrants are reported: Antioquia, Atlantico, Bogota, Cundinamarca, La Guajira, Norte de Santander, Santander
PERU: 149,791 - Peru is both a state of transit and destination. According to government figures the majority of Venezuelans can be found in only five regions (La Libertad, Callao, Ica, Lima and Arequipa). The affected area has been estimated as these provinces plus the province of the main entry point (Tumbes). Another option would have been to count those provinces crossed during transit (11 of 25) which would consequently give a higher estimate.
T&amp;T: 5,130 Total surface of the country</t>
  </si>
  <si>
    <t xml:space="preserve">VEN: 29,254,946 - OCHA figures are based on government data from the latest census in 2011 using projections for 2018. Substracted the number of Venezuelans having left the country since 2015 when the crisis began (32,854,946 - 3,600,000 = 29,254,946)
ECU: 3,139,132 Population living in Tulcan, Nueva Loja/Lago Agrio, Macara and Huaquillas, as well as Quito + Venezuelan migrants
BRA: 672,568 - Figure represents the population of Roraima state (576,568) + total displaced Venezuelans.  The vast majority of Venezuelan refugees and migrants in Brazil have gone to Roraima, with a much smaller number choosing  Amazonas, specifically the city of Manaus.
COL: 26,910,000 - Population living in the departments with over 100k Venezuelans migrants. Although not everyone is affected by the influx, it is a better estimate the calculating the total population + Venezuelans with intention to stay (1,032,000) + Transit population (537,000) + Colombian returnees (300,000)
PER: 15,020,266 - Number of people living in 5 provinces  that were included as affected by the crisis. Based on OCHA population estimation.
T&amp;T: 1,410,000 | 1,370,000 local population estimate based on 2011 census + 40,000 Venezuelan refugees (+ ? number of Cubans and other migrants) </t>
  </si>
  <si>
    <t xml:space="preserve">VEN: 29,254,946 - OCHA figures are based on government data from the latest census in 2011 using projections for 2018. Substracted the number of Venezuelans having left the country since 2015 when the crisis began (32,854,946 - 3,600,000 = 29,254,946)
ECU: 221,000 The number of Venezuelans remaining in Ecuador. As of early 2019, more than 220,000 Venezuelans were estimated to be sheltering in Ecuador, many of whom were in need of food, health and nutrition assistance, according to the Government of Ecuador (GoE) and relief actors.
BRA: 396,000 - 300,000 people live in Boa Vista, the state capital of Roraima, and host to a large percentage of Venezuelan refugees and migrants in Brazil. The city is home to approximately 300,000 people, and is situated in one of the poorest regions of Brazil, increasing the baseline level of vulnerability + total of displaced Venezuelans
COL: 2,180,000 - It includes Venezuelans with intention to stay (1,032,000) + Transit population (537,000) + Colombian returnees (300,000) + Host communities (310,000)
PER: 1,290,000 Venezuelan refugees and host communities. Due to the lack of up-to-date information on this, the projection of the regional response plan was used. Another option would be to calculate the number of Venezuelans plus the population within the affected area, which would be an overestimation. 
T&amp;T: 60,000 Most souces put the number of Venezuelans at 40,000 but other sources estimate the number to be much higher at 60,000. While the presence of Venezuelans in the country likely adds a strain to resources/srvices, the impact on the host community in terms of humanitarian needs seems to be low. </t>
  </si>
  <si>
    <t>ENCOVI 2018
UNHCR 08/11/2018 
IFRC 01/02/2019
IOM/UNHCR 2019
HNO 15/01/2019
DTM, Novermber 2018
Regional Response Plan R4V
UNHCR January 2019 Factsheet
UNHCR 2018</t>
  </si>
  <si>
    <t xml:space="preserve">VEN: 14,920,000 - 51% of the population is considered to be 'structurally' poor based on a multidimension perspective which included living standards, employment and social protection, education, access to services and shelter conditions. This figure is used as the PIN.
ECU: 221,000 The number of Venezuelans remaining in Ecuador. As of early 2019, more than 220,000 Venezuelans were estimated to be sheltering in Ecuador, many of whom were in need of food, health and nutrition assistance, according to the Government of Ecuador (GoE) and relief actors.
BRA: 96,000
COL: 1,570,000 - It includes 1,032,000 Venezuelans with intention to stay + 446,000 transit population
PER: 663,000 Of 728,000 Venezuelans in the country, 85% are estimated to have at least one unmet need. This does not include  people in need among the host population, as not enough information on potential needs is currently available. However, the Regional Response Plan estimates 630,000 persons from host communities to be in need of assistance by the end of 2019.
T&amp;T: 60,000 Most sources put the number of Venezuelans at 40,000 but other sources estimate the number to be much higher at 60,000. </t>
  </si>
  <si>
    <t>http://elucabista.com/wp-content/uploads/2019/02/Presentacion-Encovi-2018-y-Plan-Pa%C3%ADs-Def.pdf
https://r4v.info/es/situations/platform
https://www.unhcr.org/news/press/2018/11/5be4192b4/number-refugees-migrants-venezuela-reaches-3-million.html 
https://reliefweb.int/sites/reliefweb.int/files/resources/MDR42004eu1.pdf
https://reliefweb.int/sites/reliefweb.int/files/resources/RMRP_Venezuela_2019_OnlineVersion.pdf
https://reliefweb.int/sites/reliefweb.int/files/resources/14012019_hno_2019_es.pdf
https://reliefweb.int/sites/reliefweb.int/files/resources/DTM_R4%20-%20English.pdf 
https://r4v.info/es/documents/download/67282 
https://reliefweb.int/sites/reliefweb.int/files/resources/68109.pdf
http://reporting.unhcr.org/sites/default/files/unhcr%20venezuela%20situation%202018%20supplementary%20appeal.pdf</t>
  </si>
  <si>
    <t>VEN: 0
ECU: 2,918,132 Population living in Tulcan, Nueva Loja/Lago Agrio, Macara and Huaquillas, as well as Quito + Venezuelan migrants (people in need is subtracted by this figure)
BRA: 276,568 - The exposed population minus the affected population (incl level 2 and 3 humanitarian conditions) 
COL: 24,730,000 - People exposed to the Venezuelan influx minus people affected and in need
PER: 13,662,266 - Number of people living in the five provinces where the majority of Venezuelans can be found five regions (La Libertad, Callao, Ica, Lima and Arequipa) minus those estimated to be facing shortages and or availability and accessibility problems regarding basic services due to the crisis.
T&amp;T: 1,370,000 People living in the affected area. This is likley an overestimation as there is very limited information on the location of Venezuelan migrants and refugees.</t>
  </si>
  <si>
    <t>http://elucabista.com/wp-content/uploads/2019/02/Presentacion-Encovi-2018-y-Plan-Pa%C3%ADs-Def.pdf
https://r4v.info/es/situations/platform
https://www.unhcr.org/news/press/2018/11/5be4192b4/number-refugees-migrants-venezuela-reaches-3-million.html 
https://reliefweb.int/sites/reliefweb.int/files/resources/MDR42004eu1.pdf
https://reliefweb.int/sites/reliefweb.int/files/resources/RMRP_Venezuela_2019_OnlineVersion.pdf
https://reliefweb.int/sites/reliefweb.int/files/resources/DTM_R4%20-%20English.pdf 
https://r4v.info/es/documents/download/67282 
https://reliefweb.int/sites/reliefweb.int/files/resources/68113.pdf
http://reporting.unhcr.org/sites/default/files/unhcr%20venezuela%20situation%202018%20supplementary%20appeal.pdf</t>
  </si>
  <si>
    <t>UNHCR 08/11/2018 
IFRC 01/02/2019
IOM/UNHCR 2019
DTM, Novermber 2018
Regional Response Plan R4V
UNHCR/IOM January 2019
UNHCR 2018</t>
  </si>
  <si>
    <t>ENCOVI 2018
IOM/UNHCR 2019
DTM, Novermber 2018
Regional Response Plan R4V</t>
  </si>
  <si>
    <t>http://elucabista.com/wp-content/uploads/2019/02/Presentacion-Encovi-2018-y-Plan-Pa%C3%ADs-Def.pdf
https://r4v.info/es/situations/platform
https://reliefweb.int/sites/reliefweb.int/files/resources/RMRP_Venezuela_2019_OnlineVersion.pdf
https://reliefweb.int/sites/reliefweb.int/files/resources/DTM_R4%20-%20English.pdf
https://r4v.info/es/documents/download/67282</t>
  </si>
  <si>
    <t xml:space="preserve">VEN: 14,335,000 The total population is affected by the crisis. This figure is reached by subtracting the PIN from the total population. 
BRA: 300,000 affected population (excluding the PIN)
COL: 610,000 - host communities + Colombian returnees 
PER: 695,000 - Venezuelan migrant stock (728,000) minus 85% that have at least one unmet need plus the host community according to the Regional Response Plan 2019 as no other data on the current impact on hosting communities is available. It is estimated that the rest is able to meet their needs by applying (sometimes unsustainable) coping strategies. </t>
  </si>
  <si>
    <t>VEN: 14,920,000 51% of the population is considered to be 'structurally' poor based on a multidimension perspective which included living standards, employment and social protection, education, access to services and shelter conditions.
ECU: 221,000 The number of Venezuelans remaining in Ecuador. As of early 2019, more than 220,000 Venezuelans were estimated to be sheltering in Ecuador, many of whom were in need of food, health and nutrition assistance, according to the Government of Ecuador (GoE) and relief actors.
BRA: 96,000
COL: 1,032,000 Venezuelans with intentions to stay
PER: 663,000 - Of 728,000 Venezuelans in the country, 85% are estimated to have at least one unmet need. This does not include  people in need among the host population, as not enough information on potential needs is currently available. However, the Regional Response Plan estimates 630,000 persons from host communities to be in need of assistance by the end of 2019.
T&amp;T: 60,000 Venezuelan population in TT facing largely modrate humanitarian conditions.
Some of the major challenges posed by the large influx of Venezuelans include international protection and physical security considerations, health services, lack of documentation, sexual and genderbased violence, exploitation and abuse, and lack of access to basic rights and services (UNHCR, 2017). Without refugee status determination (RSD) and similar mechanisms, asylum seekers and refugees do not have the legal right to work, to receive a public-school education or to drive vehicles in Trinidad and Tobago. The Venezuelan asylum seekers continue to experience stigma and discrimination, with acts of resentment regarding employment and access to health services further threatening their security.</t>
  </si>
  <si>
    <t>http://elucabista.com/wp-content/uploads/2019/02/Presentacion-Encovi-2018-y-Plan-Pa%C3%ADs-Def.pdf
https://r4v.info/es/situations/platform
https://reliefweb.int/sites/reliefweb.int/files/resources/14012019_hno_2019_es.pdf
https://reliefweb.int/sites/reliefweb.int/files/resources/68962.pdf
https://www.npr.org/2018/12/18/677325140/trinidad-faces-humanitarian-crisis-as-more-venezuelans-come-for-refuge?t=1553098659516&amp;t=1556281240598
https://reliefweb.int/sites/reliefweb.int/files/resources/UNICEF%20Humanitarian%20Situation%20Report%20on%20Migration%20flows%20in%20Latin%20America%20and%20the%20Caribbean%20%235%20-%20May-December%202018.pdf https://reliefweb.int/sites/reliefweb.int/files/resources/MDR42004eu1.pdf</t>
  </si>
  <si>
    <t>ENCOVI 2018
HNO 15/01/2019
UNICEF 27/03/2019
NRC 18/12/2019
IFRC 01/02/2019</t>
  </si>
  <si>
    <t>ENCOVI 2018
HNO 15/01/2019</t>
  </si>
  <si>
    <t>VEN: It is arguable that a percentage of the population is in severe humanitarian conditions, however due to lack of data it is difficult to estimate a figure.
ECU: 0
BRA: 0
COL: Transit population 537,000
PER: 0</t>
  </si>
  <si>
    <t>http://elucabista.com/wp-content/uploads/2019/02/Presentacion-Encovi-2018-y-Plan-Pa%C3%ADs-Def.pdf
https://r4v.info/es/situations/platform
https://reliefweb.int/sites/reliefweb.int/files/resources/14012019_hno_2019_es.pdf</t>
  </si>
  <si>
    <t>World Bank 2017; UNHCR 31/03/2019</t>
  </si>
  <si>
    <t>https://data.worldbank.org/indicator/SP.POP.TOTL https://data2.unhcr.org/en/documents/download/69287</t>
  </si>
  <si>
    <t>Total population plus latest available figures for incoming AS and refs and migrants, minus outgoing migrants and refs</t>
  </si>
  <si>
    <t>National Statistics office, UNHCR 31/03/2019</t>
  </si>
  <si>
    <t xml:space="preserve"> https://www.nbs.go.tz/nbs/takwimu/census2012/Tanzania_Total_Population_by_District-Regions-2016_2017r.pdf https://data2.unhcr.org/en/documents/download/69287</t>
  </si>
  <si>
    <t>https://data2.unhcr.org/en/documents/download/69287</t>
  </si>
  <si>
    <t>https://www.nbs.go.tz/nbs/takwimu/census2012/Tanzania_Total_Population_by_District-Regions-2016_2017r.pdf https://data2.unhcr.org/en/documents/download/69287</t>
  </si>
  <si>
    <t>City Population 11/02/2019 (baseline data); UNHCR 31/03/2019</t>
  </si>
  <si>
    <t>http://www.citypopulation.de/Egypt-Cities.html https://www.unhcr.org/eg/wp-content/uploads/sites/36/2019/04/March-2019-UNHCR-Egypt-Monthly-Statistical-Report.pdf</t>
  </si>
  <si>
    <t>97,147,368 (Egyptian population 2018 est.) + 247,799 (asylum seekers and refugees)</t>
  </si>
  <si>
    <t>City Population 11/02/2019 (baseline data); UNHCR 03/2019</t>
  </si>
  <si>
    <t>http://www.citypopulation.de/Egypt-Cities.html https://reliefweb.int/sites/reliefweb.int/files/resources/2019-02_UNHCR-Egypt_Fact-Sheet_March-2019.pdf</t>
  </si>
  <si>
    <t>Host population: 9,717,324 (Cairo) + 8,831,714 (Giza) + refugee population: 189,128 (Greater Cairo)</t>
  </si>
  <si>
    <t>https://www.unhcr.org/eg/wp-content/uploads/sites/36/2019/04/March-2019-UNHCR-Egypt-Monthly-Statistical-Report.pdf</t>
  </si>
  <si>
    <t>132,281 Syrian asylum seekers and refugees</t>
  </si>
  <si>
    <t>UNHCR 31/03/2019; WFP 2017</t>
  </si>
  <si>
    <t>https://www.unhcr.org/eg/wp-content/uploads/sites/36/2019/04/March-2019-UNHCR-Egypt-Monthly-Statistical-Report.pdf https://docs.wfp.org/api/documents/WFP-0000069986/download/</t>
  </si>
  <si>
    <t>IBGE 2018
Reuters 11/2017</t>
  </si>
  <si>
    <t>https://reliefweb.int/sites/reliefweb.int/files/resources/69285.pdf</t>
  </si>
  <si>
    <t>Figure represents the population of Roraima state. The vast majority of Venezuelan refugees and migrants in Brazil have gone to Roraima, with a much smaller number choosing  Amazonas, specifically the city of Manaus.</t>
  </si>
  <si>
    <t xml:space="preserve">Boa Vista, the state capital of Roraima, has hosted a large percentage of Venezuelan refugees and migrants in Brazil. The city is home to approximately 375,000 people, and is situated in one of the poorest regions of Brazil -- increasing the baseline level of vulnerability. </t>
  </si>
  <si>
    <t xml:space="preserve">An estimated 96,000 Venezuelans have soughtprotection in Brazil. </t>
  </si>
  <si>
    <t>https://www.reuters.com/article/us-venezuela-crisis-brazil/venezuelan-migrants-pose-humanitarian-problem-in-brazil-idUSKBN1E51KV
https://www.ibge.gov.br/cidades-e-estados/rr/boa-vista.html</t>
  </si>
  <si>
    <t>Acled 2019-2019</t>
  </si>
  <si>
    <t>No deaths were recorder by Acled.</t>
  </si>
  <si>
    <t>We made the sum of the admin 2 sq km of the provinces that count the highest number of palestinian refugees: Baalbek, Zahle, Beirut, Chouf, El Minieh-Dennie, Baabda, Akkar, Sour, Saida</t>
  </si>
  <si>
    <t xml:space="preserve">Calculated people exposed based on the admin 2 with the highest numbers of Palestinian refugees </t>
  </si>
  <si>
    <t>ACAPS ACCESS REPORT APRIL 2019</t>
  </si>
  <si>
    <t>https://www.acaps.org/sites/acaps/files/slides/files/20190502_acaps_humanitarian_access_overview_may_2019_0.pdf</t>
  </si>
  <si>
    <t>GCSI Reliability</t>
  </si>
  <si>
    <t>Information gaps</t>
  </si>
  <si>
    <t>Malian refugees living in Mbera camp</t>
  </si>
  <si>
    <t>killed due to the cyclone</t>
  </si>
  <si>
    <t>https://reliefweb.int/sites/reliefweb.int/files/resources/67962.pdf , https://databank.worldbank.org/data/views/reports/reportwidget.aspx?Report_Name=CountryProfile&amp;Id=b50fd57&amp;tbar=y&amp;dd=y&amp;inf=n&amp;zm=n&amp;country=ESP
https://www.hcp.ma/Projections-de-la-population-totale-du-Maroc-par-age-simple-et-sexe-2014-2050_a2209.html https://rgph2014.hcp.ma/Note-sur-les-premiers-resultats-du-Recensement-General-de-la-Population-et- e-l-Habitat-2014_a369.html https://data2.unhcr.org/en/situations/mediterranean
http://www.ons.dz/IMG/pdf/pop3_national.pdf http://reporting.unhcr.org/sites/default/files/UNHCR%20Algeria%20Operational%20Update%20-%20October-December%202018.pdf</t>
  </si>
  <si>
    <t xml:space="preserve">https://databank.worldbank.org/data/views/reports/reportwidget.aspx?Report_Name=CountryProfile&amp;Id=b450fd57&amp;tbar=y&amp;dd=y&amp;inf=n&amp;zm=n&amp;country=DZA
https://data.humdata.org/dataset/refugees-originating-lby
https://data.worldbank.org/indicator/sp.pop.totl?page=2 /
http://www.globaldtm.info/libya 
https://data2.unhcr.org/en/situations/mediterranean/location/5205
http://dati.istat.it/Index.aspx?QueryId=18460&amp;lang=en 1 Jan 2019 </t>
  </si>
  <si>
    <t>http://humanitarianaccess.acaps.org/</t>
  </si>
  <si>
    <t>Acaps Acces map score</t>
  </si>
  <si>
    <t>People in need facing IPC phase 2</t>
  </si>
  <si>
    <t>People in need facing IPC phase 1</t>
  </si>
  <si>
    <t>Total crisis related fatalities</t>
  </si>
  <si>
    <t>Acaps access map</t>
  </si>
  <si>
    <t>ACLED 03-2019</t>
  </si>
  <si>
    <t>Crisis related fatalies</t>
  </si>
  <si>
    <t>People killed in Kashmir region</t>
  </si>
  <si>
    <t>humanitarianaccess.acaps.org/</t>
  </si>
  <si>
    <t>The total population of the West Bank, Gaza and East Jerusalem face severe access constraints. Paticularly in Gaza and the West Bnak which are walled off which closely guarded perimetres. In Gaza there is little room for displacement and Palestinian strugle to access service and cannot easily leave to access them.</t>
  </si>
  <si>
    <t>Total population projections plus incoming asylum seekers and refugees, minus outgoing asylum seekers and refugees</t>
  </si>
  <si>
    <t>Confidential source</t>
  </si>
  <si>
    <t>Baseline data; UNHCR 31/03/2019; UNRWA 06/2018</t>
  </si>
  <si>
    <t>https://reliefweb.int/sites/reliefweb.int/files/resources/68925.pdf https://www.unrwa.org/sites/default/files/content/resources/2018_syria_crisis_progress_report_final_clean.pdf</t>
  </si>
  <si>
    <t xml:space="preserve">10,308,900 (total population of Jordan) + 762,420 (refugees: Syria, Iraq, Yemen, Sudan, Somalia and other) + 17,824 (PRS) </t>
  </si>
  <si>
    <t>Only admin level 1 areas with districts hosting over 50,000 Syrian refugees are counted. Therefore: 1,572km2 (Irbid) + 4,761km2 (Zarqa) + 26,551 (Mafraq) + 7,579 (Amman)</t>
  </si>
  <si>
    <t>Baseline data, UNHCR 09/04/2019</t>
  </si>
  <si>
    <t>Host population: 1,911,600 (Irbid) + 593,900 (Mafraq) + 4,327,800 (Amman) + 1,474,000 (Zarqa) = 8,307,300. Syrian refugees: 195,404 (Amman) + 159,923 (Mafraq) + 137,539 (Irbid) + 95,112 (Zarqa) = 587,978</t>
  </si>
  <si>
    <t xml:space="preserve">https://data2.unhcr.org/en/situations/syria/location/36 https://www.unrwa.org/sites/default/files/content/resources/2018_syria_crisis_progress_report_final_clean.pdf </t>
  </si>
  <si>
    <t>660,393 (Syrian refugees) + 17,824 (PRS)</t>
  </si>
  <si>
    <t>https://data2.unhcr.org/en/situations/syria/location/36 https://reliefweb.int/sites/reliefweb.int/files/resources/67367.pdf</t>
  </si>
  <si>
    <t>85% of Syrian refugees in Jordan live below the poverty line (USD 96 per person per month). Refugees below the poverty line are considered facing moderate humanitarian conditions: 85% of 678,000 (Syrian refugees and PRS)</t>
  </si>
  <si>
    <t>Baseline data; UNHCR 09/04/2019</t>
  </si>
  <si>
    <t>85% of Syrian refugees in Jordan live below the poverty line (USD 96 per person per month). Refugees above the poverty line are considered facing stressed humanitarian conditions: 15% of 678,000 (Syrian refugees and PRS)</t>
  </si>
  <si>
    <t>Baseline data; UNHCR 12/2018; UNHCR 13/01/2019</t>
  </si>
  <si>
    <t>UNHCR 09/04/2018; UNWRA 06/2018; UNRWA 01/01/2019</t>
  </si>
  <si>
    <t>https://data2.unhcr.org/en/situations/syria/location/36 https://www.unrwa.org/sites/default/files/content/resources/2018_syria_crisis_progress_report_final_clean.pdf https://reliefweb.int/sites/reliefweb.int/files/resources/unrwa_in_figures_2018_eng_v1_31_1_2019_final.pdf</t>
  </si>
  <si>
    <t>Only admin level 1 areas with districts hosting over 50,000 Syrian refugees are counted. Therefore: 1,572km2 (Irbid) + 4,761km2 (Zarqa) + 26,551 (Mafraq) + 7,579 (Amman). In regards to Palestinian refugees, Amman governorate (where the most camps are located) is taken as the basis for the # of square kilometres affected</t>
  </si>
  <si>
    <t xml:space="preserve">660,393 (Syrian refugees) + 17,824 (PRS) + 408,000 (Palestinians in camps) </t>
  </si>
  <si>
    <t>UNHCR 09/04/2019; UNHCR 31/12/2018; UNRWA 01/01/2020</t>
  </si>
  <si>
    <t>UNHCR 09/04/2019; UNHCR 31/12/2018</t>
  </si>
  <si>
    <t>UNHCR 09/04/2019; UNRWA 01/01/2020</t>
  </si>
  <si>
    <t>https://data2.unhcr.org/en/situations/syria/location/36 https://reliefweb.int/sites/reliefweb.int/files/resources/67367.pdf https://reliefweb.int/sites/reliefweb.int/files/resources/unrwa_in_figures_2018_eng_v1_31_1_2019_final.pdf</t>
  </si>
  <si>
    <t>https://data2.unhcr.org/en/situations/syria/location/36 https://reliefweb.int/sites/reliefweb.int/files/resources/unrwa_in_figures_2018_eng_v1_31_1_2019_final.pdf</t>
  </si>
  <si>
    <t>Syrian refugees and PRS below the poverty line (576,000) + Palestinian refugees (408,000)</t>
  </si>
  <si>
    <t>UNHCR 09/04/2019; UNWRA 06/2018; UNRWA 01/01/2019</t>
  </si>
  <si>
    <t>UNHCR 09/04/2019; UNRWA, 06/2018</t>
  </si>
  <si>
    <t xml:space="preserve">Total crisis related fatalities due to conflict in Kashmir. </t>
  </si>
  <si>
    <t>29,214 refugees and asylum seekers as of January 2019 + 20,000 average of migrants in the country and in need of humanitarian assistance + (?) local population on migration routes</t>
  </si>
  <si>
    <t>Refugees and Asylum seekres (hosted)</t>
  </si>
  <si>
    <t>Transit migrants</t>
  </si>
  <si>
    <t xml:space="preserve">http://reporting.unhcr.org/sites/default/files/UNHCR%20Djibouti%20Fact%20Sheet%20-%20January%202019.pdf
https://www.globaldtm.info/djibouti/  </t>
  </si>
  <si>
    <t>UNHCR; IOM</t>
  </si>
  <si>
    <t>29,214 refugees and asylum seekers as of January 2019 + 20,000 average of migrants in the country and in need of humanitarian assistance</t>
  </si>
  <si>
    <t>WHO 05/05/2019</t>
  </si>
  <si>
    <t>https://apps.who.int/iris/bitstream/handle/10665/312254/OEW18-290405052019.pdf</t>
  </si>
  <si>
    <t>As of 21 April 2019, a total of 139,550 suspected measles cases, including 902 deaths were reported in health facilities and in the community.</t>
  </si>
  <si>
    <t>Reported cases (139,550) - hospitalised cases (8,571)</t>
  </si>
  <si>
    <t xml:space="preserve">Population Census Data 2015, OCHA 02/05/2019 </t>
  </si>
  <si>
    <t>OCHA 02/05/2019</t>
  </si>
  <si>
    <t>Total population living in the affected area, and affected by the Marawi conflict,  social disorganization due to Bangsamoro Organic law, Armed Conflict Sulu, Maguindanao and Lanao Del Sur.</t>
  </si>
  <si>
    <t xml:space="preserve">https://data.humdata.org/dataset/philippines-2015-census-population-administrative-level-1-to-4 https://reliefweb.int/sites/reliefweb.int/files/resources/OCHA-PHL-Mindanao-Situation-06052019.pdf </t>
  </si>
  <si>
    <t>https://reliefweb.int/sites/reliefweb.int/files/resources/OCHA-PHL-Mindanao-Situation-06052019.pdf</t>
  </si>
  <si>
    <t>Total amount of people affected by the Marawi conflict,  social disorganization due to Bangsamoro Organic law, Armed Conflict Sulu, Maguindanao and Lanao Del Sur.</t>
  </si>
  <si>
    <t>Total amount of people affected and/or displaced by the Marawi conflict,  social disorganization due to Bangsamoro Organic law, Armed Conflict Sulu, Maguindanao and Lanao Del Sur.</t>
  </si>
  <si>
    <t xml:space="preserve">The total amount of injuries following the Church bombing in Jolo, Sulu were 89. There is a lack of data on the total amount of injuries .  </t>
  </si>
  <si>
    <t>ACLED 11/2018 - 03/2018</t>
  </si>
  <si>
    <t xml:space="preserve">Total amount of fatalities in Mindanao is 117. People killed due to police forces, Maute Group, Bangsamoro Islamic Freedom Fighters, amongst other actors. There is a change in the methodology compared to the previous month. </t>
  </si>
  <si>
    <t>OCHA 11/2018; FEWS NET 29/04/2019; IPC 30/06/2019</t>
  </si>
  <si>
    <t>https://reliefweb.int/sites/reliefweb.int/files/resources/Somalia_2019_HNO.PDF https://reliefweb.int/sites/reliefweb.int/files/resources/FSNAU-Food-Security-Quarterly-Brief-April-2019.pdf http://www.ipcinfo.org/ipc-country-analysis/details-map/en/c/1151962/</t>
  </si>
  <si>
    <t>https://reliefweb.int/sites/reliefweb.int/files/resources/Somalia_2019_HNO.PDF https://reliefweb.int/sites/reliefweb.int/files/resources/FSNAU-Food-Security-Quarterly-Brief-April-2019.pdf www.ipcinfo.org/ipc-country-analysis/details-map/en/c/1151962/</t>
  </si>
  <si>
    <t>HNO uses IPC phases 2-5 to calcuate PIN. See HNO 2019 Annex 1. Figure is based on IPC projection for February to June 2019 and updated figure for the number of people in IPC 3 (10% increase in April). IPC 2, 3, 4 and 5 = people in need</t>
  </si>
  <si>
    <t>HNO uses IPC phases 2-5 to calcuate PIN. See HNO 2019 Annex 1. IPC 2 figure is based on IPC projection for February to June 2019. IPC 3 figure is based on  updated figure for people in IPC level 3 (10% increase in April). IPC 2 (3,400,000) and IPC 3 (1,561,000) = people in need (level 1)</t>
  </si>
  <si>
    <t xml:space="preserve">Total confirmed cases of Lassa Fever (November 1 - April 31) and Meningitis (October 1 - April 11) </t>
  </si>
  <si>
    <t>NCDC  31/04/2019</t>
  </si>
  <si>
    <t xml:space="preserve">Total PIN is the people exposed by the Middle Belt conflict, in addition to the people affected by the Middle Belt Conflict and the Boko Haram Crisis. The people affected by the Middle Belt conflict or the Boko Haram crisis are also likely to be in need of food insecurity. </t>
  </si>
  <si>
    <t xml:space="preserve">Total people exposed to Middle belt conflict. These people are also likely to be food insecurity (IPC Phase 1). </t>
  </si>
  <si>
    <t xml:space="preserve">Total amount of people affected by the Boko Haram crisis, although not defined to be in need of humanitarian assistance. Some of the population affected by stressed humanitarian conditions due to the Boko Haram conflict are likely to be facing food insecurity. </t>
  </si>
  <si>
    <t xml:space="preserve">Total amount of people displaced by the Middle belt conflict. This also includes people facing low and medium needs in the Boko Haram conflict as defined by the HNO 2019. </t>
  </si>
  <si>
    <t xml:space="preserve">Total PIN includes the total amount of people in high needs due to the Boko Haram conflict as defined by the HNO 2019. </t>
  </si>
  <si>
    <t>Crisis Group 26/07/2018; HNO 11/2019</t>
  </si>
  <si>
    <t>Cadre Harmonise 01/2019 - 05/2019</t>
  </si>
  <si>
    <t>The PIN includes all people facing food insecurity in IPC phase 3-5 based on current IPC levels (January to May 2019). People in IPC phase 1 and 2 are not included.</t>
  </si>
  <si>
    <t xml:space="preserve">People in IPC phase 1, and facing increased vulnerability. </t>
  </si>
  <si>
    <t xml:space="preserve">People facing increased vulnerabilities in IPC Phase 2. </t>
  </si>
  <si>
    <t>People in need in Phase 3 need humanitarian assistance in order to prevent malnutrition, to protect livelihoods and to prevent deaths</t>
  </si>
  <si>
    <t xml:space="preserve">Even with humanitarian assistance, the risk of extreme loss of livelihood asssets that will lead to food consumption gaps in the short term is high amongst those facing IPC Phase 4. </t>
  </si>
  <si>
    <t xml:space="preserve">No people facing IPC Phase 5. </t>
  </si>
  <si>
    <t>ACLED 11/2018 - 04/2019</t>
  </si>
  <si>
    <t>UNICEF 12/05/2018</t>
  </si>
  <si>
    <t>https://reliefweb.int/sites/reliefweb.int/files/resources/UNICEF%20Idai%20Situation%20and%20Response%20May%2012%202019.pdf</t>
  </si>
  <si>
    <t xml:space="preserve">Total number of fatalities according to UNICEF. Cyclone Idai is the only crisis with fatalities. </t>
  </si>
  <si>
    <t>Total # of crisis related displaced people, according to UNICEF</t>
  </si>
  <si>
    <t>UNICEF 12/05/2019</t>
  </si>
  <si>
    <t>ACLED 05/2019</t>
  </si>
  <si>
    <t xml:space="preserve">Figure represents the number of fatalities stemming from violence during the period November 2018- April 2019. The actual number of violent fatalities is likely to be higher as a result of un-reported incidents. Fatalities from causes other than violence have not been included as a result of the lack of reliable and representative data. </t>
  </si>
  <si>
    <t xml:space="preserve"># Syrian refugees residing in Lebanon + #PRS   
The number of Syrians in Lebanon registered by UNHCR is around 938,000. As the registration of Syrian refugees by UNHCR in Lebanon was suspended by the Lebanese government in 2015, the actual number of Syrian refugees is estimated to be much higher. The most widely used (incl by Lebanese Crisis Respone Plan) estimation is 1,500,000. However, from informal conversations with actors operating on the ground, we understand that current estimations consider the number of Syrian refugees in Lebanon to be lower.  As the estimations are still higher than the registration number, we decided to go with the initial estimation of 1,500,000 which is still used in most reports.
</t>
  </si>
  <si>
    <t xml:space="preserve">No Data Availble but it assumed that number of injuries caused by the displacement crisis is too low to have an effect in the model. Therefore we scored this indicator 0. </t>
  </si>
  <si>
    <t xml:space="preserve">Estimating economic losses in a displacement crisis is complex and highly political. In some cases, the host population may actually be benefitting from the displacement when the displacement is creating jobs, increasing the demand, etc. For this reason, we dicided to put an x for this indicator. </t>
  </si>
  <si>
    <t xml:space="preserve">Figure represents the combined total population of refugees and IDPs in Ethiopia. Refugees  + climate-induced IDPs + conflict-induced IDPs.  </t>
  </si>
  <si>
    <t xml:space="preserve">https://data2.unhcr.org/en/country/eth
</t>
  </si>
  <si>
    <t>Acled 05/2019</t>
  </si>
  <si>
    <t>Number of casualties across Chad between November 2018 and April 2019.</t>
  </si>
  <si>
    <t>Number of casualties in Tibesti region between November 2018 and April 2019</t>
  </si>
  <si>
    <t>UNHCR 05/2019; IOM 05/2019</t>
  </si>
  <si>
    <t>https://www.globaldtm.info/chad/
https://data2.unhcr.org/en/country/tcd</t>
  </si>
  <si>
    <t xml:space="preserve">Nigerian refugee population + IDPs in Lac region.  </t>
  </si>
  <si>
    <t>IOM 11/04/2019; UNHCR 31/03/2019; ECHO 13/05/2019</t>
  </si>
  <si>
    <t>https://displacement.iom.int/system/tdf/reports/Rapport_CMP_11_Avril_2019_0.pdf?file=1&amp;type=node&amp;id=5559, https://data2.unhcr.org/fr/situations/malisituation; https://reliefweb.int/sites/reliefweb.int/files/resources/ECDM_20190513_Mali_Crisis.pdf</t>
  </si>
  <si>
    <t xml:space="preserve">Sum of IDPs, IDP returnees, Malian refugees in third countries, Malian refugee returnees. Since last month there has been a sharp spike in new IDP displacements. </t>
  </si>
  <si>
    <t xml:space="preserve">Total number of casualties country-wide November-April. Increase over last month is due to spike in violence. Also switched from UN source to ACLED. </t>
  </si>
  <si>
    <t>IOM 05/2019</t>
  </si>
  <si>
    <t>https://data.worldbank.org/country/turkey; https://data.worldbank.org/indicator/SP.POP.TOTL?locations=GR; https://data2.unhcr.org/en/documents/download/68057</t>
  </si>
  <si>
    <t xml:space="preserve">Total population of Turkey and Greece. Estimations for Turkey already include refugees. Refugee population has been manually added for Greece. </t>
  </si>
  <si>
    <t xml:space="preserve">Total number of dead and missing migrants in Eastern Med from November through April. Data from IOM Missing migrants. </t>
  </si>
  <si>
    <t xml:space="preserve">refugees and host population </t>
  </si>
  <si>
    <t xml:space="preserve">Average of access scores for countries affected (Turkey and Greece). Scores rounded to the nearest whole number. </t>
  </si>
  <si>
    <t>OCHA HNO, IPC</t>
  </si>
  <si>
    <t>https://data.humdata.org/dataset/south-sudan-population-statistics; https://reliefweb.int/sites/reliefweb.int/files/resources/South_Sudan_2019_Humanitarian_Needs_Overview.pdf; http://www.ipcinfo.org/ipc-country-analysis/details-map/en/c/1151975/?iso3=SSD</t>
  </si>
  <si>
    <t>Population estimates for 2019</t>
  </si>
  <si>
    <t>UNHCR 15/05/2019</t>
  </si>
  <si>
    <t>It included 1.83m IDPs + 2.29m South Sudanese refugees in neighbouring countries</t>
  </si>
  <si>
    <t>https://reliefweb.int/sites/reliefweb.int/files/resources/ss_20190515_humanitarian_snapshot_april.pdf</t>
  </si>
  <si>
    <t>WHO Weekly bulletin from November to April</t>
  </si>
  <si>
    <t>1,368,084 cases It includes malaria, ARI, AWD, bloody diarrhoea, AJS, measles, other + 860,000 children malnourished</t>
  </si>
  <si>
    <t>687 disease related deaths from November to April + 705 conflict related casualties from November to April</t>
  </si>
  <si>
    <t>People in IPC 3 estimate for May-July 2019</t>
  </si>
  <si>
    <t>People in IPC 4 estimate for May-July 2019 (1,910,000) + the difference between the overall HNO PIN (7.1m) and the total number of people in IPC 3,4,5 (6.45m) which is 228,000 people mostly in need of WASH or Health.</t>
  </si>
  <si>
    <t>People in IPC 5 from May-July 2019</t>
  </si>
  <si>
    <t>Complex in Burundi</t>
  </si>
  <si>
    <t>Gov of Mozambique 10/05/2019; Club of Mozambique 05/04/2019; RFI 25/11/2018</t>
  </si>
  <si>
    <t>https://reliefweb.int/sites/reliefweb.int/files/resources/joint_national_sitrep_1_mozambique_10_may_2019_final_whoinsdps_for_trans.pdf; https://reliefweb.int/sites/reliefweb.int/files/resources/ROSEA_20190415_Mozambique_SitRep%2013_14%20April%20.pdf; http://www.rfi.fr/afrique/20181125-mozambique-douze-villageois-shebabs-cabo-delgado; https://clubofmozambique.com/news/mozambiquecabo-delgado-attacks-six-tons-of-donations-to-support-displaced-people-are-on-their-way-to-ibo/; https://reliefweb.int/report/mozambique/mozambique-comoros-tropical-cyclone-kenneth-update-ingc-un-ocha-ifrc-inam-noaa</t>
  </si>
  <si>
    <t>Underestimation due to lack of reliable data | 400,000 people displaced due to Cyclone Idai + 3,200 people displaced due to Cyclone Kenneth + 3,000 people displaced due to violence in Cabo Delgado (there is likely to be some double counting due to the fact that many people on Ibo island affected by Cyclone Kenneth had previously been displaced due to violence)</t>
  </si>
  <si>
    <t>Gov of Mozambique, WHO 10/05/2019; HRP 21/01/2019; FAO 11/02/2019</t>
  </si>
  <si>
    <t>https://reliefweb.int/sites/reliefweb.int/files/resources/joint_national_sitrep_1_mozambique_10_may_2019_final_whoinsdps_for_trans.pdf; https://reliefweb.int/sites/reliefweb.int/files/resources/Mozambique%20Humanitarian%20Response%20Plan_210119_FINAL.pdf, https://reliefweb.int/sites/reliefweb.int/files/resources/ca3197en.pdf, http://www.setsan.gov.mz/wp-content/uploads/2018/07/Relat%C3%B3rio-da-Avalia%C3%A7%C3%A3o-Sazonal-de-Nutri%C3%A7%C3%A3o-2018.pdf</t>
  </si>
  <si>
    <t>Cyclone Kenneth related illnesses 109 cases of cholera and 2,695 cases of malaria 
Cyclone Idai related illnesses 6,743 cholera cases + 25,758 cases of malaria
Food insecurity related illnesses 19,500 children in nine districts expected to suffer from acute malnutrition</t>
  </si>
  <si>
    <t>ACLED November 2018-April 2019; Gov of Mozambique 10/05/2019</t>
  </si>
  <si>
    <t>https://reliefweb.int/sites/reliefweb.int/files/resources/joint_national_sitrep_1_mozambique_10_may_2019_final_whoinsdps_for_trans.pdf;</t>
  </si>
  <si>
    <t>People injured due to Cyclone Idai (1600) + people injured during attacks in Cabo Delgado (44) + people injured due to Cyclone Kenneth (91)</t>
  </si>
  <si>
    <t>142 civilians killed during attacks from ASWJ on village in the province of Cabo Delgado + 611 people dead due to flooding tropical cyclone IDAI and cholera (as of 20 April) + 45 people dead due to the impact of Cyclone Kenneth</t>
  </si>
  <si>
    <t>Houses flooded (15,784) and partially damaged (112,735) due to Cyclone Idai + (18,179) houses damaged + (290) classrooms damaged by Cyclone Kenneth</t>
  </si>
  <si>
    <t>114,463 houses and classrooms destroyed due to Cyclone Idai + 1,123 houses destroyed by violent attacks in Cabo Delgado + 27,203 houses destroyed + 190 classrooms destroyed due to Cyclone Kenneth</t>
  </si>
  <si>
    <t>Gov of Mozambique 10/05/2019; OCHA 06/04/2019</t>
  </si>
  <si>
    <t>Gov of Mozambique 10/05/2019; OCHA 06/04/2019; ACLED October 2017-February 2019</t>
  </si>
  <si>
    <t>https://reliefweb.int/sites/reliefweb.int/files/resources/joint_national_sitrep_1_mozambique_10_may_2019_final_whoinsdps_for_trans.pdf;; https://reliefweb.int/sites/reliefweb.int/files/resources/MOZAMBIQUE%20CYCLONE%20IDAI%20%26%20FLOODS%20SITUATION%20REPORT%20NO.2%2003%20April%202019%20FINAL.pdf</t>
  </si>
  <si>
    <t>Gov of Mozambique, WHO 10/5/2019; IPC January-March 2019</t>
  </si>
  <si>
    <t>https://reliefweb.int/sites/reliefweb.int/files/resources/joint_national_sitrep_1_mozambique_10_may_2019_final_whoinsdps_for_trans.pdf; http://www.ipcinfo.org/ipc-country-analysis/details-map/en/c/1151806/?iso3=MOZ</t>
  </si>
  <si>
    <t xml:space="preserve">It includes people in IPC 2 from areas not affected by the cyclone + people left in IPC 2 from areas affected by the cyclone (some of which were raised up to level 4). Since it is estimated that 3.2 were affected by the cyclone (although not in need of humanitarian assistance) some people from level 1 were moved to level 2. </t>
  </si>
  <si>
    <t>People affected and in need due to Cyclone Idai also already affected by food security + people in IPC 4 in provinces not affected by the cyclone. All people from cyclones (both Idai and Kenneth) affected areas in IPC 3 were moved to level 4. The rest in order to reach 1.2 million of people affected by cyclone were substracted from level 2 and add to level 4.</t>
  </si>
  <si>
    <t>non host and IDPs</t>
  </si>
  <si>
    <t>Civilians injured during attacks from ASWJ on villages in the province of Cabo Delgado</t>
  </si>
  <si>
    <t>ACLED November 2018-April 2019; Gov of Mozambique 1070572020</t>
  </si>
  <si>
    <t>Gov of Mozambique; WHO 10/05/2019</t>
  </si>
  <si>
    <t>Gov of Mozambique; WHO 10/05/2019; INE 2013</t>
  </si>
  <si>
    <t>Gov of Mozambique; WHO 10/05/2019; INE 2007</t>
  </si>
  <si>
    <t>https://reliefweb.int/sites/reliefweb.int/files/resources/joint_national_sitrep_1_mozambique_10_may_2019_final_whoinsdps_for_trans.pdf; http://www.ine.gov.mz/estatisticas/estatisticas-territorias-distritais</t>
  </si>
  <si>
    <t>https://reliefweb.int/sites/reliefweb.int/files/resources/joint_national_sitrep_1_mozambique_10_may_2019_final_whoinsdps_for_trans.pdf</t>
  </si>
  <si>
    <t>https://reliefweb.int/sites/reliefweb.int/files/resources/joint_national_sitrep_1_mozambique_10_may_2019_final_whoinsdps_for_trans.pdf; http://www.ine.gov.mz/operacoes-estatisticas/censos/censo-2007/rgph-2007</t>
  </si>
  <si>
    <t>Total number of square kilometers of affected areas in Cabo Delgado and Nampula including: Anvuabe, Chiure, Erati, Ibo, Macomia, Memba, Mueda, Muidumbe, Nacaroa, Pemba, Quissanga</t>
  </si>
  <si>
    <t>People living in the district affected by Cyclone Kenneth</t>
  </si>
  <si>
    <t>Sources from the Government of Mozambique and OCHA report a number of 254,750 people affcted by Cyclone Kenneth but then the Gov also indicates a higher number of people in need, therefore I have decided to use this figure as the people affected and in need.</t>
  </si>
  <si>
    <t>People displaced and sheltered in 8 accommodation centres</t>
  </si>
  <si>
    <t>People injured due to the impact of Cyclone Kenneth</t>
  </si>
  <si>
    <t>People dead due to the impact of Cyclone Kenneth</t>
  </si>
  <si>
    <t>18,179 houses damaged + 290 classrooms damaged (OCHA reports the same total number of houses partially or totally destroyed but with a different distribution of approximately 22,500 houses affected for each category)</t>
  </si>
  <si>
    <t>27,203 houses destroyed + 190 classrooms destroyed (OCHA reports the same total number of houses partially or totally destroyed but with a different distribution of approximately 22,500 houses affected for each category)</t>
  </si>
  <si>
    <t>People living in the affected areas minus the people affected and/or in need</t>
  </si>
  <si>
    <t>It is still hard to determine a level of severity of the people in need, as humanitarian conditions and needs are different and there is no breakdown available to distribute people on different levels.</t>
  </si>
  <si>
    <t>Total number of people living in the areas affected</t>
  </si>
  <si>
    <t>Total displaced people including 21,380 people in 17 accommodation centres in Sofala province as 06 May</t>
  </si>
  <si>
    <t>People living in Cyclone Idai affected areas minus people in level 2 and 4 considered affected and in need</t>
  </si>
  <si>
    <t>People in need as reported by Government; it is still hard to provide an adequate and better severity ditribution, for the moment all people in need are considered to face severe humanitarian conditions, due to loss of shelter, disruption of infrastructure, restricted access to WASH and health services</t>
  </si>
  <si>
    <t>UNHCR 2019
HRP Lebanon 2019
Jordan Response Plan 2017-2019
CCCM, OCHA, HNAP 2019
BBC 11/09/2018, Pew Research Center 29/01/2018</t>
  </si>
  <si>
    <t>https://data2.unhcr.org/en/situations/syria
https://reliefweb.int/sites/reliefweb.int/files/resources/JRP%2B2017-2019%2B-%2BFull%2B-%2B%28June%2B30%29.pdf
https://reliefweb.int/report/lebanon/lebanon-crisis-response-plan-2017-2020-2018-update
https://www.humanitarianresponse.info/en/operations/stima/idps-tracking
https://www.pewresearch.org/fact-tank/2018/01/29/where-displaced-syrians-have-resettled/ , https://www.bbc.com/news/world-europe-44660699</t>
  </si>
  <si>
    <t>OCHA 26/12/2018</t>
  </si>
  <si>
    <t xml:space="preserve">January to October 2018, No updated figures available. </t>
  </si>
  <si>
    <t xml:space="preserve">August to October 2018, no updated figures available </t>
  </si>
  <si>
    <t xml:space="preserve">IPC 12/2018; OCHA 12/2018 </t>
  </si>
  <si>
    <t>http://www.ipcinfo.org/fileadmin/user_upload/ipcinfo/docs/IPC_Haiti_AFI_2018Oct2019Feb.pdf; https://reliefweb.int/sites/reliefweb.int/files/resources/hti_humanitarian_dashboard_04082019_en.pdf</t>
  </si>
  <si>
    <t xml:space="preserve">Projected IPC figures are used for the ongoing crisis in Haiti. However, needs in Haiti are complex. People in need are likely to be in need of health assistance, people have been affected by ongoing cholera outbreak, shelter and protection assistance. </t>
  </si>
  <si>
    <t xml:space="preserve">People in IPC phase 1, according to March to June 2019 projections. </t>
  </si>
  <si>
    <t xml:space="preserve">People in IPC phase 2, according to March to June 2019 projections. </t>
  </si>
  <si>
    <t xml:space="preserve">People in IPC phase 3, according to March to June 2019 projections. </t>
  </si>
  <si>
    <t xml:space="preserve">People in IPC phase 4, according to March to June 2019 projections. </t>
  </si>
  <si>
    <t xml:space="preserve">People in IPC phase 5, according to March to June 2019 projections. </t>
  </si>
  <si>
    <t>UNHCR 18/10/2018;
UNHCR 12/31/2018;
PBS 2017</t>
  </si>
  <si>
    <t>PBS 2017</t>
  </si>
  <si>
    <t>Ministry of National Health Services 05/2018</t>
  </si>
  <si>
    <t xml:space="preserve">Access to health infrastructure is challenging, increasing vulnerability particularly in conflict and drought affected regions.  Pneumonia  and Polio cases are considered in total illnesses in the last 6 months. Suspected measles cases are not included. </t>
  </si>
  <si>
    <t>ACLED 11 - 04/2018</t>
  </si>
  <si>
    <t xml:space="preserve">Total amount of people exposed to ongoing conflict and insecurity. Military and insurgent groups have caused large-scale displacements in Pakistan. Since 2008, the ongoing securiyt sitaution and miliaty operations have dispalced over 5 million people in Khyber Paktunkhywa (KP) many who have returned multiple times, increasing the vulnerability of the exposed population. Several years of neglect in return areas has led to aparticularl need for the maintenance of basic facilities and infrastructure, including health and water facilities. An estimated 2.9 million people are facing moderate humanitarian conditions and are in need of assistance. </t>
  </si>
  <si>
    <t>Total amount of people exposed to ongoing conflict and insecurity. Military and insurgent groups have caused large-scale displacements in Pakistan. Since 2008, the ongoing securiyt sitaution and miliaty operations have dispalced over 5 million people in Khyber Paktunkhywa (KP) many who have returned multiple times, increasing the vulnerability of the exposed population. Several years of neglect in return areas has led to aparticularl need for the maintenance of basic facilities and infrastructure, including health and water facilities.</t>
  </si>
  <si>
    <t xml:space="preserve">Total people in need in Pakistan due to conflict, according to UNICEF. This number is likely to be an underestimation of the total people in need.  </t>
  </si>
  <si>
    <t xml:space="preserve">Project IPC figrues for October 2018 and March 2019. There are no updated figures available. </t>
  </si>
  <si>
    <t xml:space="preserve">Projected figures for the total amount of people in IPC Phase 1 levels of food insecurity betweek October 2018 and March 2019. There are no updated figures available. </t>
  </si>
  <si>
    <t xml:space="preserve">Projected figures for the total amount of people in IPC Phase 2 levels of food insecurity betweek October 2018 and March 2019. There are no updated figures available. </t>
  </si>
  <si>
    <t xml:space="preserve">Projected figures for the total amount of people in IPC Phase 3 levels of food insecurity betweek October 2018 and March 2019. There are no updated figures available. </t>
  </si>
  <si>
    <t xml:space="preserve">Projected figures for the total amount of people in IPC Phase 4 levels of food insecurity betweek October 2018 and March 2019. There are no updated figures available. </t>
  </si>
  <si>
    <t xml:space="preserve">Projected figures for the total amount of people in IPC Phase5 levels of food insecurity betweek October 2018 and March 2019. There are no updated figures available. </t>
  </si>
  <si>
    <t>Sum of total displaced IDPs plus refugees outside of Syria. Palestinian refugees are not included in this count. The refugees outside of Syria only include the following destination countries: Lebanon, Jordan, iraq, Turkey, Egypt, other countries in N. Africa.  The figures for Syrians in Lebanon and Jordan are an estimation (look estimations tab). We also included an unofficial estimation for the number of Syrian refugees in Europe based on different media sources. Figures on Syrian refugees in other countries are not available. Therefore this number may be an underestimation.</t>
  </si>
  <si>
    <t>Acaps Basic Needs Gap Index 04/2019</t>
  </si>
  <si>
    <t xml:space="preserve">See the individual crises </t>
  </si>
  <si>
    <t xml:space="preserve">Sum of the population of the individuel crises. </t>
  </si>
  <si>
    <t xml:space="preserve">Sum of the affected areas in the individual crises </t>
  </si>
  <si>
    <t xml:space="preserve">Sum of the people living in the affected areas in the individual crises </t>
  </si>
  <si>
    <t xml:space="preserve">Sum of the people affected in the individual crises </t>
  </si>
  <si>
    <t xml:space="preserve">The number of people displaced by the Syrian conflict, including IPDS registered in Syria, and Syrians who have left Syria including to countries in the region and to Europe and North Africa. </t>
  </si>
  <si>
    <t xml:space="preserve">The injuries recorded in Syria caused by the conflict in the last six months (until April 2019) </t>
  </si>
  <si>
    <t>The civilian deaths recordes in Syria caused by the conflict in the last six months (until April 2019)</t>
  </si>
  <si>
    <t xml:space="preserve">No recent reliable data available </t>
  </si>
  <si>
    <t xml:space="preserve">The sum of the PIN figures in Syria, Lebanon, Jordan, Iraq, Turkey, Egypt </t>
  </si>
  <si>
    <t xml:space="preserve">Sum of the individual crises </t>
  </si>
  <si>
    <t xml:space="preserve">The syrian number of affected groups in the affected area </t>
  </si>
  <si>
    <t xml:space="preserve">Average of access scores for countries affected. Scores rounded to the nearest whole number. </t>
  </si>
  <si>
    <t xml:space="preserve">Baseline data; UNHCR 31/04/2019; UNRWA 06/2018; JRP 20/09/2016 </t>
  </si>
  <si>
    <t>https://reliefweb.int/sites/reliefweb.int/files/resources/69371.pdf https://www.unrwa.org/sites/default/files/content/resources/2018_syria_crisis_progress_report_final_clean.pdf https://reliefweb.int/sites/reliefweb.int/files/resources/JRP%2B2017-2019%2B-%2BFull%2B-%2B%28June%2B30%29.pdf</t>
  </si>
  <si>
    <t xml:space="preserve">10,308,900 (population of Jordan) + 756,551 (refugees: Syria, Iraq, Yemen, Sudan, Somalia and other) + 17,824 (Palestinian refugees from Syria) + 606,000 (unregistered Syrians in Jordan) </t>
  </si>
  <si>
    <t>Baseline data, UNHCR 21/05/2019</t>
  </si>
  <si>
    <t>https://data2.unhcr.org/en/situations/syria/location/36</t>
  </si>
  <si>
    <t>Host population: 1,911,600 (Irbid) + 593,900 (Mafraq) + 4,327,800 (Amman) + 1,474,000 (Zarqa) = 8,307,300.UNHCR people of concern: 195,404 (Amman) + 159,923 (Mafraq) + 137,539 (Irbid) + 95,112 (Zarqa) = 587,978</t>
  </si>
  <si>
    <t xml:space="preserve">UNHCR 09/04/2019; UNRWA, 06/2018; JRP 20/09/2016 </t>
  </si>
  <si>
    <t>https://data2.unhcr.org/en/situations/syria/location/36 https://www.unrwa.org/sites/default/files/content/resources/2018_syria_crisis_progress_report_final_clean.pdf https://reliefweb.int/sites/reliefweb.int/files/resources/JRP%2B2017-2019%2B-%2BFull%2B-%2B%28June%2B30%29.pdf</t>
  </si>
  <si>
    <t>660,393 (registered Syrian refugees with UNHCR) + 17,824 (Palestinian refugees from Syria) + 606,000 unregistered Syrians in Jordan</t>
  </si>
  <si>
    <t xml:space="preserve">UNHCR 09/04/2019; UNHCR 31/12/2018; JRP 20/09/2016 </t>
  </si>
  <si>
    <t>https://data2.unhcr.org/en/situations/syria/location/36 https://reliefweb.int/sites/reliefweb.int/files/resources/67367.pdf https://reliefweb.int/sites/reliefweb.int/files/resources/JRP%2B2017-2019%2B-%2BFull%2B-%2B%28June%2B30%29.pdf</t>
  </si>
  <si>
    <t>85% of registered Syrian refugees in Jordan live below the poverty line (USD 96 per person per month). Registered refugees below the poverty line are considered facing moderate humanitarian conditions: 85% of 678,000 (Syrian refugees and Palestinian refugees from Syira)</t>
  </si>
  <si>
    <t xml:space="preserve">85% of registered Syrian refugees in Jordan live below the poverty line (USD 96 per person per month). Registered refugees above the poverty line are considered facing moderate humanitarian conditions: 15% of 678,000 (registered Syrian refugees and Palestinian refugees from Syira). Syrians in Jordan not registered with UNHCR as refugees are also considered affected. Unregistered Syrians are not considered in need as it is assumed that they are not as vulnerable and therefore did not need to register. It is recognised however that there will be Syrians in need who have not registered however they are most likely the minority. Furthermore, it is not possible to identify them. UNHCR continues to register new arrivals in Jordan. </t>
  </si>
  <si>
    <t>85% of registered Syrian refugees in Jordan live below the poverty line (USD 96 per person per month). Registered refugees below the poverty line are considered facing moderate humanitarian conditions: 85% of 678,000 (registered Syrian refugees and Palestinian refugees from Syira)</t>
  </si>
  <si>
    <t xml:space="preserve">Total population in Iran according to the WB </t>
  </si>
  <si>
    <t>Heavy rains and flash floods have affected more than 2,000 cities and towns across almost all of Iran’s 31 provinces, according to the Iranian Red Crescent.</t>
  </si>
  <si>
    <t>https://www.citypopulation.de/Iran-MajorCities.html
https://reliefweb.int/report/iran-islamic-republic/iran-floods-two-million-people-need-humanitarian-aid</t>
  </si>
  <si>
    <t>WHO 19/05/2019</t>
  </si>
  <si>
    <t>https://reliefweb.int/report/iran-islamic-republic/iran-floods-leave-people-limited-access-life-saving-health-services</t>
  </si>
  <si>
    <t>Overall, a total of 42 269 129 people have been affected by the floods</t>
  </si>
  <si>
    <t xml:space="preserve"> 392,859 people have been displaced by the floods </t>
  </si>
  <si>
    <t>People who have died because of it the flooding</t>
  </si>
  <si>
    <t>Worldbank 2017, OCHA 18/04/2019, WHO 19/05/2019</t>
  </si>
  <si>
    <t>https://data.worldbank.org/indicator/sp.pop.totl?page=2%20/
https://reliefweb.int/sites/reliefweb.int/files/resources/situation%20overview_Iran_18%20April%202019_v3.7.pdf
https://reliefweb.int/report/iran-islamic-republic/iran-floods-leave-people-limited-access-life-saving-health-services</t>
  </si>
  <si>
    <t>https://reliefweb.int/sites/reliefweb.int/files/resources/situation%20overview_Iran_18%20April%202019_v3.7.pdf
https://reliefweb.int/report/iran-islamic-republic/iran-floods-leave-people-limited-access-life-saving-health-services</t>
  </si>
  <si>
    <t>IOM, UNHCR 2018 / IOM 2019
UNHCR Personal conversation for refugee numbers as of June 2018</t>
  </si>
  <si>
    <t>http://www.globaldtm.info/libya/
https://data.humdata.org/dataset/unhcr-time-series-originating-lby#</t>
  </si>
  <si>
    <t>Total # people displaced by the conflict (191437) + # people displaced by the MMF crisis (666,717 ). Total # displaced by the conflict = # IDPs as of February 2019 according to IOM (172,541 ) + # Libyan nationals who have left Libya as of June 2018 and are counted as refugees or asylum seekers  by UNHCR (18896). Total # displaced by MMF includes the # of Migrants from 39 nations in Libya as counted by IOM January - February 2019</t>
  </si>
  <si>
    <t>OCHA HNO Oct 2019</t>
  </si>
  <si>
    <t>https://www.humanitarianresponse.info/sites/www.humanitarianresponse.info/files/documents/files/2019_lby_hno_draftv1.1.pdf
https://data.humdata.org/dataset/libya-baseline-assessment-data-iom-dtm</t>
  </si>
  <si>
    <t>World Bank, IOM 2019, UNHCR 2018</t>
  </si>
  <si>
    <t>OCHA HNO Oct 2018 /IOM 2019</t>
  </si>
  <si>
    <t>http://www.globaldtm.info/libya 
https://data.worldbank.org/indicator/sp.pop.totl?page=2 /
https://data.humdata.org/dataset/refugees-originating-lby</t>
  </si>
  <si>
    <t xml:space="preserve">The calculations are based on the HNO October 2018 data and IOM DTM round 24 (2019) data. Data for severity we derived from the Severity map in the HNO p.6 which includes 6 categories with Catastrophic as the most severe. Since the HNO published 2 severity maps with two different scales we decided to go with the scale that includes the "critical levels" matching the crisis' narative.  To calculate the severity distribution of the # people in need, we combined the intersectoral PINs breakdown for admin 2 with the Severity map information. HNO 6+5 = GCSI 5, HNO 3+4= GCSI 4, HNO 1+2 = GCSI 3. As the HNO only includes a part of the migrants residing in Libya in the PIN, we decided to add the remaining migrants as counted by IOM to the level 3 "moderate" category argueing that because of their extremely vulnerable status, the vast majority of migrants are experiencing humanitarian needs to some extend. </t>
  </si>
  <si>
    <t xml:space="preserve">IOM 2019 (Round 24) </t>
  </si>
  <si>
    <t>This figure includes the # of Migrants from 39 nations in Libya as counted by IOM January-February 2019. We did not add the # of registered refugees and asylumseekers in Libya by UNHR (56,204) as IOM's definiton of "migrant" does not differentiate between legal statuses.</t>
  </si>
  <si>
    <t>All migrants are considered in need</t>
  </si>
  <si>
    <t>World Bank, IOM 2019, UNHCR 2019 (HDX june 2018 data)</t>
  </si>
  <si>
    <t xml:space="preserve">http://www.globaldtm.info/libya </t>
  </si>
  <si>
    <t>OCHA HNO oct. 2018 / HRP 2019 /IOM DTM 2019</t>
  </si>
  <si>
    <t xml:space="preserve">The calculations are based on the HNO October 2018 data and IOM DTM round 24 (2019) data. Data for severity we derived from the Severity map in the HNO p.6 which includes 6 categories with Catastrophic as the most severe. Since the HNO published 2 severity maps with two different scales we decided to go with the scale that includes the "critical levels" matching the crisis' narative.  To calculate the severity distribution of the # people in need, we combined the intersectoral PINs breakdown for migrants and refugees for admin 2  with the Severity map information. HNO  5&amp;6 = GCSI 5, HNO 3&amp;4 = GCSI 4, HNO 1&amp;2 = GCSI 3. As the HNO only includes a part of the migrants residing in Libya in the PIN, we decided to add the remaining migrants as counted by IOM to the level 3 "moderate" category argueing that because of their extremely vulnerable status, the vast majority of migrants are experiencing humanitarian needs to some extend. </t>
  </si>
  <si>
    <t>Injuries reported</t>
  </si>
  <si>
    <t>Illness cases reported</t>
  </si>
  <si>
    <t>Fatalities reported</t>
  </si>
  <si>
    <t>Government of Bangladesh 2011, ISCG 15/05/2019</t>
  </si>
  <si>
    <t>http://203.112.218.65:8008/WebTestApplication/userfiles/Image/PopCen2011/Com_Cox%27s%20Bazar.pdf
https://reliefweb.int/sites/reliefweb.int/files/resources/69524.pdf</t>
  </si>
  <si>
    <t>http://203.112.218.65:8008/WebTestApplication/userfiles/Image/PopCen2011/Com_Cox%27s%20Bazar.pdf
https://www.humanitarianresponse.info/sites/www.humanitarianresponse.info/files/documents/files/2019_jrp_for_rohingya_humanitarian_crisis_compressed.pdf
https://reliefweb.int/sites/reliefweb.int/files/resources/69524.pdf</t>
  </si>
  <si>
    <t xml:space="preserve">2011 Census data + Rohingya refugees as of 15 May 2019 </t>
  </si>
  <si>
    <t>http://203.112.218.65:8008/WebTestApplication/userfiles/Image/PopCen2011/Com_Cox%27s%20Bazar.pdf
https://reliefweb.int/sites/reliefweb.int/files/resources/69524.pdf 
https://www.humanitarianresponse.info/sites/www.humanitarianresponse.info/files/documents/files/2019_jrp_for_rohingya_humanitarian_crisis_compressed.pdf
https://www.humanitarianresponse.info/sites/www.humanitarianresponse.info/files/documents/files/20180130_acaps_thematic_report_rohingya_crisis_host_communities_review.pdf</t>
  </si>
  <si>
    <t xml:space="preserve">Total amount of people living in Teknaf and Uknia Upazilia, in addition to Rohingya refugees that are all living in the affected area. </t>
  </si>
  <si>
    <t>Government of Bangladesh 2011, ISCG 15/05/2019, Acaps NPM Analysis Hub 04/2019</t>
  </si>
  <si>
    <t>UNHCR 05/2019</t>
  </si>
  <si>
    <t>https://reliefweb.int/sites/reliefweb.int/files/resources/69524.pdf</t>
  </si>
  <si>
    <t>Rohingya refugees according to UNHCR as of 15/05/2019</t>
  </si>
  <si>
    <t>WHO 04/2019</t>
  </si>
  <si>
    <t>The following disease are related to overcrowding and to poor WASH and health infrastructure: Diarrhoeal diseases, Acute Respiratory Infection, Acute Watery Diarrhoea, Bloody diarrhoea, severe malnutrition, measles, vector borne diseases in Cox's Bazar Nov 18 - Apr 19</t>
  </si>
  <si>
    <t>Injuries and wounds Nov 18 - Apr 19</t>
  </si>
  <si>
    <t>ACLED 30/04/2019</t>
  </si>
  <si>
    <t>Rohingya fatalities in CXB Nov 18 - Apr 19</t>
  </si>
  <si>
    <t xml:space="preserve">https://www.humanitarianresponse.info/sites/www.humanitarianresponse.info/files/documents/files/2019_jrp_for_rohingya_humanitarian_crisis_compressed.pdf
https://reliefweb.int/sites/reliefweb.int/files/resources/69524.pdf
https://fscluster.org/sites/default/files/documents/bangladesh_wfp_reva_19.01.2018.pdf
</t>
  </si>
  <si>
    <t>ACAPS 04/2019; REVA 12/2017; ISCG 05/2019; JRP 01/2019</t>
  </si>
  <si>
    <t>https://www.humanitarianresponse.info/sites/www.humanitarianresponse.info/files/documents/files/2019_jrp_for_rohingya_humanitarian_crisis_compressed.pdf
https://reliefweb.int/sites/reliefweb.int/files/resources/69524.pdf
https://fscluster.org/sites/default/files/documents/bangladesh_wfp_reva_19.01.2018.pdf
https://reliefweb.int/report/bangladesh/rohingya-influx-overview-rio-pre-cyclone-and-monsoon-season-analysis-april-2019</t>
  </si>
  <si>
    <t xml:space="preserve">The weighting (percentage) is distributed according to the NPM site assesment Round 14 Basic needs index  The host community severity of needs was distributed based on people highly vulnerable to food insecurity (12.5%) (level 3), vulnerable (25.5%) (level 2) and less vulnerable (62%) and (level 1). These two severity levels were added. </t>
  </si>
  <si>
    <t>Worldbank 2017 / UNHCR 05/2019 / UNHCR 04/2019</t>
  </si>
  <si>
    <t>https://data.worldbank.org/indicator/sp.pop.totl?page=2  https://www.unhcr.org/figures-at-a-glance-in-malaysia.html  https://reliefweb.int/sites/reliefweb.int/files/resources/69524.pdf</t>
  </si>
  <si>
    <t>Worldbank population figure, Rohingyas in Bangladesh, MMR refugees in Malaysia</t>
  </si>
  <si>
    <t>Myanmar Census 2014</t>
  </si>
  <si>
    <t>https://myanmar.unfpa.org/en/publications/union-report-volume-3k-rakhine-state-report</t>
  </si>
  <si>
    <t>Myanmar National Census 2014 /OCHA HNO 2019</t>
  </si>
  <si>
    <t>https://myanmar.unfpa.org/en/publications/union-report-volume-3k-rakhine-state-report  https://reliefweb.int/sites/reliefweb.int/files/resources/2019%20Myanmar%20HNO_FINAL.PDF</t>
  </si>
  <si>
    <t>OCHA 04/2019 OCHA 02/2019 UNHCR 04/2019</t>
  </si>
  <si>
    <t xml:space="preserve"> https://reliefweb.int/sites/reliefweb.int/files/resources/MMR_Rakhine_New_Displacement_07_May_2019.pdf  https://reliefweb.int/sites/reliefweb.int/files/resources/69524.pdf https://www.unhcr.org/figures-at-a-glance-in-malaysia.htmlhttps://reliefweb.int/sites/reliefweb.int/files/resources/2019%20Myanmar%20HNO_FINAL.PDF 
 https://reliefweb.int/sites/reliefweb.int/files/resources/20190321_Shan_Displacement_22Apr2019.pdf https://reliefweb.int/sites/reliefweb.int/files/resources/KachinShan_Snapshot_IDPS_A4_Feb2019.pdf</t>
  </si>
  <si>
    <t>ACLED 04/2019</t>
  </si>
  <si>
    <t>Fatalities in Kachin, Shan and Rakhine states</t>
  </si>
  <si>
    <t>Fatalities in Myanmar overall</t>
  </si>
  <si>
    <t>Levels 3-5</t>
  </si>
  <si>
    <t>https://myanmar.unfpa.org/en/publications/union-report-volume-3k-rakhine-state-report https://reliefweb.int/sites/reliefweb.int/files/resources/2019%20Myanmar%20HNO_FINAL.PDF</t>
  </si>
  <si>
    <t>UNHCR 04/2019, UNHCR 05/2019, OCHA 05/2019, OCHA 01/2019</t>
  </si>
  <si>
    <t xml:space="preserve"> https://reliefweb.int/sites/reliefweb.int/files/resources/MMR_Rakhine_New_Displacement_07_May_2019.pdf  https://reliefweb.int/sites/reliefweb.int/files/resources/69524.pdf https://www.unhcr.org/figures-at-a-glance-in-malaysia.htmlhttps://reliefweb.int/sites/reliefweb.int/files/resources/2019%20Myanmar%20HNO_FINAL.PDF
http://themimu.info/sites/themimu.info/files/documents/Affected_Map_IDP_Rakhine_OCHA_Jan2019_A4.pdf</t>
  </si>
  <si>
    <t>Rohingya in Bangladesh, Rohingya in Malaysia, IDPs in Rakhine</t>
  </si>
  <si>
    <t xml:space="preserve">OCHA HNO 2019 </t>
  </si>
  <si>
    <t xml:space="preserve">Acled data for fatalities in Rakhine state </t>
  </si>
  <si>
    <t>Myanmar fatalities overall</t>
  </si>
  <si>
    <t>Cumulative number of people in level 3, 4, and 5</t>
  </si>
  <si>
    <t xml:space="preserve">New methodology: people exposed minus people affected </t>
  </si>
  <si>
    <t>Number of affected people - PIN levels 3-5</t>
  </si>
  <si>
    <t>No people are in level 5 severity</t>
  </si>
  <si>
    <t>Even though the conflict in Shan state is localized in the north we assume the whole state is affected. We assume the whole of the Kachin state is affected by the conflict.</t>
  </si>
  <si>
    <t>Myanmar National Census 2014 / OCHA HNO 2019</t>
  </si>
  <si>
    <t xml:space="preserve">IDPs in camps, new IDPs since 2019 </t>
  </si>
  <si>
    <t xml:space="preserve"> https://reliefweb.int/sites/reliefweb.int/files/resources/20190321_Shan_Displacement_22Apr2019.pdf https://reliefweb.int/sites/reliefweb.int/files/resources/KachinShan_Snapshot_IDPS_A4_Feb2019.pdf</t>
  </si>
  <si>
    <t xml:space="preserve">OCHA 28/02/2019, OCHA 9/04/2019 </t>
  </si>
  <si>
    <t xml:space="preserve">Acled data for fatalities in Myanmar Kachin and Shan state </t>
  </si>
  <si>
    <t>Acled data for fatalities overall in Myanmar</t>
  </si>
  <si>
    <t>Government of Bangladesh 2011, Myanmar Census 2014, UNHCR Malaysia 04/2019</t>
  </si>
  <si>
    <t>https://data.worldbank.org/indicator/sp.pop.totl?page=2  https://www.unhcr.org/figures-at-a-glance-in-malaysia.html  https://reliefweb.int/sites/reliefweb.int/files/resources/69524.pdf http://203.112.218.65:8008/WebTestApplication/userfiles/Image/PopCen2011/Com_Cox%27s%20Bazar.pdf
https://reliefweb.int/sites/reliefweb.int/files/resources/69524.pdf</t>
  </si>
  <si>
    <t>Myanmar pop + BGD pop - MMR refs in Malaysia</t>
  </si>
  <si>
    <t>https://myanmar.unfpa.org/en/publications/union-report-volume-3k-rakhine-state-report http://203.112.218.65:8008/WebTestApplication/userfiles/Image/PopCen2011/Com_Cox%27s%20Bazar.pdf
https://www.humanitarianresponse.info/sites/www.humanitarianresponse.info/files/documents/files/2019_jrp_for_rohingya_humanitarian_crisis_compressed.pdf
https://reliefweb.int/sites/reliefweb.int/files/resources/69524.pdf</t>
  </si>
  <si>
    <t>Rakhine state + Ukhia + Teknaf</t>
  </si>
  <si>
    <t>Government of Bangladesh 2011, ISCG /04/2019, Myanmar Census</t>
  </si>
  <si>
    <t>https://myanmar.unfpa.org/en/publications/union-report-volume-3k-rakhine-state-report https://reliefweb.int/sites/reliefweb.int/files/resources/2019%20Myanmar%20HNO_FINAL.PDF http://203.112.218.65:8008/WebTestApplication/userfiles/Image/PopCen2011/Com_Cox%27s%20Bazar.pdf
https://reliefweb.int/sites/reliefweb.int/files/resources/69524.pdf 
https://www.humanitarianresponse.info/sites/www.humanitarianresponse.info/files/documents/files/2019_jrp_for_rohingya_humanitarian_crisis_compressed.pdf
https://www.humanitarianresponse.info/sites/www.humanitarianresponse.info/files/documents/files/20180130_acaps_thematic_report_rohingya_crisis_host_communities_review.pdf</t>
  </si>
  <si>
    <t>Myanmar Census 2014, OCHA 2019, JRP 2019</t>
  </si>
  <si>
    <t>https://myanmar.unfpa.org/en/publications/union-report-volume-3k-rakhine-state-report https://reliefweb.int/sites/reliefweb.int/files/resources/2019%20Myanmar%20HNO_FINAL.PDF https://www.humanitarianresponse.info/sites/www.humanitarianresponse.info/files/documents/files/20180130_acaps_thematic_report_rohingya_crisis_host_communities_review.pdf
https://reliefweb.int/sites/reliefweb.int/files/resources/69524.pdf</t>
  </si>
  <si>
    <t>Pop in townships with PIN, and entire Ukhia and Teknaf</t>
  </si>
  <si>
    <t>UNHCR 05/2019, UNHCR 04/2019</t>
  </si>
  <si>
    <t xml:space="preserve"> https://reliefweb.int/sites/reliefweb.int/files/resources/MMR_Rakhine_New_Displacement_07_May_2019.pdf  https://reliefweb.int/sites/reliefweb.int/files/resources/69524.pdf https://www.unhcr.org/figures-at-a-glance-in-malaysia.htmlhttps://reliefweb.int/sites/reliefweb.int/files/resources/2019%20Myanmar%20HNO_FINAL.PDF
http://themimu.info/sites/themimu.info/files/documents/Affected_Map_IDP_Rakhine_OCHA_Jan2019_A4.pdf https://reliefweb.int/sites/reliefweb.int/files/resources/69524.pdf</t>
  </si>
  <si>
    <t>Rohingyas in Bangla, Rohingya in Malaysia IDPs in Rakhine</t>
  </si>
  <si>
    <t>November 2018 - April 2019</t>
  </si>
  <si>
    <t>Total CXB and Rakhine November 2018 - April 2019</t>
  </si>
  <si>
    <t>Total MMR and BGD November 2018 - April 2019</t>
  </si>
  <si>
    <t>https://reliefweb.int/sites/reliefweb.int/files/resources/2019%20Myanmar%20HNO_FINAL.PDF https://www.humanitarianresponse.info/sites/www.humanitarianresponse.info/files/documents/files/2019_jrp_for_rohingya_humanitarian_crisis_compressed.pdf
https://reliefweb.int/sites/reliefweb.int/files/resources/69524.pdf
https://fscluster.org/sites/default/files/documents/bangladesh_wfp_reva_19.01.2018.pdf
https://reliefweb.int/report/bangladesh/rohingya-influx-overview-rio-pre-cyclone-and-monsoon-season-analysis-april-2019</t>
  </si>
  <si>
    <t>Cumulative of levels 3-5</t>
  </si>
  <si>
    <t>People exposed minus people affected</t>
  </si>
  <si>
    <t>People affected minus PIN 3-5</t>
  </si>
  <si>
    <t>PIN level 3 BGD and Rakhine</t>
  </si>
  <si>
    <t>PIN level 4 BGD and Rakhine</t>
  </si>
  <si>
    <t>IOM Missing migrants 2018-2019</t>
  </si>
  <si>
    <t xml:space="preserve">Figure represents the number of dead and missing migrant who perished in or near Tunisia in the last 6 months (dec-may). Data taken from IOM's missing migrant database. The true number of fatalities is likely to be higher as a result of unreported incidents. </t>
  </si>
  <si>
    <t>UNHCR April 2019</t>
  </si>
  <si>
    <t>IOM missing migrants 2018-2019</t>
  </si>
  <si>
    <t>https://reliefweb.int/sites/reliefweb.int/files/resources/63723.pdf</t>
  </si>
  <si>
    <t>https://data.worldbank.org/indicator/SP.POP.TOTL?locations=GR 
https://reliefweb.int/sites/reliefweb.int/files/resources/63723.pdf</t>
  </si>
  <si>
    <t>Buildings damaged</t>
  </si>
  <si>
    <t>Buildings destroyed</t>
  </si>
  <si>
    <t>Minimal humanitarian conditions - Level 1</t>
  </si>
  <si>
    <t>Stressed humanitarian conditions - Level 2</t>
  </si>
  <si>
    <t>Moderate humanitarian conditions - Level 3</t>
  </si>
  <si>
    <t>Severe humanitarian conditions - Level 4</t>
  </si>
  <si>
    <t>Extreme humanitarian conditions - Level 5</t>
  </si>
  <si>
    <t>Fatalities in all crises</t>
  </si>
  <si>
    <t>OCHA 11/2017; UNHCR 31/08/2018; OCHA 14/02/2019; UNHCR 24/05/2019</t>
  </si>
  <si>
    <t>https://data.humdata.org/dataset/yemen-cso-2017-population-projections-by-governorate-district-sex-age-disaggregated https://data2.unhcr.org/en/situations/yemen https://reliefweb.int/sites/reliefweb.int/files/resources/2019_Yemen_HNO_FINAL.pdf https://reliefweb.int/sites/reliefweb.int/files/resources/Yemen%20EXTERNAL%20Operational%20Update%2024%20May%202019.pdf</t>
  </si>
  <si>
    <t xml:space="preserve">28,177,867 population in country + 1.28 million returnees + 265,440 refugees + 150,000 migrants - 177,641 Yemeni refugees and migrants in the region </t>
  </si>
  <si>
    <t xml:space="preserve">Total landmass as the whole country is considered affected by the complex crisis </t>
  </si>
  <si>
    <t xml:space="preserve">Total population as the whole country is considered affected by the complex crisis </t>
  </si>
  <si>
    <t>UNHCR 31/08/2018; UNHCR 24/05/2019</t>
  </si>
  <si>
    <t>https://data2.unhcr.org/en/situations/yemen https://reliefweb.int/sites/reliefweb.int/files/resources/Yemen%20EXTERNAL%20Operational%20Update%2024%20May%202019.pdf</t>
  </si>
  <si>
    <t>3.65 million IDPs + 1.28 million returnees + 177,641 Yemeni refugees and migrants in the region</t>
  </si>
  <si>
    <t>EOC Yemen 05/2019</t>
  </si>
  <si>
    <t>Total number of suspected cholera cases in the last six months (November to April)</t>
  </si>
  <si>
    <t>ACLED 05/2019; EOC Yemen 05/2019; IOM 05/2019</t>
  </si>
  <si>
    <t>Total number of fatalities (conflict, cholera and sea crossings) the last six months (November to April)</t>
  </si>
  <si>
    <t>OCHA 2017; OCHA 14/02/2019</t>
  </si>
  <si>
    <t>https://data.humdata.org/dataset/yemen-cso-2017-population-projections-by-governorate-district-sex-age-disaggregated https://reliefweb.int/report/yemen/yemen-2019-humanitarian-needs-overview-enar</t>
  </si>
  <si>
    <t>Only Amanat Al Asimah and Aden are considered affected, as refugee numbers are higher than 100,000</t>
  </si>
  <si>
    <t>Only Amanat Al Asimah and Aden are considered affected, as refugee numbers are higher than 100,000. Population 3,873,472 and refugees 422,000</t>
  </si>
  <si>
    <t xml:space="preserve">IOM 05/2019 </t>
  </si>
  <si>
    <t>IPC 30/06/2019</t>
  </si>
  <si>
    <t>http://www.ipcinfo.org/ipc-country-analysis/details-map/en/c/1151962/</t>
  </si>
  <si>
    <t xml:space="preserve">IPC population estimate February to June 2019 </t>
  </si>
  <si>
    <t xml:space="preserve">Total population as the whole country is considered affected by the complex crisis. IPC population estimate February to June 2019 </t>
  </si>
  <si>
    <t>UNHCR 31/03/2019 UNHCR 30/04/2019</t>
  </si>
  <si>
    <t>https://reliefweb.int/sites/reliefweb.int/files/resources/Somalia_Sitn_A3PC_190331.pdf https://reliefweb.int/sites/reliefweb.int/files/resources/69583.pdf</t>
  </si>
  <si>
    <t>2,650,000 (IDPs) + 807,665 (refugees in Kenya, Ethiopia, Yemen, Uganda, Djibouti, Eritrea) + 88,978 (returnees)</t>
  </si>
  <si>
    <t>WHO 12/05/2019</t>
  </si>
  <si>
    <t>UNSOM 05/2019</t>
  </si>
  <si>
    <t>http://www.emro.who.int/pandemic-epidemic-diseases/cholera/outbreak-update-cholera-in-somalia-12-may-2019.html</t>
  </si>
  <si>
    <t>Limited information available. No suspected cholera cases were reported between epidemiological weeks 1 and 7 due to closure of main cholera treatment center, from which the data is collected</t>
  </si>
  <si>
    <t>Limited information available. Last report in December 2018.</t>
  </si>
  <si>
    <t>ACLED 05/2019; IOM 05/2019</t>
  </si>
  <si>
    <t>https://www.acleddata.com/data/ https://missingmigrants.iom.int/region/africa?region=1410</t>
  </si>
  <si>
    <t>Total number of fatalities (conflict and  sea crossings) the last six months (November to April)</t>
  </si>
  <si>
    <t>OCHA 11/2018; IPC 30/06/2019</t>
  </si>
  <si>
    <t>ACLED November 2018 - April 2019</t>
  </si>
  <si>
    <t>https://reliefweb.int/sites/reliefweb.int/files/resources/joint_national_sitrep_1_mozambique_10_may_2019_final_whoinsdps_for_trans.pdf; https://reliefweb.int/sites/reliefweb.int/files/resources/20190522-OCHA-MOZ-IdaiKenneth-HumanitarianSnapshot-EN.pdf</t>
  </si>
  <si>
    <t>Gov of Mozambique; WHO 10/05/2019; OCHA 22/05/2019</t>
  </si>
  <si>
    <t>As a result fo the crisis: 6,743 cholera cases + 38,200 cases of malaria (as of 22 May)</t>
  </si>
  <si>
    <t>OCHA 22/05/2019</t>
  </si>
  <si>
    <t>https://reliefweb.int/sites/reliefweb.int/files/resources/20190522-OCHA-MOZ-IdaiKenneth-HumanitarianSnapshot-EN.pdf</t>
  </si>
  <si>
    <t>People in need</t>
  </si>
  <si>
    <t xml:space="preserve">223 cases of cholera (including susptected) and 4000 cases of malaria reported.  A new outbreak of cholera was reported in Cabo Delgado province since 1 May 2019, affecting Pemba city and surrounding districts of Metuge and Mecufi. </t>
  </si>
  <si>
    <t>20,000 cases annually of acute malnutrition. According to estimates by the Nutrition sector working group, 85,128 people (children under five years, pregnant and lactating women and others) are affected by either acute malnutrition or chronic malnutrition. The majority of the affected population is the local population of 80,497 living in the suburban area of Balbala, as well as in the regions of Obock, Ali Sabieh, Dikhil, and 4,631 children and women in the refugee camps.</t>
  </si>
  <si>
    <t>Refugees, host, non-host, IDPs, returnees</t>
  </si>
  <si>
    <t>Areas affected by Cylone Idai, where more than 5,000 people are reported as affected</t>
  </si>
  <si>
    <t>4,077,344 total population in the country plus 59,645 refugees and asylum seekers in the country</t>
  </si>
  <si>
    <t>https://data.humdata.org/dataset/cadre-harmonise; https://reliefweb.int/sites/reliefweb.int/files/resources/69662.pdf; https://reliefweb.int/sites/reliefweb.int/files/resources/69662.pdf</t>
  </si>
  <si>
    <t>CH 2019; UNHCR 15/05/2019</t>
  </si>
  <si>
    <t>Malian refugees in Bassikounou and urban refugees and asylum seekers. Although they are not displaced due to food insecurity, they are included because this crisis is used as country level.</t>
  </si>
  <si>
    <t>https://reliefweb.int/sites/reliefweb.int/files/resources/69662.pdf</t>
  </si>
  <si>
    <t>https://data.humdata.org/dataset/cadre-harmonise; https://reliefweb.int/sites/reliefweb.int/files/resources/69662.pdf</t>
  </si>
  <si>
    <t>The total PIN figure include people on level 3 and 4 of Cadre Harmonisé analysis for January-May plus Malian refugees in Mbera camp and urban refugees and asylum seekers</t>
  </si>
  <si>
    <t>People in level 1 of Cadre Harmonisé for January-May analysis</t>
  </si>
  <si>
    <t>People in level 2 of Cadre Harmonisé for January-May analysis</t>
  </si>
  <si>
    <t>People in level 3 of Cadre Harmonisé for January-May analysis (364,947) + 59,645 Malian refugees and urban refugees and asylum seekers. Despite Malian refugees receive food aid in Mbera camp, they are highly dependant on food distribution, due to very scarce resources in the local community, therefore they are still considered to face moderate humanitarian conditions.</t>
  </si>
  <si>
    <t>People in level 4 of Cadre Harmonisé for January-May analysis</t>
  </si>
  <si>
    <t>CH 2019</t>
  </si>
  <si>
    <t>57,083 Malian refugees in Mbera camp</t>
  </si>
  <si>
    <t>UNCHR 15/05/2019</t>
  </si>
  <si>
    <t>Population of Bassikounou commune, next to which the Mbera camp is located</t>
  </si>
  <si>
    <t>City population</t>
  </si>
  <si>
    <t>10,560 population of Bassikounou commune, next to which the Mbera camp is located (as of March 2013) + 57,000 refugee population in Mbera camp (as of 15 May 2019)</t>
  </si>
  <si>
    <t>4,077,344 total population in the countyr plus 59,645 refugees and asylum seekers in the country</t>
  </si>
  <si>
    <t>CH 2019; UNCHR 15/05/2019</t>
  </si>
  <si>
    <t>IDMC 2019</t>
  </si>
  <si>
    <t xml:space="preserve">The main drivers of displacement in Guatemala include gang violence and structural violence, but no data on the number people involved is available because the government does not formally acknowledge the phenomenon on its territory. There were around 242,000 IDPs in the country as of December 2018, but the figure is based on severely decayed data about people displaced during the country’s civil war. It has not been updated since 1997. Natural hazards and development projects also cause displacement every year. 
As in previous years, no new displacements were recorded for Guatemala in 2018 given the lack of data on people displaced by violence in the country. About 27,000 new displacements associated with natural hazards, however, were recorded, the majority of which were a result of multiple eruptions of the active “Fuego” volcano.  </t>
  </si>
  <si>
    <t>http://www.internal-displacement.org/countries/guatemala</t>
  </si>
  <si>
    <t>http://www.ipcinfo.org/fileadmin/user_upload/ipcinfo/docs/IPC_Guatemala_AFI_2019MarchJune.pdf</t>
  </si>
  <si>
    <t>IPC June 2019</t>
  </si>
  <si>
    <t>The PIN includes people in IPC levels 3 and above. As the analysis is done on country level, this also includes people affected by gang violence, however the distribution on the severity of the humanitarian conditions for people affected by violence has not been assessed due to lack of data.</t>
  </si>
  <si>
    <t>IPC Phase 1</t>
  </si>
  <si>
    <t>IPC Phase 2</t>
  </si>
  <si>
    <t>IPC Phase 3</t>
  </si>
  <si>
    <t>IPC Phase 4</t>
  </si>
  <si>
    <t>OCHA 05/2018
UNHCR 12/2018
City population
Reuters 11/2017
IBGE 2018
Migration Office, January 2019
Regional Response Plan, October 2018
UNICEF 27/03/2019
NRC 18/12/2019</t>
  </si>
  <si>
    <t xml:space="preserve">VEN: 29,254,946 - OCHA figures are based on government data from the latest census in 2011 using projections for 2018. Substracted the number of Venezuelans having left the country since 2015 when the crisis began (32,854,946 - 3,600,000 = 29,254,946)
ECU: 221,000 The number of Venezuelans remaining in Ecuador. As of early 2019, more than 220,000 Venezuelans were estimated to be sheltering in Ecuador, many of whom were in need of food, health and nutrition assistance, according to the Government of Ecuador (GoE) and relief actors.
BRA: 471,374 - Boa Vista, the state capital of Roraima, has hosted a large percentage of Venezuelan refugees and migrants in Brazil. The city is home to approximately 375,000 people, and is situated in one of the poorest regions of Brazil, increasing the baseline level of vulnerability. 
COL: 2,180,000 - It includes Venezuelans with intention to stay (1,032,000) + Transit population (537,000) + Colombian returnees (300,000) + Host communities (310,000)
PER: 1,290,000 Venezuelan refugees and host communities. Due to the lack of up-to-date information on this, the projection of the regional response plan was used. Another option would be to calculate the number of Venezuelans plus the population within the affected area, which would be an overestimation. 
T&amp;T: 60,000 Most souces put the number of Venezuelans at 40,000 but other sources estimate the number to be much higher at 60,000. While the presence of Venezuelans in the country likely adds a strain to resources/srvices, the impact on the host community in terms of humanitarian needs seems to be low. </t>
  </si>
  <si>
    <t>https://data.humdata.org/dataset/venezuela-administrative-level-0-1-2-and-3-population-statistics-and-gazeteer
https://s3.amazonaws.com/unhcrsharedmedia/2018/RMRP_Venezuela_2019_OnlineVersion.pdf
https://www.citypopulation.de/php/ecuador-parish-admin.php?adm1id=1108
https://www.reuters.com/article/us-venezuela-crisis-brazil/venezuelan-migrants-pose-humanitarian-problem-in-brazil-idUSKBN1E51KV
https://www.ibge.gov.br/cidades-e-estados/rr/boa-vista.html
https://www.migraciones.gob.pe/comunicaciones/publicaciones/RevistaMigraciones_Enero_2019.pdf https://r4v.info/es/documents/download/67282
https://reliefweb.int/sites/reliefweb.int/files/resources/UNICEF%20Humanitarian%20Situation%20Report%20on%20Migration%20flows%20in%20Latin%20America%20and%20the%20Caribbean%20%235%20-%20May-December%202018.pdf
https://reliefweb.int/sites/reliefweb.int/files/resources/68069.pdf
https://www.npr.org/2018/12/18/677325140/trinidad-faces-humanitarian-crisis-as-more-venezuelans-come-for-refuge?t=1553098659516</t>
  </si>
  <si>
    <t>Venezuela, Brazil, Colombia, Ecuador, Peru, Trinidad and Tobago</t>
  </si>
  <si>
    <t>VEN, BRA, COL, ECU, PER, TTO</t>
  </si>
  <si>
    <t>Confidential source 05/2019</t>
  </si>
  <si>
    <t>Total number of crisis related civillian Injuries in the last six months (November to April)</t>
  </si>
  <si>
    <t>OCHA 17/04/2019
ECHO 22/03/2019
OCHA 24/4/2019</t>
  </si>
  <si>
    <t>https://reliefweb.int/sites/reliefweb.int/files/resources/20190511Situation%20de%20deplaces.pdf
https://reliefweb.int/sites/reliefweb.int/files/resources/ECDM_20190322_Burkina_Faso_Crisis.pdf
https://reliefweb.int/sites/reliefweb.int/files/resources/20190424Situation%20de%20deplaces.pdf</t>
  </si>
  <si>
    <t xml:space="preserve">170447 IDPs + 11,457 refugees in Mali + 300 refugees in Ghana </t>
  </si>
  <si>
    <t>UNHCR 31.04.2019; / City population 2018</t>
  </si>
  <si>
    <t>https://data2.unhcr.org/en/situations/syria/location/5
 http://www.citypopulation.de/Iraq-Cities.html</t>
  </si>
  <si>
    <t>253371 Syrian refugees + 3262613 host (Sulaymaniyah: 2053000,  Dahuk: 1202535; Erbil: 1854778)</t>
  </si>
  <si>
    <t>the whole population (syrian refugees and host) residing in the area is affected as Syrian refugees strain local services and put additional pressure on the job markets etc. 63% (158,736 persons) of Syrian refugees in Iraq live in non-camp/urban areas</t>
  </si>
  <si>
    <t>UNHCR 31.04.2019</t>
  </si>
  <si>
    <t>medium</t>
  </si>
  <si>
    <t>everyone affected = exposed</t>
  </si>
  <si>
    <t>OCHA 11/2018; UNHCR 30/04/2019</t>
  </si>
  <si>
    <t>Civilian Deaths: Selected groups:civilians, protestors, party member,  excludes police forces, data from 1/11/2018 until 30/4/2019</t>
  </si>
  <si>
    <t>ACLED 29.05.2019</t>
  </si>
  <si>
    <t>UNHCR 30.4.2019; City population 2018; OCHA 11/2018</t>
  </si>
  <si>
    <t>IOM DTM 30/4/2019; UNHCR 17/5/2018; UNHCR 30/4/2019</t>
  </si>
  <si>
    <t>conflict displaced people (this is most likely an underrepresenation due to the limited inforamtion on Iraqi refugees in other countries) 253371 total number of Syrian refugees registered in Iraq</t>
  </si>
  <si>
    <t>https://reliefweb.int/sites/reliefweb.int/files/resources/irq_2019_hno.pdf
https://data2.unhcr.org/en/situations/syria/location/5</t>
  </si>
  <si>
    <t>OCHA 11/2018,UNHCR 30.04.2019</t>
  </si>
  <si>
    <t>IOM DTM 30/4/2018; UNHCR 17/5/2018</t>
  </si>
  <si>
    <t>IDPs and Iraqi refugees outside Iraq (in the region), and arrivals in Europe since 2014 (these numbers are most likley underestimated) not including Iraqis in Asia, Africa and Americas.</t>
  </si>
  <si>
    <t>3,373,595 people in IPC 3 from August 2018 to June 2019. The assessment excluded large parts of the country. However, the number of people in IPC 3 and 4 is close to the number of people in need according to the HNO which wasn't used because severity levels are on admin 2. and PiN figures on admin 1.</t>
  </si>
  <si>
    <t>9,767,461 people in IPC 3 from August 2018 to June 2019. The assessment excluded large parts of the country. However, the number of people in IPC 3 and 4 is close to the number of people in need according to the HNO which wasn't used because severity levels are on admin 2. and PiN figures on admin 1.</t>
  </si>
  <si>
    <t xml:space="preserve">People assessed as in IPC 1 and 2 from August 2018 to June 2019. </t>
  </si>
  <si>
    <t>Total population minus those in level 2 to 4.</t>
  </si>
  <si>
    <t>People in IPC 3 to 4 from August 2018 to June 2019, only slightly higher than number of people in need according to the HNO.</t>
  </si>
  <si>
    <t>IPC 08/2018; OCHA HNO October 2018</t>
  </si>
  <si>
    <t>http://www.ipcinfo.org/fileadmin/user_upload/ipcinfo/docs/IPC_DRC_AFI_2018August.pdf https://www.humanitarianresponse.info/sites/www.humanitarianresponse.info/files/documents/files/drc_hno_2018_fr.pdf</t>
  </si>
  <si>
    <t>OCHA 11/12/2018; UNHCR 30/04/2019; OCHA 10/2018</t>
  </si>
  <si>
    <t>https://reliefweb.int/sites/reliefweb.int/files/resources/GLR_humanitarian_snapshot_11Dec2018_final.pdf https://data2.unhcr.org/en/situations/drc https://reliefweb.int/sites/reliefweb.int/files/resources/68339.pdf https://reliefweb.int/sites/reliefweb.int/files/resources/drc_hno_2018_fr.pdf</t>
  </si>
  <si>
    <t xml:space="preserve">People in IPC1 to 4 </t>
  </si>
  <si>
    <t>849,662 people who fled to neighbouring countries (as of 30/04/2019) 6.6 million IDPs (4.5 million IDPs as of December 2017 + 2.1 million new IDPs in 2018) 998,200 returnees</t>
  </si>
  <si>
    <t xml:space="preserve">DRC MoH ; WHO </t>
  </si>
  <si>
    <t>https://data.humdata.org/dataset/ebola-cases-and-deaths-drc-north-kivu https://apps.who.int/iris/bitstream/handle/10665/324950/OEW21-2026052019.pdf</t>
  </si>
  <si>
    <t>December to May - Ebola: 1784; Cholera: 14326; Measles: 92706; Monkeypox: 1739</t>
  </si>
  <si>
    <t>City Population 11/02/2019; UNHCR 30/04/2019</t>
  </si>
  <si>
    <t>http://www.citypopulation.de/Egypt-Cities.html https://reliefweb.int/sites/reliefweb.int/files/resources/April-2019-UNHCR-Egypt-Monthly-Statistical-Report.pdf</t>
  </si>
  <si>
    <t>97,147,368 (Egyptian population 2018 est.) + 247,808 (asylum seekers and refugees)</t>
  </si>
  <si>
    <t>UNHCR 31/04/2018</t>
  </si>
  <si>
    <t>https://reliefweb.int/sites/reliefweb.int/files/resources/April-2019-UNHCR-Egypt-Monthly-Statistical-Report.pdf</t>
  </si>
  <si>
    <t>Only admin level 1 areas hosting over 50,000 refugees (at least 50% Syrian) are counted. Therefore: 3,085 (Cairo) + 13,184 (Giza)</t>
  </si>
  <si>
    <t>City Population 11/02/2019; UNHCR 31/04/2019</t>
  </si>
  <si>
    <t>Host population: 9,717,324 (Cairo) + 8,831,714 (Giza) + refugee population: 88,334 (Cairo) + 82,371 (Giza)</t>
  </si>
  <si>
    <t>UNHCR 31/04/2019</t>
  </si>
  <si>
    <t>132,473 Syrian asylum seekers and refugees</t>
  </si>
  <si>
    <t xml:space="preserve">ACLED 11/2018-4/2019 </t>
  </si>
  <si>
    <t>Total number of crisis related injuries the last six months (November to April)</t>
  </si>
  <si>
    <t>Total number of crisis related fatalities the last six months (November to April)</t>
  </si>
  <si>
    <t>UNHCR 31/04/2019; WFP 2017</t>
  </si>
  <si>
    <t>https://reliefweb.int/sites/reliefweb.int/files/resources/April-2019-UNHCR-Egypt-Monthly-Statistical-Report.pdf https://docs.wfp.org/api/documents/WFP-0000069986/download/</t>
  </si>
  <si>
    <t>UNHCR 30/04/2019
IPC 3/2019
UNHCR population estimates sent via email to AZ, see DP</t>
  </si>
  <si>
    <t>UNHCR 30/03/2019
IPC 3/2019
UNHCR population estimates sent via email to AZ, see DP</t>
  </si>
  <si>
    <t>UNHCR 30/04/2019</t>
  </si>
  <si>
    <t>ACLED Nov 2018 - April 2019</t>
  </si>
  <si>
    <t xml:space="preserve">fatalities recprded by ACLED from Nov 2018 to April 2019, only counting for civilians not inlcuded are death of police, military and milita groups. </t>
  </si>
  <si>
    <t>ACLED Nov 2018 - April 2020</t>
  </si>
  <si>
    <t>ACLED Nov 2018 - April 2021</t>
  </si>
  <si>
    <t>ACLED Nov 2018 - April 2022</t>
  </si>
  <si>
    <t>UNHCR  30/04/2019
UNHCR population estimates sent via email to AZ, see DB</t>
  </si>
  <si>
    <t>UNHCR 30.04.2019</t>
  </si>
  <si>
    <t>South Sudanese Refugees+  Host Community: 2510200
host and refugees communities are affected by the South Sudanese refugee influx;
Only Admin level 1 is considered (no further breakdown of population data available), therefore this is a slight overestimation. (However, main reports focus only on Admin 1, too). The districts listed are hosting most exclusively South Sudanese refugees but there are more districts affected by the South Sudanese refugee influx (such as Kampala) but the number of South Sudanese Refugees staying in those districts are very small in numbers compared to the overall South Sudanese refugee population in Uganda and can tehrefore be marginalized. On the other hand, even though only small in number, refugees from other countries are also residing in the listed settlements. The number was adjusted to match the overall number of South Sudanese refugees. (see estimation page)
Considered districts: Yumbe, Adjumani, Moyo, Arua, Kiryandongo, Lamwo, Koboko (see estimation page)
population data was taken from UNHCR . They have estimates for Ugandan 2018 population that are based on the 2014 census. and the refugee population living in these distrcits</t>
  </si>
  <si>
    <t xml:space="preserve">Refugee only. Host communties are affected, too, as some villages had to be relocated, their resources are shared (land, fire wood, schools, hospitals). However, there is no clear numbers available. If Admin 1 data (people living int he affected areas) will be considered here, it will be a high overestimation. Additionally, due to the ReHOPE strategy, 30% of all humanitarian funding attributed towards refugees is supposed to be allocated to serve the host communities, too, to ease tensions and offsett negative impact by the high influx of refugees. Most districts have taken in more refugees than host population. The affects can therefore be beneficial for many marginalized host commnuities, too, as services and infratstuructre as well as new employment oppurtinities are made available to them. 
Only Admin level 1 is considered due to the datasets availale. This is an overestimation. </t>
  </si>
  <si>
    <t>All South Sudanese refugees in Uganda. Some host communities might have been relocated. However</t>
  </si>
  <si>
    <t>UNHCR/REACH 08/2018
UNHCR 30/04/2019</t>
  </si>
  <si>
    <t>related to the Uganda Joint Multi Sector Needs Assessments: 
REACH states that all South Sudanese refugees (houshold level) staying in the northwest of Uganda (districts hosting South Sudanese refugees) are in need of assistance. Most refugees are able to access humanitarian support if severely needed. Many NGOs are present. However, access porblem in regards to basic services, specifically Water and food, remains challenges. Significant gabs are visibale and the vast majroityis only marginally able to meet minimum standards. This might be an overrepresentation as some refugees might be able to meet their basic needs and do not rely on hum assitance. However, host community is not taken into consideration</t>
  </si>
  <si>
    <t>UNHCR 30/04/2019
UNHCR population estimates sent via email to AZ, see DP</t>
  </si>
  <si>
    <t xml:space="preserve">related to the Uganda Joint Multi Sector Needs Assessments: 
REACH states that 11%  of all DRC refugees (houshold level) staying in the southwest of Uganda (districts hosting DRC refugees) are PIN in 7 sector or more sectors (the sectors differ a bit to the standard humanitarian sectors but can be compared).  This calculated percentage of the overall PIN is is taken as moderate humanitarian conditions (level 4) as the refugees are able to access humanitarian support if severely needed. </t>
  </si>
  <si>
    <t>Eatern Mediterranean Route</t>
  </si>
  <si>
    <t>Complex crisis in Pakistan</t>
  </si>
  <si>
    <t>ACLED Nov-April 2019</t>
  </si>
  <si>
    <t xml:space="preserve">people classified as food insecure (phase 2-5) by IPC Jan-March 2019 are affected by the food insecurity and conflict in Sudan as they are already facing food needs follow negative copting strategies. 
Here the around 300,000 people being food insecure (minimum IPC 2) resinding in Northern and Nile State that are included.  It remains unclear wheater the refugees from South SUdan and Eritrea are already included in these figures. Given the similarity to the calculated numbers the total population in the country, it is assumed that the refugees are included in the IPC estimations. </t>
  </si>
  <si>
    <t>All refugees in Sudan, people in protracted displacement; Sudanese in others states (see estimation page): not including Asia, the Americas, MENA or Gulfstates due to missing data. Information on Europe is based on arrivals in Italy from 2016-2019 and registered Sudanese refugees in the UK in mid 2015. The number is most likely underestimated. There is no information about return movements or naturalisation processes.</t>
  </si>
  <si>
    <t xml:space="preserve">all civilians listed by ACLED as being killed from Nov 2018-April 2019; including protetors; civilians killing civilians are included too. Protest that spiked since 19 December and are ongoing are included, however the number of people killed as a direct result of the protests is underreported/unknown.  </t>
  </si>
  <si>
    <t>UNHCR 15/5/2019</t>
  </si>
  <si>
    <t xml:space="preserve">All states are hosting South Sudanese refugees. However, the impact on the host community is rather minimal. Therefore the exposed population is taken as the affected as well as the PIN number. </t>
  </si>
  <si>
    <t>https://reliefweb.int/sites/reliefweb.int/files/resources/69684.pdf</t>
  </si>
  <si>
    <t>UNHCR 15/5/2019
IPC 15/1/2020</t>
  </si>
  <si>
    <t>UNHCR 15/5/2019
IPC 15/1/2021</t>
  </si>
  <si>
    <t>OCHA 06.05.2019</t>
  </si>
  <si>
    <t>The recently completed DTM baseline assessments indicate that there are 50,905 IDPs in the 12 cycloneaffected districts. Precise information on IDPs living in host communities is a
challenge to establish; in particular, their intentions, the longevity of theirhosting arrangement and their medium-term needs and potential sustainable long-term solutions.</t>
  </si>
  <si>
    <t>https://reliefweb.int/sites/reliefweb.int/files/resources/ROSEA_20190509_Zimbabwe%20Floods_Flash_Update%236.pdf</t>
  </si>
  <si>
    <t xml:space="preserve">As of 06 May, 344 deaths have been reported by the government.  A minimum of 256 people are reportedly missing. The death toll is expected to rise as areas previously cut-off become reachable by road and the full extent of the damage becomes known. 
10 people died in the case of protests and other forms of violence from October to March. THis number is highly doutable. </t>
  </si>
  <si>
    <t>UNICEF 06/05/2019
ACLED 4//2019</t>
  </si>
  <si>
    <t>UNICEF 06/05/2019
ACLED 4/5/2019</t>
  </si>
  <si>
    <t xml:space="preserve">As of 06 May, 344 deaths have been reported by the government.  A minimum of 256 people are reportedly missing. The death toll is expected to rise as areas previously cut-off become reachable by road and the full extent of the damage becomes known. 
</t>
  </si>
  <si>
    <t>all deaths and people missing recorded via the western  mediterranean route from December to May (data obtained on 31/05)</t>
  </si>
  <si>
    <t>IOM 31/5/2019</t>
  </si>
  <si>
    <t>all deaths and people missing recorded via the central mediterranean route from December to May (data obtained on 31/05)</t>
  </si>
  <si>
    <t xml:space="preserve">Number of people who died and are missing in the meditarranean western route. Does (so far) not include any other deaths (on land etc) due to lack of reliable information. Info obtained 31/05. Data from December to May </t>
  </si>
  <si>
    <t xml:space="preserve">Jordanian Department of Statistics 2018; UNHCR 31/04/2019; UNRWA 06/2018; JRP 20/09/2016 </t>
  </si>
  <si>
    <t>http://dosweb.dos.gov.jo/DataBank/Population_Estimares/PopulationEstimates.pdf https://reliefweb.int/sites/reliefweb.int/files/resources/69371.pdf https://www.unrwa.org/sites/default/files/content/resources/2018_syria_crisis_progress_report_final_clean.pdf https://reliefweb.int/sites/reliefweb.int/files/resources/JRP%2B2017-2019%2B-%2BFull%2B-%2B%28June%2B30%29.pdf</t>
  </si>
  <si>
    <t>Jordanian Department of Statistics 2017; UNHCR 13/01/2019</t>
  </si>
  <si>
    <t>http://dosweb.dos.gov.jo/DataBank/JordanInFigures/JORINFIGDetails2017.pdf https://data2.unhcr.org/en/situations/syria/location/36</t>
  </si>
  <si>
    <t>Jordanian Department of Statistics 2018; UNHCR 21/05/2019</t>
  </si>
  <si>
    <t>http://dosweb.dos.gov.jo/DataBank/Population_Estimares/PopulationEstimates.pdf https://data2.unhcr.org/en/situations/syria/location/36</t>
  </si>
  <si>
    <t>Host population: 1,911,600 (Irbid) + 593,900 (Mafraq) + 4,327,800 (Amman) + 1,474,000 (Zarqa) = 8,307,300. UNHCR people of concern: 195,404 (Amman) + 159,923 (Mafraq) + 137,539 (Irbid) + 95,112 (Zarqa) = 587,978</t>
  </si>
  <si>
    <t xml:space="preserve">UNHCR 09/04/2019; UNRWA 06/2018; JRP 20/09/2016 </t>
  </si>
  <si>
    <t xml:space="preserve">ACLED 11/2018-04/2019 </t>
  </si>
  <si>
    <t>Jordanian Department of Statistics 2018; UNHCR 09/04/2019</t>
  </si>
  <si>
    <t>http://dosweb.dos.gov.jo/DataBank/JordanInFigures/JORINFIGDetails2017.pdf https://data2.unhcr.org/en/documents/details/67541 https://data2.unhcr.org/en/situations/syria/location/36</t>
  </si>
  <si>
    <t>85% of registered Syrian refugees in Jordan live below the poverty line (USD 96 per person per month). Registered refugees above the poverty line are considered facing stressed humanitarian conditions: 15% of 678,000 (registered Syrian refugees and Palestinian refugees from Syira). Syrians in Jordan not registered with UNHCR as refugees are also considered affected. Unregistered Syrians are not considered in need as it is assumed that they are not as vulnerable and therefore did not need to register. It is recognised however that there will be Syrians in need who have not registered however they are most likely the minority. Furthermore, it is not possible to identify them. UNHCR continues to register new arrivals in Jordan</t>
  </si>
  <si>
    <t>ACLED 12/2018 - 05/2019</t>
  </si>
  <si>
    <t xml:space="preserve">Some 15 000 people have been displaced in the border area with India, further to the following conflict incidents along the Line of Control between the two countries in March. There is limited data on displacement in Kashmir. This is likely to be a underestimation of the total amount of people displaced in the past 6 months due to conflict in Kashmir. There is limited data. </t>
  </si>
  <si>
    <t>UNHCR 28/04/2019, Border Consortium 31/03/2019</t>
  </si>
  <si>
    <t>In camps refugees and asylum seekers</t>
  </si>
  <si>
    <t>https://reliefweb.int/sites/reliefweb.int/files/resources/RefugeePopulationOverview_Feb2019.pdf</t>
  </si>
  <si>
    <t xml:space="preserve">OCHA 02/05/2019; DSWD 23/05/2019 </t>
  </si>
  <si>
    <t>ACLED 11/2018 - 05/2018</t>
  </si>
  <si>
    <t>https://reliefweb.int/sites/reliefweb.int/files/resources/OCHA-PHL-Mindanao-Situation-06052019.pdf https://reliefweb.int/sites/reliefweb.int/files/resources/DSWD-DROMIC-Report-1-on-the-Armed-Conflict-in-Midsayap-North-Cotabato-as-of-29-May-2019-4PM.pdf</t>
  </si>
  <si>
    <t xml:space="preserve">Total amount of fatalities in Mindanao is 193. People killed due to police forces, Maute Group, Bangsamoro Islamic Freedom Fighters, amongst other actors. </t>
  </si>
  <si>
    <t xml:space="preserve">Total confirmed cases of Lassa Fever (December 1 - May 31) and Meningitis (October 1 - May 11) </t>
  </si>
  <si>
    <t xml:space="preserve">Total number of people killed in the country between 1 December till 31 May  due to Boko Haram, Farmer-herder violence, riots, military forces, unidentified armed groups and other violence. </t>
  </si>
  <si>
    <t>Between 1 December  2018 and 31 May 2019, a total of 287 people were killed in farmer herder violence (associated to Fulani or communal milita)</t>
  </si>
  <si>
    <t>1 December - 31 May 2019 killed by Boko Haram (all actors)</t>
  </si>
  <si>
    <t>Projections June to August 2019. The PIN includes all people facing food insecurity in IPC phase 3-5. People in IPC phase 1 and 2 are not included.</t>
  </si>
  <si>
    <t xml:space="preserve">Projections June to August 2019. While there are people facing IPC phase 1, they are not likely to face humanitarian needs, as they are likely to meet their own needs without humanitarian assistance. </t>
  </si>
  <si>
    <t xml:space="preserve">Projections June to August 2019. People facing increased vulnerabilities in IPC Phase 2. </t>
  </si>
  <si>
    <t>Projections June to August 2019. People in need in Phase 3 need humanitarian assistance in order to prevent malnutrition, to protect livelihoods and to prevent deaths</t>
  </si>
  <si>
    <t xml:space="preserve">Projections June to August 2019. Even with humanitarian assistance, the risk of extreme loss of livelihood asssets that will lead to food consumption gaps in the short term is high amongst those facing IPC Phase 4. </t>
  </si>
  <si>
    <t>ACLED Dec 2018 - May 2019</t>
  </si>
  <si>
    <t>fatalities recprded by ACLED from the last 6 months</t>
  </si>
  <si>
    <t>UNHCR 31/05/2019
IPC 3/2019
UNHCR population estimates sent via email to AZ, see DP</t>
  </si>
  <si>
    <t>UNHCR 31/05/2019</t>
  </si>
  <si>
    <t>UNHCR/REACH 08/2018
UNHCR 31/05/2019
IPC 3/2019</t>
  </si>
  <si>
    <t>UNHCR/REACH 08/2018
UNHCR 31/05/2019
IPC 3/2020</t>
  </si>
  <si>
    <t>UNHCR/REACH 08/2018
UNHCR 31/05/2019
IPC 3/2021</t>
  </si>
  <si>
    <t>UNHCR  31/05/2019
UNHCR population estimates sent via email to AZ, see DB</t>
  </si>
  <si>
    <t xml:space="preserve">South Sudanese Refugees+  Host Community: 2510200
host and refugees communities are affected by the South Sudanese refugee influx;
Only Admin level 1 is considered (no further breakdown of population data available), therefore this is a slight overestimation. (However, main reports focus only on Admin 1, too). The districts listed are hosting most exclusively South Sudanese refugees but there are more districts affected by the South Sudanese refugee influx (such as Kampala) but the number of South Sudanese Refugees staying in those districts are very small in numbers compared to the overall South Sudanese refugee population in Uganda and can tehrefore be marginalized. On the other hand, even though only small in number, refugees from other countries are also residing in the listed settlements. The number was adjusted to match the overall number of South Sudanese refugees. (see estimation page)
Considered districts: Yumbe, Adjumani, Moyo, Arua, Kiryandongo, Lamwo, Koboko (see estimation page)
population data was taken from UNHCR . They have estimates for Ugandan 2018 population that are based on the 2014 census. and the refugee population living in these distrcits
</t>
  </si>
  <si>
    <t>Refugee only. Host communties are affected, too, as some villages had to be relocated, their resources are shared (land, fire wood, schools, hospitals). However, there is no clear numbers available. If Admin 1 data (people living int he affected areas) will be considered here, it will be a high overestimation. Additionally, due to the ReHOPE strategy, 30% of all humanitarian funding attributed towards refugees is supposed to be allocated to serve the host communities, too, to ease tensions and offsett negative impact by the high influx of refugees. Most districts have taken in more refugees than host population. The affects can therefore be beneficial for many marginalized host commnuities, too, as services and infratstuructre as well as new employment oppurtinities are made available to them. 
Only Admin level 1 is considered due to the datasets availale. This is an overestimation.</t>
  </si>
  <si>
    <t>https://ugandarefugees.org/en/country/uga#category-5</t>
  </si>
  <si>
    <t>UNHCR 31/03/2020</t>
  </si>
  <si>
    <t>UNHCR/REACH 08/2018
UNHCR 31/05/2019</t>
  </si>
  <si>
    <t xml:space="preserve">South Sudanese Refugees + Host Community: 2510200
host and refugees communities are affected by the South Sudanese refugee influx;
Only Admin level 1 is considered (no further breakdown of population data available), therefore this is a slight overestimation. (Main reports focus only on Admin 1, too). The districts listed are hosting most exclusively South Sudanese refugees but there are more districts affected by the South Sudanese refugee influx (such as Kampala district) but the number of South Sudanese Refugees staying in those districts are very small in numbers compared to the overall South Sudanese refugee population in Uganda and can therefore be marginalized. On the other hand, even though only small in number, refugees from other countries are also residing in the listed settlements. The number was adjusted to match the overall number of South Sudanese refugees. (see estimation page)
Considered districts: Yumbe, Adjumani, Moyo, Arua, Kiryandongo, Lamwo, Koboko (see estimation page)
population data was taken from UNHCR . They have estimates for Ugandan 2018 population that are based on the 2014 census. and the refugee population living in these distrcits
 </t>
  </si>
  <si>
    <t xml:space="preserve">related to the Uganda Joint Multi Sector Needs Assessments: 
REACH states that 3%  of all South Sudanese refugees (household level) staying in the northwest of Uganda (districts hosting South Sudanese refugees) are PIN in 7 sectors or more sectors (the sectors differ a bit to the standard humanitarian sectors but can be compared).  This calculated percentage of the overall PIN is is taken as severe humanitarian conditions (level 4) as most refugees are able to access humanitarian support if severely needed. However there are shortages and major food consumption gabs recognized. </t>
  </si>
  <si>
    <t>UNICEF 07/06/2019</t>
  </si>
  <si>
    <t>https://reliefweb.int/sites/reliefweb.int/files/resources/UNICEF%20Malawi%20Humanitarian%20Situation%20Report%20No.%208%20%28Floods%29%2C%2019%20-%2031%20May%202019.pdf</t>
  </si>
  <si>
    <t xml:space="preserve">Total # of crisis related displaced people, according to UNICEF. The number of displaced people has been decreasing in recent weeks as people return to their place of origin. A sharp drop was recorded from May to June. </t>
  </si>
  <si>
    <t>UNICEF 21/05/2019</t>
  </si>
  <si>
    <t>https://reliefweb.int/sites/reliefweb.int/files/resources/UNICEF%20Malawi%20Humanitarian%20Situation%20Report%20No.%207%20-%2021%20May%202019.pdf</t>
  </si>
  <si>
    <t xml:space="preserve">9 new cases of cholera have been reported since the onset of cyclone Idai. In total, 30 cases have been reported since the beginning of the year. </t>
  </si>
  <si>
    <t xml:space="preserve">Figure represents the total number of people affected minus the displaced population. Affected people are assumed to face moderate humanitarian conditions and displaced people are assumed to face severe humanitarian conditions. The reported number of affected has remained nearly the same since the crisis onset.  </t>
  </si>
  <si>
    <t xml:space="preserve">Figure represents the total displaced population. Displaced people are assumed to face severe humanitarian conditions and generally be worse off than people who are affected but not displaced.  **  A sharp decrease in displacement was recorded in recent weeks. </t>
  </si>
  <si>
    <t>Total country popluation according to OCHA HNO 2019 (15,775,428) + Refugee population (451,210) + Chadian returnees (81,000)</t>
  </si>
  <si>
    <t>IOM 16/06/2019</t>
  </si>
  <si>
    <t xml:space="preserve">all deaths and people missing recorded via the western  mediterranean route from December to May </t>
  </si>
  <si>
    <t>OCHA 02/2019
UNHCR 28/2/2019
UNHCR 15/05/2019</t>
  </si>
  <si>
    <t xml:space="preserve">Population figures are estimates taken from the HNO 2019 baseline data.  
The number of refugees and asylum seekers in Sudan was added. 
Numbers from Sudanese refugees and aslyum seekers outside Sudan were not substracted, as there is no data for a persumed very limited current outflow. Major refugee outflows occured in the past are are protected crisis with limited dynamics. The estimated HNO 2019 total number has taken this outflow into account. There is currently no data on Sudanese people of concern residing outside Sudan available. </t>
  </si>
  <si>
    <t>OCHA 02/2019
UNHCR 28/2/2019
UNHCR 15/05/2020</t>
  </si>
  <si>
    <t>OCHA 02/2019
UNHCR 28/2/2019
UNHCR 15/05/2021</t>
  </si>
  <si>
    <t>https://data.humdata.org/dataset/sudan-humanitarian-needs-overview-hno-data-2019
https://data2.unhcr.org/en/situations/southsudan/location/1905</t>
  </si>
  <si>
    <t>https://data.humdata.org/dataset/sudan-humanitarian-needs-overview-hno-data-2019
https://data2.unhcr.org/en/situations/southsudan/location/1906</t>
  </si>
  <si>
    <t>City Population 2019</t>
  </si>
  <si>
    <t>https://www.citypopulation.de/Sudan.html</t>
  </si>
  <si>
    <t xml:space="preserve">The whole country is affected as the political situation, economic situation, including inflation rates and rising prices for basic commodities, the conflict internal displaced, refugees population and food insecurity is affected everyone. </t>
  </si>
  <si>
    <t xml:space="preserve">The whole population is affected as the political situation, economic situation, including inflation rates and rising prices for basic commodities, the conflict internal displaced, refugees population and food insecurity is affected everyone. </t>
  </si>
  <si>
    <t xml:space="preserve">The whole country is somewhat affected by the political situation, economic challenges, the conflicts, internal displacedment, and refugee situation in Sudan. However, the people affected people classified as food insecure (phase 2-5) by IPC Jan-March 2019. It is assumed that the IPC numbers include both, refugee and IDP populations. </t>
  </si>
  <si>
    <t>All refugees in Sudan, people in protracted displacement; Sudanese in others states (see estimation page): not including Asia, the Americas, MENA or Gulf states due to missing data. Information on Europe is based on arrivals in Italy from 2016-2019 and registered Sudanese refugees in the UK in mid 2015. The number is most likely underestimated. There is no information about return movements or naturalisation processes.</t>
  </si>
  <si>
    <t>ACLED Dec-May 2019</t>
  </si>
  <si>
    <t xml:space="preserve">all people killed by ACLED  in the past 6 months;  most likely an underrepresentation as the number of people killed as a direct result of the protests is often underreported, unknown and unreliable. The number of people missing, claimed by local media and protestors, is not included due to lack of reliable data. </t>
  </si>
  <si>
    <t>ECHO 05/06/2019</t>
  </si>
  <si>
    <t>As reported from ECHO, and backed by DFID, at least 8 million people are in need of urgent humanitarian assistance.</t>
  </si>
  <si>
    <t>https://erccportal.jrc.ec.europa.eu/ECHO-Flash/ECHO-Flash-List/yy/2019/mm/6</t>
  </si>
  <si>
    <t>WFP 22/01/2019 
ECHO 05/06/2019</t>
  </si>
  <si>
    <t>https://m.reliefweb.int/report/3008024
https://erccportal.jrc.ec.europa.eu/ECHO-Flash/ECHO-Flash-List/yy/2019/mm/6</t>
  </si>
  <si>
    <t xml:space="preserve">in need of humanitarian assistance, especially of concern are health, food, education, and protection. Needs are certainly severe for IDPs and Refugees (approx. 3m) with 90% reported unable to meet a single local food basket per day.  The economic crisis causes shortages ofmedicines and medical supply which limits access to affordable and quality health services countrywide. Food prices have been rising constantly. </t>
  </si>
  <si>
    <t xml:space="preserve">OCHA 02/2019
UNHCR 28/2/2019
UNHCR 15/05/2019
</t>
  </si>
  <si>
    <t xml:space="preserve">https://data.humdata.org/dataset/sudan-humanitarian-needs-overview-hno-data-2019
https://data2.unhcr.org/en/situations/southsudan/location/1904
</t>
  </si>
  <si>
    <t xml:space="preserve">people projected facing IPC 4 from Jan to March 2019. there are no new estimates available.  </t>
  </si>
  <si>
    <t xml:space="preserve">no information that justify a level 5 </t>
  </si>
  <si>
    <t>2.4 million children are suffering from acute malnutrition, including approx. 700,000 who are severely malnourished.</t>
  </si>
  <si>
    <t>OCHA 17/06/2019</t>
  </si>
  <si>
    <t>sent via email to analyst</t>
  </si>
  <si>
    <t xml:space="preserve">https://www.unhcr.org/ke/wp-content/uploads/sites/2/2019/02/Kenya-Infographics_January-2019.pdf
https://data.humdata.org/dataset/unhcr-time-series-originating-ken
https://data.worldbank.org/indicator/sp.pop.totl?page=2
</t>
  </si>
  <si>
    <t>FEWSNET June - September 2019 / Kenya National Bureau of Statistics - Census 2009</t>
  </si>
  <si>
    <t>https://www.knbs.or.ke/download/population-distribution-by-sex-number-of-households-area-and-density-by-county-and-district/
http://fews.net/east-africa/kenya</t>
  </si>
  <si>
    <t>As the majority of the country has been affected by the drought and over 2/3rd of the country are in the IPC 2-3 areas, we include the whole country in the total # of square kilometers affected by the crisis</t>
  </si>
  <si>
    <t xml:space="preserve">As the majority of the country has been affected by the drought and over 2/3rd of the country are in the affected area, we assume the whole population is exposed to the crisis. </t>
  </si>
  <si>
    <t>We assume the number of people who are living in the affected area equals the affected population. We looked at the FEWSNET map to see which areas are in IPC 2 and 3 and compared it to the 2009 census. In some provinces, not the whole area and thus population is affected. Due to lack of more precise data we decided to include the whole population of these provinces. Therefore the number of people in the affected area may be an overestimation. Calculations in the estimations tab. 
As the census data does not include the refugee population, we added the refugee population who are assumanbly affected by the food insecurity tot the affected population</t>
  </si>
  <si>
    <t xml:space="preserve">While we assume the food insecurity crisis may have caused some internal displacement, no reliable figures are availble. </t>
  </si>
  <si>
    <t>UNICEF 31/03/2019</t>
  </si>
  <si>
    <t xml:space="preserve">We assume there are no injuries caused by the crisis </t>
  </si>
  <si>
    <t xml:space="preserve">No reliable data available </t>
  </si>
  <si>
    <t>https://reliefweb.int/sites/reliefweb.int/files/resources/UNICEF%20Kenya%20Humanitarian%20Situation%20Report%20January%20to%20March%202019.pdf</t>
  </si>
  <si>
    <t>More than 500,000 under-5 children in arid and semi-arid (ASAL) counties are in
need of treatment for malnutrition. Out of this total, the caseload of severe acute
malnutrition is approximately 113,000</t>
  </si>
  <si>
    <t xml:space="preserve">We assume there are no damages </t>
  </si>
  <si>
    <t>WFP  June 2019</t>
  </si>
  <si>
    <t>https://reliefweb.int/sites/reliefweb.int/files/resources/HoA%20Joint%20Position%20Paper%20FAO%20UNICEF%20WFP%20Final.pdf</t>
  </si>
  <si>
    <t xml:space="preserve">We consider the people in need to be the number of people in IPC 3 (crisis level) </t>
  </si>
  <si>
    <t xml:space="preserve">We consider the whole country to be exposed to the crisis. For the HC level 1 number we subtracted the population in need and affected from the exposed population. </t>
  </si>
  <si>
    <t>No areas above IPC 3</t>
  </si>
  <si>
    <t xml:space="preserve">FEWSNET June - September 2019 </t>
  </si>
  <si>
    <t>Host, non host, refugee</t>
  </si>
  <si>
    <t xml:space="preserve">The whole country is affected by the food insecurity crisis. Therefore we use the data registered in this crisis for the country level. </t>
  </si>
  <si>
    <t xml:space="preserve">Affected population by food insecurity which includes the population affected by international displacement crisis </t>
  </si>
  <si>
    <t>FEWSNET June - September 2019 / Kenya National Bureau of Statistics - Census 2009 /  UNHCR 2019</t>
  </si>
  <si>
    <t xml:space="preserve">https://www.unhcr.org/ke/wp-content/uploads/sites/2/2018/06/Kenya-Infographics_May-2018.pdf
http://fews.net/east-africa/kenya
https://www.knbs.or.ke/download/population-distribution-by-sex-number-of-households-area-and-density-by-county-and-district/
</t>
  </si>
  <si>
    <t>UNHCR (31 May 2019)</t>
  </si>
  <si>
    <t xml:space="preserve">We damages caused by the crises </t>
  </si>
  <si>
    <t xml:space="preserve">Food insecurity + International displacement </t>
  </si>
  <si>
    <t>UNHCR (31 May 2019)
UNHCR (Jan 2019) / UNHCR (2017) / Worldbank 2017</t>
  </si>
  <si>
    <t xml:space="preserve">https://www.unhcr.org/ke/wp-content/uploads/sites/2/2018/06/Kenya-Infographics_May-2018.pdf
https://reliefweb.int/sites/reliefweb.int/files/resources/reach_ken_factsheet_msna_dadaab_refugee_complex_december_2018.pdf
http://fews.net/east-africa/kenya
https://www.knbs.or.ke/download/population-distribution-by-sex-number-of-households-area-and-density-by-county-and-district/
</t>
  </si>
  <si>
    <t>UNHCR (31 May)
FEWSNET June - September 2019 / Kenya National Bureau of Statistics - Census 2009</t>
  </si>
  <si>
    <t xml:space="preserve">https://www.unhcr.org/ke/wp-content/uploads/sites/2/2018/06/Kenya-Infographics_May-2018.pdf
https://reliefweb.int/sites/reliefweb.int/files/resources/HoA%20Joint%20Position%20Paper%20FAO%20UNICEF%20WFP%20Final.pdf
</t>
  </si>
  <si>
    <t xml:space="preserve">host, non host, refugee </t>
  </si>
  <si>
    <t>https://www.unhcr.org/ke/wp-content/uploads/sites/2/2018/06/Kenya-Infographics_May-2018.pdf</t>
  </si>
  <si>
    <t xml:space="preserve">Total of registered refugees and asylum seekers as reported by UNHCR </t>
  </si>
  <si>
    <t xml:space="preserve">Total # people affected by the crisis are the total of the registered refugees and asylumseekers in kenya as reported by UNHCR </t>
  </si>
  <si>
    <t>https://www.unhcr.org/ke/wp-content/uploads/sites/2/2018/06/Kenya-Infographics_May-2018.pdf
https://reliefweb.int/sites/reliefweb.int/files/resources/reach_ken_factsheet_msna_dadaab_refugee_complex_december_2018.pdf</t>
  </si>
  <si>
    <t xml:space="preserve">2011 Census data + Rohingya refugees as of 15 June 2019 </t>
  </si>
  <si>
    <t>Government of Bangladesh 2011, UNHCR 15/06/2019, Acaps NPM Analysis Hub 04/2019</t>
  </si>
  <si>
    <t>http://203.112.218.65:8008/WebTestApplication/userfiles/Image/PopCen2011/Com_Cox%27s%20Bazar.pdf
https://reliefweb.int/sites/reliefweb.int/files/resources/69954.pdf
https://www.humanitarianresponse.info/sites/www.humanitarianresponse.info/files/documents/files/2019_jrp_for_rohingya_humanitarian_crisis_compressed.pdf
https://www.humanitarianresponse.info/sites/www.humanitarianresponse.info/files/documents/files/20180130_acaps_thematic_report_rohingya_crisis_host_communities_review.pdf</t>
  </si>
  <si>
    <t>https://www.humanitarianresponse.info/sites/www.humanitarianresponse.info/files/documents/files/20180130_acaps_thematic_report_rohingya_crisis_host_communities_review.pdf
https://reliefweb.int/sites/reliefweb.int/files/resources/69954.pdf</t>
  </si>
  <si>
    <t>UNHCR 15/06/2019</t>
  </si>
  <si>
    <t>Rohingya refugees according to UNHCR as of 15/06/2019</t>
  </si>
  <si>
    <t>WHO 05/2019</t>
  </si>
  <si>
    <t>Injuries and wounds Dec 18 - May 19</t>
  </si>
  <si>
    <t>The following disease are related to overcrowding and to poor WASH and health infrastructure: Diarrhoeal diseases, Acute Respiratory Infection, Acute Watery Diarrhoea, Bloody diarrhoea, severe malnutrition, measles, vector borne diseases in Cox's Bazar Dec 18 - May 19</t>
  </si>
  <si>
    <t>Rohingya-related fatalities in CXB Dec 2018 to May 2019</t>
  </si>
  <si>
    <t>According to ACAPS NPM index</t>
  </si>
  <si>
    <t>https://www.humanitarianresponse.info/sites/www.humanitarianresponse.info/files/documents/files/2019_jrp_for_rohingya_humanitarian_crisis_compressed.pdf
https://reliefweb.int/sites/reliefweb.int/files/resources/69954.pdf
https://fscluster.org/sites/default/files/documents/bangladesh_wfp_reva_19.01.2018.pdf
https://reliefweb.int/report/bangladesh/rohingya-influx-overview-rio-pre-cyclone-and-monsoon-season-analysis-april-2019</t>
  </si>
  <si>
    <t>ACAPS 04/2019; REVA 12/2017; UNHCR 06/2019; JRP 01/2019</t>
  </si>
  <si>
    <t>OCHA 30/04/2019</t>
  </si>
  <si>
    <t>ACLED 31/05/2019</t>
  </si>
  <si>
    <t>IDPs as of 30/04/2019</t>
  </si>
  <si>
    <t>https://reliefweb.int/sites/reliefweb.int/files/resources/Snapshot_IPD_Sites_in_Kachin_N.Shan_OCHA_Apr2019_A4.pdf</t>
  </si>
  <si>
    <t xml:space="preserve">https://reliefweb.int/sites/reliefweb.int/files/resources/MMR_Rakhine_New_Displacement_26_May_2019.pdf
https://reliefweb.int/sites/reliefweb.int/files/resources/2019%20Myanmar%20HNO_FINAL.PDF
http://themimu.info/sites/themimu.info/files/documents/Affected_Map_IDP_Rakhine_OCHA_Jan2019_A4.pdf
https://reliefweb.int/sites/reliefweb.int/files/resources/69524.pdf https://www.unhcr.org/figures-at-a-glance-in-malaysia.html </t>
  </si>
  <si>
    <t>Fatalities in Kachin, Shan and Rakhine</t>
  </si>
  <si>
    <t xml:space="preserve">UNHCR 15/06/2019 OCHA 04/2019 OCHA 02/2019 </t>
  </si>
  <si>
    <t>https://reliefweb.int/sites/reliefweb.int/files/resources/MMR_Rakhine_New_Displacement_26_May_2019.pdf
https://reliefweb.int/sites/reliefweb.int/files/resources/2019%20Myanmar%20HNO_FINAL.PDF
http://themimu.info/sites/themimu.info/files/documents/Affected_Map_IDP_Rakhine_OCHA_Jan2019_A4.pdf
https://reliefweb.int/sites/reliefweb.int/files/resources/69524.pdf https://www.unhcr.org/figures-at-a-glance-in-malaysia.html 
https://reliefweb.int/sites/reliefweb.int/files/resources/Snapshot_IPD_Sites_in_Kachin_N.Shan_OCHA_Apr2019_A4.pdf</t>
  </si>
  <si>
    <t>https://reliefweb.int/sites/reliefweb.int/files/resources/2019%20Myanmar%20HNO_FINAL.PDF https://www.humanitarianresponse.info/sites/www.humanitarianresponse.info/files/documents/files/2019_jrp_for_rohingya_humanitarian_crisis_compressed.pdf
https://reliefweb.int/sites/reliefweb.int/files/resources/69524.pdf
https://fscluster.org/sites/default/files/documents/bangladesh_wfp_reva_19.01.2018.pdf</t>
  </si>
  <si>
    <t>Myanmar HNO, Bangla JRP 2019</t>
  </si>
  <si>
    <t>Total CXB and Rakhine December 2018 - May 2019</t>
  </si>
  <si>
    <t>Total MMR and BGD December 2018 - May 2019</t>
  </si>
  <si>
    <t>UNHCR 05/2019, UNHCR 04/2019 UNHCR 06/2019</t>
  </si>
  <si>
    <t>https://reliefweb.int/sites/reliefweb.int/files/resources/MMR_Rakhine_New_Displacement_26_May_2019.pdf
https://reliefweb.int/sites/reliefweb.int/files/resources/2019%20Myanmar%20HNO_FINAL.PDF
http://themimu.info/sites/themimu.info/files/documents/Affected_Map_IDP_Rakhine_OCHA_Jan2019_A4.pdf
https://reliefweb.int/sites/reliefweb.int/files/resources/69524.pdf https://www.unhcr.org/figures-at-a-glance-in-malaysia.html 
https://reliefweb.int/sites/reliefweb.int/files/resources/69524.pdf</t>
  </si>
  <si>
    <t>Ilnesses</t>
  </si>
  <si>
    <t>World Bank 2017; UNHCR 30/04/2019</t>
  </si>
  <si>
    <t>https://data.worldbank.org/indicator/SP.POP.TOTL https://reliefweb.int/sites/reliefweb.int/files/resources/Refugee%20Population%20Dashboard_April.pdf</t>
  </si>
  <si>
    <t>Total population plus latest available figures for incoming asylum seekers, refugees and migrants, minus outgoing migrants and refugees</t>
  </si>
  <si>
    <t>National Statistics Office, UNHCR 30/04/2019</t>
  </si>
  <si>
    <t>https://www.nbs.go.tz/nbs/takwimu/census2012/Tanzania_Total_Population_by_District-Regions-2016_2017r.pdf https://reliefweb.int/sites/reliefweb.int/files/resources/Refugee%20Population%20Dashboard_April.pdf</t>
  </si>
  <si>
    <t>https://reliefweb.int/sites/reliefweb.int/files/resources/Refugee%20Population%20Dashboard_April.pdf</t>
  </si>
  <si>
    <t>281,000 refugees and 37,000 asylum seekers as of 30 April 2019</t>
  </si>
  <si>
    <t xml:space="preserve">ACLED 12/2018-05/2019 </t>
  </si>
  <si>
    <t>Total number of crisis related injuries the last six months (December to May)</t>
  </si>
  <si>
    <t>Total number of crisis related fatalities the last six months (December to May)</t>
  </si>
  <si>
    <t>National Statistics Office, UNHCR 31/04/2019</t>
  </si>
  <si>
    <t>Refugees and asylum seekers living outside of camps (villages, settlements and urban areas)</t>
  </si>
  <si>
    <t xml:space="preserve">Jordanian Department of Statistics 2018; UNHCR 31/05/2019; UNRWA 06/2018; JRP 20/09/2016 </t>
  </si>
  <si>
    <t>http://dosweb.dos.gov.jo/DataBank/Population_Estimares/PopulationEstimates.pdf https://reliefweb.int/sites/reliefweb.int/files/resources/69826.pdf https://www.unrwa.org/sites/default/files/content/resources/2018_syria_crisis_progress_report_final_clean.pdf https://reliefweb.int/sites/reliefweb.int/files/resources/JRP%2B2017-2019%2B-%2BFull%2B-%2B%28June%2B30%29.pdf</t>
  </si>
  <si>
    <t xml:space="preserve">10,308,900 (population of Jordan) + 755,050 (refugees: Syria, Iraq, Yemen, Sudan, Somalia and other) + 17,824 (Palestinian refugees from Syria) + 606,000 (unregistered Syrians in Jordan) </t>
  </si>
  <si>
    <t>Jordanian Department of Statistics 2017; UNHCR 25/06/2019</t>
  </si>
  <si>
    <t>Jordanian Department of Statistics 2018; UNHCR 26/06/2019</t>
  </si>
  <si>
    <t xml:space="preserve">UNHCR 26/06/2019; UNRWA 06/2018; JRP 20/09/2016 </t>
  </si>
  <si>
    <t>664,330 (registered Syrian refugees with UNHCR) + 17,824 (Palestinian refugees from Syria) + 606,000 unregistered Syrians in Jordan</t>
  </si>
  <si>
    <t>UNHCR 26/06/2019; UNHCR 31/12/2018</t>
  </si>
  <si>
    <t>Jordanian Department of Statistics 2018; UNHCR 09/04/2019; UNHCR 26/06/2019</t>
  </si>
  <si>
    <t xml:space="preserve">UNHCR 26/06/2019; UNHCR 31/12/2018; JRP 20/09/2016 </t>
  </si>
  <si>
    <t>85% of registered Syrian refugees in Jordan live below the poverty line (USD 96 per person per month). Registered refugees below the poverty line are considered facing moderate humanitarian conditions: 85% of 682,000 (Syrian refugees and Palestinian refugees from Syira)</t>
  </si>
  <si>
    <t>85% of registered Syrian refugees in Jordan live below the poverty line (USD 96 per person per month). Registered refugees below the poverty line are considered facing moderate humanitarian conditions: 85% of 682,000 (registered Syrian refugees and Palestinian refugees from Syira)</t>
  </si>
  <si>
    <t>IFRC 31/01/2019; HCT 10/12/2018; OCHA 31/12/2018</t>
  </si>
  <si>
    <t>No one is considered facing extreme humanitarian conditions</t>
  </si>
  <si>
    <t>UNHCR 30/04/2018</t>
  </si>
  <si>
    <t xml:space="preserve">ACLED 12/2018-5/2019 </t>
  </si>
  <si>
    <t>Total number of crisis related injuries the last six months (December to June)</t>
  </si>
  <si>
    <t>UNHCR 30/04/2019; WFP 2017</t>
  </si>
  <si>
    <t xml:space="preserve">Multiple crisis in Kenya </t>
  </si>
  <si>
    <t>KEN001</t>
  </si>
  <si>
    <t>KEN003</t>
  </si>
  <si>
    <t>https://reliefweb.int/sites/reliefweb.int/files/resources/humanitarian_snapshot_20190320.pdf  https://reliefweb.int/sites/reliefweb.int/files/resources/2019_01_protection_cluster_factsheet_eng.pdf  https://reliefweb.int/sites/reliefweb.int/files/resources/humanitarian_snapshot_20190521.pdf https://reliefweb.int/sites/reliefweb.int/files/resources/humanitarian_snapshot_20190410.pdf</t>
  </si>
  <si>
    <t xml:space="preserve">December to May  </t>
  </si>
  <si>
    <t>OCHA, monthly reporting; Protection Cluster Updates</t>
  </si>
  <si>
    <t>USAID 24/06/2019; UNCT 20/06/2019</t>
  </si>
  <si>
    <t>https://reliefweb.int/sites/reliefweb.int/files/resources/06.24.19%20-%20USG%20Ukraine%20Complex%20Emergency%20Fact%20Sheet%20%232.pdf https://reliefweb.int/report/ukraine/world-refugee-day-2019-people-ukraine-demonstrate-solidarity-refugees-and-internally</t>
  </si>
  <si>
    <t>480,156 refugees plus 1,383,700 IDPs</t>
  </si>
  <si>
    <t>UNHCR 15/06/2019, Regional Response Plan, October 2018</t>
  </si>
  <si>
    <t>https://www.unhcr.org/news/press/2019/6/5d05310d4/unhcr-scales-response-record-number-venezuelans-arrive-peru.html https://r4v.info/es/documents/download/67282</t>
  </si>
  <si>
    <t>Venezuelan refugees, migrants and host communities as per Regional Response Plan (estimated to be in need). Likely an underestimation given the added strain on education and health facilities in several parts of the country.</t>
  </si>
  <si>
    <t>UNHCR estimation as of mid-June. It is unclear if some of there arrived in the country pre-crisis. Considering pendular movements of people, the reliability of these numbers is unclear.</t>
  </si>
  <si>
    <t>https://www.unhcr.org/news/press/2019/6/5d05310d4/unhcr-scales-response-record-number-venezuelans-arrive-peru.html</t>
  </si>
  <si>
    <t>Regional Response Plan R4V; R4V March 2019 Update; UNICEF Situation Update January 2019; UNHCR January 2019; UNHCR 15/06/2019</t>
  </si>
  <si>
    <t>https://reliefweb.int/sites/reliefweb.int/files/resources/68962.pdf https://r4v.info/es/documents/download/67282 https://www.unhcr.org/news/press/2019/6/5d05310d4/unhcr-scales-response-record-number-venezuelans-arrive-peru.html https://reliefweb.int/sites/reliefweb.int/files/resources/UNICEF%20Humanitarian%20Situation%20Report%20on%20the%20Migration%20flows%20in%20Latin%20America%20and%20the%20Caribbean%20%20-%20%231%20-%20January%20-%20February%202019.pdf</t>
  </si>
  <si>
    <t>Of 800,000 Venezuelans in the country, 85% are estimated to have at least one unmet need. This does not include  people in need among the host population, as not enough information on potential needs is currently available. However, the Regional Response Plan estimates 630,000 persons from host communities to be in need of assistance by the end of 2019.</t>
  </si>
  <si>
    <t>Venezuelan migrant stock minus 85% that have at least one unmet need (120,000). Plus the host community (630,000) according to the Regional Response Plan 2019 as no other data on the current impact on hosting communities is available. It is estimated that the rest is able to meet their needs by applying (sometimes unsustainable) coping strategies.</t>
  </si>
  <si>
    <t>OCHA July 2015</t>
  </si>
  <si>
    <t>Mixed Migration</t>
  </si>
  <si>
    <t>Rohingya Refugees</t>
  </si>
  <si>
    <t>Venezuelan refugees</t>
  </si>
  <si>
    <t xml:space="preserve">Complex crisis </t>
  </si>
  <si>
    <t>Country level</t>
  </si>
  <si>
    <t>Boko Haram</t>
  </si>
  <si>
    <t>Anglophone crisis</t>
  </si>
  <si>
    <t>CAR refugees</t>
  </si>
  <si>
    <t xml:space="preserve">Boko Haram </t>
  </si>
  <si>
    <t>Darfur refugees</t>
  </si>
  <si>
    <t>Tibesti conflict</t>
  </si>
  <si>
    <t xml:space="preserve">Venezuelan refugees </t>
  </si>
  <si>
    <t>Nicaraguan refugees</t>
  </si>
  <si>
    <t>Syrian refugees</t>
  </si>
  <si>
    <t xml:space="preserve">Kashmir conflict </t>
  </si>
  <si>
    <t>Syrian Refugees</t>
  </si>
  <si>
    <t xml:space="preserve">Country level </t>
  </si>
  <si>
    <t>Refugee situation</t>
  </si>
  <si>
    <t>Malian refugees</t>
  </si>
  <si>
    <t>Violent Insurgency in Cabo Delgado</t>
  </si>
  <si>
    <t>Rakhine conflict</t>
  </si>
  <si>
    <t>Kachin and Shan conflict</t>
  </si>
  <si>
    <t>Socioeconomic crisis</t>
  </si>
  <si>
    <t xml:space="preserve">Cross-border violence </t>
  </si>
  <si>
    <t>Middle Belt conflict</t>
  </si>
  <si>
    <t>Regional Boko Haram</t>
  </si>
  <si>
    <t>Kashmir conflict</t>
  </si>
  <si>
    <t>Complex</t>
  </si>
  <si>
    <t>South Sudanese refugees</t>
  </si>
  <si>
    <t>Kurdish conflict</t>
  </si>
  <si>
    <t>IOM/UNHCR 25/06/2019; IOM 22/06/2019; IDMC, assessed 28/01/2019; OCHA DTMs  as of 24/02/2019; UNHCR 04/05/2019</t>
  </si>
  <si>
    <t xml:space="preserve">https://reliefweb.int/report/afghanistan/returns-afghanistan-2018-joint-iom-unhcr-summary-report-endaripashto https://reliefweb.int/sites/reliefweb.int/files/resources/69306.pdf https://reliefweb.int/sites/reliefweb.int/files/resources/iom_afghanistan-return_of_undocumented_afghans-_situation_report_16-22_june_2019.pdf http://www.internal-displacement.org/countries/afghanistan  https://www.humanitarianresponse.info/en/operations/afghanistan/idps </t>
  </si>
  <si>
    <t xml:space="preserve">Sum of IDPs, IDP returnees, Malian refugees in third countries, Malian refugee returnees.
** Due to the dynamic situation in Mali, there are discrepencies between different sources regarding the number of IDPs. The source used in the GCSI comes from ECHO, which is broadly consistent with the figures published by NRC and IDMC.  UNHCR has reported a lower number of IDPs. </t>
  </si>
  <si>
    <t>GoM 09/06/2019</t>
  </si>
  <si>
    <t>https://reliefweb.int/report/mali/bulletin-epidemiologique-hebdomadaire-n-23-du-03-au-09062019</t>
  </si>
  <si>
    <t>ACLED 06/2019</t>
  </si>
  <si>
    <t xml:space="preserve">Total number of casualties country-wide December-May. Total number of casualties is very likely to be an underestimation, some events go unreported. </t>
  </si>
  <si>
    <t>ACLED as of 26/06/2019</t>
  </si>
  <si>
    <t>All people reported as killed between December 2018 and May 2019 in North West, South West, West and Littoral.</t>
  </si>
  <si>
    <t>All people reported as killed between December 2018 and May 2019.</t>
  </si>
  <si>
    <t>15 deaths reported but seemingly non crisis related.</t>
  </si>
  <si>
    <t>All people reported as killed between December 2018 and May 2019 in Far North and North.</t>
  </si>
  <si>
    <t>All people reported as killed between December 2018 and May 2019 in the eight crisis affected provinces.</t>
  </si>
  <si>
    <t>MoH Cameroon as of 26/06/2019</t>
  </si>
  <si>
    <t>http://www.minsante.cm/</t>
  </si>
  <si>
    <t>Website is currently not available and no recent updates have been posted.</t>
  </si>
  <si>
    <t>UNHCR May 2019</t>
  </si>
  <si>
    <t>https://reliefweb.int/sites/reliefweb.int/files/resources/69939.pdf</t>
  </si>
  <si>
    <t>UNHCR as of 26/06/2019</t>
  </si>
  <si>
    <t>https://reliefweb.int/sites/reliefweb.int/files/resources/02_IOMhttps://data2.unhcr.org/en/country/cmr20DTM%20Dashboard%20Cameroun_Overview_Round%2018_20190429_FR.pdf</t>
  </si>
  <si>
    <t>Returnees and internally displaced people. Nigerian refugees not included as displaced by BH crisis in Nigeria.</t>
  </si>
  <si>
    <t>Displaced poeple across all crises.</t>
  </si>
  <si>
    <t>DRC MoH ; WHO as of 26/06/2019</t>
  </si>
  <si>
    <t>https://data.humdata.org/dataset/ebola-cases-and-deaths-drc-north-kivu https://data.humdata.org/dataset/rd-congo-donnees-epidemiologiques https://apps.who.int/iris/bitstream/handle/10665/324950/OEW21-2026052019.pdf</t>
  </si>
  <si>
    <t>December to May - Ebola (Confirmed and suspected cases): 1534; Cholera: 14326; Measles: 92706; Monkeypox: 1739</t>
  </si>
  <si>
    <t>All deaths 01/12/2018 to 31/05/2019. MONUSCO reports only on annual basis.</t>
  </si>
  <si>
    <t>ACLED 06/2019; EOC Yemen 06/2019; IOM 06/2019</t>
  </si>
  <si>
    <t>Total number of fatalities (conflict, cholera and sea crossings) the last six months (Jan to June)</t>
  </si>
  <si>
    <t>Confidential source 06/2019</t>
  </si>
  <si>
    <t>Total number of crisis related civilian Injuries in the last six months (01/Jan to 02/June)</t>
  </si>
  <si>
    <t>WHO  6/22/2019</t>
  </si>
  <si>
    <t>Total number of suspected cholera cases in the last six months (01/Jan to 22/June)</t>
  </si>
  <si>
    <t>OCHA 12/2018-05/2019</t>
  </si>
  <si>
    <t>https://www.ochaopt.org/reports/protection-of-civilians</t>
  </si>
  <si>
    <t>Total number of injuries resulting directly from conflict in the last six months (December and May)</t>
  </si>
  <si>
    <t>Total number of fatalities resulting directly from conflict in the last six months (December to May)</t>
  </si>
  <si>
    <t>ACLED 12/2018-05/2019; IOM 12/2018-05/2019</t>
  </si>
  <si>
    <t>Total number of fatalities (conflict and  sea crossings) in the last six months (December to May)</t>
  </si>
  <si>
    <t>World Bank population data from 2017</t>
  </si>
  <si>
    <t>OCHA 2018; WHO 21/04/2019</t>
  </si>
  <si>
    <t>https://data.humdata.org/dataset/madagascar-administrative-level-0-4-population-statistics https://apps.who.int/iris/bitstream/handle/10665/312048/OEW16-1521042019.pdf?sequence=2&amp;isAllowed=y</t>
  </si>
  <si>
    <t>WHO 16/06/2019</t>
  </si>
  <si>
    <t>https://reliefweb.int/sites/reliefweb.int/files/resources/OEW24-1016062019.pdf</t>
  </si>
  <si>
    <t>Between 3 September 2018 and 26 May 2019, 146,277 cases have been registered, among which 19,708 had symptoms of complications and 910 had deceased (CFR 0.62%)</t>
  </si>
  <si>
    <t>As the whole of the country is considered affected by the measles epidemic the population exposed to multiple crises in Madagascar is the total population in country (26,700,000) - people in IPC phases 2, 3 and 4 (2,644,000) who are affected and/or in need</t>
  </si>
  <si>
    <t>City Population 11/02/2019; IPC 01/08/2018</t>
  </si>
  <si>
    <t>WHO 21/04/2019</t>
  </si>
  <si>
    <t>https://apps.who.int/iris/bitstream/handle/10665/312048/OEW16-1521042019.pdf?sequence=2&amp;isAllowed=y</t>
  </si>
  <si>
    <t>107 out of 114 districts in all 22 regions have reported cases. Therefore it is considered that the whole of the country is affected</t>
  </si>
  <si>
    <t xml:space="preserve">WHO 10/02/2019; UNFPA 02/2019; M&amp;RI 25/04/2019 </t>
  </si>
  <si>
    <t>https://reliefweb.int/sites/reliefweb.int/files/resources/OEW06-0410022019.pdf https://www.unfpa.org/data/world-population/MG https://measlesrubellainitiative.org/measles-news/mri-gavi-partners-help-vaccinate-7-2-million-children-in-madagascar-against-measles/</t>
  </si>
  <si>
    <t>41% of the population is aged 0-14 (UNFPA) (41% of 26,700,000 = 10,947,000). 58% of 0-14 year olds have not been vaccinated (WHO) and are therefore a high-risk group (58% of 10,947,000 = 6,350,000). M&amp;RI, GAVI and partners vaccianted 7.2 million children during three phases of a country-wide vaccination programme. The number of people considered affected is therefore zero.</t>
  </si>
  <si>
    <t>OCHA 2018; WHO 16/06/2019</t>
  </si>
  <si>
    <t>Between 3 September 2018 and 26 May 2019, 146,277 cases have been registered, among which 19,708 had symptoms of complications and 910 had deceased (CFR 0.62%). PIN = cases (146,277) - deceased (910)</t>
  </si>
  <si>
    <t>https://data.humdata.org/dataset/madagascar-administrative-level-0-4-population-statistics https://reliefweb.int/sites/reliefweb.int/files/resources/OEW24-1016062019.pdf</t>
  </si>
  <si>
    <t>As the whole of the country is considered affected by the measles epidemic the population exposed is the total population in country (26,700,000) - population in need (145,367)</t>
  </si>
  <si>
    <t>41% of the population is aged 0-14 (UNFPA) (41% of 26,700,000 = 10,947,000). 58% of 0-14 year olds have not been vaccinated (WHO) and are therefore a high-risk group (58% of 10,947,000 = 6,350,000). M&amp;RI, GAVI and partners vaccianted 7.2 million children during three phases of a country-wide vaccination programme. The number of people considered affected is therefore zero</t>
  </si>
  <si>
    <t>Reported cases (146,277) - hospitalised cases (19,708) - 910 (deceased)</t>
  </si>
  <si>
    <t>A total of 19,708 severe cases were hospitalized</t>
  </si>
  <si>
    <t>Acled 06/2019</t>
  </si>
  <si>
    <t>Number of casualties across Chad between December 2018 and May 2019.</t>
  </si>
  <si>
    <t xml:space="preserve">Total number of fatilities recorded by Acled in Lac region, December 2018 to May 2019. Figure could be an under-estimation, as violent incidents often go unreported.  </t>
  </si>
  <si>
    <t xml:space="preserve">Number of casualties in Tibesti region between December 2018 and May 2019. This figure is likely to be an underestimation, due to attacks that go unreported. </t>
  </si>
  <si>
    <t xml:space="preserve">Figure represents the number of fatalities across Niger (Dec-May), according to ACLED. The data may not reflect the reality on the ground, as attacks often go unreported. The increase in fatalities relative to last month can be attributed to an increase in violence, as well as an updated way of counting fatalities using ACLED data. </t>
  </si>
  <si>
    <t xml:space="preserve">Figure represents the number of fatalities in Diffa region (Dec-May), according to ACLED. The data may not reflect the reality on the ground, as attacks often go unreported. The increase in fatalities relative to last month can be attributed to an increase in violence, as well as an updated way of counting fatalities using ACLED data. </t>
  </si>
  <si>
    <t xml:space="preserve">Figure represents the number of fatalities in Tahoua and Tillabery regions (Dec-May), according to ACLED. The data may not reflect the reality on the ground, as attacks often go unreported. The increase in fatalities relative to last month can be attributed to an increase in violence, as well as an updated way of counting fatalities using ACLED data. </t>
  </si>
  <si>
    <t>Population living in most affected areas ( - PIN</t>
  </si>
  <si>
    <t>no data to justify level 5 severity</t>
  </si>
  <si>
    <t>https://reliefweb.int/sites/reliefweb.int/files/resources/20190511Situation%20de%20deplaces.pdf
https://reliefweb.int/sites/reliefweb.int/files/resources/ECDM_20190322_Burkina_Faso_Crisis.pdf
https://reliefweb.int/sites/reliefweb.int/files/resources/20190512_ApercuHumanitaire_EN_FINAL.pd</t>
  </si>
  <si>
    <t>OCHA 17/04/2019
ECHO 22/03/2019
OCHA 17/5/2019</t>
  </si>
  <si>
    <t>ECHO 22/03/2019
INSD 2018</t>
  </si>
  <si>
    <t>All casualties in the Boucle du Mouhoun, Centre-Est, Centre-Nord, Est, Nord and Sahel</t>
  </si>
  <si>
    <t>ACELD 12/2018 to 05/2019</t>
  </si>
  <si>
    <t>ACLED 12/2018 to 05/2019</t>
  </si>
  <si>
    <t xml:space="preserve">IDPs + 11,457 refugees in Mali + 300 refugees in Ghana </t>
  </si>
  <si>
    <t xml:space="preserve">The nature of the conflict makes this hard to measure. All 6 regions will be an overestimation. Therefore only the most conflict affect regions, judged by numbers of fatalities (over 100 in the past 6 months) and numbers of IDPs hostling there,  will be taken into consideration. The Centre-Nord, Est, Nord and Sahel + Malian refugees </t>
  </si>
  <si>
    <t>https://data.humdata.org/dataset/burkina-faso-population-statistic, https://reliefweb.int/sites/reliefweb.int/files/resources/68848.pdf
 https://reliefweb.int/sites/reliefweb.int/files/resources/ECDM_20190322_Burkina_Faso_Crisis.pdf
https://reliefweb.int/sites/reliefweb.int/files/resources/20190512_ApercuHumanitaire_EN_FINAL.pd</t>
  </si>
  <si>
    <t>INSD 2018
UNHCR 31/03/2019
 ECHO 22/03/2019
OCHA 17/05/2019</t>
  </si>
  <si>
    <t>INSD 2018
ECHO 22/03/2019
OCHA 17/5/2019</t>
  </si>
  <si>
    <t>http://www.insd.bf/n/contenu/pub_periodiques/annuaires_stat/annuaires_stat_regionaux_BF/annuaire_sahel_2014.pdf
https://reliefweb.int/sites/reliefweb.int/files/resources/ECDM_20190125_Burkina_Faso_Crisis.pdf
https://reliefweb.int/sites/reliefweb.int/files/resources/20190512_ApercuHumanitaire_EN_FINAL.pd</t>
  </si>
  <si>
    <t>ECHO 22/03/2019
INSD 2018
ACLED 06/19</t>
  </si>
  <si>
    <t>http://www.insd.bf/n/contenu/pub_periodiques/annuaires_stat/annuaires_stat_regionaux_BF/annuaire_sahel_2014.pdf
https://reliefweb.int/sites/reliefweb.int/files/resources/ECDM_20190125_Burkina_Faso_Crisis.pdf
https://data.humdata.org/dataset/acled-data-for-burkina-faso</t>
  </si>
  <si>
    <t>Population living in the regions most affected by the conflict (Centre-Nord, Est, Nord and Sahel)- population in Sahel region</t>
  </si>
  <si>
    <t>PIN among the population living in Nord, Centre Nord, Est, centre-est, Bouche du manhoun and Sahel regions - displaced populations</t>
  </si>
  <si>
    <t>Complex crisis in Nigeria</t>
  </si>
  <si>
    <t>Drought in Kenya</t>
  </si>
  <si>
    <t>Complex crisis in Chad</t>
  </si>
  <si>
    <t>Drought in Uganda</t>
  </si>
  <si>
    <t>IDMC 05/2019</t>
  </si>
  <si>
    <t>IDMC’s estimate of the total number of IDPs is 107,000 IDPs as of 31 August 2018. This figure was provided to OCHA by the Ministry of Social and Humanitarian Affairs. However, very little information has been provided as to how this figure has been calculated. IDMC considers this the best available estimate due to a general lack of reporting on displacement data in Congo. A small change of 445 people was recorded from GRID 2018, when the stock figure was about 108,000 (rounded). It is unclear what contributed to this difference. The Ministry for Social and Humanitarian Affairs is the main source for IDP data, which publishes its data in collaboration with OCHA. In 2016 and 2017, they conducted assessments in Pool and Bouenza departments, in collaboration with OCHA and other humanitarian actors to evaluate the number of IDPs in those areas. The Ministry for Social and Humanitarian Affairs is the main source for IDP data, which publishes its data in collaboration with OCHA.</t>
  </si>
  <si>
    <t>http://www.internal-displacement.org/sites/default/files/2019-05/GRID%202019%20-%20Conflict%20Figure%20Analysis%20-%20REPUBLIC%20OF%20CONGO.pdf</t>
  </si>
  <si>
    <t>ACLED as of 17/06/2019</t>
  </si>
  <si>
    <t>Numbers of casualties from December 2018 to May 2019</t>
  </si>
  <si>
    <t>IPC 23/02/2018
IOM-DTM 30/04/2019
UNCHR 30/04/2019</t>
  </si>
  <si>
    <t>http://www.ipcinfo.org/fileadmin/user_upload/ipcinfo/docs/1_IPC_Djibouti_CFI_20182023.pdf
https://reliefweb.int/report/djibouti/points-de-suivi-des-flux-de-populations-djibouti-tableau-de-bord-p-riode-1-30-avril
https://reliefweb.int/sites/reliefweb.int/files/resources/EHGL_RefAs_190430.pdf</t>
  </si>
  <si>
    <t xml:space="preserve">981,000 (total population in country) + 29,934 (refugees) + 9,000 (people registred in population movements including both outgoing and incoming migration flows) </t>
  </si>
  <si>
    <t>People in IPC level 2 and above plus refugees and migrants (based on latest population movement reported)</t>
  </si>
  <si>
    <t>IPC 23/02/2018
UNCHR 30/04/2019</t>
  </si>
  <si>
    <t>IPC 23/02/2018
IOM DTM 30/04/2019</t>
  </si>
  <si>
    <t>http://www.ipcinfo.org/fileadmin/user_upload/ipcinfo/docs/1_IPC_Djibouti_CFI_20182023.pdf
https://reliefweb.int/sites/reliefweb.int/files/resources/EHGL_RefAs_190430.pdf</t>
  </si>
  <si>
    <t>http://www.ipcinfo.org/fileadmin/user_upload/ipcinfo/docs/1_IPC_Djibouti_CFI_20182023.pdf
https://reliefweb.int/sites/reliefweb.int/files/resources/DJI_FMRDashboard_April%202019.pdf</t>
  </si>
  <si>
    <t>People in level 3 and 4 + migrants, refugees and asylum seekers</t>
  </si>
  <si>
    <t>173,000 people in IPC 3 + 30,000 refugees</t>
  </si>
  <si>
    <t>107,000 people in IPC 4 + 9,000 migrants</t>
  </si>
  <si>
    <t>https://reliefweb.int/sites/reliefweb.int/files/resources/EHGL_RefAs_190430.pdf
https://reliefweb.int/sites/reliefweb.int/files/resources/DJI_FMRDashboard_April%202019.pdf</t>
  </si>
  <si>
    <t>UNHCR 30/04/2019
IOM 30/04/2019</t>
  </si>
  <si>
    <t>29,934 refugees and asylum seekers as of April 2019 + 9,000 people registred in populaiton movements in April 2019 + (?) local population on migration routes</t>
  </si>
  <si>
    <t>29,934 refugees and asylum seekers as of April 2019 + 9,000 people registred in populaiton movements in April 2019</t>
  </si>
  <si>
    <t>UNHCR 30/04/2019
IOM 30/04/2020</t>
  </si>
  <si>
    <t>Refugees and asylum seekers as of April 2019. Refugees in camps receive humanitarian assistance and are highly dependant on that, therefore they are considered in need.</t>
  </si>
  <si>
    <t>Migrants are considered to face severe humanitarian conditions, considering that up to 90% of them engage in their trip towards the Gulf by foot and with very limited resources, often unable to complete their journey are left stranded in Djibouti.</t>
  </si>
  <si>
    <t>World Bank 2017
R4V 06/2019</t>
  </si>
  <si>
    <t>https://data.worldbank.org/indicator/SP.POP.TOTL?locations=EC
https://reliefweb.int/sites/reliefweb.int/files/resources/69838.pdf</t>
  </si>
  <si>
    <t>Population + Venezuelans remaining in Ecuador as of 06 June 2019</t>
  </si>
  <si>
    <t>R4V 06/2019
R4V RPRM 01/04/2019</t>
  </si>
  <si>
    <t>https://reliefweb.int/sites/reliefweb.int/files/resources/69838.pdf
https://reliefweb.int/sites/reliefweb.int/files/resources/68669_0.pdf</t>
  </si>
  <si>
    <t>The number of Venezuelans remaining in Ecuador. As of June 2019, some 263,000 Venezuelans were estimated to be sheltering in Ecuador, many of whom were in need of food, health and nutrition assistance. It is estimated that by the end of 2019, 209,000 people from host communtities will be in need of assistance. As information on how many people are in need as of now, this figure is used as people currenlty affected and is subtracted by he people exposed to the crisis.</t>
  </si>
  <si>
    <t>https://reliefweb.int/sites/reliefweb.int/files/resources/69838.pdf</t>
  </si>
  <si>
    <t xml:space="preserve">The number of Venezuelans remaining in Ecuador. As of June 2019, some 263,000 Venezuelans were estimated to be sheltering in Ecuador, many of whom were in need of food, health and nutrition assistance. </t>
  </si>
  <si>
    <t>R4V 06/2019</t>
  </si>
  <si>
    <t>R4V RPRM 01/04/2019</t>
  </si>
  <si>
    <t>Population living in Tulcan, Nueva Loja/Lago Agrio, Macara and Huaquillas, as well as Quito minus the people considered affected and in need in level 2 and 3 of severity.</t>
  </si>
  <si>
    <t>https://reliefweb.int/sites/reliefweb.int/files/resources/68669_0.pdf</t>
  </si>
  <si>
    <t>It is estimated that by the end of 2019, 209,000 people from host communtities will be in need of assistance. As information on how many people are in need as of now, this figure is used as people currenlty affected and is subtracted by he people exposed to the crisis.</t>
  </si>
  <si>
    <t>People in IPC phase 2 and above</t>
  </si>
  <si>
    <t>InSight Crime 22/01/2019</t>
  </si>
  <si>
    <t>https://www.insightcrime.org/news/analysis/insight-crime-2018-homicide-roundup/ 
http://www.dialogos.org.gt/observatorio-de-violencia/</t>
  </si>
  <si>
    <t>Reached by halving yearly homicide data for Guatemala in 2018. This figure hasn't been update due to lack of data. Guatemala continued to show marked improvements in its homicide rate, ending the year 2018 at 22.4 per 100,000 people. The country recorded 3,881 killings in 2018, but civil society figures tell a different story. The Mutual Support Group (Grupo de Apoyo Mutuo – GAM), a non-governmental organization which tracks crime in the country, said the official tally was short by over 1,000 homicides, placing the total at 4,914 and the murder rate at 28 per 100,000.</t>
  </si>
  <si>
    <t>Non-host, IDPs, returnees</t>
  </si>
  <si>
    <t>OCHA figures are based on government data (the latest census in 2011) using projections for 2018.
Substracted number of Venezuelans who left the country since 2015 when the crisis began.
32,854,946 - 4,000,000 = 28,854,946</t>
  </si>
  <si>
    <t>This is the number of Venezuelans who have left their country. 3.3m left after 2015 when the economic crisis started spiralling down. Out of the total 4m people displaced, 3.2 are in Latin American countries.</t>
  </si>
  <si>
    <t>WHO/PAHO from December to May</t>
  </si>
  <si>
    <t>https://reliefweb.int/sites/reliefweb.int/files/resources/2019-June-18-phe-epi-update-measles.pdf
https://reliefweb.int/sites/reliefweb.int/files/resources/2019-may-17-phe-epi-update-measles.pdf
https://www.paho.org/hq/index.php?option=com_docman&amp;view=download&amp;category_slug=measles-2204&amp;alias=48288-18-april-2019-measles-epidemiological-update-1&amp;Itemid=270&amp;lang=en
https://reliefweb.int/sites/reliefweb.int/files/resources/2019-march-4-phe-epi-update-measles.pdf
https://reliefweb.int/sites/reliefweb.int/files/resources/2019-may-10-phe-epi-update-diphtheria.pdf
https://reliefweb.int/sites/reliefweb.int/files/resources/2019-March-18-phe-epi-update-diphtheria.pdf
https://reliefweb.int/sites/reliefweb.int/files/resources/2019-jan-22-phe-epi-update-diphtheria.pdf</t>
  </si>
  <si>
    <t>Rough estimation of measles and and diphteria cases in the last 6 months (December to May). There is an overall lack of reliable information on illnesses.
378 confirmed diphteria cases: number of cases in 2018 December-January 2019 (249) + number of cases in 2019 January-March (129)
359 confirmed measles cases: number of cases in 2018 November-December (24) + number of cases in 2019 January-April (335)</t>
  </si>
  <si>
    <t>According to the Informe Annual de Violencia 2018, 7,253 people have died from police and military violence in 2018 (due to the lack of desaggregation per month, this number was divided by two to give an estimation for the period covered) + 46 deaths related to measles (1) and diphteria (45) in the last 6 months</t>
  </si>
  <si>
    <t>Non-host community and IDPs (despite a lack of information on displaced population figure, they have to be taken into account)</t>
  </si>
  <si>
    <t>OCHA 12/2018
South Sudan National Bureau of Statistics 15/08/2018
IPC 01/2019</t>
  </si>
  <si>
    <t>https://data.humdata.org/dataset/south-sudan-population-statistics
https://reliefweb.int/sites/reliefweb.int/files/resources/South_Sudan_2019_Humanitarian_Needs_Overview.pdf
http://www.ipcinfo.org/ipc-country-analysis/details-map/en/c/1151975/?iso3=SSD</t>
  </si>
  <si>
    <t>Population estimates for 2019 + 298,000 refugees</t>
  </si>
  <si>
    <t>CIA</t>
  </si>
  <si>
    <t>Th ehwole country is considered affected</t>
  </si>
  <si>
    <t>https://www.cia.gov/library/publications/the-world-factbook/geos/od.html</t>
  </si>
  <si>
    <t>OCHA Humanitarian Snapshot May 14/06/2019</t>
  </si>
  <si>
    <t>https://reliefweb.int/sites/reliefweb.int/files/resources/ss_20190614_humanitarian_snapshot_may.pdf</t>
  </si>
  <si>
    <t>It included 1.78m IDPs + 2.30m South Sudanese refugees in neighbouring countries</t>
  </si>
  <si>
    <t>WHO Weekly bulletin from December to May</t>
  </si>
  <si>
    <t>1,050,000 cases It includes malaria, ARI, AWD, bloody diarrhoea, AJS, measles, other. Data is lacking for the whole month of May.</t>
  </si>
  <si>
    <t>ACLED
WHO</t>
  </si>
  <si>
    <t>687 disease related deaths from November to April + 767 conflict related casualties from December to May</t>
  </si>
  <si>
    <t>OCHA HNO 13/12/2018
OCHA 14/06/2019</t>
  </si>
  <si>
    <t>https://reliefweb.int/sites/reliefweb.int/files/resources/South_Sudan_2019_Humanitarian_Needs_Overview.pdf
https://reliefweb.int/sites/reliefweb.int/files/resources/ss_20190513_q1_periodic_monitoring_report.pdf</t>
  </si>
  <si>
    <t xml:space="preserve">ollowing a reassessment of humanitarian need at the end of the dry season, the overall number of people in need increased from the 7.1 million stated in the 2019 Humanitarian Needs Overview, to 7.2 million after the first quarter. Sixty-three per cent of the 11.4 million total population of South Sudan are therefore in need. </t>
  </si>
  <si>
    <t>IPC 05/2019</t>
  </si>
  <si>
    <t>http://www.ipcinfo.org/ipc-country-analysis/details-map/en/c/1152080/?iso3=SSD</t>
  </si>
  <si>
    <t>All people on IPC Phase 1 have been moved on Humanitarian conditions level 2 as the whole population is considered to be affected by the complex humanitarian situation in the country.</t>
  </si>
  <si>
    <t>People in IPC 4 estimate for May-July 2019 (1,815,000) + the difference between the overall PIN (7.2m) and the total number of people in IPC 3,4,5 (6.96m) which is 240,000 people mostly in need of WASH or Health.</t>
  </si>
  <si>
    <t>People in IPC phase 5 estimate for May-July 2019</t>
  </si>
  <si>
    <t>Host, Non-host, IDPs, Refugees, Returnees</t>
  </si>
  <si>
    <t>No reliable data available</t>
  </si>
  <si>
    <t>everyone who was killed related to the crisis in the past 6 months</t>
  </si>
  <si>
    <t xml:space="preserve">As of 06 May, 344 deaths have been reported by the government.  A minimum of 256 people are reportedly missing. The death toll is expected to rise as areas previously cut-off become reachable by road and the full extent of the damage becomes known. 
25 people died in the case of protests and other forms of violence from december to may. THis number is highly doutable. </t>
  </si>
  <si>
    <t>OCHA 06/2018, UNHCR 31/05/2019</t>
  </si>
  <si>
    <t>OCHA 17/06/2019; IOM 25/06/2019; UNHCR 31/05/2019</t>
  </si>
  <si>
    <t xml:space="preserve">https://data.humdata.org/dataset/car-data-20160215-population-by-admin, https://data2.unhcr.org/fr/situations/car
</t>
  </si>
  <si>
    <t>https://reliefweb.int/sites/reliefweb.int/files/resources/OCHA_CARTE_DEPLACEMENT13062019_0%20%281%29.pdf , https://reliefweb.int/sites/reliefweb.int/files/resources/Dashboard_DTM_CAR_Fr_Rd7.pdf , https://data2.unhcr.org/fr/situations/car</t>
  </si>
  <si>
    <t xml:space="preserve">Figure represents sum of IDPs + IDP returnees + CAR refugees abroad + CAR refugee returnees. The number of CAR refugees living in other countries has continued to increase in recent months. IDP and refugee returnees face elevated humanitarina needs and many are at risk of experiencing secondary displacement.    </t>
  </si>
  <si>
    <t>All fatalities reported (civilians, armed groups and peace keepers included). The figure is likely to not be representative of the situation on the ground, as many attacks go unreported.</t>
  </si>
  <si>
    <t>Total population (4953017) -  refugees out of CAR (604790)</t>
  </si>
  <si>
    <t xml:space="preserve">OCHA 19/06/2019; City Population  </t>
  </si>
  <si>
    <t>OCHA 2015; OCHA 19/06/2019</t>
  </si>
  <si>
    <t xml:space="preserve">OCHA 19/06/2019 </t>
  </si>
  <si>
    <t>ACLED 12/2018 - 05/2018</t>
  </si>
  <si>
    <t>https://reliefweb.int/sites/reliefweb.int/files/resources/190619_ocha-phl-mindanao-situation.pdf https://www.citypopulation.de/php/philippines-admin.php</t>
  </si>
  <si>
    <t>https://data.humdata.org/dataset/philippines-2015-census-population-administrative-level-1-to-4 https://reliefweb.int/sites/reliefweb.int/files/resources/190619_ocha-phl-mindanao-situation.pdf</t>
  </si>
  <si>
    <t>https://reliefweb.int/sites/reliefweb.int/files/resources/190619_ocha-phl-mindanao-situation.pdf</t>
  </si>
  <si>
    <t>Total population living in the Philippines</t>
  </si>
  <si>
    <t>Lanao del Sur (3,741km2) + Maguindanao (4,925km2) + Sulu (1,516km2)</t>
  </si>
  <si>
    <t>Total population living in the affected areas: Lanao del Sur (1,045,429) + Maguindanao (1,173,933) + Sulu (824,731)</t>
  </si>
  <si>
    <t xml:space="preserve">As of 19 June: displaced by the Marawi conflict: 66,000; displaced in Maguindanao: 1,461; displaced in Sulu: 751; displaced in Lanao del Sur: 30 </t>
  </si>
  <si>
    <t>Total amount of fatalities in Lanao del Sur, Maguindanao, and Sulu in the last six months (December to May)</t>
  </si>
  <si>
    <t xml:space="preserve">People displaced by conflict in southern Philippines are likely to face moderate humanitarian conditions due to the ongoing insecurity and the need for humanitarian assistance. As of 19 June: displaced by the Marawi conflict: 66,000; displaced in Maguindanao: 1,461; displaced in Sulu: 751; displaced in Lanao del Sur: 30 </t>
  </si>
  <si>
    <t>Population in need (68,000) minus population living in the affected area (3,044,000)</t>
  </si>
  <si>
    <t xml:space="preserve"> ACLED December 2018 - March 2019 / WHO Twitter April - May 2019 reported June 6 </t>
  </si>
  <si>
    <t>ACLED Dec 2018 - May 2019 /  IOM Dec  2018 - May 2019</t>
  </si>
  <si>
    <t>IOM December 2018-May 2019</t>
  </si>
  <si>
    <t>Health Cluster Nov 2018-Apr2019</t>
  </si>
  <si>
    <t>ALCLED 01/12/2018 - 31/05/2019</t>
  </si>
  <si>
    <t>https://data.humdata.org/dataset/libya-baseline-assessment-data-iom-dtm
https://data.humdata.org/dataset/unhcr-time-series-originating-lby#
http://www.globaldtm.info/libya/</t>
  </si>
  <si>
    <t xml:space="preserve">https://twitter.com/WHOLIBYA/status/1135485758087860224
https://www.acleddata.com/data/
</t>
  </si>
  <si>
    <t>http://missingmigrants.iom.int/downloads
https://www.acleddata.com/data/</t>
  </si>
  <si>
    <t>https://www.who.int/health-cluster/countries/syria/en/</t>
  </si>
  <si>
    <t>Total # people displaced by the conflict (287525) + # people displaced by the MMF crisis (666,717 ). Total # displaced by the conflict = # IDPs as of May 2019 according to IOM DTM round 25 April-May (268629 ) + # Libyan nationals who have left Libya as of June 2018 and are counted as refugees or asylum seekers  by UNHCR (18896). Total # displaced by MMF includes the # of Migrants from 39 nations in Libya as counted by IOM round 24 January - February 2019. Round 25 not available yet.</t>
  </si>
  <si>
    <t>Acled data on conflict casialties including all actors + MMF missing migrants</t>
  </si>
  <si>
    <t># fatalities on the Central Mediterranean route (Libya-Italy) (excluding departures from Tunesia) + # migrant fatalities registered on Libyan territory as counted by IOM. Missing Migrants Project (IOM) data include the deaths of migrants who die in transportation accidents, shipwrecks, violent attacks, or due to medical complications during their journeys.  Other deaths related to the migration route including stay in detention centres/physical abuse/dehydration are excluded in the GCSI figure because of lack of reliable and consistent reporting. Therefore this number is an underestimate of the actual # crisis related fatalities. We refer to the estimations tab for notes.</t>
  </si>
  <si>
    <t xml:space="preserve">We used the data on "trauma's suppported" registered by the health cluster. </t>
  </si>
  <si>
    <t>This data is includes the number of all deaths from conflict in the last 6 months as calculated by ACLED.</t>
  </si>
  <si>
    <t xml:space="preserve">This data is includes the number of all deaths from conflict in the last 6 months as calculated by ACLED. Realistically this number is significantly higher. </t>
  </si>
  <si>
    <t xml:space="preserve">The injuries recorded in Syria caused by the conflict in the last six months (until May 2019) </t>
  </si>
  <si>
    <t>The civilian deaths recordes in Syria caused by the conflict in the last six months (until May 2019)</t>
  </si>
  <si>
    <t>CH 2019
UNHCR 15/05/2019</t>
  </si>
  <si>
    <t>https://data.humdata.org/dataset/cadre-harmonise
https://reliefweb.int/sites/reliefweb.int/files/resources/69662.pdf</t>
  </si>
  <si>
    <t>People in IPC level 2 and above, including refugees and asylum seekers are considered to be affected</t>
  </si>
  <si>
    <t>People in level 1 of Cadre Harmonisé for June-August analysis</t>
  </si>
  <si>
    <t>People in level 2 of Cadre Harmonisé for June-August analysis</t>
  </si>
  <si>
    <t>People in level 3 of Cadre Harmonisé for June-August analysis (565816) + 59,645 Malian refugees and urban refugees and asylum seekers. Despite Malian refugees receive food aid in Mbera camp, they are highly dependant on food distribution, due to very scarce resources in the local community, therefore they are still considered to face moderate humanitarian conditions.</t>
  </si>
  <si>
    <t>People in level 4 of Cadre Harmonisé for June-August analysis</t>
  </si>
  <si>
    <t>ACLED 06/2019; EOC Yemen 06/2019; IOM 06/2020</t>
  </si>
  <si>
    <t>https://www.acleddata.com/data/ http://yemeneoc.org/bi/ https://missingmigrants.iom.int/region/africa?region=1411</t>
  </si>
  <si>
    <t xml:space="preserve">IOM 06/2019 </t>
  </si>
  <si>
    <t>Migrant deaths at sea (presumed drowned) in the Horn of Africa (Jan to June)</t>
  </si>
  <si>
    <t xml:space="preserve">conflict displaced people (this is most likely an underrepresenation due to the limited inforamtion on Iraqi refugees in other countries) and Syrian refugees registered in Iraq
</t>
  </si>
  <si>
    <t xml:space="preserve">OCHA 11/2018 </t>
  </si>
  <si>
    <t>population living in crisis affected areas</t>
  </si>
  <si>
    <t xml:space="preserve">the whole population (syrian refugees and host) residing in the area is affected as Syrian refugees strain local services and put additional pressure on the job markets etc. 63% (around 159,000 persons) of Syrian refugees in Iraq live in non-camp/urban areas
</t>
  </si>
  <si>
    <t>https://data2.unhcr.org/en/situations/syria/location/6</t>
  </si>
  <si>
    <t>OCHA 11/2018; 
UNHCR 31/05/2019</t>
  </si>
  <si>
    <t>Based on the the fact that 64% of the refugees live integrated with the host community, the severity of need for the everyone living in Iraq score was taken by district from the HNO; all areas where Syrian refugees reside where classified accordingly (Admin level 2).  For ACAPS severity score HNO level 5 represents ACAPS level 4 - the rest was placed in severity 3 levels. However, This is an estimation and requires further validation. There is a possibility that some IPDs and host population are in fact in severity level 5 as they are faciging multiple vuerlabilities. see estimation page for break down.  Total, of all refugees from Suayamaniyah, Anabr and Kirkuk; Akre Settlement of Dahuk</t>
  </si>
  <si>
    <t>there are no reports that state inhumane and severly life-threathening humanitarian conditions in Iraq that therfore would justify a level 5 score due to the information available. However, there might be some individuals that face theses conditions.</t>
  </si>
  <si>
    <t xml:space="preserve">OCHA 2016; OCHA 01/02/2019 </t>
  </si>
  <si>
    <t xml:space="preserve">OCHA 01/02/2019 </t>
  </si>
  <si>
    <t>https://data.humdata.org/dataset/nigeria-2016-population-data https://reliefweb.int/sites/reliefweb.int/files/resources/67364.pdf https://reliefweb.int/sites/reliefweb.int/files/resources/67963.pdf</t>
  </si>
  <si>
    <t>https://reliefweb.int/sites/reliefweb.int/files/resources/Nigeria%20-%20DTM%20Round%2026%20Report%20%28January%202019%29.pdf https://data2.unhcr.org/en/situations/nigeriasituation</t>
  </si>
  <si>
    <t xml:space="preserve">x </t>
  </si>
  <si>
    <t>Total population in country (187,783,000) + returnees (40,000) + refugees from Cameroon (32,000) - Nigerian refugees in Niger, Chad, and Cameroon (269,000)</t>
  </si>
  <si>
    <t>The total square kilometers of Adamawa, Borno, and Yobe states</t>
  </si>
  <si>
    <t>Total number of people living in Adamawa, Borno, and Yobe states</t>
  </si>
  <si>
    <t>Total number of people living in Adamawa, Borno, and Yobe states as they are all likely to be affected by the conflict, particularly due to increased food insecurity and access constraints</t>
  </si>
  <si>
    <t>Displaced by Boko Haram: IDPs (1,948,000) + returnees (1,558,000) + refugees in Niger (119,000), Cameroon (105,000), + Chad (16,000)</t>
  </si>
  <si>
    <t>Limited information available</t>
  </si>
  <si>
    <t>Total number of fatalities (Boko Haram conflict) in the last six months (December to May)</t>
  </si>
  <si>
    <t xml:space="preserve">Total number of people killed in the country due to Boko Haram conflict, farmer-herder violence, riots, military forces, unidentified armed groups and other violence </t>
  </si>
  <si>
    <t>700 public buildings, 1,200 schools, 800 health facilities and 1,600 water supply sources have been destroyed in the conflict</t>
  </si>
  <si>
    <t xml:space="preserve">The economic impact of Boko Haram activities in the Northeast Nigeria is estimated at $9 billion </t>
  </si>
  <si>
    <t xml:space="preserve">The total PIN in Northeast Nigeria. The 2019 HNO distinguishes between people who face high, medium and low needs. The majority of people in Northeast Nigeria are experiencing high and medium needs, due to the ongoing conflict and the urgent shelter, health and protection needs </t>
  </si>
  <si>
    <t>5,943,000 people are living in Northeast Nigeria but are not in need (people living in affected area - PIN). They are therefore considered affected</t>
  </si>
  <si>
    <t>Due to limited available information it is not possible to identify the number of people experiencing level 3 humanitarian conditions. It is however expected that there are some people in this level</t>
  </si>
  <si>
    <t>Around 800,000 people live in areas that are inaccessible to humanitarian organisations</t>
  </si>
  <si>
    <t xml:space="preserve"> SFCG 01/2018; Crisis Group 26/07/2018; Council on Foreign Relations 20/12/2018; National Bureau of Statistics 2011</t>
  </si>
  <si>
    <t>https://www.sfcg.org/wp-content/uploads/2018/03/Responses-to-Conflicts-between-Farmers-and-Herders-in-the-Middle-Belt-FINAL.pdf https://www.crisisgroup.org/africa/west-africa/nigeria/262-stopping-nigerias-spiralling-farmer-herder-violence https://www.cfr.org/blog/numbers-behind-sectarian-violence-nigeria http://istmat.info/files/uploads/53129/annual_abstract_of_statistics_2011.pdf</t>
  </si>
  <si>
    <t>States considered affected by farmer-herder violence: Adamawa, Benue, Delta, Edo, Ekiti, Enugu, Gombe, Kaduna, Kano, Katsina, Kebbi, Nasarawa, Plateau, Rivers, Sokoto, and Taraba</t>
  </si>
  <si>
    <t xml:space="preserve">Total of people living in states considered affected by farmer-herder violence: Adamawa, Benue, Delta, Edo, Ekiti, Enugu, Gombe, Kaduna, Kano, Katsina, Kebbi, Nasarawa, Plateau, Rivers, Sokoto, Taraba, as well as 32,000 Cameroonian refugees </t>
  </si>
  <si>
    <t>All people displaced by the crisis between September 2017 and June 2018 (no recent figures reported) are used as the affected population figure. There is no affected or PIN figure. Alternatively, the total population of the most affected states Benue, Plateau, Taraba, Adamawa, and Nasarawa could be used, which would lead to an affected population of 19,246,000 (people living in this area are more often exposed to farmer-herder violence and may be affected due to increased risk of food insecurity)</t>
  </si>
  <si>
    <t>September 2017 to June 2018. No recent figures reported</t>
  </si>
  <si>
    <t>Total number of fatalities (farmer-herder violence) in the last six months (December to May)</t>
  </si>
  <si>
    <t xml:space="preserve">Total number of fatalities in Nigeria due to the Boko Haram conflict, farmer-herder violence, riots, military forces, unidentified armed groups and other violence </t>
  </si>
  <si>
    <t>300,000 people were displaced by farmer-herder violence, between Septermber and June 2018. Food insecurity has been aggravated by farmer-herder violence. There is no recent figure on displaced people. Considering that  violence has been ongoing, It is likely that the amount of people in need has remained constant</t>
  </si>
  <si>
    <t>Population exposed = population living in the affected areas - PIN (people dispalced)</t>
  </si>
  <si>
    <t>Population affected = population exposed</t>
  </si>
  <si>
    <t>Due to limited available information it is not possible to identify the number of people experiencing level 2 humanitarian conditions. It is however expected that there are people in this level</t>
  </si>
  <si>
    <t>Due to limited available information it is not possible to identify the number of people experiencing level 3 humanitarian conditions</t>
  </si>
  <si>
    <t>IDPs, refugees, returnees, host and non-host</t>
  </si>
  <si>
    <t>There is no data on the number of people in need facing restricted acces constraints</t>
  </si>
  <si>
    <t>OCHA 01/02/2019; Crisis Group 26/07/2018; Cadre Harmonise</t>
  </si>
  <si>
    <t>https://reliefweb.int/sites/reliefweb.int/files/resources/67364.pdf
https://reliefweb.int/sites/reliefweb.int/files/resources/ECDM_20190111_Cameroon_Crisis.pdf
http://istmat.info/files/uploads/53129/annual_abstract_of_statistics_2011.pdf</t>
  </si>
  <si>
    <t>2https://reliefweb.int/sites/reliefweb.int/files/resources/01022019_ocha_nigeria_humanitarian_needs_overview.pdf https://www.crisisgroup.org/africa/west-africa/nigeria/262-stopping-nigerias-spiralling-farmer-herder-violence https://data.humdata.org/dataset/cadre-harmonise</t>
  </si>
  <si>
    <t>https://reliefweb.int/sites/reliefweb.int/files/resources/Nigeria%20-%20DTM%20Round%2026%20Report%20%28January%202019%29.pdf https://data2.unhcr.org/en/situations/nigeriasituation https://www.crisisgroup.org/africa/west-africa/nigeria/262-stopping-nigerias-spiralling-farmer-herder-violence</t>
  </si>
  <si>
    <t>All states are considered affected by the complex crisis, including: food security, armer-herder violence, Boko Haram, the cameroon refugee influx in southern states, and other (political) violence. As such, the total landmass of Nigeria is considered affected.</t>
  </si>
  <si>
    <t xml:space="preserve">All states are considered affected by the complex crisis, including: food security, Boko Haram, farmer-herder violence, the cameroon refugee influx in southern states, and other (political) violence. As such, the total population of Nigeria is considered exposed. </t>
  </si>
  <si>
    <t>13,012,000 people affected by the Boko Haram crisis + 300,000 affected by farmer-herder violence + 14,324,000 in IPC 2 and 2,024,000 in IPC 3 (June-August projection) outside of areas affected by the Boko Haram crisis (Adamawa, Borno, and Yobe states)</t>
  </si>
  <si>
    <t>People that have been displaced due to conflict in Northeast Nigeria and farmer-herder violence</t>
  </si>
  <si>
    <t xml:space="preserve">No data on the total crisis related injuries </t>
  </si>
  <si>
    <t xml:space="preserve">Total number of people killed in the country due to the Boko Haram conflict, farmer-herder violence, riots, military forces, unidentified armed groups and other violence </t>
  </si>
  <si>
    <t>700 public buildings, 1,200 schools, 800 health facilities and 1,600 water supply sources have been destroyed in the Boko Haram conflict</t>
  </si>
  <si>
    <t>The economic impact of Boko Haram activities in the North East is estimated at $9 billion</t>
  </si>
  <si>
    <t>5,943,000 people are living in Northeast Nigeria but are not in need (people living in affected area - PIN). They are therefore considered affected. 14,324,000 people experiencing IPC 2 outside of areas affected by the Boko Haram crisis are also included</t>
  </si>
  <si>
    <t xml:space="preserve">1,908,000 people facing low and medium needs according to the 2019 HNO + 300,000 displaced by farmer-herder conflict + 2,024,000 experiencing IPC 3 outside of areas affected by the Boko Haram crisis </t>
  </si>
  <si>
    <t>The majority of Northeast Nigeria face high needs (5,161,000), due to the ongoing conflict and the urgent shelter, health and protection needs. People facing high needs are placed in level 2 humanitarian conditions. There are no people projected to face IPC 4 or 5 levels of food insecurity outside of the Northeastern states.</t>
  </si>
  <si>
    <t xml:space="preserve">Complex Crisis in Indonesia </t>
  </si>
  <si>
    <t xml:space="preserve">Complex Crisis </t>
  </si>
  <si>
    <t>Papua Conflict</t>
  </si>
  <si>
    <t>IDN002</t>
  </si>
  <si>
    <t>Government Census 2010</t>
  </si>
  <si>
    <t xml:space="preserve">City Population 2019; The Guardian 2019 </t>
  </si>
  <si>
    <t>Agencia EFE 03/04/2019; Radio New Zealand 03/04/2019; Radio New Zealand 15/02/2019</t>
  </si>
  <si>
    <t>ACLED 01/2019-05/2019</t>
  </si>
  <si>
    <t>IFRC 31/01/2019; Jakart Post 01/02/2019; IFRC 27/12/2018</t>
  </si>
  <si>
    <t>Agencia EFE 03/04/2019; Radio New Zealand 03/04/2019; Benar News 06/03/2019</t>
  </si>
  <si>
    <t>https://www.citypopulation.de/Indonesia-MU.html https://www.theguardian.com/world/west-papua</t>
  </si>
  <si>
    <t>https://www.efe.com/efe/english/world/over-37-000-displaced-by-separatist-conflict-in-indonesia-s-papua-province/50000262-3943024 https://www.rnz.co.nz/international/pacific-news/386236/32-000-people-flee-violence-in-papua-rights-group https://www.rnz.co.nz/international/pacific-news/296593/unhcr-notes-png-progress-on-west-papuan-refugees</t>
  </si>
  <si>
    <t>https://www.efe.com/efe/english/world/over-37-000-displaced-by-separatist-conflict-in-indonesia-s-papua-province/50000262-3943024 https://www.rnz.co.nz/international/pacific-news/386236/32-000-people-flee-violence-in-papua-rights-group https://www.benarnews.org/english/news/indonesian/indonesia-rebels-03062019145939.html</t>
  </si>
  <si>
    <t>The total population according to population by admin level 1, plus the number of refugees from other countries inside Indonesia (only the number registered refugees and asylum seekers as of 2016). Ideally then would be subtracted the number of refugees outside Indonesia, however this number is currently unavailable and will be included when/ if it is found. There are also an estimated 24 million unregistered births in Indonesia, many of these are believed to be linked to previous crises where refugees arrived but did not register and there are therefore concerns that these people are stateless. It is not clear from the population data whether these people have been factored into account so we have not included them in the total country population data</t>
  </si>
  <si>
    <t>The Free Papua Movement has led an insurgency movement calling for the independence of Papua and West Papua provinces since the early 1960s when Indonesia annexed the Dutch-controlled territory. Areas affected: Papua (319,036km2) + West Papua (97,024km2)</t>
  </si>
  <si>
    <t>The Free Papua Movement has led an insurgency movement calling for the independence of Papua and West Papua provinces since the early 1960s when Indonesia annexed the Dutch-controlled territory. Population of areas affected: Papua (3,347,000) + West Papua (964,000) (2019 population projections)</t>
  </si>
  <si>
    <t xml:space="preserve">The insurgency has long been the excuse for military involvement in Papua and West Papua. Clashes between armed separatist groups and the military have led to a violent crackdown against both separatists and civilians. Indonesian rule in Papua and West Papua province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
  </si>
  <si>
    <t xml:space="preserve">Between December 2018 and March 2019 around 37,000 people were displaced from Nduga regency, Papua province, as a result of violence and conflict. Information on displacement in other affected areas is limited. There are also around 10,000 protracted refugees in neighbouring Papua New Guinea. It is likely that the figure is an understimate. </t>
  </si>
  <si>
    <t xml:space="preserve">Limited information available </t>
  </si>
  <si>
    <t>Total number of fatalities (conflict) in the last six months (January to June)</t>
  </si>
  <si>
    <t>The number of crisis related fatalities has been established using the same methodology and sources as the number of injured and affected</t>
  </si>
  <si>
    <t>IDPs are in need of protection, shelter, food, NFI and health assistance. Conditions in the IDP camps are poor. Food and water are lacking and some IDPs have died as a result. Displacement is often protracted as IDPs are afraid to return home. Access is also restricted. Due to limited information available it is difficult to disaggregate the PIN over the three levels of severity. As such, all the displaced are considered facing level 4 humanitarian conditions</t>
  </si>
  <si>
    <t xml:space="preserve">The insurgency has long been the excuse for military involvement in Papua and West Papua. Clashes between armed separatist groups and the military have led to a violent crackdown against both separatists and civilians. Indonesian rule in Papua and West Papua province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(minus PIN).   </t>
  </si>
  <si>
    <t>Due to limited available information it is not possible to identify the number of people experiencing level 5 humanitarian conditions</t>
  </si>
  <si>
    <t xml:space="preserve">IDPs, returnees, host and non-host </t>
  </si>
  <si>
    <t>https://www.acaps.org/sites/acaps/files/products/files/20190502_acaps_humanitarian_access_overview_may_2019_0.pdf</t>
  </si>
  <si>
    <t>Complex crisis in Malawi</t>
  </si>
  <si>
    <t xml:space="preserve">2018 population estimate </t>
  </si>
  <si>
    <t>Districts in IPC phases 2-5 (projection for November 2018 - March 2019) are considered affected</t>
  </si>
  <si>
    <t xml:space="preserve">No/limited available data/information  </t>
  </si>
  <si>
    <t>People in IPC phases 3-5 (projection for November 2018 - March 2019) are considered in need</t>
  </si>
  <si>
    <t>People in IPC phase 3 (projection for November 2018 - March 2019) are considered facing level 1 needs</t>
  </si>
  <si>
    <t>People in IPC phase 4 (projection for November 2018 - March 2019) are considered facing level 2 needs</t>
  </si>
  <si>
    <t>People in IPC phase 5 (projection for November 2018 - March 2019) are considered facing level 3 needs</t>
  </si>
  <si>
    <t>INSD 2018
ECHO 22/03/2019
UNHCR 30/06/2019</t>
  </si>
  <si>
    <t>OCHA 17/04/2019
ECHO 22/03/2019
UNHCR 30/06/2019</t>
  </si>
  <si>
    <t>ACLED 01/2019 to 06/2019</t>
  </si>
  <si>
    <t xml:space="preserve">Population living in regions affected by the conflict ((Boucle du Mouhoun, Centre-Est, Centre-Nord, Est, Nord and Sahel)) + Malian refugees </t>
  </si>
  <si>
    <t>http://www.insd.bf/n/contenu/pub_periodiques/annuaires_stat/annuaires_stat_regionaux_BF/annuaire_sahel_2014.pdf
https://reliefweb.int/sites/reliefweb.int/files/resources/ECDM_20190125_Burkina_Faso_Crisis.pdf
https://data2.unhcr.org/en/country/bfa</t>
  </si>
  <si>
    <t>https://reliefweb.int/sites/reliefweb.int/files/resources/20190511Situation%20de%20deplaces.pdf
https://reliefweb.int/sites/reliefweb.int/files/resources/ECDM_20190322_Burkina_Faso_Crisis.pdf
https://data2.unhcr.org/en/country/bfa</t>
  </si>
  <si>
    <t>see affected, Population living in most affected areas (Centre-Nord, Est, Nord and Sahel) - PIN</t>
  </si>
  <si>
    <t>Population living in the regions most affected by the conflict (Centre-Nord, Est, Nord and Sahel), inclduing refugees, - population in Sahel region</t>
  </si>
  <si>
    <t>ECHO 22/03/2019
INSD 2018
ACLED</t>
  </si>
  <si>
    <t>MoH 29/06/2019</t>
  </si>
  <si>
    <t>January 2019 - June 2019: Suspected Dengue cases: 4,971; Suspected Chikungunya cases: 242: Suspected Zika cases: 310</t>
  </si>
  <si>
    <t>El Nuevo Diario (PNC), 10/06/2019</t>
  </si>
  <si>
    <t>Homicides January 2019 until June 2019. Less compared to the same period last year. Homicides are reported by PNC, however, dataset not available on their website but quoted by national news papers.</t>
  </si>
  <si>
    <t>https://www.elnuevodiario.com.ni/internacionales/centroamerica/494154-salvador-homicidios-crisis-2019/</t>
  </si>
  <si>
    <t xml:space="preserve">OCHA 19/06/2019; ECHO 10/07/2019 </t>
  </si>
  <si>
    <t>https://reliefweb.int/sites/reliefweb.int/files/resources/190619_ocha-phl-mindanao-situation.pdf https://reliefweb.int/sites/reliefweb.int/files/resources/ECDM_20190710_Philippines_Mindanao.pdf</t>
  </si>
  <si>
    <t>As of 19 June: displaced by the Marawi conflict: 66,000; displaced in Maguindanao: 1,461; displaced in Sulu: 751; displaced in Lanao del Sur: 30. Total = 68,242. 320,000 people who have returned to Marawi city as of 10/07/2019 are also considered affected</t>
  </si>
  <si>
    <t>https://reliefweb.int/sites/reliefweb.int/files/resources/ECDM_20190710_Philippines_Mindanao.pdf https://www.acaps.org/sites/acaps/files/key-documents/files/181128_marawi_hrro_2019_final.pdf</t>
  </si>
  <si>
    <t>People displaced by conflict in southern Philippines are likely to face moderate humanitarian conditions due to the ongoing insecurity and the need for humanitarian assistance. As of 19 June: displaced by the Marawi conflict: 66,000; displaced in Maguindanao: 1,461; displaced in Sulu: 751; displaced in Lanao del Sur: 30</t>
  </si>
  <si>
    <t>Population affected (388,000) minus population living in the affected area (3,044,000)</t>
  </si>
  <si>
    <t xml:space="preserve">320,000 people who have returned to Marawi city as of 10/07/2019 are considered to be facing stressed humanitarian conditions. </t>
  </si>
  <si>
    <t>The nature of the conflict makes this hard to measure. All 6 regions will be an overestimation. Therefore only the most conflict affect regions, judged by numbers of fatalities (over 100 in the past 6 months) and numbers of IDPs hostling there,  will be taken into consideration. The Centre-Nord, Est, Nord and Sahel + Malian refugees and asylum seekers</t>
  </si>
  <si>
    <t>Population living in regions affected by the conflict ((Boucle du Mouhoun, Centre-Est, Centre-Nord, Est, Nord and Sahel)) + Malian refugees and aslyum seekers</t>
  </si>
  <si>
    <t>ACLED 07/2019</t>
  </si>
  <si>
    <t>OCHA 02/2019
UNHCR 28/2/2019
UNHCR 15/06/2019</t>
  </si>
  <si>
    <t>IPC 15/1/2019
UNHCR 15/06/2019</t>
  </si>
  <si>
    <t>http://www.ipcinfo.org/ipc-country-analysis/details-map/en/c/1151896/
https://data2.unhcr.org/en/situations/southsudan/location/1904</t>
  </si>
  <si>
    <t>OCHA 06/2019
UNHCR 31/05/2019
(Sudanese outside Sudan: various sources see estimation page)</t>
  </si>
  <si>
    <t>send via email</t>
  </si>
  <si>
    <t xml:space="preserve">2.4 million children are suffering from acute malnutrition, including approx. 700,000 who are severly malnourished. </t>
  </si>
  <si>
    <t>ACLED Jan-June 2019</t>
  </si>
  <si>
    <t>people projected facing IPC 4 from Jan to March 2019. there are no new estimates available.  Refugees estimated to be in Severity level 4 are added</t>
  </si>
  <si>
    <t xml:space="preserve">As reported from ECHO, and backed by DFID, at least 8 million people are in need of urgent humanitarian assistance. It is assumed that refugees are included in this figure. This is however not confirmed. </t>
  </si>
  <si>
    <t xml:space="preserve">All states are hosting South Sudanese refugees. However, due to the low development of the host community, the impact on the host community is rather minimal. Therefore the exposed population is taken as the affected as well as the PIN number. </t>
  </si>
  <si>
    <t>http://www.ipcinfo.org/fileadmin/user_upload/ipcinfo/docs/IPC_Honduras_Western%20Region_AFI_Projected_2019MarchJune.pdf</t>
  </si>
  <si>
    <t>Homicides January to June</t>
  </si>
  <si>
    <t>SEPOL 2018 MONTHLY REPORT</t>
  </si>
  <si>
    <t>https://www.sepol.hn/artisistem/images/sepol-images/files/PDF/Estadistica%20mensual%20Junio%202019.xlsx(1).pdf</t>
  </si>
  <si>
    <t>GoH 15/07/2019</t>
  </si>
  <si>
    <t>https://reliefweb.int/sites/reliefweb.int/files/resources/Analisis%20de%20los%20datos%20de%20dengue%20SE%2027.pdf</t>
  </si>
  <si>
    <t>Grave Dengue cases between week 1 and 27 (latest available data). There are an additional 16,509 cases without alarming signs.</t>
  </si>
  <si>
    <t>IPC projections (2 to 4) for March - June 2019. These numbers are an underestimations, as only Copan, Lempira, Ocotepeque and Santa Barbara departments are affected by the food security crisis and therefore only data from those regions could be included as a rough aproximation for people affected by the complex crisis.</t>
  </si>
  <si>
    <t>IPC March to June 2019</t>
  </si>
  <si>
    <t>No one in IPC 5</t>
  </si>
  <si>
    <t>People in IPC 4</t>
  </si>
  <si>
    <t>People in IPC 3</t>
  </si>
  <si>
    <t>People in IPC 2</t>
  </si>
  <si>
    <t>Exposed minus level 2 to 5</t>
  </si>
  <si>
    <t>ACLED as of 19/07/2019</t>
  </si>
  <si>
    <t>All deaths registered between January 2019 and June 2019 in eight crisis affected provinces. (Sum of three crisis)</t>
  </si>
  <si>
    <t>All deaths as counted by ACLED between January 2019 and June 2019.</t>
  </si>
  <si>
    <t>All people killed January 2019 to June 2019 in Far North and North regions.</t>
  </si>
  <si>
    <t>All people reported as killed between January and June 2019 in North West, South West, West and Littoral.</t>
  </si>
  <si>
    <t>UNHCR June 2019</t>
  </si>
  <si>
    <t>https://reliefweb.int/sites/reliefweb.int/files/resources/70286.pdf</t>
  </si>
  <si>
    <t>OCHA 19/05/2019: UNHCR June 2019</t>
  </si>
  <si>
    <t xml:space="preserve">https://data.humdata.org/dataset/lake-chad-basin-baseline-population https://data2.unhcr.org/fr/country/cmr </t>
  </si>
  <si>
    <t>Adamaoua and Est regions + 286052 refugees from CAR</t>
  </si>
  <si>
    <t xml:space="preserve">No reliable sources currently available. </t>
  </si>
  <si>
    <t>https://reliefweb.int/sites/reliefweb.int/files/resources/cmr-nwsw-snapshot_-june_2019_eng.pdf</t>
  </si>
  <si>
    <t>530,000 people are internally displaced plus 35,858 Cameroonian refugees in Nigeria.</t>
  </si>
  <si>
    <t>OCHA June 2019</t>
  </si>
  <si>
    <t>UNHCR as of 19/07/2019</t>
  </si>
  <si>
    <t>https://data2.unhcr.org/en/country/cmr</t>
  </si>
  <si>
    <t>347372 Returnees and 262831 internally displaced people in Far North. 92,926 Nigerian refugees not included as displaced by BH crisis in Nigeria. Location and conditions of returnees not entirely clear.</t>
  </si>
  <si>
    <t>People displaced across three crisis</t>
  </si>
  <si>
    <t>Government of Bangladesh 2011, UNHCR 30/06/2019</t>
  </si>
  <si>
    <t>http://203.112.218.65:8008/WebTestApplication/userfiles/Image/PopCen2011/Com_Cox%27s%20Bazar.pdf
https://reliefweb.int/sites/reliefweb.int/files/resources/70123.pdf</t>
  </si>
  <si>
    <t xml:space="preserve">2011 Census data + Rohingya refugees as of 30 June 2019 </t>
  </si>
  <si>
    <t>http://203.112.218.65:8008/WebTestApplication/userfiles/Image/PopCen2011/Com_Cox%27s%20Bazar.pdf
https://reliefweb.int/sites/reliefweb.int/files/resources/70123.pdf
https://www.humanitarianresponse.info/sites/www.humanitarianresponse.info/files/documents/files/2019_jrp_for_rohingya_humanitarian_crisis_compressed.pdf
https://www.humanitarianresponse.info/sites/www.humanitarianresponse.info/files/documents/files/20180130_acaps_thematic_report_rohingya_crisis_host_communities_review.pdf</t>
  </si>
  <si>
    <t>Government of Bangladesh 2011, UNHCR 30/06/2019, Acaps NPM Analysis Hub 04/2019</t>
  </si>
  <si>
    <t>https://www.humanitarianresponse.info/sites/www.humanitarianresponse.info/files/documents/files/20180130_acaps_thematic_report_rohingya_crisis_host_communities_review.pdf
https://reliefweb.int/sites/reliefweb.int/files/resources/70123.pdf</t>
  </si>
  <si>
    <t>UNHCR 30/06/2019</t>
  </si>
  <si>
    <t>WHO 06/2019</t>
  </si>
  <si>
    <t>The following disease are related to overcrowding and to poor WASH and health infrastructure: Diarrhoeal diseases, Acute Respiratory Infection, Acute Watery Diarrhoea, Bloody diarrhoea, severe malnutrition, measles, vector borne diseases in Cox's Bazar Jan -Jun 19</t>
  </si>
  <si>
    <t>Injuries and wounds Jan -Jun 19</t>
  </si>
  <si>
    <t>Rohingya-related fatalities in CXB  Jan -Jun 19</t>
  </si>
  <si>
    <t>https://www.humanitarianresponse.info/sites/www.humanitarianresponse.info/files/documents/files/2019_jrp_for_rohingya_humanitarian_crisis_compressed.pdf
https://reliefweb.int/sites/reliefweb.int/files/resources/70123.pdf
https://fscluster.org/sites/default/files/documents/bangladesh_wfp_reva_19.01.2018.pdf
https://reliefweb.int/report/bangladesh/rohingya-influx-overview-rio-pre-cyclone-and-monsoon-season-analysis-april-2019</t>
  </si>
  <si>
    <t>According to ACAPS NPM severity index</t>
  </si>
  <si>
    <t>Myanmar pop + BGD pop</t>
  </si>
  <si>
    <t>Total CXB and Rakhine Jan June 2019</t>
  </si>
  <si>
    <t>Total BGD and MMR Jan June 2019</t>
  </si>
  <si>
    <t>Myanmar HNO 2019, ACAPS 04/2019</t>
  </si>
  <si>
    <t xml:space="preserve">MMR: According to the HNO The humanitarian situation in the three northern townships (Maungdaw, Buthidaung and Rathedaung) remains dire. Based on the HNO narrative we decided to put the PIN residing in these townships in PIN category 4. 
BGD: The weighting (percentage) is distributed according to the NPM site assesment Round 14 Basic needs index  The host community severity of needs was distributed based on people highly vulnerable to food insecurity (12.5%) (level 3), vulnerable (25.5%) (level 2) and less vulnerable (62%) and (level 1). These two severity levels were added. </t>
  </si>
  <si>
    <t>IOM 22/07/2019</t>
  </si>
  <si>
    <t>all deaths and people missing recorded via the central mediterranean route from Jan to June (data obtained on 22/07)</t>
  </si>
  <si>
    <t>UNHCR 30/06/2019
IPC 3/2019
UNHCR population estimates sent via email to AZ, see DP</t>
  </si>
  <si>
    <t>ACLED Jan - June 2019</t>
  </si>
  <si>
    <t>fatalities recprded by ACLED from the last 6 months that are crisis related</t>
  </si>
  <si>
    <t>UNHCR/REACH 08/2018
UNHCR 30/06/2019
IPC 3/2019</t>
  </si>
  <si>
    <t>UNHCR  30/06/2019
UNHCR population estimates sent via email to AZ, see DB</t>
  </si>
  <si>
    <t>UNHCR/REACH 08/2018
UNHCR 30/06/2019</t>
  </si>
  <si>
    <t>South Sudanese Refugees + Host Community: 2510200
host and refugees communities are affected by the South Sudanese refugee influx;
Only Admin level 1 is considered (no further breakdown of population data available), therefore this is a slight overestimation. (Main reports focus only on Admin 1, too). The districts listed are hosting most exclusively South Sudanese refugees but there are more districts affected by the South Sudanese refugee influx (such as Kampala district) but the number of South Sudanese Refugees staying in those districts are very small in numbers compared to the overall South Sudanese refugee population in Uganda and can therefore be marginalized. On the other hand, even though only small in number, refugees from other countries are also residing in the listed settlements. The number was adjusted to match the overall number of South Sudanese refugees. (see estimation page)
Considered districts: Yumbe, Adjumani, Moyo, Arua, Kiryandongo, Lamwo, Koboko (see estimation page)
population data was taken from UNHCR . They have estimates for Ugandan 2018 population that are based on the 2014 census. and the refugee population living in these distrcits</t>
  </si>
  <si>
    <t>UNHCR 30/06/2019
UNHCR population estimates sent via email to AZ, see DP</t>
  </si>
  <si>
    <t>The recently completed DTM baseline assessments indicate that there 15,270 out of the initial 50,905 IDPs in the 12 cycloneaffected districts remain displaced. Precise information on IDPs living in host communities is a
challenge to establish; in particular  their intentions, the longevity of their hosting arrangement and their medium-term needs and potential sustainable long-term solutions.</t>
  </si>
  <si>
    <t>UNICEF 06/05/2019
ACLED 4/7/2019</t>
  </si>
  <si>
    <t>https://reliefweb.int/report/zimbabwe/unicef-zimbabwe-cyclone-idai-situation-report-5-3-may-2019
https://www.acleddata.com/data/</t>
  </si>
  <si>
    <t>The New Humanitarian 11/4/2019
ACLED 4/7/2019</t>
  </si>
  <si>
    <t xml:space="preserve">As of 06 May, 344 deaths have been reported by the government.  A minimum of 256 people are reportedly missing. The death toll is expected to rise as areas previously cut-off become reachable by road and the full extent of the damage becomes known. 
24 people died in the case of protests and other forms of violence since january. This number is highly doutable. </t>
  </si>
  <si>
    <t xml:space="preserve"> IPC phases 2-5</t>
  </si>
  <si>
    <t xml:space="preserve">Cholera cases from August to October 2018. No updated figures available. </t>
  </si>
  <si>
    <t>OCHA 02/2019
OCHA 26/12/2018</t>
  </si>
  <si>
    <t>https://reliefweb.int/sites/reliefweb.int/files/resources/ocha-hti-cholera-figures-2018123_en.pdf
https://www.acaps.org/sites/acaps/files/key-documents/files/hno-haiti_2019-summary-en.pdf</t>
  </si>
  <si>
    <t xml:space="preserve">People exposed, according to March to June 2019 projections. </t>
  </si>
  <si>
    <t>Worldbank 2017 / UNHCR 06/2019</t>
  </si>
  <si>
    <t>https://data.worldbank.org/indicator/sp.pop.totl?page=2  https://www.unhcr.org/figures-at-a-glance-in-malaysia.html  https://www.unhcr.or.th/en  https://reliefweb.int/sites/reliefweb.int/files/resources/70123.pdf</t>
  </si>
  <si>
    <t>Worldbank population figure, minus (Rohingyas in Bangladesh, MMR refugees in Malaysia, MMR refugees in Thailand)</t>
  </si>
  <si>
    <t xml:space="preserve">https://reliefweb.int/sites/reliefweb.int/files/resources/MMR_Rakhine_New_Displacement_26_May_2019.pdf
https://reliefweb.int/sites/reliefweb.int/files/resources/2019%20Myanmar%20HNO_FINAL.PDF
http://themimu.info/sites/themimu.info/files/documents/Affected_Map_IDP_Rakhine_OCHA_Jan2019_A4.pdf
https://reliefweb.int/sites/reliefweb.int/files/resources/69524.
https://reliefweb.int/map/myanmar/myanmar-idp-sites-kachin-state-31-may-2019
pdf https://www.unhcr.org/figures-at-a-glance-in-malaysia.html </t>
  </si>
  <si>
    <t>Rohingyas in Bangladesh, Rohingyas in Malaysia, old and new IDPs in Kachin, Shan and Rakhine</t>
  </si>
  <si>
    <t>ACLED 30/06/2019</t>
  </si>
  <si>
    <t>OCHA HNO 2019 and Qualitative assessment</t>
  </si>
  <si>
    <t>PIN Levels 3-5</t>
  </si>
  <si>
    <t>Cumulative Pin Rakhine conflict + Pin Kachin/Shan conflict</t>
  </si>
  <si>
    <t xml:space="preserve">https://reliefweb.int/sites/reliefweb.int/files/resources/MMR_Rakhine_New_Displacement_26_May_2019.pdf
https://reliefweb.int/sites/reliefweb.int/files/resources/2019%20Myanmar%20HNO_FINAL.PDF
http://themimu.info/sites/themimu.info/files/documents/Affected_Map_IDP_Rakhine_OCHA_Jan2019_A4.pdf
https://reliefweb.int/sites/reliefweb.int/files/resources/70123.pdf
https://www.unhcr.org/figures-at-a-glance-in-malaysia.html </t>
  </si>
  <si>
    <t>Rohingya in Bangladesh, Rohingya in Malaysia, old and new IDPs in Rakhine</t>
  </si>
  <si>
    <t>Cumulative number of PIN levels 3 - 5</t>
  </si>
  <si>
    <t xml:space="preserve">People exposed minus people affected </t>
  </si>
  <si>
    <t>Number of affected people - (PIN levels 3-5)</t>
  </si>
  <si>
    <t>OCHA 31/05/2019</t>
  </si>
  <si>
    <t>https://reliefweb.int/sites/reliefweb.int/files/resources/KachinShan_Snapshot_IDPS_A4_May2019.pdf</t>
  </si>
  <si>
    <t>IDPs as of 31/05/2019</t>
  </si>
  <si>
    <t xml:space="preserve">Acled data for fatalities in Kachin and Shan state </t>
  </si>
  <si>
    <t>People exposed - people affected</t>
  </si>
  <si>
    <t>People affected - (PIN 3-5)</t>
  </si>
  <si>
    <t>OCHA 02/2019
UNHCR 28/2/2019
UNHCR 30/06/2019</t>
  </si>
  <si>
    <t>UNHCR 30/6/2019</t>
  </si>
  <si>
    <t>UNHCR 30/6/2019
IPC 15/1/2019</t>
  </si>
  <si>
    <t>OCHA 02/2019
UNHCR 28/2/2019
UNHCR 30/06/2020</t>
  </si>
  <si>
    <t>OCHA 02/2019
UNHCR 28/2/2019
UNHCR 30/06/2021</t>
  </si>
  <si>
    <t>IPC 15/1/2019
UNHCR 30/06/2019</t>
  </si>
  <si>
    <t>OCHA 06/2019
UNHCR 30/06/2019
(Sudanese outside Sudan: various sources see estimation page)</t>
  </si>
  <si>
    <t xml:space="preserve">OCHA 02/2019
UNHCR 28/2/2019
UNHCR 30/06/2019
</t>
  </si>
  <si>
    <t xml:space="preserve">IPC 15/1/2019
</t>
  </si>
  <si>
    <t>IPC 15/1/2019
UNHCR 30/6/2019</t>
  </si>
  <si>
    <t>Moderate humanitarian conditions - Level 4</t>
  </si>
  <si>
    <t xml:space="preserve">Combination of conflict and int. displacement numbers. There might be a double counting of refugees staying in the conflict affected areas. However it remains unclear which area they are specifically classiyfing as "in conflict".  The addition of both, the conflict crisis number and the refugee number might be still valid as more people might be stained by the conflict as presented. </t>
  </si>
  <si>
    <t>UNHCR 31/05/2019
City population 2018
OCHA 11/2018</t>
  </si>
  <si>
    <t>http://iraqdtm.iom.int/
https://reliefweb.int/sites/reliefweb.int/files/resources/WFP-0000071726.pdf
https://reliefweb.int/sites/reliefweb.int/files/resources/68284.pdf</t>
  </si>
  <si>
    <t>IOM DTM 30/4/2019
UNHCR 17/5/2018</t>
  </si>
  <si>
    <t>UNHCR 31/05/2019
City population 2018</t>
  </si>
  <si>
    <t>Syrian refugees + 3262613 host (Sulaymaniyah: 2053000,Dahuk: 1202535; Erbil: 1854778)</t>
  </si>
  <si>
    <t>IOM DTM 30/4/2019
UNHCR 17/5/2018
UNHCR 31/05/2019</t>
  </si>
  <si>
    <t>conflict displaced people (this is most likely an underrepresentation due to the limited information on Iraqi refugees in other countries) and Syrian refugees registered in Iraq</t>
  </si>
  <si>
    <t>OCHA 2016
UNHCR 01/2019
UNHCR 20/12/2018</t>
  </si>
  <si>
    <t>https://data.humdata.org/dataset/nigeria-2016-population-data
https://reliefweb.int/sites/reliefweb.int/files/resources/67364.pdf
https://reliefweb.int/sites/reliefweb.int/files/resources/67963.pdf</t>
  </si>
  <si>
    <t xml:space="preserve">National Bureau of Statistics 2011
OCHA 01/02/2019 </t>
  </si>
  <si>
    <t>http://istmat.info/files/uploads/53129/annual_abstract_of_statistics_2011.pdf
https://reliefweb.int/sites/reliefweb.int/files/resources/01022019_ocha_nigeria_humanitarian_needs_overview.pdf</t>
  </si>
  <si>
    <t>https://data.humdata.org/dataset/nigeria-2016-population-data
https://reliefweb.int/sites/reliefweb.int/files/resources/01022019_ocha_nigeria_humanitarian_needs_overview.pdf</t>
  </si>
  <si>
    <t xml:space="preserve">OCHA 2016
OCHA 01/02/2019 </t>
  </si>
  <si>
    <t>OCHA 2016 UNHCR 01/2019 UNHCR 20/12/2018</t>
  </si>
  <si>
    <t xml:space="preserve"> SFCG 01/2018 Crisis Group 26/07/2018 Council on Foreign Relations 20/12/2018 National Bureau of Statistics 2011</t>
  </si>
  <si>
    <t>300,000 people were displaced by farmer-herder violence, between September and June 2018. Food insecurity has been aggravated by farmer-herder violence. There is no recent figure on displaced people. Considering that  violence has been ongoing, it is likely that the amount of people in need has remained constant</t>
  </si>
  <si>
    <t>UNHCR 20/12/2018 11/01/2019 National Bureau of Statistics 2011</t>
  </si>
  <si>
    <t>OCHA 01/02/2019 Crisis Group 26/07/2018 Cadre Harmonise</t>
  </si>
  <si>
    <t>IOM 12/2019 UNHCR 31/05/2019 Crisis Group 26/07/2018</t>
  </si>
  <si>
    <t>OCHA 2016 OCHA 01/02/2019 Cadre Harmonise</t>
  </si>
  <si>
    <t>https://data.humdata.org/dataset/nigeria-2016-population-data https://reliefweb.int/sites/reliefweb.int/files/resources/01022019_ocha_nigeria_humanitarian_needs_overview.pdf https://data.humdata.org/dataset/cadre-harmonise</t>
  </si>
  <si>
    <t>https://reliefweb.int/sites/reliefweb.int/files/resources/01022019_ocha_nigeria_humanitarian_needs_overview.pdf https://www.crisisgroup.org/africa/west-africa/nigeria/262-stopping-nigerias-spiralling-farmer-herder-violence https://data.humdata.org/dataset/cadre-harmonise</t>
  </si>
  <si>
    <t>INSD 2018
UNHCR 31/03/2019
ECHO 22/03/2019
UNHCR 30/06/2019</t>
  </si>
  <si>
    <t>https://data.humdata.org/dataset/burkina-faso-population-statistic https://reliefweb.int/sites/reliefweb.int/files/resources/68848.pdf
 https://reliefweb.int/sites/reliefweb.int/files/resources/ECDM_20190322_Burkina_Faso_Crisis.pdf
https://data2.unhcr.org/en/country/bfa</t>
  </si>
  <si>
    <t>ECHO 10/07/2019 OCHA 04/04/2019</t>
  </si>
  <si>
    <t xml:space="preserve">OCHA 02/05/2019 DSWD 23/05/2019 </t>
  </si>
  <si>
    <t>IOM DTM 30/6/2019 UNHCR 17/5/2018 UNHCR 31/05/2019</t>
  </si>
  <si>
    <t>IOM DTM 30/6/2019
UNHCR 17/5/2018</t>
  </si>
  <si>
    <t xml:space="preserve">Population figures are estimates taken from the HNO 2019 baseline data.  
The number of refugees and asylum seekers in Sudan was added. 
Numbers from Sudanese refugees and aslyum seekers outside Sudan were not substracted, as there is no data for a presumed very limited current outflow. Major refugee outflows occured in the past are are protected crisis with limited dynamics. The estimated HNO 2019 total number has taken this outflow into account. There is currently no data on Sudanese people of concern residing outside Sudan available. </t>
  </si>
  <si>
    <t xml:space="preserve">The whole country is somewhat affected by the political situation, economic challenges, the conflicts, internal displacement, and refugee situation in Sudan. However, the people affected people classified as food insecure (phase 2-5) by IPC Jan-March 2019. It is assumed that the IPC numbers exlude refugees. they are added here. </t>
  </si>
  <si>
    <t xml:space="preserve">People in need of humanitarian assistance, especially of concern are health, food, education, and protection. Needs are certainly severe for IDPs and Refugees (approx. 3m) with 90% reported unable to meet a single local food basket per day.  The economic crisis causes shortages of medicines and medical supply which limits access to affordable and quality health services countrywide. Food prices have been rising constantly. refugees are added here. </t>
  </si>
  <si>
    <t xml:space="preserve">The whole country is somewhat affected by the political situation, economic challenges, the conflicts, internal displacement, and refugee situation in Sudan. However, the people affected people classified as food insecure (phase 2-5) by IPC Jan-March 2019. It is assumed that the IPC numbers include both, refugee and IDP populations. </t>
  </si>
  <si>
    <t xml:space="preserve">all South Sudanese refugees registered are considered as PIN, however, some additioanl sources estimate a total of 1.3 million SS in Sudan; verification is needed
VAM provides food security numbers and food consumption numbers segregated by refugee/IPD camp. However, this data does not provide a better classification for the severity break down. </t>
  </si>
  <si>
    <t>according to IPC figures, 5.09% of the host communities living in the 3 most affected states are facing IPC phase 4 (see stimation page). It is assumed that the refugees are in similar conditions as the host communities, even though they may recieve more aid/have better access to services. The percentage is going to be used to calculate the level 4 PIN for the South Sudanese refugees</t>
  </si>
  <si>
    <t>Government of Bangladesh 2011
UNHCR 15/06/2019
Acaps NPM Analysis Hub 04/2019</t>
  </si>
  <si>
    <t>Government of Bangladesh 2011
ISCG /04/2019
Myanmar Census</t>
  </si>
  <si>
    <t>Myanmar HNO 2019
ACAPS 04/2019</t>
  </si>
  <si>
    <t>Myanmar HNO 2019ACAPS 04/2019</t>
  </si>
  <si>
    <t>fatalities recorded by ACLED from the last 6 months that are crisis related</t>
  </si>
  <si>
    <t>cumulative number of the 3 crisis</t>
  </si>
  <si>
    <t xml:space="preserve">South Sudanese Refugees+  Host Community: 2510200
host and refugees communities are affected by the South Sudanese refugee influx;
Only Admin level 1 is considered (no further breakdown of population data available), therefore this is a slight overestimation. (However, main reports focus only on Admin 1, too). The districts listed are hosting most exclusively South Sudanese refugees but there are more districts affected by the South Sudanese refugee influx (such as Kampala) but the number of South Sudanese Refugees staying in those districts are very small in numbers compared to the overall South Sudanese refugee population in Uganda and can therefore be excluded. On the other hand, even though only small in number, refugees from other countries are also residing in the listed settlements. The number was adjusted to match the overall number of South Sudanese refugees. (see estimation page)
Considered districts: Yumbe, Adjumani, Moyo, Arua, Kiryandongo, Lamwo, Koboko (see estimation page)
population data was taken from UNHCR . They have estimates for Ugandan 2018 population that are based on the 2014 census. and the refugee population living in these distrcits
</t>
  </si>
  <si>
    <t>Refugee only. Host communties are affected, too, as some villages had to be relocated, their resources are shared (land, fire wood, schools, hospitals). However, there is no clear numbers available. If Admin 1 data (people living int he affected areas) will be considered here, it will be a high overestimation. Additionally, due to the ReHOPE strategy, 30% of all humanitarian funding attributed towards refugees is supposed to be allocated to serve the host communities, too, to ease tensions and offsett negative impact by the high influx of refugees. Most districts have taken in more refugees than host population. The affects can therefore be beneficial for many marginalized host communities, too, as services and infrastructure as well as new employment opportunities are made available to them. 
Only Admin level 1 is considered due to the datasets availale. This is an overestimation. 
See Geographical Impact for considered districts. There are more districts affected, such as Kampala but the number of SSD Refugees staying in those districts are very few. Even though only small in number, refugees from other countries are also residing in these settlements. The number was adjusted to match the overall number of SSD refugees. (see estimation page)</t>
  </si>
  <si>
    <t>related to the Uganda Joint Multi Sector Needs Assessments: 
REACH states that all South Sudanese refugees (houshold level) staying in the northwest of Uganda (districts hosting South Sudanese refugees) are in need of assistance. Most refugees are able to access humanitarian support if severely needed. Many NGOs are present. However, access problem in regards to basic services, specifically water and food, remains challenging. Significant gaps are visible and the vast majority is only marginally able to meet minimum standards. This might be an overrepresentation as some refugees might be able to meet their basic needs and do not rely on hum assitance. However, host community is not taken into consideration, so it should be balanced.</t>
  </si>
  <si>
    <t xml:space="preserve">related to the Uganda Joint Multi Sector Needs Assessments: 
REACH states that 3%  of all South Sudanese refugees (household level) staying in the northwest of Uganda (districts hosting South Sudanese refugees) are PIN in 7 sectors or more sectors (the sectors differ a bit to the standard humanitarian sectors but can be compared).  This calculated percentage of the overall PIN is taken as severe humanitarian conditions (level 4) as most refugees are able to access humanitarian support if severely needed. However there are shortages and major food consumption gaps recognized. </t>
  </si>
  <si>
    <t>Refugee only. Host communties are affected, too, as some villages had to be relocated, their resources are shared (land, fire wood, schools, hospitals). However, there is no clear numbers available. If Admin 1 data (people living in the affected areas) will be considered here, it will be a high overestimation. Additionally, due to the ReHOPE strategy, 30% of all humanitarian funding attributed towards refugees is supposed to be allocated to serve the host communities, too, to ease tensions and offsett negative impact by the high influx of refugees. Most districts have taken in more refugees than host population. The effects can therefore be beneficial for many marginalized host commnuities, too, as services and infrastructure as well as new employment oppuortunities are made available to them. 
Only Admin level 1 is considered due to the datasets availale. This is an overestimation. 
See Geographical Impact for considered districts. There are more districts affected but the number of DRC Refugees staying in those districts are very few. Even though only small in number, refugees from other countries are also residing in these settlements. The number was adjusted to match the overall number of DRC  refugees. (see estimation page)</t>
  </si>
  <si>
    <t xml:space="preserve">It is estimated that all refugees are in need. Even though some members of the host communities are negativly affected by the refugee influx, there are many positive effects for many host communties such as market access, employment opportunities, availability of new health and educational services. The needs of host community members, if any, are not caused by the refugee influx but are rather developmental issues. Therefore, they are not considered in this calculation. </t>
  </si>
  <si>
    <t xml:space="preserve">related to the Uganda Joint Multi Sector Needs Assessments: 
REACH states that 11%  of all DRC refugees (household level) staying in the southwest of Uganda (districts hosting DRC refugees) are PIN in 7 sector or more sectors (the sectors differ a bit to the standard humanitarian sectors but can be compared).  This calculated percentage of the overall PIN is is taken as moderate humanitarian conditions (level 4) as the refugees are able to access humanitarian support if severely needed. </t>
  </si>
  <si>
    <t>no data/inforamtion supporting any PIN in severity 5 level</t>
  </si>
  <si>
    <t>OCHA 06/06/2019</t>
  </si>
  <si>
    <t>The recently completed DTM baseline assessments indicate that there 15,270 out of the initial 50,905 IDPs in the 12 cyclone affected districts remain displaced. Precise information on IDPs living in host communities is a
challenge to establish; in particular  their intentions, the longevity of their hosting arrangement and their medium-term needs and potential sustainable long-term solutions.</t>
  </si>
  <si>
    <t xml:space="preserve">As of 06 May, 344 deaths have been reported by the government.  A minimum of 256 people are reportedly missing. The death toll is expected to rise as areas previously cut-off become reachable by road and the full extent of the damage becomes known. 
24 people died in the case of protests and other forms of violence since january. This number is highly dubious. </t>
  </si>
  <si>
    <t xml:space="preserve">13000 children suffer from Severe actue malnutrition. 550 Cholera cases from August to October 2018. No updated figures available. </t>
  </si>
  <si>
    <t>UNHCR 04/2019
UNHCR 05/2019
OCHA 05/2019
OCHA 01/2019</t>
  </si>
  <si>
    <t>IDPs + IDP returnees/ resettled/locally integrated  +  Other vulnerable crisis-affected people (This includes 30% of the local population in conflict-affected village tracts [excluding the main urban areas] in Kachin and Shan.  It also includes a total of over 28,000 newly displaced people in Kachin and northern Shan since Jan 2018)</t>
  </si>
  <si>
    <t xml:space="preserve">People in need of humanitarian assistance, especially of concern are health, food, education, and protection. Needs are certainly severe for IDPs and Refugees (approx. 3m) with 90% reported unable to meet a single local food basket per day.  The economic crisis causes shortages ofmedicines and medical supply which limits access to affordable and quality health services countrywide. Food prices have been rising constantly. refugees are added here. </t>
  </si>
  <si>
    <t>The following disease are related to overcrowding and to poor WASH and health infrastructure: Diarrhoeal diseases, Acute Respiratory Infection, Acute Watery Diarrhoea, Bloody diarrhoea, severe malnutrition, measles, vector borne diseases in Cox's Bazar Jan -Jun 19
No info for Myanmar</t>
  </si>
  <si>
    <t>Injuries and wounds Jan -Jun 19 Cox Bazar. No info for MMR</t>
  </si>
  <si>
    <t xml:space="preserve">Jordanian Department of Statistics 2018; UNHCR 30/06/2019; UNRWA 06/2018; JRP 20/09/2016 </t>
  </si>
  <si>
    <t>Jordanian Department of Statistics 2017; UNHCR 07/2019</t>
  </si>
  <si>
    <t xml:space="preserve">UNHCR 07/2019; UNRWA 06/2018; JRP 20/09/2016 </t>
  </si>
  <si>
    <t xml:space="preserve">ACLED 01-05/2019 </t>
  </si>
  <si>
    <t>UNHCR 07/2019; UNHCR 31/12/2018</t>
  </si>
  <si>
    <t>Jordanian Department of Statistics 2018; UNHCR 09/04/2019; UNHCR 07/2019</t>
  </si>
  <si>
    <t xml:space="preserve">UNHCR 07/2019; UNHCR 31/12/2018; JRP 20/09/2016 </t>
  </si>
  <si>
    <t>http://dosweb.dos.gov.jo/DataBank/Population_Estimares/PopulationEstimates.pdf https://reliefweb.int/sites/reliefweb.int/files/resources/70160.pdf https://www.unrwa.org/sites/default/files/content/resources/2018_syria_crisis_progress_report_final_clean.pdf https://reliefweb.int/sites/reliefweb.int/files/resources/JRP%2B2017-2019%2B-%2BFull%2B-%2B%28June%2B30%29.pdf</t>
  </si>
  <si>
    <t xml:space="preserve">10,308,900 (population of Jordan) + 753,376 (refugees: Syria, Iraq, Yemen, Sudan, Somalia and other) + 17,824 (Palestinian refugees from Syria) + 606,000 (unregistered Syrians in Jordan) </t>
  </si>
  <si>
    <t>Host population: 1,911,600 (Irbid) + 593,900 (Mafraq) + 4,327,800 (Amman) + 1,474,000 (Zarqa) = 8,307,300. UNHCR people of concern: 195,321 (Amman) + 162,399 (Mafraq) + 137,354 (Irbid) + 95,360 (Zarqa) = 590,434</t>
  </si>
  <si>
    <t>662,010 (registered Syrian refugees with UNHCR) + 17,824 (Palestinian refugees from Syria) + 606,000 unregistered Syrians in Jordan</t>
  </si>
  <si>
    <t>Total number of crisis related fatalities the last six months (January to June)</t>
  </si>
  <si>
    <t>85% of registered Syrian refugees in Jordan live below the poverty line (USD 96 per person per month). Registered refugees below the poverty line are considered facing moderate humanitarian conditions: 85% of 662,010 (Syrian refugees and Palestinian refugees from Syira)</t>
  </si>
  <si>
    <t>85% of registered Syrian refugees in Jordan live below the poverty line (USD 96 per person per month). Registered refugees above the poverty line are considered facing stressed humanitarian conditions: 15% of 662,010 (registered Syrian refugees and Palestinian refugees from Syira). Syrians in Jordan not registered with UNHCR as refugees are also considered affected. Unregistered Syrians are not considered in need as it is assumed that they are not as vulnerable and therefore did not need to register. It is recognised however that there will be Syrians in need who have not registered however they are most likely the minority. Furthermore, it is not possible to identify them. UNHCR continues to register new arrivals in Jordan</t>
  </si>
  <si>
    <t>85% of registered Syrian refugees in Jordan live below the poverty line (USD 96 per person per month). Registered refugees below the poverty line are considered facing moderate humanitarian conditions: 85% of 662,000 (registered Syrian refugees and Palestinian refugees from Syira)</t>
  </si>
  <si>
    <t>City Population 11/02/2019; UNHCR 30/06/2019</t>
  </si>
  <si>
    <t>UNHCR 30/06/2018</t>
  </si>
  <si>
    <t>UNHCR 30/06/2019; WFP 2017</t>
  </si>
  <si>
    <t>http://www.citypopulation.de/Egypt-Cities.html https://www.unhcr.org/eg/wp-content/uploads/sites/36/2019/07/June-2019-UNHCR-Egypt-Monthly-Statistical-Report.pdf</t>
  </si>
  <si>
    <t>https://www.unhcr.org/eg/wp-content/uploads/sites/36/2019/07/June-2019-UNHCR-Egypt-Monthly-Statistical-Report.pdf</t>
  </si>
  <si>
    <t>https://www.unhcr.org/eg/wp-content/uploads/sites/36/2019/07/June-2019-UNHCR-Egypt-Monthly-Statistical-Report.pdf https://docs.wfp.org/api/documents/WFP-0000069986/download/</t>
  </si>
  <si>
    <t>97,147,368 (Egyptian population 2018 est.) + 249,449 (asylum seekers and refugees)</t>
  </si>
  <si>
    <t>Host population: 9,717,324 (Cairo) + 8,831,714 (Giza) + refugee population: 89,267 (Cairo) + 83,368 (Giza)</t>
  </si>
  <si>
    <t>131,433 Syrian asylum seekers and refugees</t>
  </si>
  <si>
    <t>http://www.worldometers.info/world-population/eritrea-population/ https://reliefweb.int/sites/reliefweb.int/files/resources/EHGL_RefAs_190331.pdf</t>
  </si>
  <si>
    <t>https://reliefweb.int/sites/reliefweb.int/files/resources/EHGL_RefAs_190331.pdf http://www.internal-displacement.org/countries/eritrea https://www.refworld.org/topic,50ffbce526e,50ffbce5274,4c4030912,0,IDMC,,ERI.html</t>
  </si>
  <si>
    <t>310,900 (Eritrean refugees and asylum seekers in neighbouring countries) + 2,272 (refugees and asylum seekers in Eritrea) + 10,000 (IDPs)</t>
  </si>
  <si>
    <t>The whole country is considered to be affected by drought and the political/economic crisis, therefore the total number of people exposed is total population - PIN</t>
  </si>
  <si>
    <t>Worldometers 02/2019; UNHCR 31/03/2019</t>
  </si>
  <si>
    <t xml:space="preserve"> UNHCR 31/03/2019; IDMC 2014; IDMC 16/07/2010</t>
  </si>
  <si>
    <t>World Bank 2018; UNHCR 31/05/2019</t>
  </si>
  <si>
    <t>National Statistics Office, UNHCR 31/05/2019</t>
  </si>
  <si>
    <t>https://data.worldbank.org/indicator/SP.POP.TOTL?end=2018&amp;locations=TZ&amp;start=2017 https://reliefweb.int/sites/reliefweb.int/files/resources/Tanzania%20Population%20Dashboard_May%202019.pdf</t>
  </si>
  <si>
    <t>https://www.nbs.go.tz/nbs/takwimu/census2012/Tanzania_Total_Population_by_District-Regions-2016_2017r.pdf https://reliefweb.int/sites/reliefweb.int/files/resources/Tanzania%20Population%20Dashboard_May%202019.pdf</t>
  </si>
  <si>
    <t>https://reliefweb.int/sites/reliefweb.int/files/resources/Tanzania%20Population%20Dashboard_May%202019.pdf</t>
  </si>
  <si>
    <t>Total population (56,318,348) plus latest available figures for incoming asylum seekers, refugees and migrants (312,152), minus outgoing migrants and refugees</t>
  </si>
  <si>
    <t>Areas affected: Kigoma (37,040km2), Katavi (45,843km2), Tabora (76,150km2), Tanga (26,667km2), Dar-es Salaam (1,393km2)</t>
  </si>
  <si>
    <t>Areas affected: Kigoma (2,127,930), Katavi (564,604), Tabora (2,291,623), Tanga (2,045,205), Dar-es Salaam (4,364,541) + refugees and asylum seekers (312,152)</t>
  </si>
  <si>
    <t>275,126 refugees and 37,026 asylum seekers as of 31 May 2019</t>
  </si>
  <si>
    <t>People living in the affected area minus people affected by the crisis (refugees and asylum seekers)</t>
  </si>
  <si>
    <t xml:space="preserve">IOM 01/2019; UNHCR 31/05/2019 </t>
  </si>
  <si>
    <t>The 2019 HNO distinguishes between people who face high, medium, and low needs. The majority of Northeast Nigeria face high needs, due to the ongoing conflict and the urgent shelter, health and protection needs. People facing low and medium needs are placed in level 3 humanitarian conditions</t>
  </si>
  <si>
    <t>The 2019 HNO distinguishes between people who face high, medium, and low needs. The majority of Northeast Nigeria face high needs, due to the ongoing conflict and the urgent shelter, health and protection needs. People facing high needs are placed in level 4 humanitarian conditions</t>
  </si>
  <si>
    <t>Due to limited available information it is not possible to identify the number of people experiencing level 5 humanitarian conditions. It is however expected that there are some people in this level</t>
  </si>
  <si>
    <t xml:space="preserve">Population living in the affected area (exposed) - people affected </t>
  </si>
  <si>
    <t>Districts in IPC phases 1-5 (projection for November 2018 - March 2019) are considered affected. Therefore total of IPC figures</t>
  </si>
  <si>
    <t>OCHA 01-06/2019</t>
  </si>
  <si>
    <t>Total number of injuries resulting directly from conflict in the last six months (January to June)</t>
  </si>
  <si>
    <t>Total number of fatalities resulting directly from conflict in the last six months (January to June)</t>
  </si>
  <si>
    <t>UNHCR 31/03/2019 UNHCR 30/06/2019</t>
  </si>
  <si>
    <t>ACLED 01-06/2019; IOM 01-06/2019</t>
  </si>
  <si>
    <t>OCHA 11/2018; OCHA 30/06/2019; FEWS NET 30/06/2019</t>
  </si>
  <si>
    <t>https://reliefweb.int/sites/reliefweb.int/files/resources/Somalia_Sitn_A3PC_190331.pdf https://reliefweb.int/sites/reliefweb.int/files/resources/70175.pdf</t>
  </si>
  <si>
    <t>https://reliefweb.int/sites/reliefweb.int/files/resources/Somalia_2019_HNO.PDF https://reliefweb.int/sites/reliefweb.int/files/resources/June%20Humanitarian%20Bulletin%20-%20Final%20JB.pdf https://reliefweb.int/sites/reliefweb.int/files/resources/Somalia_Food%20Security%20Outlook_062019.pdf</t>
  </si>
  <si>
    <t>2,650,000 (IDPs) + 807,665 (refugees in Kenya, Ethiopia, Yemen, Uganda, Djibouti, Eritrea) + 90,024 (returnees)</t>
  </si>
  <si>
    <t>Total number of fatalities (conflict and  sea crossings) in the last six months (January to June)</t>
  </si>
  <si>
    <t>HNO uses IPC phases 2-5 to calcuate PIN. See HNO 2019 Annex 1. Figure is based on IPC 4 projection for February to June 2019 and updated figures for the number of people in IPC 2 and 3. IPC 2, 3, 4 and 5 = people in need</t>
  </si>
  <si>
    <t>HNO uses IPC phases 2-5 to calcuate PIN (see HNO 2019 Annex 1). IPC 2 =  3,200,000 and IPC 3 = 2,061,000 (2,200,000 (IPC 3 &amp; 4) - 139,000 (IPC 4)). IPC 2 and 3 = people in need (level 1)</t>
  </si>
  <si>
    <t>HNO uses IPC phases 2-5 to calcuate PIN. See HNO 2019 Annex 1. Figure is based on IPC projection for February to June 2019 so is therefore likely an underestimate. IPC 4 = people in need (level 2)</t>
  </si>
  <si>
    <t xml:space="preserve">IOM 01-06/2019 </t>
  </si>
  <si>
    <t>Migrant deaths at sea (presumed drowned) in the Horn of Africa (January to June). Significant underestimate as only January data available</t>
  </si>
  <si>
    <t>ACLED 01-06/2018</t>
  </si>
  <si>
    <t xml:space="preserve">Limited data/information available </t>
  </si>
  <si>
    <t>Total amount of fatalities in Lanao del Sur, Maguindanao, and Sulu in the last six months (January to June)</t>
  </si>
  <si>
    <t>ACLED 07/2019; EOC Yemen 07/2019; IOM 07/2019</t>
  </si>
  <si>
    <t>Confidential source 07/2019</t>
  </si>
  <si>
    <t>Total number of crisis related civillian Injuries in the last six months (02/Jan to 03/july)</t>
  </si>
  <si>
    <t>WHO 7/23/2019</t>
  </si>
  <si>
    <t>Total number of suspected cholera cases in the last six months (22/Jan to 23/July)</t>
  </si>
  <si>
    <t>IOM 7/2019</t>
  </si>
  <si>
    <t>https://missingmigrants.iom.int/region/africa?region=1411</t>
  </si>
  <si>
    <t>Migrant deaths at sea (presumed drowned) in the Horn of Africa (Jan to July)</t>
  </si>
  <si>
    <t>ACLED 07/2019; EOC Yemen 07/2019; IOM 07/2020</t>
  </si>
  <si>
    <t>https://www.acleddata.com/data/ http://yemeneoc.org/bi/ https://missingmigrants.iom.int/region/africa?region=1412</t>
  </si>
  <si>
    <t xml:space="preserve">Figure represents the number of fatalities stemming from violence during the period January 2019- June 2019. The actual number of violent fatalities is likely to be higher as a result of un-reported incidents. Fatalities from causes other than violence have not been included as a result of the lack of reliable and representative data. </t>
  </si>
  <si>
    <t xml:space="preserve">Total number of casualties country-wide Janueary-June. Total number of casualties is very likely to be an underestimation, some events go unreported. </t>
  </si>
  <si>
    <t xml:space="preserve">Figure represents the number of fatalities in Diffa region (Jan-Jun), according to ACLED. The data may not reflect the reality on the ground, as attacks often go unreported. The increase in fatalities relative to last month can be attributed to an increase in violence, as well as an updated way of counting fatalities using ACLED data. </t>
  </si>
  <si>
    <t xml:space="preserve">Figure represents the number of fatalities across Niger (Jan-Jun), according to ACLED. The data may not reflect the reality on the ground, as attacks often go unreported. The increase in fatalities relative to last month can be attributed to an increase in violence, as well as an updated way of counting fatalities using ACLED data. </t>
  </si>
  <si>
    <t xml:space="preserve">Figure represents the number of fatalities in Tahoua and Tillabery regions (Jan-Jun), according to ACLED. The data may not reflect the reality on the ground, as attacks often go unreported. The increase in fatalities relative to last month can be attributed to an increase in violence, as well as an updated way of counting fatalities using ACLED data. </t>
  </si>
  <si>
    <t>Acled 07/2019</t>
  </si>
  <si>
    <t>Number of casualties across Chad between January and June 2019.</t>
  </si>
  <si>
    <t xml:space="preserve">Total number of fatilities recorded by Acled in Lac region, January 2019 to June 2019. Figure could be an under-estimation, as violent incidents often go unreported.  </t>
  </si>
  <si>
    <t xml:space="preserve">Number of casualties in Tibesti region between January 2019 and June 2019. This figure is likely to be an underestimation, due to attacks that go unreported. </t>
  </si>
  <si>
    <t>OCHA as of 21/07/2019; IOM 20/07/2019; UNHCR 30/06/2019; IOM/UNHCR 25/06/2019; IOM 22/06/2019; IDMC, assessed 28/01/2019; OCHA DTMs  as of 24/02/2019; UNHCR 04/05/2019</t>
  </si>
  <si>
    <t>UNAMA 24/02/2018: UNAMA 24/04/2019</t>
  </si>
  <si>
    <t xml:space="preserve">https://www.humanitarianresponse.info/en/operations/afghanistan/idps; https://reliefweb.int/sites/reliefweb.int/files/resources/iom_afghanistan-return_of_undocumented_afghans-_situation_report_14-20_july_2019.pdf; https://reliefweb.int/sites/reliefweb.int/files/resources/70336.pdf; https://reliefweb.int/report/afghanistan/returns-afghanistan-2018-joint-iom-unhcr-summary-report-endaripashto https://reliefweb.int/sites/reliefweb.int/files/resources/69306.pdf https://reliefweb.int/sites/reliefweb.int/files/resources/iom_afghanistan-return_of_undocumented_afghans-_situation_report_16-22_june_2019.pdf http://www.internal-displacement.org/countries/afghanistan  https://www.humanitarianresponse.info/en/operations/afghanistan/idps </t>
  </si>
  <si>
    <t xml:space="preserve"> https://reliefweb.int/sites/reliefweb.int/files/resources/afghanistan_protection_of_civilians_annual_report_2018_final_24_feb_2019.pdf https://unama.unmissions.org/sites/default/files/unama_protection_of_civilians_in_armed_conflict_-_first_quarter_report_2019_english_.pdf</t>
  </si>
  <si>
    <t>Conflict related civilian fatalities in the last quarter of 2018 and the first quarter of 2019.</t>
  </si>
  <si>
    <t>2019: Conflict IDPs 2019: 186215; Natural Disaster IDPs 2019: OCHA discontinued providing these numbers, only gives numbers for affected. Returnees: 262,794 returns of undocumented Afghans from Iran and Pakistan plus 3,039 assisted returns. As of 31 December 2018, there were 2,598,000 IDPs in Afghanistan, also these numbers include people displaced by natural disasters, the total number was included as vulnerability and limited options of return are closely linked to the complex crisis. Returnee figures were included for 2019, as it can be expected that many share the characteristics (needs and vulnerabiities) of IDPs. Given the lack of conclusive data on current conditions of returnees from previous years (3.2 million since 2012), these were not considered as displaced anymore.</t>
  </si>
  <si>
    <t>https://reliefweb.int/sites/reliefweb.int/files/resources/2019-06-Protection-Cluster-Factsheet_eng.pdf; https://reliefweb.int/sites/reliefweb.int/files/resources/humanitarian_snapshot_20190320.pdf  https://reliefweb.int/sites/reliefweb.int/files/resources/2019_01_protection_cluster_factsheet_eng.pdf  https://reliefweb.int/sites/reliefweb.int/files/resources/humanitarian_snapshot_20190521.pdf https://reliefweb.int/sites/reliefweb.int/files/resources/humanitarian_snapshot_20190410.pdf</t>
  </si>
  <si>
    <t>Number of injured people according to OCHA/Protection Cluster in the last six months (Jan to June).</t>
  </si>
  <si>
    <t>OCHA 11/06/2018; UNHCR 30/06/2019</t>
  </si>
  <si>
    <t>https://data.humdata.org/dataset/rdc-statistiques-des-populations https://data2.unhcr.org/en/situations/drc https://reliefweb.int/sites/reliefweb.int/files/resources/70489.pdf</t>
  </si>
  <si>
    <t>99,337,323: OCHA projections for 2019. There hasn't been a census since 1984, these projections are based on the natural population increase rate INS (National Statistical Institue of Statistics). + 548,153 refugees and asylum seekers from neighbouring countries - 861,077 refugees and asylum seekers from DRC. Returnees are assumed to be included in the projections from the census and are therefore not taken into account in these calculations.</t>
  </si>
  <si>
    <t>IPC 08/2018; FEWS Net June 2019</t>
  </si>
  <si>
    <t>http://www.ipcinfo.org/fileadmin/user_upload/ipcinfo/docs/IPC_DRC_AFI_2018August.pdf http://fews.net/southern-africa/democratic-republic-congo/food-security-outlook/june-2019</t>
  </si>
  <si>
    <t>All people in IPC-2 to IPC-5 were included as affected, as no better data is currently available to make a more informed estimation of people affected. The latest available IPC analysis is from August 2018, valid until June 2019. Large parts of the country are not represented in this analysis. Food security is anticipated to deteriorate in September until January 2020 (after the current post-harvest period).</t>
  </si>
  <si>
    <t>DRC MoH ; WHO as of 26/07/2019</t>
  </si>
  <si>
    <t>January to June - Ebola (Confirmed and suspected cases): 2489; December to May figures for Cholera: 14326; Measles: 92706; Monkeypox: 1739; as dataset has not yet been updated.</t>
  </si>
  <si>
    <t>ACLED as of 26/07/2019</t>
  </si>
  <si>
    <t>All deaths between 01/01/2019 and 30/06/2019 as counted by ACLED. MONUSCO reports only on annual basis.</t>
  </si>
  <si>
    <t xml:space="preserve">OCHA 2016; IOM 05/2019; UNHCR 06/2019; UNHCR 07/2019 </t>
  </si>
  <si>
    <t xml:space="preserve">IOM 05/2019; UNHCR 31/05/2019 </t>
  </si>
  <si>
    <t>ACLED 01-06/2019</t>
  </si>
  <si>
    <t>https://data.humdata.org/dataset/nigeria-2016-population-data https://reliefweb.int/sites/reliefweb.int/files/resources/Nigeria%20-%20DTM%20Round%2027%20Report%20%28May%202019%29.pdf https://reliefweb.int/sites/reliefweb.int/files/resources/70341.pdf https://data2.unhcr.org/en/situations/nigeriasituation</t>
  </si>
  <si>
    <t>https://reliefweb.int/sites/reliefweb.int/files/resources/Nigeria%20-%20DTM%20Round%2027%20Report%20%28May%202019%29.pdfhttps://data2.unhcr.org/en/situations/nigeriasituation</t>
  </si>
  <si>
    <t>Total population in country (187,783,000) + returnees to northeast Nigeria (125,000) + Cameroonian refugees (40,000) - Nigerian refugees in Niger, Chad, and Cameroon (230,000)</t>
  </si>
  <si>
    <t>Displaced by Boko Haram: IDPs (1,980,000) + returnees (125,000) + refugees in Niger, Cameroon and Chad (230,000)</t>
  </si>
  <si>
    <t>No/limited data/information available</t>
  </si>
  <si>
    <t>Total number of fatalities (Boko Haram conflict in Adamawa, Borno, and Yobe) in the last six months (January to June)</t>
  </si>
  <si>
    <t xml:space="preserve">Total number of people killed in the country in the last six months (January to June) due to the Boko Haram conflict, farmer-herder violence, riots, military forces, unidentified armed groups and other violence </t>
  </si>
  <si>
    <t>Total of people living in states considered affected by farmer-herder violence: Adamawa, Benue, Delta, Edo, Ekiti, Enugu, Gombe, Kaduna, Kano, Katsina, Kebbi, Nasarawa, Plateau, Rivers, Sokoto and Taraba</t>
  </si>
  <si>
    <t>OCHA 01/02/2019; Crisis Group 26/07/2018; Cadre Harmonise 2019</t>
  </si>
  <si>
    <t>IOM 05/2019; UNHCR 31/05/2019; Crisis Group 26/07/2018</t>
  </si>
  <si>
    <t>https://reliefweb.int/sites/reliefweb.int/files/resources/Nigeria%20-%20DTM%20Round%2027%20Report%20%28May%202019%29.pdfhttps://data2.unhcr.org/en/situations/nigeriasituation https://www.crisisgroup.org/africa/west-africa/nigeria/262-stopping-nigerias-spiralling-farmer-herder-violence</t>
  </si>
  <si>
    <t>All states are considered affected by the complex crisis, including: food security, Boko Haram, farmer-herder violence, the cameroon refugee influx in southern states, and other (political) violence. As such, the total population of Nigeria is considered exposed</t>
  </si>
  <si>
    <t>People that have been displaced due to conflict in Northeast Nigeria (2,235,000) and farmer-herder violence (300,000)</t>
  </si>
  <si>
    <t xml:space="preserve">No/limited data/information available </t>
  </si>
  <si>
    <t>HNO PIN (northeast Nigeria) (7,609,000) + those displaced by farmer herder violence (300,000) + IPC 3 (2,024,000) (June to August projection) outside of areas affected by the Boko Haram crisis (Adamawa, Borno, and Yobe states)</t>
  </si>
  <si>
    <t>UNHCR 02/07/2019; UNHCR June 2019; UNHCR as of 26/07/2019; PBS 2017 Census</t>
  </si>
  <si>
    <t>https://data2.unhcr.org/en/country/pak https://data2.unhcr.org/en/documents/download/70392 https://data.humdata.org/dataset/unhcr-time-series-originating-pak http://www.pbs.gov.pk/sites/default/files/PAKISTAN%20TEHSIL%20WISE%20FOR%20WEB%20CENSUS_2017.pdf</t>
  </si>
  <si>
    <t>All conflict-related fatalities in the last six months (January to June) across all provinces as counted by ACLED. So far no health (i.e. malnutrition) deaths have been included due to data gaps.</t>
  </si>
  <si>
    <t>All conflict-related fatalities in the last six months (January to June) in Azad Jammu and Kasmir as counted by ACLED.</t>
  </si>
  <si>
    <t>All reported death from Adamaoua and Est regions between January and June 2019 (not necessarily linked to refugee influx).</t>
  </si>
  <si>
    <t>R4V June, UNHCR 15/06/2019</t>
  </si>
  <si>
    <t>https://www.unhcr.org/news/press/2019/6/5d05310d4/unhcr-scales-response-record-number-venezuelans-arrive-peru.html https://reliefweb.int/sites/reliefweb.int/files/resources/70388.pdf</t>
  </si>
  <si>
    <t xml:space="preserve">According to the R4V June update, there are now 850,000 Venezuelans living in Peru, mostly in Lima. </t>
  </si>
  <si>
    <t>DG ECHO 14/04/2019</t>
  </si>
  <si>
    <t>https://erccportal.jrc.ec.europa.eu/ECHO-Flash/ECHO-Flash-Item/oid/16308</t>
  </si>
  <si>
    <t>A year into Nicaragua’s political and social crisis, an estimated 62 000 people have fled to neighbouring countries, with the vast majority – some 55 500 – seeking refuge in Costa Rica. According to the Costa Rican Migration Authority, as of March 2019, some 29 500 Nicaraguans had formally filed asylum applications. But with reception capacity overstretched, 26 000 others are waiting to have their claims formalised.</t>
  </si>
  <si>
    <t>Not sufficient data available for the past six months.</t>
  </si>
  <si>
    <t>https://reliefweb.int/sites/reliefweb.int/files/resources/69355.pdf</t>
  </si>
  <si>
    <t>Refugees and asylum seekers in the country.</t>
  </si>
  <si>
    <t>HNO</t>
  </si>
  <si>
    <t xml:space="preserve">28,213,808 population in country + 1.28 million returnees + 422,000 refugees + 150,000 migrants </t>
  </si>
  <si>
    <t>https://data2.unhcr.org/en/situations/yemen https://reliefweb.int/sites/reliefweb.int/files/resources/Yemen%20Operational%20Update%2019%20July%202019.pdf</t>
  </si>
  <si>
    <t>3.65 million IDPs + 1.28 million returnees + 318,347 Yemeni refugees and migrants in the region</t>
  </si>
  <si>
    <t>https://data.humdata.org/dataset/yemen-humanitarian-needs-overview</t>
  </si>
  <si>
    <t>Total number of fatalities (conflict, cholera and sea crossings) the last six months (19Jan to 20July)</t>
  </si>
  <si>
    <t>Syrian refugees and asylum seekers: UNHCR 06/2019
Non-Syrian refugees and asylum seekers: IOM 05/2019</t>
  </si>
  <si>
    <t>https://data2.unhcr.org/en/situations/syria/location/113
https://reliefweb.int/report/turkey/mpm-turkey-migrants-presence-monitoring-situation-report-may-2019</t>
  </si>
  <si>
    <t xml:space="preserve">Figure represents the total number of Syrian refugees and asylum seekers (3,614,108) + Non-Syrian refugees and asylum seekers (368,230) in Turkey. People from host communities are affected as well, but it is impossible to quantify how many given the available data. Due to significant data gaps, it is not possible to determine how many people are affected by the Kurdish conflict.  </t>
  </si>
  <si>
    <t xml:space="preserve">Figure represents the total number of refugees and asylum seekers in Turkey of all nationalities. Due to significant information gaps, it is not possible to determine how many IDPs have been displaced as a result of the Kurdish conflct.  </t>
  </si>
  <si>
    <t>Figure represents the number of fatilities from the Kurdish conflict  the number of migrants and refugees who died in Turkey Jan-Jun 2019</t>
  </si>
  <si>
    <t>Acled 07/2019, IOM 07/2019</t>
  </si>
  <si>
    <t>Unicef 04/2018</t>
  </si>
  <si>
    <t xml:space="preserve">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t>
  </si>
  <si>
    <t>UNHCR 13/06/2019</t>
  </si>
  <si>
    <t>Figure represents registered Syrian refugees in Turkey. Host communities in Turkey are likely to be affected as well, but it is impossible to quantify how many. Data comes from the most recent operational update for UNHCR Turkey.</t>
  </si>
  <si>
    <t>IOM 07/2019</t>
  </si>
  <si>
    <t xml:space="preserve">Figure represents the total number of Syrian refugees and asylum seekers (3,614,108) + Non-Syrian refugees and asylum seekers (368,230) in Turkey. People from host communities are affected as well, but it is impossible to quantify how many given the available data.   </t>
  </si>
  <si>
    <t xml:space="preserve">Figure represents the number of fatalities and missing among migrants in Turkey Jan to Jun 2019, according to IOM's Missing Migrant Database. The true number of fatalities may be higher as a result of unreported incidents. </t>
  </si>
  <si>
    <t xml:space="preserve">Figure represents the number of fatalities from the Kurdish conflict Jan-June 2019. Includes both combatants and civilians. As a result of the  nature of the conflict and the data available, it is not possible to reliably distinguish combatants and civilians from one another. </t>
  </si>
  <si>
    <t>Number of casulaties in the last 6 months in Pool region</t>
  </si>
  <si>
    <t>IPC 23/02/2018
UNCHR accessed 24/07/2019</t>
  </si>
  <si>
    <t>http://reporting.unhcr.org/node/2526?y=2019#year</t>
  </si>
  <si>
    <t>http://www.ipcinfo.org/fileadmin/user_upload/ipcinfo/docs/1_IPC_Djibouti_CFI_20182023.pdf
http://reporting.unhcr.org/node/2526?y=2019#year</t>
  </si>
  <si>
    <t>http://www.ipcinfo.org/fileadmin/user_upload/ipcinfo/docs/1_IPC_Djibouti_CFI_20182023.pdf 
http://reporting.unhcr.org/node/2526?y=2019#year</t>
  </si>
  <si>
    <t>981,000 (total population in country) + 42,100 (24,600 refugees and 17,500 asylum-seekers the estimated number of people of concern in Djibouti)</t>
  </si>
  <si>
    <t>In 2019, the estimated number of people of concern in Djibouti is foreseen to be 42,100, consisting of some 24,600 refugees and 17,500 asylum-seekers</t>
  </si>
  <si>
    <t>UNCHR accessed 24/07/2019</t>
  </si>
  <si>
    <t>There is no data to support that people might face level 4 of humanitarian conditions</t>
  </si>
  <si>
    <t xml:space="preserve">Total population of Djibouti is considered to be exposed to the flux of mixed migration, this is an overestimate, but due to the nature of the crisis it is difficult to determine the areas and host populations most exposed to the event. </t>
  </si>
  <si>
    <t>IPC 23/02/2018</t>
  </si>
  <si>
    <t>In 2019, the estimated number of people of concern in Djibouti is foreseen to be 42,100, consisting of some 24,600 refugees and 17,500 asylum-seekers due to the volatile situations persisting in Eritrea, Ethiopia, Somalia and Yemen. The promulgation of Djibouti’s National Refugee Law in January 2017 ensures a favourable protection environment and paves the way for the socio-economic integration of refugees and asylum-seekers in the country. However they are still considered to need external support and this is why they are classified as in need and therefore on level 3 of humanitarian conditions, however a further breakdown on the severity levels is not possible due to lack of information.</t>
  </si>
  <si>
    <t xml:space="preserve">People in IPC level 2 and above plus refugees and asylum seekers, which are usualy not included in the food security analysis. </t>
  </si>
  <si>
    <t xml:space="preserve">People in IPC phases 3 and 4 plus 42,100 people of concern (including refugees and asylum seekers). They are added here since this crisis is a coutnry level crisis and they are still considered in need, although it is not clear the extent to which they are affected by the drught, presumably mitigated by food distributions. </t>
  </si>
  <si>
    <t>173,000 people in IPC 3 + 42,100 people of concern (including refugees and asylum seekers)</t>
  </si>
  <si>
    <t xml:space="preserve">107,000 people in IPC 4 </t>
  </si>
  <si>
    <t>WB 2017; UNHCR 06/2019</t>
  </si>
  <si>
    <t>https://data.worldbank.org/country/ethiopia
https://data2.unhcr.org/en/country/eth</t>
  </si>
  <si>
    <t>UNHCR 06/2018; IOM 05/2019</t>
  </si>
  <si>
    <t xml:space="preserve">https://data2.unhcr.org/en/country/eth 
https://displacement.iom.int/system/tdf/reports/R16%20National%20Dashboard%20v2.pdf?file=1&amp;type=node&amp;id=5857
</t>
  </si>
  <si>
    <t xml:space="preserve">Figure represents the total population of Ethiopia. World Bank projected population for 2017 (104,957,438) + refugee population (905,105) </t>
  </si>
  <si>
    <t xml:space="preserve">World Bank projected population for 2017 (104,957,438) + refugee population (905,105). The refugee population was added because it does not seem to have been included in the original WB estimate. </t>
  </si>
  <si>
    <t xml:space="preserve">Figure represents the combined total population of refugees and IDPs in Ethiopia. Refugees  + climate-induced IDPs + conflict-induced IDPs.  No information about Ethiopia refugees abroad, though there is not a very large number. Given that the last IOM DTM round was conducted in April, the number of IDPs has very likely changed. </t>
  </si>
  <si>
    <t>Sunda Strait Tsunami</t>
  </si>
  <si>
    <t>Tsunami</t>
  </si>
  <si>
    <t>Complex crisis in Mozambique</t>
  </si>
  <si>
    <t>World Bank 2017
IOM 23/07/2019</t>
  </si>
  <si>
    <t>https://reliefweb.int/sites/reliefweb.int/files/resources/REPORTE%20DTM%20R5%20ECUADOR.pdf</t>
  </si>
  <si>
    <t>https://data.worldbank.org/indicator/SP.POP.TOTL?locations=EC
https://reliefweb.int/sites/reliefweb.int/files/resources/REPORTE%20DTM%20R5%20ECUADOR.pdf</t>
  </si>
  <si>
    <t>City population
IOM 23/07/2019</t>
  </si>
  <si>
    <t>https://www.citypopulation.de/php/ecuador-parish-admin.php?adm1id=1108
https://reliefweb.int/sites/reliefweb.int/files/resources/69838.pdf</t>
  </si>
  <si>
    <t>IOM 23/07/2019
R4V RPRM 01/04/2019</t>
  </si>
  <si>
    <t>https://reliefweb.int/sites/reliefweb.int/files/resources/REPORTE%20DTM%20R5%20ECUADOR.pdf
https://reliefweb.int/sites/reliefweb.int/files/resources/68669_0.pdf</t>
  </si>
  <si>
    <t>Population + 295,545 Venezuelans remaining in Ecuador as of 3 July 2019</t>
  </si>
  <si>
    <t>As of 3 July 2019, some 295,545 Venezuelans were estimated to be sheltering in Ecuador, many of whom were in need of food, health and nutrition assistance. It is estimated that by the end of 2019, 209,000 people from host communtities will be in need of assistance. As information on how many people are in need as of now, this figure is used as people currently affected.</t>
  </si>
  <si>
    <t>IOM 23/07/2019</t>
  </si>
  <si>
    <t xml:space="preserve">As of 3 July 2019, some 263,000 Venezuelans were estimated to be sheltering in Ecuador, many of whom were in need of food, health and nutrition assistance. </t>
  </si>
  <si>
    <t>No data available. Qualitative analysis doesn not suggest that there might be cases relevant to the crisis and as direct consequence of the crisis.</t>
  </si>
  <si>
    <t>Government Census 2010; ECHO 05/07/2019</t>
  </si>
  <si>
    <t xml:space="preserve">OCHA 25/12/2018; The Guardian 2019; City Population 07/2019; AHA Centre 2019  </t>
  </si>
  <si>
    <t xml:space="preserve">IFRC 29/05/2019; The Guardian 2019; City Population 07/2019; AHA Centre 2019  </t>
  </si>
  <si>
    <t xml:space="preserve">IFRC 29/05/2019; Agencia EFE 03/04/2019; Radio New Zealand 03/04/2019; Radio New Zealand 15/02/2019; AHA Centre 2019  </t>
  </si>
  <si>
    <t>AHA Centre 2019; IFRC 29/05/2019</t>
  </si>
  <si>
    <t>ACLED 01-05/2019; AHA Centre 2019; IFRC 29/05/2019</t>
  </si>
  <si>
    <t>IFRC 29/05/2019; AHA Centre 2019;</t>
  </si>
  <si>
    <t>IFRC 29/05/2019; AHA Centre 2019</t>
  </si>
  <si>
    <t>IFRC 29/05/2019; Agencia EFE 03/04/2019; Radio New Zealand 03/04/2019; Benar News 06/03/2019; AHA Centre 2019</t>
  </si>
  <si>
    <t>OCHA 25/12/2018; City Population 07/2019; IFRC 29/05/2019; AHA Centre 2019</t>
  </si>
  <si>
    <t>The Guardian 2019; AHA Centre 2019</t>
  </si>
  <si>
    <t>https://data.humdata.org/dataset/indonesia-province-infographic-datasets https://reliefweb.int/sites/reliefweb.int/files/resources/thailand_malaysia_and_indonesia_2019-07-10.pdf</t>
  </si>
  <si>
    <t>https://reliefweb.int/sites/reliefweb.int/files/resources/20181225-3W_Sunda_strait_tsunami.pdf https://www.theguardian.com/world/west-papua https://www.citypopulation.de/php/indonesia-admin.php http://adinet.ahacentre.org/reports</t>
  </si>
  <si>
    <t>https://reliefweb.int/sites/reliefweb.int/files/resources/MDRID013OU15_Sunda%20Straits_OU2.pdf https://www.theguardian.com/world/west-papua https://www.citypopulation.de/php/indonesia-admin.php http://adinet.ahacentre.org/reports</t>
  </si>
  <si>
    <t>https://reliefweb.int/sites/reliefweb.int/files/resources/MDRID013OU15_Sunda%20Straits_OU2.pdf https://www.efe.com/efe/english/world/over-37-000-displaced-by-separatist-conflict-in-indonesia-s-papua-province/50000262-3943024 https://www.rnz.co.nz/international/pacific-news/386236/32-000-people-flee-violence-in-papua-rights-group https://www.rnz.co.nz/international/pacific-news/296593/unhcr-notes-png-progress-on-west-papuan-refugees http://adinet.ahacentre.org/reports</t>
  </si>
  <si>
    <t>https://reliefweb.int/sites/reliefweb.int/files/resources/MDRID013OU15_Sunda%20Straits_OU2.pdf http://adinet.ahacentre.org/reports</t>
  </si>
  <si>
    <t>https://www.acleddata.com/data/ https://reliefweb.int/sites/reliefweb.int/files/resources/MDRID013OU15_Sunda%20Straits_OU2.pdf http://adinet.ahacentre.org/reports</t>
  </si>
  <si>
    <t>https://reliefweb.int/sites/reliefweb.int/files/resources/MDRID013OU15_Sunda%20Straits_OU2.pdf https://www.efe.com/efe/english/world/over-37-000-displaced-by-separatist-conflict-in-indonesia-s-papua-province/50000262-3943024 https://www.rnz.co.nz/international/pacific-news/386236/32-000-people-flee-violence-in-papua-rights-group https://www.benarnews.org/english/news/indonesian/indonesia-rebels-03062019145939.html http://adinet.ahacentre.org/reports</t>
  </si>
  <si>
    <t>https://reliefweb.int/sites/reliefweb.int/files/resources/20181225-3W_Sunda_strait_tsunami.pdf https://www.citypopulation.de/php/indonesia-admin.php https://reliefweb.int/sites/reliefweb.int/files/resources/MDRID013OU15_Sunda%20Straits_OU2.pdf http://adinet.ahacentre.org/reports</t>
  </si>
  <si>
    <t>https://www.citypopulation.de/Indonesia-MU.html https://www.theguardian.com/world/west-papua http://adinet.ahacentre.org/reports</t>
  </si>
  <si>
    <t>The total population according to population by admin level 1 (237,641,326) plus registered refugees and asylum seekers inside Indonesia (14,000). The number of refugees outside Indonesia is currently unavailable. There are also an estimated 24 million unregistered births in Indonesia, many of these are believed to be linked to previous crises where refugees arrived but did not register. It is not clear from the population data whether these people have been factored into account so they have not been included in the total country population data</t>
  </si>
  <si>
    <t>Total area affected by the Sunda Strait Tsunami, violence and displacement in Papua and other smaller scale natural hazards in the last six weeks</t>
  </si>
  <si>
    <t>Total number of people living in the areas affected by the Sunda Strait Tsunami, violence and displacement in Papua and other smaller scale natural hazards in the last six weeks</t>
  </si>
  <si>
    <t>Total number of people affected by the Sunda Strait Tsunami, violence and displacement in Papua and other smaller scale natural hazards in the last six weeks</t>
  </si>
  <si>
    <t>Total number of people displaced by the Sunda Strait Tsunami, violence and displacement in Papua and other smaller scale natural hazards in the last six weeks</t>
  </si>
  <si>
    <t>Injuries as a result of smaller scale natural hazards in the last six weeks. 14,059 people were injured by the Sunda Straits tsunami however are not included as the event falls out of the six month period. The number of injures as a result of violence in Papua is not known due to limited information available. This figure is likely an underestimate</t>
  </si>
  <si>
    <t>Fatalities from violence in Papua in the last six months (January to June) and as a result of smaller scale natural hazards in the last six weeks. 437 people were killed by the Sunda Straits tsunami however are not included as the event falls out of the six month period</t>
  </si>
  <si>
    <t>527 houses were partly damaged and 97 houses lightly damaged by the Sunda Straits tsunami. Plus partial damages as a result of smaller scale natural hazards in the last six weeks</t>
  </si>
  <si>
    <t>A total of 1,614 houses were severely damaged by the Sunda Straits tsunami. Plus partial damages as a result of smaller scale natural hazards in the last six weeks</t>
  </si>
  <si>
    <t>Total PIN as a result of the Sunda Straits tsunami, violence and displacement in Papua, and other smaller scale natural hazards in the last six weeks</t>
  </si>
  <si>
    <t>Population living in the affected areas - population affected by the crises and smaller scale natural hazards in the last six weeks</t>
  </si>
  <si>
    <t>Population affected by the Sunda Straits tsunami, violence and displacement in Papua, and smaller scale natural hazards in the last six weeks</t>
  </si>
  <si>
    <t>As of 31 January 16,198 people remain displaced by the tsunami according to official statistics. Since end of March until early April 2019, most displaced households moved from improvised sites living in tents and from their relatives houses to communal transitional shelters provided by local government. The displaced population is considered facing level 3 humanitarian conditions. People displaced by smaller scale natural hazards in the last six weeks are also placed in this category</t>
  </si>
  <si>
    <t>IDPs in Papua are in need of protection, shelter, food, NFI and health assistance. Conditions in the IDP camps are poor. Food and water are lacking and some IDPs have died as a result. Displacement is often protracted as IDPs are afraid to return home. Access is also restricted. Due to limited information available it is difficult to disaggregate the PIN over the three levels of severity. As such, all the displaced are considered facing level 4 humanitarian conditions</t>
  </si>
  <si>
    <t xml:space="preserve">OCHA 25/12/2018; City Population 07/2019  </t>
  </si>
  <si>
    <t>IFRC 29/05/2019</t>
  </si>
  <si>
    <t>ACLED 01/2019-05/2019; AHA Centre 2019; IFRC 29/05/2019</t>
  </si>
  <si>
    <t xml:space="preserve">OCHA 25/12/2018; City Population 07/2019; IFRC 29/05/2019 </t>
  </si>
  <si>
    <t>https://reliefweb.int/sites/reliefweb.int/files/resources/20181225-3W_Sunda_strait_tsunami.pdf https://www.citypopulation.de/php/indonesia-admin.php</t>
  </si>
  <si>
    <t>https://reliefweb.int/sites/reliefweb.int/files/resources/MDRID013OU15_Sunda%20Straits_OU2.pdf</t>
  </si>
  <si>
    <t>https://reliefweb.int/sites/reliefweb.int/files/resources/20181225-3W_Sunda_strait_tsunami.pdf https://www.citypopulation.de/php/indonesia-admin.php https://reliefweb.int/sites/reliefweb.int/files/resources/MDRID013OU15_Sunda%20Straits_OU2.pdf</t>
  </si>
  <si>
    <t>Regencies (admin level 2) affected: Tanggamus (3,021km2) + South Lampung (700km2) + Pandeglang (2,747km2) + Serang (1,734km2)</t>
  </si>
  <si>
    <t>Total population of regencies (admin level 2) affected: Tanggamus (573,268) + South Lampung (971,807) + Pandeglang (1,194,179) + Serang (1,473,471)</t>
  </si>
  <si>
    <t xml:space="preserve">As of 31 January 16,198 people remain displaced by the tsunami according to official statistics. This figure is still being reported in IFRC emergency plan of action operation updates however it is likely that it is an overestimate. The displaced population are considered affected </t>
  </si>
  <si>
    <t>As of 31 January 16,198 people remain displaced by the tsunami according to official statistics. This figure is still being reported in IFRC emergency plan of action operation updates however it is likely that it is an overestimate</t>
  </si>
  <si>
    <t>0 crisis related injuries in the last six months (January to July). The number of crisis related injuries in December was 14,059</t>
  </si>
  <si>
    <t>0 crisis related fatalities in the last six months (January to July). The number of crisis related fatalities in December was 437</t>
  </si>
  <si>
    <t>A total of 1,614 houses are severely damaged, 527 houses partly damaged, and 97 houses lightly damaged</t>
  </si>
  <si>
    <t>As of 31 January 16,198 people remain displaced by the tsunami according to official statistics. Since end of March until early April 2019, most displaced households moved from improvised sites living in tents and from their relatives houses to communal transitional shelters provided by local government. The displaced population is considered still in need</t>
  </si>
  <si>
    <t>Population living in the affected areas - population in need</t>
  </si>
  <si>
    <t xml:space="preserve">As of 31 January 16,198 people remain displaced by the tsunami according to official statistics. Since end of March until early April 2019, most displaced households moved from improvised sites living in tents and from their relatives houses to communal transitional shelters provided by local government. The displaced population is considered facing level 3 humanitarian conditions </t>
  </si>
  <si>
    <t>No people are considered still facing level 4 humanitarian conditions as a result of the tsunami in December</t>
  </si>
  <si>
    <t>No people are considered still facing level 5 humanitarian conditions as a result of the tsunami in December</t>
  </si>
  <si>
    <t>IDPs and returnees</t>
  </si>
  <si>
    <t>The Guardian 2019; City Population 2019</t>
  </si>
  <si>
    <t xml:space="preserve">https://www.theguardian.com/world/west-papua https://www.citypopulation.de/Indonesia-MU.html </t>
  </si>
  <si>
    <t>Between December 2018 and March 2019 around 37,000 people were displaced from Nduga regency, Papua province, as a result of violence and conflict. Information on displacement in other affected areas is limited. There are also around 10,000 protracted refugees in neighbouring Papua New Guinea however they are not included as they fall outside of the 10 year period of inclusion. It is likely that the figure of 37,000 is an understimate</t>
  </si>
  <si>
    <t>IPC May - September 2019 - 09/07/2019, World Bank 2019</t>
  </si>
  <si>
    <t>IPC  May- September 2019 - 09/07/2019
SADC 01/10/2018</t>
  </si>
  <si>
    <t>IPC  May- September 2019 - 09/07/2019</t>
  </si>
  <si>
    <t>IOM Missing migrants jan- jun 2019</t>
  </si>
  <si>
    <t>IOM 2019 (Round 25)</t>
  </si>
  <si>
    <t>ACLED Jan 2019 -June 2019 /  IOM Jan 2019- June 2019</t>
  </si>
  <si>
    <t>IOM 2019</t>
  </si>
  <si>
    <t xml:space="preserve"> ACLED January 2019 - March 2019 / WHO Twitter April - June 2019 reported June 25</t>
  </si>
  <si>
    <t>Health Cluster Dec  2018-May 2019</t>
  </si>
  <si>
    <t>ALCLED Jan-Jun 2019</t>
  </si>
  <si>
    <t>IOM missing migrants Jan-June 2019</t>
  </si>
  <si>
    <t>FEWSNET June 2019-January 2020</t>
  </si>
  <si>
    <t>FEWSNET June 2019-January 2020 / Kenya National Bureau of Statistics - Census 2009 / UNHCR</t>
  </si>
  <si>
    <t>UNHCR (30 June 2019)</t>
  </si>
  <si>
    <t>UNHCR (30 June 2019); REACH Dec 2018</t>
  </si>
  <si>
    <t>UNHCR (30 June 2019)
FEWSNET June 2019-January 2020</t>
  </si>
  <si>
    <t>UNHCR (30 June 2019); REACH Dec 2018
UNHCR (Jan 2019) / UNHCR (2017) / Worldbank 2017</t>
  </si>
  <si>
    <t>UNHCR (30 June 2019); REACH Dec 2018
FEWSNET June 2019-January 2020 / Kenya National Bureau of Statistics - Census 2009 / UNHCR</t>
  </si>
  <si>
    <t>UNHCR (30 June 2019); REACH Dec 2018
FEWSNET June 2019-January 2020</t>
  </si>
  <si>
    <t>OCHA July 20109 / UNHCR 31/03/2019</t>
  </si>
  <si>
    <t>Government of Thailand, 2010</t>
  </si>
  <si>
    <t>The border consortium 2019</t>
  </si>
  <si>
    <t>Humanitay and Inclusion 2017; UNHCR 2019; UNHCR 2011; UN Thailand Migration Report 2019</t>
  </si>
  <si>
    <t>http://edo.jrc.ec.europa.eu/gdo/php/index.php?id=2022&amp;ndx=RDrI&amp;scope=famine&amp;lon=28.5&amp;lat=-29.50014&amp;refDate=2019-03-21, https://databank.worldbank.org/data/views/reports/reportwidget.aspx?Report_Name=CountryProfile&amp;Id=b450fd57&amp;tbar=y&amp;dd=y&amp;inf=n&amp;zm=n&amp;country=LSO</t>
  </si>
  <si>
    <t>https://reliefweb.int/sites/reliefweb.int/files/resources/IPC_Lesotho_AFI_2019May2020March.pdf
https://data.humdata.org/dataset/sadc-rvaa-estimated-population-2018</t>
  </si>
  <si>
    <t>https://reliefweb.int/sites/reliefweb.int/files/resources/IPC_Lesotho_AFI_2019May2020March.pdf</t>
  </si>
  <si>
    <t>https://www.acleddata.com/data/
http://missingmigrants.iom.int/downloads</t>
  </si>
  <si>
    <t>http://www.globaldtm.info/libya 
https://data.humdata.org/dataset/refugees-originating-lby
https://data.worldbank.org/indicator/sp.pop.totl?page=2 /</t>
  </si>
  <si>
    <t>https://www.humanitarianresponse.info/sites/www.humanitarianresponse.info/files/documents/files/2019_lby_hno_draftv1.1.pdf
https://reliefweb.int/sites/reliefweb.int/files/resources/2019_LBY_HRP-FINAL.pdf
http://www.globaldtm.info/libya/</t>
  </si>
  <si>
    <t>https://www.humanitarianresponse.info/sites/www.humanitarianresponse.info/files/documents/files/2019_lby_hno_draftv1.1.pdf
http://www.globaldtm.info/libya/
https://reliefweb.int/sites/reliefweb.int/files/resources/2019_LBY_HRP-FINAL.pdf</t>
  </si>
  <si>
    <t>https://twitter.com/WHOLIBYA/status/1135485758087860224
https://www.acleddata.com/data/</t>
  </si>
  <si>
    <t>https://data.worldbank.org/indicator/SP.POP.TOTL?locations=GR 
https://reliefweb.int/sites/reliefweb.int/files/resources/70447.pdf</t>
  </si>
  <si>
    <t>https://reliefweb.int/sites/reliefweb.int/files/resources/70447.pdf</t>
  </si>
  <si>
    <t>https://www.knbs.or.ke/download/population-distribution-by-sex-number-of-households-area-and-density-by-county-and-district/
http://fews.net/east-africa/kenya
https://reliefweb.int/sites/reliefweb.int/files/resources/KE_FSO_Jun2019_FSO_FINAL.pdf</t>
  </si>
  <si>
    <t>https://www.knbs.or.ke/download/population-distribution-by-sex-number-of-households-area-and-density-by-county-and-district/
https://reliefweb.int/sites/reliefweb.int/files/resources/KE_FSO_Jun2019_FSO_FINAL.pdf
https://www.unhcr.org/ke/wp-content/uploads/sites/2/2019/07/Kenya-Infographics-30-June-2019.pdf</t>
  </si>
  <si>
    <t>https://reliefweb.int/sites/reliefweb.int/files/resources/KE_FSO_Jun2019_FSO_FINAL.pdf</t>
  </si>
  <si>
    <t>https://www.unhcr.org/ke/wp-content/uploads/sites/2/2019/02/Kenya-Infographics_January-2019.pdf
https://data.humdata.org/dataset/unhcr-time-series-originating-ken
https://data.worldbank.org/indicator/sp.pop.totl?page=2</t>
  </si>
  <si>
    <t>https://www.knbs.or.ke/download/population-distribution-by-sex-number-of-households-area-and-density-by-county-and-district/
https://www.knbs.or.ke/download/population-distribution-by-sex-number-of-households-area-and-density-by-county-and-district/
https://reliefweb.int/sites/reliefweb.int/files/resources/KE_FSO_Jun2019_FSO_FINAL.pdf
http://fews.net/east-africa/kenya</t>
  </si>
  <si>
    <t>https://www.unhcr.org/ke/wp-content/uploads/sites/2/2019/07/Kenya-Infographics-30-June-2019.pdf</t>
  </si>
  <si>
    <t>https://www.unhcr.org/ke/wp-content/uploads/sites/2/2019/07/Kenya-Infographics-30-June-2019.pdf
https://reliefweb.int/sites/reliefweb.int/files/resources/reach_ken_factsheet_msna_dadaab_refugee_complex_december_2018.pdf</t>
  </si>
  <si>
    <t>https://www.unhcr.org/ke/wp-content/uploads/sites/2/2019/07/Kenya-Infographics-30-June-2019.pdf
https://reliefweb.int/sites/reliefweb.int/files/resources/KE_FSO_Jun2019_FSO_FINAL.pdf</t>
  </si>
  <si>
    <t>https://www.unhcr.org/ke/wp-content/uploads/sites/2/2019/07/Kenya-Infographics-30-June-2019.pdf
https://reliefweb.int/sites/reliefweb.int/files/resources/reach_ken_factsheet_msna_dadaab_refugee_complex_december_2018.pdf
https://www.knbs.or.ke/download/population-distribution-by-sex-number-of-households-area-and-density-by-county-and-district/</t>
  </si>
  <si>
    <t>https://www.unhcr.org/ke/wp-content/uploads/sites/2/2019/07/Kenya-Infographics-30-June-2019.pdf
https://reliefweb.int/sites/reliefweb.int/files/resources/reach_ken_factsheet_msna_dadaab_refugee_complex_december_2018.pdf
https://www.knbs.or.ke/download/population-distribution-by-sex-number-of-households-area-and-density-by-county-and-district/http://fews.net/east-africa/kenya
https://www.unhcr.org/ke/wp-content/uploads/sites/2/2019/07/Kenya-Infographics-30-June-2019.pdf</t>
  </si>
  <si>
    <t>https://www.unhcr.org/ke/wp-content/uploads/sites/2/2019/07/Kenya-Infographics-30-June-2019.pdf
https://reliefweb.int/sites/reliefweb.int/files/resources/reach_ken_factsheet_msna_dadaab_refugee_complex_december_2018.pdf
https://reliefweb.int/sites/reliefweb.int/files/resources/KE_FSO_Jun2019_FSO_FINAL.pdf</t>
  </si>
  <si>
    <t>https://data2.unhcr.org/en/documents/download/69972
https://reliefweb.int/sites/reliefweb.int/files/resources/EHGL_RefAs_190331.pdf
https://data.humdata.org/dataset/burundi-administrative-level-0-2-population-statistics-2018</t>
  </si>
  <si>
    <t>https://reliefweb.int/sites/reliefweb.int/files/resources/Situation%20Report%20-%20Burundi%20%20%20-%204%20Jul%202019.pdf
https://reliefweb.int/sites/reliefweb.int/files/resources/EHGL_RefAs_190331.pdf</t>
  </si>
  <si>
    <t>https://data.humdata.org/dataset/burundi-humanitarian-needs-overview</t>
  </si>
  <si>
    <t xml:space="preserve">http://data.unhcr.org/thailand/download.php?id=1931 
UNHCR 2017 links in estimations tab </t>
  </si>
  <si>
    <t xml:space="preserve">http://data.unhcr.org/thailand/download.php?id=1931  
https://www.citypopulation.de/php/thailand-admin.php
UNHCR 2017 links in estimations tab </t>
  </si>
  <si>
    <t>http://data.unhcr.org/thailand/download.php?id=1931  
https://www.aidsdatahub.org/sites/default/files/publication/UN_Thailand_Migration_Report_2019.pdf</t>
  </si>
  <si>
    <t>https://www.theborderconsortium.org/resources/</t>
  </si>
  <si>
    <t>https://www.citypopulation.de/php/thailand-admin.php</t>
  </si>
  <si>
    <t>The food security crisis is impacting the entire national territory (30,350 km2). However, regions where the drought is most strongly felt cover around halft of the country (14,000km2)</t>
  </si>
  <si>
    <t xml:space="preserve">The whole population is exposed to the crisis. Note that the IPC anaylsis only includes the rural population.  Therefore we decided to not limit the exposed population to IPC phases 1-5 as is normally done in a food securirty crisis.  </t>
  </si>
  <si>
    <t xml:space="preserve">The number of people affected represents IPC phases 2-5 . Note that the IPC analysis includes the rural population of Lesotho only.  </t>
  </si>
  <si>
    <t xml:space="preserve">The number of people in need represents IPC phases 3 and above. Note that the IPC analysis includes the rural population of Lesotho only.  </t>
  </si>
  <si>
    <t>The whole population in Lesotho is exposed to the crisis. To come up with HC 2, we subtracted the PIN and the affected population from the exposed population.</t>
  </si>
  <si>
    <t xml:space="preserve">The number of people affected facing stressed HC represrent IPC phase 2. Note that the IPC analysis includes the rural population of Lesotho only.  </t>
  </si>
  <si>
    <t xml:space="preserve">The number of people affected facing moderate HC represrent IPC phase 3. Note that the IPC analysis includes the rural population of Lesotho only.  </t>
  </si>
  <si>
    <t xml:space="preserve">The number of people affected facing severe HC represrent IPC phase 4. Note that the IPC analysis includes the rural population of Lesotho only.  </t>
  </si>
  <si>
    <t xml:space="preserve">The number of people affected facing extreme HC represrent IPC phase 5. According to the IPC analysis for May - September 2019, there are no people in IPC phase 5. Note that the IPC analysis includes the rural population of Lesotho only.  </t>
  </si>
  <si>
    <t xml:space="preserve">Figure represents the number of dead and missing migrant who perished in or near Tunisia in the last 6 months. Data taken from IOM's missing migrant database. The actual number of fatalities is likely to be higher as a result of unreported incidents. </t>
  </si>
  <si>
    <t>We count the total # migrants as the the total # people affected as it is safe to assume that they are the most (directly) affected by the crisis in a humanitarian way and as there is no reliable way of measuring  the indirectly affected.</t>
  </si>
  <si>
    <t>This figure includes the # of Migrants from 39 nations in Libya as counted by IOM DTM Round 25 April-May 2019. We did not add the # of registered refugees and asylumseekers in Libya by UNHR (56,204) as IOM's definiton of "migrant" does not differentiate between legal statuses.</t>
  </si>
  <si>
    <t xml:space="preserve">All migrants are considered in need </t>
  </si>
  <si>
    <t xml:space="preserve">The calculations are based on the HNO October 2018 data and IOM DTM round 23 (2018) data. Data for severity we derived from the Severity map in the HNO p.6 which includes 6 categories with Catastrophic as the most severe. Since the HNO published 2 severity maps with two different scales we decided to go with the scale that includes the "critical levels" matching the crisis' narative.  To calculate the severity distribution of the # people in need, we combined the intersectoral PINs breakdown for migrants and refugees for admin 2  with the Severity map information. HNO  5&amp;6 = GCSI 5, HNO 3&amp;4 = GCSI 4, HNO 1&amp;2 = GCSI 3.  As the HNO only includes a part of the migrants residing in Libya in the PIN, we decided to add the remaining migrants as counted by IOM to the level 3 "moderate" category argueing that because of their extremely vulnerable status, the vast majority of migrants are experiencing humanitarian needs to some extend. </t>
  </si>
  <si>
    <t xml:space="preserve">Total # people displaced by the conflict (287525) + # people displaced by the MMF crisis (641,398). Total # displaced by the conflict = # IDPs as of May 2019 according to IOM DTM round 25 April-May (268629 ) + # Libyan nationals who have left Libya as of June 2018 and are counted as refugees or asylum seekers  by UNHCR (18896). Total # displaced by MMF includes the # of Migrants from 39 nations in Libya as counted by IOM round 25 April -May 2019. Displacement caused by the Tripoli conflict only included untill May as recorded by IOM DTM round 25. </t>
  </si>
  <si>
    <t xml:space="preserve">Reporting on all injuries. Number relates to conflict data and only includes injuries caused by the Tripoli conflict. Injuries sustained by conflict or violence elsewhere in Libya is not included.  MMF data is not available </t>
  </si>
  <si>
    <t>Acled data on conflict fatalitiess including all actors + MMF missing migrants</t>
  </si>
  <si>
    <t xml:space="preserve">The calculations are based on the HNO October 2018 data and IOM DTM round 25 (2019) data. Data for severity we derived from the Severity map in the HNO p.6 which includes 6 categories with Catastrophic as the most severe. Since the HNO published 2 severity maps with two different scales we decided to go with the scale that includes the "critical levels" matching the crisis' narative.  To calculate the severity distribution of the # people in need, we combined the intersectoral PINs breakdown for admin 2 with the Severity map information. HNO 6+5 = GCSI 5, HNO 3+4= GCSI 4, HNO 1+2 = GCSI 3. As the HNO only includes a part of the migrants residing in Libya in the PIN, we decided to add the remaining migrants as counted by IOM to the level 3 "moderate" category argueing that because of their extremely vulnerable status, the vast majority of migrants are experiencing humanitarian needs to some extend. </t>
  </si>
  <si>
    <t xml:space="preserve">We used the data on "trauma's suppported" registered by the health cluster. Data currently available untill May. </t>
  </si>
  <si>
    <t xml:space="preserve">We assume that the whole population that is living in the affected area (IPC2 and above) is affected. Note that there is no IPC breakdown available and we have to rely on the FEWSNET map. We used the FEWSNET map to determine which provinces are in IPC 2 and 3 and compared it to the 2009 census. In some provinces not the whole area and thus population is affected. Due to lack of disaggregated data we decided to include the whole population of these provinces. Therefore the number of people in the affected area may be an overestimation. Calculations in the estimations tab. </t>
  </si>
  <si>
    <t xml:space="preserve">We consider the people in need to be the number of people in IPC 3 (crisis level). We excluded the refugees from this figures as they are not staying in  the areas on the FEWSNET map that are in IPC 3. Furthermore, data to determine if the needs of the refugee population are higher than the host population is not available. </t>
  </si>
  <si>
    <t xml:space="preserve">We consider the affected population to be the people in IPC 2 (stressed) and IPC 3 (crisis). For HC severity level 2 we subtracted the population in need from the affected populatuion. </t>
  </si>
  <si>
    <t>We consider the total displaced population to be in need. As there is a relatively strong presence of  NGO's and UN agencies, we assume that generally speaking the need levels are not critical.  However, given the protracted nature of the crisis, some needed attention for the needs and conditions of the displaced communities, may be lacking.</t>
  </si>
  <si>
    <t xml:space="preserve">Baseline population estimation by UNFPA with the Institut de Statistiques et d'etudes economiques du Burundi. Sum of Admin 2 levels. Minus Burundian refugees in neighbouring countries and Plus refugees and asylum seekers in Burundi. See estimations tab </t>
  </si>
  <si>
    <t>The whole country is affected by the crisis. This figure excludes water areas, the total territory would be 27,834 sqkm but there is no breakdown for admin levels for this figure.</t>
  </si>
  <si>
    <t xml:space="preserve">Total population is exposed to the crisis </t>
  </si>
  <si>
    <t xml:space="preserve">The total population is affected by the complex crisis in Burundi. The complex crisis refers to the political and socio-economic crisis, and natural disasters in the country. </t>
  </si>
  <si>
    <t xml:space="preserve">Burundian refugees + IPD's in Burundi. See estimations tab </t>
  </si>
  <si>
    <t>At this time the information availbale on civilian deaths due to the socio-economic crisis does not seem sufficient to be included here. Mainly based on anecdotal evidence (UNSC) and news media reports (ACLED) where it is often not possible to determine whether violence was in the context of the socio-economic, political crisis (land disputes, lynchings etc). At the same time and considering the lack of information on grave human rights violations (such as extrajudicial killings and forced disappearance) this figure wuld distort the picture of the situation in the country.</t>
  </si>
  <si>
    <t xml:space="preserve">HNO PIN </t>
  </si>
  <si>
    <t xml:space="preserve">People exposed - people affected  - people in need </t>
  </si>
  <si>
    <t xml:space="preserve">Affected population - people in need </t>
  </si>
  <si>
    <t xml:space="preserve">Based on the narrative we decided to not allocate a number to the highest PIN category </t>
  </si>
  <si>
    <t xml:space="preserve">The camps cover an area of 9km2. The total of 12012 km represents the surface covered by the eight districts (Muang, Khun Yuam, Sob Moei, Tha Song, Phop Phra,  Umphang, Sangklaburi, Suan Pueng) where the camps are located. See estimations tab for calculations. </t>
  </si>
  <si>
    <t xml:space="preserve">Only the displaced community is considered to be affected. Nine 'temporary shelters' along the Thai-Myanmar border: 47,196 registered refugees in temporary shelters, 48,485 unregistered people in a refugee-like situation in temporary shelters as of 30 June 2019, 5,986 urban refugees and asylum seekers. </t>
  </si>
  <si>
    <t>Nine 'temporary shelters' along the Thai-Myanmar border: 47,196 registered refugees in temporary shelters, 48,485 unregistered people in a refugee-like situation in temporary shelters as of 30 June 2019, 5,986 urban refugees and asylum seekers</t>
  </si>
  <si>
    <t xml:space="preserve">No reliable data is available. However, we assume that the total # crisis related injuries is zero or negligible. </t>
  </si>
  <si>
    <t xml:space="preserve">No reliable data is available. However, we assume that the total # crisis related fatalities is zero or negligible. </t>
  </si>
  <si>
    <t xml:space="preserve">Number of people killed as part of the conflict registered by the Deep South Watch organisation between December 2018 - May 2019 (last update May 2019) </t>
  </si>
  <si>
    <t xml:space="preserve">Based on the qualitative information available, we decided to not include any number in the HC conditions 3 and above (PIN) </t>
  </si>
  <si>
    <t>Myanmar refugees in Thai camps and refugees in urban areas are experiencing stressed humanitarian conditions. Refugees in camps are reliant on (food) distributions, face mobility restrictions and (mental) health problems.  Urban refugees and asylum seekers lack legal status and hence are unable to seek lawful employment or have access to basic services. Conditions for both groups are not life threatening.</t>
  </si>
  <si>
    <t>The whole population living in the affected area is affected by the conflict</t>
  </si>
  <si>
    <t xml:space="preserve">Number of people injured as part of the conflict registered by the Deep South Watch organisation between December 2018 - May 2019 (last update May 2019) </t>
  </si>
  <si>
    <t xml:space="preserve">Population affected by the conflict and Myanmar refugees living in camps and urban areas </t>
  </si>
  <si>
    <t xml:space="preserve">Number of people injured as part of the conflict registered by the Deep South Watch organisation between December 2018 - May 2019 (last update May 2019). Note that this number only includes the casualties by the conflict crisis. There is no reliable data available for the international displacedment crisis. However, we assume that the total # crisis related injuries is zero or negligible. </t>
  </si>
  <si>
    <t xml:space="preserve">Number of people killed as part of the conflict registered by the Deep South Watch organisation between December 2018 - May 2019 (last update May 2019). Note that this number only includes the casualties by the conflict crisis. There is no reliable data available for the international displacedment crisis. However, we assume that the total # crisis related injuries is zero or negligible. </t>
  </si>
  <si>
    <t>OCHA 12/2018
South Sudan National Bureau of Statistics 15/08/2018
IPC 01/2020</t>
  </si>
  <si>
    <t xml:space="preserve">11,385,139 total population estimate for mid-2019 + 300,000 refugees. </t>
  </si>
  <si>
    <t>WHO Weekly bulletin from 01/2019 to 06/2019</t>
  </si>
  <si>
    <t>OCHA Humanitarian Snapshot June 17/07/2019</t>
  </si>
  <si>
    <t>It includes 1.83m IDPs + 2.31m South Sudanese refugees in neighbouring countries (refugees from other countries in South Sudan are not included in this figure since they are not considered to constitute a crisis by themselves, but are taken into consideration in the overall total population)</t>
  </si>
  <si>
    <t>https://reliefweb.int/sites/reliefweb.int/files/resources/ss_20190717_humanitarian_snapshot_june.pdf</t>
  </si>
  <si>
    <t>https://www.afro.who.int/publications/south-sudan-weekly-disease-surveillance-bulletin-2019</t>
  </si>
  <si>
    <t>https://www.acleddata.com/data/
https://www.afro.who.int/publications/south-sudan-weekly-disease-surveillance-bulletin-2019</t>
  </si>
  <si>
    <t>574 disease related deaths from January to June (there's a lack of data for May and June 2019 when only cases for active outbreaks such as measles and hepatitis E have been reported but it doesn't reflect a decrease in cases reported; the number has decreased comparing to the previous month as we take into consideration the last 6 months) + 718 conflict related casualties from January to June</t>
  </si>
  <si>
    <t>People in IPC 4 estimate for May-July 2019 (1,815,000)</t>
  </si>
  <si>
    <t>941,404 cases including malaria, ARI, AWD, bloody diarrhoea, AJS, measles, other. There's a lack of data for May and June 2019 when only cases, and deaths related, for active outbreaks such as measles and hepatitis E have been reported; the number has decreased comparing to the previous month as we take into consideration the last 6 months but it doesn't reflect a decrease in cases reported. Cases of malnourished children have been removed as no comprehensive decision has been taken as to include them in the crisis or not</t>
  </si>
  <si>
    <t>Cadre Harmonise 2019
UNHCR 15/05/2019</t>
  </si>
  <si>
    <t>Refugees, Host and Non-host</t>
  </si>
  <si>
    <t>The total PIN figure include people on level 3 and 4 of Cadre Harmonisé analysis for January-May plus Malian refugees in Mbera camp and urban refugees and asylum seekers. The increase comparing to previous month is due to the onset of the lean seaosn.</t>
  </si>
  <si>
    <t>People in level 1 of Cadre Harmonisé for June-August analysis. The increase comparing to previous month is due to the onset of the lean seaosn.</t>
  </si>
  <si>
    <t>People in level 2 of Cadre Harmonisé for June-August analysis. The increase comparing to previous month is due to the onset of the lean seaosn.</t>
  </si>
  <si>
    <t>People in level 3 of Cadre Harmonisé for June-August analysis (565816) + 59,645 Malian refugees and urban refugees and asylum seekers. Despite Malian refugees receive food aid in Mbera camp, they are highly dependant on food distribution, due to very scarce resources in the local community, therefore they are still considered to face moderate humanitarian conditions. The increase comparing to previous month is due to the onset of the lean seaosn.</t>
  </si>
  <si>
    <t>People in level 4 of Cadre Harmonisé for June-August analysis. The increase comparing to previous month is due to the onset of the lean seaosn.</t>
  </si>
  <si>
    <t>CH 2020</t>
  </si>
  <si>
    <t>According to the Informe Annual de Violencia 2018, a total of 23,047 people died due to violent causes in 2018 including 7,523 from police and military violence, 10,422 homicides and 5,102 under investigation. Due to the lack of disaggregated data per month, this number was divided by two to give an estimation for the period covered (6 months) although not reflective of the variation by months. A total of 46 deaths related to measles (1) and diphteria (45) in the last 6 months was also added to the figure.</t>
  </si>
  <si>
    <t>OCHA 2019; UNHCR 30/06/2019; UNHCR 30/06/2019</t>
  </si>
  <si>
    <t>IOM 11/04/2019; UNHCR 31/05/2019; UNHCR 30/06/2019; ECHO 13/05/2019</t>
  </si>
  <si>
    <t>OCHA 30/06/2019; IOM 25/06/2019; UNHCR 30/06/2019</t>
  </si>
  <si>
    <t>OCHA 2018, UNHCR 31/05/2019</t>
  </si>
  <si>
    <t>https://data.humdata.org/dataset/mali-humanitarian-needs-overview
 https://data2.unhcr.org/en/documents/download/68727, https://data2.unhcr.org/fr/situations/malisituation</t>
  </si>
  <si>
    <t xml:space="preserve">https://reliefweb.int/sites/reliefweb.int/files/resources/ECDM_20190513_Mali_Crisis.pdf
https://data2.unhcr.org/fr/situations/malisituation
https://reliefweb.int/report/mali/mali-situation-regional-situation-update-april-june-2019
https://displacement.iom.int/system/tdf/reports/Rapport_CMP_11_Avril_2019_0.pdf?file=1&amp;type=node&amp;id=5559
</t>
  </si>
  <si>
    <t>https://reliefweb.int/report/niger/niger-country-operation-update-may-2019</t>
  </si>
  <si>
    <t>https://data.humdata.org/dataset/niger-administrative-level-0-3-population-statistics, https://data2.unhcr.org/en/country/ner</t>
  </si>
  <si>
    <t>Total population -  Malian refugees in third countries + refugees in Mali + asylum seekers in Mali</t>
  </si>
  <si>
    <t>The whole population is affected by the complex crisis</t>
  </si>
  <si>
    <t xml:space="preserve">Total # of people displaced by Cyclone Idai, according to UNICEF. The number of displaced people has been decreasing in recent weeks as people return to their place of origin. A sharp drop was recorded from May to June. No information is available concerning people displaced by drought and other factors. </t>
  </si>
  <si>
    <t>Total # of crisis related injuries, according to DODMA/ORC impact overview for Cyclone Idai. Number of injuries from drought is assumed to be 0.</t>
  </si>
  <si>
    <t xml:space="preserve">Total number of fatalities from cyclone Idai according to UNICEF. No crises have </t>
  </si>
  <si>
    <t xml:space="preserve">There have been widespread reports of houses and other buildings being damaged/destroyed by the flooding, however the total number is currently unknown. </t>
  </si>
  <si>
    <t xml:space="preserve">Refugees outside of the country + IDPs + returnees. </t>
  </si>
  <si>
    <t>country population + refugees in country + asylum seekers + returnees - refugees outside of the country registered in 2017</t>
  </si>
  <si>
    <t>IPC 25/07/2019</t>
  </si>
  <si>
    <t>UNHCR 01/07/2019</t>
  </si>
  <si>
    <t>WHO 12/06/2019</t>
  </si>
  <si>
    <t>ACLED November 2018-April 2019; Gov of Mozambique 1070572019</t>
  </si>
  <si>
    <t>ACLED December 2018-May 2019; Gov of Mozambique 10/05/2019</t>
  </si>
  <si>
    <t>https://reliefweb.int/sites/reliefweb.int/files/resources/IPC_AFI_AMN_Mozambique_2019April2020Feb_English.pdf</t>
  </si>
  <si>
    <t>https://reliefweb.int/sites/reliefweb.int/files/resources/70322.pdf</t>
  </si>
  <si>
    <t>https://www.who.int/docs/default-source/documents/bulletin-kenneth-en.pdf?sfvrsn=8eb111d_2
https://www.who.int/docs/default-source/documents/bulletin-idai-en.pdf?sfvrsn=909bddcb_2</t>
  </si>
  <si>
    <t>https://reliefweb.int/sites/reliefweb.int/files/resources/joint_national_sitrep_1_mozambique_10_may_2019_final_whoinsdps_for_trans.pdf
https://www.acleddata.com/data/</t>
  </si>
  <si>
    <t>Landmass of districts analysed by IPC Acute Food Insecurity Analysis. Cabo Delgado, affected by violence and displacement, is already included in this figure.</t>
  </si>
  <si>
    <t>The analysis of acute food and nutrition insecurity was based on primary data from 39 districts (analysed using IPC's protocols for Acute Food Insecurity and Acute Malnutrition) and secondary data for an additional 24 districts not covered by the data colelction (considering historical data on the acutely food insecure population and the number of people affected by shocks). This includes the population of teh districts analysed from IPC 1 to 5.</t>
  </si>
  <si>
    <t xml:space="preserve">The analysis of acute food and nutrition insecurity was based on primary data from 39 districts (analysed using IPC's protocols for Acute Food Insecurity and Acute Malnutrition) and secondary data for an additional 24 districts not covered by the data collection (considering historical data on the acutely food insecure population and the number of people affected by shocks). Only people in IPC 2 to 5 are considered affected. </t>
  </si>
  <si>
    <t>The two cyclones that hit Mozambique in March and April 2019 have caused mass displacement. The latest available DTM data, reports a total of 63 resettlement sites, hosting 14,528 HH and 66,118 persons across Manica, Sofala, Tete and Zambezia as of 28 June. | The violenc ein Cabo Delgado has also led to population displacement, however due to lack of information it is hard to assess how many people are currenly displaced.</t>
  </si>
  <si>
    <t>Cumulative cases of cholera and malaria following impact of Cyclone Idai and Kenneth</t>
  </si>
  <si>
    <t>Estimate of population in IPC 3 and 4 between April and September 2019 based on on primary data from 39 districts and secondary data for an additional 24 districts not covered by the data collection. 1.6 million people in need of external interventions to improve their diet and rebuild and restore their assets and livelihoods.</t>
  </si>
  <si>
    <t>Estimate of population in IPC 1 between April and September 2019</t>
  </si>
  <si>
    <t>Estimate of population in IPC 2 between April and September 2019</t>
  </si>
  <si>
    <t>Estimate of population in IPC 3 between April and September 2019 (1,169,377). An additional 290,600 are added to the PIN based on secondary data on 24 districts.</t>
  </si>
  <si>
    <t>Estimate of population in IPC 4 between April and September 2019</t>
  </si>
  <si>
    <t>There is no population in IPC 5</t>
  </si>
  <si>
    <t>Non-host, IDPs, Host</t>
  </si>
  <si>
    <t>Civilians killed during attacks from ASWJ on villages in the province of Cabo Delgado in the last 6 months</t>
  </si>
  <si>
    <t>191 civilians killed during attacks from ASWJ on village in the province of Cabo Delgado + 611 people dead due to flooding tropical cyclone IDAI and cholera (as of 20 April) + 45 people dead due to the impact of Cyclone Kenneth</t>
  </si>
  <si>
    <t>Observatorio de Violencia Dialogos</t>
  </si>
  <si>
    <t>http://www.dialogos.org.gt/observatorio-de-violencia/</t>
  </si>
  <si>
    <t>This is the total of homicides between January 2019 and May 2019 (latest month available) for the whole country. All types of events are included for both sexes (1.271 men and 232 women), with a predominance of homicides by firearms.</t>
  </si>
  <si>
    <t>UNHCR 2019
UNHCR 2017</t>
  </si>
  <si>
    <t>UNHCR 2019
UNHCR 2017 Government of Thailand, 2010</t>
  </si>
  <si>
    <t>UNHCR 2019
UN Thailand Migration Report 2019</t>
  </si>
  <si>
    <t>People in IPC 3 estimate for May-July 2019  + 300,000 refugees who are included in the PIN but were not considered in the Acute Food Security analysis</t>
  </si>
  <si>
    <t>Floods in Nepal</t>
  </si>
  <si>
    <t>Government of Nepal Census 2011
OCHA</t>
  </si>
  <si>
    <t>https://data.humdata.org/dataset/nepal-population-statistics-census-2011</t>
  </si>
  <si>
    <t>Total population in country based on 2011 census</t>
  </si>
  <si>
    <t>Government of Nepal Central Bureau of Statistics</t>
  </si>
  <si>
    <t>https://cbs.gov.np/</t>
  </si>
  <si>
    <t>Total squared kilometers of the 11 most affected districts in Province 1 and 2 of Nepal</t>
  </si>
  <si>
    <t>Total population in the 11 most affected districts in Province 1 and 2 of Nepal (based on 2011 census)</t>
  </si>
  <si>
    <t>Government of Nepal 30/07/2019</t>
  </si>
  <si>
    <t>https://reliefweb.int/sites/reliefweb.int/files/resources/2019%20Flood%20Assessment%20Report%20v2.pdf</t>
  </si>
  <si>
    <t>People affected by the flooding whose food security situation is going to be compromised.</t>
  </si>
  <si>
    <t>ECHO 01/08/2019</t>
  </si>
  <si>
    <t>https://reliefweb.int/report/nepal/nepal-monsoon-rains-update-neoc-mfd-dhm-dca-media-echo-daily-flash-01-august-2019</t>
  </si>
  <si>
    <t>Estimation based on 12,000 households being displaced as 01 August and an indication of 4.6 average household size</t>
  </si>
  <si>
    <t>People injured as 1 of August due to floods and landslides among 32 districts</t>
  </si>
  <si>
    <t>People dead as 1 of August due to floods and landslides among 32 districts</t>
  </si>
  <si>
    <t>People considered to be in Priority 1 and 2 levels based on a 72-hour assessment</t>
  </si>
  <si>
    <t xml:space="preserve">The population exposed resulting from the total population living in the 11 floods most affected districts in Nepal (the people affected and in need is subtracted from this figure and distributed on the following </t>
  </si>
  <si>
    <t>Priority 3 level</t>
  </si>
  <si>
    <t xml:space="preserve">Priority 2 level </t>
  </si>
  <si>
    <t>Priority 1 level. People deemed to be themost in need of assistance. The identification and ranking by areas and population of prioritization is based on cutoffs used, namely—above 20% prevalence of food poverty, above 70% of building materials classified as poor, to identify the highest priority population.</t>
  </si>
  <si>
    <t>No available information to estimate that population might be facing extreme humanitarian conditions and needs</t>
  </si>
  <si>
    <t>Non-host and IDPs</t>
  </si>
  <si>
    <t>https://www.acaps.org/what-we-do/maps-and-infographics</t>
  </si>
  <si>
    <t>Regions</t>
  </si>
  <si>
    <t>Region</t>
  </si>
  <si>
    <t>Asia</t>
  </si>
  <si>
    <t>Africa</t>
  </si>
  <si>
    <t>Europe</t>
  </si>
  <si>
    <t>Americas</t>
  </si>
  <si>
    <t>Middle east</t>
  </si>
  <si>
    <t>Pacific</t>
  </si>
  <si>
    <t>Floods in Bangladesh</t>
  </si>
  <si>
    <t>GoB 07/2011</t>
  </si>
  <si>
    <t>UNRC Bangladesh 05/08/2019</t>
  </si>
  <si>
    <t>Dhaka Tribune 04/08/2019</t>
  </si>
  <si>
    <t>OCHA 30/07/2019
Dhaka Tribune 04/08/2019</t>
  </si>
  <si>
    <t>GoB 28/07/2019</t>
  </si>
  <si>
    <t>http://bbs.portal.gov.bd/sites/default/files/files/bbs.portal.gov.bd/page/7b7b171a_731a_4854_8e0a_f8f7dede4a4a/PHC2011PreliminaryReport.pdf</t>
  </si>
  <si>
    <t>https://data.humdata.org/dataset/bangladesh-administrative-level-0-3-population-statistics</t>
  </si>
  <si>
    <t>https://reliefweb.int/sites/reliefweb.int/files/resources/UNRCO-Flood-Situation-report%233_05.08.2019.pdf</t>
  </si>
  <si>
    <t>https://www.dhakatribune.com/bangladesh/nation/2019/08/04/over-20-000-people-hit-by-post-flood-diseases</t>
  </si>
  <si>
    <t>https://reliefweb.int/sites/reliefweb.int/files/resources/ROAP_Snapshot_190730.pdf
https://www.dhakatribune.com/bangladesh/nation/2019/08/04/over-20-000-people-hit-by-post-flood-diseases</t>
  </si>
  <si>
    <t>https://reliefweb.int/sites/reliefweb.int/files/resources/20190731_monsoon_flood_jna_phase_one_2019_final.pdf</t>
  </si>
  <si>
    <t>https://www.humanitarianresponse.info/sites/www.humanitarianresponse.info/files/documents/files/20190731_monsoon_flood_jna_phase_one_2019_final.pdf</t>
  </si>
  <si>
    <t xml:space="preserve">Figure represents the total area of the 28 districts affected by flooding. The data is from the 2011 Bangladesh census. </t>
  </si>
  <si>
    <t xml:space="preserve">Figure represents the total population of the 28 districts affected by flooding. The data is from the OCHA COD for Bangladesh.  </t>
  </si>
  <si>
    <t xml:space="preserve">Figure represents the total number of people affected by flooding across Bangladesh. </t>
  </si>
  <si>
    <t xml:space="preserve">Figure represents the total number of people displaced by flooding across Bangladesh. </t>
  </si>
  <si>
    <t xml:space="preserve">At least 8,200 cases of diarrhoea and 2,300 cases of respiratory tract infections have been reported in affected areas which are linked to the flooding. Approximately 25,000  dengue cases have also been reported. The figure for illnesses is likely to be an underestimate as a result of unreported cases and incomplete data. </t>
  </si>
  <si>
    <t xml:space="preserve">No comprehensive information available about the number of injures caused by flooding. </t>
  </si>
  <si>
    <t>119 people have been killed since the onset of monsoon-related flooding. Most fatalities have been drownings, snake bites, and lightning strikes.</t>
  </si>
  <si>
    <t xml:space="preserve">Figure represents the sum of fatalities reported by ACLED and fatalities linked to monsoon flooding. </t>
  </si>
  <si>
    <t xml:space="preserve">Approximately 600,000 houses have been at least partially damaged in flood-affected areas. The total number of damaged buildings remains unknown. </t>
  </si>
  <si>
    <t xml:space="preserve">Approximately 600,000 houses have been at least partially damaged in flood-affected areas. The total number of destroyed buildings remains unknown. </t>
  </si>
  <si>
    <t xml:space="preserve">Though the floods have caused significant economic losses in affected areas, no precise estimates exist. </t>
  </si>
  <si>
    <t xml:space="preserve">Approximation of people in need. PIN figure is based on the population identified as being "Fully" affected in the nine most affected districts, according to the flood JNA. This is likely to be an underestimation of needs, as data are not available for all flood-affected districts.  </t>
  </si>
  <si>
    <t xml:space="preserve">Represents the total population of the 28 districts that are affected by flooding - people affected - people in need. </t>
  </si>
  <si>
    <t xml:space="preserve">Represents the total number of people affected-people in need. </t>
  </si>
  <si>
    <t xml:space="preserve">No information about people facing severe humanitarian conditions. </t>
  </si>
  <si>
    <t xml:space="preserve">No information about people facing extreme humanitarian conditions. </t>
  </si>
  <si>
    <t>Refugees, hosts, IDPs</t>
  </si>
  <si>
    <t>No information about people facing limited access constraints</t>
  </si>
  <si>
    <t>No information about people facing restricted access constraints</t>
  </si>
  <si>
    <t>GoH 11/08/2019</t>
  </si>
  <si>
    <t>https://reliefweb.int/sites/reliefweb.int/files/resources/Boletin%20Vigilancia%20Semana%20%20Epidemiologica%2031.pdf</t>
  </si>
  <si>
    <t>Grave Dengue cases between week 1 and 31, 2019. There are 10,853 Grave Cases and 38,473 Cases without Alarming signs (49,326 in total).</t>
  </si>
  <si>
    <t>SEPOL 2019 MONTHLY REPORT</t>
  </si>
  <si>
    <t>https://www.sepol.hn/artisistem/images/sepol-images/files/Estadistica%20mensual%20Julio%202019.xlsx.pdf</t>
  </si>
  <si>
    <t>Homicides February to July</t>
  </si>
  <si>
    <t>GLOBAL CRISIS SEVERITY INDEX</t>
  </si>
  <si>
    <r>
      <rPr>
        <b/>
        <sz val="16"/>
        <color rgb="FF714B7B"/>
        <rFont val="Roboto"/>
      </rPr>
      <t>WHAT IS THE INFORM GLOBAL CRISIS SEVERITY INDEX?</t>
    </r>
    <r>
      <rPr>
        <sz val="11"/>
        <color theme="1"/>
        <rFont val="Roboto"/>
      </rPr>
      <t xml:space="preserve">
The INFORM Global Crisis Severity Index (GCSI) is a methodology developed by the INFORM Group to measure the overall severity of humanitarian crises, on an ongoing and regular basis. 
It is </t>
    </r>
    <r>
      <rPr>
        <b/>
        <sz val="11"/>
        <color theme="1"/>
        <rFont val="Roboto"/>
      </rPr>
      <t>designed</t>
    </r>
    <r>
      <rPr>
        <sz val="11"/>
        <color theme="1"/>
        <rFont val="Roboto"/>
      </rPr>
      <t xml:space="preserve"> to contribute to
        A shared and objective understanding of crisis severity; 
        Decisions on the allocation of resources in a way that is proportionate with crisis severity; 
        Justify and advocate for action, especially in the case of forgotten or unrecognised crises; 
        Monitor trends in crisis severity over time</t>
    </r>
  </si>
  <si>
    <r>
      <t xml:space="preserve">It is a composite indicator that aggregates data from various sources to categorise all crises into </t>
    </r>
    <r>
      <rPr>
        <b/>
        <sz val="11"/>
        <color theme="1"/>
        <rFont val="Roboto"/>
      </rPr>
      <t>five levels of severity</t>
    </r>
    <r>
      <rPr>
        <sz val="11"/>
        <color theme="1"/>
        <rFont val="Roboto"/>
      </rPr>
      <t xml:space="preserve">:
      - Very high severity (5)
      - High severity (4)
      - Medium severity (3)
      - Low severity (2)
      - Very low severity (1) </t>
    </r>
  </si>
  <si>
    <r>
      <t xml:space="preserve">The Index is divided into </t>
    </r>
    <r>
      <rPr>
        <b/>
        <sz val="11"/>
        <color theme="1"/>
        <rFont val="Roboto"/>
      </rPr>
      <t>three main dimensions</t>
    </r>
    <r>
      <rPr>
        <sz val="11"/>
        <color theme="1"/>
        <rFont val="Roboto"/>
      </rPr>
      <t xml:space="preserve"> (see figure below)
      </t>
    </r>
    <r>
      <rPr>
        <b/>
        <sz val="11"/>
        <color theme="1"/>
        <rFont val="Roboto"/>
      </rPr>
      <t>IMPACT</t>
    </r>
    <r>
      <rPr>
        <sz val="11"/>
        <color theme="1"/>
        <rFont val="Roboto"/>
      </rPr>
      <t xml:space="preserve"> of the crisis itself, in terms of the scope of its geographical, and human effects; 
      </t>
    </r>
    <r>
      <rPr>
        <b/>
        <sz val="11"/>
        <color theme="1"/>
        <rFont val="Roboto"/>
      </rPr>
      <t>CONDITIONS</t>
    </r>
    <r>
      <rPr>
        <sz val="11"/>
        <color theme="1"/>
        <rFont val="Roboto"/>
      </rPr>
      <t xml:space="preserve"> and status of the people affected, including information about the distribution of severity
      (i.e. the number of people in each category of severity within a crisis);
      </t>
    </r>
    <r>
      <rPr>
        <b/>
        <sz val="11"/>
        <color theme="1"/>
        <rFont val="Roboto"/>
      </rPr>
      <t>COMPLEXITY</t>
    </r>
    <r>
      <rPr>
        <sz val="11"/>
        <color theme="1"/>
        <rFont val="Roboto"/>
      </rPr>
      <t xml:space="preserve"> of the crisis, in terms of factors that affect its mitigation or resolution. </t>
    </r>
  </si>
  <si>
    <r>
      <t xml:space="preserve">The results are presented at crisis-level. </t>
    </r>
    <r>
      <rPr>
        <b/>
        <sz val="11"/>
        <color theme="1"/>
        <rFont val="Roboto"/>
      </rPr>
      <t>A crisis is defined</t>
    </r>
    <r>
      <rPr>
        <sz val="11"/>
        <color theme="1"/>
        <rFont val="Roboto"/>
      </rPr>
      <t xml:space="preserve"> as an event and a location. There may be more than one crisis per country. Sometimes a crisis may be defined as a country. </t>
    </r>
  </si>
  <si>
    <t>DATA SOURCES</t>
  </si>
  <si>
    <t>The INFORM GCSI aggregates information from a range of credible, publicly available sources, such as UN agencies, governments and other multilateral organisations. The country’s Humanitarian Needs Overview (HNO) is used if one is available. 
Due to the dynamic and chaotic nature of humanitarian emergencies and the lack of a globally systematic approach to data collection, imperfect information is necessarily used in the GCSI. Expert judgement is involved in deciding what data to include. A reliability estimate is provided for each crisis. The results spreadsheet contains metadata, showing the sources and dates of included figures, as well as key assessments or judgements made in their inclusion.</t>
  </si>
  <si>
    <t xml:space="preserve">Click here to read the full Guidance Note on the Global Crisis Severity Index </t>
  </si>
  <si>
    <t>We welcome all comments, experiences and questions relating to the INFORM GCSI. 
Please send them to contact@inform.index.org</t>
  </si>
  <si>
    <t>LOW SEVERITY: 23</t>
  </si>
  <si>
    <t>Row Labels</t>
  </si>
  <si>
    <t>Grand Total</t>
  </si>
  <si>
    <t>Count of CRISIS</t>
  </si>
  <si>
    <t>Multiple Crises in Bangladesh</t>
  </si>
  <si>
    <t>Government of Bangladesh 2011, UNHCR 30/06/2019, Acaps NPM Analysis Hub 04/2019, UNRC Bangladesh 05/08/2019</t>
  </si>
  <si>
    <t>UNHCR 30/06/2019
UNRC Bangladesh 05/08/2019</t>
  </si>
  <si>
    <t>WHO 06/2019
Dhaka Tribune 04/08/2019</t>
  </si>
  <si>
    <t>ACLED 06/2019
OCHA 30/07/2019
Dhaka Tribune 04/08/2019</t>
  </si>
  <si>
    <t xml:space="preserve">JRP 01/2019, ISCG 01/2019 </t>
  </si>
  <si>
    <t>ACAPS 04/2019; REVA 12/2017; UNHCR 06/2019; JRP 01/2019; OCHA 15/02/2019</t>
  </si>
  <si>
    <t xml:space="preserve">ACAPS 04/2019; REVA 12/2017; UNHCR 06/2019; JRP 01/2019; UNRC Bangladesh 05/08/2019 </t>
  </si>
  <si>
    <t xml:space="preserve">ACAPS 04/2019; REVA 12/2017; UNHCR 06/2019; JRP 01/2019; GoB 28/07/2019 </t>
  </si>
  <si>
    <t>ACAPS Analysis Hub 04/2019</t>
  </si>
  <si>
    <t xml:space="preserve">https://www.humanitarianresponse.info/sites/www.humanitarianresponse.info/files/documents/files/20180130_acaps_thematic_report_rohingya_crisis_host_communities_review.pdf
https://reliefweb.int/sites/reliefweb.int/files/resources/70123.pdf
https://reliefweb.int/sites/reliefweb.int/files/resources/UNRCO-Flood-Situation-report%233_05.08.2019.pdf </t>
  </si>
  <si>
    <t>https://reliefweb.int/sites/reliefweb.int/files/resources/69524.pdf
https://reliefweb.int/sites/reliefweb.int/files/resources/UNRCO-Flood-Situation-report%233_05.08.2019.pdf</t>
  </si>
  <si>
    <t>http://www.searo.who.int/bangladesh/mmwb/en/
https://www.dhakatribune.com/bangladesh/nation/2019/08/04/over-20-000-people-hit-by-post-flood-diseases</t>
  </si>
  <si>
    <t>https://www.acleddata.com/
https://reliefweb.int/sites/reliefweb.int/files/resources/ROAP_Snapshot_190730.pdf
https://www.dhakatribune.com/bangladesh/nation/2019/08/04/over-20-000-people-hit-by-post-flood-diseases</t>
  </si>
  <si>
    <t>https://www.humanitarianresponse.info/sites/www.humanitarianresponse.info/files/documents/files/2019_jrp_for_rohingya_humanitarian_crisis_compressed.pdf
https://reliefweb.int/sites/reliefweb.int/files/resources/70123.pdf
https://fscluster.org/sites/default/files/documents/bangladesh_wfp_reva_19.01.2018.pdf
https://reliefweb.int/report/bangladesh/rohingya-influx-overview-rio-pre-cyclone-and-monsoon-season-analysis-april-2019
https://data.humdata.org/dataset/bangladesh-administrative-level-0-3-population-statistics</t>
  </si>
  <si>
    <t>https://www.humanitarianresponse.info/sites/www.humanitarianresponse.info/files/documents/files/2019_jrp_for_rohingya_humanitarian_crisis_compressed.pdf
https://reliefweb.int/sites/reliefweb.int/files/resources/70123.pdf
https://fscluster.org/sites/default/files/documents/bangladesh_wfp_reva_19.01.2018.pdf
https://reliefweb.int/report/bangladesh/rohingya-influx-overview-rio-pre-cyclone-and-monsoon-season-analysis-april-2019
https://reliefweb.int/sites/reliefweb.int/files/resources/UNRCO-Flood-Situation-report%233_05.08.2019.pdf</t>
  </si>
  <si>
    <t xml:space="preserve">https://www.humanitarianresponse.info/sites/www.humanitarianresponse.info/files/documents/files/2019_jrp_for_rohingya_humanitarian_crisis_compressed.pdf
https://reliefweb.int/sites/reliefweb.int/files/resources/70123.pdf
https://fscluster.org/sites/default/files/documents/bangladesh_wfp_reva_19.01.2018.pdf
https://reliefweb.int/report/bangladesh/rohingya-influx-overview-rio-pre-cyclone-and-monsoon-season-analysis-april-2019
https://www.humanitarianresponse.info/sites/www.humanitarianresponse.info/files/documents/files/20190731_monsoon_flood_jna_phase_one_2019_final.pdf </t>
  </si>
  <si>
    <t xml:space="preserve">Figure represents the combined total area of  districts affected by flooding and/or the Rohingya refugee crisis. Cox's Bazar district is affected by both crises. </t>
  </si>
  <si>
    <t xml:space="preserve">Figure represents the total population of districts affected by flooding and/or the Rohingya refugee crisis. The data is from the OCHA COD for Bangladesh.  </t>
  </si>
  <si>
    <t xml:space="preserve">Figure represents the sum of people affected by monsoon flooding and the Rohingya refugee crisis. The number provided may be slighly overstated as a result of double counting, though this is unlikely to have a significant effect on the overall results.   </t>
  </si>
  <si>
    <t xml:space="preserve">Figure represents the number of displaced people country wide. Includes Rohingya refugee population, as well as people displaced by flooding. </t>
  </si>
  <si>
    <t xml:space="preserve">Figure represents cases of disease related to the refugee crisis and monsoon flooding. </t>
  </si>
  <si>
    <t xml:space="preserve">Figure represents the sum of fatalities caused by flooding added to nationwide fatalities recorded by ACLED. </t>
  </si>
  <si>
    <t xml:space="preserve">No comprehensive information is available regarding economic lossess stemming from humanitarian crises. Some estimates exist for the impact of the refugees on the local economy, but no </t>
  </si>
  <si>
    <t xml:space="preserve">Figure represents the number of people exposed to the rohingya refugee crisis and/or monsoon flooding - those directly affected and in need. </t>
  </si>
  <si>
    <t xml:space="preserve">Figure represents the number of people affected by the rohingya refugee crisis and monsoon flooding but who are not in need. This figure may be overstated as a result of possible double counting of people in Cox's Bazar who are affected by both crises, though the effect is most likely minimal. </t>
  </si>
  <si>
    <t xml:space="preserve">Figure represents the number of people facing moderate humanitarian conditions as a result of the  rohingya refugee crisis and monsoon flooding. </t>
  </si>
  <si>
    <t xml:space="preserve">Figure represents the number of people facing severe humanitarian conditions. Only includes severe needs stemming from rohingya refugee crisis, as information is not available for monsoon flooding. </t>
  </si>
  <si>
    <t xml:space="preserve">Rohingya refugees, host and non host. Some communities are not directly 'host communities' but are are affected by the refugee influx due to road conditions and livelihood impacts. </t>
  </si>
  <si>
    <t xml:space="preserve">Figure represents the total numbe of Injuries and wounds Jan -Jun 19 in Cox Bazar. No info for MMR. No information is available for the number injuries caused by the flooding. Accordingly, the true number of injures is likely to be higher. </t>
  </si>
  <si>
    <t>ACLED 02-07/2019</t>
  </si>
  <si>
    <t>Total number of fatalities (Papua violence) in the last six months (February to July)</t>
  </si>
  <si>
    <t>ACLED 02-07/2019; IOM 02-07/2019</t>
  </si>
  <si>
    <t>Total number of fatalities (conflict and sea crossings) across the country in the last six months (February to July)</t>
  </si>
  <si>
    <t xml:space="preserve">Total number of people killed in the country in the last six months (February to July) due to the Boko Haram conflict, farmer-herder violence, riots, military forces, unidentified armed groups and other violence </t>
  </si>
  <si>
    <t>Total number of fatalities (Boko Haram conflict in Adamawa, Borno, and Yobe) in the last six months (February to July)</t>
  </si>
  <si>
    <t>OCHA 02-07/2019</t>
  </si>
  <si>
    <t>Total number of injuries resulting directly from conflict in the last six months (February to July)</t>
  </si>
  <si>
    <t>Total number of fatalities (including Israelis) resulting directly from conflict in the last six months (February to July)</t>
  </si>
  <si>
    <t>ACLED 02-07/2018</t>
  </si>
  <si>
    <t>Total number of fatalities in Lanao del Sur, Maguindanao, and Sulu in the last six months (February to July)</t>
  </si>
  <si>
    <t>People in phases 2 and above of Cadre Harmonisé Analysis for January to May 2019, including refugees and asylum seekers.</t>
  </si>
  <si>
    <t>acled 2019</t>
  </si>
  <si>
    <t>OCHA19/05/2016 UN HCR 20/08/2019 IOM14/12/2018 UNHCR 07/01/2019</t>
  </si>
  <si>
    <t>https://data.humdata.org/dataset/lake-chad-basin-baseline-population https://data2.unhcr.org/fr/country/cmr https://data2.unhcr.org/en/documents/download/70341</t>
  </si>
  <si>
    <t>There is a discrepency between population data, HNO, an available HDX dataset from UN ROWCA, and the last government census (2009). The last census was used to calculate all populations. Total population in the country: 24,253,764 Refugee population: 384,260 Returnees : 9,890</t>
  </si>
  <si>
    <t>Total square km of the Extreme-Nord region of Cameroon</t>
  </si>
  <si>
    <t>Bureau Central des Recensements et des Etudes de Population Cameroon 2010</t>
  </si>
  <si>
    <t>UNHCR 07/2019 DTM 04/2019 BUCREP 2010</t>
  </si>
  <si>
    <t>https://reliefweb.int/sites/reliefweb.int/files/resources/70816.pdf http://www.statistics-cameroon.org/downloads/Rapport_de_presentation_3_RGPH.pdf http://www.globaldtm.info/cameroon/</t>
  </si>
  <si>
    <t xml:space="preserve">Nord regions population (3111792)+ Nigerian refugees (93024) + returnees (110,023). There is a discrepency between population data, HNO, an available HDX dataset from UN ROWCA, and the last government census (2009). The last census was used to calculate all populations. </t>
  </si>
  <si>
    <t>UNHCR 07/2019</t>
  </si>
  <si>
    <t>https://reliefweb.int/sites/reliefweb.int/files/resources/70816.pdf</t>
  </si>
  <si>
    <t>(110,023) Returnees and (262,831) internally displaced people in Far North. 92,926 Nigerian refugees not included as displaced by BH crisis in Nigeria.</t>
  </si>
  <si>
    <t xml:space="preserve">The current Cholera outbreak in the Far North Region is not clearly connected to the Boko Haram crisis. Data on illnesses that can be related to the BH crisis is insufficient. </t>
  </si>
  <si>
    <t xml:space="preserve">Publicly available data is insufficient to give an approximate number of injuries. </t>
  </si>
  <si>
    <t>All people killed Feburary 2019 to July 2019 in Far North region.</t>
  </si>
  <si>
    <t>All people reported as killed between February and July 2019 in North West, South West, West and Littoral.</t>
  </si>
  <si>
    <t xml:space="preserve">Reported deaths from Adamaoua and Est regions between February and July 2019 are not explicitly related to the CAR refugee crisis, and thus were not included. </t>
  </si>
  <si>
    <t>530,000 people are internally displaced plus 39,602 Cameroonian refugees in Nigeria.</t>
  </si>
  <si>
    <t>OCHA June 2019 UNHCR 06/2019</t>
  </si>
  <si>
    <t>https://reliefweb.int/sites/reliefweb.int/files/resources/cmr-nwsw-snapshot_-june_2019_eng.pdf https://data2.unhcr.org/en/documents/download/70341</t>
  </si>
  <si>
    <t>Not enough information available.</t>
  </si>
  <si>
    <t>OCHA 19/06/16 OCHA 15/04/19</t>
  </si>
  <si>
    <t>https://reliefweb.int/sites/reliefweb.int/files/resources/ocha_cmr_sitrep_ndeg5.pdf https://data.humdata.org/dataset/lake-chad-basin-baseline-population</t>
  </si>
  <si>
    <t>IPDs, host, non host and refugees</t>
  </si>
  <si>
    <t>The number of CAR refugees. This is an underestimation, due to the fact that there are CAR refugees living outside of camps; the impact of CAR refugees on the host community was not clear.</t>
  </si>
  <si>
    <t>OCHA 19/05/2016; UNHCR May 2019</t>
  </si>
  <si>
    <t>People in need (level 3) = people affected, therefor this indicator is 0.</t>
  </si>
  <si>
    <t xml:space="preserve">Only refugees from CAR counted as facing moderate humanitarian conditions because of the CAR refugee crisis. </t>
  </si>
  <si>
    <t>Not enough data available</t>
  </si>
  <si>
    <t>Sum of three different crises</t>
  </si>
  <si>
    <t>OCHA 19/08/2019; IOM 20/07/2019; UNHCR 30/06/2019; IOM/UNHCR 25/06/2019; IOM 22/06/2019; IDMC, assessed 28/01/2019; OCHA DTMs  as of 24/02/2019; UNHCR 04/05/2019</t>
  </si>
  <si>
    <t xml:space="preserve">https://reliefweb.int/sites/reliefweb.int/files/resources/afg_weekly_humanitarian_update_19_august-2019.pdf https://www.humanitarianresponse.info/en/operations/afghanistan/idps; https://reliefweb.int/sites/reliefweb.int/files/resources/iom_afghanistan-return_of_undocumented_afghans-_situation_report_14-20_july_2019.pdf; https://reliefweb.int/sites/reliefweb.int/files/resources/70336.pdf; https://reliefweb.int/report/afghanistan/returns-afghanistan-2018-joint-iom-unhcr-summary-report-endaripashto https://reliefweb.int/sites/reliefweb.int/files/resources/69306.pdf https://reliefweb.int/sites/reliefweb.int/files/resources/iom_afghanistan-return_of_undocumented_afghans-_situation_report_16-22_june_2019.pdf http://www.internal-displacement.org/countries/afghanistan  https://www.humanitarianresponse.info/en/operations/afghanistan/idps </t>
  </si>
  <si>
    <t>2019: Conflict IDPs 2019: 220,000; Natural Disaster IDPs 2019: OCHA discontinued providing these numbers, only gives numbers for affected. Returnees: 262,794 returns of undocumented Afghans from Iran and Pakistan plus 3,039 assisted returns. As of 31 December 2018, there were 2,598,000 IDPs in Afghanistan, also these numbers include people displaced by natural disasters, the total number was included as vulnerability and limited options of return are closely linked to the complex crisis. Returnee figures were included for 2019, as it can be expected that many share the characteristics (needs and vulnerabiities) of IDPs. Given the lack of conclusive data on current conditions of returnees from previous years (3.2 million since 2012), these were not considered as displaced anymore.</t>
  </si>
  <si>
    <t>UNAMA 30/07/2019</t>
  </si>
  <si>
    <t>https://unama.unmissions.org/sites/default/files/unama_poc_midyear_update_2019_-_30_july_2019_english.pdf</t>
  </si>
  <si>
    <t>Conflict related civilian injuries in the first two quarters of 2019 as reported by UNAMA.</t>
  </si>
  <si>
    <t>DRC MoH ; OCHA as of 21/08/2019</t>
  </si>
  <si>
    <t xml:space="preserve">https://data.humdata.org/dataset/ebola-cases-and-deaths-drc-north-kivu https://data.humdata.org/dataset/rd-congo-donnees-epidemiologiques </t>
  </si>
  <si>
    <t>February to July - Ebola (Confirmed and suspected cases): 2701; (accumulated cases for weeks 5 to 30) Cholera: 2,743; Measles: 41,314; Monkeypox: 47,767. Numbers of caseloads vary significantly in comparison to previous updates which is likely also linked to a change in sources used. More than 3 million malaria cases have been reported during the same period but were not included here.</t>
  </si>
  <si>
    <t>ACLED as of 21/08/2019</t>
  </si>
  <si>
    <t>All deaths between 01/02/2019 and 31/07/2019 as counted by ACLED. MONUSCO reports only on annual basis.</t>
  </si>
  <si>
    <t>Not enough data available (consistency across crisis)</t>
  </si>
  <si>
    <t>All fatalities recorded for Jammu and Kashmir over the last six months. Reporting relies on public information/ news media and access is becoming increasingly difficult in the region (incl. internet blackouts).</t>
  </si>
  <si>
    <t>All crisis related death in Kashmir (Pakistand and India administered) between February and July.</t>
  </si>
  <si>
    <t>All crisis related death in Pakistan and India between February and July.</t>
  </si>
  <si>
    <t>All conflict-related fatalities in the last six months (February to July) across all provinces as counted by ACLED. So far no health (i.e. malnutrition) deaths have been included due to data gaps.</t>
  </si>
  <si>
    <t>UNHCR 02/07/2019; UNHCR June 2019; UNHCR as of 21/08/2019; PBS 2017 Census</t>
  </si>
  <si>
    <t>OCHA 31/0/2018; UNHCR as of 21/08/2019</t>
  </si>
  <si>
    <t xml:space="preserve">16,780 IDP families plus Pakistan refugees from North-Waziristan Agency registered in Khost and Paktika provinces. </t>
  </si>
  <si>
    <t>MoH  02/08/2019</t>
  </si>
  <si>
    <t>El Periodico 03/08/2019; El Mundo 02/2019</t>
  </si>
  <si>
    <t>https://elmundo.sv/enero-2019-registro-una-disminucion-de-homicidios/ https://www.elperiodico.com/es/internacional/20190803/el-salvador-supera-1700-homicidios-2019-7580836</t>
  </si>
  <si>
    <t>January 2019 - July 2019: Suspected Dengue cases (increased significantly across the region) plus Suspected Chikungunya cases and Suspected Zika cases</t>
  </si>
  <si>
    <t>Homicides February 2019 until July 2019. Less compared to the same period last year although July showed a spike in homicides.</t>
  </si>
  <si>
    <t>https://www.humanitarianresponse.info/sites/www.humanitarianresponse.info/files/documents/files/ocha_pakistan_weekly_return_snapshot_31_july_2018.pdf</t>
  </si>
  <si>
    <t xml:space="preserve"> https://reliefweb.int/sites/reliefweb.int/files/resources/67771.pdf</t>
  </si>
  <si>
    <t>ACLED
Gov of Mozambique 10/05/2019</t>
  </si>
  <si>
    <t>Gov of Mozambique and WHO 02/08/2019</t>
  </si>
  <si>
    <t>IOM 15/08/2019</t>
  </si>
  <si>
    <t>https://displacement.iom.int/datasets/mozambique-cyclone-idai-daily-update-15-august</t>
  </si>
  <si>
    <t>https://reliefweb.int/sites/reliefweb.int/files/resources/SitRep%208_MOZ_15%20%20to%2028%20Jul%202019_ENG.pdf</t>
  </si>
  <si>
    <t>The two cyclones that hit Mozambique in March and April 2019 have caused mass displacement. The latest available DTM data, reports a total of 68 resettlement sites, hosting 77,800 people across Manica, Sofala, Tete and Zambezia as of 15 August. | The violence in Cabo Delgado has also led to population displacement, however due to lack of information it is hard to assess how many people are currenly displaced.</t>
  </si>
  <si>
    <t>People injured due to Cyclone Idai (1600) + people injured during attacks in Cabo Delgado (32) + people injured due to Cyclone Kenneth (91)</t>
  </si>
  <si>
    <t>215 civilians killed during attacks from ASWJ on village in the province of Cabo Delgado + 603 people dead due to impact of Cyclone Idai + 45 people dead due to the impact of Cyclone Kenneth</t>
  </si>
  <si>
    <t>WHO PAHO 02-07/2019</t>
  </si>
  <si>
    <t>https://reliefweb.int/report/brazil/epidemiological-update-measles-7-august-2019
https://reliefweb.int/sites/reliefweb.int/files/resources/2019-June-18-phe-epi-update-measles.pdf
https://reliefweb.int/sites/reliefweb.int/files/resources/2019-may-17-phe-epi-update-measles.pdf
https://www.paho.org/hq/index.php?option=com_docman&amp;view=download&amp;category_slug=measles-2204&amp;alias=48288-18-april-2019-measles-epidemiological-update-1&amp;Itemid=270&amp;lang=en
https://reliefweb.int/sites/reliefweb.int/files/resources/2019-march-4-phe-epi-update-measles.pdf
https://reliefweb.int/sites/reliefweb.int/files/resources/2019-may-10-phe-epi-update-diphtheria.pdf
https://reliefweb.int/sites/reliefweb.int/files/resources/2019-March-18-phe-epi-update-diphtheria.pdf
https://reliefweb.int/sites/reliefweb.int/files/resources/2019-jan-22-phe-epi-update-diphtheria.pdf</t>
  </si>
  <si>
    <t>Rough estimation of measles and and diphteria cases in the last 6 months (December to May). There is an overall lack of reliable information on illnesses.
102 confirmed diphteria cases between February and July (lack of data from April to July)
482 confirmed measles cases between February and July</t>
  </si>
  <si>
    <t xml:space="preserve">According to the Informe Annual de Violencia 2018, a total of 23,047 people died due to violent causes in 2018 including 7,523 from police and military violence, 10,422 homicides and 5,102 under investigation. Due to the lack of disaggregated data per month, this number was divided by two to give an estimation for the period covered (6 months) although not reflective of the variation by months. </t>
  </si>
  <si>
    <t>World Bank 2017
UNHCR 31/07/2019</t>
  </si>
  <si>
    <t>City population
UNHCR 31/07/2019</t>
  </si>
  <si>
    <t>UNHCR 31/07/2019</t>
  </si>
  <si>
    <t>https://data2.unhcr.org/es/situations/platform/location/7512</t>
  </si>
  <si>
    <t>https://www.citypopulation.de/php/ecuador-parish-admin.php?adm1id=1108
https://data2.unhcr.org/es/situations/platform/location/7512</t>
  </si>
  <si>
    <t>https://data.worldbank.org/indicator/SP.POP.TOTL?locations=EC
https://data2.unhcr.org/es/situations/platform/location/7512</t>
  </si>
  <si>
    <t>Population + 330,000 Venezuelans remaining in Ecuador as of 31 July 2019</t>
  </si>
  <si>
    <t>As of 31 July 2019, some 330,000 Venezuelans were estimated to be sheltering in Ecuador, many of whom were in need of food, health and nutrition assistance. It is estimated that by the end of 2019, 209,000 people from host communitities will be in need of assistance. As information on how many people are in need as of now, this figure is used as people currently affected.</t>
  </si>
  <si>
    <t xml:space="preserve">As of 31 July 2019, some 330,000 Venezuelans were estimated to be sheltering in Ecuador, many of whom were in need of food, health and nutrition assistance. </t>
  </si>
  <si>
    <t>WHO Weekly bulletin from 02/2019 to 07/2019</t>
  </si>
  <si>
    <t>600,000 cases including malaria, ARI, AWD, bloody diarrhoea, AJS, measles, other. There is a lack of data for the months of May, June and July therefore the decrease in the number of casualties is not a decrease in the actual situation,</t>
  </si>
  <si>
    <t>Conflict related casualties in South Sudan between February and July</t>
  </si>
  <si>
    <t>Cumulative cases of cholera and malaria following impact of Cyclone Idai and Kenneth
Cyclone Idai: 6,768 cholera cases + 104,850 malaria cases + 458 pellagra cases + 453 others as of 28 July
Cyclone Kenneth: 7,052 cholera cases + 157,897 malaria cases as of 28 July</t>
  </si>
  <si>
    <t>OCHA 02/2019
UNHCR 28/2/2019
UNHCR 31/07/2019</t>
  </si>
  <si>
    <t>https://data.humdata.org/dataset/sudan-humanitarian-needs-overview-hno-data-2019
http://reporting.unhcr.org/sites/default/files/UNHCR%20Sudan%20Population%20Dashboard%20-%20All%20Refugees%20-%2030JUN19.pdf</t>
  </si>
  <si>
    <t>Population figures are estimates taken from the HNO 2019 baseline data.  
The number of refugees and asylum seekers in Sudan was added. 
Numbers from Sudanese refugees and asylum seekers outside Sudan were not subtracted, as there is no data for a presumed very little current dynamic. Major refugee outflows occurred in the past. It is estimated that the total number presented at the baseline data for the HNO 2019 has taken this outflow into account. There is currently no data available on Sudanese people of concern residing outside Sudan.</t>
  </si>
  <si>
    <t>The whole population is affected as the political situation, economic situation, including inflation rates and rising prices for basic commodities, the conflict, internal displaced, refugees population and food insecurity is affecting everyone.</t>
  </si>
  <si>
    <t xml:space="preserve">all people killed by ACLED  in the past 6 months;  most likely an underrepresentation as the number of people killed as a direct result of the protests is often underreported, unknown and unreliable. The number of people missing, claimed by local media and protestors, is not included due to lack of reliable data. additionally 60 people were killed by floods in August 2019. These people are added here. </t>
  </si>
  <si>
    <t>ACLED Feb-July 2019</t>
  </si>
  <si>
    <t>The whole population is somewhat affected by the political situation, economic challenges, the conflicts, internal displacement, and refugee situation in Sudan. However, here only the people classified as food insecure (phase 2-5) by IPC Jan-March 2019 is considered. It is assumed that the IPC numbers exclude refugees. They are added here.</t>
  </si>
  <si>
    <t>OCHA 06/2019
UNHCR 30/06/2019, UNHCR 31/07/2019
(Sudanese outside Sudan: various sources see estimation page)</t>
  </si>
  <si>
    <t>All refugees in Sudan, IDPs in protracted displacement; Sudanese in others states (see estimation page): not including Asia, the Americas, MENA or Gulf states due to missing data. Information on Europe is based on arrivals in Italy from 2016-2019 and registered Sudanese refugees in the UK in mid-2015. The number is most likely underestimated. There is no information about return movements or naturalization processes.</t>
  </si>
  <si>
    <t>https://data.humdata.org/dataset/sudan-humanitarian-needs-overview-hno-data-2019
https://data2.unhcr.org/en/situations/southsudan/location/1904
http://reporting.unhcr.org/sites/default/files/UNHCR%20Sudan%20Population%20Dashboard%20-%20All%20Refugees%20-%2030JUN19.pdf</t>
  </si>
  <si>
    <t>OCHA 26/08/2019</t>
  </si>
  <si>
    <t>houses destroyed due to ongoing floods</t>
  </si>
  <si>
    <t>houses damaged due to ongoing floods</t>
  </si>
  <si>
    <t>https://reports.unocha.org/en/country/sudan/</t>
  </si>
  <si>
    <t>USAID 08/08/2019</t>
  </si>
  <si>
    <t xml:space="preserve">USAID is reporting this PiN number after UN july 2019 data that is not accessible to the analyst. ECHO, and backed by DFID, reoprted on 5 June that at least 8 million people are in need of urgent humanitarian assistance. The number is rising due to continuous economic challenges, countrywide floods and the current lean season. It is assumed that refugees are included in this figure. This is however not confirmed. </t>
  </si>
  <si>
    <t>https://reliefweb.int/sites/reliefweb.int/files/resources/08.08.19%20-%20USAID-DCHA%20Sudan%20Complex%20Emergency%20Fact%20Sheet%20%233.pdf</t>
  </si>
  <si>
    <t xml:space="preserve">The whole population is affected as the political situation, economic situation, including inflation rates and rising prices for basic commodities, the conflict internal displaced, refugees population and food insecurity is affected everyone. Level 2 to 5 comprises the population living in affected areas.The number is alligned with the IPC Jan-March 2019 figures (phase 2-5). As the food security situation has not improved, in fact it is more likely that it has worsened, the numbers are still valid. It is assumed that the IPC numbers exlude refugees. They are added here. The PIN (level 3-5) is allinged with the latest reported USAID figure. Health, food, education, and protection are of secific concern. Needs are severe for IDPs and Refugees (approx. 3m) with 90% reported unable to meet a single local food basket per day.  The economic crisis causes shortages ofmedicines and medical supply which limits access to affordable and quality health services countrywide. Food prices have been rising constantly. Refugees are added here to the number. People projected facing IPC 4 from Jan to March 2019 are calssified as in Severity level 4. South Sudanese and Eritrean refugees estimated to be in Severity level 4 are added, too. There is not information available that would justify an estimation about people in Sudan facing Severity Level 5 conditions. </t>
  </si>
  <si>
    <t>IPC 15/1/2019
USAID 08/08/2019
UNHCR 31/07/2019
UNHCR 31/07/2019</t>
  </si>
  <si>
    <t>http://www.ipcinfo.org/ipc-country-analysis/details-map/en/c/1151896/
https://reliefweb.int/sites/reliefweb.int/files/resources/08.08.19%20-%20USAID-DCHA%20Sudan%20Complex%20Emergency%20Fact%20Sheet%20%233.pdf
https://data2.unhcr.org/en/situations/southsudan/location/1904
http://reporting.unhcr.org/sites/default/files/UNHCR%20Sudan%20Population%20Dashboard%20-%20All%20Refugees%20-%2030JUN19.pdf</t>
  </si>
  <si>
    <t xml:space="preserve">All states are hosting South Sudanese refugees. It is reported that the impact of the refugee influx on the host community is rather minimal and humanitarian response provided may have positive influences on the conditions of the host communities. </t>
  </si>
  <si>
    <t xml:space="preserve">The influx of the refugees has no severe negative impacts on the host population, but can potentially strain resources and access to services. The host communty members are however not inneed because of the refugee influx but due to pre-excisiting vulernabilities. On the other hand, the availability of employment opporuntities or access to services due to ongoing humanitarian operations might improve their situation, too. Therefore only the refugee population is taken into account. </t>
  </si>
  <si>
    <t>All South Sudanese refugees registered are considered as PIN, however, some additional sources estimate a total of 1.3 million SS in Sudan. Therefore Severity Level 1 and 2 are 0.  Further verification is needed as not all refugees actual require humanitarian assistance. It is assumed that the refugees are in similar conditions as the host communities, even though they may receive more aid/have better access to services. Therefore, host community conditions of the three most affected states by the South Sudanese refugee influx are providing the basis to estimate and calculate the South Sudanese refugees that are facing Severity Level 4. 5.09% of the host communities are facing IPC phase 4 (see estimation page). This percentage is going to be used to calculate the level 4 PIN for the South Sudanese refugees. There is no information available that would justify an estimation about people in Sudan facing Severity Level 5 conditions.
 VAM provides food security numbers and food consumption numbers segregated per refugee community/IPD camp. However, their data does not provide a better classification for the severity break down either.</t>
  </si>
  <si>
    <t>UNHCR 15/5/2019
IPC 15/1/2019</t>
  </si>
  <si>
    <t>UNHCR 31/7/2019</t>
  </si>
  <si>
    <t>http://reporting.unhcr.org/sites/default/files/UNHCR%20Sudan%20Population%20Dashboard%20-%20All%20Refugees%20-%2030JUN19.pdf</t>
  </si>
  <si>
    <t>The influx of the refugees has no severe negative impacts on the host population, but can potentially strain resources and access to services. The host communty members are however not inneed because of the refugee influx but due to pre-excisiting vulernabilities. On the other hand, the availability of employment opporuntities or access to services due to ongoing humanitarian operations might improve their situation, too. Therefore only the refugee population is taken into account.</t>
  </si>
  <si>
    <t xml:space="preserve">Eritreans predominately reside in southern Kassala state. Even though not confirmed, it is estimated that most refugees registered in southern Kassala localities (Halfa El Jadeeda, Kassala, Khashm Ghiba,  and Wad El Helew) are Eritreans (a total of 110000 according to the HNO 2019 dataset (OCHA 02/2019) (915143). However this is a great overestimation as most refugee camps are located in rural areas where not many Sudanese people live. </t>
  </si>
  <si>
    <t>UNHCR 30/6/2019
WFP (VAM) 31/1/2019
IPC 15/1/2019</t>
  </si>
  <si>
    <t xml:space="preserve">It is assumed that all Eritrean refugees are in need of humanitarian assistance based on own judgment and high levels of food insecurity in the region (hence, severity level 1 and 2 are zero). VAM WFP estimates that 10-30% of sampled Eritrean refugees households are food insecure. However, it would be an underestimation to base the PIN calculation only on food insecurity numbers. Eritrean refugees face multiple other needs, such as protection, education, and shelter. 
According to IPC figures from Jan to March 2019, no one in Kasala state is facing in IPC 4 or 5. Therefore, no one is considered for Severity Level 3 or 4. 16.4% of the host communities living in the most affected state are facing IPC phase 3. </t>
  </si>
  <si>
    <t>ACLED 08/2019</t>
  </si>
  <si>
    <t xml:space="preserve">The combination of conflict (HNO data) and int. displacement numbers (UNHCR data). Refugees living in the conflict-affected areas might be double-counted. It remains unclear which areas the HNO is classifying as "in conflict".  The sum of both numbers of people living in the affected area (conflict crisis and displacement crisis) might be still valid because it is very likely that the conflict has impacted the infrastructure, economy, etc.  countrywide. </t>
  </si>
  <si>
    <t>The combination of conflict (HNO data) and int. displacement numbers (UNHCR data). Refugees living in the conflict-affected areas might be double-counted. It remains unclear which areas the HNO is classifying as "in conflict".  The sum of both numbers of people affected by the crisis (conflict crisis and displacement crisis) might be still valid because it is very likely that more people might be affected and feel the impact by the conflict as presented.</t>
  </si>
  <si>
    <t>UNHCR 31.07.2019;
City population 2018
OCHA 11/2018</t>
  </si>
  <si>
    <t>IOM DTM 30/6/2019; UNHCR 17/5/2018; UNHCR 31/07/2019</t>
  </si>
  <si>
    <t xml:space="preserve">HNO figure (see breakdown); HNO figure of 6.7 was adjusted to the addition of the breakdown of the Admin 1 figures in the HNO; </t>
  </si>
  <si>
    <t xml:space="preserve">It was decided that everyone who is exposed is also affected. This decision was based on the HNO dataset. The final number represents the sum of conflict and Syrian displacement numbers. </t>
  </si>
  <si>
    <t>OCHA 11/2018, UNHCR 31.07.2019</t>
  </si>
  <si>
    <t>The final number represents the sum of conflict (HNO data) and int. displacement numbers (UNHCR data). Refugees living in the conflict-affected areas might be double-counted. It remains unclear which areas the HNO is classifying as "in conflict".  The sum of both numbers of people affected by the crisis (conflict crisis and displacement crisis) might be still valid because it is very likely that more people might be affected and feel the impact by the conflict as presented.</t>
  </si>
  <si>
    <t>OCHA 11/2018,UNHCR 31.07.2019</t>
  </si>
  <si>
    <t>OCHA 11/2018, UNHCR 31.07.2020</t>
  </si>
  <si>
    <t>OCHA 11/2018,UNHCR 31.07.2020</t>
  </si>
  <si>
    <t>OCHA 11/2018, UNHCR 31.07.2021</t>
  </si>
  <si>
    <t>IOM DTM 30/6/2019;
UNHCR 17/5/2018</t>
  </si>
  <si>
    <t>IDPs, Retunrees and Iraqi refugees outside Iraq (in the region), and arrivals in Europe since 2014 (these numbers are most likley underestimated) not including Iraqis in Asia, Africa and Americas as there is not reliabale data available.</t>
  </si>
  <si>
    <t>UNHCR 31.07.2019;
City population 2018</t>
  </si>
  <si>
    <t>Syrian refugees + 3262613 population of the host community (Sulaymaniyah: 2053000,  Dahuk: 1202535; Erbil: 1854778)</t>
  </si>
  <si>
    <t>The whole population (Syrian refugees and hosting population) residing in the area is affected as Syrian refugees strain local services and put additional pressure on the job markets etc. Around 63% (est. 159,000 people) of Syrian refugees in Iraq live in non-camp/urban areas.</t>
  </si>
  <si>
    <t>UNHCR 31.07.2019</t>
  </si>
  <si>
    <t>HNO states that the refugees require continuous assistance in all areas. The whole refugee population is considered as being in need. This might be an overestimation, as those refugees who have a job and are well integrated may not be in need of external assistance. The host community is not severely affected by the influx even though most Syrian refugees are staying with the host communities. 
The people in need figures, segregated by Admin 1, are linked with ACAPS severity score but moved one level down to main internal and inter-country coherence. This is an estimation and requires further validation.</t>
  </si>
  <si>
    <t xml:space="preserve">Based on the fact that 64% of the refugees live integrated with the host community, the severity of needs score was taken by district from the HNO; all areas where Syrian refugees reside were classified accordingly (Admin level 2).  HNO level 5 represents ACAPS level 4 - the rest was placed in severity 3 levels. However, This is an estimation and requires further validation. There is a possibility that some IPDs and members of the host population are in fact in severity level 5 as they are facing multiple vulnerabilities but there are not more information available to justify this. See estimation page for break down.  </t>
  </si>
  <si>
    <t>UNHCR 31/07/2019
UNHCR/IMPACT 05/2019</t>
  </si>
  <si>
    <t>https://data2.unhcr.org/en/situations/syria/location/5
https://data2.unhcr.org/en/documents/download/69906</t>
  </si>
  <si>
    <t xml:space="preserve">OCHA 22/08/2019
UNHCR 31/07/2019
</t>
  </si>
  <si>
    <t>PIN among the population living in Nord, Centre Nord, Est, Centre-Est, Bouche du Manhoun and Sahel regions - displaced populations</t>
  </si>
  <si>
    <t>https://reliefweb.int/sites/reliefweb.int/files/resources/Situation%20Report%20-%20Burkina%20Faso%20-%2022%20Aug%202019.pdf
https://data2.unhcr.org/en/country/bfa</t>
  </si>
  <si>
    <t>IDPs and refugees/asylum seekers from Mali</t>
  </si>
  <si>
    <t>ACLED 02/2019 to 07/2019</t>
  </si>
  <si>
    <t xml:space="preserve">OCHA 22/08/2019
UNHCR 30/06/2019
</t>
  </si>
  <si>
    <t>https://reliefweb.int/sites/reliefweb.int/files/resources/Situation%20Report%20-%20Burkina%20Faso%20-%2022%20Aug%202019.pdf
https://data2.unhcr.org/en/documents/download/70459</t>
  </si>
  <si>
    <t>IDPs + Burkinabe redugees in other countries</t>
  </si>
  <si>
    <t>ACLED Jan - July 2019</t>
  </si>
  <si>
    <t>UNHCR 31/07/2019
IPC 3/2019
UNHCR population estimates sent via email to AZ, see DP</t>
  </si>
  <si>
    <t>UNHCR/REACH 08/2018
UNHCR 31/07/2019
IPC 3/2019</t>
  </si>
  <si>
    <t>https://data2.unhcr.org/en/documents/download/65982
https://ugandarefugees.org/en/country/uga#category-4
http://www.ipcinfo.org/ipc-country-analysis/details-map/en/c/1151994/?iso3=UGA</t>
  </si>
  <si>
    <t>UNHCR  31/07/2019
UNHCR population estimates sent via email to AZ, see DB</t>
  </si>
  <si>
    <t>South Sudanese Refugees+  Host Community: 2510200
Both, host and refugees communities are affected by the South Sudanese refugee influx;
Only Admin level 1 is considered (no further breakdown of population data is available), therefore, this is a slight overestimation. The districts listed are hosting most exclusively South Sudanese refugees but there are more districts affected by the South Sudanese refugee influx (such as Kampala) but the number of South Sudanese Refugees staying in those districts are very small in numbers compared to the overall South Sudanese refugee population in Uganda and can threfore be marginalized.
Considered districts: Yumbe, Adjumani, Moyo, Arua, Kiryandongo, Lamwo, Koboko (see estimation page)
The population data was taken from UNHCR. They have estimates for Ugandan 2018 population that are based on the 2014 census. and the refugee population living in these distrcits</t>
  </si>
  <si>
    <t xml:space="preserve">Only refugees are counted here.  The host communty is affected, too, as some villages had to be relocated and their resources are shared (land, fire wood, schools, hospitals). However, there are no clear numbers available. Additionally, due to the ReHOPE strategy, 30% of all humanitarian aid attributed towards the refugees response is supposed to be allocated to serve the host communities, too, to ease tensions and offsett negative impact by the high influx of refugees. Most districts have taken in more refugees than host population. The affects can therefore be beneficial for many marginalized host commnuities, too, as services and infratstuructre as well as new employment oppurtinities are made available to them. 
Only Admin level 1 is taken as these are the datasets availale. This is an overestimation. 
There are more districts affected, such as Kampala but the number of South Sudanese Refugees staying in those districts are very few. </t>
  </si>
  <si>
    <t>All South Sudanese refugees in Uganda. Some host communities might have been relocated. However, there is no data available that states this.</t>
  </si>
  <si>
    <t>UNHCR/REACH 08/2018
UNHCR 31/07/2019</t>
  </si>
  <si>
    <t>Syrian refugees and asylum seekers: UNHCR 08/2019
Non-Syrian refugees and asylum seekers: IOM 05/2019</t>
  </si>
  <si>
    <t>Acled 08/2019, IOM 08/2019</t>
  </si>
  <si>
    <t>UNHCR 22/08/2019</t>
  </si>
  <si>
    <t>IOM 08/2019</t>
  </si>
  <si>
    <t>Acled 08/2019</t>
  </si>
  <si>
    <t>OCHA 08/08/2019; IOM 25/06/2019; UNHCR 30/06/2019</t>
  </si>
  <si>
    <t xml:space="preserve">Figure represents the total number of Syrian refugees and asylum seekers (3,654,173) + Non-Syrian refugees and asylum seekers (368,230) in Turkey. People from host communities are affected as well, but it is impossible to quantify how many given the available data. Due to significant data gaps, it is not possible to determine how many people are affected by the Kurdish conflict.  </t>
  </si>
  <si>
    <t>Figure represents the number of fatilities from the Kurdish conflict  the number of migrants and refugees who died in Turkey Feb-Jul 2019</t>
  </si>
  <si>
    <t xml:space="preserve">Figure represents the total number of Syrian refugees and asylum seekers (3,654,173) + Non-Syrian refugees and asylum seekers (368,230) in Turkey. People from host communities are affected as well, but it is impossible to quantify how many given the available data.   </t>
  </si>
  <si>
    <t xml:space="preserve">Figure represents the number of fatalities and missing among migrants in Turkey Feb to Jul 2019, according to IOM's Missing Migrant Database. The true number of fatalities may be higher as a result of unreported incidents. </t>
  </si>
  <si>
    <t xml:space="preserve">Figure represents the number of fatalities from the Kurdish conflict Feb-Jul 2019. Includes both combatants and civilians. As a result of the  nature of the conflict and the data available, it is not possible to reliably distinguish combatants and civilians from one another. </t>
  </si>
  <si>
    <t xml:space="preserve">Total number of casualties country-wide Fabruary-July. Total number of casualties is very likely to be an underestimation, some events go unreported. </t>
  </si>
  <si>
    <t xml:space="preserve">Figure represents the number of fatalities across Niger (Feb-Jul), according to ACLED. The data may not reflect the reality on the ground, as attacks often go unreported. The increase in fatalities relative to last month can be attributed to an increase in violence, as well as an updated way of counting fatalities using ACLED data. </t>
  </si>
  <si>
    <t xml:space="preserve">Figure represents the number of fatalities in Diffa region (Feb-Jul), according to ACLED. The data may not reflect the reality on the ground, as attacks often go unreported. The increase in fatalities relative to last month can be attributed to an increase in violence, as well as an updated way of counting fatalities using ACLED data. </t>
  </si>
  <si>
    <t xml:space="preserve">Figure represents the number of fatalities in Tahoua and Tillabery regions (Feb-Jul), according to ACLED. The data may not reflect the reality on the ground, as attacks often go unreported. The increase in fatalities relative to last month can be attributed to an increase in violence, as well as an updated way of counting fatalities using ACLED data. </t>
  </si>
  <si>
    <t xml:space="preserve">Figure represents the number of fatalities stemming from violence during the period February 2019- July 2019. The actual number of violent fatalities is likely to be higher as a result of un-reported incidents. Fatalities from causes other than violence have not been included as a result of the lack of reliable and representative data. </t>
  </si>
  <si>
    <t>Number of casualties across Chad between February and July 2019.</t>
  </si>
  <si>
    <t xml:space="preserve">Total number of fatilities recorded by Acled in Lac region, February 2019 to July 2019. Figure is likely an under-estimation, as violent incidents often go unreported.  </t>
  </si>
  <si>
    <t xml:space="preserve">Number of casualties in Tibesti region between February 2019 and July 2019. This figure is almost certainly an underestimation, due to attacks that go unreported, and the fact that very little information is available about the Tibesti conflict. </t>
  </si>
  <si>
    <t>Observatorio de Violencia Dialogos 22/08/2019</t>
  </si>
  <si>
    <t>This is the total of homicides between February 2019 and June 2019 (latest month available) for the whole country. All types of events are included for both sexes, with a predominance of homicides by firearms.</t>
  </si>
  <si>
    <t>Government of Bangladesh 2011, UNHCR 08/2019</t>
  </si>
  <si>
    <t xml:space="preserve">2011 Census data + Rohingya refugees as of 15 August 2019 </t>
  </si>
  <si>
    <t>Government of Bangladesh 2011, UNHCR 08/2019, Acaps NPM Analysis Hub 04/2019</t>
  </si>
  <si>
    <t>https://www.humanitarianresponse.info/sites/www.humanitarianresponse.info/files/documents/files/20180130_acaps_thematic_report_rohingya_crisis_host_communities_review.pdf
https://reliefweb.int/sites/reliefweb.int/files/resources/70839.pdf</t>
  </si>
  <si>
    <t>https://reliefweb.int/sites/reliefweb.int/files/resources/70839.pdf</t>
  </si>
  <si>
    <t>UNHCR 15/08/2019</t>
  </si>
  <si>
    <t>Rohingya refugees according to UNHCR as of 15/08/2019</t>
  </si>
  <si>
    <t>WHO 07/2019</t>
  </si>
  <si>
    <t>The following disease are related to overcrowding and to poor WASH and health infrastructure: Diarrhoeal diseases, Acute Respiratory Infection, Acute Watery Diarrhoea, Bloody diarrhoea, severe malnutrition, measles, vector borne diseases in Cox's Bazar Jul - Feb 19</t>
  </si>
  <si>
    <t>Rohingya-related fatalities in CXB  Feb - Jul 19</t>
  </si>
  <si>
    <t>ACAPS 04/2019; REVA 12/2017; UNHCR 08/2019; JRP 01/2019</t>
  </si>
  <si>
    <t>https://reliefweb.int/sites/reliefweb.int/files/resources/MMR_Rakhine_New_Displacement_26_May_2019.pdf
https://reliefweb.int/sites/reliefweb.int/files/resources/2019%20Myanmar%20HNO_FINAL.PDF
http://themimu.info/sites/themimu.info/files/documents/Affected_Map_IDP_Rakhine_OCHA_Jan2019_A4.pdf
https://www.unhcr.org/figures-at-a-glance-in-malaysia.html 
https://reliefweb.int/sites/reliefweb.int/files/resources/70840.pdf</t>
  </si>
  <si>
    <t>UNHCR 08/2019, UNHCR 04/2019 UNHCR 06/2019</t>
  </si>
  <si>
    <t>Injuries and wounds Feb to Jul 2019 Cox Bazar. No info for MMR</t>
  </si>
  <si>
    <t>Total CXB and Rakhine February to July 2019</t>
  </si>
  <si>
    <t>Total BGD and MMR February to July 2019</t>
  </si>
  <si>
    <t>Worldbank 2017 / UNHCR 08/2019</t>
  </si>
  <si>
    <t>https://data.worldbank.org/indicator/sp.pop.totl?page=2 
https://www.unhcr.org/figures-at-a-glance-in-malaysia.html  
https://www.unhcr.or.th/en  
https://reliefweb.int/sites/reliefweb.int/files/resources/70840.pdf</t>
  </si>
  <si>
    <t>https://myanmar.unfpa.org/en/publications/union-report-volume-3k-rakhine-state-report  
https://reliefweb.int/sites/reliefweb.int/files/resources/2019%20Myanmar%20HNO_FINAL.PDF</t>
  </si>
  <si>
    <t xml:space="preserve">UNHCR 15/08/2019 OCHA 04/2019 OCHA 02/2019 </t>
  </si>
  <si>
    <t xml:space="preserve">https://reliefweb.int/sites/reliefweb.int/files/resources/MMR_Rakhine_New_Displacement_26_May_2019.pdf
https://reliefweb.int/sites/reliefweb.int/files/resources/2019%20Myanmar%20HNO_FINAL.PDF
http://themimu.info/sites/themimu.info/files/documents/Affected_Map_IDP_Rakhine_OCHA_Jan2019_A4.pdf
https://reliefweb.int/report/bangladesh/bangladesh-refugee-emergency-population-factsheet-15-august-2019
https://reliefweb.int/map/myanmar/myanmar-idp-sites-kachin-state-31-may-2019
pdf https://www.unhcr.org/figures-at-a-glance-in-malaysia.html </t>
  </si>
  <si>
    <t>ACLED 31/07/2019</t>
  </si>
  <si>
    <t>https://data.worldbank.org/indicator/sp.pop.totl?page=2  
https://www.unhcr.org/figures-at-a-glance-in-malaysia.html  
https://www.unhcr.or.th/en  https://reliefweb.int/sites/reliefweb.int/files/resources/70840.pdf</t>
  </si>
  <si>
    <t>UNHCR 04/2019, UNHCR 07/2019, OCHA 07/2019, OCHA 01/2019</t>
  </si>
  <si>
    <t xml:space="preserve">https://reliefweb.int/sites/reliefweb.int/files/resources/MMR_Rakhine_New_Displacement_26_May_2019.pdf
https://reliefweb.int/sites/reliefweb.int/files/resources/2019%20Myanmar%20HNO_FINAL.PDF
https://reliefweb.int/sites/reliefweb.int/files/resources/Online_Dashboard_-_Site_Profile_Q1-2019.pdf
https://reliefweb.int/sites/reliefweb.int/files/resources/70840.pdf
https://www.unhcr.org/figures-at-a-glance-in-malaysia.html </t>
  </si>
  <si>
    <t>https://data.worldbank.org/indicator/sp.pop.totl?page=2  https://www.unhcr.org/figures-at-a-glance-in-malaysia.html  https://www.unhcr.or.th/en  https://reliefweb.int/sites/reliefweb.int/files/resources/70840.pdf</t>
  </si>
  <si>
    <t>https://myanmar.unfpa.org/en/publications/union-report-volume-3k-rakhine-state-report 
https://reliefweb.int/sites/reliefweb.int/files/resources/2019%20Myanmar%20HNO_FINAL.PDF</t>
  </si>
  <si>
    <t>https://reliefweb.int/sites/reliefweb.int/files/resources/dashboard-Report_Shelter_NFI_CCCM_Cluster_Analysis_Report_Kachin.NShan_Jul2019.pdf</t>
  </si>
  <si>
    <t>IDPs as of 07/2019</t>
  </si>
  <si>
    <t>OCHA 07/2019</t>
  </si>
  <si>
    <t>SADC 27/08/2019</t>
  </si>
  <si>
    <t>https://reliefweb.int/report/malawi/malawi-vulnerability-assessment-committee-results-2019</t>
  </si>
  <si>
    <t xml:space="preserve">Figure represents the number of people in Malawi in IPC categories 2-5 according to SADC projections. </t>
  </si>
  <si>
    <t>UNICEF 22/08/2019</t>
  </si>
  <si>
    <t>https://reliefweb.int/sites/reliefweb.int/files/resources/UNICEF%20Malawi%20Humanitarian%20Situation%20Report%20-%20July%202019.pdf</t>
  </si>
  <si>
    <t xml:space="preserve">Though Cyclone Idai resulted in significant displacement, since March the number of displaced people has decreased sinificantly. According to UNICEF, as of August, all IDPs have returned to their place of origin and are receiving humanitarian assistance. </t>
  </si>
  <si>
    <t xml:space="preserve"> Number of people in IPC phase 1. Estimates correspond to the period October 2019-March 2020. Though the figures are predictions, they are the most accurate approximation food insecurity in Malawi that is available.  </t>
  </si>
  <si>
    <t xml:space="preserve"> Number of people in IPC phase 2. Estimates correspond to the period October 2019-March 2020. Though the figures are predictions, they are the most accurate approximation food insecurity in Malawi that is available.  </t>
  </si>
  <si>
    <t xml:space="preserve"> Number of people in IPC phase 3. Estimates correspond to the period October 2019-March 2020. Though the figures are predictions, they are the most accurate approximation food insecurity in Malawi that is available.  </t>
  </si>
  <si>
    <t xml:space="preserve"> Number of people in IPC phase 4. Estimates correspond to the period October 2019-March 2020. Though the figures are predictions, they are the most accurate approximation food insecurity in Malawi that is available.  </t>
  </si>
  <si>
    <t xml:space="preserve"> Number of people in IPC phase 5. Estimates correspond to the period October 2019-March 2020. Though the figures are predictions, they are the most accurate approximation food insecurity in Malawi that is available.  </t>
  </si>
  <si>
    <t>all deaths and people missing recorded via the western mediterranean route from Feb  to July 2019</t>
  </si>
  <si>
    <t>all deaths and people missing recorded via the central mediterranean route from Feb to July 2019</t>
  </si>
  <si>
    <t>INSD 2018
UNHCR 21/08/2019
UNHCR 31/07/2019</t>
  </si>
  <si>
    <t>total population in BF inlcuding refugees in Burkina and minus Burkinabe refugees in other countries</t>
  </si>
  <si>
    <t>https://data.humdata.org/dataset/burkina-faso-population-statistic
https://data.humdata.org/dataset/burkina-faso-population-statistic
https://reliefweb.int/sites/reliefweb.int/files/resources/71072.pdf
https://data2.unhcr.org/en/country/bfa</t>
  </si>
  <si>
    <t>Population living in regions affected by the conflict (Boucle du Mouhoun, Centre-Est, Centre-Nord, Est, Nord and Sahel) + Malian refugees and asylum seekers</t>
  </si>
  <si>
    <t>UNHCR 31/07</t>
  </si>
  <si>
    <t>World Bank 2018; UNHCR 31/07</t>
  </si>
  <si>
    <t>Total population (56,318,348) plus latest available figures for incoming asylum seekers, refugees and migrants (305,921), minus outgoing migrants and refugees</t>
  </si>
  <si>
    <t>https://reliefweb.int/sites/reliefweb.int/files/resources/70893.pdf</t>
  </si>
  <si>
    <t>269,583 refugees and 36,338 asylum seekers as of 31 July 2019</t>
  </si>
  <si>
    <t>The PIN number was based upon the total number of refugees and asylum seekers that live in camps (263,312). They were all placed on Level 3 as their exact needs did not appear to be on Level 4 or 5. The total number of people affected includes refugees and asylum seekers living outside of camps (villages, settlements, and urban areas). The total number of the exposed population was the numer of people living in the affected areas, minus the number of people affected by the crisis (refugees and asylum seekers).</t>
  </si>
  <si>
    <t>National Statistics Office 31/07/2019; UNHCR 31/07/20</t>
  </si>
  <si>
    <t>https://www.nbs.go.tz/nbs/takwimu/census2012/Tanzania_Total_Population_by_District-Regions-2016_2017r.pdf; https://reliefweb.int/sites/reliefweb.int/files/resources/70893.pdf</t>
  </si>
  <si>
    <t>Total number of people living in the areas affected by the Sunda Strait Tsunami, violence and displacement in Papua.</t>
  </si>
  <si>
    <t>Total number of people affected by the Sunda Strait Tsunami, violence and displacement in Papua.</t>
  </si>
  <si>
    <t>Total number of people displaced by the Sunda Strait Tsunami, violence and displacement in Papua.</t>
  </si>
  <si>
    <t>14,059 people were injured by the Sunda Straits tsunami however are not included as the event falls out of the six month period. The number of injures as a result of violence in Papua is not known due to limited information available. This figure is likely an underestimate</t>
  </si>
  <si>
    <t>Total number of fatalities (Papua violence) in the last six months (March to August)</t>
  </si>
  <si>
    <t xml:space="preserve">527 houses were partly damaged and 97 houses lightly damaged by the Sunda Straits tsunami. </t>
  </si>
  <si>
    <t xml:space="preserve">A total of 1,614 houses were severely damaged by the Sunda Straits tsunami. </t>
  </si>
  <si>
    <t>Total PIN as a result of the Sunda Straits tsunami, violence and displacement in Papua</t>
  </si>
  <si>
    <t>Population living in the affected areas - population affected by the crises.</t>
  </si>
  <si>
    <t>Population affected by the Sunda Straits tsunami, violence and displacement in Papua.</t>
  </si>
  <si>
    <t xml:space="preserve">As of 31 January 16,198 people remain displaced by the tsunami according to official statistics. Since end of March until early April 2019, most displaced households moved from improvised sites living in tents and from their relatives houses to communal transitional shelters provided by local government. The displaced population is considered facing level 3 humanitarian conditions. </t>
  </si>
  <si>
    <t>INSD 2018
UNHCR 21/08/2019
UNHCR 31/07/2019
OCHA 15/02/2019</t>
  </si>
  <si>
    <t xml:space="preserve">The nature of the conflict makes it hard to measure who is really affected by the conflict. 
The whole population of all 6 conflict affected regions (Boucle du Mouhoun, Centre-Est, Centre-Nord, Est, Nord and Sahel) would be an overestimation. Therefore, only the provinces  (Admin 2) in the conflict affected regions (Admin 1) that have PIN (according to OCHA HNO) and/or are hosting IDPs are taken into consideration. Refugees and asylum seekers are added. They are mostly staying in Boucle du Mouhoun and Nord region. The refugee response is affected due to higher access constrains based on growing insecuries. Refugees have fruther growing limitations to access public services due to IDPs influx and the security concerns. </t>
  </si>
  <si>
    <t>https://data.humdata.org/dataset/burkina-faso-population-statistic
https://reliefweb.int/sites/reliefweb.int/files/resources/71072.pdf
https://data2.unhcr.org/en/country/bfa
www.humanitarianresponse.info/files/documents/files/bfa-hwp-20190211-web_1.pdf</t>
  </si>
  <si>
    <t>Population living in regions affected by the conflict - affected population - PIN - refugees</t>
  </si>
  <si>
    <t>see affected, Population living in most affected provinces (they have a PIN and mostly hosting IDPs) - PIN - refugees</t>
  </si>
  <si>
    <t>no relaible data available.</t>
  </si>
  <si>
    <t>OCHA 22/08/2019</t>
  </si>
  <si>
    <t>https://www.humanitarianresponse.info/en/operations/mali/document/mali-révision-du-plan-de-réponse-humanitaire-janvier-décembre-2019-juillet</t>
  </si>
  <si>
    <t xml:space="preserve">No representative data is available regarding the number of injuries from the complex emergency in Mali over the last six months. </t>
  </si>
  <si>
    <t xml:space="preserve">The humanitarian conditions distribution for Mali is primarily based on the revised 2019 Humanitarian Response Plan (HRP) and the 2019 Humanitarian Needs Overview (HNO). The population of people in need of humanitarian assistance has been spread across levels 3, 4, and 5 according to increasing severity of needs. The figures for people affected and people in need come from the revised 2019 HRP, and relative distribution of people in need was derived using the proportions from the 2019 HNO. Level 2 represents the number of people who are affected by the crisis, but not in need of assistance. Level 1 corresponds to the number of people living in the affected area who are not themselves affected by the crisis or in need of assistance. </t>
  </si>
  <si>
    <t>https://www.humanitarianresponse.info/sites/www.humanitarianresponse.info/files/documents/files/mli_plan_de_reponse_humanitaire_version_revisee_20190820_vf.pdf</t>
  </si>
  <si>
    <t>non-host</t>
  </si>
  <si>
    <t>Zambia CSO 2017, OCHA 2017, UNHCR 06/2019</t>
  </si>
  <si>
    <t>https://data.humdata.org/dataset/zambia-administrative-boundaries-level-1-provinces-and-level-2-districts-with-census-2010-population
https://reliefweb.int/sites/reliefweb.int/files/resources/67309.pdf
https://reliefweb.int/sites/reliefweb.int/files/resources/70886.pdf</t>
  </si>
  <si>
    <t xml:space="preserve">Total population (16405299)  + persons of concern into the county (mainly refugees and asylum seekers from DRC and Angola) </t>
  </si>
  <si>
    <t>https://reliefweb.int/sites/reliefweb.int/files/resources/IPC_Zambia_Acute%20Food%20Insecurity_2019May2020March.pdf
https://data.humdata.org/dataset/zambia-administrative-boundaries-level-1-provinces-and-level-2-districts-with-census-2010-population</t>
  </si>
  <si>
    <t>IPC Info 05/2019 -09/2019
GoZ 2013</t>
  </si>
  <si>
    <t>All provinces, However, IPC data did not analyze Copperbelt province, as well as districts in North-Western and Northern, Central and Luapula province. These areas are likely to experience drought-like situations but are excluded due to unavailability of the food insecurity data. All provinces are considered here except Copperbelt province due to the missing sw data for Admin 2 level. This is therefore an overestimation compared to the exposed population</t>
  </si>
  <si>
    <t>All provinces, However, IPC data did not analyze Copperbelt province, as well as districts in North-Western and Northern, Central and Luapula province. These areas are likely to experience drought-like situations but are excluded due to unavailability of the data.</t>
  </si>
  <si>
    <t>IPC Info 05/2019 -09/2019</t>
  </si>
  <si>
    <t>The affected population is based on IPC data, however, the dataset is only available for rural population. This is, therefore, an underestimation as urban population might be affect by higher prices and limited avaiabilbity of food, too. Only the population in analyzed districts is considered.</t>
  </si>
  <si>
    <t>https://reliefweb.int/sites/reliefweb.int/files/resources/IPC_Zambia_Acute%20Food%20Insecurity_2019May2020March.pdf</t>
  </si>
  <si>
    <t xml:space="preserve">No indication that there has been drought related dispalcement. </t>
  </si>
  <si>
    <t>IPC figures for May to October 2019. Not the whole country was analyzed in the IPC assessment from May 2019, yet the whole country is likely to experience the impact of the drought-like conditions. Further the IPC figures only account for the rural population (9.2m instead of 16m people). It is likely that the urban population is impacted by limited food availability and heightened prices, too.</t>
  </si>
  <si>
    <t>IOM Missing migrants feb-jul 2019</t>
  </si>
  <si>
    <t>IOM Feb 2019 - July 2019</t>
  </si>
  <si>
    <t>ACLED Feb 2019 -Jul 2019 /  IOM Feb 2019- Jul 2019</t>
  </si>
  <si>
    <t xml:space="preserve"> ACLED Feb 2019 - March 2019 / WHO Twitter April - July2019 reported July 15</t>
  </si>
  <si>
    <t>ACLED Feb -Jul 2019</t>
  </si>
  <si>
    <t xml:space="preserve">Acled 2019  </t>
  </si>
  <si>
    <t>https://twitter.com/WHOLIBYA/status/1150785254564802565?s=20
https://www.acleddata.com/data/</t>
  </si>
  <si>
    <t>https://reliefweb.int/sites/reliefweb.int/files/resources/Situation%20Report%20-%20Burundi%20%20-%2030%20Jul%202019.pdf
https://reliefweb.int/sites/reliefweb.int/files/resources/EHGL_RefAs_190331.pdf</t>
  </si>
  <si>
    <t>Sum of total displaced IDPs + refugees outside of Syria. Palestinian refugees are not included in this count. The refugees outside of Syria only include the following destination countries: Lebanon, Jordan, iraq, Turkey, Egypt, other countries in N. Africa.  The figures for Syrians in Lebanon and Jordan are an estimation (look estimations tab). We also included an unofficial estimation for the number of Syrian refugees in Europe based on different media sources. Figures on Syrian refugees in other countries are not available. Therefore this number may be an underestimation. The number of IDP's may be an underestimation as the last updated figure dates back to April, befire the onset of the escalation in Idleb that caused a displacement of over 400,000 as of August 2019. As many are secondary displaced, we are unable to add this number to the IDP figure without avoiding dubble counting.</t>
  </si>
  <si>
    <t xml:space="preserve">This data is includes the number of all deaths from conflict in the last 6 months as calculated by ACLED. Latest Acled data as of 27 July. </t>
  </si>
  <si>
    <t xml:space="preserve">Syrian deaths </t>
  </si>
  <si>
    <t>UNHCR July 2019</t>
  </si>
  <si>
    <t>IOM missing migrants Feb-Jul 2019</t>
  </si>
  <si>
    <t>UNHCR (31 July 2019)</t>
  </si>
  <si>
    <t>UNHCR (31 July 2019); REACH Dec 2018</t>
  </si>
  <si>
    <t>UNHCR (31 July 2019)
FEWSNET June 2019-January 2020</t>
  </si>
  <si>
    <t>UNHCR (31 July 2019); REACH Dec 2018
UNHCR (Jan 2019) / UNHCR (2017) / Worldbank 2017</t>
  </si>
  <si>
    <t>high</t>
  </si>
  <si>
    <t>https://data.worldbank.org/indicator/SP.POP.TOTL?locations=GR 
https://data2.unhcr.org/en/documents/download/71038</t>
  </si>
  <si>
    <t>https://data2.unhcr.org/en/documents/download/71038</t>
  </si>
  <si>
    <t>https://reliefweb.int/sites/reliefweb.int/files/resources/Kenya%20Operation%20Factsheet%20-July%202019.pdf</t>
  </si>
  <si>
    <t>https://reliefweb.int/sites/reliefweb.int/files/resources/Kenya%20Operation%20Factsheet%20-July%202019.pdf
https://reliefweb.int/sites/reliefweb.int/files/resources/reach_ken_factsheet_msna_dadaab_refugee_complex_december_2018.pdf</t>
  </si>
  <si>
    <t>https://reliefweb.int/sites/reliefweb.int/files/resources/Kenya%20Operation%20Factsheet%20-July%202019.pdf
https://reliefweb.int/sites/reliefweb.int/files/resources/reach_ken_factsheet_msna_dadaab_refugee_complex_december_2018.pdf
https://www.unhcr.org/ke/wp-content/uploads/sites/2/2019/02/Kenya-Infographics_January-2019.pdf
https://data.humdata.org/dataset/unhcr-time-series-originating-ken
https://data.worldbank.org/indicator/sp.pop.totl?page=2</t>
  </si>
  <si>
    <t>OCHA 2019 ; UNHCR 8/2019; OCHA 14/02/2019; UNHCR 30/06/2019</t>
  </si>
  <si>
    <t>https://data.humdata.org/dataset/yemen-humanitarian-needs-overview  https://data2.unhcr.org/en/situations/yemen https://reliefweb.int/sites/reliefweb.int/files/resources/2019_Yemen_HNO_FINAL.pdf https://reliefweb.int/sites/reliefweb.int/files/resources/UNHCR%20Yemen%20Operational%20Update%20-%2030AUG19.pdf</t>
  </si>
  <si>
    <t xml:space="preserve">28,213,808 population in country + 1.28 million returnees + 423,000 refugees + 150,000 migrants </t>
  </si>
  <si>
    <t>YEM001People exposed</t>
  </si>
  <si>
    <t>Total number of fatalities (conflict, cholera and sea crossings) the last six months  (1 March to 30 Aug cholera -1 March to 31 July - sea crossings Aug)</t>
  </si>
  <si>
    <t>https://www.acleddata.com/data/ http://yemeneoc.org/bi/</t>
  </si>
  <si>
    <t>ACLED 07/2019; EOC Yemen 08/2019; IOM 08/2019</t>
  </si>
  <si>
    <t xml:space="preserve">ACLED 07/2019; EOC Yemen 07/2019; </t>
  </si>
  <si>
    <t>EOC Yemen 08/2019</t>
  </si>
  <si>
    <t>Total number of suspected cholera cases in the last six months (1 March to 30 Aug)</t>
  </si>
  <si>
    <t>Total number of crisis related civillian Injuries in the last six months (1 Feb to 31 July)</t>
  </si>
  <si>
    <t>UNHCR 19/07/2019; UNHCR 30/06/2019</t>
  </si>
  <si>
    <t>Total population as the whole country is considered affected by the complex crisis</t>
  </si>
  <si>
    <t>https://data.humdata.org/dataset/yemen-humanitarian-needs-overview  https://data2.unhcr.org/en/situations/yemen https://reliefweb.int/sites/reliefweb.int/files/resources/2019_Yemen_HNO_FINAL.pdf https://reliefweb.int/sites/reliefweb.int/files/resources/Yemen%20EXTERNAL%20Operational%20Update%2024%20May%202019.pdf</t>
  </si>
  <si>
    <t>OCHA 2019 ; UNHCR 5/2019; OCHA 14/02/2019; UNHCR 24/05/2020</t>
  </si>
  <si>
    <t>3.65 million IDPs + 1.28 million returnees</t>
  </si>
  <si>
    <t>YEM001People displaced</t>
  </si>
  <si>
    <t xml:space="preserve">IOM 07/2019 </t>
  </si>
  <si>
    <t>Migrant deaths at sea (presumed drowned) in the Horn of Africa (March to Aug)</t>
  </si>
  <si>
    <t>YEM001Fatalities in all crises</t>
  </si>
  <si>
    <t>Hurricane Dorian</t>
  </si>
  <si>
    <t>Tropical cyclone</t>
  </si>
  <si>
    <t xml:space="preserve">Hurricane Dorian in Bahamas </t>
  </si>
  <si>
    <t>World Bank 2018</t>
  </si>
  <si>
    <t>https://data.worldbank.org/indicator/SP.POP.TOTL?locations=BS&amp;view=chart</t>
  </si>
  <si>
    <t>Tthe latest World Bank figure on Bahamian population. There are a number of undocumented migrants (particularly from Haiti residing in the Bahamas, but no recent or exact numbers were available, and therefore were excluded.</t>
  </si>
  <si>
    <t xml:space="preserve"> https://data.worldbank.org/indicator/AG.LND.TOTL.K2?locations=BS</t>
  </si>
  <si>
    <t>UN OCHA 02/2019</t>
  </si>
  <si>
    <t>https://vosocc.unocha.org/GetFile.aspx?file=94605_20190902_OCHA_Flash-Update_1.pdf</t>
  </si>
  <si>
    <t xml:space="preserve">While Abacos and Grand Bahama Islands were the most affected, the entire population of the Bahamas was included. </t>
  </si>
  <si>
    <t>CDEMA SITREP #10 09/09/2019</t>
  </si>
  <si>
    <t>https://reliefweb.int/country/bhs</t>
  </si>
  <si>
    <t xml:space="preserve">This is the figure of exposed populations given by CDEMA and number is higher than the official populations of Abacos and Grand Bahama Islands. </t>
  </si>
  <si>
    <t>The number of houses estimated to be destroyed  is around 13,000. However, the exact number of displaced people is yet to be determined. Preliminary numbers suggest 5000 people have been internally displaced.</t>
  </si>
  <si>
    <t xml:space="preserve">The number of ilnesses caused by the hurricane unknown </t>
  </si>
  <si>
    <t xml:space="preserve">The number of injuries caused by the hurricane unknown </t>
  </si>
  <si>
    <t>https://reliefweb.int/sites/reliefweb.int/files/resources/CDEMA_Situation_Report_10_-_Hurricane_Dorian_Sept_9_2019_.pdf</t>
  </si>
  <si>
    <t>CDEMA SITREP #11 10/09/2019</t>
  </si>
  <si>
    <t>This is a preliminary number as the death toll is expected to rise</t>
  </si>
  <si>
    <t>CDEMA SITREP #11 10/09/2019 Sent to analyst via e-mail. Publication delayed 
https://www.cdema.org/</t>
  </si>
  <si>
    <t>PAHO 06/09/2019</t>
  </si>
  <si>
    <t>https://reliefweb.int/sites/reliefweb.int/files/resources/PAHO%20Sit%20Rep%207%20Dorian%20Sept6.pdf</t>
  </si>
  <si>
    <t>The total number of buildings damaged is currently at around 13000. However, it is not clear whether these are partially damaged or completely destroyed. The number of destroyed and damaged buildings will be much higher after initial assessments.</t>
  </si>
  <si>
    <t>UN OCHA 07/09/2019
CDEMA SITREP #11 10/09/2019</t>
  </si>
  <si>
    <t xml:space="preserve">https://reliefweb.int/sites/reliefweb.int/files/resources/20190907-BS-OCHA-Situation-Report-01.pdf
CDEMA SITREP #11 10/09/2019 Sent to analyst via e-mail. Publication delayed </t>
  </si>
  <si>
    <t xml:space="preserve">The total number of people in need is 15,000. There are approximately 3,300 people living in shelters across the two islands, or evacuated to Nassau where the living conditions are not clear. Those within shelters are expected to having higher needs due to lack of access to basic services and thus have "severe" humanitarian needs (level 4). Those facing moderate needs are the remaining 11,700. The number of affeceted is in level 2 (minus the PIN figure). The total population exposed minus the number of affected &amp; PIN is in level 1. </t>
  </si>
  <si>
    <t>PAHO 06/09/2019
Pacific Disaster Center 08/09/2019</t>
  </si>
  <si>
    <t>https://reliefweb.int/sites/reliefweb.int/files/resources/PAHO%20Sit%20Rep%207%20Dorian%20Sept6.pdf
https://www.pdc.org/wp-content/uploads/2019/09/PDC_TC_Dorian_The_Bahamas_Nassau_Shelter_Status_08SEP19_1800EDT.pdf</t>
  </si>
  <si>
    <t>There is reportedly a number of Haitian immigrants living in the Bahamas, particularly in the Abaco Islands. Internally displaced persons from Abaco islands are being reported on the island of New Providence. Therefore, there are 4 groups affected: Host, Non-Host, Migrants, IDPs.</t>
  </si>
  <si>
    <t>Laos</t>
  </si>
  <si>
    <t xml:space="preserve">Tropical Storm Podul in Laos </t>
  </si>
  <si>
    <t xml:space="preserve">World Bank 2018 figure for the total population of Laos. No reliable information could be included on the number of migrants residing in the country, nor on the number of people that have left the country.  </t>
  </si>
  <si>
    <t>(2015) (2019) Lao Statistics Bureau
AHA Centre Situation Update Lao PDR nr.3 11/09/2019</t>
  </si>
  <si>
    <t>https://www.citypopulation.de/en/laos/cities/
https://reliefweb.int/sites/reliefweb.int/files/resources/AHA-Situation_Update-no3-LaoPDR_TS-PODUL-TD-KAJIKI.pdf</t>
  </si>
  <si>
    <t xml:space="preserve">Flooding is reported in six provinces: Champasak, Saravan, Sekong, Savannakhet, Attapeu, and Khammouan. </t>
  </si>
  <si>
    <t>Figure represents the number of people living in the six provinces where flooding is reported (Champasak, Saravan, Sekong, Savannakhet, Attapeu, and Khammouan)</t>
  </si>
  <si>
    <t>AHA Centre Situation Update Lao PDR nr.3 11/09/2019</t>
  </si>
  <si>
    <t>https://reliefweb.int/sites/reliefweb.int/files/resources/AHA-Situation_Update-no3-LaoPDR_TS-PODUL-TD-KAJIKI.pdf</t>
  </si>
  <si>
    <t xml:space="preserve">Numbers on people affected are conflicting over different sources and range between 572,000 and 100,000,000. It is unclear for each of the figures how people are affected. To ensure consistency of the source and regular updating of the figures (as assessments are ongoing), we decided to go with the number published by the AHA centre.  </t>
  </si>
  <si>
    <t>AHA Centre Situation Update Lao PDR nr.4 12/09/2019</t>
  </si>
  <si>
    <t>https://reliefweb.int/sites/reliefweb.int/files/resources/AHA-Situation_Update-no4-LaoPDR_TS-PODUL-TD-KAJIKI.pdf</t>
  </si>
  <si>
    <t>Displacement number reported by AHA centre. It is unclear if people included in this number are temporarily evacuated or if their houses and properties have sustained signifcant damage and therefore they are currently unable to return. Over 60 per cent of the originally number pf dosisplaced have returend home.  Figures for the number of displaced people in Sekong and Attapeu are still to be confirmed, as the ground assessment is still ongoing</t>
  </si>
  <si>
    <t xml:space="preserve">Fatalities number reported by AHA centre. As assessments are still ongoing, this number is likely an underestimation. </t>
  </si>
  <si>
    <t xml:space="preserve">As currently there is no information available on the scale and level of needs among the affected people, we have decided to include the number of people displaced in the first categroy of the PIN (level 3) arguing that those people are likely to be experiencing some level of need for assistance.  The number of  people facing stressed conditions (level 2) is calculated as follows: affected population - PIN. The number of people facing minimal conditions (level 1) is calculated as follows: exposed population - affected population - PIN </t>
  </si>
  <si>
    <t xml:space="preserve">Nost host, host, IDP </t>
  </si>
  <si>
    <t xml:space="preserve">38823100 total Ugandan population, UNHCR projection 2018 based on census from 2014. The total refugee population hosted in Uganda is added here. </t>
  </si>
  <si>
    <t>UNHCR population estimates 2018 based on 2014 census, sent via email to AZ, see DP
UNHCR 31/08/2019</t>
  </si>
  <si>
    <t>UNHCR population estimates 2018 based on 2014 census, sent via email to AZ, see DP
UNHCR 31/08/2020</t>
  </si>
  <si>
    <t>UNHCR population estimates 2018 based on 2014 census, sent via email to AZ, see DP
UNHCR 31/08/2021</t>
  </si>
  <si>
    <t>UNHCR population estimates 2018 based on 2014 census, sent via email to AZ, see DP
UNHCR 31/08/2022</t>
  </si>
  <si>
    <t>UNHCR 31/08/2019
IPC 3/2019
FEEWS NET 08/2019
UNHCR population estimates sent via email to AZ, see DP</t>
  </si>
  <si>
    <t>https://data2.unhcr.org/en/documents/download/67595
https://ugandarefugees.org/en/country/uga#category-4
http://www.ipcinfo.org/ipc-country-analysis/details-map/en/c/1151994/?iso3=UGA
https://reliefweb.int/sites/reliefweb.int/files/resources/Uganda_FSOU%2008_2019_FINAL.pdf</t>
  </si>
  <si>
    <t>refugees and host communities living in districts affected by the 3 crisis</t>
  </si>
  <si>
    <t>accumulative number of people affected by the refugee influx and the drought</t>
  </si>
  <si>
    <t xml:space="preserve">UNHCR 31/08/2019 </t>
  </si>
  <si>
    <t xml:space="preserve">The total number of South Sudanese and DRC refugees in Uganda. Some host communities might have been relocated. However, there is no data available confirming this. The drought crisis has not caused reported displacement. </t>
  </si>
  <si>
    <t>ACLED March 2019 -August 2019</t>
  </si>
  <si>
    <t>ACLED March 2019 -August 2020</t>
  </si>
  <si>
    <t>ACLED March 2019 -August 2021</t>
  </si>
  <si>
    <t>ACLED March 2019 -August 2022</t>
  </si>
  <si>
    <t>ACLED March 2019 -August 2023</t>
  </si>
  <si>
    <t>ACLED March 2019 -August 2024</t>
  </si>
  <si>
    <t>ACLED March 2019 -August 2025</t>
  </si>
  <si>
    <t>ACLED March 2019 -August 2026</t>
  </si>
  <si>
    <t>UNHCR  31/08/2019
UNHCR population estimates sent via email to AZ, see DB</t>
  </si>
  <si>
    <t>UNHCR 31/08/2019</t>
  </si>
  <si>
    <t>UNHCR 31/08/2020</t>
  </si>
  <si>
    <t>https://ugandarefugees.org/en/country/uga#category-6</t>
  </si>
  <si>
    <t xml:space="preserve">South Sudanese Refugees+  Host Community: 2510200
Both, host and refugees communities are affected by the South Sudanese refugee influx;
South Sudanese Refugees + Host Community: 2510200
Both, host and refugees communities are affected by the South Sudanese refugee influx;
Only Admin level 1 is considered as no further datasets of Admin 2 population is available. Therefore, the number stated is a slight overestimation. The districts considered are hosting almost exclusively South Sudanese refugees but there are more districts affected by the South Sudanese refugee influx (such as Kampala). The number of South Sudanese Refugees staying in those districts are very small in numbers compared to the overall South Sudanese refugee population in Uganda and can, therefore, be overlooked.
Considered districts: Yumbe, Adjumani, Moyo, Arua, Kiryandongo, Lamwo, Koboko (see estimation page)
The population data was taken from UNHCR. They have estimates for Ugandan 2018 population that are based on the 2014 census. The refugee population living in these districts is added. </t>
  </si>
  <si>
    <t>Only refugees are counted here. The host community is affected, too, as some villages had to be relocated and their resources are shared (land, firewood, schools, hospitals). However, there are no clear numbers available. Additionally, due to the ReHOPE strategy, 30% of all humanitarian aid attributed towards the refugee response is supposed to be allocated to serve the host communities, too, to ease tensions and offset negative impact by the high influx of refugees. Tensions are rising as most districts have taken in more refugees than the total number of the host population. The ReHOPE strategy can create effects that are beneficial for many marginalized Ugandan communities, too, as services and infrastructure, as well as new employment opportunities, are made available to them. 
Only Admin level 1 is taken into consideration as these are no Admin 2 datasets availale. This is an overestimation. 
There are more districts affected, such as Kampala but the number of South Sudanese Refugees staying in those districts are very few.</t>
  </si>
  <si>
    <t>All South Sudanese refugees in Uganda. Some host communities might have been relocated. However, there is no data available that confirms this.</t>
  </si>
  <si>
    <t>UNHCR/REACH 08/2018
UNHCR 31/08/2019
FEWS NET 08/2019</t>
  </si>
  <si>
    <t>UNHCR/REACH 08/2018
UNHCR 31/08/2019
FEWS NET 08/2020</t>
  </si>
  <si>
    <t>UNHCR/REACH 08/2018
UNHCR 31/08/2019
FEWS NET 08/2021</t>
  </si>
  <si>
    <t>UNHCR/REACH 08/2018
UNHCR 31/08/2019
FEWS NET 08/2022</t>
  </si>
  <si>
    <t>UNHCR/REACH 08/2018
UNHCR 31/08/2019
FEWS NET 08/2023</t>
  </si>
  <si>
    <t xml:space="preserve">It is estimated that all refugees are in need. This is an overestimation as some refugees are employed and have regular incomes (especially those staying in urban centers) and are consequently able to meet their basic needs and do not rely on humanitarian assistance. There is however no other data available to make this distinction. 
Even though some members of the host communities are negatively affected by the refugee influx, there are many positive effects for the host communities such as market access, employment opportunities, and the availability of new health and educational services. Further, the needs of host community members, if any, are not caused by the refugee influx but are rather developmental issues. Therefore, they are not considered in this calculation.
The judgement on the severity of needs of the refugees is based on the Uganda Joint Multi-Sector Needs Assessments (August 2018) by UNHCR and REACH and FEWS NET data. Firstly, REACH states that all South Sudanese refugees (household level) staying in the northwest of Uganda (where the majority of South Sudanese refugees are hosted) are in need of assistance. Most refugees are able to access humanitarian support and many NGOs are present. However, access problem in regards to basic services, specifically water, and food, remain. Significant gaps are visible and the vast majority only is struggling to meet minimum living standards. All refugees staying in settlements are estimated by FEWS NET to face IPC 3 levels from October 2019 - January 2020 due to reduction in food assistance provided b humanitarian organisation. 
REACH/UNHCR state that 3%  of all South Sudanese refugees (household level) staying in the northwest of Uganda are in need of assitance in 7 or more sectors (the sectors differ a bit to the standard humanitarian sectors but can be compared). This calculated percentage of the overall PIN justifies their classification to face severe humanitarian conditions (level 4). The rest are placed to face moderate humanitarian conditions (level 3).  There is no data or inforamtion supporting any PIN in severity 5 levels. </t>
  </si>
  <si>
    <t>https://data2.unhcr.org/en/documents/download/65982
https://ugandarefugees.org/en/country/uga
https://reliefweb.int/sites/reliefweb.int/files/resources/Uganda_FSOU%2008_2019_FINAL.pdf</t>
  </si>
  <si>
    <t>UNHCR 31/08/2019
UNHCR population estimates sent via email to AZ, see DP</t>
  </si>
  <si>
    <t>Host and refugee population is considered here. As only Admin level 1 is considered, this is an overestimation, especially for Kampala district. Host community figures for Kibuube are estimated to be 50% of the population of the parental district Hoima. Due to the recent creation of the districts, there is nore accurate data available.</t>
  </si>
  <si>
    <t xml:space="preserve">It is estimated that all refugees are in need. This is an overestimation as some refugees are employed and have regular incomes (especially those staying in urban centers) and are consequently able to meet their basic needs and do not rely on humanitarian assistance. There is however no other data available to make this distinction. 
Even though some members of the host communities are negatively affected by the refugee influx, there are many positive effects for the host communities such as market access, employment opportunities, and the availability of new health and educational services. Further, the needs of host community members, if any, are not caused by the refugee influx but are rather developmental issues. Therefore, they are not considered in this calculation.
The judgement on the severity of needs of the refugees is based on the Uganda Joint Multi-Sector Needs Assessments (August 2018) by UNHCR and REACH and FEWS NET data. Firstly, REACH states that all South Sudanese refugees (household level) staying in the centre/southwest of Uganda (where the majority of DRC refugees are hosted) are in need of assistance. Most refugees are able to access humanitarian support and many NGOs are present. However, access problem in regards to basic services, specifically water, and food, remain. Significant gaps are visible and the vast majority only is struggling to meet minimum living standards. All refugees staying in settlements are estimated by FEWS NET to face IPC 3 levels from October 2019 - January 2020 due to reduction in food assistance provided b humanitarian organisation. 
REACH/UNHCR state that 11%  of all South Sudanese refugees (household level) staying in the centre/southwest of Uganda are in need of assitance in 7 or more sectors (the sectors differ a bit to the standard humanitarian sectors but can be compared). This calculated percentage of the overall PIN justifies their classification to face severe humanitarian conditions (level 4). The rest are placed to face moderate humanitarian conditions (level 3).  There is no data or inforamtion supporting any PIN in severity 5 levels. </t>
  </si>
  <si>
    <t xml:space="preserve">Food insecurity numbers estimated by IPC Info from January to March 2019 are used to estimate the people in need of food assistance caused by the drought-like conditions. For the classification of the severity of needs caused by the drought in Teso and Karamoja region IPC estimates for phase 3 and above are used exchangeably with ACAPS severity levels. There are no refugees staying in these two regions. 
The estimates from IPC Info from January to March 2019 are still upholding in September 2019 as the drought in Horn of Africa 2019 has caused significant rainfall deficits, caused shortfalls in agricultural production and depleted people’s food stocks. Seasonal changes and forecasted rainfall are expected to lift the region from overall IPC 3 to IPC 2 from October 2019 to January 2020. 
Kaberamaido and Soroti district in Teso region are not considered as they were not analysed and no food security data is available.  The population living in these two districts are subtracted from the population numbers which are based on UNHCR and not IPC (they differ slightly) due to internal coherence among the different crisis in Uganda.    </t>
  </si>
  <si>
    <t>http://www.ipcinfo.org/ipc-country-analysis/details-map/en/c/1151994/?iso3=UGA
http://fews.net/east-africa/uganda/food-security-outlook-update/august-2018</t>
  </si>
  <si>
    <t>IPC 1/3/2019
Fews Net 08/2019</t>
  </si>
  <si>
    <t>IPC 1/3/2019
Fews Net 08/2020</t>
  </si>
  <si>
    <t>IPC 1/3/2019
Fews Net 08/2021</t>
  </si>
  <si>
    <t>IPC 1/3/2019
Fews Net 08/2022</t>
  </si>
  <si>
    <t>IPC 1/3/2019
Fews Net 08/2023</t>
  </si>
  <si>
    <t>http://www.ipcinfo.org/ipc-country-analysis/details-map/en/c/1151994/?iso3=UGA
http://fews.net/east-africa/uganda/food-security-outlook-update/august-2019</t>
  </si>
  <si>
    <t>http://www.ipcinfo.org/ipc-country-analysis/details-map/en/c/1151994/?iso3=UGA
http://fews.net/east-africa/uganda/food-security-outlook-update/august-2020</t>
  </si>
  <si>
    <t>http://www.ipcinfo.org/ipc-country-analysis/details-map/en/c/1151994/?iso3=UGA
http://fews.net/east-africa/uganda/food-security-outlook-update/august-2021</t>
  </si>
  <si>
    <t>http://www.ipcinfo.org/ipc-country-analysis/details-map/en/c/1151994/?iso3=UGA
http://fews.net/east-africa/uganda/food-security-outlook-update/august-2022</t>
  </si>
  <si>
    <t xml:space="preserve">The total number of people in need in the conflict-affected areas (Boucle du Mouhoun, Centre-Est, Centre-Nord, Est, Nord and Sahel) is taken from the HNO, published by OCHA on 15 February 2019. This number remains stable, even though the ongoing violence has most likely caused humanitarian needs for people who were not accounted for in the HNO numbers. Yet, there is no data available to assess the PIN number differently, as more detailed information about the HNO PIN are lacking.   Therefore the actual number of PIN in the 6 areas might be higher. 
Level 1 compares to the exposed population and level 2 to the affected population. Level 3 accounts for the people in need among the population living in the conflict-affected regions (Boucle du Mouhoun, Centre-Est, Centre-Nord, Est, Nord and Sahel) minus the displaced population as they face heightened needs across all sectors and are therefore placed on level 4. Levels 4 accounts for all IDPs and the refugees/asylum seekers from Mali residing in the regions.  There is no data available to justify level 5 severity. </t>
  </si>
  <si>
    <t>INSD 2018
UNHCR 21/08/2019
UNHCR 31/08/2019</t>
  </si>
  <si>
    <t>https://data.humdata.org/dataset/burkina-faso-population-statistic
https://reliefweb.int/sites/reliefweb.int/files/resources/71072.pdf
https://data2.unhcr.org/en/country/bfa</t>
  </si>
  <si>
    <t>INSD 2018
UNHCR 21/08/2019
UNHCR 31/08/2020</t>
  </si>
  <si>
    <t>INSD 2018
UNHCR 21/08/2019
UNHCR 30/08/2019
OCHA 15/02/2019</t>
  </si>
  <si>
    <t xml:space="preserve">The nature of the conflict makes it hard to measure who is really affected by the conflict. 
The whole population of all 6 conflict affected regions (Boucle du Mouhoun, Centre-Est, Centre-Nord, Est, Nord and Sahel) would be an overestimation. Therefore, only the provinces  (Admin 2) in the conflict affected regions (Admin 1) that have PIN (according to OCHA HNO) and/or are hosting IDPs are taken into consideration. Malian refugees and asylum seekers are added as they are mostly staying in Boucle du Mouhoun and Nord region, and their response is affected due to growing insecuries and higher access constrains to public services due to IDPs influx. </t>
  </si>
  <si>
    <t>IDPs + Burkinabe refugees in other countries</t>
  </si>
  <si>
    <t>OCHA 22/08/2019
UNHCR 30/08/2019</t>
  </si>
  <si>
    <t>OCHA 22/08/2019
UNHCR 30/08/2020</t>
  </si>
  <si>
    <t>OCHA 22/08/2019
UNHCR 30/08/2021</t>
  </si>
  <si>
    <t>OCHA 22/08/2019
UNHCR 30/08/2022</t>
  </si>
  <si>
    <t>OCHA 22/08/2019
UNHCR 30/08/2023</t>
  </si>
  <si>
    <t>OCHA 22/08/2019
UNHCR 30/08/2024</t>
  </si>
  <si>
    <t>https://reliefweb.int/sites/reliefweb.int/files/resources/Situation%20Report%20-%20Burkina%20Faso%20-%2022%20Aug%202019.pdf
https://data2.unhcr.org/en/documents/download/70460</t>
  </si>
  <si>
    <t>https://reliefweb.int/sites/reliefweb.int/files/resources/Situation%20Report%20-%20Burkina%20Faso%20-%2022%20Aug%202019.pdf
https://data2.unhcr.org/en/documents/download/70461</t>
  </si>
  <si>
    <t>https://reliefweb.int/sites/reliefweb.int/files/resources/Situation%20Report%20-%20Burkina%20Faso%20-%2022%20Aug%202019.pdf
https://data2.unhcr.org/en/documents/download/70462</t>
  </si>
  <si>
    <t>https://reliefweb.int/sites/reliefweb.int/files/resources/Situation%20Report%20-%20Burkina%20Faso%20-%2022%20Aug%202019.pdf
https://data2.unhcr.org/en/documents/download/70463</t>
  </si>
  <si>
    <t>https://reliefweb.int/sites/reliefweb.int/files/resources/Situation%20Report%20-%20Burkina%20Faso%20-%2022%20Aug%202019.pdf
https://data2.unhcr.org/en/documents/download/70464</t>
  </si>
  <si>
    <t>https://reports.unocha.org/fr/country/haiti/</t>
  </si>
  <si>
    <t>39000 children under five are setimed in 2019 to suffer from severe acute malnutrition. ccording to nutritional surveillance data, malnutrition rates increased in several departments from January to May 2019, with global acute malnutrition (GAM) rates of up to 9.7% among children screened (South East Department).
No updated figures on cholera</t>
  </si>
  <si>
    <t>http://data.un.org/en/iso/sv.html</t>
  </si>
  <si>
    <t>Minus refugees and asylum seekers from El Salvador (250,612 - 71500 IDPs)</t>
  </si>
  <si>
    <t xml:space="preserve">IPC 2-4 figures for April - July 2019. </t>
  </si>
  <si>
    <t>UNHCR data regarding populations of concern origininating from El Salvador (refugees, asylum seekers, IDPs, returned IDPs, stateless people, and others of concern) for 2018</t>
  </si>
  <si>
    <t xml:space="preserve">January 2019 - September 2019: Suspected Dengue cases according to the governemnt of El Salvador. </t>
  </si>
  <si>
    <t>https://www.salud.gob.sv/download/boletin-epidemiologico-semana-37-del-08-al-14-de-septiembre-de-2019/</t>
  </si>
  <si>
    <t xml:space="preserve">Although homicides are certainly occurring in El Salvador, no specific numbers were found for the last 6 months (Mar-August) </t>
  </si>
  <si>
    <t>There are figures for economic losses from 2018, but not updated ones for 2019.</t>
  </si>
  <si>
    <t>https://www.imf.org/external/datamapper/PPPGDP@WEO/OEMDC/ADVEC/WEOWORLD/VEN/SLV</t>
  </si>
  <si>
    <t>UN Data 2018
UNHCR 2018</t>
  </si>
  <si>
    <t>http://data.un.org/en/iso/sv.html
https://data.humdata.org/dataset/refugees-originating-slv</t>
  </si>
  <si>
    <t>IPC figures for April - July 2019. However, only La Union and Usulutan states are affected by the food security crisis.</t>
  </si>
  <si>
    <t>Population Minus refugees and asylum seekers from El Salvador that have left in 2018, MINUS people in IPC-2 to IPC-4</t>
  </si>
  <si>
    <t>People in El Salvador who are recognised as IPC 2, projetion for April to July 2019</t>
  </si>
  <si>
    <t>Observatorio de Violencia Dialogos 23/09/2019</t>
  </si>
  <si>
    <t>This is the total of homicides between March 2019 and July 2019 (latest month available) for the whole country.</t>
  </si>
  <si>
    <t>Instituto Nacional de Estadistica 2019
US Customs and Border Protection 2019</t>
  </si>
  <si>
    <t>Baseline population data from 2019: 8,866,351
Minus 244,928 apprehensions at the US border of  Hondurans to date in 2019.This number is likely higher as it only accounts for those apprehended.</t>
  </si>
  <si>
    <t>https://www.ine.gob.hn/V3/
https://www.cbp.gov/newsroom/stats/sw-border-migration/usbp-sw-border-apprehensions</t>
  </si>
  <si>
    <t>IDMC 2018
US Customs and Border Protection 2019</t>
  </si>
  <si>
    <t>190,000 IDPs - IDMC estimate based on a UNHCR projection of past displacement in 2018.  Plus 244928 apprehensions at the US border of Hondurans to date in 2019. This number is likely higher as it only accounts for those apprehended.</t>
  </si>
  <si>
    <t>SEPOL 2019 Monthly Reports</t>
  </si>
  <si>
    <t>Government of Honduras</t>
  </si>
  <si>
    <t>https://reliefweb.int/sites/reliefweb.int/files/resources/Informe%20dengue_SE%20%2036_07_09_2019%20%281%29.pdf</t>
  </si>
  <si>
    <t>Grave Dengue cases between week 1 and 36, 2019. There are 15,013 Grave Cases and 60,109 Cases without Alarming signs (49,326 in total).</t>
  </si>
  <si>
    <t>https://www.sepol.hn/artisistem/images/sepol-images/files/Estadistica%20Diaria%20Septiembre%20pagina%202019.pdf</t>
  </si>
  <si>
    <t>Total number of  homicides from March to August 2019.</t>
  </si>
  <si>
    <t>R4V 09/2019</t>
  </si>
  <si>
    <t>https://reliefweb.int/sites/reliefweb.int/files/resources/R4V%20Am%C3%A9rica%20Latina%20y%20el%20Caribe%2C%20refugiados%20y%20migrantes%20venezolanos%20en%20la%20regi%C3%B3n%20Septiembre%202019.pdf</t>
  </si>
  <si>
    <t xml:space="preserve">According to the R4V June update, there are now 860,900 Venezuelans living in Peru, mostly in Lima. </t>
  </si>
  <si>
    <t>All people killed March 2019 to August 2019 in the Far North region.</t>
  </si>
  <si>
    <t>All deaths as counted by ACLED between March 2019 and August 2019.</t>
  </si>
  <si>
    <t>All people killed March 2019 to August 2019 in the Anglophone region.</t>
  </si>
  <si>
    <t>ACLED 31/08/2019</t>
  </si>
  <si>
    <t>City Population 20/09/2019</t>
  </si>
  <si>
    <t xml:space="preserve">http://www.citypopulation.de/php/madagascar-admin.php </t>
  </si>
  <si>
    <t xml:space="preserve">Districts Androy, Anosy, Atismo Andrefana, Atismo Atsinananana, and Vatovavy-Fitovinany are considred to be affected according to IPC figures (projection for August-December 2019). </t>
  </si>
  <si>
    <t>IPC 01/06/2019</t>
  </si>
  <si>
    <t>http://www.ipcinfo.org/fileadmin/user_upload/ipcinfo/docs/IPC_AFI_MNA_Madagascar_july_2019_English.pdf</t>
  </si>
  <si>
    <t>Populations of the districts Androy, Anosy, Atismo Andrefana, Atismo Atsinananana, and Vatovavy-Fitovinany, according to IPC figures (projection for August-December 2019).</t>
  </si>
  <si>
    <t>People in IPC phases 2-5 (projection for August 2019 - December 2019) are considered affected.</t>
  </si>
  <si>
    <t>Number of people killed from March to August 2019.</t>
  </si>
  <si>
    <t>People in IPC phases 3-5 (projection for August 2019 - December 2019) are considered in need</t>
  </si>
  <si>
    <t xml:space="preserve">People in IPC phase 1  (projection for August 2019 - December 2019) are considered exposed </t>
  </si>
  <si>
    <t>People in IPC phase 2 (projection for August 2019 - December 2019) are considered affected</t>
  </si>
  <si>
    <t>People in IPC phase 3 (projection for August 2019 - December 2019) are considered facing level 3 needs.</t>
  </si>
  <si>
    <t>People in IPC phase 4  (projection for August 2019 - December 2019)  are considered facing level 4 needs.</t>
  </si>
  <si>
    <t>People in IPC phase 5  (projection for August 2019 - December 2019) are considered facing level 5 needs.</t>
  </si>
  <si>
    <t>OCHA 2019 ; UNHCR 8/2019; OCHA 14/02/2019;</t>
  </si>
  <si>
    <t xml:space="preserve">https://data.humdata.org/dataset/yemen-humanitarian-needs-overview  https://data2.unhcr.org/en/situations/yemen https://reliefweb.int/sites/reliefweb.int/files/resources/2019_Yemen_HNO_FINAL.pdf </t>
  </si>
  <si>
    <t xml:space="preserve">OCHA 2019 ; UNHCR 5/2019; OCHA 14/02/2019; </t>
  </si>
  <si>
    <t>https://data2.unhcr.org/en/situations/yemen https://reliefweb.int/sites/reliefweb.int/files/resources/Yemen%20Operational%20Update%2023%20September%202019.pdf</t>
  </si>
  <si>
    <t>UNHCR 23/09/2019; UNHCR 31/08/2019</t>
  </si>
  <si>
    <t>3.65 million IDPs + 1.28 million returnees + 353,895 Yemeni refugees and migrants in the region</t>
  </si>
  <si>
    <t>ACLED 09/2019; EOC Yemen 09/2019; IOM 09/2019</t>
  </si>
  <si>
    <t>Total number of fatalities (conflict, cholera and sea crossings) the last six months  (25 March to 26 SEP cholera -19 March to 20 Sep - sea crossings 25 Sep)</t>
  </si>
  <si>
    <t>Total number of suspected cholera cases in the last six months (19 March to 20 Sep)</t>
  </si>
  <si>
    <t>EOC Yemen 09/2019</t>
  </si>
  <si>
    <t>Total number of fatalities (conflict, cholera ) the last six months  (25 March to 26 Sep cholera -19 March to 20 Sep)</t>
  </si>
  <si>
    <t xml:space="preserve">https://www.acleddata.com/data/ http://yemeneoc.org/bi/ </t>
  </si>
  <si>
    <t xml:space="preserve">ACLED 09/2019; EOC Yemen 09/2019; </t>
  </si>
  <si>
    <t>Migrant deaths at sea (presumed drowned) in the Horn of Africa (April to Sep)</t>
  </si>
  <si>
    <t xml:space="preserve">IOM 09/2019 </t>
  </si>
  <si>
    <t>Total number of crisis related fatalities the last six months (March to August)</t>
  </si>
  <si>
    <t xml:space="preserve">30/08/2019 UNHCR </t>
  </si>
  <si>
    <t>https://reliefweb.int/sites/reliefweb.int/files/resources/Kenya%20Operation%20Factsheet%20-August%202019.pdf</t>
  </si>
  <si>
    <t>UNHCR 30/08/2019; REACH 12/2018</t>
  </si>
  <si>
    <t>https://reliefweb.int/sites/reliefweb.int/files/resources/Kenya%20Operation%20Factsheet%20-August%202019.pdf
https://reliefweb.int/sites/reliefweb.int/files/resources/reach_ken_factsheet_msna_dadaab_refugee_complex_december_2018.pdf</t>
  </si>
  <si>
    <t>Fewsnet 08/2019</t>
  </si>
  <si>
    <t>http://fews.net/east-africa/kenya/food-security-outlook-update/august-2019</t>
  </si>
  <si>
    <t>UNHCR 30/08/2019; REACH Dec 2018
UNHCR (Jan 2019) / UNHCR (2017) / Worldbank 2017</t>
  </si>
  <si>
    <t>https://reliefweb.int/sites/reliefweb.int/files/resources/Kenya%20Operation%20Factsheet%20-August%202019.pdf
https://reliefweb.int/sites/reliefweb.int/files/resources/reach_ken_factsheet_msna_dadaab_refugee_complex_december_2018.pdf
https://www.unhcr.org/ke/wp-content/uploads/sites/2/2019/02/Kenya-Infographics_January-2019.pdf
https://data.humdata.org/dataset/unhcr-time-series-originating-ken
https://data.worldbank.org/indicator/sp.pop.totl?page=2</t>
  </si>
  <si>
    <t>OCHA 31/08/2019
OCHA 26/09/2019</t>
  </si>
  <si>
    <t>It includes 1.466 m IDPs + 2.232m South Sudanese refugees in neighbouring countries (refugees from other countries in South Sudan are not included in this figure since they are not considered to constitute a crisis by themselves, but are taken into consideration in the overall total population)</t>
  </si>
  <si>
    <t>https://data2.unhcr.org/en/situations/southsudan
https://reliefweb.int/sites/reliefweb.int/files/resources/20190926_new_south_sudan_idp_baseline_key_messages_and_methodology.pdf</t>
  </si>
  <si>
    <t>ACLED 03/2019 - 08/2019</t>
  </si>
  <si>
    <t>Conflict related casualties in South Sudan in the past 6 months</t>
  </si>
  <si>
    <t xml:space="preserve">The whole country is affected by there complex crisis in South Sudan. Therefore there is no one placed in severity level 1. In August, the severity distribution was only based on food security outcomes. Despite recognized improvements in food security levels in Aguust, and projected improvements for the harvest season from Sep-Dec 2019 the HNO PIN is chosen as a reference PIN estimate (7.1m instead of IPC 3+ = 4.5m for Sep). An Improved access to infrastructure and increased security leading to fewer protection concerns are not recognized to have been improved significantly in the past months. Therefore, the food security data does not hold true as a proxy for the needs in all sectors for the overall country. Severity level 4 adn 5 are based on  IPC 4 and 5 for August to reflect some seasonal improvements. However, severe floods in August and September have been affecting more than 230,000 peope countrywide who are added to severity level 4. Severity level 3 includes the rest of the 7.1 m people in need in South Sudan, including 300,000 refugees. </t>
  </si>
  <si>
    <t>IPC Info 09/2019
OCHA 16/09/2019</t>
  </si>
  <si>
    <t>https://reliefweb.int/sites/reliefweb.int/files/resources/IPC_South%20Sudan_Key_Messages_August_2019.pdf
https://reliefweb.int/sites/reliefweb.int/files/resources/Situation%20Report%20-%20South%20Sudan%20-%2016%20Sep%202019.pdf</t>
  </si>
  <si>
    <t>886910 people who fled to neighbouring countries (as of 31/08/2019) 6.6 million IDPs (4.5 million IDPs as of December 2017 + 2.1 million new IDPs in 2018) 998,200 returnees + 250000 IPDs/Refugees newly displaced in Ituri and South Kivue since June 2019</t>
  </si>
  <si>
    <t>OCHA 11/12/2018
UNHCR 31/08/2019
OCHA 10/2018
UN NEWS 20/09/2019</t>
  </si>
  <si>
    <t>https://reliefweb.int/sites/reliefweb.int/files/resources/GLR_humanitarian_snapshot_11Dec2018_final.pdf 
https://data2.unhcr.org/en/situations/drc 
https://reliefweb.int/sites/reliefweb.int/files/resources/68339.pdf 
https://reliefweb.int/sites/reliefweb.int/files/resources/drc_hno_2018_fr.pdf
https://news.un.org/fr/story/2019/09/1052142</t>
  </si>
  <si>
    <t>ACLED 3/2019-08/2019</t>
  </si>
  <si>
    <t>All deaths between 01/03/2019 and 30/08/2019 as counted by ACLED. MONUSCO reports only on annual basis.</t>
  </si>
  <si>
    <t>UNHCR 12/09/2019</t>
  </si>
  <si>
    <t>https://www.unhcr.org/5d6cdeb24</t>
  </si>
  <si>
    <t>Reuters 17/04/2019
Statoids 2011</t>
  </si>
  <si>
    <t>UNHCR 11/2018
Reuters 17/04/2019</t>
  </si>
  <si>
    <t>http://reporting.unhcr.org/sites/default/files/UNHCR%20Nicaragua%20Situation%20Fact%20Sheet%20-%20November%202018.pdf
https://mobile.reuters.com/article/amp/idUSKCN1RS26D</t>
  </si>
  <si>
    <t xml:space="preserve">According to the United Nations High Commissioner for Refugees, there are approximately 68,000 Nicaraguans in need of international protection in Costa Rica, of whom 23,000 have begun the process of applying for refugee status in the country. 50% of the registered Nicaraguans have been identified as requiring special protection and assistance,, including legal and physical, as well as serious medical conditions. The numbers have increased but due to limited information there is currently know new number of registerd people and people in need known. </t>
  </si>
  <si>
    <t>https://reliefweb.int/sites/reliefweb.int/files/resources/71429.pdf</t>
  </si>
  <si>
    <t>UNHCR 15/09/2019</t>
  </si>
  <si>
    <t>Rohingya refugees according to UNHCR as of 15/09/2019</t>
  </si>
  <si>
    <t>WHO 09/2019</t>
  </si>
  <si>
    <t>All illness cases for diseases recorded from week 14 to week 38, with exception of ARI, Malnutrition and "others" (recounted data from GCSI August)</t>
  </si>
  <si>
    <t>All injured and wounds cases from week 14 to week 38</t>
  </si>
  <si>
    <t>ACLED 09/2019</t>
  </si>
  <si>
    <t>Displaced according to NPM Round 15, a bit more than UNHCR figure. Number of displaced used as PIN figure.</t>
  </si>
  <si>
    <t>NPM Round 15 06/2019</t>
  </si>
  <si>
    <t>ACAPS; NPM 14; NPM 15 - 06/2019</t>
  </si>
  <si>
    <t>The weighting (percentage) is distributed according to the NPM site assesment Round 14 Basic needs index. The new population figues from NPM 15. Data collection has changed so there is not a methodology for severity yet for NPM 15.</t>
  </si>
  <si>
    <t>ACLED 03-08/2019</t>
  </si>
  <si>
    <t xml:space="preserve">Total number of people killed in the country in the last six months (March to August) due to the Boko Haram conflict, farmer-herder violence, riots, military forces, unidentified armed groups and other violence </t>
  </si>
  <si>
    <t>Total number of fatalities (Boko Haram conflict in Adamawa, Borno, and Yobe) in the last six months (March to August)</t>
  </si>
  <si>
    <t>ACLED 03/2019 to 08/2019</t>
  </si>
  <si>
    <t xml:space="preserve">Total number of casualties country-wide March-August. Total number of casualties is very likely to be an underestimation, some events go unreported. </t>
  </si>
  <si>
    <t xml:space="preserve">Figure represents the number of fatalities across Niger (Mar-Aug), according to ACLED. The data may not reflect the reality on the ground, as attacks often go unreported. The increase in fatalities relative to last month can be attributed to an increase in violence, as well as an updated way of counting fatalities using ACLED data. </t>
  </si>
  <si>
    <t xml:space="preserve">Figure represents the number of fatalities in Diffa region (Mar-Aug), according to ACLED. The data may not reflect the reality on the ground, as attacks often go unreported. The increase in fatalities relative to last month can be attributed to an increase in violence, as well as an updated way of counting fatalities using ACLED data. </t>
  </si>
  <si>
    <t xml:space="preserve">Figure represents the number of fatalities in Tahoua and Tillabery regions (Mar-Aug), according to ACLED. The data may not reflect the reality on the ground, as attacks often go unreported. The increase in fatalities relative to last month can be attributed to an increase in violence, as well as an updated way of counting fatalities using ACLED data. </t>
  </si>
  <si>
    <t xml:space="preserve">Figure represents the number of fatalities stemming from violence during the period March 2019- August 2019. The actual number of violent fatalities is likely to be higher as a result of un-reported incidents. Fatalities from causes other than violence have not been included as a result of the lack of reliable and representative data. </t>
  </si>
  <si>
    <t>Number of casualties across Chad between March and August 2019.</t>
  </si>
  <si>
    <t xml:space="preserve">Total number of fatilities recorded by Acled in Lac region, March 2019 to August 2019. Figure is likely an under-estimation, as violent incidents often go unreported.  </t>
  </si>
  <si>
    <t xml:space="preserve">Number of casualties in Tibesti region between March 2019 and August 2019. This figure is almost certainly an underestimation, due to attacks that go unreported, and the fact that very little information is available about the Tibesti conflict. </t>
  </si>
  <si>
    <t>Total number of fatalities (Papua conflict) in the last six months (April to September).</t>
  </si>
  <si>
    <t>Number of injured people according to OCHA/Protection Cluster in the last six months (April to August) September Protection Cluster Factsheet has not been published.</t>
  </si>
  <si>
    <t>https://www.humanitarianresponse.info/en/operations/ukraine/protection</t>
  </si>
  <si>
    <t>OCHA 08/2019</t>
  </si>
  <si>
    <t>Deep South Watch 08/2019</t>
  </si>
  <si>
    <t>Number of people killed as part of the conflict registered by the Deep South Watch organisation  in last 6 months - last update August 2019.</t>
  </si>
  <si>
    <t>Number of people injured as part of the conflict registered by the Deep South Watch organisation in last 6 months - last update August 2019.</t>
  </si>
  <si>
    <t>OCHA 15/09/2019 ; IDMC 30/12/2018 ; UNHCR 07/02/2019</t>
  </si>
  <si>
    <t>http://www.internal-displacement.org/countries/afghanistan https://reliefweb.int/sites/reliefweb.int/files/resources/afghanistan_humanitarian_weekly-15_september_2019.pdf https://data.humdata.org/dataset/unhcr-asylum-seekers-originating-afg</t>
  </si>
  <si>
    <t>IDPs (natural disaster and conflict): 2,598,000 (IDMC Mid-Year Report). Returnees: 292,300 returns from Iran, 18,000 from Pakistan, 12,000 from other countries (OCHA Weekly Update). Only 2019 returnee figures were included as it can be expected that many share the characteristics (needs and vulnerabiities) of IDPs. Given the lack of conclusive data on current conditions of returnees from previous years (3.2 million since 2012), these were not considered as displaced anymore. Refugees and Asylum Seekers - for 10 year period of inclusion: 1,114,713 (UNHCR dataset)</t>
  </si>
  <si>
    <t>ACLED 30/09/2019</t>
  </si>
  <si>
    <t>Total number of fatalities in Bangsamoro Autonomous Region in Muslim Mindanao in the last six months (April to September)</t>
  </si>
  <si>
    <t>ACLED as of 30/09/2019, NDMA 28/09/2019</t>
  </si>
  <si>
    <t>https://www.acleddata.com/data/ https://reliefweb.int/sites/reliefweb.int/files/resources/NDMA%20SITREP%20No.%2006%20-%20Mirpur%20Earthquake%202019.pdf</t>
  </si>
  <si>
    <t xml:space="preserve">All conflict-related fatalities in the last six months (April to September) across all provinces as counted by ACLED. So far no health (i.e. malnutrition) deaths have been included due to data gaps. Additional 39 deaths from Earthquake in AJK on 24 September. </t>
  </si>
  <si>
    <t>ACLED as of 30/09/2019, NDMA 28/09/2020</t>
  </si>
  <si>
    <t>All fatalities recorded for Jammu and Kashmir over the last six months. Likely an underestimate since reporting is now extremely restricted in the region (since the August communications blackout).</t>
  </si>
  <si>
    <t>Cyclone Idai resulted in 59 casualties, but no longer falls under the 6 month time frame. Casualties from drought or food insecurity are not known.</t>
  </si>
  <si>
    <t xml:space="preserve">Data not sufficient to represent the numbers of people injured in Colombia for the last 6 months. </t>
  </si>
  <si>
    <t xml:space="preserve">Data not sufficient to represent the numbers of people killed in Colombia for the last 6 months. </t>
  </si>
  <si>
    <t>Cyclone Idai resulted in 672 injuries, but no longer falls under the 6 month time frame. Infuries from drought or food insecurity are assumed to be 0.</t>
  </si>
  <si>
    <t>Total population of the country is exposed to food insecurity (14,757,767) minus the affected populaton (4,830,000)</t>
  </si>
  <si>
    <t xml:space="preserve"> 603 people were killed by Cyclone Idai + 45 deaths caused by Cyclone Kenneth. This is no longer included (outside the 6 month reporting period). Deaths related to food insecurity are unknown. </t>
  </si>
  <si>
    <t xml:space="preserve">People injured due to Cyclone Idai (1600) + people injured during attacks in Cabo Delgado (32) + people injured due to Cyclone Kenneth (91). They are no longer included in the 6 month reporting period. </t>
  </si>
  <si>
    <t xml:space="preserve">277,460 cases of cholera and malaria were reported following Cyclone Idai and Kenneth. This is no longer within the 6 month reporting period. It is unknown how many illnesses have occurred due to food insecurity. 
Cyclone Idai: 6,768 cholera cases + 104,850 malaria cases + 458 pellagra cases + 453 others
Cyclone Kenneth: 7,052 cholera cases + 157,897 malaria cases as of 28 July </t>
  </si>
  <si>
    <t>346 people killed in violence related to the insurgency in Cabo Delgado  (April to September). 603 people were killed by Cyclone Idai + 45 deaths caused by Cyclone Kenneth. This is no longer included (outside the 6 month reporting period). Deaths related BB</t>
  </si>
  <si>
    <t xml:space="preserve"> injuries caused by  attacks related to the insurgency in Cabo Delgado (April to September).</t>
  </si>
  <si>
    <t>More than 10,700 cases of cholera confirmed in Zmibabwe between Sept 2019 and Feb 2019. The last update of cumulative cases is from a WHO report in April 2019. It cannot be confirmed how many cases have been identified during the last 6 months.</t>
  </si>
  <si>
    <t xml:space="preserve">According to the government. 186 people were injured during Cyclone Idai. This is likely an underestimate, especially given injuries cause by unrest throughout Zimbabwe. However, these numbers are not available and the cyclone is now out of the 6 month reporting period. </t>
  </si>
  <si>
    <t>According to the government, Cyclone Idai caused 505 deaths. Fatalities caused by protests and other reasons are not considered due to incomplete and unreliable data. The cyclone is no longer included in the 6 month reporting period, so casualty data is based on ACLED data from the last 6 months (April-September)</t>
  </si>
  <si>
    <t>IPC 06/2019, OCHA 03/2019</t>
  </si>
  <si>
    <t>https://reliefweb.int/sites/reliefweb.int/files/resources/ROSEA_ZimbabweFlashAppeal_27Feb2019_Final.pdf
https://reliefweb.int/sites/reliefweb.int/files/resources/IPC_Zimbabwe_Acute%20Food%20Insecurity_2019June2019Dec.pdf</t>
  </si>
  <si>
    <t>The number of people directly affected by crisis is an estimate. It  comprises 6,259,000 people in IPC phase 2-5 (projected Oct-Dec 2019) in rural areas. 1.5 million urban residents are further food insecure. 270,000 people affected by Cyclone Idai in March are estimated to be food incesure, but these are not included because it would likely include double counting since cyclone affected areas are included in IPC figures.</t>
  </si>
  <si>
    <t xml:space="preserve">The PIN includes 3,580,000 people in IPC phase 3-5 (projected Oct-Dec 2019) in rural areas. Additionally, 1.5 million urban residents are further food insecure. The severity of food insecurity is not clear, though the 2019 Flash Appeal refers to "1.5 million people in urban areas,  estimated to be facing severe food insecurity." Thus, it is assumed that these people are considered at an IPC level 3 given that the IPC proection describes level 3 and above as "People facing severe acute food insecurity." </t>
  </si>
  <si>
    <t>Total population of Zimbabwe (15,413,000) is exposed to the crisis,  minus the total population directly affected by the crisis, which includes those at IPC phase 2-5 (7,759,000).</t>
  </si>
  <si>
    <t>The total population affected by the crisis includes all people in IPC phase 2 (PIN = phase 3-5)</t>
  </si>
  <si>
    <t xml:space="preserve">The total population in IPC Phase 3 (crisis). Includes 2,475,000 people in rural areas according to the IPC projection for Oct-Dec 2019 and 1,500,000 people in urban areas estimated to be 'severely food insecure' according to the OCHA Flash Appeal. </t>
  </si>
  <si>
    <t>The total population at IPC Phase 4 (emergency) according to the IPC projection for Oct-Dec 2019.</t>
  </si>
  <si>
    <t>There are currently no people estimated to be in IPC phase 5 (catastrophe) in Zimbabwe.</t>
  </si>
  <si>
    <t>All conflict-related fatalities in the last six months (April to September) in Azad Jammu and Kasmir as counted by ACLED.</t>
  </si>
  <si>
    <t>IOM 0209/2019, PBS 2017 Census</t>
  </si>
  <si>
    <t>https://displacement.iom.int/reports/pakistan-–-migration-snapshot-august-2019 http://www.pbs.gov.pk/sites/default/files/PAKISTAN%20TEHSIL%20WISE%20FOR%20WEB%20CENSUS_2017.pdf</t>
  </si>
  <si>
    <t>The country population of Pakistan, accounting for refugees from Pakistan and refugees in Pakistan. See estimations page for breakdown.</t>
  </si>
  <si>
    <t>The whole country is affected by different types of conflict, drought, and natural disasters. See estimations page for breakdown of country population.</t>
  </si>
  <si>
    <t>It is difficult to determine what illnesses can be considered a result of the crisis given the complexity of drought, conflict, and natural disasters.</t>
  </si>
  <si>
    <t xml:space="preserve">Population considered directly affected include drought affected districts (population with 1-5 IPC level in Sindh and Balochistan) and population in the most conflict-affected areas of Balochistan and FATA/KP. See estimations page for breakdown. It is difficult to determine affected populations for various natural disasters (floods and earthquakes) so they are left out of the calculation unless a major crisis occurs. </t>
  </si>
  <si>
    <t>119,000 IDPs as of 31/12/2018 according to IDMC. IDPs include: protracted IDPs in Khyber Agency and North Waziristan Agency (98,000 IDPs), refugee returnees staying in camps along the border to Afghanistan (about 17,000), an estimated 2,000 people displaced from Balochistan in Sindh and Punjab. Pakistani refugees living in Afghanistan (87,082) are also included because it can be assumed they were displaced within the last 10 years due to the current complex crisis.</t>
  </si>
  <si>
    <t>http://www.internal-displacement.org/sites/default/files/2019-05/GRID%202019%20-%20Conflict%20Figure%20Analysis%20-%20PAKISTAN.pdf https://displacement.iom.int/reports/pakistan-–-migration-snapshot-august-2019</t>
  </si>
  <si>
    <t>IDMC 31/02/2018, IOM 02/09/2019</t>
  </si>
  <si>
    <t>IPC 07/2019, PBS 2017</t>
  </si>
  <si>
    <t>https://reliefweb.int/sites/reliefweb.int/files/resources/IPC_Pakistan_Balochistan_AFI_2019JanNov.pdf https://reliefweb.int/sites/reliefweb.int/files/resources/IPC_Pakistan_Sindh_AFI_2018Oct2019Oct.pdf 
http://www.pbs.gov.pk/sites/default/files/PAKISTAN%20TEHSIL%20WISE%20FOR%20WEB%20CENSUS_2017.pdf</t>
  </si>
  <si>
    <t>IPC 07/2019</t>
  </si>
  <si>
    <t>https://reliefweb.int/sites/reliefweb.int/files/resources/IPC_Pakistan_Balochistan_AFI_2019JanNov.pdf https://reliefweb.int/sites/reliefweb.int/files/resources/IPC_Pakistan_Sindh_AFI_2018Oct2019Oct.pdf</t>
  </si>
  <si>
    <t xml:space="preserve">Population in IPC Phase 3-5 in 7 districts in Sindh and 14 districts in Balochistan severely affected by drought. There is limited information regarding humanitarian needs due to conflict, so this is likely a massive underestimation. </t>
  </si>
  <si>
    <t xml:space="preserve">Total amount of people exposed to conflict.     </t>
  </si>
  <si>
    <t xml:space="preserve">Total people in This number is likely to be an underestimation of the total people in need.  </t>
  </si>
  <si>
    <t xml:space="preserve">Total people in IPC Phase 3 (crisis) due to drought in Sindh (726,691) and Balochistan (1,294,235). PIN numbers for conflict unavailable. This number is likely to be an underestimation of the total people in need.  </t>
  </si>
  <si>
    <t>Total people in IPC Phase 4 (emergency) due to drought in Sindh (527,660) and Balochistan (490.288). PIN numbers for conflict unavailable. This number is likely to be an underestimation of the total people in need.</t>
  </si>
  <si>
    <t>There are no people in IPC Phase 5 due to drought in Sindh and Balochistan. PIN numbers for conflict areas are unavailable, but it is assumed no one is at humanitarian need level 5.</t>
  </si>
  <si>
    <t>IPC 07/2020</t>
  </si>
  <si>
    <t>IOM Missing migrants Mar-Aug 2019</t>
  </si>
  <si>
    <t>IOM 2019 (Round 26)</t>
  </si>
  <si>
    <t>IOM March 2019 - Aug 2019</t>
  </si>
  <si>
    <t>ACLED March 2019 -Aug 2019 /  IOM March 2019- Aug 2019</t>
  </si>
  <si>
    <t>UNHCR 2018 / IOM DTM 2019
UNHCR Personal conversation for refugee numbers as of June 2018</t>
  </si>
  <si>
    <t>UNHCR August  2019</t>
  </si>
  <si>
    <t>IOM missing migrants March-Aug 2019</t>
  </si>
  <si>
    <t xml:space="preserve">ACLED 03-08/2019 </t>
  </si>
  <si>
    <t>UNHCR 31/07/2019; WFP 2017</t>
  </si>
  <si>
    <t>City Population 11/02/2019; UNHCR 31/07/2019</t>
  </si>
  <si>
    <t>OCHA 03-08/2019</t>
  </si>
  <si>
    <t>Acled 2019, IOM 2019</t>
  </si>
  <si>
    <t>Acled 03-08/2019</t>
  </si>
  <si>
    <t>IOM 03-08/2019</t>
  </si>
  <si>
    <t>Syrian refugees and asylum seekers: UNHCR 08/2019
Non-Syrian refugees and asylum seekers: UNHCR July 2019</t>
  </si>
  <si>
    <t>Syrian refugees and asylum seekers: UNHCR 08/2019
Non-Syrian refugees and asylum seekers: UNHCR July 2019</t>
  </si>
  <si>
    <t xml:space="preserve">Syrian refugees and asylum seekers: UNHCR 12/2018
Non-Syrian refugees and asylum seekers: UNHCR July </t>
  </si>
  <si>
    <t>Province population: GoT
Affected provinces: IOM</t>
  </si>
  <si>
    <t>Unicef 04/2018
UNHCR Aug 2019</t>
  </si>
  <si>
    <t>UNHCR 01/2018
UNHCR Aug 2019</t>
  </si>
  <si>
    <t>UNHCR 01/2018
UNHCR July 2019
UNHCR Aug 2019</t>
  </si>
  <si>
    <t>UNHCR 26/09/2019</t>
  </si>
  <si>
    <t>UNHCR 01/2018
UNHCR 26/09/2019</t>
  </si>
  <si>
    <t>UNHCR 31.08.2019;
City population 2018</t>
  </si>
  <si>
    <t>UNHCR 31.08.2019</t>
  </si>
  <si>
    <t>HNO 2019
UNHCR 2019</t>
  </si>
  <si>
    <t xml:space="preserve">UNHCR 2019
City population </t>
  </si>
  <si>
    <t>IOM DTM 31/8/2019;
UNHCR 17/5/2018</t>
  </si>
  <si>
    <t>UNHCR 31.08.2019;
City population 2018
OCHA 11/2018</t>
  </si>
  <si>
    <t>IOM DTM 31/8/2019; UNHCR 17/5/2018; UNHCR 31/07/2019</t>
  </si>
  <si>
    <t xml:space="preserve">OCHA 11/2018, UNHCR 31.07.2019
</t>
  </si>
  <si>
    <t>OCHA 11/2018, UNHCR 2019</t>
  </si>
  <si>
    <t>low</t>
  </si>
  <si>
    <t>https://www.humanitarianresponse.info/sites/www.humanitarianresponse.info/files/documents/files/2019_lby_hno_draftv1.1.pdf
https://reliefweb.int/sites/reliefweb.int/files/resources/2019_LBY_HRP-FINAL.pdf
http://www.globaldtm.info/libya</t>
  </si>
  <si>
    <t>https://data.worldbank.org/indicator/SP.POP.TOTL?locations=GR 
https://reliefweb.int/sites/reliefweb.int/files/resources/71310.pdf</t>
  </si>
  <si>
    <t>https://reliefweb.int/sites/reliefweb.int/files/resources/71310.pdf</t>
  </si>
  <si>
    <t>https://reliefweb.int/sites/reliefweb.int/files/resources/July-2019-UNHCR-Egypt-Monthly-Statistical-Report-External-1.pdf</t>
  </si>
  <si>
    <t>https://reliefweb.int/sites/reliefweb.int/files/resources/July-2019-UNHCR-Egypt-Monthly-Statistical-Report-External-1.pdf
https://docs.wfp.org/api/documents/WFP-0000069986/download/</t>
  </si>
  <si>
    <t>http://www.citypopulation.de/Egypt-Cities.html 
https://reliefweb.int/sites/reliefweb.int/files/resources/July-2019-UNHCR-Egypt-Monthly-Statistical-Report-External-1.pdf</t>
  </si>
  <si>
    <t>https://data2.unhcr.org/en/situations/syria/location/113
https://reliefweb.int/sites/reliefweb.int/files/resources/70959.pdf</t>
  </si>
  <si>
    <t>https://www.unicef.org/emergencies/files/2018-04_-_UNICEF_response_to_the_Syria_Crisis.pdf
https://data2.unhcr.org/en/situations/syria/location/113</t>
  </si>
  <si>
    <t>https://reliefweb.int/sites/reliefweb.int/files/resources/63168.pdf
https://data2.unhcr.org/en/situations/syria/location/113</t>
  </si>
  <si>
    <t>https://reliefweb.int/sites/reliefweb.int/files/resources/63168.pdf
https://reliefweb.int/sites/reliefweb.int/files/resources/70959.pdf
https://data2.unhcr.org/en/situations/syria/location/113</t>
  </si>
  <si>
    <t>http://web.turkstat.gov.tr/UstMenu.do?metod=temelist
https://data2.unhcr.org/en/documents/download/67206</t>
  </si>
  <si>
    <t>https://data2.unhcr.org/en/situations/syria/location/5
https://data2.unhcr.org/en/documents/download/69906
https://reliefweb.int/sites/reliefweb.int/files/resources/irq_2019_hno.pdf</t>
  </si>
  <si>
    <t xml:space="preserve">This figure includes the # of Migrants from 39 nations in Libya as counted by IOM DTM Round 26 June-July 2019. </t>
  </si>
  <si>
    <t xml:space="preserve">People facing none/minor humanitarian conditions (HC 1) are calculated as the exposed population (which is the total country population) subtracting the PIN and the affected population. People facing stressed humanitarian conditions (HC 2) are calculated as the affected population minus the PIN. 
The calculations are based on the HNO October 2018 data and IOM DTM round 24 (2019) data. Data for severity we derived from the Severity map in the HNO p.6 which includes 6 categories with Catastrophic as the most severe. Since the HNO published 2 severity maps with two different scales we decided to go with the scale that includes the "critical levels" matching the crisis' narative.  To calculate the severity distribution of the # people in need, we combined the intersectoral PINs breakdown for migrants and refugees for admin 2  with the Severity map information. HNO  5&amp;6 = GCSI 5, HNO 3&amp;4 = GCSI 4, HNO 1&amp;2 = GCSI 3. As the HNO only includes a part of the migrants residing in Libya in the PIN, we decided to add the remaining migrants as counted by IOM to the level 3 "moderate" category argueing that, because of their extremely vulnerable status, the vast majority of migrants are experiencing humanitarian needs to some extend. </t>
  </si>
  <si>
    <t xml:space="preserve">Total # people displaced by the conflict + # people displaced by the MMF crisis. Total # displaced by the conflict = # IDPs according to IOM DTM round 26 June-Jul + # Returnees in Libya according to IOM DTM round 26 June-July +  # Libyan nationals who have left Libya as of June 2018 and are counted as refugees or asylum seekers  by UNHCR. Total # displaced by MMF includes the # of Migrants from 39 nations in Libya as counted by IOM round 26 June-July  2019. </t>
  </si>
  <si>
    <t xml:space="preserve">People facing none/minor humanitarian conditions (HC 1) are calculated as the exposed population (which is the total country population) subtracting the PIN and the affected population. People facing stressed humanitarian conditions (HC 2) are calculated as the affected population minus the PIN. 
The calculations for the PIN (HC 3-5) are based on the HNO October 2018 data and IOM DTM round 26 (2019) data. Data for severity we derived from the Severity map in the HNO p.6 which includes 6 categories with Catastrophic as the most severe. Since the HNO published 2 severity maps with two different scales we decided to go with the scale that includes the "critical levels" matching the crisis narative.  To calculate the severity distribution of the # people in need, we combined the intersectoral PINs breakdown for admin 2 with the Severity map information. HNO 6+5 = GCSI 5, HNO 3+4= GCSI 4, HNO 1+2 = GCSI 3. As the HNO only includes a part of the migrants residing in Libya in the PIN, we decided to add the remaining migrants as counted by IOM to the level 3 "moderate" category argueing that, because of their extremely vulnerable status, the vast majority of migrants are experiencing humanitarian needs to some extend. </t>
  </si>
  <si>
    <t xml:space="preserve">The PIN includes refugees and migrants living on the islands as registered by UNHCR. We decided to allocate the island population to the lowest PIN category (HC3: people facing moderate humanitarian conditions). People facing stressed conditions (HC2) are calculated as the affected population minus the PIN. People facing none/minor humanitarian conditions (HC 1) are calculated as the exposed population minus the affected population.. </t>
  </si>
  <si>
    <t>Syrian asylum seekers and refugees</t>
  </si>
  <si>
    <t xml:space="preserve">Total number of crisis related fatalities the last six months </t>
  </si>
  <si>
    <t>Total number of crisis related fatalities the last six months</t>
  </si>
  <si>
    <t xml:space="preserve">Total number of injuries (including Israelis) resulting directly from conflict in the last six months </t>
  </si>
  <si>
    <t xml:space="preserve">Total number of fatalities (including Israelis) resulting directly from conflict in the last six months </t>
  </si>
  <si>
    <t>Figure represents the number of fatilities from the Kurdish conflict  the number of migrants and refugees who died in Turkey Mar-Aug2019</t>
  </si>
  <si>
    <t xml:space="preserve">Figure represents the number of fatalities from the Kurdish conflict March-Aug 2019. Includes both combatants and civilians. As a result of the  nature of the conflict and the data available, it is not possible to reliably distinguish combatants and civilians from one another. </t>
  </si>
  <si>
    <t xml:space="preserve">Figure represents the number of fatalities and missing among migrants in Turkey March to Aug 2019, according to IOM's Missing Migrant Database. The true number of fatalities may be higher as a result of unreported incidents. </t>
  </si>
  <si>
    <t xml:space="preserve">Figure represents the total number of Syrian refugees and asylum seekers (3667435) + Non-Syrian refugees and asylum seekers (386400) in Turkey. People from host communities are affected as well, but it is impossible to quantify how many given the available data.   </t>
  </si>
  <si>
    <t xml:space="preserve">Pin number is the UNHCR number of syrian refugees residing in Iraq. The severity distribution is based on the severity distribution shown in the HNO p.20. By linking the UNHCR figure of Srian refugees in Erbil, Dahuk, Sulaymania, Anbar, Ninew and Kirkuk to the severity map we came up with two PIN levels: HC3 and HC4 defined by the colours on the severity map. The UNHCR category "others" is allocated to the lowest PIN level HC3. 
Syrians in Erbil,Dahuk and other locations are here included in HC3. Syrians in Sulaymania, Anbar, Ninewa and Kirkuk are included in HC 4. HC 2 are the affected population - PIN. HC1 are the Exposed population - Affected population - PIN. </t>
  </si>
  <si>
    <t xml:space="preserve">HNO figure (see breakdown); HNO figure of 6.7 was adjusted to the addition of the breakdown of the Admin 1 figures in the HNO ; </t>
  </si>
  <si>
    <t xml:space="preserve">The country level number represents the sum of conflict (HNO data) and int. displacement numbers (UNHCR data). </t>
  </si>
  <si>
    <t>BHS002</t>
  </si>
  <si>
    <t xml:space="preserve">All casualties in previous 6 months (April to September). Previous reports on casualties were from UNAMA and only inclluded civilians, but due to limited frequency of reporting (quarterly or biannual) ACLED was determined to be a more consistant source for conflict related casualties. For methodological considstency, all fatalities, not just civilian are included. </t>
  </si>
  <si>
    <t>All conflict-related fatalities in the last six months (April to September) across all provinces as counted by ACLED. So far no health (i.e. malnutrition) deaths have been included due to data gaps. Additional 39 deaths from Earthquake in AJK on 24 September 2019</t>
  </si>
  <si>
    <t>All conflict-related fatalities in the last six months (April to September) in Azad Jammu and Kashmir as counted by ACLED.</t>
  </si>
  <si>
    <t>All people killed Azad Kashmir region. 40 in Pakistan and 162 India</t>
  </si>
  <si>
    <t>Pakistan: 706 Total crisis related fatalities due to conflict and natural disasters. India 162 fatalities in Jammu and kashmir.</t>
  </si>
  <si>
    <t>UNHCR 30/09/2019</t>
  </si>
  <si>
    <t>WHO 30/09/2019</t>
  </si>
  <si>
    <t>Worldbank 2017; UNHCR 08/2019</t>
  </si>
  <si>
    <t>UNHCR 08/2019, CCCM 06/2019</t>
  </si>
  <si>
    <t>https://data2.unhcr.org/en/documents/download/71790</t>
  </si>
  <si>
    <t>https://data.worldbank.org/indicator/sp.pop.totl?page=2  
https://www.unhcr.org/figures-at-a-glance-in-malaysia.html  
https://data2.unhcr.org/en/documents/download/71271 https://reliefweb.int/sites/reliefweb.int/files/resources/70840.pdf</t>
  </si>
  <si>
    <t>https://www.unhcr.org/figures-at-a-glance-in-malaysia.html https://www.sheltercluster.org/rakhine/documents/4-pages-online-dashboard-pdf-site-profile-q2-2019 https://data2.unhcr.org/en/documents/download/71790</t>
  </si>
  <si>
    <t>https://www.unhcr.org/figures-at-a-glance-in-malaysia.html https://www.sheltercluster.org/rakhine/documents/4-pages-online-dashboard-pdf-site-profile-q2-2019 https://data2.unhcr.org/en/documents/download/71790 https://reliefweb.int/sites/reliefweb.int/files/resources/dashboard-Report_Shelter_NFI_CCCM_Cluster_Analysis_Report_Kachin.NShan_Jul2019.pdf</t>
  </si>
  <si>
    <t>Rohingya refugees according to UNHCR as of 30/09/2019</t>
  </si>
  <si>
    <t>All med cases for diseases recorded by WHO since April (week 14  to week 38), except for ARI, Malnutrition, and "other consultations".</t>
  </si>
  <si>
    <t>All injured and wounds cases recorded by WHO since April (week 14 to week 38).</t>
  </si>
  <si>
    <t>Rohingya-related fatalities in CXB  Apr-Sept 2019</t>
  </si>
  <si>
    <t>Worldbank population figure, minus (Rohingyas in Bangladesh, MMR refugees in Malaysia, MMR refugees in Thailand). See estimations tab for specific breakdown of numbers.</t>
  </si>
  <si>
    <t>Acled data for fatalities in Rakhine state in last 6 months (April to September 2019).</t>
  </si>
  <si>
    <t>Myanmar fatalities overall in last 6 months (April to September 2019).</t>
  </si>
  <si>
    <t xml:space="preserve">Acled data for fatalities in Kachin and Shan state in last 6 months (April to September 2019). </t>
  </si>
  <si>
    <t>Fatalities in Kachin, Shan and Rakhine in last 6 months (April to September 2019).</t>
  </si>
  <si>
    <t>Total CXB and Rakhine fatalities April to September</t>
  </si>
  <si>
    <t>Total BGD and MMR fatalities April to September</t>
  </si>
  <si>
    <t>All med cases for diseases recorded by WHO in CxB since April (week 14  to week 38), except for ARI, Malnutrition, and "other consultations". No info for Myanmar.</t>
  </si>
  <si>
    <t>All injured and wounds in CxB cases recorded by WHO since April (week 14 to week 38). No info for Myanmar.</t>
  </si>
  <si>
    <t>IOM 10/2019</t>
  </si>
  <si>
    <t>https://displacement.iom.int/datasets/mozambique-cyclone-idai-daily-update-1st-october-2019</t>
  </si>
  <si>
    <t>The two cyclones that hit Mozambique in March and April 2019 have caused mass displacement. The latest available DTM data, reports a total of 68 resettlement sites, hosting 84,084 people as of 30 September. The violence in Cabo Delgado has also led to population displacement, however due to lack of information it is hard to assess how many people are currenly displaced.</t>
  </si>
  <si>
    <t xml:space="preserve">Injuries caused by  attacks related to the insurgency in Cabo Delgado (April to September). </t>
  </si>
  <si>
    <t>359 people killed in violence related to the insurgency in Cabo Delgado  (April to September). There is no verifiable information on deaths caused by food insecurity.</t>
  </si>
  <si>
    <t>360 people killed in violence related to the insurgency in Cabo Delgado  (April to September). There is no verifiable information on deaths caused by food insecurity.</t>
  </si>
  <si>
    <t>IOM April 2019 - Sep 2019</t>
  </si>
  <si>
    <t>ACLED April 2019 -Sept 2019 /  IOM April 2019- Sept 2019</t>
  </si>
  <si>
    <t>ACAPS Access Report October 2019</t>
  </si>
  <si>
    <t>Syrian Government Bureau of Statistics 2010</t>
  </si>
  <si>
    <t>Government of Syria, Central Statistics Bureau 2016
UNHCR 2019
HRP Lebanon 2019
Jordan Response Plan 2017-2019
BBC 11/09/2018, Pew Research Center 29/01/2018
UNWRA 2019</t>
  </si>
  <si>
    <t>ACLED April -September 2019</t>
  </si>
  <si>
    <t>UNHCR September 2019</t>
  </si>
  <si>
    <t>IOM missing migrants April-September 2019</t>
  </si>
  <si>
    <t>UNHCR September  2019</t>
  </si>
  <si>
    <t xml:space="preserve">VASyR 2018, OCHA personal communication for Syrian refugee population in Lebanon per admin 2, LCRP 2017-2020 (2019 Update) 
World Bank 2017 </t>
  </si>
  <si>
    <t>Iom, Missing Migrants Project April-Sept 2019</t>
  </si>
  <si>
    <t>IOM Missing migrants April -September 2019</t>
  </si>
  <si>
    <t xml:space="preserve">low </t>
  </si>
  <si>
    <t>https://data2.unhcr.org/en/situations/syria
https://reliefweb.int/sites/reliefweb.int/files/resources/JRP%2B2017-2019%2B-%2BFull%2B-%2B%28June%2B30%29.pdf
https://reliefweb.int/report/lebanon/lebanon-crisis-response-plan-2017-2020-2018-update
 http://www.cbssyr.sy/yearbook/2017/Data-Chapter2/TAB-4-2-2017.pdf
https://www.pewresearch.org/fact-tank/2018/01/29/where-displaced-syrians-have-resettled/ , https://www.bbc.com/news/world-europe-44660699
https://www.unrwa.org/resources/reports/syria-unrwa-humanitarian-snapshot-march-2019</t>
  </si>
  <si>
    <t>https://data.humdata.org/dataset/syrian-arab-republic-humanitarian-needs-overview</t>
  </si>
  <si>
    <t>https://data2.unhcr.org/fr/documents/download/71957</t>
  </si>
  <si>
    <t>https://data.worldbank.org/indicator/SP.POP.TOTL?locations=GR 
https://data2.unhcr.org/fr/documents/download/71957</t>
  </si>
  <si>
    <t>https://www1.wfp.org/publications/vulnerability-assessment-syrian-refugees-lebanon-vasyr-2018
https://data.worldbank.org/indicator/sp.pop.totl?page=2
https://reliefweb.int/sites/reliefweb.int/files/resources/67780.pdf</t>
  </si>
  <si>
    <t>No reliable data available for number of all peope injured due to the complex crisis.</t>
  </si>
  <si>
    <t>The total country and populaiton of Syria are affected by the crisis.</t>
  </si>
  <si>
    <t xml:space="preserve">We previously  used the data on "trauma's suppported" registered by the health cluster. As data currently is only available untill May, we decided to X this indicator for Syria. </t>
  </si>
  <si>
    <t xml:space="preserve">The whole country is affected and facing at least stressed humanitarian conditions. To calculate this figure we took the country population and subtracted the PIN figure. As the whole country is affected, the number of people experiencing none or minor conditions are 0 for the purpose of the severity distribution. The numbers for the humanitarian conditions moderate or above have been claculated according to the number of people classified in each region by severity level and the number of people in need at that level using 2019 HNO data. Redistribution from HNO levels to GCSI levels for humanitarian conditions: HNO 1&amp;2= GCSI 3, HNO 3&amp;4 = GCSI 4 , HNO 5&amp;6 = GCSI 5. </t>
  </si>
  <si>
    <t>The PIN is the sum of the amount of Syrians who have resorted to crisis and emergency livelyhood coping strategies as reported in the VASyR 2018 in figure 124 (p.126). We took the sum of the crisis and emergency coping strategies in relation to the Syrian refugee population in Lebanon per admin 2. We then added the amount of PRS' who are estimated to be severely and moderately food insecure as reported in the LCRP 2019 update (p.15) since there are no figures for coping strategies for this group. 
The number of people in HC level 1 is calculated by subtracting the people affected and people in need from the population exposed. The whole country is considered to be exposed to the displacement crisis. 
The number of people in HC level 2 is calculated by subtracting the people in need from the people affected. We consider all refugees to be affected by the crisis and to at least be experiencing stressed humanitarian conditions. The number included in this category is the percentage of Syrians who are reported to have resorted to either no or any of the "stressed coping strategies" (which includes: buying food on credit, spending of saving, selling of household goods, moving to cheaper accommodations). To calculate we took the sum of the stressed coping strategies and no coping strategies in relation to the Syrian refugee population in Lebanon per admin 2. The amount of people that are not reported to have resorted to any of the coping strategies is equal to the affected population figure in column F in this spread sheet (which is the Syrian refugee population + PRS) minus the people who have resorted to either stressed, crisis, or emergency coping strategies: 45522. This number differs slightly from the number you'll find in the estimations tab.
For PIN level 1 we looked at the percentage of Syrians who are reported to have resorted to any of the "crisis coping strategies" (which includes: selling productive assets, withdrawing children from school, reducing essential non-food expenditures, reducing expenses on health, marriage of children under 18). We then added the percentage of PRS who are estimated to be moderately food insecure (31%)
For PIN level 2 we looked at the percentage of Syrians who are reported to have resorted to any of the "emergencies coping strategies" (which includes: begging, accepting high risk jobs, selling house, involving children in income activities). We then added the percentage of PRS who are estimated to be severely food insecure (63%)
Due to the fairly stable conditions of refugees in Lebanon we decided to not allocate any numbers to the most severe PIN category</t>
  </si>
  <si>
    <t xml:space="preserve">Number of people who died and are missing in the meditarranean western route in front of Algerian coast </t>
  </si>
  <si>
    <t xml:space="preserve">Number of people who died and are missing in the meditarranean western route in front of Moroccon coast </t>
  </si>
  <si>
    <t>Acled 2019 Apr-Sept, IOM 2019 Apr-Sept</t>
  </si>
  <si>
    <t>Acled 04-09/2019</t>
  </si>
  <si>
    <t>IOM 04-09/2019</t>
  </si>
  <si>
    <t>Syrian refugees and asylum seekers: UNHCR 09/2019
Non-Syrian refugees and asylum seekers: UNHCR September 2019</t>
  </si>
  <si>
    <t>UNHCR jan 2018
UNHCR sept 2019
UNHCRsept 2019
Unicef 04/2018
Province population: GoT
Affected provinces: IOM</t>
  </si>
  <si>
    <t>UNHCR sept 2019</t>
  </si>
  <si>
    <t>UNHCR 01/2018
UNHCR SEPT 2019
Province population: GoT
Most affected provinces: UNHCR 12/2018</t>
  </si>
  <si>
    <t>IOM apr-sep</t>
  </si>
  <si>
    <t>IOM April-sept 2019</t>
  </si>
  <si>
    <t xml:space="preserve">high </t>
  </si>
  <si>
    <t>https://reliefweb.int/sites/reliefweb.int/files/resources/63168.pdf
https://reliefweb.int/sites/reliefweb.int/files/resources/71996.pdf
https://data2.unhcr.org/en/situations/syria/location/113
https://www.unicef.org/emergencies/files/2018-04_-_UNICEF_response_to_the_Syria_Crisis.pdf
http://web.turkstat.gov.tr/UstMenu.do?metod=temelist
https://reliefweb.int/sites/reliefweb.int/files/resources/Q4_quarterly-oct-nov-dec-18.pdf</t>
  </si>
  <si>
    <t>https://reliefweb.int/sites/reliefweb.int/files/resources/63168.pdf
https://data2.unhcr.org/en/situations/syria/location/113
http://web.turkstat.gov.tr/UstMenu.do?metod=temelist
https://data2.unhcr.org/en/documents/download/67206
https://www.unicef.org/emergencies/files/2018-04_-_UNICEF_response_to_the_Syria_Crisis.pdf</t>
  </si>
  <si>
    <t>https://data.worldbank.org/indicator/SP.POP.TOTL?locations=GR and  https://data2.unhcr.org/en/documents/download/68057
https://data.worldbank.org/country/turkey</t>
  </si>
  <si>
    <t xml:space="preserve">Figure represents the number of fatilities from the Kurdish conflict  the number of migrants and refugees who died in Turkey </t>
  </si>
  <si>
    <t xml:space="preserve">Figure represents the number of fatalities from the Kurdish conflict. Includes both combatants and civilians. As a result of the  nature of the conflict and the data available, it is not possible to reliably distinguish combatants and civilians from one another. </t>
  </si>
  <si>
    <t xml:space="preserve">Figure represents the total number of Syrian refugees and asylum seekers (3676288) + Non-Syrian refugees and asylum seekers (368400) in Turkey. People from host communities are affected as well, but it is impossible to quantify how many given the available data.   </t>
  </si>
  <si>
    <t xml:space="preserve">PIN Figure represents the total number of Syrian refugees and asylum seekers living below the poverty line added to the number of non-Syrian refugees and asylum seekers.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t>
  </si>
  <si>
    <t xml:space="preserve">PIN: Figure represents the number of Syrian refugees falling below the poverty line or extreme poverty line. Refugees above the poverty line are assumed to be affected but not in need. 
HC1:Figure represents the number of Syrian refugees falling below the poverty line or extreme poverty line. Refugees above the poverty line are assumed to be affected but not in need.  
HC2: 36% of the Syrian refugee population in Turkey falls above the poverty line. Syrian refugees who are above the poverty line are considered to be affected by the crisis, but not necessarily have humanitarian needs. 
HC3:This figure was calculated by subtracting the number of Syrian refugees below the extreme poverty line (18.4%) from the total population of Syrian refugees living under the poverty line (64%). Syrian refugees living below the poverty line but above the extreme poverty line are assumed to have moderate needs.
HC4: 18.4% of Syrian refugees fall below the extreme poverty line. Refugees who fall below the extreme poverty line are assumed to have severe needs.  </t>
  </si>
  <si>
    <t xml:space="preserve">The number of people displaced by the Syrian conflict, including IPDS registered in Syria, and Syrians who have left Syria including to countries in the region and to Europe and North Africa. 
</t>
  </si>
  <si>
    <t xml:space="preserve">Sum of the crisis related ilnesses of the individual crises </t>
  </si>
  <si>
    <t>The civilian deaths recordes in Syria caused by the conflict in the last six months</t>
  </si>
  <si>
    <t xml:space="preserve">Average of the scores of the indiviual crises </t>
  </si>
  <si>
    <t xml:space="preserve">all deaths and people missing recorded via the central mediterranean route (Tunisia, Algeria, Libya) </t>
  </si>
  <si>
    <t xml:space="preserve">all deaths and people missing recorded via the eastern mediterranean route (Turkey - Greece) </t>
  </si>
  <si>
    <t xml:space="preserve">Population of Greece and Turkey </t>
  </si>
  <si>
    <t>OCHA 10/11/2019</t>
  </si>
  <si>
    <t>New figures for Nicaraguan refugees</t>
  </si>
  <si>
    <t>PAHO 28/10/2019</t>
  </si>
  <si>
    <t>http://www.paho.org/data/index.php/en/mnu-topics/indicadores-dengue-en/dengue-nacional-en/252-dengue-pais-ano-en.html</t>
  </si>
  <si>
    <t>New dengue cases</t>
  </si>
  <si>
    <t>No reliable figures on people leaving the country.</t>
  </si>
  <si>
    <t>IDMC 2018 CBP 2019 UNHCR 2017</t>
  </si>
  <si>
    <t>https://www.cbp.gov/newsroom/stats/sw-border-migration/usbp-sw-border-apprehensions http://www.internal-displacement.org/sites/default/files/2019-05/GRID%202019%20-%20Conflict%20Figure%20Analysis%20-%20HONDURAS.pdf https://www.ine.gob.hn/V3/</t>
  </si>
  <si>
    <t>New figures on border apprehensions</t>
  </si>
  <si>
    <t>SEPOL 2019</t>
  </si>
  <si>
    <t>New homicide figures</t>
  </si>
  <si>
    <t>OCHA 12/2018; UNHCR 09/2019</t>
  </si>
  <si>
    <t>New refugee and returnee figures</t>
  </si>
  <si>
    <t>https://data2.unhcr.org/en/country/tcd</t>
  </si>
  <si>
    <t>UNHCR 08/2019; UNHCR 04/2019</t>
  </si>
  <si>
    <t>New displacement figures</t>
  </si>
  <si>
    <t>ACLED 10/2019</t>
  </si>
  <si>
    <t>New figures</t>
  </si>
  <si>
    <t>OCHA 12/2018; UNHCR 09/2020</t>
  </si>
  <si>
    <t>UNHCR 09/2019; IOM 08/2019</t>
  </si>
  <si>
    <t>https://displacement.iom.int/system/tdf/reports/Mobility%20Chad_27-08-2019_draft_8-3_AL_yak_FR_v2.pdf?file=1&amp;type=node&amp;id=6766
https://data2.unhcr.org/en/country/tcd</t>
  </si>
  <si>
    <t>New fatality figures</t>
  </si>
  <si>
    <t>OCHA 09/2019</t>
  </si>
  <si>
    <t>New figures on Chadian returnees</t>
  </si>
  <si>
    <t>UNHCR 09/2019</t>
  </si>
  <si>
    <t>New refugee and aslyum seeker figures</t>
  </si>
  <si>
    <t>New refugee figures</t>
  </si>
  <si>
    <t>CILSS june-august 2019 projection</t>
  </si>
  <si>
    <t>Most up to date projections</t>
  </si>
  <si>
    <t>OCHA 2019; UNHCR 30/09/2019; UNHCR 30/09/2019</t>
  </si>
  <si>
    <t>New refugee and asylum seeker figures</t>
  </si>
  <si>
    <t>OCHA 2019; UNHCR 30/09/2019; UNHCR 30/09/2020</t>
  </si>
  <si>
    <t>IOM 24/10/2019; UNHCR 30/09/2019; UNHCR 30/09/2019</t>
  </si>
  <si>
    <t xml:space="preserve">https://data2.unhcr.org/fr/situations/malisituation
https://data2.unhcr.org/en/country/mli
https://displacement.iom.int/mali
</t>
  </si>
  <si>
    <t>New refugee, idp and returnee figures</t>
  </si>
  <si>
    <t>New fatalitiy figures</t>
  </si>
  <si>
    <t>Host and displaced comunities are also present in Tibesti</t>
  </si>
  <si>
    <t>UNHCR 09/2019 and Statoids 2019</t>
  </si>
  <si>
    <t>https://www.unhcr.org/5d6cdeb24
http://www.statoids.com/ucr.html</t>
  </si>
  <si>
    <t>New population and refugee figures</t>
  </si>
  <si>
    <t>UNHCR 30/09/2019; Burundi RRRP 2019</t>
  </si>
  <si>
    <t>https://reliefweb.int/sites/reliefweb.int/files/resources/71625.pdf https://reliefweb.int/sites/reliefweb.int/files/resources/67385.pdf</t>
  </si>
  <si>
    <t>https://reliefweb.int/sites/reliefweb.int/files/resources/71625.pdf</t>
  </si>
  <si>
    <t xml:space="preserve">Refugee population in Rwanda, both in and outside of camps. Refugees experience high protection risks, including violence and exploitation. There is a lack of access to adequate WASH and health facilities in refugee camps, and shelters are often poorly constructed and are particularly vulnerable to damage during rainy season. Lack of information on needs of asylum seekers, they are not included in PIN figures. Possibly include host communities - though need to look into needs more. </t>
  </si>
  <si>
    <t>Affected population = Displaced population (149,212) plus host community (123,000) according to the Burundi RRRP 2019. The number included there (p33) is a projection for the end of the year but was included due to a lack of other estimations. The host community is assumed to be affected, though not necessarily in need. Possibly look into this.</t>
  </si>
  <si>
    <t xml:space="preserve">Displaced population (149,212) plus host community (123,000) according to the Burundi RRRP 2019. The number included there (p33) is a projection for the end of the year but was included due to a lack of other estimations. </t>
  </si>
  <si>
    <t>Refugees and asylum seekers in the country. Congolese Refugees (76,350), Burundian refugees (72,745), other refugees (117), Asylum Seekers (291).</t>
  </si>
  <si>
    <t>New Displacement figures</t>
  </si>
  <si>
    <t>Acled 04 - 09/2019</t>
  </si>
  <si>
    <t>New figures for the six months</t>
  </si>
  <si>
    <t>New figures for displacement</t>
  </si>
  <si>
    <t>UNHCR 08/2019</t>
  </si>
  <si>
    <t>https://reliefweb.int/sites/reliefweb.int/files/resources/71763.pdf</t>
  </si>
  <si>
    <t>OCHA 08/2019; UNHCR 08/2019</t>
  </si>
  <si>
    <t>https://data2.unhcr.org/en/country/ner</t>
  </si>
  <si>
    <t>Choice of using whole region population</t>
  </si>
  <si>
    <t>UNHCR 07/09/2019; IOM 22/07/2019</t>
  </si>
  <si>
    <t>https://data2.unhcr.org/en/country/ner https://reliefweb.int/sites/reliefweb.int/files/resources/LCBC_Monthly_Dashboard_July_2019_v1.pdf</t>
  </si>
  <si>
    <t>ACLED 04/2019 to 09/2019</t>
  </si>
  <si>
    <t>Rectifying figure</t>
  </si>
  <si>
    <t xml:space="preserve">UNHCR </t>
  </si>
  <si>
    <t xml:space="preserve">All casualties in previous 6 months. Previous reports on casualties were from UNAMA and only inclluded civilians, but due to limited frequency of reporting (quarterly or biannual) ACLED was determined to be a more consistant source for conflict related casualties. For methodological considstency, all fatalities, not just civilian are included. </t>
  </si>
  <si>
    <t>World Bank 2018 UNHCR 2019 UNHCR 08/2019</t>
  </si>
  <si>
    <t>ACLED 31/09/2019 IOM 21/10/2019</t>
  </si>
  <si>
    <t xml:space="preserve"> FEWS NET 08/2019</t>
  </si>
  <si>
    <t>CDEMA SITREP #7 06/09/2019</t>
  </si>
  <si>
    <t>USAID 12/09/2019 International Medical Corps 12/09/2019</t>
  </si>
  <si>
    <t>NEMA 13/09/2019</t>
  </si>
  <si>
    <t>UN OCHA 07/09/2019 CDEMA SITREP #11 10/09/2019</t>
  </si>
  <si>
    <t>PAHO 06/09/2019 Pacific Disaster Center 08/09/2019</t>
  </si>
  <si>
    <t>USAID 18/09/2019 International Medical Corps 12/09/2019</t>
  </si>
  <si>
    <t>CDEMA SITREP #15 19/09/2019</t>
  </si>
  <si>
    <t>UNICEF 24/09/2019</t>
  </si>
  <si>
    <t>NEMA 25/09/2019</t>
  </si>
  <si>
    <t>USAID 30/09/2019</t>
  </si>
  <si>
    <t>NEMA 11/10/2019</t>
  </si>
  <si>
    <t>UN OCHA 21/02/2019 UNHCR 09/2019</t>
  </si>
  <si>
    <t>The Guardian 11/10/2019</t>
  </si>
  <si>
    <t>IPC  09/07/2019</t>
  </si>
  <si>
    <t>World Bank 2018; UNHCR 30/09/2019</t>
  </si>
  <si>
    <t>National Statistics Office, UNHCR 30/09/2019</t>
  </si>
  <si>
    <t>World Bank 2018 UNHCR 15/10/2019 UNHCR 31/08/2019</t>
  </si>
  <si>
    <t>UNHCR 09/2019 UNFPA 2017</t>
  </si>
  <si>
    <t>UNHCR 15/10/2019 UNHCR 31/08/2019</t>
  </si>
  <si>
    <t>UNHCR 09/2019 BUCREP 2010</t>
  </si>
  <si>
    <t>UNHCR 09/2019 IOM 08/2019</t>
  </si>
  <si>
    <t>UN OCHA 21/02/2019 UNHCR 09/2019 BUCREP 2010</t>
  </si>
  <si>
    <t>https://data.worldbank.org/indicator/SP.POP.TOTL?locations=SO https://data2.unhcr.org/en/situations/horn http://reporting.unhcr.org/sites/default/files/UNHCR%20Somalia%20Operational%20Update%20-%20August%202019.pdf</t>
  </si>
  <si>
    <t>https://data.worldbank.org/indicator/AG.LND.TOTL.K2?locations=SO</t>
  </si>
  <si>
    <t>http://reporting.unhcr.org/sites/default/files/UNHCR%20Somalia%20Operational%20Update%20-%20August%202019.pdf</t>
  </si>
  <si>
    <t>http://www.ipcinfo.org/ipc-country-analysis/details-map/en/c/1152150/?iso3=SOM</t>
  </si>
  <si>
    <t>https://www.citypopulation.de/Bahamas-Islands.html</t>
  </si>
  <si>
    <t>https://reliefweb.int/sites/reliefweb.int/files/resources/CDEMA_Situation_Report_7_-_Hurricane_Dorian_Sept_6_2019_FINAL.pdf</t>
  </si>
  <si>
    <t>https://reliefweb.int/sites/reliefweb.int/files/resources/CDEhttps://reliefweb.int/sites/reliefweb.int/files/resources/09.12.19%20-%20USAID_DCHA%20The%20Bahamas%20Hurricane%20Dorian%20Fact%20Sheet%20%237.pdfMA_Situation_Report_10_-_Hurricane_Dorian_Sept_9_2019_.pdf</t>
  </si>
  <si>
    <t>https://www.bahamas.gov.bs/wps/wcm/connect/abab1086-c106-4fb4-a02d-8e59415594f3/HurricaneDorianDailyBrief-09-13-2019%282%29.pdf?MOD=AJPERES</t>
  </si>
  <si>
    <t>https://reliefweb.int/sites/reliefweb.int/files/resources/20190907-BS-OCHA-Situation-Report-01.pdf https://reliefweb.int/sites/reliefweb.int/files/resources/CDEMA_Situation_Report_11_-_Hurricane_Dorian_Sept_10%2C_2019_FINAL.pdf</t>
  </si>
  <si>
    <t>https://reliefweb.int/sites/reliefweb.int/files/resources/PAHO%20Sit%20Rep%207%20Dorian%20Sept6.pdf https://www.pdc.org/wp-content/uploads/2019/09/PDC_TC_Dorian_The_Bahamas_Nassau_Shelter_Status_08SEP19_1800EDT.pdf</t>
  </si>
  <si>
    <t>https://reliefweb.int/sites/reliefweb.int/files/resources/09.18.19%20-%20USAID_DCHA%20The%20Bahamas%20Hurricane%20Dorian%20Fact%20Sheet%20%239.pdf https://reliefweb.int/sites/reliefweb.int/files/resources/09.12.19%20-%20USAID_DCHA%20The%20Bahamas%20Hurricane%20Dorian%20Fact%20Sheet%20%237.pdf</t>
  </si>
  <si>
    <t>https://reliefweb.int/sites/reliefweb.int/files/resources/CDEMA_Situation_Report_15_-_Hurricane_Dorian_Sept_19_2019.pdf</t>
  </si>
  <si>
    <t>https://reliefweb.int/sites/reliefweb.int/files/resources/BHS-Dorian-UNICEF-SitRep%20N3%20CLEAR.pdf</t>
  </si>
  <si>
    <t>https://www.bahamas.gov.bs/wps/wcm/connect/1c36343f-8f8b-4b6b-93ac-1050322e1261/HurricaneDorianDailyBrief-09-25-2019.pdf?MOD=AJPERES</t>
  </si>
  <si>
    <t>https://reliefweb.int/sites/reliefweb.int/files/resources/09.30.19%20-%20USAID-DCHA%20The%20Bahamas%20Hurricane%20Dorian%20Fact%20Sheet%20%2312.pdf</t>
  </si>
  <si>
    <t>https://reliefweb.int/sites/reliefweb.int/files/resources/HurricaneDorianDailyBrief10-11-2019.pdf</t>
  </si>
  <si>
    <t>https://reliefweb.int/report/cameroon/cameroun-aper-u-des-besoins-humanitaires-2019-janvier-2019 https://data.humdata.org/dataset/cameroon-humanitarian-needs-overview https://data2.unhcr.org/en/documents/download/71777</t>
  </si>
  <si>
    <t>https://www.theguardian.com/world/2019/oct/11/haiti-protests-nehemie-joseph-journalist-shot-dead</t>
  </si>
  <si>
    <t>http://www.ipcinfo.org/fileadmin/user_upload/ipcinfo/docs/IPC_Lesotho_AFI_2019May2020March.pdf</t>
  </si>
  <si>
    <t>https://data.worldbank.org/indicator/SP.POP.TOTL?end=2018&amp;locations=TZ&amp;start=2017  https://reliefweb.int/sites/reliefweb.int/files/resources/Refugee%20Population%20Dashboard_Tanzania_September%202019.pdf</t>
  </si>
  <si>
    <t>https://www.nbs.go.tz/nbs/takwimu/census2012/Tanzania_Total_Population_by_District-Regions-2016_2017r.pdf  https://reliefweb.int/sites/reliefweb.int/files/resources/Refugee%20Population%20Dashboard_Tanzania_September%202019.pdf</t>
  </si>
  <si>
    <t>https://reliefweb.int/sites/reliefweb.int/files/resources/Refugee%20Population%20Dashboard_Tanzania_September%202019.pdf</t>
  </si>
  <si>
    <t>https://data.worldbank.org/indicator/SP.POP.TOTL?locations=CM https://data2.unhcr.org/en/documents/download/70341 https://data2.unhcr.org/en/documents/download/71451</t>
  </si>
  <si>
    <t xml:space="preserve">https://data2.unhcr.org/en/documents/download/71777 https://data.humdata.org/dataset/lake-chad-basin-baseline-population </t>
  </si>
  <si>
    <t>https://data2.unhcr.org/en/documents/download/71777 https://data2.unhcr.org/en/documents/download/71451</t>
  </si>
  <si>
    <t>https://data2.unhcr.org/en/documents/download/71777 http://www.statistics-cameroon.org/downloads/Rapport_de_presentation_3_RGPH.pdf  http://www.globaldtm.info/cameroon/</t>
  </si>
  <si>
    <t>https://reliefweb.int/sites/reliefweb.int/files/resources/70816.pdf https://displacement.iom.int/system/tdf/reports/Dashboard_R19_en_final.pdf?file=1&amp;type=node&amp;id=6609</t>
  </si>
  <si>
    <t>https://reliefweb.int/report/cameroon/cameroun-aper-u-des-besoins-humanitaires-2019-janvier-2019 https://data2.unhcr.org/en/documents/download/71777 http://www.statistics-cameroon.org/downloads/Rapport_de_presentation_3_RGPH.pdf  http://www.globaldtm.info/cameroon/</t>
  </si>
  <si>
    <t xml:space="preserve">Total population in country minus number of Somali refugees (737083) documented in countries throughout the Horn of Africa, and add returnees (128,029), refugees (17,546), and asylum-seekers (17,494) </t>
  </si>
  <si>
    <t xml:space="preserve">2,648,000 (IDPs) + 737,083 (refugees in Kenya, Ethiopia, Yemen, Uganda, Djibouti, Eritrea) + 128,029 (returnees) +  17,546 (refugees) + 17,494 (returnees) </t>
  </si>
  <si>
    <t>Total number of fatalities (conflict and sea crossings) across the country in the last six months (April to September)</t>
  </si>
  <si>
    <t>PIN is the projection for the population considered to be in IPC 3 and IPC 4 until December 2019, there are no Somali's to be projected in level 5 IPC.  Level 2 is the people affected, which is the entire population minus PIN.</t>
  </si>
  <si>
    <t>The latest World Bank figure on Bahamian population. There are a number of undocumented migrants (particularly from Haiti residing in the Bahamas, but no recent or exact numbers were available, and therefore were excluded.</t>
  </si>
  <si>
    <t>Total # of square kilometers affected by the crisis are Abaco Islands and Grand Bahamas.</t>
  </si>
  <si>
    <t>The populations of Abaco and Grand Bahama Islands.</t>
  </si>
  <si>
    <t xml:space="preserve">This is the figure of exposed populations given by CDEMA. It equals the total population of the two islands. </t>
  </si>
  <si>
    <t xml:space="preserve">The total number of people in need is unknown. The total number of people exposed is the population of Grand Bahama and Abaco Islands. </t>
  </si>
  <si>
    <t>Total # of square kilometers affected by the crisis are Abaco Islands, Grand Bahamas, and New Providence</t>
  </si>
  <si>
    <t xml:space="preserve">The populations of Abaco, Grand Bahama, and New Providence were included. </t>
  </si>
  <si>
    <t xml:space="preserve">The total number of people in shelters on New Providence (5,500)+ those evacuated to the US (4,000). This number is likely much higher, given the destruction and total population of the island. </t>
  </si>
  <si>
    <t xml:space="preserve">This is a preliminary number, as the death toll is expected to rise with over 1,300 people missing. </t>
  </si>
  <si>
    <t xml:space="preserve">The total number of people in need is 15,000. There are approximately 3,300 people living in shelters across the two islands, or evacuated to Nassau where the living conditions are not clear.  The total population exposed minus the number of affected &amp; PIN is in level 1. </t>
  </si>
  <si>
    <t xml:space="preserve">The total number of people in shelters on New Providence, Abaco, and Grand Bahamas (6,800)+ those evacuated to the US (4,000). This number is likely much higher, given the destruction and total population of the island. </t>
  </si>
  <si>
    <t>The estimated displaced population from Hurricane Dorian is at 14,000.</t>
  </si>
  <si>
    <t xml:space="preserve">This is a preliminary number as the death toll is expected to rise as 600 people remain missing. </t>
  </si>
  <si>
    <t xml:space="preserve">The total number of people in need is 5,000. There are approximately 2,200 people living in shelters across the two islands, or evacuated to Nassau where the living conditions are not clear.  The number of affected is in level 2 (minus the PIN figure). The total population exposed minus the number of affected &amp; PIN is in level 1. </t>
  </si>
  <si>
    <t>The total number of fatalities reported.</t>
  </si>
  <si>
    <t>Sum of all crisis</t>
  </si>
  <si>
    <t xml:space="preserve">Fatalities reported from the recent anti-government protests. </t>
  </si>
  <si>
    <t xml:space="preserve">There are deaths reported between April and September, however it is unclear whether these are related to food insecurity. </t>
  </si>
  <si>
    <t xml:space="preserve">The whole population in Lesotho is exposed to the crisis. Therefore, exposed figure was determined  subtracting levels 2-5 from the number. Total population affected is included as level 2 IPC. PIN is the total number of people in phases 3-4. None of the population is suspected to be in phase 5.   </t>
  </si>
  <si>
    <t>Total population (56,318,348) plus latest available figures for incoming asylum seekers, refugees and migrants (278,767), minus outgoing migrants and refugees</t>
  </si>
  <si>
    <t>Areas affected: Kigoma (2,127,930), Katavi (564,604), Tabora (2,291,623), Tanga (2,045,205), Dar-es Salaam (4,364,541) + refugees and asylum seekers (278,767)</t>
  </si>
  <si>
    <t xml:space="preserve">Number of refugees and asylum seekers as of 30 September 2019. </t>
  </si>
  <si>
    <t>The PIN figure was determined as the number of refugees/asylum seekers who are living in camps. Those living outside of camps (villages, settlements, and urban areas) were considered as affected. Exposed population was those living in the affected area minu people affected by the crisis (total number of refugees/asylum seekers).</t>
  </si>
  <si>
    <t>There were reportedly 3 deaths related to an incident with Burundians and Tanzanian police, however not included as it was not clearly crisis related.</t>
  </si>
  <si>
    <t>Total population in the country (25,216,237) + total refugee population (403,208) including from CAR, Nigeria, and others, minus total number of Cameroonians living in Nigeria (42,610).</t>
  </si>
  <si>
    <t>Population of Adamaoua and Est regions + 291,803 refugees from CAR. Populations of the two regions will be an underestimate as they are based on data from 2017.</t>
  </si>
  <si>
    <t xml:space="preserve">People in need was determined to be the total number of CAR refugees in country. Total number of people affected was determined to zero, as the affected population also equals people in need (CAR refugees). Cameroonians experiencing level 1 humanitarian conditions were those exposed (populations of Adamaoua &amp; Est) minus CAR refugees. </t>
  </si>
  <si>
    <t>All people reported as killed between April and September 2019 in North West, South West, West and Littoral.</t>
  </si>
  <si>
    <t>All deaths as counted by ACLED between April and September 2019.</t>
  </si>
  <si>
    <t xml:space="preserve">Extreme Nord regions population (3,111,792) + Nigerian refugees (108,335). </t>
  </si>
  <si>
    <t xml:space="preserve">(110,574) Returnees and (270,870) internally displaced people in Far North. Nigerian refugees (108,335) not included, as displaced by BH crisis in Nigeria. </t>
  </si>
  <si>
    <t xml:space="preserve">Total PiN figure is based off of the HNO. PiN distribution is according to HNO severity map level 1 to 4. However, as Faro (admin 2, Nord region) was not assigned a severity level, it was included here. Affected is the total affected minus the PiN total. No population was assumed to be on level 1 humanitarian conditions. </t>
  </si>
  <si>
    <t>UNHCR 09/2019 IOM 08/2019  UNHCR 31/08/2019</t>
  </si>
  <si>
    <t>OCHA 02/2019 UNHCR 30/09/2019</t>
  </si>
  <si>
    <t>https://data.humdata.org/dataset/sudan-humanitarian-needs-overview-hno-data-2019 https://reliefweb.int/sites/reliefweb.int/files/resources/71744.pdf</t>
  </si>
  <si>
    <t>http://www.ipcinfo.org/ipc-country-analysis/details-map/en/c/1151896/ https://data2.unhcr.org/en/situations/southsudan/location/1904</t>
  </si>
  <si>
    <t>https://data.humdata.org/dataset/sudan-humanitarian-needs-overview-hno-data-2019 https://data2.unhcr.org/en/situations/southsudan/location/1904 http://reporting.unhcr.org/sites/default/files/UNHCR%20Sudan%20Population%20Dashboard%20-%20All%20Refugees%20-%2030JUN19.pdf</t>
  </si>
  <si>
    <t>https://reliefweb.int/sites/reliefweb.int/files/resources/71744.pdf</t>
  </si>
  <si>
    <t>Number of people living in the affected areas of all 3 crises</t>
  </si>
  <si>
    <t xml:space="preserve">Total number of affected across all three crises. </t>
  </si>
  <si>
    <t>Total number of People displaced across the three crises.</t>
  </si>
  <si>
    <t>Population figures are estimates taken from the HNO 2019 baseline data.  The number of refugees and asylum seekers in Sudan was added.  Numbers from Sudanese refugees and asylum seekers outside Sudan were not subtracted, as there is no data for a presumed very little current dynamic. Major refugee outflows occurred in the past. It is estimated that the total number presented at the baseline data for the HNO 2019 has taken this outflow into account. There is currently no data available on Sudanese people of concern residing outside Sudan.</t>
  </si>
  <si>
    <t xml:space="preserve">Total number of people killed by ACLED  in the past 6 months; most likely an underrepresentation as the number of people killed as a direct result of the protests is often underreported, unknown and unreliable. The number of people missing, claimed by local media and protestors, is not included due to lack of reliable data. </t>
  </si>
  <si>
    <t>All states are hosting South Sudanese refugees. However, it is reported that the impact of the refugee influx on the host community is rather minimal and humanitarian response provided may have positive influences on the conditions of the host communities. Therefore, only the refugees were counted as exposed.</t>
  </si>
  <si>
    <t>All states are hosting South Sudanese refugees. However, it is reported that the impact of the refugee influx on the host community is rather minimal and humanitarian response provided may have positive influences on the conditions of the host communities. Therefore, only the refugees were counted as affected.</t>
  </si>
  <si>
    <t>All South Sudanese refugees registered are counted as displaced. However, some additional sources estimate a total of 1.3 million South Sudanese in Sudan - verification is needed</t>
  </si>
  <si>
    <t>Conflict related casualties in South Sudan from April to September 2019.</t>
  </si>
  <si>
    <t>2019 Projection</t>
  </si>
  <si>
    <t>https://www.ine.gob.hn/V3/</t>
  </si>
  <si>
    <t>inconsistency in data collection</t>
  </si>
  <si>
    <t>Inconsistency in data collection</t>
  </si>
  <si>
    <t>UNHCR, OCHA</t>
  </si>
  <si>
    <t>See individual crises logs</t>
  </si>
  <si>
    <t>OCHA , UNHC, National Population Comission</t>
  </si>
  <si>
    <t>new figures</t>
  </si>
  <si>
    <t>IOM, OCHA, UNHCR</t>
  </si>
  <si>
    <t>see individual crises logs</t>
  </si>
  <si>
    <t>HNOs</t>
  </si>
  <si>
    <t>NEW figures</t>
  </si>
  <si>
    <t>NEW FIGURES</t>
  </si>
  <si>
    <t>NEW FIgures</t>
  </si>
  <si>
    <t>No recent information</t>
  </si>
  <si>
    <t>SEPOL Monthly report 09/2019</t>
  </si>
  <si>
    <t>World Bank 2018 UNHCR 09/2019 UNHCR 2017</t>
  </si>
  <si>
    <t>IPC 10/2019</t>
  </si>
  <si>
    <t>World Bank 2018 UNHCR 09/2019 UNHCR 2017 IPC 10/2019</t>
  </si>
  <si>
    <t>Kenya National Bureau of Statistics  2009 UNHCR 08/2019 UNHCR 09/2019</t>
  </si>
  <si>
    <t>World Bank 2018 UNHCR 09/2019 UNHCR 2017 IPC 10/2019 UNHCR 08/2019 UNHCR 09/2019</t>
  </si>
  <si>
    <t>https://data.worldbank.org/indicator/sp.pop.totl?page=2  https://reliefweb.int/sites/reliefweb.int/files/resources/Kenya%20Operation%20Factsheet%20-Sept%202019.pdf</t>
  </si>
  <si>
    <t>https://www.unhcr.org/ke/wp-content/uploads/sites/2/2019/02/Kenya-Infographics_January-2019.pdf  https://data.worldbank.org/indicator/sp.pop.totl?page=2  https://data.humdata.org/dataset/unhcr-time-series-originating-ken http://www.ipcinfo.org/fileadmin/user_upload/ipcinfo/docs/IPC_Kenya_AcuteFoodSec_Malnutrition_2019JulyOctober.pdf</t>
  </si>
  <si>
    <t>http://www.ipcinfo.org/fileadmin/user_upload/ipcinfo/docs/IPC_Kenya_AcuteFoodSec_Malnutrition_2019JulyOctober.pdf</t>
  </si>
  <si>
    <t>https://www.knbs.or.ke/download/population-distribution-by-sex-number-of-households-area-and-density-by-county-and-distric</t>
  </si>
  <si>
    <t>https://reliefweb.int/sites/reliefweb.int/files/resources/Kenya%20Operation%20Factsheet%20-Sept%202019.pdf</t>
  </si>
  <si>
    <t>https://reliefweb.int/sites/reliefweb.int/files/resources/Kenya%20Operation%20Factsheet%20-Sept%202019.pdf https://www.knbs.or.ke/download/population-distribution-by-sex-number-of-households-area-and-density-by-county-and-district/</t>
  </si>
  <si>
    <t>https://www.unhcr.org/ke/wp-content/uploads/sites/2/2019/02/Kenya-Infographics_January-2019.pdf  https://data.worldbank.org/indicator/sp.pop.totl?page=2  https://data.humdata.org/dataset/unhcr-time-series-originating-ken</t>
  </si>
  <si>
    <t>https://www.knbs.or.ke/download/population-distribution-by-sex-number-of-households-area-and-density-by-county-and-district/ https://reliefweb.int/sites/reliefweb.int/files/resources/Kenya%20Operation%20Factsheet%20-Sept%202019.pdf https://www.unhcr.org/ke/wp-content/uploads/sites/2/2019/09/Kenya-Infographics-31-August-2019.pdf https://data.humdata.org/dataset/unhcr-time-series-originating-ken https://www.unhcr.org/ke/wp-content/uploads/sites/2/2019/02/Kenya-Infographics_January-2019.pdf  https://data.worldbank.org/indicator/sp.pop.totl?page=2  https://data.humdata.org/dataset/unhcr-time-series-originating-ken http://www.ipcinfo.org/fileadmin/user_upload/ipcinfo/docs/IPC_Kenya_AcuteFoodSec_Malnutrition_2019JulyOctober.pdf</t>
  </si>
  <si>
    <t>Worldbank population figure total (51,393,010) + registered refugees and asylum seekers in Kenya as of September 2019 (482,442) - UNHCR'S (2017) population of concern originating from Kenya (13274)</t>
  </si>
  <si>
    <t xml:space="preserve">Almost the entire country is facing some level of food insecuity. Although some ares were not analysed in the IPC figures, the entire country was included as it was assumed to be experiencing at least level 1 IPC, in accordance with the rest of the country. </t>
  </si>
  <si>
    <t xml:space="preserve">The total number of affected population was determined as the IPC figures 2-5. </t>
  </si>
  <si>
    <t xml:space="preserve">The people in need figure is distributed according to IPC level 3 and level 4. IPC level 2 was considered to be equivalent to HC severity level 2, which is total population affected. To get this figure, the PIN figure was subtracted from total number of affected. To calculate the total number of exposed, the number of affected and total PIN figure was subtracted. </t>
  </si>
  <si>
    <t xml:space="preserve">To come up with the # people living in the affected area we looked at the districts (admin 2) where the majority of the displacement is registered by UNHCR and linked those areas to the 2009 census. The districts identified are:  Turkana (Kalobeyei and Kakuma camps), Garissa (Alinjugur and Dabaab camps), Nairobi (urban refugeee location), and Moyale (Urban refugee location). The total refugee population was then added. </t>
  </si>
  <si>
    <t xml:space="preserve">Total # people affected by the crisis are the total of the registered refugees and asylumseekers in Kenya as reported by UNHCR </t>
  </si>
  <si>
    <t xml:space="preserve">The total displaced population is the considered to be in need on level 1. There were no refugees considered to be on level 2 or 3 needs. All of the affected population was considered as the PIN figure. The total exposed population was those living in the affected area minus affected and the PIN. </t>
  </si>
  <si>
    <t xml:space="preserve">The whole country is affected by the food insecurity crisis. Therefore, total population according to the World Bank + incoming refguees were included. </t>
  </si>
  <si>
    <t xml:space="preserve">Total affected population by the drought + the total number of registered refugees and asylum seekers.  </t>
  </si>
  <si>
    <t xml:space="preserve">Total of registered refugees and asylum seekers as reported by UNHCR . There may be further internal displacements due to the drought but not clear numbers available. </t>
  </si>
  <si>
    <t>Total sum of figures of exposed, affected, and PIN from both the Food insecurity + International displacement crises.</t>
  </si>
  <si>
    <t>UNHCR 30/09/2019;
City population 2018
OCHA 11/2018</t>
  </si>
  <si>
    <t>IOM DTM 31/8/2019; UNHCR 17/5/2018; UNHCR 30/09/2019</t>
  </si>
  <si>
    <t>https://data2.unhcr.org/en/situations/syria/location/5
 http://www.citypopulation.de/Iraq-Cities.html
https://reliefweb.int/sites/reliefweb.int/files/resources/irq_2019_hno.pdf</t>
  </si>
  <si>
    <t>https://data2.unhcr.org/en/situations/syria/location/5
http://www.citypopulation.de/Iraq-Cities.html
https://reliefweb.int/sites/reliefweb.int/files/resources/irq_2019_hno.pdf</t>
  </si>
  <si>
    <t>UNHCR 30/09/2019;
City population 2018</t>
  </si>
  <si>
    <t>UNHCR 30/09/2019;</t>
  </si>
  <si>
    <t>City Population 11/02/2019; UNHCR 30/10/2019</t>
  </si>
  <si>
    <t>UNHCR 30/10/2019</t>
  </si>
  <si>
    <t>UNHCR 30/10/2019; WFP 2017</t>
  </si>
  <si>
    <t>http://www.citypopulation.de/Egypt-Cities.html https://reliefweb.int/sites/reliefweb.int/files/resources/September-2019-UNHCR-Egypt-Monthly-Statistical-Report-External.pdf</t>
  </si>
  <si>
    <t>https://reliefweb.int/sites/reliefweb.int/files/resources/September-2019-UNHCR-Egypt-Monthly-Statistical-Report-External.pdf</t>
  </si>
  <si>
    <t>https://docs.wfp.org/api/documents/WFP-0000069986/download/ https://reliefweb.int/sites/reliefweb.int/files/resources/September-2019-UNHCR-Egypt-Monthly-Statistical-Report-External.pdf</t>
  </si>
  <si>
    <t>https://docs.wfp.org/api/documents/WFP-0000069986/download/  https://reliefweb.int/sites/reliefweb.int/files/resources/September-2019-UNHCR-Egypt-Monthly-Statistical-Report-External.pdf</t>
  </si>
  <si>
    <t>97,147,368 (Egyptian population 2018 est.) + 129 779 Syrian refugees and asylum seekers</t>
  </si>
  <si>
    <t>Host population: 9,717,324 (Cairo) + 8,831,714 (Giza) + refugee population: 90,512 (Cairo) + 85,207 (Giza)</t>
  </si>
  <si>
    <t>OCHA 04-09/2019</t>
  </si>
  <si>
    <t>Total number of fatalities (including Israelis) resulting directly from conflict in the last six months</t>
  </si>
  <si>
    <t xml:space="preserve">Jordanian Department of Statistics 2018; UNHCR 15/10/2019; UNRWA 06/2018; JRP 20/09/2016 </t>
  </si>
  <si>
    <t>Jordanian Department of Statistics 2017; UNHCR 15/10/2019</t>
  </si>
  <si>
    <t xml:space="preserve">UNHCR 15/10/2019; UNRWA 06/2018; JRP 20/09/2016 </t>
  </si>
  <si>
    <t>Jordanian Department of Statistics 2018; UNHCR 09/04/2019; UNHCR 15/10/2019</t>
  </si>
  <si>
    <t xml:space="preserve">UNHCR 15/10/2019; UNHCR 31/12/2018; JRP 20/09/2016 </t>
  </si>
  <si>
    <t>UNHCR 15/10/2019; UNHCR 31/12/2018</t>
  </si>
  <si>
    <t>http://dosweb.dos.gov.jo/DataBank/Population_Estimares/PopulationEstimates.pdf https://reliefweb.int/sites/reliefweb.int/files/resources/70160.pdf https://www.unrwa.org/sites/default/files/content/resources/2018_syria_crisis_progress_report_final_clean.pdf https://reliefweb.int/sites/reliefweb.int/files/resources/JRP%2B2017-2019%2B-%2BFull%2B-%2B%28June%2B30%29.pdf   https://reliefweb.int/sites/reliefweb.int/files/resources/71837.pdf</t>
  </si>
  <si>
    <t>http://dosweb.dos.gov.jo/DataBank/Population_Estimares/PopulationEstimates.pdf          https://reliefweb.int/sites/reliefweb.int/files/resources/71837.pdf</t>
  </si>
  <si>
    <t>https://data2.unhcr.org/en/situations/syria/location/36 
https://www.unrwa.org/sites/default/files/content/resources/2018_syria_crisis_progress_report_final_clean.pdf 
https://reliefweb.int/sites/reliefweb.int/files/resources/JRP%2B2017-2019%2B-%2BFull%2B-%2B%28June%2B30%29.pdf         https://reliefweb.int/sites/reliefweb.int/files/resources/71838.pdf</t>
  </si>
  <si>
    <t>http://dosweb.dos.gov.jo/DataBank/JordanInFigures/JORINFIGDetails2017.pdf https://data2.unhcr.org/en/documents/details/67541 https://reliefweb.int/sites/reliefweb.int/files/resources/71838.pdf</t>
  </si>
  <si>
    <t>https://reliefweb.int/sites/reliefweb.int/files/resources/71838.pdf   https://reliefweb.int/sites/reliefweb.int/files/resources/67367.pdf https://reliefweb.int/sites/reliefweb.int/files/resources/JRP%2B2017-2019%2B-%2BFull%2B-%2B%28June%2B30%29.pdf</t>
  </si>
  <si>
    <t>https://reliefweb.int/sites/reliefweb.int/files/resources/71838.pdf  https://reliefweb.int/sites/reliefweb.int/files/resources/67367.pdf</t>
  </si>
  <si>
    <t xml:space="preserve">10,308,900 (population of Jordan) + 745,110 (refugees: Syria, Iraq, Yemen, Sudan, Somalia and other) + 17,824 (Palestinian refugees from Syria) + 606,000 (unregistered Syrians in Jordan) </t>
  </si>
  <si>
    <t>Host population: 1,911,600 (Irbid) + 593,900 (Mafraq) + 4,327,800 (Amman) + 1,474,000 (Zarqa) = 8,307,300. UNHCR people of concern (Syrians and non-Syrians): 270 420 (Amman) + 86 839 (Mafraq) + 136 130 (Irbid) + 51 424 (Zarqa) = 544 813</t>
  </si>
  <si>
    <t>654 568 (registered Syrian refugees with UNHCR) + 17,824 (Palestinian refugees from Syria) + 606,000 unregistered Syrians in Jordan</t>
  </si>
  <si>
    <t>85% of registered Syrian refugees in Jordan live below the poverty line (USD 96 per person per month). Registered refugees above the poverty line are considered facing stressed humanitarian conditions: 15% of registered Syrian refugees and Palestinian refugees from Syira. Syrians in Jordan not registered with UNHCR as refugees are also considered affected. Unregistered Syrians are not considered in need as it is assumed that they are not as vulnerable and therefore did not need to register. It is recognised however that there will be Syrians in need who have not registered however they are most likely the minority. Furthermore, it is not possible to identify them. UNHCR continues to register new arrivals in Jordan</t>
  </si>
  <si>
    <t>85% of registered Syrian refugees in Jordan live below the poverty line (USD 96 per person per month). Registered refugees below the poverty line are considered facing moderate humanitarian conditions: 85% of registered Syrian refugees and Palestinian refugees from Syria</t>
  </si>
  <si>
    <t>World Bank 2017; UNHCR 30/09/2019</t>
  </si>
  <si>
    <t>UNHCR 30/10/2019; IOM 22/10/2019</t>
  </si>
  <si>
    <t>https://data2.unhcr.org/en/country/eth 
https://displacement.iom.int/reports/ethiopia-—-national-displacement-report-1-17-june-—-30-july-2019?close=true</t>
  </si>
  <si>
    <t xml:space="preserve">World Bank projected population for 2017 (104,957,438) + refugee population (702 145). The refugee population was added because it does not seem to have been included in the original WB estimate. </t>
  </si>
  <si>
    <t xml:space="preserve">Figure represents the total population of Ethiopia. World Bank projected population for 2017 (104,957,438) + refugee population (702 145) </t>
  </si>
  <si>
    <t xml:space="preserve">Figure represents the combined total population of refugees and IDPs in Ethiopia. Refugees  + climate-induced IDPs + conflict-induced IDPs.  No information about Ethiopia refugees abroad, though there is not a very large number. Given that the last IOM DTM round was conducted in July, the number of IDPs has very likely changed. </t>
  </si>
  <si>
    <t xml:space="preserve">Figure represents the number of fatalities stemming from violence during the period April 2019- September 2019. The actual number of violent fatalities is likely to be higher as a result of un-reported incidents. Fatalities from causes other than violence have not been included as a result of the lack of reliable and representative data. </t>
  </si>
  <si>
    <t>No available information</t>
  </si>
  <si>
    <t>Worldometers 02/2019; UNHCR 31/08/2019</t>
  </si>
  <si>
    <t>UNHCR 31/08/2019; IDMC 2014; IDMC 16/07/2010</t>
  </si>
  <si>
    <t>http://www.worldometers.info/world-population/eritrea-population/ https://reliefweb.int/sites/reliefweb.int/files/resources/EHGL_RefAs_190831v3.pdf</t>
  </si>
  <si>
    <t>http://www.worldometers.info/world-population/eritrea-population/  https://reliefweb.int/sites/reliefweb.int/files/resources/EHGL_RefAs_190831v3.pdf</t>
  </si>
  <si>
    <t>https://reliefweb.int/sites/reliefweb.int/files/resources/EHGL_RefAs_190831v3.pdf  http://www.internal-displacement.org/countries/eritrea https://www.refworld.org/topic,50ffbce526e,50ffbce5274,4c4030912,0,IDMC,,ERI.html</t>
  </si>
  <si>
    <t>274 200 (Eritrean refugees and asylum seekers in neighbouring countries) + 174 (refugees and asylum seekers in Eritrea) + 10,000 (IDPs)</t>
  </si>
  <si>
    <t>IPC 23/02/2018
UNCHR 31/08/2019</t>
  </si>
  <si>
    <t>http://www.ipcinfo.org/fileadmin/user_upload/ipcinfo/docs/1_IPC_Djibouti_CFI_20182023.pdf
https://reliefweb.int/sites/reliefweb.int/files/resources/EHGL_RefAs_190831v3.pdf</t>
  </si>
  <si>
    <t>981,000 (total population in country) + 30 189 refugees and  asylum-seekers (the  number of people of concern in Djibouti)</t>
  </si>
  <si>
    <t>173,000 people in IPC 3 + 30 189 people of concern (including refugees and asylum seekers)</t>
  </si>
  <si>
    <t>https://reliefweb.int/sites/reliefweb.int/files/resources/EHGL_RefAs_190831v3.pdf</t>
  </si>
  <si>
    <t>UNHCR counted 30 189 asylum seekers and refugees in the country up to 30/08/2019</t>
  </si>
  <si>
    <t>UNHCR counted 30 189 asylum seekers and refugees in the country up to 30/08/2019. The promulgation of Djibouti’s National Refugee Law in January 2017 ensures a favourable protection environment and paves the way for the socio-economic integration of refugees and asylum-seekers in the country. However they are still considered to need external support and this is why they are classified as in need and therefore on level 3 of humanitarian conditions, however a further breakdown on the severity levels is not possible due to lack of information.</t>
  </si>
  <si>
    <t>Minimal humanitarian conditions - Level 2</t>
  </si>
  <si>
    <t>Minimal humanitarian conditions - Level 3</t>
  </si>
  <si>
    <t>Minimal humanitarian conditions - Level 4</t>
  </si>
  <si>
    <t>Minimal humanitarian conditions - Level 5</t>
  </si>
  <si>
    <t>AHA Centre Situation Update Lao PDR nr.6 14/10/2019</t>
  </si>
  <si>
    <t>UNHCR 30/09/2020</t>
  </si>
  <si>
    <t>Humanity and Inclusion 2017; UNHCR 2019; UNHCR 2011; UN Thailand Migration Report 2019</t>
  </si>
  <si>
    <t>Agencia EFE 03/04/2019; Radio New Zealand 03/04/2019; Radio New Zealand 15/02/2019; IDMC 02/09/2019</t>
  </si>
  <si>
    <t>ACLED 30/10/2019</t>
  </si>
  <si>
    <t>OCHA HNO 10/2019</t>
  </si>
  <si>
    <t>OCHA HNO 10/2020; UNHCR 09/2019</t>
  </si>
  <si>
    <t>OCHA HNO 10/2020; UNHCR 09/2020</t>
  </si>
  <si>
    <t>ACLED 04/2019 to 09/2020</t>
  </si>
  <si>
    <t>OCHA HNO 10/2021</t>
  </si>
  <si>
    <t>OCHA HNO 10/2022</t>
  </si>
  <si>
    <t>OCHA HNO 10/2023</t>
  </si>
  <si>
    <t>IOM DTM 08/2019; UNHCR 09/2019</t>
  </si>
  <si>
    <t>IPC 08/2019</t>
  </si>
  <si>
    <t>OCHA 11/12/2018
UNHCR 30/09/2019
OCHA 10/2018
UN NEWS 20/09/2019</t>
  </si>
  <si>
    <t>ACLED 4/2019-09/2019</t>
  </si>
  <si>
    <t>ACLED 4/2019-09/2020</t>
  </si>
  <si>
    <t>https://ahacentre.org/situation-update/situation-update-no-6-tropical-storm-podul-and-tropical-depression-kajiki-10-oct-2019/</t>
  </si>
  <si>
    <t>http://data.unhcr.org/thailand/download.php?id=1955</t>
  </si>
  <si>
    <t>http://data.unhcr.org/thailand/download.php?id=1956</t>
  </si>
  <si>
    <t>https://reliefweb.int/report/thailand/refugees-thailand; http://data.unhcr.org/thailand/download.php?id=1955; https://www.refworld.org/pdfid/50c737a60.pdf; https://www.aidsdatahub.org/sites/default/files/publication/UN_Thailand_Migration_Report_2019.pdf</t>
  </si>
  <si>
    <t>https://www.efe.com/efe/english/world/over-37-000-displaced-by-separatist-conflict-in-indonesia-s-papua-province/50000262-3943024 https://www.rnz.co.nz/international/pacific-news/386236/32-000-people-flee-violence-in-papua-rights-group https://www.rnz.co.nz/international/pacific-news/296593/unhcr-notes-png-progress-on-west-papuan-refugees http://www.internal-displacement.org/countries/indonesia</t>
  </si>
  <si>
    <t>https://www.humanitarianresponse.info/sites/www.humanitarianresponse.info/files/documents/files/ocha_car_11102019_hno_fr_0.pdf</t>
  </si>
  <si>
    <t>https://data2.unhcr.org/fr/situations/car; https://www.humanitarianresponse.info/sites/www.humanitarianresponse.info/files/documents/files/ocha_car_11102019_hno_fr_0.pdf</t>
  </si>
  <si>
    <t>https://displacement.iom.int/reports/nigeria-%E2%80%94-displacement-report-28-august-2019; https://data2.unhcr.org/en/situations/nigeriasituation</t>
  </si>
  <si>
    <t>https://reliefweb.int/sites/reliefweb.int/files/resources/Fiche%20de%20communication%20IPC%2017%C3%A8%20cycle-1.pdf</t>
  </si>
  <si>
    <t xml:space="preserve"> for consistency reasons with previous GCSI for affected people AHA numbers continued to be used </t>
  </si>
  <si>
    <t>the latest AHA Sitrep does not include any details on displacement anymore. Last reported number of 40.000 is from 13 September and has likely changed by now due to people returning https://ahacentre.org/situation-update/situation-update-no-5-tropical-storm-podul-and-tropical-depression-kajiki-13-sep-2019/</t>
  </si>
  <si>
    <t xml:space="preserve">Since the crisis happened in early September, fatality numbers in mid-October are more reliable than in September when assessments were still ongoing. </t>
  </si>
  <si>
    <t xml:space="preserve">previously included number reported by NRC included only the 31.339 North Koreans that had arrived in South Korea from 1998 and 2017. Additionally, many North Koreans flee to China and other South-East Asian destinations. In the 1990s, up to 500.000 North Koreans fled to China https://www.reuters.com/article/us-northkorea-china-defectors/chinese-raids-hit-north-korean-defectors-underground-railroad-idUSKCN1TH0VJ In 2009 alone, the US State Departement reported that 30.000 to 50.000 North Koreans have a legal refugee status in China (s. Wikipedia), additionally many are expected to live there in hiding. Many refugees only transit China on the way to South Korea or Thailand. </t>
  </si>
  <si>
    <t>no reliable updated information available. IDMC date as of 31 Dec 2018 included 12.000 IDPs total (http://www.internal-displacement.org/countries/papua-new-guinea). There are some figures on disaster-related displacements in 2019  (e.g. 8.000 IDPS due to Ulawun volcanic activity in July 2019 https://displacement.iom.int/system/tdf/reports/20190729%20DTM%20SA_Ulawun%20Volcano_WNB.pdf?file=1&amp;type=node&amp;id=6328%22) but it's unclear how many people remain displaced as of October 2019.</t>
  </si>
  <si>
    <t xml:space="preserve">Population affected by the conflict and Myanmar refugees living in camps (figure of urban refugees no longer included, s. justificiation THA003) </t>
  </si>
  <si>
    <t>Number of people injured as part of the conflict registered by the Deep South Watch organisation in last 6 months (April-Sep).</t>
  </si>
  <si>
    <t>Number of people killed as part of the conflict registered by the Deep South Watch organisation in last 6 months (April-Sep).</t>
  </si>
  <si>
    <t xml:space="preserve">Only the displaced community is considered to be affected. Nine 'temporary shelters' along the Thai-Myanmar border: 45.836 registered refugees in temporary shelters, 47.296 unregistered people in a refugee-like situation in temporary shelters, i.e. 93.132 total verified refugee population as of 30 September 2019. The figure of 5,986 urban refugees and asylum seekers in the UN Thailand Migration Report is based on UNHCR estimates as of June 2018 and likely to be outdated, also likely not not relate to Myanmar refugees but other refugee populations (s. https://www.nationthailand.com/opinion/30355070). </t>
  </si>
  <si>
    <t xml:space="preserve">Nine 'temporary shelters' along the Thai-Myanmar border: 45.836 registered refugees in temporary shelters, 47.296 unregistered people in a refugee-like situation in temporary shelters, i.e. 93.132 total verified refugee population as of 30 September 2019. The figure of 5,986 urban refugees and asylum seekers in the UN Thailand Migration Report is based on UNHCR estimates as of June 2018 and likely to be outdated, also likely not not relate to Myanmar refugees but other refugee populations (s. https://www.nationthailand.com/opinion/30355070). </t>
  </si>
  <si>
    <t>Myanmar refugees in Thai camps are experiencing stressed humanitarian conditions. Refugees in camps are reliant on (food) distributions, face mobility restrictions and (mental) health problems. Conditions in camps are not life-threatening. Potential urban Myanmar refugees not included because it remains unclear whether they are all camp-based.</t>
  </si>
  <si>
    <t>Between December 2018 and March 2019 around 37,000 people were displaced from Nduga regency, Papua province, as a result of violence and conflict. Information on displacement in other affected areas is limited. In August 2019, an escalation of protests in Jayapura resulted in the displacement of 2,000 people, and raids in Gome district in Pancak Regency (Papua) resulted in the displacement of 1,500 people. This data is not verifiable, so they were not added to the total. ALSO, unclear displacement situation related to Wamena protests on 23 September (initially 16,000 people fled but most seem to have returned by now)</t>
  </si>
  <si>
    <t>Total number of fatalities (Papua conflict) in the last six months (April to September). Numbers include all reported fatalities from Papua and West Papua. The increase compared to the previous GCSI figure (33) is likely to be due to the Wamena protes-related deaths updated only recently to ACLED. The Wamena protests death figure relies on government figures and cannot be independently verified due to the government's restriction of access to Papua.</t>
  </si>
  <si>
    <t>no updated data available</t>
  </si>
  <si>
    <t xml:space="preserve">no updated data available; latest figure for total of IDPs in Republic of Congo was 134,430 as of Aug 2019 (but unclear whether this refers to Pool crisis only) https://reliefweb.int/sites/reliefweb.int/files/resources/71621.pdf </t>
  </si>
  <si>
    <t>OCHA number of 4.900.000 people for total population includes IDPs (581,000), returnees (355.000), host population (1,700,000) &amp; refugees (700,000)</t>
  </si>
  <si>
    <t>OCHA number of total population (following previous analysts argument that entire population is affected &gt; this also means that the figure is likely an overestimation) + CAR refugees displaced in other countries as of 30 Sep 2019 (601994 UNHCR)</t>
  </si>
  <si>
    <t xml:space="preserve">Figure represents sum of IDPs (581,000 OCHA HNO) + returnees (355.000 OCHA HNO) + CAR refugees abroad (601994 UNHCR).    </t>
  </si>
  <si>
    <t>Fatalities reported include civilians, armed groups and peace keepers. Given the dynamic of the crisis, the number is likely to not be respresentative of the situation on the ground as many fatalities go unreported, particularly in light of the recent escalation of violence in Birao and ongoing flooding.</t>
  </si>
  <si>
    <t>total population in country- PIN (i.e. without the 601994 CAR refugees outside of country)</t>
  </si>
  <si>
    <t>Total number of people killed in the country in the last six months (April to Sept) due to the Boko Haram conflict, farmer-herder violence, riots, military forces, unidentified armed groups and other violence  &gt; number seems unlikely low for Sept reporting period and is probably an understatement</t>
  </si>
  <si>
    <t xml:space="preserve">Displaced by Boko Haram insurgency: IDPs in Lake Chad Basin from Nigeria (2,018,513) + returnees (132957) + refugees in Niger, Cameroon and Chad (243,875) &gt; number is based on geographical area of displacement mainly and may include people displaced by other reasons, particularly current flooding (e.g. in Oct 2018: 2,026,602 IDPs because of conflict; 722,742 IDPs because of flooding http://www.globalprotectioncluster.org/wp-content/uploads/NEMA-Presentation-Final-converted.pdf), displacement due to other violence-related drivers than Boko Haram </t>
  </si>
  <si>
    <t>Total number of fatalities (Boko Haram conflict in Adamawa, Borno, and Yobe) in the last six months (April to Sept) &gt; number seems unlikely low for Sept reporting period and might be an understatement at the moment</t>
  </si>
  <si>
    <t>All people in IPC-2 to IPC-5 were included as affected (i.e. without 17476744 IPC-1), as no better data is currently available to make a more informed estimation of people affected. The latest available IPC analysis is from August 2019, valid until Dec 2019.</t>
  </si>
  <si>
    <t>881279 people who fled to neighbouring countries ( refugees and asylum seekers from DRC as of 30/09/2019) + 6.6 million IDPs (4.5 million IDPs as of December 2017 + 2.1 million new IDPs in 2018) 998,200 returnees + 250000 IPDs/Refugees newly displaced in Ituri and South Kivue since June 2019 &gt; updated figures missing on DRC IDP situation</t>
  </si>
  <si>
    <t>All deaths between 01/04/2019 and 30/09/2019 as counted by ACLED. MONUSCO reports only on annual basis.</t>
  </si>
  <si>
    <t>People in IPC 3 to 4 from July to Dec 2019. The number of people in IPC 3 and 4 is close to the number of people in need according to the HNO (12,9mio) which wasn't used because severity levels are on admin 2. and PiN figures on admin 1.</t>
  </si>
  <si>
    <t>Total population minus those in level 2 to 4 (i.e. IPC 1-5).</t>
  </si>
  <si>
    <t>People assessed as in IPC 1 (17, 476,744 and 2 (27,366,769) from July to Dec 2019 in 109 out of 145 territories, leaving some unreliability</t>
  </si>
  <si>
    <t xml:space="preserve">11835531 people in IPC 3 from July to Dec 2019. While the last assessment from Aug 2018 excluded large parts of the country, the Aug 2019 assessment for the July-Dec period analysed 109 territories out of 145 and was used here, leaving some unreliabilty. 
</t>
  </si>
  <si>
    <t xml:space="preserve">4043130 people in IPC 4 from July to Dec 2019. While the last assessment from Aug 2018 excluded large parts of the country, the Aug 2019 assessment for the July-Dec period analysed 109 territories out of 145 and was used here leaving some unreliability. 
</t>
  </si>
  <si>
    <t>0 for IPC 5</t>
  </si>
  <si>
    <t>See ACAPS Report October 2019</t>
  </si>
  <si>
    <t>https://data.humdata.org/dataset/yemen-humanitarian-needs-overview  https://data2.unhcr.org/en/situations/yemen https://reliefweb.int/sites/reliefweb.int/files/resources/2019_Yemen_HNO_FINAL.pdf https://reliefweb.int/sites/reliefweb.int/files/resources/Yemen%20Operational%20Update%2025%20October%202019%20%28Final%29.pdf</t>
  </si>
  <si>
    <t>OCHA 2019 ; UNHCR 10/2019; OCHA 14/02/2019; UNHCR 30/06/2019</t>
  </si>
  <si>
    <t>UNHCR 19/07/2019; UNHCR 25/10/2019</t>
  </si>
  <si>
    <t>https://data2.unhcr.org/en/situations/yemen  https://reliefweb.int/sites/reliefweb.int/files/resources/Yemen%20Operational%20Update%2025%20October%202019%20%28Final%29.pdf</t>
  </si>
  <si>
    <t>3.67 million IDPs + 1.28 million returnees + 353,895 Yemeni refugees and migrants in the region</t>
  </si>
  <si>
    <t>Total number of crisis related civillian Injuries in the last six months (1 April to 31 Sep</t>
  </si>
  <si>
    <t>Total number of suspected cholera cases in the last six months (1 May to 30 Oct)</t>
  </si>
  <si>
    <t>EOC Yemen 10/2019</t>
  </si>
  <si>
    <t xml:space="preserve">ACLED 10/2019; EOC Yemen 10/2019; </t>
  </si>
  <si>
    <t>Total number of fatalities (conflict, cholera ) the last six months  (1 May to 29 Oct cholera -1 May to 31 Oct)</t>
  </si>
  <si>
    <t>Total number of fatalities (conflict, cholera and sea crossings) the last six months  (1 May to 29 Oct cholera -1 May to 31 Oct - sea crossings Aug)</t>
  </si>
  <si>
    <t>ACLED 10/2019; EOC Yemen 10/2019; IOM 10/2019</t>
  </si>
  <si>
    <t xml:space="preserve">OCHA 2019 ; UNHCR 10/2019; OCHA 14/02/2019; </t>
  </si>
  <si>
    <t xml:space="preserve">IOM 10/2019 </t>
  </si>
  <si>
    <t>CIMP 09/2019</t>
  </si>
  <si>
    <t>https://www.acaps.org/special-report/humanitarian-access-overview-3</t>
  </si>
  <si>
    <t>The whole country is affected by different types of conflict, drought, and natural disasters.</t>
  </si>
  <si>
    <t>IPC Info 08/2019 , Govt Zambia 2011</t>
  </si>
  <si>
    <t>IPC Info 08/2019</t>
  </si>
  <si>
    <t>ACLED 31/10/2019</t>
  </si>
  <si>
    <t>HRP 2018 (Revised August 2019)</t>
  </si>
  <si>
    <t>https://reliefweb.int/sites/reliefweb.int/files/resources/IPC_Zambia_Acute%20Food%20Insecurity_2019May2020March.pdf
https://www.zamstats.gov.zm/phocadownload/Zambia%20Census%20Projection%202011%20-%202035.pdf</t>
  </si>
  <si>
    <t>http://www.ipcinfo.org/fileadmin/user_upload/ipcinfo/docs/IPC_Zambia_Acute%20Food%20Insecurity_2019May2020March.pdf</t>
  </si>
  <si>
    <t>https://reliefweb.int/sites/reliefweb.int/files/resources/ROSEA_20190911_Mozambique_Response_Plan.pdf</t>
  </si>
  <si>
    <t>All provinces - IPC data did not analyze Copperbelt province, as well as districts in North-Western and Northern, Central and Luapula province. These areas are likely to experience drought-like situations. All provinces are considered here except Copperbelt province due to the missing  data for Admin 2 level. This is therefore an overestimation compared to the exposed population</t>
  </si>
  <si>
    <t>IPC figures for May to October 2019. Affected = IPC Phase 2. Not the whole country was analyzed in the IPC yet the whole country is likely to experience the impact of the drought-like conditions. Further the IPC figures only account for the rural population (9.2m instead of 16m people). It is likely that the urban population is impacted by limited food availability and heightened prices, too.</t>
  </si>
  <si>
    <t>IPC Phase 2 for October 2019 to March 2020. Not the whole country was analyzed in the IPC yet the whole country is likely to experience the impact of the drought-like conditions. Further the IPC figures only account for the rural population (9.2m instead of 16m people). It is likely that the urban population is impacted by limited food availability and heightened prices, too.</t>
  </si>
  <si>
    <t>IPC Phase 3 for October 2019 to March 2020. Not the whole country was analyzed in the IPC yet the whole country is likely to experience the impact of the drought-like conditions. Further the IPC figures only account for the rural population (9.2m instead of 16m people). It is likely that the urban population is impacted by limited food availability and heightened prices, too.</t>
  </si>
  <si>
    <t>IPC Phase 4 for October 2019 to March 2020. Not the whole country was analyzed in the IPC yet the whole country is likely to experience the impact of the drought-like conditions. Further the IPC figures only account for the rural population (9.2m instead of 16m people). It is likely that the urban population is impacted by limited food availability and heightened prices, too.</t>
  </si>
  <si>
    <t>This includes the population of the districts analysed from IPC 1 to 5. The violence affected districts of Cabo Delgado is already included in this calculation.</t>
  </si>
  <si>
    <t>Only people in IPC 2 to 5 are considered directly affected. The violence affected districts of Cabo Delgado is already included in this calculation.</t>
  </si>
  <si>
    <t>488 people killed in violence in the whole country (May to October). There is no verifiable information on deaths caused by food insecurity.</t>
  </si>
  <si>
    <t>Estimate of population analyzed districts between October 2019 and February 2020 (minus affected)</t>
  </si>
  <si>
    <t>Estimate of population in IPC 2 between October 2019 and February 2020.</t>
  </si>
  <si>
    <t>Estimate of population in IPC 3 between October 2019 and February 2020.</t>
  </si>
  <si>
    <t>Estimate of population in IPC 4 between October 2019 and February 2020.</t>
  </si>
  <si>
    <t>60,000 people estimated to have been affected and/or displaced by violence in Cabo Delgado since the insurgency began in 2018. Though not sure how this number is calculated.</t>
  </si>
  <si>
    <t xml:space="preserve">445 people killed in violence related to the insurgency in Cabo Delgado  (May to October) </t>
  </si>
  <si>
    <t>https://data.humdata.org/dataset/zimbabwe-administrative-levels-0-2-population-statistics</t>
  </si>
  <si>
    <t>OCHA ROSEA 10/2018</t>
  </si>
  <si>
    <t>ACLED as of 31/10/2019, NDMA 28/09/2019</t>
  </si>
  <si>
    <t>ACLED as of 31/10/2019</t>
  </si>
  <si>
    <t>All conflict-related fatalities in the last six months (May to October) across all provinces as counted by ACLED. So far no health (i.e. malnutrition) deaths have been included due to data gaps. Additional 39 deaths from Earthquake in AJK on 24 September 2019</t>
  </si>
  <si>
    <t xml:space="preserve">All conflict-related fatalities in Azad Kashmir in the last six months (May to October) </t>
  </si>
  <si>
    <t>The whole region of Kashmir is affected by ongoing insecurity.</t>
  </si>
  <si>
    <t>Pakistan: The total amount of people living in the affected area. People are likely to be affected to different extents.  India: Population in Jammu and Kashmir according to 2011 Census</t>
  </si>
  <si>
    <t>Pakistan: In March 2019, 15 000 people have been displaced in the border area with India, further to the recent incidents along the Line of Control between the two countries. This data is outdated. India: No conclusive information on displacement in the state available</t>
  </si>
  <si>
    <t>All people killed Azad Kashmir region. 55 in Pakistan and 164 India</t>
  </si>
  <si>
    <t>Pakistan: 656 Total crisis related fatalities due to conflict and natural disasters. India 164 fatalities in Jammu and kashmir.</t>
  </si>
  <si>
    <t>Pakistan: The total amount of people living in Azad Jammu and Kashmir. People are likely to be affected to different extents.  India: Population in Jammu and Kashmir according to 2011 Census</t>
  </si>
  <si>
    <t>UNHCR 10/2019, USAID Factsheet 24/06/2019</t>
  </si>
  <si>
    <t>UNHCR 08/2019, CCCM 10/2019, OCHA 31/10/2019</t>
  </si>
  <si>
    <t>UNHCR 08/2019, CCCM 10/2019</t>
  </si>
  <si>
    <t>OCHA 31/10/2019</t>
  </si>
  <si>
    <t>Those displaced since the conflict began: 480,156 asylum seekers and 1,412,589 IDPs</t>
  </si>
  <si>
    <t>https://www.unhcr.org/figures-at-a-glance-in-malaysia.html https://www.sheltercluster.org/sites/default/files/docs/4_pages_online_dashboard_pdf_-_camp_profile_q3-2019.pdf https://data2.unhcr.org/en/documents/download/71790 https://www.themimu.info/node/88603</t>
  </si>
  <si>
    <t>https://www.unhcr.org/figures-at-a-glance-in-malaysia.htmlhttps://www.sheltercluster.org/sites/default/files/docs/4_pages_online_dashboard_pdf_-_camp_profile_q3-2019.pdf https://data2.unhcr.org/en/documents/download/71790</t>
  </si>
  <si>
    <t>https://www.themimu.info/node/88603</t>
  </si>
  <si>
    <t xml:space="preserve">All casualties in previous 6 months (May to October). </t>
  </si>
  <si>
    <t>Rohingyas in Bangladesh, Rohingyas in Malaysia, IDPs in Kachin, Shan and Rakhine</t>
  </si>
  <si>
    <t>Combined fatalities in Rakhine, Kachin, Shan, overall in last 6 months (May to October 2019)</t>
  </si>
  <si>
    <t>Rohingya in Bangladesh (914,998), Rohingya in Malaysia (97,750), IDPs in Rakhine (123,228)</t>
  </si>
  <si>
    <t>Fatalities in Rakhine state in last 6 months (May to October 2019).</t>
  </si>
  <si>
    <t>IDPs in Kachin and Shan states as of 31/10/2019</t>
  </si>
  <si>
    <t>Fatalities in Kachin and Shan state  in last 6 months (May to October 2019).</t>
  </si>
  <si>
    <t xml:space="preserve">277,460 cases of cholera and malaria were reported following Cyclone Idai and Kenneth. It is unknown how many illnesses have occurred due to food insecurity. 
Cyclone Idai: 6,768 cholera cases + 104,850 malaria cases + 458 pellagra cases + 453 others
Cyclone Kenneth: 7,052 cholera cases + 157,897 malaria cases as of 28 July </t>
  </si>
  <si>
    <t xml:space="preserve">No data for the amount of people affected or in need due to the increased insecurity in Azad Kashmir. Low: Shelling along the border likely results in displacement and protection needs, though this information is not verifiable.  </t>
  </si>
  <si>
    <t>All conflict fatalities in Donetsk and Luhansk oblasts in ast 6 months (July 2018-Dec 2018)</t>
  </si>
  <si>
    <t>All conflict fatalities in Donetsk and Luhansk oblasts in last 6 months (May 2019-October 2019)</t>
  </si>
  <si>
    <t>All conflict fatalities in Donetsk and Luhansk oblasts in last 6 months (April 2019-September 2019)</t>
  </si>
  <si>
    <t>All conflict fatalities in Donetsk and Luhansk oblasts in last 6 months (January - June 2019)</t>
  </si>
  <si>
    <t>All conflict fatalities in Donetsk and Luhansk oblasts in last 6 months January - June)</t>
  </si>
  <si>
    <t>All conflict fatalities in Donetsk and Luhansk oblasts in last 6 months (December 2018-May 2019)</t>
  </si>
  <si>
    <t>All conflict fatalities in Donetsk and Luhansk oblasts in ast 6 months (September 2018- February 2019)</t>
  </si>
  <si>
    <t>All conflict fatalities in Donetsk and Luhansk oblasts in ast 6 months (August 2018- January 2019)</t>
  </si>
  <si>
    <t>All conflict fatalities in Donetsk and Luhansk oblasts in ast 6 months  (August 2018- January 2019)</t>
  </si>
  <si>
    <t>Criminal violence in Mexico</t>
  </si>
  <si>
    <t>MEX002</t>
  </si>
  <si>
    <t>Criminal Violence</t>
  </si>
  <si>
    <t>MEX003</t>
  </si>
  <si>
    <t>Worldometers 11/2019; UNHCR 30/09/2019</t>
  </si>
  <si>
    <t xml:space="preserve"> UNHCR 30/09/2019; IDMC 2014; IDMC 16/07/2010</t>
  </si>
  <si>
    <t>Worldometers 11/2019; UNHCR 01/01/2019</t>
  </si>
  <si>
    <t>http://www.worldometers.info/world-population/eritrea-population/ https://reliefweb.int/sites/reliefweb.int/files/resources/RB_EHGL_RefAs_190930.pdf</t>
  </si>
  <si>
    <t xml:space="preserve"> https://reliefweb.int/sites/reliefweb.int/files/resources/RB_EHGL_RefAs_190930.pdf  http://www.internal-displacement.org/countries/eritrea https://www.refworld.org/topic,50ffbce526e,50ffbce5274,4c4030912,0,IDMC,,ERI.html</t>
  </si>
  <si>
    <t>3,516,283 (population according to worldometers) + 210 (refugees and asylum seekers in Eritrea) - 289,600 (Eritrean refugees and asylum seekers in neighbouring countries)</t>
  </si>
  <si>
    <t>289,600 (Eritrean refugees and asylum seekers in neighbouring countries) + 210 (refugees and asylum seekers in Eritrea) + 10,000 (IDPs)</t>
  </si>
  <si>
    <t>Not enough data available for assessment</t>
  </si>
  <si>
    <t>CH 2019; UNHCR 26/11/2019</t>
  </si>
  <si>
    <t>Increases in refugees and asylum-seekers</t>
  </si>
  <si>
    <t>https://data.worldbank.org/country/senegal
https://reliefweb.int/sites/reliefweb.int/files/resources/66031.pdf</t>
  </si>
  <si>
    <t>World Bank data
Minus 18,029 displaced in Gambia and Guinea-Bissau due to the conflict in Casamance</t>
  </si>
  <si>
    <t>paho 2019</t>
  </si>
  <si>
    <t>Total sum of suspected dengue cases between May and October</t>
  </si>
  <si>
    <t>PAHO 2019</t>
  </si>
  <si>
    <t>FEWS NET 2019 projection for 2019/2020</t>
  </si>
  <si>
    <t>http://fews.net/central-america-and-caribbean/guatemala/food-security-outlook/october-2019</t>
  </si>
  <si>
    <t>Guatemala Cases between week 18 and 44, May - October</t>
  </si>
  <si>
    <t>Guatemala New FEWS Net IPC figures</t>
  </si>
  <si>
    <t>Rohingya-related fatalities in CXB  Apr - Sept 2019</t>
  </si>
  <si>
    <t>Rohingya-related fatalities in CXB  April-Sept 2019</t>
  </si>
  <si>
    <t>Rohingya-related fatalities in CXB   Dec 2018 to May 2019</t>
  </si>
  <si>
    <t>Rohingya-related fatalities in CXB  Nov 18 - Apr 19</t>
  </si>
  <si>
    <t>There is no  data indicating the amount of people dead directly as a result of the Rohingya crisis, as a result of demonstrations for repatriations or due to poor shelter infrastructure. There is likely a number of people dead by suicide.</t>
  </si>
  <si>
    <t>Rohingya-related fatalities in CXB Dec 2018 - March 2019</t>
  </si>
  <si>
    <t>All fatalities in Cox's Bazar in the last 6 months (May 2019 - October 2019)</t>
  </si>
  <si>
    <t xml:space="preserve">There is not enough information to determine if there are IDPs, host communities, non-host communtiies, etc. affected by the Kashmir crisis. </t>
  </si>
  <si>
    <t xml:space="preserve">Level 1 = The total number of people living in the affected area (AJK). People are likely to be affected to different extents. There is currently no information regarding humanitarian needs caused by the conflict in AJK. Anecdotal evidence suggests that there is conflict induced displacement and protection concerns due to shelling along the LoC, but this is not quantifiable or verifiable. </t>
  </si>
  <si>
    <t xml:space="preserve">Figure represents the number of fatalities in Taouha and Tillabery (May-Oct), according to ACLED. The data may not reflect the reality on the ground, as attacks often go unreported. The increase in fatalities relative to last month can be attributed to an increase in violence, as well as an updated way of counting fatalities using ACLED data. </t>
  </si>
  <si>
    <t xml:space="preserve">Figure represents the number of fatalities in Diffa region (May-Oct), according to ACLED. The data may not reflect the reality on the ground, as attacks often go unreported. The increase in fatalities relative to last month can be attributed to an increase in violence, as well as an updated way of counting fatalities using ACLED data. </t>
  </si>
  <si>
    <t xml:space="preserve">Figure represents the number of fatalities across Niger (May-Oct), according to ACLED. The data may not reflect the reality on the ground, as attacks often go unreported. The increase in fatalities relative to last month can be attributed to an increase in violence, as well as an updated way of counting fatalities using ACLED data. </t>
  </si>
  <si>
    <t>UNHCR 11/2019</t>
  </si>
  <si>
    <t xml:space="preserve">Total country popluation according to OCHA HNO 2019 (15,775,428) + Refugee population </t>
  </si>
  <si>
    <t>Recent figures from UNHCR on sudanese refugees</t>
  </si>
  <si>
    <t xml:space="preserve">Total number of fatilities recorded by Acled in Lac region, May 2019 to October 2019. Figure is likely an under-estimation, as violent incidents often go unreported.  </t>
  </si>
  <si>
    <t xml:space="preserve">Sum of CAR refugees + Chadian returnees from CAR . Both refugees and returnees have been forcibly displaced for the same reasons. </t>
  </si>
  <si>
    <t xml:space="preserve">Number of casualties in Tibesti region between May 2019 and October 2019. This figure is almost certainly an underestimation, due to attacks that go unreported, and the fact that very little information is available about the Tibesti conflict. </t>
  </si>
  <si>
    <t>UNHCR 10/2019</t>
  </si>
  <si>
    <t>ACLED 11/2019</t>
  </si>
  <si>
    <t>OCHA 12/2018; UNHCR 11/2019</t>
  </si>
  <si>
    <t>UNHCR 11/2019; IOM 08/2019</t>
  </si>
  <si>
    <t>https://data2.unhcr.org/en/documents/download/72352</t>
  </si>
  <si>
    <t>https://displacement.iom.int/system/tdf/reports/Mobility%20Chad_27-08-2019_draft_8-3_AL_yak_FR_v2.pdf?file=1&amp;type=node&amp;id=6766
https://data2.unhcr.org/en/country/tcd https://data2.unhcr.org/en/documents/download/72352</t>
  </si>
  <si>
    <t>Number of casualties across Chad between May and October 2019.</t>
  </si>
  <si>
    <t xml:space="preserve">Baseline population of Lac region (616,984)+ Nigerian refugees  + Chadian returnees as they come from abroad and increase baseline population. Follow up with OCHA to see if IDPs and IDP returnees and foreigners living in Lac region are included in the baseline population. However most IDPs originate from Lac reegion so likely counted within baseline estimates, therefore not taken into account here999. </t>
  </si>
  <si>
    <t xml:space="preserve">City population </t>
  </si>
  <si>
    <t>UNHCR 31 oct 2019</t>
  </si>
  <si>
    <t>OCHA 2019; UNHCR 31/10/2019; UNHCR 30/09/2019</t>
  </si>
  <si>
    <t>UNHCR 30/09/2019; UNHCR 30/09/2019</t>
  </si>
  <si>
    <t>INSD 2018
UNHCR 21/08/2019
UNHCR 31/10/2019</t>
  </si>
  <si>
    <t>https://data2.unhcr.org/fr/situations/malisituation
https://data2.unhcr.org/en/country/mli
https://displacement.iom.int/mali</t>
  </si>
  <si>
    <t>https://data.humdata.org/dataset/burkina-faso-population-statistic https://reliefweb.int/sites/reliefweb.int/files/resources/71072.pdf https://data2.unhcr.org/en/country/bfa</t>
  </si>
  <si>
    <t>4,077,344 total population in the countyr plus refugees and asylum seekers in the country</t>
  </si>
  <si>
    <t>10,560 population of Bassikounou commune, next to which the Mbera camp is located (as of March 2013) + 56,184 refugee population in Mbera camp (as of 30 September 2019)</t>
  </si>
  <si>
    <t>Updated figures on the whole populations</t>
  </si>
  <si>
    <t xml:space="preserve">Sum of IDPs, Malian refugees in third countries
** Due to the dynamic situation in Mali, there are discrepencies between different sources regarding the number of IDPs. The new source in the GCSI comes from UNHCR, which has most recently updated IDP figures from Government sources. The last GCSI used figures from ECHO corroborated with figures from NRC and IDMC - however none of these sources have updated their figures. Will continue monitoring for any other potential sources of information. </t>
  </si>
  <si>
    <t xml:space="preserve">Total number of casualties country-wide May to October. Total number of casualties is very likely to be an underestimation, some events go unreported. </t>
  </si>
  <si>
    <t>Nicaragua Cases between week 18 and 44</t>
  </si>
  <si>
    <t>Dialogos 2019</t>
  </si>
  <si>
    <t>Guatemala homicides from May to October 2019</t>
  </si>
  <si>
    <t>Institute of Legal Medicine, National Civil Police, and Republican General Fsical authority, 05 - 09 2019</t>
  </si>
  <si>
    <t>http://www.transparencia.oj.gob.sv/</t>
  </si>
  <si>
    <t xml:space="preserve">Figures for total number of homicides in the country. National Police is no longer including figures on homicides resulting from police confrontations in its data collection which accounts for the decrease of total homicides since July, for what some have been calling political reasons. </t>
  </si>
  <si>
    <t>EOC Yemen 11/2019</t>
  </si>
  <si>
    <t>Total number of suspected cholera cases in the last six months (1 June to 28 Nov)</t>
  </si>
  <si>
    <t>ACLED 10/2019; EOC Yemen 28/11/2019; IOM 28/11/2019</t>
  </si>
  <si>
    <t>ACLED 10/2019; EOC Yemen 28/11/2019; IOM 28/11/2020</t>
  </si>
  <si>
    <t>ACLED 10/2019; EOC Yemen 28/11/2019; IOM 28/11/2022</t>
  </si>
  <si>
    <t>https://www.acleddata.com/data/ http://yemeneoc.org/bi/ https://missingmigrants.iom.int/region/africa?region=1413</t>
  </si>
  <si>
    <t xml:space="preserve">IOM 11/2019 </t>
  </si>
  <si>
    <t>Migrant deaths at sea (presumed drowned) in the Horn of Africa (Jun to Nov)</t>
  </si>
  <si>
    <t xml:space="preserve"> http://www.statoids.com/ucr.html https://reliefweb.int/sites/reliefweb.int/files/resources/UNHCR%20Costa%20Rica%20Fact%20sheet%20-%20October%202019_0.pdf</t>
  </si>
  <si>
    <t>https://reliefweb.int/sites/reliefweb.int/files/resources/UNHCR%20Costa%20Rica%20Fact%20sheet%20-%20October%202019_0.pdf</t>
  </si>
  <si>
    <t>https://www.sepol.hn/artisistem/images/sepol-images/images/WhatsApp%20Image%202019-11-19%20at%208_54_53%20AM.jpeg</t>
  </si>
  <si>
    <t>Total number of  homicides from May to October 2019.</t>
  </si>
  <si>
    <t>World Bank, Government Institute of Mexicans Living Abroad 2018, 2017</t>
  </si>
  <si>
    <t>World Bank, Justice in Mexico 2018, 2019</t>
  </si>
  <si>
    <t>CMDPDH, World Bank 2018</t>
  </si>
  <si>
    <t>IOM GMDAC 2019</t>
  </si>
  <si>
    <t xml:space="preserve">https://data.worldbank.org/indicator/AG.SRF.TOTL.K2?locations=MX http://www.ime.gob.mx/estadisticas/mundo/estadistica_poblacion_pruebas.html </t>
  </si>
  <si>
    <t>https://data.worldbank.org/indicator/AG.SRF.TOTL.K2?locations=MX https://justiceinmexico.org/wp-content/uploads/2019/04/Organized-Crime-and-Violence-in-Mexico-2019.pdf</t>
  </si>
  <si>
    <t>https://data.humdata.org/dataset/mexican-administrative-level-0-1-and-2-and-populated-places-population-statistics  https://justiceinmexico.org/wp-content/uploads/2019/04/Organized-Crime-and-Violence-in-Mexico-2019.pdf</t>
  </si>
  <si>
    <t>http://www.cmdpdh.org/publicaciones-pdf/cmdpdh-episodios-de-desplazamiento-interno-forzado-en-mexico-informe-2018.pdf https://data.worldbank.org/indicator/SM.POP.REFG.OR?locations=MX</t>
  </si>
  <si>
    <t>https://gmdac.iom.int/map-tracking-migrant-deaths-and-disappearances</t>
  </si>
  <si>
    <t>Mexico country level: Total population figure from World Bank - # Mexican refugees living abroad (2018) and # of Mexicans living abroad (2017 figures)</t>
  </si>
  <si>
    <t># Sq. Kms of states with highest annualized intentional homicide victimization rate: Baja California, Guanajuanto, Mexico, Guerrero, Jalisco, Colima, Zacatecas, Chihuahua, Sinaloa, Sonora, Mochoacan, Morelos, Quintara Roo</t>
  </si>
  <si>
    <t xml:space="preserve">Total population of affected states from World Bank. It may be worthwhile to assess which mexican refugee and migrant populations living abroad come from these affected states, to better assess this indicator. </t>
  </si>
  <si>
    <t xml:space="preserve">It is difficult to assess the number of people in need/those affected, as many different categories of persons end up being targeted by violence. Assessments are ongoing. </t>
  </si>
  <si>
    <t>2018 figures on IDPs and Mexican refugees living abroad. The Government only officially recognized forced displacement as a phenomenon in early 2019 and no official figures are yet available. Most recent figures account for displacements in Guerrero, Michoacan, Chihuahua, Sinaloa, Tamaulipas, and Chiapa states. Analysis has indicated that homicide rates taken as a proxy for violence is high in those estates that have seen displacement. The figures are unlikely to account for recent returns. Overall they are not representative of the situation.</t>
  </si>
  <si>
    <t xml:space="preserve">Although figures for total criminal-related injuries are available per month and per year, it would be difficult to assess each case's relation to cartel violence. </t>
  </si>
  <si>
    <t>Analysis of 2019 homicide data has not yet been undertaken to determine whether they bear characteristics of organized crime-style violence. Year by Year estimates from different sources place the percentage of crime-related homicides between 19% and 65% of all homicides with intent.</t>
  </si>
  <si>
    <t xml:space="preserve">Analysis of 2019 homicide data has not yet been undertaken to determine whether they bear characteristics of organized crime-style violence. The only availble crisis fatality figures are those estimated for the "Mixed Migration" situation. </t>
  </si>
  <si>
    <t xml:space="preserve">It is difficult to assess the number of people in need. Using UNHCR's figures would underestimate the extent of the crisis, especially since violence affects host, non-host, as well as IDP populations. </t>
  </si>
  <si>
    <t>IDPs, Refugees/asylum-seekers/migrants, Host, Non-Host</t>
  </si>
  <si>
    <t>World Bank, Government Institute of Mexicans Living Abroad 2018 2017</t>
  </si>
  <si>
    <t>World Bank , Strauss Center, Imagen Poblana 2018, 2019</t>
  </si>
  <si>
    <t>https://www.amnesty.org/download/Documents/36000/amr410142010es.pdf  http://cuentame.inegi.org.mx/impresion/poblacion/densidad.asp</t>
  </si>
  <si>
    <t>https://imagenpoblana.com/19/06/10/deportaciones-de-mexicanos-son-menos-con-trump-que-con-obama https://www.strausscenter.org/images/strauss/18-19/MSI/MeteringUpdate_191107.pdf https://data.humdata.org/dataset/mexican-administrative-level-0-1-and-2-and-populated-places-population-statistics</t>
  </si>
  <si>
    <t>http://popstats.unhcr.org/en/overview#_ga=2.252830092.46455838.1573651379-1599538700.1573651379</t>
  </si>
  <si>
    <t>https://www.doctorswithoutborders.org/what-we-do/news-stories/news/remain-mexico-policy-leaves-more-1500-asylum-seekers-stranded-border https://www.doctorswithoutborders.org/what-we-do/news-stories/story/kidnappings-and-extreme-violence-against-migrants-are-spiking</t>
  </si>
  <si>
    <t>BGD005</t>
  </si>
  <si>
    <t>Cyclone Bulbul/Matmo</t>
  </si>
  <si>
    <t>Floods</t>
  </si>
  <si>
    <t>TCD007</t>
  </si>
  <si>
    <t>Floods in Kenya</t>
  </si>
  <si>
    <t>KEN004</t>
  </si>
  <si>
    <t>Mindanao Conflict</t>
  </si>
  <si>
    <t>Floods in Somalia</t>
  </si>
  <si>
    <t>SOM003</t>
  </si>
  <si>
    <t>Floods in South Sudan</t>
  </si>
  <si>
    <t>SSD002</t>
  </si>
  <si>
    <t>International Displacement in Uganda</t>
  </si>
  <si>
    <t>UGA005</t>
  </si>
  <si>
    <t>Mexico Mixed Migration: Total population figure from World Bank - # Mexican refugees living abroad (2018) and # of Mexicans living abroad (2017 figures)</t>
  </si>
  <si>
    <t>Total # of square kilometers of states through which migrant routes pass (overestimation), according to migrant route map from 2010 (no recent maps available)</t>
  </si>
  <si>
    <t>Total # of people living in the affected area + Mexicans forcefully returned from the USA in 2019 + Asylum-seekers on metering waitlists in 11 Mexican Northern Border cities</t>
  </si>
  <si>
    <t>UNHCR figure of populations of concern - Venezuelans + Mexicans forcefully returned from USA (Those waiting on metering waitlists are not included, as there is a risk of double counting - have reached out to UNHCR to clarify what they include in their figures)</t>
  </si>
  <si>
    <t>It is difficult to count injuries or illnesses, although MSF and other organisations have documented increasing numbers of injury from kidnappings, sexual violence, trauma, and disease. Other research on common illnesses faced by migrants is available: https://www.paho.org/salud-en-las-americas-2017/?post_type=post_t_es&amp;p=313&amp;lang=es</t>
  </si>
  <si>
    <t xml:space="preserve">Figure of missing/dead migrants along the US-Mexican border. Unlikely to account for all deaths. No sources available for all deaths along migration routes in Mexico. </t>
  </si>
  <si>
    <t>No reliable/representative information is available. Have reached out to UNHCR and MSF to better assess the situation</t>
  </si>
  <si>
    <t>Hosts, migrants/refugees, returnees</t>
  </si>
  <si>
    <t>New figures , see crises for sources.</t>
  </si>
  <si>
    <t>Total CXB and Rakhine fatalities May to October</t>
  </si>
  <si>
    <t>Total BGD Rohingya and MMR conflcit fatalities May to October</t>
  </si>
  <si>
    <t>Wold Bank</t>
  </si>
  <si>
    <t>UNHCR 15/11/2019</t>
  </si>
  <si>
    <t xml:space="preserve"> UNHCR 2019; Humanity and Inclusion 2017; UNHCR 2011; UN Thailand Migration Report 2018</t>
  </si>
  <si>
    <t xml:space="preserve"> UNHCR 2019; Humanity and Inclusion 2017; UNHCR 2011; UN Thailand Migration Report 2019</t>
  </si>
  <si>
    <t xml:space="preserve"> UNHCR 2019; Humanity and Inclusion 2017; UNHCR 2011; UN Thailand Migration Report 2020</t>
  </si>
  <si>
    <t>WFP 30/11/2018; OCHA 03/2018</t>
  </si>
  <si>
    <t>OCHA 11/06/2018
UNHCR 31/01/2018
UNHCR accessed on 01/02/2019
UNHCR 30/09/2019</t>
  </si>
  <si>
    <t>OCHA 11/06/2018
UNHCR 31/01/2018
UNHCR accessed on 01/02/2019
UNHCR 30/09/2020</t>
  </si>
  <si>
    <t>OCHA 11/12/2018
UNHCR 25/11/2019
OCHA 10/2018
UN NEWS 20/09/2019</t>
  </si>
  <si>
    <t>ACLED 25/11/2019</t>
  </si>
  <si>
    <t>IOM DTM 08/2019; UNHCR 011/2019</t>
  </si>
  <si>
    <t>ACLED 29/11/2019</t>
  </si>
  <si>
    <t>ACLED 29/11/2020</t>
  </si>
  <si>
    <t>used to count total population minus refugees but this was decided to be revised to include only total population</t>
  </si>
  <si>
    <t>all country is considered affected. Prior GCSI used to subtract the number of refugees but this number cannot be verified and is unknown. Therefore this figure refers to total population</t>
  </si>
  <si>
    <t>Number of people injured as part of the conflict registered by the Deep South Watch organisation in last 6 months (May-Oct), data as of 4 November.</t>
  </si>
  <si>
    <t>Number of people killed as part of the conflict registered by the Deep South Watch organisation in last 6 months (May-Oct), data as of 4 November.</t>
  </si>
  <si>
    <t>http://data.unhcr.org/thailand/download.php?id=1955
https://data2.unhcr.org/en/documents/download/72345</t>
  </si>
  <si>
    <t>Only the displaced community is considered to be affected. Nine 'temporary shelters' along the Thai-Myanmar border: 45.865 registered refugees in temporary shelters, 47.418 unregistered people in a refugee-like situation in temporary shelters, i.e. 93.283 total verified refugee population as of 31 October 2019. The number does not reflect unregistered Myanmar refugees.</t>
  </si>
  <si>
    <t>UNCHR reports on the total verified refugee population. Nine 'temporary shelters' along the Thai-Myanmar border: 45.865 registered refugees in temporary shelters, 47.418 unregistered people in a refugee-like situation in temporary shelters, i.e. 93.283 total verified refugee population as of 31 October 2019. The number does not reflect unregistered Myanmar refugees.</t>
  </si>
  <si>
    <t>https://data2.unhcr.org/en/situations/thailand?id=1931</t>
  </si>
  <si>
    <t xml:space="preserve">The camps cover an area of 8.6km2. See estimations tab for calculations and links to individual camp profiles. </t>
  </si>
  <si>
    <t>https://data2.unhcr.org/en/situations/thailand?id=1932</t>
  </si>
  <si>
    <t>Only Myanmar refugees in camps are considered in this crisis. UNCHR reports on the total verified refugee population. Nine 'temporary shelters' along the Thai-Myanmar border: 45.865 registered refugees in temporary shelters, 47.418 unregistered people in a refugee-like situation in temporary shelters, i.e. 93.283 total verified refugee population as of 31 October 2019. The number does not reflect unregistered Myanmar refugees.</t>
  </si>
  <si>
    <t>http://data.unhcr.org/thailand/download.php?id=1955
https://data2.unhcr.org/en/documents/download/72344</t>
  </si>
  <si>
    <t>https://reliefweb.int/report/thailand/refugees-thailand
http://data.unhcr.org/thailand/download.php?id=1955  
https://www.refworld.org/pdfid/50c737a60.pdf
https://www.aidsdatahub.org/sites/default/files/publication/UN_Thailand_Migration_Report_2019.pdf</t>
  </si>
  <si>
    <t>Myanmar refugees in Thai camps are experiencing moderate humanitarian conditions. Refugees in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at all). Many camps are isolated in the mountains. The local population is not considered to be affected as they generally do not host any refugees.</t>
  </si>
  <si>
    <t>https://reliefweb.int/sites/reliefweb.int/files/resources/congo_nov18.pdf
https://www.humanitarianresponse.info/sites/www.humanitarianresponse.info/files/documents/files/congo_brazza-hrp-20180221-en-lowres.pdf</t>
  </si>
  <si>
    <t xml:space="preserve">Based on the 300,000 total population exposed, and HRP figures published in March 2018. The HRP reported 160,000 people in need of which 114,000 targeted. It included 64,000 IDPs + 25,000 host population + 25,000 non-host. The WFP December 2018 brief reported a general number of 114,000 people in need.  People exposed to the conflict, living in Pool region but exluded from affected and in need were therefore calculated to be 140,000. Low reliability because no updated data on Pool crisis available; latest figure for total of IDPs in Republic of Congo accross the country was 134,430 as of Aug 2019 (but unclear whether this refers to Pool crisis only) https://reliefweb.int/sites/reliefweb.int/files/resources/71621.pdf </t>
  </si>
  <si>
    <t>Figures are based on the latest IPC assessment from Aug 2019. While the last assessment from Aug 2018 excluded large parts of the country, the Aug 2019 assessment for the July-Dec period analysed 109 territories out of 145  leaving less unreliabilty. Reported were  11,835,531 people in IPC 3 and 4,043,130 people in IPC 4 from July to Dec 2019; People assessed as in IPC 1 were 17, 476,744 and in IPC 2 were 27,366,769. The number of people in IPC 3 and 4 is close to the number of people in need according to the HNO (12,9mio) which wasn't used because severity levels are on admin 2. and PiN figures on admin 1.
Level 1 is calculated by total population minus those in level 2 to 4 (i.e. IPC 1-5). Level 2 as population in IPC levels 1-2; Level 3 as IPC 3 and Level 4 as IPC4</t>
  </si>
  <si>
    <t>Figures are based on the latest IPC assessment from Aug 2019. While the last assessment from Aug 2018 excluded large parts of the country, the Aug 2019 assessment for the July-Dec period analysed 109 territories out of 145  leaving less unreliabilty. Reported were  11,835,531 people in IPC 3 and 4,043,130 people in IPC 4 from July to Dec 2019; People assessed as in IPC 1 were 17, 476,744 and in IPC 2 were 27,366,769. The number of people in IPC 3 and 4 is close to the number of people in need according to the HNO (12,9mio) which wasn't used because severity levels are on admin 2. and PiN figures on admin 1.
Level 1 is calculated by total population minus those in level 2 to 4 (i.e. IPC 1-5). Level 2 as population in IPC levels 1-2; Level 3 as IPC 3 and Level 4 as IPC5</t>
  </si>
  <si>
    <t>Figures are based on the latest IPC assessment from Aug 2019. While the last assessment from Aug 2018 excluded large parts of the country, the Aug 2019 assessment for the July-Dec period analysed 109 territories out of 145  leaving less unreliabilty. Reported were  11,835,531 people in IPC 3 and 4,043,130 people in IPC 4 from July to Dec 2019; People assessed as in IPC 1 were 17, 476,744 and in IPC 2 were 27,366,769. The number of people in IPC 3 and 4 is close to the number of people in need according to the HNO (12,9mio) which wasn't used because severity levels are on admin 2. and PiN figures on admin 1.
Level 1 is calculated by total population minus those in level 2 to 4 (i.e. IPC 1-5). Level 2 as population in IPC levels 1-2; Level 3 as IPC 3 and Level 4 as IPC6</t>
  </si>
  <si>
    <t>Figures are based on the latest IPC assessment from Aug 2019. While the last assessment from Aug 2018 excluded large parts of the country, the Aug 2019 assessment for the July-Dec period analysed 109 territories out of 145  leaving less unreliabilty. Reported were  11,835,531 people in IPC 3 and 4,043,130 people in IPC 4 from July to Dec 2019; People assessed as in IPC 1 were 17, 476,744 and in IPC 2 were 27,366,769. The number of people in IPC 3 and 4 is close to the number of people in need according to the HNO (12,9mio) which wasn't used because severity levels are on admin 2. and PiN figures on admin 1.
Level 1 is calculated by total population minus those in level 2 to 4 (i.e. IPC 1-5). Level 2 as population in IPC levels 1-2; Level 3 as IPC 3 and Level 4 as IPC7</t>
  </si>
  <si>
    <t>https://data.humdata.org/dataset/rdc-statistiques-des-populations
https://reliefweb.int/sites/reliefweb.int/files/resources/EHGL_RefAs_181231.pdf
https://data2.unhcr.org/en/situations/drc
https://data2.unhcr.org/en/documents/download/72019
https://data2.unhcr.org/en/documents/download/72019</t>
  </si>
  <si>
    <t>99,337,323: OCHA projections for 2019. There hasn't been a census since 1984, these projections are based on the natural population increase rate INS (National Statistical Institue of Statistics)
+ 538,657 refugees from neighbouring countries 
- 890,044 refugees and asylum seekers from DRC</t>
  </si>
  <si>
    <t>https://data.humdata.org/dataset/rdc-statistiques-des-populations
https://reliefweb.int/sites/reliefweb.int/files/resources/EHGL_RefAs_181231.pdf
https://data2.unhcr.org/en/situations/drc
https://data2.unhcr.org/en/documents/download/72019
https://data2.unhcr.org/en/documents/download/72020</t>
  </si>
  <si>
    <t>890,044 people who fled to neighbouring countries ( refugees and asylum seekers from DRC as of 31/10/2019) + 6.6 million IDPs (4.5 million IDPs as of December 2017 + 2.1 million new IDPs in 2018) 998,200 returnees + 250000 IPDs/Refugees newly displaced in Ituri and South Kivue since June 2019 &gt; updated figures missing on DRC IDP situation</t>
  </si>
  <si>
    <t>All deaths between 01/05/2019 and 30/10/2019 as counted by ACLED. MONUSCO reports only on annual basis.</t>
  </si>
  <si>
    <t>Total number of people killed in the country in the last six months (May to Oct) due to the Boko Haram conflict, farmer-herder violence, riots, military forces, unidentified armed groups and other violence</t>
  </si>
  <si>
    <t>Total number of fatalities (Boko Haram conflict in Adamawa, Borno, and Yobe) in the last six months (May to Oct)</t>
  </si>
  <si>
    <t xml:space="preserve">Displaced by Boko Haram insurgency: IDPs in Lake Chad Basin from Nigeria + returnees + Nigerian refugees in Niger, Cameroon and Chad s. estimations tab &gt; number is based on geographical area of displacement mainly and may include people displaced by other reasons and other violence-related drivers than Boko Haram </t>
  </si>
  <si>
    <t>Total number of fatalities (Papua conflict) in the last six months (May to October). Numbers include all reported fatalities from Papua and West Papua. The increase compared to the previous GCSI figure (33) is likely to be due to the Wamena protes-related deaths updated only recently to ACLED. The Wamena protests death figure relies on government figures and cannot be independently verified due to the government's restriction of access to Papua.</t>
  </si>
  <si>
    <t>IOM May 2019 - Oct 2019</t>
  </si>
  <si>
    <t>ACLED May 2019 -Oct 2019 /  IOM May 2019- Oct 2019</t>
  </si>
  <si>
    <t>ACLED May-October 2019</t>
  </si>
  <si>
    <t>UNHCR October 2019</t>
  </si>
  <si>
    <t>IOM missing migrants May-October 2019</t>
  </si>
  <si>
    <t>Iom, Missing Migrants Project May-Oct 2019</t>
  </si>
  <si>
    <t>IOM Missing migrants May -October 2019</t>
  </si>
  <si>
    <t>UNFPA/ ISTEEBU, UNHCR 2019</t>
  </si>
  <si>
    <t>OCHA 08/11/2019
UNHCR 31/10/2019</t>
  </si>
  <si>
    <t>HNO 2019
OCHA 03/09/2019</t>
  </si>
  <si>
    <t>Acled 2019 May-Oct, IOM 2019 May-Oct</t>
  </si>
  <si>
    <t>Acled 05-10/2019</t>
  </si>
  <si>
    <t>IOM 05-10/2019</t>
  </si>
  <si>
    <t>Syrian refugees and asylum seekers: UNHCR  October 2019
Non-Syrian refugees and asylum seekers: UNHCR October  2019</t>
  </si>
  <si>
    <t>UNHCR jan 2018
UNHCR Oct 2019
UNHCR Oct  2019
Unicef 04/2018
Province population: GoT
Affected provinces: IOM</t>
  </si>
  <si>
    <t>UNHCR 01/2018
UNHCR Oct 2019
Province population: GoT
Most affected provinces: UNHCR 12/2018</t>
  </si>
  <si>
    <t>Syrian refugees and asylum seekers: UNHCR Oct 2019
Non-Syrian refugees and asylum seekers: UNHCR Oct 2019</t>
  </si>
  <si>
    <t>IOM May-Oct 2019</t>
  </si>
  <si>
    <t>https://data.worldbank.org/indicator/SP.POP.TOTL?locations=GR 
https://data2.unhcr.org/en/documents/download/72479</t>
  </si>
  <si>
    <t>https://data2.unhcr.org/en/documents/download/72479</t>
  </si>
  <si>
    <t>http://www.ons.dz/IMG/pdf/pop3_national.pdf http://reporting.unhcr.org/sites/default/files/UNHCR%20Algeria%20Operational%20Update%20-%20October-December%202018.pd</t>
  </si>
  <si>
    <t>https://reliefweb.int/sites/reliefweb.int/files/resources/72227.pdf
https://reliefweb.int/sites/reliefweb.int/files/resources/RB_EHGL_RefAs_190930.pdfhttps://data.humdata.org/dataset/burundi-administrative-level-0-2-population-statistics-2018</t>
  </si>
  <si>
    <t>https://reliefweb.int/sites/reliefweb.int/files/resources/72227.pdf
https://reliefweb.int/sites/reliefweb.int/files/resources/Situation%20Report%20-%20Burundi%20%20-%2030%20Jul%202019.pdf</t>
  </si>
  <si>
    <t>https://data.humdata.org/dataset/burundi-humanitarian-needs-overview
https://reliefweb.int/sites/reliefweb.int/files/resources/Situation%20Report%20-%20Burundi%20%20-%2030%20Jul%202019.pdf</t>
  </si>
  <si>
    <t>https://data2.unhcr.org/en/situations/syria/location/113
https://data2.unhcr.org/en/documents/download/72544</t>
  </si>
  <si>
    <t>https://reliefweb.int/sites/reliefweb.int/files/resources/63168.pdf
https://data2.unhcr.org/en/documents/download/72544
https://data2.unhcr.org/en/situations/syria/location/113
https://www.unicef.org/emergencies/files/2018-04_-_UNICEF_response_to_the_Syria_Crisis.pdf
http://web.turkstat.gov.tr/UstMenu.do?metod=temelist
https://reliefweb.int/sites/reliefweb.int/files/resources/Q4_quarterly-oct-nov-dec-18.pdf</t>
  </si>
  <si>
    <t xml:space="preserve">Most of the migrants arriving in Algeria are looking for work and have settled in different areas of the country, while a minority are in transit on their way to Europe.  The specific locations are unclear so we considered the whole country as affected. </t>
  </si>
  <si>
    <t xml:space="preserve">Availability and quality of data is insuffient </t>
  </si>
  <si>
    <t>Sahrawi refugees in camps in Tindouf. Data hasn’t been updated since 31/12 2017.</t>
  </si>
  <si>
    <t xml:space="preserve">PIN: UNHCR considers that 90,000 of the 173,600 total refugees are the most vulnerable. 
HC3: We consider this group to be facing moderate humanitarian conditions and needs. We haven't allocated any numbers to the highest PIN categories 
HC2: This group faces stressed humanitarian conditions (Affected - PIN)
HC1: This group faces minimal humanitarian needs (Exposed - Affected - PIN) </t>
  </si>
  <si>
    <t xml:space="preserve">PIN: We are using the HNO PIN. The most up to date is 1.77 million reported in the OCHA situation report as of 3 sept 2019. However, no severity distribution is available. 
HC3/4: HNO level 5 &amp; 4 of the vulnerability score (p.17 in HNO) = GCSI 4, HNO level ,1,2 &amp; 3 = GCSI 3 
HC2: Affected population - people in need 
HC1: People exposed - people affected  - people in need </t>
  </si>
  <si>
    <t>OCHA HNO 10/2019, UNHCR 29/11/2019 (accessed)</t>
  </si>
  <si>
    <t>Fatalities May-Oct 2019. Fatalities eported include civilians, armed groups and peace keepers. Given the dynamic of the crisis, the number is likely to not be respresentative of the situation on the ground as many fatalities go unreported, particularly in light of the recent escalation of violence in Birao and ongoing flooding.</t>
  </si>
  <si>
    <t>Figure represents sum of IDPs (600,136 UNHCR) + returnees (355.000 OCHA HNO) + CAR refugees abroad (593895 UNHCR)</t>
  </si>
  <si>
    <t>Floods in Chad</t>
  </si>
  <si>
    <t>Eritrean refugees</t>
  </si>
  <si>
    <t>IPC 31/10/2019</t>
  </si>
  <si>
    <t>OHCHR 01/11/2019</t>
  </si>
  <si>
    <t>World Bank 2018 UNHCR 10/2019 UNHCR 2017</t>
  </si>
  <si>
    <t>UN OCHA 05/11/2019 Kenya National Bureau of Statistics 04/11/2019</t>
  </si>
  <si>
    <t>UN OCHA 05/11/2019</t>
  </si>
  <si>
    <t>Kenya National Bureau of Statistics  2009  UNHCR 08/2019 UNHCR 10/2019</t>
  </si>
  <si>
    <t>UNHCR 10/2019 UN OCHA 05/11/2019</t>
  </si>
  <si>
    <t>World Bank 2018 UNHCR 2017 IPC 10/2019 Kenya National Bureau of Statistics  2009 UNHCR 08/2019 UNHCR 10/2019</t>
  </si>
  <si>
    <t>NEMA 19/11/2019</t>
  </si>
  <si>
    <t>World Bank 2018 UNHCR 31/10/2019  UNHCR 31/08/2019</t>
  </si>
  <si>
    <t>UNFPA 2017 UNHCR 10/2019</t>
  </si>
  <si>
    <t>UNFPA 2017</t>
  </si>
  <si>
    <t>UNHCR 31/10/2019 UNHCR 30/09/2019</t>
  </si>
  <si>
    <t>OCHA HNO 2019 21/02/2019  UNHCR 30/09/2019 UNFPA 2017</t>
  </si>
  <si>
    <t>UNHCR 10/2019  BUCREP 2010</t>
  </si>
  <si>
    <t>UN OCHA 21/02/2019 UNHCR 10/2019 BUCREP 2010</t>
  </si>
  <si>
    <t>UN OCHA 21/02/2019 UNHCR 10/2019 UNHCR 09/2019 UNFPA 2017</t>
  </si>
  <si>
    <t>UNHCR 10/2019 IOM 08/2019  UNHCR 30/09/2019</t>
  </si>
  <si>
    <t>World Bank 2018 UNHCR 10/2019</t>
  </si>
  <si>
    <t>City Population 2019 UN OCHA 06/11/2019 UN OCHA 18/11/2019</t>
  </si>
  <si>
    <t>UN OCHA 23/11/2019</t>
  </si>
  <si>
    <t>ACLED 31/10/19 UN OCHA 23/11/2019</t>
  </si>
  <si>
    <t>UNHCR 31/10/2019 UN OCHA 23/11/2019</t>
  </si>
  <si>
    <t>OCHA 12/2018 South Sudan National Bureau of Statistics 15/08/2018 IPC 01/2020</t>
  </si>
  <si>
    <t>National Bureau of Statistics UN OCHA 14/11/2019</t>
  </si>
  <si>
    <t>UN OCHA 14/11/2019</t>
  </si>
  <si>
    <t>UNHCR population estimates 2018 based on 2014 census, sent via email to analyst UNHCR 31/10/2019</t>
  </si>
  <si>
    <t>UNCHR 31/10/2019 Wikipedia 2019</t>
  </si>
  <si>
    <t>UNHCR 31/10/2019</t>
  </si>
  <si>
    <t>UNHCR 31/10/2019 FEWS NET 31/10/2019</t>
  </si>
  <si>
    <t>https://data.worldbank.org/indicator/SP.POP.TOTL?locations=HT</t>
  </si>
  <si>
    <t>The exposed is determined as the total population in country. There are Haitian refugees living abroad, but could not find reliable up to date information, so did not include.</t>
  </si>
  <si>
    <t>Total population in country. There are Haitian refugees living abroad, but could not find reliable up to date information, so did not include.</t>
  </si>
  <si>
    <t>http://www.ipcinfo.org/fileadmin/user_upload/ipcinfo/docs/IPC_Haiti_AcuteFoodSec_2019Oct2020Feb_English</t>
  </si>
  <si>
    <t>Exposed population is calculated as IPC phases 2-5.</t>
  </si>
  <si>
    <t>https://www.ohchr.org/EN/NewsEvents/Pages/DisplayNews.aspx?NewsID=25247&amp;LangID=E</t>
  </si>
  <si>
    <t>42 Deaths have occurred thus far due to the ongoing protests.</t>
  </si>
  <si>
    <t>http://www.ipcinfo.org/fileadmin/user_upload/ipcinfo/docs/IPC_Haiti_AcuteFoodSec_2019Oct2020Feb_English.pdf</t>
  </si>
  <si>
    <t xml:space="preserve">Current and projected IPC figures were used to calculate the people in need. IPC phase 3 and 4, were used to correspond to the humanitarian conditions 3 and 4. According to IPC, there are no Haitians facing IPC level 5, which corresponds to humanitarian conditions level 5. The affected population were those considered by IPC to be in Phase 2. As the whole population is exposed to the current crisis, the remaining population was determined by subtracting those affected and the total PIN. </t>
  </si>
  <si>
    <t xml:space="preserve">https://www.unhcr.org/ke/wp-content/uploads/sites/2/2019/02/Kenya-Infographics_January-2019.pdf  https://data.worldbank.org/indicator/sp.pop.totl?page=2  https://data.humdata.org/dataset/unhcr-time-series-originating-ken </t>
  </si>
  <si>
    <t>Worldbank population figure total + registered refugees and asylum seekers in Kenya as of October 2019</t>
  </si>
  <si>
    <t>https://reliefweb.int/sites/reliefweb.int/files/resources/ROSEA_20191107_KenyaFloods_FlashUpdate%232_def.pdf https://data.humdata.org/dataset/kenya-population-per-county-from-census-report-2019</t>
  </si>
  <si>
    <t xml:space="preserve">The total of square KM of the counties that are impacted by the floods according to latest flash report and census data: Turkana, Marsabit, Wajir, Mandera, Samburu, West Pokot, Meru, Isiolo, Garissa, Tana River, Kitui, Murang'a, Kajiado, Kwale, Taita Taveta, Machakos, Kisumu, Lamu, Mombasa, Busia, Kakamega, Vihiga, Kisii, Nandi, Elgeyo-Marakwet. This list is likely not exhaustive, but are the counties considered to be most affected. </t>
  </si>
  <si>
    <t xml:space="preserve">Total number of people affected according to the latest UN OCHA Flash Report. </t>
  </si>
  <si>
    <t>https://reliefweb.int/sites/reliefweb.int/files/resources/ROSEA_20191107_KenyaFloods_FlashUpdate%232_def.pdf</t>
  </si>
  <si>
    <t xml:space="preserve">The total population of the counties that are impacted by the floods according to latest flash report and census: Turkana, Marsabit, Wajir, Mandera, Samburu, West Pokot, Meru, Isiolo, Garissa, Tana River, Kitui, Murang'a, Kajiado, Kwale, Taita Taveta, Machakos, Kisumu, Lamu, Mombasa, Busia, Kakamega, Vihiga, Kisii, Nandi, Elgeyo-Marakwet. This list is likely not exhaustive, but are the counties considered to be most affected. </t>
  </si>
  <si>
    <t xml:space="preserve">Total number of people displaced according to the latest UN OCHA Flash Report. </t>
  </si>
  <si>
    <t>Total number of fatalities due to the current flooding events. However, this number is likely higher.</t>
  </si>
  <si>
    <t xml:space="preserve">Total number of fatalities in all crises. </t>
  </si>
  <si>
    <t xml:space="preserve">Although there are people in need due to the floods (i.e shelter) exact numbers are unavailable. Therefore, the PIN is X'd so as not to to under or overestimate. </t>
  </si>
  <si>
    <t xml:space="preserve">Almost the entire country is facing some level of food insecurity. Although some ares were not analysed in the IPC figures, the entire country was included as it was assumed to be experiencing at least level 1 IPC, in accordance with the rest of the country. </t>
  </si>
  <si>
    <t>https://www.knbs.or.ke/download/population-distribution-by-sex-number-of-households-area-and-density-by-county-and-district/ https://www.unhcr.org/ke/wp-content/uploads/sites/2/2019/09/Kenya-Infographics-31-August-2019.pdf https://data.humdata.org/dataset/unhcr-time-series-originating-ken https://www.unhcr.org/ke/wp-content/uploads/sites/2/2019/11/Kenya-Infographics-31-October-2019.pdf</t>
  </si>
  <si>
    <t>https://www.unhcr.org/ke/wp-content/uploads/sites/2/2019/11/Kenya-Infographics-31-October-2019.pdf</t>
  </si>
  <si>
    <t xml:space="preserve">Total # people affected by the crisis are the total of the registered refugees and asylum seekers in Kenya as reported by UNHCR </t>
  </si>
  <si>
    <t xml:space="preserve">Total number of fatalities across all crises. </t>
  </si>
  <si>
    <t xml:space="preserve">When combining the crises, the whole country is considered to be affected. Therefore, total population according to the World Bank + incoming refguees were included. </t>
  </si>
  <si>
    <t>https://www.unhcr.org/ke/wp-content/uploads/sites/2/2019/11/Kenya-Infographics-31-October-2019.pdf https://reliefweb.int/sites/reliefweb.int/files/resources/ROSEA_20191107_KenyaFloods_FlashUpdate%232_def.pdf</t>
  </si>
  <si>
    <t xml:space="preserve">Total of registered refugees and asylum seekers as reported by UNHCR + the total number of people displaced by the floods. There may be further internal displacements due to the drought but not clear numbers available. </t>
  </si>
  <si>
    <t>https://www.knbs.or.ke/download/population-distribution-by-sex-number-of-households-area-and-density-by-county-and-district/ https://www.unhcr.org/ke/wp-content/uploads/sites/2/2019/09/Kenya-Infographics-31-August-2019.pdf https://data.humdata.org/dataset/unhcr-time-series-originating-ken https://www.unhcr.org/ke/wp-content/uploads/sites/2/2019/02/Kenya-Infographics_January-2019.pdf  https://data.worldbank.org/indicator/sp.pop.totl?page=2  https://data.humdata.org/dataset/unhcr-time-series-originating-ken http://www.ipcinfo.org/fileadmin/user_upload/ipcinfo/docs/IPC_Kenya_AcuteFoodSec_Malnutrition_2019JulyOctober.pdf https://www.unhcr.org/ke/wp-content/uploads/sites/2/2019/11/Kenya-Infographics-31-October-2019.pdf</t>
  </si>
  <si>
    <t xml:space="preserve">Total sum of figures of exposed, affected, and PIN from both the Food insecurity + International displacement crises. Level one  humanitarian conditions is the exposed population, which is the entire population of Kenya minus the affected and PIN. Level 2 is the number of people affected, which are those affected by the drought and the number of refugees and asylum seekers, minus people in need. The PIN figure was calculated by using the distribution at crisis level and adding them together. </t>
  </si>
  <si>
    <t>https://www.bahamas.gov.bs/wps/wcm/connect/2db60abc-3821-4eb9-a864-545152b63853/NEMA+Update+Nov-19-2019.pdf?MOD=AJPERES</t>
  </si>
  <si>
    <t xml:space="preserve">This is the latest figure provided by NEMA for the Hurricane Dorian related deaths. </t>
  </si>
  <si>
    <t xml:space="preserve">https://data.worldbank.org/indicator/SP.POP.TOTL?locations=CM   https://reliefweb.int/sites/reliefweb.int/files/resources/72438.pdf https://reliefweb.int/sites/reliefweb.int/files/resources/Registration%20of%20Cameroonian%20Refugees%20Sept.pdf </t>
  </si>
  <si>
    <t>Total population in the country + total refugee population, including from CAR, Nigeria, and others, minus total number of Cameroonians living in Nigeria.</t>
  </si>
  <si>
    <t>https://data.humdata.org/dataset/lake-chad-basin-baseline-population  https://reliefweb.int/sites/reliefweb.int/files/resources/72438.pdf</t>
  </si>
  <si>
    <t>Population of Adamaoua and Est regions + refugees from CAR. Populations of the two regions will be an underestimate as they are based on data from 2017.</t>
  </si>
  <si>
    <t>https://reliefweb.int/sites/reliefweb.int/files/resources/72438.pdf</t>
  </si>
  <si>
    <t xml:space="preserve">The number of affected was assumed to be the number of CAR refugees, according to UNHCR. </t>
  </si>
  <si>
    <t xml:space="preserve">Total number of CAR refugees currently in Cameroon, according to UNHCR. </t>
  </si>
  <si>
    <t>All deaths as counted by ACLED between May and October 2019.</t>
  </si>
  <si>
    <t xml:space="preserve">The population of Sud-Ouest, Nord-Ouest, Ouest, Littoral regions. Although the crisis is predominantely occurring in the Sud-Ouest and Nord-Ouest regions, Littoral and Ouest were included as they host a number of the IDPS and are affected by the crisis. Cameroonian refugees living in Nigeria was subtracted. </t>
  </si>
  <si>
    <t>https://reliefweb.int/sites/reliefweb.int/files/resources/72438.pdf https://reliefweb.int/sites/reliefweb.int/files/resources/Registration%20of%20Cameroonian%20Refugees%20Sept.pdf</t>
  </si>
  <si>
    <t xml:space="preserve">Total number of people internally displaced plus the total number of Cameroonian refugees in Nigeria. </t>
  </si>
  <si>
    <t>All people reported as killed between May and October 2019 in North West, South West, West and Littoral.</t>
  </si>
  <si>
    <t>https://reliefweb.int/report/cameroon/cameroun-aper-u-des-besoins-humanitaires-2019-janvier-2019 https://data.humdata.org/dataset/cameroon-humanitarian-needs-overview https://reliefweb.int/sites/reliefweb.int/files/resources/Registration%20of%20Cameroonian%20Refugees%20Sept.pdf</t>
  </si>
  <si>
    <t>Total number of people living in the affected area minus those affected and minus the total PIN.</t>
  </si>
  <si>
    <t>https://reliefweb.int/report/cameroon/cameroun-aper-u-des-besoins-humanitaires-2019-janvier-2019 http://www.statistics-cameroon.org/downloads/Rapport_de_presentation_3_RGPH.pdf  http://www.globaldtm.info/cameroon/  https://reliefweb.int/sites/reliefweb.int/files/resources/72438.pdf</t>
  </si>
  <si>
    <t xml:space="preserve">Extreme Nord regions population (3,111,792) + Nigerian refugees (106,761). </t>
  </si>
  <si>
    <t>https://displacement.iom.int/system/tdf/reports/Dashboard_R19_en_final.pdf?file=1&amp;type=node&amp;id=6609</t>
  </si>
  <si>
    <t xml:space="preserve">(110,574) Returnees and (270,870) internally displaced people in Far North. Nigerian refugees (106,761) not included, as displaced by BH crisis in Nigeria. </t>
  </si>
  <si>
    <t>All people killed May to October 2019 in Far North region.</t>
  </si>
  <si>
    <t xml:space="preserve">https://reliefweb.int/report/cameroon/cameroun-aper-u-des-besoins-humanitaires-2019-janvier-2019 https://data.humdata.org/dataset/lake-chad-basin-baseline-population  https://data.humdata.org/dataset/cameroon-humanitarian-needs-overview https://reliefweb.int/sites/reliefweb.int/files/resources/72438.pdf https://reliefweb.int/sites/reliefweb.int/files/resources/Registration%20of%20Cameroonian%20Refugees%20Sept.pdf </t>
  </si>
  <si>
    <t xml:space="preserve"> https://reliefweb.int/sites/reliefweb.int/files/resources/72438.pdf https://reliefweb.int/sites/reliefweb.int/files/resources/Registration%20of%20Cameroonian%20Refugees%20Sept.pdf  https://displacement.iom.int/system/tdf/reports/Dashboard_R19_en_final.pdf?file=1&amp;type=node&amp;id=6609</t>
  </si>
  <si>
    <t xml:space="preserve">The distribution of humanitarian conditions was determined as the sum of all three crises. </t>
  </si>
  <si>
    <t>https://data.worldbank.org/indicator/SP.POP.TOTL?locations=SO https://data2.unhcr.org/en/situations/horn https://reliefweb.int/sites/reliefweb.int/files/resources/72363.pdf</t>
  </si>
  <si>
    <t>Total population in country minus number of Somali refugees that are documented in countries throughout the Horn of Africa, plus the returnees, refugees, and asylum-seekers.</t>
  </si>
  <si>
    <t>https://www.citypopulation.de/Somalia.html https://reliefweb.int/sites/reliefweb.int/files/resources/Deyr%20rains%20Fash%20update%20%234_%20FINAL%20-%20Y%2BE.pdf https://reliefweb.int/sites/reliefweb.int/files/resources/Situation%20Report%20-%20Somalia%20%20-%2017%20Nov%202019.pdf</t>
  </si>
  <si>
    <t xml:space="preserve">The total square kilometers of the 9 most affected administrations according  to the latest flash report: Hiraan, Lower Shabelle, Middle Shabelle, Gedo, Bay, Bakool, Lower Juba, Middle Juba, and Banadir. </t>
  </si>
  <si>
    <t>https://reliefweb.int/report/somalia/somalia-flood-response-plan-november-2019-january-2020</t>
  </si>
  <si>
    <t>The total population of the 9 most affected administrations according  to the latest flash report: Hiraan, Lower Shabelle, Middle Shabelle, Gedo, Bay, Bakool, Lower Juba, Middle Juba, and Banadir. The total population is likely an underestimation, as the data is from 2014.</t>
  </si>
  <si>
    <t xml:space="preserve">Total number of people affected due to the floods. </t>
  </si>
  <si>
    <t xml:space="preserve">The total number of displaced people due to the floods. </t>
  </si>
  <si>
    <t xml:space="preserve">No sufficient/limited information/data available. </t>
  </si>
  <si>
    <t>Total number of flood related deaths according to the latest report.</t>
  </si>
  <si>
    <t>https://www.acleddata.com/data/  https://reliefweb.int/report/somalia/somalia-flood-response-plan-november-2019-january-2020</t>
  </si>
  <si>
    <t>Total number of fatalities (conflict and flooding) across the country in the last six months (May to October)</t>
  </si>
  <si>
    <t xml:space="preserve">All of those who are displaced have some level of needs, particularly shelter, food, and WASH. Therefore, the total number of displaced were considered to be in need.  Although there are likely to be people in level 4 due to the flooding, no clear numbers were available, and thus the total displaced were placed on level 3. Level 2 humanitarian conditions was determined by taking the affected population minus the total PIN figure. Level 1 humanitarian conditions was the total number of exposed population minus the affected and the PIN. </t>
  </si>
  <si>
    <t>The total population is considered to be affected by the complex crisis. Therefore, the affected was calculated as the total population in country, minus number of Somali refugees that are documented in countries throughout the Horn of Africa, plus the returnees, refugees, and asylum-seekers.</t>
  </si>
  <si>
    <t>https://reliefweb.int/sites/reliefweb.int/files/resources/2019%20Somalia%20Flood%20Response%20Plan_FINAL%20final.pdf https://reliefweb.int/sites/reliefweb.int/files/resources/72363.pdf</t>
  </si>
  <si>
    <t>Total displaced population is Somalia refugees living abroad (refugees in Kenya, Ethiopia, Yemen, Uganda, Djibouti, Eritrea) + returnees, + displaced from the flooding events, as even though the numbers are included in the UNHCR update, they are not added to their IDP number. Incoming refugees and asylum seekers were not included as they are not displaced by the complex crisis in Somalia.</t>
  </si>
  <si>
    <t xml:space="preserve">https://www.acleddata.com/data/ </t>
  </si>
  <si>
    <t>Fatalities across South Sudan from May to October 2019.</t>
  </si>
  <si>
    <t>https://data.humdata.org/dataset/south-sudan-population-statistics https://reliefweb.int/sites/reliefweb.int/files/resources/South_Sudan_2019_Humanitarian_Needs_Overview.pdf http://www.ipcinfo.org/ipc-country-analysis/details-map/en/c/1151975/?iso3=SSD</t>
  </si>
  <si>
    <t>https://reliefweb.int/sites/reliefweb.int/files/resources/20191114_south_sudan_floods_emergency_response_strategy_and_funding_requirements.pdf http://southsudan.opendataforafrica.org/</t>
  </si>
  <si>
    <t>Total square kilometers of the 8 states where an emergency was declared: Eastern Equatoria, Central, Jonglei, Lakes, Northern Bahr el Ghazal, Unity, Upper Nile, and Warrap.</t>
  </si>
  <si>
    <t>Total population of the 8 states where an emergeny was declared: Eastern Equatoria, Central, Jonglei, Lakes, Northern Bahr el Ghazal, Unity, Upper Nile, and Warrap.</t>
  </si>
  <si>
    <t xml:space="preserve">Total number of affected according to the latest UN OCHA report. </t>
  </si>
  <si>
    <t>Although there are certainly people displaced by the flooding crisis, there are no concrete numbers available as assessments are still ongoing.</t>
  </si>
  <si>
    <t xml:space="preserve">There are most likely flood related deaths across the country, but there are no concrete figures available. </t>
  </si>
  <si>
    <t xml:space="preserve">The total current PIN figure was given in the latest UN OCHA report. Although people are likely to be experiencing level 4 needs, there was insufficient data to determine a number, therefore the entire PIN was placed on level 3. The number of affected (level 2 humanitarian conditions) was also given in the latest UN OCHA report. Level 1 humanitarian conditions was the total number of people living in the affected area, minus the PIN and the total affected. </t>
  </si>
  <si>
    <t>Host, Non-host, IDPs, Refugees, returnees</t>
  </si>
  <si>
    <t xml:space="preserve">38823100 total Ugandan population, which is a UNHCR projection 2018 based on census from 2014. The total refugee population hosted in Uganda is added here. </t>
  </si>
  <si>
    <t xml:space="preserve">The 12 main refugee hosting districts:  Adjumani, Arua, Isngiro Kampala Kamwenge, Kikuube, Kiyandongo, Koboko, Kyegegewa, Lamwo, Obongi, Yumbe. Unforunately, Obongi and Kikuube could not be included in the square km, as they are new districts with very little information. </t>
  </si>
  <si>
    <t>https://data2.unhcr.org/en/country/uga</t>
  </si>
  <si>
    <t>This is the accumulative number of people affected by the refugee influx, which we count as the total number of refugees in country. The highest population of refugees come from South Sudan, DRC, Burundi, and Somalia. There are also refugees in smaller numbers (less than 20,000 per country) coming from Rwanda, Eritrea, Sudan, Ethiopia, and others.</t>
  </si>
  <si>
    <t xml:space="preserve">This is the total number of refugees in Uganda. The highest population of refugees come from South Sudan, DRC, Burundi, and Somalia. There are also refugees in smaller numbers (less than 20,000 per country) coming from Rwanda, Eritrea, Sudan, Ethiopia, and others. There may host communities that have been relocated due to the influx of refugees, however there is no data to support this. </t>
  </si>
  <si>
    <t xml:space="preserve">This is the total number of refugees in Uganda. There may host communities that have been relocated due to the influx of refugees, however there is no data to support this. </t>
  </si>
  <si>
    <t>While there are reported deaths across in Uganda over the last six months, it is unclear whether they are crisis related so they were omitted.</t>
  </si>
  <si>
    <t>https://ugandarefugees.org/en/country/uga#category-4 https://fews.net/east-africa/uganda/food-security-outlook/december-2019</t>
  </si>
  <si>
    <t xml:space="preserve">While there may be refugees living in Uganda that are experiencing level 4 humanitarian conditions, they were all placed on level 3 as there was no clear evidence to stratify them differently. This also corresponds to the latest FEWS NET report that projects that IPC Phase 3 levels are expected amongst refugee populations until May 2020. Level 2 humanitarian conditions equals the total number of affected population minus the total number of refugees. As the affected is the entire population of refugees, the number was 0. Humanitarian conditions level 1 was determined by taking the total exposed population and subtracting the total number of refugees currently in the country. </t>
  </si>
  <si>
    <t xml:space="preserve">Refugees and host communities </t>
  </si>
  <si>
    <t>https://www.acaps.org/sites/acaps/files/products/files/20191031_acaps_humanitarian_access_overview_october_2019.pdf</t>
  </si>
  <si>
    <t>World Bank 2018; UNHCR 31/10/2019</t>
  </si>
  <si>
    <t>UNHCR 31/10/2019; IOM 22/10/2019</t>
  </si>
  <si>
    <t>IPC 23/02/2018
UNCHR 30/09/2019</t>
  </si>
  <si>
    <t xml:space="preserve">Jordanian Department of Statistics 2018; UNHCR 15/11/2019; UNRWA 06/2018; JRP 20/09/2016 </t>
  </si>
  <si>
    <t>Jordanian Department of Statistics 2017; UNHCR 15/11/2019</t>
  </si>
  <si>
    <t xml:space="preserve">UNHCR 15/11/2019; UNRWA 06/2018; JRP 20/09/2016 </t>
  </si>
  <si>
    <t>UNHCR 15/11/2019; UNHCR 31/12/2018</t>
  </si>
  <si>
    <t>Jordanian Department of Statistics 2018; UNHCR 09/04/2019; UNHCR 15/11/2019</t>
  </si>
  <si>
    <t xml:space="preserve">UNHCR 15/11/2019; UNHCR 31/12/2018; JRP 20/09/2016 </t>
  </si>
  <si>
    <t>UNRWA 08/03/2019 UNHCR 2019</t>
  </si>
  <si>
    <t>OCHA May to October 2019</t>
  </si>
  <si>
    <t>World Bank 2018
UNHCR 11/2019</t>
  </si>
  <si>
    <t>City population
UNHCR 11/2019</t>
  </si>
  <si>
    <t>IBGE 2019</t>
  </si>
  <si>
    <t>IBGE 2019
Reuters 11/2017</t>
  </si>
  <si>
    <t xml:space="preserve">R4V 11/2019, Regional Response Plan 13/11/2019
</t>
  </si>
  <si>
    <t>R4V 11/2019</t>
  </si>
  <si>
    <t>DTM, Novermber 2018; Regional Response Plan R4V; UNHCR January 2019 Factsheet; R4V 29/10/2019</t>
  </si>
  <si>
    <t>Regional Response Plan R4V; R4V March 2019 Update; UNICEF Situation Update January 2019; UNHCR January 2019; UNHCR 11/2019</t>
  </si>
  <si>
    <t>Regional Response Plan R4V; R4V March 2019 Update; UNHCR 29/10/2019</t>
  </si>
  <si>
    <t>World Bank 2018
R4V</t>
  </si>
  <si>
    <t>OCHA 05/2018
R4V 05/11/2019</t>
  </si>
  <si>
    <t>R4V 05/11/2019</t>
  </si>
  <si>
    <t>OCHA 05/2018 UNHCR 12/2018</t>
  </si>
  <si>
    <t>VEN: OCHA 05/2018
R4V 05/11/2019
ECU: World Bank 2018
UNHCR 11/2019
BRA: IBGE 2019
COL: Bureau of Staticts Government of Colombia 02/11/2018
HNO 15/01/2019                                                                                                             
PER: OCHA
TRI: World Bank 2018
R4V</t>
  </si>
  <si>
    <t>VEN: World Bank 25/01/2019
ECU: City Population
BRA: IBGE 2018
COL: World Bank 
 PER: National Statistical Institute Publication; R4V as of 31/10/2018; Migration Bulletin, January 2019
TRI:World Bank</t>
  </si>
  <si>
    <t>VEN: OCHA 05/2018
R4V 05/11/2019
ECU: City population
UNHCR 11/2019
BRA: IBGE 2019         
COL: DANE, Projections for 2019                          
PER: OCHA 07/2015
TRI:World Bank 2018
R4V</t>
  </si>
  <si>
    <t xml:space="preserve">VEN: OCHA 05/2018
R4V 05/11/2019
ECU: UNHCR 11/2019
BRA: IBGE 2019
Reuters 11/2017    
COL: HNO 15/01/2019 ; GIFMM 01/02/2019                            
PER:R4V 11/2019, Regional Response Plan 13/11/2019
TRI: UNICEF 27/03/2019 R4V December 2018 NRC 18/12/2018 </t>
  </si>
  <si>
    <t>VEN: ENCOVI 2018
ECU: UNHCR 11/2019
BRA: UNHCR 11/2019  
COL: HNO 15/01/2019 GIFFM 2019  
PER: DTM, Novermber 2018; Regional Response Plan R4V; UNHCR January 2019 Factsheet; R4V 29/10/2019
TRI: R4V March 2019 Update; UNICEF 27/03/2019; NPR 18/12/2018; IFRC 01/02/2019</t>
  </si>
  <si>
    <t>ECU: City Population
BRA: IBGE 2017   
COL: DANE Projections for 2019  
PER: OCHA 07/2015
TRI: World Bank 2018</t>
  </si>
  <si>
    <t>VEN: OCHA 05/2018
UNHCR 12/2018
ECU: R4V RPRM 01/04/2019
BRA: IBGE 2018
Reuters 11/2017     
COL: HNO 15/01/2019, GIFFM 2019    
PER:Regional Response Plan R4V; R4V March 2019 Update; UNICEF Situation Update January 2019; UNHCR January 2019; UNHCR 11/2019</t>
  </si>
  <si>
    <t>VEN: ENCOVI 2018
ECU: UNHCR 11/2019
BRA: R4V 06/2019   
COL: HNO 15/01/2019, GIFFM 2019    
PER:Regional Response Plan R4V; R4V March 2019 Update; UNHCR 29/10/2019
TRI: R4V March 2019 Update; UNICEF 27/03/2019; NPR 18/12/2018; IFRC 01/02/2019</t>
  </si>
  <si>
    <t>VEN: ENCOVI 2018
COL: HNO 15/01/2019</t>
  </si>
  <si>
    <t xml:space="preserve">https://data2.unhcr.org/en/country/eth 
https://displacement.iom.int/reports/ethiopia-—-national-displacement-report-1-17-june-—-30-july-2019?close=true
</t>
  </si>
  <si>
    <t>http://www.ipcinfo.org/fileadmin/user_upload/ipcinfo/docs/1_IPC_Djibouti_CFI_20182023.pdf
https://reliefweb.int/sites/reliefweb.int/files/resources/RB_EHGL_RefAs_190930.pdf</t>
  </si>
  <si>
    <t>https://reliefweb.int/sites/reliefweb.int/files/resources/RB_EHGL_RefAs_190930.pdf</t>
  </si>
  <si>
    <t>http://dosweb.dos.gov.jo/DataBank/Population_Estimares/PopulationEstimates.pdf https://reliefweb.int/sites/reliefweb.int/files/resources/70160.pdf https://www.unrwa.org/sites/default/files/content/resources/2018_syria_crisis_progress_report_final_clean.pdf https://reliefweb.int/sites/reliefweb.int/files/resources/JRP%2B2017-2019%2B-%2BFull%2B-%2B%28June%2B30%29.pdf   https://reliefweb.int/sites/reliefweb.int/files/resources/72384.pdf</t>
  </si>
  <si>
    <t>http://dosweb.dos.gov.jo/DataBank/Population_Estimares/PopulationEstimates.pdf          https://reliefweb.int/sites/reliefweb.int/files/resources/72384.pdf</t>
  </si>
  <si>
    <t>https://data2.unhcr.org/en/situations/syria/location/36 
https://www.unrwa.org/sites/default/files/content/resources/2018_syria_crisis_progress_report_final_clean.pdf 
https://reliefweb.int/sites/reliefweb.int/files/resources/JRP%2B2017-2019%2B-%2BFull%2B-%2B%28June%2B30%29.pdf        https://reliefweb.int/sites/reliefweb.int/files/resources/72385.pdf</t>
  </si>
  <si>
    <t>https://reliefweb.int/sites/reliefweb.int/files/resources/72384.pdf https://reliefweb.int/sites/reliefweb.int/files/resources/67367.pdf</t>
  </si>
  <si>
    <t>http://dosweb.dos.gov.jo/DataBank/JordanInFigures/JORINFIGDetails2017.pdf https://data2.unhcr.org/en/documents/details/67541 https://reliefweb.int/sites/reliefweb.int/files/resources/72385.pdf</t>
  </si>
  <si>
    <t>https://reliefweb.int/sites/reliefweb.int/files/resources/72385.pdf   https://reliefweb.int/sites/reliefweb.int/files/resources/67367.pdf https://reliefweb.int/sites/reliefweb.int/files/resources/JRP%2B2017-2019%2B-%2BFull%2B-%2B%28June%2B30%29.pdf</t>
  </si>
  <si>
    <t>https://reliefweb.int/sites/reliefweb.int/files/resources/72385.pdf https://reliefweb.int/sites/reliefweb.int/files/resources/67367.pdf</t>
  </si>
  <si>
    <t>https://www.unrwa.org/sites/default/files/content/resources/unrwa_in_figures_2019_eng_sep_2019_final.pdf  https://www.unhcr.org/5d08d7ee7.pdf</t>
  </si>
  <si>
    <t>https://data.worldbank.org/indicator/SP.POP.TOTL?locations=EC
https://reliefweb.int/sites/reliefweb.int/files/resources/72193_0.pdf</t>
  </si>
  <si>
    <t xml:space="preserve">https://www.reuters.com/article/us-venezuela-crisis-brazil/venezuelan-migrants-pose-humanitarian-problem-in-brazil-idUSKBN1E51KV
https://www.ibge.gov.br/cidades-e-estados/rr/boa-vista.html   </t>
  </si>
  <si>
    <t>https://data2.unhcr.org/en/documents/download/72193</t>
  </si>
  <si>
    <t>https://reliefweb.int/sites/reliefweb.int/files/resources/72301.pdf</t>
  </si>
  <si>
    <t xml:space="preserve">https://reliefweb.int/sites/reliefweb.int/files/resources/72301.pdf     </t>
  </si>
  <si>
    <t>https://data2.unhcr.org/es/situations/platform/location/7416          https://reliefweb.int/sites/reliefweb.int/files/resources/72254.pdf</t>
  </si>
  <si>
    <t>https://data2.unhcr.org/es/situations/platform/location/7416</t>
  </si>
  <si>
    <t>https://reliefweb.int/sites/reliefweb.int/files/resources/DTM_R4%20-%20English.pdf https://r4v.info/es/documents/download/67282 https://reliefweb.int/sites/reliefweb.int/files/resources/68109.pdf    https://data2.unhcr.org/es/situations/platform/location/7416</t>
  </si>
  <si>
    <t>https://reliefweb.int/sites/reliefweb.int/files/resources/68962.pdf  https://www.unhcr.org/news/press/2019/6/5d05310d4/unhcr-scales-response-record-number-venezuelans-arrive-peru.html https://reliefweb.int/sites/reliefweb.int/files/resources/UNICEF%20Humanitarian%20Situation%20Report%20on%20the%20Migration%20flows%20in%20Latin%20America%20and%20the%20Caribbean%20%20-%20%231%20-%20January%20-%20February%202019.pdf https://reliefweb.int/sites/reliefweb.int/files/resources/68109.pdf       https://data2.unhcr.org/es/situations/platform/location/7416    https://reliefweb.int/sites/reliefweb.int/files/resources/72254.pdf</t>
  </si>
  <si>
    <t>https://reliefweb.int/sites/reliefweb.int/files/resources/68962.pdf https://r4v.info/es/documents/download/67282 https://www.unhcr.org/news/press/2019/6/5d05310d4/unhcr-scales-response-record-number-venezuelans-arrive-peru.html   https://data2.unhcr.org/es/situations/platform/location/7416</t>
  </si>
  <si>
    <t>https://data.worldbank.org/country/trinidad-and-tobago</t>
  </si>
  <si>
    <t>https://data.humdata.org/dataset/venezuela-administrative-level-0-1-2-and-3-population-statistics-and-gazeteer
https://r4v.info/es/situations/platform</t>
  </si>
  <si>
    <t>http://elucabista.com/wp-content/uploads/2019/02/Presentacion-Encovi-2018-y-Plan-Pa%C3%ADs-Def.pdf</t>
  </si>
  <si>
    <t>VEN: https://data.humdata.org/dataset/venezuela-administrative-level-0-1-2-and-3-population-statistics-and-gazeteer
https://r4v.info/es/situations/platform
ECU: https://data.worldbank.org/indicator/SP.POP.TOTL?locations=EC
https://reliefweb.int/sites/reliefweb.int/files/resources/72193_0.pdf
BRA:https://www.ibge.gov.br/cidades-e-estados.html?&amp;t=destaques
COL: https://www.dane.gov.co/index.php/estadisticas-por-tema/demografia-y-poblacion/censo-nacional-de-poblacion-y-vivenda-2018/cuantos-somos
https://reliefweb.int/sites/reliefweb.int/files/resources/14012019_hno_2019_es.pdf   
PER: https://data.humdata.org/dataset/proyeccion-de-poblacion-por-distrito-y-edad-de-peru
TRI: https://data.worldbank.org/country/trinidad-and-tobago</t>
  </si>
  <si>
    <t>VEN: https://data.worldbank.org/indicator/AG.SRF.TOTL.K2?locations=VE
ECU: https://www.citypopulation.de/php/ecuador-parish-admin.php?adm1id=1108
BRA: https://www.ibge.gov.br/cidades-e-estados/rr.html
COL: https://databank.worldbank.org/data/views/reports/reportwidget.aspx?Report_Name=CountryProfile&amp;Id=b450fd57&amp;tbar=y&amp;dd=y&amp;inf=n&amp;zm=n&amp;country=COL   
PER: https://www.inei.gob.pe/media/MenuRecursivo/publicaciones_digitales/Est/Lib1140/cap01.pdf
 https://data2.unhcr.org/es/documents/download/67311 
https://www.migraciones.gob.pe/estadisticas/Informe-Estadistico-Ciudadanos-Venezolanos-2018.pdf
TRI: https://databank.worldbank.org/data/reports.aspx?source=2&amp;country=TTO</t>
  </si>
  <si>
    <t>VEN: https://data.humdata.org/dataset/venezuela-administrative-level-0-1-2-and-3-population-statistics-and-gazeteer
https://r4v.info/es/situations/platform
BRA: https://www.ibge.gov.br/cidades-e-estados/rr.html         
ECU:https://www.citypopulation.de/php/ecuador-parish-admin.php?adm1id=1108
https://data2.unhcr.org/es/situations/platform/location/7512                                 
COL: https://data.humdata.org/dataset/colombia-admin-level-4-boundaries    
PER:https://data.humdata.org/dataset/proyeccion-de-poblacion-por-distrito-y-edad-de-peru
TRI:https://data.worldbank.org/country/trinidad-and-tobago</t>
  </si>
  <si>
    <t>VEN:https://data.humdata.org/dataset/venezuela-administrative-level-0-1-2-and-3-population-statistics-and-gazeteer
https://r4v.info/es/situations/platform
ECU:https://data2.unhcr.org/es/situations/platform/location/7512
BRA: https://www.reuters.com/article/us-venezuela-crisis-brazil/venezuelan-migrants-pose-humanitarian-problem-in-brazil-idUSKBN1E51KV
https://www.ibge.gov.br/cidades-e-estados/rr/boa-vista.html   
COL: https://reliefweb.int/sites/reliefweb.int/files/resources/14012019_hno_2019_es.pdf
https://reliefweb.int/sites/reliefweb.int/files/resources/67685.pdf, https://public.tableau.com/profile/migraci.n.colombia#!/vizhome/TablasdeSalidas2018/FlujosMigratoriosdeColombianos2017
https://reliefweb.int/sites/reliefweb.int/files/resources/67912.pdf                                       
PER:https://data2.unhcr.org/es/situations/platform/location/7416          https://reliefweb.int/sites/reliefweb.int/files/resources/72254.pdf
TRI: https://reliefweb.int/sites/reliefweb.int/files/resources/UNICEF%20Humanitarian%20Situation%20Report%20on%20Migration%20flows%20in%20Latin%20America%20and%20the%20Caribbean%20%235%20-%20May-December%202018.pdf https://reliefweb.int/sites/reliefweb.int/files/resources/68069.pdf https://www.npr.org/2018/12/18/677325140/trinidad-faces-humanitarian-crisis-as-more-venezuelans-come-for-refuge?t=1553098659516</t>
  </si>
  <si>
    <t>VEN: http://elucabista.com/wp-content/uploads/2019/02/Presentacion-Encovi-2018-y-Plan-Pa%C3%ADs-Def.pdf
ECU: https://data2.unhcr.org/es/situations/platform/location/7512
BRA: https://reliefweb.int/sites/reliefweb.int/files/resources/72301.pdf     
COL: https://reliefweb.int/sites/reliefweb.int/files/resources/14012019_hno_2019_es.pdf   
PER:https://reliefweb.int/sites/reliefweb.int/files/resources/DTM_R4%20-%20English.pdf https://r4v.info/es/documents/download/67282 https://reliefweb.int/sites/reliefweb.int/files/resources/68109.pdf    https://data2.unhcr.org/es/situations/platform/location/7416
TRI: https://reliefweb.int/sites/reliefweb.int/files/resources/68962.pdf https://www.npr.org/2018/12/18/677325140/trinidad-faces-humanitarian-crisis-as-more-venezuelans-come-for-refuge?t=1553098659516&amp;t=1556281240598 https://reliefweb.int/sites/reliefweb.int/files/resources/UNICEF%20Humanitarian%20Situation%20Report%20on%20Migration%20flows%20in%20Latin%20America%20and%20the%20Caribbean%20%235%20-%20May-December%202018.pdf https://reliefweb.int/sites/reliefweb.int/files/resources/MDR42004eu1.pdf</t>
  </si>
  <si>
    <t>ECU: https://www.citypopulation.de/php/ecuador-parish-admin.php?adm1id=1108
BRA: https://www.ibge.gov.br/cidades-e-estados/rr.html 
COL: https://data.humdata.org/dataset/colombia-admin-level-4-boundaries   
PER:https://data.humdata.org/dataset/proyeccion-de-poblacion-por-distrito-y-edad-de-peru
TRI: https://data.worldbank.org/country/trinidad-and-tobago</t>
  </si>
  <si>
    <t xml:space="preserve">VEN: https://data.humdata.org/dataset/venezuela-administrative-level-0-1-2-and-3-population-statistics-and-gazeteer
https://s3.amazonaws.com/unhcrsharedmedia/2018/RMRP_Venezuela_2019_OnlineVersion.pdf
ECU: https://reliefweb.int/sites/reliefweb.int/files/resources/68669_0.pdf
BRA: https://www.reuters.com/article/us-venezuela-crisis-brazil/venezuelan-migrants-pose-humanitarian-problem-in-brazil-idUSKBN1E51KV
https://www.ibge.gov.br/cidades-e-estados/rr/boa-vista.html   
COL: https://reliefweb.int/sites/reliefweb.int/files/resources/14012019_hno_2019_es.pdf      
PER:https://reliefweb.int/sites/reliefweb.int/files/resources/68962.pdf  https://www.unhcr.org/news/press/2019/6/5d05310d4/unhcr-scales-response-record-number-venezuelans-arrive-peru.html https://reliefweb.int/sites/reliefweb.int/files/resources/UNICEF%20Humanitarian%20Situation%20Report%20on%20the%20Migration%20flows%20in%20Latin%20America%20and%20the%20Caribbean%20%20-%20%231%20-%20January%20-%20February%202019.pdf https://reliefweb.int/sites/reliefweb.int/files/resources/68109.pdf       https://data2.unhcr.org/es/situations/platform/location/7416   </t>
  </si>
  <si>
    <t>VEN: http://elucabista.com/wp-content/uploads/2019/02/Presentacion-Encovi-2018-y-Plan-Pa%C3%ADs-Def.pdf
ECU: https://data2.unhcr.org/es/situations/platform/location/7512
BRA: https://reliefweb.int/sites/reliefweb.int/files/resources/69285.pdf  
COL:https://reliefweb.int/sites/reliefweb.int/files/resources/14012019_hno_2019_es.pdf      
PER:https://reliefweb.int/sites/reliefweb.int/files/resources/68962.pdf https://r4v.info/es/documents/download/67282 https://www.unhcr.org/news/press/2019/6/5d05310d4/unhcr-scales-response-record-number-venezuelans-arrive-peru.html   https://data2.unhcr.org/es/situations/platform/location/7416
TRI: https://reliefweb.int/sites/reliefweb.int/files/resources/68962.pdf https://www.npr.org/2018/12/18/677325140/trinidad-faces-humanitarian-crisis-as-more-venezuelans-come-for-refuge?t=1553098659516&amp;t=1556281240598 https://reliefweb.int/sites/reliefweb.int/files/resources/UNICEF%20Humanitarian%20Situation%20Report%20on%20Migration%20flows%20in%20Latin%20America%20and%20the%20Caribbean%20%235%20-%20May-December%202018.pdf https://reliefweb.int/sites/reliefweb.int/files/resources/MDR42004eu1.pdf</t>
  </si>
  <si>
    <t>VEN: http://elucabista.com/wp-content/uploads/2019/02/Presentacion-Encovi-2018-y-Plan-Pa%C3%ADs-Def.pdf
COL: https://reliefweb.int/sites/reliefweb.int/files/resources/14012019_hno_2019_es.pdf</t>
  </si>
  <si>
    <t xml:space="preserve">World Bank projected population for 2018 (109,224,559) + refugee population (705 820). The refugee population was added because it does not seem to have been included in the original WB estimate. </t>
  </si>
  <si>
    <t xml:space="preserve">Figure represents the total population of Ethiopia. World Bank projected population for 2018 (109,224,559) + refugee population (705,820) </t>
  </si>
  <si>
    <t xml:space="preserve">Figure represents the combined total population of refugees and IDPs in Ethiopia. Refugees  + climate-induced IDPs + conflict-induced IDPs. SNNP and West Wellega were unaccesible to IOM teams so no information was collected in the two areas.  No information reported on Ethiopian refugees abroad, though there is not a very large number. Given that the last IOM DTM round was conducted in July, the number of IDPs has very likely changed. </t>
  </si>
  <si>
    <t>Figure represents the number of fatalities stemming from violence during the period May 2019- October 2019. The actual number of violent fatalities is likely to be higher as a result of un-reported incidents. Fatalities from causes other than violence have not been included as a result of the lack of reliable and representative data. Unknown number of fatalities per incident coded as 10 in ACLED database. Some cases of code 10 in the data for the period covered.</t>
  </si>
  <si>
    <t>981,000 (total population in country) + 30 374 refugees and  asylum-seekers (the  number of people of concern in Djibouti)</t>
  </si>
  <si>
    <t>No reported fatalities</t>
  </si>
  <si>
    <t xml:space="preserve">People in IPC phases 3 and 4 plus 30 374 people of concern (including refugees and asylum seekers). They are added here since this crisis is a coutnry level crisis and they are still considered in need, although it is not clear the extent to which they are affected by the drught, presumably mitigated by food distributions. </t>
  </si>
  <si>
    <t>173,000 people in IPC 3 + 30374 people of concern (including refugees and asylum seekers)</t>
  </si>
  <si>
    <t>UNHCR counted 30 374 asylum seekers and refugees in the country up to 30/09/2019</t>
  </si>
  <si>
    <t>UNHCR counted 30 374 asylum seekers and refugees in the country up to 30/09/2019. The promulgation of Djibouti’s National Refugee Law in January 2017 ensures a favourable protection environment and paves the way for the socio-economic integration of refugees and asylum-seekers in the country. However they are still considered to need external support and this is why they are classified as in need and therefore on level 3 of humanitarian conditions, however a further breakdown on the severity levels is not possible due to lack of information.</t>
  </si>
  <si>
    <t>Crisis-related injuries</t>
  </si>
  <si>
    <t xml:space="preserve">10,308,900 (population of Jordan) + 745,192 (refugees: Syria, Iraq, Yemen, Sudan, Somalia and other) + 17,824 (Palestinian refugees from Syria) + 606,000 (unregistered Syrians in Jordan) </t>
  </si>
  <si>
    <t>654 681 (registered Syrian refugees with UNHCR) + 17,824 (Palestinian refugees from Syria) + 606,000 unregistered Syrians in Jordan</t>
  </si>
  <si>
    <t>Total number of crisis-relatred injuries in the last six months</t>
  </si>
  <si>
    <t>85% of registered Syrian refugees in Jordan live below the poverty line (USD 96 per person per month). Registered refugees below the poverty line are considered facing moderate humanitarian conditions: 85% of 654 568 (Syrian refugees and Palestinian refugees from Syira)</t>
  </si>
  <si>
    <t>Total registered persons (including 5,545,540 registered refugees) in Jordan, Lebanon, Syria, West Bank and Gaza Strip + 115,689 Palestinian persons of concern receiving UNHCR assistance worldwide (excluding Jordan, Lebanon, Syria, West Bank and Gaza Strip).</t>
  </si>
  <si>
    <t>Total number of injuries resulting directly from conflict in the last six months (Israelis and Palestinians)</t>
  </si>
  <si>
    <t>Total number of fatalities  resulting directly from conflict in the last six months (Israelis and Palestinians)</t>
  </si>
  <si>
    <t>Population (17 084 357) + 385,042 Venezuelans remaining in Ecuador as of November 2019</t>
  </si>
  <si>
    <t>Population living in Tulcan, Nueva Loja/Lago Agrio, Macara and Huaquillas, as well as Quito + Venezuelan migrants and refugees</t>
  </si>
  <si>
    <t>As of November 2019,  385 042 Venezuelans were estimated to be sheltering in Ecuador, many of whom were in need of food, health and nutrition assistance. It is estimated that by the end of 2019, 209,000 people from host communitities will be in need of assistance. As information on how many people are in need as of now, this figure is used as people currently affected.</t>
  </si>
  <si>
    <t xml:space="preserve">As of November 2019, 385 042 Venezuelans were estimated to be sheltering in Ecuador, many of whom were in need of food, health and nutrition assistance. </t>
  </si>
  <si>
    <t>No sufficient data available.</t>
  </si>
  <si>
    <t>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</si>
  <si>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 xml:space="preserve">Boa Vista, the state capital of Roraima, has hosted a large percentage of Venezuelan refugees and migrants in Brazil. The city is home to approximately 399.213 people, and is situated in one of the poorest regions of Brazil -- increasing the baseline level of vulnerability. </t>
  </si>
  <si>
    <t>An estimated 224 100 Venezuelans have sought protection in Brazil.  Latest available data as reported in November UNHCR Factsheet.</t>
  </si>
  <si>
    <t xml:space="preserve">PIN and level 3: Figure represents the number of Venezuelan refugees and migrants currently in Brazil. A detailed breakdown of severity of need is not available. Needs have been reported in the areas of shelter and nutrition. Level 2: The affected poplation minus the PIN . Level 1: The exposed population minus the affected population (incl level 2 and 3 humanitarian conditions) </t>
  </si>
  <si>
    <t>Venezuelan refugees, migrants (863 613) + host communities estimated to be in need as per Regional Response Plan (268,000). Likely an underestimation given the added strain on education and health facilities in several parts of the country.</t>
  </si>
  <si>
    <t xml:space="preserve">According to  R4V  there are now 863613 Venezuelans living in Peru, mostly in Lima. 
</t>
  </si>
  <si>
    <t xml:space="preserve">The latest UNICEF figures estimate 85% of the total Venezuelan migrant stock (863 613) to be in need of humanitarian assistance (734 071). The figures was calculated by determining the number of Venezuelan migrants that have at least one basic unmet need, primarily a lack of access to basic health care. (84,000 of these are children). Similar calculations in terms of percentages were made for the RRP but include host community in need by the end of 2019. As new numbers for Venezuelans in the country came available in October, numbers were adjusted. 
</t>
  </si>
  <si>
    <t xml:space="preserve">Venezuelan migrant stock minus 85% that have at least one unmet need (129 542). Plus the host community (268,000) according to the Regional Response Plan 2020 as no other data on the current impact on hosting communities is available. It is estimated that the rest is able to meet their needs by applying (sometimes unsustainable) coping strategies. </t>
  </si>
  <si>
    <t>Of 863,613 Venezuelans in the country, 85% are estimated to have at least one unmet need. This does not include  people in need among the host population, as not enough information on potential needs is currently available. However, the Regional Response Plan estimates268,000 persons from host communities to be in need of assistance by the end of 2019.</t>
  </si>
  <si>
    <t xml:space="preserve">1,389,858 local population + 60,000 Venezuelan refugees (+ ? number of Cubans and other migrants) </t>
  </si>
  <si>
    <t>No sufficient data available for assessment</t>
  </si>
  <si>
    <t>Refugees and host communities</t>
  </si>
  <si>
    <t>No sufficient data available</t>
  </si>
  <si>
    <t>OCHA figures are based on government data (the latest census in 2011) using projections for 2018.
Substracted number of Venezuelans who left the country since 2015 when the crisis began.
32,854,946 - 4,626,968 = 28 227 978</t>
  </si>
  <si>
    <t>OCHA figures are based on government data (the latest census in 2011) using projections for 2018.
Substracted number of Venezuelans who left the country since 2015 when the crisis began. Despite being affected by this crisis, they are included in the displacement indicator but their needs would have to be addressed outside of Venezuela, therefore they are not included as affected.
32,854,946 - 4,626,968 = 28 227 978</t>
  </si>
  <si>
    <t xml:space="preserve">This is the number of Venezuelans who have left their country. 3.3m left after 2015 when the economic crisis started spiralling down. Out of the total 4.6m people displaced, 3.8 are in Latin American and Carribean countries (November 2019). </t>
  </si>
  <si>
    <t>51% of the population is considered to be 'structurally' poor based on a multidimension perspective which included living standards, employment and social protection, education, access to services and shelter conditions.</t>
  </si>
  <si>
    <t xml:space="preserve">VEN: OCHA figures are based on government data (the latest census in 2011) using projections for 2018.
Substracted number of Venezuelans who left the country since 2015 when the crisis began.
32,854,946 - 4,626,968 = 28 227 978
ECU: Population (17 084 357) + 385,042 Venezuelans remaining in Ecuador as of November 2019
BRA: 2018 population estimate, according to Brazilian government
COL: 46,800,000 - Total population of the country 45.5m + Venezuelan refugees 1.3m + Colombian returnees 300k
PER: 31,827,792 - Population figures (31,151,643) accroding to OCHA's projections s for 2015 deriving from the latest Census in 2007 plus incoming refugees and asylum seekers minus refugees and asylum seekers from Peru (16149 between 2015 and 2017, counting * as 1).
T&amp;T: 1,389,858 local population + 60,000 Venezuelan refugees (+ ? number of Cubans and other migrants) 
</t>
  </si>
  <si>
    <t>VEN: 912,050 - The whole country is considered affected by the complex crisis
ECU: 1,324 - It is argued that the cities and towns closest to the border crossings to Colombia and Peru are affected, in this case Tulcan, Nueva Loja/Lago Agrio, Macara and Huaquillas, as well as Quito as the main destination
BRA: 224,274 - Figure represents the area of Roraima state. The vast majority of Venezuelan refugees and migrants in Brazil have gone to Roraima, with a much smaller number choosing  Amazonas, specifically the city of Manaus.
COL: 135,303 It is the surface of the departments where more than 100,000 Venezuelans migrants are reported: Antioquia, Atlantico, Bogota, Cundinamarca, La Guajira, Norte de Santander, Santander
PERU: 149,791 - Peru is both a state of transit and destination. According to government figures the majority of Venezuelans can be found in only five regions (La Libertad, Callao, Ica, Lima and Arequipa). The affected area has been estimated as these provinces plus the province of the main entry point (Tumbes). Another option would have been to count those provinces crossed during transit (11 of 25) which would consequently give a higher estimate.
T&amp;T: 5,130 Total surface of the country</t>
  </si>
  <si>
    <t xml:space="preserve">VEN: OCHA figures are based on government data (the latest census in 2011) using projections for 2018.
Substracted number of Venezuelans who left the country since 2015 when the crisis began.
32,854,946 - 4,626,968 = 28 227 978
ECU: Population living in Tulcan, Nueva Loja/Lago Agrio, Macara and Huaquillas, as well as Quito + Venezuelan migrants and refugees
BRA: 829,863 Figure represents the population of Roraima state+ total displaced Venezuelans.  The vast majority of Venezuelan refugees and migrants in Brazil have gone to Roraima, with a much smaller number choosing  Amazonas, specifically the city of Manaus.
COL: 26,910,000. Population living in the departments with over 100k Venezuelans migrants. Although not everyone is affected by the influx, it is a better estimate the calculating the total population + Venezuelans with intention to stay (1,032,000) + Transit population (537,000) + Colombian returnees (300,000)
PER: 15,020,266 - Number of people living in 5 provinces  that were included as affected by the crisis. Based on OCHA population estimation.
T&amp;T:1,389,858 local population + 60,000 Venezuelan refugees (+ ? number of Cubans and other migrants) </t>
  </si>
  <si>
    <t xml:space="preserve">VEN: OCHA figures are based on government data (the latest census in 2011) using projections for 2018.
Substracted number of Venezuelans who left the country since 2015 when the crisis began. Despite being affected by this crisis, they are included in the displacement indicator but their needs would have to be addressed outside of Venezuela, therefore they are not included as affected.
32,854,946 - 4,626,968 = 28 227 978
ECU: As of November 2019,  385 042 Venezuelans were estimated to be sheltering in Ecuador, many of whom were in need of food, health and nutrition assistance. It is estimated that by the end of 2019, 209,000 people from host communitities will be in need of assistance. As information on how many people are in need as of now, this figure is used as people currently affected.
BRA: 543,000 - Boa Vista, the state capital of Roraima, has hosted a large percentage of Venezuelan refugees and migrants in Brazil. The city is home to approximately 399.213  people, and is situated in one of the poorest regions of Brazil, increasing the baseline level of vulnerability (the number of Venezuelan currently displaced to Brazil is added to this figure) 
COL: 2,180,000 - It includes Venezuelans with intention to stay (1,032,000) + Transit population (537,000) + Colombian returnees (300,000) + Host communities (310,000)
PER: 1,131,613. Venezuelan refugees, migrants (863 613) + host communities estimated to be in need as per Regional Response Plan (268,000). Likely an underestimation given the added strain on education and health facilities in several parts of the country.
T&amp;T: 60,000 Most souces put the number of Venezuelans at 40,000 but other sources estimate the number to be much higher at 60,000. While the presence of Venezuelans in the country likely adds a strain to resources/srvices, the impact on the host community in terms of humanitarian needs seems to be low. </t>
  </si>
  <si>
    <t>All Venezuelans who have left the country as of November 2019.</t>
  </si>
  <si>
    <t xml:space="preserve">VEN: 14,396,269 - 51% of the population is considered to be 'structurally' poor based on a multidimension perspective which included living standards, employment and social protection, education, access to services and shelter conditions. This figure is used as the PIN.
ECU: As of November 2019, 385 042 Venezuelans were estimated to be sheltering in Ecuador, many of whom were in need of food, health and nutrition assistance.  
BRA: 224,102. PIN and level 3: Figure represents the number of Venezuelan refugees and migrants currently in Brazil. A detailed breakdown of severity of need is not available. Needs have been reported in the areas of shelter and nutrition. 
COL: 1,570,000. It includes 1,032,000 Venezuelans with intention to stay + 446,000 transit population
PER: 734,071. The latest UNICEF figures estimate 85% of the total Venezuelan migrant stock (863 613) to be in need of humanitarian assistance (734 071). The figures was calculated by determining the number of Venezuelan migrants that have at least one basic unmet need, primarily a lack of access to basic health care. (84,000 of these are children). Similar calculations in terms of percentages were made for the RRP but include host community in need by the end of 2019. As new numbers for Venezuelans in the country came available in October, numbers were adjusted. 
T&amp;T: 60,000. Most sources put the number of Venezuelans at 40,000 but other sources estimate the number to be much higher at 60,000. </t>
  </si>
  <si>
    <t xml:space="preserve">VEN: 0
ECU: 2324090 Population living in Tulcan, Nueva Loja/Lago Agrio, Macara and Huaquillas, as well as Quito minus the people considered affected and in need in level 2 and 3 of severity.
BRA: 206,548 - Level 1: The exposed population minus the affected population (incl level 2 and 3 humanitarian conditions) 
COL: 24,730,000 - People exposed to the Venezuelan influx minus people affected and in need
PER: 13888653. Number of people living in the five provinces where the majority of Venezuelans can be found five regions (La Libertad, Callao, Ica, Lima and Arequipa) minus those estimated to be facing shortages and or availability and accessibility problems regarding basic services due to the crisis.
T&amp;T: 1389858. People living in the affected area. This is likley an overestimation as there is very limited information on the location of Venezuelan migrants and refugees.
</t>
  </si>
  <si>
    <t>VEN: 14,335,000 The total population is affected by the crisis. This figure is reached by subtracting the PIN from the total population. 
ECU: It is estimated that by the end of 2019, 209,000 people from host communtities will be in need of assistance. As information on how many people are in need as of now, this figure is used as people currenlty affected and is subtracted by he people exposed to the crisis.
BRA: 399,213 Level 2: The affected poplation minus the PIN .
COL: 610,000 - host communities + Colombian returnees 
PER: 397542. Venezuelan migrant stock minus 85% that have at least one unmet need (129 542). Plus the host community (268,000) according to the Regional Response Plan 2020 as no other data on the current impact on hosting communities is available. It is estimated that the rest is able to meet their needs by applying (sometimes unsustainable) coping strategies. 
TRI: 0. Some of the people currently categorised in none or minor humnaitarian conditions might face stressed humanitarian conditions but there is not sufficient information available.</t>
  </si>
  <si>
    <t>VEN: 14,920,000 - 51% of the population is considered to be 'structurally' poor based on a multidimension perspective which included living standards, employment and social protection, education, access to services and shelter conditions.
ECU: As of 3 November 2019, 385042 Venezuelans were estimated to be sheltering in Ecuador, many of whom were in need of food, health and nutrition assistance. 
BRA: 224,102 PIN and level 3: Figure represents the number of Venezuelan refugees and migrants currently in Brazil. A detailed breakdown of severity of need is not available. Needs have been reported in the areas of shelter and nutrition.
COL: 1,032,000 Venezuelans with intentions to stay
PER: 734,071. Of 863,613 Venezuelans in the country, 85% are estimated to have at least one unmet need. This does not include  people in need among the host population, as not enough information on potential needs is currently available. However, the Regional Response Plan estimates268,000 persons from host communities to be in need of assistance by the end of 2019.
T&amp;T: 60,000 Venezuelan population in TT facing largely modrate humanitarian conditions.
Some of the major challenges posed by the large influx of Venezuelans include international protection and physical security considerations, health services, lack of documentation, sexual and genderbased violence, exploitation and abuse, and lack of access to basic rights and services (UNHCR, 2017). Without refugee status determination (RSD) and similar mechanisms, asylum seekers and refugees do not have the legal right to work, to receive a public-school education or to drive vehicles in Trinidad and Tobago. The Venezuelan asylum seekers continue to experience stigma and discrimination, with acts of resentment regarding employment and access to health services further threatening their security.</t>
  </si>
  <si>
    <t>VEN: It is arguable that a percentage of the population is in severe humanitarian conditions, however due to lack of data it is difficult to estimate a figure.
ECU: 0
BRA: 0
COL: Transit population 537,000
PER: 0
TRI:0</t>
  </si>
  <si>
    <t>3516283 (population according to worldometers) + 2252 (refugees and asylum seekers in Eritrea) - 309100 (Eritrean refugees and asylum seekrs in neighbouring countries)</t>
  </si>
  <si>
    <t>Eritrea is characterized by harsh climatic conditions. This exacerbates the vulnerability of communities. In recent years, the country’s climatic conditions have tested the coping capacities of the population, which is largely dependent (80%) on subsistence agriculture. 80% of the total population are therefore considered to be directly affected by drought and in need</t>
  </si>
  <si>
    <t>The whole country is considered to be affected by drought and the political/economic crisis, therefore the total number of people exposed is Total population - PIN</t>
  </si>
  <si>
    <t>3,516,283 (population according to worldometers) + 2,272 (refugees and asylum seekers in Eritrea) - 310,900 (Eritrean refugees and asylum seekrs in neighbouring countries)</t>
  </si>
  <si>
    <t>3,516,283 (population according to worldometers) + 174 (refugees and asylum seekers in Eritrea) - 274 200 (Eritrean refugees and asylum seekrs in neighbouring countries)</t>
  </si>
  <si>
    <t xml:space="preserve">World Bank 2018 </t>
  </si>
  <si>
    <t>UNHCR 31.10.2019;
City population 2018
OCHA 11/2018</t>
  </si>
  <si>
    <t>IOM DTM 31/10/2019; UNHCR 17/5/2018; UNHCR 31/07/2019</t>
  </si>
  <si>
    <t xml:space="preserve">OCHA 11/2018, UNHCR 2019
</t>
  </si>
  <si>
    <t>IOM DTM 31/10/2019;
UNHCR 2019</t>
  </si>
  <si>
    <t>UNHCR 31.10.2019;
City population 2018</t>
  </si>
  <si>
    <t>UNHCR 31.10.2019</t>
  </si>
  <si>
    <t>HNO 2019
UNHCR 31/10/2019</t>
  </si>
  <si>
    <t>http://iraqdtm.iom.int/
https://www.unhcr.org/5d08d7ee7.pdf</t>
  </si>
  <si>
    <t xml:space="preserve">World Bank data already includes refugees' inflow and outflow. However, there is a small margin of error as the WB data is from 2018 and new refugee/returnee numbers are not accountated for. Yet, the movement and dynamics are little. </t>
  </si>
  <si>
    <t xml:space="preserve">conflict displaced people (IDPs, returnees and Iraqi refugees abroad, this is most likely an underrepresentation due to the limited information on Iraqi refugees in other countries) and Syrian refugees registered in Iraq
</t>
  </si>
  <si>
    <t>IDPs, Retunrees and Iraqi refugees outside Iraq as registered by UNHCR and reported in UNHCR Trend Report 2018. Number might be an underestimation considering those Iraqis who are not registered with UNHCR worldwide.</t>
  </si>
  <si>
    <t>everyone who was killed related to the crisis in the past 6 months, excluding fatalities in riots and protests (included at country level)</t>
  </si>
  <si>
    <t>A Syrian Kurdish family of five was killed by unidentified armed men in the province of Erbil in October 2019.</t>
  </si>
  <si>
    <t>Cyclone Bulbul in Bangladesh</t>
  </si>
  <si>
    <t>BDI001</t>
  </si>
  <si>
    <t>TCD005</t>
  </si>
  <si>
    <t>ERI001</t>
  </si>
  <si>
    <t>GTM001</t>
  </si>
  <si>
    <t>IDN003</t>
  </si>
  <si>
    <t>JOR002</t>
  </si>
  <si>
    <t>LBN002</t>
  </si>
  <si>
    <t>MWI002</t>
  </si>
  <si>
    <t>Multiple crisis in Mexico</t>
  </si>
  <si>
    <t>MEX001</t>
  </si>
  <si>
    <t>Country Level</t>
  </si>
  <si>
    <t>Criminal Violence in Mexico</t>
  </si>
  <si>
    <t>Mixed Migration in Mexico</t>
  </si>
  <si>
    <t>MOZ001</t>
  </si>
  <si>
    <t>PAK001</t>
  </si>
  <si>
    <t>SDN001</t>
  </si>
  <si>
    <t>ZWE001</t>
  </si>
  <si>
    <t>Census Data 2015</t>
  </si>
  <si>
    <t>UNHCR Sep Dashboard 19/10/2018</t>
  </si>
  <si>
    <t>UNHCR Sep Dashboard 19/10/2019</t>
  </si>
  <si>
    <t>UNHCR Sep Dashboard 19/10/2017</t>
  </si>
  <si>
    <t>UNHCR Sep Dashboard 19/10/2020</t>
  </si>
  <si>
    <t>UNHCR Sep Dashboard 19/10/2021</t>
  </si>
  <si>
    <t>http://www.psa.gov.ph/content/philippine-population-density-based-2015-census-population</t>
  </si>
  <si>
    <t xml:space="preserve">https://data.humdata.org/dataset/philippines-2015-census-population-administrative-level-1-to-4 </t>
  </si>
  <si>
    <t>https://reliefweb.int/sites/reliefweb.int/files/resources/Mindanao-Displacement-Dashboard-Sept-2019.pdf</t>
  </si>
  <si>
    <t xml:space="preserve">Regions included: Region IX (Zamboanga Peninsula), Region XI (Davao Region), Region X (Northern Mindanao), Region XII (Soccsksargen), Region XIII (Caraga), Bangsamoro Autonomous Region In Muslim Mindanao (BARMM) </t>
  </si>
  <si>
    <t>Total population living in the areas conidered affected</t>
  </si>
  <si>
    <t xml:space="preserve">Total displaced in Mindanao in September 2019 were 179,539 (110,385 in BARMM, 72,924 in Region 10; 14,245 in other regions),incl. 7,067 displaced due to natural disaster --&gt; displaced due to armed conflict, violence, clan feuds were 172472. Newly displaced in Sep were 13,001. Figure does not include those people affected by the conflict who did not get displaced or have returned within the reporting month. There might be additional people affected by the conflict than just those who were displaced. Some discrepancies with the displacement numbers in the OCHA Humanitarian Snapshot of Mindanao from 25 Sep s. https://www.humanitarianresponse.info/sites/www.humanitarianresponse.info/files/documents/files/ocha-phl-mindanao-displacement-snapshot-190925.pdf </t>
  </si>
  <si>
    <t xml:space="preserve">Total displaced in Mindanao in September 2019 were 179,539 (110,385 in BARMM, 72,924 in Region 10; 14,245 in other regions),incl. 7,067 displaced due to natural disaster --&gt; displaced due to armed conflict, violence, clan feuds were 172472. Newly displaced in Sep were 13,001. Figure does not include those people affected by the conflict who did not get displaced or have returned within the reporting month. Some discrepancies with the displacement numbers in the OCHA Humanitarian Snapshot of Mindanao from 25 Sep s. https://www.humanitarianresponse.info/sites/www.humanitarianresponse.info/files/documents/files/ocha-phl-mindanao-displacement-snapshot-190925.pdf </t>
  </si>
  <si>
    <t>Total number of conflict-related fatalities in affected area in the last six months (May to October)</t>
  </si>
  <si>
    <t>People displaced by conflict in southern Philippines are likely to face stressed humanitarian conditions due to the ongoing insecurity and the need for humanitarian assistance. National response capacity is strong and displaced persons typically shelter in evacuation centers or with friends or family. There is limited information available on how many people in Mindanao are affected by conflict in addition to those displaced.</t>
  </si>
  <si>
    <t>Host, non-host, returnees and IDPs that are affected by the ongoing insecurity in Mindanao</t>
  </si>
  <si>
    <t>populationdata.net, OCHA</t>
  </si>
  <si>
    <t>Population data, OCHA</t>
  </si>
  <si>
    <t>https://www.populationdata.net/pays/tchad/divisions https://reliefweb.int/sites/reliefweb.int/files/resources/Rapport%20de%20situation%20-%20Tchad%20-%2027%20sept.%202019_0.pdf</t>
  </si>
  <si>
    <t>https://reliefweb.int/sites/reliefweb.int/files/resources/Rapport%20de%20situation%20-%20Tchad%20-%2022%20nov.%202019.pdf</t>
  </si>
  <si>
    <t xml:space="preserve">CHAD FLOODSTotal country popluation according to OCHA HNO 2019 (15,775,428) + Refugee population </t>
  </si>
  <si>
    <t>Batha, Salamat, Moyen-chari, Logone Oriental, Logone Occidental, Mayo-Kebbi Est, Ennedi-Ouest and Mandoul provinces have all been affected by flooding</t>
  </si>
  <si>
    <t>Batha, Salamat, Moyen-chari, Logone Oriental, Logone Occidental, Mayo-Kebbi Est, Ennedi-Ouest and Mandoul provinces have all been affected by flooding - total populations + CAR refugees and Chadian returnees from CAR who are especially vulnerable</t>
  </si>
  <si>
    <t xml:space="preserve">According to OCHA, 171,160 people have been affected by flooding across the country and the figure continues to increase. </t>
  </si>
  <si>
    <t xml:space="preserve">According to OCHA, 7000 people have been left without shelter. </t>
  </si>
  <si>
    <t>No information is available</t>
  </si>
  <si>
    <t xml:space="preserve">Fatalities have been reported but no precise information is available. </t>
  </si>
  <si>
    <t xml:space="preserve">According to OCHA, 171,160 people have been affected by flooding across the country and the figure countinues to increase. Considering the already strained conditions in the country, these persons, minus those in other levels, have been taken as level 3. 7000 people have been left without shelter - this figure has been taken as a Level 4. </t>
  </si>
  <si>
    <t>Non-host, host, displaced</t>
  </si>
  <si>
    <t xml:space="preserve">Many populations in Mayo-Kebbi Ouest are apparently inaccessible, but there are no exact figures currently available. </t>
  </si>
  <si>
    <t>Government of Bangladesh 2011</t>
  </si>
  <si>
    <t>Government of Bangladesh 2011, Bangladesh Red Crescent 14/11/2019</t>
  </si>
  <si>
    <t>Bangladesh Red Crescent 14/11/2019</t>
  </si>
  <si>
    <t>OCHA 19/11/2019</t>
  </si>
  <si>
    <t>OCHA 19/11/2019, ACLED 31/10/2019</t>
  </si>
  <si>
    <t>START Network Briefing Note 12/11/2019</t>
  </si>
  <si>
    <t xml:space="preserve">http://bbs.portal.gov.bd/sites/default/files/files/bbs.portal.gov.bd/page/7b7b171a_731a_4854_8e0a_f8f7dede4a4a/PHC2011PreliminaryReport.pdf </t>
  </si>
  <si>
    <t>http://bbs.portal.gov.bd/sites/default/files/files/bbs.portal.gov.bd/page/7b7b171a_731a_4854_8e0a_f8f7dede4a4a/PHC2011PreliminaryReport.pdf  https://reliefweb.int/sites/reliefweb.int/files/resources/MDRBD023do.pdf</t>
  </si>
  <si>
    <t>https://reliefweb.int/sites/reliefweb.int/files/resources/MDRBD023do.pdf</t>
  </si>
  <si>
    <t>https://reliefweb.int/sites/reliefweb.int/files/resources/ROAP_Snapshot_191120.pdf</t>
  </si>
  <si>
    <t>https://reliefweb.int/sites/reliefweb.int/files/resources/ROAP_Snapshot_191120.pdf https://www.acleddata.com/</t>
  </si>
  <si>
    <t>http://bbs.portal.gov.bd/sites/default/files/files/bbs.portal.gov.bd/page/7b7b171a_731a_4854_8e0a_f8f7dede4a4a/PHC2011PreliminaryReport.pdf  http://www.bdrcs.org/sites/default/files/Reports/BDRCS_SitRep3_Cyclone_Bulbul_10Nov2019.pdf</t>
  </si>
  <si>
    <t>https://reliefweb.int/sites/reliefweb.int/files/resources/191112%20Start%20Fund%20Bangladesh%20Briefing%20Note%20November%20Cyclone%20Southern%20BD.pdf</t>
  </si>
  <si>
    <t>The 7 most affected districts of Shatkhira, Khulna, Bagerhat, and Borguna, Bhola, Pirojpur, and Patuakhali.</t>
  </si>
  <si>
    <t>Population living in the 7 most affected districts of Shatkhira, Khulna, Bagerhat, and Borguna, Bhola, Pirojpur, and Patuakhali.</t>
  </si>
  <si>
    <t>Number of people affected according to Bangladesh Red Crescent data.</t>
  </si>
  <si>
    <t xml:space="preserve">2.1 million people were evacuated from 13 coastal districts before the cyclone made landfall. It is unknown how many of these people have been able to return home. </t>
  </si>
  <si>
    <t>Injuries caused by Cyclone Bulbul.</t>
  </si>
  <si>
    <t xml:space="preserve">Fatalities caused by Cyclone Bulbul in Bangladesh. </t>
  </si>
  <si>
    <t>All fatalities in Bangladesh crises from May to October 2019  (Rohingya - 10, Cyclone Bulbul 12).</t>
  </si>
  <si>
    <t xml:space="preserve">Houses affected by cyclone Bulbul in the 7 most affected districts in Bangladesh. </t>
  </si>
  <si>
    <t>Population living in the 7 most affected districts of Shatkhira, Khulna, Bagerhat, and Borguna, Bhola, Pirojpur, and Patuakhali. minus the number of affected.</t>
  </si>
  <si>
    <t>Low: It is likely that there are people in need, but access restrictions have made needs assessments difficult. This is likely to change in the coming weeks as access to affected communities and the extent of the cyclone damage becomes clear.</t>
  </si>
  <si>
    <t xml:space="preserve">non-host community </t>
  </si>
  <si>
    <t>Total population figure from World Bank - # Mexican refugees living abroad (2018) and # of Mexicans living abroad (2017 figures)</t>
  </si>
  <si>
    <t>World Bank, Justice in Mexico, Amnesty International 2018, 2019</t>
  </si>
  <si>
    <t># Sq. Kms of crisis affected states: Aguascalientes, Baja California, Mexico, Guerrero, Jalisco, Colima, Chihuahua, Sinaloa, Sonora, Mochoacan, Morelos, Quintara Roo, Chiapas, Tbasco, Veracruz, Tamaulipas, Puebla, Tlaxcala,Hidalgo, Quieretaro, Guanajuanto, San Luis Potosi, Nuevo Leon, Zacatecas,Durango, Nayarit, Oaxaca)</t>
  </si>
  <si>
    <t xml:space="preserve">Total population of states exposed to crises from World Bank + those mexican forecfully displaced from the US (see Mixed Migration crisis figures) + Persons waiting on metering lines in Northern Mexican cities. It may be worthwhile to assess which mexican refugee and migrant populations living abroad come from these affected states, to better assess this indicator. </t>
  </si>
  <si>
    <t xml:space="preserve">It is difficult to assess the number of people in need/those affected, as many different categories of persons end up being affected by violence and there are no reliable figures on numbers of those making up Mexico's Mixed Migration.  </t>
  </si>
  <si>
    <t>CMDPDH, World Bank, Imagen Poblana, Strauss Center, 2019, 2018</t>
  </si>
  <si>
    <t xml:space="preserve">2018 figures on IDPs + Mexican refugees living abroad + those waiting on metering waiting lists in Mexico's border cities with the US + Mexcians forecbly displaced from the US. The Mexican Government only officially recognized forced displacement as a phenomenon in early 2019 and no official figures are yet available. Most recent figures account for displacements in Guerrero, Michoacan, Chihuahua, Sinaloa, Tamaulipas, and Chiapa states. UNHCR's figures for populations of concern are much lower than this estimate, so the aggregated one above was taken to represent the combined crises displacement. However these figures need to be taken with caution, as some are outdated. </t>
  </si>
  <si>
    <t>http://www.cmdpdh.org/publicaciones-pdf/cmdpdh-episodios-de-desplazamiento-interno-forzado-en-mexico-informe-2018.pdf https://data.worldbank.org/indicator/SM.POP.REFG.OR?locations=MX https://imagenpoblana.com/19/06/10/deportaciones-de-mexicanos-son-menos-con-trump-que-con-obama https://www.strausscenter.org/images/strauss/18-19/MSI/MeteringUpdate_191107.pdf</t>
  </si>
  <si>
    <t xml:space="preserve">No Information is currently available. </t>
  </si>
  <si>
    <t>Analysis of 2019 homicide data has not yet been undertaken to determine whether they bear characteristics of organized crime-style violence, hence a combined figure for country-wide crises related fatalities has not been added. Year by Year estimates from different sources place the percentage of crime-related homicides between 19% and 65% of all homicides with intent.</t>
  </si>
  <si>
    <t xml:space="preserve">No country-wide reliable Information is currently available. </t>
  </si>
  <si>
    <t xml:space="preserve">It is difficult to assess the number of people in need. Using UNHCR's figures would underestimate the extent of the country's crises, especially since violence affects host, non-host, as well as IDP populations. </t>
  </si>
  <si>
    <t xml:space="preserve"> Total number of displaced populations in the country was removed as information do not show a relation between the displacement and the drought.</t>
  </si>
  <si>
    <t>https://reliefweb.int/sites/reliefweb.int/files/resources/20191114_south_sudan_floods_emergency_response_strategy_and_funding_requirements.pdf</t>
  </si>
  <si>
    <t>https://data.worldbank.org/indicator/SP.POP.TOTL?locations=UG&amp;page=2 https://reliefweb.int/sites/reliefweb.int/files/resources/67906.pdf Email link to analyst</t>
  </si>
  <si>
    <t>https://ugandarefugees.org/en/country/uga#category-4 https://en.wikipedia.org/wiki/Districts_of_Uganda</t>
  </si>
  <si>
    <t>UNHCR 2019, CEPAL 2019</t>
  </si>
  <si>
    <t>https://data.humdata.org/dataset/refugees-residing-mex https://repositorio.cepal.org/bitstream/handle/11362/43697/1/S1800554_es.pdf</t>
  </si>
  <si>
    <t xml:space="preserve">UNHCR 01/2019, 11/01/2019, 20/12/2018, 2016; OCHA 12/2018; UNHCR 12/2018; OCHA 11/2018; OCHA 2016; IOM 05/2019; UNHCR 06/2019; UNHCR 07/2019 </t>
  </si>
  <si>
    <t>https://data.humdata.org/dataset/niger-administrative-level-0-3-population-statistics, https://data2.unhcr.org/en/country/ner https://data.humdata.org/dataset/nigeria-2016-population-data https://reliefweb.int/sites/reliefweb.int/files/resources/Nigeria%20-%20DTM%20Round%2027%20Report%20%28May%202019%29.pdf https://reliefweb.int/sites/reliefweb.int/files/resources/70341.pdf https://data2.unhcr.org/en/situations/nigeriasituation</t>
  </si>
  <si>
    <t xml:space="preserve">National Population Comission, OCHA Contributer (2016); OCHA 12/2018; UNHCR 01/2019; OCHA 11/2018; OCHA 2016; OCHA 01/02/2019 </t>
  </si>
  <si>
    <t>https://www.humanitarianresponse.info/en/operations/chad/document/tchad-aper%C3%A7u-des-besoins-humanitaires-2019-hno-2019-21-dec-2018
https://data2.unhcr.org/en/situations/nigeriasituation https://data2.unhcr.org/en/documents/download/72352 https://reliefweb.int/sites/reliefweb.int/files/resources/ner_hno_2019.pdf 2016 - https://data.humdata.org/dataset/nigeria-2016-population-data https://reliefweb.int/sites/reliefweb.int/files/resources/01022019_ocha_nigeria_humanitarian_needs_overview.pdf</t>
  </si>
  <si>
    <t xml:space="preserve">National Population Comission, OCHA Contributer (2016); OCHA 12/2018; UNHCR 01/2019; OCHA 11/2018; OCHA 2016; OCHA 01/02/2019; UNHCR 09/2019 </t>
  </si>
  <si>
    <t>https://www.humanitarianresponse.info/en/operations/chad/document/tchad-aper%C3%A7u-des-besoins-humanitaires-2019-hno-2019-21-dec-2018
https://data2.unhcr.org/en/situations/nigeriasituation https://reliefweb.int/sites/reliefweb.int/files/resources/ner_hno_2019.pdf https://data.humdata.org/dataset/nigeria-2016-population-data https://reliefweb.int/sites/reliefweb.int/files/resources/01022019_ocha_nigeria_humanitarian_needs_overview.pdf; https://data2.unhcr.org/en/situations/nigeriasituation</t>
  </si>
  <si>
    <t>IOM 03/2019; OCHA 12/2018; UNHCR 10/2019; IOM DTM 08/2019; UNHCR 011/2019</t>
  </si>
  <si>
    <t>https://reliefweb.int/sites/reliefweb.int/files/resources/LCBC_Monthly_Dashboard_March_2019_v1_0.pdf https://data2.unhcr.org/en/situations/nigeriasituation https://displacement.iom.int/system/tdf/reports/Mobility%20Chad_27-08-2019_draft_8-3_AL_yak_FR_v2.pdf?file=1&amp;type=node&amp;id=6766
https://data2.unhcr.org/en/country/tcd https://data2.unhcr.org/en/documents/download/72352 https://data2.unhcr.org/en/country/ner https://displacement.iom.int/reports/nigeria-%E2%80%94-displacement-report-28-august-2019
https://data2.unhcr.org/en/situations/nigeriasituation</t>
  </si>
  <si>
    <t>Individual country HNOs: ocha 10/2018 UN OCHA 21/02/2019 UNHCR 10/2019 BUCREP 2010</t>
  </si>
  <si>
    <t>https://reliefweb.int/report/cameroon/cameroun-aper-u-des-besoins-humanitaires-2019-janvier-2019 https://data.humdata.org/dataset/cameroon-humanitarian-needs-overview https://data.humdata.org/dataset/chad-humanitarian-needs-overview 2016 - https://data.humdata.org/dataset/nigeria-2016-population-data https://reliefweb.int/sites/reliefweb.int/files/resources/01022019_ocha_nigeria_humanitarian_needs_overview.pdf https://reliefweb.int/report/cameroon/cameroun-aper-u-des-besoins-humanitaires-2019-janvier-2019 https://data2.unhcr.org/en/documents/download/71777 http://www.statistics-cameroon.org/downloads/Rapport_de_presentation_3_RGPH.pdf  http://www.globaldtm.info/cameroon/</t>
  </si>
  <si>
    <t xml:space="preserve">Violence has obstructed populations from accessing services. </t>
  </si>
  <si>
    <t xml:space="preserve">In many areas, criminal actors act with impunity and extort, kidnap, harrass and harm civilians and affected populations. </t>
  </si>
  <si>
    <t>http://www.icnl.org/research/monitor/mexico.html</t>
  </si>
  <si>
    <t>The International Center for Not-for-Profit Law</t>
  </si>
  <si>
    <t>Aid in danger 2019</t>
  </si>
  <si>
    <t>http://www.insecurityinsight.org/aidindanger/</t>
  </si>
  <si>
    <t>One worker killed in 07/2019</t>
  </si>
  <si>
    <t xml:space="preserve">The new Lopez Obrador Administration is hostile to CSOs, and has issued a cirrcular instructing no transfers of promised government resources to CSOs. Many CSOs no longer receive subsidies. Additonally, In many areas, criminal actors act with impunity and extort, kidnap, harrass and harm civilians and affected populations. </t>
  </si>
  <si>
    <t>HRW 2/7/2019</t>
  </si>
  <si>
    <t xml:space="preserve">Mexican government promised that asylum seekers waiting for U.S. sessions along northern border towns would receive humanitarian assistance and work authorization. Based on this premise, the US Court of Appeals allowed for the US to continue its Remain in Mexico programme, which many US NGOs had filed an injunction against. However HRW found that despite these promises Mexico has not provided work authorization to asylum seeker leaving many without the capacity to support themselves. </t>
  </si>
  <si>
    <t>https://www.hrw.org/report/2019/07/02/we-cant-help-you-here/us-returns-asylum-seekers-mexico</t>
  </si>
  <si>
    <t>msf 19/06/2019</t>
  </si>
  <si>
    <t>https://www.msf.org/mass-arrests-drive-migrants-underground-mexico</t>
  </si>
  <si>
    <t>Raids and mass arrests of migrants near Mexico's southern border have increase in frequency , forcing migrants to move to areas where they no longer have access to medical services and safe shelters.</t>
  </si>
  <si>
    <t>NRC et al 26/06/2019</t>
  </si>
  <si>
    <t>https://reliefweb.int/report/el-salvador/un-plan-regional-de-respuesta-humanitaria-para-la-crisis-humanitaria-creciente-en</t>
  </si>
  <si>
    <t xml:space="preserve">Criminals often target foreigners along border areas, often preventing vulnerable people's access to services. </t>
  </si>
  <si>
    <t>CEPAL 2019</t>
  </si>
  <si>
    <t>https://repositorio.cepal.org/bitstream/handle/11362/43697/1/S1800554_es.pdf</t>
  </si>
  <si>
    <t>https://www.latimes.com/world/mexico-americas/la-fg-mexico-guns-20190430-story.html</t>
  </si>
  <si>
    <t>LA times 06/10/2019</t>
  </si>
  <si>
    <t>https://www.refworld.org/docid/5b964c9aa.html ; https://www.crisisgroup.org/africa/central-africa/chad/274-tchad-sortir-de-la-confrontation-miski</t>
  </si>
  <si>
    <t xml:space="preserve">Movement is restricted in many crisis-affected areas. A long running state of emergency has been in place in Lac region. Movement to and from Tibesti region in northern Chad has been severely restricted by the presence of Chadian troops as well as a recently imposed state of emergency (which also affects Sila and Ouaddai). </t>
  </si>
  <si>
    <t>https://www.humanitarianresponse.info/sites/www.humanitarianresponse.info/files/documents/files/tcd_str_hrp2019_20190304.pdf</t>
  </si>
  <si>
    <t xml:space="preserve">Humanitarian organizations have reported losing time while dealing with administrative tasks such as registration and obtaining visas for staff. </t>
  </si>
  <si>
    <t xml:space="preserve">The presence of armed groups represents a challenge to the territorial sovereignty  of the Chadian state. In some areas like Tibesti and Lac, the government has only limited control. </t>
  </si>
  <si>
    <t>OCHA 01/01/2019</t>
  </si>
  <si>
    <t xml:space="preserve">32% of humanitarian organizations surveyed by OCHA said that they had experienced interference delivering humanitarian assistance from traditional chiefs, criminals, and/or the government. Some demands reportedly include giving preferential treatment to certain ethnic groups. </t>
  </si>
  <si>
    <t>Insecurity Insight 2019</t>
  </si>
  <si>
    <t>https://data.humdata.org/dataset/sind-aid-worker-kka-dataset</t>
  </si>
  <si>
    <t>Two humanitarian workers were killed in the crisis related areas as of the time of research, in 09/2019</t>
  </si>
  <si>
    <t>BBC 18/08/2019, OCHA 04/06/2019</t>
  </si>
  <si>
    <t xml:space="preserve">Movement restrictions are present, particularly in the context of the state of emergency that was declared for Ouaddai, Sila, and Tibesti.  Since March, an increase in the number of attacks, particularly in Lac region, has led to interruptions and suspensions of humanitarian activities. </t>
  </si>
  <si>
    <t>https://www.bbc.com/afrique/region-49388893 https://reliefweb.int/sites/reliefweb.int/files/resources/Situation%20Report%20-%20Chad%20-%204%20Jun%202019_5.pdf</t>
  </si>
  <si>
    <t>Mine Action Review 2018, Bulletin ONG et Haut Commiseriat National au Déminage 14/07/2019, Tchad Pages</t>
  </si>
  <si>
    <t>https://www.tchadpages.com/tchad-trois-enfants-blesses-par-un-engin-explosif-a-faya-largeau/ http://www.mineactionreview.org/assets/downloads/Chad_Clearing_the_Mines_2018.pdf https://www.humanitarianresponse.info/sites/www.humanitarianresponse.info/files/documents/files/tchad_bulletin_trimestriel_des_activites_de_laction_contre_les_mines_avril-juin_2019_0.pdf</t>
  </si>
  <si>
    <t>Between 84km2 and 121 km2. Three children were wounded after being struck by a landmine in the province of Borkou. The article highlights that inspite of some NGO activity and government demining efforts, landmines are still prevalent in the Borkou-Ennedi-Tibesti region</t>
  </si>
  <si>
    <t>OCHA HNO +"/2018, OCHA CHAD RESIDENT COORDINATOR 05/09/2019</t>
  </si>
  <si>
    <t>https://www.humanitarianresponse.info/sites/www.humanitarianresponse.info/files/documents/files/tcd_str_hno2019_20181222.pdf https://www.humanitarianresponse.info/sites/www.humanitarianresponse.info/files/2019/09/20190905_Press-Release_Underfunding_final.pdf</t>
  </si>
  <si>
    <t xml:space="preserve">Health, education, WASH, and transportation infrastructure remain underdeveloped in many areas that are most in need of humanitarian assistance. OCHA Resident Coordinator Stephen Tull describes Chad as a country yhere "humanitarian crises occur in a context of low development, limited access to basic social services such as health, education or potable water". Infrastructure is underdeveloped across Chad. Many priority areas for humanitarian actors are remote and difficult to access. </t>
  </si>
  <si>
    <t xml:space="preserve">No information currently available. </t>
  </si>
  <si>
    <t>Freedom House 05/09/2018; ICG 18/05/2019</t>
  </si>
  <si>
    <t>https://www.humanitarianresponse.info/en/operations/chad/document/tchad-aper%C3%A7u-des-besoins-humanitaires-2019-hno-2019-21-dec-2018
https://data2.unhcr.org/en/situations/nigeriasituation https://data2.unhcr.org/en/documents/download/72352 https://data.humdata.org/dataset/chad-humanitarian-needs-overview https://data2.unhcr.org/en/documents/download/72352</t>
  </si>
  <si>
    <t xml:space="preserve">New displacement have altered figures for those affecte, further altering level 2 needs indicator. </t>
  </si>
  <si>
    <t>Instituto Nacional de Estadistica 2019</t>
  </si>
  <si>
    <t xml:space="preserve">People exposed = Total population. The whole country is exposed to the complex crisis. </t>
  </si>
  <si>
    <t>New figures for Malian refugees in Mbera camp</t>
  </si>
  <si>
    <t>Host, non-host, refugees</t>
  </si>
  <si>
    <t>AFG001Total population</t>
  </si>
  <si>
    <t>AFG001Landmass affected</t>
  </si>
  <si>
    <t>AFG001People exposed</t>
  </si>
  <si>
    <t>AFG001People affected</t>
  </si>
  <si>
    <t>AFG001People displaced</t>
  </si>
  <si>
    <t>AFG001Injuries reported</t>
  </si>
  <si>
    <t>AFG001Illness cases reported</t>
  </si>
  <si>
    <t>AFG001Fatalities reported</t>
  </si>
  <si>
    <t>AFG001Buildings damaged</t>
  </si>
  <si>
    <t>AFG001Buildings destroyed</t>
  </si>
  <si>
    <t>AFG001Buildings in the affected area</t>
  </si>
  <si>
    <t>AFG001Economic Losses</t>
  </si>
  <si>
    <t>AFG001People in Need</t>
  </si>
  <si>
    <t>AFG001Severe humanitarian conditions - Level 4</t>
  </si>
  <si>
    <t>AFG001Stressed humanitarian conditions - Level 2</t>
  </si>
  <si>
    <t>AFG001Moderate humanitarian conditions - Level 3</t>
  </si>
  <si>
    <t>AFG001Extreme humanitarian conditions - Level 5</t>
  </si>
  <si>
    <t>AFG001Fatalities in all crises</t>
  </si>
  <si>
    <t>AFG001Crisis affected groups</t>
  </si>
  <si>
    <t>AFG001People facing limited access constraints</t>
  </si>
  <si>
    <t>AFG001People facing restricted access constraints</t>
  </si>
  <si>
    <t>AFG001Impediments to entry into country (bureaucratic and administrative)</t>
  </si>
  <si>
    <t>AFG001Restriction of movement (impediments to freedom of movement and/or administrative restrictions)</t>
  </si>
  <si>
    <t>AFG001Interference into implementation of humanitarian activities</t>
  </si>
  <si>
    <t>AFG001Violence against personnel, facilities and assets</t>
  </si>
  <si>
    <t>AFG001Denial of existence of humanitarian needs or entitlements to assistance</t>
  </si>
  <si>
    <t>AFG001Restriction and obstruction of access to services and assistance</t>
  </si>
  <si>
    <t>AFG001Ongoing insecurity/hostilities affecting humanitarian assistance</t>
  </si>
  <si>
    <t xml:space="preserve">AFG001Presence of mines and improvised explosive devices </t>
  </si>
  <si>
    <t>AFG001Physical constraints in the environment (obstacles related to terrain, climate, lack of infrastructure, etc.)</t>
  </si>
  <si>
    <t>DZA002Total population</t>
  </si>
  <si>
    <t>DZA002Landmass affected</t>
  </si>
  <si>
    <t>DZA002People exposed</t>
  </si>
  <si>
    <t>DZA002People affected</t>
  </si>
  <si>
    <t>DZA002People displaced</t>
  </si>
  <si>
    <t>DZA002Injuries reported</t>
  </si>
  <si>
    <t>DZA002Illness cases reported</t>
  </si>
  <si>
    <t>DZA002Fatalities reported</t>
  </si>
  <si>
    <t>DZA002Buildings damaged</t>
  </si>
  <si>
    <t>DZA002Buildings destroyed</t>
  </si>
  <si>
    <t>DZA002Buildings in the affected area</t>
  </si>
  <si>
    <t>DZA002Economic Losses</t>
  </si>
  <si>
    <t>DZA002People in Need</t>
  </si>
  <si>
    <t>DZA002Minimal humanitarian conditions - Level 1</t>
  </si>
  <si>
    <t>DZA002Stressed humanitarian conditions - Level 2</t>
  </si>
  <si>
    <t>DZA002Moderate humanitarian conditions - Level 3</t>
  </si>
  <si>
    <t>DZA002Severe humanitarian conditions - Level 4</t>
  </si>
  <si>
    <t>DZA002Extreme humanitarian conditions - Level 5</t>
  </si>
  <si>
    <t>DZA002Fatalities in all crises</t>
  </si>
  <si>
    <t>DZA002Crisis affected groups</t>
  </si>
  <si>
    <t>DZA002People facing limited access constraints</t>
  </si>
  <si>
    <t>DZA002People facing restricted access constraints</t>
  </si>
  <si>
    <t>DZA002Impediments to entry into country (bureaucratic and administrative)</t>
  </si>
  <si>
    <t>DZA002Restriction of movement (impediments to freedom of movement and/or administrative restrictions)</t>
  </si>
  <si>
    <t>DZA002Interference into implementation of humanitarian activities</t>
  </si>
  <si>
    <t>DZA002Violence against personnel, facilities and assets</t>
  </si>
  <si>
    <t>DZA002Denial of existence of humanitarian needs or entitlements to assistance</t>
  </si>
  <si>
    <t>DZA002Restriction and obstruction of access to services and assistance</t>
  </si>
  <si>
    <t>DZA002Ongoing insecurity/hostilities affecting humanitarian assistance</t>
  </si>
  <si>
    <t xml:space="preserve">DZA002Presence of mines and improvised explosive devices </t>
  </si>
  <si>
    <t>DZA002Physical constraints in the environment (obstacles related to terrain, climate, lack of infrastructure, etc.)</t>
  </si>
  <si>
    <t>DZA003Total population</t>
  </si>
  <si>
    <t>DZA003Landmass affected</t>
  </si>
  <si>
    <t>DZA003People exposed</t>
  </si>
  <si>
    <t>DZA003People affected</t>
  </si>
  <si>
    <t>DZA003People displaced</t>
  </si>
  <si>
    <t>DZA003Injuries reported</t>
  </si>
  <si>
    <t>DZA003Illness cases reported</t>
  </si>
  <si>
    <t>DZA003Fatalities reported</t>
  </si>
  <si>
    <t>DZA003Buildings damaged</t>
  </si>
  <si>
    <t>DZA003Buildings destroyed</t>
  </si>
  <si>
    <t>DZA003Buildings in the affected area</t>
  </si>
  <si>
    <t>DZA003Economic Losses</t>
  </si>
  <si>
    <t>DZA003People in Need</t>
  </si>
  <si>
    <t>DZA003Minimal humanitarian conditions - Level 1</t>
  </si>
  <si>
    <t>DZA003Stressed humanitarian conditions - Level 2</t>
  </si>
  <si>
    <t>DZA003Moderate humanitarian conditions - Level 3</t>
  </si>
  <si>
    <t>DZA003Severe humanitarian conditions - Level 4</t>
  </si>
  <si>
    <t>DZA003Extreme humanitarian conditions - Level 5</t>
  </si>
  <si>
    <t>DZA003Fatalities in all crises</t>
  </si>
  <si>
    <t>DZA003Crisis affected groups</t>
  </si>
  <si>
    <t>DZA003People facing limited access constraints</t>
  </si>
  <si>
    <t>DZA003People facing restricted access constraints</t>
  </si>
  <si>
    <t>DZA003Impediments to entry into country (bureaucratic and administrative)</t>
  </si>
  <si>
    <t>DZA003Restriction of movement (impediments to freedom of movement and/or administrative restrictions)</t>
  </si>
  <si>
    <t>DZA003Interference into implementation of humanitarian activities</t>
  </si>
  <si>
    <t>DZA003Violence against personnel, facilities and assets</t>
  </si>
  <si>
    <t>DZA003Denial of existence of humanitarian needs or entitlements to assistance</t>
  </si>
  <si>
    <t>DZA003Restriction and obstruction of access to services and assistance</t>
  </si>
  <si>
    <t>DZA003Ongoing insecurity/hostilities affecting humanitarian assistance</t>
  </si>
  <si>
    <t xml:space="preserve">DZA003Presence of mines and improvised explosive devices </t>
  </si>
  <si>
    <t>DZA003Physical constraints in the environment (obstacles related to terrain, climate, lack of infrastructure, etc.)</t>
  </si>
  <si>
    <t>REG008Total population</t>
  </si>
  <si>
    <t>REG008Landmass affected</t>
  </si>
  <si>
    <t>REG008People exposed</t>
  </si>
  <si>
    <t>REG008People affected</t>
  </si>
  <si>
    <t>REG008People displaced</t>
  </si>
  <si>
    <t>REG008Injuries reported</t>
  </si>
  <si>
    <t>REG008Illness cases reported</t>
  </si>
  <si>
    <t>REG008Fatalities reported</t>
  </si>
  <si>
    <t>REG008Buildings damaged</t>
  </si>
  <si>
    <t>REG008Buildings destroyed</t>
  </si>
  <si>
    <t>REG008Buildings in the affected area</t>
  </si>
  <si>
    <t>REG008Economic Losses</t>
  </si>
  <si>
    <t>REG008People in Need</t>
  </si>
  <si>
    <t>REG008Minimal humanitarian conditions - Level 1</t>
  </si>
  <si>
    <t>REG008Stressed humanitarian conditions - Level 2</t>
  </si>
  <si>
    <t>REG008Moderate humanitarian conditions - Level 3</t>
  </si>
  <si>
    <t>REG008Severe humanitarian conditions - Level 4</t>
  </si>
  <si>
    <t>REG008Extreme humanitarian conditions - Level 5</t>
  </si>
  <si>
    <t>REG008Fatalities in all crises</t>
  </si>
  <si>
    <t>REG008Crisis affected groups</t>
  </si>
  <si>
    <t>REG008People facing limited access constraints</t>
  </si>
  <si>
    <t>REG008People facing restricted access constraints</t>
  </si>
  <si>
    <t>REG008Impediments to entry into country (bureaucratic and administrative)</t>
  </si>
  <si>
    <t>REG008Restriction of movement (impediments to freedom of movement and/or administrative restrictions)</t>
  </si>
  <si>
    <t>REG008Interference into implementation of humanitarian activities</t>
  </si>
  <si>
    <t>REG008Violence against personnel, facilities and assets</t>
  </si>
  <si>
    <t>REG008Denial of existence of humanitarian needs or entitlements to assistance</t>
  </si>
  <si>
    <t>REG008Restriction and obstruction of access to services and assistance</t>
  </si>
  <si>
    <t>REG008Ongoing insecurity/hostilities affecting humanitarian assistance</t>
  </si>
  <si>
    <t xml:space="preserve">REG008Presence of mines and improvised explosive devices </t>
  </si>
  <si>
    <t>REG008Physical constraints in the environment (obstacles related to terrain, climate, lack of infrastructure, etc.)</t>
  </si>
  <si>
    <t>REG007Total population</t>
  </si>
  <si>
    <t>REG007Landmass affected</t>
  </si>
  <si>
    <t>REG007People exposed</t>
  </si>
  <si>
    <t>REG007People affected</t>
  </si>
  <si>
    <t>REG007People displaced</t>
  </si>
  <si>
    <t>REG007Injuries reported</t>
  </si>
  <si>
    <t>REG007Illness cases reported</t>
  </si>
  <si>
    <t>REG007Fatalities reported</t>
  </si>
  <si>
    <t>REG007Buildings damaged</t>
  </si>
  <si>
    <t>REG007Buildings destroyed</t>
  </si>
  <si>
    <t>REG007Buildings in the affected area</t>
  </si>
  <si>
    <t>REG007Economic Losses</t>
  </si>
  <si>
    <t>REG007People in Need</t>
  </si>
  <si>
    <t>REG007Minimal humanitarian conditions - Level 1</t>
  </si>
  <si>
    <t>REG007Stressed humanitarian conditions - Level 2</t>
  </si>
  <si>
    <t>REG007Moderate humanitarian conditions - Level 3</t>
  </si>
  <si>
    <t>REG007Severe humanitarian conditions - Level 4</t>
  </si>
  <si>
    <t>REG007Extreme humanitarian conditions - Level 5</t>
  </si>
  <si>
    <t>REG007Fatalities in all crises</t>
  </si>
  <si>
    <t>REG007Crisis affected groups</t>
  </si>
  <si>
    <t>REG007People facing limited access constraints</t>
  </si>
  <si>
    <t>REG007People facing restricted access constraints</t>
  </si>
  <si>
    <t>REG007Impediments to entry into country (bureaucratic and administrative)</t>
  </si>
  <si>
    <t>REG007Restriction of movement (impediments to freedom of movement and/or administrative restrictions)</t>
  </si>
  <si>
    <t>REG007Interference into implementation of humanitarian activities</t>
  </si>
  <si>
    <t>REG007Violence against personnel, facilities and assets</t>
  </si>
  <si>
    <t>REG007Denial of existence of humanitarian needs or entitlements to assistance</t>
  </si>
  <si>
    <t>REG007Restriction and obstruction of access to services and assistance</t>
  </si>
  <si>
    <t>REG007Ongoing insecurity/hostilities affecting humanitarian assistance</t>
  </si>
  <si>
    <t xml:space="preserve">REG007Presence of mines and improvised explosive devices </t>
  </si>
  <si>
    <t>REG007Physical constraints in the environment (obstacles related to terrain, climate, lack of infrastructure, etc.)</t>
  </si>
  <si>
    <t>BHS002Total population</t>
  </si>
  <si>
    <t>BHS002Landmass affected</t>
  </si>
  <si>
    <t>BHS002People exposed</t>
  </si>
  <si>
    <t>BHS002People affected</t>
  </si>
  <si>
    <t>BHS002People displaced</t>
  </si>
  <si>
    <t>BHS002Injuries reported</t>
  </si>
  <si>
    <t>BHS002Illness cases reported</t>
  </si>
  <si>
    <t>BHS002Fatalities reported</t>
  </si>
  <si>
    <t>BHS002Buildings damaged</t>
  </si>
  <si>
    <t>BHS002Buildings destroyed</t>
  </si>
  <si>
    <t>BHS002Buildings in the affected area</t>
  </si>
  <si>
    <t>BHS002Economic Losses</t>
  </si>
  <si>
    <t>BHS002People in Need</t>
  </si>
  <si>
    <t>BHS002Minimal humanitarian conditions - Level 1</t>
  </si>
  <si>
    <t>BHS002Stressed humanitarian conditions - Level 2</t>
  </si>
  <si>
    <t>BHS002Moderate humanitarian conditions - Level 3</t>
  </si>
  <si>
    <t>BHS002Severe humanitarian conditions - Level 4</t>
  </si>
  <si>
    <t>BHS002Extreme humanitarian conditions - Level 5</t>
  </si>
  <si>
    <t>BHS002Fatalities in all crises</t>
  </si>
  <si>
    <t>BHS002Crisis affected groups</t>
  </si>
  <si>
    <t>BHS002People facing limited access constraints</t>
  </si>
  <si>
    <t>BHS002People facing restricted access constraints</t>
  </si>
  <si>
    <t>BHS002Impediments to entry into country (bureaucratic and administrative)</t>
  </si>
  <si>
    <t>BHS002Restriction of movement (impediments to freedom of movement and/or administrative restrictions)</t>
  </si>
  <si>
    <t>BHS002Interference into implementation of humanitarian activities</t>
  </si>
  <si>
    <t>BHS002Violence against personnel, facilities and assets</t>
  </si>
  <si>
    <t>BHS002Denial of existence of humanitarian needs or entitlements to assistance</t>
  </si>
  <si>
    <t>BHS002Restriction and obstruction of access to services and assistance</t>
  </si>
  <si>
    <t>BHS002Ongoing insecurity/hostilities affecting humanitarian assistance</t>
  </si>
  <si>
    <t xml:space="preserve">BHS002Presence of mines and improvised explosive devices </t>
  </si>
  <si>
    <t>BHS002Physical constraints in the environment (obstacles related to terrain, climate, lack of infrastructure, etc.)</t>
  </si>
  <si>
    <t>BGD002Total population</t>
  </si>
  <si>
    <t>BGD002Landmass affected</t>
  </si>
  <si>
    <t>BGD002People exposed</t>
  </si>
  <si>
    <t>BGD002People affected</t>
  </si>
  <si>
    <t>BGD002People displaced</t>
  </si>
  <si>
    <t>BGD002Injuries reported</t>
  </si>
  <si>
    <t>BGD002Illness cases reported</t>
  </si>
  <si>
    <t>BGD002Fatalities reported</t>
  </si>
  <si>
    <t>BGD002Buildings damaged</t>
  </si>
  <si>
    <t>BGD002Buildings destroyed</t>
  </si>
  <si>
    <t>BGD002Buildings in the affected area</t>
  </si>
  <si>
    <t>BGD002Economic Losses</t>
  </si>
  <si>
    <t>BGD002People in Need</t>
  </si>
  <si>
    <t>BGD002Minimal humanitarian conditions - Level 1</t>
  </si>
  <si>
    <t>BGD002Stressed humanitarian conditions - Level 2</t>
  </si>
  <si>
    <t>BGD002Moderate humanitarian conditions - Level 3</t>
  </si>
  <si>
    <t>BGD002Severe humanitarian conditions - Level 4</t>
  </si>
  <si>
    <t>BGD002Extreme humanitarian conditions - Level 5</t>
  </si>
  <si>
    <t>BGD002Fatalities in all crises</t>
  </si>
  <si>
    <t>BGD002Crisis affected groups</t>
  </si>
  <si>
    <t>BGD002People facing limited access constraints</t>
  </si>
  <si>
    <t>BGD002People facing restricted access constraints</t>
  </si>
  <si>
    <t>BGD002Impediments to entry into country (bureaucratic and administrative)</t>
  </si>
  <si>
    <t>BGD002Restriction of movement (impediments to freedom of movement and/or administrative restrictions)</t>
  </si>
  <si>
    <t>BGD002Interference into implementation of humanitarian activities</t>
  </si>
  <si>
    <t>BGD002Violence against personnel, facilities and assets</t>
  </si>
  <si>
    <t>BGD002Denial of existence of humanitarian needs or entitlements to assistance</t>
  </si>
  <si>
    <t>BGD002Restriction and obstruction of access to services and assistance</t>
  </si>
  <si>
    <t>BGD002Ongoing insecurity/hostilities affecting humanitarian assistance</t>
  </si>
  <si>
    <t xml:space="preserve">BGD002Presence of mines and improvised explosive devices </t>
  </si>
  <si>
    <t>BGD002Physical constraints in the environment (obstacles related to terrain, climate, lack of infrastructure, etc.)</t>
  </si>
  <si>
    <t>BGD005Total population</t>
  </si>
  <si>
    <t>BGD005Landmass affected</t>
  </si>
  <si>
    <t>BGD005People exposed</t>
  </si>
  <si>
    <t>BGD005People affected</t>
  </si>
  <si>
    <t>BGD005People displaced</t>
  </si>
  <si>
    <t>BGD005Injuries reported</t>
  </si>
  <si>
    <t>BGD005Illness cases reported</t>
  </si>
  <si>
    <t>BGD005Fatalities reported</t>
  </si>
  <si>
    <t>BGD005Buildings damaged</t>
  </si>
  <si>
    <t>BGD005Buildings destroyed</t>
  </si>
  <si>
    <t>BGD005Buildings in the affected area</t>
  </si>
  <si>
    <t>BGD005Economic Losses</t>
  </si>
  <si>
    <t>BGD005People in Need</t>
  </si>
  <si>
    <t>BGD005Minimal humanitarian conditions - Level 1</t>
  </si>
  <si>
    <t>BGD005Stressed humanitarian conditions - Level 2</t>
  </si>
  <si>
    <t>BGD005Moderate humanitarian conditions - Level 3</t>
  </si>
  <si>
    <t>BGD005Severe humanitarian conditions - Level 4</t>
  </si>
  <si>
    <t>BGD005Extreme humanitarian conditions - Level 5</t>
  </si>
  <si>
    <t>BGD005Fatalities in all crises</t>
  </si>
  <si>
    <t>BGD005Crisis affected groups</t>
  </si>
  <si>
    <t>BGD005People facing limited access constraints</t>
  </si>
  <si>
    <t>BGD005People facing restricted access constraints</t>
  </si>
  <si>
    <t>BGD005Impediments to entry into country (bureaucratic and administrative)</t>
  </si>
  <si>
    <t>BGD005Restriction of movement (impediments to freedom of movement and/or administrative restrictions)</t>
  </si>
  <si>
    <t>BGD005Interference into implementation of humanitarian activities</t>
  </si>
  <si>
    <t>BGD005Violence against personnel, facilities and assets</t>
  </si>
  <si>
    <t>BGD005Denial of existence of humanitarian needs or entitlements to assistance</t>
  </si>
  <si>
    <t>BGD005Restriction and obstruction of access to services and assistance</t>
  </si>
  <si>
    <t>BGD005Ongoing insecurity/hostilities affecting humanitarian assistance</t>
  </si>
  <si>
    <t xml:space="preserve">BGD005Presence of mines and improvised explosive devices </t>
  </si>
  <si>
    <t>BGD005Physical constraints in the environment (obstacles related to terrain, climate, lack of infrastructure, etc.)</t>
  </si>
  <si>
    <t>REG011Total population</t>
  </si>
  <si>
    <t>REG011Landmass affected</t>
  </si>
  <si>
    <t>REG011People exposed</t>
  </si>
  <si>
    <t>REG011People affected</t>
  </si>
  <si>
    <t>REG011People displaced</t>
  </si>
  <si>
    <t>REG011Injuries reported</t>
  </si>
  <si>
    <t>REG011Illness cases reported</t>
  </si>
  <si>
    <t>REG011Fatalities reported</t>
  </si>
  <si>
    <t>REG011Buildings damaged</t>
  </si>
  <si>
    <t>REG011Buildings destroyed</t>
  </si>
  <si>
    <t>REG011Buildings in the affected area</t>
  </si>
  <si>
    <t>REG011Economic Losses</t>
  </si>
  <si>
    <t>REG011People in Need</t>
  </si>
  <si>
    <t>REG011Minimal humanitarian conditions - Level 1</t>
  </si>
  <si>
    <t>REG011Stressed humanitarian conditions - Level 2</t>
  </si>
  <si>
    <t>REG011Moderate humanitarian conditions - Level 3</t>
  </si>
  <si>
    <t>REG011Severe humanitarian conditions - Level 4</t>
  </si>
  <si>
    <t>REG011Extreme humanitarian conditions - Level 5</t>
  </si>
  <si>
    <t>REG011Fatalities in all crises</t>
  </si>
  <si>
    <t>REG011Crisis affected groups</t>
  </si>
  <si>
    <t>REG011People facing limited access constraints</t>
  </si>
  <si>
    <t>REG011People facing restricted access constraints</t>
  </si>
  <si>
    <t>REG011Impediments to entry into country (bureaucratic and administrative)</t>
  </si>
  <si>
    <t>REG011Restriction of movement (impediments to freedom of movement and/or administrative restrictions)</t>
  </si>
  <si>
    <t>REG011Interference into implementation of humanitarian activities</t>
  </si>
  <si>
    <t>REG011Violence against personnel, facilities and assets</t>
  </si>
  <si>
    <t>REG011Denial of existence of humanitarian needs or entitlements to assistance</t>
  </si>
  <si>
    <t>REG011Restriction and obstruction of access to services and assistance</t>
  </si>
  <si>
    <t>REG011Ongoing insecurity/hostilities affecting humanitarian assistance</t>
  </si>
  <si>
    <t xml:space="preserve">REG011Presence of mines and improvised explosive devices </t>
  </si>
  <si>
    <t>REG011Physical constraints in the environment (obstacles related to terrain, climate, lack of infrastructure, etc.)</t>
  </si>
  <si>
    <t>BRA002Total population</t>
  </si>
  <si>
    <t>BRA002Landmass affected</t>
  </si>
  <si>
    <t>BRA002People exposed</t>
  </si>
  <si>
    <t>BRA002People affected</t>
  </si>
  <si>
    <t>BRA002People displaced</t>
  </si>
  <si>
    <t>BRA002Injuries reported</t>
  </si>
  <si>
    <t>BRA002Illness cases reported</t>
  </si>
  <si>
    <t>BRA002Fatalities reported</t>
  </si>
  <si>
    <t>BRA002Buildings damaged</t>
  </si>
  <si>
    <t>BRA002Buildings destroyed</t>
  </si>
  <si>
    <t>BRA002Buildings in the affected area</t>
  </si>
  <si>
    <t>BRA002Economic Losses</t>
  </si>
  <si>
    <t>BRA002People in Need</t>
  </si>
  <si>
    <t>BRA002Minimal humanitarian conditions - Level 1</t>
  </si>
  <si>
    <t>BRA002Stressed humanitarian conditions - Level 2</t>
  </si>
  <si>
    <t>BRA002Moderate humanitarian conditions - Level 3</t>
  </si>
  <si>
    <t>BRA002Severe humanitarian conditions - Level 4</t>
  </si>
  <si>
    <t>BRA002Extreme humanitarian conditions - Level 5</t>
  </si>
  <si>
    <t>BRA002Fatalities in all crises</t>
  </si>
  <si>
    <t>BRA002Crisis affected groups</t>
  </si>
  <si>
    <t>BRA002People facing limited access constraints</t>
  </si>
  <si>
    <t>BRA002People facing restricted access constraints</t>
  </si>
  <si>
    <t>BRA002Impediments to entry into country (bureaucratic and administrative)</t>
  </si>
  <si>
    <t>BRA002Restriction of movement (impediments to freedom of movement and/or administrative restrictions)</t>
  </si>
  <si>
    <t>BRA002Interference into implementation of humanitarian activities</t>
  </si>
  <si>
    <t>BRA002Violence against personnel, facilities and assets</t>
  </si>
  <si>
    <t>BRA002Denial of existence of humanitarian needs or entitlements to assistance</t>
  </si>
  <si>
    <t>BRA002Restriction and obstruction of access to services and assistance</t>
  </si>
  <si>
    <t>BRA002Ongoing insecurity/hostilities affecting humanitarian assistance</t>
  </si>
  <si>
    <t xml:space="preserve">BRA002Presence of mines and improvised explosive devices </t>
  </si>
  <si>
    <t>BRA002Physical constraints in the environment (obstacles related to terrain, climate, lack of infrastructure, etc.)</t>
  </si>
  <si>
    <t>BFA002Total population</t>
  </si>
  <si>
    <t>BFA002Landmass affected</t>
  </si>
  <si>
    <t>BFA002People exposed</t>
  </si>
  <si>
    <t>BFA002People affected</t>
  </si>
  <si>
    <t>BFA002People displaced</t>
  </si>
  <si>
    <t>BFA002Injuries reported</t>
  </si>
  <si>
    <t>BFA002Illness cases reported</t>
  </si>
  <si>
    <t>BFA002Fatalities reported</t>
  </si>
  <si>
    <t>BFA002Buildings damaged</t>
  </si>
  <si>
    <t>BFA002Buildings destroyed</t>
  </si>
  <si>
    <t>BFA002Buildings in the affected area</t>
  </si>
  <si>
    <t>BFA002Economic Losses</t>
  </si>
  <si>
    <t>BFA002People in Need</t>
  </si>
  <si>
    <t>BFA002Minimal humanitarian conditions - Level 1</t>
  </si>
  <si>
    <t>BFA002Stressed humanitarian conditions - Level 2</t>
  </si>
  <si>
    <t>BFA002Moderate humanitarian conditions - Level 3</t>
  </si>
  <si>
    <t>BFA002Severe humanitarian conditions - Level 4</t>
  </si>
  <si>
    <t>BFA002Extreme humanitarian conditions - Level 5</t>
  </si>
  <si>
    <t>BFA002Fatalities in all crises</t>
  </si>
  <si>
    <t>BFA002Crisis affected groups</t>
  </si>
  <si>
    <t>BFA002People facing limited access constraints</t>
  </si>
  <si>
    <t>BFA002People facing restricted access constraints</t>
  </si>
  <si>
    <t>BFA002Impediments to entry into country (bureaucratic and administrative)</t>
  </si>
  <si>
    <t>BFA002Restriction of movement (impediments to freedom of movement and/or administrative restrictions)</t>
  </si>
  <si>
    <t>BFA002Interference into implementation of humanitarian activities</t>
  </si>
  <si>
    <t>BFA002Violence against personnel, facilities and assets</t>
  </si>
  <si>
    <t>BFA002Denial of existence of humanitarian needs or entitlements to assistance</t>
  </si>
  <si>
    <t>BFA002Restriction and obstruction of access to services and assistance</t>
  </si>
  <si>
    <t>BFA002Ongoing insecurity/hostilities affecting humanitarian assistance</t>
  </si>
  <si>
    <t xml:space="preserve">BFA002Presence of mines and improvised explosive devices </t>
  </si>
  <si>
    <t>BFA002Physical constraints in the environment (obstacles related to terrain, climate, lack of infrastructure, etc.)</t>
  </si>
  <si>
    <t>BDI001Total population</t>
  </si>
  <si>
    <t>BDI001Landmass affected</t>
  </si>
  <si>
    <t>BDI001People exposed</t>
  </si>
  <si>
    <t>BDI001People affected</t>
  </si>
  <si>
    <t>BDI001People displaced</t>
  </si>
  <si>
    <t>BDI001Injuries reported</t>
  </si>
  <si>
    <t>BDI001Illness cases reported</t>
  </si>
  <si>
    <t>BDI001Fatalities reported</t>
  </si>
  <si>
    <t>BDI001Buildings damaged</t>
  </si>
  <si>
    <t>BDI001Buildings destroyed</t>
  </si>
  <si>
    <t>BDI001Buildings in the affected area</t>
  </si>
  <si>
    <t>BDI001Economic Losses</t>
  </si>
  <si>
    <t>BDI001People in Need</t>
  </si>
  <si>
    <t>BDI001Minimal humanitarian conditions - Level 1</t>
  </si>
  <si>
    <t>BDI001Stressed humanitarian conditions - Level 2</t>
  </si>
  <si>
    <t>BDI001Moderate humanitarian conditions - Level 3</t>
  </si>
  <si>
    <t>BDI001Severe humanitarian conditions - Level 4</t>
  </si>
  <si>
    <t>BDI001Extreme humanitarian conditions - Level 5</t>
  </si>
  <si>
    <t>BDI001Fatalities in all crises</t>
  </si>
  <si>
    <t>BDI001Crisis affected groups</t>
  </si>
  <si>
    <t>BDI001People facing limited access constraints</t>
  </si>
  <si>
    <t>BDI001People facing restricted access constraints</t>
  </si>
  <si>
    <t>BDI001Impediments to entry into country (bureaucratic and administrative)</t>
  </si>
  <si>
    <t>BDI001Restriction of movement (impediments to freedom of movement and/or administrative restrictions)</t>
  </si>
  <si>
    <t>BDI001Interference into implementation of humanitarian activities</t>
  </si>
  <si>
    <t>BDI001Violence against personnel, facilities and assets</t>
  </si>
  <si>
    <t>BDI001Denial of existence of humanitarian needs or entitlements to assistance</t>
  </si>
  <si>
    <t>BDI001Restriction and obstruction of access to services and assistance</t>
  </si>
  <si>
    <t>BDI001Ongoing insecurity/hostilities affecting humanitarian assistance</t>
  </si>
  <si>
    <t xml:space="preserve">BDI001Presence of mines and improvised explosive devices </t>
  </si>
  <si>
    <t>BDI001Physical constraints in the environment (obstacles related to terrain, climate, lack of infrastructure, etc.)</t>
  </si>
  <si>
    <t>CMR001Total population</t>
  </si>
  <si>
    <t>CMR001Landmass affected</t>
  </si>
  <si>
    <t>CMR001People exposed</t>
  </si>
  <si>
    <t>CMR001People affected</t>
  </si>
  <si>
    <t>CMR001People displaced</t>
  </si>
  <si>
    <t>CMR001Injuries reported</t>
  </si>
  <si>
    <t>CMR001Illness cases reported</t>
  </si>
  <si>
    <t>CMR001Fatalities reported</t>
  </si>
  <si>
    <t>CMR001Buildings damaged</t>
  </si>
  <si>
    <t>CMR001Buildings destroyed</t>
  </si>
  <si>
    <t>CMR001Buildings in the affected area</t>
  </si>
  <si>
    <t>CMR001Economic Losses</t>
  </si>
  <si>
    <t>CMR001People in Need</t>
  </si>
  <si>
    <t>CMR001Minimal humanitarian conditions - Level 1</t>
  </si>
  <si>
    <t>CMR001Stressed humanitarian conditions - Level 2</t>
  </si>
  <si>
    <t>CMR001Moderate humanitarian conditions - Level 3</t>
  </si>
  <si>
    <t>CMR001Severe humanitarian conditions - Level 4</t>
  </si>
  <si>
    <t>CMR001Extreme humanitarian conditions - Level 5</t>
  </si>
  <si>
    <t>CMR001Fatalities in all crises</t>
  </si>
  <si>
    <t>CMR001Crisis affected groups</t>
  </si>
  <si>
    <t>CMR001People facing limited access constraints</t>
  </si>
  <si>
    <t>CMR001People facing restricted access constraints</t>
  </si>
  <si>
    <t>CMR001Impediments to entry into country (bureaucratic and administrative)</t>
  </si>
  <si>
    <t>CMR001Restriction of movement (impediments to freedom of movement and/or administrative restrictions)</t>
  </si>
  <si>
    <t>CMR001Interference into implementation of humanitarian activities</t>
  </si>
  <si>
    <t>CMR001Violence against personnel, facilities and assets</t>
  </si>
  <si>
    <t>CMR001Denial of existence of humanitarian needs or entitlements to assistance</t>
  </si>
  <si>
    <t>CMR001Restriction and obstruction of access to services and assistance</t>
  </si>
  <si>
    <t>CMR001Ongoing insecurity/hostilities affecting humanitarian assistance</t>
  </si>
  <si>
    <t xml:space="preserve">CMR001Presence of mines and improvised explosive devices </t>
  </si>
  <si>
    <t>CMR001Physical constraints in the environment (obstacles related to terrain, climate, lack of infrastructure, etc.)</t>
  </si>
  <si>
    <t>CMR002Total population</t>
  </si>
  <si>
    <t>CMR002Landmass affected</t>
  </si>
  <si>
    <t>CMR002People exposed</t>
  </si>
  <si>
    <t>CMR002People affected</t>
  </si>
  <si>
    <t>CMR002People displaced</t>
  </si>
  <si>
    <t>CMR002Injuries reported</t>
  </si>
  <si>
    <t>CMR002Illness cases reported</t>
  </si>
  <si>
    <t>CMR002Fatalities reported</t>
  </si>
  <si>
    <t>CMR002Buildings damaged</t>
  </si>
  <si>
    <t>CMR002Buildings destroyed</t>
  </si>
  <si>
    <t>CMR002Buildings in the affected area</t>
  </si>
  <si>
    <t>CMR002Economic Losses</t>
  </si>
  <si>
    <t>CMR002People in Need</t>
  </si>
  <si>
    <t>CMR002Minimal humanitarian conditions - Level 1</t>
  </si>
  <si>
    <t>CMR002Stressed humanitarian conditions - Level 2</t>
  </si>
  <si>
    <t>CMR002Moderate humanitarian conditions - Level 3</t>
  </si>
  <si>
    <t>CMR002Severe humanitarian conditions - Level 4</t>
  </si>
  <si>
    <t>CMR002Extreme humanitarian conditions - Level 5</t>
  </si>
  <si>
    <t>CMR002Fatalities in all crises</t>
  </si>
  <si>
    <t>CMR002Crisis affected groups</t>
  </si>
  <si>
    <t>CMR002People facing limited access constraints</t>
  </si>
  <si>
    <t>CMR002People facing restricted access constraints</t>
  </si>
  <si>
    <t>CMR002Impediments to entry into country (bureaucratic and administrative)</t>
  </si>
  <si>
    <t>CMR002Restriction of movement (impediments to freedom of movement and/or administrative restrictions)</t>
  </si>
  <si>
    <t>CMR002Interference into implementation of humanitarian activities</t>
  </si>
  <si>
    <t>CMR002Violence against personnel, facilities and assets</t>
  </si>
  <si>
    <t>CMR002Denial of existence of humanitarian needs or entitlements to assistance</t>
  </si>
  <si>
    <t>CMR002Restriction and obstruction of access to services and assistance</t>
  </si>
  <si>
    <t>CMR002Ongoing insecurity/hostilities affecting humanitarian assistance</t>
  </si>
  <si>
    <t xml:space="preserve">CMR002Presence of mines and improvised explosive devices </t>
  </si>
  <si>
    <t>CMR002Physical constraints in the environment (obstacles related to terrain, climate, lack of infrastructure, etc.)</t>
  </si>
  <si>
    <t>CMR003Total population</t>
  </si>
  <si>
    <t>CMR003Landmass affected</t>
  </si>
  <si>
    <t>CMR003People exposed</t>
  </si>
  <si>
    <t>CMR003People affected</t>
  </si>
  <si>
    <t>CMR003People displaced</t>
  </si>
  <si>
    <t>CMR003Injuries reported</t>
  </si>
  <si>
    <t>CMR003Illness cases reported</t>
  </si>
  <si>
    <t>CMR003Fatalities reported</t>
  </si>
  <si>
    <t>CMR003Buildings damaged</t>
  </si>
  <si>
    <t>CMR003Buildings destroyed</t>
  </si>
  <si>
    <t>CMR003Buildings in the affected area</t>
  </si>
  <si>
    <t>CMR003Economic Losses</t>
  </si>
  <si>
    <t>CMR003People in Need</t>
  </si>
  <si>
    <t>CMR003Minimal humanitarian conditions - Level 1</t>
  </si>
  <si>
    <t>CMR003Stressed humanitarian conditions - Level 2</t>
  </si>
  <si>
    <t>CMR003Moderate humanitarian conditions - Level 3</t>
  </si>
  <si>
    <t>CMR003Severe humanitarian conditions - Level 4</t>
  </si>
  <si>
    <t>CMR003Extreme humanitarian conditions - Level 5</t>
  </si>
  <si>
    <t>CMR003Fatalities in all crises</t>
  </si>
  <si>
    <t>CMR003Crisis affected groups</t>
  </si>
  <si>
    <t>CMR003People facing limited access constraints</t>
  </si>
  <si>
    <t>CMR003People facing restricted access constraints</t>
  </si>
  <si>
    <t>CMR003Impediments to entry into country (bureaucratic and administrative)</t>
  </si>
  <si>
    <t>CMR003Restriction of movement (impediments to freedom of movement and/or administrative restrictions)</t>
  </si>
  <si>
    <t>CMR003Interference into implementation of humanitarian activities</t>
  </si>
  <si>
    <t>CMR003Violence against personnel, facilities and assets</t>
  </si>
  <si>
    <t>CMR003Denial of existence of humanitarian needs or entitlements to assistance</t>
  </si>
  <si>
    <t>CMR003Restriction and obstruction of access to services and assistance</t>
  </si>
  <si>
    <t>CMR003Ongoing insecurity/hostilities affecting humanitarian assistance</t>
  </si>
  <si>
    <t xml:space="preserve">CMR003Presence of mines and improvised explosive devices </t>
  </si>
  <si>
    <t>CMR003Physical constraints in the environment (obstacles related to terrain, climate, lack of infrastructure, etc.)</t>
  </si>
  <si>
    <t>CMR004Total population</t>
  </si>
  <si>
    <t>CMR004Landmass affected</t>
  </si>
  <si>
    <t>CMR004People exposed</t>
  </si>
  <si>
    <t>CMR004People affected</t>
  </si>
  <si>
    <t>CMR004People displaced</t>
  </si>
  <si>
    <t>CMR004Injuries reported</t>
  </si>
  <si>
    <t>CMR004Illness cases reported</t>
  </si>
  <si>
    <t>CMR004Fatalities reported</t>
  </si>
  <si>
    <t>CMR004Buildings damaged</t>
  </si>
  <si>
    <t>CMR004Buildings destroyed</t>
  </si>
  <si>
    <t>CMR004Buildings in the affected area</t>
  </si>
  <si>
    <t>CMR004Economic Losses</t>
  </si>
  <si>
    <t>CMR004People in Need</t>
  </si>
  <si>
    <t>CMR004Minimal humanitarian conditions - Level 1</t>
  </si>
  <si>
    <t>CMR004Stressed humanitarian conditions - Level 2</t>
  </si>
  <si>
    <t>CMR004Moderate humanitarian conditions - Level 3</t>
  </si>
  <si>
    <t>CMR004Severe humanitarian conditions - Level 4</t>
  </si>
  <si>
    <t>CMR004Extreme humanitarian conditions - Level 5</t>
  </si>
  <si>
    <t>CMR004Fatalities in all crises</t>
  </si>
  <si>
    <t>CMR004Crisis affected groups</t>
  </si>
  <si>
    <t>CMR004People facing limited access constraints</t>
  </si>
  <si>
    <t>CMR004People facing restricted access constraints</t>
  </si>
  <si>
    <t>CMR004Impediments to entry into country (bureaucratic and administrative)</t>
  </si>
  <si>
    <t>CMR004Restriction of movement (impediments to freedom of movement and/or administrative restrictions)</t>
  </si>
  <si>
    <t>CMR004Interference into implementation of humanitarian activities</t>
  </si>
  <si>
    <t>CMR004Violence against personnel, facilities and assets</t>
  </si>
  <si>
    <t>CMR004Denial of existence of humanitarian needs or entitlements to assistance</t>
  </si>
  <si>
    <t>CMR004Restriction and obstruction of access to services and assistance</t>
  </si>
  <si>
    <t>CMR004Ongoing insecurity/hostilities affecting humanitarian assistance</t>
  </si>
  <si>
    <t xml:space="preserve">CMR004Presence of mines and improvised explosive devices </t>
  </si>
  <si>
    <t>CMR004Physical constraints in the environment (obstacles related to terrain, climate, lack of infrastructure, etc.)</t>
  </si>
  <si>
    <t>CAF001Total population</t>
  </si>
  <si>
    <t>CAF001Landmass affected</t>
  </si>
  <si>
    <t>CAF001People exposed</t>
  </si>
  <si>
    <t>CAF001People affected</t>
  </si>
  <si>
    <t>CAF001People displaced</t>
  </si>
  <si>
    <t>CAF001Injuries reported</t>
  </si>
  <si>
    <t>CAF001Illness cases reported</t>
  </si>
  <si>
    <t>CAF001Fatalities reported</t>
  </si>
  <si>
    <t>CAF001Buildings damaged</t>
  </si>
  <si>
    <t>CAF001Buildings destroyed</t>
  </si>
  <si>
    <t>CAF001Buildings in the affected area</t>
  </si>
  <si>
    <t>CAF001Economic Losses</t>
  </si>
  <si>
    <t>CAF001People in Need</t>
  </si>
  <si>
    <t>CAF001Minimal humanitarian conditions - Level 1</t>
  </si>
  <si>
    <t>CAF001Stressed humanitarian conditions - Level 2</t>
  </si>
  <si>
    <t>CAF001Moderate humanitarian conditions - Level 3</t>
  </si>
  <si>
    <t>CAF001Severe humanitarian conditions - Level 4</t>
  </si>
  <si>
    <t>CAF001Extreme humanitarian conditions - Level 5</t>
  </si>
  <si>
    <t>CAF001Fatalities in all crises</t>
  </si>
  <si>
    <t>CAF001Crisis affected groups</t>
  </si>
  <si>
    <t>CAF001People facing limited access constraints</t>
  </si>
  <si>
    <t>CAF001People facing restricted access constraints</t>
  </si>
  <si>
    <t>CAF001Impediments to entry into country (bureaucratic and administrative)</t>
  </si>
  <si>
    <t>CAF001Restriction of movement (impediments to freedom of movement and/or administrative restrictions)</t>
  </si>
  <si>
    <t>CAF001Interference into implementation of humanitarian activities</t>
  </si>
  <si>
    <t>CAF001Violence against personnel, facilities and assets</t>
  </si>
  <si>
    <t>CAF001Denial of existence of humanitarian needs or entitlements to assistance</t>
  </si>
  <si>
    <t>CAF001Restriction and obstruction of access to services and assistance</t>
  </si>
  <si>
    <t>CAF001Ongoing insecurity/hostilities affecting humanitarian assistance</t>
  </si>
  <si>
    <t xml:space="preserve">CAF001Presence of mines and improvised explosive devices </t>
  </si>
  <si>
    <t>CAF001Physical constraints in the environment (obstacles related to terrain, climate, lack of infrastructure, etc.)</t>
  </si>
  <si>
    <t>TCD001Total population</t>
  </si>
  <si>
    <t>TCD001Landmass affected</t>
  </si>
  <si>
    <t>TCD001People exposed</t>
  </si>
  <si>
    <t>TCD001People affected</t>
  </si>
  <si>
    <t>TCD001People displaced</t>
  </si>
  <si>
    <t>TCD001Injuries reported</t>
  </si>
  <si>
    <t>TCD001Illness cases reported</t>
  </si>
  <si>
    <t>TCD001Fatalities reported</t>
  </si>
  <si>
    <t>TCD001Buildings damaged</t>
  </si>
  <si>
    <t>TCD001Buildings destroyed</t>
  </si>
  <si>
    <t>TCD001Buildings in the affected area</t>
  </si>
  <si>
    <t>TCD001Economic Losses</t>
  </si>
  <si>
    <t>TCD001People in Need</t>
  </si>
  <si>
    <t>TCD001Minimal humanitarian conditions - Level 1</t>
  </si>
  <si>
    <t>TCD001Stressed humanitarian conditions - Level 2</t>
  </si>
  <si>
    <t>TCD001Moderate humanitarian conditions - Level 3</t>
  </si>
  <si>
    <t>TCD001Severe humanitarian conditions - Level 4</t>
  </si>
  <si>
    <t>TCD001Extreme humanitarian conditions - Level 5</t>
  </si>
  <si>
    <t>TCD001Fatalities in all crises</t>
  </si>
  <si>
    <t>TCD001Crisis affected groups</t>
  </si>
  <si>
    <t>TCD001People facing limited access constraints</t>
  </si>
  <si>
    <t>TCD001People facing restricted access constraints</t>
  </si>
  <si>
    <t>TCD001Impediments to entry into country (bureaucratic and administrative)</t>
  </si>
  <si>
    <t>TCD001Restriction of movement (impediments to freedom of movement and/or administrative restrictions)</t>
  </si>
  <si>
    <t>TCD001Interference into implementation of humanitarian activities</t>
  </si>
  <si>
    <t>TCD001Violence against personnel, facilities and assets</t>
  </si>
  <si>
    <t>TCD001Denial of existence of humanitarian needs or entitlements to assistance</t>
  </si>
  <si>
    <t>TCD001Restriction and obstruction of access to services and assistance</t>
  </si>
  <si>
    <t>TCD001Ongoing insecurity/hostilities affecting humanitarian assistance</t>
  </si>
  <si>
    <t xml:space="preserve">TCD001Presence of mines and improvised explosive devices </t>
  </si>
  <si>
    <t>TCD001Physical constraints in the environment (obstacles related to terrain, climate, lack of infrastructure, etc.)</t>
  </si>
  <si>
    <t>TCD003Total population</t>
  </si>
  <si>
    <t>TCD003Landmass affected</t>
  </si>
  <si>
    <t>TCD003People exposed</t>
  </si>
  <si>
    <t>TCD003People affected</t>
  </si>
  <si>
    <t>TCD003People displaced</t>
  </si>
  <si>
    <t>TCD003Injuries reported</t>
  </si>
  <si>
    <t>TCD003Illness cases reported</t>
  </si>
  <si>
    <t>TCD003Fatalities reported</t>
  </si>
  <si>
    <t>TCD003Buildings damaged</t>
  </si>
  <si>
    <t>TCD003Buildings destroyed</t>
  </si>
  <si>
    <t>TCD003Buildings in the affected area</t>
  </si>
  <si>
    <t>TCD003Economic Losses</t>
  </si>
  <si>
    <t>TCD003People in Need</t>
  </si>
  <si>
    <t>TCD003Minimal humanitarian conditions - Level 1</t>
  </si>
  <si>
    <t>TCD003Stressed humanitarian conditions - Level 2</t>
  </si>
  <si>
    <t>TCD003Moderate humanitarian conditions - Level 3</t>
  </si>
  <si>
    <t>TCD003Severe humanitarian conditions - Level 4</t>
  </si>
  <si>
    <t>TCD003Extreme humanitarian conditions - Level 5</t>
  </si>
  <si>
    <t>TCD003Fatalities in all crises</t>
  </si>
  <si>
    <t>TCD003Crisis affected groups</t>
  </si>
  <si>
    <t>TCD003People facing limited access constraints</t>
  </si>
  <si>
    <t>TCD003People facing restricted access constraints</t>
  </si>
  <si>
    <t>TCD003Impediments to entry into country (bureaucratic and administrative)</t>
  </si>
  <si>
    <t>TCD003Restriction of movement (impediments to freedom of movement and/or administrative restrictions)</t>
  </si>
  <si>
    <t>TCD003Interference into implementation of humanitarian activities</t>
  </si>
  <si>
    <t>TCD003Violence against personnel, facilities and assets</t>
  </si>
  <si>
    <t>TCD003Denial of existence of humanitarian needs or entitlements to assistance</t>
  </si>
  <si>
    <t>TCD003Restriction and obstruction of access to services and assistance</t>
  </si>
  <si>
    <t>TCD003Ongoing insecurity/hostilities affecting humanitarian assistance</t>
  </si>
  <si>
    <t xml:space="preserve">TCD003Presence of mines and improvised explosive devices </t>
  </si>
  <si>
    <t>TCD003Physical constraints in the environment (obstacles related to terrain, climate, lack of infrastructure, etc.)</t>
  </si>
  <si>
    <t>TCD004Total population</t>
  </si>
  <si>
    <t>TCD004Landmass affected</t>
  </si>
  <si>
    <t>TCD004People exposed</t>
  </si>
  <si>
    <t>TCD004People affected</t>
  </si>
  <si>
    <t>TCD004People displaced</t>
  </si>
  <si>
    <t>TCD004Injuries reported</t>
  </si>
  <si>
    <t>TCD004Illness cases reported</t>
  </si>
  <si>
    <t>TCD004Fatalities reported</t>
  </si>
  <si>
    <t>TCD004Buildings damaged</t>
  </si>
  <si>
    <t>TCD004Buildings destroyed</t>
  </si>
  <si>
    <t>TCD004Buildings in the affected area</t>
  </si>
  <si>
    <t>TCD004Economic Losses</t>
  </si>
  <si>
    <t>TCD004People in Need</t>
  </si>
  <si>
    <t>TCD004Minimal humanitarian conditions - Level 1</t>
  </si>
  <si>
    <t>TCD004Stressed humanitarian conditions - Level 2</t>
  </si>
  <si>
    <t>TCD004Moderate humanitarian conditions - Level 3</t>
  </si>
  <si>
    <t>TCD004Severe humanitarian conditions - Level 4</t>
  </si>
  <si>
    <t>TCD004Extreme humanitarian conditions - Level 5</t>
  </si>
  <si>
    <t>TCD004Fatalities in all crises</t>
  </si>
  <si>
    <t>TCD004Crisis affected groups</t>
  </si>
  <si>
    <t>TCD004People facing limited access constraints</t>
  </si>
  <si>
    <t>TCD004People facing restricted access constraints</t>
  </si>
  <si>
    <t>TCD004Impediments to entry into country (bureaucratic and administrative)</t>
  </si>
  <si>
    <t>TCD004Restriction of movement (impediments to freedom of movement and/or administrative restrictions)</t>
  </si>
  <si>
    <t>TCD004Interference into implementation of humanitarian activities</t>
  </si>
  <si>
    <t>TCD004Violence against personnel, facilities and assets</t>
  </si>
  <si>
    <t>TCD004Denial of existence of humanitarian needs or entitlements to assistance</t>
  </si>
  <si>
    <t>TCD004Restriction and obstruction of access to services and assistance</t>
  </si>
  <si>
    <t>TCD004Ongoing insecurity/hostilities affecting humanitarian assistance</t>
  </si>
  <si>
    <t xml:space="preserve">TCD004Presence of mines and improvised explosive devices </t>
  </si>
  <si>
    <t>TCD004Physical constraints in the environment (obstacles related to terrain, climate, lack of infrastructure, etc.)</t>
  </si>
  <si>
    <t>TCD005Total population</t>
  </si>
  <si>
    <t>TCD005Landmass affected</t>
  </si>
  <si>
    <t>TCD005People exposed</t>
  </si>
  <si>
    <t>TCD005People affected</t>
  </si>
  <si>
    <t>TCD005People displaced</t>
  </si>
  <si>
    <t>TCD005Injuries reported</t>
  </si>
  <si>
    <t>TCD005Illness cases reported</t>
  </si>
  <si>
    <t>TCD005Fatalities reported</t>
  </si>
  <si>
    <t>TCD005Buildings damaged</t>
  </si>
  <si>
    <t>TCD005Buildings destroyed</t>
  </si>
  <si>
    <t>TCD005Buildings in the affected area</t>
  </si>
  <si>
    <t>TCD005Economic Losses</t>
  </si>
  <si>
    <t>TCD005People in Need</t>
  </si>
  <si>
    <t>TCD005Minimal humanitarian conditions - Level 1</t>
  </si>
  <si>
    <t>TCD005Stressed humanitarian conditions - Level 2</t>
  </si>
  <si>
    <t>TCD005Moderate humanitarian conditions - Level 3</t>
  </si>
  <si>
    <t>TCD005Severe humanitarian conditions - Level 4</t>
  </si>
  <si>
    <t>TCD005Extreme humanitarian conditions - Level 5</t>
  </si>
  <si>
    <t>TCD005Fatalities in all crises</t>
  </si>
  <si>
    <t>TCD005Crisis affected groups</t>
  </si>
  <si>
    <t>TCD005People facing limited access constraints</t>
  </si>
  <si>
    <t>TCD005People facing restricted access constraints</t>
  </si>
  <si>
    <t>TCD005Impediments to entry into country (bureaucratic and administrative)</t>
  </si>
  <si>
    <t>TCD005Restriction of movement (impediments to freedom of movement and/or administrative restrictions)</t>
  </si>
  <si>
    <t>TCD005Interference into implementation of humanitarian activities</t>
  </si>
  <si>
    <t>TCD005Violence against personnel, facilities and assets</t>
  </si>
  <si>
    <t>TCD005Denial of existence of humanitarian needs or entitlements to assistance</t>
  </si>
  <si>
    <t>TCD005Restriction and obstruction of access to services and assistance</t>
  </si>
  <si>
    <t>TCD005Ongoing insecurity/hostilities affecting humanitarian assistance</t>
  </si>
  <si>
    <t xml:space="preserve">TCD005Presence of mines and improvised explosive devices </t>
  </si>
  <si>
    <t>TCD005Physical constraints in the environment (obstacles related to terrain, climate, lack of infrastructure, etc.)</t>
  </si>
  <si>
    <t>TCD006Total population</t>
  </si>
  <si>
    <t>TCD006Landmass affected</t>
  </si>
  <si>
    <t>TCD006People exposed</t>
  </si>
  <si>
    <t>TCD006People affected</t>
  </si>
  <si>
    <t>TCD006People displaced</t>
  </si>
  <si>
    <t>TCD006Injuries reported</t>
  </si>
  <si>
    <t>TCD006Illness cases reported</t>
  </si>
  <si>
    <t>TCD006Fatalities reported</t>
  </si>
  <si>
    <t>TCD006Buildings damaged</t>
  </si>
  <si>
    <t>TCD006Buildings destroyed</t>
  </si>
  <si>
    <t>TCD006Buildings in the affected area</t>
  </si>
  <si>
    <t>TCD006Economic Losses</t>
  </si>
  <si>
    <t>TCD006People in Need</t>
  </si>
  <si>
    <t>TCD006Minimal humanitarian conditions - Level 1</t>
  </si>
  <si>
    <t>TCD006Stressed humanitarian conditions - Level 2</t>
  </si>
  <si>
    <t>TCD006Moderate humanitarian conditions - Level 3</t>
  </si>
  <si>
    <t>TCD006Severe humanitarian conditions - Level 4</t>
  </si>
  <si>
    <t>TCD006Extreme humanitarian conditions - Level 5</t>
  </si>
  <si>
    <t>TCD006Fatalities in all crises</t>
  </si>
  <si>
    <t>TCD006Crisis affected groups</t>
  </si>
  <si>
    <t>TCD006People facing limited access constraints</t>
  </si>
  <si>
    <t>TCD006People facing restricted access constraints</t>
  </si>
  <si>
    <t>TCD006Impediments to entry into country (bureaucratic and administrative)</t>
  </si>
  <si>
    <t>TCD006Restriction of movement (impediments to freedom of movement and/or administrative restrictions)</t>
  </si>
  <si>
    <t>TCD006Interference into implementation of humanitarian activities</t>
  </si>
  <si>
    <t>TCD006Violence against personnel, facilities and assets</t>
  </si>
  <si>
    <t>TCD006Denial of existence of humanitarian needs or entitlements to assistance</t>
  </si>
  <si>
    <t>TCD006Restriction and obstruction of access to services and assistance</t>
  </si>
  <si>
    <t>TCD006Ongoing insecurity/hostilities affecting humanitarian assistance</t>
  </si>
  <si>
    <t xml:space="preserve">TCD006Presence of mines and improvised explosive devices </t>
  </si>
  <si>
    <t>TCD006Physical constraints in the environment (obstacles related to terrain, climate, lack of infrastructure, etc.)</t>
  </si>
  <si>
    <t>TCD007Total population</t>
  </si>
  <si>
    <t>TCD007Landmass affected</t>
  </si>
  <si>
    <t>TCD007People exposed</t>
  </si>
  <si>
    <t>TCD007People affected</t>
  </si>
  <si>
    <t>TCD007People displaced</t>
  </si>
  <si>
    <t>TCD007Injuries reported</t>
  </si>
  <si>
    <t>TCD007Illness cases reported</t>
  </si>
  <si>
    <t>TCD007Fatalities reported</t>
  </si>
  <si>
    <t>TCD007Buildings damaged</t>
  </si>
  <si>
    <t>TCD007Buildings destroyed</t>
  </si>
  <si>
    <t>TCD007Buildings in the affected area</t>
  </si>
  <si>
    <t>TCD007Economic Losses</t>
  </si>
  <si>
    <t>TCD007People in Need</t>
  </si>
  <si>
    <t>TCD007Minimal humanitarian conditions - Level 1</t>
  </si>
  <si>
    <t>TCD007Stressed humanitarian conditions - Level 2</t>
  </si>
  <si>
    <t>TCD007Moderate humanitarian conditions - Level 3</t>
  </si>
  <si>
    <t>TCD007Severe humanitarian conditions - Level 4</t>
  </si>
  <si>
    <t>TCD007Extreme humanitarian conditions - Level 5</t>
  </si>
  <si>
    <t>TCD007Fatalities in all crises</t>
  </si>
  <si>
    <t>TCD007Crisis affected groups</t>
  </si>
  <si>
    <t>TCD007People facing limited access constraints</t>
  </si>
  <si>
    <t>TCD007People facing restricted access constraints</t>
  </si>
  <si>
    <t>TCD007Impediments to entry into country (bureaucratic and administrative)</t>
  </si>
  <si>
    <t>TCD007Restriction of movement (impediments to freedom of movement and/or administrative restrictions)</t>
  </si>
  <si>
    <t>TCD007Interference into implementation of humanitarian activities</t>
  </si>
  <si>
    <t>TCD007Violence against personnel, facilities and assets</t>
  </si>
  <si>
    <t>TCD007Denial of existence of humanitarian needs or entitlements to assistance</t>
  </si>
  <si>
    <t>TCD007Restriction and obstruction of access to services and assistance</t>
  </si>
  <si>
    <t>TCD007Ongoing insecurity/hostilities affecting humanitarian assistance</t>
  </si>
  <si>
    <t xml:space="preserve">TCD007Presence of mines and improvised explosive devices </t>
  </si>
  <si>
    <t>TCD007Physical constraints in the environment (obstacles related to terrain, climate, lack of infrastructure, etc.)</t>
  </si>
  <si>
    <t>COL001Total population</t>
  </si>
  <si>
    <t>COL001Landmass affected</t>
  </si>
  <si>
    <t>COL001People exposed</t>
  </si>
  <si>
    <t>COL001People affected</t>
  </si>
  <si>
    <t>COL001People displaced</t>
  </si>
  <si>
    <t>COL001Injuries reported</t>
  </si>
  <si>
    <t>COL001Illness cases reported</t>
  </si>
  <si>
    <t>COL001Fatalities reported</t>
  </si>
  <si>
    <t>COL001Buildings damaged</t>
  </si>
  <si>
    <t>COL001Buildings destroyed</t>
  </si>
  <si>
    <t>COL001Buildings in the affected area</t>
  </si>
  <si>
    <t>COL001Economic Losses</t>
  </si>
  <si>
    <t>COL001People in Need</t>
  </si>
  <si>
    <t>COL001Minimal humanitarian conditions - Level 1</t>
  </si>
  <si>
    <t>COL001Stressed humanitarian conditions - Level 2</t>
  </si>
  <si>
    <t>COL001Moderate humanitarian conditions - Level 3</t>
  </si>
  <si>
    <t>COL001Severe humanitarian conditions - Level 4</t>
  </si>
  <si>
    <t>COL001Extreme humanitarian conditions - Level 5</t>
  </si>
  <si>
    <t>COL001Fatalities in all crises</t>
  </si>
  <si>
    <t>COL001Crisis affected groups</t>
  </si>
  <si>
    <t>COL001People facing limited access constraints</t>
  </si>
  <si>
    <t>COL001People facing restricted access constraints</t>
  </si>
  <si>
    <t>COL001Impediments to entry into country (bureaucratic and administrative)</t>
  </si>
  <si>
    <t>COL001Restriction of movement (impediments to freedom of movement and/or administrative restrictions)</t>
  </si>
  <si>
    <t>COL001Interference into implementation of humanitarian activities</t>
  </si>
  <si>
    <t>COL001Violence against personnel, facilities and assets</t>
  </si>
  <si>
    <t>COL001Denial of existence of humanitarian needs or entitlements to assistance</t>
  </si>
  <si>
    <t>COL001Restriction and obstruction of access to services and assistance</t>
  </si>
  <si>
    <t>COL001Ongoing insecurity/hostilities affecting humanitarian assistance</t>
  </si>
  <si>
    <t xml:space="preserve">COL001Presence of mines and improvised explosive devices </t>
  </si>
  <si>
    <t>COL001Physical constraints in the environment (obstacles related to terrain, climate, lack of infrastructure, etc.)</t>
  </si>
  <si>
    <t>COL002Total population</t>
  </si>
  <si>
    <t>COL002Landmass affected</t>
  </si>
  <si>
    <t>COL002People exposed</t>
  </si>
  <si>
    <t>COL002People affected</t>
  </si>
  <si>
    <t>COL002People displaced</t>
  </si>
  <si>
    <t>COL002Injuries reported</t>
  </si>
  <si>
    <t>COL002Illness cases reported</t>
  </si>
  <si>
    <t>COL002Fatalities reported</t>
  </si>
  <si>
    <t>COL002Buildings damaged</t>
  </si>
  <si>
    <t>COL002Buildings destroyed</t>
  </si>
  <si>
    <t>COL002Buildings in the affected area</t>
  </si>
  <si>
    <t>COL002Economic Losses</t>
  </si>
  <si>
    <t>COL002People in Need</t>
  </si>
  <si>
    <t>COL002Minimal humanitarian conditions - Level 1</t>
  </si>
  <si>
    <t>COL002Stressed humanitarian conditions - Level 2</t>
  </si>
  <si>
    <t>COL002Moderate humanitarian conditions - Level 3</t>
  </si>
  <si>
    <t>COL002Severe humanitarian conditions - Level 4</t>
  </si>
  <si>
    <t>COL002Extreme humanitarian conditions - Level 5</t>
  </si>
  <si>
    <t>COL002Fatalities in all crises</t>
  </si>
  <si>
    <t>COL002Crisis affected groups</t>
  </si>
  <si>
    <t>COL002People facing limited access constraints</t>
  </si>
  <si>
    <t>COL002People facing restricted access constraints</t>
  </si>
  <si>
    <t>COL002Impediments to entry into country (bureaucratic and administrative)</t>
  </si>
  <si>
    <t>COL002Restriction of movement (impediments to freedom of movement and/or administrative restrictions)</t>
  </si>
  <si>
    <t>COL002Interference into implementation of humanitarian activities</t>
  </si>
  <si>
    <t>COL002Violence against personnel, facilities and assets</t>
  </si>
  <si>
    <t>COL002Denial of existence of humanitarian needs or entitlements to assistance</t>
  </si>
  <si>
    <t>COL002Restriction and obstruction of access to services and assistance</t>
  </si>
  <si>
    <t>COL002Ongoing insecurity/hostilities affecting humanitarian assistance</t>
  </si>
  <si>
    <t xml:space="preserve">COL002Presence of mines and improvised explosive devices </t>
  </si>
  <si>
    <t>COL002Physical constraints in the environment (obstacles related to terrain, climate, lack of infrastructure, etc.)</t>
  </si>
  <si>
    <t>COG002Total population</t>
  </si>
  <si>
    <t>COG002Landmass affected</t>
  </si>
  <si>
    <t>COG002People exposed</t>
  </si>
  <si>
    <t>COG002People affected</t>
  </si>
  <si>
    <t>COG002People displaced</t>
  </si>
  <si>
    <t>COG002Injuries reported</t>
  </si>
  <si>
    <t>COG002Illness cases reported</t>
  </si>
  <si>
    <t>COG002Fatalities reported</t>
  </si>
  <si>
    <t>COG002Buildings damaged</t>
  </si>
  <si>
    <t>COG002Buildings destroyed</t>
  </si>
  <si>
    <t>COG002Buildings in the affected area</t>
  </si>
  <si>
    <t>COG002Economic Losses</t>
  </si>
  <si>
    <t>COG002People in Need</t>
  </si>
  <si>
    <t>COG002Minimal humanitarian conditions - Level 1</t>
  </si>
  <si>
    <t>COG002Stressed humanitarian conditions - Level 2</t>
  </si>
  <si>
    <t>COG002Moderate humanitarian conditions - Level 3</t>
  </si>
  <si>
    <t>COG002Severe humanitarian conditions - Level 4</t>
  </si>
  <si>
    <t>COG002Extreme humanitarian conditions - Level 5</t>
  </si>
  <si>
    <t>COG002Fatalities in all crises</t>
  </si>
  <si>
    <t>COG002Crisis affected groups</t>
  </si>
  <si>
    <t>COG002People facing limited access constraints</t>
  </si>
  <si>
    <t>COG002People facing restricted access constraints</t>
  </si>
  <si>
    <t>COG002Impediments to entry into country (bureaucratic and administrative)</t>
  </si>
  <si>
    <t>COG002Restriction of movement (impediments to freedom of movement and/or administrative restrictions)</t>
  </si>
  <si>
    <t>COG002Interference into implementation of humanitarian activities</t>
  </si>
  <si>
    <t>COG002Violence against personnel, facilities and assets</t>
  </si>
  <si>
    <t>COG002Denial of existence of humanitarian needs or entitlements to assistance</t>
  </si>
  <si>
    <t>COG002Restriction and obstruction of access to services and assistance</t>
  </si>
  <si>
    <t>COG002Ongoing insecurity/hostilities affecting humanitarian assistance</t>
  </si>
  <si>
    <t xml:space="preserve">COG002Presence of mines and improvised explosive devices </t>
  </si>
  <si>
    <t>COG002Physical constraints in the environment (obstacles related to terrain, climate, lack of infrastructure, etc.)</t>
  </si>
  <si>
    <t>CRI002Total population</t>
  </si>
  <si>
    <t>CRI002Landmass affected</t>
  </si>
  <si>
    <t>CRI002People exposed</t>
  </si>
  <si>
    <t>CRI002People affected</t>
  </si>
  <si>
    <t>CRI002People displaced</t>
  </si>
  <si>
    <t>CRI002Injuries reported</t>
  </si>
  <si>
    <t>CRI002Illness cases reported</t>
  </si>
  <si>
    <t>CRI002Fatalities reported</t>
  </si>
  <si>
    <t>CRI002Buildings damaged</t>
  </si>
  <si>
    <t>CRI002Buildings destroyed</t>
  </si>
  <si>
    <t>CRI002Buildings in the affected area</t>
  </si>
  <si>
    <t>CRI002Economic Losses</t>
  </si>
  <si>
    <t>CRI002People in Need</t>
  </si>
  <si>
    <t>CRI002Minimal humanitarian conditions - Level 1</t>
  </si>
  <si>
    <t>CRI002Stressed humanitarian conditions - Level 2</t>
  </si>
  <si>
    <t>CRI002Moderate humanitarian conditions - Level 3</t>
  </si>
  <si>
    <t>CRI002Severe humanitarian conditions - Level 4</t>
  </si>
  <si>
    <t>CRI002Extreme humanitarian conditions - Level 5</t>
  </si>
  <si>
    <t>CRI002Fatalities in all crises</t>
  </si>
  <si>
    <t>CRI002Crisis affected groups</t>
  </si>
  <si>
    <t>CRI002People facing limited access constraints</t>
  </si>
  <si>
    <t>CRI002People facing restricted access constraints</t>
  </si>
  <si>
    <t>CRI002Impediments to entry into country (bureaucratic and administrative)</t>
  </si>
  <si>
    <t>CRI002Restriction of movement (impediments to freedom of movement and/or administrative restrictions)</t>
  </si>
  <si>
    <t>CRI002Interference into implementation of humanitarian activities</t>
  </si>
  <si>
    <t>CRI002Violence against personnel, facilities and assets</t>
  </si>
  <si>
    <t>CRI002Denial of existence of humanitarian needs or entitlements to assistance</t>
  </si>
  <si>
    <t>CRI002Restriction and obstruction of access to services and assistance</t>
  </si>
  <si>
    <t>CRI002Ongoing insecurity/hostilities affecting humanitarian assistance</t>
  </si>
  <si>
    <t xml:space="preserve">CRI002Presence of mines and improvised explosive devices </t>
  </si>
  <si>
    <t>CRI002Physical constraints in the environment (obstacles related to terrain, climate, lack of infrastructure, etc.)</t>
  </si>
  <si>
    <t>DJI002Total population</t>
  </si>
  <si>
    <t>DJI002Landmass affected</t>
  </si>
  <si>
    <t>DJI002People exposed</t>
  </si>
  <si>
    <t>DJI002People affected</t>
  </si>
  <si>
    <t>DJI002People displaced</t>
  </si>
  <si>
    <t>DJI002Injuries reported</t>
  </si>
  <si>
    <t>DJI002Illness cases reported</t>
  </si>
  <si>
    <t>DJI002Fatalities reported</t>
  </si>
  <si>
    <t>DJI002Buildings damaged</t>
  </si>
  <si>
    <t>DJI002Buildings destroyed</t>
  </si>
  <si>
    <t>DJI002Buildings in the affected area</t>
  </si>
  <si>
    <t>DJI002Economic Losses</t>
  </si>
  <si>
    <t>DJI002People in Need</t>
  </si>
  <si>
    <t>DJI002Minimal humanitarian conditions - Level 1</t>
  </si>
  <si>
    <t>DJI002Stressed humanitarian conditions - Level 2</t>
  </si>
  <si>
    <t>DJI002Moderate humanitarian conditions - Level 3</t>
  </si>
  <si>
    <t>DJI002Severe humanitarian conditions - Level 4</t>
  </si>
  <si>
    <t>DJI002Extreme humanitarian conditions - Level 5</t>
  </si>
  <si>
    <t>DJI002Fatalities in all crises</t>
  </si>
  <si>
    <t>DJI002Crisis affected groups</t>
  </si>
  <si>
    <t>DJI002People facing limited access constraints</t>
  </si>
  <si>
    <t>DJI002People facing restricted access constraints</t>
  </si>
  <si>
    <t>DJI002Impediments to entry into country (bureaucratic and administrative)</t>
  </si>
  <si>
    <t>DJI002Restriction of movement (impediments to freedom of movement and/or administrative restrictions)</t>
  </si>
  <si>
    <t>DJI002Interference into implementation of humanitarian activities</t>
  </si>
  <si>
    <t>DJI002Violence against personnel, facilities and assets</t>
  </si>
  <si>
    <t>DJI002Denial of existence of humanitarian needs or entitlements to assistance</t>
  </si>
  <si>
    <t>DJI002Restriction and obstruction of access to services and assistance</t>
  </si>
  <si>
    <t>DJI002Ongoing insecurity/hostilities affecting humanitarian assistance</t>
  </si>
  <si>
    <t xml:space="preserve">DJI002Presence of mines and improvised explosive devices </t>
  </si>
  <si>
    <t>DJI002Physical constraints in the environment (obstacles related to terrain, climate, lack of infrastructure, etc.)</t>
  </si>
  <si>
    <t>DJI003Total population</t>
  </si>
  <si>
    <t>DJI003Landmass affected</t>
  </si>
  <si>
    <t>DJI003People exposed</t>
  </si>
  <si>
    <t>DJI003People affected</t>
  </si>
  <si>
    <t>DJI003People displaced</t>
  </si>
  <si>
    <t>DJI003Injuries reported</t>
  </si>
  <si>
    <t>DJI003Illness cases reported</t>
  </si>
  <si>
    <t>DJI003Fatalities reported</t>
  </si>
  <si>
    <t>DJI003Buildings damaged</t>
  </si>
  <si>
    <t>DJI003Buildings destroyed</t>
  </si>
  <si>
    <t>DJI003Buildings in the affected area</t>
  </si>
  <si>
    <t>DJI003Economic Losses</t>
  </si>
  <si>
    <t>DJI003People in Need</t>
  </si>
  <si>
    <t>DJI003Minimal humanitarian conditions - Level 1</t>
  </si>
  <si>
    <t>DJI003Stressed humanitarian conditions - Level 2</t>
  </si>
  <si>
    <t>DJI003Moderate humanitarian conditions - Level 3</t>
  </si>
  <si>
    <t>DJI003Severe humanitarian conditions - Level 4</t>
  </si>
  <si>
    <t>DJI003Extreme humanitarian conditions - Level 5</t>
  </si>
  <si>
    <t>DJI003Fatalities in all crises</t>
  </si>
  <si>
    <t>DJI003Crisis affected groups</t>
  </si>
  <si>
    <t>DJI003People facing limited access constraints</t>
  </si>
  <si>
    <t>DJI003People facing restricted access constraints</t>
  </si>
  <si>
    <t>DJI003Impediments to entry into country (bureaucratic and administrative)</t>
  </si>
  <si>
    <t>DJI003Restriction of movement (impediments to freedom of movement and/or administrative restrictions)</t>
  </si>
  <si>
    <t>DJI003Interference into implementation of humanitarian activities</t>
  </si>
  <si>
    <t>DJI003Violence against personnel, facilities and assets</t>
  </si>
  <si>
    <t>DJI003Denial of existence of humanitarian needs or entitlements to assistance</t>
  </si>
  <si>
    <t>DJI003Restriction and obstruction of access to services and assistance</t>
  </si>
  <si>
    <t>DJI003Ongoing insecurity/hostilities affecting humanitarian assistance</t>
  </si>
  <si>
    <t xml:space="preserve">DJI003Presence of mines and improvised explosive devices </t>
  </si>
  <si>
    <t>DJI003Physical constraints in the environment (obstacles related to terrain, climate, lack of infrastructure, etc.)</t>
  </si>
  <si>
    <t>PRK001Total population</t>
  </si>
  <si>
    <t>PRK001Landmass affected</t>
  </si>
  <si>
    <t>PRK001People exposed</t>
  </si>
  <si>
    <t>PRK001People affected</t>
  </si>
  <si>
    <t>PRK001People displaced</t>
  </si>
  <si>
    <t>PRK001Injuries reported</t>
  </si>
  <si>
    <t>PRK001Illness cases reported</t>
  </si>
  <si>
    <t>PRK001Fatalities reported</t>
  </si>
  <si>
    <t>PRK001Buildings damaged</t>
  </si>
  <si>
    <t>PRK001Buildings destroyed</t>
  </si>
  <si>
    <t>PRK001Buildings in the affected area</t>
  </si>
  <si>
    <t>PRK001Economic Losses</t>
  </si>
  <si>
    <t>PRK001People in Need</t>
  </si>
  <si>
    <t>PRK001Minimal humanitarian conditions - Level 1</t>
  </si>
  <si>
    <t>PRK001Stressed humanitarian conditions - Level 2</t>
  </si>
  <si>
    <t>PRK001Moderate humanitarian conditions - Level 3</t>
  </si>
  <si>
    <t>PRK001Severe humanitarian conditions - Level 4</t>
  </si>
  <si>
    <t>PRK001Extreme humanitarian conditions - Level 5</t>
  </si>
  <si>
    <t>PRK001Fatalities in all crises</t>
  </si>
  <si>
    <t>PRK001Crisis affected groups</t>
  </si>
  <si>
    <t>PRK001People facing limited access constraints</t>
  </si>
  <si>
    <t>PRK001People facing restricted access constraints</t>
  </si>
  <si>
    <t>PRK001Impediments to entry into country (bureaucratic and administrative)</t>
  </si>
  <si>
    <t>PRK001Restriction of movement (impediments to freedom of movement and/or administrative restrictions)</t>
  </si>
  <si>
    <t>PRK001Interference into implementation of humanitarian activities</t>
  </si>
  <si>
    <t>PRK001Violence against personnel, facilities and assets</t>
  </si>
  <si>
    <t>PRK001Denial of existence of humanitarian needs or entitlements to assistance</t>
  </si>
  <si>
    <t>PRK001Restriction and obstruction of access to services and assistance</t>
  </si>
  <si>
    <t>PRK001Ongoing insecurity/hostilities affecting humanitarian assistance</t>
  </si>
  <si>
    <t xml:space="preserve">PRK001Presence of mines and improvised explosive devices </t>
  </si>
  <si>
    <t>PRK001Physical constraints in the environment (obstacles related to terrain, climate, lack of infrastructure, etc.)</t>
  </si>
  <si>
    <t>COD001Total population</t>
  </si>
  <si>
    <t>COD001Landmass affected</t>
  </si>
  <si>
    <t>COD001People exposed</t>
  </si>
  <si>
    <t>COD001People affected</t>
  </si>
  <si>
    <t>COD001People displaced</t>
  </si>
  <si>
    <t>COD001Injuries reported</t>
  </si>
  <si>
    <t>COD001Illness cases reported</t>
  </si>
  <si>
    <t>COD001Fatalities reported</t>
  </si>
  <si>
    <t>COD001Buildings damaged</t>
  </si>
  <si>
    <t>COD001Buildings destroyed</t>
  </si>
  <si>
    <t>COD001Buildings in the affected area</t>
  </si>
  <si>
    <t>COD001Economic Losses</t>
  </si>
  <si>
    <t>COD001People in Need</t>
  </si>
  <si>
    <t>COD001Minimal humanitarian conditions - Level 1</t>
  </si>
  <si>
    <t>COD001Stressed humanitarian conditions - Level 2</t>
  </si>
  <si>
    <t>COD001Moderate humanitarian conditions - Level 3</t>
  </si>
  <si>
    <t>COD001Severe humanitarian conditions - Level 4</t>
  </si>
  <si>
    <t>COD001Extreme humanitarian conditions - Level 5</t>
  </si>
  <si>
    <t>COD001Fatalities in all crises</t>
  </si>
  <si>
    <t>COD001Crisis affected groups</t>
  </si>
  <si>
    <t>COD001People facing limited access constraints</t>
  </si>
  <si>
    <t>COD001People facing restricted access constraints</t>
  </si>
  <si>
    <t>COD001Impediments to entry into country (bureaucratic and administrative)</t>
  </si>
  <si>
    <t>COD001Restriction of movement (impediments to freedom of movement and/or administrative restrictions)</t>
  </si>
  <si>
    <t>COD001Interference into implementation of humanitarian activities</t>
  </si>
  <si>
    <t>COD001Violence against personnel, facilities and assets</t>
  </si>
  <si>
    <t>COD001Denial of existence of humanitarian needs or entitlements to assistance</t>
  </si>
  <si>
    <t>COD001Restriction and obstruction of access to services and assistance</t>
  </si>
  <si>
    <t>COD001Ongoing insecurity/hostilities affecting humanitarian assistance</t>
  </si>
  <si>
    <t xml:space="preserve">COD001Presence of mines and improvised explosive devices </t>
  </si>
  <si>
    <t>COD001Physical constraints in the environment (obstacles related to terrain, climate, lack of infrastructure, etc.)</t>
  </si>
  <si>
    <t>ECU002Total population</t>
  </si>
  <si>
    <t>ECU002Landmass affected</t>
  </si>
  <si>
    <t>ECU002People exposed</t>
  </si>
  <si>
    <t>ECU002People affected</t>
  </si>
  <si>
    <t>ECU002People displaced</t>
  </si>
  <si>
    <t>ECU002Injuries reported</t>
  </si>
  <si>
    <t>ECU002Illness cases reported</t>
  </si>
  <si>
    <t>ECU002Fatalities reported</t>
  </si>
  <si>
    <t>ECU002Buildings damaged</t>
  </si>
  <si>
    <t>ECU002Buildings destroyed</t>
  </si>
  <si>
    <t>ECU002Buildings in the affected area</t>
  </si>
  <si>
    <t>ECU002Economic Losses</t>
  </si>
  <si>
    <t>ECU002People in Need</t>
  </si>
  <si>
    <t>ECU002Minimal humanitarian conditions - Level 1</t>
  </si>
  <si>
    <t>ECU002Stressed humanitarian conditions - Level 2</t>
  </si>
  <si>
    <t>ECU002Moderate humanitarian conditions - Level 3</t>
  </si>
  <si>
    <t>ECU002Severe humanitarian conditions - Level 4</t>
  </si>
  <si>
    <t>ECU002Extreme humanitarian conditions - Level 5</t>
  </si>
  <si>
    <t>ECU002Fatalities in all crises</t>
  </si>
  <si>
    <t>ECU002Crisis affected groups</t>
  </si>
  <si>
    <t>ECU002People facing limited access constraints</t>
  </si>
  <si>
    <t>ECU002People facing restricted access constraints</t>
  </si>
  <si>
    <t>ECU002Impediments to entry into country (bureaucratic and administrative)</t>
  </si>
  <si>
    <t>ECU002Restriction of movement (impediments to freedom of movement and/or administrative restrictions)</t>
  </si>
  <si>
    <t>ECU002Interference into implementation of humanitarian activities</t>
  </si>
  <si>
    <t>ECU002Violence against personnel, facilities and assets</t>
  </si>
  <si>
    <t>ECU002Denial of existence of humanitarian needs or entitlements to assistance</t>
  </si>
  <si>
    <t>ECU002Restriction and obstruction of access to services and assistance</t>
  </si>
  <si>
    <t>ECU002Ongoing insecurity/hostilities affecting humanitarian assistance</t>
  </si>
  <si>
    <t xml:space="preserve">ECU002Presence of mines and improvised explosive devices </t>
  </si>
  <si>
    <t>ECU002Physical constraints in the environment (obstacles related to terrain, climate, lack of infrastructure, etc.)</t>
  </si>
  <si>
    <t>EGY002Total population</t>
  </si>
  <si>
    <t>EGY002Landmass affected</t>
  </si>
  <si>
    <t>EGY002People exposed</t>
  </si>
  <si>
    <t>EGY002People affected</t>
  </si>
  <si>
    <t>EGY002People displaced</t>
  </si>
  <si>
    <t>EGY002Injuries reported</t>
  </si>
  <si>
    <t>EGY002Illness cases reported</t>
  </si>
  <si>
    <t>EGY002Fatalities reported</t>
  </si>
  <si>
    <t>EGY002Buildings damaged</t>
  </si>
  <si>
    <t>EGY002Buildings destroyed</t>
  </si>
  <si>
    <t>EGY002Buildings in the affected area</t>
  </si>
  <si>
    <t>EGY002Economic Losses</t>
  </si>
  <si>
    <t>EGY002People in Need</t>
  </si>
  <si>
    <t>EGY002Minimal humanitarian conditions - Level 1</t>
  </si>
  <si>
    <t>EGY002Stressed humanitarian conditions - Level 2</t>
  </si>
  <si>
    <t>EGY002Moderate humanitarian conditions - Level 3</t>
  </si>
  <si>
    <t>EGY002Severe humanitarian conditions - Level 4</t>
  </si>
  <si>
    <t>EGY002Extreme humanitarian conditions - Level 5</t>
  </si>
  <si>
    <t>EGY002Fatalities in all crises</t>
  </si>
  <si>
    <t>EGY002Crisis affected groups</t>
  </si>
  <si>
    <t>EGY002People facing limited access constraints</t>
  </si>
  <si>
    <t>EGY002People facing restricted access constraints</t>
  </si>
  <si>
    <t>EGY002Impediments to entry into country (bureaucratic and administrative)</t>
  </si>
  <si>
    <t>EGY002Restriction of movement (impediments to freedom of movement and/or administrative restrictions)</t>
  </si>
  <si>
    <t>EGY002Interference into implementation of humanitarian activities</t>
  </si>
  <si>
    <t>EGY002Violence against personnel, facilities and assets</t>
  </si>
  <si>
    <t>EGY002Denial of existence of humanitarian needs or entitlements to assistance</t>
  </si>
  <si>
    <t>EGY002Restriction and obstruction of access to services and assistance</t>
  </si>
  <si>
    <t>EGY002Ongoing insecurity/hostilities affecting humanitarian assistance</t>
  </si>
  <si>
    <t xml:space="preserve">EGY002Presence of mines and improvised explosive devices </t>
  </si>
  <si>
    <t>EGY002Physical constraints in the environment (obstacles related to terrain, climate, lack of infrastructure, etc.)</t>
  </si>
  <si>
    <t>SLV001Total population</t>
  </si>
  <si>
    <t>SLV001Landmass affected</t>
  </si>
  <si>
    <t>SLV001People exposed</t>
  </si>
  <si>
    <t>SLV001People affected</t>
  </si>
  <si>
    <t>SLV001People displaced</t>
  </si>
  <si>
    <t>SLV001Injuries reported</t>
  </si>
  <si>
    <t>SLV001Illness cases reported</t>
  </si>
  <si>
    <t>SLV001Fatalities reported</t>
  </si>
  <si>
    <t>SLV001Buildings damaged</t>
  </si>
  <si>
    <t>SLV001Buildings destroyed</t>
  </si>
  <si>
    <t>SLV001Buildings in the affected area</t>
  </si>
  <si>
    <t>SLV001Economic Losses</t>
  </si>
  <si>
    <t>SLV001People in Need</t>
  </si>
  <si>
    <t>SLV001Minimal humanitarian conditions - Level 1</t>
  </si>
  <si>
    <t>SLV001Stressed humanitarian conditions - Level 2</t>
  </si>
  <si>
    <t>SLV001Moderate humanitarian conditions - Level 3</t>
  </si>
  <si>
    <t>SLV001Severe humanitarian conditions - Level 4</t>
  </si>
  <si>
    <t>SLV001Extreme humanitarian conditions - Level 5</t>
  </si>
  <si>
    <t>SLV001Fatalities in all crises</t>
  </si>
  <si>
    <t>SLV001Crisis affected groups</t>
  </si>
  <si>
    <t>SLV001People facing limited access constraints</t>
  </si>
  <si>
    <t>SLV001People facing restricted access constraints</t>
  </si>
  <si>
    <t>SLV001Impediments to entry into country (bureaucratic and administrative)</t>
  </si>
  <si>
    <t>SLV001Restriction of movement (impediments to freedom of movement and/or administrative restrictions)</t>
  </si>
  <si>
    <t>SLV001Interference into implementation of humanitarian activities</t>
  </si>
  <si>
    <t>SLV001Violence against personnel, facilities and assets</t>
  </si>
  <si>
    <t>SLV001Denial of existence of humanitarian needs or entitlements to assistance</t>
  </si>
  <si>
    <t>SLV001Restriction and obstruction of access to services and assistance</t>
  </si>
  <si>
    <t>SLV001Ongoing insecurity/hostilities affecting humanitarian assistance</t>
  </si>
  <si>
    <t xml:space="preserve">SLV001Presence of mines and improvised explosive devices </t>
  </si>
  <si>
    <t>SLV001Physical constraints in the environment (obstacles related to terrain, climate, lack of infrastructure, etc.)</t>
  </si>
  <si>
    <t>ERI001Total population</t>
  </si>
  <si>
    <t>ERI001Landmass affected</t>
  </si>
  <si>
    <t>ERI001People exposed</t>
  </si>
  <si>
    <t>ERI001People affected</t>
  </si>
  <si>
    <t>ERI001People displaced</t>
  </si>
  <si>
    <t>ERI001Injuries reported</t>
  </si>
  <si>
    <t>ERI001Illness cases reported</t>
  </si>
  <si>
    <t>ERI001Fatalities reported</t>
  </si>
  <si>
    <t>ERI001Buildings damaged</t>
  </si>
  <si>
    <t>ERI001Buildings destroyed</t>
  </si>
  <si>
    <t>ERI001Buildings in the affected area</t>
  </si>
  <si>
    <t>ERI001Economic Losses</t>
  </si>
  <si>
    <t>ERI001People in Need</t>
  </si>
  <si>
    <t>ERI001Minimal humanitarian conditions - Level 1</t>
  </si>
  <si>
    <t>ERI001Stressed humanitarian conditions - Level 2</t>
  </si>
  <si>
    <t>ERI001Moderate humanitarian conditions - Level 3</t>
  </si>
  <si>
    <t>ERI001Severe humanitarian conditions - Level 4</t>
  </si>
  <si>
    <t>ERI001Extreme humanitarian conditions - Level 5</t>
  </si>
  <si>
    <t>ERI001Fatalities in all crises</t>
  </si>
  <si>
    <t>ERI001Crisis affected groups</t>
  </si>
  <si>
    <t>ERI001People facing limited access constraints</t>
  </si>
  <si>
    <t>ERI001People facing restricted access constraints</t>
  </si>
  <si>
    <t>ERI001Impediments to entry into country (bureaucratic and administrative)</t>
  </si>
  <si>
    <t>ERI001Restriction of movement (impediments to freedom of movement and/or administrative restrictions)</t>
  </si>
  <si>
    <t>ERI001Interference into implementation of humanitarian activities</t>
  </si>
  <si>
    <t>ERI001Violence against personnel, facilities and assets</t>
  </si>
  <si>
    <t>ERI001Denial of existence of humanitarian needs or entitlements to assistance</t>
  </si>
  <si>
    <t>ERI001Restriction and obstruction of access to services and assistance</t>
  </si>
  <si>
    <t>ERI001Ongoing insecurity/hostilities affecting humanitarian assistance</t>
  </si>
  <si>
    <t xml:space="preserve">ERI001Presence of mines and improvised explosive devices </t>
  </si>
  <si>
    <t>ERI001Physical constraints in the environment (obstacles related to terrain, climate, lack of infrastructure, etc.)</t>
  </si>
  <si>
    <t>ETH001Total population</t>
  </si>
  <si>
    <t>ETH001Landmass affected</t>
  </si>
  <si>
    <t>ETH001People exposed</t>
  </si>
  <si>
    <t>ETH001People affected</t>
  </si>
  <si>
    <t>ETH001People displaced</t>
  </si>
  <si>
    <t>ETH001Injuries reported</t>
  </si>
  <si>
    <t>ETH001Illness cases reported</t>
  </si>
  <si>
    <t>ETH001Fatalities reported</t>
  </si>
  <si>
    <t>ETH001Buildings damaged</t>
  </si>
  <si>
    <t>ETH001Buildings destroyed</t>
  </si>
  <si>
    <t>ETH001Buildings in the affected area</t>
  </si>
  <si>
    <t>ETH001Economic Losses</t>
  </si>
  <si>
    <t>ETH001People in Need</t>
  </si>
  <si>
    <t>ETH001Minimal humanitarian conditions - Level 1</t>
  </si>
  <si>
    <t>ETH001Stressed humanitarian conditions - Level 2</t>
  </si>
  <si>
    <t>ETH001Moderate humanitarian conditions - Level 3</t>
  </si>
  <si>
    <t>ETH001Severe humanitarian conditions - Level 4</t>
  </si>
  <si>
    <t>ETH001Extreme humanitarian conditions - Level 5</t>
  </si>
  <si>
    <t>ETH001Fatalities in all crises</t>
  </si>
  <si>
    <t>ETH001Crisis affected groups</t>
  </si>
  <si>
    <t>ETH001People facing limited access constraints</t>
  </si>
  <si>
    <t>ETH001People facing restricted access constraints</t>
  </si>
  <si>
    <t>ETH001Impediments to entry into country (bureaucratic and administrative)</t>
  </si>
  <si>
    <t>ETH001Restriction of movement (impediments to freedom of movement and/or administrative restrictions)</t>
  </si>
  <si>
    <t>ETH001Interference into implementation of humanitarian activities</t>
  </si>
  <si>
    <t>ETH001Violence against personnel, facilities and assets</t>
  </si>
  <si>
    <t>ETH001Denial of existence of humanitarian needs or entitlements to assistance</t>
  </si>
  <si>
    <t>ETH001Restriction and obstruction of access to services and assistance</t>
  </si>
  <si>
    <t>ETH001Ongoing insecurity/hostilities affecting humanitarian assistance</t>
  </si>
  <si>
    <t xml:space="preserve">ETH001Presence of mines and improvised explosive devices </t>
  </si>
  <si>
    <t>ETH001Physical constraints in the environment (obstacles related to terrain, climate, lack of infrastructure, etc.)</t>
  </si>
  <si>
    <t>GRC002Total population</t>
  </si>
  <si>
    <t>GRC002Landmass affected</t>
  </si>
  <si>
    <t>GRC002People exposed</t>
  </si>
  <si>
    <t>GRC002People affected</t>
  </si>
  <si>
    <t>GRC002People displaced</t>
  </si>
  <si>
    <t>GRC002Injuries reported</t>
  </si>
  <si>
    <t>GRC002Illness cases reported</t>
  </si>
  <si>
    <t>GRC002Fatalities reported</t>
  </si>
  <si>
    <t>GRC002Buildings damaged</t>
  </si>
  <si>
    <t>GRC002Buildings destroyed</t>
  </si>
  <si>
    <t>GRC002Buildings in the affected area</t>
  </si>
  <si>
    <t>GRC002Economic Losses</t>
  </si>
  <si>
    <t>GRC002People in Need</t>
  </si>
  <si>
    <t>GRC002Minimal humanitarian conditions - Level 1</t>
  </si>
  <si>
    <t>GRC002Stressed humanitarian conditions - Level 2</t>
  </si>
  <si>
    <t>GRC002Moderate humanitarian conditions - Level 3</t>
  </si>
  <si>
    <t>GRC002Severe humanitarian conditions - Level 4</t>
  </si>
  <si>
    <t>GRC002Extreme humanitarian conditions - Level 5</t>
  </si>
  <si>
    <t>GRC002Fatalities in all crises</t>
  </si>
  <si>
    <t>GRC002Crisis affected groups</t>
  </si>
  <si>
    <t>GRC002People facing limited access constraints</t>
  </si>
  <si>
    <t>GRC002People facing restricted access constraints</t>
  </si>
  <si>
    <t>GRC002Impediments to entry into country (bureaucratic and administrative)</t>
  </si>
  <si>
    <t>GRC002Restriction of movement (impediments to freedom of movement and/or administrative restrictions)</t>
  </si>
  <si>
    <t>GRC002Interference into implementation of humanitarian activities</t>
  </si>
  <si>
    <t>GRC002Violence against personnel, facilities and assets</t>
  </si>
  <si>
    <t>GRC002Denial of existence of humanitarian needs or entitlements to assistance</t>
  </si>
  <si>
    <t>GRC002Restriction and obstruction of access to services and assistance</t>
  </si>
  <si>
    <t>GRC002Ongoing insecurity/hostilities affecting humanitarian assistance</t>
  </si>
  <si>
    <t xml:space="preserve">GRC002Presence of mines and improvised explosive devices </t>
  </si>
  <si>
    <t>GRC002Physical constraints in the environment (obstacles related to terrain, climate, lack of infrastructure, etc.)</t>
  </si>
  <si>
    <t>GTM001Total population</t>
  </si>
  <si>
    <t>GTM001Landmass affected</t>
  </si>
  <si>
    <t>GTM001People exposed</t>
  </si>
  <si>
    <t>GTM001People affected</t>
  </si>
  <si>
    <t>GTM001People displaced</t>
  </si>
  <si>
    <t>GTM001Injuries reported</t>
  </si>
  <si>
    <t>GTM001Illness cases reported</t>
  </si>
  <si>
    <t>GTM001Fatalities reported</t>
  </si>
  <si>
    <t>GTM001Buildings damaged</t>
  </si>
  <si>
    <t>GTM001Buildings destroyed</t>
  </si>
  <si>
    <t>GTM001Buildings in the affected area</t>
  </si>
  <si>
    <t>GTM001Economic Losses</t>
  </si>
  <si>
    <t>GTM001People in Need</t>
  </si>
  <si>
    <t>GTM001Minimal humanitarian conditions - Level 1</t>
  </si>
  <si>
    <t>GTM001Stressed humanitarian conditions - Level 2</t>
  </si>
  <si>
    <t>GTM001Moderate humanitarian conditions - Level 3</t>
  </si>
  <si>
    <t>GTM001Severe humanitarian conditions - Level 4</t>
  </si>
  <si>
    <t>GTM001Extreme humanitarian conditions - Level 5</t>
  </si>
  <si>
    <t>GTM001Fatalities in all crises</t>
  </si>
  <si>
    <t>GTM001Crisis affected groups</t>
  </si>
  <si>
    <t>GTM001People facing limited access constraints</t>
  </si>
  <si>
    <t>GTM001People facing restricted access constraints</t>
  </si>
  <si>
    <t>GTM001Impediments to entry into country (bureaucratic and administrative)</t>
  </si>
  <si>
    <t>GTM001Restriction of movement (impediments to freedom of movement and/or administrative restrictions)</t>
  </si>
  <si>
    <t>GTM001Interference into implementation of humanitarian activities</t>
  </si>
  <si>
    <t>GTM001Violence against personnel, facilities and assets</t>
  </si>
  <si>
    <t>GTM001Denial of existence of humanitarian needs or entitlements to assistance</t>
  </si>
  <si>
    <t>GTM001Restriction and obstruction of access to services and assistance</t>
  </si>
  <si>
    <t>GTM001Ongoing insecurity/hostilities affecting humanitarian assistance</t>
  </si>
  <si>
    <t xml:space="preserve">GTM001Presence of mines and improvised explosive devices </t>
  </si>
  <si>
    <t>GTM001Physical constraints in the environment (obstacles related to terrain, climate, lack of infrastructure, etc.)</t>
  </si>
  <si>
    <t>HTI001Total population</t>
  </si>
  <si>
    <t>HTI001Landmass affected</t>
  </si>
  <si>
    <t>HTI001People exposed</t>
  </si>
  <si>
    <t>HTI001People affected</t>
  </si>
  <si>
    <t>HTI001People displaced</t>
  </si>
  <si>
    <t>HTI001Injuries reported</t>
  </si>
  <si>
    <t>HTI001Illness cases reported</t>
  </si>
  <si>
    <t>HTI001Fatalities reported</t>
  </si>
  <si>
    <t>HTI001Buildings damaged</t>
  </si>
  <si>
    <t>HTI001Buildings destroyed</t>
  </si>
  <si>
    <t>HTI001Buildings in the affected area</t>
  </si>
  <si>
    <t>HTI001Economic Losses</t>
  </si>
  <si>
    <t>HTI001People in Need</t>
  </si>
  <si>
    <t>HTI001Minimal humanitarian conditions - Level 1</t>
  </si>
  <si>
    <t>HTI001Stressed humanitarian conditions - Level 2</t>
  </si>
  <si>
    <t>HTI001Moderate humanitarian conditions - Level 3</t>
  </si>
  <si>
    <t>HTI001Severe humanitarian conditions - Level 4</t>
  </si>
  <si>
    <t>HTI001Extreme humanitarian conditions - Level 5</t>
  </si>
  <si>
    <t>HTI001Fatalities in all crises</t>
  </si>
  <si>
    <t>HTI001Crisis affected groups</t>
  </si>
  <si>
    <t>HTI001People facing limited access constraints</t>
  </si>
  <si>
    <t>HTI001People facing restricted access constraints</t>
  </si>
  <si>
    <t>HTI001Impediments to entry into country (bureaucratic and administrative)</t>
  </si>
  <si>
    <t>HTI001Restriction of movement (impediments to freedom of movement and/or administrative restrictions)</t>
  </si>
  <si>
    <t>HTI001Interference into implementation of humanitarian activities</t>
  </si>
  <si>
    <t>HTI001Violence against personnel, facilities and assets</t>
  </si>
  <si>
    <t>HTI001Denial of existence of humanitarian needs or entitlements to assistance</t>
  </si>
  <si>
    <t>HTI001Restriction and obstruction of access to services and assistance</t>
  </si>
  <si>
    <t>HTI001Ongoing insecurity/hostilities affecting humanitarian assistance</t>
  </si>
  <si>
    <t xml:space="preserve">HTI001Presence of mines and improvised explosive devices </t>
  </si>
  <si>
    <t>HTI001Physical constraints in the environment (obstacles related to terrain, climate, lack of infrastructure, etc.)</t>
  </si>
  <si>
    <t>HND001Total population</t>
  </si>
  <si>
    <t>HND001Landmass affected</t>
  </si>
  <si>
    <t>HND001People exposed</t>
  </si>
  <si>
    <t>HND001People affected</t>
  </si>
  <si>
    <t>HND001People displaced</t>
  </si>
  <si>
    <t>HND001Injuries reported</t>
  </si>
  <si>
    <t>HND001Illness cases reported</t>
  </si>
  <si>
    <t>HND001Fatalities reported</t>
  </si>
  <si>
    <t>HND001Buildings damaged</t>
  </si>
  <si>
    <t>HND001Buildings destroyed</t>
  </si>
  <si>
    <t>HND001Buildings in the affected area</t>
  </si>
  <si>
    <t>HND001Economic Losses</t>
  </si>
  <si>
    <t>HND001People in Need</t>
  </si>
  <si>
    <t>HND001Minimal humanitarian conditions - Level 1</t>
  </si>
  <si>
    <t>HND001Stressed humanitarian conditions - Level 2</t>
  </si>
  <si>
    <t>HND001Moderate humanitarian conditions - Level 3</t>
  </si>
  <si>
    <t>HND001Severe humanitarian conditions - Level 4</t>
  </si>
  <si>
    <t>HND001Extreme humanitarian conditions - Level 5</t>
  </si>
  <si>
    <t>HND001Fatalities in all crises</t>
  </si>
  <si>
    <t>HND001Crisis affected groups</t>
  </si>
  <si>
    <t>HND001People facing limited access constraints</t>
  </si>
  <si>
    <t>HND001People facing restricted access constraints</t>
  </si>
  <si>
    <t>HND001Impediments to entry into country (bureaucratic and administrative)</t>
  </si>
  <si>
    <t>HND001Restriction of movement (impediments to freedom of movement and/or administrative restrictions)</t>
  </si>
  <si>
    <t>HND001Interference into implementation of humanitarian activities</t>
  </si>
  <si>
    <t>HND001Violence against personnel, facilities and assets</t>
  </si>
  <si>
    <t>HND001Denial of existence of humanitarian needs or entitlements to assistance</t>
  </si>
  <si>
    <t>HND001Restriction and obstruction of access to services and assistance</t>
  </si>
  <si>
    <t>HND001Ongoing insecurity/hostilities affecting humanitarian assistance</t>
  </si>
  <si>
    <t xml:space="preserve">HND001Presence of mines and improvised explosive devices </t>
  </si>
  <si>
    <t>HND001Physical constraints in the environment (obstacles related to terrain, climate, lack of infrastructure, etc.)</t>
  </si>
  <si>
    <t>IND002Total population</t>
  </si>
  <si>
    <t>IND002Landmass affected</t>
  </si>
  <si>
    <t>IND002People exposed</t>
  </si>
  <si>
    <t>IND002People affected</t>
  </si>
  <si>
    <t>IND002People displaced</t>
  </si>
  <si>
    <t>IND002Injuries reported</t>
  </si>
  <si>
    <t>IND002Illness cases reported</t>
  </si>
  <si>
    <t>IND002Fatalities reported</t>
  </si>
  <si>
    <t>IND002Buildings damaged</t>
  </si>
  <si>
    <t>IND002Buildings destroyed</t>
  </si>
  <si>
    <t>IND002Buildings in the affected area</t>
  </si>
  <si>
    <t>IND002Economic Losses</t>
  </si>
  <si>
    <t>IND002People in Need</t>
  </si>
  <si>
    <t>IND002Minimal humanitarian conditions - Level 1</t>
  </si>
  <si>
    <t>IND002Stressed humanitarian conditions - Level 2</t>
  </si>
  <si>
    <t>IND002Moderate humanitarian conditions - Level 3</t>
  </si>
  <si>
    <t>IND002Severe humanitarian conditions - Level 4</t>
  </si>
  <si>
    <t>IND002Extreme humanitarian conditions - Level 5</t>
  </si>
  <si>
    <t>IND002Fatalities in all crises</t>
  </si>
  <si>
    <t>IND002Crisis affected groups</t>
  </si>
  <si>
    <t>IND002People facing limited access constraints</t>
  </si>
  <si>
    <t>IND002People facing restricted access constraints</t>
  </si>
  <si>
    <t>IND002Impediments to entry into country (bureaucratic and administrative)</t>
  </si>
  <si>
    <t>IND002Restriction of movement (impediments to freedom of movement and/or administrative restrictions)</t>
  </si>
  <si>
    <t>IND002Interference into implementation of humanitarian activities</t>
  </si>
  <si>
    <t>IND002Violence against personnel, facilities and assets</t>
  </si>
  <si>
    <t>IND002Denial of existence of humanitarian needs or entitlements to assistance</t>
  </si>
  <si>
    <t>IND002Restriction and obstruction of access to services and assistance</t>
  </si>
  <si>
    <t>IND002Ongoing insecurity/hostilities affecting humanitarian assistance</t>
  </si>
  <si>
    <t xml:space="preserve">IND002Presence of mines and improvised explosive devices </t>
  </si>
  <si>
    <t>IND002Physical constraints in the environment (obstacles related to terrain, climate, lack of infrastructure, etc.)</t>
  </si>
  <si>
    <t>REG003Total population</t>
  </si>
  <si>
    <t>REG003Landmass affected</t>
  </si>
  <si>
    <t>REG003People exposed</t>
  </si>
  <si>
    <t>REG003People affected</t>
  </si>
  <si>
    <t>REG003People displaced</t>
  </si>
  <si>
    <t>REG003Injuries reported</t>
  </si>
  <si>
    <t>REG003Illness cases reported</t>
  </si>
  <si>
    <t>REG003Fatalities reported</t>
  </si>
  <si>
    <t>REG003Buildings damaged</t>
  </si>
  <si>
    <t>REG003Buildings destroyed</t>
  </si>
  <si>
    <t>REG003Buildings in the affected area</t>
  </si>
  <si>
    <t>REG003Economic Losses</t>
  </si>
  <si>
    <t>REG003People in Need</t>
  </si>
  <si>
    <t>REG003Minimal humanitarian conditions - Level 1</t>
  </si>
  <si>
    <t>REG003Stressed humanitarian conditions - Level 2</t>
  </si>
  <si>
    <t>REG003Moderate humanitarian conditions - Level 3</t>
  </si>
  <si>
    <t>REG003Severe humanitarian conditions - Level 4</t>
  </si>
  <si>
    <t>REG003Extreme humanitarian conditions - Level 5</t>
  </si>
  <si>
    <t>REG003Fatalities in all crises</t>
  </si>
  <si>
    <t>REG003Crisis affected groups</t>
  </si>
  <si>
    <t>REG003People facing limited access constraints</t>
  </si>
  <si>
    <t>REG003People facing restricted access constraints</t>
  </si>
  <si>
    <t>REG003Impediments to entry into country (bureaucratic and administrative)</t>
  </si>
  <si>
    <t>REG003Restriction of movement (impediments to freedom of movement and/or administrative restrictions)</t>
  </si>
  <si>
    <t>REG003Interference into implementation of humanitarian activities</t>
  </si>
  <si>
    <t>REG003Violence against personnel, facilities and assets</t>
  </si>
  <si>
    <t>REG003Denial of existence of humanitarian needs or entitlements to assistance</t>
  </si>
  <si>
    <t>REG003Restriction and obstruction of access to services and assistance</t>
  </si>
  <si>
    <t>REG003Ongoing insecurity/hostilities affecting humanitarian assistance</t>
  </si>
  <si>
    <t xml:space="preserve">REG003Presence of mines and improvised explosive devices </t>
  </si>
  <si>
    <t>REG003Physical constraints in the environment (obstacles related to terrain, climate, lack of infrastructure, etc.)</t>
  </si>
  <si>
    <t>IDN001Total population</t>
  </si>
  <si>
    <t>IDN001Landmass affected</t>
  </si>
  <si>
    <t>IDN001People exposed</t>
  </si>
  <si>
    <t>IDN001People affected</t>
  </si>
  <si>
    <t>IDN001People displaced</t>
  </si>
  <si>
    <t>IDN001Injuries reported</t>
  </si>
  <si>
    <t>IDN001Illness cases reported</t>
  </si>
  <si>
    <t>IDN001Fatalities reported</t>
  </si>
  <si>
    <t>IDN001Buildings damaged</t>
  </si>
  <si>
    <t>IDN001Buildings destroyed</t>
  </si>
  <si>
    <t>IDN001Buildings in the affected area</t>
  </si>
  <si>
    <t>IDN001Economic Losses</t>
  </si>
  <si>
    <t>IDN001People in Need</t>
  </si>
  <si>
    <t>IDN001Minimal humanitarian conditions - Level 1</t>
  </si>
  <si>
    <t>IDN001Stressed humanitarian conditions - Level 2</t>
  </si>
  <si>
    <t>IDN001Moderate humanitarian conditions - Level 3</t>
  </si>
  <si>
    <t>IDN001Severe humanitarian conditions - Level 4</t>
  </si>
  <si>
    <t>IDN001Extreme humanitarian conditions - Level 5</t>
  </si>
  <si>
    <t>IDN001Fatalities in all crises</t>
  </si>
  <si>
    <t>IDN001Crisis affected groups</t>
  </si>
  <si>
    <t>IDN001People facing limited access constraints</t>
  </si>
  <si>
    <t>IDN001People facing restricted access constraints</t>
  </si>
  <si>
    <t>IDN001Impediments to entry into country (bureaucratic and administrative)</t>
  </si>
  <si>
    <t>IDN001Restriction of movement (impediments to freedom of movement and/or administrative restrictions)</t>
  </si>
  <si>
    <t>IDN001Interference into implementation of humanitarian activities</t>
  </si>
  <si>
    <t>IDN001Violence against personnel, facilities and assets</t>
  </si>
  <si>
    <t>IDN001Denial of existence of humanitarian needs or entitlements to assistance</t>
  </si>
  <si>
    <t>IDN001Restriction and obstruction of access to services and assistance</t>
  </si>
  <si>
    <t>IDN001Ongoing insecurity/hostilities affecting humanitarian assistance</t>
  </si>
  <si>
    <t xml:space="preserve">IDN001Presence of mines and improvised explosive devices </t>
  </si>
  <si>
    <t>IDN001Physical constraints in the environment (obstacles related to terrain, climate, lack of infrastructure, etc.)</t>
  </si>
  <si>
    <t>IDN002Total population</t>
  </si>
  <si>
    <t>IDN002Landmass affected</t>
  </si>
  <si>
    <t>IDN002People exposed</t>
  </si>
  <si>
    <t>IDN002People affected</t>
  </si>
  <si>
    <t>IDN002People displaced</t>
  </si>
  <si>
    <t>IDN002Injuries reported</t>
  </si>
  <si>
    <t>IDN002Illness cases reported</t>
  </si>
  <si>
    <t>IDN002Fatalities reported</t>
  </si>
  <si>
    <t>IDN002Buildings damaged</t>
  </si>
  <si>
    <t>IDN002Buildings destroyed</t>
  </si>
  <si>
    <t>IDN002Buildings in the affected area</t>
  </si>
  <si>
    <t>IDN002Economic Losses</t>
  </si>
  <si>
    <t>IDN002People in Need</t>
  </si>
  <si>
    <t>IDN002Minimal humanitarian conditions - Level 1</t>
  </si>
  <si>
    <t>IDN002Stressed humanitarian conditions - Level 2</t>
  </si>
  <si>
    <t>IDN002Moderate humanitarian conditions - Level 3</t>
  </si>
  <si>
    <t>IDN002Severe humanitarian conditions - Level 4</t>
  </si>
  <si>
    <t>IDN002Extreme humanitarian conditions - Level 5</t>
  </si>
  <si>
    <t>IDN002Fatalities in all crises</t>
  </si>
  <si>
    <t>IDN002Crisis affected groups</t>
  </si>
  <si>
    <t>IDN002People facing limited access constraints</t>
  </si>
  <si>
    <t>IDN002People facing restricted access constraints</t>
  </si>
  <si>
    <t>IDN002Impediments to entry into country (bureaucratic and administrative)</t>
  </si>
  <si>
    <t>IDN002Restriction of movement (impediments to freedom of movement and/or administrative restrictions)</t>
  </si>
  <si>
    <t>IDN002Interference into implementation of humanitarian activities</t>
  </si>
  <si>
    <t>IDN002Violence against personnel, facilities and assets</t>
  </si>
  <si>
    <t>IDN002Denial of existence of humanitarian needs or entitlements to assistance</t>
  </si>
  <si>
    <t>IDN002Restriction and obstruction of access to services and assistance</t>
  </si>
  <si>
    <t>IDN002Ongoing insecurity/hostilities affecting humanitarian assistance</t>
  </si>
  <si>
    <t xml:space="preserve">IDN002Presence of mines and improvised explosive devices </t>
  </si>
  <si>
    <t>IDN002Physical constraints in the environment (obstacles related to terrain, climate, lack of infrastructure, etc.)</t>
  </si>
  <si>
    <t>IDN003Total population</t>
  </si>
  <si>
    <t>IDN003Landmass affected</t>
  </si>
  <si>
    <t>IDN003People exposed</t>
  </si>
  <si>
    <t>IDN003People affected</t>
  </si>
  <si>
    <t>IDN003People displaced</t>
  </si>
  <si>
    <t>IDN003Injuries reported</t>
  </si>
  <si>
    <t>IDN003Illness cases reported</t>
  </si>
  <si>
    <t>IDN003Fatalities reported</t>
  </si>
  <si>
    <t>IDN003Buildings damaged</t>
  </si>
  <si>
    <t>IDN003Buildings destroyed</t>
  </si>
  <si>
    <t>IDN003Buildings in the affected area</t>
  </si>
  <si>
    <t>IDN003Economic Losses</t>
  </si>
  <si>
    <t>IDN003People in Need</t>
  </si>
  <si>
    <t>IDN003Minimal humanitarian conditions - Level 1</t>
  </si>
  <si>
    <t>IDN003Stressed humanitarian conditions - Level 2</t>
  </si>
  <si>
    <t>IDN003Moderate humanitarian conditions - Level 3</t>
  </si>
  <si>
    <t>IDN003Severe humanitarian conditions - Level 4</t>
  </si>
  <si>
    <t>IDN003Extreme humanitarian conditions - Level 5</t>
  </si>
  <si>
    <t>IDN003Fatalities in all crises</t>
  </si>
  <si>
    <t>IDN003Crisis affected groups</t>
  </si>
  <si>
    <t>IDN003People facing limited access constraints</t>
  </si>
  <si>
    <t>IDN003People facing restricted access constraints</t>
  </si>
  <si>
    <t>IDN003Impediments to entry into country (bureaucratic and administrative)</t>
  </si>
  <si>
    <t>IDN003Restriction of movement (impediments to freedom of movement and/or administrative restrictions)</t>
  </si>
  <si>
    <t>IDN003Interference into implementation of humanitarian activities</t>
  </si>
  <si>
    <t>IDN003Violence against personnel, facilities and assets</t>
  </si>
  <si>
    <t>IDN003Denial of existence of humanitarian needs or entitlements to assistance</t>
  </si>
  <si>
    <t>IDN003Restriction and obstruction of access to services and assistance</t>
  </si>
  <si>
    <t>IDN003Ongoing insecurity/hostilities affecting humanitarian assistance</t>
  </si>
  <si>
    <t xml:space="preserve">IDN003Presence of mines and improvised explosive devices </t>
  </si>
  <si>
    <t>IDN003Physical constraints in the environment (obstacles related to terrain, climate, lack of infrastructure, etc.)</t>
  </si>
  <si>
    <t>IRQ001Total population</t>
  </si>
  <si>
    <t>IRQ001Landmass affected</t>
  </si>
  <si>
    <t>IRQ001People exposed</t>
  </si>
  <si>
    <t>IRQ001People affected</t>
  </si>
  <si>
    <t>IRQ001People displaced</t>
  </si>
  <si>
    <t>IRQ001Injuries reported</t>
  </si>
  <si>
    <t>IRQ001Illness cases reported</t>
  </si>
  <si>
    <t>IRQ001Fatalities reported</t>
  </si>
  <si>
    <t>IRQ001Buildings damaged</t>
  </si>
  <si>
    <t>IRQ001Buildings destroyed</t>
  </si>
  <si>
    <t>IRQ001Buildings in the affected area</t>
  </si>
  <si>
    <t>IRQ001Economic Losses</t>
  </si>
  <si>
    <t>IRQ001People in Need</t>
  </si>
  <si>
    <t>IRQ001Minimal humanitarian conditions - Level 1</t>
  </si>
  <si>
    <t>IRQ001Stressed humanitarian conditions - Level 2</t>
  </si>
  <si>
    <t>IRQ001Moderate humanitarian conditions - Level 3</t>
  </si>
  <si>
    <t>IRQ001Severe humanitarian conditions - Level 4</t>
  </si>
  <si>
    <t>IRQ001Extreme humanitarian conditions - Level 5</t>
  </si>
  <si>
    <t>IRQ001Fatalities in all crises</t>
  </si>
  <si>
    <t>IRQ001Crisis affected groups</t>
  </si>
  <si>
    <t>IRQ001People facing limited access constraints</t>
  </si>
  <si>
    <t>IRQ001People facing restricted access constraints</t>
  </si>
  <si>
    <t>IRQ001Impediments to entry into country (bureaucratic and administrative)</t>
  </si>
  <si>
    <t>IRQ001Restriction of movement (impediments to freedom of movement and/or administrative restrictions)</t>
  </si>
  <si>
    <t>IRQ001Interference into implementation of humanitarian activities</t>
  </si>
  <si>
    <t>IRQ001Violence against personnel, facilities and assets</t>
  </si>
  <si>
    <t>IRQ001Denial of existence of humanitarian needs or entitlements to assistance</t>
  </si>
  <si>
    <t>IRQ001Restriction and obstruction of access to services and assistance</t>
  </si>
  <si>
    <t>IRQ001Ongoing insecurity/hostilities affecting humanitarian assistance</t>
  </si>
  <si>
    <t xml:space="preserve">IRQ001Presence of mines and improvised explosive devices </t>
  </si>
  <si>
    <t>IRQ001Physical constraints in the environment (obstacles related to terrain, climate, lack of infrastructure, etc.)</t>
  </si>
  <si>
    <t>IRQ002Total population</t>
  </si>
  <si>
    <t>IRQ002Landmass affected</t>
  </si>
  <si>
    <t>IRQ002People exposed</t>
  </si>
  <si>
    <t>IRQ002People affected</t>
  </si>
  <si>
    <t>IRQ002People displaced</t>
  </si>
  <si>
    <t>IRQ002Injuries reported</t>
  </si>
  <si>
    <t>IRQ002Illness cases reported</t>
  </si>
  <si>
    <t>IRQ002Fatalities reported</t>
  </si>
  <si>
    <t>IRQ002Buildings damaged</t>
  </si>
  <si>
    <t>IRQ002Buildings destroyed</t>
  </si>
  <si>
    <t>IRQ002Buildings in the affected area</t>
  </si>
  <si>
    <t>IRQ002Economic Losses</t>
  </si>
  <si>
    <t>IRQ002People in Need</t>
  </si>
  <si>
    <t>IRQ002Minimal humanitarian conditions - Level 1</t>
  </si>
  <si>
    <t>IRQ002Stressed humanitarian conditions - Level 2</t>
  </si>
  <si>
    <t>IRQ002Moderate humanitarian conditions - Level 3</t>
  </si>
  <si>
    <t>IRQ002Severe humanitarian conditions - Level 4</t>
  </si>
  <si>
    <t>IRQ002Extreme humanitarian conditions - Level 5</t>
  </si>
  <si>
    <t>IRQ002Fatalities in all crises</t>
  </si>
  <si>
    <t>IRQ002Crisis affected groups</t>
  </si>
  <si>
    <t>IRQ002People facing limited access constraints</t>
  </si>
  <si>
    <t>IRQ002People facing restricted access constraints</t>
  </si>
  <si>
    <t>IRQ002Impediments to entry into country (bureaucratic and administrative)</t>
  </si>
  <si>
    <t>IRQ002Restriction of movement (impediments to freedom of movement and/or administrative restrictions)</t>
  </si>
  <si>
    <t>IRQ002Interference into implementation of humanitarian activities</t>
  </si>
  <si>
    <t>IRQ002Violence against personnel, facilities and assets</t>
  </si>
  <si>
    <t>IRQ002Denial of existence of humanitarian needs or entitlements to assistance</t>
  </si>
  <si>
    <t>IRQ002Restriction and obstruction of access to services and assistance</t>
  </si>
  <si>
    <t>IRQ002Ongoing insecurity/hostilities affecting humanitarian assistance</t>
  </si>
  <si>
    <t xml:space="preserve">IRQ002Presence of mines and improvised explosive devices </t>
  </si>
  <si>
    <t>IRQ002Physical constraints in the environment (obstacles related to terrain, climate, lack of infrastructure, etc.)</t>
  </si>
  <si>
    <t>IRQ003Total population</t>
  </si>
  <si>
    <t>IRQ003Landmass affected</t>
  </si>
  <si>
    <t>IRQ003People exposed</t>
  </si>
  <si>
    <t>IRQ003People affected</t>
  </si>
  <si>
    <t>IRQ003People displaced</t>
  </si>
  <si>
    <t>IRQ003Injuries reported</t>
  </si>
  <si>
    <t>IRQ003Illness cases reported</t>
  </si>
  <si>
    <t>IRQ003Fatalities reported</t>
  </si>
  <si>
    <t>IRQ003Buildings damaged</t>
  </si>
  <si>
    <t>IRQ003Buildings destroyed</t>
  </si>
  <si>
    <t>IRQ003Buildings in the affected area</t>
  </si>
  <si>
    <t>IRQ003Economic Losses</t>
  </si>
  <si>
    <t>IRQ003People in Need</t>
  </si>
  <si>
    <t>IRQ003Minimal humanitarian conditions - Level 1</t>
  </si>
  <si>
    <t>IRQ003Stressed humanitarian conditions - Level 2</t>
  </si>
  <si>
    <t>IRQ003Moderate humanitarian conditions - Level 3</t>
  </si>
  <si>
    <t>IRQ003Severe humanitarian conditions - Level 4</t>
  </si>
  <si>
    <t>IRQ003Extreme humanitarian conditions - Level 5</t>
  </si>
  <si>
    <t>IRQ003Fatalities in all crises</t>
  </si>
  <si>
    <t>IRQ003Crisis affected groups</t>
  </si>
  <si>
    <t>IRQ003People facing limited access constraints</t>
  </si>
  <si>
    <t>IRQ003People facing restricted access constraints</t>
  </si>
  <si>
    <t>IRQ003Impediments to entry into country (bureaucratic and administrative)</t>
  </si>
  <si>
    <t>IRQ003Restriction of movement (impediments to freedom of movement and/or administrative restrictions)</t>
  </si>
  <si>
    <t>IRQ003Interference into implementation of humanitarian activities</t>
  </si>
  <si>
    <t>IRQ003Violence against personnel, facilities and assets</t>
  </si>
  <si>
    <t>IRQ003Denial of existence of humanitarian needs or entitlements to assistance</t>
  </si>
  <si>
    <t>IRQ003Restriction and obstruction of access to services and assistance</t>
  </si>
  <si>
    <t>IRQ003Ongoing insecurity/hostilities affecting humanitarian assistance</t>
  </si>
  <si>
    <t xml:space="preserve">IRQ003Presence of mines and improvised explosive devices </t>
  </si>
  <si>
    <t>IRQ003Physical constraints in the environment (obstacles related to terrain, climate, lack of infrastructure, etc.)</t>
  </si>
  <si>
    <t>JOR002Total population</t>
  </si>
  <si>
    <t>JOR002Landmass affected</t>
  </si>
  <si>
    <t>JOR002People exposed</t>
  </si>
  <si>
    <t>JOR002People affected</t>
  </si>
  <si>
    <t>JOR002People displaced</t>
  </si>
  <si>
    <t>JOR002Injuries reported</t>
  </si>
  <si>
    <t>JOR002Illness cases reported</t>
  </si>
  <si>
    <t>JOR002Fatalities reported</t>
  </si>
  <si>
    <t>JOR002Buildings damaged</t>
  </si>
  <si>
    <t>JOR002Buildings destroyed</t>
  </si>
  <si>
    <t>JOR002Buildings in the affected area</t>
  </si>
  <si>
    <t>JOR002Economic Losses</t>
  </si>
  <si>
    <t>JOR002People in Need</t>
  </si>
  <si>
    <t>JOR002Minimal humanitarian conditions - Level 1</t>
  </si>
  <si>
    <t>JOR002Stressed humanitarian conditions - Level 2</t>
  </si>
  <si>
    <t>JOR002Moderate humanitarian conditions - Level 3</t>
  </si>
  <si>
    <t>JOR002Severe humanitarian conditions - Level 4</t>
  </si>
  <si>
    <t>JOR002Extreme humanitarian conditions - Level 5</t>
  </si>
  <si>
    <t>JOR002Fatalities in all crises</t>
  </si>
  <si>
    <t>JOR002Crisis affected groups</t>
  </si>
  <si>
    <t>JOR002People facing limited access constraints</t>
  </si>
  <si>
    <t>JOR002People facing restricted access constraints</t>
  </si>
  <si>
    <t>JOR002Impediments to entry into country (bureaucratic and administrative)</t>
  </si>
  <si>
    <t>JOR002Restriction of movement (impediments to freedom of movement and/or administrative restrictions)</t>
  </si>
  <si>
    <t>JOR002Interference into implementation of humanitarian activities</t>
  </si>
  <si>
    <t>JOR002Violence against personnel, facilities and assets</t>
  </si>
  <si>
    <t>JOR002Denial of existence of humanitarian needs or entitlements to assistance</t>
  </si>
  <si>
    <t>JOR002Restriction and obstruction of access to services and assistance</t>
  </si>
  <si>
    <t>JOR002Ongoing insecurity/hostilities affecting humanitarian assistance</t>
  </si>
  <si>
    <t xml:space="preserve">JOR002Presence of mines and improvised explosive devices </t>
  </si>
  <si>
    <t>JOR002Physical constraints in the environment (obstacles related to terrain, climate, lack of infrastructure, etc.)</t>
  </si>
  <si>
    <t>KEN001Total population</t>
  </si>
  <si>
    <t>KEN001Landmass affected</t>
  </si>
  <si>
    <t>KEN001People exposed</t>
  </si>
  <si>
    <t>KEN001People affected</t>
  </si>
  <si>
    <t>KEN001People displaced</t>
  </si>
  <si>
    <t>KEN001Injuries reported</t>
  </si>
  <si>
    <t>KEN001Illness cases reported</t>
  </si>
  <si>
    <t>KEN001Fatalities reported</t>
  </si>
  <si>
    <t>KEN001Buildings damaged</t>
  </si>
  <si>
    <t>KEN001Buildings destroyed</t>
  </si>
  <si>
    <t>KEN001Buildings in the affected area</t>
  </si>
  <si>
    <t>KEN001Economic Losses</t>
  </si>
  <si>
    <t>KEN001People in Need</t>
  </si>
  <si>
    <t>KEN001Minimal humanitarian conditions - Level 1</t>
  </si>
  <si>
    <t>KEN001Stressed humanitarian conditions - Level 2</t>
  </si>
  <si>
    <t>KEN001Moderate humanitarian conditions - Level 3</t>
  </si>
  <si>
    <t>KEN001Severe humanitarian conditions - Level 4</t>
  </si>
  <si>
    <t>KEN001Extreme humanitarian conditions - Level 5</t>
  </si>
  <si>
    <t>KEN001Fatalities in all crises</t>
  </si>
  <si>
    <t>KEN001Crisis affected groups</t>
  </si>
  <si>
    <t>KEN001People facing limited access constraints</t>
  </si>
  <si>
    <t>KEN001People facing restricted access constraints</t>
  </si>
  <si>
    <t>KEN001Impediments to entry into country (bureaucratic and administrative)</t>
  </si>
  <si>
    <t>KEN001Restriction of movement (impediments to freedom of movement and/or administrative restrictions)</t>
  </si>
  <si>
    <t>KEN001Interference into implementation of humanitarian activities</t>
  </si>
  <si>
    <t>KEN001Violence against personnel, facilities and assets</t>
  </si>
  <si>
    <t>KEN001Denial of existence of humanitarian needs or entitlements to assistance</t>
  </si>
  <si>
    <t>KEN001Restriction and obstruction of access to services and assistance</t>
  </si>
  <si>
    <t>KEN001Ongoing insecurity/hostilities affecting humanitarian assistance</t>
  </si>
  <si>
    <t xml:space="preserve">KEN001Presence of mines and improvised explosive devices </t>
  </si>
  <si>
    <t>KEN001Physical constraints in the environment (obstacles related to terrain, climate, lack of infrastructure, etc.)</t>
  </si>
  <si>
    <t>KEN002Total population</t>
  </si>
  <si>
    <t>KEN002Landmass affected</t>
  </si>
  <si>
    <t>KEN002People exposed</t>
  </si>
  <si>
    <t>KEN002People affected</t>
  </si>
  <si>
    <t>KEN002People displaced</t>
  </si>
  <si>
    <t>KEN002Injuries reported</t>
  </si>
  <si>
    <t>KEN002Illness cases reported</t>
  </si>
  <si>
    <t>KEN002Fatalities reported</t>
  </si>
  <si>
    <t>KEN002Buildings damaged</t>
  </si>
  <si>
    <t>KEN002Buildings destroyed</t>
  </si>
  <si>
    <t>KEN002Buildings in the affected area</t>
  </si>
  <si>
    <t>KEN002Economic Losses</t>
  </si>
  <si>
    <t>KEN002People in Need</t>
  </si>
  <si>
    <t>KEN002Minimal humanitarian conditions - Level 1</t>
  </si>
  <si>
    <t>KEN002Stressed humanitarian conditions - Level 2</t>
  </si>
  <si>
    <t>KEN002Moderate humanitarian conditions - Level 3</t>
  </si>
  <si>
    <t>KEN002Severe humanitarian conditions - Level 4</t>
  </si>
  <si>
    <t>KEN002Extreme humanitarian conditions - Level 5</t>
  </si>
  <si>
    <t>KEN002Fatalities in all crises</t>
  </si>
  <si>
    <t>KEN002Crisis affected groups</t>
  </si>
  <si>
    <t>KEN002People facing limited access constraints</t>
  </si>
  <si>
    <t>KEN002People facing restricted access constraints</t>
  </si>
  <si>
    <t>KEN002Impediments to entry into country (bureaucratic and administrative)</t>
  </si>
  <si>
    <t>KEN002Restriction of movement (impediments to freedom of movement and/or administrative restrictions)</t>
  </si>
  <si>
    <t>KEN002Interference into implementation of humanitarian activities</t>
  </si>
  <si>
    <t>KEN002Violence against personnel, facilities and assets</t>
  </si>
  <si>
    <t>KEN002Denial of existence of humanitarian needs or entitlements to assistance</t>
  </si>
  <si>
    <t>KEN002Restriction and obstruction of access to services and assistance</t>
  </si>
  <si>
    <t>KEN002Ongoing insecurity/hostilities affecting humanitarian assistance</t>
  </si>
  <si>
    <t xml:space="preserve">KEN002Presence of mines and improvised explosive devices </t>
  </si>
  <si>
    <t>KEN002Physical constraints in the environment (obstacles related to terrain, climate, lack of infrastructure, etc.)</t>
  </si>
  <si>
    <t>KEN003Total population</t>
  </si>
  <si>
    <t>KEN003Landmass affected</t>
  </si>
  <si>
    <t>KEN003People exposed</t>
  </si>
  <si>
    <t>KEN003People affected</t>
  </si>
  <si>
    <t>KEN003People displaced</t>
  </si>
  <si>
    <t>KEN003Injuries reported</t>
  </si>
  <si>
    <t>KEN003Illness cases reported</t>
  </si>
  <si>
    <t>KEN003Fatalities reported</t>
  </si>
  <si>
    <t>KEN003Buildings damaged</t>
  </si>
  <si>
    <t>KEN003Buildings destroyed</t>
  </si>
  <si>
    <t>KEN003Buildings in the affected area</t>
  </si>
  <si>
    <t>KEN003Economic Losses</t>
  </si>
  <si>
    <t>KEN003People in Need</t>
  </si>
  <si>
    <t>KEN003Minimal humanitarian conditions - Level 1</t>
  </si>
  <si>
    <t>KEN003Stressed humanitarian conditions - Level 2</t>
  </si>
  <si>
    <t>KEN003Moderate humanitarian conditions - Level 3</t>
  </si>
  <si>
    <t>KEN003Severe humanitarian conditions - Level 4</t>
  </si>
  <si>
    <t>KEN003Extreme humanitarian conditions - Level 5</t>
  </si>
  <si>
    <t>KEN003Fatalities in all crises</t>
  </si>
  <si>
    <t>KEN003Crisis affected groups</t>
  </si>
  <si>
    <t>KEN003People facing limited access constraints</t>
  </si>
  <si>
    <t>KEN003People facing restricted access constraints</t>
  </si>
  <si>
    <t>KEN003Impediments to entry into country (bureaucratic and administrative)</t>
  </si>
  <si>
    <t>KEN003Restriction of movement (impediments to freedom of movement and/or administrative restrictions)</t>
  </si>
  <si>
    <t>KEN003Interference into implementation of humanitarian activities</t>
  </si>
  <si>
    <t>KEN003Violence against personnel, facilities and assets</t>
  </si>
  <si>
    <t>KEN003Denial of existence of humanitarian needs or entitlements to assistance</t>
  </si>
  <si>
    <t>KEN003Restriction and obstruction of access to services and assistance</t>
  </si>
  <si>
    <t>KEN003Ongoing insecurity/hostilities affecting humanitarian assistance</t>
  </si>
  <si>
    <t xml:space="preserve">KEN003Presence of mines and improvised explosive devices </t>
  </si>
  <si>
    <t>KEN003Physical constraints in the environment (obstacles related to terrain, climate, lack of infrastructure, etc.)</t>
  </si>
  <si>
    <t>KEN004Total population</t>
  </si>
  <si>
    <t>KEN004Landmass affected</t>
  </si>
  <si>
    <t>KEN004People exposed</t>
  </si>
  <si>
    <t>KEN004People affected</t>
  </si>
  <si>
    <t>KEN004People displaced</t>
  </si>
  <si>
    <t>KEN004Injuries reported</t>
  </si>
  <si>
    <t>KEN004Illness cases reported</t>
  </si>
  <si>
    <t>KEN004Fatalities reported</t>
  </si>
  <si>
    <t>KEN004Buildings damaged</t>
  </si>
  <si>
    <t>KEN004Buildings destroyed</t>
  </si>
  <si>
    <t>KEN004Buildings in the affected area</t>
  </si>
  <si>
    <t>KEN004Economic Losses</t>
  </si>
  <si>
    <t>KEN004People in Need</t>
  </si>
  <si>
    <t>KEN004Minimal humanitarian conditions - Level 1</t>
  </si>
  <si>
    <t>KEN004Stressed humanitarian conditions - Level 2</t>
  </si>
  <si>
    <t>KEN004Moderate humanitarian conditions - Level 3</t>
  </si>
  <si>
    <t>KEN004Severe humanitarian conditions - Level 4</t>
  </si>
  <si>
    <t>KEN004Extreme humanitarian conditions - Level 5</t>
  </si>
  <si>
    <t>KEN004Fatalities in all crises</t>
  </si>
  <si>
    <t>KEN004Crisis affected groups</t>
  </si>
  <si>
    <t>KEN004People facing limited access constraints</t>
  </si>
  <si>
    <t>KEN004People facing restricted access constraints</t>
  </si>
  <si>
    <t>KEN004Impediments to entry into country (bureaucratic and administrative)</t>
  </si>
  <si>
    <t>KEN004Restriction of movement (impediments to freedom of movement and/or administrative restrictions)</t>
  </si>
  <si>
    <t>KEN004Interference into implementation of humanitarian activities</t>
  </si>
  <si>
    <t>KEN004Violence against personnel, facilities and assets</t>
  </si>
  <si>
    <t>KEN004Denial of existence of humanitarian needs or entitlements to assistance</t>
  </si>
  <si>
    <t>KEN004Restriction and obstruction of access to services and assistance</t>
  </si>
  <si>
    <t>KEN004Ongoing insecurity/hostilities affecting humanitarian assistance</t>
  </si>
  <si>
    <t xml:space="preserve">KEN004Presence of mines and improvised explosive devices </t>
  </si>
  <si>
    <t>KEN004Physical constraints in the environment (obstacles related to terrain, climate, lack of infrastructure, etc.)</t>
  </si>
  <si>
    <t>LBN002Total population</t>
  </si>
  <si>
    <t>LBN002Landmass affected</t>
  </si>
  <si>
    <t>LBN002People exposed</t>
  </si>
  <si>
    <t>LBN002People affected</t>
  </si>
  <si>
    <t>LBN002People displaced</t>
  </si>
  <si>
    <t>LBN002Injuries reported</t>
  </si>
  <si>
    <t>LBN002Illness cases reported</t>
  </si>
  <si>
    <t>LBN002Fatalities reported</t>
  </si>
  <si>
    <t>LBN002Buildings damaged</t>
  </si>
  <si>
    <t>LBN002Buildings destroyed</t>
  </si>
  <si>
    <t>LBN002Buildings in the affected area</t>
  </si>
  <si>
    <t>LBN002Economic Losses</t>
  </si>
  <si>
    <t>LBN002People in Need</t>
  </si>
  <si>
    <t>LBN002Minimal humanitarian conditions - Level 1</t>
  </si>
  <si>
    <t>LBN002Stressed humanitarian conditions - Level 2</t>
  </si>
  <si>
    <t>LBN002Moderate humanitarian conditions - Level 3</t>
  </si>
  <si>
    <t>LBN002Severe humanitarian conditions - Level 4</t>
  </si>
  <si>
    <t>LBN002Extreme humanitarian conditions - Level 5</t>
  </si>
  <si>
    <t>LBN002Fatalities in all crises</t>
  </si>
  <si>
    <t>LBN002Crisis affected groups</t>
  </si>
  <si>
    <t>LBN002People facing limited access constraints</t>
  </si>
  <si>
    <t>LBN002People facing restricted access constraints</t>
  </si>
  <si>
    <t>LBN002Impediments to entry into country (bureaucratic and administrative)</t>
  </si>
  <si>
    <t>LBN002Restriction of movement (impediments to freedom of movement and/or administrative restrictions)</t>
  </si>
  <si>
    <t>LBN002Interference into implementation of humanitarian activities</t>
  </si>
  <si>
    <t>LBN002Violence against personnel, facilities and assets</t>
  </si>
  <si>
    <t>LBN002Denial of existence of humanitarian needs or entitlements to assistance</t>
  </si>
  <si>
    <t>LBN002Restriction and obstruction of access to services and assistance</t>
  </si>
  <si>
    <t>LBN002Ongoing insecurity/hostilities affecting humanitarian assistance</t>
  </si>
  <si>
    <t xml:space="preserve">LBN002Presence of mines and improvised explosive devices </t>
  </si>
  <si>
    <t>LBN002Physical constraints in the environment (obstacles related to terrain, climate, lack of infrastructure, etc.)</t>
  </si>
  <si>
    <t>LSO002Total population</t>
  </si>
  <si>
    <t>LSO002Landmass affected</t>
  </si>
  <si>
    <t>LSO002People exposed</t>
  </si>
  <si>
    <t>LSO002People affected</t>
  </si>
  <si>
    <t>LSO002People displaced</t>
  </si>
  <si>
    <t>LSO002Injuries reported</t>
  </si>
  <si>
    <t>LSO002Illness cases reported</t>
  </si>
  <si>
    <t>LSO002Fatalities reported</t>
  </si>
  <si>
    <t>LSO002Buildings damaged</t>
  </si>
  <si>
    <t>LSO002Buildings destroyed</t>
  </si>
  <si>
    <t>LSO002Buildings in the affected area</t>
  </si>
  <si>
    <t>LSO002Economic Losses</t>
  </si>
  <si>
    <t>LSO002People in Need</t>
  </si>
  <si>
    <t>LSO002Minimal humanitarian conditions - Level 1</t>
  </si>
  <si>
    <t>LSO002Stressed humanitarian conditions - Level 2</t>
  </si>
  <si>
    <t>LSO002Moderate humanitarian conditions - Level 3</t>
  </si>
  <si>
    <t>LSO002Severe humanitarian conditions - Level 4</t>
  </si>
  <si>
    <t>LSO002Extreme humanitarian conditions - Level 5</t>
  </si>
  <si>
    <t>LSO002Fatalities in all crises</t>
  </si>
  <si>
    <t>LSO002Crisis affected groups</t>
  </si>
  <si>
    <t>LSO002People facing limited access constraints</t>
  </si>
  <si>
    <t>LSO002People facing restricted access constraints</t>
  </si>
  <si>
    <t>LSO002Impediments to entry into country (bureaucratic and administrative)</t>
  </si>
  <si>
    <t>LSO002Restriction of movement (impediments to freedom of movement and/or administrative restrictions)</t>
  </si>
  <si>
    <t>LSO002Interference into implementation of humanitarian activities</t>
  </si>
  <si>
    <t>LSO002Violence against personnel, facilities and assets</t>
  </si>
  <si>
    <t>LSO002Denial of existence of humanitarian needs or entitlements to assistance</t>
  </si>
  <si>
    <t>LSO002Restriction and obstruction of access to services and assistance</t>
  </si>
  <si>
    <t>LSO002Ongoing insecurity/hostilities affecting humanitarian assistance</t>
  </si>
  <si>
    <t xml:space="preserve">LSO002Presence of mines and improvised explosive devices </t>
  </si>
  <si>
    <t>LSO002Physical constraints in the environment (obstacles related to terrain, climate, lack of infrastructure, etc.)</t>
  </si>
  <si>
    <t>LBY001Total population</t>
  </si>
  <si>
    <t>LBY001Landmass affected</t>
  </si>
  <si>
    <t>LBY001People exposed</t>
  </si>
  <si>
    <t>LBY001People affected</t>
  </si>
  <si>
    <t>LBY001People displaced</t>
  </si>
  <si>
    <t>LBY001Injuries reported</t>
  </si>
  <si>
    <t>LBY001Illness cases reported</t>
  </si>
  <si>
    <t>LBY001Fatalities reported</t>
  </si>
  <si>
    <t>LBY001Buildings damaged</t>
  </si>
  <si>
    <t>LBY001Buildings destroyed</t>
  </si>
  <si>
    <t>LBY001Buildings in the affected area</t>
  </si>
  <si>
    <t>LBY001Economic Losses</t>
  </si>
  <si>
    <t>LBY001People in Need</t>
  </si>
  <si>
    <t>LBY001Minimal humanitarian conditions - Level 1</t>
  </si>
  <si>
    <t>LBY001Stressed humanitarian conditions - Level 2</t>
  </si>
  <si>
    <t>LBY001Moderate humanitarian conditions - Level 3</t>
  </si>
  <si>
    <t>LBY001Severe humanitarian conditions - Level 4</t>
  </si>
  <si>
    <t>LBY001Extreme humanitarian conditions - Level 5</t>
  </si>
  <si>
    <t>LBY001Fatalities in all crises</t>
  </si>
  <si>
    <t>LBY001Crisis affected groups</t>
  </si>
  <si>
    <t>LBY001People facing limited access constraints</t>
  </si>
  <si>
    <t>LBY001People facing restricted access constraints</t>
  </si>
  <si>
    <t>LBY001Impediments to entry into country (bureaucratic and administrative)</t>
  </si>
  <si>
    <t>LBY001Restriction of movement (impediments to freedom of movement and/or administrative restrictions)</t>
  </si>
  <si>
    <t>LBY001Interference into implementation of humanitarian activities</t>
  </si>
  <si>
    <t>LBY001Violence against personnel, facilities and assets</t>
  </si>
  <si>
    <t>LBY001Denial of existence of humanitarian needs or entitlements to assistance</t>
  </si>
  <si>
    <t>LBY001Restriction and obstruction of access to services and assistance</t>
  </si>
  <si>
    <t>LBY001Ongoing insecurity/hostilities affecting humanitarian assistance</t>
  </si>
  <si>
    <t xml:space="preserve">LBY001Presence of mines and improvised explosive devices </t>
  </si>
  <si>
    <t>LBY001Physical constraints in the environment (obstacles related to terrain, climate, lack of infrastructure, etc.)</t>
  </si>
  <si>
    <t>LBY002Total population</t>
  </si>
  <si>
    <t>LBY002Landmass affected</t>
  </si>
  <si>
    <t>LBY002People exposed</t>
  </si>
  <si>
    <t>LBY002People affected</t>
  </si>
  <si>
    <t>LBY002People displaced</t>
  </si>
  <si>
    <t>LBY002Injuries reported</t>
  </si>
  <si>
    <t>LBY002Illness cases reported</t>
  </si>
  <si>
    <t>LBY002Fatalities reported</t>
  </si>
  <si>
    <t>LBY002Buildings damaged</t>
  </si>
  <si>
    <t>LBY002Buildings destroyed</t>
  </si>
  <si>
    <t>LBY002Buildings in the affected area</t>
  </si>
  <si>
    <t>LBY002Economic Losses</t>
  </si>
  <si>
    <t>LBY002People in Need</t>
  </si>
  <si>
    <t>LBY002Minimal humanitarian conditions - Level 1</t>
  </si>
  <si>
    <t>LBY002Stressed humanitarian conditions - Level 2</t>
  </si>
  <si>
    <t>LBY002Moderate humanitarian conditions - Level 3</t>
  </si>
  <si>
    <t>LBY002Severe humanitarian conditions - Level 4</t>
  </si>
  <si>
    <t>LBY002Extreme humanitarian conditions - Level 5</t>
  </si>
  <si>
    <t>LBY002Fatalities in all crises</t>
  </si>
  <si>
    <t>LBY002Crisis affected groups</t>
  </si>
  <si>
    <t>LBY002People facing limited access constraints</t>
  </si>
  <si>
    <t>LBY002People facing restricted access constraints</t>
  </si>
  <si>
    <t>LBY002Impediments to entry into country (bureaucratic and administrative)</t>
  </si>
  <si>
    <t>LBY002Restriction of movement (impediments to freedom of movement and/or administrative restrictions)</t>
  </si>
  <si>
    <t>LBY002Interference into implementation of humanitarian activities</t>
  </si>
  <si>
    <t>LBY002Violence against personnel, facilities and assets</t>
  </si>
  <si>
    <t>LBY002Denial of existence of humanitarian needs or entitlements to assistance</t>
  </si>
  <si>
    <t>LBY002Restriction and obstruction of access to services and assistance</t>
  </si>
  <si>
    <t>LBY002Ongoing insecurity/hostilities affecting humanitarian assistance</t>
  </si>
  <si>
    <t xml:space="preserve">LBY002Presence of mines and improvised explosive devices </t>
  </si>
  <si>
    <t>LBY002Physical constraints in the environment (obstacles related to terrain, climate, lack of infrastructure, etc.)</t>
  </si>
  <si>
    <t>MDG002Total population</t>
  </si>
  <si>
    <t>MDG002Landmass affected</t>
  </si>
  <si>
    <t>MDG002People exposed</t>
  </si>
  <si>
    <t>MDG002People affected</t>
  </si>
  <si>
    <t>MDG002People displaced</t>
  </si>
  <si>
    <t>MDG002Injuries reported</t>
  </si>
  <si>
    <t>MDG002Illness cases reported</t>
  </si>
  <si>
    <t>MDG002Fatalities reported</t>
  </si>
  <si>
    <t>MDG002Buildings damaged</t>
  </si>
  <si>
    <t>MDG002Buildings destroyed</t>
  </si>
  <si>
    <t>MDG002Buildings in the affected area</t>
  </si>
  <si>
    <t>MDG002Economic Losses</t>
  </si>
  <si>
    <t>MDG002People in Need</t>
  </si>
  <si>
    <t>MDG002Minimal humanitarian conditions - Level 1</t>
  </si>
  <si>
    <t>MDG002Stressed humanitarian conditions - Level 2</t>
  </si>
  <si>
    <t>MDG002Moderate humanitarian conditions - Level 3</t>
  </si>
  <si>
    <t>MDG002Severe humanitarian conditions - Level 4</t>
  </si>
  <si>
    <t>MDG002Extreme humanitarian conditions - Level 5</t>
  </si>
  <si>
    <t>MDG002Fatalities in all crises</t>
  </si>
  <si>
    <t>MDG002Crisis affected groups</t>
  </si>
  <si>
    <t>MDG002People facing limited access constraints</t>
  </si>
  <si>
    <t>MDG002People facing restricted access constraints</t>
  </si>
  <si>
    <t>MDG002Impediments to entry into country (bureaucratic and administrative)</t>
  </si>
  <si>
    <t>MDG002Restriction of movement (impediments to freedom of movement and/or administrative restrictions)</t>
  </si>
  <si>
    <t>MDG002Interference into implementation of humanitarian activities</t>
  </si>
  <si>
    <t>MDG002Violence against personnel, facilities and assets</t>
  </si>
  <si>
    <t>MDG002Denial of existence of humanitarian needs or entitlements to assistance</t>
  </si>
  <si>
    <t>MDG002Restriction and obstruction of access to services and assistance</t>
  </si>
  <si>
    <t>MDG002Ongoing insecurity/hostilities affecting humanitarian assistance</t>
  </si>
  <si>
    <t xml:space="preserve">MDG002Presence of mines and improvised explosive devices </t>
  </si>
  <si>
    <t>MDG002Physical constraints in the environment (obstacles related to terrain, climate, lack of infrastructure, etc.)</t>
  </si>
  <si>
    <t>MWI002Total population</t>
  </si>
  <si>
    <t>MWI002Landmass affected</t>
  </si>
  <si>
    <t>MWI002People exposed</t>
  </si>
  <si>
    <t>MWI002People affected</t>
  </si>
  <si>
    <t>MWI002People displaced</t>
  </si>
  <si>
    <t>MWI002Injuries reported</t>
  </si>
  <si>
    <t>MWI002Illness cases reported</t>
  </si>
  <si>
    <t>MWI002Fatalities reported</t>
  </si>
  <si>
    <t>MWI002Buildings damaged</t>
  </si>
  <si>
    <t>MWI002Buildings destroyed</t>
  </si>
  <si>
    <t>MWI002Buildings in the affected area</t>
  </si>
  <si>
    <t>MWI002Economic Losses</t>
  </si>
  <si>
    <t>MWI002People in Need</t>
  </si>
  <si>
    <t>MWI002Minimal humanitarian conditions - Level 1</t>
  </si>
  <si>
    <t>MWI002Stressed humanitarian conditions - Level 2</t>
  </si>
  <si>
    <t>MWI002Moderate humanitarian conditions - Level 3</t>
  </si>
  <si>
    <t>MWI002Severe humanitarian conditions - Level 4</t>
  </si>
  <si>
    <t>MWI002Extreme humanitarian conditions - Level 5</t>
  </si>
  <si>
    <t>MWI002Fatalities in all crises</t>
  </si>
  <si>
    <t>MWI002Crisis affected groups</t>
  </si>
  <si>
    <t>MWI002People facing limited access constraints</t>
  </si>
  <si>
    <t>MWI002People facing restricted access constraints</t>
  </si>
  <si>
    <t>MWI002Impediments to entry into country (bureaucratic and administrative)</t>
  </si>
  <si>
    <t>MWI002Restriction of movement (impediments to freedom of movement and/or administrative restrictions)</t>
  </si>
  <si>
    <t>MWI002Interference into implementation of humanitarian activities</t>
  </si>
  <si>
    <t>MWI002Violence against personnel, facilities and assets</t>
  </si>
  <si>
    <t>MWI002Denial of existence of humanitarian needs or entitlements to assistance</t>
  </si>
  <si>
    <t>MWI002Restriction and obstruction of access to services and assistance</t>
  </si>
  <si>
    <t>MWI002Ongoing insecurity/hostilities affecting humanitarian assistance</t>
  </si>
  <si>
    <t xml:space="preserve">MWI002Presence of mines and improvised explosive devices </t>
  </si>
  <si>
    <t>MWI002Physical constraints in the environment (obstacles related to terrain, climate, lack of infrastructure, etc.)</t>
  </si>
  <si>
    <t>MLI001Total population</t>
  </si>
  <si>
    <t>MLI001Landmass affected</t>
  </si>
  <si>
    <t>MLI001People exposed</t>
  </si>
  <si>
    <t>MLI001People affected</t>
  </si>
  <si>
    <t>MLI001People displaced</t>
  </si>
  <si>
    <t>MLI001Injuries reported</t>
  </si>
  <si>
    <t>MLI001Illness cases reported</t>
  </si>
  <si>
    <t>MLI001Fatalities reported</t>
  </si>
  <si>
    <t>MLI001Buildings damaged</t>
  </si>
  <si>
    <t>MLI001Buildings destroyed</t>
  </si>
  <si>
    <t>MLI001Buildings in the affected area</t>
  </si>
  <si>
    <t>MLI001Economic Losses</t>
  </si>
  <si>
    <t>MLI001People in Need</t>
  </si>
  <si>
    <t>MLI001Minimal humanitarian conditions - Level 1</t>
  </si>
  <si>
    <t>MLI001Stressed humanitarian conditions - Level 2</t>
  </si>
  <si>
    <t>MLI001Moderate humanitarian conditions - Level 3</t>
  </si>
  <si>
    <t>MLI001Severe humanitarian conditions - Level 4</t>
  </si>
  <si>
    <t>MLI001Extreme humanitarian conditions - Level 5</t>
  </si>
  <si>
    <t>MLI001Fatalities in all crises</t>
  </si>
  <si>
    <t>MLI001Crisis affected groups</t>
  </si>
  <si>
    <t>MLI001People facing limited access constraints</t>
  </si>
  <si>
    <t>MLI001People facing restricted access constraints</t>
  </si>
  <si>
    <t>MLI001Impediments to entry into country (bureaucratic and administrative)</t>
  </si>
  <si>
    <t>MLI001Restriction of movement (impediments to freedom of movement and/or administrative restrictions)</t>
  </si>
  <si>
    <t>MLI001Interference into implementation of humanitarian activities</t>
  </si>
  <si>
    <t>MLI001Violence against personnel, facilities and assets</t>
  </si>
  <si>
    <t>MLI001Denial of existence of humanitarian needs or entitlements to assistance</t>
  </si>
  <si>
    <t>MLI001Restriction and obstruction of access to services and assistance</t>
  </si>
  <si>
    <t>MLI001Ongoing insecurity/hostilities affecting humanitarian assistance</t>
  </si>
  <si>
    <t xml:space="preserve">MLI001Presence of mines and improvised explosive devices </t>
  </si>
  <si>
    <t>MLI001Physical constraints in the environment (obstacles related to terrain, climate, lack of infrastructure, etc.)</t>
  </si>
  <si>
    <t>MRT002Total population</t>
  </si>
  <si>
    <t>MRT002Landmass affected</t>
  </si>
  <si>
    <t>MRT002People exposed</t>
  </si>
  <si>
    <t>MRT002People affected</t>
  </si>
  <si>
    <t>MRT002People displaced</t>
  </si>
  <si>
    <t>MRT002Injuries reported</t>
  </si>
  <si>
    <t>MRT002Illness cases reported</t>
  </si>
  <si>
    <t>MRT002Fatalities reported</t>
  </si>
  <si>
    <t>MRT002Buildings damaged</t>
  </si>
  <si>
    <t>MRT002Buildings destroyed</t>
  </si>
  <si>
    <t>MRT002Buildings in the affected area</t>
  </si>
  <si>
    <t>MRT002Economic Losses</t>
  </si>
  <si>
    <t>MRT002People in Need</t>
  </si>
  <si>
    <t>MRT002Minimal humanitarian conditions - Level 1</t>
  </si>
  <si>
    <t>MRT002Stressed humanitarian conditions - Level 2</t>
  </si>
  <si>
    <t>MRT002Moderate humanitarian conditions - Level 3</t>
  </si>
  <si>
    <t>MRT002Severe humanitarian conditions - Level 4</t>
  </si>
  <si>
    <t>MRT002Extreme humanitarian conditions - Level 5</t>
  </si>
  <si>
    <t>MRT002Fatalities in all crises</t>
  </si>
  <si>
    <t>MRT002Crisis affected groups</t>
  </si>
  <si>
    <t>MRT002People facing limited access constraints</t>
  </si>
  <si>
    <t>MRT002People facing restricted access constraints</t>
  </si>
  <si>
    <t>MRT002Impediments to entry into country (bureaucratic and administrative)</t>
  </si>
  <si>
    <t>MRT002Restriction of movement (impediments to freedom of movement and/or administrative restrictions)</t>
  </si>
  <si>
    <t>MRT002Interference into implementation of humanitarian activities</t>
  </si>
  <si>
    <t>MRT002Violence against personnel, facilities and assets</t>
  </si>
  <si>
    <t>MRT002Denial of existence of humanitarian needs or entitlements to assistance</t>
  </si>
  <si>
    <t>MRT002Restriction and obstruction of access to services and assistance</t>
  </si>
  <si>
    <t>MRT002Ongoing insecurity/hostilities affecting humanitarian assistance</t>
  </si>
  <si>
    <t xml:space="preserve">MRT002Presence of mines and improvised explosive devices </t>
  </si>
  <si>
    <t>MRT002Physical constraints in the environment (obstacles related to terrain, climate, lack of infrastructure, etc.)</t>
  </si>
  <si>
    <t>MRT003Total population</t>
  </si>
  <si>
    <t>MRT003Landmass affected</t>
  </si>
  <si>
    <t>MRT003People exposed</t>
  </si>
  <si>
    <t>MRT003People affected</t>
  </si>
  <si>
    <t>MRT003People displaced</t>
  </si>
  <si>
    <t>MRT003Injuries reported</t>
  </si>
  <si>
    <t>MRT003Illness cases reported</t>
  </si>
  <si>
    <t>MRT003Fatalities reported</t>
  </si>
  <si>
    <t>MRT003Buildings damaged</t>
  </si>
  <si>
    <t>MRT003Buildings destroyed</t>
  </si>
  <si>
    <t>MRT003Buildings in the affected area</t>
  </si>
  <si>
    <t>MRT003Economic Losses</t>
  </si>
  <si>
    <t>MRT003People in Need</t>
  </si>
  <si>
    <t>MRT003Minimal humanitarian conditions - Level 1</t>
  </si>
  <si>
    <t>MRT003Stressed humanitarian conditions - Level 2</t>
  </si>
  <si>
    <t>MRT003Moderate humanitarian conditions - Level 3</t>
  </si>
  <si>
    <t>MRT003Severe humanitarian conditions - Level 4</t>
  </si>
  <si>
    <t>MRT003Extreme humanitarian conditions - Level 5</t>
  </si>
  <si>
    <t>MRT003Fatalities in all crises</t>
  </si>
  <si>
    <t>MRT003Crisis affected groups</t>
  </si>
  <si>
    <t>MRT003People facing limited access constraints</t>
  </si>
  <si>
    <t>MRT003People facing restricted access constraints</t>
  </si>
  <si>
    <t>MRT003Impediments to entry into country (bureaucratic and administrative)</t>
  </si>
  <si>
    <t>MRT003Restriction of movement (impediments to freedom of movement and/or administrative restrictions)</t>
  </si>
  <si>
    <t>MRT003Interference into implementation of humanitarian activities</t>
  </si>
  <si>
    <t>MRT003Violence against personnel, facilities and assets</t>
  </si>
  <si>
    <t>MRT003Denial of existence of humanitarian needs or entitlements to assistance</t>
  </si>
  <si>
    <t>MRT003Restriction and obstruction of access to services and assistance</t>
  </si>
  <si>
    <t>MRT003Ongoing insecurity/hostilities affecting humanitarian assistance</t>
  </si>
  <si>
    <t xml:space="preserve">MRT003Presence of mines and improvised explosive devices </t>
  </si>
  <si>
    <t>MRT003Physical constraints in the environment (obstacles related to terrain, climate, lack of infrastructure, etc.)</t>
  </si>
  <si>
    <t>MEX001Total population</t>
  </si>
  <si>
    <t>MEX001Landmass affected</t>
  </si>
  <si>
    <t>MEX001People exposed</t>
  </si>
  <si>
    <t>MEX001People affected</t>
  </si>
  <si>
    <t>MEX001People displaced</t>
  </si>
  <si>
    <t>MEX001Injuries reported</t>
  </si>
  <si>
    <t>MEX001Illness cases reported</t>
  </si>
  <si>
    <t>MEX001Fatalities reported</t>
  </si>
  <si>
    <t>MEX001Buildings damaged</t>
  </si>
  <si>
    <t>MEX001Buildings destroyed</t>
  </si>
  <si>
    <t>MEX001Buildings in the affected area</t>
  </si>
  <si>
    <t>MEX001Economic Losses</t>
  </si>
  <si>
    <t>MEX001People in Need</t>
  </si>
  <si>
    <t>MEX001Minimal humanitarian conditions - Level 1</t>
  </si>
  <si>
    <t>MEX001Stressed humanitarian conditions - Level 2</t>
  </si>
  <si>
    <t>MEX001Moderate humanitarian conditions - Level 3</t>
  </si>
  <si>
    <t>MEX001Severe humanitarian conditions - Level 4</t>
  </si>
  <si>
    <t>MEX001Extreme humanitarian conditions - Level 5</t>
  </si>
  <si>
    <t>MEX001Fatalities in all crises</t>
  </si>
  <si>
    <t>MEX001Crisis affected groups</t>
  </si>
  <si>
    <t>MEX001People facing limited access constraints</t>
  </si>
  <si>
    <t>MEX001People facing restricted access constraints</t>
  </si>
  <si>
    <t>MEX001Impediments to entry into country (bureaucratic and administrative)</t>
  </si>
  <si>
    <t>MEX001Restriction of movement (impediments to freedom of movement and/or administrative restrictions)</t>
  </si>
  <si>
    <t>MEX001Interference into implementation of humanitarian activities</t>
  </si>
  <si>
    <t>MEX001Violence against personnel, facilities and assets</t>
  </si>
  <si>
    <t>MEX001Denial of existence of humanitarian needs or entitlements to assistance</t>
  </si>
  <si>
    <t>MEX001Restriction and obstruction of access to services and assistance</t>
  </si>
  <si>
    <t>MEX001Ongoing insecurity/hostilities affecting humanitarian assistance</t>
  </si>
  <si>
    <t xml:space="preserve">MEX001Presence of mines and improvised explosive devices </t>
  </si>
  <si>
    <t>MEX001Physical constraints in the environment (obstacles related to terrain, climate, lack of infrastructure, etc.)</t>
  </si>
  <si>
    <t>MEX002Total population</t>
  </si>
  <si>
    <t>MEX002Landmass affected</t>
  </si>
  <si>
    <t>MEX002People exposed</t>
  </si>
  <si>
    <t>MEX002People affected</t>
  </si>
  <si>
    <t>MEX002People displaced</t>
  </si>
  <si>
    <t>MEX002Injuries reported</t>
  </si>
  <si>
    <t>MEX002Illness cases reported</t>
  </si>
  <si>
    <t>MEX002Fatalities reported</t>
  </si>
  <si>
    <t>MEX002Buildings damaged</t>
  </si>
  <si>
    <t>MEX002Buildings destroyed</t>
  </si>
  <si>
    <t>MEX002Buildings in the affected area</t>
  </si>
  <si>
    <t>MEX002Economic Losses</t>
  </si>
  <si>
    <t>MEX002People in Need</t>
  </si>
  <si>
    <t>MEX002Minimal humanitarian conditions - Level 1</t>
  </si>
  <si>
    <t>MEX002Stressed humanitarian conditions - Level 2</t>
  </si>
  <si>
    <t>MEX002Moderate humanitarian conditions - Level 3</t>
  </si>
  <si>
    <t>MEX002Severe humanitarian conditions - Level 4</t>
  </si>
  <si>
    <t>MEX002Extreme humanitarian conditions - Level 5</t>
  </si>
  <si>
    <t>MEX002Fatalities in all crises</t>
  </si>
  <si>
    <t>MEX002Crisis affected groups</t>
  </si>
  <si>
    <t>MEX002People facing limited access constraints</t>
  </si>
  <si>
    <t>MEX002People facing restricted access constraints</t>
  </si>
  <si>
    <t>MEX002Impediments to entry into country (bureaucratic and administrative)</t>
  </si>
  <si>
    <t>MEX002Restriction of movement (impediments to freedom of movement and/or administrative restrictions)</t>
  </si>
  <si>
    <t>MEX002Interference into implementation of humanitarian activities</t>
  </si>
  <si>
    <t>MEX002Violence against personnel, facilities and assets</t>
  </si>
  <si>
    <t>MEX002Denial of existence of humanitarian needs or entitlements to assistance</t>
  </si>
  <si>
    <t>MEX002Restriction and obstruction of access to services and assistance</t>
  </si>
  <si>
    <t>MEX002Ongoing insecurity/hostilities affecting humanitarian assistance</t>
  </si>
  <si>
    <t xml:space="preserve">MEX002Presence of mines and improvised explosive devices </t>
  </si>
  <si>
    <t>MEX002Physical constraints in the environment (obstacles related to terrain, climate, lack of infrastructure, etc.)</t>
  </si>
  <si>
    <t>MEX003Total population</t>
  </si>
  <si>
    <t>MEX003Landmass affected</t>
  </si>
  <si>
    <t>MEX003People exposed</t>
  </si>
  <si>
    <t>MEX003People affected</t>
  </si>
  <si>
    <t>MEX003People displaced</t>
  </si>
  <si>
    <t>MEX003Injuries reported</t>
  </si>
  <si>
    <t>MEX003Illness cases reported</t>
  </si>
  <si>
    <t>MEX003Fatalities reported</t>
  </si>
  <si>
    <t>MEX003Buildings damaged</t>
  </si>
  <si>
    <t>MEX003Buildings destroyed</t>
  </si>
  <si>
    <t>MEX003Buildings in the affected area</t>
  </si>
  <si>
    <t>MEX003Economic Losses</t>
  </si>
  <si>
    <t>MEX003People in Need</t>
  </si>
  <si>
    <t>MEX003Minimal humanitarian conditions - Level 1</t>
  </si>
  <si>
    <t>MEX003Stressed humanitarian conditions - Level 2</t>
  </si>
  <si>
    <t>MEX003Moderate humanitarian conditions - Level 3</t>
  </si>
  <si>
    <t>MEX003Severe humanitarian conditions - Level 4</t>
  </si>
  <si>
    <t>MEX003Extreme humanitarian conditions - Level 5</t>
  </si>
  <si>
    <t>MEX003Fatalities in all crises</t>
  </si>
  <si>
    <t>MEX003Crisis affected groups</t>
  </si>
  <si>
    <t>MEX003People facing limited access constraints</t>
  </si>
  <si>
    <t>MEX003People facing restricted access constraints</t>
  </si>
  <si>
    <t>MEX003Impediments to entry into country (bureaucratic and administrative)</t>
  </si>
  <si>
    <t>MEX003Restriction of movement (impediments to freedom of movement and/or administrative restrictions)</t>
  </si>
  <si>
    <t>MEX003Interference into implementation of humanitarian activities</t>
  </si>
  <si>
    <t>MEX003Violence against personnel, facilities and assets</t>
  </si>
  <si>
    <t>MEX003Denial of existence of humanitarian needs or entitlements to assistance</t>
  </si>
  <si>
    <t>MEX003Restriction and obstruction of access to services and assistance</t>
  </si>
  <si>
    <t>MEX003Ongoing insecurity/hostilities affecting humanitarian assistance</t>
  </si>
  <si>
    <t xml:space="preserve">MEX003Presence of mines and improvised explosive devices </t>
  </si>
  <si>
    <t>MEX003Physical constraints in the environment (obstacles related to terrain, climate, lack of infrastructure, etc.)</t>
  </si>
  <si>
    <t>MAR002Total population</t>
  </si>
  <si>
    <t>MAR002Landmass affected</t>
  </si>
  <si>
    <t>MAR002People exposed</t>
  </si>
  <si>
    <t>MAR002People affected</t>
  </si>
  <si>
    <t>MAR002People displaced</t>
  </si>
  <si>
    <t>MAR002Injuries reported</t>
  </si>
  <si>
    <t>MAR002Illness cases reported</t>
  </si>
  <si>
    <t>MAR002Fatalities reported</t>
  </si>
  <si>
    <t>MAR002Buildings damaged</t>
  </si>
  <si>
    <t>MAR002Buildings destroyed</t>
  </si>
  <si>
    <t>MAR002Buildings in the affected area</t>
  </si>
  <si>
    <t>MAR002Economic Losses</t>
  </si>
  <si>
    <t>MAR002People in Need</t>
  </si>
  <si>
    <t>MAR002Minimal humanitarian conditions - Level 1</t>
  </si>
  <si>
    <t>MAR002Stressed humanitarian conditions - Level 2</t>
  </si>
  <si>
    <t>MAR002Moderate humanitarian conditions - Level 3</t>
  </si>
  <si>
    <t>MAR002Severe humanitarian conditions - Level 4</t>
  </si>
  <si>
    <t>MAR002Extreme humanitarian conditions - Level 5</t>
  </si>
  <si>
    <t>MAR002Fatalities in all crises</t>
  </si>
  <si>
    <t>MAR002Crisis affected groups</t>
  </si>
  <si>
    <t>MAR002People facing limited access constraints</t>
  </si>
  <si>
    <t>MAR002People facing restricted access constraints</t>
  </si>
  <si>
    <t>MAR002Impediments to entry into country (bureaucratic and administrative)</t>
  </si>
  <si>
    <t>MAR002Restriction of movement (impediments to freedom of movement and/or administrative restrictions)</t>
  </si>
  <si>
    <t>MAR002Interference into implementation of humanitarian activities</t>
  </si>
  <si>
    <t>MAR002Violence against personnel, facilities and assets</t>
  </si>
  <si>
    <t>MAR002Denial of existence of humanitarian needs or entitlements to assistance</t>
  </si>
  <si>
    <t>MAR002Restriction and obstruction of access to services and assistance</t>
  </si>
  <si>
    <t>MAR002Ongoing insecurity/hostilities affecting humanitarian assistance</t>
  </si>
  <si>
    <t xml:space="preserve">MAR002Presence of mines and improvised explosive devices </t>
  </si>
  <si>
    <t>MAR002Physical constraints in the environment (obstacles related to terrain, climate, lack of infrastructure, etc.)</t>
  </si>
  <si>
    <t>MOZ001Total population</t>
  </si>
  <si>
    <t>MOZ001Landmass affected</t>
  </si>
  <si>
    <t>MOZ001People exposed</t>
  </si>
  <si>
    <t>MOZ001People affected</t>
  </si>
  <si>
    <t>MOZ001People displaced</t>
  </si>
  <si>
    <t>MOZ001Injuries reported</t>
  </si>
  <si>
    <t>MOZ001Illness cases reported</t>
  </si>
  <si>
    <t>MOZ001Fatalities reported</t>
  </si>
  <si>
    <t>MOZ001Buildings damaged</t>
  </si>
  <si>
    <t>MOZ001Buildings destroyed</t>
  </si>
  <si>
    <t>MOZ001Buildings in the affected area</t>
  </si>
  <si>
    <t>MOZ001Economic Losses</t>
  </si>
  <si>
    <t>MOZ001People in Need</t>
  </si>
  <si>
    <t>MOZ001Minimal humanitarian conditions - Level 1</t>
  </si>
  <si>
    <t>MOZ001Stressed humanitarian conditions - Level 2</t>
  </si>
  <si>
    <t>MOZ001Moderate humanitarian conditions - Level 3</t>
  </si>
  <si>
    <t>MOZ001Severe humanitarian conditions - Level 4</t>
  </si>
  <si>
    <t>MOZ001Extreme humanitarian conditions - Level 5</t>
  </si>
  <si>
    <t>MOZ001Fatalities in all crises</t>
  </si>
  <si>
    <t>MOZ001Crisis affected groups</t>
  </si>
  <si>
    <t>MOZ001People facing limited access constraints</t>
  </si>
  <si>
    <t>MOZ001People facing restricted access constraints</t>
  </si>
  <si>
    <t>MOZ001Impediments to entry into country (bureaucratic and administrative)</t>
  </si>
  <si>
    <t>MOZ001Restriction of movement (impediments to freedom of movement and/or administrative restrictions)</t>
  </si>
  <si>
    <t>MOZ001Interference into implementation of humanitarian activities</t>
  </si>
  <si>
    <t>MOZ001Violence against personnel, facilities and assets</t>
  </si>
  <si>
    <t>MOZ001Denial of existence of humanitarian needs or entitlements to assistance</t>
  </si>
  <si>
    <t>MOZ001Restriction and obstruction of access to services and assistance</t>
  </si>
  <si>
    <t>MOZ001Ongoing insecurity/hostilities affecting humanitarian assistance</t>
  </si>
  <si>
    <t xml:space="preserve">MOZ001Presence of mines and improvised explosive devices </t>
  </si>
  <si>
    <t>MOZ001Physical constraints in the environment (obstacles related to terrain, climate, lack of infrastructure, etc.)</t>
  </si>
  <si>
    <t>MOZ004Total population</t>
  </si>
  <si>
    <t>MOZ004Landmass affected</t>
  </si>
  <si>
    <t>MOZ004People exposed</t>
  </si>
  <si>
    <t>MOZ004People affected</t>
  </si>
  <si>
    <t>MOZ004People displaced</t>
  </si>
  <si>
    <t>MOZ004Injuries reported</t>
  </si>
  <si>
    <t>MOZ004Illness cases reported</t>
  </si>
  <si>
    <t>MOZ004Fatalities reported</t>
  </si>
  <si>
    <t>MOZ004Buildings damaged</t>
  </si>
  <si>
    <t>MOZ004Buildings destroyed</t>
  </si>
  <si>
    <t>MOZ004Buildings in the affected area</t>
  </si>
  <si>
    <t>MOZ004Economic Losses</t>
  </si>
  <si>
    <t>MOZ004People in Need</t>
  </si>
  <si>
    <t>MOZ004Minimal humanitarian conditions - Level 1</t>
  </si>
  <si>
    <t>MOZ004Stressed humanitarian conditions - Level 2</t>
  </si>
  <si>
    <t>MOZ004Moderate humanitarian conditions - Level 3</t>
  </si>
  <si>
    <t>MOZ004Severe humanitarian conditions - Level 4</t>
  </si>
  <si>
    <t>MOZ004Extreme humanitarian conditions - Level 5</t>
  </si>
  <si>
    <t>MOZ004Fatalities in all crises</t>
  </si>
  <si>
    <t>MOZ004Crisis affected groups</t>
  </si>
  <si>
    <t>MOZ004People facing limited access constraints</t>
  </si>
  <si>
    <t>MOZ004People facing restricted access constraints</t>
  </si>
  <si>
    <t>MOZ004Impediments to entry into country (bureaucratic and administrative)</t>
  </si>
  <si>
    <t>MOZ004Restriction of movement (impediments to freedom of movement and/or administrative restrictions)</t>
  </si>
  <si>
    <t>MOZ004Interference into implementation of humanitarian activities</t>
  </si>
  <si>
    <t>MOZ004Violence against personnel, facilities and assets</t>
  </si>
  <si>
    <t>MOZ004Denial of existence of humanitarian needs or entitlements to assistance</t>
  </si>
  <si>
    <t>MOZ004Restriction and obstruction of access to services and assistance</t>
  </si>
  <si>
    <t>MOZ004Ongoing insecurity/hostilities affecting humanitarian assistance</t>
  </si>
  <si>
    <t xml:space="preserve">MOZ004Presence of mines and improvised explosive devices </t>
  </si>
  <si>
    <t>MOZ004Physical constraints in the environment (obstacles related to terrain, climate, lack of infrastructure, etc.)</t>
  </si>
  <si>
    <t>MMR001Total population</t>
  </si>
  <si>
    <t>MMR001Landmass affected</t>
  </si>
  <si>
    <t>MMR001People exposed</t>
  </si>
  <si>
    <t>MMR001People affected</t>
  </si>
  <si>
    <t>MMR001People displaced</t>
  </si>
  <si>
    <t>MMR001Injuries reported</t>
  </si>
  <si>
    <t>MMR001Illness cases reported</t>
  </si>
  <si>
    <t>MMR001Fatalities reported</t>
  </si>
  <si>
    <t>MMR001Buildings damaged</t>
  </si>
  <si>
    <t>MMR001Buildings destroyed</t>
  </si>
  <si>
    <t>MMR001Buildings in the affected area</t>
  </si>
  <si>
    <t>MMR001Economic Losses</t>
  </si>
  <si>
    <t>MMR001People in Need</t>
  </si>
  <si>
    <t>MMR001Minimal humanitarian conditions - Level 1</t>
  </si>
  <si>
    <t>MMR001Stressed humanitarian conditions - Level 2</t>
  </si>
  <si>
    <t>MMR001Moderate humanitarian conditions - Level 3</t>
  </si>
  <si>
    <t>MMR001Severe humanitarian conditions - Level 4</t>
  </si>
  <si>
    <t>MMR001Extreme humanitarian conditions - Level 5</t>
  </si>
  <si>
    <t>MMR001Fatalities in all crises</t>
  </si>
  <si>
    <t>MMR001Crisis affected groups</t>
  </si>
  <si>
    <t>MMR001People facing limited access constraints</t>
  </si>
  <si>
    <t>MMR001People facing restricted access constraints</t>
  </si>
  <si>
    <t>MMR001Impediments to entry into country (bureaucratic and administrative)</t>
  </si>
  <si>
    <t>MMR001Restriction of movement (impediments to freedom of movement and/or administrative restrictions)</t>
  </si>
  <si>
    <t>MMR001Interference into implementation of humanitarian activities</t>
  </si>
  <si>
    <t>MMR001Violence against personnel, facilities and assets</t>
  </si>
  <si>
    <t>MMR001Denial of existence of humanitarian needs or entitlements to assistance</t>
  </si>
  <si>
    <t>MMR001Restriction and obstruction of access to services and assistance</t>
  </si>
  <si>
    <t>MMR001Ongoing insecurity/hostilities affecting humanitarian assistance</t>
  </si>
  <si>
    <t xml:space="preserve">MMR001Presence of mines and improvised explosive devices </t>
  </si>
  <si>
    <t>MMR001Physical constraints in the environment (obstacles related to terrain, climate, lack of infrastructure, etc.)</t>
  </si>
  <si>
    <t>MMR002Total population</t>
  </si>
  <si>
    <t>MMR002Landmass affected</t>
  </si>
  <si>
    <t>MMR002People exposed</t>
  </si>
  <si>
    <t>MMR002People affected</t>
  </si>
  <si>
    <t>MMR002People displaced</t>
  </si>
  <si>
    <t>MMR002Injuries reported</t>
  </si>
  <si>
    <t>MMR002Illness cases reported</t>
  </si>
  <si>
    <t>MMR002Fatalities reported</t>
  </si>
  <si>
    <t>MMR002Buildings damaged</t>
  </si>
  <si>
    <t>MMR002Buildings destroyed</t>
  </si>
  <si>
    <t>MMR002Buildings in the affected area</t>
  </si>
  <si>
    <t>MMR002Economic Losses</t>
  </si>
  <si>
    <t>MMR002People in Need</t>
  </si>
  <si>
    <t>MMR002Minimal humanitarian conditions - Level 1</t>
  </si>
  <si>
    <t>MMR002Stressed humanitarian conditions - Level 2</t>
  </si>
  <si>
    <t>MMR002Moderate humanitarian conditions - Level 3</t>
  </si>
  <si>
    <t>MMR002Severe humanitarian conditions - Level 4</t>
  </si>
  <si>
    <t>MMR002Extreme humanitarian conditions - Level 5</t>
  </si>
  <si>
    <t>MMR002Fatalities in all crises</t>
  </si>
  <si>
    <t>MMR002Crisis affected groups</t>
  </si>
  <si>
    <t>MMR002People facing limited access constraints</t>
  </si>
  <si>
    <t>MMR002People facing restricted access constraints</t>
  </si>
  <si>
    <t>MMR002Impediments to entry into country (bureaucratic and administrative)</t>
  </si>
  <si>
    <t>MMR002Restriction of movement (impediments to freedom of movement and/or administrative restrictions)</t>
  </si>
  <si>
    <t>MMR002Interference into implementation of humanitarian activities</t>
  </si>
  <si>
    <t>MMR002Violence against personnel, facilities and assets</t>
  </si>
  <si>
    <t>MMR002Denial of existence of humanitarian needs or entitlements to assistance</t>
  </si>
  <si>
    <t>MMR002Restriction and obstruction of access to services and assistance</t>
  </si>
  <si>
    <t>MMR002Ongoing insecurity/hostilities affecting humanitarian assistance</t>
  </si>
  <si>
    <t xml:space="preserve">MMR002Presence of mines and improvised explosive devices </t>
  </si>
  <si>
    <t>MMR002Physical constraints in the environment (obstacles related to terrain, climate, lack of infrastructure, etc.)</t>
  </si>
  <si>
    <t>MMR003Total population</t>
  </si>
  <si>
    <t>MMR003Landmass affected</t>
  </si>
  <si>
    <t>MMR003People exposed</t>
  </si>
  <si>
    <t>MMR003People affected</t>
  </si>
  <si>
    <t>MMR003People displaced</t>
  </si>
  <si>
    <t>MMR003Injuries reported</t>
  </si>
  <si>
    <t>MMR003Illness cases reported</t>
  </si>
  <si>
    <t>MMR003Fatalities reported</t>
  </si>
  <si>
    <t>MMR003Buildings damaged</t>
  </si>
  <si>
    <t>MMR003Buildings destroyed</t>
  </si>
  <si>
    <t>MMR003Buildings in the affected area</t>
  </si>
  <si>
    <t>MMR003Economic Losses</t>
  </si>
  <si>
    <t>MMR003People in Need</t>
  </si>
  <si>
    <t>MMR003Minimal humanitarian conditions - Level 1</t>
  </si>
  <si>
    <t>MMR003Stressed humanitarian conditions - Level 2</t>
  </si>
  <si>
    <t>MMR003Moderate humanitarian conditions - Level 3</t>
  </si>
  <si>
    <t>MMR003Severe humanitarian conditions - Level 4</t>
  </si>
  <si>
    <t>MMR003Extreme humanitarian conditions - Level 5</t>
  </si>
  <si>
    <t>MMR003Fatalities in all crises</t>
  </si>
  <si>
    <t>MMR003Crisis affected groups</t>
  </si>
  <si>
    <t>MMR003People facing limited access constraints</t>
  </si>
  <si>
    <t>MMR003People facing restricted access constraints</t>
  </si>
  <si>
    <t>MMR003Impediments to entry into country (bureaucratic and administrative)</t>
  </si>
  <si>
    <t>MMR003Restriction of movement (impediments to freedom of movement and/or administrative restrictions)</t>
  </si>
  <si>
    <t>MMR003Interference into implementation of humanitarian activities</t>
  </si>
  <si>
    <t>MMR003Violence against personnel, facilities and assets</t>
  </si>
  <si>
    <t>MMR003Denial of existence of humanitarian needs or entitlements to assistance</t>
  </si>
  <si>
    <t>MMR003Restriction and obstruction of access to services and assistance</t>
  </si>
  <si>
    <t>MMR003Ongoing insecurity/hostilities affecting humanitarian assistance</t>
  </si>
  <si>
    <t xml:space="preserve">MMR003Presence of mines and improvised explosive devices </t>
  </si>
  <si>
    <t>MMR003Physical constraints in the environment (obstacles related to terrain, climate, lack of infrastructure, etc.)</t>
  </si>
  <si>
    <t>NIC001Total population</t>
  </si>
  <si>
    <t>NIC001Landmass affected</t>
  </si>
  <si>
    <t>NIC001People exposed</t>
  </si>
  <si>
    <t>NIC001People affected</t>
  </si>
  <si>
    <t>NIC001People displaced</t>
  </si>
  <si>
    <t>NIC001Injuries reported</t>
  </si>
  <si>
    <t>NIC001Illness cases reported</t>
  </si>
  <si>
    <t>NIC001Fatalities reported</t>
  </si>
  <si>
    <t>NIC001Buildings damaged</t>
  </si>
  <si>
    <t>NIC001Buildings destroyed</t>
  </si>
  <si>
    <t>NIC001Buildings in the affected area</t>
  </si>
  <si>
    <t>NIC001Economic Losses</t>
  </si>
  <si>
    <t>NIC001People in Need</t>
  </si>
  <si>
    <t>NIC001Minimal humanitarian conditions - Level 1</t>
  </si>
  <si>
    <t>NIC001Stressed humanitarian conditions - Level 2</t>
  </si>
  <si>
    <t>NIC001Moderate humanitarian conditions - Level 3</t>
  </si>
  <si>
    <t>NIC001Severe humanitarian conditions - Level 4</t>
  </si>
  <si>
    <t>NIC001Extreme humanitarian conditions - Level 5</t>
  </si>
  <si>
    <t>NIC001Fatalities in all crises</t>
  </si>
  <si>
    <t>NIC001Crisis affected groups</t>
  </si>
  <si>
    <t>NIC001People facing limited access constraints</t>
  </si>
  <si>
    <t>NIC001People facing restricted access constraints</t>
  </si>
  <si>
    <t>NIC001Impediments to entry into country (bureaucratic and administrative)</t>
  </si>
  <si>
    <t>NIC001Restriction of movement (impediments to freedom of movement and/or administrative restrictions)</t>
  </si>
  <si>
    <t>NIC001Interference into implementation of humanitarian activities</t>
  </si>
  <si>
    <t>NIC001Violence against personnel, facilities and assets</t>
  </si>
  <si>
    <t>NIC001Denial of existence of humanitarian needs or entitlements to assistance</t>
  </si>
  <si>
    <t>NIC001Restriction and obstruction of access to services and assistance</t>
  </si>
  <si>
    <t>NIC001Ongoing insecurity/hostilities affecting humanitarian assistance</t>
  </si>
  <si>
    <t xml:space="preserve">NIC001Presence of mines and improvised explosive devices </t>
  </si>
  <si>
    <t>NIC001Physical constraints in the environment (obstacles related to terrain, climate, lack of infrastructure, etc.)</t>
  </si>
  <si>
    <t>NER001Total population</t>
  </si>
  <si>
    <t>NER001Landmass affected</t>
  </si>
  <si>
    <t>NER001People exposed</t>
  </si>
  <si>
    <t>NER001People affected</t>
  </si>
  <si>
    <t>NER001People displaced</t>
  </si>
  <si>
    <t>NER001Injuries reported</t>
  </si>
  <si>
    <t>NER001Illness cases reported</t>
  </si>
  <si>
    <t>NER001Fatalities reported</t>
  </si>
  <si>
    <t>NER001Buildings damaged</t>
  </si>
  <si>
    <t>NER001Buildings destroyed</t>
  </si>
  <si>
    <t>NER001Buildings in the affected area</t>
  </si>
  <si>
    <t>NER001Economic Losses</t>
  </si>
  <si>
    <t>NER001People in Need</t>
  </si>
  <si>
    <t>NER001Minimal humanitarian conditions - Level 1</t>
  </si>
  <si>
    <t>NER001Stressed humanitarian conditions - Level 2</t>
  </si>
  <si>
    <t>NER001Moderate humanitarian conditions - Level 3</t>
  </si>
  <si>
    <t>NER001Severe humanitarian conditions - Level 4</t>
  </si>
  <si>
    <t>NER001Extreme humanitarian conditions - Level 5</t>
  </si>
  <si>
    <t>NER001Fatalities in all crises</t>
  </si>
  <si>
    <t>NER001Crisis affected groups</t>
  </si>
  <si>
    <t>NER001People facing limited access constraints</t>
  </si>
  <si>
    <t>NER001People facing restricted access constraints</t>
  </si>
  <si>
    <t>NER001Impediments to entry into country (bureaucratic and administrative)</t>
  </si>
  <si>
    <t>NER001Restriction of movement (impediments to freedom of movement and/or administrative restrictions)</t>
  </si>
  <si>
    <t>NER001Interference into implementation of humanitarian activities</t>
  </si>
  <si>
    <t>NER001Violence against personnel, facilities and assets</t>
  </si>
  <si>
    <t>NER001Denial of existence of humanitarian needs or entitlements to assistance</t>
  </si>
  <si>
    <t>NER001Restriction and obstruction of access to services and assistance</t>
  </si>
  <si>
    <t>NER001Ongoing insecurity/hostilities affecting humanitarian assistance</t>
  </si>
  <si>
    <t xml:space="preserve">NER001Presence of mines and improvised explosive devices </t>
  </si>
  <si>
    <t>NER001Physical constraints in the environment (obstacles related to terrain, climate, lack of infrastructure, etc.)</t>
  </si>
  <si>
    <t>NER002Total population</t>
  </si>
  <si>
    <t>NER002Landmass affected</t>
  </si>
  <si>
    <t>NER002People exposed</t>
  </si>
  <si>
    <t>NER002People affected</t>
  </si>
  <si>
    <t>NER002People displaced</t>
  </si>
  <si>
    <t>NER002Injuries reported</t>
  </si>
  <si>
    <t>NER002Illness cases reported</t>
  </si>
  <si>
    <t>NER002Fatalities reported</t>
  </si>
  <si>
    <t>NER002Buildings damaged</t>
  </si>
  <si>
    <t>NER002Buildings destroyed</t>
  </si>
  <si>
    <t>NER002Buildings in the affected area</t>
  </si>
  <si>
    <t>NER002Economic Losses</t>
  </si>
  <si>
    <t>NER002People in Need</t>
  </si>
  <si>
    <t>NER002Minimal humanitarian conditions - Level 1</t>
  </si>
  <si>
    <t>NER002Stressed humanitarian conditions - Level 2</t>
  </si>
  <si>
    <t>NER002Moderate humanitarian conditions - Level 3</t>
  </si>
  <si>
    <t>NER002Severe humanitarian conditions - Level 4</t>
  </si>
  <si>
    <t>NER002Extreme humanitarian conditions - Level 5</t>
  </si>
  <si>
    <t>NER002Fatalities in all crises</t>
  </si>
  <si>
    <t>NER002Crisis affected groups</t>
  </si>
  <si>
    <t>NER002People facing limited access constraints</t>
  </si>
  <si>
    <t>NER002People facing restricted access constraints</t>
  </si>
  <si>
    <t>NER002Impediments to entry into country (bureaucratic and administrative)</t>
  </si>
  <si>
    <t>NER002Restriction of movement (impediments to freedom of movement and/or administrative restrictions)</t>
  </si>
  <si>
    <t>NER002Interference into implementation of humanitarian activities</t>
  </si>
  <si>
    <t>NER002Violence against personnel, facilities and assets</t>
  </si>
  <si>
    <t>NER002Denial of existence of humanitarian needs or entitlements to assistance</t>
  </si>
  <si>
    <t>NER002Restriction and obstruction of access to services and assistance</t>
  </si>
  <si>
    <t>NER002Ongoing insecurity/hostilities affecting humanitarian assistance</t>
  </si>
  <si>
    <t xml:space="preserve">NER002Presence of mines and improvised explosive devices </t>
  </si>
  <si>
    <t>NER002Physical constraints in the environment (obstacles related to terrain, climate, lack of infrastructure, etc.)</t>
  </si>
  <si>
    <t>NER003Total population</t>
  </si>
  <si>
    <t>NER003Landmass affected</t>
  </si>
  <si>
    <t>NER003People exposed</t>
  </si>
  <si>
    <t>NER003People affected</t>
  </si>
  <si>
    <t>NER003People displaced</t>
  </si>
  <si>
    <t>NER003Injuries reported</t>
  </si>
  <si>
    <t>NER003Illness cases reported</t>
  </si>
  <si>
    <t>NER003Fatalities reported</t>
  </si>
  <si>
    <t>NER003Buildings damaged</t>
  </si>
  <si>
    <t>NER003Buildings destroyed</t>
  </si>
  <si>
    <t>NER003Buildings in the affected area</t>
  </si>
  <si>
    <t>NER003Economic Losses</t>
  </si>
  <si>
    <t>NER003People in Need</t>
  </si>
  <si>
    <t>NER003Minimal humanitarian conditions - Level 1</t>
  </si>
  <si>
    <t>NER003Stressed humanitarian conditions - Level 2</t>
  </si>
  <si>
    <t>NER003Moderate humanitarian conditions - Level 3</t>
  </si>
  <si>
    <t>NER003Severe humanitarian conditions - Level 4</t>
  </si>
  <si>
    <t>NER003Extreme humanitarian conditions - Level 5</t>
  </si>
  <si>
    <t>NER003Fatalities in all crises</t>
  </si>
  <si>
    <t>NER003Crisis affected groups</t>
  </si>
  <si>
    <t>NER003People facing limited access constraints</t>
  </si>
  <si>
    <t>NER003People facing restricted access constraints</t>
  </si>
  <si>
    <t>NER003Impediments to entry into country (bureaucratic and administrative)</t>
  </si>
  <si>
    <t>NER003Restriction of movement (impediments to freedom of movement and/or administrative restrictions)</t>
  </si>
  <si>
    <t>NER003Interference into implementation of humanitarian activities</t>
  </si>
  <si>
    <t>NER003Violence against personnel, facilities and assets</t>
  </si>
  <si>
    <t>NER003Denial of existence of humanitarian needs or entitlements to assistance</t>
  </si>
  <si>
    <t>NER003Restriction and obstruction of access to services and assistance</t>
  </si>
  <si>
    <t>NER003Ongoing insecurity/hostilities affecting humanitarian assistance</t>
  </si>
  <si>
    <t xml:space="preserve">NER003Presence of mines and improvised explosive devices </t>
  </si>
  <si>
    <t>NER003Physical constraints in the environment (obstacles related to terrain, climate, lack of infrastructure, etc.)</t>
  </si>
  <si>
    <t>NGA001Total population</t>
  </si>
  <si>
    <t>NGA001Landmass affected</t>
  </si>
  <si>
    <t>NGA001People exposed</t>
  </si>
  <si>
    <t>NGA001People affected</t>
  </si>
  <si>
    <t>NGA001People displaced</t>
  </si>
  <si>
    <t>NGA001Injuries reported</t>
  </si>
  <si>
    <t>NGA001Illness cases reported</t>
  </si>
  <si>
    <t>NGA001Fatalities reported</t>
  </si>
  <si>
    <t>NGA001Buildings damaged</t>
  </si>
  <si>
    <t>NGA001Buildings destroyed</t>
  </si>
  <si>
    <t>NGA001Buildings in the affected area</t>
  </si>
  <si>
    <t>NGA001Economic Losses</t>
  </si>
  <si>
    <t>NGA001People in Need</t>
  </si>
  <si>
    <t>NGA001Minimal humanitarian conditions - Level 1</t>
  </si>
  <si>
    <t>NGA001Stressed humanitarian conditions - Level 2</t>
  </si>
  <si>
    <t>NGA001Moderate humanitarian conditions - Level 3</t>
  </si>
  <si>
    <t>NGA001Severe humanitarian conditions - Level 4</t>
  </si>
  <si>
    <t>NGA001Extreme humanitarian conditions - Level 5</t>
  </si>
  <si>
    <t>NGA001Fatalities in all crises</t>
  </si>
  <si>
    <t>NGA001Crisis affected groups</t>
  </si>
  <si>
    <t>NGA001People facing limited access constraints</t>
  </si>
  <si>
    <t>NGA001People facing restricted access constraints</t>
  </si>
  <si>
    <t>NGA001Impediments to entry into country (bureaucratic and administrative)</t>
  </si>
  <si>
    <t>NGA001Restriction of movement (impediments to freedom of movement and/or administrative restrictions)</t>
  </si>
  <si>
    <t>NGA001Interference into implementation of humanitarian activities</t>
  </si>
  <si>
    <t>NGA001Violence against personnel, facilities and assets</t>
  </si>
  <si>
    <t>NGA001Denial of existence of humanitarian needs or entitlements to assistance</t>
  </si>
  <si>
    <t>NGA001Restriction and obstruction of access to services and assistance</t>
  </si>
  <si>
    <t>NGA001Ongoing insecurity/hostilities affecting humanitarian assistance</t>
  </si>
  <si>
    <t xml:space="preserve">NGA001Presence of mines and improvised explosive devices </t>
  </si>
  <si>
    <t>NGA001Physical constraints in the environment (obstacles related to terrain, climate, lack of infrastructure, etc.)</t>
  </si>
  <si>
    <t>NGA003Total population</t>
  </si>
  <si>
    <t>NGA003Landmass affected</t>
  </si>
  <si>
    <t>NGA003People exposed</t>
  </si>
  <si>
    <t>NGA003People affected</t>
  </si>
  <si>
    <t>NGA003People displaced</t>
  </si>
  <si>
    <t>NGA003Injuries reported</t>
  </si>
  <si>
    <t>NGA003Illness cases reported</t>
  </si>
  <si>
    <t>NGA003Fatalities reported</t>
  </si>
  <si>
    <t>NGA003Buildings damaged</t>
  </si>
  <si>
    <t>NGA003Buildings destroyed</t>
  </si>
  <si>
    <t>NGA003Buildings in the affected area</t>
  </si>
  <si>
    <t>NGA003Economic Losses</t>
  </si>
  <si>
    <t>NGA003People in Need</t>
  </si>
  <si>
    <t>NGA003Minimal humanitarian conditions - Level 1</t>
  </si>
  <si>
    <t>NGA003Stressed humanitarian conditions - Level 2</t>
  </si>
  <si>
    <t>NGA003Moderate humanitarian conditions - Level 3</t>
  </si>
  <si>
    <t>NGA003Severe humanitarian conditions - Level 4</t>
  </si>
  <si>
    <t>NGA003Extreme humanitarian conditions - Level 5</t>
  </si>
  <si>
    <t>NGA003Fatalities in all crises</t>
  </si>
  <si>
    <t>NGA003Crisis affected groups</t>
  </si>
  <si>
    <t>NGA003People facing limited access constraints</t>
  </si>
  <si>
    <t>NGA003People facing restricted access constraints</t>
  </si>
  <si>
    <t>NGA003Impediments to entry into country (bureaucratic and administrative)</t>
  </si>
  <si>
    <t>NGA003Restriction of movement (impediments to freedom of movement and/or administrative restrictions)</t>
  </si>
  <si>
    <t>NGA003Interference into implementation of humanitarian activities</t>
  </si>
  <si>
    <t>NGA003Violence against personnel, facilities and assets</t>
  </si>
  <si>
    <t>NGA003Denial of existence of humanitarian needs or entitlements to assistance</t>
  </si>
  <si>
    <t>NGA003Restriction and obstruction of access to services and assistance</t>
  </si>
  <si>
    <t>NGA003Ongoing insecurity/hostilities affecting humanitarian assistance</t>
  </si>
  <si>
    <t xml:space="preserve">NGA003Presence of mines and improvised explosive devices </t>
  </si>
  <si>
    <t>NGA003Physical constraints in the environment (obstacles related to terrain, climate, lack of infrastructure, etc.)</t>
  </si>
  <si>
    <t>NGA004Total population</t>
  </si>
  <si>
    <t>NGA004Landmass affected</t>
  </si>
  <si>
    <t>NGA004People exposed</t>
  </si>
  <si>
    <t>NGA004People affected</t>
  </si>
  <si>
    <t>NGA004People displaced</t>
  </si>
  <si>
    <t>NGA004Injuries reported</t>
  </si>
  <si>
    <t>NGA004Illness cases reported</t>
  </si>
  <si>
    <t>NGA004Fatalities reported</t>
  </si>
  <si>
    <t>NGA004Buildings damaged</t>
  </si>
  <si>
    <t>NGA004Buildings destroyed</t>
  </si>
  <si>
    <t>NGA004Buildings in the affected area</t>
  </si>
  <si>
    <t>NGA004Economic Losses</t>
  </si>
  <si>
    <t>NGA004People in Need</t>
  </si>
  <si>
    <t>NGA004Minimal humanitarian conditions - Level 1</t>
  </si>
  <si>
    <t>NGA004Stressed humanitarian conditions - Level 2</t>
  </si>
  <si>
    <t>NGA004Moderate humanitarian conditions - Level 3</t>
  </si>
  <si>
    <t>NGA004Severe humanitarian conditions - Level 4</t>
  </si>
  <si>
    <t>NGA004Extreme humanitarian conditions - Level 5</t>
  </si>
  <si>
    <t>NGA004Fatalities in all crises</t>
  </si>
  <si>
    <t>NGA004Crisis affected groups</t>
  </si>
  <si>
    <t>NGA004People facing limited access constraints</t>
  </si>
  <si>
    <t>NGA004People facing restricted access constraints</t>
  </si>
  <si>
    <t>NGA004Impediments to entry into country (bureaucratic and administrative)</t>
  </si>
  <si>
    <t>NGA004Restriction of movement (impediments to freedom of movement and/or administrative restrictions)</t>
  </si>
  <si>
    <t>NGA004Interference into implementation of humanitarian activities</t>
  </si>
  <si>
    <t>NGA004Violence against personnel, facilities and assets</t>
  </si>
  <si>
    <t>NGA004Denial of existence of humanitarian needs or entitlements to assistance</t>
  </si>
  <si>
    <t>NGA004Restriction and obstruction of access to services and assistance</t>
  </si>
  <si>
    <t>NGA004Ongoing insecurity/hostilities affecting humanitarian assistance</t>
  </si>
  <si>
    <t xml:space="preserve">NGA004Presence of mines and improvised explosive devices </t>
  </si>
  <si>
    <t>NGA004Physical constraints in the environment (obstacles related to terrain, climate, lack of infrastructure, etc.)</t>
  </si>
  <si>
    <t>REG001Total population</t>
  </si>
  <si>
    <t>REG001Landmass affected</t>
  </si>
  <si>
    <t>REG001People exposed</t>
  </si>
  <si>
    <t>REG001People affected</t>
  </si>
  <si>
    <t>REG001People displaced</t>
  </si>
  <si>
    <t>REG001Injuries reported</t>
  </si>
  <si>
    <t>REG001Illness cases reported</t>
  </si>
  <si>
    <t>REG001Fatalities reported</t>
  </si>
  <si>
    <t>REG001Buildings damaged</t>
  </si>
  <si>
    <t>REG001Buildings destroyed</t>
  </si>
  <si>
    <t>REG001Buildings in the affected area</t>
  </si>
  <si>
    <t>REG001Economic Losses</t>
  </si>
  <si>
    <t>REG001People in Need</t>
  </si>
  <si>
    <t>REG001Minimal humanitarian conditions - Level 1</t>
  </si>
  <si>
    <t>REG001Stressed humanitarian conditions - Level 2</t>
  </si>
  <si>
    <t>REG001Moderate humanitarian conditions - Level 3</t>
  </si>
  <si>
    <t>REG001Severe humanitarian conditions - Level 4</t>
  </si>
  <si>
    <t>REG001Extreme humanitarian conditions - Level 5</t>
  </si>
  <si>
    <t>REG001Fatalities in all crises</t>
  </si>
  <si>
    <t>REG001Crisis affected groups</t>
  </si>
  <si>
    <t>REG001People facing limited access constraints</t>
  </si>
  <si>
    <t>REG001People facing restricted access constraints</t>
  </si>
  <si>
    <t>REG001Impediments to entry into country (bureaucratic and administrative)</t>
  </si>
  <si>
    <t>REG001Restriction of movement (impediments to freedom of movement and/or administrative restrictions)</t>
  </si>
  <si>
    <t>REG001Interference into implementation of humanitarian activities</t>
  </si>
  <si>
    <t>REG001Violence against personnel, facilities and assets</t>
  </si>
  <si>
    <t>REG001Denial of existence of humanitarian needs or entitlements to assistance</t>
  </si>
  <si>
    <t>REG001Restriction and obstruction of access to services and assistance</t>
  </si>
  <si>
    <t>REG001Ongoing insecurity/hostilities affecting humanitarian assistance</t>
  </si>
  <si>
    <t xml:space="preserve">REG001Presence of mines and improvised explosive devices </t>
  </si>
  <si>
    <t>REG001Physical constraints in the environment (obstacles related to terrain, climate, lack of infrastructure, etc.)</t>
  </si>
  <si>
    <t>PAK001Total population</t>
  </si>
  <si>
    <t>PAK001Landmass affected</t>
  </si>
  <si>
    <t>PAK001People exposed</t>
  </si>
  <si>
    <t>PAK001People affected</t>
  </si>
  <si>
    <t>PAK001People displaced</t>
  </si>
  <si>
    <t>PAK001Injuries reported</t>
  </si>
  <si>
    <t>PAK001Illness cases reported</t>
  </si>
  <si>
    <t>PAK001Fatalities reported</t>
  </si>
  <si>
    <t>PAK001Buildings damaged</t>
  </si>
  <si>
    <t>PAK001Buildings destroyed</t>
  </si>
  <si>
    <t>PAK001Buildings in the affected area</t>
  </si>
  <si>
    <t>PAK001Economic Losses</t>
  </si>
  <si>
    <t>PAK001People in Need</t>
  </si>
  <si>
    <t>PAK001Minimal humanitarian conditions - Level 1</t>
  </si>
  <si>
    <t>PAK001Stressed humanitarian conditions - Level 2</t>
  </si>
  <si>
    <t>PAK001Moderate humanitarian conditions - Level 3</t>
  </si>
  <si>
    <t>PAK001Severe humanitarian conditions - Level 4</t>
  </si>
  <si>
    <t>PAK001Extreme humanitarian conditions - Level 5</t>
  </si>
  <si>
    <t>PAK001Fatalities in all crises</t>
  </si>
  <si>
    <t>PAK001Crisis affected groups</t>
  </si>
  <si>
    <t>PAK001People facing limited access constraints</t>
  </si>
  <si>
    <t>PAK001People facing restricted access constraints</t>
  </si>
  <si>
    <t>PAK001Impediments to entry into country (bureaucratic and administrative)</t>
  </si>
  <si>
    <t>PAK001Restriction of movement (impediments to freedom of movement and/or administrative restrictions)</t>
  </si>
  <si>
    <t>PAK001Interference into implementation of humanitarian activities</t>
  </si>
  <si>
    <t>PAK001Violence against personnel, facilities and assets</t>
  </si>
  <si>
    <t>PAK001Denial of existence of humanitarian needs or entitlements to assistance</t>
  </si>
  <si>
    <t>PAK001Restriction and obstruction of access to services and assistance</t>
  </si>
  <si>
    <t>PAK001Ongoing insecurity/hostilities affecting humanitarian assistance</t>
  </si>
  <si>
    <t xml:space="preserve">PAK001Presence of mines and improvised explosive devices </t>
  </si>
  <si>
    <t>PAK001Physical constraints in the environment (obstacles related to terrain, climate, lack of infrastructure, etc.)</t>
  </si>
  <si>
    <t>PAK004Total population</t>
  </si>
  <si>
    <t>PAK004Landmass affected</t>
  </si>
  <si>
    <t>PAK004People exposed</t>
  </si>
  <si>
    <t>PAK004People affected</t>
  </si>
  <si>
    <t>PAK004People displaced</t>
  </si>
  <si>
    <t>PAK004Injuries reported</t>
  </si>
  <si>
    <t>PAK004Illness cases reported</t>
  </si>
  <si>
    <t>PAK004Fatalities reported</t>
  </si>
  <si>
    <t>PAK004Buildings damaged</t>
  </si>
  <si>
    <t>PAK004Buildings destroyed</t>
  </si>
  <si>
    <t>PAK004Buildings in the affected area</t>
  </si>
  <si>
    <t>PAK004Economic Losses</t>
  </si>
  <si>
    <t>PAK004People in Need</t>
  </si>
  <si>
    <t>PAK004Minimal humanitarian conditions - Level 1</t>
  </si>
  <si>
    <t>PAK004Stressed humanitarian conditions - Level 2</t>
  </si>
  <si>
    <t>PAK004Moderate humanitarian conditions - Level 3</t>
  </si>
  <si>
    <t>PAK004Severe humanitarian conditions - Level 4</t>
  </si>
  <si>
    <t>PAK004Extreme humanitarian conditions - Level 5</t>
  </si>
  <si>
    <t>PAK004Fatalities in all crises</t>
  </si>
  <si>
    <t>PAK004Crisis affected groups</t>
  </si>
  <si>
    <t>PAK004People facing limited access constraints</t>
  </si>
  <si>
    <t>PAK004People facing restricted access constraints</t>
  </si>
  <si>
    <t>PAK004Impediments to entry into country (bureaucratic and administrative)</t>
  </si>
  <si>
    <t>PAK004Restriction of movement (impediments to freedom of movement and/or administrative restrictions)</t>
  </si>
  <si>
    <t>PAK004Interference into implementation of humanitarian activities</t>
  </si>
  <si>
    <t>PAK004Violence against personnel, facilities and assets</t>
  </si>
  <si>
    <t>PAK004Denial of existence of humanitarian needs or entitlements to assistance</t>
  </si>
  <si>
    <t>PAK004Restriction and obstruction of access to services and assistance</t>
  </si>
  <si>
    <t>PAK004Ongoing insecurity/hostilities affecting humanitarian assistance</t>
  </si>
  <si>
    <t xml:space="preserve">PAK004Presence of mines and improvised explosive devices </t>
  </si>
  <si>
    <t>PAK004Physical constraints in the environment (obstacles related to terrain, climate, lack of infrastructure, etc.)</t>
  </si>
  <si>
    <t>PSE002Total population</t>
  </si>
  <si>
    <t>PSE002Landmass affected</t>
  </si>
  <si>
    <t>PSE002People exposed</t>
  </si>
  <si>
    <t>PSE002People affected</t>
  </si>
  <si>
    <t>PSE002People displaced</t>
  </si>
  <si>
    <t>PSE002Injuries reported</t>
  </si>
  <si>
    <t>PSE002Illness cases reported</t>
  </si>
  <si>
    <t>PSE002Fatalities reported</t>
  </si>
  <si>
    <t>PSE002Buildings damaged</t>
  </si>
  <si>
    <t>PSE002Buildings destroyed</t>
  </si>
  <si>
    <t>PSE002Buildings in the affected area</t>
  </si>
  <si>
    <t>PSE002Economic Losses</t>
  </si>
  <si>
    <t>PSE002People in Need</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</si>
  <si>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</si>
  <si>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</si>
  <si>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</si>
  <si>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</si>
  <si>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</si>
  <si>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PSE002Fatalities in all crises</t>
  </si>
  <si>
    <t>PSE002Crisis affected groups</t>
  </si>
  <si>
    <t>PSE002People facing limited access constraints</t>
  </si>
  <si>
    <t>PSE002People facing restricted access constraints</t>
  </si>
  <si>
    <t>PSE002Impediments to entry into country (bureaucratic and administrative)</t>
  </si>
  <si>
    <t>PSE002Restriction of movement (impediments to freedom of movement and/or administrative restrictions)</t>
  </si>
  <si>
    <t>PSE002Interference into implementation of humanitarian activities</t>
  </si>
  <si>
    <t>PSE002Violence against personnel, facilities and assets</t>
  </si>
  <si>
    <t>PSE002Denial of existence of humanitarian needs or entitlements to assistance</t>
  </si>
  <si>
    <t>PSE002Restriction and obstruction of access to services and assistance</t>
  </si>
  <si>
    <t>PSE002Ongoing insecurity/hostilities affecting humanitarian assistance</t>
  </si>
  <si>
    <t xml:space="preserve">PSE002Presence of mines and improvised explosive devices </t>
  </si>
  <si>
    <t>PSE002Physical constraints in the environment (obstacles related to terrain, climate, lack of infrastructure, etc.)</t>
  </si>
  <si>
    <t>PNG002Total population</t>
  </si>
  <si>
    <t>PNG002Landmass affected</t>
  </si>
  <si>
    <t>PNG002People exposed</t>
  </si>
  <si>
    <t>PNG002People affected</t>
  </si>
  <si>
    <t>PNG002People displaced</t>
  </si>
  <si>
    <t>PNG002Injuries reported</t>
  </si>
  <si>
    <t>PNG002Illness cases reported</t>
  </si>
  <si>
    <t>PNG002Fatalities reported</t>
  </si>
  <si>
    <t>PNG002Buildings damaged</t>
  </si>
  <si>
    <t>PNG002Buildings destroyed</t>
  </si>
  <si>
    <t>PNG002Buildings in the affected area</t>
  </si>
  <si>
    <t>PNG002Economic Losses</t>
  </si>
  <si>
    <t>PNG002People in Need</t>
  </si>
  <si>
    <t>PNG002Minimal humanitarian conditions - Level 1</t>
  </si>
  <si>
    <t>PNG002Stressed humanitarian conditions - Level 2</t>
  </si>
  <si>
    <t>PNG002Moderate humanitarian conditions - Level 3</t>
  </si>
  <si>
    <t>PNG002Severe humanitarian conditions - Level 4</t>
  </si>
  <si>
    <t>PNG002Extreme humanitarian conditions - Level 5</t>
  </si>
  <si>
    <t>PNG002Fatalities in all crises</t>
  </si>
  <si>
    <t>PNG002Crisis affected groups</t>
  </si>
  <si>
    <t>PNG002People facing limited access constraints</t>
  </si>
  <si>
    <t>PNG002People facing restricted access constraints</t>
  </si>
  <si>
    <t>PNG002Impediments to entry into country (bureaucratic and administrative)</t>
  </si>
  <si>
    <t>PNG002Restriction of movement (impediments to freedom of movement and/or administrative restrictions)</t>
  </si>
  <si>
    <t>PNG002Interference into implementation of humanitarian activities</t>
  </si>
  <si>
    <t>PNG002Violence against personnel, facilities and assets</t>
  </si>
  <si>
    <t>PNG002Denial of existence of humanitarian needs or entitlements to assistance</t>
  </si>
  <si>
    <t>PNG002Restriction and obstruction of access to services and assistance</t>
  </si>
  <si>
    <t>PNG002Ongoing insecurity/hostilities affecting humanitarian assistance</t>
  </si>
  <si>
    <t xml:space="preserve">PNG002Presence of mines and improvised explosive devices </t>
  </si>
  <si>
    <t>PNG002Physical constraints in the environment (obstacles related to terrain, climate, lack of infrastructure, etc.)</t>
  </si>
  <si>
    <t>PER002Total population</t>
  </si>
  <si>
    <t>PER002Landmass affected</t>
  </si>
  <si>
    <t>PER002People exposed</t>
  </si>
  <si>
    <t>PER002People affected</t>
  </si>
  <si>
    <t>PER002People displaced</t>
  </si>
  <si>
    <t>PER002Injuries reported</t>
  </si>
  <si>
    <t>PER002Illness cases reported</t>
  </si>
  <si>
    <t>PER002Fatalities reported</t>
  </si>
  <si>
    <t>PER002Buildings damaged</t>
  </si>
  <si>
    <t>PER002Buildings destroyed</t>
  </si>
  <si>
    <t>PER002Buildings in the affected area</t>
  </si>
  <si>
    <t>PER002Economic Losses</t>
  </si>
  <si>
    <t>PER002People in Need</t>
  </si>
  <si>
    <t>PER002Minimal humanitarian conditions - Level 1</t>
  </si>
  <si>
    <t>PER002Stressed humanitarian conditions - Level 2</t>
  </si>
  <si>
    <t>PER002Moderate humanitarian conditions - Level 3</t>
  </si>
  <si>
    <t>PER002Severe humanitarian conditions - Level 4</t>
  </si>
  <si>
    <t>PER002Extreme humanitarian conditions - Level 5</t>
  </si>
  <si>
    <t>PER002Fatalities in all crises</t>
  </si>
  <si>
    <t>PER002Crisis affected groups</t>
  </si>
  <si>
    <t>PER002People facing limited access constraints</t>
  </si>
  <si>
    <t>PER002People facing restricted access constraints</t>
  </si>
  <si>
    <t>PER002Impediments to entry into country (bureaucratic and administrative)</t>
  </si>
  <si>
    <t>PER002Restriction of movement (impediments to freedom of movement and/or administrative restrictions)</t>
  </si>
  <si>
    <t>PER002Interference into implementation of humanitarian activities</t>
  </si>
  <si>
    <t>PER002Violence against personnel, facilities and assets</t>
  </si>
  <si>
    <t>PER002Denial of existence of humanitarian needs or entitlements to assistance</t>
  </si>
  <si>
    <t>PER002Restriction and obstruction of access to services and assistance</t>
  </si>
  <si>
    <t>PER002Ongoing insecurity/hostilities affecting humanitarian assistance</t>
  </si>
  <si>
    <t xml:space="preserve">PER002Presence of mines and improvised explosive devices </t>
  </si>
  <si>
    <t>PER002Physical constraints in the environment (obstacles related to terrain, climate, lack of infrastructure, etc.)</t>
  </si>
  <si>
    <t>PHL003Total population</t>
  </si>
  <si>
    <t>PHL003Landmass affected</t>
  </si>
  <si>
    <t>PHL003People exposed</t>
  </si>
  <si>
    <t>PHL003People affected</t>
  </si>
  <si>
    <t>PHL003People displaced</t>
  </si>
  <si>
    <t>PHL003Injuries reported</t>
  </si>
  <si>
    <t>PHL003Illness cases reported</t>
  </si>
  <si>
    <t>PHL003Fatalities reported</t>
  </si>
  <si>
    <t>PHL003Buildings damaged</t>
  </si>
  <si>
    <t>PHL003Buildings destroyed</t>
  </si>
  <si>
    <t>PHL003Buildings in the affected area</t>
  </si>
  <si>
    <t>PHL003Economic Losses</t>
  </si>
  <si>
    <t>PHL003People in Need</t>
  </si>
  <si>
    <t>PHL003Minimal humanitarian conditions - Level 1</t>
  </si>
  <si>
    <t>PHL003Stressed humanitarian conditions - Level 2</t>
  </si>
  <si>
    <t>PHL003Moderate humanitarian conditions - Level 3</t>
  </si>
  <si>
    <t>PHL003Severe humanitarian conditions - Level 4</t>
  </si>
  <si>
    <t>PHL003Extreme humanitarian conditions - Level 5</t>
  </si>
  <si>
    <t>PHL003Fatalities in all crises</t>
  </si>
  <si>
    <t>PHL003Crisis affected groups</t>
  </si>
  <si>
    <t>PHL003People facing limited access constraints</t>
  </si>
  <si>
    <t>PHL003People facing restricted access constraints</t>
  </si>
  <si>
    <t>PHL003Impediments to entry into country (bureaucratic and administrative)</t>
  </si>
  <si>
    <t>PHL003Restriction of movement (impediments to freedom of movement and/or administrative restrictions)</t>
  </si>
  <si>
    <t>PHL003Interference into implementation of humanitarian activities</t>
  </si>
  <si>
    <t>PHL003Violence against personnel, facilities and assets</t>
  </si>
  <si>
    <t>PHL003Denial of existence of humanitarian needs or entitlements to assistance</t>
  </si>
  <si>
    <t>PHL003Restriction and obstruction of access to services and assistance</t>
  </si>
  <si>
    <t>PHL003Ongoing insecurity/hostilities affecting humanitarian assistance</t>
  </si>
  <si>
    <t xml:space="preserve">PHL003Presence of mines and improvised explosive devices </t>
  </si>
  <si>
    <t>PHL003Physical constraints in the environment (obstacles related to terrain, climate, lack of infrastructure, etc.)</t>
  </si>
  <si>
    <t>RWA002Total population</t>
  </si>
  <si>
    <t>RWA002Landmass affected</t>
  </si>
  <si>
    <t>RWA002People exposed</t>
  </si>
  <si>
    <t>RWA002People affected</t>
  </si>
  <si>
    <t>RWA002People displaced</t>
  </si>
  <si>
    <t>RWA002Injuries reported</t>
  </si>
  <si>
    <t>RWA002Illness cases reported</t>
  </si>
  <si>
    <t>RWA002Fatalities reported</t>
  </si>
  <si>
    <t>RWA002Buildings damaged</t>
  </si>
  <si>
    <t>RWA002Buildings destroyed</t>
  </si>
  <si>
    <t>RWA002Buildings in the affected area</t>
  </si>
  <si>
    <t>RWA002Economic Losses</t>
  </si>
  <si>
    <t>RWA002People in Need</t>
  </si>
  <si>
    <t>RWA002Minimal humanitarian conditions - Level 1</t>
  </si>
  <si>
    <t>RWA002Stressed humanitarian conditions - Level 2</t>
  </si>
  <si>
    <t>RWA002Moderate humanitarian conditions - Level 3</t>
  </si>
  <si>
    <t>RWA002Severe humanitarian conditions - Level 4</t>
  </si>
  <si>
    <t>RWA002Extreme humanitarian conditions - Level 5</t>
  </si>
  <si>
    <t>RWA002Fatalities in all crises</t>
  </si>
  <si>
    <t>RWA002Crisis affected groups</t>
  </si>
  <si>
    <t>RWA002People facing limited access constraints</t>
  </si>
  <si>
    <t>RWA002People facing restricted access constraints</t>
  </si>
  <si>
    <t>RWA002Impediments to entry into country (bureaucratic and administrative)</t>
  </si>
  <si>
    <t>RWA002Restriction of movement (impediments to freedom of movement and/or administrative restrictions)</t>
  </si>
  <si>
    <t>RWA002Interference into implementation of humanitarian activities</t>
  </si>
  <si>
    <t>RWA002Violence against personnel, facilities and assets</t>
  </si>
  <si>
    <t>RWA002Denial of existence of humanitarian needs or entitlements to assistance</t>
  </si>
  <si>
    <t>RWA002Restriction and obstruction of access to services and assistance</t>
  </si>
  <si>
    <t>RWA002Ongoing insecurity/hostilities affecting humanitarian assistance</t>
  </si>
  <si>
    <t xml:space="preserve">RWA002Presence of mines and improvised explosive devices </t>
  </si>
  <si>
    <t>RWA002Physical constraints in the environment (obstacles related to terrain, climate, lack of infrastructure, etc.)</t>
  </si>
  <si>
    <t>SEN002Total population</t>
  </si>
  <si>
    <t>SEN002Landmass affected</t>
  </si>
  <si>
    <t>SEN002People exposed</t>
  </si>
  <si>
    <t>SEN002People affected</t>
  </si>
  <si>
    <t>SEN002People displaced</t>
  </si>
  <si>
    <t>SEN002Injuries reported</t>
  </si>
  <si>
    <t>SEN002Illness cases reported</t>
  </si>
  <si>
    <t>SEN002Fatalities reported</t>
  </si>
  <si>
    <t>SEN002Buildings damaged</t>
  </si>
  <si>
    <t>SEN002Buildings destroyed</t>
  </si>
  <si>
    <t>SEN002Buildings in the affected area</t>
  </si>
  <si>
    <t>SEN002Economic Losses</t>
  </si>
  <si>
    <t>SEN002People in Need</t>
  </si>
  <si>
    <t>SEN002Minimal humanitarian conditions - Level 1</t>
  </si>
  <si>
    <t>SEN002Stressed humanitarian conditions - Level 2</t>
  </si>
  <si>
    <t>SEN002Moderate humanitarian conditions - Level 3</t>
  </si>
  <si>
    <t>SEN002Severe humanitarian conditions - Level 4</t>
  </si>
  <si>
    <t>SEN002Extreme humanitarian conditions - Level 5</t>
  </si>
  <si>
    <t>SEN002Fatalities in all crises</t>
  </si>
  <si>
    <t>SEN002Crisis affected groups</t>
  </si>
  <si>
    <t>SEN002People facing limited access constraints</t>
  </si>
  <si>
    <t>SEN002People facing restricted access constraints</t>
  </si>
  <si>
    <t>SEN002Impediments to entry into country (bureaucratic and administrative)</t>
  </si>
  <si>
    <t>SEN002Restriction of movement (impediments to freedom of movement and/or administrative restrictions)</t>
  </si>
  <si>
    <t>SEN002Interference into implementation of humanitarian activities</t>
  </si>
  <si>
    <t>SEN002Violence against personnel, facilities and assets</t>
  </si>
  <si>
    <t>SEN002Denial of existence of humanitarian needs or entitlements to assistance</t>
  </si>
  <si>
    <t>SEN002Restriction and obstruction of access to services and assistance</t>
  </si>
  <si>
    <t>SEN002Ongoing insecurity/hostilities affecting humanitarian assistance</t>
  </si>
  <si>
    <t xml:space="preserve">SEN002Presence of mines and improvised explosive devices </t>
  </si>
  <si>
    <t>SEN002Physical constraints in the environment (obstacles related to terrain, climate, lack of infrastructure, etc.)</t>
  </si>
  <si>
    <t>SOM001Total population</t>
  </si>
  <si>
    <t>SOM001Landmass affected</t>
  </si>
  <si>
    <t>SOM001People exposed</t>
  </si>
  <si>
    <t>SOM001People affected</t>
  </si>
  <si>
    <t>SOM001People displaced</t>
  </si>
  <si>
    <t>SOM001Injuries reported</t>
  </si>
  <si>
    <t>SOM001Illness cases reported</t>
  </si>
  <si>
    <t>SOM001Fatalities reported</t>
  </si>
  <si>
    <t>SOM001Buildings damaged</t>
  </si>
  <si>
    <t>SOM001Buildings destroyed</t>
  </si>
  <si>
    <t>SOM001Buildings in the affected area</t>
  </si>
  <si>
    <t>SOM001Economic Losses</t>
  </si>
  <si>
    <t>SOM001People in Need</t>
  </si>
  <si>
    <t>SOM001Minimal humanitarian conditions - Level 1</t>
  </si>
  <si>
    <t>SOM001Stressed humanitarian conditions - Level 2</t>
  </si>
  <si>
    <t>SOM001Moderate humanitarian conditions - Level 3</t>
  </si>
  <si>
    <t>SOM001Severe humanitarian conditions - Level 4</t>
  </si>
  <si>
    <t>SOM001Extreme humanitarian conditions - Level 5</t>
  </si>
  <si>
    <t>SOM001Fatalities in all crises</t>
  </si>
  <si>
    <t>SOM001Crisis affected groups</t>
  </si>
  <si>
    <t>SOM001People facing limited access constraints</t>
  </si>
  <si>
    <t>SOM001People facing restricted access constraints</t>
  </si>
  <si>
    <t>SOM001Impediments to entry into country (bureaucratic and administrative)</t>
  </si>
  <si>
    <t>SOM001Restriction of movement (impediments to freedom of movement and/or administrative restrictions)</t>
  </si>
  <si>
    <t>SOM001Interference into implementation of humanitarian activities</t>
  </si>
  <si>
    <t>SOM001Violence against personnel, facilities and assets</t>
  </si>
  <si>
    <t>SOM001Denial of existence of humanitarian needs or entitlements to assistance</t>
  </si>
  <si>
    <t>SOM001Restriction and obstruction of access to services and assistance</t>
  </si>
  <si>
    <t>SOM001Ongoing insecurity/hostilities affecting humanitarian assistance</t>
  </si>
  <si>
    <t xml:space="preserve">SOM001Presence of mines and improvised explosive devices </t>
  </si>
  <si>
    <t>SOM001Physical constraints in the environment (obstacles related to terrain, climate, lack of infrastructure, etc.)</t>
  </si>
  <si>
    <t>SOM002Total population</t>
  </si>
  <si>
    <t>SOM002Landmass affected</t>
  </si>
  <si>
    <t>SOM002People exposed</t>
  </si>
  <si>
    <t>SOM002People affected</t>
  </si>
  <si>
    <t>SOM002People displaced</t>
  </si>
  <si>
    <t>SOM002Injuries reported</t>
  </si>
  <si>
    <t>SOM002Illness cases reported</t>
  </si>
  <si>
    <t>SOM002Fatalities reported</t>
  </si>
  <si>
    <t>SOM002Buildings damaged</t>
  </si>
  <si>
    <t>SOM002Buildings destroyed</t>
  </si>
  <si>
    <t>SOM002Buildings in the affected area</t>
  </si>
  <si>
    <t>SOM002Economic Losses</t>
  </si>
  <si>
    <t>SOM002People in Need</t>
  </si>
  <si>
    <t>SOM002Minimal humanitarian conditions - Level 1</t>
  </si>
  <si>
    <t>SOM002Stressed humanitarian conditions - Level 2</t>
  </si>
  <si>
    <t>SOM002Moderate humanitarian conditions - Level 3</t>
  </si>
  <si>
    <t>SOM002Severe humanitarian conditions - Level 4</t>
  </si>
  <si>
    <t>SOM002Extreme humanitarian conditions - Level 5</t>
  </si>
  <si>
    <t>SOM002Fatalities in all crises</t>
  </si>
  <si>
    <t>SOM002Crisis affected groups</t>
  </si>
  <si>
    <t>SOM002People facing limited access constraints</t>
  </si>
  <si>
    <t>SOM002People facing restricted access constraints</t>
  </si>
  <si>
    <t>SOM002Impediments to entry into country (bureaucratic and administrative)</t>
  </si>
  <si>
    <t>SOM002Restriction of movement (impediments to freedom of movement and/or administrative restrictions)</t>
  </si>
  <si>
    <t>SOM002Interference into implementation of humanitarian activities</t>
  </si>
  <si>
    <t>SOM002Violence against personnel, facilities and assets</t>
  </si>
  <si>
    <t>SOM002Denial of existence of humanitarian needs or entitlements to assistance</t>
  </si>
  <si>
    <t>SOM002Restriction and obstruction of access to services and assistance</t>
  </si>
  <si>
    <t>SOM002Ongoing insecurity/hostilities affecting humanitarian assistance</t>
  </si>
  <si>
    <t xml:space="preserve">SOM002Presence of mines and improvised explosive devices </t>
  </si>
  <si>
    <t>SOM002Physical constraints in the environment (obstacles related to terrain, climate, lack of infrastructure, etc.)</t>
  </si>
  <si>
    <t>SOM003Total population</t>
  </si>
  <si>
    <t>SOM003Landmass affected</t>
  </si>
  <si>
    <t>SOM003People exposed</t>
  </si>
  <si>
    <t>SOM003People affected</t>
  </si>
  <si>
    <t>SOM003People displaced</t>
  </si>
  <si>
    <t>SOM003Injuries reported</t>
  </si>
  <si>
    <t>SOM003Illness cases reported</t>
  </si>
  <si>
    <t>SOM003Fatalities reported</t>
  </si>
  <si>
    <t>SOM003Buildings damaged</t>
  </si>
  <si>
    <t>SOM003Buildings destroyed</t>
  </si>
  <si>
    <t>SOM003Buildings in the affected area</t>
  </si>
  <si>
    <t>SOM003Economic Losses</t>
  </si>
  <si>
    <t>SOM003People in Need</t>
  </si>
  <si>
    <t>SOM003Minimal humanitarian conditions - Level 1</t>
  </si>
  <si>
    <t>SOM003Stressed humanitarian conditions - Level 2</t>
  </si>
  <si>
    <t>SOM003Moderate humanitarian conditions - Level 3</t>
  </si>
  <si>
    <t>SOM003Severe humanitarian conditions - Level 4</t>
  </si>
  <si>
    <t>SOM003Extreme humanitarian conditions - Level 5</t>
  </si>
  <si>
    <t>SOM003Fatalities in all crises</t>
  </si>
  <si>
    <t>SOM003Crisis affected groups</t>
  </si>
  <si>
    <t>SOM003People facing limited access constraints</t>
  </si>
  <si>
    <t>SOM003People facing restricted access constraints</t>
  </si>
  <si>
    <t>SOM003Impediments to entry into country (bureaucratic and administrative)</t>
  </si>
  <si>
    <t>SOM003Restriction of movement (impediments to freedom of movement and/or administrative restrictions)</t>
  </si>
  <si>
    <t>SOM003Interference into implementation of humanitarian activities</t>
  </si>
  <si>
    <t>SOM003Violence against personnel, facilities and assets</t>
  </si>
  <si>
    <t>SOM003Denial of existence of humanitarian needs or entitlements to assistance</t>
  </si>
  <si>
    <t>SOM003Restriction and obstruction of access to services and assistance</t>
  </si>
  <si>
    <t>SOM003Ongoing insecurity/hostilities affecting humanitarian assistance</t>
  </si>
  <si>
    <t xml:space="preserve">SOM003Presence of mines and improvised explosive devices </t>
  </si>
  <si>
    <t>SOM003Physical constraints in the environment (obstacles related to terrain, climate, lack of infrastructure, etc.)</t>
  </si>
  <si>
    <t>SSD001Total population</t>
  </si>
  <si>
    <t>SSD001Landmass affected</t>
  </si>
  <si>
    <t>SSD001People exposed</t>
  </si>
  <si>
    <t>SSD001People affected</t>
  </si>
  <si>
    <t>SSD001People displaced</t>
  </si>
  <si>
    <t>SSD001Injuries reported</t>
  </si>
  <si>
    <t>SSD001Illness cases reported</t>
  </si>
  <si>
    <t>SSD001Fatalities reported</t>
  </si>
  <si>
    <t>SSD001Buildings damaged</t>
  </si>
  <si>
    <t>SSD001Buildings destroyed</t>
  </si>
  <si>
    <t>SSD001Buildings in the affected area</t>
  </si>
  <si>
    <t>SSD001Economic Losses</t>
  </si>
  <si>
    <t>SSD001People in Need</t>
  </si>
  <si>
    <t>SSD001Minimal humanitarian conditions - Level 1</t>
  </si>
  <si>
    <t>SSD001Stressed humanitarian conditions - Level 2</t>
  </si>
  <si>
    <t>SSD001Moderate humanitarian conditions - Level 3</t>
  </si>
  <si>
    <t>SSD001Severe humanitarian conditions - Level 4</t>
  </si>
  <si>
    <t>SSD001Extreme humanitarian conditions - Level 5</t>
  </si>
  <si>
    <t>SSD001Fatalities in all crises</t>
  </si>
  <si>
    <t>SSD001Crisis affected groups</t>
  </si>
  <si>
    <t>SSD001People facing limited access constraints</t>
  </si>
  <si>
    <t>SSD001People facing restricted access constraints</t>
  </si>
  <si>
    <t>SSD001Impediments to entry into country (bureaucratic and administrative)</t>
  </si>
  <si>
    <t>SSD001Restriction of movement (impediments to freedom of movement and/or administrative restrictions)</t>
  </si>
  <si>
    <t>SSD001Interference into implementation of humanitarian activities</t>
  </si>
  <si>
    <t>SSD001Violence against personnel, facilities and assets</t>
  </si>
  <si>
    <t>SSD001Denial of existence of humanitarian needs or entitlements to assistance</t>
  </si>
  <si>
    <t>SSD001Restriction and obstruction of access to services and assistance</t>
  </si>
  <si>
    <t>SSD001Ongoing insecurity/hostilities affecting humanitarian assistance</t>
  </si>
  <si>
    <t xml:space="preserve">SSD001Presence of mines and improvised explosive devices </t>
  </si>
  <si>
    <t>SSD001Physical constraints in the environment (obstacles related to terrain, climate, lack of infrastructure, etc.)</t>
  </si>
  <si>
    <t>SSD002Total population</t>
  </si>
  <si>
    <t>SSD002Landmass affected</t>
  </si>
  <si>
    <t>SSD002People exposed</t>
  </si>
  <si>
    <t>SSD002People affected</t>
  </si>
  <si>
    <t>SSD002People displaced</t>
  </si>
  <si>
    <t>SSD002Injuries reported</t>
  </si>
  <si>
    <t>SSD002Illness cases reported</t>
  </si>
  <si>
    <t>SSD002Fatalities reported</t>
  </si>
  <si>
    <t>SSD002Buildings damaged</t>
  </si>
  <si>
    <t>SSD002Buildings destroyed</t>
  </si>
  <si>
    <t>SSD002Buildings in the affected area</t>
  </si>
  <si>
    <t>SSD002Economic Losses</t>
  </si>
  <si>
    <t>SSD002People in Need</t>
  </si>
  <si>
    <t>SSD002Minimal humanitarian conditions - Level 1</t>
  </si>
  <si>
    <t>SSD002Stressed humanitarian conditions - Level 2</t>
  </si>
  <si>
    <t>SSD002Moderate humanitarian conditions - Level 3</t>
  </si>
  <si>
    <t>SSD002Severe humanitarian conditions - Level 4</t>
  </si>
  <si>
    <t>SSD002Extreme humanitarian conditions - Level 5</t>
  </si>
  <si>
    <t>SSD002Fatalities in all crises</t>
  </si>
  <si>
    <t>SSD002Crisis affected groups</t>
  </si>
  <si>
    <t>SSD002People facing limited access constraints</t>
  </si>
  <si>
    <t>SSD002People facing restricted access constraints</t>
  </si>
  <si>
    <t>SSD002Impediments to entry into country (bureaucratic and administrative)</t>
  </si>
  <si>
    <t>SSD002Restriction of movement (impediments to freedom of movement and/or administrative restrictions)</t>
  </si>
  <si>
    <t>SSD002Interference into implementation of humanitarian activities</t>
  </si>
  <si>
    <t>SSD002Violence against personnel, facilities and assets</t>
  </si>
  <si>
    <t>SSD002Denial of existence of humanitarian needs or entitlements to assistance</t>
  </si>
  <si>
    <t>SSD002Restriction and obstruction of access to services and assistance</t>
  </si>
  <si>
    <t>SSD002Ongoing insecurity/hostilities affecting humanitarian assistance</t>
  </si>
  <si>
    <t xml:space="preserve">SSD002Presence of mines and improvised explosive devices </t>
  </si>
  <si>
    <t>SSD002Physical constraints in the environment (obstacles related to terrain, climate, lack of infrastructure, etc.)</t>
  </si>
  <si>
    <t>SDN001Total population</t>
  </si>
  <si>
    <t>SDN001Landmass affected</t>
  </si>
  <si>
    <t>SDN001People exposed</t>
  </si>
  <si>
    <t>SDN001People affected</t>
  </si>
  <si>
    <t>SDN001People displaced</t>
  </si>
  <si>
    <t>SDN001Injuries reported</t>
  </si>
  <si>
    <t>SDN001Illness cases reported</t>
  </si>
  <si>
    <t>SDN001Fatalities reported</t>
  </si>
  <si>
    <t>SDN001Buildings damaged</t>
  </si>
  <si>
    <t>SDN001Buildings destroyed</t>
  </si>
  <si>
    <t>SDN001Buildings in the affected area</t>
  </si>
  <si>
    <t>SDN001Economic Losses</t>
  </si>
  <si>
    <t>SDN001People in Need</t>
  </si>
  <si>
    <t>SDN001Minimal humanitarian conditions - Level 1</t>
  </si>
  <si>
    <t>SDN001Stressed humanitarian conditions - Level 2</t>
  </si>
  <si>
    <t>SDN001Moderate humanitarian conditions - Level 3</t>
  </si>
  <si>
    <t>SDN001Severe humanitarian conditions - Level 4</t>
  </si>
  <si>
    <t>SDN001Extreme humanitarian conditions - Level 5</t>
  </si>
  <si>
    <t>SDN001Fatalities in all crises</t>
  </si>
  <si>
    <t>SDN001Crisis affected groups</t>
  </si>
  <si>
    <t>SDN001People facing limited access constraints</t>
  </si>
  <si>
    <t>SDN001People facing restricted access constraints</t>
  </si>
  <si>
    <t>SDN001Impediments to entry into country (bureaucratic and administrative)</t>
  </si>
  <si>
    <t>SDN001Restriction of movement (impediments to freedom of movement and/or administrative restrictions)</t>
  </si>
  <si>
    <t>SDN001Interference into implementation of humanitarian activities</t>
  </si>
  <si>
    <t>SDN001Violence against personnel, facilities and assets</t>
  </si>
  <si>
    <t>SDN001Denial of existence of humanitarian needs or entitlements to assistance</t>
  </si>
  <si>
    <t>SDN001Restriction and obstruction of access to services and assistance</t>
  </si>
  <si>
    <t>SDN001Ongoing insecurity/hostilities affecting humanitarian assistance</t>
  </si>
  <si>
    <t xml:space="preserve">SDN001Presence of mines and improvised explosive devices </t>
  </si>
  <si>
    <t>SDN001Physical constraints in the environment (obstacles related to terrain, climate, lack of infrastructure, etc.)</t>
  </si>
  <si>
    <t>SDN003Total population</t>
  </si>
  <si>
    <t>SDN003Landmass affected</t>
  </si>
  <si>
    <t>SDN003People exposed</t>
  </si>
  <si>
    <t>SDN003People affected</t>
  </si>
  <si>
    <t>SDN003People displaced</t>
  </si>
  <si>
    <t>SDN003Injuries reported</t>
  </si>
  <si>
    <t>SDN003Illness cases reported</t>
  </si>
  <si>
    <t>SDN003Fatalities reported</t>
  </si>
  <si>
    <t>SDN003Buildings damaged</t>
  </si>
  <si>
    <t>SDN003Buildings destroyed</t>
  </si>
  <si>
    <t>SDN003Buildings in the affected area</t>
  </si>
  <si>
    <t>SDN003Economic Losses</t>
  </si>
  <si>
    <t>SDN003People in Need</t>
  </si>
  <si>
    <t>SDN003Minimal humanitarian conditions - Level 1</t>
  </si>
  <si>
    <t>SDN003Stressed humanitarian conditions - Level 2</t>
  </si>
  <si>
    <t>SDN003Moderate humanitarian conditions - Level 3</t>
  </si>
  <si>
    <t>SDN003Severe humanitarian conditions - Level 4</t>
  </si>
  <si>
    <t>SDN003Extreme humanitarian conditions - Level 5</t>
  </si>
  <si>
    <t>SDN003Fatalities in all crises</t>
  </si>
  <si>
    <t>SDN003Crisis affected groups</t>
  </si>
  <si>
    <t>SDN003People facing limited access constraints</t>
  </si>
  <si>
    <t>SDN003People facing restricted access constraints</t>
  </si>
  <si>
    <t>SDN003Impediments to entry into country (bureaucratic and administrative)</t>
  </si>
  <si>
    <t>SDN003Restriction of movement (impediments to freedom of movement and/or administrative restrictions)</t>
  </si>
  <si>
    <t>SDN003Interference into implementation of humanitarian activities</t>
  </si>
  <si>
    <t>SDN003Violence against personnel, facilities and assets</t>
  </si>
  <si>
    <t>SDN003Denial of existence of humanitarian needs or entitlements to assistance</t>
  </si>
  <si>
    <t>SDN003Restriction and obstruction of access to services and assistance</t>
  </si>
  <si>
    <t>SDN003Ongoing insecurity/hostilities affecting humanitarian assistance</t>
  </si>
  <si>
    <t xml:space="preserve">SDN003Presence of mines and improvised explosive devices </t>
  </si>
  <si>
    <t>SDN003Physical constraints in the environment (obstacles related to terrain, climate, lack of infrastructure, etc.)</t>
  </si>
  <si>
    <t>SDN004Total population</t>
  </si>
  <si>
    <t>SDN004Landmass affected</t>
  </si>
  <si>
    <t>SDN004People exposed</t>
  </si>
  <si>
    <t>SDN004People affected</t>
  </si>
  <si>
    <t>SDN004People displaced</t>
  </si>
  <si>
    <t>SDN004Injuries reported</t>
  </si>
  <si>
    <t>SDN004Illness cases reported</t>
  </si>
  <si>
    <t>SDN004Fatalities reported</t>
  </si>
  <si>
    <t>SDN004Buildings damaged</t>
  </si>
  <si>
    <t>SDN004Buildings destroyed</t>
  </si>
  <si>
    <t>SDN004Buildings in the affected area</t>
  </si>
  <si>
    <t>SDN004Economic Losses</t>
  </si>
  <si>
    <t>SDN004People in Need</t>
  </si>
  <si>
    <t>SDN004Minimal humanitarian conditions - Level 1</t>
  </si>
  <si>
    <t>SDN004Stressed humanitarian conditions - Level 2</t>
  </si>
  <si>
    <t>SDN004Moderate humanitarian conditions - Level 3</t>
  </si>
  <si>
    <t>SDN004Severe humanitarian conditions - Level 4</t>
  </si>
  <si>
    <t>SDN004Extreme humanitarian conditions - Level 5</t>
  </si>
  <si>
    <t>SDN004Fatalities in all crises</t>
  </si>
  <si>
    <t>SDN004Crisis affected groups</t>
  </si>
  <si>
    <t>SDN004People facing limited access constraints</t>
  </si>
  <si>
    <t>SDN004People facing restricted access constraints</t>
  </si>
  <si>
    <t>SDN004Impediments to entry into country (bureaucratic and administrative)</t>
  </si>
  <si>
    <t>SDN004Restriction of movement (impediments to freedom of movement and/or administrative restrictions)</t>
  </si>
  <si>
    <t>SDN004Interference into implementation of humanitarian activities</t>
  </si>
  <si>
    <t>SDN004Violence against personnel, facilities and assets</t>
  </si>
  <si>
    <t>SDN004Denial of existence of humanitarian needs or entitlements to assistance</t>
  </si>
  <si>
    <t>SDN004Restriction and obstruction of access to services and assistance</t>
  </si>
  <si>
    <t>SDN004Ongoing insecurity/hostilities affecting humanitarian assistance</t>
  </si>
  <si>
    <t xml:space="preserve">SDN004Presence of mines and improvised explosive devices </t>
  </si>
  <si>
    <t>SDN004Physical constraints in the environment (obstacles related to terrain, climate, lack of infrastructure, etc.)</t>
  </si>
  <si>
    <t>SYR001Total population</t>
  </si>
  <si>
    <t>SYR001Landmass affected</t>
  </si>
  <si>
    <t>SYR001People exposed</t>
  </si>
  <si>
    <t>SYR001People affected</t>
  </si>
  <si>
    <t>SYR001People displaced</t>
  </si>
  <si>
    <t>SYR001Injuries reported</t>
  </si>
  <si>
    <t>SYR001Illness cases reported</t>
  </si>
  <si>
    <t>SYR001Fatalities reported</t>
  </si>
  <si>
    <t>SYR001Buildings damaged</t>
  </si>
  <si>
    <t>SYR001Buildings destroyed</t>
  </si>
  <si>
    <t>SYR001Buildings in the affected area</t>
  </si>
  <si>
    <t>SYR001Economic Losses</t>
  </si>
  <si>
    <t>SYR001People in Need</t>
  </si>
  <si>
    <t>SYR001Minimal humanitarian conditions - Level 1</t>
  </si>
  <si>
    <t>SYR001Stressed humanitarian conditions - Level 2</t>
  </si>
  <si>
    <t>SYR001Moderate humanitarian conditions - Level 3</t>
  </si>
  <si>
    <t>SYR001Severe humanitarian conditions - Level 4</t>
  </si>
  <si>
    <t>SYR001Extreme humanitarian conditions - Level 5</t>
  </si>
  <si>
    <t>SYR001Fatalities in all crises</t>
  </si>
  <si>
    <t>SYR001Crisis affected groups</t>
  </si>
  <si>
    <t>SYR001People facing limited access constraints</t>
  </si>
  <si>
    <t>SYR001People facing restricted access constraints</t>
  </si>
  <si>
    <t>SYR001Impediments to entry into country (bureaucratic and administrative)</t>
  </si>
  <si>
    <t>SYR001Restriction of movement (impediments to freedom of movement and/or administrative restrictions)</t>
  </si>
  <si>
    <t>SYR001Interference into implementation of humanitarian activities</t>
  </si>
  <si>
    <t>SYR001Violence against personnel, facilities and assets</t>
  </si>
  <si>
    <t>SYR001Denial of existence of humanitarian needs or entitlements to assistance</t>
  </si>
  <si>
    <t>SYR001Restriction and obstruction of access to services and assistance</t>
  </si>
  <si>
    <t>SYR001Ongoing insecurity/hostilities affecting humanitarian assistance</t>
  </si>
  <si>
    <t xml:space="preserve">SYR001Presence of mines and improvised explosive devices </t>
  </si>
  <si>
    <t>SYR001Physical constraints in the environment (obstacles related to terrain, climate, lack of infrastructure, etc.)</t>
  </si>
  <si>
    <t>REG004Total population</t>
  </si>
  <si>
    <t>REG004Landmass affected</t>
  </si>
  <si>
    <t>REG004People exposed</t>
  </si>
  <si>
    <t>REG004People affected</t>
  </si>
  <si>
    <t>REG004People displaced</t>
  </si>
  <si>
    <t>REG004Injuries reported</t>
  </si>
  <si>
    <t>REG004Illness cases reported</t>
  </si>
  <si>
    <t>REG004Fatalities reported</t>
  </si>
  <si>
    <t>REG004Buildings damaged</t>
  </si>
  <si>
    <t>REG004Buildings destroyed</t>
  </si>
  <si>
    <t>REG004Buildings in the affected area</t>
  </si>
  <si>
    <t>REG004Economic Losses</t>
  </si>
  <si>
    <t>REG004People in Need</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</si>
  <si>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</si>
  <si>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</si>
  <si>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</si>
  <si>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</si>
  <si>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</si>
  <si>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REG004Fatalities in all crises</t>
  </si>
  <si>
    <t>REG004Crisis affected groups</t>
  </si>
  <si>
    <t>REG004People facing limited access constraints</t>
  </si>
  <si>
    <t>REG004People facing restricted access constraints</t>
  </si>
  <si>
    <t>REG004Impediments to entry into country (bureaucratic and administrative)</t>
  </si>
  <si>
    <t>REG004Restriction of movement (impediments to freedom of movement and/or administrative restrictions)</t>
  </si>
  <si>
    <t>REG004Interference into implementation of humanitarian activities</t>
  </si>
  <si>
    <t>REG004Violence against personnel, facilities and assets</t>
  </si>
  <si>
    <t>REG004Denial of existence of humanitarian needs or entitlements to assistance</t>
  </si>
  <si>
    <t>REG004Restriction and obstruction of access to services and assistance</t>
  </si>
  <si>
    <t>REG004Ongoing insecurity/hostilities affecting humanitarian assistance</t>
  </si>
  <si>
    <t xml:space="preserve">REG004Presence of mines and improvised explosive devices </t>
  </si>
  <si>
    <t>REG004Physical constraints in the environment (obstacles related to terrain, climate, lack of infrastructure, etc.)</t>
  </si>
  <si>
    <t>TZA002Total population</t>
  </si>
  <si>
    <t>TZA002Landmass affected</t>
  </si>
  <si>
    <t>TZA002People exposed</t>
  </si>
  <si>
    <t>TZA002People affected</t>
  </si>
  <si>
    <t>TZA002People displaced</t>
  </si>
  <si>
    <t>TZA002Injuries reported</t>
  </si>
  <si>
    <t>TZA002Illness cases reported</t>
  </si>
  <si>
    <t>TZA002Fatalities reported</t>
  </si>
  <si>
    <t>TZA002Buildings damaged</t>
  </si>
  <si>
    <t>TZA002Buildings destroyed</t>
  </si>
  <si>
    <t>TZA002Buildings in the affected area</t>
  </si>
  <si>
    <t>TZA002Economic Losses</t>
  </si>
  <si>
    <t>TZA002People in Need</t>
  </si>
  <si>
    <t>TZA002Minimal humanitarian conditions - Level 1</t>
  </si>
  <si>
    <t>TZA002Stressed humanitarian conditions - Level 2</t>
  </si>
  <si>
    <t>TZA002Moderate humanitarian conditions - Level 3</t>
  </si>
  <si>
    <t>TZA002Severe humanitarian conditions - Level 4</t>
  </si>
  <si>
    <t>TZA002Extreme humanitarian conditions - Level 5</t>
  </si>
  <si>
    <t>TZA002Fatalities in all crises</t>
  </si>
  <si>
    <t>TZA002Crisis affected groups</t>
  </si>
  <si>
    <t>TZA002People facing limited access constraints</t>
  </si>
  <si>
    <t>TZA002People facing restricted access constraints</t>
  </si>
  <si>
    <t>TZA002Impediments to entry into country (bureaucratic and administrative)</t>
  </si>
  <si>
    <t>TZA002Restriction of movement (impediments to freedom of movement and/or administrative restrictions)</t>
  </si>
  <si>
    <t>TZA002Interference into implementation of humanitarian activities</t>
  </si>
  <si>
    <t>TZA002Violence against personnel, facilities and assets</t>
  </si>
  <si>
    <t>TZA002Denial of existence of humanitarian needs or entitlements to assistance</t>
  </si>
  <si>
    <t>TZA002Restriction and obstruction of access to services and assistance</t>
  </si>
  <si>
    <t>TZA002Ongoing insecurity/hostilities affecting humanitarian assistance</t>
  </si>
  <si>
    <t xml:space="preserve">TZA002Presence of mines and improvised explosive devices </t>
  </si>
  <si>
    <t>TZA002Physical constraints in the environment (obstacles related to terrain, climate, lack of infrastructure, etc.)</t>
  </si>
  <si>
    <t>THA001Total population</t>
  </si>
  <si>
    <t>THA001Landmass affected</t>
  </si>
  <si>
    <t>THA001People exposed</t>
  </si>
  <si>
    <t>THA001People affected</t>
  </si>
  <si>
    <t>THA001People displaced</t>
  </si>
  <si>
    <t>THA001Injuries reported</t>
  </si>
  <si>
    <t>THA001Illness cases reported</t>
  </si>
  <si>
    <t>THA001Fatalities reported</t>
  </si>
  <si>
    <t>THA001Buildings damaged</t>
  </si>
  <si>
    <t>THA001Buildings destroyed</t>
  </si>
  <si>
    <t>THA001Buildings in the affected area</t>
  </si>
  <si>
    <t>THA001Economic Losses</t>
  </si>
  <si>
    <t>THA001People in Need</t>
  </si>
  <si>
    <t>THA001Minimal humanitarian conditions - Level 1</t>
  </si>
  <si>
    <t>THA001Stressed humanitarian conditions - Level 2</t>
  </si>
  <si>
    <t>THA001Moderate humanitarian conditions - Level 3</t>
  </si>
  <si>
    <t>THA001Severe humanitarian conditions - Level 4</t>
  </si>
  <si>
    <t>THA001Extreme humanitarian conditions - Level 5</t>
  </si>
  <si>
    <t>THA001Fatalities in all crises</t>
  </si>
  <si>
    <t>THA001Crisis affected groups</t>
  </si>
  <si>
    <t>THA001People facing limited access constraints</t>
  </si>
  <si>
    <t>THA001People facing restricted access constraints</t>
  </si>
  <si>
    <t>THA001Impediments to entry into country (bureaucratic and administrative)</t>
  </si>
  <si>
    <t>THA001Restriction of movement (impediments to freedom of movement and/or administrative restrictions)</t>
  </si>
  <si>
    <t>THA001Interference into implementation of humanitarian activities</t>
  </si>
  <si>
    <t>THA001Violence against personnel, facilities and assets</t>
  </si>
  <si>
    <t>THA001Denial of existence of humanitarian needs or entitlements to assistance</t>
  </si>
  <si>
    <t>THA001Restriction and obstruction of access to services and assistance</t>
  </si>
  <si>
    <t>THA001Ongoing insecurity/hostilities affecting humanitarian assistance</t>
  </si>
  <si>
    <t xml:space="preserve">THA001Presence of mines and improvised explosive devices </t>
  </si>
  <si>
    <t>THA001Physical constraints in the environment (obstacles related to terrain, climate, lack of infrastructure, etc.)</t>
  </si>
  <si>
    <t>THA002Total population</t>
  </si>
  <si>
    <t>THA002Landmass affected</t>
  </si>
  <si>
    <t>THA002People exposed</t>
  </si>
  <si>
    <t>THA002People affected</t>
  </si>
  <si>
    <t>THA002People displaced</t>
  </si>
  <si>
    <t>THA002Injuries reported</t>
  </si>
  <si>
    <t>THA002Illness cases reported</t>
  </si>
  <si>
    <t>THA002Fatalities reported</t>
  </si>
  <si>
    <t>THA002Buildings damaged</t>
  </si>
  <si>
    <t>THA002Buildings destroyed</t>
  </si>
  <si>
    <t>THA002Buildings in the affected area</t>
  </si>
  <si>
    <t>THA002Economic Losses</t>
  </si>
  <si>
    <t>THA002People in Need</t>
  </si>
  <si>
    <t>THA002Minimal humanitarian conditions - Level 1</t>
  </si>
  <si>
    <t>THA002Stressed humanitarian conditions - Level 2</t>
  </si>
  <si>
    <t>THA002Moderate humanitarian conditions - Level 3</t>
  </si>
  <si>
    <t>THA002Severe humanitarian conditions - Level 4</t>
  </si>
  <si>
    <t>THA002Extreme humanitarian conditions - Level 5</t>
  </si>
  <si>
    <t>THA002Fatalities in all crises</t>
  </si>
  <si>
    <t>THA002Crisis affected groups</t>
  </si>
  <si>
    <t>THA002People facing limited access constraints</t>
  </si>
  <si>
    <t>THA002People facing restricted access constraints</t>
  </si>
  <si>
    <t>THA002Impediments to entry into country (bureaucratic and administrative)</t>
  </si>
  <si>
    <t>THA002Restriction of movement (impediments to freedom of movement and/or administrative restrictions)</t>
  </si>
  <si>
    <t>THA002Interference into implementation of humanitarian activities</t>
  </si>
  <si>
    <t>THA002Violence against personnel, facilities and assets</t>
  </si>
  <si>
    <t>THA002Denial of existence of humanitarian needs or entitlements to assistance</t>
  </si>
  <si>
    <t>THA002Restriction and obstruction of access to services and assistance</t>
  </si>
  <si>
    <t>THA002Ongoing insecurity/hostilities affecting humanitarian assistance</t>
  </si>
  <si>
    <t xml:space="preserve">THA002Presence of mines and improvised explosive devices </t>
  </si>
  <si>
    <t>THA002Physical constraints in the environment (obstacles related to terrain, climate, lack of infrastructure, etc.)</t>
  </si>
  <si>
    <t>THA003Total population</t>
  </si>
  <si>
    <t>THA003Landmass affected</t>
  </si>
  <si>
    <t>THA003People exposed</t>
  </si>
  <si>
    <t>THA003People affected</t>
  </si>
  <si>
    <t>THA003People displaced</t>
  </si>
  <si>
    <t>THA003Injuries reported</t>
  </si>
  <si>
    <t>THA003Illness cases reported</t>
  </si>
  <si>
    <t>THA003Fatalities reported</t>
  </si>
  <si>
    <t>THA003Buildings damaged</t>
  </si>
  <si>
    <t>THA003Buildings destroyed</t>
  </si>
  <si>
    <t>THA003Buildings in the affected area</t>
  </si>
  <si>
    <t>THA003Economic Losses</t>
  </si>
  <si>
    <t>THA003People in Need</t>
  </si>
  <si>
    <t>THA003Minimal humanitarian conditions - Level 1</t>
  </si>
  <si>
    <t>THA003Stressed humanitarian conditions - Level 2</t>
  </si>
  <si>
    <t>THA003Moderate humanitarian conditions - Level 3</t>
  </si>
  <si>
    <t>THA003Severe humanitarian conditions - Level 4</t>
  </si>
  <si>
    <t>THA003Extreme humanitarian conditions - Level 5</t>
  </si>
  <si>
    <t>THA003Fatalities in all crises</t>
  </si>
  <si>
    <t>THA003Crisis affected groups</t>
  </si>
  <si>
    <t>THA003People facing limited access constraints</t>
  </si>
  <si>
    <t>THA003People facing restricted access constraints</t>
  </si>
  <si>
    <t>THA003Impediments to entry into country (bureaucratic and administrative)</t>
  </si>
  <si>
    <t>THA003Restriction of movement (impediments to freedom of movement and/or administrative restrictions)</t>
  </si>
  <si>
    <t>THA003Interference into implementation of humanitarian activities</t>
  </si>
  <si>
    <t>THA003Violence against personnel, facilities and assets</t>
  </si>
  <si>
    <t>THA003Denial of existence of humanitarian needs or entitlements to assistance</t>
  </si>
  <si>
    <t>THA003Restriction and obstruction of access to services and assistance</t>
  </si>
  <si>
    <t>THA003Ongoing insecurity/hostilities affecting humanitarian assistance</t>
  </si>
  <si>
    <t xml:space="preserve">THA003Presence of mines and improvised explosive devices </t>
  </si>
  <si>
    <t>THA003Physical constraints in the environment (obstacles related to terrain, climate, lack of infrastructure, etc.)</t>
  </si>
  <si>
    <t>TTO002Total population</t>
  </si>
  <si>
    <t>TTO002Landmass affected</t>
  </si>
  <si>
    <t>TTO002People exposed</t>
  </si>
  <si>
    <t>TTO002People affected</t>
  </si>
  <si>
    <t>TTO002People displaced</t>
  </si>
  <si>
    <t>TTO002Injuries reported</t>
  </si>
  <si>
    <t>TTO002Illness cases reported</t>
  </si>
  <si>
    <t>TTO002Fatalities reported</t>
  </si>
  <si>
    <t>TTO002Buildings damaged</t>
  </si>
  <si>
    <t>TTO002Buildings destroyed</t>
  </si>
  <si>
    <t>TTO002Buildings in the affected area</t>
  </si>
  <si>
    <t>TTO002Economic Losses</t>
  </si>
  <si>
    <t>TTO002People in Need</t>
  </si>
  <si>
    <t>TTO002Minimal humanitarian conditions - Level 1</t>
  </si>
  <si>
    <t>TTO002Stressed humanitarian conditions - Level 2</t>
  </si>
  <si>
    <t>TTO002Moderate humanitarian conditions - Level 3</t>
  </si>
  <si>
    <t>TTO002Severe humanitarian conditions - Level 4</t>
  </si>
  <si>
    <t>TTO002Extreme humanitarian conditions - Level 5</t>
  </si>
  <si>
    <t>TTO002Fatalities in all crises</t>
  </si>
  <si>
    <t>TTO002Crisis affected groups</t>
  </si>
  <si>
    <t>TTO002People facing limited access constraints</t>
  </si>
  <si>
    <t>TTO002People facing restricted access constraints</t>
  </si>
  <si>
    <t>TTO002Impediments to entry into country (bureaucratic and administrative)</t>
  </si>
  <si>
    <t>TTO002Restriction of movement (impediments to freedom of movement and/or administrative restrictions)</t>
  </si>
  <si>
    <t>TTO002Interference into implementation of humanitarian activities</t>
  </si>
  <si>
    <t>TTO002Violence against personnel, facilities and assets</t>
  </si>
  <si>
    <t>TTO002Denial of existence of humanitarian needs or entitlements to assistance</t>
  </si>
  <si>
    <t>TTO002Restriction and obstruction of access to services and assistance</t>
  </si>
  <si>
    <t>TTO002Ongoing insecurity/hostilities affecting humanitarian assistance</t>
  </si>
  <si>
    <t xml:space="preserve">TTO002Presence of mines and improvised explosive devices </t>
  </si>
  <si>
    <t>TTO002Physical constraints in the environment (obstacles related to terrain, climate, lack of infrastructure, etc.)</t>
  </si>
  <si>
    <t>TUN002Total population</t>
  </si>
  <si>
    <t>TUN002Landmass affected</t>
  </si>
  <si>
    <t>TUN002People exposed</t>
  </si>
  <si>
    <t>TUN002People affected</t>
  </si>
  <si>
    <t>TUN002People displaced</t>
  </si>
  <si>
    <t>TUN002Injuries reported</t>
  </si>
  <si>
    <t>TUN002Illness cases reported</t>
  </si>
  <si>
    <t>TUN002Fatalities reported</t>
  </si>
  <si>
    <t>TUN002Buildings damaged</t>
  </si>
  <si>
    <t>TUN002Buildings destroyed</t>
  </si>
  <si>
    <t>TUN002Buildings in the affected area</t>
  </si>
  <si>
    <t>TUN002Economic Losses</t>
  </si>
  <si>
    <t>TUN002People in Need</t>
  </si>
  <si>
    <t>TUN002Minimal humanitarian conditions - Level 1</t>
  </si>
  <si>
    <t>TUN002Stressed humanitarian conditions - Level 2</t>
  </si>
  <si>
    <t>TUN002Moderate humanitarian conditions - Level 3</t>
  </si>
  <si>
    <t>TUN002Severe humanitarian conditions - Level 4</t>
  </si>
  <si>
    <t>TUN002Extreme humanitarian conditions - Level 5</t>
  </si>
  <si>
    <t>TUN002Fatalities in all crises</t>
  </si>
  <si>
    <t>TUN002Crisis affected groups</t>
  </si>
  <si>
    <t>TUN002People facing limited access constraints</t>
  </si>
  <si>
    <t>TUN002People facing restricted access constraints</t>
  </si>
  <si>
    <t>TUN002Impediments to entry into country (bureaucratic and administrative)</t>
  </si>
  <si>
    <t>TUN002Restriction of movement (impediments to freedom of movement and/or administrative restrictions)</t>
  </si>
  <si>
    <t>TUN002Interference into implementation of humanitarian activities</t>
  </si>
  <si>
    <t>TUN002Violence against personnel, facilities and assets</t>
  </si>
  <si>
    <t>TUN002Denial of existence of humanitarian needs or entitlements to assistance</t>
  </si>
  <si>
    <t>TUN002Restriction and obstruction of access to services and assistance</t>
  </si>
  <si>
    <t>TUN002Ongoing insecurity/hostilities affecting humanitarian assistance</t>
  </si>
  <si>
    <t xml:space="preserve">TUN002Presence of mines and improvised explosive devices </t>
  </si>
  <si>
    <t>TUN002Physical constraints in the environment (obstacles related to terrain, climate, lack of infrastructure, etc.)</t>
  </si>
  <si>
    <t>TUR001Total population</t>
  </si>
  <si>
    <t>TUR001Landmass affected</t>
  </si>
  <si>
    <t>TUR001People exposed</t>
  </si>
  <si>
    <t>TUR001People affected</t>
  </si>
  <si>
    <t>TUR001People displaced</t>
  </si>
  <si>
    <t>TUR001Injuries reported</t>
  </si>
  <si>
    <t>TUR001Illness cases reported</t>
  </si>
  <si>
    <t>TUR001Fatalities reported</t>
  </si>
  <si>
    <t>TUR001Buildings damaged</t>
  </si>
  <si>
    <t>TUR001Buildings destroyed</t>
  </si>
  <si>
    <t>TUR001Buildings in the affected area</t>
  </si>
  <si>
    <t>TUR001Economic Losses</t>
  </si>
  <si>
    <t>TUR001People in Need</t>
  </si>
  <si>
    <t>TUR001Minimal humanitarian conditions - Level 1</t>
  </si>
  <si>
    <t>TUR001Stressed humanitarian conditions - Level 2</t>
  </si>
  <si>
    <t>TUR001Moderate humanitarian conditions - Level 3</t>
  </si>
  <si>
    <t>TUR001Severe humanitarian conditions - Level 4</t>
  </si>
  <si>
    <t>TUR001Extreme humanitarian conditions - Level 5</t>
  </si>
  <si>
    <t>TUR001Fatalities in all crises</t>
  </si>
  <si>
    <t>TUR001Crisis affected groups</t>
  </si>
  <si>
    <t>TUR001People facing limited access constraints</t>
  </si>
  <si>
    <t>TUR001People facing restricted access constraints</t>
  </si>
  <si>
    <t>TUR001Impediments to entry into country (bureaucratic and administrative)</t>
  </si>
  <si>
    <t>TUR001Restriction of movement (impediments to freedom of movement and/or administrative restrictions)</t>
  </si>
  <si>
    <t>TUR001Interference into implementation of humanitarian activities</t>
  </si>
  <si>
    <t>TUR001Violence against personnel, facilities and assets</t>
  </si>
  <si>
    <t>TUR001Denial of existence of humanitarian needs or entitlements to assistance</t>
  </si>
  <si>
    <t>TUR001Restriction and obstruction of access to services and assistance</t>
  </si>
  <si>
    <t>TUR001Ongoing insecurity/hostilities affecting humanitarian assistance</t>
  </si>
  <si>
    <t xml:space="preserve">TUR001Presence of mines and improvised explosive devices </t>
  </si>
  <si>
    <t>TUR001Physical constraints in the environment (obstacles related to terrain, climate, lack of infrastructure, etc.)</t>
  </si>
  <si>
    <t>TUR002Total population</t>
  </si>
  <si>
    <t>TUR002Landmass affected</t>
  </si>
  <si>
    <t>TUR002People exposed</t>
  </si>
  <si>
    <t>TUR002People affected</t>
  </si>
  <si>
    <t>TUR002People displaced</t>
  </si>
  <si>
    <t>TUR002Injuries reported</t>
  </si>
  <si>
    <t>TUR002Illness cases reported</t>
  </si>
  <si>
    <t>TUR002Fatalities reported</t>
  </si>
  <si>
    <t>TUR002Buildings damaged</t>
  </si>
  <si>
    <t>TUR002Buildings destroyed</t>
  </si>
  <si>
    <t>TUR002Buildings in the affected area</t>
  </si>
  <si>
    <t>TUR002Economic Losses</t>
  </si>
  <si>
    <t>TUR002People in Need</t>
  </si>
  <si>
    <t>TUR002Minimal humanitarian conditions - Level 1</t>
  </si>
  <si>
    <t>TUR002Stressed humanitarian conditions - Level 2</t>
  </si>
  <si>
    <t>TUR002Moderate humanitarian conditions - Level 3</t>
  </si>
  <si>
    <t>TUR002Severe humanitarian conditions - Level 4</t>
  </si>
  <si>
    <t>TUR002Extreme humanitarian conditions - Level 5</t>
  </si>
  <si>
    <t>TUR002Fatalities in all crises</t>
  </si>
  <si>
    <t>TUR002Crisis affected groups</t>
  </si>
  <si>
    <t>TUR002People facing limited access constraints</t>
  </si>
  <si>
    <t>TUR002People facing restricted access constraints</t>
  </si>
  <si>
    <t>TUR002Impediments to entry into country (bureaucratic and administrative)</t>
  </si>
  <si>
    <t>TUR002Restriction of movement (impediments to freedom of movement and/or administrative restrictions)</t>
  </si>
  <si>
    <t>TUR002Interference into implementation of humanitarian activities</t>
  </si>
  <si>
    <t>TUR002Violence against personnel, facilities and assets</t>
  </si>
  <si>
    <t>TUR002Denial of existence of humanitarian needs or entitlements to assistance</t>
  </si>
  <si>
    <t>TUR002Restriction and obstruction of access to services and assistance</t>
  </si>
  <si>
    <t>TUR002Ongoing insecurity/hostilities affecting humanitarian assistance</t>
  </si>
  <si>
    <t xml:space="preserve">TUR002Presence of mines and improvised explosive devices </t>
  </si>
  <si>
    <t>TUR002Physical constraints in the environment (obstacles related to terrain, climate, lack of infrastructure, etc.)</t>
  </si>
  <si>
    <t>TUR003Total population</t>
  </si>
  <si>
    <t>TUR003Landmass affected</t>
  </si>
  <si>
    <t>TUR003People exposed</t>
  </si>
  <si>
    <t>TUR003People affected</t>
  </si>
  <si>
    <t>TUR003People displaced</t>
  </si>
  <si>
    <t>TUR003Injuries reported</t>
  </si>
  <si>
    <t>TUR003Illness cases reported</t>
  </si>
  <si>
    <t>TUR003Fatalities reported</t>
  </si>
  <si>
    <t>TUR003Buildings damaged</t>
  </si>
  <si>
    <t>TUR003Buildings destroyed</t>
  </si>
  <si>
    <t>TUR003Buildings in the affected area</t>
  </si>
  <si>
    <t>TUR003Economic Losses</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</si>
  <si>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</si>
  <si>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</si>
  <si>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</si>
  <si>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</si>
  <si>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</si>
  <si>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</si>
  <si>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TUR003Fatalities in all crises</t>
  </si>
  <si>
    <t>TUR003Crisis affected groups</t>
  </si>
  <si>
    <t>TUR003People facing limited access constraints</t>
  </si>
  <si>
    <t>TUR003People facing restricted access constraints</t>
  </si>
  <si>
    <t>TUR003Impediments to entry into country (bureaucratic and administrative)</t>
  </si>
  <si>
    <t>TUR003Restriction of movement (impediments to freedom of movement and/or administrative restrictions)</t>
  </si>
  <si>
    <t>TUR003Interference into implementation of humanitarian activities</t>
  </si>
  <si>
    <t>TUR003Violence against personnel, facilities and assets</t>
  </si>
  <si>
    <t>TUR003Denial of existence of humanitarian needs or entitlements to assistance</t>
  </si>
  <si>
    <t>TUR003Restriction and obstruction of access to services and assistance</t>
  </si>
  <si>
    <t>TUR003Ongoing insecurity/hostilities affecting humanitarian assistance</t>
  </si>
  <si>
    <t xml:space="preserve">TUR003Presence of mines and improvised explosive devices </t>
  </si>
  <si>
    <t>TUR003Physical constraints in the environment (obstacles related to terrain, climate, lack of infrastructure, etc.)</t>
  </si>
  <si>
    <t>TUR004Total population</t>
  </si>
  <si>
    <t>TUR004Landmass affected</t>
  </si>
  <si>
    <t>TUR004People exposed</t>
  </si>
  <si>
    <t>TUR004People affected</t>
  </si>
  <si>
    <t>TUR004People displaced</t>
  </si>
  <si>
    <t>TUR004Injuries reported</t>
  </si>
  <si>
    <t>TUR004Illness cases reported</t>
  </si>
  <si>
    <t>TUR004Fatalities reported</t>
  </si>
  <si>
    <t>TUR004Buildings damaged</t>
  </si>
  <si>
    <t>TUR004Buildings destroyed</t>
  </si>
  <si>
    <t>TUR004Buildings in the affected area</t>
  </si>
  <si>
    <t>TUR004Economic Losses</t>
  </si>
  <si>
    <t>TUR004People in Need</t>
  </si>
  <si>
    <t>TUR004Minimal humanitarian conditions - Level 1</t>
  </si>
  <si>
    <t>TUR004Stressed humanitarian conditions - Level 2</t>
  </si>
  <si>
    <t>TUR004Moderate humanitarian conditions - Level 3</t>
  </si>
  <si>
    <t>TUR004Severe humanitarian conditions - Level 4</t>
  </si>
  <si>
    <t>TUR004Extreme humanitarian conditions - Level 5</t>
  </si>
  <si>
    <t>TUR004Fatalities in all crises</t>
  </si>
  <si>
    <t>TUR004Crisis affected groups</t>
  </si>
  <si>
    <t>TUR004People facing limited access constraints</t>
  </si>
  <si>
    <t>TUR004People facing restricted access constraints</t>
  </si>
  <si>
    <t>TUR004Impediments to entry into country (bureaucratic and administrative)</t>
  </si>
  <si>
    <t>TUR004Restriction of movement (impediments to freedom of movement and/or administrative restrictions)</t>
  </si>
  <si>
    <t>TUR004Interference into implementation of humanitarian activities</t>
  </si>
  <si>
    <t>TUR004Violence against personnel, facilities and assets</t>
  </si>
  <si>
    <t>TUR004Denial of existence of humanitarian needs or entitlements to assistance</t>
  </si>
  <si>
    <t>TUR004Restriction and obstruction of access to services and assistance</t>
  </si>
  <si>
    <t>TUR004Ongoing insecurity/hostilities affecting humanitarian assistance</t>
  </si>
  <si>
    <t xml:space="preserve">TUR004Presence of mines and improvised explosive devices </t>
  </si>
  <si>
    <t>TUR004Physical constraints in the environment (obstacles related to terrain, climate, lack of infrastructure, etc.)</t>
  </si>
  <si>
    <t>REG006Total population</t>
  </si>
  <si>
    <t>REG006Landmass affected</t>
  </si>
  <si>
    <t>REG006People exposed</t>
  </si>
  <si>
    <t>REG006People affected</t>
  </si>
  <si>
    <t>REG006People displaced</t>
  </si>
  <si>
    <t>REG006Injuries reported</t>
  </si>
  <si>
    <t>REG006Illness cases reported</t>
  </si>
  <si>
    <t>REG006Fatalities reported</t>
  </si>
  <si>
    <t>REG006Buildings damaged</t>
  </si>
  <si>
    <t>REG006Buildings destroyed</t>
  </si>
  <si>
    <t>REG006Buildings in the affected area</t>
  </si>
  <si>
    <t>REG006Economic Losses</t>
  </si>
  <si>
    <t>REG006People in Need</t>
  </si>
  <si>
    <t>REG006Minimal humanitarian conditions - Level 1</t>
  </si>
  <si>
    <t>REG006Stressed humanitarian conditions - Level 2</t>
  </si>
  <si>
    <t>REG006Moderate humanitarian conditions - Level 3</t>
  </si>
  <si>
    <t>REG006Severe humanitarian conditions - Level 4</t>
  </si>
  <si>
    <t>REG006Extreme humanitarian conditions - Level 5</t>
  </si>
  <si>
    <t>REG006Fatalities in all crises</t>
  </si>
  <si>
    <t>REG006Crisis affected groups</t>
  </si>
  <si>
    <t>REG006People facing limited access constraints</t>
  </si>
  <si>
    <t>REG006People facing restricted access constraints</t>
  </si>
  <si>
    <t>REG006Impediments to entry into country (bureaucratic and administrative)</t>
  </si>
  <si>
    <t>REG006Restriction of movement (impediments to freedom of movement and/or administrative restrictions)</t>
  </si>
  <si>
    <t>REG006Interference into implementation of humanitarian activities</t>
  </si>
  <si>
    <t>REG006Violence against personnel, facilities and assets</t>
  </si>
  <si>
    <t>REG006Denial of existence of humanitarian needs or entitlements to assistance</t>
  </si>
  <si>
    <t>REG006Restriction and obstruction of access to services and assistance</t>
  </si>
  <si>
    <t>REG006Ongoing insecurity/hostilities affecting humanitarian assistance</t>
  </si>
  <si>
    <t xml:space="preserve">REG006Presence of mines and improvised explosive devices </t>
  </si>
  <si>
    <t>REG006Physical constraints in the environment (obstacles related to terrain, climate, lack of infrastructure, etc.)</t>
  </si>
  <si>
    <t>UGA005Total population</t>
  </si>
  <si>
    <t>UGA005Landmass affected</t>
  </si>
  <si>
    <t>UGA005People exposed</t>
  </si>
  <si>
    <t>UGA005People affected</t>
  </si>
  <si>
    <t>UGA005People displaced</t>
  </si>
  <si>
    <t>UGA005Injuries reported</t>
  </si>
  <si>
    <t>UGA005Illness cases reported</t>
  </si>
  <si>
    <t>UGA005Fatalities reported</t>
  </si>
  <si>
    <t>UGA005Buildings damaged</t>
  </si>
  <si>
    <t>UGA005Buildings destroyed</t>
  </si>
  <si>
    <t>UGA005Buildings in the affected area</t>
  </si>
  <si>
    <t>UGA005Economic Losses</t>
  </si>
  <si>
    <t>UGA005People in Need</t>
  </si>
  <si>
    <t>UGA005Minimal humanitarian conditions - Level 1</t>
  </si>
  <si>
    <t>UGA005Stressed humanitarian conditions - Level 2</t>
  </si>
  <si>
    <t>UGA005Moderate humanitarian conditions - Level 3</t>
  </si>
  <si>
    <t>UGA005Severe humanitarian conditions - Level 4</t>
  </si>
  <si>
    <t>UGA005Extreme humanitarian conditions - Level 5</t>
  </si>
  <si>
    <t>UGA005Fatalities in all crises</t>
  </si>
  <si>
    <t>UGA005Crisis affected groups</t>
  </si>
  <si>
    <t>UGA005People facing limited access constraints</t>
  </si>
  <si>
    <t>UGA005People facing restricted access constraints</t>
  </si>
  <si>
    <t>UGA005Impediments to entry into country (bureaucratic and administrative)</t>
  </si>
  <si>
    <t>UGA005Restriction of movement (impediments to freedom of movement and/or administrative restrictions)</t>
  </si>
  <si>
    <t>UGA005Interference into implementation of humanitarian activities</t>
  </si>
  <si>
    <t>UGA005Violence against personnel, facilities and assets</t>
  </si>
  <si>
    <t>UGA005Denial of existence of humanitarian needs or entitlements to assistance</t>
  </si>
  <si>
    <t>UGA005Restriction and obstruction of access to services and assistance</t>
  </si>
  <si>
    <t>UGA005Ongoing insecurity/hostilities affecting humanitarian assistance</t>
  </si>
  <si>
    <t xml:space="preserve">UGA005Presence of mines and improvised explosive devices </t>
  </si>
  <si>
    <t>UGA005Physical constraints in the environment (obstacles related to terrain, climate, lack of infrastructure, etc.)</t>
  </si>
  <si>
    <t>UKR002Total population</t>
  </si>
  <si>
    <t>UKR002Landmass affected</t>
  </si>
  <si>
    <t>UKR002People exposed</t>
  </si>
  <si>
    <t>UKR002People affected</t>
  </si>
  <si>
    <t>UKR002People displaced</t>
  </si>
  <si>
    <t>UKR002Injuries reported</t>
  </si>
  <si>
    <t>UKR002Illness cases reported</t>
  </si>
  <si>
    <t>UKR002Fatalities reported</t>
  </si>
  <si>
    <t>UKR002Buildings damaged</t>
  </si>
  <si>
    <t>UKR002Buildings destroyed</t>
  </si>
  <si>
    <t>UKR002Buildings in the affected area</t>
  </si>
  <si>
    <t>UKR002Economic Losses</t>
  </si>
  <si>
    <t>UKR002People in Need</t>
  </si>
  <si>
    <t>UKR002Minimal humanitarian conditions - Level 1</t>
  </si>
  <si>
    <t>UKR002Stressed humanitarian conditions - Level 2</t>
  </si>
  <si>
    <t>UKR002Moderate humanitarian conditions - Level 3</t>
  </si>
  <si>
    <t>UKR002Severe humanitarian conditions - Level 4</t>
  </si>
  <si>
    <t>UKR002Extreme humanitarian conditions - Level 5</t>
  </si>
  <si>
    <t>UKR002Fatalities in all crises</t>
  </si>
  <si>
    <t>UKR002Crisis affected groups</t>
  </si>
  <si>
    <t>UKR002People facing limited access constraints</t>
  </si>
  <si>
    <t>UKR002People facing restricted access constraints</t>
  </si>
  <si>
    <t>UKR002Impediments to entry into country (bureaucratic and administrative)</t>
  </si>
  <si>
    <t>UKR002Restriction of movement (impediments to freedom of movement and/or administrative restrictions)</t>
  </si>
  <si>
    <t>UKR002Interference into implementation of humanitarian activities</t>
  </si>
  <si>
    <t>UKR002Violence against personnel, facilities and assets</t>
  </si>
  <si>
    <t>UKR002Denial of existence of humanitarian needs or entitlements to assistance</t>
  </si>
  <si>
    <t>UKR002Restriction and obstruction of access to services and assistance</t>
  </si>
  <si>
    <t>UKR002Ongoing insecurity/hostilities affecting humanitarian assistance</t>
  </si>
  <si>
    <t xml:space="preserve">UKR002Presence of mines and improvised explosive devices </t>
  </si>
  <si>
    <t>UKR002Physical constraints in the environment (obstacles related to terrain, climate, lack of infrastructure, etc.)</t>
  </si>
  <si>
    <t>VEN001Total population</t>
  </si>
  <si>
    <t>VEN001Landmass affected</t>
  </si>
  <si>
    <t>VEN001People exposed</t>
  </si>
  <si>
    <t>VEN001People affected</t>
  </si>
  <si>
    <t>VEN001People displaced</t>
  </si>
  <si>
    <t>VEN001Injuries reported</t>
  </si>
  <si>
    <t>VEN001Illness cases reported</t>
  </si>
  <si>
    <t>VEN001Fatalities reported</t>
  </si>
  <si>
    <t>VEN001Buildings damaged</t>
  </si>
  <si>
    <t>VEN001Buildings destroyed</t>
  </si>
  <si>
    <t>VEN001Buildings in the affected area</t>
  </si>
  <si>
    <t>VEN001Economic Losses</t>
  </si>
  <si>
    <t>VEN001People in Need</t>
  </si>
  <si>
    <t>VEN001Minimal humanitarian conditions - Level 1</t>
  </si>
  <si>
    <t>VEN001Stressed humanitarian conditions - Level 2</t>
  </si>
  <si>
    <t>VEN001Moderate humanitarian conditions - Level 3</t>
  </si>
  <si>
    <t>VEN001Severe humanitarian conditions - Level 4</t>
  </si>
  <si>
    <t>VEN001Extreme humanitarian conditions - Level 5</t>
  </si>
  <si>
    <t>VEN001Fatalities in all crises</t>
  </si>
  <si>
    <t>VEN001Crisis affected groups</t>
  </si>
  <si>
    <t>VEN001People facing limited access constraints</t>
  </si>
  <si>
    <t>VEN001People facing restricted access constraints</t>
  </si>
  <si>
    <t>VEN001Impediments to entry into country (bureaucratic and administrative)</t>
  </si>
  <si>
    <t>VEN001Restriction of movement (impediments to freedom of movement and/or administrative restrictions)</t>
  </si>
  <si>
    <t>VEN001Interference into implementation of humanitarian activities</t>
  </si>
  <si>
    <t>VEN001Violence against personnel, facilities and assets</t>
  </si>
  <si>
    <t>VEN001Denial of existence of humanitarian needs or entitlements to assistance</t>
  </si>
  <si>
    <t>VEN001Restriction and obstruction of access to services and assistance</t>
  </si>
  <si>
    <t>VEN001Ongoing insecurity/hostilities affecting humanitarian assistance</t>
  </si>
  <si>
    <t xml:space="preserve">VEN001Presence of mines and improvised explosive devices </t>
  </si>
  <si>
    <t>VEN001Physical constraints in the environment (obstacles related to terrain, climate, lack of infrastructure, etc.)</t>
  </si>
  <si>
    <t>REG002Total population</t>
  </si>
  <si>
    <t>REG002Landmass affected</t>
  </si>
  <si>
    <t>REG002People exposed</t>
  </si>
  <si>
    <t>REG002People affected</t>
  </si>
  <si>
    <t>REG002People displaced</t>
  </si>
  <si>
    <t>REG002Injuries reported</t>
  </si>
  <si>
    <t>REG002Illness cases reported</t>
  </si>
  <si>
    <t>REG002Fatalities reported</t>
  </si>
  <si>
    <t>REG002Buildings damaged</t>
  </si>
  <si>
    <t>REG002Buildings destroyed</t>
  </si>
  <si>
    <t>REG002Buildings in the affected area</t>
  </si>
  <si>
    <t>REG002Economic Losses</t>
  </si>
  <si>
    <t>REG002People in Need</t>
  </si>
  <si>
    <t>REG002Minimal humanitarian conditions - Level 1</t>
  </si>
  <si>
    <t>REG002Stressed humanitarian conditions - Level 2</t>
  </si>
  <si>
    <t>REG002Moderate humanitarian conditions - Level 3</t>
  </si>
  <si>
    <t>REG002Severe humanitarian conditions - Level 4</t>
  </si>
  <si>
    <t>REG002Extreme humanitarian conditions - Level 5</t>
  </si>
  <si>
    <t>REG002Fatalities in all crises</t>
  </si>
  <si>
    <t>REG002Crisis affected groups</t>
  </si>
  <si>
    <t>REG002People facing limited access constraints</t>
  </si>
  <si>
    <t>REG002People facing restricted access constraints</t>
  </si>
  <si>
    <t>REG002Impediments to entry into country (bureaucratic and administrative)</t>
  </si>
  <si>
    <t>REG002Restriction of movement (impediments to freedom of movement and/or administrative restrictions)</t>
  </si>
  <si>
    <t>REG002Interference into implementation of humanitarian activities</t>
  </si>
  <si>
    <t>REG002Violence against personnel, facilities and assets</t>
  </si>
  <si>
    <t>REG002Denial of existence of humanitarian needs or entitlements to assistance</t>
  </si>
  <si>
    <t>REG002Restriction and obstruction of access to services and assistance</t>
  </si>
  <si>
    <t>REG002Ongoing insecurity/hostilities affecting humanitarian assistance</t>
  </si>
  <si>
    <t xml:space="preserve">REG002Presence of mines and improvised explosive devices </t>
  </si>
  <si>
    <t>REG002Physical constraints in the environment (obstacles related to terrain, climate, lack of infrastructure, etc.)</t>
  </si>
  <si>
    <t>YEM001Total population</t>
  </si>
  <si>
    <t>YEM001Landmass affected</t>
  </si>
  <si>
    <t>YEM001People affected</t>
  </si>
  <si>
    <t>YEM001Injuries reported</t>
  </si>
  <si>
    <t>YEM001Illness cases reported</t>
  </si>
  <si>
    <t>YEM001Fatalities reported</t>
  </si>
  <si>
    <t>YEM001Buildings damaged</t>
  </si>
  <si>
    <t>YEM001Buildings destroyed</t>
  </si>
  <si>
    <t>YEM001Buildings in the affected area</t>
  </si>
  <si>
    <t>YEM001Economic Losses</t>
  </si>
  <si>
    <t>YEM001People in Need</t>
  </si>
  <si>
    <t>YEM001Minimal humanitarian conditions - Level 1</t>
  </si>
  <si>
    <t>YEM001Stressed humanitarian conditions - Level 2</t>
  </si>
  <si>
    <t>YEM001Moderate humanitarian conditions - Level 3</t>
  </si>
  <si>
    <t>YEM001Severe humanitarian conditions - Level 4</t>
  </si>
  <si>
    <t>YEM001Extreme humanitarian conditions - Level 5</t>
  </si>
  <si>
    <t>YEM001Crisis affected groups</t>
  </si>
  <si>
    <t>YEM001People facing limited access constraints</t>
  </si>
  <si>
    <t>YEM001People facing restricted access constraints</t>
  </si>
  <si>
    <t>YEM001Impediments to entry into country (bureaucratic and administrative)</t>
  </si>
  <si>
    <t>YEM001Restriction of movement (impediments to freedom of movement and/or administrative restrictions)</t>
  </si>
  <si>
    <t>YEM001Interference into implementation of humanitarian activities</t>
  </si>
  <si>
    <t>YEM001Violence against personnel, facilities and assets</t>
  </si>
  <si>
    <t>YEM001Denial of existence of humanitarian needs or entitlements to assistance</t>
  </si>
  <si>
    <t>YEM001Restriction and obstruction of access to services and assistance</t>
  </si>
  <si>
    <t>YEM001Ongoing insecurity/hostilities affecting humanitarian assistance</t>
  </si>
  <si>
    <t xml:space="preserve">YEM001Presence of mines and improvised explosive devices </t>
  </si>
  <si>
    <t>YEM001Physical constraints in the environment (obstacles related to terrain, climate, lack of infrastructure, etc.)</t>
  </si>
  <si>
    <t>YEM002Total population</t>
  </si>
  <si>
    <t>YEM002Landmass affected</t>
  </si>
  <si>
    <t>YEM002People exposed</t>
  </si>
  <si>
    <t>YEM002People affected</t>
  </si>
  <si>
    <t>YEM002People displaced</t>
  </si>
  <si>
    <t>YEM002Injuries reported</t>
  </si>
  <si>
    <t>YEM002Illness cases reported</t>
  </si>
  <si>
    <t>YEM002Fatalities reported</t>
  </si>
  <si>
    <t>YEM002Buildings damaged</t>
  </si>
  <si>
    <t>YEM002Buildings destroyed</t>
  </si>
  <si>
    <t>YEM002Buildings in the affected area</t>
  </si>
  <si>
    <t>YEM002Economic Losses</t>
  </si>
  <si>
    <t>YEM002People in Need</t>
  </si>
  <si>
    <t>YEM002Minimal humanitarian conditions - Level 1</t>
  </si>
  <si>
    <t>YEM002Stressed humanitarian conditions - Level 2</t>
  </si>
  <si>
    <t>YEM002Moderate humanitarian conditions - Level 3</t>
  </si>
  <si>
    <t>YEM002Severe humanitarian conditions - Level 4</t>
  </si>
  <si>
    <t>YEM002Extreme humanitarian conditions - Level 5</t>
  </si>
  <si>
    <t>YEM002Fatalities in all crises</t>
  </si>
  <si>
    <t>YEM002Crisis affected groups</t>
  </si>
  <si>
    <t>YEM002People facing limited access constraints</t>
  </si>
  <si>
    <t>YEM002People facing restricted access constraints</t>
  </si>
  <si>
    <t>YEM002Impediments to entry into country (bureaucratic and administrative)</t>
  </si>
  <si>
    <t>YEM002Restriction of movement (impediments to freedom of movement and/or administrative restrictions)</t>
  </si>
  <si>
    <t>YEM002Interference into implementation of humanitarian activities</t>
  </si>
  <si>
    <t>YEM002Violence against personnel, facilities and assets</t>
  </si>
  <si>
    <t>YEM002Denial of existence of humanitarian needs or entitlements to assistance</t>
  </si>
  <si>
    <t>YEM002Restriction and obstruction of access to services and assistance</t>
  </si>
  <si>
    <t>YEM002Ongoing insecurity/hostilities affecting humanitarian assistance</t>
  </si>
  <si>
    <t xml:space="preserve">YEM002Presence of mines and improvised explosive devices </t>
  </si>
  <si>
    <t>YEM002Physical constraints in the environment (obstacles related to terrain, climate, lack of infrastructure, etc.)</t>
  </si>
  <si>
    <t>ZMB002Total population</t>
  </si>
  <si>
    <t>ZMB002Landmass affected</t>
  </si>
  <si>
    <t>ZMB002People exposed</t>
  </si>
  <si>
    <t>ZMB002People affected</t>
  </si>
  <si>
    <t>ZMB002People displaced</t>
  </si>
  <si>
    <t>ZMB002Injuries reported</t>
  </si>
  <si>
    <t>ZMB002Illness cases reported</t>
  </si>
  <si>
    <t>ZMB002Fatalities reported</t>
  </si>
  <si>
    <t>ZMB002Buildings damaged</t>
  </si>
  <si>
    <t>ZMB002Buildings destroyed</t>
  </si>
  <si>
    <t>ZMB002Buildings in the affected area</t>
  </si>
  <si>
    <t>ZMB002Economic Losses</t>
  </si>
  <si>
    <t>ZMB002People in Need</t>
  </si>
  <si>
    <t>ZMB002Minimal humanitarian conditions - Level 1</t>
  </si>
  <si>
    <t>ZMB002Stressed humanitarian conditions - Level 2</t>
  </si>
  <si>
    <t>ZMB002Moderate humanitarian conditions - Level 3</t>
  </si>
  <si>
    <t>ZMB002Severe humanitarian conditions - Level 4</t>
  </si>
  <si>
    <t>ZMB002Extreme humanitarian conditions - Level 5</t>
  </si>
  <si>
    <t>ZMB002Fatalities in all crises</t>
  </si>
  <si>
    <t>ZMB002Crisis affected groups</t>
  </si>
  <si>
    <t>ZMB002People facing limited access constraints</t>
  </si>
  <si>
    <t>ZMB002People facing restricted access constraints</t>
  </si>
  <si>
    <t>ZMB002Impediments to entry into country (bureaucratic and administrative)</t>
  </si>
  <si>
    <t>ZMB002Restriction of movement (impediments to freedom of movement and/or administrative restrictions)</t>
  </si>
  <si>
    <t>ZMB002Interference into implementation of humanitarian activities</t>
  </si>
  <si>
    <t>ZMB002Violence against personnel, facilities and assets</t>
  </si>
  <si>
    <t>ZMB002Denial of existence of humanitarian needs or entitlements to assistance</t>
  </si>
  <si>
    <t>ZMB002Restriction and obstruction of access to services and assistance</t>
  </si>
  <si>
    <t>ZMB002Ongoing insecurity/hostilities affecting humanitarian assistance</t>
  </si>
  <si>
    <t xml:space="preserve">ZMB002Presence of mines and improvised explosive devices </t>
  </si>
  <si>
    <t>ZMB002Physical constraints in the environment (obstacles related to terrain, climate, lack of infrastructure, etc.)</t>
  </si>
  <si>
    <t>ZWE001Total population</t>
  </si>
  <si>
    <t>ZWE001Landmass affected</t>
  </si>
  <si>
    <t>ZWE001People exposed</t>
  </si>
  <si>
    <t>ZWE001People affected</t>
  </si>
  <si>
    <t>ZWE001People displaced</t>
  </si>
  <si>
    <t>ZWE001Injuries reported</t>
  </si>
  <si>
    <t>ZWE001Illness cases reported</t>
  </si>
  <si>
    <t>ZWE001Fatalities reported</t>
  </si>
  <si>
    <t>ZWE001Buildings damaged</t>
  </si>
  <si>
    <t>ZWE001Buildings destroyed</t>
  </si>
  <si>
    <t>ZWE001Buildings in the affected area</t>
  </si>
  <si>
    <t>ZWE001Economic Losses</t>
  </si>
  <si>
    <t>ZWE001People in Need</t>
  </si>
  <si>
    <t>ZWE001Minimal humanitarian conditions - Level 1</t>
  </si>
  <si>
    <t>ZWE001Stressed humanitarian conditions - Level 2</t>
  </si>
  <si>
    <t>ZWE001Moderate humanitarian conditions - Level 3</t>
  </si>
  <si>
    <t>ZWE001Severe humanitarian conditions - Level 4</t>
  </si>
  <si>
    <t>ZWE001Extreme humanitarian conditions - Level 5</t>
  </si>
  <si>
    <t>ZWE001Fatalities in all crises</t>
  </si>
  <si>
    <t>ZWE001Crisis affected groups</t>
  </si>
  <si>
    <t>ZWE001People facing limited access constraints</t>
  </si>
  <si>
    <t>ZWE001People facing restricted access constraints</t>
  </si>
  <si>
    <t>ZWE001Impediments to entry into country (bureaucratic and administrative)</t>
  </si>
  <si>
    <t>ZWE001Restriction of movement (impediments to freedom of movement and/or administrative restrictions)</t>
  </si>
  <si>
    <t>ZWE001Interference into implementation of humanitarian activities</t>
  </si>
  <si>
    <t>ZWE001Violence against personnel, facilities and assets</t>
  </si>
  <si>
    <t>ZWE001Denial of existence of humanitarian needs or entitlements to assistance</t>
  </si>
  <si>
    <t>ZWE001Restriction and obstruction of access to services and assistance</t>
  </si>
  <si>
    <t>ZWE001Ongoing insecurity/hostilities affecting humanitarian assistance</t>
  </si>
  <si>
    <t xml:space="preserve">ZWE001Presence of mines and improvised explosive devices </t>
  </si>
  <si>
    <t>ZWE001Physical constraints in the environment (obstacles related to terrain, climate, lack of infrastructure, etc.)</t>
  </si>
  <si>
    <t>INFORM Global Crisis Severity Index - November 2019</t>
  </si>
  <si>
    <t>VERY HIGH SEVERITY: 8</t>
  </si>
  <si>
    <t>HIGH SEVERITY: 31</t>
  </si>
  <si>
    <t>MEDIUM SEVERITY: 32</t>
  </si>
  <si>
    <t>VERY LOW SEVERITY: 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</si>
</sst>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_ * #,##0.00_ ;_ * \-#,##0.00_ ;_ * &quot;-&quot;??_ ;_ @_ "/>
    <numFmt numFmtId="165" formatCode="_(* #,##0.00_);_(* \(#,##0.00\);_(* &quot;-&quot;??_);_(@_)"/>
    <numFmt numFmtId="166" formatCode="0.0"/>
    <numFmt numFmtId="167" formatCode="0.0%"/>
    <numFmt numFmtId="168" formatCode="_-* #,##0.00_-;_-* #,##0.00\-;_-* &quot;-&quot;??_-;_-@_-"/>
    <numFmt numFmtId="169" formatCode="&quot;£&quot;#,##0\ ;\(&quot;£&quot;#,##0\)"/>
    <numFmt numFmtId="170" formatCode="_(&quot;€&quot;* #,##0.00_);_(&quot;€&quot;* \(#,##0.00\);_(&quot;€&quot;* &quot;-&quot;??_);_(@_)"/>
    <numFmt numFmtId="171" formatCode="##0.0"/>
    <numFmt numFmtId="172" formatCode="##0.0\ \|"/>
    <numFmt numFmtId="173" formatCode="0.000"/>
    <numFmt numFmtId="174" formatCode="#,##0.0"/>
    <numFmt numFmtId="175" formatCode="&quot;$&quot;#,##0\ ;\(&quot;$&quot;#,##0\)"/>
  </numFmts>
  <fonts count="127" x14ac:knownFonts="1">
    <font>
      <sz val="11"/>
      <color theme="1"/>
      <name val="Calibri"/>
      <family val="2"/>
      <scheme val="minor"/>
    </font>
    <font>
      <sz val="11"/>
      <color theme="1"/>
      <name val="Calibri"/>
      <family val="2"/>
      <scheme val="minor"/>
    </font>
    <font>
      <b/>
      <sz val="13"/>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b/>
      <sz val="10"/>
      <color theme="4" tint="-0.249977111117893"/>
      <name val="Arial"/>
      <family val="2"/>
    </font>
    <font>
      <sz val="10"/>
      <color theme="0"/>
      <name val="Arial"/>
      <family val="2"/>
    </font>
    <font>
      <b/>
      <sz val="10"/>
      <color theme="0"/>
      <name val="Arial"/>
      <family val="2"/>
    </font>
    <font>
      <b/>
      <sz val="9"/>
      <color rgb="FF323232"/>
      <name val="Arial"/>
      <family val="2"/>
    </font>
    <font>
      <sz val="9"/>
      <color theme="1"/>
      <name val="Arial"/>
      <family val="2"/>
    </font>
    <font>
      <b/>
      <sz val="10"/>
      <color theme="1" tint="0.499984740745262"/>
      <name val="Arial"/>
      <family val="2"/>
    </font>
    <font>
      <sz val="9"/>
      <color indexed="81"/>
      <name val="Tahoma"/>
      <family val="2"/>
    </font>
    <font>
      <b/>
      <sz val="9"/>
      <color indexed="81"/>
      <name val="Tahoma"/>
      <family val="2"/>
    </font>
    <font>
      <sz val="11"/>
      <name val="Calibri"/>
      <family val="2"/>
      <scheme val="minor"/>
    </font>
    <font>
      <b/>
      <sz val="10"/>
      <color theme="1"/>
      <name val="Arial"/>
      <family val="2"/>
    </font>
    <font>
      <b/>
      <sz val="10"/>
      <color indexed="8"/>
      <name val="Arial"/>
      <family val="2"/>
    </font>
    <font>
      <sz val="10"/>
      <color rgb="FF000000"/>
      <name val="Arial"/>
      <family val="2"/>
    </font>
    <font>
      <sz val="10"/>
      <color rgb="FF000000"/>
      <name val="Arial"/>
      <family val="2"/>
    </font>
    <font>
      <u/>
      <sz val="10"/>
      <color theme="10"/>
      <name val="Arial"/>
      <family val="2"/>
    </font>
    <font>
      <sz val="11"/>
      <color theme="1"/>
      <name val="Calibri"/>
      <family val="2"/>
      <scheme val="minor"/>
    </font>
    <font>
      <b/>
      <sz val="11"/>
      <name val="Calibri"/>
      <family val="2"/>
      <charset val="161"/>
      <scheme val="minor"/>
    </font>
    <font>
      <sz val="11"/>
      <color rgb="FF4A2B54"/>
      <name val="Calibri"/>
      <family val="2"/>
      <scheme val="minor"/>
    </font>
    <font>
      <b/>
      <sz val="11"/>
      <color theme="0"/>
      <name val="Calibri"/>
      <family val="2"/>
      <charset val="161"/>
      <scheme val="minor"/>
    </font>
    <font>
      <b/>
      <sz val="18"/>
      <color rgb="FF4A2B54"/>
      <name val="Cambria"/>
      <family val="2"/>
      <scheme val="major"/>
    </font>
    <font>
      <b/>
      <sz val="10"/>
      <color rgb="FF8E2255"/>
      <name val="Arial"/>
      <family val="2"/>
    </font>
    <font>
      <b/>
      <sz val="10"/>
      <color rgb="FFD15278"/>
      <name val="Arial"/>
      <family val="2"/>
    </font>
    <font>
      <b/>
      <sz val="10"/>
      <color rgb="FF6D594B"/>
      <name val="Arial"/>
      <family val="2"/>
    </font>
    <font>
      <b/>
      <sz val="10"/>
      <color rgb="FFCEAF8E"/>
      <name val="Arial"/>
      <family val="2"/>
    </font>
    <font>
      <sz val="10"/>
      <color rgb="FFCEAF8E"/>
      <name val="Arial"/>
      <family val="2"/>
    </font>
    <font>
      <sz val="10"/>
      <color rgb="FF000000"/>
      <name val="Arial"/>
      <family val="2"/>
    </font>
    <font>
      <b/>
      <sz val="10"/>
      <color rgb="FF007F81"/>
      <name val="Arial"/>
      <family val="2"/>
    </font>
    <font>
      <b/>
      <sz val="10"/>
      <color rgb="FF004446"/>
      <name val="Arial"/>
      <family val="2"/>
    </font>
    <font>
      <b/>
      <sz val="10"/>
      <color rgb="FF714B7B"/>
      <name val="Arial"/>
      <family val="2"/>
    </font>
    <font>
      <b/>
      <sz val="10"/>
      <color rgb="FF9768A4"/>
      <name val="Arial"/>
      <family val="2"/>
    </font>
    <font>
      <sz val="8"/>
      <name val="Calibri"/>
      <family val="2"/>
      <scheme val="minor"/>
    </font>
    <font>
      <b/>
      <sz val="48"/>
      <color rgb="FF714B7B"/>
      <name val="Roboto Condensed"/>
    </font>
    <font>
      <sz val="11"/>
      <color theme="1"/>
      <name val="Roboto"/>
    </font>
    <font>
      <b/>
      <sz val="16"/>
      <color rgb="FF714B7B"/>
      <name val="Roboto"/>
    </font>
    <font>
      <b/>
      <sz val="11"/>
      <color theme="1"/>
      <name val="Roboto"/>
    </font>
    <font>
      <b/>
      <u/>
      <sz val="12"/>
      <color rgb="FF714B7B"/>
      <name val="Roboto"/>
    </font>
    <font>
      <sz val="28"/>
      <color theme="1"/>
      <name val="Roboto Condensed"/>
    </font>
    <font>
      <sz val="26"/>
      <color theme="0"/>
      <name val="Roboto Condensed"/>
    </font>
    <font>
      <sz val="26"/>
      <color theme="1"/>
      <name val="Roboto Condensed"/>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s>
  <fills count="99">
    <fill>
      <patternFill patternType="none"/>
    </fill>
    <fill>
      <patternFill patternType="gray125"/>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theme="8" tint="0.79998168889431442"/>
        <bgColor indexed="64"/>
      </patternFill>
    </fill>
    <fill>
      <patternFill patternType="solid">
        <fgColor rgb="FFCE3327"/>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CEAF8E"/>
        <bgColor indexed="64"/>
      </patternFill>
    </fill>
    <fill>
      <patternFill patternType="solid">
        <fgColor rgb="FFEAD7A7"/>
        <bgColor indexed="64"/>
      </patternFill>
    </fill>
    <fill>
      <patternFill patternType="solid">
        <fgColor theme="8"/>
        <bgColor theme="8"/>
      </patternFill>
    </fill>
    <fill>
      <patternFill patternType="solid">
        <fgColor theme="8" tint="0.59999389629810485"/>
        <bgColor theme="8" tint="0.59999389629810485"/>
      </patternFill>
    </fill>
    <fill>
      <patternFill patternType="solid">
        <fgColor theme="8" tint="0.79998168889431442"/>
        <bgColor theme="8" tint="0.79998168889431442"/>
      </patternFill>
    </fill>
    <fill>
      <patternFill patternType="solid">
        <fgColor rgb="FFCCE0D8"/>
        <bgColor indexed="64"/>
      </patternFill>
    </fill>
    <fill>
      <patternFill patternType="solid">
        <fgColor rgb="FFFBDDE5"/>
        <bgColor indexed="64"/>
      </patternFill>
    </fill>
    <fill>
      <patternFill patternType="solid">
        <fgColor rgb="FF84A39D"/>
        <bgColor indexed="64"/>
      </patternFill>
    </fill>
    <fill>
      <patternFill patternType="solid">
        <fgColor rgb="FFB2CFCB"/>
        <bgColor indexed="64"/>
      </patternFill>
    </fill>
    <fill>
      <patternFill patternType="solid">
        <fgColor rgb="FFF7B3D1"/>
        <bgColor indexed="64"/>
      </patternFill>
    </fill>
    <fill>
      <patternFill patternType="solid">
        <fgColor rgb="FFECE8C3"/>
        <bgColor indexed="64"/>
      </patternFill>
    </fill>
    <fill>
      <patternFill patternType="solid">
        <fgColor rgb="FFC6B69F"/>
        <bgColor indexed="64"/>
      </patternFill>
    </fill>
    <fill>
      <patternFill patternType="solid">
        <fgColor rgb="FFAF8D72"/>
        <bgColor indexed="64"/>
      </patternFill>
    </fill>
    <fill>
      <patternFill patternType="solid">
        <fgColor rgb="FF90D5CC"/>
        <bgColor indexed="64"/>
      </patternFill>
    </fill>
    <fill>
      <patternFill patternType="solid">
        <fgColor rgb="FFE8A6BA"/>
        <bgColor indexed="64"/>
      </patternFill>
    </fill>
    <fill>
      <patternFill patternType="solid">
        <fgColor rgb="FFD4C8B6"/>
        <bgColor indexed="64"/>
      </patternFill>
    </fill>
    <fill>
      <patternFill patternType="solid">
        <fgColor rgb="FFCFB9D5"/>
        <bgColor indexed="64"/>
      </patternFill>
    </fill>
    <fill>
      <patternFill patternType="solid">
        <fgColor rgb="FFD17EBD"/>
        <bgColor indexed="64"/>
      </patternFill>
    </fill>
    <fill>
      <patternFill patternType="solid">
        <fgColor rgb="FFE4C7E4"/>
        <bgColor indexed="64"/>
      </patternFill>
    </fill>
    <fill>
      <patternFill patternType="solid">
        <fgColor rgb="FF1B0622"/>
        <bgColor indexed="64"/>
      </patternFill>
    </fill>
    <fill>
      <patternFill patternType="solid">
        <fgColor rgb="FF47155A"/>
        <bgColor indexed="64"/>
      </patternFill>
    </fill>
    <fill>
      <patternFill patternType="solid">
        <fgColor rgb="FF80558B"/>
        <bgColor indexed="64"/>
      </patternFill>
    </fill>
    <fill>
      <patternFill patternType="solid">
        <fgColor rgb="FFFFFF00"/>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77">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medium">
        <color auto="1"/>
      </left>
      <right style="medium">
        <color auto="1"/>
      </right>
      <top/>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auto="1"/>
      </right>
      <top/>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auto="1"/>
      </left>
      <right style="double">
        <color auto="1"/>
      </right>
      <top style="double">
        <color auto="1"/>
      </top>
      <bottom style="double">
        <color auto="1"/>
      </bottom>
      <diagonal/>
    </border>
    <border>
      <left style="thick">
        <color auto="1"/>
      </left>
      <right style="thick">
        <color auto="1"/>
      </right>
      <top/>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style="thin">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right/>
      <top/>
      <bottom style="thick">
        <color indexed="48"/>
      </bottom>
      <diagonal/>
    </border>
    <border>
      <left/>
      <right/>
      <top style="thick">
        <color indexed="48"/>
      </top>
      <bottom/>
      <diagonal/>
    </border>
    <border>
      <left/>
      <right/>
      <top style="thick">
        <color indexed="63"/>
      </top>
      <bottom/>
      <diagonal/>
    </border>
    <border>
      <left style="thin">
        <color indexed="63"/>
      </left>
      <right style="thin">
        <color indexed="63"/>
      </right>
      <top style="thin">
        <color indexed="63"/>
      </top>
      <bottom style="thin">
        <color indexed="63"/>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style="thin">
        <color auto="1"/>
      </left>
      <right style="thin">
        <color auto="1"/>
      </right>
      <top style="thin">
        <color auto="1"/>
      </top>
      <bottom style="medium">
        <color auto="1"/>
      </bottom>
      <diagonal/>
    </border>
    <border>
      <left style="thin">
        <color theme="0"/>
      </left>
      <right/>
      <top style="thin">
        <color theme="0"/>
      </top>
      <bottom/>
      <diagonal/>
    </border>
    <border>
      <left style="thin">
        <color theme="0"/>
      </left>
      <right/>
      <top/>
      <bottom/>
      <diagonal/>
    </border>
    <border>
      <left style="thin">
        <color theme="0"/>
      </left>
      <right/>
      <top style="thick">
        <color theme="0"/>
      </top>
      <bottom/>
      <diagonal/>
    </border>
    <border>
      <left/>
      <right/>
      <top style="thin">
        <color theme="0"/>
      </top>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style="thin">
        <color auto="1"/>
      </right>
      <top style="thin">
        <color auto="1"/>
      </top>
      <bottom/>
      <diagonal/>
    </border>
    <border>
      <left/>
      <right/>
      <top style="thin">
        <color auto="1"/>
      </top>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style="thin">
        <color auto="1"/>
      </top>
      <bottom/>
      <diagonal/>
    </border>
    <border>
      <left style="medium">
        <color auto="1"/>
      </left>
      <right style="medium">
        <color auto="1"/>
      </right>
      <top style="thin">
        <color auto="1"/>
      </top>
      <bottom/>
      <diagonal/>
    </border>
    <border>
      <left/>
      <right/>
      <top/>
      <bottom style="thin">
        <color indexed="9"/>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s>
  <cellStyleXfs count="350">
    <xf numFmtId="0" fontId="0" fillId="0" borderId="0"/>
    <xf numFmtId="0" fontId="3" fillId="2" borderId="0" applyNumberFormat="0" applyBorder="0" applyAlignment="0" applyProtection="0"/>
    <xf numFmtId="0" fontId="4" fillId="3" borderId="0" applyNumberFormat="0" applyBorder="0" applyAlignment="0" applyProtection="0"/>
    <xf numFmtId="0" fontId="5" fillId="4" borderId="2" applyNumberFormat="0" applyAlignment="0" applyProtection="0"/>
    <xf numFmtId="0" fontId="6" fillId="5" borderId="3" applyNumberFormat="0" applyAlignment="0" applyProtection="0"/>
    <xf numFmtId="0" fontId="7" fillId="5" borderId="2" applyNumberFormat="0" applyAlignment="0" applyProtection="0"/>
    <xf numFmtId="0" fontId="8" fillId="0" borderId="4" applyNumberFormat="0" applyFill="0" applyAlignment="0" applyProtection="0"/>
    <xf numFmtId="0" fontId="9" fillId="6" borderId="5" applyNumberFormat="0" applyAlignment="0" applyProtection="0"/>
    <xf numFmtId="0" fontId="10" fillId="0" borderId="0" applyNumberForma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2" fillId="17"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16" fillId="3" borderId="0" applyNumberFormat="0" applyBorder="0" applyAlignment="0" applyProtection="0"/>
    <xf numFmtId="0" fontId="7" fillId="23" borderId="2" applyNumberFormat="0" applyAlignment="0" applyProtection="0"/>
    <xf numFmtId="0" fontId="17" fillId="0" borderId="8" applyNumberFormat="0" applyFill="0" applyAlignment="0" applyProtection="0"/>
    <xf numFmtId="0" fontId="18" fillId="0" borderId="1" applyNumberFormat="0" applyFill="0" applyAlignment="0" applyProtection="0"/>
    <xf numFmtId="0" fontId="19" fillId="0" borderId="9" applyNumberFormat="0" applyFill="0" applyAlignment="0" applyProtection="0"/>
    <xf numFmtId="0" fontId="19" fillId="0" borderId="0" applyNumberFormat="0" applyFill="0" applyBorder="0" applyAlignment="0" applyProtection="0"/>
    <xf numFmtId="0" fontId="13" fillId="0" borderId="0"/>
    <xf numFmtId="0" fontId="13" fillId="0" borderId="0" applyNumberFormat="0" applyFill="0" applyBorder="0" applyAlignment="0" applyProtection="0"/>
    <xf numFmtId="0" fontId="13" fillId="0" borderId="0"/>
    <xf numFmtId="0" fontId="15" fillId="7" borderId="6" applyNumberFormat="0" applyFont="0" applyAlignment="0" applyProtection="0"/>
    <xf numFmtId="0" fontId="6" fillId="23" borderId="3" applyNumberFormat="0" applyAlignment="0" applyProtection="0"/>
    <xf numFmtId="0" fontId="20" fillId="0" borderId="0" applyNumberFormat="0" applyFill="0" applyBorder="0" applyAlignment="0" applyProtection="0"/>
    <xf numFmtId="0" fontId="11" fillId="0" borderId="10" applyNumberFormat="0" applyFill="0" applyAlignment="0" applyProtection="0"/>
    <xf numFmtId="43" fontId="13" fillId="0" borderId="0" applyFont="0" applyFill="0" applyBorder="0" applyAlignment="0" applyProtection="0"/>
    <xf numFmtId="0" fontId="1" fillId="0" borderId="0"/>
    <xf numFmtId="0" fontId="1" fillId="7" borderId="6" applyNumberFormat="0" applyFont="0" applyAlignment="0" applyProtection="0"/>
    <xf numFmtId="9" fontId="1" fillId="0" borderId="0" applyFont="0" applyFill="0" applyBorder="0" applyAlignment="0" applyProtection="0"/>
    <xf numFmtId="0" fontId="1" fillId="7" borderId="6" applyNumberFormat="0" applyFont="0" applyAlignment="0" applyProtection="0"/>
    <xf numFmtId="0" fontId="13" fillId="0" borderId="0"/>
    <xf numFmtId="43" fontId="13" fillId="0" borderId="0" applyFont="0" applyFill="0" applyBorder="0" applyAlignment="0" applyProtection="0"/>
    <xf numFmtId="0" fontId="13" fillId="0" borderId="0"/>
    <xf numFmtId="0" fontId="21" fillId="0" borderId="0">
      <alignment vertical="top"/>
    </xf>
    <xf numFmtId="0" fontId="21" fillId="0" borderId="0">
      <alignment vertical="top"/>
    </xf>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22" fillId="29" borderId="0" applyNumberFormat="0" applyBorder="0" applyAlignment="0" applyProtection="0"/>
    <xf numFmtId="0" fontId="15" fillId="29" borderId="0" applyNumberFormat="0" applyBorder="0" applyAlignment="0" applyProtection="0"/>
    <xf numFmtId="0" fontId="22" fillId="30" borderId="0" applyNumberFormat="0" applyBorder="0" applyAlignment="0" applyProtection="0"/>
    <xf numFmtId="0" fontId="15" fillId="3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14" borderId="0" applyNumberFormat="0" applyBorder="0" applyAlignment="0" applyProtection="0"/>
    <xf numFmtId="0" fontId="22" fillId="31" borderId="0" applyNumberFormat="0" applyBorder="0" applyAlignment="0" applyProtection="0"/>
    <xf numFmtId="0" fontId="15" fillId="31"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22" fillId="14" borderId="0" applyNumberFormat="0" applyBorder="0" applyAlignment="0" applyProtection="0"/>
    <xf numFmtId="0" fontId="15" fillId="14" borderId="0" applyNumberFormat="0" applyBorder="0" applyAlignment="0" applyProtection="0"/>
    <xf numFmtId="0" fontId="15" fillId="16" borderId="0" applyNumberFormat="0" applyBorder="0" applyAlignment="0" applyProtection="0"/>
    <xf numFmtId="0" fontId="15" fillId="14" borderId="0" applyNumberFormat="0" applyBorder="0" applyAlignment="0" applyProtection="0"/>
    <xf numFmtId="0" fontId="15" fillId="31"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6" borderId="0" applyNumberFormat="0" applyBorder="0" applyAlignment="0" applyProtection="0"/>
    <xf numFmtId="0" fontId="23" fillId="17" borderId="0" applyNumberFormat="0" applyBorder="0" applyAlignment="0" applyProtection="0"/>
    <xf numFmtId="0" fontId="24" fillId="31" borderId="0" applyNumberFormat="0" applyBorder="0" applyAlignment="0" applyProtection="0"/>
    <xf numFmtId="0" fontId="23" fillId="31"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4" fillId="32" borderId="0" applyNumberFormat="0" applyBorder="0" applyAlignment="0" applyProtection="0"/>
    <xf numFmtId="0" fontId="23" fillId="32" borderId="0" applyNumberFormat="0" applyBorder="0" applyAlignment="0" applyProtection="0"/>
    <xf numFmtId="0" fontId="23" fillId="19" borderId="0" applyNumberFormat="0" applyBorder="0" applyAlignment="0" applyProtection="0"/>
    <xf numFmtId="0" fontId="23" fillId="17" borderId="0" applyNumberFormat="0" applyBorder="0" applyAlignment="0" applyProtection="0"/>
    <xf numFmtId="0" fontId="23" fillId="31"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32"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4" fillId="32" borderId="0" applyNumberFormat="0" applyBorder="0" applyAlignment="0" applyProtection="0"/>
    <xf numFmtId="0" fontId="23" fillId="32" borderId="0" applyNumberFormat="0" applyBorder="0" applyAlignment="0" applyProtection="0"/>
    <xf numFmtId="0" fontId="24" fillId="33" borderId="0" applyNumberFormat="0" applyBorder="0" applyAlignment="0" applyProtection="0"/>
    <xf numFmtId="0" fontId="23" fillId="33" borderId="0" applyNumberFormat="0" applyBorder="0" applyAlignment="0" applyProtection="0"/>
    <xf numFmtId="0" fontId="13" fillId="0" borderId="0" applyNumberFormat="0" applyFill="0" applyBorder="0" applyAlignment="0" applyProtection="0"/>
    <xf numFmtId="0" fontId="25" fillId="23" borderId="17" applyNumberFormat="0" applyAlignment="0" applyProtection="0"/>
    <xf numFmtId="0" fontId="26" fillId="34" borderId="18"/>
    <xf numFmtId="0" fontId="27" fillId="35" borderId="19">
      <alignment horizontal="right" vertical="top" wrapText="1"/>
    </xf>
    <xf numFmtId="0" fontId="26" fillId="0" borderId="16"/>
    <xf numFmtId="0" fontId="28" fillId="36" borderId="21" applyNumberFormat="0" applyAlignment="0" applyProtection="0"/>
    <xf numFmtId="0" fontId="29" fillId="27" borderId="0">
      <alignment horizontal="center"/>
    </xf>
    <xf numFmtId="0" fontId="30" fillId="27" borderId="0">
      <alignment horizontal="center" vertical="center"/>
    </xf>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13" fillId="37" borderId="0">
      <alignment horizontal="center" wrapText="1"/>
    </xf>
    <xf numFmtId="0" fontId="31" fillId="27" borderId="0">
      <alignment horizontal="center"/>
    </xf>
    <xf numFmtId="168" fontId="22"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3" fontId="13" fillId="0" borderId="0" applyFont="0" applyFill="0" applyBorder="0" applyAlignment="0" applyProtection="0"/>
    <xf numFmtId="0" fontId="28" fillId="36" borderId="21" applyNumberFormat="0" applyAlignment="0" applyProtection="0"/>
    <xf numFmtId="169" fontId="13" fillId="0" borderId="0" applyFont="0" applyFill="0" applyBorder="0" applyAlignment="0" applyProtection="0"/>
    <xf numFmtId="0" fontId="32" fillId="28" borderId="18" applyBorder="0">
      <protection locked="0"/>
    </xf>
    <xf numFmtId="0" fontId="13" fillId="0" borderId="0" applyFont="0" applyFill="0" applyBorder="0" applyAlignment="0" applyProtection="0"/>
    <xf numFmtId="0" fontId="33" fillId="28" borderId="18">
      <protection locked="0"/>
    </xf>
    <xf numFmtId="0" fontId="13" fillId="28" borderId="16"/>
    <xf numFmtId="0" fontId="13" fillId="27" borderId="0"/>
    <xf numFmtId="170" fontId="13" fillId="0" borderId="0" applyFont="0" applyFill="0" applyBorder="0" applyAlignment="0" applyProtection="0"/>
    <xf numFmtId="0" fontId="34" fillId="0" borderId="0" applyNumberFormat="0" applyFill="0" applyBorder="0" applyAlignment="0" applyProtection="0"/>
    <xf numFmtId="2" fontId="13" fillId="0" borderId="0" applyFont="0" applyFill="0" applyBorder="0" applyAlignment="0" applyProtection="0"/>
    <xf numFmtId="0" fontId="35" fillId="27" borderId="16">
      <alignment horizontal="left"/>
    </xf>
    <xf numFmtId="0" fontId="21" fillId="27" borderId="0">
      <alignment horizontal="left"/>
    </xf>
    <xf numFmtId="0" fontId="36" fillId="0" borderId="20" applyNumberFormat="0" applyFill="0" applyAlignment="0" applyProtection="0"/>
    <xf numFmtId="0" fontId="37" fillId="12" borderId="0" applyNumberFormat="0" applyBorder="0" applyAlignment="0" applyProtection="0"/>
    <xf numFmtId="0" fontId="37" fillId="12" borderId="0" applyNumberFormat="0" applyBorder="0" applyAlignment="0" applyProtection="0"/>
    <xf numFmtId="0" fontId="27" fillId="38" borderId="0">
      <alignment horizontal="right" vertical="top" wrapText="1"/>
    </xf>
    <xf numFmtId="0" fontId="38" fillId="0" borderId="0" applyNumberFormat="0" applyFill="0" applyBorder="0" applyAlignment="0" applyProtection="0">
      <alignment vertical="top"/>
      <protection locked="0"/>
    </xf>
    <xf numFmtId="0" fontId="39" fillId="30" borderId="17" applyNumberFormat="0" applyAlignment="0" applyProtection="0"/>
    <xf numFmtId="0" fontId="39" fillId="30" borderId="17" applyNumberFormat="0" applyAlignment="0" applyProtection="0"/>
    <xf numFmtId="0" fontId="40" fillId="37" borderId="0">
      <alignment horizontal="center"/>
    </xf>
    <xf numFmtId="0" fontId="13" fillId="27" borderId="16">
      <alignment horizontal="centerContinuous" wrapText="1"/>
    </xf>
    <xf numFmtId="0" fontId="41" fillId="39" borderId="0">
      <alignment horizontal="center" wrapText="1"/>
    </xf>
    <xf numFmtId="168" fontId="22" fillId="0" borderId="0" applyFont="0" applyFill="0" applyBorder="0" applyAlignment="0" applyProtection="0"/>
    <xf numFmtId="0" fontId="42" fillId="0" borderId="8" applyNumberFormat="0" applyFill="0" applyAlignment="0" applyProtection="0"/>
    <xf numFmtId="0" fontId="43" fillId="0" borderId="22" applyNumberFormat="0" applyFill="0" applyAlignment="0" applyProtection="0"/>
    <xf numFmtId="0" fontId="44" fillId="0" borderId="9" applyNumberFormat="0" applyFill="0" applyAlignment="0" applyProtection="0"/>
    <xf numFmtId="0" fontId="44" fillId="0" borderId="0" applyNumberFormat="0" applyFill="0" applyBorder="0" applyAlignment="0" applyProtection="0"/>
    <xf numFmtId="0" fontId="26" fillId="27" borderId="23">
      <alignment wrapText="1"/>
    </xf>
    <xf numFmtId="0" fontId="26" fillId="27" borderId="12"/>
    <xf numFmtId="0" fontId="26" fillId="27" borderId="24"/>
    <xf numFmtId="0" fontId="26" fillId="27" borderId="25">
      <alignment horizontal="center" wrapText="1"/>
    </xf>
    <xf numFmtId="0" fontId="36" fillId="0" borderId="20" applyNumberFormat="0" applyFill="0" applyAlignment="0" applyProtection="0"/>
    <xf numFmtId="0" fontId="13" fillId="0" borderId="0" applyFont="0" applyFill="0" applyBorder="0" applyAlignment="0" applyProtection="0"/>
    <xf numFmtId="0" fontId="45" fillId="40" borderId="0" applyNumberFormat="0" applyBorder="0" applyAlignment="0" applyProtection="0"/>
    <xf numFmtId="0" fontId="45" fillId="40" borderId="0" applyNumberFormat="0" applyBorder="0" applyAlignment="0" applyProtection="0"/>
    <xf numFmtId="0" fontId="46" fillId="40" borderId="0" applyNumberFormat="0" applyBorder="0" applyAlignment="0" applyProtection="0"/>
    <xf numFmtId="0" fontId="15" fillId="0" borderId="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 fillId="0" borderId="0"/>
    <xf numFmtId="0" fontId="13" fillId="0" borderId="0"/>
    <xf numFmtId="0" fontId="22" fillId="0" borderId="0"/>
    <xf numFmtId="0" fontId="15" fillId="0" borderId="0"/>
    <xf numFmtId="0" fontId="22" fillId="0" borderId="0"/>
    <xf numFmtId="0" fontId="22" fillId="0" borderId="0"/>
    <xf numFmtId="0" fontId="13" fillId="0" borderId="0"/>
    <xf numFmtId="0" fontId="22" fillId="0" borderId="0"/>
    <xf numFmtId="0" fontId="15" fillId="0" borderId="0"/>
    <xf numFmtId="0" fontId="22" fillId="0" borderId="0"/>
    <xf numFmtId="0" fontId="13" fillId="0" borderId="0" applyNumberFormat="0" applyFill="0" applyBorder="0" applyAlignment="0" applyProtection="0"/>
    <xf numFmtId="0" fontId="15" fillId="0" borderId="0"/>
    <xf numFmtId="0" fontId="13" fillId="0" borderId="0"/>
    <xf numFmtId="0" fontId="13" fillId="0" borderId="0"/>
    <xf numFmtId="0" fontId="13" fillId="0" borderId="0"/>
    <xf numFmtId="0" fontId="13" fillId="0" borderId="0"/>
    <xf numFmtId="0" fontId="15" fillId="41" borderId="26" applyNumberFormat="0" applyFont="0" applyAlignment="0" applyProtection="0"/>
    <xf numFmtId="0" fontId="22" fillId="41" borderId="26" applyNumberFormat="0" applyFont="0" applyAlignment="0" applyProtection="0"/>
    <xf numFmtId="0" fontId="47" fillId="11" borderId="0" applyNumberFormat="0" applyBorder="0" applyAlignment="0" applyProtection="0"/>
    <xf numFmtId="9" fontId="13" fillId="0" borderId="0" applyFont="0" applyFill="0" applyBorder="0" applyAlignment="0" applyProtection="0"/>
    <xf numFmtId="0" fontId="26" fillId="27" borderId="16"/>
    <xf numFmtId="0" fontId="30" fillId="27" borderId="0">
      <alignment horizontal="right"/>
    </xf>
    <xf numFmtId="0" fontId="48" fillId="39" borderId="0">
      <alignment horizontal="center"/>
    </xf>
    <xf numFmtId="0" fontId="49" fillId="38" borderId="16">
      <alignment horizontal="left" vertical="top" wrapText="1"/>
    </xf>
    <xf numFmtId="0" fontId="50" fillId="38" borderId="27">
      <alignment horizontal="left" vertical="top" wrapText="1"/>
    </xf>
    <xf numFmtId="0" fontId="49" fillId="38" borderId="28">
      <alignment horizontal="left" vertical="top" wrapText="1"/>
    </xf>
    <xf numFmtId="0" fontId="49" fillId="38" borderId="27">
      <alignment horizontal="left" vertical="top"/>
    </xf>
    <xf numFmtId="0" fontId="13" fillId="42" borderId="0" applyNumberFormat="0" applyFont="0" applyBorder="0" applyProtection="0">
      <alignment horizontal="left" vertical="center"/>
    </xf>
    <xf numFmtId="0" fontId="13" fillId="0" borderId="29" applyNumberFormat="0" applyFill="0" applyProtection="0">
      <alignment horizontal="left" vertical="center" wrapText="1" indent="1"/>
    </xf>
    <xf numFmtId="171" fontId="13" fillId="0" borderId="29" applyFill="0" applyProtection="0">
      <alignment horizontal="right" vertical="center" wrapText="1"/>
    </xf>
    <xf numFmtId="0" fontId="13" fillId="0" borderId="0" applyNumberFormat="0" applyFill="0" applyBorder="0" applyProtection="0">
      <alignment horizontal="left" vertical="center" wrapText="1"/>
    </xf>
    <xf numFmtId="0" fontId="13" fillId="0" borderId="0" applyNumberFormat="0" applyFill="0" applyBorder="0" applyProtection="0">
      <alignment horizontal="left" vertical="center" wrapText="1" indent="1"/>
    </xf>
    <xf numFmtId="171" fontId="13" fillId="0" borderId="0" applyFill="0" applyBorder="0" applyProtection="0">
      <alignment horizontal="right" vertical="center" wrapText="1"/>
    </xf>
    <xf numFmtId="172" fontId="13" fillId="0" borderId="0" applyFill="0" applyBorder="0" applyProtection="0">
      <alignment horizontal="right" vertical="center" wrapText="1"/>
    </xf>
    <xf numFmtId="0" fontId="13" fillId="0" borderId="30" applyNumberFormat="0" applyFill="0" applyProtection="0">
      <alignment horizontal="left" vertical="center" wrapText="1"/>
    </xf>
    <xf numFmtId="0" fontId="13" fillId="0" borderId="30" applyNumberFormat="0" applyFill="0" applyProtection="0">
      <alignment horizontal="left" vertical="center" wrapText="1" indent="1"/>
    </xf>
    <xf numFmtId="171" fontId="13" fillId="0" borderId="30" applyFill="0" applyProtection="0">
      <alignment horizontal="right" vertical="center" wrapText="1"/>
    </xf>
    <xf numFmtId="0" fontId="13" fillId="0" borderId="0" applyNumberFormat="0" applyFill="0" applyBorder="0" applyProtection="0">
      <alignment vertical="center" wrapText="1"/>
    </xf>
    <xf numFmtId="0" fontId="13" fillId="0" borderId="0" applyNumberFormat="0" applyFill="0" applyBorder="0" applyAlignment="0" applyProtection="0"/>
    <xf numFmtId="0" fontId="13" fillId="0" borderId="0" applyNumberFormat="0" applyFill="0" applyBorder="0" applyProtection="0">
      <alignment vertical="center" wrapText="1"/>
    </xf>
    <xf numFmtId="0" fontId="13" fillId="0" borderId="0" applyNumberFormat="0" applyFill="0" applyBorder="0" applyProtection="0">
      <alignment vertical="center" wrapText="1"/>
    </xf>
    <xf numFmtId="0" fontId="13" fillId="0" borderId="0" applyNumberFormat="0" applyFont="0" applyFill="0" applyBorder="0" applyProtection="0">
      <alignment horizontal="right" vertical="center"/>
    </xf>
    <xf numFmtId="0" fontId="51" fillId="0" borderId="0" applyNumberFormat="0" applyFill="0" applyBorder="0" applyProtection="0">
      <alignment horizontal="left" vertical="center" wrapText="1"/>
    </xf>
    <xf numFmtId="0" fontId="51" fillId="0" borderId="0" applyNumberFormat="0" applyFill="0" applyBorder="0" applyProtection="0">
      <alignment horizontal="left" vertical="center" wrapText="1"/>
    </xf>
    <xf numFmtId="0" fontId="52" fillId="0" borderId="0" applyNumberFormat="0" applyFill="0" applyBorder="0" applyProtection="0">
      <alignment vertical="center" wrapText="1"/>
    </xf>
    <xf numFmtId="0" fontId="13" fillId="0" borderId="31" applyNumberFormat="0" applyFont="0" applyFill="0" applyProtection="0">
      <alignment horizontal="center" vertical="center" wrapText="1"/>
    </xf>
    <xf numFmtId="0" fontId="51" fillId="0" borderId="31" applyNumberFormat="0" applyFill="0" applyProtection="0">
      <alignment horizontal="center" vertical="center" wrapText="1"/>
    </xf>
    <xf numFmtId="0" fontId="51" fillId="0" borderId="31" applyNumberFormat="0" applyFill="0" applyProtection="0">
      <alignment horizontal="center" vertical="center" wrapText="1"/>
    </xf>
    <xf numFmtId="0" fontId="13" fillId="0" borderId="29" applyNumberFormat="0" applyFill="0" applyProtection="0">
      <alignment horizontal="left" vertical="center" wrapText="1"/>
    </xf>
    <xf numFmtId="0" fontId="22" fillId="0" borderId="0"/>
    <xf numFmtId="0" fontId="53" fillId="0" borderId="0"/>
    <xf numFmtId="0" fontId="13" fillId="0" borderId="0">
      <alignment horizontal="left" wrapText="1"/>
    </xf>
    <xf numFmtId="0" fontId="13" fillId="0" borderId="0">
      <alignment vertical="top"/>
    </xf>
    <xf numFmtId="0" fontId="54" fillId="0" borderId="32"/>
    <xf numFmtId="0" fontId="55" fillId="0" borderId="0"/>
    <xf numFmtId="0" fontId="56" fillId="0" borderId="0">
      <alignment horizontal="left" vertical="top"/>
    </xf>
    <xf numFmtId="0" fontId="29" fillId="27" borderId="0">
      <alignment horizontal="center"/>
    </xf>
    <xf numFmtId="0" fontId="57" fillId="0" borderId="0" applyNumberFormat="0" applyFill="0" applyBorder="0" applyAlignment="0" applyProtection="0"/>
    <xf numFmtId="0" fontId="58" fillId="0" borderId="0">
      <alignment vertical="top"/>
    </xf>
    <xf numFmtId="0" fontId="59" fillId="27" borderId="0"/>
    <xf numFmtId="0" fontId="60" fillId="0" borderId="0" applyNumberFormat="0" applyFill="0" applyBorder="0" applyAlignment="0" applyProtection="0"/>
    <xf numFmtId="0" fontId="61" fillId="0" borderId="8" applyNumberFormat="0" applyFill="0" applyAlignment="0" applyProtection="0"/>
    <xf numFmtId="0" fontId="62" fillId="0" borderId="22" applyNumberFormat="0" applyFill="0" applyAlignment="0" applyProtection="0"/>
    <xf numFmtId="0" fontId="63" fillId="0" borderId="9" applyNumberFormat="0" applyFill="0" applyAlignment="0" applyProtection="0"/>
    <xf numFmtId="0" fontId="63" fillId="0" borderId="0" applyNumberFormat="0" applyFill="0" applyBorder="0" applyAlignment="0" applyProtection="0"/>
    <xf numFmtId="0" fontId="64" fillId="0" borderId="10" applyNumberFormat="0" applyFill="0" applyAlignment="0" applyProtection="0"/>
    <xf numFmtId="0" fontId="65" fillId="0" borderId="10" applyNumberFormat="0" applyFill="0" applyAlignment="0" applyProtection="0"/>
    <xf numFmtId="0" fontId="66" fillId="23" borderId="33" applyNumberFormat="0" applyAlignment="0" applyProtection="0"/>
    <xf numFmtId="0" fontId="67" fillId="11" borderId="0" applyNumberFormat="0" applyBorder="0" applyAlignment="0" applyProtection="0"/>
    <xf numFmtId="0" fontId="68" fillId="12" borderId="0" applyNumberFormat="0" applyBorder="0" applyAlignment="0" applyProtection="0"/>
    <xf numFmtId="0" fontId="34"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alignment vertical="top"/>
      <protection locked="0"/>
    </xf>
    <xf numFmtId="0" fontId="71" fillId="0" borderId="0" applyNumberFormat="0" applyFill="0" applyBorder="0" applyAlignment="0" applyProtection="0"/>
    <xf numFmtId="166" fontId="21" fillId="26" borderId="38">
      <alignment horizontal="center" vertical="center"/>
    </xf>
    <xf numFmtId="0" fontId="89" fillId="0" borderId="0"/>
    <xf numFmtId="0" fontId="91" fillId="0" borderId="0" applyNumberFormat="0" applyFill="0" applyBorder="0" applyAlignment="0" applyProtection="0"/>
    <xf numFmtId="0" fontId="90" fillId="0" borderId="0"/>
    <xf numFmtId="0" fontId="92" fillId="0" borderId="0"/>
    <xf numFmtId="0" fontId="1" fillId="0" borderId="0"/>
    <xf numFmtId="0" fontId="12" fillId="8" borderId="0" applyNumberFormat="0" applyBorder="0" applyAlignment="0" applyProtection="0"/>
    <xf numFmtId="0" fontId="102" fillId="0" borderId="0"/>
    <xf numFmtId="164" fontId="102" fillId="0" borderId="0" applyFont="0" applyFill="0" applyBorder="0" applyAlignment="0" applyProtection="0"/>
    <xf numFmtId="0" fontId="89" fillId="0" borderId="0"/>
    <xf numFmtId="0" fontId="1" fillId="9" borderId="0" applyNumberFormat="0" applyBorder="0" applyAlignment="0" applyProtection="0"/>
    <xf numFmtId="164" fontId="13" fillId="0" borderId="0" applyFont="0" applyFill="0" applyBorder="0" applyAlignment="0" applyProtection="0"/>
    <xf numFmtId="164" fontId="15" fillId="0" borderId="0" applyFont="0" applyFill="0" applyBorder="0" applyAlignment="0" applyProtection="0"/>
    <xf numFmtId="0" fontId="89" fillId="0" borderId="0"/>
    <xf numFmtId="0" fontId="1" fillId="0" borderId="0"/>
    <xf numFmtId="0" fontId="7" fillId="5" borderId="2" applyNumberFormat="0" applyAlignment="0" applyProtection="0"/>
    <xf numFmtId="0" fontId="8" fillId="0" borderId="4" applyNumberFormat="0" applyFill="0" applyAlignment="0" applyProtection="0"/>
    <xf numFmtId="0" fontId="9" fillId="6" borderId="5" applyNumberFormat="0" applyAlignment="0" applyProtection="0"/>
    <xf numFmtId="0" fontId="10" fillId="0" borderId="0" applyNumberFormat="0" applyFill="0" applyBorder="0" applyAlignment="0" applyProtection="0"/>
    <xf numFmtId="0" fontId="1" fillId="7" borderId="6" applyNumberFormat="0" applyFont="0" applyAlignment="0" applyProtection="0"/>
    <xf numFmtId="0" fontId="116" fillId="0" borderId="0" applyNumberFormat="0" applyFill="0" applyBorder="0" applyAlignment="0" applyProtection="0"/>
    <xf numFmtId="0" fontId="117" fillId="0" borderId="67" applyNumberFormat="0" applyFill="0" applyAlignment="0" applyProtection="0"/>
    <xf numFmtId="0" fontId="2" fillId="0" borderId="1" applyNumberFormat="0" applyFill="0" applyAlignment="0" applyProtection="0"/>
    <xf numFmtId="0" fontId="118" fillId="0" borderId="68" applyNumberFormat="0" applyFill="0" applyAlignment="0" applyProtection="0"/>
    <xf numFmtId="0" fontId="118" fillId="0" borderId="0" applyNumberFormat="0" applyFill="0" applyBorder="0" applyAlignment="0" applyProtection="0"/>
    <xf numFmtId="0" fontId="119" fillId="76" borderId="0" applyNumberFormat="0" applyBorder="0" applyAlignment="0" applyProtection="0"/>
    <xf numFmtId="0" fontId="120" fillId="0" borderId="0" applyNumberFormat="0" applyFill="0" applyBorder="0" applyAlignment="0" applyProtection="0"/>
    <xf numFmtId="0" fontId="11" fillId="0" borderId="69" applyNumberFormat="0" applyFill="0" applyAlignment="0" applyProtection="0"/>
    <xf numFmtId="0" fontId="12"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2" fillId="80"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2" fillId="83" borderId="0" applyNumberFormat="0" applyBorder="0" applyAlignment="0" applyProtection="0"/>
    <xf numFmtId="0" fontId="12" fillId="84" borderId="0" applyNumberFormat="0" applyBorder="0" applyAlignment="0" applyProtection="0"/>
    <xf numFmtId="0" fontId="1" fillId="85" borderId="0" applyNumberFormat="0" applyBorder="0" applyAlignment="0" applyProtection="0"/>
    <xf numFmtId="0" fontId="1" fillId="86" borderId="0" applyNumberFormat="0" applyBorder="0" applyAlignment="0" applyProtection="0"/>
    <xf numFmtId="0" fontId="12" fillId="87" borderId="0" applyNumberFormat="0" applyBorder="0" applyAlignment="0" applyProtection="0"/>
    <xf numFmtId="0" fontId="12" fillId="88"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2" fillId="9" borderId="0" applyNumberFormat="0" applyBorder="0" applyAlignment="0" applyProtection="0"/>
    <xf numFmtId="0" fontId="12" fillId="91" borderId="0" applyNumberFormat="0" applyBorder="0" applyAlignment="0" applyProtection="0"/>
    <xf numFmtId="0" fontId="1" fillId="92" borderId="0" applyNumberFormat="0" applyBorder="0" applyAlignment="0" applyProtection="0"/>
    <xf numFmtId="0" fontId="1" fillId="93" borderId="0" applyNumberFormat="0" applyBorder="0" applyAlignment="0" applyProtection="0"/>
    <xf numFmtId="0" fontId="12" fillId="94" borderId="0" applyNumberFormat="0" applyBorder="0" applyAlignment="0" applyProtection="0"/>
    <xf numFmtId="0" fontId="12" fillId="95" borderId="0" applyNumberFormat="0" applyBorder="0" applyAlignment="0" applyProtection="0"/>
    <xf numFmtId="0" fontId="1" fillId="96" borderId="0" applyNumberFormat="0" applyBorder="0" applyAlignment="0" applyProtection="0"/>
    <xf numFmtId="0" fontId="1" fillId="97" borderId="0" applyNumberFormat="0" applyBorder="0" applyAlignment="0" applyProtection="0"/>
    <xf numFmtId="0" fontId="12" fillId="98" borderId="0" applyNumberFormat="0" applyBorder="0" applyAlignment="0" applyProtection="0"/>
    <xf numFmtId="0" fontId="32" fillId="28" borderId="76" applyBorder="0">
      <protection locked="0"/>
    </xf>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14" borderId="0" applyNumberFormat="0" applyBorder="0" applyAlignment="0" applyProtection="0"/>
    <xf numFmtId="0" fontId="15" fillId="31" borderId="0" applyNumberFormat="0" applyBorder="0" applyAlignment="0" applyProtection="0"/>
    <xf numFmtId="0" fontId="15" fillId="15"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6" borderId="0" applyNumberFormat="0" applyBorder="0" applyAlignment="0" applyProtection="0"/>
    <xf numFmtId="0" fontId="23" fillId="17" borderId="0" applyNumberFormat="0" applyBorder="0" applyAlignment="0" applyProtection="0"/>
    <xf numFmtId="0" fontId="23" fillId="31"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32" borderId="0" applyNumberFormat="0" applyBorder="0" applyAlignment="0" applyProtection="0"/>
    <xf numFmtId="0" fontId="23" fillId="19" borderId="0" applyNumberFormat="0" applyBorder="0" applyAlignment="0" applyProtection="0"/>
    <xf numFmtId="0" fontId="121" fillId="23" borderId="17" applyNumberFormat="0" applyAlignment="0" applyProtection="0"/>
    <xf numFmtId="0" fontId="26" fillId="0" borderId="70"/>
    <xf numFmtId="0" fontId="122" fillId="0" borderId="20" applyNumberFormat="0" applyFill="0" applyAlignment="0" applyProtection="0"/>
    <xf numFmtId="0" fontId="123" fillId="36" borderId="21" applyNumberFormat="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18"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165" fontId="13" fillId="0" borderId="0" applyFont="0" applyFill="0" applyBorder="0" applyAlignment="0" applyProtection="0"/>
    <xf numFmtId="165" fontId="15" fillId="0" borderId="0" applyFont="0" applyFill="0" applyBorder="0" applyAlignment="0" applyProtection="0"/>
    <xf numFmtId="175" fontId="13" fillId="0" borderId="0" applyFont="0" applyFill="0" applyBorder="0" applyAlignment="0" applyProtection="0"/>
    <xf numFmtId="0" fontId="13" fillId="28" borderId="70"/>
    <xf numFmtId="0" fontId="35" fillId="27" borderId="70">
      <alignment horizontal="left"/>
    </xf>
    <xf numFmtId="0" fontId="13" fillId="27" borderId="70">
      <alignment horizontal="centerContinuous" wrapText="1"/>
    </xf>
    <xf numFmtId="0" fontId="26" fillId="27" borderId="71">
      <alignment wrapText="1"/>
    </xf>
    <xf numFmtId="0" fontId="26" fillId="27" borderId="72"/>
    <xf numFmtId="0" fontId="26" fillId="27" borderId="73">
      <alignment horizontal="center" wrapText="1"/>
    </xf>
    <xf numFmtId="0" fontId="46" fillId="40" borderId="0" applyNumberFormat="0" applyBorder="0" applyAlignment="0" applyProtection="0"/>
    <xf numFmtId="0" fontId="21" fillId="0" borderId="0"/>
    <xf numFmtId="0" fontId="15" fillId="41" borderId="26" applyNumberFormat="0" applyFont="0" applyAlignment="0" applyProtection="0"/>
    <xf numFmtId="0" fontId="26" fillId="27" borderId="70"/>
    <xf numFmtId="0" fontId="49" fillId="38" borderId="70">
      <alignment horizontal="left" vertical="top" wrapText="1"/>
    </xf>
    <xf numFmtId="0" fontId="50" fillId="38" borderId="74">
      <alignment horizontal="left" vertical="top" wrapText="1"/>
    </xf>
    <xf numFmtId="0" fontId="49" fillId="38" borderId="75">
      <alignment horizontal="left" vertical="top" wrapText="1"/>
    </xf>
    <xf numFmtId="0" fontId="49" fillId="38" borderId="74">
      <alignment horizontal="left" vertical="top"/>
    </xf>
    <xf numFmtId="0" fontId="124" fillId="0" borderId="0" applyNumberFormat="0" applyFill="0" applyBorder="0" applyAlignment="0" applyProtection="0"/>
    <xf numFmtId="0" fontId="57" fillId="0" borderId="0" applyNumberFormat="0" applyFill="0" applyBorder="0" applyAlignment="0" applyProtection="0"/>
    <xf numFmtId="0" fontId="60" fillId="0" borderId="0" applyNumberFormat="0" applyFill="0" applyBorder="0" applyAlignment="0" applyProtection="0"/>
    <xf numFmtId="0" fontId="61" fillId="0" borderId="8" applyNumberFormat="0" applyFill="0" applyAlignment="0" applyProtection="0"/>
    <xf numFmtId="0" fontId="62" fillId="0" borderId="22" applyNumberFormat="0" applyFill="0" applyAlignment="0" applyProtection="0"/>
    <xf numFmtId="0" fontId="63" fillId="0" borderId="9" applyNumberFormat="0" applyFill="0" applyAlignment="0" applyProtection="0"/>
    <xf numFmtId="0" fontId="63" fillId="0" borderId="0" applyNumberFormat="0" applyFill="0" applyBorder="0" applyAlignment="0" applyProtection="0"/>
    <xf numFmtId="0" fontId="60" fillId="0" borderId="0" applyNumberFormat="0" applyFill="0" applyBorder="0" applyAlignment="0" applyProtection="0"/>
    <xf numFmtId="0" fontId="65" fillId="0" borderId="10" applyNumberFormat="0" applyFill="0" applyAlignment="0" applyProtection="0"/>
    <xf numFmtId="0" fontId="89" fillId="0" borderId="0"/>
    <xf numFmtId="164" fontId="89" fillId="0" borderId="0" applyFont="0" applyFill="0" applyBorder="0" applyAlignment="0" applyProtection="0"/>
    <xf numFmtId="0" fontId="26" fillId="34" borderId="76"/>
    <xf numFmtId="0" fontId="125" fillId="0" borderId="0"/>
    <xf numFmtId="0" fontId="126" fillId="76" borderId="0" applyNumberFormat="0" applyBorder="0" applyAlignment="0" applyProtection="0"/>
    <xf numFmtId="9" fontId="89" fillId="0" borderId="0" applyFont="0" applyFill="0" applyBorder="0" applyAlignment="0" applyProtection="0"/>
  </cellStyleXfs>
  <cellXfs count="310">
    <xf numFmtId="0" fontId="0" fillId="0" borderId="0" xfId="0"/>
    <xf numFmtId="0" fontId="0" fillId="25" borderId="0" xfId="0" applyFill="1"/>
    <xf numFmtId="0" fontId="2" fillId="25" borderId="0" xfId="225" applyFont="1" applyFill="1" applyBorder="1"/>
    <xf numFmtId="0" fontId="9" fillId="25" borderId="0" xfId="84" applyFont="1" applyFill="1"/>
    <xf numFmtId="0" fontId="14" fillId="25" borderId="0" xfId="56" applyFont="1" applyFill="1"/>
    <xf numFmtId="0" fontId="0" fillId="25" borderId="0" xfId="0" applyFill="1" applyAlignment="1">
      <alignment textRotation="90"/>
    </xf>
    <xf numFmtId="0" fontId="0" fillId="25" borderId="0" xfId="0" applyFill="1" applyAlignment="1">
      <alignment horizontal="center"/>
    </xf>
    <xf numFmtId="0" fontId="9" fillId="25" borderId="0" xfId="87" applyFont="1" applyFill="1"/>
    <xf numFmtId="166" fontId="0" fillId="25" borderId="0" xfId="0" applyNumberFormat="1" applyFill="1"/>
    <xf numFmtId="0" fontId="0" fillId="25" borderId="0" xfId="0" applyFill="1" applyAlignment="1">
      <alignment horizontal="center" textRotation="90" wrapText="1"/>
    </xf>
    <xf numFmtId="0" fontId="77" fillId="25" borderId="15" xfId="225" applyFont="1" applyFill="1" applyBorder="1"/>
    <xf numFmtId="0" fontId="81" fillId="25" borderId="0" xfId="225" applyFont="1" applyFill="1" applyBorder="1"/>
    <xf numFmtId="0" fontId="73" fillId="25" borderId="0" xfId="0" applyFont="1" applyFill="1" applyAlignment="1">
      <alignment horizontal="center"/>
    </xf>
    <xf numFmtId="0" fontId="73" fillId="25" borderId="0" xfId="0" applyFont="1" applyFill="1" applyAlignment="1">
      <alignment horizontal="center" wrapText="1"/>
    </xf>
    <xf numFmtId="0" fontId="75" fillId="24" borderId="0" xfId="0" applyFont="1" applyFill="1"/>
    <xf numFmtId="0" fontId="75" fillId="24" borderId="0" xfId="60" applyFont="1" applyFill="1" applyAlignment="1">
      <alignment horizontal="center" wrapText="1"/>
    </xf>
    <xf numFmtId="1" fontId="75" fillId="24" borderId="0" xfId="73" applyNumberFormat="1" applyFont="1" applyFill="1" applyAlignment="1">
      <alignment horizontal="center" vertical="center" wrapText="1"/>
    </xf>
    <xf numFmtId="1" fontId="83" fillId="24" borderId="0" xfId="87" applyNumberFormat="1" applyFont="1" applyFill="1" applyAlignment="1">
      <alignment horizontal="center" vertical="center" wrapText="1"/>
    </xf>
    <xf numFmtId="166" fontId="75" fillId="24" borderId="0" xfId="73" applyNumberFormat="1" applyFont="1" applyFill="1" applyAlignment="1">
      <alignment horizontal="center" vertical="center" wrapText="1"/>
    </xf>
    <xf numFmtId="0" fontId="83" fillId="24" borderId="0" xfId="87" applyFont="1" applyFill="1" applyAlignment="1">
      <alignment horizontal="center" vertical="center" wrapText="1"/>
    </xf>
    <xf numFmtId="1" fontId="72" fillId="0" borderId="0" xfId="0" applyNumberFormat="1" applyFont="1" applyAlignment="1">
      <alignment horizontal="right"/>
    </xf>
    <xf numFmtId="0" fontId="73" fillId="0" borderId="0" xfId="0" applyFont="1"/>
    <xf numFmtId="0" fontId="74" fillId="0" borderId="0" xfId="0" applyFont="1" applyAlignment="1">
      <alignment horizontal="center" vertical="center" wrapText="1"/>
    </xf>
    <xf numFmtId="0" fontId="77" fillId="25" borderId="15" xfId="225" applyFont="1" applyFill="1" applyBorder="1" applyAlignment="1">
      <alignment horizontal="left" indent="1"/>
    </xf>
    <xf numFmtId="0" fontId="81" fillId="25" borderId="0" xfId="225" applyFont="1" applyFill="1" applyBorder="1" applyAlignment="1">
      <alignment horizontal="left" indent="1"/>
    </xf>
    <xf numFmtId="0" fontId="73" fillId="25" borderId="0" xfId="0" applyFont="1" applyFill="1" applyAlignment="1">
      <alignment horizontal="left" indent="1"/>
    </xf>
    <xf numFmtId="0" fontId="73" fillId="0" borderId="0" xfId="0" applyFont="1" applyAlignment="1">
      <alignment horizontal="left" indent="1"/>
    </xf>
    <xf numFmtId="0" fontId="74" fillId="0" borderId="0" xfId="0" applyFont="1" applyAlignment="1">
      <alignment horizontal="left" indent="1"/>
    </xf>
    <xf numFmtId="0" fontId="74" fillId="0" borderId="0" xfId="0" applyFont="1" applyAlignment="1">
      <alignment horizontal="left" vertical="center" indent="1"/>
    </xf>
    <xf numFmtId="0" fontId="73" fillId="0" borderId="0" xfId="0" applyFont="1" applyAlignment="1">
      <alignment horizontal="center" textRotation="90" wrapText="1"/>
    </xf>
    <xf numFmtId="0" fontId="72" fillId="25" borderId="0" xfId="0" applyFont="1" applyFill="1" applyAlignment="1">
      <alignment horizontal="center" vertical="center"/>
    </xf>
    <xf numFmtId="1" fontId="72" fillId="0" borderId="0" xfId="0" applyNumberFormat="1" applyFont="1" applyAlignment="1">
      <alignment horizontal="center" vertical="center"/>
    </xf>
    <xf numFmtId="0" fontId="72" fillId="25" borderId="0" xfId="0" applyFont="1" applyFill="1" applyAlignment="1">
      <alignment horizontal="center"/>
    </xf>
    <xf numFmtId="0" fontId="72"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41" applyFont="1"/>
    <xf numFmtId="166" fontId="0" fillId="0" borderId="0" xfId="0" applyNumberFormat="1"/>
    <xf numFmtId="0" fontId="78" fillId="25" borderId="42" xfId="225" applyFont="1" applyFill="1" applyBorder="1" applyAlignment="1">
      <alignment horizontal="center" textRotation="90" wrapText="1"/>
    </xf>
    <xf numFmtId="0" fontId="73" fillId="45" borderId="0" xfId="0" applyFont="1" applyFill="1" applyAlignment="1">
      <alignment horizontal="left" indent="1"/>
    </xf>
    <xf numFmtId="0" fontId="73" fillId="45" borderId="0" xfId="0" applyFont="1" applyFill="1" applyAlignment="1">
      <alignment horizontal="center"/>
    </xf>
    <xf numFmtId="0" fontId="73" fillId="45" borderId="0" xfId="70" applyFont="1" applyFill="1" applyAlignment="1">
      <alignment horizontal="center" textRotation="90" wrapText="1"/>
    </xf>
    <xf numFmtId="0" fontId="73" fillId="45" borderId="0" xfId="56" applyFont="1" applyFill="1" applyAlignment="1">
      <alignment horizontal="center" textRotation="90" wrapText="1"/>
    </xf>
    <xf numFmtId="0" fontId="80" fillId="45" borderId="0" xfId="84" applyFont="1" applyFill="1" applyAlignment="1">
      <alignment horizontal="center" textRotation="90" wrapText="1"/>
    </xf>
    <xf numFmtId="0" fontId="80" fillId="45" borderId="0" xfId="106" applyFont="1" applyFill="1" applyAlignment="1">
      <alignment horizontal="center" textRotation="90" wrapText="1"/>
    </xf>
    <xf numFmtId="3" fontId="26" fillId="24" borderId="25" xfId="84" applyNumberFormat="1" applyFont="1" applyFill="1" applyBorder="1" applyAlignment="1">
      <alignment horizontal="center"/>
    </xf>
    <xf numFmtId="3" fontId="26" fillId="24" borderId="25" xfId="70" applyNumberFormat="1" applyFont="1" applyFill="1" applyBorder="1" applyAlignment="1">
      <alignment horizontal="center"/>
    </xf>
    <xf numFmtId="3" fontId="26" fillId="24" borderId="25" xfId="56" applyNumberFormat="1" applyFont="1" applyFill="1" applyBorder="1" applyAlignment="1">
      <alignment horizontal="center"/>
    </xf>
    <xf numFmtId="3" fontId="26" fillId="24" borderId="25" xfId="106" applyNumberFormat="1" applyFont="1" applyFill="1" applyBorder="1" applyAlignment="1">
      <alignment horizontal="center"/>
    </xf>
    <xf numFmtId="3" fontId="26" fillId="24" borderId="16" xfId="84" applyNumberFormat="1" applyFont="1" applyFill="1" applyBorder="1" applyAlignment="1">
      <alignment horizontal="center"/>
    </xf>
    <xf numFmtId="3" fontId="26" fillId="24" borderId="16" xfId="70" applyNumberFormat="1" applyFont="1" applyFill="1" applyBorder="1" applyAlignment="1">
      <alignment horizontal="center"/>
    </xf>
    <xf numFmtId="3" fontId="26" fillId="24" borderId="16" xfId="56" applyNumberFormat="1" applyFont="1" applyFill="1" applyBorder="1" applyAlignment="1">
      <alignment horizontal="center"/>
    </xf>
    <xf numFmtId="3" fontId="26" fillId="24" borderId="16" xfId="106" applyNumberFormat="1" applyFont="1" applyFill="1" applyBorder="1" applyAlignment="1">
      <alignment horizontal="center"/>
    </xf>
    <xf numFmtId="9" fontId="26" fillId="24" borderId="25" xfId="41" applyFont="1" applyFill="1" applyBorder="1" applyAlignment="1">
      <alignment horizontal="center"/>
    </xf>
    <xf numFmtId="9" fontId="26" fillId="24" borderId="16" xfId="41" applyFont="1" applyFill="1" applyBorder="1" applyAlignment="1">
      <alignment horizontal="center"/>
    </xf>
    <xf numFmtId="1" fontId="72" fillId="0" borderId="0" xfId="0" applyNumberFormat="1" applyFont="1" applyAlignment="1">
      <alignment horizontal="center"/>
    </xf>
    <xf numFmtId="173" fontId="72" fillId="0" borderId="0" xfId="0" applyNumberFormat="1" applyFont="1" applyAlignment="1">
      <alignment horizontal="center"/>
    </xf>
    <xf numFmtId="174" fontId="26" fillId="24" borderId="25" xfId="84" applyNumberFormat="1" applyFont="1" applyFill="1" applyBorder="1" applyAlignment="1">
      <alignment horizontal="center"/>
    </xf>
    <xf numFmtId="174" fontId="26" fillId="24" borderId="25" xfId="41" applyNumberFormat="1" applyFont="1" applyFill="1" applyBorder="1" applyAlignment="1">
      <alignment horizontal="center"/>
    </xf>
    <xf numFmtId="174" fontId="26" fillId="24" borderId="25" xfId="70" applyNumberFormat="1" applyFont="1" applyFill="1" applyBorder="1" applyAlignment="1">
      <alignment horizontal="center"/>
    </xf>
    <xf numFmtId="174" fontId="26" fillId="24" borderId="25" xfId="56" applyNumberFormat="1" applyFont="1" applyFill="1" applyBorder="1" applyAlignment="1">
      <alignment horizontal="center"/>
    </xf>
    <xf numFmtId="174" fontId="26" fillId="24" borderId="25" xfId="106" applyNumberFormat="1" applyFont="1" applyFill="1" applyBorder="1" applyAlignment="1">
      <alignment horizontal="center"/>
    </xf>
    <xf numFmtId="174" fontId="26" fillId="24" borderId="16" xfId="84" applyNumberFormat="1" applyFont="1" applyFill="1" applyBorder="1" applyAlignment="1">
      <alignment horizontal="center"/>
    </xf>
    <xf numFmtId="174" fontId="26" fillId="24" borderId="16" xfId="70" applyNumberFormat="1" applyFont="1" applyFill="1" applyBorder="1" applyAlignment="1">
      <alignment horizontal="center"/>
    </xf>
    <xf numFmtId="174" fontId="26" fillId="24" borderId="16" xfId="56" applyNumberFormat="1" applyFont="1" applyFill="1" applyBorder="1" applyAlignment="1">
      <alignment horizontal="center"/>
    </xf>
    <xf numFmtId="174" fontId="26" fillId="24" borderId="16" xfId="41" applyNumberFormat="1" applyFont="1" applyFill="1" applyBorder="1" applyAlignment="1">
      <alignment horizontal="center"/>
    </xf>
    <xf numFmtId="174" fontId="26" fillId="24" borderId="16" xfId="106" applyNumberFormat="1" applyFont="1" applyFill="1" applyBorder="1" applyAlignment="1">
      <alignment horizontal="center"/>
    </xf>
    <xf numFmtId="3" fontId="26" fillId="24" borderId="25" xfId="41" applyNumberFormat="1" applyFont="1" applyFill="1" applyBorder="1" applyAlignment="1">
      <alignment horizontal="center"/>
    </xf>
    <xf numFmtId="3" fontId="26" fillId="24" borderId="16" xfId="41" applyNumberFormat="1" applyFont="1" applyFill="1" applyBorder="1" applyAlignment="1">
      <alignment horizontal="center"/>
    </xf>
    <xf numFmtId="0" fontId="0" fillId="24" borderId="0" xfId="0" applyFill="1"/>
    <xf numFmtId="0" fontId="77" fillId="0" borderId="45" xfId="0" applyFont="1" applyBorder="1" applyAlignment="1">
      <alignment horizontal="center"/>
    </xf>
    <xf numFmtId="0" fontId="86" fillId="25" borderId="0" xfId="0" applyFont="1" applyFill="1"/>
    <xf numFmtId="0" fontId="76" fillId="46" borderId="25" xfId="0" applyFont="1" applyFill="1" applyBorder="1" applyAlignment="1">
      <alignment horizontal="left" vertical="top" wrapText="1" indent="1"/>
    </xf>
    <xf numFmtId="0" fontId="76" fillId="0" borderId="25" xfId="0" applyFont="1" applyBorder="1" applyAlignment="1">
      <alignment horizontal="left" vertical="top" wrapText="1" indent="1"/>
    </xf>
    <xf numFmtId="0" fontId="76" fillId="0" borderId="16" xfId="0" applyFont="1" applyBorder="1" applyAlignment="1">
      <alignment horizontal="left" vertical="top" wrapText="1" indent="1"/>
    </xf>
    <xf numFmtId="0" fontId="76" fillId="43" borderId="16" xfId="0" applyFont="1" applyFill="1" applyBorder="1" applyAlignment="1">
      <alignment horizontal="left" vertical="top" wrapText="1" indent="1"/>
    </xf>
    <xf numFmtId="0" fontId="76" fillId="47" borderId="16" xfId="0" applyFont="1" applyFill="1" applyBorder="1" applyAlignment="1">
      <alignment horizontal="left" vertical="top" wrapText="1" indent="1"/>
    </xf>
    <xf numFmtId="0" fontId="70" fillId="0" borderId="16" xfId="236" applyBorder="1" applyAlignment="1" applyProtection="1">
      <alignment horizontal="left" vertical="top" wrapText="1" indent="1"/>
    </xf>
    <xf numFmtId="0" fontId="76" fillId="24" borderId="16" xfId="0" applyFont="1" applyFill="1" applyBorder="1" applyAlignment="1">
      <alignment horizontal="left" vertical="top" wrapText="1" indent="1"/>
    </xf>
    <xf numFmtId="2" fontId="72" fillId="0" borderId="0" xfId="0" applyNumberFormat="1" applyFont="1" applyAlignment="1">
      <alignment horizontal="center"/>
    </xf>
    <xf numFmtId="0" fontId="73" fillId="24" borderId="0" xfId="0" applyFont="1" applyFill="1" applyAlignment="1">
      <alignment horizontal="center" textRotation="90" wrapText="1"/>
    </xf>
    <xf numFmtId="0" fontId="0" fillId="24" borderId="0" xfId="0" applyFill="1" applyAlignment="1">
      <alignment horizontal="center" textRotation="90" wrapText="1"/>
    </xf>
    <xf numFmtId="3" fontId="72" fillId="0" borderId="0" xfId="0" applyNumberFormat="1" applyFont="1" applyAlignment="1">
      <alignment horizontal="right"/>
    </xf>
    <xf numFmtId="0" fontId="81" fillId="25" borderId="0" xfId="225" applyFont="1" applyFill="1" applyBorder="1" applyAlignment="1">
      <alignment horizontal="left" vertical="center"/>
    </xf>
    <xf numFmtId="1" fontId="26" fillId="24" borderId="25" xfId="41" applyNumberFormat="1" applyFont="1" applyFill="1" applyBorder="1" applyAlignment="1">
      <alignment horizontal="center"/>
    </xf>
    <xf numFmtId="1" fontId="26" fillId="24" borderId="16" xfId="41" applyNumberFormat="1" applyFont="1" applyFill="1" applyBorder="1" applyAlignment="1">
      <alignment horizontal="center"/>
    </xf>
    <xf numFmtId="3" fontId="75" fillId="25" borderId="0" xfId="0" applyNumberFormat="1" applyFont="1" applyFill="1" applyAlignment="1">
      <alignment horizontal="center"/>
    </xf>
    <xf numFmtId="3" fontId="75" fillId="24" borderId="0" xfId="0" applyNumberFormat="1" applyFont="1" applyFill="1" applyAlignment="1">
      <alignment horizontal="center"/>
    </xf>
    <xf numFmtId="0" fontId="14" fillId="25" borderId="0" xfId="0" applyFont="1" applyFill="1"/>
    <xf numFmtId="0" fontId="73" fillId="0" borderId="0" xfId="0" applyFont="1" applyAlignment="1">
      <alignment horizontal="left" vertical="center"/>
    </xf>
    <xf numFmtId="0" fontId="0" fillId="0" borderId="0" xfId="0" applyAlignment="1">
      <alignment horizontal="left" vertical="center"/>
    </xf>
    <xf numFmtId="14" fontId="0" fillId="0" borderId="0" xfId="0" applyNumberFormat="1"/>
    <xf numFmtId="0" fontId="9" fillId="48" borderId="0" xfId="0" applyFont="1" applyFill="1" applyAlignment="1">
      <alignment horizontal="center"/>
    </xf>
    <xf numFmtId="0" fontId="94" fillId="48" borderId="0" xfId="0" applyFont="1" applyFill="1"/>
    <xf numFmtId="0" fontId="9" fillId="49" borderId="0" xfId="0" applyFont="1" applyFill="1" applyAlignment="1">
      <alignment horizontal="center"/>
    </xf>
    <xf numFmtId="0" fontId="9" fillId="50" borderId="0" xfId="0" applyFont="1" applyFill="1" applyAlignment="1">
      <alignment horizontal="center"/>
    </xf>
    <xf numFmtId="0" fontId="95" fillId="51" borderId="0" xfId="0" applyFont="1" applyFill="1"/>
    <xf numFmtId="0" fontId="9" fillId="51" borderId="0" xfId="0" applyFont="1" applyFill="1" applyAlignment="1">
      <alignment horizontal="center"/>
    </xf>
    <xf numFmtId="0" fontId="9" fillId="52" borderId="0" xfId="0" applyFont="1" applyFill="1" applyAlignment="1">
      <alignment horizontal="center"/>
    </xf>
    <xf numFmtId="0" fontId="9" fillId="53" borderId="0" xfId="0" applyFont="1" applyFill="1" applyAlignment="1">
      <alignment horizontal="center"/>
    </xf>
    <xf numFmtId="0" fontId="9" fillId="54" borderId="0" xfId="0" applyFont="1" applyFill="1" applyAlignment="1">
      <alignment horizontal="center"/>
    </xf>
    <xf numFmtId="0" fontId="93" fillId="55" borderId="47" xfId="0" applyFont="1" applyFill="1" applyBorder="1" applyAlignment="1">
      <alignment horizontal="center"/>
    </xf>
    <xf numFmtId="0" fontId="9" fillId="0" borderId="0" xfId="0" applyFont="1" applyAlignment="1">
      <alignment vertical="top"/>
    </xf>
    <xf numFmtId="0" fontId="95" fillId="0" borderId="0" xfId="0" applyFont="1"/>
    <xf numFmtId="0" fontId="9" fillId="0" borderId="0" xfId="0" applyFont="1" applyAlignment="1">
      <alignment horizontal="center"/>
    </xf>
    <xf numFmtId="0" fontId="9" fillId="0" borderId="0" xfId="0" applyFont="1" applyAlignment="1">
      <alignment horizontal="left"/>
    </xf>
    <xf numFmtId="0" fontId="9" fillId="0" borderId="0" xfId="0" applyFont="1"/>
    <xf numFmtId="0" fontId="79" fillId="0" borderId="0" xfId="0" applyFont="1" applyAlignment="1">
      <alignment horizontal="left" indent="1"/>
    </xf>
    <xf numFmtId="0" fontId="95" fillId="48" borderId="0" xfId="0" applyFont="1" applyFill="1" applyAlignment="1">
      <alignment horizontal="center"/>
    </xf>
    <xf numFmtId="0" fontId="40" fillId="25" borderId="16" xfId="225" applyFont="1" applyFill="1" applyBorder="1" applyAlignment="1">
      <alignment horizontal="center" vertical="center" wrapText="1"/>
    </xf>
    <xf numFmtId="0" fontId="40" fillId="25" borderId="16" xfId="224" applyFont="1" applyFill="1" applyBorder="1" applyAlignment="1">
      <alignment horizontal="center" vertical="center" wrapText="1"/>
    </xf>
    <xf numFmtId="0" fontId="13" fillId="25" borderId="16" xfId="226" applyFont="1" applyFill="1" applyBorder="1" applyAlignment="1">
      <alignment horizontal="center" vertical="center" wrapText="1"/>
    </xf>
    <xf numFmtId="0" fontId="98" fillId="25" borderId="42" xfId="225" applyFont="1" applyFill="1" applyBorder="1" applyAlignment="1">
      <alignment horizontal="center" textRotation="90" wrapText="1"/>
    </xf>
    <xf numFmtId="0" fontId="100" fillId="25" borderId="42" xfId="225" applyFont="1" applyFill="1" applyBorder="1" applyAlignment="1">
      <alignment horizontal="center" textRotation="90" wrapText="1"/>
    </xf>
    <xf numFmtId="0" fontId="101" fillId="25" borderId="42" xfId="226" applyFont="1" applyFill="1" applyBorder="1" applyAlignment="1">
      <alignment horizontal="center" textRotation="90" wrapText="1"/>
    </xf>
    <xf numFmtId="167" fontId="73" fillId="58" borderId="11" xfId="56" applyNumberFormat="1" applyFont="1" applyFill="1" applyBorder="1" applyAlignment="1">
      <alignment horizontal="center" vertical="center"/>
    </xf>
    <xf numFmtId="0" fontId="73" fillId="60" borderId="40" xfId="70" applyFont="1" applyFill="1" applyBorder="1" applyAlignment="1">
      <alignment horizontal="center" textRotation="90" wrapText="1"/>
    </xf>
    <xf numFmtId="0" fontId="73" fillId="61" borderId="40" xfId="70" applyFont="1" applyFill="1" applyBorder="1" applyAlignment="1">
      <alignment horizontal="center" textRotation="90" wrapText="1"/>
    </xf>
    <xf numFmtId="0" fontId="73" fillId="61" borderId="43" xfId="70" applyFont="1" applyFill="1" applyBorder="1" applyAlignment="1">
      <alignment horizontal="center" textRotation="90" wrapText="1"/>
    </xf>
    <xf numFmtId="1" fontId="73" fillId="61" borderId="7" xfId="70" applyNumberFormat="1" applyFont="1" applyFill="1" applyBorder="1" applyAlignment="1">
      <alignment horizontal="center" vertical="center"/>
    </xf>
    <xf numFmtId="166" fontId="73" fillId="61" borderId="7" xfId="70" applyNumberFormat="1" applyFont="1" applyFill="1" applyBorder="1" applyAlignment="1">
      <alignment horizontal="center" vertical="center"/>
    </xf>
    <xf numFmtId="166" fontId="79" fillId="60" borderId="0" xfId="84" applyNumberFormat="1" applyFont="1" applyFill="1" applyAlignment="1">
      <alignment horizontal="center" vertical="center"/>
    </xf>
    <xf numFmtId="1" fontId="79" fillId="60" borderId="0" xfId="84" applyNumberFormat="1" applyFont="1" applyFill="1" applyAlignment="1">
      <alignment horizontal="center" vertical="center"/>
    </xf>
    <xf numFmtId="166" fontId="79" fillId="60" borderId="7" xfId="84" applyNumberFormat="1" applyFont="1" applyFill="1" applyBorder="1" applyAlignment="1">
      <alignment horizontal="center" vertical="center"/>
    </xf>
    <xf numFmtId="166" fontId="80" fillId="60" borderId="0" xfId="84" applyNumberFormat="1" applyFont="1" applyFill="1" applyAlignment="1">
      <alignment horizontal="center" vertical="center"/>
    </xf>
    <xf numFmtId="0" fontId="80" fillId="50" borderId="40" xfId="106" applyFont="1" applyFill="1" applyBorder="1" applyAlignment="1">
      <alignment horizontal="center" textRotation="90" wrapText="1"/>
    </xf>
    <xf numFmtId="166" fontId="80" fillId="50" borderId="7" xfId="106" applyNumberFormat="1" applyFont="1" applyFill="1" applyBorder="1" applyAlignment="1">
      <alignment horizontal="center"/>
    </xf>
    <xf numFmtId="167" fontId="73" fillId="58" borderId="40" xfId="56" applyNumberFormat="1" applyFont="1" applyFill="1" applyBorder="1" applyAlignment="1">
      <alignment horizontal="center" vertical="center" textRotation="90" wrapText="1"/>
    </xf>
    <xf numFmtId="0" fontId="82" fillId="49" borderId="0" xfId="0" applyFont="1" applyFill="1"/>
    <xf numFmtId="0" fontId="82" fillId="49" borderId="0" xfId="0" applyFont="1" applyFill="1" applyAlignment="1">
      <alignment horizontal="center"/>
    </xf>
    <xf numFmtId="2" fontId="13" fillId="59" borderId="11" xfId="88" applyNumberFormat="1" applyFont="1" applyFill="1" applyBorder="1" applyAlignment="1">
      <alignment horizontal="center" vertical="center"/>
    </xf>
    <xf numFmtId="0" fontId="13" fillId="59" borderId="34" xfId="88" applyFont="1" applyFill="1" applyBorder="1" applyAlignment="1">
      <alignment horizontal="center" textRotation="90" wrapText="1"/>
    </xf>
    <xf numFmtId="0" fontId="13" fillId="59" borderId="36" xfId="88" applyFont="1" applyFill="1" applyBorder="1" applyAlignment="1">
      <alignment horizontal="center" textRotation="90" wrapText="1"/>
    </xf>
    <xf numFmtId="0" fontId="13" fillId="62" borderId="40" xfId="88" applyFont="1" applyFill="1" applyBorder="1" applyAlignment="1">
      <alignment horizontal="center" textRotation="90" wrapText="1"/>
    </xf>
    <xf numFmtId="167" fontId="13" fillId="62" borderId="7" xfId="41" applyNumberFormat="1" applyFont="1" applyFill="1" applyBorder="1" applyAlignment="1">
      <alignment horizontal="center" vertical="center"/>
    </xf>
    <xf numFmtId="0" fontId="79" fillId="52" borderId="36" xfId="110" applyFont="1" applyFill="1" applyBorder="1" applyAlignment="1">
      <alignment horizontal="center" textRotation="90" wrapText="1"/>
    </xf>
    <xf numFmtId="1" fontId="79" fillId="52" borderId="0" xfId="110" applyNumberFormat="1" applyFont="1" applyFill="1" applyAlignment="1">
      <alignment horizontal="center" vertical="center"/>
    </xf>
    <xf numFmtId="0" fontId="80" fillId="51" borderId="34" xfId="111" applyFont="1" applyFill="1" applyBorder="1" applyAlignment="1">
      <alignment horizontal="center" textRotation="90" wrapText="1"/>
    </xf>
    <xf numFmtId="166" fontId="79" fillId="51" borderId="11" xfId="111" applyNumberFormat="1" applyFont="1" applyFill="1" applyBorder="1" applyAlignment="1">
      <alignment horizontal="center" vertical="center"/>
    </xf>
    <xf numFmtId="0" fontId="73" fillId="63" borderId="35" xfId="73" applyFont="1" applyFill="1" applyBorder="1" applyAlignment="1">
      <alignment horizontal="center" textRotation="90" wrapText="1"/>
    </xf>
    <xf numFmtId="0" fontId="87" fillId="63" borderId="35" xfId="73" applyFont="1" applyFill="1" applyBorder="1" applyAlignment="1">
      <alignment horizontal="center" textRotation="90" wrapText="1"/>
    </xf>
    <xf numFmtId="166" fontId="73" fillId="63" borderId="7" xfId="73" applyNumberFormat="1" applyFont="1" applyFill="1" applyBorder="1" applyAlignment="1">
      <alignment horizontal="center" vertical="center"/>
    </xf>
    <xf numFmtId="166" fontId="87" fillId="63" borderId="7" xfId="73" applyNumberFormat="1" applyFont="1" applyFill="1" applyBorder="1" applyAlignment="1">
      <alignment horizontal="center" vertical="center"/>
    </xf>
    <xf numFmtId="167" fontId="13" fillId="63" borderId="7" xfId="41" applyNumberFormat="1" applyFont="1" applyFill="1" applyBorder="1" applyAlignment="1">
      <alignment horizontal="center" vertical="center"/>
    </xf>
    <xf numFmtId="0" fontId="13" fillId="63" borderId="35" xfId="87" applyFont="1" applyFill="1" applyBorder="1" applyAlignment="1">
      <alignment horizontal="center" textRotation="90" wrapText="1"/>
    </xf>
    <xf numFmtId="1" fontId="13" fillId="63" borderId="7" xfId="41" applyNumberFormat="1" applyFont="1" applyFill="1" applyBorder="1" applyAlignment="1">
      <alignment horizontal="center" vertical="center"/>
    </xf>
    <xf numFmtId="0" fontId="73" fillId="64" borderId="35" xfId="73" applyFont="1" applyFill="1" applyBorder="1" applyAlignment="1">
      <alignment horizontal="center" textRotation="90" wrapText="1"/>
    </xf>
    <xf numFmtId="166" fontId="73" fillId="64" borderId="7" xfId="73" applyNumberFormat="1" applyFont="1" applyFill="1" applyBorder="1" applyAlignment="1">
      <alignment horizontal="center" vertical="center"/>
    </xf>
    <xf numFmtId="1" fontId="73" fillId="64" borderId="7" xfId="73" applyNumberFormat="1" applyFont="1" applyFill="1" applyBorder="1" applyAlignment="1">
      <alignment horizontal="center" vertical="center"/>
    </xf>
    <xf numFmtId="0" fontId="80" fillId="53" borderId="35" xfId="87" applyFont="1" applyFill="1" applyBorder="1" applyAlignment="1">
      <alignment horizontal="center" textRotation="90" wrapText="1"/>
    </xf>
    <xf numFmtId="166" fontId="80" fillId="53" borderId="7" xfId="87" applyNumberFormat="1" applyFont="1" applyFill="1" applyBorder="1" applyAlignment="1">
      <alignment horizontal="center" vertical="center"/>
    </xf>
    <xf numFmtId="1" fontId="80" fillId="53" borderId="7" xfId="87" applyNumberFormat="1" applyFont="1" applyFill="1" applyBorder="1" applyAlignment="1">
      <alignment horizontal="center" vertical="center"/>
    </xf>
    <xf numFmtId="0" fontId="80" fillId="65" borderId="36" xfId="109" applyFont="1" applyFill="1" applyBorder="1" applyAlignment="1">
      <alignment horizontal="center" textRotation="90" wrapText="1"/>
    </xf>
    <xf numFmtId="166" fontId="80" fillId="65" borderId="0" xfId="109" applyNumberFormat="1" applyFont="1" applyFill="1" applyAlignment="1">
      <alignment horizontal="center" vertical="center"/>
    </xf>
    <xf numFmtId="0" fontId="73" fillId="65" borderId="0" xfId="0" applyFont="1" applyFill="1"/>
    <xf numFmtId="167" fontId="26" fillId="24" borderId="25" xfId="41" applyNumberFormat="1" applyFont="1" applyFill="1" applyBorder="1" applyAlignment="1">
      <alignment horizontal="center"/>
    </xf>
    <xf numFmtId="167" fontId="26" fillId="24" borderId="16" xfId="41" applyNumberFormat="1" applyFont="1" applyFill="1" applyBorder="1" applyAlignment="1">
      <alignment horizontal="center"/>
    </xf>
    <xf numFmtId="0" fontId="93" fillId="55" borderId="0" xfId="0" applyFont="1" applyFill="1" applyAlignment="1" applyProtection="1">
      <alignment horizontal="center"/>
      <protection locked="0"/>
    </xf>
    <xf numFmtId="0" fontId="93" fillId="55" borderId="47" xfId="0" applyFont="1" applyFill="1" applyBorder="1" applyAlignment="1" applyProtection="1">
      <alignment horizontal="center"/>
      <protection locked="0"/>
    </xf>
    <xf numFmtId="0" fontId="0" fillId="0" borderId="0" xfId="0" applyProtection="1">
      <protection locked="0"/>
    </xf>
    <xf numFmtId="14" fontId="70" fillId="56" borderId="48" xfId="236" applyNumberFormat="1" applyFill="1" applyBorder="1" applyAlignment="1">
      <protection locked="0"/>
    </xf>
    <xf numFmtId="14" fontId="70" fillId="57" borderId="46" xfId="236" applyNumberFormat="1" applyFill="1" applyBorder="1" applyAlignment="1">
      <protection locked="0"/>
    </xf>
    <xf numFmtId="14" fontId="93" fillId="55" borderId="47" xfId="0" applyNumberFormat="1" applyFont="1" applyFill="1" applyBorder="1" applyAlignment="1" applyProtection="1">
      <alignment horizontal="center"/>
      <protection locked="0"/>
    </xf>
    <xf numFmtId="14" fontId="0" fillId="0" borderId="0" xfId="0" applyNumberFormat="1" applyProtection="1">
      <protection locked="0"/>
    </xf>
    <xf numFmtId="0" fontId="1" fillId="25" borderId="0" xfId="243" applyFill="1"/>
    <xf numFmtId="0" fontId="9" fillId="25" borderId="0" xfId="244" applyFont="1" applyFill="1"/>
    <xf numFmtId="1" fontId="21" fillId="26" borderId="39" xfId="243" applyNumberFormat="1" applyFont="1" applyFill="1" applyBorder="1" applyAlignment="1">
      <alignment horizontal="center" vertical="center"/>
    </xf>
    <xf numFmtId="166" fontId="88" fillId="26" borderId="44" xfId="243" applyNumberFormat="1" applyFont="1" applyFill="1" applyBorder="1" applyAlignment="1">
      <alignment horizontal="center" vertical="center"/>
    </xf>
    <xf numFmtId="166" fontId="21" fillId="26" borderId="14" xfId="243" applyNumberFormat="1" applyFont="1" applyFill="1" applyBorder="1" applyAlignment="1">
      <alignment horizontal="center" vertical="center"/>
    </xf>
    <xf numFmtId="166" fontId="21" fillId="26" borderId="37" xfId="243" applyNumberFormat="1" applyFont="1" applyFill="1" applyBorder="1" applyAlignment="1">
      <alignment horizontal="center" vertical="center"/>
    </xf>
    <xf numFmtId="0" fontId="77" fillId="25" borderId="13" xfId="243" applyFont="1" applyFill="1" applyBorder="1" applyAlignment="1">
      <alignment horizontal="left" indent="1"/>
    </xf>
    <xf numFmtId="0" fontId="77" fillId="25" borderId="41" xfId="225" applyFont="1" applyFill="1" applyBorder="1"/>
    <xf numFmtId="0" fontId="94" fillId="25" borderId="0" xfId="243" applyFont="1" applyFill="1"/>
    <xf numFmtId="0" fontId="96" fillId="48" borderId="0" xfId="36" applyFont="1" applyFill="1"/>
    <xf numFmtId="2" fontId="26" fillId="24" borderId="25" xfId="41" applyNumberFormat="1" applyFont="1" applyFill="1" applyBorder="1" applyAlignment="1">
      <alignment horizontal="center"/>
    </xf>
    <xf numFmtId="0" fontId="103" fillId="25" borderId="42" xfId="225" applyFont="1" applyFill="1" applyBorder="1" applyAlignment="1">
      <alignment horizontal="center" textRotation="90" wrapText="1"/>
    </xf>
    <xf numFmtId="0" fontId="104" fillId="66" borderId="42" xfId="225" applyFont="1" applyFill="1" applyBorder="1" applyAlignment="1">
      <alignment horizontal="center" textRotation="90" wrapText="1"/>
    </xf>
    <xf numFmtId="0" fontId="97" fillId="67" borderId="42" xfId="224" applyFont="1" applyFill="1" applyBorder="1" applyAlignment="1">
      <alignment horizontal="center" textRotation="90" wrapText="1"/>
    </xf>
    <xf numFmtId="0" fontId="99" fillId="68" borderId="42" xfId="224" applyFont="1" applyFill="1" applyBorder="1" applyAlignment="1">
      <alignment horizontal="center" textRotation="90" wrapText="1"/>
    </xf>
    <xf numFmtId="0" fontId="9" fillId="50" borderId="50" xfId="0" applyFont="1" applyFill="1" applyBorder="1" applyAlignment="1">
      <alignment horizontal="center"/>
    </xf>
    <xf numFmtId="14" fontId="0" fillId="0" borderId="50" xfId="0" applyNumberFormat="1" applyBorder="1"/>
    <xf numFmtId="0" fontId="0" fillId="0" borderId="50" xfId="0" applyBorder="1"/>
    <xf numFmtId="0" fontId="9" fillId="49" borderId="50" xfId="0" applyFont="1" applyFill="1" applyBorder="1" applyAlignment="1">
      <alignment horizontal="center"/>
    </xf>
    <xf numFmtId="0" fontId="0" fillId="24" borderId="51" xfId="0" applyFill="1" applyBorder="1"/>
    <xf numFmtId="0" fontId="0" fillId="24" borderId="52" xfId="0" applyFill="1" applyBorder="1"/>
    <xf numFmtId="0" fontId="0" fillId="0" borderId="52" xfId="0" applyBorder="1"/>
    <xf numFmtId="0" fontId="0" fillId="25" borderId="52" xfId="0" applyFill="1" applyBorder="1"/>
    <xf numFmtId="0" fontId="0" fillId="24" borderId="54" xfId="0" applyFill="1" applyBorder="1"/>
    <xf numFmtId="0" fontId="0" fillId="0" borderId="54" xfId="0" applyBorder="1"/>
    <xf numFmtId="0" fontId="0" fillId="24" borderId="56" xfId="0" applyFill="1" applyBorder="1"/>
    <xf numFmtId="0" fontId="0" fillId="0" borderId="56" xfId="0" applyBorder="1"/>
    <xf numFmtId="14" fontId="0" fillId="0" borderId="52" xfId="0" applyNumberFormat="1" applyBorder="1"/>
    <xf numFmtId="14" fontId="0" fillId="0" borderId="54" xfId="0" applyNumberFormat="1" applyBorder="1"/>
    <xf numFmtId="14" fontId="0" fillId="0" borderId="56" xfId="0" applyNumberFormat="1" applyBorder="1"/>
    <xf numFmtId="0" fontId="0" fillId="0" borderId="51" xfId="0" applyBorder="1"/>
    <xf numFmtId="0" fontId="0" fillId="0" borderId="53" xfId="0" applyBorder="1"/>
    <xf numFmtId="0" fontId="0" fillId="0" borderId="55" xfId="0" applyBorder="1"/>
    <xf numFmtId="14" fontId="0" fillId="24" borderId="57" xfId="0" applyNumberFormat="1" applyFill="1" applyBorder="1"/>
    <xf numFmtId="14" fontId="0" fillId="25" borderId="57" xfId="0" applyNumberFormat="1" applyFill="1" applyBorder="1"/>
    <xf numFmtId="14" fontId="0" fillId="0" borderId="57" xfId="0" applyNumberFormat="1" applyBorder="1"/>
    <xf numFmtId="14" fontId="0" fillId="0" borderId="58" xfId="0" applyNumberFormat="1" applyBorder="1"/>
    <xf numFmtId="14" fontId="0" fillId="0" borderId="59" xfId="0" applyNumberFormat="1" applyBorder="1"/>
    <xf numFmtId="0" fontId="9" fillId="51" borderId="50" xfId="0" applyFont="1" applyFill="1" applyBorder="1" applyAlignment="1">
      <alignment horizontal="center"/>
    </xf>
    <xf numFmtId="0" fontId="9" fillId="53" borderId="50" xfId="0" applyFont="1" applyFill="1" applyBorder="1" applyAlignment="1">
      <alignment horizontal="center"/>
    </xf>
    <xf numFmtId="0" fontId="9" fillId="54" borderId="50" xfId="0" applyFont="1" applyFill="1" applyBorder="1" applyAlignment="1">
      <alignment horizontal="center"/>
    </xf>
    <xf numFmtId="14" fontId="9" fillId="53" borderId="50" xfId="0" applyNumberFormat="1" applyFont="1" applyFill="1" applyBorder="1" applyAlignment="1">
      <alignment horizontal="center"/>
    </xf>
    <xf numFmtId="3" fontId="0" fillId="0" borderId="0" xfId="0" applyNumberFormat="1"/>
    <xf numFmtId="4" fontId="0" fillId="0" borderId="0" xfId="0" applyNumberFormat="1"/>
    <xf numFmtId="0" fontId="0" fillId="0" borderId="0" xfId="0" applyFill="1" applyBorder="1"/>
    <xf numFmtId="0" fontId="74" fillId="25" borderId="24" xfId="0" applyFont="1" applyFill="1" applyBorder="1" applyAlignment="1">
      <alignment horizontal="left" vertical="center" indent="1"/>
    </xf>
    <xf numFmtId="0" fontId="73" fillId="25" borderId="24" xfId="0" applyFont="1" applyFill="1" applyBorder="1"/>
    <xf numFmtId="0" fontId="74" fillId="25" borderId="24" xfId="0" applyFont="1" applyFill="1" applyBorder="1" applyAlignment="1">
      <alignment horizontal="center" vertical="center" wrapText="1"/>
    </xf>
    <xf numFmtId="1" fontId="0" fillId="0" borderId="0" xfId="0" applyNumberFormat="1"/>
    <xf numFmtId="3" fontId="73" fillId="0" borderId="0" xfId="0" applyNumberFormat="1" applyFont="1" applyAlignment="1">
      <alignment horizontal="left" indent="1"/>
    </xf>
    <xf numFmtId="0" fontId="0" fillId="25" borderId="61" xfId="0" applyFill="1" applyBorder="1"/>
    <xf numFmtId="0" fontId="73" fillId="25" borderId="61" xfId="0" applyFont="1" applyFill="1" applyBorder="1" applyAlignment="1">
      <alignment horizontal="left" indent="1"/>
    </xf>
    <xf numFmtId="0" fontId="73" fillId="25" borderId="61" xfId="0" applyFont="1" applyFill="1" applyBorder="1" applyAlignment="1"/>
    <xf numFmtId="0" fontId="73" fillId="25" borderId="60" xfId="0" applyFont="1" applyFill="1" applyBorder="1" applyAlignment="1"/>
    <xf numFmtId="0" fontId="0" fillId="25" borderId="0" xfId="0" applyFill="1" applyBorder="1"/>
    <xf numFmtId="0" fontId="73" fillId="25" borderId="0" xfId="0" applyFont="1" applyFill="1" applyBorder="1" applyAlignment="1">
      <alignment horizontal="left" indent="1"/>
    </xf>
    <xf numFmtId="0" fontId="73" fillId="25" borderId="0" xfId="0" applyFont="1" applyFill="1" applyBorder="1" applyAlignment="1"/>
    <xf numFmtId="0" fontId="73" fillId="25" borderId="50" xfId="0" applyFont="1" applyFill="1" applyBorder="1" applyAlignment="1"/>
    <xf numFmtId="0" fontId="0" fillId="25" borderId="0" xfId="0" applyFill="1" applyBorder="1" applyAlignment="1"/>
    <xf numFmtId="0" fontId="73" fillId="25" borderId="50" xfId="0" applyFont="1" applyFill="1" applyBorder="1" applyAlignment="1">
      <alignment horizontal="left" indent="1"/>
    </xf>
    <xf numFmtId="0" fontId="74" fillId="25" borderId="62" xfId="0" applyFont="1" applyFill="1" applyBorder="1" applyAlignment="1">
      <alignment horizontal="center" vertical="center" wrapText="1"/>
    </xf>
    <xf numFmtId="0" fontId="9" fillId="48" borderId="0" xfId="0" applyFont="1" applyFill="1" applyAlignment="1">
      <alignment horizontal="center" wrapText="1"/>
    </xf>
    <xf numFmtId="0" fontId="9" fillId="48" borderId="0" xfId="0" applyFont="1" applyFill="1" applyAlignment="1">
      <alignment horizontal="center" textRotation="90"/>
    </xf>
    <xf numFmtId="0" fontId="73" fillId="60" borderId="63" xfId="70" applyFont="1" applyFill="1" applyBorder="1" applyAlignment="1">
      <alignment horizontal="center" textRotation="90" wrapText="1"/>
    </xf>
    <xf numFmtId="0" fontId="80" fillId="50" borderId="63" xfId="106" applyFont="1" applyFill="1" applyBorder="1" applyAlignment="1">
      <alignment horizontal="center" textRotation="90" wrapText="1"/>
    </xf>
    <xf numFmtId="0" fontId="73" fillId="61" borderId="63" xfId="70" applyFont="1" applyFill="1" applyBorder="1" applyAlignment="1">
      <alignment horizontal="center" textRotation="90" wrapText="1"/>
    </xf>
    <xf numFmtId="0" fontId="13" fillId="59" borderId="64" xfId="88" applyFont="1" applyFill="1" applyBorder="1" applyAlignment="1">
      <alignment horizontal="center" textRotation="90" wrapText="1"/>
    </xf>
    <xf numFmtId="0" fontId="13" fillId="59" borderId="61" xfId="88" applyFont="1" applyFill="1" applyBorder="1" applyAlignment="1">
      <alignment horizontal="center" textRotation="90" wrapText="1"/>
    </xf>
    <xf numFmtId="0" fontId="80" fillId="65" borderId="61" xfId="109" applyFont="1" applyFill="1" applyBorder="1" applyAlignment="1">
      <alignment horizontal="center" textRotation="90" wrapText="1"/>
    </xf>
    <xf numFmtId="0" fontId="80" fillId="53" borderId="65" xfId="87" applyFont="1" applyFill="1" applyBorder="1" applyAlignment="1">
      <alignment horizontal="center" textRotation="90" wrapText="1"/>
    </xf>
    <xf numFmtId="0" fontId="73" fillId="63" borderId="65" xfId="73" applyFont="1" applyFill="1" applyBorder="1" applyAlignment="1">
      <alignment horizontal="center" textRotation="90" wrapText="1"/>
    </xf>
    <xf numFmtId="0" fontId="73" fillId="64" borderId="65" xfId="73" applyFont="1" applyFill="1" applyBorder="1" applyAlignment="1">
      <alignment horizontal="center" textRotation="90" wrapText="1"/>
    </xf>
    <xf numFmtId="0" fontId="0" fillId="25" borderId="24" xfId="0" applyFill="1" applyBorder="1"/>
    <xf numFmtId="0" fontId="40" fillId="25" borderId="24" xfId="224" applyFont="1" applyFill="1" applyBorder="1" applyAlignment="1">
      <alignment horizontal="center" vertical="center" wrapText="1"/>
    </xf>
    <xf numFmtId="0" fontId="40" fillId="25" borderId="24" xfId="225" applyFont="1" applyFill="1" applyBorder="1" applyAlignment="1">
      <alignment horizontal="center" vertical="center" wrapText="1"/>
    </xf>
    <xf numFmtId="0" fontId="13" fillId="25" borderId="24" xfId="226" applyFont="1" applyFill="1" applyBorder="1" applyAlignment="1">
      <alignment horizontal="center" vertical="center" wrapText="1"/>
    </xf>
    <xf numFmtId="174" fontId="26" fillId="25" borderId="24" xfId="70" applyNumberFormat="1" applyFont="1" applyFill="1" applyBorder="1" applyAlignment="1">
      <alignment horizontal="center"/>
    </xf>
    <xf numFmtId="0" fontId="0" fillId="45" borderId="0" xfId="0" applyFill="1"/>
    <xf numFmtId="1" fontId="0" fillId="0" borderId="0" xfId="0" applyNumberFormat="1" applyAlignment="1">
      <alignment horizontal="center"/>
    </xf>
    <xf numFmtId="1" fontId="0" fillId="45" borderId="0" xfId="0" applyNumberFormat="1" applyFill="1" applyAlignment="1">
      <alignment horizontal="center"/>
    </xf>
    <xf numFmtId="0" fontId="0" fillId="0" borderId="0" xfId="0" applyFill="1"/>
    <xf numFmtId="0" fontId="106" fillId="25" borderId="42" xfId="224" applyFont="1" applyFill="1" applyBorder="1" applyAlignment="1">
      <alignment horizontal="center" textRotation="90" wrapText="1"/>
    </xf>
    <xf numFmtId="1" fontId="21" fillId="26" borderId="66" xfId="243" applyNumberFormat="1" applyFont="1" applyFill="1" applyBorder="1" applyAlignment="1">
      <alignment horizontal="center" vertical="center"/>
    </xf>
    <xf numFmtId="0" fontId="105" fillId="69" borderId="42" xfId="224" applyFont="1" applyFill="1" applyBorder="1" applyAlignment="1">
      <alignment horizontal="center" textRotation="90" wrapText="1"/>
    </xf>
    <xf numFmtId="0" fontId="0" fillId="57" borderId="46" xfId="0" applyFill="1" applyBorder="1" applyAlignment="1" applyProtection="1">
      <protection locked="0"/>
    </xf>
    <xf numFmtId="0" fontId="0" fillId="56" borderId="48" xfId="0" applyFill="1" applyBorder="1" applyAlignment="1" applyProtection="1">
      <protection locked="0"/>
    </xf>
    <xf numFmtId="14" fontId="70" fillId="56" borderId="46" xfId="236" applyNumberFormat="1" applyFill="1" applyBorder="1" applyAlignment="1">
      <protection locked="0"/>
    </xf>
    <xf numFmtId="14" fontId="70" fillId="57" borderId="48" xfId="236" applyNumberFormat="1" applyFill="1" applyBorder="1" applyAlignment="1">
      <protection locked="0"/>
    </xf>
    <xf numFmtId="2" fontId="0" fillId="0" borderId="52" xfId="0" applyNumberFormat="1" applyBorder="1"/>
    <xf numFmtId="0" fontId="108" fillId="0" borderId="0" xfId="0" applyFont="1"/>
    <xf numFmtId="0" fontId="109" fillId="0" borderId="0" xfId="0" applyFont="1" applyAlignment="1">
      <alignment wrapText="1"/>
    </xf>
    <xf numFmtId="0" fontId="111" fillId="0" borderId="0" xfId="0" applyFont="1" applyAlignment="1">
      <alignment wrapText="1"/>
    </xf>
    <xf numFmtId="0" fontId="112" fillId="0" borderId="0" xfId="236" applyFont="1" applyAlignment="1" applyProtection="1">
      <alignment wrapText="1"/>
    </xf>
    <xf numFmtId="0" fontId="113" fillId="25" borderId="0" xfId="0" applyFont="1" applyFill="1"/>
    <xf numFmtId="0" fontId="114" fillId="72" borderId="0" xfId="0" applyFont="1" applyFill="1" applyAlignment="1">
      <alignment horizontal="left"/>
    </xf>
    <xf numFmtId="0" fontId="114" fillId="73" borderId="0" xfId="0" applyFont="1" applyFill="1" applyAlignment="1">
      <alignment horizontal="left"/>
    </xf>
    <xf numFmtId="0" fontId="114" fillId="74" borderId="0" xfId="0" applyFont="1" applyFill="1" applyAlignment="1">
      <alignment horizontal="left"/>
    </xf>
    <xf numFmtId="0" fontId="115" fillId="70" borderId="0" xfId="0" applyFont="1" applyFill="1" applyAlignment="1">
      <alignment horizontal="left"/>
    </xf>
    <xf numFmtId="0" fontId="115" fillId="71" borderId="0" xfId="0" applyFont="1" applyFill="1" applyAlignment="1">
      <alignment horizontal="left"/>
    </xf>
    <xf numFmtId="0" fontId="0" fillId="0" borderId="0" xfId="0" pivotButton="1"/>
    <xf numFmtId="0" fontId="0" fillId="0" borderId="0" xfId="0" applyAlignment="1">
      <alignment horizontal="left"/>
    </xf>
    <xf numFmtId="0" fontId="0" fillId="0" borderId="0" xfId="0" applyNumberFormat="1"/>
    <xf numFmtId="0" fontId="0" fillId="56" borderId="41" xfId="0" applyFill="1" applyBorder="1" applyAlignment="1" applyProtection="1">
      <protection locked="0"/>
    </xf>
    <xf numFmtId="0" fontId="0" fillId="57" borderId="49" xfId="0" applyFill="1" applyBorder="1" applyAlignment="1" applyProtection="1">
      <protection locked="0"/>
    </xf>
    <xf numFmtId="0" fontId="0" fillId="0" borderId="0" xfId="0"/>
    <xf numFmtId="0" fontId="40" fillId="25" borderId="42" xfId="225" applyFont="1" applyFill="1" applyBorder="1" applyAlignment="1">
      <alignment horizontal="center" textRotation="90" wrapText="1"/>
    </xf>
    <xf numFmtId="3" fontId="72" fillId="75" borderId="0" xfId="0" applyNumberFormat="1" applyFont="1" applyFill="1" applyAlignment="1">
      <alignment horizontal="right"/>
    </xf>
    <xf numFmtId="0" fontId="93" fillId="55" borderId="47" xfId="0" applyFont="1" applyFill="1" applyBorder="1" applyAlignment="1" applyProtection="1">
      <alignment horizontal="right"/>
      <protection locked="0"/>
    </xf>
    <xf numFmtId="0" fontId="0" fillId="0" borderId="0" xfId="0" applyAlignment="1" applyProtection="1">
      <alignment horizontal="right"/>
      <protection locked="0"/>
    </xf>
    <xf numFmtId="0" fontId="93" fillId="55" borderId="47" xfId="0" applyFont="1" applyFill="1" applyBorder="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protection locked="0"/>
    </xf>
    <xf numFmtId="0" fontId="0" fillId="57" borderId="46" xfId="0" applyFill="1" applyBorder="1" applyAlignment="1"/>
    <xf numFmtId="0" fontId="0" fillId="56" borderId="48" xfId="0" applyFill="1" applyBorder="1" applyAlignment="1"/>
    <xf numFmtId="14" fontId="0" fillId="57" borderId="49" xfId="0" applyNumberFormat="1" applyFill="1" applyBorder="1" applyAlignment="1" applyProtection="1">
      <protection locked="0"/>
    </xf>
    <xf numFmtId="14" fontId="0" fillId="56" borderId="41" xfId="0" applyNumberFormat="1" applyFill="1" applyBorder="1" applyAlignment="1" applyProtection="1">
      <protection locked="0"/>
    </xf>
    <xf numFmtId="14" fontId="0" fillId="57" borderId="46" xfId="0" applyNumberFormat="1" applyFill="1" applyBorder="1" applyAlignment="1" applyProtection="1">
      <protection locked="0"/>
    </xf>
    <xf numFmtId="14" fontId="0" fillId="56" borderId="48" xfId="0" applyNumberFormat="1" applyFill="1" applyBorder="1" applyAlignment="1" applyProtection="1">
      <protection locked="0"/>
    </xf>
    <xf numFmtId="0" fontId="0" fillId="56" borderId="49" xfId="0" applyFill="1" applyBorder="1" applyAlignment="1" applyProtection="1">
      <protection locked="0"/>
    </xf>
    <xf numFmtId="0" fontId="0" fillId="56" borderId="46" xfId="0" applyFill="1" applyBorder="1" applyAlignment="1"/>
    <xf numFmtId="0" fontId="0" fillId="56" borderId="46" xfId="0" applyFill="1" applyBorder="1" applyAlignment="1" applyProtection="1">
      <protection locked="0"/>
    </xf>
    <xf numFmtId="14" fontId="0" fillId="56" borderId="46" xfId="0" applyNumberFormat="1" applyFill="1" applyBorder="1" applyAlignment="1" applyProtection="1">
      <protection locked="0"/>
    </xf>
    <xf numFmtId="0" fontId="0" fillId="57" borderId="41" xfId="0" applyFill="1" applyBorder="1" applyAlignment="1" applyProtection="1">
      <protection locked="0"/>
    </xf>
    <xf numFmtId="0" fontId="0" fillId="57" borderId="48" xfId="0" applyFill="1" applyBorder="1" applyAlignment="1"/>
    <xf numFmtId="0" fontId="0" fillId="57" borderId="48" xfId="0" applyFill="1" applyBorder="1" applyAlignment="1" applyProtection="1">
      <protection locked="0"/>
    </xf>
    <xf numFmtId="14" fontId="0" fillId="57" borderId="48" xfId="0" applyNumberFormat="1" applyFill="1" applyBorder="1" applyAlignment="1" applyProtection="1">
      <protection locked="0"/>
    </xf>
    <xf numFmtId="14" fontId="70" fillId="57" borderId="48" xfId="236" applyNumberFormat="1" applyFill="1" applyBorder="1" applyAlignment="1">
      <alignment horizontal="left"/>
      <protection locked="0"/>
    </xf>
    <xf numFmtId="14" fontId="70" fillId="56" borderId="46" xfId="236" applyNumberFormat="1" applyFill="1" applyBorder="1" applyAlignment="1">
      <alignment horizontal="left"/>
      <protection locked="0"/>
    </xf>
    <xf numFmtId="0" fontId="0" fillId="57" borderId="49" xfId="0" applyFill="1" applyBorder="1" applyProtection="1">
      <protection locked="0"/>
    </xf>
    <xf numFmtId="0" fontId="0" fillId="56" borderId="41" xfId="0" applyFill="1" applyBorder="1" applyProtection="1">
      <protection locked="0"/>
    </xf>
    <xf numFmtId="0" fontId="0" fillId="57" borderId="46" xfId="0" applyFill="1" applyBorder="1" applyProtection="1">
      <protection locked="0"/>
    </xf>
    <xf numFmtId="0" fontId="0" fillId="56" borderId="48" xfId="0" applyFill="1" applyBorder="1" applyProtection="1">
      <protection locked="0"/>
    </xf>
    <xf numFmtId="14" fontId="0" fillId="57" borderId="46" xfId="0" applyNumberFormat="1" applyFill="1" applyBorder="1" applyProtection="1">
      <protection locked="0"/>
    </xf>
    <xf numFmtId="14" fontId="0" fillId="56" borderId="48" xfId="0" applyNumberFormat="1" applyFill="1" applyBorder="1" applyProtection="1">
      <protection locked="0"/>
    </xf>
    <xf numFmtId="0" fontId="0" fillId="52" borderId="0" xfId="0" applyFill="1" applyAlignment="1">
      <alignment horizontal="center"/>
    </xf>
    <xf numFmtId="0" fontId="9" fillId="51" borderId="0" xfId="0" applyFont="1" applyFill="1" applyAlignment="1">
      <alignment horizontal="center"/>
    </xf>
    <xf numFmtId="0" fontId="9" fillId="51" borderId="50" xfId="0" applyFont="1" applyFill="1" applyBorder="1" applyAlignment="1">
      <alignment horizontal="center"/>
    </xf>
    <xf numFmtId="0" fontId="9" fillId="52" borderId="0" xfId="0" applyFont="1" applyFill="1" applyAlignment="1">
      <alignment horizontal="center"/>
    </xf>
    <xf numFmtId="0" fontId="9" fillId="53" borderId="0" xfId="0" applyFont="1" applyFill="1" applyAlignment="1">
      <alignment horizontal="center"/>
    </xf>
    <xf numFmtId="0" fontId="9" fillId="54" borderId="0" xfId="0" applyFont="1" applyFill="1" applyAlignment="1">
      <alignment horizontal="center"/>
    </xf>
    <xf numFmtId="0" fontId="9" fillId="49" borderId="0" xfId="0" applyFont="1" applyFill="1" applyAlignment="1">
      <alignment horizontal="center" vertical="top"/>
    </xf>
    <xf numFmtId="0" fontId="9" fillId="50" borderId="0" xfId="0" applyFont="1" applyFill="1" applyAlignment="1">
      <alignment horizontal="center"/>
    </xf>
    <xf numFmtId="0" fontId="95" fillId="50" borderId="0" xfId="0" applyFont="1" applyFill="1" applyAlignment="1">
      <alignment horizontal="center"/>
    </xf>
    <xf numFmtId="0" fontId="73" fillId="48" borderId="24" xfId="0" applyFont="1" applyFill="1" applyBorder="1" applyAlignment="1">
      <alignment horizontal="center"/>
    </xf>
    <xf numFmtId="0" fontId="73" fillId="44" borderId="0" xfId="0" applyFont="1" applyFill="1" applyAlignment="1">
      <alignment horizontal="center"/>
    </xf>
  </cellXfs>
  <cellStyles count="350">
    <cellStyle name="_x000d__x000a_JournalTemplate=C:\COMFO\CTALK\JOURSTD.TPL_x000d__x000a_LbStateAddress=3 3 0 251 1 89 2 311_x000d__x000a_LbStateJou" xfId="45" xr:uid="{00000000-0005-0000-0000-000000000000}"/>
    <cellStyle name="_KF08 DL 080909 raw data Part III Ch1" xfId="46" xr:uid="{00000000-0005-0000-0000-000001000000}"/>
    <cellStyle name="_KF08 DL 080909 raw data Part III Ch1_KF2010 Figure 1 1 1 World GERD 100310 (2)" xfId="47" xr:uid="{00000000-0005-0000-0000-000002000000}"/>
    <cellStyle name="20% - Accent1" xfId="56" builtinId="30" customBuiltin="1"/>
    <cellStyle name="20% - Accent1 2" xfId="9" xr:uid="{00000000-0005-0000-0000-000004000000}"/>
    <cellStyle name="20% - Accent1 3" xfId="48" xr:uid="{00000000-0005-0000-0000-000005000000}"/>
    <cellStyle name="20% - Accent1 4" xfId="267" xr:uid="{00000000-0005-0000-0000-000006000000}"/>
    <cellStyle name="20% - Accent2" xfId="57" builtinId="34" customBuiltin="1"/>
    <cellStyle name="20% - Accent2 2" xfId="10" xr:uid="{00000000-0005-0000-0000-000008000000}"/>
    <cellStyle name="20% - Accent2 3" xfId="49" xr:uid="{00000000-0005-0000-0000-000009000000}"/>
    <cellStyle name="20% - Accent2 4" xfId="270" xr:uid="{00000000-0005-0000-0000-00000A000000}"/>
    <cellStyle name="20% - Accent3" xfId="58" builtinId="38" customBuiltin="1"/>
    <cellStyle name="20% - Accent3 2" xfId="11" xr:uid="{00000000-0005-0000-0000-00000C000000}"/>
    <cellStyle name="20% - Accent3 3" xfId="50" xr:uid="{00000000-0005-0000-0000-00000D000000}"/>
    <cellStyle name="20% - Accent3 4" xfId="274" xr:uid="{00000000-0005-0000-0000-00000E000000}"/>
    <cellStyle name="20% - Accent4" xfId="59" builtinId="42" customBuiltin="1"/>
    <cellStyle name="20% - Accent4 2" xfId="12" xr:uid="{00000000-0005-0000-0000-000010000000}"/>
    <cellStyle name="20% - Accent4 3" xfId="51" xr:uid="{00000000-0005-0000-0000-000011000000}"/>
    <cellStyle name="20% - Accent4 4" xfId="278" xr:uid="{00000000-0005-0000-0000-000012000000}"/>
    <cellStyle name="20% - Accent5" xfId="60" builtinId="46" customBuiltin="1"/>
    <cellStyle name="20% - Accent5 2" xfId="52" xr:uid="{00000000-0005-0000-0000-000014000000}"/>
    <cellStyle name="20% - Accent5 3" xfId="53" xr:uid="{00000000-0005-0000-0000-000015000000}"/>
    <cellStyle name="20% - Accent5 4" xfId="282" xr:uid="{00000000-0005-0000-0000-000016000000}"/>
    <cellStyle name="20% - Accent6" xfId="61" builtinId="50" customBuiltin="1"/>
    <cellStyle name="20% - Accent6 2" xfId="54" xr:uid="{00000000-0005-0000-0000-000018000000}"/>
    <cellStyle name="20% - Accent6 3" xfId="55" xr:uid="{00000000-0005-0000-0000-000019000000}"/>
    <cellStyle name="20% - Accent6 4" xfId="286" xr:uid="{00000000-0005-0000-0000-00001A000000}"/>
    <cellStyle name="20% - Colore 1" xfId="290" xr:uid="{00000000-0005-0000-0000-00001B000000}"/>
    <cellStyle name="20% - Colore 2" xfId="291" xr:uid="{00000000-0005-0000-0000-00001C000000}"/>
    <cellStyle name="20% - Colore 3" xfId="292" xr:uid="{00000000-0005-0000-0000-00001D000000}"/>
    <cellStyle name="20% - Colore 4" xfId="293" xr:uid="{00000000-0005-0000-0000-00001E000000}"/>
    <cellStyle name="20% - Colore 5" xfId="294" xr:uid="{00000000-0005-0000-0000-00001F000000}"/>
    <cellStyle name="20% - Colore 6" xfId="295" xr:uid="{00000000-0005-0000-0000-000020000000}"/>
    <cellStyle name="40% - Accent1" xfId="70" builtinId="31" customBuiltin="1"/>
    <cellStyle name="40% - Accent1 2" xfId="13" xr:uid="{00000000-0005-0000-0000-000022000000}"/>
    <cellStyle name="40% - Accent1 3" xfId="62" xr:uid="{00000000-0005-0000-0000-000023000000}"/>
    <cellStyle name="40% - Accent1 4" xfId="268" xr:uid="{00000000-0005-0000-0000-000024000000}"/>
    <cellStyle name="40% - Accent2" xfId="71" builtinId="35" customBuiltin="1"/>
    <cellStyle name="40% - Accent2 2" xfId="63" xr:uid="{00000000-0005-0000-0000-000026000000}"/>
    <cellStyle name="40% - Accent2 3" xfId="64" xr:uid="{00000000-0005-0000-0000-000027000000}"/>
    <cellStyle name="40% - Accent2 4" xfId="271" xr:uid="{00000000-0005-0000-0000-000028000000}"/>
    <cellStyle name="40% - Accent3" xfId="72" builtinId="39" customBuiltin="1"/>
    <cellStyle name="40% - Accent3 2" xfId="14" xr:uid="{00000000-0005-0000-0000-00002A000000}"/>
    <cellStyle name="40% - Accent3 3" xfId="65" xr:uid="{00000000-0005-0000-0000-00002B000000}"/>
    <cellStyle name="40% - Accent3 4" xfId="275" xr:uid="{00000000-0005-0000-0000-00002C000000}"/>
    <cellStyle name="40% - Accent4" xfId="73" builtinId="43" customBuiltin="1"/>
    <cellStyle name="40% - Accent4 2" xfId="15" xr:uid="{00000000-0005-0000-0000-00002E000000}"/>
    <cellStyle name="40% - Accent4 3" xfId="66" xr:uid="{00000000-0005-0000-0000-00002F000000}"/>
    <cellStyle name="40% - Accent4 4" xfId="279" xr:uid="{00000000-0005-0000-0000-000030000000}"/>
    <cellStyle name="40% - Accent5" xfId="74" builtinId="47" customBuiltin="1"/>
    <cellStyle name="40% - Accent5 2" xfId="67" xr:uid="{00000000-0005-0000-0000-000032000000}"/>
    <cellStyle name="40% - Accent5 3" xfId="68" xr:uid="{00000000-0005-0000-0000-000033000000}"/>
    <cellStyle name="40% - Accent5 4" xfId="283" xr:uid="{00000000-0005-0000-0000-000034000000}"/>
    <cellStyle name="40% - Accent6" xfId="75" builtinId="51" customBuiltin="1"/>
    <cellStyle name="40% - Accent6 2" xfId="16" xr:uid="{00000000-0005-0000-0000-000036000000}"/>
    <cellStyle name="40% - Accent6 3" xfId="69" xr:uid="{00000000-0005-0000-0000-000037000000}"/>
    <cellStyle name="40% - Accent6 4" xfId="287" xr:uid="{00000000-0005-0000-0000-000038000000}"/>
    <cellStyle name="40% - Colore 1" xfId="296" xr:uid="{00000000-0005-0000-0000-000039000000}"/>
    <cellStyle name="40% - Colore 2" xfId="297" xr:uid="{00000000-0005-0000-0000-00003A000000}"/>
    <cellStyle name="40% - Colore 3" xfId="298" xr:uid="{00000000-0005-0000-0000-00003B000000}"/>
    <cellStyle name="40% - Colore 4" xfId="299" xr:uid="{00000000-0005-0000-0000-00003C000000}"/>
    <cellStyle name="40% - Colore 5" xfId="300" xr:uid="{00000000-0005-0000-0000-00003D000000}"/>
    <cellStyle name="40% - Colore 6" xfId="301" xr:uid="{00000000-0005-0000-0000-00003E000000}"/>
    <cellStyle name="60% - Accent1" xfId="84" builtinId="32" customBuiltin="1"/>
    <cellStyle name="60% - Accent1 2" xfId="17" xr:uid="{00000000-0005-0000-0000-000040000000}"/>
    <cellStyle name="60% - Accent1 2 2" xfId="244" xr:uid="{00000000-0005-0000-0000-000041000000}"/>
    <cellStyle name="60% - Accent1 3" xfId="76" xr:uid="{00000000-0005-0000-0000-000042000000}"/>
    <cellStyle name="60% - Accent2" xfId="85" builtinId="36" customBuiltin="1"/>
    <cellStyle name="60% - Accent2 2" xfId="77" xr:uid="{00000000-0005-0000-0000-000044000000}"/>
    <cellStyle name="60% - Accent2 3" xfId="78" xr:uid="{00000000-0005-0000-0000-000045000000}"/>
    <cellStyle name="60% - Accent2 4" xfId="272" xr:uid="{00000000-0005-0000-0000-000046000000}"/>
    <cellStyle name="60% - Accent3" xfId="86" builtinId="40" customBuiltin="1"/>
    <cellStyle name="60% - Accent3 2" xfId="18" xr:uid="{00000000-0005-0000-0000-000048000000}"/>
    <cellStyle name="60% - Accent3 3" xfId="79" xr:uid="{00000000-0005-0000-0000-000049000000}"/>
    <cellStyle name="60% - Accent3 4" xfId="276" xr:uid="{00000000-0005-0000-0000-00004A000000}"/>
    <cellStyle name="60% - Accent4" xfId="87" builtinId="44" customBuiltin="1"/>
    <cellStyle name="60% - Accent4 2" xfId="19" xr:uid="{00000000-0005-0000-0000-00004C000000}"/>
    <cellStyle name="60% - Accent4 3" xfId="80" xr:uid="{00000000-0005-0000-0000-00004D000000}"/>
    <cellStyle name="60% - Accent4 4" xfId="248" xr:uid="{00000000-0005-0000-0000-00004E000000}"/>
    <cellStyle name="60% - Accent4 5" xfId="280" xr:uid="{00000000-0005-0000-0000-00004F000000}"/>
    <cellStyle name="60% - Accent5" xfId="88" builtinId="48" customBuiltin="1"/>
    <cellStyle name="60% - Accent5 2" xfId="81" xr:uid="{00000000-0005-0000-0000-000051000000}"/>
    <cellStyle name="60% - Accent5 3" xfId="82" xr:uid="{00000000-0005-0000-0000-000052000000}"/>
    <cellStyle name="60% - Accent5 4" xfId="284" xr:uid="{00000000-0005-0000-0000-000053000000}"/>
    <cellStyle name="60% - Accent6" xfId="89" builtinId="52" customBuiltin="1"/>
    <cellStyle name="60% - Accent6 2" xfId="20" xr:uid="{00000000-0005-0000-0000-000055000000}"/>
    <cellStyle name="60% - Accent6 3" xfId="83" xr:uid="{00000000-0005-0000-0000-000056000000}"/>
    <cellStyle name="60% - Accent6 4" xfId="288" xr:uid="{00000000-0005-0000-0000-000057000000}"/>
    <cellStyle name="60% - Colore 1" xfId="302" xr:uid="{00000000-0005-0000-0000-000058000000}"/>
    <cellStyle name="60% - Colore 2" xfId="303" xr:uid="{00000000-0005-0000-0000-000059000000}"/>
    <cellStyle name="60% - Colore 3" xfId="304" xr:uid="{00000000-0005-0000-0000-00005A000000}"/>
    <cellStyle name="60% - Colore 4" xfId="305" xr:uid="{00000000-0005-0000-0000-00005B000000}"/>
    <cellStyle name="60% - Colore 5" xfId="306" xr:uid="{00000000-0005-0000-0000-00005C000000}"/>
    <cellStyle name="60% - Colore 6" xfId="307" xr:uid="{00000000-0005-0000-0000-00005D000000}"/>
    <cellStyle name="Accent1" xfId="106" builtinId="29" customBuiltin="1"/>
    <cellStyle name="Accent1 2" xfId="21" xr:uid="{00000000-0005-0000-0000-00005F000000}"/>
    <cellStyle name="Accent1 3" xfId="90" xr:uid="{00000000-0005-0000-0000-000060000000}"/>
    <cellStyle name="Accent1 4" xfId="266" xr:uid="{00000000-0005-0000-0000-000061000000}"/>
    <cellStyle name="Accent2" xfId="107" builtinId="33" customBuiltin="1"/>
    <cellStyle name="Accent2 2" xfId="22" xr:uid="{00000000-0005-0000-0000-000063000000}"/>
    <cellStyle name="Accent2 3" xfId="91" xr:uid="{00000000-0005-0000-0000-000064000000}"/>
    <cellStyle name="Accent2 4" xfId="269" xr:uid="{00000000-0005-0000-0000-000065000000}"/>
    <cellStyle name="Accent3" xfId="108" builtinId="37" customBuiltin="1"/>
    <cellStyle name="Accent3 2" xfId="23" xr:uid="{00000000-0005-0000-0000-000067000000}"/>
    <cellStyle name="Accent3 3" xfId="92" xr:uid="{00000000-0005-0000-0000-000068000000}"/>
    <cellStyle name="Accent3 4" xfId="273" xr:uid="{00000000-0005-0000-0000-000069000000}"/>
    <cellStyle name="Accent4" xfId="109" builtinId="41" customBuiltin="1"/>
    <cellStyle name="Accent4 2" xfId="24" xr:uid="{00000000-0005-0000-0000-00006B000000}"/>
    <cellStyle name="Accent4 3" xfId="93" xr:uid="{00000000-0005-0000-0000-00006C000000}"/>
    <cellStyle name="Accent4 4" xfId="277" xr:uid="{00000000-0005-0000-0000-00006D000000}"/>
    <cellStyle name="Accent5" xfId="110" builtinId="45" customBuiltin="1"/>
    <cellStyle name="Accent5 2" xfId="94" xr:uid="{00000000-0005-0000-0000-00006F000000}"/>
    <cellStyle name="Accent5 3" xfId="95" xr:uid="{00000000-0005-0000-0000-000070000000}"/>
    <cellStyle name="Accent5 4" xfId="281" xr:uid="{00000000-0005-0000-0000-000071000000}"/>
    <cellStyle name="Accent6" xfId="111" builtinId="49" customBuiltin="1"/>
    <cellStyle name="Accent6 2" xfId="96" xr:uid="{00000000-0005-0000-0000-000073000000}"/>
    <cellStyle name="Accent6 3" xfId="97" xr:uid="{00000000-0005-0000-0000-000074000000}"/>
    <cellStyle name="Accent6 4" xfId="285" xr:uid="{00000000-0005-0000-0000-000075000000}"/>
    <cellStyle name="ANCLAS,REZONES Y SUS PARTES,DE FUNDICION,DE HIERRO O DE ACERO" xfId="98" xr:uid="{00000000-0005-0000-0000-000076000000}"/>
    <cellStyle name="Bad" xfId="2" builtinId="27" customBuiltin="1"/>
    <cellStyle name="Bad 2" xfId="25" xr:uid="{00000000-0005-0000-0000-000078000000}"/>
    <cellStyle name="Berekening 2" xfId="99" xr:uid="{00000000-0005-0000-0000-000079000000}"/>
    <cellStyle name="bin" xfId="100" xr:uid="{00000000-0005-0000-0000-00007A000000}"/>
    <cellStyle name="bin 2" xfId="346" xr:uid="{00000000-0005-0000-0000-00007B000000}"/>
    <cellStyle name="blue" xfId="101" xr:uid="{00000000-0005-0000-0000-00007C000000}"/>
    <cellStyle name="Calcolo" xfId="5" xr:uid="{00000000-0005-0000-0000-00007D000000}"/>
    <cellStyle name="Calcolo 2" xfId="308" xr:uid="{00000000-0005-0000-0000-00007E000000}"/>
    <cellStyle name="Calculation" xfId="253" builtinId="22" customBuiltin="1"/>
    <cellStyle name="Calculation 2" xfId="26" xr:uid="{00000000-0005-0000-0000-000080000000}"/>
    <cellStyle name="cell" xfId="102" xr:uid="{00000000-0005-0000-0000-000081000000}"/>
    <cellStyle name="cell 2" xfId="309" xr:uid="{00000000-0005-0000-0000-000082000000}"/>
    <cellStyle name="Cella collegata" xfId="6" xr:uid="{00000000-0005-0000-0000-000083000000}"/>
    <cellStyle name="Cella collegata 2" xfId="310" xr:uid="{00000000-0005-0000-0000-000084000000}"/>
    <cellStyle name="Cella da controllare" xfId="7" xr:uid="{00000000-0005-0000-0000-000085000000}"/>
    <cellStyle name="Cella da controllare 2" xfId="311" xr:uid="{00000000-0005-0000-0000-000086000000}"/>
    <cellStyle name="Check Cell" xfId="255" builtinId="23" customBuiltin="1"/>
    <cellStyle name="Check Cell 2" xfId="103" xr:uid="{00000000-0005-0000-0000-000088000000}"/>
    <cellStyle name="Col&amp;RowHeadings" xfId="104" xr:uid="{00000000-0005-0000-0000-000089000000}"/>
    <cellStyle name="ColCodes" xfId="105" xr:uid="{00000000-0005-0000-0000-00008A000000}"/>
    <cellStyle name="Colore 1" xfId="312" xr:uid="{00000000-0005-0000-0000-00008B000000}"/>
    <cellStyle name="Colore 2" xfId="313" xr:uid="{00000000-0005-0000-0000-00008C000000}"/>
    <cellStyle name="Colore 3" xfId="314" xr:uid="{00000000-0005-0000-0000-00008D000000}"/>
    <cellStyle name="Colore 4" xfId="315" xr:uid="{00000000-0005-0000-0000-00008E000000}"/>
    <cellStyle name="Colore 5" xfId="316" xr:uid="{00000000-0005-0000-0000-00008F000000}"/>
    <cellStyle name="Colore 6" xfId="317" xr:uid="{00000000-0005-0000-0000-000090000000}"/>
    <cellStyle name="ColTitles" xfId="112" xr:uid="{00000000-0005-0000-0000-000091000000}"/>
    <cellStyle name="column" xfId="113" xr:uid="{00000000-0005-0000-0000-000092000000}"/>
    <cellStyle name="Comma 2" xfId="38" xr:uid="{00000000-0005-0000-0000-000093000000}"/>
    <cellStyle name="Comma 2 2" xfId="114" xr:uid="{00000000-0005-0000-0000-000094000000}"/>
    <cellStyle name="Comma 2 3" xfId="115" xr:uid="{00000000-0005-0000-0000-000095000000}"/>
    <cellStyle name="Comma 2 3 2" xfId="249" xr:uid="{00000000-0005-0000-0000-000096000000}"/>
    <cellStyle name="Comma 2 3 3" xfId="318" xr:uid="{00000000-0005-0000-0000-000097000000}"/>
    <cellStyle name="Comma 2_GII2013_Mika_June07" xfId="44" xr:uid="{00000000-0005-0000-0000-000098000000}"/>
    <cellStyle name="Comma 3" xfId="116" xr:uid="{00000000-0005-0000-0000-000099000000}"/>
    <cellStyle name="Comma 3 2" xfId="250" xr:uid="{00000000-0005-0000-0000-00009A000000}"/>
    <cellStyle name="Comma 3 3" xfId="319" xr:uid="{00000000-0005-0000-0000-00009B000000}"/>
    <cellStyle name="Comma 4" xfId="246" xr:uid="{00000000-0005-0000-0000-00009C000000}"/>
    <cellStyle name="Comma 4 2" xfId="345" xr:uid="{00000000-0005-0000-0000-00009D000000}"/>
    <cellStyle name="Comma0" xfId="117" xr:uid="{00000000-0005-0000-0000-00009E000000}"/>
    <cellStyle name="Controlecel 2" xfId="118" xr:uid="{00000000-0005-0000-0000-00009F000000}"/>
    <cellStyle name="Currency0" xfId="119" xr:uid="{00000000-0005-0000-0000-0000A0000000}"/>
    <cellStyle name="Currency0 2" xfId="320" xr:uid="{00000000-0005-0000-0000-0000A1000000}"/>
    <cellStyle name="DataEntryCells" xfId="120" xr:uid="{00000000-0005-0000-0000-0000A2000000}"/>
    <cellStyle name="DataEntryCells 2" xfId="289" xr:uid="{00000000-0005-0000-0000-0000A3000000}"/>
    <cellStyle name="Date" xfId="121" xr:uid="{00000000-0005-0000-0000-0000A4000000}"/>
    <cellStyle name="ErrRpt_DataEntryCells" xfId="122" xr:uid="{00000000-0005-0000-0000-0000A5000000}"/>
    <cellStyle name="ErrRpt-DataEntryCells" xfId="123" xr:uid="{00000000-0005-0000-0000-0000A6000000}"/>
    <cellStyle name="ErrRpt-DataEntryCells 2" xfId="321" xr:uid="{00000000-0005-0000-0000-0000A7000000}"/>
    <cellStyle name="ErrRpt-GreyBackground" xfId="124" xr:uid="{00000000-0005-0000-0000-0000A8000000}"/>
    <cellStyle name="Euro" xfId="125" xr:uid="{00000000-0005-0000-0000-0000A9000000}"/>
    <cellStyle name="Explanatory Text" xfId="220" builtinId="53" customBuiltin="1"/>
    <cellStyle name="Explanatory Text 2" xfId="126" xr:uid="{00000000-0005-0000-0000-0000AB000000}"/>
    <cellStyle name="Explanatory Text 3" xfId="264" xr:uid="{00000000-0005-0000-0000-0000AC000000}"/>
    <cellStyle name="Fixed" xfId="127" xr:uid="{00000000-0005-0000-0000-0000AD000000}"/>
    <cellStyle name="formula" xfId="128" xr:uid="{00000000-0005-0000-0000-0000AE000000}"/>
    <cellStyle name="formula 2" xfId="322" xr:uid="{00000000-0005-0000-0000-0000AF000000}"/>
    <cellStyle name="gap" xfId="129" xr:uid="{00000000-0005-0000-0000-0000B0000000}"/>
    <cellStyle name="Gekoppelde cel 2" xfId="130" xr:uid="{00000000-0005-0000-0000-0000B1000000}"/>
    <cellStyle name="Goed 2" xfId="131" xr:uid="{00000000-0005-0000-0000-0000B2000000}"/>
    <cellStyle name="Good" xfId="1" builtinId="26" customBuiltin="1"/>
    <cellStyle name="Good 2" xfId="132" xr:uid="{00000000-0005-0000-0000-0000B4000000}"/>
    <cellStyle name="GreyBackground" xfId="133" xr:uid="{00000000-0005-0000-0000-0000B5000000}"/>
    <cellStyle name="Heading 1" xfId="224" builtinId="16" customBuiltin="1"/>
    <cellStyle name="Heading 1 2" xfId="27" xr:uid="{00000000-0005-0000-0000-0000B7000000}"/>
    <cellStyle name="Heading 1 3" xfId="259" xr:uid="{00000000-0005-0000-0000-0000B8000000}"/>
    <cellStyle name="Heading 2" xfId="225" builtinId="17" customBuiltin="1"/>
    <cellStyle name="Heading 2 2" xfId="28" xr:uid="{00000000-0005-0000-0000-0000BA000000}"/>
    <cellStyle name="Heading 2 3" xfId="260" xr:uid="{00000000-0005-0000-0000-0000BB000000}"/>
    <cellStyle name="Heading 3" xfId="226" builtinId="18" customBuiltin="1"/>
    <cellStyle name="Heading 3 2" xfId="29" xr:uid="{00000000-0005-0000-0000-0000BD000000}"/>
    <cellStyle name="Heading 3 3" xfId="261" xr:uid="{00000000-0005-0000-0000-0000BE000000}"/>
    <cellStyle name="Heading 4" xfId="227" builtinId="19" customBuiltin="1"/>
    <cellStyle name="Heading 4 2" xfId="30" xr:uid="{00000000-0005-0000-0000-0000C0000000}"/>
    <cellStyle name="Heading 4 3" xfId="262" xr:uid="{00000000-0005-0000-0000-0000C1000000}"/>
    <cellStyle name="Hyperlink" xfId="236" builtinId="8"/>
    <cellStyle name="Hyperlink 2" xfId="134" xr:uid="{00000000-0005-0000-0000-0000C3000000}"/>
    <cellStyle name="Hyperlink 3" xfId="237" xr:uid="{00000000-0005-0000-0000-0000C4000000}"/>
    <cellStyle name="Hyperlink 4" xfId="240" xr:uid="{00000000-0005-0000-0000-0000C5000000}"/>
    <cellStyle name="Input" xfId="3" builtinId="20" customBuiltin="1"/>
    <cellStyle name="Input 2" xfId="135" xr:uid="{00000000-0005-0000-0000-0000C7000000}"/>
    <cellStyle name="Invoer 2" xfId="136" xr:uid="{00000000-0005-0000-0000-0000C8000000}"/>
    <cellStyle name="ISC" xfId="137" xr:uid="{00000000-0005-0000-0000-0000C9000000}"/>
    <cellStyle name="isced" xfId="138" xr:uid="{00000000-0005-0000-0000-0000CA000000}"/>
    <cellStyle name="isced 2" xfId="323" xr:uid="{00000000-0005-0000-0000-0000CB000000}"/>
    <cellStyle name="ISCED Titles" xfId="139" xr:uid="{00000000-0005-0000-0000-0000CC000000}"/>
    <cellStyle name="Komma 2" xfId="140" xr:uid="{00000000-0005-0000-0000-0000CD000000}"/>
    <cellStyle name="Kop 1 2" xfId="141" xr:uid="{00000000-0005-0000-0000-0000CE000000}"/>
    <cellStyle name="Kop 2 2" xfId="142" xr:uid="{00000000-0005-0000-0000-0000CF000000}"/>
    <cellStyle name="Kop 3 2" xfId="143" xr:uid="{00000000-0005-0000-0000-0000D0000000}"/>
    <cellStyle name="Kop 4 2" xfId="144" xr:uid="{00000000-0005-0000-0000-0000D1000000}"/>
    <cellStyle name="level1a" xfId="145" xr:uid="{00000000-0005-0000-0000-0000D2000000}"/>
    <cellStyle name="level1a 2" xfId="324" xr:uid="{00000000-0005-0000-0000-0000D3000000}"/>
    <cellStyle name="level2" xfId="146" xr:uid="{00000000-0005-0000-0000-0000D4000000}"/>
    <cellStyle name="level2a" xfId="147" xr:uid="{00000000-0005-0000-0000-0000D5000000}"/>
    <cellStyle name="level2a 2" xfId="325" xr:uid="{00000000-0005-0000-0000-0000D6000000}"/>
    <cellStyle name="level3" xfId="148" xr:uid="{00000000-0005-0000-0000-0000D7000000}"/>
    <cellStyle name="level3 2" xfId="326" xr:uid="{00000000-0005-0000-0000-0000D8000000}"/>
    <cellStyle name="Linked Cell" xfId="254" builtinId="24" customBuiltin="1"/>
    <cellStyle name="Linked Cell 2" xfId="149" xr:uid="{00000000-0005-0000-0000-0000DA000000}"/>
    <cellStyle name="Migliaia (0)_conti99" xfId="150" xr:uid="{00000000-0005-0000-0000-0000DB000000}"/>
    <cellStyle name="Neutraal 2" xfId="151" xr:uid="{00000000-0005-0000-0000-0000DC000000}"/>
    <cellStyle name="Neutral" xfId="153" builtinId="28" customBuiltin="1"/>
    <cellStyle name="Neutral 2" xfId="152" xr:uid="{00000000-0005-0000-0000-0000DE000000}"/>
    <cellStyle name="Neutral 3" xfId="263" xr:uid="{00000000-0005-0000-0000-0000DF000000}"/>
    <cellStyle name="Neutral 4" xfId="348" xr:uid="{3CB653BA-A53C-4BD1-9BF5-F3A17D5DE38A}"/>
    <cellStyle name="Neutrale" xfId="327" xr:uid="{00000000-0005-0000-0000-0000E0000000}"/>
    <cellStyle name="Normal" xfId="0" builtinId="0"/>
    <cellStyle name="Normal 10" xfId="242" xr:uid="{00000000-0005-0000-0000-0000E2000000}"/>
    <cellStyle name="Normal 10 2" xfId="252" xr:uid="{00000000-0005-0000-0000-0000E3000000}"/>
    <cellStyle name="Normal 11" xfId="245" xr:uid="{00000000-0005-0000-0000-0000E4000000}"/>
    <cellStyle name="Normal 11 2" xfId="344" xr:uid="{00000000-0005-0000-0000-0000E5000000}"/>
    <cellStyle name="Normal 12" xfId="347" xr:uid="{36A8C413-CA67-4838-97F4-AB639EC4F988}"/>
    <cellStyle name="Normal 19" xfId="154" xr:uid="{00000000-0005-0000-0000-0000E6000000}"/>
    <cellStyle name="Normal 2" xfId="31" xr:uid="{00000000-0005-0000-0000-0000E7000000}"/>
    <cellStyle name="Normal 2 10" xfId="247" xr:uid="{00000000-0005-0000-0000-0000E8000000}"/>
    <cellStyle name="Normal 2 2" xfId="32" xr:uid="{00000000-0005-0000-0000-0000E9000000}"/>
    <cellStyle name="Normal 2 2 2" xfId="155" xr:uid="{00000000-0005-0000-0000-0000EA000000}"/>
    <cellStyle name="Normal 2 2 3" xfId="156" xr:uid="{00000000-0005-0000-0000-0000EB000000}"/>
    <cellStyle name="Normal 2 2_GII2013_Mika_June07" xfId="43" xr:uid="{00000000-0005-0000-0000-0000EC000000}"/>
    <cellStyle name="Normal 2 3" xfId="39" xr:uid="{00000000-0005-0000-0000-0000ED000000}"/>
    <cellStyle name="Normal 2 3 2" xfId="157" xr:uid="{00000000-0005-0000-0000-0000EE000000}"/>
    <cellStyle name="Normal 2 3_GII2013_Mika_June07" xfId="158" xr:uid="{00000000-0005-0000-0000-0000EF000000}"/>
    <cellStyle name="Normal 2 4" xfId="159" xr:uid="{00000000-0005-0000-0000-0000F0000000}"/>
    <cellStyle name="Normal 2 5" xfId="160" xr:uid="{00000000-0005-0000-0000-0000F1000000}"/>
    <cellStyle name="Normal 2 6" xfId="161" xr:uid="{00000000-0005-0000-0000-0000F2000000}"/>
    <cellStyle name="Normal 2 7" xfId="162" xr:uid="{00000000-0005-0000-0000-0000F3000000}"/>
    <cellStyle name="Normal 2 8" xfId="163" xr:uid="{00000000-0005-0000-0000-0000F4000000}"/>
    <cellStyle name="Normal 2 9" xfId="241" xr:uid="{00000000-0005-0000-0000-0000F5000000}"/>
    <cellStyle name="Normal 2 9 2" xfId="251" xr:uid="{00000000-0005-0000-0000-0000F6000000}"/>
    <cellStyle name="Normal 2_962010071P1G001" xfId="164" xr:uid="{00000000-0005-0000-0000-0000F7000000}"/>
    <cellStyle name="Normal 3" xfId="33" xr:uid="{00000000-0005-0000-0000-0000F8000000}"/>
    <cellStyle name="Normal 3 2" xfId="165" xr:uid="{00000000-0005-0000-0000-0000F9000000}"/>
    <cellStyle name="Normal 3 2 2" xfId="166" xr:uid="{00000000-0005-0000-0000-0000FA000000}"/>
    <cellStyle name="Normal 3 2_SSI2012-Finaldata_JRCresults_2003" xfId="167" xr:uid="{00000000-0005-0000-0000-0000FB000000}"/>
    <cellStyle name="Normal 3 3" xfId="168" xr:uid="{00000000-0005-0000-0000-0000FC000000}"/>
    <cellStyle name="Normal 3 3 2" xfId="169" xr:uid="{00000000-0005-0000-0000-0000FD000000}"/>
    <cellStyle name="Normal 3 3_SSI2012-Finaldata_JRCresults_2003" xfId="170" xr:uid="{00000000-0005-0000-0000-0000FE000000}"/>
    <cellStyle name="Normal 3 4" xfId="171" xr:uid="{00000000-0005-0000-0000-0000FF000000}"/>
    <cellStyle name="Normal 3 5" xfId="243" xr:uid="{00000000-0005-0000-0000-000000010000}"/>
    <cellStyle name="Normal 3_SSI2012-Finaldata_JRCresults_2003" xfId="172" xr:uid="{00000000-0005-0000-0000-000001010000}"/>
    <cellStyle name="Normal 4" xfId="173" xr:uid="{00000000-0005-0000-0000-000002010000}"/>
    <cellStyle name="Normal 5" xfId="174" xr:uid="{00000000-0005-0000-0000-000003010000}"/>
    <cellStyle name="Normal 6" xfId="175" xr:uid="{00000000-0005-0000-0000-000004010000}"/>
    <cellStyle name="Normal 6 2" xfId="176" xr:uid="{00000000-0005-0000-0000-000005010000}"/>
    <cellStyle name="Normal 7" xfId="177" xr:uid="{00000000-0005-0000-0000-000006010000}"/>
    <cellStyle name="Normal 8" xfId="178" xr:uid="{00000000-0005-0000-0000-000007010000}"/>
    <cellStyle name="Normal 9" xfId="239" xr:uid="{00000000-0005-0000-0000-000008010000}"/>
    <cellStyle name="Normale_Foglio1" xfId="328" xr:uid="{00000000-0005-0000-0000-000009010000}"/>
    <cellStyle name="Nota" xfId="42" xr:uid="{00000000-0005-0000-0000-00000A010000}"/>
    <cellStyle name="Nota 2" xfId="329" xr:uid="{00000000-0005-0000-0000-00000B010000}"/>
    <cellStyle name="Note" xfId="257" builtinId="10" customBuiltin="1"/>
    <cellStyle name="Note 2" xfId="34" xr:uid="{00000000-0005-0000-0000-00000D010000}"/>
    <cellStyle name="Note 2 2" xfId="40" xr:uid="{00000000-0005-0000-0000-00000E010000}"/>
    <cellStyle name="Note 2 3" xfId="179" xr:uid="{00000000-0005-0000-0000-00000F010000}"/>
    <cellStyle name="Notitie 2" xfId="180" xr:uid="{00000000-0005-0000-0000-000010010000}"/>
    <cellStyle name="Ongeldig 2" xfId="181" xr:uid="{00000000-0005-0000-0000-000011010000}"/>
    <cellStyle name="Output" xfId="4" builtinId="21" customBuiltin="1"/>
    <cellStyle name="Output 2" xfId="35" xr:uid="{00000000-0005-0000-0000-000013010000}"/>
    <cellStyle name="Percent" xfId="41" builtinId="5"/>
    <cellStyle name="Percent 2" xfId="182" xr:uid="{00000000-0005-0000-0000-000015010000}"/>
    <cellStyle name="Percent 3" xfId="349" xr:uid="{37E69492-46B8-435C-B20D-43B5B957BBE5}"/>
    <cellStyle name="row" xfId="183" xr:uid="{00000000-0005-0000-0000-000016010000}"/>
    <cellStyle name="row 2" xfId="330" xr:uid="{00000000-0005-0000-0000-000017010000}"/>
    <cellStyle name="RowCodes" xfId="184" xr:uid="{00000000-0005-0000-0000-000018010000}"/>
    <cellStyle name="Row-Col Headings" xfId="185" xr:uid="{00000000-0005-0000-0000-000019010000}"/>
    <cellStyle name="RowTitles" xfId="186" xr:uid="{00000000-0005-0000-0000-00001A010000}"/>
    <cellStyle name="RowTitles 2" xfId="331" xr:uid="{00000000-0005-0000-0000-00001B010000}"/>
    <cellStyle name="RowTitles1-Detail" xfId="187" xr:uid="{00000000-0005-0000-0000-00001C010000}"/>
    <cellStyle name="RowTitles1-Detail 2" xfId="332" xr:uid="{00000000-0005-0000-0000-00001D010000}"/>
    <cellStyle name="RowTitles-Col2" xfId="188" xr:uid="{00000000-0005-0000-0000-00001E010000}"/>
    <cellStyle name="RowTitles-Col2 2" xfId="333" xr:uid="{00000000-0005-0000-0000-00001F010000}"/>
    <cellStyle name="RowTitles-Detail" xfId="189" xr:uid="{00000000-0005-0000-0000-000020010000}"/>
    <cellStyle name="RowTitles-Detail 2" xfId="334" xr:uid="{00000000-0005-0000-0000-000021010000}"/>
    <cellStyle name="ss1" xfId="190" xr:uid="{00000000-0005-0000-0000-000022010000}"/>
    <cellStyle name="ss10" xfId="191" xr:uid="{00000000-0005-0000-0000-000023010000}"/>
    <cellStyle name="ss11" xfId="192" xr:uid="{00000000-0005-0000-0000-000024010000}"/>
    <cellStyle name="ss12" xfId="193" xr:uid="{00000000-0005-0000-0000-000025010000}"/>
    <cellStyle name="ss13" xfId="194" xr:uid="{00000000-0005-0000-0000-000026010000}"/>
    <cellStyle name="ss14" xfId="195" xr:uid="{00000000-0005-0000-0000-000027010000}"/>
    <cellStyle name="ss15" xfId="196" xr:uid="{00000000-0005-0000-0000-000028010000}"/>
    <cellStyle name="ss16" xfId="197" xr:uid="{00000000-0005-0000-0000-000029010000}"/>
    <cellStyle name="ss17" xfId="198" xr:uid="{00000000-0005-0000-0000-00002A010000}"/>
    <cellStyle name="ss18" xfId="199" xr:uid="{00000000-0005-0000-0000-00002B010000}"/>
    <cellStyle name="ss19" xfId="200" xr:uid="{00000000-0005-0000-0000-00002C010000}"/>
    <cellStyle name="ss2" xfId="201" xr:uid="{00000000-0005-0000-0000-00002D010000}"/>
    <cellStyle name="ss20" xfId="202" xr:uid="{00000000-0005-0000-0000-00002E010000}"/>
    <cellStyle name="ss21" xfId="203" xr:uid="{00000000-0005-0000-0000-00002F010000}"/>
    <cellStyle name="ss22" xfId="204" xr:uid="{00000000-0005-0000-0000-000030010000}"/>
    <cellStyle name="ss3" xfId="205" xr:uid="{00000000-0005-0000-0000-000031010000}"/>
    <cellStyle name="ss4" xfId="206" xr:uid="{00000000-0005-0000-0000-000032010000}"/>
    <cellStyle name="ss5" xfId="207" xr:uid="{00000000-0005-0000-0000-000033010000}"/>
    <cellStyle name="ss6" xfId="208" xr:uid="{00000000-0005-0000-0000-000034010000}"/>
    <cellStyle name="ss7" xfId="209" xr:uid="{00000000-0005-0000-0000-000035010000}"/>
    <cellStyle name="ss8" xfId="210" xr:uid="{00000000-0005-0000-0000-000036010000}"/>
    <cellStyle name="ss9" xfId="211" xr:uid="{00000000-0005-0000-0000-000037010000}"/>
    <cellStyle name="Standaard 2" xfId="212" xr:uid="{00000000-0005-0000-0000-000038010000}"/>
    <cellStyle name="Standaard 3" xfId="213" xr:uid="{00000000-0005-0000-0000-000039010000}"/>
    <cellStyle name="Style 1" xfId="214" xr:uid="{00000000-0005-0000-0000-00003A010000}"/>
    <cellStyle name="Style 2" xfId="215" xr:uid="{00000000-0005-0000-0000-00003B010000}"/>
    <cellStyle name="Table No." xfId="216" xr:uid="{00000000-0005-0000-0000-00003C010000}"/>
    <cellStyle name="Table Title" xfId="217" xr:uid="{00000000-0005-0000-0000-00003D010000}"/>
    <cellStyle name="Tagline" xfId="218" xr:uid="{00000000-0005-0000-0000-00003E010000}"/>
    <cellStyle name="temp" xfId="219" xr:uid="{00000000-0005-0000-0000-00003F010000}"/>
    <cellStyle name="test" xfId="238" xr:uid="{00000000-0005-0000-0000-000040010000}"/>
    <cellStyle name="Testo avviso" xfId="8" xr:uid="{00000000-0005-0000-0000-000041010000}"/>
    <cellStyle name="Testo avviso 2" xfId="335" xr:uid="{00000000-0005-0000-0000-000042010000}"/>
    <cellStyle name="Testo descrittivo" xfId="336" xr:uid="{00000000-0005-0000-0000-000043010000}"/>
    <cellStyle name="Title" xfId="223" builtinId="15" customBuiltin="1"/>
    <cellStyle name="Title 1" xfId="221" xr:uid="{00000000-0005-0000-0000-000045010000}"/>
    <cellStyle name="Title 2" xfId="36" xr:uid="{00000000-0005-0000-0000-000046010000}"/>
    <cellStyle name="Title 3" xfId="258" xr:uid="{00000000-0005-0000-0000-000047010000}"/>
    <cellStyle name="title1" xfId="222" xr:uid="{00000000-0005-0000-0000-000048010000}"/>
    <cellStyle name="Titolo" xfId="337" xr:uid="{00000000-0005-0000-0000-000049010000}"/>
    <cellStyle name="Titolo 1" xfId="338" xr:uid="{00000000-0005-0000-0000-00004A010000}"/>
    <cellStyle name="Titolo 2" xfId="339" xr:uid="{00000000-0005-0000-0000-00004B010000}"/>
    <cellStyle name="Titolo 3" xfId="340" xr:uid="{00000000-0005-0000-0000-00004C010000}"/>
    <cellStyle name="Titolo 4" xfId="341" xr:uid="{00000000-0005-0000-0000-00004D010000}"/>
    <cellStyle name="Titolo_SSI2012-Finaldata_JRCresults_2003" xfId="342" xr:uid="{00000000-0005-0000-0000-00004E010000}"/>
    <cellStyle name="Totaal 2" xfId="228" xr:uid="{00000000-0005-0000-0000-00004F010000}"/>
    <cellStyle name="Total" xfId="229" builtinId="25" customBuiltin="1"/>
    <cellStyle name="Total 2" xfId="37" xr:uid="{00000000-0005-0000-0000-000051010000}"/>
    <cellStyle name="Total 3" xfId="265" xr:uid="{00000000-0005-0000-0000-000052010000}"/>
    <cellStyle name="Totale" xfId="343" xr:uid="{00000000-0005-0000-0000-000053010000}"/>
    <cellStyle name="Uitvoer 2" xfId="230" xr:uid="{00000000-0005-0000-0000-000054010000}"/>
    <cellStyle name="Valore non valido" xfId="231" xr:uid="{00000000-0005-0000-0000-000055010000}"/>
    <cellStyle name="Valore valido" xfId="232" xr:uid="{00000000-0005-0000-0000-000056010000}"/>
    <cellStyle name="Verklarende tekst 2" xfId="233" xr:uid="{00000000-0005-0000-0000-000057010000}"/>
    <cellStyle name="Waarschuwingstekst 2" xfId="234" xr:uid="{00000000-0005-0000-0000-000058010000}"/>
    <cellStyle name="Warning Text" xfId="256" builtinId="11" customBuiltin="1"/>
    <cellStyle name="Warning Text 2" xfId="235" xr:uid="{00000000-0005-0000-0000-00005A010000}"/>
  </cellStyles>
  <dxfs count="58">
    <dxf>
      <fill>
        <patternFill>
          <bgColor rgb="FFFF97FF"/>
        </patternFill>
      </fill>
    </dxf>
    <dxf>
      <fill>
        <patternFill>
          <bgColor rgb="FFFF11FF"/>
        </patternFill>
      </fill>
    </dxf>
    <dxf>
      <fill>
        <patternFill>
          <bgColor rgb="FF800080"/>
        </patternFill>
      </fill>
    </dxf>
    <dxf>
      <font>
        <b/>
        <i val="0"/>
      </font>
      <fill>
        <patternFill>
          <bgColor rgb="FFFBF2C0"/>
        </patternFill>
      </fill>
    </dxf>
    <dxf>
      <font>
        <b/>
        <i val="0"/>
      </font>
      <fill>
        <patternFill>
          <bgColor rgb="FFEAD7A7"/>
        </patternFill>
      </fill>
    </dxf>
    <dxf>
      <font>
        <b/>
        <i val="0"/>
      </font>
      <fill>
        <patternFill>
          <bgColor rgb="FFCEAF8E"/>
        </patternFill>
      </fill>
    </dxf>
    <dxf>
      <font>
        <b/>
        <i val="0"/>
        <color theme="0"/>
      </font>
      <fill>
        <patternFill>
          <bgColor rgb="FFAF8D72"/>
        </patternFill>
      </fill>
    </dxf>
    <dxf>
      <font>
        <b/>
        <i val="0"/>
        <color theme="0"/>
      </font>
      <fill>
        <patternFill>
          <bgColor rgb="FF6D594B"/>
        </patternFill>
      </fill>
    </dxf>
    <dxf>
      <font>
        <b/>
        <i val="0"/>
      </font>
      <fill>
        <patternFill>
          <bgColor rgb="FFE4C7E4"/>
        </patternFill>
      </fill>
    </dxf>
    <dxf>
      <font>
        <b/>
        <i val="0"/>
      </font>
      <fill>
        <patternFill>
          <bgColor rgb="FFD17EBD"/>
        </patternFill>
      </fill>
    </dxf>
    <dxf>
      <font>
        <b/>
        <i val="0"/>
        <color theme="0"/>
      </font>
      <fill>
        <patternFill>
          <bgColor rgb="FF714B7B"/>
        </patternFill>
      </fill>
    </dxf>
    <dxf>
      <font>
        <b/>
        <i val="0"/>
        <color theme="0"/>
      </font>
      <fill>
        <patternFill>
          <bgColor rgb="FF4A2B54"/>
        </patternFill>
      </fill>
    </dxf>
    <dxf>
      <font>
        <b/>
        <i val="0"/>
        <color theme="0"/>
      </font>
      <fill>
        <patternFill>
          <bgColor rgb="FF2F0C3C"/>
        </patternFill>
      </fill>
    </dxf>
    <dxf>
      <font>
        <b/>
        <i val="0"/>
      </font>
      <fill>
        <patternFill>
          <bgColor rgb="FFE4C7E4"/>
        </patternFill>
      </fill>
    </dxf>
    <dxf>
      <font>
        <b/>
        <i val="0"/>
      </font>
      <fill>
        <patternFill>
          <bgColor rgb="FFD17EBD"/>
        </patternFill>
      </fill>
    </dxf>
    <dxf>
      <font>
        <b/>
        <i val="0"/>
        <color theme="0"/>
      </font>
      <fill>
        <patternFill>
          <bgColor rgb="FF714B7B"/>
        </patternFill>
      </fill>
    </dxf>
    <dxf>
      <font>
        <b/>
        <i val="0"/>
        <color theme="0"/>
      </font>
      <fill>
        <patternFill>
          <bgColor rgb="FF4A2B54"/>
        </patternFill>
      </fill>
    </dxf>
    <dxf>
      <font>
        <b/>
        <i val="0"/>
        <color theme="0"/>
      </font>
      <fill>
        <patternFill>
          <bgColor rgb="FF2F0C3C"/>
        </patternFill>
      </fill>
    </dxf>
    <dxf>
      <font>
        <b/>
        <i val="0"/>
      </font>
      <fill>
        <patternFill>
          <bgColor rgb="FFECE8C3"/>
        </patternFill>
      </fill>
    </dxf>
    <dxf>
      <font>
        <b/>
        <i val="0"/>
      </font>
      <fill>
        <patternFill>
          <bgColor rgb="FFDED7B5"/>
        </patternFill>
      </fill>
    </dxf>
    <dxf>
      <font>
        <b/>
        <i val="0"/>
      </font>
      <fill>
        <patternFill>
          <bgColor rgb="FFC6B69F"/>
        </patternFill>
      </fill>
    </dxf>
    <dxf>
      <font>
        <b/>
        <i val="0"/>
        <color theme="0"/>
      </font>
      <fill>
        <patternFill>
          <bgColor rgb="FF93887C"/>
        </patternFill>
      </fill>
    </dxf>
    <dxf>
      <font>
        <b/>
        <i val="0"/>
        <color theme="0"/>
      </font>
      <fill>
        <patternFill>
          <bgColor rgb="FF5A524D"/>
        </patternFill>
      </fill>
    </dxf>
    <dxf>
      <font>
        <b/>
        <i val="0"/>
      </font>
      <fill>
        <patternFill>
          <bgColor rgb="FFECE8C3"/>
        </patternFill>
      </fill>
    </dxf>
    <dxf>
      <font>
        <b/>
        <i val="0"/>
      </font>
      <fill>
        <patternFill>
          <bgColor rgb="FFDED7B5"/>
        </patternFill>
      </fill>
    </dxf>
    <dxf>
      <font>
        <b/>
        <i val="0"/>
      </font>
      <fill>
        <patternFill>
          <bgColor rgb="FFC6B69F"/>
        </patternFill>
      </fill>
    </dxf>
    <dxf>
      <font>
        <b/>
        <i val="0"/>
        <color theme="0"/>
      </font>
      <fill>
        <patternFill>
          <bgColor rgb="FF93887C"/>
        </patternFill>
      </fill>
    </dxf>
    <dxf>
      <font>
        <b/>
        <i val="0"/>
        <color theme="0"/>
      </font>
      <fill>
        <patternFill>
          <bgColor rgb="FF5A524D"/>
        </patternFill>
      </fill>
    </dxf>
    <dxf>
      <font>
        <b/>
        <i val="0"/>
      </font>
      <fill>
        <patternFill>
          <bgColor rgb="FFECE8C3"/>
        </patternFill>
      </fill>
    </dxf>
    <dxf>
      <font>
        <b/>
        <i val="0"/>
      </font>
      <fill>
        <patternFill>
          <bgColor rgb="FFDED7B5"/>
        </patternFill>
      </fill>
    </dxf>
    <dxf>
      <font>
        <b/>
        <i val="0"/>
      </font>
      <fill>
        <patternFill>
          <bgColor rgb="FFC6B69F"/>
        </patternFill>
      </fill>
    </dxf>
    <dxf>
      <font>
        <b/>
        <i val="0"/>
        <color theme="0"/>
      </font>
      <fill>
        <patternFill>
          <bgColor rgb="FF93887C"/>
        </patternFill>
      </fill>
    </dxf>
    <dxf>
      <font>
        <b/>
        <i val="0"/>
        <color theme="0"/>
      </font>
      <fill>
        <patternFill>
          <bgColor rgb="FF5A524D"/>
        </patternFill>
      </fill>
    </dxf>
    <dxf>
      <font>
        <b/>
        <i val="0"/>
      </font>
      <fill>
        <patternFill>
          <bgColor rgb="FFFBDDE5"/>
        </patternFill>
      </fill>
    </dxf>
    <dxf>
      <font>
        <b/>
        <i val="0"/>
      </font>
      <fill>
        <patternFill>
          <bgColor rgb="FFF7B3D1"/>
        </patternFill>
      </fill>
    </dxf>
    <dxf>
      <font>
        <b/>
        <i val="0"/>
      </font>
      <fill>
        <patternFill>
          <bgColor rgb="FFD15278"/>
        </patternFill>
      </fill>
    </dxf>
    <dxf>
      <font>
        <b/>
        <i val="0"/>
        <color theme="0"/>
      </font>
      <fill>
        <patternFill>
          <bgColor rgb="FF8E2255"/>
        </patternFill>
      </fill>
    </dxf>
    <dxf>
      <font>
        <b/>
        <i val="0"/>
        <color theme="0"/>
      </font>
      <fill>
        <patternFill>
          <bgColor rgb="FF53003D"/>
        </patternFill>
      </fill>
    </dxf>
    <dxf>
      <font>
        <b/>
        <i val="0"/>
      </font>
      <fill>
        <patternFill>
          <bgColor rgb="FFDEC8CD"/>
        </patternFill>
      </fill>
    </dxf>
    <dxf>
      <font>
        <b/>
        <i val="0"/>
      </font>
      <fill>
        <patternFill>
          <bgColor rgb="FFC398A9"/>
        </patternFill>
      </fill>
    </dxf>
    <dxf>
      <font>
        <b/>
        <i val="0"/>
      </font>
      <fill>
        <patternFill>
          <bgColor rgb="FFC47490"/>
        </patternFill>
      </fill>
    </dxf>
    <dxf>
      <font>
        <b/>
        <i val="0"/>
        <color theme="0"/>
      </font>
      <fill>
        <patternFill>
          <bgColor rgb="FF743951"/>
        </patternFill>
      </fill>
    </dxf>
    <dxf>
      <font>
        <b/>
        <i val="0"/>
        <color theme="0"/>
      </font>
      <fill>
        <patternFill>
          <bgColor rgb="FF361A25"/>
        </patternFill>
      </fill>
    </dxf>
    <dxf>
      <font>
        <b/>
        <i val="0"/>
      </font>
      <fill>
        <patternFill>
          <bgColor rgb="FFE4C7E4"/>
        </patternFill>
      </fill>
    </dxf>
    <dxf>
      <font>
        <b/>
        <i val="0"/>
      </font>
      <fill>
        <patternFill>
          <bgColor rgb="FFD17EBD"/>
        </patternFill>
      </fill>
    </dxf>
    <dxf>
      <font>
        <b/>
        <i val="0"/>
        <color theme="0"/>
      </font>
      <fill>
        <patternFill>
          <bgColor rgb="FF714B7B"/>
        </patternFill>
      </fill>
    </dxf>
    <dxf>
      <font>
        <b/>
        <i val="0"/>
        <color theme="0"/>
      </font>
      <fill>
        <patternFill>
          <bgColor rgb="FF4A2B54"/>
        </patternFill>
      </fill>
    </dxf>
    <dxf>
      <font>
        <b/>
        <i val="0"/>
        <color theme="0"/>
      </font>
      <fill>
        <patternFill>
          <bgColor rgb="FF2F0C3C"/>
        </patternFill>
      </fill>
    </dxf>
    <dxf>
      <font>
        <b/>
        <i val="0"/>
      </font>
      <fill>
        <patternFill>
          <bgColor rgb="FFCCE0D8"/>
        </patternFill>
      </fill>
    </dxf>
    <dxf>
      <font>
        <b/>
        <i val="0"/>
      </font>
      <fill>
        <patternFill>
          <bgColor rgb="FFB2CFCB"/>
        </patternFill>
      </fill>
    </dxf>
    <dxf>
      <font>
        <b/>
        <i val="0"/>
      </font>
      <fill>
        <patternFill>
          <bgColor rgb="FF84A39D"/>
        </patternFill>
      </fill>
    </dxf>
    <dxf>
      <font>
        <b/>
        <i val="0"/>
        <color theme="0"/>
      </font>
      <fill>
        <patternFill>
          <bgColor rgb="FF648680"/>
        </patternFill>
      </fill>
    </dxf>
    <dxf>
      <font>
        <b/>
        <i val="0"/>
        <color theme="0"/>
      </font>
      <fill>
        <patternFill>
          <bgColor rgb="FF274F56"/>
        </patternFill>
      </fill>
    </dxf>
    <dxf>
      <font>
        <b/>
        <i val="0"/>
      </font>
      <fill>
        <patternFill>
          <bgColor rgb="FFCAE8DE"/>
        </patternFill>
      </fill>
    </dxf>
    <dxf>
      <font>
        <b/>
        <i val="0"/>
      </font>
      <fill>
        <patternFill>
          <bgColor rgb="FF90D5CC"/>
        </patternFill>
      </fill>
    </dxf>
    <dxf>
      <font>
        <b/>
        <i val="0"/>
      </font>
      <fill>
        <patternFill>
          <bgColor rgb="FF49AEAE"/>
        </patternFill>
      </fill>
    </dxf>
    <dxf>
      <font>
        <b/>
        <i val="0"/>
        <color theme="0"/>
      </font>
      <fill>
        <patternFill>
          <bgColor rgb="FF007F81"/>
        </patternFill>
      </fill>
    </dxf>
    <dxf>
      <font>
        <b/>
        <i val="0"/>
        <color theme="0"/>
      </font>
      <fill>
        <patternFill>
          <bgColor rgb="FF005065"/>
        </patternFill>
      </fill>
    </dxf>
  </dxfs>
  <tableStyles count="0" defaultTableStyle="TableStyleMedium2" defaultPivotStyle="PivotStyleLight16"/>
  <colors>
    <mruColors>
      <color rgb="FF714B7B"/>
      <color rgb="FF9768A4"/>
      <color rgb="FFCFB9D5"/>
      <color rgb="FFD4C8B6"/>
      <color rgb="FFC6B69F"/>
      <color rgb="FFE8A6BA"/>
      <color rgb="FFD15278"/>
      <color rgb="FF90D5CC"/>
      <color rgb="FF2EC0A4"/>
      <color rgb="FF00DD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connections" Target="connection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[20191204 GCSI Database Beta Version - November 2019.xlsx]Key figures!PivotTable3</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800">
                <a:latin typeface="Roboto Condensed" panose="02000000000000000000" pitchFamily="2" charset="0"/>
                <a:ea typeface="Roboto Condensed" panose="02000000000000000000" pitchFamily="2" charset="0"/>
                <a:cs typeface="Roboto Condensed" panose="02000000000000000000" pitchFamily="2" charset="0"/>
              </a:rPr>
              <a:t># of crises per region</a:t>
            </a:r>
          </a:p>
        </c:rich>
      </c:tx>
      <c:layout>
        <c:manualLayout>
          <c:xMode val="edge"/>
          <c:yMode val="edge"/>
          <c:x val="2.3840482110788798E-3"/>
          <c:y val="6.402497415095839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009003518523033E-2"/>
          <c:y val="0.17663548874572502"/>
          <c:w val="0.96165665147119805"/>
          <c:h val="0.63125761552533199"/>
        </c:manualLayout>
      </c:layout>
      <c:barChart>
        <c:barDir val="col"/>
        <c:grouping val="clustered"/>
        <c:varyColors val="0"/>
        <c:ser>
          <c:idx val="0"/>
          <c:order val="0"/>
          <c:tx>
            <c:strRef>
              <c:f>'Key figures'!$AD$12</c:f>
              <c:strCache>
                <c:ptCount val="1"/>
                <c:pt idx="0">
                  <c:v>Total</c:v>
                </c:pt>
              </c:strCache>
            </c:strRef>
          </c:tx>
          <c:spPr>
            <a:solidFill>
              <a:schemeClr val="accent1"/>
            </a:solidFill>
            <a:ln>
              <a:noFill/>
            </a:ln>
            <a:effectLst/>
          </c:spPr>
          <c:invertIfNegative val="0"/>
          <c:cat>
            <c:strRef>
              <c:f>'Key figures'!$AC$13:$AC$19</c:f>
              <c:strCache>
                <c:ptCount val="6"/>
                <c:pt idx="0">
                  <c:v>Africa</c:v>
                </c:pt>
                <c:pt idx="1">
                  <c:v>Asia</c:v>
                </c:pt>
                <c:pt idx="2">
                  <c:v>Middle east</c:v>
                </c:pt>
                <c:pt idx="3">
                  <c:v>Americas</c:v>
                </c:pt>
                <c:pt idx="4">
                  <c:v>Europe</c:v>
                </c:pt>
                <c:pt idx="5">
                  <c:v>Pacific</c:v>
                </c:pt>
              </c:strCache>
            </c:strRef>
          </c:cat>
          <c:val>
            <c:numRef>
              <c:f>'Key figures'!$AD$13:$AD$19</c:f>
              <c:numCache>
                <c:formatCode>General</c:formatCode>
                <c:ptCount val="6"/>
                <c:pt idx="0">
                  <c:v>59</c:v>
                </c:pt>
                <c:pt idx="1">
                  <c:v>20</c:v>
                </c:pt>
                <c:pt idx="2">
                  <c:v>15</c:v>
                </c:pt>
                <c:pt idx="3">
                  <c:v>14</c:v>
                </c:pt>
                <c:pt idx="4">
                  <c:v>5</c:v>
                </c:pt>
                <c:pt idx="5">
                  <c:v>1</c:v>
                </c:pt>
              </c:numCache>
            </c:numRef>
          </c:val>
          <c:extLst>
            <c:ext xmlns:c16="http://schemas.microsoft.com/office/drawing/2014/chart" uri="{C3380CC4-5D6E-409C-BE32-E72D297353CC}">
              <c16:uniqueId val="{00000000-B7C0-44CF-AA6D-811D22069B2B}"/>
            </c:ext>
          </c:extLst>
        </c:ser>
        <c:dLbls>
          <c:showLegendKey val="0"/>
          <c:showVal val="0"/>
          <c:showCatName val="0"/>
          <c:showSerName val="0"/>
          <c:showPercent val="0"/>
          <c:showBubbleSize val="0"/>
        </c:dLbls>
        <c:gapWidth val="219"/>
        <c:overlap val="-27"/>
        <c:axId val="-1506572224"/>
        <c:axId val="-1506568960"/>
      </c:barChart>
      <c:catAx>
        <c:axId val="-1506572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Roboto" panose="02000000000000000000" pitchFamily="2" charset="0"/>
              </a:defRPr>
            </a:pPr>
            <a:endParaRPr lang="en-US"/>
          </a:p>
        </c:txPr>
        <c:crossAx val="-1506568960"/>
        <c:crosses val="autoZero"/>
        <c:auto val="1"/>
        <c:lblAlgn val="ctr"/>
        <c:lblOffset val="100"/>
        <c:noMultiLvlLbl val="0"/>
      </c:catAx>
      <c:valAx>
        <c:axId val="-150656896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65722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[20191204 GCSI Database Beta Version - November 2019.xlsx]Key figures!PivotTable4</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800">
                <a:latin typeface="Roboto Condensed" panose="02000000000000000000" pitchFamily="2" charset="0"/>
                <a:ea typeface="Roboto Condensed" panose="02000000000000000000" pitchFamily="2" charset="0"/>
                <a:cs typeface="Roboto Condensed" panose="02000000000000000000" pitchFamily="2" charset="0"/>
              </a:rPr>
              <a:t>Type of crises</a:t>
            </a:r>
          </a:p>
        </c:rich>
      </c:tx>
      <c:layout>
        <c:manualLayout>
          <c:xMode val="edge"/>
          <c:yMode val="edge"/>
          <c:x val="0.68935873102229905"/>
          <c:y val="0.130920513663426"/>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none"/>
        </c:marker>
        <c:dLbl>
          <c:idx val="0"/>
          <c:spPr>
            <a:solidFill>
              <a:schemeClr val="tx1">
                <a:lumMod val="85000"/>
                <a:lumOff val="15000"/>
              </a:schemeClr>
            </a:solid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bg1"/>
                  </a:solidFill>
                  <a:latin typeface="Roboto" panose="02000000000000000000" pitchFamily="2" charset="0"/>
                  <a:ea typeface="Roboto" panose="02000000000000000000" pitchFamily="2" charset="0"/>
                  <a:cs typeface="Roboto" panose="02000000000000000000" pitchFamily="2" charset="0"/>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s>
    <c:plotArea>
      <c:layout>
        <c:manualLayout>
          <c:layoutTarget val="inner"/>
          <c:xMode val="edge"/>
          <c:yMode val="edge"/>
          <c:x val="3.5530593161922697E-2"/>
          <c:y val="8.5830215557051406E-2"/>
          <c:w val="0.57012707389378403"/>
          <c:h val="0.84253377373553895"/>
        </c:manualLayout>
      </c:layout>
      <c:pieChart>
        <c:varyColors val="1"/>
        <c:ser>
          <c:idx val="0"/>
          <c:order val="0"/>
          <c:tx>
            <c:strRef>
              <c:f>'Key figures'!$AD$32</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69F-4885-A000-77C2A12D600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69F-4885-A000-77C2A12D600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69F-4885-A000-77C2A12D600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69F-4885-A000-77C2A12D600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269F-4885-A000-77C2A12D600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269F-4885-A000-77C2A12D600C}"/>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269F-4885-A000-77C2A12D600C}"/>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269F-4885-A000-77C2A12D600C}"/>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269F-4885-A000-77C2A12D600C}"/>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269F-4885-A000-77C2A12D600C}"/>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269F-4885-A000-77C2A12D600C}"/>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269F-4885-A000-77C2A12D600C}"/>
              </c:ext>
            </c:extLst>
          </c:dPt>
          <c:dLbls>
            <c:spPr>
              <a:solidFill>
                <a:schemeClr val="tx1">
                  <a:lumMod val="85000"/>
                  <a:lumOff val="15000"/>
                </a:schemeClr>
              </a:solid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bg1"/>
                    </a:solidFill>
                    <a:latin typeface="Roboto" panose="02000000000000000000" pitchFamily="2" charset="0"/>
                    <a:ea typeface="Roboto" panose="02000000000000000000" pitchFamily="2" charset="0"/>
                    <a:cs typeface="Roboto" panose="02000000000000000000" pitchFamily="2" charset="0"/>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'Key figures'!$AC$33:$AC$43</c:f>
              <c:strCache>
                <c:ptCount val="10"/>
                <c:pt idx="0">
                  <c:v>International displacement</c:v>
                </c:pt>
                <c:pt idx="1">
                  <c:v>Complex crisis</c:v>
                </c:pt>
                <c:pt idx="2">
                  <c:v>Conflict</c:v>
                </c:pt>
                <c:pt idx="3">
                  <c:v>Multiple crises country</c:v>
                </c:pt>
                <c:pt idx="4">
                  <c:v>Regional crisis</c:v>
                </c:pt>
                <c:pt idx="5">
                  <c:v>Drought</c:v>
                </c:pt>
                <c:pt idx="6">
                  <c:v>Flood</c:v>
                </c:pt>
                <c:pt idx="7">
                  <c:v>Tsunami</c:v>
                </c:pt>
                <c:pt idx="8">
                  <c:v>Political and economic crisis</c:v>
                </c:pt>
                <c:pt idx="9">
                  <c:v>Other type of violence</c:v>
                </c:pt>
              </c:strCache>
            </c:strRef>
          </c:cat>
          <c:val>
            <c:numRef>
              <c:f>'Key figures'!$AD$33:$AD$43</c:f>
              <c:numCache>
                <c:formatCode>General</c:formatCode>
                <c:ptCount val="10"/>
                <c:pt idx="0">
                  <c:v>34</c:v>
                </c:pt>
                <c:pt idx="1">
                  <c:v>26</c:v>
                </c:pt>
                <c:pt idx="2">
                  <c:v>21</c:v>
                </c:pt>
                <c:pt idx="3">
                  <c:v>10</c:v>
                </c:pt>
                <c:pt idx="4">
                  <c:v>8</c:v>
                </c:pt>
                <c:pt idx="5">
                  <c:v>8</c:v>
                </c:pt>
                <c:pt idx="6">
                  <c:v>4</c:v>
                </c:pt>
                <c:pt idx="7">
                  <c:v>1</c:v>
                </c:pt>
                <c:pt idx="8">
                  <c:v>1</c:v>
                </c:pt>
                <c:pt idx="9">
                  <c:v>1</c:v>
                </c:pt>
              </c:numCache>
            </c:numRef>
          </c:val>
          <c:extLst>
            <c:ext xmlns:c16="http://schemas.microsoft.com/office/drawing/2014/chart" uri="{C3380CC4-5D6E-409C-BE32-E72D297353CC}">
              <c16:uniqueId val="{00000000-316A-4A06-B221-3BA1380B4F1A}"/>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69051554037530205"/>
          <c:y val="0.26855956126756497"/>
          <c:w val="0.30410329408542802"/>
          <c:h val="0.69178681193677805"/>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lumMod val="65000"/>
                  <a:lumOff val="35000"/>
                </a:schemeClr>
              </a:solidFill>
              <a:latin typeface="Roboto" panose="02000000000000000000" pitchFamily="2" charset="0"/>
              <a:ea typeface="Roboto" panose="02000000000000000000" pitchFamily="2" charset="0"/>
              <a:cs typeface="Roboto" panose="020000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0</xdr:row>
      <xdr:rowOff>66675</xdr:rowOff>
    </xdr:from>
    <xdr:to>
      <xdr:col>0</xdr:col>
      <xdr:colOff>1549850</xdr:colOff>
      <xdr:row>0</xdr:row>
      <xdr:rowOff>626043</xdr:rowOff>
    </xdr:to>
    <xdr:pic>
      <xdr:nvPicPr>
        <xdr:cNvPr id="2" name="Image 4">
          <a:extLst>
            <a:ext uri="{FF2B5EF4-FFF2-40B4-BE49-F238E27FC236}">
              <a16:creationId xmlns:a16="http://schemas.microsoft.com/office/drawing/2014/main" id="{06B6E80A-4C58-4505-A242-DED4F1A7D99A}"/>
            </a:ext>
          </a:extLst>
        </xdr:cNvPr>
        <xdr:cNvPicPr>
          <a:picLocks noChangeAspect="1"/>
        </xdr:cNvPicPr>
      </xdr:nvPicPr>
      <xdr:blipFill>
        <a:blip xmlns:r="http://schemas.openxmlformats.org/officeDocument/2006/relationships" r:embed="rId1"/>
        <a:stretch>
          <a:fillRect/>
        </a:stretch>
      </xdr:blipFill>
      <xdr:spPr>
        <a:xfrm>
          <a:off x="95250" y="66675"/>
          <a:ext cx="1454600" cy="559368"/>
        </a:xfrm>
        <a:prstGeom prst="rect">
          <a:avLst/>
        </a:prstGeom>
      </xdr:spPr>
    </xdr:pic>
    <xdr:clientData/>
  </xdr:twoCellAnchor>
  <xdr:twoCellAnchor editAs="oneCell">
    <xdr:from>
      <xdr:col>0</xdr:col>
      <xdr:colOff>6760370</xdr:colOff>
      <xdr:row>0</xdr:row>
      <xdr:rowOff>74612</xdr:rowOff>
    </xdr:from>
    <xdr:to>
      <xdr:col>0</xdr:col>
      <xdr:colOff>8267722</xdr:colOff>
      <xdr:row>0</xdr:row>
      <xdr:rowOff>569507</xdr:rowOff>
    </xdr:to>
    <xdr:pic>
      <xdr:nvPicPr>
        <xdr:cNvPr id="3" name="Picture 2">
          <a:extLst>
            <a:ext uri="{FF2B5EF4-FFF2-40B4-BE49-F238E27FC236}">
              <a16:creationId xmlns:a16="http://schemas.microsoft.com/office/drawing/2014/main" id="{44E6C33D-73F3-431D-8FD7-86A340E8339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60370" y="74612"/>
          <a:ext cx="1507352" cy="494895"/>
        </a:xfrm>
        <a:prstGeom prst="rect">
          <a:avLst/>
        </a:prstGeom>
      </xdr:spPr>
    </xdr:pic>
    <xdr:clientData/>
  </xdr:twoCellAnchor>
  <xdr:twoCellAnchor editAs="oneCell">
    <xdr:from>
      <xdr:col>0</xdr:col>
      <xdr:colOff>169334</xdr:colOff>
      <xdr:row>9</xdr:row>
      <xdr:rowOff>42333</xdr:rowOff>
    </xdr:from>
    <xdr:to>
      <xdr:col>0</xdr:col>
      <xdr:colOff>7693345</xdr:colOff>
      <xdr:row>37</xdr:row>
      <xdr:rowOff>150018</xdr:rowOff>
    </xdr:to>
    <xdr:pic>
      <xdr:nvPicPr>
        <xdr:cNvPr id="4" name="image1.png">
          <a:extLst>
            <a:ext uri="{FF2B5EF4-FFF2-40B4-BE49-F238E27FC236}">
              <a16:creationId xmlns:a16="http://schemas.microsoft.com/office/drawing/2014/main" id="{8A41DA1E-8468-481D-A502-984E31FF41A3}"/>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9334" y="6519333"/>
          <a:ext cx="7524011" cy="5145352"/>
        </a:xfrm>
        <a:prstGeom prst="rect">
          <a:avLst/>
        </a:prstGeom>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8</xdr:row>
      <xdr:rowOff>171450</xdr:rowOff>
    </xdr:from>
    <xdr:to>
      <xdr:col>5</xdr:col>
      <xdr:colOff>512234</xdr:colOff>
      <xdr:row>24</xdr:row>
      <xdr:rowOff>133350</xdr:rowOff>
    </xdr:to>
    <xdr:sp macro="" textlink="">
      <xdr:nvSpPr>
        <xdr:cNvPr id="2" name="TextBox 1">
          <a:extLst>
            <a:ext uri="{FF2B5EF4-FFF2-40B4-BE49-F238E27FC236}">
              <a16:creationId xmlns:a16="http://schemas.microsoft.com/office/drawing/2014/main" id="{0493AF1A-F3BB-477E-9084-2E27C6BDC21B}"/>
            </a:ext>
          </a:extLst>
        </xdr:cNvPr>
        <xdr:cNvSpPr txBox="1"/>
      </xdr:nvSpPr>
      <xdr:spPr>
        <a:xfrm>
          <a:off x="304800" y="2000250"/>
          <a:ext cx="3445934" cy="4343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600">
              <a:solidFill>
                <a:srgbClr val="714B7B"/>
              </a:solidFill>
              <a:latin typeface="Bebas Neue" panose="020B0606020202050201" pitchFamily="34" charset="0"/>
            </a:rPr>
            <a:t>116</a:t>
          </a:r>
        </a:p>
        <a:p>
          <a:pPr algn="ctr"/>
          <a:r>
            <a:rPr lang="en-US" sz="2400">
              <a:solidFill>
                <a:srgbClr val="714B7B"/>
              </a:solidFill>
              <a:latin typeface="Roboto Condensed" pitchFamily="2" charset="0"/>
              <a:ea typeface="Roboto Condensed" pitchFamily="2" charset="0"/>
              <a:cs typeface="Roboto Condensed" pitchFamily="2" charset="0"/>
            </a:rPr>
            <a:t>crises identified </a:t>
          </a:r>
        </a:p>
      </xdr:txBody>
    </xdr:sp>
    <xdr:clientData/>
  </xdr:twoCellAnchor>
  <xdr:twoCellAnchor>
    <xdr:from>
      <xdr:col>6</xdr:col>
      <xdr:colOff>93133</xdr:colOff>
      <xdr:row>9</xdr:row>
      <xdr:rowOff>30691</xdr:rowOff>
    </xdr:from>
    <xdr:to>
      <xdr:col>11</xdr:col>
      <xdr:colOff>512233</xdr:colOff>
      <xdr:row>24</xdr:row>
      <xdr:rowOff>133351</xdr:rowOff>
    </xdr:to>
    <xdr:sp macro="" textlink="">
      <xdr:nvSpPr>
        <xdr:cNvPr id="3" name="ZoneTexte 9">
          <a:extLst>
            <a:ext uri="{FF2B5EF4-FFF2-40B4-BE49-F238E27FC236}">
              <a16:creationId xmlns:a16="http://schemas.microsoft.com/office/drawing/2014/main" id="{56EA33A5-403E-4CE3-BFE4-094EB1A79C69}"/>
            </a:ext>
          </a:extLst>
        </xdr:cNvPr>
        <xdr:cNvSpPr txBox="1"/>
      </xdr:nvSpPr>
      <xdr:spPr>
        <a:xfrm>
          <a:off x="3979333" y="2049991"/>
          <a:ext cx="3657600" cy="42936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600">
              <a:solidFill>
                <a:schemeClr val="bg1">
                  <a:lumMod val="50000"/>
                </a:schemeClr>
              </a:solidFill>
              <a:latin typeface="Bebas Neue" panose="020B0606020202050201" pitchFamily="34" charset="0"/>
            </a:rPr>
            <a:t>22</a:t>
          </a:r>
          <a:r>
            <a:rPr lang="en-GB" sz="12500">
              <a:solidFill>
                <a:schemeClr val="bg1">
                  <a:lumMod val="50000"/>
                </a:schemeClr>
              </a:solidFill>
              <a:latin typeface="Bebas Neue" panose="020B0606020202050201" pitchFamily="34" charset="0"/>
            </a:rPr>
            <a:t> </a:t>
          </a:r>
        </a:p>
        <a:p>
          <a:pPr algn="ctr"/>
          <a:r>
            <a:rPr lang="en-GB" sz="2400">
              <a:solidFill>
                <a:schemeClr val="bg1">
                  <a:lumMod val="50000"/>
                </a:schemeClr>
              </a:solidFill>
              <a:latin typeface="Roboto" panose="02000000000000000000" pitchFamily="2" charset="0"/>
              <a:ea typeface="Roboto" panose="02000000000000000000" pitchFamily="2" charset="0"/>
              <a:cs typeface="Roboto" panose="02000000000000000000" pitchFamily="2" charset="0"/>
            </a:rPr>
            <a:t>crises with no final score due to significant info gaps</a:t>
          </a:r>
        </a:p>
      </xdr:txBody>
    </xdr:sp>
    <xdr:clientData/>
  </xdr:twoCellAnchor>
  <xdr:twoCellAnchor>
    <xdr:from>
      <xdr:col>1</xdr:col>
      <xdr:colOff>19051</xdr:colOff>
      <xdr:row>28</xdr:row>
      <xdr:rowOff>95250</xdr:rowOff>
    </xdr:from>
    <xdr:to>
      <xdr:col>20</xdr:col>
      <xdr:colOff>19051</xdr:colOff>
      <xdr:row>61</xdr:row>
      <xdr:rowOff>95250</xdr:rowOff>
    </xdr:to>
    <xdr:graphicFrame macro="">
      <xdr:nvGraphicFramePr>
        <xdr:cNvPr id="4" name="Chart 3">
          <a:extLst>
            <a:ext uri="{FF2B5EF4-FFF2-40B4-BE49-F238E27FC236}">
              <a16:creationId xmlns:a16="http://schemas.microsoft.com/office/drawing/2014/main" id="{9E0E9761-074A-4B81-8BFE-A34B454C72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50799</xdr:colOff>
      <xdr:row>10</xdr:row>
      <xdr:rowOff>114300</xdr:rowOff>
    </xdr:from>
    <xdr:to>
      <xdr:col>43</xdr:col>
      <xdr:colOff>247650</xdr:colOff>
      <xdr:row>56</xdr:row>
      <xdr:rowOff>152400</xdr:rowOff>
    </xdr:to>
    <xdr:graphicFrame macro="">
      <xdr:nvGraphicFramePr>
        <xdr:cNvPr id="5" name="Chart 4">
          <a:extLst>
            <a:ext uri="{FF2B5EF4-FFF2-40B4-BE49-F238E27FC236}">
              <a16:creationId xmlns:a16="http://schemas.microsoft.com/office/drawing/2014/main" id="{B00CE988-8DC7-47BE-930E-E68822F7B89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28</xdr:col>
      <xdr:colOff>762000</xdr:colOff>
      <xdr:row>3</xdr:row>
      <xdr:rowOff>381000</xdr:rowOff>
    </xdr:from>
    <xdr:to>
      <xdr:col>29</xdr:col>
      <xdr:colOff>1193504</xdr:colOff>
      <xdr:row>7</xdr:row>
      <xdr:rowOff>241</xdr:rowOff>
    </xdr:to>
    <xdr:pic>
      <xdr:nvPicPr>
        <xdr:cNvPr id="6" name="Image 4">
          <a:extLst>
            <a:ext uri="{FF2B5EF4-FFF2-40B4-BE49-F238E27FC236}">
              <a16:creationId xmlns:a16="http://schemas.microsoft.com/office/drawing/2014/main" id="{61F6D775-B04D-4C68-AE07-805AE4FC4546}"/>
            </a:ext>
          </a:extLst>
        </xdr:cNvPr>
        <xdr:cNvPicPr>
          <a:picLocks noChangeAspect="1"/>
        </xdr:cNvPicPr>
      </xdr:nvPicPr>
      <xdr:blipFill>
        <a:blip xmlns:r="http://schemas.openxmlformats.org/officeDocument/2006/relationships" r:embed="rId3"/>
        <a:stretch>
          <a:fillRect/>
        </a:stretch>
      </xdr:blipFill>
      <xdr:spPr>
        <a:xfrm>
          <a:off x="17830800" y="952500"/>
          <a:ext cx="1799929" cy="686041"/>
        </a:xfrm>
        <a:prstGeom prst="rect">
          <a:avLst/>
        </a:prstGeom>
      </xdr:spPr>
    </xdr:pic>
    <xdr:clientData/>
  </xdr:twoCellAnchor>
  <xdr:twoCellAnchor editAs="oneCell">
    <xdr:from>
      <xdr:col>30</xdr:col>
      <xdr:colOff>161926</xdr:colOff>
      <xdr:row>3</xdr:row>
      <xdr:rowOff>450522</xdr:rowOff>
    </xdr:from>
    <xdr:to>
      <xdr:col>33</xdr:col>
      <xdr:colOff>221262</xdr:colOff>
      <xdr:row>7</xdr:row>
      <xdr:rowOff>2442</xdr:rowOff>
    </xdr:to>
    <xdr:pic>
      <xdr:nvPicPr>
        <xdr:cNvPr id="7" name="Picture 3">
          <a:extLst>
            <a:ext uri="{FF2B5EF4-FFF2-40B4-BE49-F238E27FC236}">
              <a16:creationId xmlns:a16="http://schemas.microsoft.com/office/drawing/2014/main" id="{75E83219-7298-42B1-9E4C-A7526922E4C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640676" y="1022022"/>
          <a:ext cx="1884961" cy="6187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90329%20GCSI%20Database%20Beta%20Version%20-%20March%202019.xlsx"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Laura%20and%20Alina's%20cheat%20GCSI%20log%20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orianeve/Dropbox%20(ACAPS)/C:/Users/Florence/Dropbox%20(ACAPS)/ACAPS%20Analysis%20Team/2.%20GCSI/3.%20Crisis%20Identification/181218%20Crisis%20Codes%20Generator%20and%20Repository%20v.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orianeve/Dropbox%20(ACAPS)/C:/Users/analyst.ACAPSPC8/Dropbox%20(ACAPS)/ACAPS%20Analysis%20Team/3.%20GCSI/3.%20Crisis%20Identification/181218%20Crisis%20Codes%20Generator%20and%20Repository%20v.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nalyst/Dropbox%20(ACAPS)/ACAPS%20Analysis%20Team/3.%20Crisis%20and%20Country%20Analysis/MENA/Turkey/20190201%20GCSI%20Database%20Beta%20Work%20Version%20EMPTY%20COPY%20RG.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dorianeve/Dropbox%20(ACAPS)/C:/Users/Analyst/Desktop/GCSI%20Work%20Copy.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dorianeve/Dropbox%20(ACAPS)/C:/Users/Analyst/Dropbox%20(ACAPS)/ACAPS%20Analysis%20Team/2.%20GCSI/Cyclone%20IDAI%20TEST/20190327%20GCSI%20Beta%20Version%20Cyclone%20IDAI%20TEST.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20190404%20GCSI%20Beta%20Version%20Cyclone%20IDAI%20TES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nalyst/Documents/GCSI/Laura%20and%20Alina's%20cheat%20GCSI%20log.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Analyst.ACAPSPC13/OneDrive%20-%20ACAPS/GSCI%20log%20changes/November/TE_GCSI%20log%20changes%20No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at is the GCSI"/>
      <sheetName val="Key figures"/>
      <sheetName val="GCSI"/>
      <sheetName val="Impact of Crisis"/>
      <sheetName val="Conditions of affected people"/>
      <sheetName val="Complexity"/>
      <sheetName val="Core Indicators"/>
      <sheetName val="Crisis Indicator Data"/>
      <sheetName val="Country Indicator Data"/>
      <sheetName val="Reliability"/>
      <sheetName val="Regional Crises"/>
      <sheetName val="Lists"/>
      <sheetName val="Indicator Metadata"/>
      <sheetName val="Log"/>
      <sheetName val="Indicator Date hidden"/>
      <sheetName val="Indicator Date hidden2"/>
      <sheetName val="Imputed and missing data hidden"/>
    </sheetNames>
    <sheetDataSet>
      <sheetData sheetId="0"/>
      <sheetData sheetId="1"/>
      <sheetData sheetId="2"/>
      <sheetData sheetId="3"/>
      <sheetData sheetId="4"/>
      <sheetData sheetId="5"/>
      <sheetData sheetId="6"/>
      <sheetData sheetId="7"/>
      <sheetData sheetId="8"/>
      <sheetData sheetId="9"/>
      <sheetData sheetId="10"/>
      <sheetData sheetId="11">
        <row r="1">
          <cell r="D1" t="str">
            <v>ISO code</v>
          </cell>
        </row>
        <row r="2">
          <cell r="D2"/>
        </row>
        <row r="3">
          <cell r="D3" t="str">
            <v>AFG</v>
          </cell>
        </row>
        <row r="4">
          <cell r="D4" t="str">
            <v>AFG</v>
          </cell>
        </row>
        <row r="5">
          <cell r="D5" t="str">
            <v>DZA</v>
          </cell>
        </row>
        <row r="6">
          <cell r="D6" t="str">
            <v>DZA</v>
          </cell>
        </row>
        <row r="7">
          <cell r="D7" t="str">
            <v>DZA</v>
          </cell>
        </row>
        <row r="8">
          <cell r="D8" t="str">
            <v>ARG</v>
          </cell>
        </row>
        <row r="9">
          <cell r="D9" t="str">
            <v>BGD</v>
          </cell>
        </row>
        <row r="10">
          <cell r="D10" t="str">
            <v>BIH</v>
          </cell>
        </row>
        <row r="11">
          <cell r="D11" t="str">
            <v>BRA</v>
          </cell>
        </row>
        <row r="12">
          <cell r="D12" t="str">
            <v>BFA</v>
          </cell>
        </row>
        <row r="13">
          <cell r="D13" t="str">
            <v>BDI</v>
          </cell>
        </row>
        <row r="14">
          <cell r="D14" t="str">
            <v>BDI</v>
          </cell>
        </row>
        <row r="15">
          <cell r="D15" t="str">
            <v>BDI</v>
          </cell>
        </row>
        <row r="16">
          <cell r="D16" t="str">
            <v>CMR</v>
          </cell>
        </row>
        <row r="17">
          <cell r="D17" t="str">
            <v>CMR</v>
          </cell>
        </row>
        <row r="18">
          <cell r="D18" t="str">
            <v>CMR</v>
          </cell>
        </row>
        <row r="19">
          <cell r="D19" t="str">
            <v>CMR</v>
          </cell>
        </row>
        <row r="20">
          <cell r="D20" t="str">
            <v>CAF</v>
          </cell>
        </row>
        <row r="21">
          <cell r="D21" t="str">
            <v>TCD</v>
          </cell>
        </row>
        <row r="22">
          <cell r="D22" t="str">
            <v>TCD</v>
          </cell>
        </row>
        <row r="23">
          <cell r="D23" t="str">
            <v>TCD</v>
          </cell>
        </row>
        <row r="24">
          <cell r="D24" t="str">
            <v>TCD</v>
          </cell>
        </row>
        <row r="25">
          <cell r="D25" t="str">
            <v>TCD</v>
          </cell>
        </row>
        <row r="26">
          <cell r="D26" t="str">
            <v>TCD</v>
          </cell>
        </row>
        <row r="27">
          <cell r="D27" t="str">
            <v>COL</v>
          </cell>
        </row>
        <row r="28">
          <cell r="D28" t="str">
            <v>COL</v>
          </cell>
        </row>
        <row r="29">
          <cell r="D29" t="str">
            <v>COG</v>
          </cell>
        </row>
        <row r="30">
          <cell r="D30" t="str">
            <v>DJI</v>
          </cell>
        </row>
        <row r="31">
          <cell r="D31" t="str">
            <v>DJI</v>
          </cell>
        </row>
        <row r="32">
          <cell r="D32" t="str">
            <v>DJI</v>
          </cell>
        </row>
        <row r="33">
          <cell r="D33" t="str">
            <v>PRK</v>
          </cell>
        </row>
        <row r="34">
          <cell r="D34" t="str">
            <v>COD</v>
          </cell>
        </row>
        <row r="35">
          <cell r="D35" t="str">
            <v>ECU</v>
          </cell>
        </row>
        <row r="36">
          <cell r="D36" t="str">
            <v>EGY</v>
          </cell>
        </row>
        <row r="37">
          <cell r="D37" t="str">
            <v>SLV</v>
          </cell>
        </row>
        <row r="38">
          <cell r="D38" t="str">
            <v>ERI</v>
          </cell>
        </row>
        <row r="39">
          <cell r="D39" t="str">
            <v>ETH</v>
          </cell>
        </row>
        <row r="40">
          <cell r="D40" t="str">
            <v>GRC</v>
          </cell>
        </row>
        <row r="41">
          <cell r="D41" t="str">
            <v>GTM</v>
          </cell>
        </row>
        <row r="42">
          <cell r="D42" t="str">
            <v>HTI</v>
          </cell>
        </row>
        <row r="43">
          <cell r="D43" t="str">
            <v>HND</v>
          </cell>
        </row>
        <row r="44">
          <cell r="D44" t="str">
            <v>IND</v>
          </cell>
        </row>
        <row r="45">
          <cell r="D45" t="str">
            <v>IDN</v>
          </cell>
        </row>
        <row r="46">
          <cell r="D46" t="str">
            <v>IRQ</v>
          </cell>
        </row>
        <row r="47">
          <cell r="D47" t="str">
            <v>IRQ</v>
          </cell>
        </row>
        <row r="48">
          <cell r="D48" t="str">
            <v>IRQ</v>
          </cell>
        </row>
        <row r="49">
          <cell r="D49" t="str">
            <v>ITA</v>
          </cell>
        </row>
        <row r="50">
          <cell r="D50" t="str">
            <v>JOR</v>
          </cell>
        </row>
        <row r="51">
          <cell r="D51" t="str">
            <v>JOR</v>
          </cell>
        </row>
        <row r="52">
          <cell r="D52" t="str">
            <v>JOR</v>
          </cell>
        </row>
        <row r="53">
          <cell r="D53" t="str">
            <v>KEN</v>
          </cell>
        </row>
        <row r="54">
          <cell r="D54" t="str">
            <v>LBN</v>
          </cell>
        </row>
        <row r="55">
          <cell r="D55" t="str">
            <v>LBN</v>
          </cell>
        </row>
        <row r="56">
          <cell r="D56" t="str">
            <v>LBN</v>
          </cell>
        </row>
        <row r="57">
          <cell r="D57" t="str">
            <v>LSO</v>
          </cell>
        </row>
        <row r="58">
          <cell r="D58" t="str">
            <v>LBY</v>
          </cell>
        </row>
        <row r="59">
          <cell r="D59" t="str">
            <v>LBY</v>
          </cell>
        </row>
        <row r="60">
          <cell r="D60" t="str">
            <v>MDG</v>
          </cell>
        </row>
        <row r="61">
          <cell r="D61" t="str">
            <v>MDG</v>
          </cell>
        </row>
        <row r="62">
          <cell r="D62" t="str">
            <v>MDG</v>
          </cell>
        </row>
        <row r="63">
          <cell r="D63" t="str">
            <v>MWI</v>
          </cell>
        </row>
        <row r="64">
          <cell r="D64" t="str">
            <v>MWI</v>
          </cell>
        </row>
        <row r="65">
          <cell r="D65" t="str">
            <v>MLI</v>
          </cell>
        </row>
        <row r="66">
          <cell r="D66" t="str">
            <v>MRT</v>
          </cell>
        </row>
        <row r="67">
          <cell r="D67" t="str">
            <v>MRT</v>
          </cell>
        </row>
        <row r="68">
          <cell r="D68" t="str">
            <v>MRT</v>
          </cell>
        </row>
        <row r="69">
          <cell r="D69" t="str">
            <v>MAR</v>
          </cell>
        </row>
        <row r="70">
          <cell r="D70" t="str">
            <v>MOZ</v>
          </cell>
        </row>
        <row r="71">
          <cell r="D71" t="str">
            <v>MOZ</v>
          </cell>
        </row>
        <row r="72">
          <cell r="D72" t="str">
            <v>MOZ</v>
          </cell>
        </row>
        <row r="73">
          <cell r="D73" t="str">
            <v>MMR</v>
          </cell>
        </row>
        <row r="74">
          <cell r="D74" t="str">
            <v>MMR</v>
          </cell>
        </row>
        <row r="75">
          <cell r="D75" t="str">
            <v>MMR</v>
          </cell>
        </row>
        <row r="76">
          <cell r="D76" t="str">
            <v>NIC</v>
          </cell>
        </row>
        <row r="77">
          <cell r="D77" t="str">
            <v>NER</v>
          </cell>
        </row>
        <row r="78">
          <cell r="D78" t="str">
            <v>NER</v>
          </cell>
        </row>
        <row r="79">
          <cell r="D79" t="str">
            <v>NER</v>
          </cell>
        </row>
        <row r="80">
          <cell r="D80" t="str">
            <v>NGA</v>
          </cell>
        </row>
        <row r="81">
          <cell r="D81" t="str">
            <v>NGA</v>
          </cell>
        </row>
        <row r="82">
          <cell r="D82" t="str">
            <v>NGA</v>
          </cell>
        </row>
        <row r="83">
          <cell r="D83" t="str">
            <v>NGA</v>
          </cell>
        </row>
        <row r="84">
          <cell r="D84" t="str">
            <v>NGA</v>
          </cell>
        </row>
        <row r="85">
          <cell r="D85" t="str">
            <v>NGA, NER, TCD, CMR</v>
          </cell>
        </row>
        <row r="86">
          <cell r="D86" t="str">
            <v>PAK</v>
          </cell>
        </row>
        <row r="87">
          <cell r="D87" t="str">
            <v>PAK</v>
          </cell>
        </row>
        <row r="88">
          <cell r="D88" t="str">
            <v>PAK</v>
          </cell>
        </row>
        <row r="89">
          <cell r="D89" t="str">
            <v>PAK</v>
          </cell>
        </row>
        <row r="90">
          <cell r="D90" t="str">
            <v>PSE</v>
          </cell>
        </row>
        <row r="91">
          <cell r="D91" t="str">
            <v>PAN</v>
          </cell>
        </row>
        <row r="92">
          <cell r="D92" t="str">
            <v>PNG</v>
          </cell>
        </row>
        <row r="93">
          <cell r="D93" t="str">
            <v>PER</v>
          </cell>
        </row>
        <row r="94">
          <cell r="D94" t="str">
            <v>PHL</v>
          </cell>
        </row>
        <row r="95">
          <cell r="D95" t="str">
            <v>RWA</v>
          </cell>
        </row>
        <row r="96">
          <cell r="D96" t="str">
            <v>SEN</v>
          </cell>
        </row>
        <row r="97">
          <cell r="D97" t="str">
            <v>SOM</v>
          </cell>
        </row>
        <row r="98">
          <cell r="D98" t="str">
            <v>SSD</v>
          </cell>
        </row>
        <row r="99">
          <cell r="D99" t="str">
            <v>ESP</v>
          </cell>
        </row>
        <row r="100">
          <cell r="D100" t="str">
            <v>SDN</v>
          </cell>
        </row>
        <row r="101">
          <cell r="D101" t="str">
            <v>SDN</v>
          </cell>
        </row>
        <row r="102">
          <cell r="D102" t="str">
            <v>SDN</v>
          </cell>
        </row>
        <row r="103">
          <cell r="D103" t="str">
            <v>SDN</v>
          </cell>
        </row>
        <row r="104">
          <cell r="D104" t="str">
            <v>SYR</v>
          </cell>
        </row>
        <row r="105">
          <cell r="D105" t="str">
            <v>TZA</v>
          </cell>
        </row>
        <row r="106">
          <cell r="D106" t="str">
            <v>THA</v>
          </cell>
        </row>
        <row r="107">
          <cell r="D107" t="str">
            <v>THA</v>
          </cell>
        </row>
        <row r="108">
          <cell r="D108" t="str">
            <v>THA</v>
          </cell>
        </row>
        <row r="109">
          <cell r="D109" t="str">
            <v>TTO</v>
          </cell>
        </row>
        <row r="110">
          <cell r="D110" t="str">
            <v>TUN</v>
          </cell>
        </row>
        <row r="111">
          <cell r="D111" t="str">
            <v>TUR</v>
          </cell>
        </row>
        <row r="112">
          <cell r="D112" t="str">
            <v>TUR</v>
          </cell>
        </row>
        <row r="113">
          <cell r="D113" t="str">
            <v>TUR</v>
          </cell>
        </row>
        <row r="114">
          <cell r="D114" t="str">
            <v>TUR</v>
          </cell>
        </row>
        <row r="115">
          <cell r="D115" t="str">
            <v>UGA</v>
          </cell>
        </row>
        <row r="116">
          <cell r="D116" t="str">
            <v>UGA</v>
          </cell>
        </row>
        <row r="117">
          <cell r="D117" t="str">
            <v>UGA</v>
          </cell>
        </row>
        <row r="118">
          <cell r="D118" t="str">
            <v>UGA</v>
          </cell>
        </row>
        <row r="119">
          <cell r="D119" t="str">
            <v>UKR</v>
          </cell>
        </row>
        <row r="120">
          <cell r="D120" t="str">
            <v>VEN</v>
          </cell>
        </row>
        <row r="121">
          <cell r="D121" t="str">
            <v>YEM</v>
          </cell>
        </row>
        <row r="122">
          <cell r="D122" t="str">
            <v>YEM</v>
          </cell>
        </row>
        <row r="123">
          <cell r="D123" t="str">
            <v>ZMB</v>
          </cell>
        </row>
        <row r="124">
          <cell r="D124" t="str">
            <v>ZWE</v>
          </cell>
        </row>
        <row r="125">
          <cell r="D125" t="str">
            <v>ZWE</v>
          </cell>
        </row>
      </sheetData>
      <sheetData sheetId="12"/>
      <sheetData sheetId="13"/>
      <sheetData sheetId="14"/>
      <sheetData sheetId="15"/>
      <sheetData sheetId="1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
      <sheetName val="Lists"/>
      <sheetName val="Indicator Date hidden"/>
      <sheetName val="Indicator Date hidden2"/>
      <sheetName val="Imputed and missing data hidden"/>
    </sheetNames>
    <sheetDataSet>
      <sheetData sheetId="0"/>
      <sheetData sheetId="1">
        <row r="1">
          <cell r="A1" t="str">
            <v>Crisis</v>
          </cell>
          <cell r="B1" t="str">
            <v>Code</v>
          </cell>
        </row>
        <row r="2">
          <cell r="A2">
            <v>0</v>
          </cell>
          <cell r="B2">
            <v>0</v>
          </cell>
        </row>
        <row r="3">
          <cell r="A3" t="str">
            <v>Afghanistan</v>
          </cell>
          <cell r="B3" t="str">
            <v>AFG001</v>
          </cell>
        </row>
        <row r="4">
          <cell r="A4" t="str">
            <v>Conflict in Afghanistan</v>
          </cell>
          <cell r="B4" t="str">
            <v>AFG002</v>
          </cell>
        </row>
        <row r="5">
          <cell r="A5" t="str">
            <v>Drought in Afghanistan</v>
          </cell>
          <cell r="B5" t="str">
            <v>AFG003</v>
          </cell>
        </row>
        <row r="6">
          <cell r="A6" t="str">
            <v>Venezuela displacement in Argentina</v>
          </cell>
          <cell r="B6" t="str">
            <v>ARG002</v>
          </cell>
        </row>
        <row r="7">
          <cell r="A7" t="str">
            <v>Political and economic crisis in Burundi</v>
          </cell>
          <cell r="B7" t="str">
            <v>BDI002</v>
          </cell>
        </row>
        <row r="8">
          <cell r="A8" t="str">
            <v>Conflict in Burkina Faso</v>
          </cell>
          <cell r="B8" t="str">
            <v>BFA002</v>
          </cell>
        </row>
        <row r="9">
          <cell r="A9" t="str">
            <v>Rohingya refugee crisis</v>
          </cell>
          <cell r="B9" t="str">
            <v>BGD002</v>
          </cell>
        </row>
        <row r="10">
          <cell r="A10" t="str">
            <v>Mixed migration flows in Bosnia and Herzegovina</v>
          </cell>
          <cell r="B10" t="str">
            <v>BIH002</v>
          </cell>
        </row>
        <row r="11">
          <cell r="A11" t="str">
            <v>Venezuela displacement in Brazil</v>
          </cell>
          <cell r="B11" t="str">
            <v>BRA002</v>
          </cell>
        </row>
        <row r="12">
          <cell r="A12" t="str">
            <v>CAR</v>
          </cell>
          <cell r="B12" t="str">
            <v>CAF001</v>
          </cell>
        </row>
        <row r="13">
          <cell r="A13" t="str">
            <v>Cameroon</v>
          </cell>
          <cell r="B13" t="str">
            <v>CMR001</v>
          </cell>
        </row>
        <row r="14">
          <cell r="A14" t="str">
            <v>Boko Haram in Cameroon</v>
          </cell>
          <cell r="B14" t="str">
            <v>CMR002</v>
          </cell>
        </row>
        <row r="15">
          <cell r="A15" t="str">
            <v>Anglophone Crisis in Cameroon</v>
          </cell>
          <cell r="B15" t="str">
            <v>CMR003</v>
          </cell>
        </row>
        <row r="16">
          <cell r="A16" t="str">
            <v>CAR refugees in Cameroon</v>
          </cell>
          <cell r="B16" t="str">
            <v>CMR004</v>
          </cell>
        </row>
        <row r="17">
          <cell r="A17" t="str">
            <v>DRC</v>
          </cell>
          <cell r="B17" t="str">
            <v>COD001</v>
          </cell>
        </row>
        <row r="18">
          <cell r="A18" t="str">
            <v>Conflict in Congo</v>
          </cell>
          <cell r="B18" t="str">
            <v>COG002</v>
          </cell>
        </row>
        <row r="19">
          <cell r="A19" t="str">
            <v>Colombia</v>
          </cell>
          <cell r="B19" t="str">
            <v>COL001</v>
          </cell>
        </row>
        <row r="20">
          <cell r="A20" t="str">
            <v>Venezuela displacement in Colombia</v>
          </cell>
          <cell r="B20" t="str">
            <v>COL002</v>
          </cell>
        </row>
        <row r="21">
          <cell r="A21" t="str">
            <v>International displacement Nicaragua</v>
          </cell>
          <cell r="B21" t="str">
            <v>CRI002</v>
          </cell>
        </row>
        <row r="22">
          <cell r="A22" t="str">
            <v>Mixed migration flows in Cyprus</v>
          </cell>
          <cell r="B22" t="str">
            <v>CYP002</v>
          </cell>
        </row>
        <row r="23">
          <cell r="A23" t="str">
            <v>Djibouti</v>
          </cell>
          <cell r="B23" t="str">
            <v>DJI001</v>
          </cell>
        </row>
        <row r="24">
          <cell r="A24" t="str">
            <v>Mixed migration crisis in Djibouti</v>
          </cell>
          <cell r="B24" t="str">
            <v>DJI002</v>
          </cell>
        </row>
        <row r="25">
          <cell r="A25" t="str">
            <v>Drought in Djibouti</v>
          </cell>
          <cell r="B25" t="str">
            <v>DJI003</v>
          </cell>
        </row>
        <row r="26">
          <cell r="A26" t="str">
            <v>Mixed migration flows in Algeria</v>
          </cell>
          <cell r="B26" t="str">
            <v>DZA002</v>
          </cell>
        </row>
        <row r="27">
          <cell r="A27" t="str">
            <v>Venezuela displacement in Ecuador</v>
          </cell>
          <cell r="B27" t="str">
            <v>ECU002</v>
          </cell>
        </row>
        <row r="28">
          <cell r="A28" t="str">
            <v>Syrian Refugee Crisis in Egypt</v>
          </cell>
          <cell r="B28" t="str">
            <v>EGY002</v>
          </cell>
        </row>
        <row r="29">
          <cell r="A29" t="str">
            <v>Drought in Eritrea</v>
          </cell>
          <cell r="B29" t="str">
            <v>ERI002</v>
          </cell>
        </row>
        <row r="30">
          <cell r="A30" t="str">
            <v>Mixed migration flows in spain</v>
          </cell>
          <cell r="B30" t="str">
            <v>ESP001</v>
          </cell>
        </row>
        <row r="31">
          <cell r="A31" t="str">
            <v>Ethiopia</v>
          </cell>
          <cell r="B31" t="str">
            <v>ETH001</v>
          </cell>
        </row>
        <row r="32">
          <cell r="A32" t="str">
            <v>Mixed migration flows in Greece</v>
          </cell>
          <cell r="B32" t="str">
            <v>GRC002</v>
          </cell>
        </row>
        <row r="33">
          <cell r="A33" t="str">
            <v>Guatemala</v>
          </cell>
          <cell r="B33" t="str">
            <v>GTM001</v>
          </cell>
        </row>
        <row r="34">
          <cell r="A34" t="str">
            <v>Honduras</v>
          </cell>
          <cell r="B34" t="str">
            <v>HND001</v>
          </cell>
        </row>
        <row r="35">
          <cell r="A35" t="str">
            <v>Haiti</v>
          </cell>
          <cell r="B35" t="str">
            <v>HTI001</v>
          </cell>
        </row>
        <row r="36">
          <cell r="A36" t="str">
            <v>Indonesia</v>
          </cell>
          <cell r="B36" t="str">
            <v>IDN001</v>
          </cell>
        </row>
        <row r="37">
          <cell r="A37" t="str">
            <v>Earthquake in Indonesia</v>
          </cell>
          <cell r="B37" t="str">
            <v>IDN002</v>
          </cell>
        </row>
        <row r="38">
          <cell r="A38" t="str">
            <v>Tsunami in Indonesia</v>
          </cell>
          <cell r="B38" t="str">
            <v>IDN003</v>
          </cell>
        </row>
        <row r="39">
          <cell r="A39" t="str">
            <v>Iran</v>
          </cell>
          <cell r="B39" t="str">
            <v>IRN001</v>
          </cell>
        </row>
        <row r="40">
          <cell r="A40" t="str">
            <v>Economic crisis in Iran</v>
          </cell>
          <cell r="B40" t="str">
            <v>IRN002</v>
          </cell>
        </row>
        <row r="41">
          <cell r="A41" t="str">
            <v>Iraq</v>
          </cell>
          <cell r="B41" t="str">
            <v>IRQ001</v>
          </cell>
        </row>
        <row r="42">
          <cell r="A42" t="str">
            <v>Conflict  in Iraq</v>
          </cell>
          <cell r="B42" t="str">
            <v>IRQ002</v>
          </cell>
        </row>
        <row r="43">
          <cell r="A43" t="str">
            <v>International Displacement (Syrians and PRS)</v>
          </cell>
          <cell r="B43" t="str">
            <v>IRQ003</v>
          </cell>
        </row>
        <row r="44">
          <cell r="A44" t="str">
            <v>Mixed migration flows in Italy</v>
          </cell>
          <cell r="B44" t="str">
            <v>ITA002</v>
          </cell>
        </row>
        <row r="45">
          <cell r="A45" t="str">
            <v>International Displacement (Syrians and PRS)</v>
          </cell>
          <cell r="B45" t="str">
            <v>JOR002</v>
          </cell>
        </row>
        <row r="46">
          <cell r="A46" t="str">
            <v>International Displacement in Kenya</v>
          </cell>
          <cell r="B46" t="str">
            <v>KEN002</v>
          </cell>
        </row>
        <row r="47">
          <cell r="A47" t="str">
            <v>Monsoon in Laos</v>
          </cell>
          <cell r="B47" t="str">
            <v>LAO002</v>
          </cell>
        </row>
        <row r="48">
          <cell r="A48" t="str">
            <v>Lebanon</v>
          </cell>
          <cell r="B48" t="str">
            <v>LBN001</v>
          </cell>
        </row>
        <row r="49">
          <cell r="A49" t="str">
            <v>International Displacement (Syrians and PRS)</v>
          </cell>
          <cell r="B49" t="str">
            <v>LBN002</v>
          </cell>
        </row>
        <row r="50">
          <cell r="A50" t="str">
            <v>International Displacement (Palestinians)</v>
          </cell>
          <cell r="B50" t="str">
            <v>LBN003</v>
          </cell>
        </row>
        <row r="51">
          <cell r="A51" t="str">
            <v>Libya</v>
          </cell>
          <cell r="B51" t="str">
            <v>LBY001</v>
          </cell>
        </row>
        <row r="52">
          <cell r="A52" t="str">
            <v>Mixed migration flows in Libya</v>
          </cell>
          <cell r="B52" t="str">
            <v>LBY003</v>
          </cell>
        </row>
        <row r="53">
          <cell r="A53" t="str">
            <v>Drought in Sri Lanka</v>
          </cell>
          <cell r="B53" t="str">
            <v>LKA002</v>
          </cell>
        </row>
        <row r="54">
          <cell r="A54" t="str">
            <v>Drought in Lesotho</v>
          </cell>
          <cell r="B54" t="str">
            <v>LSO002</v>
          </cell>
        </row>
        <row r="55">
          <cell r="A55" t="str">
            <v>Mixed migration flows in Morocco</v>
          </cell>
          <cell r="B55" t="str">
            <v>MAR002</v>
          </cell>
        </row>
        <row r="56">
          <cell r="A56" t="str">
            <v>Madagascar</v>
          </cell>
          <cell r="B56" t="str">
            <v>MDG001</v>
          </cell>
        </row>
        <row r="57">
          <cell r="A57" t="str">
            <v>Drought in Madagascar</v>
          </cell>
          <cell r="B57" t="str">
            <v>MDG002</v>
          </cell>
        </row>
        <row r="58">
          <cell r="A58" t="str">
            <v>Measles in Madagascar</v>
          </cell>
          <cell r="B58" t="str">
            <v>MDG003</v>
          </cell>
        </row>
        <row r="59">
          <cell r="A59" t="str">
            <v>Migration caravan in Mexico</v>
          </cell>
          <cell r="B59" t="str">
            <v>MEX002</v>
          </cell>
        </row>
        <row r="60">
          <cell r="A60" t="str">
            <v>Mali</v>
          </cell>
          <cell r="B60" t="str">
            <v>MLI001</v>
          </cell>
        </row>
        <row r="61">
          <cell r="A61" t="str">
            <v>Myanmar</v>
          </cell>
          <cell r="B61" t="str">
            <v>MMR001</v>
          </cell>
        </row>
        <row r="62">
          <cell r="A62" t="str">
            <v>Rakhine Conflict</v>
          </cell>
          <cell r="B62" t="str">
            <v>MMR002</v>
          </cell>
        </row>
        <row r="63">
          <cell r="A63" t="str">
            <v>Kachin and Shan Conflict</v>
          </cell>
          <cell r="B63" t="str">
            <v>MMR003</v>
          </cell>
        </row>
        <row r="64">
          <cell r="A64" t="str">
            <v>Monsoon season in myanmar</v>
          </cell>
          <cell r="B64" t="str">
            <v>MMR004</v>
          </cell>
        </row>
        <row r="65">
          <cell r="A65" t="str">
            <v>Mozambique</v>
          </cell>
          <cell r="B65" t="str">
            <v>MOZ001</v>
          </cell>
        </row>
        <row r="66">
          <cell r="A66" t="str">
            <v>Drought in Mozambique</v>
          </cell>
          <cell r="B66" t="str">
            <v>MOZ002</v>
          </cell>
        </row>
        <row r="67">
          <cell r="A67" t="str">
            <v>Conflict in Dabo Delgado</v>
          </cell>
          <cell r="B67" t="str">
            <v>MOZ003</v>
          </cell>
        </row>
        <row r="68">
          <cell r="A68" t="str">
            <v>Mauritania</v>
          </cell>
          <cell r="B68" t="str">
            <v>MRT001</v>
          </cell>
        </row>
        <row r="69">
          <cell r="A69" t="str">
            <v>International displacement mali</v>
          </cell>
          <cell r="B69" t="str">
            <v>MRT002</v>
          </cell>
        </row>
        <row r="70">
          <cell r="A70" t="str">
            <v>Drought in Mauritania</v>
          </cell>
          <cell r="B70" t="str">
            <v>MRT003</v>
          </cell>
        </row>
        <row r="71">
          <cell r="A71" t="str">
            <v>Food security in Malawi</v>
          </cell>
          <cell r="B71" t="str">
            <v>MWI002</v>
          </cell>
        </row>
        <row r="72">
          <cell r="A72" t="str">
            <v>Niger</v>
          </cell>
          <cell r="B72" t="str">
            <v>NER001</v>
          </cell>
        </row>
        <row r="73">
          <cell r="A73" t="str">
            <v>Boko haram in Niger</v>
          </cell>
          <cell r="B73" t="str">
            <v>NER002</v>
          </cell>
        </row>
        <row r="74">
          <cell r="A74" t="str">
            <v>Mali/Burkina Faso conflict</v>
          </cell>
          <cell r="B74" t="str">
            <v>NER003</v>
          </cell>
        </row>
        <row r="75">
          <cell r="A75" t="str">
            <v>Drought in Niger</v>
          </cell>
          <cell r="B75" t="str">
            <v>NER004</v>
          </cell>
        </row>
        <row r="76">
          <cell r="A76" t="str">
            <v>Nigeria</v>
          </cell>
          <cell r="B76" t="str">
            <v>NGA001</v>
          </cell>
        </row>
        <row r="77">
          <cell r="A77" t="str">
            <v>Food insecurity in Nigeria</v>
          </cell>
          <cell r="B77" t="str">
            <v>NGA002</v>
          </cell>
        </row>
        <row r="78">
          <cell r="A78" t="str">
            <v>Middle belt conflict</v>
          </cell>
          <cell r="B78" t="str">
            <v>NGA003</v>
          </cell>
        </row>
        <row r="79">
          <cell r="A79" t="str">
            <v>Boko haram crisis in Nigeria</v>
          </cell>
          <cell r="B79" t="str">
            <v>NGA004</v>
          </cell>
        </row>
        <row r="80">
          <cell r="A80" t="str">
            <v>Cameroon Refugees in Nigeria</v>
          </cell>
          <cell r="B80" t="str">
            <v>NGA005</v>
          </cell>
        </row>
        <row r="81">
          <cell r="A81" t="str">
            <v>Nicaragua</v>
          </cell>
          <cell r="B81" t="str">
            <v>NIC001</v>
          </cell>
        </row>
        <row r="82">
          <cell r="A82" t="str">
            <v>Pakistan</v>
          </cell>
          <cell r="B82" t="str">
            <v>PAK001</v>
          </cell>
        </row>
        <row r="83">
          <cell r="A83" t="str">
            <v>Drought in Pakistan</v>
          </cell>
          <cell r="B83" t="str">
            <v>PAK002</v>
          </cell>
        </row>
        <row r="84">
          <cell r="A84" t="str">
            <v>Conflict in Pakistan</v>
          </cell>
          <cell r="B84" t="str">
            <v>PAK003</v>
          </cell>
        </row>
        <row r="85">
          <cell r="A85" t="str">
            <v>Venezuela displacement in Panama</v>
          </cell>
          <cell r="B85" t="str">
            <v>PAN002</v>
          </cell>
        </row>
        <row r="86">
          <cell r="A86" t="str">
            <v>Venezuela displacement in Peru</v>
          </cell>
          <cell r="B86" t="str">
            <v>PER002</v>
          </cell>
        </row>
        <row r="87">
          <cell r="A87" t="str">
            <v>Philippines</v>
          </cell>
          <cell r="B87" t="str">
            <v>PHL001</v>
          </cell>
        </row>
        <row r="88">
          <cell r="A88" t="str">
            <v>Marawi conflict</v>
          </cell>
          <cell r="B88" t="str">
            <v>PHL002</v>
          </cell>
        </row>
        <row r="89">
          <cell r="A89" t="str">
            <v>Monsoon in Philippines</v>
          </cell>
          <cell r="B89" t="str">
            <v>PHL003</v>
          </cell>
        </row>
        <row r="90">
          <cell r="A90" t="str">
            <v>DPRK</v>
          </cell>
          <cell r="B90" t="str">
            <v>PRK001</v>
          </cell>
        </row>
        <row r="91">
          <cell r="A91" t="str">
            <v>Conflict in Palestine</v>
          </cell>
          <cell r="B91" t="str">
            <v>PSE002</v>
          </cell>
        </row>
        <row r="92">
          <cell r="A92" t="str">
            <v>Displacement in Rwanda</v>
          </cell>
          <cell r="B92" t="str">
            <v>RWA002</v>
          </cell>
        </row>
        <row r="93">
          <cell r="A93" t="str">
            <v>Sudan</v>
          </cell>
          <cell r="B93" t="str">
            <v>SDN001</v>
          </cell>
        </row>
        <row r="94">
          <cell r="A94" t="str">
            <v>Conflict (Darfur)</v>
          </cell>
          <cell r="B94" t="str">
            <v>SDN002</v>
          </cell>
        </row>
        <row r="95">
          <cell r="A95" t="str">
            <v>Conflict (South Kordofan, Blue Nile)</v>
          </cell>
          <cell r="B95" t="str">
            <v>SDN003</v>
          </cell>
        </row>
        <row r="96">
          <cell r="A96" t="str">
            <v>Food Insecurity in Sudan</v>
          </cell>
          <cell r="B96" t="str">
            <v>SDN004</v>
          </cell>
        </row>
        <row r="97">
          <cell r="A97" t="str">
            <v>International Displacement (Eritrea)</v>
          </cell>
          <cell r="B97" t="str">
            <v>SDN005</v>
          </cell>
        </row>
        <row r="98">
          <cell r="A98" t="str">
            <v>International Displacement (South Sudan)</v>
          </cell>
          <cell r="B98" t="str">
            <v>SDN006</v>
          </cell>
        </row>
        <row r="99">
          <cell r="A99" t="str">
            <v>Drought in Senegal</v>
          </cell>
          <cell r="B99" t="str">
            <v>SEN002</v>
          </cell>
        </row>
        <row r="100">
          <cell r="A100" t="str">
            <v>El Salvador</v>
          </cell>
          <cell r="B100" t="str">
            <v>SLV001</v>
          </cell>
        </row>
        <row r="101">
          <cell r="A101" t="str">
            <v>Somalia</v>
          </cell>
          <cell r="B101" t="str">
            <v>SOM001</v>
          </cell>
        </row>
        <row r="102">
          <cell r="A102" t="str">
            <v>South Sudan</v>
          </cell>
          <cell r="B102" t="str">
            <v>SSD001</v>
          </cell>
        </row>
        <row r="103">
          <cell r="A103" t="str">
            <v>Syrian conflict</v>
          </cell>
          <cell r="B103" t="str">
            <v>SYR001</v>
          </cell>
        </row>
        <row r="104">
          <cell r="A104" t="str">
            <v>Chad</v>
          </cell>
          <cell r="B104" t="str">
            <v>TCD001</v>
          </cell>
        </row>
        <row r="105">
          <cell r="A105" t="str">
            <v>Drought in Chad</v>
          </cell>
          <cell r="B105" t="str">
            <v>TCD002</v>
          </cell>
        </row>
        <row r="106">
          <cell r="A106" t="str">
            <v>Boko Haram in Chad</v>
          </cell>
          <cell r="B106" t="str">
            <v>TCD003</v>
          </cell>
        </row>
        <row r="107">
          <cell r="A107" t="str">
            <v>CAR refugees in Chad</v>
          </cell>
          <cell r="B107" t="str">
            <v>TCD004</v>
          </cell>
        </row>
        <row r="108">
          <cell r="A108" t="str">
            <v>Darfur refugees in Chad</v>
          </cell>
          <cell r="B108" t="str">
            <v>TCD005</v>
          </cell>
        </row>
        <row r="109">
          <cell r="A109" t="str">
            <v>Conflict (Tibesti) in Chad</v>
          </cell>
          <cell r="B109" t="str">
            <v>TCD006</v>
          </cell>
        </row>
        <row r="110">
          <cell r="A110" t="str">
            <v>Thailand</v>
          </cell>
          <cell r="B110" t="str">
            <v>THA001</v>
          </cell>
        </row>
        <row r="111">
          <cell r="A111" t="str">
            <v>Conflict in Thailand</v>
          </cell>
          <cell r="B111" t="str">
            <v>THA002</v>
          </cell>
        </row>
        <row r="112">
          <cell r="A112" t="str">
            <v>International Displacement (from Myanmar, mostly Karen and Karenni minorities</v>
          </cell>
          <cell r="B112" t="str">
            <v>THA003</v>
          </cell>
        </row>
        <row r="113">
          <cell r="A113" t="str">
            <v>Displacement in Tunisia</v>
          </cell>
          <cell r="B113" t="str">
            <v>TUN002</v>
          </cell>
        </row>
        <row r="114">
          <cell r="A114" t="str">
            <v>Turkey</v>
          </cell>
          <cell r="B114" t="str">
            <v>TUR001</v>
          </cell>
        </row>
        <row r="115">
          <cell r="A115" t="str">
            <v>Syrian Refugees in Turkey</v>
          </cell>
          <cell r="B115" t="str">
            <v>TUR002</v>
          </cell>
        </row>
        <row r="116">
          <cell r="A116" t="str">
            <v>Mixed Migration Flows in Turkey</v>
          </cell>
          <cell r="B116" t="str">
            <v>TUR003</v>
          </cell>
        </row>
        <row r="117">
          <cell r="A117" t="str">
            <v>Kurdish Conflict</v>
          </cell>
          <cell r="B117" t="str">
            <v>TUR004</v>
          </cell>
        </row>
        <row r="118">
          <cell r="A118" t="str">
            <v>International Displacement in Tanzania</v>
          </cell>
          <cell r="B118" t="str">
            <v>TZA002</v>
          </cell>
        </row>
        <row r="119">
          <cell r="A119" t="str">
            <v>Uganda</v>
          </cell>
          <cell r="B119" t="str">
            <v>UGA001</v>
          </cell>
        </row>
        <row r="120">
          <cell r="A120" t="str">
            <v>International Displacement (South Sudanese)</v>
          </cell>
          <cell r="B120" t="str">
            <v>UGA002</v>
          </cell>
        </row>
        <row r="121">
          <cell r="A121" t="str">
            <v>International Displacement (DRC)</v>
          </cell>
          <cell r="B121" t="str">
            <v>UGA003</v>
          </cell>
        </row>
        <row r="122">
          <cell r="A122" t="str">
            <v>Conflict in Ukraine</v>
          </cell>
          <cell r="B122" t="str">
            <v>UKR002</v>
          </cell>
        </row>
        <row r="123">
          <cell r="A123" t="str">
            <v>Venezuela displacement in Uruguay</v>
          </cell>
          <cell r="B123" t="str">
            <v>URY002</v>
          </cell>
        </row>
        <row r="124">
          <cell r="A124" t="str">
            <v>Venezuela</v>
          </cell>
          <cell r="B124" t="str">
            <v>VEN001</v>
          </cell>
        </row>
        <row r="125">
          <cell r="A125" t="str">
            <v>Volcano in Vanuatu</v>
          </cell>
          <cell r="B125" t="str">
            <v>VUT002</v>
          </cell>
        </row>
        <row r="126">
          <cell r="A126" t="str">
            <v>Yemen</v>
          </cell>
          <cell r="B126" t="str">
            <v>YEM001</v>
          </cell>
        </row>
        <row r="127">
          <cell r="A127" t="str">
            <v>Drought in Zambia</v>
          </cell>
          <cell r="B127" t="str">
            <v>ZMB002</v>
          </cell>
        </row>
        <row r="128">
          <cell r="A128" t="str">
            <v>Zimbabwe</v>
          </cell>
          <cell r="B128" t="str">
            <v>ZWE001</v>
          </cell>
        </row>
      </sheetData>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
      <sheetName val="GCSI"/>
      <sheetName val="Impact of Crisis"/>
      <sheetName val="Conditions of affected people"/>
      <sheetName val="Complexity"/>
      <sheetName val="Core Indicators"/>
      <sheetName val="Crisis Indicator Data"/>
      <sheetName val="Country Indicator Data"/>
      <sheetName val="Regional Crises"/>
      <sheetName val="Reliability"/>
      <sheetName val="Lists"/>
      <sheetName val="Indicator Metadata"/>
      <sheetName val="What is the GCSI"/>
      <sheetName val="Key figures"/>
      <sheetName val="Indicator Date hidden"/>
      <sheetName val="Indicator Date hidden2"/>
      <sheetName val="Imputed and missing data hidd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
      <sheetName val="Lists"/>
      <sheetName val="Indicator Date hidden"/>
      <sheetName val="Indicator Date hidden2"/>
      <sheetName val="Imputed and missing data hidden"/>
    </sheetNames>
    <sheetDataSet>
      <sheetData sheetId="0"/>
      <sheetData sheetId="1">
        <row r="1">
          <cell r="B1" t="str">
            <v>Crisis</v>
          </cell>
        </row>
      </sheetData>
      <sheetData sheetId="2"/>
      <sheetData sheetId="3"/>
      <sheetData sheetId="4"/>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caps" refreshedDate="43689.622934143517" createdVersion="6" refreshedVersion="6" minRefreshableVersion="3" recordCount="145" xr:uid="{00000000-000A-0000-FFFF-FFFF02000000}">
  <cacheSource type="worksheet">
    <worksheetSource ref="A2:V1048576" sheet="GCSI"/>
  </cacheSource>
  <cacheFields count="22">
    <cacheField name="CRISIS" numFmtId="0">
      <sharedItems containsBlank="1" containsMixedTypes="1" containsNumber="1" containsInteger="1" minValue="0" maxValue="0"/>
    </cacheField>
    <cacheField name="Website name" numFmtId="0">
      <sharedItems containsBlank="1" containsMixedTypes="1" containsNumber="1" containsInteger="1" minValue="0" maxValue="0"/>
    </cacheField>
    <cacheField name="CRISIS ID" numFmtId="0">
      <sharedItems containsBlank="1" containsMixedTypes="1" containsNumber="1" containsInteger="1" minValue="0" maxValue="0"/>
    </cacheField>
    <cacheField name="COUNTRY" numFmtId="0">
      <sharedItems containsBlank="1" containsMixedTypes="1" containsNumber="1" containsInteger="1" minValue="0" maxValue="0"/>
    </cacheField>
    <cacheField name="ISO3" numFmtId="0">
      <sharedItems containsBlank="1" containsMixedTypes="1" containsNumber="1" containsInteger="1" minValue="0" maxValue="0"/>
    </cacheField>
    <cacheField name="TYPE OF CRISIS" numFmtId="0">
      <sharedItems containsBlank="1" containsMixedTypes="1" containsNumber="1" containsInteger="1" minValue="0" maxValue="0" count="12">
        <m/>
        <s v="Complex crisis"/>
        <s v="International displacement"/>
        <s v="Regional crisis"/>
        <s v="Flood"/>
        <s v="Conflict"/>
        <s v="Multiple crises country"/>
        <s v="Drought"/>
        <s v="Tsunami"/>
        <s v="Other type of violence"/>
        <s v="Political and economic crisis"/>
        <n v="0"/>
      </sharedItems>
    </cacheField>
    <cacheField name="Crisis Severity" numFmtId="0">
      <sharedItems containsBlank="1" containsMixedTypes="1" containsNumber="1" minValue="0" maxValue="4.8"/>
    </cacheField>
    <cacheField name="Crisis Severity2" numFmtId="0">
      <sharedItems containsBlank="1" containsMixedTypes="1" containsNumber="1" containsInteger="1" minValue="0" maxValue="5"/>
    </cacheField>
    <cacheField name="Severity Category" numFmtId="0">
      <sharedItems containsBlank="1"/>
    </cacheField>
    <cacheField name="Reliability" numFmtId="0">
      <sharedItems containsBlank="1"/>
    </cacheField>
    <cacheField name="Impact of the Crisis" numFmtId="0">
      <sharedItems containsBlank="1" containsMixedTypes="1" containsNumber="1" minValue="0" maxValue="4.7"/>
    </cacheField>
    <cacheField name="Geographical Impact" numFmtId="0">
      <sharedItems containsBlank="1" containsMixedTypes="1" containsNumber="1" minValue="0" maxValue="5"/>
    </cacheField>
    <cacheField name="Human Impact" numFmtId="0">
      <sharedItems containsBlank="1" containsMixedTypes="1" containsNumber="1" minValue="0" maxValue="4.9000000000000004"/>
    </cacheField>
    <cacheField name="Physical and Economic Impact" numFmtId="0">
      <sharedItems containsBlank="1" containsMixedTypes="1" containsNumber="1" minValue="0" maxValue="0.25"/>
    </cacheField>
    <cacheField name="Humanitarian Conditions" numFmtId="0">
      <sharedItems containsBlank="1" containsMixedTypes="1" containsNumber="1" minValue="0" maxValue="5"/>
    </cacheField>
    <cacheField name="People in Need" numFmtId="0">
      <sharedItems containsBlank="1" containsMixedTypes="1" containsNumber="1" containsInteger="1" minValue="0" maxValue="5"/>
    </cacheField>
    <cacheField name="Current Humanitarian of population in the affected area" numFmtId="0">
      <sharedItems containsBlank="1" containsMixedTypes="1" containsNumber="1" containsInteger="1" minValue="0" maxValue="5"/>
    </cacheField>
    <cacheField name="Complexity" numFmtId="0">
      <sharedItems containsBlank="1" containsMixedTypes="1" containsNumber="1" minValue="0" maxValue="4.7"/>
    </cacheField>
    <cacheField name="Society and safety" numFmtId="0">
      <sharedItems containsBlank="1" containsMixedTypes="1" containsNumber="1" minValue="0" maxValue="4.3"/>
    </cacheField>
    <cacheField name="Humanitarian Access" numFmtId="0">
      <sharedItems containsBlank="1" containsMixedTypes="1" containsNumber="1" containsInteger="1" minValue="0" maxValue="5"/>
    </cacheField>
    <cacheField name="Operating environment" numFmtId="0">
      <sharedItems containsBlank="1" containsMixedTypes="1" containsNumber="1" minValue="0" maxValue="5"/>
    </cacheField>
    <cacheField name="Regions" numFmtId="0">
      <sharedItems containsBlank="1" containsMixedTypes="1" containsNumber="1" containsInteger="1" minValue="0" maxValue="0" count="8">
        <m/>
        <s v="Asia"/>
        <s v="Africa"/>
        <s v="Europe"/>
        <s v="Americas"/>
        <s v="Middle east"/>
        <s v="Pacific"/>
        <n v="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5">
  <r>
    <s v="Weights"/>
    <m/>
    <m/>
    <m/>
    <m/>
    <x v="0"/>
    <m/>
    <m/>
    <m/>
    <m/>
    <n v="0.2"/>
    <n v="0.3"/>
    <n v="0.7"/>
    <n v="0.25"/>
    <n v="0.5"/>
    <m/>
    <m/>
    <n v="0.3"/>
    <m/>
    <m/>
    <m/>
    <x v="0"/>
  </r>
  <r>
    <s v="(a-z)"/>
    <m/>
    <m/>
    <m/>
    <s v="(a-z)"/>
    <x v="0"/>
    <s v="(1-5)"/>
    <s v="(1-5)"/>
    <s v="(Very Low-Very High)"/>
    <m/>
    <s v="(1-5)"/>
    <s v="(1-5)"/>
    <s v="(1-5)"/>
    <s v="(1-5)"/>
    <s v="(1-5)"/>
    <s v="(1-5)"/>
    <s v="(1-5)"/>
    <s v="(1-5)"/>
    <s v="(1-5)"/>
    <s v="(1-5)"/>
    <s v="(1-5)"/>
    <x v="0"/>
  </r>
  <r>
    <s v="Complex crisis in Afghanistan"/>
    <s v="Complex crisis"/>
    <s v="AFG001"/>
    <s v="Afghanistan"/>
    <s v="AFG"/>
    <x v="1"/>
    <n v="4.2"/>
    <n v="5"/>
    <s v="Very High"/>
    <s v="Medium Reliability"/>
    <n v="4.5"/>
    <n v="4.8"/>
    <n v="4.3"/>
    <e v="#N/A"/>
    <n v="4"/>
    <n v="4"/>
    <n v="4"/>
    <n v="4.4000000000000004"/>
    <n v="3.7"/>
    <n v="5"/>
    <n v="5"/>
    <x v="1"/>
  </r>
  <r>
    <s v="Mixed migration flows in Algeria"/>
    <s v="Mixed Migration"/>
    <s v="DZA002"/>
    <s v="Algeria"/>
    <s v="DZA"/>
    <x v="2"/>
    <s v="x"/>
    <s v="x"/>
    <s v="x"/>
    <s v="x"/>
    <s v="x"/>
    <n v="5"/>
    <s v="x"/>
    <e v="#N/A"/>
    <s v="x"/>
    <s v="x"/>
    <s v="x"/>
    <n v="2.1"/>
    <n v="3"/>
    <n v="1"/>
    <n v="1"/>
    <x v="2"/>
  </r>
  <r>
    <s v="Sahrawi refugees in Algeria"/>
    <s v="Sahrawi refugees"/>
    <s v="DZA003"/>
    <s v="Algeria"/>
    <s v="DZA"/>
    <x v="2"/>
    <n v="1.4"/>
    <n v="2"/>
    <s v="Low"/>
    <s v="Medium Reliability"/>
    <n v="1.1000000000000001"/>
    <n v="1.8"/>
    <n v="0.8"/>
    <e v="#N/A"/>
    <n v="1"/>
    <n v="0"/>
    <n v="2"/>
    <n v="2.1"/>
    <n v="3"/>
    <n v="1"/>
    <n v="1"/>
    <x v="2"/>
  </r>
  <r>
    <s v="Western Mediterranean Route"/>
    <s v="Western Mediterranean Route"/>
    <s v="REG008"/>
    <s v="Algeria, Morocco, Spain"/>
    <s v="DZA, MAR, ESP"/>
    <x v="3"/>
    <s v="x"/>
    <s v="x"/>
    <s v="x"/>
    <s v="x"/>
    <s v="x"/>
    <s v="x"/>
    <s v="x"/>
    <e v="#N/A"/>
    <s v="x"/>
    <s v="x"/>
    <s v="x"/>
    <n v="2.1"/>
    <n v="2.6"/>
    <n v="1"/>
    <n v="1.5"/>
    <x v="3"/>
  </r>
  <r>
    <s v="Central Mediterranean Route"/>
    <s v="Central Mediterranean Route"/>
    <s v="REG007"/>
    <s v="Algeria, Tunisia, Libya, Italy"/>
    <s v="DZA, TUN, LBY, ITA"/>
    <x v="3"/>
    <s v="x"/>
    <s v="x"/>
    <s v="x"/>
    <s v="x"/>
    <s v="x"/>
    <s v="x"/>
    <s v="x"/>
    <e v="#N/A"/>
    <s v="x"/>
    <s v="x"/>
    <s v="x"/>
    <n v="2.2999999999999998"/>
    <n v="2.6"/>
    <n v="2"/>
    <n v="2"/>
    <x v="3"/>
  </r>
  <r>
    <s v="Rohingya refugee crisis"/>
    <s v="Rohingya Refugees"/>
    <s v="BGD002"/>
    <s v="Bangladesh"/>
    <s v="BGD"/>
    <x v="2"/>
    <n v="2.7"/>
    <n v="3"/>
    <s v="Medium"/>
    <s v="Medium Reliability"/>
    <n v="2.1"/>
    <n v="1"/>
    <n v="2.6"/>
    <e v="#N/A"/>
    <n v="3"/>
    <n v="2"/>
    <n v="4"/>
    <n v="2.6"/>
    <n v="2.6"/>
    <n v="2"/>
    <n v="2.5"/>
    <x v="1"/>
  </r>
  <r>
    <s v="Floods in Bangladesh"/>
    <s v="Floods"/>
    <s v="BGD003"/>
    <s v="Bangladesh"/>
    <s v="BGD"/>
    <x v="4"/>
    <n v="2.6"/>
    <n v="3"/>
    <s v="Medium"/>
    <s v="Medium Reliability"/>
    <n v="2.9"/>
    <n v="3.5"/>
    <n v="2.6"/>
    <e v="#N/A"/>
    <n v="2.5"/>
    <n v="3"/>
    <n v="2"/>
    <n v="2.6"/>
    <n v="2.6"/>
    <n v="2"/>
    <n v="2.5"/>
    <x v="1"/>
  </r>
  <r>
    <s v="Rohingya Regional Crisis"/>
    <s v="Rohingya Regional Crisis"/>
    <s v="REG011"/>
    <s v="Bangladesh, Myanmar"/>
    <s v="BGD, MMR"/>
    <x v="3"/>
    <n v="3.3"/>
    <n v="4"/>
    <s v="High"/>
    <s v="Medium Reliability"/>
    <n v="2.9"/>
    <n v="2"/>
    <n v="3.3"/>
    <e v="#N/A"/>
    <n v="3.5"/>
    <n v="3"/>
    <n v="4"/>
    <n v="3.1"/>
    <n v="3.2"/>
    <n v="2"/>
    <n v="3"/>
    <x v="1"/>
  </r>
  <r>
    <s v="Venezuela displacement in Brazil"/>
    <s v="Venezuelan refugees"/>
    <s v="BRA002"/>
    <s v="Brazil"/>
    <s v="BRA"/>
    <x v="2"/>
    <n v="2"/>
    <n v="2"/>
    <s v="Low"/>
    <s v="Medium Reliability"/>
    <n v="1.6"/>
    <n v="1.8"/>
    <n v="1.5"/>
    <e v="#N/A"/>
    <n v="2"/>
    <n v="1"/>
    <n v="3"/>
    <n v="2.1"/>
    <n v="2.6"/>
    <n v="1"/>
    <n v="1.5"/>
    <x v="4"/>
  </r>
  <r>
    <s v="Conflict in Burkina Faso"/>
    <s v="Conflict"/>
    <s v="BFA002"/>
    <s v="Burkina Faso"/>
    <s v="BFA"/>
    <x v="5"/>
    <n v="2.8"/>
    <n v="3"/>
    <s v="Medium"/>
    <s v="Medium Reliability"/>
    <n v="3.5"/>
    <n v="3.5"/>
    <n v="3.5"/>
    <e v="#N/A"/>
    <n v="2.5"/>
    <n v="2"/>
    <n v="3"/>
    <n v="2.9"/>
    <n v="2.8"/>
    <n v="2"/>
    <n v="3"/>
    <x v="2"/>
  </r>
  <r>
    <s v="Complex in Burundi"/>
    <s v="Complex crisis "/>
    <s v="BDI001"/>
    <s v="Burundi"/>
    <s v="BDI"/>
    <x v="1"/>
    <n v="3.5"/>
    <n v="4"/>
    <s v="High"/>
    <s v="Medium Reliability"/>
    <n v="3.6"/>
    <n v="3.8"/>
    <n v="3.5"/>
    <e v="#N/A"/>
    <n v="3.5"/>
    <n v="3"/>
    <n v="4"/>
    <n v="3.5"/>
    <n v="2.9"/>
    <n v="3"/>
    <n v="4"/>
    <x v="2"/>
  </r>
  <r>
    <s v="Multiple crises in Cameroon"/>
    <s v="Country level"/>
    <s v="CMR001"/>
    <s v="Cameroon"/>
    <s v="CMR"/>
    <x v="6"/>
    <n v="3.8"/>
    <n v="4"/>
    <s v="High"/>
    <s v="Medium Reliability"/>
    <n v="3.5"/>
    <n v="3.8"/>
    <n v="3.3"/>
    <e v="#N/A"/>
    <n v="4"/>
    <n v="4"/>
    <n v="4"/>
    <n v="3.8"/>
    <n v="3.5"/>
    <n v="3"/>
    <n v="4"/>
    <x v="2"/>
  </r>
  <r>
    <s v="Boko Haram in Cameroon"/>
    <s v="Boko Haram"/>
    <s v="CMR002"/>
    <s v="Cameroon"/>
    <s v="CMR"/>
    <x v="5"/>
    <n v="3.4"/>
    <n v="4"/>
    <s v="High"/>
    <s v="Medium Reliability"/>
    <n v="2.7"/>
    <n v="2.2999999999999998"/>
    <n v="2.8"/>
    <e v="#N/A"/>
    <n v="3.5"/>
    <n v="3"/>
    <n v="4"/>
    <n v="3.8"/>
    <n v="3.5"/>
    <n v="3"/>
    <n v="4"/>
    <x v="2"/>
  </r>
  <r>
    <s v="Anglophone Crisis in Cameroon"/>
    <s v="Anglophone crisis"/>
    <s v="CMR003"/>
    <s v="Cameroon"/>
    <s v="CMR"/>
    <x v="5"/>
    <n v="3.3"/>
    <n v="4"/>
    <s v="High"/>
    <s v="Medium Reliability"/>
    <n v="2.6"/>
    <n v="2.8"/>
    <n v="2.5"/>
    <e v="#N/A"/>
    <n v="3.5"/>
    <n v="3"/>
    <n v="4"/>
    <n v="3.3"/>
    <n v="3.5"/>
    <n v="3"/>
    <n v="3"/>
    <x v="2"/>
  </r>
  <r>
    <s v="CAR refugees in Cameroon"/>
    <s v="CAR refugees"/>
    <s v="CMR004"/>
    <s v="Cameroon"/>
    <s v="CMR"/>
    <x v="2"/>
    <n v="2.6"/>
    <n v="3"/>
    <s v="Medium"/>
    <s v="Medium Reliability"/>
    <n v="2"/>
    <n v="2.8"/>
    <n v="1.7"/>
    <e v="#N/A"/>
    <n v="2.5"/>
    <n v="2"/>
    <n v="3"/>
    <n v="3.3"/>
    <n v="3.5"/>
    <n v="3"/>
    <n v="3"/>
    <x v="2"/>
  </r>
  <r>
    <s v="Complex crisis in CAR"/>
    <s v="Complex crisis"/>
    <s v="CAF001"/>
    <s v="CAR"/>
    <s v="CAF"/>
    <x v="1"/>
    <n v="3.6"/>
    <n v="4"/>
    <s v="High"/>
    <s v="Medium Reliability"/>
    <n v="4"/>
    <n v="4"/>
    <n v="4"/>
    <e v="#N/A"/>
    <n v="3.5"/>
    <n v="3"/>
    <n v="4"/>
    <n v="3.6"/>
    <n v="3.7"/>
    <n v="3"/>
    <n v="3.5"/>
    <x v="2"/>
  </r>
  <r>
    <s v="Complex crisis in Chad"/>
    <s v="Complex crisis"/>
    <s v="TCD001"/>
    <s v="Chad"/>
    <s v="TCD"/>
    <x v="6"/>
    <n v="3.8"/>
    <n v="4"/>
    <s v="High"/>
    <s v="Medium Reliability"/>
    <n v="3.5"/>
    <n v="4.8"/>
    <n v="3"/>
    <e v="#N/A"/>
    <n v="4"/>
    <n v="4"/>
    <n v="4"/>
    <n v="3.6"/>
    <n v="3.7"/>
    <n v="2"/>
    <n v="3.5"/>
    <x v="2"/>
  </r>
  <r>
    <s v="Boko Haram in Chad"/>
    <s v="Boko Haram "/>
    <s v="TCD003"/>
    <s v="Chad"/>
    <s v="TCD"/>
    <x v="5"/>
    <n v="2.9"/>
    <n v="3"/>
    <s v="Medium"/>
    <s v="Medium Reliability"/>
    <n v="1.7"/>
    <n v="1"/>
    <n v="2"/>
    <e v="#N/A"/>
    <n v="3"/>
    <n v="2"/>
    <n v="4"/>
    <n v="3.6"/>
    <n v="3.7"/>
    <n v="2"/>
    <n v="3.5"/>
    <x v="2"/>
  </r>
  <r>
    <s v="CAR refugees in Chad"/>
    <s v="CAR refugees"/>
    <s v="TCD004"/>
    <s v="Chad"/>
    <s v="TCD"/>
    <x v="2"/>
    <n v="2.9"/>
    <n v="3"/>
    <s v="Medium"/>
    <s v="Medium Reliability"/>
    <n v="2.2000000000000002"/>
    <n v="2.5"/>
    <n v="2"/>
    <e v="#N/A"/>
    <n v="3"/>
    <n v="3"/>
    <n v="3"/>
    <n v="3.1"/>
    <n v="3.7"/>
    <n v="2"/>
    <n v="2.5"/>
    <x v="2"/>
  </r>
  <r>
    <s v="Darfur refugees in Chad"/>
    <s v="Darfur refugees"/>
    <s v="TCD005"/>
    <s v="Chad"/>
    <s v="TCD"/>
    <x v="2"/>
    <n v="2.9"/>
    <n v="3"/>
    <s v="Medium"/>
    <s v="Medium Reliability"/>
    <n v="2.5"/>
    <n v="2.5"/>
    <n v="2.5"/>
    <e v="#N/A"/>
    <n v="3"/>
    <n v="2"/>
    <n v="4"/>
    <n v="2.9"/>
    <n v="3.7"/>
    <n v="2"/>
    <n v="2"/>
    <x v="2"/>
  </r>
  <r>
    <s v="Tibesti Conflict in Chad"/>
    <s v="Tibesti conflict"/>
    <s v="TCD006"/>
    <s v="Chad"/>
    <s v="TCD"/>
    <x v="5"/>
    <s v="x"/>
    <s v="x"/>
    <s v="x"/>
    <s v="x"/>
    <n v="1.3"/>
    <n v="2.1"/>
    <n v="1"/>
    <e v="#N/A"/>
    <s v="x"/>
    <s v="x"/>
    <s v="x"/>
    <n v="2.7"/>
    <n v="3.7"/>
    <n v="2"/>
    <n v="1.5"/>
    <x v="2"/>
  </r>
  <r>
    <s v="Complex crisis in Colombia"/>
    <s v="Complex crisis"/>
    <s v="COL001"/>
    <s v="Colombia"/>
    <s v="COL"/>
    <x v="1"/>
    <n v="3.4"/>
    <n v="4"/>
    <s v="High"/>
    <s v="Medium Reliability"/>
    <n v="3.5"/>
    <n v="5"/>
    <n v="2.8"/>
    <e v="#N/A"/>
    <n v="3.5"/>
    <n v="4"/>
    <n v="3"/>
    <n v="3.3"/>
    <n v="2.6"/>
    <n v="3"/>
    <n v="4"/>
    <x v="4"/>
  </r>
  <r>
    <s v="Venezuela displacement in Colombia"/>
    <s v="Venezuelan refugees "/>
    <s v="COL002"/>
    <s v="Colombia"/>
    <s v="COL"/>
    <x v="2"/>
    <n v="2.4"/>
    <n v="3"/>
    <s v="Medium"/>
    <s v="Medium Reliability"/>
    <n v="2.8"/>
    <n v="3.1"/>
    <n v="2.6666666666666665"/>
    <e v="#N/A"/>
    <n v="2"/>
    <n v="3"/>
    <n v="1"/>
    <n v="2.8"/>
    <n v="2.6"/>
    <n v="3"/>
    <n v="3"/>
    <x v="4"/>
  </r>
  <r>
    <s v="Pool conflict"/>
    <s v="Conflict"/>
    <s v="COG002"/>
    <s v="Congo"/>
    <s v="COG"/>
    <x v="5"/>
    <n v="2.1"/>
    <n v="3"/>
    <s v="Medium"/>
    <s v="Medium Reliability"/>
    <n v="1.6"/>
    <n v="1.8"/>
    <n v="1.5"/>
    <e v="#N/A"/>
    <n v="2"/>
    <n v="1"/>
    <n v="3"/>
    <n v="2.7"/>
    <n v="2.9"/>
    <n v="1"/>
    <n v="2.5"/>
    <x v="2"/>
  </r>
  <r>
    <s v="Nicaraguan refugees in Costa Rica"/>
    <s v="Nicaraguan refugees"/>
    <s v="CRI002"/>
    <s v="Costa Rica"/>
    <s v="CRI"/>
    <x v="2"/>
    <n v="1"/>
    <n v="1"/>
    <s v="Very Low"/>
    <s v="Medium Reliability"/>
    <n v="1.1000000000000001"/>
    <n v="1.8"/>
    <n v="0.8"/>
    <e v="#N/A"/>
    <n v="1"/>
    <n v="1"/>
    <n v="1"/>
    <n v="0.9"/>
    <n v="0.8"/>
    <n v="0"/>
    <n v="1"/>
    <x v="4"/>
  </r>
  <r>
    <s v="Mixed migration in Djibouti"/>
    <s v="Mixed Migration"/>
    <s v="DJI002"/>
    <s v="Djibouti"/>
    <s v="DJI"/>
    <x v="2"/>
    <n v="1.5"/>
    <n v="2"/>
    <s v="Low"/>
    <s v="Medium Reliability"/>
    <n v="2.2000000000000002"/>
    <n v="3"/>
    <n v="1.8333333333333333"/>
    <e v="#N/A"/>
    <n v="1"/>
    <n v="1"/>
    <n v="1"/>
    <n v="1.7"/>
    <n v="2.2999999999999998"/>
    <n v="0"/>
    <n v="1"/>
    <x v="2"/>
  </r>
  <r>
    <s v="Drought in Djibouti"/>
    <s v="Drought"/>
    <s v="DJI003"/>
    <s v="Djibouti"/>
    <s v="DJI"/>
    <x v="7"/>
    <n v="2.2999999999999998"/>
    <n v="3"/>
    <s v="Medium"/>
    <s v="Medium Reliability"/>
    <n v="1.6"/>
    <n v="3"/>
    <n v="1"/>
    <e v="#N/A"/>
    <n v="2.5"/>
    <n v="1"/>
    <n v="4"/>
    <n v="2.4"/>
    <n v="2.2999999999999998"/>
    <n v="0"/>
    <n v="2.5"/>
    <x v="2"/>
  </r>
  <r>
    <s v="Complex crisis in DPRK"/>
    <s v="Complex crisis"/>
    <s v="PRK001"/>
    <s v="DPRK"/>
    <s v="PRK"/>
    <x v="1"/>
    <n v="3.8"/>
    <n v="4"/>
    <s v="High"/>
    <s v="Medium Reliability"/>
    <n v="3.3"/>
    <n v="4"/>
    <n v="3"/>
    <e v="#N/A"/>
    <n v="4.5"/>
    <n v="5"/>
    <n v="4"/>
    <n v="2.9"/>
    <n v="3.3"/>
    <n v="4"/>
    <n v="2.5"/>
    <x v="1"/>
  </r>
  <r>
    <s v="Complex crisis in DRC"/>
    <s v="Complex crisis"/>
    <s v="COD001"/>
    <s v="DRC"/>
    <s v="COD"/>
    <x v="1"/>
    <n v="4.2"/>
    <n v="5"/>
    <s v="Very High"/>
    <s v="Medium Reliability"/>
    <n v="4.5999999999999996"/>
    <n v="5"/>
    <n v="4.4000000000000004"/>
    <e v="#N/A"/>
    <n v="4"/>
    <n v="5"/>
    <n v="3"/>
    <n v="4.3"/>
    <n v="4"/>
    <n v="4"/>
    <n v="4.5"/>
    <x v="2"/>
  </r>
  <r>
    <s v="Venezuela displacement in Ecuador"/>
    <s v="Venezuelan refugees "/>
    <s v="ECU002"/>
    <s v="Ecuador"/>
    <s v="ECU"/>
    <x v="2"/>
    <n v="1.9"/>
    <n v="2"/>
    <s v="Low"/>
    <s v="Medium Reliability"/>
    <n v="1.4"/>
    <n v="1.5"/>
    <n v="1.3"/>
    <e v="#N/A"/>
    <n v="2"/>
    <n v="1"/>
    <n v="3"/>
    <n v="1.9"/>
    <n v="2.2999999999999998"/>
    <n v="1"/>
    <n v="1.5"/>
    <x v="4"/>
  </r>
  <r>
    <s v="Syrian Refugee Crisis in Egypt"/>
    <s v="Syrian refugees"/>
    <s v="EGY002"/>
    <s v="Egypt"/>
    <s v="EGY"/>
    <x v="2"/>
    <n v="1.4"/>
    <n v="2"/>
    <s v="Low"/>
    <s v="Medium Reliability"/>
    <n v="1.2"/>
    <n v="2.1"/>
    <n v="0.8"/>
    <e v="#N/A"/>
    <n v="1"/>
    <n v="1"/>
    <n v="1"/>
    <n v="2.2999999999999998"/>
    <n v="2.5"/>
    <n v="2"/>
    <n v="2"/>
    <x v="2"/>
  </r>
  <r>
    <s v="Complex crisis in El Salvador"/>
    <s v="Complex crisis"/>
    <s v="SLV001"/>
    <s v="El Salvador"/>
    <s v="SLV"/>
    <x v="1"/>
    <n v="2.2000000000000002"/>
    <n v="3"/>
    <s v="Medium"/>
    <s v="Medium Reliability"/>
    <n v="3.3"/>
    <n v="3.5"/>
    <n v="3.2"/>
    <e v="#N/A"/>
    <n v="1.5"/>
    <n v="1"/>
    <n v="2"/>
    <n v="2.7"/>
    <n v="2.8"/>
    <n v="2"/>
    <n v="2.5"/>
    <x v="4"/>
  </r>
  <r>
    <s v="Complex crisis in Eritrea"/>
    <s v="Complex crisis"/>
    <s v="ERI001"/>
    <s v="Eritrea"/>
    <s v="ERI"/>
    <x v="1"/>
    <n v="3.8"/>
    <n v="4"/>
    <s v="High"/>
    <s v="Medium Reliability"/>
    <n v="3.9"/>
    <n v="3.5"/>
    <n v="4"/>
    <e v="#N/A"/>
    <n v="3.5"/>
    <n v="4"/>
    <n v="3"/>
    <n v="4.2"/>
    <n v="3.4"/>
    <n v="5"/>
    <n v="5"/>
    <x v="2"/>
  </r>
  <r>
    <s v="Complex crisis in Ethiopia"/>
    <s v="Complex crisis"/>
    <s v="ETH001"/>
    <s v="Ethiopia"/>
    <s v="ETH"/>
    <x v="1"/>
    <n v="3.2"/>
    <n v="4"/>
    <s v="High"/>
    <s v="Low Reliability"/>
    <n v="3.7"/>
    <n v="5"/>
    <n v="3.2"/>
    <e v="#N/A"/>
    <n v="3"/>
    <n v="5"/>
    <n v="1"/>
    <n v="3.3"/>
    <n v="3"/>
    <n v="3"/>
    <n v="3.5"/>
    <x v="2"/>
  </r>
  <r>
    <s v="Mixed migration flows in Greece"/>
    <s v="Mixed Migration"/>
    <s v="GRC002"/>
    <s v="Greece"/>
    <s v="GRC"/>
    <x v="2"/>
    <n v="1.4"/>
    <n v="2"/>
    <s v="Low"/>
    <s v="Medium Reliability"/>
    <n v="1"/>
    <n v="1.3"/>
    <n v="0.8"/>
    <e v="#N/A"/>
    <n v="1.5"/>
    <n v="1"/>
    <n v="2"/>
    <n v="1.6"/>
    <n v="1.7"/>
    <n v="1"/>
    <n v="1.5"/>
    <x v="3"/>
  </r>
  <r>
    <s v="Complex crisis in Guatemala"/>
    <s v="Complex crisis"/>
    <s v="GTM001"/>
    <s v="Guatemala"/>
    <s v="GTM"/>
    <x v="1"/>
    <n v="3.4"/>
    <n v="4"/>
    <s v="High"/>
    <s v="Medium Reliability"/>
    <n v="3.8"/>
    <n v="4"/>
    <n v="3.75"/>
    <e v="#N/A"/>
    <n v="3.5"/>
    <n v="4"/>
    <n v="3"/>
    <n v="2.8"/>
    <n v="3.1"/>
    <n v="2"/>
    <n v="2.5"/>
    <x v="4"/>
  </r>
  <r>
    <s v="Complex crisis in Haiti"/>
    <s v="Complex crisis"/>
    <s v="HTI001"/>
    <s v="Haiti"/>
    <s v="HTI"/>
    <x v="1"/>
    <n v="3"/>
    <n v="3"/>
    <s v="Medium"/>
    <s v="Medium Reliability"/>
    <n v="2.7"/>
    <n v="3.8"/>
    <n v="2.1666666666666665"/>
    <e v="#N/A"/>
    <n v="3.5"/>
    <n v="3"/>
    <n v="4"/>
    <n v="2.2999999999999998"/>
    <n v="3"/>
    <n v="1"/>
    <n v="1.5"/>
    <x v="4"/>
  </r>
  <r>
    <s v="Complex crisis in Honduras"/>
    <s v="Complex crisis"/>
    <s v="HND001"/>
    <s v="Honduras"/>
    <s v="HND"/>
    <x v="1"/>
    <n v="1.9"/>
    <n v="2"/>
    <s v="Low"/>
    <s v="Medium Reliability"/>
    <n v="3.1"/>
    <n v="3.8"/>
    <n v="2.8"/>
    <e v="#N/A"/>
    <n v="1"/>
    <n v="1"/>
    <n v="1"/>
    <n v="2.7"/>
    <n v="2.9"/>
    <n v="2"/>
    <n v="2.5"/>
    <x v="4"/>
  </r>
  <r>
    <s v="Conflict in Jammu and Kashmir"/>
    <s v="Kashmir conflict "/>
    <s v="IND002"/>
    <s v="India"/>
    <s v="IND"/>
    <x v="5"/>
    <s v="x"/>
    <s v="x"/>
    <s v="x"/>
    <s v="x"/>
    <s v="x"/>
    <n v="2.2999999999999998"/>
    <s v="x"/>
    <e v="#N/A"/>
    <s v="x"/>
    <s v="x"/>
    <s v="x"/>
    <n v="2.9"/>
    <n v="2.7"/>
    <n v="2"/>
    <n v="3"/>
    <x v="1"/>
  </r>
  <r>
    <s v="Regional Kashmir conflict"/>
    <s v="Regional Kashmir conflict"/>
    <s v="REG003"/>
    <s v="India, Pakistan"/>
    <s v="IND, PAK"/>
    <x v="3"/>
    <s v="x"/>
    <s v="x"/>
    <s v="x"/>
    <s v="x"/>
    <s v="x"/>
    <n v="3"/>
    <s v="x"/>
    <e v="#N/A"/>
    <s v="x"/>
    <s v="x"/>
    <s v="x"/>
    <n v="3.3"/>
    <n v="3.1"/>
    <n v="3"/>
    <n v="3.5"/>
    <x v="1"/>
  </r>
  <r>
    <s v="Complex Crisis in Indonesia "/>
    <s v="Complex crisis "/>
    <s v="IDN001"/>
    <s v="Indonesia"/>
    <s v="IDN"/>
    <x v="1"/>
    <n v="2.1"/>
    <n v="3"/>
    <s v="Medium"/>
    <s v="Medium Reliability"/>
    <n v="2.5"/>
    <n v="3.8"/>
    <n v="1.9"/>
    <e v="#N/A"/>
    <n v="1.5"/>
    <n v="1"/>
    <n v="2"/>
    <n v="2.7"/>
    <n v="2.2999999999999998"/>
    <n v="2"/>
    <n v="3"/>
    <x v="1"/>
  </r>
  <r>
    <s v="Papua Conflict"/>
    <s v="Papua Conflict"/>
    <s v="IDN002"/>
    <s v="Indonesia"/>
    <s v="IDN"/>
    <x v="5"/>
    <n v="1.9"/>
    <n v="2"/>
    <s v="Low"/>
    <s v="Medium Reliability"/>
    <n v="1.6"/>
    <n v="2.2999999999999998"/>
    <n v="1.3333333333333333"/>
    <e v="#N/A"/>
    <n v="1.5"/>
    <n v="1"/>
    <n v="2"/>
    <n v="2.7"/>
    <n v="2.2999999999999998"/>
    <n v="2"/>
    <n v="3"/>
    <x v="1"/>
  </r>
  <r>
    <s v="Sunda Strait Tsunami"/>
    <s v="Sunda Strait Tsunami"/>
    <s v="IDN003"/>
    <s v="Indonesia"/>
    <s v="IDN"/>
    <x v="8"/>
    <n v="1.3"/>
    <n v="2"/>
    <s v="Low"/>
    <s v="Medium Reliability"/>
    <n v="0.7"/>
    <n v="1.3"/>
    <n v="0.5"/>
    <e v="#N/A"/>
    <n v="1"/>
    <n v="1"/>
    <n v="1"/>
    <n v="2.2000000000000002"/>
    <n v="2.2999999999999998"/>
    <n v="2"/>
    <n v="2"/>
    <x v="1"/>
  </r>
  <r>
    <s v="Iran Floods"/>
    <s v="Iran Floods"/>
    <s v="IRN002"/>
    <s v="Iran"/>
    <s v="IRN"/>
    <x v="4"/>
    <n v="2.8"/>
    <n v="3"/>
    <s v="Medium"/>
    <s v="Medium Reliability"/>
    <n v="4"/>
    <n v="5"/>
    <n v="3.5"/>
    <e v="#N/A"/>
    <n v="2.5"/>
    <n v="3"/>
    <n v="2"/>
    <n v="2.5"/>
    <n v="3"/>
    <n v="1"/>
    <n v="2"/>
    <x v="5"/>
  </r>
  <r>
    <s v="Multiple crises in Iraq"/>
    <s v="Country level"/>
    <s v="IRQ001"/>
    <s v="Iraq"/>
    <s v="IRQ"/>
    <x v="6"/>
    <n v="4"/>
    <n v="4"/>
    <s v="High"/>
    <s v="Medium Reliability"/>
    <n v="3.9"/>
    <n v="3.5"/>
    <n v="4"/>
    <e v="#N/A"/>
    <n v="4"/>
    <n v="4"/>
    <n v="4"/>
    <n v="4"/>
    <n v="3.5"/>
    <n v="4"/>
    <n v="4.5"/>
    <x v="5"/>
  </r>
  <r>
    <s v="Conflict  in Iraq"/>
    <s v="Conflict"/>
    <s v="IRQ002"/>
    <s v="Iraq"/>
    <s v="IRQ"/>
    <x v="5"/>
    <n v="3.9"/>
    <n v="4"/>
    <s v="High"/>
    <s v="Medium Reliability"/>
    <n v="3.7"/>
    <n v="3.5"/>
    <n v="3.8333333333333335"/>
    <e v="#N/A"/>
    <n v="4"/>
    <n v="4"/>
    <n v="4"/>
    <n v="4"/>
    <n v="3.5"/>
    <n v="4"/>
    <n v="4.5"/>
    <x v="5"/>
  </r>
  <r>
    <s v="Syrian and Palestinian refugees in iraq"/>
    <s v="Syrian refugees"/>
    <s v="IRQ003"/>
    <s v="Iraq"/>
    <s v="IRQ"/>
    <x v="2"/>
    <n v="2.7"/>
    <n v="3"/>
    <s v="Medium"/>
    <s v="Medium Reliability"/>
    <n v="2.5"/>
    <n v="2"/>
    <n v="2.75"/>
    <e v="#N/A"/>
    <n v="2"/>
    <n v="1"/>
    <n v="3"/>
    <n v="4"/>
    <n v="3.5"/>
    <n v="4"/>
    <n v="4.5"/>
    <x v="5"/>
  </r>
  <r>
    <s v="Syrian refugees in Jordan"/>
    <s v="Syrian refugees"/>
    <s v="JOR002"/>
    <s v="Jordan"/>
    <s v="JOR"/>
    <x v="2"/>
    <n v="2.2999999999999998"/>
    <n v="3"/>
    <s v="Medium"/>
    <s v="Medium Reliability"/>
    <n v="2.2999999999999998"/>
    <n v="3.3"/>
    <n v="1.8"/>
    <e v="#N/A"/>
    <n v="2.5"/>
    <n v="2"/>
    <n v="3"/>
    <n v="1.9"/>
    <n v="2.2999999999999998"/>
    <n v="1"/>
    <n v="1.5"/>
    <x v="5"/>
  </r>
  <r>
    <s v="Multiple crisis in Kenya "/>
    <s v="Country level "/>
    <s v="KEN001"/>
    <s v="Kenya"/>
    <s v="KEN"/>
    <x v="6"/>
    <n v="2.8"/>
    <n v="3"/>
    <s v="Medium"/>
    <s v="Medium Reliability"/>
    <n v="3.3"/>
    <n v="4.8"/>
    <n v="2.6666666666666665"/>
    <e v="#N/A"/>
    <n v="2.5"/>
    <n v="3"/>
    <n v="2"/>
    <n v="2.8"/>
    <n v="3.6"/>
    <n v="1"/>
    <n v="2"/>
    <x v="2"/>
  </r>
  <r>
    <s v="Refugee situation in Kenya"/>
    <s v="Refugee situation"/>
    <s v="KEN002"/>
    <s v="kenya"/>
    <s v="KEN"/>
    <x v="2"/>
    <n v="2.4"/>
    <n v="3"/>
    <s v="Medium"/>
    <s v="Medium Reliability"/>
    <n v="1.6"/>
    <n v="2.2999999999999998"/>
    <n v="1.3333333333333333"/>
    <e v="#N/A"/>
    <n v="2.5"/>
    <n v="2"/>
    <n v="3"/>
    <n v="2.6"/>
    <n v="3.6"/>
    <n v="1"/>
    <n v="1.5"/>
    <x v="2"/>
  </r>
  <r>
    <s v="Drought in Kenya"/>
    <s v="Drought"/>
    <s v="KEN003"/>
    <s v="Kenya"/>
    <s v="KEN"/>
    <x v="7"/>
    <n v="2.7"/>
    <n v="3"/>
    <s v="Medium"/>
    <s v="Medium Reliability"/>
    <n v="3.2"/>
    <n v="4.8"/>
    <n v="2.5"/>
    <e v="#N/A"/>
    <n v="2.5"/>
    <n v="3"/>
    <n v="2"/>
    <n v="2.8"/>
    <n v="3.6"/>
    <n v="1"/>
    <n v="2"/>
    <x v="2"/>
  </r>
  <r>
    <s v="Syrian refugees in Lebanon"/>
    <s v="Syrian refugees"/>
    <s v="LBN002"/>
    <s v="Lebanon"/>
    <s v="LBN"/>
    <x v="2"/>
    <n v="2.4"/>
    <n v="3"/>
    <s v="Medium"/>
    <s v="Medium Reliability"/>
    <n v="2.5"/>
    <n v="3.5"/>
    <n v="2.1"/>
    <e v="#N/A"/>
    <n v="2.5"/>
    <n v="2"/>
    <n v="3"/>
    <n v="2.2000000000000002"/>
    <n v="2.4"/>
    <n v="2"/>
    <n v="2"/>
    <x v="5"/>
  </r>
  <r>
    <s v="Drought in Lesotho"/>
    <s v="Drought"/>
    <s v="LSO002"/>
    <s v="Lesotho"/>
    <s v="LSO"/>
    <x v="7"/>
    <n v="1.7"/>
    <n v="2"/>
    <s v="Low"/>
    <s v="Medium Reliability"/>
    <n v="1.6"/>
    <n v="3.5"/>
    <n v="0.8"/>
    <e v="#N/A"/>
    <n v="2"/>
    <n v="1"/>
    <n v="3"/>
    <n v="1.1000000000000001"/>
    <n v="1.7"/>
    <n v="0"/>
    <n v="0.5"/>
    <x v="2"/>
  </r>
  <r>
    <s v="Complex crisis in Libya"/>
    <s v="Complex crisis"/>
    <s v="LBY001"/>
    <s v="Libya"/>
    <s v="LBY"/>
    <x v="6"/>
    <n v="3.8"/>
    <n v="4"/>
    <s v="High"/>
    <s v="Medium Reliability"/>
    <n v="3.9"/>
    <n v="4.5"/>
    <n v="3.7"/>
    <e v="#N/A"/>
    <n v="3.5"/>
    <n v="3"/>
    <n v="4"/>
    <n v="4.2"/>
    <n v="3.8"/>
    <n v="4"/>
    <n v="4.5"/>
    <x v="2"/>
  </r>
  <r>
    <s v="Mixed migration flows in Libya"/>
    <s v="Mixed Migration"/>
    <s v="LBY002"/>
    <s v="Libya"/>
    <s v="LBY"/>
    <x v="2"/>
    <n v="2.4"/>
    <n v="3"/>
    <s v="Medium"/>
    <s v="Medium Reliability"/>
    <n v="3.2"/>
    <n v="4.5"/>
    <n v="2.6666666666666665"/>
    <e v="#N/A"/>
    <n v="1.5"/>
    <n v="2"/>
    <n v="1"/>
    <n v="3.4"/>
    <n v="3.8"/>
    <n v="4"/>
    <n v="3"/>
    <x v="2"/>
  </r>
  <r>
    <s v="Drought in Madagascar"/>
    <s v="Drought"/>
    <s v="MDG002"/>
    <s v="Madagascar"/>
    <s v="MDG"/>
    <x v="7"/>
    <n v="2.4"/>
    <n v="3"/>
    <s v="Medium"/>
    <s v="Medium Reliability"/>
    <n v="1.3"/>
    <n v="2"/>
    <n v="1"/>
    <e v="#N/A"/>
    <n v="3.5"/>
    <n v="3"/>
    <n v="4"/>
    <n v="1.4"/>
    <n v="1.7"/>
    <n v="1"/>
    <n v="1"/>
    <x v="2"/>
  </r>
  <r>
    <s v="Complex crisis in Malawi"/>
    <s v="Complex"/>
    <s v="MWI002"/>
    <s v="Malawi"/>
    <s v="MWI"/>
    <x v="1"/>
    <n v="3"/>
    <n v="3"/>
    <s v="Medium"/>
    <s v="Medium Reliability"/>
    <n v="3.6"/>
    <n v="3.8"/>
    <n v="3.5"/>
    <e v="#N/A"/>
    <n v="3.5"/>
    <n v="4"/>
    <n v="3"/>
    <n v="1.7"/>
    <n v="1.8"/>
    <n v="2"/>
    <n v="1.5"/>
    <x v="2"/>
  </r>
  <r>
    <s v="Tropical Cyclone Idai in Malawi"/>
    <s v="Tropical Cyclone Idai"/>
    <s v="MWI003"/>
    <s v="Malawi"/>
    <s v="MWI"/>
    <x v="4"/>
    <n v="2.2000000000000002"/>
    <n v="3"/>
    <s v="Medium"/>
    <s v="Medium Reliability"/>
    <n v="2"/>
    <n v="3.3"/>
    <n v="1.5"/>
    <e v="#N/A"/>
    <n v="2.5"/>
    <n v="2"/>
    <n v="3"/>
    <n v="1.9"/>
    <n v="1.8"/>
    <n v="2"/>
    <n v="2"/>
    <x v="2"/>
  </r>
  <r>
    <s v="Complex crisis in Mali"/>
    <s v="Complex crisis"/>
    <s v="MLI001"/>
    <s v="Mali"/>
    <s v="MLI"/>
    <x v="1"/>
    <n v="3.3"/>
    <n v="4"/>
    <s v="High"/>
    <s v="Medium Reliability"/>
    <n v="3.9"/>
    <n v="4.8"/>
    <n v="3.5"/>
    <e v="#N/A"/>
    <n v="3"/>
    <n v="3"/>
    <n v="3"/>
    <n v="3.4"/>
    <n v="2.7"/>
    <n v="3"/>
    <n v="4"/>
    <x v="2"/>
  </r>
  <r>
    <s v="Refugees from Mali in Mauritania"/>
    <s v="Malian refugees"/>
    <s v="MRT002"/>
    <s v="Mauritania"/>
    <s v="MRT"/>
    <x v="2"/>
    <n v="2.5"/>
    <n v="3"/>
    <s v="Medium"/>
    <s v="Medium Reliability"/>
    <n v="1.5"/>
    <n v="1"/>
    <n v="1.6666666666666667"/>
    <e v="#N/A"/>
    <n v="3"/>
    <n v="2"/>
    <n v="4"/>
    <n v="2.2000000000000002"/>
    <n v="2.9"/>
    <n v="1"/>
    <n v="1.5"/>
    <x v="2"/>
  </r>
  <r>
    <s v="Drought in Mauritania"/>
    <s v="Food security"/>
    <s v="MRT003"/>
    <s v="Mauritania"/>
    <s v="MRT"/>
    <x v="7"/>
    <n v="2.5"/>
    <n v="3"/>
    <s v="Medium"/>
    <s v="Medium Reliability"/>
    <n v="3.4"/>
    <n v="4.3"/>
    <n v="3"/>
    <e v="#N/A"/>
    <n v="2.5"/>
    <n v="2"/>
    <n v="3"/>
    <n v="2"/>
    <n v="2.9"/>
    <n v="1"/>
    <n v="1"/>
    <x v="2"/>
  </r>
  <r>
    <s v="Mixed migration flows in Morocco"/>
    <s v="Mixed Migration"/>
    <s v="MAR002"/>
    <s v="Morocco"/>
    <s v="MAR"/>
    <x v="2"/>
    <s v="x"/>
    <s v="x"/>
    <s v="x"/>
    <s v="x"/>
    <s v="x"/>
    <n v="4"/>
    <s v="x"/>
    <e v="#VALUE!"/>
    <s v="x"/>
    <s v="x"/>
    <s v="x"/>
    <n v="1.8"/>
    <n v="3"/>
    <n v="0"/>
    <n v="0.5"/>
    <x v="2"/>
  </r>
  <r>
    <s v="Complex crisis in Mozambique"/>
    <s v="Complex crisis"/>
    <s v="MOZ001"/>
    <s v="Mozambique"/>
    <s v="MOZ"/>
    <x v="1"/>
    <n v="2.9"/>
    <n v="3"/>
    <s v="Medium"/>
    <s v="Medium Reliability"/>
    <n v="2.7"/>
    <n v="3"/>
    <n v="2.5"/>
    <e v="#N/A"/>
    <n v="3"/>
    <n v="3"/>
    <n v="3"/>
    <n v="2.8"/>
    <n v="3.1"/>
    <n v="2"/>
    <n v="2.5"/>
    <x v="2"/>
  </r>
  <r>
    <s v="Cabo Delgado Islamist Insurgency"/>
    <s v="Violent Insurgency in Cabo Delgado"/>
    <s v="MOZ004"/>
    <s v="Mozambique"/>
    <s v="MOZ"/>
    <x v="9"/>
    <s v="x"/>
    <s v="x"/>
    <s v="x"/>
    <s v="x"/>
    <s v="x"/>
    <n v="2"/>
    <s v="x"/>
    <e v="#N/A"/>
    <s v="x"/>
    <s v="x"/>
    <s v="x"/>
    <n v="2.6"/>
    <n v="3.1"/>
    <n v="2"/>
    <n v="2"/>
    <x v="2"/>
  </r>
  <r>
    <s v="Multiple crises in Myanmar"/>
    <s v="Country level"/>
    <s v="MMR001"/>
    <s v="Myanmar"/>
    <s v="MMR"/>
    <x v="6"/>
    <n v="2.8"/>
    <n v="3"/>
    <s v="Medium"/>
    <s v="Medium Reliability"/>
    <n v="3.1"/>
    <n v="3"/>
    <n v="3.1666666666666665"/>
    <e v="#N/A"/>
    <n v="2.5"/>
    <n v="2"/>
    <n v="3"/>
    <n v="3.2"/>
    <n v="3.4"/>
    <n v="3"/>
    <n v="3"/>
    <x v="1"/>
  </r>
  <r>
    <s v="Rakhine Conflict"/>
    <s v="Rakhine conflict"/>
    <s v="MMR002"/>
    <s v="Myanmar"/>
    <s v="MMR"/>
    <x v="5"/>
    <n v="2.8"/>
    <n v="3"/>
    <s v="Medium"/>
    <s v="Medium Reliability"/>
    <n v="2.7"/>
    <n v="2"/>
    <n v="3"/>
    <e v="#N/A"/>
    <n v="3"/>
    <n v="2"/>
    <n v="4"/>
    <n v="2.5"/>
    <n v="3.4"/>
    <n v="0"/>
    <n v="1.5"/>
    <x v="1"/>
  </r>
  <r>
    <s v="Kachin and Shan Conflict"/>
    <s v="Kachin and Shan conflict"/>
    <s v="MMR003"/>
    <s v="Myanmar"/>
    <s v="MMR"/>
    <x v="5"/>
    <n v="1.9"/>
    <n v="2"/>
    <s v="Low"/>
    <s v="Medium Reliability"/>
    <n v="2.1"/>
    <n v="3"/>
    <n v="1.6666666666666667"/>
    <e v="#N/A"/>
    <n v="1.5"/>
    <n v="1"/>
    <n v="2"/>
    <n v="2.5"/>
    <n v="3.4"/>
    <n v="0"/>
    <n v="1.5"/>
    <x v="1"/>
  </r>
  <r>
    <s v="Floods in Nepal"/>
    <s v="Floods"/>
    <s v="NPL002"/>
    <s v="Nepal"/>
    <s v="NPL"/>
    <x v="4"/>
    <n v="1.3"/>
    <n v="2"/>
    <s v="Low"/>
    <s v="Medium Reliability"/>
    <n v="1"/>
    <n v="2.2999999999999998"/>
    <n v="0.5"/>
    <e v="#N/A"/>
    <n v="1"/>
    <n v="1"/>
    <n v="1"/>
    <n v="1.9"/>
    <n v="2.2999999999999998"/>
    <n v="1"/>
    <n v="1.5"/>
    <x v="1"/>
  </r>
  <r>
    <s v="Socioeconomic crisis in Nicaragua"/>
    <s v="Socioeconomic crisis"/>
    <s v="NIC001"/>
    <s v="Nicaragua"/>
    <s v="NIC"/>
    <x v="10"/>
    <n v="1.8"/>
    <n v="2"/>
    <s v="Low"/>
    <s v="Medium Reliability"/>
    <n v="2"/>
    <n v="3.8"/>
    <n v="1.1666666666666667"/>
    <e v="#N/A"/>
    <n v="1.5"/>
    <n v="1"/>
    <n v="2"/>
    <n v="2"/>
    <n v="2.9"/>
    <n v="1"/>
    <n v="1"/>
    <x v="4"/>
  </r>
  <r>
    <s v="Multiple crises in Niger"/>
    <s v="Country level"/>
    <s v="NER001"/>
    <s v="Niger"/>
    <s v="NER"/>
    <x v="6"/>
    <n v="3.1"/>
    <n v="4"/>
    <s v="High"/>
    <s v="Medium Reliability"/>
    <n v="3.2"/>
    <n v="4.8"/>
    <n v="2.5"/>
    <e v="#N/A"/>
    <n v="3"/>
    <n v="3"/>
    <n v="3"/>
    <n v="3.3"/>
    <n v="3"/>
    <n v="2"/>
    <n v="3.5"/>
    <x v="2"/>
  </r>
  <r>
    <s v="Boko Haram in Niger"/>
    <s v="Boko Haram"/>
    <s v="NER002"/>
    <s v="Niger"/>
    <s v="NER"/>
    <x v="5"/>
    <n v="2.9"/>
    <n v="3"/>
    <s v="Medium"/>
    <s v="Medium Reliability"/>
    <n v="2.1"/>
    <n v="1.8"/>
    <n v="2.1666666666666665"/>
    <e v="#N/A"/>
    <n v="3"/>
    <n v="2"/>
    <n v="4"/>
    <n v="3.3"/>
    <n v="3"/>
    <n v="2"/>
    <n v="3.5"/>
    <x v="2"/>
  </r>
  <r>
    <s v="Mali/Burkina Faso conflict"/>
    <s v="Cross-border violence "/>
    <s v="NER003"/>
    <s v="Niger"/>
    <s v="NER"/>
    <x v="5"/>
    <n v="2.6"/>
    <n v="3"/>
    <s v="Medium"/>
    <s v="Medium Reliability"/>
    <n v="1.8"/>
    <n v="3"/>
    <n v="1.3333333333333333"/>
    <e v="#N/A"/>
    <n v="2.5"/>
    <n v="2"/>
    <n v="3"/>
    <n v="3.3"/>
    <n v="3"/>
    <n v="2"/>
    <n v="3.5"/>
    <x v="2"/>
  </r>
  <r>
    <s v="Complex crisis in Nigeria"/>
    <s v="Complex crisis"/>
    <s v="NGA001"/>
    <s v="Nigeria"/>
    <s v="NGA"/>
    <x v="1"/>
    <n v="3.9"/>
    <n v="4"/>
    <s v="High"/>
    <s v="Medium Reliability"/>
    <n v="4.5"/>
    <n v="4.8"/>
    <n v="4.333333333333333"/>
    <e v="#N/A"/>
    <n v="3.5"/>
    <n v="5"/>
    <n v="2"/>
    <n v="4"/>
    <n v="3.5"/>
    <n v="4"/>
    <n v="4.5"/>
    <x v="2"/>
  </r>
  <r>
    <s v="Middle belt conflict"/>
    <s v="Middle Belt conflict"/>
    <s v="NGA003"/>
    <s v="Nigeria"/>
    <s v="NGA"/>
    <x v="5"/>
    <n v="2.2999999999999998"/>
    <n v="3"/>
    <s v="Medium"/>
    <s v="Medium Reliability"/>
    <n v="2.8"/>
    <n v="3.8"/>
    <n v="2.3333333333333335"/>
    <e v="#N/A"/>
    <n v="1"/>
    <n v="1"/>
    <n v="1"/>
    <n v="4"/>
    <n v="3.5"/>
    <n v="4"/>
    <n v="4.5"/>
    <x v="2"/>
  </r>
  <r>
    <s v="Boko Haram crisis in Nigeria"/>
    <s v="Boko Haram "/>
    <s v="NGA004"/>
    <s v="Nigeria"/>
    <s v="NGA"/>
    <x v="5"/>
    <n v="3.8"/>
    <n v="4"/>
    <s v="High"/>
    <s v="Medium Reliability"/>
    <n v="3.4"/>
    <n v="2.8"/>
    <n v="3.6666666666666665"/>
    <e v="#N/A"/>
    <n v="4"/>
    <n v="4"/>
    <n v="4"/>
    <n v="3.8"/>
    <n v="3.5"/>
    <n v="4"/>
    <n v="4"/>
    <x v="2"/>
  </r>
  <r>
    <s v="Regional Boko Haram Crisis"/>
    <s v="Regional Boko Haram"/>
    <s v="REG001"/>
    <s v="Nigeria, Niger, Chad, Cameroon"/>
    <s v="NGA, NER, TCD, CMR"/>
    <x v="3"/>
    <n v="4"/>
    <n v="4"/>
    <s v="High"/>
    <s v="Medium Reliability"/>
    <n v="2.9"/>
    <n v="2.8"/>
    <n v="2.9"/>
    <e v="#N/A"/>
    <n v="4.5"/>
    <n v="5"/>
    <n v="4"/>
    <n v="3.9"/>
    <n v="3.7"/>
    <n v="3"/>
    <n v="4"/>
    <x v="2"/>
  </r>
  <r>
    <s v="Complex crisis in Pakistan"/>
    <s v="Complex crisis"/>
    <s v="PAK001"/>
    <s v="Pakistan"/>
    <s v="PAK"/>
    <x v="1"/>
    <n v="2.8"/>
    <n v="3"/>
    <s v="Medium"/>
    <s v="Medium Reliability"/>
    <n v="3.5"/>
    <n v="4.8"/>
    <n v="2.9"/>
    <e v="#N/A"/>
    <n v="2"/>
    <n v="3"/>
    <n v="1"/>
    <n v="3.7"/>
    <n v="3.3"/>
    <n v="3"/>
    <n v="4"/>
    <x v="1"/>
  </r>
  <r>
    <s v="Kashmir conflict in Pakistan"/>
    <s v="Kashmir conflict"/>
    <s v="PAK004"/>
    <s v="Pakistan"/>
    <s v="PAK"/>
    <x v="5"/>
    <s v="x"/>
    <s v="x"/>
    <s v="x"/>
    <s v="x"/>
    <s v="x"/>
    <n v="1.3"/>
    <s v="x"/>
    <e v="#N/A"/>
    <s v="x"/>
    <s v="x"/>
    <s v="x"/>
    <n v="3.2"/>
    <n v="3.3"/>
    <n v="3"/>
    <n v="3"/>
    <x v="1"/>
  </r>
  <r>
    <s v="Conflict in Palestine"/>
    <s v="Complex"/>
    <s v="PSE002"/>
    <s v="Palestine"/>
    <s v="PSE"/>
    <x v="5"/>
    <n v="3.4"/>
    <n v="4"/>
    <s v="High"/>
    <s v="Medium Reliability"/>
    <n v="3.5"/>
    <n v="3.3"/>
    <n v="3.6"/>
    <e v="#N/A"/>
    <n v="3.5"/>
    <n v="3"/>
    <n v="4"/>
    <n v="3.1"/>
    <n v="2.1"/>
    <n v="4"/>
    <n v="4"/>
    <x v="5"/>
  </r>
  <r>
    <s v="Complex crisis in PNG"/>
    <s v="Complex crisis"/>
    <s v="PNG002"/>
    <s v="Papua New Guinea"/>
    <s v="PNG"/>
    <x v="1"/>
    <s v="x"/>
    <s v="x"/>
    <s v="x"/>
    <s v="x"/>
    <n v="3"/>
    <n v="4"/>
    <n v="2.5"/>
    <e v="#N/A"/>
    <s v="x"/>
    <s v="x"/>
    <s v="x"/>
    <n v="2.9"/>
    <n v="2.7"/>
    <n v="2"/>
    <n v="3"/>
    <x v="6"/>
  </r>
  <r>
    <s v="Venezuela displacement in Peru"/>
    <s v="Venezuelan refugees"/>
    <s v="PER002"/>
    <s v="Peru"/>
    <s v="PER"/>
    <x v="2"/>
    <n v="1.9"/>
    <n v="2"/>
    <s v="Low"/>
    <s v="Medium Reliability"/>
    <n v="2.6"/>
    <n v="2.8"/>
    <n v="2.5"/>
    <e v="#N/A"/>
    <n v="1.5"/>
    <n v="2"/>
    <n v="1"/>
    <n v="2.1"/>
    <n v="2.7"/>
    <n v="1"/>
    <n v="1.5"/>
    <x v="4"/>
  </r>
  <r>
    <s v="Mindanao conflict"/>
    <s v="Conflict"/>
    <s v="PHL003"/>
    <s v="Philippines"/>
    <s v="PHL"/>
    <x v="5"/>
    <n v="1.9"/>
    <n v="2"/>
    <s v="Low"/>
    <s v="Medium Reliability"/>
    <n v="1.9"/>
    <n v="1.5"/>
    <n v="2"/>
    <e v="#N/A"/>
    <n v="1.5"/>
    <n v="1"/>
    <n v="2"/>
    <n v="2.5"/>
    <n v="2.5"/>
    <n v="2"/>
    <n v="2.5"/>
    <x v="1"/>
  </r>
  <r>
    <s v="Burundi and DRC refugees in Rwanda"/>
    <s v="Refugees"/>
    <s v="RWA002"/>
    <s v="Rwanda"/>
    <s v="RWA"/>
    <x v="2"/>
    <n v="1.3"/>
    <n v="2"/>
    <s v="Low"/>
    <s v="Medium Reliability"/>
    <n v="2"/>
    <n v="2.5"/>
    <n v="1.75"/>
    <e v="#N/A"/>
    <n v="0.5"/>
    <n v="0"/>
    <n v="1"/>
    <n v="2.2000000000000002"/>
    <n v="3.3"/>
    <n v="0"/>
    <n v="1"/>
    <x v="2"/>
  </r>
  <r>
    <s v="Drought in Senegal"/>
    <s v="Drought"/>
    <s v="SEN002"/>
    <s v="Senegal"/>
    <s v="SEN"/>
    <x v="7"/>
    <n v="1.8"/>
    <n v="2"/>
    <s v="Low"/>
    <s v="Medium Reliability"/>
    <n v="2.1"/>
    <n v="4.3"/>
    <n v="1.2"/>
    <e v="#N/A"/>
    <n v="1.5"/>
    <n v="1"/>
    <n v="2"/>
    <n v="2"/>
    <n v="1.9"/>
    <n v="0"/>
    <n v="2"/>
    <x v="2"/>
  </r>
  <r>
    <s v="Complex crisis in Somalia"/>
    <s v="Complex crisis"/>
    <s v="SOM001"/>
    <s v="Somalia"/>
    <s v="SOM"/>
    <x v="1"/>
    <n v="4"/>
    <n v="4"/>
    <s v="High"/>
    <s v="Medium Reliability"/>
    <n v="4.4000000000000004"/>
    <n v="4.3"/>
    <n v="4.5"/>
    <e v="#N/A"/>
    <n v="3.5"/>
    <n v="4"/>
    <n v="3"/>
    <n v="4.7"/>
    <n v="4.3"/>
    <n v="5"/>
    <n v="5"/>
    <x v="2"/>
  </r>
  <r>
    <s v="Mixed Migration Flows in Somalia"/>
    <s v="Mixed Migration"/>
    <s v="SOM002"/>
    <s v="Somalia"/>
    <s v="SOM"/>
    <x v="2"/>
    <n v="1.9"/>
    <n v="2"/>
    <s v="Low"/>
    <s v="Medium Reliability"/>
    <n v="1.2"/>
    <n v="1.8"/>
    <n v="1"/>
    <e v="#N/A"/>
    <n v="1"/>
    <n v="1"/>
    <n v="1"/>
    <n v="3.9"/>
    <n v="4.3"/>
    <n v="5"/>
    <n v="3.5"/>
    <x v="2"/>
  </r>
  <r>
    <s v="Complex crisis in South Sudan"/>
    <s v="Complex crisis"/>
    <s v="SSD001"/>
    <s v="South Sudan"/>
    <s v="SSD"/>
    <x v="1"/>
    <n v="4.0999999999999996"/>
    <n v="5"/>
    <s v="Very High"/>
    <s v="Medium Reliability"/>
    <n v="4.4000000000000004"/>
    <n v="4.3"/>
    <n v="4.4000000000000004"/>
    <e v="#N/A"/>
    <n v="4"/>
    <n v="4"/>
    <n v="4"/>
    <n v="3.9"/>
    <n v="3.2"/>
    <n v="4"/>
    <n v="4.5"/>
    <x v="2"/>
  </r>
  <r>
    <s v="Complex crisis in Sudan"/>
    <s v="Complex crisis"/>
    <s v="SDN001"/>
    <s v="Sudan"/>
    <s v="SDN"/>
    <x v="1"/>
    <n v="3.8"/>
    <n v="4"/>
    <s v="High"/>
    <s v="Medium Reliability"/>
    <n v="4.2"/>
    <n v="4.8"/>
    <n v="3.9"/>
    <e v="#N/A"/>
    <n v="3.5"/>
    <n v="4"/>
    <n v="3"/>
    <n v="4"/>
    <n v="4"/>
    <n v="3"/>
    <n v="4"/>
    <x v="2"/>
  </r>
  <r>
    <s v="Eritrean refugees in Sudan"/>
    <s v="Eritrean refugees"/>
    <s v="SDN003"/>
    <s v="Sudan"/>
    <s v="SDN"/>
    <x v="2"/>
    <n v="2.2999999999999998"/>
    <n v="3"/>
    <s v="Medium"/>
    <s v="Medium Reliability"/>
    <n v="1.4"/>
    <n v="1"/>
    <n v="1.5"/>
    <e v="#N/A"/>
    <n v="2"/>
    <n v="1"/>
    <n v="3"/>
    <n v="3.3"/>
    <n v="4"/>
    <n v="3"/>
    <n v="2.5"/>
    <x v="2"/>
  </r>
  <r>
    <s v="South Sudanese refugees in Sudan"/>
    <s v="South Sudanese refugees"/>
    <s v="SDN004"/>
    <s v="Sudan"/>
    <s v="SDN"/>
    <x v="2"/>
    <n v="2.9"/>
    <n v="3"/>
    <s v="Medium"/>
    <s v="Medium Reliability"/>
    <n v="2"/>
    <n v="1.5"/>
    <n v="2.25"/>
    <e v="#N/A"/>
    <n v="3"/>
    <n v="2"/>
    <n v="4"/>
    <n v="3.3"/>
    <n v="4"/>
    <n v="3"/>
    <n v="2.5"/>
    <x v="2"/>
  </r>
  <r>
    <s v="Syrian conflict"/>
    <s v="Conflict"/>
    <s v="SYR001"/>
    <s v="Syria"/>
    <s v="SYR"/>
    <x v="1"/>
    <n v="4.8"/>
    <n v="5"/>
    <s v="Very High"/>
    <s v="Medium Reliability"/>
    <n v="4.5999999999999996"/>
    <n v="4"/>
    <n v="4.9000000000000004"/>
    <e v="#N/A"/>
    <n v="5"/>
    <n v="5"/>
    <n v="5"/>
    <n v="4.7"/>
    <n v="4.3"/>
    <n v="5"/>
    <n v="5"/>
    <x v="5"/>
  </r>
  <r>
    <s v="Syrian Regional Crisis"/>
    <s v="Syrian Regional Crisis"/>
    <s v="REG004"/>
    <s v="Syria, Turkey, Iraq, Egypt, Jordan, Lebanon"/>
    <s v="SYR, TUR, IRQ, EGY, JOR, LBN"/>
    <x v="3"/>
    <n v="4.3"/>
    <n v="5"/>
    <s v="Very High"/>
    <s v="Medium Reliability"/>
    <n v="4.3"/>
    <n v="3.5"/>
    <n v="4.7"/>
    <e v="#N/A"/>
    <n v="4.5"/>
    <n v="5"/>
    <n v="4"/>
    <n v="3.8"/>
    <n v="3.5"/>
    <n v="3"/>
    <n v="4"/>
    <x v="5"/>
  </r>
  <r>
    <s v="International Displacement in Tanzania"/>
    <s v="Refugees"/>
    <s v="TZA002"/>
    <s v="Tanzania"/>
    <s v="TZA"/>
    <x v="2"/>
    <n v="1.4"/>
    <n v="2"/>
    <s v="Low"/>
    <s v="Medium Reliability"/>
    <n v="1.7"/>
    <n v="3"/>
    <n v="1.1000000000000001"/>
    <e v="#N/A"/>
    <n v="1"/>
    <n v="1"/>
    <n v="1"/>
    <n v="1.8"/>
    <n v="2"/>
    <n v="1"/>
    <n v="1.5"/>
    <x v="2"/>
  </r>
  <r>
    <s v="Multiple situations in Thailand"/>
    <s v="Country level"/>
    <s v="THA001"/>
    <s v="Thailand"/>
    <s v="THA"/>
    <x v="6"/>
    <s v="x"/>
    <s v="x"/>
    <s v="x"/>
    <s v="x"/>
    <n v="2.1"/>
    <n v="2"/>
    <n v="2.1666666666666665"/>
    <e v="#N/A"/>
    <s v="x"/>
    <s v="x"/>
    <s v="x"/>
    <n v="2.1"/>
    <n v="2.6"/>
    <n v="1"/>
    <n v="1.5"/>
    <x v="1"/>
  </r>
  <r>
    <s v="Conflict in southern Thailand "/>
    <s v="Conflict"/>
    <s v="THA002"/>
    <s v="Thailand"/>
    <s v="THA"/>
    <x v="5"/>
    <s v="x"/>
    <s v="x"/>
    <s v="x"/>
    <s v="x"/>
    <n v="2.1"/>
    <n v="1.8"/>
    <n v="2.1666666666666665"/>
    <e v="#N/A"/>
    <s v="x"/>
    <s v="x"/>
    <s v="x"/>
    <n v="1.8"/>
    <n v="2.6"/>
    <n v="1"/>
    <n v="1"/>
    <x v="1"/>
  </r>
  <r>
    <s v="Myanmar refugees in Thailand"/>
    <s v="Refugees"/>
    <s v="THA003"/>
    <s v="Thailand"/>
    <s v="THA"/>
    <x v="2"/>
    <n v="1.2"/>
    <n v="2"/>
    <s v="Low"/>
    <s v="Medium Reliability"/>
    <n v="1"/>
    <n v="1.3"/>
    <n v="0.8"/>
    <e v="#N/A"/>
    <n v="1"/>
    <n v="0"/>
    <n v="2"/>
    <n v="1.8"/>
    <n v="2.6"/>
    <n v="1"/>
    <n v="1"/>
    <x v="1"/>
  </r>
  <r>
    <s v="Venezuelan refugees in Trinidad and Tobago"/>
    <s v="Venezuelan refugees"/>
    <s v="TTO002"/>
    <s v="Trinidad and Tobago"/>
    <s v="TTO"/>
    <x v="2"/>
    <n v="1.2"/>
    <n v="2"/>
    <s v="Low"/>
    <s v="Medium Reliability"/>
    <n v="1.7"/>
    <n v="3"/>
    <n v="1.2"/>
    <e v="#N/A"/>
    <n v="1"/>
    <n v="1"/>
    <n v="1"/>
    <n v="1.3"/>
    <n v="1.5"/>
    <n v="1"/>
    <n v="1"/>
    <x v="4"/>
  </r>
  <r>
    <s v="Mixed migration flows in Tunisia"/>
    <s v="Mixed Migration"/>
    <s v="TUN002"/>
    <s v="Tunisia"/>
    <s v="TUN"/>
    <x v="2"/>
    <s v="x"/>
    <s v="x"/>
    <s v="x"/>
    <s v="x"/>
    <n v="2.1"/>
    <n v="4"/>
    <n v="1.3333333333333333"/>
    <e v="#N/A"/>
    <s v="x"/>
    <s v="x"/>
    <s v="x"/>
    <n v="1.3"/>
    <n v="2.1"/>
    <n v="0"/>
    <n v="0.5"/>
    <x v="2"/>
  </r>
  <r>
    <s v="Complex situation in Turkey"/>
    <s v="Country level"/>
    <s v="TUR001"/>
    <s v="Turkey"/>
    <s v="TUR"/>
    <x v="6"/>
    <n v="2.7"/>
    <n v="3"/>
    <s v="Medium"/>
    <s v="Medium Reliability"/>
    <n v="3.4"/>
    <n v="4"/>
    <n v="3.1666666666666665"/>
    <e v="#N/A"/>
    <n v="2"/>
    <n v="3"/>
    <n v="1"/>
    <n v="3.4"/>
    <n v="3.2"/>
    <n v="3"/>
    <n v="3.5"/>
    <x v="5"/>
  </r>
  <r>
    <s v="Syrian Refugees in Turkey"/>
    <s v="Syrian refugees"/>
    <s v="TUR002"/>
    <s v="Turkey"/>
    <s v="TUR"/>
    <x v="2"/>
    <n v="2.5"/>
    <n v="3"/>
    <s v="Medium"/>
    <s v="Medium Reliability"/>
    <n v="3.3"/>
    <n v="3.3"/>
    <n v="3.25"/>
    <e v="#N/A"/>
    <n v="2"/>
    <n v="3"/>
    <n v="1"/>
    <n v="2.9"/>
    <n v="3.2"/>
    <n v="3"/>
    <n v="2.5"/>
    <x v="5"/>
  </r>
  <r>
    <s v="Mixed Migration Flows in Turkey"/>
    <s v="Mixed Migration"/>
    <s v="TUR003"/>
    <s v="Turkey"/>
    <s v="TUR"/>
    <x v="2"/>
    <n v="2.4"/>
    <n v="3"/>
    <s v="Medium"/>
    <s v="Medium Reliability"/>
    <n v="2.8"/>
    <n v="3.5"/>
    <n v="2.5"/>
    <e v="#N/A"/>
    <n v="2"/>
    <n v="3"/>
    <n v="1"/>
    <n v="2.9"/>
    <n v="3.2"/>
    <n v="3"/>
    <n v="2.5"/>
    <x v="5"/>
  </r>
  <r>
    <s v="Kurdish Conflict"/>
    <s v="Kurdish conflict"/>
    <s v="TUR004"/>
    <s v="Turkey"/>
    <s v="TUR"/>
    <x v="5"/>
    <s v="x"/>
    <s v="x"/>
    <s v="x"/>
    <s v="x"/>
    <s v="x"/>
    <n v="2.8"/>
    <s v="x"/>
    <e v="#N/A"/>
    <s v="x"/>
    <s v="x"/>
    <s v="x"/>
    <n v="3.1"/>
    <n v="3.2"/>
    <n v="3"/>
    <n v="3"/>
    <x v="5"/>
  </r>
  <r>
    <s v="Eastern Mediterranean Route "/>
    <s v="Eastern Mediterranean Route "/>
    <s v="REG006"/>
    <s v="Turkey, Greece"/>
    <s v="TUR, GRC"/>
    <x v="3"/>
    <s v="x"/>
    <s v="x"/>
    <s v="x"/>
    <s v="x"/>
    <s v="x"/>
    <s v="x"/>
    <s v="x"/>
    <e v="#N/A"/>
    <s v="x"/>
    <s v="x"/>
    <s v="x"/>
    <n v="2.4"/>
    <n v="2.2999999999999998"/>
    <n v="3"/>
    <n v="2.5"/>
    <x v="3"/>
  </r>
  <r>
    <s v="Multiple crises in Uganda"/>
    <s v="Country level"/>
    <s v="UGA001"/>
    <s v="Uganda"/>
    <s v="UGA"/>
    <x v="6"/>
    <n v="2.7"/>
    <n v="3"/>
    <s v="Medium"/>
    <s v="Medium Reliability"/>
    <n v="2.2999999999999998"/>
    <n v="3"/>
    <n v="2"/>
    <e v="#N/A"/>
    <n v="3"/>
    <n v="3"/>
    <n v="3"/>
    <n v="2.2999999999999998"/>
    <n v="2.5"/>
    <n v="1"/>
    <n v="2"/>
    <x v="2"/>
  </r>
  <r>
    <s v="South Sudanese refugees in Uganda"/>
    <s v="South Sudanese refugees"/>
    <s v="UGA002"/>
    <s v="Uganda"/>
    <s v="UGA"/>
    <x v="2"/>
    <n v="2.2000000000000002"/>
    <n v="3"/>
    <s v="Medium"/>
    <s v="Medium Reliability"/>
    <n v="1.7"/>
    <n v="1.8"/>
    <n v="1.6666666666666667"/>
    <e v="#N/A"/>
    <n v="2.5"/>
    <n v="2"/>
    <n v="3"/>
    <n v="2"/>
    <n v="2.5"/>
    <n v="1"/>
    <n v="1.5"/>
    <x v="2"/>
  </r>
  <r>
    <s v="DRC refugees in Uganda"/>
    <s v="DRC refugees"/>
    <s v="UGA003"/>
    <s v="Uganda"/>
    <s v="UGA"/>
    <x v="2"/>
    <n v="1.9"/>
    <n v="2"/>
    <s v="Low"/>
    <s v="Medium Reliability"/>
    <n v="1.5"/>
    <n v="1.8"/>
    <n v="1.3333333333333333"/>
    <e v="#N/A"/>
    <n v="2"/>
    <n v="1"/>
    <n v="3"/>
    <n v="2"/>
    <n v="2.5"/>
    <n v="1"/>
    <n v="1.5"/>
    <x v="2"/>
  </r>
  <r>
    <s v="Drought in Uganda"/>
    <s v="Drought"/>
    <s v="UGA004"/>
    <s v="Uganda"/>
    <s v="UGA"/>
    <x v="7"/>
    <n v="2"/>
    <n v="2"/>
    <s v="Low"/>
    <s v="Medium Reliability"/>
    <n v="1.2"/>
    <n v="2.2999999999999998"/>
    <n v="0.66666666666666663"/>
    <e v="#N/A"/>
    <n v="2.5"/>
    <n v="2"/>
    <n v="3"/>
    <n v="1.8"/>
    <n v="2.5"/>
    <n v="1"/>
    <n v="1"/>
    <x v="2"/>
  </r>
  <r>
    <s v="Conflict in Ukraine"/>
    <s v="Conflict"/>
    <s v="UKR002"/>
    <s v="Ukraine"/>
    <s v="UKR"/>
    <x v="5"/>
    <n v="3.3"/>
    <n v="4"/>
    <s v="High"/>
    <s v="Medium Reliability"/>
    <n v="2.2999999999999998"/>
    <n v="2.2999999999999998"/>
    <n v="2.2999999999999998"/>
    <e v="#N/A"/>
    <n v="4"/>
    <n v="4"/>
    <n v="4"/>
    <n v="2.7"/>
    <n v="2.2999999999999998"/>
    <n v="3"/>
    <n v="3"/>
    <x v="3"/>
  </r>
  <r>
    <s v="Complex crisis in Venezuela"/>
    <s v="Complex crisis"/>
    <s v="VEN001"/>
    <s v="Venezuela"/>
    <s v="VEN"/>
    <x v="1"/>
    <n v="3.8"/>
    <n v="4"/>
    <s v="High"/>
    <s v="Medium Reliability"/>
    <n v="4.0999999999999996"/>
    <n v="4.5"/>
    <n v="3.9"/>
    <e v="#N/A"/>
    <n v="4"/>
    <n v="5"/>
    <n v="3"/>
    <n v="3.3"/>
    <n v="3.5"/>
    <n v="4"/>
    <n v="3"/>
    <x v="4"/>
  </r>
  <r>
    <s v="Venezuela Regional Crisis"/>
    <s v="Venezuela Regional Crisis"/>
    <s v="REG002"/>
    <s v="Venezuela, Brazil, Colombia, Ecuador, Peru, Trinidad and Tobago"/>
    <s v="VEN, BRA, COL, ECU, PER, TTO"/>
    <x v="3"/>
    <n v="3.7"/>
    <n v="4"/>
    <s v="High"/>
    <s v="Low Reliability"/>
    <n v="3.8"/>
    <n v="3.8"/>
    <n v="3.8"/>
    <e v="#N/A"/>
    <n v="4"/>
    <n v="5"/>
    <n v="3"/>
    <n v="3"/>
    <n v="3"/>
    <n v="2"/>
    <n v="3"/>
    <x v="4"/>
  </r>
  <r>
    <s v="Conflict in Yemen"/>
    <s v="Complex crisis"/>
    <s v="YEM001"/>
    <s v="Yemen"/>
    <s v="YEM"/>
    <x v="1"/>
    <n v="4.5"/>
    <n v="5"/>
    <s v="Very High"/>
    <s v="Medium Reliability"/>
    <n v="4.7"/>
    <n v="4.8"/>
    <n v="4.7"/>
    <e v="#N/A"/>
    <n v="4.5"/>
    <n v="5"/>
    <n v="4"/>
    <n v="4.5"/>
    <n v="4"/>
    <n v="5"/>
    <n v="5"/>
    <x v="5"/>
  </r>
  <r>
    <s v="Mixed migration flows in Yemen"/>
    <s v="Mixed Migration"/>
    <s v="YEM002"/>
    <s v="Yemen"/>
    <s v="YEM"/>
    <x v="2"/>
    <n v="2.7"/>
    <n v="3"/>
    <s v="Medium"/>
    <s v="Medium Reliability"/>
    <n v="1.6"/>
    <n v="1.5"/>
    <n v="1.6666666666666667"/>
    <e v="#N/A"/>
    <n v="2.5"/>
    <n v="2"/>
    <n v="3"/>
    <n v="3.8"/>
    <n v="4"/>
    <n v="5"/>
    <n v="3.5"/>
    <x v="5"/>
  </r>
  <r>
    <s v="Drought in Zambia"/>
    <s v="Drought"/>
    <s v="ZMB002"/>
    <s v="Zambia"/>
    <s v="ZMB"/>
    <x v="7"/>
    <n v="2.5"/>
    <n v="3"/>
    <s v="Medium"/>
    <s v="Medium Reliability"/>
    <n v="2.4"/>
    <n v="3.8"/>
    <n v="1.75"/>
    <e v="#N/A"/>
    <n v="3"/>
    <n v="3"/>
    <n v="3"/>
    <n v="1.6"/>
    <n v="1.7"/>
    <n v="0"/>
    <n v="1.5"/>
    <x v="2"/>
  </r>
  <r>
    <s v="Complex crisis in Zimbabwe"/>
    <s v="Complex crisis"/>
    <s v="ZWE001"/>
    <s v="Zimbabwe"/>
    <s v="ZWE"/>
    <x v="1"/>
    <n v="3.6"/>
    <n v="4"/>
    <s v="High"/>
    <s v="Medium Reliability"/>
    <n v="3"/>
    <n v="4.3"/>
    <n v="2.5"/>
    <e v="#N/A"/>
    <n v="4"/>
    <n v="4"/>
    <n v="4"/>
    <n v="3.4"/>
    <n v="3.2"/>
    <n v="2"/>
    <n v="3.5"/>
    <x v="2"/>
  </r>
  <r>
    <n v="0"/>
    <n v="0"/>
    <n v="0"/>
    <n v="0"/>
    <n v="0"/>
    <x v="11"/>
    <e v="#N/A"/>
    <e v="#N/A"/>
    <e v="#N/A"/>
    <e v="#N/A"/>
    <e v="#N/A"/>
    <e v="#N/A"/>
    <e v="#N/A"/>
    <e v="#N/A"/>
    <e v="#N/A"/>
    <e v="#N/A"/>
    <e v="#N/A"/>
    <e v="#N/A"/>
    <e v="#N/A"/>
    <e v="#N/A"/>
    <e v="#N/A"/>
    <x v="7"/>
  </r>
  <r>
    <n v="0"/>
    <n v="0"/>
    <n v="0"/>
    <n v="0"/>
    <n v="0"/>
    <x v="11"/>
    <e v="#N/A"/>
    <e v="#N/A"/>
    <e v="#N/A"/>
    <e v="#N/A"/>
    <e v="#N/A"/>
    <e v="#N/A"/>
    <e v="#N/A"/>
    <e v="#N/A"/>
    <e v="#N/A"/>
    <e v="#N/A"/>
    <e v="#N/A"/>
    <e v="#N/A"/>
    <e v="#N/A"/>
    <e v="#N/A"/>
    <e v="#N/A"/>
    <x v="7"/>
  </r>
  <r>
    <n v="0"/>
    <n v="0"/>
    <n v="0"/>
    <n v="0"/>
    <n v="0"/>
    <x v="11"/>
    <e v="#N/A"/>
    <e v="#N/A"/>
    <e v="#N/A"/>
    <e v="#N/A"/>
    <e v="#N/A"/>
    <e v="#N/A"/>
    <e v="#N/A"/>
    <e v="#N/A"/>
    <e v="#N/A"/>
    <e v="#N/A"/>
    <e v="#N/A"/>
    <e v="#N/A"/>
    <e v="#N/A"/>
    <e v="#N/A"/>
    <e v="#N/A"/>
    <x v="7"/>
  </r>
  <r>
    <n v="0"/>
    <n v="0"/>
    <n v="0"/>
    <n v="0"/>
    <n v="0"/>
    <x v="11"/>
    <e v="#N/A"/>
    <e v="#N/A"/>
    <e v="#N/A"/>
    <e v="#N/A"/>
    <e v="#N/A"/>
    <e v="#N/A"/>
    <e v="#N/A"/>
    <e v="#N/A"/>
    <e v="#N/A"/>
    <e v="#N/A"/>
    <e v="#N/A"/>
    <e v="#N/A"/>
    <e v="#N/A"/>
    <e v="#N/A"/>
    <e v="#N/A"/>
    <x v="7"/>
  </r>
  <r>
    <n v="0"/>
    <n v="0"/>
    <n v="0"/>
    <n v="0"/>
    <n v="0"/>
    <x v="11"/>
    <e v="#N/A"/>
    <e v="#N/A"/>
    <e v="#N/A"/>
    <e v="#N/A"/>
    <e v="#N/A"/>
    <e v="#N/A"/>
    <e v="#N/A"/>
    <e v="#N/A"/>
    <e v="#N/A"/>
    <e v="#N/A"/>
    <e v="#N/A"/>
    <e v="#N/A"/>
    <e v="#N/A"/>
    <e v="#N/A"/>
    <e v="#N/A"/>
    <x v="7"/>
  </r>
  <r>
    <n v="0"/>
    <n v="0"/>
    <n v="0"/>
    <n v="0"/>
    <n v="0"/>
    <x v="11"/>
    <e v="#N/A"/>
    <e v="#N/A"/>
    <e v="#N/A"/>
    <e v="#N/A"/>
    <e v="#N/A"/>
    <e v="#N/A"/>
    <e v="#N/A"/>
    <e v="#N/A"/>
    <e v="#N/A"/>
    <e v="#N/A"/>
    <e v="#N/A"/>
    <e v="#N/A"/>
    <e v="#N/A"/>
    <e v="#N/A"/>
    <e v="#N/A"/>
    <x v="7"/>
  </r>
  <r>
    <n v="0"/>
    <n v="0"/>
    <n v="0"/>
    <n v="0"/>
    <n v="0"/>
    <x v="11"/>
    <e v="#N/A"/>
    <e v="#N/A"/>
    <e v="#N/A"/>
    <e v="#N/A"/>
    <e v="#N/A"/>
    <e v="#N/A"/>
    <e v="#N/A"/>
    <e v="#N/A"/>
    <e v="#N/A"/>
    <e v="#N/A"/>
    <e v="#N/A"/>
    <e v="#N/A"/>
    <e v="#N/A"/>
    <e v="#N/A"/>
    <e v="#N/A"/>
    <x v="7"/>
  </r>
  <r>
    <n v="0"/>
    <n v="0"/>
    <n v="0"/>
    <n v="0"/>
    <n v="0"/>
    <x v="11"/>
    <e v="#N/A"/>
    <e v="#N/A"/>
    <e v="#N/A"/>
    <e v="#N/A"/>
    <e v="#N/A"/>
    <e v="#N/A"/>
    <e v="#N/A"/>
    <e v="#N/A"/>
    <e v="#N/A"/>
    <e v="#N/A"/>
    <e v="#N/A"/>
    <e v="#N/A"/>
    <e v="#N/A"/>
    <e v="#N/A"/>
    <e v="#N/A"/>
    <x v="7"/>
  </r>
  <r>
    <n v="0"/>
    <n v="0"/>
    <n v="0"/>
    <n v="0"/>
    <n v="0"/>
    <x v="11"/>
    <e v="#N/A"/>
    <e v="#N/A"/>
    <e v="#N/A"/>
    <e v="#N/A"/>
    <e v="#N/A"/>
    <e v="#N/A"/>
    <e v="#N/A"/>
    <e v="#N/A"/>
    <e v="#N/A"/>
    <e v="#N/A"/>
    <e v="#N/A"/>
    <e v="#N/A"/>
    <e v="#N/A"/>
    <e v="#N/A"/>
    <e v="#N/A"/>
    <x v="7"/>
  </r>
  <r>
    <n v="0"/>
    <n v="0"/>
    <n v="0"/>
    <n v="0"/>
    <n v="0"/>
    <x v="11"/>
    <e v="#N/A"/>
    <e v="#N/A"/>
    <e v="#N/A"/>
    <e v="#N/A"/>
    <e v="#N/A"/>
    <e v="#N/A"/>
    <e v="#N/A"/>
    <e v="#N/A"/>
    <e v="#N/A"/>
    <e v="#N/A"/>
    <e v="#N/A"/>
    <e v="#N/A"/>
    <e v="#N/A"/>
    <e v="#N/A"/>
    <e v="#N/A"/>
    <x v="7"/>
  </r>
  <r>
    <n v="0"/>
    <n v="0"/>
    <n v="0"/>
    <n v="0"/>
    <n v="0"/>
    <x v="11"/>
    <e v="#N/A"/>
    <e v="#N/A"/>
    <e v="#N/A"/>
    <e v="#N/A"/>
    <e v="#N/A"/>
    <e v="#N/A"/>
    <e v="#N/A"/>
    <e v="#N/A"/>
    <e v="#N/A"/>
    <e v="#N/A"/>
    <e v="#N/A"/>
    <e v="#N/A"/>
    <e v="#N/A"/>
    <e v="#N/A"/>
    <e v="#N/A"/>
    <x v="7"/>
  </r>
  <r>
    <n v="0"/>
    <n v="0"/>
    <n v="0"/>
    <n v="0"/>
    <n v="0"/>
    <x v="11"/>
    <e v="#N/A"/>
    <e v="#N/A"/>
    <e v="#N/A"/>
    <e v="#N/A"/>
    <e v="#N/A"/>
    <e v="#N/A"/>
    <e v="#N/A"/>
    <e v="#N/A"/>
    <e v="#N/A"/>
    <e v="#N/A"/>
    <e v="#N/A"/>
    <e v="#N/A"/>
    <e v="#N/A"/>
    <e v="#N/A"/>
    <e v="#N/A"/>
    <x v="7"/>
  </r>
  <r>
    <n v="0"/>
    <n v="0"/>
    <n v="0"/>
    <n v="0"/>
    <n v="0"/>
    <x v="11"/>
    <e v="#N/A"/>
    <e v="#N/A"/>
    <e v="#N/A"/>
    <e v="#N/A"/>
    <e v="#N/A"/>
    <e v="#N/A"/>
    <e v="#N/A"/>
    <e v="#N/A"/>
    <e v="#N/A"/>
    <e v="#N/A"/>
    <e v="#N/A"/>
    <e v="#N/A"/>
    <e v="#N/A"/>
    <e v="#N/A"/>
    <e v="#N/A"/>
    <x v="7"/>
  </r>
  <r>
    <n v="0"/>
    <n v="0"/>
    <n v="0"/>
    <n v="0"/>
    <n v="0"/>
    <x v="11"/>
    <e v="#N/A"/>
    <e v="#N/A"/>
    <e v="#N/A"/>
    <e v="#N/A"/>
    <e v="#N/A"/>
    <e v="#N/A"/>
    <e v="#N/A"/>
    <e v="#N/A"/>
    <e v="#N/A"/>
    <e v="#N/A"/>
    <e v="#N/A"/>
    <e v="#N/A"/>
    <e v="#N/A"/>
    <e v="#N/A"/>
    <e v="#N/A"/>
    <x v="7"/>
  </r>
  <r>
    <n v="0"/>
    <n v="0"/>
    <n v="0"/>
    <n v="0"/>
    <n v="0"/>
    <x v="11"/>
    <e v="#N/A"/>
    <e v="#N/A"/>
    <e v="#N/A"/>
    <e v="#N/A"/>
    <e v="#N/A"/>
    <e v="#N/A"/>
    <e v="#N/A"/>
    <e v="#N/A"/>
    <e v="#N/A"/>
    <e v="#N/A"/>
    <e v="#N/A"/>
    <e v="#N/A"/>
    <e v="#N/A"/>
    <e v="#N/A"/>
    <e v="#N/A"/>
    <x v="7"/>
  </r>
  <r>
    <n v="0"/>
    <n v="0"/>
    <n v="0"/>
    <n v="0"/>
    <n v="0"/>
    <x v="11"/>
    <e v="#N/A"/>
    <e v="#N/A"/>
    <e v="#N/A"/>
    <e v="#N/A"/>
    <e v="#N/A"/>
    <e v="#N/A"/>
    <e v="#N/A"/>
    <e v="#N/A"/>
    <e v="#N/A"/>
    <e v="#N/A"/>
    <e v="#N/A"/>
    <e v="#N/A"/>
    <e v="#N/A"/>
    <e v="#N/A"/>
    <e v="#N/A"/>
    <x v="7"/>
  </r>
  <r>
    <n v="0"/>
    <n v="0"/>
    <n v="0"/>
    <n v="0"/>
    <n v="0"/>
    <x v="11"/>
    <e v="#N/A"/>
    <e v="#N/A"/>
    <e v="#N/A"/>
    <e v="#N/A"/>
    <e v="#N/A"/>
    <e v="#N/A"/>
    <e v="#N/A"/>
    <e v="#N/A"/>
    <e v="#N/A"/>
    <e v="#N/A"/>
    <e v="#N/A"/>
    <e v="#N/A"/>
    <e v="#N/A"/>
    <e v="#N/A"/>
    <e v="#N/A"/>
    <x v="7"/>
  </r>
  <r>
    <n v="0"/>
    <n v="0"/>
    <n v="0"/>
    <n v="0"/>
    <n v="0"/>
    <x v="11"/>
    <e v="#N/A"/>
    <e v="#N/A"/>
    <e v="#N/A"/>
    <e v="#N/A"/>
    <e v="#N/A"/>
    <e v="#N/A"/>
    <e v="#N/A"/>
    <e v="#N/A"/>
    <e v="#N/A"/>
    <e v="#N/A"/>
    <e v="#N/A"/>
    <e v="#N/A"/>
    <e v="#N/A"/>
    <e v="#N/A"/>
    <e v="#N/A"/>
    <x v="7"/>
  </r>
  <r>
    <n v="0"/>
    <n v="0"/>
    <n v="0"/>
    <n v="0"/>
    <n v="0"/>
    <x v="11"/>
    <e v="#N/A"/>
    <e v="#N/A"/>
    <e v="#N/A"/>
    <e v="#N/A"/>
    <e v="#N/A"/>
    <e v="#N/A"/>
    <e v="#N/A"/>
    <e v="#N/A"/>
    <e v="#N/A"/>
    <e v="#N/A"/>
    <e v="#N/A"/>
    <e v="#N/A"/>
    <e v="#N/A"/>
    <e v="#N/A"/>
    <e v="#N/A"/>
    <x v="7"/>
  </r>
  <r>
    <n v="0"/>
    <n v="0"/>
    <n v="0"/>
    <n v="0"/>
    <n v="0"/>
    <x v="11"/>
    <e v="#N/A"/>
    <e v="#N/A"/>
    <e v="#N/A"/>
    <e v="#N/A"/>
    <e v="#N/A"/>
    <e v="#N/A"/>
    <e v="#N/A"/>
    <e v="#N/A"/>
    <e v="#N/A"/>
    <e v="#N/A"/>
    <e v="#N/A"/>
    <e v="#N/A"/>
    <e v="#N/A"/>
    <e v="#N/A"/>
    <e v="#N/A"/>
    <x v="7"/>
  </r>
  <r>
    <n v="0"/>
    <n v="0"/>
    <n v="0"/>
    <n v="0"/>
    <n v="0"/>
    <x v="11"/>
    <e v="#N/A"/>
    <e v="#N/A"/>
    <e v="#N/A"/>
    <e v="#N/A"/>
    <e v="#N/A"/>
    <e v="#N/A"/>
    <e v="#N/A"/>
    <e v="#N/A"/>
    <e v="#N/A"/>
    <e v="#N/A"/>
    <e v="#N/A"/>
    <e v="#N/A"/>
    <e v="#N/A"/>
    <e v="#N/A"/>
    <e v="#N/A"/>
    <x v="7"/>
  </r>
  <r>
    <n v="0"/>
    <n v="0"/>
    <n v="0"/>
    <n v="0"/>
    <n v="0"/>
    <x v="11"/>
    <e v="#N/A"/>
    <e v="#N/A"/>
    <e v="#N/A"/>
    <e v="#N/A"/>
    <e v="#N/A"/>
    <e v="#N/A"/>
    <e v="#N/A"/>
    <e v="#N/A"/>
    <n v="0"/>
    <n v="0"/>
    <n v="0"/>
    <n v="0"/>
    <n v="0"/>
    <n v="0"/>
    <n v="0"/>
    <x v="7"/>
  </r>
  <r>
    <n v="0"/>
    <n v="0"/>
    <n v="0"/>
    <n v="0"/>
    <n v="0"/>
    <x v="11"/>
    <e v="#N/A"/>
    <e v="#N/A"/>
    <e v="#N/A"/>
    <e v="#N/A"/>
    <e v="#N/A"/>
    <e v="#N/A"/>
    <e v="#N/A"/>
    <e v="#N/A"/>
    <n v="0"/>
    <n v="0"/>
    <n v="0"/>
    <n v="0"/>
    <n v="0"/>
    <n v="0"/>
    <n v="0"/>
    <x v="7"/>
  </r>
  <r>
    <n v="0"/>
    <n v="0"/>
    <n v="0"/>
    <n v="0"/>
    <n v="0"/>
    <x v="11"/>
    <e v="#N/A"/>
    <e v="#N/A"/>
    <e v="#N/A"/>
    <e v="#N/A"/>
    <e v="#N/A"/>
    <e v="#N/A"/>
    <e v="#N/A"/>
    <e v="#N/A"/>
    <n v="0"/>
    <n v="0"/>
    <n v="0"/>
    <n v="0"/>
    <n v="0"/>
    <n v="0"/>
    <n v="0"/>
    <x v="7"/>
  </r>
  <r>
    <n v="0"/>
    <n v="0"/>
    <n v="0"/>
    <n v="0"/>
    <n v="0"/>
    <x v="11"/>
    <n v="0"/>
    <n v="0"/>
    <s v="Very Low"/>
    <e v="#N/A"/>
    <n v="0"/>
    <n v="0"/>
    <n v="0"/>
    <n v="0"/>
    <n v="0"/>
    <n v="0"/>
    <n v="0"/>
    <n v="0"/>
    <n v="0"/>
    <n v="0"/>
    <n v="0"/>
    <x v="7"/>
  </r>
  <r>
    <n v="0"/>
    <n v="0"/>
    <n v="0"/>
    <n v="0"/>
    <n v="0"/>
    <x v="11"/>
    <n v="0"/>
    <n v="0"/>
    <s v="Very Low"/>
    <e v="#N/A"/>
    <n v="0"/>
    <n v="0"/>
    <n v="0"/>
    <n v="0"/>
    <n v="0"/>
    <n v="0"/>
    <n v="0"/>
    <n v="0"/>
    <n v="0"/>
    <n v="0"/>
    <n v="0"/>
    <x v="7"/>
  </r>
  <r>
    <n v="0"/>
    <n v="0"/>
    <n v="0"/>
    <n v="0"/>
    <n v="0"/>
    <x v="11"/>
    <n v="0"/>
    <n v="0"/>
    <s v="Very Low"/>
    <e v="#N/A"/>
    <n v="0"/>
    <n v="0"/>
    <n v="0"/>
    <n v="0"/>
    <n v="0"/>
    <n v="0"/>
    <n v="0"/>
    <n v="0"/>
    <n v="0"/>
    <n v="0"/>
    <n v="0"/>
    <x v="7"/>
  </r>
  <r>
    <n v="0"/>
    <n v="0"/>
    <n v="0"/>
    <n v="0"/>
    <n v="0"/>
    <x v="11"/>
    <n v="0"/>
    <n v="0"/>
    <s v="Very Low"/>
    <e v="#N/A"/>
    <n v="0"/>
    <n v="0"/>
    <n v="0"/>
    <n v="0"/>
    <n v="0"/>
    <n v="0"/>
    <n v="0"/>
    <n v="0"/>
    <n v="0"/>
    <n v="0"/>
    <n v="0"/>
    <x v="7"/>
  </r>
  <r>
    <m/>
    <m/>
    <m/>
    <m/>
    <m/>
    <x v="0"/>
    <m/>
    <m/>
    <m/>
    <m/>
    <m/>
    <m/>
    <m/>
    <m/>
    <m/>
    <m/>
    <m/>
    <m/>
    <m/>
    <m/>
    <m/>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ivotTable3"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2">
  <location ref="AC12:AD19" firstHeaderRow="1" firstDataRow="1" firstDataCol="1"/>
  <pivotFields count="22">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9">
        <item h="1" x="7"/>
        <item x="2"/>
        <item x="4"/>
        <item x="1"/>
        <item x="3"/>
        <item x="5"/>
        <item x="6"/>
        <item h="1" x="0"/>
        <item t="default"/>
      </items>
      <autoSortScope>
        <pivotArea dataOnly="0" outline="0" fieldPosition="0">
          <references count="1">
            <reference field="4294967294" count="1" selected="0">
              <x v="0"/>
            </reference>
          </references>
        </pivotArea>
      </autoSortScope>
    </pivotField>
  </pivotFields>
  <rowFields count="1">
    <field x="21"/>
  </rowFields>
  <rowItems count="7">
    <i>
      <x v="1"/>
    </i>
    <i>
      <x v="3"/>
    </i>
    <i>
      <x v="5"/>
    </i>
    <i>
      <x v="2"/>
    </i>
    <i>
      <x v="4"/>
    </i>
    <i>
      <x v="6"/>
    </i>
    <i t="grand">
      <x/>
    </i>
  </rowItems>
  <colItems count="1">
    <i/>
  </colItems>
  <dataFields count="1">
    <dataField name="Count of CRISIS" fld="0" subtotal="count"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D00-000001000000}" name="PivotTable4"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C32:AD43" firstHeaderRow="1" firstDataRow="1" firstDataCol="1"/>
  <pivotFields count="22">
    <pivotField dataField="1" showAll="0"/>
    <pivotField showAll="0"/>
    <pivotField showAll="0"/>
    <pivotField showAll="0"/>
    <pivotField showAll="0"/>
    <pivotField axis="axisRow" showAll="0" sortType="descending">
      <items count="13">
        <item h="1" x="11"/>
        <item x="1"/>
        <item x="5"/>
        <item x="7"/>
        <item x="4"/>
        <item x="2"/>
        <item x="6"/>
        <item x="9"/>
        <item x="10"/>
        <item x="3"/>
        <item x="8"/>
        <item h="1" x="0"/>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11">
    <i>
      <x v="5"/>
    </i>
    <i>
      <x v="1"/>
    </i>
    <i>
      <x v="2"/>
    </i>
    <i>
      <x v="6"/>
    </i>
    <i>
      <x v="9"/>
    </i>
    <i>
      <x v="3"/>
    </i>
    <i>
      <x v="4"/>
    </i>
    <i>
      <x v="10"/>
    </i>
    <i>
      <x v="8"/>
    </i>
    <i>
      <x v="7"/>
    </i>
    <i t="grand">
      <x/>
    </i>
  </rowItems>
  <colItems count="1">
    <i/>
  </colItems>
  <dataFields count="1">
    <dataField name="Count of CRISIS" fld="0" subtotal="count" baseField="0" baseItem="0"/>
  </dataFields>
  <chartFormats count="13">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5" count="1" selected="0">
            <x v="5"/>
          </reference>
        </references>
      </pivotArea>
    </chartFormat>
    <chartFormat chart="0" format="2">
      <pivotArea type="data" outline="0" fieldPosition="0">
        <references count="2">
          <reference field="4294967294" count="1" selected="0">
            <x v="0"/>
          </reference>
          <reference field="5" count="1" selected="0">
            <x v="0"/>
          </reference>
        </references>
      </pivotArea>
    </chartFormat>
    <chartFormat chart="0" format="3">
      <pivotArea type="data" outline="0" fieldPosition="0">
        <references count="2">
          <reference field="4294967294" count="1" selected="0">
            <x v="0"/>
          </reference>
          <reference field="5" count="1" selected="0">
            <x v="1"/>
          </reference>
        </references>
      </pivotArea>
    </chartFormat>
    <chartFormat chart="0" format="4">
      <pivotArea type="data" outline="0" fieldPosition="0">
        <references count="2">
          <reference field="4294967294" count="1" selected="0">
            <x v="0"/>
          </reference>
          <reference field="5" count="1" selected="0">
            <x v="2"/>
          </reference>
        </references>
      </pivotArea>
    </chartFormat>
    <chartFormat chart="0" format="5">
      <pivotArea type="data" outline="0" fieldPosition="0">
        <references count="2">
          <reference field="4294967294" count="1" selected="0">
            <x v="0"/>
          </reference>
          <reference field="5" count="1" selected="0">
            <x v="6"/>
          </reference>
        </references>
      </pivotArea>
    </chartFormat>
    <chartFormat chart="0" format="6">
      <pivotArea type="data" outline="0" fieldPosition="0">
        <references count="2">
          <reference field="4294967294" count="1" selected="0">
            <x v="0"/>
          </reference>
          <reference field="5" count="1" selected="0">
            <x v="9"/>
          </reference>
        </references>
      </pivotArea>
    </chartFormat>
    <chartFormat chart="0" format="7">
      <pivotArea type="data" outline="0" fieldPosition="0">
        <references count="2">
          <reference field="4294967294" count="1" selected="0">
            <x v="0"/>
          </reference>
          <reference field="5" count="1" selected="0">
            <x v="3"/>
          </reference>
        </references>
      </pivotArea>
    </chartFormat>
    <chartFormat chart="0" format="8">
      <pivotArea type="data" outline="0" fieldPosition="0">
        <references count="2">
          <reference field="4294967294" count="1" selected="0">
            <x v="0"/>
          </reference>
          <reference field="5" count="1" selected="0">
            <x v="4"/>
          </reference>
        </references>
      </pivotArea>
    </chartFormat>
    <chartFormat chart="0" format="9">
      <pivotArea type="data" outline="0" fieldPosition="0">
        <references count="2">
          <reference field="4294967294" count="1" selected="0">
            <x v="0"/>
          </reference>
          <reference field="5" count="1" selected="0">
            <x v="11"/>
          </reference>
        </references>
      </pivotArea>
    </chartFormat>
    <chartFormat chart="0" format="10">
      <pivotArea type="data" outline="0" fieldPosition="0">
        <references count="2">
          <reference field="4294967294" count="1" selected="0">
            <x v="0"/>
          </reference>
          <reference field="5" count="1" selected="0">
            <x v="10"/>
          </reference>
        </references>
      </pivotArea>
    </chartFormat>
    <chartFormat chart="0" format="11">
      <pivotArea type="data" outline="0" fieldPosition="0">
        <references count="2">
          <reference field="4294967294" count="1" selected="0">
            <x v="0"/>
          </reference>
          <reference field="5" count="1" selected="0">
            <x v="7"/>
          </reference>
        </references>
      </pivotArea>
    </chartFormat>
    <chartFormat chart="0" format="12">
      <pivotArea type="data" outline="0" fieldPosition="0">
        <references count="2">
          <reference field="4294967294" count="1" selected="0">
            <x v="0"/>
          </reference>
          <reference field="5"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2012.06.11 - GFM Indicator List" connectionId="1" xr16:uid="{00000000-0016-0000-0B00-000000000000}"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InfoRM OK">
      <a:dk1>
        <a:sysClr val="windowText" lastClr="000000"/>
      </a:dk1>
      <a:lt1>
        <a:sysClr val="window" lastClr="FFFFFF"/>
      </a:lt1>
      <a:dk2>
        <a:srgbClr val="C21A01"/>
      </a:dk2>
      <a:lt2>
        <a:srgbClr val="CCDDEA"/>
      </a:lt2>
      <a:accent1>
        <a:srgbClr val="FFAF44"/>
      </a:accent1>
      <a:accent2>
        <a:srgbClr val="F4833F"/>
      </a:accent2>
      <a:accent3>
        <a:srgbClr val="AFBD5E"/>
      </a:accent3>
      <a:accent4>
        <a:srgbClr val="6B8349"/>
      </a:accent4>
      <a:accent5>
        <a:srgbClr val="567EBB"/>
      </a:accent5>
      <a:accent6>
        <a:srgbClr val="2B4C7E"/>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caps.org/sites/acaps/files/resources/files/gcsi_beta_brochure_spread.pdf"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1" Type="http://schemas.openxmlformats.org/officeDocument/2006/relationships/hyperlink" Target="https://data.humdata.org/dataset/cadre-harmonise" TargetMode="External"/><Relationship Id="rId170" Type="http://schemas.openxmlformats.org/officeDocument/2006/relationships/hyperlink" Target="https://reliefweb.int/sites/reliefweb.int/files/resources/ROSEA_20190320_Mozambique_Flash%20Update%20%235.pdf;" TargetMode="External"/><Relationship Id="rId268" Type="http://schemas.openxmlformats.org/officeDocument/2006/relationships/hyperlink" Target="http://reporting.unhcr.org/sites/default/files/UNHCR%20Nicaragua%20Situation%20Fact%20Sheet%20-%20November%202018.pdf" TargetMode="External"/><Relationship Id="rId475" Type="http://schemas.openxmlformats.org/officeDocument/2006/relationships/hyperlink" Target="http://www.ipcinfo.org/fileadmin/user_upload/ipcinfo/docs/IPC_DRC_AFI_2018August.pdf" TargetMode="External"/><Relationship Id="rId682" Type="http://schemas.openxmlformats.org/officeDocument/2006/relationships/hyperlink" Target="https://reliefweb.int/sites/reliefweb.int/files/resources/2019-HAC-Pakistan%20%281%29.pdf" TargetMode="External"/><Relationship Id="rId128" Type="http://schemas.openxmlformats.org/officeDocument/2006/relationships/hyperlink" Target="https://data.humdata.org/dataset/censo-de-poblacion-y-vivienda-el-salvador-2007" TargetMode="External"/><Relationship Id="rId335" Type="http://schemas.openxmlformats.org/officeDocument/2006/relationships/hyperlink" Target="http://www.ipcinfo.org/ipc-country-analysis/details-map/en/c/1151896/" TargetMode="External"/><Relationship Id="rId542" Type="http://schemas.openxmlformats.org/officeDocument/2006/relationships/hyperlink" Target="https://www.acleddata.com/" TargetMode="External"/><Relationship Id="rId987" Type="http://schemas.openxmlformats.org/officeDocument/2006/relationships/hyperlink" Target="https://data2.unhcr.org/es/situations/platform/location/7512" TargetMode="External"/><Relationship Id="rId1172" Type="http://schemas.openxmlformats.org/officeDocument/2006/relationships/hyperlink" Target="https://data2.unhcr.org/en/country/tcd" TargetMode="External"/><Relationship Id="rId402" Type="http://schemas.openxmlformats.org/officeDocument/2006/relationships/hyperlink" Target="https://reliefweb.int/sites/reliefweb.int/files/resources/Zimbabwe_Sitrep3_17April2019.pdf" TargetMode="External"/><Relationship Id="rId847" Type="http://schemas.openxmlformats.org/officeDocument/2006/relationships/hyperlink" Target="https://data2.unhcr.org/en/situations/syria/location/5" TargetMode="External"/><Relationship Id="rId1032" Type="http://schemas.openxmlformats.org/officeDocument/2006/relationships/hyperlink" Target="https://ugandarefugees.org/en/country/uga" TargetMode="External"/><Relationship Id="rId707" Type="http://schemas.openxmlformats.org/officeDocument/2006/relationships/hyperlink" Target="http://missingmigrants.iom.int/region/mediterranean?migrant_route%5B%5D=1377" TargetMode="External"/><Relationship Id="rId914" Type="http://schemas.openxmlformats.org/officeDocument/2006/relationships/hyperlink" Target="https://ncdc.gov.ng/diseases/sitreps" TargetMode="External"/><Relationship Id="rId43" Type="http://schemas.openxmlformats.org/officeDocument/2006/relationships/hyperlink" Target="https://reliefweb.int/sites/reliefweb.int/files/resources/ECDM_20190111_Cameroon_Crisis.pdf" TargetMode="External"/><Relationship Id="rId192" Type="http://schemas.openxmlformats.org/officeDocument/2006/relationships/hyperlink" Target="http://www.ipcinfo.org/ipc-country-analysis/details-map/en/c/1151994/?iso3=UGAvia%20email%20to%20analyst%20AZ" TargetMode="External"/><Relationship Id="rId497" Type="http://schemas.openxmlformats.org/officeDocument/2006/relationships/hyperlink" Target="http://humanitarianaccess.acaps.org/" TargetMode="External"/><Relationship Id="rId357" Type="http://schemas.openxmlformats.org/officeDocument/2006/relationships/hyperlink" Target="https://reliefweb.int/sites/reliefweb.int/files/resources/rca_01112018_ocha_hno.pdf" TargetMode="External"/><Relationship Id="rId1194" Type="http://schemas.openxmlformats.org/officeDocument/2006/relationships/hyperlink" Target="https://www.acleddata.com/data/" TargetMode="External"/><Relationship Id="rId217" Type="http://schemas.openxmlformats.org/officeDocument/2006/relationships/hyperlink" Target="https://data.humdata.org/dataset/acled-data-for-burkina-faso" TargetMode="External"/><Relationship Id="rId564" Type="http://schemas.openxmlformats.org/officeDocument/2006/relationships/hyperlink" Target="https://reliefweb.int/sites/reliefweb.int/files/resources/2019-HAC-Pakistan%20%281%29.pdf" TargetMode="External"/><Relationship Id="rId771" Type="http://schemas.openxmlformats.org/officeDocument/2006/relationships/hyperlink" Target="https://www.citypopulation.de/Sudan.html" TargetMode="External"/><Relationship Id="rId869" Type="http://schemas.openxmlformats.org/officeDocument/2006/relationships/hyperlink" Target="https://reliefweb.int/sites/reliefweb.int/files/resources/69684.pdf" TargetMode="External"/><Relationship Id="rId424" Type="http://schemas.openxmlformats.org/officeDocument/2006/relationships/hyperlink" Target="https://reliefweb.int/sites/reliefweb.int/files/resources/situation%20overview_Iran_18%20April%202019_v3.7.pdf" TargetMode="External"/><Relationship Id="rId631" Type="http://schemas.openxmlformats.org/officeDocument/2006/relationships/hyperlink" Target="https://www.acleddata.com/data/" TargetMode="External"/><Relationship Id="rId729" Type="http://schemas.openxmlformats.org/officeDocument/2006/relationships/hyperlink" Target="https://www.acleddata.com/data/" TargetMode="External"/><Relationship Id="rId1054" Type="http://schemas.openxmlformats.org/officeDocument/2006/relationships/hyperlink" Target="https://reliefweb.int/sites/reliefweb.int/files/resources/IPC_Zambia_Acute%20Food%20Insecurity_2019May2020March.pdf" TargetMode="External"/><Relationship Id="rId1261" Type="http://schemas.openxmlformats.org/officeDocument/2006/relationships/hyperlink" Target="https://www.acaps.org/special-report/humanitarian-access-overview-3" TargetMode="External"/><Relationship Id="rId936" Type="http://schemas.openxmlformats.org/officeDocument/2006/relationships/hyperlink" Target="https://www.citypopulation.de/php/mauritania-admin.php" TargetMode="External"/><Relationship Id="rId1121" Type="http://schemas.openxmlformats.org/officeDocument/2006/relationships/hyperlink" Target="https://www.acleddata.com/data/" TargetMode="External"/><Relationship Id="rId1219" Type="http://schemas.openxmlformats.org/officeDocument/2006/relationships/hyperlink" Target="https://reliefweb.int/report/yemen/yemen-2019-humanitarian-needs-overview" TargetMode="External"/><Relationship Id="rId65" Type="http://schemas.openxmlformats.org/officeDocument/2006/relationships/hyperlink" Target="http://www.ipcinfo.org/fileadmin/user_upload/ipcinfo/docs/IPC_DRC_AFI_2018August.pdf" TargetMode="External"/><Relationship Id="rId281" Type="http://schemas.openxmlformats.org/officeDocument/2006/relationships/hyperlink" Target="https://reliefweb.int/sites/reliefweb.int/files/resources/ECDM_20190322_Burkina_Faso_Crisis.pdf" TargetMode="External"/><Relationship Id="rId141" Type="http://schemas.openxmlformats.org/officeDocument/2006/relationships/hyperlink" Target="https://reliefweb.int/sites/reliefweb.int/files/resources/MDRPK015do.pdf" TargetMode="External"/><Relationship Id="rId379" Type="http://schemas.openxmlformats.org/officeDocument/2006/relationships/hyperlink" Target="https://reliefweb.int/sites/reliefweb.int/files/resources/S_2019_262_E.pdf" TargetMode="External"/><Relationship Id="rId586" Type="http://schemas.openxmlformats.org/officeDocument/2006/relationships/hyperlink" Target="http://humanitarianaccess.acaps.org/" TargetMode="External"/><Relationship Id="rId793" Type="http://schemas.openxmlformats.org/officeDocument/2006/relationships/hyperlink" Target="https://www.unhcr.org/ke/wp-content/uploads/sites/2/2019/02/Kenya-Infographics_January-2019.pdf" TargetMode="External"/><Relationship Id="rId7" Type="http://schemas.openxmlformats.org/officeDocument/2006/relationships/hyperlink" Target="https://reliefweb.int/sites/reliefweb.int/files/resources/SEN_12.pdf" TargetMode="External"/><Relationship Id="rId239" Type="http://schemas.openxmlformats.org/officeDocument/2006/relationships/hyperlink" Target="https://reliefweb.int/sites/reliefweb.int/files/resources/ROSEA_20190330_Mozambique%20Floods_Flash_Update%2314%20FINAL%20....pdf" TargetMode="External"/><Relationship Id="rId446" Type="http://schemas.openxmlformats.org/officeDocument/2006/relationships/hyperlink" Target="https://apps.who.int/iris/bitstream/handle/10665/312137/OEW17-2228042019.pdf" TargetMode="External"/><Relationship Id="rId653" Type="http://schemas.openxmlformats.org/officeDocument/2006/relationships/hyperlink" Target="https://reliefweb.int/sites/reliefweb.int/files/resources/joint_national_sitrep_1_mozambique_10_may_2019_final_whoinsdps_for_trans.pdf;" TargetMode="External"/><Relationship Id="rId1076" Type="http://schemas.openxmlformats.org/officeDocument/2006/relationships/hyperlink" Target="https://www.acleddata.com/data/" TargetMode="External"/><Relationship Id="rId1283" Type="http://schemas.openxmlformats.org/officeDocument/2006/relationships/hyperlink" Target="http://yemeneoc.org/bi/" TargetMode="External"/><Relationship Id="rId306" Type="http://schemas.openxmlformats.org/officeDocument/2006/relationships/hyperlink" Target="https://ugandarefugees.org/en/country/uga" TargetMode="External"/><Relationship Id="rId860" Type="http://schemas.openxmlformats.org/officeDocument/2006/relationships/hyperlink" Target="https://www.acleddata.com/data/" TargetMode="External"/><Relationship Id="rId958" Type="http://schemas.openxmlformats.org/officeDocument/2006/relationships/hyperlink" Target="https://reliefweb.int/sites/reliefweb.int/files/resources/IPC_AFI_AMN_Mozambique_2019April2020Feb_English.pdf" TargetMode="External"/><Relationship Id="rId1143" Type="http://schemas.openxmlformats.org/officeDocument/2006/relationships/hyperlink" Target="https://www.acleddata.com/data/" TargetMode="External"/><Relationship Id="rId87" Type="http://schemas.openxmlformats.org/officeDocument/2006/relationships/hyperlink" Target="https://data.humdata.org/dataset/lake-chad-basin-baseline-population" TargetMode="External"/><Relationship Id="rId513" Type="http://schemas.openxmlformats.org/officeDocument/2006/relationships/hyperlink" Target="http://humanitarianaccess.acaps.org/" TargetMode="External"/><Relationship Id="rId720" Type="http://schemas.openxmlformats.org/officeDocument/2006/relationships/hyperlink" Target="http://www.ipcinfo.org/fileadmin/user_upload/ipcinfo/docs/IPC_Guatemala_AFI_2019MarchJune.pdf" TargetMode="External"/><Relationship Id="rId818" Type="http://schemas.openxmlformats.org/officeDocument/2006/relationships/hyperlink" Target="https://reliefweb.int/sites/reliefweb.int/files/resources/ECDM_20190322_Burkina_Faso_Crisis.pdf" TargetMode="External"/><Relationship Id="rId1003" Type="http://schemas.openxmlformats.org/officeDocument/2006/relationships/hyperlink" Target="http://reporting.unhcr.org/sites/default/files/UNHCR%20Sudan%20Population%20Dashboard%20-%20All%20Refugees%20-%2030JUN19.pdf" TargetMode="External"/><Relationship Id="rId1210" Type="http://schemas.openxmlformats.org/officeDocument/2006/relationships/hyperlink" Target="https://www.acleddata.com/data/" TargetMode="External"/><Relationship Id="rId1308" Type="http://schemas.openxmlformats.org/officeDocument/2006/relationships/hyperlink" Target="https://www.msf.org/mass-arrests-drive-migrants-underground-mexico" TargetMode="External"/><Relationship Id="rId14" Type="http://schemas.openxmlformats.org/officeDocument/2006/relationships/hyperlink" Target="https://reliefweb.int/report/nicaragua/nicaragua-social-unrest-dg-echo-iachr-funides-imf-echo-daily-flash-7-november-2018" TargetMode="External"/><Relationship Id="rId163" Type="http://schemas.openxmlformats.org/officeDocument/2006/relationships/hyperlink" Target="http://www.ipcinfo.org/fileadmin/user_upload/ipcinfo/docs/IPC_Yemen_AcuteFI_2018Dec2019Jan.pdf" TargetMode="External"/><Relationship Id="rId370" Type="http://schemas.openxmlformats.org/officeDocument/2006/relationships/hyperlink" Target="https://www.acleddata.com/data/" TargetMode="External"/><Relationship Id="rId230" Type="http://schemas.openxmlformats.org/officeDocument/2006/relationships/hyperlink" Target="https://www.acaps.org/press-room/maps" TargetMode="External"/><Relationship Id="rId468" Type="http://schemas.openxmlformats.org/officeDocument/2006/relationships/hyperlink" Target="https://apps.who.int/iris/bitstream/handle/10665/312137/OEW17-2228042019.pdf" TargetMode="External"/><Relationship Id="rId675" Type="http://schemas.openxmlformats.org/officeDocument/2006/relationships/hyperlink" Target="http://www.ipcinfo.org/fileadmin/user_upload/ipcinfo/docs/IPC_Haiti_AFI_2018Oct2019Feb.pdf" TargetMode="External"/><Relationship Id="rId882" Type="http://schemas.openxmlformats.org/officeDocument/2006/relationships/hyperlink" Target="https://www.acleddata.com/data/" TargetMode="External"/><Relationship Id="rId1098" Type="http://schemas.openxmlformats.org/officeDocument/2006/relationships/hyperlink" Target="https://data2.unhcr.org/en/situations/yemen" TargetMode="External"/><Relationship Id="rId328" Type="http://schemas.openxmlformats.org/officeDocument/2006/relationships/hyperlink" Target="https://data2.unhcr.org/en/situations/southsudan/location/1904" TargetMode="External"/><Relationship Id="rId535" Type="http://schemas.openxmlformats.org/officeDocument/2006/relationships/hyperlink" Target="https://www.acleddata.com/" TargetMode="External"/><Relationship Id="rId742" Type="http://schemas.openxmlformats.org/officeDocument/2006/relationships/hyperlink" Target="https://reliefweb.int/sites/reliefweb.int/files/resources/69684.pdf" TargetMode="External"/><Relationship Id="rId1165" Type="http://schemas.openxmlformats.org/officeDocument/2006/relationships/hyperlink" Target="https://data2.unhcr.org/en/country/tcd" TargetMode="External"/><Relationship Id="rId602" Type="http://schemas.openxmlformats.org/officeDocument/2006/relationships/hyperlink" Target="http://humanitarianaccess.acaps.org/" TargetMode="External"/><Relationship Id="rId1025" Type="http://schemas.openxmlformats.org/officeDocument/2006/relationships/hyperlink" Target="https://www.acleddata.com/data/" TargetMode="External"/><Relationship Id="rId1232" Type="http://schemas.openxmlformats.org/officeDocument/2006/relationships/hyperlink" Target="https://www.acaps.org/special-report/humanitarian-access-overview-3" TargetMode="External"/><Relationship Id="rId907" Type="http://schemas.openxmlformats.org/officeDocument/2006/relationships/hyperlink" Target="https://www.acleddata.com/data/" TargetMode="External"/><Relationship Id="rId36" Type="http://schemas.openxmlformats.org/officeDocument/2006/relationships/hyperlink" Target="http://fews.net/west-africa/nigeria" TargetMode="External"/><Relationship Id="rId185" Type="http://schemas.openxmlformats.org/officeDocument/2006/relationships/hyperlink" Target="https://reliefweb.int/sites/reliefweb.int/files/resources/ROSEA_20190323_Zimbabwe%20Floods_Flash_Update%20%235%20FINAL.pdf" TargetMode="External"/><Relationship Id="rId392" Type="http://schemas.openxmlformats.org/officeDocument/2006/relationships/hyperlink" Target="https://deepsouthwatch.org/th/dsid" TargetMode="External"/><Relationship Id="rId697" Type="http://schemas.openxmlformats.org/officeDocument/2006/relationships/hyperlink" Target="https://reliefweb.int/report/iran-islamic-republic/iran-floods-leave-people-limited-access-life-saving-health-services" TargetMode="External"/><Relationship Id="rId252" Type="http://schemas.openxmlformats.org/officeDocument/2006/relationships/hyperlink" Target="https://www.acleddata.com/data/" TargetMode="External"/><Relationship Id="rId1187" Type="http://schemas.openxmlformats.org/officeDocument/2006/relationships/hyperlink" Target="https://reliefweb.int/sites/reliefweb.int/files/resources/71763.pdf" TargetMode="External"/><Relationship Id="rId112" Type="http://schemas.openxmlformats.org/officeDocument/2006/relationships/hyperlink" Target="http://www.ipcinfo.org/fileadmin/user_upload/ipcinfo/docs/IPC_Honduras_AFI_Projected_2019MarchMay.pdf" TargetMode="External"/><Relationship Id="rId557" Type="http://schemas.openxmlformats.org/officeDocument/2006/relationships/hyperlink" Target="https://reliefweb.int/sites/reliefweb.int/files/resources/2019-HAC-Pakistan%20%281%29.pdf" TargetMode="External"/><Relationship Id="rId764" Type="http://schemas.openxmlformats.org/officeDocument/2006/relationships/hyperlink" Target="https://ugandarefugees.org/en/country/uga" TargetMode="External"/><Relationship Id="rId971" Type="http://schemas.openxmlformats.org/officeDocument/2006/relationships/hyperlink" Target="https://reliefweb.int/report/nepal/nepal-monsoon-rains-update-neoc-mfd-dhm-dca-media-echo-daily-flash-01-august-2019" TargetMode="External"/><Relationship Id="rId417" Type="http://schemas.openxmlformats.org/officeDocument/2006/relationships/hyperlink" Target="https://missingmigrants.iom.int/region/mediterranean" TargetMode="External"/><Relationship Id="rId624" Type="http://schemas.openxmlformats.org/officeDocument/2006/relationships/hyperlink" Target="https://reliefweb.int/sites/reliefweb.int/files/resources/OCHA-PHL-Mindanao-Situation-06052019.pdf" TargetMode="External"/><Relationship Id="rId831" Type="http://schemas.openxmlformats.org/officeDocument/2006/relationships/hyperlink" Target="http://www.ipcinfo.org/ipc-country-analysis/details-map/en/c/1152080/?iso3=SSD" TargetMode="External"/><Relationship Id="rId1047" Type="http://schemas.openxmlformats.org/officeDocument/2006/relationships/hyperlink" Target="https://www.nbs.go.tz/nbs/takwimu/census2012/Tanzania_Total_Population_by_District-Regions-2016_2017r.pdf;" TargetMode="External"/><Relationship Id="rId1254" Type="http://schemas.openxmlformats.org/officeDocument/2006/relationships/hyperlink" Target="https://www.acaps.org/special-report/humanitarian-access-overview-3" TargetMode="External"/><Relationship Id="rId929" Type="http://schemas.openxmlformats.org/officeDocument/2006/relationships/hyperlink" Target="http://www.ipcinfo.org/fileadmin/user_upload/ipcinfo/docs/1_IPC_Djibouti_CFI_20182023.pdf" TargetMode="External"/><Relationship Id="rId1114" Type="http://schemas.openxmlformats.org/officeDocument/2006/relationships/hyperlink" Target="https://www.acleddata.com/data/" TargetMode="External"/><Relationship Id="rId1321" Type="http://schemas.openxmlformats.org/officeDocument/2006/relationships/hyperlink" Target="https://www.latimes.com/world/mexico-americas/la-fg-mexico-guns-20190430-story.html" TargetMode="External"/><Relationship Id="rId58" Type="http://schemas.openxmlformats.org/officeDocument/2006/relationships/hyperlink" Target="https://data.worldbank.org/indicator/AG.SRF.TOTL.K2?locations=CD" TargetMode="External"/><Relationship Id="rId274" Type="http://schemas.openxmlformats.org/officeDocument/2006/relationships/hyperlink" Target="http://www.insd.bf/n/index.php/publications?id=38" TargetMode="External"/><Relationship Id="rId481" Type="http://schemas.openxmlformats.org/officeDocument/2006/relationships/hyperlink" Target="https://reliefweb.int/sites/reliefweb.int/files/resources/69285.pdf" TargetMode="External"/><Relationship Id="rId134" Type="http://schemas.openxmlformats.org/officeDocument/2006/relationships/hyperlink" Target="https://www.citypopulation.de/php/mauritania-admin.php" TargetMode="External"/><Relationship Id="rId579" Type="http://schemas.openxmlformats.org/officeDocument/2006/relationships/hyperlink" Target="http://humanitarianaccess.acaps.org/" TargetMode="External"/><Relationship Id="rId786" Type="http://schemas.openxmlformats.org/officeDocument/2006/relationships/hyperlink" Target="https://reliefweb.int/sites/reliefweb.int/files/resources/HoA%20Joint%20Position%20Paper%20FAO%20UNICEF%20WFP%20Final.pdf" TargetMode="External"/><Relationship Id="rId993" Type="http://schemas.openxmlformats.org/officeDocument/2006/relationships/hyperlink" Target="https://www.acleddata.com/data/" TargetMode="External"/><Relationship Id="rId341" Type="http://schemas.openxmlformats.org/officeDocument/2006/relationships/hyperlink" Target="https://www.humanitarianresponse.info/en/operations/iraq/document/2019-iraq-humanitarian-needs-overview" TargetMode="External"/><Relationship Id="rId439" Type="http://schemas.openxmlformats.org/officeDocument/2006/relationships/hyperlink" Target="https://reliefweb.int/sites/reliefweb.int/files/resources/Zimbabwe_Sitrep4_24April2019.pdf" TargetMode="External"/><Relationship Id="rId646" Type="http://schemas.openxmlformats.org/officeDocument/2006/relationships/hyperlink" Target="https://www.acleddata.com/data/" TargetMode="External"/><Relationship Id="rId1069" Type="http://schemas.openxmlformats.org/officeDocument/2006/relationships/hyperlink" Target="https://data.worldbank.org/indicator/sp.pop.totl?page=2" TargetMode="External"/><Relationship Id="rId1276" Type="http://schemas.openxmlformats.org/officeDocument/2006/relationships/hyperlink" Target="https://www.acleddata.com/data/" TargetMode="External"/><Relationship Id="rId201" Type="http://schemas.openxmlformats.org/officeDocument/2006/relationships/hyperlink" Target="https://reliefweb.int/sites/reliefweb.int/files/resources/ROSEA_20190326_Mozambique%20Floods_Flash_Update%2310%20FINAL.pdf" TargetMode="External"/><Relationship Id="rId506" Type="http://schemas.openxmlformats.org/officeDocument/2006/relationships/hyperlink" Target="http://humanitarianaccess.acaps.org/" TargetMode="External"/><Relationship Id="rId853" Type="http://schemas.openxmlformats.org/officeDocument/2006/relationships/hyperlink" Target="http://www.salud.gob.sv/" TargetMode="External"/><Relationship Id="rId1136" Type="http://schemas.openxmlformats.org/officeDocument/2006/relationships/hyperlink" Target="https://www.acleddata.com/data/" TargetMode="External"/><Relationship Id="rId713" Type="http://schemas.openxmlformats.org/officeDocument/2006/relationships/hyperlink" Target="https://reliefweb.int/sites/reliefweb.int/files/resources/69662.pdf" TargetMode="External"/><Relationship Id="rId920" Type="http://schemas.openxmlformats.org/officeDocument/2006/relationships/hyperlink" Target="https://www.dropbox.com/s/jrt5xcw66zkrfk8/20181215%20Yemen%20population%20HNO%20HRP%202019_SADD_corrected_districts.xlsx?dl=0" TargetMode="External"/><Relationship Id="rId1203" Type="http://schemas.openxmlformats.org/officeDocument/2006/relationships/hyperlink" Target="https://www.acleddata.com/data/" TargetMode="External"/><Relationship Id="rId296" Type="http://schemas.openxmlformats.org/officeDocument/2006/relationships/hyperlink" Target="https://ugandarefugees.org/en/country/uga" TargetMode="External"/><Relationship Id="rId156" Type="http://schemas.openxmlformats.org/officeDocument/2006/relationships/hyperlink" Target="http://sn4hr.org/blog/category/report/monthly-reports/victims-death-toll/" TargetMode="External"/><Relationship Id="rId363" Type="http://schemas.openxmlformats.org/officeDocument/2006/relationships/hyperlink" Target="https://data.humdata.org/dataset/niger-administrative-level-0-3-population-statistics,https:/reliefweb.int/sites/reliefweb.int/files/resources/67942.pdf" TargetMode="External"/><Relationship Id="rId570" Type="http://schemas.openxmlformats.org/officeDocument/2006/relationships/hyperlink" Target="https://www.acleddata.com/" TargetMode="External"/><Relationship Id="rId223" Type="http://schemas.openxmlformats.org/officeDocument/2006/relationships/hyperlink" Target="https://unsmil.unmissions.org,/" TargetMode="External"/><Relationship Id="rId430" Type="http://schemas.openxmlformats.org/officeDocument/2006/relationships/hyperlink" Target="https://reliefweb.int/sites/reliefweb.int/files/resources/situation%20overview_Iran_18%20April%202019_v3.7.pdf" TargetMode="External"/><Relationship Id="rId668" Type="http://schemas.openxmlformats.org/officeDocument/2006/relationships/hyperlink" Target="https://reliefweb.int/sites/reliefweb.int/files/resources/ocha-hti-cholera-figures-2018123_en.pdf" TargetMode="External"/><Relationship Id="rId875" Type="http://schemas.openxmlformats.org/officeDocument/2006/relationships/hyperlink" Target="https://missingmigrants.iom.int/region/mediterranean" TargetMode="External"/><Relationship Id="rId1060" Type="http://schemas.openxmlformats.org/officeDocument/2006/relationships/hyperlink" Target="https://reliefweb.int/report/yemen/yemen-2019-humanitarian-needs-overview" TargetMode="External"/><Relationship Id="rId1298" Type="http://schemas.openxmlformats.org/officeDocument/2006/relationships/hyperlink" Target="https://reliefweb.int/sites/reliefweb.int/files/resources/Mindanao-Displacement-Dashboard-Sept-2019.pdf" TargetMode="External"/><Relationship Id="rId528" Type="http://schemas.openxmlformats.org/officeDocument/2006/relationships/hyperlink" Target="https://fscluster.org/sites/default/files/documents/01022019_ocha_nigeria_humanitarian_needs_overview.pdf" TargetMode="External"/><Relationship Id="rId735" Type="http://schemas.openxmlformats.org/officeDocument/2006/relationships/hyperlink" Target="https://ugandarefugees.org/en/country/uga" TargetMode="External"/><Relationship Id="rId942" Type="http://schemas.openxmlformats.org/officeDocument/2006/relationships/hyperlink" Target="https://data.humdata.org/dataset/cadre-harmonise" TargetMode="External"/><Relationship Id="rId1158" Type="http://schemas.openxmlformats.org/officeDocument/2006/relationships/hyperlink" Target="https://displacement.iom.int/datasets/mozambique-cyclone-idai-daily-update-1st-october-2019" TargetMode="External"/><Relationship Id="rId1018" Type="http://schemas.openxmlformats.org/officeDocument/2006/relationships/hyperlink" Target="https://www.acleddata.com/data/" TargetMode="External"/><Relationship Id="rId1225" Type="http://schemas.openxmlformats.org/officeDocument/2006/relationships/hyperlink" Target="https://www.acaps.org/special-report/humanitarian-access-overview-3" TargetMode="External"/><Relationship Id="rId71" Type="http://schemas.openxmlformats.org/officeDocument/2006/relationships/hyperlink" Target="https://data.humdata.org/dataset/lake-chad-basin-baseline-population" TargetMode="External"/><Relationship Id="rId802" Type="http://schemas.openxmlformats.org/officeDocument/2006/relationships/hyperlink" Target="https://www.acleddata.com/" TargetMode="External"/><Relationship Id="rId29" Type="http://schemas.openxmlformats.org/officeDocument/2006/relationships/hyperlink" Target="https://www.humanitarianresponse.info/sites/www.humanitarianresponse.info/files/documents/files/13022018_ocha_humanitarian_needs_overview.pdf" TargetMode="External"/><Relationship Id="rId178" Type="http://schemas.openxmlformats.org/officeDocument/2006/relationships/hyperlink" Target="https://reliefweb.int/sites/reliefweb.int/files/resources/SA_Cyclone_and_Flooding_Snapshot_26032019.pdf" TargetMode="External"/><Relationship Id="rId385" Type="http://schemas.openxmlformats.org/officeDocument/2006/relationships/hyperlink" Target="https://www.ibge.gov.br/cidades-e-estados/rr.html" TargetMode="External"/><Relationship Id="rId592" Type="http://schemas.openxmlformats.org/officeDocument/2006/relationships/hyperlink" Target="http://humanitarianaccess.acaps.org/" TargetMode="External"/><Relationship Id="rId245" Type="http://schemas.openxmlformats.org/officeDocument/2006/relationships/hyperlink" Target="https://reliefweb.int/sites/reliefweb.int/files/resources/ROSEA_20190330_Mozambique%20Floods_Flash_Update%2314%20FINAL%20....pdf" TargetMode="External"/><Relationship Id="rId452" Type="http://schemas.openxmlformats.org/officeDocument/2006/relationships/hyperlink" Target="https://apps.who.int/iris/bitstream/handle/10665/312137/OEW17-2228042019.pdf" TargetMode="External"/><Relationship Id="rId897" Type="http://schemas.openxmlformats.org/officeDocument/2006/relationships/hyperlink" Target="http://www.ipcinfo.org/ipc-country-analysis/details-map/en/c/1151861/?iso3=MDG" TargetMode="External"/><Relationship Id="rId1082" Type="http://schemas.openxmlformats.org/officeDocument/2006/relationships/hyperlink" Target="https://ugandarefugees.org/en/country/uga" TargetMode="External"/><Relationship Id="rId105" Type="http://schemas.openxmlformats.org/officeDocument/2006/relationships/hyperlink" Target="https://www.acleddata.com/" TargetMode="External"/><Relationship Id="rId312" Type="http://schemas.openxmlformats.org/officeDocument/2006/relationships/hyperlink" Target="http://www.ipcinfo.org/ipc-country-analysis/details-map/en/c/1151994/?iso3=UGA" TargetMode="External"/><Relationship Id="rId757" Type="http://schemas.openxmlformats.org/officeDocument/2006/relationships/hyperlink" Target="https://www.acleddata.com/data/" TargetMode="External"/><Relationship Id="rId964" Type="http://schemas.openxmlformats.org/officeDocument/2006/relationships/hyperlink" Target="https://www.acleddata.com/data/" TargetMode="External"/><Relationship Id="rId93" Type="http://schemas.openxmlformats.org/officeDocument/2006/relationships/hyperlink" Target="https://www.acleddata.com/" TargetMode="External"/><Relationship Id="rId617" Type="http://schemas.openxmlformats.org/officeDocument/2006/relationships/hyperlink" Target="http://humanitarianaccess.acaps.org/" TargetMode="External"/><Relationship Id="rId824" Type="http://schemas.openxmlformats.org/officeDocument/2006/relationships/hyperlink" Target="https://reliefweb.int/sites/reliefweb.int/files/resources/68669_0.pdf" TargetMode="External"/><Relationship Id="rId1247" Type="http://schemas.openxmlformats.org/officeDocument/2006/relationships/hyperlink" Target="https://www.acaps.org/special-report/humanitarian-access-overview-3" TargetMode="External"/><Relationship Id="rId1107" Type="http://schemas.openxmlformats.org/officeDocument/2006/relationships/hyperlink" Target="https://reliefweb.int/sites/reliefweb.int/files/resources/Kenya%20Operation%20Factsheet%20-August%202019.pdf" TargetMode="External"/><Relationship Id="rId1314" Type="http://schemas.openxmlformats.org/officeDocument/2006/relationships/hyperlink" Target="https://repositorio.cepal.org/bitstream/handle/11362/43697/1/S1800554_es.pdf" TargetMode="External"/><Relationship Id="rId20" Type="http://schemas.openxmlformats.org/officeDocument/2006/relationships/hyperlink" Target="https://data.humdata.org/dataset/cadre-harmonise" TargetMode="External"/><Relationship Id="rId267" Type="http://schemas.openxmlformats.org/officeDocument/2006/relationships/hyperlink" Target="https://mobile.reuters.com/article/amp/idUSKCN1RS26D" TargetMode="External"/><Relationship Id="rId474" Type="http://schemas.openxmlformats.org/officeDocument/2006/relationships/hyperlink" Target="https://data.worldbank.org/indicator/SP.POP.TOTL?locations=GR%20andhttps://data2.unhcr.org/en/documents/download/69017" TargetMode="External"/><Relationship Id="rId127" Type="http://schemas.openxmlformats.org/officeDocument/2006/relationships/hyperlink" Target="http://www.ipcinfo.org/fileadmin/user_upload/ipcinfo/docs/IPC_ElSalvador_AFI_2019AprilJuly_Projection.pdf" TargetMode="External"/><Relationship Id="rId681" Type="http://schemas.openxmlformats.org/officeDocument/2006/relationships/hyperlink" Target="https://reliefweb.int/sites/reliefweb.int/files/resources/2019-HAC-Pakistan%20%281%29.pdf" TargetMode="External"/><Relationship Id="rId779" Type="http://schemas.openxmlformats.org/officeDocument/2006/relationships/hyperlink" Target="http://www.ipcinfo.org/ipc-country-analysis/details-map/en/c/1151896/" TargetMode="External"/><Relationship Id="rId986" Type="http://schemas.openxmlformats.org/officeDocument/2006/relationships/hyperlink" Target="https://data2.unhcr.org/es/situations/platform/location/7512" TargetMode="External"/><Relationship Id="rId334" Type="http://schemas.openxmlformats.org/officeDocument/2006/relationships/hyperlink" Target="http://www.ipcinfo.org/ipc-country-analysis/details-map/en/c/1151896/" TargetMode="External"/><Relationship Id="rId541" Type="http://schemas.openxmlformats.org/officeDocument/2006/relationships/hyperlink" Target="https://www.acleddata.com/" TargetMode="External"/><Relationship Id="rId639" Type="http://schemas.openxmlformats.org/officeDocument/2006/relationships/hyperlink" Target="https://data.humdata.org/dataset/cadre-harmonise" TargetMode="External"/><Relationship Id="rId1171" Type="http://schemas.openxmlformats.org/officeDocument/2006/relationships/hyperlink" Target="https://data2.unhcr.org/en/country/tcd" TargetMode="External"/><Relationship Id="rId1269" Type="http://schemas.openxmlformats.org/officeDocument/2006/relationships/hyperlink" Target="https://www.acleddata.com/data/" TargetMode="External"/><Relationship Id="rId401" Type="http://schemas.openxmlformats.org/officeDocument/2006/relationships/hyperlink" Target="https://reliefweb.int/sites/reliefweb.int/files/resources/Zimbabwe_Sitrep4_24April2019.pdf" TargetMode="External"/><Relationship Id="rId846" Type="http://schemas.openxmlformats.org/officeDocument/2006/relationships/hyperlink" Target="https://reliefweb.int/sites/reliefweb.int/files/resources/irq_2019_hno.pdf" TargetMode="External"/><Relationship Id="rId1031" Type="http://schemas.openxmlformats.org/officeDocument/2006/relationships/hyperlink" Target="https://ugandarefugees.org/en/country/uga" TargetMode="External"/><Relationship Id="rId1129" Type="http://schemas.openxmlformats.org/officeDocument/2006/relationships/hyperlink" Target="https://www.humanitarianresponse.info/en/operations/ukraine/protection" TargetMode="External"/><Relationship Id="rId706" Type="http://schemas.openxmlformats.org/officeDocument/2006/relationships/hyperlink" Target="http://missingmigrants.iom.int/region/mediterranean?migrant_route%5B%5D=1377" TargetMode="External"/><Relationship Id="rId913" Type="http://schemas.openxmlformats.org/officeDocument/2006/relationships/hyperlink" Target="https://www.acleddata.com/data/" TargetMode="External"/><Relationship Id="rId42" Type="http://schemas.openxmlformats.org/officeDocument/2006/relationships/hyperlink" Target="https://reliefweb.int/sites/reliefweb.int/files/resources/ECDM_20190111_Cameroon_Crisis.pdf" TargetMode="External"/><Relationship Id="rId191" Type="http://schemas.openxmlformats.org/officeDocument/2006/relationships/hyperlink" Target="https://data.worldbank.org/country/turkey" TargetMode="External"/><Relationship Id="rId289" Type="http://schemas.openxmlformats.org/officeDocument/2006/relationships/hyperlink" Target="https://reliefweb.int/sites/reliefweb.int/files/resources/Nigeria%20-%20DTM%20Round%2026%20Report%20%28January%202019%29.pdf" TargetMode="External"/><Relationship Id="rId496" Type="http://schemas.openxmlformats.org/officeDocument/2006/relationships/hyperlink" Target="https://www.acleddata.com/data/" TargetMode="External"/><Relationship Id="rId149" Type="http://schemas.openxmlformats.org/officeDocument/2006/relationships/hyperlink" Target="http://nhsrc.pk/healthdboard.php?frequency=m&amp;year=2018&amp;month=12&amp;quarter=" TargetMode="External"/><Relationship Id="rId356" Type="http://schemas.openxmlformats.org/officeDocument/2006/relationships/hyperlink" Target="https://data2.unhcr.org/en/situations/syria/location/5" TargetMode="External"/><Relationship Id="rId563" Type="http://schemas.openxmlformats.org/officeDocument/2006/relationships/hyperlink" Target="https://reliefweb.int/sites/reliefweb.int/files/resources/2019-HAC-Pakistan%20%281%29.pdf" TargetMode="External"/><Relationship Id="rId770" Type="http://schemas.openxmlformats.org/officeDocument/2006/relationships/hyperlink" Target="https://missingmigrants.iom.int/region/mediterranean" TargetMode="External"/><Relationship Id="rId1193" Type="http://schemas.openxmlformats.org/officeDocument/2006/relationships/hyperlink" Target="https://data2.unhcr.org/en/country/ner" TargetMode="External"/><Relationship Id="rId216" Type="http://schemas.openxmlformats.org/officeDocument/2006/relationships/hyperlink" Target="https://www.acleddata.com/data/" TargetMode="External"/><Relationship Id="rId423" Type="http://schemas.openxmlformats.org/officeDocument/2006/relationships/hyperlink" Target="https://www.citypopulation.de/Iran-MajorCities.html" TargetMode="External"/><Relationship Id="rId868" Type="http://schemas.openxmlformats.org/officeDocument/2006/relationships/hyperlink" Target="https://erccportal.jrc.ec.europa.eu/ECHO-Flash/ECHO-Flash-List/yy/2019/mm/6" TargetMode="External"/><Relationship Id="rId1053" Type="http://schemas.openxmlformats.org/officeDocument/2006/relationships/hyperlink" Target="https://reliefweb.int/sites/reliefweb.int/files/resources/IPC_Zambia_Acute%20Food%20Insecurity_2019May2020March.pdf" TargetMode="External"/><Relationship Id="rId1260" Type="http://schemas.openxmlformats.org/officeDocument/2006/relationships/hyperlink" Target="https://www.acaps.org/special-report/humanitarian-access-overview-3" TargetMode="External"/><Relationship Id="rId630" Type="http://schemas.openxmlformats.org/officeDocument/2006/relationships/hyperlink" Target="https://www.acleddata.com/data/" TargetMode="External"/><Relationship Id="rId728" Type="http://schemas.openxmlformats.org/officeDocument/2006/relationships/hyperlink" Target="https://ugandarefugees.org/en/country/uga" TargetMode="External"/><Relationship Id="rId935" Type="http://schemas.openxmlformats.org/officeDocument/2006/relationships/hyperlink" Target="http://www.ipcinfo.org/ipc-country-analysis/details-map/en/c/1152080/?iso3=SSD" TargetMode="External"/><Relationship Id="rId64" Type="http://schemas.openxmlformats.org/officeDocument/2006/relationships/hyperlink" Target="http://www.ipcinfo.org/fileadmin/user_upload/ipcinfo/docs/IPC_DRC_AFI_2018August.pdf" TargetMode="External"/><Relationship Id="rId1120" Type="http://schemas.openxmlformats.org/officeDocument/2006/relationships/hyperlink" Target="https://www.acleddata.com/" TargetMode="External"/><Relationship Id="rId1218" Type="http://schemas.openxmlformats.org/officeDocument/2006/relationships/hyperlink" Target="https://reliefweb.int/report/yemen/yemen-2019-humanitarian-needs-overview-enar" TargetMode="External"/><Relationship Id="rId280" Type="http://schemas.openxmlformats.org/officeDocument/2006/relationships/hyperlink" Target="https://reliefweb.int/sites/reliefweb.int/files/resources/ECDM_20190322_Burkina_Faso_Crisis.pdf" TargetMode="External"/><Relationship Id="rId140" Type="http://schemas.openxmlformats.org/officeDocument/2006/relationships/hyperlink" Target="https://reliefweb.int/sites/reliefweb.int/files/resources/MDRPK015do.pdf" TargetMode="External"/><Relationship Id="rId378" Type="http://schemas.openxmlformats.org/officeDocument/2006/relationships/hyperlink" Target="https://data.worldbank.org/indicator/sp.pop.totl?page=2" TargetMode="External"/><Relationship Id="rId585" Type="http://schemas.openxmlformats.org/officeDocument/2006/relationships/hyperlink" Target="http://humanitarianaccess.acaps.org/" TargetMode="External"/><Relationship Id="rId792" Type="http://schemas.openxmlformats.org/officeDocument/2006/relationships/hyperlink" Target="https://reliefweb.int/sites/reliefweb.int/files/resources/UNICEF%20Kenya%20Humanitarian%20Situation%20Report%20January%20to%20March%202019.pdf" TargetMode="External"/><Relationship Id="rId6" Type="http://schemas.openxmlformats.org/officeDocument/2006/relationships/hyperlink" Target="https://reliefweb.int/sites/reliefweb.int/files/resources/SEN_12.pdf" TargetMode="External"/><Relationship Id="rId238" Type="http://schemas.openxmlformats.org/officeDocument/2006/relationships/hyperlink" Target="https://reliefweb.int/sites/reliefweb.int/files/resources/ZIMBABWE_20190327_Sitrep%231.pdf" TargetMode="External"/><Relationship Id="rId445" Type="http://schemas.openxmlformats.org/officeDocument/2006/relationships/hyperlink" Target="https://apps.who.int/iris/bitstream/handle/10665/312137/OEW17-2228042019.pdf" TargetMode="External"/><Relationship Id="rId652" Type="http://schemas.openxmlformats.org/officeDocument/2006/relationships/hyperlink" Target="https://reliefweb.int/sites/reliefweb.int/files/resources/joint_national_sitrep_1_mozambique_10_may_2019_final_whoinsdps_for_trans.pdf;" TargetMode="External"/><Relationship Id="rId1075" Type="http://schemas.openxmlformats.org/officeDocument/2006/relationships/hyperlink" Target="https://www.acleddata.com/data/" TargetMode="External"/><Relationship Id="rId1282" Type="http://schemas.openxmlformats.org/officeDocument/2006/relationships/hyperlink" Target="https://www.acleddata.com/" TargetMode="External"/><Relationship Id="rId291" Type="http://schemas.openxmlformats.org/officeDocument/2006/relationships/hyperlink" Target="https://reliefweb.int/report/nigeria/monthly-situation-update-nigeria-operation-cameroon-situation-01-31-march-2019" TargetMode="External"/><Relationship Id="rId305" Type="http://schemas.openxmlformats.org/officeDocument/2006/relationships/hyperlink" Target="https://ugandarefugees.org/en/country/uga" TargetMode="External"/><Relationship Id="rId512" Type="http://schemas.openxmlformats.org/officeDocument/2006/relationships/hyperlink" Target="http://humanitarianaccess.acaps.org/" TargetMode="External"/><Relationship Id="rId957" Type="http://schemas.openxmlformats.org/officeDocument/2006/relationships/hyperlink" Target="https://www.euronews.com/2019/04/11/world-bank-puts-mozambiques-economic-losses-from-cyclone-idai-at-up-to-773-million" TargetMode="External"/><Relationship Id="rId1142" Type="http://schemas.openxmlformats.org/officeDocument/2006/relationships/hyperlink" Target="https://www.acleddata.com/data/" TargetMode="External"/><Relationship Id="rId86" Type="http://schemas.openxmlformats.org/officeDocument/2006/relationships/hyperlink" Target="http://www.statistics-cameroon.org/downloads/Rapport_de_presentation_3_RGPH.pdf" TargetMode="External"/><Relationship Id="rId151" Type="http://schemas.openxmlformats.org/officeDocument/2006/relationships/hyperlink" Target="https://reliefweb.int/sites/reliefweb.int/files/resources/67668.pdf" TargetMode="External"/><Relationship Id="rId389" Type="http://schemas.openxmlformats.org/officeDocument/2006/relationships/hyperlink" Target="https://www.unhcr.org/en-lk/news/press/2018/9/5bae473c4/tindouf-camps-planning-figures.html" TargetMode="External"/><Relationship Id="rId596" Type="http://schemas.openxmlformats.org/officeDocument/2006/relationships/hyperlink" Target="http://humanitarianaccess.acaps.org/" TargetMode="External"/><Relationship Id="rId817" Type="http://schemas.openxmlformats.org/officeDocument/2006/relationships/hyperlink" Target="https://reliefweb.int/sites/reliefweb.int/files/resources/ECDM_20190322_Burkina_Faso_Crisis.pdf" TargetMode="External"/><Relationship Id="rId1002" Type="http://schemas.openxmlformats.org/officeDocument/2006/relationships/hyperlink" Target="https://data2.unhcr.org/en/situations/southsudan/location/1904" TargetMode="External"/><Relationship Id="rId249" Type="http://schemas.openxmlformats.org/officeDocument/2006/relationships/hyperlink" Target="https://www.zimbabwesituation.com/news/zim-sends-formal-cyclone-idai-sos/" TargetMode="External"/><Relationship Id="rId456" Type="http://schemas.openxmlformats.org/officeDocument/2006/relationships/hyperlink" Target="https://reliefweb.int/sites/reliefweb.int/files/resources/ROSEA_20190420_Mozambique_SitRep%2017_as%20of%2020%20April%202019_for%20upload.pdf" TargetMode="External"/><Relationship Id="rId663" Type="http://schemas.openxmlformats.org/officeDocument/2006/relationships/hyperlink" Target="https://reliefweb.int/sites/reliefweb.int/files/resources/joint_national_sitrep_1_mozambique_10_may_2019_final_whoinsdps_for_trans.pdf" TargetMode="External"/><Relationship Id="rId870" Type="http://schemas.openxmlformats.org/officeDocument/2006/relationships/hyperlink" Target="https://reliefweb.int/sites/reliefweb.int/files/resources/69684.pdf" TargetMode="External"/><Relationship Id="rId1086" Type="http://schemas.openxmlformats.org/officeDocument/2006/relationships/hyperlink" Target="https://www.acleddata.com/data/" TargetMode="External"/><Relationship Id="rId1293" Type="http://schemas.openxmlformats.org/officeDocument/2006/relationships/hyperlink" Target="https://www.acleddata.com/data/" TargetMode="External"/><Relationship Id="rId1307" Type="http://schemas.openxmlformats.org/officeDocument/2006/relationships/hyperlink" Target="http://www.insecurityinsight.org/aidindanger/" TargetMode="External"/><Relationship Id="rId13" Type="http://schemas.openxmlformats.org/officeDocument/2006/relationships/hyperlink" Target="https://reliefweb.int/report/nicaragua/nicaragua-social-unrest-dg-echo-iachr-funides-imf-echo-daily-flash-7-november-2018" TargetMode="External"/><Relationship Id="rId109" Type="http://schemas.openxmlformats.org/officeDocument/2006/relationships/hyperlink" Target="https://www.paho.org/hq/index.php?option=com_docman&amp;view=download&amp;category_slug=dengue-2158&amp;alias=47046-21-de-noviembre-de-2018-dengue-alerta-epidemiologica&amp;Itemid=270&amp;lang=en" TargetMode="External"/><Relationship Id="rId316" Type="http://schemas.openxmlformats.org/officeDocument/2006/relationships/hyperlink" Target="http://missingmigrants.iom.int/downloads" TargetMode="External"/><Relationship Id="rId523" Type="http://schemas.openxmlformats.org/officeDocument/2006/relationships/hyperlink" Target="https://data.humdata.org/dataset/cadre-harmonise" TargetMode="External"/><Relationship Id="rId968" Type="http://schemas.openxmlformats.org/officeDocument/2006/relationships/hyperlink" Target="https://cbs.gov.np/" TargetMode="External"/><Relationship Id="rId1153" Type="http://schemas.openxmlformats.org/officeDocument/2006/relationships/hyperlink" Target="http://www.searo.who.int/bangladesh/mmwb/en/" TargetMode="External"/><Relationship Id="rId97" Type="http://schemas.openxmlformats.org/officeDocument/2006/relationships/hyperlink" Target="https://www.voanews.com/a/cameroon-struggles-to-aid-idps-in-anglophone-separatist-" TargetMode="External"/><Relationship Id="rId730" Type="http://schemas.openxmlformats.org/officeDocument/2006/relationships/hyperlink" Target="https://www.acleddata.com/data/" TargetMode="External"/><Relationship Id="rId828" Type="http://schemas.openxmlformats.org/officeDocument/2006/relationships/hyperlink" Target="https://observatoriodeviolencia.org.ve/ovv-lacso-informe-anual-de-violencia-2018/" TargetMode="External"/><Relationship Id="rId1013" Type="http://schemas.openxmlformats.org/officeDocument/2006/relationships/hyperlink" Target="https://www.humanitarianresponse.info/en/operations/iraq/document/2019-iraq-humanitarian-needs-overview" TargetMode="External"/><Relationship Id="rId162" Type="http://schemas.openxmlformats.org/officeDocument/2006/relationships/hyperlink" Target="https://hno-syria.org/" TargetMode="External"/><Relationship Id="rId467" Type="http://schemas.openxmlformats.org/officeDocument/2006/relationships/hyperlink" Target="https://reliefweb.int/sites/reliefweb.int/files/resources/UNICEF%20Comoros%20Humanitarian%20Situation%20Report%20No.%203%20%28Cyclone%20Kenneth%29%20-%20as%20of%2029%20April.pdf" TargetMode="External"/><Relationship Id="rId1097" Type="http://schemas.openxmlformats.org/officeDocument/2006/relationships/hyperlink" Target="https://data.worldbank.org/indicator/AG.LND.TOTL.K2?locations=YE" TargetMode="External"/><Relationship Id="rId1220" Type="http://schemas.openxmlformats.org/officeDocument/2006/relationships/hyperlink" Target="https://reliefweb.int/report/yemen/yemen-2019-humanitarian-needs-overview" TargetMode="External"/><Relationship Id="rId1318" Type="http://schemas.openxmlformats.org/officeDocument/2006/relationships/hyperlink" Target="https://www.humanitarianresponse.info/sites/www.humanitarianresponse.info/files/documents/files/tcd_str_hrp2019_20190304.pdf" TargetMode="External"/><Relationship Id="rId674" Type="http://schemas.openxmlformats.org/officeDocument/2006/relationships/hyperlink" Target="http://www.ipcinfo.org/fileadmin/user_upload/ipcinfo/docs/IPC_Haiti_AFI_2018Oct2019Feb.pdf" TargetMode="External"/><Relationship Id="rId881" Type="http://schemas.openxmlformats.org/officeDocument/2006/relationships/hyperlink" Target="https://ugandarefugees.org/en/country/uga" TargetMode="External"/><Relationship Id="rId979" Type="http://schemas.openxmlformats.org/officeDocument/2006/relationships/hyperlink" Target="https://reliefweb.int/sites/reliefweb.int/files/resources/SitRep%208_MOZ_15%20%20to%2028%20Jul%202019_ENG.pdf" TargetMode="External"/><Relationship Id="rId24" Type="http://schemas.openxmlformats.org/officeDocument/2006/relationships/hyperlink" Target="https://data.humdata.org/dataset/nigeria-2016-population-data" TargetMode="External"/><Relationship Id="rId327" Type="http://schemas.openxmlformats.org/officeDocument/2006/relationships/hyperlink" Target="https://data2.unhcr.org/en/situations/southsudan/location/1904" TargetMode="External"/><Relationship Id="rId534" Type="http://schemas.openxmlformats.org/officeDocument/2006/relationships/hyperlink" Target="https://fscluster.org/sites/default/files/documents/01022019_ocha_nigeria_humanitarian_needs_overview.pdf" TargetMode="External"/><Relationship Id="rId741" Type="http://schemas.openxmlformats.org/officeDocument/2006/relationships/hyperlink" Target="https://reliefweb.int/sites/reliefweb.int/files/resources/69684.pdf" TargetMode="External"/><Relationship Id="rId839" Type="http://schemas.openxmlformats.org/officeDocument/2006/relationships/hyperlink" Target="https://www.acleddata.com/data/" TargetMode="External"/><Relationship Id="rId1164" Type="http://schemas.openxmlformats.org/officeDocument/2006/relationships/hyperlink" Target="https://data2.unhcr.org/en/country/tcd" TargetMode="External"/><Relationship Id="rId173" Type="http://schemas.openxmlformats.org/officeDocument/2006/relationships/hyperlink" Target="https://data.worldbank.org/indicator/SP.POP.TOTL?locations=PK" TargetMode="External"/><Relationship Id="rId380" Type="http://schemas.openxmlformats.org/officeDocument/2006/relationships/hyperlink" Target="https://reliefweb.int/sites/reliefweb.int/files/resources/S_2019_262_E.pdf" TargetMode="External"/><Relationship Id="rId601" Type="http://schemas.openxmlformats.org/officeDocument/2006/relationships/hyperlink" Target="http://humanitarianaccess.acaps.org/" TargetMode="External"/><Relationship Id="rId1024" Type="http://schemas.openxmlformats.org/officeDocument/2006/relationships/hyperlink" Target="https://www.acleddata.com/data/" TargetMode="External"/><Relationship Id="rId1231" Type="http://schemas.openxmlformats.org/officeDocument/2006/relationships/hyperlink" Target="https://www.acaps.org/special-report/humanitarian-access-overview-3" TargetMode="External"/><Relationship Id="rId240" Type="http://schemas.openxmlformats.org/officeDocument/2006/relationships/hyperlink" Target="https://reliefweb.int/sites/reliefweb.int/files/resources/ROSEA_20190330_Mozambique%20Floods_Flash_Update%2314%20FINAL%20....pdf" TargetMode="External"/><Relationship Id="rId478" Type="http://schemas.openxmlformats.org/officeDocument/2006/relationships/hyperlink" Target="https://www.ibge.gov.br/cidades-e-estados/rr.html" TargetMode="External"/><Relationship Id="rId685" Type="http://schemas.openxmlformats.org/officeDocument/2006/relationships/hyperlink" Target="https://reliefweb.int/sites/reliefweb.int/files/resources/2019-HAC-Pakistan%20%281%29.pdf" TargetMode="External"/><Relationship Id="rId892" Type="http://schemas.openxmlformats.org/officeDocument/2006/relationships/hyperlink" Target="https://reliefweb.int/report/zimbabwe/unicef-zimbabwe-cyclone-idai-situation-report-5-3-may-2019" TargetMode="External"/><Relationship Id="rId906" Type="http://schemas.openxmlformats.org/officeDocument/2006/relationships/hyperlink" Target="https://www.acleddata.com/data/" TargetMode="External"/><Relationship Id="rId35" Type="http://schemas.openxmlformats.org/officeDocument/2006/relationships/hyperlink" Target="https://data.humdata.org/dataset/nigeria-2016-population-data" TargetMode="External"/><Relationship Id="rId100" Type="http://schemas.openxmlformats.org/officeDocument/2006/relationships/hyperlink" Target="http://www.statistics-cameroon.org/downloads/Rapport_de_presentation_3_RGPH.pdf" TargetMode="External"/><Relationship Id="rId338" Type="http://schemas.openxmlformats.org/officeDocument/2006/relationships/hyperlink" Target="https://www.humanitarianresponse.info/en/operations/iraq/document/2019-iraq-humanitarian-needs-overview" TargetMode="External"/><Relationship Id="rId545" Type="http://schemas.openxmlformats.org/officeDocument/2006/relationships/hyperlink" Target="https://www.acleddata.com/" TargetMode="External"/><Relationship Id="rId752" Type="http://schemas.openxmlformats.org/officeDocument/2006/relationships/hyperlink" Target="https://www.acleddata.com/data/" TargetMode="External"/><Relationship Id="rId1175" Type="http://schemas.openxmlformats.org/officeDocument/2006/relationships/hyperlink" Target="https://www.acleddata.com/data/" TargetMode="External"/><Relationship Id="rId184" Type="http://schemas.openxmlformats.org/officeDocument/2006/relationships/hyperlink" Target="https://reliefweb.int/sites/reliefweb.int/files/resources/ROSEA_20190323_Zimbabwe%20Floods_Flash_Update%20%235%20FINAL.pdf" TargetMode="External"/><Relationship Id="rId391" Type="http://schemas.openxmlformats.org/officeDocument/2006/relationships/hyperlink" Target="https://www.unhcr.org/en-lk/news/press/2018/9/5bae473c4/tindouf-camps-planning-figures.html" TargetMode="External"/><Relationship Id="rId405" Type="http://schemas.openxmlformats.org/officeDocument/2006/relationships/hyperlink" Target="https://reliefweb.int/sites/reliefweb.int/files/resources/Zimbabwe_Sitrep%202_10%20April%202019.pdf" TargetMode="External"/><Relationship Id="rId612" Type="http://schemas.openxmlformats.org/officeDocument/2006/relationships/hyperlink" Target="http://humanitarianaccess.acaps.org/" TargetMode="External"/><Relationship Id="rId1035" Type="http://schemas.openxmlformats.org/officeDocument/2006/relationships/hyperlink" Target="http://www.dialogos.org.gt/observatorio-de-violencia/" TargetMode="External"/><Relationship Id="rId1242" Type="http://schemas.openxmlformats.org/officeDocument/2006/relationships/hyperlink" Target="https://www.acaps.org/special-report/humanitarian-access-overview-3" TargetMode="External"/><Relationship Id="rId251" Type="http://schemas.openxmlformats.org/officeDocument/2006/relationships/hyperlink" Target="https://www.acleddata.com/data/" TargetMode="External"/><Relationship Id="rId489" Type="http://schemas.openxmlformats.org/officeDocument/2006/relationships/hyperlink" Target="https://data.humdata.org/dataset/mauritania-population-statistics" TargetMode="External"/><Relationship Id="rId696" Type="http://schemas.openxmlformats.org/officeDocument/2006/relationships/hyperlink" Target="https://www.citypopulation.de/Iran-MajorCities.html" TargetMode="External"/><Relationship Id="rId917" Type="http://schemas.openxmlformats.org/officeDocument/2006/relationships/hyperlink" Target="https://www.acleddata.com/data/" TargetMode="External"/><Relationship Id="rId1102" Type="http://schemas.openxmlformats.org/officeDocument/2006/relationships/hyperlink" Target="https://reliefweb.int/report/yemen/yemen-2019-humanitarian-needs-overview" TargetMode="External"/><Relationship Id="rId46" Type="http://schemas.openxmlformats.org/officeDocument/2006/relationships/hyperlink" Target="https://reliefweb.int/sites/reliefweb.int/files/resources/ECDM_20190111_Cameroon_Crisis.pdf" TargetMode="External"/><Relationship Id="rId349" Type="http://schemas.openxmlformats.org/officeDocument/2006/relationships/hyperlink" Target="https://www.humanitarianresponse.info/en/operations/iraq/document/2019-iraq-humanitarian-needs-overview" TargetMode="External"/><Relationship Id="rId556" Type="http://schemas.openxmlformats.org/officeDocument/2006/relationships/hyperlink" Target="https://reliefweb.int/sites/reliefweb.int/files/resources/2019-HAC-Pakistan%20%281%29.pdf" TargetMode="External"/><Relationship Id="rId763" Type="http://schemas.openxmlformats.org/officeDocument/2006/relationships/hyperlink" Target="https://ugandarefugees.org/en/country/uga" TargetMode="External"/><Relationship Id="rId1186" Type="http://schemas.openxmlformats.org/officeDocument/2006/relationships/hyperlink" Target="https://reliefweb.int/sites/reliefweb.int/files/resources/71763.pdf" TargetMode="External"/><Relationship Id="rId111" Type="http://schemas.openxmlformats.org/officeDocument/2006/relationships/hyperlink" Target="http://www.ipcinfo.org/fileadmin/user_upload/ipcinfo/docs/IPC_Honduras_AFI_Projected_2019MarchMay.pdf" TargetMode="External"/><Relationship Id="rId195" Type="http://schemas.openxmlformats.org/officeDocument/2006/relationships/hyperlink" Target="http://www.ipcinfo.org/ipc-country-analysis/details-map/en/c/1151994/?iso3=UGA" TargetMode="External"/><Relationship Id="rId209" Type="http://schemas.openxmlformats.org/officeDocument/2006/relationships/hyperlink" Target="http://www.ipcinfo.org/fileadmin/user_upload/ipcinfo/docs/1_IPC_Djibouti_CFI_20182023.pdf" TargetMode="External"/><Relationship Id="rId416" Type="http://schemas.openxmlformats.org/officeDocument/2006/relationships/hyperlink" Target="https://missingmigrants.iom.int/region/mediterranean" TargetMode="External"/><Relationship Id="rId970" Type="http://schemas.openxmlformats.org/officeDocument/2006/relationships/hyperlink" Target="https://reliefweb.int/report/nepal/nepal-monsoon-rains-update-neoc-mfd-dhm-dca-media-echo-daily-flash-01-august-2019" TargetMode="External"/><Relationship Id="rId1046" Type="http://schemas.openxmlformats.org/officeDocument/2006/relationships/hyperlink" Target="https://reliefweb.int/sites/reliefweb.int/files/resources/70893.pdf" TargetMode="External"/><Relationship Id="rId1253" Type="http://schemas.openxmlformats.org/officeDocument/2006/relationships/hyperlink" Target="https://www.acaps.org/special-report/humanitarian-access-overview-3" TargetMode="External"/><Relationship Id="rId623" Type="http://schemas.openxmlformats.org/officeDocument/2006/relationships/hyperlink" Target="http://www.ipcinfo.org/fileadmin/user_upload/ipcinfo/docs/1_IPC_Djibouti_CFI_20182023.pdf" TargetMode="External"/><Relationship Id="rId830" Type="http://schemas.openxmlformats.org/officeDocument/2006/relationships/hyperlink" Target="http://www.ipcinfo.org/ipc-country-analysis/details-map/en/c/1152080/?iso3=SSD" TargetMode="External"/><Relationship Id="rId928" Type="http://schemas.openxmlformats.org/officeDocument/2006/relationships/hyperlink" Target="http://www.ipcinfo.org/fileadmin/user_upload/ipcinfo/docs/1_IPC_Djibouti_CFI_20182023.pdf" TargetMode="External"/><Relationship Id="rId57" Type="http://schemas.openxmlformats.org/officeDocument/2006/relationships/hyperlink" Target="https://reliefweb.int/sites/reliefweb.int/files/resources/67309.pdf" TargetMode="External"/><Relationship Id="rId262" Type="http://schemas.openxmlformats.org/officeDocument/2006/relationships/hyperlink" Target="https://reliefweb.int/sites/reliefweb.int/files/resources/ROSEA_Zimbabwe_FlashAppeal_05042019.pdf" TargetMode="External"/><Relationship Id="rId567" Type="http://schemas.openxmlformats.org/officeDocument/2006/relationships/hyperlink" Target="https://www.acleddata.com/" TargetMode="External"/><Relationship Id="rId1113" Type="http://schemas.openxmlformats.org/officeDocument/2006/relationships/hyperlink" Target="https://www.acleddata.com/data/" TargetMode="External"/><Relationship Id="rId1197" Type="http://schemas.openxmlformats.org/officeDocument/2006/relationships/hyperlink" Target="https://www.acleddata.com/data/" TargetMode="External"/><Relationship Id="rId1320" Type="http://schemas.openxmlformats.org/officeDocument/2006/relationships/hyperlink" Target="https://www.latimes.com/world/mexico-americas/la-fg-mexico-guns-20190430-story.html" TargetMode="External"/><Relationship Id="rId122" Type="http://schemas.openxmlformats.org/officeDocument/2006/relationships/hyperlink" Target="http://www.ipcinfo.org/fileadmin/user_upload/ipcinfo/docs/IPC_ElSalvador_AFI_2019AprilJuly_Projection.pdf" TargetMode="External"/><Relationship Id="rId774" Type="http://schemas.openxmlformats.org/officeDocument/2006/relationships/hyperlink" Target="https://www.acleddata.com/data/" TargetMode="External"/><Relationship Id="rId981" Type="http://schemas.openxmlformats.org/officeDocument/2006/relationships/hyperlink" Target="https://www.acleddata.com/data/" TargetMode="External"/><Relationship Id="rId1057" Type="http://schemas.openxmlformats.org/officeDocument/2006/relationships/hyperlink" Target="http://yemeneoc.org/bi/" TargetMode="External"/><Relationship Id="rId427" Type="http://schemas.openxmlformats.org/officeDocument/2006/relationships/hyperlink" Target="https://reliefweb.int/sites/reliefweb.int/files/resources/20190418_Iran%20floods%20operation%20update%20%2302.pdf" TargetMode="External"/><Relationship Id="rId634" Type="http://schemas.openxmlformats.org/officeDocument/2006/relationships/hyperlink" Target="https://fscluster.org/sites/default/files/documents/01022019_ocha_nigeria_humanitarian_needs_overview.pdf" TargetMode="External"/><Relationship Id="rId841" Type="http://schemas.openxmlformats.org/officeDocument/2006/relationships/hyperlink" Target="https://www.acleddata.com/data/" TargetMode="External"/><Relationship Id="rId1264" Type="http://schemas.openxmlformats.org/officeDocument/2006/relationships/hyperlink" Target="https://www.acaps.org/special-report/humanitarian-access-overview-3" TargetMode="External"/><Relationship Id="rId273" Type="http://schemas.openxmlformats.org/officeDocument/2006/relationships/hyperlink" Target="https://reliefweb.int/sites/reliefweb.int/files/resources/Zimbabwe_Sitrep%202_10%20April%202019.pdf" TargetMode="External"/><Relationship Id="rId480" Type="http://schemas.openxmlformats.org/officeDocument/2006/relationships/hyperlink" Target="https://reliefweb.int/sites/reliefweb.int/files/resources/69285.pdf" TargetMode="External"/><Relationship Id="rId701" Type="http://schemas.openxmlformats.org/officeDocument/2006/relationships/hyperlink" Target="http://www.globaldtm.info/libya" TargetMode="External"/><Relationship Id="rId939" Type="http://schemas.openxmlformats.org/officeDocument/2006/relationships/hyperlink" Target="https://reliefweb.int/sites/reliefweb.int/files/resources/69662.pdf" TargetMode="External"/><Relationship Id="rId1124" Type="http://schemas.openxmlformats.org/officeDocument/2006/relationships/hyperlink" Target="https://www.acleddata.com/data/" TargetMode="External"/><Relationship Id="rId68" Type="http://schemas.openxmlformats.org/officeDocument/2006/relationships/hyperlink" Target="https://reliefweb.int/sites/reliefweb.int/files/resources/drc_hno_2018_fr.pdf" TargetMode="External"/><Relationship Id="rId133" Type="http://schemas.openxmlformats.org/officeDocument/2006/relationships/hyperlink" Target="http://data.unhcr.org/thailand/documents.php?page=1&amp;view=grid&amp;Language%5B%5D=1&amp;Type%5B%5D=51" TargetMode="External"/><Relationship Id="rId340" Type="http://schemas.openxmlformats.org/officeDocument/2006/relationships/hyperlink" Target="https://www.humanitarianresponse.info/en/operations/iraq/document/2019-iraq-humanitarian-needs-overview" TargetMode="External"/><Relationship Id="rId578" Type="http://schemas.openxmlformats.org/officeDocument/2006/relationships/hyperlink" Target="http://humanitarianaccess.acaps.org/" TargetMode="External"/><Relationship Id="rId785" Type="http://schemas.openxmlformats.org/officeDocument/2006/relationships/hyperlink" Target="https://reliefweb.int/sites/reliefweb.int/files/resources/HoA%20Joint%20Position%20Paper%20FAO%20UNICEF%20WFP%20Final.pdf" TargetMode="External"/><Relationship Id="rId992" Type="http://schemas.openxmlformats.org/officeDocument/2006/relationships/hyperlink" Target="https://www.acleddata.com/data/" TargetMode="External"/><Relationship Id="rId200" Type="http://schemas.openxmlformats.org/officeDocument/2006/relationships/hyperlink" Target="http://www.ine.gov.mz/operacoes-estatisticas/censos/censo-2007/censo-2017" TargetMode="External"/><Relationship Id="rId438" Type="http://schemas.openxmlformats.org/officeDocument/2006/relationships/hyperlink" Target="https://reliefweb.int/sites/reliefweb.int/files/resources/situation%20overview_Iran_18%20April%202019_v3.7.pdf" TargetMode="External"/><Relationship Id="rId645" Type="http://schemas.openxmlformats.org/officeDocument/2006/relationships/hyperlink" Target="https://www.acleddata.com/data/" TargetMode="External"/><Relationship Id="rId852" Type="http://schemas.openxmlformats.org/officeDocument/2006/relationships/hyperlink" Target="https://reliefweb.int/sites/reliefweb.int/files/resources/ECDM_20190322_Burkina_Faso_Crisis.pdf" TargetMode="External"/><Relationship Id="rId1068" Type="http://schemas.openxmlformats.org/officeDocument/2006/relationships/hyperlink" Target="https://reliefweb.int/sites/reliefweb.int/files/resources/20190907-BS-OCHA-Situation-Report-01.pdfCDEMA%20SITREP" TargetMode="External"/><Relationship Id="rId1275" Type="http://schemas.openxmlformats.org/officeDocument/2006/relationships/hyperlink" Target="https://www.acleddata.com/data/" TargetMode="External"/><Relationship Id="rId284" Type="http://schemas.openxmlformats.org/officeDocument/2006/relationships/hyperlink" Target="https://reliefweb.int/sites/reliefweb.int/files/resources/ner_hno_2019.pdf" TargetMode="External"/><Relationship Id="rId491" Type="http://schemas.openxmlformats.org/officeDocument/2006/relationships/hyperlink" Target="https://reliefweb.int/sites/reliefweb.int/files/resources/69070.pdf" TargetMode="External"/><Relationship Id="rId505" Type="http://schemas.openxmlformats.org/officeDocument/2006/relationships/hyperlink" Target="http://humanitarianaccess.acaps.org/" TargetMode="External"/><Relationship Id="rId712" Type="http://schemas.openxmlformats.org/officeDocument/2006/relationships/hyperlink" Target="https://data.humdata.org/dataset/cadre-harmonise" TargetMode="External"/><Relationship Id="rId1135" Type="http://schemas.openxmlformats.org/officeDocument/2006/relationships/hyperlink" Target="https://www.acleddata.com/data/" TargetMode="External"/><Relationship Id="rId79" Type="http://schemas.openxmlformats.org/officeDocument/2006/relationships/hyperlink" Target="https://data.humdata.org/dataset/lake-chad-basin-baseline-population" TargetMode="External"/><Relationship Id="rId144" Type="http://schemas.openxmlformats.org/officeDocument/2006/relationships/hyperlink" Target="https://reliefweb.int/sites/reliefweb.int/files/resources/MDRPK015do.pdf" TargetMode="External"/><Relationship Id="rId589" Type="http://schemas.openxmlformats.org/officeDocument/2006/relationships/hyperlink" Target="http://humanitarianaccess.acaps.org/" TargetMode="External"/><Relationship Id="rId796" Type="http://schemas.openxmlformats.org/officeDocument/2006/relationships/hyperlink" Target="https://www.unhcr.org/ke/wp-content/uploads/sites/2/2018/06/Kenya-Infographics_May-2018.pdf" TargetMode="External"/><Relationship Id="rId1202" Type="http://schemas.openxmlformats.org/officeDocument/2006/relationships/hyperlink" Target="https://www.acleddata.com/data/" TargetMode="External"/><Relationship Id="rId351" Type="http://schemas.openxmlformats.org/officeDocument/2006/relationships/hyperlink" Target="https://data2.unhcr.org/en/situations/syria/location/5" TargetMode="External"/><Relationship Id="rId449" Type="http://schemas.openxmlformats.org/officeDocument/2006/relationships/hyperlink" Target="https://apps.who.int/iris/bitstream/handle/10665/312137/OEW17-2228042019.pdf" TargetMode="External"/><Relationship Id="rId656" Type="http://schemas.openxmlformats.org/officeDocument/2006/relationships/hyperlink" Target="https://reliefweb.int/sites/reliefweb.int/files/resources/joint_national_sitrep_1_mozambique_10_may_2019_final_whoinsdps_for_trans.pdf;" TargetMode="External"/><Relationship Id="rId863" Type="http://schemas.openxmlformats.org/officeDocument/2006/relationships/hyperlink" Target="https://www.acleddata.com/data/" TargetMode="External"/><Relationship Id="rId1079" Type="http://schemas.openxmlformats.org/officeDocument/2006/relationships/hyperlink" Target="https://www.acleddata.com/data/" TargetMode="External"/><Relationship Id="rId1286" Type="http://schemas.openxmlformats.org/officeDocument/2006/relationships/hyperlink" Target="https://www.acleddata.com/data/" TargetMode="External"/><Relationship Id="rId211" Type="http://schemas.openxmlformats.org/officeDocument/2006/relationships/hyperlink" Target="https://www.acleddata.com/data/" TargetMode="External"/><Relationship Id="rId295" Type="http://schemas.openxmlformats.org/officeDocument/2006/relationships/hyperlink" Target="https://data.humdata.org/dataset/cadre-harmonise" TargetMode="External"/><Relationship Id="rId309" Type="http://schemas.openxmlformats.org/officeDocument/2006/relationships/hyperlink" Target="http://www.ipcinfo.org/ipc-country-analysis/details-map/en/c/1151994/?iso3=UGA" TargetMode="External"/><Relationship Id="rId516" Type="http://schemas.openxmlformats.org/officeDocument/2006/relationships/hyperlink" Target="http://humanitarianaccess.acaps.org/" TargetMode="External"/><Relationship Id="rId1146" Type="http://schemas.openxmlformats.org/officeDocument/2006/relationships/hyperlink" Target="https://www.acleddata.com/data/" TargetMode="External"/><Relationship Id="rId723" Type="http://schemas.openxmlformats.org/officeDocument/2006/relationships/hyperlink" Target="https://www.acleddata.com/data/" TargetMode="External"/><Relationship Id="rId930" Type="http://schemas.openxmlformats.org/officeDocument/2006/relationships/hyperlink" Target="https://reliefweb.int/sites/reliefweb.int/files/resources/REPORTE%20DTM%20R5%20ECUADOR.pdf" TargetMode="External"/><Relationship Id="rId1006" Type="http://schemas.openxmlformats.org/officeDocument/2006/relationships/hyperlink" Target="http://reporting.unhcr.org/sites/default/files/UNHCR%20Sudan%20Population%20Dashboard%20-%20All%20Refugees%20-%2030JUN19.pdf" TargetMode="External"/><Relationship Id="rId155" Type="http://schemas.openxmlformats.org/officeDocument/2006/relationships/hyperlink" Target="http://sn4hr.org/blog/category/report/monthly-reports/victims-death-toll/" TargetMode="External"/><Relationship Id="rId362" Type="http://schemas.openxmlformats.org/officeDocument/2006/relationships/hyperlink" Target="https://data.humdata.org/dataset/niger-administrative-level-0-3-population-statistics,https:/reliefweb.int/sites/reliefweb.int/files/resources/67942.pdf" TargetMode="External"/><Relationship Id="rId1213" Type="http://schemas.openxmlformats.org/officeDocument/2006/relationships/hyperlink" Target="https://www.sepol.hn/artisistem/images/sepol-images/files/Estadistica%20Diaria%20Septiembre%20pagina%202019.pdf" TargetMode="External"/><Relationship Id="rId1297" Type="http://schemas.openxmlformats.org/officeDocument/2006/relationships/hyperlink" Target="https://www.acleddata.com/data/" TargetMode="External"/><Relationship Id="rId222" Type="http://schemas.openxmlformats.org/officeDocument/2006/relationships/hyperlink" Target="https://reliefweb.int/sites/reliefweb.int/files/resources/%28edit%29%20Dashboard%20DTM%20Burundi%20-%20Fevr%202019-eng.pdf" TargetMode="External"/><Relationship Id="rId667" Type="http://schemas.openxmlformats.org/officeDocument/2006/relationships/hyperlink" Target="https://reliefweb.int/sites/reliefweb.int/files/resources/joint_national_sitrep_1_mozambique_10_may_2019_final_whoinsdps_for_trans.pdf" TargetMode="External"/><Relationship Id="rId874" Type="http://schemas.openxmlformats.org/officeDocument/2006/relationships/hyperlink" Target="https://data2.unhcr.org/en/country/cmr" TargetMode="External"/><Relationship Id="rId17" Type="http://schemas.openxmlformats.org/officeDocument/2006/relationships/hyperlink" Target="http://www.aidforum.org/topics/food-security/thousands-at-risk-of-food-insecurity-in-central-america-following-a-prolong/" TargetMode="External"/><Relationship Id="rId527" Type="http://schemas.openxmlformats.org/officeDocument/2006/relationships/hyperlink" Target="https://data.humdata.org/dataset/cadre-harmonise" TargetMode="External"/><Relationship Id="rId734" Type="http://schemas.openxmlformats.org/officeDocument/2006/relationships/hyperlink" Target="https://ugandarefugees.org/en/country/uga" TargetMode="External"/><Relationship Id="rId941" Type="http://schemas.openxmlformats.org/officeDocument/2006/relationships/hyperlink" Target="https://data.humdata.org/dataset/cadre-harmonise" TargetMode="External"/><Relationship Id="rId1157" Type="http://schemas.openxmlformats.org/officeDocument/2006/relationships/hyperlink" Target="https://www.acleddata.com/data/" TargetMode="External"/><Relationship Id="rId70" Type="http://schemas.openxmlformats.org/officeDocument/2006/relationships/hyperlink" Target="http://www.statistics-cameroon.org/downloads/Rapport_de_presentation_3_RGPH.pdf" TargetMode="External"/><Relationship Id="rId166" Type="http://schemas.openxmlformats.org/officeDocument/2006/relationships/hyperlink" Target="https://reliefweb.int/sites/reliefweb.int/files/resources/68284.pdf" TargetMode="External"/><Relationship Id="rId373" Type="http://schemas.openxmlformats.org/officeDocument/2006/relationships/hyperlink" Target="https://reliefweb.int/sites/reliefweb.int/files/resources/ner_hno_2019.pdf" TargetMode="External"/><Relationship Id="rId580" Type="http://schemas.openxmlformats.org/officeDocument/2006/relationships/hyperlink" Target="http://humanitarianaccess.acaps.org/" TargetMode="External"/><Relationship Id="rId801" Type="http://schemas.openxmlformats.org/officeDocument/2006/relationships/hyperlink" Target="https://www.acleddata.com/" TargetMode="External"/><Relationship Id="rId1017" Type="http://schemas.openxmlformats.org/officeDocument/2006/relationships/hyperlink" Target="https://data.humdata.org/dataset/acled-data-for-burkina-faso" TargetMode="External"/><Relationship Id="rId1224" Type="http://schemas.openxmlformats.org/officeDocument/2006/relationships/hyperlink" Target="https://www.acaps.org/special-report/humanitarian-access-overview-3" TargetMode="External"/><Relationship Id="rId1" Type="http://schemas.openxmlformats.org/officeDocument/2006/relationships/hyperlink" Target="https://data.humdata.org/dataset/senegal-population-statistics" TargetMode="External"/><Relationship Id="rId233" Type="http://schemas.openxmlformats.org/officeDocument/2006/relationships/hyperlink" Target="https://reliefweb.int/sites/reliefweb.int/files/resources/ZIMBABWE_20190327_Sitrep%231.pdf" TargetMode="External"/><Relationship Id="rId440" Type="http://schemas.openxmlformats.org/officeDocument/2006/relationships/hyperlink" Target="https://data.humdata.org/dataset/comoros-administrative-level-0-3-boundaries" TargetMode="External"/><Relationship Id="rId678" Type="http://schemas.openxmlformats.org/officeDocument/2006/relationships/hyperlink" Target="http://www.pbs.gov.pk/sites/default/files/PAKISTAN%20TEHSIL%20WISE%20FOR%20WEB%20CENSUS_2017.pdf" TargetMode="External"/><Relationship Id="rId885" Type="http://schemas.openxmlformats.org/officeDocument/2006/relationships/hyperlink" Target="https://www.acleddata.com/data/" TargetMode="External"/><Relationship Id="rId1070" Type="http://schemas.openxmlformats.org/officeDocument/2006/relationships/hyperlink" Target="https://reliefweb.int/sites/reliefweb.int/files/resources/AHA-Situation_Update-no3-LaoPDR_TS-PODUL-TD-KAJIKI.pdf" TargetMode="External"/><Relationship Id="rId28" Type="http://schemas.openxmlformats.org/officeDocument/2006/relationships/hyperlink" Target="https://www.humanitarianresponse.info/sites/www.humanitarianresponse.info/files/documents/files/13022018_ocha_humanitarian_needs_overview.pdf" TargetMode="External"/><Relationship Id="rId300" Type="http://schemas.openxmlformats.org/officeDocument/2006/relationships/hyperlink" Target="https://ugandarefugees.org/en/country/uga" TargetMode="External"/><Relationship Id="rId538" Type="http://schemas.openxmlformats.org/officeDocument/2006/relationships/hyperlink" Target="https://www.acleddata.com/" TargetMode="External"/><Relationship Id="rId745" Type="http://schemas.openxmlformats.org/officeDocument/2006/relationships/hyperlink" Target="https://reliefweb.int/sites/reliefweb.int/files/resources/ROSEA_20190509_Zimbabwe%20Floods_Flash_Update%236.pdf" TargetMode="External"/><Relationship Id="rId952" Type="http://schemas.openxmlformats.org/officeDocument/2006/relationships/hyperlink" Target="https://reliefweb.int/sites/reliefweb.int/files/resources/joint_national_sitrep_1_mozambique_10_may_2019_final_whoinsdps_for_trans.pdf;" TargetMode="External"/><Relationship Id="rId1168" Type="http://schemas.openxmlformats.org/officeDocument/2006/relationships/hyperlink" Target="https://data2.unhcr.org/en/country/tcd" TargetMode="External"/><Relationship Id="rId81" Type="http://schemas.openxmlformats.org/officeDocument/2006/relationships/hyperlink" Target="https://www.acleddata.com/" TargetMode="External"/><Relationship Id="rId177" Type="http://schemas.openxmlformats.org/officeDocument/2006/relationships/hyperlink" Target="https://reliefweb.int/report/pakistan/pakistan-kashmir-government-pakistan-wfpecho-daily-flash-13-march-2019" TargetMode="External"/><Relationship Id="rId384" Type="http://schemas.openxmlformats.org/officeDocument/2006/relationships/hyperlink" Target="https://reliefweb.int/sites/reliefweb.int/files/resources/RMRP_Venezuela_2019_OnlineVersion.pdf" TargetMode="External"/><Relationship Id="rId591" Type="http://schemas.openxmlformats.org/officeDocument/2006/relationships/hyperlink" Target="http://humanitarianaccess.acaps.org/" TargetMode="External"/><Relationship Id="rId605" Type="http://schemas.openxmlformats.org/officeDocument/2006/relationships/hyperlink" Target="http://humanitarianaccess.acaps.org/" TargetMode="External"/><Relationship Id="rId812" Type="http://schemas.openxmlformats.org/officeDocument/2006/relationships/hyperlink" Target="https://reliefweb.int/sites/reliefweb.int/files/resources/69939.pdf" TargetMode="External"/><Relationship Id="rId1028" Type="http://schemas.openxmlformats.org/officeDocument/2006/relationships/hyperlink" Target="https://ugandarefugees.org/en/country/uga" TargetMode="External"/><Relationship Id="rId1235" Type="http://schemas.openxmlformats.org/officeDocument/2006/relationships/hyperlink" Target="https://www.acaps.org/special-report/humanitarian-access-overview-3" TargetMode="External"/><Relationship Id="rId244" Type="http://schemas.openxmlformats.org/officeDocument/2006/relationships/hyperlink" Target="https://reliefweb.int/sites/reliefweb.int/files/resources/ROSEA_20190330_Mozambique%20Floods_Flash_Update%2314%20FINAL%20....pdf" TargetMode="External"/><Relationship Id="rId689" Type="http://schemas.openxmlformats.org/officeDocument/2006/relationships/hyperlink" Target="http://www.ipcinfo.org/ipc-country-analysis/details-map/en/c/1151744/" TargetMode="External"/><Relationship Id="rId896" Type="http://schemas.openxmlformats.org/officeDocument/2006/relationships/hyperlink" Target="https://reliefweb.int/sites/reliefweb.int/files/resources/01022019_ocha_nigeria_humanitarian_needs_overview.pdf" TargetMode="External"/><Relationship Id="rId1081" Type="http://schemas.openxmlformats.org/officeDocument/2006/relationships/hyperlink" Target="https://ugandarefugees.org/en/country/uga" TargetMode="External"/><Relationship Id="rId1302" Type="http://schemas.openxmlformats.org/officeDocument/2006/relationships/hyperlink" Target="https://data.humdata.org/dataset/nicaragua-administrative-level-0" TargetMode="External"/><Relationship Id="rId39" Type="http://schemas.openxmlformats.org/officeDocument/2006/relationships/hyperlink" Target="https://data.humdata.org/dataset/cadre-harmonise" TargetMode="External"/><Relationship Id="rId451" Type="http://schemas.openxmlformats.org/officeDocument/2006/relationships/hyperlink" Target="https://apps.who.int/iris/bitstream/handle/10665/312137/OEW17-2228042019.pdf" TargetMode="External"/><Relationship Id="rId549" Type="http://schemas.openxmlformats.org/officeDocument/2006/relationships/hyperlink" Target="https://www.acleddata.com/" TargetMode="External"/><Relationship Id="rId756" Type="http://schemas.openxmlformats.org/officeDocument/2006/relationships/hyperlink" Target="https://reliefweb.int/sites/reliefweb.int/files/resources/RefugeePopulationOverview_Feb2019.pdf" TargetMode="External"/><Relationship Id="rId1179" Type="http://schemas.openxmlformats.org/officeDocument/2006/relationships/hyperlink" Target="https://data.humdata.org/dataset/cadre-harmonise" TargetMode="External"/><Relationship Id="rId104" Type="http://schemas.openxmlformats.org/officeDocument/2006/relationships/hyperlink" Target="https://reliefweb.int/sites/reliefweb.int/files/resources/SITREP-N%C2%B040.pdf" TargetMode="External"/><Relationship Id="rId188" Type="http://schemas.openxmlformats.org/officeDocument/2006/relationships/hyperlink" Target="https://reliefweb.int/sites/reliefweb.int/files/resources/ROSEA_20190323_Zimbabwe%20Floods_Flash_Update%20%235%20FINAL.pdf" TargetMode="External"/><Relationship Id="rId311" Type="http://schemas.openxmlformats.org/officeDocument/2006/relationships/hyperlink" Target="http://www.ipcinfo.org/ipc-country-analysis/details-map/en/c/1151994/?iso3=UGA" TargetMode="External"/><Relationship Id="rId395" Type="http://schemas.openxmlformats.org/officeDocument/2006/relationships/hyperlink" Target="https://hno-syria.org/" TargetMode="External"/><Relationship Id="rId409" Type="http://schemas.openxmlformats.org/officeDocument/2006/relationships/hyperlink" Target="https://reliefweb.int/sites/reliefweb.int/files/resources/Zimbabwe_Sitrep%202_10%20April%202019.pdf" TargetMode="External"/><Relationship Id="rId963" Type="http://schemas.openxmlformats.org/officeDocument/2006/relationships/hyperlink" Target="https://reliefweb.int/sites/reliefweb.int/files/resources/IPC_AFI_AMN_Mozambique_2019April2020Feb_English.pdf" TargetMode="External"/><Relationship Id="rId1039" Type="http://schemas.openxmlformats.org/officeDocument/2006/relationships/hyperlink" Target="https://www.acleddata.com/" TargetMode="External"/><Relationship Id="rId1246" Type="http://schemas.openxmlformats.org/officeDocument/2006/relationships/hyperlink" Target="https://www.acaps.org/special-report/humanitarian-access-overview-3" TargetMode="External"/><Relationship Id="rId92" Type="http://schemas.openxmlformats.org/officeDocument/2006/relationships/hyperlink" Target="https://reliefweb.int/sites/reliefweb.int/files/resources/SITREP-N%C2%B040.pdf" TargetMode="External"/><Relationship Id="rId616" Type="http://schemas.openxmlformats.org/officeDocument/2006/relationships/hyperlink" Target="http://humanitarianaccess.acaps.org/" TargetMode="External"/><Relationship Id="rId823" Type="http://schemas.openxmlformats.org/officeDocument/2006/relationships/hyperlink" Target="https://reliefweb.int/sites/reliefweb.int/files/resources/69838.pdf" TargetMode="External"/><Relationship Id="rId255" Type="http://schemas.openxmlformats.org/officeDocument/2006/relationships/hyperlink" Target="https://app.powerbi.com/view?r=eyJrIjoiZmY5YTM2MGEtMmNhZC00MjFhLTgyY2EtMmQ1YzYzOGJlMzkwIiwidCI6ImU1YzM3OTgxLTY2NjQtNDEzNC04YTBjLTY1NDNkMmFmODBiZSIsImMiOjh9" TargetMode="External"/><Relationship Id="rId462" Type="http://schemas.openxmlformats.org/officeDocument/2006/relationships/hyperlink" Target="https://reliefweb.int/sites/reliefweb.int/files/resources/UNICEF%20Comoros%20Humanitarian%20Situation%20Report%20No.%203%20%28Cyclone%20Kenneth%29%20-%20as%20of%2029%20April.pdf" TargetMode="External"/><Relationship Id="rId1092" Type="http://schemas.openxmlformats.org/officeDocument/2006/relationships/hyperlink" Target="http://data.un.org/en/iso/sv.html" TargetMode="External"/><Relationship Id="rId1106" Type="http://schemas.openxmlformats.org/officeDocument/2006/relationships/hyperlink" Target="https://reports.unocha.org/fr/country/haiti/" TargetMode="External"/><Relationship Id="rId1313" Type="http://schemas.openxmlformats.org/officeDocument/2006/relationships/hyperlink" Target="https://www.msf.org/mass-arrests-drive-migrants-underground-mexico" TargetMode="External"/><Relationship Id="rId115" Type="http://schemas.openxmlformats.org/officeDocument/2006/relationships/hyperlink" Target="http://www.ipcinfo.org/fileadmin/user_upload/ipcinfo/docs/IPC_Honduras_AFI_Projected_2019MarchMay.pdf" TargetMode="External"/><Relationship Id="rId322" Type="http://schemas.openxmlformats.org/officeDocument/2006/relationships/hyperlink" Target="http://www.ipcinfo.org/ipc-country-analysis/details-map/en/c/1151896/" TargetMode="External"/><Relationship Id="rId767" Type="http://schemas.openxmlformats.org/officeDocument/2006/relationships/hyperlink" Target="https://ugandarefugees.org/en/country/uga" TargetMode="External"/><Relationship Id="rId974" Type="http://schemas.openxmlformats.org/officeDocument/2006/relationships/hyperlink" Target="https://reliefweb.int/sites/reliefweb.int/files/resources/2019%20Flood%20Assessment%20Report%20v2.pdf" TargetMode="External"/><Relationship Id="rId199" Type="http://schemas.openxmlformats.org/officeDocument/2006/relationships/hyperlink" Target="https://reliefweb.int/sites/reliefweb.int/files/resources/ROSEA_20190326_Mozambique%20Floods_Flash_Update%2310%20FINAL.pdf;" TargetMode="External"/><Relationship Id="rId627" Type="http://schemas.openxmlformats.org/officeDocument/2006/relationships/hyperlink" Target="https://www.acleddata.com/data/" TargetMode="External"/><Relationship Id="rId834" Type="http://schemas.openxmlformats.org/officeDocument/2006/relationships/hyperlink" Target="http://www.ipcinfo.org/ipc-country-analysis/details-map/en/c/1152080/?iso3=SSD" TargetMode="External"/><Relationship Id="rId1257" Type="http://schemas.openxmlformats.org/officeDocument/2006/relationships/hyperlink" Target="https://www.acaps.org/special-report/humanitarian-access-overview-3" TargetMode="External"/><Relationship Id="rId266" Type="http://schemas.openxmlformats.org/officeDocument/2006/relationships/hyperlink" Target="https://havanatimes.org/?p=145166" TargetMode="External"/><Relationship Id="rId473" Type="http://schemas.openxmlformats.org/officeDocument/2006/relationships/hyperlink" Target="https://data2.unhcr.org/en/documents/download/69017" TargetMode="External"/><Relationship Id="rId680" Type="http://schemas.openxmlformats.org/officeDocument/2006/relationships/hyperlink" Target="https://www.acleddata.com/data/" TargetMode="External"/><Relationship Id="rId901" Type="http://schemas.openxmlformats.org/officeDocument/2006/relationships/hyperlink" Target="https://unsom.unmissions.org/documents" TargetMode="External"/><Relationship Id="rId1117" Type="http://schemas.openxmlformats.org/officeDocument/2006/relationships/hyperlink" Target="https://www.unhcr.org/5d6cdeb24" TargetMode="External"/><Relationship Id="rId1324" Type="http://schemas.openxmlformats.org/officeDocument/2006/relationships/hyperlink" Target="https://reliefweb.int/sites/reliefweb.int/files/resources/ROSEA_20191107_KenyaFloods_FlashUpdate%232_def.pdf" TargetMode="External"/><Relationship Id="rId30" Type="http://schemas.openxmlformats.org/officeDocument/2006/relationships/hyperlink" Target="https://www.humanitarianresponse.info/sites/www.humanitarianresponse.info/files/documents/files/13022018_ocha_humanitarian_needs_overview.pdf" TargetMode="External"/><Relationship Id="rId126" Type="http://schemas.openxmlformats.org/officeDocument/2006/relationships/hyperlink" Target="https://data.humdata.org/dataset/refugees-originating-slv" TargetMode="External"/><Relationship Id="rId333" Type="http://schemas.openxmlformats.org/officeDocument/2006/relationships/hyperlink" Target="http://www.ipcinfo.org/ipc-country-analysis/details-map/en/c/1151896/" TargetMode="External"/><Relationship Id="rId540" Type="http://schemas.openxmlformats.org/officeDocument/2006/relationships/hyperlink" Target="https://www.acleddata.com/" TargetMode="External"/><Relationship Id="rId778" Type="http://schemas.openxmlformats.org/officeDocument/2006/relationships/hyperlink" Target="http://www.ipcinfo.org/ipc-country-analysis/details-map/en/c/1151896/" TargetMode="External"/><Relationship Id="rId985" Type="http://schemas.openxmlformats.org/officeDocument/2006/relationships/hyperlink" Target="https://data2.unhcr.org/es/situations/platform/location/7512" TargetMode="External"/><Relationship Id="rId1170" Type="http://schemas.openxmlformats.org/officeDocument/2006/relationships/hyperlink" Target="https://www.acleddata.com/data/" TargetMode="External"/><Relationship Id="rId638" Type="http://schemas.openxmlformats.org/officeDocument/2006/relationships/hyperlink" Target="https://data.humdata.org/dataset/cadre-harmonise" TargetMode="External"/><Relationship Id="rId845" Type="http://schemas.openxmlformats.org/officeDocument/2006/relationships/hyperlink" Target="https://reliefweb.int/sites/reliefweb.int/files/resources/irq_2019_hno.pdf" TargetMode="External"/><Relationship Id="rId1030" Type="http://schemas.openxmlformats.org/officeDocument/2006/relationships/hyperlink" Target="https://ugandarefugees.org/en/country/uga" TargetMode="External"/><Relationship Id="rId1268" Type="http://schemas.openxmlformats.org/officeDocument/2006/relationships/hyperlink" Target="https://www.acleddata.com/data/" TargetMode="External"/><Relationship Id="rId277" Type="http://schemas.openxmlformats.org/officeDocument/2006/relationships/hyperlink" Target="https://reliefweb.int/sites/reliefweb.int/files/resources/ECDM_20190322_Burkina_Faso_Crisis.pdf" TargetMode="External"/><Relationship Id="rId400" Type="http://schemas.openxmlformats.org/officeDocument/2006/relationships/hyperlink" Target="https://reliefweb.int/sites/reliefweb.int/files/resources/ROSEA_20190326_Zimbabwe%20Floods_Flash_Update%236%20%281%29.pdf" TargetMode="External"/><Relationship Id="rId484" Type="http://schemas.openxmlformats.org/officeDocument/2006/relationships/hyperlink" Target="https://www.acleddata.com/data/" TargetMode="External"/><Relationship Id="rId705" Type="http://schemas.openxmlformats.org/officeDocument/2006/relationships/hyperlink" Target="https://reliefweb.int/sites/reliefweb.int/files/resources/63723.pdf" TargetMode="External"/><Relationship Id="rId1128" Type="http://schemas.openxmlformats.org/officeDocument/2006/relationships/hyperlink" Target="https://www.acleddata.com/data/" TargetMode="External"/><Relationship Id="rId137" Type="http://schemas.openxmlformats.org/officeDocument/2006/relationships/hyperlink" Target="https://fscluster.org/sites/default/files/documents/01022019_ocha_nigeria_humanitarian_needs_overview.pdf" TargetMode="External"/><Relationship Id="rId344" Type="http://schemas.openxmlformats.org/officeDocument/2006/relationships/hyperlink" Target="https://www.humanitarianresponse.info/en/operations/iraq/document/2019-iraq-humanitarian-needs-overview" TargetMode="External"/><Relationship Id="rId691" Type="http://schemas.openxmlformats.org/officeDocument/2006/relationships/hyperlink" Target="http://www.ipcinfo.org/ipc-country-analysis/details-map/en/c/1151744/" TargetMode="External"/><Relationship Id="rId789" Type="http://schemas.openxmlformats.org/officeDocument/2006/relationships/hyperlink" Target="https://www.unhcr.org/ke/wp-content/uploads/sites/2/2019/02/Kenya-Infographics_January-2019.pdf" TargetMode="External"/><Relationship Id="rId912" Type="http://schemas.openxmlformats.org/officeDocument/2006/relationships/hyperlink" Target="https://www.acleddata.com/data/" TargetMode="External"/><Relationship Id="rId996" Type="http://schemas.openxmlformats.org/officeDocument/2006/relationships/hyperlink" Target="https://reports.unocha.org/en/country/sudan/" TargetMode="External"/><Relationship Id="rId41" Type="http://schemas.openxmlformats.org/officeDocument/2006/relationships/hyperlink" Target="https://www.unhcr.org/news/stories/2018/10/5bbb5f714/cameroonian-refugees-flee-clashes-find-safety-nigeria.html" TargetMode="External"/><Relationship Id="rId551" Type="http://schemas.openxmlformats.org/officeDocument/2006/relationships/hyperlink" Target="https://www.acleddata.com/" TargetMode="External"/><Relationship Id="rId649" Type="http://schemas.openxmlformats.org/officeDocument/2006/relationships/hyperlink" Target="http://www.ipcinfo.org/ipc-country-analysis/details-map/en/c/1151975/?iso3=SSD" TargetMode="External"/><Relationship Id="rId856" Type="http://schemas.openxmlformats.org/officeDocument/2006/relationships/hyperlink" Target="https://www.acleddata.com/data/" TargetMode="External"/><Relationship Id="rId1181" Type="http://schemas.openxmlformats.org/officeDocument/2006/relationships/hyperlink" Target="https://reliefweb.int/sites/reliefweb.int/files/resources/71625.pdf" TargetMode="External"/><Relationship Id="rId1279" Type="http://schemas.openxmlformats.org/officeDocument/2006/relationships/hyperlink" Target="http://www.paho.org/data/index.php/en/mnu-topics/indicadores-dengue-en/dengue-nacional-en/252-dengue-pais-ano-en.html" TargetMode="External"/><Relationship Id="rId190" Type="http://schemas.openxmlformats.org/officeDocument/2006/relationships/hyperlink" Target="https://deepsouthwatch.org/th/dsid" TargetMode="External"/><Relationship Id="rId204" Type="http://schemas.openxmlformats.org/officeDocument/2006/relationships/hyperlink" Target="https://reliefweb.int/sites/reliefweb.int/files/resources/SA_Cyclone_and_Flooding_Snapshot_26032019.pdf" TargetMode="External"/><Relationship Id="rId288" Type="http://schemas.openxmlformats.org/officeDocument/2006/relationships/hyperlink" Target="https://reliefweb.int/sites/reliefweb.int/files/resources/Zimbabwe_Sitrep%202_10%20April%202019.pdf" TargetMode="External"/><Relationship Id="rId411" Type="http://schemas.openxmlformats.org/officeDocument/2006/relationships/hyperlink" Target="https://www.humanitarianresponse.info/sites/www.humanitarianresponse.info/files/documents/files/2019_lby_hno_draftv1.1.pdf," TargetMode="External"/><Relationship Id="rId509" Type="http://schemas.openxmlformats.org/officeDocument/2006/relationships/hyperlink" Target="http://humanitarianaccess.acaps.org/" TargetMode="External"/><Relationship Id="rId1041" Type="http://schemas.openxmlformats.org/officeDocument/2006/relationships/hyperlink" Target="https://missingmigrants.iom.int/region/mediterranean" TargetMode="External"/><Relationship Id="rId1139" Type="http://schemas.openxmlformats.org/officeDocument/2006/relationships/hyperlink" Target="https://reliefweb.int/report/malawi/malawi-vulnerability-assessment-committee-results-2019" TargetMode="External"/><Relationship Id="rId495" Type="http://schemas.openxmlformats.org/officeDocument/2006/relationships/hyperlink" Target="https://www.acleddata.com/data/" TargetMode="External"/><Relationship Id="rId716" Type="http://schemas.openxmlformats.org/officeDocument/2006/relationships/hyperlink" Target="http://www.internal-displacement.org/countries/guatemala" TargetMode="External"/><Relationship Id="rId923" Type="http://schemas.openxmlformats.org/officeDocument/2006/relationships/hyperlink" Target="https://data.humdata.org/dataset/yemen-humanitarian-needs-overview" TargetMode="External"/><Relationship Id="rId52" Type="http://schemas.openxmlformats.org/officeDocument/2006/relationships/hyperlink" Target="https://reliefweb.int/sites/reliefweb.int/files/resources/ner_hno_2019.pdf" TargetMode="External"/><Relationship Id="rId148" Type="http://schemas.openxmlformats.org/officeDocument/2006/relationships/hyperlink" Target="https://reliefweb.int/report/pakistan/four-more-infants-die-drought-hit-thar" TargetMode="External"/><Relationship Id="rId355" Type="http://schemas.openxmlformats.org/officeDocument/2006/relationships/hyperlink" Target="https://data2.unhcr.org/en/situations/syria/location/5" TargetMode="External"/><Relationship Id="rId562" Type="http://schemas.openxmlformats.org/officeDocument/2006/relationships/hyperlink" Target="https://reliefweb.int/sites/reliefweb.int/files/resources/2019-HAC-Pakistan%20%281%29.pdf" TargetMode="External"/><Relationship Id="rId1192" Type="http://schemas.openxmlformats.org/officeDocument/2006/relationships/hyperlink" Target="https://data2.unhcr.org/en/country/ner" TargetMode="External"/><Relationship Id="rId1206" Type="http://schemas.openxmlformats.org/officeDocument/2006/relationships/hyperlink" Target="https://www.acleddata.com/data/" TargetMode="External"/><Relationship Id="rId215" Type="http://schemas.openxmlformats.org/officeDocument/2006/relationships/hyperlink" Target="https://www.acleddata.com/data/" TargetMode="External"/><Relationship Id="rId422" Type="http://schemas.openxmlformats.org/officeDocument/2006/relationships/hyperlink" Target="https://data.worldbank.org/indicator/sp.pop.totl?page=2%20/" TargetMode="External"/><Relationship Id="rId867" Type="http://schemas.openxmlformats.org/officeDocument/2006/relationships/hyperlink" Target="http://www.ipcinfo.org/ipc-country-analysis/details-map/en/c/1151896/" TargetMode="External"/><Relationship Id="rId1052" Type="http://schemas.openxmlformats.org/officeDocument/2006/relationships/hyperlink" Target="https://reliefweb.int/sites/reliefweb.int/files/resources/IPC_Zambia_Acute%20Food%20Insecurity_2019May2020March.pdf" TargetMode="External"/><Relationship Id="rId299" Type="http://schemas.openxmlformats.org/officeDocument/2006/relationships/hyperlink" Target="https://ugandarefugees.org/en/country/uga" TargetMode="External"/><Relationship Id="rId727" Type="http://schemas.openxmlformats.org/officeDocument/2006/relationships/hyperlink" Target="https://www.acleddata.com/data/" TargetMode="External"/><Relationship Id="rId934" Type="http://schemas.openxmlformats.org/officeDocument/2006/relationships/hyperlink" Target="https://www.afro.who.int/publications/south-sudan-weekly-disease-surveillance-bulletin-2019" TargetMode="External"/><Relationship Id="rId63" Type="http://schemas.openxmlformats.org/officeDocument/2006/relationships/hyperlink" Target="http://www.ipcinfo.org/fileadmin/user_upload/ipcinfo/docs/IPC_DRC_AFI_2018August.pdf" TargetMode="External"/><Relationship Id="rId159" Type="http://schemas.openxmlformats.org/officeDocument/2006/relationships/hyperlink" Target="https://hno-syria.org/" TargetMode="External"/><Relationship Id="rId366" Type="http://schemas.openxmlformats.org/officeDocument/2006/relationships/hyperlink" Target="https://www.acleddata.com/data/" TargetMode="External"/><Relationship Id="rId573" Type="http://schemas.openxmlformats.org/officeDocument/2006/relationships/hyperlink" Target="https://www.acleddata.com/" TargetMode="External"/><Relationship Id="rId780" Type="http://schemas.openxmlformats.org/officeDocument/2006/relationships/hyperlink" Target="http://www.ipcinfo.org/ipc-country-analysis/details-map/en/c/1151896/" TargetMode="External"/><Relationship Id="rId1217" Type="http://schemas.openxmlformats.org/officeDocument/2006/relationships/hyperlink" Target="https://reliefweb.int/sites/reliefweb.int/files/resources/2019_Yemen_HNO_FINAL.pdf" TargetMode="External"/><Relationship Id="rId226" Type="http://schemas.openxmlformats.org/officeDocument/2006/relationships/hyperlink" Target="https://www.acaps.org/press-room/maps" TargetMode="External"/><Relationship Id="rId433" Type="http://schemas.openxmlformats.org/officeDocument/2006/relationships/hyperlink" Target="https://reliefweb.int/sites/reliefweb.int/files/resources/situation%20overview_Iran_18%20April%202019_v3.7.pdf" TargetMode="External"/><Relationship Id="rId878" Type="http://schemas.openxmlformats.org/officeDocument/2006/relationships/hyperlink" Target="https://missingmigrants.iom.int/region/mediterranean" TargetMode="External"/><Relationship Id="rId1063" Type="http://schemas.openxmlformats.org/officeDocument/2006/relationships/hyperlink" Target="https://vosocc.unocha.org/GetFile.aspx?file=94605_20190902_OCHA_Flash-Update_1.pdf" TargetMode="External"/><Relationship Id="rId1270" Type="http://schemas.openxmlformats.org/officeDocument/2006/relationships/hyperlink" Target="https://www.acleddata.com/data/" TargetMode="External"/><Relationship Id="rId640" Type="http://schemas.openxmlformats.org/officeDocument/2006/relationships/hyperlink" Target="https://data.humdata.org/dataset/cadre-harmonise" TargetMode="External"/><Relationship Id="rId738" Type="http://schemas.openxmlformats.org/officeDocument/2006/relationships/hyperlink" Target="https://www.acleddata.com/data/" TargetMode="External"/><Relationship Id="rId945" Type="http://schemas.openxmlformats.org/officeDocument/2006/relationships/hyperlink" Target="https://observatoriodeviolencia.org.ve/ovv-lacso-informe-anual-de-violencia-2018/" TargetMode="External"/><Relationship Id="rId74" Type="http://schemas.openxmlformats.org/officeDocument/2006/relationships/hyperlink" Target="https://reliefweb.int/sites/reliefweb.int/files/resources/SITREP-N%C2%B040.pdf" TargetMode="External"/><Relationship Id="rId377" Type="http://schemas.openxmlformats.org/officeDocument/2006/relationships/hyperlink" Target="https://www1.wfp.org/publications/vulnerability-assessment-syrian-refugees-lebanon-vasyr-2018%20," TargetMode="External"/><Relationship Id="rId500" Type="http://schemas.openxmlformats.org/officeDocument/2006/relationships/hyperlink" Target="http://humanitarianaccess.acaps.org/" TargetMode="External"/><Relationship Id="rId584" Type="http://schemas.openxmlformats.org/officeDocument/2006/relationships/hyperlink" Target="http://humanitarianaccess.acaps.org/" TargetMode="External"/><Relationship Id="rId805" Type="http://schemas.openxmlformats.org/officeDocument/2006/relationships/hyperlink" Target="https://www.acleddata.com/" TargetMode="External"/><Relationship Id="rId1130" Type="http://schemas.openxmlformats.org/officeDocument/2006/relationships/hyperlink" Target="https://deepsouthwatch.org/th/dsid" TargetMode="External"/><Relationship Id="rId1228" Type="http://schemas.openxmlformats.org/officeDocument/2006/relationships/hyperlink" Target="https://www.acaps.org/special-report/humanitarian-access-overview-3" TargetMode="External"/><Relationship Id="rId5" Type="http://schemas.openxmlformats.org/officeDocument/2006/relationships/hyperlink" Target="https://reliefweb.int/sites/reliefweb.int/files/resources/ECDM_20190117_Sahel_Food-and-Nutrition.pdf" TargetMode="External"/><Relationship Id="rId237" Type="http://schemas.openxmlformats.org/officeDocument/2006/relationships/hyperlink" Target="https://reliefweb.int/sites/reliefweb.int/files/resources/ROSEA_20190326_Zimbabwe%20Floods_Flash_Update%236%20%281%29.pdf" TargetMode="External"/><Relationship Id="rId791" Type="http://schemas.openxmlformats.org/officeDocument/2006/relationships/hyperlink" Target="https://www.unhcr.org/ke/wp-content/uploads/sites/2/2018/06/Kenya-Infographics_May-2018.pdf" TargetMode="External"/><Relationship Id="rId889" Type="http://schemas.openxmlformats.org/officeDocument/2006/relationships/hyperlink" Target="https://ugandarefugees.org/en/country/uga" TargetMode="External"/><Relationship Id="rId1074" Type="http://schemas.openxmlformats.org/officeDocument/2006/relationships/hyperlink" Target="https://www.acleddata.com/data/" TargetMode="External"/><Relationship Id="rId444" Type="http://schemas.openxmlformats.org/officeDocument/2006/relationships/hyperlink" Target="https://apps.who.int/iris/bitstream/handle/10665/312137/OEW17-2228042019.pdf" TargetMode="External"/><Relationship Id="rId651" Type="http://schemas.openxmlformats.org/officeDocument/2006/relationships/hyperlink" Target="http://www.ipcinfo.org/ipc-country-analysis/details-map/en/c/1151975/?iso3=SSD" TargetMode="External"/><Relationship Id="rId749" Type="http://schemas.openxmlformats.org/officeDocument/2006/relationships/hyperlink" Target="https://missingmigrants.iom.int/region/mediterranean" TargetMode="External"/><Relationship Id="rId1281" Type="http://schemas.openxmlformats.org/officeDocument/2006/relationships/hyperlink" Target="http://fews.net/central-america-and-caribbean/guatemala/food-security-outlook/october-2019" TargetMode="External"/><Relationship Id="rId290" Type="http://schemas.openxmlformats.org/officeDocument/2006/relationships/hyperlink" Target="http://fews.net/west-africa/nigeria" TargetMode="External"/><Relationship Id="rId304" Type="http://schemas.openxmlformats.org/officeDocument/2006/relationships/hyperlink" Target="https://www.acleddata.com/data/" TargetMode="External"/><Relationship Id="rId388" Type="http://schemas.openxmlformats.org/officeDocument/2006/relationships/hyperlink" Target="https://www.unhcr.org/en-lk/news/press/2018/9/5bae473c4/tindouf-camps-planning-figures.html" TargetMode="External"/><Relationship Id="rId511" Type="http://schemas.openxmlformats.org/officeDocument/2006/relationships/hyperlink" Target="http://humanitarianaccess.acaps.org/" TargetMode="External"/><Relationship Id="rId609" Type="http://schemas.openxmlformats.org/officeDocument/2006/relationships/hyperlink" Target="https://www.acleddata.com/" TargetMode="External"/><Relationship Id="rId956" Type="http://schemas.openxmlformats.org/officeDocument/2006/relationships/hyperlink" Target="https://reliefweb.int/sites/reliefweb.int/files/resources/MOZAMBIQUE%20CYCLONE%20IDAI%20%26%20FLOODS%20SITUATION%20REPORT%20NO.2%2003%20April%202019%20FINAL.pdf" TargetMode="External"/><Relationship Id="rId1141" Type="http://schemas.openxmlformats.org/officeDocument/2006/relationships/hyperlink" Target="https://www.acleddata.com/data/" TargetMode="External"/><Relationship Id="rId1239" Type="http://schemas.openxmlformats.org/officeDocument/2006/relationships/hyperlink" Target="https://www.acaps.org/special-report/humanitarian-access-overview-3" TargetMode="External"/><Relationship Id="rId85" Type="http://schemas.openxmlformats.org/officeDocument/2006/relationships/hyperlink" Target="http://documents.worldbank.org/curated/fr/500811535650451258/pdf/127883-FRENCH-REPORT-CEMAC-Agriculture.pdf" TargetMode="External"/><Relationship Id="rId150" Type="http://schemas.openxmlformats.org/officeDocument/2006/relationships/hyperlink" Target="https://reliefweb.int/sites/reliefweb.int/files/resources/RMRP_Venezuela_2019_OnlineVersion.pdf" TargetMode="External"/><Relationship Id="rId595" Type="http://schemas.openxmlformats.org/officeDocument/2006/relationships/hyperlink" Target="http://humanitarianaccess.acaps.org/" TargetMode="External"/><Relationship Id="rId816" Type="http://schemas.openxmlformats.org/officeDocument/2006/relationships/hyperlink" Target="http://yemeneoc.org/bi/" TargetMode="External"/><Relationship Id="rId1001" Type="http://schemas.openxmlformats.org/officeDocument/2006/relationships/hyperlink" Target="https://data2.unhcr.org/en/situations/southsudan/location/1904" TargetMode="External"/><Relationship Id="rId248" Type="http://schemas.openxmlformats.org/officeDocument/2006/relationships/hyperlink" Target="https://www.zimbabwesituation.com/news/zim-sends-formal-cyclone-idai-sos/" TargetMode="External"/><Relationship Id="rId455" Type="http://schemas.openxmlformats.org/officeDocument/2006/relationships/hyperlink" Target="https://apps.who.int/iris/bitstream/handle/10665/312137/OEW17-2228042019.pdf" TargetMode="External"/><Relationship Id="rId662" Type="http://schemas.openxmlformats.org/officeDocument/2006/relationships/hyperlink" Target="https://reliefweb.int/sites/reliefweb.int/files/resources/joint_national_sitrep_1_mozambique_10_may_2019_final_whoinsdps_for_trans.pdf" TargetMode="External"/><Relationship Id="rId1085" Type="http://schemas.openxmlformats.org/officeDocument/2006/relationships/hyperlink" Target="https://www.acleddata.com/data/" TargetMode="External"/><Relationship Id="rId1292" Type="http://schemas.openxmlformats.org/officeDocument/2006/relationships/hyperlink" Target="https://reliefweb.int/sites/reliefweb.int/files/resources/Fiche%20de%20communication%20IPC%2017%C3%A8%20cycle-1.pdf" TargetMode="External"/><Relationship Id="rId1306" Type="http://schemas.openxmlformats.org/officeDocument/2006/relationships/hyperlink" Target="http://www.icnl.org/research/monitor/mexico.html" TargetMode="External"/><Relationship Id="rId12" Type="http://schemas.openxmlformats.org/officeDocument/2006/relationships/hyperlink" Target="https://data.humdata.org/dataset/nicaragua-administrative-level-0" TargetMode="External"/><Relationship Id="rId108" Type="http://schemas.openxmlformats.org/officeDocument/2006/relationships/hyperlink" Target="http://www.ipcinfo.org/fileadmin/user_upload/ipcinfo/docs/IPC_Honduras_AFI_Projected_2019MarchMay.pdf" TargetMode="External"/><Relationship Id="rId315" Type="http://schemas.openxmlformats.org/officeDocument/2006/relationships/hyperlink" Target="http://www.ipcinfo.org/ipc-country-analysis/details-map/en/c/1151994/?iso3=UGA" TargetMode="External"/><Relationship Id="rId522" Type="http://schemas.openxmlformats.org/officeDocument/2006/relationships/hyperlink" Target="https://data.humdata.org/dataset/cadre-harmonise" TargetMode="External"/><Relationship Id="rId967" Type="http://schemas.openxmlformats.org/officeDocument/2006/relationships/hyperlink" Target="https://data.humdata.org/dataset/nepal-population-statistics-census-2011" TargetMode="External"/><Relationship Id="rId1152" Type="http://schemas.openxmlformats.org/officeDocument/2006/relationships/hyperlink" Target="http://www.searo.who.int/bangladesh/mmwb/en/" TargetMode="External"/><Relationship Id="rId96" Type="http://schemas.openxmlformats.org/officeDocument/2006/relationships/hyperlink" Target="https://reliefweb.int/sites/reliefweb.int/files/resources/OCHA-Cameroon_Situation_Report_no2_Final.pdf" TargetMode="External"/><Relationship Id="rId161" Type="http://schemas.openxmlformats.org/officeDocument/2006/relationships/hyperlink" Target="https://hno-syria.org/" TargetMode="External"/><Relationship Id="rId399" Type="http://schemas.openxmlformats.org/officeDocument/2006/relationships/hyperlink" Target="https://reliefweb.int/sites/reliefweb.int/files/resources/ROSEA_20190326_Zimbabwe%20Floods_Flash_Update%236%20%281%29.pdf" TargetMode="External"/><Relationship Id="rId827" Type="http://schemas.openxmlformats.org/officeDocument/2006/relationships/hyperlink" Target="https://reliefweb.int/sites/reliefweb.int/files/resources/69838.pdf" TargetMode="External"/><Relationship Id="rId1012" Type="http://schemas.openxmlformats.org/officeDocument/2006/relationships/hyperlink" Target="https://www.acleddata.com/data/" TargetMode="External"/><Relationship Id="rId259" Type="http://schemas.openxmlformats.org/officeDocument/2006/relationships/hyperlink" Target="https://reliefweb.int/sites/reliefweb.int/files/resources/ROSEA_Zimbabwe_FlashAppeal_05042019.pdf" TargetMode="External"/><Relationship Id="rId466" Type="http://schemas.openxmlformats.org/officeDocument/2006/relationships/hyperlink" Target="https://reliefweb.int/sites/reliefweb.int/files/resources/UNICEF%20Comoros%20Humanitarian%20Situation%20Report%20No.%203%20%28Cyclone%20Kenneth%29%20-%20as%20of%2029%20April.pdf" TargetMode="External"/><Relationship Id="rId673" Type="http://schemas.openxmlformats.org/officeDocument/2006/relationships/hyperlink" Target="http://www.ipcinfo.org/fileadmin/user_upload/ipcinfo/docs/IPC_Haiti_AFI_2018Oct2019Feb.pdf" TargetMode="External"/><Relationship Id="rId880" Type="http://schemas.openxmlformats.org/officeDocument/2006/relationships/hyperlink" Target="https://missingmigrants.iom.int/region/mediterranean" TargetMode="External"/><Relationship Id="rId1096" Type="http://schemas.openxmlformats.org/officeDocument/2006/relationships/hyperlink" Target="https://reliefweb.int/sites/reliefweb.int/files/resources/R4V%20Am%C3%A9rica%20Latina%20y%20el%20Caribe%2C%20refugiados%20y%20migrantes%20venezolanos%20en%20la%20regi%C3%B3n%20Septiembre%202019.pdf" TargetMode="External"/><Relationship Id="rId1317" Type="http://schemas.openxmlformats.org/officeDocument/2006/relationships/hyperlink" Target="https://www.humanitarianresponse.info/sites/www.humanitarianresponse.info/files/documents/files/tcd_str_hrp2019_20190304.pdf" TargetMode="External"/><Relationship Id="rId23" Type="http://schemas.openxmlformats.org/officeDocument/2006/relationships/hyperlink" Target="https://data.humdata.org/dataset/nigeria-2016-population-data" TargetMode="External"/><Relationship Id="rId119" Type="http://schemas.openxmlformats.org/officeDocument/2006/relationships/hyperlink" Target="http://www.ipcinfo.org/fileadmin/user_upload/ipcinfo/docs/IPC_ElSalvador_AFI_2019AprilJuly_Projection.pdf" TargetMode="External"/><Relationship Id="rId326" Type="http://schemas.openxmlformats.org/officeDocument/2006/relationships/hyperlink" Target="https://data2.unhcr.org/en/situations/southsudan/location/1904" TargetMode="External"/><Relationship Id="rId533" Type="http://schemas.openxmlformats.org/officeDocument/2006/relationships/hyperlink" Target="https://fscluster.org/sites/default/files/documents/01022019_ocha_nigeria_humanitarian_needs_overview.pdf" TargetMode="External"/><Relationship Id="rId978" Type="http://schemas.openxmlformats.org/officeDocument/2006/relationships/hyperlink" Target="https://displacement.iom.int/datasets/mozambique-cyclone-idai-daily-update-15-august" TargetMode="External"/><Relationship Id="rId1163" Type="http://schemas.openxmlformats.org/officeDocument/2006/relationships/hyperlink" Target="https://data2.unhcr.org/en/country/tcd" TargetMode="External"/><Relationship Id="rId740" Type="http://schemas.openxmlformats.org/officeDocument/2006/relationships/hyperlink" Target="https://www.acleddata.com/data/" TargetMode="External"/><Relationship Id="rId838" Type="http://schemas.openxmlformats.org/officeDocument/2006/relationships/hyperlink" Target="https://www.acleddata.com/data/" TargetMode="External"/><Relationship Id="rId1023" Type="http://schemas.openxmlformats.org/officeDocument/2006/relationships/hyperlink" Target="https://www.acleddata.com/data/" TargetMode="External"/><Relationship Id="rId172" Type="http://schemas.openxmlformats.org/officeDocument/2006/relationships/hyperlink" Target="https://reliefweb.int/report/mozambique/mozambique-tropical-cyclone-idai-emergency-appeal-n-mdrmz014" TargetMode="External"/><Relationship Id="rId477" Type="http://schemas.openxmlformats.org/officeDocument/2006/relationships/hyperlink" Target="https://unsmil.unmissions.org/" TargetMode="External"/><Relationship Id="rId600" Type="http://schemas.openxmlformats.org/officeDocument/2006/relationships/hyperlink" Target="http://humanitarianaccess.acaps.org/" TargetMode="External"/><Relationship Id="rId684" Type="http://schemas.openxmlformats.org/officeDocument/2006/relationships/hyperlink" Target="https://reliefweb.int/sites/reliefweb.int/files/resources/2019-HAC-Pakistan%20%281%29.pdf" TargetMode="External"/><Relationship Id="rId1230" Type="http://schemas.openxmlformats.org/officeDocument/2006/relationships/hyperlink" Target="https://www.acaps.org/special-report/humanitarian-access-overview-3" TargetMode="External"/><Relationship Id="rId337" Type="http://schemas.openxmlformats.org/officeDocument/2006/relationships/hyperlink" Target="https://www.humanitarianresponse.info/en/operations/iraq/document/2019-iraq-humanitarian-needs-overview" TargetMode="External"/><Relationship Id="rId891" Type="http://schemas.openxmlformats.org/officeDocument/2006/relationships/hyperlink" Target="https://reliefweb.int/sites/reliefweb.int/files/resources/ROSEA_20190509_Zimbabwe%20Floods_Flash_Update%236.pdf" TargetMode="External"/><Relationship Id="rId905" Type="http://schemas.openxmlformats.org/officeDocument/2006/relationships/hyperlink" Target="https://missingmigrants.iom.int/region/africa?region=1410" TargetMode="External"/><Relationship Id="rId989" Type="http://schemas.openxmlformats.org/officeDocument/2006/relationships/hyperlink" Target="https://www.afro.who.int/publications/south-sudan-weekly-disease-surveillance-bulletin-2019" TargetMode="External"/><Relationship Id="rId34" Type="http://schemas.openxmlformats.org/officeDocument/2006/relationships/hyperlink" Target="https://data.humdata.org/dataset/nigeria-2016-population-data" TargetMode="External"/><Relationship Id="rId544" Type="http://schemas.openxmlformats.org/officeDocument/2006/relationships/hyperlink" Target="https://www.acleddata.com/" TargetMode="External"/><Relationship Id="rId751" Type="http://schemas.openxmlformats.org/officeDocument/2006/relationships/hyperlink" Target="https://www.acleddata.com/data/" TargetMode="External"/><Relationship Id="rId849" Type="http://schemas.openxmlformats.org/officeDocument/2006/relationships/hyperlink" Target="https://data.humdata.org/dataset/acled-data-for-burkina-faso" TargetMode="External"/><Relationship Id="rId1174" Type="http://schemas.openxmlformats.org/officeDocument/2006/relationships/hyperlink" Target="https://data2.unhcr.org/en/country/tcd" TargetMode="External"/><Relationship Id="rId183" Type="http://schemas.openxmlformats.org/officeDocument/2006/relationships/hyperlink" Target="https://reliefweb.int/sites/reliefweb.int/files/resources/ROSEA_20190323_Zimbabwe%20Floods_Flash_Update%20%235%20FINAL.pdf" TargetMode="External"/><Relationship Id="rId390" Type="http://schemas.openxmlformats.org/officeDocument/2006/relationships/hyperlink" Target="https://www.unhcr.org/en-lk/news/press/2018/9/5bae473c4/tindouf-camps-planning-figures.html" TargetMode="External"/><Relationship Id="rId404" Type="http://schemas.openxmlformats.org/officeDocument/2006/relationships/hyperlink" Target="https://reliefweb.int/sites/reliefweb.int/files/resources/Zimbabwe_Sitrep%202_10%20April%202019.pdf" TargetMode="External"/><Relationship Id="rId611" Type="http://schemas.openxmlformats.org/officeDocument/2006/relationships/hyperlink" Target="https://www.acleddata.com/" TargetMode="External"/><Relationship Id="rId1034" Type="http://schemas.openxmlformats.org/officeDocument/2006/relationships/hyperlink" Target="https://ugandarefugees.org/en/country/uga" TargetMode="External"/><Relationship Id="rId1241" Type="http://schemas.openxmlformats.org/officeDocument/2006/relationships/hyperlink" Target="https://www.acaps.org/special-report/humanitarian-access-overview-3" TargetMode="External"/><Relationship Id="rId250" Type="http://schemas.openxmlformats.org/officeDocument/2006/relationships/hyperlink" Target="https://www.zimbabwesituation.com/news/zim-sends-formal-cyclone-idai-sos/" TargetMode="External"/><Relationship Id="rId488" Type="http://schemas.openxmlformats.org/officeDocument/2006/relationships/hyperlink" Target="https://data.humdata.org/dataset/cadre-harmonise" TargetMode="External"/><Relationship Id="rId695" Type="http://schemas.openxmlformats.org/officeDocument/2006/relationships/hyperlink" Target="https://data.worldbank.org/indicator/sp.pop.totl?page=2%20/" TargetMode="External"/><Relationship Id="rId709" Type="http://schemas.openxmlformats.org/officeDocument/2006/relationships/hyperlink" Target="https://reliefweb.int/sites/reliefweb.int/files/resources/UNICEF%20Djibouti%20Situation%20Report_Year%20End%202018.pdf" TargetMode="External"/><Relationship Id="rId916" Type="http://schemas.openxmlformats.org/officeDocument/2006/relationships/hyperlink" Target="https://www.acleddata.com/data/" TargetMode="External"/><Relationship Id="rId1101" Type="http://schemas.openxmlformats.org/officeDocument/2006/relationships/hyperlink" Target="https://reliefweb.int/report/yemen/yemen-2019-humanitarian-needs-overview-enar" TargetMode="External"/><Relationship Id="rId45" Type="http://schemas.openxmlformats.org/officeDocument/2006/relationships/hyperlink" Target="https://reliefweb.int/sites/reliefweb.int/files/resources/ECDM_20190111_Cameroon_Crisis.pdf" TargetMode="External"/><Relationship Id="rId110" Type="http://schemas.openxmlformats.org/officeDocument/2006/relationships/hyperlink" Target="http://www.ipcinfo.org/fileadmin/user_upload/ipcinfo/docs/IPC_Honduras_AFI_Projected_2019MarchMay.pdf" TargetMode="External"/><Relationship Id="rId348" Type="http://schemas.openxmlformats.org/officeDocument/2006/relationships/hyperlink" Target="https://www.humanitarianresponse.info/en/operations/iraq/document/2019-iraq-humanitarian-needs-overview" TargetMode="External"/><Relationship Id="rId555" Type="http://schemas.openxmlformats.org/officeDocument/2006/relationships/hyperlink" Target="http://humanitarianaccess.acaps.org/" TargetMode="External"/><Relationship Id="rId762" Type="http://schemas.openxmlformats.org/officeDocument/2006/relationships/hyperlink" Target="https://www.acleddata.com/data/" TargetMode="External"/><Relationship Id="rId1185" Type="http://schemas.openxmlformats.org/officeDocument/2006/relationships/hyperlink" Target="https://data.humdata.org/dataset/acled-data-for-burkina-faso" TargetMode="External"/><Relationship Id="rId194" Type="http://schemas.openxmlformats.org/officeDocument/2006/relationships/hyperlink" Target="http://www.ipcinfo.org/ipc-country-analysis/details-map/en/c/1151994/?iso3=UGA" TargetMode="External"/><Relationship Id="rId208" Type="http://schemas.openxmlformats.org/officeDocument/2006/relationships/hyperlink" Target="http://www.ipcinfo.org/fileadmin/user_upload/ipcinfo/docs/1_IPC_Djibouti_CFI_20182023.pdf" TargetMode="External"/><Relationship Id="rId415" Type="http://schemas.openxmlformats.org/officeDocument/2006/relationships/hyperlink" Target="https://reliefweb.int/sites/reliefweb.int/files/resources/ocha-bdi-snapshot-_mar2019_en.pdf" TargetMode="External"/><Relationship Id="rId622" Type="http://schemas.openxmlformats.org/officeDocument/2006/relationships/hyperlink" Target="http://www.ipcinfo.org/fileadmin/user_upload/ipcinfo/docs/1_IPC_Djibouti_CFI_20182023.pdf" TargetMode="External"/><Relationship Id="rId1045" Type="http://schemas.openxmlformats.org/officeDocument/2006/relationships/hyperlink" Target="https://missingmigrants.iom.int/region/mediterranean" TargetMode="External"/><Relationship Id="rId1252" Type="http://schemas.openxmlformats.org/officeDocument/2006/relationships/hyperlink" Target="https://www.acaps.org/special-report/humanitarian-access-overview-3" TargetMode="External"/><Relationship Id="rId261" Type="http://schemas.openxmlformats.org/officeDocument/2006/relationships/hyperlink" Target="https://reliefweb.int/sites/reliefweb.int/files/resources/ROSEA_Zimbabwe_FlashAppeal_05042019.pdf" TargetMode="External"/><Relationship Id="rId499" Type="http://schemas.openxmlformats.org/officeDocument/2006/relationships/hyperlink" Target="http://humanitarianaccess.acaps.org/" TargetMode="External"/><Relationship Id="rId927" Type="http://schemas.openxmlformats.org/officeDocument/2006/relationships/hyperlink" Target="https://reliefweb.int/report/yemen/yemen-2019-humanitarian-needs-overview" TargetMode="External"/><Relationship Id="rId1112" Type="http://schemas.openxmlformats.org/officeDocument/2006/relationships/hyperlink" Target="https://www.acleddata.com/data/" TargetMode="External"/><Relationship Id="rId56" Type="http://schemas.openxmlformats.org/officeDocument/2006/relationships/hyperlink" Target="https://reliefweb.int/sites/reliefweb.int/files/resources/GlobalWeatherHazard-19.01.25.pdf" TargetMode="External"/><Relationship Id="rId359" Type="http://schemas.openxmlformats.org/officeDocument/2006/relationships/hyperlink" Target="https://www.acleddata.com/data/" TargetMode="External"/><Relationship Id="rId566" Type="http://schemas.openxmlformats.org/officeDocument/2006/relationships/hyperlink" Target="https://www.acleddata.com/" TargetMode="External"/><Relationship Id="rId773" Type="http://schemas.openxmlformats.org/officeDocument/2006/relationships/hyperlink" Target="https://www.acleddata.com/data/" TargetMode="External"/><Relationship Id="rId1196" Type="http://schemas.openxmlformats.org/officeDocument/2006/relationships/hyperlink" Target="https://reliefweb.int/sites/reliefweb.int/files/resources/ner_hno_2019.pdf" TargetMode="External"/><Relationship Id="rId121" Type="http://schemas.openxmlformats.org/officeDocument/2006/relationships/hyperlink" Target="http://www.ipcinfo.org/fileadmin/user_upload/ipcinfo/docs/IPC_ElSalvador_AFI_2019AprilJuly_Projection.pdf" TargetMode="External"/><Relationship Id="rId219" Type="http://schemas.openxmlformats.org/officeDocument/2006/relationships/hyperlink" Target="https://www.acleddata.com/data/" TargetMode="External"/><Relationship Id="rId426" Type="http://schemas.openxmlformats.org/officeDocument/2006/relationships/hyperlink" Target="https://reliefweb.int/sites/reliefweb.int/files/resources/situation%20overview_Iran_18%20April%202019_v3.7.pdf" TargetMode="External"/><Relationship Id="rId633" Type="http://schemas.openxmlformats.org/officeDocument/2006/relationships/hyperlink" Target="https://fscluster.org/sites/default/files/documents/01022019_ocha_nigeria_humanitarian_needs_overview.pdf" TargetMode="External"/><Relationship Id="rId980" Type="http://schemas.openxmlformats.org/officeDocument/2006/relationships/hyperlink" Target="https://reliefweb.int/sites/reliefweb.int/files/resources/joint_national_sitrep_1_mozambique_10_may_2019_final_whoinsdps_for_trans.pdf;" TargetMode="External"/><Relationship Id="rId1056" Type="http://schemas.openxmlformats.org/officeDocument/2006/relationships/hyperlink" Target="https://reliefweb.int/sites/reliefweb.int/files/resources/IPC_Zambia_Acute%20Food%20Insecurity_2019May2020March.pdf" TargetMode="External"/><Relationship Id="rId1263" Type="http://schemas.openxmlformats.org/officeDocument/2006/relationships/hyperlink" Target="https://www.acaps.org/special-report/humanitarian-access-overview-3" TargetMode="External"/><Relationship Id="rId840" Type="http://schemas.openxmlformats.org/officeDocument/2006/relationships/hyperlink" Target="https://www.acleddata.com/data/" TargetMode="External"/><Relationship Id="rId938" Type="http://schemas.openxmlformats.org/officeDocument/2006/relationships/hyperlink" Target="https://reliefweb.int/sites/reliefweb.int/files/resources/69662.pdf" TargetMode="External"/><Relationship Id="rId67" Type="http://schemas.openxmlformats.org/officeDocument/2006/relationships/hyperlink" Target="https://reliefweb.int/sites/reliefweb.int/files/resources/drc_hno_2018_fr.pdf" TargetMode="External"/><Relationship Id="rId272" Type="http://schemas.openxmlformats.org/officeDocument/2006/relationships/hyperlink" Target="https://reliefweb.int/sites/reliefweb.int/files/resources/Zimbabwe_Sitrep%202_10%20April%202019.pdf" TargetMode="External"/><Relationship Id="rId577" Type="http://schemas.openxmlformats.org/officeDocument/2006/relationships/hyperlink" Target="http://humanitarianaccess.acaps.org/" TargetMode="External"/><Relationship Id="rId700" Type="http://schemas.openxmlformats.org/officeDocument/2006/relationships/hyperlink" Target="https://www.humanitarianresponse.info/sites/www.humanitarianresponse.info/files/documents/files/2019_lby_hno_draftv1.1.pdf" TargetMode="External"/><Relationship Id="rId1123" Type="http://schemas.openxmlformats.org/officeDocument/2006/relationships/hyperlink" Target="https://www.acleddata.com/data/" TargetMode="External"/><Relationship Id="rId132" Type="http://schemas.openxmlformats.org/officeDocument/2006/relationships/hyperlink" Target="https://www.ilo.org/surveydata/index.php/catalog/1127" TargetMode="External"/><Relationship Id="rId784" Type="http://schemas.openxmlformats.org/officeDocument/2006/relationships/hyperlink" Target="https://reliefweb.int/sites/reliefweb.int/files/resources/HoA%20Joint%20Position%20Paper%20FAO%20UNICEF%20WFP%20Final.pdf" TargetMode="External"/><Relationship Id="rId991" Type="http://schemas.openxmlformats.org/officeDocument/2006/relationships/hyperlink" Target="https://www.acleddata.com/data/" TargetMode="External"/><Relationship Id="rId1067" Type="http://schemas.openxmlformats.org/officeDocument/2006/relationships/hyperlink" Target="https://reliefweb.int/sites/reliefweb.int/files/resources/PAHO%20Sit%20Rep%207%20Dorian%20Sept6.pdf" TargetMode="External"/><Relationship Id="rId437" Type="http://schemas.openxmlformats.org/officeDocument/2006/relationships/hyperlink" Target="https://reliefweb.int/sites/reliefweb.int/files/resources/20190418_Iran%20floods%20operation%20update%20%2302.pdf" TargetMode="External"/><Relationship Id="rId644" Type="http://schemas.openxmlformats.org/officeDocument/2006/relationships/hyperlink" Target="https://www.acleddata.com/data/" TargetMode="External"/><Relationship Id="rId851" Type="http://schemas.openxmlformats.org/officeDocument/2006/relationships/hyperlink" Target="https://reliefweb.int/sites/reliefweb.int/files/resources/ECDM_20190322_Burkina_Faso_Crisis.pdf" TargetMode="External"/><Relationship Id="rId1274" Type="http://schemas.openxmlformats.org/officeDocument/2006/relationships/hyperlink" Target="https://www.acleddata.com/data/" TargetMode="External"/><Relationship Id="rId283" Type="http://schemas.openxmlformats.org/officeDocument/2006/relationships/hyperlink" Target="https://data.humdata.org/dataset/burkina-faso-population-statistic" TargetMode="External"/><Relationship Id="rId490" Type="http://schemas.openxmlformats.org/officeDocument/2006/relationships/hyperlink" Target="https://reliefweb.int/sites/reliefweb.int/files/resources/69070.pdf" TargetMode="External"/><Relationship Id="rId504" Type="http://schemas.openxmlformats.org/officeDocument/2006/relationships/hyperlink" Target="http://humanitarianaccess.acaps.org/" TargetMode="External"/><Relationship Id="rId711" Type="http://schemas.openxmlformats.org/officeDocument/2006/relationships/hyperlink" Target="https://data.humdata.org/dataset/cadre-harmonise" TargetMode="External"/><Relationship Id="rId949" Type="http://schemas.openxmlformats.org/officeDocument/2006/relationships/hyperlink" Target="https://reliefweb.int/sites/reliefweb.int/files/resources/IPC_AFI_AMN_Mozambique_2019April2020Feb_English.pdf" TargetMode="External"/><Relationship Id="rId1134" Type="http://schemas.openxmlformats.org/officeDocument/2006/relationships/hyperlink" Target="https://deepsouthwatch.org/th/dsid" TargetMode="External"/><Relationship Id="rId78" Type="http://schemas.openxmlformats.org/officeDocument/2006/relationships/hyperlink" Target="http://www.statistics-cameroon.org/downloads/Rapport_de_presentation_3_RGPH.pdf" TargetMode="External"/><Relationship Id="rId143" Type="http://schemas.openxmlformats.org/officeDocument/2006/relationships/hyperlink" Target="https://reliefweb.int/sites/reliefweb.int/files/resources/MDRPK015do.pdf" TargetMode="External"/><Relationship Id="rId350" Type="http://schemas.openxmlformats.org/officeDocument/2006/relationships/hyperlink" Target="https://data2.unhcr.org/en/situations/syria/location/5" TargetMode="External"/><Relationship Id="rId588" Type="http://schemas.openxmlformats.org/officeDocument/2006/relationships/hyperlink" Target="http://humanitarianaccess.acaps.org/" TargetMode="External"/><Relationship Id="rId795" Type="http://schemas.openxmlformats.org/officeDocument/2006/relationships/hyperlink" Target="https://www.unhcr.org/ke/wp-content/uploads/sites/2/2018/06/Kenya-Infographics_May-2018.pdf" TargetMode="External"/><Relationship Id="rId809" Type="http://schemas.openxmlformats.org/officeDocument/2006/relationships/hyperlink" Target="http://www.minsante.cm/" TargetMode="External"/><Relationship Id="rId1201" Type="http://schemas.openxmlformats.org/officeDocument/2006/relationships/hyperlink" Target="https://data2.unhcr.org/en/country/ner" TargetMode="External"/><Relationship Id="rId9" Type="http://schemas.openxmlformats.org/officeDocument/2006/relationships/hyperlink" Target="http://erccportal.jrc.ec.europa.eu/ECHO-Flash" TargetMode="External"/><Relationship Id="rId210" Type="http://schemas.openxmlformats.org/officeDocument/2006/relationships/hyperlink" Target="https://www.afro.who.int/publications/south-sudan-weekly-disease-surveillance-bulletin-2018;%20ttps:/www.afro.who.int/publications/south-sudan-weekly-disease-surveillance-bulletin-2019" TargetMode="External"/><Relationship Id="rId448" Type="http://schemas.openxmlformats.org/officeDocument/2006/relationships/hyperlink" Target="https://apps.who.int/iris/bitstream/handle/10665/312137/OEW17-2228042019.pdf" TargetMode="External"/><Relationship Id="rId655" Type="http://schemas.openxmlformats.org/officeDocument/2006/relationships/hyperlink" Target="https://reliefweb.int/sites/reliefweb.int/files/resources/ROSEA_20190420_Mozambique_SitRep%2017_as%20of%2020%20April%202019_for%20upload.pdf" TargetMode="External"/><Relationship Id="rId862" Type="http://schemas.openxmlformats.org/officeDocument/2006/relationships/hyperlink" Target="https://www.acleddata.com/data/" TargetMode="External"/><Relationship Id="rId1078" Type="http://schemas.openxmlformats.org/officeDocument/2006/relationships/hyperlink" Target="https://www.acleddata.com/data/" TargetMode="External"/><Relationship Id="rId1285" Type="http://schemas.openxmlformats.org/officeDocument/2006/relationships/hyperlink" Target="https://www.acleddata.com/data/" TargetMode="External"/><Relationship Id="rId294" Type="http://schemas.openxmlformats.org/officeDocument/2006/relationships/hyperlink" Target="https://data.humdata.org/dataset/cadre-harmonise" TargetMode="External"/><Relationship Id="rId308" Type="http://schemas.openxmlformats.org/officeDocument/2006/relationships/hyperlink" Target="https://ugandarefugees.org/en/country/uga" TargetMode="External"/><Relationship Id="rId515" Type="http://schemas.openxmlformats.org/officeDocument/2006/relationships/hyperlink" Target="http://humanitarianaccess.acaps.org/" TargetMode="External"/><Relationship Id="rId722" Type="http://schemas.openxmlformats.org/officeDocument/2006/relationships/hyperlink" Target="https://data2.unhcr.org/en/situations/syria/location/5" TargetMode="External"/><Relationship Id="rId1145" Type="http://schemas.openxmlformats.org/officeDocument/2006/relationships/hyperlink" Target="https://www.acleddata.com/data/" TargetMode="External"/><Relationship Id="rId89" Type="http://schemas.openxmlformats.org/officeDocument/2006/relationships/hyperlink" Target="https://reliefweb.int/sites/reliefweb.int/files/resources/OCHA-Cameroon_Situation_Report_no2_Final.pdf" TargetMode="External"/><Relationship Id="rId154" Type="http://schemas.openxmlformats.org/officeDocument/2006/relationships/hyperlink" Target="https://reliefweb.int/sites/reliefweb.int/files/resources/OEW08-1824022019.pdf" TargetMode="External"/><Relationship Id="rId361" Type="http://schemas.openxmlformats.org/officeDocument/2006/relationships/hyperlink" Target="https://reliefweb.int/sites/reliefweb.int/files/resources/67942.pdf" TargetMode="External"/><Relationship Id="rId599" Type="http://schemas.openxmlformats.org/officeDocument/2006/relationships/hyperlink" Target="http://humanitarianaccess.acaps.org/" TargetMode="External"/><Relationship Id="rId1005" Type="http://schemas.openxmlformats.org/officeDocument/2006/relationships/hyperlink" Target="http://reporting.unhcr.org/sites/default/files/UNHCR%20Sudan%20Population%20Dashboard%20-%20All%20Refugees%20-%2030JUN19.pdf" TargetMode="External"/><Relationship Id="rId1212" Type="http://schemas.openxmlformats.org/officeDocument/2006/relationships/hyperlink" Target="https://www.ine.gob.hn/V3/" TargetMode="External"/><Relationship Id="rId459" Type="http://schemas.openxmlformats.org/officeDocument/2006/relationships/hyperlink" Target="https://reliefweb.int/sites/reliefweb.int/files/resources/UNICEF%20Comoros%20Humanitarian%20Situation%20Report%20No.%203%20%28Cyclone%20Kenneth%29%20-%20as%20of%2029%20April.pdf" TargetMode="External"/><Relationship Id="rId666" Type="http://schemas.openxmlformats.org/officeDocument/2006/relationships/hyperlink" Target="https://reliefweb.int/sites/reliefweb.int/files/resources/joint_national_sitrep_1_mozambique_10_may_2019_final_whoinsdps_for_trans.pdf;" TargetMode="External"/><Relationship Id="rId873" Type="http://schemas.openxmlformats.org/officeDocument/2006/relationships/hyperlink" Target="https://reliefweb.int/sites/reliefweb.int/files/resources/cmr-nwsw-snapshot_-june_2019_eng.pdf" TargetMode="External"/><Relationship Id="rId1089" Type="http://schemas.openxmlformats.org/officeDocument/2006/relationships/hyperlink" Target="https://www.salud.gob.sv/download/boletin-epidemiologico-semana-37-del-08-al-14-de-septiembre-de-2019/" TargetMode="External"/><Relationship Id="rId1296" Type="http://schemas.openxmlformats.org/officeDocument/2006/relationships/hyperlink" Target="https://www.acleddata.com/data/" TargetMode="External"/><Relationship Id="rId16" Type="http://schemas.openxmlformats.org/officeDocument/2006/relationships/hyperlink" Target="http://www.aidforum.org/topics/food-security/thousands-at-risk-of-food-insecurity-in-central-america-following-a-prolong/" TargetMode="External"/><Relationship Id="rId221" Type="http://schemas.openxmlformats.org/officeDocument/2006/relationships/hyperlink" Target="https://data.humdata.org/dataset/acled-data-for-central-african-republic" TargetMode="External"/><Relationship Id="rId319" Type="http://schemas.openxmlformats.org/officeDocument/2006/relationships/hyperlink" Target="https://www.nytimes.com/2018/10/22/world/africa/morocco-crackdown-sub-saharan-migrants-spain.html" TargetMode="External"/><Relationship Id="rId526" Type="http://schemas.openxmlformats.org/officeDocument/2006/relationships/hyperlink" Target="https://data.humdata.org/dataset/cadre-harmonise" TargetMode="External"/><Relationship Id="rId1156" Type="http://schemas.openxmlformats.org/officeDocument/2006/relationships/hyperlink" Target="https://www.acleddata.com/data/" TargetMode="External"/><Relationship Id="rId733" Type="http://schemas.openxmlformats.org/officeDocument/2006/relationships/hyperlink" Target="https://ugandarefugees.org/en/country/uga" TargetMode="External"/><Relationship Id="rId940" Type="http://schemas.openxmlformats.org/officeDocument/2006/relationships/hyperlink" Target="https://www.citypopulation.de/php/mauritania-admin.php" TargetMode="External"/><Relationship Id="rId1016" Type="http://schemas.openxmlformats.org/officeDocument/2006/relationships/hyperlink" Target="https://data.humdata.org/dataset/acled-data-for-burkina-faso" TargetMode="External"/><Relationship Id="rId165" Type="http://schemas.openxmlformats.org/officeDocument/2006/relationships/hyperlink" Target="https://reliefweb.int/sites/reliefweb.int/files/resources/ner_tillaberi_tahoua_pdi_28_fev_2019.pdf" TargetMode="External"/><Relationship Id="rId372" Type="http://schemas.openxmlformats.org/officeDocument/2006/relationships/hyperlink" Target="https://reliefweb.int/sites/reliefweb.int/files/resources/69070.pdf" TargetMode="External"/><Relationship Id="rId677" Type="http://schemas.openxmlformats.org/officeDocument/2006/relationships/hyperlink" Target="http://www.pbs.gov.pk/sites/default/files/PAKISTAN%20TEHSIL%20WISE%20FOR%20WEB%20CENSUS_2017.pdf" TargetMode="External"/><Relationship Id="rId800" Type="http://schemas.openxmlformats.org/officeDocument/2006/relationships/hyperlink" Target="https://www.acleddata.com/" TargetMode="External"/><Relationship Id="rId1223" Type="http://schemas.openxmlformats.org/officeDocument/2006/relationships/hyperlink" Target="https://reliefweb.int/report/yemen/yemen-2019-humanitarian-needs-overview-enar" TargetMode="External"/><Relationship Id="rId232" Type="http://schemas.openxmlformats.org/officeDocument/2006/relationships/hyperlink" Target="https://www.acaps.org/press-room/maps" TargetMode="External"/><Relationship Id="rId884" Type="http://schemas.openxmlformats.org/officeDocument/2006/relationships/hyperlink" Target="https://www.acleddata.com/data/" TargetMode="External"/><Relationship Id="rId27" Type="http://schemas.openxmlformats.org/officeDocument/2006/relationships/hyperlink" Target="https://www.humanitarianresponse.info/sites/www.humanitarianresponse.info/files/documents/files/13022018_ocha_humanitarian_needs_overview.pdf" TargetMode="External"/><Relationship Id="rId537" Type="http://schemas.openxmlformats.org/officeDocument/2006/relationships/hyperlink" Target="https://www.acleddata.com/" TargetMode="External"/><Relationship Id="rId744" Type="http://schemas.openxmlformats.org/officeDocument/2006/relationships/hyperlink" Target="https://reliefweb.int/sites/reliefweb.int/files/resources/ROSEA_20190509_Zimbabwe%20Floods_Flash_Update%236.pdf" TargetMode="External"/><Relationship Id="rId951" Type="http://schemas.openxmlformats.org/officeDocument/2006/relationships/hyperlink" Target="../../../../Downloads/Kenneth_Boletim%20Epidemiol&#195;&#179;gico%20Semanal_N5_FINAL_EN.pdf%0a" TargetMode="External"/><Relationship Id="rId1167" Type="http://schemas.openxmlformats.org/officeDocument/2006/relationships/hyperlink" Target="https://data2.unhcr.org/en/country/tcd" TargetMode="External"/><Relationship Id="rId80" Type="http://schemas.openxmlformats.org/officeDocument/2006/relationships/hyperlink" Target="https://data.humdata.org/dataset/lake-chad-basin-baseline-population" TargetMode="External"/><Relationship Id="rId176" Type="http://schemas.openxmlformats.org/officeDocument/2006/relationships/hyperlink" Target="http://edo.jrc.ec.europa.eu/gdo/php/index.php?id=2022&amp;ndx=RDrI&amp;scope=famine&amp;lon=28.5&amp;lat=-29.50014&amp;refDate=2019-03-11" TargetMode="External"/><Relationship Id="rId383" Type="http://schemas.openxmlformats.org/officeDocument/2006/relationships/hyperlink" Target="https://databank.worldbank.org/data/views/reports/reportwidget.aspx?Report_Name=CountryProfile&amp;Id=b450fd57&amp;tbar=y&amp;dd=y&amp;inf=n&amp;zm=n&amp;country=MLI" TargetMode="External"/><Relationship Id="rId590" Type="http://schemas.openxmlformats.org/officeDocument/2006/relationships/hyperlink" Target="http://humanitarianaccess.acaps.org/" TargetMode="External"/><Relationship Id="rId604" Type="http://schemas.openxmlformats.org/officeDocument/2006/relationships/hyperlink" Target="http://humanitarianaccess.acaps.org/" TargetMode="External"/><Relationship Id="rId811" Type="http://schemas.openxmlformats.org/officeDocument/2006/relationships/hyperlink" Target="http://www.minsante.cm/" TargetMode="External"/><Relationship Id="rId1027" Type="http://schemas.openxmlformats.org/officeDocument/2006/relationships/hyperlink" Target="https://ugandarefugees.org/en/country/uga" TargetMode="External"/><Relationship Id="rId1234" Type="http://schemas.openxmlformats.org/officeDocument/2006/relationships/hyperlink" Target="https://www.acaps.org/special-report/humanitarian-access-overview-3" TargetMode="External"/><Relationship Id="rId243" Type="http://schemas.openxmlformats.org/officeDocument/2006/relationships/hyperlink" Target="https://reliefweb.int/sites/reliefweb.int/files/resources/ROSEA_20190330_Mozambique%20Floods_Flash_Update%2314%20FINAL%20....pdf" TargetMode="External"/><Relationship Id="rId450" Type="http://schemas.openxmlformats.org/officeDocument/2006/relationships/hyperlink" Target="https://apps.who.int/iris/bitstream/handle/10665/312137/OEW17-2228042019.pdf" TargetMode="External"/><Relationship Id="rId688" Type="http://schemas.openxmlformats.org/officeDocument/2006/relationships/hyperlink" Target="http://www.ipcinfo.org/ipc-country-analysis/details-map/en/c/1151744/" TargetMode="External"/><Relationship Id="rId895" Type="http://schemas.openxmlformats.org/officeDocument/2006/relationships/hyperlink" Target="https://data.humdata.org/dataset/nigeria-2016-population-datahttps:/reliefweb.int/sites/reliefweb.int/files/resources/01022019_ocha_nigeria_humanitarian_needs_overview.pdf" TargetMode="External"/><Relationship Id="rId909" Type="http://schemas.openxmlformats.org/officeDocument/2006/relationships/hyperlink" Target="https://missingmigrants.iom.int/region/africa?region=1411" TargetMode="External"/><Relationship Id="rId1080" Type="http://schemas.openxmlformats.org/officeDocument/2006/relationships/hyperlink" Target="https://www.acleddata.com/data/" TargetMode="External"/><Relationship Id="rId1301" Type="http://schemas.openxmlformats.org/officeDocument/2006/relationships/hyperlink" Target="https://www.acleddata.com/data/" TargetMode="External"/><Relationship Id="rId38" Type="http://schemas.openxmlformats.org/officeDocument/2006/relationships/hyperlink" Target="http://fews.net/west-africa/nigeria" TargetMode="External"/><Relationship Id="rId103" Type="http://schemas.openxmlformats.org/officeDocument/2006/relationships/hyperlink" Target="https://data2.unhcr.org/en/situations/car" TargetMode="External"/><Relationship Id="rId310" Type="http://schemas.openxmlformats.org/officeDocument/2006/relationships/hyperlink" Target="https://www.acleddata.com/data/" TargetMode="External"/><Relationship Id="rId548" Type="http://schemas.openxmlformats.org/officeDocument/2006/relationships/hyperlink" Target="https://www.acleddata.com/" TargetMode="External"/><Relationship Id="rId755" Type="http://schemas.openxmlformats.org/officeDocument/2006/relationships/hyperlink" Target="https://reliefweb.int/report/pakistan/pakistan-kashmir-government-pakistan-wfpecho-daily-flash-13-march-2019" TargetMode="External"/><Relationship Id="rId962" Type="http://schemas.openxmlformats.org/officeDocument/2006/relationships/hyperlink" Target="https://reliefweb.int/sites/reliefweb.int/files/resources/IPC_AFI_AMN_Mozambique_2019April2020Feb_English.pdf" TargetMode="External"/><Relationship Id="rId1178" Type="http://schemas.openxmlformats.org/officeDocument/2006/relationships/hyperlink" Target="https://data2.unhcr.org/en/country/mrt" TargetMode="External"/><Relationship Id="rId91" Type="http://schemas.openxmlformats.org/officeDocument/2006/relationships/hyperlink" Target="https://reliefweb.int/sites/reliefweb.int/files/resources/OCHA-Cameroon_Situation_Report_no2_Final.pdf" TargetMode="External"/><Relationship Id="rId187" Type="http://schemas.openxmlformats.org/officeDocument/2006/relationships/hyperlink" Target="https://reliefweb.int/sites/reliefweb.int/files/resources/ROSEA_20190323_Zimbabwe%20Floods_Flash_Update%20%235%20FINAL.pdf" TargetMode="External"/><Relationship Id="rId394" Type="http://schemas.openxmlformats.org/officeDocument/2006/relationships/hyperlink" Target="https://deepsouthwatch.org/th/dsid" TargetMode="External"/><Relationship Id="rId408" Type="http://schemas.openxmlformats.org/officeDocument/2006/relationships/hyperlink" Target="https://reliefweb.int/sites/reliefweb.int/files/resources/Zimbabwe_Sitrep%202_10%20April%202019.pdf" TargetMode="External"/><Relationship Id="rId615" Type="http://schemas.openxmlformats.org/officeDocument/2006/relationships/hyperlink" Target="http://humanitarianaccess.acaps.org/" TargetMode="External"/><Relationship Id="rId822" Type="http://schemas.openxmlformats.org/officeDocument/2006/relationships/hyperlink" Target="http://www.internal-displacement.org/sites/default/files/2019-05/GRID%202019%20-%20Conflict%20Figure%20Analysis%20-%20REPUBLIC%20OF%20CONGO.pdf" TargetMode="External"/><Relationship Id="rId1038" Type="http://schemas.openxmlformats.org/officeDocument/2006/relationships/hyperlink" Target="http://www.searo.who.int/bangladesh/mmwb/en/" TargetMode="External"/><Relationship Id="rId1245" Type="http://schemas.openxmlformats.org/officeDocument/2006/relationships/hyperlink" Target="https://www.acaps.org/special-report/humanitarian-access-overview-3" TargetMode="External"/><Relationship Id="rId254" Type="http://schemas.openxmlformats.org/officeDocument/2006/relationships/hyperlink" Target="https://app.powerbi.com/view?r=eyJrIjoiZmY5YTM2MGEtMmNhZC00MjFhLTgyY2EtMmQ1YzYzOGJlMzkwIiwidCI6ImU1YzM3OTgxLTY2NjQtNDEzNC04YTBjLTY1NDNkMmFmODBiZSIsImMiOjh9" TargetMode="External"/><Relationship Id="rId699" Type="http://schemas.openxmlformats.org/officeDocument/2006/relationships/hyperlink" Target="https://data.humdata.org/dataset/libya-baseline-assessment-data-iom-dtm" TargetMode="External"/><Relationship Id="rId1091" Type="http://schemas.openxmlformats.org/officeDocument/2006/relationships/hyperlink" Target="https://www.salud.gob.sv/download/boletin-epidemiologico-semana-37-del-08-al-14-de-septiembre-de-2019/" TargetMode="External"/><Relationship Id="rId1105" Type="http://schemas.openxmlformats.org/officeDocument/2006/relationships/hyperlink" Target="https://missingmigrants.iom.int/region/africa?region=1410" TargetMode="External"/><Relationship Id="rId1312" Type="http://schemas.openxmlformats.org/officeDocument/2006/relationships/hyperlink" Target="https://www.hrw.org/report/2019/07/02/we-cant-help-you-here/us-returns-asylum-seekers-mexico" TargetMode="External"/><Relationship Id="rId49" Type="http://schemas.openxmlformats.org/officeDocument/2006/relationships/hyperlink" Target="https://reliefweb.int/sites/reliefweb.int/files/resources/ner_hno_2019.pdf" TargetMode="External"/><Relationship Id="rId114" Type="http://schemas.openxmlformats.org/officeDocument/2006/relationships/hyperlink" Target="http://www.ipcinfo.org/fileadmin/user_upload/ipcinfo/docs/IPC_Honduras_AFI_Projected_2019MarchMay.pdf" TargetMode="External"/><Relationship Id="rId461" Type="http://schemas.openxmlformats.org/officeDocument/2006/relationships/hyperlink" Target="https://reliefweb.int/sites/reliefweb.int/files/resources/UNICEF%20Comoros%20Humanitarian%20Situation%20Report%20No.%203%20%28Cyclone%20Kenneth%29%20-%20as%20of%2029%20April.pdf" TargetMode="External"/><Relationship Id="rId559" Type="http://schemas.openxmlformats.org/officeDocument/2006/relationships/hyperlink" Target="https://reliefweb.int/sites/reliefweb.int/files/resources/2019-HAC-Pakistan%20%281%29.pdf" TargetMode="External"/><Relationship Id="rId766" Type="http://schemas.openxmlformats.org/officeDocument/2006/relationships/hyperlink" Target="https://ugandarefugees.org/en/country/uga" TargetMode="External"/><Relationship Id="rId1189" Type="http://schemas.openxmlformats.org/officeDocument/2006/relationships/hyperlink" Target="https://reliefweb.int/sites/reliefweb.int/files/resources/71763.pdf" TargetMode="External"/><Relationship Id="rId198" Type="http://schemas.openxmlformats.org/officeDocument/2006/relationships/hyperlink" Target="http://www.ipcinfo.org/ipc-country-analysis/details-map/en/c/1151994/?iso3=UGA" TargetMode="External"/><Relationship Id="rId321" Type="http://schemas.openxmlformats.org/officeDocument/2006/relationships/hyperlink" Target="http://www.ipcinfo.org/ipc-country-analysis/details-map/en/c/1151896/" TargetMode="External"/><Relationship Id="rId419" Type="http://schemas.openxmlformats.org/officeDocument/2006/relationships/hyperlink" Target="https://missingmigrants.iom.int/region/mediterranean" TargetMode="External"/><Relationship Id="rId626" Type="http://schemas.openxmlformats.org/officeDocument/2006/relationships/hyperlink" Target="https://reliefweb.int/sites/reliefweb.int/files/resources/Jolo03.pdf" TargetMode="External"/><Relationship Id="rId973" Type="http://schemas.openxmlformats.org/officeDocument/2006/relationships/hyperlink" Target="https://reliefweb.int/sites/reliefweb.int/files/resources/2019%20Flood%20Assessment%20Report%20v2.pdf" TargetMode="External"/><Relationship Id="rId1049" Type="http://schemas.openxmlformats.org/officeDocument/2006/relationships/hyperlink" Target="https://reliefweb.int/sites/reliefweb.int/files/resources/ECDM_20190322_Burkina_Faso_Crisis.pdf" TargetMode="External"/><Relationship Id="rId1256" Type="http://schemas.openxmlformats.org/officeDocument/2006/relationships/hyperlink" Target="https://www.acaps.org/special-report/humanitarian-access-overview-3" TargetMode="External"/><Relationship Id="rId833" Type="http://schemas.openxmlformats.org/officeDocument/2006/relationships/hyperlink" Target="http://www.ipcinfo.org/ipc-country-analysis/details-map/en/c/1152080/?iso3=SSD" TargetMode="External"/><Relationship Id="rId1116" Type="http://schemas.openxmlformats.org/officeDocument/2006/relationships/hyperlink" Target="https://www.unhcr.org/5d6cdeb24" TargetMode="External"/><Relationship Id="rId265" Type="http://schemas.openxmlformats.org/officeDocument/2006/relationships/hyperlink" Target="https://mobile.reuters.com/article/amp/idUSKCN1RS26D" TargetMode="External"/><Relationship Id="rId472" Type="http://schemas.openxmlformats.org/officeDocument/2006/relationships/hyperlink" Target="http://missingmigrants.iom.int/region/mediterranean?migrant_route%5B%5D=1377" TargetMode="External"/><Relationship Id="rId900" Type="http://schemas.openxmlformats.org/officeDocument/2006/relationships/hyperlink" Target="https://www.ochaopt.org/reports/protection-of-civilians" TargetMode="External"/><Relationship Id="rId1323" Type="http://schemas.openxmlformats.org/officeDocument/2006/relationships/hyperlink" Target="https://www.ine.gob.hn/V3/" TargetMode="External"/><Relationship Id="rId125" Type="http://schemas.openxmlformats.org/officeDocument/2006/relationships/hyperlink" Target="http://www.salud.gob.sv/" TargetMode="External"/><Relationship Id="rId332" Type="http://schemas.openxmlformats.org/officeDocument/2006/relationships/hyperlink" Target="http://www.ipcinfo.org/ipc-country-analysis/details-map/en/c/1151896/" TargetMode="External"/><Relationship Id="rId777" Type="http://schemas.openxmlformats.org/officeDocument/2006/relationships/hyperlink" Target="https://erccportal.jrc.ec.europa.eu/ECHO-Flash/ECHO-Flash-List/yy/2019/mm/6" TargetMode="External"/><Relationship Id="rId984" Type="http://schemas.openxmlformats.org/officeDocument/2006/relationships/hyperlink" Target="https://observatoriodeviolencia.org.ve/ovv-lacso-informe-anual-de-violencia-2018/" TargetMode="External"/><Relationship Id="rId637" Type="http://schemas.openxmlformats.org/officeDocument/2006/relationships/hyperlink" Target="https://fscluster.org/sites/default/files/documents/01022019_ocha_nigeria_humanitarian_needs_overview.pdf" TargetMode="External"/><Relationship Id="rId844" Type="http://schemas.openxmlformats.org/officeDocument/2006/relationships/hyperlink" Target="https://data.humdata.org/dataset/cadre-harmonise" TargetMode="External"/><Relationship Id="rId1267" Type="http://schemas.openxmlformats.org/officeDocument/2006/relationships/hyperlink" Target="https://reliefweb.int/sites/reliefweb.int/files/resources/SitRep%208_MOZ_15%20%20to%2028%20Jul%202019_ENG.pdf" TargetMode="External"/><Relationship Id="rId276" Type="http://schemas.openxmlformats.org/officeDocument/2006/relationships/hyperlink" Target="https://www.humanitarianresponse.info/sites/www.humanitarianresponse.info/files/documents/files/bfa-hwp-20190211-web_1.pdf" TargetMode="External"/><Relationship Id="rId483" Type="http://schemas.openxmlformats.org/officeDocument/2006/relationships/hyperlink" Target="https://www.acleddata.com/data/" TargetMode="External"/><Relationship Id="rId690" Type="http://schemas.openxmlformats.org/officeDocument/2006/relationships/hyperlink" Target="http://www.ipcinfo.org/ipc-country-analysis/details-map/en/c/1151744/" TargetMode="External"/><Relationship Id="rId704" Type="http://schemas.openxmlformats.org/officeDocument/2006/relationships/hyperlink" Target="https://missingmigrants.iom.int/downloads" TargetMode="External"/><Relationship Id="rId911" Type="http://schemas.openxmlformats.org/officeDocument/2006/relationships/hyperlink" Target="https://www.acleddata.com/data/" TargetMode="External"/><Relationship Id="rId1127" Type="http://schemas.openxmlformats.org/officeDocument/2006/relationships/hyperlink" Target="https://www.acleddata.com/data/" TargetMode="External"/><Relationship Id="rId40" Type="http://schemas.openxmlformats.org/officeDocument/2006/relationships/hyperlink" Target="https://reliefweb.int/report/nigeria/crisis-update-borno-and-yobe-states-january-2019" TargetMode="External"/><Relationship Id="rId136" Type="http://schemas.openxmlformats.org/officeDocument/2006/relationships/hyperlink" Target="http://www.ipcinfo.org/ipc-country-analysis/details-map/en/c/1151865/" TargetMode="External"/><Relationship Id="rId343" Type="http://schemas.openxmlformats.org/officeDocument/2006/relationships/hyperlink" Target="https://reliefweb.int/sites/reliefweb.int/files/resources/irq_2019_hno.pdf" TargetMode="External"/><Relationship Id="rId550" Type="http://schemas.openxmlformats.org/officeDocument/2006/relationships/hyperlink" Target="https://www.acleddata.com/" TargetMode="External"/><Relationship Id="rId788" Type="http://schemas.openxmlformats.org/officeDocument/2006/relationships/hyperlink" Target="https://www.knbs.or.ke/download/population-distribution-by-sex-number-of-households-area-and-density-by-county-and-district/" TargetMode="External"/><Relationship Id="rId995" Type="http://schemas.openxmlformats.org/officeDocument/2006/relationships/hyperlink" Target="https://www.acleddata.com/data/" TargetMode="External"/><Relationship Id="rId1180" Type="http://schemas.openxmlformats.org/officeDocument/2006/relationships/hyperlink" Target="https://www.acleddata.com/data/" TargetMode="External"/><Relationship Id="rId203" Type="http://schemas.openxmlformats.org/officeDocument/2006/relationships/hyperlink" Target="https://reliefweb.int/sites/reliefweb.int/files/resources/SA_Cyclone_and_Flooding_Snapshot_26032019.pdf" TargetMode="External"/><Relationship Id="rId648" Type="http://schemas.openxmlformats.org/officeDocument/2006/relationships/hyperlink" Target="https://reliefweb.int/sites/reliefweb.int/files/resources/ss_20190515_humanitarian_snapshot_april.pdf" TargetMode="External"/><Relationship Id="rId855" Type="http://schemas.openxmlformats.org/officeDocument/2006/relationships/hyperlink" Target="https://www.acleddata.com/data/" TargetMode="External"/><Relationship Id="rId1040" Type="http://schemas.openxmlformats.org/officeDocument/2006/relationships/hyperlink" Target="https://missingmigrants.iom.int/region/mediterranean" TargetMode="External"/><Relationship Id="rId1278" Type="http://schemas.openxmlformats.org/officeDocument/2006/relationships/hyperlink" Target="https://www.acleddata.com/data/" TargetMode="External"/><Relationship Id="rId287" Type="http://schemas.openxmlformats.org/officeDocument/2006/relationships/hyperlink" Target="https://reliefweb.int/sites/reliefweb.int/files/resources/Zimbabwe_Sitrep%202_10%20April%202019.pdf" TargetMode="External"/><Relationship Id="rId410" Type="http://schemas.openxmlformats.org/officeDocument/2006/relationships/hyperlink" Target="http://www.globaldtm.info/libya%20," TargetMode="External"/><Relationship Id="rId494" Type="http://schemas.openxmlformats.org/officeDocument/2006/relationships/hyperlink" Target="https://www.acleddata.com/data/" TargetMode="External"/><Relationship Id="rId508" Type="http://schemas.openxmlformats.org/officeDocument/2006/relationships/hyperlink" Target="http://humanitarianaccess.acaps.org/" TargetMode="External"/><Relationship Id="rId715" Type="http://schemas.openxmlformats.org/officeDocument/2006/relationships/hyperlink" Target="https://databank.worldbank.org/data/views/reports/reportwidget.aspx?Report_Name=CountryProfile&amp;Id=b450fd57&amp;tbar=y&amp;dd=y&amp;inf=n&amp;zm=n&amp;country=GTM" TargetMode="External"/><Relationship Id="rId922" Type="http://schemas.openxmlformats.org/officeDocument/2006/relationships/hyperlink" Target="https://www.dropbox.com/s/jrt5xcw66zkrfk8/20181215%20Yemen%20population%20HNO%20HRP%202019_SADD_corrected_districts.xlsx?dl=0" TargetMode="External"/><Relationship Id="rId1138" Type="http://schemas.openxmlformats.org/officeDocument/2006/relationships/hyperlink" Target="https://www.acleddata.com/data/" TargetMode="External"/><Relationship Id="rId147" Type="http://schemas.openxmlformats.org/officeDocument/2006/relationships/hyperlink" Target="https://reliefweb.int/report/pakistan/four-more-infants-die-drought-hit-thar" TargetMode="External"/><Relationship Id="rId354" Type="http://schemas.openxmlformats.org/officeDocument/2006/relationships/hyperlink" Target="https://data2.unhcr.org/en/situations/syria/location/5" TargetMode="External"/><Relationship Id="rId799" Type="http://schemas.openxmlformats.org/officeDocument/2006/relationships/hyperlink" Target="https://data.humdata.org/dataset/proyeccion-de-poblacion-por-distrito-y-edad-de-peru" TargetMode="External"/><Relationship Id="rId1191" Type="http://schemas.openxmlformats.org/officeDocument/2006/relationships/hyperlink" Target="https://data2.unhcr.org/en/country/ner" TargetMode="External"/><Relationship Id="rId1205" Type="http://schemas.openxmlformats.org/officeDocument/2006/relationships/hyperlink" Target="https://www.acleddata.com/data/" TargetMode="External"/><Relationship Id="rId51" Type="http://schemas.openxmlformats.org/officeDocument/2006/relationships/hyperlink" Target="http://www.stat-niger.org/statistique/file/DSEDS/TBS_2016.pdf" TargetMode="External"/><Relationship Id="rId561" Type="http://schemas.openxmlformats.org/officeDocument/2006/relationships/hyperlink" Target="https://reliefweb.int/sites/reliefweb.int/files/resources/2019-HAC-Pakistan%20%281%29.pdf" TargetMode="External"/><Relationship Id="rId659" Type="http://schemas.openxmlformats.org/officeDocument/2006/relationships/hyperlink" Target="https://reliefweb.int/sites/reliefweb.int/files/resources/20190522-OCHA-MOZ-IdaiKenneth-HumanitarianSnapshot-EN.pdf" TargetMode="External"/><Relationship Id="rId866" Type="http://schemas.openxmlformats.org/officeDocument/2006/relationships/hyperlink" Target="http://www.ipcinfo.org/ipc-country-analysis/details-map/en/c/1151896/" TargetMode="External"/><Relationship Id="rId1289" Type="http://schemas.openxmlformats.org/officeDocument/2006/relationships/hyperlink" Target="https://data.worldbank.org/indicator/SP.POP.TOTL" TargetMode="External"/><Relationship Id="rId214" Type="http://schemas.openxmlformats.org/officeDocument/2006/relationships/hyperlink" Target="https://www.acleddata.com/data/" TargetMode="External"/><Relationship Id="rId298" Type="http://schemas.openxmlformats.org/officeDocument/2006/relationships/hyperlink" Target="http://www.ipcinfo.org/ipc-country-analysis/details-map/en/c/1151994/?iso3=UGA" TargetMode="External"/><Relationship Id="rId421" Type="http://schemas.openxmlformats.org/officeDocument/2006/relationships/hyperlink" Target="https://reliefweb.int/report/bangladesh/bangladesh-refugee-emergency-population-factsheet-15-april-2019" TargetMode="External"/><Relationship Id="rId519" Type="http://schemas.openxmlformats.org/officeDocument/2006/relationships/hyperlink" Target="https://data.humdata.org/dataset/cadre-harmonise" TargetMode="External"/><Relationship Id="rId1051" Type="http://schemas.openxmlformats.org/officeDocument/2006/relationships/hyperlink" Target="https://reliefweb.int/sites/reliefweb.int/files/resources/IPC_Zambia_Acute%20Food%20Insecurity_2019May2020March.pdf" TargetMode="External"/><Relationship Id="rId1149" Type="http://schemas.openxmlformats.org/officeDocument/2006/relationships/hyperlink" Target="https://reliefweb.int/sites/reliefweb.int/files/resources/SitrepNo2-%20Malawi%20Floods%20-%2023March2019.pdf" TargetMode="External"/><Relationship Id="rId158" Type="http://schemas.openxmlformats.org/officeDocument/2006/relationships/hyperlink" Target="https://hno-syria.org/" TargetMode="External"/><Relationship Id="rId726" Type="http://schemas.openxmlformats.org/officeDocument/2006/relationships/hyperlink" Target="https://www.acleddata.com/data/" TargetMode="External"/><Relationship Id="rId933" Type="http://schemas.openxmlformats.org/officeDocument/2006/relationships/hyperlink" Target="https://reliefweb.int/sites/reliefweb.int/files/resources/ss_20190717_humanitarian_snapshot_june.pdf" TargetMode="External"/><Relationship Id="rId1009" Type="http://schemas.openxmlformats.org/officeDocument/2006/relationships/hyperlink" Target="https://www.acleddata.com/data/" TargetMode="External"/><Relationship Id="rId62" Type="http://schemas.openxmlformats.org/officeDocument/2006/relationships/hyperlink" Target="http://www.ipcinfo.org/fileadmin/user_upload/ipcinfo/docs/IPC_DRC_AFI_2018August.pdf" TargetMode="External"/><Relationship Id="rId365" Type="http://schemas.openxmlformats.org/officeDocument/2006/relationships/hyperlink" Target="https://reliefweb.int/sites/reliefweb.int/files/resources/ner_hno_2019.pdf" TargetMode="External"/><Relationship Id="rId572" Type="http://schemas.openxmlformats.org/officeDocument/2006/relationships/hyperlink" Target="https://www.acleddata.com/" TargetMode="External"/><Relationship Id="rId1216" Type="http://schemas.openxmlformats.org/officeDocument/2006/relationships/hyperlink" Target="https://reliefweb.int/sites/reliefweb.int/files/resources/2019_Yemen_HNO_FINAL.pdf" TargetMode="External"/><Relationship Id="rId225" Type="http://schemas.openxmlformats.org/officeDocument/2006/relationships/hyperlink" Target="https://www.acaps.org/press-room/maps" TargetMode="External"/><Relationship Id="rId432" Type="http://schemas.openxmlformats.org/officeDocument/2006/relationships/hyperlink" Target="https://www.citypopulation.de/Iran-MajorCities.html" TargetMode="External"/><Relationship Id="rId877" Type="http://schemas.openxmlformats.org/officeDocument/2006/relationships/hyperlink" Target="https://missingmigrants.iom.int/region/mediterranean" TargetMode="External"/><Relationship Id="rId1062" Type="http://schemas.openxmlformats.org/officeDocument/2006/relationships/hyperlink" Target="https://data.worldbank.org/indicator/SP.POP.TOTL?locations=BS&amp;view=chart" TargetMode="External"/><Relationship Id="rId737" Type="http://schemas.openxmlformats.org/officeDocument/2006/relationships/hyperlink" Target="https://www.acleddata.com/data/" TargetMode="External"/><Relationship Id="rId944" Type="http://schemas.openxmlformats.org/officeDocument/2006/relationships/hyperlink" Target="https://data.humdata.org/dataset/cadre-harmonise" TargetMode="External"/><Relationship Id="rId73" Type="http://schemas.openxmlformats.org/officeDocument/2006/relationships/hyperlink" Target="https://www.acleddata.com/" TargetMode="External"/><Relationship Id="rId169" Type="http://schemas.openxmlformats.org/officeDocument/2006/relationships/hyperlink" Target="https://www.acaps.org/press-room/maps" TargetMode="External"/><Relationship Id="rId376" Type="http://schemas.openxmlformats.org/officeDocument/2006/relationships/hyperlink" Target="https://www1.wfp.org/publications/vulnerability-assessment-syrian-refugees-lebanon-vasyr-2018," TargetMode="External"/><Relationship Id="rId583" Type="http://schemas.openxmlformats.org/officeDocument/2006/relationships/hyperlink" Target="http://humanitarianaccess.acaps.org/" TargetMode="External"/><Relationship Id="rId790" Type="http://schemas.openxmlformats.org/officeDocument/2006/relationships/hyperlink" Target="https://reliefweb.int/sites/reliefweb.int/files/resources/Kenya%20Infographics_March%202019.pdf" TargetMode="External"/><Relationship Id="rId804" Type="http://schemas.openxmlformats.org/officeDocument/2006/relationships/hyperlink" Target="https://www.acleddata.com/" TargetMode="External"/><Relationship Id="rId1227" Type="http://schemas.openxmlformats.org/officeDocument/2006/relationships/hyperlink" Target="https://www.acaps.org/special-report/humanitarian-access-overview-3" TargetMode="External"/><Relationship Id="rId4" Type="http://schemas.openxmlformats.org/officeDocument/2006/relationships/hyperlink" Target="http://www.fao.org/3/ca1725en/CA1725EN.pdf" TargetMode="External"/><Relationship Id="rId236" Type="http://schemas.openxmlformats.org/officeDocument/2006/relationships/hyperlink" Target="https://reliefweb.int/sites/reliefweb.int/files/resources/ROSEA_20190326_Zimbabwe%20Floods_Flash_Update%236%20%281%29.pdf" TargetMode="External"/><Relationship Id="rId443" Type="http://schemas.openxmlformats.org/officeDocument/2006/relationships/hyperlink" Target="https://apps.who.int/iris/bitstream/handle/10665/312137/OEW17-2228042019.pdf" TargetMode="External"/><Relationship Id="rId650" Type="http://schemas.openxmlformats.org/officeDocument/2006/relationships/hyperlink" Target="http://www.ipcinfo.org/ipc-country-analysis/details-map/en/c/1151975/?iso3=SSD" TargetMode="External"/><Relationship Id="rId888" Type="http://schemas.openxmlformats.org/officeDocument/2006/relationships/hyperlink" Target="https://ugandarefugees.org/en/country/uga" TargetMode="External"/><Relationship Id="rId1073" Type="http://schemas.openxmlformats.org/officeDocument/2006/relationships/hyperlink" Target="https://www.acleddata.com/data/" TargetMode="External"/><Relationship Id="rId1280" Type="http://schemas.openxmlformats.org/officeDocument/2006/relationships/hyperlink" Target="http://www.paho.org/data/index.php/en/mnu-topics/indicadores-dengue-en/dengue-nacional-en/252-dengue-pais-ano-en.html" TargetMode="External"/><Relationship Id="rId303" Type="http://schemas.openxmlformats.org/officeDocument/2006/relationships/hyperlink" Target="https://ugandarefugees.org/en/country/uga" TargetMode="External"/><Relationship Id="rId748" Type="http://schemas.openxmlformats.org/officeDocument/2006/relationships/hyperlink" Target="https://missingmigrants.iom.int/region/mediterranean" TargetMode="External"/><Relationship Id="rId955" Type="http://schemas.openxmlformats.org/officeDocument/2006/relationships/hyperlink" Target="https://reliefweb.int/sites/reliefweb.int/files/resources/MOZAMBIQUE%20CYCLONE%20IDAI%20%26%20FLOODS%20SITUATION%20REPORT%20NO.2%2003%20April%202019%20FINAL.pdf" TargetMode="External"/><Relationship Id="rId1140" Type="http://schemas.openxmlformats.org/officeDocument/2006/relationships/hyperlink" Target="https://www.acleddata.com/data/" TargetMode="External"/><Relationship Id="rId84" Type="http://schemas.openxmlformats.org/officeDocument/2006/relationships/hyperlink" Target="https://www.acleddata.com/" TargetMode="External"/><Relationship Id="rId387" Type="http://schemas.openxmlformats.org/officeDocument/2006/relationships/hyperlink" Target="https://reliefweb.int/sites/reliefweb.int/files/resources/Kenya%20Infographics_March%202019.pdf," TargetMode="External"/><Relationship Id="rId510" Type="http://schemas.openxmlformats.org/officeDocument/2006/relationships/hyperlink" Target="http://humanitarianaccess.acaps.org/" TargetMode="External"/><Relationship Id="rId594" Type="http://schemas.openxmlformats.org/officeDocument/2006/relationships/hyperlink" Target="http://humanitarianaccess.acaps.org/" TargetMode="External"/><Relationship Id="rId608" Type="http://schemas.openxmlformats.org/officeDocument/2006/relationships/hyperlink" Target="https://www.acleddata.com/" TargetMode="External"/><Relationship Id="rId815" Type="http://schemas.openxmlformats.org/officeDocument/2006/relationships/hyperlink" Target="https://www.acleddata.com/data/" TargetMode="External"/><Relationship Id="rId1238" Type="http://schemas.openxmlformats.org/officeDocument/2006/relationships/hyperlink" Target="https://www.acaps.org/special-report/humanitarian-access-overview-3" TargetMode="External"/><Relationship Id="rId247" Type="http://schemas.openxmlformats.org/officeDocument/2006/relationships/hyperlink" Target="https://reliefweb.int/sites/reliefweb.int/files/resources/ROSEA_20190330_Mozambique%20Floods_Flash_Update%2314%20FINAL%20....pdf" TargetMode="External"/><Relationship Id="rId899" Type="http://schemas.openxmlformats.org/officeDocument/2006/relationships/hyperlink" Target="https://www.ochaopt.org/reports/protection-of-civilians" TargetMode="External"/><Relationship Id="rId1000" Type="http://schemas.openxmlformats.org/officeDocument/2006/relationships/hyperlink" Target="https://data2.unhcr.org/en/situations/southsudan/location/1904" TargetMode="External"/><Relationship Id="rId1084" Type="http://schemas.openxmlformats.org/officeDocument/2006/relationships/hyperlink" Target="https://ugandarefugees.org/en/country/uga" TargetMode="External"/><Relationship Id="rId1305" Type="http://schemas.openxmlformats.org/officeDocument/2006/relationships/hyperlink" Target="https://www.acleddata.com/data/" TargetMode="External"/><Relationship Id="rId107" Type="http://schemas.openxmlformats.org/officeDocument/2006/relationships/hyperlink" Target="https://data.worldbank.org/indicator/AG.SRF.TOTL.K2" TargetMode="External"/><Relationship Id="rId454" Type="http://schemas.openxmlformats.org/officeDocument/2006/relationships/hyperlink" Target="https://apps.who.int/iris/bitstream/handle/10665/312137/OEW17-2228042019.pdf" TargetMode="External"/><Relationship Id="rId661" Type="http://schemas.openxmlformats.org/officeDocument/2006/relationships/hyperlink" Target="https://reliefweb.int/sites/reliefweb.int/files/resources/joint_national_sitrep_1_mozambique_10_may_2019_final_whoinsdps_for_trans.pdf" TargetMode="External"/><Relationship Id="rId759" Type="http://schemas.openxmlformats.org/officeDocument/2006/relationships/hyperlink" Target="https://www.acleddata.com/data/" TargetMode="External"/><Relationship Id="rId966" Type="http://schemas.openxmlformats.org/officeDocument/2006/relationships/hyperlink" Target="http://www.dialogos.org.gt/observatorio-de-violencia/" TargetMode="External"/><Relationship Id="rId1291" Type="http://schemas.openxmlformats.org/officeDocument/2006/relationships/hyperlink" Target="https://reliefweb.int/sites/reliefweb.int/files/resources/Fiche%20de%20communication%20IPC%2017%C3%A8%20cycle-1.pdf" TargetMode="External"/><Relationship Id="rId11" Type="http://schemas.openxmlformats.org/officeDocument/2006/relationships/hyperlink" Target="https://www.cia.gov/library/publications/the-world-factbook/geos/nu.html" TargetMode="External"/><Relationship Id="rId314" Type="http://schemas.openxmlformats.org/officeDocument/2006/relationships/hyperlink" Target="http://www.ipcinfo.org/ipc-country-analysis/details-map/en/c/1151994/?iso3=UGA" TargetMode="External"/><Relationship Id="rId398" Type="http://schemas.openxmlformats.org/officeDocument/2006/relationships/hyperlink" Target="https://reliefweb.int/sites/reliefweb.int/files/resources/Zimbabwe_Sitrep%202_10%20April%202019.pdf" TargetMode="External"/><Relationship Id="rId521" Type="http://schemas.openxmlformats.org/officeDocument/2006/relationships/hyperlink" Target="https://data.humdata.org/dataset/cadre-harmonise" TargetMode="External"/><Relationship Id="rId619" Type="http://schemas.openxmlformats.org/officeDocument/2006/relationships/hyperlink" Target="http://humanitarianaccess.acaps.org/" TargetMode="External"/><Relationship Id="rId1151" Type="http://schemas.openxmlformats.org/officeDocument/2006/relationships/hyperlink" Target="https://www.acleddata.com/data/" TargetMode="External"/><Relationship Id="rId1249" Type="http://schemas.openxmlformats.org/officeDocument/2006/relationships/hyperlink" Target="https://www.acaps.org/special-report/humanitarian-access-overview-3" TargetMode="External"/><Relationship Id="rId95" Type="http://schemas.openxmlformats.org/officeDocument/2006/relationships/hyperlink" Target="https://reliefweb.int/sites/reliefweb.int/files/resources/OCHA-Cameroon_Situation_Report_no2_Final.pdf" TargetMode="External"/><Relationship Id="rId160" Type="http://schemas.openxmlformats.org/officeDocument/2006/relationships/hyperlink" Target="https://hno-syria.org/" TargetMode="External"/><Relationship Id="rId826" Type="http://schemas.openxmlformats.org/officeDocument/2006/relationships/hyperlink" Target="http://www.ipcinfo.org/fileadmin/user_upload/ipcinfo/docs/IPC_Guatemala_AFI_2019MarchJune.pdf" TargetMode="External"/><Relationship Id="rId1011" Type="http://schemas.openxmlformats.org/officeDocument/2006/relationships/hyperlink" Target="https://www.acleddata.com/data/" TargetMode="External"/><Relationship Id="rId1109" Type="http://schemas.openxmlformats.org/officeDocument/2006/relationships/hyperlink" Target="https://reliefweb.int/sites/reliefweb.int/files/resources/Kenya%20Operation%20Factsheet%20-August%202019.pdf" TargetMode="External"/><Relationship Id="rId258" Type="http://schemas.openxmlformats.org/officeDocument/2006/relationships/hyperlink" Target="https://reliefweb.int/sites/reliefweb.int/files/resources/ROSEA_Zimbabwe_FlashAppeal_05042019.pdf" TargetMode="External"/><Relationship Id="rId465" Type="http://schemas.openxmlformats.org/officeDocument/2006/relationships/hyperlink" Target="https://reliefweb.int/sites/reliefweb.int/files/resources/UNICEF%20Comoros%20Humanitarian%20Situation%20Report%20No.%203%20%28Cyclone%20Kenneth%29%20-%20as%20of%2029%20April.pdf" TargetMode="External"/><Relationship Id="rId672" Type="http://schemas.openxmlformats.org/officeDocument/2006/relationships/hyperlink" Target="http://www.ipcinfo.org/fileadmin/user_upload/ipcinfo/docs/IPC_Haiti_AFI_2018Oct2019Feb.pdf" TargetMode="External"/><Relationship Id="rId1095" Type="http://schemas.openxmlformats.org/officeDocument/2006/relationships/hyperlink" Target="http://www.dialogos.org.gt/observatorio-de-violencia/" TargetMode="External"/><Relationship Id="rId1316" Type="http://schemas.openxmlformats.org/officeDocument/2006/relationships/hyperlink" Target="https://www.latimes.com/world/mexico-americas/la-fg-mexico-guns-20190430-story.html" TargetMode="External"/><Relationship Id="rId22" Type="http://schemas.openxmlformats.org/officeDocument/2006/relationships/hyperlink" Target="https://data.humdata.org/dataset/cadre-harmonise" TargetMode="External"/><Relationship Id="rId118" Type="http://schemas.openxmlformats.org/officeDocument/2006/relationships/hyperlink" Target="https://www.elnuevodiario.com.ni/internacionales/centroamerica/473648-salvador-menos-muertes/" TargetMode="External"/><Relationship Id="rId325" Type="http://schemas.openxmlformats.org/officeDocument/2006/relationships/hyperlink" Target="http://www.ipcinfo.org/ipc-country-analysis/details-map/en/c/1151896/" TargetMode="External"/><Relationship Id="rId532" Type="http://schemas.openxmlformats.org/officeDocument/2006/relationships/hyperlink" Target="https://fscluster.org/sites/default/files/documents/01022019_ocha_nigeria_humanitarian_needs_overview.pdf" TargetMode="External"/><Relationship Id="rId977" Type="http://schemas.openxmlformats.org/officeDocument/2006/relationships/hyperlink" Target="https://www.acaps.org/what-we-do/maps-and-infographics" TargetMode="External"/><Relationship Id="rId1162" Type="http://schemas.openxmlformats.org/officeDocument/2006/relationships/hyperlink" Target="https://www.sepol.hn/artisistem/images/sepol-images/files/Estadistica%20Diaria%20Septiembre%20pagina%202019.pdf" TargetMode="External"/><Relationship Id="rId171" Type="http://schemas.openxmlformats.org/officeDocument/2006/relationships/hyperlink" Target="https://reliefweb.int/sites/reliefweb.int/files/resources/UNOSAT_Population_Exposure%20Analysis_Cyclone_IDAI19_20190312.pdf" TargetMode="External"/><Relationship Id="rId837" Type="http://schemas.openxmlformats.org/officeDocument/2006/relationships/hyperlink" Target="https://www.acleddata.com/data/" TargetMode="External"/><Relationship Id="rId1022" Type="http://schemas.openxmlformats.org/officeDocument/2006/relationships/hyperlink" Target="https://www.acleddata.com/data/" TargetMode="External"/><Relationship Id="rId269" Type="http://schemas.openxmlformats.org/officeDocument/2006/relationships/hyperlink" Target="http://reporting.unhcr.org/sites/default/files/UNHCR%20Nicaragua%20Situation%20Fact%20Sheet%20-%20November%202018.pdf" TargetMode="External"/><Relationship Id="rId476" Type="http://schemas.openxmlformats.org/officeDocument/2006/relationships/hyperlink" Target="https://unsmil.unmissions.org/" TargetMode="External"/><Relationship Id="rId683" Type="http://schemas.openxmlformats.org/officeDocument/2006/relationships/hyperlink" Target="https://reliefweb.int/sites/reliefweb.int/files/resources/2019-HAC-Pakistan%20%281%29.pdf" TargetMode="External"/><Relationship Id="rId890" Type="http://schemas.openxmlformats.org/officeDocument/2006/relationships/hyperlink" Target="https://reliefweb.int/sites/reliefweb.int/files/resources/ROSEA_20190509_Zimbabwe%20Floods_Flash_Update%236.pdf" TargetMode="External"/><Relationship Id="rId904" Type="http://schemas.openxmlformats.org/officeDocument/2006/relationships/hyperlink" Target="https://unsom.unmissions.org/documents" TargetMode="External"/><Relationship Id="rId33" Type="http://schemas.openxmlformats.org/officeDocument/2006/relationships/hyperlink" Target="https://reliefweb.int/report/nigeria/crisis-update-borno-and-yobe-states-january-2019" TargetMode="External"/><Relationship Id="rId129" Type="http://schemas.openxmlformats.org/officeDocument/2006/relationships/hyperlink" Target="https://deepsouthwatch.org/th/dsid" TargetMode="External"/><Relationship Id="rId336" Type="http://schemas.openxmlformats.org/officeDocument/2006/relationships/hyperlink" Target="http://www.ipcinfo.org/ipc-country-analysis/details-map/en/c/1151896/" TargetMode="External"/><Relationship Id="rId543" Type="http://schemas.openxmlformats.org/officeDocument/2006/relationships/hyperlink" Target="https://www.acleddata.com/" TargetMode="External"/><Relationship Id="rId988" Type="http://schemas.openxmlformats.org/officeDocument/2006/relationships/hyperlink" Target="https://data2.unhcr.org/es/situations/platform/location/7512" TargetMode="External"/><Relationship Id="rId1173" Type="http://schemas.openxmlformats.org/officeDocument/2006/relationships/hyperlink" Target="https://data2.unhcr.org/en/country/tcd" TargetMode="External"/><Relationship Id="rId182" Type="http://schemas.openxmlformats.org/officeDocument/2006/relationships/hyperlink" Target="https://reliefweb.int/sites/reliefweb.int/files/resources/ROSEA_20190323_Zimbabwe%20Floods_Flash_Update%20%235%20FINAL.pdf" TargetMode="External"/><Relationship Id="rId403" Type="http://schemas.openxmlformats.org/officeDocument/2006/relationships/hyperlink" Target="https://reliefweb.int/sites/reliefweb.int/files/resources/Zimbabwe_Sitrep3_17April2019.pdf" TargetMode="External"/><Relationship Id="rId750" Type="http://schemas.openxmlformats.org/officeDocument/2006/relationships/hyperlink" Target="https://missingmigrants.iom.int/region/mediterranean" TargetMode="External"/><Relationship Id="rId848" Type="http://schemas.openxmlformats.org/officeDocument/2006/relationships/hyperlink" Target="https://data2.unhcr.org/en/situations/syria/location/5" TargetMode="External"/><Relationship Id="rId1033" Type="http://schemas.openxmlformats.org/officeDocument/2006/relationships/hyperlink" Target="https://ugandarefugees.org/en/country/uga" TargetMode="External"/><Relationship Id="rId487" Type="http://schemas.openxmlformats.org/officeDocument/2006/relationships/hyperlink" Target="https://www.acaps.org/sites/acaps/files/slides/files/20190502_acaps_humanitarian_access_overview_may_2019_0.pdf" TargetMode="External"/><Relationship Id="rId610" Type="http://schemas.openxmlformats.org/officeDocument/2006/relationships/hyperlink" Target="https://www.acleddata.com/" TargetMode="External"/><Relationship Id="rId694" Type="http://schemas.openxmlformats.org/officeDocument/2006/relationships/hyperlink" Target="https://data.worldbank.org/indicator/sp.pop.totl?page=2%20/" TargetMode="External"/><Relationship Id="rId708" Type="http://schemas.openxmlformats.org/officeDocument/2006/relationships/hyperlink" Target="https://reliefweb.int/sites/reliefweb.int/files/resources/20190522-OCHA-MOZ-IdaiKenneth-HumanitarianSnapshot-EN.pdf" TargetMode="External"/><Relationship Id="rId915" Type="http://schemas.openxmlformats.org/officeDocument/2006/relationships/hyperlink" Target="https://reliefweb.int/sites/reliefweb.int/files/resources/Nigeria%20-%20DTM%20Round%2026%20Report%20%28January%202019%29.pdf" TargetMode="External"/><Relationship Id="rId1240" Type="http://schemas.openxmlformats.org/officeDocument/2006/relationships/hyperlink" Target="https://www.acaps.org/special-report/humanitarian-access-overview-3" TargetMode="External"/><Relationship Id="rId347" Type="http://schemas.openxmlformats.org/officeDocument/2006/relationships/hyperlink" Target="https://www.humanitarianresponse.info/en/operations/iraq/document/2019-iraq-humanitarian-needs-overview" TargetMode="External"/><Relationship Id="rId999" Type="http://schemas.openxmlformats.org/officeDocument/2006/relationships/hyperlink" Target="https://data2.unhcr.org/en/situations/southsudan/location/1904" TargetMode="External"/><Relationship Id="rId1100" Type="http://schemas.openxmlformats.org/officeDocument/2006/relationships/hyperlink" Target="https://reliefweb.int/report/yemen/yemen-2019-humanitarian-needs-overview" TargetMode="External"/><Relationship Id="rId1184" Type="http://schemas.openxmlformats.org/officeDocument/2006/relationships/hyperlink" Target="https://reliefweb.int/sites/reliefweb.int/files/resources/71625.pdf" TargetMode="External"/><Relationship Id="rId44" Type="http://schemas.openxmlformats.org/officeDocument/2006/relationships/hyperlink" Target="https://reliefweb.int/sites/reliefweb.int/files/resources/ECDM_20190111_Cameroon_Crisis.pdf" TargetMode="External"/><Relationship Id="rId554" Type="http://schemas.openxmlformats.org/officeDocument/2006/relationships/hyperlink" Target="http://humanitarianaccess.acaps.org/" TargetMode="External"/><Relationship Id="rId761" Type="http://schemas.openxmlformats.org/officeDocument/2006/relationships/hyperlink" Target="https://www.acleddata.com/data/" TargetMode="External"/><Relationship Id="rId859" Type="http://schemas.openxmlformats.org/officeDocument/2006/relationships/hyperlink" Target="https://data.humdata.org/dataset/sudan-humanitarian-needs-overview-hno-data-2019" TargetMode="External"/><Relationship Id="rId193" Type="http://schemas.openxmlformats.org/officeDocument/2006/relationships/hyperlink" Target="http://www.ipcinfo.org/ipc-country-analysis/details-map/en/c/1151994/?iso3=UGA" TargetMode="External"/><Relationship Id="rId207" Type="http://schemas.openxmlformats.org/officeDocument/2006/relationships/hyperlink" Target="http://www.ipcinfo.org/fileadmin/user_upload/ipcinfo/docs/1_IPC_Djibouti_CFI_20182023.pdf" TargetMode="External"/><Relationship Id="rId414" Type="http://schemas.openxmlformats.org/officeDocument/2006/relationships/hyperlink" Target="https://reliefweb.int/sites/reliefweb.int/files/resources/ocha-bdi-snapshot-_mar2019_en.pdf," TargetMode="External"/><Relationship Id="rId498" Type="http://schemas.openxmlformats.org/officeDocument/2006/relationships/hyperlink" Target="http://humanitarianaccess.acaps.org/" TargetMode="External"/><Relationship Id="rId621" Type="http://schemas.openxmlformats.org/officeDocument/2006/relationships/hyperlink" Target="http://www.ipcinfo.org/fileadmin/user_upload/ipcinfo/docs/1_IPC_Djibouti_CFI_20182023.pdf" TargetMode="External"/><Relationship Id="rId1044" Type="http://schemas.openxmlformats.org/officeDocument/2006/relationships/hyperlink" Target="https://missingmigrants.iom.int/region/mediterranean" TargetMode="External"/><Relationship Id="rId1251" Type="http://schemas.openxmlformats.org/officeDocument/2006/relationships/hyperlink" Target="https://www.acaps.org/special-report/humanitarian-access-overview-3" TargetMode="External"/><Relationship Id="rId260" Type="http://schemas.openxmlformats.org/officeDocument/2006/relationships/hyperlink" Target="https://reliefweb.int/sites/reliefweb.int/files/resources/ROSEA_Zimbabwe_FlashAppeal_05042019.pdf" TargetMode="External"/><Relationship Id="rId719" Type="http://schemas.openxmlformats.org/officeDocument/2006/relationships/hyperlink" Target="http://www.ipcinfo.org/fileadmin/user_upload/ipcinfo/docs/IPC_Guatemala_AFI_2019MarchJune.pdf" TargetMode="External"/><Relationship Id="rId926" Type="http://schemas.openxmlformats.org/officeDocument/2006/relationships/hyperlink" Target="https://reliefweb.int/report/yemen/yemen-2019-humanitarian-needs-overview" TargetMode="External"/><Relationship Id="rId1111" Type="http://schemas.openxmlformats.org/officeDocument/2006/relationships/hyperlink" Target="http://fews.net/east-africa/kenya/food-security-outlook-update/august-2019" TargetMode="External"/><Relationship Id="rId55" Type="http://schemas.openxmlformats.org/officeDocument/2006/relationships/hyperlink" Target="https://reliefweb.int/sites/reliefweb.int/files/resources/GlobalWeatherHazard-19.01.25.pdf" TargetMode="External"/><Relationship Id="rId120" Type="http://schemas.openxmlformats.org/officeDocument/2006/relationships/hyperlink" Target="http://www.ipcinfo.org/fileadmin/user_upload/ipcinfo/docs/IPC_ElSalvador_AFI_2019AprilJuly_Projection.pdf" TargetMode="External"/><Relationship Id="rId358" Type="http://schemas.openxmlformats.org/officeDocument/2006/relationships/hyperlink" Target="https://reliefweb.int/sites/reliefweb.int/files/resources/ner_hno_2019.pdf" TargetMode="External"/><Relationship Id="rId565" Type="http://schemas.openxmlformats.org/officeDocument/2006/relationships/hyperlink" Target="https://www.acleddata.com/" TargetMode="External"/><Relationship Id="rId772" Type="http://schemas.openxmlformats.org/officeDocument/2006/relationships/hyperlink" Target="https://data.humdata.org/dataset/sudan-humanitarian-needs-overview-hno-data-2019" TargetMode="External"/><Relationship Id="rId1195" Type="http://schemas.openxmlformats.org/officeDocument/2006/relationships/hyperlink" Target="https://data2.unhcr.org/en/country/ner" TargetMode="External"/><Relationship Id="rId1209" Type="http://schemas.openxmlformats.org/officeDocument/2006/relationships/hyperlink" Target="https://www.acleddata.com/data/" TargetMode="External"/><Relationship Id="rId218" Type="http://schemas.openxmlformats.org/officeDocument/2006/relationships/hyperlink" Target="https://data.humdata.org/dataset/acled-data-for-burkina-faso" TargetMode="External"/><Relationship Id="rId425" Type="http://schemas.openxmlformats.org/officeDocument/2006/relationships/hyperlink" Target="https://www.citypopulation.de/Iran-MajorCities.html" TargetMode="External"/><Relationship Id="rId632" Type="http://schemas.openxmlformats.org/officeDocument/2006/relationships/hyperlink" Target="https://fscluster.org/sites/default/files/documents/01022019_ocha_nigeria_humanitarian_needs_overview.pdf" TargetMode="External"/><Relationship Id="rId1055" Type="http://schemas.openxmlformats.org/officeDocument/2006/relationships/hyperlink" Target="https://reliefweb.int/sites/reliefweb.int/files/resources/IPC_Zambia_Acute%20Food%20Insecurity_2019May2020March.pdf" TargetMode="External"/><Relationship Id="rId1262" Type="http://schemas.openxmlformats.org/officeDocument/2006/relationships/hyperlink" Target="https://www.acaps.org/special-report/humanitarian-access-overview-3" TargetMode="External"/><Relationship Id="rId271" Type="http://schemas.openxmlformats.org/officeDocument/2006/relationships/hyperlink" Target="https://reliefweb.int/sites/reliefweb.int/files/resources/Zimbabwe_Sitrep%202_10%20April%202019.pdf" TargetMode="External"/><Relationship Id="rId937" Type="http://schemas.openxmlformats.org/officeDocument/2006/relationships/hyperlink" Target="https://reliefweb.int/sites/reliefweb.int/files/resources/69662.pdf" TargetMode="External"/><Relationship Id="rId1122" Type="http://schemas.openxmlformats.org/officeDocument/2006/relationships/hyperlink" Target="https://www.acleddata.com/data/" TargetMode="External"/><Relationship Id="rId66" Type="http://schemas.openxmlformats.org/officeDocument/2006/relationships/hyperlink" Target="http://www.ipcinfo.org/fileadmin/user_upload/ipcinfo/docs/IPC_DRC_AFI_2018August.pdf" TargetMode="External"/><Relationship Id="rId131" Type="http://schemas.openxmlformats.org/officeDocument/2006/relationships/hyperlink" Target="https://www.ilo.org/surveydata/index.php/catalog/1127" TargetMode="External"/><Relationship Id="rId369" Type="http://schemas.openxmlformats.org/officeDocument/2006/relationships/hyperlink" Target="https://reliefweb.int/sites/reliefweb.int/files/resources/ner_hno_2019.pdf" TargetMode="External"/><Relationship Id="rId576" Type="http://schemas.openxmlformats.org/officeDocument/2006/relationships/hyperlink" Target="https://www.acleddata.com/" TargetMode="External"/><Relationship Id="rId783" Type="http://schemas.openxmlformats.org/officeDocument/2006/relationships/hyperlink" Target="https://reliefweb.int/sites/reliefweb.int/files/resources/UNICEF%20Kenya%20Humanitarian%20Situation%20Report%20January%20to%20March%202019.pdf" TargetMode="External"/><Relationship Id="rId990" Type="http://schemas.openxmlformats.org/officeDocument/2006/relationships/hyperlink" Target="https://www.acleddata.com/data/" TargetMode="External"/><Relationship Id="rId229" Type="http://schemas.openxmlformats.org/officeDocument/2006/relationships/hyperlink" Target="https://www.acaps.org/press-room/maps" TargetMode="External"/><Relationship Id="rId436" Type="http://schemas.openxmlformats.org/officeDocument/2006/relationships/hyperlink" Target="https://reliefweb.int/sites/reliefweb.int/files/resources/situation%20overview_Iran_18%20April%202019_v3.7.pdf" TargetMode="External"/><Relationship Id="rId643" Type="http://schemas.openxmlformats.org/officeDocument/2006/relationships/hyperlink" Target="https://data.humdata.org/dataset/cadre-harmonise" TargetMode="External"/><Relationship Id="rId1066" Type="http://schemas.openxmlformats.org/officeDocument/2006/relationships/hyperlink" Target="https://reliefweb.int/sites/reliefweb.int/files/resources/PAHO%20Sit%20Rep%207%20Dorian%20Sept6.pdf" TargetMode="External"/><Relationship Id="rId1273" Type="http://schemas.openxmlformats.org/officeDocument/2006/relationships/hyperlink" Target="https://www.acleddata.com/data/" TargetMode="External"/><Relationship Id="rId850" Type="http://schemas.openxmlformats.org/officeDocument/2006/relationships/hyperlink" Target="https://data.humdata.org/dataset/acled-data-for-burkina-faso" TargetMode="External"/><Relationship Id="rId948" Type="http://schemas.openxmlformats.org/officeDocument/2006/relationships/hyperlink" Target="https://reliefweb.int/sites/reliefweb.int/files/resources/IPC_AFI_AMN_Mozambique_2019April2020Feb_English.pdf" TargetMode="External"/><Relationship Id="rId1133" Type="http://schemas.openxmlformats.org/officeDocument/2006/relationships/hyperlink" Target="https://deepsouthwatch.org/th/dsid" TargetMode="External"/><Relationship Id="rId77" Type="http://schemas.openxmlformats.org/officeDocument/2006/relationships/hyperlink" Target="https://www.voanews.com/a/cameroon-struggles-to-aid-idps-in-anglophone-separatist-areas/4756930.html?utm_source=NEWS&amp;utm_medium=email&amp;utm_content=1st+section+1st+story+voa&amp;utm_campaign=HQ_EN_therefugeebrief_external_20190125" TargetMode="External"/><Relationship Id="rId282" Type="http://schemas.openxmlformats.org/officeDocument/2006/relationships/hyperlink" Target="https://data.humdata.org/dataset/burkina-faso-population-statistic" TargetMode="External"/><Relationship Id="rId503" Type="http://schemas.openxmlformats.org/officeDocument/2006/relationships/hyperlink" Target="http://humanitarianaccess.acaps.org/" TargetMode="External"/><Relationship Id="rId587" Type="http://schemas.openxmlformats.org/officeDocument/2006/relationships/hyperlink" Target="http://humanitarianaccess.acaps.org/" TargetMode="External"/><Relationship Id="rId710" Type="http://schemas.openxmlformats.org/officeDocument/2006/relationships/hyperlink" Target="https://data.humdata.org/dataset/cadre-harmonise" TargetMode="External"/><Relationship Id="rId808" Type="http://schemas.openxmlformats.org/officeDocument/2006/relationships/hyperlink" Target="http://www.minsante.cm/" TargetMode="External"/><Relationship Id="rId8" Type="http://schemas.openxmlformats.org/officeDocument/2006/relationships/hyperlink" Target="http://www.rfi.fr/afrique/20170905-senegal-une-mine-explose-casamance" TargetMode="External"/><Relationship Id="rId142" Type="http://schemas.openxmlformats.org/officeDocument/2006/relationships/hyperlink" Target="https://reliefweb.int/sites/reliefweb.int/files/resources/MDRPK015do.pdf" TargetMode="External"/><Relationship Id="rId447" Type="http://schemas.openxmlformats.org/officeDocument/2006/relationships/hyperlink" Target="https://apps.who.int/iris/bitstream/handle/10665/312137/OEW17-2228042019.pdf" TargetMode="External"/><Relationship Id="rId794" Type="http://schemas.openxmlformats.org/officeDocument/2006/relationships/hyperlink" Target="https://www.unhcr.org/ke/wp-content/uploads/sites/2/2018/06/Kenya-Infographics_May-2018.pdf" TargetMode="External"/><Relationship Id="rId1077" Type="http://schemas.openxmlformats.org/officeDocument/2006/relationships/hyperlink" Target="https://www.acleddata.com/data/" TargetMode="External"/><Relationship Id="rId1200" Type="http://schemas.openxmlformats.org/officeDocument/2006/relationships/hyperlink" Target="https://reliefweb.int/sites/reliefweb.int/files/resources/ner_hno_2019.pdf" TargetMode="External"/><Relationship Id="rId654" Type="http://schemas.openxmlformats.org/officeDocument/2006/relationships/hyperlink" Target="https://reliefweb.int/sites/reliefweb.int/files/resources/joint_national_sitrep_1_mozambique_10_may_2019_final_whoinsdps_for_trans.pdf;" TargetMode="External"/><Relationship Id="rId861" Type="http://schemas.openxmlformats.org/officeDocument/2006/relationships/hyperlink" Target="https://www.acleddata.com/data/" TargetMode="External"/><Relationship Id="rId959" Type="http://schemas.openxmlformats.org/officeDocument/2006/relationships/hyperlink" Target="https://reliefweb.int/sites/reliefweb.int/files/resources/IPC_AFI_AMN_Mozambique_2019April2020Feb_English.pdf" TargetMode="External"/><Relationship Id="rId1284" Type="http://schemas.openxmlformats.org/officeDocument/2006/relationships/hyperlink" Target="https://missingmigrants.iom.int/region/africa?region=1410" TargetMode="External"/><Relationship Id="rId293" Type="http://schemas.openxmlformats.org/officeDocument/2006/relationships/hyperlink" Target="https://reliefweb.int/report/nigeria/monthly-situation-update-nigeria-operation-cameroon-situation-01-31-march-2019" TargetMode="External"/><Relationship Id="rId307" Type="http://schemas.openxmlformats.org/officeDocument/2006/relationships/hyperlink" Target="https://ugandarefugees.org/en/country/uga" TargetMode="External"/><Relationship Id="rId514" Type="http://schemas.openxmlformats.org/officeDocument/2006/relationships/hyperlink" Target="http://humanitarianaccess.acaps.org/" TargetMode="External"/><Relationship Id="rId721" Type="http://schemas.openxmlformats.org/officeDocument/2006/relationships/hyperlink" Target="http://www.ipcinfo.org/fileadmin/user_upload/ipcinfo/docs/IPC_Guatemala_AFI_2019MarchJune.pdf" TargetMode="External"/><Relationship Id="rId1144" Type="http://schemas.openxmlformats.org/officeDocument/2006/relationships/hyperlink" Target="https://www.acleddata.com/data/" TargetMode="External"/><Relationship Id="rId88" Type="http://schemas.openxmlformats.org/officeDocument/2006/relationships/hyperlink" Target="https://reliefweb.int/sites/reliefweb.int/files/resources/OCHA-Cameroon_Situation_Report_no2_Final.pdf" TargetMode="External"/><Relationship Id="rId153" Type="http://schemas.openxmlformats.org/officeDocument/2006/relationships/hyperlink" Target="https://missingmigrants.iom.int/region/africa?region=1410" TargetMode="External"/><Relationship Id="rId360" Type="http://schemas.openxmlformats.org/officeDocument/2006/relationships/hyperlink" Target="https://www.acleddata.com/data/" TargetMode="External"/><Relationship Id="rId598" Type="http://schemas.openxmlformats.org/officeDocument/2006/relationships/hyperlink" Target="http://humanitarianaccess.acaps.org/" TargetMode="External"/><Relationship Id="rId819" Type="http://schemas.openxmlformats.org/officeDocument/2006/relationships/hyperlink" Target="https://reliefweb.int/sites/reliefweb.int/files/resources/ECDM_20190322_Burkina_Faso_Crisis.pdf" TargetMode="External"/><Relationship Id="rId1004" Type="http://schemas.openxmlformats.org/officeDocument/2006/relationships/hyperlink" Target="http://reporting.unhcr.org/sites/default/files/UNHCR%20Sudan%20Population%20Dashboard%20-%20All%20Refugees%20-%2030JUN19.pdf" TargetMode="External"/><Relationship Id="rId1211" Type="http://schemas.openxmlformats.org/officeDocument/2006/relationships/hyperlink" Target="https://www.acleddata.com/data/" TargetMode="External"/><Relationship Id="rId220" Type="http://schemas.openxmlformats.org/officeDocument/2006/relationships/hyperlink" Target="https://data.humdata.org/dataset/acled-data-for-central-african-republic" TargetMode="External"/><Relationship Id="rId458" Type="http://schemas.openxmlformats.org/officeDocument/2006/relationships/hyperlink" Target="https://www.imf.org/external/datamapper/PPPGDP@WEO/OEMDC/ADVEC/WEOWORLD/VEN" TargetMode="External"/><Relationship Id="rId665" Type="http://schemas.openxmlformats.org/officeDocument/2006/relationships/hyperlink" Target="https://reliefweb.int/sites/reliefweb.int/files/resources/joint_national_sitrep_1_mozambique_10_may_2019_final_whoinsdps_for_trans.pdf" TargetMode="External"/><Relationship Id="rId872" Type="http://schemas.openxmlformats.org/officeDocument/2006/relationships/hyperlink" Target="https://reliefweb.int/sites/reliefweb.int/files/resources/69684.pdf" TargetMode="External"/><Relationship Id="rId1088" Type="http://schemas.openxmlformats.org/officeDocument/2006/relationships/hyperlink" Target="http://www.ipcinfo.org/fileadmin/user_upload/ipcinfo/docs/IPC_ElSalvador_AFI_2019AprilJuly_Projection.pdf" TargetMode="External"/><Relationship Id="rId1295" Type="http://schemas.openxmlformats.org/officeDocument/2006/relationships/hyperlink" Target="https://www.acleddata.com/data/" TargetMode="External"/><Relationship Id="rId1309" Type="http://schemas.openxmlformats.org/officeDocument/2006/relationships/hyperlink" Target="http://www.icnl.org/research/monitor/mexico.html" TargetMode="External"/><Relationship Id="rId15" Type="http://schemas.openxmlformats.org/officeDocument/2006/relationships/hyperlink" Target="http://funides.com/media/attachment/nota_prensa_segundo_monitoreo_actividades_economicas.pdf" TargetMode="External"/><Relationship Id="rId318" Type="http://schemas.openxmlformats.org/officeDocument/2006/relationships/hyperlink" Target="https://rgph2014.hcp.ma/Note-sur-les-premiers-resultats-du-Recensement-General-de-la-Population-et-de-l-Habitat-2014_a369.html" TargetMode="External"/><Relationship Id="rId525" Type="http://schemas.openxmlformats.org/officeDocument/2006/relationships/hyperlink" Target="https://data.humdata.org/dataset/cadre-harmonise" TargetMode="External"/><Relationship Id="rId732" Type="http://schemas.openxmlformats.org/officeDocument/2006/relationships/hyperlink" Target="https://ugandarefugees.org/en/country/uga" TargetMode="External"/><Relationship Id="rId1155" Type="http://schemas.openxmlformats.org/officeDocument/2006/relationships/hyperlink" Target="https://www.acleddata.com/data/" TargetMode="External"/><Relationship Id="rId99" Type="http://schemas.openxmlformats.org/officeDocument/2006/relationships/hyperlink" Target="https://www.voanews.com/a/cameroon-struggles-to-aid-idps-in-anglophone-separatist-areas/4756930.html?utm_source=NEWS&amp;utm_medium=email&amp;utm_content=1st+section+1st+story+voa&amp;utm_campaign=HQ_EN_therefugeebrief_external_20190125" TargetMode="External"/><Relationship Id="rId164" Type="http://schemas.openxmlformats.org/officeDocument/2006/relationships/hyperlink" Target="https://displacement.iom.int/system/tdf/reports/LCBC_Monthly_Dashboard_February_2019_v1.pdf?file=1&amp;type=node&amp;id=5281" TargetMode="External"/><Relationship Id="rId371" Type="http://schemas.openxmlformats.org/officeDocument/2006/relationships/hyperlink" Target="https://www.acleddata.com/data/" TargetMode="External"/><Relationship Id="rId1015" Type="http://schemas.openxmlformats.org/officeDocument/2006/relationships/hyperlink" Target="https://data2.unhcr.org/en/situations/syria/location/5" TargetMode="External"/><Relationship Id="rId1222" Type="http://schemas.openxmlformats.org/officeDocument/2006/relationships/hyperlink" Target="https://reliefweb.int/report/yemen/yemen-2019-humanitarian-needs-overview-enar" TargetMode="External"/><Relationship Id="rId469" Type="http://schemas.openxmlformats.org/officeDocument/2006/relationships/hyperlink" Target="https://reliefweb.int/sites/reliefweb.int/files/resources/UNOSAT_PopExposure_TropicalStorm_MOZ_Twentyfour19_20190423_0.pdf" TargetMode="External"/><Relationship Id="rId676" Type="http://schemas.openxmlformats.org/officeDocument/2006/relationships/hyperlink" Target="https://reliefweb.int/sites/reliefweb.int/files/resources/ocha-hti-cholera-figures-2018123_en.pdf" TargetMode="External"/><Relationship Id="rId883" Type="http://schemas.openxmlformats.org/officeDocument/2006/relationships/hyperlink" Target="https://www.acleddata.com/data/" TargetMode="External"/><Relationship Id="rId1099" Type="http://schemas.openxmlformats.org/officeDocument/2006/relationships/hyperlink" Target="http://yemeneoc.org/bi/" TargetMode="External"/><Relationship Id="rId26" Type="http://schemas.openxmlformats.org/officeDocument/2006/relationships/hyperlink" Target="https://www.humanitarianresponse.info/sites/www.humanitarianresponse.info/files/documents/files/13022018_ocha_humanitarian_needs_overview.pdf" TargetMode="External"/><Relationship Id="rId231" Type="http://schemas.openxmlformats.org/officeDocument/2006/relationships/hyperlink" Target="https://www.acaps.org/press-room/maps" TargetMode="External"/><Relationship Id="rId329" Type="http://schemas.openxmlformats.org/officeDocument/2006/relationships/hyperlink" Target="http://reporting.unhcr.org/sites/default/files/UNHCR%20Sudan%20-%20Population%20Dashboard%20-%20Refugees%20and%20Asylum-seekers%20-%2028FEB19.pdf" TargetMode="External"/><Relationship Id="rId536" Type="http://schemas.openxmlformats.org/officeDocument/2006/relationships/hyperlink" Target="https://www.acleddata.com/" TargetMode="External"/><Relationship Id="rId1166" Type="http://schemas.openxmlformats.org/officeDocument/2006/relationships/hyperlink" Target="https://www.acleddata.com/data/" TargetMode="External"/><Relationship Id="rId175" Type="http://schemas.openxmlformats.org/officeDocument/2006/relationships/hyperlink" Target="http://edo.jrc.ec.europa.eu/gdo/php/index.php?id=2022&amp;ndx=RDrI&amp;scope=famine&amp;lon=28.5&amp;lat=-29.50014&amp;refDate=2019-03-11" TargetMode="External"/><Relationship Id="rId743" Type="http://schemas.openxmlformats.org/officeDocument/2006/relationships/hyperlink" Target="https://reliefweb.int/sites/reliefweb.int/files/resources/69684.pdf" TargetMode="External"/><Relationship Id="rId950" Type="http://schemas.openxmlformats.org/officeDocument/2006/relationships/hyperlink" Target="https://reliefweb.int/sites/reliefweb.int/files/resources/70322.pdf" TargetMode="External"/><Relationship Id="rId1026" Type="http://schemas.openxmlformats.org/officeDocument/2006/relationships/hyperlink" Target="https://ugandarefugees.org/en/country/uga" TargetMode="External"/><Relationship Id="rId382" Type="http://schemas.openxmlformats.org/officeDocument/2006/relationships/hyperlink" Target="https://data.humdata.org/dataset/mali-humanitarian-needs-overview" TargetMode="External"/><Relationship Id="rId603" Type="http://schemas.openxmlformats.org/officeDocument/2006/relationships/hyperlink" Target="http://humanitarianaccess.acaps.org/" TargetMode="External"/><Relationship Id="rId687" Type="http://schemas.openxmlformats.org/officeDocument/2006/relationships/hyperlink" Target="https://www.acleddata.com/data/" TargetMode="External"/><Relationship Id="rId810" Type="http://schemas.openxmlformats.org/officeDocument/2006/relationships/hyperlink" Target="http://www.minsante.cm/" TargetMode="External"/><Relationship Id="rId908" Type="http://schemas.openxmlformats.org/officeDocument/2006/relationships/hyperlink" Target="http://yemeneoc.org/bi/" TargetMode="External"/><Relationship Id="rId1233" Type="http://schemas.openxmlformats.org/officeDocument/2006/relationships/hyperlink" Target="https://www.acaps.org/special-report/humanitarian-access-overview-3" TargetMode="External"/><Relationship Id="rId242" Type="http://schemas.openxmlformats.org/officeDocument/2006/relationships/hyperlink" Target="https://reliefweb.int/sites/reliefweb.int/files/resources/ROSEA_20190330_Mozambique%20Floods_Flash_Update%2314%20FINAL%20....pdf" TargetMode="External"/><Relationship Id="rId894" Type="http://schemas.openxmlformats.org/officeDocument/2006/relationships/hyperlink" Target="http://www.ipcinfo.org/fileadmin/user_upload/ipcinfo/docs/IPC_Haiti_AFI_2018Oct2019Feb.pdf" TargetMode="External"/><Relationship Id="rId1177" Type="http://schemas.openxmlformats.org/officeDocument/2006/relationships/hyperlink" Target="https://data2.unhcr.org/en/country/mrt" TargetMode="External"/><Relationship Id="rId1300" Type="http://schemas.openxmlformats.org/officeDocument/2006/relationships/hyperlink" Target="https://www.acleddata.com/data/" TargetMode="External"/><Relationship Id="rId37" Type="http://schemas.openxmlformats.org/officeDocument/2006/relationships/hyperlink" Target="http://fews.net/west-africa/nigeria" TargetMode="External"/><Relationship Id="rId102" Type="http://schemas.openxmlformats.org/officeDocument/2006/relationships/hyperlink" Target="https://reliefweb.int/sites/reliefweb.int/files/resources/OCHA-Cameroon_Situation_Report_no2_Final.pdf" TargetMode="External"/><Relationship Id="rId547" Type="http://schemas.openxmlformats.org/officeDocument/2006/relationships/hyperlink" Target="https://www.acleddata.com/" TargetMode="External"/><Relationship Id="rId754" Type="http://schemas.openxmlformats.org/officeDocument/2006/relationships/hyperlink" Target="https://www.acleddata.com/data/" TargetMode="External"/><Relationship Id="rId961" Type="http://schemas.openxmlformats.org/officeDocument/2006/relationships/hyperlink" Target="https://reliefweb.int/sites/reliefweb.int/files/resources/IPC_AFI_AMN_Mozambique_2019April2020Feb_English.pdf" TargetMode="External"/><Relationship Id="rId90" Type="http://schemas.openxmlformats.org/officeDocument/2006/relationships/hyperlink" Target="https://www.acleddata.com/" TargetMode="External"/><Relationship Id="rId186" Type="http://schemas.openxmlformats.org/officeDocument/2006/relationships/hyperlink" Target="https://reliefweb.int/sites/reliefweb.int/files/resources/ROSEA_20190323_Zimbabwe%20Floods_Flash_Update%20%235%20FINAL.pdf" TargetMode="External"/><Relationship Id="rId393" Type="http://schemas.openxmlformats.org/officeDocument/2006/relationships/hyperlink" Target="https://deepsouthwatch.org/th/dsid" TargetMode="External"/><Relationship Id="rId407" Type="http://schemas.openxmlformats.org/officeDocument/2006/relationships/hyperlink" Target="https://reliefweb.int/sites/reliefweb.int/files/resources/Zimbabwe_Sitrep%202_10%20April%202019.pdf" TargetMode="External"/><Relationship Id="rId614" Type="http://schemas.openxmlformats.org/officeDocument/2006/relationships/hyperlink" Target="http://humanitarianaccess.acaps.org/" TargetMode="External"/><Relationship Id="rId821" Type="http://schemas.openxmlformats.org/officeDocument/2006/relationships/hyperlink" Target="https://data.humdata.org/dataset/acled-data-for-burkina-faso" TargetMode="External"/><Relationship Id="rId1037" Type="http://schemas.openxmlformats.org/officeDocument/2006/relationships/hyperlink" Target="https://reliefweb.int/sites/reliefweb.int/files/resources/70839.pdf" TargetMode="External"/><Relationship Id="rId1244" Type="http://schemas.openxmlformats.org/officeDocument/2006/relationships/hyperlink" Target="https://www.acaps.org/special-report/humanitarian-access-overview-3" TargetMode="External"/><Relationship Id="rId253" Type="http://schemas.openxmlformats.org/officeDocument/2006/relationships/hyperlink" Target="https://reliefweb.int/report/mozambique/mozambique-cyclone-idai-floods-situation-report-no-1-2-april-2019" TargetMode="External"/><Relationship Id="rId460" Type="http://schemas.openxmlformats.org/officeDocument/2006/relationships/hyperlink" Target="https://reliefweb.int/sites/reliefweb.int/files/resources/UNICEF%20Comoros%20Humanitarian%20Situation%20Report%20No.%203%20%28Cyclone%20Kenneth%29%20-%20as%20of%2029%20April.pdf" TargetMode="External"/><Relationship Id="rId698" Type="http://schemas.openxmlformats.org/officeDocument/2006/relationships/hyperlink" Target="https://reliefweb.int/report/iran-islamic-republic/iran-floods-leave-people-limited-access-life-saving-health-services" TargetMode="External"/><Relationship Id="rId919" Type="http://schemas.openxmlformats.org/officeDocument/2006/relationships/hyperlink" Target="https://erccportal.jrc.ec.europa.eu/ECHO-Flash/ECHO-Flash-Item/oid/16308" TargetMode="External"/><Relationship Id="rId1090" Type="http://schemas.openxmlformats.org/officeDocument/2006/relationships/hyperlink" Target="https://www.salud.gob.sv/download/boletin-epidemiologico-semana-37-del-08-al-14-de-septiembre-de-2019/" TargetMode="External"/><Relationship Id="rId1104" Type="http://schemas.openxmlformats.org/officeDocument/2006/relationships/hyperlink" Target="http://yemeneoc.org/bi/" TargetMode="External"/><Relationship Id="rId1311" Type="http://schemas.openxmlformats.org/officeDocument/2006/relationships/hyperlink" Target="https://reliefweb.int/report/el-salvador/un-plan-regional-de-respuesta-humanitaria-para-la-crisis-humanitaria-creciente-en" TargetMode="External"/><Relationship Id="rId48" Type="http://schemas.openxmlformats.org/officeDocument/2006/relationships/hyperlink" Target="https://reliefweb.int/sites/reliefweb.int/files/resources/ner_hno_2019.pdf" TargetMode="External"/><Relationship Id="rId113" Type="http://schemas.openxmlformats.org/officeDocument/2006/relationships/hyperlink" Target="http://www.ipcinfo.org/fileadmin/user_upload/ipcinfo/docs/IPC_Honduras_AFI_Projected_2019MarchMay.pdf" TargetMode="External"/><Relationship Id="rId320" Type="http://schemas.openxmlformats.org/officeDocument/2006/relationships/hyperlink" Target="https://mobile.reuters.com/article/amp/idUSKCN1RS26D" TargetMode="External"/><Relationship Id="rId558" Type="http://schemas.openxmlformats.org/officeDocument/2006/relationships/hyperlink" Target="https://reliefweb.int/sites/reliefweb.int/files/resources/2019-HAC-Pakistan%20%281%29.pdf" TargetMode="External"/><Relationship Id="rId765" Type="http://schemas.openxmlformats.org/officeDocument/2006/relationships/hyperlink" Target="https://ugandarefugees.org/en/country/uga" TargetMode="External"/><Relationship Id="rId972" Type="http://schemas.openxmlformats.org/officeDocument/2006/relationships/hyperlink" Target="https://reliefweb.int/report/nepal/nepal-monsoon-rains-update-neoc-mfd-dhm-dca-media-echo-daily-flash-01-august-2019" TargetMode="External"/><Relationship Id="rId1188" Type="http://schemas.openxmlformats.org/officeDocument/2006/relationships/hyperlink" Target="https://reliefweb.int/sites/reliefweb.int/files/resources/71763.pdf" TargetMode="External"/><Relationship Id="rId197" Type="http://schemas.openxmlformats.org/officeDocument/2006/relationships/hyperlink" Target="http://www.ipcinfo.org/ipc-country-analysis/details-map/en/c/1151994/?iso3=UGA" TargetMode="External"/><Relationship Id="rId418" Type="http://schemas.openxmlformats.org/officeDocument/2006/relationships/hyperlink" Target="https://missingmigrants.iom.int/region/mediterranean" TargetMode="External"/><Relationship Id="rId625" Type="http://schemas.openxmlformats.org/officeDocument/2006/relationships/hyperlink" Target="https://reliefweb.int/sites/reliefweb.int/files/resources/OCHA-PHL-Mindanao-Situation-06052019.pdf" TargetMode="External"/><Relationship Id="rId832" Type="http://schemas.openxmlformats.org/officeDocument/2006/relationships/hyperlink" Target="http://www.ipcinfo.org/ipc-country-analysis/details-map/en/c/1152080/?iso3=SSD" TargetMode="External"/><Relationship Id="rId1048" Type="http://schemas.openxmlformats.org/officeDocument/2006/relationships/hyperlink" Target="https://reliefweb.int/sites/reliefweb.int/files/resources/ECDM_20190322_Burkina_Faso_Crisis.pdf" TargetMode="External"/><Relationship Id="rId1255" Type="http://schemas.openxmlformats.org/officeDocument/2006/relationships/hyperlink" Target="https://www.acaps.org/special-report/humanitarian-access-overview-3" TargetMode="External"/><Relationship Id="rId264" Type="http://schemas.openxmlformats.org/officeDocument/2006/relationships/hyperlink" Target="https://reliefweb.int/report/zimbabwe/chimanimani-community-distress-after-cyclone-idai" TargetMode="External"/><Relationship Id="rId471" Type="http://schemas.openxmlformats.org/officeDocument/2006/relationships/hyperlink" Target="http://missingmigrants.iom.int/region/mediterranean?migrant_route%5B%5D=1377" TargetMode="External"/><Relationship Id="rId1115" Type="http://schemas.openxmlformats.org/officeDocument/2006/relationships/hyperlink" Target="https://www.acleddata.com/data/" TargetMode="External"/><Relationship Id="rId1322" Type="http://schemas.openxmlformats.org/officeDocument/2006/relationships/hyperlink" Target="https://www.latimes.com/world/mexico-americas/la-fg-mexico-guns-20190430-story.html" TargetMode="External"/><Relationship Id="rId59" Type="http://schemas.openxmlformats.org/officeDocument/2006/relationships/hyperlink" Target="https://monusco.unmissions.org/sites/default/files/bcnudh_-_communique_de_presse_-_note_annuelle_2018_-_final.pdf" TargetMode="External"/><Relationship Id="rId124" Type="http://schemas.openxmlformats.org/officeDocument/2006/relationships/hyperlink" Target="http://www.ipcinfo.org/fileadmin/user_upload/ipcinfo/docs/IPC_ElSalvador_AFI_2019AprilJuly_Projection.pdf" TargetMode="External"/><Relationship Id="rId569" Type="http://schemas.openxmlformats.org/officeDocument/2006/relationships/hyperlink" Target="https://www.acleddata.com/" TargetMode="External"/><Relationship Id="rId776" Type="http://schemas.openxmlformats.org/officeDocument/2006/relationships/hyperlink" Target="https://www.acleddata.com/data/" TargetMode="External"/><Relationship Id="rId983" Type="http://schemas.openxmlformats.org/officeDocument/2006/relationships/hyperlink" Target="https://observatoriodeviolencia.org.ve/ovv-lacso-informe-anual-de-violencia-2018/" TargetMode="External"/><Relationship Id="rId1199" Type="http://schemas.openxmlformats.org/officeDocument/2006/relationships/hyperlink" Target="https://reliefweb.int/sites/reliefweb.int/files/resources/ner_hno_2019.pdf" TargetMode="External"/><Relationship Id="rId331" Type="http://schemas.openxmlformats.org/officeDocument/2006/relationships/hyperlink" Target="http://reporting.unhcr.org/sites/default/files/UNHCR%20Sudan%20-%20Population%20Dashboard%20-%20Refugees%20and%20Asylum-seekers%20-%2028FEB19.pdf" TargetMode="External"/><Relationship Id="rId429" Type="http://schemas.openxmlformats.org/officeDocument/2006/relationships/hyperlink" Target="https://reliefweb.int/sites/reliefweb.int/files/resources/situation%20overview_Iran_18%20April%202019_v3.7.pdf" TargetMode="External"/><Relationship Id="rId636" Type="http://schemas.openxmlformats.org/officeDocument/2006/relationships/hyperlink" Target="https://fscluster.org/sites/default/files/documents/01022019_ocha_nigeria_humanitarian_needs_overview.pdf" TargetMode="External"/><Relationship Id="rId1059" Type="http://schemas.openxmlformats.org/officeDocument/2006/relationships/hyperlink" Target="https://reliefweb.int/report/yemen/yemen-2019-humanitarian-needs-overview-enar" TargetMode="External"/><Relationship Id="rId1266" Type="http://schemas.openxmlformats.org/officeDocument/2006/relationships/hyperlink" Target="https://data.humdata.org/dataset/zimbabwe-administrative-levels-0-2-population-statistics" TargetMode="External"/><Relationship Id="rId843" Type="http://schemas.openxmlformats.org/officeDocument/2006/relationships/hyperlink" Target="https://data.humdata.org/dataset/cadre-harmonise" TargetMode="External"/><Relationship Id="rId1126" Type="http://schemas.openxmlformats.org/officeDocument/2006/relationships/hyperlink" Target="https://www.acleddata.com/data/" TargetMode="External"/><Relationship Id="rId275" Type="http://schemas.openxmlformats.org/officeDocument/2006/relationships/hyperlink" Target="https://reliefweb.int/sites/reliefweb.int/files/resources/ECDM_20190322_Burkina_Faso_Crisis.pdf" TargetMode="External"/><Relationship Id="rId482" Type="http://schemas.openxmlformats.org/officeDocument/2006/relationships/hyperlink" Target="https://www.ibge.gov.br/cidades-e-estados/rr.html" TargetMode="External"/><Relationship Id="rId703" Type="http://schemas.openxmlformats.org/officeDocument/2006/relationships/hyperlink" Target="https://missingmigrants.iom.int/downloads" TargetMode="External"/><Relationship Id="rId910" Type="http://schemas.openxmlformats.org/officeDocument/2006/relationships/hyperlink" Target="https://www.acleddata.com/data/" TargetMode="External"/><Relationship Id="rId135" Type="http://schemas.openxmlformats.org/officeDocument/2006/relationships/hyperlink" Target="https://data.humdata.org/dataset/cadre-harmonise" TargetMode="External"/><Relationship Id="rId342" Type="http://schemas.openxmlformats.org/officeDocument/2006/relationships/hyperlink" Target="https://www.humanitarianresponse.info/en/operations/iraq/document/2019-iraq-humanitarian-needs-overview" TargetMode="External"/><Relationship Id="rId787" Type="http://schemas.openxmlformats.org/officeDocument/2006/relationships/hyperlink" Target="https://www.knbs.or.ke/download/population-distribution-by-sex-number-of-households-area-and-density-by-county-and-district/" TargetMode="External"/><Relationship Id="rId994" Type="http://schemas.openxmlformats.org/officeDocument/2006/relationships/hyperlink" Target="https://www.acleddata.com/data/" TargetMode="External"/><Relationship Id="rId202" Type="http://schemas.openxmlformats.org/officeDocument/2006/relationships/hyperlink" Target="https://reliefweb.int/sites/reliefweb.int/files/resources/SA_Cyclone_and_Flooding_Snapshot_26032019.pdf" TargetMode="External"/><Relationship Id="rId647" Type="http://schemas.openxmlformats.org/officeDocument/2006/relationships/hyperlink" Target="https://reliefweb.int/sites/reliefweb.int/files/resources/67780.pdf" TargetMode="External"/><Relationship Id="rId854" Type="http://schemas.openxmlformats.org/officeDocument/2006/relationships/hyperlink" Target="https://www.acleddata.com/data/" TargetMode="External"/><Relationship Id="rId1277" Type="http://schemas.openxmlformats.org/officeDocument/2006/relationships/hyperlink" Target="https://www.acleddata.com/data/" TargetMode="External"/><Relationship Id="rId286" Type="http://schemas.openxmlformats.org/officeDocument/2006/relationships/hyperlink" Target="https://www.thenewhumanitarian.org/news/2019/04/11/amid-criticism-government-response-cyclone-idai-zimbabweans-pitch-and-self-help" TargetMode="External"/><Relationship Id="rId493" Type="http://schemas.openxmlformats.org/officeDocument/2006/relationships/hyperlink" Target="https://reliefweb.int/sites/reliefweb.int/files/resources/69070.pdf" TargetMode="External"/><Relationship Id="rId507" Type="http://schemas.openxmlformats.org/officeDocument/2006/relationships/hyperlink" Target="http://humanitarianaccess.acaps.org/" TargetMode="External"/><Relationship Id="rId714" Type="http://schemas.openxmlformats.org/officeDocument/2006/relationships/hyperlink" Target="https://reliefweb.int/sites/reliefweb.int/files/resources/69662.pdf" TargetMode="External"/><Relationship Id="rId921" Type="http://schemas.openxmlformats.org/officeDocument/2006/relationships/hyperlink" Target="https://data.humdata.org/dataset/yemen-humanitarian-needs-overview" TargetMode="External"/><Relationship Id="rId1137" Type="http://schemas.openxmlformats.org/officeDocument/2006/relationships/hyperlink" Target="https://www.acleddata.com/data/" TargetMode="External"/><Relationship Id="rId50" Type="http://schemas.openxmlformats.org/officeDocument/2006/relationships/hyperlink" Target="https://reliefweb.int/sites/reliefweb.int/files/resources/ner_hno_2019.pdf" TargetMode="External"/><Relationship Id="rId146" Type="http://schemas.openxmlformats.org/officeDocument/2006/relationships/hyperlink" Target="https://reliefweb.int/report/pakistan/four-more-infants-die-drought-hit-thar" TargetMode="External"/><Relationship Id="rId353" Type="http://schemas.openxmlformats.org/officeDocument/2006/relationships/hyperlink" Target="https://data2.unhcr.org/en/situations/syria/location/5" TargetMode="External"/><Relationship Id="rId560" Type="http://schemas.openxmlformats.org/officeDocument/2006/relationships/hyperlink" Target="https://reliefweb.int/sites/reliefweb.int/files/resources/2019-HAC-Pakistan%20%281%29.pdf" TargetMode="External"/><Relationship Id="rId798" Type="http://schemas.openxmlformats.org/officeDocument/2006/relationships/hyperlink" Target="https://www.unhcr.org/news/press/2019/6/5d05310d4/unhcr-scales-response-record-number-venezuelans-arrive-peru.html" TargetMode="External"/><Relationship Id="rId1190" Type="http://schemas.openxmlformats.org/officeDocument/2006/relationships/hyperlink" Target="https://reliefweb.int/sites/reliefweb.int/files/resources/71763.pdf" TargetMode="External"/><Relationship Id="rId1204" Type="http://schemas.openxmlformats.org/officeDocument/2006/relationships/hyperlink" Target="https://www.acleddata.com/data/" TargetMode="External"/><Relationship Id="rId213" Type="http://schemas.openxmlformats.org/officeDocument/2006/relationships/hyperlink" Target="https://www.acleddata.com/data/" TargetMode="External"/><Relationship Id="rId420" Type="http://schemas.openxmlformats.org/officeDocument/2006/relationships/hyperlink" Target="https://reliefweb.int/report/bangladesh/bangladesh-refugee-emergency-population-factsheet-15-april-2019" TargetMode="External"/><Relationship Id="rId658" Type="http://schemas.openxmlformats.org/officeDocument/2006/relationships/hyperlink" Target="https://reliefweb.int/sites/reliefweb.int/files/resources/joint_national_sitrep_1_mozambique_10_may_2019_final_whoinsdps_for_trans.pdf" TargetMode="External"/><Relationship Id="rId865" Type="http://schemas.openxmlformats.org/officeDocument/2006/relationships/hyperlink" Target="http://www.ipcinfo.org/ipc-country-analysis/details-map/en/c/1151896/" TargetMode="External"/><Relationship Id="rId1050" Type="http://schemas.openxmlformats.org/officeDocument/2006/relationships/hyperlink" Target="https://reliefweb.int/sites/reliefweb.int/files/resources/IPC_Zambia_Acute%20Food%20Insecurity_2019May2020March.pdf" TargetMode="External"/><Relationship Id="rId1288" Type="http://schemas.openxmlformats.org/officeDocument/2006/relationships/hyperlink" Target="https://data.worldbank.org/indicator/SP.POP.TOTL" TargetMode="External"/><Relationship Id="rId297" Type="http://schemas.openxmlformats.org/officeDocument/2006/relationships/hyperlink" Target="https://www.acleddata.com/data/" TargetMode="External"/><Relationship Id="rId518" Type="http://schemas.openxmlformats.org/officeDocument/2006/relationships/hyperlink" Target="http://humanitarianaccess.acaps.org/" TargetMode="External"/><Relationship Id="rId725" Type="http://schemas.openxmlformats.org/officeDocument/2006/relationships/hyperlink" Target="https://www.acleddata.com/data/" TargetMode="External"/><Relationship Id="rId932" Type="http://schemas.openxmlformats.org/officeDocument/2006/relationships/hyperlink" Target="https://reliefweb.int/sites/reliefweb.int/files/resources/REPORTE%20DTM%20R5%20ECUADOR.pdf" TargetMode="External"/><Relationship Id="rId1148" Type="http://schemas.openxmlformats.org/officeDocument/2006/relationships/hyperlink" Target="https://www.acleddata.com/data/" TargetMode="External"/><Relationship Id="rId157" Type="http://schemas.openxmlformats.org/officeDocument/2006/relationships/hyperlink" Target="https://hno-syria.org/" TargetMode="External"/><Relationship Id="rId364" Type="http://schemas.openxmlformats.org/officeDocument/2006/relationships/hyperlink" Target="https://reliefweb.int/sites/reliefweb.int/files/resources/ner_hno_2019.pdf" TargetMode="External"/><Relationship Id="rId1008" Type="http://schemas.openxmlformats.org/officeDocument/2006/relationships/hyperlink" Target="http://reporting.unhcr.org/sites/default/files/UNHCR%20Sudan%20Population%20Dashboard%20-%20All%20Refugees%20-%2030JUN19.pdf" TargetMode="External"/><Relationship Id="rId1215" Type="http://schemas.openxmlformats.org/officeDocument/2006/relationships/hyperlink" Target="http://yemeneoc.org/bi/" TargetMode="External"/><Relationship Id="rId61" Type="http://schemas.openxmlformats.org/officeDocument/2006/relationships/hyperlink" Target="http://www.ipcinfo.org/fileadmin/user_upload/ipcinfo/docs/IPC_DRC_AFI_2018August.pdf" TargetMode="External"/><Relationship Id="rId571" Type="http://schemas.openxmlformats.org/officeDocument/2006/relationships/hyperlink" Target="https://www.acleddata.com/" TargetMode="External"/><Relationship Id="rId669" Type="http://schemas.openxmlformats.org/officeDocument/2006/relationships/hyperlink" Target="https://reliefweb.int/sites/reliefweb.int/files/resources/ocha-hti-cholera-figures-2018123_en.pdf" TargetMode="External"/><Relationship Id="rId876" Type="http://schemas.openxmlformats.org/officeDocument/2006/relationships/hyperlink" Target="https://missingmigrants.iom.int/region/mediterranean" TargetMode="External"/><Relationship Id="rId1299" Type="http://schemas.openxmlformats.org/officeDocument/2006/relationships/hyperlink" Target="https://reliefweb.int/sites/reliefweb.int/files/resources/Mindanao-Displacement-Dashboard-Sept-2019.pdf" TargetMode="External"/><Relationship Id="rId19" Type="http://schemas.openxmlformats.org/officeDocument/2006/relationships/hyperlink" Target="https://data.humdata.org/dataset/cadre-harmonise" TargetMode="External"/><Relationship Id="rId224" Type="http://schemas.openxmlformats.org/officeDocument/2006/relationships/hyperlink" Target="https://www.acaps.org/press-room/maps" TargetMode="External"/><Relationship Id="rId431" Type="http://schemas.openxmlformats.org/officeDocument/2006/relationships/hyperlink" Target="https://reliefweb.int/sites/reliefweb.int/files/resources/20190418_Iran%20floods%20operation%20update%20%2302.pdf" TargetMode="External"/><Relationship Id="rId529" Type="http://schemas.openxmlformats.org/officeDocument/2006/relationships/hyperlink" Target="https://fscluster.org/sites/default/files/documents/01022019_ocha_nigeria_humanitarian_needs_overview.pdf" TargetMode="External"/><Relationship Id="rId736" Type="http://schemas.openxmlformats.org/officeDocument/2006/relationships/hyperlink" Target="https://data.humdata.org/dataset/sudan-humanitarian-needs-overview-hno-data-2019" TargetMode="External"/><Relationship Id="rId1061" Type="http://schemas.openxmlformats.org/officeDocument/2006/relationships/hyperlink" Target="https://missingmigrants.iom.int/region/africa?region=1410" TargetMode="External"/><Relationship Id="rId1159" Type="http://schemas.openxmlformats.org/officeDocument/2006/relationships/hyperlink" Target="http://www.paho.org/data/index.php/en/mnu-topics/indicadores-dengue-en/dengue-nacional-en/252-dengue-pais-ano-en.html" TargetMode="External"/><Relationship Id="rId168" Type="http://schemas.openxmlformats.org/officeDocument/2006/relationships/hyperlink" Target="https://ugandarefugees.org/en/country/uga" TargetMode="External"/><Relationship Id="rId943" Type="http://schemas.openxmlformats.org/officeDocument/2006/relationships/hyperlink" Target="https://data.humdata.org/dataset/cadre-harmonise" TargetMode="External"/><Relationship Id="rId1019" Type="http://schemas.openxmlformats.org/officeDocument/2006/relationships/hyperlink" Target="https://www.acleddata.com/data/" TargetMode="External"/><Relationship Id="rId72" Type="http://schemas.openxmlformats.org/officeDocument/2006/relationships/hyperlink" Target="https://data.humdata.org/dataset/lake-chad-basin-baseline-population" TargetMode="External"/><Relationship Id="rId375" Type="http://schemas.openxmlformats.org/officeDocument/2006/relationships/hyperlink" Target="https://data.humdata.org/dataset/niger-administrative-level-0-3-population-statistics,https:/reliefweb.int/sites/reliefweb.int/files/resources/67942.pdf" TargetMode="External"/><Relationship Id="rId582" Type="http://schemas.openxmlformats.org/officeDocument/2006/relationships/hyperlink" Target="http://humanitarianaccess.acaps.org/" TargetMode="External"/><Relationship Id="rId803" Type="http://schemas.openxmlformats.org/officeDocument/2006/relationships/hyperlink" Target="https://www.acleddata.com/" TargetMode="External"/><Relationship Id="rId1226" Type="http://schemas.openxmlformats.org/officeDocument/2006/relationships/hyperlink" Target="https://www.acaps.org/special-report/humanitarian-access-overview-3" TargetMode="External"/><Relationship Id="rId3" Type="http://schemas.openxmlformats.org/officeDocument/2006/relationships/hyperlink" Target="http://www.fao.org/3/ca1725en/CA1725EN.pdf" TargetMode="External"/><Relationship Id="rId235" Type="http://schemas.openxmlformats.org/officeDocument/2006/relationships/hyperlink" Target="https://reliefweb.int/sites/reliefweb.int/files/resources/ROSEA_20190326_Zimbabwe%20Floods_Flash_Update%236%20%281%29.pdf" TargetMode="External"/><Relationship Id="rId442" Type="http://schemas.openxmlformats.org/officeDocument/2006/relationships/hyperlink" Target="https://apps.who.int/iris/bitstream/handle/10665/312137/OEW17-2228042019.pdf" TargetMode="External"/><Relationship Id="rId887" Type="http://schemas.openxmlformats.org/officeDocument/2006/relationships/hyperlink" Target="https://ugandarefugees.org/en/country/uga" TargetMode="External"/><Relationship Id="rId1072" Type="http://schemas.openxmlformats.org/officeDocument/2006/relationships/hyperlink" Target="https://ugandarefugees.org/en/country/uga" TargetMode="External"/><Relationship Id="rId302" Type="http://schemas.openxmlformats.org/officeDocument/2006/relationships/hyperlink" Target="https://www.acleddata.com/data/" TargetMode="External"/><Relationship Id="rId747" Type="http://schemas.openxmlformats.org/officeDocument/2006/relationships/hyperlink" Target="https://missingmigrants.iom.int/region/mediterranean" TargetMode="External"/><Relationship Id="rId954" Type="http://schemas.openxmlformats.org/officeDocument/2006/relationships/hyperlink" Target="https://reliefweb.int/sites/reliefweb.int/files/resources/joint_national_sitrep_1_mozambique_10_may_2019_final_whoinsdps_for_trans.pdf;" TargetMode="External"/><Relationship Id="rId83" Type="http://schemas.openxmlformats.org/officeDocument/2006/relationships/hyperlink" Target="https://www.acleddata.com/" TargetMode="External"/><Relationship Id="rId179" Type="http://schemas.openxmlformats.org/officeDocument/2006/relationships/hyperlink" Target="https://reliefweb.int/sites/reliefweb.int/files/resources/SA_Cyclone_and_Flooding_Snapshot_26032019.pdf" TargetMode="External"/><Relationship Id="rId386" Type="http://schemas.openxmlformats.org/officeDocument/2006/relationships/hyperlink" Target="https://www.reuters.com/article/us-venezuela-crisis-brazil/venezuelan-migrants-pose-humanitarian-problem-in-brazil-idUSKBN1E51KV" TargetMode="External"/><Relationship Id="rId593" Type="http://schemas.openxmlformats.org/officeDocument/2006/relationships/hyperlink" Target="http://humanitarianaccess.acaps.org/" TargetMode="External"/><Relationship Id="rId607" Type="http://schemas.openxmlformats.org/officeDocument/2006/relationships/hyperlink" Target="http://humanitarianaccess.acaps.org/" TargetMode="External"/><Relationship Id="rId814" Type="http://schemas.openxmlformats.org/officeDocument/2006/relationships/hyperlink" Target="https://reliefweb.int/sites/reliefweb.int/files/resources/02_IOMhttps:/data2.unhcr.org/en/country/cmr20DTM%20Dashboard%20Cameroun_Overview_Round%2018_20190429_FR.pdf" TargetMode="External"/><Relationship Id="rId1237" Type="http://schemas.openxmlformats.org/officeDocument/2006/relationships/hyperlink" Target="https://www.acaps.org/special-report/humanitarian-access-overview-3" TargetMode="External"/><Relationship Id="rId246" Type="http://schemas.openxmlformats.org/officeDocument/2006/relationships/hyperlink" Target="https://reliefweb.int/sites/reliefweb.int/files/resources/ROSEA_20190330_Mozambique%20Floods_Flash_Update%2314%20FINAL%20....pdf" TargetMode="External"/><Relationship Id="rId453" Type="http://schemas.openxmlformats.org/officeDocument/2006/relationships/hyperlink" Target="https://apps.who.int/iris/bitstream/handle/10665/312137/OEW17-2228042019.pdf" TargetMode="External"/><Relationship Id="rId660" Type="http://schemas.openxmlformats.org/officeDocument/2006/relationships/hyperlink" Target="https://reliefweb.int/sites/reliefweb.int/files/resources/joint_national_sitrep_1_mozambique_10_may_2019_final_whoinsdps_for_trans.pdf" TargetMode="External"/><Relationship Id="rId898" Type="http://schemas.openxmlformats.org/officeDocument/2006/relationships/hyperlink" Target="https://www.ochaopt.org/reports/protection-of-civilians" TargetMode="External"/><Relationship Id="rId1083" Type="http://schemas.openxmlformats.org/officeDocument/2006/relationships/hyperlink" Target="https://ugandarefugees.org/en/country/uga" TargetMode="External"/><Relationship Id="rId1290" Type="http://schemas.openxmlformats.org/officeDocument/2006/relationships/hyperlink" Target="https://data2.unhcr.org/en/situations/thailand?id=1932" TargetMode="External"/><Relationship Id="rId1304" Type="http://schemas.openxmlformats.org/officeDocument/2006/relationships/hyperlink" Target="https://www.acleddata.com/data/" TargetMode="External"/><Relationship Id="rId106" Type="http://schemas.openxmlformats.org/officeDocument/2006/relationships/hyperlink" Target="https://reliefweb.int/sites/reliefweb.int/files/resources/OCHA-Cameroon_Situation_Report_no2_Final.pdf" TargetMode="External"/><Relationship Id="rId313" Type="http://schemas.openxmlformats.org/officeDocument/2006/relationships/hyperlink" Target="http://www.ipcinfo.org/ipc-country-analysis/details-map/en/c/1151994/?iso3=UGA" TargetMode="External"/><Relationship Id="rId758" Type="http://schemas.openxmlformats.org/officeDocument/2006/relationships/hyperlink" Target="https://www.acleddata.com/data/" TargetMode="External"/><Relationship Id="rId965" Type="http://schemas.openxmlformats.org/officeDocument/2006/relationships/hyperlink" Target="https://www.acleddata.com/data/" TargetMode="External"/><Relationship Id="rId1150" Type="http://schemas.openxmlformats.org/officeDocument/2006/relationships/hyperlink" Target="https://www.acleddata.com/data/" TargetMode="External"/><Relationship Id="rId10" Type="http://schemas.openxmlformats.org/officeDocument/2006/relationships/hyperlink" Target="https://data.humdata.org/dataset/nicaragua-administrative-level-0" TargetMode="External"/><Relationship Id="rId94" Type="http://schemas.openxmlformats.org/officeDocument/2006/relationships/hyperlink" Target="https://reliefweb.int/sites/reliefweb.int/files/resources/rapport-impacts-de-la-crise-nord%20ouest%20et%20sud%20ouest%20du%20Cameroun..pdf" TargetMode="External"/><Relationship Id="rId397" Type="http://schemas.openxmlformats.org/officeDocument/2006/relationships/hyperlink" Target="https://reliefweb.int/sites/reliefweb.int/files/resources/OEW08-1824022019.pdf" TargetMode="External"/><Relationship Id="rId520" Type="http://schemas.openxmlformats.org/officeDocument/2006/relationships/hyperlink" Target="https://data.humdata.org/dataset/cadre-harmonise" TargetMode="External"/><Relationship Id="rId618" Type="http://schemas.openxmlformats.org/officeDocument/2006/relationships/hyperlink" Target="http://humanitarianaccess.acaps.org/" TargetMode="External"/><Relationship Id="rId825" Type="http://schemas.openxmlformats.org/officeDocument/2006/relationships/hyperlink" Target="https://reliefweb.int/sites/reliefweb.int/files/resources/69838.pdf" TargetMode="External"/><Relationship Id="rId1248" Type="http://schemas.openxmlformats.org/officeDocument/2006/relationships/hyperlink" Target="https://www.acaps.org/special-report/humanitarian-access-overview-3" TargetMode="External"/><Relationship Id="rId257" Type="http://schemas.openxmlformats.org/officeDocument/2006/relationships/hyperlink" Target="https://reliefweb.int/sites/reliefweb.int/files/resources/ROSEA_20190326_Zimbabwe%20Floods_Flash_Update%236%20%281%29.pdf" TargetMode="External"/><Relationship Id="rId464" Type="http://schemas.openxmlformats.org/officeDocument/2006/relationships/hyperlink" Target="https://reliefweb.int/sites/reliefweb.int/files/resources/UNICEF%20Comoros%20Humanitarian%20Situation%20Report%20No.%203%20%28Cyclone%20Kenneth%29%20-%20as%20of%2029%20April.pdf" TargetMode="External"/><Relationship Id="rId1010" Type="http://schemas.openxmlformats.org/officeDocument/2006/relationships/hyperlink" Target="https://www.acleddata.com/data/" TargetMode="External"/><Relationship Id="rId1094" Type="http://schemas.openxmlformats.org/officeDocument/2006/relationships/hyperlink" Target="http://www.dialogos.org.gt/observatorio-de-violencia/" TargetMode="External"/><Relationship Id="rId1108" Type="http://schemas.openxmlformats.org/officeDocument/2006/relationships/hyperlink" Target="https://reliefweb.int/sites/reliefweb.int/files/resources/Kenya%20Operation%20Factsheet%20-August%202019.pdf" TargetMode="External"/><Relationship Id="rId1315" Type="http://schemas.openxmlformats.org/officeDocument/2006/relationships/hyperlink" Target="https://www.latimes.com/world/mexico-americas/la-fg-mexico-guns-20190430-story.html" TargetMode="External"/><Relationship Id="rId117" Type="http://schemas.openxmlformats.org/officeDocument/2006/relationships/hyperlink" Target="https://data.worldbank.org/indicator/AG.SRF.TOTL.K2" TargetMode="External"/><Relationship Id="rId671" Type="http://schemas.openxmlformats.org/officeDocument/2006/relationships/hyperlink" Target="http://www.ipcinfo.org/fileadmin/user_upload/ipcinfo/docs/IPC_Haiti_AFI_2018Oct2019Feb.pdf" TargetMode="External"/><Relationship Id="rId769" Type="http://schemas.openxmlformats.org/officeDocument/2006/relationships/hyperlink" Target="https://missingmigrants.iom.int/region/mediterranean" TargetMode="External"/><Relationship Id="rId976" Type="http://schemas.openxmlformats.org/officeDocument/2006/relationships/hyperlink" Target="https://www.acaps.org/what-we-do/maps-and-infographics" TargetMode="External"/><Relationship Id="rId324" Type="http://schemas.openxmlformats.org/officeDocument/2006/relationships/hyperlink" Target="http://www.ipcinfo.org/ipc-country-analysis/details-map/en/c/1151896/" TargetMode="External"/><Relationship Id="rId531" Type="http://schemas.openxmlformats.org/officeDocument/2006/relationships/hyperlink" Target="https://fscluster.org/sites/default/files/documents/01022019_ocha_nigeria_humanitarian_needs_overview.pdf" TargetMode="External"/><Relationship Id="rId629" Type="http://schemas.openxmlformats.org/officeDocument/2006/relationships/hyperlink" Target="https://ncdc.gov.ng/diseases/sitreps" TargetMode="External"/><Relationship Id="rId1161" Type="http://schemas.openxmlformats.org/officeDocument/2006/relationships/hyperlink" Target="http://www.paho.org/data/index.php/en/mnu-topics/indicadores-dengue-en/dengue-nacional-en/252-dengue-pais-ano-en.html" TargetMode="External"/><Relationship Id="rId1259" Type="http://schemas.openxmlformats.org/officeDocument/2006/relationships/hyperlink" Target="https://www.acaps.org/special-report/humanitarian-access-overview-3" TargetMode="External"/><Relationship Id="rId836" Type="http://schemas.openxmlformats.org/officeDocument/2006/relationships/hyperlink" Target="https://www.acleddata.com/data/" TargetMode="External"/><Relationship Id="rId1021" Type="http://schemas.openxmlformats.org/officeDocument/2006/relationships/hyperlink" Target="https://www.acleddata.com/data/" TargetMode="External"/><Relationship Id="rId1119" Type="http://schemas.openxmlformats.org/officeDocument/2006/relationships/hyperlink" Target="http://www.searo.who.int/bangladesh/mmwb/en/" TargetMode="External"/><Relationship Id="rId903" Type="http://schemas.openxmlformats.org/officeDocument/2006/relationships/hyperlink" Target="https://reliefweb.int/sites/reliefweb.int/files/resources/Somalia_2019_HNO.PDF" TargetMode="External"/><Relationship Id="rId32" Type="http://schemas.openxmlformats.org/officeDocument/2006/relationships/hyperlink" Target="https://www.humanitarianresponse.info/sites/www.humanitarianresponse.info/files/documents/files/13022018_ocha_humanitarian_needs_overview.pdf" TargetMode="External"/><Relationship Id="rId181" Type="http://schemas.openxmlformats.org/officeDocument/2006/relationships/hyperlink" Target="https://reliefweb.int/sites/reliefweb.int/files/resources/ROSEA_20190323_Zimbabwe%20Floods_Flash_Update%20%235%20FINAL.pdf" TargetMode="External"/><Relationship Id="rId279" Type="http://schemas.openxmlformats.org/officeDocument/2006/relationships/hyperlink" Target="https://reliefweb.int/sites/reliefweb.int/files/resources/ECDM_20190322_Burkina_Faso_Crisis.pdf" TargetMode="External"/><Relationship Id="rId486" Type="http://schemas.openxmlformats.org/officeDocument/2006/relationships/hyperlink" Target="https://www.acleddata.com/data/" TargetMode="External"/><Relationship Id="rId693" Type="http://schemas.openxmlformats.org/officeDocument/2006/relationships/hyperlink" Target="http://www.ipcinfo.org/ipc-country-analysis/details-map/en/c/1151744/" TargetMode="External"/><Relationship Id="rId139" Type="http://schemas.openxmlformats.org/officeDocument/2006/relationships/hyperlink" Target="https://reliefweb.int/sites/reliefweb.int/files/resources/MDRPK015do.pdf" TargetMode="External"/><Relationship Id="rId346" Type="http://schemas.openxmlformats.org/officeDocument/2006/relationships/hyperlink" Target="https://www.humanitarianresponse.info/en/operations/iraq/document/2019-iraq-humanitarian-needs-overview" TargetMode="External"/><Relationship Id="rId553" Type="http://schemas.openxmlformats.org/officeDocument/2006/relationships/hyperlink" Target="https://www.acleddata.com/" TargetMode="External"/><Relationship Id="rId760" Type="http://schemas.openxmlformats.org/officeDocument/2006/relationships/hyperlink" Target="https://www.acleddata.com/data/" TargetMode="External"/><Relationship Id="rId998" Type="http://schemas.openxmlformats.org/officeDocument/2006/relationships/hyperlink" Target="https://reliefweb.int/sites/reliefweb.int/files/resources/08.08.19%20-%20USAID-DCHA%20Sudan%20Complex%20Emergency%20Fact%20Sheet%20%233.pdf" TargetMode="External"/><Relationship Id="rId1183" Type="http://schemas.openxmlformats.org/officeDocument/2006/relationships/hyperlink" Target="https://reliefweb.int/sites/reliefweb.int/files/resources/71625.pdf" TargetMode="External"/><Relationship Id="rId206" Type="http://schemas.openxmlformats.org/officeDocument/2006/relationships/hyperlink" Target="https://reliefweb.int/sites/reliefweb.int/files/resources/UNICEF%20Djibouti%20Situation%20Report_Year%20End%202018.pdf;" TargetMode="External"/><Relationship Id="rId413" Type="http://schemas.openxmlformats.org/officeDocument/2006/relationships/hyperlink" Target="http://www.globaldtm.info/libya/" TargetMode="External"/><Relationship Id="rId858" Type="http://schemas.openxmlformats.org/officeDocument/2006/relationships/hyperlink" Target="https://www.acleddata.com/data/" TargetMode="External"/><Relationship Id="rId1043" Type="http://schemas.openxmlformats.org/officeDocument/2006/relationships/hyperlink" Target="https://missingmigrants.iom.int/region/mediterranean" TargetMode="External"/><Relationship Id="rId620" Type="http://schemas.openxmlformats.org/officeDocument/2006/relationships/hyperlink" Target="http://humanitarianaccess.acaps.org/" TargetMode="External"/><Relationship Id="rId718" Type="http://schemas.openxmlformats.org/officeDocument/2006/relationships/hyperlink" Target="http://www.ipcinfo.org/fileadmin/user_upload/ipcinfo/docs/IPC_Guatemala_AFI_2019MarchJune.pdf" TargetMode="External"/><Relationship Id="rId925" Type="http://schemas.openxmlformats.org/officeDocument/2006/relationships/hyperlink" Target="https://reliefweb.int/report/yemen/yemen-2019-humanitarian-needs-overview-enar" TargetMode="External"/><Relationship Id="rId1250" Type="http://schemas.openxmlformats.org/officeDocument/2006/relationships/hyperlink" Target="https://www.acaps.org/special-report/humanitarian-access-overview-3" TargetMode="External"/><Relationship Id="rId1110" Type="http://schemas.openxmlformats.org/officeDocument/2006/relationships/hyperlink" Target="https://reliefweb.int/sites/reliefweb.int/files/resources/Kenya%20Operation%20Factsheet%20-August%202019.pdf" TargetMode="External"/><Relationship Id="rId1208" Type="http://schemas.openxmlformats.org/officeDocument/2006/relationships/hyperlink" Target="https://www.acleddata.com/data/" TargetMode="External"/><Relationship Id="rId54" Type="http://schemas.openxmlformats.org/officeDocument/2006/relationships/hyperlink" Target="https://data2.unhcr.org/en/documents/download/67565" TargetMode="External"/><Relationship Id="rId270" Type="http://schemas.openxmlformats.org/officeDocument/2006/relationships/hyperlink" Target="https://reliefweb.int/sites/reliefweb.int/files/resources/Zimbabwe_Sitrep%202_10%20April%202019.pdf" TargetMode="External"/><Relationship Id="rId130" Type="http://schemas.openxmlformats.org/officeDocument/2006/relationships/hyperlink" Target="https://www.ilo.org/surveydata/index.php/catalog/1127" TargetMode="External"/><Relationship Id="rId368" Type="http://schemas.openxmlformats.org/officeDocument/2006/relationships/hyperlink" Target="https://reliefweb.int/sites/reliefweb.int/files/resources/LCBC_Monthly_Dashboard_March_2019_v1_0.pdf" TargetMode="External"/><Relationship Id="rId575" Type="http://schemas.openxmlformats.org/officeDocument/2006/relationships/hyperlink" Target="https://www.acleddata.com/" TargetMode="External"/><Relationship Id="rId782" Type="http://schemas.openxmlformats.org/officeDocument/2006/relationships/hyperlink" Target="https://www.unhcr.org/ke/wp-content/uploads/sites/2/2019/02/Kenya-Infographics_January-2019.pdf" TargetMode="External"/><Relationship Id="rId228" Type="http://schemas.openxmlformats.org/officeDocument/2006/relationships/hyperlink" Target="https://www.acaps.org/press-room/maps" TargetMode="External"/><Relationship Id="rId435" Type="http://schemas.openxmlformats.org/officeDocument/2006/relationships/hyperlink" Target="https://reliefweb.int/sites/reliefweb.int/files/resources/situation%20overview_Iran_18%20April%202019_v3.7.pdf" TargetMode="External"/><Relationship Id="rId642" Type="http://schemas.openxmlformats.org/officeDocument/2006/relationships/hyperlink" Target="https://data.humdata.org/dataset/cadre-harmonise" TargetMode="External"/><Relationship Id="rId1065" Type="http://schemas.openxmlformats.org/officeDocument/2006/relationships/hyperlink" Target="https://reliefweb.int/sites/reliefweb.int/files/resources/CDEMA_Situation_Report_10_-_Hurricane_Dorian_Sept_9_2019_.pdf" TargetMode="External"/><Relationship Id="rId1272" Type="http://schemas.openxmlformats.org/officeDocument/2006/relationships/hyperlink" Target="https://www.acleddata.com/data/" TargetMode="External"/><Relationship Id="rId502" Type="http://schemas.openxmlformats.org/officeDocument/2006/relationships/hyperlink" Target="http://humanitarianaccess.acaps.org/" TargetMode="External"/><Relationship Id="rId947" Type="http://schemas.openxmlformats.org/officeDocument/2006/relationships/hyperlink" Target="http://www.ine.gov.mz/estatisticas/estatisticas-territorias-distritais" TargetMode="External"/><Relationship Id="rId1132" Type="http://schemas.openxmlformats.org/officeDocument/2006/relationships/hyperlink" Target="https://deepsouthwatch.org/th/dsid" TargetMode="External"/><Relationship Id="rId76" Type="http://schemas.openxmlformats.org/officeDocument/2006/relationships/hyperlink" Target="https://www.acleddata.com/" TargetMode="External"/><Relationship Id="rId807" Type="http://schemas.openxmlformats.org/officeDocument/2006/relationships/hyperlink" Target="https://www.acleddata.com/" TargetMode="External"/><Relationship Id="rId292" Type="http://schemas.openxmlformats.org/officeDocument/2006/relationships/hyperlink" Target="https://reliefweb.int/report/nigeria/monthly-situation-update-nigeria-operation-cameroon-situation-01-31-march-2019" TargetMode="External"/><Relationship Id="rId597" Type="http://schemas.openxmlformats.org/officeDocument/2006/relationships/hyperlink" Target="http://humanitarianaccess.acaps.org/" TargetMode="External"/><Relationship Id="rId152" Type="http://schemas.openxmlformats.org/officeDocument/2006/relationships/hyperlink" Target="https://data.humdata.org/dataset/yemen-cso-2017-population-projections-by-governorate-district-sex-age-disaggregated" TargetMode="External"/><Relationship Id="rId457" Type="http://schemas.openxmlformats.org/officeDocument/2006/relationships/hyperlink" Target="https://r4v.info/es/documents/download/68961" TargetMode="External"/><Relationship Id="rId1087" Type="http://schemas.openxmlformats.org/officeDocument/2006/relationships/hyperlink" Target="https://reports.unocha.org/fr/country/haiti/" TargetMode="External"/><Relationship Id="rId1294" Type="http://schemas.openxmlformats.org/officeDocument/2006/relationships/hyperlink" Target="https://www.acleddata.com/data/" TargetMode="External"/><Relationship Id="rId664" Type="http://schemas.openxmlformats.org/officeDocument/2006/relationships/hyperlink" Target="https://reliefweb.int/sites/reliefweb.int/files/resources/joint_national_sitrep_1_mozambique_10_may_2019_final_whoinsdps_for_trans.pdf" TargetMode="External"/><Relationship Id="rId871" Type="http://schemas.openxmlformats.org/officeDocument/2006/relationships/hyperlink" Target="https://reliefweb.int/sites/reliefweb.int/files/resources/69684.pdf" TargetMode="External"/><Relationship Id="rId969" Type="http://schemas.openxmlformats.org/officeDocument/2006/relationships/hyperlink" Target="https://reliefweb.int/sites/reliefweb.int/files/resources/2019%20Flood%20Assessment%20Report%20v2.pdf" TargetMode="External"/><Relationship Id="rId317" Type="http://schemas.openxmlformats.org/officeDocument/2006/relationships/hyperlink" Target="http://missingmigrants.iom.int/downloads" TargetMode="External"/><Relationship Id="rId524" Type="http://schemas.openxmlformats.org/officeDocument/2006/relationships/hyperlink" Target="https://data.humdata.org/dataset/cadre-harmonise" TargetMode="External"/><Relationship Id="rId731" Type="http://schemas.openxmlformats.org/officeDocument/2006/relationships/hyperlink" Target="https://ugandarefugees.org/en/country/uga" TargetMode="External"/><Relationship Id="rId1154" Type="http://schemas.openxmlformats.org/officeDocument/2006/relationships/hyperlink" Target="https://www.acleddata.com/data/" TargetMode="External"/><Relationship Id="rId98" Type="http://schemas.openxmlformats.org/officeDocument/2006/relationships/hyperlink" Target="https://www.acleddata.com/" TargetMode="External"/><Relationship Id="rId829" Type="http://schemas.openxmlformats.org/officeDocument/2006/relationships/hyperlink" Target="https://www.cia.gov/library/publications/the-world-factbook/geos/od.html" TargetMode="External"/><Relationship Id="rId1014" Type="http://schemas.openxmlformats.org/officeDocument/2006/relationships/hyperlink" Target="https://data2.unhcr.org/en/situations/syria/location/5" TargetMode="External"/><Relationship Id="rId1221" Type="http://schemas.openxmlformats.org/officeDocument/2006/relationships/hyperlink" Target="https://missingmigrants.iom.int/region/africa?region=1410" TargetMode="External"/><Relationship Id="rId1319" Type="http://schemas.openxmlformats.org/officeDocument/2006/relationships/hyperlink" Target="https://data.humdata.org/dataset/sind-aid-worker-kka-dataset" TargetMode="External"/><Relationship Id="rId25" Type="http://schemas.openxmlformats.org/officeDocument/2006/relationships/hyperlink" Target="https://reliefweb.int/sites/reliefweb.int/files/resources/nga_situation_A4L_2018-11-15.pdf" TargetMode="External"/><Relationship Id="rId174" Type="http://schemas.openxmlformats.org/officeDocument/2006/relationships/hyperlink" Target="http://edo.jrc.ec.europa.eu/gdo/php/index.php?id=2022&amp;ndx=RDrI&amp;scope=famine&amp;lon=28.5&amp;lat=-29.50014&amp;refDate=2019-03-11" TargetMode="External"/><Relationship Id="rId381" Type="http://schemas.openxmlformats.org/officeDocument/2006/relationships/hyperlink" Target="https://reliefweb.int/sites/reliefweb.int/files/resources/S_2019_262_E.pdf" TargetMode="External"/><Relationship Id="rId241" Type="http://schemas.openxmlformats.org/officeDocument/2006/relationships/hyperlink" Target="https://reliefweb.int/sites/reliefweb.int/files/resources/ROSEA_20190330_Mozambique%20Floods_Flash_Update%2314%20FINAL%20....pdf" TargetMode="External"/><Relationship Id="rId479" Type="http://schemas.openxmlformats.org/officeDocument/2006/relationships/hyperlink" Target="https://www.reuters.com/article/us-venezuela-crisis-brazil/venezuelan-migrants-pose-humanitarian-problem-in-brazil-idUSKBN1E51KV" TargetMode="External"/><Relationship Id="rId686" Type="http://schemas.openxmlformats.org/officeDocument/2006/relationships/hyperlink" Target="https://www.acleddata.com/data/" TargetMode="External"/><Relationship Id="rId893" Type="http://schemas.openxmlformats.org/officeDocument/2006/relationships/hyperlink" Target="http://www.ipcinfo.org/fileadmin/user_upload/ipcinfo/docs/IPC_Haiti_AFI_2018Oct2019Feb.pdf" TargetMode="External"/><Relationship Id="rId339" Type="http://schemas.openxmlformats.org/officeDocument/2006/relationships/hyperlink" Target="https://www.humanitarianresponse.info/en/operations/iraq/document/2019-iraq-humanitarian-needs-overview" TargetMode="External"/><Relationship Id="rId546" Type="http://schemas.openxmlformats.org/officeDocument/2006/relationships/hyperlink" Target="https://www.acleddata.com/" TargetMode="External"/><Relationship Id="rId753" Type="http://schemas.openxmlformats.org/officeDocument/2006/relationships/hyperlink" Target="https://www.acleddata.com/data/" TargetMode="External"/><Relationship Id="rId1176" Type="http://schemas.openxmlformats.org/officeDocument/2006/relationships/hyperlink" Target="https://data2.unhcr.org/en/country/mrt" TargetMode="External"/><Relationship Id="rId101" Type="http://schemas.openxmlformats.org/officeDocument/2006/relationships/hyperlink" Target="https://data.humdata.org/dataset/lake-chad-basin-baseline-population" TargetMode="External"/><Relationship Id="rId406" Type="http://schemas.openxmlformats.org/officeDocument/2006/relationships/hyperlink" Target="https://reliefweb.int/sites/reliefweb.int/files/resources/Zimbabwe_Sitrep3_17April2019.pdf" TargetMode="External"/><Relationship Id="rId960" Type="http://schemas.openxmlformats.org/officeDocument/2006/relationships/hyperlink" Target="https://reliefweb.int/sites/reliefweb.int/files/resources/IPC_AFI_AMN_Mozambique_2019April2020Feb_English.pdf" TargetMode="External"/><Relationship Id="rId1036" Type="http://schemas.openxmlformats.org/officeDocument/2006/relationships/hyperlink" Target="https://reliefweb.int/sites/reliefweb.int/files/resources/70839.pdf" TargetMode="External"/><Relationship Id="rId1243" Type="http://schemas.openxmlformats.org/officeDocument/2006/relationships/hyperlink" Target="https://www.acaps.org/special-report/humanitarian-access-overview-3" TargetMode="External"/><Relationship Id="rId613" Type="http://schemas.openxmlformats.org/officeDocument/2006/relationships/hyperlink" Target="http://humanitarianaccess.acaps.org/" TargetMode="External"/><Relationship Id="rId820" Type="http://schemas.openxmlformats.org/officeDocument/2006/relationships/hyperlink" Target="https://data.humdata.org/dataset/acled-data-for-burkina-faso" TargetMode="External"/><Relationship Id="rId918" Type="http://schemas.openxmlformats.org/officeDocument/2006/relationships/hyperlink" Target="https://reliefweb.int/sites/reliefweb.int/files/resources/67364.pdf" TargetMode="External"/><Relationship Id="rId1103" Type="http://schemas.openxmlformats.org/officeDocument/2006/relationships/hyperlink" Target="https://reliefweb.int/report/yemen/yemen-2019-humanitarian-needs-overview" TargetMode="External"/><Relationship Id="rId1310" Type="http://schemas.openxmlformats.org/officeDocument/2006/relationships/hyperlink" Target="http://www.insecurityinsight.org/aidindanger/" TargetMode="External"/><Relationship Id="rId47" Type="http://schemas.openxmlformats.org/officeDocument/2006/relationships/hyperlink" Target="https://data.worldbank.org/indicator/SP.POP.TOTL%20and" TargetMode="External"/><Relationship Id="rId196" Type="http://schemas.openxmlformats.org/officeDocument/2006/relationships/hyperlink" Target="http://www.ipcinfo.org/ipc-country-analysis/details-map/en/c/1151994/?iso3=UGA" TargetMode="External"/><Relationship Id="rId263" Type="http://schemas.openxmlformats.org/officeDocument/2006/relationships/hyperlink" Target="https://reliefweb.int/sites/reliefweb.int/files/resources/ROSEA_Zimbabwe_FlashAppeal_05042019.pdf" TargetMode="External"/><Relationship Id="rId470" Type="http://schemas.openxmlformats.org/officeDocument/2006/relationships/hyperlink" Target="http://fews.net/east-africa/rwanda" TargetMode="External"/><Relationship Id="rId123" Type="http://schemas.openxmlformats.org/officeDocument/2006/relationships/hyperlink" Target="http://www.ipcinfo.org/fileadmin/user_upload/ipcinfo/docs/IPC_ElSalvador_AFI_2019AprilJuly_Projection.pdf" TargetMode="External"/><Relationship Id="rId330" Type="http://schemas.openxmlformats.org/officeDocument/2006/relationships/hyperlink" Target="http://reporting.unhcr.org/sites/default/files/UNHCR%20Sudan%20-%20Population%20Dashboard%20-%20Refugees%20and%20Asylum-seekers%20-%2028FEB19.pdf" TargetMode="External"/><Relationship Id="rId568" Type="http://schemas.openxmlformats.org/officeDocument/2006/relationships/hyperlink" Target="https://www.acleddata.com/" TargetMode="External"/><Relationship Id="rId775" Type="http://schemas.openxmlformats.org/officeDocument/2006/relationships/hyperlink" Target="https://www.acleddata.com/data/" TargetMode="External"/><Relationship Id="rId982" Type="http://schemas.openxmlformats.org/officeDocument/2006/relationships/hyperlink" Target="https://www.acleddata.com/data/" TargetMode="External"/><Relationship Id="rId1198" Type="http://schemas.openxmlformats.org/officeDocument/2006/relationships/hyperlink" Target="https://reliefweb.int/sites/reliefweb.int/files/resources/ner_hno_2019.pdf" TargetMode="External"/><Relationship Id="rId428" Type="http://schemas.openxmlformats.org/officeDocument/2006/relationships/hyperlink" Target="https://reliefweb.int/sites/reliefweb.int/files/resources/20190418_Iran%20floods%20operation%20update%20%2302.pdf" TargetMode="External"/><Relationship Id="rId635" Type="http://schemas.openxmlformats.org/officeDocument/2006/relationships/hyperlink" Target="https://fscluster.org/sites/default/files/documents/01022019_ocha_nigeria_humanitarian_needs_overview.pdf" TargetMode="External"/><Relationship Id="rId842" Type="http://schemas.openxmlformats.org/officeDocument/2006/relationships/hyperlink" Target="https://www.acleddata.com/data/" TargetMode="External"/><Relationship Id="rId1058" Type="http://schemas.openxmlformats.org/officeDocument/2006/relationships/hyperlink" Target="https://data.worldbank.org/indicator/AG.LND.TOTL.K2?locations=YE" TargetMode="External"/><Relationship Id="rId1265" Type="http://schemas.openxmlformats.org/officeDocument/2006/relationships/hyperlink" Target="https://www.acaps.org/special-report/humanitarian-access-overview-3" TargetMode="External"/><Relationship Id="rId702" Type="http://schemas.openxmlformats.org/officeDocument/2006/relationships/hyperlink" Target="https://www.humanitarianresponse.info/sites/www.humanitarianresponse.info/files/documents/files/2019_lby_hno_draftv1.1.pdf" TargetMode="External"/><Relationship Id="rId1125" Type="http://schemas.openxmlformats.org/officeDocument/2006/relationships/hyperlink" Target="https://www.acleddata.com/data/" TargetMode="External"/><Relationship Id="rId69" Type="http://schemas.openxmlformats.org/officeDocument/2006/relationships/hyperlink" Target="https://www.frontlinedefenders.org/en/statement-report/drc-crackdown-human-rights-ngos" TargetMode="External"/><Relationship Id="rId285" Type="http://schemas.openxmlformats.org/officeDocument/2006/relationships/hyperlink" Target="https://reliefweb.int/sites/reliefweb.int/files/resources/Zimbabwe_Sitrep%202_10%20April%202019.pdf" TargetMode="External"/><Relationship Id="rId492" Type="http://schemas.openxmlformats.org/officeDocument/2006/relationships/hyperlink" Target="https://reliefweb.int/sites/reliefweb.int/files/resources/69070.pdf" TargetMode="External"/><Relationship Id="rId797" Type="http://schemas.openxmlformats.org/officeDocument/2006/relationships/hyperlink" Target="https://www.unhcr.org/ke/wp-content/uploads/sites/2/2018/06/Kenya-Infographics_May-2018.pdf" TargetMode="External"/><Relationship Id="rId145" Type="http://schemas.openxmlformats.org/officeDocument/2006/relationships/hyperlink" Target="https://reliefweb.int/sites/reliefweb.int/files/resources/MDRPK015do.pdf" TargetMode="External"/><Relationship Id="rId352" Type="http://schemas.openxmlformats.org/officeDocument/2006/relationships/hyperlink" Target="https://data2.unhcr.org/en/situations/syria/location/5" TargetMode="External"/><Relationship Id="rId1287" Type="http://schemas.openxmlformats.org/officeDocument/2006/relationships/hyperlink" Target="https://www.acleddata.com/data/" TargetMode="External"/><Relationship Id="rId212" Type="http://schemas.openxmlformats.org/officeDocument/2006/relationships/hyperlink" Target="https://www.acleddata.com/data/" TargetMode="External"/><Relationship Id="rId657" Type="http://schemas.openxmlformats.org/officeDocument/2006/relationships/hyperlink" Target="https://reliefweb.int/sites/reliefweb.int/files/resources/joint_national_sitrep_1_mozambique_10_may_2019_final_whoinsdps_for_trans.pdf" TargetMode="External"/><Relationship Id="rId864" Type="http://schemas.openxmlformats.org/officeDocument/2006/relationships/hyperlink" Target="https://www.acleddata.com/data/" TargetMode="External"/><Relationship Id="rId517" Type="http://schemas.openxmlformats.org/officeDocument/2006/relationships/hyperlink" Target="http://humanitarianaccess.acaps.org/" TargetMode="External"/><Relationship Id="rId724" Type="http://schemas.openxmlformats.org/officeDocument/2006/relationships/hyperlink" Target="https://www.acleddata.com/data/" TargetMode="External"/><Relationship Id="rId931" Type="http://schemas.openxmlformats.org/officeDocument/2006/relationships/hyperlink" Target="https://reliefweb.int/sites/reliefweb.int/files/resources/REPORTE%20DTM%20R5%20ECUADOR.pdf" TargetMode="External"/><Relationship Id="rId1147" Type="http://schemas.openxmlformats.org/officeDocument/2006/relationships/hyperlink" Target="https://www.acleddata.com/data/" TargetMode="External"/><Relationship Id="rId60" Type="http://schemas.openxmlformats.org/officeDocument/2006/relationships/hyperlink" Target="https://www1.wfp.org/countries/democratic-republic-congo" TargetMode="External"/><Relationship Id="rId1007" Type="http://schemas.openxmlformats.org/officeDocument/2006/relationships/hyperlink" Target="http://reporting.unhcr.org/sites/default/files/UNHCR%20Sudan%20Population%20Dashboard%20-%20All%20Refugees%20-%2030JUN19.pdf" TargetMode="External"/><Relationship Id="rId1214" Type="http://schemas.openxmlformats.org/officeDocument/2006/relationships/hyperlink" Target="https://data.worldbank.org/indicator/AG.LND.TOTL.K2?locations=YE" TargetMode="External"/><Relationship Id="rId18" Type="http://schemas.openxmlformats.org/officeDocument/2006/relationships/hyperlink" Target="http://archive.wikiwix.com/cache/?url=http%3A%2F%2Fwww.xist.org%2Fcntry%2Fsenegal.aspx" TargetMode="External"/><Relationship Id="rId167" Type="http://schemas.openxmlformats.org/officeDocument/2006/relationships/hyperlink" Target="https://ugandarefugees.org/en/country/uga" TargetMode="External"/><Relationship Id="rId374" Type="http://schemas.openxmlformats.org/officeDocument/2006/relationships/hyperlink" Target="https://reliefweb.int/sites/reliefweb.int/files/resources/ner_hno_2019.pdf" TargetMode="External"/><Relationship Id="rId581" Type="http://schemas.openxmlformats.org/officeDocument/2006/relationships/hyperlink" Target="http://humanitarianaccess.acaps.org/" TargetMode="External"/><Relationship Id="rId234" Type="http://schemas.openxmlformats.org/officeDocument/2006/relationships/hyperlink" Target="https://reliefweb.int/sites/reliefweb.int/files/resources/ROSEA_20190326_Zimbabwe%20Floods_Flash_Update%236%20%281%29.pdf" TargetMode="External"/><Relationship Id="rId679" Type="http://schemas.openxmlformats.org/officeDocument/2006/relationships/hyperlink" Target="http://nhsrc.pk/healthdboard.php?frequency=m&amp;year=2018&amp;month=12&amp;quarter=" TargetMode="External"/><Relationship Id="rId886" Type="http://schemas.openxmlformats.org/officeDocument/2006/relationships/hyperlink" Target="https://www.acleddata.com/data/" TargetMode="External"/><Relationship Id="rId2" Type="http://schemas.openxmlformats.org/officeDocument/2006/relationships/hyperlink" Target="http://www.fao.org/3/ca1725en/CA1725EN.pdf" TargetMode="External"/><Relationship Id="rId441" Type="http://schemas.openxmlformats.org/officeDocument/2006/relationships/hyperlink" Target="https://apps.who.int/iris/bitstream/handle/10665/312137/OEW17-2228042019.pdf" TargetMode="External"/><Relationship Id="rId539" Type="http://schemas.openxmlformats.org/officeDocument/2006/relationships/hyperlink" Target="https://www.acleddata.com/" TargetMode="External"/><Relationship Id="rId746" Type="http://schemas.openxmlformats.org/officeDocument/2006/relationships/hyperlink" Target="https://missingmigrants.iom.int/region/mediterranean" TargetMode="External"/><Relationship Id="rId1071" Type="http://schemas.openxmlformats.org/officeDocument/2006/relationships/hyperlink" Target="https://reliefweb.int/sites/reliefweb.int/files/resources/AHA-Situation_Update-no4-LaoPDR_TS-PODUL-TD-KAJIKI.pdf" TargetMode="External"/><Relationship Id="rId1169" Type="http://schemas.openxmlformats.org/officeDocument/2006/relationships/hyperlink" Target="https://data2.unhcr.org/en/country/tcd" TargetMode="External"/><Relationship Id="rId301" Type="http://schemas.openxmlformats.org/officeDocument/2006/relationships/hyperlink" Target="https://ugandarefugees.org/en/country/uga" TargetMode="External"/><Relationship Id="rId953" Type="http://schemas.openxmlformats.org/officeDocument/2006/relationships/hyperlink" Target="https://reliefweb.int/sites/reliefweb.int/files/resources/joint_national_sitrep_1_mozambique_10_may_2019_final_whoinsdps_for_trans.pdf;" TargetMode="External"/><Relationship Id="rId1029" Type="http://schemas.openxmlformats.org/officeDocument/2006/relationships/hyperlink" Target="https://ugandarefugees.org/en/country/uga" TargetMode="External"/><Relationship Id="rId1236" Type="http://schemas.openxmlformats.org/officeDocument/2006/relationships/hyperlink" Target="https://www.acaps.org/special-report/humanitarian-access-overview-3" TargetMode="External"/><Relationship Id="rId82" Type="http://schemas.openxmlformats.org/officeDocument/2006/relationships/hyperlink" Target="https://reliefweb.int/sites/reliefweb.int/files/resources/SITREP-N%C2%B040.pdf" TargetMode="External"/><Relationship Id="rId606" Type="http://schemas.openxmlformats.org/officeDocument/2006/relationships/hyperlink" Target="http://humanitarianaccess.acaps.org/" TargetMode="External"/><Relationship Id="rId813" Type="http://schemas.openxmlformats.org/officeDocument/2006/relationships/hyperlink" Target="https://reliefweb.int/sites/reliefweb.int/files/resources/02_IOMhttps:/data2.unhcr.org/en/country/cmr20DTM%20Dashboard%20Cameroun_Overview_Round%2018_20190429_FR.pdf" TargetMode="External"/><Relationship Id="rId1303" Type="http://schemas.openxmlformats.org/officeDocument/2006/relationships/hyperlink" Target="https://data.humdata.org/dataset/refugees-residing-mex" TargetMode="External"/><Relationship Id="rId189" Type="http://schemas.openxmlformats.org/officeDocument/2006/relationships/hyperlink" Target="https://deepsouthwatch.org/th/dsid" TargetMode="External"/><Relationship Id="rId396" Type="http://schemas.openxmlformats.org/officeDocument/2006/relationships/hyperlink" Target="https://reliefweb.int/sites/reliefweb.int/files/resources/67668.pdf" TargetMode="External"/><Relationship Id="rId256" Type="http://schemas.openxmlformats.org/officeDocument/2006/relationships/hyperlink" Target="https://reliefweb.int/sites/reliefweb.int/files/resources/ROSEA_20190323_Zimbabwe%20Floods_Flash_Update%20%235%20FINAL.pdf" TargetMode="External"/><Relationship Id="rId463" Type="http://schemas.openxmlformats.org/officeDocument/2006/relationships/hyperlink" Target="https://reliefweb.int/sites/reliefweb.int/files/resources/UNICEF%20Comoros%20Humanitarian%20Situation%20Report%20No.%203%20%28Cyclone%20Kenneth%29%20-%20as%20of%2029%20April.pdf" TargetMode="External"/><Relationship Id="rId670" Type="http://schemas.openxmlformats.org/officeDocument/2006/relationships/hyperlink" Target="http://www.ipcinfo.org/fileadmin/user_upload/ipcinfo/docs/IPC_Haiti_AFI_2018Oct2019Feb.pdf" TargetMode="External"/><Relationship Id="rId1093" Type="http://schemas.openxmlformats.org/officeDocument/2006/relationships/hyperlink" Target="http://www.ipcinfo.org/fileadmin/user_upload/ipcinfo/docs/IPC_ElSalvador_AFI_2019AprilJuly_Projection.pdf" TargetMode="External"/><Relationship Id="rId116" Type="http://schemas.openxmlformats.org/officeDocument/2006/relationships/hyperlink" Target="https://data.humdata.org/dataset/censo-de-poblacion-y-vivienda-el-salvador-2007" TargetMode="External"/><Relationship Id="rId323" Type="http://schemas.openxmlformats.org/officeDocument/2006/relationships/hyperlink" Target="http://www.ipcinfo.org/ipc-country-analysis/details-map/en/c/1151896/" TargetMode="External"/><Relationship Id="rId530" Type="http://schemas.openxmlformats.org/officeDocument/2006/relationships/hyperlink" Target="https://fscluster.org/sites/default/files/documents/01022019_ocha_nigeria_humanitarian_needs_overview.pdf" TargetMode="External"/><Relationship Id="rId768" Type="http://schemas.openxmlformats.org/officeDocument/2006/relationships/hyperlink" Target="https://ugandarefugees.org/en/country/uga" TargetMode="External"/><Relationship Id="rId975" Type="http://schemas.openxmlformats.org/officeDocument/2006/relationships/hyperlink" Target="https://cbs.gov.np/" TargetMode="External"/><Relationship Id="rId1160" Type="http://schemas.openxmlformats.org/officeDocument/2006/relationships/hyperlink" Target="http://www.paho.org/data/index.php/en/mnu-topics/indicadores-dengue-en/dengue-nacional-en/252-dengue-pais-ano-en.html" TargetMode="External"/><Relationship Id="rId628" Type="http://schemas.openxmlformats.org/officeDocument/2006/relationships/hyperlink" Target="https://www.acleddata.com/data/" TargetMode="External"/><Relationship Id="rId835" Type="http://schemas.openxmlformats.org/officeDocument/2006/relationships/hyperlink" Target="https://www.acleddata.com/data/" TargetMode="External"/><Relationship Id="rId1258" Type="http://schemas.openxmlformats.org/officeDocument/2006/relationships/hyperlink" Target="https://www.acaps.org/special-report/humanitarian-access-overview-3" TargetMode="External"/><Relationship Id="rId1020" Type="http://schemas.openxmlformats.org/officeDocument/2006/relationships/hyperlink" Target="https://www.acleddata.com/data/" TargetMode="External"/><Relationship Id="rId1118" Type="http://schemas.openxmlformats.org/officeDocument/2006/relationships/hyperlink" Target="https://www.unhcr.org/5d6cdeb24" TargetMode="External"/><Relationship Id="rId1325" Type="http://schemas.openxmlformats.org/officeDocument/2006/relationships/printerSettings" Target="../printerSettings/printerSettings10.bin"/><Relationship Id="rId902" Type="http://schemas.openxmlformats.org/officeDocument/2006/relationships/hyperlink" Target="https://reliefweb.int/sites/reliefweb.int/files/resources/Somalia_2019_HNO.PDF" TargetMode="External"/><Relationship Id="rId31" Type="http://schemas.openxmlformats.org/officeDocument/2006/relationships/hyperlink" Target="https://www.humanitarianresponse.info/sites/www.humanitarianresponse.info/files/documents/files/13022018_ocha_humanitarian_needs_overview.pdf" TargetMode="External"/><Relationship Id="rId180" Type="http://schemas.openxmlformats.org/officeDocument/2006/relationships/hyperlink" Target="https://reliefweb.int/sites/reliefweb.int/files/resources/ROSEA_20190323_Zimbabwe%20Floods_Flash_Update%20%235%20FINAL.pdf" TargetMode="External"/><Relationship Id="rId278" Type="http://schemas.openxmlformats.org/officeDocument/2006/relationships/hyperlink" Target="https://reliefweb.int/sites/reliefweb.int/files/resources/ECDM_20190322_Burkina_Faso_Crisis.pdf" TargetMode="External"/><Relationship Id="rId485" Type="http://schemas.openxmlformats.org/officeDocument/2006/relationships/hyperlink" Target="https://www.acleddata.com/data/" TargetMode="External"/><Relationship Id="rId692" Type="http://schemas.openxmlformats.org/officeDocument/2006/relationships/hyperlink" Target="http://www.ipcinfo.org/ipc-country-analysis/details-map/en/c/1151744/" TargetMode="External"/><Relationship Id="rId138" Type="http://schemas.openxmlformats.org/officeDocument/2006/relationships/hyperlink" Target="https://reliefweb.int/report/pakistan/four-more-infants-die-drought-hit-thar" TargetMode="External"/><Relationship Id="rId345" Type="http://schemas.openxmlformats.org/officeDocument/2006/relationships/hyperlink" Target="https://www.humanitarianresponse.info/en/operations/iraq/document/2019-iraq-humanitarian-needs-overview" TargetMode="External"/><Relationship Id="rId552" Type="http://schemas.openxmlformats.org/officeDocument/2006/relationships/hyperlink" Target="https://www.acleddata.com/" TargetMode="External"/><Relationship Id="rId997" Type="http://schemas.openxmlformats.org/officeDocument/2006/relationships/hyperlink" Target="https://reports.unocha.org/en/country/sudan/" TargetMode="External"/><Relationship Id="rId1182" Type="http://schemas.openxmlformats.org/officeDocument/2006/relationships/hyperlink" Target="https://reliefweb.int/sites/reliefweb.int/files/resources/71625.pdf" TargetMode="External"/><Relationship Id="rId205" Type="http://schemas.openxmlformats.org/officeDocument/2006/relationships/hyperlink" Target="http://www.ipcinfo.org/fileadmin/user_upload/ipcinfo/docs/1_IPC_Djibouti_CFI_20182023.pdf" TargetMode="External"/><Relationship Id="rId412" Type="http://schemas.openxmlformats.org/officeDocument/2006/relationships/hyperlink" Target="http://www.globaldtm.info/libya%20," TargetMode="External"/><Relationship Id="rId857" Type="http://schemas.openxmlformats.org/officeDocument/2006/relationships/hyperlink" Target="https://www.acleddata.com/data/" TargetMode="External"/><Relationship Id="rId1042" Type="http://schemas.openxmlformats.org/officeDocument/2006/relationships/hyperlink" Target="https://missingmigrants.iom.int/region/mediterranean" TargetMode="External"/><Relationship Id="rId717" Type="http://schemas.openxmlformats.org/officeDocument/2006/relationships/hyperlink" Target="http://www.ipcinfo.org/fileadmin/user_upload/ipcinfo/docs/IPC_Guatemala_AFI_2019MarchJune.pdf" TargetMode="External"/><Relationship Id="rId924" Type="http://schemas.openxmlformats.org/officeDocument/2006/relationships/hyperlink" Target="https://data.worldbank.org/indicator/AG.LND.TOTL.K2?locations=YE" TargetMode="External"/><Relationship Id="rId53" Type="http://schemas.openxmlformats.org/officeDocument/2006/relationships/hyperlink" Target="http://www.stat-niger.org/statistique/file/DSEDS/TBS_2016.pdf" TargetMode="External"/><Relationship Id="rId1207" Type="http://schemas.openxmlformats.org/officeDocument/2006/relationships/hyperlink" Target="https://www.acleddata.com/data/" TargetMode="External"/><Relationship Id="rId367" Type="http://schemas.openxmlformats.org/officeDocument/2006/relationships/hyperlink" Target="https://www.acleddata.com/data/" TargetMode="External"/><Relationship Id="rId574" Type="http://schemas.openxmlformats.org/officeDocument/2006/relationships/hyperlink" Target="https://www.acleddata.com/" TargetMode="External"/><Relationship Id="rId227" Type="http://schemas.openxmlformats.org/officeDocument/2006/relationships/hyperlink" Target="https://www.acaps.org/press-room/maps" TargetMode="External"/><Relationship Id="rId781" Type="http://schemas.openxmlformats.org/officeDocument/2006/relationships/hyperlink" Target="https://www.unhcr.org/ke/wp-content/uploads/sites/2/2019/02/Kenya-Infographics_January-2019.pdf" TargetMode="External"/><Relationship Id="rId879" Type="http://schemas.openxmlformats.org/officeDocument/2006/relationships/hyperlink" Target="https://missingmigrants.iom.int/region/mediterranean" TargetMode="External"/><Relationship Id="rId434" Type="http://schemas.openxmlformats.org/officeDocument/2006/relationships/hyperlink" Target="https://reliefweb.int/sites/reliefweb.int/files/resources/situation%20overview_Iran_18%20April%202019_v3.7.pdf" TargetMode="External"/><Relationship Id="rId641" Type="http://schemas.openxmlformats.org/officeDocument/2006/relationships/hyperlink" Target="https://data.humdata.org/dataset/cadre-harmonise" TargetMode="External"/><Relationship Id="rId739" Type="http://schemas.openxmlformats.org/officeDocument/2006/relationships/hyperlink" Target="https://www.acleddata.com/data/" TargetMode="External"/><Relationship Id="rId1064" Type="http://schemas.openxmlformats.org/officeDocument/2006/relationships/hyperlink" Target="https://reliefweb.int/country/bhs" TargetMode="External"/><Relationship Id="rId1271" Type="http://schemas.openxmlformats.org/officeDocument/2006/relationships/hyperlink" Target="https://www.acleddata.com/data/" TargetMode="External"/><Relationship Id="rId501" Type="http://schemas.openxmlformats.org/officeDocument/2006/relationships/hyperlink" Target="http://humanitarianaccess.acaps.org/" TargetMode="External"/><Relationship Id="rId946" Type="http://schemas.openxmlformats.org/officeDocument/2006/relationships/hyperlink" Target="https://observatoriodeviolencia.org.ve/ovv-lacso-informe-anual-de-violencia-2018/" TargetMode="External"/><Relationship Id="rId1131" Type="http://schemas.openxmlformats.org/officeDocument/2006/relationships/hyperlink" Target="https://deepsouthwatch.org/th/dsid" TargetMode="External"/><Relationship Id="rId1229" Type="http://schemas.openxmlformats.org/officeDocument/2006/relationships/hyperlink" Target="https://www.acaps.org/special-report/humanitarian-access-overview-3" TargetMode="External"/><Relationship Id="rId75" Type="http://schemas.openxmlformats.org/officeDocument/2006/relationships/hyperlink" Target="https://www.acleddata.com/" TargetMode="External"/><Relationship Id="rId806" Type="http://schemas.openxmlformats.org/officeDocument/2006/relationships/hyperlink" Target="https://www.acleddata.com/"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www.mar.umd.edu/mar_data.asp" TargetMode="External"/><Relationship Id="rId2" Type="http://schemas.openxmlformats.org/officeDocument/2006/relationships/hyperlink" Target="http://data.worldbank.org/indicator/AG.LND.TOTL.K2" TargetMode="External"/><Relationship Id="rId1" Type="http://schemas.openxmlformats.org/officeDocument/2006/relationships/hyperlink" Target="http://data.worldbank.org/indicator/SP.POP.TOTL" TargetMode="External"/><Relationship Id="rId5" Type="http://schemas.openxmlformats.org/officeDocument/2006/relationships/queryTable" Target="../queryTables/queryTable1.xml"/><Relationship Id="rId4"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46"/>
  <sheetViews>
    <sheetView topLeftCell="A4" zoomScale="90" zoomScaleNormal="90" zoomScalePageLayoutView="90" workbookViewId="0">
      <selection activeCell="A50" sqref="A50"/>
    </sheetView>
  </sheetViews>
  <sheetFormatPr defaultColWidth="9.1796875" defaultRowHeight="14.5" x14ac:dyDescent="0.35"/>
  <cols>
    <col min="1" max="1" width="125.453125" customWidth="1"/>
  </cols>
  <sheetData>
    <row r="1" spans="1:1" ht="53.15" customHeight="1" x14ac:dyDescent="0.35"/>
    <row r="2" spans="1:1" ht="60" customHeight="1" x14ac:dyDescent="1.25">
      <c r="A2" s="254" t="s">
        <v>6486</v>
      </c>
    </row>
    <row r="5" spans="1:1" ht="136.5" customHeight="1" x14ac:dyDescent="0.35">
      <c r="A5" s="255" t="s">
        <v>6487</v>
      </c>
    </row>
    <row r="7" spans="1:1" ht="87" customHeight="1" x14ac:dyDescent="0.35">
      <c r="A7" s="255" t="s">
        <v>6488</v>
      </c>
    </row>
    <row r="9" spans="1:1" ht="116.15" customHeight="1" x14ac:dyDescent="0.35">
      <c r="A9" s="255" t="s">
        <v>6489</v>
      </c>
    </row>
    <row r="39" spans="1:1" ht="30.75" customHeight="1" x14ac:dyDescent="0.35">
      <c r="A39" s="255" t="s">
        <v>6490</v>
      </c>
    </row>
    <row r="41" spans="1:1" x14ac:dyDescent="0.35">
      <c r="A41" s="256" t="s">
        <v>6491</v>
      </c>
    </row>
    <row r="42" spans="1:1" ht="101.9" customHeight="1" x14ac:dyDescent="0.35">
      <c r="A42" s="255" t="s">
        <v>6492</v>
      </c>
    </row>
    <row r="44" spans="1:1" ht="15.5" x14ac:dyDescent="0.35">
      <c r="A44" s="257" t="s">
        <v>6493</v>
      </c>
    </row>
    <row r="46" spans="1:1" ht="29" x14ac:dyDescent="0.35">
      <c r="A46" s="255" t="s">
        <v>6494</v>
      </c>
    </row>
  </sheetData>
  <sheetProtection algorithmName="SHA-512" hashValue="uzIu3C1fh5xy1SeYLg9BimNmmUw4mflZw+ipYxq2L/nyDbO3q4lVvjN5Q/3FGi1F/VoJX5cdo2Ud08QVSSPI0A==" saltValue="920MyL9Lhoo06KtNWk+tFA==" spinCount="100000" sheet="1" objects="1" scenarios="1"/>
  <hyperlinks>
    <hyperlink ref="A44" r:id="rId1" xr:uid="{00000000-0004-0000-0C00-000000000000}"/>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R10"/>
  <sheetViews>
    <sheetView workbookViewId="0">
      <selection activeCell="A11" sqref="A11:XFD25"/>
    </sheetView>
  </sheetViews>
  <sheetFormatPr defaultColWidth="9.1796875" defaultRowHeight="14.5" x14ac:dyDescent="0.35"/>
  <cols>
    <col min="1" max="1" width="25" customWidth="1"/>
    <col min="2" max="2" width="11.453125" bestFit="1" customWidth="1"/>
    <col min="3" max="3" width="13.1796875" customWidth="1"/>
    <col min="4" max="4" width="11.453125" style="35" customWidth="1"/>
    <col min="5" max="5" width="11.453125" bestFit="1" customWidth="1"/>
    <col min="6" max="6" width="17.453125" bestFit="1" customWidth="1"/>
    <col min="7" max="7" width="9.453125" bestFit="1" customWidth="1"/>
    <col min="8" max="11" width="5.81640625" bestFit="1" customWidth="1"/>
    <col min="12" max="12" width="8.453125" bestFit="1" customWidth="1"/>
    <col min="13" max="16" width="5.81640625" bestFit="1" customWidth="1"/>
    <col min="17" max="17" width="7.81640625" bestFit="1" customWidth="1"/>
    <col min="18" max="18" width="7.453125" bestFit="1" customWidth="1"/>
  </cols>
  <sheetData>
    <row r="1" spans="1:18" ht="89.15" customHeight="1" x14ac:dyDescent="0.35">
      <c r="A1" s="25" t="s">
        <v>459</v>
      </c>
      <c r="B1" s="25" t="s">
        <v>460</v>
      </c>
      <c r="C1" s="25" t="s">
        <v>372</v>
      </c>
      <c r="D1" s="224" t="s">
        <v>380</v>
      </c>
      <c r="E1" s="81" t="s">
        <v>4373</v>
      </c>
      <c r="F1" s="81" t="s">
        <v>522</v>
      </c>
      <c r="G1" s="81" t="s">
        <v>465</v>
      </c>
      <c r="H1" s="81" t="s">
        <v>624</v>
      </c>
      <c r="I1" s="81" t="s">
        <v>603</v>
      </c>
      <c r="J1" s="81" t="s">
        <v>602</v>
      </c>
      <c r="K1" s="81" t="s">
        <v>373</v>
      </c>
      <c r="L1" s="81" t="s">
        <v>403</v>
      </c>
      <c r="M1" s="81" t="s">
        <v>463</v>
      </c>
      <c r="N1" s="81" t="s">
        <v>764</v>
      </c>
      <c r="O1" s="81" t="s">
        <v>467</v>
      </c>
      <c r="P1" s="81" t="s">
        <v>468</v>
      </c>
      <c r="Q1" s="81" t="s">
        <v>498</v>
      </c>
      <c r="R1" s="81" t="s">
        <v>469</v>
      </c>
    </row>
    <row r="2" spans="1:18" s="209" customFormat="1" ht="17.899999999999999" customHeight="1" x14ac:dyDescent="0.35">
      <c r="A2" s="210"/>
      <c r="B2" s="211"/>
      <c r="C2" s="212"/>
      <c r="D2" s="225"/>
      <c r="E2" s="212" t="s">
        <v>396</v>
      </c>
      <c r="F2" s="212" t="s">
        <v>396</v>
      </c>
      <c r="G2" s="212" t="s">
        <v>601</v>
      </c>
      <c r="H2" s="212" t="s">
        <v>396</v>
      </c>
      <c r="I2" s="212" t="s">
        <v>396</v>
      </c>
      <c r="J2" s="212" t="s">
        <v>396</v>
      </c>
      <c r="K2" s="212" t="s">
        <v>396</v>
      </c>
      <c r="L2" s="212" t="s">
        <v>395</v>
      </c>
      <c r="M2" s="212" t="s">
        <v>396</v>
      </c>
      <c r="N2" s="212" t="s">
        <v>396</v>
      </c>
      <c r="O2" s="212" t="s">
        <v>396</v>
      </c>
      <c r="P2" s="212" t="s">
        <v>396</v>
      </c>
      <c r="Q2" s="212" t="s">
        <v>395</v>
      </c>
      <c r="R2" s="212" t="s">
        <v>412</v>
      </c>
    </row>
    <row r="3" spans="1:18" x14ac:dyDescent="0.35">
      <c r="A3" s="215" t="s">
        <v>3401</v>
      </c>
      <c r="B3" s="216" t="s">
        <v>3408</v>
      </c>
      <c r="C3" s="217" t="s">
        <v>3409</v>
      </c>
      <c r="D3" s="218" t="s">
        <v>3674</v>
      </c>
      <c r="E3" s="207">
        <f>'Country Indicator Data'!P127+'Country Indicator Data'!P126+'Country Indicator Data'!P35+'Country Indicator Data'!P32</f>
        <v>3909380</v>
      </c>
      <c r="F3" s="207">
        <f>VLOOKUP(B3,'Core Indicators'!$C$3:$G$140,5,FALSE)</f>
        <v>251171000</v>
      </c>
      <c r="G3" s="207">
        <f>AVERAGE('Country Indicator Data'!C127,'Country Indicator Data'!C126,'Country Indicator Data'!C35,'Country Indicator Data'!C32)</f>
        <v>0.80745624999999999</v>
      </c>
      <c r="H3" s="207">
        <f>AVERAGE('Country Indicator Data'!D127,'Country Indicator Data'!D126,'Country Indicator Data'!D35,'Country Indicator Data'!D32)</f>
        <v>6.25</v>
      </c>
      <c r="I3" s="208">
        <f>AVERAGE('Country Indicator Data'!E127,'Country Indicator Data'!E126,'Country Indicator Data'!E35,'Country Indicator Data'!E32)</f>
        <v>7.4999999999999997E-2</v>
      </c>
      <c r="J3" s="208">
        <f>AVERAGE('Country Indicator Data'!F127,'Country Indicator Data'!F126,'Country Indicator Data'!F35,'Country Indicator Data'!F32)</f>
        <v>4.7541666666666664</v>
      </c>
      <c r="K3" s="208">
        <f>AVERAGE('Country Indicator Data'!G126,'Country Indicator Data'!G35,'Country Indicator Data'!G32)</f>
        <v>0.65266696723466766</v>
      </c>
      <c r="L3" s="208">
        <f>AVERAGE('Country Indicator Data'!H127,'Country Indicator Data'!H126,'Country Indicator Data'!H35,'Country Indicator Data'!H32)</f>
        <v>41.705000877380343</v>
      </c>
      <c r="M3" s="208">
        <f>AVERAGE('Country Indicator Data'!I127,'Country Indicator Data'!I126,'Country Indicator Data'!I35,'Country Indicator Data'!I32)</f>
        <v>5</v>
      </c>
      <c r="N3">
        <f>VLOOKUP($B3,'Core Indicators'!$C$3:$EU$833,149,FALSE)</f>
        <v>3642</v>
      </c>
      <c r="O3" s="208">
        <f>AVERAGE('Country Indicator Data'!K127,'Country Indicator Data'!K126,'Country Indicator Data'!K35,'Country Indicator Data'!K32)</f>
        <v>-0.94330146908760071</v>
      </c>
      <c r="P3" s="208">
        <f>AVERAGE('Country Indicator Data'!L127,'Country Indicator Data'!L126,'Country Indicator Data'!L35,'Country Indicator Data'!L32)</f>
        <v>4.3125</v>
      </c>
      <c r="Q3" s="208">
        <f>AVERAGE('Country Indicator Data'!M127,'Country Indicator Data'!M126,'Country Indicator Data'!M35,'Country Indicator Data'!M32)</f>
        <v>34.75</v>
      </c>
      <c r="R3" s="208">
        <f>AVERAGE('Country Indicator Data'!N127,'Country Indicator Data'!N126,'Country Indicator Data'!N35,'Country Indicator Data'!N32)</f>
        <v>27.25</v>
      </c>
    </row>
    <row r="4" spans="1:18" x14ac:dyDescent="0.35">
      <c r="A4" s="219" t="s">
        <v>3671</v>
      </c>
      <c r="B4" s="220" t="s">
        <v>3673</v>
      </c>
      <c r="C4" s="221" t="s">
        <v>3668</v>
      </c>
      <c r="D4" s="222" t="s">
        <v>3675</v>
      </c>
      <c r="E4" s="214">
        <f>'Country Indicator Data'!P189+'Country Indicator Data'!P52+'Country Indicator Data'!P25+'Country Indicator Data'!P38+'Country Indicator Data'!P176+'Country Indicator Data'!P136</f>
        <v>11883180</v>
      </c>
      <c r="F4" s="207">
        <f>VLOOKUP(B4,'Core Indicators'!$C$3:$G$140,5,FALSE)</f>
        <v>335922000</v>
      </c>
      <c r="G4" s="36">
        <f>AVERAGE('Country Indicator Data'!C25,'Country Indicator Data'!C38,'Country Indicator Data'!C52,'Country Indicator Data'!C136,'Country Indicator Data'!C176,'Country Indicator Data'!C189)</f>
        <v>0.49750491833333327</v>
      </c>
      <c r="H4" s="36">
        <f>AVERAGE('Country Indicator Data'!D25,'Country Indicator Data'!D38,'Country Indicator Data'!D52,'Country Indicator Data'!D136,'Country Indicator Data'!D176,'Country Indicator Data'!D189)</f>
        <v>9.8333333333333339</v>
      </c>
      <c r="I4" s="36">
        <f>AVERAGE('Country Indicator Data'!E25,'Country Indicator Data'!E38,'Country Indicator Data'!E52,'Country Indicator Data'!E136,'Country Indicator Data'!E176,'Country Indicator Data'!E189)</f>
        <v>0.26605000000000001</v>
      </c>
      <c r="J4" s="36">
        <f>AVERAGE('Country Indicator Data'!F25,'Country Indicator Data'!F38,'Country Indicator Data'!F52,'Country Indicator Data'!F136,'Country Indicator Data'!F176,'Country Indicator Data'!F189)</f>
        <v>6.14</v>
      </c>
      <c r="K4" s="36">
        <f>AVERAGE('Country Indicator Data'!G25,'Country Indicator Data'!G38,'Country Indicator Data'!G52,'Country Indicator Data'!G136,'Country Indicator Data'!G176,'Country Indicator Data'!G189)</f>
        <v>0.39464264943168964</v>
      </c>
      <c r="L4" s="36">
        <f>AVERAGE('Country Indicator Data'!H25,'Country Indicator Data'!H38,'Country Indicator Data'!H52,'Country Indicator Data'!H136,'Country Indicator Data'!H176,'Country Indicator Data'!H189)</f>
        <v>48.287999725341784</v>
      </c>
      <c r="M4" s="36">
        <f>AVERAGE('Country Indicator Data'!I25,'Country Indicator Data'!I38,'Country Indicator Data'!I52,'Country Indicator Data'!I136,'Country Indicator Data'!I176,'Country Indicator Data'!I189)</f>
        <v>2.8333333333333335</v>
      </c>
      <c r="N4" t="str">
        <f>VLOOKUP($B4,'Core Indicators'!$C$3:$EU$833,149,FALSE)</f>
        <v>x</v>
      </c>
      <c r="O4" s="213">
        <f>AVERAGE('Country Indicator Data'!K25,'Country Indicator Data'!K38,'Country Indicator Data'!K52,'Country Indicator Data'!K136,'Country Indicator Data'!K176,'Country Indicator Data'!K189)</f>
        <v>-0.69905045628547668</v>
      </c>
      <c r="P4" s="213">
        <f>AVERAGE('Country Indicator Data'!L25,'Country Indicator Data'!L38,'Country Indicator Data'!L52,'Country Indicator Data'!L136,'Country Indicator Data'!L176,'Country Indicator Data'!L189)</f>
        <v>5.6</v>
      </c>
      <c r="Q4" s="213">
        <f>AVERAGE('Country Indicator Data'!M25,'Country Indicator Data'!M38,'Country Indicator Data'!M52,'Country Indicator Data'!M136,'Country Indicator Data'!M176,'Country Indicator Data'!M189)</f>
        <v>63.833333333333336</v>
      </c>
      <c r="R4" s="213">
        <f>AVERAGE('Country Indicator Data'!N25,'Country Indicator Data'!N38,'Country Indicator Data'!N52,'Country Indicator Data'!N136,'Country Indicator Data'!N176,'Country Indicator Data'!N189)</f>
        <v>32.5</v>
      </c>
    </row>
    <row r="5" spans="1:18" x14ac:dyDescent="0.35">
      <c r="A5" s="219" t="s">
        <v>4409</v>
      </c>
      <c r="B5" s="220" t="s">
        <v>4206</v>
      </c>
      <c r="C5" s="223" t="s">
        <v>4207</v>
      </c>
      <c r="D5" s="222" t="s">
        <v>4208</v>
      </c>
      <c r="E5" s="207">
        <f>'Regional Crises'!P62+'Country Indicator Data'!P130</f>
        <v>770880</v>
      </c>
      <c r="F5" s="207">
        <f>VLOOKUP(B5,'Core Indicators'!$C$3:$G$140,5,FALSE)</f>
        <v>1561970000</v>
      </c>
      <c r="G5" s="36">
        <f>AVERAGE('Country Indicator Data'!C77,'Country Indicator Data'!C130)</f>
        <v>0.71697299999999997</v>
      </c>
      <c r="H5" s="213">
        <f>AVERAGE('Country Indicator Data'!D77,'Country Indicator Data'!D130)</f>
        <v>5</v>
      </c>
      <c r="I5" s="36">
        <f>AVERAGE('Country Indicator Data'!E77,'Country Indicator Data'!E130)</f>
        <v>8.3500000000000005E-2</v>
      </c>
      <c r="J5" s="36">
        <f>AVERAGE('Country Indicator Data'!F77,'Country Indicator Data'!F130)</f>
        <v>5.65</v>
      </c>
      <c r="K5" s="213">
        <f>AVERAGE('Country Indicator Data'!G77,'Country Indicator Data'!G130)</f>
        <v>0.53773881815372104</v>
      </c>
      <c r="L5" s="36">
        <f>AVERAGE('Country Indicator Data'!H77,'Country Indicator Data'!H130)</f>
        <v>31.745000839233398</v>
      </c>
      <c r="M5" s="213">
        <f>AVERAGE('Country Indicator Data'!I77, 'Country Indicator Data'!I130)</f>
        <v>4.5</v>
      </c>
      <c r="N5">
        <f>VLOOKUP($B5,'Core Indicators'!$C$3:$EU$833,149,FALSE)</f>
        <v>820</v>
      </c>
      <c r="O5">
        <f>AVERAGE('Country Indicator Data'!K77,'Country Indicator Data'!K130)</f>
        <v>-0.42252917401492596</v>
      </c>
      <c r="P5" s="36">
        <f>AVERAGE('Country Indicator Data'!L77, 'Country Indicator Data'!L130)</f>
        <v>5.125</v>
      </c>
      <c r="Q5" s="36">
        <f>AVERAGE('Country Indicator Data'!M77, 'Country Indicator Data'!M130)</f>
        <v>60</v>
      </c>
      <c r="R5" s="213">
        <f>AVERAGE('Country Indicator Data'!N77, 'Country Indicator Data'!N130)</f>
        <v>36</v>
      </c>
    </row>
    <row r="6" spans="1:18" x14ac:dyDescent="0.35">
      <c r="A6" s="219" t="s">
        <v>4354</v>
      </c>
      <c r="B6" s="220" t="s">
        <v>4357</v>
      </c>
      <c r="C6" s="223" t="s">
        <v>4359</v>
      </c>
      <c r="D6" s="222" t="s">
        <v>4360</v>
      </c>
      <c r="E6" s="207">
        <f>'Country Indicator Data'!P119+'Country Indicator Data'!P15</f>
        <v>783250</v>
      </c>
      <c r="F6" s="207">
        <f>VLOOKUP(B6,'Core Indicators'!$C$3:$G$140,5,FALSE)</f>
        <v>195527000</v>
      </c>
      <c r="G6" s="36">
        <f>AVERAGE('Country Indicator Data'!C15,'Country Indicator Data'!C119)</f>
        <v>0.37660049999999989</v>
      </c>
      <c r="H6" s="36">
        <f>AVERAGE('Country Indicator Data'!D15,'Country Indicator Data'!D119)</f>
        <v>3.5</v>
      </c>
      <c r="I6" s="36">
        <f>AVERAGE('Country Indicator Data'!E15,'Country Indicator Data'!E119)</f>
        <v>0.21250000000000002</v>
      </c>
      <c r="J6" s="36">
        <f>AVERAGE('Country Indicator Data'!F15,'Country Indicator Data'!F119)</f>
        <v>4.0583333333333336</v>
      </c>
      <c r="K6" s="36">
        <f>AVERAGE('Country Indicator Data'!G15,'Country Indicator Data'!G119)</f>
        <v>0.4469182824285205</v>
      </c>
      <c r="L6" s="36">
        <f>AVERAGE('Country Indicator Data'!H15,'Country Indicator Data'!H119)</f>
        <v>31.9799995422363</v>
      </c>
      <c r="M6" s="36">
        <f>AVERAGE('Country Indicator Data'!I15,'Country Indicator Data'!I119)</f>
        <v>3.5</v>
      </c>
      <c r="N6">
        <f>VLOOKUP($B6,'Core Indicators'!$C$3:$EU$833,149,FALSE)</f>
        <v>985</v>
      </c>
      <c r="O6" s="36">
        <f>AVERAGE('Country Indicator Data'!K15,'Country Indicator Data'!K119)</f>
        <v>-0.96059635281562805</v>
      </c>
      <c r="P6" s="36">
        <f>AVERAGE('Country Indicator Data'!L15,'Country Indicator Data'!L119)</f>
        <v>3.375</v>
      </c>
      <c r="Q6" s="36">
        <f>AVERAGE('Country Indicator Data'!M15,'Country Indicator Data'!M119)</f>
        <v>38</v>
      </c>
      <c r="R6" s="36">
        <f>AVERAGE('Country Indicator Data'!N15,'Country Indicator Data'!N119)</f>
        <v>27</v>
      </c>
    </row>
    <row r="7" spans="1:18" x14ac:dyDescent="0.35">
      <c r="A7" s="219" t="s">
        <v>4278</v>
      </c>
      <c r="B7" s="220" t="s">
        <v>4282</v>
      </c>
      <c r="C7" s="219" t="s">
        <v>4286</v>
      </c>
      <c r="D7" s="222" t="s">
        <v>4290</v>
      </c>
      <c r="E7" s="207">
        <f>'Country Indicator Data'!P5+'Country Indicator Data'!P117+'Country Indicator Data'!P161</f>
        <v>3328251</v>
      </c>
      <c r="F7" s="207">
        <f>VLOOKUP(B7,'Core Indicators'!$C$3:$G$140,5,FALSE)</f>
        <v>79838000</v>
      </c>
      <c r="G7" s="36">
        <f>AVERAGE('Country Indicator Data'!C117,'Country Indicator Data'!C5,'Country Indicator Data'!C161)</f>
        <v>0.58362066666666668</v>
      </c>
      <c r="H7" s="36">
        <f>AVERAGE('Country Indicator Data'!D117,'Country Indicator Data'!D5,'Country Indicator Data'!D161)</f>
        <v>6.333333333333333</v>
      </c>
      <c r="I7" s="36">
        <f>AVERAGE('Country Indicator Data'!E117,'Country Indicator Data'!E5,'Country Indicator Data'!E161)</f>
        <v>0.32400000000000001</v>
      </c>
      <c r="J7" s="36">
        <f>AVERAGE('Country Indicator Data'!F117,'Country Indicator Data'!F5,'Country Indicator Data'!F161)</f>
        <v>4.2750000000000004</v>
      </c>
      <c r="K7" s="36">
        <f>AVERAGE('Country Indicator Data'!G117,'Country Indicator Data'!G5,'Country Indicator Data'!G161)</f>
        <v>0.33440412326349045</v>
      </c>
      <c r="L7" s="36">
        <f>AVERAGE('Country Indicator Data'!H117,'Country Indicator Data'!H5,'Country Indicator Data'!H161)</f>
        <v>38.305000305175753</v>
      </c>
      <c r="M7" s="36">
        <f>AVERAGE('Country Indicator Data'!I117,'Country Indicator Data'!I5,'Country Indicator Data'!I161)</f>
        <v>3</v>
      </c>
      <c r="N7">
        <f>VLOOKUP($B7,'Core Indicators'!$C$3:$EU$833,149,FALSE)</f>
        <v>145</v>
      </c>
      <c r="O7" s="36">
        <f>AVERAGE('Country Indicator Data'!K117,'Country Indicator Data'!K5,'Country Indicator Data'!K161)</f>
        <v>-3.7518044312795005E-3</v>
      </c>
      <c r="P7" s="36">
        <f>AVERAGE('Country Indicator Data'!L117,'Country Indicator Data'!L5,'Country Indicator Data'!L161)</f>
        <v>3.75</v>
      </c>
      <c r="Q7" s="36">
        <f>AVERAGE('Country Indicator Data'!M117,'Country Indicator Data'!M5,'Country Indicator Data'!M161)</f>
        <v>56</v>
      </c>
      <c r="R7" s="36">
        <f>AVERAGE('Country Indicator Data'!N117,'Country Indicator Data'!N5,'Country Indicator Data'!N161)</f>
        <v>43</v>
      </c>
    </row>
    <row r="8" spans="1:18" x14ac:dyDescent="0.35">
      <c r="A8" s="219" t="s">
        <v>4279</v>
      </c>
      <c r="B8" s="220" t="s">
        <v>4283</v>
      </c>
      <c r="C8" s="219" t="s">
        <v>4287</v>
      </c>
      <c r="D8" s="222" t="s">
        <v>4291</v>
      </c>
      <c r="E8" s="207">
        <f>'Country Indicator Data'!P5+'Country Indicator Data'!P177+'Country Indicator Data'!P99+'Country Indicator Data'!P83</f>
        <v>4590781</v>
      </c>
      <c r="F8" s="207">
        <f>VLOOKUP(B8,'Core Indicators'!$C$3:$G$140,5,FALSE)</f>
        <v>51123000</v>
      </c>
      <c r="G8" s="36">
        <f>AVERAGE('Country Indicator Data'!C5,'Country Indicator Data'!C177,'Country Indicator Data'!C99,'Country Indicator Data'!C83)</f>
        <v>0.60714566749999999</v>
      </c>
      <c r="H8" s="36">
        <f>AVERAGE('Country Indicator Data'!D5,'Country Indicator Data'!D177,'Country Indicator Data'!D99,'Country Indicator Data'!D83)</f>
        <v>5.75</v>
      </c>
      <c r="I8" s="36">
        <f>AVERAGE('Country Indicator Data'!E5,'Country Indicator Data'!E177,'Country Indicator Data'!E99,'Country Indicator Data'!E83)</f>
        <v>6.8875000000000006E-2</v>
      </c>
      <c r="J8" s="36">
        <f>AVERAGE('Country Indicator Data'!F5,'Country Indicator Data'!F177,'Country Indicator Data'!F99,'Country Indicator Data'!F83)</f>
        <v>4.6055555555555552</v>
      </c>
      <c r="K8" s="36">
        <f>AVERAGE('Country Indicator Data'!G5,'Country Indicator Data'!G177,'Country Indicator Data'!G99,'Country Indicator Data'!G83)</f>
        <v>0.2424444142804483</v>
      </c>
      <c r="L8" s="36">
        <f>AVERAGE('Country Indicator Data'!H5,'Country Indicator Data'!H177,'Country Indicator Data'!H99,'Country Indicator Data'!H83)</f>
        <v>35.485000610351548</v>
      </c>
      <c r="M8" s="36">
        <f>AVERAGE('Country Indicator Data'!I5,'Country Indicator Data'!I177,'Country Indicator Data'!I99,'Country Indicator Data'!I83)</f>
        <v>2.75</v>
      </c>
      <c r="N8">
        <f>VLOOKUP($B8,'Core Indicators'!$C$3:$EU$833,149,FALSE)</f>
        <v>463</v>
      </c>
      <c r="O8" s="36">
        <f>AVERAGE('Country Indicator Data'!K5,'Country Indicator Data'!K177,'Country Indicator Data'!K99,'Country Indicator Data'!K83)</f>
        <v>-0.58010961953550577</v>
      </c>
      <c r="P8" s="36">
        <f>AVERAGE('Country Indicator Data'!L5,'Country Indicator Data'!L177,'Country Indicator Data'!L99,'Country Indicator Data'!L83)</f>
        <v>3.9166666666666665</v>
      </c>
      <c r="Q8" s="36">
        <f>AVERAGE('Country Indicator Data'!M5,'Country Indicator Data'!M177,'Country Indicator Data'!M99,'Country Indicator Data'!M83)</f>
        <v>50.75</v>
      </c>
      <c r="R8" s="36">
        <f>AVERAGE('Country Indicator Data'!N5,'Country Indicator Data'!N177,'Country Indicator Data'!N99,'Country Indicator Data'!N83)</f>
        <v>34</v>
      </c>
    </row>
    <row r="9" spans="1:18" x14ac:dyDescent="0.35">
      <c r="A9" s="219" t="s">
        <v>4280</v>
      </c>
      <c r="B9" s="220" t="s">
        <v>4284</v>
      </c>
      <c r="C9" s="219" t="s">
        <v>4288</v>
      </c>
      <c r="D9" s="222" t="s">
        <v>4292</v>
      </c>
      <c r="E9" s="207">
        <f>SUM('Country Indicator Data'!P168,'Country Indicator Data'!P80,'Country Indicator Data'!P96,'Country Indicator Data'!P53,'Country Indicator Data'!P178,'Country Indicator Data'!P86)</f>
        <v>2482040</v>
      </c>
      <c r="F9" s="207">
        <f>VLOOKUP(B9,'Core Indicators'!$C$3:$G$140,5,FALSE)</f>
        <v>249034000</v>
      </c>
      <c r="G9" s="36">
        <f>AVERAGE('Country Indicator Data'!C168,'Country Indicator Data'!C96,'Country Indicator Data'!C86,'Country Indicator Data'!C53,'Country Indicator Data'!C80,'Country Indicator Data'!C178)</f>
        <v>0.51496666666666668</v>
      </c>
      <c r="H9" s="213">
        <f>AVERAGE('Country Indicator Data'!D168,'Country Indicator Data'!D96,'Country Indicator Data'!D86,'Country Indicator Data'!D53,'Country Indicator Data'!D80,'Country Indicator Data'!D178)</f>
        <v>3.5</v>
      </c>
      <c r="I9" s="36">
        <f>AVERAGE('Country Indicator Data'!E168,'Country Indicator Data'!E96,'Country Indicator Data'!E86,'Country Indicator Data'!E53,'Country Indicator Data'!E80,'Country Indicator Data'!E178)</f>
        <v>0.32666666666666666</v>
      </c>
      <c r="J9" s="36">
        <f>AVERAGE('Country Indicator Data'!F168,'Country Indicator Data'!F96,'Country Indicator Data'!F86,'Country Indicator Data'!F53,'Country Indicator Data'!F80,'Country Indicator Data'!F178)</f>
        <v>3.9722222222222228</v>
      </c>
      <c r="K9" s="36">
        <f>AVERAGE('Country Indicator Data'!G168,'Country Indicator Data'!G96,'Country Indicator Data'!G86,'Country Indicator Data'!G80,'Country Indicator Data'!G53,'Country Indicator Data'!G178)</f>
        <v>0.47174814961675798</v>
      </c>
      <c r="L9" s="36">
        <f>AVERAGE('Country Indicator Data'!H168,'Country Indicator Data'!H96,'Country Indicator Data'!H86,'Country Indicator Data'!H80,'Country Indicator Data'!H53,'Country Indicator Data'!H178)</f>
        <v>33.97799987792969</v>
      </c>
      <c r="M9" s="213">
        <f>AVERAGE('Country Indicator Data'!I168,'Country Indicator Data'!I96,'Country Indicator Data'!I86,'Country Indicator Data'!I80,'Country Indicator Data'!I53,'Country Indicator Data'!I178)</f>
        <v>4</v>
      </c>
      <c r="N9">
        <f>VLOOKUP($B9,'Core Indicators'!$C$3:$EU$833,149,FALSE)</f>
        <v>7895</v>
      </c>
      <c r="O9">
        <f>AVERAGE('Country Indicator Data'!K168,'Country Indicator Data'!K96,'Country Indicator Data'!K86,'Country Indicator Data'!K80,'Country Indicator Data'!K53,'Country Indicator Data'!K178)</f>
        <v>-0.62953676035006845</v>
      </c>
      <c r="P9" s="36">
        <f>AVERAGE('Country Indicator Data'!L168,'Country Indicator Data'!L96,'Country Indicator Data'!L86,'Country Indicator Data'!L80,'Country Indicator Data'!L53,'Country Indicator Data'!L178)</f>
        <v>3.7083333333333335</v>
      </c>
      <c r="Q9" s="36">
        <f>AVERAGE('Country Indicator Data'!M168,'Country Indicator Data'!M96,'Country Indicator Data'!M86,'Country Indicator Data'!M80,'Country Indicator Data'!M53,'Country Indicator Data'!M178)</f>
        <v>28</v>
      </c>
      <c r="R9" s="36">
        <f>AVERAGE('Country Indicator Data'!N168,'Country Indicator Data'!N96,'Country Indicator Data'!N86,'Country Indicator Data'!N80,'Country Indicator Data'!N53,'Country Indicator Data'!N178)</f>
        <v>30.166666666666668</v>
      </c>
    </row>
    <row r="10" spans="1:18" x14ac:dyDescent="0.35">
      <c r="A10" s="219" t="s">
        <v>5262</v>
      </c>
      <c r="B10" s="220" t="s">
        <v>4285</v>
      </c>
      <c r="C10" s="219" t="s">
        <v>4289</v>
      </c>
      <c r="D10" s="222" t="s">
        <v>4293</v>
      </c>
      <c r="E10" s="207">
        <f>SUM('Country Indicator Data'!P67,'Country Indicator Data'!P178)</f>
        <v>898530</v>
      </c>
      <c r="F10" s="207">
        <f>VLOOKUP(B10,'Core Indicators'!$C$3:$G$140,5,FALSE)</f>
        <v>91602000</v>
      </c>
      <c r="G10" s="36">
        <f>AVERAGE('Country Indicator Data'!C67,'Country Indicator Data'!C178)</f>
        <v>0.28425550000000005</v>
      </c>
      <c r="H10" s="213">
        <f>AVERAGE('Country Indicator Data'!D67,'Country Indicator Data'!D178)</f>
        <v>8</v>
      </c>
      <c r="I10" s="36">
        <f>AVERAGE('Country Indicator Data'!E67,'Country Indicator Data'!E178)</f>
        <v>0.18350000000000002</v>
      </c>
      <c r="J10" s="36">
        <f>AVERAGE('Country Indicator Data'!F67,'Country Indicator Data'!F178)</f>
        <v>5.55</v>
      </c>
      <c r="K10" s="36">
        <f>AVERAGE('Country Indicator Data'!G67,'Country Indicator Data'!G178)</f>
        <v>0.223386039070609</v>
      </c>
      <c r="L10" s="36">
        <f>AVERAGE('Country Indicator Data'!H67,'Country Indicator Data'!H178)</f>
        <v>38.424999237060547</v>
      </c>
      <c r="M10" s="213">
        <f>AVERAGE('Country Indicator Data'!I67,'Country Indicator Data'!I178)</f>
        <v>4</v>
      </c>
      <c r="N10">
        <f>VLOOKUP($B10,'Core Indicators'!$C$3:$EU$833,149,FALSE)</f>
        <v>133</v>
      </c>
      <c r="O10">
        <f>AVERAGE('Country Indicator Data'!K67,'Country Indicator Data'!K178)</f>
        <v>9.1048933565616608E-2</v>
      </c>
      <c r="P10" s="36">
        <f>AVERAGE('Country Indicator Data'!L67,'Country Indicator Data'!L178)</f>
        <v>4.25</v>
      </c>
      <c r="Q10" s="36">
        <f>AVERAGE('Country Indicator Data'!M67,'Country Indicator Data'!M178)</f>
        <v>58.5</v>
      </c>
      <c r="R10" s="36">
        <f>AVERAGE('Country Indicator Data'!N67,'Country Indicator Data'!N178)</f>
        <v>42.5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499984740745262"/>
  </sheetPr>
  <dimension ref="A1:AT118"/>
  <sheetViews>
    <sheetView workbookViewId="0">
      <pane xSplit="7" ySplit="2" topLeftCell="H106" activePane="bottomRight" state="frozen"/>
      <selection pane="topRight" activeCell="H1" sqref="H1"/>
      <selection pane="bottomLeft" activeCell="A3" sqref="A3"/>
      <selection pane="bottomRight" activeCell="C123" sqref="C123"/>
    </sheetView>
  </sheetViews>
  <sheetFormatPr defaultColWidth="8.453125" defaultRowHeight="14.5" x14ac:dyDescent="0.35"/>
  <cols>
    <col min="1" max="1" width="14.1796875" customWidth="1"/>
    <col min="2" max="2" width="13.453125" customWidth="1"/>
    <col min="3" max="3" width="33.81640625" customWidth="1"/>
    <col min="4" max="5" width="0" hidden="1" customWidth="1"/>
    <col min="6" max="6" width="20.453125" customWidth="1"/>
  </cols>
  <sheetData>
    <row r="1" spans="1:46" ht="147" customHeight="1" x14ac:dyDescent="0.35">
      <c r="A1" s="226" t="s">
        <v>696</v>
      </c>
      <c r="B1" s="226" t="s">
        <v>779</v>
      </c>
      <c r="C1" s="226" t="s">
        <v>698</v>
      </c>
      <c r="D1" s="226" t="s">
        <v>695</v>
      </c>
      <c r="E1" s="226" t="str">
        <f>[1]Lists!D:D</f>
        <v>ISO code</v>
      </c>
      <c r="F1" s="227" t="s">
        <v>4775</v>
      </c>
      <c r="G1" s="227" t="s">
        <v>4776</v>
      </c>
      <c r="H1" s="177" t="s">
        <v>2800</v>
      </c>
      <c r="I1" s="228" t="s">
        <v>660</v>
      </c>
      <c r="J1" s="228" t="s">
        <v>458</v>
      </c>
      <c r="K1" s="229" t="s">
        <v>476</v>
      </c>
      <c r="L1" s="228" t="s">
        <v>533</v>
      </c>
      <c r="M1" s="228" t="s">
        <v>666</v>
      </c>
      <c r="N1" s="230" t="s">
        <v>667</v>
      </c>
      <c r="O1" s="230" t="s">
        <v>668</v>
      </c>
      <c r="P1" s="228" t="s">
        <v>670</v>
      </c>
      <c r="Q1" s="228" t="s">
        <v>671</v>
      </c>
      <c r="R1" s="229" t="s">
        <v>477</v>
      </c>
      <c r="S1" s="178" t="s">
        <v>2801</v>
      </c>
      <c r="T1" s="231" t="s">
        <v>678</v>
      </c>
      <c r="U1" s="231" t="s">
        <v>679</v>
      </c>
      <c r="V1" s="231" t="s">
        <v>680</v>
      </c>
      <c r="W1" s="231" t="s">
        <v>681</v>
      </c>
      <c r="X1" s="232" t="s">
        <v>682</v>
      </c>
      <c r="Y1" s="179" t="s">
        <v>656</v>
      </c>
      <c r="Z1" s="233" t="s">
        <v>526</v>
      </c>
      <c r="AA1" s="234" t="s">
        <v>474</v>
      </c>
      <c r="AB1" s="235" t="s">
        <v>475</v>
      </c>
      <c r="AC1" s="235" t="s">
        <v>685</v>
      </c>
      <c r="AD1" s="234" t="s">
        <v>506</v>
      </c>
      <c r="AE1" s="234" t="s">
        <v>464</v>
      </c>
      <c r="AF1" s="233" t="s">
        <v>527</v>
      </c>
      <c r="AG1" s="236" t="s">
        <v>688</v>
      </c>
      <c r="AH1" s="115" t="s">
        <v>655</v>
      </c>
      <c r="AI1" s="235" t="s">
        <v>643</v>
      </c>
      <c r="AJ1" s="235" t="s">
        <v>644</v>
      </c>
      <c r="AK1" s="235" t="s">
        <v>645</v>
      </c>
      <c r="AL1" s="235" t="s">
        <v>646</v>
      </c>
      <c r="AM1" s="236" t="s">
        <v>652</v>
      </c>
      <c r="AN1" s="235" t="s">
        <v>647</v>
      </c>
      <c r="AO1" s="235" t="s">
        <v>648</v>
      </c>
      <c r="AP1" s="236" t="s">
        <v>653</v>
      </c>
      <c r="AQ1" s="235" t="s">
        <v>649</v>
      </c>
      <c r="AR1" s="235" t="s">
        <v>650</v>
      </c>
      <c r="AS1" s="235" t="s">
        <v>651</v>
      </c>
      <c r="AT1" s="236" t="s">
        <v>654</v>
      </c>
    </row>
    <row r="2" spans="1:46" x14ac:dyDescent="0.35">
      <c r="A2" s="237"/>
      <c r="B2" s="237"/>
      <c r="C2" s="237"/>
      <c r="D2" s="237"/>
      <c r="E2" s="237"/>
      <c r="F2" s="237"/>
      <c r="G2" s="237"/>
      <c r="H2" s="238">
        <v>0.2</v>
      </c>
      <c r="I2" s="237"/>
      <c r="J2" s="237"/>
      <c r="K2" s="239">
        <v>0.3</v>
      </c>
      <c r="L2" s="237"/>
      <c r="M2" s="237"/>
      <c r="N2" s="237"/>
      <c r="O2" s="237"/>
      <c r="P2" s="237"/>
      <c r="Q2" s="237"/>
      <c r="R2" s="239">
        <v>0.7</v>
      </c>
      <c r="S2" s="238">
        <v>0.5</v>
      </c>
      <c r="T2" s="240"/>
      <c r="U2" s="240"/>
      <c r="V2" s="240"/>
      <c r="W2" s="239"/>
      <c r="X2" s="240"/>
      <c r="Y2" s="238">
        <v>0.3</v>
      </c>
      <c r="Z2" s="240"/>
      <c r="AA2" s="240"/>
      <c r="AB2" s="240"/>
      <c r="AC2" s="240"/>
      <c r="AD2" s="240"/>
      <c r="AE2" s="241"/>
      <c r="AF2" s="240"/>
      <c r="AG2" s="240"/>
      <c r="AH2" s="240"/>
      <c r="AI2" s="240"/>
      <c r="AJ2" s="239"/>
      <c r="AK2" s="240"/>
      <c r="AL2" s="240"/>
      <c r="AM2" s="240"/>
      <c r="AN2" s="240"/>
      <c r="AO2" s="239"/>
      <c r="AP2" s="240"/>
      <c r="AQ2" s="240"/>
      <c r="AR2" s="240"/>
      <c r="AS2" s="240"/>
      <c r="AT2" s="239"/>
    </row>
    <row r="3" spans="1:46" x14ac:dyDescent="0.35">
      <c r="A3" s="242" t="str">
        <f>Lists!A:A</f>
        <v>Afghanistan</v>
      </c>
      <c r="B3" s="242" t="str">
        <f>Lists!F:F</f>
        <v>Complex crisis</v>
      </c>
      <c r="C3" s="242" t="str">
        <f>Lists!B:B</f>
        <v>Complex crisis in Afghanistan</v>
      </c>
      <c r="D3" s="242" t="str">
        <f>Lists!C:C</f>
        <v>AFG001</v>
      </c>
      <c r="E3" s="242" t="str">
        <f>Lists!D:D</f>
        <v>AFG</v>
      </c>
      <c r="F3" s="213" t="str">
        <f t="shared" ref="F3:F66" si="0">IF(OR(H3="x",S3="x"),"x",IF(ROUND((H3*$H$2+S3*$S$2+Y3*$Y$2),0)=1,"High Reliability",IF(ROUND((H3*$H$2+S3*$S$2+Y3*$Y$2),0)=2,"Medium Reliability",IF(ROUND((H3*$H$2+S3*$S$2+Y3*$Y$2),0)=3,"Low Reliability"))))</f>
        <v>Medium Reliability</v>
      </c>
      <c r="G3" s="213">
        <f>COUNTIF(I3:J3,"x")+COUNTIF(L3:M3,"x")+COUNTIF(P3:Q3,"x")+COUNTIF(T3:X3,"x")+COUNTIF(AA3:AC3,"x")+COUNTIF(AE3:AH3,"x")</f>
        <v>0</v>
      </c>
      <c r="H3" s="243">
        <f>IF(OR(R3="x",K3="x"),"x",ROUND(K3*$K$2+R3*$R$2,1))</f>
        <v>2.2000000000000002</v>
      </c>
      <c r="I3" s="242">
        <f>'Core Indicators'!R3</f>
        <v>1</v>
      </c>
      <c r="J3" s="242">
        <f>'Core Indicators'!Z3</f>
        <v>3</v>
      </c>
      <c r="K3" s="213">
        <f>IF(AND(J3="x",I3="x"),"x",IF(OR(J3="x",I3="x"),AVERAGE(I3,J3),ROUND((10-GEOMEAN(((10-I3)/10*9+1),((10-J3)/10*9+1)))/9*10,1)))</f>
        <v>2.1</v>
      </c>
      <c r="L3" s="242">
        <f>'Core Indicators'!AH3</f>
        <v>3</v>
      </c>
      <c r="M3" s="242">
        <f>'Core Indicators'!AP3</f>
        <v>2</v>
      </c>
      <c r="N3">
        <f>'Core Indicators'!AX3</f>
        <v>2</v>
      </c>
      <c r="O3" t="str">
        <f>'Core Indicators'!BF3</f>
        <v>x</v>
      </c>
      <c r="P3">
        <f>IF(AND(O3="x",N3="x"),"x",AVERAGE(N3,O3))</f>
        <v>2</v>
      </c>
      <c r="Q3" s="242">
        <f>'Core Indicators'!BN3</f>
        <v>2</v>
      </c>
      <c r="R3" s="213">
        <f>IF(AND(L3="x",M3="x",P3="x",Q3="x"),"x",IF(OR(L3="x",M3="x",P3="x",Q3="x"),AVERAGE(M3,L3,P3,Q3),ROUND((10-GEOMEAN(((10-M3)/10*9+1),((10-L3)/10*9+1),((10-P3)/10*9+1),((10-Q3)/10*9+1)))/9*10,1)))</f>
        <v>2.2999999999999998</v>
      </c>
      <c r="S3" s="243">
        <f>IF(T3="x","x",AVERAGE(T3:X3))</f>
        <v>2</v>
      </c>
      <c r="T3" s="244">
        <f>'Core Indicators'!DJ3</f>
        <v>2</v>
      </c>
      <c r="U3" s="244">
        <f>'Core Indicators'!DR3</f>
        <v>2</v>
      </c>
      <c r="V3" s="244">
        <f>'Core Indicators'!DZ3</f>
        <v>2</v>
      </c>
      <c r="W3" s="244">
        <f>'Core Indicators'!EH3</f>
        <v>2</v>
      </c>
      <c r="X3" s="244">
        <f>'Core Indicators'!EP3</f>
        <v>2</v>
      </c>
      <c r="Y3" s="213">
        <f>IF(OR(AF3="x",Z3="x"),Z3,ROUND((10-GEOMEAN(((10-Z3)/10*9+1),((10-AF3)/10*9+1)))/9*10,1))</f>
        <v>1.2</v>
      </c>
      <c r="Z3" s="213">
        <f>AVERAGE(AA3,AD3,AE3)</f>
        <v>1.1666666666666667</v>
      </c>
      <c r="AA3" s="242">
        <v>1</v>
      </c>
      <c r="AB3" s="242">
        <v>1</v>
      </c>
      <c r="AC3" s="242">
        <f>'Core Indicators'!EX3</f>
        <v>2</v>
      </c>
      <c r="AD3" s="213">
        <f>AVERAGE(AB3:AC3)</f>
        <v>1.5</v>
      </c>
      <c r="AE3" s="242">
        <v>1</v>
      </c>
      <c r="AF3" s="213">
        <f>IF(AND(AG3="x",AH3="x"),"x",AVERAGE(AG3:AH3))</f>
        <v>1.2222222222222223</v>
      </c>
      <c r="AG3" s="242">
        <f>'Core Indicators'!FF3</f>
        <v>1</v>
      </c>
      <c r="AH3" s="242">
        <f>IF(AND(AP3="x",AT3="x",AM3="x"),"x",(AVERAGE(AP3,AT3,AM3)))</f>
        <v>1.4444444444444444</v>
      </c>
      <c r="AI3">
        <f>'Core Indicators'!GD3</f>
        <v>2</v>
      </c>
      <c r="AJ3">
        <f>'Core Indicators'!GL3</f>
        <v>1</v>
      </c>
      <c r="AK3">
        <f>'Core Indicators'!GT3</f>
        <v>2</v>
      </c>
      <c r="AL3">
        <f>'Core Indicators'!HB3</f>
        <v>1</v>
      </c>
      <c r="AM3">
        <f>IF(AND(AI3="x",AJ3="x",AK3="x",AL3="x"),"x",AVERAGE(AI3:AL3))</f>
        <v>1.5</v>
      </c>
      <c r="AN3">
        <f>'Core Indicators'!HJ3</f>
        <v>2</v>
      </c>
      <c r="AO3">
        <f>'Core Indicators'!HR3</f>
        <v>1</v>
      </c>
      <c r="AP3">
        <f>IF(AND(AN3="x",AO3="x"),"x",AVERAGE(AN3:AO3))</f>
        <v>1.5</v>
      </c>
      <c r="AQ3">
        <f>'Core Indicators'!HZ3</f>
        <v>1</v>
      </c>
      <c r="AR3">
        <f>'Core Indicators'!IH3</f>
        <v>2</v>
      </c>
      <c r="AS3">
        <f>'Core Indicators'!IP3</f>
        <v>1</v>
      </c>
      <c r="AT3">
        <f t="shared" ref="AT3:AT66" si="1">IF(AND(AQ3="x",AR3="x",AS3="x"),"x",AVERAGE(AQ3:AS3))</f>
        <v>1.3333333333333333</v>
      </c>
    </row>
    <row r="4" spans="1:46" x14ac:dyDescent="0.35">
      <c r="A4" s="242" t="str">
        <f>Lists!A:A</f>
        <v>Algeria</v>
      </c>
      <c r="B4" s="242" t="str">
        <f>Lists!F:F</f>
        <v>International displacement</v>
      </c>
      <c r="C4" s="242" t="str">
        <f>Lists!B:B</f>
        <v>Mixed migration flows in Algeria</v>
      </c>
      <c r="D4" s="242" t="str">
        <f>Lists!C:C</f>
        <v>DZA002</v>
      </c>
      <c r="E4" s="242" t="str">
        <f>Lists!D:D</f>
        <v>DZA</v>
      </c>
      <c r="F4" s="213" t="str">
        <f t="shared" si="0"/>
        <v>x</v>
      </c>
      <c r="G4" s="213">
        <f t="shared" ref="G4:G67" si="2">COUNTIF(I4:J4,"x")+COUNTIF(L4:M4,"x")+COUNTIF(P4:Q4,"x")+COUNTIF(T4:X4,"x")+COUNTIF(AA4:AC4,"x")+COUNTIF(AE4:AH4,"x")</f>
        <v>6</v>
      </c>
      <c r="H4" s="243">
        <f>IF(OR(R4="x",K4="x"),"x",ROUND(K4*$K$2+R4*$R$2,1))</f>
        <v>2</v>
      </c>
      <c r="I4" s="242">
        <f>'Core Indicators'!R4</f>
        <v>2</v>
      </c>
      <c r="J4" s="242">
        <f>'Core Indicators'!Z4</f>
        <v>2</v>
      </c>
      <c r="K4" s="213">
        <f t="shared" ref="K4:K67" si="3">IF(AND(J4="x",I4="x"),"x",IF(OR(J4="x",I4="x"),AVERAGE(I4,J4),ROUND((10-GEOMEAN(((10-I4)/10*9+1),((10-J4)/10*9+1)))/9*10,1)))</f>
        <v>2</v>
      </c>
      <c r="L4" s="242">
        <f>'Core Indicators'!AH4</f>
        <v>2</v>
      </c>
      <c r="M4" s="242">
        <f>'Core Indicators'!AP4</f>
        <v>2</v>
      </c>
      <c r="N4" t="str">
        <f>'Core Indicators'!AX4</f>
        <v>x</v>
      </c>
      <c r="O4" t="str">
        <f>'Core Indicators'!BF4</f>
        <v>x</v>
      </c>
      <c r="P4" t="str">
        <f t="shared" ref="P4:P67" si="4">IF(AND(O4="x",N4="x"),"x",AVERAGE(N4,O4))</f>
        <v>x</v>
      </c>
      <c r="Q4" s="242" t="b">
        <f>'Core Indicators'!BN4</f>
        <v>0</v>
      </c>
      <c r="R4" s="213">
        <f t="shared" ref="R4:R67" si="5">IF(AND(L4="x",M4="x",P4="x",Q4="x"),"x",IF(OR(L4="x",M4="x",P4="x",Q4="x"),AVERAGE(M4,L4,P4,Q4),ROUND((10-GEOMEAN(((10-M4)/10*9+1),((10-L4)/10*9+1),((10-P4)/10*9+1),((10-Q4)/10*9+1)))/9*10,1)))</f>
        <v>2</v>
      </c>
      <c r="S4" s="243" t="str">
        <f>IF(T4="x","x",AVERAGE(T4:X4))</f>
        <v>x</v>
      </c>
      <c r="T4" s="244" t="str">
        <f>'Core Indicators'!DJ4</f>
        <v>x</v>
      </c>
      <c r="U4" s="244" t="str">
        <f>'Core Indicators'!DR4</f>
        <v>x</v>
      </c>
      <c r="V4" s="244" t="str">
        <f>'Core Indicators'!DZ4</f>
        <v>x</v>
      </c>
      <c r="W4" s="244" t="str">
        <f>'Core Indicators'!EH4</f>
        <v>x</v>
      </c>
      <c r="X4" s="244" t="str">
        <f>'Core Indicators'!EP4</f>
        <v>x</v>
      </c>
      <c r="Y4" s="213">
        <f t="shared" ref="Y4:Y67" si="6">IF(OR(AF4="x",Z4="x"),Z4,ROUND((10-GEOMEAN(((10-Z4)/10*9+1),((10-AF4)/10*9+1)))/9*10,1))</f>
        <v>1.5</v>
      </c>
      <c r="Z4" s="213">
        <f t="shared" ref="Z4:Z67" si="7">AVERAGE(AA4,AD4,AE4)</f>
        <v>1</v>
      </c>
      <c r="AA4" s="242">
        <v>1</v>
      </c>
      <c r="AB4" s="242">
        <v>1</v>
      </c>
      <c r="AC4" s="242" t="b">
        <f>'Core Indicators'!EX4</f>
        <v>0</v>
      </c>
      <c r="AD4" s="213">
        <f t="shared" ref="AD4:AD67" si="8">AVERAGE(AB4:AC4)</f>
        <v>1</v>
      </c>
      <c r="AE4" s="242">
        <v>1</v>
      </c>
      <c r="AF4" s="213">
        <f t="shared" ref="AF4:AF67" si="9">IF(AND(AG4="x",AH4="x"),"x",AVERAGE(AG4:AH4))</f>
        <v>2</v>
      </c>
      <c r="AG4" s="242">
        <f>'Core Indicators'!FF4</f>
        <v>2</v>
      </c>
      <c r="AH4" s="242">
        <f t="shared" ref="AH4:AH67" si="10">IF(AND(AP4="x",AT4="x",AM4="x"),"x",(AVERAGE(AP4,AT4,AM4)))</f>
        <v>2</v>
      </c>
      <c r="AI4">
        <f>'Core Indicators'!GD4</f>
        <v>2</v>
      </c>
      <c r="AJ4">
        <f>'Core Indicators'!GL4</f>
        <v>2</v>
      </c>
      <c r="AK4">
        <f>'Core Indicators'!GT4</f>
        <v>2</v>
      </c>
      <c r="AL4">
        <f>'Core Indicators'!HB4</f>
        <v>2</v>
      </c>
      <c r="AM4">
        <f t="shared" ref="AM4:AM67" si="11">IF(AND(AI4="x",AJ4="x",AK4="x",AL4="x"),"x",AVERAGE(AI4:AL4))</f>
        <v>2</v>
      </c>
      <c r="AN4">
        <f>'Core Indicators'!HJ4</f>
        <v>2</v>
      </c>
      <c r="AO4">
        <f>'Core Indicators'!HR4</f>
        <v>2</v>
      </c>
      <c r="AP4">
        <f t="shared" ref="AP4:AP67" si="12">IF(AND(AN4="x",AO4="x"),"x",AVERAGE(AN4:AO4))</f>
        <v>2</v>
      </c>
      <c r="AQ4">
        <f>'Core Indicators'!HZ4</f>
        <v>2</v>
      </c>
      <c r="AR4">
        <f>'Core Indicators'!IH4</f>
        <v>2</v>
      </c>
      <c r="AS4">
        <f>'Core Indicators'!IP4</f>
        <v>2</v>
      </c>
      <c r="AT4">
        <f t="shared" si="1"/>
        <v>2</v>
      </c>
    </row>
    <row r="5" spans="1:46" x14ac:dyDescent="0.35">
      <c r="A5" s="242" t="str">
        <f>Lists!A:A</f>
        <v>Algeria</v>
      </c>
      <c r="B5" s="242" t="str">
        <f>Lists!F:F</f>
        <v>International displacement</v>
      </c>
      <c r="C5" s="242" t="str">
        <f>Lists!B:B</f>
        <v>Sahrawi refugees in Algeria</v>
      </c>
      <c r="D5" s="242" t="str">
        <f>Lists!C:C</f>
        <v>DZA003</v>
      </c>
      <c r="E5" s="242" t="str">
        <f>Lists!D:D</f>
        <v>DZA</v>
      </c>
      <c r="F5" s="213" t="str">
        <f t="shared" si="0"/>
        <v>Low Reliability</v>
      </c>
      <c r="G5" s="213">
        <f>COUNTIF(I5:J5,"x")+COUNTIF(L5:M5,"x")+COUNTIF(P5:Q5,"x")+COUNTIF(T5:X5,"x")+COUNTIF(AA5:AC5,"x")+COUNTIF(AE5:AH5,"x")</f>
        <v>2</v>
      </c>
      <c r="H5" s="243">
        <f>IF(OR(R5="x",K5="x"),"x",ROUND(K5*$K$2+R5*$R$2,1))</f>
        <v>2.7</v>
      </c>
      <c r="I5" s="242">
        <f>'Core Indicators'!R5</f>
        <v>2</v>
      </c>
      <c r="J5" s="242">
        <f>'Core Indicators'!Z5</f>
        <v>2</v>
      </c>
      <c r="K5" s="213">
        <f t="shared" si="3"/>
        <v>2</v>
      </c>
      <c r="L5" s="242">
        <f>'Core Indicators'!AH5</f>
        <v>3</v>
      </c>
      <c r="M5" s="242">
        <f>'Core Indicators'!AP5</f>
        <v>3</v>
      </c>
      <c r="N5" t="str">
        <f>'Core Indicators'!AX5</f>
        <v>x</v>
      </c>
      <c r="O5" t="str">
        <f>'Core Indicators'!BF5</f>
        <v>x</v>
      </c>
      <c r="P5" t="str">
        <f t="shared" si="4"/>
        <v>x</v>
      </c>
      <c r="Q5" s="242" t="str">
        <f>'Core Indicators'!BN5</f>
        <v>x</v>
      </c>
      <c r="R5" s="213">
        <f t="shared" si="5"/>
        <v>3</v>
      </c>
      <c r="S5" s="243">
        <f>IF(T5="x","x",AVERAGE(T5:X5))</f>
        <v>3</v>
      </c>
      <c r="T5" s="244">
        <f>'Core Indicators'!DJ5</f>
        <v>3</v>
      </c>
      <c r="U5" s="244">
        <f>'Core Indicators'!DR5</f>
        <v>3</v>
      </c>
      <c r="V5" s="244">
        <f>'Core Indicators'!DZ5</f>
        <v>3</v>
      </c>
      <c r="W5" s="244">
        <f>'Core Indicators'!EH5</f>
        <v>3</v>
      </c>
      <c r="X5" s="244">
        <f>'Core Indicators'!EP5</f>
        <v>3</v>
      </c>
      <c r="Y5" s="213">
        <f t="shared" si="6"/>
        <v>1.7</v>
      </c>
      <c r="Z5" s="213">
        <f t="shared" si="7"/>
        <v>1.3333333333333333</v>
      </c>
      <c r="AA5" s="242">
        <v>1</v>
      </c>
      <c r="AB5" s="242">
        <v>1</v>
      </c>
      <c r="AC5" s="242">
        <f>'Core Indicators'!EX5</f>
        <v>3</v>
      </c>
      <c r="AD5" s="213">
        <f t="shared" si="8"/>
        <v>2</v>
      </c>
      <c r="AE5" s="242">
        <v>1</v>
      </c>
      <c r="AF5" s="213">
        <f t="shared" si="9"/>
        <v>2</v>
      </c>
      <c r="AG5" s="242">
        <f>'Core Indicators'!FF5</f>
        <v>2</v>
      </c>
      <c r="AH5" s="242">
        <f t="shared" si="10"/>
        <v>2</v>
      </c>
      <c r="AI5">
        <f>'Core Indicators'!GD5</f>
        <v>2</v>
      </c>
      <c r="AJ5">
        <f>'Core Indicators'!GL5</f>
        <v>2</v>
      </c>
      <c r="AK5">
        <f>'Core Indicators'!GT5</f>
        <v>2</v>
      </c>
      <c r="AL5">
        <f>'Core Indicators'!HB5</f>
        <v>2</v>
      </c>
      <c r="AM5">
        <f t="shared" si="11"/>
        <v>2</v>
      </c>
      <c r="AN5">
        <f>'Core Indicators'!HJ5</f>
        <v>2</v>
      </c>
      <c r="AO5">
        <f>'Core Indicators'!HR5</f>
        <v>2</v>
      </c>
      <c r="AP5">
        <f t="shared" si="12"/>
        <v>2</v>
      </c>
      <c r="AQ5">
        <f>'Core Indicators'!HZ5</f>
        <v>2</v>
      </c>
      <c r="AR5">
        <f>'Core Indicators'!IH5</f>
        <v>2</v>
      </c>
      <c r="AS5">
        <f>'Core Indicators'!IP5</f>
        <v>2</v>
      </c>
      <c r="AT5">
        <f t="shared" si="1"/>
        <v>2</v>
      </c>
    </row>
    <row r="6" spans="1:46" x14ac:dyDescent="0.35">
      <c r="A6" s="242" t="str">
        <f>Lists!A:A</f>
        <v>Algeria, Morocco, Spain</v>
      </c>
      <c r="B6" s="242" t="str">
        <f>Lists!F:F</f>
        <v>Regional crisis</v>
      </c>
      <c r="C6" s="242" t="str">
        <f>Lists!B:B</f>
        <v>Western Mediterranean Route</v>
      </c>
      <c r="D6" s="242" t="str">
        <f>Lists!C:C</f>
        <v>REG008</v>
      </c>
      <c r="E6" s="242" t="str">
        <f>Lists!D:D</f>
        <v>DZA, MAR, ESP</v>
      </c>
      <c r="F6" s="213" t="str">
        <f t="shared" si="0"/>
        <v>x</v>
      </c>
      <c r="G6" s="213">
        <f t="shared" si="2"/>
        <v>10</v>
      </c>
      <c r="H6" s="243" t="str">
        <f>IF(OR(R6="x",K6="x"),"x",ROUND(K6*$K$2+R6*$R$2,1))</f>
        <v>x</v>
      </c>
      <c r="I6" s="242" t="str">
        <f>'Core Indicators'!R6</f>
        <v>x</v>
      </c>
      <c r="J6" s="242" t="str">
        <f>'Core Indicators'!Z6</f>
        <v>x</v>
      </c>
      <c r="K6" s="213" t="str">
        <f t="shared" si="3"/>
        <v>x</v>
      </c>
      <c r="L6" s="242" t="str">
        <f>'Core Indicators'!AH6</f>
        <v>x</v>
      </c>
      <c r="M6" s="242" t="str">
        <f>'Core Indicators'!AP6</f>
        <v>x</v>
      </c>
      <c r="N6" t="str">
        <f>'Core Indicators'!AX6</f>
        <v>x</v>
      </c>
      <c r="O6" t="str">
        <f>'Core Indicators'!BF6</f>
        <v>x</v>
      </c>
      <c r="P6" t="str">
        <f t="shared" si="4"/>
        <v>x</v>
      </c>
      <c r="Q6" s="242">
        <f>'Core Indicators'!BN6</f>
        <v>3</v>
      </c>
      <c r="R6" s="213">
        <f t="shared" si="5"/>
        <v>3</v>
      </c>
      <c r="S6" s="243" t="str">
        <f>IF(T6="x","x",AVERAGE(T6:X6))</f>
        <v>x</v>
      </c>
      <c r="T6" s="244" t="str">
        <f>'Core Indicators'!DJ6</f>
        <v>x</v>
      </c>
      <c r="U6" s="244" t="str">
        <f>'Core Indicators'!DR6</f>
        <v>x</v>
      </c>
      <c r="V6" s="244" t="str">
        <f>'Core Indicators'!DZ6</f>
        <v>x</v>
      </c>
      <c r="W6" s="244" t="str">
        <f>'Core Indicators'!EH6</f>
        <v>x</v>
      </c>
      <c r="X6" s="244" t="str">
        <f>'Core Indicators'!EP6</f>
        <v>x</v>
      </c>
      <c r="Y6" s="213">
        <f t="shared" si="6"/>
        <v>1.4</v>
      </c>
      <c r="Z6" s="213">
        <f t="shared" si="7"/>
        <v>1.3333333333333333</v>
      </c>
      <c r="AA6" s="242">
        <v>1</v>
      </c>
      <c r="AB6" s="242">
        <v>1</v>
      </c>
      <c r="AC6" s="242">
        <f>'Core Indicators'!EX6</f>
        <v>3</v>
      </c>
      <c r="AD6" s="213">
        <f t="shared" si="8"/>
        <v>2</v>
      </c>
      <c r="AE6" s="242">
        <v>1</v>
      </c>
      <c r="AF6" s="213">
        <f t="shared" si="9"/>
        <v>1.5</v>
      </c>
      <c r="AG6" s="242">
        <f>'Core Indicators'!FF6</f>
        <v>1</v>
      </c>
      <c r="AH6" s="242">
        <f t="shared" si="10"/>
        <v>2</v>
      </c>
      <c r="AI6">
        <f>'Core Indicators'!GD6</f>
        <v>2</v>
      </c>
      <c r="AJ6">
        <f>'Core Indicators'!GL6</f>
        <v>2</v>
      </c>
      <c r="AK6">
        <f>'Core Indicators'!GT6</f>
        <v>2</v>
      </c>
      <c r="AL6">
        <f>'Core Indicators'!HB6</f>
        <v>2</v>
      </c>
      <c r="AM6">
        <f t="shared" si="11"/>
        <v>2</v>
      </c>
      <c r="AN6">
        <f>'Core Indicators'!HJ6</f>
        <v>2</v>
      </c>
      <c r="AO6">
        <f>'Core Indicators'!HR6</f>
        <v>2</v>
      </c>
      <c r="AP6">
        <f t="shared" si="12"/>
        <v>2</v>
      </c>
      <c r="AQ6">
        <f>'Core Indicators'!HZ6</f>
        <v>2</v>
      </c>
      <c r="AR6">
        <f>'Core Indicators'!IH6</f>
        <v>2</v>
      </c>
      <c r="AS6">
        <f>'Core Indicators'!IP6</f>
        <v>2</v>
      </c>
      <c r="AT6">
        <f t="shared" si="1"/>
        <v>2</v>
      </c>
    </row>
    <row r="7" spans="1:46" x14ac:dyDescent="0.35">
      <c r="A7" s="242" t="str">
        <f>Lists!A:A</f>
        <v>Algeria, Tunisia, Libya, Italy</v>
      </c>
      <c r="B7" s="242" t="str">
        <f>Lists!F:F</f>
        <v>Regional crisis</v>
      </c>
      <c r="C7" s="242" t="str">
        <f>Lists!B:B</f>
        <v>Central Mediterranean Route</v>
      </c>
      <c r="D7" s="242" t="str">
        <f>Lists!C:C</f>
        <v>REG007</v>
      </c>
      <c r="E7" s="242" t="str">
        <f>Lists!D:D</f>
        <v>DZA, TUN, LBY, ITA</v>
      </c>
      <c r="F7" s="213" t="str">
        <f t="shared" si="0"/>
        <v>x</v>
      </c>
      <c r="G7" s="213">
        <f t="shared" si="2"/>
        <v>10</v>
      </c>
      <c r="H7" s="243" t="str">
        <f t="shared" ref="H7:H70" si="13">IF(OR(R7="x",K7="x"),"x",ROUND(K7*$K$2+R7*$R$2,1))</f>
        <v>x</v>
      </c>
      <c r="I7" s="242" t="str">
        <f>'Core Indicators'!R7</f>
        <v>x</v>
      </c>
      <c r="J7" s="242" t="str">
        <f>'Core Indicators'!Z7</f>
        <v>x</v>
      </c>
      <c r="K7" s="213" t="str">
        <f t="shared" si="3"/>
        <v>x</v>
      </c>
      <c r="L7" s="242" t="str">
        <f>'Core Indicators'!AH7</f>
        <v>x</v>
      </c>
      <c r="M7" s="242" t="str">
        <f>'Core Indicators'!AP7</f>
        <v>x</v>
      </c>
      <c r="N7" t="str">
        <f>'Core Indicators'!AX7</f>
        <v>x</v>
      </c>
      <c r="O7" t="str">
        <f>'Core Indicators'!BF7</f>
        <v>x</v>
      </c>
      <c r="P7" t="str">
        <f>IF(AND(O7="x",N7="x"),"x",AVERAGE(N7,O7))</f>
        <v>x</v>
      </c>
      <c r="Q7" s="242">
        <f>'Core Indicators'!BN7</f>
        <v>3</v>
      </c>
      <c r="R7" s="213">
        <f>IF(AND(L7="x",M7="x",P7="x",Q7="x"),"x",IF(OR(L7="x",M7="x",P7="x",Q7="x"),AVERAGE(M7,L7,P7,Q7),ROUND((10-GEOMEAN(((10-M7)/10*9+1),((10-L7)/10*9+1),((10-P7)/10*9+1),((10-Q7)/10*9+1)))/9*10,1)))</f>
        <v>3</v>
      </c>
      <c r="S7" s="243" t="str">
        <f t="shared" ref="S7:S70" si="14">IF(T7="x","x",AVERAGE(T7:X7))</f>
        <v>x</v>
      </c>
      <c r="T7" s="244" t="str">
        <f>'Core Indicators'!DJ7</f>
        <v>x</v>
      </c>
      <c r="U7" s="244" t="str">
        <f>'Core Indicators'!DR7</f>
        <v>x</v>
      </c>
      <c r="V7" s="244" t="str">
        <f>'Core Indicators'!DZ7</f>
        <v>x</v>
      </c>
      <c r="W7" s="244" t="str">
        <f>'Core Indicators'!EH7</f>
        <v>x</v>
      </c>
      <c r="X7" s="244" t="str">
        <f>'Core Indicators'!EP7</f>
        <v>x</v>
      </c>
      <c r="Y7" s="213">
        <f t="shared" si="6"/>
        <v>1.4</v>
      </c>
      <c r="Z7" s="213">
        <f t="shared" si="7"/>
        <v>1.3333333333333333</v>
      </c>
      <c r="AA7" s="242">
        <v>1</v>
      </c>
      <c r="AB7" s="242">
        <v>1</v>
      </c>
      <c r="AC7" s="242">
        <f>'Core Indicators'!EX7</f>
        <v>3</v>
      </c>
      <c r="AD7" s="213">
        <f t="shared" si="8"/>
        <v>2</v>
      </c>
      <c r="AE7" s="242">
        <v>1</v>
      </c>
      <c r="AF7" s="213">
        <f t="shared" si="9"/>
        <v>1.5</v>
      </c>
      <c r="AG7" s="242">
        <f>'Core Indicators'!FF7</f>
        <v>1</v>
      </c>
      <c r="AH7" s="242">
        <f t="shared" si="10"/>
        <v>2</v>
      </c>
      <c r="AI7">
        <f>'Core Indicators'!GD7</f>
        <v>2</v>
      </c>
      <c r="AJ7">
        <f>'Core Indicators'!GL7</f>
        <v>2</v>
      </c>
      <c r="AK7">
        <f>'Core Indicators'!GT7</f>
        <v>2</v>
      </c>
      <c r="AL7">
        <f>'Core Indicators'!HB7</f>
        <v>2</v>
      </c>
      <c r="AM7">
        <f t="shared" si="11"/>
        <v>2</v>
      </c>
      <c r="AN7">
        <f>'Core Indicators'!HJ7</f>
        <v>2</v>
      </c>
      <c r="AO7">
        <f>'Core Indicators'!HR7</f>
        <v>2</v>
      </c>
      <c r="AP7">
        <f t="shared" si="12"/>
        <v>2</v>
      </c>
      <c r="AQ7">
        <f>'Core Indicators'!HZ7</f>
        <v>2</v>
      </c>
      <c r="AR7">
        <f>'Core Indicators'!IH7</f>
        <v>2</v>
      </c>
      <c r="AS7">
        <f>'Core Indicators'!IP7</f>
        <v>2</v>
      </c>
      <c r="AT7">
        <f t="shared" si="1"/>
        <v>2</v>
      </c>
    </row>
    <row r="8" spans="1:46" x14ac:dyDescent="0.35">
      <c r="A8" s="242" t="str">
        <f>Lists!A:A</f>
        <v>Bahamas</v>
      </c>
      <c r="B8" s="242" t="str">
        <f>Lists!F:F</f>
        <v>Tropical cyclone</v>
      </c>
      <c r="C8" s="242" t="str">
        <f>Lists!B:B</f>
        <v xml:space="preserve">Hurricane Dorian in Bahamas </v>
      </c>
      <c r="D8" s="242" t="str">
        <f>Lists!C:C</f>
        <v>BHS002</v>
      </c>
      <c r="E8" s="242" t="str">
        <f>Lists!D:D</f>
        <v>BHS</v>
      </c>
      <c r="F8" s="213" t="str">
        <f t="shared" si="0"/>
        <v>Medium Reliability</v>
      </c>
      <c r="G8" s="213">
        <f t="shared" si="2"/>
        <v>1</v>
      </c>
      <c r="H8" s="243">
        <f t="shared" si="13"/>
        <v>1.8</v>
      </c>
      <c r="I8" s="242">
        <f>'Core Indicators'!R8</f>
        <v>2</v>
      </c>
      <c r="J8" s="242">
        <f>'Core Indicators'!Z8</f>
        <v>2</v>
      </c>
      <c r="K8" s="213">
        <f t="shared" si="3"/>
        <v>2</v>
      </c>
      <c r="L8" s="242">
        <f>'Core Indicators'!AH8</f>
        <v>1</v>
      </c>
      <c r="M8" s="242">
        <f>'Core Indicators'!AP8</f>
        <v>2</v>
      </c>
      <c r="N8" t="str">
        <f>'Core Indicators'!AX8</f>
        <v>x</v>
      </c>
      <c r="O8" t="str">
        <f>'Core Indicators'!BF8</f>
        <v>x</v>
      </c>
      <c r="P8" t="str">
        <f t="shared" si="4"/>
        <v>x</v>
      </c>
      <c r="Q8" s="242">
        <f>'Core Indicators'!BN8</f>
        <v>2</v>
      </c>
      <c r="R8" s="213">
        <f t="shared" si="5"/>
        <v>1.6666666666666667</v>
      </c>
      <c r="S8" s="243">
        <f t="shared" si="14"/>
        <v>2</v>
      </c>
      <c r="T8" s="244">
        <f>'Core Indicators'!DJ8</f>
        <v>2</v>
      </c>
      <c r="U8" s="244">
        <f>'Core Indicators'!DR8</f>
        <v>2</v>
      </c>
      <c r="V8" s="244">
        <f>'Core Indicators'!DZ8</f>
        <v>2</v>
      </c>
      <c r="W8" s="244">
        <f>'Core Indicators'!EH8</f>
        <v>2</v>
      </c>
      <c r="X8" s="244">
        <f>'Core Indicators'!EP8</f>
        <v>2</v>
      </c>
      <c r="Y8" s="213">
        <f t="shared" si="6"/>
        <v>1.1000000000000001</v>
      </c>
      <c r="Z8" s="213">
        <f t="shared" si="7"/>
        <v>1.1666666666666667</v>
      </c>
      <c r="AA8" s="242">
        <v>1</v>
      </c>
      <c r="AB8" s="242">
        <v>1</v>
      </c>
      <c r="AC8" s="242">
        <f>'Core Indicators'!EX8</f>
        <v>2</v>
      </c>
      <c r="AD8" s="213">
        <f t="shared" si="8"/>
        <v>1.5</v>
      </c>
      <c r="AE8" s="242">
        <v>1</v>
      </c>
      <c r="AF8" s="213">
        <f t="shared" si="9"/>
        <v>1</v>
      </c>
      <c r="AG8" s="242">
        <f>'Core Indicators'!FF8</f>
        <v>1</v>
      </c>
      <c r="AH8" s="242">
        <f t="shared" si="10"/>
        <v>1</v>
      </c>
      <c r="AI8">
        <f>'Core Indicators'!GD8</f>
        <v>1</v>
      </c>
      <c r="AJ8">
        <f>'Core Indicators'!GL8</f>
        <v>1</v>
      </c>
      <c r="AK8">
        <f>'Core Indicators'!GT8</f>
        <v>1</v>
      </c>
      <c r="AL8">
        <f>'Core Indicators'!HB8</f>
        <v>1</v>
      </c>
      <c r="AM8">
        <f t="shared" si="11"/>
        <v>1</v>
      </c>
      <c r="AN8">
        <f>'Core Indicators'!HJ8</f>
        <v>1</v>
      </c>
      <c r="AO8">
        <f>'Core Indicators'!HR8</f>
        <v>1</v>
      </c>
      <c r="AP8">
        <f t="shared" si="12"/>
        <v>1</v>
      </c>
      <c r="AQ8">
        <f>'Core Indicators'!HZ8</f>
        <v>1</v>
      </c>
      <c r="AR8">
        <f>'Core Indicators'!IH8</f>
        <v>1</v>
      </c>
      <c r="AS8">
        <f>'Core Indicators'!IP8</f>
        <v>1</v>
      </c>
      <c r="AT8">
        <f t="shared" si="1"/>
        <v>1</v>
      </c>
    </row>
    <row r="9" spans="1:46" x14ac:dyDescent="0.35">
      <c r="A9" s="242" t="str">
        <f>Lists!A:A</f>
        <v>Bangladesh</v>
      </c>
      <c r="B9" s="242" t="str">
        <f>Lists!F:F</f>
        <v>International displacement</v>
      </c>
      <c r="C9" s="242" t="str">
        <f>Lists!B:B</f>
        <v>Rohingya refugee crisis</v>
      </c>
      <c r="D9" s="242" t="str">
        <f>Lists!C:C</f>
        <v>BGD002</v>
      </c>
      <c r="E9" s="242" t="str">
        <f>Lists!D:D</f>
        <v>BGD</v>
      </c>
      <c r="F9" s="213" t="str">
        <f t="shared" si="0"/>
        <v>Medium Reliability</v>
      </c>
      <c r="G9" s="213">
        <f t="shared" si="2"/>
        <v>0</v>
      </c>
      <c r="H9" s="243">
        <f t="shared" si="13"/>
        <v>1.9</v>
      </c>
      <c r="I9" s="242">
        <f>'Core Indicators'!R9</f>
        <v>2</v>
      </c>
      <c r="J9" s="242">
        <f>'Core Indicators'!Z9</f>
        <v>2</v>
      </c>
      <c r="K9" s="213">
        <f t="shared" si="3"/>
        <v>2</v>
      </c>
      <c r="L9" s="242">
        <f>'Core Indicators'!AH9</f>
        <v>2</v>
      </c>
      <c r="M9" s="242">
        <f>'Core Indicators'!AP9</f>
        <v>1</v>
      </c>
      <c r="N9">
        <f>'Core Indicators'!AX9</f>
        <v>2</v>
      </c>
      <c r="O9">
        <f>'Core Indicators'!BF9</f>
        <v>2</v>
      </c>
      <c r="P9">
        <f t="shared" si="4"/>
        <v>2</v>
      </c>
      <c r="Q9" s="242">
        <f>'Core Indicators'!BN9</f>
        <v>2</v>
      </c>
      <c r="R9" s="213">
        <f t="shared" si="5"/>
        <v>1.8</v>
      </c>
      <c r="S9" s="243">
        <f t="shared" si="14"/>
        <v>3</v>
      </c>
      <c r="T9" s="244">
        <f>'Core Indicators'!DJ9</f>
        <v>3</v>
      </c>
      <c r="U9" s="244">
        <f>'Core Indicators'!DR9</f>
        <v>3</v>
      </c>
      <c r="V9" s="244">
        <f>'Core Indicators'!DZ9</f>
        <v>3</v>
      </c>
      <c r="W9" s="244">
        <f>'Core Indicators'!EH9</f>
        <v>3</v>
      </c>
      <c r="X9" s="244">
        <f>'Core Indicators'!EP9</f>
        <v>3</v>
      </c>
      <c r="Y9" s="213">
        <f t="shared" si="6"/>
        <v>1.4</v>
      </c>
      <c r="Z9" s="213">
        <f t="shared" si="7"/>
        <v>1.1666666666666667</v>
      </c>
      <c r="AA9" s="242">
        <v>1</v>
      </c>
      <c r="AB9" s="242">
        <v>1</v>
      </c>
      <c r="AC9" s="242">
        <f>'Core Indicators'!EX9</f>
        <v>2</v>
      </c>
      <c r="AD9" s="213">
        <f t="shared" si="8"/>
        <v>1.5</v>
      </c>
      <c r="AE9" s="242">
        <v>1</v>
      </c>
      <c r="AF9" s="213">
        <f t="shared" si="9"/>
        <v>1.6111111111111112</v>
      </c>
      <c r="AG9" s="242">
        <f>'Core Indicators'!FF9</f>
        <v>2</v>
      </c>
      <c r="AH9" s="242">
        <f t="shared" si="10"/>
        <v>1.2222222222222223</v>
      </c>
      <c r="AI9">
        <f>'Core Indicators'!GD9</f>
        <v>1</v>
      </c>
      <c r="AJ9">
        <f>'Core Indicators'!GL9</f>
        <v>1</v>
      </c>
      <c r="AK9">
        <f>'Core Indicators'!GT9</f>
        <v>1</v>
      </c>
      <c r="AL9">
        <f>'Core Indicators'!HB9</f>
        <v>1</v>
      </c>
      <c r="AM9">
        <f t="shared" si="11"/>
        <v>1</v>
      </c>
      <c r="AN9">
        <f>'Core Indicators'!HJ9</f>
        <v>1</v>
      </c>
      <c r="AO9">
        <f>'Core Indicators'!HR9</f>
        <v>1</v>
      </c>
      <c r="AP9">
        <f t="shared" si="12"/>
        <v>1</v>
      </c>
      <c r="AQ9">
        <f>'Core Indicators'!HZ9</f>
        <v>1</v>
      </c>
      <c r="AR9">
        <f>'Core Indicators'!IH9</f>
        <v>2</v>
      </c>
      <c r="AS9">
        <f>'Core Indicators'!IP9</f>
        <v>2</v>
      </c>
      <c r="AT9">
        <f t="shared" si="1"/>
        <v>1.6666666666666667</v>
      </c>
    </row>
    <row r="10" spans="1:46" x14ac:dyDescent="0.35">
      <c r="A10" s="242" t="str">
        <f>Lists!A:A</f>
        <v>Bangladesh</v>
      </c>
      <c r="B10" s="242" t="str">
        <f>Lists!F:F</f>
        <v>Tropical cyclone</v>
      </c>
      <c r="C10" s="242" t="str">
        <f>Lists!B:B</f>
        <v>Cyclone Bulbul in Bangladesh</v>
      </c>
      <c r="D10" s="242" t="str">
        <f>Lists!C:C</f>
        <v>BGD005</v>
      </c>
      <c r="E10" s="242" t="str">
        <f>Lists!D:D</f>
        <v>BGD</v>
      </c>
      <c r="F10" s="213" t="str">
        <f t="shared" si="0"/>
        <v>Medium Reliability</v>
      </c>
      <c r="G10" s="213">
        <f t="shared" si="2"/>
        <v>5</v>
      </c>
      <c r="H10" s="243">
        <f t="shared" si="13"/>
        <v>1.8</v>
      </c>
      <c r="I10" s="242">
        <f>'Core Indicators'!R10</f>
        <v>2</v>
      </c>
      <c r="J10" s="242">
        <f>'Core Indicators'!Z10</f>
        <v>2</v>
      </c>
      <c r="K10" s="213">
        <f t="shared" si="3"/>
        <v>2</v>
      </c>
      <c r="L10" s="242">
        <f>'Core Indicators'!AH10</f>
        <v>3</v>
      </c>
      <c r="M10" s="242" t="str">
        <f>'Core Indicators'!AP10</f>
        <v>x</v>
      </c>
      <c r="N10">
        <f>'Core Indicators'!AX10</f>
        <v>1</v>
      </c>
      <c r="O10" t="str">
        <f>'Core Indicators'!BF10</f>
        <v>x</v>
      </c>
      <c r="P10">
        <f t="shared" si="4"/>
        <v>1</v>
      </c>
      <c r="Q10" s="242">
        <f>'Core Indicators'!BN10</f>
        <v>1</v>
      </c>
      <c r="R10" s="213">
        <f t="shared" si="5"/>
        <v>1.6666666666666667</v>
      </c>
      <c r="S10" s="243">
        <f t="shared" si="14"/>
        <v>2.5</v>
      </c>
      <c r="T10" s="244">
        <f>'Core Indicators'!DJ10</f>
        <v>2</v>
      </c>
      <c r="U10" s="244">
        <f>'Core Indicators'!DR10</f>
        <v>3</v>
      </c>
      <c r="V10" s="244" t="str">
        <f>'Core Indicators'!DZ10</f>
        <v>x</v>
      </c>
      <c r="W10" s="244" t="str">
        <f>'Core Indicators'!EH10</f>
        <v>x</v>
      </c>
      <c r="X10" s="244" t="str">
        <f>'Core Indicators'!EP10</f>
        <v>x</v>
      </c>
      <c r="Y10" s="213">
        <f t="shared" si="6"/>
        <v>1.1000000000000001</v>
      </c>
      <c r="Z10" s="213">
        <f t="shared" si="7"/>
        <v>1.1666666666666667</v>
      </c>
      <c r="AA10" s="242">
        <v>1</v>
      </c>
      <c r="AB10" s="242">
        <v>1</v>
      </c>
      <c r="AC10" s="242">
        <f>'Core Indicators'!EX10</f>
        <v>2</v>
      </c>
      <c r="AD10" s="213">
        <f t="shared" si="8"/>
        <v>1.5</v>
      </c>
      <c r="AE10" s="242">
        <v>1</v>
      </c>
      <c r="AF10" s="213">
        <f t="shared" si="9"/>
        <v>1</v>
      </c>
      <c r="AG10" s="242">
        <f>'Core Indicators'!FF10</f>
        <v>1</v>
      </c>
      <c r="AH10" s="242" t="str">
        <f t="shared" si="10"/>
        <v>x</v>
      </c>
      <c r="AI10" t="str">
        <f>'Core Indicators'!GD10</f>
        <v>x</v>
      </c>
      <c r="AJ10" t="str">
        <f>'Core Indicators'!GL10</f>
        <v>x</v>
      </c>
      <c r="AK10" t="str">
        <f>'Core Indicators'!GT10</f>
        <v>x</v>
      </c>
      <c r="AL10" t="str">
        <f>'Core Indicators'!HB10</f>
        <v>x</v>
      </c>
      <c r="AM10" t="str">
        <f t="shared" si="11"/>
        <v>x</v>
      </c>
      <c r="AN10" t="str">
        <f>'Core Indicators'!HJ10</f>
        <v>x</v>
      </c>
      <c r="AO10" t="str">
        <f>'Core Indicators'!HR10</f>
        <v>x</v>
      </c>
      <c r="AP10" t="str">
        <f t="shared" si="12"/>
        <v>x</v>
      </c>
      <c r="AQ10" t="str">
        <f>'Core Indicators'!HZ10</f>
        <v>x</v>
      </c>
      <c r="AR10" t="str">
        <f>'Core Indicators'!IH10</f>
        <v>x</v>
      </c>
      <c r="AS10" t="str">
        <f>'Core Indicators'!IP10</f>
        <v>x</v>
      </c>
      <c r="AT10" t="str">
        <f t="shared" si="1"/>
        <v>x</v>
      </c>
    </row>
    <row r="11" spans="1:46" x14ac:dyDescent="0.35">
      <c r="A11" s="242" t="str">
        <f>Lists!A:A</f>
        <v>Bangladesh, Myanmar</v>
      </c>
      <c r="B11" s="242" t="str">
        <f>Lists!F:F</f>
        <v>Regional crisis</v>
      </c>
      <c r="C11" s="242" t="str">
        <f>Lists!B:B</f>
        <v>Rohingya Regional Crisis</v>
      </c>
      <c r="D11" s="242" t="str">
        <f>Lists!C:C</f>
        <v>REG011</v>
      </c>
      <c r="E11" s="242" t="str">
        <f>Lists!D:D</f>
        <v>BGD, MMR</v>
      </c>
      <c r="F11" s="213" t="str">
        <f t="shared" si="0"/>
        <v>Medium Reliability</v>
      </c>
      <c r="G11" s="213">
        <f t="shared" si="2"/>
        <v>1</v>
      </c>
      <c r="H11" s="243">
        <f t="shared" si="13"/>
        <v>2</v>
      </c>
      <c r="I11" s="242">
        <f>'Core Indicators'!R11</f>
        <v>2</v>
      </c>
      <c r="J11" s="242">
        <f>'Core Indicators'!Z11</f>
        <v>2</v>
      </c>
      <c r="K11" s="213">
        <f t="shared" si="3"/>
        <v>2</v>
      </c>
      <c r="L11" s="242">
        <f>'Core Indicators'!AH11</f>
        <v>2</v>
      </c>
      <c r="M11" s="242">
        <f>'Core Indicators'!AP11</f>
        <v>2</v>
      </c>
      <c r="N11" t="str">
        <f>'Core Indicators'!AX11</f>
        <v>x</v>
      </c>
      <c r="O11" t="str">
        <f>'Core Indicators'!BF11</f>
        <v>x</v>
      </c>
      <c r="P11" t="str">
        <f t="shared" si="4"/>
        <v>x</v>
      </c>
      <c r="Q11" s="242">
        <f>'Core Indicators'!BN11</f>
        <v>2</v>
      </c>
      <c r="R11" s="213">
        <f t="shared" si="5"/>
        <v>2</v>
      </c>
      <c r="S11" s="243">
        <f t="shared" si="14"/>
        <v>2</v>
      </c>
      <c r="T11" s="244">
        <f>'Core Indicators'!DJ11</f>
        <v>2</v>
      </c>
      <c r="U11" s="244">
        <f>'Core Indicators'!DR11</f>
        <v>2</v>
      </c>
      <c r="V11" s="244">
        <f>'Core Indicators'!DZ11</f>
        <v>2</v>
      </c>
      <c r="W11" s="244">
        <f>'Core Indicators'!EH11</f>
        <v>2</v>
      </c>
      <c r="X11" s="244">
        <f>'Core Indicators'!EP11</f>
        <v>2</v>
      </c>
      <c r="Y11" s="213">
        <f t="shared" si="6"/>
        <v>1.2</v>
      </c>
      <c r="Z11" s="213">
        <f t="shared" si="7"/>
        <v>1.1666666666666667</v>
      </c>
      <c r="AA11" s="242">
        <v>1</v>
      </c>
      <c r="AB11" s="242">
        <v>1</v>
      </c>
      <c r="AC11" s="242">
        <f>'Core Indicators'!EX11</f>
        <v>2</v>
      </c>
      <c r="AD11" s="213">
        <f t="shared" si="8"/>
        <v>1.5</v>
      </c>
      <c r="AE11" s="242">
        <v>1</v>
      </c>
      <c r="AF11" s="213">
        <f t="shared" si="9"/>
        <v>1.1805555555555554</v>
      </c>
      <c r="AG11" s="242">
        <f>'Core Indicators'!FF11</f>
        <v>1</v>
      </c>
      <c r="AH11" s="242">
        <f t="shared" si="10"/>
        <v>1.3611111111111109</v>
      </c>
      <c r="AI11">
        <f>'Core Indicators'!GD11</f>
        <v>1</v>
      </c>
      <c r="AJ11">
        <f>'Core Indicators'!GL11</f>
        <v>2</v>
      </c>
      <c r="AK11">
        <f>'Core Indicators'!GT11</f>
        <v>2</v>
      </c>
      <c r="AL11">
        <f>'Core Indicators'!HB11</f>
        <v>2</v>
      </c>
      <c r="AM11">
        <f t="shared" si="11"/>
        <v>1.75</v>
      </c>
      <c r="AN11">
        <f>'Core Indicators'!HJ11</f>
        <v>1</v>
      </c>
      <c r="AO11">
        <f>'Core Indicators'!HR11</f>
        <v>1</v>
      </c>
      <c r="AP11">
        <f t="shared" si="12"/>
        <v>1</v>
      </c>
      <c r="AQ11">
        <f>'Core Indicators'!HZ11</f>
        <v>1</v>
      </c>
      <c r="AR11">
        <f>'Core Indicators'!IH11</f>
        <v>2</v>
      </c>
      <c r="AS11">
        <f>'Core Indicators'!IP11</f>
        <v>1</v>
      </c>
      <c r="AT11">
        <f t="shared" si="1"/>
        <v>1.3333333333333333</v>
      </c>
    </row>
    <row r="12" spans="1:46" x14ac:dyDescent="0.35">
      <c r="A12" s="242" t="str">
        <f>Lists!A:A</f>
        <v>Brazil</v>
      </c>
      <c r="B12" s="242" t="str">
        <f>Lists!F:F</f>
        <v>International displacement</v>
      </c>
      <c r="C12" s="242" t="str">
        <f>Lists!B:B</f>
        <v>Venezuela displacement in Brazil</v>
      </c>
      <c r="D12" s="242" t="str">
        <f>Lists!C:C</f>
        <v>BRA002</v>
      </c>
      <c r="E12" s="242" t="str">
        <f>Lists!D:D</f>
        <v>BRA</v>
      </c>
      <c r="F12" s="213" t="str">
        <f t="shared" si="0"/>
        <v>Medium Reliability</v>
      </c>
      <c r="G12" s="213">
        <f t="shared" si="2"/>
        <v>0</v>
      </c>
      <c r="H12" s="243">
        <f t="shared" si="13"/>
        <v>2</v>
      </c>
      <c r="I12" s="242">
        <f>'Core Indicators'!R12</f>
        <v>2</v>
      </c>
      <c r="J12" s="242">
        <f>'Core Indicators'!Z12</f>
        <v>2</v>
      </c>
      <c r="K12" s="213">
        <f t="shared" si="3"/>
        <v>2</v>
      </c>
      <c r="L12" s="242">
        <f>'Core Indicators'!AH12</f>
        <v>2</v>
      </c>
      <c r="M12" s="242">
        <f>'Core Indicators'!AP12</f>
        <v>2</v>
      </c>
      <c r="N12">
        <f>'Core Indicators'!AX12</f>
        <v>2</v>
      </c>
      <c r="O12">
        <f>'Core Indicators'!BF12</f>
        <v>2</v>
      </c>
      <c r="P12">
        <f t="shared" si="4"/>
        <v>2</v>
      </c>
      <c r="Q12" s="242">
        <f>'Core Indicators'!BN12</f>
        <v>2</v>
      </c>
      <c r="R12" s="213">
        <f t="shared" si="5"/>
        <v>2</v>
      </c>
      <c r="S12" s="243">
        <f t="shared" si="14"/>
        <v>2</v>
      </c>
      <c r="T12" s="244">
        <f>'Core Indicators'!DJ12</f>
        <v>2</v>
      </c>
      <c r="U12" s="244">
        <f>'Core Indicators'!DR12</f>
        <v>2</v>
      </c>
      <c r="V12" s="244">
        <f>'Core Indicators'!DZ12</f>
        <v>2</v>
      </c>
      <c r="W12" s="244">
        <f>'Core Indicators'!EH12</f>
        <v>2</v>
      </c>
      <c r="X12" s="244">
        <f>'Core Indicators'!EP12</f>
        <v>2</v>
      </c>
      <c r="Y12" s="213">
        <f t="shared" si="6"/>
        <v>1.6</v>
      </c>
      <c r="Z12" s="213">
        <f t="shared" si="7"/>
        <v>1.1666666666666667</v>
      </c>
      <c r="AA12" s="242">
        <v>1</v>
      </c>
      <c r="AB12" s="242">
        <v>1</v>
      </c>
      <c r="AC12" s="242">
        <f>'Core Indicators'!EX12</f>
        <v>2</v>
      </c>
      <c r="AD12" s="213">
        <f t="shared" si="8"/>
        <v>1.5</v>
      </c>
      <c r="AE12" s="242">
        <v>1</v>
      </c>
      <c r="AF12" s="213">
        <f t="shared" si="9"/>
        <v>2</v>
      </c>
      <c r="AG12" s="242">
        <f>'Core Indicators'!FF12</f>
        <v>2</v>
      </c>
      <c r="AH12" s="242">
        <f t="shared" si="10"/>
        <v>2</v>
      </c>
      <c r="AI12">
        <f>'Core Indicators'!GD12</f>
        <v>2</v>
      </c>
      <c r="AJ12">
        <f>'Core Indicators'!GL12</f>
        <v>2</v>
      </c>
      <c r="AK12">
        <f>'Core Indicators'!GT12</f>
        <v>2</v>
      </c>
      <c r="AL12">
        <f>'Core Indicators'!HB12</f>
        <v>2</v>
      </c>
      <c r="AM12">
        <f t="shared" si="11"/>
        <v>2</v>
      </c>
      <c r="AN12">
        <f>'Core Indicators'!HJ12</f>
        <v>2</v>
      </c>
      <c r="AO12">
        <f>'Core Indicators'!HR12</f>
        <v>2</v>
      </c>
      <c r="AP12">
        <f t="shared" si="12"/>
        <v>2</v>
      </c>
      <c r="AQ12">
        <f>'Core Indicators'!HZ12</f>
        <v>2</v>
      </c>
      <c r="AR12">
        <f>'Core Indicators'!IH12</f>
        <v>2</v>
      </c>
      <c r="AS12">
        <f>'Core Indicators'!IP12</f>
        <v>2</v>
      </c>
      <c r="AT12">
        <f t="shared" si="1"/>
        <v>2</v>
      </c>
    </row>
    <row r="13" spans="1:46" x14ac:dyDescent="0.35">
      <c r="A13" s="242" t="str">
        <f>Lists!A:A</f>
        <v>Burkina Faso</v>
      </c>
      <c r="B13" s="242" t="str">
        <f>Lists!F:F</f>
        <v>Conflict</v>
      </c>
      <c r="C13" s="242" t="str">
        <f>Lists!B:B</f>
        <v>Conflict in Burkina Faso</v>
      </c>
      <c r="D13" s="242" t="str">
        <f>Lists!C:C</f>
        <v>BFA002</v>
      </c>
      <c r="E13" s="242" t="str">
        <f>Lists!D:D</f>
        <v>BFA</v>
      </c>
      <c r="F13" s="213" t="str">
        <f t="shared" si="0"/>
        <v>Medium Reliability</v>
      </c>
      <c r="G13" s="213">
        <f t="shared" si="2"/>
        <v>1</v>
      </c>
      <c r="H13" s="243">
        <f t="shared" si="13"/>
        <v>2</v>
      </c>
      <c r="I13" s="242">
        <f>'Core Indicators'!R13</f>
        <v>2</v>
      </c>
      <c r="J13" s="242">
        <f>'Core Indicators'!Z13</f>
        <v>2</v>
      </c>
      <c r="K13" s="213">
        <f t="shared" si="3"/>
        <v>2</v>
      </c>
      <c r="L13" s="242">
        <f>'Core Indicators'!AH13</f>
        <v>2</v>
      </c>
      <c r="M13" s="242">
        <f>'Core Indicators'!AP13</f>
        <v>2</v>
      </c>
      <c r="N13" t="str">
        <f>'Core Indicators'!AX13</f>
        <v>x</v>
      </c>
      <c r="O13" t="str">
        <f>'Core Indicators'!BF13</f>
        <v>x</v>
      </c>
      <c r="P13" t="str">
        <f t="shared" si="4"/>
        <v>x</v>
      </c>
      <c r="Q13" s="242">
        <f>'Core Indicators'!BN13</f>
        <v>2</v>
      </c>
      <c r="R13" s="213">
        <f t="shared" si="5"/>
        <v>2</v>
      </c>
      <c r="S13" s="243">
        <f t="shared" si="14"/>
        <v>2.2000000000000002</v>
      </c>
      <c r="T13" s="244">
        <f>'Core Indicators'!DJ13</f>
        <v>2</v>
      </c>
      <c r="U13" s="244">
        <f>'Core Indicators'!DR13</f>
        <v>2</v>
      </c>
      <c r="V13" s="244">
        <f>'Core Indicators'!DZ13</f>
        <v>2</v>
      </c>
      <c r="W13" s="244">
        <f>'Core Indicators'!EH13</f>
        <v>2</v>
      </c>
      <c r="X13" s="244">
        <f>'Core Indicators'!EP13</f>
        <v>3</v>
      </c>
      <c r="Y13" s="213">
        <f t="shared" si="6"/>
        <v>1.3</v>
      </c>
      <c r="Z13" s="213">
        <f t="shared" si="7"/>
        <v>1.1666666666666667</v>
      </c>
      <c r="AA13" s="242">
        <v>1</v>
      </c>
      <c r="AB13" s="242">
        <v>1</v>
      </c>
      <c r="AC13" s="242">
        <f>'Core Indicators'!EX13</f>
        <v>2</v>
      </c>
      <c r="AD13" s="213">
        <f t="shared" si="8"/>
        <v>1.5</v>
      </c>
      <c r="AE13" s="242">
        <v>1</v>
      </c>
      <c r="AF13" s="213">
        <f t="shared" si="9"/>
        <v>1.4166666666666667</v>
      </c>
      <c r="AG13" s="242">
        <f>'Core Indicators'!FF13</f>
        <v>2</v>
      </c>
      <c r="AH13" s="242">
        <f t="shared" si="10"/>
        <v>0.83333333333333337</v>
      </c>
      <c r="AI13">
        <f>'Core Indicators'!GD13</f>
        <v>1</v>
      </c>
      <c r="AJ13">
        <f>'Core Indicators'!GL13</f>
        <v>1</v>
      </c>
      <c r="AK13">
        <f>'Core Indicators'!GT13</f>
        <v>1</v>
      </c>
      <c r="AL13">
        <f>'Core Indicators'!HB13</f>
        <v>1</v>
      </c>
      <c r="AM13">
        <f t="shared" si="11"/>
        <v>1</v>
      </c>
      <c r="AN13">
        <f>'Core Indicators'!HJ13</f>
        <v>0</v>
      </c>
      <c r="AO13">
        <f>'Core Indicators'!HR13</f>
        <v>1</v>
      </c>
      <c r="AP13">
        <f t="shared" si="12"/>
        <v>0.5</v>
      </c>
      <c r="AQ13">
        <f>'Core Indicators'!HZ13</f>
        <v>1</v>
      </c>
      <c r="AR13">
        <f>'Core Indicators'!IH13</f>
        <v>1</v>
      </c>
      <c r="AS13">
        <f>'Core Indicators'!IP13</f>
        <v>1</v>
      </c>
      <c r="AT13">
        <f t="shared" si="1"/>
        <v>1</v>
      </c>
    </row>
    <row r="14" spans="1:46" x14ac:dyDescent="0.35">
      <c r="A14" s="242" t="str">
        <f>Lists!A:A</f>
        <v>Burundi</v>
      </c>
      <c r="B14" s="242" t="str">
        <f>Lists!F:F</f>
        <v>Complex crisis</v>
      </c>
      <c r="C14" s="242" t="str">
        <f>Lists!B:B</f>
        <v>Complex in Burundi</v>
      </c>
      <c r="D14" s="242" t="str">
        <f>Lists!C:C</f>
        <v>BDI001</v>
      </c>
      <c r="E14" s="242" t="str">
        <f>Lists!D:D</f>
        <v>BDI</v>
      </c>
      <c r="F14" s="213" t="str">
        <f t="shared" si="0"/>
        <v>Medium Reliability</v>
      </c>
      <c r="G14" s="213">
        <f t="shared" si="2"/>
        <v>2</v>
      </c>
      <c r="H14" s="243">
        <f t="shared" si="13"/>
        <v>1.4</v>
      </c>
      <c r="I14" s="242">
        <f>'Core Indicators'!R14</f>
        <v>2</v>
      </c>
      <c r="J14" s="242">
        <f>'Core Indicators'!Z14</f>
        <v>1</v>
      </c>
      <c r="K14" s="213">
        <f t="shared" si="3"/>
        <v>1.5</v>
      </c>
      <c r="L14" s="242">
        <f>'Core Indicators'!AH14</f>
        <v>1</v>
      </c>
      <c r="M14" s="242">
        <f>'Core Indicators'!AP14</f>
        <v>1</v>
      </c>
      <c r="N14" t="str">
        <f>'Core Indicators'!AX14</f>
        <v>x</v>
      </c>
      <c r="O14">
        <f>'Core Indicators'!BF14</f>
        <v>2</v>
      </c>
      <c r="P14">
        <f t="shared" si="4"/>
        <v>2</v>
      </c>
      <c r="Q14" s="242" t="str">
        <f>'Core Indicators'!BN14</f>
        <v>x</v>
      </c>
      <c r="R14" s="213">
        <f t="shared" si="5"/>
        <v>1.3333333333333333</v>
      </c>
      <c r="S14" s="243">
        <f t="shared" si="14"/>
        <v>2</v>
      </c>
      <c r="T14" s="244">
        <f>'Core Indicators'!DJ14</f>
        <v>2</v>
      </c>
      <c r="U14" s="244">
        <f>'Core Indicators'!DR14</f>
        <v>2</v>
      </c>
      <c r="V14" s="244">
        <f>'Core Indicators'!DZ14</f>
        <v>2</v>
      </c>
      <c r="W14" s="244">
        <f>'Core Indicators'!EH14</f>
        <v>2</v>
      </c>
      <c r="X14" s="244">
        <f>'Core Indicators'!EP14</f>
        <v>2</v>
      </c>
      <c r="Y14" s="213">
        <f t="shared" si="6"/>
        <v>1.5</v>
      </c>
      <c r="Z14" s="213">
        <f t="shared" si="7"/>
        <v>1</v>
      </c>
      <c r="AA14" s="242">
        <v>1</v>
      </c>
      <c r="AB14" s="242">
        <v>1</v>
      </c>
      <c r="AC14" s="242" t="str">
        <f>'Core Indicators'!EX14</f>
        <v>x</v>
      </c>
      <c r="AD14" s="213">
        <f t="shared" si="8"/>
        <v>1</v>
      </c>
      <c r="AE14" s="242">
        <v>1</v>
      </c>
      <c r="AF14" s="213">
        <f t="shared" si="9"/>
        <v>2</v>
      </c>
      <c r="AG14" s="242">
        <f>'Core Indicators'!FF14</f>
        <v>2</v>
      </c>
      <c r="AH14" s="242">
        <f t="shared" si="10"/>
        <v>2</v>
      </c>
      <c r="AI14">
        <f>'Core Indicators'!GD14</f>
        <v>2</v>
      </c>
      <c r="AJ14">
        <f>'Core Indicators'!GL14</f>
        <v>2</v>
      </c>
      <c r="AK14">
        <f>'Core Indicators'!GT14</f>
        <v>2</v>
      </c>
      <c r="AL14">
        <f>'Core Indicators'!HB14</f>
        <v>2</v>
      </c>
      <c r="AM14">
        <f t="shared" si="11"/>
        <v>2</v>
      </c>
      <c r="AN14">
        <f>'Core Indicators'!HJ14</f>
        <v>2</v>
      </c>
      <c r="AO14">
        <f>'Core Indicators'!HR14</f>
        <v>2</v>
      </c>
      <c r="AP14">
        <f t="shared" si="12"/>
        <v>2</v>
      </c>
      <c r="AQ14">
        <f>'Core Indicators'!HZ14</f>
        <v>2</v>
      </c>
      <c r="AR14">
        <f>'Core Indicators'!IH14</f>
        <v>2</v>
      </c>
      <c r="AS14">
        <f>'Core Indicators'!IP14</f>
        <v>2</v>
      </c>
      <c r="AT14">
        <f t="shared" si="1"/>
        <v>2</v>
      </c>
    </row>
    <row r="15" spans="1:46" x14ac:dyDescent="0.35">
      <c r="A15" s="242" t="str">
        <f>Lists!A:A</f>
        <v>Cameroon</v>
      </c>
      <c r="B15" s="242" t="str">
        <f>Lists!F:F</f>
        <v>Multiple crises country</v>
      </c>
      <c r="C15" s="242" t="str">
        <f>Lists!B:B</f>
        <v>Multiple crises in Cameroon</v>
      </c>
      <c r="D15" s="242" t="str">
        <f>Lists!C:C</f>
        <v>CMR001</v>
      </c>
      <c r="E15" s="242" t="str">
        <f>Lists!D:D</f>
        <v>CMR</v>
      </c>
      <c r="F15" s="213" t="str">
        <f t="shared" si="0"/>
        <v>Medium Reliability</v>
      </c>
      <c r="G15" s="213">
        <f t="shared" si="2"/>
        <v>0</v>
      </c>
      <c r="H15" s="243">
        <f t="shared" si="13"/>
        <v>1.9</v>
      </c>
      <c r="I15" s="242">
        <f>'Core Indicators'!R15</f>
        <v>1</v>
      </c>
      <c r="J15" s="242">
        <f>'Core Indicators'!Z15</f>
        <v>2</v>
      </c>
      <c r="K15" s="213">
        <f t="shared" si="3"/>
        <v>1.5</v>
      </c>
      <c r="L15" s="242">
        <f>'Core Indicators'!AH15</f>
        <v>2</v>
      </c>
      <c r="M15" s="242">
        <f>'Core Indicators'!AP15</f>
        <v>2</v>
      </c>
      <c r="N15">
        <f>'Core Indicators'!AX15</f>
        <v>2</v>
      </c>
      <c r="O15" t="str">
        <f>'Core Indicators'!BF15</f>
        <v>x</v>
      </c>
      <c r="P15">
        <f t="shared" si="4"/>
        <v>2</v>
      </c>
      <c r="Q15" s="242">
        <f>'Core Indicators'!BN15</f>
        <v>2</v>
      </c>
      <c r="R15" s="213">
        <f t="shared" si="5"/>
        <v>2</v>
      </c>
      <c r="S15" s="243">
        <f t="shared" si="14"/>
        <v>2.4</v>
      </c>
      <c r="T15" s="244">
        <f>'Core Indicators'!DJ15</f>
        <v>2</v>
      </c>
      <c r="U15" s="244">
        <f>'Core Indicators'!DR15</f>
        <v>2</v>
      </c>
      <c r="V15" s="244">
        <f>'Core Indicators'!DZ15</f>
        <v>2</v>
      </c>
      <c r="W15" s="244">
        <f>'Core Indicators'!EH15</f>
        <v>3</v>
      </c>
      <c r="X15" s="244">
        <f>'Core Indicators'!EP15</f>
        <v>3</v>
      </c>
      <c r="Y15" s="213">
        <f t="shared" si="6"/>
        <v>1.3</v>
      </c>
      <c r="Z15" s="213">
        <f t="shared" si="7"/>
        <v>1.1666666666666667</v>
      </c>
      <c r="AA15" s="242">
        <v>1</v>
      </c>
      <c r="AB15" s="242">
        <v>1</v>
      </c>
      <c r="AC15" s="242">
        <f>'Core Indicators'!EX15</f>
        <v>2</v>
      </c>
      <c r="AD15" s="213">
        <f t="shared" si="8"/>
        <v>1.5</v>
      </c>
      <c r="AE15" s="242">
        <v>1</v>
      </c>
      <c r="AF15" s="213">
        <f t="shared" si="9"/>
        <v>1.5</v>
      </c>
      <c r="AG15" s="242">
        <f>'Core Indicators'!FF15</f>
        <v>2</v>
      </c>
      <c r="AH15" s="242">
        <f t="shared" si="10"/>
        <v>1</v>
      </c>
      <c r="AI15">
        <f>'Core Indicators'!GD15</f>
        <v>1</v>
      </c>
      <c r="AJ15">
        <f>'Core Indicators'!GL15</f>
        <v>1</v>
      </c>
      <c r="AK15">
        <f>'Core Indicators'!GT15</f>
        <v>1</v>
      </c>
      <c r="AL15">
        <f>'Core Indicators'!HB15</f>
        <v>1</v>
      </c>
      <c r="AM15">
        <f t="shared" si="11"/>
        <v>1</v>
      </c>
      <c r="AN15">
        <f>'Core Indicators'!HJ15</f>
        <v>1</v>
      </c>
      <c r="AO15">
        <f>'Core Indicators'!HR15</f>
        <v>1</v>
      </c>
      <c r="AP15">
        <f t="shared" si="12"/>
        <v>1</v>
      </c>
      <c r="AQ15">
        <f>'Core Indicators'!HZ15</f>
        <v>1</v>
      </c>
      <c r="AR15">
        <f>'Core Indicators'!IH15</f>
        <v>1</v>
      </c>
      <c r="AS15">
        <f>'Core Indicators'!IP15</f>
        <v>1</v>
      </c>
      <c r="AT15">
        <f t="shared" si="1"/>
        <v>1</v>
      </c>
    </row>
    <row r="16" spans="1:46" x14ac:dyDescent="0.35">
      <c r="A16" s="242" t="str">
        <f>Lists!A:A</f>
        <v>Cameroon</v>
      </c>
      <c r="B16" s="242" t="str">
        <f>Lists!F:F</f>
        <v>Conflict</v>
      </c>
      <c r="C16" s="242" t="str">
        <f>Lists!B:B</f>
        <v>Boko Haram in Cameroon</v>
      </c>
      <c r="D16" s="242" t="str">
        <f>Lists!C:C</f>
        <v>CMR002</v>
      </c>
      <c r="E16" s="242" t="str">
        <f>Lists!D:D</f>
        <v>CMR</v>
      </c>
      <c r="F16" s="213" t="str">
        <f t="shared" si="0"/>
        <v>Medium Reliability</v>
      </c>
      <c r="G16" s="213">
        <f t="shared" si="2"/>
        <v>1</v>
      </c>
      <c r="H16" s="243">
        <f t="shared" si="13"/>
        <v>1.9</v>
      </c>
      <c r="I16" s="242">
        <f>'Core Indicators'!R16</f>
        <v>1</v>
      </c>
      <c r="J16" s="242">
        <f>'Core Indicators'!Z16</f>
        <v>2</v>
      </c>
      <c r="K16" s="213">
        <f t="shared" si="3"/>
        <v>1.5</v>
      </c>
      <c r="L16" s="242">
        <f>'Core Indicators'!AH16</f>
        <v>2</v>
      </c>
      <c r="M16" s="242">
        <f>'Core Indicators'!AP16</f>
        <v>2</v>
      </c>
      <c r="N16" t="str">
        <f>'Core Indicators'!AX16</f>
        <v>x</v>
      </c>
      <c r="O16" t="str">
        <f>'Core Indicators'!BF16</f>
        <v>x</v>
      </c>
      <c r="P16" t="str">
        <f t="shared" si="4"/>
        <v>x</v>
      </c>
      <c r="Q16" s="242">
        <f>'Core Indicators'!BN16</f>
        <v>2</v>
      </c>
      <c r="R16" s="213">
        <f t="shared" si="5"/>
        <v>2</v>
      </c>
      <c r="S16" s="243">
        <f t="shared" si="14"/>
        <v>2.4</v>
      </c>
      <c r="T16" s="244">
        <f>'Core Indicators'!DJ16</f>
        <v>3</v>
      </c>
      <c r="U16" s="244">
        <f>'Core Indicators'!DR16</f>
        <v>2</v>
      </c>
      <c r="V16" s="244">
        <f>'Core Indicators'!DZ16</f>
        <v>2</v>
      </c>
      <c r="W16" s="244">
        <f>'Core Indicators'!EH16</f>
        <v>2</v>
      </c>
      <c r="X16" s="244">
        <f>'Core Indicators'!EP16</f>
        <v>3</v>
      </c>
      <c r="Y16" s="213">
        <f t="shared" si="6"/>
        <v>1.1000000000000001</v>
      </c>
      <c r="Z16" s="213">
        <f t="shared" si="7"/>
        <v>1.1666666666666667</v>
      </c>
      <c r="AA16" s="242">
        <v>1</v>
      </c>
      <c r="AB16" s="242">
        <v>1</v>
      </c>
      <c r="AC16" s="242">
        <f>'Core Indicators'!EX16</f>
        <v>2</v>
      </c>
      <c r="AD16" s="213">
        <f t="shared" si="8"/>
        <v>1.5</v>
      </c>
      <c r="AE16" s="242">
        <v>1</v>
      </c>
      <c r="AF16" s="213">
        <f t="shared" si="9"/>
        <v>1</v>
      </c>
      <c r="AG16" s="242">
        <f>'Core Indicators'!FF16</f>
        <v>1</v>
      </c>
      <c r="AH16" s="242">
        <f t="shared" si="10"/>
        <v>1</v>
      </c>
      <c r="AI16">
        <f>'Core Indicators'!GD16</f>
        <v>1</v>
      </c>
      <c r="AJ16">
        <f>'Core Indicators'!GL16</f>
        <v>1</v>
      </c>
      <c r="AK16">
        <f>'Core Indicators'!GT16</f>
        <v>1</v>
      </c>
      <c r="AL16">
        <f>'Core Indicators'!HB16</f>
        <v>1</v>
      </c>
      <c r="AM16">
        <f t="shared" si="11"/>
        <v>1</v>
      </c>
      <c r="AN16">
        <f>'Core Indicators'!HJ16</f>
        <v>1</v>
      </c>
      <c r="AO16">
        <f>'Core Indicators'!HR16</f>
        <v>1</v>
      </c>
      <c r="AP16">
        <f t="shared" si="12"/>
        <v>1</v>
      </c>
      <c r="AQ16">
        <f>'Core Indicators'!HZ16</f>
        <v>1</v>
      </c>
      <c r="AR16">
        <f>'Core Indicators'!IH16</f>
        <v>1</v>
      </c>
      <c r="AS16">
        <f>'Core Indicators'!IP16</f>
        <v>1</v>
      </c>
      <c r="AT16">
        <f t="shared" si="1"/>
        <v>1</v>
      </c>
    </row>
    <row r="17" spans="1:46" x14ac:dyDescent="0.35">
      <c r="A17" s="242" t="str">
        <f>Lists!A:A</f>
        <v>Cameroon</v>
      </c>
      <c r="B17" s="242" t="str">
        <f>Lists!F:F</f>
        <v>Conflict</v>
      </c>
      <c r="C17" s="242" t="str">
        <f>Lists!B:B</f>
        <v>Anglophone Crisis in Cameroon</v>
      </c>
      <c r="D17" s="242" t="str">
        <f>Lists!C:C</f>
        <v>CMR003</v>
      </c>
      <c r="E17" s="242" t="str">
        <f>Lists!D:D</f>
        <v>CMR</v>
      </c>
      <c r="F17" s="213" t="str">
        <f t="shared" si="0"/>
        <v>Medium Reliability</v>
      </c>
      <c r="G17" s="213">
        <f t="shared" si="2"/>
        <v>1</v>
      </c>
      <c r="H17" s="243">
        <f t="shared" si="13"/>
        <v>2</v>
      </c>
      <c r="I17" s="242">
        <f>'Core Indicators'!R17</f>
        <v>2</v>
      </c>
      <c r="J17" s="242">
        <f>'Core Indicators'!Z17</f>
        <v>2</v>
      </c>
      <c r="K17" s="213">
        <f t="shared" si="3"/>
        <v>2</v>
      </c>
      <c r="L17" s="242">
        <f>'Core Indicators'!AH17</f>
        <v>2</v>
      </c>
      <c r="M17" s="242">
        <f>'Core Indicators'!AP17</f>
        <v>2</v>
      </c>
      <c r="N17" t="str">
        <f>'Core Indicators'!AX17</f>
        <v>x</v>
      </c>
      <c r="O17" t="str">
        <f>'Core Indicators'!BF17</f>
        <v>x</v>
      </c>
      <c r="P17" t="str">
        <f t="shared" si="4"/>
        <v>x</v>
      </c>
      <c r="Q17" s="242">
        <f>'Core Indicators'!BN17</f>
        <v>2</v>
      </c>
      <c r="R17" s="213">
        <f t="shared" si="5"/>
        <v>2</v>
      </c>
      <c r="S17" s="243">
        <f t="shared" si="14"/>
        <v>2.8</v>
      </c>
      <c r="T17" s="244">
        <f>'Core Indicators'!DJ17</f>
        <v>2</v>
      </c>
      <c r="U17" s="244">
        <f>'Core Indicators'!DR17</f>
        <v>3</v>
      </c>
      <c r="V17" s="244">
        <f>'Core Indicators'!DZ17</f>
        <v>3</v>
      </c>
      <c r="W17" s="244">
        <f>'Core Indicators'!EH17</f>
        <v>3</v>
      </c>
      <c r="X17" s="244">
        <f>'Core Indicators'!EP17</f>
        <v>3</v>
      </c>
      <c r="Y17" s="213">
        <f t="shared" si="6"/>
        <v>1.3</v>
      </c>
      <c r="Z17" s="213">
        <f t="shared" si="7"/>
        <v>1.1666666666666667</v>
      </c>
      <c r="AA17" s="242">
        <v>1</v>
      </c>
      <c r="AB17" s="242">
        <v>1</v>
      </c>
      <c r="AC17" s="242">
        <f>'Core Indicators'!EX17</f>
        <v>2</v>
      </c>
      <c r="AD17" s="213">
        <f t="shared" si="8"/>
        <v>1.5</v>
      </c>
      <c r="AE17" s="242">
        <v>1</v>
      </c>
      <c r="AF17" s="213">
        <f t="shared" si="9"/>
        <v>1.5</v>
      </c>
      <c r="AG17" s="242">
        <f>'Core Indicators'!FF17</f>
        <v>2</v>
      </c>
      <c r="AH17" s="242">
        <f t="shared" si="10"/>
        <v>1</v>
      </c>
      <c r="AI17">
        <f>'Core Indicators'!GD17</f>
        <v>1</v>
      </c>
      <c r="AJ17">
        <f>'Core Indicators'!GL17</f>
        <v>1</v>
      </c>
      <c r="AK17">
        <f>'Core Indicators'!GT17</f>
        <v>1</v>
      </c>
      <c r="AL17">
        <f>'Core Indicators'!HB17</f>
        <v>1</v>
      </c>
      <c r="AM17">
        <f t="shared" si="11"/>
        <v>1</v>
      </c>
      <c r="AN17">
        <f>'Core Indicators'!HJ17</f>
        <v>1</v>
      </c>
      <c r="AO17">
        <f>'Core Indicators'!HR17</f>
        <v>1</v>
      </c>
      <c r="AP17">
        <f t="shared" si="12"/>
        <v>1</v>
      </c>
      <c r="AQ17">
        <f>'Core Indicators'!HZ17</f>
        <v>1</v>
      </c>
      <c r="AR17">
        <f>'Core Indicators'!IH17</f>
        <v>1</v>
      </c>
      <c r="AS17">
        <f>'Core Indicators'!IP17</f>
        <v>1</v>
      </c>
      <c r="AT17">
        <f t="shared" si="1"/>
        <v>1</v>
      </c>
    </row>
    <row r="18" spans="1:46" x14ac:dyDescent="0.35">
      <c r="A18" s="242" t="str">
        <f>Lists!A:A</f>
        <v>Cameroon</v>
      </c>
      <c r="B18" s="242" t="str">
        <f>Lists!F:F</f>
        <v>International displacement</v>
      </c>
      <c r="C18" s="242" t="str">
        <f>Lists!B:B</f>
        <v>CAR refugees in Cameroon</v>
      </c>
      <c r="D18" s="242" t="str">
        <f>Lists!C:C</f>
        <v>CMR004</v>
      </c>
      <c r="E18" s="242" t="str">
        <f>Lists!D:D</f>
        <v>CMR</v>
      </c>
      <c r="F18" s="213" t="str">
        <f t="shared" si="0"/>
        <v>Medium Reliability</v>
      </c>
      <c r="G18" s="213">
        <f t="shared" si="2"/>
        <v>0</v>
      </c>
      <c r="H18" s="243">
        <f t="shared" si="13"/>
        <v>2</v>
      </c>
      <c r="I18" s="242">
        <f>'Core Indicators'!R18</f>
        <v>2</v>
      </c>
      <c r="J18" s="242">
        <f>'Core Indicators'!Z18</f>
        <v>2</v>
      </c>
      <c r="K18" s="213">
        <f t="shared" si="3"/>
        <v>2</v>
      </c>
      <c r="L18" s="242">
        <f>'Core Indicators'!AH18</f>
        <v>2</v>
      </c>
      <c r="M18" s="242">
        <f>'Core Indicators'!AP18</f>
        <v>2</v>
      </c>
      <c r="N18">
        <f>'Core Indicators'!AX18</f>
        <v>2</v>
      </c>
      <c r="O18" t="str">
        <f>'Core Indicators'!BF18</f>
        <v>x</v>
      </c>
      <c r="P18">
        <f t="shared" si="4"/>
        <v>2</v>
      </c>
      <c r="Q18" s="242">
        <f>'Core Indicators'!BN18</f>
        <v>2</v>
      </c>
      <c r="R18" s="213">
        <f t="shared" si="5"/>
        <v>2</v>
      </c>
      <c r="S18" s="243">
        <f t="shared" si="14"/>
        <v>2</v>
      </c>
      <c r="T18" s="244">
        <f>'Core Indicators'!DJ18</f>
        <v>2</v>
      </c>
      <c r="U18" s="244">
        <f>'Core Indicators'!DR18</f>
        <v>2</v>
      </c>
      <c r="V18" s="244">
        <f>'Core Indicators'!DZ18</f>
        <v>2</v>
      </c>
      <c r="W18" s="244">
        <f>'Core Indicators'!EH18</f>
        <v>2</v>
      </c>
      <c r="X18" s="244">
        <f>'Core Indicators'!EP18</f>
        <v>2</v>
      </c>
      <c r="Y18" s="213">
        <f t="shared" si="6"/>
        <v>1.3</v>
      </c>
      <c r="Z18" s="213">
        <f t="shared" si="7"/>
        <v>1.1666666666666667</v>
      </c>
      <c r="AA18" s="242">
        <v>1</v>
      </c>
      <c r="AB18" s="242">
        <v>1</v>
      </c>
      <c r="AC18" s="242">
        <f>'Core Indicators'!EX18</f>
        <v>2</v>
      </c>
      <c r="AD18" s="213">
        <f t="shared" si="8"/>
        <v>1.5</v>
      </c>
      <c r="AE18" s="242">
        <v>1</v>
      </c>
      <c r="AF18" s="213">
        <f t="shared" si="9"/>
        <v>1.5</v>
      </c>
      <c r="AG18" s="242">
        <f>'Core Indicators'!FF18</f>
        <v>2</v>
      </c>
      <c r="AH18" s="242">
        <f t="shared" si="10"/>
        <v>1</v>
      </c>
      <c r="AI18">
        <f>'Core Indicators'!GD18</f>
        <v>1</v>
      </c>
      <c r="AJ18">
        <f>'Core Indicators'!GL18</f>
        <v>1</v>
      </c>
      <c r="AK18">
        <f>'Core Indicators'!GT18</f>
        <v>1</v>
      </c>
      <c r="AL18">
        <f>'Core Indicators'!HB18</f>
        <v>1</v>
      </c>
      <c r="AM18">
        <f t="shared" si="11"/>
        <v>1</v>
      </c>
      <c r="AN18">
        <f>'Core Indicators'!HJ18</f>
        <v>1</v>
      </c>
      <c r="AO18">
        <f>'Core Indicators'!HR18</f>
        <v>1</v>
      </c>
      <c r="AP18">
        <f t="shared" si="12"/>
        <v>1</v>
      </c>
      <c r="AQ18">
        <f>'Core Indicators'!HZ18</f>
        <v>1</v>
      </c>
      <c r="AR18">
        <f>'Core Indicators'!IH18</f>
        <v>1</v>
      </c>
      <c r="AS18">
        <f>'Core Indicators'!IP18</f>
        <v>1</v>
      </c>
      <c r="AT18">
        <f t="shared" si="1"/>
        <v>1</v>
      </c>
    </row>
    <row r="19" spans="1:46" x14ac:dyDescent="0.35">
      <c r="A19" s="242" t="str">
        <f>Lists!A:A</f>
        <v>CAR</v>
      </c>
      <c r="B19" s="242" t="str">
        <f>Lists!F:F</f>
        <v>Complex crisis</v>
      </c>
      <c r="C19" s="242" t="str">
        <f>Lists!B:B</f>
        <v>Complex crisis in CAR</v>
      </c>
      <c r="D19" s="242" t="str">
        <f>Lists!C:C</f>
        <v>CAF001</v>
      </c>
      <c r="E19" s="242" t="str">
        <f>Lists!D:D</f>
        <v>CAF</v>
      </c>
      <c r="F19" s="213" t="str">
        <f t="shared" si="0"/>
        <v>Medium Reliability</v>
      </c>
      <c r="G19" s="213">
        <f t="shared" si="2"/>
        <v>0</v>
      </c>
      <c r="H19" s="243">
        <f t="shared" si="13"/>
        <v>2.4</v>
      </c>
      <c r="I19" s="242">
        <f>'Core Indicators'!R19</f>
        <v>1</v>
      </c>
      <c r="J19" s="242">
        <f>'Core Indicators'!Z19</f>
        <v>2</v>
      </c>
      <c r="K19" s="213">
        <f t="shared" si="3"/>
        <v>1.5</v>
      </c>
      <c r="L19" s="242">
        <f>'Core Indicators'!AH19</f>
        <v>3</v>
      </c>
      <c r="M19" s="242">
        <f>'Core Indicators'!AP19</f>
        <v>3</v>
      </c>
      <c r="N19" t="str">
        <f>'Core Indicators'!AX19</f>
        <v>x</v>
      </c>
      <c r="O19">
        <f>'Core Indicators'!BF19</f>
        <v>2</v>
      </c>
      <c r="P19">
        <f t="shared" si="4"/>
        <v>2</v>
      </c>
      <c r="Q19" s="242">
        <f>'Core Indicators'!BN19</f>
        <v>3</v>
      </c>
      <c r="R19" s="213">
        <f t="shared" si="5"/>
        <v>2.8</v>
      </c>
      <c r="S19" s="243">
        <f t="shared" si="14"/>
        <v>2</v>
      </c>
      <c r="T19" s="244">
        <f>'Core Indicators'!DJ19</f>
        <v>2</v>
      </c>
      <c r="U19" s="244">
        <f>'Core Indicators'!DR19</f>
        <v>2</v>
      </c>
      <c r="V19" s="244">
        <f>'Core Indicators'!DZ19</f>
        <v>2</v>
      </c>
      <c r="W19" s="244">
        <f>'Core Indicators'!EH19</f>
        <v>2</v>
      </c>
      <c r="X19" s="244">
        <f>'Core Indicators'!EP19</f>
        <v>2</v>
      </c>
      <c r="Y19" s="213">
        <f t="shared" si="6"/>
        <v>1.4</v>
      </c>
      <c r="Z19" s="213">
        <f t="shared" si="7"/>
        <v>1.3333333333333333</v>
      </c>
      <c r="AA19" s="242">
        <v>1</v>
      </c>
      <c r="AB19" s="242">
        <v>1</v>
      </c>
      <c r="AC19" s="242">
        <f>'Core Indicators'!EX19</f>
        <v>3</v>
      </c>
      <c r="AD19" s="213">
        <f t="shared" si="8"/>
        <v>2</v>
      </c>
      <c r="AE19" s="242">
        <v>1</v>
      </c>
      <c r="AF19" s="213">
        <f t="shared" si="9"/>
        <v>1.5</v>
      </c>
      <c r="AG19" s="242">
        <f>'Core Indicators'!FF19</f>
        <v>2</v>
      </c>
      <c r="AH19" s="242">
        <f t="shared" si="10"/>
        <v>1</v>
      </c>
      <c r="AI19">
        <f>'Core Indicators'!GD19</f>
        <v>1</v>
      </c>
      <c r="AJ19">
        <f>'Core Indicators'!GL19</f>
        <v>1</v>
      </c>
      <c r="AK19">
        <f>'Core Indicators'!GT19</f>
        <v>1</v>
      </c>
      <c r="AL19">
        <f>'Core Indicators'!HB19</f>
        <v>1</v>
      </c>
      <c r="AM19">
        <f t="shared" si="11"/>
        <v>1</v>
      </c>
      <c r="AN19">
        <f>'Core Indicators'!HJ19</f>
        <v>1</v>
      </c>
      <c r="AO19">
        <f>'Core Indicators'!HR19</f>
        <v>1</v>
      </c>
      <c r="AP19">
        <f t="shared" si="12"/>
        <v>1</v>
      </c>
      <c r="AQ19">
        <f>'Core Indicators'!HZ19</f>
        <v>1</v>
      </c>
      <c r="AR19" t="str">
        <f>'Core Indicators'!IH19</f>
        <v>x</v>
      </c>
      <c r="AS19">
        <f>'Core Indicators'!IP19</f>
        <v>1</v>
      </c>
      <c r="AT19">
        <f t="shared" si="1"/>
        <v>1</v>
      </c>
    </row>
    <row r="20" spans="1:46" x14ac:dyDescent="0.35">
      <c r="A20" s="242" t="str">
        <f>Lists!A:A</f>
        <v>Chad</v>
      </c>
      <c r="B20" s="242" t="str">
        <f>Lists!F:F</f>
        <v>Multiple crises country</v>
      </c>
      <c r="C20" s="242" t="str">
        <f>Lists!B:B</f>
        <v>Complex crisis in Chad</v>
      </c>
      <c r="D20" s="242" t="str">
        <f>Lists!C:C</f>
        <v>TCD001</v>
      </c>
      <c r="E20" s="242" t="str">
        <f>Lists!D:D</f>
        <v>TCD</v>
      </c>
      <c r="F20" s="213" t="str">
        <f t="shared" si="0"/>
        <v>Medium Reliability</v>
      </c>
      <c r="G20" s="213">
        <f t="shared" si="2"/>
        <v>0</v>
      </c>
      <c r="H20" s="243">
        <f t="shared" si="13"/>
        <v>2</v>
      </c>
      <c r="I20" s="242">
        <f>'Core Indicators'!R20</f>
        <v>2</v>
      </c>
      <c r="J20" s="242">
        <f>'Core Indicators'!Z20</f>
        <v>2</v>
      </c>
      <c r="K20" s="213">
        <f t="shared" si="3"/>
        <v>2</v>
      </c>
      <c r="L20" s="242">
        <f>'Core Indicators'!AH20</f>
        <v>2</v>
      </c>
      <c r="M20" s="242">
        <f>'Core Indicators'!AP20</f>
        <v>2</v>
      </c>
      <c r="N20">
        <f>'Core Indicators'!AX20</f>
        <v>2</v>
      </c>
      <c r="O20">
        <f>'Core Indicators'!BF20</f>
        <v>2</v>
      </c>
      <c r="P20">
        <f t="shared" si="4"/>
        <v>2</v>
      </c>
      <c r="Q20" s="242">
        <f>'Core Indicators'!BN20</f>
        <v>2</v>
      </c>
      <c r="R20" s="213">
        <f t="shared" si="5"/>
        <v>2</v>
      </c>
      <c r="S20" s="243">
        <f t="shared" si="14"/>
        <v>2</v>
      </c>
      <c r="T20" s="244">
        <f>'Core Indicators'!DJ20</f>
        <v>2</v>
      </c>
      <c r="U20" s="244">
        <f>'Core Indicators'!DR20</f>
        <v>2</v>
      </c>
      <c r="V20" s="244">
        <f>'Core Indicators'!DZ20</f>
        <v>2</v>
      </c>
      <c r="W20" s="244">
        <f>'Core Indicators'!EH20</f>
        <v>2</v>
      </c>
      <c r="X20" s="244">
        <f>'Core Indicators'!EP20</f>
        <v>2</v>
      </c>
      <c r="Y20" s="213">
        <f t="shared" si="6"/>
        <v>1.3</v>
      </c>
      <c r="Z20" s="213">
        <f t="shared" si="7"/>
        <v>1.1666666666666667</v>
      </c>
      <c r="AA20" s="242">
        <v>1</v>
      </c>
      <c r="AB20" s="242">
        <v>1</v>
      </c>
      <c r="AC20" s="242">
        <f>'Core Indicators'!EX20</f>
        <v>2</v>
      </c>
      <c r="AD20" s="213">
        <f t="shared" si="8"/>
        <v>1.5</v>
      </c>
      <c r="AE20" s="242">
        <v>1</v>
      </c>
      <c r="AF20" s="213">
        <f t="shared" si="9"/>
        <v>1.5</v>
      </c>
      <c r="AG20" s="242">
        <f>'Core Indicators'!FF20</f>
        <v>2</v>
      </c>
      <c r="AH20" s="242">
        <f t="shared" si="10"/>
        <v>1</v>
      </c>
      <c r="AI20">
        <f>'Core Indicators'!GD20</f>
        <v>1</v>
      </c>
      <c r="AJ20">
        <f>'Core Indicators'!GL20</f>
        <v>1</v>
      </c>
      <c r="AK20">
        <f>'Core Indicators'!GT20</f>
        <v>1</v>
      </c>
      <c r="AL20">
        <f>'Core Indicators'!HB20</f>
        <v>1</v>
      </c>
      <c r="AM20">
        <f t="shared" si="11"/>
        <v>1</v>
      </c>
      <c r="AN20">
        <f>'Core Indicators'!HJ20</f>
        <v>1</v>
      </c>
      <c r="AO20">
        <f>'Core Indicators'!HR20</f>
        <v>1</v>
      </c>
      <c r="AP20">
        <f t="shared" si="12"/>
        <v>1</v>
      </c>
      <c r="AQ20">
        <f>'Core Indicators'!HZ20</f>
        <v>1</v>
      </c>
      <c r="AR20">
        <f>'Core Indicators'!IH20</f>
        <v>1</v>
      </c>
      <c r="AS20">
        <f>'Core Indicators'!IP20</f>
        <v>1</v>
      </c>
      <c r="AT20">
        <f t="shared" si="1"/>
        <v>1</v>
      </c>
    </row>
    <row r="21" spans="1:46" x14ac:dyDescent="0.35">
      <c r="A21" s="242" t="str">
        <f>Lists!A:A</f>
        <v>Chad</v>
      </c>
      <c r="B21" s="242" t="str">
        <f>Lists!F:F</f>
        <v>Conflict</v>
      </c>
      <c r="C21" s="242" t="str">
        <f>Lists!B:B</f>
        <v>Boko Haram in Chad</v>
      </c>
      <c r="D21" s="242" t="str">
        <f>Lists!C:C</f>
        <v>TCD003</v>
      </c>
      <c r="E21" s="242" t="str">
        <f>Lists!D:D</f>
        <v>TCD</v>
      </c>
      <c r="F21" s="213" t="str">
        <f t="shared" si="0"/>
        <v>Medium Reliability</v>
      </c>
      <c r="G21" s="213">
        <f t="shared" si="2"/>
        <v>0</v>
      </c>
      <c r="H21" s="243">
        <f t="shared" si="13"/>
        <v>2</v>
      </c>
      <c r="I21" s="242">
        <f>'Core Indicators'!R21</f>
        <v>2</v>
      </c>
      <c r="J21" s="242">
        <f>'Core Indicators'!Z21</f>
        <v>2</v>
      </c>
      <c r="K21" s="213">
        <f t="shared" si="3"/>
        <v>2</v>
      </c>
      <c r="L21" s="242">
        <f>'Core Indicators'!AH21</f>
        <v>2</v>
      </c>
      <c r="M21" s="242">
        <f>'Core Indicators'!AP21</f>
        <v>2</v>
      </c>
      <c r="N21">
        <f>'Core Indicators'!AX21</f>
        <v>2</v>
      </c>
      <c r="O21">
        <f>'Core Indicators'!BF21</f>
        <v>2</v>
      </c>
      <c r="P21">
        <f t="shared" si="4"/>
        <v>2</v>
      </c>
      <c r="Q21" s="242">
        <f>'Core Indicators'!BN21</f>
        <v>2</v>
      </c>
      <c r="R21" s="213">
        <f t="shared" si="5"/>
        <v>2</v>
      </c>
      <c r="S21" s="243">
        <f t="shared" si="14"/>
        <v>2</v>
      </c>
      <c r="T21" s="244">
        <f>'Core Indicators'!DJ21</f>
        <v>2</v>
      </c>
      <c r="U21" s="244">
        <f>'Core Indicators'!DR21</f>
        <v>2</v>
      </c>
      <c r="V21" s="244">
        <f>'Core Indicators'!DZ21</f>
        <v>2</v>
      </c>
      <c r="W21" s="244">
        <f>'Core Indicators'!EH21</f>
        <v>2</v>
      </c>
      <c r="X21" s="244">
        <f>'Core Indicators'!EP21</f>
        <v>2</v>
      </c>
      <c r="Y21" s="213">
        <f t="shared" si="6"/>
        <v>1.3</v>
      </c>
      <c r="Z21" s="213">
        <f t="shared" si="7"/>
        <v>1.1666666666666667</v>
      </c>
      <c r="AA21" s="242">
        <v>1</v>
      </c>
      <c r="AB21" s="242">
        <v>1</v>
      </c>
      <c r="AC21" s="242">
        <f>'Core Indicators'!EX21</f>
        <v>2</v>
      </c>
      <c r="AD21" s="213">
        <f t="shared" si="8"/>
        <v>1.5</v>
      </c>
      <c r="AE21" s="242">
        <v>1</v>
      </c>
      <c r="AF21" s="213">
        <f t="shared" si="9"/>
        <v>1.5</v>
      </c>
      <c r="AG21" s="242">
        <f>'Core Indicators'!FF21</f>
        <v>2</v>
      </c>
      <c r="AH21" s="242">
        <f t="shared" si="10"/>
        <v>1</v>
      </c>
      <c r="AI21">
        <f>'Core Indicators'!GD21</f>
        <v>1</v>
      </c>
      <c r="AJ21">
        <f>'Core Indicators'!GL21</f>
        <v>1</v>
      </c>
      <c r="AK21">
        <f>'Core Indicators'!GT21</f>
        <v>1</v>
      </c>
      <c r="AL21">
        <f>'Core Indicators'!HB21</f>
        <v>1</v>
      </c>
      <c r="AM21">
        <f t="shared" si="11"/>
        <v>1</v>
      </c>
      <c r="AN21">
        <f>'Core Indicators'!HJ21</f>
        <v>1</v>
      </c>
      <c r="AO21">
        <f>'Core Indicators'!HR21</f>
        <v>1</v>
      </c>
      <c r="AP21">
        <f t="shared" si="12"/>
        <v>1</v>
      </c>
      <c r="AQ21">
        <f>'Core Indicators'!HZ21</f>
        <v>1</v>
      </c>
      <c r="AR21">
        <f>'Core Indicators'!IH21</f>
        <v>1</v>
      </c>
      <c r="AS21">
        <f>'Core Indicators'!IP21</f>
        <v>1</v>
      </c>
      <c r="AT21">
        <f t="shared" si="1"/>
        <v>1</v>
      </c>
    </row>
    <row r="22" spans="1:46" x14ac:dyDescent="0.35">
      <c r="A22" s="242" t="str">
        <f>Lists!A:A</f>
        <v>Chad</v>
      </c>
      <c r="B22" s="242" t="str">
        <f>Lists!F:F</f>
        <v>International displacement</v>
      </c>
      <c r="C22" s="242" t="str">
        <f>Lists!B:B</f>
        <v>CAR refugees in Chad</v>
      </c>
      <c r="D22" s="242" t="str">
        <f>Lists!C:C</f>
        <v>TCD004</v>
      </c>
      <c r="E22" s="242" t="str">
        <f>Lists!D:D</f>
        <v>TCD</v>
      </c>
      <c r="F22" s="213" t="str">
        <f t="shared" si="0"/>
        <v>Medium Reliability</v>
      </c>
      <c r="G22" s="213">
        <f t="shared" si="2"/>
        <v>0</v>
      </c>
      <c r="H22" s="243">
        <f t="shared" si="13"/>
        <v>2</v>
      </c>
      <c r="I22" s="242">
        <f>'Core Indicators'!R22</f>
        <v>2</v>
      </c>
      <c r="J22" s="242">
        <f>'Core Indicators'!Z22</f>
        <v>2</v>
      </c>
      <c r="K22" s="213">
        <f t="shared" si="3"/>
        <v>2</v>
      </c>
      <c r="L22" s="242">
        <f>'Core Indicators'!AH22</f>
        <v>2</v>
      </c>
      <c r="M22" s="242">
        <f>'Core Indicators'!AP22</f>
        <v>2</v>
      </c>
      <c r="N22">
        <f>'Core Indicators'!AX22</f>
        <v>2</v>
      </c>
      <c r="O22">
        <f>'Core Indicators'!BF22</f>
        <v>2</v>
      </c>
      <c r="P22">
        <f t="shared" si="4"/>
        <v>2</v>
      </c>
      <c r="Q22" s="242">
        <f>'Core Indicators'!BN22</f>
        <v>2</v>
      </c>
      <c r="R22" s="213">
        <f t="shared" si="5"/>
        <v>2</v>
      </c>
      <c r="S22" s="243">
        <f t="shared" si="14"/>
        <v>2</v>
      </c>
      <c r="T22" s="244">
        <f>'Core Indicators'!DJ22</f>
        <v>2</v>
      </c>
      <c r="U22" s="244">
        <f>'Core Indicators'!DR22</f>
        <v>2</v>
      </c>
      <c r="V22" s="244">
        <f>'Core Indicators'!DZ22</f>
        <v>2</v>
      </c>
      <c r="W22" s="244">
        <f>'Core Indicators'!EH22</f>
        <v>2</v>
      </c>
      <c r="X22" s="244">
        <f>'Core Indicators'!EP22</f>
        <v>2</v>
      </c>
      <c r="Y22" s="213">
        <f t="shared" si="6"/>
        <v>1.3</v>
      </c>
      <c r="Z22" s="213">
        <f t="shared" si="7"/>
        <v>1.1666666666666667</v>
      </c>
      <c r="AA22" s="242">
        <v>1</v>
      </c>
      <c r="AB22" s="242">
        <v>1</v>
      </c>
      <c r="AC22" s="242">
        <f>'Core Indicators'!EX22</f>
        <v>2</v>
      </c>
      <c r="AD22" s="213">
        <f t="shared" si="8"/>
        <v>1.5</v>
      </c>
      <c r="AE22" s="242">
        <v>1</v>
      </c>
      <c r="AF22" s="213">
        <f t="shared" si="9"/>
        <v>1.5</v>
      </c>
      <c r="AG22" s="242">
        <f>'Core Indicators'!FF22</f>
        <v>2</v>
      </c>
      <c r="AH22" s="242">
        <f t="shared" si="10"/>
        <v>1</v>
      </c>
      <c r="AI22">
        <f>'Core Indicators'!GD22</f>
        <v>1</v>
      </c>
      <c r="AJ22">
        <f>'Core Indicators'!GL22</f>
        <v>1</v>
      </c>
      <c r="AK22">
        <f>'Core Indicators'!GT22</f>
        <v>1</v>
      </c>
      <c r="AL22">
        <f>'Core Indicators'!HB22</f>
        <v>1</v>
      </c>
      <c r="AM22">
        <f t="shared" si="11"/>
        <v>1</v>
      </c>
      <c r="AN22">
        <f>'Core Indicators'!HJ22</f>
        <v>1</v>
      </c>
      <c r="AO22">
        <f>'Core Indicators'!HR22</f>
        <v>1</v>
      </c>
      <c r="AP22">
        <f t="shared" si="12"/>
        <v>1</v>
      </c>
      <c r="AQ22">
        <f>'Core Indicators'!HZ22</f>
        <v>1</v>
      </c>
      <c r="AR22">
        <f>'Core Indicators'!IH22</f>
        <v>1</v>
      </c>
      <c r="AS22">
        <f>'Core Indicators'!IP22</f>
        <v>1</v>
      </c>
      <c r="AT22">
        <f t="shared" si="1"/>
        <v>1</v>
      </c>
    </row>
    <row r="23" spans="1:46" x14ac:dyDescent="0.35">
      <c r="A23" s="242" t="str">
        <f>Lists!A:A</f>
        <v>Chad</v>
      </c>
      <c r="B23" s="242" t="str">
        <f>Lists!F:F</f>
        <v>International displacement</v>
      </c>
      <c r="C23" s="242" t="str">
        <f>Lists!B:B</f>
        <v>Darfur refugees in Chad</v>
      </c>
      <c r="D23" s="242" t="str">
        <f>Lists!C:C</f>
        <v>TCD005</v>
      </c>
      <c r="E23" s="242" t="str">
        <f>Lists!D:D</f>
        <v>TCD</v>
      </c>
      <c r="F23" s="213" t="str">
        <f t="shared" si="0"/>
        <v>Medium Reliability</v>
      </c>
      <c r="G23" s="213">
        <f t="shared" si="2"/>
        <v>0</v>
      </c>
      <c r="H23" s="243">
        <f t="shared" si="13"/>
        <v>2</v>
      </c>
      <c r="I23" s="242">
        <f>'Core Indicators'!R23</f>
        <v>2</v>
      </c>
      <c r="J23" s="242">
        <f>'Core Indicators'!Z23</f>
        <v>2</v>
      </c>
      <c r="K23" s="213">
        <f t="shared" si="3"/>
        <v>2</v>
      </c>
      <c r="L23" s="242">
        <f>'Core Indicators'!AH23</f>
        <v>2</v>
      </c>
      <c r="M23" s="242">
        <f>'Core Indicators'!AP23</f>
        <v>2</v>
      </c>
      <c r="N23">
        <f>'Core Indicators'!AX23</f>
        <v>2</v>
      </c>
      <c r="O23">
        <f>'Core Indicators'!BF23</f>
        <v>2</v>
      </c>
      <c r="P23">
        <f t="shared" si="4"/>
        <v>2</v>
      </c>
      <c r="Q23" s="242">
        <f>'Core Indicators'!BN23</f>
        <v>2</v>
      </c>
      <c r="R23" s="213">
        <f t="shared" si="5"/>
        <v>2</v>
      </c>
      <c r="S23" s="243">
        <f t="shared" si="14"/>
        <v>2</v>
      </c>
      <c r="T23" s="244">
        <f>'Core Indicators'!DJ23</f>
        <v>2</v>
      </c>
      <c r="U23" s="244">
        <f>'Core Indicators'!DR23</f>
        <v>2</v>
      </c>
      <c r="V23" s="244">
        <f>'Core Indicators'!DZ23</f>
        <v>2</v>
      </c>
      <c r="W23" s="244">
        <f>'Core Indicators'!EH23</f>
        <v>2</v>
      </c>
      <c r="X23" s="244">
        <f>'Core Indicators'!EP23</f>
        <v>2</v>
      </c>
      <c r="Y23" s="213">
        <f t="shared" si="6"/>
        <v>1.3</v>
      </c>
      <c r="Z23" s="213">
        <f t="shared" si="7"/>
        <v>1.1666666666666667</v>
      </c>
      <c r="AA23" s="242">
        <v>1</v>
      </c>
      <c r="AB23" s="242">
        <v>1</v>
      </c>
      <c r="AC23" s="242">
        <f>'Core Indicators'!EX23</f>
        <v>2</v>
      </c>
      <c r="AD23" s="213">
        <f t="shared" si="8"/>
        <v>1.5</v>
      </c>
      <c r="AE23" s="242">
        <v>1</v>
      </c>
      <c r="AF23" s="213">
        <f t="shared" si="9"/>
        <v>1.5</v>
      </c>
      <c r="AG23" s="242">
        <f>'Core Indicators'!FF23</f>
        <v>2</v>
      </c>
      <c r="AH23" s="242">
        <f t="shared" si="10"/>
        <v>1</v>
      </c>
      <c r="AI23">
        <f>'Core Indicators'!GD23</f>
        <v>1</v>
      </c>
      <c r="AJ23">
        <f>'Core Indicators'!GL23</f>
        <v>1</v>
      </c>
      <c r="AK23">
        <f>'Core Indicators'!GT23</f>
        <v>1</v>
      </c>
      <c r="AL23">
        <f>'Core Indicators'!HB23</f>
        <v>1</v>
      </c>
      <c r="AM23">
        <f t="shared" si="11"/>
        <v>1</v>
      </c>
      <c r="AN23">
        <f>'Core Indicators'!HJ23</f>
        <v>1</v>
      </c>
      <c r="AO23">
        <f>'Core Indicators'!HR23</f>
        <v>1</v>
      </c>
      <c r="AP23">
        <f t="shared" si="12"/>
        <v>1</v>
      </c>
      <c r="AQ23">
        <f>'Core Indicators'!HZ23</f>
        <v>1</v>
      </c>
      <c r="AR23">
        <f>'Core Indicators'!IH23</f>
        <v>1</v>
      </c>
      <c r="AS23">
        <f>'Core Indicators'!IP23</f>
        <v>1</v>
      </c>
      <c r="AT23">
        <f t="shared" si="1"/>
        <v>1</v>
      </c>
    </row>
    <row r="24" spans="1:46" x14ac:dyDescent="0.35">
      <c r="A24" s="242" t="str">
        <f>Lists!A:A</f>
        <v>Chad</v>
      </c>
      <c r="B24" s="242" t="str">
        <f>Lists!F:F</f>
        <v>Conflict</v>
      </c>
      <c r="C24" s="242" t="str">
        <f>Lists!B:B</f>
        <v>Tibesti Conflict in Chad</v>
      </c>
      <c r="D24" s="242" t="str">
        <f>Lists!C:C</f>
        <v>TCD006</v>
      </c>
      <c r="E24" s="242" t="str">
        <f>Lists!D:D</f>
        <v>TCD</v>
      </c>
      <c r="F24" s="213" t="str">
        <f t="shared" si="0"/>
        <v>Medium Reliability</v>
      </c>
      <c r="G24" s="213">
        <f t="shared" si="2"/>
        <v>0</v>
      </c>
      <c r="H24" s="243">
        <f t="shared" si="13"/>
        <v>2.2000000000000002</v>
      </c>
      <c r="I24" s="242">
        <f>'Core Indicators'!R24</f>
        <v>2</v>
      </c>
      <c r="J24" s="242">
        <f>'Core Indicators'!Z24</f>
        <v>2</v>
      </c>
      <c r="K24" s="213">
        <f t="shared" si="3"/>
        <v>2</v>
      </c>
      <c r="L24" s="242">
        <f>'Core Indicators'!AH24</f>
        <v>2</v>
      </c>
      <c r="M24" s="242">
        <f>'Core Indicators'!AP24</f>
        <v>2</v>
      </c>
      <c r="N24">
        <f>'Core Indicators'!AX24</f>
        <v>2</v>
      </c>
      <c r="O24">
        <f>'Core Indicators'!BF24</f>
        <v>2</v>
      </c>
      <c r="P24">
        <f t="shared" si="4"/>
        <v>2</v>
      </c>
      <c r="Q24" s="242">
        <f>'Core Indicators'!BN24</f>
        <v>3</v>
      </c>
      <c r="R24" s="213">
        <f t="shared" si="5"/>
        <v>2.2999999999999998</v>
      </c>
      <c r="S24" s="243">
        <f t="shared" si="14"/>
        <v>2</v>
      </c>
      <c r="T24" s="244">
        <f>'Core Indicators'!DJ24</f>
        <v>2</v>
      </c>
      <c r="U24" s="244">
        <f>'Core Indicators'!DR24</f>
        <v>2</v>
      </c>
      <c r="V24" s="244">
        <f>'Core Indicators'!DZ24</f>
        <v>2</v>
      </c>
      <c r="W24" s="244">
        <f>'Core Indicators'!EH24</f>
        <v>2</v>
      </c>
      <c r="X24" s="244">
        <f>'Core Indicators'!EP24</f>
        <v>2</v>
      </c>
      <c r="Y24" s="213">
        <f t="shared" si="6"/>
        <v>1.1000000000000001</v>
      </c>
      <c r="Z24" s="213">
        <f t="shared" si="7"/>
        <v>1.1666666666666667</v>
      </c>
      <c r="AA24" s="242">
        <v>1</v>
      </c>
      <c r="AB24" s="242">
        <v>1</v>
      </c>
      <c r="AC24" s="242">
        <f>'Core Indicators'!EX24</f>
        <v>2</v>
      </c>
      <c r="AD24" s="213">
        <f t="shared" si="8"/>
        <v>1.5</v>
      </c>
      <c r="AE24" s="242">
        <v>1</v>
      </c>
      <c r="AF24" s="213">
        <f t="shared" si="9"/>
        <v>1</v>
      </c>
      <c r="AG24" s="242">
        <f>'Core Indicators'!FF24</f>
        <v>1</v>
      </c>
      <c r="AH24" s="242">
        <f t="shared" si="10"/>
        <v>1</v>
      </c>
      <c r="AI24">
        <f>'Core Indicators'!GD24</f>
        <v>1</v>
      </c>
      <c r="AJ24">
        <f>'Core Indicators'!GL24</f>
        <v>1</v>
      </c>
      <c r="AK24">
        <f>'Core Indicators'!GT24</f>
        <v>1</v>
      </c>
      <c r="AL24">
        <f>'Core Indicators'!HB24</f>
        <v>1</v>
      </c>
      <c r="AM24">
        <f t="shared" si="11"/>
        <v>1</v>
      </c>
      <c r="AN24">
        <f>'Core Indicators'!HJ24</f>
        <v>1</v>
      </c>
      <c r="AO24">
        <f>'Core Indicators'!HR24</f>
        <v>1</v>
      </c>
      <c r="AP24">
        <f t="shared" si="12"/>
        <v>1</v>
      </c>
      <c r="AQ24">
        <f>'Core Indicators'!HZ24</f>
        <v>1</v>
      </c>
      <c r="AR24">
        <f>'Core Indicators'!IH24</f>
        <v>1</v>
      </c>
      <c r="AS24">
        <f>'Core Indicators'!IP24</f>
        <v>1</v>
      </c>
      <c r="AT24">
        <f t="shared" si="1"/>
        <v>1</v>
      </c>
    </row>
    <row r="25" spans="1:46" x14ac:dyDescent="0.35">
      <c r="A25" s="242" t="str">
        <f>Lists!A:A</f>
        <v>Chad</v>
      </c>
      <c r="B25" s="242" t="str">
        <f>Lists!F:F</f>
        <v>Flood</v>
      </c>
      <c r="C25" s="242" t="str">
        <f>Lists!B:B</f>
        <v>Floods in Chad</v>
      </c>
      <c r="D25" s="242" t="str">
        <f>Lists!C:C</f>
        <v>TCD007</v>
      </c>
      <c r="E25" s="242" t="str">
        <f>Lists!D:D</f>
        <v>TCD</v>
      </c>
      <c r="F25" s="213" t="str">
        <f t="shared" si="0"/>
        <v>x</v>
      </c>
      <c r="G25" s="213">
        <f t="shared" si="2"/>
        <v>5</v>
      </c>
      <c r="H25" s="243">
        <f t="shared" si="13"/>
        <v>2.7</v>
      </c>
      <c r="I25" s="242">
        <f>'Core Indicators'!R25</f>
        <v>2</v>
      </c>
      <c r="J25" s="242">
        <f>'Core Indicators'!Z25</f>
        <v>2</v>
      </c>
      <c r="K25" s="213">
        <f t="shared" si="3"/>
        <v>2</v>
      </c>
      <c r="L25" s="242">
        <f>'Core Indicators'!AH25</f>
        <v>3</v>
      </c>
      <c r="M25" s="242">
        <f>'Core Indicators'!AP25</f>
        <v>3</v>
      </c>
      <c r="N25" t="str">
        <f>'Core Indicators'!AX25</f>
        <v>x</v>
      </c>
      <c r="O25" t="str">
        <f>'Core Indicators'!BF25</f>
        <v>x</v>
      </c>
      <c r="P25" t="str">
        <f t="shared" si="4"/>
        <v>x</v>
      </c>
      <c r="Q25" s="242" t="str">
        <f>'Core Indicators'!BN25</f>
        <v>x</v>
      </c>
      <c r="R25" s="213">
        <f t="shared" si="5"/>
        <v>3</v>
      </c>
      <c r="S25" s="243" t="str">
        <f t="shared" si="14"/>
        <v>x</v>
      </c>
      <c r="T25" s="244" t="str">
        <f>'Core Indicators'!DJ25</f>
        <v>x</v>
      </c>
      <c r="U25" s="244" t="str">
        <f>'Core Indicators'!DR25</f>
        <v>x</v>
      </c>
      <c r="V25" s="244">
        <f>'Core Indicators'!DZ25</f>
        <v>3</v>
      </c>
      <c r="W25" s="244">
        <f>'Core Indicators'!EH25</f>
        <v>3</v>
      </c>
      <c r="X25" s="244" t="str">
        <f>'Core Indicators'!EP25</f>
        <v>x</v>
      </c>
      <c r="Y25" s="213">
        <f t="shared" si="6"/>
        <v>2</v>
      </c>
      <c r="Z25" s="213">
        <f t="shared" si="7"/>
        <v>1.3333333333333333</v>
      </c>
      <c r="AA25" s="242">
        <v>1</v>
      </c>
      <c r="AB25" s="242">
        <v>1</v>
      </c>
      <c r="AC25" s="242">
        <f>'Core Indicators'!EX25</f>
        <v>3</v>
      </c>
      <c r="AD25" s="213">
        <f t="shared" si="8"/>
        <v>2</v>
      </c>
      <c r="AE25" s="242">
        <v>1</v>
      </c>
      <c r="AF25" s="213">
        <f t="shared" si="9"/>
        <v>2.5555555555555558</v>
      </c>
      <c r="AG25" s="242" t="b">
        <f>'Core Indicators'!FF25</f>
        <v>0</v>
      </c>
      <c r="AH25" s="242">
        <f t="shared" si="10"/>
        <v>2.5555555555555558</v>
      </c>
      <c r="AI25">
        <f>'Core Indicators'!GD25</f>
        <v>3</v>
      </c>
      <c r="AJ25">
        <f>'Core Indicators'!GL25</f>
        <v>3</v>
      </c>
      <c r="AK25">
        <f>'Core Indicators'!GT25</f>
        <v>3</v>
      </c>
      <c r="AL25">
        <f>'Core Indicators'!HB25</f>
        <v>3</v>
      </c>
      <c r="AM25">
        <f t="shared" si="11"/>
        <v>3</v>
      </c>
      <c r="AN25">
        <f>'Core Indicators'!HJ25</f>
        <v>3</v>
      </c>
      <c r="AO25">
        <f>'Core Indicators'!HR25</f>
        <v>3</v>
      </c>
      <c r="AP25">
        <f t="shared" si="12"/>
        <v>3</v>
      </c>
      <c r="AQ25">
        <f>'Core Indicators'!HZ25</f>
        <v>1</v>
      </c>
      <c r="AR25">
        <f>'Core Indicators'!IH25</f>
        <v>2</v>
      </c>
      <c r="AS25">
        <f>'Core Indicators'!IP25</f>
        <v>2</v>
      </c>
      <c r="AT25">
        <f t="shared" si="1"/>
        <v>1.6666666666666667</v>
      </c>
    </row>
    <row r="26" spans="1:46" x14ac:dyDescent="0.35">
      <c r="A26" s="242" t="str">
        <f>Lists!A:A</f>
        <v>Colombia</v>
      </c>
      <c r="B26" s="242" t="str">
        <f>Lists!F:F</f>
        <v>Complex crisis</v>
      </c>
      <c r="C26" s="242" t="str">
        <f>Lists!B:B</f>
        <v>Complex crisis in Colombia</v>
      </c>
      <c r="D26" s="242" t="str">
        <f>Lists!C:C</f>
        <v>COL001</v>
      </c>
      <c r="E26" s="242" t="str">
        <f>Lists!D:D</f>
        <v>COL</v>
      </c>
      <c r="F26" s="213" t="str">
        <f t="shared" si="0"/>
        <v>Medium Reliability</v>
      </c>
      <c r="G26" s="213">
        <f t="shared" si="2"/>
        <v>2</v>
      </c>
      <c r="H26" s="243">
        <f t="shared" si="13"/>
        <v>2</v>
      </c>
      <c r="I26" s="242">
        <f>'Core Indicators'!R26</f>
        <v>2</v>
      </c>
      <c r="J26" s="242">
        <f>'Core Indicators'!Z26</f>
        <v>2</v>
      </c>
      <c r="K26" s="213">
        <f t="shared" si="3"/>
        <v>2</v>
      </c>
      <c r="L26" s="242">
        <f>'Core Indicators'!AH26</f>
        <v>2</v>
      </c>
      <c r="M26" s="242">
        <f>'Core Indicators'!AP26</f>
        <v>2</v>
      </c>
      <c r="N26" t="str">
        <f>'Core Indicators'!AX26</f>
        <v>x</v>
      </c>
      <c r="O26">
        <f>'Core Indicators'!BF26</f>
        <v>2</v>
      </c>
      <c r="P26">
        <f t="shared" si="4"/>
        <v>2</v>
      </c>
      <c r="Q26" s="242" t="str">
        <f>'Core Indicators'!BN26</f>
        <v>x</v>
      </c>
      <c r="R26" s="213">
        <f t="shared" si="5"/>
        <v>2</v>
      </c>
      <c r="S26" s="243">
        <f t="shared" si="14"/>
        <v>2</v>
      </c>
      <c r="T26" s="244">
        <f>'Core Indicators'!DJ26</f>
        <v>2</v>
      </c>
      <c r="U26" s="244">
        <f>'Core Indicators'!DR26</f>
        <v>2</v>
      </c>
      <c r="V26" s="244">
        <f>'Core Indicators'!DZ26</f>
        <v>2</v>
      </c>
      <c r="W26" s="244">
        <f>'Core Indicators'!EH26</f>
        <v>2</v>
      </c>
      <c r="X26" s="244">
        <f>'Core Indicators'!EP26</f>
        <v>2</v>
      </c>
      <c r="Y26" s="213">
        <f t="shared" si="6"/>
        <v>1.5</v>
      </c>
      <c r="Z26" s="213">
        <f t="shared" si="7"/>
        <v>1</v>
      </c>
      <c r="AA26" s="242">
        <v>1</v>
      </c>
      <c r="AB26" s="242">
        <v>1</v>
      </c>
      <c r="AC26" s="242" t="str">
        <f>'Core Indicators'!EX26</f>
        <v>x</v>
      </c>
      <c r="AD26" s="213">
        <f t="shared" si="8"/>
        <v>1</v>
      </c>
      <c r="AE26" s="242">
        <v>1</v>
      </c>
      <c r="AF26" s="213">
        <f t="shared" si="9"/>
        <v>2</v>
      </c>
      <c r="AG26" s="242">
        <f>'Core Indicators'!FF26</f>
        <v>2</v>
      </c>
      <c r="AH26" s="242">
        <f t="shared" si="10"/>
        <v>2</v>
      </c>
      <c r="AI26">
        <f>'Core Indicators'!GD26</f>
        <v>2</v>
      </c>
      <c r="AJ26">
        <f>'Core Indicators'!GL26</f>
        <v>2</v>
      </c>
      <c r="AK26">
        <f>'Core Indicators'!GT26</f>
        <v>2</v>
      </c>
      <c r="AL26">
        <f>'Core Indicators'!HB26</f>
        <v>2</v>
      </c>
      <c r="AM26">
        <f t="shared" si="11"/>
        <v>2</v>
      </c>
      <c r="AN26">
        <f>'Core Indicators'!HJ26</f>
        <v>2</v>
      </c>
      <c r="AO26">
        <f>'Core Indicators'!HR26</f>
        <v>2</v>
      </c>
      <c r="AP26">
        <f t="shared" si="12"/>
        <v>2</v>
      </c>
      <c r="AQ26">
        <f>'Core Indicators'!HZ26</f>
        <v>2</v>
      </c>
      <c r="AR26">
        <f>'Core Indicators'!IH26</f>
        <v>2</v>
      </c>
      <c r="AS26">
        <f>'Core Indicators'!IP26</f>
        <v>2</v>
      </c>
      <c r="AT26">
        <f t="shared" si="1"/>
        <v>2</v>
      </c>
    </row>
    <row r="27" spans="1:46" x14ac:dyDescent="0.35">
      <c r="A27" s="242" t="str">
        <f>Lists!A:A</f>
        <v>Colombia</v>
      </c>
      <c r="B27" s="242" t="str">
        <f>Lists!F:F</f>
        <v>International displacement</v>
      </c>
      <c r="C27" s="242" t="str">
        <f>Lists!B:B</f>
        <v>Venezuela displacement in Colombia</v>
      </c>
      <c r="D27" s="242" t="str">
        <f>Lists!C:C</f>
        <v>COL002</v>
      </c>
      <c r="E27" s="242" t="str">
        <f>Lists!D:D</f>
        <v>COL</v>
      </c>
      <c r="F27" s="213" t="str">
        <f t="shared" si="0"/>
        <v>Medium Reliability</v>
      </c>
      <c r="G27" s="213">
        <f t="shared" si="2"/>
        <v>3</v>
      </c>
      <c r="H27" s="243">
        <f t="shared" si="13"/>
        <v>2.2000000000000002</v>
      </c>
      <c r="I27" s="242">
        <f>'Core Indicators'!R27</f>
        <v>2</v>
      </c>
      <c r="J27" s="242">
        <f>'Core Indicators'!Z27</f>
        <v>1</v>
      </c>
      <c r="K27" s="213">
        <f t="shared" si="3"/>
        <v>1.5</v>
      </c>
      <c r="L27" s="242">
        <f>'Core Indicators'!AH27</f>
        <v>3</v>
      </c>
      <c r="M27" s="242">
        <f>'Core Indicators'!AP27</f>
        <v>2</v>
      </c>
      <c r="N27" t="str">
        <f>'Core Indicators'!AX27</f>
        <v>x</v>
      </c>
      <c r="O27" t="str">
        <f>'Core Indicators'!BF27</f>
        <v>x</v>
      </c>
      <c r="P27" t="str">
        <f t="shared" si="4"/>
        <v>x</v>
      </c>
      <c r="Q27" s="242" t="str">
        <f>'Core Indicators'!BN27</f>
        <v>x</v>
      </c>
      <c r="R27" s="213">
        <f t="shared" si="5"/>
        <v>2.5</v>
      </c>
      <c r="S27" s="243">
        <f t="shared" si="14"/>
        <v>2.8</v>
      </c>
      <c r="T27" s="244">
        <f>'Core Indicators'!DJ27</f>
        <v>3</v>
      </c>
      <c r="U27" s="244">
        <f>'Core Indicators'!DR27</f>
        <v>3</v>
      </c>
      <c r="V27" s="244">
        <f>'Core Indicators'!DZ27</f>
        <v>3</v>
      </c>
      <c r="W27" s="244">
        <f>'Core Indicators'!EH27</f>
        <v>3</v>
      </c>
      <c r="X27" s="244">
        <f>'Core Indicators'!EP27</f>
        <v>2</v>
      </c>
      <c r="Y27" s="213">
        <f t="shared" si="6"/>
        <v>1.5</v>
      </c>
      <c r="Z27" s="213">
        <f t="shared" si="7"/>
        <v>1</v>
      </c>
      <c r="AA27" s="242">
        <v>1</v>
      </c>
      <c r="AB27" s="242">
        <v>1</v>
      </c>
      <c r="AC27" s="242" t="str">
        <f>'Core Indicators'!EX27</f>
        <v>x</v>
      </c>
      <c r="AD27" s="213">
        <f t="shared" si="8"/>
        <v>1</v>
      </c>
      <c r="AE27" s="242">
        <v>1</v>
      </c>
      <c r="AF27" s="213">
        <f t="shared" si="9"/>
        <v>2</v>
      </c>
      <c r="AG27" s="242">
        <f>'Core Indicators'!FF27</f>
        <v>2</v>
      </c>
      <c r="AH27" s="242">
        <f t="shared" si="10"/>
        <v>2</v>
      </c>
      <c r="AI27">
        <f>'Core Indicators'!GD27</f>
        <v>2</v>
      </c>
      <c r="AJ27">
        <f>'Core Indicators'!GL27</f>
        <v>2</v>
      </c>
      <c r="AK27">
        <f>'Core Indicators'!GT27</f>
        <v>2</v>
      </c>
      <c r="AL27">
        <f>'Core Indicators'!HB27</f>
        <v>2</v>
      </c>
      <c r="AM27">
        <f t="shared" si="11"/>
        <v>2</v>
      </c>
      <c r="AN27">
        <f>'Core Indicators'!HJ27</f>
        <v>2</v>
      </c>
      <c r="AO27">
        <f>'Core Indicators'!HR27</f>
        <v>2</v>
      </c>
      <c r="AP27">
        <f t="shared" si="12"/>
        <v>2</v>
      </c>
      <c r="AQ27">
        <f>'Core Indicators'!HZ27</f>
        <v>2</v>
      </c>
      <c r="AR27">
        <f>'Core Indicators'!IH27</f>
        <v>2</v>
      </c>
      <c r="AS27">
        <f>'Core Indicators'!IP27</f>
        <v>2</v>
      </c>
      <c r="AT27">
        <f t="shared" si="1"/>
        <v>2</v>
      </c>
    </row>
    <row r="28" spans="1:46" x14ac:dyDescent="0.35">
      <c r="A28" s="242" t="str">
        <f>Lists!A:A</f>
        <v>Congo</v>
      </c>
      <c r="B28" s="242" t="str">
        <f>Lists!F:F</f>
        <v>Conflict</v>
      </c>
      <c r="C28" s="242" t="str">
        <f>Lists!B:B</f>
        <v>Pool conflict</v>
      </c>
      <c r="D28" s="242" t="str">
        <f>Lists!C:C</f>
        <v>COG002</v>
      </c>
      <c r="E28" s="242" t="str">
        <f>Lists!D:D</f>
        <v>COG</v>
      </c>
      <c r="F28" s="213" t="str">
        <f t="shared" si="0"/>
        <v>Medium Reliability</v>
      </c>
      <c r="G28" s="213">
        <f t="shared" si="2"/>
        <v>0</v>
      </c>
      <c r="H28" s="243">
        <f t="shared" si="13"/>
        <v>2.2000000000000002</v>
      </c>
      <c r="I28" s="242">
        <f>'Core Indicators'!R28</f>
        <v>2</v>
      </c>
      <c r="J28" s="242">
        <f>'Core Indicators'!Z28</f>
        <v>2</v>
      </c>
      <c r="K28" s="213">
        <f t="shared" si="3"/>
        <v>2</v>
      </c>
      <c r="L28" s="242">
        <f>'Core Indicators'!AH28</f>
        <v>2</v>
      </c>
      <c r="M28" s="242">
        <f>'Core Indicators'!AP28</f>
        <v>3</v>
      </c>
      <c r="N28" t="str">
        <f>'Core Indicators'!AX28</f>
        <v>x</v>
      </c>
      <c r="O28">
        <f>'Core Indicators'!BF28</f>
        <v>2</v>
      </c>
      <c r="P28">
        <f t="shared" si="4"/>
        <v>2</v>
      </c>
      <c r="Q28" s="242">
        <f>'Core Indicators'!BN28</f>
        <v>2</v>
      </c>
      <c r="R28" s="213">
        <f t="shared" si="5"/>
        <v>2.2999999999999998</v>
      </c>
      <c r="S28" s="243">
        <f t="shared" si="14"/>
        <v>2.6</v>
      </c>
      <c r="T28" s="244">
        <f>'Core Indicators'!DJ28</f>
        <v>3</v>
      </c>
      <c r="U28" s="244">
        <f>'Core Indicators'!DR28</f>
        <v>3</v>
      </c>
      <c r="V28" s="244">
        <f>'Core Indicators'!DZ28</f>
        <v>3</v>
      </c>
      <c r="W28" s="244">
        <f>'Core Indicators'!EH28</f>
        <v>2</v>
      </c>
      <c r="X28" s="244">
        <f>'Core Indicators'!EP28</f>
        <v>2</v>
      </c>
      <c r="Y28" s="213">
        <f t="shared" si="6"/>
        <v>1.3</v>
      </c>
      <c r="Z28" s="213">
        <f t="shared" si="7"/>
        <v>1.1666666666666667</v>
      </c>
      <c r="AA28" s="242">
        <v>1</v>
      </c>
      <c r="AB28" s="242">
        <v>1</v>
      </c>
      <c r="AC28" s="242">
        <f>'Core Indicators'!EX28</f>
        <v>2</v>
      </c>
      <c r="AD28" s="213">
        <f t="shared" si="8"/>
        <v>1.5</v>
      </c>
      <c r="AE28" s="242">
        <v>1</v>
      </c>
      <c r="AF28" s="213">
        <f t="shared" si="9"/>
        <v>1.5</v>
      </c>
      <c r="AG28" s="242">
        <f>'Core Indicators'!FF28</f>
        <v>2</v>
      </c>
      <c r="AH28" s="242">
        <f t="shared" si="10"/>
        <v>1</v>
      </c>
      <c r="AI28">
        <f>'Core Indicators'!GD28</f>
        <v>1</v>
      </c>
      <c r="AJ28">
        <f>'Core Indicators'!GL28</f>
        <v>1</v>
      </c>
      <c r="AK28">
        <f>'Core Indicators'!GT28</f>
        <v>1</v>
      </c>
      <c r="AL28">
        <f>'Core Indicators'!HB28</f>
        <v>1</v>
      </c>
      <c r="AM28">
        <f t="shared" si="11"/>
        <v>1</v>
      </c>
      <c r="AN28">
        <f>'Core Indicators'!HJ28</f>
        <v>1</v>
      </c>
      <c r="AO28">
        <f>'Core Indicators'!HR28</f>
        <v>1</v>
      </c>
      <c r="AP28">
        <f t="shared" si="12"/>
        <v>1</v>
      </c>
      <c r="AQ28">
        <f>'Core Indicators'!HZ28</f>
        <v>1</v>
      </c>
      <c r="AR28">
        <f>'Core Indicators'!IH28</f>
        <v>1</v>
      </c>
      <c r="AS28">
        <f>'Core Indicators'!IP28</f>
        <v>1</v>
      </c>
      <c r="AT28">
        <f t="shared" si="1"/>
        <v>1</v>
      </c>
    </row>
    <row r="29" spans="1:46" x14ac:dyDescent="0.35">
      <c r="A29" s="242" t="str">
        <f>Lists!A:A</f>
        <v>Costa Rica</v>
      </c>
      <c r="B29" s="242" t="str">
        <f>Lists!F:F</f>
        <v>International displacement</v>
      </c>
      <c r="C29" s="242" t="str">
        <f>Lists!B:B</f>
        <v>Nicaraguan refugees in Costa Rica</v>
      </c>
      <c r="D29" s="242" t="str">
        <f>Lists!C:C</f>
        <v>CRI002</v>
      </c>
      <c r="E29" s="242" t="str">
        <f>Lists!D:D</f>
        <v>CRI</v>
      </c>
      <c r="F29" s="213" t="str">
        <f t="shared" si="0"/>
        <v>Medium Reliability</v>
      </c>
      <c r="G29" s="213">
        <f t="shared" si="2"/>
        <v>0</v>
      </c>
      <c r="H29" s="243">
        <f t="shared" si="13"/>
        <v>2</v>
      </c>
      <c r="I29" s="242">
        <f>'Core Indicators'!R29</f>
        <v>2</v>
      </c>
      <c r="J29" s="242">
        <f>'Core Indicators'!Z29</f>
        <v>2</v>
      </c>
      <c r="K29" s="213">
        <f t="shared" si="3"/>
        <v>2</v>
      </c>
      <c r="L29" s="242">
        <f>'Core Indicators'!AH29</f>
        <v>2</v>
      </c>
      <c r="M29" s="242">
        <f>'Core Indicators'!AP29</f>
        <v>2</v>
      </c>
      <c r="N29">
        <f>'Core Indicators'!AX29</f>
        <v>2</v>
      </c>
      <c r="O29">
        <f>'Core Indicators'!BF29</f>
        <v>2</v>
      </c>
      <c r="P29">
        <f t="shared" si="4"/>
        <v>2</v>
      </c>
      <c r="Q29" s="242">
        <f>'Core Indicators'!BN29</f>
        <v>2</v>
      </c>
      <c r="R29" s="213">
        <f t="shared" si="5"/>
        <v>2</v>
      </c>
      <c r="S29" s="243">
        <f t="shared" si="14"/>
        <v>2</v>
      </c>
      <c r="T29" s="244">
        <f>'Core Indicators'!DJ29</f>
        <v>2</v>
      </c>
      <c r="U29" s="244">
        <f>'Core Indicators'!DR29</f>
        <v>2</v>
      </c>
      <c r="V29" s="244">
        <f>'Core Indicators'!DZ29</f>
        <v>2</v>
      </c>
      <c r="W29" s="244">
        <f>'Core Indicators'!EH29</f>
        <v>2</v>
      </c>
      <c r="X29" s="244">
        <f>'Core Indicators'!EP29</f>
        <v>2</v>
      </c>
      <c r="Y29" s="213">
        <f t="shared" si="6"/>
        <v>1.3</v>
      </c>
      <c r="Z29" s="213">
        <f t="shared" si="7"/>
        <v>1.1666666666666667</v>
      </c>
      <c r="AA29" s="242">
        <v>1</v>
      </c>
      <c r="AB29" s="242">
        <v>1</v>
      </c>
      <c r="AC29" s="242">
        <f>'Core Indicators'!EX29</f>
        <v>2</v>
      </c>
      <c r="AD29" s="213">
        <f t="shared" si="8"/>
        <v>1.5</v>
      </c>
      <c r="AE29" s="242">
        <v>1</v>
      </c>
      <c r="AF29" s="213">
        <f t="shared" si="9"/>
        <v>1.5</v>
      </c>
      <c r="AG29" s="242">
        <f>'Core Indicators'!FF29</f>
        <v>2</v>
      </c>
      <c r="AH29" s="242">
        <f t="shared" si="10"/>
        <v>1</v>
      </c>
      <c r="AI29">
        <f>'Core Indicators'!GD29</f>
        <v>1</v>
      </c>
      <c r="AJ29">
        <f>'Core Indicators'!GL29</f>
        <v>1</v>
      </c>
      <c r="AK29">
        <f>'Core Indicators'!GT29</f>
        <v>1</v>
      </c>
      <c r="AL29">
        <f>'Core Indicators'!HB29</f>
        <v>1</v>
      </c>
      <c r="AM29">
        <f t="shared" si="11"/>
        <v>1</v>
      </c>
      <c r="AN29">
        <f>'Core Indicators'!HJ29</f>
        <v>1</v>
      </c>
      <c r="AO29">
        <f>'Core Indicators'!HR29</f>
        <v>1</v>
      </c>
      <c r="AP29">
        <f t="shared" si="12"/>
        <v>1</v>
      </c>
      <c r="AQ29">
        <f>'Core Indicators'!HZ29</f>
        <v>1</v>
      </c>
      <c r="AR29">
        <f>'Core Indicators'!IH29</f>
        <v>1</v>
      </c>
      <c r="AS29">
        <f>'Core Indicators'!IP29</f>
        <v>1</v>
      </c>
      <c r="AT29">
        <f t="shared" si="1"/>
        <v>1</v>
      </c>
    </row>
    <row r="30" spans="1:46" x14ac:dyDescent="0.35">
      <c r="A30" s="242" t="str">
        <f>Lists!A:A</f>
        <v>Djibouti</v>
      </c>
      <c r="B30" s="242" t="str">
        <f>Lists!F:F</f>
        <v>International displacement</v>
      </c>
      <c r="C30" s="242" t="str">
        <f>Lists!B:B</f>
        <v>Mixed migration in Djibouti</v>
      </c>
      <c r="D30" s="242" t="str">
        <f>Lists!C:C</f>
        <v>DJI002</v>
      </c>
      <c r="E30" s="242" t="str">
        <f>Lists!D:D</f>
        <v>DJI</v>
      </c>
      <c r="F30" s="213" t="str">
        <f t="shared" si="0"/>
        <v>Medium Reliability</v>
      </c>
      <c r="G30" s="213">
        <f t="shared" si="2"/>
        <v>1</v>
      </c>
      <c r="H30" s="243">
        <f t="shared" si="13"/>
        <v>2</v>
      </c>
      <c r="I30" s="242">
        <f>'Core Indicators'!R30</f>
        <v>2</v>
      </c>
      <c r="J30" s="242">
        <f>'Core Indicators'!Z30</f>
        <v>2</v>
      </c>
      <c r="K30" s="213">
        <f t="shared" si="3"/>
        <v>2</v>
      </c>
      <c r="L30" s="242">
        <f>'Core Indicators'!AH30</f>
        <v>2</v>
      </c>
      <c r="M30" s="242">
        <f>'Core Indicators'!AP30</f>
        <v>2</v>
      </c>
      <c r="N30">
        <f>'Core Indicators'!AX30</f>
        <v>2</v>
      </c>
      <c r="O30" t="str">
        <f>'Core Indicators'!BF30</f>
        <v>x</v>
      </c>
      <c r="P30">
        <f t="shared" si="4"/>
        <v>2</v>
      </c>
      <c r="Q30" s="242">
        <f>'Core Indicators'!BN30</f>
        <v>2</v>
      </c>
      <c r="R30" s="213">
        <f t="shared" si="5"/>
        <v>2</v>
      </c>
      <c r="S30" s="243">
        <f t="shared" si="14"/>
        <v>2.25</v>
      </c>
      <c r="T30" s="244">
        <f>'Core Indicators'!DJ30</f>
        <v>3</v>
      </c>
      <c r="U30" s="244">
        <f>'Core Indicators'!DR30</f>
        <v>2</v>
      </c>
      <c r="V30" s="244">
        <f>'Core Indicators'!DZ30</f>
        <v>2</v>
      </c>
      <c r="W30" s="244" t="str">
        <f>'Core Indicators'!EH30</f>
        <v>x</v>
      </c>
      <c r="X30" s="244">
        <f>'Core Indicators'!EP30</f>
        <v>2</v>
      </c>
      <c r="Y30" s="213">
        <f t="shared" si="6"/>
        <v>1.6</v>
      </c>
      <c r="Z30" s="213">
        <f t="shared" si="7"/>
        <v>1.1666666666666667</v>
      </c>
      <c r="AA30" s="242">
        <v>1</v>
      </c>
      <c r="AB30" s="242">
        <v>1</v>
      </c>
      <c r="AC30" s="242">
        <f>'Core Indicators'!EX30</f>
        <v>2</v>
      </c>
      <c r="AD30" s="213">
        <f t="shared" si="8"/>
        <v>1.5</v>
      </c>
      <c r="AE30" s="242">
        <v>1</v>
      </c>
      <c r="AF30" s="213">
        <f t="shared" si="9"/>
        <v>2</v>
      </c>
      <c r="AG30" s="242">
        <f>'Core Indicators'!FF30</f>
        <v>2</v>
      </c>
      <c r="AH30" s="242">
        <f t="shared" si="10"/>
        <v>2</v>
      </c>
      <c r="AI30">
        <f>'Core Indicators'!GD30</f>
        <v>2</v>
      </c>
      <c r="AJ30">
        <f>'Core Indicators'!GL30</f>
        <v>2</v>
      </c>
      <c r="AK30">
        <f>'Core Indicators'!GT30</f>
        <v>2</v>
      </c>
      <c r="AL30">
        <f>'Core Indicators'!HB30</f>
        <v>2</v>
      </c>
      <c r="AM30">
        <f t="shared" si="11"/>
        <v>2</v>
      </c>
      <c r="AN30">
        <f>'Core Indicators'!HJ30</f>
        <v>2</v>
      </c>
      <c r="AO30">
        <f>'Core Indicators'!HR30</f>
        <v>2</v>
      </c>
      <c r="AP30">
        <f t="shared" si="12"/>
        <v>2</v>
      </c>
      <c r="AQ30">
        <f>'Core Indicators'!HZ30</f>
        <v>2</v>
      </c>
      <c r="AR30">
        <f>'Core Indicators'!IH30</f>
        <v>2</v>
      </c>
      <c r="AS30">
        <f>'Core Indicators'!IP30</f>
        <v>2</v>
      </c>
      <c r="AT30">
        <f t="shared" si="1"/>
        <v>2</v>
      </c>
    </row>
    <row r="31" spans="1:46" x14ac:dyDescent="0.35">
      <c r="A31" s="242" t="str">
        <f>Lists!A:A</f>
        <v>Djibouti</v>
      </c>
      <c r="B31" s="242" t="str">
        <f>Lists!F:F</f>
        <v>Drought</v>
      </c>
      <c r="C31" s="242" t="str">
        <f>Lists!B:B</f>
        <v>Drought in Djibouti</v>
      </c>
      <c r="D31" s="242" t="str">
        <f>Lists!C:C</f>
        <v>DJI003</v>
      </c>
      <c r="E31" s="242" t="str">
        <f>Lists!D:D</f>
        <v>DJI</v>
      </c>
      <c r="F31" s="213" t="str">
        <f t="shared" si="0"/>
        <v>Medium Reliability</v>
      </c>
      <c r="G31" s="213">
        <f t="shared" si="2"/>
        <v>0</v>
      </c>
      <c r="H31" s="243">
        <f t="shared" si="13"/>
        <v>2.2000000000000002</v>
      </c>
      <c r="I31" s="242">
        <f>'Core Indicators'!R31</f>
        <v>2</v>
      </c>
      <c r="J31" s="242">
        <f>'Core Indicators'!Z31</f>
        <v>2</v>
      </c>
      <c r="K31" s="213">
        <f t="shared" si="3"/>
        <v>2</v>
      </c>
      <c r="L31" s="242">
        <f>'Core Indicators'!AH31</f>
        <v>2</v>
      </c>
      <c r="M31" s="242">
        <f>'Core Indicators'!AP31</f>
        <v>2</v>
      </c>
      <c r="N31">
        <f>'Core Indicators'!AX31</f>
        <v>2</v>
      </c>
      <c r="O31">
        <f>'Core Indicators'!BF31</f>
        <v>2</v>
      </c>
      <c r="P31">
        <f t="shared" si="4"/>
        <v>2</v>
      </c>
      <c r="Q31" s="242">
        <f>'Core Indicators'!BN31</f>
        <v>3</v>
      </c>
      <c r="R31" s="213">
        <f t="shared" si="5"/>
        <v>2.2999999999999998</v>
      </c>
      <c r="S31" s="243">
        <f t="shared" si="14"/>
        <v>2</v>
      </c>
      <c r="T31" s="244">
        <f>'Core Indicators'!DJ31</f>
        <v>2</v>
      </c>
      <c r="U31" s="244">
        <f>'Core Indicators'!DR31</f>
        <v>2</v>
      </c>
      <c r="V31" s="244">
        <f>'Core Indicators'!DZ31</f>
        <v>2</v>
      </c>
      <c r="W31" s="244">
        <f>'Core Indicators'!EH31</f>
        <v>2</v>
      </c>
      <c r="X31" s="244">
        <f>'Core Indicators'!EP31</f>
        <v>2</v>
      </c>
      <c r="Y31" s="213">
        <f t="shared" si="6"/>
        <v>1.7</v>
      </c>
      <c r="Z31" s="213">
        <f t="shared" si="7"/>
        <v>1.3333333333333333</v>
      </c>
      <c r="AA31" s="242">
        <v>1</v>
      </c>
      <c r="AB31" s="242">
        <v>1</v>
      </c>
      <c r="AC31" s="242">
        <f>'Core Indicators'!EX31</f>
        <v>3</v>
      </c>
      <c r="AD31" s="213">
        <f t="shared" si="8"/>
        <v>2</v>
      </c>
      <c r="AE31" s="242">
        <v>1</v>
      </c>
      <c r="AF31" s="213">
        <f t="shared" si="9"/>
        <v>2</v>
      </c>
      <c r="AG31" s="242">
        <f>'Core Indicators'!FF31</f>
        <v>2</v>
      </c>
      <c r="AH31" s="242">
        <f t="shared" si="10"/>
        <v>2</v>
      </c>
      <c r="AI31">
        <f>'Core Indicators'!GD31</f>
        <v>2</v>
      </c>
      <c r="AJ31">
        <f>'Core Indicators'!GL31</f>
        <v>2</v>
      </c>
      <c r="AK31">
        <f>'Core Indicators'!GT31</f>
        <v>2</v>
      </c>
      <c r="AL31">
        <f>'Core Indicators'!HB31</f>
        <v>2</v>
      </c>
      <c r="AM31">
        <f t="shared" si="11"/>
        <v>2</v>
      </c>
      <c r="AN31">
        <f>'Core Indicators'!HJ31</f>
        <v>2</v>
      </c>
      <c r="AO31">
        <f>'Core Indicators'!HR31</f>
        <v>2</v>
      </c>
      <c r="AP31">
        <f t="shared" si="12"/>
        <v>2</v>
      </c>
      <c r="AQ31">
        <f>'Core Indicators'!HZ31</f>
        <v>2</v>
      </c>
      <c r="AR31">
        <f>'Core Indicators'!IH31</f>
        <v>2</v>
      </c>
      <c r="AS31">
        <f>'Core Indicators'!IP31</f>
        <v>2</v>
      </c>
      <c r="AT31">
        <f t="shared" si="1"/>
        <v>2</v>
      </c>
    </row>
    <row r="32" spans="1:46" x14ac:dyDescent="0.35">
      <c r="A32" s="242" t="str">
        <f>Lists!A:A</f>
        <v>DPRK</v>
      </c>
      <c r="B32" s="242" t="str">
        <f>Lists!F:F</f>
        <v>Complex crisis</v>
      </c>
      <c r="C32" s="242" t="str">
        <f>Lists!B:B</f>
        <v>Complex crisis in DPRK</v>
      </c>
      <c r="D32" s="242" t="str">
        <f>Lists!C:C</f>
        <v>PRK001</v>
      </c>
      <c r="E32" s="242" t="str">
        <f>Lists!D:D</f>
        <v>PRK</v>
      </c>
      <c r="F32" s="213" t="str">
        <f t="shared" si="0"/>
        <v>Medium Reliability</v>
      </c>
      <c r="G32" s="213">
        <f t="shared" si="2"/>
        <v>4</v>
      </c>
      <c r="H32" s="243">
        <f t="shared" si="13"/>
        <v>2.7</v>
      </c>
      <c r="I32" s="242">
        <f>'Core Indicators'!R32</f>
        <v>1</v>
      </c>
      <c r="J32" s="242">
        <f>'Core Indicators'!Z32</f>
        <v>3</v>
      </c>
      <c r="K32" s="213">
        <f t="shared" si="3"/>
        <v>2.1</v>
      </c>
      <c r="L32" s="242">
        <f>'Core Indicators'!AH32</f>
        <v>3</v>
      </c>
      <c r="M32" s="242" t="str">
        <f>'Core Indicators'!AP32</f>
        <v>x</v>
      </c>
      <c r="N32" t="str">
        <f>'Core Indicators'!AX32</f>
        <v>x</v>
      </c>
      <c r="O32" t="str">
        <f>'Core Indicators'!BF32</f>
        <v>x</v>
      </c>
      <c r="P32" t="str">
        <f t="shared" si="4"/>
        <v>x</v>
      </c>
      <c r="Q32" s="242" t="str">
        <f>'Core Indicators'!BN32</f>
        <v>x</v>
      </c>
      <c r="R32" s="213">
        <f t="shared" si="5"/>
        <v>3</v>
      </c>
      <c r="S32" s="243">
        <f t="shared" si="14"/>
        <v>2</v>
      </c>
      <c r="T32" s="244">
        <f>'Core Indicators'!DJ32</f>
        <v>2</v>
      </c>
      <c r="U32" s="244">
        <f>'Core Indicators'!DR32</f>
        <v>2</v>
      </c>
      <c r="V32" s="244">
        <f>'Core Indicators'!DZ32</f>
        <v>2</v>
      </c>
      <c r="W32" s="244">
        <f>'Core Indicators'!EH32</f>
        <v>2</v>
      </c>
      <c r="X32" s="244">
        <f>'Core Indicators'!EP32</f>
        <v>2</v>
      </c>
      <c r="Y32" s="213">
        <f t="shared" si="6"/>
        <v>1.3</v>
      </c>
      <c r="Z32" s="213">
        <f t="shared" si="7"/>
        <v>1</v>
      </c>
      <c r="AA32" s="242">
        <v>1</v>
      </c>
      <c r="AB32" s="242">
        <v>1</v>
      </c>
      <c r="AC32" s="242" t="str">
        <f>'Core Indicators'!EX32</f>
        <v>x</v>
      </c>
      <c r="AD32" s="213">
        <f t="shared" si="8"/>
        <v>1</v>
      </c>
      <c r="AE32" s="242">
        <v>1</v>
      </c>
      <c r="AF32" s="213">
        <f t="shared" si="9"/>
        <v>1.5</v>
      </c>
      <c r="AG32" s="242">
        <f>'Core Indicators'!FF32</f>
        <v>2</v>
      </c>
      <c r="AH32" s="242">
        <f t="shared" si="10"/>
        <v>1</v>
      </c>
      <c r="AI32">
        <f>'Core Indicators'!GD32</f>
        <v>1</v>
      </c>
      <c r="AJ32">
        <f>'Core Indicators'!GL32</f>
        <v>1</v>
      </c>
      <c r="AK32">
        <f>'Core Indicators'!GT32</f>
        <v>1</v>
      </c>
      <c r="AL32">
        <f>'Core Indicators'!HB32</f>
        <v>1</v>
      </c>
      <c r="AM32">
        <f t="shared" si="11"/>
        <v>1</v>
      </c>
      <c r="AN32">
        <f>'Core Indicators'!HJ32</f>
        <v>1</v>
      </c>
      <c r="AO32">
        <f>'Core Indicators'!HR32</f>
        <v>1</v>
      </c>
      <c r="AP32">
        <f t="shared" si="12"/>
        <v>1</v>
      </c>
      <c r="AQ32">
        <f>'Core Indicators'!HZ32</f>
        <v>1</v>
      </c>
      <c r="AR32">
        <f>'Core Indicators'!IH32</f>
        <v>1</v>
      </c>
      <c r="AS32">
        <f>'Core Indicators'!IP32</f>
        <v>1</v>
      </c>
      <c r="AT32">
        <f t="shared" si="1"/>
        <v>1</v>
      </c>
    </row>
    <row r="33" spans="1:46" x14ac:dyDescent="0.35">
      <c r="A33" s="242" t="str">
        <f>Lists!A:A</f>
        <v>DRC</v>
      </c>
      <c r="B33" s="242" t="str">
        <f>Lists!F:F</f>
        <v>Complex crisis</v>
      </c>
      <c r="C33" s="242" t="str">
        <f>Lists!B:B</f>
        <v>Complex crisis in DRC</v>
      </c>
      <c r="D33" s="242" t="str">
        <f>Lists!C:C</f>
        <v>COD001</v>
      </c>
      <c r="E33" s="242" t="str">
        <f>Lists!D:D</f>
        <v>COD</v>
      </c>
      <c r="F33" s="213" t="str">
        <f t="shared" si="0"/>
        <v>Medium Reliability</v>
      </c>
      <c r="G33" s="213">
        <f t="shared" si="2"/>
        <v>0</v>
      </c>
      <c r="H33" s="243">
        <f t="shared" si="13"/>
        <v>2.2000000000000002</v>
      </c>
      <c r="I33" s="242">
        <f>'Core Indicators'!R33</f>
        <v>2</v>
      </c>
      <c r="J33" s="242">
        <f>'Core Indicators'!Z33</f>
        <v>2</v>
      </c>
      <c r="K33" s="213">
        <f t="shared" si="3"/>
        <v>2</v>
      </c>
      <c r="L33" s="242">
        <f>'Core Indicators'!AH33</f>
        <v>2</v>
      </c>
      <c r="M33" s="242">
        <f>'Core Indicators'!AP33</f>
        <v>2</v>
      </c>
      <c r="N33" t="str">
        <f>'Core Indicators'!AX33</f>
        <v>x</v>
      </c>
      <c r="O33">
        <f>'Core Indicators'!BF33</f>
        <v>3</v>
      </c>
      <c r="P33">
        <f t="shared" si="4"/>
        <v>3</v>
      </c>
      <c r="Q33" s="242">
        <f>'Core Indicators'!BN33</f>
        <v>2</v>
      </c>
      <c r="R33" s="213">
        <f t="shared" si="5"/>
        <v>2.2999999999999998</v>
      </c>
      <c r="S33" s="243">
        <f t="shared" si="14"/>
        <v>2</v>
      </c>
      <c r="T33" s="244">
        <f>'Core Indicators'!DJ33</f>
        <v>2</v>
      </c>
      <c r="U33" s="244">
        <f>'Core Indicators'!DR33</f>
        <v>2</v>
      </c>
      <c r="V33" s="244">
        <f>'Core Indicators'!DZ33</f>
        <v>2</v>
      </c>
      <c r="W33" s="244">
        <f>'Core Indicators'!EH33</f>
        <v>2</v>
      </c>
      <c r="X33" s="244">
        <f>'Core Indicators'!EP33</f>
        <v>2</v>
      </c>
      <c r="Y33" s="213">
        <f t="shared" si="6"/>
        <v>1.3</v>
      </c>
      <c r="Z33" s="213">
        <f t="shared" si="7"/>
        <v>1.1666666666666667</v>
      </c>
      <c r="AA33" s="242">
        <v>1</v>
      </c>
      <c r="AB33" s="242">
        <v>1</v>
      </c>
      <c r="AC33" s="242">
        <f>'Core Indicators'!EX33</f>
        <v>2</v>
      </c>
      <c r="AD33" s="213">
        <f t="shared" si="8"/>
        <v>1.5</v>
      </c>
      <c r="AE33" s="242">
        <v>1</v>
      </c>
      <c r="AF33" s="213">
        <f t="shared" si="9"/>
        <v>1.5</v>
      </c>
      <c r="AG33" s="242">
        <f>'Core Indicators'!FF33</f>
        <v>2</v>
      </c>
      <c r="AH33" s="242">
        <f t="shared" si="10"/>
        <v>1</v>
      </c>
      <c r="AI33">
        <f>'Core Indicators'!GD33</f>
        <v>1</v>
      </c>
      <c r="AJ33">
        <f>'Core Indicators'!GL33</f>
        <v>1</v>
      </c>
      <c r="AK33">
        <f>'Core Indicators'!GT33</f>
        <v>1</v>
      </c>
      <c r="AL33">
        <f>'Core Indicators'!HB33</f>
        <v>1</v>
      </c>
      <c r="AM33">
        <f t="shared" si="11"/>
        <v>1</v>
      </c>
      <c r="AN33">
        <f>'Core Indicators'!HJ33</f>
        <v>1</v>
      </c>
      <c r="AO33">
        <f>'Core Indicators'!HR33</f>
        <v>1</v>
      </c>
      <c r="AP33">
        <f t="shared" si="12"/>
        <v>1</v>
      </c>
      <c r="AQ33">
        <f>'Core Indicators'!HZ33</f>
        <v>1</v>
      </c>
      <c r="AR33">
        <f>'Core Indicators'!IH33</f>
        <v>1</v>
      </c>
      <c r="AS33">
        <f>'Core Indicators'!IP33</f>
        <v>1</v>
      </c>
      <c r="AT33">
        <f t="shared" si="1"/>
        <v>1</v>
      </c>
    </row>
    <row r="34" spans="1:46" x14ac:dyDescent="0.35">
      <c r="A34" s="242" t="str">
        <f>Lists!A:A</f>
        <v>Ecuador</v>
      </c>
      <c r="B34" s="242" t="str">
        <f>Lists!F:F</f>
        <v>International displacement</v>
      </c>
      <c r="C34" s="242" t="str">
        <f>Lists!B:B</f>
        <v>Venezuela displacement in Ecuador</v>
      </c>
      <c r="D34" s="242" t="str">
        <f>Lists!C:C</f>
        <v>ECU002</v>
      </c>
      <c r="E34" s="242" t="str">
        <f>Lists!D:D</f>
        <v>ECU</v>
      </c>
      <c r="F34" s="213" t="str">
        <f t="shared" si="0"/>
        <v>Medium Reliability</v>
      </c>
      <c r="G34" s="213">
        <f t="shared" si="2"/>
        <v>1</v>
      </c>
      <c r="H34" s="243">
        <f t="shared" si="13"/>
        <v>1.8</v>
      </c>
      <c r="I34" s="242">
        <f>'Core Indicators'!R34</f>
        <v>2</v>
      </c>
      <c r="J34" s="242">
        <f>'Core Indicators'!Z34</f>
        <v>2</v>
      </c>
      <c r="K34" s="213">
        <f t="shared" si="3"/>
        <v>2</v>
      </c>
      <c r="L34" s="242">
        <f>'Core Indicators'!AH34</f>
        <v>2</v>
      </c>
      <c r="M34" s="242">
        <f>'Core Indicators'!AP34</f>
        <v>1</v>
      </c>
      <c r="N34" t="str">
        <f>'Core Indicators'!AX34</f>
        <v>x</v>
      </c>
      <c r="O34" t="str">
        <f>'Core Indicators'!BF34</f>
        <v>x</v>
      </c>
      <c r="P34" t="str">
        <f t="shared" si="4"/>
        <v>x</v>
      </c>
      <c r="Q34" s="242">
        <f>'Core Indicators'!BN34</f>
        <v>2</v>
      </c>
      <c r="R34" s="213">
        <f t="shared" si="5"/>
        <v>1.6666666666666667</v>
      </c>
      <c r="S34" s="243">
        <f t="shared" si="14"/>
        <v>2.2000000000000002</v>
      </c>
      <c r="T34" s="244">
        <f>'Core Indicators'!DJ34</f>
        <v>2</v>
      </c>
      <c r="U34" s="244">
        <f>'Core Indicators'!DR34</f>
        <v>3</v>
      </c>
      <c r="V34" s="244">
        <f>'Core Indicators'!DZ34</f>
        <v>2</v>
      </c>
      <c r="W34" s="244">
        <f>'Core Indicators'!EH34</f>
        <v>2</v>
      </c>
      <c r="X34" s="244">
        <f>'Core Indicators'!EP34</f>
        <v>2</v>
      </c>
      <c r="Y34" s="213">
        <f t="shared" si="6"/>
        <v>1.6</v>
      </c>
      <c r="Z34" s="213">
        <f t="shared" si="7"/>
        <v>1.1666666666666667</v>
      </c>
      <c r="AA34" s="242">
        <v>1</v>
      </c>
      <c r="AB34" s="242">
        <v>1</v>
      </c>
      <c r="AC34" s="242">
        <f>'Core Indicators'!EX34</f>
        <v>2</v>
      </c>
      <c r="AD34" s="213">
        <f t="shared" si="8"/>
        <v>1.5</v>
      </c>
      <c r="AE34" s="242">
        <v>1</v>
      </c>
      <c r="AF34" s="213">
        <f t="shared" si="9"/>
        <v>2</v>
      </c>
      <c r="AG34" s="242">
        <f>'Core Indicators'!FF34</f>
        <v>2</v>
      </c>
      <c r="AH34" s="242">
        <f t="shared" si="10"/>
        <v>2</v>
      </c>
      <c r="AI34">
        <f>'Core Indicators'!GD34</f>
        <v>2</v>
      </c>
      <c r="AJ34">
        <f>'Core Indicators'!GL34</f>
        <v>2</v>
      </c>
      <c r="AK34">
        <f>'Core Indicators'!GT34</f>
        <v>2</v>
      </c>
      <c r="AL34">
        <f>'Core Indicators'!HB34</f>
        <v>2</v>
      </c>
      <c r="AM34">
        <f t="shared" si="11"/>
        <v>2</v>
      </c>
      <c r="AN34">
        <f>'Core Indicators'!HJ34</f>
        <v>2</v>
      </c>
      <c r="AO34">
        <f>'Core Indicators'!HR34</f>
        <v>2</v>
      </c>
      <c r="AP34">
        <f t="shared" si="12"/>
        <v>2</v>
      </c>
      <c r="AQ34">
        <f>'Core Indicators'!HZ34</f>
        <v>2</v>
      </c>
      <c r="AR34">
        <f>'Core Indicators'!IH34</f>
        <v>2</v>
      </c>
      <c r="AS34">
        <f>'Core Indicators'!IP34</f>
        <v>2</v>
      </c>
      <c r="AT34">
        <f t="shared" si="1"/>
        <v>2</v>
      </c>
    </row>
    <row r="35" spans="1:46" x14ac:dyDescent="0.35">
      <c r="A35" s="242" t="str">
        <f>Lists!A:A</f>
        <v>Egypt</v>
      </c>
      <c r="B35" s="242" t="str">
        <f>Lists!F:F</f>
        <v>International displacement</v>
      </c>
      <c r="C35" s="242" t="str">
        <f>Lists!B:B</f>
        <v>Syrian Refugee Crisis in Egypt</v>
      </c>
      <c r="D35" s="242" t="str">
        <f>Lists!C:C</f>
        <v>EGY002</v>
      </c>
      <c r="E35" s="242" t="str">
        <f>Lists!D:D</f>
        <v>EGY</v>
      </c>
      <c r="F35" s="213" t="str">
        <f t="shared" si="0"/>
        <v>Medium Reliability</v>
      </c>
      <c r="G35" s="213">
        <f t="shared" si="2"/>
        <v>0</v>
      </c>
      <c r="H35" s="243">
        <f t="shared" si="13"/>
        <v>2</v>
      </c>
      <c r="I35" s="242">
        <f>'Core Indicators'!R35</f>
        <v>2</v>
      </c>
      <c r="J35" s="242">
        <f>'Core Indicators'!Z35</f>
        <v>2</v>
      </c>
      <c r="K35" s="213">
        <f t="shared" si="3"/>
        <v>2</v>
      </c>
      <c r="L35" s="242">
        <f>'Core Indicators'!AH35</f>
        <v>2</v>
      </c>
      <c r="M35" s="242">
        <f>'Core Indicators'!AP35</f>
        <v>2</v>
      </c>
      <c r="N35">
        <f>'Core Indicators'!AX35</f>
        <v>2</v>
      </c>
      <c r="O35" t="str">
        <f>'Core Indicators'!BF35</f>
        <v>x</v>
      </c>
      <c r="P35">
        <f t="shared" si="4"/>
        <v>2</v>
      </c>
      <c r="Q35" s="242">
        <f>'Core Indicators'!BN35</f>
        <v>2</v>
      </c>
      <c r="R35" s="213">
        <f t="shared" si="5"/>
        <v>2</v>
      </c>
      <c r="S35" s="243">
        <f t="shared" si="14"/>
        <v>1.6</v>
      </c>
      <c r="T35" s="244">
        <f>'Core Indicators'!DJ35</f>
        <v>2</v>
      </c>
      <c r="U35" s="244">
        <f>'Core Indicators'!DR35</f>
        <v>2</v>
      </c>
      <c r="V35" s="244">
        <f>'Core Indicators'!DZ35</f>
        <v>2</v>
      </c>
      <c r="W35" s="244">
        <f>'Core Indicators'!EH35</f>
        <v>1</v>
      </c>
      <c r="X35" s="244">
        <f>'Core Indicators'!EP35</f>
        <v>1</v>
      </c>
      <c r="Y35" s="213">
        <f t="shared" si="6"/>
        <v>1.6</v>
      </c>
      <c r="Z35" s="213">
        <f t="shared" si="7"/>
        <v>1.1666666666666667</v>
      </c>
      <c r="AA35" s="242">
        <v>1</v>
      </c>
      <c r="AB35" s="242">
        <v>1</v>
      </c>
      <c r="AC35" s="242">
        <f>'Core Indicators'!EX35</f>
        <v>2</v>
      </c>
      <c r="AD35" s="213">
        <f t="shared" si="8"/>
        <v>1.5</v>
      </c>
      <c r="AE35" s="242">
        <v>1</v>
      </c>
      <c r="AF35" s="213">
        <f t="shared" si="9"/>
        <v>2</v>
      </c>
      <c r="AG35" s="242">
        <f>'Core Indicators'!FF35</f>
        <v>2</v>
      </c>
      <c r="AH35" s="242">
        <f t="shared" si="10"/>
        <v>2</v>
      </c>
      <c r="AI35">
        <f>'Core Indicators'!GD35</f>
        <v>2</v>
      </c>
      <c r="AJ35">
        <f>'Core Indicators'!GL35</f>
        <v>2</v>
      </c>
      <c r="AK35">
        <f>'Core Indicators'!GT35</f>
        <v>2</v>
      </c>
      <c r="AL35">
        <f>'Core Indicators'!HB35</f>
        <v>2</v>
      </c>
      <c r="AM35">
        <f t="shared" si="11"/>
        <v>2</v>
      </c>
      <c r="AN35">
        <f>'Core Indicators'!HJ35</f>
        <v>2</v>
      </c>
      <c r="AO35">
        <f>'Core Indicators'!HR35</f>
        <v>2</v>
      </c>
      <c r="AP35">
        <f t="shared" si="12"/>
        <v>2</v>
      </c>
      <c r="AQ35">
        <f>'Core Indicators'!HZ35</f>
        <v>2</v>
      </c>
      <c r="AR35">
        <f>'Core Indicators'!IH35</f>
        <v>2</v>
      </c>
      <c r="AS35">
        <f>'Core Indicators'!IP35</f>
        <v>2</v>
      </c>
      <c r="AT35">
        <f t="shared" si="1"/>
        <v>2</v>
      </c>
    </row>
    <row r="36" spans="1:46" x14ac:dyDescent="0.35">
      <c r="A36" s="242" t="str">
        <f>Lists!A:A</f>
        <v>El Salvador</v>
      </c>
      <c r="B36" s="242" t="str">
        <f>Lists!F:F</f>
        <v>Complex crisis</v>
      </c>
      <c r="C36" s="242" t="str">
        <f>Lists!B:B</f>
        <v>Complex crisis in El Salvador</v>
      </c>
      <c r="D36" s="242" t="str">
        <f>Lists!C:C</f>
        <v>SLV001</v>
      </c>
      <c r="E36" s="242" t="str">
        <f>Lists!D:D</f>
        <v>SLV</v>
      </c>
      <c r="F36" s="213" t="str">
        <f t="shared" si="0"/>
        <v>Medium Reliability</v>
      </c>
      <c r="G36" s="213">
        <f t="shared" si="2"/>
        <v>0</v>
      </c>
      <c r="H36" s="243">
        <f t="shared" si="13"/>
        <v>1.9</v>
      </c>
      <c r="I36" s="242">
        <f>'Core Indicators'!R36</f>
        <v>2</v>
      </c>
      <c r="J36" s="242">
        <f>'Core Indicators'!Z36</f>
        <v>2</v>
      </c>
      <c r="K36" s="213">
        <f t="shared" si="3"/>
        <v>2</v>
      </c>
      <c r="L36" s="242">
        <f>'Core Indicators'!AH36</f>
        <v>2</v>
      </c>
      <c r="M36" s="242">
        <f>'Core Indicators'!AP36</f>
        <v>2</v>
      </c>
      <c r="N36">
        <f>'Core Indicators'!AX36</f>
        <v>2</v>
      </c>
      <c r="O36">
        <f>'Core Indicators'!BF36</f>
        <v>1</v>
      </c>
      <c r="P36">
        <f t="shared" si="4"/>
        <v>1.5</v>
      </c>
      <c r="Q36" s="242">
        <f>'Core Indicators'!BN36</f>
        <v>2</v>
      </c>
      <c r="R36" s="213">
        <f t="shared" si="5"/>
        <v>1.9</v>
      </c>
      <c r="S36" s="243">
        <f t="shared" si="14"/>
        <v>2</v>
      </c>
      <c r="T36" s="244">
        <f>'Core Indicators'!DJ36</f>
        <v>2</v>
      </c>
      <c r="U36" s="244">
        <f>'Core Indicators'!DR36</f>
        <v>2</v>
      </c>
      <c r="V36" s="244">
        <f>'Core Indicators'!DZ36</f>
        <v>2</v>
      </c>
      <c r="W36" s="244">
        <f>'Core Indicators'!EH36</f>
        <v>2</v>
      </c>
      <c r="X36" s="244">
        <f>'Core Indicators'!EP36</f>
        <v>2</v>
      </c>
      <c r="Y36" s="213">
        <f t="shared" si="6"/>
        <v>1.3</v>
      </c>
      <c r="Z36" s="213">
        <f t="shared" si="7"/>
        <v>1.1666666666666667</v>
      </c>
      <c r="AA36" s="242">
        <v>1</v>
      </c>
      <c r="AB36" s="242">
        <v>1</v>
      </c>
      <c r="AC36" s="242">
        <f>'Core Indicators'!EX36</f>
        <v>2</v>
      </c>
      <c r="AD36" s="213">
        <f t="shared" si="8"/>
        <v>1.5</v>
      </c>
      <c r="AE36" s="242">
        <v>1</v>
      </c>
      <c r="AF36" s="213">
        <f t="shared" si="9"/>
        <v>1.5</v>
      </c>
      <c r="AG36" s="242">
        <f>'Core Indicators'!FF36</f>
        <v>2</v>
      </c>
      <c r="AH36" s="242">
        <f t="shared" si="10"/>
        <v>1</v>
      </c>
      <c r="AI36">
        <f>'Core Indicators'!GD36</f>
        <v>1</v>
      </c>
      <c r="AJ36">
        <f>'Core Indicators'!GL36</f>
        <v>1</v>
      </c>
      <c r="AK36">
        <f>'Core Indicators'!GT36</f>
        <v>1</v>
      </c>
      <c r="AL36">
        <f>'Core Indicators'!HB36</f>
        <v>1</v>
      </c>
      <c r="AM36">
        <f t="shared" si="11"/>
        <v>1</v>
      </c>
      <c r="AN36">
        <f>'Core Indicators'!HJ36</f>
        <v>1</v>
      </c>
      <c r="AO36">
        <f>'Core Indicators'!HR36</f>
        <v>1</v>
      </c>
      <c r="AP36">
        <f t="shared" si="12"/>
        <v>1</v>
      </c>
      <c r="AQ36">
        <f>'Core Indicators'!HZ36</f>
        <v>1</v>
      </c>
      <c r="AR36">
        <f>'Core Indicators'!IH36</f>
        <v>1</v>
      </c>
      <c r="AS36">
        <f>'Core Indicators'!IP36</f>
        <v>1</v>
      </c>
      <c r="AT36">
        <f t="shared" si="1"/>
        <v>1</v>
      </c>
    </row>
    <row r="37" spans="1:46" x14ac:dyDescent="0.35">
      <c r="A37" s="242" t="str">
        <f>Lists!A:A</f>
        <v>Eritrea</v>
      </c>
      <c r="B37" s="242" t="str">
        <f>Lists!F:F</f>
        <v>Complex crisis</v>
      </c>
      <c r="C37" s="242" t="str">
        <f>Lists!B:B</f>
        <v>Complex crisis in Eritrea</v>
      </c>
      <c r="D37" s="242" t="str">
        <f>Lists!C:C</f>
        <v>ERI001</v>
      </c>
      <c r="E37" s="242" t="str">
        <f>Lists!D:D</f>
        <v>ERI</v>
      </c>
      <c r="F37" s="213" t="str">
        <f t="shared" si="0"/>
        <v>Medium Reliability</v>
      </c>
      <c r="G37" s="213">
        <f t="shared" si="2"/>
        <v>0</v>
      </c>
      <c r="H37" s="243">
        <f t="shared" si="13"/>
        <v>2.4</v>
      </c>
      <c r="I37" s="242">
        <f>'Core Indicators'!R37</f>
        <v>2</v>
      </c>
      <c r="J37" s="242">
        <f>'Core Indicators'!Z37</f>
        <v>2</v>
      </c>
      <c r="K37" s="213">
        <f t="shared" si="3"/>
        <v>2</v>
      </c>
      <c r="L37" s="242">
        <f>'Core Indicators'!AH37</f>
        <v>3</v>
      </c>
      <c r="M37" s="242">
        <f>'Core Indicators'!AP37</f>
        <v>3</v>
      </c>
      <c r="N37">
        <f>'Core Indicators'!AX37</f>
        <v>2</v>
      </c>
      <c r="O37">
        <f>'Core Indicators'!BF37</f>
        <v>2</v>
      </c>
      <c r="P37">
        <f t="shared" si="4"/>
        <v>2</v>
      </c>
      <c r="Q37" s="242">
        <f>'Core Indicators'!BN37</f>
        <v>2</v>
      </c>
      <c r="R37" s="213">
        <f t="shared" si="5"/>
        <v>2.5</v>
      </c>
      <c r="S37" s="243">
        <f t="shared" si="14"/>
        <v>3</v>
      </c>
      <c r="T37" s="244">
        <f>'Core Indicators'!DJ37</f>
        <v>3</v>
      </c>
      <c r="U37" s="244">
        <f>'Core Indicators'!DR37</f>
        <v>3</v>
      </c>
      <c r="V37" s="244">
        <f>'Core Indicators'!DZ37</f>
        <v>3</v>
      </c>
      <c r="W37" s="244">
        <f>'Core Indicators'!EH37</f>
        <v>3</v>
      </c>
      <c r="X37" s="244">
        <f>'Core Indicators'!EP37</f>
        <v>3</v>
      </c>
      <c r="Y37" s="213">
        <f t="shared" si="6"/>
        <v>1.6</v>
      </c>
      <c r="Z37" s="213">
        <f t="shared" si="7"/>
        <v>1.1666666666666667</v>
      </c>
      <c r="AA37" s="242">
        <v>1</v>
      </c>
      <c r="AB37" s="242">
        <v>1</v>
      </c>
      <c r="AC37" s="242">
        <f>'Core Indicators'!EX37</f>
        <v>2</v>
      </c>
      <c r="AD37" s="213">
        <f t="shared" si="8"/>
        <v>1.5</v>
      </c>
      <c r="AE37" s="242">
        <v>1</v>
      </c>
      <c r="AF37" s="213">
        <f t="shared" si="9"/>
        <v>2</v>
      </c>
      <c r="AG37" s="242">
        <f>'Core Indicators'!FF37</f>
        <v>2</v>
      </c>
      <c r="AH37" s="242">
        <f t="shared" si="10"/>
        <v>2</v>
      </c>
      <c r="AI37">
        <f>'Core Indicators'!GD37</f>
        <v>2</v>
      </c>
      <c r="AJ37" t="str">
        <f>'Core Indicators'!GL37</f>
        <v>x</v>
      </c>
      <c r="AK37" t="str">
        <f>'Core Indicators'!GT37</f>
        <v>x</v>
      </c>
      <c r="AL37">
        <f>'Core Indicators'!HB37</f>
        <v>2</v>
      </c>
      <c r="AM37">
        <f t="shared" si="11"/>
        <v>2</v>
      </c>
      <c r="AN37" t="str">
        <f>'Core Indicators'!HJ37</f>
        <v>x</v>
      </c>
      <c r="AO37" t="str">
        <f>'Core Indicators'!HR37</f>
        <v>x</v>
      </c>
      <c r="AP37" t="str">
        <f t="shared" si="12"/>
        <v>x</v>
      </c>
      <c r="AQ37">
        <f>'Core Indicators'!HZ37</f>
        <v>2</v>
      </c>
      <c r="AR37">
        <f>'Core Indicators'!IH37</f>
        <v>2</v>
      </c>
      <c r="AS37" t="str">
        <f>'Core Indicators'!IP37</f>
        <v>x</v>
      </c>
      <c r="AT37">
        <f t="shared" si="1"/>
        <v>2</v>
      </c>
    </row>
    <row r="38" spans="1:46" x14ac:dyDescent="0.35">
      <c r="A38" s="242" t="str">
        <f>Lists!A:A</f>
        <v>Ethiopia</v>
      </c>
      <c r="B38" s="242" t="str">
        <f>Lists!F:F</f>
        <v>Complex crisis</v>
      </c>
      <c r="C38" s="242" t="str">
        <f>Lists!B:B</f>
        <v>Complex crisis in Ethiopia</v>
      </c>
      <c r="D38" s="242" t="str">
        <f>Lists!C:C</f>
        <v>ETH001</v>
      </c>
      <c r="E38" s="242" t="str">
        <f>Lists!D:D</f>
        <v>ETH</v>
      </c>
      <c r="F38" s="213" t="str">
        <f t="shared" si="0"/>
        <v>Medium Reliability</v>
      </c>
      <c r="G38" s="213">
        <f t="shared" si="2"/>
        <v>0</v>
      </c>
      <c r="H38" s="243">
        <f t="shared" si="13"/>
        <v>2</v>
      </c>
      <c r="I38" s="242">
        <f>'Core Indicators'!R38</f>
        <v>2</v>
      </c>
      <c r="J38" s="242">
        <f>'Core Indicators'!Z38</f>
        <v>2</v>
      </c>
      <c r="K38" s="213">
        <f t="shared" si="3"/>
        <v>2</v>
      </c>
      <c r="L38" s="242">
        <f>'Core Indicators'!AH38</f>
        <v>2</v>
      </c>
      <c r="M38" s="242">
        <f>'Core Indicators'!AP38</f>
        <v>2</v>
      </c>
      <c r="N38">
        <f>'Core Indicators'!AX38</f>
        <v>2</v>
      </c>
      <c r="O38" t="str">
        <f>'Core Indicators'!BF38</f>
        <v>x</v>
      </c>
      <c r="P38">
        <f t="shared" si="4"/>
        <v>2</v>
      </c>
      <c r="Q38" s="242">
        <f>'Core Indicators'!BN38</f>
        <v>2</v>
      </c>
      <c r="R38" s="213">
        <f t="shared" si="5"/>
        <v>2</v>
      </c>
      <c r="S38" s="243">
        <f t="shared" si="14"/>
        <v>2.8</v>
      </c>
      <c r="T38" s="244">
        <f>'Core Indicators'!DJ38</f>
        <v>2</v>
      </c>
      <c r="U38" s="244">
        <f>'Core Indicators'!DR38</f>
        <v>3</v>
      </c>
      <c r="V38" s="244">
        <f>'Core Indicators'!DZ38</f>
        <v>3</v>
      </c>
      <c r="W38" s="244">
        <f>'Core Indicators'!EH38</f>
        <v>3</v>
      </c>
      <c r="X38" s="244">
        <f>'Core Indicators'!EP38</f>
        <v>3</v>
      </c>
      <c r="Y38" s="213">
        <f t="shared" si="6"/>
        <v>1.6</v>
      </c>
      <c r="Z38" s="213">
        <f t="shared" si="7"/>
        <v>1.1666666666666667</v>
      </c>
      <c r="AA38" s="242">
        <v>1</v>
      </c>
      <c r="AB38" s="242">
        <v>1</v>
      </c>
      <c r="AC38" s="242">
        <f>'Core Indicators'!EX38</f>
        <v>2</v>
      </c>
      <c r="AD38" s="213">
        <f t="shared" si="8"/>
        <v>1.5</v>
      </c>
      <c r="AE38" s="242">
        <v>1</v>
      </c>
      <c r="AF38" s="213">
        <f t="shared" si="9"/>
        <v>2</v>
      </c>
      <c r="AG38" s="242">
        <f>'Core Indicators'!FF38</f>
        <v>2</v>
      </c>
      <c r="AH38" s="242">
        <f t="shared" si="10"/>
        <v>2</v>
      </c>
      <c r="AI38">
        <f>'Core Indicators'!GD38</f>
        <v>2</v>
      </c>
      <c r="AJ38">
        <f>'Core Indicators'!GL38</f>
        <v>2</v>
      </c>
      <c r="AK38">
        <f>'Core Indicators'!GT38</f>
        <v>2</v>
      </c>
      <c r="AL38">
        <f>'Core Indicators'!HB38</f>
        <v>2</v>
      </c>
      <c r="AM38">
        <f t="shared" si="11"/>
        <v>2</v>
      </c>
      <c r="AN38">
        <f>'Core Indicators'!HJ38</f>
        <v>2</v>
      </c>
      <c r="AO38" t="str">
        <f>'Core Indicators'!HR38</f>
        <v>x</v>
      </c>
      <c r="AP38">
        <f t="shared" si="12"/>
        <v>2</v>
      </c>
      <c r="AQ38">
        <f>'Core Indicators'!HZ38</f>
        <v>2</v>
      </c>
      <c r="AR38">
        <f>'Core Indicators'!IH38</f>
        <v>2</v>
      </c>
      <c r="AS38">
        <f>'Core Indicators'!IP38</f>
        <v>2</v>
      </c>
      <c r="AT38">
        <f t="shared" si="1"/>
        <v>2</v>
      </c>
    </row>
    <row r="39" spans="1:46" x14ac:dyDescent="0.35">
      <c r="A39" s="242" t="str">
        <f>Lists!A:A</f>
        <v>Greece</v>
      </c>
      <c r="B39" s="242" t="str">
        <f>Lists!F:F</f>
        <v>International displacement</v>
      </c>
      <c r="C39" s="242" t="str">
        <f>Lists!B:B</f>
        <v>Mixed migration flows in Greece</v>
      </c>
      <c r="D39" s="242" t="str">
        <f>Lists!C:C</f>
        <v>GRC002</v>
      </c>
      <c r="E39" s="242" t="str">
        <f>Lists!D:D</f>
        <v>GRC</v>
      </c>
      <c r="F39" s="213" t="str">
        <f t="shared" si="0"/>
        <v>Medium Reliability</v>
      </c>
      <c r="G39" s="213">
        <f t="shared" si="2"/>
        <v>3</v>
      </c>
      <c r="H39" s="243">
        <f t="shared" si="13"/>
        <v>1.4</v>
      </c>
      <c r="I39" s="242">
        <f>'Core Indicators'!R39</f>
        <v>2</v>
      </c>
      <c r="J39" s="242">
        <f>'Core Indicators'!Z39</f>
        <v>1</v>
      </c>
      <c r="K39" s="213">
        <f t="shared" si="3"/>
        <v>1.5</v>
      </c>
      <c r="L39" s="242">
        <f>'Core Indicators'!AH39</f>
        <v>1</v>
      </c>
      <c r="M39" s="242">
        <f>'Core Indicators'!AP39</f>
        <v>1</v>
      </c>
      <c r="N39" t="str">
        <f>'Core Indicators'!AX39</f>
        <v>x</v>
      </c>
      <c r="O39" t="str">
        <f>'Core Indicators'!BF39</f>
        <v>x</v>
      </c>
      <c r="P39" t="str">
        <f t="shared" si="4"/>
        <v>x</v>
      </c>
      <c r="Q39" s="242">
        <f>'Core Indicators'!BN39</f>
        <v>2</v>
      </c>
      <c r="R39" s="213">
        <f t="shared" si="5"/>
        <v>1.3333333333333333</v>
      </c>
      <c r="S39" s="243">
        <f t="shared" si="14"/>
        <v>2</v>
      </c>
      <c r="T39" s="244">
        <f>'Core Indicators'!DJ39</f>
        <v>2</v>
      </c>
      <c r="U39" s="244">
        <f>'Core Indicators'!DR39</f>
        <v>2</v>
      </c>
      <c r="V39" s="244">
        <f>'Core Indicators'!DZ39</f>
        <v>2</v>
      </c>
      <c r="W39" s="244" t="str">
        <f>'Core Indicators'!EH39</f>
        <v>x</v>
      </c>
      <c r="X39" s="244" t="str">
        <f>'Core Indicators'!EP39</f>
        <v>x</v>
      </c>
      <c r="Y39" s="213">
        <f t="shared" si="6"/>
        <v>1.6</v>
      </c>
      <c r="Z39" s="213">
        <f t="shared" si="7"/>
        <v>1.1666666666666667</v>
      </c>
      <c r="AA39" s="242">
        <v>1</v>
      </c>
      <c r="AB39" s="242">
        <v>1</v>
      </c>
      <c r="AC39" s="242">
        <f>'Core Indicators'!EX39</f>
        <v>2</v>
      </c>
      <c r="AD39" s="213">
        <f t="shared" si="8"/>
        <v>1.5</v>
      </c>
      <c r="AE39" s="242">
        <v>1</v>
      </c>
      <c r="AF39" s="213">
        <f t="shared" si="9"/>
        <v>2</v>
      </c>
      <c r="AG39" s="242">
        <f>'Core Indicators'!FF39</f>
        <v>2</v>
      </c>
      <c r="AH39" s="242">
        <f t="shared" si="10"/>
        <v>2</v>
      </c>
      <c r="AI39">
        <f>'Core Indicators'!GD39</f>
        <v>2</v>
      </c>
      <c r="AJ39">
        <f>'Core Indicators'!GL39</f>
        <v>2</v>
      </c>
      <c r="AK39">
        <f>'Core Indicators'!GT39</f>
        <v>2</v>
      </c>
      <c r="AL39">
        <f>'Core Indicators'!HB39</f>
        <v>2</v>
      </c>
      <c r="AM39">
        <f t="shared" si="11"/>
        <v>2</v>
      </c>
      <c r="AN39">
        <f>'Core Indicators'!HJ39</f>
        <v>2</v>
      </c>
      <c r="AO39">
        <f>'Core Indicators'!HR39</f>
        <v>2</v>
      </c>
      <c r="AP39">
        <f t="shared" si="12"/>
        <v>2</v>
      </c>
      <c r="AQ39">
        <f>'Core Indicators'!HZ39</f>
        <v>2</v>
      </c>
      <c r="AR39">
        <f>'Core Indicators'!IH39</f>
        <v>2</v>
      </c>
      <c r="AS39">
        <f>'Core Indicators'!IP39</f>
        <v>2</v>
      </c>
      <c r="AT39">
        <f t="shared" si="1"/>
        <v>2</v>
      </c>
    </row>
    <row r="40" spans="1:46" x14ac:dyDescent="0.35">
      <c r="A40" s="242" t="str">
        <f>Lists!A:A</f>
        <v>Guatemala</v>
      </c>
      <c r="B40" s="242" t="str">
        <f>Lists!F:F</f>
        <v>Complex crisis</v>
      </c>
      <c r="C40" s="242" t="str">
        <f>Lists!B:B</f>
        <v>Complex crisis in Guatemala</v>
      </c>
      <c r="D40" s="242" t="str">
        <f>Lists!C:C</f>
        <v>GTM001</v>
      </c>
      <c r="E40" s="242" t="str">
        <f>Lists!D:D</f>
        <v>GTM</v>
      </c>
      <c r="F40" s="213" t="str">
        <f t="shared" si="0"/>
        <v>Medium Reliability</v>
      </c>
      <c r="G40" s="213">
        <f t="shared" si="2"/>
        <v>0</v>
      </c>
      <c r="H40" s="243">
        <f t="shared" si="13"/>
        <v>2.1</v>
      </c>
      <c r="I40" s="242">
        <f>'Core Indicators'!R40</f>
        <v>2</v>
      </c>
      <c r="J40" s="242">
        <f>'Core Indicators'!Z40</f>
        <v>2</v>
      </c>
      <c r="K40" s="213">
        <f t="shared" si="3"/>
        <v>2</v>
      </c>
      <c r="L40" s="242">
        <f>'Core Indicators'!AH40</f>
        <v>2</v>
      </c>
      <c r="M40" s="242">
        <f>'Core Indicators'!AP40</f>
        <v>3</v>
      </c>
      <c r="N40">
        <f>'Core Indicators'!AX40</f>
        <v>2</v>
      </c>
      <c r="O40">
        <f>'Core Indicators'!BF40</f>
        <v>1</v>
      </c>
      <c r="P40">
        <f t="shared" si="4"/>
        <v>1.5</v>
      </c>
      <c r="Q40" s="242">
        <f>'Core Indicators'!BN40</f>
        <v>2</v>
      </c>
      <c r="R40" s="213">
        <f t="shared" si="5"/>
        <v>2.1</v>
      </c>
      <c r="S40" s="243">
        <f t="shared" si="14"/>
        <v>2</v>
      </c>
      <c r="T40" s="244">
        <f>'Core Indicators'!DJ40</f>
        <v>2</v>
      </c>
      <c r="U40" s="244">
        <f>'Core Indicators'!DR40</f>
        <v>2</v>
      </c>
      <c r="V40" s="244">
        <f>'Core Indicators'!DZ40</f>
        <v>2</v>
      </c>
      <c r="W40" s="244">
        <f>'Core Indicators'!EH40</f>
        <v>2</v>
      </c>
      <c r="X40" s="244">
        <f>'Core Indicators'!EP40</f>
        <v>2</v>
      </c>
      <c r="Y40" s="213">
        <f t="shared" si="6"/>
        <v>1.3</v>
      </c>
      <c r="Z40" s="213">
        <f t="shared" si="7"/>
        <v>1.1666666666666667</v>
      </c>
      <c r="AA40" s="242">
        <v>1</v>
      </c>
      <c r="AB40" s="242">
        <v>1</v>
      </c>
      <c r="AC40" s="242">
        <f>'Core Indicators'!EX40</f>
        <v>2</v>
      </c>
      <c r="AD40" s="213">
        <f t="shared" si="8"/>
        <v>1.5</v>
      </c>
      <c r="AE40" s="242">
        <v>1</v>
      </c>
      <c r="AF40" s="213">
        <f t="shared" si="9"/>
        <v>1.5</v>
      </c>
      <c r="AG40" s="242">
        <f>'Core Indicators'!FF40</f>
        <v>2</v>
      </c>
      <c r="AH40" s="242">
        <f t="shared" si="10"/>
        <v>1</v>
      </c>
      <c r="AI40">
        <f>'Core Indicators'!GD40</f>
        <v>1</v>
      </c>
      <c r="AJ40">
        <f>'Core Indicators'!GL40</f>
        <v>1</v>
      </c>
      <c r="AK40" t="b">
        <f>'Core Indicators'!GT40</f>
        <v>0</v>
      </c>
      <c r="AL40">
        <f>'Core Indicators'!HB40</f>
        <v>1</v>
      </c>
      <c r="AM40">
        <f t="shared" si="11"/>
        <v>1</v>
      </c>
      <c r="AN40">
        <f>'Core Indicators'!HJ40</f>
        <v>1</v>
      </c>
      <c r="AO40">
        <f>'Core Indicators'!HR40</f>
        <v>1</v>
      </c>
      <c r="AP40">
        <f t="shared" si="12"/>
        <v>1</v>
      </c>
      <c r="AQ40">
        <f>'Core Indicators'!HZ40</f>
        <v>1</v>
      </c>
      <c r="AR40">
        <f>'Core Indicators'!IH40</f>
        <v>1</v>
      </c>
      <c r="AS40">
        <f>'Core Indicators'!IP40</f>
        <v>1</v>
      </c>
      <c r="AT40">
        <f t="shared" si="1"/>
        <v>1</v>
      </c>
    </row>
    <row r="41" spans="1:46" x14ac:dyDescent="0.35">
      <c r="A41" s="242" t="str">
        <f>Lists!A:A</f>
        <v>Haiti</v>
      </c>
      <c r="B41" s="242" t="str">
        <f>Lists!F:F</f>
        <v>Complex crisis</v>
      </c>
      <c r="C41" s="242" t="str">
        <f>Lists!B:B</f>
        <v>Complex crisis in Haiti</v>
      </c>
      <c r="D41" s="242" t="str">
        <f>Lists!C:C</f>
        <v>HTI001</v>
      </c>
      <c r="E41" s="242" t="str">
        <f>Lists!D:D</f>
        <v>HTI</v>
      </c>
      <c r="F41" s="213" t="str">
        <f t="shared" si="0"/>
        <v>Medium Reliability</v>
      </c>
      <c r="G41" s="213">
        <f t="shared" si="2"/>
        <v>1</v>
      </c>
      <c r="H41" s="243">
        <f t="shared" si="13"/>
        <v>1.6</v>
      </c>
      <c r="I41" s="242">
        <f>'Core Indicators'!R41</f>
        <v>1</v>
      </c>
      <c r="J41" s="242">
        <f>'Core Indicators'!Z41</f>
        <v>2</v>
      </c>
      <c r="K41" s="213">
        <f t="shared" si="3"/>
        <v>1.5</v>
      </c>
      <c r="L41" s="242">
        <f>'Core Indicators'!AH41</f>
        <v>2</v>
      </c>
      <c r="M41" s="242">
        <f>'Core Indicators'!AP41</f>
        <v>1</v>
      </c>
      <c r="N41" t="str">
        <f>'Core Indicators'!AX41</f>
        <v>x</v>
      </c>
      <c r="O41" t="str">
        <f>'Core Indicators'!BF41</f>
        <v>x</v>
      </c>
      <c r="P41" t="str">
        <f t="shared" si="4"/>
        <v>x</v>
      </c>
      <c r="Q41" s="242">
        <f>'Core Indicators'!BN41</f>
        <v>2</v>
      </c>
      <c r="R41" s="213">
        <f t="shared" si="5"/>
        <v>1.6666666666666667</v>
      </c>
      <c r="S41" s="243">
        <f t="shared" si="14"/>
        <v>2</v>
      </c>
      <c r="T41" s="244">
        <f>'Core Indicators'!DJ41</f>
        <v>2</v>
      </c>
      <c r="U41" s="244">
        <f>'Core Indicators'!DR41</f>
        <v>2</v>
      </c>
      <c r="V41" s="244">
        <f>'Core Indicators'!DZ41</f>
        <v>2</v>
      </c>
      <c r="W41" s="244">
        <f>'Core Indicators'!EH41</f>
        <v>2</v>
      </c>
      <c r="X41" s="244">
        <f>'Core Indicators'!EP41</f>
        <v>2</v>
      </c>
      <c r="Y41" s="213">
        <f t="shared" si="6"/>
        <v>1.1000000000000001</v>
      </c>
      <c r="Z41" s="213">
        <f t="shared" si="7"/>
        <v>1.1666666666666667</v>
      </c>
      <c r="AA41" s="242">
        <v>1</v>
      </c>
      <c r="AB41" s="242">
        <v>1</v>
      </c>
      <c r="AC41" s="242">
        <f>'Core Indicators'!EX41</f>
        <v>2</v>
      </c>
      <c r="AD41" s="213">
        <f t="shared" si="8"/>
        <v>1.5</v>
      </c>
      <c r="AE41" s="242">
        <v>1</v>
      </c>
      <c r="AF41" s="213">
        <f t="shared" si="9"/>
        <v>1</v>
      </c>
      <c r="AG41" s="242">
        <f>'Core Indicators'!FF41</f>
        <v>1</v>
      </c>
      <c r="AH41" s="242">
        <f t="shared" si="10"/>
        <v>1</v>
      </c>
      <c r="AI41">
        <f>'Core Indicators'!GD41</f>
        <v>1</v>
      </c>
      <c r="AJ41">
        <f>'Core Indicators'!GL41</f>
        <v>1</v>
      </c>
      <c r="AK41">
        <f>'Core Indicators'!GT41</f>
        <v>1</v>
      </c>
      <c r="AL41">
        <f>'Core Indicators'!HB41</f>
        <v>1</v>
      </c>
      <c r="AM41">
        <f t="shared" si="11"/>
        <v>1</v>
      </c>
      <c r="AN41">
        <f>'Core Indicators'!HJ41</f>
        <v>1</v>
      </c>
      <c r="AO41">
        <f>'Core Indicators'!HR41</f>
        <v>1</v>
      </c>
      <c r="AP41">
        <f t="shared" si="12"/>
        <v>1</v>
      </c>
      <c r="AQ41">
        <f>'Core Indicators'!HZ41</f>
        <v>1</v>
      </c>
      <c r="AR41">
        <f>'Core Indicators'!IH41</f>
        <v>1</v>
      </c>
      <c r="AS41">
        <f>'Core Indicators'!IP41</f>
        <v>1</v>
      </c>
      <c r="AT41">
        <f t="shared" si="1"/>
        <v>1</v>
      </c>
    </row>
    <row r="42" spans="1:46" x14ac:dyDescent="0.35">
      <c r="A42" s="242" t="str">
        <f>Lists!A:A</f>
        <v>Honduras</v>
      </c>
      <c r="B42" s="242" t="str">
        <f>Lists!F:F</f>
        <v>Complex crisis</v>
      </c>
      <c r="C42" s="242" t="str">
        <f>Lists!B:B</f>
        <v>Complex crisis in Honduras</v>
      </c>
      <c r="D42" s="242" t="str">
        <f>Lists!C:C</f>
        <v>HND001</v>
      </c>
      <c r="E42" s="242" t="str">
        <f>Lists!D:D</f>
        <v>HND</v>
      </c>
      <c r="F42" s="213" t="str">
        <f t="shared" si="0"/>
        <v>Medium Reliability</v>
      </c>
      <c r="G42" s="213">
        <f t="shared" si="2"/>
        <v>0</v>
      </c>
      <c r="H42" s="243">
        <f t="shared" si="13"/>
        <v>1.9</v>
      </c>
      <c r="I42" s="242">
        <f>'Core Indicators'!R42</f>
        <v>2</v>
      </c>
      <c r="J42" s="242">
        <f>'Core Indicators'!Z42</f>
        <v>2</v>
      </c>
      <c r="K42" s="213">
        <f t="shared" si="3"/>
        <v>2</v>
      </c>
      <c r="L42" s="242">
        <f>'Core Indicators'!AH42</f>
        <v>2</v>
      </c>
      <c r="M42" s="242">
        <f>'Core Indicators'!AP42</f>
        <v>3</v>
      </c>
      <c r="N42">
        <f>'Core Indicators'!AX42</f>
        <v>2</v>
      </c>
      <c r="O42">
        <f>'Core Indicators'!BF42</f>
        <v>1</v>
      </c>
      <c r="P42">
        <f t="shared" si="4"/>
        <v>1.5</v>
      </c>
      <c r="Q42" s="242">
        <f>'Core Indicators'!BN42</f>
        <v>1</v>
      </c>
      <c r="R42" s="213">
        <f t="shared" si="5"/>
        <v>1.9</v>
      </c>
      <c r="S42" s="243">
        <f t="shared" si="14"/>
        <v>3</v>
      </c>
      <c r="T42" s="244">
        <f>'Core Indicators'!DJ42</f>
        <v>3</v>
      </c>
      <c r="U42" s="244">
        <f>'Core Indicators'!DR42</f>
        <v>3</v>
      </c>
      <c r="V42" s="244">
        <f>'Core Indicators'!DZ42</f>
        <v>3</v>
      </c>
      <c r="W42" s="244">
        <f>'Core Indicators'!EH42</f>
        <v>3</v>
      </c>
      <c r="X42" s="244">
        <f>'Core Indicators'!EP42</f>
        <v>3</v>
      </c>
      <c r="Y42" s="213">
        <f t="shared" si="6"/>
        <v>1.3</v>
      </c>
      <c r="Z42" s="213">
        <f t="shared" si="7"/>
        <v>1</v>
      </c>
      <c r="AA42" s="242">
        <v>1</v>
      </c>
      <c r="AB42" s="242">
        <v>1</v>
      </c>
      <c r="AC42" s="242">
        <f>'Core Indicators'!EX42</f>
        <v>1</v>
      </c>
      <c r="AD42" s="213">
        <f t="shared" si="8"/>
        <v>1</v>
      </c>
      <c r="AE42" s="242">
        <v>1</v>
      </c>
      <c r="AF42" s="213">
        <f t="shared" si="9"/>
        <v>1.5</v>
      </c>
      <c r="AG42" s="242">
        <f>'Core Indicators'!FF42</f>
        <v>2</v>
      </c>
      <c r="AH42" s="242">
        <f t="shared" si="10"/>
        <v>1</v>
      </c>
      <c r="AI42">
        <f>'Core Indicators'!GD42</f>
        <v>1</v>
      </c>
      <c r="AJ42">
        <f>'Core Indicators'!GL42</f>
        <v>1</v>
      </c>
      <c r="AK42">
        <f>'Core Indicators'!GT42</f>
        <v>1</v>
      </c>
      <c r="AL42">
        <f>'Core Indicators'!HB42</f>
        <v>1</v>
      </c>
      <c r="AM42">
        <f t="shared" si="11"/>
        <v>1</v>
      </c>
      <c r="AN42">
        <f>'Core Indicators'!HJ42</f>
        <v>1</v>
      </c>
      <c r="AO42">
        <f>'Core Indicators'!HR42</f>
        <v>1</v>
      </c>
      <c r="AP42">
        <f t="shared" si="12"/>
        <v>1</v>
      </c>
      <c r="AQ42">
        <f>'Core Indicators'!HZ42</f>
        <v>1</v>
      </c>
      <c r="AR42">
        <f>'Core Indicators'!IH42</f>
        <v>1</v>
      </c>
      <c r="AS42">
        <f>'Core Indicators'!IP42</f>
        <v>1</v>
      </c>
      <c r="AT42">
        <f t="shared" si="1"/>
        <v>1</v>
      </c>
    </row>
    <row r="43" spans="1:46" x14ac:dyDescent="0.35">
      <c r="A43" s="242" t="str">
        <f>Lists!A:A</f>
        <v>India</v>
      </c>
      <c r="B43" s="242" t="str">
        <f>Lists!F:F</f>
        <v>Conflict</v>
      </c>
      <c r="C43" s="242" t="str">
        <f>Lists!B:B</f>
        <v>Conflict in Jammu and Kashmir</v>
      </c>
      <c r="D43" s="242" t="str">
        <f>Lists!C:C</f>
        <v>IND002</v>
      </c>
      <c r="E43" s="242" t="str">
        <f>Lists!D:D</f>
        <v>IND</v>
      </c>
      <c r="F43" s="213" t="str">
        <f t="shared" si="0"/>
        <v>Medium Reliability</v>
      </c>
      <c r="G43" s="213">
        <f t="shared" si="2"/>
        <v>4</v>
      </c>
      <c r="H43" s="243">
        <f t="shared" si="13"/>
        <v>1.9</v>
      </c>
      <c r="I43" s="242">
        <f>'Core Indicators'!R43</f>
        <v>1</v>
      </c>
      <c r="J43" s="242">
        <f>'Core Indicators'!Z43</f>
        <v>2</v>
      </c>
      <c r="K43" s="213">
        <f t="shared" si="3"/>
        <v>1.5</v>
      </c>
      <c r="L43" s="242" t="str">
        <f>'Core Indicators'!AH43</f>
        <v>x</v>
      </c>
      <c r="M43" s="242" t="str">
        <f>'Core Indicators'!AP43</f>
        <v>x</v>
      </c>
      <c r="N43" t="str">
        <f>'Core Indicators'!AX43</f>
        <v>x</v>
      </c>
      <c r="O43" t="str">
        <f>'Core Indicators'!BF43</f>
        <v>x</v>
      </c>
      <c r="P43" t="str">
        <f t="shared" si="4"/>
        <v>x</v>
      </c>
      <c r="Q43" s="242">
        <f>'Core Indicators'!BN43</f>
        <v>2</v>
      </c>
      <c r="R43" s="213">
        <f t="shared" si="5"/>
        <v>2</v>
      </c>
      <c r="S43" s="243">
        <f t="shared" si="14"/>
        <v>2.8</v>
      </c>
      <c r="T43" s="244">
        <f>'Core Indicators'!DJ43</f>
        <v>3</v>
      </c>
      <c r="U43" s="244">
        <f>'Core Indicators'!DR43</f>
        <v>3</v>
      </c>
      <c r="V43" s="244">
        <f>'Core Indicators'!DZ43</f>
        <v>3</v>
      </c>
      <c r="W43" s="244">
        <f>'Core Indicators'!EH43</f>
        <v>3</v>
      </c>
      <c r="X43" s="244">
        <f>'Core Indicators'!EP43</f>
        <v>2</v>
      </c>
      <c r="Y43" s="213">
        <f t="shared" si="6"/>
        <v>2</v>
      </c>
      <c r="Z43" s="213">
        <f t="shared" si="7"/>
        <v>1.1666666666666667</v>
      </c>
      <c r="AA43" s="242">
        <v>1</v>
      </c>
      <c r="AB43" s="242">
        <v>1</v>
      </c>
      <c r="AC43" s="242">
        <f>'Core Indicators'!EX43</f>
        <v>2</v>
      </c>
      <c r="AD43" s="213">
        <f t="shared" si="8"/>
        <v>1.5</v>
      </c>
      <c r="AE43" s="242">
        <v>1</v>
      </c>
      <c r="AF43" s="213">
        <f t="shared" si="9"/>
        <v>2.7222222222222219</v>
      </c>
      <c r="AG43" s="242" t="str">
        <f>'Core Indicators'!FF43</f>
        <v>x</v>
      </c>
      <c r="AH43" s="242">
        <f t="shared" si="10"/>
        <v>2.7222222222222219</v>
      </c>
      <c r="AI43">
        <f>'Core Indicators'!GD43</f>
        <v>1</v>
      </c>
      <c r="AJ43">
        <f>'Core Indicators'!GL43</f>
        <v>3</v>
      </c>
      <c r="AK43">
        <f>'Core Indicators'!GT43</f>
        <v>3</v>
      </c>
      <c r="AL43">
        <f>'Core Indicators'!HB43</f>
        <v>3</v>
      </c>
      <c r="AM43">
        <f t="shared" si="11"/>
        <v>2.5</v>
      </c>
      <c r="AN43">
        <f>'Core Indicators'!HJ43</f>
        <v>3</v>
      </c>
      <c r="AO43">
        <f>'Core Indicators'!HR43</f>
        <v>3</v>
      </c>
      <c r="AP43">
        <f t="shared" si="12"/>
        <v>3</v>
      </c>
      <c r="AQ43">
        <f>'Core Indicators'!HZ43</f>
        <v>3</v>
      </c>
      <c r="AR43">
        <f>'Core Indicators'!IH43</f>
        <v>3</v>
      </c>
      <c r="AS43">
        <f>'Core Indicators'!IP43</f>
        <v>2</v>
      </c>
      <c r="AT43">
        <f t="shared" si="1"/>
        <v>2.6666666666666665</v>
      </c>
    </row>
    <row r="44" spans="1:46" x14ac:dyDescent="0.35">
      <c r="A44" s="242" t="str">
        <f>Lists!A:A</f>
        <v>India, Pakistan</v>
      </c>
      <c r="B44" s="242" t="str">
        <f>Lists!F:F</f>
        <v>Regional crisis</v>
      </c>
      <c r="C44" s="242" t="str">
        <f>Lists!B:B</f>
        <v>Regional Kashmir conflict</v>
      </c>
      <c r="D44" s="242" t="str">
        <f>Lists!C:C</f>
        <v>REG003</v>
      </c>
      <c r="E44" s="242" t="str">
        <f>Lists!D:D</f>
        <v>IND, PAK</v>
      </c>
      <c r="F44" s="213" t="str">
        <f t="shared" si="0"/>
        <v>Medium Reliability</v>
      </c>
      <c r="G44" s="213">
        <f t="shared" si="2"/>
        <v>3</v>
      </c>
      <c r="H44" s="243">
        <f t="shared" si="13"/>
        <v>2</v>
      </c>
      <c r="I44" s="242">
        <f>'Core Indicators'!R44</f>
        <v>2</v>
      </c>
      <c r="J44" s="242">
        <f>'Core Indicators'!Z44</f>
        <v>2</v>
      </c>
      <c r="K44" s="213">
        <f t="shared" si="3"/>
        <v>2</v>
      </c>
      <c r="L44" s="242" t="str">
        <f>'Core Indicators'!AH44</f>
        <v>x</v>
      </c>
      <c r="M44" s="242" t="str">
        <f>'Core Indicators'!AP44</f>
        <v>x</v>
      </c>
      <c r="N44" t="str">
        <f>'Core Indicators'!AX44</f>
        <v>x</v>
      </c>
      <c r="O44" t="str">
        <f>'Core Indicators'!BF44</f>
        <v>x</v>
      </c>
      <c r="P44" t="str">
        <f t="shared" si="4"/>
        <v>x</v>
      </c>
      <c r="Q44" s="242">
        <f>'Core Indicators'!BN44</f>
        <v>2</v>
      </c>
      <c r="R44" s="213">
        <f t="shared" si="5"/>
        <v>2</v>
      </c>
      <c r="S44" s="243">
        <f t="shared" si="14"/>
        <v>2.8</v>
      </c>
      <c r="T44" s="244">
        <f>'Core Indicators'!DJ44</f>
        <v>2</v>
      </c>
      <c r="U44" s="244">
        <f>'Core Indicators'!DR44</f>
        <v>3</v>
      </c>
      <c r="V44" s="244">
        <f>'Core Indicators'!DZ44</f>
        <v>3</v>
      </c>
      <c r="W44" s="244">
        <f>'Core Indicators'!EH44</f>
        <v>3</v>
      </c>
      <c r="X44" s="244">
        <f>'Core Indicators'!EP44</f>
        <v>3</v>
      </c>
      <c r="Y44" s="213">
        <f t="shared" si="6"/>
        <v>1.8</v>
      </c>
      <c r="Z44" s="213">
        <f t="shared" si="7"/>
        <v>1.1666666666666667</v>
      </c>
      <c r="AA44" s="242">
        <v>1</v>
      </c>
      <c r="AB44" s="242">
        <v>1</v>
      </c>
      <c r="AC44" s="242">
        <f>'Core Indicators'!EX44</f>
        <v>2</v>
      </c>
      <c r="AD44" s="213">
        <f t="shared" si="8"/>
        <v>1.5</v>
      </c>
      <c r="AE44" s="242">
        <v>1</v>
      </c>
      <c r="AF44" s="213">
        <f t="shared" si="9"/>
        <v>2.3611111111111107</v>
      </c>
      <c r="AG44" s="242">
        <f>'Core Indicators'!FF44</f>
        <v>2</v>
      </c>
      <c r="AH44" s="242">
        <f t="shared" si="10"/>
        <v>2.7222222222222219</v>
      </c>
      <c r="AI44">
        <f>'Core Indicators'!GD44</f>
        <v>1</v>
      </c>
      <c r="AJ44">
        <f>'Core Indicators'!GL44</f>
        <v>3</v>
      </c>
      <c r="AK44">
        <f>'Core Indicators'!GT44</f>
        <v>3</v>
      </c>
      <c r="AL44">
        <f>'Core Indicators'!HB44</f>
        <v>3</v>
      </c>
      <c r="AM44">
        <f t="shared" si="11"/>
        <v>2.5</v>
      </c>
      <c r="AN44">
        <f>'Core Indicators'!HJ44</f>
        <v>3</v>
      </c>
      <c r="AO44">
        <f>'Core Indicators'!HR44</f>
        <v>3</v>
      </c>
      <c r="AP44">
        <f t="shared" si="12"/>
        <v>3</v>
      </c>
      <c r="AQ44">
        <f>'Core Indicators'!HZ44</f>
        <v>3</v>
      </c>
      <c r="AR44">
        <f>'Core Indicators'!IH44</f>
        <v>3</v>
      </c>
      <c r="AS44">
        <f>'Core Indicators'!IP44</f>
        <v>2</v>
      </c>
      <c r="AT44">
        <f t="shared" si="1"/>
        <v>2.6666666666666665</v>
      </c>
    </row>
    <row r="45" spans="1:46" x14ac:dyDescent="0.35">
      <c r="A45" s="242" t="str">
        <f>Lists!A:A</f>
        <v>Indonesia</v>
      </c>
      <c r="B45" s="242" t="str">
        <f>Lists!F:F</f>
        <v>Complex crisis</v>
      </c>
      <c r="C45" s="242" t="str">
        <f>Lists!B:B</f>
        <v xml:space="preserve">Complex Crisis in Indonesia </v>
      </c>
      <c r="D45" s="242" t="str">
        <f>Lists!C:C</f>
        <v>IDN001</v>
      </c>
      <c r="E45" s="242" t="str">
        <f>Lists!D:D</f>
        <v>IDN</v>
      </c>
      <c r="F45" s="213" t="str">
        <f t="shared" si="0"/>
        <v>Medium Reliability</v>
      </c>
      <c r="G45" s="213">
        <f t="shared" si="2"/>
        <v>0</v>
      </c>
      <c r="H45" s="243">
        <f t="shared" si="13"/>
        <v>2.4</v>
      </c>
      <c r="I45" s="242">
        <f>'Core Indicators'!R45</f>
        <v>2</v>
      </c>
      <c r="J45" s="242">
        <f>'Core Indicators'!Z45</f>
        <v>2</v>
      </c>
      <c r="K45" s="213">
        <f t="shared" si="3"/>
        <v>2</v>
      </c>
      <c r="L45" s="242">
        <f>'Core Indicators'!AH45</f>
        <v>2</v>
      </c>
      <c r="M45" s="242">
        <f>'Core Indicators'!AP45</f>
        <v>3</v>
      </c>
      <c r="N45">
        <f>'Core Indicators'!AX45</f>
        <v>3</v>
      </c>
      <c r="O45" t="str">
        <f>'Core Indicators'!BF45</f>
        <v>x</v>
      </c>
      <c r="P45">
        <f t="shared" si="4"/>
        <v>3</v>
      </c>
      <c r="Q45" s="242">
        <f>'Core Indicators'!BN45</f>
        <v>2</v>
      </c>
      <c r="R45" s="213">
        <f t="shared" si="5"/>
        <v>2.5</v>
      </c>
      <c r="S45" s="243">
        <f t="shared" si="14"/>
        <v>2</v>
      </c>
      <c r="T45" s="244">
        <f>'Core Indicators'!DJ45</f>
        <v>2</v>
      </c>
      <c r="U45" s="244">
        <f>'Core Indicators'!DR45</f>
        <v>2</v>
      </c>
      <c r="V45" s="244">
        <f>'Core Indicators'!DZ45</f>
        <v>2</v>
      </c>
      <c r="W45" s="244">
        <f>'Core Indicators'!EH45</f>
        <v>2</v>
      </c>
      <c r="X45" s="244">
        <f>'Core Indicators'!EP45</f>
        <v>2</v>
      </c>
      <c r="Y45" s="213">
        <f t="shared" si="6"/>
        <v>1.1000000000000001</v>
      </c>
      <c r="Z45" s="213">
        <f t="shared" si="7"/>
        <v>1.1666666666666667</v>
      </c>
      <c r="AA45" s="242">
        <v>1</v>
      </c>
      <c r="AB45" s="242">
        <v>1</v>
      </c>
      <c r="AC45" s="242">
        <f>'Core Indicators'!EX45</f>
        <v>2</v>
      </c>
      <c r="AD45" s="213">
        <f t="shared" si="8"/>
        <v>1.5</v>
      </c>
      <c r="AE45" s="242">
        <v>1</v>
      </c>
      <c r="AF45" s="213">
        <f t="shared" si="9"/>
        <v>1</v>
      </c>
      <c r="AG45" s="242">
        <f>'Core Indicators'!FF45</f>
        <v>1</v>
      </c>
      <c r="AH45" s="242">
        <f t="shared" si="10"/>
        <v>1</v>
      </c>
      <c r="AI45">
        <f>'Core Indicators'!GD45</f>
        <v>1</v>
      </c>
      <c r="AJ45">
        <f>'Core Indicators'!GL45</f>
        <v>1</v>
      </c>
      <c r="AK45">
        <f>'Core Indicators'!GT45</f>
        <v>1</v>
      </c>
      <c r="AL45">
        <f>'Core Indicators'!HB45</f>
        <v>1</v>
      </c>
      <c r="AM45">
        <f t="shared" si="11"/>
        <v>1</v>
      </c>
      <c r="AN45">
        <f>'Core Indicators'!HJ45</f>
        <v>1</v>
      </c>
      <c r="AO45">
        <f>'Core Indicators'!HR45</f>
        <v>1</v>
      </c>
      <c r="AP45">
        <f t="shared" si="12"/>
        <v>1</v>
      </c>
      <c r="AQ45">
        <f>'Core Indicators'!HZ45</f>
        <v>1</v>
      </c>
      <c r="AR45">
        <f>'Core Indicators'!IH45</f>
        <v>1</v>
      </c>
      <c r="AS45">
        <f>'Core Indicators'!IP45</f>
        <v>1</v>
      </c>
      <c r="AT45">
        <f t="shared" si="1"/>
        <v>1</v>
      </c>
    </row>
    <row r="46" spans="1:46" x14ac:dyDescent="0.35">
      <c r="A46" s="242" t="str">
        <f>Lists!A:A</f>
        <v>Indonesia</v>
      </c>
      <c r="B46" s="242" t="str">
        <f>Lists!F:F</f>
        <v>Conflict</v>
      </c>
      <c r="C46" s="242" t="str">
        <f>Lists!B:B</f>
        <v>Papua Conflict</v>
      </c>
      <c r="D46" s="242" t="str">
        <f>Lists!C:C</f>
        <v>IDN002</v>
      </c>
      <c r="E46" s="242" t="str">
        <f>Lists!D:D</f>
        <v>IDN</v>
      </c>
      <c r="F46" s="213" t="str">
        <f t="shared" si="0"/>
        <v>Medium Reliability</v>
      </c>
      <c r="G46" s="213">
        <f t="shared" si="2"/>
        <v>1</v>
      </c>
      <c r="H46" s="243">
        <f t="shared" si="13"/>
        <v>2.5</v>
      </c>
      <c r="I46" s="242">
        <f>'Core Indicators'!R46</f>
        <v>2</v>
      </c>
      <c r="J46" s="242">
        <f>'Core Indicators'!Z46</f>
        <v>2</v>
      </c>
      <c r="K46" s="213">
        <f t="shared" si="3"/>
        <v>2</v>
      </c>
      <c r="L46" s="242">
        <f>'Core Indicators'!AH46</f>
        <v>3</v>
      </c>
      <c r="M46" s="242">
        <f>'Core Indicators'!AP46</f>
        <v>3</v>
      </c>
      <c r="N46" t="str">
        <f>'Core Indicators'!AX46</f>
        <v>x</v>
      </c>
      <c r="O46" t="str">
        <f>'Core Indicators'!BF46</f>
        <v>x</v>
      </c>
      <c r="P46" t="str">
        <f t="shared" si="4"/>
        <v>x</v>
      </c>
      <c r="Q46" s="242">
        <f>'Core Indicators'!BN46</f>
        <v>2</v>
      </c>
      <c r="R46" s="213">
        <f t="shared" si="5"/>
        <v>2.6666666666666665</v>
      </c>
      <c r="S46" s="243">
        <f t="shared" si="14"/>
        <v>3</v>
      </c>
      <c r="T46" s="244">
        <f>'Core Indicators'!DJ46</f>
        <v>3</v>
      </c>
      <c r="U46" s="244">
        <f>'Core Indicators'!DR46</f>
        <v>3</v>
      </c>
      <c r="V46" s="244">
        <f>'Core Indicators'!DZ46</f>
        <v>3</v>
      </c>
      <c r="W46" s="244">
        <f>'Core Indicators'!EH46</f>
        <v>3</v>
      </c>
      <c r="X46" s="244">
        <f>'Core Indicators'!EP46</f>
        <v>3</v>
      </c>
      <c r="Y46" s="213">
        <f t="shared" si="6"/>
        <v>1.1000000000000001</v>
      </c>
      <c r="Z46" s="213">
        <f t="shared" si="7"/>
        <v>1.1666666666666667</v>
      </c>
      <c r="AA46" s="242">
        <v>1</v>
      </c>
      <c r="AB46" s="242">
        <v>1</v>
      </c>
      <c r="AC46" s="242">
        <f>'Core Indicators'!EX46</f>
        <v>2</v>
      </c>
      <c r="AD46" s="213">
        <f t="shared" si="8"/>
        <v>1.5</v>
      </c>
      <c r="AE46" s="242">
        <v>1</v>
      </c>
      <c r="AF46" s="213">
        <f t="shared" si="9"/>
        <v>1</v>
      </c>
      <c r="AG46" s="242">
        <f>'Core Indicators'!FF46</f>
        <v>1</v>
      </c>
      <c r="AH46" s="242">
        <f t="shared" si="10"/>
        <v>1</v>
      </c>
      <c r="AI46">
        <f>'Core Indicators'!GD46</f>
        <v>1</v>
      </c>
      <c r="AJ46">
        <f>'Core Indicators'!GL46</f>
        <v>1</v>
      </c>
      <c r="AK46">
        <f>'Core Indicators'!GT46</f>
        <v>1</v>
      </c>
      <c r="AL46">
        <f>'Core Indicators'!HB46</f>
        <v>1</v>
      </c>
      <c r="AM46">
        <f t="shared" si="11"/>
        <v>1</v>
      </c>
      <c r="AN46">
        <f>'Core Indicators'!HJ46</f>
        <v>1</v>
      </c>
      <c r="AO46">
        <f>'Core Indicators'!HR46</f>
        <v>1</v>
      </c>
      <c r="AP46">
        <f t="shared" si="12"/>
        <v>1</v>
      </c>
      <c r="AQ46">
        <f>'Core Indicators'!HZ46</f>
        <v>1</v>
      </c>
      <c r="AR46">
        <f>'Core Indicators'!IH46</f>
        <v>1</v>
      </c>
      <c r="AS46">
        <f>'Core Indicators'!IP46</f>
        <v>1</v>
      </c>
      <c r="AT46">
        <f t="shared" si="1"/>
        <v>1</v>
      </c>
    </row>
    <row r="47" spans="1:46" x14ac:dyDescent="0.35">
      <c r="A47" s="242" t="str">
        <f>Lists!A:A</f>
        <v>Indonesia</v>
      </c>
      <c r="B47" s="242" t="str">
        <f>Lists!F:F</f>
        <v>Tsunami</v>
      </c>
      <c r="C47" s="242" t="str">
        <f>Lists!B:B</f>
        <v>Sunda Strait Tsunami</v>
      </c>
      <c r="D47" s="242" t="str">
        <f>Lists!C:C</f>
        <v>IDN003</v>
      </c>
      <c r="E47" s="242" t="str">
        <f>Lists!D:D</f>
        <v>IDN</v>
      </c>
      <c r="F47" s="213" t="str">
        <f t="shared" si="0"/>
        <v>Medium Reliability</v>
      </c>
      <c r="G47" s="213">
        <f t="shared" si="2"/>
        <v>0</v>
      </c>
      <c r="H47" s="243">
        <f t="shared" si="13"/>
        <v>1.9</v>
      </c>
      <c r="I47" s="242">
        <f>'Core Indicators'!R47</f>
        <v>2</v>
      </c>
      <c r="J47" s="242">
        <f>'Core Indicators'!Z47</f>
        <v>2</v>
      </c>
      <c r="K47" s="213">
        <f t="shared" si="3"/>
        <v>2</v>
      </c>
      <c r="L47" s="242">
        <f>'Core Indicators'!AH47</f>
        <v>2</v>
      </c>
      <c r="M47" s="242">
        <f>'Core Indicators'!AP47</f>
        <v>2</v>
      </c>
      <c r="N47">
        <f>'Core Indicators'!AX47</f>
        <v>1</v>
      </c>
      <c r="O47" t="str">
        <f>'Core Indicators'!BF47</f>
        <v>x</v>
      </c>
      <c r="P47">
        <f t="shared" si="4"/>
        <v>1</v>
      </c>
      <c r="Q47" s="242">
        <f>'Core Indicators'!BN47</f>
        <v>2</v>
      </c>
      <c r="R47" s="213">
        <f t="shared" si="5"/>
        <v>1.8</v>
      </c>
      <c r="S47" s="243">
        <f t="shared" si="14"/>
        <v>2</v>
      </c>
      <c r="T47" s="244">
        <f>'Core Indicators'!DJ47</f>
        <v>2</v>
      </c>
      <c r="U47" s="244">
        <f>'Core Indicators'!DR47</f>
        <v>2</v>
      </c>
      <c r="V47" s="244">
        <f>'Core Indicators'!DZ47</f>
        <v>2</v>
      </c>
      <c r="W47" s="244">
        <f>'Core Indicators'!EH47</f>
        <v>2</v>
      </c>
      <c r="X47" s="244">
        <f>'Core Indicators'!EP47</f>
        <v>2</v>
      </c>
      <c r="Y47" s="213">
        <f t="shared" si="6"/>
        <v>1.3</v>
      </c>
      <c r="Z47" s="213">
        <f t="shared" si="7"/>
        <v>1.1666666666666667</v>
      </c>
      <c r="AA47" s="242">
        <v>1</v>
      </c>
      <c r="AB47" s="242">
        <v>1</v>
      </c>
      <c r="AC47" s="242">
        <f>'Core Indicators'!EX47</f>
        <v>2</v>
      </c>
      <c r="AD47" s="213">
        <f t="shared" si="8"/>
        <v>1.5</v>
      </c>
      <c r="AE47" s="242">
        <v>1</v>
      </c>
      <c r="AF47" s="213">
        <f t="shared" si="9"/>
        <v>1.5</v>
      </c>
      <c r="AG47" s="242">
        <f>'Core Indicators'!FF47</f>
        <v>2</v>
      </c>
      <c r="AH47" s="242">
        <f t="shared" si="10"/>
        <v>1</v>
      </c>
      <c r="AI47">
        <f>'Core Indicators'!GD47</f>
        <v>1</v>
      </c>
      <c r="AJ47">
        <f>'Core Indicators'!GL47</f>
        <v>1</v>
      </c>
      <c r="AK47">
        <f>'Core Indicators'!GT47</f>
        <v>1</v>
      </c>
      <c r="AL47">
        <f>'Core Indicators'!HB47</f>
        <v>1</v>
      </c>
      <c r="AM47">
        <f t="shared" si="11"/>
        <v>1</v>
      </c>
      <c r="AN47">
        <f>'Core Indicators'!HJ47</f>
        <v>1</v>
      </c>
      <c r="AO47">
        <f>'Core Indicators'!HR47</f>
        <v>1</v>
      </c>
      <c r="AP47">
        <f t="shared" si="12"/>
        <v>1</v>
      </c>
      <c r="AQ47">
        <f>'Core Indicators'!HZ47</f>
        <v>1</v>
      </c>
      <c r="AR47">
        <f>'Core Indicators'!IH47</f>
        <v>1</v>
      </c>
      <c r="AS47">
        <f>'Core Indicators'!IP47</f>
        <v>1</v>
      </c>
      <c r="AT47">
        <f t="shared" si="1"/>
        <v>1</v>
      </c>
    </row>
    <row r="48" spans="1:46" x14ac:dyDescent="0.35">
      <c r="A48" s="242" t="str">
        <f>Lists!A:A</f>
        <v>Iraq</v>
      </c>
      <c r="B48" s="242" t="str">
        <f>Lists!F:F</f>
        <v>Multiple crises country</v>
      </c>
      <c r="C48" s="242" t="str">
        <f>Lists!B:B</f>
        <v>Multiple crises in Iraq</v>
      </c>
      <c r="D48" s="242" t="str">
        <f>Lists!C:C</f>
        <v>IRQ001</v>
      </c>
      <c r="E48" s="242" t="str">
        <f>Lists!D:D</f>
        <v>IRQ</v>
      </c>
      <c r="F48" s="213" t="str">
        <f t="shared" si="0"/>
        <v>Medium Reliability</v>
      </c>
      <c r="G48" s="213">
        <f t="shared" si="2"/>
        <v>0</v>
      </c>
      <c r="H48" s="243">
        <f t="shared" si="13"/>
        <v>2</v>
      </c>
      <c r="I48" s="242">
        <f>'Core Indicators'!R48</f>
        <v>2</v>
      </c>
      <c r="J48" s="242">
        <f>'Core Indicators'!Z48</f>
        <v>2</v>
      </c>
      <c r="K48" s="213">
        <f t="shared" si="3"/>
        <v>2</v>
      </c>
      <c r="L48" s="242">
        <f>'Core Indicators'!AH48</f>
        <v>2</v>
      </c>
      <c r="M48" s="242">
        <f>'Core Indicators'!AP48</f>
        <v>2</v>
      </c>
      <c r="N48">
        <f>'Core Indicators'!AX48</f>
        <v>2</v>
      </c>
      <c r="O48">
        <f>'Core Indicators'!BF48</f>
        <v>2</v>
      </c>
      <c r="P48">
        <f t="shared" si="4"/>
        <v>2</v>
      </c>
      <c r="Q48" s="242">
        <f>'Core Indicators'!BN48</f>
        <v>2</v>
      </c>
      <c r="R48" s="213">
        <f t="shared" si="5"/>
        <v>2</v>
      </c>
      <c r="S48" s="243">
        <f t="shared" si="14"/>
        <v>2.4</v>
      </c>
      <c r="T48" s="244">
        <f>'Core Indicators'!DJ48</f>
        <v>2</v>
      </c>
      <c r="U48" s="244">
        <f>'Core Indicators'!DR48</f>
        <v>2</v>
      </c>
      <c r="V48" s="244">
        <f>'Core Indicators'!DZ48</f>
        <v>3</v>
      </c>
      <c r="W48" s="244">
        <f>'Core Indicators'!EH48</f>
        <v>3</v>
      </c>
      <c r="X48" s="244">
        <f>'Core Indicators'!EP48</f>
        <v>2</v>
      </c>
      <c r="Y48" s="213">
        <f t="shared" si="6"/>
        <v>1.6</v>
      </c>
      <c r="Z48" s="213">
        <f t="shared" si="7"/>
        <v>1.1666666666666667</v>
      </c>
      <c r="AA48" s="242">
        <v>1</v>
      </c>
      <c r="AB48" s="242">
        <v>1</v>
      </c>
      <c r="AC48" s="242">
        <f>'Core Indicators'!EX48</f>
        <v>2</v>
      </c>
      <c r="AD48" s="213">
        <f t="shared" si="8"/>
        <v>1.5</v>
      </c>
      <c r="AE48" s="242">
        <v>1</v>
      </c>
      <c r="AF48" s="213">
        <f t="shared" si="9"/>
        <v>2</v>
      </c>
      <c r="AG48" s="242">
        <f>'Core Indicators'!FF48</f>
        <v>2</v>
      </c>
      <c r="AH48" s="242">
        <f t="shared" si="10"/>
        <v>2</v>
      </c>
      <c r="AI48">
        <f>'Core Indicators'!GD48</f>
        <v>2</v>
      </c>
      <c r="AJ48">
        <f>'Core Indicators'!GL48</f>
        <v>2</v>
      </c>
      <c r="AK48">
        <f>'Core Indicators'!GT48</f>
        <v>2</v>
      </c>
      <c r="AL48">
        <f>'Core Indicators'!HB48</f>
        <v>2</v>
      </c>
      <c r="AM48">
        <f t="shared" si="11"/>
        <v>2</v>
      </c>
      <c r="AN48">
        <f>'Core Indicators'!HJ48</f>
        <v>2</v>
      </c>
      <c r="AO48">
        <f>'Core Indicators'!HR48</f>
        <v>2</v>
      </c>
      <c r="AP48">
        <f t="shared" si="12"/>
        <v>2</v>
      </c>
      <c r="AQ48">
        <f>'Core Indicators'!HZ48</f>
        <v>2</v>
      </c>
      <c r="AR48">
        <f>'Core Indicators'!IH48</f>
        <v>2</v>
      </c>
      <c r="AS48">
        <f>'Core Indicators'!IP48</f>
        <v>2</v>
      </c>
      <c r="AT48">
        <f t="shared" si="1"/>
        <v>2</v>
      </c>
    </row>
    <row r="49" spans="1:46" x14ac:dyDescent="0.35">
      <c r="A49" s="242" t="str">
        <f>Lists!A:A</f>
        <v>Iraq</v>
      </c>
      <c r="B49" s="242" t="str">
        <f>Lists!F:F</f>
        <v>Conflict</v>
      </c>
      <c r="C49" s="242" t="str">
        <f>Lists!B:B</f>
        <v>Conflict  in Iraq</v>
      </c>
      <c r="D49" s="242" t="str">
        <f>Lists!C:C</f>
        <v>IRQ002</v>
      </c>
      <c r="E49" s="242" t="str">
        <f>Lists!D:D</f>
        <v>IRQ</v>
      </c>
      <c r="F49" s="213" t="str">
        <f t="shared" si="0"/>
        <v>Medium Reliability</v>
      </c>
      <c r="G49" s="213">
        <f t="shared" si="2"/>
        <v>0</v>
      </c>
      <c r="H49" s="243">
        <f t="shared" si="13"/>
        <v>2.4</v>
      </c>
      <c r="I49" s="242">
        <f>'Core Indicators'!R49</f>
        <v>2</v>
      </c>
      <c r="J49" s="242">
        <f>'Core Indicators'!Z49</f>
        <v>3</v>
      </c>
      <c r="K49" s="213">
        <f t="shared" si="3"/>
        <v>2.5</v>
      </c>
      <c r="L49" s="242">
        <f>'Core Indicators'!AH49</f>
        <v>3</v>
      </c>
      <c r="M49" s="242">
        <f>'Core Indicators'!AP49</f>
        <v>2</v>
      </c>
      <c r="N49">
        <f>'Core Indicators'!AX49</f>
        <v>2</v>
      </c>
      <c r="O49">
        <f>'Core Indicators'!BF49</f>
        <v>2</v>
      </c>
      <c r="P49">
        <f t="shared" si="4"/>
        <v>2</v>
      </c>
      <c r="Q49" s="242">
        <f>'Core Indicators'!BN49</f>
        <v>2</v>
      </c>
      <c r="R49" s="213">
        <f t="shared" si="5"/>
        <v>2.2999999999999998</v>
      </c>
      <c r="S49" s="243">
        <f t="shared" si="14"/>
        <v>2</v>
      </c>
      <c r="T49" s="244">
        <f>'Core Indicators'!DJ49</f>
        <v>2</v>
      </c>
      <c r="U49" s="244">
        <f>'Core Indicators'!DR49</f>
        <v>2</v>
      </c>
      <c r="V49" s="244">
        <f>'Core Indicators'!DZ49</f>
        <v>2</v>
      </c>
      <c r="W49" s="244">
        <f>'Core Indicators'!EH49</f>
        <v>2</v>
      </c>
      <c r="X49" s="244">
        <f>'Core Indicators'!EP49</f>
        <v>2</v>
      </c>
      <c r="Y49" s="213">
        <f t="shared" si="6"/>
        <v>1.6</v>
      </c>
      <c r="Z49" s="213">
        <f t="shared" si="7"/>
        <v>1.1666666666666667</v>
      </c>
      <c r="AA49" s="242">
        <v>1</v>
      </c>
      <c r="AB49" s="242">
        <v>1</v>
      </c>
      <c r="AC49" s="242">
        <f>'Core Indicators'!EX49</f>
        <v>2</v>
      </c>
      <c r="AD49" s="213">
        <f t="shared" si="8"/>
        <v>1.5</v>
      </c>
      <c r="AE49" s="242">
        <v>1</v>
      </c>
      <c r="AF49" s="213">
        <f t="shared" si="9"/>
        <v>2</v>
      </c>
      <c r="AG49" s="242">
        <f>'Core Indicators'!FF49</f>
        <v>2</v>
      </c>
      <c r="AH49" s="242">
        <f t="shared" si="10"/>
        <v>2</v>
      </c>
      <c r="AI49">
        <f>'Core Indicators'!GD49</f>
        <v>2</v>
      </c>
      <c r="AJ49">
        <f>'Core Indicators'!GL49</f>
        <v>2</v>
      </c>
      <c r="AK49">
        <f>'Core Indicators'!GT49</f>
        <v>2</v>
      </c>
      <c r="AL49">
        <f>'Core Indicators'!HB49</f>
        <v>2</v>
      </c>
      <c r="AM49">
        <f t="shared" si="11"/>
        <v>2</v>
      </c>
      <c r="AN49">
        <f>'Core Indicators'!HJ49</f>
        <v>2</v>
      </c>
      <c r="AO49">
        <f>'Core Indicators'!HR49</f>
        <v>2</v>
      </c>
      <c r="AP49">
        <f t="shared" si="12"/>
        <v>2</v>
      </c>
      <c r="AQ49">
        <f>'Core Indicators'!HZ49</f>
        <v>2</v>
      </c>
      <c r="AR49">
        <f>'Core Indicators'!IH49</f>
        <v>2</v>
      </c>
      <c r="AS49">
        <f>'Core Indicators'!IP49</f>
        <v>2</v>
      </c>
      <c r="AT49">
        <f t="shared" si="1"/>
        <v>2</v>
      </c>
    </row>
    <row r="50" spans="1:46" x14ac:dyDescent="0.35">
      <c r="A50" s="242" t="str">
        <f>Lists!A:A</f>
        <v>Iraq</v>
      </c>
      <c r="B50" s="242" t="str">
        <f>Lists!F:F</f>
        <v>International displacement</v>
      </c>
      <c r="C50" s="242" t="str">
        <f>Lists!B:B</f>
        <v>Syrian and Palestinian refugees in iraq</v>
      </c>
      <c r="D50" s="242" t="str">
        <f>Lists!C:C</f>
        <v>IRQ003</v>
      </c>
      <c r="E50" s="242" t="str">
        <f>Lists!D:D</f>
        <v>IRQ</v>
      </c>
      <c r="F50" s="213" t="str">
        <f t="shared" si="0"/>
        <v>Medium Reliability</v>
      </c>
      <c r="G50" s="213">
        <f t="shared" si="2"/>
        <v>0</v>
      </c>
      <c r="H50" s="243">
        <f t="shared" si="13"/>
        <v>1.9</v>
      </c>
      <c r="I50" s="242">
        <f>'Core Indicators'!R50</f>
        <v>2</v>
      </c>
      <c r="J50" s="242">
        <f>'Core Indicators'!Z50</f>
        <v>2</v>
      </c>
      <c r="K50" s="213">
        <f t="shared" si="3"/>
        <v>2</v>
      </c>
      <c r="L50" s="242">
        <f>'Core Indicators'!AH50</f>
        <v>2</v>
      </c>
      <c r="M50" s="242">
        <f>'Core Indicators'!AP50</f>
        <v>1</v>
      </c>
      <c r="N50">
        <f>'Core Indicators'!AX50</f>
        <v>2</v>
      </c>
      <c r="O50">
        <f>'Core Indicators'!BF50</f>
        <v>2</v>
      </c>
      <c r="P50">
        <f t="shared" si="4"/>
        <v>2</v>
      </c>
      <c r="Q50" s="242">
        <f>'Core Indicators'!BN50</f>
        <v>2</v>
      </c>
      <c r="R50" s="213">
        <f t="shared" si="5"/>
        <v>1.8</v>
      </c>
      <c r="S50" s="243">
        <f t="shared" si="14"/>
        <v>2</v>
      </c>
      <c r="T50" s="244">
        <f>'Core Indicators'!DJ50</f>
        <v>2</v>
      </c>
      <c r="U50" s="244">
        <f>'Core Indicators'!DR50</f>
        <v>2</v>
      </c>
      <c r="V50" s="244">
        <f>'Core Indicators'!DZ50</f>
        <v>2</v>
      </c>
      <c r="W50" s="244">
        <f>'Core Indicators'!EH50</f>
        <v>2</v>
      </c>
      <c r="X50" s="244">
        <f>'Core Indicators'!EP50</f>
        <v>2</v>
      </c>
      <c r="Y50" s="213">
        <f t="shared" si="6"/>
        <v>1.6</v>
      </c>
      <c r="Z50" s="213">
        <f t="shared" si="7"/>
        <v>1.1666666666666667</v>
      </c>
      <c r="AA50" s="242">
        <v>1</v>
      </c>
      <c r="AB50" s="242">
        <v>1</v>
      </c>
      <c r="AC50" s="242">
        <f>'Core Indicators'!EX50</f>
        <v>2</v>
      </c>
      <c r="AD50" s="213">
        <f t="shared" si="8"/>
        <v>1.5</v>
      </c>
      <c r="AE50" s="242">
        <v>1</v>
      </c>
      <c r="AF50" s="213">
        <f t="shared" si="9"/>
        <v>2</v>
      </c>
      <c r="AG50" s="242">
        <f>'Core Indicators'!FF50</f>
        <v>2</v>
      </c>
      <c r="AH50" s="242">
        <f t="shared" si="10"/>
        <v>2</v>
      </c>
      <c r="AI50">
        <f>'Core Indicators'!GD50</f>
        <v>2</v>
      </c>
      <c r="AJ50">
        <f>'Core Indicators'!GL50</f>
        <v>2</v>
      </c>
      <c r="AK50">
        <f>'Core Indicators'!GT50</f>
        <v>2</v>
      </c>
      <c r="AL50">
        <f>'Core Indicators'!HB50</f>
        <v>2</v>
      </c>
      <c r="AM50">
        <f t="shared" si="11"/>
        <v>2</v>
      </c>
      <c r="AN50">
        <f>'Core Indicators'!HJ50</f>
        <v>2</v>
      </c>
      <c r="AO50">
        <f>'Core Indicators'!HR50</f>
        <v>2</v>
      </c>
      <c r="AP50">
        <f t="shared" si="12"/>
        <v>2</v>
      </c>
      <c r="AQ50">
        <f>'Core Indicators'!HZ50</f>
        <v>2</v>
      </c>
      <c r="AR50">
        <f>'Core Indicators'!IH50</f>
        <v>2</v>
      </c>
      <c r="AS50">
        <f>'Core Indicators'!IP50</f>
        <v>2</v>
      </c>
      <c r="AT50">
        <f t="shared" si="1"/>
        <v>2</v>
      </c>
    </row>
    <row r="51" spans="1:46" x14ac:dyDescent="0.35">
      <c r="A51" s="242" t="str">
        <f>Lists!A:A</f>
        <v>Jordan</v>
      </c>
      <c r="B51" s="242" t="str">
        <f>Lists!F:F</f>
        <v>International displacement</v>
      </c>
      <c r="C51" s="242" t="str">
        <f>Lists!B:B</f>
        <v>Syrian refugees in Jordan</v>
      </c>
      <c r="D51" s="242" t="str">
        <f>Lists!C:C</f>
        <v>JOR002</v>
      </c>
      <c r="E51" s="242" t="str">
        <f>Lists!D:D</f>
        <v>JOR</v>
      </c>
      <c r="F51" s="213" t="str">
        <f t="shared" si="0"/>
        <v>Medium Reliability</v>
      </c>
      <c r="G51" s="213">
        <f t="shared" si="2"/>
        <v>0</v>
      </c>
      <c r="H51" s="243">
        <f t="shared" si="13"/>
        <v>1.9</v>
      </c>
      <c r="I51" s="242">
        <f>'Core Indicators'!R51</f>
        <v>2</v>
      </c>
      <c r="J51" s="242">
        <f>'Core Indicators'!Z51</f>
        <v>2</v>
      </c>
      <c r="K51" s="213">
        <f t="shared" si="3"/>
        <v>2</v>
      </c>
      <c r="L51" s="242">
        <f>'Core Indicators'!AH51</f>
        <v>2</v>
      </c>
      <c r="M51" s="242">
        <f>'Core Indicators'!AP51</f>
        <v>1</v>
      </c>
      <c r="N51">
        <f>'Core Indicators'!AX51</f>
        <v>2</v>
      </c>
      <c r="O51" t="str">
        <f>'Core Indicators'!BF51</f>
        <v>x</v>
      </c>
      <c r="P51">
        <f t="shared" si="4"/>
        <v>2</v>
      </c>
      <c r="Q51" s="242">
        <f>'Core Indicators'!BN51</f>
        <v>2</v>
      </c>
      <c r="R51" s="213">
        <f t="shared" si="5"/>
        <v>1.8</v>
      </c>
      <c r="S51" s="243">
        <f t="shared" si="14"/>
        <v>2</v>
      </c>
      <c r="T51" s="244">
        <f>'Core Indicators'!DJ51</f>
        <v>2</v>
      </c>
      <c r="U51" s="244">
        <f>'Core Indicators'!DR51</f>
        <v>2</v>
      </c>
      <c r="V51" s="244">
        <f>'Core Indicators'!DZ51</f>
        <v>2</v>
      </c>
      <c r="W51" s="244">
        <f>'Core Indicators'!EH51</f>
        <v>2</v>
      </c>
      <c r="X51" s="244">
        <f>'Core Indicators'!EP51</f>
        <v>2</v>
      </c>
      <c r="Y51" s="213">
        <f t="shared" si="6"/>
        <v>1.3</v>
      </c>
      <c r="Z51" s="213">
        <f t="shared" si="7"/>
        <v>1.1666666666666667</v>
      </c>
      <c r="AA51" s="242">
        <v>1</v>
      </c>
      <c r="AB51" s="242">
        <v>1</v>
      </c>
      <c r="AC51" s="242">
        <f>'Core Indicators'!EX51</f>
        <v>2</v>
      </c>
      <c r="AD51" s="213">
        <f t="shared" si="8"/>
        <v>1.5</v>
      </c>
      <c r="AE51" s="242">
        <v>1</v>
      </c>
      <c r="AF51" s="213">
        <f t="shared" si="9"/>
        <v>1.5</v>
      </c>
      <c r="AG51" s="242">
        <f>'Core Indicators'!FF51</f>
        <v>1</v>
      </c>
      <c r="AH51" s="242">
        <f t="shared" si="10"/>
        <v>2</v>
      </c>
      <c r="AI51">
        <f>'Core Indicators'!GD51</f>
        <v>2</v>
      </c>
      <c r="AJ51">
        <f>'Core Indicators'!GL51</f>
        <v>2</v>
      </c>
      <c r="AK51">
        <f>'Core Indicators'!GT51</f>
        <v>2</v>
      </c>
      <c r="AL51">
        <f>'Core Indicators'!HB51</f>
        <v>2</v>
      </c>
      <c r="AM51">
        <f t="shared" si="11"/>
        <v>2</v>
      </c>
      <c r="AN51">
        <f>'Core Indicators'!HJ51</f>
        <v>2</v>
      </c>
      <c r="AO51">
        <f>'Core Indicators'!HR51</f>
        <v>2</v>
      </c>
      <c r="AP51">
        <f t="shared" si="12"/>
        <v>2</v>
      </c>
      <c r="AQ51">
        <f>'Core Indicators'!HZ51</f>
        <v>2</v>
      </c>
      <c r="AR51">
        <f>'Core Indicators'!IH51</f>
        <v>2</v>
      </c>
      <c r="AS51">
        <f>'Core Indicators'!IP51</f>
        <v>2</v>
      </c>
      <c r="AT51">
        <f t="shared" si="1"/>
        <v>2</v>
      </c>
    </row>
    <row r="52" spans="1:46" x14ac:dyDescent="0.35">
      <c r="A52" s="242" t="str">
        <f>Lists!A:A</f>
        <v>Kenya</v>
      </c>
      <c r="B52" s="242" t="str">
        <f>Lists!F:F</f>
        <v>Multiple crises country</v>
      </c>
      <c r="C52" s="242" t="str">
        <f>Lists!B:B</f>
        <v xml:space="preserve">Multiple crisis in Kenya </v>
      </c>
      <c r="D52" s="242" t="str">
        <f>Lists!C:C</f>
        <v>KEN001</v>
      </c>
      <c r="E52" s="242" t="str">
        <f>Lists!D:D</f>
        <v>KEN</v>
      </c>
      <c r="F52" s="213" t="str">
        <f t="shared" si="0"/>
        <v>Medium Reliability</v>
      </c>
      <c r="G52" s="213">
        <f t="shared" si="2"/>
        <v>0</v>
      </c>
      <c r="H52" s="243">
        <f t="shared" si="13"/>
        <v>1.9</v>
      </c>
      <c r="I52" s="242">
        <f>'Core Indicators'!R52</f>
        <v>2</v>
      </c>
      <c r="J52" s="242" t="b">
        <f>'Core Indicators'!Z52</f>
        <v>0</v>
      </c>
      <c r="K52" s="213">
        <f t="shared" si="3"/>
        <v>1</v>
      </c>
      <c r="L52" s="242">
        <f>'Core Indicators'!AH52</f>
        <v>2</v>
      </c>
      <c r="M52" s="242">
        <f>'Core Indicators'!AP52</f>
        <v>2</v>
      </c>
      <c r="N52">
        <f>'Core Indicators'!AX52</f>
        <v>2</v>
      </c>
      <c r="O52">
        <f>'Core Indicators'!BF52</f>
        <v>2</v>
      </c>
      <c r="P52">
        <f t="shared" si="4"/>
        <v>2</v>
      </c>
      <c r="Q52" s="242">
        <f>'Core Indicators'!BN52</f>
        <v>3</v>
      </c>
      <c r="R52" s="213">
        <f t="shared" si="5"/>
        <v>2.2999999999999998</v>
      </c>
      <c r="S52" s="243">
        <f t="shared" si="14"/>
        <v>2</v>
      </c>
      <c r="T52" s="244">
        <f>'Core Indicators'!DJ52</f>
        <v>2</v>
      </c>
      <c r="U52" s="244">
        <f>'Core Indicators'!DR52</f>
        <v>2</v>
      </c>
      <c r="V52" s="244">
        <f>'Core Indicators'!DZ52</f>
        <v>2</v>
      </c>
      <c r="W52" s="244">
        <f>'Core Indicators'!EH52</f>
        <v>2</v>
      </c>
      <c r="X52" s="244">
        <f>'Core Indicators'!EP52</f>
        <v>2</v>
      </c>
      <c r="Y52" s="213">
        <f t="shared" si="6"/>
        <v>1.4</v>
      </c>
      <c r="Z52" s="213">
        <f t="shared" si="7"/>
        <v>1.3333333333333333</v>
      </c>
      <c r="AA52" s="242">
        <v>1</v>
      </c>
      <c r="AB52" s="242">
        <v>1</v>
      </c>
      <c r="AC52" s="242">
        <f>'Core Indicators'!EX52</f>
        <v>3</v>
      </c>
      <c r="AD52" s="213">
        <f t="shared" si="8"/>
        <v>2</v>
      </c>
      <c r="AE52" s="242">
        <v>1</v>
      </c>
      <c r="AF52" s="213">
        <f t="shared" si="9"/>
        <v>1.5</v>
      </c>
      <c r="AG52" s="242">
        <f>'Core Indicators'!FF52</f>
        <v>2</v>
      </c>
      <c r="AH52" s="242">
        <f t="shared" si="10"/>
        <v>1</v>
      </c>
      <c r="AI52">
        <f>'Core Indicators'!GD52</f>
        <v>1</v>
      </c>
      <c r="AJ52">
        <f>'Core Indicators'!GL52</f>
        <v>1</v>
      </c>
      <c r="AK52">
        <f>'Core Indicators'!GT52</f>
        <v>1</v>
      </c>
      <c r="AL52">
        <f>'Core Indicators'!HB52</f>
        <v>1</v>
      </c>
      <c r="AM52">
        <f t="shared" si="11"/>
        <v>1</v>
      </c>
      <c r="AN52">
        <f>'Core Indicators'!HJ52</f>
        <v>1</v>
      </c>
      <c r="AO52">
        <f>'Core Indicators'!HR52</f>
        <v>1</v>
      </c>
      <c r="AP52">
        <f t="shared" si="12"/>
        <v>1</v>
      </c>
      <c r="AQ52">
        <f>'Core Indicators'!HZ52</f>
        <v>1</v>
      </c>
      <c r="AR52">
        <f>'Core Indicators'!IH52</f>
        <v>1</v>
      </c>
      <c r="AS52">
        <f>'Core Indicators'!IP52</f>
        <v>1</v>
      </c>
      <c r="AT52">
        <f t="shared" si="1"/>
        <v>1</v>
      </c>
    </row>
    <row r="53" spans="1:46" x14ac:dyDescent="0.35">
      <c r="A53" s="242" t="str">
        <f>Lists!A:A</f>
        <v>kenya</v>
      </c>
      <c r="B53" s="242" t="str">
        <f>Lists!F:F</f>
        <v>International displacement</v>
      </c>
      <c r="C53" s="242" t="str">
        <f>Lists!B:B</f>
        <v>Refugee situation in Kenya</v>
      </c>
      <c r="D53" s="242" t="str">
        <f>Lists!C:C</f>
        <v>KEN002</v>
      </c>
      <c r="E53" s="242" t="str">
        <f>Lists!D:D</f>
        <v>KEN</v>
      </c>
      <c r="F53" s="213" t="str">
        <f t="shared" si="0"/>
        <v>Medium Reliability</v>
      </c>
      <c r="G53" s="213">
        <f t="shared" si="2"/>
        <v>1</v>
      </c>
      <c r="H53" s="243">
        <f t="shared" si="13"/>
        <v>2</v>
      </c>
      <c r="I53" s="242">
        <f>'Core Indicators'!R53</f>
        <v>2</v>
      </c>
      <c r="J53" s="242">
        <f>'Core Indicators'!Z53</f>
        <v>2</v>
      </c>
      <c r="K53" s="213">
        <f t="shared" si="3"/>
        <v>2</v>
      </c>
      <c r="L53" s="242">
        <f>'Core Indicators'!AH53</f>
        <v>2</v>
      </c>
      <c r="M53" s="242">
        <f>'Core Indicators'!AP53</f>
        <v>2</v>
      </c>
      <c r="N53">
        <f>'Core Indicators'!AX53</f>
        <v>2</v>
      </c>
      <c r="O53" t="str">
        <f>'Core Indicators'!BF53</f>
        <v>x</v>
      </c>
      <c r="P53">
        <f t="shared" si="4"/>
        <v>2</v>
      </c>
      <c r="Q53" s="242" t="str">
        <f>'Core Indicators'!BN53</f>
        <v>x</v>
      </c>
      <c r="R53" s="213">
        <f t="shared" si="5"/>
        <v>2</v>
      </c>
      <c r="S53" s="243">
        <f t="shared" si="14"/>
        <v>2</v>
      </c>
      <c r="T53" s="244">
        <f>'Core Indicators'!DJ53</f>
        <v>2</v>
      </c>
      <c r="U53" s="244">
        <f>'Core Indicators'!DR53</f>
        <v>2</v>
      </c>
      <c r="V53" s="244">
        <f>'Core Indicators'!DZ53</f>
        <v>2</v>
      </c>
      <c r="W53" s="244">
        <f>'Core Indicators'!EH53</f>
        <v>2</v>
      </c>
      <c r="X53" s="244">
        <f>'Core Indicators'!EP53</f>
        <v>2</v>
      </c>
      <c r="Y53" s="213">
        <f t="shared" si="6"/>
        <v>1.4</v>
      </c>
      <c r="Z53" s="213">
        <f t="shared" si="7"/>
        <v>1.3333333333333333</v>
      </c>
      <c r="AA53" s="242">
        <v>1</v>
      </c>
      <c r="AB53" s="242">
        <v>1</v>
      </c>
      <c r="AC53" s="242">
        <f>'Core Indicators'!EX53</f>
        <v>3</v>
      </c>
      <c r="AD53" s="213">
        <f t="shared" si="8"/>
        <v>2</v>
      </c>
      <c r="AE53" s="242">
        <v>1</v>
      </c>
      <c r="AF53" s="213">
        <f t="shared" si="9"/>
        <v>1.5</v>
      </c>
      <c r="AG53" s="242">
        <f>'Core Indicators'!FF53</f>
        <v>2</v>
      </c>
      <c r="AH53" s="242">
        <f t="shared" si="10"/>
        <v>1</v>
      </c>
      <c r="AI53">
        <f>'Core Indicators'!GD53</f>
        <v>1</v>
      </c>
      <c r="AJ53">
        <f>'Core Indicators'!GL53</f>
        <v>1</v>
      </c>
      <c r="AK53">
        <f>'Core Indicators'!GT53</f>
        <v>1</v>
      </c>
      <c r="AL53">
        <f>'Core Indicators'!HB53</f>
        <v>1</v>
      </c>
      <c r="AM53">
        <f t="shared" si="11"/>
        <v>1</v>
      </c>
      <c r="AN53">
        <f>'Core Indicators'!HJ53</f>
        <v>1</v>
      </c>
      <c r="AO53">
        <f>'Core Indicators'!HR53</f>
        <v>1</v>
      </c>
      <c r="AP53">
        <f t="shared" si="12"/>
        <v>1</v>
      </c>
      <c r="AQ53">
        <f>'Core Indicators'!HZ53</f>
        <v>1</v>
      </c>
      <c r="AR53">
        <f>'Core Indicators'!IH53</f>
        <v>1</v>
      </c>
      <c r="AS53">
        <f>'Core Indicators'!IP53</f>
        <v>1</v>
      </c>
      <c r="AT53">
        <f t="shared" si="1"/>
        <v>1</v>
      </c>
    </row>
    <row r="54" spans="1:46" x14ac:dyDescent="0.35">
      <c r="A54" s="242" t="str">
        <f>Lists!A:A</f>
        <v>Kenya</v>
      </c>
      <c r="B54" s="242" t="str">
        <f>Lists!F:F</f>
        <v>Drought</v>
      </c>
      <c r="C54" s="242" t="str">
        <f>Lists!B:B</f>
        <v>Drought in Kenya</v>
      </c>
      <c r="D54" s="242" t="str">
        <f>Lists!C:C</f>
        <v>KEN003</v>
      </c>
      <c r="E54" s="242" t="str">
        <f>Lists!D:D</f>
        <v>KEN</v>
      </c>
      <c r="F54" s="213" t="str">
        <f t="shared" si="0"/>
        <v>Medium Reliability</v>
      </c>
      <c r="G54" s="213">
        <f t="shared" si="2"/>
        <v>2</v>
      </c>
      <c r="H54" s="243">
        <f t="shared" si="13"/>
        <v>2</v>
      </c>
      <c r="I54" s="242">
        <f>'Core Indicators'!R54</f>
        <v>2</v>
      </c>
      <c r="J54" s="242">
        <f>'Core Indicators'!Z54</f>
        <v>2</v>
      </c>
      <c r="K54" s="213">
        <f t="shared" si="3"/>
        <v>2</v>
      </c>
      <c r="L54" s="242">
        <f>'Core Indicators'!AH54</f>
        <v>2</v>
      </c>
      <c r="M54" s="242" t="str">
        <f>'Core Indicators'!AP54</f>
        <v>x</v>
      </c>
      <c r="N54">
        <f>'Core Indicators'!AX54</f>
        <v>2</v>
      </c>
      <c r="O54">
        <f>'Core Indicators'!BF54</f>
        <v>2</v>
      </c>
      <c r="P54">
        <f t="shared" si="4"/>
        <v>2</v>
      </c>
      <c r="Q54" s="242" t="str">
        <f>'Core Indicators'!BN54</f>
        <v>x</v>
      </c>
      <c r="R54" s="213">
        <f t="shared" si="5"/>
        <v>2</v>
      </c>
      <c r="S54" s="243">
        <f t="shared" si="14"/>
        <v>2</v>
      </c>
      <c r="T54" s="244">
        <f>'Core Indicators'!DJ54</f>
        <v>2</v>
      </c>
      <c r="U54" s="244">
        <f>'Core Indicators'!DR54</f>
        <v>2</v>
      </c>
      <c r="V54" s="244">
        <f>'Core Indicators'!DZ54</f>
        <v>2</v>
      </c>
      <c r="W54" s="244">
        <f>'Core Indicators'!EH54</f>
        <v>2</v>
      </c>
      <c r="X54" s="244">
        <f>'Core Indicators'!EP54</f>
        <v>2</v>
      </c>
      <c r="Y54" s="213">
        <f t="shared" si="6"/>
        <v>1.4</v>
      </c>
      <c r="Z54" s="213">
        <f t="shared" si="7"/>
        <v>1.3333333333333333</v>
      </c>
      <c r="AA54" s="242">
        <v>1</v>
      </c>
      <c r="AB54" s="242">
        <v>1</v>
      </c>
      <c r="AC54" s="242">
        <f>'Core Indicators'!EX54</f>
        <v>3</v>
      </c>
      <c r="AD54" s="213">
        <f t="shared" si="8"/>
        <v>2</v>
      </c>
      <c r="AE54" s="242">
        <v>1</v>
      </c>
      <c r="AF54" s="213">
        <f t="shared" si="9"/>
        <v>1.5</v>
      </c>
      <c r="AG54" s="242">
        <f>'Core Indicators'!FF54</f>
        <v>2</v>
      </c>
      <c r="AH54" s="242">
        <f t="shared" si="10"/>
        <v>1</v>
      </c>
      <c r="AI54">
        <f>'Core Indicators'!GD54</f>
        <v>1</v>
      </c>
      <c r="AJ54">
        <f>'Core Indicators'!GL54</f>
        <v>1</v>
      </c>
      <c r="AK54">
        <f>'Core Indicators'!GT54</f>
        <v>1</v>
      </c>
      <c r="AL54">
        <f>'Core Indicators'!HB54</f>
        <v>1</v>
      </c>
      <c r="AM54">
        <f t="shared" si="11"/>
        <v>1</v>
      </c>
      <c r="AN54">
        <f>'Core Indicators'!HJ54</f>
        <v>1</v>
      </c>
      <c r="AO54">
        <f>'Core Indicators'!HR54</f>
        <v>1</v>
      </c>
      <c r="AP54">
        <f t="shared" si="12"/>
        <v>1</v>
      </c>
      <c r="AQ54">
        <f>'Core Indicators'!HZ54</f>
        <v>1</v>
      </c>
      <c r="AR54">
        <f>'Core Indicators'!IH54</f>
        <v>1</v>
      </c>
      <c r="AS54">
        <f>'Core Indicators'!IP54</f>
        <v>1</v>
      </c>
      <c r="AT54">
        <f t="shared" si="1"/>
        <v>1</v>
      </c>
    </row>
    <row r="55" spans="1:46" x14ac:dyDescent="0.35">
      <c r="A55" s="242" t="str">
        <f>Lists!A:A</f>
        <v>Kenya</v>
      </c>
      <c r="B55" s="242" t="str">
        <f>Lists!F:F</f>
        <v>Flood</v>
      </c>
      <c r="C55" s="242" t="str">
        <f>Lists!B:B</f>
        <v>Floods in Kenya</v>
      </c>
      <c r="D55" s="242" t="str">
        <f>Lists!C:C</f>
        <v>KEN004</v>
      </c>
      <c r="E55" s="242" t="str">
        <f>Lists!D:D</f>
        <v>KEN</v>
      </c>
      <c r="F55" s="213" t="str">
        <f t="shared" si="0"/>
        <v>x</v>
      </c>
      <c r="G55" s="213">
        <f t="shared" si="2"/>
        <v>8</v>
      </c>
      <c r="H55" s="243">
        <f t="shared" si="13"/>
        <v>2</v>
      </c>
      <c r="I55" s="242">
        <f>'Core Indicators'!R55</f>
        <v>2</v>
      </c>
      <c r="J55" s="242">
        <f>'Core Indicators'!Z55</f>
        <v>2</v>
      </c>
      <c r="K55" s="213">
        <f t="shared" si="3"/>
        <v>2</v>
      </c>
      <c r="L55" s="242">
        <f>'Core Indicators'!AH55</f>
        <v>2</v>
      </c>
      <c r="M55" s="242">
        <f>'Core Indicators'!AP55</f>
        <v>2</v>
      </c>
      <c r="N55" t="str">
        <f>'Core Indicators'!AX55</f>
        <v>x</v>
      </c>
      <c r="O55" t="str">
        <f>'Core Indicators'!BF55</f>
        <v>x</v>
      </c>
      <c r="P55" t="str">
        <f t="shared" si="4"/>
        <v>x</v>
      </c>
      <c r="Q55" s="242" t="str">
        <f>'Core Indicators'!BN55</f>
        <v>x</v>
      </c>
      <c r="R55" s="213">
        <f t="shared" si="5"/>
        <v>2</v>
      </c>
      <c r="S55" s="243" t="str">
        <f t="shared" si="14"/>
        <v>x</v>
      </c>
      <c r="T55" s="244" t="str">
        <f>'Core Indicators'!DJ55</f>
        <v>x</v>
      </c>
      <c r="U55" s="244" t="str">
        <f>'Core Indicators'!DR55</f>
        <v>x</v>
      </c>
      <c r="V55" s="244" t="str">
        <f>'Core Indicators'!DZ55</f>
        <v>x</v>
      </c>
      <c r="W55" s="244" t="str">
        <f>'Core Indicators'!EH55</f>
        <v>x</v>
      </c>
      <c r="X55" s="244" t="str">
        <f>'Core Indicators'!EP55</f>
        <v>x</v>
      </c>
      <c r="Y55" s="213">
        <f t="shared" si="6"/>
        <v>1</v>
      </c>
      <c r="Z55" s="213">
        <f t="shared" si="7"/>
        <v>1</v>
      </c>
      <c r="AA55" s="242">
        <v>1</v>
      </c>
      <c r="AB55" s="242">
        <v>1</v>
      </c>
      <c r="AC55" s="242" t="str">
        <f>'Core Indicators'!EX55</f>
        <v>x</v>
      </c>
      <c r="AD55" s="213">
        <f t="shared" si="8"/>
        <v>1</v>
      </c>
      <c r="AE55" s="242">
        <v>1</v>
      </c>
      <c r="AF55" s="213">
        <f t="shared" si="9"/>
        <v>1.0555555555555554</v>
      </c>
      <c r="AG55" s="242">
        <f>'Core Indicators'!FF55</f>
        <v>1</v>
      </c>
      <c r="AH55" s="242">
        <f t="shared" si="10"/>
        <v>1.1111111111111109</v>
      </c>
      <c r="AI55">
        <f>'Core Indicators'!GD55</f>
        <v>1</v>
      </c>
      <c r="AJ55">
        <f>'Core Indicators'!GL55</f>
        <v>1</v>
      </c>
      <c r="AK55">
        <f>'Core Indicators'!GT55</f>
        <v>1</v>
      </c>
      <c r="AL55">
        <f>'Core Indicators'!HB55</f>
        <v>1</v>
      </c>
      <c r="AM55">
        <f t="shared" si="11"/>
        <v>1</v>
      </c>
      <c r="AN55">
        <f>'Core Indicators'!HJ55</f>
        <v>1</v>
      </c>
      <c r="AO55">
        <f>'Core Indicators'!HR55</f>
        <v>1</v>
      </c>
      <c r="AP55">
        <f t="shared" si="12"/>
        <v>1</v>
      </c>
      <c r="AQ55">
        <f>'Core Indicators'!HZ55</f>
        <v>1</v>
      </c>
      <c r="AR55">
        <f>'Core Indicators'!IH55</f>
        <v>1</v>
      </c>
      <c r="AS55">
        <f>'Core Indicators'!IP55</f>
        <v>2</v>
      </c>
      <c r="AT55">
        <f t="shared" si="1"/>
        <v>1.3333333333333333</v>
      </c>
    </row>
    <row r="56" spans="1:46" x14ac:dyDescent="0.35">
      <c r="A56" s="242" t="str">
        <f>Lists!A:A</f>
        <v>Lebanon</v>
      </c>
      <c r="B56" s="242" t="str">
        <f>Lists!F:F</f>
        <v>International displacement</v>
      </c>
      <c r="C56" s="242" t="str">
        <f>Lists!B:B</f>
        <v>Syrian refugees in Lebanon</v>
      </c>
      <c r="D56" s="242" t="str">
        <f>Lists!C:C</f>
        <v>LBN002</v>
      </c>
      <c r="E56" s="242" t="str">
        <f>Lists!D:D</f>
        <v>LBN</v>
      </c>
      <c r="F56" s="213" t="str">
        <f t="shared" si="0"/>
        <v>Medium Reliability</v>
      </c>
      <c r="G56" s="213">
        <f t="shared" si="2"/>
        <v>0</v>
      </c>
      <c r="H56" s="243">
        <f t="shared" si="13"/>
        <v>2</v>
      </c>
      <c r="I56" s="242">
        <f>'Core Indicators'!R56</f>
        <v>2</v>
      </c>
      <c r="J56" s="242">
        <f>'Core Indicators'!Z56</f>
        <v>2</v>
      </c>
      <c r="K56" s="213">
        <f t="shared" si="3"/>
        <v>2</v>
      </c>
      <c r="L56" s="242">
        <f>'Core Indicators'!AH56</f>
        <v>2</v>
      </c>
      <c r="M56" s="242">
        <f>'Core Indicators'!AP56</f>
        <v>2</v>
      </c>
      <c r="N56">
        <f>'Core Indicators'!AX56</f>
        <v>2</v>
      </c>
      <c r="O56" t="str">
        <f>'Core Indicators'!BF56</f>
        <v>x</v>
      </c>
      <c r="P56">
        <f t="shared" si="4"/>
        <v>2</v>
      </c>
      <c r="Q56" s="242">
        <f>'Core Indicators'!BN56</f>
        <v>2</v>
      </c>
      <c r="R56" s="213">
        <f t="shared" si="5"/>
        <v>2</v>
      </c>
      <c r="S56" s="243">
        <f t="shared" si="14"/>
        <v>3</v>
      </c>
      <c r="T56" s="244">
        <f>'Core Indicators'!DJ56</f>
        <v>3</v>
      </c>
      <c r="U56" s="244">
        <f>'Core Indicators'!DR56</f>
        <v>3</v>
      </c>
      <c r="V56" s="244">
        <f>'Core Indicators'!DZ56</f>
        <v>3</v>
      </c>
      <c r="W56" s="244">
        <f>'Core Indicators'!EH56</f>
        <v>3</v>
      </c>
      <c r="X56" s="244">
        <f>'Core Indicators'!EP56</f>
        <v>3</v>
      </c>
      <c r="Y56" s="213">
        <f t="shared" si="6"/>
        <v>1.5</v>
      </c>
      <c r="Z56" s="213">
        <f t="shared" si="7"/>
        <v>1</v>
      </c>
      <c r="AA56" s="242">
        <v>1</v>
      </c>
      <c r="AB56" s="242">
        <v>1</v>
      </c>
      <c r="AC56" s="242">
        <f>'Core Indicators'!EX56</f>
        <v>1</v>
      </c>
      <c r="AD56" s="213">
        <f t="shared" si="8"/>
        <v>1</v>
      </c>
      <c r="AE56" s="242">
        <v>1</v>
      </c>
      <c r="AF56" s="213">
        <f t="shared" si="9"/>
        <v>2</v>
      </c>
      <c r="AG56" s="242">
        <f>'Core Indicators'!FF56</f>
        <v>2</v>
      </c>
      <c r="AH56" s="242">
        <f t="shared" si="10"/>
        <v>2</v>
      </c>
      <c r="AI56">
        <f>'Core Indicators'!GD56</f>
        <v>2</v>
      </c>
      <c r="AJ56">
        <f>'Core Indicators'!GL56</f>
        <v>2</v>
      </c>
      <c r="AK56">
        <f>'Core Indicators'!GT56</f>
        <v>2</v>
      </c>
      <c r="AL56">
        <f>'Core Indicators'!HB56</f>
        <v>2</v>
      </c>
      <c r="AM56">
        <f t="shared" si="11"/>
        <v>2</v>
      </c>
      <c r="AN56">
        <f>'Core Indicators'!HJ56</f>
        <v>2</v>
      </c>
      <c r="AO56">
        <f>'Core Indicators'!HR56</f>
        <v>2</v>
      </c>
      <c r="AP56">
        <f t="shared" si="12"/>
        <v>2</v>
      </c>
      <c r="AQ56">
        <f>'Core Indicators'!HZ56</f>
        <v>2</v>
      </c>
      <c r="AR56">
        <f>'Core Indicators'!IH56</f>
        <v>2</v>
      </c>
      <c r="AS56">
        <f>'Core Indicators'!IP56</f>
        <v>2</v>
      </c>
      <c r="AT56">
        <f t="shared" si="1"/>
        <v>2</v>
      </c>
    </row>
    <row r="57" spans="1:46" x14ac:dyDescent="0.35">
      <c r="A57" s="242" t="str">
        <f>Lists!A:A</f>
        <v>Lesotho</v>
      </c>
      <c r="B57" s="242" t="str">
        <f>Lists!F:F</f>
        <v>Drought</v>
      </c>
      <c r="C57" s="242" t="str">
        <f>Lists!B:B</f>
        <v>Drought in Lesotho</v>
      </c>
      <c r="D57" s="242" t="str">
        <f>Lists!C:C</f>
        <v>LSO002</v>
      </c>
      <c r="E57" s="242" t="str">
        <f>Lists!D:D</f>
        <v>LSO</v>
      </c>
      <c r="F57" s="213" t="str">
        <f t="shared" si="0"/>
        <v>Medium Reliability</v>
      </c>
      <c r="G57" s="213">
        <f t="shared" si="2"/>
        <v>0</v>
      </c>
      <c r="H57" s="243">
        <f t="shared" si="13"/>
        <v>2</v>
      </c>
      <c r="I57" s="242">
        <f>'Core Indicators'!R57</f>
        <v>2</v>
      </c>
      <c r="J57" s="242">
        <f>'Core Indicators'!Z57</f>
        <v>2</v>
      </c>
      <c r="K57" s="213">
        <f t="shared" si="3"/>
        <v>2</v>
      </c>
      <c r="L57" s="242">
        <f>'Core Indicators'!AH57</f>
        <v>2</v>
      </c>
      <c r="M57" s="242">
        <f>'Core Indicators'!AP57</f>
        <v>2</v>
      </c>
      <c r="N57">
        <f>'Core Indicators'!AX57</f>
        <v>2</v>
      </c>
      <c r="O57">
        <f>'Core Indicators'!BF57</f>
        <v>2</v>
      </c>
      <c r="P57">
        <f t="shared" si="4"/>
        <v>2</v>
      </c>
      <c r="Q57" s="242">
        <f>'Core Indicators'!BN57</f>
        <v>2</v>
      </c>
      <c r="R57" s="213">
        <f t="shared" si="5"/>
        <v>2</v>
      </c>
      <c r="S57" s="243">
        <f t="shared" si="14"/>
        <v>2</v>
      </c>
      <c r="T57" s="244">
        <f>'Core Indicators'!DJ57</f>
        <v>2</v>
      </c>
      <c r="U57" s="244">
        <f>'Core Indicators'!DR57</f>
        <v>2</v>
      </c>
      <c r="V57" s="244">
        <f>'Core Indicators'!DZ57</f>
        <v>2</v>
      </c>
      <c r="W57" s="244">
        <f>'Core Indicators'!EH57</f>
        <v>2</v>
      </c>
      <c r="X57" s="244">
        <f>'Core Indicators'!EP57</f>
        <v>2</v>
      </c>
      <c r="Y57" s="213">
        <f t="shared" si="6"/>
        <v>1.3</v>
      </c>
      <c r="Z57" s="213">
        <f t="shared" si="7"/>
        <v>1.1666666666666667</v>
      </c>
      <c r="AA57" s="242">
        <v>1</v>
      </c>
      <c r="AB57" s="242">
        <v>1</v>
      </c>
      <c r="AC57" s="242">
        <f>'Core Indicators'!EX57</f>
        <v>2</v>
      </c>
      <c r="AD57" s="213">
        <f t="shared" si="8"/>
        <v>1.5</v>
      </c>
      <c r="AE57" s="242">
        <v>1</v>
      </c>
      <c r="AF57" s="213">
        <f t="shared" si="9"/>
        <v>1.5</v>
      </c>
      <c r="AG57" s="242">
        <f>'Core Indicators'!FF57</f>
        <v>2</v>
      </c>
      <c r="AH57" s="242">
        <f t="shared" si="10"/>
        <v>1</v>
      </c>
      <c r="AI57">
        <f>'Core Indicators'!GD57</f>
        <v>1</v>
      </c>
      <c r="AJ57">
        <f>'Core Indicators'!GL57</f>
        <v>1</v>
      </c>
      <c r="AK57">
        <f>'Core Indicators'!GT57</f>
        <v>1</v>
      </c>
      <c r="AL57">
        <f>'Core Indicators'!HB57</f>
        <v>1</v>
      </c>
      <c r="AM57">
        <f t="shared" si="11"/>
        <v>1</v>
      </c>
      <c r="AN57">
        <f>'Core Indicators'!HJ57</f>
        <v>1</v>
      </c>
      <c r="AO57">
        <f>'Core Indicators'!HR57</f>
        <v>1</v>
      </c>
      <c r="AP57">
        <f t="shared" si="12"/>
        <v>1</v>
      </c>
      <c r="AQ57">
        <f>'Core Indicators'!HZ57</f>
        <v>1</v>
      </c>
      <c r="AR57">
        <f>'Core Indicators'!IH57</f>
        <v>1</v>
      </c>
      <c r="AS57">
        <f>'Core Indicators'!IP57</f>
        <v>1</v>
      </c>
      <c r="AT57">
        <f t="shared" si="1"/>
        <v>1</v>
      </c>
    </row>
    <row r="58" spans="1:46" x14ac:dyDescent="0.35">
      <c r="A58" s="242" t="str">
        <f>Lists!A:A</f>
        <v>Libya</v>
      </c>
      <c r="B58" s="242" t="str">
        <f>Lists!F:F</f>
        <v>Multiple crises country</v>
      </c>
      <c r="C58" s="242" t="str">
        <f>Lists!B:B</f>
        <v>Complex crisis in Libya</v>
      </c>
      <c r="D58" s="242" t="str">
        <f>Lists!C:C</f>
        <v>LBY001</v>
      </c>
      <c r="E58" s="242" t="str">
        <f>Lists!D:D</f>
        <v>LBY</v>
      </c>
      <c r="F58" s="213" t="str">
        <f t="shared" si="0"/>
        <v>Medium Reliability</v>
      </c>
      <c r="G58" s="213">
        <f t="shared" si="2"/>
        <v>1</v>
      </c>
      <c r="H58" s="243">
        <f t="shared" si="13"/>
        <v>2.1</v>
      </c>
      <c r="I58" s="242">
        <f>'Core Indicators'!R58</f>
        <v>1</v>
      </c>
      <c r="J58" s="242">
        <f>'Core Indicators'!Z58</f>
        <v>2</v>
      </c>
      <c r="K58" s="213">
        <f t="shared" si="3"/>
        <v>1.5</v>
      </c>
      <c r="L58" s="242">
        <f>'Core Indicators'!AH58</f>
        <v>2</v>
      </c>
      <c r="M58" s="242">
        <f>'Core Indicators'!AP58</f>
        <v>2</v>
      </c>
      <c r="N58" t="str">
        <f>'Core Indicators'!AX58</f>
        <v>x</v>
      </c>
      <c r="O58" t="str">
        <f>'Core Indicators'!BF58</f>
        <v>x</v>
      </c>
      <c r="P58" t="str">
        <f t="shared" si="4"/>
        <v>x</v>
      </c>
      <c r="Q58" s="242">
        <f>'Core Indicators'!BN58</f>
        <v>3</v>
      </c>
      <c r="R58" s="213">
        <f t="shared" si="5"/>
        <v>2.3333333333333335</v>
      </c>
      <c r="S58" s="243">
        <f t="shared" si="14"/>
        <v>2</v>
      </c>
      <c r="T58" s="244">
        <f>'Core Indicators'!DJ58</f>
        <v>2</v>
      </c>
      <c r="U58" s="244">
        <f>'Core Indicators'!DR58</f>
        <v>2</v>
      </c>
      <c r="V58" s="244">
        <f>'Core Indicators'!DZ58</f>
        <v>2</v>
      </c>
      <c r="W58" s="244">
        <f>'Core Indicators'!EH58</f>
        <v>2</v>
      </c>
      <c r="X58" s="244">
        <f>'Core Indicators'!EP58</f>
        <v>2</v>
      </c>
      <c r="Y58" s="213">
        <f t="shared" si="6"/>
        <v>1.7</v>
      </c>
      <c r="Z58" s="213">
        <f t="shared" si="7"/>
        <v>1.3333333333333333</v>
      </c>
      <c r="AA58" s="242">
        <v>1</v>
      </c>
      <c r="AB58" s="242">
        <v>1</v>
      </c>
      <c r="AC58" s="242">
        <f>'Core Indicators'!EX58</f>
        <v>3</v>
      </c>
      <c r="AD58" s="213">
        <f t="shared" si="8"/>
        <v>2</v>
      </c>
      <c r="AE58" s="242">
        <v>1</v>
      </c>
      <c r="AF58" s="213">
        <f t="shared" si="9"/>
        <v>2</v>
      </c>
      <c r="AG58" s="242">
        <f>'Core Indicators'!FF58</f>
        <v>2</v>
      </c>
      <c r="AH58" s="242">
        <f t="shared" si="10"/>
        <v>2</v>
      </c>
      <c r="AI58">
        <f>'Core Indicators'!GD58</f>
        <v>2</v>
      </c>
      <c r="AJ58">
        <f>'Core Indicators'!GL58</f>
        <v>2</v>
      </c>
      <c r="AK58">
        <f>'Core Indicators'!GT58</f>
        <v>2</v>
      </c>
      <c r="AL58">
        <f>'Core Indicators'!HB58</f>
        <v>2</v>
      </c>
      <c r="AM58">
        <f t="shared" si="11"/>
        <v>2</v>
      </c>
      <c r="AN58">
        <f>'Core Indicators'!HJ58</f>
        <v>2</v>
      </c>
      <c r="AO58">
        <f>'Core Indicators'!HR58</f>
        <v>2</v>
      </c>
      <c r="AP58">
        <f t="shared" si="12"/>
        <v>2</v>
      </c>
      <c r="AQ58">
        <f>'Core Indicators'!HZ58</f>
        <v>2</v>
      </c>
      <c r="AR58">
        <f>'Core Indicators'!IH58</f>
        <v>2</v>
      </c>
      <c r="AS58">
        <f>'Core Indicators'!IP58</f>
        <v>2</v>
      </c>
      <c r="AT58">
        <f t="shared" si="1"/>
        <v>2</v>
      </c>
    </row>
    <row r="59" spans="1:46" x14ac:dyDescent="0.35">
      <c r="A59" s="242" t="str">
        <f>Lists!A:A</f>
        <v>Libya</v>
      </c>
      <c r="B59" s="242" t="str">
        <f>Lists!F:F</f>
        <v>International displacement</v>
      </c>
      <c r="C59" s="242" t="str">
        <f>Lists!B:B</f>
        <v>Mixed migration flows in Libya</v>
      </c>
      <c r="D59" s="242" t="str">
        <f>Lists!C:C</f>
        <v>LBY002</v>
      </c>
      <c r="E59" s="242" t="str">
        <f>Lists!D:D</f>
        <v>LBY</v>
      </c>
      <c r="F59" s="213" t="str">
        <f t="shared" si="0"/>
        <v>Medium Reliability</v>
      </c>
      <c r="G59" s="213">
        <f t="shared" si="2"/>
        <v>1</v>
      </c>
      <c r="H59" s="243">
        <f t="shared" si="13"/>
        <v>2.1</v>
      </c>
      <c r="I59" s="242">
        <f>'Core Indicators'!R59</f>
        <v>1</v>
      </c>
      <c r="J59" s="242">
        <f>'Core Indicators'!Z59</f>
        <v>2</v>
      </c>
      <c r="K59" s="213">
        <f t="shared" si="3"/>
        <v>1.5</v>
      </c>
      <c r="L59" s="242">
        <f>'Core Indicators'!AH59</f>
        <v>2</v>
      </c>
      <c r="M59" s="242">
        <f>'Core Indicators'!AP59</f>
        <v>2</v>
      </c>
      <c r="N59" t="str">
        <f>'Core Indicators'!AX59</f>
        <v>x</v>
      </c>
      <c r="O59" t="str">
        <f>'Core Indicators'!BF59</f>
        <v>x</v>
      </c>
      <c r="P59" t="str">
        <f t="shared" si="4"/>
        <v>x</v>
      </c>
      <c r="Q59" s="242">
        <f>'Core Indicators'!BN59</f>
        <v>3</v>
      </c>
      <c r="R59" s="213">
        <f t="shared" si="5"/>
        <v>2.3333333333333335</v>
      </c>
      <c r="S59" s="243">
        <f t="shared" si="14"/>
        <v>2</v>
      </c>
      <c r="T59" s="244">
        <f>'Core Indicators'!DJ59</f>
        <v>2</v>
      </c>
      <c r="U59" s="244">
        <f>'Core Indicators'!DR59</f>
        <v>2</v>
      </c>
      <c r="V59" s="244">
        <f>'Core Indicators'!DZ59</f>
        <v>2</v>
      </c>
      <c r="W59" s="244">
        <f>'Core Indicators'!EH59</f>
        <v>2</v>
      </c>
      <c r="X59" s="244">
        <f>'Core Indicators'!EP59</f>
        <v>2</v>
      </c>
      <c r="Y59" s="213">
        <f t="shared" si="6"/>
        <v>1.7</v>
      </c>
      <c r="Z59" s="213">
        <f t="shared" si="7"/>
        <v>1.3333333333333333</v>
      </c>
      <c r="AA59" s="242">
        <v>1</v>
      </c>
      <c r="AB59" s="242">
        <v>1</v>
      </c>
      <c r="AC59" s="242">
        <f>'Core Indicators'!EX59</f>
        <v>3</v>
      </c>
      <c r="AD59" s="213">
        <f t="shared" si="8"/>
        <v>2</v>
      </c>
      <c r="AE59" s="242">
        <v>1</v>
      </c>
      <c r="AF59" s="213">
        <f t="shared" si="9"/>
        <v>2</v>
      </c>
      <c r="AG59" s="242">
        <f>'Core Indicators'!FF59</f>
        <v>2</v>
      </c>
      <c r="AH59" s="242">
        <f t="shared" si="10"/>
        <v>2</v>
      </c>
      <c r="AI59">
        <f>'Core Indicators'!GD59</f>
        <v>2</v>
      </c>
      <c r="AJ59">
        <f>'Core Indicators'!GL59</f>
        <v>2</v>
      </c>
      <c r="AK59">
        <f>'Core Indicators'!GT59</f>
        <v>2</v>
      </c>
      <c r="AL59">
        <f>'Core Indicators'!HB59</f>
        <v>2</v>
      </c>
      <c r="AM59">
        <f t="shared" si="11"/>
        <v>2</v>
      </c>
      <c r="AN59">
        <f>'Core Indicators'!HJ59</f>
        <v>2</v>
      </c>
      <c r="AO59">
        <f>'Core Indicators'!HR59</f>
        <v>2</v>
      </c>
      <c r="AP59">
        <f t="shared" si="12"/>
        <v>2</v>
      </c>
      <c r="AQ59">
        <f>'Core Indicators'!HZ59</f>
        <v>2</v>
      </c>
      <c r="AR59">
        <f>'Core Indicators'!IH59</f>
        <v>2</v>
      </c>
      <c r="AS59">
        <f>'Core Indicators'!IP59</f>
        <v>2</v>
      </c>
      <c r="AT59">
        <f t="shared" si="1"/>
        <v>2</v>
      </c>
    </row>
    <row r="60" spans="1:46" x14ac:dyDescent="0.35">
      <c r="A60" s="242" t="str">
        <f>Lists!A:A</f>
        <v>Madagascar</v>
      </c>
      <c r="B60" s="242" t="str">
        <f>Lists!F:F</f>
        <v>Drought</v>
      </c>
      <c r="C60" s="242" t="str">
        <f>Lists!B:B</f>
        <v>Drought in Madagascar</v>
      </c>
      <c r="D60" s="242" t="str">
        <f>Lists!C:C</f>
        <v>MDG002</v>
      </c>
      <c r="E60" s="242" t="str">
        <f>Lists!D:D</f>
        <v>MDG</v>
      </c>
      <c r="F60" s="213" t="str">
        <f t="shared" si="0"/>
        <v>Medium Reliability</v>
      </c>
      <c r="G60" s="213">
        <f t="shared" si="2"/>
        <v>2</v>
      </c>
      <c r="H60" s="243">
        <f t="shared" si="13"/>
        <v>1.7</v>
      </c>
      <c r="I60" s="242">
        <f>'Core Indicators'!R60</f>
        <v>2</v>
      </c>
      <c r="J60" s="242">
        <f>'Core Indicators'!Z60</f>
        <v>2</v>
      </c>
      <c r="K60" s="213">
        <f t="shared" si="3"/>
        <v>2</v>
      </c>
      <c r="L60" s="242">
        <f>'Core Indicators'!AH60</f>
        <v>2</v>
      </c>
      <c r="M60" s="242" t="str">
        <f>'Core Indicators'!AP60</f>
        <v>x</v>
      </c>
      <c r="N60">
        <f>'Core Indicators'!AX60</f>
        <v>1</v>
      </c>
      <c r="O60" t="str">
        <f>'Core Indicators'!BF60</f>
        <v>x</v>
      </c>
      <c r="P60">
        <f t="shared" si="4"/>
        <v>1</v>
      </c>
      <c r="Q60" s="242" t="str">
        <f>'Core Indicators'!BN60</f>
        <v>x</v>
      </c>
      <c r="R60" s="213">
        <f t="shared" si="5"/>
        <v>1.5</v>
      </c>
      <c r="S60" s="243">
        <f t="shared" si="14"/>
        <v>2</v>
      </c>
      <c r="T60" s="244">
        <f>'Core Indicators'!DJ60</f>
        <v>2</v>
      </c>
      <c r="U60" s="244">
        <f>'Core Indicators'!DR60</f>
        <v>2</v>
      </c>
      <c r="V60" s="244">
        <f>'Core Indicators'!DZ60</f>
        <v>2</v>
      </c>
      <c r="W60" s="244">
        <f>'Core Indicators'!EH60</f>
        <v>2</v>
      </c>
      <c r="X60" s="244">
        <f>'Core Indicators'!EP60</f>
        <v>2</v>
      </c>
      <c r="Y60" s="213">
        <f t="shared" si="6"/>
        <v>1.1000000000000001</v>
      </c>
      <c r="Z60" s="213">
        <f t="shared" si="7"/>
        <v>1.1666666666666667</v>
      </c>
      <c r="AA60" s="242">
        <v>1</v>
      </c>
      <c r="AB60" s="242">
        <v>1</v>
      </c>
      <c r="AC60" s="242">
        <f>'Core Indicators'!EX60</f>
        <v>2</v>
      </c>
      <c r="AD60" s="213">
        <f t="shared" si="8"/>
        <v>1.5</v>
      </c>
      <c r="AE60" s="242">
        <v>1</v>
      </c>
      <c r="AF60" s="213">
        <f t="shared" si="9"/>
        <v>1</v>
      </c>
      <c r="AG60" s="242">
        <f>'Core Indicators'!FF60</f>
        <v>1</v>
      </c>
      <c r="AH60" s="242">
        <f t="shared" si="10"/>
        <v>1</v>
      </c>
      <c r="AI60">
        <f>'Core Indicators'!GD60</f>
        <v>1</v>
      </c>
      <c r="AJ60">
        <f>'Core Indicators'!GL60</f>
        <v>1</v>
      </c>
      <c r="AK60">
        <f>'Core Indicators'!GT60</f>
        <v>1</v>
      </c>
      <c r="AL60">
        <f>'Core Indicators'!HB60</f>
        <v>1</v>
      </c>
      <c r="AM60">
        <f t="shared" si="11"/>
        <v>1</v>
      </c>
      <c r="AN60">
        <f>'Core Indicators'!HJ60</f>
        <v>1</v>
      </c>
      <c r="AO60">
        <f>'Core Indicators'!HR60</f>
        <v>1</v>
      </c>
      <c r="AP60">
        <f t="shared" si="12"/>
        <v>1</v>
      </c>
      <c r="AQ60">
        <f>'Core Indicators'!HZ60</f>
        <v>1</v>
      </c>
      <c r="AR60">
        <f>'Core Indicators'!IH60</f>
        <v>1</v>
      </c>
      <c r="AS60">
        <f>'Core Indicators'!IP60</f>
        <v>1</v>
      </c>
      <c r="AT60">
        <f t="shared" si="1"/>
        <v>1</v>
      </c>
    </row>
    <row r="61" spans="1:46" x14ac:dyDescent="0.35">
      <c r="A61" s="242" t="str">
        <f>Lists!A:A</f>
        <v>Malawi</v>
      </c>
      <c r="B61" s="242" t="str">
        <f>Lists!F:F</f>
        <v>Complex crisis</v>
      </c>
      <c r="C61" s="242" t="str">
        <f>Lists!B:B</f>
        <v>Complex crisis in Malawi</v>
      </c>
      <c r="D61" s="242" t="str">
        <f>Lists!C:C</f>
        <v>MWI002</v>
      </c>
      <c r="E61" s="242" t="str">
        <f>Lists!D:D</f>
        <v>MWI</v>
      </c>
      <c r="F61" s="213" t="str">
        <f t="shared" si="0"/>
        <v>Medium Reliability</v>
      </c>
      <c r="G61" s="213">
        <f t="shared" si="2"/>
        <v>1</v>
      </c>
      <c r="H61" s="243">
        <f t="shared" si="13"/>
        <v>1.4</v>
      </c>
      <c r="I61" s="242">
        <f>'Core Indicators'!R61</f>
        <v>1</v>
      </c>
      <c r="J61" s="242">
        <f>'Core Indicators'!Z61</f>
        <v>1</v>
      </c>
      <c r="K61" s="213">
        <f t="shared" si="3"/>
        <v>1</v>
      </c>
      <c r="L61" s="242">
        <f>'Core Indicators'!AH61</f>
        <v>2</v>
      </c>
      <c r="M61" s="242">
        <f>'Core Indicators'!AP61</f>
        <v>2</v>
      </c>
      <c r="N61">
        <f>'Core Indicators'!AX61</f>
        <v>1</v>
      </c>
      <c r="O61">
        <f>'Core Indicators'!BF61</f>
        <v>2</v>
      </c>
      <c r="P61">
        <f t="shared" si="4"/>
        <v>1.5</v>
      </c>
      <c r="Q61" s="242">
        <f>'Core Indicators'!BN61</f>
        <v>1</v>
      </c>
      <c r="R61" s="213">
        <f t="shared" si="5"/>
        <v>1.6</v>
      </c>
      <c r="S61" s="243">
        <f t="shared" si="14"/>
        <v>2</v>
      </c>
      <c r="T61" s="244">
        <f>'Core Indicators'!DJ61</f>
        <v>2</v>
      </c>
      <c r="U61" s="244">
        <f>'Core Indicators'!DR61</f>
        <v>2</v>
      </c>
      <c r="V61" s="244">
        <f>'Core Indicators'!DZ61</f>
        <v>2</v>
      </c>
      <c r="W61" s="244">
        <f>'Core Indicators'!EH61</f>
        <v>2</v>
      </c>
      <c r="X61" s="244">
        <f>'Core Indicators'!EP61</f>
        <v>2</v>
      </c>
      <c r="Y61" s="213">
        <f t="shared" si="6"/>
        <v>1.3</v>
      </c>
      <c r="Z61" s="213">
        <f t="shared" si="7"/>
        <v>1</v>
      </c>
      <c r="AA61" s="242">
        <v>1</v>
      </c>
      <c r="AB61" s="242">
        <v>1</v>
      </c>
      <c r="AC61" s="242">
        <f>'Core Indicators'!EX61</f>
        <v>1</v>
      </c>
      <c r="AD61" s="213">
        <f t="shared" si="8"/>
        <v>1</v>
      </c>
      <c r="AE61" s="242">
        <v>1</v>
      </c>
      <c r="AF61" s="213">
        <f t="shared" si="9"/>
        <v>1.5555555555555556</v>
      </c>
      <c r="AG61" s="242" t="str">
        <f>'Core Indicators'!FF61</f>
        <v>x</v>
      </c>
      <c r="AH61" s="242">
        <f t="shared" si="10"/>
        <v>1.5555555555555556</v>
      </c>
      <c r="AI61">
        <f>'Core Indicators'!GD61</f>
        <v>1</v>
      </c>
      <c r="AJ61">
        <f>'Core Indicators'!GL61</f>
        <v>1</v>
      </c>
      <c r="AK61">
        <f>'Core Indicators'!GT61</f>
        <v>1</v>
      </c>
      <c r="AL61">
        <f>'Core Indicators'!HB61</f>
        <v>1</v>
      </c>
      <c r="AM61">
        <f t="shared" si="11"/>
        <v>1</v>
      </c>
      <c r="AN61">
        <f>'Core Indicators'!HJ61</f>
        <v>2</v>
      </c>
      <c r="AO61">
        <f>'Core Indicators'!HR61</f>
        <v>2</v>
      </c>
      <c r="AP61">
        <f t="shared" si="12"/>
        <v>2</v>
      </c>
      <c r="AQ61">
        <f>'Core Indicators'!HZ61</f>
        <v>1</v>
      </c>
      <c r="AR61">
        <f>'Core Indicators'!IH61</f>
        <v>2</v>
      </c>
      <c r="AS61">
        <f>'Core Indicators'!IP61</f>
        <v>2</v>
      </c>
      <c r="AT61">
        <f t="shared" si="1"/>
        <v>1.6666666666666667</v>
      </c>
    </row>
    <row r="62" spans="1:46" x14ac:dyDescent="0.35">
      <c r="A62" s="242" t="str">
        <f>Lists!A:A</f>
        <v>Mali</v>
      </c>
      <c r="B62" s="242" t="str">
        <f>Lists!F:F</f>
        <v>Complex crisis</v>
      </c>
      <c r="C62" s="242" t="str">
        <f>Lists!B:B</f>
        <v>Complex crisis in Mali</v>
      </c>
      <c r="D62" s="242" t="str">
        <f>Lists!C:C</f>
        <v>MLI001</v>
      </c>
      <c r="E62" s="242" t="str">
        <f>Lists!D:D</f>
        <v>MLI</v>
      </c>
      <c r="F62" s="213" t="str">
        <f t="shared" si="0"/>
        <v>Medium Reliability</v>
      </c>
      <c r="G62" s="213">
        <f t="shared" si="2"/>
        <v>0</v>
      </c>
      <c r="H62" s="243">
        <f t="shared" si="13"/>
        <v>1.9</v>
      </c>
      <c r="I62" s="242">
        <f>'Core Indicators'!R62</f>
        <v>1</v>
      </c>
      <c r="J62" s="242">
        <f>'Core Indicators'!Z62</f>
        <v>1</v>
      </c>
      <c r="K62" s="213">
        <f t="shared" si="3"/>
        <v>1</v>
      </c>
      <c r="L62" s="242">
        <f>'Core Indicators'!AH62</f>
        <v>2</v>
      </c>
      <c r="M62" s="242">
        <f>'Core Indicators'!AP62</f>
        <v>2</v>
      </c>
      <c r="N62" t="str">
        <f>'Core Indicators'!AX62</f>
        <v>x</v>
      </c>
      <c r="O62">
        <f>'Core Indicators'!BF62</f>
        <v>3</v>
      </c>
      <c r="P62">
        <f t="shared" si="4"/>
        <v>3</v>
      </c>
      <c r="Q62" s="242">
        <f>'Core Indicators'!BN62</f>
        <v>2</v>
      </c>
      <c r="R62" s="213">
        <f t="shared" si="5"/>
        <v>2.2999999999999998</v>
      </c>
      <c r="S62" s="243">
        <f t="shared" si="14"/>
        <v>2</v>
      </c>
      <c r="T62" s="244">
        <f>'Core Indicators'!DJ62</f>
        <v>2</v>
      </c>
      <c r="U62" s="244">
        <f>'Core Indicators'!DR62</f>
        <v>2</v>
      </c>
      <c r="V62" s="244">
        <f>'Core Indicators'!DZ62</f>
        <v>2</v>
      </c>
      <c r="W62" s="244">
        <f>'Core Indicators'!EH62</f>
        <v>2</v>
      </c>
      <c r="X62" s="244">
        <f>'Core Indicators'!EP62</f>
        <v>2</v>
      </c>
      <c r="Y62" s="213">
        <f t="shared" si="6"/>
        <v>1.3</v>
      </c>
      <c r="Z62" s="213">
        <f t="shared" si="7"/>
        <v>1.1666666666666667</v>
      </c>
      <c r="AA62" s="242">
        <v>1</v>
      </c>
      <c r="AB62" s="242">
        <v>1</v>
      </c>
      <c r="AC62" s="242">
        <f>'Core Indicators'!EX62</f>
        <v>2</v>
      </c>
      <c r="AD62" s="213">
        <f t="shared" si="8"/>
        <v>1.5</v>
      </c>
      <c r="AE62" s="242">
        <v>1</v>
      </c>
      <c r="AF62" s="213">
        <f t="shared" si="9"/>
        <v>1.5</v>
      </c>
      <c r="AG62" s="242">
        <f>'Core Indicators'!FF62</f>
        <v>2</v>
      </c>
      <c r="AH62" s="242">
        <f t="shared" si="10"/>
        <v>1</v>
      </c>
      <c r="AI62">
        <f>'Core Indicators'!GD62</f>
        <v>1</v>
      </c>
      <c r="AJ62">
        <f>'Core Indicators'!GL62</f>
        <v>1</v>
      </c>
      <c r="AK62">
        <f>'Core Indicators'!GT62</f>
        <v>1</v>
      </c>
      <c r="AL62">
        <f>'Core Indicators'!HB62</f>
        <v>1</v>
      </c>
      <c r="AM62">
        <f t="shared" si="11"/>
        <v>1</v>
      </c>
      <c r="AN62">
        <f>'Core Indicators'!HJ62</f>
        <v>1</v>
      </c>
      <c r="AO62">
        <f>'Core Indicators'!HR62</f>
        <v>1</v>
      </c>
      <c r="AP62">
        <f t="shared" si="12"/>
        <v>1</v>
      </c>
      <c r="AQ62">
        <f>'Core Indicators'!HZ62</f>
        <v>1</v>
      </c>
      <c r="AR62">
        <f>'Core Indicators'!IH62</f>
        <v>1</v>
      </c>
      <c r="AS62">
        <f>'Core Indicators'!IP62</f>
        <v>1</v>
      </c>
      <c r="AT62">
        <f t="shared" si="1"/>
        <v>1</v>
      </c>
    </row>
    <row r="63" spans="1:46" x14ac:dyDescent="0.35">
      <c r="A63" s="242" t="str">
        <f>Lists!A:A</f>
        <v>Mauritania</v>
      </c>
      <c r="B63" s="242" t="str">
        <f>Lists!F:F</f>
        <v>International displacement</v>
      </c>
      <c r="C63" s="242" t="str">
        <f>Lists!B:B</f>
        <v>Refugees from Mali in Mauritania</v>
      </c>
      <c r="D63" s="242" t="str">
        <f>Lists!C:C</f>
        <v>MRT002</v>
      </c>
      <c r="E63" s="242" t="str">
        <f>Lists!D:D</f>
        <v>MRT</v>
      </c>
      <c r="F63" s="213" t="str">
        <f t="shared" si="0"/>
        <v>High Reliability</v>
      </c>
      <c r="G63" s="213">
        <f t="shared" si="2"/>
        <v>5</v>
      </c>
      <c r="H63" s="243">
        <f t="shared" si="13"/>
        <v>1.4</v>
      </c>
      <c r="I63" s="242">
        <f>'Core Indicators'!R63</f>
        <v>2</v>
      </c>
      <c r="J63" s="242">
        <f>'Core Indicators'!Z63</f>
        <v>2</v>
      </c>
      <c r="K63" s="213">
        <f t="shared" si="3"/>
        <v>2</v>
      </c>
      <c r="L63" s="242">
        <f>'Core Indicators'!AH63</f>
        <v>1</v>
      </c>
      <c r="M63" s="242">
        <f>'Core Indicators'!AP63</f>
        <v>1</v>
      </c>
      <c r="N63">
        <f>'Core Indicators'!AX63</f>
        <v>1</v>
      </c>
      <c r="O63">
        <f>'Core Indicators'!BF63</f>
        <v>2</v>
      </c>
      <c r="P63">
        <f t="shared" si="4"/>
        <v>1.5</v>
      </c>
      <c r="Q63" s="242" t="str">
        <f>'Core Indicators'!BN63</f>
        <v>x</v>
      </c>
      <c r="R63" s="213">
        <f t="shared" si="5"/>
        <v>1.1666666666666667</v>
      </c>
      <c r="S63" s="243">
        <f t="shared" si="14"/>
        <v>1.5</v>
      </c>
      <c r="T63" s="244">
        <f>'Core Indicators'!DJ63</f>
        <v>2</v>
      </c>
      <c r="U63" s="244" t="str">
        <f>'Core Indicators'!DR63</f>
        <v>x</v>
      </c>
      <c r="V63" s="244">
        <f>'Core Indicators'!DZ63</f>
        <v>1</v>
      </c>
      <c r="W63" s="244" t="str">
        <f>'Core Indicators'!EH63</f>
        <v>x</v>
      </c>
      <c r="X63" s="244" t="str">
        <f>'Core Indicators'!EP63</f>
        <v>x</v>
      </c>
      <c r="Y63" s="213">
        <f t="shared" si="6"/>
        <v>1.3</v>
      </c>
      <c r="Z63" s="213">
        <f t="shared" si="7"/>
        <v>1</v>
      </c>
      <c r="AA63" s="242">
        <v>1</v>
      </c>
      <c r="AB63" s="242">
        <v>1</v>
      </c>
      <c r="AC63" s="242" t="str">
        <f>'Core Indicators'!EX63</f>
        <v>x</v>
      </c>
      <c r="AD63" s="213">
        <f t="shared" si="8"/>
        <v>1</v>
      </c>
      <c r="AE63" s="242">
        <v>1</v>
      </c>
      <c r="AF63" s="213">
        <f t="shared" si="9"/>
        <v>1.5</v>
      </c>
      <c r="AG63" s="242">
        <f>'Core Indicators'!FF63</f>
        <v>2</v>
      </c>
      <c r="AH63" s="242">
        <f t="shared" si="10"/>
        <v>1</v>
      </c>
      <c r="AI63">
        <f>'Core Indicators'!GD63</f>
        <v>1</v>
      </c>
      <c r="AJ63">
        <f>'Core Indicators'!GL63</f>
        <v>1</v>
      </c>
      <c r="AK63">
        <f>'Core Indicators'!GT63</f>
        <v>1</v>
      </c>
      <c r="AL63">
        <f>'Core Indicators'!HB63</f>
        <v>1</v>
      </c>
      <c r="AM63">
        <f t="shared" si="11"/>
        <v>1</v>
      </c>
      <c r="AN63">
        <f>'Core Indicators'!HJ63</f>
        <v>1</v>
      </c>
      <c r="AO63">
        <f>'Core Indicators'!HR63</f>
        <v>1</v>
      </c>
      <c r="AP63">
        <f t="shared" si="12"/>
        <v>1</v>
      </c>
      <c r="AQ63">
        <f>'Core Indicators'!HZ63</f>
        <v>1</v>
      </c>
      <c r="AR63">
        <f>'Core Indicators'!IH63</f>
        <v>1</v>
      </c>
      <c r="AS63">
        <f>'Core Indicators'!IP63</f>
        <v>1</v>
      </c>
      <c r="AT63">
        <f t="shared" si="1"/>
        <v>1</v>
      </c>
    </row>
    <row r="64" spans="1:46" x14ac:dyDescent="0.35">
      <c r="A64" s="242" t="str">
        <f>Lists!A:A</f>
        <v>Mauritania</v>
      </c>
      <c r="B64" s="242" t="str">
        <f>Lists!F:F</f>
        <v>Drought</v>
      </c>
      <c r="C64" s="242" t="str">
        <f>Lists!B:B</f>
        <v>Drought in Mauritania</v>
      </c>
      <c r="D64" s="242" t="str">
        <f>Lists!C:C</f>
        <v>MRT003</v>
      </c>
      <c r="E64" s="242" t="str">
        <f>Lists!D:D</f>
        <v>MRT</v>
      </c>
      <c r="F64" s="213" t="str">
        <f t="shared" si="0"/>
        <v>High Reliability</v>
      </c>
      <c r="G64" s="213">
        <f t="shared" si="2"/>
        <v>1</v>
      </c>
      <c r="H64" s="243">
        <f t="shared" si="13"/>
        <v>1.6</v>
      </c>
      <c r="I64" s="242">
        <f>'Core Indicators'!R64</f>
        <v>2</v>
      </c>
      <c r="J64" s="242">
        <f>'Core Indicators'!Z64</f>
        <v>1</v>
      </c>
      <c r="K64" s="213">
        <f t="shared" si="3"/>
        <v>1.5</v>
      </c>
      <c r="L64" s="242">
        <f>'Core Indicators'!AH64</f>
        <v>1</v>
      </c>
      <c r="M64" s="242" t="str">
        <f>'Core Indicators'!AP64</f>
        <v>x</v>
      </c>
      <c r="N64">
        <f>'Core Indicators'!AX64</f>
        <v>2</v>
      </c>
      <c r="O64">
        <f>'Core Indicators'!BF64</f>
        <v>2</v>
      </c>
      <c r="P64">
        <f t="shared" si="4"/>
        <v>2</v>
      </c>
      <c r="Q64" s="242">
        <f>'Core Indicators'!BN64</f>
        <v>2</v>
      </c>
      <c r="R64" s="213">
        <f t="shared" si="5"/>
        <v>1.6666666666666667</v>
      </c>
      <c r="S64" s="243">
        <f t="shared" si="14"/>
        <v>1</v>
      </c>
      <c r="T64" s="244">
        <f>'Core Indicators'!DJ64</f>
        <v>1</v>
      </c>
      <c r="U64" s="244">
        <f>'Core Indicators'!DR64</f>
        <v>1</v>
      </c>
      <c r="V64" s="244">
        <f>'Core Indicators'!DZ64</f>
        <v>1</v>
      </c>
      <c r="W64" s="244">
        <f>'Core Indicators'!EH64</f>
        <v>1</v>
      </c>
      <c r="X64" s="244">
        <f>'Core Indicators'!EP64</f>
        <v>1</v>
      </c>
      <c r="Y64" s="213">
        <f t="shared" si="6"/>
        <v>1.1000000000000001</v>
      </c>
      <c r="Z64" s="213">
        <f t="shared" si="7"/>
        <v>1.1666666666666667</v>
      </c>
      <c r="AA64" s="242">
        <v>1</v>
      </c>
      <c r="AB64" s="242">
        <v>1</v>
      </c>
      <c r="AC64" s="242">
        <f>'Core Indicators'!EX64</f>
        <v>2</v>
      </c>
      <c r="AD64" s="213">
        <f t="shared" si="8"/>
        <v>1.5</v>
      </c>
      <c r="AE64" s="242">
        <v>1</v>
      </c>
      <c r="AF64" s="213">
        <f t="shared" si="9"/>
        <v>1</v>
      </c>
      <c r="AG64" s="242">
        <f>'Core Indicators'!FF64</f>
        <v>1</v>
      </c>
      <c r="AH64" s="242">
        <f t="shared" si="10"/>
        <v>1</v>
      </c>
      <c r="AI64">
        <f>'Core Indicators'!GD64</f>
        <v>1</v>
      </c>
      <c r="AJ64">
        <f>'Core Indicators'!GL64</f>
        <v>1</v>
      </c>
      <c r="AK64">
        <f>'Core Indicators'!GT64</f>
        <v>1</v>
      </c>
      <c r="AL64">
        <f>'Core Indicators'!HB64</f>
        <v>1</v>
      </c>
      <c r="AM64">
        <f t="shared" si="11"/>
        <v>1</v>
      </c>
      <c r="AN64">
        <f>'Core Indicators'!HJ64</f>
        <v>1</v>
      </c>
      <c r="AO64">
        <f>'Core Indicators'!HR64</f>
        <v>1</v>
      </c>
      <c r="AP64">
        <f t="shared" si="12"/>
        <v>1</v>
      </c>
      <c r="AQ64">
        <f>'Core Indicators'!HZ64</f>
        <v>1</v>
      </c>
      <c r="AR64">
        <f>'Core Indicators'!IH64</f>
        <v>1</v>
      </c>
      <c r="AS64">
        <f>'Core Indicators'!IP64</f>
        <v>1</v>
      </c>
      <c r="AT64">
        <f t="shared" si="1"/>
        <v>1</v>
      </c>
    </row>
    <row r="65" spans="1:46" x14ac:dyDescent="0.35">
      <c r="A65" s="242" t="str">
        <f>Lists!A:A</f>
        <v>Mexico</v>
      </c>
      <c r="B65" s="242" t="str">
        <f>Lists!F:F</f>
        <v>Multiple crises country</v>
      </c>
      <c r="C65" s="242" t="str">
        <f>Lists!B:B</f>
        <v>Multiple crisis in Mexico</v>
      </c>
      <c r="D65" s="242" t="str">
        <f>Lists!C:C</f>
        <v>MEX001</v>
      </c>
      <c r="E65" s="242" t="str">
        <f>Lists!D:D</f>
        <v>MEX</v>
      </c>
      <c r="F65" s="213" t="str">
        <f t="shared" si="0"/>
        <v>x</v>
      </c>
      <c r="G65" s="213">
        <f t="shared" si="2"/>
        <v>8</v>
      </c>
      <c r="H65" s="243">
        <f t="shared" si="13"/>
        <v>2.7</v>
      </c>
      <c r="I65" s="242">
        <f>'Core Indicators'!R65</f>
        <v>2</v>
      </c>
      <c r="J65" s="242">
        <f>'Core Indicators'!Z65</f>
        <v>2</v>
      </c>
      <c r="K65" s="213">
        <f t="shared" si="3"/>
        <v>2</v>
      </c>
      <c r="L65" s="242" t="str">
        <f>'Core Indicators'!AH65</f>
        <v>x</v>
      </c>
      <c r="M65" s="242">
        <f>'Core Indicators'!AP65</f>
        <v>3</v>
      </c>
      <c r="N65" t="str">
        <f>'Core Indicators'!AX65</f>
        <v>x</v>
      </c>
      <c r="O65" t="str">
        <f>'Core Indicators'!BF65</f>
        <v>x</v>
      </c>
      <c r="P65" t="str">
        <f t="shared" si="4"/>
        <v>x</v>
      </c>
      <c r="Q65" s="242" t="str">
        <f>'Core Indicators'!BN65</f>
        <v>x</v>
      </c>
      <c r="R65" s="213">
        <f t="shared" si="5"/>
        <v>3</v>
      </c>
      <c r="S65" s="243" t="str">
        <f t="shared" si="14"/>
        <v>x</v>
      </c>
      <c r="T65" s="244" t="str">
        <f>'Core Indicators'!DJ65</f>
        <v>x</v>
      </c>
      <c r="U65" s="244" t="str">
        <f>'Core Indicators'!DR65</f>
        <v>x</v>
      </c>
      <c r="V65" s="244" t="str">
        <f>'Core Indicators'!DZ65</f>
        <v>x</v>
      </c>
      <c r="W65" s="244" t="str">
        <f>'Core Indicators'!EH65</f>
        <v>x</v>
      </c>
      <c r="X65" s="244" t="str">
        <f>'Core Indicators'!EP65</f>
        <v>x</v>
      </c>
      <c r="Y65" s="213">
        <f t="shared" si="6"/>
        <v>1.8</v>
      </c>
      <c r="Z65" s="213">
        <f t="shared" si="7"/>
        <v>1.3333333333333333</v>
      </c>
      <c r="AA65" s="242">
        <v>1</v>
      </c>
      <c r="AB65" s="242">
        <v>1</v>
      </c>
      <c r="AC65" s="242">
        <f>'Core Indicators'!EX65</f>
        <v>3</v>
      </c>
      <c r="AD65" s="213">
        <f t="shared" si="8"/>
        <v>2</v>
      </c>
      <c r="AE65" s="242">
        <v>1</v>
      </c>
      <c r="AF65" s="213">
        <f t="shared" si="9"/>
        <v>2.1944444444444446</v>
      </c>
      <c r="AG65" s="242">
        <f>'Core Indicators'!FF65</f>
        <v>2</v>
      </c>
      <c r="AH65" s="242">
        <f t="shared" si="10"/>
        <v>2.3888888888888888</v>
      </c>
      <c r="AI65" t="str">
        <f>'Core Indicators'!GD65</f>
        <v>x</v>
      </c>
      <c r="AJ65">
        <f>'Core Indicators'!GL65</f>
        <v>3</v>
      </c>
      <c r="AK65">
        <f>'Core Indicators'!GT65</f>
        <v>2</v>
      </c>
      <c r="AL65">
        <f>'Core Indicators'!HB65</f>
        <v>3</v>
      </c>
      <c r="AM65">
        <f t="shared" si="11"/>
        <v>2.6666666666666665</v>
      </c>
      <c r="AN65">
        <f>'Core Indicators'!HJ65</f>
        <v>2</v>
      </c>
      <c r="AO65">
        <f>'Core Indicators'!HR65</f>
        <v>3</v>
      </c>
      <c r="AP65">
        <f t="shared" si="12"/>
        <v>2.5</v>
      </c>
      <c r="AQ65">
        <f>'Core Indicators'!HZ65</f>
        <v>2</v>
      </c>
      <c r="AR65" t="str">
        <f>'Core Indicators'!IH65</f>
        <v>x</v>
      </c>
      <c r="AS65" t="str">
        <f>'Core Indicators'!IP65</f>
        <v>x</v>
      </c>
      <c r="AT65">
        <f t="shared" si="1"/>
        <v>2</v>
      </c>
    </row>
    <row r="66" spans="1:46" x14ac:dyDescent="0.35">
      <c r="A66" s="242" t="str">
        <f>Lists!A:A</f>
        <v>Mexico</v>
      </c>
      <c r="B66" s="242" t="str">
        <f>Lists!F:F</f>
        <v>Other type of violence</v>
      </c>
      <c r="C66" s="242" t="str">
        <f>Lists!B:B</f>
        <v>Criminal Violence in Mexico</v>
      </c>
      <c r="D66" s="242" t="str">
        <f>Lists!C:C</f>
        <v>MEX002</v>
      </c>
      <c r="E66" s="242" t="str">
        <f>Lists!D:D</f>
        <v>MEX</v>
      </c>
      <c r="F66" s="213" t="str">
        <f t="shared" si="0"/>
        <v>x</v>
      </c>
      <c r="G66" s="213">
        <f t="shared" si="2"/>
        <v>9</v>
      </c>
      <c r="H66" s="243">
        <f t="shared" si="13"/>
        <v>2</v>
      </c>
      <c r="I66" s="242">
        <f>'Core Indicators'!R66</f>
        <v>2</v>
      </c>
      <c r="J66" s="242">
        <f>'Core Indicators'!Z66</f>
        <v>2</v>
      </c>
      <c r="K66" s="213">
        <f t="shared" si="3"/>
        <v>2</v>
      </c>
      <c r="L66" s="242" t="str">
        <f>'Core Indicators'!AH66</f>
        <v>x</v>
      </c>
      <c r="M66" s="242">
        <f>'Core Indicators'!AP66</f>
        <v>2</v>
      </c>
      <c r="N66" t="str">
        <f>'Core Indicators'!AX66</f>
        <v>x</v>
      </c>
      <c r="O66" t="str">
        <f>'Core Indicators'!BF66</f>
        <v>x</v>
      </c>
      <c r="P66" t="str">
        <f t="shared" si="4"/>
        <v>x</v>
      </c>
      <c r="Q66" s="242" t="str">
        <f>'Core Indicators'!BN66</f>
        <v>x</v>
      </c>
      <c r="R66" s="213">
        <f t="shared" si="5"/>
        <v>2</v>
      </c>
      <c r="S66" s="243" t="str">
        <f t="shared" si="14"/>
        <v>x</v>
      </c>
      <c r="T66" s="244" t="str">
        <f>'Core Indicators'!DJ66</f>
        <v>x</v>
      </c>
      <c r="U66" s="244" t="str">
        <f>'Core Indicators'!DR66</f>
        <v>x</v>
      </c>
      <c r="V66" s="244" t="str">
        <f>'Core Indicators'!DZ66</f>
        <v>x</v>
      </c>
      <c r="W66" s="244" t="str">
        <f>'Core Indicators'!EH66</f>
        <v>x</v>
      </c>
      <c r="X66" s="244" t="str">
        <f>'Core Indicators'!EP66</f>
        <v>x</v>
      </c>
      <c r="Y66" s="213">
        <f t="shared" si="6"/>
        <v>2.1</v>
      </c>
      <c r="Z66" s="213">
        <f t="shared" si="7"/>
        <v>1.3333333333333333</v>
      </c>
      <c r="AA66" s="242">
        <v>1</v>
      </c>
      <c r="AB66" s="242">
        <v>1</v>
      </c>
      <c r="AC66" s="242">
        <f>'Core Indicators'!EX66</f>
        <v>3</v>
      </c>
      <c r="AD66" s="213">
        <f t="shared" si="8"/>
        <v>2</v>
      </c>
      <c r="AE66" s="242">
        <v>1</v>
      </c>
      <c r="AF66" s="213">
        <f t="shared" si="9"/>
        <v>2.833333333333333</v>
      </c>
      <c r="AG66" s="242" t="str">
        <f>'Core Indicators'!FF66</f>
        <v>x</v>
      </c>
      <c r="AH66" s="242">
        <f t="shared" si="10"/>
        <v>2.833333333333333</v>
      </c>
      <c r="AI66" t="str">
        <f>'Core Indicators'!GD66</f>
        <v>x</v>
      </c>
      <c r="AJ66">
        <f>'Core Indicators'!GL66</f>
        <v>3</v>
      </c>
      <c r="AK66">
        <f>'Core Indicators'!GT66</f>
        <v>2</v>
      </c>
      <c r="AL66">
        <f>'Core Indicators'!HB66</f>
        <v>3</v>
      </c>
      <c r="AM66">
        <f t="shared" si="11"/>
        <v>2.6666666666666665</v>
      </c>
      <c r="AN66" t="str">
        <f>'Core Indicators'!HJ66</f>
        <v>x</v>
      </c>
      <c r="AO66">
        <f>'Core Indicators'!HR66</f>
        <v>3</v>
      </c>
      <c r="AP66">
        <f t="shared" si="12"/>
        <v>3</v>
      </c>
      <c r="AQ66" t="str">
        <f>'Core Indicators'!HZ66</f>
        <v>x</v>
      </c>
      <c r="AR66" t="str">
        <f>'Core Indicators'!IH66</f>
        <v>x</v>
      </c>
      <c r="AS66" t="str">
        <f>'Core Indicators'!IP66</f>
        <v>x</v>
      </c>
      <c r="AT66" t="str">
        <f t="shared" si="1"/>
        <v>x</v>
      </c>
    </row>
    <row r="67" spans="1:46" x14ac:dyDescent="0.35">
      <c r="A67" s="242" t="str">
        <f>Lists!A:A</f>
        <v>Mexico</v>
      </c>
      <c r="B67" s="242" t="str">
        <f>Lists!F:F</f>
        <v>International displacement</v>
      </c>
      <c r="C67" s="242" t="str">
        <f>Lists!B:B</f>
        <v>Mixed Migration in Mexico</v>
      </c>
      <c r="D67" s="242" t="str">
        <f>Lists!C:C</f>
        <v>MEX003</v>
      </c>
      <c r="E67" s="242" t="str">
        <f>Lists!D:D</f>
        <v>MEX</v>
      </c>
      <c r="F67" s="213" t="str">
        <f t="shared" ref="F67:F118" si="15">IF(OR(H67="x",S67="x"),"x",IF(ROUND((H67*$H$2+S67*$S$2+Y67*$Y$2),0)=1,"High Reliability",IF(ROUND((H67*$H$2+S67*$S$2+Y67*$Y$2),0)=2,"Medium Reliability",IF(ROUND((H67*$H$2+S67*$S$2+Y67*$Y$2),0)=3,"Low Reliability"))))</f>
        <v>x</v>
      </c>
      <c r="G67" s="213">
        <f t="shared" si="2"/>
        <v>6</v>
      </c>
      <c r="H67" s="243">
        <f t="shared" si="13"/>
        <v>2.9</v>
      </c>
      <c r="I67" s="242">
        <f>'Core Indicators'!R67</f>
        <v>2</v>
      </c>
      <c r="J67" s="242">
        <f>'Core Indicators'!Z67</f>
        <v>3</v>
      </c>
      <c r="K67" s="213">
        <f t="shared" si="3"/>
        <v>2.5</v>
      </c>
      <c r="L67" s="242">
        <f>'Core Indicators'!AH67</f>
        <v>3</v>
      </c>
      <c r="M67" s="242">
        <f>'Core Indicators'!AP67</f>
        <v>3</v>
      </c>
      <c r="N67" t="str">
        <f>'Core Indicators'!AX67</f>
        <v>x</v>
      </c>
      <c r="O67" t="str">
        <f>'Core Indicators'!BF67</f>
        <v>x</v>
      </c>
      <c r="P67" t="str">
        <f t="shared" si="4"/>
        <v>x</v>
      </c>
      <c r="Q67" s="242">
        <f>'Core Indicators'!BN67</f>
        <v>3</v>
      </c>
      <c r="R67" s="213">
        <f t="shared" si="5"/>
        <v>3</v>
      </c>
      <c r="S67" s="243" t="str">
        <f t="shared" si="14"/>
        <v>x</v>
      </c>
      <c r="T67" s="244" t="str">
        <f>'Core Indicators'!DJ67</f>
        <v>x</v>
      </c>
      <c r="U67" s="244" t="str">
        <f>'Core Indicators'!DR67</f>
        <v>x</v>
      </c>
      <c r="V67" s="244" t="str">
        <f>'Core Indicators'!DZ67</f>
        <v>x</v>
      </c>
      <c r="W67" s="244" t="str">
        <f>'Core Indicators'!EH67</f>
        <v>x</v>
      </c>
      <c r="X67" s="244" t="str">
        <f>'Core Indicators'!EP67</f>
        <v>x</v>
      </c>
      <c r="Y67" s="213">
        <f t="shared" si="6"/>
        <v>1.4</v>
      </c>
      <c r="Z67" s="213">
        <f t="shared" si="7"/>
        <v>1.3333333333333333</v>
      </c>
      <c r="AA67" s="242">
        <v>1</v>
      </c>
      <c r="AB67" s="242">
        <v>1</v>
      </c>
      <c r="AC67" s="242">
        <f>'Core Indicators'!EX67</f>
        <v>3</v>
      </c>
      <c r="AD67" s="213">
        <f t="shared" si="8"/>
        <v>2</v>
      </c>
      <c r="AE67" s="242">
        <v>1</v>
      </c>
      <c r="AF67" s="213">
        <f t="shared" si="9"/>
        <v>1.5277777777777777</v>
      </c>
      <c r="AG67" s="242">
        <f>'Core Indicators'!FF67</f>
        <v>1</v>
      </c>
      <c r="AH67" s="242">
        <f t="shared" si="10"/>
        <v>2.0555555555555554</v>
      </c>
      <c r="AI67" t="str">
        <f>'Core Indicators'!GD67</f>
        <v>x</v>
      </c>
      <c r="AJ67">
        <f>'Core Indicators'!GL67</f>
        <v>3</v>
      </c>
      <c r="AK67">
        <f>'Core Indicators'!GT67</f>
        <v>2</v>
      </c>
      <c r="AL67">
        <f>'Core Indicators'!HB67</f>
        <v>3</v>
      </c>
      <c r="AM67">
        <f t="shared" si="11"/>
        <v>2.6666666666666665</v>
      </c>
      <c r="AN67">
        <f>'Core Indicators'!HJ67</f>
        <v>2</v>
      </c>
      <c r="AO67">
        <f>'Core Indicators'!HR67</f>
        <v>1</v>
      </c>
      <c r="AP67">
        <f t="shared" si="12"/>
        <v>1.5</v>
      </c>
      <c r="AQ67">
        <f>'Core Indicators'!HZ67</f>
        <v>2</v>
      </c>
      <c r="AR67" t="str">
        <f>'Core Indicators'!IH67</f>
        <v>x</v>
      </c>
      <c r="AS67" t="str">
        <f>'Core Indicators'!IP67</f>
        <v>x</v>
      </c>
      <c r="AT67">
        <f t="shared" ref="AT67:AT92" si="16">IF(AND(AQ67="x",AR67="x",AS67="x"),"x",AVERAGE(AQ67:AS67))</f>
        <v>2</v>
      </c>
    </row>
    <row r="68" spans="1:46" x14ac:dyDescent="0.35">
      <c r="A68" s="242" t="str">
        <f>Lists!A:A</f>
        <v>Morocco</v>
      </c>
      <c r="B68" s="242" t="str">
        <f>Lists!F:F</f>
        <v>International displacement</v>
      </c>
      <c r="C68" s="242" t="str">
        <f>Lists!B:B</f>
        <v>Mixed migration flows in Morocco</v>
      </c>
      <c r="D68" s="242" t="str">
        <f>Lists!C:C</f>
        <v>MAR002</v>
      </c>
      <c r="E68" s="242" t="str">
        <f>Lists!D:D</f>
        <v>MAR</v>
      </c>
      <c r="F68" s="213" t="str">
        <f t="shared" si="15"/>
        <v>x</v>
      </c>
      <c r="G68" s="213">
        <f t="shared" ref="G68:G118" si="17">COUNTIF(I68:J68,"x")+COUNTIF(L68:M68,"x")+COUNTIF(P68:Q68,"x")+COUNTIF(T68:X68,"x")+COUNTIF(AA68:AC68,"x")+COUNTIF(AE68:AH68,"x")</f>
        <v>8</v>
      </c>
      <c r="H68" s="243">
        <f t="shared" si="13"/>
        <v>2.7</v>
      </c>
      <c r="I68" s="242">
        <f>'Core Indicators'!R68</f>
        <v>2</v>
      </c>
      <c r="J68" s="242">
        <f>'Core Indicators'!Z68</f>
        <v>2</v>
      </c>
      <c r="K68" s="213">
        <f t="shared" ref="K68:K118" si="18">IF(AND(J68="x",I68="x"),"x",IF(OR(J68="x",I68="x"),AVERAGE(I68,J68),ROUND((10-GEOMEAN(((10-I68)/10*9+1),((10-J68)/10*9+1)))/9*10,1)))</f>
        <v>2</v>
      </c>
      <c r="L68" s="242" t="str">
        <f>'Core Indicators'!AH68</f>
        <v>x</v>
      </c>
      <c r="M68" s="242" t="str">
        <f>'Core Indicators'!AP68</f>
        <v>x</v>
      </c>
      <c r="N68" t="str">
        <f>'Core Indicators'!AX68</f>
        <v>x</v>
      </c>
      <c r="O68" t="str">
        <f>'Core Indicators'!BF68</f>
        <v>x</v>
      </c>
      <c r="P68" t="str">
        <f t="shared" ref="P68:P118" si="19">IF(AND(O68="x",N68="x"),"x",AVERAGE(N68,O68))</f>
        <v>x</v>
      </c>
      <c r="Q68" s="242">
        <f>'Core Indicators'!BN68</f>
        <v>3</v>
      </c>
      <c r="R68" s="213">
        <f t="shared" ref="R68:R118" si="20">IF(AND(L68="x",M68="x",P68="x",Q68="x"),"x",IF(OR(L68="x",M68="x",P68="x",Q68="x"),AVERAGE(M68,L68,P68,Q68),ROUND((10-GEOMEAN(((10-M68)/10*9+1),((10-L68)/10*9+1),((10-P68)/10*9+1),((10-Q68)/10*9+1)))/9*10,1)))</f>
        <v>3</v>
      </c>
      <c r="S68" s="243" t="str">
        <f t="shared" si="14"/>
        <v>x</v>
      </c>
      <c r="T68" s="244" t="str">
        <f>'Core Indicators'!DJ68</f>
        <v>x</v>
      </c>
      <c r="U68" s="244" t="str">
        <f>'Core Indicators'!DR68</f>
        <v>x</v>
      </c>
      <c r="V68" s="244" t="str">
        <f>'Core Indicators'!DZ68</f>
        <v>x</v>
      </c>
      <c r="W68" s="244" t="str">
        <f>'Core Indicators'!EH68</f>
        <v>x</v>
      </c>
      <c r="X68" s="244" t="str">
        <f>'Core Indicators'!EP68</f>
        <v>x</v>
      </c>
      <c r="Y68" s="213">
        <f t="shared" ref="Y68:Y118" si="21">IF(OR(AF68="x",Z68="x"),Z68,ROUND((10-GEOMEAN(((10-Z68)/10*9+1),((10-AF68)/10*9+1)))/9*10,1))</f>
        <v>1.7</v>
      </c>
      <c r="Z68" s="213">
        <f t="shared" ref="Z68:Z118" si="22">AVERAGE(AA68,AD68,AE68)</f>
        <v>1.3333333333333333</v>
      </c>
      <c r="AA68" s="242">
        <v>1</v>
      </c>
      <c r="AB68" s="242">
        <v>1</v>
      </c>
      <c r="AC68" s="242">
        <f>'Core Indicators'!EX68</f>
        <v>3</v>
      </c>
      <c r="AD68" s="213">
        <f t="shared" ref="AD68:AD118" si="23">AVERAGE(AB68:AC68)</f>
        <v>2</v>
      </c>
      <c r="AE68" s="242">
        <v>1</v>
      </c>
      <c r="AF68" s="213">
        <f t="shared" ref="AF68:AF118" si="24">IF(AND(AG68="x",AH68="x"),"x",AVERAGE(AG68:AH68))</f>
        <v>2</v>
      </c>
      <c r="AG68" s="242">
        <f>'Core Indicators'!FF68</f>
        <v>2</v>
      </c>
      <c r="AH68" s="242">
        <f t="shared" ref="AH68:AH118" si="25">IF(AND(AP68="x",AT68="x",AM68="x"),"x",(AVERAGE(AP68,AT68,AM68)))</f>
        <v>2</v>
      </c>
      <c r="AI68">
        <f>'Core Indicators'!GD68</f>
        <v>2</v>
      </c>
      <c r="AJ68">
        <f>'Core Indicators'!GL68</f>
        <v>2</v>
      </c>
      <c r="AK68">
        <f>'Core Indicators'!GT68</f>
        <v>2</v>
      </c>
      <c r="AL68">
        <f>'Core Indicators'!HB68</f>
        <v>2</v>
      </c>
      <c r="AM68">
        <f t="shared" ref="AM68:AM118" si="26">IF(AND(AI68="x",AJ68="x",AK68="x",AL68="x"),"x",AVERAGE(AI68:AL68))</f>
        <v>2</v>
      </c>
      <c r="AN68">
        <f>'Core Indicators'!HJ68</f>
        <v>2</v>
      </c>
      <c r="AO68">
        <f>'Core Indicators'!HR68</f>
        <v>2</v>
      </c>
      <c r="AP68">
        <f t="shared" ref="AP68:AP118" si="27">IF(AND(AN68="x",AO68="x"),"x",AVERAGE(AN68:AO68))</f>
        <v>2</v>
      </c>
      <c r="AQ68">
        <f>'Core Indicators'!HZ68</f>
        <v>2</v>
      </c>
      <c r="AR68">
        <f>'Core Indicators'!IH68</f>
        <v>2</v>
      </c>
      <c r="AS68">
        <f>'Core Indicators'!IP68</f>
        <v>2</v>
      </c>
      <c r="AT68">
        <f t="shared" si="16"/>
        <v>2</v>
      </c>
    </row>
    <row r="69" spans="1:46" x14ac:dyDescent="0.35">
      <c r="A69" s="242" t="str">
        <f>Lists!A:A</f>
        <v>Mozambique</v>
      </c>
      <c r="B69" s="242" t="str">
        <f>Lists!F:F</f>
        <v>Complex crisis</v>
      </c>
      <c r="C69" s="242" t="str">
        <f>Lists!B:B</f>
        <v>Complex crisis in Mozambique</v>
      </c>
      <c r="D69" s="242" t="str">
        <f>Lists!C:C</f>
        <v>MOZ001</v>
      </c>
      <c r="E69" s="242" t="str">
        <f>Lists!D:D</f>
        <v>MOZ</v>
      </c>
      <c r="F69" s="213" t="str">
        <f t="shared" si="15"/>
        <v>Medium Reliability</v>
      </c>
      <c r="G69" s="213">
        <f t="shared" si="17"/>
        <v>0</v>
      </c>
      <c r="H69" s="243">
        <f t="shared" si="13"/>
        <v>2.4</v>
      </c>
      <c r="I69" s="242">
        <f>'Core Indicators'!R69</f>
        <v>3</v>
      </c>
      <c r="J69" s="242">
        <f>'Core Indicators'!Z69</f>
        <v>3</v>
      </c>
      <c r="K69" s="213">
        <f t="shared" si="18"/>
        <v>3</v>
      </c>
      <c r="L69" s="242">
        <f>'Core Indicators'!AH69</f>
        <v>3</v>
      </c>
      <c r="M69" s="242">
        <f>'Core Indicators'!AP69</f>
        <v>1</v>
      </c>
      <c r="N69">
        <f>'Core Indicators'!AX69</f>
        <v>3</v>
      </c>
      <c r="O69">
        <f>'Core Indicators'!BF69</f>
        <v>2</v>
      </c>
      <c r="P69">
        <f t="shared" si="19"/>
        <v>2.5</v>
      </c>
      <c r="Q69" s="242">
        <f>'Core Indicators'!BN69</f>
        <v>2</v>
      </c>
      <c r="R69" s="213">
        <f t="shared" si="20"/>
        <v>2.2000000000000002</v>
      </c>
      <c r="S69" s="243">
        <f t="shared" si="14"/>
        <v>3</v>
      </c>
      <c r="T69" s="244">
        <f>'Core Indicators'!DJ69</f>
        <v>3</v>
      </c>
      <c r="U69" s="244">
        <f>'Core Indicators'!DR69</f>
        <v>3</v>
      </c>
      <c r="V69" s="244">
        <f>'Core Indicators'!DZ69</f>
        <v>3</v>
      </c>
      <c r="W69" s="244">
        <f>'Core Indicators'!EH69</f>
        <v>3</v>
      </c>
      <c r="X69" s="244">
        <f>'Core Indicators'!EP69</f>
        <v>3</v>
      </c>
      <c r="Y69" s="213">
        <f t="shared" si="21"/>
        <v>1.4</v>
      </c>
      <c r="Z69" s="213">
        <f t="shared" si="22"/>
        <v>1.1666666666666667</v>
      </c>
      <c r="AA69" s="242">
        <v>1</v>
      </c>
      <c r="AB69" s="242">
        <v>1</v>
      </c>
      <c r="AC69" s="242">
        <f>'Core Indicators'!EX69</f>
        <v>2</v>
      </c>
      <c r="AD69" s="213">
        <f t="shared" si="23"/>
        <v>1.5</v>
      </c>
      <c r="AE69" s="242">
        <v>1</v>
      </c>
      <c r="AF69" s="213">
        <f t="shared" si="24"/>
        <v>1.5833333333333333</v>
      </c>
      <c r="AG69" s="242">
        <f>'Core Indicators'!FF69</f>
        <v>1</v>
      </c>
      <c r="AH69" s="242">
        <f t="shared" si="25"/>
        <v>2.1666666666666665</v>
      </c>
      <c r="AI69">
        <f>'Core Indicators'!GD69</f>
        <v>1</v>
      </c>
      <c r="AJ69">
        <f>'Core Indicators'!GL69</f>
        <v>3</v>
      </c>
      <c r="AK69">
        <f>'Core Indicators'!GT69</f>
        <v>2</v>
      </c>
      <c r="AL69">
        <f>'Core Indicators'!HB69</f>
        <v>2</v>
      </c>
      <c r="AM69">
        <f t="shared" si="26"/>
        <v>2</v>
      </c>
      <c r="AN69">
        <f>'Core Indicators'!HJ69</f>
        <v>3</v>
      </c>
      <c r="AO69">
        <f>'Core Indicators'!HR69</f>
        <v>2</v>
      </c>
      <c r="AP69">
        <f t="shared" si="27"/>
        <v>2.5</v>
      </c>
      <c r="AQ69">
        <f>'Core Indicators'!HZ69</f>
        <v>2</v>
      </c>
      <c r="AR69">
        <f>'Core Indicators'!IH69</f>
        <v>2</v>
      </c>
      <c r="AS69">
        <f>'Core Indicators'!IP69</f>
        <v>2</v>
      </c>
      <c r="AT69">
        <f t="shared" si="16"/>
        <v>2</v>
      </c>
    </row>
    <row r="70" spans="1:46" x14ac:dyDescent="0.35">
      <c r="A70" s="242" t="str">
        <f>Lists!A:A</f>
        <v>Mozambique</v>
      </c>
      <c r="B70" s="242" t="str">
        <f>Lists!F:F</f>
        <v>Other type of violence</v>
      </c>
      <c r="C70" s="242" t="str">
        <f>Lists!B:B</f>
        <v>Cabo Delgado Islamist Insurgency</v>
      </c>
      <c r="D70" s="242" t="str">
        <f>Lists!C:C</f>
        <v>MOZ004</v>
      </c>
      <c r="E70" s="242" t="str">
        <f>Lists!D:D</f>
        <v>MOZ</v>
      </c>
      <c r="F70" s="213" t="str">
        <f t="shared" si="15"/>
        <v>x</v>
      </c>
      <c r="G70" s="213">
        <f t="shared" si="17"/>
        <v>7</v>
      </c>
      <c r="H70" s="243">
        <f t="shared" si="13"/>
        <v>2.1</v>
      </c>
      <c r="I70" s="242">
        <f>'Core Indicators'!R70</f>
        <v>1</v>
      </c>
      <c r="J70" s="242">
        <f>'Core Indicators'!Z70</f>
        <v>1</v>
      </c>
      <c r="K70" s="213">
        <f t="shared" si="18"/>
        <v>1</v>
      </c>
      <c r="L70" s="242" t="str">
        <f>'Core Indicators'!AH70</f>
        <v>x</v>
      </c>
      <c r="M70" s="242">
        <f>'Core Indicators'!AP70</f>
        <v>3</v>
      </c>
      <c r="N70" t="str">
        <f>'Core Indicators'!AX70</f>
        <v>x</v>
      </c>
      <c r="O70" t="str">
        <f>'Core Indicators'!BF70</f>
        <v>x</v>
      </c>
      <c r="P70" t="str">
        <f t="shared" si="19"/>
        <v>x</v>
      </c>
      <c r="Q70" s="242">
        <f>'Core Indicators'!BN70</f>
        <v>2</v>
      </c>
      <c r="R70" s="213">
        <f t="shared" si="20"/>
        <v>2.5</v>
      </c>
      <c r="S70" s="243" t="str">
        <f t="shared" si="14"/>
        <v>x</v>
      </c>
      <c r="T70" s="244" t="str">
        <f>'Core Indicators'!DJ70</f>
        <v>x</v>
      </c>
      <c r="U70" s="244" t="str">
        <f>'Core Indicators'!DR70</f>
        <v>x</v>
      </c>
      <c r="V70" s="244" t="str">
        <f>'Core Indicators'!DZ70</f>
        <v>x</v>
      </c>
      <c r="W70" s="244" t="str">
        <f>'Core Indicators'!EH70</f>
        <v>x</v>
      </c>
      <c r="X70" s="244" t="str">
        <f>'Core Indicators'!EP70</f>
        <v>x</v>
      </c>
      <c r="Y70" s="213">
        <f t="shared" si="21"/>
        <v>1.6</v>
      </c>
      <c r="Z70" s="213">
        <f t="shared" si="22"/>
        <v>1.1666666666666667</v>
      </c>
      <c r="AA70" s="242">
        <v>1</v>
      </c>
      <c r="AB70" s="242">
        <v>1</v>
      </c>
      <c r="AC70" s="242">
        <f>'Core Indicators'!EX70</f>
        <v>2</v>
      </c>
      <c r="AD70" s="213">
        <f t="shared" si="23"/>
        <v>1.5</v>
      </c>
      <c r="AE70" s="242">
        <v>1</v>
      </c>
      <c r="AF70" s="213">
        <f t="shared" si="24"/>
        <v>2.083333333333333</v>
      </c>
      <c r="AG70" s="242">
        <f>'Core Indicators'!FF70</f>
        <v>2</v>
      </c>
      <c r="AH70" s="242">
        <f t="shared" si="25"/>
        <v>2.1666666666666665</v>
      </c>
      <c r="AI70">
        <f>'Core Indicators'!GD70</f>
        <v>1</v>
      </c>
      <c r="AJ70">
        <f>'Core Indicators'!GL70</f>
        <v>3</v>
      </c>
      <c r="AK70">
        <f>'Core Indicators'!GT70</f>
        <v>2</v>
      </c>
      <c r="AL70">
        <f>'Core Indicators'!HB70</f>
        <v>2</v>
      </c>
      <c r="AM70">
        <f t="shared" si="26"/>
        <v>2</v>
      </c>
      <c r="AN70">
        <f>'Core Indicators'!HJ70</f>
        <v>3</v>
      </c>
      <c r="AO70">
        <f>'Core Indicators'!HR70</f>
        <v>2</v>
      </c>
      <c r="AP70">
        <f t="shared" si="27"/>
        <v>2.5</v>
      </c>
      <c r="AQ70">
        <f>'Core Indicators'!HZ70</f>
        <v>2</v>
      </c>
      <c r="AR70">
        <f>'Core Indicators'!IH70</f>
        <v>2</v>
      </c>
      <c r="AS70">
        <f>'Core Indicators'!IP70</f>
        <v>2</v>
      </c>
      <c r="AT70">
        <f t="shared" si="16"/>
        <v>2</v>
      </c>
    </row>
    <row r="71" spans="1:46" x14ac:dyDescent="0.35">
      <c r="A71" s="242" t="str">
        <f>Lists!A:A</f>
        <v>Myanmar</v>
      </c>
      <c r="B71" s="242" t="str">
        <f>Lists!F:F</f>
        <v>Multiple crises country</v>
      </c>
      <c r="C71" s="242" t="str">
        <f>Lists!B:B</f>
        <v>Multiple crises in Myanmar</v>
      </c>
      <c r="D71" s="242" t="str">
        <f>Lists!C:C</f>
        <v>MMR001</v>
      </c>
      <c r="E71" s="242" t="str">
        <f>Lists!D:D</f>
        <v>MMR</v>
      </c>
      <c r="F71" s="213" t="str">
        <f t="shared" si="15"/>
        <v>Medium Reliability</v>
      </c>
      <c r="G71" s="213">
        <f t="shared" si="17"/>
        <v>1</v>
      </c>
      <c r="H71" s="243">
        <f t="shared" ref="H71:H118" si="28">IF(OR(R71="x",K71="x"),"x",ROUND(K71*$K$2+R71*$R$2,1))</f>
        <v>2</v>
      </c>
      <c r="I71" s="242">
        <f>'Core Indicators'!R71</f>
        <v>2</v>
      </c>
      <c r="J71" s="242">
        <f>'Core Indicators'!Z71</f>
        <v>2</v>
      </c>
      <c r="K71" s="213">
        <f t="shared" si="18"/>
        <v>2</v>
      </c>
      <c r="L71" s="242">
        <f>'Core Indicators'!AH71</f>
        <v>2</v>
      </c>
      <c r="M71" s="242">
        <f>'Core Indicators'!AP71</f>
        <v>2</v>
      </c>
      <c r="N71" t="str">
        <f>'Core Indicators'!AX71</f>
        <v>x</v>
      </c>
      <c r="O71" t="str">
        <f>'Core Indicators'!BF71</f>
        <v>x</v>
      </c>
      <c r="P71" t="str">
        <f t="shared" si="19"/>
        <v>x</v>
      </c>
      <c r="Q71" s="242">
        <f>'Core Indicators'!BN71</f>
        <v>2</v>
      </c>
      <c r="R71" s="213">
        <f t="shared" si="20"/>
        <v>2</v>
      </c>
      <c r="S71" s="243">
        <f t="shared" ref="S71:S118" si="29">IF(T71="x","x",AVERAGE(T71:X71))</f>
        <v>2</v>
      </c>
      <c r="T71" s="244">
        <f>'Core Indicators'!DJ71</f>
        <v>2</v>
      </c>
      <c r="U71" s="244">
        <f>'Core Indicators'!DR71</f>
        <v>2</v>
      </c>
      <c r="V71" s="244">
        <f>'Core Indicators'!DZ71</f>
        <v>2</v>
      </c>
      <c r="W71" s="244">
        <f>'Core Indicators'!EH71</f>
        <v>2</v>
      </c>
      <c r="X71" s="244">
        <f>'Core Indicators'!EP71</f>
        <v>2</v>
      </c>
      <c r="Y71" s="213">
        <f t="shared" si="21"/>
        <v>1.2</v>
      </c>
      <c r="Z71" s="213">
        <f t="shared" si="22"/>
        <v>1.1666666666666667</v>
      </c>
      <c r="AA71" s="242">
        <v>1</v>
      </c>
      <c r="AB71" s="242">
        <v>1</v>
      </c>
      <c r="AC71" s="242">
        <f>'Core Indicators'!EX71</f>
        <v>2</v>
      </c>
      <c r="AD71" s="213">
        <f t="shared" si="23"/>
        <v>1.5</v>
      </c>
      <c r="AE71" s="242">
        <v>1</v>
      </c>
      <c r="AF71" s="213">
        <f t="shared" si="24"/>
        <v>1.1805555555555554</v>
      </c>
      <c r="AG71" s="242">
        <f>'Core Indicators'!FF71</f>
        <v>1</v>
      </c>
      <c r="AH71" s="242">
        <f t="shared" si="25"/>
        <v>1.3611111111111109</v>
      </c>
      <c r="AI71">
        <f>'Core Indicators'!GD71</f>
        <v>1</v>
      </c>
      <c r="AJ71">
        <f>'Core Indicators'!GL71</f>
        <v>2</v>
      </c>
      <c r="AK71">
        <f>'Core Indicators'!GT71</f>
        <v>2</v>
      </c>
      <c r="AL71">
        <f>'Core Indicators'!HB71</f>
        <v>2</v>
      </c>
      <c r="AM71">
        <f t="shared" si="26"/>
        <v>1.75</v>
      </c>
      <c r="AN71">
        <f>'Core Indicators'!HJ71</f>
        <v>1</v>
      </c>
      <c r="AO71">
        <f>'Core Indicators'!HR71</f>
        <v>1</v>
      </c>
      <c r="AP71">
        <f t="shared" si="27"/>
        <v>1</v>
      </c>
      <c r="AQ71">
        <f>'Core Indicators'!HZ71</f>
        <v>1</v>
      </c>
      <c r="AR71">
        <f>'Core Indicators'!IH71</f>
        <v>2</v>
      </c>
      <c r="AS71">
        <f>'Core Indicators'!IP71</f>
        <v>1</v>
      </c>
      <c r="AT71">
        <f t="shared" si="16"/>
        <v>1.3333333333333333</v>
      </c>
    </row>
    <row r="72" spans="1:46" x14ac:dyDescent="0.35">
      <c r="A72" s="242" t="str">
        <f>Lists!A:A</f>
        <v>Myanmar</v>
      </c>
      <c r="B72" s="242" t="str">
        <f>Lists!F:F</f>
        <v>Conflict</v>
      </c>
      <c r="C72" s="242" t="str">
        <f>Lists!B:B</f>
        <v>Rakhine Conflict</v>
      </c>
      <c r="D72" s="242" t="str">
        <f>Lists!C:C</f>
        <v>MMR002</v>
      </c>
      <c r="E72" s="242" t="str">
        <f>Lists!D:D</f>
        <v>MMR</v>
      </c>
      <c r="F72" s="213" t="str">
        <f t="shared" si="15"/>
        <v>Medium Reliability</v>
      </c>
      <c r="G72" s="213">
        <f t="shared" si="17"/>
        <v>1</v>
      </c>
      <c r="H72" s="243">
        <f t="shared" si="28"/>
        <v>1.9</v>
      </c>
      <c r="I72" s="242">
        <f>'Core Indicators'!R72</f>
        <v>1</v>
      </c>
      <c r="J72" s="242">
        <f>'Core Indicators'!Z72</f>
        <v>2</v>
      </c>
      <c r="K72" s="213">
        <f t="shared" si="18"/>
        <v>1.5</v>
      </c>
      <c r="L72" s="242">
        <f>'Core Indicators'!AH72</f>
        <v>2</v>
      </c>
      <c r="M72" s="242">
        <f>'Core Indicators'!AP72</f>
        <v>2</v>
      </c>
      <c r="N72" t="str">
        <f>'Core Indicators'!AX72</f>
        <v>x</v>
      </c>
      <c r="O72" t="str">
        <f>'Core Indicators'!BF72</f>
        <v>x</v>
      </c>
      <c r="P72" t="str">
        <f t="shared" si="19"/>
        <v>x</v>
      </c>
      <c r="Q72" s="242">
        <f>'Core Indicators'!BN72</f>
        <v>2</v>
      </c>
      <c r="R72" s="213">
        <f t="shared" si="20"/>
        <v>2</v>
      </c>
      <c r="S72" s="243">
        <f t="shared" si="29"/>
        <v>2</v>
      </c>
      <c r="T72" s="244">
        <f>'Core Indicators'!DJ72</f>
        <v>2</v>
      </c>
      <c r="U72" s="244">
        <f>'Core Indicators'!DR72</f>
        <v>2</v>
      </c>
      <c r="V72" s="244">
        <f>'Core Indicators'!DZ72</f>
        <v>2</v>
      </c>
      <c r="W72" s="244">
        <f>'Core Indicators'!EH72</f>
        <v>2</v>
      </c>
      <c r="X72" s="244">
        <f>'Core Indicators'!EP72</f>
        <v>2</v>
      </c>
      <c r="Y72" s="213">
        <f t="shared" si="21"/>
        <v>1.4</v>
      </c>
      <c r="Z72" s="213">
        <f t="shared" si="22"/>
        <v>1.1666666666666667</v>
      </c>
      <c r="AA72" s="242">
        <v>1</v>
      </c>
      <c r="AB72" s="242">
        <v>1</v>
      </c>
      <c r="AC72" s="242">
        <f>'Core Indicators'!EX72</f>
        <v>2</v>
      </c>
      <c r="AD72" s="213">
        <f t="shared" si="23"/>
        <v>1.5</v>
      </c>
      <c r="AE72" s="242">
        <v>1</v>
      </c>
      <c r="AF72" s="213">
        <f t="shared" si="24"/>
        <v>1.6666666666666665</v>
      </c>
      <c r="AG72" s="242">
        <f>'Core Indicators'!FF72</f>
        <v>2</v>
      </c>
      <c r="AH72" s="242">
        <f t="shared" si="25"/>
        <v>1.3333333333333333</v>
      </c>
      <c r="AI72">
        <f>'Core Indicators'!GD72</f>
        <v>1</v>
      </c>
      <c r="AJ72">
        <f>'Core Indicators'!GL72</f>
        <v>1</v>
      </c>
      <c r="AK72">
        <f>'Core Indicators'!GT72</f>
        <v>1</v>
      </c>
      <c r="AL72">
        <f>'Core Indicators'!HB72</f>
        <v>1</v>
      </c>
      <c r="AM72">
        <f t="shared" si="26"/>
        <v>1</v>
      </c>
      <c r="AN72">
        <f>'Core Indicators'!HJ72</f>
        <v>1</v>
      </c>
      <c r="AO72">
        <f>'Core Indicators'!HR72</f>
        <v>1</v>
      </c>
      <c r="AP72">
        <f t="shared" si="27"/>
        <v>1</v>
      </c>
      <c r="AQ72">
        <f>'Core Indicators'!HZ72</f>
        <v>2</v>
      </c>
      <c r="AR72">
        <f>'Core Indicators'!IH72</f>
        <v>2</v>
      </c>
      <c r="AS72">
        <f>'Core Indicators'!IP72</f>
        <v>2</v>
      </c>
      <c r="AT72">
        <f t="shared" si="16"/>
        <v>2</v>
      </c>
    </row>
    <row r="73" spans="1:46" x14ac:dyDescent="0.35">
      <c r="A73" s="242" t="str">
        <f>Lists!A:A</f>
        <v>Myanmar</v>
      </c>
      <c r="B73" s="242" t="str">
        <f>Lists!F:F</f>
        <v>Conflict</v>
      </c>
      <c r="C73" s="242" t="str">
        <f>Lists!B:B</f>
        <v>Kachin and Shan Conflict</v>
      </c>
      <c r="D73" s="242" t="str">
        <f>Lists!C:C</f>
        <v>MMR003</v>
      </c>
      <c r="E73" s="242" t="str">
        <f>Lists!D:D</f>
        <v>MMR</v>
      </c>
      <c r="F73" s="213" t="str">
        <f t="shared" si="15"/>
        <v>Medium Reliability</v>
      </c>
      <c r="G73" s="213">
        <f t="shared" si="17"/>
        <v>0</v>
      </c>
      <c r="H73" s="243">
        <f t="shared" si="28"/>
        <v>2</v>
      </c>
      <c r="I73" s="242">
        <f>'Core Indicators'!R73</f>
        <v>2</v>
      </c>
      <c r="J73" s="242">
        <f>'Core Indicators'!Z73</f>
        <v>2</v>
      </c>
      <c r="K73" s="213">
        <f t="shared" si="18"/>
        <v>2</v>
      </c>
      <c r="L73" s="242">
        <f>'Core Indicators'!AH73</f>
        <v>2</v>
      </c>
      <c r="M73" s="242">
        <f>'Core Indicators'!AP73</f>
        <v>2</v>
      </c>
      <c r="N73">
        <f>'Core Indicators'!AX73</f>
        <v>2</v>
      </c>
      <c r="O73">
        <f>'Core Indicators'!BF73</f>
        <v>2</v>
      </c>
      <c r="P73">
        <f t="shared" si="19"/>
        <v>2</v>
      </c>
      <c r="Q73" s="242">
        <f>'Core Indicators'!BN73</f>
        <v>2</v>
      </c>
      <c r="R73" s="213">
        <f t="shared" si="20"/>
        <v>2</v>
      </c>
      <c r="S73" s="243">
        <f t="shared" si="29"/>
        <v>1.8</v>
      </c>
      <c r="T73" s="244">
        <f>'Core Indicators'!DJ73</f>
        <v>2</v>
      </c>
      <c r="U73" s="244">
        <f>'Core Indicators'!DR73</f>
        <v>2</v>
      </c>
      <c r="V73" s="244">
        <f>'Core Indicators'!DZ73</f>
        <v>2</v>
      </c>
      <c r="W73" s="244">
        <f>'Core Indicators'!EH73</f>
        <v>2</v>
      </c>
      <c r="X73" s="244">
        <f>'Core Indicators'!EP73</f>
        <v>1</v>
      </c>
      <c r="Y73" s="213">
        <f t="shared" si="21"/>
        <v>1.2</v>
      </c>
      <c r="Z73" s="213">
        <f t="shared" si="22"/>
        <v>1.1666666666666667</v>
      </c>
      <c r="AA73" s="242">
        <v>1</v>
      </c>
      <c r="AB73" s="242">
        <v>1</v>
      </c>
      <c r="AC73" s="242">
        <f>'Core Indicators'!EX73</f>
        <v>2</v>
      </c>
      <c r="AD73" s="213">
        <f t="shared" si="23"/>
        <v>1.5</v>
      </c>
      <c r="AE73" s="242">
        <v>1</v>
      </c>
      <c r="AF73" s="213">
        <f t="shared" si="24"/>
        <v>1.3055555555555554</v>
      </c>
      <c r="AG73" s="242">
        <f>'Core Indicators'!FF73</f>
        <v>1</v>
      </c>
      <c r="AH73" s="242">
        <f t="shared" si="25"/>
        <v>1.6111111111111109</v>
      </c>
      <c r="AI73">
        <f>'Core Indicators'!GD73</f>
        <v>1</v>
      </c>
      <c r="AJ73">
        <f>'Core Indicators'!GL73</f>
        <v>2</v>
      </c>
      <c r="AK73">
        <f>'Core Indicators'!GT73</f>
        <v>2</v>
      </c>
      <c r="AL73">
        <f>'Core Indicators'!HB73</f>
        <v>1</v>
      </c>
      <c r="AM73">
        <f t="shared" si="26"/>
        <v>1.5</v>
      </c>
      <c r="AN73">
        <f>'Core Indicators'!HJ73</f>
        <v>2</v>
      </c>
      <c r="AO73">
        <f>'Core Indicators'!HR73</f>
        <v>2</v>
      </c>
      <c r="AP73">
        <f t="shared" si="27"/>
        <v>2</v>
      </c>
      <c r="AQ73">
        <f>'Core Indicators'!HZ73</f>
        <v>1</v>
      </c>
      <c r="AR73">
        <f>'Core Indicators'!IH73</f>
        <v>2</v>
      </c>
      <c r="AS73">
        <f>'Core Indicators'!IP73</f>
        <v>1</v>
      </c>
      <c r="AT73">
        <f t="shared" si="16"/>
        <v>1.3333333333333333</v>
      </c>
    </row>
    <row r="74" spans="1:46" x14ac:dyDescent="0.35">
      <c r="A74" s="242" t="str">
        <f>Lists!A:A</f>
        <v>Nicaragua</v>
      </c>
      <c r="B74" s="242" t="str">
        <f>Lists!F:F</f>
        <v>Political and economic crisis</v>
      </c>
      <c r="C74" s="242" t="str">
        <f>Lists!B:B</f>
        <v>Socioeconomic crisis in Nicaragua</v>
      </c>
      <c r="D74" s="242" t="str">
        <f>Lists!C:C</f>
        <v>NIC001</v>
      </c>
      <c r="E74" s="242" t="str">
        <f>Lists!D:D</f>
        <v>NIC</v>
      </c>
      <c r="F74" s="213" t="str">
        <f t="shared" si="15"/>
        <v>x</v>
      </c>
      <c r="G74" s="213">
        <f t="shared" si="17"/>
        <v>5</v>
      </c>
      <c r="H74" s="243">
        <f t="shared" si="28"/>
        <v>1.5</v>
      </c>
      <c r="I74" s="242">
        <f>'Core Indicators'!R74</f>
        <v>1</v>
      </c>
      <c r="J74" s="242">
        <f>'Core Indicators'!Z74</f>
        <v>1</v>
      </c>
      <c r="K74" s="213">
        <f t="shared" si="18"/>
        <v>1</v>
      </c>
      <c r="L74" s="242">
        <f>'Core Indicators'!AH74</f>
        <v>2</v>
      </c>
      <c r="M74" s="242">
        <f>'Core Indicators'!AP74</f>
        <v>2</v>
      </c>
      <c r="N74" t="str">
        <f>'Core Indicators'!AX74</f>
        <v>x</v>
      </c>
      <c r="O74">
        <f>'Core Indicators'!BF74</f>
        <v>1</v>
      </c>
      <c r="P74">
        <f t="shared" si="19"/>
        <v>1</v>
      </c>
      <c r="Q74" s="242" t="str">
        <f>'Core Indicators'!BN74</f>
        <v>x</v>
      </c>
      <c r="R74" s="213">
        <f t="shared" si="20"/>
        <v>1.6666666666666667</v>
      </c>
      <c r="S74" s="243" t="str">
        <f t="shared" si="29"/>
        <v>x</v>
      </c>
      <c r="T74" s="244" t="str">
        <f>'Core Indicators'!DJ74</f>
        <v>x</v>
      </c>
      <c r="U74" s="244" t="str">
        <f>'Core Indicators'!DR74</f>
        <v>x</v>
      </c>
      <c r="V74" s="244" t="str">
        <f>'Core Indicators'!DZ74</f>
        <v>x</v>
      </c>
      <c r="W74" s="244">
        <f>'Core Indicators'!EH74</f>
        <v>1</v>
      </c>
      <c r="X74" s="244">
        <f>'Core Indicators'!EP74</f>
        <v>1</v>
      </c>
      <c r="Y74" s="213">
        <f t="shared" si="21"/>
        <v>1.3</v>
      </c>
      <c r="Z74" s="213">
        <f t="shared" si="22"/>
        <v>1</v>
      </c>
      <c r="AA74" s="242">
        <v>1</v>
      </c>
      <c r="AB74" s="242">
        <v>1</v>
      </c>
      <c r="AC74" s="242" t="str">
        <f>'Core Indicators'!EX74</f>
        <v>x</v>
      </c>
      <c r="AD74" s="213">
        <f t="shared" si="23"/>
        <v>1</v>
      </c>
      <c r="AE74" s="242">
        <v>1</v>
      </c>
      <c r="AF74" s="213">
        <f t="shared" si="24"/>
        <v>1.5</v>
      </c>
      <c r="AG74" s="242">
        <f>'Core Indicators'!FF74</f>
        <v>2</v>
      </c>
      <c r="AH74" s="242">
        <f t="shared" si="25"/>
        <v>1</v>
      </c>
      <c r="AI74" t="str">
        <f>'Core Indicators'!GD74</f>
        <v>x</v>
      </c>
      <c r="AJ74" t="str">
        <f>'Core Indicators'!GL74</f>
        <v>x</v>
      </c>
      <c r="AK74">
        <f>'Core Indicators'!GT74</f>
        <v>1</v>
      </c>
      <c r="AL74">
        <f>'Core Indicators'!HB74</f>
        <v>1</v>
      </c>
      <c r="AM74">
        <f t="shared" si="26"/>
        <v>1</v>
      </c>
      <c r="AN74">
        <f>'Core Indicators'!HJ74</f>
        <v>1</v>
      </c>
      <c r="AO74">
        <f>'Core Indicators'!HR74</f>
        <v>1</v>
      </c>
      <c r="AP74">
        <f t="shared" si="27"/>
        <v>1</v>
      </c>
      <c r="AQ74">
        <f>'Core Indicators'!HZ74</f>
        <v>1</v>
      </c>
      <c r="AR74">
        <f>'Core Indicators'!IH74</f>
        <v>1</v>
      </c>
      <c r="AS74">
        <f>'Core Indicators'!IP74</f>
        <v>1</v>
      </c>
      <c r="AT74">
        <f t="shared" si="16"/>
        <v>1</v>
      </c>
    </row>
    <row r="75" spans="1:46" x14ac:dyDescent="0.35">
      <c r="A75" s="242" t="str">
        <f>Lists!A:A</f>
        <v>Niger</v>
      </c>
      <c r="B75" s="242" t="str">
        <f>Lists!F:F</f>
        <v>Multiple crises country</v>
      </c>
      <c r="C75" s="242" t="str">
        <f>Lists!B:B</f>
        <v>Multiple crises in Niger</v>
      </c>
      <c r="D75" s="242" t="str">
        <f>Lists!C:C</f>
        <v>NER001</v>
      </c>
      <c r="E75" s="242" t="str">
        <f>Lists!D:D</f>
        <v>NER</v>
      </c>
      <c r="F75" s="213" t="str">
        <f t="shared" si="15"/>
        <v>Medium Reliability</v>
      </c>
      <c r="G75" s="213">
        <f t="shared" si="17"/>
        <v>1</v>
      </c>
      <c r="H75" s="243">
        <f t="shared" si="28"/>
        <v>1.6</v>
      </c>
      <c r="I75" s="242">
        <f>'Core Indicators'!R75</f>
        <v>1</v>
      </c>
      <c r="J75" s="242">
        <f>'Core Indicators'!Z75</f>
        <v>2</v>
      </c>
      <c r="K75" s="213">
        <f t="shared" si="18"/>
        <v>1.5</v>
      </c>
      <c r="L75" s="242">
        <f>'Core Indicators'!AH75</f>
        <v>2</v>
      </c>
      <c r="M75" s="242">
        <f>'Core Indicators'!AP75</f>
        <v>1</v>
      </c>
      <c r="N75" t="str">
        <f>'Core Indicators'!AX75</f>
        <v>x</v>
      </c>
      <c r="O75" t="str">
        <f>'Core Indicators'!BF75</f>
        <v>x</v>
      </c>
      <c r="P75" t="str">
        <f t="shared" si="19"/>
        <v>x</v>
      </c>
      <c r="Q75" s="242">
        <f>'Core Indicators'!BN75</f>
        <v>2</v>
      </c>
      <c r="R75" s="213">
        <f t="shared" si="20"/>
        <v>1.6666666666666667</v>
      </c>
      <c r="S75" s="243">
        <f t="shared" si="29"/>
        <v>2</v>
      </c>
      <c r="T75" s="244">
        <f>'Core Indicators'!DJ75</f>
        <v>2</v>
      </c>
      <c r="U75" s="244">
        <f>'Core Indicators'!DR75</f>
        <v>2</v>
      </c>
      <c r="V75" s="244">
        <f>'Core Indicators'!DZ75</f>
        <v>2</v>
      </c>
      <c r="W75" s="244">
        <f>'Core Indicators'!EH75</f>
        <v>2</v>
      </c>
      <c r="X75" s="244">
        <f>'Core Indicators'!EP75</f>
        <v>2</v>
      </c>
      <c r="Y75" s="213">
        <f t="shared" si="21"/>
        <v>1.1000000000000001</v>
      </c>
      <c r="Z75" s="213">
        <f t="shared" si="22"/>
        <v>1.1666666666666667</v>
      </c>
      <c r="AA75" s="242">
        <v>1</v>
      </c>
      <c r="AB75" s="242">
        <v>1</v>
      </c>
      <c r="AC75" s="242">
        <f>'Core Indicators'!EX75</f>
        <v>2</v>
      </c>
      <c r="AD75" s="213">
        <f t="shared" si="23"/>
        <v>1.5</v>
      </c>
      <c r="AE75" s="242">
        <v>1</v>
      </c>
      <c r="AF75" s="213">
        <f t="shared" si="24"/>
        <v>1</v>
      </c>
      <c r="AG75" s="242">
        <f>'Core Indicators'!FF75</f>
        <v>1</v>
      </c>
      <c r="AH75" s="242">
        <f t="shared" si="25"/>
        <v>1</v>
      </c>
      <c r="AI75">
        <f>'Core Indicators'!GD75</f>
        <v>1</v>
      </c>
      <c r="AJ75">
        <f>'Core Indicators'!GL75</f>
        <v>1</v>
      </c>
      <c r="AK75">
        <f>'Core Indicators'!GT75</f>
        <v>1</v>
      </c>
      <c r="AL75">
        <f>'Core Indicators'!HB75</f>
        <v>1</v>
      </c>
      <c r="AM75">
        <f t="shared" si="26"/>
        <v>1</v>
      </c>
      <c r="AN75">
        <f>'Core Indicators'!HJ75</f>
        <v>1</v>
      </c>
      <c r="AO75">
        <f>'Core Indicators'!HR75</f>
        <v>1</v>
      </c>
      <c r="AP75">
        <f t="shared" si="27"/>
        <v>1</v>
      </c>
      <c r="AQ75">
        <f>'Core Indicators'!HZ75</f>
        <v>1</v>
      </c>
      <c r="AR75">
        <f>'Core Indicators'!IH75</f>
        <v>1</v>
      </c>
      <c r="AS75">
        <f>'Core Indicators'!IP75</f>
        <v>1</v>
      </c>
      <c r="AT75">
        <f t="shared" si="16"/>
        <v>1</v>
      </c>
    </row>
    <row r="76" spans="1:46" x14ac:dyDescent="0.35">
      <c r="A76" s="242" t="str">
        <f>Lists!A:A</f>
        <v>Niger</v>
      </c>
      <c r="B76" s="242" t="str">
        <f>Lists!F:F</f>
        <v>Conflict</v>
      </c>
      <c r="C76" s="242" t="str">
        <f>Lists!B:B</f>
        <v>Boko Haram in Niger</v>
      </c>
      <c r="D76" s="242" t="str">
        <f>Lists!C:C</f>
        <v>NER002</v>
      </c>
      <c r="E76" s="242" t="str">
        <f>Lists!D:D</f>
        <v>NER</v>
      </c>
      <c r="F76" s="213" t="str">
        <f t="shared" si="15"/>
        <v>Medium Reliability</v>
      </c>
      <c r="G76" s="213">
        <f t="shared" si="17"/>
        <v>1</v>
      </c>
      <c r="H76" s="243">
        <f t="shared" si="28"/>
        <v>2.1</v>
      </c>
      <c r="I76" s="242">
        <f>'Core Indicators'!R76</f>
        <v>1</v>
      </c>
      <c r="J76" s="242">
        <f>'Core Indicators'!Z76</f>
        <v>2</v>
      </c>
      <c r="K76" s="213">
        <f t="shared" si="18"/>
        <v>1.5</v>
      </c>
      <c r="L76" s="242">
        <f>'Core Indicators'!AH76</f>
        <v>3</v>
      </c>
      <c r="M76" s="242">
        <f>'Core Indicators'!AP76</f>
        <v>2</v>
      </c>
      <c r="N76" t="str">
        <f>'Core Indicators'!AX76</f>
        <v>x</v>
      </c>
      <c r="O76" t="str">
        <f>'Core Indicators'!BF76</f>
        <v>x</v>
      </c>
      <c r="P76" t="str">
        <f t="shared" si="19"/>
        <v>x</v>
      </c>
      <c r="Q76" s="242">
        <f>'Core Indicators'!BN76</f>
        <v>2</v>
      </c>
      <c r="R76" s="213">
        <f t="shared" si="20"/>
        <v>2.3333333333333335</v>
      </c>
      <c r="S76" s="243">
        <f t="shared" si="29"/>
        <v>2.6</v>
      </c>
      <c r="T76" s="244">
        <f>'Core Indicators'!DJ76</f>
        <v>2</v>
      </c>
      <c r="U76" s="244">
        <f>'Core Indicators'!DR76</f>
        <v>3</v>
      </c>
      <c r="V76" s="244">
        <f>'Core Indicators'!DZ76</f>
        <v>3</v>
      </c>
      <c r="W76" s="244">
        <f>'Core Indicators'!EH76</f>
        <v>3</v>
      </c>
      <c r="X76" s="244">
        <f>'Core Indicators'!EP76</f>
        <v>2</v>
      </c>
      <c r="Y76" s="213">
        <f t="shared" si="21"/>
        <v>1.1000000000000001</v>
      </c>
      <c r="Z76" s="213">
        <f t="shared" si="22"/>
        <v>1.1666666666666667</v>
      </c>
      <c r="AA76" s="242">
        <v>1</v>
      </c>
      <c r="AB76" s="242">
        <v>1</v>
      </c>
      <c r="AC76" s="242">
        <f>'Core Indicators'!EX76</f>
        <v>2</v>
      </c>
      <c r="AD76" s="213">
        <f t="shared" si="23"/>
        <v>1.5</v>
      </c>
      <c r="AE76" s="242">
        <v>1</v>
      </c>
      <c r="AF76" s="213">
        <f t="shared" si="24"/>
        <v>1</v>
      </c>
      <c r="AG76" s="242">
        <f>'Core Indicators'!FF76</f>
        <v>1</v>
      </c>
      <c r="AH76" s="242">
        <f t="shared" si="25"/>
        <v>1</v>
      </c>
      <c r="AI76">
        <f>'Core Indicators'!GD76</f>
        <v>1</v>
      </c>
      <c r="AJ76">
        <f>'Core Indicators'!GL76</f>
        <v>1</v>
      </c>
      <c r="AK76">
        <f>'Core Indicators'!GT76</f>
        <v>1</v>
      </c>
      <c r="AL76">
        <f>'Core Indicators'!HB76</f>
        <v>1</v>
      </c>
      <c r="AM76">
        <f t="shared" si="26"/>
        <v>1</v>
      </c>
      <c r="AN76">
        <f>'Core Indicators'!HJ76</f>
        <v>1</v>
      </c>
      <c r="AO76">
        <f>'Core Indicators'!HR76</f>
        <v>1</v>
      </c>
      <c r="AP76">
        <f t="shared" si="27"/>
        <v>1</v>
      </c>
      <c r="AQ76">
        <f>'Core Indicators'!HZ76</f>
        <v>1</v>
      </c>
      <c r="AR76">
        <f>'Core Indicators'!IH76</f>
        <v>1</v>
      </c>
      <c r="AS76">
        <f>'Core Indicators'!IP76</f>
        <v>1</v>
      </c>
      <c r="AT76">
        <f t="shared" si="16"/>
        <v>1</v>
      </c>
    </row>
    <row r="77" spans="1:46" x14ac:dyDescent="0.35">
      <c r="A77" s="242" t="str">
        <f>Lists!A:A</f>
        <v>Niger</v>
      </c>
      <c r="B77" s="242" t="str">
        <f>Lists!F:F</f>
        <v>Conflict</v>
      </c>
      <c r="C77" s="242" t="str">
        <f>Lists!B:B</f>
        <v>Mali/Burkina Faso conflict</v>
      </c>
      <c r="D77" s="242" t="str">
        <f>Lists!C:C</f>
        <v>NER003</v>
      </c>
      <c r="E77" s="242" t="str">
        <f>Lists!D:D</f>
        <v>NER</v>
      </c>
      <c r="F77" s="213" t="str">
        <f t="shared" si="15"/>
        <v>Medium Reliability</v>
      </c>
      <c r="G77" s="213">
        <f t="shared" si="17"/>
        <v>0</v>
      </c>
      <c r="H77" s="243">
        <f t="shared" si="28"/>
        <v>1.9</v>
      </c>
      <c r="I77" s="242">
        <f>'Core Indicators'!R77</f>
        <v>2</v>
      </c>
      <c r="J77" s="242">
        <f>'Core Indicators'!Z77</f>
        <v>2</v>
      </c>
      <c r="K77" s="213">
        <f t="shared" si="18"/>
        <v>2</v>
      </c>
      <c r="L77" s="242">
        <f>'Core Indicators'!AH77</f>
        <v>2</v>
      </c>
      <c r="M77" s="242">
        <f>'Core Indicators'!AP77</f>
        <v>1</v>
      </c>
      <c r="N77">
        <f>'Core Indicators'!AX77</f>
        <v>2</v>
      </c>
      <c r="O77">
        <f>'Core Indicators'!BF77</f>
        <v>2</v>
      </c>
      <c r="P77">
        <f t="shared" si="19"/>
        <v>2</v>
      </c>
      <c r="Q77" s="242">
        <f>'Core Indicators'!BN77</f>
        <v>2</v>
      </c>
      <c r="R77" s="213">
        <f t="shared" si="20"/>
        <v>1.8</v>
      </c>
      <c r="S77" s="243">
        <f t="shared" si="29"/>
        <v>2</v>
      </c>
      <c r="T77" s="244">
        <f>'Core Indicators'!DJ77</f>
        <v>2</v>
      </c>
      <c r="U77" s="244">
        <f>'Core Indicators'!DR77</f>
        <v>2</v>
      </c>
      <c r="V77" s="244">
        <f>'Core Indicators'!DZ77</f>
        <v>2</v>
      </c>
      <c r="W77" s="244">
        <f>'Core Indicators'!EH77</f>
        <v>2</v>
      </c>
      <c r="X77" s="244">
        <f>'Core Indicators'!EP77</f>
        <v>2</v>
      </c>
      <c r="Y77" s="213">
        <f t="shared" si="21"/>
        <v>1.3</v>
      </c>
      <c r="Z77" s="213">
        <f t="shared" si="22"/>
        <v>1.1666666666666667</v>
      </c>
      <c r="AA77" s="242">
        <v>1</v>
      </c>
      <c r="AB77" s="242">
        <v>1</v>
      </c>
      <c r="AC77" s="242">
        <f>'Core Indicators'!EX77</f>
        <v>2</v>
      </c>
      <c r="AD77" s="213">
        <f t="shared" si="23"/>
        <v>1.5</v>
      </c>
      <c r="AE77" s="242">
        <v>1</v>
      </c>
      <c r="AF77" s="213">
        <f t="shared" si="24"/>
        <v>1.5</v>
      </c>
      <c r="AG77" s="242">
        <f>'Core Indicators'!FF77</f>
        <v>2</v>
      </c>
      <c r="AH77" s="242">
        <f t="shared" si="25"/>
        <v>1</v>
      </c>
      <c r="AI77">
        <f>'Core Indicators'!GD77</f>
        <v>1</v>
      </c>
      <c r="AJ77">
        <f>'Core Indicators'!GL77</f>
        <v>1</v>
      </c>
      <c r="AK77">
        <f>'Core Indicators'!GT77</f>
        <v>1</v>
      </c>
      <c r="AL77">
        <f>'Core Indicators'!HB77</f>
        <v>1</v>
      </c>
      <c r="AM77">
        <f t="shared" si="26"/>
        <v>1</v>
      </c>
      <c r="AN77">
        <f>'Core Indicators'!HJ77</f>
        <v>1</v>
      </c>
      <c r="AO77">
        <f>'Core Indicators'!HR77</f>
        <v>1</v>
      </c>
      <c r="AP77">
        <f t="shared" si="27"/>
        <v>1</v>
      </c>
      <c r="AQ77">
        <f>'Core Indicators'!HZ77</f>
        <v>1</v>
      </c>
      <c r="AR77">
        <f>'Core Indicators'!IH77</f>
        <v>1</v>
      </c>
      <c r="AS77">
        <f>'Core Indicators'!IP77</f>
        <v>1</v>
      </c>
      <c r="AT77">
        <f t="shared" si="16"/>
        <v>1</v>
      </c>
    </row>
    <row r="78" spans="1:46" x14ac:dyDescent="0.35">
      <c r="A78" s="242" t="str">
        <f>Lists!A:A</f>
        <v>Nigeria</v>
      </c>
      <c r="B78" s="242" t="str">
        <f>Lists!F:F</f>
        <v>Complex crisis</v>
      </c>
      <c r="C78" s="242" t="str">
        <f>Lists!B:B</f>
        <v>Complex crisis in Nigeria</v>
      </c>
      <c r="D78" s="242" t="str">
        <f>Lists!C:C</f>
        <v>NGA001</v>
      </c>
      <c r="E78" s="242" t="str">
        <f>Lists!D:D</f>
        <v>NGA</v>
      </c>
      <c r="F78" s="213" t="str">
        <f t="shared" si="15"/>
        <v>Medium Reliability</v>
      </c>
      <c r="G78" s="213">
        <f t="shared" si="17"/>
        <v>1</v>
      </c>
      <c r="H78" s="243">
        <f t="shared" si="28"/>
        <v>2.2000000000000002</v>
      </c>
      <c r="I78" s="242">
        <f>'Core Indicators'!R78</f>
        <v>2</v>
      </c>
      <c r="J78" s="242">
        <f>'Core Indicators'!Z78</f>
        <v>2</v>
      </c>
      <c r="K78" s="213">
        <f t="shared" si="18"/>
        <v>2</v>
      </c>
      <c r="L78" s="242">
        <f>'Core Indicators'!AH78</f>
        <v>2</v>
      </c>
      <c r="M78" s="242">
        <f>'Core Indicators'!AP78</f>
        <v>2</v>
      </c>
      <c r="N78" t="str">
        <f>'Core Indicators'!AX78</f>
        <v>x</v>
      </c>
      <c r="O78" t="str">
        <f>'Core Indicators'!BF78</f>
        <v>x</v>
      </c>
      <c r="P78" t="str">
        <f t="shared" si="19"/>
        <v>x</v>
      </c>
      <c r="Q78" s="242">
        <f>'Core Indicators'!BN78</f>
        <v>3</v>
      </c>
      <c r="R78" s="213">
        <f t="shared" si="20"/>
        <v>2.3333333333333335</v>
      </c>
      <c r="S78" s="243">
        <f t="shared" si="29"/>
        <v>2</v>
      </c>
      <c r="T78" s="244">
        <f>'Core Indicators'!DJ78</f>
        <v>2</v>
      </c>
      <c r="U78" s="244">
        <f>'Core Indicators'!DR78</f>
        <v>2</v>
      </c>
      <c r="V78" s="244">
        <f>'Core Indicators'!DZ78</f>
        <v>2</v>
      </c>
      <c r="W78" s="244">
        <f>'Core Indicators'!EH78</f>
        <v>2</v>
      </c>
      <c r="X78" s="244">
        <f>'Core Indicators'!EP78</f>
        <v>2</v>
      </c>
      <c r="Y78" s="213">
        <f t="shared" si="21"/>
        <v>1.4</v>
      </c>
      <c r="Z78" s="213">
        <f t="shared" si="22"/>
        <v>1.3333333333333333</v>
      </c>
      <c r="AA78" s="242">
        <v>1</v>
      </c>
      <c r="AB78" s="242">
        <v>1</v>
      </c>
      <c r="AC78" s="242">
        <f>'Core Indicators'!EX78</f>
        <v>3</v>
      </c>
      <c r="AD78" s="213">
        <f t="shared" si="23"/>
        <v>2</v>
      </c>
      <c r="AE78" s="242">
        <v>1</v>
      </c>
      <c r="AF78" s="213">
        <f t="shared" si="24"/>
        <v>1.5</v>
      </c>
      <c r="AG78" s="242">
        <f>'Core Indicators'!FF78</f>
        <v>2</v>
      </c>
      <c r="AH78" s="242">
        <f t="shared" si="25"/>
        <v>1</v>
      </c>
      <c r="AI78">
        <f>'Core Indicators'!GD78</f>
        <v>1</v>
      </c>
      <c r="AJ78">
        <f>'Core Indicators'!GL78</f>
        <v>1</v>
      </c>
      <c r="AK78">
        <f>'Core Indicators'!GT78</f>
        <v>1</v>
      </c>
      <c r="AL78">
        <f>'Core Indicators'!HB78</f>
        <v>1</v>
      </c>
      <c r="AM78">
        <f t="shared" si="26"/>
        <v>1</v>
      </c>
      <c r="AN78">
        <f>'Core Indicators'!HJ78</f>
        <v>1</v>
      </c>
      <c r="AO78">
        <f>'Core Indicators'!HR78</f>
        <v>1</v>
      </c>
      <c r="AP78">
        <f t="shared" si="27"/>
        <v>1</v>
      </c>
      <c r="AQ78">
        <f>'Core Indicators'!HZ78</f>
        <v>1</v>
      </c>
      <c r="AR78">
        <f>'Core Indicators'!IH78</f>
        <v>1</v>
      </c>
      <c r="AS78">
        <f>'Core Indicators'!IP78</f>
        <v>1</v>
      </c>
      <c r="AT78">
        <f t="shared" si="16"/>
        <v>1</v>
      </c>
    </row>
    <row r="79" spans="1:46" x14ac:dyDescent="0.35">
      <c r="A79" s="242" t="str">
        <f>Lists!A:A</f>
        <v>Nigeria</v>
      </c>
      <c r="B79" s="242" t="str">
        <f>Lists!F:F</f>
        <v>Conflict</v>
      </c>
      <c r="C79" s="242" t="str">
        <f>Lists!B:B</f>
        <v>Middle belt conflict</v>
      </c>
      <c r="D79" s="242" t="str">
        <f>Lists!C:C</f>
        <v>NGA003</v>
      </c>
      <c r="E79" s="242" t="str">
        <f>Lists!D:D</f>
        <v>NGA</v>
      </c>
      <c r="F79" s="213" t="str">
        <f t="shared" si="15"/>
        <v>x</v>
      </c>
      <c r="G79" s="213">
        <f t="shared" si="17"/>
        <v>5</v>
      </c>
      <c r="H79" s="243">
        <f t="shared" si="28"/>
        <v>2</v>
      </c>
      <c r="I79" s="242">
        <f>'Core Indicators'!R79</f>
        <v>2</v>
      </c>
      <c r="J79" s="242">
        <f>'Core Indicators'!Z79</f>
        <v>2</v>
      </c>
      <c r="K79" s="213">
        <f t="shared" si="18"/>
        <v>2</v>
      </c>
      <c r="L79" s="242">
        <f>'Core Indicators'!AH79</f>
        <v>2</v>
      </c>
      <c r="M79" s="242" t="str">
        <f>'Core Indicators'!AP79</f>
        <v>x</v>
      </c>
      <c r="N79" t="str">
        <f>'Core Indicators'!AX79</f>
        <v>x</v>
      </c>
      <c r="O79" t="str">
        <f>'Core Indicators'!BF79</f>
        <v>x</v>
      </c>
      <c r="P79" t="str">
        <f t="shared" si="19"/>
        <v>x</v>
      </c>
      <c r="Q79" s="242" t="str">
        <f>'Core Indicators'!BN79</f>
        <v>x</v>
      </c>
      <c r="R79" s="213">
        <f t="shared" si="20"/>
        <v>2</v>
      </c>
      <c r="S79" s="243" t="str">
        <f t="shared" si="29"/>
        <v>x</v>
      </c>
      <c r="T79" s="244" t="str">
        <f>'Core Indicators'!DJ79</f>
        <v>x</v>
      </c>
      <c r="U79" s="244">
        <f>'Core Indicators'!DR79</f>
        <v>2</v>
      </c>
      <c r="V79" s="244" t="str">
        <f>'Core Indicators'!DZ79</f>
        <v>x</v>
      </c>
      <c r="W79" s="244">
        <f>'Core Indicators'!EH79</f>
        <v>2</v>
      </c>
      <c r="X79" s="244">
        <f>'Core Indicators'!EP79</f>
        <v>2</v>
      </c>
      <c r="Y79" s="213">
        <f t="shared" si="21"/>
        <v>1.4</v>
      </c>
      <c r="Z79" s="213">
        <f t="shared" si="22"/>
        <v>1.3333333333333333</v>
      </c>
      <c r="AA79" s="242">
        <v>1</v>
      </c>
      <c r="AB79" s="242">
        <v>1</v>
      </c>
      <c r="AC79" s="242">
        <f>'Core Indicators'!EX79</f>
        <v>3</v>
      </c>
      <c r="AD79" s="213">
        <f t="shared" si="23"/>
        <v>2</v>
      </c>
      <c r="AE79" s="242">
        <v>1</v>
      </c>
      <c r="AF79" s="213">
        <f t="shared" si="24"/>
        <v>1.5</v>
      </c>
      <c r="AG79" s="242">
        <f>'Core Indicators'!FF79</f>
        <v>2</v>
      </c>
      <c r="AH79" s="242">
        <f t="shared" si="25"/>
        <v>1</v>
      </c>
      <c r="AI79">
        <f>'Core Indicators'!GD79</f>
        <v>1</v>
      </c>
      <c r="AJ79">
        <f>'Core Indicators'!GL79</f>
        <v>1</v>
      </c>
      <c r="AK79">
        <f>'Core Indicators'!GT79</f>
        <v>1</v>
      </c>
      <c r="AL79">
        <f>'Core Indicators'!HB79</f>
        <v>1</v>
      </c>
      <c r="AM79">
        <f t="shared" si="26"/>
        <v>1</v>
      </c>
      <c r="AN79">
        <f>'Core Indicators'!HJ79</f>
        <v>1</v>
      </c>
      <c r="AO79">
        <f>'Core Indicators'!HR79</f>
        <v>1</v>
      </c>
      <c r="AP79">
        <f t="shared" si="27"/>
        <v>1</v>
      </c>
      <c r="AQ79">
        <f>'Core Indicators'!HZ79</f>
        <v>1</v>
      </c>
      <c r="AR79">
        <f>'Core Indicators'!IH79</f>
        <v>1</v>
      </c>
      <c r="AS79">
        <f>'Core Indicators'!IP79</f>
        <v>1</v>
      </c>
      <c r="AT79">
        <f t="shared" si="16"/>
        <v>1</v>
      </c>
    </row>
    <row r="80" spans="1:46" x14ac:dyDescent="0.35">
      <c r="A80" s="242" t="str">
        <f>Lists!A:A</f>
        <v>Nigeria</v>
      </c>
      <c r="B80" s="242" t="str">
        <f>Lists!F:F</f>
        <v>Conflict</v>
      </c>
      <c r="C80" s="242" t="str">
        <f>Lists!B:B</f>
        <v>Boko Haram crisis in Nigeria</v>
      </c>
      <c r="D80" s="242" t="str">
        <f>Lists!C:C</f>
        <v>NGA004</v>
      </c>
      <c r="E80" s="242" t="str">
        <f>Lists!D:D</f>
        <v>NGA</v>
      </c>
      <c r="F80" s="213" t="str">
        <f t="shared" si="15"/>
        <v>Medium Reliability</v>
      </c>
      <c r="G80" s="213">
        <f t="shared" si="17"/>
        <v>3</v>
      </c>
      <c r="H80" s="243">
        <f t="shared" si="28"/>
        <v>2.2999999999999998</v>
      </c>
      <c r="I80" s="242">
        <f>'Core Indicators'!R80</f>
        <v>1</v>
      </c>
      <c r="J80" s="242">
        <f>'Core Indicators'!Z80</f>
        <v>2</v>
      </c>
      <c r="K80" s="213">
        <f t="shared" si="18"/>
        <v>1.5</v>
      </c>
      <c r="L80" s="242">
        <f>'Core Indicators'!AH80</f>
        <v>2</v>
      </c>
      <c r="M80" s="242">
        <f>'Core Indicators'!AP80</f>
        <v>3</v>
      </c>
      <c r="N80" t="str">
        <f>'Core Indicators'!AX80</f>
        <v>x</v>
      </c>
      <c r="O80" t="str">
        <f>'Core Indicators'!BF80</f>
        <v>x</v>
      </c>
      <c r="P80" t="str">
        <f t="shared" si="19"/>
        <v>x</v>
      </c>
      <c r="Q80" s="242">
        <f>'Core Indicators'!BN80</f>
        <v>3</v>
      </c>
      <c r="R80" s="213">
        <f t="shared" si="20"/>
        <v>2.6666666666666665</v>
      </c>
      <c r="S80" s="243">
        <f t="shared" si="29"/>
        <v>2</v>
      </c>
      <c r="T80" s="244">
        <f>'Core Indicators'!DJ80</f>
        <v>2</v>
      </c>
      <c r="U80" s="244">
        <f>'Core Indicators'!DR80</f>
        <v>2</v>
      </c>
      <c r="V80" s="244">
        <f>'Core Indicators'!DZ80</f>
        <v>2</v>
      </c>
      <c r="W80" s="244">
        <f>'Core Indicators'!EH80</f>
        <v>2</v>
      </c>
      <c r="X80" s="244" t="str">
        <f>'Core Indicators'!EP80</f>
        <v>x</v>
      </c>
      <c r="Y80" s="213">
        <f t="shared" si="21"/>
        <v>1.2</v>
      </c>
      <c r="Z80" s="213">
        <f t="shared" si="22"/>
        <v>1.3333333333333333</v>
      </c>
      <c r="AA80" s="242">
        <v>1</v>
      </c>
      <c r="AB80" s="242">
        <v>1</v>
      </c>
      <c r="AC80" s="242">
        <f>'Core Indicators'!EX80</f>
        <v>3</v>
      </c>
      <c r="AD80" s="213">
        <f t="shared" si="23"/>
        <v>2</v>
      </c>
      <c r="AE80" s="242">
        <v>1</v>
      </c>
      <c r="AF80" s="213">
        <f t="shared" si="24"/>
        <v>1</v>
      </c>
      <c r="AG80" s="242" t="str">
        <f>'Core Indicators'!FF80</f>
        <v>x</v>
      </c>
      <c r="AH80" s="242">
        <f t="shared" si="25"/>
        <v>1</v>
      </c>
      <c r="AI80">
        <f>'Core Indicators'!GD80</f>
        <v>1</v>
      </c>
      <c r="AJ80">
        <f>'Core Indicators'!GL80</f>
        <v>1</v>
      </c>
      <c r="AK80">
        <f>'Core Indicators'!GT80</f>
        <v>1</v>
      </c>
      <c r="AL80">
        <f>'Core Indicators'!HB80</f>
        <v>1</v>
      </c>
      <c r="AM80">
        <f t="shared" si="26"/>
        <v>1</v>
      </c>
      <c r="AN80">
        <f>'Core Indicators'!HJ80</f>
        <v>1</v>
      </c>
      <c r="AO80">
        <f>'Core Indicators'!HR80</f>
        <v>1</v>
      </c>
      <c r="AP80">
        <f t="shared" si="27"/>
        <v>1</v>
      </c>
      <c r="AQ80">
        <f>'Core Indicators'!HZ80</f>
        <v>1</v>
      </c>
      <c r="AR80">
        <f>'Core Indicators'!IH80</f>
        <v>1</v>
      </c>
      <c r="AS80">
        <f>'Core Indicators'!IP80</f>
        <v>1</v>
      </c>
      <c r="AT80">
        <f t="shared" si="16"/>
        <v>1</v>
      </c>
    </row>
    <row r="81" spans="1:46" x14ac:dyDescent="0.35">
      <c r="A81" s="242" t="str">
        <f>Lists!A:A</f>
        <v>Nigeria, Niger, Chad, Cameroon</v>
      </c>
      <c r="B81" s="242" t="str">
        <f>Lists!F:F</f>
        <v>Regional crisis</v>
      </c>
      <c r="C81" s="242" t="str">
        <f>Lists!B:B</f>
        <v>Regional Boko Haram Crisis</v>
      </c>
      <c r="D81" s="242" t="str">
        <f>Lists!C:C</f>
        <v>REG001</v>
      </c>
      <c r="E81" s="242" t="str">
        <f>Lists!D:D</f>
        <v>NGA, NER, TCD, CMR</v>
      </c>
      <c r="F81" s="213" t="str">
        <f t="shared" si="15"/>
        <v>Medium Reliability</v>
      </c>
      <c r="G81" s="213">
        <f t="shared" si="17"/>
        <v>1</v>
      </c>
      <c r="H81" s="243">
        <f t="shared" si="28"/>
        <v>2.7</v>
      </c>
      <c r="I81" s="242">
        <f>'Core Indicators'!R81</f>
        <v>2</v>
      </c>
      <c r="J81" s="242">
        <f>'Core Indicators'!Z81</f>
        <v>2</v>
      </c>
      <c r="K81" s="213">
        <f t="shared" si="18"/>
        <v>2</v>
      </c>
      <c r="L81" s="242">
        <f>'Core Indicators'!AH81</f>
        <v>3</v>
      </c>
      <c r="M81" s="242">
        <f>'Core Indicators'!AP81</f>
        <v>3</v>
      </c>
      <c r="N81" t="str">
        <f>'Core Indicators'!AX81</f>
        <v>x</v>
      </c>
      <c r="O81" t="str">
        <f>'Core Indicators'!BF81</f>
        <v>x</v>
      </c>
      <c r="P81" t="str">
        <f t="shared" si="19"/>
        <v>x</v>
      </c>
      <c r="Q81" s="242">
        <f>'Core Indicators'!BN81</f>
        <v>3</v>
      </c>
      <c r="R81" s="213">
        <f t="shared" si="20"/>
        <v>3</v>
      </c>
      <c r="S81" s="243">
        <f t="shared" si="29"/>
        <v>2</v>
      </c>
      <c r="T81" s="244">
        <f>'Core Indicators'!DJ81</f>
        <v>2</v>
      </c>
      <c r="U81" s="244">
        <f>'Core Indicators'!DR81</f>
        <v>2</v>
      </c>
      <c r="V81" s="244">
        <f>'Core Indicators'!DZ81</f>
        <v>2</v>
      </c>
      <c r="W81" s="244">
        <f>'Core Indicators'!EH81</f>
        <v>2</v>
      </c>
      <c r="X81" s="244">
        <f>'Core Indicators'!EP81</f>
        <v>2</v>
      </c>
      <c r="Y81" s="213">
        <f t="shared" si="21"/>
        <v>1.4</v>
      </c>
      <c r="Z81" s="213">
        <f t="shared" si="22"/>
        <v>1.3333333333333333</v>
      </c>
      <c r="AA81" s="242">
        <v>1</v>
      </c>
      <c r="AB81" s="242">
        <v>1</v>
      </c>
      <c r="AC81" s="242">
        <f>'Core Indicators'!EX81</f>
        <v>3</v>
      </c>
      <c r="AD81" s="213">
        <f t="shared" si="23"/>
        <v>2</v>
      </c>
      <c r="AE81" s="242">
        <v>1</v>
      </c>
      <c r="AF81" s="213">
        <f t="shared" si="24"/>
        <v>1.5</v>
      </c>
      <c r="AG81" s="242">
        <f>'Core Indicators'!FF81</f>
        <v>2</v>
      </c>
      <c r="AH81" s="242">
        <f t="shared" si="25"/>
        <v>1</v>
      </c>
      <c r="AI81">
        <f>'Core Indicators'!GD81</f>
        <v>1</v>
      </c>
      <c r="AJ81">
        <f>'Core Indicators'!GL81</f>
        <v>1</v>
      </c>
      <c r="AK81">
        <f>'Core Indicators'!GT81</f>
        <v>1</v>
      </c>
      <c r="AL81">
        <f>'Core Indicators'!HB81</f>
        <v>1</v>
      </c>
      <c r="AM81">
        <f t="shared" si="26"/>
        <v>1</v>
      </c>
      <c r="AN81">
        <f>'Core Indicators'!HJ81</f>
        <v>1</v>
      </c>
      <c r="AO81">
        <f>'Core Indicators'!HR81</f>
        <v>1</v>
      </c>
      <c r="AP81">
        <f t="shared" si="27"/>
        <v>1</v>
      </c>
      <c r="AQ81">
        <f>'Core Indicators'!HZ81</f>
        <v>1</v>
      </c>
      <c r="AR81">
        <f>'Core Indicators'!IH81</f>
        <v>1</v>
      </c>
      <c r="AS81">
        <f>'Core Indicators'!IP81</f>
        <v>1</v>
      </c>
      <c r="AT81">
        <f t="shared" si="16"/>
        <v>1</v>
      </c>
    </row>
    <row r="82" spans="1:46" x14ac:dyDescent="0.35">
      <c r="A82" s="242" t="str">
        <f>Lists!A:A</f>
        <v>Pakistan</v>
      </c>
      <c r="B82" s="242" t="str">
        <f>Lists!F:F</f>
        <v>Complex crisis</v>
      </c>
      <c r="C82" s="242" t="str">
        <f>Lists!B:B</f>
        <v>Complex crisis in Pakistan</v>
      </c>
      <c r="D82" s="242" t="str">
        <f>Lists!C:C</f>
        <v>PAK001</v>
      </c>
      <c r="E82" s="242" t="str">
        <f>Lists!D:D</f>
        <v>PAK</v>
      </c>
      <c r="F82" s="213" t="str">
        <f t="shared" si="15"/>
        <v>Medium Reliability</v>
      </c>
      <c r="G82" s="213">
        <f t="shared" si="17"/>
        <v>1</v>
      </c>
      <c r="H82" s="243">
        <f t="shared" si="28"/>
        <v>2.1</v>
      </c>
      <c r="I82" s="242">
        <f>'Core Indicators'!R82</f>
        <v>1</v>
      </c>
      <c r="J82" s="242">
        <f>'Core Indicators'!Z82</f>
        <v>2</v>
      </c>
      <c r="K82" s="213">
        <f t="shared" si="18"/>
        <v>1.5</v>
      </c>
      <c r="L82" s="242">
        <f>'Core Indicators'!AH82</f>
        <v>3</v>
      </c>
      <c r="M82" s="242">
        <f>'Core Indicators'!AP82</f>
        <v>2</v>
      </c>
      <c r="N82" t="str">
        <f>'Core Indicators'!AX82</f>
        <v>x</v>
      </c>
      <c r="O82" t="str">
        <f>'Core Indicators'!BF82</f>
        <v>x</v>
      </c>
      <c r="P82" t="str">
        <f t="shared" si="19"/>
        <v>x</v>
      </c>
      <c r="Q82" s="242">
        <f>'Core Indicators'!BN82</f>
        <v>2</v>
      </c>
      <c r="R82" s="213">
        <f t="shared" si="20"/>
        <v>2.3333333333333335</v>
      </c>
      <c r="S82" s="243">
        <f t="shared" si="29"/>
        <v>3</v>
      </c>
      <c r="T82" s="244">
        <f>'Core Indicators'!DJ82</f>
        <v>3</v>
      </c>
      <c r="U82" s="244">
        <f>'Core Indicators'!DR82</f>
        <v>3</v>
      </c>
      <c r="V82" s="244">
        <f>'Core Indicators'!DZ82</f>
        <v>3</v>
      </c>
      <c r="W82" s="244">
        <f>'Core Indicators'!EH82</f>
        <v>3</v>
      </c>
      <c r="X82" s="244">
        <f>'Core Indicators'!EP82</f>
        <v>3</v>
      </c>
      <c r="Y82" s="213">
        <f t="shared" si="21"/>
        <v>1.2</v>
      </c>
      <c r="Z82" s="213">
        <f t="shared" si="22"/>
        <v>1.1666666666666667</v>
      </c>
      <c r="AA82" s="242">
        <v>1</v>
      </c>
      <c r="AB82" s="242">
        <v>1</v>
      </c>
      <c r="AC82" s="242">
        <f>'Core Indicators'!EX82</f>
        <v>2</v>
      </c>
      <c r="AD82" s="213">
        <f t="shared" si="23"/>
        <v>1.5</v>
      </c>
      <c r="AE82" s="242">
        <v>1</v>
      </c>
      <c r="AF82" s="213">
        <f t="shared" si="24"/>
        <v>1.3194444444444446</v>
      </c>
      <c r="AG82" s="242">
        <f>'Core Indicators'!FF82</f>
        <v>1</v>
      </c>
      <c r="AH82" s="242">
        <f t="shared" si="25"/>
        <v>1.6388888888888891</v>
      </c>
      <c r="AI82">
        <f>'Core Indicators'!GD82</f>
        <v>1</v>
      </c>
      <c r="AJ82">
        <f>'Core Indicators'!GL82</f>
        <v>2</v>
      </c>
      <c r="AK82">
        <f>'Core Indicators'!GT82</f>
        <v>2</v>
      </c>
      <c r="AL82">
        <f>'Core Indicators'!HB82</f>
        <v>2</v>
      </c>
      <c r="AM82">
        <f t="shared" si="26"/>
        <v>1.75</v>
      </c>
      <c r="AN82">
        <f>'Core Indicators'!HJ82</f>
        <v>2</v>
      </c>
      <c r="AO82">
        <f>'Core Indicators'!HR82</f>
        <v>1</v>
      </c>
      <c r="AP82">
        <f t="shared" si="27"/>
        <v>1.5</v>
      </c>
      <c r="AQ82">
        <f>'Core Indicators'!HZ82</f>
        <v>2</v>
      </c>
      <c r="AR82">
        <f>'Core Indicators'!IH82</f>
        <v>2</v>
      </c>
      <c r="AS82">
        <f>'Core Indicators'!IP82</f>
        <v>1</v>
      </c>
      <c r="AT82">
        <f t="shared" si="16"/>
        <v>1.6666666666666667</v>
      </c>
    </row>
    <row r="83" spans="1:46" x14ac:dyDescent="0.35">
      <c r="A83" s="242" t="str">
        <f>Lists!A:A</f>
        <v>Pakistan</v>
      </c>
      <c r="B83" s="242" t="str">
        <f>Lists!F:F</f>
        <v>Conflict</v>
      </c>
      <c r="C83" s="242" t="str">
        <f>Lists!B:B</f>
        <v>Kashmir conflict in Pakistan</v>
      </c>
      <c r="D83" s="242" t="str">
        <f>Lists!C:C</f>
        <v>PAK004</v>
      </c>
      <c r="E83" s="242" t="str">
        <f>Lists!D:D</f>
        <v>PAK</v>
      </c>
      <c r="F83" s="213" t="str">
        <f t="shared" si="15"/>
        <v>Medium Reliability</v>
      </c>
      <c r="G83" s="213">
        <f t="shared" si="17"/>
        <v>0</v>
      </c>
      <c r="H83" s="243">
        <f t="shared" si="28"/>
        <v>2.1</v>
      </c>
      <c r="I83" s="242">
        <f>'Core Indicators'!R83</f>
        <v>1</v>
      </c>
      <c r="J83" s="242">
        <f>'Core Indicators'!Z83</f>
        <v>2</v>
      </c>
      <c r="K83" s="213">
        <f t="shared" si="18"/>
        <v>1.5</v>
      </c>
      <c r="L83" s="242">
        <f>'Core Indicators'!AH83</f>
        <v>2</v>
      </c>
      <c r="M83" s="242">
        <f>'Core Indicators'!AP83</f>
        <v>3</v>
      </c>
      <c r="N83">
        <f>'Core Indicators'!AX83</f>
        <v>2</v>
      </c>
      <c r="O83">
        <f>'Core Indicators'!BF83</f>
        <v>2</v>
      </c>
      <c r="P83">
        <f t="shared" si="19"/>
        <v>2</v>
      </c>
      <c r="Q83" s="242">
        <f>'Core Indicators'!BN83</f>
        <v>2</v>
      </c>
      <c r="R83" s="213">
        <f t="shared" si="20"/>
        <v>2.2999999999999998</v>
      </c>
      <c r="S83" s="243">
        <f t="shared" si="29"/>
        <v>3</v>
      </c>
      <c r="T83" s="244">
        <f>'Core Indicators'!DJ83</f>
        <v>3</v>
      </c>
      <c r="U83" s="244">
        <f>'Core Indicators'!DR83</f>
        <v>3</v>
      </c>
      <c r="V83" s="244">
        <f>'Core Indicators'!DZ83</f>
        <v>3</v>
      </c>
      <c r="W83" s="244">
        <f>'Core Indicators'!EH83</f>
        <v>3</v>
      </c>
      <c r="X83" s="244">
        <f>'Core Indicators'!EP83</f>
        <v>3</v>
      </c>
      <c r="Y83" s="213">
        <f t="shared" si="21"/>
        <v>1.7</v>
      </c>
      <c r="Z83" s="213">
        <f t="shared" si="22"/>
        <v>1.1666666666666667</v>
      </c>
      <c r="AA83" s="242">
        <v>1</v>
      </c>
      <c r="AB83" s="242">
        <v>1</v>
      </c>
      <c r="AC83" s="242">
        <f>'Core Indicators'!EX83</f>
        <v>2</v>
      </c>
      <c r="AD83" s="213">
        <f t="shared" si="23"/>
        <v>1.5</v>
      </c>
      <c r="AE83" s="242">
        <v>1</v>
      </c>
      <c r="AF83" s="213">
        <f t="shared" si="24"/>
        <v>2.2361111111111107</v>
      </c>
      <c r="AG83" s="242">
        <f>'Core Indicators'!FF83</f>
        <v>2</v>
      </c>
      <c r="AH83" s="242">
        <f t="shared" si="25"/>
        <v>2.4722222222222219</v>
      </c>
      <c r="AI83">
        <f>'Core Indicators'!GD83</f>
        <v>1</v>
      </c>
      <c r="AJ83">
        <f>'Core Indicators'!GL83</f>
        <v>3</v>
      </c>
      <c r="AK83">
        <f>'Core Indicators'!GT83</f>
        <v>2</v>
      </c>
      <c r="AL83">
        <f>'Core Indicators'!HB83</f>
        <v>3</v>
      </c>
      <c r="AM83">
        <f t="shared" si="26"/>
        <v>2.25</v>
      </c>
      <c r="AN83">
        <f>'Core Indicators'!HJ83</f>
        <v>3</v>
      </c>
      <c r="AO83">
        <f>'Core Indicators'!HR83</f>
        <v>2</v>
      </c>
      <c r="AP83">
        <f t="shared" si="27"/>
        <v>2.5</v>
      </c>
      <c r="AQ83">
        <f>'Core Indicators'!HZ83</f>
        <v>3</v>
      </c>
      <c r="AR83">
        <f>'Core Indicators'!IH83</f>
        <v>3</v>
      </c>
      <c r="AS83">
        <f>'Core Indicators'!IP83</f>
        <v>2</v>
      </c>
      <c r="AT83">
        <f t="shared" si="16"/>
        <v>2.6666666666666665</v>
      </c>
    </row>
    <row r="84" spans="1:46" x14ac:dyDescent="0.35">
      <c r="A84" s="242" t="str">
        <f>Lists!A:A</f>
        <v>Palestine</v>
      </c>
      <c r="B84" s="242" t="str">
        <f>Lists!F:F</f>
        <v>Conflict</v>
      </c>
      <c r="C84" s="242" t="str">
        <f>Lists!B:B</f>
        <v>Conflict in Palestine</v>
      </c>
      <c r="D84" s="242" t="str">
        <f>Lists!C:C</f>
        <v>PSE002</v>
      </c>
      <c r="E84" s="242" t="str">
        <f>Lists!D:D</f>
        <v>PSE</v>
      </c>
      <c r="F84" s="213" t="str">
        <f t="shared" si="15"/>
        <v>Medium Reliability</v>
      </c>
      <c r="G84" s="213">
        <f t="shared" si="17"/>
        <v>0</v>
      </c>
      <c r="H84" s="243">
        <f t="shared" si="28"/>
        <v>1.4</v>
      </c>
      <c r="I84" s="242">
        <f>'Core Indicators'!R84</f>
        <v>2</v>
      </c>
      <c r="J84" s="242">
        <f>'Core Indicators'!Z84</f>
        <v>1</v>
      </c>
      <c r="K84" s="213">
        <f t="shared" si="18"/>
        <v>1.5</v>
      </c>
      <c r="L84" s="242">
        <f>'Core Indicators'!AH84</f>
        <v>1</v>
      </c>
      <c r="M84" s="242">
        <f>'Core Indicators'!AP84</f>
        <v>2</v>
      </c>
      <c r="N84">
        <f>'Core Indicators'!AX84</f>
        <v>1</v>
      </c>
      <c r="O84" t="str">
        <f>'Core Indicators'!BF84</f>
        <v>x</v>
      </c>
      <c r="P84">
        <f t="shared" si="19"/>
        <v>1</v>
      </c>
      <c r="Q84" s="242">
        <f>'Core Indicators'!BN84</f>
        <v>1</v>
      </c>
      <c r="R84" s="213">
        <f t="shared" si="20"/>
        <v>1.3</v>
      </c>
      <c r="S84" s="243">
        <f t="shared" si="29"/>
        <v>2.8</v>
      </c>
      <c r="T84" s="244">
        <f>'Core Indicators'!DJ84</f>
        <v>2</v>
      </c>
      <c r="U84" s="244">
        <f>'Core Indicators'!DR84</f>
        <v>3</v>
      </c>
      <c r="V84" s="244">
        <f>'Core Indicators'!DZ84</f>
        <v>3</v>
      </c>
      <c r="W84" s="244">
        <f>'Core Indicators'!EH84</f>
        <v>3</v>
      </c>
      <c r="X84" s="244">
        <f>'Core Indicators'!EP84</f>
        <v>3</v>
      </c>
      <c r="Y84" s="213">
        <f t="shared" si="21"/>
        <v>1.5</v>
      </c>
      <c r="Z84" s="213">
        <f t="shared" si="22"/>
        <v>1</v>
      </c>
      <c r="AA84" s="242">
        <v>1</v>
      </c>
      <c r="AB84" s="242">
        <v>1</v>
      </c>
      <c r="AC84" s="242">
        <f>'Core Indicators'!EX84</f>
        <v>1</v>
      </c>
      <c r="AD84" s="213">
        <f t="shared" si="23"/>
        <v>1</v>
      </c>
      <c r="AE84" s="242">
        <v>1</v>
      </c>
      <c r="AF84" s="213">
        <f t="shared" si="24"/>
        <v>2</v>
      </c>
      <c r="AG84" s="242">
        <f>'Core Indicators'!FF84</f>
        <v>2</v>
      </c>
      <c r="AH84" s="242">
        <f t="shared" si="25"/>
        <v>2</v>
      </c>
      <c r="AI84">
        <f>'Core Indicators'!GD84</f>
        <v>2</v>
      </c>
      <c r="AJ84">
        <f>'Core Indicators'!GL84</f>
        <v>2</v>
      </c>
      <c r="AK84">
        <f>'Core Indicators'!GT84</f>
        <v>2</v>
      </c>
      <c r="AL84">
        <f>'Core Indicators'!HB84</f>
        <v>2</v>
      </c>
      <c r="AM84">
        <f t="shared" si="26"/>
        <v>2</v>
      </c>
      <c r="AN84">
        <f>'Core Indicators'!HJ84</f>
        <v>2</v>
      </c>
      <c r="AO84">
        <f>'Core Indicators'!HR84</f>
        <v>2</v>
      </c>
      <c r="AP84">
        <f t="shared" si="27"/>
        <v>2</v>
      </c>
      <c r="AQ84">
        <f>'Core Indicators'!HZ84</f>
        <v>2</v>
      </c>
      <c r="AR84">
        <f>'Core Indicators'!IH84</f>
        <v>2</v>
      </c>
      <c r="AS84">
        <f>'Core Indicators'!IP84</f>
        <v>2</v>
      </c>
      <c r="AT84">
        <f t="shared" si="16"/>
        <v>2</v>
      </c>
    </row>
    <row r="85" spans="1:46" x14ac:dyDescent="0.35">
      <c r="A85" s="242" t="str">
        <f>Lists!A:A</f>
        <v>Papua New Guinea</v>
      </c>
      <c r="B85" s="242" t="str">
        <f>Lists!F:F</f>
        <v>Complex crisis</v>
      </c>
      <c r="C85" s="242" t="str">
        <f>Lists!B:B</f>
        <v>Complex crisis in PNG</v>
      </c>
      <c r="D85" s="242" t="str">
        <f>Lists!C:C</f>
        <v>PNG002</v>
      </c>
      <c r="E85" s="242" t="str">
        <f>Lists!D:D</f>
        <v>PNG</v>
      </c>
      <c r="F85" s="213" t="str">
        <f t="shared" si="15"/>
        <v>x</v>
      </c>
      <c r="G85" s="213">
        <f t="shared" si="17"/>
        <v>3</v>
      </c>
      <c r="H85" s="243">
        <f t="shared" si="28"/>
        <v>2</v>
      </c>
      <c r="I85" s="242">
        <f>'Core Indicators'!R85</f>
        <v>2</v>
      </c>
      <c r="J85" s="242">
        <f>'Core Indicators'!Z85</f>
        <v>2</v>
      </c>
      <c r="K85" s="213">
        <f t="shared" si="18"/>
        <v>2</v>
      </c>
      <c r="L85" s="242">
        <f>'Core Indicators'!AH85</f>
        <v>2</v>
      </c>
      <c r="M85" s="242" t="str">
        <f>'Core Indicators'!AP85</f>
        <v>x</v>
      </c>
      <c r="N85">
        <f>'Core Indicators'!AX85</f>
        <v>2</v>
      </c>
      <c r="O85">
        <f>'Core Indicators'!BF85</f>
        <v>2</v>
      </c>
      <c r="P85">
        <f t="shared" si="19"/>
        <v>2</v>
      </c>
      <c r="Q85" s="242">
        <f>'Core Indicators'!BN85</f>
        <v>2</v>
      </c>
      <c r="R85" s="213">
        <f t="shared" si="20"/>
        <v>2</v>
      </c>
      <c r="S85" s="243" t="str">
        <f t="shared" si="29"/>
        <v>x</v>
      </c>
      <c r="T85" s="244" t="str">
        <f>'Core Indicators'!DJ85</f>
        <v>x</v>
      </c>
      <c r="U85" s="244">
        <f>'Core Indicators'!DR85</f>
        <v>2</v>
      </c>
      <c r="V85" s="244">
        <f>'Core Indicators'!DZ85</f>
        <v>2</v>
      </c>
      <c r="W85" s="244" t="str">
        <f>'Core Indicators'!EH85</f>
        <v>x</v>
      </c>
      <c r="X85" s="244">
        <f>'Core Indicators'!EP85</f>
        <v>2</v>
      </c>
      <c r="Y85" s="213">
        <f t="shared" si="21"/>
        <v>1.3</v>
      </c>
      <c r="Z85" s="213">
        <f t="shared" si="22"/>
        <v>1.1666666666666667</v>
      </c>
      <c r="AA85" s="242">
        <v>1</v>
      </c>
      <c r="AB85" s="242">
        <v>1</v>
      </c>
      <c r="AC85" s="242">
        <f>'Core Indicators'!EX85</f>
        <v>2</v>
      </c>
      <c r="AD85" s="213">
        <f t="shared" si="23"/>
        <v>1.5</v>
      </c>
      <c r="AE85" s="242">
        <v>1</v>
      </c>
      <c r="AF85" s="213">
        <f t="shared" si="24"/>
        <v>1.5</v>
      </c>
      <c r="AG85" s="242">
        <f>'Core Indicators'!FF85</f>
        <v>2</v>
      </c>
      <c r="AH85" s="242">
        <f t="shared" si="25"/>
        <v>1</v>
      </c>
      <c r="AI85">
        <f>'Core Indicators'!GD85</f>
        <v>1</v>
      </c>
      <c r="AJ85">
        <f>'Core Indicators'!GL85</f>
        <v>1</v>
      </c>
      <c r="AK85">
        <f>'Core Indicators'!GT85</f>
        <v>1</v>
      </c>
      <c r="AL85">
        <f>'Core Indicators'!HB85</f>
        <v>1</v>
      </c>
      <c r="AM85">
        <f t="shared" si="26"/>
        <v>1</v>
      </c>
      <c r="AN85">
        <f>'Core Indicators'!HJ85</f>
        <v>1</v>
      </c>
      <c r="AO85">
        <f>'Core Indicators'!HR85</f>
        <v>1</v>
      </c>
      <c r="AP85">
        <f t="shared" si="27"/>
        <v>1</v>
      </c>
      <c r="AQ85">
        <f>'Core Indicators'!HZ85</f>
        <v>1</v>
      </c>
      <c r="AR85">
        <f>'Core Indicators'!IH85</f>
        <v>1</v>
      </c>
      <c r="AS85">
        <f>'Core Indicators'!IP85</f>
        <v>1</v>
      </c>
      <c r="AT85">
        <f t="shared" si="16"/>
        <v>1</v>
      </c>
    </row>
    <row r="86" spans="1:46" x14ac:dyDescent="0.35">
      <c r="A86" s="242" t="str">
        <f>Lists!A:A</f>
        <v>Peru</v>
      </c>
      <c r="B86" s="242" t="str">
        <f>Lists!F:F</f>
        <v>International displacement</v>
      </c>
      <c r="C86" s="242" t="str">
        <f>Lists!B:B</f>
        <v>Venezuela displacement in Peru</v>
      </c>
      <c r="D86" s="242" t="str">
        <f>Lists!C:C</f>
        <v>PER002</v>
      </c>
      <c r="E86" s="242" t="str">
        <f>Lists!D:D</f>
        <v>PER</v>
      </c>
      <c r="F86" s="213" t="str">
        <f t="shared" si="15"/>
        <v>Medium Reliability</v>
      </c>
      <c r="G86" s="213">
        <f t="shared" si="17"/>
        <v>0</v>
      </c>
      <c r="H86" s="243">
        <f t="shared" si="28"/>
        <v>2</v>
      </c>
      <c r="I86" s="242">
        <f>'Core Indicators'!R86</f>
        <v>2</v>
      </c>
      <c r="J86" s="242">
        <f>'Core Indicators'!Z86</f>
        <v>2</v>
      </c>
      <c r="K86" s="213">
        <f t="shared" si="18"/>
        <v>2</v>
      </c>
      <c r="L86" s="242">
        <f>'Core Indicators'!AH86</f>
        <v>2</v>
      </c>
      <c r="M86" s="242">
        <f>'Core Indicators'!AP86</f>
        <v>2</v>
      </c>
      <c r="N86">
        <f>'Core Indicators'!AX86</f>
        <v>2</v>
      </c>
      <c r="O86">
        <f>'Core Indicators'!BF86</f>
        <v>2</v>
      </c>
      <c r="P86">
        <f t="shared" si="19"/>
        <v>2</v>
      </c>
      <c r="Q86" s="242">
        <f>'Core Indicators'!BN86</f>
        <v>2</v>
      </c>
      <c r="R86" s="213">
        <f t="shared" si="20"/>
        <v>2</v>
      </c>
      <c r="S86" s="243">
        <f t="shared" si="29"/>
        <v>2</v>
      </c>
      <c r="T86" s="244">
        <f>'Core Indicators'!DJ86</f>
        <v>2</v>
      </c>
      <c r="U86" s="244">
        <f>'Core Indicators'!DR86</f>
        <v>2</v>
      </c>
      <c r="V86" s="244">
        <f>'Core Indicators'!DZ86</f>
        <v>2</v>
      </c>
      <c r="W86" s="244">
        <f>'Core Indicators'!EH86</f>
        <v>2</v>
      </c>
      <c r="X86" s="244">
        <f>'Core Indicators'!EP86</f>
        <v>2</v>
      </c>
      <c r="Y86" s="213">
        <f t="shared" si="21"/>
        <v>1.6</v>
      </c>
      <c r="Z86" s="213">
        <f t="shared" si="22"/>
        <v>1.1666666666666667</v>
      </c>
      <c r="AA86" s="242">
        <v>1</v>
      </c>
      <c r="AB86" s="242">
        <v>1</v>
      </c>
      <c r="AC86" s="242">
        <f>'Core Indicators'!EX86</f>
        <v>2</v>
      </c>
      <c r="AD86" s="213">
        <f t="shared" si="23"/>
        <v>1.5</v>
      </c>
      <c r="AE86" s="242">
        <v>1</v>
      </c>
      <c r="AF86" s="213">
        <f t="shared" si="24"/>
        <v>2</v>
      </c>
      <c r="AG86" s="242">
        <f>'Core Indicators'!FF86</f>
        <v>2</v>
      </c>
      <c r="AH86" s="242">
        <f t="shared" si="25"/>
        <v>2</v>
      </c>
      <c r="AI86">
        <f>'Core Indicators'!GD86</f>
        <v>2</v>
      </c>
      <c r="AJ86">
        <f>'Core Indicators'!GL86</f>
        <v>2</v>
      </c>
      <c r="AK86">
        <f>'Core Indicators'!GT86</f>
        <v>2</v>
      </c>
      <c r="AL86">
        <f>'Core Indicators'!HB86</f>
        <v>2</v>
      </c>
      <c r="AM86">
        <f t="shared" si="26"/>
        <v>2</v>
      </c>
      <c r="AN86">
        <f>'Core Indicators'!HJ86</f>
        <v>2</v>
      </c>
      <c r="AO86">
        <f>'Core Indicators'!HR86</f>
        <v>2</v>
      </c>
      <c r="AP86">
        <f t="shared" si="27"/>
        <v>2</v>
      </c>
      <c r="AQ86">
        <f>'Core Indicators'!HZ86</f>
        <v>2</v>
      </c>
      <c r="AR86">
        <f>'Core Indicators'!IH86</f>
        <v>2</v>
      </c>
      <c r="AS86">
        <f>'Core Indicators'!IP86</f>
        <v>2</v>
      </c>
      <c r="AT86">
        <f t="shared" si="16"/>
        <v>2</v>
      </c>
    </row>
    <row r="87" spans="1:46" x14ac:dyDescent="0.35">
      <c r="A87" s="242" t="str">
        <f>Lists!A:A</f>
        <v>Philippines</v>
      </c>
      <c r="B87" s="242" t="str">
        <f>Lists!F:F</f>
        <v>Conflict</v>
      </c>
      <c r="C87" s="242" t="str">
        <f>Lists!B:B</f>
        <v>Mindanao conflict</v>
      </c>
      <c r="D87" s="242" t="str">
        <f>Lists!C:C</f>
        <v>PHL003</v>
      </c>
      <c r="E87" s="242" t="str">
        <f>Lists!D:D</f>
        <v>PHL</v>
      </c>
      <c r="F87" s="213" t="str">
        <f t="shared" si="15"/>
        <v>Medium Reliability</v>
      </c>
      <c r="G87" s="213">
        <f t="shared" si="17"/>
        <v>1</v>
      </c>
      <c r="H87" s="243">
        <f t="shared" si="28"/>
        <v>2.2000000000000002</v>
      </c>
      <c r="I87" s="242">
        <f>'Core Indicators'!R87</f>
        <v>2</v>
      </c>
      <c r="J87" s="242">
        <f>'Core Indicators'!Z87</f>
        <v>2</v>
      </c>
      <c r="K87" s="213">
        <f t="shared" si="18"/>
        <v>2</v>
      </c>
      <c r="L87" s="242">
        <f>'Core Indicators'!AH87</f>
        <v>3</v>
      </c>
      <c r="M87" s="242">
        <f>'Core Indicators'!AP87</f>
        <v>2</v>
      </c>
      <c r="N87" t="str">
        <f>'Core Indicators'!AX87</f>
        <v>x</v>
      </c>
      <c r="O87" t="str">
        <f>'Core Indicators'!BF87</f>
        <v>x</v>
      </c>
      <c r="P87" t="str">
        <f t="shared" si="19"/>
        <v>x</v>
      </c>
      <c r="Q87" s="242">
        <f>'Core Indicators'!BN87</f>
        <v>2</v>
      </c>
      <c r="R87" s="213">
        <f t="shared" si="20"/>
        <v>2.3333333333333335</v>
      </c>
      <c r="S87" s="243">
        <f t="shared" si="29"/>
        <v>3</v>
      </c>
      <c r="T87" s="244">
        <f>'Core Indicators'!DJ87</f>
        <v>3</v>
      </c>
      <c r="U87" s="244">
        <f>'Core Indicators'!DR87</f>
        <v>3</v>
      </c>
      <c r="V87" s="244">
        <f>'Core Indicators'!DZ87</f>
        <v>3</v>
      </c>
      <c r="W87" s="244">
        <f>'Core Indicators'!EH87</f>
        <v>3</v>
      </c>
      <c r="X87" s="244">
        <f>'Core Indicators'!EP87</f>
        <v>3</v>
      </c>
      <c r="Y87" s="213">
        <f t="shared" si="21"/>
        <v>1.1000000000000001</v>
      </c>
      <c r="Z87" s="213">
        <f t="shared" si="22"/>
        <v>1.1666666666666667</v>
      </c>
      <c r="AA87" s="242">
        <v>1</v>
      </c>
      <c r="AB87" s="242">
        <v>1</v>
      </c>
      <c r="AC87" s="242">
        <f>'Core Indicators'!EX87</f>
        <v>2</v>
      </c>
      <c r="AD87" s="213">
        <f t="shared" si="23"/>
        <v>1.5</v>
      </c>
      <c r="AE87" s="242">
        <v>1</v>
      </c>
      <c r="AF87" s="213">
        <f t="shared" si="24"/>
        <v>1</v>
      </c>
      <c r="AG87" s="242" t="b">
        <f>'Core Indicators'!FF87</f>
        <v>0</v>
      </c>
      <c r="AH87" s="242">
        <f t="shared" si="25"/>
        <v>1</v>
      </c>
      <c r="AI87">
        <f>'Core Indicators'!GD87</f>
        <v>1</v>
      </c>
      <c r="AJ87">
        <f>'Core Indicators'!GL87</f>
        <v>1</v>
      </c>
      <c r="AK87">
        <f>'Core Indicators'!GT87</f>
        <v>1</v>
      </c>
      <c r="AL87">
        <f>'Core Indicators'!HB87</f>
        <v>1</v>
      </c>
      <c r="AM87">
        <f t="shared" si="26"/>
        <v>1</v>
      </c>
      <c r="AN87">
        <f>'Core Indicators'!HJ87</f>
        <v>1</v>
      </c>
      <c r="AO87">
        <f>'Core Indicators'!HR87</f>
        <v>1</v>
      </c>
      <c r="AP87">
        <f t="shared" si="27"/>
        <v>1</v>
      </c>
      <c r="AQ87">
        <f>'Core Indicators'!HZ87</f>
        <v>1</v>
      </c>
      <c r="AR87">
        <f>'Core Indicators'!IH87</f>
        <v>1</v>
      </c>
      <c r="AS87">
        <f>'Core Indicators'!IP87</f>
        <v>1</v>
      </c>
      <c r="AT87">
        <f t="shared" si="16"/>
        <v>1</v>
      </c>
    </row>
    <row r="88" spans="1:46" x14ac:dyDescent="0.35">
      <c r="A88" s="242" t="str">
        <f>Lists!A:A</f>
        <v>Rwanda</v>
      </c>
      <c r="B88" s="242" t="str">
        <f>Lists!F:F</f>
        <v>International displacement</v>
      </c>
      <c r="C88" s="242" t="str">
        <f>Lists!B:B</f>
        <v>Burundi and DRC refugees in Rwanda</v>
      </c>
      <c r="D88" s="242" t="str">
        <f>Lists!C:C</f>
        <v>RWA002</v>
      </c>
      <c r="E88" s="242" t="str">
        <f>Lists!D:D</f>
        <v>RWA</v>
      </c>
      <c r="F88" s="213" t="str">
        <f t="shared" si="15"/>
        <v>Medium Reliability</v>
      </c>
      <c r="G88" s="213">
        <f t="shared" si="17"/>
        <v>0</v>
      </c>
      <c r="H88" s="243">
        <f t="shared" si="28"/>
        <v>2</v>
      </c>
      <c r="I88" s="242">
        <f>'Core Indicators'!R88</f>
        <v>2</v>
      </c>
      <c r="J88" s="242">
        <f>'Core Indicators'!Z88</f>
        <v>2</v>
      </c>
      <c r="K88" s="213">
        <f t="shared" si="18"/>
        <v>2</v>
      </c>
      <c r="L88" s="242">
        <f>'Core Indicators'!AH88</f>
        <v>2</v>
      </c>
      <c r="M88" s="242">
        <f>'Core Indicators'!AP88</f>
        <v>2</v>
      </c>
      <c r="N88">
        <f>'Core Indicators'!AX88</f>
        <v>2</v>
      </c>
      <c r="O88">
        <f>'Core Indicators'!BF88</f>
        <v>2</v>
      </c>
      <c r="P88">
        <f t="shared" si="19"/>
        <v>2</v>
      </c>
      <c r="Q88" s="242">
        <f>'Core Indicators'!BN88</f>
        <v>2</v>
      </c>
      <c r="R88" s="213">
        <f t="shared" si="20"/>
        <v>2</v>
      </c>
      <c r="S88" s="243">
        <f t="shared" si="29"/>
        <v>2.2000000000000002</v>
      </c>
      <c r="T88" s="244">
        <f>'Core Indicators'!DJ88</f>
        <v>3</v>
      </c>
      <c r="U88" s="244">
        <f>'Core Indicators'!DR88</f>
        <v>3</v>
      </c>
      <c r="V88" s="244">
        <f>'Core Indicators'!DZ88</f>
        <v>3</v>
      </c>
      <c r="W88" s="244">
        <f>'Core Indicators'!EH88</f>
        <v>1</v>
      </c>
      <c r="X88" s="244">
        <f>'Core Indicators'!EP88</f>
        <v>1</v>
      </c>
      <c r="Y88" s="213">
        <f t="shared" si="21"/>
        <v>1.3</v>
      </c>
      <c r="Z88" s="213">
        <f t="shared" si="22"/>
        <v>1.1666666666666667</v>
      </c>
      <c r="AA88" s="242">
        <v>1</v>
      </c>
      <c r="AB88" s="242">
        <v>1</v>
      </c>
      <c r="AC88" s="242">
        <f>'Core Indicators'!EX88</f>
        <v>2</v>
      </c>
      <c r="AD88" s="213">
        <f t="shared" si="23"/>
        <v>1.5</v>
      </c>
      <c r="AE88" s="242">
        <v>1</v>
      </c>
      <c r="AF88" s="213">
        <f t="shared" si="24"/>
        <v>1.5</v>
      </c>
      <c r="AG88" s="242">
        <f>'Core Indicators'!FF88</f>
        <v>2</v>
      </c>
      <c r="AH88" s="242">
        <f t="shared" si="25"/>
        <v>1</v>
      </c>
      <c r="AI88">
        <f>'Core Indicators'!GD88</f>
        <v>1</v>
      </c>
      <c r="AJ88">
        <f>'Core Indicators'!GL88</f>
        <v>1</v>
      </c>
      <c r="AK88">
        <f>'Core Indicators'!GT88</f>
        <v>1</v>
      </c>
      <c r="AL88">
        <f>'Core Indicators'!HB88</f>
        <v>1</v>
      </c>
      <c r="AM88">
        <f t="shared" si="26"/>
        <v>1</v>
      </c>
      <c r="AN88">
        <f>'Core Indicators'!HJ88</f>
        <v>1</v>
      </c>
      <c r="AO88">
        <f>'Core Indicators'!HR88</f>
        <v>1</v>
      </c>
      <c r="AP88">
        <f t="shared" si="27"/>
        <v>1</v>
      </c>
      <c r="AQ88">
        <f>'Core Indicators'!HZ88</f>
        <v>1</v>
      </c>
      <c r="AR88">
        <f>'Core Indicators'!IH88</f>
        <v>1</v>
      </c>
      <c r="AS88">
        <f>'Core Indicators'!IP88</f>
        <v>1</v>
      </c>
      <c r="AT88">
        <f t="shared" si="16"/>
        <v>1</v>
      </c>
    </row>
    <row r="89" spans="1:46" x14ac:dyDescent="0.35">
      <c r="A89" s="242" t="str">
        <f>Lists!A:A</f>
        <v>Senegal</v>
      </c>
      <c r="B89" s="242" t="str">
        <f>Lists!F:F</f>
        <v>Drought</v>
      </c>
      <c r="C89" s="242" t="str">
        <f>Lists!B:B</f>
        <v>Drought in Senegal</v>
      </c>
      <c r="D89" s="242" t="str">
        <f>Lists!C:C</f>
        <v>SEN002</v>
      </c>
      <c r="E89" s="242" t="str">
        <f>Lists!D:D</f>
        <v>SEN</v>
      </c>
      <c r="F89" s="213" t="str">
        <f t="shared" si="15"/>
        <v>Medium Reliability</v>
      </c>
      <c r="G89" s="213">
        <f t="shared" si="17"/>
        <v>0</v>
      </c>
      <c r="H89" s="243">
        <f t="shared" si="28"/>
        <v>1.6</v>
      </c>
      <c r="I89" s="242">
        <f>'Core Indicators'!R89</f>
        <v>1</v>
      </c>
      <c r="J89" s="242">
        <f>'Core Indicators'!Z89</f>
        <v>1</v>
      </c>
      <c r="K89" s="213">
        <f t="shared" si="18"/>
        <v>1</v>
      </c>
      <c r="L89" s="242">
        <f>'Core Indicators'!AH89</f>
        <v>1</v>
      </c>
      <c r="M89" s="242">
        <f>'Core Indicators'!AP89</f>
        <v>2</v>
      </c>
      <c r="N89">
        <f>'Core Indicators'!AX89</f>
        <v>2</v>
      </c>
      <c r="O89">
        <f>'Core Indicators'!BF89</f>
        <v>2</v>
      </c>
      <c r="P89">
        <f t="shared" si="19"/>
        <v>2</v>
      </c>
      <c r="Q89" s="242">
        <f>'Core Indicators'!BN89</f>
        <v>2</v>
      </c>
      <c r="R89" s="213">
        <f t="shared" si="20"/>
        <v>1.8</v>
      </c>
      <c r="S89" s="243">
        <f t="shared" si="29"/>
        <v>1.8</v>
      </c>
      <c r="T89" s="244">
        <f>'Core Indicators'!DJ89</f>
        <v>2</v>
      </c>
      <c r="U89" s="244">
        <f>'Core Indicators'!DR89</f>
        <v>2</v>
      </c>
      <c r="V89" s="244">
        <f>'Core Indicators'!DZ89</f>
        <v>1</v>
      </c>
      <c r="W89" s="244">
        <f>'Core Indicators'!EH89</f>
        <v>2</v>
      </c>
      <c r="X89" s="244">
        <f>'Core Indicators'!EP89</f>
        <v>2</v>
      </c>
      <c r="Y89" s="213">
        <f t="shared" si="21"/>
        <v>1.1000000000000001</v>
      </c>
      <c r="Z89" s="213">
        <f t="shared" si="22"/>
        <v>1.1666666666666667</v>
      </c>
      <c r="AA89" s="242">
        <v>1</v>
      </c>
      <c r="AB89" s="242">
        <v>1</v>
      </c>
      <c r="AC89" s="242">
        <f>'Core Indicators'!EX89</f>
        <v>2</v>
      </c>
      <c r="AD89" s="213">
        <f t="shared" si="23"/>
        <v>1.5</v>
      </c>
      <c r="AE89" s="242">
        <v>1</v>
      </c>
      <c r="AF89" s="213">
        <f t="shared" si="24"/>
        <v>1</v>
      </c>
      <c r="AG89" s="242">
        <f>'Core Indicators'!FF89</f>
        <v>1</v>
      </c>
      <c r="AH89" s="242">
        <f t="shared" si="25"/>
        <v>1</v>
      </c>
      <c r="AI89">
        <f>'Core Indicators'!GD89</f>
        <v>1</v>
      </c>
      <c r="AJ89">
        <f>'Core Indicators'!GL89</f>
        <v>1</v>
      </c>
      <c r="AK89">
        <f>'Core Indicators'!GT89</f>
        <v>1</v>
      </c>
      <c r="AL89">
        <f>'Core Indicators'!HB89</f>
        <v>1</v>
      </c>
      <c r="AM89">
        <f t="shared" si="26"/>
        <v>1</v>
      </c>
      <c r="AN89">
        <f>'Core Indicators'!HJ89</f>
        <v>1</v>
      </c>
      <c r="AO89">
        <f>'Core Indicators'!HR89</f>
        <v>1</v>
      </c>
      <c r="AP89">
        <f t="shared" si="27"/>
        <v>1</v>
      </c>
      <c r="AQ89">
        <f>'Core Indicators'!HZ89</f>
        <v>1</v>
      </c>
      <c r="AR89">
        <f>'Core Indicators'!IH89</f>
        <v>1</v>
      </c>
      <c r="AS89">
        <f>'Core Indicators'!IP89</f>
        <v>1</v>
      </c>
      <c r="AT89">
        <f t="shared" si="16"/>
        <v>1</v>
      </c>
    </row>
    <row r="90" spans="1:46" x14ac:dyDescent="0.35">
      <c r="A90" s="242" t="str">
        <f>Lists!A:A</f>
        <v>Somalia</v>
      </c>
      <c r="B90" s="242" t="str">
        <f>Lists!F:F</f>
        <v>Complex crisis</v>
      </c>
      <c r="C90" s="242" t="str">
        <f>Lists!B:B</f>
        <v>Complex crisis in Somalia</v>
      </c>
      <c r="D90" s="242" t="str">
        <f>Lists!C:C</f>
        <v>SOM001</v>
      </c>
      <c r="E90" s="242" t="str">
        <f>Lists!D:D</f>
        <v>SOM</v>
      </c>
      <c r="F90" s="213" t="str">
        <f t="shared" si="15"/>
        <v>Medium Reliability</v>
      </c>
      <c r="G90" s="213">
        <f t="shared" si="17"/>
        <v>1</v>
      </c>
      <c r="H90" s="243">
        <f t="shared" si="28"/>
        <v>1.7</v>
      </c>
      <c r="I90" s="242">
        <f>'Core Indicators'!R90</f>
        <v>1</v>
      </c>
      <c r="J90" s="242">
        <f>'Core Indicators'!Z90</f>
        <v>1</v>
      </c>
      <c r="K90" s="213">
        <f t="shared" si="18"/>
        <v>1</v>
      </c>
      <c r="L90" s="242">
        <f>'Core Indicators'!AH90</f>
        <v>1</v>
      </c>
      <c r="M90" s="242">
        <f>'Core Indicators'!AP90</f>
        <v>3</v>
      </c>
      <c r="N90" t="str">
        <f>'Core Indicators'!AX90</f>
        <v>x</v>
      </c>
      <c r="O90" t="str">
        <f>'Core Indicators'!BF90</f>
        <v>x</v>
      </c>
      <c r="P90" t="str">
        <f t="shared" si="19"/>
        <v>x</v>
      </c>
      <c r="Q90" s="242">
        <f>'Core Indicators'!BN90</f>
        <v>2</v>
      </c>
      <c r="R90" s="213">
        <f t="shared" si="20"/>
        <v>2</v>
      </c>
      <c r="S90" s="243">
        <f t="shared" si="29"/>
        <v>2</v>
      </c>
      <c r="T90" s="244">
        <f>'Core Indicators'!DJ90</f>
        <v>2</v>
      </c>
      <c r="U90" s="244">
        <f>'Core Indicators'!DR90</f>
        <v>2</v>
      </c>
      <c r="V90" s="244">
        <f>'Core Indicators'!DZ90</f>
        <v>2</v>
      </c>
      <c r="W90" s="244">
        <f>'Core Indicators'!EH90</f>
        <v>2</v>
      </c>
      <c r="X90" s="244">
        <f>'Core Indicators'!EP90</f>
        <v>2</v>
      </c>
      <c r="Y90" s="213">
        <f t="shared" si="21"/>
        <v>1.1000000000000001</v>
      </c>
      <c r="Z90" s="213">
        <f t="shared" si="22"/>
        <v>1.1666666666666667</v>
      </c>
      <c r="AA90" s="242">
        <v>1</v>
      </c>
      <c r="AB90" s="242">
        <v>1</v>
      </c>
      <c r="AC90" s="242">
        <f>'Core Indicators'!EX90</f>
        <v>2</v>
      </c>
      <c r="AD90" s="213">
        <f t="shared" si="23"/>
        <v>1.5</v>
      </c>
      <c r="AE90" s="242">
        <v>1</v>
      </c>
      <c r="AF90" s="213">
        <f t="shared" si="24"/>
        <v>1</v>
      </c>
      <c r="AG90" s="242">
        <f>'Core Indicators'!FF90</f>
        <v>1</v>
      </c>
      <c r="AH90" s="242">
        <f t="shared" si="25"/>
        <v>1</v>
      </c>
      <c r="AI90">
        <f>'Core Indicators'!GD90</f>
        <v>1</v>
      </c>
      <c r="AJ90">
        <f>'Core Indicators'!GL90</f>
        <v>1</v>
      </c>
      <c r="AK90">
        <f>'Core Indicators'!GT90</f>
        <v>1</v>
      </c>
      <c r="AL90">
        <f>'Core Indicators'!HB90</f>
        <v>1</v>
      </c>
      <c r="AM90">
        <f t="shared" si="26"/>
        <v>1</v>
      </c>
      <c r="AN90">
        <f>'Core Indicators'!HJ90</f>
        <v>1</v>
      </c>
      <c r="AO90">
        <f>'Core Indicators'!HR90</f>
        <v>1</v>
      </c>
      <c r="AP90">
        <f t="shared" si="27"/>
        <v>1</v>
      </c>
      <c r="AQ90">
        <f>'Core Indicators'!HZ90</f>
        <v>1</v>
      </c>
      <c r="AR90">
        <f>'Core Indicators'!IH90</f>
        <v>1</v>
      </c>
      <c r="AS90">
        <f>'Core Indicators'!IP90</f>
        <v>1</v>
      </c>
      <c r="AT90">
        <f t="shared" si="16"/>
        <v>1</v>
      </c>
    </row>
    <row r="91" spans="1:46" x14ac:dyDescent="0.35">
      <c r="A91" s="242" t="str">
        <f>Lists!A:A</f>
        <v>Somalia</v>
      </c>
      <c r="B91" s="242" t="str">
        <f>Lists!F:F</f>
        <v>International displacement</v>
      </c>
      <c r="C91" s="242" t="str">
        <f>Lists!B:B</f>
        <v>Mixed Migration Flows in Somalia</v>
      </c>
      <c r="D91" s="242" t="str">
        <f>Lists!C:C</f>
        <v>SOM002</v>
      </c>
      <c r="E91" s="242" t="str">
        <f>Lists!D:D</f>
        <v>SOM</v>
      </c>
      <c r="F91" s="213" t="str">
        <f t="shared" si="15"/>
        <v>Medium Reliability</v>
      </c>
      <c r="G91" s="213">
        <f t="shared" si="17"/>
        <v>1</v>
      </c>
      <c r="H91" s="243">
        <f t="shared" si="28"/>
        <v>2.2000000000000002</v>
      </c>
      <c r="I91" s="242">
        <f>'Core Indicators'!R91</f>
        <v>2</v>
      </c>
      <c r="J91" s="242">
        <f>'Core Indicators'!Z91</f>
        <v>2</v>
      </c>
      <c r="K91" s="213">
        <f t="shared" si="18"/>
        <v>2</v>
      </c>
      <c r="L91" s="242">
        <f>'Core Indicators'!AH91</f>
        <v>2</v>
      </c>
      <c r="M91" s="242">
        <f>'Core Indicators'!AP91</f>
        <v>2</v>
      </c>
      <c r="N91" t="str">
        <f>'Core Indicators'!AX91</f>
        <v>x</v>
      </c>
      <c r="O91" t="str">
        <f>'Core Indicators'!BF91</f>
        <v>x</v>
      </c>
      <c r="P91" t="str">
        <f t="shared" si="19"/>
        <v>x</v>
      </c>
      <c r="Q91" s="242">
        <f>'Core Indicators'!BN91</f>
        <v>3</v>
      </c>
      <c r="R91" s="213">
        <f t="shared" si="20"/>
        <v>2.3333333333333335</v>
      </c>
      <c r="S91" s="243">
        <f t="shared" si="29"/>
        <v>2.2000000000000002</v>
      </c>
      <c r="T91" s="244">
        <f>'Core Indicators'!DJ91</f>
        <v>2</v>
      </c>
      <c r="U91" s="244">
        <f>'Core Indicators'!DR91</f>
        <v>2</v>
      </c>
      <c r="V91" s="244">
        <f>'Core Indicators'!DZ91</f>
        <v>2</v>
      </c>
      <c r="W91" s="244">
        <f>'Core Indicators'!EH91</f>
        <v>2</v>
      </c>
      <c r="X91" s="244">
        <f>'Core Indicators'!EP91</f>
        <v>3</v>
      </c>
      <c r="Y91" s="213">
        <f t="shared" si="21"/>
        <v>1.4</v>
      </c>
      <c r="Z91" s="213">
        <f t="shared" si="22"/>
        <v>1.3333333333333333</v>
      </c>
      <c r="AA91" s="242">
        <v>1</v>
      </c>
      <c r="AB91" s="242">
        <v>1</v>
      </c>
      <c r="AC91" s="242">
        <f>'Core Indicators'!EX91</f>
        <v>3</v>
      </c>
      <c r="AD91" s="213">
        <f t="shared" si="23"/>
        <v>2</v>
      </c>
      <c r="AE91" s="242">
        <v>1</v>
      </c>
      <c r="AF91" s="213">
        <f t="shared" si="24"/>
        <v>1.5</v>
      </c>
      <c r="AG91" s="242">
        <f>'Core Indicators'!FF91</f>
        <v>2</v>
      </c>
      <c r="AH91" s="242">
        <f t="shared" si="25"/>
        <v>1</v>
      </c>
      <c r="AI91">
        <f>'Core Indicators'!GD91</f>
        <v>1</v>
      </c>
      <c r="AJ91">
        <f>'Core Indicators'!GL91</f>
        <v>1</v>
      </c>
      <c r="AK91">
        <f>'Core Indicators'!GT91</f>
        <v>1</v>
      </c>
      <c r="AL91">
        <f>'Core Indicators'!HB91</f>
        <v>1</v>
      </c>
      <c r="AM91">
        <f t="shared" si="26"/>
        <v>1</v>
      </c>
      <c r="AN91">
        <f>'Core Indicators'!HJ91</f>
        <v>1</v>
      </c>
      <c r="AO91">
        <f>'Core Indicators'!HR91</f>
        <v>1</v>
      </c>
      <c r="AP91">
        <f t="shared" si="27"/>
        <v>1</v>
      </c>
      <c r="AQ91">
        <f>'Core Indicators'!HZ91</f>
        <v>1</v>
      </c>
      <c r="AR91">
        <f>'Core Indicators'!IH91</f>
        <v>1</v>
      </c>
      <c r="AS91">
        <f>'Core Indicators'!IP91</f>
        <v>1</v>
      </c>
      <c r="AT91">
        <f t="shared" si="16"/>
        <v>1</v>
      </c>
    </row>
    <row r="92" spans="1:46" x14ac:dyDescent="0.35">
      <c r="A92" s="242" t="str">
        <f>Lists!A:A</f>
        <v>Somalia</v>
      </c>
      <c r="B92" s="242" t="str">
        <f>Lists!F:F</f>
        <v>Flood</v>
      </c>
      <c r="C92" s="242" t="str">
        <f>Lists!B:B</f>
        <v>Floods in Somalia</v>
      </c>
      <c r="D92" s="242" t="str">
        <f>Lists!C:C</f>
        <v>SOM003</v>
      </c>
      <c r="E92" s="242" t="str">
        <f>Lists!D:D</f>
        <v>SOM</v>
      </c>
      <c r="F92" s="213" t="str">
        <f t="shared" si="15"/>
        <v>Medium Reliability</v>
      </c>
      <c r="G92" s="213">
        <f t="shared" si="17"/>
        <v>1</v>
      </c>
      <c r="H92" s="243">
        <f t="shared" si="28"/>
        <v>2.6</v>
      </c>
      <c r="I92" s="242">
        <f>'Core Indicators'!R92</f>
        <v>1</v>
      </c>
      <c r="J92" s="242">
        <f>'Core Indicators'!Z92</f>
        <v>2</v>
      </c>
      <c r="K92" s="213">
        <f t="shared" si="18"/>
        <v>1.5</v>
      </c>
      <c r="L92" s="242" t="b">
        <f>'Core Indicators'!AH92</f>
        <v>0</v>
      </c>
      <c r="M92" s="242" t="b">
        <f>'Core Indicators'!AP92</f>
        <v>0</v>
      </c>
      <c r="N92" t="str">
        <f>'Core Indicators'!AX92</f>
        <v>x</v>
      </c>
      <c r="O92" t="str">
        <f>'Core Indicators'!BF92</f>
        <v>x</v>
      </c>
      <c r="P92" t="str">
        <f t="shared" si="19"/>
        <v>x</v>
      </c>
      <c r="Q92" s="242">
        <f>'Core Indicators'!BN92</f>
        <v>3</v>
      </c>
      <c r="R92" s="213">
        <f t="shared" si="20"/>
        <v>3</v>
      </c>
      <c r="S92" s="243">
        <f t="shared" si="29"/>
        <v>2</v>
      </c>
      <c r="T92" s="244">
        <f>'Core Indicators'!DJ92</f>
        <v>2</v>
      </c>
      <c r="U92" s="244">
        <f>'Core Indicators'!DR92</f>
        <v>2</v>
      </c>
      <c r="V92" s="244">
        <f>'Core Indicators'!DZ92</f>
        <v>2</v>
      </c>
      <c r="W92" s="244">
        <f>'Core Indicators'!EH92</f>
        <v>2</v>
      </c>
      <c r="X92" s="244">
        <f>'Core Indicators'!EP92</f>
        <v>2</v>
      </c>
      <c r="Y92" s="213">
        <f t="shared" si="21"/>
        <v>1.7</v>
      </c>
      <c r="Z92" s="213">
        <f t="shared" si="22"/>
        <v>1.1666666666666667</v>
      </c>
      <c r="AA92" s="242">
        <v>1</v>
      </c>
      <c r="AB92" s="242">
        <v>1</v>
      </c>
      <c r="AC92" s="242">
        <f>'Core Indicators'!EX92</f>
        <v>2</v>
      </c>
      <c r="AD92" s="213">
        <f t="shared" si="23"/>
        <v>1.5</v>
      </c>
      <c r="AE92" s="242">
        <v>1</v>
      </c>
      <c r="AF92" s="213">
        <f t="shared" si="24"/>
        <v>2.2222222222222223</v>
      </c>
      <c r="AG92" s="242">
        <f>'Core Indicators'!FF92</f>
        <v>3</v>
      </c>
      <c r="AH92" s="242">
        <f t="shared" si="25"/>
        <v>1.4444444444444444</v>
      </c>
      <c r="AI92">
        <f>'Core Indicators'!GD92</f>
        <v>2</v>
      </c>
      <c r="AJ92">
        <f>'Core Indicators'!GL92</f>
        <v>1</v>
      </c>
      <c r="AK92">
        <f>'Core Indicators'!GT92</f>
        <v>2</v>
      </c>
      <c r="AL92">
        <f>'Core Indicators'!HB92</f>
        <v>1</v>
      </c>
      <c r="AM92">
        <f t="shared" si="26"/>
        <v>1.5</v>
      </c>
      <c r="AN92">
        <f>'Core Indicators'!HJ92</f>
        <v>2</v>
      </c>
      <c r="AO92">
        <f>'Core Indicators'!HR92</f>
        <v>1</v>
      </c>
      <c r="AP92">
        <f t="shared" si="27"/>
        <v>1.5</v>
      </c>
      <c r="AQ92">
        <f>'Core Indicators'!HZ92</f>
        <v>2</v>
      </c>
      <c r="AR92">
        <f>'Core Indicators'!IH92</f>
        <v>1</v>
      </c>
      <c r="AS92">
        <f>'Core Indicators'!IP92</f>
        <v>1</v>
      </c>
      <c r="AT92">
        <f t="shared" si="16"/>
        <v>1.3333333333333333</v>
      </c>
    </row>
    <row r="93" spans="1:46" x14ac:dyDescent="0.35">
      <c r="A93" s="242" t="str">
        <f>Lists!A:A</f>
        <v>South Sudan</v>
      </c>
      <c r="B93" s="242" t="str">
        <f>Lists!F:F</f>
        <v>Complex crisis</v>
      </c>
      <c r="C93" s="242" t="str">
        <f>Lists!B:B</f>
        <v>Complex crisis in South Sudan</v>
      </c>
      <c r="D93" s="242" t="str">
        <f>Lists!C:C</f>
        <v>SSD001</v>
      </c>
      <c r="E93" s="242" t="str">
        <f>Lists!D:D</f>
        <v>SSD</v>
      </c>
      <c r="F93" s="213" t="str">
        <f t="shared" si="15"/>
        <v>Medium Reliability</v>
      </c>
      <c r="G93" s="213">
        <f t="shared" si="17"/>
        <v>0</v>
      </c>
      <c r="H93" s="243">
        <f t="shared" si="28"/>
        <v>1.9</v>
      </c>
      <c r="I93" s="242">
        <f>'Core Indicators'!R93</f>
        <v>1</v>
      </c>
      <c r="J93" s="242">
        <f>'Core Indicators'!Z93</f>
        <v>2</v>
      </c>
      <c r="K93" s="213">
        <f t="shared" si="18"/>
        <v>1.5</v>
      </c>
      <c r="L93" s="242">
        <f>'Core Indicators'!AH93</f>
        <v>2</v>
      </c>
      <c r="M93" s="242">
        <f>'Core Indicators'!AP93</f>
        <v>2</v>
      </c>
      <c r="N93">
        <f>'Core Indicators'!AX93</f>
        <v>2</v>
      </c>
      <c r="O93">
        <f>'Core Indicators'!BF93</f>
        <v>3</v>
      </c>
      <c r="P93">
        <f t="shared" si="19"/>
        <v>2.5</v>
      </c>
      <c r="Q93" s="242">
        <f>'Core Indicators'!BN93</f>
        <v>2</v>
      </c>
      <c r="R93" s="213">
        <f t="shared" si="20"/>
        <v>2.1</v>
      </c>
      <c r="S93" s="243">
        <f t="shared" si="29"/>
        <v>2</v>
      </c>
      <c r="T93" s="244">
        <f>'Core Indicators'!DJ93</f>
        <v>2</v>
      </c>
      <c r="U93" s="244">
        <f>'Core Indicators'!DR93</f>
        <v>2</v>
      </c>
      <c r="V93" s="244">
        <f>'Core Indicators'!DZ93</f>
        <v>2</v>
      </c>
      <c r="W93" s="244">
        <f>'Core Indicators'!EH93</f>
        <v>2</v>
      </c>
      <c r="X93" s="244">
        <f>'Core Indicators'!EP93</f>
        <v>2</v>
      </c>
      <c r="Y93" s="213">
        <f t="shared" si="21"/>
        <v>1.1000000000000001</v>
      </c>
      <c r="Z93" s="213">
        <f t="shared" si="22"/>
        <v>1.1666666666666667</v>
      </c>
      <c r="AA93" s="242">
        <v>1</v>
      </c>
      <c r="AB93" s="242">
        <v>1</v>
      </c>
      <c r="AC93" s="242">
        <f>'Core Indicators'!EX93</f>
        <v>2</v>
      </c>
      <c r="AD93" s="213">
        <f t="shared" si="23"/>
        <v>1.5</v>
      </c>
      <c r="AE93" s="242">
        <v>1</v>
      </c>
      <c r="AF93" s="213">
        <f t="shared" si="24"/>
        <v>1</v>
      </c>
      <c r="AG93" s="242">
        <f>'Core Indicators'!FF93</f>
        <v>1</v>
      </c>
      <c r="AH93" s="242">
        <f t="shared" si="25"/>
        <v>1</v>
      </c>
      <c r="AI93">
        <f>'Core Indicators'!GD93</f>
        <v>1</v>
      </c>
      <c r="AJ93">
        <f>'Core Indicators'!GL93</f>
        <v>1</v>
      </c>
      <c r="AK93">
        <f>'Core Indicators'!GT93</f>
        <v>1</v>
      </c>
      <c r="AL93">
        <f>'Core Indicators'!HB93</f>
        <v>1</v>
      </c>
      <c r="AM93">
        <f t="shared" si="26"/>
        <v>1</v>
      </c>
      <c r="AN93">
        <f>'Core Indicators'!HJ93</f>
        <v>1</v>
      </c>
      <c r="AO93">
        <f>'Core Indicators'!HR93</f>
        <v>1</v>
      </c>
      <c r="AP93">
        <f t="shared" si="27"/>
        <v>1</v>
      </c>
      <c r="AQ93">
        <f>'Core Indicators'!HZ93</f>
        <v>1</v>
      </c>
      <c r="AR93">
        <f>'Core Indicators'!IH93</f>
        <v>1</v>
      </c>
      <c r="AS93">
        <f>'Core Indicators'!IP93</f>
        <v>1</v>
      </c>
      <c r="AT93">
        <f>IF(AND(AQ93="x",AR93="x",AS93="x"),"x",AVERAGE(AQ93:AS93))</f>
        <v>1</v>
      </c>
    </row>
    <row r="94" spans="1:46" x14ac:dyDescent="0.35">
      <c r="A94" s="242" t="str">
        <f>Lists!A:A</f>
        <v>South Sudan</v>
      </c>
      <c r="B94" s="242" t="str">
        <f>Lists!F:F</f>
        <v>Flood</v>
      </c>
      <c r="C94" s="242" t="str">
        <f>Lists!B:B</f>
        <v>Floods in South Sudan</v>
      </c>
      <c r="D94" s="242" t="str">
        <f>Lists!C:C</f>
        <v>SSD002</v>
      </c>
      <c r="E94" s="242" t="str">
        <f>Lists!D:D</f>
        <v>SSD</v>
      </c>
      <c r="F94" s="213" t="str">
        <f t="shared" si="15"/>
        <v>Medium Reliability</v>
      </c>
      <c r="G94" s="213">
        <f t="shared" si="17"/>
        <v>3</v>
      </c>
      <c r="H94" s="243">
        <f t="shared" si="28"/>
        <v>1.9</v>
      </c>
      <c r="I94" s="242">
        <f>'Core Indicators'!R94</f>
        <v>2</v>
      </c>
      <c r="J94" s="242">
        <f>'Core Indicators'!Z94</f>
        <v>1</v>
      </c>
      <c r="K94" s="213">
        <f t="shared" si="18"/>
        <v>1.5</v>
      </c>
      <c r="L94" s="242">
        <f>'Core Indicators'!AH94</f>
        <v>2</v>
      </c>
      <c r="M94" s="242" t="str">
        <f>'Core Indicators'!AP94</f>
        <v>x</v>
      </c>
      <c r="N94" t="str">
        <f>'Core Indicators'!AX94</f>
        <v>x</v>
      </c>
      <c r="O94" t="str">
        <f>'Core Indicators'!BF94</f>
        <v>x</v>
      </c>
      <c r="P94" t="str">
        <f t="shared" si="19"/>
        <v>x</v>
      </c>
      <c r="Q94" s="242" t="str">
        <f>'Core Indicators'!BN94</f>
        <v>x</v>
      </c>
      <c r="R94" s="213">
        <f t="shared" si="20"/>
        <v>2</v>
      </c>
      <c r="S94" s="243">
        <f t="shared" si="29"/>
        <v>2</v>
      </c>
      <c r="T94" s="244">
        <f>'Core Indicators'!DJ94</f>
        <v>2</v>
      </c>
      <c r="U94" s="244">
        <f>'Core Indicators'!DR94</f>
        <v>2</v>
      </c>
      <c r="V94" s="244">
        <f>'Core Indicators'!DZ94</f>
        <v>2</v>
      </c>
      <c r="W94" s="244">
        <f>'Core Indicators'!EH94</f>
        <v>2</v>
      </c>
      <c r="X94" s="244">
        <f>'Core Indicators'!EP94</f>
        <v>2</v>
      </c>
      <c r="Y94" s="213">
        <f t="shared" si="21"/>
        <v>1.1000000000000001</v>
      </c>
      <c r="Z94" s="213">
        <f t="shared" si="22"/>
        <v>1.1666666666666667</v>
      </c>
      <c r="AA94" s="242">
        <v>1</v>
      </c>
      <c r="AB94" s="242">
        <v>1</v>
      </c>
      <c r="AC94" s="242">
        <f>'Core Indicators'!EX94</f>
        <v>2</v>
      </c>
      <c r="AD94" s="213">
        <f t="shared" si="23"/>
        <v>1.5</v>
      </c>
      <c r="AE94" s="242">
        <v>1</v>
      </c>
      <c r="AF94" s="213">
        <f t="shared" si="24"/>
        <v>1.125</v>
      </c>
      <c r="AG94" s="242">
        <f>'Core Indicators'!FF94</f>
        <v>1</v>
      </c>
      <c r="AH94" s="242">
        <f t="shared" si="25"/>
        <v>1.25</v>
      </c>
      <c r="AI94">
        <f>'Core Indicators'!GD94</f>
        <v>1</v>
      </c>
      <c r="AJ94">
        <f>'Core Indicators'!GL94</f>
        <v>1</v>
      </c>
      <c r="AK94">
        <f>'Core Indicators'!GT94</f>
        <v>1</v>
      </c>
      <c r="AL94">
        <f>'Core Indicators'!HB94</f>
        <v>2</v>
      </c>
      <c r="AM94">
        <f t="shared" si="26"/>
        <v>1.25</v>
      </c>
      <c r="AN94">
        <f>'Core Indicators'!HJ94</f>
        <v>2</v>
      </c>
      <c r="AO94">
        <f>'Core Indicators'!HR94</f>
        <v>1</v>
      </c>
      <c r="AP94">
        <f t="shared" si="27"/>
        <v>1.5</v>
      </c>
      <c r="AQ94">
        <f>'Core Indicators'!HZ94</f>
        <v>1</v>
      </c>
      <c r="AR94">
        <f>'Core Indicators'!IH94</f>
        <v>1</v>
      </c>
      <c r="AS94">
        <f>'Core Indicators'!IP94</f>
        <v>1</v>
      </c>
      <c r="AT94">
        <f t="shared" ref="AT94:AT118" si="30">IF(AND(AQ94="x",AR94="x",AS94="x"),"x",AVERAGE(AQ94:AS94))</f>
        <v>1</v>
      </c>
    </row>
    <row r="95" spans="1:46" x14ac:dyDescent="0.35">
      <c r="A95" s="242" t="str">
        <f>Lists!A:A</f>
        <v>Sudan</v>
      </c>
      <c r="B95" s="242" t="str">
        <f>Lists!F:F</f>
        <v>Complex crisis</v>
      </c>
      <c r="C95" s="242" t="str">
        <f>Lists!B:B</f>
        <v>Complex crisis in Sudan</v>
      </c>
      <c r="D95" s="242" t="str">
        <f>Lists!C:C</f>
        <v>SDN001</v>
      </c>
      <c r="E95" s="242" t="str">
        <f>Lists!D:D</f>
        <v>SDN</v>
      </c>
      <c r="F95" s="213" t="str">
        <f t="shared" si="15"/>
        <v>Medium Reliability</v>
      </c>
      <c r="G95" s="213">
        <f t="shared" si="17"/>
        <v>0</v>
      </c>
      <c r="H95" s="243">
        <f t="shared" si="28"/>
        <v>2.4</v>
      </c>
      <c r="I95" s="242">
        <f>'Core Indicators'!R95</f>
        <v>2</v>
      </c>
      <c r="J95" s="242">
        <f>'Core Indicators'!Z95</f>
        <v>2</v>
      </c>
      <c r="K95" s="213">
        <f t="shared" si="18"/>
        <v>2</v>
      </c>
      <c r="L95" s="242">
        <f>'Core Indicators'!AH95</f>
        <v>2</v>
      </c>
      <c r="M95" s="242">
        <f>'Core Indicators'!AP95</f>
        <v>3</v>
      </c>
      <c r="N95">
        <f>'Core Indicators'!AX95</f>
        <v>2</v>
      </c>
      <c r="O95">
        <f>'Core Indicators'!BF95</f>
        <v>2</v>
      </c>
      <c r="P95">
        <f t="shared" si="19"/>
        <v>2</v>
      </c>
      <c r="Q95" s="242">
        <f>'Core Indicators'!BN95</f>
        <v>3</v>
      </c>
      <c r="R95" s="213">
        <f t="shared" si="20"/>
        <v>2.5</v>
      </c>
      <c r="S95" s="243">
        <f t="shared" si="29"/>
        <v>2</v>
      </c>
      <c r="T95" s="244">
        <f>'Core Indicators'!DJ95</f>
        <v>2</v>
      </c>
      <c r="U95" s="244">
        <f>'Core Indicators'!DR95</f>
        <v>2</v>
      </c>
      <c r="V95" s="244">
        <f>'Core Indicators'!DZ95</f>
        <v>2</v>
      </c>
      <c r="W95" s="244">
        <f>'Core Indicators'!EH95</f>
        <v>2</v>
      </c>
      <c r="X95" s="244">
        <f>'Core Indicators'!EP95</f>
        <v>2</v>
      </c>
      <c r="Y95" s="213">
        <f t="shared" si="21"/>
        <v>1.4</v>
      </c>
      <c r="Z95" s="213">
        <f t="shared" si="22"/>
        <v>1.3333333333333333</v>
      </c>
      <c r="AA95" s="242">
        <v>1</v>
      </c>
      <c r="AB95" s="242">
        <v>1</v>
      </c>
      <c r="AC95" s="242">
        <f>'Core Indicators'!EX95</f>
        <v>3</v>
      </c>
      <c r="AD95" s="213">
        <f t="shared" si="23"/>
        <v>2</v>
      </c>
      <c r="AE95" s="242">
        <v>1</v>
      </c>
      <c r="AF95" s="213">
        <f t="shared" si="24"/>
        <v>1.5</v>
      </c>
      <c r="AG95" s="242">
        <f>'Core Indicators'!FF95</f>
        <v>2</v>
      </c>
      <c r="AH95" s="242">
        <f t="shared" si="25"/>
        <v>1</v>
      </c>
      <c r="AI95">
        <f>'Core Indicators'!GD95</f>
        <v>1</v>
      </c>
      <c r="AJ95">
        <f>'Core Indicators'!GL95</f>
        <v>1</v>
      </c>
      <c r="AK95">
        <f>'Core Indicators'!GT95</f>
        <v>1</v>
      </c>
      <c r="AL95">
        <f>'Core Indicators'!HB95</f>
        <v>1</v>
      </c>
      <c r="AM95">
        <f t="shared" si="26"/>
        <v>1</v>
      </c>
      <c r="AN95">
        <f>'Core Indicators'!HJ95</f>
        <v>1</v>
      </c>
      <c r="AO95">
        <f>'Core Indicators'!HR95</f>
        <v>1</v>
      </c>
      <c r="AP95">
        <f t="shared" si="27"/>
        <v>1</v>
      </c>
      <c r="AQ95">
        <f>'Core Indicators'!HZ95</f>
        <v>1</v>
      </c>
      <c r="AR95">
        <f>'Core Indicators'!IH95</f>
        <v>1</v>
      </c>
      <c r="AS95">
        <f>'Core Indicators'!IP95</f>
        <v>1</v>
      </c>
      <c r="AT95">
        <f t="shared" si="30"/>
        <v>1</v>
      </c>
    </row>
    <row r="96" spans="1:46" x14ac:dyDescent="0.35">
      <c r="A96" s="242" t="str">
        <f>Lists!A:A</f>
        <v>Sudan</v>
      </c>
      <c r="B96" s="242" t="str">
        <f>Lists!F:F</f>
        <v>International displacement</v>
      </c>
      <c r="C96" s="242" t="str">
        <f>Lists!B:B</f>
        <v>Eritrean refugees in Sudan</v>
      </c>
      <c r="D96" s="242" t="str">
        <f>Lists!C:C</f>
        <v>SDN003</v>
      </c>
      <c r="E96" s="242" t="str">
        <f>Lists!D:D</f>
        <v>SDN</v>
      </c>
      <c r="F96" s="213" t="str">
        <f t="shared" si="15"/>
        <v>Medium Reliability</v>
      </c>
      <c r="G96" s="213">
        <f t="shared" si="17"/>
        <v>1</v>
      </c>
      <c r="H96" s="243">
        <f t="shared" si="28"/>
        <v>2</v>
      </c>
      <c r="I96" s="242">
        <f>'Core Indicators'!R96</f>
        <v>2</v>
      </c>
      <c r="J96" s="242">
        <f>'Core Indicators'!Z96</f>
        <v>2</v>
      </c>
      <c r="K96" s="213">
        <f t="shared" si="18"/>
        <v>2</v>
      </c>
      <c r="L96" s="242">
        <f>'Core Indicators'!AH96</f>
        <v>2</v>
      </c>
      <c r="M96" s="242">
        <f>'Core Indicators'!AP96</f>
        <v>2</v>
      </c>
      <c r="N96">
        <f>'Core Indicators'!AX96</f>
        <v>2</v>
      </c>
      <c r="O96">
        <f>'Core Indicators'!BF96</f>
        <v>2</v>
      </c>
      <c r="P96">
        <f t="shared" si="19"/>
        <v>2</v>
      </c>
      <c r="Q96" s="242" t="str">
        <f>'Core Indicators'!BN96</f>
        <v>x</v>
      </c>
      <c r="R96" s="213">
        <f t="shared" si="20"/>
        <v>2</v>
      </c>
      <c r="S96" s="243">
        <f t="shared" si="29"/>
        <v>2</v>
      </c>
      <c r="T96" s="244">
        <f>'Core Indicators'!DJ96</f>
        <v>2</v>
      </c>
      <c r="U96" s="244">
        <f>'Core Indicators'!DR96</f>
        <v>2</v>
      </c>
      <c r="V96" s="244">
        <f>'Core Indicators'!DZ96</f>
        <v>2</v>
      </c>
      <c r="W96" s="244">
        <f>'Core Indicators'!EH96</f>
        <v>2</v>
      </c>
      <c r="X96" s="244">
        <f>'Core Indicators'!EP96</f>
        <v>2</v>
      </c>
      <c r="Y96" s="213">
        <f t="shared" si="21"/>
        <v>1.4</v>
      </c>
      <c r="Z96" s="213">
        <f t="shared" si="22"/>
        <v>1.3333333333333333</v>
      </c>
      <c r="AA96" s="242">
        <v>1</v>
      </c>
      <c r="AB96" s="242">
        <v>1</v>
      </c>
      <c r="AC96" s="242">
        <f>'Core Indicators'!EX96</f>
        <v>3</v>
      </c>
      <c r="AD96" s="213">
        <f t="shared" si="23"/>
        <v>2</v>
      </c>
      <c r="AE96" s="242">
        <v>1</v>
      </c>
      <c r="AF96" s="213">
        <f t="shared" si="24"/>
        <v>1.5</v>
      </c>
      <c r="AG96" s="242">
        <f>'Core Indicators'!FF96</f>
        <v>2</v>
      </c>
      <c r="AH96" s="242">
        <f t="shared" si="25"/>
        <v>1</v>
      </c>
      <c r="AI96">
        <f>'Core Indicators'!GD96</f>
        <v>1</v>
      </c>
      <c r="AJ96">
        <f>'Core Indicators'!GL96</f>
        <v>1</v>
      </c>
      <c r="AK96" t="str">
        <f>'Core Indicators'!GT96</f>
        <v>x</v>
      </c>
      <c r="AL96">
        <f>'Core Indicators'!HB96</f>
        <v>1</v>
      </c>
      <c r="AM96">
        <f t="shared" si="26"/>
        <v>1</v>
      </c>
      <c r="AN96">
        <f>'Core Indicators'!HJ96</f>
        <v>1</v>
      </c>
      <c r="AO96">
        <f>'Core Indicators'!HR96</f>
        <v>1</v>
      </c>
      <c r="AP96">
        <f t="shared" si="27"/>
        <v>1</v>
      </c>
      <c r="AQ96">
        <f>'Core Indicators'!HZ96</f>
        <v>1</v>
      </c>
      <c r="AR96">
        <f>'Core Indicators'!IH96</f>
        <v>1</v>
      </c>
      <c r="AS96">
        <f>'Core Indicators'!IP96</f>
        <v>1</v>
      </c>
      <c r="AT96">
        <f t="shared" si="30"/>
        <v>1</v>
      </c>
    </row>
    <row r="97" spans="1:46" x14ac:dyDescent="0.35">
      <c r="A97" s="242" t="str">
        <f>Lists!A:A</f>
        <v>Sudan</v>
      </c>
      <c r="B97" s="242" t="str">
        <f>Lists!F:F</f>
        <v>International displacement</v>
      </c>
      <c r="C97" s="242" t="str">
        <f>Lists!B:B</f>
        <v>South Sudanese refugees in Sudan</v>
      </c>
      <c r="D97" s="242" t="str">
        <f>Lists!C:C</f>
        <v>SDN004</v>
      </c>
      <c r="E97" s="242" t="str">
        <f>Lists!D:D</f>
        <v>SDN</v>
      </c>
      <c r="F97" s="213" t="str">
        <f t="shared" si="15"/>
        <v>Medium Reliability</v>
      </c>
      <c r="G97" s="213">
        <f t="shared" si="17"/>
        <v>1</v>
      </c>
      <c r="H97" s="243">
        <f t="shared" si="28"/>
        <v>2</v>
      </c>
      <c r="I97" s="242">
        <f>'Core Indicators'!R97</f>
        <v>2</v>
      </c>
      <c r="J97" s="242">
        <f>'Core Indicators'!Z97</f>
        <v>2</v>
      </c>
      <c r="K97" s="213">
        <f t="shared" si="18"/>
        <v>2</v>
      </c>
      <c r="L97" s="242">
        <f>'Core Indicators'!AH97</f>
        <v>2</v>
      </c>
      <c r="M97" s="242">
        <f>'Core Indicators'!AP97</f>
        <v>2</v>
      </c>
      <c r="N97">
        <f>'Core Indicators'!AX97</f>
        <v>2</v>
      </c>
      <c r="O97">
        <f>'Core Indicators'!BF97</f>
        <v>2</v>
      </c>
      <c r="P97">
        <f t="shared" si="19"/>
        <v>2</v>
      </c>
      <c r="Q97" s="242" t="str">
        <f>'Core Indicators'!BN97</f>
        <v>x</v>
      </c>
      <c r="R97" s="213">
        <f t="shared" si="20"/>
        <v>2</v>
      </c>
      <c r="S97" s="243">
        <f t="shared" si="29"/>
        <v>1.6</v>
      </c>
      <c r="T97" s="244">
        <f>'Core Indicators'!DJ97</f>
        <v>1</v>
      </c>
      <c r="U97" s="244">
        <f>'Core Indicators'!DR97</f>
        <v>1</v>
      </c>
      <c r="V97" s="244">
        <f>'Core Indicators'!DZ97</f>
        <v>2</v>
      </c>
      <c r="W97" s="244">
        <f>'Core Indicators'!EH97</f>
        <v>2</v>
      </c>
      <c r="X97" s="244">
        <f>'Core Indicators'!EP97</f>
        <v>2</v>
      </c>
      <c r="Y97" s="213">
        <f t="shared" si="21"/>
        <v>1.4</v>
      </c>
      <c r="Z97" s="213">
        <f t="shared" si="22"/>
        <v>1.3333333333333333</v>
      </c>
      <c r="AA97" s="242">
        <v>1</v>
      </c>
      <c r="AB97" s="242">
        <v>1</v>
      </c>
      <c r="AC97" s="242">
        <f>'Core Indicators'!EX97</f>
        <v>3</v>
      </c>
      <c r="AD97" s="213">
        <f t="shared" si="23"/>
        <v>2</v>
      </c>
      <c r="AE97" s="242">
        <v>1</v>
      </c>
      <c r="AF97" s="213">
        <f t="shared" si="24"/>
        <v>1.5</v>
      </c>
      <c r="AG97" s="242">
        <f>'Core Indicators'!FF97</f>
        <v>2</v>
      </c>
      <c r="AH97" s="242">
        <f t="shared" si="25"/>
        <v>1</v>
      </c>
      <c r="AI97">
        <f>'Core Indicators'!GD97</f>
        <v>1</v>
      </c>
      <c r="AJ97">
        <f>'Core Indicators'!GL97</f>
        <v>1</v>
      </c>
      <c r="AK97">
        <f>'Core Indicators'!GT97</f>
        <v>1</v>
      </c>
      <c r="AL97">
        <f>'Core Indicators'!HB97</f>
        <v>1</v>
      </c>
      <c r="AM97">
        <f t="shared" si="26"/>
        <v>1</v>
      </c>
      <c r="AN97">
        <f>'Core Indicators'!HJ97</f>
        <v>1</v>
      </c>
      <c r="AO97" t="str">
        <f>'Core Indicators'!HR97</f>
        <v>x</v>
      </c>
      <c r="AP97">
        <f t="shared" si="27"/>
        <v>1</v>
      </c>
      <c r="AQ97">
        <f>'Core Indicators'!HZ97</f>
        <v>1</v>
      </c>
      <c r="AR97">
        <f>'Core Indicators'!IH97</f>
        <v>1</v>
      </c>
      <c r="AS97">
        <f>'Core Indicators'!IP97</f>
        <v>1</v>
      </c>
      <c r="AT97">
        <f t="shared" si="30"/>
        <v>1</v>
      </c>
    </row>
    <row r="98" spans="1:46" x14ac:dyDescent="0.35">
      <c r="A98" s="242" t="str">
        <f>Lists!A:A</f>
        <v>Syria</v>
      </c>
      <c r="B98" s="242" t="str">
        <f>Lists!F:F</f>
        <v>Complex crisis</v>
      </c>
      <c r="C98" s="242" t="str">
        <f>Lists!B:B</f>
        <v>Syrian conflict</v>
      </c>
      <c r="D98" s="242" t="str">
        <f>Lists!C:C</f>
        <v>SYR001</v>
      </c>
      <c r="E98" s="242" t="str">
        <f>Lists!D:D</f>
        <v>SYR</v>
      </c>
      <c r="F98" s="213" t="str">
        <f t="shared" si="15"/>
        <v>Medium Reliability</v>
      </c>
      <c r="G98" s="213">
        <f t="shared" si="17"/>
        <v>1</v>
      </c>
      <c r="H98" s="243">
        <f t="shared" si="28"/>
        <v>2.2999999999999998</v>
      </c>
      <c r="I98" s="242">
        <f>'Core Indicators'!R98</f>
        <v>1</v>
      </c>
      <c r="J98" s="242">
        <f>'Core Indicators'!Z98</f>
        <v>2</v>
      </c>
      <c r="K98" s="213">
        <f t="shared" si="18"/>
        <v>1.5</v>
      </c>
      <c r="L98" s="242">
        <f>'Core Indicators'!AH98</f>
        <v>2</v>
      </c>
      <c r="M98" s="242">
        <f>'Core Indicators'!AP98</f>
        <v>3</v>
      </c>
      <c r="N98" t="str">
        <f>'Core Indicators'!AX98</f>
        <v>x</v>
      </c>
      <c r="O98" t="str">
        <f>'Core Indicators'!BF98</f>
        <v>x</v>
      </c>
      <c r="P98" t="str">
        <f t="shared" si="19"/>
        <v>x</v>
      </c>
      <c r="Q98" s="242">
        <f>'Core Indicators'!BN98</f>
        <v>3</v>
      </c>
      <c r="R98" s="213">
        <f t="shared" si="20"/>
        <v>2.6666666666666665</v>
      </c>
      <c r="S98" s="243">
        <f t="shared" si="29"/>
        <v>3</v>
      </c>
      <c r="T98" s="244">
        <f>'Core Indicators'!DJ98</f>
        <v>3</v>
      </c>
      <c r="U98" s="244">
        <f>'Core Indicators'!DR98</f>
        <v>3</v>
      </c>
      <c r="V98" s="244">
        <f>'Core Indicators'!DZ98</f>
        <v>3</v>
      </c>
      <c r="W98" s="244">
        <f>'Core Indicators'!EH98</f>
        <v>3</v>
      </c>
      <c r="X98" s="244">
        <f>'Core Indicators'!EP98</f>
        <v>3</v>
      </c>
      <c r="Y98" s="213">
        <f t="shared" si="21"/>
        <v>1.4</v>
      </c>
      <c r="Z98" s="213">
        <f t="shared" si="22"/>
        <v>1.3333333333333333</v>
      </c>
      <c r="AA98" s="242">
        <v>1</v>
      </c>
      <c r="AB98" s="242">
        <v>1</v>
      </c>
      <c r="AC98" s="242">
        <f>'Core Indicators'!EX98</f>
        <v>3</v>
      </c>
      <c r="AD98" s="213">
        <f t="shared" si="23"/>
        <v>2</v>
      </c>
      <c r="AE98" s="242">
        <v>1</v>
      </c>
      <c r="AF98" s="213">
        <f t="shared" si="24"/>
        <v>1.5</v>
      </c>
      <c r="AG98" s="242">
        <f>'Core Indicators'!FF98</f>
        <v>1</v>
      </c>
      <c r="AH98" s="242">
        <f t="shared" si="25"/>
        <v>2</v>
      </c>
      <c r="AI98">
        <f>'Core Indicators'!GD98</f>
        <v>2</v>
      </c>
      <c r="AJ98">
        <f>'Core Indicators'!GL98</f>
        <v>2</v>
      </c>
      <c r="AK98">
        <f>'Core Indicators'!GT98</f>
        <v>2</v>
      </c>
      <c r="AL98">
        <f>'Core Indicators'!HB98</f>
        <v>2</v>
      </c>
      <c r="AM98">
        <f t="shared" si="26"/>
        <v>2</v>
      </c>
      <c r="AN98">
        <f>'Core Indicators'!HJ98</f>
        <v>2</v>
      </c>
      <c r="AO98">
        <f>'Core Indicators'!HR98</f>
        <v>2</v>
      </c>
      <c r="AP98">
        <f t="shared" si="27"/>
        <v>2</v>
      </c>
      <c r="AQ98">
        <f>'Core Indicators'!HZ98</f>
        <v>2</v>
      </c>
      <c r="AR98">
        <f>'Core Indicators'!IH98</f>
        <v>2</v>
      </c>
      <c r="AS98">
        <f>'Core Indicators'!IP98</f>
        <v>2</v>
      </c>
      <c r="AT98">
        <f t="shared" si="30"/>
        <v>2</v>
      </c>
    </row>
    <row r="99" spans="1:46" x14ac:dyDescent="0.35">
      <c r="A99" s="242" t="str">
        <f>Lists!A:A</f>
        <v>Syria, Turkey, Iraq, Egypt, Jordan, Lebanon</v>
      </c>
      <c r="B99" s="242" t="str">
        <f>Lists!F:F</f>
        <v>Regional crisis</v>
      </c>
      <c r="C99" s="242" t="str">
        <f>Lists!B:B</f>
        <v>Syrian Regional Crisis</v>
      </c>
      <c r="D99" s="242" t="str">
        <f>Lists!C:C</f>
        <v>REG004</v>
      </c>
      <c r="E99" s="242" t="str">
        <f>Lists!D:D</f>
        <v>SYR, TUR, IRQ, EGY, JOR, LBN</v>
      </c>
      <c r="F99" s="213" t="str">
        <f t="shared" si="15"/>
        <v>Medium Reliability</v>
      </c>
      <c r="G99" s="213">
        <f t="shared" si="17"/>
        <v>1</v>
      </c>
      <c r="H99" s="243">
        <f t="shared" si="28"/>
        <v>2.5</v>
      </c>
      <c r="I99" s="242">
        <f>'Core Indicators'!R99</f>
        <v>2</v>
      </c>
      <c r="J99" s="242">
        <f>'Core Indicators'!Z99</f>
        <v>2</v>
      </c>
      <c r="K99" s="213">
        <f t="shared" si="18"/>
        <v>2</v>
      </c>
      <c r="L99" s="242">
        <f>'Core Indicators'!AH99</f>
        <v>2</v>
      </c>
      <c r="M99" s="242">
        <f>'Core Indicators'!AP99</f>
        <v>3</v>
      </c>
      <c r="N99" t="str">
        <f>'Core Indicators'!AX99</f>
        <v>x</v>
      </c>
      <c r="O99" t="str">
        <f>'Core Indicators'!BF99</f>
        <v>x</v>
      </c>
      <c r="P99" t="str">
        <f t="shared" si="19"/>
        <v>x</v>
      </c>
      <c r="Q99" s="242">
        <f>'Core Indicators'!BN99</f>
        <v>3</v>
      </c>
      <c r="R99" s="213">
        <f t="shared" si="20"/>
        <v>2.6666666666666665</v>
      </c>
      <c r="S99" s="243">
        <f t="shared" si="29"/>
        <v>2</v>
      </c>
      <c r="T99" s="244">
        <f>'Core Indicators'!DJ99</f>
        <v>2</v>
      </c>
      <c r="U99" s="244">
        <f>'Core Indicators'!DR99</f>
        <v>2</v>
      </c>
      <c r="V99" s="244">
        <f>'Core Indicators'!DZ99</f>
        <v>2</v>
      </c>
      <c r="W99" s="244">
        <f>'Core Indicators'!EH99</f>
        <v>2</v>
      </c>
      <c r="X99" s="244">
        <f>'Core Indicators'!EP99</f>
        <v>2</v>
      </c>
      <c r="Y99" s="213">
        <f t="shared" si="21"/>
        <v>1.7</v>
      </c>
      <c r="Z99" s="213">
        <f t="shared" si="22"/>
        <v>1.3333333333333333</v>
      </c>
      <c r="AA99" s="242">
        <v>1</v>
      </c>
      <c r="AB99" s="242">
        <v>1</v>
      </c>
      <c r="AC99" s="242">
        <f>'Core Indicators'!EX99</f>
        <v>3</v>
      </c>
      <c r="AD99" s="213">
        <f t="shared" si="23"/>
        <v>2</v>
      </c>
      <c r="AE99" s="242">
        <v>1</v>
      </c>
      <c r="AF99" s="213">
        <f t="shared" si="24"/>
        <v>2</v>
      </c>
      <c r="AG99" s="242">
        <f>'Core Indicators'!FF99</f>
        <v>2</v>
      </c>
      <c r="AH99" s="242">
        <f t="shared" si="25"/>
        <v>2</v>
      </c>
      <c r="AI99">
        <f>'Core Indicators'!GD99</f>
        <v>2</v>
      </c>
      <c r="AJ99">
        <f>'Core Indicators'!GL99</f>
        <v>2</v>
      </c>
      <c r="AK99">
        <f>'Core Indicators'!GT99</f>
        <v>2</v>
      </c>
      <c r="AL99">
        <f>'Core Indicators'!HB99</f>
        <v>2</v>
      </c>
      <c r="AM99">
        <f t="shared" si="26"/>
        <v>2</v>
      </c>
      <c r="AN99">
        <f>'Core Indicators'!HJ99</f>
        <v>2</v>
      </c>
      <c r="AO99">
        <f>'Core Indicators'!HR99</f>
        <v>2</v>
      </c>
      <c r="AP99">
        <f t="shared" si="27"/>
        <v>2</v>
      </c>
      <c r="AQ99">
        <f>'Core Indicators'!HZ99</f>
        <v>2</v>
      </c>
      <c r="AR99">
        <f>'Core Indicators'!IH99</f>
        <v>2</v>
      </c>
      <c r="AS99">
        <f>'Core Indicators'!IP99</f>
        <v>2</v>
      </c>
      <c r="AT99">
        <f t="shared" si="30"/>
        <v>2</v>
      </c>
    </row>
    <row r="100" spans="1:46" x14ac:dyDescent="0.35">
      <c r="A100" s="242" t="str">
        <f>Lists!A:A</f>
        <v>Tanzania</v>
      </c>
      <c r="B100" s="242" t="str">
        <f>Lists!F:F</f>
        <v>International displacement</v>
      </c>
      <c r="C100" s="242" t="str">
        <f>Lists!B:B</f>
        <v>International Displacement in Tanzania</v>
      </c>
      <c r="D100" s="242" t="str">
        <f>Lists!C:C</f>
        <v>TZA002</v>
      </c>
      <c r="E100" s="242" t="str">
        <f>Lists!D:D</f>
        <v>TZA</v>
      </c>
      <c r="F100" s="213" t="str">
        <f t="shared" si="15"/>
        <v>Medium Reliability</v>
      </c>
      <c r="G100" s="213">
        <f t="shared" si="17"/>
        <v>1</v>
      </c>
      <c r="H100" s="243">
        <f t="shared" si="28"/>
        <v>2</v>
      </c>
      <c r="I100" s="242">
        <f>'Core Indicators'!R100</f>
        <v>2</v>
      </c>
      <c r="J100" s="242">
        <f>'Core Indicators'!Z100</f>
        <v>2</v>
      </c>
      <c r="K100" s="213">
        <f t="shared" si="18"/>
        <v>2</v>
      </c>
      <c r="L100" s="242">
        <f>'Core Indicators'!AH100</f>
        <v>2</v>
      </c>
      <c r="M100" s="242">
        <f>'Core Indicators'!AP100</f>
        <v>2</v>
      </c>
      <c r="N100" t="str">
        <f>'Core Indicators'!AX100</f>
        <v>x</v>
      </c>
      <c r="O100" t="str">
        <f>'Core Indicators'!BF100</f>
        <v>x</v>
      </c>
      <c r="P100" t="str">
        <f t="shared" si="19"/>
        <v>x</v>
      </c>
      <c r="Q100" s="242">
        <f>'Core Indicators'!BN100</f>
        <v>2</v>
      </c>
      <c r="R100" s="213">
        <f t="shared" si="20"/>
        <v>2</v>
      </c>
      <c r="S100" s="243">
        <f t="shared" si="29"/>
        <v>2</v>
      </c>
      <c r="T100" s="244">
        <f>'Core Indicators'!DJ100</f>
        <v>2</v>
      </c>
      <c r="U100" s="244">
        <f>'Core Indicators'!DR100</f>
        <v>2</v>
      </c>
      <c r="V100" s="244">
        <f>'Core Indicators'!DZ100</f>
        <v>2</v>
      </c>
      <c r="W100" s="244">
        <f>'Core Indicators'!EH100</f>
        <v>2</v>
      </c>
      <c r="X100" s="244">
        <f>'Core Indicators'!EP100</f>
        <v>2</v>
      </c>
      <c r="Y100" s="213">
        <f t="shared" si="21"/>
        <v>1.1000000000000001</v>
      </c>
      <c r="Z100" s="213">
        <f t="shared" si="22"/>
        <v>1.1666666666666667</v>
      </c>
      <c r="AA100" s="242">
        <v>1</v>
      </c>
      <c r="AB100" s="242">
        <v>1</v>
      </c>
      <c r="AC100" s="242">
        <f>'Core Indicators'!EX100</f>
        <v>2</v>
      </c>
      <c r="AD100" s="213">
        <f t="shared" si="23"/>
        <v>1.5</v>
      </c>
      <c r="AE100" s="242">
        <v>1</v>
      </c>
      <c r="AF100" s="213">
        <f t="shared" si="24"/>
        <v>1</v>
      </c>
      <c r="AG100" s="242">
        <f>'Core Indicators'!FF100</f>
        <v>1</v>
      </c>
      <c r="AH100" s="242">
        <f t="shared" si="25"/>
        <v>1</v>
      </c>
      <c r="AI100">
        <f>'Core Indicators'!GD100</f>
        <v>1</v>
      </c>
      <c r="AJ100">
        <f>'Core Indicators'!GL100</f>
        <v>1</v>
      </c>
      <c r="AK100">
        <f>'Core Indicators'!GT100</f>
        <v>1</v>
      </c>
      <c r="AL100">
        <f>'Core Indicators'!HB100</f>
        <v>1</v>
      </c>
      <c r="AM100">
        <f t="shared" si="26"/>
        <v>1</v>
      </c>
      <c r="AN100">
        <f>'Core Indicators'!HJ100</f>
        <v>1</v>
      </c>
      <c r="AO100">
        <f>'Core Indicators'!HR100</f>
        <v>1</v>
      </c>
      <c r="AP100">
        <f t="shared" si="27"/>
        <v>1</v>
      </c>
      <c r="AQ100">
        <f>'Core Indicators'!HZ100</f>
        <v>1</v>
      </c>
      <c r="AR100">
        <f>'Core Indicators'!IH100</f>
        <v>1</v>
      </c>
      <c r="AS100">
        <f>'Core Indicators'!IP100</f>
        <v>1</v>
      </c>
      <c r="AT100">
        <f t="shared" si="30"/>
        <v>1</v>
      </c>
    </row>
    <row r="101" spans="1:46" x14ac:dyDescent="0.35">
      <c r="A101" s="242" t="str">
        <f>Lists!A:A</f>
        <v>Thailand</v>
      </c>
      <c r="B101" s="242" t="str">
        <f>Lists!F:F</f>
        <v>Multiple crises country</v>
      </c>
      <c r="C101" s="242" t="str">
        <f>Lists!B:B</f>
        <v>Multiple situations in Thailand</v>
      </c>
      <c r="D101" s="242" t="str">
        <f>Lists!C:C</f>
        <v>THA001</v>
      </c>
      <c r="E101" s="242" t="str">
        <f>Lists!D:D</f>
        <v>THA</v>
      </c>
      <c r="F101" s="213" t="str">
        <f t="shared" si="15"/>
        <v>x</v>
      </c>
      <c r="G101" s="213">
        <f t="shared" si="17"/>
        <v>6</v>
      </c>
      <c r="H101" s="243">
        <f t="shared" si="28"/>
        <v>2</v>
      </c>
      <c r="I101" s="242">
        <f>'Core Indicators'!R101</f>
        <v>2</v>
      </c>
      <c r="J101" s="242">
        <f>'Core Indicators'!Z101</f>
        <v>2</v>
      </c>
      <c r="K101" s="213">
        <f t="shared" si="18"/>
        <v>2</v>
      </c>
      <c r="L101" s="242">
        <f>'Core Indicators'!AH101</f>
        <v>2</v>
      </c>
      <c r="M101" s="242" t="str">
        <f>'Core Indicators'!AP101</f>
        <v>x</v>
      </c>
      <c r="N101">
        <f>'Core Indicators'!AX101</f>
        <v>2</v>
      </c>
      <c r="O101">
        <f>'Core Indicators'!BF101</f>
        <v>2</v>
      </c>
      <c r="P101">
        <f t="shared" si="19"/>
        <v>2</v>
      </c>
      <c r="Q101" s="242">
        <f>'Core Indicators'!BN101</f>
        <v>2</v>
      </c>
      <c r="R101" s="213">
        <f t="shared" si="20"/>
        <v>2</v>
      </c>
      <c r="S101" s="243" t="str">
        <f t="shared" si="29"/>
        <v>x</v>
      </c>
      <c r="T101" s="244" t="str">
        <f>'Core Indicators'!DJ101</f>
        <v>x</v>
      </c>
      <c r="U101" s="244" t="str">
        <f>'Core Indicators'!DR101</f>
        <v>x</v>
      </c>
      <c r="V101" s="244" t="str">
        <f>'Core Indicators'!DZ101</f>
        <v>x</v>
      </c>
      <c r="W101" s="244" t="str">
        <f>'Core Indicators'!EH101</f>
        <v>x</v>
      </c>
      <c r="X101" s="244" t="str">
        <f>'Core Indicators'!EP101</f>
        <v>x</v>
      </c>
      <c r="Y101" s="213">
        <f t="shared" si="21"/>
        <v>1.3</v>
      </c>
      <c r="Z101" s="213">
        <f t="shared" si="22"/>
        <v>1.1666666666666667</v>
      </c>
      <c r="AA101" s="242">
        <v>1</v>
      </c>
      <c r="AB101" s="242">
        <v>1</v>
      </c>
      <c r="AC101" s="242">
        <f>'Core Indicators'!EX101</f>
        <v>2</v>
      </c>
      <c r="AD101" s="213">
        <f t="shared" si="23"/>
        <v>1.5</v>
      </c>
      <c r="AE101" s="242">
        <v>1</v>
      </c>
      <c r="AF101" s="213">
        <f t="shared" si="24"/>
        <v>1.5</v>
      </c>
      <c r="AG101" s="242">
        <f>'Core Indicators'!FF101</f>
        <v>2</v>
      </c>
      <c r="AH101" s="242">
        <f t="shared" si="25"/>
        <v>1</v>
      </c>
      <c r="AI101">
        <f>'Core Indicators'!GD101</f>
        <v>1</v>
      </c>
      <c r="AJ101">
        <f>'Core Indicators'!GL101</f>
        <v>1</v>
      </c>
      <c r="AK101">
        <f>'Core Indicators'!GT101</f>
        <v>1</v>
      </c>
      <c r="AL101">
        <f>'Core Indicators'!HB101</f>
        <v>1</v>
      </c>
      <c r="AM101">
        <f t="shared" si="26"/>
        <v>1</v>
      </c>
      <c r="AN101">
        <f>'Core Indicators'!HJ101</f>
        <v>1</v>
      </c>
      <c r="AO101">
        <f>'Core Indicators'!HR101</f>
        <v>1</v>
      </c>
      <c r="AP101">
        <f t="shared" si="27"/>
        <v>1</v>
      </c>
      <c r="AQ101">
        <f>'Core Indicators'!HZ101</f>
        <v>1</v>
      </c>
      <c r="AR101">
        <f>'Core Indicators'!IH101</f>
        <v>1</v>
      </c>
      <c r="AS101">
        <f>'Core Indicators'!IP101</f>
        <v>1</v>
      </c>
      <c r="AT101">
        <f t="shared" si="30"/>
        <v>1</v>
      </c>
    </row>
    <row r="102" spans="1:46" x14ac:dyDescent="0.35">
      <c r="A102" s="242" t="str">
        <f>Lists!A:A</f>
        <v>Thailand</v>
      </c>
      <c r="B102" s="242" t="str">
        <f>Lists!F:F</f>
        <v>Conflict</v>
      </c>
      <c r="C102" s="242" t="str">
        <f>Lists!B:B</f>
        <v xml:space="preserve">Conflict in southern Thailand </v>
      </c>
      <c r="D102" s="242" t="str">
        <f>Lists!C:C</f>
        <v>THA002</v>
      </c>
      <c r="E102" s="242" t="str">
        <f>Lists!D:D</f>
        <v>THA</v>
      </c>
      <c r="F102" s="213" t="str">
        <f t="shared" si="15"/>
        <v>x</v>
      </c>
      <c r="G102" s="213">
        <f t="shared" si="17"/>
        <v>6</v>
      </c>
      <c r="H102" s="243">
        <f t="shared" si="28"/>
        <v>2</v>
      </c>
      <c r="I102" s="242">
        <f>'Core Indicators'!R102</f>
        <v>2</v>
      </c>
      <c r="J102" s="242">
        <f>'Core Indicators'!Z102</f>
        <v>2</v>
      </c>
      <c r="K102" s="213">
        <f t="shared" si="18"/>
        <v>2</v>
      </c>
      <c r="L102" s="242">
        <f>'Core Indicators'!AH102</f>
        <v>2</v>
      </c>
      <c r="M102" s="242" t="str">
        <f>'Core Indicators'!AP102</f>
        <v>x</v>
      </c>
      <c r="N102">
        <f>'Core Indicators'!AX102</f>
        <v>2</v>
      </c>
      <c r="O102">
        <f>'Core Indicators'!BF102</f>
        <v>2</v>
      </c>
      <c r="P102">
        <f t="shared" si="19"/>
        <v>2</v>
      </c>
      <c r="Q102" s="242">
        <f>'Core Indicators'!BN102</f>
        <v>2</v>
      </c>
      <c r="R102" s="213">
        <f t="shared" si="20"/>
        <v>2</v>
      </c>
      <c r="S102" s="243" t="str">
        <f t="shared" si="29"/>
        <v>x</v>
      </c>
      <c r="T102" s="244" t="str">
        <f>'Core Indicators'!DJ102</f>
        <v>x</v>
      </c>
      <c r="U102" s="244" t="str">
        <f>'Core Indicators'!DR102</f>
        <v>x</v>
      </c>
      <c r="V102" s="244" t="str">
        <f>'Core Indicators'!DZ102</f>
        <v>x</v>
      </c>
      <c r="W102" s="244" t="str">
        <f>'Core Indicators'!EH102</f>
        <v>x</v>
      </c>
      <c r="X102" s="244" t="str">
        <f>'Core Indicators'!EP102</f>
        <v>x</v>
      </c>
      <c r="Y102" s="213">
        <f t="shared" si="21"/>
        <v>1.3</v>
      </c>
      <c r="Z102" s="213">
        <f t="shared" si="22"/>
        <v>1.1666666666666667</v>
      </c>
      <c r="AA102" s="242">
        <v>1</v>
      </c>
      <c r="AB102" s="242">
        <v>1</v>
      </c>
      <c r="AC102" s="242">
        <f>'Core Indicators'!EX102</f>
        <v>2</v>
      </c>
      <c r="AD102" s="213">
        <f t="shared" si="23"/>
        <v>1.5</v>
      </c>
      <c r="AE102" s="242">
        <v>1</v>
      </c>
      <c r="AF102" s="213">
        <f t="shared" si="24"/>
        <v>1.5</v>
      </c>
      <c r="AG102" s="242">
        <f>'Core Indicators'!FF102</f>
        <v>2</v>
      </c>
      <c r="AH102" s="242">
        <f t="shared" si="25"/>
        <v>1</v>
      </c>
      <c r="AI102">
        <f>'Core Indicators'!GD102</f>
        <v>1</v>
      </c>
      <c r="AJ102">
        <f>'Core Indicators'!GL102</f>
        <v>1</v>
      </c>
      <c r="AK102">
        <f>'Core Indicators'!GT102</f>
        <v>1</v>
      </c>
      <c r="AL102">
        <f>'Core Indicators'!HB102</f>
        <v>1</v>
      </c>
      <c r="AM102">
        <f t="shared" si="26"/>
        <v>1</v>
      </c>
      <c r="AN102">
        <f>'Core Indicators'!HJ102</f>
        <v>1</v>
      </c>
      <c r="AO102">
        <f>'Core Indicators'!HR102</f>
        <v>1</v>
      </c>
      <c r="AP102">
        <f t="shared" si="27"/>
        <v>1</v>
      </c>
      <c r="AQ102">
        <f>'Core Indicators'!HZ102</f>
        <v>1</v>
      </c>
      <c r="AR102">
        <f>'Core Indicators'!IH102</f>
        <v>1</v>
      </c>
      <c r="AS102">
        <f>'Core Indicators'!IP102</f>
        <v>1</v>
      </c>
      <c r="AT102">
        <f t="shared" si="30"/>
        <v>1</v>
      </c>
    </row>
    <row r="103" spans="1:46" x14ac:dyDescent="0.35">
      <c r="A103" s="242" t="str">
        <f>Lists!A:A</f>
        <v>Thailand</v>
      </c>
      <c r="B103" s="242" t="str">
        <f>Lists!F:F</f>
        <v>International displacement</v>
      </c>
      <c r="C103" s="242" t="str">
        <f>Lists!B:B</f>
        <v>Myanmar refugees in Thailand</v>
      </c>
      <c r="D103" s="242" t="str">
        <f>Lists!C:C</f>
        <v>THA003</v>
      </c>
      <c r="E103" s="242" t="str">
        <f>Lists!D:D</f>
        <v>THA</v>
      </c>
      <c r="F103" s="213" t="str">
        <f t="shared" si="15"/>
        <v>Medium Reliability</v>
      </c>
      <c r="G103" s="213">
        <f t="shared" si="17"/>
        <v>1</v>
      </c>
      <c r="H103" s="243">
        <f t="shared" si="28"/>
        <v>2</v>
      </c>
      <c r="I103" s="242">
        <f>'Core Indicators'!R103</f>
        <v>2</v>
      </c>
      <c r="J103" s="242">
        <f>'Core Indicators'!Z103</f>
        <v>2</v>
      </c>
      <c r="K103" s="213">
        <f t="shared" si="18"/>
        <v>2</v>
      </c>
      <c r="L103" s="242">
        <f>'Core Indicators'!AH103</f>
        <v>2</v>
      </c>
      <c r="M103" s="242">
        <f>'Core Indicators'!AP103</f>
        <v>2</v>
      </c>
      <c r="N103" t="str">
        <f>'Core Indicators'!AX103</f>
        <v>x</v>
      </c>
      <c r="O103">
        <f>'Core Indicators'!BF103</f>
        <v>2</v>
      </c>
      <c r="P103">
        <f t="shared" si="19"/>
        <v>2</v>
      </c>
      <c r="Q103" s="242" t="str">
        <f>'Core Indicators'!BN103</f>
        <v>x</v>
      </c>
      <c r="R103" s="213">
        <f t="shared" si="20"/>
        <v>2</v>
      </c>
      <c r="S103" s="243">
        <f t="shared" si="29"/>
        <v>2.6</v>
      </c>
      <c r="T103" s="244">
        <f>'Core Indicators'!DJ103</f>
        <v>3</v>
      </c>
      <c r="U103" s="244">
        <f>'Core Indicators'!DR103</f>
        <v>3</v>
      </c>
      <c r="V103" s="244">
        <f>'Core Indicators'!DZ103</f>
        <v>3</v>
      </c>
      <c r="W103" s="244">
        <f>'Core Indicators'!EH103</f>
        <v>2</v>
      </c>
      <c r="X103" s="244">
        <f>'Core Indicators'!EP103</f>
        <v>2</v>
      </c>
      <c r="Y103" s="213">
        <f t="shared" si="21"/>
        <v>1.3</v>
      </c>
      <c r="Z103" s="213">
        <f t="shared" si="22"/>
        <v>1.1666666666666667</v>
      </c>
      <c r="AA103" s="242">
        <v>1</v>
      </c>
      <c r="AB103" s="242">
        <v>1</v>
      </c>
      <c r="AC103" s="242">
        <f>'Core Indicators'!EX103</f>
        <v>2</v>
      </c>
      <c r="AD103" s="213">
        <f t="shared" si="23"/>
        <v>1.5</v>
      </c>
      <c r="AE103" s="242">
        <v>1</v>
      </c>
      <c r="AF103" s="213">
        <f t="shared" si="24"/>
        <v>1.5</v>
      </c>
      <c r="AG103" s="242">
        <f>'Core Indicators'!FF103</f>
        <v>2</v>
      </c>
      <c r="AH103" s="242">
        <f t="shared" si="25"/>
        <v>1</v>
      </c>
      <c r="AI103">
        <f>'Core Indicators'!GD103</f>
        <v>1</v>
      </c>
      <c r="AJ103">
        <f>'Core Indicators'!GL103</f>
        <v>1</v>
      </c>
      <c r="AK103">
        <f>'Core Indicators'!GT103</f>
        <v>1</v>
      </c>
      <c r="AL103">
        <f>'Core Indicators'!HB103</f>
        <v>1</v>
      </c>
      <c r="AM103">
        <f t="shared" si="26"/>
        <v>1</v>
      </c>
      <c r="AN103">
        <f>'Core Indicators'!HJ103</f>
        <v>1</v>
      </c>
      <c r="AO103">
        <f>'Core Indicators'!HR103</f>
        <v>1</v>
      </c>
      <c r="AP103">
        <f t="shared" si="27"/>
        <v>1</v>
      </c>
      <c r="AQ103">
        <f>'Core Indicators'!HZ103</f>
        <v>1</v>
      </c>
      <c r="AR103">
        <f>'Core Indicators'!IH103</f>
        <v>1</v>
      </c>
      <c r="AS103">
        <f>'Core Indicators'!IP103</f>
        <v>1</v>
      </c>
      <c r="AT103">
        <f t="shared" si="30"/>
        <v>1</v>
      </c>
    </row>
    <row r="104" spans="1:46" x14ac:dyDescent="0.35">
      <c r="A104" s="242" t="str">
        <f>Lists!A:A</f>
        <v>Trinidad and Tobago</v>
      </c>
      <c r="B104" s="242" t="str">
        <f>Lists!F:F</f>
        <v>International displacement</v>
      </c>
      <c r="C104" s="242" t="str">
        <f>Lists!B:B</f>
        <v>Venezuelan refugees in Trinidad and Tobago</v>
      </c>
      <c r="D104" s="242" t="str">
        <f>Lists!C:C</f>
        <v>TTO002</v>
      </c>
      <c r="E104" s="242" t="str">
        <f>Lists!D:D</f>
        <v>TTO</v>
      </c>
      <c r="F104" s="213" t="str">
        <f t="shared" si="15"/>
        <v>Medium Reliability</v>
      </c>
      <c r="G104" s="213">
        <f t="shared" si="17"/>
        <v>1</v>
      </c>
      <c r="H104" s="243">
        <f t="shared" si="28"/>
        <v>2</v>
      </c>
      <c r="I104" s="242">
        <f>'Core Indicators'!R104</f>
        <v>2</v>
      </c>
      <c r="J104" s="242">
        <f>'Core Indicators'!Z104</f>
        <v>2</v>
      </c>
      <c r="K104" s="213">
        <f t="shared" si="18"/>
        <v>2</v>
      </c>
      <c r="L104" s="242">
        <f>'Core Indicators'!AH104</f>
        <v>2</v>
      </c>
      <c r="M104" s="242">
        <f>'Core Indicators'!AP104</f>
        <v>2</v>
      </c>
      <c r="N104">
        <f>'Core Indicators'!AX104</f>
        <v>2</v>
      </c>
      <c r="O104">
        <f>'Core Indicators'!BF104</f>
        <v>2</v>
      </c>
      <c r="P104">
        <f t="shared" si="19"/>
        <v>2</v>
      </c>
      <c r="Q104" s="242">
        <f>'Core Indicators'!BN104</f>
        <v>2</v>
      </c>
      <c r="R104" s="213">
        <f t="shared" si="20"/>
        <v>2</v>
      </c>
      <c r="S104" s="243">
        <f t="shared" si="29"/>
        <v>2</v>
      </c>
      <c r="T104" s="244">
        <f>'Core Indicators'!DJ104</f>
        <v>2</v>
      </c>
      <c r="U104" s="244" t="str">
        <f>'Core Indicators'!DR104</f>
        <v>x</v>
      </c>
      <c r="V104" s="244">
        <f>'Core Indicators'!DZ104</f>
        <v>2</v>
      </c>
      <c r="W104" s="244">
        <f>'Core Indicators'!EH104</f>
        <v>2</v>
      </c>
      <c r="X104" s="244">
        <f>'Core Indicators'!EP104</f>
        <v>2</v>
      </c>
      <c r="Y104" s="213">
        <f t="shared" si="21"/>
        <v>1.6</v>
      </c>
      <c r="Z104" s="213">
        <f t="shared" si="22"/>
        <v>1.1666666666666667</v>
      </c>
      <c r="AA104" s="242">
        <v>1</v>
      </c>
      <c r="AB104" s="242">
        <v>1</v>
      </c>
      <c r="AC104" s="242">
        <f>'Core Indicators'!EX104</f>
        <v>2</v>
      </c>
      <c r="AD104" s="213">
        <f t="shared" si="23"/>
        <v>1.5</v>
      </c>
      <c r="AE104" s="242">
        <v>1</v>
      </c>
      <c r="AF104" s="213">
        <f t="shared" si="24"/>
        <v>2</v>
      </c>
      <c r="AG104" s="242">
        <f>'Core Indicators'!FF104</f>
        <v>2</v>
      </c>
      <c r="AH104" s="242">
        <f t="shared" si="25"/>
        <v>2</v>
      </c>
      <c r="AI104">
        <f>'Core Indicators'!GD104</f>
        <v>2</v>
      </c>
      <c r="AJ104">
        <f>'Core Indicators'!GL104</f>
        <v>2</v>
      </c>
      <c r="AK104">
        <f>'Core Indicators'!GT104</f>
        <v>2</v>
      </c>
      <c r="AL104">
        <f>'Core Indicators'!HB104</f>
        <v>2</v>
      </c>
      <c r="AM104">
        <f t="shared" si="26"/>
        <v>2</v>
      </c>
      <c r="AN104">
        <f>'Core Indicators'!HJ104</f>
        <v>2</v>
      </c>
      <c r="AO104">
        <f>'Core Indicators'!HR104</f>
        <v>2</v>
      </c>
      <c r="AP104">
        <f t="shared" si="27"/>
        <v>2</v>
      </c>
      <c r="AQ104">
        <f>'Core Indicators'!HZ104</f>
        <v>2</v>
      </c>
      <c r="AR104">
        <f>'Core Indicators'!IH104</f>
        <v>2</v>
      </c>
      <c r="AS104">
        <f>'Core Indicators'!IP104</f>
        <v>2</v>
      </c>
      <c r="AT104">
        <f t="shared" si="30"/>
        <v>2</v>
      </c>
    </row>
    <row r="105" spans="1:46" x14ac:dyDescent="0.35">
      <c r="A105" s="242" t="str">
        <f>Lists!A:A</f>
        <v>Tunisia</v>
      </c>
      <c r="B105" s="242" t="str">
        <f>Lists!F:F</f>
        <v>International displacement</v>
      </c>
      <c r="C105" s="242" t="str">
        <f>Lists!B:B</f>
        <v>Mixed migration flows in Tunisia</v>
      </c>
      <c r="D105" s="242" t="str">
        <f>Lists!C:C</f>
        <v>TUN002</v>
      </c>
      <c r="E105" s="242" t="str">
        <f>Lists!D:D</f>
        <v>TUN</v>
      </c>
      <c r="F105" s="213" t="str">
        <f t="shared" si="15"/>
        <v>Medium Reliability</v>
      </c>
      <c r="G105" s="213">
        <f t="shared" si="17"/>
        <v>0</v>
      </c>
      <c r="H105" s="243">
        <f t="shared" si="28"/>
        <v>2.2000000000000002</v>
      </c>
      <c r="I105" s="242">
        <f>'Core Indicators'!R105</f>
        <v>2</v>
      </c>
      <c r="J105" s="242">
        <f>'Core Indicators'!Z105</f>
        <v>2</v>
      </c>
      <c r="K105" s="213">
        <f t="shared" si="18"/>
        <v>2</v>
      </c>
      <c r="L105" s="242">
        <f>'Core Indicators'!AH105</f>
        <v>2</v>
      </c>
      <c r="M105" s="242">
        <f>'Core Indicators'!AP105</f>
        <v>2</v>
      </c>
      <c r="N105">
        <f>'Core Indicators'!AX105</f>
        <v>2</v>
      </c>
      <c r="O105">
        <f>'Core Indicators'!BF105</f>
        <v>2</v>
      </c>
      <c r="P105">
        <f t="shared" si="19"/>
        <v>2</v>
      </c>
      <c r="Q105" s="242">
        <f>'Core Indicators'!BN105</f>
        <v>3</v>
      </c>
      <c r="R105" s="213">
        <f t="shared" si="20"/>
        <v>2.2999999999999998</v>
      </c>
      <c r="S105" s="243">
        <f t="shared" si="29"/>
        <v>2</v>
      </c>
      <c r="T105" s="244">
        <f>'Core Indicators'!DJ105</f>
        <v>2</v>
      </c>
      <c r="U105" s="244">
        <f>'Core Indicators'!DR105</f>
        <v>2</v>
      </c>
      <c r="V105" s="244">
        <f>'Core Indicators'!DZ105</f>
        <v>2</v>
      </c>
      <c r="W105" s="244">
        <f>'Core Indicators'!EH105</f>
        <v>2</v>
      </c>
      <c r="X105" s="244">
        <f>'Core Indicators'!EP105</f>
        <v>2</v>
      </c>
      <c r="Y105" s="213">
        <f t="shared" si="21"/>
        <v>1.7</v>
      </c>
      <c r="Z105" s="213">
        <f t="shared" si="22"/>
        <v>1.3333333333333333</v>
      </c>
      <c r="AA105" s="242">
        <v>1</v>
      </c>
      <c r="AB105" s="242">
        <v>1</v>
      </c>
      <c r="AC105" s="242">
        <f>'Core Indicators'!EX105</f>
        <v>3</v>
      </c>
      <c r="AD105" s="213">
        <f t="shared" si="23"/>
        <v>2</v>
      </c>
      <c r="AE105" s="242">
        <v>1</v>
      </c>
      <c r="AF105" s="213">
        <f t="shared" si="24"/>
        <v>2</v>
      </c>
      <c r="AG105" s="242">
        <f>'Core Indicators'!FF105</f>
        <v>2</v>
      </c>
      <c r="AH105" s="242">
        <f t="shared" si="25"/>
        <v>2</v>
      </c>
      <c r="AI105">
        <f>'Core Indicators'!GD105</f>
        <v>2</v>
      </c>
      <c r="AJ105">
        <f>'Core Indicators'!GL105</f>
        <v>2</v>
      </c>
      <c r="AK105">
        <f>'Core Indicators'!GT105</f>
        <v>2</v>
      </c>
      <c r="AL105">
        <f>'Core Indicators'!HB105</f>
        <v>2</v>
      </c>
      <c r="AM105">
        <f t="shared" si="26"/>
        <v>2</v>
      </c>
      <c r="AN105">
        <f>'Core Indicators'!HJ105</f>
        <v>2</v>
      </c>
      <c r="AO105">
        <f>'Core Indicators'!HR105</f>
        <v>2</v>
      </c>
      <c r="AP105">
        <f t="shared" si="27"/>
        <v>2</v>
      </c>
      <c r="AQ105">
        <f>'Core Indicators'!HZ105</f>
        <v>2</v>
      </c>
      <c r="AR105">
        <f>'Core Indicators'!IH105</f>
        <v>2</v>
      </c>
      <c r="AS105">
        <f>'Core Indicators'!IP105</f>
        <v>2</v>
      </c>
      <c r="AT105">
        <f t="shared" si="30"/>
        <v>2</v>
      </c>
    </row>
    <row r="106" spans="1:46" x14ac:dyDescent="0.35">
      <c r="A106" s="242" t="str">
        <f>Lists!A:A</f>
        <v>Turkey</v>
      </c>
      <c r="B106" s="242" t="str">
        <f>Lists!F:F</f>
        <v>Multiple crises country</v>
      </c>
      <c r="C106" s="242" t="str">
        <f>Lists!B:B</f>
        <v>Complex situation in Turkey</v>
      </c>
      <c r="D106" s="242" t="str">
        <f>Lists!C:C</f>
        <v>TUR001</v>
      </c>
      <c r="E106" s="242" t="str">
        <f>Lists!D:D</f>
        <v>TUR</v>
      </c>
      <c r="F106" s="213" t="str">
        <f t="shared" si="15"/>
        <v>Medium Reliability</v>
      </c>
      <c r="G106" s="213">
        <f t="shared" si="17"/>
        <v>0</v>
      </c>
      <c r="H106" s="243">
        <f t="shared" si="28"/>
        <v>2.2000000000000002</v>
      </c>
      <c r="I106" s="242">
        <f>'Core Indicators'!R106</f>
        <v>2</v>
      </c>
      <c r="J106" s="242">
        <f>'Core Indicators'!Z106</f>
        <v>2</v>
      </c>
      <c r="K106" s="213">
        <f t="shared" si="18"/>
        <v>2</v>
      </c>
      <c r="L106" s="242">
        <f>'Core Indicators'!AH106</f>
        <v>2</v>
      </c>
      <c r="M106" s="242">
        <f>'Core Indicators'!AP106</f>
        <v>2</v>
      </c>
      <c r="N106">
        <f>'Core Indicators'!AX106</f>
        <v>2</v>
      </c>
      <c r="O106">
        <f>'Core Indicators'!BF106</f>
        <v>2</v>
      </c>
      <c r="P106">
        <f t="shared" si="19"/>
        <v>2</v>
      </c>
      <c r="Q106" s="242">
        <f>'Core Indicators'!BN106</f>
        <v>3</v>
      </c>
      <c r="R106" s="213">
        <f t="shared" si="20"/>
        <v>2.2999999999999998</v>
      </c>
      <c r="S106" s="243">
        <f t="shared" si="29"/>
        <v>2.6</v>
      </c>
      <c r="T106" s="244">
        <f>'Core Indicators'!DJ106</f>
        <v>2</v>
      </c>
      <c r="U106" s="244">
        <f>'Core Indicators'!DR106</f>
        <v>2</v>
      </c>
      <c r="V106" s="244">
        <f>'Core Indicators'!DZ106</f>
        <v>3</v>
      </c>
      <c r="W106" s="244">
        <f>'Core Indicators'!EH106</f>
        <v>3</v>
      </c>
      <c r="X106" s="244">
        <f>'Core Indicators'!EP106</f>
        <v>3</v>
      </c>
      <c r="Y106" s="213">
        <f t="shared" si="21"/>
        <v>1.7</v>
      </c>
      <c r="Z106" s="213">
        <f t="shared" si="22"/>
        <v>1.3333333333333333</v>
      </c>
      <c r="AA106" s="242">
        <v>1</v>
      </c>
      <c r="AB106" s="242">
        <v>1</v>
      </c>
      <c r="AC106" s="242">
        <f>'Core Indicators'!EX106</f>
        <v>3</v>
      </c>
      <c r="AD106" s="213">
        <f t="shared" si="23"/>
        <v>2</v>
      </c>
      <c r="AE106" s="242">
        <v>1</v>
      </c>
      <c r="AF106" s="213">
        <f t="shared" si="24"/>
        <v>2</v>
      </c>
      <c r="AG106" s="242">
        <f>'Core Indicators'!FF106</f>
        <v>2</v>
      </c>
      <c r="AH106" s="242">
        <f t="shared" si="25"/>
        <v>2</v>
      </c>
      <c r="AI106">
        <f>'Core Indicators'!GD106</f>
        <v>2</v>
      </c>
      <c r="AJ106">
        <f>'Core Indicators'!GL106</f>
        <v>2</v>
      </c>
      <c r="AK106">
        <f>'Core Indicators'!GT106</f>
        <v>2</v>
      </c>
      <c r="AL106">
        <f>'Core Indicators'!HB106</f>
        <v>2</v>
      </c>
      <c r="AM106">
        <f t="shared" si="26"/>
        <v>2</v>
      </c>
      <c r="AN106">
        <f>'Core Indicators'!HJ106</f>
        <v>2</v>
      </c>
      <c r="AO106">
        <f>'Core Indicators'!HR106</f>
        <v>2</v>
      </c>
      <c r="AP106">
        <f t="shared" si="27"/>
        <v>2</v>
      </c>
      <c r="AQ106">
        <f>'Core Indicators'!HZ106</f>
        <v>2</v>
      </c>
      <c r="AR106">
        <f>'Core Indicators'!IH106</f>
        <v>2</v>
      </c>
      <c r="AS106">
        <f>'Core Indicators'!IP106</f>
        <v>2</v>
      </c>
      <c r="AT106">
        <f t="shared" si="30"/>
        <v>2</v>
      </c>
    </row>
    <row r="107" spans="1:46" x14ac:dyDescent="0.35">
      <c r="A107" s="242" t="str">
        <f>Lists!A:A</f>
        <v>Turkey</v>
      </c>
      <c r="B107" s="242" t="str">
        <f>Lists!F:F</f>
        <v>International displacement</v>
      </c>
      <c r="C107" s="242" t="str">
        <f>Lists!B:B</f>
        <v>Syrian Refugees in Turkey</v>
      </c>
      <c r="D107" s="242" t="str">
        <f>Lists!C:C</f>
        <v>TUR002</v>
      </c>
      <c r="E107" s="242" t="str">
        <f>Lists!D:D</f>
        <v>TUR</v>
      </c>
      <c r="F107" s="213" t="str">
        <f t="shared" si="15"/>
        <v>Medium Reliability</v>
      </c>
      <c r="G107" s="213">
        <f t="shared" si="17"/>
        <v>0</v>
      </c>
      <c r="H107" s="243">
        <f t="shared" si="28"/>
        <v>2</v>
      </c>
      <c r="I107" s="242">
        <f>'Core Indicators'!R107</f>
        <v>2</v>
      </c>
      <c r="J107" s="242">
        <f>'Core Indicators'!Z107</f>
        <v>2</v>
      </c>
      <c r="K107" s="213">
        <f t="shared" si="18"/>
        <v>2</v>
      </c>
      <c r="L107" s="242">
        <f>'Core Indicators'!AH107</f>
        <v>2</v>
      </c>
      <c r="M107" s="242">
        <f>'Core Indicators'!AP107</f>
        <v>2</v>
      </c>
      <c r="N107">
        <f>'Core Indicators'!AX107</f>
        <v>2</v>
      </c>
      <c r="O107">
        <f>'Core Indicators'!BF107</f>
        <v>2</v>
      </c>
      <c r="P107">
        <f t="shared" si="19"/>
        <v>2</v>
      </c>
      <c r="Q107" s="242">
        <f>'Core Indicators'!BN107</f>
        <v>2</v>
      </c>
      <c r="R107" s="213">
        <f t="shared" si="20"/>
        <v>2</v>
      </c>
      <c r="S107" s="243">
        <f t="shared" si="29"/>
        <v>2.6</v>
      </c>
      <c r="T107" s="244">
        <f>'Core Indicators'!DJ107</f>
        <v>2</v>
      </c>
      <c r="U107" s="244">
        <f>'Core Indicators'!DR107</f>
        <v>3</v>
      </c>
      <c r="V107" s="244">
        <f>'Core Indicators'!DZ107</f>
        <v>3</v>
      </c>
      <c r="W107" s="244">
        <f>'Core Indicators'!EH107</f>
        <v>3</v>
      </c>
      <c r="X107" s="244">
        <f>'Core Indicators'!EP107</f>
        <v>2</v>
      </c>
      <c r="Y107" s="213">
        <f t="shared" si="21"/>
        <v>1.7</v>
      </c>
      <c r="Z107" s="213">
        <f t="shared" si="22"/>
        <v>1.3333333333333333</v>
      </c>
      <c r="AA107" s="242">
        <v>1</v>
      </c>
      <c r="AB107" s="242">
        <v>1</v>
      </c>
      <c r="AC107" s="242">
        <f>'Core Indicators'!EX107</f>
        <v>3</v>
      </c>
      <c r="AD107" s="213">
        <f t="shared" si="23"/>
        <v>2</v>
      </c>
      <c r="AE107" s="242">
        <v>1</v>
      </c>
      <c r="AF107" s="213">
        <f t="shared" si="24"/>
        <v>2</v>
      </c>
      <c r="AG107" s="242">
        <f>'Core Indicators'!FF107</f>
        <v>2</v>
      </c>
      <c r="AH107" s="242">
        <f t="shared" si="25"/>
        <v>2</v>
      </c>
      <c r="AI107">
        <f>'Core Indicators'!GD107</f>
        <v>2</v>
      </c>
      <c r="AJ107">
        <f>'Core Indicators'!GL107</f>
        <v>2</v>
      </c>
      <c r="AK107">
        <f>'Core Indicators'!GT107</f>
        <v>2</v>
      </c>
      <c r="AL107">
        <f>'Core Indicators'!HB107</f>
        <v>2</v>
      </c>
      <c r="AM107">
        <f t="shared" si="26"/>
        <v>2</v>
      </c>
      <c r="AN107">
        <f>'Core Indicators'!HJ107</f>
        <v>2</v>
      </c>
      <c r="AO107">
        <f>'Core Indicators'!HR107</f>
        <v>2</v>
      </c>
      <c r="AP107">
        <f t="shared" si="27"/>
        <v>2</v>
      </c>
      <c r="AQ107">
        <f>'Core Indicators'!HZ107</f>
        <v>2</v>
      </c>
      <c r="AR107">
        <f>'Core Indicators'!IH107</f>
        <v>2</v>
      </c>
      <c r="AS107">
        <f>'Core Indicators'!IP107</f>
        <v>2</v>
      </c>
      <c r="AT107">
        <f t="shared" si="30"/>
        <v>2</v>
      </c>
    </row>
    <row r="108" spans="1:46" x14ac:dyDescent="0.35">
      <c r="A108" s="242" t="str">
        <f>Lists!A:A</f>
        <v>Turkey</v>
      </c>
      <c r="B108" s="242" t="str">
        <f>Lists!F:F</f>
        <v>International displacement</v>
      </c>
      <c r="C108" s="242" t="str">
        <f>Lists!B:B</f>
        <v>Mixed Migration Flows in Turkey</v>
      </c>
      <c r="D108" s="242" t="str">
        <f>Lists!C:C</f>
        <v>TUR003</v>
      </c>
      <c r="E108" s="242" t="str">
        <f>Lists!D:D</f>
        <v>TUR</v>
      </c>
      <c r="F108" s="213" t="str">
        <f t="shared" si="15"/>
        <v>Medium Reliability</v>
      </c>
      <c r="G108" s="213">
        <f t="shared" si="17"/>
        <v>0</v>
      </c>
      <c r="H108" s="243">
        <f t="shared" si="28"/>
        <v>2</v>
      </c>
      <c r="I108" s="242">
        <f>'Core Indicators'!R108</f>
        <v>2</v>
      </c>
      <c r="J108" s="242">
        <f>'Core Indicators'!Z108</f>
        <v>2</v>
      </c>
      <c r="K108" s="213">
        <f t="shared" si="18"/>
        <v>2</v>
      </c>
      <c r="L108" s="242">
        <f>'Core Indicators'!AH108</f>
        <v>2</v>
      </c>
      <c r="M108" s="242">
        <f>'Core Indicators'!AP108</f>
        <v>2</v>
      </c>
      <c r="N108">
        <f>'Core Indicators'!AX108</f>
        <v>2</v>
      </c>
      <c r="O108">
        <f>'Core Indicators'!BF108</f>
        <v>2</v>
      </c>
      <c r="P108">
        <f t="shared" si="19"/>
        <v>2</v>
      </c>
      <c r="Q108" s="242">
        <f>'Core Indicators'!BN108</f>
        <v>2</v>
      </c>
      <c r="R108" s="213">
        <f t="shared" si="20"/>
        <v>2</v>
      </c>
      <c r="S108" s="243">
        <f t="shared" si="29"/>
        <v>2.6</v>
      </c>
      <c r="T108" s="244">
        <f>'Core Indicators'!DJ108</f>
        <v>2</v>
      </c>
      <c r="U108" s="244">
        <f>'Core Indicators'!DR108</f>
        <v>2</v>
      </c>
      <c r="V108" s="244">
        <f>'Core Indicators'!DZ108</f>
        <v>3</v>
      </c>
      <c r="W108" s="244">
        <f>'Core Indicators'!EH108</f>
        <v>3</v>
      </c>
      <c r="X108" s="244">
        <f>'Core Indicators'!EP108</f>
        <v>3</v>
      </c>
      <c r="Y108" s="213">
        <f t="shared" si="21"/>
        <v>1.7</v>
      </c>
      <c r="Z108" s="213">
        <f t="shared" si="22"/>
        <v>1.3333333333333333</v>
      </c>
      <c r="AA108" s="242">
        <v>1</v>
      </c>
      <c r="AB108" s="242">
        <v>1</v>
      </c>
      <c r="AC108" s="242">
        <f>'Core Indicators'!EX108</f>
        <v>3</v>
      </c>
      <c r="AD108" s="213">
        <f t="shared" si="23"/>
        <v>2</v>
      </c>
      <c r="AE108" s="242">
        <v>1</v>
      </c>
      <c r="AF108" s="213">
        <f t="shared" si="24"/>
        <v>2</v>
      </c>
      <c r="AG108" s="242">
        <f>'Core Indicators'!FF108</f>
        <v>2</v>
      </c>
      <c r="AH108" s="242">
        <f t="shared" si="25"/>
        <v>2</v>
      </c>
      <c r="AI108">
        <f>'Core Indicators'!GD108</f>
        <v>2</v>
      </c>
      <c r="AJ108">
        <f>'Core Indicators'!GL108</f>
        <v>2</v>
      </c>
      <c r="AK108">
        <f>'Core Indicators'!GT108</f>
        <v>2</v>
      </c>
      <c r="AL108">
        <f>'Core Indicators'!HB108</f>
        <v>2</v>
      </c>
      <c r="AM108">
        <f t="shared" si="26"/>
        <v>2</v>
      </c>
      <c r="AN108">
        <f>'Core Indicators'!HJ108</f>
        <v>2</v>
      </c>
      <c r="AO108">
        <f>'Core Indicators'!HR108</f>
        <v>2</v>
      </c>
      <c r="AP108">
        <f t="shared" si="27"/>
        <v>2</v>
      </c>
      <c r="AQ108">
        <f>'Core Indicators'!HZ108</f>
        <v>2</v>
      </c>
      <c r="AR108">
        <f>'Core Indicators'!IH108</f>
        <v>2</v>
      </c>
      <c r="AS108">
        <f>'Core Indicators'!IP108</f>
        <v>2</v>
      </c>
      <c r="AT108">
        <f t="shared" si="30"/>
        <v>2</v>
      </c>
    </row>
    <row r="109" spans="1:46" x14ac:dyDescent="0.35">
      <c r="A109" s="242" t="str">
        <f>Lists!A:A</f>
        <v>Turkey</v>
      </c>
      <c r="B109" s="242" t="str">
        <f>Lists!F:F</f>
        <v>Conflict</v>
      </c>
      <c r="C109" s="242" t="str">
        <f>Lists!B:B</f>
        <v>Kurdish Conflict</v>
      </c>
      <c r="D109" s="242" t="str">
        <f>Lists!C:C</f>
        <v>TUR004</v>
      </c>
      <c r="E109" s="242" t="str">
        <f>Lists!D:D</f>
        <v>TUR</v>
      </c>
      <c r="F109" s="213" t="str">
        <f t="shared" si="15"/>
        <v>Medium Reliability</v>
      </c>
      <c r="G109" s="213">
        <f t="shared" si="17"/>
        <v>0</v>
      </c>
      <c r="H109" s="243">
        <f t="shared" si="28"/>
        <v>2.2000000000000002</v>
      </c>
      <c r="I109" s="242">
        <f>'Core Indicators'!R109</f>
        <v>2</v>
      </c>
      <c r="J109" s="242">
        <f>'Core Indicators'!Z109</f>
        <v>2</v>
      </c>
      <c r="K109" s="213">
        <f t="shared" si="18"/>
        <v>2</v>
      </c>
      <c r="L109" s="242">
        <f>'Core Indicators'!AH109</f>
        <v>2</v>
      </c>
      <c r="M109" s="242">
        <f>'Core Indicators'!AP109</f>
        <v>2</v>
      </c>
      <c r="N109">
        <f>'Core Indicators'!AX109</f>
        <v>2</v>
      </c>
      <c r="O109">
        <f>'Core Indicators'!BF109</f>
        <v>2</v>
      </c>
      <c r="P109">
        <f t="shared" si="19"/>
        <v>2</v>
      </c>
      <c r="Q109" s="242">
        <f>'Core Indicators'!BN109</f>
        <v>3</v>
      </c>
      <c r="R109" s="213">
        <f t="shared" si="20"/>
        <v>2.2999999999999998</v>
      </c>
      <c r="S109" s="243">
        <f t="shared" si="29"/>
        <v>2</v>
      </c>
      <c r="T109" s="244">
        <f>'Core Indicators'!DJ109</f>
        <v>2</v>
      </c>
      <c r="U109" s="244">
        <f>'Core Indicators'!DR109</f>
        <v>2</v>
      </c>
      <c r="V109" s="244">
        <f>'Core Indicators'!DZ109</f>
        <v>2</v>
      </c>
      <c r="W109" s="244">
        <f>'Core Indicators'!EH109</f>
        <v>2</v>
      </c>
      <c r="X109" s="244">
        <f>'Core Indicators'!EP109</f>
        <v>2</v>
      </c>
      <c r="Y109" s="213">
        <f t="shared" si="21"/>
        <v>1.7</v>
      </c>
      <c r="Z109" s="213">
        <f t="shared" si="22"/>
        <v>1.3333333333333333</v>
      </c>
      <c r="AA109" s="242">
        <v>1</v>
      </c>
      <c r="AB109" s="242">
        <v>1</v>
      </c>
      <c r="AC109" s="242">
        <f>'Core Indicators'!EX109</f>
        <v>3</v>
      </c>
      <c r="AD109" s="213">
        <f t="shared" si="23"/>
        <v>2</v>
      </c>
      <c r="AE109" s="242">
        <v>1</v>
      </c>
      <c r="AF109" s="213">
        <f t="shared" si="24"/>
        <v>2</v>
      </c>
      <c r="AG109" s="242">
        <f>'Core Indicators'!FF109</f>
        <v>2</v>
      </c>
      <c r="AH109" s="242">
        <f t="shared" si="25"/>
        <v>2</v>
      </c>
      <c r="AI109">
        <f>'Core Indicators'!GD109</f>
        <v>2</v>
      </c>
      <c r="AJ109">
        <f>'Core Indicators'!GL109</f>
        <v>2</v>
      </c>
      <c r="AK109">
        <f>'Core Indicators'!GT109</f>
        <v>2</v>
      </c>
      <c r="AL109">
        <f>'Core Indicators'!HB109</f>
        <v>2</v>
      </c>
      <c r="AM109">
        <f t="shared" si="26"/>
        <v>2</v>
      </c>
      <c r="AN109">
        <f>'Core Indicators'!HJ109</f>
        <v>2</v>
      </c>
      <c r="AO109">
        <f>'Core Indicators'!HR109</f>
        <v>2</v>
      </c>
      <c r="AP109">
        <f t="shared" si="27"/>
        <v>2</v>
      </c>
      <c r="AQ109">
        <f>'Core Indicators'!HZ109</f>
        <v>2</v>
      </c>
      <c r="AR109">
        <f>'Core Indicators'!IH109</f>
        <v>2</v>
      </c>
      <c r="AS109">
        <f>'Core Indicators'!IP109</f>
        <v>2</v>
      </c>
      <c r="AT109">
        <f t="shared" si="30"/>
        <v>2</v>
      </c>
    </row>
    <row r="110" spans="1:46" x14ac:dyDescent="0.35">
      <c r="A110" s="242" t="str">
        <f>Lists!A:A</f>
        <v>Turkey, Greece</v>
      </c>
      <c r="B110" s="242" t="str">
        <f>Lists!F:F</f>
        <v>Regional crisis</v>
      </c>
      <c r="C110" s="242" t="str">
        <f>Lists!B:B</f>
        <v xml:space="preserve">Eastern Mediterranean Route </v>
      </c>
      <c r="D110" s="242" t="str">
        <f>Lists!C:C</f>
        <v>REG006</v>
      </c>
      <c r="E110" s="242" t="str">
        <f>Lists!D:D</f>
        <v>TUR, GRC</v>
      </c>
      <c r="F110" s="213" t="str">
        <f t="shared" si="15"/>
        <v>x</v>
      </c>
      <c r="G110" s="213">
        <f t="shared" si="17"/>
        <v>11</v>
      </c>
      <c r="H110" s="243" t="str">
        <f t="shared" si="28"/>
        <v>x</v>
      </c>
      <c r="I110" s="242" t="str">
        <f>'Core Indicators'!R110</f>
        <v>x</v>
      </c>
      <c r="J110" s="242" t="str">
        <f>'Core Indicators'!Z110</f>
        <v>x</v>
      </c>
      <c r="K110" s="213" t="str">
        <f t="shared" si="18"/>
        <v>x</v>
      </c>
      <c r="L110" s="242" t="str">
        <f>'Core Indicators'!AH110</f>
        <v>x</v>
      </c>
      <c r="M110" s="242" t="str">
        <f>'Core Indicators'!AP110</f>
        <v>x</v>
      </c>
      <c r="N110" t="str">
        <f>'Core Indicators'!AX110</f>
        <v>x</v>
      </c>
      <c r="O110" t="str">
        <f>'Core Indicators'!BF110</f>
        <v>x</v>
      </c>
      <c r="P110" t="str">
        <f t="shared" si="19"/>
        <v>x</v>
      </c>
      <c r="Q110" s="242">
        <f>'Core Indicators'!BN110</f>
        <v>3</v>
      </c>
      <c r="R110" s="213">
        <f t="shared" si="20"/>
        <v>3</v>
      </c>
      <c r="S110" s="243" t="str">
        <f t="shared" si="29"/>
        <v>x</v>
      </c>
      <c r="T110" s="244" t="str">
        <f>'Core Indicators'!DJ110</f>
        <v>x</v>
      </c>
      <c r="U110" s="244" t="str">
        <f>'Core Indicators'!DR110</f>
        <v>x</v>
      </c>
      <c r="V110" s="244" t="str">
        <f>'Core Indicators'!DZ110</f>
        <v>x</v>
      </c>
      <c r="W110" s="244" t="str">
        <f>'Core Indicators'!EH110</f>
        <v>x</v>
      </c>
      <c r="X110" s="244" t="str">
        <f>'Core Indicators'!EP110</f>
        <v>x</v>
      </c>
      <c r="Y110" s="213">
        <f t="shared" si="21"/>
        <v>1.7</v>
      </c>
      <c r="Z110" s="213">
        <f t="shared" si="22"/>
        <v>1.3333333333333333</v>
      </c>
      <c r="AA110" s="242">
        <v>1</v>
      </c>
      <c r="AB110" s="242">
        <v>1</v>
      </c>
      <c r="AC110" s="242">
        <f>'Core Indicators'!EX110</f>
        <v>3</v>
      </c>
      <c r="AD110" s="213">
        <f t="shared" si="23"/>
        <v>2</v>
      </c>
      <c r="AE110" s="242">
        <v>1</v>
      </c>
      <c r="AF110" s="213">
        <f t="shared" si="24"/>
        <v>2</v>
      </c>
      <c r="AG110" s="242" t="str">
        <f>'Core Indicators'!FF110</f>
        <v>x</v>
      </c>
      <c r="AH110" s="242">
        <f t="shared" si="25"/>
        <v>2</v>
      </c>
      <c r="AI110">
        <f>'Core Indicators'!GD110</f>
        <v>2</v>
      </c>
      <c r="AJ110">
        <f>'Core Indicators'!GL110</f>
        <v>2</v>
      </c>
      <c r="AK110">
        <f>'Core Indicators'!GT110</f>
        <v>2</v>
      </c>
      <c r="AL110">
        <f>'Core Indicators'!HB110</f>
        <v>2</v>
      </c>
      <c r="AM110">
        <f t="shared" si="26"/>
        <v>2</v>
      </c>
      <c r="AN110">
        <f>'Core Indicators'!HJ110</f>
        <v>2</v>
      </c>
      <c r="AO110">
        <f>'Core Indicators'!HR110</f>
        <v>2</v>
      </c>
      <c r="AP110">
        <f t="shared" si="27"/>
        <v>2</v>
      </c>
      <c r="AQ110">
        <f>'Core Indicators'!HZ110</f>
        <v>2</v>
      </c>
      <c r="AR110">
        <f>'Core Indicators'!IH110</f>
        <v>2</v>
      </c>
      <c r="AS110">
        <f>'Core Indicators'!IP110</f>
        <v>2</v>
      </c>
      <c r="AT110">
        <f t="shared" si="30"/>
        <v>2</v>
      </c>
    </row>
    <row r="111" spans="1:46" x14ac:dyDescent="0.35">
      <c r="A111" s="242" t="str">
        <f>Lists!A:A</f>
        <v>Uganda</v>
      </c>
      <c r="B111" s="242" t="str">
        <f>Lists!F:F</f>
        <v>International displacement</v>
      </c>
      <c r="C111" s="242" t="str">
        <f>Lists!B:B</f>
        <v>International Displacement in Uganda</v>
      </c>
      <c r="D111" s="242" t="str">
        <f>Lists!C:C</f>
        <v>UGA005</v>
      </c>
      <c r="E111" s="242" t="str">
        <f>Lists!D:D</f>
        <v>UGA</v>
      </c>
      <c r="F111" s="213" t="str">
        <f t="shared" si="15"/>
        <v>Medium Reliability</v>
      </c>
      <c r="G111" s="213">
        <f t="shared" si="17"/>
        <v>3</v>
      </c>
      <c r="H111" s="243">
        <f t="shared" si="28"/>
        <v>2.2000000000000002</v>
      </c>
      <c r="I111" s="242">
        <f>'Core Indicators'!R111</f>
        <v>3</v>
      </c>
      <c r="J111" s="242">
        <f>'Core Indicators'!Z111</f>
        <v>2</v>
      </c>
      <c r="K111" s="213">
        <f t="shared" si="18"/>
        <v>2.5</v>
      </c>
      <c r="L111" s="242">
        <f>'Core Indicators'!AH111</f>
        <v>2</v>
      </c>
      <c r="M111" s="242">
        <f>'Core Indicators'!AP111</f>
        <v>2</v>
      </c>
      <c r="N111" t="str">
        <f>'Core Indicators'!AX111</f>
        <v>x</v>
      </c>
      <c r="O111" t="str">
        <f>'Core Indicators'!BF111</f>
        <v>x</v>
      </c>
      <c r="P111" t="str">
        <f t="shared" si="19"/>
        <v>x</v>
      </c>
      <c r="Q111" s="242" t="str">
        <f>'Core Indicators'!BN111</f>
        <v>x</v>
      </c>
      <c r="R111" s="213">
        <f t="shared" si="20"/>
        <v>2</v>
      </c>
      <c r="S111" s="243">
        <f t="shared" si="29"/>
        <v>2</v>
      </c>
      <c r="T111" s="244">
        <f>'Core Indicators'!DJ111</f>
        <v>2</v>
      </c>
      <c r="U111" s="244">
        <f>'Core Indicators'!DR111</f>
        <v>2</v>
      </c>
      <c r="V111" s="244">
        <f>'Core Indicators'!DZ111</f>
        <v>2</v>
      </c>
      <c r="W111" s="244">
        <f>'Core Indicators'!EH111</f>
        <v>2</v>
      </c>
      <c r="X111" s="244">
        <f>'Core Indicators'!EP111</f>
        <v>2</v>
      </c>
      <c r="Y111" s="213">
        <f t="shared" si="21"/>
        <v>1.3</v>
      </c>
      <c r="Z111" s="213">
        <f t="shared" si="22"/>
        <v>1</v>
      </c>
      <c r="AA111" s="242">
        <v>1</v>
      </c>
      <c r="AB111" s="242">
        <v>1</v>
      </c>
      <c r="AC111" s="242" t="str">
        <f>'Core Indicators'!EX111</f>
        <v>x</v>
      </c>
      <c r="AD111" s="213">
        <f t="shared" si="23"/>
        <v>1</v>
      </c>
      <c r="AE111" s="242">
        <v>1</v>
      </c>
      <c r="AF111" s="213">
        <f t="shared" si="24"/>
        <v>1.625</v>
      </c>
      <c r="AG111" s="242">
        <f>'Core Indicators'!FF111</f>
        <v>2</v>
      </c>
      <c r="AH111" s="242">
        <f t="shared" si="25"/>
        <v>1.25</v>
      </c>
      <c r="AI111">
        <f>'Core Indicators'!GD111</f>
        <v>1</v>
      </c>
      <c r="AJ111">
        <f>'Core Indicators'!GL111</f>
        <v>2</v>
      </c>
      <c r="AK111">
        <f>'Core Indicators'!GT111</f>
        <v>1</v>
      </c>
      <c r="AL111">
        <f>'Core Indicators'!HB111</f>
        <v>1</v>
      </c>
      <c r="AM111">
        <f t="shared" si="26"/>
        <v>1.25</v>
      </c>
      <c r="AN111">
        <f>'Core Indicators'!HJ111</f>
        <v>1</v>
      </c>
      <c r="AO111">
        <f>'Core Indicators'!HR111</f>
        <v>2</v>
      </c>
      <c r="AP111">
        <f t="shared" si="27"/>
        <v>1.5</v>
      </c>
      <c r="AQ111">
        <f>'Core Indicators'!HZ111</f>
        <v>1</v>
      </c>
      <c r="AR111">
        <f>'Core Indicators'!IH111</f>
        <v>1</v>
      </c>
      <c r="AS111">
        <f>'Core Indicators'!IP111</f>
        <v>1</v>
      </c>
      <c r="AT111">
        <f t="shared" si="30"/>
        <v>1</v>
      </c>
    </row>
    <row r="112" spans="1:46" x14ac:dyDescent="0.35">
      <c r="A112" s="242" t="str">
        <f>Lists!A:A</f>
        <v>Ukraine</v>
      </c>
      <c r="B112" s="242" t="str">
        <f>Lists!F:F</f>
        <v>Conflict</v>
      </c>
      <c r="C112" s="242" t="str">
        <f>Lists!B:B</f>
        <v>Conflict in Ukraine</v>
      </c>
      <c r="D112" s="242" t="str">
        <f>Lists!C:C</f>
        <v>UKR002</v>
      </c>
      <c r="E112" s="242" t="str">
        <f>Lists!D:D</f>
        <v>UKR</v>
      </c>
      <c r="F112" s="213" t="str">
        <f t="shared" si="15"/>
        <v>High Reliability</v>
      </c>
      <c r="G112" s="213">
        <f t="shared" si="17"/>
        <v>0</v>
      </c>
      <c r="H112" s="243">
        <f t="shared" si="28"/>
        <v>1.9</v>
      </c>
      <c r="I112" s="242">
        <f>'Core Indicators'!R112</f>
        <v>2</v>
      </c>
      <c r="J112" s="242">
        <f>'Core Indicators'!Z112</f>
        <v>1</v>
      </c>
      <c r="K112" s="213">
        <f t="shared" si="18"/>
        <v>1.5</v>
      </c>
      <c r="L112" s="242">
        <f>'Core Indicators'!AH112</f>
        <v>2</v>
      </c>
      <c r="M112" s="242">
        <f>'Core Indicators'!AP112</f>
        <v>2</v>
      </c>
      <c r="N112">
        <f>'Core Indicators'!AX112</f>
        <v>2</v>
      </c>
      <c r="O112">
        <f>'Core Indicators'!BF112</f>
        <v>2</v>
      </c>
      <c r="P112">
        <f t="shared" si="19"/>
        <v>2</v>
      </c>
      <c r="Q112" s="242">
        <f>'Core Indicators'!BN112</f>
        <v>2</v>
      </c>
      <c r="R112" s="213">
        <f t="shared" si="20"/>
        <v>2</v>
      </c>
      <c r="S112" s="243">
        <f t="shared" si="29"/>
        <v>1.2</v>
      </c>
      <c r="T112" s="244">
        <f>'Core Indicators'!DJ112</f>
        <v>1</v>
      </c>
      <c r="U112" s="244">
        <f>'Core Indicators'!DR112</f>
        <v>1</v>
      </c>
      <c r="V112" s="244">
        <f>'Core Indicators'!DZ112</f>
        <v>1</v>
      </c>
      <c r="W112" s="244">
        <f>'Core Indicators'!EH112</f>
        <v>1</v>
      </c>
      <c r="X112" s="244">
        <f>'Core Indicators'!EP112</f>
        <v>2</v>
      </c>
      <c r="Y112" s="213">
        <f t="shared" si="21"/>
        <v>1.2</v>
      </c>
      <c r="Z112" s="213">
        <f t="shared" si="22"/>
        <v>1.1666666666666667</v>
      </c>
      <c r="AA112" s="242">
        <v>1</v>
      </c>
      <c r="AB112" s="242">
        <v>1</v>
      </c>
      <c r="AC112" s="242">
        <f>'Core Indicators'!EX112</f>
        <v>2</v>
      </c>
      <c r="AD112" s="213">
        <f t="shared" si="23"/>
        <v>1.5</v>
      </c>
      <c r="AE112" s="242">
        <v>1</v>
      </c>
      <c r="AF112" s="213">
        <f t="shared" si="24"/>
        <v>1.2638888888888888</v>
      </c>
      <c r="AG112" s="242">
        <f>'Core Indicators'!FF112</f>
        <v>1</v>
      </c>
      <c r="AH112" s="242">
        <f t="shared" si="25"/>
        <v>1.5277777777777777</v>
      </c>
      <c r="AI112">
        <f>'Core Indicators'!GD112</f>
        <v>2</v>
      </c>
      <c r="AJ112">
        <f>'Core Indicators'!GL112</f>
        <v>1</v>
      </c>
      <c r="AK112">
        <f>'Core Indicators'!GT112</f>
        <v>2</v>
      </c>
      <c r="AL112">
        <f>'Core Indicators'!HB112</f>
        <v>2</v>
      </c>
      <c r="AM112">
        <f t="shared" si="26"/>
        <v>1.75</v>
      </c>
      <c r="AN112">
        <f>'Core Indicators'!HJ112</f>
        <v>2</v>
      </c>
      <c r="AO112">
        <f>'Core Indicators'!HR112</f>
        <v>1</v>
      </c>
      <c r="AP112">
        <f t="shared" si="27"/>
        <v>1.5</v>
      </c>
      <c r="AQ112">
        <f>'Core Indicators'!HZ112</f>
        <v>1</v>
      </c>
      <c r="AR112">
        <f>'Core Indicators'!IH112</f>
        <v>1</v>
      </c>
      <c r="AS112">
        <f>'Core Indicators'!IP112</f>
        <v>2</v>
      </c>
      <c r="AT112">
        <f t="shared" si="30"/>
        <v>1.3333333333333333</v>
      </c>
    </row>
    <row r="113" spans="1:46" x14ac:dyDescent="0.35">
      <c r="A113" s="242" t="str">
        <f>Lists!A:A</f>
        <v>Venezuela</v>
      </c>
      <c r="B113" s="242" t="str">
        <f>Lists!F:F</f>
        <v>Complex crisis</v>
      </c>
      <c r="C113" s="242" t="str">
        <f>Lists!B:B</f>
        <v>Complex crisis in Venezuela</v>
      </c>
      <c r="D113" s="242" t="str">
        <f>Lists!C:C</f>
        <v>VEN001</v>
      </c>
      <c r="E113" s="242" t="str">
        <f>Lists!D:D</f>
        <v>VEN</v>
      </c>
      <c r="F113" s="213" t="str">
        <f t="shared" si="15"/>
        <v>Medium Reliability</v>
      </c>
      <c r="G113" s="213">
        <f t="shared" si="17"/>
        <v>3</v>
      </c>
      <c r="H113" s="243">
        <f t="shared" si="28"/>
        <v>1.9</v>
      </c>
      <c r="I113" s="242">
        <f>'Core Indicators'!R113</f>
        <v>1</v>
      </c>
      <c r="J113" s="242">
        <f>'Core Indicators'!Z113</f>
        <v>2</v>
      </c>
      <c r="K113" s="213">
        <f t="shared" si="18"/>
        <v>1.5</v>
      </c>
      <c r="L113" s="242">
        <f>'Core Indicators'!AH113</f>
        <v>2</v>
      </c>
      <c r="M113" s="242">
        <f>'Core Indicators'!AP113</f>
        <v>2</v>
      </c>
      <c r="N113" t="str">
        <f>'Core Indicators'!AX113</f>
        <v>x</v>
      </c>
      <c r="O113" t="str">
        <f>'Core Indicators'!BF113</f>
        <v>x</v>
      </c>
      <c r="P113" t="str">
        <f t="shared" si="19"/>
        <v>x</v>
      </c>
      <c r="Q113" s="242" t="str">
        <f>'Core Indicators'!BN113</f>
        <v>x</v>
      </c>
      <c r="R113" s="213">
        <f t="shared" si="20"/>
        <v>2</v>
      </c>
      <c r="S113" s="243">
        <f t="shared" si="29"/>
        <v>2.4</v>
      </c>
      <c r="T113" s="244">
        <f>'Core Indicators'!DJ113</f>
        <v>3</v>
      </c>
      <c r="U113" s="244">
        <f>'Core Indicators'!DR113</f>
        <v>2</v>
      </c>
      <c r="V113" s="244">
        <f>'Core Indicators'!DZ113</f>
        <v>2</v>
      </c>
      <c r="W113" s="244">
        <f>'Core Indicators'!EH113</f>
        <v>3</v>
      </c>
      <c r="X113" s="244">
        <f>'Core Indicators'!EP113</f>
        <v>2</v>
      </c>
      <c r="Y113" s="213">
        <f t="shared" si="21"/>
        <v>1.8</v>
      </c>
      <c r="Z113" s="213">
        <f t="shared" si="22"/>
        <v>1</v>
      </c>
      <c r="AA113" s="242">
        <v>1</v>
      </c>
      <c r="AB113" s="242">
        <v>1</v>
      </c>
      <c r="AC113" s="242" t="str">
        <f>'Core Indicators'!EX113</f>
        <v>x</v>
      </c>
      <c r="AD113" s="213">
        <f t="shared" si="23"/>
        <v>1</v>
      </c>
      <c r="AE113" s="242">
        <v>1</v>
      </c>
      <c r="AF113" s="213">
        <f t="shared" si="24"/>
        <v>2.5</v>
      </c>
      <c r="AG113" s="242">
        <f>'Core Indicators'!FF113</f>
        <v>3</v>
      </c>
      <c r="AH113" s="242">
        <f t="shared" si="25"/>
        <v>2</v>
      </c>
      <c r="AI113">
        <f>'Core Indicators'!GD113</f>
        <v>2</v>
      </c>
      <c r="AJ113">
        <f>'Core Indicators'!GL113</f>
        <v>2</v>
      </c>
      <c r="AK113">
        <f>'Core Indicators'!GT113</f>
        <v>2</v>
      </c>
      <c r="AL113">
        <f>'Core Indicators'!HB113</f>
        <v>2</v>
      </c>
      <c r="AM113">
        <f t="shared" si="26"/>
        <v>2</v>
      </c>
      <c r="AN113">
        <f>'Core Indicators'!HJ113</f>
        <v>2</v>
      </c>
      <c r="AO113">
        <f>'Core Indicators'!HR113</f>
        <v>2</v>
      </c>
      <c r="AP113">
        <f t="shared" si="27"/>
        <v>2</v>
      </c>
      <c r="AQ113">
        <f>'Core Indicators'!HZ113</f>
        <v>2</v>
      </c>
      <c r="AR113">
        <f>'Core Indicators'!IH113</f>
        <v>2</v>
      </c>
      <c r="AS113">
        <f>'Core Indicators'!IP113</f>
        <v>2</v>
      </c>
      <c r="AT113">
        <f t="shared" si="30"/>
        <v>2</v>
      </c>
    </row>
    <row r="114" spans="1:46" x14ac:dyDescent="0.35">
      <c r="A114" s="242" t="str">
        <f>Lists!A:A</f>
        <v>Venezuela, Brazil, Colombia, Ecuador, Peru, Trinidad and Tobago</v>
      </c>
      <c r="B114" s="242" t="str">
        <f>Lists!F:F</f>
        <v>Regional crisis</v>
      </c>
      <c r="C114" s="242" t="str">
        <f>Lists!B:B</f>
        <v>Venezuela Regional Crisis</v>
      </c>
      <c r="D114" s="242" t="str">
        <f>Lists!C:C</f>
        <v>REG002</v>
      </c>
      <c r="E114" s="242" t="str">
        <f>Lists!D:D</f>
        <v>VEN, BRA, COL, ECU, PER, TTO</v>
      </c>
      <c r="F114" s="213" t="str">
        <f t="shared" si="15"/>
        <v>Medium Reliability</v>
      </c>
      <c r="G114" s="213">
        <f t="shared" si="17"/>
        <v>3</v>
      </c>
      <c r="H114" s="243">
        <f t="shared" si="28"/>
        <v>2</v>
      </c>
      <c r="I114" s="242">
        <f>'Core Indicators'!R114</f>
        <v>2</v>
      </c>
      <c r="J114" s="242">
        <f>'Core Indicators'!Z114</f>
        <v>2</v>
      </c>
      <c r="K114" s="213">
        <f t="shared" si="18"/>
        <v>2</v>
      </c>
      <c r="L114" s="242">
        <f>'Core Indicators'!AH114</f>
        <v>2</v>
      </c>
      <c r="M114" s="242">
        <f>'Core Indicators'!AP114</f>
        <v>2</v>
      </c>
      <c r="N114" t="str">
        <f>'Core Indicators'!AX114</f>
        <v>x</v>
      </c>
      <c r="O114" t="str">
        <f>'Core Indicators'!BF114</f>
        <v>x</v>
      </c>
      <c r="P114" t="str">
        <f t="shared" si="19"/>
        <v>x</v>
      </c>
      <c r="Q114" s="242" t="str">
        <f>'Core Indicators'!BN114</f>
        <v>x</v>
      </c>
      <c r="R114" s="213">
        <f t="shared" si="20"/>
        <v>2</v>
      </c>
      <c r="S114" s="243">
        <f t="shared" si="29"/>
        <v>2.2000000000000002</v>
      </c>
      <c r="T114" s="244">
        <f>'Core Indicators'!DJ114</f>
        <v>2</v>
      </c>
      <c r="U114" s="244">
        <f>'Core Indicators'!DR114</f>
        <v>2</v>
      </c>
      <c r="V114" s="244">
        <f>'Core Indicators'!DZ114</f>
        <v>2</v>
      </c>
      <c r="W114" s="244">
        <f>'Core Indicators'!EH114</f>
        <v>2</v>
      </c>
      <c r="X114" s="244">
        <f>'Core Indicators'!EP114</f>
        <v>3</v>
      </c>
      <c r="Y114" s="213">
        <f t="shared" si="21"/>
        <v>1.5</v>
      </c>
      <c r="Z114" s="213">
        <f t="shared" si="22"/>
        <v>1</v>
      </c>
      <c r="AA114" s="242">
        <v>1</v>
      </c>
      <c r="AB114" s="242">
        <v>1</v>
      </c>
      <c r="AC114" s="242" t="str">
        <f>'Core Indicators'!EX114</f>
        <v>x</v>
      </c>
      <c r="AD114" s="213">
        <f t="shared" si="23"/>
        <v>1</v>
      </c>
      <c r="AE114" s="242">
        <v>1</v>
      </c>
      <c r="AF114" s="213">
        <f t="shared" si="24"/>
        <v>2</v>
      </c>
      <c r="AG114" s="242">
        <f>'Core Indicators'!FF114</f>
        <v>2</v>
      </c>
      <c r="AH114" s="242">
        <f t="shared" si="25"/>
        <v>2</v>
      </c>
      <c r="AI114">
        <f>'Core Indicators'!GD114</f>
        <v>2</v>
      </c>
      <c r="AJ114">
        <f>'Core Indicators'!GL114</f>
        <v>2</v>
      </c>
      <c r="AK114">
        <f>'Core Indicators'!GT114</f>
        <v>2</v>
      </c>
      <c r="AL114">
        <f>'Core Indicators'!HB114</f>
        <v>2</v>
      </c>
      <c r="AM114">
        <f t="shared" si="26"/>
        <v>2</v>
      </c>
      <c r="AN114">
        <f>'Core Indicators'!HJ114</f>
        <v>2</v>
      </c>
      <c r="AO114">
        <f>'Core Indicators'!HR114</f>
        <v>2</v>
      </c>
      <c r="AP114">
        <f t="shared" si="27"/>
        <v>2</v>
      </c>
      <c r="AQ114">
        <f>'Core Indicators'!HZ114</f>
        <v>2</v>
      </c>
      <c r="AR114" t="str">
        <f>'Core Indicators'!IH114</f>
        <v>x</v>
      </c>
      <c r="AS114">
        <f>'Core Indicators'!IP114</f>
        <v>2</v>
      </c>
      <c r="AT114">
        <f t="shared" si="30"/>
        <v>2</v>
      </c>
    </row>
    <row r="115" spans="1:46" x14ac:dyDescent="0.35">
      <c r="A115" s="242" t="str">
        <f>Lists!A:A</f>
        <v>Yemen</v>
      </c>
      <c r="B115" s="242" t="str">
        <f>Lists!F:F</f>
        <v>Complex crisis</v>
      </c>
      <c r="C115" s="242" t="str">
        <f>Lists!B:B</f>
        <v>Conflict in Yemen</v>
      </c>
      <c r="D115" s="242" t="str">
        <f>Lists!C:C</f>
        <v>YEM001</v>
      </c>
      <c r="E115" s="242" t="str">
        <f>Lists!D:D</f>
        <v>YEM</v>
      </c>
      <c r="F115" s="213" t="str">
        <f t="shared" si="15"/>
        <v>Medium Reliability</v>
      </c>
      <c r="G115" s="213">
        <f t="shared" si="17"/>
        <v>0</v>
      </c>
      <c r="H115" s="243">
        <f t="shared" si="28"/>
        <v>2.2000000000000002</v>
      </c>
      <c r="I115" s="242">
        <f>'Core Indicators'!R115</f>
        <v>2</v>
      </c>
      <c r="J115" s="242">
        <f>'Core Indicators'!Z115</f>
        <v>2</v>
      </c>
      <c r="K115" s="213">
        <f t="shared" si="18"/>
        <v>2</v>
      </c>
      <c r="L115" s="242">
        <f>'Core Indicators'!AH115</f>
        <v>2</v>
      </c>
      <c r="M115" s="242">
        <f>'Core Indicators'!AP115</f>
        <v>2</v>
      </c>
      <c r="N115">
        <f>'Core Indicators'!AX115</f>
        <v>2</v>
      </c>
      <c r="O115">
        <f>'Core Indicators'!BF115</f>
        <v>2</v>
      </c>
      <c r="P115">
        <f t="shared" si="19"/>
        <v>2</v>
      </c>
      <c r="Q115" s="242">
        <f>'Core Indicators'!BN115</f>
        <v>3</v>
      </c>
      <c r="R115" s="213">
        <f t="shared" si="20"/>
        <v>2.2999999999999998</v>
      </c>
      <c r="S115" s="243">
        <f t="shared" si="29"/>
        <v>2</v>
      </c>
      <c r="T115" s="244">
        <f>'Core Indicators'!DJ115</f>
        <v>2</v>
      </c>
      <c r="U115" s="244">
        <f>'Core Indicators'!DR115</f>
        <v>2</v>
      </c>
      <c r="V115" s="244">
        <f>'Core Indicators'!DZ115</f>
        <v>2</v>
      </c>
      <c r="W115" s="244">
        <f>'Core Indicators'!EH115</f>
        <v>2</v>
      </c>
      <c r="X115" s="244">
        <f>'Core Indicators'!EP115</f>
        <v>2</v>
      </c>
      <c r="Y115" s="213">
        <f t="shared" si="21"/>
        <v>1.4</v>
      </c>
      <c r="Z115" s="213">
        <f t="shared" si="22"/>
        <v>1.3333333333333333</v>
      </c>
      <c r="AA115" s="242">
        <v>1</v>
      </c>
      <c r="AB115" s="242">
        <v>1</v>
      </c>
      <c r="AC115" s="242">
        <f>'Core Indicators'!EX115</f>
        <v>3</v>
      </c>
      <c r="AD115" s="213">
        <f t="shared" si="23"/>
        <v>2</v>
      </c>
      <c r="AE115" s="242">
        <v>1</v>
      </c>
      <c r="AF115" s="213">
        <f t="shared" si="24"/>
        <v>1.5</v>
      </c>
      <c r="AG115" s="242">
        <f>'Core Indicators'!FF115</f>
        <v>1</v>
      </c>
      <c r="AH115" s="242">
        <f t="shared" si="25"/>
        <v>2</v>
      </c>
      <c r="AI115">
        <f>'Core Indicators'!GD115</f>
        <v>2</v>
      </c>
      <c r="AJ115">
        <f>'Core Indicators'!GL115</f>
        <v>2</v>
      </c>
      <c r="AK115">
        <f>'Core Indicators'!GT115</f>
        <v>2</v>
      </c>
      <c r="AL115">
        <f>'Core Indicators'!HB115</f>
        <v>2</v>
      </c>
      <c r="AM115">
        <f t="shared" si="26"/>
        <v>2</v>
      </c>
      <c r="AN115">
        <f>'Core Indicators'!HJ115</f>
        <v>2</v>
      </c>
      <c r="AO115">
        <f>'Core Indicators'!HR115</f>
        <v>2</v>
      </c>
      <c r="AP115">
        <f t="shared" si="27"/>
        <v>2</v>
      </c>
      <c r="AQ115">
        <f>'Core Indicators'!HZ115</f>
        <v>2</v>
      </c>
      <c r="AR115">
        <f>'Core Indicators'!IH115</f>
        <v>2</v>
      </c>
      <c r="AS115">
        <f>'Core Indicators'!IP115</f>
        <v>2</v>
      </c>
      <c r="AT115">
        <f t="shared" si="30"/>
        <v>2</v>
      </c>
    </row>
    <row r="116" spans="1:46" x14ac:dyDescent="0.35">
      <c r="A116" s="242" t="str">
        <f>Lists!A:A</f>
        <v>Yemen</v>
      </c>
      <c r="B116" s="242" t="str">
        <f>Lists!F:F</f>
        <v>International displacement</v>
      </c>
      <c r="C116" s="242" t="str">
        <f>Lists!B:B</f>
        <v>Mixed migration flows in Yemen</v>
      </c>
      <c r="D116" s="242" t="str">
        <f>Lists!C:C</f>
        <v>YEM002</v>
      </c>
      <c r="E116" s="242" t="str">
        <f>Lists!D:D</f>
        <v>YEM</v>
      </c>
      <c r="F116" s="213" t="str">
        <f t="shared" si="15"/>
        <v>Medium Reliability</v>
      </c>
      <c r="G116" s="213">
        <f t="shared" si="17"/>
        <v>0</v>
      </c>
      <c r="H116" s="243">
        <f t="shared" si="28"/>
        <v>2.2000000000000002</v>
      </c>
      <c r="I116" s="242">
        <f>'Core Indicators'!R116</f>
        <v>2</v>
      </c>
      <c r="J116" s="242">
        <f>'Core Indicators'!Z116</f>
        <v>2</v>
      </c>
      <c r="K116" s="213">
        <f t="shared" si="18"/>
        <v>2</v>
      </c>
      <c r="L116" s="242">
        <f>'Core Indicators'!AH116</f>
        <v>2</v>
      </c>
      <c r="M116" s="242">
        <f>'Core Indicators'!AP116</f>
        <v>2</v>
      </c>
      <c r="N116" t="str">
        <f>'Core Indicators'!AX116</f>
        <v>x</v>
      </c>
      <c r="O116">
        <f>'Core Indicators'!BF116</f>
        <v>2</v>
      </c>
      <c r="P116">
        <f t="shared" si="19"/>
        <v>2</v>
      </c>
      <c r="Q116" s="242">
        <f>'Core Indicators'!BN116</f>
        <v>3</v>
      </c>
      <c r="R116" s="213">
        <f t="shared" si="20"/>
        <v>2.2999999999999998</v>
      </c>
      <c r="S116" s="243">
        <f t="shared" si="29"/>
        <v>2</v>
      </c>
      <c r="T116" s="244">
        <f>'Core Indicators'!DJ116</f>
        <v>2</v>
      </c>
      <c r="U116" s="244">
        <f>'Core Indicators'!DR116</f>
        <v>2</v>
      </c>
      <c r="V116" s="244">
        <f>'Core Indicators'!DZ116</f>
        <v>2</v>
      </c>
      <c r="W116" s="244">
        <f>'Core Indicators'!EH116</f>
        <v>2</v>
      </c>
      <c r="X116" s="244">
        <f>'Core Indicators'!EP116</f>
        <v>2</v>
      </c>
      <c r="Y116" s="213">
        <f t="shared" si="21"/>
        <v>1.7</v>
      </c>
      <c r="Z116" s="213">
        <f t="shared" si="22"/>
        <v>1.3333333333333333</v>
      </c>
      <c r="AA116" s="242">
        <v>1</v>
      </c>
      <c r="AB116" s="242">
        <v>1</v>
      </c>
      <c r="AC116" s="242">
        <f>'Core Indicators'!EX116</f>
        <v>3</v>
      </c>
      <c r="AD116" s="213">
        <f t="shared" si="23"/>
        <v>2</v>
      </c>
      <c r="AE116" s="242">
        <v>1</v>
      </c>
      <c r="AF116" s="213">
        <f t="shared" si="24"/>
        <v>2</v>
      </c>
      <c r="AG116" s="242">
        <f>'Core Indicators'!FF116</f>
        <v>2</v>
      </c>
      <c r="AH116" s="242">
        <f t="shared" si="25"/>
        <v>2</v>
      </c>
      <c r="AI116">
        <f>'Core Indicators'!GD116</f>
        <v>2</v>
      </c>
      <c r="AJ116">
        <f>'Core Indicators'!GL116</f>
        <v>2</v>
      </c>
      <c r="AK116">
        <f>'Core Indicators'!GT116</f>
        <v>2</v>
      </c>
      <c r="AL116">
        <f>'Core Indicators'!HB116</f>
        <v>2</v>
      </c>
      <c r="AM116">
        <f t="shared" si="26"/>
        <v>2</v>
      </c>
      <c r="AN116">
        <f>'Core Indicators'!HJ116</f>
        <v>2</v>
      </c>
      <c r="AO116">
        <f>'Core Indicators'!HR116</f>
        <v>2</v>
      </c>
      <c r="AP116">
        <f t="shared" si="27"/>
        <v>2</v>
      </c>
      <c r="AQ116">
        <f>'Core Indicators'!HZ116</f>
        <v>2</v>
      </c>
      <c r="AR116">
        <f>'Core Indicators'!IH116</f>
        <v>2</v>
      </c>
      <c r="AS116">
        <f>'Core Indicators'!IP116</f>
        <v>2</v>
      </c>
      <c r="AT116">
        <f t="shared" si="30"/>
        <v>2</v>
      </c>
    </row>
    <row r="117" spans="1:46" x14ac:dyDescent="0.35">
      <c r="A117" s="242" t="str">
        <f>Lists!A:A</f>
        <v>Zambia</v>
      </c>
      <c r="B117" s="242" t="str">
        <f>Lists!F:F</f>
        <v>Drought</v>
      </c>
      <c r="C117" s="242" t="str">
        <f>Lists!B:B</f>
        <v>Drought in Zambia</v>
      </c>
      <c r="D117" s="242" t="str">
        <f>Lists!C:C</f>
        <v>ZMB002</v>
      </c>
      <c r="E117" s="242" t="str">
        <f>Lists!D:D</f>
        <v>ZMB</v>
      </c>
      <c r="F117" s="213" t="str">
        <f t="shared" si="15"/>
        <v>Medium Reliability</v>
      </c>
      <c r="G117" s="213">
        <f t="shared" si="17"/>
        <v>0</v>
      </c>
      <c r="H117" s="243">
        <f t="shared" si="28"/>
        <v>1.7</v>
      </c>
      <c r="I117" s="242">
        <f>'Core Indicators'!R117</f>
        <v>2</v>
      </c>
      <c r="J117" s="242">
        <f>'Core Indicators'!Z117</f>
        <v>2</v>
      </c>
      <c r="K117" s="213">
        <f t="shared" si="18"/>
        <v>2</v>
      </c>
      <c r="L117" s="242">
        <f>'Core Indicators'!AH117</f>
        <v>2</v>
      </c>
      <c r="M117" s="242">
        <f>'Core Indicators'!AP117</f>
        <v>2</v>
      </c>
      <c r="N117">
        <f>'Core Indicators'!AX117</f>
        <v>1</v>
      </c>
      <c r="O117">
        <f>'Core Indicators'!BF117</f>
        <v>1</v>
      </c>
      <c r="P117">
        <f t="shared" si="19"/>
        <v>1</v>
      </c>
      <c r="Q117" s="242">
        <f>'Core Indicators'!BN117</f>
        <v>1</v>
      </c>
      <c r="R117" s="213">
        <f t="shared" si="20"/>
        <v>1.5</v>
      </c>
      <c r="S117" s="243">
        <f t="shared" si="29"/>
        <v>2.2000000000000002</v>
      </c>
      <c r="T117" s="244">
        <f>'Core Indicators'!DJ117</f>
        <v>2</v>
      </c>
      <c r="U117" s="244">
        <f>'Core Indicators'!DR117</f>
        <v>2</v>
      </c>
      <c r="V117" s="244">
        <f>'Core Indicators'!DZ117</f>
        <v>2</v>
      </c>
      <c r="W117" s="244">
        <f>'Core Indicators'!EH117</f>
        <v>2</v>
      </c>
      <c r="X117" s="244">
        <f>'Core Indicators'!EP117</f>
        <v>3</v>
      </c>
      <c r="Y117" s="213">
        <f t="shared" si="21"/>
        <v>1.3</v>
      </c>
      <c r="Z117" s="213">
        <f t="shared" si="22"/>
        <v>1</v>
      </c>
      <c r="AA117" s="242">
        <v>1</v>
      </c>
      <c r="AB117" s="242">
        <v>1</v>
      </c>
      <c r="AC117" s="242">
        <f>'Core Indicators'!EX117</f>
        <v>1</v>
      </c>
      <c r="AD117" s="213">
        <f t="shared" si="23"/>
        <v>1</v>
      </c>
      <c r="AE117" s="242">
        <v>1</v>
      </c>
      <c r="AF117" s="213">
        <f t="shared" si="24"/>
        <v>1.5555555555555554</v>
      </c>
      <c r="AG117" s="242">
        <f>'Core Indicators'!FF117</f>
        <v>2</v>
      </c>
      <c r="AH117" s="242">
        <f t="shared" si="25"/>
        <v>1.1111111111111109</v>
      </c>
      <c r="AI117">
        <f>'Core Indicators'!GD117</f>
        <v>1</v>
      </c>
      <c r="AJ117">
        <f>'Core Indicators'!GL117</f>
        <v>1</v>
      </c>
      <c r="AK117">
        <f>'Core Indicators'!GT117</f>
        <v>1</v>
      </c>
      <c r="AL117">
        <f>'Core Indicators'!HB117</f>
        <v>1</v>
      </c>
      <c r="AM117">
        <f t="shared" si="26"/>
        <v>1</v>
      </c>
      <c r="AN117">
        <f>'Core Indicators'!HJ117</f>
        <v>1</v>
      </c>
      <c r="AO117">
        <f>'Core Indicators'!HR117</f>
        <v>1</v>
      </c>
      <c r="AP117">
        <f t="shared" si="27"/>
        <v>1</v>
      </c>
      <c r="AQ117">
        <f>'Core Indicators'!HZ117</f>
        <v>1</v>
      </c>
      <c r="AR117">
        <f>'Core Indicators'!IH117</f>
        <v>1</v>
      </c>
      <c r="AS117">
        <f>'Core Indicators'!IP117</f>
        <v>2</v>
      </c>
      <c r="AT117">
        <f t="shared" si="30"/>
        <v>1.3333333333333333</v>
      </c>
    </row>
    <row r="118" spans="1:46" x14ac:dyDescent="0.35">
      <c r="A118" s="242" t="str">
        <f>Lists!A:A</f>
        <v>Zimbabwe</v>
      </c>
      <c r="B118" s="242" t="str">
        <f>Lists!F:F</f>
        <v>Complex crisis</v>
      </c>
      <c r="C118" s="242" t="str">
        <f>Lists!B:B</f>
        <v>Complex crisis in Zimbabwe</v>
      </c>
      <c r="D118" s="242" t="str">
        <f>Lists!C:C</f>
        <v>ZWE001</v>
      </c>
      <c r="E118" s="242" t="str">
        <f>Lists!D:D</f>
        <v>ZWE</v>
      </c>
      <c r="F118" s="213" t="str">
        <f t="shared" si="15"/>
        <v>Medium Reliability</v>
      </c>
      <c r="G118" s="213">
        <f t="shared" si="17"/>
        <v>1</v>
      </c>
      <c r="H118" s="243">
        <f t="shared" si="28"/>
        <v>2.5</v>
      </c>
      <c r="I118" s="242">
        <f>'Core Indicators'!R118</f>
        <v>2</v>
      </c>
      <c r="J118" s="242">
        <f>'Core Indicators'!Z118</f>
        <v>2</v>
      </c>
      <c r="K118" s="213">
        <f t="shared" si="18"/>
        <v>2</v>
      </c>
      <c r="L118" s="242">
        <f>'Core Indicators'!AH118</f>
        <v>3</v>
      </c>
      <c r="M118" s="242">
        <f>'Core Indicators'!AP118</f>
        <v>2</v>
      </c>
      <c r="N118" t="str">
        <f>'Core Indicators'!AX118</f>
        <v>x</v>
      </c>
      <c r="O118" t="str">
        <f>'Core Indicators'!BF118</f>
        <v>x</v>
      </c>
      <c r="P118" t="str">
        <f t="shared" si="19"/>
        <v>x</v>
      </c>
      <c r="Q118" s="242">
        <f>'Core Indicators'!BN118</f>
        <v>3</v>
      </c>
      <c r="R118" s="213">
        <f t="shared" si="20"/>
        <v>2.6666666666666665</v>
      </c>
      <c r="S118" s="243">
        <f t="shared" si="29"/>
        <v>3</v>
      </c>
      <c r="T118" s="244">
        <f>'Core Indicators'!DJ118</f>
        <v>3</v>
      </c>
      <c r="U118" s="244">
        <f>'Core Indicators'!DR118</f>
        <v>3</v>
      </c>
      <c r="V118" s="244">
        <f>'Core Indicators'!DZ118</f>
        <v>3</v>
      </c>
      <c r="W118" s="244">
        <f>'Core Indicators'!EH118</f>
        <v>3</v>
      </c>
      <c r="X118" s="244">
        <f>'Core Indicators'!EP118</f>
        <v>3</v>
      </c>
      <c r="Y118" s="213">
        <f t="shared" si="21"/>
        <v>1.3</v>
      </c>
      <c r="Z118" s="213">
        <f t="shared" si="22"/>
        <v>1.3333333333333333</v>
      </c>
      <c r="AA118" s="242">
        <v>1</v>
      </c>
      <c r="AB118" s="242">
        <v>1</v>
      </c>
      <c r="AC118" s="242">
        <f>'Core Indicators'!EX118</f>
        <v>3</v>
      </c>
      <c r="AD118" s="213">
        <f t="shared" si="23"/>
        <v>2</v>
      </c>
      <c r="AE118" s="242">
        <v>1</v>
      </c>
      <c r="AF118" s="213">
        <f t="shared" si="24"/>
        <v>1.2083333333333335</v>
      </c>
      <c r="AG118" s="242">
        <f>'Core Indicators'!FF118</f>
        <v>1</v>
      </c>
      <c r="AH118" s="242">
        <f t="shared" si="25"/>
        <v>1.4166666666666667</v>
      </c>
      <c r="AI118">
        <f>'Core Indicators'!GD118</f>
        <v>1</v>
      </c>
      <c r="AJ118">
        <f>'Core Indicators'!GL118</f>
        <v>1</v>
      </c>
      <c r="AK118">
        <f>'Core Indicators'!GT118</f>
        <v>2</v>
      </c>
      <c r="AL118">
        <f>'Core Indicators'!HB118</f>
        <v>1</v>
      </c>
      <c r="AM118">
        <f t="shared" si="26"/>
        <v>1.25</v>
      </c>
      <c r="AN118">
        <f>'Core Indicators'!HJ118</f>
        <v>2</v>
      </c>
      <c r="AO118">
        <f>'Core Indicators'!HR118</f>
        <v>2</v>
      </c>
      <c r="AP118">
        <f t="shared" si="27"/>
        <v>2</v>
      </c>
      <c r="AQ118">
        <f>'Core Indicators'!HZ118</f>
        <v>1</v>
      </c>
      <c r="AR118" t="str">
        <f>'Core Indicators'!IH118</f>
        <v>x</v>
      </c>
      <c r="AS118">
        <f>'Core Indicators'!IP118</f>
        <v>1</v>
      </c>
      <c r="AT118">
        <f t="shared" si="30"/>
        <v>1</v>
      </c>
    </row>
  </sheetData>
  <conditionalFormatting sqref="F3:F118">
    <cfRule type="containsText" dxfId="2" priority="1" operator="containsText" text="Low Reliability">
      <formula>NOT(ISERROR(SEARCH("Low Reliability",F3)))</formula>
    </cfRule>
    <cfRule type="containsText" dxfId="1" priority="2" operator="containsText" text="Medium Reliability">
      <formula>NOT(ISERROR(SEARCH("Medium Reliability",F3)))</formula>
    </cfRule>
    <cfRule type="containsText" dxfId="0" priority="3" operator="containsText" text="High Reliability">
      <formula>NOT(ISERROR(SEARCH("High Reliability",F3)))</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HM212"/>
  <sheetViews>
    <sheetView zoomScale="70" zoomScaleNormal="70" workbookViewId="0">
      <pane ySplit="1" topLeftCell="A77" activePane="bottomLeft" state="frozen"/>
      <selection pane="bottomLeft" activeCell="B125" sqref="B125"/>
    </sheetView>
  </sheetViews>
  <sheetFormatPr defaultColWidth="9.453125" defaultRowHeight="14.5" x14ac:dyDescent="0.35"/>
  <cols>
    <col min="1" max="1" width="26.1796875" customWidth="1"/>
    <col min="2" max="2" width="40.1796875" bestFit="1" customWidth="1"/>
    <col min="6" max="6" width="25.453125" bestFit="1" customWidth="1"/>
    <col min="7" max="7" width="25.453125" customWidth="1"/>
    <col min="8" max="8" width="95.453125" bestFit="1" customWidth="1"/>
    <col min="9" max="9" width="10" bestFit="1" customWidth="1"/>
    <col min="10" max="10" width="30" bestFit="1" customWidth="1"/>
  </cols>
  <sheetData>
    <row r="1" spans="1:10" x14ac:dyDescent="0.35">
      <c r="A1" s="109" t="s">
        <v>696</v>
      </c>
      <c r="B1" s="109" t="s">
        <v>698</v>
      </c>
      <c r="C1" s="109" t="s">
        <v>695</v>
      </c>
      <c r="D1" s="109" t="s">
        <v>4374</v>
      </c>
      <c r="E1" s="109" t="s">
        <v>6441</v>
      </c>
      <c r="F1" s="109" t="s">
        <v>779</v>
      </c>
      <c r="G1" s="109" t="s">
        <v>3328</v>
      </c>
      <c r="H1" s="109" t="s">
        <v>697</v>
      </c>
      <c r="I1" s="109" t="s">
        <v>694</v>
      </c>
      <c r="J1" s="109" t="s">
        <v>3247</v>
      </c>
    </row>
    <row r="2" spans="1:10" x14ac:dyDescent="0.35">
      <c r="A2" s="109"/>
      <c r="B2" s="109"/>
      <c r="C2" s="109"/>
      <c r="D2" s="109"/>
      <c r="E2" s="109"/>
      <c r="F2" s="109"/>
      <c r="G2" s="109"/>
      <c r="H2" s="109"/>
      <c r="I2" s="109"/>
      <c r="J2" s="109"/>
    </row>
    <row r="3" spans="1:10" x14ac:dyDescent="0.35">
      <c r="A3" s="70" t="s">
        <v>1</v>
      </c>
      <c r="B3" s="70" t="s">
        <v>3302</v>
      </c>
      <c r="C3" s="70" t="s">
        <v>701</v>
      </c>
      <c r="D3" s="70" t="s">
        <v>0</v>
      </c>
      <c r="E3" s="70" t="s">
        <v>6442</v>
      </c>
      <c r="F3" s="70" t="s">
        <v>828</v>
      </c>
      <c r="G3" s="70" t="s">
        <v>828</v>
      </c>
      <c r="H3" s="90" t="s">
        <v>522</v>
      </c>
      <c r="I3" t="s">
        <v>446</v>
      </c>
      <c r="J3" t="s">
        <v>3248</v>
      </c>
    </row>
    <row r="4" spans="1:10" x14ac:dyDescent="0.35">
      <c r="A4" s="269" t="s">
        <v>5</v>
      </c>
      <c r="B4" s="269" t="s">
        <v>1262</v>
      </c>
      <c r="C4" s="269" t="s">
        <v>822</v>
      </c>
      <c r="D4" s="269" t="s">
        <v>4</v>
      </c>
      <c r="E4" s="269" t="s">
        <v>6443</v>
      </c>
      <c r="F4" s="269" t="s">
        <v>4377</v>
      </c>
      <c r="G4" s="269" t="s">
        <v>5480</v>
      </c>
      <c r="H4" s="90" t="s">
        <v>660</v>
      </c>
      <c r="I4" t="s">
        <v>730</v>
      </c>
      <c r="J4" t="s">
        <v>3249</v>
      </c>
    </row>
    <row r="5" spans="1:10" x14ac:dyDescent="0.35">
      <c r="A5" s="269" t="s">
        <v>5</v>
      </c>
      <c r="B5" s="269" t="s">
        <v>1701</v>
      </c>
      <c r="C5" s="269" t="s">
        <v>1703</v>
      </c>
      <c r="D5" s="269" t="s">
        <v>4</v>
      </c>
      <c r="E5" s="269" t="s">
        <v>6443</v>
      </c>
      <c r="F5" s="269" t="s">
        <v>4377</v>
      </c>
      <c r="G5" s="269" t="s">
        <v>2331</v>
      </c>
      <c r="H5" s="90" t="s">
        <v>737</v>
      </c>
      <c r="I5" t="s">
        <v>731</v>
      </c>
    </row>
    <row r="6" spans="1:10" x14ac:dyDescent="0.35">
      <c r="A6" s="269" t="s">
        <v>4286</v>
      </c>
      <c r="B6" s="269" t="s">
        <v>4278</v>
      </c>
      <c r="C6" s="269" t="s">
        <v>4282</v>
      </c>
      <c r="D6" s="269" t="s">
        <v>4290</v>
      </c>
      <c r="E6" s="269" t="s">
        <v>6444</v>
      </c>
      <c r="F6" s="269" t="s">
        <v>4378</v>
      </c>
      <c r="G6" s="269" t="s">
        <v>4278</v>
      </c>
      <c r="H6" s="90" t="s">
        <v>533</v>
      </c>
      <c r="I6" t="s">
        <v>732</v>
      </c>
    </row>
    <row r="7" spans="1:10" x14ac:dyDescent="0.35">
      <c r="A7" s="269" t="s">
        <v>4287</v>
      </c>
      <c r="B7" s="269" t="s">
        <v>4279</v>
      </c>
      <c r="C7" s="269" t="s">
        <v>4283</v>
      </c>
      <c r="D7" s="269" t="s">
        <v>4291</v>
      </c>
      <c r="E7" s="269" t="s">
        <v>6444</v>
      </c>
      <c r="F7" s="269" t="s">
        <v>4378</v>
      </c>
      <c r="G7" s="269" t="s">
        <v>4279</v>
      </c>
      <c r="H7" s="90" t="s">
        <v>666</v>
      </c>
    </row>
    <row r="8" spans="1:10" x14ac:dyDescent="0.35">
      <c r="A8" s="269" t="s">
        <v>21</v>
      </c>
      <c r="B8" s="269" t="s">
        <v>6848</v>
      </c>
      <c r="C8" s="269" t="s">
        <v>7194</v>
      </c>
      <c r="D8" s="269" t="s">
        <v>20</v>
      </c>
      <c r="E8" s="269" t="s">
        <v>6445</v>
      </c>
      <c r="F8" s="269" t="s">
        <v>6847</v>
      </c>
      <c r="G8" s="269" t="s">
        <v>6846</v>
      </c>
      <c r="H8" s="90" t="s">
        <v>5027</v>
      </c>
    </row>
    <row r="9" spans="1:10" x14ac:dyDescent="0.35">
      <c r="A9" s="269" t="s">
        <v>25</v>
      </c>
      <c r="B9" s="269" t="s">
        <v>785</v>
      </c>
      <c r="C9" s="269" t="s">
        <v>796</v>
      </c>
      <c r="D9" s="269" t="s">
        <v>24</v>
      </c>
      <c r="E9" s="269" t="s">
        <v>6442</v>
      </c>
      <c r="F9" s="269" t="s">
        <v>4377</v>
      </c>
      <c r="G9" s="269" t="s">
        <v>5481</v>
      </c>
      <c r="H9" s="90" t="s">
        <v>5028</v>
      </c>
    </row>
    <row r="10" spans="1:10" x14ac:dyDescent="0.35">
      <c r="A10" s="269" t="s">
        <v>25</v>
      </c>
      <c r="B10" s="269" t="s">
        <v>8140</v>
      </c>
      <c r="C10" s="269" t="s">
        <v>7781</v>
      </c>
      <c r="D10" s="269" t="s">
        <v>24</v>
      </c>
      <c r="E10" s="269" t="s">
        <v>6442</v>
      </c>
      <c r="F10" s="269" t="s">
        <v>6847</v>
      </c>
      <c r="G10" s="269" t="s">
        <v>7782</v>
      </c>
      <c r="H10" s="90" t="s">
        <v>5029</v>
      </c>
    </row>
    <row r="11" spans="1:10" x14ac:dyDescent="0.35">
      <c r="A11" s="269" t="s">
        <v>4359</v>
      </c>
      <c r="B11" s="269" t="s">
        <v>4354</v>
      </c>
      <c r="C11" s="269" t="s">
        <v>4357</v>
      </c>
      <c r="D11" s="269" t="s">
        <v>4360</v>
      </c>
      <c r="E11" s="269" t="s">
        <v>6442</v>
      </c>
      <c r="F11" s="269" t="s">
        <v>4378</v>
      </c>
      <c r="G11" s="269" t="s">
        <v>4354</v>
      </c>
      <c r="H11" s="90" t="s">
        <v>5108</v>
      </c>
    </row>
    <row r="12" spans="1:10" x14ac:dyDescent="0.35">
      <c r="A12" s="160" t="s">
        <v>44</v>
      </c>
      <c r="B12" s="269" t="s">
        <v>1238</v>
      </c>
      <c r="C12" s="269" t="s">
        <v>802</v>
      </c>
      <c r="D12" s="269" t="s">
        <v>43</v>
      </c>
      <c r="E12" s="269" t="s">
        <v>6445</v>
      </c>
      <c r="F12" s="269" t="s">
        <v>4377</v>
      </c>
      <c r="G12" s="269" t="s">
        <v>5482</v>
      </c>
      <c r="H12" s="90" t="s">
        <v>5109</v>
      </c>
    </row>
    <row r="13" spans="1:10" x14ac:dyDescent="0.35">
      <c r="A13" s="269" t="s">
        <v>49</v>
      </c>
      <c r="B13" s="269" t="s">
        <v>1271</v>
      </c>
      <c r="C13" s="269" t="s">
        <v>1275</v>
      </c>
      <c r="D13" s="269" t="s">
        <v>48</v>
      </c>
      <c r="E13" s="269" t="s">
        <v>6443</v>
      </c>
      <c r="F13" s="269" t="s">
        <v>783</v>
      </c>
      <c r="G13" s="269" t="s">
        <v>783</v>
      </c>
      <c r="H13" s="91" t="s">
        <v>742</v>
      </c>
    </row>
    <row r="14" spans="1:10" x14ac:dyDescent="0.35">
      <c r="A14" s="269" t="s">
        <v>51</v>
      </c>
      <c r="B14" s="269" t="s">
        <v>4901</v>
      </c>
      <c r="C14" s="269" t="s">
        <v>8141</v>
      </c>
      <c r="D14" s="269" t="s">
        <v>50</v>
      </c>
      <c r="E14" s="269" t="s">
        <v>6443</v>
      </c>
      <c r="F14" s="269" t="s">
        <v>828</v>
      </c>
      <c r="G14" s="269" t="s">
        <v>5483</v>
      </c>
      <c r="H14" s="90" t="s">
        <v>752</v>
      </c>
    </row>
    <row r="15" spans="1:10" x14ac:dyDescent="0.35">
      <c r="A15" s="70" t="s">
        <v>55</v>
      </c>
      <c r="B15" s="70" t="s">
        <v>3304</v>
      </c>
      <c r="C15" s="70" t="s">
        <v>705</v>
      </c>
      <c r="D15" s="70" t="s">
        <v>54</v>
      </c>
      <c r="E15" s="70" t="s">
        <v>6443</v>
      </c>
      <c r="F15" s="70" t="s">
        <v>4376</v>
      </c>
      <c r="G15" s="70" t="s">
        <v>5484</v>
      </c>
      <c r="H15" s="90" t="s">
        <v>5110</v>
      </c>
    </row>
    <row r="16" spans="1:10" x14ac:dyDescent="0.35">
      <c r="A16" s="70" t="s">
        <v>55</v>
      </c>
      <c r="B16" s="70" t="s">
        <v>1241</v>
      </c>
      <c r="C16" s="70" t="s">
        <v>803</v>
      </c>
      <c r="D16" s="70" t="s">
        <v>54</v>
      </c>
      <c r="E16" s="70" t="s">
        <v>6443</v>
      </c>
      <c r="F16" s="70" t="s">
        <v>783</v>
      </c>
      <c r="G16" s="70" t="s">
        <v>5485</v>
      </c>
      <c r="H16" s="90" t="s">
        <v>5111</v>
      </c>
    </row>
    <row r="17" spans="1:221" x14ac:dyDescent="0.35">
      <c r="A17" s="269" t="s">
        <v>55</v>
      </c>
      <c r="B17" s="269" t="s">
        <v>1242</v>
      </c>
      <c r="C17" s="269" t="s">
        <v>804</v>
      </c>
      <c r="D17" s="269" t="s">
        <v>54</v>
      </c>
      <c r="E17" s="269" t="s">
        <v>6443</v>
      </c>
      <c r="F17" s="269" t="s">
        <v>783</v>
      </c>
      <c r="G17" s="269" t="s">
        <v>5486</v>
      </c>
      <c r="H17" s="90" t="s">
        <v>5112</v>
      </c>
    </row>
    <row r="18" spans="1:221" x14ac:dyDescent="0.35">
      <c r="A18" s="269" t="s">
        <v>55</v>
      </c>
      <c r="B18" s="269" t="s">
        <v>1243</v>
      </c>
      <c r="C18" s="269" t="s">
        <v>805</v>
      </c>
      <c r="D18" s="269" t="s">
        <v>54</v>
      </c>
      <c r="E18" s="269" t="s">
        <v>6443</v>
      </c>
      <c r="F18" s="269" t="s">
        <v>4377</v>
      </c>
      <c r="G18" s="269" t="s">
        <v>5487</v>
      </c>
      <c r="H18" s="90" t="s">
        <v>5113</v>
      </c>
      <c r="L18" s="103" t="s">
        <v>457</v>
      </c>
      <c r="M18" s="103" t="s">
        <v>457</v>
      </c>
      <c r="N18" s="103" t="s">
        <v>457</v>
      </c>
      <c r="O18" s="103" t="s">
        <v>457</v>
      </c>
      <c r="P18" s="103" t="s">
        <v>457</v>
      </c>
      <c r="Q18" s="103" t="s">
        <v>457</v>
      </c>
      <c r="R18" s="103" t="s">
        <v>457</v>
      </c>
      <c r="S18" s="103" t="s">
        <v>457</v>
      </c>
      <c r="T18" s="103" t="s">
        <v>457</v>
      </c>
      <c r="U18" s="103" t="s">
        <v>457</v>
      </c>
      <c r="V18" s="103" t="s">
        <v>457</v>
      </c>
      <c r="W18" s="103" t="s">
        <v>457</v>
      </c>
      <c r="X18" s="103" t="s">
        <v>457</v>
      </c>
      <c r="Y18" s="103" t="s">
        <v>457</v>
      </c>
      <c r="Z18" s="103" t="s">
        <v>457</v>
      </c>
      <c r="AA18" s="103" t="s">
        <v>457</v>
      </c>
      <c r="AB18" s="103" t="s">
        <v>457</v>
      </c>
      <c r="AC18" s="103" t="s">
        <v>457</v>
      </c>
      <c r="AD18" s="103" t="s">
        <v>457</v>
      </c>
      <c r="AE18" s="103" t="s">
        <v>457</v>
      </c>
      <c r="AF18" s="103" t="s">
        <v>457</v>
      </c>
      <c r="AG18" s="103" t="s">
        <v>457</v>
      </c>
      <c r="AH18" s="103" t="s">
        <v>457</v>
      </c>
      <c r="AI18" s="103" t="s">
        <v>457</v>
      </c>
      <c r="AJ18" s="103" t="s">
        <v>457</v>
      </c>
      <c r="AK18" s="103" t="s">
        <v>457</v>
      </c>
      <c r="AL18" s="103" t="s">
        <v>457</v>
      </c>
      <c r="AM18" s="103" t="s">
        <v>457</v>
      </c>
      <c r="AN18" s="103" t="s">
        <v>457</v>
      </c>
      <c r="AO18" s="103" t="s">
        <v>457</v>
      </c>
      <c r="AP18" s="103" t="s">
        <v>457</v>
      </c>
      <c r="AQ18" s="103" t="s">
        <v>457</v>
      </c>
      <c r="AR18" s="103" t="s">
        <v>457</v>
      </c>
      <c r="AS18" s="103" t="s">
        <v>457</v>
      </c>
      <c r="AT18" s="103" t="s">
        <v>457</v>
      </c>
      <c r="AU18" s="103" t="s">
        <v>457</v>
      </c>
      <c r="AV18" s="103" t="s">
        <v>457</v>
      </c>
      <c r="AW18" s="103" t="s">
        <v>457</v>
      </c>
      <c r="AX18" s="103" t="s">
        <v>457</v>
      </c>
      <c r="AY18" s="103" t="s">
        <v>457</v>
      </c>
      <c r="AZ18" s="103" t="s">
        <v>457</v>
      </c>
      <c r="BA18" s="103" t="s">
        <v>457</v>
      </c>
      <c r="BB18" s="103" t="s">
        <v>457</v>
      </c>
      <c r="BC18" s="103" t="s">
        <v>457</v>
      </c>
      <c r="BD18" s="103" t="s">
        <v>457</v>
      </c>
      <c r="BE18" s="103" t="s">
        <v>457</v>
      </c>
      <c r="BF18" s="103" t="s">
        <v>457</v>
      </c>
      <c r="BG18" s="103" t="s">
        <v>457</v>
      </c>
      <c r="BH18" s="103" t="s">
        <v>457</v>
      </c>
      <c r="BI18" s="103" t="s">
        <v>457</v>
      </c>
      <c r="BJ18" s="103" t="s">
        <v>457</v>
      </c>
      <c r="BK18" s="103" t="s">
        <v>457</v>
      </c>
      <c r="BL18" s="103" t="s">
        <v>457</v>
      </c>
      <c r="BM18" s="103" t="s">
        <v>457</v>
      </c>
      <c r="BN18" s="103" t="s">
        <v>457</v>
      </c>
      <c r="BO18" s="103" t="s">
        <v>457</v>
      </c>
      <c r="BP18" s="103" t="s">
        <v>457</v>
      </c>
      <c r="BQ18" s="103" t="s">
        <v>457</v>
      </c>
      <c r="BR18" s="103" t="s">
        <v>457</v>
      </c>
      <c r="BS18" s="103" t="s">
        <v>457</v>
      </c>
      <c r="BT18" s="103" t="s">
        <v>457</v>
      </c>
      <c r="BU18" s="103" t="s">
        <v>457</v>
      </c>
      <c r="BV18" s="103" t="s">
        <v>457</v>
      </c>
      <c r="BW18" s="103" t="s">
        <v>457</v>
      </c>
      <c r="BX18" s="103" t="s">
        <v>457</v>
      </c>
      <c r="BY18" s="103" t="s">
        <v>457</v>
      </c>
      <c r="BZ18" s="103" t="s">
        <v>457</v>
      </c>
      <c r="CA18" s="103" t="s">
        <v>457</v>
      </c>
      <c r="CB18" s="103" t="s">
        <v>457</v>
      </c>
      <c r="CC18" s="103" t="s">
        <v>457</v>
      </c>
      <c r="CD18" s="103" t="s">
        <v>457</v>
      </c>
      <c r="CE18" s="103" t="s">
        <v>457</v>
      </c>
      <c r="CF18" s="103" t="s">
        <v>457</v>
      </c>
      <c r="CG18" s="103" t="s">
        <v>457</v>
      </c>
      <c r="CH18" s="103" t="s">
        <v>457</v>
      </c>
      <c r="CI18" s="103" t="s">
        <v>457</v>
      </c>
      <c r="CJ18" s="103" t="s">
        <v>457</v>
      </c>
      <c r="CK18" s="103" t="s">
        <v>457</v>
      </c>
      <c r="CL18" s="103" t="s">
        <v>457</v>
      </c>
      <c r="CM18" s="103" t="s">
        <v>457</v>
      </c>
      <c r="CN18" s="103" t="s">
        <v>457</v>
      </c>
      <c r="CO18" s="103" t="s">
        <v>457</v>
      </c>
      <c r="CP18" s="103" t="s">
        <v>457</v>
      </c>
      <c r="CQ18" s="103" t="s">
        <v>457</v>
      </c>
      <c r="CR18" s="103" t="s">
        <v>457</v>
      </c>
      <c r="CS18" s="103" t="s">
        <v>457</v>
      </c>
      <c r="CT18" s="103" t="s">
        <v>457</v>
      </c>
      <c r="CU18" s="103" t="s">
        <v>457</v>
      </c>
      <c r="CV18" s="103" t="s">
        <v>457</v>
      </c>
      <c r="CW18" s="103" t="s">
        <v>457</v>
      </c>
      <c r="CX18" s="103" t="s">
        <v>457</v>
      </c>
      <c r="CY18" s="103" t="s">
        <v>457</v>
      </c>
      <c r="CZ18" s="103" t="s">
        <v>457</v>
      </c>
      <c r="DA18" s="103" t="s">
        <v>457</v>
      </c>
      <c r="DB18" s="103" t="s">
        <v>457</v>
      </c>
      <c r="DC18" s="103" t="s">
        <v>457</v>
      </c>
      <c r="DD18" s="103" t="s">
        <v>457</v>
      </c>
      <c r="DE18" s="103" t="s">
        <v>457</v>
      </c>
      <c r="DF18" s="103" t="s">
        <v>457</v>
      </c>
      <c r="DG18" s="103" t="s">
        <v>457</v>
      </c>
      <c r="DH18" s="103" t="s">
        <v>457</v>
      </c>
      <c r="DI18" s="103" t="s">
        <v>457</v>
      </c>
      <c r="DJ18" s="103" t="s">
        <v>457</v>
      </c>
      <c r="DK18" s="103" t="s">
        <v>457</v>
      </c>
      <c r="DL18" s="103" t="s">
        <v>457</v>
      </c>
      <c r="DM18" s="103" t="s">
        <v>457</v>
      </c>
      <c r="DN18" s="103" t="s">
        <v>457</v>
      </c>
      <c r="DO18" s="103" t="s">
        <v>457</v>
      </c>
      <c r="DP18" s="103" t="s">
        <v>457</v>
      </c>
      <c r="DQ18" s="103" t="s">
        <v>457</v>
      </c>
      <c r="DR18" s="103" t="s">
        <v>457</v>
      </c>
      <c r="DS18" s="103" t="s">
        <v>457</v>
      </c>
      <c r="DT18" s="103" t="s">
        <v>457</v>
      </c>
      <c r="DU18" s="103" t="s">
        <v>457</v>
      </c>
      <c r="DV18" s="103" t="s">
        <v>457</v>
      </c>
      <c r="DW18" s="103" t="s">
        <v>457</v>
      </c>
      <c r="DX18" s="103" t="s">
        <v>457</v>
      </c>
      <c r="DY18" s="103" t="s">
        <v>457</v>
      </c>
      <c r="DZ18" s="103" t="s">
        <v>457</v>
      </c>
      <c r="EA18" s="103" t="s">
        <v>457</v>
      </c>
      <c r="EB18" s="103" t="s">
        <v>457</v>
      </c>
      <c r="EC18" s="103" t="s">
        <v>457</v>
      </c>
      <c r="ED18" s="103" t="s">
        <v>457</v>
      </c>
      <c r="EE18" s="103" t="s">
        <v>457</v>
      </c>
      <c r="EF18" s="103" t="s">
        <v>457</v>
      </c>
      <c r="EG18" s="103" t="s">
        <v>457</v>
      </c>
      <c r="EH18" s="103" t="s">
        <v>457</v>
      </c>
      <c r="EI18" s="103" t="s">
        <v>457</v>
      </c>
      <c r="EJ18" s="103" t="s">
        <v>457</v>
      </c>
      <c r="EK18" s="103" t="s">
        <v>457</v>
      </c>
      <c r="EL18" s="103" t="s">
        <v>457</v>
      </c>
      <c r="EM18" s="103" t="s">
        <v>457</v>
      </c>
      <c r="EN18" s="103" t="s">
        <v>457</v>
      </c>
      <c r="EO18" s="103" t="s">
        <v>457</v>
      </c>
      <c r="EP18" s="103" t="s">
        <v>457</v>
      </c>
      <c r="EQ18" s="103" t="s">
        <v>457</v>
      </c>
      <c r="ER18" s="103" t="s">
        <v>457</v>
      </c>
      <c r="ES18" s="103" t="s">
        <v>457</v>
      </c>
      <c r="ET18" s="103" t="s">
        <v>457</v>
      </c>
      <c r="EU18" s="103" t="s">
        <v>457</v>
      </c>
      <c r="EV18" s="103" t="s">
        <v>457</v>
      </c>
      <c r="EW18" s="103" t="s">
        <v>457</v>
      </c>
      <c r="EX18" s="103" t="s">
        <v>457</v>
      </c>
      <c r="EY18" s="103" t="s">
        <v>457</v>
      </c>
      <c r="EZ18" s="103" t="s">
        <v>457</v>
      </c>
      <c r="FA18" s="103" t="s">
        <v>457</v>
      </c>
      <c r="FB18" s="103" t="s">
        <v>457</v>
      </c>
      <c r="FC18" s="103" t="s">
        <v>457</v>
      </c>
      <c r="FD18" s="103" t="s">
        <v>457</v>
      </c>
      <c r="FE18" s="103" t="s">
        <v>457</v>
      </c>
      <c r="FF18" s="103" t="s">
        <v>457</v>
      </c>
      <c r="FG18" s="103" t="s">
        <v>457</v>
      </c>
      <c r="FH18" s="103" t="s">
        <v>457</v>
      </c>
      <c r="FI18" s="103" t="s">
        <v>457</v>
      </c>
      <c r="FJ18" s="103" t="s">
        <v>457</v>
      </c>
      <c r="FK18" s="103" t="s">
        <v>457</v>
      </c>
      <c r="FL18" s="103" t="s">
        <v>457</v>
      </c>
      <c r="FM18" s="103" t="s">
        <v>457</v>
      </c>
      <c r="FN18" s="103" t="s">
        <v>457</v>
      </c>
      <c r="FO18" s="103" t="s">
        <v>457</v>
      </c>
      <c r="FP18" s="103" t="s">
        <v>457</v>
      </c>
      <c r="FQ18" s="103" t="s">
        <v>457</v>
      </c>
      <c r="FR18" s="103" t="s">
        <v>457</v>
      </c>
      <c r="FS18" s="103" t="s">
        <v>457</v>
      </c>
      <c r="FT18" s="103" t="s">
        <v>457</v>
      </c>
      <c r="FU18" s="103" t="s">
        <v>457</v>
      </c>
      <c r="FV18" s="103" t="s">
        <v>457</v>
      </c>
      <c r="FW18" s="103" t="s">
        <v>457</v>
      </c>
      <c r="FX18" s="103" t="s">
        <v>457</v>
      </c>
      <c r="FY18" s="103" t="s">
        <v>457</v>
      </c>
      <c r="FZ18" s="103" t="s">
        <v>457</v>
      </c>
      <c r="GA18" s="103" t="s">
        <v>457</v>
      </c>
      <c r="GB18" s="103" t="s">
        <v>457</v>
      </c>
      <c r="GC18" s="103" t="s">
        <v>457</v>
      </c>
      <c r="GD18" s="103" t="s">
        <v>457</v>
      </c>
      <c r="GE18" s="103" t="s">
        <v>457</v>
      </c>
      <c r="GF18" s="103" t="s">
        <v>457</v>
      </c>
      <c r="GG18" s="103" t="s">
        <v>457</v>
      </c>
      <c r="GH18" s="103" t="s">
        <v>457</v>
      </c>
      <c r="GI18" s="103" t="s">
        <v>457</v>
      </c>
      <c r="GJ18" s="103" t="s">
        <v>457</v>
      </c>
      <c r="GK18" s="103" t="s">
        <v>457</v>
      </c>
      <c r="GL18" s="103" t="s">
        <v>457</v>
      </c>
      <c r="GM18" s="103" t="s">
        <v>457</v>
      </c>
      <c r="GN18" s="103" t="s">
        <v>457</v>
      </c>
      <c r="GO18" s="103" t="s">
        <v>457</v>
      </c>
      <c r="GP18" s="103" t="s">
        <v>457</v>
      </c>
      <c r="GQ18" s="103" t="s">
        <v>457</v>
      </c>
      <c r="GR18" s="103" t="s">
        <v>457</v>
      </c>
      <c r="GS18" s="103" t="s">
        <v>457</v>
      </c>
      <c r="GT18" s="103" t="s">
        <v>457</v>
      </c>
      <c r="GU18" s="103" t="s">
        <v>457</v>
      </c>
      <c r="GV18" s="103" t="s">
        <v>457</v>
      </c>
      <c r="GW18" s="103" t="s">
        <v>457</v>
      </c>
      <c r="GX18" s="103" t="s">
        <v>457</v>
      </c>
      <c r="GY18" s="103" t="s">
        <v>457</v>
      </c>
      <c r="GZ18" s="103" t="s">
        <v>457</v>
      </c>
      <c r="HA18" s="103" t="s">
        <v>457</v>
      </c>
      <c r="HB18" s="103" t="s">
        <v>457</v>
      </c>
      <c r="HC18" s="103" t="s">
        <v>457</v>
      </c>
      <c r="HD18" s="103" t="s">
        <v>457</v>
      </c>
      <c r="HE18" s="103" t="s">
        <v>457</v>
      </c>
      <c r="HF18" s="103" t="s">
        <v>457</v>
      </c>
      <c r="HG18" s="103" t="s">
        <v>457</v>
      </c>
      <c r="HH18" s="103" t="s">
        <v>457</v>
      </c>
      <c r="HI18" s="103" t="s">
        <v>457</v>
      </c>
      <c r="HJ18" s="103" t="s">
        <v>457</v>
      </c>
      <c r="HK18" s="103" t="s">
        <v>457</v>
      </c>
      <c r="HL18" s="103" t="s">
        <v>457</v>
      </c>
      <c r="HM18" s="103" t="s">
        <v>457</v>
      </c>
    </row>
    <row r="19" spans="1:221" x14ac:dyDescent="0.35">
      <c r="A19" s="269" t="s">
        <v>702</v>
      </c>
      <c r="B19" s="269" t="s">
        <v>2953</v>
      </c>
      <c r="C19" s="269" t="s">
        <v>706</v>
      </c>
      <c r="D19" s="269" t="s">
        <v>59</v>
      </c>
      <c r="E19" s="269" t="s">
        <v>6443</v>
      </c>
      <c r="F19" s="269" t="s">
        <v>828</v>
      </c>
      <c r="G19" s="269" t="s">
        <v>828</v>
      </c>
      <c r="H19" s="90" t="s">
        <v>5114</v>
      </c>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c r="BV19" s="103"/>
      <c r="BW19" s="103"/>
      <c r="BX19" s="103"/>
      <c r="BY19" s="103"/>
      <c r="BZ19" s="103"/>
      <c r="CA19" s="103"/>
      <c r="CB19" s="103"/>
      <c r="CC19" s="103"/>
      <c r="CD19" s="103"/>
      <c r="CE19" s="103"/>
      <c r="CF19" s="103"/>
      <c r="CG19" s="103"/>
      <c r="CH19" s="103"/>
      <c r="CI19" s="103"/>
      <c r="CJ19" s="103"/>
      <c r="CK19" s="103"/>
      <c r="CL19" s="103"/>
      <c r="CM19" s="103"/>
      <c r="CN19" s="103"/>
      <c r="CO19" s="103"/>
      <c r="CP19" s="103"/>
      <c r="CQ19" s="103"/>
      <c r="CR19" s="103"/>
      <c r="CS19" s="103"/>
      <c r="CT19" s="103"/>
      <c r="CU19" s="103"/>
      <c r="CV19" s="103"/>
      <c r="CW19" s="103"/>
      <c r="CX19" s="103"/>
      <c r="CY19" s="103"/>
      <c r="CZ19" s="103"/>
      <c r="DA19" s="103"/>
      <c r="DB19" s="103"/>
      <c r="DC19" s="103"/>
      <c r="DD19" s="103"/>
      <c r="DE19" s="103"/>
      <c r="DF19" s="103"/>
      <c r="DG19" s="103"/>
      <c r="DH19" s="103"/>
      <c r="DI19" s="103"/>
      <c r="DJ19" s="103"/>
      <c r="DK19" s="103"/>
      <c r="DL19" s="103"/>
      <c r="DM19" s="103"/>
      <c r="DN19" s="103"/>
      <c r="DO19" s="103"/>
      <c r="DP19" s="103"/>
      <c r="DQ19" s="103"/>
      <c r="DR19" s="103"/>
      <c r="DS19" s="103"/>
      <c r="DT19" s="103"/>
      <c r="DU19" s="103"/>
      <c r="DV19" s="103"/>
      <c r="DW19" s="103"/>
      <c r="DX19" s="103"/>
      <c r="DY19" s="103"/>
      <c r="DZ19" s="103"/>
      <c r="EA19" s="103"/>
      <c r="EB19" s="103"/>
      <c r="EC19" s="103"/>
      <c r="ED19" s="103"/>
      <c r="EE19" s="103"/>
      <c r="EF19" s="103"/>
      <c r="EG19" s="103"/>
      <c r="EH19" s="103"/>
      <c r="EI19" s="103"/>
      <c r="EJ19" s="103"/>
      <c r="EK19" s="103"/>
      <c r="EL19" s="103"/>
      <c r="EM19" s="103"/>
      <c r="EN19" s="103"/>
      <c r="EO19" s="103"/>
      <c r="EP19" s="103"/>
      <c r="EQ19" s="103"/>
      <c r="ER19" s="103"/>
      <c r="ES19" s="103"/>
      <c r="ET19" s="103"/>
      <c r="EU19" s="103"/>
      <c r="EV19" s="103"/>
      <c r="EW19" s="103"/>
      <c r="EX19" s="103"/>
      <c r="EY19" s="103"/>
      <c r="EZ19" s="103"/>
      <c r="FA19" s="103"/>
      <c r="FB19" s="103"/>
      <c r="FC19" s="103"/>
      <c r="FD19" s="103"/>
      <c r="FE19" s="103"/>
      <c r="FF19" s="103"/>
      <c r="FG19" s="103"/>
      <c r="FH19" s="103"/>
      <c r="FI19" s="103"/>
      <c r="FJ19" s="103"/>
      <c r="FK19" s="103"/>
      <c r="FL19" s="103"/>
      <c r="FM19" s="103"/>
      <c r="FN19" s="103"/>
      <c r="FO19" s="103"/>
      <c r="FP19" s="103"/>
      <c r="FQ19" s="103"/>
      <c r="FR19" s="103"/>
      <c r="FS19" s="103"/>
      <c r="FT19" s="103"/>
      <c r="FU19" s="103"/>
      <c r="FV19" s="103"/>
      <c r="FW19" s="103"/>
      <c r="FX19" s="103"/>
      <c r="FY19" s="103"/>
      <c r="FZ19" s="103"/>
      <c r="GA19" s="103"/>
      <c r="GB19" s="103"/>
      <c r="GC19" s="103"/>
      <c r="GD19" s="103"/>
      <c r="GE19" s="103"/>
      <c r="GF19" s="103"/>
      <c r="GG19" s="103"/>
      <c r="GH19" s="103"/>
      <c r="GI19" s="103"/>
      <c r="GJ19" s="103"/>
      <c r="GK19" s="103"/>
      <c r="GL19" s="103"/>
      <c r="GM19" s="103"/>
      <c r="GN19" s="103"/>
      <c r="GO19" s="103"/>
      <c r="GP19" s="103"/>
      <c r="GQ19" s="103"/>
      <c r="GR19" s="103"/>
      <c r="GS19" s="103"/>
      <c r="GT19" s="103"/>
      <c r="GU19" s="103"/>
      <c r="GV19" s="103"/>
      <c r="GW19" s="103"/>
      <c r="GX19" s="103"/>
      <c r="GY19" s="103"/>
      <c r="GZ19" s="103"/>
      <c r="HA19" s="103"/>
      <c r="HB19" s="103"/>
      <c r="HC19" s="103"/>
      <c r="HD19" s="103"/>
      <c r="HE19" s="103"/>
      <c r="HF19" s="103"/>
      <c r="HG19" s="103"/>
      <c r="HH19" s="103"/>
      <c r="HI19" s="103"/>
      <c r="HJ19" s="103"/>
      <c r="HK19" s="103"/>
      <c r="HL19" s="103"/>
      <c r="HM19" s="103"/>
    </row>
    <row r="20" spans="1:221" x14ac:dyDescent="0.35">
      <c r="A20" s="70" t="s">
        <v>62</v>
      </c>
      <c r="B20" s="70" t="s">
        <v>5596</v>
      </c>
      <c r="C20" s="70" t="s">
        <v>707</v>
      </c>
      <c r="D20" s="70" t="s">
        <v>61</v>
      </c>
      <c r="E20" s="70" t="s">
        <v>6443</v>
      </c>
      <c r="F20" s="70" t="s">
        <v>4376</v>
      </c>
      <c r="G20" s="70" t="s">
        <v>828</v>
      </c>
      <c r="H20" s="91" t="s">
        <v>5115</v>
      </c>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c r="BV20" s="103"/>
      <c r="BW20" s="103"/>
      <c r="BX20" s="103"/>
      <c r="BY20" s="103"/>
      <c r="BZ20" s="103"/>
      <c r="CA20" s="103"/>
      <c r="CB20" s="103"/>
      <c r="CC20" s="103"/>
      <c r="CD20" s="103"/>
      <c r="CE20" s="103"/>
      <c r="CF20" s="103"/>
      <c r="CG20" s="103"/>
      <c r="CH20" s="103"/>
      <c r="CI20" s="103"/>
      <c r="CJ20" s="103"/>
      <c r="CK20" s="103"/>
      <c r="CL20" s="103"/>
      <c r="CM20" s="103"/>
      <c r="CN20" s="103"/>
      <c r="CO20" s="103"/>
      <c r="CP20" s="103"/>
      <c r="CQ20" s="103"/>
      <c r="CR20" s="103"/>
      <c r="CS20" s="103"/>
      <c r="CT20" s="103"/>
      <c r="CU20" s="103"/>
      <c r="CV20" s="103"/>
      <c r="CW20" s="103"/>
      <c r="CX20" s="103"/>
      <c r="CY20" s="103"/>
      <c r="CZ20" s="103"/>
      <c r="DA20" s="103"/>
      <c r="DB20" s="103"/>
      <c r="DC20" s="103"/>
      <c r="DD20" s="103"/>
      <c r="DE20" s="103"/>
      <c r="DF20" s="103"/>
      <c r="DG20" s="103"/>
      <c r="DH20" s="103"/>
      <c r="DI20" s="103"/>
      <c r="DJ20" s="103"/>
      <c r="DK20" s="103"/>
      <c r="DL20" s="103"/>
      <c r="DM20" s="103"/>
      <c r="DN20" s="103"/>
      <c r="DO20" s="103"/>
      <c r="DP20" s="103"/>
      <c r="DQ20" s="103"/>
      <c r="DR20" s="103"/>
      <c r="DS20" s="103"/>
      <c r="DT20" s="103"/>
      <c r="DU20" s="103"/>
      <c r="DV20" s="103"/>
      <c r="DW20" s="103"/>
      <c r="DX20" s="103"/>
      <c r="DY20" s="103"/>
      <c r="DZ20" s="103"/>
      <c r="EA20" s="103"/>
      <c r="EB20" s="103"/>
      <c r="EC20" s="103"/>
      <c r="ED20" s="103"/>
      <c r="EE20" s="103"/>
      <c r="EF20" s="103"/>
      <c r="EG20" s="103"/>
      <c r="EH20" s="103"/>
      <c r="EI20" s="103"/>
      <c r="EJ20" s="103"/>
      <c r="EK20" s="103"/>
      <c r="EL20" s="103"/>
      <c r="EM20" s="103"/>
      <c r="EN20" s="103"/>
      <c r="EO20" s="103"/>
      <c r="EP20" s="103"/>
      <c r="EQ20" s="103"/>
      <c r="ER20" s="103"/>
      <c r="ES20" s="103"/>
      <c r="ET20" s="103"/>
      <c r="EU20" s="103"/>
      <c r="EV20" s="103"/>
      <c r="EW20" s="103"/>
      <c r="EX20" s="103"/>
      <c r="EY20" s="103"/>
      <c r="EZ20" s="103"/>
      <c r="FA20" s="103"/>
      <c r="FB20" s="103"/>
      <c r="FC20" s="103"/>
      <c r="FD20" s="103"/>
      <c r="FE20" s="103"/>
      <c r="FF20" s="103"/>
      <c r="FG20" s="103"/>
      <c r="FH20" s="103"/>
      <c r="FI20" s="103"/>
      <c r="FJ20" s="103"/>
      <c r="FK20" s="103"/>
      <c r="FL20" s="103"/>
      <c r="FM20" s="103"/>
      <c r="FN20" s="103"/>
      <c r="FO20" s="103"/>
      <c r="FP20" s="103"/>
      <c r="FQ20" s="103"/>
      <c r="FR20" s="103"/>
      <c r="FS20" s="103"/>
      <c r="FT20" s="103"/>
      <c r="FU20" s="103"/>
      <c r="FV20" s="103"/>
      <c r="FW20" s="103"/>
      <c r="FX20" s="103"/>
      <c r="FY20" s="103"/>
      <c r="FZ20" s="103"/>
      <c r="GA20" s="103"/>
      <c r="GB20" s="103"/>
      <c r="GC20" s="103"/>
      <c r="GD20" s="103"/>
      <c r="GE20" s="103"/>
      <c r="GF20" s="103"/>
      <c r="GG20" s="103"/>
      <c r="GH20" s="103"/>
      <c r="GI20" s="103"/>
      <c r="GJ20" s="103"/>
      <c r="GK20" s="103"/>
      <c r="GL20" s="103"/>
      <c r="GM20" s="103"/>
      <c r="GN20" s="103"/>
      <c r="GO20" s="103"/>
      <c r="GP20" s="103"/>
      <c r="GQ20" s="103"/>
      <c r="GR20" s="103"/>
      <c r="GS20" s="103"/>
      <c r="GT20" s="103"/>
      <c r="GU20" s="103"/>
      <c r="GV20" s="103"/>
      <c r="GW20" s="103"/>
      <c r="GX20" s="103"/>
      <c r="GY20" s="103"/>
      <c r="GZ20" s="103"/>
      <c r="HA20" s="103"/>
      <c r="HB20" s="103"/>
      <c r="HC20" s="103"/>
      <c r="HD20" s="103"/>
      <c r="HE20" s="103"/>
      <c r="HF20" s="103"/>
      <c r="HG20" s="103"/>
      <c r="HH20" s="103"/>
      <c r="HI20" s="103"/>
      <c r="HJ20" s="103"/>
      <c r="HK20" s="103"/>
      <c r="HL20" s="103"/>
      <c r="HM20" s="103"/>
    </row>
    <row r="21" spans="1:221" x14ac:dyDescent="0.35">
      <c r="A21" s="70" t="s">
        <v>62</v>
      </c>
      <c r="B21" s="70" t="s">
        <v>1252</v>
      </c>
      <c r="C21" s="70" t="s">
        <v>814</v>
      </c>
      <c r="D21" s="70" t="s">
        <v>61</v>
      </c>
      <c r="E21" s="70" t="s">
        <v>6443</v>
      </c>
      <c r="F21" s="70" t="s">
        <v>783</v>
      </c>
      <c r="G21" s="70" t="s">
        <v>5488</v>
      </c>
      <c r="H21" s="91" t="s">
        <v>688</v>
      </c>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c r="BV21" s="103"/>
      <c r="BW21" s="103"/>
      <c r="BX21" s="103"/>
      <c r="BY21" s="103"/>
      <c r="BZ21" s="103"/>
      <c r="CA21" s="103"/>
      <c r="CB21" s="103"/>
      <c r="CC21" s="103"/>
      <c r="CD21" s="103"/>
      <c r="CE21" s="103"/>
      <c r="CF21" s="103"/>
      <c r="CG21" s="103"/>
      <c r="CH21" s="103"/>
      <c r="CI21" s="103"/>
      <c r="CJ21" s="103"/>
      <c r="CK21" s="103"/>
      <c r="CL21" s="103"/>
      <c r="CM21" s="103"/>
      <c r="CN21" s="103"/>
      <c r="CO21" s="103"/>
      <c r="CP21" s="103"/>
      <c r="CQ21" s="103"/>
      <c r="CR21" s="103"/>
      <c r="CS21" s="103"/>
      <c r="CT21" s="103"/>
      <c r="CU21" s="103"/>
      <c r="CV21" s="103"/>
      <c r="CW21" s="103"/>
      <c r="CX21" s="103"/>
      <c r="CY21" s="103"/>
      <c r="CZ21" s="103"/>
      <c r="DA21" s="103"/>
      <c r="DB21" s="103"/>
      <c r="DC21" s="103"/>
      <c r="DD21" s="103"/>
      <c r="DE21" s="103"/>
      <c r="DF21" s="103"/>
      <c r="DG21" s="103"/>
      <c r="DH21" s="103"/>
      <c r="DI21" s="103"/>
      <c r="DJ21" s="103"/>
      <c r="DK21" s="103"/>
      <c r="DL21" s="103"/>
      <c r="DM21" s="103"/>
      <c r="DN21" s="103"/>
      <c r="DO21" s="103"/>
      <c r="DP21" s="103"/>
      <c r="DQ21" s="103"/>
      <c r="DR21" s="103"/>
      <c r="DS21" s="103"/>
      <c r="DT21" s="103"/>
      <c r="DU21" s="103"/>
      <c r="DV21" s="103"/>
      <c r="DW21" s="103"/>
      <c r="DX21" s="103"/>
      <c r="DY21" s="103"/>
      <c r="DZ21" s="103"/>
      <c r="EA21" s="103"/>
      <c r="EB21" s="103"/>
      <c r="EC21" s="103"/>
      <c r="ED21" s="103"/>
      <c r="EE21" s="103"/>
      <c r="EF21" s="103"/>
      <c r="EG21" s="103"/>
      <c r="EH21" s="103"/>
      <c r="EI21" s="103"/>
      <c r="EJ21" s="103"/>
      <c r="EK21" s="103"/>
      <c r="EL21" s="103"/>
      <c r="EM21" s="103"/>
      <c r="EN21" s="103"/>
      <c r="EO21" s="103"/>
      <c r="EP21" s="103"/>
      <c r="EQ21" s="103"/>
      <c r="ER21" s="103"/>
      <c r="ES21" s="103"/>
      <c r="ET21" s="103"/>
      <c r="EU21" s="103"/>
      <c r="EV21" s="103"/>
      <c r="EW21" s="103"/>
      <c r="EX21" s="103"/>
      <c r="EY21" s="103"/>
      <c r="EZ21" s="103"/>
      <c r="FA21" s="103"/>
      <c r="FB21" s="103"/>
      <c r="FC21" s="103"/>
      <c r="FD21" s="103"/>
      <c r="FE21" s="103"/>
      <c r="FF21" s="103"/>
      <c r="FG21" s="103"/>
      <c r="FH21" s="103"/>
      <c r="FI21" s="103"/>
      <c r="FJ21" s="103"/>
      <c r="FK21" s="103"/>
      <c r="FL21" s="103"/>
      <c r="FM21" s="103"/>
      <c r="FN21" s="103"/>
      <c r="FO21" s="103"/>
      <c r="FP21" s="103"/>
      <c r="FQ21" s="103"/>
      <c r="FR21" s="103"/>
      <c r="FS21" s="103"/>
      <c r="FT21" s="103"/>
      <c r="FU21" s="103"/>
      <c r="FV21" s="103"/>
      <c r="FW21" s="103"/>
      <c r="FX21" s="103"/>
      <c r="FY21" s="103"/>
      <c r="FZ21" s="103"/>
      <c r="GA21" s="103"/>
      <c r="GB21" s="103"/>
      <c r="GC21" s="103"/>
      <c r="GD21" s="103"/>
      <c r="GE21" s="103"/>
      <c r="GF21" s="103"/>
      <c r="GG21" s="103"/>
      <c r="GH21" s="103"/>
      <c r="GI21" s="103"/>
      <c r="GJ21" s="103"/>
      <c r="GK21" s="103"/>
      <c r="GL21" s="103"/>
      <c r="GM21" s="103"/>
      <c r="GN21" s="103"/>
      <c r="GO21" s="103"/>
      <c r="GP21" s="103"/>
      <c r="GQ21" s="103"/>
      <c r="GR21" s="103"/>
      <c r="GS21" s="103"/>
      <c r="GT21" s="103"/>
      <c r="GU21" s="103"/>
      <c r="GV21" s="103"/>
      <c r="GW21" s="103"/>
      <c r="GX21" s="103"/>
      <c r="GY21" s="103"/>
      <c r="GZ21" s="103"/>
      <c r="HA21" s="103"/>
      <c r="HB21" s="103"/>
      <c r="HC21" s="103"/>
      <c r="HD21" s="103"/>
      <c r="HE21" s="103"/>
      <c r="HF21" s="103"/>
      <c r="HG21" s="103"/>
      <c r="HH21" s="103"/>
      <c r="HI21" s="103"/>
      <c r="HJ21" s="103"/>
      <c r="HK21" s="103"/>
      <c r="HL21" s="103"/>
      <c r="HM21" s="103"/>
    </row>
    <row r="22" spans="1:221" x14ac:dyDescent="0.35">
      <c r="A22" s="269" t="s">
        <v>62</v>
      </c>
      <c r="B22" s="269" t="s">
        <v>1253</v>
      </c>
      <c r="C22" s="269" t="s">
        <v>815</v>
      </c>
      <c r="D22" s="269" t="s">
        <v>61</v>
      </c>
      <c r="E22" s="269" t="s">
        <v>6443</v>
      </c>
      <c r="F22" s="269" t="s">
        <v>4377</v>
      </c>
      <c r="G22" s="269" t="s">
        <v>5487</v>
      </c>
      <c r="H22" s="91" t="s">
        <v>691</v>
      </c>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c r="BV22" s="103"/>
      <c r="BW22" s="103"/>
      <c r="BX22" s="103"/>
      <c r="BY22" s="103"/>
      <c r="BZ22" s="103"/>
      <c r="CA22" s="103"/>
      <c r="CB22" s="103"/>
      <c r="CC22" s="103"/>
      <c r="CD22" s="103"/>
      <c r="CE22" s="103"/>
      <c r="CF22" s="103"/>
      <c r="CG22" s="103"/>
      <c r="CH22" s="103"/>
      <c r="CI22" s="103"/>
      <c r="CJ22" s="103"/>
      <c r="CK22" s="103"/>
      <c r="CL22" s="103"/>
      <c r="CM22" s="103"/>
      <c r="CN22" s="103"/>
      <c r="CO22" s="103"/>
      <c r="CP22" s="103"/>
      <c r="CQ22" s="103"/>
      <c r="CR22" s="103"/>
      <c r="CS22" s="103"/>
      <c r="CT22" s="103"/>
      <c r="CU22" s="103"/>
      <c r="CV22" s="103"/>
      <c r="CW22" s="103"/>
      <c r="CX22" s="103"/>
      <c r="CY22" s="103"/>
      <c r="CZ22" s="103"/>
      <c r="DA22" s="103"/>
      <c r="DB22" s="103"/>
      <c r="DC22" s="103"/>
      <c r="DD22" s="103"/>
      <c r="DE22" s="103"/>
      <c r="DF22" s="103"/>
      <c r="DG22" s="103"/>
      <c r="DH22" s="103"/>
      <c r="DI22" s="103"/>
      <c r="DJ22" s="103"/>
      <c r="DK22" s="103"/>
      <c r="DL22" s="103"/>
      <c r="DM22" s="103"/>
      <c r="DN22" s="103"/>
      <c r="DO22" s="103"/>
      <c r="DP22" s="103"/>
      <c r="DQ22" s="103"/>
      <c r="DR22" s="103"/>
      <c r="DS22" s="103"/>
      <c r="DT22" s="103"/>
      <c r="DU22" s="103"/>
      <c r="DV22" s="103"/>
      <c r="DW22" s="103"/>
      <c r="DX22" s="103"/>
      <c r="DY22" s="103"/>
      <c r="DZ22" s="103"/>
      <c r="EA22" s="103"/>
      <c r="EB22" s="103"/>
      <c r="EC22" s="103"/>
      <c r="ED22" s="103"/>
      <c r="EE22" s="103"/>
      <c r="EF22" s="103"/>
      <c r="EG22" s="103"/>
      <c r="EH22" s="103"/>
      <c r="EI22" s="103"/>
      <c r="EJ22" s="103"/>
      <c r="EK22" s="103"/>
      <c r="EL22" s="103"/>
      <c r="EM22" s="103"/>
      <c r="EN22" s="103"/>
      <c r="EO22" s="103"/>
      <c r="EP22" s="103"/>
      <c r="EQ22" s="103"/>
      <c r="ER22" s="103"/>
      <c r="ES22" s="103"/>
      <c r="ET22" s="103"/>
      <c r="EU22" s="103"/>
      <c r="EV22" s="103"/>
      <c r="EW22" s="103"/>
      <c r="EX22" s="103"/>
      <c r="EY22" s="103"/>
      <c r="EZ22" s="103"/>
      <c r="FA22" s="103"/>
      <c r="FB22" s="103"/>
      <c r="FC22" s="103"/>
      <c r="FD22" s="103"/>
      <c r="FE22" s="103"/>
      <c r="FF22" s="103"/>
      <c r="FG22" s="103"/>
      <c r="FH22" s="103"/>
      <c r="FI22" s="103"/>
      <c r="FJ22" s="103"/>
      <c r="FK22" s="103"/>
      <c r="FL22" s="103"/>
      <c r="FM22" s="103"/>
      <c r="FN22" s="103"/>
      <c r="FO22" s="103"/>
      <c r="FP22" s="103"/>
      <c r="FQ22" s="103"/>
      <c r="FR22" s="103"/>
      <c r="FS22" s="103"/>
      <c r="FT22" s="103"/>
      <c r="FU22" s="103"/>
      <c r="FV22" s="103"/>
      <c r="FW22" s="103"/>
      <c r="FX22" s="103"/>
      <c r="FY22" s="103"/>
      <c r="FZ22" s="103"/>
      <c r="GA22" s="103"/>
      <c r="GB22" s="103"/>
      <c r="GC22" s="103"/>
      <c r="GD22" s="103"/>
      <c r="GE22" s="103"/>
      <c r="GF22" s="103"/>
      <c r="GG22" s="103"/>
      <c r="GH22" s="103"/>
      <c r="GI22" s="103"/>
      <c r="GJ22" s="103"/>
      <c r="GK22" s="103"/>
      <c r="GL22" s="103"/>
      <c r="GM22" s="103"/>
      <c r="GN22" s="103"/>
      <c r="GO22" s="103"/>
      <c r="GP22" s="103"/>
      <c r="GQ22" s="103"/>
      <c r="GR22" s="103"/>
      <c r="GS22" s="103"/>
      <c r="GT22" s="103"/>
      <c r="GU22" s="103"/>
      <c r="GV22" s="103"/>
      <c r="GW22" s="103"/>
      <c r="GX22" s="103"/>
      <c r="GY22" s="103"/>
      <c r="GZ22" s="103"/>
      <c r="HA22" s="103"/>
      <c r="HB22" s="103"/>
      <c r="HC22" s="103"/>
      <c r="HD22" s="103"/>
      <c r="HE22" s="103"/>
      <c r="HF22" s="103"/>
      <c r="HG22" s="103"/>
      <c r="HH22" s="103"/>
      <c r="HI22" s="103"/>
      <c r="HJ22" s="103"/>
      <c r="HK22" s="103"/>
      <c r="HL22" s="103"/>
      <c r="HM22" s="103"/>
    </row>
    <row r="23" spans="1:221" x14ac:dyDescent="0.35">
      <c r="A23" s="269" t="s">
        <v>62</v>
      </c>
      <c r="B23" s="269" t="s">
        <v>1254</v>
      </c>
      <c r="C23" s="269" t="s">
        <v>8142</v>
      </c>
      <c r="D23" s="269" t="s">
        <v>61</v>
      </c>
      <c r="E23" s="269" t="s">
        <v>6443</v>
      </c>
      <c r="F23" s="269" t="s">
        <v>4377</v>
      </c>
      <c r="G23" s="269" t="s">
        <v>5489</v>
      </c>
      <c r="H23" s="91" t="s">
        <v>692</v>
      </c>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c r="BV23" s="103"/>
      <c r="BW23" s="103"/>
      <c r="BX23" s="103"/>
      <c r="BY23" s="103"/>
      <c r="BZ23" s="103"/>
      <c r="CA23" s="103"/>
      <c r="CB23" s="103"/>
      <c r="CC23" s="103"/>
      <c r="CD23" s="103"/>
      <c r="CE23" s="103"/>
      <c r="CF23" s="103"/>
      <c r="CG23" s="103"/>
      <c r="CH23" s="103"/>
      <c r="CI23" s="103"/>
      <c r="CJ23" s="103"/>
      <c r="CK23" s="103"/>
      <c r="CL23" s="103"/>
      <c r="CM23" s="103"/>
      <c r="CN23" s="103"/>
      <c r="CO23" s="103"/>
      <c r="CP23" s="103"/>
      <c r="CQ23" s="103"/>
      <c r="CR23" s="103"/>
      <c r="CS23" s="103"/>
      <c r="CT23" s="103"/>
      <c r="CU23" s="103"/>
      <c r="CV23" s="103"/>
      <c r="CW23" s="103"/>
      <c r="CX23" s="103"/>
      <c r="CY23" s="103"/>
      <c r="CZ23" s="103"/>
      <c r="DA23" s="103"/>
      <c r="DB23" s="103"/>
      <c r="DC23" s="103"/>
      <c r="DD23" s="103"/>
      <c r="DE23" s="103"/>
      <c r="DF23" s="103"/>
      <c r="DG23" s="103"/>
      <c r="DH23" s="103"/>
      <c r="DI23" s="103"/>
      <c r="DJ23" s="103"/>
      <c r="DK23" s="103"/>
      <c r="DL23" s="103"/>
      <c r="DM23" s="103"/>
      <c r="DN23" s="103"/>
      <c r="DO23" s="103"/>
      <c r="DP23" s="103"/>
      <c r="DQ23" s="103"/>
      <c r="DR23" s="103"/>
      <c r="DS23" s="103"/>
      <c r="DT23" s="103"/>
      <c r="DU23" s="103"/>
      <c r="DV23" s="103"/>
      <c r="DW23" s="103"/>
      <c r="DX23" s="103"/>
      <c r="DY23" s="103"/>
      <c r="DZ23" s="103"/>
      <c r="EA23" s="103"/>
      <c r="EB23" s="103"/>
      <c r="EC23" s="103"/>
      <c r="ED23" s="103"/>
      <c r="EE23" s="103"/>
      <c r="EF23" s="103"/>
      <c r="EG23" s="103"/>
      <c r="EH23" s="103"/>
      <c r="EI23" s="103"/>
      <c r="EJ23" s="103"/>
      <c r="EK23" s="103"/>
      <c r="EL23" s="103"/>
      <c r="EM23" s="103"/>
      <c r="EN23" s="103"/>
      <c r="EO23" s="103"/>
      <c r="EP23" s="103"/>
      <c r="EQ23" s="103"/>
      <c r="ER23" s="103"/>
      <c r="ES23" s="103"/>
      <c r="ET23" s="103"/>
      <c r="EU23" s="103"/>
      <c r="EV23" s="103"/>
      <c r="EW23" s="103"/>
      <c r="EX23" s="103"/>
      <c r="EY23" s="103"/>
      <c r="EZ23" s="103"/>
      <c r="FA23" s="103"/>
      <c r="FB23" s="103"/>
      <c r="FC23" s="103"/>
      <c r="FD23" s="103"/>
      <c r="FE23" s="103"/>
      <c r="FF23" s="103"/>
      <c r="FG23" s="103"/>
      <c r="FH23" s="103"/>
      <c r="FI23" s="103"/>
      <c r="FJ23" s="103"/>
      <c r="FK23" s="103"/>
      <c r="FL23" s="103"/>
      <c r="FM23" s="103"/>
      <c r="FN23" s="103"/>
      <c r="FO23" s="103"/>
      <c r="FP23" s="103"/>
      <c r="FQ23" s="103"/>
      <c r="FR23" s="103"/>
      <c r="FS23" s="103"/>
      <c r="FT23" s="103"/>
      <c r="FU23" s="103"/>
      <c r="FV23" s="103"/>
      <c r="FW23" s="103"/>
      <c r="FX23" s="103"/>
      <c r="FY23" s="103"/>
      <c r="FZ23" s="103"/>
      <c r="GA23" s="103"/>
      <c r="GB23" s="103"/>
      <c r="GC23" s="103"/>
      <c r="GD23" s="103"/>
      <c r="GE23" s="103"/>
      <c r="GF23" s="103"/>
      <c r="GG23" s="103"/>
      <c r="GH23" s="103"/>
      <c r="GI23" s="103"/>
      <c r="GJ23" s="103"/>
      <c r="GK23" s="103"/>
      <c r="GL23" s="103"/>
      <c r="GM23" s="103"/>
      <c r="GN23" s="103"/>
      <c r="GO23" s="103"/>
      <c r="GP23" s="103"/>
      <c r="GQ23" s="103"/>
      <c r="GR23" s="103"/>
      <c r="GS23" s="103"/>
      <c r="GT23" s="103"/>
      <c r="GU23" s="103"/>
      <c r="GV23" s="103"/>
      <c r="GW23" s="103"/>
      <c r="GX23" s="103"/>
      <c r="GY23" s="103"/>
      <c r="GZ23" s="103"/>
      <c r="HA23" s="103"/>
      <c r="HB23" s="103"/>
      <c r="HC23" s="103"/>
      <c r="HD23" s="103"/>
      <c r="HE23" s="103"/>
      <c r="HF23" s="103"/>
      <c r="HG23" s="103"/>
      <c r="HH23" s="103"/>
      <c r="HI23" s="103"/>
      <c r="HJ23" s="103"/>
      <c r="HK23" s="103"/>
      <c r="HL23" s="103"/>
      <c r="HM23" s="103"/>
    </row>
    <row r="24" spans="1:221" x14ac:dyDescent="0.35">
      <c r="A24" s="269" t="s">
        <v>62</v>
      </c>
      <c r="B24" s="269" t="s">
        <v>3394</v>
      </c>
      <c r="C24" s="269" t="s">
        <v>1274</v>
      </c>
      <c r="D24" s="269" t="s">
        <v>61</v>
      </c>
      <c r="E24" s="269" t="s">
        <v>6443</v>
      </c>
      <c r="F24" s="269" t="s">
        <v>783</v>
      </c>
      <c r="G24" s="269" t="s">
        <v>5490</v>
      </c>
      <c r="H24" s="91" t="s">
        <v>643</v>
      </c>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c r="BV24" s="103"/>
      <c r="BW24" s="103"/>
      <c r="BX24" s="103"/>
      <c r="BY24" s="103"/>
      <c r="BZ24" s="103"/>
      <c r="CA24" s="103"/>
      <c r="CB24" s="103"/>
      <c r="CC24" s="103"/>
      <c r="CD24" s="103"/>
      <c r="CE24" s="103"/>
      <c r="CF24" s="103"/>
      <c r="CG24" s="103"/>
      <c r="CH24" s="103"/>
      <c r="CI24" s="103"/>
      <c r="CJ24" s="103"/>
      <c r="CK24" s="103"/>
      <c r="CL24" s="103"/>
      <c r="CM24" s="103"/>
      <c r="CN24" s="103"/>
      <c r="CO24" s="103"/>
      <c r="CP24" s="103"/>
      <c r="CQ24" s="103"/>
      <c r="CR24" s="103"/>
      <c r="CS24" s="103"/>
      <c r="CT24" s="103"/>
      <c r="CU24" s="103"/>
      <c r="CV24" s="103"/>
      <c r="CW24" s="103"/>
      <c r="CX24" s="103"/>
      <c r="CY24" s="103"/>
      <c r="CZ24" s="103"/>
      <c r="DA24" s="103"/>
      <c r="DB24" s="103"/>
      <c r="DC24" s="103"/>
      <c r="DD24" s="103"/>
      <c r="DE24" s="103"/>
      <c r="DF24" s="103"/>
      <c r="DG24" s="103"/>
      <c r="DH24" s="103"/>
      <c r="DI24" s="103"/>
      <c r="DJ24" s="103"/>
      <c r="DK24" s="103"/>
      <c r="DL24" s="103"/>
      <c r="DM24" s="103"/>
      <c r="DN24" s="103"/>
      <c r="DO24" s="103"/>
      <c r="DP24" s="103"/>
      <c r="DQ24" s="103"/>
      <c r="DR24" s="103"/>
      <c r="DS24" s="103"/>
      <c r="DT24" s="103"/>
      <c r="DU24" s="103"/>
      <c r="DV24" s="103"/>
      <c r="DW24" s="103"/>
      <c r="DX24" s="103"/>
      <c r="DY24" s="103"/>
      <c r="DZ24" s="103"/>
      <c r="EA24" s="103"/>
      <c r="EB24" s="103"/>
      <c r="EC24" s="103"/>
      <c r="ED24" s="103"/>
      <c r="EE24" s="103"/>
      <c r="EF24" s="103"/>
      <c r="EG24" s="103"/>
      <c r="EH24" s="103"/>
      <c r="EI24" s="103"/>
      <c r="EJ24" s="103"/>
      <c r="EK24" s="103"/>
      <c r="EL24" s="103"/>
      <c r="EM24" s="103"/>
      <c r="EN24" s="103"/>
      <c r="EO24" s="103"/>
      <c r="EP24" s="103"/>
      <c r="EQ24" s="103"/>
      <c r="ER24" s="103"/>
      <c r="ES24" s="103"/>
      <c r="ET24" s="103"/>
      <c r="EU24" s="103"/>
      <c r="EV24" s="103"/>
      <c r="EW24" s="103"/>
      <c r="EX24" s="103"/>
      <c r="EY24" s="103"/>
      <c r="EZ24" s="103"/>
      <c r="FA24" s="103"/>
      <c r="FB24" s="103"/>
      <c r="FC24" s="103"/>
      <c r="FD24" s="103"/>
      <c r="FE24" s="103"/>
      <c r="FF24" s="103"/>
      <c r="FG24" s="103"/>
      <c r="FH24" s="103"/>
      <c r="FI24" s="103"/>
      <c r="FJ24" s="103"/>
      <c r="FK24" s="103"/>
      <c r="FL24" s="103"/>
      <c r="FM24" s="103"/>
      <c r="FN24" s="103"/>
      <c r="FO24" s="103"/>
      <c r="FP24" s="103"/>
      <c r="FQ24" s="103"/>
      <c r="FR24" s="103"/>
      <c r="FS24" s="103"/>
      <c r="FT24" s="103"/>
      <c r="FU24" s="103"/>
      <c r="FV24" s="103"/>
      <c r="FW24" s="103"/>
      <c r="FX24" s="103"/>
      <c r="FY24" s="103"/>
      <c r="FZ24" s="103"/>
      <c r="GA24" s="103"/>
      <c r="GB24" s="103"/>
      <c r="GC24" s="103"/>
      <c r="GD24" s="103"/>
      <c r="GE24" s="103"/>
      <c r="GF24" s="103"/>
      <c r="GG24" s="103"/>
      <c r="GH24" s="103"/>
      <c r="GI24" s="103"/>
      <c r="GJ24" s="103"/>
      <c r="GK24" s="103"/>
      <c r="GL24" s="103"/>
      <c r="GM24" s="103"/>
      <c r="GN24" s="103"/>
      <c r="GO24" s="103"/>
      <c r="GP24" s="103"/>
      <c r="GQ24" s="103"/>
      <c r="GR24" s="103"/>
      <c r="GS24" s="103"/>
      <c r="GT24" s="103"/>
      <c r="GU24" s="103"/>
      <c r="GV24" s="103"/>
      <c r="GW24" s="103"/>
      <c r="GX24" s="103"/>
      <c r="GY24" s="103"/>
      <c r="GZ24" s="103"/>
      <c r="HA24" s="103"/>
      <c r="HB24" s="103"/>
      <c r="HC24" s="103"/>
      <c r="HD24" s="103"/>
      <c r="HE24" s="103"/>
      <c r="HF24" s="103"/>
      <c r="HG24" s="103"/>
      <c r="HH24" s="103"/>
      <c r="HI24" s="103"/>
      <c r="HJ24" s="103"/>
      <c r="HK24" s="103"/>
      <c r="HL24" s="103"/>
      <c r="HM24" s="103"/>
    </row>
    <row r="25" spans="1:221" x14ac:dyDescent="0.35">
      <c r="A25" s="269" t="s">
        <v>62</v>
      </c>
      <c r="B25" s="269" t="s">
        <v>7881</v>
      </c>
      <c r="C25" s="269" t="s">
        <v>7784</v>
      </c>
      <c r="D25" s="269" t="s">
        <v>61</v>
      </c>
      <c r="E25" s="269" t="s">
        <v>6443</v>
      </c>
      <c r="F25" s="269" t="s">
        <v>4375</v>
      </c>
      <c r="G25" s="269" t="s">
        <v>7783</v>
      </c>
      <c r="H25" s="91" t="s">
        <v>644</v>
      </c>
      <c r="L25" s="104" t="s">
        <v>737</v>
      </c>
      <c r="M25" s="104" t="s">
        <v>737</v>
      </c>
      <c r="N25" s="104" t="s">
        <v>737</v>
      </c>
      <c r="O25" s="104" t="s">
        <v>737</v>
      </c>
      <c r="P25" s="104" t="s">
        <v>737</v>
      </c>
      <c r="Q25" s="104" t="s">
        <v>737</v>
      </c>
      <c r="R25" s="104" t="s">
        <v>737</v>
      </c>
      <c r="S25" s="104" t="s">
        <v>737</v>
      </c>
      <c r="T25" s="104" t="s">
        <v>737</v>
      </c>
      <c r="U25" s="104" t="s">
        <v>737</v>
      </c>
      <c r="V25" s="104" t="s">
        <v>737</v>
      </c>
      <c r="W25" s="104" t="s">
        <v>737</v>
      </c>
      <c r="X25" s="104" t="s">
        <v>737</v>
      </c>
      <c r="Y25" s="104" t="s">
        <v>737</v>
      </c>
      <c r="Z25" s="104" t="s">
        <v>737</v>
      </c>
      <c r="AA25" s="104" t="s">
        <v>737</v>
      </c>
      <c r="AB25" s="104" t="s">
        <v>737</v>
      </c>
      <c r="AC25" s="104" t="s">
        <v>737</v>
      </c>
      <c r="AD25" s="104" t="s">
        <v>737</v>
      </c>
      <c r="AE25" s="104" t="s">
        <v>737</v>
      </c>
      <c r="AF25" s="104" t="s">
        <v>737</v>
      </c>
      <c r="AG25" s="104" t="s">
        <v>737</v>
      </c>
      <c r="AH25" s="104" t="s">
        <v>737</v>
      </c>
      <c r="AI25" s="104" t="s">
        <v>737</v>
      </c>
      <c r="AJ25" s="104" t="s">
        <v>737</v>
      </c>
      <c r="AK25" s="104" t="s">
        <v>737</v>
      </c>
      <c r="AL25" s="104" t="s">
        <v>737</v>
      </c>
      <c r="AM25" s="104" t="s">
        <v>737</v>
      </c>
      <c r="AN25" s="104" t="s">
        <v>737</v>
      </c>
      <c r="AO25" s="104" t="s">
        <v>737</v>
      </c>
      <c r="AP25" s="104" t="s">
        <v>737</v>
      </c>
      <c r="AQ25" s="104" t="s">
        <v>737</v>
      </c>
      <c r="AR25" s="104" t="s">
        <v>737</v>
      </c>
      <c r="AS25" s="104" t="s">
        <v>737</v>
      </c>
      <c r="AT25" s="104" t="s">
        <v>737</v>
      </c>
      <c r="AU25" s="104" t="s">
        <v>737</v>
      </c>
      <c r="AV25" s="104" t="s">
        <v>737</v>
      </c>
      <c r="AW25" s="104" t="s">
        <v>737</v>
      </c>
      <c r="AX25" s="104" t="s">
        <v>737</v>
      </c>
      <c r="AY25" s="104" t="s">
        <v>737</v>
      </c>
      <c r="AZ25" s="104" t="s">
        <v>737</v>
      </c>
      <c r="BA25" s="104" t="s">
        <v>737</v>
      </c>
      <c r="BB25" s="104" t="s">
        <v>737</v>
      </c>
      <c r="BC25" s="104" t="s">
        <v>737</v>
      </c>
      <c r="BD25" s="104" t="s">
        <v>737</v>
      </c>
      <c r="BE25" s="104" t="s">
        <v>737</v>
      </c>
      <c r="BF25" s="104" t="s">
        <v>737</v>
      </c>
      <c r="BG25" s="104" t="s">
        <v>737</v>
      </c>
      <c r="BH25" s="104" t="s">
        <v>737</v>
      </c>
      <c r="BI25" s="104" t="s">
        <v>737</v>
      </c>
      <c r="BJ25" s="104" t="s">
        <v>737</v>
      </c>
      <c r="BK25" s="104" t="s">
        <v>737</v>
      </c>
      <c r="BL25" s="104" t="s">
        <v>737</v>
      </c>
      <c r="BM25" s="104" t="s">
        <v>737</v>
      </c>
      <c r="BN25" s="104" t="s">
        <v>737</v>
      </c>
      <c r="BO25" s="104" t="s">
        <v>737</v>
      </c>
      <c r="BP25" s="104" t="s">
        <v>737</v>
      </c>
      <c r="BQ25" s="104" t="s">
        <v>737</v>
      </c>
      <c r="BR25" s="104" t="s">
        <v>737</v>
      </c>
      <c r="BS25" s="104" t="s">
        <v>737</v>
      </c>
      <c r="BT25" s="104" t="s">
        <v>737</v>
      </c>
      <c r="BU25" s="104" t="s">
        <v>737</v>
      </c>
      <c r="BV25" s="104" t="s">
        <v>737</v>
      </c>
      <c r="BW25" s="104" t="s">
        <v>737</v>
      </c>
      <c r="BX25" s="104" t="s">
        <v>737</v>
      </c>
      <c r="BY25" s="104" t="s">
        <v>737</v>
      </c>
      <c r="BZ25" s="104" t="s">
        <v>737</v>
      </c>
      <c r="CA25" s="104" t="s">
        <v>737</v>
      </c>
      <c r="CB25" s="104" t="s">
        <v>737</v>
      </c>
      <c r="CC25" s="104" t="s">
        <v>737</v>
      </c>
      <c r="CD25" s="104" t="s">
        <v>737</v>
      </c>
      <c r="CE25" s="104" t="s">
        <v>737</v>
      </c>
      <c r="CF25" s="104" t="s">
        <v>737</v>
      </c>
      <c r="CG25" s="104" t="s">
        <v>737</v>
      </c>
      <c r="CH25" s="104" t="s">
        <v>737</v>
      </c>
      <c r="CI25" s="104" t="s">
        <v>737</v>
      </c>
      <c r="CJ25" s="104" t="s">
        <v>737</v>
      </c>
      <c r="CK25" s="104" t="s">
        <v>737</v>
      </c>
      <c r="CL25" s="104" t="s">
        <v>737</v>
      </c>
      <c r="CM25" s="104" t="s">
        <v>737</v>
      </c>
      <c r="CN25" s="104" t="s">
        <v>737</v>
      </c>
      <c r="CO25" s="104" t="s">
        <v>737</v>
      </c>
      <c r="CP25" s="104" t="s">
        <v>737</v>
      </c>
      <c r="CQ25" s="104" t="s">
        <v>737</v>
      </c>
      <c r="CR25" s="104" t="s">
        <v>737</v>
      </c>
      <c r="CS25" s="104" t="s">
        <v>737</v>
      </c>
      <c r="CT25" s="104" t="s">
        <v>737</v>
      </c>
      <c r="CU25" s="104" t="s">
        <v>737</v>
      </c>
      <c r="CV25" s="104" t="s">
        <v>737</v>
      </c>
      <c r="CW25" s="104" t="s">
        <v>737</v>
      </c>
      <c r="CX25" s="104" t="s">
        <v>737</v>
      </c>
      <c r="CY25" s="104" t="s">
        <v>737</v>
      </c>
      <c r="CZ25" s="104" t="s">
        <v>737</v>
      </c>
      <c r="DA25" s="104" t="s">
        <v>737</v>
      </c>
      <c r="DB25" s="104" t="s">
        <v>737</v>
      </c>
      <c r="DC25" s="104" t="s">
        <v>737</v>
      </c>
      <c r="DD25" s="104" t="s">
        <v>737</v>
      </c>
      <c r="DE25" s="104" t="s">
        <v>737</v>
      </c>
      <c r="DF25" s="104" t="s">
        <v>737</v>
      </c>
      <c r="DG25" s="104" t="s">
        <v>737</v>
      </c>
      <c r="DH25" s="104" t="s">
        <v>737</v>
      </c>
      <c r="DI25" s="104" t="s">
        <v>737</v>
      </c>
      <c r="DJ25" s="104" t="s">
        <v>737</v>
      </c>
      <c r="DK25" s="104" t="s">
        <v>737</v>
      </c>
      <c r="DL25" s="104" t="s">
        <v>737</v>
      </c>
      <c r="DM25" s="104" t="s">
        <v>737</v>
      </c>
      <c r="DN25" s="104" t="s">
        <v>737</v>
      </c>
      <c r="DO25" s="104" t="s">
        <v>737</v>
      </c>
      <c r="DP25" s="104" t="s">
        <v>737</v>
      </c>
      <c r="DQ25" s="104" t="s">
        <v>737</v>
      </c>
      <c r="DR25" s="104" t="s">
        <v>737</v>
      </c>
      <c r="DS25" s="104" t="s">
        <v>737</v>
      </c>
      <c r="DT25" s="104" t="s">
        <v>737</v>
      </c>
      <c r="DU25" s="104" t="s">
        <v>737</v>
      </c>
      <c r="DV25" s="104" t="s">
        <v>737</v>
      </c>
      <c r="DW25" s="104" t="s">
        <v>737</v>
      </c>
      <c r="DX25" s="104" t="s">
        <v>737</v>
      </c>
      <c r="DY25" s="104" t="s">
        <v>737</v>
      </c>
      <c r="DZ25" s="104" t="s">
        <v>737</v>
      </c>
      <c r="EA25" s="104" t="s">
        <v>737</v>
      </c>
      <c r="EB25" s="104" t="s">
        <v>737</v>
      </c>
      <c r="EC25" s="104" t="s">
        <v>737</v>
      </c>
      <c r="ED25" s="104" t="s">
        <v>737</v>
      </c>
      <c r="EE25" s="104" t="s">
        <v>737</v>
      </c>
      <c r="EF25" s="104" t="s">
        <v>737</v>
      </c>
      <c r="EG25" s="104" t="s">
        <v>737</v>
      </c>
      <c r="EH25" s="104" t="s">
        <v>737</v>
      </c>
      <c r="EI25" s="104" t="s">
        <v>737</v>
      </c>
      <c r="EJ25" s="104" t="s">
        <v>737</v>
      </c>
      <c r="EK25" s="104" t="s">
        <v>737</v>
      </c>
      <c r="EL25" s="104" t="s">
        <v>737</v>
      </c>
      <c r="EM25" s="104" t="s">
        <v>737</v>
      </c>
      <c r="EN25" s="104" t="s">
        <v>737</v>
      </c>
      <c r="EO25" s="104" t="s">
        <v>737</v>
      </c>
      <c r="EP25" s="104" t="s">
        <v>737</v>
      </c>
      <c r="EQ25" s="104" t="s">
        <v>737</v>
      </c>
      <c r="ER25" s="104" t="s">
        <v>737</v>
      </c>
      <c r="ES25" s="104" t="s">
        <v>737</v>
      </c>
      <c r="ET25" s="104" t="s">
        <v>737</v>
      </c>
      <c r="EU25" s="104" t="s">
        <v>737</v>
      </c>
      <c r="EV25" s="104" t="s">
        <v>737</v>
      </c>
      <c r="EW25" s="104" t="s">
        <v>737</v>
      </c>
      <c r="EX25" s="104" t="s">
        <v>737</v>
      </c>
      <c r="EY25" s="104" t="s">
        <v>737</v>
      </c>
      <c r="EZ25" s="104" t="s">
        <v>737</v>
      </c>
      <c r="FA25" s="104" t="s">
        <v>737</v>
      </c>
      <c r="FB25" s="104" t="s">
        <v>737</v>
      </c>
      <c r="FC25" s="104" t="s">
        <v>737</v>
      </c>
      <c r="FD25" s="104" t="s">
        <v>737</v>
      </c>
      <c r="FE25" s="104" t="s">
        <v>737</v>
      </c>
      <c r="FF25" s="104" t="s">
        <v>737</v>
      </c>
      <c r="FG25" s="104" t="s">
        <v>737</v>
      </c>
      <c r="FH25" s="104" t="s">
        <v>737</v>
      </c>
      <c r="FI25" s="104" t="s">
        <v>737</v>
      </c>
      <c r="FJ25" s="104" t="s">
        <v>737</v>
      </c>
      <c r="FK25" s="104" t="s">
        <v>737</v>
      </c>
      <c r="FL25" s="104" t="s">
        <v>737</v>
      </c>
      <c r="FM25" s="104" t="s">
        <v>737</v>
      </c>
      <c r="FN25" s="104" t="s">
        <v>737</v>
      </c>
      <c r="FO25" s="104" t="s">
        <v>737</v>
      </c>
      <c r="FP25" s="104" t="s">
        <v>737</v>
      </c>
      <c r="FQ25" s="104" t="s">
        <v>737</v>
      </c>
      <c r="FR25" s="104" t="s">
        <v>737</v>
      </c>
      <c r="FS25" s="104" t="s">
        <v>737</v>
      </c>
      <c r="FT25" s="104" t="s">
        <v>737</v>
      </c>
      <c r="FU25" s="104" t="s">
        <v>737</v>
      </c>
      <c r="FV25" s="104" t="s">
        <v>737</v>
      </c>
      <c r="FW25" s="104" t="s">
        <v>737</v>
      </c>
      <c r="FX25" s="104" t="s">
        <v>737</v>
      </c>
      <c r="FY25" s="104" t="s">
        <v>737</v>
      </c>
      <c r="FZ25" s="104" t="s">
        <v>737</v>
      </c>
      <c r="GA25" s="104" t="s">
        <v>737</v>
      </c>
      <c r="GB25" s="104" t="s">
        <v>737</v>
      </c>
      <c r="GC25" s="104" t="s">
        <v>737</v>
      </c>
      <c r="GD25" s="104" t="s">
        <v>737</v>
      </c>
      <c r="GE25" s="104" t="s">
        <v>737</v>
      </c>
      <c r="GF25" s="104" t="s">
        <v>737</v>
      </c>
      <c r="GG25" s="104" t="s">
        <v>737</v>
      </c>
      <c r="GH25" s="104" t="s">
        <v>737</v>
      </c>
      <c r="GI25" s="104" t="s">
        <v>737</v>
      </c>
      <c r="GJ25" s="104" t="s">
        <v>737</v>
      </c>
      <c r="GK25" s="104" t="s">
        <v>737</v>
      </c>
      <c r="GL25" s="104" t="s">
        <v>737</v>
      </c>
      <c r="GM25" s="104" t="s">
        <v>737</v>
      </c>
      <c r="GN25" s="104" t="s">
        <v>737</v>
      </c>
      <c r="GO25" s="104" t="s">
        <v>737</v>
      </c>
      <c r="GP25" s="104" t="s">
        <v>737</v>
      </c>
      <c r="GQ25" s="104" t="s">
        <v>737</v>
      </c>
      <c r="GR25" s="104" t="s">
        <v>737</v>
      </c>
      <c r="GS25" s="104" t="s">
        <v>737</v>
      </c>
      <c r="GT25" s="104" t="s">
        <v>737</v>
      </c>
      <c r="GU25" s="104" t="s">
        <v>737</v>
      </c>
      <c r="GV25" s="104" t="s">
        <v>737</v>
      </c>
      <c r="GW25" s="104" t="s">
        <v>737</v>
      </c>
      <c r="GX25" s="104" t="s">
        <v>737</v>
      </c>
      <c r="GY25" s="104" t="s">
        <v>737</v>
      </c>
      <c r="GZ25" s="104" t="s">
        <v>737</v>
      </c>
      <c r="HA25" s="104" t="s">
        <v>737</v>
      </c>
      <c r="HB25" s="104" t="s">
        <v>737</v>
      </c>
      <c r="HC25" s="104" t="s">
        <v>737</v>
      </c>
      <c r="HD25" s="104" t="s">
        <v>737</v>
      </c>
      <c r="HE25" s="104" t="s">
        <v>737</v>
      </c>
      <c r="HF25" s="104" t="s">
        <v>737</v>
      </c>
      <c r="HG25" s="104" t="s">
        <v>737</v>
      </c>
      <c r="HH25" s="104" t="s">
        <v>737</v>
      </c>
      <c r="HI25" s="104" t="s">
        <v>737</v>
      </c>
      <c r="HJ25" s="104" t="s">
        <v>737</v>
      </c>
      <c r="HK25" s="104" t="s">
        <v>737</v>
      </c>
      <c r="HL25" s="104" t="s">
        <v>737</v>
      </c>
      <c r="HM25" s="104" t="s">
        <v>737</v>
      </c>
    </row>
    <row r="26" spans="1:221" x14ac:dyDescent="0.35">
      <c r="A26" s="70" t="s">
        <v>67</v>
      </c>
      <c r="B26" s="70" t="s">
        <v>2954</v>
      </c>
      <c r="C26" s="70" t="s">
        <v>708</v>
      </c>
      <c r="D26" s="70" t="s">
        <v>66</v>
      </c>
      <c r="E26" s="70" t="s">
        <v>6445</v>
      </c>
      <c r="F26" s="70" t="s">
        <v>828</v>
      </c>
      <c r="G26" s="70" t="s">
        <v>828</v>
      </c>
      <c r="H26" s="91" t="s">
        <v>645</v>
      </c>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c r="BV26" s="104"/>
      <c r="BW26" s="104"/>
      <c r="BX26" s="104"/>
      <c r="BY26" s="104"/>
      <c r="BZ26" s="104"/>
      <c r="CA26" s="104"/>
      <c r="CB26" s="104"/>
      <c r="CC26" s="104"/>
      <c r="CD26" s="104"/>
      <c r="CE26" s="104"/>
      <c r="CF26" s="104"/>
      <c r="CG26" s="104"/>
      <c r="CH26" s="104"/>
      <c r="CI26" s="104"/>
      <c r="CJ26" s="104"/>
      <c r="CK26" s="104"/>
      <c r="CL26" s="104"/>
      <c r="CM26" s="104"/>
      <c r="CN26" s="104"/>
      <c r="CO26" s="104"/>
      <c r="CP26" s="104"/>
      <c r="CQ26" s="104"/>
      <c r="CR26" s="104"/>
      <c r="CS26" s="104"/>
      <c r="CT26" s="104"/>
      <c r="CU26" s="104"/>
      <c r="CV26" s="104"/>
      <c r="CW26" s="104"/>
      <c r="CX26" s="104"/>
      <c r="CY26" s="104"/>
      <c r="CZ26" s="104"/>
      <c r="DA26" s="104"/>
      <c r="DB26" s="104"/>
      <c r="DC26" s="104"/>
      <c r="DD26" s="104"/>
      <c r="DE26" s="104"/>
      <c r="DF26" s="104"/>
      <c r="DG26" s="104"/>
      <c r="DH26" s="104"/>
      <c r="DI26" s="104"/>
      <c r="DJ26" s="104"/>
      <c r="DK26" s="104"/>
      <c r="DL26" s="104"/>
      <c r="DM26" s="104"/>
      <c r="DN26" s="104"/>
      <c r="DO26" s="104"/>
      <c r="DP26" s="104"/>
      <c r="DQ26" s="104"/>
      <c r="DR26" s="104"/>
      <c r="DS26" s="104"/>
      <c r="DT26" s="104"/>
      <c r="DU26" s="104"/>
      <c r="DV26" s="104"/>
      <c r="DW26" s="104"/>
      <c r="DX26" s="104"/>
      <c r="DY26" s="104"/>
      <c r="DZ26" s="104"/>
      <c r="EA26" s="104"/>
      <c r="EB26" s="104"/>
      <c r="EC26" s="104"/>
      <c r="ED26" s="104"/>
      <c r="EE26" s="104"/>
      <c r="EF26" s="104"/>
      <c r="EG26" s="104"/>
      <c r="EH26" s="104"/>
      <c r="EI26" s="104"/>
      <c r="EJ26" s="104"/>
      <c r="EK26" s="104"/>
      <c r="EL26" s="104"/>
      <c r="EM26" s="104"/>
      <c r="EN26" s="104"/>
      <c r="EO26" s="104"/>
      <c r="EP26" s="104"/>
      <c r="EQ26" s="104"/>
      <c r="ER26" s="104"/>
      <c r="ES26" s="104"/>
      <c r="ET26" s="104"/>
      <c r="EU26" s="104"/>
      <c r="EV26" s="104"/>
      <c r="EW26" s="104"/>
      <c r="EX26" s="104"/>
      <c r="EY26" s="104"/>
      <c r="EZ26" s="104"/>
      <c r="FA26" s="104"/>
      <c r="FB26" s="104"/>
      <c r="FC26" s="104"/>
      <c r="FD26" s="104"/>
      <c r="FE26" s="104"/>
      <c r="FF26" s="104"/>
      <c r="FG26" s="104"/>
      <c r="FH26" s="104"/>
      <c r="FI26" s="104"/>
      <c r="FJ26" s="104"/>
      <c r="FK26" s="104"/>
      <c r="FL26" s="104"/>
      <c r="FM26" s="104"/>
      <c r="FN26" s="104"/>
      <c r="FO26" s="104"/>
      <c r="FP26" s="104"/>
      <c r="FQ26" s="104"/>
      <c r="FR26" s="104"/>
      <c r="FS26" s="104"/>
      <c r="FT26" s="104"/>
      <c r="FU26" s="104"/>
      <c r="FV26" s="104"/>
      <c r="FW26" s="104"/>
      <c r="FX26" s="104"/>
      <c r="FY26" s="104"/>
      <c r="FZ26" s="104"/>
      <c r="GA26" s="104"/>
      <c r="GB26" s="104"/>
      <c r="GC26" s="104"/>
      <c r="GD26" s="104"/>
      <c r="GE26" s="104"/>
      <c r="GF26" s="104"/>
      <c r="GG26" s="104"/>
      <c r="GH26" s="104"/>
      <c r="GI26" s="104"/>
      <c r="GJ26" s="104"/>
      <c r="GK26" s="104"/>
      <c r="GL26" s="104"/>
      <c r="GM26" s="104"/>
      <c r="GN26" s="104"/>
      <c r="GO26" s="104"/>
      <c r="GP26" s="104"/>
      <c r="GQ26" s="104"/>
      <c r="GR26" s="104"/>
      <c r="GS26" s="104"/>
      <c r="GT26" s="104"/>
      <c r="GU26" s="104"/>
      <c r="GV26" s="104"/>
      <c r="GW26" s="104"/>
      <c r="GX26" s="104"/>
      <c r="GY26" s="104"/>
      <c r="GZ26" s="104"/>
      <c r="HA26" s="104"/>
      <c r="HB26" s="104"/>
      <c r="HC26" s="104"/>
      <c r="HD26" s="104"/>
      <c r="HE26" s="104"/>
      <c r="HF26" s="104"/>
      <c r="HG26" s="104"/>
      <c r="HH26" s="104"/>
      <c r="HI26" s="104"/>
      <c r="HJ26" s="104"/>
      <c r="HK26" s="104"/>
      <c r="HL26" s="104"/>
      <c r="HM26" s="104"/>
    </row>
    <row r="27" spans="1:221" x14ac:dyDescent="0.35">
      <c r="A27" s="269" t="s">
        <v>67</v>
      </c>
      <c r="B27" s="269" t="s">
        <v>1236</v>
      </c>
      <c r="C27" s="269" t="s">
        <v>800</v>
      </c>
      <c r="D27" s="269" t="s">
        <v>66</v>
      </c>
      <c r="E27" s="269" t="s">
        <v>6445</v>
      </c>
      <c r="F27" s="269" t="s">
        <v>4377</v>
      </c>
      <c r="G27" s="269" t="s">
        <v>5491</v>
      </c>
      <c r="H27" s="91" t="s">
        <v>646</v>
      </c>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c r="BV27" s="104"/>
      <c r="BW27" s="104"/>
      <c r="BX27" s="104"/>
      <c r="BY27" s="104"/>
      <c r="BZ27" s="104"/>
      <c r="CA27" s="104"/>
      <c r="CB27" s="104"/>
      <c r="CC27" s="104"/>
      <c r="CD27" s="104"/>
      <c r="CE27" s="104"/>
      <c r="CF27" s="104"/>
      <c r="CG27" s="104"/>
      <c r="CH27" s="104"/>
      <c r="CI27" s="104"/>
      <c r="CJ27" s="104"/>
      <c r="CK27" s="104"/>
      <c r="CL27" s="104"/>
      <c r="CM27" s="104"/>
      <c r="CN27" s="104"/>
      <c r="CO27" s="104"/>
      <c r="CP27" s="104"/>
      <c r="CQ27" s="104"/>
      <c r="CR27" s="104"/>
      <c r="CS27" s="104"/>
      <c r="CT27" s="104"/>
      <c r="CU27" s="104"/>
      <c r="CV27" s="104"/>
      <c r="CW27" s="104"/>
      <c r="CX27" s="104"/>
      <c r="CY27" s="104"/>
      <c r="CZ27" s="104"/>
      <c r="DA27" s="104"/>
      <c r="DB27" s="104"/>
      <c r="DC27" s="104"/>
      <c r="DD27" s="104"/>
      <c r="DE27" s="104"/>
      <c r="DF27" s="104"/>
      <c r="DG27" s="104"/>
      <c r="DH27" s="104"/>
      <c r="DI27" s="104"/>
      <c r="DJ27" s="104"/>
      <c r="DK27" s="104"/>
      <c r="DL27" s="104"/>
      <c r="DM27" s="104"/>
      <c r="DN27" s="104"/>
      <c r="DO27" s="104"/>
      <c r="DP27" s="104"/>
      <c r="DQ27" s="104"/>
      <c r="DR27" s="104"/>
      <c r="DS27" s="104"/>
      <c r="DT27" s="104"/>
      <c r="DU27" s="104"/>
      <c r="DV27" s="104"/>
      <c r="DW27" s="104"/>
      <c r="DX27" s="104"/>
      <c r="DY27" s="104"/>
      <c r="DZ27" s="104"/>
      <c r="EA27" s="104"/>
      <c r="EB27" s="104"/>
      <c r="EC27" s="104"/>
      <c r="ED27" s="104"/>
      <c r="EE27" s="104"/>
      <c r="EF27" s="104"/>
      <c r="EG27" s="104"/>
      <c r="EH27" s="104"/>
      <c r="EI27" s="104"/>
      <c r="EJ27" s="104"/>
      <c r="EK27" s="104"/>
      <c r="EL27" s="104"/>
      <c r="EM27" s="104"/>
      <c r="EN27" s="104"/>
      <c r="EO27" s="104"/>
      <c r="EP27" s="104"/>
      <c r="EQ27" s="104"/>
      <c r="ER27" s="104"/>
      <c r="ES27" s="104"/>
      <c r="ET27" s="104"/>
      <c r="EU27" s="104"/>
      <c r="EV27" s="104"/>
      <c r="EW27" s="104"/>
      <c r="EX27" s="104"/>
      <c r="EY27" s="104"/>
      <c r="EZ27" s="104"/>
      <c r="FA27" s="104"/>
      <c r="FB27" s="104"/>
      <c r="FC27" s="104"/>
      <c r="FD27" s="104"/>
      <c r="FE27" s="104"/>
      <c r="FF27" s="104"/>
      <c r="FG27" s="104"/>
      <c r="FH27" s="104"/>
      <c r="FI27" s="104"/>
      <c r="FJ27" s="104"/>
      <c r="FK27" s="104"/>
      <c r="FL27" s="104"/>
      <c r="FM27" s="104"/>
      <c r="FN27" s="104"/>
      <c r="FO27" s="104"/>
      <c r="FP27" s="104"/>
      <c r="FQ27" s="104"/>
      <c r="FR27" s="104"/>
      <c r="FS27" s="104"/>
      <c r="FT27" s="104"/>
      <c r="FU27" s="104"/>
      <c r="FV27" s="104"/>
      <c r="FW27" s="104"/>
      <c r="FX27" s="104"/>
      <c r="FY27" s="104"/>
      <c r="FZ27" s="104"/>
      <c r="GA27" s="104"/>
      <c r="GB27" s="104"/>
      <c r="GC27" s="104"/>
      <c r="GD27" s="104"/>
      <c r="GE27" s="104"/>
      <c r="GF27" s="104"/>
      <c r="GG27" s="104"/>
      <c r="GH27" s="104"/>
      <c r="GI27" s="104"/>
      <c r="GJ27" s="104"/>
      <c r="GK27" s="104"/>
      <c r="GL27" s="104"/>
      <c r="GM27" s="104"/>
      <c r="GN27" s="104"/>
      <c r="GO27" s="104"/>
      <c r="GP27" s="104"/>
      <c r="GQ27" s="104"/>
      <c r="GR27" s="104"/>
      <c r="GS27" s="104"/>
      <c r="GT27" s="104"/>
      <c r="GU27" s="104"/>
      <c r="GV27" s="104"/>
      <c r="GW27" s="104"/>
      <c r="GX27" s="104"/>
      <c r="GY27" s="104"/>
      <c r="GZ27" s="104"/>
      <c r="HA27" s="104"/>
      <c r="HB27" s="104"/>
      <c r="HC27" s="104"/>
      <c r="HD27" s="104"/>
      <c r="HE27" s="104"/>
      <c r="HF27" s="104"/>
      <c r="HG27" s="104"/>
      <c r="HH27" s="104"/>
      <c r="HI27" s="104"/>
      <c r="HJ27" s="104"/>
      <c r="HK27" s="104"/>
      <c r="HL27" s="104"/>
      <c r="HM27" s="104"/>
    </row>
    <row r="28" spans="1:221" x14ac:dyDescent="0.35">
      <c r="A28" s="269" t="s">
        <v>366</v>
      </c>
      <c r="B28" s="269" t="s">
        <v>1702</v>
      </c>
      <c r="C28" s="269" t="s">
        <v>1276</v>
      </c>
      <c r="D28" s="269" t="s">
        <v>71</v>
      </c>
      <c r="E28" s="269" t="s">
        <v>6443</v>
      </c>
      <c r="F28" s="269" t="s">
        <v>783</v>
      </c>
      <c r="G28" s="269" t="s">
        <v>783</v>
      </c>
      <c r="H28" s="91" t="s">
        <v>647</v>
      </c>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c r="BV28" s="104"/>
      <c r="BW28" s="104"/>
      <c r="BX28" s="104"/>
      <c r="BY28" s="104"/>
      <c r="BZ28" s="104"/>
      <c r="CA28" s="104"/>
      <c r="CB28" s="104"/>
      <c r="CC28" s="104"/>
      <c r="CD28" s="104"/>
      <c r="CE28" s="104"/>
      <c r="CF28" s="104"/>
      <c r="CG28" s="104"/>
      <c r="CH28" s="104"/>
      <c r="CI28" s="104"/>
      <c r="CJ28" s="104"/>
      <c r="CK28" s="104"/>
      <c r="CL28" s="104"/>
      <c r="CM28" s="104"/>
      <c r="CN28" s="104"/>
      <c r="CO28" s="104"/>
      <c r="CP28" s="104"/>
      <c r="CQ28" s="104"/>
      <c r="CR28" s="104"/>
      <c r="CS28" s="104"/>
      <c r="CT28" s="104"/>
      <c r="CU28" s="104"/>
      <c r="CV28" s="104"/>
      <c r="CW28" s="104"/>
      <c r="CX28" s="104"/>
      <c r="CY28" s="104"/>
      <c r="CZ28" s="104"/>
      <c r="DA28" s="104"/>
      <c r="DB28" s="104"/>
      <c r="DC28" s="104"/>
      <c r="DD28" s="104"/>
      <c r="DE28" s="104"/>
      <c r="DF28" s="104"/>
      <c r="DG28" s="104"/>
      <c r="DH28" s="104"/>
      <c r="DI28" s="104"/>
      <c r="DJ28" s="104"/>
      <c r="DK28" s="104"/>
      <c r="DL28" s="104"/>
      <c r="DM28" s="104"/>
      <c r="DN28" s="104"/>
      <c r="DO28" s="104"/>
      <c r="DP28" s="104"/>
      <c r="DQ28" s="104"/>
      <c r="DR28" s="104"/>
      <c r="DS28" s="104"/>
      <c r="DT28" s="104"/>
      <c r="DU28" s="104"/>
      <c r="DV28" s="104"/>
      <c r="DW28" s="104"/>
      <c r="DX28" s="104"/>
      <c r="DY28" s="104"/>
      <c r="DZ28" s="104"/>
      <c r="EA28" s="104"/>
      <c r="EB28" s="104"/>
      <c r="EC28" s="104"/>
      <c r="ED28" s="104"/>
      <c r="EE28" s="104"/>
      <c r="EF28" s="104"/>
      <c r="EG28" s="104"/>
      <c r="EH28" s="104"/>
      <c r="EI28" s="104"/>
      <c r="EJ28" s="104"/>
      <c r="EK28" s="104"/>
      <c r="EL28" s="104"/>
      <c r="EM28" s="104"/>
      <c r="EN28" s="104"/>
      <c r="EO28" s="104"/>
      <c r="EP28" s="104"/>
      <c r="EQ28" s="104"/>
      <c r="ER28" s="104"/>
      <c r="ES28" s="104"/>
      <c r="ET28" s="104"/>
      <c r="EU28" s="104"/>
      <c r="EV28" s="104"/>
      <c r="EW28" s="104"/>
      <c r="EX28" s="104"/>
      <c r="EY28" s="104"/>
      <c r="EZ28" s="104"/>
      <c r="FA28" s="104"/>
      <c r="FB28" s="104"/>
      <c r="FC28" s="104"/>
      <c r="FD28" s="104"/>
      <c r="FE28" s="104"/>
      <c r="FF28" s="104"/>
      <c r="FG28" s="104"/>
      <c r="FH28" s="104"/>
      <c r="FI28" s="104"/>
      <c r="FJ28" s="104"/>
      <c r="FK28" s="104"/>
      <c r="FL28" s="104"/>
      <c r="FM28" s="104"/>
      <c r="FN28" s="104"/>
      <c r="FO28" s="104"/>
      <c r="FP28" s="104"/>
      <c r="FQ28" s="104"/>
      <c r="FR28" s="104"/>
      <c r="FS28" s="104"/>
      <c r="FT28" s="104"/>
      <c r="FU28" s="104"/>
      <c r="FV28" s="104"/>
      <c r="FW28" s="104"/>
      <c r="FX28" s="104"/>
      <c r="FY28" s="104"/>
      <c r="FZ28" s="104"/>
      <c r="GA28" s="104"/>
      <c r="GB28" s="104"/>
      <c r="GC28" s="104"/>
      <c r="GD28" s="104"/>
      <c r="GE28" s="104"/>
      <c r="GF28" s="104"/>
      <c r="GG28" s="104"/>
      <c r="GH28" s="104"/>
      <c r="GI28" s="104"/>
      <c r="GJ28" s="104"/>
      <c r="GK28" s="104"/>
      <c r="GL28" s="104"/>
      <c r="GM28" s="104"/>
      <c r="GN28" s="104"/>
      <c r="GO28" s="104"/>
      <c r="GP28" s="104"/>
      <c r="GQ28" s="104"/>
      <c r="GR28" s="104"/>
      <c r="GS28" s="104"/>
      <c r="GT28" s="104"/>
      <c r="GU28" s="104"/>
      <c r="GV28" s="104"/>
      <c r="GW28" s="104"/>
      <c r="GX28" s="104"/>
      <c r="GY28" s="104"/>
      <c r="GZ28" s="104"/>
      <c r="HA28" s="104"/>
      <c r="HB28" s="104"/>
      <c r="HC28" s="104"/>
      <c r="HD28" s="104"/>
      <c r="HE28" s="104"/>
      <c r="HF28" s="104"/>
      <c r="HG28" s="104"/>
      <c r="HH28" s="104"/>
      <c r="HI28" s="104"/>
      <c r="HJ28" s="104"/>
      <c r="HK28" s="104"/>
      <c r="HL28" s="104"/>
      <c r="HM28" s="104"/>
    </row>
    <row r="29" spans="1:221" x14ac:dyDescent="0.35">
      <c r="A29" s="269" t="s">
        <v>73</v>
      </c>
      <c r="B29" s="269" t="s">
        <v>3541</v>
      </c>
      <c r="C29" s="269" t="s">
        <v>3542</v>
      </c>
      <c r="D29" s="269" t="s">
        <v>72</v>
      </c>
      <c r="E29" s="269" t="s">
        <v>6445</v>
      </c>
      <c r="F29" s="269" t="s">
        <v>4377</v>
      </c>
      <c r="G29" s="269" t="s">
        <v>5492</v>
      </c>
      <c r="H29" s="91" t="s">
        <v>648</v>
      </c>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c r="BV29" s="104"/>
      <c r="BW29" s="104"/>
      <c r="BX29" s="104"/>
      <c r="BY29" s="104"/>
      <c r="BZ29" s="104"/>
      <c r="CA29" s="104"/>
      <c r="CB29" s="104"/>
      <c r="CC29" s="104"/>
      <c r="CD29" s="104"/>
      <c r="CE29" s="104"/>
      <c r="CF29" s="104"/>
      <c r="CG29" s="104"/>
      <c r="CH29" s="104"/>
      <c r="CI29" s="104"/>
      <c r="CJ29" s="104"/>
      <c r="CK29" s="104"/>
      <c r="CL29" s="104"/>
      <c r="CM29" s="104"/>
      <c r="CN29" s="104"/>
      <c r="CO29" s="104"/>
      <c r="CP29" s="104"/>
      <c r="CQ29" s="104"/>
      <c r="CR29" s="104"/>
      <c r="CS29" s="104"/>
      <c r="CT29" s="104"/>
      <c r="CU29" s="104"/>
      <c r="CV29" s="104"/>
      <c r="CW29" s="104"/>
      <c r="CX29" s="104"/>
      <c r="CY29" s="104"/>
      <c r="CZ29" s="104"/>
      <c r="DA29" s="104"/>
      <c r="DB29" s="104"/>
      <c r="DC29" s="104"/>
      <c r="DD29" s="104"/>
      <c r="DE29" s="104"/>
      <c r="DF29" s="104"/>
      <c r="DG29" s="104"/>
      <c r="DH29" s="104"/>
      <c r="DI29" s="104"/>
      <c r="DJ29" s="104"/>
      <c r="DK29" s="104"/>
      <c r="DL29" s="104"/>
      <c r="DM29" s="104"/>
      <c r="DN29" s="104"/>
      <c r="DO29" s="104"/>
      <c r="DP29" s="104"/>
      <c r="DQ29" s="104"/>
      <c r="DR29" s="104"/>
      <c r="DS29" s="104"/>
      <c r="DT29" s="104"/>
      <c r="DU29" s="104"/>
      <c r="DV29" s="104"/>
      <c r="DW29" s="104"/>
      <c r="DX29" s="104"/>
      <c r="DY29" s="104"/>
      <c r="DZ29" s="104"/>
      <c r="EA29" s="104"/>
      <c r="EB29" s="104"/>
      <c r="EC29" s="104"/>
      <c r="ED29" s="104"/>
      <c r="EE29" s="104"/>
      <c r="EF29" s="104"/>
      <c r="EG29" s="104"/>
      <c r="EH29" s="104"/>
      <c r="EI29" s="104"/>
      <c r="EJ29" s="104"/>
      <c r="EK29" s="104"/>
      <c r="EL29" s="104"/>
      <c r="EM29" s="104"/>
      <c r="EN29" s="104"/>
      <c r="EO29" s="104"/>
      <c r="EP29" s="104"/>
      <c r="EQ29" s="104"/>
      <c r="ER29" s="104"/>
      <c r="ES29" s="104"/>
      <c r="ET29" s="104"/>
      <c r="EU29" s="104"/>
      <c r="EV29" s="104"/>
      <c r="EW29" s="104"/>
      <c r="EX29" s="104"/>
      <c r="EY29" s="104"/>
      <c r="EZ29" s="104"/>
      <c r="FA29" s="104"/>
      <c r="FB29" s="104"/>
      <c r="FC29" s="104"/>
      <c r="FD29" s="104"/>
      <c r="FE29" s="104"/>
      <c r="FF29" s="104"/>
      <c r="FG29" s="104"/>
      <c r="FH29" s="104"/>
      <c r="FI29" s="104"/>
      <c r="FJ29" s="104"/>
      <c r="FK29" s="104"/>
      <c r="FL29" s="104"/>
      <c r="FM29" s="104"/>
      <c r="FN29" s="104"/>
      <c r="FO29" s="104"/>
      <c r="FP29" s="104"/>
      <c r="FQ29" s="104"/>
      <c r="FR29" s="104"/>
      <c r="FS29" s="104"/>
      <c r="FT29" s="104"/>
      <c r="FU29" s="104"/>
      <c r="FV29" s="104"/>
      <c r="FW29" s="104"/>
      <c r="FX29" s="104"/>
      <c r="FY29" s="104"/>
      <c r="FZ29" s="104"/>
      <c r="GA29" s="104"/>
      <c r="GB29" s="104"/>
      <c r="GC29" s="104"/>
      <c r="GD29" s="104"/>
      <c r="GE29" s="104"/>
      <c r="GF29" s="104"/>
      <c r="GG29" s="104"/>
      <c r="GH29" s="104"/>
      <c r="GI29" s="104"/>
      <c r="GJ29" s="104"/>
      <c r="GK29" s="104"/>
      <c r="GL29" s="104"/>
      <c r="GM29" s="104"/>
      <c r="GN29" s="104"/>
      <c r="GO29" s="104"/>
      <c r="GP29" s="104"/>
      <c r="GQ29" s="104"/>
      <c r="GR29" s="104"/>
      <c r="GS29" s="104"/>
      <c r="GT29" s="104"/>
      <c r="GU29" s="104"/>
      <c r="GV29" s="104"/>
      <c r="GW29" s="104"/>
      <c r="GX29" s="104"/>
      <c r="GY29" s="104"/>
      <c r="GZ29" s="104"/>
      <c r="HA29" s="104"/>
      <c r="HB29" s="104"/>
      <c r="HC29" s="104"/>
      <c r="HD29" s="104"/>
      <c r="HE29" s="104"/>
      <c r="HF29" s="104"/>
      <c r="HG29" s="104"/>
      <c r="HH29" s="104"/>
      <c r="HI29" s="104"/>
      <c r="HJ29" s="104"/>
      <c r="HK29" s="104"/>
      <c r="HL29" s="104"/>
      <c r="HM29" s="104"/>
    </row>
    <row r="30" spans="1:221" x14ac:dyDescent="0.35">
      <c r="A30" s="269" t="s">
        <v>86</v>
      </c>
      <c r="B30" s="269" t="s">
        <v>3396</v>
      </c>
      <c r="C30" s="269" t="s">
        <v>1277</v>
      </c>
      <c r="D30" s="269" t="s">
        <v>85</v>
      </c>
      <c r="E30" s="269" t="s">
        <v>6443</v>
      </c>
      <c r="F30" s="269" t="s">
        <v>4377</v>
      </c>
      <c r="G30" s="269" t="s">
        <v>5480</v>
      </c>
      <c r="H30" s="91" t="s">
        <v>649</v>
      </c>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c r="BV30" s="104"/>
      <c r="BW30" s="104"/>
      <c r="BX30" s="104"/>
      <c r="BY30" s="104"/>
      <c r="BZ30" s="104"/>
      <c r="CA30" s="104"/>
      <c r="CB30" s="104"/>
      <c r="CC30" s="104"/>
      <c r="CD30" s="104"/>
      <c r="CE30" s="104"/>
      <c r="CF30" s="104"/>
      <c r="CG30" s="104"/>
      <c r="CH30" s="104"/>
      <c r="CI30" s="104"/>
      <c r="CJ30" s="104"/>
      <c r="CK30" s="104"/>
      <c r="CL30" s="104"/>
      <c r="CM30" s="104"/>
      <c r="CN30" s="104"/>
      <c r="CO30" s="104"/>
      <c r="CP30" s="104"/>
      <c r="CQ30" s="104"/>
      <c r="CR30" s="104"/>
      <c r="CS30" s="104"/>
      <c r="CT30" s="104"/>
      <c r="CU30" s="104"/>
      <c r="CV30" s="104"/>
      <c r="CW30" s="104"/>
      <c r="CX30" s="104"/>
      <c r="CY30" s="104"/>
      <c r="CZ30" s="104"/>
      <c r="DA30" s="104"/>
      <c r="DB30" s="104"/>
      <c r="DC30" s="104"/>
      <c r="DD30" s="104"/>
      <c r="DE30" s="104"/>
      <c r="DF30" s="104"/>
      <c r="DG30" s="104"/>
      <c r="DH30" s="104"/>
      <c r="DI30" s="104"/>
      <c r="DJ30" s="104"/>
      <c r="DK30" s="104"/>
      <c r="DL30" s="104"/>
      <c r="DM30" s="104"/>
      <c r="DN30" s="104"/>
      <c r="DO30" s="104"/>
      <c r="DP30" s="104"/>
      <c r="DQ30" s="104"/>
      <c r="DR30" s="104"/>
      <c r="DS30" s="104"/>
      <c r="DT30" s="104"/>
      <c r="DU30" s="104"/>
      <c r="DV30" s="104"/>
      <c r="DW30" s="104"/>
      <c r="DX30" s="104"/>
      <c r="DY30" s="104"/>
      <c r="DZ30" s="104"/>
      <c r="EA30" s="104"/>
      <c r="EB30" s="104"/>
      <c r="EC30" s="104"/>
      <c r="ED30" s="104"/>
      <c r="EE30" s="104"/>
      <c r="EF30" s="104"/>
      <c r="EG30" s="104"/>
      <c r="EH30" s="104"/>
      <c r="EI30" s="104"/>
      <c r="EJ30" s="104"/>
      <c r="EK30" s="104"/>
      <c r="EL30" s="104"/>
      <c r="EM30" s="104"/>
      <c r="EN30" s="104"/>
      <c r="EO30" s="104"/>
      <c r="EP30" s="104"/>
      <c r="EQ30" s="104"/>
      <c r="ER30" s="104"/>
      <c r="ES30" s="104"/>
      <c r="ET30" s="104"/>
      <c r="EU30" s="104"/>
      <c r="EV30" s="104"/>
      <c r="EW30" s="104"/>
      <c r="EX30" s="104"/>
      <c r="EY30" s="104"/>
      <c r="EZ30" s="104"/>
      <c r="FA30" s="104"/>
      <c r="FB30" s="104"/>
      <c r="FC30" s="104"/>
      <c r="FD30" s="104"/>
      <c r="FE30" s="104"/>
      <c r="FF30" s="104"/>
      <c r="FG30" s="104"/>
      <c r="FH30" s="104"/>
      <c r="FI30" s="104"/>
      <c r="FJ30" s="104"/>
      <c r="FK30" s="104"/>
      <c r="FL30" s="104"/>
      <c r="FM30" s="104"/>
      <c r="FN30" s="104"/>
      <c r="FO30" s="104"/>
      <c r="FP30" s="104"/>
      <c r="FQ30" s="104"/>
      <c r="FR30" s="104"/>
      <c r="FS30" s="104"/>
      <c r="FT30" s="104"/>
      <c r="FU30" s="104"/>
      <c r="FV30" s="104"/>
      <c r="FW30" s="104"/>
      <c r="FX30" s="104"/>
      <c r="FY30" s="104"/>
      <c r="FZ30" s="104"/>
      <c r="GA30" s="104"/>
      <c r="GB30" s="104"/>
      <c r="GC30" s="104"/>
      <c r="GD30" s="104"/>
      <c r="GE30" s="104"/>
      <c r="GF30" s="104"/>
      <c r="GG30" s="104"/>
      <c r="GH30" s="104"/>
      <c r="GI30" s="104"/>
      <c r="GJ30" s="104"/>
      <c r="GK30" s="104"/>
      <c r="GL30" s="104"/>
      <c r="GM30" s="104"/>
      <c r="GN30" s="104"/>
      <c r="GO30" s="104"/>
      <c r="GP30" s="104"/>
      <c r="GQ30" s="104"/>
      <c r="GR30" s="104"/>
      <c r="GS30" s="104"/>
      <c r="GT30" s="104"/>
      <c r="GU30" s="104"/>
      <c r="GV30" s="104"/>
      <c r="GW30" s="104"/>
      <c r="GX30" s="104"/>
      <c r="GY30" s="104"/>
      <c r="GZ30" s="104"/>
      <c r="HA30" s="104"/>
      <c r="HB30" s="104"/>
      <c r="HC30" s="104"/>
      <c r="HD30" s="104"/>
      <c r="HE30" s="104"/>
      <c r="HF30" s="104"/>
      <c r="HG30" s="104"/>
      <c r="HH30" s="104"/>
      <c r="HI30" s="104"/>
      <c r="HJ30" s="104"/>
      <c r="HK30" s="104"/>
      <c r="HL30" s="104"/>
      <c r="HM30" s="104"/>
    </row>
    <row r="31" spans="1:221" x14ac:dyDescent="0.35">
      <c r="A31" s="269" t="s">
        <v>86</v>
      </c>
      <c r="B31" s="269" t="s">
        <v>1272</v>
      </c>
      <c r="C31" s="269" t="s">
        <v>1278</v>
      </c>
      <c r="D31" s="269" t="s">
        <v>85</v>
      </c>
      <c r="E31" s="269" t="s">
        <v>6443</v>
      </c>
      <c r="F31" s="269" t="s">
        <v>784</v>
      </c>
      <c r="G31" s="269" t="s">
        <v>784</v>
      </c>
      <c r="H31" s="91" t="s">
        <v>650</v>
      </c>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c r="BV31" s="104"/>
      <c r="BW31" s="104"/>
      <c r="BX31" s="104"/>
      <c r="BY31" s="104"/>
      <c r="BZ31" s="104"/>
      <c r="CA31" s="104"/>
      <c r="CB31" s="104"/>
      <c r="CC31" s="104"/>
      <c r="CD31" s="104"/>
      <c r="CE31" s="104"/>
      <c r="CF31" s="104"/>
      <c r="CG31" s="104"/>
      <c r="CH31" s="104"/>
      <c r="CI31" s="104"/>
      <c r="CJ31" s="104"/>
      <c r="CK31" s="104"/>
      <c r="CL31" s="104"/>
      <c r="CM31" s="104"/>
      <c r="CN31" s="104"/>
      <c r="CO31" s="104"/>
      <c r="CP31" s="104"/>
      <c r="CQ31" s="104"/>
      <c r="CR31" s="104"/>
      <c r="CS31" s="104"/>
      <c r="CT31" s="104"/>
      <c r="CU31" s="104"/>
      <c r="CV31" s="104"/>
      <c r="CW31" s="104"/>
      <c r="CX31" s="104"/>
      <c r="CY31" s="104"/>
      <c r="CZ31" s="104"/>
      <c r="DA31" s="104"/>
      <c r="DB31" s="104"/>
      <c r="DC31" s="104"/>
      <c r="DD31" s="104"/>
      <c r="DE31" s="104"/>
      <c r="DF31" s="104"/>
      <c r="DG31" s="104"/>
      <c r="DH31" s="104"/>
      <c r="DI31" s="104"/>
      <c r="DJ31" s="104"/>
      <c r="DK31" s="104"/>
      <c r="DL31" s="104"/>
      <c r="DM31" s="104"/>
      <c r="DN31" s="104"/>
      <c r="DO31" s="104"/>
      <c r="DP31" s="104"/>
      <c r="DQ31" s="104"/>
      <c r="DR31" s="104"/>
      <c r="DS31" s="104"/>
      <c r="DT31" s="104"/>
      <c r="DU31" s="104"/>
      <c r="DV31" s="104"/>
      <c r="DW31" s="104"/>
      <c r="DX31" s="104"/>
      <c r="DY31" s="104"/>
      <c r="DZ31" s="104"/>
      <c r="EA31" s="104"/>
      <c r="EB31" s="104"/>
      <c r="EC31" s="104"/>
      <c r="ED31" s="104"/>
      <c r="EE31" s="104"/>
      <c r="EF31" s="104"/>
      <c r="EG31" s="104"/>
      <c r="EH31" s="104"/>
      <c r="EI31" s="104"/>
      <c r="EJ31" s="104"/>
      <c r="EK31" s="104"/>
      <c r="EL31" s="104"/>
      <c r="EM31" s="104"/>
      <c r="EN31" s="104"/>
      <c r="EO31" s="104"/>
      <c r="EP31" s="104"/>
      <c r="EQ31" s="104"/>
      <c r="ER31" s="104"/>
      <c r="ES31" s="104"/>
      <c r="ET31" s="104"/>
      <c r="EU31" s="104"/>
      <c r="EV31" s="104"/>
      <c r="EW31" s="104"/>
      <c r="EX31" s="104"/>
      <c r="EY31" s="104"/>
      <c r="EZ31" s="104"/>
      <c r="FA31" s="104"/>
      <c r="FB31" s="104"/>
      <c r="FC31" s="104"/>
      <c r="FD31" s="104"/>
      <c r="FE31" s="104"/>
      <c r="FF31" s="104"/>
      <c r="FG31" s="104"/>
      <c r="FH31" s="104"/>
      <c r="FI31" s="104"/>
      <c r="FJ31" s="104"/>
      <c r="FK31" s="104"/>
      <c r="FL31" s="104"/>
      <c r="FM31" s="104"/>
      <c r="FN31" s="104"/>
      <c r="FO31" s="104"/>
      <c r="FP31" s="104"/>
      <c r="FQ31" s="104"/>
      <c r="FR31" s="104"/>
      <c r="FS31" s="104"/>
      <c r="FT31" s="104"/>
      <c r="FU31" s="104"/>
      <c r="FV31" s="104"/>
      <c r="FW31" s="104"/>
      <c r="FX31" s="104"/>
      <c r="FY31" s="104"/>
      <c r="FZ31" s="104"/>
      <c r="GA31" s="104"/>
      <c r="GB31" s="104"/>
      <c r="GC31" s="104"/>
      <c r="GD31" s="104"/>
      <c r="GE31" s="104"/>
      <c r="GF31" s="104"/>
      <c r="GG31" s="104"/>
      <c r="GH31" s="104"/>
      <c r="GI31" s="104"/>
      <c r="GJ31" s="104"/>
      <c r="GK31" s="104"/>
      <c r="GL31" s="104"/>
      <c r="GM31" s="104"/>
      <c r="GN31" s="104"/>
      <c r="GO31" s="104"/>
      <c r="GP31" s="104"/>
      <c r="GQ31" s="104"/>
      <c r="GR31" s="104"/>
      <c r="GS31" s="104"/>
      <c r="GT31" s="104"/>
      <c r="GU31" s="104"/>
      <c r="GV31" s="104"/>
      <c r="GW31" s="104"/>
      <c r="GX31" s="104"/>
      <c r="GY31" s="104"/>
      <c r="GZ31" s="104"/>
      <c r="HA31" s="104"/>
      <c r="HB31" s="104"/>
      <c r="HC31" s="104"/>
      <c r="HD31" s="104"/>
      <c r="HE31" s="104"/>
      <c r="HF31" s="104"/>
      <c r="HG31" s="104"/>
      <c r="HH31" s="104"/>
      <c r="HI31" s="104"/>
      <c r="HJ31" s="104"/>
      <c r="HK31" s="104"/>
      <c r="HL31" s="104"/>
      <c r="HM31" s="104"/>
    </row>
    <row r="32" spans="1:221" x14ac:dyDescent="0.35">
      <c r="A32" s="70" t="s">
        <v>703</v>
      </c>
      <c r="B32" s="70" t="s">
        <v>2955</v>
      </c>
      <c r="C32" s="70" t="s">
        <v>710</v>
      </c>
      <c r="D32" s="70" t="s">
        <v>166</v>
      </c>
      <c r="E32" s="70" t="s">
        <v>6442</v>
      </c>
      <c r="F32" s="70" t="s">
        <v>828</v>
      </c>
      <c r="G32" s="70" t="s">
        <v>828</v>
      </c>
      <c r="H32" s="91" t="s">
        <v>651</v>
      </c>
      <c r="L32" s="103" t="s">
        <v>739</v>
      </c>
      <c r="M32" s="103" t="s">
        <v>739</v>
      </c>
      <c r="N32" s="103" t="s">
        <v>739</v>
      </c>
      <c r="O32" s="103" t="s">
        <v>739</v>
      </c>
      <c r="P32" s="103" t="s">
        <v>739</v>
      </c>
      <c r="Q32" s="103" t="s">
        <v>739</v>
      </c>
      <c r="R32" s="103" t="s">
        <v>739</v>
      </c>
      <c r="S32" s="103" t="s">
        <v>739</v>
      </c>
      <c r="T32" s="103" t="s">
        <v>739</v>
      </c>
      <c r="U32" s="103" t="s">
        <v>739</v>
      </c>
      <c r="V32" s="103" t="s">
        <v>739</v>
      </c>
      <c r="W32" s="103" t="s">
        <v>739</v>
      </c>
      <c r="X32" s="103" t="s">
        <v>739</v>
      </c>
      <c r="Y32" s="103" t="s">
        <v>739</v>
      </c>
      <c r="Z32" s="103" t="s">
        <v>739</v>
      </c>
      <c r="AA32" s="103" t="s">
        <v>739</v>
      </c>
      <c r="AB32" s="103" t="s">
        <v>739</v>
      </c>
      <c r="AC32" s="103" t="s">
        <v>739</v>
      </c>
      <c r="AD32" s="103" t="s">
        <v>739</v>
      </c>
      <c r="AE32" s="103" t="s">
        <v>739</v>
      </c>
      <c r="AF32" s="103" t="s">
        <v>739</v>
      </c>
      <c r="AG32" s="103" t="s">
        <v>739</v>
      </c>
      <c r="AH32" s="103" t="s">
        <v>739</v>
      </c>
      <c r="AI32" s="103" t="s">
        <v>739</v>
      </c>
      <c r="AJ32" s="103" t="s">
        <v>739</v>
      </c>
      <c r="AK32" s="103" t="s">
        <v>739</v>
      </c>
      <c r="AL32" s="103" t="s">
        <v>739</v>
      </c>
      <c r="AM32" s="103" t="s">
        <v>739</v>
      </c>
      <c r="AN32" s="103" t="s">
        <v>739</v>
      </c>
      <c r="AO32" s="103" t="s">
        <v>739</v>
      </c>
      <c r="AP32" s="103" t="s">
        <v>739</v>
      </c>
      <c r="AQ32" s="103" t="s">
        <v>739</v>
      </c>
      <c r="AR32" s="103" t="s">
        <v>739</v>
      </c>
      <c r="AS32" s="103" t="s">
        <v>739</v>
      </c>
      <c r="AT32" s="103" t="s">
        <v>739</v>
      </c>
      <c r="AU32" s="103" t="s">
        <v>739</v>
      </c>
      <c r="AV32" s="103" t="s">
        <v>739</v>
      </c>
      <c r="AW32" s="103" t="s">
        <v>739</v>
      </c>
      <c r="AX32" s="103" t="s">
        <v>739</v>
      </c>
      <c r="AY32" s="103" t="s">
        <v>739</v>
      </c>
      <c r="AZ32" s="103" t="s">
        <v>739</v>
      </c>
      <c r="BA32" s="103" t="s">
        <v>739</v>
      </c>
      <c r="BB32" s="103" t="s">
        <v>739</v>
      </c>
      <c r="BC32" s="103" t="s">
        <v>739</v>
      </c>
      <c r="BD32" s="103" t="s">
        <v>739</v>
      </c>
      <c r="BE32" s="103" t="s">
        <v>739</v>
      </c>
      <c r="BF32" s="103" t="s">
        <v>739</v>
      </c>
      <c r="BG32" s="103" t="s">
        <v>739</v>
      </c>
      <c r="BH32" s="103" t="s">
        <v>739</v>
      </c>
      <c r="BI32" s="103" t="s">
        <v>739</v>
      </c>
      <c r="BJ32" s="103" t="s">
        <v>739</v>
      </c>
      <c r="BK32" s="103" t="s">
        <v>739</v>
      </c>
      <c r="BL32" s="103" t="s">
        <v>739</v>
      </c>
      <c r="BM32" s="103" t="s">
        <v>739</v>
      </c>
      <c r="BN32" s="103" t="s">
        <v>739</v>
      </c>
      <c r="BO32" s="103" t="s">
        <v>739</v>
      </c>
      <c r="BP32" s="103" t="s">
        <v>739</v>
      </c>
      <c r="BQ32" s="103" t="s">
        <v>739</v>
      </c>
      <c r="BR32" s="103" t="s">
        <v>739</v>
      </c>
      <c r="BS32" s="103" t="s">
        <v>739</v>
      </c>
      <c r="BT32" s="103" t="s">
        <v>739</v>
      </c>
      <c r="BU32" s="103" t="s">
        <v>739</v>
      </c>
      <c r="BV32" s="103" t="s">
        <v>739</v>
      </c>
      <c r="BW32" s="103" t="s">
        <v>739</v>
      </c>
      <c r="BX32" s="103" t="s">
        <v>739</v>
      </c>
      <c r="BY32" s="103" t="s">
        <v>739</v>
      </c>
      <c r="BZ32" s="103" t="s">
        <v>739</v>
      </c>
      <c r="CA32" s="103" t="s">
        <v>739</v>
      </c>
      <c r="CB32" s="103" t="s">
        <v>739</v>
      </c>
      <c r="CC32" s="103" t="s">
        <v>739</v>
      </c>
      <c r="CD32" s="103" t="s">
        <v>739</v>
      </c>
      <c r="CE32" s="103" t="s">
        <v>739</v>
      </c>
      <c r="CF32" s="103" t="s">
        <v>739</v>
      </c>
      <c r="CG32" s="103" t="s">
        <v>739</v>
      </c>
      <c r="CH32" s="103" t="s">
        <v>739</v>
      </c>
      <c r="CI32" s="103" t="s">
        <v>739</v>
      </c>
      <c r="CJ32" s="103" t="s">
        <v>739</v>
      </c>
      <c r="CK32" s="103" t="s">
        <v>739</v>
      </c>
      <c r="CL32" s="103" t="s">
        <v>739</v>
      </c>
      <c r="CM32" s="103" t="s">
        <v>739</v>
      </c>
      <c r="CN32" s="103" t="s">
        <v>739</v>
      </c>
      <c r="CO32" s="103" t="s">
        <v>739</v>
      </c>
      <c r="CP32" s="103" t="s">
        <v>739</v>
      </c>
      <c r="CQ32" s="103" t="s">
        <v>739</v>
      </c>
      <c r="CR32" s="103" t="s">
        <v>739</v>
      </c>
      <c r="CS32" s="103" t="s">
        <v>739</v>
      </c>
      <c r="CT32" s="103" t="s">
        <v>739</v>
      </c>
      <c r="CU32" s="103" t="s">
        <v>739</v>
      </c>
      <c r="CV32" s="103" t="s">
        <v>739</v>
      </c>
      <c r="CW32" s="103" t="s">
        <v>739</v>
      </c>
      <c r="CX32" s="103" t="s">
        <v>739</v>
      </c>
      <c r="CY32" s="103" t="s">
        <v>739</v>
      </c>
      <c r="CZ32" s="103" t="s">
        <v>739</v>
      </c>
      <c r="DA32" s="103" t="s">
        <v>739</v>
      </c>
      <c r="DB32" s="103" t="s">
        <v>739</v>
      </c>
      <c r="DC32" s="103" t="s">
        <v>739</v>
      </c>
      <c r="DD32" s="103" t="s">
        <v>739</v>
      </c>
      <c r="DE32" s="103" t="s">
        <v>739</v>
      </c>
      <c r="DF32" s="103" t="s">
        <v>739</v>
      </c>
      <c r="DG32" s="103" t="s">
        <v>739</v>
      </c>
      <c r="DH32" s="103" t="s">
        <v>739</v>
      </c>
      <c r="DI32" s="103" t="s">
        <v>739</v>
      </c>
      <c r="DJ32" s="103" t="s">
        <v>739</v>
      </c>
      <c r="DK32" s="103" t="s">
        <v>739</v>
      </c>
      <c r="DL32" s="103" t="s">
        <v>739</v>
      </c>
      <c r="DM32" s="103" t="s">
        <v>739</v>
      </c>
      <c r="DN32" s="103" t="s">
        <v>739</v>
      </c>
      <c r="DO32" s="103" t="s">
        <v>739</v>
      </c>
      <c r="DP32" s="103" t="s">
        <v>739</v>
      </c>
      <c r="DQ32" s="103" t="s">
        <v>739</v>
      </c>
      <c r="DR32" s="103" t="s">
        <v>739</v>
      </c>
      <c r="DS32" s="103" t="s">
        <v>739</v>
      </c>
      <c r="DT32" s="103" t="s">
        <v>739</v>
      </c>
      <c r="DU32" s="103" t="s">
        <v>739</v>
      </c>
      <c r="DV32" s="103" t="s">
        <v>739</v>
      </c>
      <c r="DW32" s="103" t="s">
        <v>739</v>
      </c>
      <c r="DX32" s="103" t="s">
        <v>739</v>
      </c>
      <c r="DY32" s="103" t="s">
        <v>739</v>
      </c>
      <c r="DZ32" s="103" t="s">
        <v>739</v>
      </c>
      <c r="EA32" s="103" t="s">
        <v>739</v>
      </c>
      <c r="EB32" s="103" t="s">
        <v>739</v>
      </c>
      <c r="EC32" s="103" t="s">
        <v>739</v>
      </c>
      <c r="ED32" s="103" t="s">
        <v>739</v>
      </c>
      <c r="EE32" s="103" t="s">
        <v>739</v>
      </c>
      <c r="EF32" s="103" t="s">
        <v>739</v>
      </c>
      <c r="EG32" s="103" t="s">
        <v>739</v>
      </c>
      <c r="EH32" s="103" t="s">
        <v>739</v>
      </c>
      <c r="EI32" s="103" t="s">
        <v>739</v>
      </c>
      <c r="EJ32" s="103" t="s">
        <v>739</v>
      </c>
      <c r="EK32" s="103" t="s">
        <v>739</v>
      </c>
      <c r="EL32" s="103" t="s">
        <v>739</v>
      </c>
      <c r="EM32" s="103" t="s">
        <v>739</v>
      </c>
      <c r="EN32" s="103" t="s">
        <v>739</v>
      </c>
      <c r="EO32" s="103" t="s">
        <v>739</v>
      </c>
      <c r="EP32" s="103" t="s">
        <v>739</v>
      </c>
      <c r="EQ32" s="103" t="s">
        <v>739</v>
      </c>
      <c r="ER32" s="103" t="s">
        <v>739</v>
      </c>
      <c r="ES32" s="103" t="s">
        <v>739</v>
      </c>
      <c r="ET32" s="103" t="s">
        <v>739</v>
      </c>
      <c r="EU32" s="103" t="s">
        <v>739</v>
      </c>
      <c r="EV32" s="103" t="s">
        <v>739</v>
      </c>
      <c r="EW32" s="103" t="s">
        <v>739</v>
      </c>
      <c r="EX32" s="103" t="s">
        <v>739</v>
      </c>
      <c r="EY32" s="103" t="s">
        <v>739</v>
      </c>
      <c r="EZ32" s="103" t="s">
        <v>739</v>
      </c>
      <c r="FA32" s="103" t="s">
        <v>739</v>
      </c>
      <c r="FB32" s="103" t="s">
        <v>739</v>
      </c>
      <c r="FC32" s="103" t="s">
        <v>739</v>
      </c>
      <c r="FD32" s="103" t="s">
        <v>739</v>
      </c>
      <c r="FE32" s="103" t="s">
        <v>739</v>
      </c>
      <c r="FF32" s="103" t="s">
        <v>739</v>
      </c>
      <c r="FG32" s="103" t="s">
        <v>739</v>
      </c>
      <c r="FH32" s="103" t="s">
        <v>739</v>
      </c>
      <c r="FI32" s="103" t="s">
        <v>739</v>
      </c>
      <c r="FJ32" s="103" t="s">
        <v>739</v>
      </c>
      <c r="FK32" s="103" t="s">
        <v>739</v>
      </c>
      <c r="FL32" s="103" t="s">
        <v>739</v>
      </c>
      <c r="FM32" s="103" t="s">
        <v>739</v>
      </c>
      <c r="FN32" s="103" t="s">
        <v>739</v>
      </c>
      <c r="FO32" s="103" t="s">
        <v>739</v>
      </c>
      <c r="FP32" s="103" t="s">
        <v>739</v>
      </c>
      <c r="FQ32" s="103" t="s">
        <v>739</v>
      </c>
      <c r="FR32" s="103" t="s">
        <v>739</v>
      </c>
      <c r="FS32" s="103" t="s">
        <v>739</v>
      </c>
      <c r="FT32" s="103" t="s">
        <v>739</v>
      </c>
      <c r="FU32" s="103" t="s">
        <v>739</v>
      </c>
      <c r="FV32" s="103" t="s">
        <v>739</v>
      </c>
      <c r="FW32" s="103" t="s">
        <v>739</v>
      </c>
      <c r="FX32" s="103" t="s">
        <v>739</v>
      </c>
      <c r="FY32" s="103" t="s">
        <v>739</v>
      </c>
      <c r="FZ32" s="103" t="s">
        <v>739</v>
      </c>
      <c r="GA32" s="103" t="s">
        <v>739</v>
      </c>
      <c r="GB32" s="103" t="s">
        <v>739</v>
      </c>
      <c r="GC32" s="103" t="s">
        <v>739</v>
      </c>
      <c r="GD32" s="103" t="s">
        <v>739</v>
      </c>
      <c r="GE32" s="103" t="s">
        <v>739</v>
      </c>
      <c r="GF32" s="103" t="s">
        <v>739</v>
      </c>
      <c r="GG32" s="103" t="s">
        <v>739</v>
      </c>
      <c r="GH32" s="103" t="s">
        <v>739</v>
      </c>
      <c r="GI32" s="103" t="s">
        <v>739</v>
      </c>
      <c r="GJ32" s="103" t="s">
        <v>739</v>
      </c>
      <c r="GK32" s="103" t="s">
        <v>739</v>
      </c>
      <c r="GL32" s="103" t="s">
        <v>739</v>
      </c>
      <c r="GM32" s="103" t="s">
        <v>739</v>
      </c>
      <c r="GN32" s="103" t="s">
        <v>739</v>
      </c>
      <c r="GO32" s="103" t="s">
        <v>739</v>
      </c>
      <c r="GP32" s="103" t="s">
        <v>739</v>
      </c>
      <c r="GQ32" s="103" t="s">
        <v>739</v>
      </c>
      <c r="GR32" s="103" t="s">
        <v>739</v>
      </c>
      <c r="GS32" s="103" t="s">
        <v>739</v>
      </c>
      <c r="GT32" s="103" t="s">
        <v>739</v>
      </c>
      <c r="GU32" s="103" t="s">
        <v>739</v>
      </c>
      <c r="GV32" s="103" t="s">
        <v>739</v>
      </c>
      <c r="GW32" s="103" t="s">
        <v>739</v>
      </c>
      <c r="GX32" s="103" t="s">
        <v>739</v>
      </c>
      <c r="GY32" s="103" t="s">
        <v>739</v>
      </c>
      <c r="GZ32" s="103" t="s">
        <v>739</v>
      </c>
      <c r="HA32" s="103" t="s">
        <v>739</v>
      </c>
      <c r="HB32" s="103" t="s">
        <v>739</v>
      </c>
      <c r="HC32" s="103" t="s">
        <v>739</v>
      </c>
      <c r="HD32" s="103" t="s">
        <v>739</v>
      </c>
      <c r="HE32" s="103" t="s">
        <v>739</v>
      </c>
      <c r="HF32" s="103" t="s">
        <v>739</v>
      </c>
      <c r="HG32" s="103" t="s">
        <v>739</v>
      </c>
      <c r="HH32" s="103" t="s">
        <v>739</v>
      </c>
      <c r="HI32" s="103" t="s">
        <v>739</v>
      </c>
      <c r="HJ32" s="103" t="s">
        <v>739</v>
      </c>
      <c r="HK32" s="103" t="s">
        <v>739</v>
      </c>
      <c r="HL32" s="103" t="s">
        <v>739</v>
      </c>
      <c r="HM32" s="103" t="s">
        <v>739</v>
      </c>
    </row>
    <row r="33" spans="1:221" x14ac:dyDescent="0.35">
      <c r="A33" s="70" t="s">
        <v>704</v>
      </c>
      <c r="B33" s="70" t="s">
        <v>2956</v>
      </c>
      <c r="C33" s="70" t="s">
        <v>709</v>
      </c>
      <c r="D33" s="70" t="s">
        <v>70</v>
      </c>
      <c r="E33" s="70" t="s">
        <v>6443</v>
      </c>
      <c r="F33" s="70" t="s">
        <v>828</v>
      </c>
      <c r="G33" s="70" t="s">
        <v>828</v>
      </c>
      <c r="H33" s="91"/>
      <c r="L33" s="103"/>
      <c r="M33" s="103"/>
      <c r="N33" s="103"/>
      <c r="O33" s="103"/>
      <c r="P33" s="103"/>
      <c r="Q33" s="103"/>
      <c r="R33" s="103"/>
      <c r="S33" s="103"/>
      <c r="T33" s="103"/>
      <c r="U33" s="103"/>
      <c r="V33" s="103"/>
      <c r="W33" s="103"/>
      <c r="X33" s="103"/>
      <c r="Y33" s="103"/>
      <c r="Z33" s="103"/>
      <c r="AA33" s="103"/>
      <c r="AB33" s="103"/>
      <c r="AC33" s="103"/>
      <c r="AD33" s="103"/>
      <c r="AE33" s="103"/>
      <c r="AF33" s="103"/>
      <c r="AG33" s="103"/>
      <c r="AH33" s="103"/>
      <c r="AI33" s="103"/>
      <c r="AJ33" s="103"/>
      <c r="AK33" s="103"/>
      <c r="AL33" s="103"/>
      <c r="AM33" s="103"/>
      <c r="AN33" s="103"/>
      <c r="AO33" s="103"/>
      <c r="AP33" s="103"/>
      <c r="AQ33" s="103"/>
      <c r="AR33" s="103"/>
      <c r="AS33" s="103"/>
      <c r="AT33" s="103"/>
      <c r="AU33" s="103"/>
      <c r="AV33" s="103"/>
      <c r="AW33" s="103"/>
      <c r="AX33" s="103"/>
      <c r="AY33" s="103"/>
      <c r="AZ33" s="103"/>
      <c r="BA33" s="103"/>
      <c r="BB33" s="103"/>
      <c r="BC33" s="103"/>
      <c r="BD33" s="103"/>
      <c r="BE33" s="103"/>
      <c r="BF33" s="103"/>
      <c r="BG33" s="103"/>
      <c r="BH33" s="103"/>
      <c r="BI33" s="103"/>
      <c r="BJ33" s="103"/>
      <c r="BK33" s="103"/>
      <c r="BL33" s="103"/>
      <c r="BM33" s="103"/>
      <c r="BN33" s="103"/>
      <c r="BO33" s="103"/>
      <c r="BP33" s="103"/>
      <c r="BQ33" s="103"/>
      <c r="BR33" s="103"/>
      <c r="BS33" s="103"/>
      <c r="BT33" s="103"/>
      <c r="BU33" s="103"/>
      <c r="BV33" s="103"/>
      <c r="BW33" s="103"/>
      <c r="BX33" s="103"/>
      <c r="BY33" s="103"/>
      <c r="BZ33" s="103"/>
      <c r="CA33" s="103"/>
      <c r="CB33" s="103"/>
      <c r="CC33" s="103"/>
      <c r="CD33" s="103"/>
      <c r="CE33" s="103"/>
      <c r="CF33" s="103"/>
      <c r="CG33" s="103"/>
      <c r="CH33" s="103"/>
      <c r="CI33" s="103"/>
      <c r="CJ33" s="103"/>
      <c r="CK33" s="103"/>
      <c r="CL33" s="103"/>
      <c r="CM33" s="103"/>
      <c r="CN33" s="103"/>
      <c r="CO33" s="103"/>
      <c r="CP33" s="103"/>
      <c r="CQ33" s="103"/>
      <c r="CR33" s="103"/>
      <c r="CS33" s="103"/>
      <c r="CT33" s="103"/>
      <c r="CU33" s="103"/>
      <c r="CV33" s="103"/>
      <c r="CW33" s="103"/>
      <c r="CX33" s="103"/>
      <c r="CY33" s="103"/>
      <c r="CZ33" s="103"/>
      <c r="DA33" s="103"/>
      <c r="DB33" s="103"/>
      <c r="DC33" s="103"/>
      <c r="DD33" s="103"/>
      <c r="DE33" s="103"/>
      <c r="DF33" s="103"/>
      <c r="DG33" s="103"/>
      <c r="DH33" s="103"/>
      <c r="DI33" s="103"/>
      <c r="DJ33" s="103"/>
      <c r="DK33" s="103"/>
      <c r="DL33" s="103"/>
      <c r="DM33" s="103"/>
      <c r="DN33" s="103"/>
      <c r="DO33" s="103"/>
      <c r="DP33" s="103"/>
      <c r="DQ33" s="103"/>
      <c r="DR33" s="103"/>
      <c r="DS33" s="103"/>
      <c r="DT33" s="103"/>
      <c r="DU33" s="103"/>
      <c r="DV33" s="103"/>
      <c r="DW33" s="103"/>
      <c r="DX33" s="103"/>
      <c r="DY33" s="103"/>
      <c r="DZ33" s="103"/>
      <c r="EA33" s="103"/>
      <c r="EB33" s="103"/>
      <c r="EC33" s="103"/>
      <c r="ED33" s="103"/>
      <c r="EE33" s="103"/>
      <c r="EF33" s="103"/>
      <c r="EG33" s="103"/>
      <c r="EH33" s="103"/>
      <c r="EI33" s="103"/>
      <c r="EJ33" s="103"/>
      <c r="EK33" s="103"/>
      <c r="EL33" s="103"/>
      <c r="EM33" s="103"/>
      <c r="EN33" s="103"/>
      <c r="EO33" s="103"/>
      <c r="EP33" s="103"/>
      <c r="EQ33" s="103"/>
      <c r="ER33" s="103"/>
      <c r="ES33" s="103"/>
      <c r="ET33" s="103"/>
      <c r="EU33" s="103"/>
      <c r="EV33" s="103"/>
      <c r="EW33" s="103"/>
      <c r="EX33" s="103"/>
      <c r="EY33" s="103"/>
      <c r="EZ33" s="103"/>
      <c r="FA33" s="103"/>
      <c r="FB33" s="103"/>
      <c r="FC33" s="103"/>
      <c r="FD33" s="103"/>
      <c r="FE33" s="103"/>
      <c r="FF33" s="103"/>
      <c r="FG33" s="103"/>
      <c r="FH33" s="103"/>
      <c r="FI33" s="103"/>
      <c r="FJ33" s="103"/>
      <c r="FK33" s="103"/>
      <c r="FL33" s="103"/>
      <c r="FM33" s="103"/>
      <c r="FN33" s="103"/>
      <c r="FO33" s="103"/>
      <c r="FP33" s="103"/>
      <c r="FQ33" s="103"/>
      <c r="FR33" s="103"/>
      <c r="FS33" s="103"/>
      <c r="FT33" s="103"/>
      <c r="FU33" s="103"/>
      <c r="FV33" s="103"/>
      <c r="FW33" s="103"/>
      <c r="FX33" s="103"/>
      <c r="FY33" s="103"/>
      <c r="FZ33" s="103"/>
      <c r="GA33" s="103"/>
      <c r="GB33" s="103"/>
      <c r="GC33" s="103"/>
      <c r="GD33" s="103"/>
      <c r="GE33" s="103"/>
      <c r="GF33" s="103"/>
      <c r="GG33" s="103"/>
      <c r="GH33" s="103"/>
      <c r="GI33" s="103"/>
      <c r="GJ33" s="103"/>
      <c r="GK33" s="103"/>
      <c r="GL33" s="103"/>
      <c r="GM33" s="103"/>
      <c r="GN33" s="103"/>
      <c r="GO33" s="103"/>
      <c r="GP33" s="103"/>
      <c r="GQ33" s="103"/>
      <c r="GR33" s="103"/>
      <c r="GS33" s="103"/>
      <c r="GT33" s="103"/>
      <c r="GU33" s="103"/>
      <c r="GV33" s="103"/>
      <c r="GW33" s="103"/>
      <c r="GX33" s="103"/>
      <c r="GY33" s="103"/>
      <c r="GZ33" s="103"/>
      <c r="HA33" s="103"/>
      <c r="HB33" s="103"/>
      <c r="HC33" s="103"/>
      <c r="HD33" s="103"/>
      <c r="HE33" s="103"/>
      <c r="HF33" s="103"/>
      <c r="HG33" s="103"/>
      <c r="HH33" s="103"/>
      <c r="HI33" s="103"/>
      <c r="HJ33" s="103"/>
      <c r="HK33" s="103"/>
      <c r="HL33" s="103"/>
      <c r="HM33" s="103"/>
    </row>
    <row r="34" spans="1:221" x14ac:dyDescent="0.35">
      <c r="A34" s="269" t="s">
        <v>93</v>
      </c>
      <c r="B34" s="269" t="s">
        <v>1235</v>
      </c>
      <c r="C34" s="269" t="s">
        <v>799</v>
      </c>
      <c r="D34" s="269" t="s">
        <v>92</v>
      </c>
      <c r="E34" s="269" t="s">
        <v>6445</v>
      </c>
      <c r="F34" s="269" t="s">
        <v>4377</v>
      </c>
      <c r="G34" s="269" t="s">
        <v>5491</v>
      </c>
      <c r="H34" s="91"/>
      <c r="L34" s="103"/>
      <c r="M34" s="103"/>
      <c r="N34" s="103"/>
      <c r="O34" s="103"/>
      <c r="P34" s="103"/>
      <c r="Q34" s="103"/>
      <c r="R34" s="103"/>
      <c r="S34" s="103"/>
      <c r="T34" s="103"/>
      <c r="U34" s="103"/>
      <c r="V34" s="103"/>
      <c r="W34" s="103"/>
      <c r="X34" s="103"/>
      <c r="Y34" s="103"/>
      <c r="Z34" s="103"/>
      <c r="AA34" s="103"/>
      <c r="AB34" s="103"/>
      <c r="AC34" s="103"/>
      <c r="AD34" s="103"/>
      <c r="AE34" s="103"/>
      <c r="AF34" s="103"/>
      <c r="AG34" s="103"/>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103"/>
      <c r="BR34" s="103"/>
      <c r="BS34" s="103"/>
      <c r="BT34" s="103"/>
      <c r="BU34" s="103"/>
      <c r="BV34" s="103"/>
      <c r="BW34" s="103"/>
      <c r="BX34" s="103"/>
      <c r="BY34" s="103"/>
      <c r="BZ34" s="103"/>
      <c r="CA34" s="103"/>
      <c r="CB34" s="103"/>
      <c r="CC34" s="103"/>
      <c r="CD34" s="103"/>
      <c r="CE34" s="103"/>
      <c r="CF34" s="103"/>
      <c r="CG34" s="103"/>
      <c r="CH34" s="103"/>
      <c r="CI34" s="103"/>
      <c r="CJ34" s="103"/>
      <c r="CK34" s="103"/>
      <c r="CL34" s="103"/>
      <c r="CM34" s="103"/>
      <c r="CN34" s="103"/>
      <c r="CO34" s="103"/>
      <c r="CP34" s="103"/>
      <c r="CQ34" s="103"/>
      <c r="CR34" s="103"/>
      <c r="CS34" s="103"/>
      <c r="CT34" s="103"/>
      <c r="CU34" s="103"/>
      <c r="CV34" s="103"/>
      <c r="CW34" s="103"/>
      <c r="CX34" s="103"/>
      <c r="CY34" s="103"/>
      <c r="CZ34" s="103"/>
      <c r="DA34" s="103"/>
      <c r="DB34" s="103"/>
      <c r="DC34" s="103"/>
      <c r="DD34" s="103"/>
      <c r="DE34" s="103"/>
      <c r="DF34" s="103"/>
      <c r="DG34" s="103"/>
      <c r="DH34" s="103"/>
      <c r="DI34" s="103"/>
      <c r="DJ34" s="103"/>
      <c r="DK34" s="103"/>
      <c r="DL34" s="103"/>
      <c r="DM34" s="103"/>
      <c r="DN34" s="103"/>
      <c r="DO34" s="103"/>
      <c r="DP34" s="103"/>
      <c r="DQ34" s="103"/>
      <c r="DR34" s="103"/>
      <c r="DS34" s="103"/>
      <c r="DT34" s="103"/>
      <c r="DU34" s="103"/>
      <c r="DV34" s="103"/>
      <c r="DW34" s="103"/>
      <c r="DX34" s="103"/>
      <c r="DY34" s="103"/>
      <c r="DZ34" s="103"/>
      <c r="EA34" s="103"/>
      <c r="EB34" s="103"/>
      <c r="EC34" s="103"/>
      <c r="ED34" s="103"/>
      <c r="EE34" s="103"/>
      <c r="EF34" s="103"/>
      <c r="EG34" s="103"/>
      <c r="EH34" s="103"/>
      <c r="EI34" s="103"/>
      <c r="EJ34" s="103"/>
      <c r="EK34" s="103"/>
      <c r="EL34" s="103"/>
      <c r="EM34" s="103"/>
      <c r="EN34" s="103"/>
      <c r="EO34" s="103"/>
      <c r="EP34" s="103"/>
      <c r="EQ34" s="103"/>
      <c r="ER34" s="103"/>
      <c r="ES34" s="103"/>
      <c r="ET34" s="103"/>
      <c r="EU34" s="103"/>
      <c r="EV34" s="103"/>
      <c r="EW34" s="103"/>
      <c r="EX34" s="103"/>
      <c r="EY34" s="103"/>
      <c r="EZ34" s="103"/>
      <c r="FA34" s="103"/>
      <c r="FB34" s="103"/>
      <c r="FC34" s="103"/>
      <c r="FD34" s="103"/>
      <c r="FE34" s="103"/>
      <c r="FF34" s="103"/>
      <c r="FG34" s="103"/>
      <c r="FH34" s="103"/>
      <c r="FI34" s="103"/>
      <c r="FJ34" s="103"/>
      <c r="FK34" s="103"/>
      <c r="FL34" s="103"/>
      <c r="FM34" s="103"/>
      <c r="FN34" s="103"/>
      <c r="FO34" s="103"/>
      <c r="FP34" s="103"/>
      <c r="FQ34" s="103"/>
      <c r="FR34" s="103"/>
      <c r="FS34" s="103"/>
      <c r="FT34" s="103"/>
      <c r="FU34" s="103"/>
      <c r="FV34" s="103"/>
      <c r="FW34" s="103"/>
      <c r="FX34" s="103"/>
      <c r="FY34" s="103"/>
      <c r="FZ34" s="103"/>
      <c r="GA34" s="103"/>
      <c r="GB34" s="103"/>
      <c r="GC34" s="103"/>
      <c r="GD34" s="103"/>
      <c r="GE34" s="103"/>
      <c r="GF34" s="103"/>
      <c r="GG34" s="103"/>
      <c r="GH34" s="103"/>
      <c r="GI34" s="103"/>
      <c r="GJ34" s="103"/>
      <c r="GK34" s="103"/>
      <c r="GL34" s="103"/>
      <c r="GM34" s="103"/>
      <c r="GN34" s="103"/>
      <c r="GO34" s="103"/>
      <c r="GP34" s="103"/>
      <c r="GQ34" s="103"/>
      <c r="GR34" s="103"/>
      <c r="GS34" s="103"/>
      <c r="GT34" s="103"/>
      <c r="GU34" s="103"/>
      <c r="GV34" s="103"/>
      <c r="GW34" s="103"/>
      <c r="GX34" s="103"/>
      <c r="GY34" s="103"/>
      <c r="GZ34" s="103"/>
      <c r="HA34" s="103"/>
      <c r="HB34" s="103"/>
      <c r="HC34" s="103"/>
      <c r="HD34" s="103"/>
      <c r="HE34" s="103"/>
      <c r="HF34" s="103"/>
      <c r="HG34" s="103"/>
      <c r="HH34" s="103"/>
      <c r="HI34" s="103"/>
      <c r="HJ34" s="103"/>
      <c r="HK34" s="103"/>
      <c r="HL34" s="103"/>
      <c r="HM34" s="103"/>
    </row>
    <row r="35" spans="1:221" x14ac:dyDescent="0.35">
      <c r="A35" s="269" t="s">
        <v>95</v>
      </c>
      <c r="B35" s="269" t="s">
        <v>1269</v>
      </c>
      <c r="C35" s="269" t="s">
        <v>826</v>
      </c>
      <c r="D35" s="269" t="s">
        <v>94</v>
      </c>
      <c r="E35" s="269" t="s">
        <v>6443</v>
      </c>
      <c r="F35" s="269" t="s">
        <v>4377</v>
      </c>
      <c r="G35" s="269" t="s">
        <v>5493</v>
      </c>
      <c r="H35" s="91"/>
      <c r="L35" s="103"/>
      <c r="M35" s="103"/>
      <c r="N35" s="103"/>
      <c r="O35" s="103"/>
      <c r="P35" s="103"/>
      <c r="Q35" s="103"/>
      <c r="R35" s="103"/>
      <c r="S35" s="103"/>
      <c r="T35" s="103"/>
      <c r="U35" s="103"/>
      <c r="V35" s="103"/>
      <c r="W35" s="103"/>
      <c r="X35" s="103"/>
      <c r="Y35" s="103"/>
      <c r="Z35" s="103"/>
      <c r="AA35" s="103"/>
      <c r="AB35" s="103"/>
      <c r="AC35" s="103"/>
      <c r="AD35" s="103"/>
      <c r="AE35" s="103"/>
      <c r="AF35" s="103"/>
      <c r="AG35" s="103"/>
      <c r="AH35" s="103"/>
      <c r="AI35" s="103"/>
      <c r="AJ35" s="103"/>
      <c r="AK35" s="103"/>
      <c r="AL35" s="103"/>
      <c r="AM35" s="103"/>
      <c r="AN35" s="103"/>
      <c r="AO35" s="103"/>
      <c r="AP35" s="103"/>
      <c r="AQ35" s="103"/>
      <c r="AR35" s="103"/>
      <c r="AS35" s="103"/>
      <c r="AT35" s="103"/>
      <c r="AU35" s="103"/>
      <c r="AV35" s="103"/>
      <c r="AW35" s="103"/>
      <c r="AX35" s="103"/>
      <c r="AY35" s="103"/>
      <c r="AZ35" s="103"/>
      <c r="BA35" s="103"/>
      <c r="BB35" s="103"/>
      <c r="BC35" s="103"/>
      <c r="BD35" s="103"/>
      <c r="BE35" s="103"/>
      <c r="BF35" s="103"/>
      <c r="BG35" s="103"/>
      <c r="BH35" s="103"/>
      <c r="BI35" s="103"/>
      <c r="BJ35" s="103"/>
      <c r="BK35" s="103"/>
      <c r="BL35" s="103"/>
      <c r="BM35" s="103"/>
      <c r="BN35" s="103"/>
      <c r="BO35" s="103"/>
      <c r="BP35" s="103"/>
      <c r="BQ35" s="103"/>
      <c r="BR35" s="103"/>
      <c r="BS35" s="103"/>
      <c r="BT35" s="103"/>
      <c r="BU35" s="103"/>
      <c r="BV35" s="103"/>
      <c r="BW35" s="103"/>
      <c r="BX35" s="103"/>
      <c r="BY35" s="103"/>
      <c r="BZ35" s="103"/>
      <c r="CA35" s="103"/>
      <c r="CB35" s="103"/>
      <c r="CC35" s="103"/>
      <c r="CD35" s="103"/>
      <c r="CE35" s="103"/>
      <c r="CF35" s="103"/>
      <c r="CG35" s="103"/>
      <c r="CH35" s="103"/>
      <c r="CI35" s="103"/>
      <c r="CJ35" s="103"/>
      <c r="CK35" s="103"/>
      <c r="CL35" s="103"/>
      <c r="CM35" s="103"/>
      <c r="CN35" s="103"/>
      <c r="CO35" s="103"/>
      <c r="CP35" s="103"/>
      <c r="CQ35" s="103"/>
      <c r="CR35" s="103"/>
      <c r="CS35" s="103"/>
      <c r="CT35" s="103"/>
      <c r="CU35" s="103"/>
      <c r="CV35" s="103"/>
      <c r="CW35" s="103"/>
      <c r="CX35" s="103"/>
      <c r="CY35" s="103"/>
      <c r="CZ35" s="103"/>
      <c r="DA35" s="103"/>
      <c r="DB35" s="103"/>
      <c r="DC35" s="103"/>
      <c r="DD35" s="103"/>
      <c r="DE35" s="103"/>
      <c r="DF35" s="103"/>
      <c r="DG35" s="103"/>
      <c r="DH35" s="103"/>
      <c r="DI35" s="103"/>
      <c r="DJ35" s="103"/>
      <c r="DK35" s="103"/>
      <c r="DL35" s="103"/>
      <c r="DM35" s="103"/>
      <c r="DN35" s="103"/>
      <c r="DO35" s="103"/>
      <c r="DP35" s="103"/>
      <c r="DQ35" s="103"/>
      <c r="DR35" s="103"/>
      <c r="DS35" s="103"/>
      <c r="DT35" s="103"/>
      <c r="DU35" s="103"/>
      <c r="DV35" s="103"/>
      <c r="DW35" s="103"/>
      <c r="DX35" s="103"/>
      <c r="DY35" s="103"/>
      <c r="DZ35" s="103"/>
      <c r="EA35" s="103"/>
      <c r="EB35" s="103"/>
      <c r="EC35" s="103"/>
      <c r="ED35" s="103"/>
      <c r="EE35" s="103"/>
      <c r="EF35" s="103"/>
      <c r="EG35" s="103"/>
      <c r="EH35" s="103"/>
      <c r="EI35" s="103"/>
      <c r="EJ35" s="103"/>
      <c r="EK35" s="103"/>
      <c r="EL35" s="103"/>
      <c r="EM35" s="103"/>
      <c r="EN35" s="103"/>
      <c r="EO35" s="103"/>
      <c r="EP35" s="103"/>
      <c r="EQ35" s="103"/>
      <c r="ER35" s="103"/>
      <c r="ES35" s="103"/>
      <c r="ET35" s="103"/>
      <c r="EU35" s="103"/>
      <c r="EV35" s="103"/>
      <c r="EW35" s="103"/>
      <c r="EX35" s="103"/>
      <c r="EY35" s="103"/>
      <c r="EZ35" s="103"/>
      <c r="FA35" s="103"/>
      <c r="FB35" s="103"/>
      <c r="FC35" s="103"/>
      <c r="FD35" s="103"/>
      <c r="FE35" s="103"/>
      <c r="FF35" s="103"/>
      <c r="FG35" s="103"/>
      <c r="FH35" s="103"/>
      <c r="FI35" s="103"/>
      <c r="FJ35" s="103"/>
      <c r="FK35" s="103"/>
      <c r="FL35" s="103"/>
      <c r="FM35" s="103"/>
      <c r="FN35" s="103"/>
      <c r="FO35" s="103"/>
      <c r="FP35" s="103"/>
      <c r="FQ35" s="103"/>
      <c r="FR35" s="103"/>
      <c r="FS35" s="103"/>
      <c r="FT35" s="103"/>
      <c r="FU35" s="103"/>
      <c r="FV35" s="103"/>
      <c r="FW35" s="103"/>
      <c r="FX35" s="103"/>
      <c r="FY35" s="103"/>
      <c r="FZ35" s="103"/>
      <c r="GA35" s="103"/>
      <c r="GB35" s="103"/>
      <c r="GC35" s="103"/>
      <c r="GD35" s="103"/>
      <c r="GE35" s="103"/>
      <c r="GF35" s="103"/>
      <c r="GG35" s="103"/>
      <c r="GH35" s="103"/>
      <c r="GI35" s="103"/>
      <c r="GJ35" s="103"/>
      <c r="GK35" s="103"/>
      <c r="GL35" s="103"/>
      <c r="GM35" s="103"/>
      <c r="GN35" s="103"/>
      <c r="GO35" s="103"/>
      <c r="GP35" s="103"/>
      <c r="GQ35" s="103"/>
      <c r="GR35" s="103"/>
      <c r="GS35" s="103"/>
      <c r="GT35" s="103"/>
      <c r="GU35" s="103"/>
      <c r="GV35" s="103"/>
      <c r="GW35" s="103"/>
      <c r="GX35" s="103"/>
      <c r="GY35" s="103"/>
      <c r="GZ35" s="103"/>
      <c r="HA35" s="103"/>
      <c r="HB35" s="103"/>
      <c r="HC35" s="103"/>
      <c r="HD35" s="103"/>
      <c r="HE35" s="103"/>
      <c r="HF35" s="103"/>
      <c r="HG35" s="103"/>
      <c r="HH35" s="103"/>
      <c r="HI35" s="103"/>
      <c r="HJ35" s="103"/>
      <c r="HK35" s="103"/>
      <c r="HL35" s="103"/>
      <c r="HM35" s="103"/>
    </row>
    <row r="36" spans="1:221" x14ac:dyDescent="0.35">
      <c r="A36" s="70" t="s">
        <v>97</v>
      </c>
      <c r="B36" s="70" t="s">
        <v>2957</v>
      </c>
      <c r="C36" s="70" t="s">
        <v>711</v>
      </c>
      <c r="D36" s="70" t="s">
        <v>96</v>
      </c>
      <c r="E36" s="70" t="s">
        <v>6445</v>
      </c>
      <c r="F36" s="70" t="s">
        <v>828</v>
      </c>
      <c r="G36" s="70" t="s">
        <v>828</v>
      </c>
      <c r="H36" s="91"/>
      <c r="L36" s="103"/>
      <c r="M36" s="103"/>
      <c r="N36" s="103"/>
      <c r="O36" s="103"/>
      <c r="P36" s="103"/>
      <c r="Q36" s="103"/>
      <c r="R36" s="103"/>
      <c r="S36" s="103"/>
      <c r="T36" s="103"/>
      <c r="U36" s="103"/>
      <c r="V36" s="103"/>
      <c r="W36" s="103"/>
      <c r="X36" s="103"/>
      <c r="Y36" s="103"/>
      <c r="Z36" s="103"/>
      <c r="AA36" s="103"/>
      <c r="AB36" s="103"/>
      <c r="AC36" s="103"/>
      <c r="AD36" s="103"/>
      <c r="AE36" s="103"/>
      <c r="AF36" s="103"/>
      <c r="AG36" s="103"/>
      <c r="AH36" s="103"/>
      <c r="AI36" s="103"/>
      <c r="AJ36" s="103"/>
      <c r="AK36" s="103"/>
      <c r="AL36" s="103"/>
      <c r="AM36" s="103"/>
      <c r="AN36" s="103"/>
      <c r="AO36" s="103"/>
      <c r="AP36" s="103"/>
      <c r="AQ36" s="103"/>
      <c r="AR36" s="103"/>
      <c r="AS36" s="103"/>
      <c r="AT36" s="103"/>
      <c r="AU36" s="103"/>
      <c r="AV36" s="103"/>
      <c r="AW36" s="103"/>
      <c r="AX36" s="103"/>
      <c r="AY36" s="103"/>
      <c r="AZ36" s="103"/>
      <c r="BA36" s="103"/>
      <c r="BB36" s="103"/>
      <c r="BC36" s="103"/>
      <c r="BD36" s="103"/>
      <c r="BE36" s="103"/>
      <c r="BF36" s="103"/>
      <c r="BG36" s="103"/>
      <c r="BH36" s="103"/>
      <c r="BI36" s="103"/>
      <c r="BJ36" s="103"/>
      <c r="BK36" s="103"/>
      <c r="BL36" s="103"/>
      <c r="BM36" s="103"/>
      <c r="BN36" s="103"/>
      <c r="BO36" s="103"/>
      <c r="BP36" s="103"/>
      <c r="BQ36" s="103"/>
      <c r="BR36" s="103"/>
      <c r="BS36" s="103"/>
      <c r="BT36" s="103"/>
      <c r="BU36" s="103"/>
      <c r="BV36" s="103"/>
      <c r="BW36" s="103"/>
      <c r="BX36" s="103"/>
      <c r="BY36" s="103"/>
      <c r="BZ36" s="103"/>
      <c r="CA36" s="103"/>
      <c r="CB36" s="103"/>
      <c r="CC36" s="103"/>
      <c r="CD36" s="103"/>
      <c r="CE36" s="103"/>
      <c r="CF36" s="103"/>
      <c r="CG36" s="103"/>
      <c r="CH36" s="103"/>
      <c r="CI36" s="103"/>
      <c r="CJ36" s="103"/>
      <c r="CK36" s="103"/>
      <c r="CL36" s="103"/>
      <c r="CM36" s="103"/>
      <c r="CN36" s="103"/>
      <c r="CO36" s="103"/>
      <c r="CP36" s="103"/>
      <c r="CQ36" s="103"/>
      <c r="CR36" s="103"/>
      <c r="CS36" s="103"/>
      <c r="CT36" s="103"/>
      <c r="CU36" s="103"/>
      <c r="CV36" s="103"/>
      <c r="CW36" s="103"/>
      <c r="CX36" s="103"/>
      <c r="CY36" s="103"/>
      <c r="CZ36" s="103"/>
      <c r="DA36" s="103"/>
      <c r="DB36" s="103"/>
      <c r="DC36" s="103"/>
      <c r="DD36" s="103"/>
      <c r="DE36" s="103"/>
      <c r="DF36" s="103"/>
      <c r="DG36" s="103"/>
      <c r="DH36" s="103"/>
      <c r="DI36" s="103"/>
      <c r="DJ36" s="103"/>
      <c r="DK36" s="103"/>
      <c r="DL36" s="103"/>
      <c r="DM36" s="103"/>
      <c r="DN36" s="103"/>
      <c r="DO36" s="103"/>
      <c r="DP36" s="103"/>
      <c r="DQ36" s="103"/>
      <c r="DR36" s="103"/>
      <c r="DS36" s="103"/>
      <c r="DT36" s="103"/>
      <c r="DU36" s="103"/>
      <c r="DV36" s="103"/>
      <c r="DW36" s="103"/>
      <c r="DX36" s="103"/>
      <c r="DY36" s="103"/>
      <c r="DZ36" s="103"/>
      <c r="EA36" s="103"/>
      <c r="EB36" s="103"/>
      <c r="EC36" s="103"/>
      <c r="ED36" s="103"/>
      <c r="EE36" s="103"/>
      <c r="EF36" s="103"/>
      <c r="EG36" s="103"/>
      <c r="EH36" s="103"/>
      <c r="EI36" s="103"/>
      <c r="EJ36" s="103"/>
      <c r="EK36" s="103"/>
      <c r="EL36" s="103"/>
      <c r="EM36" s="103"/>
      <c r="EN36" s="103"/>
      <c r="EO36" s="103"/>
      <c r="EP36" s="103"/>
      <c r="EQ36" s="103"/>
      <c r="ER36" s="103"/>
      <c r="ES36" s="103"/>
      <c r="ET36" s="103"/>
      <c r="EU36" s="103"/>
      <c r="EV36" s="103"/>
      <c r="EW36" s="103"/>
      <c r="EX36" s="103"/>
      <c r="EY36" s="103"/>
      <c r="EZ36" s="103"/>
      <c r="FA36" s="103"/>
      <c r="FB36" s="103"/>
      <c r="FC36" s="103"/>
      <c r="FD36" s="103"/>
      <c r="FE36" s="103"/>
      <c r="FF36" s="103"/>
      <c r="FG36" s="103"/>
      <c r="FH36" s="103"/>
      <c r="FI36" s="103"/>
      <c r="FJ36" s="103"/>
      <c r="FK36" s="103"/>
      <c r="FL36" s="103"/>
      <c r="FM36" s="103"/>
      <c r="FN36" s="103"/>
      <c r="FO36" s="103"/>
      <c r="FP36" s="103"/>
      <c r="FQ36" s="103"/>
      <c r="FR36" s="103"/>
      <c r="FS36" s="103"/>
      <c r="FT36" s="103"/>
      <c r="FU36" s="103"/>
      <c r="FV36" s="103"/>
      <c r="FW36" s="103"/>
      <c r="FX36" s="103"/>
      <c r="FY36" s="103"/>
      <c r="FZ36" s="103"/>
      <c r="GA36" s="103"/>
      <c r="GB36" s="103"/>
      <c r="GC36" s="103"/>
      <c r="GD36" s="103"/>
      <c r="GE36" s="103"/>
      <c r="GF36" s="103"/>
      <c r="GG36" s="103"/>
      <c r="GH36" s="103"/>
      <c r="GI36" s="103"/>
      <c r="GJ36" s="103"/>
      <c r="GK36" s="103"/>
      <c r="GL36" s="103"/>
      <c r="GM36" s="103"/>
      <c r="GN36" s="103"/>
      <c r="GO36" s="103"/>
      <c r="GP36" s="103"/>
      <c r="GQ36" s="103"/>
      <c r="GR36" s="103"/>
      <c r="GS36" s="103"/>
      <c r="GT36" s="103"/>
      <c r="GU36" s="103"/>
      <c r="GV36" s="103"/>
      <c r="GW36" s="103"/>
      <c r="GX36" s="103"/>
      <c r="GY36" s="103"/>
      <c r="GZ36" s="103"/>
      <c r="HA36" s="103"/>
      <c r="HB36" s="103"/>
      <c r="HC36" s="103"/>
      <c r="HD36" s="103"/>
      <c r="HE36" s="103"/>
      <c r="HF36" s="103"/>
      <c r="HG36" s="103"/>
      <c r="HH36" s="103"/>
      <c r="HI36" s="103"/>
      <c r="HJ36" s="103"/>
      <c r="HK36" s="103"/>
      <c r="HL36" s="103"/>
      <c r="HM36" s="103"/>
    </row>
    <row r="37" spans="1:221" x14ac:dyDescent="0.35">
      <c r="A37" s="70" t="s">
        <v>101</v>
      </c>
      <c r="B37" s="70" t="s">
        <v>2958</v>
      </c>
      <c r="C37" s="70" t="s">
        <v>8143</v>
      </c>
      <c r="D37" s="70" t="s">
        <v>100</v>
      </c>
      <c r="E37" s="70" t="s">
        <v>6443</v>
      </c>
      <c r="F37" s="70" t="s">
        <v>828</v>
      </c>
      <c r="G37" s="70" t="s">
        <v>828</v>
      </c>
      <c r="L37" s="103"/>
      <c r="M37" s="103"/>
      <c r="N37" s="103"/>
      <c r="O37" s="103"/>
      <c r="P37" s="103"/>
      <c r="Q37" s="103"/>
      <c r="R37" s="103"/>
      <c r="S37" s="103"/>
      <c r="T37" s="103"/>
      <c r="U37" s="103"/>
      <c r="V37" s="103"/>
      <c r="W37" s="103"/>
      <c r="X37" s="103"/>
      <c r="Y37" s="103"/>
      <c r="Z37" s="103"/>
      <c r="AA37" s="103"/>
      <c r="AB37" s="103"/>
      <c r="AC37" s="103"/>
      <c r="AD37" s="103"/>
      <c r="AE37" s="103"/>
      <c r="AF37" s="103"/>
      <c r="AG37" s="103"/>
      <c r="AH37" s="103"/>
      <c r="AI37" s="103"/>
      <c r="AJ37" s="103"/>
      <c r="AK37" s="103"/>
      <c r="AL37" s="103"/>
      <c r="AM37" s="103"/>
      <c r="AN37" s="103"/>
      <c r="AO37" s="103"/>
      <c r="AP37" s="103"/>
      <c r="AQ37" s="103"/>
      <c r="AR37" s="103"/>
      <c r="AS37" s="103"/>
      <c r="AT37" s="103"/>
      <c r="AU37" s="103"/>
      <c r="AV37" s="103"/>
      <c r="AW37" s="103"/>
      <c r="AX37" s="103"/>
      <c r="AY37" s="103"/>
      <c r="AZ37" s="103"/>
      <c r="BA37" s="103"/>
      <c r="BB37" s="103"/>
      <c r="BC37" s="103"/>
      <c r="BD37" s="103"/>
      <c r="BE37" s="103"/>
      <c r="BF37" s="103"/>
      <c r="BG37" s="103"/>
      <c r="BH37" s="103"/>
      <c r="BI37" s="103"/>
      <c r="BJ37" s="103"/>
      <c r="BK37" s="103"/>
      <c r="BL37" s="103"/>
      <c r="BM37" s="103"/>
      <c r="BN37" s="103"/>
      <c r="BO37" s="103"/>
      <c r="BP37" s="103"/>
      <c r="BQ37" s="103"/>
      <c r="BR37" s="103"/>
      <c r="BS37" s="103"/>
      <c r="BT37" s="103"/>
      <c r="BU37" s="103"/>
      <c r="BV37" s="103"/>
      <c r="BW37" s="103"/>
      <c r="BX37" s="103"/>
      <c r="BY37" s="103"/>
      <c r="BZ37" s="103"/>
      <c r="CA37" s="103"/>
      <c r="CB37" s="103"/>
      <c r="CC37" s="103"/>
      <c r="CD37" s="103"/>
      <c r="CE37" s="103"/>
      <c r="CF37" s="103"/>
      <c r="CG37" s="103"/>
      <c r="CH37" s="103"/>
      <c r="CI37" s="103"/>
      <c r="CJ37" s="103"/>
      <c r="CK37" s="103"/>
      <c r="CL37" s="103"/>
      <c r="CM37" s="103"/>
      <c r="CN37" s="103"/>
      <c r="CO37" s="103"/>
      <c r="CP37" s="103"/>
      <c r="CQ37" s="103"/>
      <c r="CR37" s="103"/>
      <c r="CS37" s="103"/>
      <c r="CT37" s="103"/>
      <c r="CU37" s="103"/>
      <c r="CV37" s="103"/>
      <c r="CW37" s="103"/>
      <c r="CX37" s="103"/>
      <c r="CY37" s="103"/>
      <c r="CZ37" s="103"/>
      <c r="DA37" s="103"/>
      <c r="DB37" s="103"/>
      <c r="DC37" s="103"/>
      <c r="DD37" s="103"/>
      <c r="DE37" s="103"/>
      <c r="DF37" s="103"/>
      <c r="DG37" s="103"/>
      <c r="DH37" s="103"/>
      <c r="DI37" s="103"/>
      <c r="DJ37" s="103"/>
      <c r="DK37" s="103"/>
      <c r="DL37" s="103"/>
      <c r="DM37" s="103"/>
      <c r="DN37" s="103"/>
      <c r="DO37" s="103"/>
      <c r="DP37" s="103"/>
      <c r="DQ37" s="103"/>
      <c r="DR37" s="103"/>
      <c r="DS37" s="103"/>
      <c r="DT37" s="103"/>
      <c r="DU37" s="103"/>
      <c r="DV37" s="103"/>
      <c r="DW37" s="103"/>
      <c r="DX37" s="103"/>
      <c r="DY37" s="103"/>
      <c r="DZ37" s="103"/>
      <c r="EA37" s="103"/>
      <c r="EB37" s="103"/>
      <c r="EC37" s="103"/>
      <c r="ED37" s="103"/>
      <c r="EE37" s="103"/>
      <c r="EF37" s="103"/>
      <c r="EG37" s="103"/>
      <c r="EH37" s="103"/>
      <c r="EI37" s="103"/>
      <c r="EJ37" s="103"/>
      <c r="EK37" s="103"/>
      <c r="EL37" s="103"/>
      <c r="EM37" s="103"/>
      <c r="EN37" s="103"/>
      <c r="EO37" s="103"/>
      <c r="EP37" s="103"/>
      <c r="EQ37" s="103"/>
      <c r="ER37" s="103"/>
      <c r="ES37" s="103"/>
      <c r="ET37" s="103"/>
      <c r="EU37" s="103"/>
      <c r="EV37" s="103"/>
      <c r="EW37" s="103"/>
      <c r="EX37" s="103"/>
      <c r="EY37" s="103"/>
      <c r="EZ37" s="103"/>
      <c r="FA37" s="103"/>
      <c r="FB37" s="103"/>
      <c r="FC37" s="103"/>
      <c r="FD37" s="103"/>
      <c r="FE37" s="103"/>
      <c r="FF37" s="103"/>
      <c r="FG37" s="103"/>
      <c r="FH37" s="103"/>
      <c r="FI37" s="103"/>
      <c r="FJ37" s="103"/>
      <c r="FK37" s="103"/>
      <c r="FL37" s="103"/>
      <c r="FM37" s="103"/>
      <c r="FN37" s="103"/>
      <c r="FO37" s="103"/>
      <c r="FP37" s="103"/>
      <c r="FQ37" s="103"/>
      <c r="FR37" s="103"/>
      <c r="FS37" s="103"/>
      <c r="FT37" s="103"/>
      <c r="FU37" s="103"/>
      <c r="FV37" s="103"/>
      <c r="FW37" s="103"/>
      <c r="FX37" s="103"/>
      <c r="FY37" s="103"/>
      <c r="FZ37" s="103"/>
      <c r="GA37" s="103"/>
      <c r="GB37" s="103"/>
      <c r="GC37" s="103"/>
      <c r="GD37" s="103"/>
      <c r="GE37" s="103"/>
      <c r="GF37" s="103"/>
      <c r="GG37" s="103"/>
      <c r="GH37" s="103"/>
      <c r="GI37" s="103"/>
      <c r="GJ37" s="103"/>
      <c r="GK37" s="103"/>
      <c r="GL37" s="103"/>
      <c r="GM37" s="103"/>
      <c r="GN37" s="103"/>
      <c r="GO37" s="103"/>
      <c r="GP37" s="103"/>
      <c r="GQ37" s="103"/>
      <c r="GR37" s="103"/>
      <c r="GS37" s="103"/>
      <c r="GT37" s="103"/>
      <c r="GU37" s="103"/>
      <c r="GV37" s="103"/>
      <c r="GW37" s="103"/>
      <c r="GX37" s="103"/>
      <c r="GY37" s="103"/>
      <c r="GZ37" s="103"/>
      <c r="HA37" s="103"/>
      <c r="HB37" s="103"/>
      <c r="HC37" s="103"/>
      <c r="HD37" s="103"/>
      <c r="HE37" s="103"/>
      <c r="HF37" s="103"/>
      <c r="HG37" s="103"/>
      <c r="HH37" s="103"/>
      <c r="HI37" s="103"/>
      <c r="HJ37" s="103"/>
      <c r="HK37" s="103"/>
      <c r="HL37" s="103"/>
      <c r="HM37" s="103"/>
    </row>
    <row r="38" spans="1:221" x14ac:dyDescent="0.35">
      <c r="A38" s="70" t="s">
        <v>105</v>
      </c>
      <c r="B38" s="70" t="s">
        <v>2959</v>
      </c>
      <c r="C38" s="70" t="s">
        <v>712</v>
      </c>
      <c r="D38" s="70" t="s">
        <v>104</v>
      </c>
      <c r="E38" s="70" t="s">
        <v>6443</v>
      </c>
      <c r="F38" s="70" t="s">
        <v>828</v>
      </c>
      <c r="G38" s="70" t="s">
        <v>828</v>
      </c>
      <c r="L38" s="103"/>
      <c r="M38" s="103"/>
      <c r="N38" s="103"/>
      <c r="O38" s="103"/>
      <c r="P38" s="103"/>
      <c r="Q38" s="103"/>
      <c r="R38" s="103"/>
      <c r="S38" s="103"/>
      <c r="T38" s="103"/>
      <c r="U38" s="103"/>
      <c r="V38" s="103"/>
      <c r="W38" s="103"/>
      <c r="X38" s="103"/>
      <c r="Y38" s="103"/>
      <c r="Z38" s="103"/>
      <c r="AA38" s="103"/>
      <c r="AB38" s="103"/>
      <c r="AC38" s="103"/>
      <c r="AD38" s="103"/>
      <c r="AE38" s="103"/>
      <c r="AF38" s="103"/>
      <c r="AG38" s="103"/>
      <c r="AH38" s="103"/>
      <c r="AI38" s="103"/>
      <c r="AJ38" s="103"/>
      <c r="AK38" s="103"/>
      <c r="AL38" s="103"/>
      <c r="AM38" s="103"/>
      <c r="AN38" s="103"/>
      <c r="AO38" s="103"/>
      <c r="AP38" s="103"/>
      <c r="AQ38" s="103"/>
      <c r="AR38" s="103"/>
      <c r="AS38" s="103"/>
      <c r="AT38" s="103"/>
      <c r="AU38" s="103"/>
      <c r="AV38" s="103"/>
      <c r="AW38" s="103"/>
      <c r="AX38" s="103"/>
      <c r="AY38" s="103"/>
      <c r="AZ38" s="103"/>
      <c r="BA38" s="103"/>
      <c r="BB38" s="103"/>
      <c r="BC38" s="103"/>
      <c r="BD38" s="103"/>
      <c r="BE38" s="103"/>
      <c r="BF38" s="103"/>
      <c r="BG38" s="103"/>
      <c r="BH38" s="103"/>
      <c r="BI38" s="103"/>
      <c r="BJ38" s="103"/>
      <c r="BK38" s="103"/>
      <c r="BL38" s="103"/>
      <c r="BM38" s="103"/>
      <c r="BN38" s="103"/>
      <c r="BO38" s="103"/>
      <c r="BP38" s="103"/>
      <c r="BQ38" s="103"/>
      <c r="BR38" s="103"/>
      <c r="BS38" s="103"/>
      <c r="BT38" s="103"/>
      <c r="BU38" s="103"/>
      <c r="BV38" s="103"/>
      <c r="BW38" s="103"/>
      <c r="BX38" s="103"/>
      <c r="BY38" s="103"/>
      <c r="BZ38" s="103"/>
      <c r="CA38" s="103"/>
      <c r="CB38" s="103"/>
      <c r="CC38" s="103"/>
      <c r="CD38" s="103"/>
      <c r="CE38" s="103"/>
      <c r="CF38" s="103"/>
      <c r="CG38" s="103"/>
      <c r="CH38" s="103"/>
      <c r="CI38" s="103"/>
      <c r="CJ38" s="103"/>
      <c r="CK38" s="103"/>
      <c r="CL38" s="103"/>
      <c r="CM38" s="103"/>
      <c r="CN38" s="103"/>
      <c r="CO38" s="103"/>
      <c r="CP38" s="103"/>
      <c r="CQ38" s="103"/>
      <c r="CR38" s="103"/>
      <c r="CS38" s="103"/>
      <c r="CT38" s="103"/>
      <c r="CU38" s="103"/>
      <c r="CV38" s="103"/>
      <c r="CW38" s="103"/>
      <c r="CX38" s="103"/>
      <c r="CY38" s="103"/>
      <c r="CZ38" s="103"/>
      <c r="DA38" s="103"/>
      <c r="DB38" s="103"/>
      <c r="DC38" s="103"/>
      <c r="DD38" s="103"/>
      <c r="DE38" s="103"/>
      <c r="DF38" s="103"/>
      <c r="DG38" s="103"/>
      <c r="DH38" s="103"/>
      <c r="DI38" s="103"/>
      <c r="DJ38" s="103"/>
      <c r="DK38" s="103"/>
      <c r="DL38" s="103"/>
      <c r="DM38" s="103"/>
      <c r="DN38" s="103"/>
      <c r="DO38" s="103"/>
      <c r="DP38" s="103"/>
      <c r="DQ38" s="103"/>
      <c r="DR38" s="103"/>
      <c r="DS38" s="103"/>
      <c r="DT38" s="103"/>
      <c r="DU38" s="103"/>
      <c r="DV38" s="103"/>
      <c r="DW38" s="103"/>
      <c r="DX38" s="103"/>
      <c r="DY38" s="103"/>
      <c r="DZ38" s="103"/>
      <c r="EA38" s="103"/>
      <c r="EB38" s="103"/>
      <c r="EC38" s="103"/>
      <c r="ED38" s="103"/>
      <c r="EE38" s="103"/>
      <c r="EF38" s="103"/>
      <c r="EG38" s="103"/>
      <c r="EH38" s="103"/>
      <c r="EI38" s="103"/>
      <c r="EJ38" s="103"/>
      <c r="EK38" s="103"/>
      <c r="EL38" s="103"/>
      <c r="EM38" s="103"/>
      <c r="EN38" s="103"/>
      <c r="EO38" s="103"/>
      <c r="EP38" s="103"/>
      <c r="EQ38" s="103"/>
      <c r="ER38" s="103"/>
      <c r="ES38" s="103"/>
      <c r="ET38" s="103"/>
      <c r="EU38" s="103"/>
      <c r="EV38" s="103"/>
      <c r="EW38" s="103"/>
      <c r="EX38" s="103"/>
      <c r="EY38" s="103"/>
      <c r="EZ38" s="103"/>
      <c r="FA38" s="103"/>
      <c r="FB38" s="103"/>
      <c r="FC38" s="103"/>
      <c r="FD38" s="103"/>
      <c r="FE38" s="103"/>
      <c r="FF38" s="103"/>
      <c r="FG38" s="103"/>
      <c r="FH38" s="103"/>
      <c r="FI38" s="103"/>
      <c r="FJ38" s="103"/>
      <c r="FK38" s="103"/>
      <c r="FL38" s="103"/>
      <c r="FM38" s="103"/>
      <c r="FN38" s="103"/>
      <c r="FO38" s="103"/>
      <c r="FP38" s="103"/>
      <c r="FQ38" s="103"/>
      <c r="FR38" s="103"/>
      <c r="FS38" s="103"/>
      <c r="FT38" s="103"/>
      <c r="FU38" s="103"/>
      <c r="FV38" s="103"/>
      <c r="FW38" s="103"/>
      <c r="FX38" s="103"/>
      <c r="FY38" s="103"/>
      <c r="FZ38" s="103"/>
      <c r="GA38" s="103"/>
      <c r="GB38" s="103"/>
      <c r="GC38" s="103"/>
      <c r="GD38" s="103"/>
      <c r="GE38" s="103"/>
      <c r="GF38" s="103"/>
      <c r="GG38" s="103"/>
      <c r="GH38" s="103"/>
      <c r="GI38" s="103"/>
      <c r="GJ38" s="103"/>
      <c r="GK38" s="103"/>
      <c r="GL38" s="103"/>
      <c r="GM38" s="103"/>
      <c r="GN38" s="103"/>
      <c r="GO38" s="103"/>
      <c r="GP38" s="103"/>
      <c r="GQ38" s="103"/>
      <c r="GR38" s="103"/>
      <c r="GS38" s="103"/>
      <c r="GT38" s="103"/>
      <c r="GU38" s="103"/>
      <c r="GV38" s="103"/>
      <c r="GW38" s="103"/>
      <c r="GX38" s="103"/>
      <c r="GY38" s="103"/>
      <c r="GZ38" s="103"/>
      <c r="HA38" s="103"/>
      <c r="HB38" s="103"/>
      <c r="HC38" s="103"/>
      <c r="HD38" s="103"/>
      <c r="HE38" s="103"/>
      <c r="HF38" s="103"/>
      <c r="HG38" s="103"/>
      <c r="HH38" s="103"/>
      <c r="HI38" s="103"/>
      <c r="HJ38" s="103"/>
      <c r="HK38" s="103"/>
      <c r="HL38" s="103"/>
      <c r="HM38" s="103"/>
    </row>
    <row r="39" spans="1:221" x14ac:dyDescent="0.35">
      <c r="A39" s="269" t="s">
        <v>123</v>
      </c>
      <c r="B39" s="269" t="s">
        <v>1265</v>
      </c>
      <c r="C39" s="269" t="s">
        <v>825</v>
      </c>
      <c r="D39" s="269" t="s">
        <v>122</v>
      </c>
      <c r="E39" s="269" t="s">
        <v>6444</v>
      </c>
      <c r="F39" s="269" t="s">
        <v>4377</v>
      </c>
      <c r="G39" s="269" t="s">
        <v>5480</v>
      </c>
      <c r="L39" s="104" t="s">
        <v>472</v>
      </c>
      <c r="M39" s="104" t="s">
        <v>472</v>
      </c>
      <c r="N39" s="104" t="s">
        <v>472</v>
      </c>
      <c r="O39" s="104" t="s">
        <v>472</v>
      </c>
      <c r="P39" s="104" t="s">
        <v>472</v>
      </c>
      <c r="Q39" s="104" t="s">
        <v>472</v>
      </c>
      <c r="R39" s="104" t="s">
        <v>472</v>
      </c>
      <c r="S39" s="104" t="s">
        <v>472</v>
      </c>
      <c r="T39" s="104" t="s">
        <v>472</v>
      </c>
      <c r="U39" s="104" t="s">
        <v>472</v>
      </c>
      <c r="V39" s="104" t="s">
        <v>472</v>
      </c>
      <c r="W39" s="104" t="s">
        <v>472</v>
      </c>
      <c r="X39" s="104" t="s">
        <v>472</v>
      </c>
      <c r="Y39" s="104" t="s">
        <v>472</v>
      </c>
      <c r="Z39" s="104" t="s">
        <v>472</v>
      </c>
      <c r="AA39" s="104" t="s">
        <v>472</v>
      </c>
      <c r="AB39" s="104" t="s">
        <v>472</v>
      </c>
      <c r="AC39" s="104" t="s">
        <v>472</v>
      </c>
      <c r="AD39" s="104" t="s">
        <v>472</v>
      </c>
      <c r="AE39" s="104" t="s">
        <v>472</v>
      </c>
      <c r="AF39" s="104" t="s">
        <v>472</v>
      </c>
      <c r="AG39" s="104" t="s">
        <v>472</v>
      </c>
      <c r="AH39" s="104" t="s">
        <v>472</v>
      </c>
      <c r="AI39" s="104" t="s">
        <v>472</v>
      </c>
      <c r="AJ39" s="104" t="s">
        <v>472</v>
      </c>
      <c r="AK39" s="104" t="s">
        <v>472</v>
      </c>
      <c r="AL39" s="104" t="s">
        <v>472</v>
      </c>
      <c r="AM39" s="104" t="s">
        <v>472</v>
      </c>
      <c r="AN39" s="104" t="s">
        <v>472</v>
      </c>
      <c r="AO39" s="104" t="s">
        <v>472</v>
      </c>
      <c r="AP39" s="104" t="s">
        <v>472</v>
      </c>
      <c r="AQ39" s="104" t="s">
        <v>472</v>
      </c>
      <c r="AR39" s="104" t="s">
        <v>472</v>
      </c>
      <c r="AS39" s="104" t="s">
        <v>472</v>
      </c>
      <c r="AT39" s="104" t="s">
        <v>472</v>
      </c>
      <c r="AU39" s="104" t="s">
        <v>472</v>
      </c>
      <c r="AV39" s="104" t="s">
        <v>472</v>
      </c>
      <c r="AW39" s="104" t="s">
        <v>472</v>
      </c>
      <c r="AX39" s="104" t="s">
        <v>472</v>
      </c>
      <c r="AY39" s="104" t="s">
        <v>472</v>
      </c>
      <c r="AZ39" s="104" t="s">
        <v>472</v>
      </c>
      <c r="BA39" s="104" t="s">
        <v>472</v>
      </c>
      <c r="BB39" s="104" t="s">
        <v>472</v>
      </c>
      <c r="BC39" s="104" t="s">
        <v>472</v>
      </c>
      <c r="BD39" s="104" t="s">
        <v>472</v>
      </c>
      <c r="BE39" s="104" t="s">
        <v>472</v>
      </c>
      <c r="BF39" s="104" t="s">
        <v>472</v>
      </c>
      <c r="BG39" s="104" t="s">
        <v>472</v>
      </c>
      <c r="BH39" s="104" t="s">
        <v>472</v>
      </c>
      <c r="BI39" s="104" t="s">
        <v>472</v>
      </c>
      <c r="BJ39" s="104" t="s">
        <v>472</v>
      </c>
      <c r="BK39" s="104" t="s">
        <v>472</v>
      </c>
      <c r="BL39" s="104" t="s">
        <v>472</v>
      </c>
      <c r="BM39" s="104" t="s">
        <v>472</v>
      </c>
      <c r="BN39" s="104" t="s">
        <v>472</v>
      </c>
      <c r="BO39" s="104" t="s">
        <v>472</v>
      </c>
      <c r="BP39" s="104" t="s">
        <v>472</v>
      </c>
      <c r="BQ39" s="104" t="s">
        <v>472</v>
      </c>
      <c r="BR39" s="104" t="s">
        <v>472</v>
      </c>
      <c r="BS39" s="104" t="s">
        <v>472</v>
      </c>
      <c r="BT39" s="104" t="s">
        <v>472</v>
      </c>
      <c r="BU39" s="104" t="s">
        <v>472</v>
      </c>
      <c r="BV39" s="104" t="s">
        <v>472</v>
      </c>
      <c r="BW39" s="104" t="s">
        <v>472</v>
      </c>
      <c r="BX39" s="104" t="s">
        <v>472</v>
      </c>
      <c r="BY39" s="104" t="s">
        <v>472</v>
      </c>
      <c r="BZ39" s="104" t="s">
        <v>472</v>
      </c>
      <c r="CA39" s="104" t="s">
        <v>472</v>
      </c>
      <c r="CB39" s="104" t="s">
        <v>472</v>
      </c>
      <c r="CC39" s="104" t="s">
        <v>472</v>
      </c>
      <c r="CD39" s="104" t="s">
        <v>472</v>
      </c>
      <c r="CE39" s="104" t="s">
        <v>472</v>
      </c>
      <c r="CF39" s="104" t="s">
        <v>472</v>
      </c>
      <c r="CG39" s="104" t="s">
        <v>472</v>
      </c>
      <c r="CH39" s="104" t="s">
        <v>472</v>
      </c>
      <c r="CI39" s="104" t="s">
        <v>472</v>
      </c>
      <c r="CJ39" s="104" t="s">
        <v>472</v>
      </c>
      <c r="CK39" s="104" t="s">
        <v>472</v>
      </c>
      <c r="CL39" s="104" t="s">
        <v>472</v>
      </c>
      <c r="CM39" s="104" t="s">
        <v>472</v>
      </c>
      <c r="CN39" s="104" t="s">
        <v>472</v>
      </c>
      <c r="CO39" s="104" t="s">
        <v>472</v>
      </c>
      <c r="CP39" s="104" t="s">
        <v>472</v>
      </c>
      <c r="CQ39" s="104" t="s">
        <v>472</v>
      </c>
      <c r="CR39" s="104" t="s">
        <v>472</v>
      </c>
      <c r="CS39" s="104" t="s">
        <v>472</v>
      </c>
      <c r="CT39" s="104" t="s">
        <v>472</v>
      </c>
      <c r="CU39" s="104" t="s">
        <v>472</v>
      </c>
      <c r="CV39" s="104" t="s">
        <v>472</v>
      </c>
      <c r="CW39" s="104" t="s">
        <v>472</v>
      </c>
      <c r="CX39" s="104" t="s">
        <v>472</v>
      </c>
      <c r="CY39" s="104" t="s">
        <v>472</v>
      </c>
      <c r="CZ39" s="104" t="s">
        <v>472</v>
      </c>
      <c r="DA39" s="104" t="s">
        <v>472</v>
      </c>
      <c r="DB39" s="104" t="s">
        <v>472</v>
      </c>
      <c r="DC39" s="104" t="s">
        <v>472</v>
      </c>
      <c r="DD39" s="104" t="s">
        <v>472</v>
      </c>
      <c r="DE39" s="104" t="s">
        <v>472</v>
      </c>
      <c r="DF39" s="104" t="s">
        <v>472</v>
      </c>
      <c r="DG39" s="104" t="s">
        <v>472</v>
      </c>
      <c r="DH39" s="104" t="s">
        <v>472</v>
      </c>
      <c r="DI39" s="104" t="s">
        <v>472</v>
      </c>
      <c r="DJ39" s="104" t="s">
        <v>472</v>
      </c>
      <c r="DK39" s="104" t="s">
        <v>472</v>
      </c>
      <c r="DL39" s="104" t="s">
        <v>472</v>
      </c>
      <c r="DM39" s="104" t="s">
        <v>472</v>
      </c>
      <c r="DN39" s="104" t="s">
        <v>472</v>
      </c>
      <c r="DO39" s="104" t="s">
        <v>472</v>
      </c>
      <c r="DP39" s="104" t="s">
        <v>472</v>
      </c>
      <c r="DQ39" s="104" t="s">
        <v>472</v>
      </c>
      <c r="DR39" s="104" t="s">
        <v>472</v>
      </c>
      <c r="DS39" s="104" t="s">
        <v>472</v>
      </c>
      <c r="DT39" s="104" t="s">
        <v>472</v>
      </c>
      <c r="DU39" s="104" t="s">
        <v>472</v>
      </c>
      <c r="DV39" s="104" t="s">
        <v>472</v>
      </c>
      <c r="DW39" s="104" t="s">
        <v>472</v>
      </c>
      <c r="DX39" s="104" t="s">
        <v>472</v>
      </c>
      <c r="DY39" s="104" t="s">
        <v>472</v>
      </c>
      <c r="DZ39" s="104" t="s">
        <v>472</v>
      </c>
      <c r="EA39" s="104" t="s">
        <v>472</v>
      </c>
      <c r="EB39" s="104" t="s">
        <v>472</v>
      </c>
      <c r="EC39" s="104" t="s">
        <v>472</v>
      </c>
      <c r="ED39" s="104" t="s">
        <v>472</v>
      </c>
      <c r="EE39" s="104" t="s">
        <v>472</v>
      </c>
      <c r="EF39" s="104" t="s">
        <v>472</v>
      </c>
      <c r="EG39" s="104" t="s">
        <v>472</v>
      </c>
      <c r="EH39" s="104" t="s">
        <v>472</v>
      </c>
      <c r="EI39" s="104" t="s">
        <v>472</v>
      </c>
      <c r="EJ39" s="104" t="s">
        <v>472</v>
      </c>
      <c r="EK39" s="104" t="s">
        <v>472</v>
      </c>
      <c r="EL39" s="104" t="s">
        <v>472</v>
      </c>
      <c r="EM39" s="104" t="s">
        <v>472</v>
      </c>
      <c r="EN39" s="104" t="s">
        <v>472</v>
      </c>
      <c r="EO39" s="104" t="s">
        <v>472</v>
      </c>
      <c r="EP39" s="104" t="s">
        <v>472</v>
      </c>
      <c r="EQ39" s="104" t="s">
        <v>472</v>
      </c>
      <c r="ER39" s="104" t="s">
        <v>472</v>
      </c>
      <c r="ES39" s="104" t="s">
        <v>472</v>
      </c>
      <c r="ET39" s="104" t="s">
        <v>472</v>
      </c>
      <c r="EU39" s="104" t="s">
        <v>472</v>
      </c>
      <c r="EV39" s="104" t="s">
        <v>472</v>
      </c>
      <c r="EW39" s="104" t="s">
        <v>472</v>
      </c>
      <c r="EX39" s="104" t="s">
        <v>472</v>
      </c>
      <c r="EY39" s="104" t="s">
        <v>472</v>
      </c>
      <c r="EZ39" s="104" t="s">
        <v>472</v>
      </c>
      <c r="FA39" s="104" t="s">
        <v>472</v>
      </c>
      <c r="FB39" s="104" t="s">
        <v>472</v>
      </c>
      <c r="FC39" s="104" t="s">
        <v>472</v>
      </c>
      <c r="FD39" s="104" t="s">
        <v>472</v>
      </c>
      <c r="FE39" s="104" t="s">
        <v>472</v>
      </c>
      <c r="FF39" s="104" t="s">
        <v>472</v>
      </c>
      <c r="FG39" s="104" t="s">
        <v>472</v>
      </c>
      <c r="FH39" s="104" t="s">
        <v>472</v>
      </c>
      <c r="FI39" s="104" t="s">
        <v>472</v>
      </c>
      <c r="FJ39" s="104" t="s">
        <v>472</v>
      </c>
      <c r="FK39" s="104" t="s">
        <v>472</v>
      </c>
      <c r="FL39" s="104" t="s">
        <v>472</v>
      </c>
      <c r="FM39" s="104" t="s">
        <v>472</v>
      </c>
      <c r="FN39" s="104" t="s">
        <v>472</v>
      </c>
      <c r="FO39" s="104" t="s">
        <v>472</v>
      </c>
      <c r="FP39" s="104" t="s">
        <v>472</v>
      </c>
      <c r="FQ39" s="104" t="s">
        <v>472</v>
      </c>
      <c r="FR39" s="104" t="s">
        <v>472</v>
      </c>
      <c r="FS39" s="104" t="s">
        <v>472</v>
      </c>
      <c r="FT39" s="104" t="s">
        <v>472</v>
      </c>
      <c r="FU39" s="104" t="s">
        <v>472</v>
      </c>
      <c r="FV39" s="104" t="s">
        <v>472</v>
      </c>
      <c r="FW39" s="104" t="s">
        <v>472</v>
      </c>
      <c r="FX39" s="104" t="s">
        <v>472</v>
      </c>
      <c r="FY39" s="104" t="s">
        <v>472</v>
      </c>
      <c r="FZ39" s="104" t="s">
        <v>472</v>
      </c>
      <c r="GA39" s="104" t="s">
        <v>472</v>
      </c>
      <c r="GB39" s="104" t="s">
        <v>472</v>
      </c>
      <c r="GC39" s="104" t="s">
        <v>472</v>
      </c>
      <c r="GD39" s="104" t="s">
        <v>472</v>
      </c>
      <c r="GE39" s="104" t="s">
        <v>472</v>
      </c>
      <c r="GF39" s="104" t="s">
        <v>472</v>
      </c>
      <c r="GG39" s="104" t="s">
        <v>472</v>
      </c>
      <c r="GH39" s="104" t="s">
        <v>472</v>
      </c>
      <c r="GI39" s="104" t="s">
        <v>472</v>
      </c>
      <c r="GJ39" s="104" t="s">
        <v>472</v>
      </c>
      <c r="GK39" s="104" t="s">
        <v>472</v>
      </c>
      <c r="GL39" s="104" t="s">
        <v>472</v>
      </c>
      <c r="GM39" s="104" t="s">
        <v>472</v>
      </c>
      <c r="GN39" s="104" t="s">
        <v>472</v>
      </c>
      <c r="GO39" s="104" t="s">
        <v>472</v>
      </c>
      <c r="GP39" s="104" t="s">
        <v>472</v>
      </c>
      <c r="GQ39" s="104" t="s">
        <v>472</v>
      </c>
      <c r="GR39" s="104" t="s">
        <v>472</v>
      </c>
      <c r="GS39" s="104" t="s">
        <v>472</v>
      </c>
      <c r="GT39" s="104" t="s">
        <v>472</v>
      </c>
      <c r="GU39" s="104" t="s">
        <v>472</v>
      </c>
      <c r="GV39" s="104" t="s">
        <v>472</v>
      </c>
      <c r="GW39" s="104" t="s">
        <v>472</v>
      </c>
      <c r="GX39" s="104" t="s">
        <v>472</v>
      </c>
      <c r="GY39" s="104" t="s">
        <v>472</v>
      </c>
      <c r="GZ39" s="104" t="s">
        <v>472</v>
      </c>
      <c r="HA39" s="104" t="s">
        <v>472</v>
      </c>
      <c r="HB39" s="104" t="s">
        <v>472</v>
      </c>
      <c r="HC39" s="104" t="s">
        <v>472</v>
      </c>
      <c r="HD39" s="104" t="s">
        <v>472</v>
      </c>
      <c r="HE39" s="104" t="s">
        <v>472</v>
      </c>
      <c r="HF39" s="104" t="s">
        <v>472</v>
      </c>
      <c r="HG39" s="104" t="s">
        <v>472</v>
      </c>
      <c r="HH39" s="104" t="s">
        <v>472</v>
      </c>
      <c r="HI39" s="104" t="s">
        <v>472</v>
      </c>
      <c r="HJ39" s="104" t="s">
        <v>472</v>
      </c>
      <c r="HK39" s="104" t="s">
        <v>472</v>
      </c>
      <c r="HL39" s="104" t="s">
        <v>472</v>
      </c>
      <c r="HM39" s="104" t="s">
        <v>472</v>
      </c>
    </row>
    <row r="40" spans="1:221" x14ac:dyDescent="0.35">
      <c r="A40" s="70" t="s">
        <v>127</v>
      </c>
      <c r="B40" s="70" t="s">
        <v>2960</v>
      </c>
      <c r="C40" s="70" t="s">
        <v>8144</v>
      </c>
      <c r="D40" s="70" t="s">
        <v>126</v>
      </c>
      <c r="E40" s="70" t="s">
        <v>6445</v>
      </c>
      <c r="F40" s="70" t="s">
        <v>828</v>
      </c>
      <c r="G40" s="70" t="s">
        <v>828</v>
      </c>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c r="BV40" s="104"/>
      <c r="BW40" s="104"/>
      <c r="BX40" s="104"/>
      <c r="BY40" s="104"/>
      <c r="BZ40" s="104"/>
      <c r="CA40" s="104"/>
      <c r="CB40" s="104"/>
      <c r="CC40" s="104"/>
      <c r="CD40" s="104"/>
      <c r="CE40" s="104"/>
      <c r="CF40" s="104"/>
      <c r="CG40" s="104"/>
      <c r="CH40" s="104"/>
      <c r="CI40" s="104"/>
      <c r="CJ40" s="104"/>
      <c r="CK40" s="104"/>
      <c r="CL40" s="104"/>
      <c r="CM40" s="104"/>
      <c r="CN40" s="104"/>
      <c r="CO40" s="104"/>
      <c r="CP40" s="104"/>
      <c r="CQ40" s="104"/>
      <c r="CR40" s="104"/>
      <c r="CS40" s="104"/>
      <c r="CT40" s="104"/>
      <c r="CU40" s="104"/>
      <c r="CV40" s="104"/>
      <c r="CW40" s="104"/>
      <c r="CX40" s="104"/>
      <c r="CY40" s="104"/>
      <c r="CZ40" s="104"/>
      <c r="DA40" s="104"/>
      <c r="DB40" s="104"/>
      <c r="DC40" s="104"/>
      <c r="DD40" s="104"/>
      <c r="DE40" s="104"/>
      <c r="DF40" s="104"/>
      <c r="DG40" s="104"/>
      <c r="DH40" s="104"/>
      <c r="DI40" s="104"/>
      <c r="DJ40" s="104"/>
      <c r="DK40" s="104"/>
      <c r="DL40" s="104"/>
      <c r="DM40" s="104"/>
      <c r="DN40" s="104"/>
      <c r="DO40" s="104"/>
      <c r="DP40" s="104"/>
      <c r="DQ40" s="104"/>
      <c r="DR40" s="104"/>
      <c r="DS40" s="104"/>
      <c r="DT40" s="104"/>
      <c r="DU40" s="104"/>
      <c r="DV40" s="104"/>
      <c r="DW40" s="104"/>
      <c r="DX40" s="104"/>
      <c r="DY40" s="104"/>
      <c r="DZ40" s="104"/>
      <c r="EA40" s="104"/>
      <c r="EB40" s="104"/>
      <c r="EC40" s="104"/>
      <c r="ED40" s="104"/>
      <c r="EE40" s="104"/>
      <c r="EF40" s="104"/>
      <c r="EG40" s="104"/>
      <c r="EH40" s="104"/>
      <c r="EI40" s="104"/>
      <c r="EJ40" s="104"/>
      <c r="EK40" s="104"/>
      <c r="EL40" s="104"/>
      <c r="EM40" s="104"/>
      <c r="EN40" s="104"/>
      <c r="EO40" s="104"/>
      <c r="EP40" s="104"/>
      <c r="EQ40" s="104"/>
      <c r="ER40" s="104"/>
      <c r="ES40" s="104"/>
      <c r="ET40" s="104"/>
      <c r="EU40" s="104"/>
      <c r="EV40" s="104"/>
      <c r="EW40" s="104"/>
      <c r="EX40" s="104"/>
      <c r="EY40" s="104"/>
      <c r="EZ40" s="104"/>
      <c r="FA40" s="104"/>
      <c r="FB40" s="104"/>
      <c r="FC40" s="104"/>
      <c r="FD40" s="104"/>
      <c r="FE40" s="104"/>
      <c r="FF40" s="104"/>
      <c r="FG40" s="104"/>
      <c r="FH40" s="104"/>
      <c r="FI40" s="104"/>
      <c r="FJ40" s="104"/>
      <c r="FK40" s="104"/>
      <c r="FL40" s="104"/>
      <c r="FM40" s="104"/>
      <c r="FN40" s="104"/>
      <c r="FO40" s="104"/>
      <c r="FP40" s="104"/>
      <c r="FQ40" s="104"/>
      <c r="FR40" s="104"/>
      <c r="FS40" s="104"/>
      <c r="FT40" s="104"/>
      <c r="FU40" s="104"/>
      <c r="FV40" s="104"/>
      <c r="FW40" s="104"/>
      <c r="FX40" s="104"/>
      <c r="FY40" s="104"/>
      <c r="FZ40" s="104"/>
      <c r="GA40" s="104"/>
      <c r="GB40" s="104"/>
      <c r="GC40" s="104"/>
      <c r="GD40" s="104"/>
      <c r="GE40" s="104"/>
      <c r="GF40" s="104"/>
      <c r="GG40" s="104"/>
      <c r="GH40" s="104"/>
      <c r="GI40" s="104"/>
      <c r="GJ40" s="104"/>
      <c r="GK40" s="104"/>
      <c r="GL40" s="104"/>
      <c r="GM40" s="104"/>
      <c r="GN40" s="104"/>
      <c r="GO40" s="104"/>
      <c r="GP40" s="104"/>
      <c r="GQ40" s="104"/>
      <c r="GR40" s="104"/>
      <c r="GS40" s="104"/>
      <c r="GT40" s="104"/>
      <c r="GU40" s="104"/>
      <c r="GV40" s="104"/>
      <c r="GW40" s="104"/>
      <c r="GX40" s="104"/>
      <c r="GY40" s="104"/>
      <c r="GZ40" s="104"/>
      <c r="HA40" s="104"/>
      <c r="HB40" s="104"/>
      <c r="HC40" s="104"/>
      <c r="HD40" s="104"/>
      <c r="HE40" s="104"/>
      <c r="HF40" s="104"/>
      <c r="HG40" s="104"/>
      <c r="HH40" s="104"/>
      <c r="HI40" s="104"/>
      <c r="HJ40" s="104"/>
      <c r="HK40" s="104"/>
      <c r="HL40" s="104"/>
      <c r="HM40" s="104"/>
    </row>
    <row r="41" spans="1:221" x14ac:dyDescent="0.35">
      <c r="A41" s="70" t="s">
        <v>134</v>
      </c>
      <c r="B41" s="70" t="s">
        <v>2961</v>
      </c>
      <c r="C41" s="70" t="s">
        <v>713</v>
      </c>
      <c r="D41" s="70" t="s">
        <v>133</v>
      </c>
      <c r="E41" s="70" t="s">
        <v>6445</v>
      </c>
      <c r="F41" s="70" t="s">
        <v>828</v>
      </c>
      <c r="G41" s="70" t="s">
        <v>828</v>
      </c>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c r="BV41" s="104"/>
      <c r="BW41" s="104"/>
      <c r="BX41" s="104"/>
      <c r="BY41" s="104"/>
      <c r="BZ41" s="104"/>
      <c r="CA41" s="104"/>
      <c r="CB41" s="104"/>
      <c r="CC41" s="104"/>
      <c r="CD41" s="104"/>
      <c r="CE41" s="104"/>
      <c r="CF41" s="104"/>
      <c r="CG41" s="104"/>
      <c r="CH41" s="104"/>
      <c r="CI41" s="104"/>
      <c r="CJ41" s="104"/>
      <c r="CK41" s="104"/>
      <c r="CL41" s="104"/>
      <c r="CM41" s="104"/>
      <c r="CN41" s="104"/>
      <c r="CO41" s="104"/>
      <c r="CP41" s="104"/>
      <c r="CQ41" s="104"/>
      <c r="CR41" s="104"/>
      <c r="CS41" s="104"/>
      <c r="CT41" s="104"/>
      <c r="CU41" s="104"/>
      <c r="CV41" s="104"/>
      <c r="CW41" s="104"/>
      <c r="CX41" s="104"/>
      <c r="CY41" s="104"/>
      <c r="CZ41" s="104"/>
      <c r="DA41" s="104"/>
      <c r="DB41" s="104"/>
      <c r="DC41" s="104"/>
      <c r="DD41" s="104"/>
      <c r="DE41" s="104"/>
      <c r="DF41" s="104"/>
      <c r="DG41" s="104"/>
      <c r="DH41" s="104"/>
      <c r="DI41" s="104"/>
      <c r="DJ41" s="104"/>
      <c r="DK41" s="104"/>
      <c r="DL41" s="104"/>
      <c r="DM41" s="104"/>
      <c r="DN41" s="104"/>
      <c r="DO41" s="104"/>
      <c r="DP41" s="104"/>
      <c r="DQ41" s="104"/>
      <c r="DR41" s="104"/>
      <c r="DS41" s="104"/>
      <c r="DT41" s="104"/>
      <c r="DU41" s="104"/>
      <c r="DV41" s="104"/>
      <c r="DW41" s="104"/>
      <c r="DX41" s="104"/>
      <c r="DY41" s="104"/>
      <c r="DZ41" s="104"/>
      <c r="EA41" s="104"/>
      <c r="EB41" s="104"/>
      <c r="EC41" s="104"/>
      <c r="ED41" s="104"/>
      <c r="EE41" s="104"/>
      <c r="EF41" s="104"/>
      <c r="EG41" s="104"/>
      <c r="EH41" s="104"/>
      <c r="EI41" s="104"/>
      <c r="EJ41" s="104"/>
      <c r="EK41" s="104"/>
      <c r="EL41" s="104"/>
      <c r="EM41" s="104"/>
      <c r="EN41" s="104"/>
      <c r="EO41" s="104"/>
      <c r="EP41" s="104"/>
      <c r="EQ41" s="104"/>
      <c r="ER41" s="104"/>
      <c r="ES41" s="104"/>
      <c r="ET41" s="104"/>
      <c r="EU41" s="104"/>
      <c r="EV41" s="104"/>
      <c r="EW41" s="104"/>
      <c r="EX41" s="104"/>
      <c r="EY41" s="104"/>
      <c r="EZ41" s="104"/>
      <c r="FA41" s="104"/>
      <c r="FB41" s="104"/>
      <c r="FC41" s="104"/>
      <c r="FD41" s="104"/>
      <c r="FE41" s="104"/>
      <c r="FF41" s="104"/>
      <c r="FG41" s="104"/>
      <c r="FH41" s="104"/>
      <c r="FI41" s="104"/>
      <c r="FJ41" s="104"/>
      <c r="FK41" s="104"/>
      <c r="FL41" s="104"/>
      <c r="FM41" s="104"/>
      <c r="FN41" s="104"/>
      <c r="FO41" s="104"/>
      <c r="FP41" s="104"/>
      <c r="FQ41" s="104"/>
      <c r="FR41" s="104"/>
      <c r="FS41" s="104"/>
      <c r="FT41" s="104"/>
      <c r="FU41" s="104"/>
      <c r="FV41" s="104"/>
      <c r="FW41" s="104"/>
      <c r="FX41" s="104"/>
      <c r="FY41" s="104"/>
      <c r="FZ41" s="104"/>
      <c r="GA41" s="104"/>
      <c r="GB41" s="104"/>
      <c r="GC41" s="104"/>
      <c r="GD41" s="104"/>
      <c r="GE41" s="104"/>
      <c r="GF41" s="104"/>
      <c r="GG41" s="104"/>
      <c r="GH41" s="104"/>
      <c r="GI41" s="104"/>
      <c r="GJ41" s="104"/>
      <c r="GK41" s="104"/>
      <c r="GL41" s="104"/>
      <c r="GM41" s="104"/>
      <c r="GN41" s="104"/>
      <c r="GO41" s="104"/>
      <c r="GP41" s="104"/>
      <c r="GQ41" s="104"/>
      <c r="GR41" s="104"/>
      <c r="GS41" s="104"/>
      <c r="GT41" s="104"/>
      <c r="GU41" s="104"/>
      <c r="GV41" s="104"/>
      <c r="GW41" s="104"/>
      <c r="GX41" s="104"/>
      <c r="GY41" s="104"/>
      <c r="GZ41" s="104"/>
      <c r="HA41" s="104"/>
      <c r="HB41" s="104"/>
      <c r="HC41" s="104"/>
      <c r="HD41" s="104"/>
      <c r="HE41" s="104"/>
      <c r="HF41" s="104"/>
      <c r="HG41" s="104"/>
      <c r="HH41" s="104"/>
      <c r="HI41" s="104"/>
      <c r="HJ41" s="104"/>
      <c r="HK41" s="104"/>
      <c r="HL41" s="104"/>
      <c r="HM41" s="104"/>
    </row>
    <row r="42" spans="1:221" x14ac:dyDescent="0.35">
      <c r="A42" s="70" t="s">
        <v>136</v>
      </c>
      <c r="B42" s="70" t="s">
        <v>2962</v>
      </c>
      <c r="C42" s="70" t="s">
        <v>714</v>
      </c>
      <c r="D42" s="70" t="s">
        <v>135</v>
      </c>
      <c r="E42" s="70" t="s">
        <v>6445</v>
      </c>
      <c r="F42" s="70" t="s">
        <v>828</v>
      </c>
      <c r="G42" s="70" t="s">
        <v>828</v>
      </c>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c r="BV42" s="104"/>
      <c r="BW42" s="104"/>
      <c r="BX42" s="104"/>
      <c r="BY42" s="104"/>
      <c r="BZ42" s="104"/>
      <c r="CA42" s="104"/>
      <c r="CB42" s="104"/>
      <c r="CC42" s="104"/>
      <c r="CD42" s="104"/>
      <c r="CE42" s="104"/>
      <c r="CF42" s="104"/>
      <c r="CG42" s="104"/>
      <c r="CH42" s="104"/>
      <c r="CI42" s="104"/>
      <c r="CJ42" s="104"/>
      <c r="CK42" s="104"/>
      <c r="CL42" s="104"/>
      <c r="CM42" s="104"/>
      <c r="CN42" s="104"/>
      <c r="CO42" s="104"/>
      <c r="CP42" s="104"/>
      <c r="CQ42" s="104"/>
      <c r="CR42" s="104"/>
      <c r="CS42" s="104"/>
      <c r="CT42" s="104"/>
      <c r="CU42" s="104"/>
      <c r="CV42" s="104"/>
      <c r="CW42" s="104"/>
      <c r="CX42" s="104"/>
      <c r="CY42" s="104"/>
      <c r="CZ42" s="104"/>
      <c r="DA42" s="104"/>
      <c r="DB42" s="104"/>
      <c r="DC42" s="104"/>
      <c r="DD42" s="104"/>
      <c r="DE42" s="104"/>
      <c r="DF42" s="104"/>
      <c r="DG42" s="104"/>
      <c r="DH42" s="104"/>
      <c r="DI42" s="104"/>
      <c r="DJ42" s="104"/>
      <c r="DK42" s="104"/>
      <c r="DL42" s="104"/>
      <c r="DM42" s="104"/>
      <c r="DN42" s="104"/>
      <c r="DO42" s="104"/>
      <c r="DP42" s="104"/>
      <c r="DQ42" s="104"/>
      <c r="DR42" s="104"/>
      <c r="DS42" s="104"/>
      <c r="DT42" s="104"/>
      <c r="DU42" s="104"/>
      <c r="DV42" s="104"/>
      <c r="DW42" s="104"/>
      <c r="DX42" s="104"/>
      <c r="DY42" s="104"/>
      <c r="DZ42" s="104"/>
      <c r="EA42" s="104"/>
      <c r="EB42" s="104"/>
      <c r="EC42" s="104"/>
      <c r="ED42" s="104"/>
      <c r="EE42" s="104"/>
      <c r="EF42" s="104"/>
      <c r="EG42" s="104"/>
      <c r="EH42" s="104"/>
      <c r="EI42" s="104"/>
      <c r="EJ42" s="104"/>
      <c r="EK42" s="104"/>
      <c r="EL42" s="104"/>
      <c r="EM42" s="104"/>
      <c r="EN42" s="104"/>
      <c r="EO42" s="104"/>
      <c r="EP42" s="104"/>
      <c r="EQ42" s="104"/>
      <c r="ER42" s="104"/>
      <c r="ES42" s="104"/>
      <c r="ET42" s="104"/>
      <c r="EU42" s="104"/>
      <c r="EV42" s="104"/>
      <c r="EW42" s="104"/>
      <c r="EX42" s="104"/>
      <c r="EY42" s="104"/>
      <c r="EZ42" s="104"/>
      <c r="FA42" s="104"/>
      <c r="FB42" s="104"/>
      <c r="FC42" s="104"/>
      <c r="FD42" s="104"/>
      <c r="FE42" s="104"/>
      <c r="FF42" s="104"/>
      <c r="FG42" s="104"/>
      <c r="FH42" s="104"/>
      <c r="FI42" s="104"/>
      <c r="FJ42" s="104"/>
      <c r="FK42" s="104"/>
      <c r="FL42" s="104"/>
      <c r="FM42" s="104"/>
      <c r="FN42" s="104"/>
      <c r="FO42" s="104"/>
      <c r="FP42" s="104"/>
      <c r="FQ42" s="104"/>
      <c r="FR42" s="104"/>
      <c r="FS42" s="104"/>
      <c r="FT42" s="104"/>
      <c r="FU42" s="104"/>
      <c r="FV42" s="104"/>
      <c r="FW42" s="104"/>
      <c r="FX42" s="104"/>
      <c r="FY42" s="104"/>
      <c r="FZ42" s="104"/>
      <c r="GA42" s="104"/>
      <c r="GB42" s="104"/>
      <c r="GC42" s="104"/>
      <c r="GD42" s="104"/>
      <c r="GE42" s="104"/>
      <c r="GF42" s="104"/>
      <c r="GG42" s="104"/>
      <c r="GH42" s="104"/>
      <c r="GI42" s="104"/>
      <c r="GJ42" s="104"/>
      <c r="GK42" s="104"/>
      <c r="GL42" s="104"/>
      <c r="GM42" s="104"/>
      <c r="GN42" s="104"/>
      <c r="GO42" s="104"/>
      <c r="GP42" s="104"/>
      <c r="GQ42" s="104"/>
      <c r="GR42" s="104"/>
      <c r="GS42" s="104"/>
      <c r="GT42" s="104"/>
      <c r="GU42" s="104"/>
      <c r="GV42" s="104"/>
      <c r="GW42" s="104"/>
      <c r="GX42" s="104"/>
      <c r="GY42" s="104"/>
      <c r="GZ42" s="104"/>
      <c r="HA42" s="104"/>
      <c r="HB42" s="104"/>
      <c r="HC42" s="104"/>
      <c r="HD42" s="104"/>
      <c r="HE42" s="104"/>
      <c r="HF42" s="104"/>
      <c r="HG42" s="104"/>
      <c r="HH42" s="104"/>
      <c r="HI42" s="104"/>
      <c r="HJ42" s="104"/>
      <c r="HK42" s="104"/>
      <c r="HL42" s="104"/>
      <c r="HM42" s="104"/>
    </row>
    <row r="43" spans="1:221" x14ac:dyDescent="0.35">
      <c r="A43" s="269" t="s">
        <v>142</v>
      </c>
      <c r="B43" s="269" t="s">
        <v>3670</v>
      </c>
      <c r="C43" s="269" t="s">
        <v>3672</v>
      </c>
      <c r="D43" s="269" t="s">
        <v>141</v>
      </c>
      <c r="E43" s="269" t="s">
        <v>6442</v>
      </c>
      <c r="F43" s="269" t="s">
        <v>783</v>
      </c>
      <c r="G43" s="269" t="s">
        <v>5494</v>
      </c>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c r="BV43" s="104"/>
      <c r="BW43" s="104"/>
      <c r="BX43" s="104"/>
      <c r="BY43" s="104"/>
      <c r="BZ43" s="104"/>
      <c r="CA43" s="104"/>
      <c r="CB43" s="104"/>
      <c r="CC43" s="104"/>
      <c r="CD43" s="104"/>
      <c r="CE43" s="104"/>
      <c r="CF43" s="104"/>
      <c r="CG43" s="104"/>
      <c r="CH43" s="104"/>
      <c r="CI43" s="104"/>
      <c r="CJ43" s="104"/>
      <c r="CK43" s="104"/>
      <c r="CL43" s="104"/>
      <c r="CM43" s="104"/>
      <c r="CN43" s="104"/>
      <c r="CO43" s="104"/>
      <c r="CP43" s="104"/>
      <c r="CQ43" s="104"/>
      <c r="CR43" s="104"/>
      <c r="CS43" s="104"/>
      <c r="CT43" s="104"/>
      <c r="CU43" s="104"/>
      <c r="CV43" s="104"/>
      <c r="CW43" s="104"/>
      <c r="CX43" s="104"/>
      <c r="CY43" s="104"/>
      <c r="CZ43" s="104"/>
      <c r="DA43" s="104"/>
      <c r="DB43" s="104"/>
      <c r="DC43" s="104"/>
      <c r="DD43" s="104"/>
      <c r="DE43" s="104"/>
      <c r="DF43" s="104"/>
      <c r="DG43" s="104"/>
      <c r="DH43" s="104"/>
      <c r="DI43" s="104"/>
      <c r="DJ43" s="104"/>
      <c r="DK43" s="104"/>
      <c r="DL43" s="104"/>
      <c r="DM43" s="104"/>
      <c r="DN43" s="104"/>
      <c r="DO43" s="104"/>
      <c r="DP43" s="104"/>
      <c r="DQ43" s="104"/>
      <c r="DR43" s="104"/>
      <c r="DS43" s="104"/>
      <c r="DT43" s="104"/>
      <c r="DU43" s="104"/>
      <c r="DV43" s="104"/>
      <c r="DW43" s="104"/>
      <c r="DX43" s="104"/>
      <c r="DY43" s="104"/>
      <c r="DZ43" s="104"/>
      <c r="EA43" s="104"/>
      <c r="EB43" s="104"/>
      <c r="EC43" s="104"/>
      <c r="ED43" s="104"/>
      <c r="EE43" s="104"/>
      <c r="EF43" s="104"/>
      <c r="EG43" s="104"/>
      <c r="EH43" s="104"/>
      <c r="EI43" s="104"/>
      <c r="EJ43" s="104"/>
      <c r="EK43" s="104"/>
      <c r="EL43" s="104"/>
      <c r="EM43" s="104"/>
      <c r="EN43" s="104"/>
      <c r="EO43" s="104"/>
      <c r="EP43" s="104"/>
      <c r="EQ43" s="104"/>
      <c r="ER43" s="104"/>
      <c r="ES43" s="104"/>
      <c r="ET43" s="104"/>
      <c r="EU43" s="104"/>
      <c r="EV43" s="104"/>
      <c r="EW43" s="104"/>
      <c r="EX43" s="104"/>
      <c r="EY43" s="104"/>
      <c r="EZ43" s="104"/>
      <c r="FA43" s="104"/>
      <c r="FB43" s="104"/>
      <c r="FC43" s="104"/>
      <c r="FD43" s="104"/>
      <c r="FE43" s="104"/>
      <c r="FF43" s="104"/>
      <c r="FG43" s="104"/>
      <c r="FH43" s="104"/>
      <c r="FI43" s="104"/>
      <c r="FJ43" s="104"/>
      <c r="FK43" s="104"/>
      <c r="FL43" s="104"/>
      <c r="FM43" s="104"/>
      <c r="FN43" s="104"/>
      <c r="FO43" s="104"/>
      <c r="FP43" s="104"/>
      <c r="FQ43" s="104"/>
      <c r="FR43" s="104"/>
      <c r="FS43" s="104"/>
      <c r="FT43" s="104"/>
      <c r="FU43" s="104"/>
      <c r="FV43" s="104"/>
      <c r="FW43" s="104"/>
      <c r="FX43" s="104"/>
      <c r="FY43" s="104"/>
      <c r="FZ43" s="104"/>
      <c r="GA43" s="104"/>
      <c r="GB43" s="104"/>
      <c r="GC43" s="104"/>
      <c r="GD43" s="104"/>
      <c r="GE43" s="104"/>
      <c r="GF43" s="104"/>
      <c r="GG43" s="104"/>
      <c r="GH43" s="104"/>
      <c r="GI43" s="104"/>
      <c r="GJ43" s="104"/>
      <c r="GK43" s="104"/>
      <c r="GL43" s="104"/>
      <c r="GM43" s="104"/>
      <c r="GN43" s="104"/>
      <c r="GO43" s="104"/>
      <c r="GP43" s="104"/>
      <c r="GQ43" s="104"/>
      <c r="GR43" s="104"/>
      <c r="GS43" s="104"/>
      <c r="GT43" s="104"/>
      <c r="GU43" s="104"/>
      <c r="GV43" s="104"/>
      <c r="GW43" s="104"/>
      <c r="GX43" s="104"/>
      <c r="GY43" s="104"/>
      <c r="GZ43" s="104"/>
      <c r="HA43" s="104"/>
      <c r="HB43" s="104"/>
      <c r="HC43" s="104"/>
      <c r="HD43" s="104"/>
      <c r="HE43" s="104"/>
      <c r="HF43" s="104"/>
      <c r="HG43" s="104"/>
      <c r="HH43" s="104"/>
      <c r="HI43" s="104"/>
      <c r="HJ43" s="104"/>
      <c r="HK43" s="104"/>
      <c r="HL43" s="104"/>
      <c r="HM43" s="104"/>
    </row>
    <row r="44" spans="1:221" x14ac:dyDescent="0.35">
      <c r="A44" s="269" t="s">
        <v>4207</v>
      </c>
      <c r="B44" s="269" t="s">
        <v>4205</v>
      </c>
      <c r="C44" s="269" t="s">
        <v>4206</v>
      </c>
      <c r="D44" s="269" t="s">
        <v>4208</v>
      </c>
      <c r="E44" s="269" t="s">
        <v>6442</v>
      </c>
      <c r="F44" s="269" t="s">
        <v>4378</v>
      </c>
      <c r="G44" s="269" t="s">
        <v>4205</v>
      </c>
      <c r="L44" s="103" t="s">
        <v>740</v>
      </c>
      <c r="M44" s="103" t="s">
        <v>740</v>
      </c>
      <c r="N44" s="103" t="s">
        <v>740</v>
      </c>
      <c r="O44" s="103" t="s">
        <v>740</v>
      </c>
      <c r="P44" s="103" t="s">
        <v>740</v>
      </c>
      <c r="Q44" s="103" t="s">
        <v>740</v>
      </c>
      <c r="R44" s="103" t="s">
        <v>740</v>
      </c>
      <c r="S44" s="103" t="s">
        <v>740</v>
      </c>
      <c r="T44" s="103" t="s">
        <v>740</v>
      </c>
      <c r="U44" s="103" t="s">
        <v>740</v>
      </c>
      <c r="V44" s="103" t="s">
        <v>740</v>
      </c>
      <c r="W44" s="103" t="s">
        <v>740</v>
      </c>
      <c r="X44" s="103" t="s">
        <v>740</v>
      </c>
      <c r="Y44" s="103" t="s">
        <v>740</v>
      </c>
      <c r="Z44" s="103" t="s">
        <v>740</v>
      </c>
      <c r="AA44" s="103" t="s">
        <v>740</v>
      </c>
      <c r="AB44" s="103" t="s">
        <v>740</v>
      </c>
      <c r="AC44" s="103" t="s">
        <v>740</v>
      </c>
      <c r="AD44" s="103" t="s">
        <v>740</v>
      </c>
      <c r="AE44" s="103" t="s">
        <v>740</v>
      </c>
      <c r="AF44" s="103" t="s">
        <v>740</v>
      </c>
      <c r="AG44" s="103" t="s">
        <v>740</v>
      </c>
      <c r="AH44" s="103" t="s">
        <v>740</v>
      </c>
      <c r="AI44" s="103" t="s">
        <v>740</v>
      </c>
      <c r="AJ44" s="103" t="s">
        <v>740</v>
      </c>
      <c r="AK44" s="103" t="s">
        <v>740</v>
      </c>
      <c r="AL44" s="103" t="s">
        <v>740</v>
      </c>
      <c r="AM44" s="103" t="s">
        <v>740</v>
      </c>
      <c r="AN44" s="103" t="s">
        <v>740</v>
      </c>
      <c r="AO44" s="103" t="s">
        <v>740</v>
      </c>
      <c r="AP44" s="103" t="s">
        <v>740</v>
      </c>
      <c r="AQ44" s="103" t="s">
        <v>740</v>
      </c>
      <c r="AR44" s="103" t="s">
        <v>740</v>
      </c>
      <c r="AS44" s="103" t="s">
        <v>740</v>
      </c>
      <c r="AT44" s="103" t="s">
        <v>740</v>
      </c>
      <c r="AU44" s="103" t="s">
        <v>740</v>
      </c>
      <c r="AV44" s="103" t="s">
        <v>740</v>
      </c>
      <c r="AW44" s="103" t="s">
        <v>740</v>
      </c>
      <c r="AX44" s="103" t="s">
        <v>740</v>
      </c>
      <c r="AY44" s="103" t="s">
        <v>740</v>
      </c>
      <c r="AZ44" s="103" t="s">
        <v>740</v>
      </c>
      <c r="BA44" s="103" t="s">
        <v>740</v>
      </c>
      <c r="BB44" s="103" t="s">
        <v>740</v>
      </c>
      <c r="BC44" s="103" t="s">
        <v>740</v>
      </c>
      <c r="BD44" s="103" t="s">
        <v>740</v>
      </c>
      <c r="BE44" s="103" t="s">
        <v>740</v>
      </c>
      <c r="BF44" s="103" t="s">
        <v>740</v>
      </c>
      <c r="BG44" s="103" t="s">
        <v>740</v>
      </c>
      <c r="BH44" s="103" t="s">
        <v>740</v>
      </c>
      <c r="BI44" s="103" t="s">
        <v>740</v>
      </c>
      <c r="BJ44" s="103" t="s">
        <v>740</v>
      </c>
      <c r="BK44" s="103" t="s">
        <v>740</v>
      </c>
      <c r="BL44" s="103" t="s">
        <v>740</v>
      </c>
      <c r="BM44" s="103" t="s">
        <v>740</v>
      </c>
      <c r="BN44" s="103" t="s">
        <v>740</v>
      </c>
      <c r="BO44" s="103" t="s">
        <v>740</v>
      </c>
      <c r="BP44" s="103" t="s">
        <v>740</v>
      </c>
      <c r="BQ44" s="103" t="s">
        <v>740</v>
      </c>
      <c r="BR44" s="103" t="s">
        <v>740</v>
      </c>
      <c r="BS44" s="103" t="s">
        <v>740</v>
      </c>
      <c r="BT44" s="103" t="s">
        <v>740</v>
      </c>
      <c r="BU44" s="103" t="s">
        <v>740</v>
      </c>
      <c r="BV44" s="103" t="s">
        <v>740</v>
      </c>
      <c r="BW44" s="103" t="s">
        <v>740</v>
      </c>
      <c r="BX44" s="103" t="s">
        <v>740</v>
      </c>
      <c r="BY44" s="103" t="s">
        <v>740</v>
      </c>
      <c r="BZ44" s="103" t="s">
        <v>740</v>
      </c>
      <c r="CA44" s="103" t="s">
        <v>740</v>
      </c>
      <c r="CB44" s="103" t="s">
        <v>740</v>
      </c>
      <c r="CC44" s="103" t="s">
        <v>740</v>
      </c>
      <c r="CD44" s="103" t="s">
        <v>740</v>
      </c>
      <c r="CE44" s="103" t="s">
        <v>740</v>
      </c>
      <c r="CF44" s="103" t="s">
        <v>740</v>
      </c>
      <c r="CG44" s="103" t="s">
        <v>740</v>
      </c>
      <c r="CH44" s="103" t="s">
        <v>740</v>
      </c>
      <c r="CI44" s="103" t="s">
        <v>740</v>
      </c>
      <c r="CJ44" s="103" t="s">
        <v>740</v>
      </c>
      <c r="CK44" s="103" t="s">
        <v>740</v>
      </c>
      <c r="CL44" s="103" t="s">
        <v>740</v>
      </c>
      <c r="CM44" s="103" t="s">
        <v>740</v>
      </c>
      <c r="CN44" s="103" t="s">
        <v>740</v>
      </c>
      <c r="CO44" s="103" t="s">
        <v>740</v>
      </c>
      <c r="CP44" s="103" t="s">
        <v>740</v>
      </c>
      <c r="CQ44" s="103" t="s">
        <v>740</v>
      </c>
      <c r="CR44" s="103" t="s">
        <v>740</v>
      </c>
      <c r="CS44" s="103" t="s">
        <v>740</v>
      </c>
      <c r="CT44" s="103" t="s">
        <v>740</v>
      </c>
      <c r="CU44" s="103" t="s">
        <v>740</v>
      </c>
      <c r="CV44" s="103" t="s">
        <v>740</v>
      </c>
      <c r="CW44" s="103" t="s">
        <v>740</v>
      </c>
      <c r="CX44" s="103" t="s">
        <v>740</v>
      </c>
      <c r="CY44" s="103" t="s">
        <v>740</v>
      </c>
      <c r="CZ44" s="103" t="s">
        <v>740</v>
      </c>
      <c r="DA44" s="103" t="s">
        <v>740</v>
      </c>
      <c r="DB44" s="103" t="s">
        <v>740</v>
      </c>
      <c r="DC44" s="103" t="s">
        <v>740</v>
      </c>
      <c r="DD44" s="103" t="s">
        <v>740</v>
      </c>
      <c r="DE44" s="103" t="s">
        <v>740</v>
      </c>
      <c r="DF44" s="103" t="s">
        <v>740</v>
      </c>
      <c r="DG44" s="103" t="s">
        <v>740</v>
      </c>
      <c r="DH44" s="103" t="s">
        <v>740</v>
      </c>
      <c r="DI44" s="103" t="s">
        <v>740</v>
      </c>
      <c r="DJ44" s="103" t="s">
        <v>740</v>
      </c>
      <c r="DK44" s="103" t="s">
        <v>740</v>
      </c>
      <c r="DL44" s="103" t="s">
        <v>740</v>
      </c>
      <c r="DM44" s="103" t="s">
        <v>740</v>
      </c>
      <c r="DN44" s="103" t="s">
        <v>740</v>
      </c>
      <c r="DO44" s="103" t="s">
        <v>740</v>
      </c>
      <c r="DP44" s="103" t="s">
        <v>740</v>
      </c>
      <c r="DQ44" s="103" t="s">
        <v>740</v>
      </c>
      <c r="DR44" s="103" t="s">
        <v>740</v>
      </c>
      <c r="DS44" s="103" t="s">
        <v>740</v>
      </c>
      <c r="DT44" s="103" t="s">
        <v>740</v>
      </c>
      <c r="DU44" s="103" t="s">
        <v>740</v>
      </c>
      <c r="DV44" s="103" t="s">
        <v>740</v>
      </c>
      <c r="DW44" s="103" t="s">
        <v>740</v>
      </c>
      <c r="DX44" s="103" t="s">
        <v>740</v>
      </c>
      <c r="DY44" s="103" t="s">
        <v>740</v>
      </c>
      <c r="DZ44" s="103" t="s">
        <v>740</v>
      </c>
      <c r="EA44" s="103" t="s">
        <v>740</v>
      </c>
      <c r="EB44" s="103" t="s">
        <v>740</v>
      </c>
      <c r="EC44" s="103" t="s">
        <v>740</v>
      </c>
      <c r="ED44" s="103" t="s">
        <v>740</v>
      </c>
      <c r="EE44" s="103" t="s">
        <v>740</v>
      </c>
      <c r="EF44" s="103" t="s">
        <v>740</v>
      </c>
      <c r="EG44" s="103" t="s">
        <v>740</v>
      </c>
      <c r="EH44" s="103" t="s">
        <v>740</v>
      </c>
      <c r="EI44" s="103" t="s">
        <v>740</v>
      </c>
      <c r="EJ44" s="103" t="s">
        <v>740</v>
      </c>
      <c r="EK44" s="103" t="s">
        <v>740</v>
      </c>
      <c r="EL44" s="103" t="s">
        <v>740</v>
      </c>
      <c r="EM44" s="103" t="s">
        <v>740</v>
      </c>
      <c r="EN44" s="103" t="s">
        <v>740</v>
      </c>
      <c r="EO44" s="103" t="s">
        <v>740</v>
      </c>
      <c r="EP44" s="103" t="s">
        <v>740</v>
      </c>
      <c r="EQ44" s="103" t="s">
        <v>740</v>
      </c>
      <c r="ER44" s="103" t="s">
        <v>740</v>
      </c>
      <c r="ES44" s="103" t="s">
        <v>740</v>
      </c>
      <c r="ET44" s="103" t="s">
        <v>740</v>
      </c>
      <c r="EU44" s="103" t="s">
        <v>740</v>
      </c>
      <c r="EV44" s="103" t="s">
        <v>740</v>
      </c>
      <c r="EW44" s="103" t="s">
        <v>740</v>
      </c>
      <c r="EX44" s="103" t="s">
        <v>740</v>
      </c>
      <c r="EY44" s="103" t="s">
        <v>740</v>
      </c>
      <c r="EZ44" s="103" t="s">
        <v>740</v>
      </c>
      <c r="FA44" s="103" t="s">
        <v>740</v>
      </c>
      <c r="FB44" s="103" t="s">
        <v>740</v>
      </c>
      <c r="FC44" s="103" t="s">
        <v>740</v>
      </c>
      <c r="FD44" s="103" t="s">
        <v>740</v>
      </c>
      <c r="FE44" s="103" t="s">
        <v>740</v>
      </c>
      <c r="FF44" s="103" t="s">
        <v>740</v>
      </c>
      <c r="FG44" s="103" t="s">
        <v>740</v>
      </c>
      <c r="FH44" s="103" t="s">
        <v>740</v>
      </c>
      <c r="FI44" s="103" t="s">
        <v>740</v>
      </c>
      <c r="FJ44" s="103" t="s">
        <v>740</v>
      </c>
      <c r="FK44" s="103" t="s">
        <v>740</v>
      </c>
      <c r="FL44" s="103" t="s">
        <v>740</v>
      </c>
      <c r="FM44" s="103" t="s">
        <v>740</v>
      </c>
      <c r="FN44" s="103" t="s">
        <v>740</v>
      </c>
      <c r="FO44" s="103" t="s">
        <v>740</v>
      </c>
      <c r="FP44" s="103" t="s">
        <v>740</v>
      </c>
      <c r="FQ44" s="103" t="s">
        <v>740</v>
      </c>
      <c r="FR44" s="103" t="s">
        <v>740</v>
      </c>
      <c r="FS44" s="103" t="s">
        <v>740</v>
      </c>
      <c r="FT44" s="103" t="s">
        <v>740</v>
      </c>
      <c r="FU44" s="103" t="s">
        <v>740</v>
      </c>
      <c r="FV44" s="103" t="s">
        <v>740</v>
      </c>
      <c r="FW44" s="103" t="s">
        <v>740</v>
      </c>
      <c r="FX44" s="103" t="s">
        <v>740</v>
      </c>
      <c r="FY44" s="103" t="s">
        <v>740</v>
      </c>
      <c r="FZ44" s="103" t="s">
        <v>740</v>
      </c>
      <c r="GA44" s="103" t="s">
        <v>740</v>
      </c>
      <c r="GB44" s="103" t="s">
        <v>740</v>
      </c>
      <c r="GC44" s="103" t="s">
        <v>740</v>
      </c>
      <c r="GD44" s="103" t="s">
        <v>740</v>
      </c>
      <c r="GE44" s="103" t="s">
        <v>740</v>
      </c>
      <c r="GF44" s="103" t="s">
        <v>740</v>
      </c>
      <c r="GG44" s="103" t="s">
        <v>740</v>
      </c>
      <c r="GH44" s="103" t="s">
        <v>740</v>
      </c>
      <c r="GI44" s="103" t="s">
        <v>740</v>
      </c>
      <c r="GJ44" s="103" t="s">
        <v>740</v>
      </c>
      <c r="GK44" s="103" t="s">
        <v>740</v>
      </c>
      <c r="GL44" s="103" t="s">
        <v>740</v>
      </c>
      <c r="GM44" s="103" t="s">
        <v>740</v>
      </c>
      <c r="GN44" s="103" t="s">
        <v>740</v>
      </c>
      <c r="GO44" s="103" t="s">
        <v>740</v>
      </c>
      <c r="GP44" s="103" t="s">
        <v>740</v>
      </c>
      <c r="GQ44" s="103" t="s">
        <v>740</v>
      </c>
      <c r="GR44" s="103" t="s">
        <v>740</v>
      </c>
      <c r="GS44" s="103" t="s">
        <v>740</v>
      </c>
      <c r="GT44" s="103" t="s">
        <v>740</v>
      </c>
      <c r="GU44" s="103" t="s">
        <v>740</v>
      </c>
      <c r="GV44" s="103" t="s">
        <v>740</v>
      </c>
      <c r="GW44" s="103" t="s">
        <v>740</v>
      </c>
      <c r="GX44" s="103" t="s">
        <v>740</v>
      </c>
      <c r="GY44" s="103" t="s">
        <v>740</v>
      </c>
      <c r="GZ44" s="103" t="s">
        <v>740</v>
      </c>
      <c r="HA44" s="103" t="s">
        <v>740</v>
      </c>
      <c r="HB44" s="103" t="s">
        <v>740</v>
      </c>
      <c r="HC44" s="103" t="s">
        <v>740</v>
      </c>
      <c r="HD44" s="103" t="s">
        <v>740</v>
      </c>
      <c r="HE44" s="103" t="s">
        <v>740</v>
      </c>
      <c r="HF44" s="103" t="s">
        <v>740</v>
      </c>
      <c r="HG44" s="103" t="s">
        <v>740</v>
      </c>
      <c r="HH44" s="103" t="s">
        <v>740</v>
      </c>
      <c r="HI44" s="103" t="s">
        <v>740</v>
      </c>
      <c r="HJ44" s="103" t="s">
        <v>740</v>
      </c>
      <c r="HK44" s="103" t="s">
        <v>740</v>
      </c>
      <c r="HL44" s="103" t="s">
        <v>740</v>
      </c>
      <c r="HM44" s="103" t="s">
        <v>740</v>
      </c>
    </row>
    <row r="45" spans="1:221" x14ac:dyDescent="0.35">
      <c r="A45" s="70" t="s">
        <v>144</v>
      </c>
      <c r="B45" s="70" t="s">
        <v>5777</v>
      </c>
      <c r="C45" s="70" t="s">
        <v>715</v>
      </c>
      <c r="D45" s="70" t="s">
        <v>143</v>
      </c>
      <c r="E45" s="70" t="s">
        <v>6442</v>
      </c>
      <c r="F45" s="70" t="s">
        <v>828</v>
      </c>
      <c r="G45" s="70" t="s">
        <v>5778</v>
      </c>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103"/>
      <c r="EE45" s="103"/>
      <c r="EF45" s="103"/>
      <c r="EG45" s="103"/>
      <c r="EH45" s="103"/>
      <c r="EI45" s="103"/>
      <c r="EJ45" s="103"/>
      <c r="EK45" s="103"/>
      <c r="EL45" s="103"/>
      <c r="EM45" s="103"/>
      <c r="EN45" s="103"/>
      <c r="EO45" s="103"/>
      <c r="EP45" s="103"/>
      <c r="EQ45" s="103"/>
      <c r="ER45" s="103"/>
      <c r="ES45" s="103"/>
      <c r="ET45" s="103"/>
      <c r="EU45" s="103"/>
      <c r="EV45" s="103"/>
      <c r="EW45" s="103"/>
      <c r="EX45" s="103"/>
      <c r="EY45" s="103"/>
      <c r="EZ45" s="103"/>
      <c r="FA45" s="103"/>
      <c r="FB45" s="103"/>
      <c r="FC45" s="103"/>
      <c r="FD45" s="103"/>
      <c r="FE45" s="103"/>
      <c r="FF45" s="103"/>
      <c r="FG45" s="103"/>
      <c r="FH45" s="103"/>
      <c r="FI45" s="103"/>
      <c r="FJ45" s="103"/>
      <c r="FK45" s="103"/>
      <c r="FL45" s="103"/>
      <c r="FM45" s="103"/>
      <c r="FN45" s="103"/>
      <c r="FO45" s="103"/>
      <c r="FP45" s="103"/>
      <c r="FQ45" s="103"/>
      <c r="FR45" s="103"/>
      <c r="FS45" s="103"/>
      <c r="FT45" s="103"/>
      <c r="FU45" s="103"/>
      <c r="FV45" s="103"/>
      <c r="FW45" s="103"/>
      <c r="FX45" s="103"/>
      <c r="FY45" s="103"/>
      <c r="FZ45" s="103"/>
      <c r="GA45" s="103"/>
      <c r="GB45" s="103"/>
      <c r="GC45" s="103"/>
      <c r="GD45" s="103"/>
      <c r="GE45" s="103"/>
      <c r="GF45" s="103"/>
      <c r="GG45" s="103"/>
      <c r="GH45" s="103"/>
      <c r="GI45" s="103"/>
      <c r="GJ45" s="103"/>
      <c r="GK45" s="103"/>
      <c r="GL45" s="103"/>
      <c r="GM45" s="103"/>
      <c r="GN45" s="103"/>
      <c r="GO45" s="103"/>
      <c r="GP45" s="103"/>
      <c r="GQ45" s="103"/>
      <c r="GR45" s="103"/>
      <c r="GS45" s="103"/>
      <c r="GT45" s="103"/>
      <c r="GU45" s="103"/>
      <c r="GV45" s="103"/>
      <c r="GW45" s="103"/>
      <c r="GX45" s="103"/>
      <c r="GY45" s="103"/>
      <c r="GZ45" s="103"/>
      <c r="HA45" s="103"/>
      <c r="HB45" s="103"/>
      <c r="HC45" s="103"/>
      <c r="HD45" s="103"/>
      <c r="HE45" s="103"/>
      <c r="HF45" s="103"/>
      <c r="HG45" s="103"/>
      <c r="HH45" s="103"/>
      <c r="HI45" s="103"/>
      <c r="HJ45" s="103"/>
      <c r="HK45" s="103"/>
      <c r="HL45" s="103"/>
      <c r="HM45" s="103"/>
    </row>
    <row r="46" spans="1:221" x14ac:dyDescent="0.35">
      <c r="A46" s="269" t="s">
        <v>144</v>
      </c>
      <c r="B46" s="269" t="s">
        <v>5779</v>
      </c>
      <c r="C46" s="269" t="s">
        <v>5780</v>
      </c>
      <c r="D46" s="269" t="s">
        <v>143</v>
      </c>
      <c r="E46" s="269" t="s">
        <v>6442</v>
      </c>
      <c r="F46" s="269" t="s">
        <v>783</v>
      </c>
      <c r="G46" s="269" t="s">
        <v>5779</v>
      </c>
      <c r="L46" s="104" t="s">
        <v>669</v>
      </c>
      <c r="M46" s="104" t="s">
        <v>669</v>
      </c>
      <c r="N46" s="104" t="s">
        <v>669</v>
      </c>
      <c r="O46" s="104" t="s">
        <v>669</v>
      </c>
      <c r="P46" s="104" t="s">
        <v>669</v>
      </c>
      <c r="Q46" s="104" t="s">
        <v>669</v>
      </c>
      <c r="R46" s="104" t="s">
        <v>669</v>
      </c>
      <c r="S46" s="104" t="s">
        <v>669</v>
      </c>
      <c r="T46" s="104" t="s">
        <v>669</v>
      </c>
      <c r="U46" s="104" t="s">
        <v>669</v>
      </c>
      <c r="V46" s="104" t="s">
        <v>669</v>
      </c>
      <c r="W46" s="104" t="s">
        <v>669</v>
      </c>
      <c r="X46" s="104" t="s">
        <v>669</v>
      </c>
      <c r="Y46" s="104" t="s">
        <v>669</v>
      </c>
      <c r="Z46" s="104" t="s">
        <v>669</v>
      </c>
      <c r="AA46" s="104" t="s">
        <v>669</v>
      </c>
      <c r="AB46" s="104" t="s">
        <v>669</v>
      </c>
      <c r="AC46" s="104" t="s">
        <v>669</v>
      </c>
      <c r="AD46" s="104" t="s">
        <v>669</v>
      </c>
      <c r="AE46" s="104" t="s">
        <v>669</v>
      </c>
      <c r="AF46" s="104" t="s">
        <v>669</v>
      </c>
      <c r="AG46" s="104" t="s">
        <v>669</v>
      </c>
      <c r="AH46" s="104" t="s">
        <v>669</v>
      </c>
      <c r="AI46" s="104" t="s">
        <v>669</v>
      </c>
      <c r="AJ46" s="104" t="s">
        <v>669</v>
      </c>
      <c r="AK46" s="104" t="s">
        <v>669</v>
      </c>
      <c r="AL46" s="104" t="s">
        <v>669</v>
      </c>
      <c r="AM46" s="104" t="s">
        <v>669</v>
      </c>
      <c r="AN46" s="104" t="s">
        <v>669</v>
      </c>
      <c r="AO46" s="104" t="s">
        <v>669</v>
      </c>
      <c r="AP46" s="104" t="s">
        <v>669</v>
      </c>
      <c r="AQ46" s="104" t="s">
        <v>669</v>
      </c>
      <c r="AR46" s="104" t="s">
        <v>669</v>
      </c>
      <c r="AS46" s="104" t="s">
        <v>669</v>
      </c>
      <c r="AT46" s="104" t="s">
        <v>669</v>
      </c>
      <c r="AU46" s="104" t="s">
        <v>669</v>
      </c>
      <c r="AV46" s="104" t="s">
        <v>669</v>
      </c>
      <c r="AW46" s="104" t="s">
        <v>669</v>
      </c>
      <c r="AX46" s="104" t="s">
        <v>669</v>
      </c>
      <c r="AY46" s="104" t="s">
        <v>669</v>
      </c>
      <c r="AZ46" s="104" t="s">
        <v>669</v>
      </c>
      <c r="BA46" s="104" t="s">
        <v>669</v>
      </c>
      <c r="BB46" s="104" t="s">
        <v>669</v>
      </c>
      <c r="BC46" s="104" t="s">
        <v>669</v>
      </c>
      <c r="BD46" s="104" t="s">
        <v>669</v>
      </c>
      <c r="BE46" s="104" t="s">
        <v>669</v>
      </c>
      <c r="BF46" s="104" t="s">
        <v>669</v>
      </c>
      <c r="BG46" s="104" t="s">
        <v>669</v>
      </c>
      <c r="BH46" s="104" t="s">
        <v>669</v>
      </c>
      <c r="BI46" s="104" t="s">
        <v>669</v>
      </c>
      <c r="BJ46" s="104" t="s">
        <v>669</v>
      </c>
      <c r="BK46" s="104" t="s">
        <v>669</v>
      </c>
      <c r="BL46" s="104" t="s">
        <v>669</v>
      </c>
      <c r="BM46" s="104" t="s">
        <v>669</v>
      </c>
      <c r="BN46" s="104" t="s">
        <v>669</v>
      </c>
      <c r="BO46" s="104" t="s">
        <v>669</v>
      </c>
      <c r="BP46" s="104" t="s">
        <v>669</v>
      </c>
      <c r="BQ46" s="104" t="s">
        <v>669</v>
      </c>
      <c r="BR46" s="104" t="s">
        <v>669</v>
      </c>
      <c r="BS46" s="104" t="s">
        <v>669</v>
      </c>
      <c r="BT46" s="104" t="s">
        <v>669</v>
      </c>
      <c r="BU46" s="104" t="s">
        <v>669</v>
      </c>
      <c r="BV46" s="104" t="s">
        <v>669</v>
      </c>
      <c r="BW46" s="104" t="s">
        <v>669</v>
      </c>
      <c r="BX46" s="104" t="s">
        <v>669</v>
      </c>
      <c r="BY46" s="104" t="s">
        <v>669</v>
      </c>
      <c r="BZ46" s="104" t="s">
        <v>669</v>
      </c>
      <c r="CA46" s="104" t="s">
        <v>669</v>
      </c>
      <c r="CB46" s="104" t="s">
        <v>669</v>
      </c>
      <c r="CC46" s="104" t="s">
        <v>669</v>
      </c>
      <c r="CD46" s="104" t="s">
        <v>669</v>
      </c>
      <c r="CE46" s="104" t="s">
        <v>669</v>
      </c>
      <c r="CF46" s="104" t="s">
        <v>669</v>
      </c>
      <c r="CG46" s="104" t="s">
        <v>669</v>
      </c>
      <c r="CH46" s="104" t="s">
        <v>669</v>
      </c>
      <c r="CI46" s="104" t="s">
        <v>669</v>
      </c>
      <c r="CJ46" s="104" t="s">
        <v>669</v>
      </c>
      <c r="CK46" s="104" t="s">
        <v>669</v>
      </c>
      <c r="CL46" s="104" t="s">
        <v>669</v>
      </c>
      <c r="CM46" s="104" t="s">
        <v>669</v>
      </c>
      <c r="CN46" s="104" t="s">
        <v>669</v>
      </c>
      <c r="CO46" s="104" t="s">
        <v>669</v>
      </c>
      <c r="CP46" s="104" t="s">
        <v>669</v>
      </c>
      <c r="CQ46" s="104" t="s">
        <v>669</v>
      </c>
      <c r="CR46" s="104" t="s">
        <v>669</v>
      </c>
      <c r="CS46" s="104" t="s">
        <v>669</v>
      </c>
      <c r="CT46" s="104" t="s">
        <v>669</v>
      </c>
      <c r="CU46" s="104" t="s">
        <v>669</v>
      </c>
      <c r="CV46" s="104" t="s">
        <v>669</v>
      </c>
      <c r="CW46" s="104" t="s">
        <v>669</v>
      </c>
      <c r="CX46" s="104" t="s">
        <v>669</v>
      </c>
      <c r="CY46" s="104" t="s">
        <v>669</v>
      </c>
      <c r="CZ46" s="104" t="s">
        <v>669</v>
      </c>
      <c r="DA46" s="104" t="s">
        <v>669</v>
      </c>
      <c r="DB46" s="104" t="s">
        <v>669</v>
      </c>
      <c r="DC46" s="104" t="s">
        <v>669</v>
      </c>
      <c r="DD46" s="104" t="s">
        <v>669</v>
      </c>
      <c r="DE46" s="104" t="s">
        <v>669</v>
      </c>
      <c r="DF46" s="104" t="s">
        <v>669</v>
      </c>
      <c r="DG46" s="104" t="s">
        <v>669</v>
      </c>
      <c r="DH46" s="104" t="s">
        <v>669</v>
      </c>
      <c r="DI46" s="104" t="s">
        <v>669</v>
      </c>
      <c r="DJ46" s="104" t="s">
        <v>669</v>
      </c>
      <c r="DK46" s="104" t="s">
        <v>669</v>
      </c>
      <c r="DL46" s="104" t="s">
        <v>669</v>
      </c>
      <c r="DM46" s="104" t="s">
        <v>669</v>
      </c>
      <c r="DN46" s="104" t="s">
        <v>669</v>
      </c>
      <c r="DO46" s="104" t="s">
        <v>669</v>
      </c>
      <c r="DP46" s="104" t="s">
        <v>669</v>
      </c>
      <c r="DQ46" s="104" t="s">
        <v>669</v>
      </c>
      <c r="DR46" s="104" t="s">
        <v>669</v>
      </c>
      <c r="DS46" s="104" t="s">
        <v>669</v>
      </c>
      <c r="DT46" s="104" t="s">
        <v>669</v>
      </c>
      <c r="DU46" s="104" t="s">
        <v>669</v>
      </c>
      <c r="DV46" s="104" t="s">
        <v>669</v>
      </c>
      <c r="DW46" s="104" t="s">
        <v>669</v>
      </c>
      <c r="DX46" s="104" t="s">
        <v>669</v>
      </c>
      <c r="DY46" s="104" t="s">
        <v>669</v>
      </c>
      <c r="DZ46" s="104" t="s">
        <v>669</v>
      </c>
      <c r="EA46" s="104" t="s">
        <v>669</v>
      </c>
      <c r="EB46" s="104" t="s">
        <v>669</v>
      </c>
      <c r="EC46" s="104" t="s">
        <v>669</v>
      </c>
      <c r="ED46" s="104" t="s">
        <v>669</v>
      </c>
      <c r="EE46" s="104" t="s">
        <v>669</v>
      </c>
      <c r="EF46" s="104" t="s">
        <v>669</v>
      </c>
      <c r="EG46" s="104" t="s">
        <v>669</v>
      </c>
      <c r="EH46" s="104" t="s">
        <v>669</v>
      </c>
      <c r="EI46" s="104" t="s">
        <v>669</v>
      </c>
      <c r="EJ46" s="104" t="s">
        <v>669</v>
      </c>
      <c r="EK46" s="104" t="s">
        <v>669</v>
      </c>
      <c r="EL46" s="104" t="s">
        <v>669</v>
      </c>
      <c r="EM46" s="104" t="s">
        <v>669</v>
      </c>
      <c r="EN46" s="104" t="s">
        <v>669</v>
      </c>
      <c r="EO46" s="104" t="s">
        <v>669</v>
      </c>
      <c r="EP46" s="104" t="s">
        <v>669</v>
      </c>
      <c r="EQ46" s="104" t="s">
        <v>669</v>
      </c>
      <c r="ER46" s="104" t="s">
        <v>669</v>
      </c>
      <c r="ES46" s="104" t="s">
        <v>669</v>
      </c>
      <c r="ET46" s="104" t="s">
        <v>669</v>
      </c>
      <c r="EU46" s="104" t="s">
        <v>669</v>
      </c>
      <c r="EV46" s="104" t="s">
        <v>669</v>
      </c>
      <c r="EW46" s="104" t="s">
        <v>669</v>
      </c>
      <c r="EX46" s="104" t="s">
        <v>669</v>
      </c>
      <c r="EY46" s="104" t="s">
        <v>669</v>
      </c>
      <c r="EZ46" s="104" t="s">
        <v>669</v>
      </c>
      <c r="FA46" s="104" t="s">
        <v>669</v>
      </c>
      <c r="FB46" s="104" t="s">
        <v>669</v>
      </c>
      <c r="FC46" s="104" t="s">
        <v>669</v>
      </c>
      <c r="FD46" s="104" t="s">
        <v>669</v>
      </c>
      <c r="FE46" s="104" t="s">
        <v>669</v>
      </c>
      <c r="FF46" s="104" t="s">
        <v>669</v>
      </c>
      <c r="FG46" s="104" t="s">
        <v>669</v>
      </c>
      <c r="FH46" s="104" t="s">
        <v>669</v>
      </c>
      <c r="FI46" s="104" t="s">
        <v>669</v>
      </c>
      <c r="FJ46" s="104" t="s">
        <v>669</v>
      </c>
      <c r="FK46" s="104" t="s">
        <v>669</v>
      </c>
      <c r="FL46" s="104" t="s">
        <v>669</v>
      </c>
      <c r="FM46" s="104" t="s">
        <v>669</v>
      </c>
      <c r="FN46" s="104" t="s">
        <v>669</v>
      </c>
      <c r="FO46" s="104" t="s">
        <v>669</v>
      </c>
      <c r="FP46" s="104" t="s">
        <v>669</v>
      </c>
      <c r="FQ46" s="104" t="s">
        <v>669</v>
      </c>
      <c r="FR46" s="104" t="s">
        <v>669</v>
      </c>
      <c r="FS46" s="104" t="s">
        <v>669</v>
      </c>
      <c r="FT46" s="104" t="s">
        <v>669</v>
      </c>
      <c r="FU46" s="104" t="s">
        <v>669</v>
      </c>
      <c r="FV46" s="104" t="s">
        <v>669</v>
      </c>
      <c r="FW46" s="104" t="s">
        <v>669</v>
      </c>
      <c r="FX46" s="104" t="s">
        <v>669</v>
      </c>
      <c r="FY46" s="104" t="s">
        <v>669</v>
      </c>
      <c r="FZ46" s="104" t="s">
        <v>669</v>
      </c>
      <c r="GA46" s="104" t="s">
        <v>669</v>
      </c>
      <c r="GB46" s="104" t="s">
        <v>669</v>
      </c>
      <c r="GC46" s="104" t="s">
        <v>669</v>
      </c>
      <c r="GD46" s="104" t="s">
        <v>669</v>
      </c>
      <c r="GE46" s="104" t="s">
        <v>669</v>
      </c>
      <c r="GF46" s="104" t="s">
        <v>669</v>
      </c>
      <c r="GG46" s="104" t="s">
        <v>669</v>
      </c>
      <c r="GH46" s="104" t="s">
        <v>669</v>
      </c>
      <c r="GI46" s="104" t="s">
        <v>669</v>
      </c>
      <c r="GJ46" s="104" t="s">
        <v>669</v>
      </c>
      <c r="GK46" s="104" t="s">
        <v>669</v>
      </c>
      <c r="GL46" s="104" t="s">
        <v>669</v>
      </c>
      <c r="GM46" s="104" t="s">
        <v>669</v>
      </c>
      <c r="GN46" s="104" t="s">
        <v>669</v>
      </c>
      <c r="GO46" s="104" t="s">
        <v>669</v>
      </c>
      <c r="GP46" s="104" t="s">
        <v>669</v>
      </c>
      <c r="GQ46" s="104" t="s">
        <v>669</v>
      </c>
      <c r="GR46" s="104" t="s">
        <v>669</v>
      </c>
      <c r="GS46" s="104" t="s">
        <v>669</v>
      </c>
      <c r="GT46" s="104" t="s">
        <v>669</v>
      </c>
      <c r="GU46" s="104" t="s">
        <v>669</v>
      </c>
      <c r="GV46" s="104" t="s">
        <v>669</v>
      </c>
      <c r="GW46" s="104" t="s">
        <v>669</v>
      </c>
      <c r="GX46" s="104" t="s">
        <v>669</v>
      </c>
      <c r="GY46" s="104" t="s">
        <v>669</v>
      </c>
      <c r="GZ46" s="104" t="s">
        <v>669</v>
      </c>
      <c r="HA46" s="104" t="s">
        <v>669</v>
      </c>
      <c r="HB46" s="104" t="s">
        <v>669</v>
      </c>
      <c r="HC46" s="104" t="s">
        <v>669</v>
      </c>
      <c r="HD46" s="104" t="s">
        <v>669</v>
      </c>
      <c r="HE46" s="104" t="s">
        <v>669</v>
      </c>
      <c r="HF46" s="104" t="s">
        <v>669</v>
      </c>
      <c r="HG46" s="104" t="s">
        <v>669</v>
      </c>
      <c r="HH46" s="104" t="s">
        <v>669</v>
      </c>
      <c r="HI46" s="104" t="s">
        <v>669</v>
      </c>
      <c r="HJ46" s="104" t="s">
        <v>669</v>
      </c>
      <c r="HK46" s="104" t="s">
        <v>669</v>
      </c>
      <c r="HL46" s="104" t="s">
        <v>669</v>
      </c>
      <c r="HM46" s="104" t="s">
        <v>669</v>
      </c>
    </row>
    <row r="47" spans="1:221" x14ac:dyDescent="0.35">
      <c r="A47" s="70" t="s">
        <v>144</v>
      </c>
      <c r="B47" s="70" t="s">
        <v>6180</v>
      </c>
      <c r="C47" s="70" t="s">
        <v>8145</v>
      </c>
      <c r="D47" s="70" t="s">
        <v>143</v>
      </c>
      <c r="E47" s="70" t="s">
        <v>6442</v>
      </c>
      <c r="F47" s="70" t="s">
        <v>6181</v>
      </c>
      <c r="G47" s="70" t="s">
        <v>6180</v>
      </c>
      <c r="L47" s="104"/>
      <c r="M47" s="104"/>
      <c r="N47" s="104"/>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4"/>
      <c r="AM47" s="104"/>
      <c r="AN47" s="104"/>
      <c r="AO47" s="104"/>
      <c r="AP47" s="104"/>
      <c r="AQ47" s="104"/>
      <c r="AR47" s="104"/>
      <c r="AS47" s="104"/>
      <c r="AT47" s="104"/>
      <c r="AU47" s="104"/>
      <c r="AV47" s="104"/>
      <c r="AW47" s="104"/>
      <c r="AX47" s="104"/>
      <c r="AY47" s="104"/>
      <c r="AZ47" s="104"/>
      <c r="BA47" s="104"/>
      <c r="BB47" s="104"/>
      <c r="BC47" s="104"/>
      <c r="BD47" s="104"/>
      <c r="BE47" s="104"/>
      <c r="BF47" s="104"/>
      <c r="BG47" s="104"/>
      <c r="BH47" s="104"/>
      <c r="BI47" s="104"/>
      <c r="BJ47" s="104"/>
      <c r="BK47" s="104"/>
      <c r="BL47" s="104"/>
      <c r="BM47" s="104"/>
      <c r="BN47" s="104"/>
      <c r="BO47" s="104"/>
      <c r="BP47" s="104"/>
      <c r="BQ47" s="104"/>
      <c r="BR47" s="104"/>
      <c r="BS47" s="104"/>
      <c r="BT47" s="104"/>
      <c r="BU47" s="104"/>
      <c r="BV47" s="104"/>
      <c r="BW47" s="104"/>
      <c r="BX47" s="104"/>
      <c r="BY47" s="104"/>
      <c r="BZ47" s="104"/>
      <c r="CA47" s="104"/>
      <c r="CB47" s="104"/>
      <c r="CC47" s="104"/>
      <c r="CD47" s="104"/>
      <c r="CE47" s="104"/>
      <c r="CF47" s="104"/>
      <c r="CG47" s="104"/>
      <c r="CH47" s="104"/>
      <c r="CI47" s="104"/>
      <c r="CJ47" s="104"/>
      <c r="CK47" s="104"/>
      <c r="CL47" s="104"/>
      <c r="CM47" s="104"/>
      <c r="CN47" s="104"/>
      <c r="CO47" s="104"/>
      <c r="CP47" s="104"/>
      <c r="CQ47" s="104"/>
      <c r="CR47" s="104"/>
      <c r="CS47" s="104"/>
      <c r="CT47" s="104"/>
      <c r="CU47" s="104"/>
      <c r="CV47" s="104"/>
      <c r="CW47" s="104"/>
      <c r="CX47" s="104"/>
      <c r="CY47" s="104"/>
      <c r="CZ47" s="104"/>
      <c r="DA47" s="104"/>
      <c r="DB47" s="104"/>
      <c r="DC47" s="104"/>
      <c r="DD47" s="104"/>
      <c r="DE47" s="104"/>
      <c r="DF47" s="104"/>
      <c r="DG47" s="104"/>
      <c r="DH47" s="104"/>
      <c r="DI47" s="104"/>
      <c r="DJ47" s="104"/>
      <c r="DK47" s="104"/>
      <c r="DL47" s="104"/>
      <c r="DM47" s="104"/>
      <c r="DN47" s="104"/>
      <c r="DO47" s="104"/>
      <c r="DP47" s="104"/>
      <c r="DQ47" s="104"/>
      <c r="DR47" s="104"/>
      <c r="DS47" s="104"/>
      <c r="DT47" s="104"/>
      <c r="DU47" s="104"/>
      <c r="DV47" s="104"/>
      <c r="DW47" s="104"/>
      <c r="DX47" s="104"/>
      <c r="DY47" s="104"/>
      <c r="DZ47" s="104"/>
      <c r="EA47" s="104"/>
      <c r="EB47" s="104"/>
      <c r="EC47" s="104"/>
      <c r="ED47" s="104"/>
      <c r="EE47" s="104"/>
      <c r="EF47" s="104"/>
      <c r="EG47" s="104"/>
      <c r="EH47" s="104"/>
      <c r="EI47" s="104"/>
      <c r="EJ47" s="104"/>
      <c r="EK47" s="104"/>
      <c r="EL47" s="104"/>
      <c r="EM47" s="104"/>
      <c r="EN47" s="104"/>
      <c r="EO47" s="104"/>
      <c r="EP47" s="104"/>
      <c r="EQ47" s="104"/>
      <c r="ER47" s="104"/>
      <c r="ES47" s="104"/>
      <c r="ET47" s="104"/>
      <c r="EU47" s="104"/>
      <c r="EV47" s="104"/>
      <c r="EW47" s="104"/>
      <c r="EX47" s="104"/>
      <c r="EY47" s="104"/>
      <c r="EZ47" s="104"/>
      <c r="FA47" s="104"/>
      <c r="FB47" s="104"/>
      <c r="FC47" s="104"/>
      <c r="FD47" s="104"/>
      <c r="FE47" s="104"/>
      <c r="FF47" s="104"/>
      <c r="FG47" s="104"/>
      <c r="FH47" s="104"/>
      <c r="FI47" s="104"/>
      <c r="FJ47" s="104"/>
      <c r="FK47" s="104"/>
      <c r="FL47" s="104"/>
      <c r="FM47" s="104"/>
      <c r="FN47" s="104"/>
      <c r="FO47" s="104"/>
      <c r="FP47" s="104"/>
      <c r="FQ47" s="104"/>
      <c r="FR47" s="104"/>
      <c r="FS47" s="104"/>
      <c r="FT47" s="104"/>
      <c r="FU47" s="104"/>
      <c r="FV47" s="104"/>
      <c r="FW47" s="104"/>
      <c r="FX47" s="104"/>
      <c r="FY47" s="104"/>
      <c r="FZ47" s="104"/>
      <c r="GA47" s="104"/>
      <c r="GB47" s="104"/>
      <c r="GC47" s="104"/>
      <c r="GD47" s="104"/>
      <c r="GE47" s="104"/>
      <c r="GF47" s="104"/>
      <c r="GG47" s="104"/>
      <c r="GH47" s="104"/>
      <c r="GI47" s="104"/>
      <c r="GJ47" s="104"/>
      <c r="GK47" s="104"/>
      <c r="GL47" s="104"/>
      <c r="GM47" s="104"/>
      <c r="GN47" s="104"/>
      <c r="GO47" s="104"/>
      <c r="GP47" s="104"/>
      <c r="GQ47" s="104"/>
      <c r="GR47" s="104"/>
      <c r="GS47" s="104"/>
      <c r="GT47" s="104"/>
      <c r="GU47" s="104"/>
      <c r="GV47" s="104"/>
      <c r="GW47" s="104"/>
      <c r="GX47" s="104"/>
      <c r="GY47" s="104"/>
      <c r="GZ47" s="104"/>
      <c r="HA47" s="104"/>
      <c r="HB47" s="104"/>
      <c r="HC47" s="104"/>
      <c r="HD47" s="104"/>
      <c r="HE47" s="104"/>
      <c r="HF47" s="104"/>
      <c r="HG47" s="104"/>
      <c r="HH47" s="104"/>
      <c r="HI47" s="104"/>
      <c r="HJ47" s="104"/>
      <c r="HK47" s="104"/>
      <c r="HL47" s="104"/>
      <c r="HM47" s="104"/>
    </row>
    <row r="48" spans="1:221" x14ac:dyDescent="0.35">
      <c r="A48" s="269" t="s">
        <v>147</v>
      </c>
      <c r="B48" s="269" t="s">
        <v>3397</v>
      </c>
      <c r="C48" s="269" t="s">
        <v>716</v>
      </c>
      <c r="D48" s="269" t="s">
        <v>146</v>
      </c>
      <c r="E48" s="269" t="s">
        <v>6446</v>
      </c>
      <c r="F48" s="269" t="s">
        <v>4376</v>
      </c>
      <c r="G48" s="269" t="s">
        <v>5484</v>
      </c>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104"/>
      <c r="AQ48" s="104"/>
      <c r="AR48" s="104"/>
      <c r="AS48" s="104"/>
      <c r="AT48" s="104"/>
      <c r="AU48" s="104"/>
      <c r="AV48" s="104"/>
      <c r="AW48" s="104"/>
      <c r="AX48" s="104"/>
      <c r="AY48" s="104"/>
      <c r="AZ48" s="104"/>
      <c r="BA48" s="104"/>
      <c r="BB48" s="104"/>
      <c r="BC48" s="104"/>
      <c r="BD48" s="104"/>
      <c r="BE48" s="104"/>
      <c r="BF48" s="104"/>
      <c r="BG48" s="104"/>
      <c r="BH48" s="104"/>
      <c r="BI48" s="104"/>
      <c r="BJ48" s="104"/>
      <c r="BK48" s="104"/>
      <c r="BL48" s="104"/>
      <c r="BM48" s="104"/>
      <c r="BN48" s="104"/>
      <c r="BO48" s="104"/>
      <c r="BP48" s="104"/>
      <c r="BQ48" s="104"/>
      <c r="BR48" s="104"/>
      <c r="BS48" s="104"/>
      <c r="BT48" s="104"/>
      <c r="BU48" s="104"/>
      <c r="BV48" s="104"/>
      <c r="BW48" s="104"/>
      <c r="BX48" s="104"/>
      <c r="BY48" s="104"/>
      <c r="BZ48" s="104"/>
      <c r="CA48" s="104"/>
      <c r="CB48" s="104"/>
      <c r="CC48" s="104"/>
      <c r="CD48" s="104"/>
      <c r="CE48" s="104"/>
      <c r="CF48" s="104"/>
      <c r="CG48" s="104"/>
      <c r="CH48" s="104"/>
      <c r="CI48" s="104"/>
      <c r="CJ48" s="104"/>
      <c r="CK48" s="104"/>
      <c r="CL48" s="104"/>
      <c r="CM48" s="104"/>
      <c r="CN48" s="104"/>
      <c r="CO48" s="104"/>
      <c r="CP48" s="104"/>
      <c r="CQ48" s="104"/>
      <c r="CR48" s="104"/>
      <c r="CS48" s="104"/>
      <c r="CT48" s="104"/>
      <c r="CU48" s="104"/>
      <c r="CV48" s="104"/>
      <c r="CW48" s="104"/>
      <c r="CX48" s="104"/>
      <c r="CY48" s="104"/>
      <c r="CZ48" s="104"/>
      <c r="DA48" s="104"/>
      <c r="DB48" s="104"/>
      <c r="DC48" s="104"/>
      <c r="DD48" s="104"/>
      <c r="DE48" s="104"/>
      <c r="DF48" s="104"/>
      <c r="DG48" s="104"/>
      <c r="DH48" s="104"/>
      <c r="DI48" s="104"/>
      <c r="DJ48" s="104"/>
      <c r="DK48" s="104"/>
      <c r="DL48" s="104"/>
      <c r="DM48" s="104"/>
      <c r="DN48" s="104"/>
      <c r="DO48" s="104"/>
      <c r="DP48" s="104"/>
      <c r="DQ48" s="104"/>
      <c r="DR48" s="104"/>
      <c r="DS48" s="104"/>
      <c r="DT48" s="104"/>
      <c r="DU48" s="104"/>
      <c r="DV48" s="104"/>
      <c r="DW48" s="104"/>
      <c r="DX48" s="104"/>
      <c r="DY48" s="104"/>
      <c r="DZ48" s="104"/>
      <c r="EA48" s="104"/>
      <c r="EB48" s="104"/>
      <c r="EC48" s="104"/>
      <c r="ED48" s="104"/>
      <c r="EE48" s="104"/>
      <c r="EF48" s="104"/>
      <c r="EG48" s="104"/>
      <c r="EH48" s="104"/>
      <c r="EI48" s="104"/>
      <c r="EJ48" s="104"/>
      <c r="EK48" s="104"/>
      <c r="EL48" s="104"/>
      <c r="EM48" s="104"/>
      <c r="EN48" s="104"/>
      <c r="EO48" s="104"/>
      <c r="EP48" s="104"/>
      <c r="EQ48" s="104"/>
      <c r="ER48" s="104"/>
      <c r="ES48" s="104"/>
      <c r="ET48" s="104"/>
      <c r="EU48" s="104"/>
      <c r="EV48" s="104"/>
      <c r="EW48" s="104"/>
      <c r="EX48" s="104"/>
      <c r="EY48" s="104"/>
      <c r="EZ48" s="104"/>
      <c r="FA48" s="104"/>
      <c r="FB48" s="104"/>
      <c r="FC48" s="104"/>
      <c r="FD48" s="104"/>
      <c r="FE48" s="104"/>
      <c r="FF48" s="104"/>
      <c r="FG48" s="104"/>
      <c r="FH48" s="104"/>
      <c r="FI48" s="104"/>
      <c r="FJ48" s="104"/>
      <c r="FK48" s="104"/>
      <c r="FL48" s="104"/>
      <c r="FM48" s="104"/>
      <c r="FN48" s="104"/>
      <c r="FO48" s="104"/>
      <c r="FP48" s="104"/>
      <c r="FQ48" s="104"/>
      <c r="FR48" s="104"/>
      <c r="FS48" s="104"/>
      <c r="FT48" s="104"/>
      <c r="FU48" s="104"/>
      <c r="FV48" s="104"/>
      <c r="FW48" s="104"/>
      <c r="FX48" s="104"/>
      <c r="FY48" s="104"/>
      <c r="FZ48" s="104"/>
      <c r="GA48" s="104"/>
      <c r="GB48" s="104"/>
      <c r="GC48" s="104"/>
      <c r="GD48" s="104"/>
      <c r="GE48" s="104"/>
      <c r="GF48" s="104"/>
      <c r="GG48" s="104"/>
      <c r="GH48" s="104"/>
      <c r="GI48" s="104"/>
      <c r="GJ48" s="104"/>
      <c r="GK48" s="104"/>
      <c r="GL48" s="104"/>
      <c r="GM48" s="104"/>
      <c r="GN48" s="104"/>
      <c r="GO48" s="104"/>
      <c r="GP48" s="104"/>
      <c r="GQ48" s="104"/>
      <c r="GR48" s="104"/>
      <c r="GS48" s="104"/>
      <c r="GT48" s="104"/>
      <c r="GU48" s="104"/>
      <c r="GV48" s="104"/>
      <c r="GW48" s="104"/>
      <c r="GX48" s="104"/>
      <c r="GY48" s="104"/>
      <c r="GZ48" s="104"/>
      <c r="HA48" s="104"/>
      <c r="HB48" s="104"/>
      <c r="HC48" s="104"/>
      <c r="HD48" s="104"/>
      <c r="HE48" s="104"/>
      <c r="HF48" s="104"/>
      <c r="HG48" s="104"/>
      <c r="HH48" s="104"/>
      <c r="HI48" s="104"/>
      <c r="HJ48" s="104"/>
      <c r="HK48" s="104"/>
      <c r="HL48" s="104"/>
      <c r="HM48" s="104"/>
    </row>
    <row r="49" spans="1:221" x14ac:dyDescent="0.35">
      <c r="A49" s="269" t="s">
        <v>147</v>
      </c>
      <c r="B49" s="269" t="s">
        <v>1231</v>
      </c>
      <c r="C49" s="269" t="s">
        <v>792</v>
      </c>
      <c r="D49" s="269" t="s">
        <v>146</v>
      </c>
      <c r="E49" s="269" t="s">
        <v>6446</v>
      </c>
      <c r="F49" s="269" t="s">
        <v>783</v>
      </c>
      <c r="G49" s="269" t="s">
        <v>783</v>
      </c>
      <c r="L49" s="104"/>
      <c r="M49" s="104"/>
      <c r="N49" s="104"/>
      <c r="O49" s="104"/>
      <c r="P49" s="104"/>
      <c r="Q49" s="104"/>
      <c r="R49" s="104"/>
      <c r="S49" s="104"/>
      <c r="T49" s="104"/>
      <c r="U49" s="104"/>
      <c r="V49" s="104"/>
      <c r="W49" s="104"/>
      <c r="X49" s="104"/>
      <c r="Y49" s="104"/>
      <c r="Z49" s="104"/>
      <c r="AA49" s="104"/>
      <c r="AB49" s="104"/>
      <c r="AC49" s="104"/>
      <c r="AD49" s="104"/>
      <c r="AE49" s="104"/>
      <c r="AF49" s="104"/>
      <c r="AG49" s="104"/>
      <c r="AH49" s="104"/>
      <c r="AI49" s="104"/>
      <c r="AJ49" s="104"/>
      <c r="AK49" s="104"/>
      <c r="AL49" s="104"/>
      <c r="AM49" s="104"/>
      <c r="AN49" s="104"/>
      <c r="AO49" s="104"/>
      <c r="AP49" s="104"/>
      <c r="AQ49" s="104"/>
      <c r="AR49" s="104"/>
      <c r="AS49" s="104"/>
      <c r="AT49" s="104"/>
      <c r="AU49" s="104"/>
      <c r="AV49" s="104"/>
      <c r="AW49" s="104"/>
      <c r="AX49" s="104"/>
      <c r="AY49" s="104"/>
      <c r="AZ49" s="104"/>
      <c r="BA49" s="104"/>
      <c r="BB49" s="104"/>
      <c r="BC49" s="104"/>
      <c r="BD49" s="104"/>
      <c r="BE49" s="104"/>
      <c r="BF49" s="104"/>
      <c r="BG49" s="104"/>
      <c r="BH49" s="104"/>
      <c r="BI49" s="104"/>
      <c r="BJ49" s="104"/>
      <c r="BK49" s="104"/>
      <c r="BL49" s="104"/>
      <c r="BM49" s="104"/>
      <c r="BN49" s="104"/>
      <c r="BO49" s="104"/>
      <c r="BP49" s="104"/>
      <c r="BQ49" s="104"/>
      <c r="BR49" s="104"/>
      <c r="BS49" s="104"/>
      <c r="BT49" s="104"/>
      <c r="BU49" s="104"/>
      <c r="BV49" s="104"/>
      <c r="BW49" s="104"/>
      <c r="BX49" s="104"/>
      <c r="BY49" s="104"/>
      <c r="BZ49" s="104"/>
      <c r="CA49" s="104"/>
      <c r="CB49" s="104"/>
      <c r="CC49" s="104"/>
      <c r="CD49" s="104"/>
      <c r="CE49" s="104"/>
      <c r="CF49" s="104"/>
      <c r="CG49" s="104"/>
      <c r="CH49" s="104"/>
      <c r="CI49" s="104"/>
      <c r="CJ49" s="104"/>
      <c r="CK49" s="104"/>
      <c r="CL49" s="104"/>
      <c r="CM49" s="104"/>
      <c r="CN49" s="104"/>
      <c r="CO49" s="104"/>
      <c r="CP49" s="104"/>
      <c r="CQ49" s="104"/>
      <c r="CR49" s="104"/>
      <c r="CS49" s="104"/>
      <c r="CT49" s="104"/>
      <c r="CU49" s="104"/>
      <c r="CV49" s="104"/>
      <c r="CW49" s="104"/>
      <c r="CX49" s="104"/>
      <c r="CY49" s="104"/>
      <c r="CZ49" s="104"/>
      <c r="DA49" s="104"/>
      <c r="DB49" s="104"/>
      <c r="DC49" s="104"/>
      <c r="DD49" s="104"/>
      <c r="DE49" s="104"/>
      <c r="DF49" s="104"/>
      <c r="DG49" s="104"/>
      <c r="DH49" s="104"/>
      <c r="DI49" s="104"/>
      <c r="DJ49" s="104"/>
      <c r="DK49" s="104"/>
      <c r="DL49" s="104"/>
      <c r="DM49" s="104"/>
      <c r="DN49" s="104"/>
      <c r="DO49" s="104"/>
      <c r="DP49" s="104"/>
      <c r="DQ49" s="104"/>
      <c r="DR49" s="104"/>
      <c r="DS49" s="104"/>
      <c r="DT49" s="104"/>
      <c r="DU49" s="104"/>
      <c r="DV49" s="104"/>
      <c r="DW49" s="104"/>
      <c r="DX49" s="104"/>
      <c r="DY49" s="104"/>
      <c r="DZ49" s="104"/>
      <c r="EA49" s="104"/>
      <c r="EB49" s="104"/>
      <c r="EC49" s="104"/>
      <c r="ED49" s="104"/>
      <c r="EE49" s="104"/>
      <c r="EF49" s="104"/>
      <c r="EG49" s="104"/>
      <c r="EH49" s="104"/>
      <c r="EI49" s="104"/>
      <c r="EJ49" s="104"/>
      <c r="EK49" s="104"/>
      <c r="EL49" s="104"/>
      <c r="EM49" s="104"/>
      <c r="EN49" s="104"/>
      <c r="EO49" s="104"/>
      <c r="EP49" s="104"/>
      <c r="EQ49" s="104"/>
      <c r="ER49" s="104"/>
      <c r="ES49" s="104"/>
      <c r="ET49" s="104"/>
      <c r="EU49" s="104"/>
      <c r="EV49" s="104"/>
      <c r="EW49" s="104"/>
      <c r="EX49" s="104"/>
      <c r="EY49" s="104"/>
      <c r="EZ49" s="104"/>
      <c r="FA49" s="104"/>
      <c r="FB49" s="104"/>
      <c r="FC49" s="104"/>
      <c r="FD49" s="104"/>
      <c r="FE49" s="104"/>
      <c r="FF49" s="104"/>
      <c r="FG49" s="104"/>
      <c r="FH49" s="104"/>
      <c r="FI49" s="104"/>
      <c r="FJ49" s="104"/>
      <c r="FK49" s="104"/>
      <c r="FL49" s="104"/>
      <c r="FM49" s="104"/>
      <c r="FN49" s="104"/>
      <c r="FO49" s="104"/>
      <c r="FP49" s="104"/>
      <c r="FQ49" s="104"/>
      <c r="FR49" s="104"/>
      <c r="FS49" s="104"/>
      <c r="FT49" s="104"/>
      <c r="FU49" s="104"/>
      <c r="FV49" s="104"/>
      <c r="FW49" s="104"/>
      <c r="FX49" s="104"/>
      <c r="FY49" s="104"/>
      <c r="FZ49" s="104"/>
      <c r="GA49" s="104"/>
      <c r="GB49" s="104"/>
      <c r="GC49" s="104"/>
      <c r="GD49" s="104"/>
      <c r="GE49" s="104"/>
      <c r="GF49" s="104"/>
      <c r="GG49" s="104"/>
      <c r="GH49" s="104"/>
      <c r="GI49" s="104"/>
      <c r="GJ49" s="104"/>
      <c r="GK49" s="104"/>
      <c r="GL49" s="104"/>
      <c r="GM49" s="104"/>
      <c r="GN49" s="104"/>
      <c r="GO49" s="104"/>
      <c r="GP49" s="104"/>
      <c r="GQ49" s="104"/>
      <c r="GR49" s="104"/>
      <c r="GS49" s="104"/>
      <c r="GT49" s="104"/>
      <c r="GU49" s="104"/>
      <c r="GV49" s="104"/>
      <c r="GW49" s="104"/>
      <c r="GX49" s="104"/>
      <c r="GY49" s="104"/>
      <c r="GZ49" s="104"/>
      <c r="HA49" s="104"/>
      <c r="HB49" s="104"/>
      <c r="HC49" s="104"/>
      <c r="HD49" s="104"/>
      <c r="HE49" s="104"/>
      <c r="HF49" s="104"/>
      <c r="HG49" s="104"/>
      <c r="HH49" s="104"/>
      <c r="HI49" s="104"/>
      <c r="HJ49" s="104"/>
      <c r="HK49" s="104"/>
      <c r="HL49" s="104"/>
      <c r="HM49" s="104"/>
    </row>
    <row r="50" spans="1:221" x14ac:dyDescent="0.35">
      <c r="A50" s="269" t="s">
        <v>147</v>
      </c>
      <c r="B50" s="269" t="s">
        <v>2963</v>
      </c>
      <c r="C50" s="269" t="s">
        <v>793</v>
      </c>
      <c r="D50" s="269" t="s">
        <v>146</v>
      </c>
      <c r="E50" s="269" t="s">
        <v>6446</v>
      </c>
      <c r="F50" s="269" t="s">
        <v>4377</v>
      </c>
      <c r="G50" s="269" t="s">
        <v>5495</v>
      </c>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104"/>
      <c r="AN50" s="104"/>
      <c r="AO50" s="104"/>
      <c r="AP50" s="104"/>
      <c r="AQ50" s="104"/>
      <c r="AR50" s="104"/>
      <c r="AS50" s="104"/>
      <c r="AT50" s="104"/>
      <c r="AU50" s="104"/>
      <c r="AV50" s="104"/>
      <c r="AW50" s="104"/>
      <c r="AX50" s="104"/>
      <c r="AY50" s="104"/>
      <c r="AZ50" s="104"/>
      <c r="BA50" s="104"/>
      <c r="BB50" s="104"/>
      <c r="BC50" s="104"/>
      <c r="BD50" s="104"/>
      <c r="BE50" s="104"/>
      <c r="BF50" s="104"/>
      <c r="BG50" s="104"/>
      <c r="BH50" s="104"/>
      <c r="BI50" s="104"/>
      <c r="BJ50" s="104"/>
      <c r="BK50" s="104"/>
      <c r="BL50" s="104"/>
      <c r="BM50" s="104"/>
      <c r="BN50" s="104"/>
      <c r="BO50" s="104"/>
      <c r="BP50" s="104"/>
      <c r="BQ50" s="104"/>
      <c r="BR50" s="104"/>
      <c r="BS50" s="104"/>
      <c r="BT50" s="104"/>
      <c r="BU50" s="104"/>
      <c r="BV50" s="104"/>
      <c r="BW50" s="104"/>
      <c r="BX50" s="104"/>
      <c r="BY50" s="104"/>
      <c r="BZ50" s="104"/>
      <c r="CA50" s="104"/>
      <c r="CB50" s="104"/>
      <c r="CC50" s="104"/>
      <c r="CD50" s="104"/>
      <c r="CE50" s="104"/>
      <c r="CF50" s="104"/>
      <c r="CG50" s="104"/>
      <c r="CH50" s="104"/>
      <c r="CI50" s="104"/>
      <c r="CJ50" s="104"/>
      <c r="CK50" s="104"/>
      <c r="CL50" s="104"/>
      <c r="CM50" s="104"/>
      <c r="CN50" s="104"/>
      <c r="CO50" s="104"/>
      <c r="CP50" s="104"/>
      <c r="CQ50" s="104"/>
      <c r="CR50" s="104"/>
      <c r="CS50" s="104"/>
      <c r="CT50" s="104"/>
      <c r="CU50" s="104"/>
      <c r="CV50" s="104"/>
      <c r="CW50" s="104"/>
      <c r="CX50" s="104"/>
      <c r="CY50" s="104"/>
      <c r="CZ50" s="104"/>
      <c r="DA50" s="104"/>
      <c r="DB50" s="104"/>
      <c r="DC50" s="104"/>
      <c r="DD50" s="104"/>
      <c r="DE50" s="104"/>
      <c r="DF50" s="104"/>
      <c r="DG50" s="104"/>
      <c r="DH50" s="104"/>
      <c r="DI50" s="104"/>
      <c r="DJ50" s="104"/>
      <c r="DK50" s="104"/>
      <c r="DL50" s="104"/>
      <c r="DM50" s="104"/>
      <c r="DN50" s="104"/>
      <c r="DO50" s="104"/>
      <c r="DP50" s="104"/>
      <c r="DQ50" s="104"/>
      <c r="DR50" s="104"/>
      <c r="DS50" s="104"/>
      <c r="DT50" s="104"/>
      <c r="DU50" s="104"/>
      <c r="DV50" s="104"/>
      <c r="DW50" s="104"/>
      <c r="DX50" s="104"/>
      <c r="DY50" s="104"/>
      <c r="DZ50" s="104"/>
      <c r="EA50" s="104"/>
      <c r="EB50" s="104"/>
      <c r="EC50" s="104"/>
      <c r="ED50" s="104"/>
      <c r="EE50" s="104"/>
      <c r="EF50" s="104"/>
      <c r="EG50" s="104"/>
      <c r="EH50" s="104"/>
      <c r="EI50" s="104"/>
      <c r="EJ50" s="104"/>
      <c r="EK50" s="104"/>
      <c r="EL50" s="104"/>
      <c r="EM50" s="104"/>
      <c r="EN50" s="104"/>
      <c r="EO50" s="104"/>
      <c r="EP50" s="104"/>
      <c r="EQ50" s="104"/>
      <c r="ER50" s="104"/>
      <c r="ES50" s="104"/>
      <c r="ET50" s="104"/>
      <c r="EU50" s="104"/>
      <c r="EV50" s="104"/>
      <c r="EW50" s="104"/>
      <c r="EX50" s="104"/>
      <c r="EY50" s="104"/>
      <c r="EZ50" s="104"/>
      <c r="FA50" s="104"/>
      <c r="FB50" s="104"/>
      <c r="FC50" s="104"/>
      <c r="FD50" s="104"/>
      <c r="FE50" s="104"/>
      <c r="FF50" s="104"/>
      <c r="FG50" s="104"/>
      <c r="FH50" s="104"/>
      <c r="FI50" s="104"/>
      <c r="FJ50" s="104"/>
      <c r="FK50" s="104"/>
      <c r="FL50" s="104"/>
      <c r="FM50" s="104"/>
      <c r="FN50" s="104"/>
      <c r="FO50" s="104"/>
      <c r="FP50" s="104"/>
      <c r="FQ50" s="104"/>
      <c r="FR50" s="104"/>
      <c r="FS50" s="104"/>
      <c r="FT50" s="104"/>
      <c r="FU50" s="104"/>
      <c r="FV50" s="104"/>
      <c r="FW50" s="104"/>
      <c r="FX50" s="104"/>
      <c r="FY50" s="104"/>
      <c r="FZ50" s="104"/>
      <c r="GA50" s="104"/>
      <c r="GB50" s="104"/>
      <c r="GC50" s="104"/>
      <c r="GD50" s="104"/>
      <c r="GE50" s="104"/>
      <c r="GF50" s="104"/>
      <c r="GG50" s="104"/>
      <c r="GH50" s="104"/>
      <c r="GI50" s="104"/>
      <c r="GJ50" s="104"/>
      <c r="GK50" s="104"/>
      <c r="GL50" s="104"/>
      <c r="GM50" s="104"/>
      <c r="GN50" s="104"/>
      <c r="GO50" s="104"/>
      <c r="GP50" s="104"/>
      <c r="GQ50" s="104"/>
      <c r="GR50" s="104"/>
      <c r="GS50" s="104"/>
      <c r="GT50" s="104"/>
      <c r="GU50" s="104"/>
      <c r="GV50" s="104"/>
      <c r="GW50" s="104"/>
      <c r="GX50" s="104"/>
      <c r="GY50" s="104"/>
      <c r="GZ50" s="104"/>
      <c r="HA50" s="104"/>
      <c r="HB50" s="104"/>
      <c r="HC50" s="104"/>
      <c r="HD50" s="104"/>
      <c r="HE50" s="104"/>
      <c r="HF50" s="104"/>
      <c r="HG50" s="104"/>
      <c r="HH50" s="104"/>
      <c r="HI50" s="104"/>
      <c r="HJ50" s="104"/>
      <c r="HK50" s="104"/>
      <c r="HL50" s="104"/>
      <c r="HM50" s="104"/>
    </row>
    <row r="51" spans="1:221" x14ac:dyDescent="0.35">
      <c r="A51" s="70" t="s">
        <v>159</v>
      </c>
      <c r="B51" s="70" t="s">
        <v>2992</v>
      </c>
      <c r="C51" s="70" t="s">
        <v>8146</v>
      </c>
      <c r="D51" s="70" t="s">
        <v>158</v>
      </c>
      <c r="E51" s="70" t="s">
        <v>6446</v>
      </c>
      <c r="F51" s="70" t="s">
        <v>4377</v>
      </c>
      <c r="G51" s="70" t="s">
        <v>5493</v>
      </c>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4"/>
      <c r="AM51" s="104"/>
      <c r="AN51" s="104"/>
      <c r="AO51" s="104"/>
      <c r="AP51" s="104"/>
      <c r="AQ51" s="104"/>
      <c r="AR51" s="104"/>
      <c r="AS51" s="104"/>
      <c r="AT51" s="104"/>
      <c r="AU51" s="104"/>
      <c r="AV51" s="104"/>
      <c r="AW51" s="104"/>
      <c r="AX51" s="104"/>
      <c r="AY51" s="104"/>
      <c r="AZ51" s="104"/>
      <c r="BA51" s="104"/>
      <c r="BB51" s="104"/>
      <c r="BC51" s="104"/>
      <c r="BD51" s="104"/>
      <c r="BE51" s="104"/>
      <c r="BF51" s="104"/>
      <c r="BG51" s="104"/>
      <c r="BH51" s="104"/>
      <c r="BI51" s="104"/>
      <c r="BJ51" s="104"/>
      <c r="BK51" s="104"/>
      <c r="BL51" s="104"/>
      <c r="BM51" s="104"/>
      <c r="BN51" s="104"/>
      <c r="BO51" s="104"/>
      <c r="BP51" s="104"/>
      <c r="BQ51" s="104"/>
      <c r="BR51" s="104"/>
      <c r="BS51" s="104"/>
      <c r="BT51" s="104"/>
      <c r="BU51" s="104"/>
      <c r="BV51" s="104"/>
      <c r="BW51" s="104"/>
      <c r="BX51" s="104"/>
      <c r="BY51" s="104"/>
      <c r="BZ51" s="104"/>
      <c r="CA51" s="104"/>
      <c r="CB51" s="104"/>
      <c r="CC51" s="104"/>
      <c r="CD51" s="104"/>
      <c r="CE51" s="104"/>
      <c r="CF51" s="104"/>
      <c r="CG51" s="104"/>
      <c r="CH51" s="104"/>
      <c r="CI51" s="104"/>
      <c r="CJ51" s="104"/>
      <c r="CK51" s="104"/>
      <c r="CL51" s="104"/>
      <c r="CM51" s="104"/>
      <c r="CN51" s="104"/>
      <c r="CO51" s="104"/>
      <c r="CP51" s="104"/>
      <c r="CQ51" s="104"/>
      <c r="CR51" s="104"/>
      <c r="CS51" s="104"/>
      <c r="CT51" s="104"/>
      <c r="CU51" s="104"/>
      <c r="CV51" s="104"/>
      <c r="CW51" s="104"/>
      <c r="CX51" s="104"/>
      <c r="CY51" s="104"/>
      <c r="CZ51" s="104"/>
      <c r="DA51" s="104"/>
      <c r="DB51" s="104"/>
      <c r="DC51" s="104"/>
      <c r="DD51" s="104"/>
      <c r="DE51" s="104"/>
      <c r="DF51" s="104"/>
      <c r="DG51" s="104"/>
      <c r="DH51" s="104"/>
      <c r="DI51" s="104"/>
      <c r="DJ51" s="104"/>
      <c r="DK51" s="104"/>
      <c r="DL51" s="104"/>
      <c r="DM51" s="104"/>
      <c r="DN51" s="104"/>
      <c r="DO51" s="104"/>
      <c r="DP51" s="104"/>
      <c r="DQ51" s="104"/>
      <c r="DR51" s="104"/>
      <c r="DS51" s="104"/>
      <c r="DT51" s="104"/>
      <c r="DU51" s="104"/>
      <c r="DV51" s="104"/>
      <c r="DW51" s="104"/>
      <c r="DX51" s="104"/>
      <c r="DY51" s="104"/>
      <c r="DZ51" s="104"/>
      <c r="EA51" s="104"/>
      <c r="EB51" s="104"/>
      <c r="EC51" s="104"/>
      <c r="ED51" s="104"/>
      <c r="EE51" s="104"/>
      <c r="EF51" s="104"/>
      <c r="EG51" s="104"/>
      <c r="EH51" s="104"/>
      <c r="EI51" s="104"/>
      <c r="EJ51" s="104"/>
      <c r="EK51" s="104"/>
      <c r="EL51" s="104"/>
      <c r="EM51" s="104"/>
      <c r="EN51" s="104"/>
      <c r="EO51" s="104"/>
      <c r="EP51" s="104"/>
      <c r="EQ51" s="104"/>
      <c r="ER51" s="104"/>
      <c r="ES51" s="104"/>
      <c r="ET51" s="104"/>
      <c r="EU51" s="104"/>
      <c r="EV51" s="104"/>
      <c r="EW51" s="104"/>
      <c r="EX51" s="104"/>
      <c r="EY51" s="104"/>
      <c r="EZ51" s="104"/>
      <c r="FA51" s="104"/>
      <c r="FB51" s="104"/>
      <c r="FC51" s="104"/>
      <c r="FD51" s="104"/>
      <c r="FE51" s="104"/>
      <c r="FF51" s="104"/>
      <c r="FG51" s="104"/>
      <c r="FH51" s="104"/>
      <c r="FI51" s="104"/>
      <c r="FJ51" s="104"/>
      <c r="FK51" s="104"/>
      <c r="FL51" s="104"/>
      <c r="FM51" s="104"/>
      <c r="FN51" s="104"/>
      <c r="FO51" s="104"/>
      <c r="FP51" s="104"/>
      <c r="FQ51" s="104"/>
      <c r="FR51" s="104"/>
      <c r="FS51" s="104"/>
      <c r="FT51" s="104"/>
      <c r="FU51" s="104"/>
      <c r="FV51" s="104"/>
      <c r="FW51" s="104"/>
      <c r="FX51" s="104"/>
      <c r="FY51" s="104"/>
      <c r="FZ51" s="104"/>
      <c r="GA51" s="104"/>
      <c r="GB51" s="104"/>
      <c r="GC51" s="104"/>
      <c r="GD51" s="104"/>
      <c r="GE51" s="104"/>
      <c r="GF51" s="104"/>
      <c r="GG51" s="104"/>
      <c r="GH51" s="104"/>
      <c r="GI51" s="104"/>
      <c r="GJ51" s="104"/>
      <c r="GK51" s="104"/>
      <c r="GL51" s="104"/>
      <c r="GM51" s="104"/>
      <c r="GN51" s="104"/>
      <c r="GO51" s="104"/>
      <c r="GP51" s="104"/>
      <c r="GQ51" s="104"/>
      <c r="GR51" s="104"/>
      <c r="GS51" s="104"/>
      <c r="GT51" s="104"/>
      <c r="GU51" s="104"/>
      <c r="GV51" s="104"/>
      <c r="GW51" s="104"/>
      <c r="GX51" s="104"/>
      <c r="GY51" s="104"/>
      <c r="GZ51" s="104"/>
      <c r="HA51" s="104"/>
      <c r="HB51" s="104"/>
      <c r="HC51" s="104"/>
      <c r="HD51" s="104"/>
      <c r="HE51" s="104"/>
      <c r="HF51" s="104"/>
      <c r="HG51" s="104"/>
      <c r="HH51" s="104"/>
      <c r="HI51" s="104"/>
      <c r="HJ51" s="104"/>
      <c r="HK51" s="104"/>
      <c r="HL51" s="104"/>
      <c r="HM51" s="104"/>
    </row>
    <row r="52" spans="1:221" x14ac:dyDescent="0.35">
      <c r="A52" s="269" t="s">
        <v>163</v>
      </c>
      <c r="B52" s="269" t="s">
        <v>5461</v>
      </c>
      <c r="C52" s="269" t="s">
        <v>5462</v>
      </c>
      <c r="D52" s="269" t="s">
        <v>162</v>
      </c>
      <c r="E52" s="269" t="s">
        <v>6443</v>
      </c>
      <c r="F52" s="269" t="s">
        <v>4376</v>
      </c>
      <c r="G52" s="269" t="s">
        <v>5496</v>
      </c>
      <c r="L52" s="104"/>
      <c r="M52" s="104"/>
      <c r="N52" s="104"/>
      <c r="O52" s="104"/>
      <c r="P52" s="104"/>
      <c r="Q52" s="104"/>
      <c r="R52" s="104"/>
      <c r="S52" s="104"/>
      <c r="T52" s="104"/>
      <c r="U52" s="104"/>
      <c r="V52" s="104"/>
      <c r="W52" s="104"/>
      <c r="X52" s="104"/>
      <c r="Y52" s="104"/>
      <c r="Z52" s="104"/>
      <c r="AA52" s="104"/>
      <c r="AB52" s="104"/>
      <c r="AC52" s="104"/>
      <c r="AD52" s="104"/>
      <c r="AE52" s="104"/>
      <c r="AF52" s="104"/>
      <c r="AG52" s="104"/>
      <c r="AH52" s="104"/>
      <c r="AI52" s="104"/>
      <c r="AJ52" s="104"/>
      <c r="AK52" s="104"/>
      <c r="AL52" s="104"/>
      <c r="AM52" s="104"/>
      <c r="AN52" s="104"/>
      <c r="AO52" s="104"/>
      <c r="AP52" s="104"/>
      <c r="AQ52" s="104"/>
      <c r="AR52" s="104"/>
      <c r="AS52" s="104"/>
      <c r="AT52" s="104"/>
      <c r="AU52" s="104"/>
      <c r="AV52" s="104"/>
      <c r="AW52" s="104"/>
      <c r="AX52" s="104"/>
      <c r="AY52" s="104"/>
      <c r="AZ52" s="104"/>
      <c r="BA52" s="104"/>
      <c r="BB52" s="104"/>
      <c r="BC52" s="104"/>
      <c r="BD52" s="104"/>
      <c r="BE52" s="104"/>
      <c r="BF52" s="104"/>
      <c r="BG52" s="104"/>
      <c r="BH52" s="104"/>
      <c r="BI52" s="104"/>
      <c r="BJ52" s="104"/>
      <c r="BK52" s="104"/>
      <c r="BL52" s="104"/>
      <c r="BM52" s="104"/>
      <c r="BN52" s="104"/>
      <c r="BO52" s="104"/>
      <c r="BP52" s="104"/>
      <c r="BQ52" s="104"/>
      <c r="BR52" s="104"/>
      <c r="BS52" s="104"/>
      <c r="BT52" s="104"/>
      <c r="BU52" s="104"/>
      <c r="BV52" s="104"/>
      <c r="BW52" s="104"/>
      <c r="BX52" s="104"/>
      <c r="BY52" s="104"/>
      <c r="BZ52" s="104"/>
      <c r="CA52" s="104"/>
      <c r="CB52" s="104"/>
      <c r="CC52" s="104"/>
      <c r="CD52" s="104"/>
      <c r="CE52" s="104"/>
      <c r="CF52" s="104"/>
      <c r="CG52" s="104"/>
      <c r="CH52" s="104"/>
      <c r="CI52" s="104"/>
      <c r="CJ52" s="104"/>
      <c r="CK52" s="104"/>
      <c r="CL52" s="104"/>
      <c r="CM52" s="104"/>
      <c r="CN52" s="104"/>
      <c r="CO52" s="104"/>
      <c r="CP52" s="104"/>
      <c r="CQ52" s="104"/>
      <c r="CR52" s="104"/>
      <c r="CS52" s="104"/>
      <c r="CT52" s="104"/>
      <c r="CU52" s="104"/>
      <c r="CV52" s="104"/>
      <c r="CW52" s="104"/>
      <c r="CX52" s="104"/>
      <c r="CY52" s="104"/>
      <c r="CZ52" s="104"/>
      <c r="DA52" s="104"/>
      <c r="DB52" s="104"/>
      <c r="DC52" s="104"/>
      <c r="DD52" s="104"/>
      <c r="DE52" s="104"/>
      <c r="DF52" s="104"/>
      <c r="DG52" s="104"/>
      <c r="DH52" s="104"/>
      <c r="DI52" s="104"/>
      <c r="DJ52" s="104"/>
      <c r="DK52" s="104"/>
      <c r="DL52" s="104"/>
      <c r="DM52" s="104"/>
      <c r="DN52" s="104"/>
      <c r="DO52" s="104"/>
      <c r="DP52" s="104"/>
      <c r="DQ52" s="104"/>
      <c r="DR52" s="104"/>
      <c r="DS52" s="104"/>
      <c r="DT52" s="104"/>
      <c r="DU52" s="104"/>
      <c r="DV52" s="104"/>
      <c r="DW52" s="104"/>
      <c r="DX52" s="104"/>
      <c r="DY52" s="104"/>
      <c r="DZ52" s="104"/>
      <c r="EA52" s="104"/>
      <c r="EB52" s="104"/>
      <c r="EC52" s="104"/>
      <c r="ED52" s="104"/>
      <c r="EE52" s="104"/>
      <c r="EF52" s="104"/>
      <c r="EG52" s="104"/>
      <c r="EH52" s="104"/>
      <c r="EI52" s="104"/>
      <c r="EJ52" s="104"/>
      <c r="EK52" s="104"/>
      <c r="EL52" s="104"/>
      <c r="EM52" s="104"/>
      <c r="EN52" s="104"/>
      <c r="EO52" s="104"/>
      <c r="EP52" s="104"/>
      <c r="EQ52" s="104"/>
      <c r="ER52" s="104"/>
      <c r="ES52" s="104"/>
      <c r="ET52" s="104"/>
      <c r="EU52" s="104"/>
      <c r="EV52" s="104"/>
      <c r="EW52" s="104"/>
      <c r="EX52" s="104"/>
      <c r="EY52" s="104"/>
      <c r="EZ52" s="104"/>
      <c r="FA52" s="104"/>
      <c r="FB52" s="104"/>
      <c r="FC52" s="104"/>
      <c r="FD52" s="104"/>
      <c r="FE52" s="104"/>
      <c r="FF52" s="104"/>
      <c r="FG52" s="104"/>
      <c r="FH52" s="104"/>
      <c r="FI52" s="104"/>
      <c r="FJ52" s="104"/>
      <c r="FK52" s="104"/>
      <c r="FL52" s="104"/>
      <c r="FM52" s="104"/>
      <c r="FN52" s="104"/>
      <c r="FO52" s="104"/>
      <c r="FP52" s="104"/>
      <c r="FQ52" s="104"/>
      <c r="FR52" s="104"/>
      <c r="FS52" s="104"/>
      <c r="FT52" s="104"/>
      <c r="FU52" s="104"/>
      <c r="FV52" s="104"/>
      <c r="FW52" s="104"/>
      <c r="FX52" s="104"/>
      <c r="FY52" s="104"/>
      <c r="FZ52" s="104"/>
      <c r="GA52" s="104"/>
      <c r="GB52" s="104"/>
      <c r="GC52" s="104"/>
      <c r="GD52" s="104"/>
      <c r="GE52" s="104"/>
      <c r="GF52" s="104"/>
      <c r="GG52" s="104"/>
      <c r="GH52" s="104"/>
      <c r="GI52" s="104"/>
      <c r="GJ52" s="104"/>
      <c r="GK52" s="104"/>
      <c r="GL52" s="104"/>
      <c r="GM52" s="104"/>
      <c r="GN52" s="104"/>
      <c r="GO52" s="104"/>
      <c r="GP52" s="104"/>
      <c r="GQ52" s="104"/>
      <c r="GR52" s="104"/>
      <c r="GS52" s="104"/>
      <c r="GT52" s="104"/>
      <c r="GU52" s="104"/>
      <c r="GV52" s="104"/>
      <c r="GW52" s="104"/>
      <c r="GX52" s="104"/>
      <c r="GY52" s="104"/>
      <c r="GZ52" s="104"/>
      <c r="HA52" s="104"/>
      <c r="HB52" s="104"/>
      <c r="HC52" s="104"/>
      <c r="HD52" s="104"/>
      <c r="HE52" s="104"/>
      <c r="HF52" s="104"/>
      <c r="HG52" s="104"/>
      <c r="HH52" s="104"/>
      <c r="HI52" s="104"/>
      <c r="HJ52" s="104"/>
      <c r="HK52" s="104"/>
      <c r="HL52" s="104"/>
      <c r="HM52" s="104"/>
    </row>
    <row r="53" spans="1:221" x14ac:dyDescent="0.35">
      <c r="A53" s="269" t="s">
        <v>2854</v>
      </c>
      <c r="B53" s="269" t="s">
        <v>2964</v>
      </c>
      <c r="C53" s="269" t="s">
        <v>827</v>
      </c>
      <c r="D53" s="269" t="s">
        <v>162</v>
      </c>
      <c r="E53" s="269" t="s">
        <v>6443</v>
      </c>
      <c r="F53" s="269" t="s">
        <v>4377</v>
      </c>
      <c r="G53" s="269" t="s">
        <v>5497</v>
      </c>
      <c r="L53" s="104"/>
      <c r="M53" s="104"/>
      <c r="N53" s="104"/>
      <c r="O53" s="104"/>
      <c r="P53" s="104"/>
      <c r="Q53" s="104"/>
      <c r="R53" s="104"/>
      <c r="S53" s="104"/>
      <c r="T53" s="104"/>
      <c r="U53" s="104"/>
      <c r="V53" s="104"/>
      <c r="W53" s="104"/>
      <c r="X53" s="104"/>
      <c r="Y53" s="104"/>
      <c r="Z53" s="104"/>
      <c r="AA53" s="104"/>
      <c r="AB53" s="104"/>
      <c r="AC53" s="104"/>
      <c r="AD53" s="104"/>
      <c r="AE53" s="104"/>
      <c r="AF53" s="104"/>
      <c r="AG53" s="104"/>
      <c r="AH53" s="104"/>
      <c r="AI53" s="104"/>
      <c r="AJ53" s="104"/>
      <c r="AK53" s="104"/>
      <c r="AL53" s="104"/>
      <c r="AM53" s="104"/>
      <c r="AN53" s="104"/>
      <c r="AO53" s="104"/>
      <c r="AP53" s="104"/>
      <c r="AQ53" s="104"/>
      <c r="AR53" s="104"/>
      <c r="AS53" s="104"/>
      <c r="AT53" s="104"/>
      <c r="AU53" s="104"/>
      <c r="AV53" s="104"/>
      <c r="AW53" s="104"/>
      <c r="AX53" s="104"/>
      <c r="AY53" s="104"/>
      <c r="AZ53" s="104"/>
      <c r="BA53" s="104"/>
      <c r="BB53" s="104"/>
      <c r="BC53" s="104"/>
      <c r="BD53" s="104"/>
      <c r="BE53" s="104"/>
      <c r="BF53" s="104"/>
      <c r="BG53" s="104"/>
      <c r="BH53" s="104"/>
      <c r="BI53" s="104"/>
      <c r="BJ53" s="104"/>
      <c r="BK53" s="104"/>
      <c r="BL53" s="104"/>
      <c r="BM53" s="104"/>
      <c r="BN53" s="104"/>
      <c r="BO53" s="104"/>
      <c r="BP53" s="104"/>
      <c r="BQ53" s="104"/>
      <c r="BR53" s="104"/>
      <c r="BS53" s="104"/>
      <c r="BT53" s="104"/>
      <c r="BU53" s="104"/>
      <c r="BV53" s="104"/>
      <c r="BW53" s="104"/>
      <c r="BX53" s="104"/>
      <c r="BY53" s="104"/>
      <c r="BZ53" s="104"/>
      <c r="CA53" s="104"/>
      <c r="CB53" s="104"/>
      <c r="CC53" s="104"/>
      <c r="CD53" s="104"/>
      <c r="CE53" s="104"/>
      <c r="CF53" s="104"/>
      <c r="CG53" s="104"/>
      <c r="CH53" s="104"/>
      <c r="CI53" s="104"/>
      <c r="CJ53" s="104"/>
      <c r="CK53" s="104"/>
      <c r="CL53" s="104"/>
      <c r="CM53" s="104"/>
      <c r="CN53" s="104"/>
      <c r="CO53" s="104"/>
      <c r="CP53" s="104"/>
      <c r="CQ53" s="104"/>
      <c r="CR53" s="104"/>
      <c r="CS53" s="104"/>
      <c r="CT53" s="104"/>
      <c r="CU53" s="104"/>
      <c r="CV53" s="104"/>
      <c r="CW53" s="104"/>
      <c r="CX53" s="104"/>
      <c r="CY53" s="104"/>
      <c r="CZ53" s="104"/>
      <c r="DA53" s="104"/>
      <c r="DB53" s="104"/>
      <c r="DC53" s="104"/>
      <c r="DD53" s="104"/>
      <c r="DE53" s="104"/>
      <c r="DF53" s="104"/>
      <c r="DG53" s="104"/>
      <c r="DH53" s="104"/>
      <c r="DI53" s="104"/>
      <c r="DJ53" s="104"/>
      <c r="DK53" s="104"/>
      <c r="DL53" s="104"/>
      <c r="DM53" s="104"/>
      <c r="DN53" s="104"/>
      <c r="DO53" s="104"/>
      <c r="DP53" s="104"/>
      <c r="DQ53" s="104"/>
      <c r="DR53" s="104"/>
      <c r="DS53" s="104"/>
      <c r="DT53" s="104"/>
      <c r="DU53" s="104"/>
      <c r="DV53" s="104"/>
      <c r="DW53" s="104"/>
      <c r="DX53" s="104"/>
      <c r="DY53" s="104"/>
      <c r="DZ53" s="104"/>
      <c r="EA53" s="104"/>
      <c r="EB53" s="104"/>
      <c r="EC53" s="104"/>
      <c r="ED53" s="104"/>
      <c r="EE53" s="104"/>
      <c r="EF53" s="104"/>
      <c r="EG53" s="104"/>
      <c r="EH53" s="104"/>
      <c r="EI53" s="104"/>
      <c r="EJ53" s="104"/>
      <c r="EK53" s="104"/>
      <c r="EL53" s="104"/>
      <c r="EM53" s="104"/>
      <c r="EN53" s="104"/>
      <c r="EO53" s="104"/>
      <c r="EP53" s="104"/>
      <c r="EQ53" s="104"/>
      <c r="ER53" s="104"/>
      <c r="ES53" s="104"/>
      <c r="ET53" s="104"/>
      <c r="EU53" s="104"/>
      <c r="EV53" s="104"/>
      <c r="EW53" s="104"/>
      <c r="EX53" s="104"/>
      <c r="EY53" s="104"/>
      <c r="EZ53" s="104"/>
      <c r="FA53" s="104"/>
      <c r="FB53" s="104"/>
      <c r="FC53" s="104"/>
      <c r="FD53" s="104"/>
      <c r="FE53" s="104"/>
      <c r="FF53" s="104"/>
      <c r="FG53" s="104"/>
      <c r="FH53" s="104"/>
      <c r="FI53" s="104"/>
      <c r="FJ53" s="104"/>
      <c r="FK53" s="104"/>
      <c r="FL53" s="104"/>
      <c r="FM53" s="104"/>
      <c r="FN53" s="104"/>
      <c r="FO53" s="104"/>
      <c r="FP53" s="104"/>
      <c r="FQ53" s="104"/>
      <c r="FR53" s="104"/>
      <c r="FS53" s="104"/>
      <c r="FT53" s="104"/>
      <c r="FU53" s="104"/>
      <c r="FV53" s="104"/>
      <c r="FW53" s="104"/>
      <c r="FX53" s="104"/>
      <c r="FY53" s="104"/>
      <c r="FZ53" s="104"/>
      <c r="GA53" s="104"/>
      <c r="GB53" s="104"/>
      <c r="GC53" s="104"/>
      <c r="GD53" s="104"/>
      <c r="GE53" s="104"/>
      <c r="GF53" s="104"/>
      <c r="GG53" s="104"/>
      <c r="GH53" s="104"/>
      <c r="GI53" s="104"/>
      <c r="GJ53" s="104"/>
      <c r="GK53" s="104"/>
      <c r="GL53" s="104"/>
      <c r="GM53" s="104"/>
      <c r="GN53" s="104"/>
      <c r="GO53" s="104"/>
      <c r="GP53" s="104"/>
      <c r="GQ53" s="104"/>
      <c r="GR53" s="104"/>
      <c r="GS53" s="104"/>
      <c r="GT53" s="104"/>
      <c r="GU53" s="104"/>
      <c r="GV53" s="104"/>
      <c r="GW53" s="104"/>
      <c r="GX53" s="104"/>
      <c r="GY53" s="104"/>
      <c r="GZ53" s="104"/>
      <c r="HA53" s="104"/>
      <c r="HB53" s="104"/>
      <c r="HC53" s="104"/>
      <c r="HD53" s="104"/>
      <c r="HE53" s="104"/>
      <c r="HF53" s="104"/>
      <c r="HG53" s="104"/>
      <c r="HH53" s="104"/>
      <c r="HI53" s="104"/>
      <c r="HJ53" s="104"/>
      <c r="HK53" s="104"/>
      <c r="HL53" s="104"/>
      <c r="HM53" s="104"/>
    </row>
    <row r="54" spans="1:221" x14ac:dyDescent="0.35">
      <c r="A54" s="269" t="s">
        <v>163</v>
      </c>
      <c r="B54" s="269" t="s">
        <v>5595</v>
      </c>
      <c r="C54" s="269" t="s">
        <v>5463</v>
      </c>
      <c r="D54" s="269" t="s">
        <v>162</v>
      </c>
      <c r="E54" s="269" t="s">
        <v>6443</v>
      </c>
      <c r="F54" s="269" t="s">
        <v>784</v>
      </c>
      <c r="G54" s="269" t="s">
        <v>784</v>
      </c>
      <c r="L54" s="104"/>
      <c r="M54" s="104"/>
      <c r="N54" s="104"/>
      <c r="O54" s="104"/>
      <c r="P54" s="104"/>
      <c r="Q54" s="104"/>
      <c r="R54" s="104"/>
      <c r="S54" s="104"/>
      <c r="T54" s="104"/>
      <c r="U54" s="104"/>
      <c r="V54" s="104"/>
      <c r="W54" s="104"/>
      <c r="X54" s="104"/>
      <c r="Y54" s="104"/>
      <c r="Z54" s="104"/>
      <c r="AA54" s="104"/>
      <c r="AB54" s="104"/>
      <c r="AC54" s="104"/>
      <c r="AD54" s="104"/>
      <c r="AE54" s="104"/>
      <c r="AF54" s="104"/>
      <c r="AG54" s="104"/>
      <c r="AH54" s="104"/>
      <c r="AI54" s="104"/>
      <c r="AJ54" s="104"/>
      <c r="AK54" s="104"/>
      <c r="AL54" s="104"/>
      <c r="AM54" s="104"/>
      <c r="AN54" s="104"/>
      <c r="AO54" s="104"/>
      <c r="AP54" s="104"/>
      <c r="AQ54" s="104"/>
      <c r="AR54" s="104"/>
      <c r="AS54" s="104"/>
      <c r="AT54" s="104"/>
      <c r="AU54" s="104"/>
      <c r="AV54" s="104"/>
      <c r="AW54" s="104"/>
      <c r="AX54" s="104"/>
      <c r="AY54" s="104"/>
      <c r="AZ54" s="104"/>
      <c r="BA54" s="104"/>
      <c r="BB54" s="104"/>
      <c r="BC54" s="104"/>
      <c r="BD54" s="104"/>
      <c r="BE54" s="104"/>
      <c r="BF54" s="104"/>
      <c r="BG54" s="104"/>
      <c r="BH54" s="104"/>
      <c r="BI54" s="104"/>
      <c r="BJ54" s="104"/>
      <c r="BK54" s="104"/>
      <c r="BL54" s="104"/>
      <c r="BM54" s="104"/>
      <c r="BN54" s="104"/>
      <c r="BO54" s="104"/>
      <c r="BP54" s="104"/>
      <c r="BQ54" s="104"/>
      <c r="BR54" s="104"/>
      <c r="BS54" s="104"/>
      <c r="BT54" s="104"/>
      <c r="BU54" s="104"/>
      <c r="BV54" s="104"/>
      <c r="BW54" s="104"/>
      <c r="BX54" s="104"/>
      <c r="BY54" s="104"/>
      <c r="BZ54" s="104"/>
      <c r="CA54" s="104"/>
      <c r="CB54" s="104"/>
      <c r="CC54" s="104"/>
      <c r="CD54" s="104"/>
      <c r="CE54" s="104"/>
      <c r="CF54" s="104"/>
      <c r="CG54" s="104"/>
      <c r="CH54" s="104"/>
      <c r="CI54" s="104"/>
      <c r="CJ54" s="104"/>
      <c r="CK54" s="104"/>
      <c r="CL54" s="104"/>
      <c r="CM54" s="104"/>
      <c r="CN54" s="104"/>
      <c r="CO54" s="104"/>
      <c r="CP54" s="104"/>
      <c r="CQ54" s="104"/>
      <c r="CR54" s="104"/>
      <c r="CS54" s="104"/>
      <c r="CT54" s="104"/>
      <c r="CU54" s="104"/>
      <c r="CV54" s="104"/>
      <c r="CW54" s="104"/>
      <c r="CX54" s="104"/>
      <c r="CY54" s="104"/>
      <c r="CZ54" s="104"/>
      <c r="DA54" s="104"/>
      <c r="DB54" s="104"/>
      <c r="DC54" s="104"/>
      <c r="DD54" s="104"/>
      <c r="DE54" s="104"/>
      <c r="DF54" s="104"/>
      <c r="DG54" s="104"/>
      <c r="DH54" s="104"/>
      <c r="DI54" s="104"/>
      <c r="DJ54" s="104"/>
      <c r="DK54" s="104"/>
      <c r="DL54" s="104"/>
      <c r="DM54" s="104"/>
      <c r="DN54" s="104"/>
      <c r="DO54" s="104"/>
      <c r="DP54" s="104"/>
      <c r="DQ54" s="104"/>
      <c r="DR54" s="104"/>
      <c r="DS54" s="104"/>
      <c r="DT54" s="104"/>
      <c r="DU54" s="104"/>
      <c r="DV54" s="104"/>
      <c r="DW54" s="104"/>
      <c r="DX54" s="104"/>
      <c r="DY54" s="104"/>
      <c r="DZ54" s="104"/>
      <c r="EA54" s="104"/>
      <c r="EB54" s="104"/>
      <c r="EC54" s="104"/>
      <c r="ED54" s="104"/>
      <c r="EE54" s="104"/>
      <c r="EF54" s="104"/>
      <c r="EG54" s="104"/>
      <c r="EH54" s="104"/>
      <c r="EI54" s="104"/>
      <c r="EJ54" s="104"/>
      <c r="EK54" s="104"/>
      <c r="EL54" s="104"/>
      <c r="EM54" s="104"/>
      <c r="EN54" s="104"/>
      <c r="EO54" s="104"/>
      <c r="EP54" s="104"/>
      <c r="EQ54" s="104"/>
      <c r="ER54" s="104"/>
      <c r="ES54" s="104"/>
      <c r="ET54" s="104"/>
      <c r="EU54" s="104"/>
      <c r="EV54" s="104"/>
      <c r="EW54" s="104"/>
      <c r="EX54" s="104"/>
      <c r="EY54" s="104"/>
      <c r="EZ54" s="104"/>
      <c r="FA54" s="104"/>
      <c r="FB54" s="104"/>
      <c r="FC54" s="104"/>
      <c r="FD54" s="104"/>
      <c r="FE54" s="104"/>
      <c r="FF54" s="104"/>
      <c r="FG54" s="104"/>
      <c r="FH54" s="104"/>
      <c r="FI54" s="104"/>
      <c r="FJ54" s="104"/>
      <c r="FK54" s="104"/>
      <c r="FL54" s="104"/>
      <c r="FM54" s="104"/>
      <c r="FN54" s="104"/>
      <c r="FO54" s="104"/>
      <c r="FP54" s="104"/>
      <c r="FQ54" s="104"/>
      <c r="FR54" s="104"/>
      <c r="FS54" s="104"/>
      <c r="FT54" s="104"/>
      <c r="FU54" s="104"/>
      <c r="FV54" s="104"/>
      <c r="FW54" s="104"/>
      <c r="FX54" s="104"/>
      <c r="FY54" s="104"/>
      <c r="FZ54" s="104"/>
      <c r="GA54" s="104"/>
      <c r="GB54" s="104"/>
      <c r="GC54" s="104"/>
      <c r="GD54" s="104"/>
      <c r="GE54" s="104"/>
      <c r="GF54" s="104"/>
      <c r="GG54" s="104"/>
      <c r="GH54" s="104"/>
      <c r="GI54" s="104"/>
      <c r="GJ54" s="104"/>
      <c r="GK54" s="104"/>
      <c r="GL54" s="104"/>
      <c r="GM54" s="104"/>
      <c r="GN54" s="104"/>
      <c r="GO54" s="104"/>
      <c r="GP54" s="104"/>
      <c r="GQ54" s="104"/>
      <c r="GR54" s="104"/>
      <c r="GS54" s="104"/>
      <c r="GT54" s="104"/>
      <c r="GU54" s="104"/>
      <c r="GV54" s="104"/>
      <c r="GW54" s="104"/>
      <c r="GX54" s="104"/>
      <c r="GY54" s="104"/>
      <c r="GZ54" s="104"/>
      <c r="HA54" s="104"/>
      <c r="HB54" s="104"/>
      <c r="HC54" s="104"/>
      <c r="HD54" s="104"/>
      <c r="HE54" s="104"/>
      <c r="HF54" s="104"/>
      <c r="HG54" s="104"/>
      <c r="HH54" s="104"/>
      <c r="HI54" s="104"/>
      <c r="HJ54" s="104"/>
      <c r="HK54" s="104"/>
      <c r="HL54" s="104"/>
      <c r="HM54" s="104"/>
    </row>
    <row r="55" spans="1:221" x14ac:dyDescent="0.35">
      <c r="A55" s="269" t="s">
        <v>163</v>
      </c>
      <c r="B55" s="269" t="s">
        <v>7785</v>
      </c>
      <c r="C55" s="269" t="s">
        <v>7786</v>
      </c>
      <c r="D55" s="269" t="s">
        <v>162</v>
      </c>
      <c r="E55" s="269" t="s">
        <v>6443</v>
      </c>
      <c r="F55" s="269" t="s">
        <v>4375</v>
      </c>
      <c r="G55" s="269" t="s">
        <v>7783</v>
      </c>
      <c r="L55" s="103" t="s">
        <v>671</v>
      </c>
      <c r="M55" s="103" t="s">
        <v>671</v>
      </c>
      <c r="N55" s="103" t="s">
        <v>671</v>
      </c>
      <c r="O55" s="103" t="s">
        <v>671</v>
      </c>
      <c r="P55" s="103" t="s">
        <v>671</v>
      </c>
      <c r="Q55" s="103" t="s">
        <v>671</v>
      </c>
      <c r="R55" s="103" t="s">
        <v>671</v>
      </c>
      <c r="S55" s="103" t="s">
        <v>671</v>
      </c>
      <c r="T55" s="103" t="s">
        <v>671</v>
      </c>
      <c r="U55" s="103" t="s">
        <v>671</v>
      </c>
      <c r="V55" s="103" t="s">
        <v>671</v>
      </c>
      <c r="W55" s="103" t="s">
        <v>671</v>
      </c>
      <c r="X55" s="103" t="s">
        <v>671</v>
      </c>
      <c r="Y55" s="103" t="s">
        <v>671</v>
      </c>
      <c r="Z55" s="103" t="s">
        <v>671</v>
      </c>
      <c r="AA55" s="103" t="s">
        <v>671</v>
      </c>
      <c r="AB55" s="103" t="s">
        <v>671</v>
      </c>
      <c r="AC55" s="103" t="s">
        <v>671</v>
      </c>
      <c r="AD55" s="103" t="s">
        <v>671</v>
      </c>
      <c r="AE55" s="103" t="s">
        <v>671</v>
      </c>
      <c r="AF55" s="103" t="s">
        <v>671</v>
      </c>
      <c r="AG55" s="103" t="s">
        <v>671</v>
      </c>
      <c r="AH55" s="103" t="s">
        <v>671</v>
      </c>
      <c r="AI55" s="103" t="s">
        <v>671</v>
      </c>
      <c r="AJ55" s="103" t="s">
        <v>671</v>
      </c>
      <c r="AK55" s="103" t="s">
        <v>671</v>
      </c>
      <c r="AL55" s="103" t="s">
        <v>671</v>
      </c>
      <c r="AM55" s="103" t="s">
        <v>671</v>
      </c>
      <c r="AN55" s="103" t="s">
        <v>671</v>
      </c>
      <c r="AO55" s="103" t="s">
        <v>671</v>
      </c>
      <c r="AP55" s="103" t="s">
        <v>671</v>
      </c>
      <c r="AQ55" s="103" t="s">
        <v>671</v>
      </c>
      <c r="AR55" s="103" t="s">
        <v>671</v>
      </c>
      <c r="AS55" s="103" t="s">
        <v>671</v>
      </c>
      <c r="AT55" s="103" t="s">
        <v>671</v>
      </c>
      <c r="AU55" s="103" t="s">
        <v>671</v>
      </c>
      <c r="AV55" s="103" t="s">
        <v>671</v>
      </c>
      <c r="AW55" s="103" t="s">
        <v>671</v>
      </c>
      <c r="AX55" s="103" t="s">
        <v>671</v>
      </c>
      <c r="AY55" s="103" t="s">
        <v>671</v>
      </c>
      <c r="AZ55" s="103" t="s">
        <v>671</v>
      </c>
      <c r="BA55" s="103" t="s">
        <v>671</v>
      </c>
      <c r="BB55" s="103" t="s">
        <v>671</v>
      </c>
      <c r="BC55" s="103" t="s">
        <v>671</v>
      </c>
      <c r="BD55" s="103" t="s">
        <v>671</v>
      </c>
      <c r="BE55" s="103" t="s">
        <v>671</v>
      </c>
      <c r="BF55" s="103" t="s">
        <v>671</v>
      </c>
      <c r="BG55" s="103" t="s">
        <v>671</v>
      </c>
      <c r="BH55" s="103" t="s">
        <v>671</v>
      </c>
      <c r="BI55" s="103" t="s">
        <v>671</v>
      </c>
      <c r="BJ55" s="103" t="s">
        <v>671</v>
      </c>
      <c r="BK55" s="103" t="s">
        <v>671</v>
      </c>
      <c r="BL55" s="103" t="s">
        <v>671</v>
      </c>
      <c r="BM55" s="103" t="s">
        <v>671</v>
      </c>
      <c r="BN55" s="103" t="s">
        <v>671</v>
      </c>
      <c r="BO55" s="103" t="s">
        <v>671</v>
      </c>
      <c r="BP55" s="103" t="s">
        <v>671</v>
      </c>
      <c r="BQ55" s="103" t="s">
        <v>671</v>
      </c>
      <c r="BR55" s="103" t="s">
        <v>671</v>
      </c>
      <c r="BS55" s="103" t="s">
        <v>671</v>
      </c>
      <c r="BT55" s="103" t="s">
        <v>671</v>
      </c>
      <c r="BU55" s="103" t="s">
        <v>671</v>
      </c>
      <c r="BV55" s="103" t="s">
        <v>671</v>
      </c>
      <c r="BW55" s="103" t="s">
        <v>671</v>
      </c>
      <c r="BX55" s="103" t="s">
        <v>671</v>
      </c>
      <c r="BY55" s="103" t="s">
        <v>671</v>
      </c>
      <c r="BZ55" s="103" t="s">
        <v>671</v>
      </c>
      <c r="CA55" s="103" t="s">
        <v>671</v>
      </c>
      <c r="CB55" s="103" t="s">
        <v>671</v>
      </c>
      <c r="CC55" s="103" t="s">
        <v>671</v>
      </c>
      <c r="CD55" s="103" t="s">
        <v>671</v>
      </c>
      <c r="CE55" s="103" t="s">
        <v>671</v>
      </c>
      <c r="CF55" s="103" t="s">
        <v>671</v>
      </c>
      <c r="CG55" s="103" t="s">
        <v>671</v>
      </c>
      <c r="CH55" s="103" t="s">
        <v>671</v>
      </c>
      <c r="CI55" s="103" t="s">
        <v>671</v>
      </c>
      <c r="CJ55" s="103" t="s">
        <v>671</v>
      </c>
      <c r="CK55" s="103" t="s">
        <v>671</v>
      </c>
      <c r="CL55" s="103" t="s">
        <v>671</v>
      </c>
      <c r="CM55" s="103" t="s">
        <v>671</v>
      </c>
      <c r="CN55" s="103" t="s">
        <v>671</v>
      </c>
      <c r="CO55" s="103" t="s">
        <v>671</v>
      </c>
      <c r="CP55" s="103" t="s">
        <v>671</v>
      </c>
      <c r="CQ55" s="103" t="s">
        <v>671</v>
      </c>
      <c r="CR55" s="103" t="s">
        <v>671</v>
      </c>
      <c r="CS55" s="103" t="s">
        <v>671</v>
      </c>
      <c r="CT55" s="103" t="s">
        <v>671</v>
      </c>
      <c r="CU55" s="103" t="s">
        <v>671</v>
      </c>
      <c r="CV55" s="103" t="s">
        <v>671</v>
      </c>
      <c r="CW55" s="103" t="s">
        <v>671</v>
      </c>
      <c r="CX55" s="103" t="s">
        <v>671</v>
      </c>
      <c r="CY55" s="103" t="s">
        <v>671</v>
      </c>
      <c r="CZ55" s="103" t="s">
        <v>671</v>
      </c>
      <c r="DA55" s="103" t="s">
        <v>671</v>
      </c>
      <c r="DB55" s="103" t="s">
        <v>671</v>
      </c>
      <c r="DC55" s="103" t="s">
        <v>671</v>
      </c>
      <c r="DD55" s="103" t="s">
        <v>671</v>
      </c>
      <c r="DE55" s="103" t="s">
        <v>671</v>
      </c>
      <c r="DF55" s="103" t="s">
        <v>671</v>
      </c>
      <c r="DG55" s="103" t="s">
        <v>671</v>
      </c>
      <c r="DH55" s="103" t="s">
        <v>671</v>
      </c>
      <c r="DI55" s="103" t="s">
        <v>671</v>
      </c>
      <c r="DJ55" s="103" t="s">
        <v>671</v>
      </c>
      <c r="DK55" s="103" t="s">
        <v>671</v>
      </c>
      <c r="DL55" s="103" t="s">
        <v>671</v>
      </c>
      <c r="DM55" s="103" t="s">
        <v>671</v>
      </c>
      <c r="DN55" s="103" t="s">
        <v>671</v>
      </c>
      <c r="DO55" s="103" t="s">
        <v>671</v>
      </c>
      <c r="DP55" s="103" t="s">
        <v>671</v>
      </c>
      <c r="DQ55" s="103" t="s">
        <v>671</v>
      </c>
      <c r="DR55" s="103" t="s">
        <v>671</v>
      </c>
      <c r="DS55" s="103" t="s">
        <v>671</v>
      </c>
      <c r="DT55" s="103" t="s">
        <v>671</v>
      </c>
      <c r="DU55" s="103" t="s">
        <v>671</v>
      </c>
      <c r="DV55" s="103" t="s">
        <v>671</v>
      </c>
      <c r="DW55" s="103" t="s">
        <v>671</v>
      </c>
      <c r="DX55" s="103" t="s">
        <v>671</v>
      </c>
      <c r="DY55" s="103" t="s">
        <v>671</v>
      </c>
      <c r="DZ55" s="103" t="s">
        <v>671</v>
      </c>
      <c r="EA55" s="103" t="s">
        <v>671</v>
      </c>
      <c r="EB55" s="103" t="s">
        <v>671</v>
      </c>
      <c r="EC55" s="103" t="s">
        <v>671</v>
      </c>
      <c r="ED55" s="103" t="s">
        <v>671</v>
      </c>
      <c r="EE55" s="103" t="s">
        <v>671</v>
      </c>
      <c r="EF55" s="103" t="s">
        <v>671</v>
      </c>
      <c r="EG55" s="103" t="s">
        <v>671</v>
      </c>
      <c r="EH55" s="103" t="s">
        <v>671</v>
      </c>
      <c r="EI55" s="103" t="s">
        <v>671</v>
      </c>
      <c r="EJ55" s="103" t="s">
        <v>671</v>
      </c>
      <c r="EK55" s="103" t="s">
        <v>671</v>
      </c>
      <c r="EL55" s="103" t="s">
        <v>671</v>
      </c>
      <c r="EM55" s="103" t="s">
        <v>671</v>
      </c>
      <c r="EN55" s="103" t="s">
        <v>671</v>
      </c>
      <c r="EO55" s="103" t="s">
        <v>671</v>
      </c>
      <c r="EP55" s="103" t="s">
        <v>671</v>
      </c>
      <c r="EQ55" s="103" t="s">
        <v>671</v>
      </c>
      <c r="ER55" s="103" t="s">
        <v>671</v>
      </c>
      <c r="ES55" s="103" t="s">
        <v>671</v>
      </c>
      <c r="ET55" s="103" t="s">
        <v>671</v>
      </c>
      <c r="EU55" s="103" t="s">
        <v>671</v>
      </c>
      <c r="EV55" s="103" t="s">
        <v>671</v>
      </c>
      <c r="EW55" s="103" t="s">
        <v>671</v>
      </c>
      <c r="EX55" s="103" t="s">
        <v>671</v>
      </c>
      <c r="EY55" s="103" t="s">
        <v>671</v>
      </c>
      <c r="EZ55" s="103" t="s">
        <v>671</v>
      </c>
      <c r="FA55" s="103" t="s">
        <v>671</v>
      </c>
      <c r="FB55" s="103" t="s">
        <v>671</v>
      </c>
      <c r="FC55" s="103" t="s">
        <v>671</v>
      </c>
      <c r="FD55" s="103" t="s">
        <v>671</v>
      </c>
      <c r="FE55" s="103" t="s">
        <v>671</v>
      </c>
      <c r="FF55" s="103" t="s">
        <v>671</v>
      </c>
      <c r="FG55" s="103" t="s">
        <v>671</v>
      </c>
      <c r="FH55" s="103" t="s">
        <v>671</v>
      </c>
      <c r="FI55" s="103" t="s">
        <v>671</v>
      </c>
      <c r="FJ55" s="103" t="s">
        <v>671</v>
      </c>
      <c r="FK55" s="103" t="s">
        <v>671</v>
      </c>
      <c r="FL55" s="103" t="s">
        <v>671</v>
      </c>
      <c r="FM55" s="103" t="s">
        <v>671</v>
      </c>
      <c r="FN55" s="103" t="s">
        <v>671</v>
      </c>
      <c r="FO55" s="103" t="s">
        <v>671</v>
      </c>
      <c r="FP55" s="103" t="s">
        <v>671</v>
      </c>
      <c r="FQ55" s="103" t="s">
        <v>671</v>
      </c>
      <c r="FR55" s="103" t="s">
        <v>671</v>
      </c>
      <c r="FS55" s="103" t="s">
        <v>671</v>
      </c>
      <c r="FT55" s="103" t="s">
        <v>671</v>
      </c>
      <c r="FU55" s="103" t="s">
        <v>671</v>
      </c>
      <c r="FV55" s="103" t="s">
        <v>671</v>
      </c>
      <c r="FW55" s="103" t="s">
        <v>671</v>
      </c>
      <c r="FX55" s="103" t="s">
        <v>671</v>
      </c>
      <c r="FY55" s="103" t="s">
        <v>671</v>
      </c>
      <c r="FZ55" s="103" t="s">
        <v>671</v>
      </c>
      <c r="GA55" s="103" t="s">
        <v>671</v>
      </c>
      <c r="GB55" s="103" t="s">
        <v>671</v>
      </c>
      <c r="GC55" s="103" t="s">
        <v>671</v>
      </c>
      <c r="GD55" s="103" t="s">
        <v>671</v>
      </c>
      <c r="GE55" s="103" t="s">
        <v>671</v>
      </c>
      <c r="GF55" s="103" t="s">
        <v>671</v>
      </c>
      <c r="GG55" s="103" t="s">
        <v>671</v>
      </c>
      <c r="GH55" s="103" t="s">
        <v>671</v>
      </c>
      <c r="GI55" s="103" t="s">
        <v>671</v>
      </c>
      <c r="GJ55" s="103" t="s">
        <v>671</v>
      </c>
      <c r="GK55" s="103" t="s">
        <v>671</v>
      </c>
      <c r="GL55" s="103" t="s">
        <v>671</v>
      </c>
      <c r="GM55" s="103" t="s">
        <v>671</v>
      </c>
      <c r="GN55" s="103" t="s">
        <v>671</v>
      </c>
      <c r="GO55" s="103" t="s">
        <v>671</v>
      </c>
      <c r="GP55" s="103" t="s">
        <v>671</v>
      </c>
      <c r="GQ55" s="103" t="s">
        <v>671</v>
      </c>
      <c r="GR55" s="103" t="s">
        <v>671</v>
      </c>
      <c r="GS55" s="103" t="s">
        <v>671</v>
      </c>
      <c r="GT55" s="103" t="s">
        <v>671</v>
      </c>
      <c r="GU55" s="103" t="s">
        <v>671</v>
      </c>
      <c r="GV55" s="103" t="s">
        <v>671</v>
      </c>
      <c r="GW55" s="103" t="s">
        <v>671</v>
      </c>
      <c r="GX55" s="103" t="s">
        <v>671</v>
      </c>
      <c r="GY55" s="103" t="s">
        <v>671</v>
      </c>
      <c r="GZ55" s="103" t="s">
        <v>671</v>
      </c>
      <c r="HA55" s="103" t="s">
        <v>671</v>
      </c>
      <c r="HB55" s="103" t="s">
        <v>671</v>
      </c>
      <c r="HC55" s="103" t="s">
        <v>671</v>
      </c>
      <c r="HD55" s="103" t="s">
        <v>671</v>
      </c>
      <c r="HE55" s="103" t="s">
        <v>671</v>
      </c>
      <c r="HF55" s="103" t="s">
        <v>671</v>
      </c>
      <c r="HG55" s="103" t="s">
        <v>671</v>
      </c>
      <c r="HH55" s="103" t="s">
        <v>671</v>
      </c>
      <c r="HI55" s="103" t="s">
        <v>671</v>
      </c>
      <c r="HJ55" s="103" t="s">
        <v>671</v>
      </c>
      <c r="HK55" s="103" t="s">
        <v>671</v>
      </c>
      <c r="HL55" s="103" t="s">
        <v>671</v>
      </c>
      <c r="HM55" s="103" t="s">
        <v>671</v>
      </c>
    </row>
    <row r="56" spans="1:221" x14ac:dyDescent="0.35">
      <c r="A56" s="269" t="s">
        <v>174</v>
      </c>
      <c r="B56" s="269" t="s">
        <v>2966</v>
      </c>
      <c r="C56" s="269" t="s">
        <v>8147</v>
      </c>
      <c r="D56" s="269" t="s">
        <v>173</v>
      </c>
      <c r="E56" s="269" t="s">
        <v>6446</v>
      </c>
      <c r="F56" s="269" t="s">
        <v>4377</v>
      </c>
      <c r="G56" s="269" t="s">
        <v>5493</v>
      </c>
      <c r="L56" s="103"/>
      <c r="M56" s="103"/>
      <c r="N56" s="103"/>
      <c r="O56" s="103"/>
      <c r="P56" s="103"/>
      <c r="Q56" s="103"/>
      <c r="R56" s="103"/>
      <c r="S56" s="103"/>
      <c r="T56" s="103"/>
      <c r="U56" s="103"/>
      <c r="V56" s="103"/>
      <c r="W56" s="103"/>
      <c r="X56" s="103"/>
      <c r="Y56" s="103"/>
      <c r="Z56" s="103"/>
      <c r="AA56" s="103"/>
      <c r="AB56" s="103"/>
      <c r="AC56" s="103"/>
      <c r="AD56" s="103"/>
      <c r="AE56" s="103"/>
      <c r="AF56" s="103"/>
      <c r="AG56" s="103"/>
      <c r="AH56" s="103"/>
      <c r="AI56" s="103"/>
      <c r="AJ56" s="103"/>
      <c r="AK56" s="103"/>
      <c r="AL56" s="103"/>
      <c r="AM56" s="103"/>
      <c r="AN56" s="103"/>
      <c r="AO56" s="103"/>
      <c r="AP56" s="103"/>
      <c r="AQ56" s="103"/>
      <c r="AR56" s="103"/>
      <c r="AS56" s="103"/>
      <c r="AT56" s="103"/>
      <c r="AU56" s="103"/>
      <c r="AV56" s="103"/>
      <c r="AW56" s="103"/>
      <c r="AX56" s="103"/>
      <c r="AY56" s="103"/>
      <c r="AZ56" s="103"/>
      <c r="BA56" s="103"/>
      <c r="BB56" s="103"/>
      <c r="BC56" s="103"/>
      <c r="BD56" s="103"/>
      <c r="BE56" s="103"/>
      <c r="BF56" s="103"/>
      <c r="BG56" s="103"/>
      <c r="BH56" s="103"/>
      <c r="BI56" s="103"/>
      <c r="BJ56" s="103"/>
      <c r="BK56" s="103"/>
      <c r="BL56" s="103"/>
      <c r="BM56" s="103"/>
      <c r="BN56" s="103"/>
      <c r="BO56" s="103"/>
      <c r="BP56" s="103"/>
      <c r="BQ56" s="103"/>
      <c r="BR56" s="103"/>
      <c r="BS56" s="103"/>
      <c r="BT56" s="103"/>
      <c r="BU56" s="103"/>
      <c r="BV56" s="103"/>
      <c r="BW56" s="103"/>
      <c r="BX56" s="103"/>
      <c r="BY56" s="103"/>
      <c r="BZ56" s="103"/>
      <c r="CA56" s="103"/>
      <c r="CB56" s="103"/>
      <c r="CC56" s="103"/>
      <c r="CD56" s="103"/>
      <c r="CE56" s="103"/>
      <c r="CF56" s="103"/>
      <c r="CG56" s="103"/>
      <c r="CH56" s="103"/>
      <c r="CI56" s="103"/>
      <c r="CJ56" s="103"/>
      <c r="CK56" s="103"/>
      <c r="CL56" s="103"/>
      <c r="CM56" s="103"/>
      <c r="CN56" s="103"/>
      <c r="CO56" s="103"/>
      <c r="CP56" s="103"/>
      <c r="CQ56" s="103"/>
      <c r="CR56" s="103"/>
      <c r="CS56" s="103"/>
      <c r="CT56" s="103"/>
      <c r="CU56" s="103"/>
      <c r="CV56" s="103"/>
      <c r="CW56" s="103"/>
      <c r="CX56" s="103"/>
      <c r="CY56" s="103"/>
      <c r="CZ56" s="103"/>
      <c r="DA56" s="103"/>
      <c r="DB56" s="103"/>
      <c r="DC56" s="103"/>
      <c r="DD56" s="103"/>
      <c r="DE56" s="103"/>
      <c r="DF56" s="103"/>
      <c r="DG56" s="103"/>
      <c r="DH56" s="103"/>
      <c r="DI56" s="103"/>
      <c r="DJ56" s="103"/>
      <c r="DK56" s="103"/>
      <c r="DL56" s="103"/>
      <c r="DM56" s="103"/>
      <c r="DN56" s="103"/>
      <c r="DO56" s="103"/>
      <c r="DP56" s="103"/>
      <c r="DQ56" s="103"/>
      <c r="DR56" s="103"/>
      <c r="DS56" s="103"/>
      <c r="DT56" s="103"/>
      <c r="DU56" s="103"/>
      <c r="DV56" s="103"/>
      <c r="DW56" s="103"/>
      <c r="DX56" s="103"/>
      <c r="DY56" s="103"/>
      <c r="DZ56" s="103"/>
      <c r="EA56" s="103"/>
      <c r="EB56" s="103"/>
      <c r="EC56" s="103"/>
      <c r="ED56" s="103"/>
      <c r="EE56" s="103"/>
      <c r="EF56" s="103"/>
      <c r="EG56" s="103"/>
      <c r="EH56" s="103"/>
      <c r="EI56" s="103"/>
      <c r="EJ56" s="103"/>
      <c r="EK56" s="103"/>
      <c r="EL56" s="103"/>
      <c r="EM56" s="103"/>
      <c r="EN56" s="103"/>
      <c r="EO56" s="103"/>
      <c r="EP56" s="103"/>
      <c r="EQ56" s="103"/>
      <c r="ER56" s="103"/>
      <c r="ES56" s="103"/>
      <c r="ET56" s="103"/>
      <c r="EU56" s="103"/>
      <c r="EV56" s="103"/>
      <c r="EW56" s="103"/>
      <c r="EX56" s="103"/>
      <c r="EY56" s="103"/>
      <c r="EZ56" s="103"/>
      <c r="FA56" s="103"/>
      <c r="FB56" s="103"/>
      <c r="FC56" s="103"/>
      <c r="FD56" s="103"/>
      <c r="FE56" s="103"/>
      <c r="FF56" s="103"/>
      <c r="FG56" s="103"/>
      <c r="FH56" s="103"/>
      <c r="FI56" s="103"/>
      <c r="FJ56" s="103"/>
      <c r="FK56" s="103"/>
      <c r="FL56" s="103"/>
      <c r="FM56" s="103"/>
      <c r="FN56" s="103"/>
      <c r="FO56" s="103"/>
      <c r="FP56" s="103"/>
      <c r="FQ56" s="103"/>
      <c r="FR56" s="103"/>
      <c r="FS56" s="103"/>
      <c r="FT56" s="103"/>
      <c r="FU56" s="103"/>
      <c r="FV56" s="103"/>
      <c r="FW56" s="103"/>
      <c r="FX56" s="103"/>
      <c r="FY56" s="103"/>
      <c r="FZ56" s="103"/>
      <c r="GA56" s="103"/>
      <c r="GB56" s="103"/>
      <c r="GC56" s="103"/>
      <c r="GD56" s="103"/>
      <c r="GE56" s="103"/>
      <c r="GF56" s="103"/>
      <c r="GG56" s="103"/>
      <c r="GH56" s="103"/>
      <c r="GI56" s="103"/>
      <c r="GJ56" s="103"/>
      <c r="GK56" s="103"/>
      <c r="GL56" s="103"/>
      <c r="GM56" s="103"/>
      <c r="GN56" s="103"/>
      <c r="GO56" s="103"/>
      <c r="GP56" s="103"/>
      <c r="GQ56" s="103"/>
      <c r="GR56" s="103"/>
      <c r="GS56" s="103"/>
      <c r="GT56" s="103"/>
      <c r="GU56" s="103"/>
      <c r="GV56" s="103"/>
      <c r="GW56" s="103"/>
      <c r="GX56" s="103"/>
      <c r="GY56" s="103"/>
      <c r="GZ56" s="103"/>
      <c r="HA56" s="103"/>
      <c r="HB56" s="103"/>
      <c r="HC56" s="103"/>
      <c r="HD56" s="103"/>
      <c r="HE56" s="103"/>
      <c r="HF56" s="103"/>
      <c r="HG56" s="103"/>
      <c r="HH56" s="103"/>
      <c r="HI56" s="103"/>
      <c r="HJ56" s="103"/>
      <c r="HK56" s="103"/>
      <c r="HL56" s="103"/>
      <c r="HM56" s="103"/>
    </row>
    <row r="57" spans="1:221" x14ac:dyDescent="0.35">
      <c r="A57" s="70" t="s">
        <v>176</v>
      </c>
      <c r="B57" s="70" t="s">
        <v>1261</v>
      </c>
      <c r="C57" s="70" t="s">
        <v>821</v>
      </c>
      <c r="D57" s="70" t="s">
        <v>175</v>
      </c>
      <c r="E57" s="70" t="s">
        <v>6443</v>
      </c>
      <c r="F57" s="70" t="s">
        <v>784</v>
      </c>
      <c r="G57" s="70" t="s">
        <v>784</v>
      </c>
      <c r="L57" s="103"/>
      <c r="M57" s="103"/>
      <c r="N57" s="103"/>
      <c r="O57" s="103"/>
      <c r="P57" s="103"/>
      <c r="Q57" s="103"/>
      <c r="R57" s="103"/>
      <c r="S57" s="103"/>
      <c r="T57" s="103"/>
      <c r="U57" s="103"/>
      <c r="V57" s="103"/>
      <c r="W57" s="103"/>
      <c r="X57" s="103"/>
      <c r="Y57" s="103"/>
      <c r="Z57" s="103"/>
      <c r="AA57" s="103"/>
      <c r="AB57" s="103"/>
      <c r="AC57" s="103"/>
      <c r="AD57" s="103"/>
      <c r="AE57" s="103"/>
      <c r="AF57" s="103"/>
      <c r="AG57" s="103"/>
      <c r="AH57" s="103"/>
      <c r="AI57" s="103"/>
      <c r="AJ57" s="103"/>
      <c r="AK57" s="103"/>
      <c r="AL57" s="103"/>
      <c r="AM57" s="103"/>
      <c r="AN57" s="103"/>
      <c r="AO57" s="103"/>
      <c r="AP57" s="103"/>
      <c r="AQ57" s="103"/>
      <c r="AR57" s="103"/>
      <c r="AS57" s="103"/>
      <c r="AT57" s="103"/>
      <c r="AU57" s="103"/>
      <c r="AV57" s="103"/>
      <c r="AW57" s="103"/>
      <c r="AX57" s="103"/>
      <c r="AY57" s="103"/>
      <c r="AZ57" s="103"/>
      <c r="BA57" s="103"/>
      <c r="BB57" s="103"/>
      <c r="BC57" s="103"/>
      <c r="BD57" s="103"/>
      <c r="BE57" s="103"/>
      <c r="BF57" s="103"/>
      <c r="BG57" s="103"/>
      <c r="BH57" s="103"/>
      <c r="BI57" s="103"/>
      <c r="BJ57" s="103"/>
      <c r="BK57" s="103"/>
      <c r="BL57" s="103"/>
      <c r="BM57" s="103"/>
      <c r="BN57" s="103"/>
      <c r="BO57" s="103"/>
      <c r="BP57" s="103"/>
      <c r="BQ57" s="103"/>
      <c r="BR57" s="103"/>
      <c r="BS57" s="103"/>
      <c r="BT57" s="103"/>
      <c r="BU57" s="103"/>
      <c r="BV57" s="103"/>
      <c r="BW57" s="103"/>
      <c r="BX57" s="103"/>
      <c r="BY57" s="103"/>
      <c r="BZ57" s="103"/>
      <c r="CA57" s="103"/>
      <c r="CB57" s="103"/>
      <c r="CC57" s="103"/>
      <c r="CD57" s="103"/>
      <c r="CE57" s="103"/>
      <c r="CF57" s="103"/>
      <c r="CG57" s="103"/>
      <c r="CH57" s="103"/>
      <c r="CI57" s="103"/>
      <c r="CJ57" s="103"/>
      <c r="CK57" s="103"/>
      <c r="CL57" s="103"/>
      <c r="CM57" s="103"/>
      <c r="CN57" s="103"/>
      <c r="CO57" s="103"/>
      <c r="CP57" s="103"/>
      <c r="CQ57" s="103"/>
      <c r="CR57" s="103"/>
      <c r="CS57" s="103"/>
      <c r="CT57" s="103"/>
      <c r="CU57" s="103"/>
      <c r="CV57" s="103"/>
      <c r="CW57" s="103"/>
      <c r="CX57" s="103"/>
      <c r="CY57" s="103"/>
      <c r="CZ57" s="103"/>
      <c r="DA57" s="103"/>
      <c r="DB57" s="103"/>
      <c r="DC57" s="103"/>
      <c r="DD57" s="103"/>
      <c r="DE57" s="103"/>
      <c r="DF57" s="103"/>
      <c r="DG57" s="103"/>
      <c r="DH57" s="103"/>
      <c r="DI57" s="103"/>
      <c r="DJ57" s="103"/>
      <c r="DK57" s="103"/>
      <c r="DL57" s="103"/>
      <c r="DM57" s="103"/>
      <c r="DN57" s="103"/>
      <c r="DO57" s="103"/>
      <c r="DP57" s="103"/>
      <c r="DQ57" s="103"/>
      <c r="DR57" s="103"/>
      <c r="DS57" s="103"/>
      <c r="DT57" s="103"/>
      <c r="DU57" s="103"/>
      <c r="DV57" s="103"/>
      <c r="DW57" s="103"/>
      <c r="DX57" s="103"/>
      <c r="DY57" s="103"/>
      <c r="DZ57" s="103"/>
      <c r="EA57" s="103"/>
      <c r="EB57" s="103"/>
      <c r="EC57" s="103"/>
      <c r="ED57" s="103"/>
      <c r="EE57" s="103"/>
      <c r="EF57" s="103"/>
      <c r="EG57" s="103"/>
      <c r="EH57" s="103"/>
      <c r="EI57" s="103"/>
      <c r="EJ57" s="103"/>
      <c r="EK57" s="103"/>
      <c r="EL57" s="103"/>
      <c r="EM57" s="103"/>
      <c r="EN57" s="103"/>
      <c r="EO57" s="103"/>
      <c r="EP57" s="103"/>
      <c r="EQ57" s="103"/>
      <c r="ER57" s="103"/>
      <c r="ES57" s="103"/>
      <c r="ET57" s="103"/>
      <c r="EU57" s="103"/>
      <c r="EV57" s="103"/>
      <c r="EW57" s="103"/>
      <c r="EX57" s="103"/>
      <c r="EY57" s="103"/>
      <c r="EZ57" s="103"/>
      <c r="FA57" s="103"/>
      <c r="FB57" s="103"/>
      <c r="FC57" s="103"/>
      <c r="FD57" s="103"/>
      <c r="FE57" s="103"/>
      <c r="FF57" s="103"/>
      <c r="FG57" s="103"/>
      <c r="FH57" s="103"/>
      <c r="FI57" s="103"/>
      <c r="FJ57" s="103"/>
      <c r="FK57" s="103"/>
      <c r="FL57" s="103"/>
      <c r="FM57" s="103"/>
      <c r="FN57" s="103"/>
      <c r="FO57" s="103"/>
      <c r="FP57" s="103"/>
      <c r="FQ57" s="103"/>
      <c r="FR57" s="103"/>
      <c r="FS57" s="103"/>
      <c r="FT57" s="103"/>
      <c r="FU57" s="103"/>
      <c r="FV57" s="103"/>
      <c r="FW57" s="103"/>
      <c r="FX57" s="103"/>
      <c r="FY57" s="103"/>
      <c r="FZ57" s="103"/>
      <c r="GA57" s="103"/>
      <c r="GB57" s="103"/>
      <c r="GC57" s="103"/>
      <c r="GD57" s="103"/>
      <c r="GE57" s="103"/>
      <c r="GF57" s="103"/>
      <c r="GG57" s="103"/>
      <c r="GH57" s="103"/>
      <c r="GI57" s="103"/>
      <c r="GJ57" s="103"/>
      <c r="GK57" s="103"/>
      <c r="GL57" s="103"/>
      <c r="GM57" s="103"/>
      <c r="GN57" s="103"/>
      <c r="GO57" s="103"/>
      <c r="GP57" s="103"/>
      <c r="GQ57" s="103"/>
      <c r="GR57" s="103"/>
      <c r="GS57" s="103"/>
      <c r="GT57" s="103"/>
      <c r="GU57" s="103"/>
      <c r="GV57" s="103"/>
      <c r="GW57" s="103"/>
      <c r="GX57" s="103"/>
      <c r="GY57" s="103"/>
      <c r="GZ57" s="103"/>
      <c r="HA57" s="103"/>
      <c r="HB57" s="103"/>
      <c r="HC57" s="103"/>
      <c r="HD57" s="103"/>
      <c r="HE57" s="103"/>
      <c r="HF57" s="103"/>
      <c r="HG57" s="103"/>
      <c r="HH57" s="103"/>
      <c r="HI57" s="103"/>
      <c r="HJ57" s="103"/>
      <c r="HK57" s="103"/>
      <c r="HL57" s="103"/>
      <c r="HM57" s="103"/>
    </row>
    <row r="58" spans="1:221" x14ac:dyDescent="0.35">
      <c r="A58" s="269" t="s">
        <v>180</v>
      </c>
      <c r="B58" s="269" t="s">
        <v>2968</v>
      </c>
      <c r="C58" s="269" t="s">
        <v>717</v>
      </c>
      <c r="D58" s="269" t="s">
        <v>179</v>
      </c>
      <c r="E58" s="269" t="s">
        <v>6443</v>
      </c>
      <c r="F58" s="269" t="s">
        <v>4376</v>
      </c>
      <c r="G58" s="269" t="s">
        <v>828</v>
      </c>
      <c r="L58" s="103"/>
      <c r="M58" s="103"/>
      <c r="N58" s="103"/>
      <c r="O58" s="103"/>
      <c r="P58" s="103"/>
      <c r="Q58" s="103"/>
      <c r="R58" s="103"/>
      <c r="S58" s="103"/>
      <c r="T58" s="103"/>
      <c r="U58" s="103"/>
      <c r="V58" s="103"/>
      <c r="W58" s="103"/>
      <c r="X58" s="103"/>
      <c r="Y58" s="103"/>
      <c r="Z58" s="103"/>
      <c r="AA58" s="103"/>
      <c r="AB58" s="103"/>
      <c r="AC58" s="103"/>
      <c r="AD58" s="103"/>
      <c r="AE58" s="103"/>
      <c r="AF58" s="103"/>
      <c r="AG58" s="103"/>
      <c r="AH58" s="103"/>
      <c r="AI58" s="103"/>
      <c r="AJ58" s="103"/>
      <c r="AK58" s="103"/>
      <c r="AL58" s="103"/>
      <c r="AM58" s="103"/>
      <c r="AN58" s="103"/>
      <c r="AO58" s="103"/>
      <c r="AP58" s="103"/>
      <c r="AQ58" s="103"/>
      <c r="AR58" s="103"/>
      <c r="AS58" s="103"/>
      <c r="AT58" s="103"/>
      <c r="AU58" s="103"/>
      <c r="AV58" s="103"/>
      <c r="AW58" s="103"/>
      <c r="AX58" s="103"/>
      <c r="AY58" s="103"/>
      <c r="AZ58" s="103"/>
      <c r="BA58" s="103"/>
      <c r="BB58" s="103"/>
      <c r="BC58" s="103"/>
      <c r="BD58" s="103"/>
      <c r="BE58" s="103"/>
      <c r="BF58" s="103"/>
      <c r="BG58" s="103"/>
      <c r="BH58" s="103"/>
      <c r="BI58" s="103"/>
      <c r="BJ58" s="103"/>
      <c r="BK58" s="103"/>
      <c r="BL58" s="103"/>
      <c r="BM58" s="103"/>
      <c r="BN58" s="103"/>
      <c r="BO58" s="103"/>
      <c r="BP58" s="103"/>
      <c r="BQ58" s="103"/>
      <c r="BR58" s="103"/>
      <c r="BS58" s="103"/>
      <c r="BT58" s="103"/>
      <c r="BU58" s="103"/>
      <c r="BV58" s="103"/>
      <c r="BW58" s="103"/>
      <c r="BX58" s="103"/>
      <c r="BY58" s="103"/>
      <c r="BZ58" s="103"/>
      <c r="CA58" s="103"/>
      <c r="CB58" s="103"/>
      <c r="CC58" s="103"/>
      <c r="CD58" s="103"/>
      <c r="CE58" s="103"/>
      <c r="CF58" s="103"/>
      <c r="CG58" s="103"/>
      <c r="CH58" s="103"/>
      <c r="CI58" s="103"/>
      <c r="CJ58" s="103"/>
      <c r="CK58" s="103"/>
      <c r="CL58" s="103"/>
      <c r="CM58" s="103"/>
      <c r="CN58" s="103"/>
      <c r="CO58" s="103"/>
      <c r="CP58" s="103"/>
      <c r="CQ58" s="103"/>
      <c r="CR58" s="103"/>
      <c r="CS58" s="103"/>
      <c r="CT58" s="103"/>
      <c r="CU58" s="103"/>
      <c r="CV58" s="103"/>
      <c r="CW58" s="103"/>
      <c r="CX58" s="103"/>
      <c r="CY58" s="103"/>
      <c r="CZ58" s="103"/>
      <c r="DA58" s="103"/>
      <c r="DB58" s="103"/>
      <c r="DC58" s="103"/>
      <c r="DD58" s="103"/>
      <c r="DE58" s="103"/>
      <c r="DF58" s="103"/>
      <c r="DG58" s="103"/>
      <c r="DH58" s="103"/>
      <c r="DI58" s="103"/>
      <c r="DJ58" s="103"/>
      <c r="DK58" s="103"/>
      <c r="DL58" s="103"/>
      <c r="DM58" s="103"/>
      <c r="DN58" s="103"/>
      <c r="DO58" s="103"/>
      <c r="DP58" s="103"/>
      <c r="DQ58" s="103"/>
      <c r="DR58" s="103"/>
      <c r="DS58" s="103"/>
      <c r="DT58" s="103"/>
      <c r="DU58" s="103"/>
      <c r="DV58" s="103"/>
      <c r="DW58" s="103"/>
      <c r="DX58" s="103"/>
      <c r="DY58" s="103"/>
      <c r="DZ58" s="103"/>
      <c r="EA58" s="103"/>
      <c r="EB58" s="103"/>
      <c r="EC58" s="103"/>
      <c r="ED58" s="103"/>
      <c r="EE58" s="103"/>
      <c r="EF58" s="103"/>
      <c r="EG58" s="103"/>
      <c r="EH58" s="103"/>
      <c r="EI58" s="103"/>
      <c r="EJ58" s="103"/>
      <c r="EK58" s="103"/>
      <c r="EL58" s="103"/>
      <c r="EM58" s="103"/>
      <c r="EN58" s="103"/>
      <c r="EO58" s="103"/>
      <c r="EP58" s="103"/>
      <c r="EQ58" s="103"/>
      <c r="ER58" s="103"/>
      <c r="ES58" s="103"/>
      <c r="ET58" s="103"/>
      <c r="EU58" s="103"/>
      <c r="EV58" s="103"/>
      <c r="EW58" s="103"/>
      <c r="EX58" s="103"/>
      <c r="EY58" s="103"/>
      <c r="EZ58" s="103"/>
      <c r="FA58" s="103"/>
      <c r="FB58" s="103"/>
      <c r="FC58" s="103"/>
      <c r="FD58" s="103"/>
      <c r="FE58" s="103"/>
      <c r="FF58" s="103"/>
      <c r="FG58" s="103"/>
      <c r="FH58" s="103"/>
      <c r="FI58" s="103"/>
      <c r="FJ58" s="103"/>
      <c r="FK58" s="103"/>
      <c r="FL58" s="103"/>
      <c r="FM58" s="103"/>
      <c r="FN58" s="103"/>
      <c r="FO58" s="103"/>
      <c r="FP58" s="103"/>
      <c r="FQ58" s="103"/>
      <c r="FR58" s="103"/>
      <c r="FS58" s="103"/>
      <c r="FT58" s="103"/>
      <c r="FU58" s="103"/>
      <c r="FV58" s="103"/>
      <c r="FW58" s="103"/>
      <c r="FX58" s="103"/>
      <c r="FY58" s="103"/>
      <c r="FZ58" s="103"/>
      <c r="GA58" s="103"/>
      <c r="GB58" s="103"/>
      <c r="GC58" s="103"/>
      <c r="GD58" s="103"/>
      <c r="GE58" s="103"/>
      <c r="GF58" s="103"/>
      <c r="GG58" s="103"/>
      <c r="GH58" s="103"/>
      <c r="GI58" s="103"/>
      <c r="GJ58" s="103"/>
      <c r="GK58" s="103"/>
      <c r="GL58" s="103"/>
      <c r="GM58" s="103"/>
      <c r="GN58" s="103"/>
      <c r="GO58" s="103"/>
      <c r="GP58" s="103"/>
      <c r="GQ58" s="103"/>
      <c r="GR58" s="103"/>
      <c r="GS58" s="103"/>
      <c r="GT58" s="103"/>
      <c r="GU58" s="103"/>
      <c r="GV58" s="103"/>
      <c r="GW58" s="103"/>
      <c r="GX58" s="103"/>
      <c r="GY58" s="103"/>
      <c r="GZ58" s="103"/>
      <c r="HA58" s="103"/>
      <c r="HB58" s="103"/>
      <c r="HC58" s="103"/>
      <c r="HD58" s="103"/>
      <c r="HE58" s="103"/>
      <c r="HF58" s="103"/>
      <c r="HG58" s="103"/>
      <c r="HH58" s="103"/>
      <c r="HI58" s="103"/>
      <c r="HJ58" s="103"/>
      <c r="HK58" s="103"/>
      <c r="HL58" s="103"/>
      <c r="HM58" s="103"/>
    </row>
    <row r="59" spans="1:221" x14ac:dyDescent="0.35">
      <c r="A59" s="269" t="s">
        <v>180</v>
      </c>
      <c r="B59" s="269" t="s">
        <v>1270</v>
      </c>
      <c r="C59" s="269" t="s">
        <v>1704</v>
      </c>
      <c r="D59" s="269" t="s">
        <v>179</v>
      </c>
      <c r="E59" s="269" t="s">
        <v>6443</v>
      </c>
      <c r="F59" s="269" t="s">
        <v>4377</v>
      </c>
      <c r="G59" s="269" t="s">
        <v>5480</v>
      </c>
      <c r="L59" s="103"/>
      <c r="M59" s="103"/>
      <c r="N59" s="103"/>
      <c r="O59" s="103"/>
      <c r="P59" s="103"/>
      <c r="Q59" s="103"/>
      <c r="R59" s="103"/>
      <c r="S59" s="103"/>
      <c r="T59" s="103"/>
      <c r="U59" s="103"/>
      <c r="V59" s="103"/>
      <c r="W59" s="103"/>
      <c r="X59" s="103"/>
      <c r="Y59" s="103"/>
      <c r="Z59" s="103"/>
      <c r="AA59" s="103"/>
      <c r="AB59" s="103"/>
      <c r="AC59" s="103"/>
      <c r="AD59" s="103"/>
      <c r="AE59" s="103"/>
      <c r="AF59" s="103"/>
      <c r="AG59" s="103"/>
      <c r="AH59" s="103"/>
      <c r="AI59" s="103"/>
      <c r="AJ59" s="103"/>
      <c r="AK59" s="103"/>
      <c r="AL59" s="103"/>
      <c r="AM59" s="103"/>
      <c r="AN59" s="103"/>
      <c r="AO59" s="103"/>
      <c r="AP59" s="103"/>
      <c r="AQ59" s="103"/>
      <c r="AR59" s="103"/>
      <c r="AS59" s="103"/>
      <c r="AT59" s="103"/>
      <c r="AU59" s="103"/>
      <c r="AV59" s="103"/>
      <c r="AW59" s="103"/>
      <c r="AX59" s="103"/>
      <c r="AY59" s="103"/>
      <c r="AZ59" s="103"/>
      <c r="BA59" s="103"/>
      <c r="BB59" s="103"/>
      <c r="BC59" s="103"/>
      <c r="BD59" s="103"/>
      <c r="BE59" s="103"/>
      <c r="BF59" s="103"/>
      <c r="BG59" s="103"/>
      <c r="BH59" s="103"/>
      <c r="BI59" s="103"/>
      <c r="BJ59" s="103"/>
      <c r="BK59" s="103"/>
      <c r="BL59" s="103"/>
      <c r="BM59" s="103"/>
      <c r="BN59" s="103"/>
      <c r="BO59" s="103"/>
      <c r="BP59" s="103"/>
      <c r="BQ59" s="103"/>
      <c r="BR59" s="103"/>
      <c r="BS59" s="103"/>
      <c r="BT59" s="103"/>
      <c r="BU59" s="103"/>
      <c r="BV59" s="103"/>
      <c r="BW59" s="103"/>
      <c r="BX59" s="103"/>
      <c r="BY59" s="103"/>
      <c r="BZ59" s="103"/>
      <c r="CA59" s="103"/>
      <c r="CB59" s="103"/>
      <c r="CC59" s="103"/>
      <c r="CD59" s="103"/>
      <c r="CE59" s="103"/>
      <c r="CF59" s="103"/>
      <c r="CG59" s="103"/>
      <c r="CH59" s="103"/>
      <c r="CI59" s="103"/>
      <c r="CJ59" s="103"/>
      <c r="CK59" s="103"/>
      <c r="CL59" s="103"/>
      <c r="CM59" s="103"/>
      <c r="CN59" s="103"/>
      <c r="CO59" s="103"/>
      <c r="CP59" s="103"/>
      <c r="CQ59" s="103"/>
      <c r="CR59" s="103"/>
      <c r="CS59" s="103"/>
      <c r="CT59" s="103"/>
      <c r="CU59" s="103"/>
      <c r="CV59" s="103"/>
      <c r="CW59" s="103"/>
      <c r="CX59" s="103"/>
      <c r="CY59" s="103"/>
      <c r="CZ59" s="103"/>
      <c r="DA59" s="103"/>
      <c r="DB59" s="103"/>
      <c r="DC59" s="103"/>
      <c r="DD59" s="103"/>
      <c r="DE59" s="103"/>
      <c r="DF59" s="103"/>
      <c r="DG59" s="103"/>
      <c r="DH59" s="103"/>
      <c r="DI59" s="103"/>
      <c r="DJ59" s="103"/>
      <c r="DK59" s="103"/>
      <c r="DL59" s="103"/>
      <c r="DM59" s="103"/>
      <c r="DN59" s="103"/>
      <c r="DO59" s="103"/>
      <c r="DP59" s="103"/>
      <c r="DQ59" s="103"/>
      <c r="DR59" s="103"/>
      <c r="DS59" s="103"/>
      <c r="DT59" s="103"/>
      <c r="DU59" s="103"/>
      <c r="DV59" s="103"/>
      <c r="DW59" s="103"/>
      <c r="DX59" s="103"/>
      <c r="DY59" s="103"/>
      <c r="DZ59" s="103"/>
      <c r="EA59" s="103"/>
      <c r="EB59" s="103"/>
      <c r="EC59" s="103"/>
      <c r="ED59" s="103"/>
      <c r="EE59" s="103"/>
      <c r="EF59" s="103"/>
      <c r="EG59" s="103"/>
      <c r="EH59" s="103"/>
      <c r="EI59" s="103"/>
      <c r="EJ59" s="103"/>
      <c r="EK59" s="103"/>
      <c r="EL59" s="103"/>
      <c r="EM59" s="103"/>
      <c r="EN59" s="103"/>
      <c r="EO59" s="103"/>
      <c r="EP59" s="103"/>
      <c r="EQ59" s="103"/>
      <c r="ER59" s="103"/>
      <c r="ES59" s="103"/>
      <c r="ET59" s="103"/>
      <c r="EU59" s="103"/>
      <c r="EV59" s="103"/>
      <c r="EW59" s="103"/>
      <c r="EX59" s="103"/>
      <c r="EY59" s="103"/>
      <c r="EZ59" s="103"/>
      <c r="FA59" s="103"/>
      <c r="FB59" s="103"/>
      <c r="FC59" s="103"/>
      <c r="FD59" s="103"/>
      <c r="FE59" s="103"/>
      <c r="FF59" s="103"/>
      <c r="FG59" s="103"/>
      <c r="FH59" s="103"/>
      <c r="FI59" s="103"/>
      <c r="FJ59" s="103"/>
      <c r="FK59" s="103"/>
      <c r="FL59" s="103"/>
      <c r="FM59" s="103"/>
      <c r="FN59" s="103"/>
      <c r="FO59" s="103"/>
      <c r="FP59" s="103"/>
      <c r="FQ59" s="103"/>
      <c r="FR59" s="103"/>
      <c r="FS59" s="103"/>
      <c r="FT59" s="103"/>
      <c r="FU59" s="103"/>
      <c r="FV59" s="103"/>
      <c r="FW59" s="103"/>
      <c r="FX59" s="103"/>
      <c r="FY59" s="103"/>
      <c r="FZ59" s="103"/>
      <c r="GA59" s="103"/>
      <c r="GB59" s="103"/>
      <c r="GC59" s="103"/>
      <c r="GD59" s="103"/>
      <c r="GE59" s="103"/>
      <c r="GF59" s="103"/>
      <c r="GG59" s="103"/>
      <c r="GH59" s="103"/>
      <c r="GI59" s="103"/>
      <c r="GJ59" s="103"/>
      <c r="GK59" s="103"/>
      <c r="GL59" s="103"/>
      <c r="GM59" s="103"/>
      <c r="GN59" s="103"/>
      <c r="GO59" s="103"/>
      <c r="GP59" s="103"/>
      <c r="GQ59" s="103"/>
      <c r="GR59" s="103"/>
      <c r="GS59" s="103"/>
      <c r="GT59" s="103"/>
      <c r="GU59" s="103"/>
      <c r="GV59" s="103"/>
      <c r="GW59" s="103"/>
      <c r="GX59" s="103"/>
      <c r="GY59" s="103"/>
      <c r="GZ59" s="103"/>
      <c r="HA59" s="103"/>
      <c r="HB59" s="103"/>
      <c r="HC59" s="103"/>
      <c r="HD59" s="103"/>
      <c r="HE59" s="103"/>
      <c r="HF59" s="103"/>
      <c r="HG59" s="103"/>
      <c r="HH59" s="103"/>
      <c r="HI59" s="103"/>
      <c r="HJ59" s="103"/>
      <c r="HK59" s="103"/>
      <c r="HL59" s="103"/>
      <c r="HM59" s="103"/>
    </row>
    <row r="60" spans="1:221" x14ac:dyDescent="0.35">
      <c r="A60" s="269" t="s">
        <v>189</v>
      </c>
      <c r="B60" s="269" t="s">
        <v>1258</v>
      </c>
      <c r="C60" s="269" t="s">
        <v>819</v>
      </c>
      <c r="D60" s="269" t="s">
        <v>188</v>
      </c>
      <c r="E60" s="269" t="s">
        <v>6443</v>
      </c>
      <c r="F60" s="269" t="s">
        <v>784</v>
      </c>
      <c r="G60" s="269" t="s">
        <v>784</v>
      </c>
      <c r="L60" s="103"/>
      <c r="M60" s="103"/>
      <c r="N60" s="103"/>
      <c r="O60" s="103"/>
      <c r="P60" s="103"/>
      <c r="Q60" s="103"/>
      <c r="R60" s="103"/>
      <c r="S60" s="103"/>
      <c r="T60" s="103"/>
      <c r="U60" s="103"/>
      <c r="V60" s="103"/>
      <c r="W60" s="103"/>
      <c r="X60" s="103"/>
      <c r="Y60" s="103"/>
      <c r="Z60" s="103"/>
      <c r="AA60" s="103"/>
      <c r="AB60" s="103"/>
      <c r="AC60" s="103"/>
      <c r="AD60" s="103"/>
      <c r="AE60" s="103"/>
      <c r="AF60" s="103"/>
      <c r="AG60" s="103"/>
      <c r="AH60" s="103"/>
      <c r="AI60" s="103"/>
      <c r="AJ60" s="103"/>
      <c r="AK60" s="103"/>
      <c r="AL60" s="103"/>
      <c r="AM60" s="103"/>
      <c r="AN60" s="103"/>
      <c r="AO60" s="103"/>
      <c r="AP60" s="103"/>
      <c r="AQ60" s="103"/>
      <c r="AR60" s="103"/>
      <c r="AS60" s="103"/>
      <c r="AT60" s="103"/>
      <c r="AU60" s="103"/>
      <c r="AV60" s="103"/>
      <c r="AW60" s="103"/>
      <c r="AX60" s="103"/>
      <c r="AY60" s="103"/>
      <c r="AZ60" s="103"/>
      <c r="BA60" s="103"/>
      <c r="BB60" s="103"/>
      <c r="BC60" s="103"/>
      <c r="BD60" s="103"/>
      <c r="BE60" s="103"/>
      <c r="BF60" s="103"/>
      <c r="BG60" s="103"/>
      <c r="BH60" s="103"/>
      <c r="BI60" s="103"/>
      <c r="BJ60" s="103"/>
      <c r="BK60" s="103"/>
      <c r="BL60" s="103"/>
      <c r="BM60" s="103"/>
      <c r="BN60" s="103"/>
      <c r="BO60" s="103"/>
      <c r="BP60" s="103"/>
      <c r="BQ60" s="103"/>
      <c r="BR60" s="103"/>
      <c r="BS60" s="103"/>
      <c r="BT60" s="103"/>
      <c r="BU60" s="103"/>
      <c r="BV60" s="103"/>
      <c r="BW60" s="103"/>
      <c r="BX60" s="103"/>
      <c r="BY60" s="103"/>
      <c r="BZ60" s="103"/>
      <c r="CA60" s="103"/>
      <c r="CB60" s="103"/>
      <c r="CC60" s="103"/>
      <c r="CD60" s="103"/>
      <c r="CE60" s="103"/>
      <c r="CF60" s="103"/>
      <c r="CG60" s="103"/>
      <c r="CH60" s="103"/>
      <c r="CI60" s="103"/>
      <c r="CJ60" s="103"/>
      <c r="CK60" s="103"/>
      <c r="CL60" s="103"/>
      <c r="CM60" s="103"/>
      <c r="CN60" s="103"/>
      <c r="CO60" s="103"/>
      <c r="CP60" s="103"/>
      <c r="CQ60" s="103"/>
      <c r="CR60" s="103"/>
      <c r="CS60" s="103"/>
      <c r="CT60" s="103"/>
      <c r="CU60" s="103"/>
      <c r="CV60" s="103"/>
      <c r="CW60" s="103"/>
      <c r="CX60" s="103"/>
      <c r="CY60" s="103"/>
      <c r="CZ60" s="103"/>
      <c r="DA60" s="103"/>
      <c r="DB60" s="103"/>
      <c r="DC60" s="103"/>
      <c r="DD60" s="103"/>
      <c r="DE60" s="103"/>
      <c r="DF60" s="103"/>
      <c r="DG60" s="103"/>
      <c r="DH60" s="103"/>
      <c r="DI60" s="103"/>
      <c r="DJ60" s="103"/>
      <c r="DK60" s="103"/>
      <c r="DL60" s="103"/>
      <c r="DM60" s="103"/>
      <c r="DN60" s="103"/>
      <c r="DO60" s="103"/>
      <c r="DP60" s="103"/>
      <c r="DQ60" s="103"/>
      <c r="DR60" s="103"/>
      <c r="DS60" s="103"/>
      <c r="DT60" s="103"/>
      <c r="DU60" s="103"/>
      <c r="DV60" s="103"/>
      <c r="DW60" s="103"/>
      <c r="DX60" s="103"/>
      <c r="DY60" s="103"/>
      <c r="DZ60" s="103"/>
      <c r="EA60" s="103"/>
      <c r="EB60" s="103"/>
      <c r="EC60" s="103"/>
      <c r="ED60" s="103"/>
      <c r="EE60" s="103"/>
      <c r="EF60" s="103"/>
      <c r="EG60" s="103"/>
      <c r="EH60" s="103"/>
      <c r="EI60" s="103"/>
      <c r="EJ60" s="103"/>
      <c r="EK60" s="103"/>
      <c r="EL60" s="103"/>
      <c r="EM60" s="103"/>
      <c r="EN60" s="103"/>
      <c r="EO60" s="103"/>
      <c r="EP60" s="103"/>
      <c r="EQ60" s="103"/>
      <c r="ER60" s="103"/>
      <c r="ES60" s="103"/>
      <c r="ET60" s="103"/>
      <c r="EU60" s="103"/>
      <c r="EV60" s="103"/>
      <c r="EW60" s="103"/>
      <c r="EX60" s="103"/>
      <c r="EY60" s="103"/>
      <c r="EZ60" s="103"/>
      <c r="FA60" s="103"/>
      <c r="FB60" s="103"/>
      <c r="FC60" s="103"/>
      <c r="FD60" s="103"/>
      <c r="FE60" s="103"/>
      <c r="FF60" s="103"/>
      <c r="FG60" s="103"/>
      <c r="FH60" s="103"/>
      <c r="FI60" s="103"/>
      <c r="FJ60" s="103"/>
      <c r="FK60" s="103"/>
      <c r="FL60" s="103"/>
      <c r="FM60" s="103"/>
      <c r="FN60" s="103"/>
      <c r="FO60" s="103"/>
      <c r="FP60" s="103"/>
      <c r="FQ60" s="103"/>
      <c r="FR60" s="103"/>
      <c r="FS60" s="103"/>
      <c r="FT60" s="103"/>
      <c r="FU60" s="103"/>
      <c r="FV60" s="103"/>
      <c r="FW60" s="103"/>
      <c r="FX60" s="103"/>
      <c r="FY60" s="103"/>
      <c r="FZ60" s="103"/>
      <c r="GA60" s="103"/>
      <c r="GB60" s="103"/>
      <c r="GC60" s="103"/>
      <c r="GD60" s="103"/>
      <c r="GE60" s="103"/>
      <c r="GF60" s="103"/>
      <c r="GG60" s="103"/>
      <c r="GH60" s="103"/>
      <c r="GI60" s="103"/>
      <c r="GJ60" s="103"/>
      <c r="GK60" s="103"/>
      <c r="GL60" s="103"/>
      <c r="GM60" s="103"/>
      <c r="GN60" s="103"/>
      <c r="GO60" s="103"/>
      <c r="GP60" s="103"/>
      <c r="GQ60" s="103"/>
      <c r="GR60" s="103"/>
      <c r="GS60" s="103"/>
      <c r="GT60" s="103"/>
      <c r="GU60" s="103"/>
      <c r="GV60" s="103"/>
      <c r="GW60" s="103"/>
      <c r="GX60" s="103"/>
      <c r="GY60" s="103"/>
      <c r="GZ60" s="103"/>
      <c r="HA60" s="103"/>
      <c r="HB60" s="103"/>
      <c r="HC60" s="103"/>
      <c r="HD60" s="103"/>
      <c r="HE60" s="103"/>
      <c r="HF60" s="103"/>
      <c r="HG60" s="103"/>
      <c r="HH60" s="103"/>
      <c r="HI60" s="103"/>
      <c r="HJ60" s="103"/>
      <c r="HK60" s="103"/>
      <c r="HL60" s="103"/>
      <c r="HM60" s="103"/>
    </row>
    <row r="61" spans="1:221" x14ac:dyDescent="0.35">
      <c r="A61" s="70" t="s">
        <v>191</v>
      </c>
      <c r="B61" s="70" t="s">
        <v>5803</v>
      </c>
      <c r="C61" s="70" t="s">
        <v>8148</v>
      </c>
      <c r="D61" s="70" t="s">
        <v>190</v>
      </c>
      <c r="E61" s="70" t="s">
        <v>6443</v>
      </c>
      <c r="F61" s="70" t="s">
        <v>828</v>
      </c>
      <c r="G61" s="70" t="s">
        <v>5507</v>
      </c>
      <c r="L61" s="104"/>
      <c r="M61" s="104"/>
      <c r="N61" s="104"/>
      <c r="O61" s="104"/>
      <c r="P61" s="104"/>
      <c r="Q61" s="104"/>
      <c r="R61" s="104"/>
      <c r="S61" s="104"/>
      <c r="T61" s="104"/>
      <c r="U61" s="104"/>
      <c r="V61" s="104"/>
      <c r="W61" s="104"/>
      <c r="X61" s="104"/>
      <c r="Y61" s="104"/>
      <c r="Z61" s="104"/>
      <c r="AA61" s="104"/>
      <c r="AB61" s="104"/>
      <c r="AC61" s="104"/>
      <c r="AD61" s="104"/>
      <c r="AE61" s="104"/>
      <c r="AF61" s="104"/>
      <c r="AG61" s="104"/>
      <c r="AH61" s="104"/>
      <c r="AI61" s="104"/>
      <c r="AJ61" s="104"/>
      <c r="AK61" s="104"/>
      <c r="AL61" s="104"/>
      <c r="AM61" s="104"/>
      <c r="AN61" s="104"/>
      <c r="AO61" s="104"/>
      <c r="AP61" s="104"/>
      <c r="AQ61" s="104"/>
      <c r="AR61" s="104"/>
      <c r="AS61" s="104"/>
      <c r="AT61" s="104"/>
      <c r="AU61" s="104"/>
      <c r="AV61" s="104"/>
      <c r="AW61" s="104"/>
      <c r="AX61" s="104"/>
      <c r="AY61" s="104"/>
      <c r="AZ61" s="104"/>
      <c r="BA61" s="104"/>
      <c r="BB61" s="104"/>
      <c r="BC61" s="104"/>
      <c r="BD61" s="104"/>
      <c r="BE61" s="104"/>
      <c r="BF61" s="104"/>
      <c r="BG61" s="104"/>
      <c r="BH61" s="104"/>
      <c r="BI61" s="104"/>
      <c r="BJ61" s="104"/>
      <c r="BK61" s="104"/>
      <c r="BL61" s="104"/>
      <c r="BM61" s="104"/>
      <c r="BN61" s="104"/>
      <c r="BO61" s="104"/>
      <c r="BP61" s="104"/>
      <c r="BQ61" s="104"/>
      <c r="BR61" s="104"/>
      <c r="BS61" s="104"/>
      <c r="BT61" s="104"/>
      <c r="BU61" s="104"/>
      <c r="BV61" s="104"/>
      <c r="BW61" s="104"/>
      <c r="BX61" s="104"/>
      <c r="BY61" s="104"/>
      <c r="BZ61" s="104"/>
      <c r="CA61" s="104"/>
      <c r="CB61" s="104"/>
      <c r="CC61" s="104"/>
      <c r="CD61" s="104"/>
      <c r="CE61" s="104"/>
      <c r="CF61" s="104"/>
      <c r="CG61" s="104"/>
      <c r="CH61" s="104"/>
      <c r="CI61" s="104"/>
      <c r="CJ61" s="104"/>
      <c r="CK61" s="104"/>
      <c r="CL61" s="104"/>
      <c r="CM61" s="104"/>
      <c r="CN61" s="104"/>
      <c r="CO61" s="104"/>
      <c r="CP61" s="104"/>
      <c r="CQ61" s="104"/>
      <c r="CR61" s="104"/>
      <c r="CS61" s="104"/>
      <c r="CT61" s="104"/>
      <c r="CU61" s="104"/>
      <c r="CV61" s="104"/>
      <c r="CW61" s="104"/>
      <c r="CX61" s="104"/>
      <c r="CY61" s="104"/>
      <c r="CZ61" s="104"/>
      <c r="DA61" s="104"/>
      <c r="DB61" s="104"/>
      <c r="DC61" s="104"/>
      <c r="DD61" s="104"/>
      <c r="DE61" s="104"/>
      <c r="DF61" s="104"/>
      <c r="DG61" s="104"/>
      <c r="DH61" s="104"/>
      <c r="DI61" s="104"/>
      <c r="DJ61" s="104"/>
      <c r="DK61" s="104"/>
      <c r="DL61" s="104"/>
      <c r="DM61" s="104"/>
      <c r="DN61" s="104"/>
      <c r="DO61" s="104"/>
      <c r="DP61" s="104"/>
      <c r="DQ61" s="104"/>
      <c r="DR61" s="104"/>
      <c r="DS61" s="104"/>
      <c r="DT61" s="104"/>
      <c r="DU61" s="104"/>
      <c r="DV61" s="104"/>
      <c r="DW61" s="104"/>
      <c r="DX61" s="104"/>
      <c r="DY61" s="104"/>
      <c r="DZ61" s="104"/>
      <c r="EA61" s="104"/>
      <c r="EB61" s="104"/>
      <c r="EC61" s="104"/>
      <c r="ED61" s="104"/>
      <c r="EE61" s="104"/>
      <c r="EF61" s="104"/>
      <c r="EG61" s="104"/>
      <c r="EH61" s="104"/>
      <c r="EI61" s="104"/>
      <c r="EJ61" s="104"/>
      <c r="EK61" s="104"/>
      <c r="EL61" s="104"/>
      <c r="EM61" s="104"/>
      <c r="EN61" s="104"/>
      <c r="EO61" s="104"/>
      <c r="EP61" s="104"/>
      <c r="EQ61" s="104"/>
      <c r="ER61" s="104"/>
      <c r="ES61" s="104"/>
      <c r="ET61" s="104"/>
      <c r="EU61" s="104"/>
      <c r="EV61" s="104"/>
      <c r="EW61" s="104"/>
      <c r="EX61" s="104"/>
      <c r="EY61" s="104"/>
      <c r="EZ61" s="104"/>
      <c r="FA61" s="104"/>
      <c r="FB61" s="104"/>
      <c r="FC61" s="104"/>
      <c r="FD61" s="104"/>
      <c r="FE61" s="104"/>
      <c r="FF61" s="104"/>
      <c r="FG61" s="104"/>
      <c r="FH61" s="104"/>
      <c r="FI61" s="104"/>
      <c r="FJ61" s="104"/>
      <c r="FK61" s="104"/>
      <c r="FL61" s="104"/>
      <c r="FM61" s="104"/>
      <c r="FN61" s="104"/>
      <c r="FO61" s="104"/>
      <c r="FP61" s="104"/>
      <c r="FQ61" s="104"/>
      <c r="FR61" s="104"/>
      <c r="FS61" s="104"/>
      <c r="FT61" s="104"/>
      <c r="FU61" s="104"/>
      <c r="FV61" s="104"/>
      <c r="FW61" s="104"/>
      <c r="FX61" s="104"/>
      <c r="FY61" s="104"/>
      <c r="FZ61" s="104"/>
      <c r="GA61" s="104"/>
      <c r="GB61" s="104"/>
      <c r="GC61" s="104"/>
      <c r="GD61" s="104"/>
      <c r="GE61" s="104"/>
      <c r="GF61" s="104"/>
      <c r="GG61" s="104"/>
      <c r="GH61" s="104"/>
      <c r="GI61" s="104"/>
      <c r="GJ61" s="104"/>
      <c r="GK61" s="104"/>
      <c r="GL61" s="104"/>
      <c r="GM61" s="104"/>
      <c r="GN61" s="104"/>
      <c r="GO61" s="104"/>
      <c r="GP61" s="104"/>
      <c r="GQ61" s="104"/>
      <c r="GR61" s="104"/>
      <c r="GS61" s="104"/>
      <c r="GT61" s="104"/>
      <c r="GU61" s="104"/>
      <c r="GV61" s="104"/>
      <c r="GW61" s="104"/>
      <c r="GX61" s="104"/>
      <c r="GY61" s="104"/>
      <c r="GZ61" s="104"/>
      <c r="HA61" s="104"/>
      <c r="HB61" s="104"/>
      <c r="HC61" s="104"/>
      <c r="HD61" s="104"/>
      <c r="HE61" s="104"/>
      <c r="HF61" s="104"/>
      <c r="HG61" s="104"/>
      <c r="HH61" s="104"/>
      <c r="HI61" s="104"/>
      <c r="HJ61" s="104"/>
      <c r="HK61" s="104"/>
      <c r="HL61" s="104"/>
      <c r="HM61" s="104"/>
    </row>
    <row r="62" spans="1:221" x14ac:dyDescent="0.35">
      <c r="A62" s="269" t="s">
        <v>197</v>
      </c>
      <c r="B62" s="269" t="s">
        <v>2970</v>
      </c>
      <c r="C62" s="269" t="s">
        <v>718</v>
      </c>
      <c r="D62" s="269" t="s">
        <v>196</v>
      </c>
      <c r="E62" s="269" t="s">
        <v>6443</v>
      </c>
      <c r="F62" s="269" t="s">
        <v>828</v>
      </c>
      <c r="G62" s="269" t="s">
        <v>828</v>
      </c>
      <c r="L62" s="104"/>
      <c r="M62" s="104"/>
      <c r="N62" s="104"/>
      <c r="O62" s="104"/>
      <c r="P62" s="104"/>
      <c r="Q62" s="104"/>
      <c r="R62" s="104"/>
      <c r="S62" s="104"/>
      <c r="T62" s="104"/>
      <c r="U62" s="104"/>
      <c r="V62" s="104"/>
      <c r="W62" s="104"/>
      <c r="X62" s="104"/>
      <c r="Y62" s="104"/>
      <c r="Z62" s="104"/>
      <c r="AA62" s="104"/>
      <c r="AB62" s="104"/>
      <c r="AC62" s="104"/>
      <c r="AD62" s="104"/>
      <c r="AE62" s="104"/>
      <c r="AF62" s="104"/>
      <c r="AG62" s="104"/>
      <c r="AH62" s="104"/>
      <c r="AI62" s="104"/>
      <c r="AJ62" s="104"/>
      <c r="AK62" s="104"/>
      <c r="AL62" s="104"/>
      <c r="AM62" s="104"/>
      <c r="AN62" s="104"/>
      <c r="AO62" s="104"/>
      <c r="AP62" s="104"/>
      <c r="AQ62" s="104"/>
      <c r="AR62" s="104"/>
      <c r="AS62" s="104"/>
      <c r="AT62" s="104"/>
      <c r="AU62" s="104"/>
      <c r="AV62" s="104"/>
      <c r="AW62" s="104"/>
      <c r="AX62" s="104"/>
      <c r="AY62" s="104"/>
      <c r="AZ62" s="104"/>
      <c r="BA62" s="104"/>
      <c r="BB62" s="104"/>
      <c r="BC62" s="104"/>
      <c r="BD62" s="104"/>
      <c r="BE62" s="104"/>
      <c r="BF62" s="104"/>
      <c r="BG62" s="104"/>
      <c r="BH62" s="104"/>
      <c r="BI62" s="104"/>
      <c r="BJ62" s="104"/>
      <c r="BK62" s="104"/>
      <c r="BL62" s="104"/>
      <c r="BM62" s="104"/>
      <c r="BN62" s="104"/>
      <c r="BO62" s="104"/>
      <c r="BP62" s="104"/>
      <c r="BQ62" s="104"/>
      <c r="BR62" s="104"/>
      <c r="BS62" s="104"/>
      <c r="BT62" s="104"/>
      <c r="BU62" s="104"/>
      <c r="BV62" s="104"/>
      <c r="BW62" s="104"/>
      <c r="BX62" s="104"/>
      <c r="BY62" s="104"/>
      <c r="BZ62" s="104"/>
      <c r="CA62" s="104"/>
      <c r="CB62" s="104"/>
      <c r="CC62" s="104"/>
      <c r="CD62" s="104"/>
      <c r="CE62" s="104"/>
      <c r="CF62" s="104"/>
      <c r="CG62" s="104"/>
      <c r="CH62" s="104"/>
      <c r="CI62" s="104"/>
      <c r="CJ62" s="104"/>
      <c r="CK62" s="104"/>
      <c r="CL62" s="104"/>
      <c r="CM62" s="104"/>
      <c r="CN62" s="104"/>
      <c r="CO62" s="104"/>
      <c r="CP62" s="104"/>
      <c r="CQ62" s="104"/>
      <c r="CR62" s="104"/>
      <c r="CS62" s="104"/>
      <c r="CT62" s="104"/>
      <c r="CU62" s="104"/>
      <c r="CV62" s="104"/>
      <c r="CW62" s="104"/>
      <c r="CX62" s="104"/>
      <c r="CY62" s="104"/>
      <c r="CZ62" s="104"/>
      <c r="DA62" s="104"/>
      <c r="DB62" s="104"/>
      <c r="DC62" s="104"/>
      <c r="DD62" s="104"/>
      <c r="DE62" s="104"/>
      <c r="DF62" s="104"/>
      <c r="DG62" s="104"/>
      <c r="DH62" s="104"/>
      <c r="DI62" s="104"/>
      <c r="DJ62" s="104"/>
      <c r="DK62" s="104"/>
      <c r="DL62" s="104"/>
      <c r="DM62" s="104"/>
      <c r="DN62" s="104"/>
      <c r="DO62" s="104"/>
      <c r="DP62" s="104"/>
      <c r="DQ62" s="104"/>
      <c r="DR62" s="104"/>
      <c r="DS62" s="104"/>
      <c r="DT62" s="104"/>
      <c r="DU62" s="104"/>
      <c r="DV62" s="104"/>
      <c r="DW62" s="104"/>
      <c r="DX62" s="104"/>
      <c r="DY62" s="104"/>
      <c r="DZ62" s="104"/>
      <c r="EA62" s="104"/>
      <c r="EB62" s="104"/>
      <c r="EC62" s="104"/>
      <c r="ED62" s="104"/>
      <c r="EE62" s="104"/>
      <c r="EF62" s="104"/>
      <c r="EG62" s="104"/>
      <c r="EH62" s="104"/>
      <c r="EI62" s="104"/>
      <c r="EJ62" s="104"/>
      <c r="EK62" s="104"/>
      <c r="EL62" s="104"/>
      <c r="EM62" s="104"/>
      <c r="EN62" s="104"/>
      <c r="EO62" s="104"/>
      <c r="EP62" s="104"/>
      <c r="EQ62" s="104"/>
      <c r="ER62" s="104"/>
      <c r="ES62" s="104"/>
      <c r="ET62" s="104"/>
      <c r="EU62" s="104"/>
      <c r="EV62" s="104"/>
      <c r="EW62" s="104"/>
      <c r="EX62" s="104"/>
      <c r="EY62" s="104"/>
      <c r="EZ62" s="104"/>
      <c r="FA62" s="104"/>
      <c r="FB62" s="104"/>
      <c r="FC62" s="104"/>
      <c r="FD62" s="104"/>
      <c r="FE62" s="104"/>
      <c r="FF62" s="104"/>
      <c r="FG62" s="104"/>
      <c r="FH62" s="104"/>
      <c r="FI62" s="104"/>
      <c r="FJ62" s="104"/>
      <c r="FK62" s="104"/>
      <c r="FL62" s="104"/>
      <c r="FM62" s="104"/>
      <c r="FN62" s="104"/>
      <c r="FO62" s="104"/>
      <c r="FP62" s="104"/>
      <c r="FQ62" s="104"/>
      <c r="FR62" s="104"/>
      <c r="FS62" s="104"/>
      <c r="FT62" s="104"/>
      <c r="FU62" s="104"/>
      <c r="FV62" s="104"/>
      <c r="FW62" s="104"/>
      <c r="FX62" s="104"/>
      <c r="FY62" s="104"/>
      <c r="FZ62" s="104"/>
      <c r="GA62" s="104"/>
      <c r="GB62" s="104"/>
      <c r="GC62" s="104"/>
      <c r="GD62" s="104"/>
      <c r="GE62" s="104"/>
      <c r="GF62" s="104"/>
      <c r="GG62" s="104"/>
      <c r="GH62" s="104"/>
      <c r="GI62" s="104"/>
      <c r="GJ62" s="104"/>
      <c r="GK62" s="104"/>
      <c r="GL62" s="104"/>
      <c r="GM62" s="104"/>
      <c r="GN62" s="104"/>
      <c r="GO62" s="104"/>
      <c r="GP62" s="104"/>
      <c r="GQ62" s="104"/>
      <c r="GR62" s="104"/>
      <c r="GS62" s="104"/>
      <c r="GT62" s="104"/>
      <c r="GU62" s="104"/>
      <c r="GV62" s="104"/>
      <c r="GW62" s="104"/>
      <c r="GX62" s="104"/>
      <c r="GY62" s="104"/>
      <c r="GZ62" s="104"/>
      <c r="HA62" s="104"/>
      <c r="HB62" s="104"/>
      <c r="HC62" s="104"/>
      <c r="HD62" s="104"/>
      <c r="HE62" s="104"/>
      <c r="HF62" s="104"/>
      <c r="HG62" s="104"/>
      <c r="HH62" s="104"/>
      <c r="HI62" s="104"/>
      <c r="HJ62" s="104"/>
      <c r="HK62" s="104"/>
      <c r="HL62" s="104"/>
      <c r="HM62" s="104"/>
    </row>
    <row r="63" spans="1:221" x14ac:dyDescent="0.35">
      <c r="A63" s="269" t="s">
        <v>203</v>
      </c>
      <c r="B63" s="269" t="s">
        <v>2802</v>
      </c>
      <c r="C63" s="269" t="s">
        <v>812</v>
      </c>
      <c r="D63" s="269" t="s">
        <v>202</v>
      </c>
      <c r="E63" s="269" t="s">
        <v>6443</v>
      </c>
      <c r="F63" s="269" t="s">
        <v>4377</v>
      </c>
      <c r="G63" s="269" t="s">
        <v>5498</v>
      </c>
      <c r="L63" s="104"/>
      <c r="M63" s="104"/>
      <c r="N63" s="104"/>
      <c r="O63" s="104"/>
      <c r="P63" s="104"/>
      <c r="Q63" s="104"/>
      <c r="R63" s="104"/>
      <c r="S63" s="104"/>
      <c r="T63" s="104"/>
      <c r="U63" s="104"/>
      <c r="V63" s="104"/>
      <c r="W63" s="104"/>
      <c r="X63" s="104"/>
      <c r="Y63" s="104"/>
      <c r="Z63" s="104"/>
      <c r="AA63" s="104"/>
      <c r="AB63" s="104"/>
      <c r="AC63" s="104"/>
      <c r="AD63" s="104"/>
      <c r="AE63" s="104"/>
      <c r="AF63" s="104"/>
      <c r="AG63" s="104"/>
      <c r="AH63" s="104"/>
      <c r="AI63" s="104"/>
      <c r="AJ63" s="104"/>
      <c r="AK63" s="104"/>
      <c r="AL63" s="104"/>
      <c r="AM63" s="104"/>
      <c r="AN63" s="104"/>
      <c r="AO63" s="104"/>
      <c r="AP63" s="104"/>
      <c r="AQ63" s="104"/>
      <c r="AR63" s="104"/>
      <c r="AS63" s="104"/>
      <c r="AT63" s="104"/>
      <c r="AU63" s="104"/>
      <c r="AV63" s="104"/>
      <c r="AW63" s="104"/>
      <c r="AX63" s="104"/>
      <c r="AY63" s="104"/>
      <c r="AZ63" s="104"/>
      <c r="BA63" s="104"/>
      <c r="BB63" s="104"/>
      <c r="BC63" s="104"/>
      <c r="BD63" s="104"/>
      <c r="BE63" s="104"/>
      <c r="BF63" s="104"/>
      <c r="BG63" s="104"/>
      <c r="BH63" s="104"/>
      <c r="BI63" s="104"/>
      <c r="BJ63" s="104"/>
      <c r="BK63" s="104"/>
      <c r="BL63" s="104"/>
      <c r="BM63" s="104"/>
      <c r="BN63" s="104"/>
      <c r="BO63" s="104"/>
      <c r="BP63" s="104"/>
      <c r="BQ63" s="104"/>
      <c r="BR63" s="104"/>
      <c r="BS63" s="104"/>
      <c r="BT63" s="104"/>
      <c r="BU63" s="104"/>
      <c r="BV63" s="104"/>
      <c r="BW63" s="104"/>
      <c r="BX63" s="104"/>
      <c r="BY63" s="104"/>
      <c r="BZ63" s="104"/>
      <c r="CA63" s="104"/>
      <c r="CB63" s="104"/>
      <c r="CC63" s="104"/>
      <c r="CD63" s="104"/>
      <c r="CE63" s="104"/>
      <c r="CF63" s="104"/>
      <c r="CG63" s="104"/>
      <c r="CH63" s="104"/>
      <c r="CI63" s="104"/>
      <c r="CJ63" s="104"/>
      <c r="CK63" s="104"/>
      <c r="CL63" s="104"/>
      <c r="CM63" s="104"/>
      <c r="CN63" s="104"/>
      <c r="CO63" s="104"/>
      <c r="CP63" s="104"/>
      <c r="CQ63" s="104"/>
      <c r="CR63" s="104"/>
      <c r="CS63" s="104"/>
      <c r="CT63" s="104"/>
      <c r="CU63" s="104"/>
      <c r="CV63" s="104"/>
      <c r="CW63" s="104"/>
      <c r="CX63" s="104"/>
      <c r="CY63" s="104"/>
      <c r="CZ63" s="104"/>
      <c r="DA63" s="104"/>
      <c r="DB63" s="104"/>
      <c r="DC63" s="104"/>
      <c r="DD63" s="104"/>
      <c r="DE63" s="104"/>
      <c r="DF63" s="104"/>
      <c r="DG63" s="104"/>
      <c r="DH63" s="104"/>
      <c r="DI63" s="104"/>
      <c r="DJ63" s="104"/>
      <c r="DK63" s="104"/>
      <c r="DL63" s="104"/>
      <c r="DM63" s="104"/>
      <c r="DN63" s="104"/>
      <c r="DO63" s="104"/>
      <c r="DP63" s="104"/>
      <c r="DQ63" s="104"/>
      <c r="DR63" s="104"/>
      <c r="DS63" s="104"/>
      <c r="DT63" s="104"/>
      <c r="DU63" s="104"/>
      <c r="DV63" s="104"/>
      <c r="DW63" s="104"/>
      <c r="DX63" s="104"/>
      <c r="DY63" s="104"/>
      <c r="DZ63" s="104"/>
      <c r="EA63" s="104"/>
      <c r="EB63" s="104"/>
      <c r="EC63" s="104"/>
      <c r="ED63" s="104"/>
      <c r="EE63" s="104"/>
      <c r="EF63" s="104"/>
      <c r="EG63" s="104"/>
      <c r="EH63" s="104"/>
      <c r="EI63" s="104"/>
      <c r="EJ63" s="104"/>
      <c r="EK63" s="104"/>
      <c r="EL63" s="104"/>
      <c r="EM63" s="104"/>
      <c r="EN63" s="104"/>
      <c r="EO63" s="104"/>
      <c r="EP63" s="104"/>
      <c r="EQ63" s="104"/>
      <c r="ER63" s="104"/>
      <c r="ES63" s="104"/>
      <c r="ET63" s="104"/>
      <c r="EU63" s="104"/>
      <c r="EV63" s="104"/>
      <c r="EW63" s="104"/>
      <c r="EX63" s="104"/>
      <c r="EY63" s="104"/>
      <c r="EZ63" s="104"/>
      <c r="FA63" s="104"/>
      <c r="FB63" s="104"/>
      <c r="FC63" s="104"/>
      <c r="FD63" s="104"/>
      <c r="FE63" s="104"/>
      <c r="FF63" s="104"/>
      <c r="FG63" s="104"/>
      <c r="FH63" s="104"/>
      <c r="FI63" s="104"/>
      <c r="FJ63" s="104"/>
      <c r="FK63" s="104"/>
      <c r="FL63" s="104"/>
      <c r="FM63" s="104"/>
      <c r="FN63" s="104"/>
      <c r="FO63" s="104"/>
      <c r="FP63" s="104"/>
      <c r="FQ63" s="104"/>
      <c r="FR63" s="104"/>
      <c r="FS63" s="104"/>
      <c r="FT63" s="104"/>
      <c r="FU63" s="104"/>
      <c r="FV63" s="104"/>
      <c r="FW63" s="104"/>
      <c r="FX63" s="104"/>
      <c r="FY63" s="104"/>
      <c r="FZ63" s="104"/>
      <c r="GA63" s="104"/>
      <c r="GB63" s="104"/>
      <c r="GC63" s="104"/>
      <c r="GD63" s="104"/>
      <c r="GE63" s="104"/>
      <c r="GF63" s="104"/>
      <c r="GG63" s="104"/>
      <c r="GH63" s="104"/>
      <c r="GI63" s="104"/>
      <c r="GJ63" s="104"/>
      <c r="GK63" s="104"/>
      <c r="GL63" s="104"/>
      <c r="GM63" s="104"/>
      <c r="GN63" s="104"/>
      <c r="GO63" s="104"/>
      <c r="GP63" s="104"/>
      <c r="GQ63" s="104"/>
      <c r="GR63" s="104"/>
      <c r="GS63" s="104"/>
      <c r="GT63" s="104"/>
      <c r="GU63" s="104"/>
      <c r="GV63" s="104"/>
      <c r="GW63" s="104"/>
      <c r="GX63" s="104"/>
      <c r="GY63" s="104"/>
      <c r="GZ63" s="104"/>
      <c r="HA63" s="104"/>
      <c r="HB63" s="104"/>
      <c r="HC63" s="104"/>
      <c r="HD63" s="104"/>
      <c r="HE63" s="104"/>
      <c r="HF63" s="104"/>
      <c r="HG63" s="104"/>
      <c r="HH63" s="104"/>
      <c r="HI63" s="104"/>
      <c r="HJ63" s="104"/>
      <c r="HK63" s="104"/>
      <c r="HL63" s="104"/>
      <c r="HM63" s="104"/>
    </row>
    <row r="64" spans="1:221" x14ac:dyDescent="0.35">
      <c r="A64" s="269" t="s">
        <v>203</v>
      </c>
      <c r="B64" s="269" t="s">
        <v>1250</v>
      </c>
      <c r="C64" s="269" t="s">
        <v>813</v>
      </c>
      <c r="D64" s="269" t="s">
        <v>202</v>
      </c>
      <c r="E64" s="269" t="s">
        <v>6443</v>
      </c>
      <c r="F64" s="269" t="s">
        <v>784</v>
      </c>
      <c r="G64" s="269" t="s">
        <v>4380</v>
      </c>
      <c r="L64" s="104"/>
      <c r="M64" s="104"/>
      <c r="N64" s="104"/>
      <c r="O64" s="104"/>
      <c r="P64" s="104"/>
      <c r="Q64" s="104"/>
      <c r="R64" s="104"/>
      <c r="S64" s="104"/>
      <c r="T64" s="104"/>
      <c r="U64" s="104"/>
      <c r="V64" s="104"/>
      <c r="W64" s="104"/>
      <c r="X64" s="104"/>
      <c r="Y64" s="104"/>
      <c r="Z64" s="104"/>
      <c r="AA64" s="104"/>
      <c r="AB64" s="104"/>
      <c r="AC64" s="104"/>
      <c r="AD64" s="104"/>
      <c r="AE64" s="104"/>
      <c r="AF64" s="104"/>
      <c r="AG64" s="104"/>
      <c r="AH64" s="104"/>
      <c r="AI64" s="104"/>
      <c r="AJ64" s="104"/>
      <c r="AK64" s="104"/>
      <c r="AL64" s="104"/>
      <c r="AM64" s="104"/>
      <c r="AN64" s="104"/>
      <c r="AO64" s="104"/>
      <c r="AP64" s="104"/>
      <c r="AQ64" s="104"/>
      <c r="AR64" s="104"/>
      <c r="AS64" s="104"/>
      <c r="AT64" s="104"/>
      <c r="AU64" s="104"/>
      <c r="AV64" s="104"/>
      <c r="AW64" s="104"/>
      <c r="AX64" s="104"/>
      <c r="AY64" s="104"/>
      <c r="AZ64" s="104"/>
      <c r="BA64" s="104"/>
      <c r="BB64" s="104"/>
      <c r="BC64" s="104"/>
      <c r="BD64" s="104"/>
      <c r="BE64" s="104"/>
      <c r="BF64" s="104"/>
      <c r="BG64" s="104"/>
      <c r="BH64" s="104"/>
      <c r="BI64" s="104"/>
      <c r="BJ64" s="104"/>
      <c r="BK64" s="104"/>
      <c r="BL64" s="104"/>
      <c r="BM64" s="104"/>
      <c r="BN64" s="104"/>
      <c r="BO64" s="104"/>
      <c r="BP64" s="104"/>
      <c r="BQ64" s="104"/>
      <c r="BR64" s="104"/>
      <c r="BS64" s="104"/>
      <c r="BT64" s="104"/>
      <c r="BU64" s="104"/>
      <c r="BV64" s="104"/>
      <c r="BW64" s="104"/>
      <c r="BX64" s="104"/>
      <c r="BY64" s="104"/>
      <c r="BZ64" s="104"/>
      <c r="CA64" s="104"/>
      <c r="CB64" s="104"/>
      <c r="CC64" s="104"/>
      <c r="CD64" s="104"/>
      <c r="CE64" s="104"/>
      <c r="CF64" s="104"/>
      <c r="CG64" s="104"/>
      <c r="CH64" s="104"/>
      <c r="CI64" s="104"/>
      <c r="CJ64" s="104"/>
      <c r="CK64" s="104"/>
      <c r="CL64" s="104"/>
      <c r="CM64" s="104"/>
      <c r="CN64" s="104"/>
      <c r="CO64" s="104"/>
      <c r="CP64" s="104"/>
      <c r="CQ64" s="104"/>
      <c r="CR64" s="104"/>
      <c r="CS64" s="104"/>
      <c r="CT64" s="104"/>
      <c r="CU64" s="104"/>
      <c r="CV64" s="104"/>
      <c r="CW64" s="104"/>
      <c r="CX64" s="104"/>
      <c r="CY64" s="104"/>
      <c r="CZ64" s="104"/>
      <c r="DA64" s="104"/>
      <c r="DB64" s="104"/>
      <c r="DC64" s="104"/>
      <c r="DD64" s="104"/>
      <c r="DE64" s="104"/>
      <c r="DF64" s="104"/>
      <c r="DG64" s="104"/>
      <c r="DH64" s="104"/>
      <c r="DI64" s="104"/>
      <c r="DJ64" s="104"/>
      <c r="DK64" s="104"/>
      <c r="DL64" s="104"/>
      <c r="DM64" s="104"/>
      <c r="DN64" s="104"/>
      <c r="DO64" s="104"/>
      <c r="DP64" s="104"/>
      <c r="DQ64" s="104"/>
      <c r="DR64" s="104"/>
      <c r="DS64" s="104"/>
      <c r="DT64" s="104"/>
      <c r="DU64" s="104"/>
      <c r="DV64" s="104"/>
      <c r="DW64" s="104"/>
      <c r="DX64" s="104"/>
      <c r="DY64" s="104"/>
      <c r="DZ64" s="104"/>
      <c r="EA64" s="104"/>
      <c r="EB64" s="104"/>
      <c r="EC64" s="104"/>
      <c r="ED64" s="104"/>
      <c r="EE64" s="104"/>
      <c r="EF64" s="104"/>
      <c r="EG64" s="104"/>
      <c r="EH64" s="104"/>
      <c r="EI64" s="104"/>
      <c r="EJ64" s="104"/>
      <c r="EK64" s="104"/>
      <c r="EL64" s="104"/>
      <c r="EM64" s="104"/>
      <c r="EN64" s="104"/>
      <c r="EO64" s="104"/>
      <c r="EP64" s="104"/>
      <c r="EQ64" s="104"/>
      <c r="ER64" s="104"/>
      <c r="ES64" s="104"/>
      <c r="ET64" s="104"/>
      <c r="EU64" s="104"/>
      <c r="EV64" s="104"/>
      <c r="EW64" s="104"/>
      <c r="EX64" s="104"/>
      <c r="EY64" s="104"/>
      <c r="EZ64" s="104"/>
      <c r="FA64" s="104"/>
      <c r="FB64" s="104"/>
      <c r="FC64" s="104"/>
      <c r="FD64" s="104"/>
      <c r="FE64" s="104"/>
      <c r="FF64" s="104"/>
      <c r="FG64" s="104"/>
      <c r="FH64" s="104"/>
      <c r="FI64" s="104"/>
      <c r="FJ64" s="104"/>
      <c r="FK64" s="104"/>
      <c r="FL64" s="104"/>
      <c r="FM64" s="104"/>
      <c r="FN64" s="104"/>
      <c r="FO64" s="104"/>
      <c r="FP64" s="104"/>
      <c r="FQ64" s="104"/>
      <c r="FR64" s="104"/>
      <c r="FS64" s="104"/>
      <c r="FT64" s="104"/>
      <c r="FU64" s="104"/>
      <c r="FV64" s="104"/>
      <c r="FW64" s="104"/>
      <c r="FX64" s="104"/>
      <c r="FY64" s="104"/>
      <c r="FZ64" s="104"/>
      <c r="GA64" s="104"/>
      <c r="GB64" s="104"/>
      <c r="GC64" s="104"/>
      <c r="GD64" s="104"/>
      <c r="GE64" s="104"/>
      <c r="GF64" s="104"/>
      <c r="GG64" s="104"/>
      <c r="GH64" s="104"/>
      <c r="GI64" s="104"/>
      <c r="GJ64" s="104"/>
      <c r="GK64" s="104"/>
      <c r="GL64" s="104"/>
      <c r="GM64" s="104"/>
      <c r="GN64" s="104"/>
      <c r="GO64" s="104"/>
      <c r="GP64" s="104"/>
      <c r="GQ64" s="104"/>
      <c r="GR64" s="104"/>
      <c r="GS64" s="104"/>
      <c r="GT64" s="104"/>
      <c r="GU64" s="104"/>
      <c r="GV64" s="104"/>
      <c r="GW64" s="104"/>
      <c r="GX64" s="104"/>
      <c r="GY64" s="104"/>
      <c r="GZ64" s="104"/>
      <c r="HA64" s="104"/>
      <c r="HB64" s="104"/>
      <c r="HC64" s="104"/>
      <c r="HD64" s="104"/>
      <c r="HE64" s="104"/>
      <c r="HF64" s="104"/>
      <c r="HG64" s="104"/>
      <c r="HH64" s="104"/>
      <c r="HI64" s="104"/>
      <c r="HJ64" s="104"/>
      <c r="HK64" s="104"/>
      <c r="HL64" s="104"/>
      <c r="HM64" s="104"/>
    </row>
    <row r="65" spans="1:221" x14ac:dyDescent="0.35">
      <c r="A65" s="70" t="s">
        <v>207</v>
      </c>
      <c r="B65" s="70" t="s">
        <v>8149</v>
      </c>
      <c r="C65" s="70" t="s">
        <v>8150</v>
      </c>
      <c r="D65" s="70" t="s">
        <v>206</v>
      </c>
      <c r="E65" s="70" t="s">
        <v>6445</v>
      </c>
      <c r="F65" s="70" t="s">
        <v>4376</v>
      </c>
      <c r="G65" s="70" t="s">
        <v>8151</v>
      </c>
      <c r="L65" s="104"/>
      <c r="M65" s="104"/>
      <c r="N65" s="104"/>
      <c r="O65" s="104"/>
      <c r="P65" s="104"/>
      <c r="Q65" s="104"/>
      <c r="R65" s="104"/>
      <c r="S65" s="104"/>
      <c r="T65" s="104"/>
      <c r="U65" s="104"/>
      <c r="V65" s="104"/>
      <c r="W65" s="104"/>
      <c r="X65" s="104"/>
      <c r="Y65" s="104"/>
      <c r="Z65" s="104"/>
      <c r="AA65" s="104"/>
      <c r="AB65" s="104"/>
      <c r="AC65" s="104"/>
      <c r="AD65" s="104"/>
      <c r="AE65" s="104"/>
      <c r="AF65" s="104"/>
      <c r="AG65" s="104"/>
      <c r="AH65" s="104"/>
      <c r="AI65" s="104"/>
      <c r="AJ65" s="104"/>
      <c r="AK65" s="104"/>
      <c r="AL65" s="104"/>
      <c r="AM65" s="104"/>
      <c r="AN65" s="104"/>
      <c r="AO65" s="104"/>
      <c r="AP65" s="104"/>
      <c r="AQ65" s="104"/>
      <c r="AR65" s="104"/>
      <c r="AS65" s="104"/>
      <c r="AT65" s="104"/>
      <c r="AU65" s="104"/>
      <c r="AV65" s="104"/>
      <c r="AW65" s="104"/>
      <c r="AX65" s="104"/>
      <c r="AY65" s="104"/>
      <c r="AZ65" s="104"/>
      <c r="BA65" s="104"/>
      <c r="BB65" s="104"/>
      <c r="BC65" s="104"/>
      <c r="BD65" s="104"/>
      <c r="BE65" s="104"/>
      <c r="BF65" s="104"/>
      <c r="BG65" s="104"/>
      <c r="BH65" s="104"/>
      <c r="BI65" s="104"/>
      <c r="BJ65" s="104"/>
      <c r="BK65" s="104"/>
      <c r="BL65" s="104"/>
      <c r="BM65" s="104"/>
      <c r="BN65" s="104"/>
      <c r="BO65" s="104"/>
      <c r="BP65" s="104"/>
      <c r="BQ65" s="104"/>
      <c r="BR65" s="104"/>
      <c r="BS65" s="104"/>
      <c r="BT65" s="104"/>
      <c r="BU65" s="104"/>
      <c r="BV65" s="104"/>
      <c r="BW65" s="104"/>
      <c r="BX65" s="104"/>
      <c r="BY65" s="104"/>
      <c r="BZ65" s="104"/>
      <c r="CA65" s="104"/>
      <c r="CB65" s="104"/>
      <c r="CC65" s="104"/>
      <c r="CD65" s="104"/>
      <c r="CE65" s="104"/>
      <c r="CF65" s="104"/>
      <c r="CG65" s="104"/>
      <c r="CH65" s="104"/>
      <c r="CI65" s="104"/>
      <c r="CJ65" s="104"/>
      <c r="CK65" s="104"/>
      <c r="CL65" s="104"/>
      <c r="CM65" s="104"/>
      <c r="CN65" s="104"/>
      <c r="CO65" s="104"/>
      <c r="CP65" s="104"/>
      <c r="CQ65" s="104"/>
      <c r="CR65" s="104"/>
      <c r="CS65" s="104"/>
      <c r="CT65" s="104"/>
      <c r="CU65" s="104"/>
      <c r="CV65" s="104"/>
      <c r="CW65" s="104"/>
      <c r="CX65" s="104"/>
      <c r="CY65" s="104"/>
      <c r="CZ65" s="104"/>
      <c r="DA65" s="104"/>
      <c r="DB65" s="104"/>
      <c r="DC65" s="104"/>
      <c r="DD65" s="104"/>
      <c r="DE65" s="104"/>
      <c r="DF65" s="104"/>
      <c r="DG65" s="104"/>
      <c r="DH65" s="104"/>
      <c r="DI65" s="104"/>
      <c r="DJ65" s="104"/>
      <c r="DK65" s="104"/>
      <c r="DL65" s="104"/>
      <c r="DM65" s="104"/>
      <c r="DN65" s="104"/>
      <c r="DO65" s="104"/>
      <c r="DP65" s="104"/>
      <c r="DQ65" s="104"/>
      <c r="DR65" s="104"/>
      <c r="DS65" s="104"/>
      <c r="DT65" s="104"/>
      <c r="DU65" s="104"/>
      <c r="DV65" s="104"/>
      <c r="DW65" s="104"/>
      <c r="DX65" s="104"/>
      <c r="DY65" s="104"/>
      <c r="DZ65" s="104"/>
      <c r="EA65" s="104"/>
      <c r="EB65" s="104"/>
      <c r="EC65" s="104"/>
      <c r="ED65" s="104"/>
      <c r="EE65" s="104"/>
      <c r="EF65" s="104"/>
      <c r="EG65" s="104"/>
      <c r="EH65" s="104"/>
      <c r="EI65" s="104"/>
      <c r="EJ65" s="104"/>
      <c r="EK65" s="104"/>
      <c r="EL65" s="104"/>
      <c r="EM65" s="104"/>
      <c r="EN65" s="104"/>
      <c r="EO65" s="104"/>
      <c r="EP65" s="104"/>
      <c r="EQ65" s="104"/>
      <c r="ER65" s="104"/>
      <c r="ES65" s="104"/>
      <c r="ET65" s="104"/>
      <c r="EU65" s="104"/>
      <c r="EV65" s="104"/>
      <c r="EW65" s="104"/>
      <c r="EX65" s="104"/>
      <c r="EY65" s="104"/>
      <c r="EZ65" s="104"/>
      <c r="FA65" s="104"/>
      <c r="FB65" s="104"/>
      <c r="FC65" s="104"/>
      <c r="FD65" s="104"/>
      <c r="FE65" s="104"/>
      <c r="FF65" s="104"/>
      <c r="FG65" s="104"/>
      <c r="FH65" s="104"/>
      <c r="FI65" s="104"/>
      <c r="FJ65" s="104"/>
      <c r="FK65" s="104"/>
      <c r="FL65" s="104"/>
      <c r="FM65" s="104"/>
      <c r="FN65" s="104"/>
      <c r="FO65" s="104"/>
      <c r="FP65" s="104"/>
      <c r="FQ65" s="104"/>
      <c r="FR65" s="104"/>
      <c r="FS65" s="104"/>
      <c r="FT65" s="104"/>
      <c r="FU65" s="104"/>
      <c r="FV65" s="104"/>
      <c r="FW65" s="104"/>
      <c r="FX65" s="104"/>
      <c r="FY65" s="104"/>
      <c r="FZ65" s="104"/>
      <c r="GA65" s="104"/>
      <c r="GB65" s="104"/>
      <c r="GC65" s="104"/>
      <c r="GD65" s="104"/>
      <c r="GE65" s="104"/>
      <c r="GF65" s="104"/>
      <c r="GG65" s="104"/>
      <c r="GH65" s="104"/>
      <c r="GI65" s="104"/>
      <c r="GJ65" s="104"/>
      <c r="GK65" s="104"/>
      <c r="GL65" s="104"/>
      <c r="GM65" s="104"/>
      <c r="GN65" s="104"/>
      <c r="GO65" s="104"/>
      <c r="GP65" s="104"/>
      <c r="GQ65" s="104"/>
      <c r="GR65" s="104"/>
      <c r="GS65" s="104"/>
      <c r="GT65" s="104"/>
      <c r="GU65" s="104"/>
      <c r="GV65" s="104"/>
      <c r="GW65" s="104"/>
      <c r="GX65" s="104"/>
      <c r="GY65" s="104"/>
      <c r="GZ65" s="104"/>
      <c r="HA65" s="104"/>
      <c r="HB65" s="104"/>
      <c r="HC65" s="104"/>
      <c r="HD65" s="104"/>
      <c r="HE65" s="104"/>
      <c r="HF65" s="104"/>
      <c r="HG65" s="104"/>
      <c r="HH65" s="104"/>
      <c r="HI65" s="104"/>
      <c r="HJ65" s="104"/>
      <c r="HK65" s="104"/>
      <c r="HL65" s="104"/>
      <c r="HM65" s="104"/>
    </row>
    <row r="66" spans="1:221" x14ac:dyDescent="0.35">
      <c r="A66" s="269" t="s">
        <v>207</v>
      </c>
      <c r="B66" s="269" t="s">
        <v>8152</v>
      </c>
      <c r="C66" s="269" t="s">
        <v>7678</v>
      </c>
      <c r="D66" s="269" t="s">
        <v>206</v>
      </c>
      <c r="E66" s="269" t="s">
        <v>6445</v>
      </c>
      <c r="F66" s="269" t="s">
        <v>4381</v>
      </c>
      <c r="G66" s="269" t="s">
        <v>7679</v>
      </c>
      <c r="L66" s="104"/>
      <c r="M66" s="104"/>
      <c r="N66" s="104"/>
      <c r="O66" s="104"/>
      <c r="P66" s="104"/>
      <c r="Q66" s="104"/>
      <c r="R66" s="104"/>
      <c r="S66" s="104"/>
      <c r="T66" s="104"/>
      <c r="U66" s="104"/>
      <c r="V66" s="104"/>
      <c r="W66" s="104"/>
      <c r="X66" s="104"/>
      <c r="Y66" s="104"/>
      <c r="Z66" s="104"/>
      <c r="AA66" s="104"/>
      <c r="AB66" s="104"/>
      <c r="AC66" s="104"/>
      <c r="AD66" s="104"/>
      <c r="AE66" s="104"/>
      <c r="AF66" s="104"/>
      <c r="AG66" s="104"/>
      <c r="AH66" s="104"/>
      <c r="AI66" s="104"/>
      <c r="AJ66" s="104"/>
      <c r="AK66" s="104"/>
      <c r="AL66" s="104"/>
      <c r="AM66" s="104"/>
      <c r="AN66" s="104"/>
      <c r="AO66" s="104"/>
      <c r="AP66" s="104"/>
      <c r="AQ66" s="104"/>
      <c r="AR66" s="104"/>
      <c r="AS66" s="104"/>
      <c r="AT66" s="104"/>
      <c r="AU66" s="104"/>
      <c r="AV66" s="104"/>
      <c r="AW66" s="104"/>
      <c r="AX66" s="104"/>
      <c r="AY66" s="104"/>
      <c r="AZ66" s="104"/>
      <c r="BA66" s="104"/>
      <c r="BB66" s="104"/>
      <c r="BC66" s="104"/>
      <c r="BD66" s="104"/>
      <c r="BE66" s="104"/>
      <c r="BF66" s="104"/>
      <c r="BG66" s="104"/>
      <c r="BH66" s="104"/>
      <c r="BI66" s="104"/>
      <c r="BJ66" s="104"/>
      <c r="BK66" s="104"/>
      <c r="BL66" s="104"/>
      <c r="BM66" s="104"/>
      <c r="BN66" s="104"/>
      <c r="BO66" s="104"/>
      <c r="BP66" s="104"/>
      <c r="BQ66" s="104"/>
      <c r="BR66" s="104"/>
      <c r="BS66" s="104"/>
      <c r="BT66" s="104"/>
      <c r="BU66" s="104"/>
      <c r="BV66" s="104"/>
      <c r="BW66" s="104"/>
      <c r="BX66" s="104"/>
      <c r="BY66" s="104"/>
      <c r="BZ66" s="104"/>
      <c r="CA66" s="104"/>
      <c r="CB66" s="104"/>
      <c r="CC66" s="104"/>
      <c r="CD66" s="104"/>
      <c r="CE66" s="104"/>
      <c r="CF66" s="104"/>
      <c r="CG66" s="104"/>
      <c r="CH66" s="104"/>
      <c r="CI66" s="104"/>
      <c r="CJ66" s="104"/>
      <c r="CK66" s="104"/>
      <c r="CL66" s="104"/>
      <c r="CM66" s="104"/>
      <c r="CN66" s="104"/>
      <c r="CO66" s="104"/>
      <c r="CP66" s="104"/>
      <c r="CQ66" s="104"/>
      <c r="CR66" s="104"/>
      <c r="CS66" s="104"/>
      <c r="CT66" s="104"/>
      <c r="CU66" s="104"/>
      <c r="CV66" s="104"/>
      <c r="CW66" s="104"/>
      <c r="CX66" s="104"/>
      <c r="CY66" s="104"/>
      <c r="CZ66" s="104"/>
      <c r="DA66" s="104"/>
      <c r="DB66" s="104"/>
      <c r="DC66" s="104"/>
      <c r="DD66" s="104"/>
      <c r="DE66" s="104"/>
      <c r="DF66" s="104"/>
      <c r="DG66" s="104"/>
      <c r="DH66" s="104"/>
      <c r="DI66" s="104"/>
      <c r="DJ66" s="104"/>
      <c r="DK66" s="104"/>
      <c r="DL66" s="104"/>
      <c r="DM66" s="104"/>
      <c r="DN66" s="104"/>
      <c r="DO66" s="104"/>
      <c r="DP66" s="104"/>
      <c r="DQ66" s="104"/>
      <c r="DR66" s="104"/>
      <c r="DS66" s="104"/>
      <c r="DT66" s="104"/>
      <c r="DU66" s="104"/>
      <c r="DV66" s="104"/>
      <c r="DW66" s="104"/>
      <c r="DX66" s="104"/>
      <c r="DY66" s="104"/>
      <c r="DZ66" s="104"/>
      <c r="EA66" s="104"/>
      <c r="EB66" s="104"/>
      <c r="EC66" s="104"/>
      <c r="ED66" s="104"/>
      <c r="EE66" s="104"/>
      <c r="EF66" s="104"/>
      <c r="EG66" s="104"/>
      <c r="EH66" s="104"/>
      <c r="EI66" s="104"/>
      <c r="EJ66" s="104"/>
      <c r="EK66" s="104"/>
      <c r="EL66" s="104"/>
      <c r="EM66" s="104"/>
      <c r="EN66" s="104"/>
      <c r="EO66" s="104"/>
      <c r="EP66" s="104"/>
      <c r="EQ66" s="104"/>
      <c r="ER66" s="104"/>
      <c r="ES66" s="104"/>
      <c r="ET66" s="104"/>
      <c r="EU66" s="104"/>
      <c r="EV66" s="104"/>
      <c r="EW66" s="104"/>
      <c r="EX66" s="104"/>
      <c r="EY66" s="104"/>
      <c r="EZ66" s="104"/>
      <c r="FA66" s="104"/>
      <c r="FB66" s="104"/>
      <c r="FC66" s="104"/>
      <c r="FD66" s="104"/>
      <c r="FE66" s="104"/>
      <c r="FF66" s="104"/>
      <c r="FG66" s="104"/>
      <c r="FH66" s="104"/>
      <c r="FI66" s="104"/>
      <c r="FJ66" s="104"/>
      <c r="FK66" s="104"/>
      <c r="FL66" s="104"/>
      <c r="FM66" s="104"/>
      <c r="FN66" s="104"/>
      <c r="FO66" s="104"/>
      <c r="FP66" s="104"/>
      <c r="FQ66" s="104"/>
      <c r="FR66" s="104"/>
      <c r="FS66" s="104"/>
      <c r="FT66" s="104"/>
      <c r="FU66" s="104"/>
      <c r="FV66" s="104"/>
      <c r="FW66" s="104"/>
      <c r="FX66" s="104"/>
      <c r="FY66" s="104"/>
      <c r="FZ66" s="104"/>
      <c r="GA66" s="104"/>
      <c r="GB66" s="104"/>
      <c r="GC66" s="104"/>
      <c r="GD66" s="104"/>
      <c r="GE66" s="104"/>
      <c r="GF66" s="104"/>
      <c r="GG66" s="104"/>
      <c r="GH66" s="104"/>
      <c r="GI66" s="104"/>
      <c r="GJ66" s="104"/>
      <c r="GK66" s="104"/>
      <c r="GL66" s="104"/>
      <c r="GM66" s="104"/>
      <c r="GN66" s="104"/>
      <c r="GO66" s="104"/>
      <c r="GP66" s="104"/>
      <c r="GQ66" s="104"/>
      <c r="GR66" s="104"/>
      <c r="GS66" s="104"/>
      <c r="GT66" s="104"/>
      <c r="GU66" s="104"/>
      <c r="GV66" s="104"/>
      <c r="GW66" s="104"/>
      <c r="GX66" s="104"/>
      <c r="GY66" s="104"/>
      <c r="GZ66" s="104"/>
      <c r="HA66" s="104"/>
      <c r="HB66" s="104"/>
      <c r="HC66" s="104"/>
      <c r="HD66" s="104"/>
      <c r="HE66" s="104"/>
      <c r="HF66" s="104"/>
      <c r="HG66" s="104"/>
      <c r="HH66" s="104"/>
      <c r="HI66" s="104"/>
      <c r="HJ66" s="104"/>
      <c r="HK66" s="104"/>
      <c r="HL66" s="104"/>
      <c r="HM66" s="104"/>
    </row>
    <row r="67" spans="1:221" x14ac:dyDescent="0.35">
      <c r="A67" s="70" t="s">
        <v>207</v>
      </c>
      <c r="B67" s="70" t="s">
        <v>8153</v>
      </c>
      <c r="C67" s="70" t="s">
        <v>7680</v>
      </c>
      <c r="D67" s="70" t="s">
        <v>206</v>
      </c>
      <c r="E67" s="70" t="s">
        <v>6445</v>
      </c>
      <c r="F67" s="70" t="s">
        <v>4377</v>
      </c>
      <c r="G67" s="70" t="s">
        <v>5480</v>
      </c>
      <c r="L67" s="103" t="s">
        <v>462</v>
      </c>
      <c r="M67" s="103" t="s">
        <v>462</v>
      </c>
      <c r="N67" s="103" t="s">
        <v>462</v>
      </c>
      <c r="O67" s="103" t="s">
        <v>462</v>
      </c>
      <c r="P67" s="103" t="s">
        <v>462</v>
      </c>
      <c r="Q67" s="103" t="s">
        <v>462</v>
      </c>
      <c r="R67" s="103" t="s">
        <v>462</v>
      </c>
      <c r="S67" s="103" t="s">
        <v>462</v>
      </c>
      <c r="T67" s="103" t="s">
        <v>462</v>
      </c>
      <c r="U67" s="103" t="s">
        <v>462</v>
      </c>
      <c r="V67" s="103" t="s">
        <v>462</v>
      </c>
      <c r="W67" s="103" t="s">
        <v>462</v>
      </c>
      <c r="X67" s="103" t="s">
        <v>462</v>
      </c>
      <c r="Y67" s="103" t="s">
        <v>462</v>
      </c>
      <c r="Z67" s="103" t="s">
        <v>462</v>
      </c>
      <c r="AA67" s="103" t="s">
        <v>462</v>
      </c>
      <c r="AB67" s="103" t="s">
        <v>462</v>
      </c>
      <c r="AC67" s="103" t="s">
        <v>462</v>
      </c>
      <c r="AD67" s="103" t="s">
        <v>462</v>
      </c>
      <c r="AE67" s="103" t="s">
        <v>462</v>
      </c>
      <c r="AF67" s="103" t="s">
        <v>462</v>
      </c>
      <c r="AG67" s="103" t="s">
        <v>462</v>
      </c>
      <c r="AH67" s="103" t="s">
        <v>462</v>
      </c>
      <c r="AI67" s="103" t="s">
        <v>462</v>
      </c>
      <c r="AJ67" s="103" t="s">
        <v>462</v>
      </c>
      <c r="AK67" s="103" t="s">
        <v>462</v>
      </c>
      <c r="AL67" s="103" t="s">
        <v>462</v>
      </c>
      <c r="AM67" s="103" t="s">
        <v>462</v>
      </c>
      <c r="AN67" s="103" t="s">
        <v>462</v>
      </c>
      <c r="AO67" s="103" t="s">
        <v>462</v>
      </c>
      <c r="AP67" s="103" t="s">
        <v>462</v>
      </c>
      <c r="AQ67" s="103" t="s">
        <v>462</v>
      </c>
      <c r="AR67" s="103" t="s">
        <v>462</v>
      </c>
      <c r="AS67" s="103" t="s">
        <v>462</v>
      </c>
      <c r="AT67" s="103" t="s">
        <v>462</v>
      </c>
      <c r="AU67" s="103" t="s">
        <v>462</v>
      </c>
      <c r="AV67" s="103" t="s">
        <v>462</v>
      </c>
      <c r="AW67" s="103" t="s">
        <v>462</v>
      </c>
      <c r="AX67" s="103" t="s">
        <v>462</v>
      </c>
      <c r="AY67" s="103" t="s">
        <v>462</v>
      </c>
      <c r="AZ67" s="103" t="s">
        <v>462</v>
      </c>
      <c r="BA67" s="103" t="s">
        <v>462</v>
      </c>
      <c r="BB67" s="103" t="s">
        <v>462</v>
      </c>
      <c r="BC67" s="103" t="s">
        <v>462</v>
      </c>
      <c r="BD67" s="103" t="s">
        <v>462</v>
      </c>
      <c r="BE67" s="103" t="s">
        <v>462</v>
      </c>
      <c r="BF67" s="103" t="s">
        <v>462</v>
      </c>
      <c r="BG67" s="103" t="s">
        <v>462</v>
      </c>
      <c r="BH67" s="103" t="s">
        <v>462</v>
      </c>
      <c r="BI67" s="103" t="s">
        <v>462</v>
      </c>
      <c r="BJ67" s="103" t="s">
        <v>462</v>
      </c>
      <c r="BK67" s="103" t="s">
        <v>462</v>
      </c>
      <c r="BL67" s="103" t="s">
        <v>462</v>
      </c>
      <c r="BM67" s="103" t="s">
        <v>462</v>
      </c>
      <c r="BN67" s="103" t="s">
        <v>462</v>
      </c>
      <c r="BO67" s="103" t="s">
        <v>462</v>
      </c>
      <c r="BP67" s="103" t="s">
        <v>462</v>
      </c>
      <c r="BQ67" s="103" t="s">
        <v>462</v>
      </c>
      <c r="BR67" s="103" t="s">
        <v>462</v>
      </c>
      <c r="BS67" s="103" t="s">
        <v>462</v>
      </c>
      <c r="BT67" s="103" t="s">
        <v>462</v>
      </c>
      <c r="BU67" s="103" t="s">
        <v>462</v>
      </c>
      <c r="BV67" s="103" t="s">
        <v>462</v>
      </c>
      <c r="BW67" s="103" t="s">
        <v>462</v>
      </c>
      <c r="BX67" s="103" t="s">
        <v>462</v>
      </c>
      <c r="BY67" s="103" t="s">
        <v>462</v>
      </c>
      <c r="BZ67" s="103" t="s">
        <v>462</v>
      </c>
      <c r="CA67" s="103" t="s">
        <v>462</v>
      </c>
      <c r="CB67" s="103" t="s">
        <v>462</v>
      </c>
      <c r="CC67" s="103" t="s">
        <v>462</v>
      </c>
      <c r="CD67" s="103" t="s">
        <v>462</v>
      </c>
      <c r="CE67" s="103" t="s">
        <v>462</v>
      </c>
      <c r="CF67" s="103" t="s">
        <v>462</v>
      </c>
      <c r="CG67" s="103" t="s">
        <v>462</v>
      </c>
      <c r="CH67" s="103" t="s">
        <v>462</v>
      </c>
      <c r="CI67" s="103" t="s">
        <v>462</v>
      </c>
      <c r="CJ67" s="103" t="s">
        <v>462</v>
      </c>
      <c r="CK67" s="103" t="s">
        <v>462</v>
      </c>
      <c r="CL67" s="103" t="s">
        <v>462</v>
      </c>
      <c r="CM67" s="103" t="s">
        <v>462</v>
      </c>
      <c r="CN67" s="103" t="s">
        <v>462</v>
      </c>
      <c r="CO67" s="103" t="s">
        <v>462</v>
      </c>
      <c r="CP67" s="103" t="s">
        <v>462</v>
      </c>
      <c r="CQ67" s="103" t="s">
        <v>462</v>
      </c>
      <c r="CR67" s="103" t="s">
        <v>462</v>
      </c>
      <c r="CS67" s="103" t="s">
        <v>462</v>
      </c>
      <c r="CT67" s="103" t="s">
        <v>462</v>
      </c>
      <c r="CU67" s="103" t="s">
        <v>462</v>
      </c>
      <c r="CV67" s="103" t="s">
        <v>462</v>
      </c>
      <c r="CW67" s="103" t="s">
        <v>462</v>
      </c>
      <c r="CX67" s="103" t="s">
        <v>462</v>
      </c>
      <c r="CY67" s="103" t="s">
        <v>462</v>
      </c>
      <c r="CZ67" s="103" t="s">
        <v>462</v>
      </c>
      <c r="DA67" s="103" t="s">
        <v>462</v>
      </c>
      <c r="DB67" s="103" t="s">
        <v>462</v>
      </c>
      <c r="DC67" s="103" t="s">
        <v>462</v>
      </c>
      <c r="DD67" s="103" t="s">
        <v>462</v>
      </c>
      <c r="DE67" s="103" t="s">
        <v>462</v>
      </c>
      <c r="DF67" s="103" t="s">
        <v>462</v>
      </c>
      <c r="DG67" s="103" t="s">
        <v>462</v>
      </c>
      <c r="DH67" s="103" t="s">
        <v>462</v>
      </c>
      <c r="DI67" s="103" t="s">
        <v>462</v>
      </c>
      <c r="DJ67" s="103" t="s">
        <v>462</v>
      </c>
      <c r="DK67" s="103" t="s">
        <v>462</v>
      </c>
      <c r="DL67" s="103" t="s">
        <v>462</v>
      </c>
      <c r="DM67" s="103" t="s">
        <v>462</v>
      </c>
      <c r="DN67" s="103" t="s">
        <v>462</v>
      </c>
      <c r="DO67" s="103" t="s">
        <v>462</v>
      </c>
      <c r="DP67" s="103" t="s">
        <v>462</v>
      </c>
      <c r="DQ67" s="103" t="s">
        <v>462</v>
      </c>
      <c r="DR67" s="103" t="s">
        <v>462</v>
      </c>
      <c r="DS67" s="103" t="s">
        <v>462</v>
      </c>
      <c r="DT67" s="103" t="s">
        <v>462</v>
      </c>
      <c r="DU67" s="103" t="s">
        <v>462</v>
      </c>
      <c r="DV67" s="103" t="s">
        <v>462</v>
      </c>
      <c r="DW67" s="103" t="s">
        <v>462</v>
      </c>
      <c r="DX67" s="103" t="s">
        <v>462</v>
      </c>
      <c r="DY67" s="103" t="s">
        <v>462</v>
      </c>
      <c r="DZ67" s="103" t="s">
        <v>462</v>
      </c>
      <c r="EA67" s="103" t="s">
        <v>462</v>
      </c>
      <c r="EB67" s="103" t="s">
        <v>462</v>
      </c>
      <c r="EC67" s="103" t="s">
        <v>462</v>
      </c>
      <c r="ED67" s="103" t="s">
        <v>462</v>
      </c>
      <c r="EE67" s="103" t="s">
        <v>462</v>
      </c>
      <c r="EF67" s="103" t="s">
        <v>462</v>
      </c>
      <c r="EG67" s="103" t="s">
        <v>462</v>
      </c>
      <c r="EH67" s="103" t="s">
        <v>462</v>
      </c>
      <c r="EI67" s="103" t="s">
        <v>462</v>
      </c>
      <c r="EJ67" s="103" t="s">
        <v>462</v>
      </c>
      <c r="EK67" s="103" t="s">
        <v>462</v>
      </c>
      <c r="EL67" s="103" t="s">
        <v>462</v>
      </c>
      <c r="EM67" s="103" t="s">
        <v>462</v>
      </c>
      <c r="EN67" s="103" t="s">
        <v>462</v>
      </c>
      <c r="EO67" s="103" t="s">
        <v>462</v>
      </c>
      <c r="EP67" s="103" t="s">
        <v>462</v>
      </c>
      <c r="EQ67" s="103" t="s">
        <v>462</v>
      </c>
      <c r="ER67" s="103" t="s">
        <v>462</v>
      </c>
      <c r="ES67" s="103" t="s">
        <v>462</v>
      </c>
      <c r="ET67" s="103" t="s">
        <v>462</v>
      </c>
      <c r="EU67" s="103" t="s">
        <v>462</v>
      </c>
      <c r="EV67" s="103" t="s">
        <v>462</v>
      </c>
      <c r="EW67" s="103" t="s">
        <v>462</v>
      </c>
      <c r="EX67" s="103" t="s">
        <v>462</v>
      </c>
      <c r="EY67" s="103" t="s">
        <v>462</v>
      </c>
      <c r="EZ67" s="103" t="s">
        <v>462</v>
      </c>
      <c r="FA67" s="103" t="s">
        <v>462</v>
      </c>
      <c r="FB67" s="103" t="s">
        <v>462</v>
      </c>
      <c r="FC67" s="103" t="s">
        <v>462</v>
      </c>
      <c r="FD67" s="103" t="s">
        <v>462</v>
      </c>
      <c r="FE67" s="103" t="s">
        <v>462</v>
      </c>
      <c r="FF67" s="103" t="s">
        <v>462</v>
      </c>
      <c r="FG67" s="103" t="s">
        <v>462</v>
      </c>
      <c r="FH67" s="103" t="s">
        <v>462</v>
      </c>
      <c r="FI67" s="103" t="s">
        <v>462</v>
      </c>
      <c r="FJ67" s="103" t="s">
        <v>462</v>
      </c>
      <c r="FK67" s="103" t="s">
        <v>462</v>
      </c>
      <c r="FL67" s="103" t="s">
        <v>462</v>
      </c>
      <c r="FM67" s="103" t="s">
        <v>462</v>
      </c>
      <c r="FN67" s="103" t="s">
        <v>462</v>
      </c>
      <c r="FO67" s="103" t="s">
        <v>462</v>
      </c>
      <c r="FP67" s="103" t="s">
        <v>462</v>
      </c>
      <c r="FQ67" s="103" t="s">
        <v>462</v>
      </c>
      <c r="FR67" s="103" t="s">
        <v>462</v>
      </c>
      <c r="FS67" s="103" t="s">
        <v>462</v>
      </c>
      <c r="FT67" s="103" t="s">
        <v>462</v>
      </c>
      <c r="FU67" s="103" t="s">
        <v>462</v>
      </c>
      <c r="FV67" s="103" t="s">
        <v>462</v>
      </c>
      <c r="FW67" s="103" t="s">
        <v>462</v>
      </c>
      <c r="FX67" s="103" t="s">
        <v>462</v>
      </c>
      <c r="FY67" s="103" t="s">
        <v>462</v>
      </c>
      <c r="FZ67" s="103" t="s">
        <v>462</v>
      </c>
      <c r="GA67" s="103" t="s">
        <v>462</v>
      </c>
      <c r="GB67" s="103" t="s">
        <v>462</v>
      </c>
      <c r="GC67" s="103" t="s">
        <v>462</v>
      </c>
      <c r="GD67" s="103" t="s">
        <v>462</v>
      </c>
      <c r="GE67" s="103" t="s">
        <v>462</v>
      </c>
      <c r="GF67" s="103" t="s">
        <v>462</v>
      </c>
      <c r="GG67" s="103" t="s">
        <v>462</v>
      </c>
      <c r="GH67" s="103" t="s">
        <v>462</v>
      </c>
      <c r="GI67" s="103" t="s">
        <v>462</v>
      </c>
      <c r="GJ67" s="103" t="s">
        <v>462</v>
      </c>
      <c r="GK67" s="103" t="s">
        <v>462</v>
      </c>
      <c r="GL67" s="103" t="s">
        <v>462</v>
      </c>
      <c r="GM67" s="103" t="s">
        <v>462</v>
      </c>
      <c r="GN67" s="103" t="s">
        <v>462</v>
      </c>
      <c r="GO67" s="103" t="s">
        <v>462</v>
      </c>
      <c r="GP67" s="103" t="s">
        <v>462</v>
      </c>
      <c r="GQ67" s="103" t="s">
        <v>462</v>
      </c>
      <c r="GR67" s="103" t="s">
        <v>462</v>
      </c>
      <c r="GS67" s="103" t="s">
        <v>462</v>
      </c>
      <c r="GT67" s="103" t="s">
        <v>462</v>
      </c>
      <c r="GU67" s="103" t="s">
        <v>462</v>
      </c>
      <c r="GV67" s="103" t="s">
        <v>462</v>
      </c>
      <c r="GW67" s="103" t="s">
        <v>462</v>
      </c>
      <c r="GX67" s="103" t="s">
        <v>462</v>
      </c>
      <c r="GY67" s="103" t="s">
        <v>462</v>
      </c>
      <c r="GZ67" s="103" t="s">
        <v>462</v>
      </c>
      <c r="HA67" s="103" t="s">
        <v>462</v>
      </c>
      <c r="HB67" s="103" t="s">
        <v>462</v>
      </c>
      <c r="HC67" s="103" t="s">
        <v>462</v>
      </c>
      <c r="HD67" s="103" t="s">
        <v>462</v>
      </c>
      <c r="HE67" s="103" t="s">
        <v>462</v>
      </c>
      <c r="HF67" s="103" t="s">
        <v>462</v>
      </c>
      <c r="HG67" s="103" t="s">
        <v>462</v>
      </c>
      <c r="HH67" s="103" t="s">
        <v>462</v>
      </c>
      <c r="HI67" s="103" t="s">
        <v>462</v>
      </c>
      <c r="HJ67" s="103" t="s">
        <v>462</v>
      </c>
      <c r="HK67" s="103" t="s">
        <v>462</v>
      </c>
      <c r="HL67" s="103" t="s">
        <v>462</v>
      </c>
      <c r="HM67" s="103" t="s">
        <v>462</v>
      </c>
    </row>
    <row r="68" spans="1:221" x14ac:dyDescent="0.35">
      <c r="A68" s="269" t="s">
        <v>215</v>
      </c>
      <c r="B68" s="269" t="s">
        <v>1263</v>
      </c>
      <c r="C68" s="269" t="s">
        <v>823</v>
      </c>
      <c r="D68" s="269" t="s">
        <v>214</v>
      </c>
      <c r="E68" s="269" t="s">
        <v>6443</v>
      </c>
      <c r="F68" s="269" t="s">
        <v>4377</v>
      </c>
      <c r="G68" s="269" t="s">
        <v>5480</v>
      </c>
      <c r="L68" s="103"/>
      <c r="M68" s="103"/>
      <c r="N68" s="103"/>
      <c r="O68" s="103"/>
      <c r="P68" s="103"/>
      <c r="Q68" s="103"/>
      <c r="R68" s="103"/>
      <c r="S68" s="103"/>
      <c r="T68" s="103"/>
      <c r="U68" s="103"/>
      <c r="V68" s="103"/>
      <c r="W68" s="103"/>
      <c r="X68" s="103"/>
      <c r="Y68" s="103"/>
      <c r="Z68" s="103"/>
      <c r="AA68" s="103"/>
      <c r="AB68" s="103"/>
      <c r="AC68" s="103"/>
      <c r="AD68" s="103"/>
      <c r="AE68" s="103"/>
      <c r="AF68" s="103"/>
      <c r="AG68" s="103"/>
      <c r="AH68" s="103"/>
      <c r="AI68" s="103"/>
      <c r="AJ68" s="103"/>
      <c r="AK68" s="103"/>
      <c r="AL68" s="103"/>
      <c r="AM68" s="103"/>
      <c r="AN68" s="103"/>
      <c r="AO68" s="103"/>
      <c r="AP68" s="103"/>
      <c r="AQ68" s="103"/>
      <c r="AR68" s="103"/>
      <c r="AS68" s="103"/>
      <c r="AT68" s="103"/>
      <c r="AU68" s="103"/>
      <c r="AV68" s="103"/>
      <c r="AW68" s="103"/>
      <c r="AX68" s="103"/>
      <c r="AY68" s="103"/>
      <c r="AZ68" s="103"/>
      <c r="BA68" s="103"/>
      <c r="BB68" s="103"/>
      <c r="BC68" s="103"/>
      <c r="BD68" s="103"/>
      <c r="BE68" s="103"/>
      <c r="BF68" s="103"/>
      <c r="BG68" s="103"/>
      <c r="BH68" s="103"/>
      <c r="BI68" s="103"/>
      <c r="BJ68" s="103"/>
      <c r="BK68" s="103"/>
      <c r="BL68" s="103"/>
      <c r="BM68" s="103"/>
      <c r="BN68" s="103"/>
      <c r="BO68" s="103"/>
      <c r="BP68" s="103"/>
      <c r="BQ68" s="103"/>
      <c r="BR68" s="103"/>
      <c r="BS68" s="103"/>
      <c r="BT68" s="103"/>
      <c r="BU68" s="103"/>
      <c r="BV68" s="103"/>
      <c r="BW68" s="103"/>
      <c r="BX68" s="103"/>
      <c r="BY68" s="103"/>
      <c r="BZ68" s="103"/>
      <c r="CA68" s="103"/>
      <c r="CB68" s="103"/>
      <c r="CC68" s="103"/>
      <c r="CD68" s="103"/>
      <c r="CE68" s="103"/>
      <c r="CF68" s="103"/>
      <c r="CG68" s="103"/>
      <c r="CH68" s="103"/>
      <c r="CI68" s="103"/>
      <c r="CJ68" s="103"/>
      <c r="CK68" s="103"/>
      <c r="CL68" s="103"/>
      <c r="CM68" s="103"/>
      <c r="CN68" s="103"/>
      <c r="CO68" s="103"/>
      <c r="CP68" s="103"/>
      <c r="CQ68" s="103"/>
      <c r="CR68" s="103"/>
      <c r="CS68" s="103"/>
      <c r="CT68" s="103"/>
      <c r="CU68" s="103"/>
      <c r="CV68" s="103"/>
      <c r="CW68" s="103"/>
      <c r="CX68" s="103"/>
      <c r="CY68" s="103"/>
      <c r="CZ68" s="103"/>
      <c r="DA68" s="103"/>
      <c r="DB68" s="103"/>
      <c r="DC68" s="103"/>
      <c r="DD68" s="103"/>
      <c r="DE68" s="103"/>
      <c r="DF68" s="103"/>
      <c r="DG68" s="103"/>
      <c r="DH68" s="103"/>
      <c r="DI68" s="103"/>
      <c r="DJ68" s="103"/>
      <c r="DK68" s="103"/>
      <c r="DL68" s="103"/>
      <c r="DM68" s="103"/>
      <c r="DN68" s="103"/>
      <c r="DO68" s="103"/>
      <c r="DP68" s="103"/>
      <c r="DQ68" s="103"/>
      <c r="DR68" s="103"/>
      <c r="DS68" s="103"/>
      <c r="DT68" s="103"/>
      <c r="DU68" s="103"/>
      <c r="DV68" s="103"/>
      <c r="DW68" s="103"/>
      <c r="DX68" s="103"/>
      <c r="DY68" s="103"/>
      <c r="DZ68" s="103"/>
      <c r="EA68" s="103"/>
      <c r="EB68" s="103"/>
      <c r="EC68" s="103"/>
      <c r="ED68" s="103"/>
      <c r="EE68" s="103"/>
      <c r="EF68" s="103"/>
      <c r="EG68" s="103"/>
      <c r="EH68" s="103"/>
      <c r="EI68" s="103"/>
      <c r="EJ68" s="103"/>
      <c r="EK68" s="103"/>
      <c r="EL68" s="103"/>
      <c r="EM68" s="103"/>
      <c r="EN68" s="103"/>
      <c r="EO68" s="103"/>
      <c r="EP68" s="103"/>
      <c r="EQ68" s="103"/>
      <c r="ER68" s="103"/>
      <c r="ES68" s="103"/>
      <c r="ET68" s="103"/>
      <c r="EU68" s="103"/>
      <c r="EV68" s="103"/>
      <c r="EW68" s="103"/>
      <c r="EX68" s="103"/>
      <c r="EY68" s="103"/>
      <c r="EZ68" s="103"/>
      <c r="FA68" s="103"/>
      <c r="FB68" s="103"/>
      <c r="FC68" s="103"/>
      <c r="FD68" s="103"/>
      <c r="FE68" s="103"/>
      <c r="FF68" s="103"/>
      <c r="FG68" s="103"/>
      <c r="FH68" s="103"/>
      <c r="FI68" s="103"/>
      <c r="FJ68" s="103"/>
      <c r="FK68" s="103"/>
      <c r="FL68" s="103"/>
      <c r="FM68" s="103"/>
      <c r="FN68" s="103"/>
      <c r="FO68" s="103"/>
      <c r="FP68" s="103"/>
      <c r="FQ68" s="103"/>
      <c r="FR68" s="103"/>
      <c r="FS68" s="103"/>
      <c r="FT68" s="103"/>
      <c r="FU68" s="103"/>
      <c r="FV68" s="103"/>
      <c r="FW68" s="103"/>
      <c r="FX68" s="103"/>
      <c r="FY68" s="103"/>
      <c r="FZ68" s="103"/>
      <c r="GA68" s="103"/>
      <c r="GB68" s="103"/>
      <c r="GC68" s="103"/>
      <c r="GD68" s="103"/>
      <c r="GE68" s="103"/>
      <c r="GF68" s="103"/>
      <c r="GG68" s="103"/>
      <c r="GH68" s="103"/>
      <c r="GI68" s="103"/>
      <c r="GJ68" s="103"/>
      <c r="GK68" s="103"/>
      <c r="GL68" s="103"/>
      <c r="GM68" s="103"/>
      <c r="GN68" s="103"/>
      <c r="GO68" s="103"/>
      <c r="GP68" s="103"/>
      <c r="GQ68" s="103"/>
      <c r="GR68" s="103"/>
      <c r="GS68" s="103"/>
      <c r="GT68" s="103"/>
      <c r="GU68" s="103"/>
      <c r="GV68" s="103"/>
      <c r="GW68" s="103"/>
      <c r="GX68" s="103"/>
      <c r="GY68" s="103"/>
      <c r="GZ68" s="103"/>
      <c r="HA68" s="103"/>
      <c r="HB68" s="103"/>
      <c r="HC68" s="103"/>
      <c r="HD68" s="103"/>
      <c r="HE68" s="103"/>
      <c r="HF68" s="103"/>
      <c r="HG68" s="103"/>
      <c r="HH68" s="103"/>
      <c r="HI68" s="103"/>
      <c r="HJ68" s="103"/>
      <c r="HK68" s="103"/>
      <c r="HL68" s="103"/>
      <c r="HM68" s="103"/>
    </row>
    <row r="69" spans="1:221" x14ac:dyDescent="0.35">
      <c r="A69" s="269" t="s">
        <v>217</v>
      </c>
      <c r="B69" s="269" t="s">
        <v>6182</v>
      </c>
      <c r="C69" s="269" t="s">
        <v>8154</v>
      </c>
      <c r="D69" s="269" t="s">
        <v>216</v>
      </c>
      <c r="E69" s="269" t="s">
        <v>6443</v>
      </c>
      <c r="F69" s="269" t="s">
        <v>828</v>
      </c>
      <c r="G69" s="269" t="s">
        <v>828</v>
      </c>
      <c r="L69" s="103"/>
      <c r="M69" s="103"/>
      <c r="N69" s="103"/>
      <c r="O69" s="103"/>
      <c r="P69" s="103"/>
      <c r="Q69" s="103"/>
      <c r="R69" s="103"/>
      <c r="S69" s="103"/>
      <c r="T69" s="103"/>
      <c r="U69" s="103"/>
      <c r="V69" s="103"/>
      <c r="W69" s="103"/>
      <c r="X69" s="103"/>
      <c r="Y69" s="103"/>
      <c r="Z69" s="103"/>
      <c r="AA69" s="103"/>
      <c r="AB69" s="103"/>
      <c r="AC69" s="103"/>
      <c r="AD69" s="103"/>
      <c r="AE69" s="103"/>
      <c r="AF69" s="103"/>
      <c r="AG69" s="103"/>
      <c r="AH69" s="103"/>
      <c r="AI69" s="103"/>
      <c r="AJ69" s="103"/>
      <c r="AK69" s="103"/>
      <c r="AL69" s="103"/>
      <c r="AM69" s="103"/>
      <c r="AN69" s="103"/>
      <c r="AO69" s="103"/>
      <c r="AP69" s="103"/>
      <c r="AQ69" s="103"/>
      <c r="AR69" s="103"/>
      <c r="AS69" s="103"/>
      <c r="AT69" s="103"/>
      <c r="AU69" s="103"/>
      <c r="AV69" s="103"/>
      <c r="AW69" s="103"/>
      <c r="AX69" s="103"/>
      <c r="AY69" s="103"/>
      <c r="AZ69" s="103"/>
      <c r="BA69" s="103"/>
      <c r="BB69" s="103"/>
      <c r="BC69" s="103"/>
      <c r="BD69" s="103"/>
      <c r="BE69" s="103"/>
      <c r="BF69" s="103"/>
      <c r="BG69" s="103"/>
      <c r="BH69" s="103"/>
      <c r="BI69" s="103"/>
      <c r="BJ69" s="103"/>
      <c r="BK69" s="103"/>
      <c r="BL69" s="103"/>
      <c r="BM69" s="103"/>
      <c r="BN69" s="103"/>
      <c r="BO69" s="103"/>
      <c r="BP69" s="103"/>
      <c r="BQ69" s="103"/>
      <c r="BR69" s="103"/>
      <c r="BS69" s="103"/>
      <c r="BT69" s="103"/>
      <c r="BU69" s="103"/>
      <c r="BV69" s="103"/>
      <c r="BW69" s="103"/>
      <c r="BX69" s="103"/>
      <c r="BY69" s="103"/>
      <c r="BZ69" s="103"/>
      <c r="CA69" s="103"/>
      <c r="CB69" s="103"/>
      <c r="CC69" s="103"/>
      <c r="CD69" s="103"/>
      <c r="CE69" s="103"/>
      <c r="CF69" s="103"/>
      <c r="CG69" s="103"/>
      <c r="CH69" s="103"/>
      <c r="CI69" s="103"/>
      <c r="CJ69" s="103"/>
      <c r="CK69" s="103"/>
      <c r="CL69" s="103"/>
      <c r="CM69" s="103"/>
      <c r="CN69" s="103"/>
      <c r="CO69" s="103"/>
      <c r="CP69" s="103"/>
      <c r="CQ69" s="103"/>
      <c r="CR69" s="103"/>
      <c r="CS69" s="103"/>
      <c r="CT69" s="103"/>
      <c r="CU69" s="103"/>
      <c r="CV69" s="103"/>
      <c r="CW69" s="103"/>
      <c r="CX69" s="103"/>
      <c r="CY69" s="103"/>
      <c r="CZ69" s="103"/>
      <c r="DA69" s="103"/>
      <c r="DB69" s="103"/>
      <c r="DC69" s="103"/>
      <c r="DD69" s="103"/>
      <c r="DE69" s="103"/>
      <c r="DF69" s="103"/>
      <c r="DG69" s="103"/>
      <c r="DH69" s="103"/>
      <c r="DI69" s="103"/>
      <c r="DJ69" s="103"/>
      <c r="DK69" s="103"/>
      <c r="DL69" s="103"/>
      <c r="DM69" s="103"/>
      <c r="DN69" s="103"/>
      <c r="DO69" s="103"/>
      <c r="DP69" s="103"/>
      <c r="DQ69" s="103"/>
      <c r="DR69" s="103"/>
      <c r="DS69" s="103"/>
      <c r="DT69" s="103"/>
      <c r="DU69" s="103"/>
      <c r="DV69" s="103"/>
      <c r="DW69" s="103"/>
      <c r="DX69" s="103"/>
      <c r="DY69" s="103"/>
      <c r="DZ69" s="103"/>
      <c r="EA69" s="103"/>
      <c r="EB69" s="103"/>
      <c r="EC69" s="103"/>
      <c r="ED69" s="103"/>
      <c r="EE69" s="103"/>
      <c r="EF69" s="103"/>
      <c r="EG69" s="103"/>
      <c r="EH69" s="103"/>
      <c r="EI69" s="103"/>
      <c r="EJ69" s="103"/>
      <c r="EK69" s="103"/>
      <c r="EL69" s="103"/>
      <c r="EM69" s="103"/>
      <c r="EN69" s="103"/>
      <c r="EO69" s="103"/>
      <c r="EP69" s="103"/>
      <c r="EQ69" s="103"/>
      <c r="ER69" s="103"/>
      <c r="ES69" s="103"/>
      <c r="ET69" s="103"/>
      <c r="EU69" s="103"/>
      <c r="EV69" s="103"/>
      <c r="EW69" s="103"/>
      <c r="EX69" s="103"/>
      <c r="EY69" s="103"/>
      <c r="EZ69" s="103"/>
      <c r="FA69" s="103"/>
      <c r="FB69" s="103"/>
      <c r="FC69" s="103"/>
      <c r="FD69" s="103"/>
      <c r="FE69" s="103"/>
      <c r="FF69" s="103"/>
      <c r="FG69" s="103"/>
      <c r="FH69" s="103"/>
      <c r="FI69" s="103"/>
      <c r="FJ69" s="103"/>
      <c r="FK69" s="103"/>
      <c r="FL69" s="103"/>
      <c r="FM69" s="103"/>
      <c r="FN69" s="103"/>
      <c r="FO69" s="103"/>
      <c r="FP69" s="103"/>
      <c r="FQ69" s="103"/>
      <c r="FR69" s="103"/>
      <c r="FS69" s="103"/>
      <c r="FT69" s="103"/>
      <c r="FU69" s="103"/>
      <c r="FV69" s="103"/>
      <c r="FW69" s="103"/>
      <c r="FX69" s="103"/>
      <c r="FY69" s="103"/>
      <c r="FZ69" s="103"/>
      <c r="GA69" s="103"/>
      <c r="GB69" s="103"/>
      <c r="GC69" s="103"/>
      <c r="GD69" s="103"/>
      <c r="GE69" s="103"/>
      <c r="GF69" s="103"/>
      <c r="GG69" s="103"/>
      <c r="GH69" s="103"/>
      <c r="GI69" s="103"/>
      <c r="GJ69" s="103"/>
      <c r="GK69" s="103"/>
      <c r="GL69" s="103"/>
      <c r="GM69" s="103"/>
      <c r="GN69" s="103"/>
      <c r="GO69" s="103"/>
      <c r="GP69" s="103"/>
      <c r="GQ69" s="103"/>
      <c r="GR69" s="103"/>
      <c r="GS69" s="103"/>
      <c r="GT69" s="103"/>
      <c r="GU69" s="103"/>
      <c r="GV69" s="103"/>
      <c r="GW69" s="103"/>
      <c r="GX69" s="103"/>
      <c r="GY69" s="103"/>
      <c r="GZ69" s="103"/>
      <c r="HA69" s="103"/>
      <c r="HB69" s="103"/>
      <c r="HC69" s="103"/>
      <c r="HD69" s="103"/>
      <c r="HE69" s="103"/>
      <c r="HF69" s="103"/>
      <c r="HG69" s="103"/>
      <c r="HH69" s="103"/>
      <c r="HI69" s="103"/>
      <c r="HJ69" s="103"/>
      <c r="HK69" s="103"/>
      <c r="HL69" s="103"/>
      <c r="HM69" s="103"/>
    </row>
    <row r="70" spans="1:221" x14ac:dyDescent="0.35">
      <c r="A70" s="269" t="s">
        <v>217</v>
      </c>
      <c r="B70" s="269" t="s">
        <v>3305</v>
      </c>
      <c r="C70" s="269" t="s">
        <v>3306</v>
      </c>
      <c r="D70" s="269" t="s">
        <v>216</v>
      </c>
      <c r="E70" s="269" t="s">
        <v>6443</v>
      </c>
      <c r="F70" s="269" t="s">
        <v>4381</v>
      </c>
      <c r="G70" s="269" t="s">
        <v>5499</v>
      </c>
      <c r="L70" s="103"/>
      <c r="M70" s="103"/>
      <c r="N70" s="103"/>
      <c r="O70" s="103"/>
      <c r="P70" s="103"/>
      <c r="Q70" s="103"/>
      <c r="R70" s="103"/>
      <c r="S70" s="103"/>
      <c r="T70" s="103"/>
      <c r="U70" s="103"/>
      <c r="V70" s="103"/>
      <c r="W70" s="103"/>
      <c r="X70" s="103"/>
      <c r="Y70" s="103"/>
      <c r="Z70" s="103"/>
      <c r="AA70" s="103"/>
      <c r="AB70" s="103"/>
      <c r="AC70" s="103"/>
      <c r="AD70" s="103"/>
      <c r="AE70" s="103"/>
      <c r="AF70" s="103"/>
      <c r="AG70" s="103"/>
      <c r="AH70" s="103"/>
      <c r="AI70" s="103"/>
      <c r="AJ70" s="103"/>
      <c r="AK70" s="103"/>
      <c r="AL70" s="103"/>
      <c r="AM70" s="103"/>
      <c r="AN70" s="103"/>
      <c r="AO70" s="103"/>
      <c r="AP70" s="103"/>
      <c r="AQ70" s="103"/>
      <c r="AR70" s="103"/>
      <c r="AS70" s="103"/>
      <c r="AT70" s="103"/>
      <c r="AU70" s="103"/>
      <c r="AV70" s="103"/>
      <c r="AW70" s="103"/>
      <c r="AX70" s="103"/>
      <c r="AY70" s="103"/>
      <c r="AZ70" s="103"/>
      <c r="BA70" s="103"/>
      <c r="BB70" s="103"/>
      <c r="BC70" s="103"/>
      <c r="BD70" s="103"/>
      <c r="BE70" s="103"/>
      <c r="BF70" s="103"/>
      <c r="BG70" s="103"/>
      <c r="BH70" s="103"/>
      <c r="BI70" s="103"/>
      <c r="BJ70" s="103"/>
      <c r="BK70" s="103"/>
      <c r="BL70" s="103"/>
      <c r="BM70" s="103"/>
      <c r="BN70" s="103"/>
      <c r="BO70" s="103"/>
      <c r="BP70" s="103"/>
      <c r="BQ70" s="103"/>
      <c r="BR70" s="103"/>
      <c r="BS70" s="103"/>
      <c r="BT70" s="103"/>
      <c r="BU70" s="103"/>
      <c r="BV70" s="103"/>
      <c r="BW70" s="103"/>
      <c r="BX70" s="103"/>
      <c r="BY70" s="103"/>
      <c r="BZ70" s="103"/>
      <c r="CA70" s="103"/>
      <c r="CB70" s="103"/>
      <c r="CC70" s="103"/>
      <c r="CD70" s="103"/>
      <c r="CE70" s="103"/>
      <c r="CF70" s="103"/>
      <c r="CG70" s="103"/>
      <c r="CH70" s="103"/>
      <c r="CI70" s="103"/>
      <c r="CJ70" s="103"/>
      <c r="CK70" s="103"/>
      <c r="CL70" s="103"/>
      <c r="CM70" s="103"/>
      <c r="CN70" s="103"/>
      <c r="CO70" s="103"/>
      <c r="CP70" s="103"/>
      <c r="CQ70" s="103"/>
      <c r="CR70" s="103"/>
      <c r="CS70" s="103"/>
      <c r="CT70" s="103"/>
      <c r="CU70" s="103"/>
      <c r="CV70" s="103"/>
      <c r="CW70" s="103"/>
      <c r="CX70" s="103"/>
      <c r="CY70" s="103"/>
      <c r="CZ70" s="103"/>
      <c r="DA70" s="103"/>
      <c r="DB70" s="103"/>
      <c r="DC70" s="103"/>
      <c r="DD70" s="103"/>
      <c r="DE70" s="103"/>
      <c r="DF70" s="103"/>
      <c r="DG70" s="103"/>
      <c r="DH70" s="103"/>
      <c r="DI70" s="103"/>
      <c r="DJ70" s="103"/>
      <c r="DK70" s="103"/>
      <c r="DL70" s="103"/>
      <c r="DM70" s="103"/>
      <c r="DN70" s="103"/>
      <c r="DO70" s="103"/>
      <c r="DP70" s="103"/>
      <c r="DQ70" s="103"/>
      <c r="DR70" s="103"/>
      <c r="DS70" s="103"/>
      <c r="DT70" s="103"/>
      <c r="DU70" s="103"/>
      <c r="DV70" s="103"/>
      <c r="DW70" s="103"/>
      <c r="DX70" s="103"/>
      <c r="DY70" s="103"/>
      <c r="DZ70" s="103"/>
      <c r="EA70" s="103"/>
      <c r="EB70" s="103"/>
      <c r="EC70" s="103"/>
      <c r="ED70" s="103"/>
      <c r="EE70" s="103"/>
      <c r="EF70" s="103"/>
      <c r="EG70" s="103"/>
      <c r="EH70" s="103"/>
      <c r="EI70" s="103"/>
      <c r="EJ70" s="103"/>
      <c r="EK70" s="103"/>
      <c r="EL70" s="103"/>
      <c r="EM70" s="103"/>
      <c r="EN70" s="103"/>
      <c r="EO70" s="103"/>
      <c r="EP70" s="103"/>
      <c r="EQ70" s="103"/>
      <c r="ER70" s="103"/>
      <c r="ES70" s="103"/>
      <c r="ET70" s="103"/>
      <c r="EU70" s="103"/>
      <c r="EV70" s="103"/>
      <c r="EW70" s="103"/>
      <c r="EX70" s="103"/>
      <c r="EY70" s="103"/>
      <c r="EZ70" s="103"/>
      <c r="FA70" s="103"/>
      <c r="FB70" s="103"/>
      <c r="FC70" s="103"/>
      <c r="FD70" s="103"/>
      <c r="FE70" s="103"/>
      <c r="FF70" s="103"/>
      <c r="FG70" s="103"/>
      <c r="FH70" s="103"/>
      <c r="FI70" s="103"/>
      <c r="FJ70" s="103"/>
      <c r="FK70" s="103"/>
      <c r="FL70" s="103"/>
      <c r="FM70" s="103"/>
      <c r="FN70" s="103"/>
      <c r="FO70" s="103"/>
      <c r="FP70" s="103"/>
      <c r="FQ70" s="103"/>
      <c r="FR70" s="103"/>
      <c r="FS70" s="103"/>
      <c r="FT70" s="103"/>
      <c r="FU70" s="103"/>
      <c r="FV70" s="103"/>
      <c r="FW70" s="103"/>
      <c r="FX70" s="103"/>
      <c r="FY70" s="103"/>
      <c r="FZ70" s="103"/>
      <c r="GA70" s="103"/>
      <c r="GB70" s="103"/>
      <c r="GC70" s="103"/>
      <c r="GD70" s="103"/>
      <c r="GE70" s="103"/>
      <c r="GF70" s="103"/>
      <c r="GG70" s="103"/>
      <c r="GH70" s="103"/>
      <c r="GI70" s="103"/>
      <c r="GJ70" s="103"/>
      <c r="GK70" s="103"/>
      <c r="GL70" s="103"/>
      <c r="GM70" s="103"/>
      <c r="GN70" s="103"/>
      <c r="GO70" s="103"/>
      <c r="GP70" s="103"/>
      <c r="GQ70" s="103"/>
      <c r="GR70" s="103"/>
      <c r="GS70" s="103"/>
      <c r="GT70" s="103"/>
      <c r="GU70" s="103"/>
      <c r="GV70" s="103"/>
      <c r="GW70" s="103"/>
      <c r="GX70" s="103"/>
      <c r="GY70" s="103"/>
      <c r="GZ70" s="103"/>
      <c r="HA70" s="103"/>
      <c r="HB70" s="103"/>
      <c r="HC70" s="103"/>
      <c r="HD70" s="103"/>
      <c r="HE70" s="103"/>
      <c r="HF70" s="103"/>
      <c r="HG70" s="103"/>
      <c r="HH70" s="103"/>
      <c r="HI70" s="103"/>
      <c r="HJ70" s="103"/>
      <c r="HK70" s="103"/>
      <c r="HL70" s="103"/>
      <c r="HM70" s="103"/>
    </row>
    <row r="71" spans="1:221" x14ac:dyDescent="0.35">
      <c r="A71" s="70" t="s">
        <v>362</v>
      </c>
      <c r="B71" s="70" t="s">
        <v>3399</v>
      </c>
      <c r="C71" s="70" t="s">
        <v>719</v>
      </c>
      <c r="D71" s="70" t="s">
        <v>218</v>
      </c>
      <c r="E71" s="70" t="s">
        <v>6442</v>
      </c>
      <c r="F71" s="70" t="s">
        <v>4376</v>
      </c>
      <c r="G71" s="70" t="s">
        <v>5484</v>
      </c>
      <c r="L71" s="103"/>
      <c r="M71" s="103"/>
      <c r="N71" s="103"/>
      <c r="O71" s="103"/>
      <c r="P71" s="103"/>
      <c r="Q71" s="103"/>
      <c r="R71" s="103"/>
      <c r="S71" s="103"/>
      <c r="T71" s="103"/>
      <c r="U71" s="103"/>
      <c r="V71" s="103"/>
      <c r="W71" s="103"/>
      <c r="X71" s="103"/>
      <c r="Y71" s="103"/>
      <c r="Z71" s="103"/>
      <c r="AA71" s="103"/>
      <c r="AB71" s="103"/>
      <c r="AC71" s="103"/>
      <c r="AD71" s="103"/>
      <c r="AE71" s="103"/>
      <c r="AF71" s="103"/>
      <c r="AG71" s="103"/>
      <c r="AH71" s="103"/>
      <c r="AI71" s="103"/>
      <c r="AJ71" s="103"/>
      <c r="AK71" s="103"/>
      <c r="AL71" s="103"/>
      <c r="AM71" s="103"/>
      <c r="AN71" s="103"/>
      <c r="AO71" s="103"/>
      <c r="AP71" s="103"/>
      <c r="AQ71" s="103"/>
      <c r="AR71" s="103"/>
      <c r="AS71" s="103"/>
      <c r="AT71" s="103"/>
      <c r="AU71" s="103"/>
      <c r="AV71" s="103"/>
      <c r="AW71" s="103"/>
      <c r="AX71" s="103"/>
      <c r="AY71" s="103"/>
      <c r="AZ71" s="103"/>
      <c r="BA71" s="103"/>
      <c r="BB71" s="103"/>
      <c r="BC71" s="103"/>
      <c r="BD71" s="103"/>
      <c r="BE71" s="103"/>
      <c r="BF71" s="103"/>
      <c r="BG71" s="103"/>
      <c r="BH71" s="103"/>
      <c r="BI71" s="103"/>
      <c r="BJ71" s="103"/>
      <c r="BK71" s="103"/>
      <c r="BL71" s="103"/>
      <c r="BM71" s="103"/>
      <c r="BN71" s="103"/>
      <c r="BO71" s="103"/>
      <c r="BP71" s="103"/>
      <c r="BQ71" s="103"/>
      <c r="BR71" s="103"/>
      <c r="BS71" s="103"/>
      <c r="BT71" s="103"/>
      <c r="BU71" s="103"/>
      <c r="BV71" s="103"/>
      <c r="BW71" s="103"/>
      <c r="BX71" s="103"/>
      <c r="BY71" s="103"/>
      <c r="BZ71" s="103"/>
      <c r="CA71" s="103"/>
      <c r="CB71" s="103"/>
      <c r="CC71" s="103"/>
      <c r="CD71" s="103"/>
      <c r="CE71" s="103"/>
      <c r="CF71" s="103"/>
      <c r="CG71" s="103"/>
      <c r="CH71" s="103"/>
      <c r="CI71" s="103"/>
      <c r="CJ71" s="103"/>
      <c r="CK71" s="103"/>
      <c r="CL71" s="103"/>
      <c r="CM71" s="103"/>
      <c r="CN71" s="103"/>
      <c r="CO71" s="103"/>
      <c r="CP71" s="103"/>
      <c r="CQ71" s="103"/>
      <c r="CR71" s="103"/>
      <c r="CS71" s="103"/>
      <c r="CT71" s="103"/>
      <c r="CU71" s="103"/>
      <c r="CV71" s="103"/>
      <c r="CW71" s="103"/>
      <c r="CX71" s="103"/>
      <c r="CY71" s="103"/>
      <c r="CZ71" s="103"/>
      <c r="DA71" s="103"/>
      <c r="DB71" s="103"/>
      <c r="DC71" s="103"/>
      <c r="DD71" s="103"/>
      <c r="DE71" s="103"/>
      <c r="DF71" s="103"/>
      <c r="DG71" s="103"/>
      <c r="DH71" s="103"/>
      <c r="DI71" s="103"/>
      <c r="DJ71" s="103"/>
      <c r="DK71" s="103"/>
      <c r="DL71" s="103"/>
      <c r="DM71" s="103"/>
      <c r="DN71" s="103"/>
      <c r="DO71" s="103"/>
      <c r="DP71" s="103"/>
      <c r="DQ71" s="103"/>
      <c r="DR71" s="103"/>
      <c r="DS71" s="103"/>
      <c r="DT71" s="103"/>
      <c r="DU71" s="103"/>
      <c r="DV71" s="103"/>
      <c r="DW71" s="103"/>
      <c r="DX71" s="103"/>
      <c r="DY71" s="103"/>
      <c r="DZ71" s="103"/>
      <c r="EA71" s="103"/>
      <c r="EB71" s="103"/>
      <c r="EC71" s="103"/>
      <c r="ED71" s="103"/>
      <c r="EE71" s="103"/>
      <c r="EF71" s="103"/>
      <c r="EG71" s="103"/>
      <c r="EH71" s="103"/>
      <c r="EI71" s="103"/>
      <c r="EJ71" s="103"/>
      <c r="EK71" s="103"/>
      <c r="EL71" s="103"/>
      <c r="EM71" s="103"/>
      <c r="EN71" s="103"/>
      <c r="EO71" s="103"/>
      <c r="EP71" s="103"/>
      <c r="EQ71" s="103"/>
      <c r="ER71" s="103"/>
      <c r="ES71" s="103"/>
      <c r="ET71" s="103"/>
      <c r="EU71" s="103"/>
      <c r="EV71" s="103"/>
      <c r="EW71" s="103"/>
      <c r="EX71" s="103"/>
      <c r="EY71" s="103"/>
      <c r="EZ71" s="103"/>
      <c r="FA71" s="103"/>
      <c r="FB71" s="103"/>
      <c r="FC71" s="103"/>
      <c r="FD71" s="103"/>
      <c r="FE71" s="103"/>
      <c r="FF71" s="103"/>
      <c r="FG71" s="103"/>
      <c r="FH71" s="103"/>
      <c r="FI71" s="103"/>
      <c r="FJ71" s="103"/>
      <c r="FK71" s="103"/>
      <c r="FL71" s="103"/>
      <c r="FM71" s="103"/>
      <c r="FN71" s="103"/>
      <c r="FO71" s="103"/>
      <c r="FP71" s="103"/>
      <c r="FQ71" s="103"/>
      <c r="FR71" s="103"/>
      <c r="FS71" s="103"/>
      <c r="FT71" s="103"/>
      <c r="FU71" s="103"/>
      <c r="FV71" s="103"/>
      <c r="FW71" s="103"/>
      <c r="FX71" s="103"/>
      <c r="FY71" s="103"/>
      <c r="FZ71" s="103"/>
      <c r="GA71" s="103"/>
      <c r="GB71" s="103"/>
      <c r="GC71" s="103"/>
      <c r="GD71" s="103"/>
      <c r="GE71" s="103"/>
      <c r="GF71" s="103"/>
      <c r="GG71" s="103"/>
      <c r="GH71" s="103"/>
      <c r="GI71" s="103"/>
      <c r="GJ71" s="103"/>
      <c r="GK71" s="103"/>
      <c r="GL71" s="103"/>
      <c r="GM71" s="103"/>
      <c r="GN71" s="103"/>
      <c r="GO71" s="103"/>
      <c r="GP71" s="103"/>
      <c r="GQ71" s="103"/>
      <c r="GR71" s="103"/>
      <c r="GS71" s="103"/>
      <c r="GT71" s="103"/>
      <c r="GU71" s="103"/>
      <c r="GV71" s="103"/>
      <c r="GW71" s="103"/>
      <c r="GX71" s="103"/>
      <c r="GY71" s="103"/>
      <c r="GZ71" s="103"/>
      <c r="HA71" s="103"/>
      <c r="HB71" s="103"/>
      <c r="HC71" s="103"/>
      <c r="HD71" s="103"/>
      <c r="HE71" s="103"/>
      <c r="HF71" s="103"/>
      <c r="HG71" s="103"/>
      <c r="HH71" s="103"/>
      <c r="HI71" s="103"/>
      <c r="HJ71" s="103"/>
      <c r="HK71" s="103"/>
      <c r="HL71" s="103"/>
      <c r="HM71" s="103"/>
    </row>
    <row r="72" spans="1:221" x14ac:dyDescent="0.35">
      <c r="A72" s="70" t="s">
        <v>362</v>
      </c>
      <c r="B72" s="70" t="s">
        <v>786</v>
      </c>
      <c r="C72" s="70" t="s">
        <v>797</v>
      </c>
      <c r="D72" s="70" t="s">
        <v>218</v>
      </c>
      <c r="E72" s="70" t="s">
        <v>6442</v>
      </c>
      <c r="F72" s="70" t="s">
        <v>783</v>
      </c>
      <c r="G72" s="70" t="s">
        <v>5500</v>
      </c>
      <c r="L72" s="104" t="s">
        <v>741</v>
      </c>
      <c r="M72" s="104" t="s">
        <v>741</v>
      </c>
      <c r="N72" s="104" t="s">
        <v>741</v>
      </c>
      <c r="O72" s="104" t="s">
        <v>741</v>
      </c>
      <c r="P72" s="104" t="s">
        <v>741</v>
      </c>
      <c r="Q72" s="104" t="s">
        <v>741</v>
      </c>
      <c r="R72" s="104" t="s">
        <v>741</v>
      </c>
      <c r="S72" s="104" t="s">
        <v>741</v>
      </c>
      <c r="T72" s="104" t="s">
        <v>741</v>
      </c>
      <c r="U72" s="104" t="s">
        <v>741</v>
      </c>
      <c r="V72" s="104" t="s">
        <v>741</v>
      </c>
      <c r="W72" s="104" t="s">
        <v>741</v>
      </c>
      <c r="X72" s="104" t="s">
        <v>741</v>
      </c>
      <c r="Y72" s="104" t="s">
        <v>741</v>
      </c>
      <c r="Z72" s="104" t="s">
        <v>741</v>
      </c>
      <c r="AA72" s="104" t="s">
        <v>741</v>
      </c>
      <c r="AB72" s="104" t="s">
        <v>741</v>
      </c>
      <c r="AC72" s="104" t="s">
        <v>741</v>
      </c>
      <c r="AD72" s="104" t="s">
        <v>741</v>
      </c>
      <c r="AE72" s="104" t="s">
        <v>741</v>
      </c>
      <c r="AF72" s="104" t="s">
        <v>741</v>
      </c>
      <c r="AG72" s="104" t="s">
        <v>741</v>
      </c>
      <c r="AH72" s="104" t="s">
        <v>741</v>
      </c>
      <c r="AI72" s="104" t="s">
        <v>741</v>
      </c>
      <c r="AJ72" s="104" t="s">
        <v>741</v>
      </c>
      <c r="AK72" s="104" t="s">
        <v>741</v>
      </c>
      <c r="AL72" s="104" t="s">
        <v>741</v>
      </c>
      <c r="AM72" s="104" t="s">
        <v>741</v>
      </c>
      <c r="AN72" s="104" t="s">
        <v>741</v>
      </c>
      <c r="AO72" s="104" t="s">
        <v>741</v>
      </c>
      <c r="AP72" s="104" t="s">
        <v>741</v>
      </c>
      <c r="AQ72" s="104" t="s">
        <v>741</v>
      </c>
      <c r="AR72" s="104" t="s">
        <v>741</v>
      </c>
      <c r="AS72" s="104" t="s">
        <v>741</v>
      </c>
      <c r="AT72" s="104" t="s">
        <v>741</v>
      </c>
      <c r="AU72" s="104" t="s">
        <v>741</v>
      </c>
      <c r="AV72" s="104" t="s">
        <v>741</v>
      </c>
      <c r="AW72" s="104" t="s">
        <v>741</v>
      </c>
      <c r="AX72" s="104" t="s">
        <v>741</v>
      </c>
      <c r="AY72" s="104" t="s">
        <v>741</v>
      </c>
      <c r="AZ72" s="104" t="s">
        <v>741</v>
      </c>
      <c r="BA72" s="104" t="s">
        <v>741</v>
      </c>
      <c r="BB72" s="104" t="s">
        <v>741</v>
      </c>
      <c r="BC72" s="104" t="s">
        <v>741</v>
      </c>
      <c r="BD72" s="104" t="s">
        <v>741</v>
      </c>
      <c r="BE72" s="104" t="s">
        <v>741</v>
      </c>
      <c r="BF72" s="104" t="s">
        <v>741</v>
      </c>
      <c r="BG72" s="104" t="s">
        <v>741</v>
      </c>
      <c r="BH72" s="104" t="s">
        <v>741</v>
      </c>
      <c r="BI72" s="104" t="s">
        <v>741</v>
      </c>
      <c r="BJ72" s="104" t="s">
        <v>741</v>
      </c>
      <c r="BK72" s="104" t="s">
        <v>741</v>
      </c>
      <c r="BL72" s="104" t="s">
        <v>741</v>
      </c>
      <c r="BM72" s="104" t="s">
        <v>741</v>
      </c>
      <c r="BN72" s="104" t="s">
        <v>741</v>
      </c>
      <c r="BO72" s="104" t="s">
        <v>741</v>
      </c>
      <c r="BP72" s="104" t="s">
        <v>741</v>
      </c>
      <c r="BQ72" s="104" t="s">
        <v>741</v>
      </c>
      <c r="BR72" s="104" t="s">
        <v>741</v>
      </c>
      <c r="BS72" s="104" t="s">
        <v>741</v>
      </c>
      <c r="BT72" s="104" t="s">
        <v>741</v>
      </c>
      <c r="BU72" s="104" t="s">
        <v>741</v>
      </c>
      <c r="BV72" s="104" t="s">
        <v>741</v>
      </c>
      <c r="BW72" s="104" t="s">
        <v>741</v>
      </c>
      <c r="BX72" s="104" t="s">
        <v>741</v>
      </c>
      <c r="BY72" s="104" t="s">
        <v>741</v>
      </c>
      <c r="BZ72" s="104" t="s">
        <v>741</v>
      </c>
      <c r="CA72" s="104" t="s">
        <v>741</v>
      </c>
      <c r="CB72" s="104" t="s">
        <v>741</v>
      </c>
      <c r="CC72" s="104" t="s">
        <v>741</v>
      </c>
      <c r="CD72" s="104" t="s">
        <v>741</v>
      </c>
      <c r="CE72" s="104" t="s">
        <v>741</v>
      </c>
      <c r="CF72" s="104" t="s">
        <v>741</v>
      </c>
      <c r="CG72" s="104" t="s">
        <v>741</v>
      </c>
      <c r="CH72" s="104" t="s">
        <v>741</v>
      </c>
      <c r="CI72" s="104" t="s">
        <v>741</v>
      </c>
      <c r="CJ72" s="104" t="s">
        <v>741</v>
      </c>
      <c r="CK72" s="104" t="s">
        <v>741</v>
      </c>
      <c r="CL72" s="104" t="s">
        <v>741</v>
      </c>
      <c r="CM72" s="104" t="s">
        <v>741</v>
      </c>
      <c r="CN72" s="104" t="s">
        <v>741</v>
      </c>
      <c r="CO72" s="104" t="s">
        <v>741</v>
      </c>
      <c r="CP72" s="104" t="s">
        <v>741</v>
      </c>
      <c r="CQ72" s="104" t="s">
        <v>741</v>
      </c>
      <c r="CR72" s="104" t="s">
        <v>741</v>
      </c>
      <c r="CS72" s="104" t="s">
        <v>741</v>
      </c>
      <c r="CT72" s="104" t="s">
        <v>741</v>
      </c>
      <c r="CU72" s="104" t="s">
        <v>741</v>
      </c>
      <c r="CV72" s="104" t="s">
        <v>741</v>
      </c>
      <c r="CW72" s="104" t="s">
        <v>741</v>
      </c>
      <c r="CX72" s="104" t="s">
        <v>741</v>
      </c>
      <c r="CY72" s="104" t="s">
        <v>741</v>
      </c>
      <c r="CZ72" s="104" t="s">
        <v>741</v>
      </c>
      <c r="DA72" s="104" t="s">
        <v>741</v>
      </c>
      <c r="DB72" s="104" t="s">
        <v>741</v>
      </c>
      <c r="DC72" s="104" t="s">
        <v>741</v>
      </c>
      <c r="DD72" s="104" t="s">
        <v>741</v>
      </c>
      <c r="DE72" s="104" t="s">
        <v>741</v>
      </c>
      <c r="DF72" s="104" t="s">
        <v>741</v>
      </c>
      <c r="DG72" s="104" t="s">
        <v>741</v>
      </c>
      <c r="DH72" s="104" t="s">
        <v>741</v>
      </c>
      <c r="DI72" s="104" t="s">
        <v>741</v>
      </c>
      <c r="DJ72" s="104" t="s">
        <v>741</v>
      </c>
      <c r="DK72" s="104" t="s">
        <v>741</v>
      </c>
      <c r="DL72" s="104" t="s">
        <v>741</v>
      </c>
      <c r="DM72" s="104" t="s">
        <v>741</v>
      </c>
      <c r="DN72" s="104" t="s">
        <v>741</v>
      </c>
      <c r="DO72" s="104" t="s">
        <v>741</v>
      </c>
      <c r="DP72" s="104" t="s">
        <v>741</v>
      </c>
      <c r="DQ72" s="104" t="s">
        <v>741</v>
      </c>
      <c r="DR72" s="104" t="s">
        <v>741</v>
      </c>
      <c r="DS72" s="104" t="s">
        <v>741</v>
      </c>
      <c r="DT72" s="104" t="s">
        <v>741</v>
      </c>
      <c r="DU72" s="104" t="s">
        <v>741</v>
      </c>
      <c r="DV72" s="104" t="s">
        <v>741</v>
      </c>
      <c r="DW72" s="104" t="s">
        <v>741</v>
      </c>
      <c r="DX72" s="104" t="s">
        <v>741</v>
      </c>
      <c r="DY72" s="104" t="s">
        <v>741</v>
      </c>
      <c r="DZ72" s="104" t="s">
        <v>741</v>
      </c>
      <c r="EA72" s="104" t="s">
        <v>741</v>
      </c>
      <c r="EB72" s="104" t="s">
        <v>741</v>
      </c>
      <c r="EC72" s="104" t="s">
        <v>741</v>
      </c>
      <c r="ED72" s="104" t="s">
        <v>741</v>
      </c>
      <c r="EE72" s="104" t="s">
        <v>741</v>
      </c>
      <c r="EF72" s="104" t="s">
        <v>741</v>
      </c>
      <c r="EG72" s="104" t="s">
        <v>741</v>
      </c>
      <c r="EH72" s="104" t="s">
        <v>741</v>
      </c>
      <c r="EI72" s="104" t="s">
        <v>741</v>
      </c>
      <c r="EJ72" s="104" t="s">
        <v>741</v>
      </c>
      <c r="EK72" s="104" t="s">
        <v>741</v>
      </c>
      <c r="EL72" s="104" t="s">
        <v>741</v>
      </c>
      <c r="EM72" s="104" t="s">
        <v>741</v>
      </c>
      <c r="EN72" s="104" t="s">
        <v>741</v>
      </c>
      <c r="EO72" s="104" t="s">
        <v>741</v>
      </c>
      <c r="EP72" s="104" t="s">
        <v>741</v>
      </c>
      <c r="EQ72" s="104" t="s">
        <v>741</v>
      </c>
      <c r="ER72" s="104" t="s">
        <v>741</v>
      </c>
      <c r="ES72" s="104" t="s">
        <v>741</v>
      </c>
      <c r="ET72" s="104" t="s">
        <v>741</v>
      </c>
      <c r="EU72" s="104" t="s">
        <v>741</v>
      </c>
      <c r="EV72" s="104" t="s">
        <v>741</v>
      </c>
      <c r="EW72" s="104" t="s">
        <v>741</v>
      </c>
      <c r="EX72" s="104" t="s">
        <v>741</v>
      </c>
      <c r="EY72" s="104" t="s">
        <v>741</v>
      </c>
      <c r="EZ72" s="104" t="s">
        <v>741</v>
      </c>
      <c r="FA72" s="104" t="s">
        <v>741</v>
      </c>
      <c r="FB72" s="104" t="s">
        <v>741</v>
      </c>
      <c r="FC72" s="104" t="s">
        <v>741</v>
      </c>
      <c r="FD72" s="104" t="s">
        <v>741</v>
      </c>
      <c r="FE72" s="104" t="s">
        <v>741</v>
      </c>
      <c r="FF72" s="104" t="s">
        <v>741</v>
      </c>
      <c r="FG72" s="104" t="s">
        <v>741</v>
      </c>
      <c r="FH72" s="104" t="s">
        <v>741</v>
      </c>
      <c r="FI72" s="104" t="s">
        <v>741</v>
      </c>
      <c r="FJ72" s="104" t="s">
        <v>741</v>
      </c>
      <c r="FK72" s="104" t="s">
        <v>741</v>
      </c>
      <c r="FL72" s="104" t="s">
        <v>741</v>
      </c>
      <c r="FM72" s="104" t="s">
        <v>741</v>
      </c>
      <c r="FN72" s="104" t="s">
        <v>741</v>
      </c>
      <c r="FO72" s="104" t="s">
        <v>741</v>
      </c>
      <c r="FP72" s="104" t="s">
        <v>741</v>
      </c>
      <c r="FQ72" s="104" t="s">
        <v>741</v>
      </c>
      <c r="FR72" s="104" t="s">
        <v>741</v>
      </c>
      <c r="FS72" s="104" t="s">
        <v>741</v>
      </c>
      <c r="FT72" s="104" t="s">
        <v>741</v>
      </c>
      <c r="FU72" s="104" t="s">
        <v>741</v>
      </c>
      <c r="FV72" s="104" t="s">
        <v>741</v>
      </c>
      <c r="FW72" s="104" t="s">
        <v>741</v>
      </c>
      <c r="FX72" s="104" t="s">
        <v>741</v>
      </c>
      <c r="FY72" s="104" t="s">
        <v>741</v>
      </c>
      <c r="FZ72" s="104" t="s">
        <v>741</v>
      </c>
      <c r="GA72" s="104" t="s">
        <v>741</v>
      </c>
      <c r="GB72" s="104" t="s">
        <v>741</v>
      </c>
      <c r="GC72" s="104" t="s">
        <v>741</v>
      </c>
      <c r="GD72" s="104" t="s">
        <v>741</v>
      </c>
      <c r="GE72" s="104" t="s">
        <v>741</v>
      </c>
      <c r="GF72" s="104" t="s">
        <v>741</v>
      </c>
      <c r="GG72" s="104" t="s">
        <v>741</v>
      </c>
      <c r="GH72" s="104" t="s">
        <v>741</v>
      </c>
      <c r="GI72" s="104" t="s">
        <v>741</v>
      </c>
      <c r="GJ72" s="104" t="s">
        <v>741</v>
      </c>
      <c r="GK72" s="104" t="s">
        <v>741</v>
      </c>
      <c r="GL72" s="104" t="s">
        <v>741</v>
      </c>
      <c r="GM72" s="104" t="s">
        <v>741</v>
      </c>
      <c r="GN72" s="104" t="s">
        <v>741</v>
      </c>
      <c r="GO72" s="104" t="s">
        <v>741</v>
      </c>
      <c r="GP72" s="104" t="s">
        <v>741</v>
      </c>
      <c r="GQ72" s="104" t="s">
        <v>741</v>
      </c>
      <c r="GR72" s="104" t="s">
        <v>741</v>
      </c>
      <c r="GS72" s="104" t="s">
        <v>741</v>
      </c>
      <c r="GT72" s="104" t="s">
        <v>741</v>
      </c>
      <c r="GU72" s="104" t="s">
        <v>741</v>
      </c>
      <c r="GV72" s="104" t="s">
        <v>741</v>
      </c>
      <c r="GW72" s="104" t="s">
        <v>741</v>
      </c>
      <c r="GX72" s="104" t="s">
        <v>741</v>
      </c>
      <c r="GY72" s="104" t="s">
        <v>741</v>
      </c>
      <c r="GZ72" s="104" t="s">
        <v>741</v>
      </c>
      <c r="HA72" s="104" t="s">
        <v>741</v>
      </c>
      <c r="HB72" s="104" t="s">
        <v>741</v>
      </c>
      <c r="HC72" s="104" t="s">
        <v>741</v>
      </c>
      <c r="HD72" s="104" t="s">
        <v>741</v>
      </c>
      <c r="HE72" s="104" t="s">
        <v>741</v>
      </c>
      <c r="HF72" s="104" t="s">
        <v>741</v>
      </c>
      <c r="HG72" s="104" t="s">
        <v>741</v>
      </c>
      <c r="HH72" s="104" t="s">
        <v>741</v>
      </c>
      <c r="HI72" s="104" t="s">
        <v>741</v>
      </c>
      <c r="HJ72" s="104" t="s">
        <v>741</v>
      </c>
      <c r="HK72" s="104" t="s">
        <v>741</v>
      </c>
      <c r="HL72" s="104" t="s">
        <v>741</v>
      </c>
      <c r="HM72" s="104" t="s">
        <v>741</v>
      </c>
    </row>
    <row r="73" spans="1:221" x14ac:dyDescent="0.35">
      <c r="A73" s="269" t="s">
        <v>362</v>
      </c>
      <c r="B73" s="269" t="s">
        <v>787</v>
      </c>
      <c r="C73" s="269" t="s">
        <v>798</v>
      </c>
      <c r="D73" s="269" t="s">
        <v>218</v>
      </c>
      <c r="E73" s="269" t="s">
        <v>6442</v>
      </c>
      <c r="F73" s="269" t="s">
        <v>783</v>
      </c>
      <c r="G73" s="269" t="s">
        <v>5501</v>
      </c>
      <c r="L73" s="104"/>
      <c r="M73" s="104"/>
      <c r="N73" s="104"/>
      <c r="O73" s="104"/>
      <c r="P73" s="104"/>
      <c r="Q73" s="104"/>
      <c r="R73" s="104"/>
      <c r="S73" s="104"/>
      <c r="T73" s="104"/>
      <c r="U73" s="104"/>
      <c r="V73" s="104"/>
      <c r="W73" s="104"/>
      <c r="X73" s="104"/>
      <c r="Y73" s="104"/>
      <c r="Z73" s="104"/>
      <c r="AA73" s="104"/>
      <c r="AB73" s="104"/>
      <c r="AC73" s="104"/>
      <c r="AD73" s="104"/>
      <c r="AE73" s="104"/>
      <c r="AF73" s="104"/>
      <c r="AG73" s="104"/>
      <c r="AH73" s="104"/>
      <c r="AI73" s="104"/>
      <c r="AJ73" s="104"/>
      <c r="AK73" s="104"/>
      <c r="AL73" s="104"/>
      <c r="AM73" s="104"/>
      <c r="AN73" s="104"/>
      <c r="AO73" s="104"/>
      <c r="AP73" s="104"/>
      <c r="AQ73" s="104"/>
      <c r="AR73" s="104"/>
      <c r="AS73" s="104"/>
      <c r="AT73" s="104"/>
      <c r="AU73" s="104"/>
      <c r="AV73" s="104"/>
      <c r="AW73" s="104"/>
      <c r="AX73" s="104"/>
      <c r="AY73" s="104"/>
      <c r="AZ73" s="104"/>
      <c r="BA73" s="104"/>
      <c r="BB73" s="104"/>
      <c r="BC73" s="104"/>
      <c r="BD73" s="104"/>
      <c r="BE73" s="104"/>
      <c r="BF73" s="104"/>
      <c r="BG73" s="104"/>
      <c r="BH73" s="104"/>
      <c r="BI73" s="104"/>
      <c r="BJ73" s="104"/>
      <c r="BK73" s="104"/>
      <c r="BL73" s="104"/>
      <c r="BM73" s="104"/>
      <c r="BN73" s="104"/>
      <c r="BO73" s="104"/>
      <c r="BP73" s="104"/>
      <c r="BQ73" s="104"/>
      <c r="BR73" s="104"/>
      <c r="BS73" s="104"/>
      <c r="BT73" s="104"/>
      <c r="BU73" s="104"/>
      <c r="BV73" s="104"/>
      <c r="BW73" s="104"/>
      <c r="BX73" s="104"/>
      <c r="BY73" s="104"/>
      <c r="BZ73" s="104"/>
      <c r="CA73" s="104"/>
      <c r="CB73" s="104"/>
      <c r="CC73" s="104"/>
      <c r="CD73" s="104"/>
      <c r="CE73" s="104"/>
      <c r="CF73" s="104"/>
      <c r="CG73" s="104"/>
      <c r="CH73" s="104"/>
      <c r="CI73" s="104"/>
      <c r="CJ73" s="104"/>
      <c r="CK73" s="104"/>
      <c r="CL73" s="104"/>
      <c r="CM73" s="104"/>
      <c r="CN73" s="104"/>
      <c r="CO73" s="104"/>
      <c r="CP73" s="104"/>
      <c r="CQ73" s="104"/>
      <c r="CR73" s="104"/>
      <c r="CS73" s="104"/>
      <c r="CT73" s="104"/>
      <c r="CU73" s="104"/>
      <c r="CV73" s="104"/>
      <c r="CW73" s="104"/>
      <c r="CX73" s="104"/>
      <c r="CY73" s="104"/>
      <c r="CZ73" s="104"/>
      <c r="DA73" s="104"/>
      <c r="DB73" s="104"/>
      <c r="DC73" s="104"/>
      <c r="DD73" s="104"/>
      <c r="DE73" s="104"/>
      <c r="DF73" s="104"/>
      <c r="DG73" s="104"/>
      <c r="DH73" s="104"/>
      <c r="DI73" s="104"/>
      <c r="DJ73" s="104"/>
      <c r="DK73" s="104"/>
      <c r="DL73" s="104"/>
      <c r="DM73" s="104"/>
      <c r="DN73" s="104"/>
      <c r="DO73" s="104"/>
      <c r="DP73" s="104"/>
      <c r="DQ73" s="104"/>
      <c r="DR73" s="104"/>
      <c r="DS73" s="104"/>
      <c r="DT73" s="104"/>
      <c r="DU73" s="104"/>
      <c r="DV73" s="104"/>
      <c r="DW73" s="104"/>
      <c r="DX73" s="104"/>
      <c r="DY73" s="104"/>
      <c r="DZ73" s="104"/>
      <c r="EA73" s="104"/>
      <c r="EB73" s="104"/>
      <c r="EC73" s="104"/>
      <c r="ED73" s="104"/>
      <c r="EE73" s="104"/>
      <c r="EF73" s="104"/>
      <c r="EG73" s="104"/>
      <c r="EH73" s="104"/>
      <c r="EI73" s="104"/>
      <c r="EJ73" s="104"/>
      <c r="EK73" s="104"/>
      <c r="EL73" s="104"/>
      <c r="EM73" s="104"/>
      <c r="EN73" s="104"/>
      <c r="EO73" s="104"/>
      <c r="EP73" s="104"/>
      <c r="EQ73" s="104"/>
      <c r="ER73" s="104"/>
      <c r="ES73" s="104"/>
      <c r="ET73" s="104"/>
      <c r="EU73" s="104"/>
      <c r="EV73" s="104"/>
      <c r="EW73" s="104"/>
      <c r="EX73" s="104"/>
      <c r="EY73" s="104"/>
      <c r="EZ73" s="104"/>
      <c r="FA73" s="104"/>
      <c r="FB73" s="104"/>
      <c r="FC73" s="104"/>
      <c r="FD73" s="104"/>
      <c r="FE73" s="104"/>
      <c r="FF73" s="104"/>
      <c r="FG73" s="104"/>
      <c r="FH73" s="104"/>
      <c r="FI73" s="104"/>
      <c r="FJ73" s="104"/>
      <c r="FK73" s="104"/>
      <c r="FL73" s="104"/>
      <c r="FM73" s="104"/>
      <c r="FN73" s="104"/>
      <c r="FO73" s="104"/>
      <c r="FP73" s="104"/>
      <c r="FQ73" s="104"/>
      <c r="FR73" s="104"/>
      <c r="FS73" s="104"/>
      <c r="FT73" s="104"/>
      <c r="FU73" s="104"/>
      <c r="FV73" s="104"/>
      <c r="FW73" s="104"/>
      <c r="FX73" s="104"/>
      <c r="FY73" s="104"/>
      <c r="FZ73" s="104"/>
      <c r="GA73" s="104"/>
      <c r="GB73" s="104"/>
      <c r="GC73" s="104"/>
      <c r="GD73" s="104"/>
      <c r="GE73" s="104"/>
      <c r="GF73" s="104"/>
      <c r="GG73" s="104"/>
      <c r="GH73" s="104"/>
      <c r="GI73" s="104"/>
      <c r="GJ73" s="104"/>
      <c r="GK73" s="104"/>
      <c r="GL73" s="104"/>
      <c r="GM73" s="104"/>
      <c r="GN73" s="104"/>
      <c r="GO73" s="104"/>
      <c r="GP73" s="104"/>
      <c r="GQ73" s="104"/>
      <c r="GR73" s="104"/>
      <c r="GS73" s="104"/>
      <c r="GT73" s="104"/>
      <c r="GU73" s="104"/>
      <c r="GV73" s="104"/>
      <c r="GW73" s="104"/>
      <c r="GX73" s="104"/>
      <c r="GY73" s="104"/>
      <c r="GZ73" s="104"/>
      <c r="HA73" s="104"/>
      <c r="HB73" s="104"/>
      <c r="HC73" s="104"/>
      <c r="HD73" s="104"/>
      <c r="HE73" s="104"/>
      <c r="HF73" s="104"/>
      <c r="HG73" s="104"/>
      <c r="HH73" s="104"/>
      <c r="HI73" s="104"/>
      <c r="HJ73" s="104"/>
      <c r="HK73" s="104"/>
      <c r="HL73" s="104"/>
      <c r="HM73" s="104"/>
    </row>
    <row r="74" spans="1:221" x14ac:dyDescent="0.35">
      <c r="A74" s="269" t="s">
        <v>230</v>
      </c>
      <c r="B74" s="269" t="s">
        <v>2972</v>
      </c>
      <c r="C74" s="269" t="s">
        <v>720</v>
      </c>
      <c r="D74" s="269" t="s">
        <v>229</v>
      </c>
      <c r="E74" s="269" t="s">
        <v>6445</v>
      </c>
      <c r="F74" s="269" t="s">
        <v>4379</v>
      </c>
      <c r="G74" s="269" t="s">
        <v>5502</v>
      </c>
      <c r="L74" s="104"/>
      <c r="M74" s="104"/>
      <c r="N74" s="104"/>
      <c r="O74" s="104"/>
      <c r="P74" s="104"/>
      <c r="Q74" s="104"/>
      <c r="R74" s="104"/>
      <c r="S74" s="104"/>
      <c r="T74" s="104"/>
      <c r="U74" s="104"/>
      <c r="V74" s="104"/>
      <c r="W74" s="104"/>
      <c r="X74" s="104"/>
      <c r="Y74" s="104"/>
      <c r="Z74" s="104"/>
      <c r="AA74" s="104"/>
      <c r="AB74" s="104"/>
      <c r="AC74" s="104"/>
      <c r="AD74" s="104"/>
      <c r="AE74" s="104"/>
      <c r="AF74" s="104"/>
      <c r="AG74" s="104"/>
      <c r="AH74" s="104"/>
      <c r="AI74" s="104"/>
      <c r="AJ74" s="104"/>
      <c r="AK74" s="104"/>
      <c r="AL74" s="104"/>
      <c r="AM74" s="104"/>
      <c r="AN74" s="104"/>
      <c r="AO74" s="104"/>
      <c r="AP74" s="104"/>
      <c r="AQ74" s="104"/>
      <c r="AR74" s="104"/>
      <c r="AS74" s="104"/>
      <c r="AT74" s="104"/>
      <c r="AU74" s="104"/>
      <c r="AV74" s="104"/>
      <c r="AW74" s="104"/>
      <c r="AX74" s="104"/>
      <c r="AY74" s="104"/>
      <c r="AZ74" s="104"/>
      <c r="BA74" s="104"/>
      <c r="BB74" s="104"/>
      <c r="BC74" s="104"/>
      <c r="BD74" s="104"/>
      <c r="BE74" s="104"/>
      <c r="BF74" s="104"/>
      <c r="BG74" s="104"/>
      <c r="BH74" s="104"/>
      <c r="BI74" s="104"/>
      <c r="BJ74" s="104"/>
      <c r="BK74" s="104"/>
      <c r="BL74" s="104"/>
      <c r="BM74" s="104"/>
      <c r="BN74" s="104"/>
      <c r="BO74" s="104"/>
      <c r="BP74" s="104"/>
      <c r="BQ74" s="104"/>
      <c r="BR74" s="104"/>
      <c r="BS74" s="104"/>
      <c r="BT74" s="104"/>
      <c r="BU74" s="104"/>
      <c r="BV74" s="104"/>
      <c r="BW74" s="104"/>
      <c r="BX74" s="104"/>
      <c r="BY74" s="104"/>
      <c r="BZ74" s="104"/>
      <c r="CA74" s="104"/>
      <c r="CB74" s="104"/>
      <c r="CC74" s="104"/>
      <c r="CD74" s="104"/>
      <c r="CE74" s="104"/>
      <c r="CF74" s="104"/>
      <c r="CG74" s="104"/>
      <c r="CH74" s="104"/>
      <c r="CI74" s="104"/>
      <c r="CJ74" s="104"/>
      <c r="CK74" s="104"/>
      <c r="CL74" s="104"/>
      <c r="CM74" s="104"/>
      <c r="CN74" s="104"/>
      <c r="CO74" s="104"/>
      <c r="CP74" s="104"/>
      <c r="CQ74" s="104"/>
      <c r="CR74" s="104"/>
      <c r="CS74" s="104"/>
      <c r="CT74" s="104"/>
      <c r="CU74" s="104"/>
      <c r="CV74" s="104"/>
      <c r="CW74" s="104"/>
      <c r="CX74" s="104"/>
      <c r="CY74" s="104"/>
      <c r="CZ74" s="104"/>
      <c r="DA74" s="104"/>
      <c r="DB74" s="104"/>
      <c r="DC74" s="104"/>
      <c r="DD74" s="104"/>
      <c r="DE74" s="104"/>
      <c r="DF74" s="104"/>
      <c r="DG74" s="104"/>
      <c r="DH74" s="104"/>
      <c r="DI74" s="104"/>
      <c r="DJ74" s="104"/>
      <c r="DK74" s="104"/>
      <c r="DL74" s="104"/>
      <c r="DM74" s="104"/>
      <c r="DN74" s="104"/>
      <c r="DO74" s="104"/>
      <c r="DP74" s="104"/>
      <c r="DQ74" s="104"/>
      <c r="DR74" s="104"/>
      <c r="DS74" s="104"/>
      <c r="DT74" s="104"/>
      <c r="DU74" s="104"/>
      <c r="DV74" s="104"/>
      <c r="DW74" s="104"/>
      <c r="DX74" s="104"/>
      <c r="DY74" s="104"/>
      <c r="DZ74" s="104"/>
      <c r="EA74" s="104"/>
      <c r="EB74" s="104"/>
      <c r="EC74" s="104"/>
      <c r="ED74" s="104"/>
      <c r="EE74" s="104"/>
      <c r="EF74" s="104"/>
      <c r="EG74" s="104"/>
      <c r="EH74" s="104"/>
      <c r="EI74" s="104"/>
      <c r="EJ74" s="104"/>
      <c r="EK74" s="104"/>
      <c r="EL74" s="104"/>
      <c r="EM74" s="104"/>
      <c r="EN74" s="104"/>
      <c r="EO74" s="104"/>
      <c r="EP74" s="104"/>
      <c r="EQ74" s="104"/>
      <c r="ER74" s="104"/>
      <c r="ES74" s="104"/>
      <c r="ET74" s="104"/>
      <c r="EU74" s="104"/>
      <c r="EV74" s="104"/>
      <c r="EW74" s="104"/>
      <c r="EX74" s="104"/>
      <c r="EY74" s="104"/>
      <c r="EZ74" s="104"/>
      <c r="FA74" s="104"/>
      <c r="FB74" s="104"/>
      <c r="FC74" s="104"/>
      <c r="FD74" s="104"/>
      <c r="FE74" s="104"/>
      <c r="FF74" s="104"/>
      <c r="FG74" s="104"/>
      <c r="FH74" s="104"/>
      <c r="FI74" s="104"/>
      <c r="FJ74" s="104"/>
      <c r="FK74" s="104"/>
      <c r="FL74" s="104"/>
      <c r="FM74" s="104"/>
      <c r="FN74" s="104"/>
      <c r="FO74" s="104"/>
      <c r="FP74" s="104"/>
      <c r="FQ74" s="104"/>
      <c r="FR74" s="104"/>
      <c r="FS74" s="104"/>
      <c r="FT74" s="104"/>
      <c r="FU74" s="104"/>
      <c r="FV74" s="104"/>
      <c r="FW74" s="104"/>
      <c r="FX74" s="104"/>
      <c r="FY74" s="104"/>
      <c r="FZ74" s="104"/>
      <c r="GA74" s="104"/>
      <c r="GB74" s="104"/>
      <c r="GC74" s="104"/>
      <c r="GD74" s="104"/>
      <c r="GE74" s="104"/>
      <c r="GF74" s="104"/>
      <c r="GG74" s="104"/>
      <c r="GH74" s="104"/>
      <c r="GI74" s="104"/>
      <c r="GJ74" s="104"/>
      <c r="GK74" s="104"/>
      <c r="GL74" s="104"/>
      <c r="GM74" s="104"/>
      <c r="GN74" s="104"/>
      <c r="GO74" s="104"/>
      <c r="GP74" s="104"/>
      <c r="GQ74" s="104"/>
      <c r="GR74" s="104"/>
      <c r="GS74" s="104"/>
      <c r="GT74" s="104"/>
      <c r="GU74" s="104"/>
      <c r="GV74" s="104"/>
      <c r="GW74" s="104"/>
      <c r="GX74" s="104"/>
      <c r="GY74" s="104"/>
      <c r="GZ74" s="104"/>
      <c r="HA74" s="104"/>
      <c r="HB74" s="104"/>
      <c r="HC74" s="104"/>
      <c r="HD74" s="104"/>
      <c r="HE74" s="104"/>
      <c r="HF74" s="104"/>
      <c r="HG74" s="104"/>
      <c r="HH74" s="104"/>
      <c r="HI74" s="104"/>
      <c r="HJ74" s="104"/>
      <c r="HK74" s="104"/>
      <c r="HL74" s="104"/>
      <c r="HM74" s="104"/>
    </row>
    <row r="75" spans="1:221" x14ac:dyDescent="0.35">
      <c r="A75" s="70" t="s">
        <v>232</v>
      </c>
      <c r="B75" s="70" t="s">
        <v>3400</v>
      </c>
      <c r="C75" s="70" t="s">
        <v>721</v>
      </c>
      <c r="D75" s="70" t="s">
        <v>231</v>
      </c>
      <c r="E75" s="70" t="s">
        <v>6443</v>
      </c>
      <c r="F75" s="70" t="s">
        <v>4376</v>
      </c>
      <c r="G75" s="70" t="s">
        <v>5484</v>
      </c>
      <c r="L75" s="104"/>
      <c r="M75" s="104"/>
      <c r="N75" s="104"/>
      <c r="O75" s="104"/>
      <c r="P75" s="104"/>
      <c r="Q75" s="104"/>
      <c r="R75" s="104"/>
      <c r="S75" s="104"/>
      <c r="T75" s="104"/>
      <c r="U75" s="104"/>
      <c r="V75" s="104"/>
      <c r="W75" s="104"/>
      <c r="X75" s="104"/>
      <c r="Y75" s="104"/>
      <c r="Z75" s="104"/>
      <c r="AA75" s="104"/>
      <c r="AB75" s="104"/>
      <c r="AC75" s="104"/>
      <c r="AD75" s="104"/>
      <c r="AE75" s="104"/>
      <c r="AF75" s="104"/>
      <c r="AG75" s="104"/>
      <c r="AH75" s="104"/>
      <c r="AI75" s="104"/>
      <c r="AJ75" s="104"/>
      <c r="AK75" s="104"/>
      <c r="AL75" s="104"/>
      <c r="AM75" s="104"/>
      <c r="AN75" s="104"/>
      <c r="AO75" s="104"/>
      <c r="AP75" s="104"/>
      <c r="AQ75" s="104"/>
      <c r="AR75" s="104"/>
      <c r="AS75" s="104"/>
      <c r="AT75" s="104"/>
      <c r="AU75" s="104"/>
      <c r="AV75" s="104"/>
      <c r="AW75" s="104"/>
      <c r="AX75" s="104"/>
      <c r="AY75" s="104"/>
      <c r="AZ75" s="104"/>
      <c r="BA75" s="104"/>
      <c r="BB75" s="104"/>
      <c r="BC75" s="104"/>
      <c r="BD75" s="104"/>
      <c r="BE75" s="104"/>
      <c r="BF75" s="104"/>
      <c r="BG75" s="104"/>
      <c r="BH75" s="104"/>
      <c r="BI75" s="104"/>
      <c r="BJ75" s="104"/>
      <c r="BK75" s="104"/>
      <c r="BL75" s="104"/>
      <c r="BM75" s="104"/>
      <c r="BN75" s="104"/>
      <c r="BO75" s="104"/>
      <c r="BP75" s="104"/>
      <c r="BQ75" s="104"/>
      <c r="BR75" s="104"/>
      <c r="BS75" s="104"/>
      <c r="BT75" s="104"/>
      <c r="BU75" s="104"/>
      <c r="BV75" s="104"/>
      <c r="BW75" s="104"/>
      <c r="BX75" s="104"/>
      <c r="BY75" s="104"/>
      <c r="BZ75" s="104"/>
      <c r="CA75" s="104"/>
      <c r="CB75" s="104"/>
      <c r="CC75" s="104"/>
      <c r="CD75" s="104"/>
      <c r="CE75" s="104"/>
      <c r="CF75" s="104"/>
      <c r="CG75" s="104"/>
      <c r="CH75" s="104"/>
      <c r="CI75" s="104"/>
      <c r="CJ75" s="104"/>
      <c r="CK75" s="104"/>
      <c r="CL75" s="104"/>
      <c r="CM75" s="104"/>
      <c r="CN75" s="104"/>
      <c r="CO75" s="104"/>
      <c r="CP75" s="104"/>
      <c r="CQ75" s="104"/>
      <c r="CR75" s="104"/>
      <c r="CS75" s="104"/>
      <c r="CT75" s="104"/>
      <c r="CU75" s="104"/>
      <c r="CV75" s="104"/>
      <c r="CW75" s="104"/>
      <c r="CX75" s="104"/>
      <c r="CY75" s="104"/>
      <c r="CZ75" s="104"/>
      <c r="DA75" s="104"/>
      <c r="DB75" s="104"/>
      <c r="DC75" s="104"/>
      <c r="DD75" s="104"/>
      <c r="DE75" s="104"/>
      <c r="DF75" s="104"/>
      <c r="DG75" s="104"/>
      <c r="DH75" s="104"/>
      <c r="DI75" s="104"/>
      <c r="DJ75" s="104"/>
      <c r="DK75" s="104"/>
      <c r="DL75" s="104"/>
      <c r="DM75" s="104"/>
      <c r="DN75" s="104"/>
      <c r="DO75" s="104"/>
      <c r="DP75" s="104"/>
      <c r="DQ75" s="104"/>
      <c r="DR75" s="104"/>
      <c r="DS75" s="104"/>
      <c r="DT75" s="104"/>
      <c r="DU75" s="104"/>
      <c r="DV75" s="104"/>
      <c r="DW75" s="104"/>
      <c r="DX75" s="104"/>
      <c r="DY75" s="104"/>
      <c r="DZ75" s="104"/>
      <c r="EA75" s="104"/>
      <c r="EB75" s="104"/>
      <c r="EC75" s="104"/>
      <c r="ED75" s="104"/>
      <c r="EE75" s="104"/>
      <c r="EF75" s="104"/>
      <c r="EG75" s="104"/>
      <c r="EH75" s="104"/>
      <c r="EI75" s="104"/>
      <c r="EJ75" s="104"/>
      <c r="EK75" s="104"/>
      <c r="EL75" s="104"/>
      <c r="EM75" s="104"/>
      <c r="EN75" s="104"/>
      <c r="EO75" s="104"/>
      <c r="EP75" s="104"/>
      <c r="EQ75" s="104"/>
      <c r="ER75" s="104"/>
      <c r="ES75" s="104"/>
      <c r="ET75" s="104"/>
      <c r="EU75" s="104"/>
      <c r="EV75" s="104"/>
      <c r="EW75" s="104"/>
      <c r="EX75" s="104"/>
      <c r="EY75" s="104"/>
      <c r="EZ75" s="104"/>
      <c r="FA75" s="104"/>
      <c r="FB75" s="104"/>
      <c r="FC75" s="104"/>
      <c r="FD75" s="104"/>
      <c r="FE75" s="104"/>
      <c r="FF75" s="104"/>
      <c r="FG75" s="104"/>
      <c r="FH75" s="104"/>
      <c r="FI75" s="104"/>
      <c r="FJ75" s="104"/>
      <c r="FK75" s="104"/>
      <c r="FL75" s="104"/>
      <c r="FM75" s="104"/>
      <c r="FN75" s="104"/>
      <c r="FO75" s="104"/>
      <c r="FP75" s="104"/>
      <c r="FQ75" s="104"/>
      <c r="FR75" s="104"/>
      <c r="FS75" s="104"/>
      <c r="FT75" s="104"/>
      <c r="FU75" s="104"/>
      <c r="FV75" s="104"/>
      <c r="FW75" s="104"/>
      <c r="FX75" s="104"/>
      <c r="FY75" s="104"/>
      <c r="FZ75" s="104"/>
      <c r="GA75" s="104"/>
      <c r="GB75" s="104"/>
      <c r="GC75" s="104"/>
      <c r="GD75" s="104"/>
      <c r="GE75" s="104"/>
      <c r="GF75" s="104"/>
      <c r="GG75" s="104"/>
      <c r="GH75" s="104"/>
      <c r="GI75" s="104"/>
      <c r="GJ75" s="104"/>
      <c r="GK75" s="104"/>
      <c r="GL75" s="104"/>
      <c r="GM75" s="104"/>
      <c r="GN75" s="104"/>
      <c r="GO75" s="104"/>
      <c r="GP75" s="104"/>
      <c r="GQ75" s="104"/>
      <c r="GR75" s="104"/>
      <c r="GS75" s="104"/>
      <c r="GT75" s="104"/>
      <c r="GU75" s="104"/>
      <c r="GV75" s="104"/>
      <c r="GW75" s="104"/>
      <c r="GX75" s="104"/>
      <c r="GY75" s="104"/>
      <c r="GZ75" s="104"/>
      <c r="HA75" s="104"/>
      <c r="HB75" s="104"/>
      <c r="HC75" s="104"/>
      <c r="HD75" s="104"/>
      <c r="HE75" s="104"/>
      <c r="HF75" s="104"/>
      <c r="HG75" s="104"/>
      <c r="HH75" s="104"/>
      <c r="HI75" s="104"/>
      <c r="HJ75" s="104"/>
      <c r="HK75" s="104"/>
      <c r="HL75" s="104"/>
      <c r="HM75" s="104"/>
    </row>
    <row r="76" spans="1:221" x14ac:dyDescent="0.35">
      <c r="A76" s="269" t="s">
        <v>232</v>
      </c>
      <c r="B76" s="269" t="s">
        <v>2973</v>
      </c>
      <c r="C76" s="269" t="s">
        <v>816</v>
      </c>
      <c r="D76" s="269" t="s">
        <v>231</v>
      </c>
      <c r="E76" s="269" t="s">
        <v>6443</v>
      </c>
      <c r="F76" s="269" t="s">
        <v>783</v>
      </c>
      <c r="G76" s="269" t="s">
        <v>5485</v>
      </c>
      <c r="L76" s="104"/>
      <c r="M76" s="104"/>
      <c r="N76" s="104"/>
      <c r="O76" s="104"/>
      <c r="P76" s="104"/>
      <c r="Q76" s="104"/>
      <c r="R76" s="104"/>
      <c r="S76" s="104"/>
      <c r="T76" s="104"/>
      <c r="U76" s="104"/>
      <c r="V76" s="104"/>
      <c r="W76" s="104"/>
      <c r="X76" s="104"/>
      <c r="Y76" s="104"/>
      <c r="Z76" s="104"/>
      <c r="AA76" s="104"/>
      <c r="AB76" s="104"/>
      <c r="AC76" s="104"/>
      <c r="AD76" s="104"/>
      <c r="AE76" s="104"/>
      <c r="AF76" s="104"/>
      <c r="AG76" s="104"/>
      <c r="AH76" s="104"/>
      <c r="AI76" s="104"/>
      <c r="AJ76" s="104"/>
      <c r="AK76" s="104"/>
      <c r="AL76" s="104"/>
      <c r="AM76" s="104"/>
      <c r="AN76" s="104"/>
      <c r="AO76" s="104"/>
      <c r="AP76" s="104"/>
      <c r="AQ76" s="104"/>
      <c r="AR76" s="104"/>
      <c r="AS76" s="104"/>
      <c r="AT76" s="104"/>
      <c r="AU76" s="104"/>
      <c r="AV76" s="104"/>
      <c r="AW76" s="104"/>
      <c r="AX76" s="104"/>
      <c r="AY76" s="104"/>
      <c r="AZ76" s="104"/>
      <c r="BA76" s="104"/>
      <c r="BB76" s="104"/>
      <c r="BC76" s="104"/>
      <c r="BD76" s="104"/>
      <c r="BE76" s="104"/>
      <c r="BF76" s="104"/>
      <c r="BG76" s="104"/>
      <c r="BH76" s="104"/>
      <c r="BI76" s="104"/>
      <c r="BJ76" s="104"/>
      <c r="BK76" s="104"/>
      <c r="BL76" s="104"/>
      <c r="BM76" s="104"/>
      <c r="BN76" s="104"/>
      <c r="BO76" s="104"/>
      <c r="BP76" s="104"/>
      <c r="BQ76" s="104"/>
      <c r="BR76" s="104"/>
      <c r="BS76" s="104"/>
      <c r="BT76" s="104"/>
      <c r="BU76" s="104"/>
      <c r="BV76" s="104"/>
      <c r="BW76" s="104"/>
      <c r="BX76" s="104"/>
      <c r="BY76" s="104"/>
      <c r="BZ76" s="104"/>
      <c r="CA76" s="104"/>
      <c r="CB76" s="104"/>
      <c r="CC76" s="104"/>
      <c r="CD76" s="104"/>
      <c r="CE76" s="104"/>
      <c r="CF76" s="104"/>
      <c r="CG76" s="104"/>
      <c r="CH76" s="104"/>
      <c r="CI76" s="104"/>
      <c r="CJ76" s="104"/>
      <c r="CK76" s="104"/>
      <c r="CL76" s="104"/>
      <c r="CM76" s="104"/>
      <c r="CN76" s="104"/>
      <c r="CO76" s="104"/>
      <c r="CP76" s="104"/>
      <c r="CQ76" s="104"/>
      <c r="CR76" s="104"/>
      <c r="CS76" s="104"/>
      <c r="CT76" s="104"/>
      <c r="CU76" s="104"/>
      <c r="CV76" s="104"/>
      <c r="CW76" s="104"/>
      <c r="CX76" s="104"/>
      <c r="CY76" s="104"/>
      <c r="CZ76" s="104"/>
      <c r="DA76" s="104"/>
      <c r="DB76" s="104"/>
      <c r="DC76" s="104"/>
      <c r="DD76" s="104"/>
      <c r="DE76" s="104"/>
      <c r="DF76" s="104"/>
      <c r="DG76" s="104"/>
      <c r="DH76" s="104"/>
      <c r="DI76" s="104"/>
      <c r="DJ76" s="104"/>
      <c r="DK76" s="104"/>
      <c r="DL76" s="104"/>
      <c r="DM76" s="104"/>
      <c r="DN76" s="104"/>
      <c r="DO76" s="104"/>
      <c r="DP76" s="104"/>
      <c r="DQ76" s="104"/>
      <c r="DR76" s="104"/>
      <c r="DS76" s="104"/>
      <c r="DT76" s="104"/>
      <c r="DU76" s="104"/>
      <c r="DV76" s="104"/>
      <c r="DW76" s="104"/>
      <c r="DX76" s="104"/>
      <c r="DY76" s="104"/>
      <c r="DZ76" s="104"/>
      <c r="EA76" s="104"/>
      <c r="EB76" s="104"/>
      <c r="EC76" s="104"/>
      <c r="ED76" s="104"/>
      <c r="EE76" s="104"/>
      <c r="EF76" s="104"/>
      <c r="EG76" s="104"/>
      <c r="EH76" s="104"/>
      <c r="EI76" s="104"/>
      <c r="EJ76" s="104"/>
      <c r="EK76" s="104"/>
      <c r="EL76" s="104"/>
      <c r="EM76" s="104"/>
      <c r="EN76" s="104"/>
      <c r="EO76" s="104"/>
      <c r="EP76" s="104"/>
      <c r="EQ76" s="104"/>
      <c r="ER76" s="104"/>
      <c r="ES76" s="104"/>
      <c r="ET76" s="104"/>
      <c r="EU76" s="104"/>
      <c r="EV76" s="104"/>
      <c r="EW76" s="104"/>
      <c r="EX76" s="104"/>
      <c r="EY76" s="104"/>
      <c r="EZ76" s="104"/>
      <c r="FA76" s="104"/>
      <c r="FB76" s="104"/>
      <c r="FC76" s="104"/>
      <c r="FD76" s="104"/>
      <c r="FE76" s="104"/>
      <c r="FF76" s="104"/>
      <c r="FG76" s="104"/>
      <c r="FH76" s="104"/>
      <c r="FI76" s="104"/>
      <c r="FJ76" s="104"/>
      <c r="FK76" s="104"/>
      <c r="FL76" s="104"/>
      <c r="FM76" s="104"/>
      <c r="FN76" s="104"/>
      <c r="FO76" s="104"/>
      <c r="FP76" s="104"/>
      <c r="FQ76" s="104"/>
      <c r="FR76" s="104"/>
      <c r="FS76" s="104"/>
      <c r="FT76" s="104"/>
      <c r="FU76" s="104"/>
      <c r="FV76" s="104"/>
      <c r="FW76" s="104"/>
      <c r="FX76" s="104"/>
      <c r="FY76" s="104"/>
      <c r="FZ76" s="104"/>
      <c r="GA76" s="104"/>
      <c r="GB76" s="104"/>
      <c r="GC76" s="104"/>
      <c r="GD76" s="104"/>
      <c r="GE76" s="104"/>
      <c r="GF76" s="104"/>
      <c r="GG76" s="104"/>
      <c r="GH76" s="104"/>
      <c r="GI76" s="104"/>
      <c r="GJ76" s="104"/>
      <c r="GK76" s="104"/>
      <c r="GL76" s="104"/>
      <c r="GM76" s="104"/>
      <c r="GN76" s="104"/>
      <c r="GO76" s="104"/>
      <c r="GP76" s="104"/>
      <c r="GQ76" s="104"/>
      <c r="GR76" s="104"/>
      <c r="GS76" s="104"/>
      <c r="GT76" s="104"/>
      <c r="GU76" s="104"/>
      <c r="GV76" s="104"/>
      <c r="GW76" s="104"/>
      <c r="GX76" s="104"/>
      <c r="GY76" s="104"/>
      <c r="GZ76" s="104"/>
      <c r="HA76" s="104"/>
      <c r="HB76" s="104"/>
      <c r="HC76" s="104"/>
      <c r="HD76" s="104"/>
      <c r="HE76" s="104"/>
      <c r="HF76" s="104"/>
      <c r="HG76" s="104"/>
      <c r="HH76" s="104"/>
      <c r="HI76" s="104"/>
      <c r="HJ76" s="104"/>
      <c r="HK76" s="104"/>
      <c r="HL76" s="104"/>
      <c r="HM76" s="104"/>
    </row>
    <row r="77" spans="1:221" x14ac:dyDescent="0.35">
      <c r="A77" s="269" t="s">
        <v>232</v>
      </c>
      <c r="B77" s="269" t="s">
        <v>788</v>
      </c>
      <c r="C77" s="269" t="s">
        <v>817</v>
      </c>
      <c r="D77" s="269" t="s">
        <v>231</v>
      </c>
      <c r="E77" s="269" t="s">
        <v>6443</v>
      </c>
      <c r="F77" s="269" t="s">
        <v>783</v>
      </c>
      <c r="G77" s="269" t="s">
        <v>5503</v>
      </c>
      <c r="L77" s="104"/>
      <c r="M77" s="104"/>
      <c r="N77" s="104"/>
      <c r="O77" s="104"/>
      <c r="P77" s="104"/>
      <c r="Q77" s="104"/>
      <c r="R77" s="104"/>
      <c r="S77" s="104"/>
      <c r="T77" s="104"/>
      <c r="U77" s="104"/>
      <c r="V77" s="104"/>
      <c r="W77" s="104"/>
      <c r="X77" s="104"/>
      <c r="Y77" s="104"/>
      <c r="Z77" s="104"/>
      <c r="AA77" s="104"/>
      <c r="AB77" s="104"/>
      <c r="AC77" s="104"/>
      <c r="AD77" s="104"/>
      <c r="AE77" s="104"/>
      <c r="AF77" s="104"/>
      <c r="AG77" s="104"/>
      <c r="AH77" s="104"/>
      <c r="AI77" s="104"/>
      <c r="AJ77" s="104"/>
      <c r="AK77" s="104"/>
      <c r="AL77" s="104"/>
      <c r="AM77" s="104"/>
      <c r="AN77" s="104"/>
      <c r="AO77" s="104"/>
      <c r="AP77" s="104"/>
      <c r="AQ77" s="104"/>
      <c r="AR77" s="104"/>
      <c r="AS77" s="104"/>
      <c r="AT77" s="104"/>
      <c r="AU77" s="104"/>
      <c r="AV77" s="104"/>
      <c r="AW77" s="104"/>
      <c r="AX77" s="104"/>
      <c r="AY77" s="104"/>
      <c r="AZ77" s="104"/>
      <c r="BA77" s="104"/>
      <c r="BB77" s="104"/>
      <c r="BC77" s="104"/>
      <c r="BD77" s="104"/>
      <c r="BE77" s="104"/>
      <c r="BF77" s="104"/>
      <c r="BG77" s="104"/>
      <c r="BH77" s="104"/>
      <c r="BI77" s="104"/>
      <c r="BJ77" s="104"/>
      <c r="BK77" s="104"/>
      <c r="BL77" s="104"/>
      <c r="BM77" s="104"/>
      <c r="BN77" s="104"/>
      <c r="BO77" s="104"/>
      <c r="BP77" s="104"/>
      <c r="BQ77" s="104"/>
      <c r="BR77" s="104"/>
      <c r="BS77" s="104"/>
      <c r="BT77" s="104"/>
      <c r="BU77" s="104"/>
      <c r="BV77" s="104"/>
      <c r="BW77" s="104"/>
      <c r="BX77" s="104"/>
      <c r="BY77" s="104"/>
      <c r="BZ77" s="104"/>
      <c r="CA77" s="104"/>
      <c r="CB77" s="104"/>
      <c r="CC77" s="104"/>
      <c r="CD77" s="104"/>
      <c r="CE77" s="104"/>
      <c r="CF77" s="104"/>
      <c r="CG77" s="104"/>
      <c r="CH77" s="104"/>
      <c r="CI77" s="104"/>
      <c r="CJ77" s="104"/>
      <c r="CK77" s="104"/>
      <c r="CL77" s="104"/>
      <c r="CM77" s="104"/>
      <c r="CN77" s="104"/>
      <c r="CO77" s="104"/>
      <c r="CP77" s="104"/>
      <c r="CQ77" s="104"/>
      <c r="CR77" s="104"/>
      <c r="CS77" s="104"/>
      <c r="CT77" s="104"/>
      <c r="CU77" s="104"/>
      <c r="CV77" s="104"/>
      <c r="CW77" s="104"/>
      <c r="CX77" s="104"/>
      <c r="CY77" s="104"/>
      <c r="CZ77" s="104"/>
      <c r="DA77" s="104"/>
      <c r="DB77" s="104"/>
      <c r="DC77" s="104"/>
      <c r="DD77" s="104"/>
      <c r="DE77" s="104"/>
      <c r="DF77" s="104"/>
      <c r="DG77" s="104"/>
      <c r="DH77" s="104"/>
      <c r="DI77" s="104"/>
      <c r="DJ77" s="104"/>
      <c r="DK77" s="104"/>
      <c r="DL77" s="104"/>
      <c r="DM77" s="104"/>
      <c r="DN77" s="104"/>
      <c r="DO77" s="104"/>
      <c r="DP77" s="104"/>
      <c r="DQ77" s="104"/>
      <c r="DR77" s="104"/>
      <c r="DS77" s="104"/>
      <c r="DT77" s="104"/>
      <c r="DU77" s="104"/>
      <c r="DV77" s="104"/>
      <c r="DW77" s="104"/>
      <c r="DX77" s="104"/>
      <c r="DY77" s="104"/>
      <c r="DZ77" s="104"/>
      <c r="EA77" s="104"/>
      <c r="EB77" s="104"/>
      <c r="EC77" s="104"/>
      <c r="ED77" s="104"/>
      <c r="EE77" s="104"/>
      <c r="EF77" s="104"/>
      <c r="EG77" s="104"/>
      <c r="EH77" s="104"/>
      <c r="EI77" s="104"/>
      <c r="EJ77" s="104"/>
      <c r="EK77" s="104"/>
      <c r="EL77" s="104"/>
      <c r="EM77" s="104"/>
      <c r="EN77" s="104"/>
      <c r="EO77" s="104"/>
      <c r="EP77" s="104"/>
      <c r="EQ77" s="104"/>
      <c r="ER77" s="104"/>
      <c r="ES77" s="104"/>
      <c r="ET77" s="104"/>
      <c r="EU77" s="104"/>
      <c r="EV77" s="104"/>
      <c r="EW77" s="104"/>
      <c r="EX77" s="104"/>
      <c r="EY77" s="104"/>
      <c r="EZ77" s="104"/>
      <c r="FA77" s="104"/>
      <c r="FB77" s="104"/>
      <c r="FC77" s="104"/>
      <c r="FD77" s="104"/>
      <c r="FE77" s="104"/>
      <c r="FF77" s="104"/>
      <c r="FG77" s="104"/>
      <c r="FH77" s="104"/>
      <c r="FI77" s="104"/>
      <c r="FJ77" s="104"/>
      <c r="FK77" s="104"/>
      <c r="FL77" s="104"/>
      <c r="FM77" s="104"/>
      <c r="FN77" s="104"/>
      <c r="FO77" s="104"/>
      <c r="FP77" s="104"/>
      <c r="FQ77" s="104"/>
      <c r="FR77" s="104"/>
      <c r="FS77" s="104"/>
      <c r="FT77" s="104"/>
      <c r="FU77" s="104"/>
      <c r="FV77" s="104"/>
      <c r="FW77" s="104"/>
      <c r="FX77" s="104"/>
      <c r="FY77" s="104"/>
      <c r="FZ77" s="104"/>
      <c r="GA77" s="104"/>
      <c r="GB77" s="104"/>
      <c r="GC77" s="104"/>
      <c r="GD77" s="104"/>
      <c r="GE77" s="104"/>
      <c r="GF77" s="104"/>
      <c r="GG77" s="104"/>
      <c r="GH77" s="104"/>
      <c r="GI77" s="104"/>
      <c r="GJ77" s="104"/>
      <c r="GK77" s="104"/>
      <c r="GL77" s="104"/>
      <c r="GM77" s="104"/>
      <c r="GN77" s="104"/>
      <c r="GO77" s="104"/>
      <c r="GP77" s="104"/>
      <c r="GQ77" s="104"/>
      <c r="GR77" s="104"/>
      <c r="GS77" s="104"/>
      <c r="GT77" s="104"/>
      <c r="GU77" s="104"/>
      <c r="GV77" s="104"/>
      <c r="GW77" s="104"/>
      <c r="GX77" s="104"/>
      <c r="GY77" s="104"/>
      <c r="GZ77" s="104"/>
      <c r="HA77" s="104"/>
      <c r="HB77" s="104"/>
      <c r="HC77" s="104"/>
      <c r="HD77" s="104"/>
      <c r="HE77" s="104"/>
      <c r="HF77" s="104"/>
      <c r="HG77" s="104"/>
      <c r="HH77" s="104"/>
      <c r="HI77" s="104"/>
      <c r="HJ77" s="104"/>
      <c r="HK77" s="104"/>
      <c r="HL77" s="104"/>
      <c r="HM77" s="104"/>
    </row>
    <row r="78" spans="1:221" x14ac:dyDescent="0.35">
      <c r="A78" s="269" t="s">
        <v>234</v>
      </c>
      <c r="B78" s="269" t="s">
        <v>5594</v>
      </c>
      <c r="C78" s="269" t="s">
        <v>722</v>
      </c>
      <c r="D78" s="269" t="s">
        <v>233</v>
      </c>
      <c r="E78" s="269" t="s">
        <v>6443</v>
      </c>
      <c r="F78" s="269" t="s">
        <v>828</v>
      </c>
      <c r="G78" s="269" t="s">
        <v>828</v>
      </c>
      <c r="L78" s="104"/>
      <c r="M78" s="104"/>
      <c r="N78" s="104"/>
      <c r="O78" s="104"/>
      <c r="P78" s="104"/>
      <c r="Q78" s="104"/>
      <c r="R78" s="104"/>
      <c r="S78" s="104"/>
      <c r="T78" s="104"/>
      <c r="U78" s="104"/>
      <c r="V78" s="104"/>
      <c r="W78" s="104"/>
      <c r="X78" s="104"/>
      <c r="Y78" s="104"/>
      <c r="Z78" s="104"/>
      <c r="AA78" s="104"/>
      <c r="AB78" s="104"/>
      <c r="AC78" s="104"/>
      <c r="AD78" s="104"/>
      <c r="AE78" s="104"/>
      <c r="AF78" s="104"/>
      <c r="AG78" s="104"/>
      <c r="AH78" s="104"/>
      <c r="AI78" s="104"/>
      <c r="AJ78" s="104"/>
      <c r="AK78" s="104"/>
      <c r="AL78" s="104"/>
      <c r="AM78" s="104"/>
      <c r="AN78" s="104"/>
      <c r="AO78" s="104"/>
      <c r="AP78" s="104"/>
      <c r="AQ78" s="104"/>
      <c r="AR78" s="104"/>
      <c r="AS78" s="104"/>
      <c r="AT78" s="104"/>
      <c r="AU78" s="104"/>
      <c r="AV78" s="104"/>
      <c r="AW78" s="104"/>
      <c r="AX78" s="104"/>
      <c r="AY78" s="104"/>
      <c r="AZ78" s="104"/>
      <c r="BA78" s="104"/>
      <c r="BB78" s="104"/>
      <c r="BC78" s="104"/>
      <c r="BD78" s="104"/>
      <c r="BE78" s="104"/>
      <c r="BF78" s="104"/>
      <c r="BG78" s="104"/>
      <c r="BH78" s="104"/>
      <c r="BI78" s="104"/>
      <c r="BJ78" s="104"/>
      <c r="BK78" s="104"/>
      <c r="BL78" s="104"/>
      <c r="BM78" s="104"/>
      <c r="BN78" s="104"/>
      <c r="BO78" s="104"/>
      <c r="BP78" s="104"/>
      <c r="BQ78" s="104"/>
      <c r="BR78" s="104"/>
      <c r="BS78" s="104"/>
      <c r="BT78" s="104"/>
      <c r="BU78" s="104"/>
      <c r="BV78" s="104"/>
      <c r="BW78" s="104"/>
      <c r="BX78" s="104"/>
      <c r="BY78" s="104"/>
      <c r="BZ78" s="104"/>
      <c r="CA78" s="104"/>
      <c r="CB78" s="104"/>
      <c r="CC78" s="104"/>
      <c r="CD78" s="104"/>
      <c r="CE78" s="104"/>
      <c r="CF78" s="104"/>
      <c r="CG78" s="104"/>
      <c r="CH78" s="104"/>
      <c r="CI78" s="104"/>
      <c r="CJ78" s="104"/>
      <c r="CK78" s="104"/>
      <c r="CL78" s="104"/>
      <c r="CM78" s="104"/>
      <c r="CN78" s="104"/>
      <c r="CO78" s="104"/>
      <c r="CP78" s="104"/>
      <c r="CQ78" s="104"/>
      <c r="CR78" s="104"/>
      <c r="CS78" s="104"/>
      <c r="CT78" s="104"/>
      <c r="CU78" s="104"/>
      <c r="CV78" s="104"/>
      <c r="CW78" s="104"/>
      <c r="CX78" s="104"/>
      <c r="CY78" s="104"/>
      <c r="CZ78" s="104"/>
      <c r="DA78" s="104"/>
      <c r="DB78" s="104"/>
      <c r="DC78" s="104"/>
      <c r="DD78" s="104"/>
      <c r="DE78" s="104"/>
      <c r="DF78" s="104"/>
      <c r="DG78" s="104"/>
      <c r="DH78" s="104"/>
      <c r="DI78" s="104"/>
      <c r="DJ78" s="104"/>
      <c r="DK78" s="104"/>
      <c r="DL78" s="104"/>
      <c r="DM78" s="104"/>
      <c r="DN78" s="104"/>
      <c r="DO78" s="104"/>
      <c r="DP78" s="104"/>
      <c r="DQ78" s="104"/>
      <c r="DR78" s="104"/>
      <c r="DS78" s="104"/>
      <c r="DT78" s="104"/>
      <c r="DU78" s="104"/>
      <c r="DV78" s="104"/>
      <c r="DW78" s="104"/>
      <c r="DX78" s="104"/>
      <c r="DY78" s="104"/>
      <c r="DZ78" s="104"/>
      <c r="EA78" s="104"/>
      <c r="EB78" s="104"/>
      <c r="EC78" s="104"/>
      <c r="ED78" s="104"/>
      <c r="EE78" s="104"/>
      <c r="EF78" s="104"/>
      <c r="EG78" s="104"/>
      <c r="EH78" s="104"/>
      <c r="EI78" s="104"/>
      <c r="EJ78" s="104"/>
      <c r="EK78" s="104"/>
      <c r="EL78" s="104"/>
      <c r="EM78" s="104"/>
      <c r="EN78" s="104"/>
      <c r="EO78" s="104"/>
      <c r="EP78" s="104"/>
      <c r="EQ78" s="104"/>
      <c r="ER78" s="104"/>
      <c r="ES78" s="104"/>
      <c r="ET78" s="104"/>
      <c r="EU78" s="104"/>
      <c r="EV78" s="104"/>
      <c r="EW78" s="104"/>
      <c r="EX78" s="104"/>
      <c r="EY78" s="104"/>
      <c r="EZ78" s="104"/>
      <c r="FA78" s="104"/>
      <c r="FB78" s="104"/>
      <c r="FC78" s="104"/>
      <c r="FD78" s="104"/>
      <c r="FE78" s="104"/>
      <c r="FF78" s="104"/>
      <c r="FG78" s="104"/>
      <c r="FH78" s="104"/>
      <c r="FI78" s="104"/>
      <c r="FJ78" s="104"/>
      <c r="FK78" s="104"/>
      <c r="FL78" s="104"/>
      <c r="FM78" s="104"/>
      <c r="FN78" s="104"/>
      <c r="FO78" s="104"/>
      <c r="FP78" s="104"/>
      <c r="FQ78" s="104"/>
      <c r="FR78" s="104"/>
      <c r="FS78" s="104"/>
      <c r="FT78" s="104"/>
      <c r="FU78" s="104"/>
      <c r="FV78" s="104"/>
      <c r="FW78" s="104"/>
      <c r="FX78" s="104"/>
      <c r="FY78" s="104"/>
      <c r="FZ78" s="104"/>
      <c r="GA78" s="104"/>
      <c r="GB78" s="104"/>
      <c r="GC78" s="104"/>
      <c r="GD78" s="104"/>
      <c r="GE78" s="104"/>
      <c r="GF78" s="104"/>
      <c r="GG78" s="104"/>
      <c r="GH78" s="104"/>
      <c r="GI78" s="104"/>
      <c r="GJ78" s="104"/>
      <c r="GK78" s="104"/>
      <c r="GL78" s="104"/>
      <c r="GM78" s="104"/>
      <c r="GN78" s="104"/>
      <c r="GO78" s="104"/>
      <c r="GP78" s="104"/>
      <c r="GQ78" s="104"/>
      <c r="GR78" s="104"/>
      <c r="GS78" s="104"/>
      <c r="GT78" s="104"/>
      <c r="GU78" s="104"/>
      <c r="GV78" s="104"/>
      <c r="GW78" s="104"/>
      <c r="GX78" s="104"/>
      <c r="GY78" s="104"/>
      <c r="GZ78" s="104"/>
      <c r="HA78" s="104"/>
      <c r="HB78" s="104"/>
      <c r="HC78" s="104"/>
      <c r="HD78" s="104"/>
      <c r="HE78" s="104"/>
      <c r="HF78" s="104"/>
      <c r="HG78" s="104"/>
      <c r="HH78" s="104"/>
      <c r="HI78" s="104"/>
      <c r="HJ78" s="104"/>
      <c r="HK78" s="104"/>
      <c r="HL78" s="104"/>
      <c r="HM78" s="104"/>
    </row>
    <row r="79" spans="1:221" x14ac:dyDescent="0.35">
      <c r="A79" s="70" t="s">
        <v>234</v>
      </c>
      <c r="B79" s="70" t="s">
        <v>1246</v>
      </c>
      <c r="C79" s="70" t="s">
        <v>808</v>
      </c>
      <c r="D79" s="70" t="s">
        <v>233</v>
      </c>
      <c r="E79" s="70" t="s">
        <v>6443</v>
      </c>
      <c r="F79" s="70" t="s">
        <v>783</v>
      </c>
      <c r="G79" s="70" t="s">
        <v>5504</v>
      </c>
      <c r="L79" s="103" t="s">
        <v>742</v>
      </c>
      <c r="M79" s="103" t="s">
        <v>742</v>
      </c>
      <c r="N79" s="103" t="s">
        <v>742</v>
      </c>
      <c r="O79" s="103" t="s">
        <v>742</v>
      </c>
      <c r="P79" s="103" t="s">
        <v>742</v>
      </c>
      <c r="Q79" s="103" t="s">
        <v>742</v>
      </c>
      <c r="R79" s="103" t="s">
        <v>742</v>
      </c>
      <c r="S79" s="103" t="s">
        <v>742</v>
      </c>
      <c r="T79" s="103" t="s">
        <v>742</v>
      </c>
      <c r="U79" s="103" t="s">
        <v>742</v>
      </c>
      <c r="V79" s="103" t="s">
        <v>742</v>
      </c>
      <c r="W79" s="103" t="s">
        <v>742</v>
      </c>
      <c r="X79" s="103" t="s">
        <v>742</v>
      </c>
      <c r="Y79" s="103" t="s">
        <v>742</v>
      </c>
      <c r="Z79" s="103" t="s">
        <v>742</v>
      </c>
      <c r="AA79" s="103" t="s">
        <v>742</v>
      </c>
      <c r="AB79" s="103" t="s">
        <v>742</v>
      </c>
      <c r="AC79" s="103" t="s">
        <v>742</v>
      </c>
      <c r="AD79" s="103" t="s">
        <v>742</v>
      </c>
      <c r="AE79" s="103" t="s">
        <v>742</v>
      </c>
      <c r="AF79" s="103" t="s">
        <v>742</v>
      </c>
      <c r="AG79" s="103" t="s">
        <v>742</v>
      </c>
      <c r="AH79" s="103" t="s">
        <v>742</v>
      </c>
      <c r="AI79" s="103" t="s">
        <v>742</v>
      </c>
      <c r="AJ79" s="103" t="s">
        <v>742</v>
      </c>
      <c r="AK79" s="103" t="s">
        <v>742</v>
      </c>
      <c r="AL79" s="103" t="s">
        <v>742</v>
      </c>
      <c r="AM79" s="103" t="s">
        <v>742</v>
      </c>
      <c r="AN79" s="103" t="s">
        <v>742</v>
      </c>
      <c r="AO79" s="103" t="s">
        <v>742</v>
      </c>
      <c r="AP79" s="103" t="s">
        <v>742</v>
      </c>
      <c r="AQ79" s="103" t="s">
        <v>742</v>
      </c>
      <c r="AR79" s="103" t="s">
        <v>742</v>
      </c>
      <c r="AS79" s="103" t="s">
        <v>742</v>
      </c>
      <c r="AT79" s="103" t="s">
        <v>742</v>
      </c>
      <c r="AU79" s="103" t="s">
        <v>742</v>
      </c>
      <c r="AV79" s="103" t="s">
        <v>742</v>
      </c>
      <c r="AW79" s="103" t="s">
        <v>742</v>
      </c>
      <c r="AX79" s="103" t="s">
        <v>742</v>
      </c>
      <c r="AY79" s="103" t="s">
        <v>742</v>
      </c>
      <c r="AZ79" s="103" t="s">
        <v>742</v>
      </c>
      <c r="BA79" s="103" t="s">
        <v>742</v>
      </c>
      <c r="BB79" s="103" t="s">
        <v>742</v>
      </c>
      <c r="BC79" s="103" t="s">
        <v>742</v>
      </c>
      <c r="BD79" s="103" t="s">
        <v>742</v>
      </c>
      <c r="BE79" s="103" t="s">
        <v>742</v>
      </c>
      <c r="BF79" s="103" t="s">
        <v>742</v>
      </c>
      <c r="BG79" s="103" t="s">
        <v>742</v>
      </c>
      <c r="BH79" s="103" t="s">
        <v>742</v>
      </c>
      <c r="BI79" s="103" t="s">
        <v>742</v>
      </c>
      <c r="BJ79" s="103" t="s">
        <v>742</v>
      </c>
      <c r="BK79" s="103" t="s">
        <v>742</v>
      </c>
      <c r="BL79" s="103" t="s">
        <v>742</v>
      </c>
      <c r="BM79" s="103" t="s">
        <v>742</v>
      </c>
      <c r="BN79" s="103" t="s">
        <v>742</v>
      </c>
      <c r="BO79" s="103" t="s">
        <v>742</v>
      </c>
      <c r="BP79" s="103" t="s">
        <v>742</v>
      </c>
      <c r="BQ79" s="103" t="s">
        <v>742</v>
      </c>
      <c r="BR79" s="103" t="s">
        <v>742</v>
      </c>
      <c r="BS79" s="103" t="s">
        <v>742</v>
      </c>
      <c r="BT79" s="103" t="s">
        <v>742</v>
      </c>
      <c r="BU79" s="103" t="s">
        <v>742</v>
      </c>
      <c r="BV79" s="103" t="s">
        <v>742</v>
      </c>
      <c r="BW79" s="103" t="s">
        <v>742</v>
      </c>
      <c r="BX79" s="103" t="s">
        <v>742</v>
      </c>
      <c r="BY79" s="103" t="s">
        <v>742</v>
      </c>
      <c r="BZ79" s="103" t="s">
        <v>742</v>
      </c>
      <c r="CA79" s="103" t="s">
        <v>742</v>
      </c>
      <c r="CB79" s="103" t="s">
        <v>742</v>
      </c>
      <c r="CC79" s="103" t="s">
        <v>742</v>
      </c>
      <c r="CD79" s="103" t="s">
        <v>742</v>
      </c>
      <c r="CE79" s="103" t="s">
        <v>742</v>
      </c>
      <c r="CF79" s="103" t="s">
        <v>742</v>
      </c>
      <c r="CG79" s="103" t="s">
        <v>742</v>
      </c>
      <c r="CH79" s="103" t="s">
        <v>742</v>
      </c>
      <c r="CI79" s="103" t="s">
        <v>742</v>
      </c>
      <c r="CJ79" s="103" t="s">
        <v>742</v>
      </c>
      <c r="CK79" s="103" t="s">
        <v>742</v>
      </c>
      <c r="CL79" s="103" t="s">
        <v>742</v>
      </c>
      <c r="CM79" s="103" t="s">
        <v>742</v>
      </c>
      <c r="CN79" s="103" t="s">
        <v>742</v>
      </c>
      <c r="CO79" s="103" t="s">
        <v>742</v>
      </c>
      <c r="CP79" s="103" t="s">
        <v>742</v>
      </c>
      <c r="CQ79" s="103" t="s">
        <v>742</v>
      </c>
      <c r="CR79" s="103" t="s">
        <v>742</v>
      </c>
      <c r="CS79" s="103" t="s">
        <v>742</v>
      </c>
      <c r="CT79" s="103" t="s">
        <v>742</v>
      </c>
      <c r="CU79" s="103" t="s">
        <v>742</v>
      </c>
      <c r="CV79" s="103" t="s">
        <v>742</v>
      </c>
      <c r="CW79" s="103" t="s">
        <v>742</v>
      </c>
      <c r="CX79" s="103" t="s">
        <v>742</v>
      </c>
      <c r="CY79" s="103" t="s">
        <v>742</v>
      </c>
      <c r="CZ79" s="103" t="s">
        <v>742</v>
      </c>
      <c r="DA79" s="103" t="s">
        <v>742</v>
      </c>
      <c r="DB79" s="103" t="s">
        <v>742</v>
      </c>
      <c r="DC79" s="103" t="s">
        <v>742</v>
      </c>
      <c r="DD79" s="103" t="s">
        <v>742</v>
      </c>
      <c r="DE79" s="103" t="s">
        <v>742</v>
      </c>
      <c r="DF79" s="103" t="s">
        <v>742</v>
      </c>
      <c r="DG79" s="103" t="s">
        <v>742</v>
      </c>
      <c r="DH79" s="103" t="s">
        <v>742</v>
      </c>
      <c r="DI79" s="103" t="s">
        <v>742</v>
      </c>
      <c r="DJ79" s="103" t="s">
        <v>742</v>
      </c>
      <c r="DK79" s="103" t="s">
        <v>742</v>
      </c>
      <c r="DL79" s="103" t="s">
        <v>742</v>
      </c>
      <c r="DM79" s="103" t="s">
        <v>742</v>
      </c>
      <c r="DN79" s="103" t="s">
        <v>742</v>
      </c>
      <c r="DO79" s="103" t="s">
        <v>742</v>
      </c>
      <c r="DP79" s="103" t="s">
        <v>742</v>
      </c>
      <c r="DQ79" s="103" t="s">
        <v>742</v>
      </c>
      <c r="DR79" s="103" t="s">
        <v>742</v>
      </c>
      <c r="DS79" s="103" t="s">
        <v>742</v>
      </c>
      <c r="DT79" s="103" t="s">
        <v>742</v>
      </c>
      <c r="DU79" s="103" t="s">
        <v>742</v>
      </c>
      <c r="DV79" s="103" t="s">
        <v>742</v>
      </c>
      <c r="DW79" s="103" t="s">
        <v>742</v>
      </c>
      <c r="DX79" s="103" t="s">
        <v>742</v>
      </c>
      <c r="DY79" s="103" t="s">
        <v>742</v>
      </c>
      <c r="DZ79" s="103" t="s">
        <v>742</v>
      </c>
      <c r="EA79" s="103" t="s">
        <v>742</v>
      </c>
      <c r="EB79" s="103" t="s">
        <v>742</v>
      </c>
      <c r="EC79" s="103" t="s">
        <v>742</v>
      </c>
      <c r="ED79" s="103" t="s">
        <v>742</v>
      </c>
      <c r="EE79" s="103" t="s">
        <v>742</v>
      </c>
      <c r="EF79" s="103" t="s">
        <v>742</v>
      </c>
      <c r="EG79" s="103" t="s">
        <v>742</v>
      </c>
      <c r="EH79" s="103" t="s">
        <v>742</v>
      </c>
      <c r="EI79" s="103" t="s">
        <v>742</v>
      </c>
      <c r="EJ79" s="103" t="s">
        <v>742</v>
      </c>
      <c r="EK79" s="103" t="s">
        <v>742</v>
      </c>
      <c r="EL79" s="103" t="s">
        <v>742</v>
      </c>
      <c r="EM79" s="103" t="s">
        <v>742</v>
      </c>
      <c r="EN79" s="103" t="s">
        <v>742</v>
      </c>
      <c r="EO79" s="103" t="s">
        <v>742</v>
      </c>
      <c r="EP79" s="103" t="s">
        <v>742</v>
      </c>
      <c r="EQ79" s="103" t="s">
        <v>742</v>
      </c>
      <c r="ER79" s="103" t="s">
        <v>742</v>
      </c>
      <c r="ES79" s="103" t="s">
        <v>742</v>
      </c>
      <c r="ET79" s="103" t="s">
        <v>742</v>
      </c>
      <c r="EU79" s="103" t="s">
        <v>742</v>
      </c>
      <c r="EV79" s="103" t="s">
        <v>742</v>
      </c>
      <c r="EW79" s="103" t="s">
        <v>742</v>
      </c>
      <c r="EX79" s="103" t="s">
        <v>742</v>
      </c>
      <c r="EY79" s="103" t="s">
        <v>742</v>
      </c>
      <c r="EZ79" s="103" t="s">
        <v>742</v>
      </c>
      <c r="FA79" s="103" t="s">
        <v>742</v>
      </c>
      <c r="FB79" s="103" t="s">
        <v>742</v>
      </c>
      <c r="FC79" s="103" t="s">
        <v>742</v>
      </c>
      <c r="FD79" s="103" t="s">
        <v>742</v>
      </c>
      <c r="FE79" s="103" t="s">
        <v>742</v>
      </c>
      <c r="FF79" s="103" t="s">
        <v>742</v>
      </c>
      <c r="FG79" s="103" t="s">
        <v>742</v>
      </c>
      <c r="FH79" s="103" t="s">
        <v>742</v>
      </c>
      <c r="FI79" s="103" t="s">
        <v>742</v>
      </c>
      <c r="FJ79" s="103" t="s">
        <v>742</v>
      </c>
      <c r="FK79" s="103" t="s">
        <v>742</v>
      </c>
      <c r="FL79" s="103" t="s">
        <v>742</v>
      </c>
      <c r="FM79" s="103" t="s">
        <v>742</v>
      </c>
      <c r="FN79" s="103" t="s">
        <v>742</v>
      </c>
      <c r="FO79" s="103" t="s">
        <v>742</v>
      </c>
      <c r="FP79" s="103" t="s">
        <v>742</v>
      </c>
      <c r="FQ79" s="103" t="s">
        <v>742</v>
      </c>
      <c r="FR79" s="103" t="s">
        <v>742</v>
      </c>
      <c r="FS79" s="103" t="s">
        <v>742</v>
      </c>
      <c r="FT79" s="103" t="s">
        <v>742</v>
      </c>
      <c r="FU79" s="103" t="s">
        <v>742</v>
      </c>
      <c r="FV79" s="103" t="s">
        <v>742</v>
      </c>
      <c r="FW79" s="103" t="s">
        <v>742</v>
      </c>
      <c r="FX79" s="103" t="s">
        <v>742</v>
      </c>
      <c r="FY79" s="103" t="s">
        <v>742</v>
      </c>
      <c r="FZ79" s="103" t="s">
        <v>742</v>
      </c>
      <c r="GA79" s="103" t="s">
        <v>742</v>
      </c>
      <c r="GB79" s="103" t="s">
        <v>742</v>
      </c>
      <c r="GC79" s="103" t="s">
        <v>742</v>
      </c>
      <c r="GD79" s="103" t="s">
        <v>742</v>
      </c>
      <c r="GE79" s="103" t="s">
        <v>742</v>
      </c>
      <c r="GF79" s="103" t="s">
        <v>742</v>
      </c>
      <c r="GG79" s="103" t="s">
        <v>742</v>
      </c>
      <c r="GH79" s="103" t="s">
        <v>742</v>
      </c>
      <c r="GI79" s="103" t="s">
        <v>742</v>
      </c>
      <c r="GJ79" s="103" t="s">
        <v>742</v>
      </c>
      <c r="GK79" s="103" t="s">
        <v>742</v>
      </c>
      <c r="GL79" s="103" t="s">
        <v>742</v>
      </c>
      <c r="GM79" s="103" t="s">
        <v>742</v>
      </c>
      <c r="GN79" s="103" t="s">
        <v>742</v>
      </c>
      <c r="GO79" s="103" t="s">
        <v>742</v>
      </c>
      <c r="GP79" s="103" t="s">
        <v>742</v>
      </c>
      <c r="GQ79" s="103" t="s">
        <v>742</v>
      </c>
      <c r="GR79" s="103" t="s">
        <v>742</v>
      </c>
      <c r="GS79" s="103" t="s">
        <v>742</v>
      </c>
      <c r="GT79" s="103" t="s">
        <v>742</v>
      </c>
      <c r="GU79" s="103" t="s">
        <v>742</v>
      </c>
      <c r="GV79" s="103" t="s">
        <v>742</v>
      </c>
      <c r="GW79" s="103" t="s">
        <v>742</v>
      </c>
      <c r="GX79" s="103" t="s">
        <v>742</v>
      </c>
      <c r="GY79" s="103" t="s">
        <v>742</v>
      </c>
      <c r="GZ79" s="103" t="s">
        <v>742</v>
      </c>
      <c r="HA79" s="103" t="s">
        <v>742</v>
      </c>
      <c r="HB79" s="103" t="s">
        <v>742</v>
      </c>
      <c r="HC79" s="103" t="s">
        <v>742</v>
      </c>
      <c r="HD79" s="103" t="s">
        <v>742</v>
      </c>
      <c r="HE79" s="103" t="s">
        <v>742</v>
      </c>
      <c r="HF79" s="103" t="s">
        <v>742</v>
      </c>
      <c r="HG79" s="103" t="s">
        <v>742</v>
      </c>
      <c r="HH79" s="103" t="s">
        <v>742</v>
      </c>
      <c r="HI79" s="103" t="s">
        <v>742</v>
      </c>
      <c r="HJ79" s="103" t="s">
        <v>742</v>
      </c>
      <c r="HK79" s="103" t="s">
        <v>742</v>
      </c>
      <c r="HL79" s="103" t="s">
        <v>742</v>
      </c>
      <c r="HM79" s="103" t="s">
        <v>742</v>
      </c>
    </row>
    <row r="80" spans="1:221" x14ac:dyDescent="0.35">
      <c r="A80" s="269" t="s">
        <v>234</v>
      </c>
      <c r="B80" s="269" t="s">
        <v>2974</v>
      </c>
      <c r="C80" s="269" t="s">
        <v>809</v>
      </c>
      <c r="D80" s="269" t="s">
        <v>233</v>
      </c>
      <c r="E80" s="269" t="s">
        <v>6443</v>
      </c>
      <c r="F80" s="269" t="s">
        <v>783</v>
      </c>
      <c r="G80" s="269" t="s">
        <v>5488</v>
      </c>
      <c r="L80" s="103"/>
      <c r="M80" s="103"/>
      <c r="N80" s="103"/>
      <c r="O80" s="103"/>
      <c r="P80" s="103"/>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3"/>
      <c r="AR80" s="103"/>
      <c r="AS80" s="103"/>
      <c r="AT80" s="103"/>
      <c r="AU80" s="103"/>
      <c r="AV80" s="103"/>
      <c r="AW80" s="103"/>
      <c r="AX80" s="103"/>
      <c r="AY80" s="103"/>
      <c r="AZ80" s="103"/>
      <c r="BA80" s="103"/>
      <c r="BB80" s="103"/>
      <c r="BC80" s="103"/>
      <c r="BD80" s="103"/>
      <c r="BE80" s="103"/>
      <c r="BF80" s="103"/>
      <c r="BG80" s="103"/>
      <c r="BH80" s="103"/>
      <c r="BI80" s="103"/>
      <c r="BJ80" s="103"/>
      <c r="BK80" s="103"/>
      <c r="BL80" s="103"/>
      <c r="BM80" s="103"/>
      <c r="BN80" s="103"/>
      <c r="BO80" s="103"/>
      <c r="BP80" s="103"/>
      <c r="BQ80" s="103"/>
      <c r="BR80" s="103"/>
      <c r="BS80" s="103"/>
      <c r="BT80" s="103"/>
      <c r="BU80" s="103"/>
      <c r="BV80" s="103"/>
      <c r="BW80" s="103"/>
      <c r="BX80" s="103"/>
      <c r="BY80" s="103"/>
      <c r="BZ80" s="103"/>
      <c r="CA80" s="103"/>
      <c r="CB80" s="103"/>
      <c r="CC80" s="103"/>
      <c r="CD80" s="103"/>
      <c r="CE80" s="103"/>
      <c r="CF80" s="103"/>
      <c r="CG80" s="103"/>
      <c r="CH80" s="103"/>
      <c r="CI80" s="103"/>
      <c r="CJ80" s="103"/>
      <c r="CK80" s="103"/>
      <c r="CL80" s="103"/>
      <c r="CM80" s="103"/>
      <c r="CN80" s="103"/>
      <c r="CO80" s="103"/>
      <c r="CP80" s="103"/>
      <c r="CQ80" s="103"/>
      <c r="CR80" s="103"/>
      <c r="CS80" s="103"/>
      <c r="CT80" s="103"/>
      <c r="CU80" s="103"/>
      <c r="CV80" s="103"/>
      <c r="CW80" s="103"/>
      <c r="CX80" s="103"/>
      <c r="CY80" s="103"/>
      <c r="CZ80" s="103"/>
      <c r="DA80" s="103"/>
      <c r="DB80" s="103"/>
      <c r="DC80" s="103"/>
      <c r="DD80" s="103"/>
      <c r="DE80" s="103"/>
      <c r="DF80" s="103"/>
      <c r="DG80" s="103"/>
      <c r="DH80" s="103"/>
      <c r="DI80" s="103"/>
      <c r="DJ80" s="103"/>
      <c r="DK80" s="103"/>
      <c r="DL80" s="103"/>
      <c r="DM80" s="103"/>
      <c r="DN80" s="103"/>
      <c r="DO80" s="103"/>
      <c r="DP80" s="103"/>
      <c r="DQ80" s="103"/>
      <c r="DR80" s="103"/>
      <c r="DS80" s="103"/>
      <c r="DT80" s="103"/>
      <c r="DU80" s="103"/>
      <c r="DV80" s="103"/>
      <c r="DW80" s="103"/>
      <c r="DX80" s="103"/>
      <c r="DY80" s="103"/>
      <c r="DZ80" s="103"/>
      <c r="EA80" s="103"/>
      <c r="EB80" s="103"/>
      <c r="EC80" s="103"/>
      <c r="ED80" s="103"/>
      <c r="EE80" s="103"/>
      <c r="EF80" s="103"/>
      <c r="EG80" s="103"/>
      <c r="EH80" s="103"/>
      <c r="EI80" s="103"/>
      <c r="EJ80" s="103"/>
      <c r="EK80" s="103"/>
      <c r="EL80" s="103"/>
      <c r="EM80" s="103"/>
      <c r="EN80" s="103"/>
      <c r="EO80" s="103"/>
      <c r="EP80" s="103"/>
      <c r="EQ80" s="103"/>
      <c r="ER80" s="103"/>
      <c r="ES80" s="103"/>
      <c r="ET80" s="103"/>
      <c r="EU80" s="103"/>
      <c r="EV80" s="103"/>
      <c r="EW80" s="103"/>
      <c r="EX80" s="103"/>
      <c r="EY80" s="103"/>
      <c r="EZ80" s="103"/>
      <c r="FA80" s="103"/>
      <c r="FB80" s="103"/>
      <c r="FC80" s="103"/>
      <c r="FD80" s="103"/>
      <c r="FE80" s="103"/>
      <c r="FF80" s="103"/>
      <c r="FG80" s="103"/>
      <c r="FH80" s="103"/>
      <c r="FI80" s="103"/>
      <c r="FJ80" s="103"/>
      <c r="FK80" s="103"/>
      <c r="FL80" s="103"/>
      <c r="FM80" s="103"/>
      <c r="FN80" s="103"/>
      <c r="FO80" s="103"/>
      <c r="FP80" s="103"/>
      <c r="FQ80" s="103"/>
      <c r="FR80" s="103"/>
      <c r="FS80" s="103"/>
      <c r="FT80" s="103"/>
      <c r="FU80" s="103"/>
      <c r="FV80" s="103"/>
      <c r="FW80" s="103"/>
      <c r="FX80" s="103"/>
      <c r="FY80" s="103"/>
      <c r="FZ80" s="103"/>
      <c r="GA80" s="103"/>
      <c r="GB80" s="103"/>
      <c r="GC80" s="103"/>
      <c r="GD80" s="103"/>
      <c r="GE80" s="103"/>
      <c r="GF80" s="103"/>
      <c r="GG80" s="103"/>
      <c r="GH80" s="103"/>
      <c r="GI80" s="103"/>
      <c r="GJ80" s="103"/>
      <c r="GK80" s="103"/>
      <c r="GL80" s="103"/>
      <c r="GM80" s="103"/>
      <c r="GN80" s="103"/>
      <c r="GO80" s="103"/>
      <c r="GP80" s="103"/>
      <c r="GQ80" s="103"/>
      <c r="GR80" s="103"/>
      <c r="GS80" s="103"/>
      <c r="GT80" s="103"/>
      <c r="GU80" s="103"/>
      <c r="GV80" s="103"/>
      <c r="GW80" s="103"/>
      <c r="GX80" s="103"/>
      <c r="GY80" s="103"/>
      <c r="GZ80" s="103"/>
      <c r="HA80" s="103"/>
      <c r="HB80" s="103"/>
      <c r="HC80" s="103"/>
      <c r="HD80" s="103"/>
      <c r="HE80" s="103"/>
      <c r="HF80" s="103"/>
      <c r="HG80" s="103"/>
      <c r="HH80" s="103"/>
      <c r="HI80" s="103"/>
      <c r="HJ80" s="103"/>
      <c r="HK80" s="103"/>
      <c r="HL80" s="103"/>
      <c r="HM80" s="103"/>
    </row>
    <row r="81" spans="1:221" x14ac:dyDescent="0.35">
      <c r="A81" s="269" t="s">
        <v>3409</v>
      </c>
      <c r="B81" s="269" t="s">
        <v>3401</v>
      </c>
      <c r="C81" s="269" t="s">
        <v>3408</v>
      </c>
      <c r="D81" s="269" t="s">
        <v>3674</v>
      </c>
      <c r="E81" s="269" t="s">
        <v>6443</v>
      </c>
      <c r="F81" s="269" t="s">
        <v>4378</v>
      </c>
      <c r="G81" s="269" t="s">
        <v>5505</v>
      </c>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c r="AV81" s="103"/>
      <c r="AW81" s="103"/>
      <c r="AX81" s="103"/>
      <c r="AY81" s="103"/>
      <c r="AZ81" s="103"/>
      <c r="BA81" s="103"/>
      <c r="BB81" s="103"/>
      <c r="BC81" s="103"/>
      <c r="BD81" s="103"/>
      <c r="BE81" s="103"/>
      <c r="BF81" s="103"/>
      <c r="BG81" s="103"/>
      <c r="BH81" s="103"/>
      <c r="BI81" s="103"/>
      <c r="BJ81" s="103"/>
      <c r="BK81" s="103"/>
      <c r="BL81" s="103"/>
      <c r="BM81" s="103"/>
      <c r="BN81" s="103"/>
      <c r="BO81" s="103"/>
      <c r="BP81" s="103"/>
      <c r="BQ81" s="103"/>
      <c r="BR81" s="103"/>
      <c r="BS81" s="103"/>
      <c r="BT81" s="103"/>
      <c r="BU81" s="103"/>
      <c r="BV81" s="103"/>
      <c r="BW81" s="103"/>
      <c r="BX81" s="103"/>
      <c r="BY81" s="103"/>
      <c r="BZ81" s="103"/>
      <c r="CA81" s="103"/>
      <c r="CB81" s="103"/>
      <c r="CC81" s="103"/>
      <c r="CD81" s="103"/>
      <c r="CE81" s="103"/>
      <c r="CF81" s="103"/>
      <c r="CG81" s="103"/>
      <c r="CH81" s="103"/>
      <c r="CI81" s="103"/>
      <c r="CJ81" s="103"/>
      <c r="CK81" s="103"/>
      <c r="CL81" s="103"/>
      <c r="CM81" s="103"/>
      <c r="CN81" s="103"/>
      <c r="CO81" s="103"/>
      <c r="CP81" s="103"/>
      <c r="CQ81" s="103"/>
      <c r="CR81" s="103"/>
      <c r="CS81" s="103"/>
      <c r="CT81" s="103"/>
      <c r="CU81" s="103"/>
      <c r="CV81" s="103"/>
      <c r="CW81" s="103"/>
      <c r="CX81" s="103"/>
      <c r="CY81" s="103"/>
      <c r="CZ81" s="103"/>
      <c r="DA81" s="103"/>
      <c r="DB81" s="103"/>
      <c r="DC81" s="103"/>
      <c r="DD81" s="103"/>
      <c r="DE81" s="103"/>
      <c r="DF81" s="103"/>
      <c r="DG81" s="103"/>
      <c r="DH81" s="103"/>
      <c r="DI81" s="103"/>
      <c r="DJ81" s="103"/>
      <c r="DK81" s="103"/>
      <c r="DL81" s="103"/>
      <c r="DM81" s="103"/>
      <c r="DN81" s="103"/>
      <c r="DO81" s="103"/>
      <c r="DP81" s="103"/>
      <c r="DQ81" s="103"/>
      <c r="DR81" s="103"/>
      <c r="DS81" s="103"/>
      <c r="DT81" s="103"/>
      <c r="DU81" s="103"/>
      <c r="DV81" s="103"/>
      <c r="DW81" s="103"/>
      <c r="DX81" s="103"/>
      <c r="DY81" s="103"/>
      <c r="DZ81" s="103"/>
      <c r="EA81" s="103"/>
      <c r="EB81" s="103"/>
      <c r="EC81" s="103"/>
      <c r="ED81" s="103"/>
      <c r="EE81" s="103"/>
      <c r="EF81" s="103"/>
      <c r="EG81" s="103"/>
      <c r="EH81" s="103"/>
      <c r="EI81" s="103"/>
      <c r="EJ81" s="103"/>
      <c r="EK81" s="103"/>
      <c r="EL81" s="103"/>
      <c r="EM81" s="103"/>
      <c r="EN81" s="103"/>
      <c r="EO81" s="103"/>
      <c r="EP81" s="103"/>
      <c r="EQ81" s="103"/>
      <c r="ER81" s="103"/>
      <c r="ES81" s="103"/>
      <c r="ET81" s="103"/>
      <c r="EU81" s="103"/>
      <c r="EV81" s="103"/>
      <c r="EW81" s="103"/>
      <c r="EX81" s="103"/>
      <c r="EY81" s="103"/>
      <c r="EZ81" s="103"/>
      <c r="FA81" s="103"/>
      <c r="FB81" s="103"/>
      <c r="FC81" s="103"/>
      <c r="FD81" s="103"/>
      <c r="FE81" s="103"/>
      <c r="FF81" s="103"/>
      <c r="FG81" s="103"/>
      <c r="FH81" s="103"/>
      <c r="FI81" s="103"/>
      <c r="FJ81" s="103"/>
      <c r="FK81" s="103"/>
      <c r="FL81" s="103"/>
      <c r="FM81" s="103"/>
      <c r="FN81" s="103"/>
      <c r="FO81" s="103"/>
      <c r="FP81" s="103"/>
      <c r="FQ81" s="103"/>
      <c r="FR81" s="103"/>
      <c r="FS81" s="103"/>
      <c r="FT81" s="103"/>
      <c r="FU81" s="103"/>
      <c r="FV81" s="103"/>
      <c r="FW81" s="103"/>
      <c r="FX81" s="103"/>
      <c r="FY81" s="103"/>
      <c r="FZ81" s="103"/>
      <c r="GA81" s="103"/>
      <c r="GB81" s="103"/>
      <c r="GC81" s="103"/>
      <c r="GD81" s="103"/>
      <c r="GE81" s="103"/>
      <c r="GF81" s="103"/>
      <c r="GG81" s="103"/>
      <c r="GH81" s="103"/>
      <c r="GI81" s="103"/>
      <c r="GJ81" s="103"/>
      <c r="GK81" s="103"/>
      <c r="GL81" s="103"/>
      <c r="GM81" s="103"/>
      <c r="GN81" s="103"/>
      <c r="GO81" s="103"/>
      <c r="GP81" s="103"/>
      <c r="GQ81" s="103"/>
      <c r="GR81" s="103"/>
      <c r="GS81" s="103"/>
      <c r="GT81" s="103"/>
      <c r="GU81" s="103"/>
      <c r="GV81" s="103"/>
      <c r="GW81" s="103"/>
      <c r="GX81" s="103"/>
      <c r="GY81" s="103"/>
      <c r="GZ81" s="103"/>
      <c r="HA81" s="103"/>
      <c r="HB81" s="103"/>
      <c r="HC81" s="103"/>
      <c r="HD81" s="103"/>
      <c r="HE81" s="103"/>
      <c r="HF81" s="103"/>
      <c r="HG81" s="103"/>
      <c r="HH81" s="103"/>
      <c r="HI81" s="103"/>
      <c r="HJ81" s="103"/>
      <c r="HK81" s="103"/>
      <c r="HL81" s="103"/>
      <c r="HM81" s="103"/>
    </row>
    <row r="82" spans="1:221" x14ac:dyDescent="0.35">
      <c r="A82" s="269" t="s">
        <v>241</v>
      </c>
      <c r="B82" s="269" t="s">
        <v>5263</v>
      </c>
      <c r="C82" s="269" t="s">
        <v>8155</v>
      </c>
      <c r="D82" s="269" t="s">
        <v>240</v>
      </c>
      <c r="E82" s="269" t="s">
        <v>6442</v>
      </c>
      <c r="F82" s="269" t="s">
        <v>828</v>
      </c>
      <c r="G82" s="269" t="s">
        <v>828</v>
      </c>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c r="AV82" s="103"/>
      <c r="AW82" s="103"/>
      <c r="AX82" s="103"/>
      <c r="AY82" s="103"/>
      <c r="AZ82" s="103"/>
      <c r="BA82" s="103"/>
      <c r="BB82" s="103"/>
      <c r="BC82" s="103"/>
      <c r="BD82" s="103"/>
      <c r="BE82" s="103"/>
      <c r="BF82" s="103"/>
      <c r="BG82" s="103"/>
      <c r="BH82" s="103"/>
      <c r="BI82" s="103"/>
      <c r="BJ82" s="103"/>
      <c r="BK82" s="103"/>
      <c r="BL82" s="103"/>
      <c r="BM82" s="103"/>
      <c r="BN82" s="103"/>
      <c r="BO82" s="103"/>
      <c r="BP82" s="103"/>
      <c r="BQ82" s="103"/>
      <c r="BR82" s="103"/>
      <c r="BS82" s="103"/>
      <c r="BT82" s="103"/>
      <c r="BU82" s="103"/>
      <c r="BV82" s="103"/>
      <c r="BW82" s="103"/>
      <c r="BX82" s="103"/>
      <c r="BY82" s="103"/>
      <c r="BZ82" s="103"/>
      <c r="CA82" s="103"/>
      <c r="CB82" s="103"/>
      <c r="CC82" s="103"/>
      <c r="CD82" s="103"/>
      <c r="CE82" s="103"/>
      <c r="CF82" s="103"/>
      <c r="CG82" s="103"/>
      <c r="CH82" s="103"/>
      <c r="CI82" s="103"/>
      <c r="CJ82" s="103"/>
      <c r="CK82" s="103"/>
      <c r="CL82" s="103"/>
      <c r="CM82" s="103"/>
      <c r="CN82" s="103"/>
      <c r="CO82" s="103"/>
      <c r="CP82" s="103"/>
      <c r="CQ82" s="103"/>
      <c r="CR82" s="103"/>
      <c r="CS82" s="103"/>
      <c r="CT82" s="103"/>
      <c r="CU82" s="103"/>
      <c r="CV82" s="103"/>
      <c r="CW82" s="103"/>
      <c r="CX82" s="103"/>
      <c r="CY82" s="103"/>
      <c r="CZ82" s="103"/>
      <c r="DA82" s="103"/>
      <c r="DB82" s="103"/>
      <c r="DC82" s="103"/>
      <c r="DD82" s="103"/>
      <c r="DE82" s="103"/>
      <c r="DF82" s="103"/>
      <c r="DG82" s="103"/>
      <c r="DH82" s="103"/>
      <c r="DI82" s="103"/>
      <c r="DJ82" s="103"/>
      <c r="DK82" s="103"/>
      <c r="DL82" s="103"/>
      <c r="DM82" s="103"/>
      <c r="DN82" s="103"/>
      <c r="DO82" s="103"/>
      <c r="DP82" s="103"/>
      <c r="DQ82" s="103"/>
      <c r="DR82" s="103"/>
      <c r="DS82" s="103"/>
      <c r="DT82" s="103"/>
      <c r="DU82" s="103"/>
      <c r="DV82" s="103"/>
      <c r="DW82" s="103"/>
      <c r="DX82" s="103"/>
      <c r="DY82" s="103"/>
      <c r="DZ82" s="103"/>
      <c r="EA82" s="103"/>
      <c r="EB82" s="103"/>
      <c r="EC82" s="103"/>
      <c r="ED82" s="103"/>
      <c r="EE82" s="103"/>
      <c r="EF82" s="103"/>
      <c r="EG82" s="103"/>
      <c r="EH82" s="103"/>
      <c r="EI82" s="103"/>
      <c r="EJ82" s="103"/>
      <c r="EK82" s="103"/>
      <c r="EL82" s="103"/>
      <c r="EM82" s="103"/>
      <c r="EN82" s="103"/>
      <c r="EO82" s="103"/>
      <c r="EP82" s="103"/>
      <c r="EQ82" s="103"/>
      <c r="ER82" s="103"/>
      <c r="ES82" s="103"/>
      <c r="ET82" s="103"/>
      <c r="EU82" s="103"/>
      <c r="EV82" s="103"/>
      <c r="EW82" s="103"/>
      <c r="EX82" s="103"/>
      <c r="EY82" s="103"/>
      <c r="EZ82" s="103"/>
      <c r="FA82" s="103"/>
      <c r="FB82" s="103"/>
      <c r="FC82" s="103"/>
      <c r="FD82" s="103"/>
      <c r="FE82" s="103"/>
      <c r="FF82" s="103"/>
      <c r="FG82" s="103"/>
      <c r="FH82" s="103"/>
      <c r="FI82" s="103"/>
      <c r="FJ82" s="103"/>
      <c r="FK82" s="103"/>
      <c r="FL82" s="103"/>
      <c r="FM82" s="103"/>
      <c r="FN82" s="103"/>
      <c r="FO82" s="103"/>
      <c r="FP82" s="103"/>
      <c r="FQ82" s="103"/>
      <c r="FR82" s="103"/>
      <c r="FS82" s="103"/>
      <c r="FT82" s="103"/>
      <c r="FU82" s="103"/>
      <c r="FV82" s="103"/>
      <c r="FW82" s="103"/>
      <c r="FX82" s="103"/>
      <c r="FY82" s="103"/>
      <c r="FZ82" s="103"/>
      <c r="GA82" s="103"/>
      <c r="GB82" s="103"/>
      <c r="GC82" s="103"/>
      <c r="GD82" s="103"/>
      <c r="GE82" s="103"/>
      <c r="GF82" s="103"/>
      <c r="GG82" s="103"/>
      <c r="GH82" s="103"/>
      <c r="GI82" s="103"/>
      <c r="GJ82" s="103"/>
      <c r="GK82" s="103"/>
      <c r="GL82" s="103"/>
      <c r="GM82" s="103"/>
      <c r="GN82" s="103"/>
      <c r="GO82" s="103"/>
      <c r="GP82" s="103"/>
      <c r="GQ82" s="103"/>
      <c r="GR82" s="103"/>
      <c r="GS82" s="103"/>
      <c r="GT82" s="103"/>
      <c r="GU82" s="103"/>
      <c r="GV82" s="103"/>
      <c r="GW82" s="103"/>
      <c r="GX82" s="103"/>
      <c r="GY82" s="103"/>
      <c r="GZ82" s="103"/>
      <c r="HA82" s="103"/>
      <c r="HB82" s="103"/>
      <c r="HC82" s="103"/>
      <c r="HD82" s="103"/>
      <c r="HE82" s="103"/>
      <c r="HF82" s="103"/>
      <c r="HG82" s="103"/>
      <c r="HH82" s="103"/>
      <c r="HI82" s="103"/>
      <c r="HJ82" s="103"/>
      <c r="HK82" s="103"/>
      <c r="HL82" s="103"/>
      <c r="HM82" s="103"/>
    </row>
    <row r="83" spans="1:221" x14ac:dyDescent="0.35">
      <c r="A83" s="269" t="s">
        <v>241</v>
      </c>
      <c r="B83" s="269" t="s">
        <v>2997</v>
      </c>
      <c r="C83" s="269" t="s">
        <v>2998</v>
      </c>
      <c r="D83" s="269" t="s">
        <v>240</v>
      </c>
      <c r="E83" s="269" t="s">
        <v>6442</v>
      </c>
      <c r="F83" s="269" t="s">
        <v>783</v>
      </c>
      <c r="G83" s="269" t="s">
        <v>5506</v>
      </c>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c r="AV83" s="103"/>
      <c r="AW83" s="103"/>
      <c r="AX83" s="103"/>
      <c r="AY83" s="103"/>
      <c r="AZ83" s="103"/>
      <c r="BA83" s="103"/>
      <c r="BB83" s="103"/>
      <c r="BC83" s="103"/>
      <c r="BD83" s="103"/>
      <c r="BE83" s="103"/>
      <c r="BF83" s="103"/>
      <c r="BG83" s="103"/>
      <c r="BH83" s="103"/>
      <c r="BI83" s="103"/>
      <c r="BJ83" s="103"/>
      <c r="BK83" s="103"/>
      <c r="BL83" s="103"/>
      <c r="BM83" s="103"/>
      <c r="BN83" s="103"/>
      <c r="BO83" s="103"/>
      <c r="BP83" s="103"/>
      <c r="BQ83" s="103"/>
      <c r="BR83" s="103"/>
      <c r="BS83" s="103"/>
      <c r="BT83" s="103"/>
      <c r="BU83" s="103"/>
      <c r="BV83" s="103"/>
      <c r="BW83" s="103"/>
      <c r="BX83" s="103"/>
      <c r="BY83" s="103"/>
      <c r="BZ83" s="103"/>
      <c r="CA83" s="103"/>
      <c r="CB83" s="103"/>
      <c r="CC83" s="103"/>
      <c r="CD83" s="103"/>
      <c r="CE83" s="103"/>
      <c r="CF83" s="103"/>
      <c r="CG83" s="103"/>
      <c r="CH83" s="103"/>
      <c r="CI83" s="103"/>
      <c r="CJ83" s="103"/>
      <c r="CK83" s="103"/>
      <c r="CL83" s="103"/>
      <c r="CM83" s="103"/>
      <c r="CN83" s="103"/>
      <c r="CO83" s="103"/>
      <c r="CP83" s="103"/>
      <c r="CQ83" s="103"/>
      <c r="CR83" s="103"/>
      <c r="CS83" s="103"/>
      <c r="CT83" s="103"/>
      <c r="CU83" s="103"/>
      <c r="CV83" s="103"/>
      <c r="CW83" s="103"/>
      <c r="CX83" s="103"/>
      <c r="CY83" s="103"/>
      <c r="CZ83" s="103"/>
      <c r="DA83" s="103"/>
      <c r="DB83" s="103"/>
      <c r="DC83" s="103"/>
      <c r="DD83" s="103"/>
      <c r="DE83" s="103"/>
      <c r="DF83" s="103"/>
      <c r="DG83" s="103"/>
      <c r="DH83" s="103"/>
      <c r="DI83" s="103"/>
      <c r="DJ83" s="103"/>
      <c r="DK83" s="103"/>
      <c r="DL83" s="103"/>
      <c r="DM83" s="103"/>
      <c r="DN83" s="103"/>
      <c r="DO83" s="103"/>
      <c r="DP83" s="103"/>
      <c r="DQ83" s="103"/>
      <c r="DR83" s="103"/>
      <c r="DS83" s="103"/>
      <c r="DT83" s="103"/>
      <c r="DU83" s="103"/>
      <c r="DV83" s="103"/>
      <c r="DW83" s="103"/>
      <c r="DX83" s="103"/>
      <c r="DY83" s="103"/>
      <c r="DZ83" s="103"/>
      <c r="EA83" s="103"/>
      <c r="EB83" s="103"/>
      <c r="EC83" s="103"/>
      <c r="ED83" s="103"/>
      <c r="EE83" s="103"/>
      <c r="EF83" s="103"/>
      <c r="EG83" s="103"/>
      <c r="EH83" s="103"/>
      <c r="EI83" s="103"/>
      <c r="EJ83" s="103"/>
      <c r="EK83" s="103"/>
      <c r="EL83" s="103"/>
      <c r="EM83" s="103"/>
      <c r="EN83" s="103"/>
      <c r="EO83" s="103"/>
      <c r="EP83" s="103"/>
      <c r="EQ83" s="103"/>
      <c r="ER83" s="103"/>
      <c r="ES83" s="103"/>
      <c r="ET83" s="103"/>
      <c r="EU83" s="103"/>
      <c r="EV83" s="103"/>
      <c r="EW83" s="103"/>
      <c r="EX83" s="103"/>
      <c r="EY83" s="103"/>
      <c r="EZ83" s="103"/>
      <c r="FA83" s="103"/>
      <c r="FB83" s="103"/>
      <c r="FC83" s="103"/>
      <c r="FD83" s="103"/>
      <c r="FE83" s="103"/>
      <c r="FF83" s="103"/>
      <c r="FG83" s="103"/>
      <c r="FH83" s="103"/>
      <c r="FI83" s="103"/>
      <c r="FJ83" s="103"/>
      <c r="FK83" s="103"/>
      <c r="FL83" s="103"/>
      <c r="FM83" s="103"/>
      <c r="FN83" s="103"/>
      <c r="FO83" s="103"/>
      <c r="FP83" s="103"/>
      <c r="FQ83" s="103"/>
      <c r="FR83" s="103"/>
      <c r="FS83" s="103"/>
      <c r="FT83" s="103"/>
      <c r="FU83" s="103"/>
      <c r="FV83" s="103"/>
      <c r="FW83" s="103"/>
      <c r="FX83" s="103"/>
      <c r="FY83" s="103"/>
      <c r="FZ83" s="103"/>
      <c r="GA83" s="103"/>
      <c r="GB83" s="103"/>
      <c r="GC83" s="103"/>
      <c r="GD83" s="103"/>
      <c r="GE83" s="103"/>
      <c r="GF83" s="103"/>
      <c r="GG83" s="103"/>
      <c r="GH83" s="103"/>
      <c r="GI83" s="103"/>
      <c r="GJ83" s="103"/>
      <c r="GK83" s="103"/>
      <c r="GL83" s="103"/>
      <c r="GM83" s="103"/>
      <c r="GN83" s="103"/>
      <c r="GO83" s="103"/>
      <c r="GP83" s="103"/>
      <c r="GQ83" s="103"/>
      <c r="GR83" s="103"/>
      <c r="GS83" s="103"/>
      <c r="GT83" s="103"/>
      <c r="GU83" s="103"/>
      <c r="GV83" s="103"/>
      <c r="GW83" s="103"/>
      <c r="GX83" s="103"/>
      <c r="GY83" s="103"/>
      <c r="GZ83" s="103"/>
      <c r="HA83" s="103"/>
      <c r="HB83" s="103"/>
      <c r="HC83" s="103"/>
      <c r="HD83" s="103"/>
      <c r="HE83" s="103"/>
      <c r="HF83" s="103"/>
      <c r="HG83" s="103"/>
      <c r="HH83" s="103"/>
      <c r="HI83" s="103"/>
      <c r="HJ83" s="103"/>
      <c r="HK83" s="103"/>
      <c r="HL83" s="103"/>
      <c r="HM83" s="103"/>
    </row>
    <row r="84" spans="1:221" x14ac:dyDescent="0.35">
      <c r="A84" s="269" t="s">
        <v>381</v>
      </c>
      <c r="B84" s="269" t="s">
        <v>1230</v>
      </c>
      <c r="C84" s="269" t="s">
        <v>791</v>
      </c>
      <c r="D84" s="269" t="s">
        <v>237</v>
      </c>
      <c r="E84" s="269" t="s">
        <v>6446</v>
      </c>
      <c r="F84" s="269" t="s">
        <v>783</v>
      </c>
      <c r="G84" s="269" t="s">
        <v>5507</v>
      </c>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c r="AV84" s="103"/>
      <c r="AW84" s="103"/>
      <c r="AX84" s="103"/>
      <c r="AY84" s="103"/>
      <c r="AZ84" s="103"/>
      <c r="BA84" s="103"/>
      <c r="BB84" s="103"/>
      <c r="BC84" s="103"/>
      <c r="BD84" s="103"/>
      <c r="BE84" s="103"/>
      <c r="BF84" s="103"/>
      <c r="BG84" s="103"/>
      <c r="BH84" s="103"/>
      <c r="BI84" s="103"/>
      <c r="BJ84" s="103"/>
      <c r="BK84" s="103"/>
      <c r="BL84" s="103"/>
      <c r="BM84" s="103"/>
      <c r="BN84" s="103"/>
      <c r="BO84" s="103"/>
      <c r="BP84" s="103"/>
      <c r="BQ84" s="103"/>
      <c r="BR84" s="103"/>
      <c r="BS84" s="103"/>
      <c r="BT84" s="103"/>
      <c r="BU84" s="103"/>
      <c r="BV84" s="103"/>
      <c r="BW84" s="103"/>
      <c r="BX84" s="103"/>
      <c r="BY84" s="103"/>
      <c r="BZ84" s="103"/>
      <c r="CA84" s="103"/>
      <c r="CB84" s="103"/>
      <c r="CC84" s="103"/>
      <c r="CD84" s="103"/>
      <c r="CE84" s="103"/>
      <c r="CF84" s="103"/>
      <c r="CG84" s="103"/>
      <c r="CH84" s="103"/>
      <c r="CI84" s="103"/>
      <c r="CJ84" s="103"/>
      <c r="CK84" s="103"/>
      <c r="CL84" s="103"/>
      <c r="CM84" s="103"/>
      <c r="CN84" s="103"/>
      <c r="CO84" s="103"/>
      <c r="CP84" s="103"/>
      <c r="CQ84" s="103"/>
      <c r="CR84" s="103"/>
      <c r="CS84" s="103"/>
      <c r="CT84" s="103"/>
      <c r="CU84" s="103"/>
      <c r="CV84" s="103"/>
      <c r="CW84" s="103"/>
      <c r="CX84" s="103"/>
      <c r="CY84" s="103"/>
      <c r="CZ84" s="103"/>
      <c r="DA84" s="103"/>
      <c r="DB84" s="103"/>
      <c r="DC84" s="103"/>
      <c r="DD84" s="103"/>
      <c r="DE84" s="103"/>
      <c r="DF84" s="103"/>
      <c r="DG84" s="103"/>
      <c r="DH84" s="103"/>
      <c r="DI84" s="103"/>
      <c r="DJ84" s="103"/>
      <c r="DK84" s="103"/>
      <c r="DL84" s="103"/>
      <c r="DM84" s="103"/>
      <c r="DN84" s="103"/>
      <c r="DO84" s="103"/>
      <c r="DP84" s="103"/>
      <c r="DQ84" s="103"/>
      <c r="DR84" s="103"/>
      <c r="DS84" s="103"/>
      <c r="DT84" s="103"/>
      <c r="DU84" s="103"/>
      <c r="DV84" s="103"/>
      <c r="DW84" s="103"/>
      <c r="DX84" s="103"/>
      <c r="DY84" s="103"/>
      <c r="DZ84" s="103"/>
      <c r="EA84" s="103"/>
      <c r="EB84" s="103"/>
      <c r="EC84" s="103"/>
      <c r="ED84" s="103"/>
      <c r="EE84" s="103"/>
      <c r="EF84" s="103"/>
      <c r="EG84" s="103"/>
      <c r="EH84" s="103"/>
      <c r="EI84" s="103"/>
      <c r="EJ84" s="103"/>
      <c r="EK84" s="103"/>
      <c r="EL84" s="103"/>
      <c r="EM84" s="103"/>
      <c r="EN84" s="103"/>
      <c r="EO84" s="103"/>
      <c r="EP84" s="103"/>
      <c r="EQ84" s="103"/>
      <c r="ER84" s="103"/>
      <c r="ES84" s="103"/>
      <c r="ET84" s="103"/>
      <c r="EU84" s="103"/>
      <c r="EV84" s="103"/>
      <c r="EW84" s="103"/>
      <c r="EX84" s="103"/>
      <c r="EY84" s="103"/>
      <c r="EZ84" s="103"/>
      <c r="FA84" s="103"/>
      <c r="FB84" s="103"/>
      <c r="FC84" s="103"/>
      <c r="FD84" s="103"/>
      <c r="FE84" s="103"/>
      <c r="FF84" s="103"/>
      <c r="FG84" s="103"/>
      <c r="FH84" s="103"/>
      <c r="FI84" s="103"/>
      <c r="FJ84" s="103"/>
      <c r="FK84" s="103"/>
      <c r="FL84" s="103"/>
      <c r="FM84" s="103"/>
      <c r="FN84" s="103"/>
      <c r="FO84" s="103"/>
      <c r="FP84" s="103"/>
      <c r="FQ84" s="103"/>
      <c r="FR84" s="103"/>
      <c r="FS84" s="103"/>
      <c r="FT84" s="103"/>
      <c r="FU84" s="103"/>
      <c r="FV84" s="103"/>
      <c r="FW84" s="103"/>
      <c r="FX84" s="103"/>
      <c r="FY84" s="103"/>
      <c r="FZ84" s="103"/>
      <c r="GA84" s="103"/>
      <c r="GB84" s="103"/>
      <c r="GC84" s="103"/>
      <c r="GD84" s="103"/>
      <c r="GE84" s="103"/>
      <c r="GF84" s="103"/>
      <c r="GG84" s="103"/>
      <c r="GH84" s="103"/>
      <c r="GI84" s="103"/>
      <c r="GJ84" s="103"/>
      <c r="GK84" s="103"/>
      <c r="GL84" s="103"/>
      <c r="GM84" s="103"/>
      <c r="GN84" s="103"/>
      <c r="GO84" s="103"/>
      <c r="GP84" s="103"/>
      <c r="GQ84" s="103"/>
      <c r="GR84" s="103"/>
      <c r="GS84" s="103"/>
      <c r="GT84" s="103"/>
      <c r="GU84" s="103"/>
      <c r="GV84" s="103"/>
      <c r="GW84" s="103"/>
      <c r="GX84" s="103"/>
      <c r="GY84" s="103"/>
      <c r="GZ84" s="103"/>
      <c r="HA84" s="103"/>
      <c r="HB84" s="103"/>
      <c r="HC84" s="103"/>
      <c r="HD84" s="103"/>
      <c r="HE84" s="103"/>
      <c r="HF84" s="103"/>
      <c r="HG84" s="103"/>
      <c r="HH84" s="103"/>
      <c r="HI84" s="103"/>
      <c r="HJ84" s="103"/>
      <c r="HK84" s="103"/>
      <c r="HL84" s="103"/>
      <c r="HM84" s="103"/>
    </row>
    <row r="85" spans="1:221" x14ac:dyDescent="0.35">
      <c r="A85" s="269" t="s">
        <v>247</v>
      </c>
      <c r="B85" s="269" t="s">
        <v>3402</v>
      </c>
      <c r="C85" s="269" t="s">
        <v>2990</v>
      </c>
      <c r="D85" s="269" t="s">
        <v>246</v>
      </c>
      <c r="E85" s="269" t="s">
        <v>6447</v>
      </c>
      <c r="F85" s="269" t="s">
        <v>828</v>
      </c>
      <c r="G85" s="269" t="s">
        <v>828</v>
      </c>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c r="AV85" s="103"/>
      <c r="AW85" s="103"/>
      <c r="AX85" s="103"/>
      <c r="AY85" s="103"/>
      <c r="AZ85" s="103"/>
      <c r="BA85" s="103"/>
      <c r="BB85" s="103"/>
      <c r="BC85" s="103"/>
      <c r="BD85" s="103"/>
      <c r="BE85" s="103"/>
      <c r="BF85" s="103"/>
      <c r="BG85" s="103"/>
      <c r="BH85" s="103"/>
      <c r="BI85" s="103"/>
      <c r="BJ85" s="103"/>
      <c r="BK85" s="103"/>
      <c r="BL85" s="103"/>
      <c r="BM85" s="103"/>
      <c r="BN85" s="103"/>
      <c r="BO85" s="103"/>
      <c r="BP85" s="103"/>
      <c r="BQ85" s="103"/>
      <c r="BR85" s="103"/>
      <c r="BS85" s="103"/>
      <c r="BT85" s="103"/>
      <c r="BU85" s="103"/>
      <c r="BV85" s="103"/>
      <c r="BW85" s="103"/>
      <c r="BX85" s="103"/>
      <c r="BY85" s="103"/>
      <c r="BZ85" s="103"/>
      <c r="CA85" s="103"/>
      <c r="CB85" s="103"/>
      <c r="CC85" s="103"/>
      <c r="CD85" s="103"/>
      <c r="CE85" s="103"/>
      <c r="CF85" s="103"/>
      <c r="CG85" s="103"/>
      <c r="CH85" s="103"/>
      <c r="CI85" s="103"/>
      <c r="CJ85" s="103"/>
      <c r="CK85" s="103"/>
      <c r="CL85" s="103"/>
      <c r="CM85" s="103"/>
      <c r="CN85" s="103"/>
      <c r="CO85" s="103"/>
      <c r="CP85" s="103"/>
      <c r="CQ85" s="103"/>
      <c r="CR85" s="103"/>
      <c r="CS85" s="103"/>
      <c r="CT85" s="103"/>
      <c r="CU85" s="103"/>
      <c r="CV85" s="103"/>
      <c r="CW85" s="103"/>
      <c r="CX85" s="103"/>
      <c r="CY85" s="103"/>
      <c r="CZ85" s="103"/>
      <c r="DA85" s="103"/>
      <c r="DB85" s="103"/>
      <c r="DC85" s="103"/>
      <c r="DD85" s="103"/>
      <c r="DE85" s="103"/>
      <c r="DF85" s="103"/>
      <c r="DG85" s="103"/>
      <c r="DH85" s="103"/>
      <c r="DI85" s="103"/>
      <c r="DJ85" s="103"/>
      <c r="DK85" s="103"/>
      <c r="DL85" s="103"/>
      <c r="DM85" s="103"/>
      <c r="DN85" s="103"/>
      <c r="DO85" s="103"/>
      <c r="DP85" s="103"/>
      <c r="DQ85" s="103"/>
      <c r="DR85" s="103"/>
      <c r="DS85" s="103"/>
      <c r="DT85" s="103"/>
      <c r="DU85" s="103"/>
      <c r="DV85" s="103"/>
      <c r="DW85" s="103"/>
      <c r="DX85" s="103"/>
      <c r="DY85" s="103"/>
      <c r="DZ85" s="103"/>
      <c r="EA85" s="103"/>
      <c r="EB85" s="103"/>
      <c r="EC85" s="103"/>
      <c r="ED85" s="103"/>
      <c r="EE85" s="103"/>
      <c r="EF85" s="103"/>
      <c r="EG85" s="103"/>
      <c r="EH85" s="103"/>
      <c r="EI85" s="103"/>
      <c r="EJ85" s="103"/>
      <c r="EK85" s="103"/>
      <c r="EL85" s="103"/>
      <c r="EM85" s="103"/>
      <c r="EN85" s="103"/>
      <c r="EO85" s="103"/>
      <c r="EP85" s="103"/>
      <c r="EQ85" s="103"/>
      <c r="ER85" s="103"/>
      <c r="ES85" s="103"/>
      <c r="ET85" s="103"/>
      <c r="EU85" s="103"/>
      <c r="EV85" s="103"/>
      <c r="EW85" s="103"/>
      <c r="EX85" s="103"/>
      <c r="EY85" s="103"/>
      <c r="EZ85" s="103"/>
      <c r="FA85" s="103"/>
      <c r="FB85" s="103"/>
      <c r="FC85" s="103"/>
      <c r="FD85" s="103"/>
      <c r="FE85" s="103"/>
      <c r="FF85" s="103"/>
      <c r="FG85" s="103"/>
      <c r="FH85" s="103"/>
      <c r="FI85" s="103"/>
      <c r="FJ85" s="103"/>
      <c r="FK85" s="103"/>
      <c r="FL85" s="103"/>
      <c r="FM85" s="103"/>
      <c r="FN85" s="103"/>
      <c r="FO85" s="103"/>
      <c r="FP85" s="103"/>
      <c r="FQ85" s="103"/>
      <c r="FR85" s="103"/>
      <c r="FS85" s="103"/>
      <c r="FT85" s="103"/>
      <c r="FU85" s="103"/>
      <c r="FV85" s="103"/>
      <c r="FW85" s="103"/>
      <c r="FX85" s="103"/>
      <c r="FY85" s="103"/>
      <c r="FZ85" s="103"/>
      <c r="GA85" s="103"/>
      <c r="GB85" s="103"/>
      <c r="GC85" s="103"/>
      <c r="GD85" s="103"/>
      <c r="GE85" s="103"/>
      <c r="GF85" s="103"/>
      <c r="GG85" s="103"/>
      <c r="GH85" s="103"/>
      <c r="GI85" s="103"/>
      <c r="GJ85" s="103"/>
      <c r="GK85" s="103"/>
      <c r="GL85" s="103"/>
      <c r="GM85" s="103"/>
      <c r="GN85" s="103"/>
      <c r="GO85" s="103"/>
      <c r="GP85" s="103"/>
      <c r="GQ85" s="103"/>
      <c r="GR85" s="103"/>
      <c r="GS85" s="103"/>
      <c r="GT85" s="103"/>
      <c r="GU85" s="103"/>
      <c r="GV85" s="103"/>
      <c r="GW85" s="103"/>
      <c r="GX85" s="103"/>
      <c r="GY85" s="103"/>
      <c r="GZ85" s="103"/>
      <c r="HA85" s="103"/>
      <c r="HB85" s="103"/>
      <c r="HC85" s="103"/>
      <c r="HD85" s="103"/>
      <c r="HE85" s="103"/>
      <c r="HF85" s="103"/>
      <c r="HG85" s="103"/>
      <c r="HH85" s="103"/>
      <c r="HI85" s="103"/>
      <c r="HJ85" s="103"/>
      <c r="HK85" s="103"/>
      <c r="HL85" s="103"/>
      <c r="HM85" s="103"/>
    </row>
    <row r="86" spans="1:221" x14ac:dyDescent="0.35">
      <c r="A86" s="269" t="s">
        <v>251</v>
      </c>
      <c r="B86" s="269" t="s">
        <v>1237</v>
      </c>
      <c r="C86" s="269" t="s">
        <v>801</v>
      </c>
      <c r="D86" s="269" t="s">
        <v>250</v>
      </c>
      <c r="E86" s="269" t="s">
        <v>6445</v>
      </c>
      <c r="F86" s="269" t="s">
        <v>4377</v>
      </c>
      <c r="G86" s="269" t="s">
        <v>5482</v>
      </c>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c r="AV86" s="103"/>
      <c r="AW86" s="103"/>
      <c r="AX86" s="103"/>
      <c r="AY86" s="103"/>
      <c r="AZ86" s="103"/>
      <c r="BA86" s="103"/>
      <c r="BB86" s="103"/>
      <c r="BC86" s="103"/>
      <c r="BD86" s="103"/>
      <c r="BE86" s="103"/>
      <c r="BF86" s="103"/>
      <c r="BG86" s="103"/>
      <c r="BH86" s="103"/>
      <c r="BI86" s="103"/>
      <c r="BJ86" s="103"/>
      <c r="BK86" s="103"/>
      <c r="BL86" s="103"/>
      <c r="BM86" s="103"/>
      <c r="BN86" s="103"/>
      <c r="BO86" s="103"/>
      <c r="BP86" s="103"/>
      <c r="BQ86" s="103"/>
      <c r="BR86" s="103"/>
      <c r="BS86" s="103"/>
      <c r="BT86" s="103"/>
      <c r="BU86" s="103"/>
      <c r="BV86" s="103"/>
      <c r="BW86" s="103"/>
      <c r="BX86" s="103"/>
      <c r="BY86" s="103"/>
      <c r="BZ86" s="103"/>
      <c r="CA86" s="103"/>
      <c r="CB86" s="103"/>
      <c r="CC86" s="103"/>
      <c r="CD86" s="103"/>
      <c r="CE86" s="103"/>
      <c r="CF86" s="103"/>
      <c r="CG86" s="103"/>
      <c r="CH86" s="103"/>
      <c r="CI86" s="103"/>
      <c r="CJ86" s="103"/>
      <c r="CK86" s="103"/>
      <c r="CL86" s="103"/>
      <c r="CM86" s="103"/>
      <c r="CN86" s="103"/>
      <c r="CO86" s="103"/>
      <c r="CP86" s="103"/>
      <c r="CQ86" s="103"/>
      <c r="CR86" s="103"/>
      <c r="CS86" s="103"/>
      <c r="CT86" s="103"/>
      <c r="CU86" s="103"/>
      <c r="CV86" s="103"/>
      <c r="CW86" s="103"/>
      <c r="CX86" s="103"/>
      <c r="CY86" s="103"/>
      <c r="CZ86" s="103"/>
      <c r="DA86" s="103"/>
      <c r="DB86" s="103"/>
      <c r="DC86" s="103"/>
      <c r="DD86" s="103"/>
      <c r="DE86" s="103"/>
      <c r="DF86" s="103"/>
      <c r="DG86" s="103"/>
      <c r="DH86" s="103"/>
      <c r="DI86" s="103"/>
      <c r="DJ86" s="103"/>
      <c r="DK86" s="103"/>
      <c r="DL86" s="103"/>
      <c r="DM86" s="103"/>
      <c r="DN86" s="103"/>
      <c r="DO86" s="103"/>
      <c r="DP86" s="103"/>
      <c r="DQ86" s="103"/>
      <c r="DR86" s="103"/>
      <c r="DS86" s="103"/>
      <c r="DT86" s="103"/>
      <c r="DU86" s="103"/>
      <c r="DV86" s="103"/>
      <c r="DW86" s="103"/>
      <c r="DX86" s="103"/>
      <c r="DY86" s="103"/>
      <c r="DZ86" s="103"/>
      <c r="EA86" s="103"/>
      <c r="EB86" s="103"/>
      <c r="EC86" s="103"/>
      <c r="ED86" s="103"/>
      <c r="EE86" s="103"/>
      <c r="EF86" s="103"/>
      <c r="EG86" s="103"/>
      <c r="EH86" s="103"/>
      <c r="EI86" s="103"/>
      <c r="EJ86" s="103"/>
      <c r="EK86" s="103"/>
      <c r="EL86" s="103"/>
      <c r="EM86" s="103"/>
      <c r="EN86" s="103"/>
      <c r="EO86" s="103"/>
      <c r="EP86" s="103"/>
      <c r="EQ86" s="103"/>
      <c r="ER86" s="103"/>
      <c r="ES86" s="103"/>
      <c r="ET86" s="103"/>
      <c r="EU86" s="103"/>
      <c r="EV86" s="103"/>
      <c r="EW86" s="103"/>
      <c r="EX86" s="103"/>
      <c r="EY86" s="103"/>
      <c r="EZ86" s="103"/>
      <c r="FA86" s="103"/>
      <c r="FB86" s="103"/>
      <c r="FC86" s="103"/>
      <c r="FD86" s="103"/>
      <c r="FE86" s="103"/>
      <c r="FF86" s="103"/>
      <c r="FG86" s="103"/>
      <c r="FH86" s="103"/>
      <c r="FI86" s="103"/>
      <c r="FJ86" s="103"/>
      <c r="FK86" s="103"/>
      <c r="FL86" s="103"/>
      <c r="FM86" s="103"/>
      <c r="FN86" s="103"/>
      <c r="FO86" s="103"/>
      <c r="FP86" s="103"/>
      <c r="FQ86" s="103"/>
      <c r="FR86" s="103"/>
      <c r="FS86" s="103"/>
      <c r="FT86" s="103"/>
      <c r="FU86" s="103"/>
      <c r="FV86" s="103"/>
      <c r="FW86" s="103"/>
      <c r="FX86" s="103"/>
      <c r="FY86" s="103"/>
      <c r="FZ86" s="103"/>
      <c r="GA86" s="103"/>
      <c r="GB86" s="103"/>
      <c r="GC86" s="103"/>
      <c r="GD86" s="103"/>
      <c r="GE86" s="103"/>
      <c r="GF86" s="103"/>
      <c r="GG86" s="103"/>
      <c r="GH86" s="103"/>
      <c r="GI86" s="103"/>
      <c r="GJ86" s="103"/>
      <c r="GK86" s="103"/>
      <c r="GL86" s="103"/>
      <c r="GM86" s="103"/>
      <c r="GN86" s="103"/>
      <c r="GO86" s="103"/>
      <c r="GP86" s="103"/>
      <c r="GQ86" s="103"/>
      <c r="GR86" s="103"/>
      <c r="GS86" s="103"/>
      <c r="GT86" s="103"/>
      <c r="GU86" s="103"/>
      <c r="GV86" s="103"/>
      <c r="GW86" s="103"/>
      <c r="GX86" s="103"/>
      <c r="GY86" s="103"/>
      <c r="GZ86" s="103"/>
      <c r="HA86" s="103"/>
      <c r="HB86" s="103"/>
      <c r="HC86" s="103"/>
      <c r="HD86" s="103"/>
      <c r="HE86" s="103"/>
      <c r="HF86" s="103"/>
      <c r="HG86" s="103"/>
      <c r="HH86" s="103"/>
      <c r="HI86" s="103"/>
      <c r="HJ86" s="103"/>
      <c r="HK86" s="103"/>
      <c r="HL86" s="103"/>
      <c r="HM86" s="103"/>
    </row>
    <row r="87" spans="1:221" x14ac:dyDescent="0.35">
      <c r="A87" s="70" t="s">
        <v>253</v>
      </c>
      <c r="B87" s="70" t="s">
        <v>1967</v>
      </c>
      <c r="C87" s="70" t="s">
        <v>3465</v>
      </c>
      <c r="D87" s="70" t="s">
        <v>252</v>
      </c>
      <c r="E87" s="70" t="s">
        <v>6442</v>
      </c>
      <c r="F87" s="70" t="s">
        <v>783</v>
      </c>
      <c r="G87" s="70" t="s">
        <v>7787</v>
      </c>
      <c r="L87" s="104" t="s">
        <v>752</v>
      </c>
      <c r="M87" s="104" t="s">
        <v>752</v>
      </c>
      <c r="N87" s="104" t="s">
        <v>752</v>
      </c>
      <c r="O87" s="104" t="s">
        <v>752</v>
      </c>
      <c r="P87" s="104" t="s">
        <v>752</v>
      </c>
      <c r="Q87" s="104" t="s">
        <v>752</v>
      </c>
      <c r="R87" s="104" t="s">
        <v>752</v>
      </c>
      <c r="S87" s="104" t="s">
        <v>752</v>
      </c>
      <c r="T87" s="104" t="s">
        <v>752</v>
      </c>
      <c r="U87" s="104" t="s">
        <v>752</v>
      </c>
      <c r="V87" s="104" t="s">
        <v>752</v>
      </c>
      <c r="W87" s="104" t="s">
        <v>752</v>
      </c>
      <c r="X87" s="104" t="s">
        <v>752</v>
      </c>
      <c r="Y87" s="104" t="s">
        <v>752</v>
      </c>
      <c r="Z87" s="104" t="s">
        <v>752</v>
      </c>
      <c r="AA87" s="104" t="s">
        <v>752</v>
      </c>
      <c r="AB87" s="104" t="s">
        <v>752</v>
      </c>
      <c r="AC87" s="104" t="s">
        <v>752</v>
      </c>
      <c r="AD87" s="104" t="s">
        <v>752</v>
      </c>
      <c r="AE87" s="104" t="s">
        <v>752</v>
      </c>
      <c r="AF87" s="104" t="s">
        <v>752</v>
      </c>
      <c r="AG87" s="104" t="s">
        <v>752</v>
      </c>
      <c r="AH87" s="104" t="s">
        <v>752</v>
      </c>
      <c r="AI87" s="104" t="s">
        <v>752</v>
      </c>
      <c r="AJ87" s="104" t="s">
        <v>752</v>
      </c>
      <c r="AK87" s="104" t="s">
        <v>752</v>
      </c>
      <c r="AL87" s="104" t="s">
        <v>752</v>
      </c>
      <c r="AM87" s="104" t="s">
        <v>752</v>
      </c>
      <c r="AN87" s="104" t="s">
        <v>752</v>
      </c>
      <c r="AO87" s="104" t="s">
        <v>752</v>
      </c>
      <c r="AP87" s="104" t="s">
        <v>752</v>
      </c>
      <c r="AQ87" s="104" t="s">
        <v>752</v>
      </c>
      <c r="AR87" s="104" t="s">
        <v>752</v>
      </c>
      <c r="AS87" s="104" t="s">
        <v>752</v>
      </c>
      <c r="AT87" s="104" t="s">
        <v>752</v>
      </c>
      <c r="AU87" s="104" t="s">
        <v>752</v>
      </c>
      <c r="AV87" s="104" t="s">
        <v>752</v>
      </c>
      <c r="AW87" s="104" t="s">
        <v>752</v>
      </c>
      <c r="AX87" s="104" t="s">
        <v>752</v>
      </c>
      <c r="AY87" s="104" t="s">
        <v>752</v>
      </c>
      <c r="AZ87" s="104" t="s">
        <v>752</v>
      </c>
      <c r="BA87" s="104" t="s">
        <v>752</v>
      </c>
      <c r="BB87" s="104" t="s">
        <v>752</v>
      </c>
      <c r="BC87" s="104" t="s">
        <v>752</v>
      </c>
      <c r="BD87" s="104" t="s">
        <v>752</v>
      </c>
      <c r="BE87" s="104" t="s">
        <v>752</v>
      </c>
      <c r="BF87" s="104" t="s">
        <v>752</v>
      </c>
      <c r="BG87" s="104" t="s">
        <v>752</v>
      </c>
      <c r="BH87" s="104" t="s">
        <v>752</v>
      </c>
      <c r="BI87" s="104" t="s">
        <v>752</v>
      </c>
      <c r="BJ87" s="104" t="s">
        <v>752</v>
      </c>
      <c r="BK87" s="104" t="s">
        <v>752</v>
      </c>
      <c r="BL87" s="104" t="s">
        <v>752</v>
      </c>
      <c r="BM87" s="104" t="s">
        <v>752</v>
      </c>
      <c r="BN87" s="104" t="s">
        <v>752</v>
      </c>
      <c r="BO87" s="104" t="s">
        <v>752</v>
      </c>
      <c r="BP87" s="104" t="s">
        <v>752</v>
      </c>
      <c r="BQ87" s="104" t="s">
        <v>752</v>
      </c>
      <c r="BR87" s="104" t="s">
        <v>752</v>
      </c>
      <c r="BS87" s="104" t="s">
        <v>752</v>
      </c>
      <c r="BT87" s="104" t="s">
        <v>752</v>
      </c>
      <c r="BU87" s="104" t="s">
        <v>752</v>
      </c>
      <c r="BV87" s="104" t="s">
        <v>752</v>
      </c>
      <c r="BW87" s="104" t="s">
        <v>752</v>
      </c>
      <c r="BX87" s="104" t="s">
        <v>752</v>
      </c>
      <c r="BY87" s="104" t="s">
        <v>752</v>
      </c>
      <c r="BZ87" s="104" t="s">
        <v>752</v>
      </c>
      <c r="CA87" s="104" t="s">
        <v>752</v>
      </c>
      <c r="CB87" s="104" t="s">
        <v>752</v>
      </c>
      <c r="CC87" s="104" t="s">
        <v>752</v>
      </c>
      <c r="CD87" s="104" t="s">
        <v>752</v>
      </c>
      <c r="CE87" s="104" t="s">
        <v>752</v>
      </c>
      <c r="CF87" s="104" t="s">
        <v>752</v>
      </c>
      <c r="CG87" s="104" t="s">
        <v>752</v>
      </c>
      <c r="CH87" s="104" t="s">
        <v>752</v>
      </c>
      <c r="CI87" s="104" t="s">
        <v>752</v>
      </c>
      <c r="CJ87" s="104" t="s">
        <v>752</v>
      </c>
      <c r="CK87" s="104" t="s">
        <v>752</v>
      </c>
      <c r="CL87" s="104" t="s">
        <v>752</v>
      </c>
      <c r="CM87" s="104" t="s">
        <v>752</v>
      </c>
      <c r="CN87" s="104" t="s">
        <v>752</v>
      </c>
      <c r="CO87" s="104" t="s">
        <v>752</v>
      </c>
      <c r="CP87" s="104" t="s">
        <v>752</v>
      </c>
      <c r="CQ87" s="104" t="s">
        <v>752</v>
      </c>
      <c r="CR87" s="104" t="s">
        <v>752</v>
      </c>
      <c r="CS87" s="104" t="s">
        <v>752</v>
      </c>
      <c r="CT87" s="104" t="s">
        <v>752</v>
      </c>
      <c r="CU87" s="104" t="s">
        <v>752</v>
      </c>
      <c r="CV87" s="104" t="s">
        <v>752</v>
      </c>
      <c r="CW87" s="104" t="s">
        <v>752</v>
      </c>
      <c r="CX87" s="104" t="s">
        <v>752</v>
      </c>
      <c r="CY87" s="104" t="s">
        <v>752</v>
      </c>
      <c r="CZ87" s="104" t="s">
        <v>752</v>
      </c>
      <c r="DA87" s="104" t="s">
        <v>752</v>
      </c>
      <c r="DB87" s="104" t="s">
        <v>752</v>
      </c>
      <c r="DC87" s="104" t="s">
        <v>752</v>
      </c>
      <c r="DD87" s="104" t="s">
        <v>752</v>
      </c>
      <c r="DE87" s="104" t="s">
        <v>752</v>
      </c>
      <c r="DF87" s="104" t="s">
        <v>752</v>
      </c>
      <c r="DG87" s="104" t="s">
        <v>752</v>
      </c>
      <c r="DH87" s="104" t="s">
        <v>752</v>
      </c>
      <c r="DI87" s="104" t="s">
        <v>752</v>
      </c>
      <c r="DJ87" s="104" t="s">
        <v>752</v>
      </c>
      <c r="DK87" s="104" t="s">
        <v>752</v>
      </c>
      <c r="DL87" s="104" t="s">
        <v>752</v>
      </c>
      <c r="DM87" s="104" t="s">
        <v>752</v>
      </c>
      <c r="DN87" s="104" t="s">
        <v>752</v>
      </c>
      <c r="DO87" s="104" t="s">
        <v>752</v>
      </c>
      <c r="DP87" s="104" t="s">
        <v>752</v>
      </c>
      <c r="DQ87" s="104" t="s">
        <v>752</v>
      </c>
      <c r="DR87" s="104" t="s">
        <v>752</v>
      </c>
      <c r="DS87" s="104" t="s">
        <v>752</v>
      </c>
      <c r="DT87" s="104" t="s">
        <v>752</v>
      </c>
      <c r="DU87" s="104" t="s">
        <v>752</v>
      </c>
      <c r="DV87" s="104" t="s">
        <v>752</v>
      </c>
      <c r="DW87" s="104" t="s">
        <v>752</v>
      </c>
      <c r="DX87" s="104" t="s">
        <v>752</v>
      </c>
      <c r="DY87" s="104" t="s">
        <v>752</v>
      </c>
      <c r="DZ87" s="104" t="s">
        <v>752</v>
      </c>
      <c r="EA87" s="104" t="s">
        <v>752</v>
      </c>
      <c r="EB87" s="104" t="s">
        <v>752</v>
      </c>
      <c r="EC87" s="104" t="s">
        <v>752</v>
      </c>
      <c r="ED87" s="104" t="s">
        <v>752</v>
      </c>
      <c r="EE87" s="104" t="s">
        <v>752</v>
      </c>
      <c r="EF87" s="104" t="s">
        <v>752</v>
      </c>
      <c r="EG87" s="104" t="s">
        <v>752</v>
      </c>
      <c r="EH87" s="104" t="s">
        <v>752</v>
      </c>
      <c r="EI87" s="104" t="s">
        <v>752</v>
      </c>
      <c r="EJ87" s="104" t="s">
        <v>752</v>
      </c>
      <c r="EK87" s="104" t="s">
        <v>752</v>
      </c>
      <c r="EL87" s="104" t="s">
        <v>752</v>
      </c>
      <c r="EM87" s="104" t="s">
        <v>752</v>
      </c>
      <c r="EN87" s="104" t="s">
        <v>752</v>
      </c>
      <c r="EO87" s="104" t="s">
        <v>752</v>
      </c>
      <c r="EP87" s="104" t="s">
        <v>752</v>
      </c>
      <c r="EQ87" s="104" t="s">
        <v>752</v>
      </c>
      <c r="ER87" s="104" t="s">
        <v>752</v>
      </c>
      <c r="ES87" s="104" t="s">
        <v>752</v>
      </c>
      <c r="ET87" s="104" t="s">
        <v>752</v>
      </c>
      <c r="EU87" s="104" t="s">
        <v>752</v>
      </c>
      <c r="EV87" s="104" t="s">
        <v>752</v>
      </c>
      <c r="EW87" s="104" t="s">
        <v>752</v>
      </c>
      <c r="EX87" s="104" t="s">
        <v>752</v>
      </c>
      <c r="EY87" s="104" t="s">
        <v>752</v>
      </c>
      <c r="EZ87" s="104" t="s">
        <v>752</v>
      </c>
      <c r="FA87" s="104" t="s">
        <v>752</v>
      </c>
      <c r="FB87" s="104" t="s">
        <v>752</v>
      </c>
      <c r="FC87" s="104" t="s">
        <v>752</v>
      </c>
      <c r="FD87" s="104" t="s">
        <v>752</v>
      </c>
      <c r="FE87" s="104" t="s">
        <v>752</v>
      </c>
      <c r="FF87" s="104" t="s">
        <v>752</v>
      </c>
      <c r="FG87" s="104" t="s">
        <v>752</v>
      </c>
      <c r="FH87" s="104" t="s">
        <v>752</v>
      </c>
      <c r="FI87" s="104" t="s">
        <v>752</v>
      </c>
      <c r="FJ87" s="104" t="s">
        <v>752</v>
      </c>
      <c r="FK87" s="104" t="s">
        <v>752</v>
      </c>
      <c r="FL87" s="104" t="s">
        <v>752</v>
      </c>
      <c r="FM87" s="104" t="s">
        <v>752</v>
      </c>
      <c r="FN87" s="104" t="s">
        <v>752</v>
      </c>
      <c r="FO87" s="104" t="s">
        <v>752</v>
      </c>
      <c r="FP87" s="104" t="s">
        <v>752</v>
      </c>
      <c r="FQ87" s="104" t="s">
        <v>752</v>
      </c>
      <c r="FR87" s="104" t="s">
        <v>752</v>
      </c>
      <c r="FS87" s="104" t="s">
        <v>752</v>
      </c>
      <c r="FT87" s="104" t="s">
        <v>752</v>
      </c>
      <c r="FU87" s="104" t="s">
        <v>752</v>
      </c>
      <c r="FV87" s="104" t="s">
        <v>752</v>
      </c>
      <c r="FW87" s="104" t="s">
        <v>752</v>
      </c>
      <c r="FX87" s="104" t="s">
        <v>752</v>
      </c>
      <c r="FY87" s="104" t="s">
        <v>752</v>
      </c>
      <c r="FZ87" s="104" t="s">
        <v>752</v>
      </c>
      <c r="GA87" s="104" t="s">
        <v>752</v>
      </c>
      <c r="GB87" s="104" t="s">
        <v>752</v>
      </c>
      <c r="GC87" s="104" t="s">
        <v>752</v>
      </c>
      <c r="GD87" s="104" t="s">
        <v>752</v>
      </c>
      <c r="GE87" s="104" t="s">
        <v>752</v>
      </c>
      <c r="GF87" s="104" t="s">
        <v>752</v>
      </c>
      <c r="GG87" s="104" t="s">
        <v>752</v>
      </c>
      <c r="GH87" s="104" t="s">
        <v>752</v>
      </c>
      <c r="GI87" s="104" t="s">
        <v>752</v>
      </c>
      <c r="GJ87" s="104" t="s">
        <v>752</v>
      </c>
      <c r="GK87" s="104" t="s">
        <v>752</v>
      </c>
      <c r="GL87" s="104" t="s">
        <v>752</v>
      </c>
      <c r="GM87" s="104" t="s">
        <v>752</v>
      </c>
      <c r="GN87" s="104" t="s">
        <v>752</v>
      </c>
      <c r="GO87" s="104" t="s">
        <v>752</v>
      </c>
      <c r="GP87" s="104" t="s">
        <v>752</v>
      </c>
      <c r="GQ87" s="104" t="s">
        <v>752</v>
      </c>
      <c r="GR87" s="104" t="s">
        <v>752</v>
      </c>
      <c r="GS87" s="104" t="s">
        <v>752</v>
      </c>
      <c r="GT87" s="104" t="s">
        <v>752</v>
      </c>
      <c r="GU87" s="104" t="s">
        <v>752</v>
      </c>
      <c r="GV87" s="104" t="s">
        <v>752</v>
      </c>
      <c r="GW87" s="104" t="s">
        <v>752</v>
      </c>
      <c r="GX87" s="104" t="s">
        <v>752</v>
      </c>
      <c r="GY87" s="104" t="s">
        <v>752</v>
      </c>
      <c r="GZ87" s="104" t="s">
        <v>752</v>
      </c>
      <c r="HA87" s="104" t="s">
        <v>752</v>
      </c>
      <c r="HB87" s="104" t="s">
        <v>752</v>
      </c>
      <c r="HC87" s="104" t="s">
        <v>752</v>
      </c>
      <c r="HD87" s="104" t="s">
        <v>752</v>
      </c>
      <c r="HE87" s="104" t="s">
        <v>752</v>
      </c>
      <c r="HF87" s="104" t="s">
        <v>752</v>
      </c>
      <c r="HG87" s="104" t="s">
        <v>752</v>
      </c>
      <c r="HH87" s="104" t="s">
        <v>752</v>
      </c>
      <c r="HI87" s="104" t="s">
        <v>752</v>
      </c>
      <c r="HJ87" s="104" t="s">
        <v>752</v>
      </c>
      <c r="HK87" s="104" t="s">
        <v>752</v>
      </c>
      <c r="HL87" s="104" t="s">
        <v>752</v>
      </c>
      <c r="HM87" s="104" t="s">
        <v>752</v>
      </c>
    </row>
    <row r="88" spans="1:221" x14ac:dyDescent="0.35">
      <c r="A88" s="269" t="s">
        <v>264</v>
      </c>
      <c r="B88" s="269" t="s">
        <v>2975</v>
      </c>
      <c r="C88" s="269" t="s">
        <v>1279</v>
      </c>
      <c r="D88" s="269" t="s">
        <v>263</v>
      </c>
      <c r="E88" s="269" t="s">
        <v>6443</v>
      </c>
      <c r="F88" s="269" t="s">
        <v>4377</v>
      </c>
      <c r="G88" s="269" t="s">
        <v>2323</v>
      </c>
      <c r="L88" s="104"/>
      <c r="M88" s="104"/>
      <c r="N88" s="104"/>
      <c r="O88" s="104"/>
      <c r="P88" s="104"/>
      <c r="Q88" s="104"/>
      <c r="R88" s="104"/>
      <c r="S88" s="104"/>
      <c r="T88" s="104"/>
      <c r="U88" s="104"/>
      <c r="V88" s="104"/>
      <c r="W88" s="104"/>
      <c r="X88" s="104"/>
      <c r="Y88" s="104"/>
      <c r="Z88" s="104"/>
      <c r="AA88" s="104"/>
      <c r="AB88" s="104"/>
      <c r="AC88" s="104"/>
      <c r="AD88" s="104"/>
      <c r="AE88" s="104"/>
      <c r="AF88" s="104"/>
      <c r="AG88" s="104"/>
      <c r="AH88" s="104"/>
      <c r="AI88" s="104"/>
      <c r="AJ88" s="104"/>
      <c r="AK88" s="104"/>
      <c r="AL88" s="104"/>
      <c r="AM88" s="104"/>
      <c r="AN88" s="104"/>
      <c r="AO88" s="104"/>
      <c r="AP88" s="104"/>
      <c r="AQ88" s="104"/>
      <c r="AR88" s="104"/>
      <c r="AS88" s="104"/>
      <c r="AT88" s="104"/>
      <c r="AU88" s="104"/>
      <c r="AV88" s="104"/>
      <c r="AW88" s="104"/>
      <c r="AX88" s="104"/>
      <c r="AY88" s="104"/>
      <c r="AZ88" s="104"/>
      <c r="BA88" s="104"/>
      <c r="BB88" s="104"/>
      <c r="BC88" s="104"/>
      <c r="BD88" s="104"/>
      <c r="BE88" s="104"/>
      <c r="BF88" s="104"/>
      <c r="BG88" s="104"/>
      <c r="BH88" s="104"/>
      <c r="BI88" s="104"/>
      <c r="BJ88" s="104"/>
      <c r="BK88" s="104"/>
      <c r="BL88" s="104"/>
      <c r="BM88" s="104"/>
      <c r="BN88" s="104"/>
      <c r="BO88" s="104"/>
      <c r="BP88" s="104"/>
      <c r="BQ88" s="104"/>
      <c r="BR88" s="104"/>
      <c r="BS88" s="104"/>
      <c r="BT88" s="104"/>
      <c r="BU88" s="104"/>
      <c r="BV88" s="104"/>
      <c r="BW88" s="104"/>
      <c r="BX88" s="104"/>
      <c r="BY88" s="104"/>
      <c r="BZ88" s="104"/>
      <c r="CA88" s="104"/>
      <c r="CB88" s="104"/>
      <c r="CC88" s="104"/>
      <c r="CD88" s="104"/>
      <c r="CE88" s="104"/>
      <c r="CF88" s="104"/>
      <c r="CG88" s="104"/>
      <c r="CH88" s="104"/>
      <c r="CI88" s="104"/>
      <c r="CJ88" s="104"/>
      <c r="CK88" s="104"/>
      <c r="CL88" s="104"/>
      <c r="CM88" s="104"/>
      <c r="CN88" s="104"/>
      <c r="CO88" s="104"/>
      <c r="CP88" s="104"/>
      <c r="CQ88" s="104"/>
      <c r="CR88" s="104"/>
      <c r="CS88" s="104"/>
      <c r="CT88" s="104"/>
      <c r="CU88" s="104"/>
      <c r="CV88" s="104"/>
      <c r="CW88" s="104"/>
      <c r="CX88" s="104"/>
      <c r="CY88" s="104"/>
      <c r="CZ88" s="104"/>
      <c r="DA88" s="104"/>
      <c r="DB88" s="104"/>
      <c r="DC88" s="104"/>
      <c r="DD88" s="104"/>
      <c r="DE88" s="104"/>
      <c r="DF88" s="104"/>
      <c r="DG88" s="104"/>
      <c r="DH88" s="104"/>
      <c r="DI88" s="104"/>
      <c r="DJ88" s="104"/>
      <c r="DK88" s="104"/>
      <c r="DL88" s="104"/>
      <c r="DM88" s="104"/>
      <c r="DN88" s="104"/>
      <c r="DO88" s="104"/>
      <c r="DP88" s="104"/>
      <c r="DQ88" s="104"/>
      <c r="DR88" s="104"/>
      <c r="DS88" s="104"/>
      <c r="DT88" s="104"/>
      <c r="DU88" s="104"/>
      <c r="DV88" s="104"/>
      <c r="DW88" s="104"/>
      <c r="DX88" s="104"/>
      <c r="DY88" s="104"/>
      <c r="DZ88" s="104"/>
      <c r="EA88" s="104"/>
      <c r="EB88" s="104"/>
      <c r="EC88" s="104"/>
      <c r="ED88" s="104"/>
      <c r="EE88" s="104"/>
      <c r="EF88" s="104"/>
      <c r="EG88" s="104"/>
      <c r="EH88" s="104"/>
      <c r="EI88" s="104"/>
      <c r="EJ88" s="104"/>
      <c r="EK88" s="104"/>
      <c r="EL88" s="104"/>
      <c r="EM88" s="104"/>
      <c r="EN88" s="104"/>
      <c r="EO88" s="104"/>
      <c r="EP88" s="104"/>
      <c r="EQ88" s="104"/>
      <c r="ER88" s="104"/>
      <c r="ES88" s="104"/>
      <c r="ET88" s="104"/>
      <c r="EU88" s="104"/>
      <c r="EV88" s="104"/>
      <c r="EW88" s="104"/>
      <c r="EX88" s="104"/>
      <c r="EY88" s="104"/>
      <c r="EZ88" s="104"/>
      <c r="FA88" s="104"/>
      <c r="FB88" s="104"/>
      <c r="FC88" s="104"/>
      <c r="FD88" s="104"/>
      <c r="FE88" s="104"/>
      <c r="FF88" s="104"/>
      <c r="FG88" s="104"/>
      <c r="FH88" s="104"/>
      <c r="FI88" s="104"/>
      <c r="FJ88" s="104"/>
      <c r="FK88" s="104"/>
      <c r="FL88" s="104"/>
      <c r="FM88" s="104"/>
      <c r="FN88" s="104"/>
      <c r="FO88" s="104"/>
      <c r="FP88" s="104"/>
      <c r="FQ88" s="104"/>
      <c r="FR88" s="104"/>
      <c r="FS88" s="104"/>
      <c r="FT88" s="104"/>
      <c r="FU88" s="104"/>
      <c r="FV88" s="104"/>
      <c r="FW88" s="104"/>
      <c r="FX88" s="104"/>
      <c r="FY88" s="104"/>
      <c r="FZ88" s="104"/>
      <c r="GA88" s="104"/>
      <c r="GB88" s="104"/>
      <c r="GC88" s="104"/>
      <c r="GD88" s="104"/>
      <c r="GE88" s="104"/>
      <c r="GF88" s="104"/>
      <c r="GG88" s="104"/>
      <c r="GH88" s="104"/>
      <c r="GI88" s="104"/>
      <c r="GJ88" s="104"/>
      <c r="GK88" s="104"/>
      <c r="GL88" s="104"/>
      <c r="GM88" s="104"/>
      <c r="GN88" s="104"/>
      <c r="GO88" s="104"/>
      <c r="GP88" s="104"/>
      <c r="GQ88" s="104"/>
      <c r="GR88" s="104"/>
      <c r="GS88" s="104"/>
      <c r="GT88" s="104"/>
      <c r="GU88" s="104"/>
      <c r="GV88" s="104"/>
      <c r="GW88" s="104"/>
      <c r="GX88" s="104"/>
      <c r="GY88" s="104"/>
      <c r="GZ88" s="104"/>
      <c r="HA88" s="104"/>
      <c r="HB88" s="104"/>
      <c r="HC88" s="104"/>
      <c r="HD88" s="104"/>
      <c r="HE88" s="104"/>
      <c r="HF88" s="104"/>
      <c r="HG88" s="104"/>
      <c r="HH88" s="104"/>
      <c r="HI88" s="104"/>
      <c r="HJ88" s="104"/>
      <c r="HK88" s="104"/>
      <c r="HL88" s="104"/>
      <c r="HM88" s="104"/>
    </row>
    <row r="89" spans="1:221" x14ac:dyDescent="0.35">
      <c r="A89" s="70" t="s">
        <v>278</v>
      </c>
      <c r="B89" s="70" t="s">
        <v>1244</v>
      </c>
      <c r="C89" s="70" t="s">
        <v>806</v>
      </c>
      <c r="D89" s="70" t="s">
        <v>277</v>
      </c>
      <c r="E89" s="70" t="s">
        <v>6443</v>
      </c>
      <c r="F89" s="70" t="s">
        <v>784</v>
      </c>
      <c r="G89" s="70" t="s">
        <v>784</v>
      </c>
      <c r="L89" s="104"/>
      <c r="M89" s="104"/>
      <c r="N89" s="104"/>
      <c r="O89" s="104"/>
      <c r="P89" s="104"/>
      <c r="Q89" s="104"/>
      <c r="R89" s="104"/>
      <c r="S89" s="104"/>
      <c r="T89" s="104"/>
      <c r="U89" s="104"/>
      <c r="V89" s="104"/>
      <c r="W89" s="104"/>
      <c r="X89" s="104"/>
      <c r="Y89" s="104"/>
      <c r="Z89" s="104"/>
      <c r="AA89" s="104"/>
      <c r="AB89" s="104"/>
      <c r="AC89" s="104"/>
      <c r="AD89" s="104"/>
      <c r="AE89" s="104"/>
      <c r="AF89" s="104"/>
      <c r="AG89" s="104"/>
      <c r="AH89" s="104"/>
      <c r="AI89" s="104"/>
      <c r="AJ89" s="104"/>
      <c r="AK89" s="104"/>
      <c r="AL89" s="104"/>
      <c r="AM89" s="104"/>
      <c r="AN89" s="104"/>
      <c r="AO89" s="104"/>
      <c r="AP89" s="104"/>
      <c r="AQ89" s="104"/>
      <c r="AR89" s="104"/>
      <c r="AS89" s="104"/>
      <c r="AT89" s="104"/>
      <c r="AU89" s="104"/>
      <c r="AV89" s="104"/>
      <c r="AW89" s="104"/>
      <c r="AX89" s="104"/>
      <c r="AY89" s="104"/>
      <c r="AZ89" s="104"/>
      <c r="BA89" s="104"/>
      <c r="BB89" s="104"/>
      <c r="BC89" s="104"/>
      <c r="BD89" s="104"/>
      <c r="BE89" s="104"/>
      <c r="BF89" s="104"/>
      <c r="BG89" s="104"/>
      <c r="BH89" s="104"/>
      <c r="BI89" s="104"/>
      <c r="BJ89" s="104"/>
      <c r="BK89" s="104"/>
      <c r="BL89" s="104"/>
      <c r="BM89" s="104"/>
      <c r="BN89" s="104"/>
      <c r="BO89" s="104"/>
      <c r="BP89" s="104"/>
      <c r="BQ89" s="104"/>
      <c r="BR89" s="104"/>
      <c r="BS89" s="104"/>
      <c r="BT89" s="104"/>
      <c r="BU89" s="104"/>
      <c r="BV89" s="104"/>
      <c r="BW89" s="104"/>
      <c r="BX89" s="104"/>
      <c r="BY89" s="104"/>
      <c r="BZ89" s="104"/>
      <c r="CA89" s="104"/>
      <c r="CB89" s="104"/>
      <c r="CC89" s="104"/>
      <c r="CD89" s="104"/>
      <c r="CE89" s="104"/>
      <c r="CF89" s="104"/>
      <c r="CG89" s="104"/>
      <c r="CH89" s="104"/>
      <c r="CI89" s="104"/>
      <c r="CJ89" s="104"/>
      <c r="CK89" s="104"/>
      <c r="CL89" s="104"/>
      <c r="CM89" s="104"/>
      <c r="CN89" s="104"/>
      <c r="CO89" s="104"/>
      <c r="CP89" s="104"/>
      <c r="CQ89" s="104"/>
      <c r="CR89" s="104"/>
      <c r="CS89" s="104"/>
      <c r="CT89" s="104"/>
      <c r="CU89" s="104"/>
      <c r="CV89" s="104"/>
      <c r="CW89" s="104"/>
      <c r="CX89" s="104"/>
      <c r="CY89" s="104"/>
      <c r="CZ89" s="104"/>
      <c r="DA89" s="104"/>
      <c r="DB89" s="104"/>
      <c r="DC89" s="104"/>
      <c r="DD89" s="104"/>
      <c r="DE89" s="104"/>
      <c r="DF89" s="104"/>
      <c r="DG89" s="104"/>
      <c r="DH89" s="104"/>
      <c r="DI89" s="104"/>
      <c r="DJ89" s="104"/>
      <c r="DK89" s="104"/>
      <c r="DL89" s="104"/>
      <c r="DM89" s="104"/>
      <c r="DN89" s="104"/>
      <c r="DO89" s="104"/>
      <c r="DP89" s="104"/>
      <c r="DQ89" s="104"/>
      <c r="DR89" s="104"/>
      <c r="DS89" s="104"/>
      <c r="DT89" s="104"/>
      <c r="DU89" s="104"/>
      <c r="DV89" s="104"/>
      <c r="DW89" s="104"/>
      <c r="DX89" s="104"/>
      <c r="DY89" s="104"/>
      <c r="DZ89" s="104"/>
      <c r="EA89" s="104"/>
      <c r="EB89" s="104"/>
      <c r="EC89" s="104"/>
      <c r="ED89" s="104"/>
      <c r="EE89" s="104"/>
      <c r="EF89" s="104"/>
      <c r="EG89" s="104"/>
      <c r="EH89" s="104"/>
      <c r="EI89" s="104"/>
      <c r="EJ89" s="104"/>
      <c r="EK89" s="104"/>
      <c r="EL89" s="104"/>
      <c r="EM89" s="104"/>
      <c r="EN89" s="104"/>
      <c r="EO89" s="104"/>
      <c r="EP89" s="104"/>
      <c r="EQ89" s="104"/>
      <c r="ER89" s="104"/>
      <c r="ES89" s="104"/>
      <c r="ET89" s="104"/>
      <c r="EU89" s="104"/>
      <c r="EV89" s="104"/>
      <c r="EW89" s="104"/>
      <c r="EX89" s="104"/>
      <c r="EY89" s="104"/>
      <c r="EZ89" s="104"/>
      <c r="FA89" s="104"/>
      <c r="FB89" s="104"/>
      <c r="FC89" s="104"/>
      <c r="FD89" s="104"/>
      <c r="FE89" s="104"/>
      <c r="FF89" s="104"/>
      <c r="FG89" s="104"/>
      <c r="FH89" s="104"/>
      <c r="FI89" s="104"/>
      <c r="FJ89" s="104"/>
      <c r="FK89" s="104"/>
      <c r="FL89" s="104"/>
      <c r="FM89" s="104"/>
      <c r="FN89" s="104"/>
      <c r="FO89" s="104"/>
      <c r="FP89" s="104"/>
      <c r="FQ89" s="104"/>
      <c r="FR89" s="104"/>
      <c r="FS89" s="104"/>
      <c r="FT89" s="104"/>
      <c r="FU89" s="104"/>
      <c r="FV89" s="104"/>
      <c r="FW89" s="104"/>
      <c r="FX89" s="104"/>
      <c r="FY89" s="104"/>
      <c r="FZ89" s="104"/>
      <c r="GA89" s="104"/>
      <c r="GB89" s="104"/>
      <c r="GC89" s="104"/>
      <c r="GD89" s="104"/>
      <c r="GE89" s="104"/>
      <c r="GF89" s="104"/>
      <c r="GG89" s="104"/>
      <c r="GH89" s="104"/>
      <c r="GI89" s="104"/>
      <c r="GJ89" s="104"/>
      <c r="GK89" s="104"/>
      <c r="GL89" s="104"/>
      <c r="GM89" s="104"/>
      <c r="GN89" s="104"/>
      <c r="GO89" s="104"/>
      <c r="GP89" s="104"/>
      <c r="GQ89" s="104"/>
      <c r="GR89" s="104"/>
      <c r="GS89" s="104"/>
      <c r="GT89" s="104"/>
      <c r="GU89" s="104"/>
      <c r="GV89" s="104"/>
      <c r="GW89" s="104"/>
      <c r="GX89" s="104"/>
      <c r="GY89" s="104"/>
      <c r="GZ89" s="104"/>
      <c r="HA89" s="104"/>
      <c r="HB89" s="104"/>
      <c r="HC89" s="104"/>
      <c r="HD89" s="104"/>
      <c r="HE89" s="104"/>
      <c r="HF89" s="104"/>
      <c r="HG89" s="104"/>
      <c r="HH89" s="104"/>
      <c r="HI89" s="104"/>
      <c r="HJ89" s="104"/>
      <c r="HK89" s="104"/>
      <c r="HL89" s="104"/>
      <c r="HM89" s="104"/>
    </row>
    <row r="90" spans="1:221" x14ac:dyDescent="0.35">
      <c r="A90" s="70" t="s">
        <v>294</v>
      </c>
      <c r="B90" s="70" t="s">
        <v>2976</v>
      </c>
      <c r="C90" s="70" t="s">
        <v>723</v>
      </c>
      <c r="D90" s="70" t="s">
        <v>293</v>
      </c>
      <c r="E90" s="70" t="s">
        <v>6443</v>
      </c>
      <c r="F90" s="70" t="s">
        <v>828</v>
      </c>
      <c r="G90" s="70" t="s">
        <v>828</v>
      </c>
      <c r="L90" s="104"/>
      <c r="M90" s="104"/>
      <c r="N90" s="104"/>
      <c r="O90" s="104"/>
      <c r="P90" s="104"/>
      <c r="Q90" s="104"/>
      <c r="R90" s="104"/>
      <c r="S90" s="104"/>
      <c r="T90" s="104"/>
      <c r="U90" s="104"/>
      <c r="V90" s="104"/>
      <c r="W90" s="104"/>
      <c r="X90" s="104"/>
      <c r="Y90" s="104"/>
      <c r="Z90" s="104"/>
      <c r="AA90" s="104"/>
      <c r="AB90" s="104"/>
      <c r="AC90" s="104"/>
      <c r="AD90" s="104"/>
      <c r="AE90" s="104"/>
      <c r="AF90" s="104"/>
      <c r="AG90" s="104"/>
      <c r="AH90" s="104"/>
      <c r="AI90" s="104"/>
      <c r="AJ90" s="104"/>
      <c r="AK90" s="104"/>
      <c r="AL90" s="104"/>
      <c r="AM90" s="104"/>
      <c r="AN90" s="104"/>
      <c r="AO90" s="104"/>
      <c r="AP90" s="104"/>
      <c r="AQ90" s="104"/>
      <c r="AR90" s="104"/>
      <c r="AS90" s="104"/>
      <c r="AT90" s="104"/>
      <c r="AU90" s="104"/>
      <c r="AV90" s="104"/>
      <c r="AW90" s="104"/>
      <c r="AX90" s="104"/>
      <c r="AY90" s="104"/>
      <c r="AZ90" s="104"/>
      <c r="BA90" s="104"/>
      <c r="BB90" s="104"/>
      <c r="BC90" s="104"/>
      <c r="BD90" s="104"/>
      <c r="BE90" s="104"/>
      <c r="BF90" s="104"/>
      <c r="BG90" s="104"/>
      <c r="BH90" s="104"/>
      <c r="BI90" s="104"/>
      <c r="BJ90" s="104"/>
      <c r="BK90" s="104"/>
      <c r="BL90" s="104"/>
      <c r="BM90" s="104"/>
      <c r="BN90" s="104"/>
      <c r="BO90" s="104"/>
      <c r="BP90" s="104"/>
      <c r="BQ90" s="104"/>
      <c r="BR90" s="104"/>
      <c r="BS90" s="104"/>
      <c r="BT90" s="104"/>
      <c r="BU90" s="104"/>
      <c r="BV90" s="104"/>
      <c r="BW90" s="104"/>
      <c r="BX90" s="104"/>
      <c r="BY90" s="104"/>
      <c r="BZ90" s="104"/>
      <c r="CA90" s="104"/>
      <c r="CB90" s="104"/>
      <c r="CC90" s="104"/>
      <c r="CD90" s="104"/>
      <c r="CE90" s="104"/>
      <c r="CF90" s="104"/>
      <c r="CG90" s="104"/>
      <c r="CH90" s="104"/>
      <c r="CI90" s="104"/>
      <c r="CJ90" s="104"/>
      <c r="CK90" s="104"/>
      <c r="CL90" s="104"/>
      <c r="CM90" s="104"/>
      <c r="CN90" s="104"/>
      <c r="CO90" s="104"/>
      <c r="CP90" s="104"/>
      <c r="CQ90" s="104"/>
      <c r="CR90" s="104"/>
      <c r="CS90" s="104"/>
      <c r="CT90" s="104"/>
      <c r="CU90" s="104"/>
      <c r="CV90" s="104"/>
      <c r="CW90" s="104"/>
      <c r="CX90" s="104"/>
      <c r="CY90" s="104"/>
      <c r="CZ90" s="104"/>
      <c r="DA90" s="104"/>
      <c r="DB90" s="104"/>
      <c r="DC90" s="104"/>
      <c r="DD90" s="104"/>
      <c r="DE90" s="104"/>
      <c r="DF90" s="104"/>
      <c r="DG90" s="104"/>
      <c r="DH90" s="104"/>
      <c r="DI90" s="104"/>
      <c r="DJ90" s="104"/>
      <c r="DK90" s="104"/>
      <c r="DL90" s="104"/>
      <c r="DM90" s="104"/>
      <c r="DN90" s="104"/>
      <c r="DO90" s="104"/>
      <c r="DP90" s="104"/>
      <c r="DQ90" s="104"/>
      <c r="DR90" s="104"/>
      <c r="DS90" s="104"/>
      <c r="DT90" s="104"/>
      <c r="DU90" s="104"/>
      <c r="DV90" s="104"/>
      <c r="DW90" s="104"/>
      <c r="DX90" s="104"/>
      <c r="DY90" s="104"/>
      <c r="DZ90" s="104"/>
      <c r="EA90" s="104"/>
      <c r="EB90" s="104"/>
      <c r="EC90" s="104"/>
      <c r="ED90" s="104"/>
      <c r="EE90" s="104"/>
      <c r="EF90" s="104"/>
      <c r="EG90" s="104"/>
      <c r="EH90" s="104"/>
      <c r="EI90" s="104"/>
      <c r="EJ90" s="104"/>
      <c r="EK90" s="104"/>
      <c r="EL90" s="104"/>
      <c r="EM90" s="104"/>
      <c r="EN90" s="104"/>
      <c r="EO90" s="104"/>
      <c r="EP90" s="104"/>
      <c r="EQ90" s="104"/>
      <c r="ER90" s="104"/>
      <c r="ES90" s="104"/>
      <c r="ET90" s="104"/>
      <c r="EU90" s="104"/>
      <c r="EV90" s="104"/>
      <c r="EW90" s="104"/>
      <c r="EX90" s="104"/>
      <c r="EY90" s="104"/>
      <c r="EZ90" s="104"/>
      <c r="FA90" s="104"/>
      <c r="FB90" s="104"/>
      <c r="FC90" s="104"/>
      <c r="FD90" s="104"/>
      <c r="FE90" s="104"/>
      <c r="FF90" s="104"/>
      <c r="FG90" s="104"/>
      <c r="FH90" s="104"/>
      <c r="FI90" s="104"/>
      <c r="FJ90" s="104"/>
      <c r="FK90" s="104"/>
      <c r="FL90" s="104"/>
      <c r="FM90" s="104"/>
      <c r="FN90" s="104"/>
      <c r="FO90" s="104"/>
      <c r="FP90" s="104"/>
      <c r="FQ90" s="104"/>
      <c r="FR90" s="104"/>
      <c r="FS90" s="104"/>
      <c r="FT90" s="104"/>
      <c r="FU90" s="104"/>
      <c r="FV90" s="104"/>
      <c r="FW90" s="104"/>
      <c r="FX90" s="104"/>
      <c r="FY90" s="104"/>
      <c r="FZ90" s="104"/>
      <c r="GA90" s="104"/>
      <c r="GB90" s="104"/>
      <c r="GC90" s="104"/>
      <c r="GD90" s="104"/>
      <c r="GE90" s="104"/>
      <c r="GF90" s="104"/>
      <c r="GG90" s="104"/>
      <c r="GH90" s="104"/>
      <c r="GI90" s="104"/>
      <c r="GJ90" s="104"/>
      <c r="GK90" s="104"/>
      <c r="GL90" s="104"/>
      <c r="GM90" s="104"/>
      <c r="GN90" s="104"/>
      <c r="GO90" s="104"/>
      <c r="GP90" s="104"/>
      <c r="GQ90" s="104"/>
      <c r="GR90" s="104"/>
      <c r="GS90" s="104"/>
      <c r="GT90" s="104"/>
      <c r="GU90" s="104"/>
      <c r="GV90" s="104"/>
      <c r="GW90" s="104"/>
      <c r="GX90" s="104"/>
      <c r="GY90" s="104"/>
      <c r="GZ90" s="104"/>
      <c r="HA90" s="104"/>
      <c r="HB90" s="104"/>
      <c r="HC90" s="104"/>
      <c r="HD90" s="104"/>
      <c r="HE90" s="104"/>
      <c r="HF90" s="104"/>
      <c r="HG90" s="104"/>
      <c r="HH90" s="104"/>
      <c r="HI90" s="104"/>
      <c r="HJ90" s="104"/>
      <c r="HK90" s="104"/>
      <c r="HL90" s="104"/>
      <c r="HM90" s="104"/>
    </row>
    <row r="91" spans="1:221" x14ac:dyDescent="0.35">
      <c r="A91" s="269" t="s">
        <v>294</v>
      </c>
      <c r="B91" s="269" t="s">
        <v>4355</v>
      </c>
      <c r="C91" s="269" t="s">
        <v>4358</v>
      </c>
      <c r="D91" s="269" t="s">
        <v>293</v>
      </c>
      <c r="E91" s="269" t="s">
        <v>6443</v>
      </c>
      <c r="F91" s="269" t="s">
        <v>4377</v>
      </c>
      <c r="G91" s="269" t="s">
        <v>5480</v>
      </c>
      <c r="L91" s="104"/>
      <c r="M91" s="104"/>
      <c r="N91" s="104"/>
      <c r="O91" s="104"/>
      <c r="P91" s="104"/>
      <c r="Q91" s="104"/>
      <c r="R91" s="104"/>
      <c r="S91" s="104"/>
      <c r="T91" s="104"/>
      <c r="U91" s="104"/>
      <c r="V91" s="104"/>
      <c r="W91" s="104"/>
      <c r="X91" s="104"/>
      <c r="Y91" s="104"/>
      <c r="Z91" s="104"/>
      <c r="AA91" s="104"/>
      <c r="AB91" s="104"/>
      <c r="AC91" s="104"/>
      <c r="AD91" s="104"/>
      <c r="AE91" s="104"/>
      <c r="AF91" s="104"/>
      <c r="AG91" s="104"/>
      <c r="AH91" s="104"/>
      <c r="AI91" s="104"/>
      <c r="AJ91" s="104"/>
      <c r="AK91" s="104"/>
      <c r="AL91" s="104"/>
      <c r="AM91" s="104"/>
      <c r="AN91" s="104"/>
      <c r="AO91" s="104"/>
      <c r="AP91" s="104"/>
      <c r="AQ91" s="104"/>
      <c r="AR91" s="104"/>
      <c r="AS91" s="104"/>
      <c r="AT91" s="104"/>
      <c r="AU91" s="104"/>
      <c r="AV91" s="104"/>
      <c r="AW91" s="104"/>
      <c r="AX91" s="104"/>
      <c r="AY91" s="104"/>
      <c r="AZ91" s="104"/>
      <c r="BA91" s="104"/>
      <c r="BB91" s="104"/>
      <c r="BC91" s="104"/>
      <c r="BD91" s="104"/>
      <c r="BE91" s="104"/>
      <c r="BF91" s="104"/>
      <c r="BG91" s="104"/>
      <c r="BH91" s="104"/>
      <c r="BI91" s="104"/>
      <c r="BJ91" s="104"/>
      <c r="BK91" s="104"/>
      <c r="BL91" s="104"/>
      <c r="BM91" s="104"/>
      <c r="BN91" s="104"/>
      <c r="BO91" s="104"/>
      <c r="BP91" s="104"/>
      <c r="BQ91" s="104"/>
      <c r="BR91" s="104"/>
      <c r="BS91" s="104"/>
      <c r="BT91" s="104"/>
      <c r="BU91" s="104"/>
      <c r="BV91" s="104"/>
      <c r="BW91" s="104"/>
      <c r="BX91" s="104"/>
      <c r="BY91" s="104"/>
      <c r="BZ91" s="104"/>
      <c r="CA91" s="104"/>
      <c r="CB91" s="104"/>
      <c r="CC91" s="104"/>
      <c r="CD91" s="104"/>
      <c r="CE91" s="104"/>
      <c r="CF91" s="104"/>
      <c r="CG91" s="104"/>
      <c r="CH91" s="104"/>
      <c r="CI91" s="104"/>
      <c r="CJ91" s="104"/>
      <c r="CK91" s="104"/>
      <c r="CL91" s="104"/>
      <c r="CM91" s="104"/>
      <c r="CN91" s="104"/>
      <c r="CO91" s="104"/>
      <c r="CP91" s="104"/>
      <c r="CQ91" s="104"/>
      <c r="CR91" s="104"/>
      <c r="CS91" s="104"/>
      <c r="CT91" s="104"/>
      <c r="CU91" s="104"/>
      <c r="CV91" s="104"/>
      <c r="CW91" s="104"/>
      <c r="CX91" s="104"/>
      <c r="CY91" s="104"/>
      <c r="CZ91" s="104"/>
      <c r="DA91" s="104"/>
      <c r="DB91" s="104"/>
      <c r="DC91" s="104"/>
      <c r="DD91" s="104"/>
      <c r="DE91" s="104"/>
      <c r="DF91" s="104"/>
      <c r="DG91" s="104"/>
      <c r="DH91" s="104"/>
      <c r="DI91" s="104"/>
      <c r="DJ91" s="104"/>
      <c r="DK91" s="104"/>
      <c r="DL91" s="104"/>
      <c r="DM91" s="104"/>
      <c r="DN91" s="104"/>
      <c r="DO91" s="104"/>
      <c r="DP91" s="104"/>
      <c r="DQ91" s="104"/>
      <c r="DR91" s="104"/>
      <c r="DS91" s="104"/>
      <c r="DT91" s="104"/>
      <c r="DU91" s="104"/>
      <c r="DV91" s="104"/>
      <c r="DW91" s="104"/>
      <c r="DX91" s="104"/>
      <c r="DY91" s="104"/>
      <c r="DZ91" s="104"/>
      <c r="EA91" s="104"/>
      <c r="EB91" s="104"/>
      <c r="EC91" s="104"/>
      <c r="ED91" s="104"/>
      <c r="EE91" s="104"/>
      <c r="EF91" s="104"/>
      <c r="EG91" s="104"/>
      <c r="EH91" s="104"/>
      <c r="EI91" s="104"/>
      <c r="EJ91" s="104"/>
      <c r="EK91" s="104"/>
      <c r="EL91" s="104"/>
      <c r="EM91" s="104"/>
      <c r="EN91" s="104"/>
      <c r="EO91" s="104"/>
      <c r="EP91" s="104"/>
      <c r="EQ91" s="104"/>
      <c r="ER91" s="104"/>
      <c r="ES91" s="104"/>
      <c r="ET91" s="104"/>
      <c r="EU91" s="104"/>
      <c r="EV91" s="104"/>
      <c r="EW91" s="104"/>
      <c r="EX91" s="104"/>
      <c r="EY91" s="104"/>
      <c r="EZ91" s="104"/>
      <c r="FA91" s="104"/>
      <c r="FB91" s="104"/>
      <c r="FC91" s="104"/>
      <c r="FD91" s="104"/>
      <c r="FE91" s="104"/>
      <c r="FF91" s="104"/>
      <c r="FG91" s="104"/>
      <c r="FH91" s="104"/>
      <c r="FI91" s="104"/>
      <c r="FJ91" s="104"/>
      <c r="FK91" s="104"/>
      <c r="FL91" s="104"/>
      <c r="FM91" s="104"/>
      <c r="FN91" s="104"/>
      <c r="FO91" s="104"/>
      <c r="FP91" s="104"/>
      <c r="FQ91" s="104"/>
      <c r="FR91" s="104"/>
      <c r="FS91" s="104"/>
      <c r="FT91" s="104"/>
      <c r="FU91" s="104"/>
      <c r="FV91" s="104"/>
      <c r="FW91" s="104"/>
      <c r="FX91" s="104"/>
      <c r="FY91" s="104"/>
      <c r="FZ91" s="104"/>
      <c r="GA91" s="104"/>
      <c r="GB91" s="104"/>
      <c r="GC91" s="104"/>
      <c r="GD91" s="104"/>
      <c r="GE91" s="104"/>
      <c r="GF91" s="104"/>
      <c r="GG91" s="104"/>
      <c r="GH91" s="104"/>
      <c r="GI91" s="104"/>
      <c r="GJ91" s="104"/>
      <c r="GK91" s="104"/>
      <c r="GL91" s="104"/>
      <c r="GM91" s="104"/>
      <c r="GN91" s="104"/>
      <c r="GO91" s="104"/>
      <c r="GP91" s="104"/>
      <c r="GQ91" s="104"/>
      <c r="GR91" s="104"/>
      <c r="GS91" s="104"/>
      <c r="GT91" s="104"/>
      <c r="GU91" s="104"/>
      <c r="GV91" s="104"/>
      <c r="GW91" s="104"/>
      <c r="GX91" s="104"/>
      <c r="GY91" s="104"/>
      <c r="GZ91" s="104"/>
      <c r="HA91" s="104"/>
      <c r="HB91" s="104"/>
      <c r="HC91" s="104"/>
      <c r="HD91" s="104"/>
      <c r="HE91" s="104"/>
      <c r="HF91" s="104"/>
      <c r="HG91" s="104"/>
      <c r="HH91" s="104"/>
      <c r="HI91" s="104"/>
      <c r="HJ91" s="104"/>
      <c r="HK91" s="104"/>
      <c r="HL91" s="104"/>
      <c r="HM91" s="104"/>
    </row>
    <row r="92" spans="1:221" x14ac:dyDescent="0.35">
      <c r="A92" s="269" t="s">
        <v>294</v>
      </c>
      <c r="B92" s="269" t="s">
        <v>7788</v>
      </c>
      <c r="C92" s="269" t="s">
        <v>7789</v>
      </c>
      <c r="D92" s="269" t="s">
        <v>293</v>
      </c>
      <c r="E92" s="269" t="s">
        <v>6443</v>
      </c>
      <c r="F92" s="269" t="s">
        <v>4375</v>
      </c>
      <c r="G92" s="269" t="s">
        <v>7783</v>
      </c>
      <c r="L92" s="104" t="s">
        <v>758</v>
      </c>
      <c r="M92" s="104" t="s">
        <v>758</v>
      </c>
      <c r="N92" s="104" t="s">
        <v>758</v>
      </c>
      <c r="O92" s="104" t="s">
        <v>758</v>
      </c>
      <c r="P92" s="104" t="s">
        <v>758</v>
      </c>
      <c r="Q92" s="104" t="s">
        <v>758</v>
      </c>
      <c r="R92" s="104" t="s">
        <v>758</v>
      </c>
      <c r="S92" s="104" t="s">
        <v>758</v>
      </c>
      <c r="T92" s="104" t="s">
        <v>758</v>
      </c>
      <c r="U92" s="104" t="s">
        <v>758</v>
      </c>
      <c r="V92" s="104" t="s">
        <v>758</v>
      </c>
      <c r="W92" s="104" t="s">
        <v>758</v>
      </c>
      <c r="X92" s="104" t="s">
        <v>758</v>
      </c>
      <c r="Y92" s="104" t="s">
        <v>758</v>
      </c>
      <c r="Z92" s="104" t="s">
        <v>758</v>
      </c>
      <c r="AA92" s="104" t="s">
        <v>758</v>
      </c>
      <c r="AB92" s="104" t="s">
        <v>758</v>
      </c>
      <c r="AC92" s="104" t="s">
        <v>758</v>
      </c>
      <c r="AD92" s="104" t="s">
        <v>758</v>
      </c>
      <c r="AE92" s="104" t="s">
        <v>758</v>
      </c>
      <c r="AF92" s="104" t="s">
        <v>758</v>
      </c>
      <c r="AG92" s="104" t="s">
        <v>758</v>
      </c>
      <c r="AH92" s="104" t="s">
        <v>758</v>
      </c>
      <c r="AI92" s="104" t="s">
        <v>758</v>
      </c>
      <c r="AJ92" s="104" t="s">
        <v>758</v>
      </c>
      <c r="AK92" s="104" t="s">
        <v>758</v>
      </c>
      <c r="AL92" s="104" t="s">
        <v>758</v>
      </c>
      <c r="AM92" s="104" t="s">
        <v>758</v>
      </c>
      <c r="AN92" s="104" t="s">
        <v>758</v>
      </c>
      <c r="AO92" s="104" t="s">
        <v>758</v>
      </c>
      <c r="AP92" s="104" t="s">
        <v>758</v>
      </c>
      <c r="AQ92" s="104" t="s">
        <v>758</v>
      </c>
      <c r="AR92" s="104" t="s">
        <v>758</v>
      </c>
      <c r="AS92" s="104" t="s">
        <v>758</v>
      </c>
      <c r="AT92" s="104" t="s">
        <v>758</v>
      </c>
      <c r="AU92" s="104" t="s">
        <v>758</v>
      </c>
      <c r="AV92" s="104" t="s">
        <v>758</v>
      </c>
      <c r="AW92" s="104" t="s">
        <v>758</v>
      </c>
      <c r="AX92" s="104" t="s">
        <v>758</v>
      </c>
      <c r="AY92" s="104" t="s">
        <v>758</v>
      </c>
      <c r="AZ92" s="104" t="s">
        <v>758</v>
      </c>
      <c r="BA92" s="104" t="s">
        <v>758</v>
      </c>
      <c r="BB92" s="104" t="s">
        <v>758</v>
      </c>
      <c r="BC92" s="104" t="s">
        <v>758</v>
      </c>
      <c r="BD92" s="104" t="s">
        <v>758</v>
      </c>
      <c r="BE92" s="104" t="s">
        <v>758</v>
      </c>
      <c r="BF92" s="104" t="s">
        <v>758</v>
      </c>
      <c r="BG92" s="104" t="s">
        <v>758</v>
      </c>
      <c r="BH92" s="104" t="s">
        <v>758</v>
      </c>
      <c r="BI92" s="104" t="s">
        <v>758</v>
      </c>
      <c r="BJ92" s="104" t="s">
        <v>758</v>
      </c>
      <c r="BK92" s="104" t="s">
        <v>758</v>
      </c>
      <c r="BL92" s="104" t="s">
        <v>758</v>
      </c>
      <c r="BM92" s="104" t="s">
        <v>758</v>
      </c>
      <c r="BN92" s="104" t="s">
        <v>758</v>
      </c>
      <c r="BO92" s="104" t="s">
        <v>758</v>
      </c>
      <c r="BP92" s="104" t="s">
        <v>758</v>
      </c>
      <c r="BQ92" s="104" t="s">
        <v>758</v>
      </c>
      <c r="BR92" s="104" t="s">
        <v>758</v>
      </c>
      <c r="BS92" s="104" t="s">
        <v>758</v>
      </c>
      <c r="BT92" s="104" t="s">
        <v>758</v>
      </c>
      <c r="BU92" s="104" t="s">
        <v>758</v>
      </c>
      <c r="BV92" s="104" t="s">
        <v>758</v>
      </c>
      <c r="BW92" s="104" t="s">
        <v>758</v>
      </c>
      <c r="BX92" s="104" t="s">
        <v>758</v>
      </c>
      <c r="BY92" s="104" t="s">
        <v>758</v>
      </c>
      <c r="BZ92" s="104" t="s">
        <v>758</v>
      </c>
      <c r="CA92" s="104" t="s">
        <v>758</v>
      </c>
      <c r="CB92" s="104" t="s">
        <v>758</v>
      </c>
      <c r="CC92" s="104" t="s">
        <v>758</v>
      </c>
      <c r="CD92" s="104" t="s">
        <v>758</v>
      </c>
      <c r="CE92" s="104" t="s">
        <v>758</v>
      </c>
      <c r="CF92" s="104" t="s">
        <v>758</v>
      </c>
      <c r="CG92" s="104" t="s">
        <v>758</v>
      </c>
      <c r="CH92" s="104" t="s">
        <v>758</v>
      </c>
      <c r="CI92" s="104" t="s">
        <v>758</v>
      </c>
      <c r="CJ92" s="104" t="s">
        <v>758</v>
      </c>
      <c r="CK92" s="104" t="s">
        <v>758</v>
      </c>
      <c r="CL92" s="104" t="s">
        <v>758</v>
      </c>
      <c r="CM92" s="104" t="s">
        <v>758</v>
      </c>
      <c r="CN92" s="104" t="s">
        <v>758</v>
      </c>
      <c r="CO92" s="104" t="s">
        <v>758</v>
      </c>
      <c r="CP92" s="104" t="s">
        <v>758</v>
      </c>
      <c r="CQ92" s="104" t="s">
        <v>758</v>
      </c>
      <c r="CR92" s="104" t="s">
        <v>758</v>
      </c>
      <c r="CS92" s="104" t="s">
        <v>758</v>
      </c>
      <c r="CT92" s="104" t="s">
        <v>758</v>
      </c>
      <c r="CU92" s="104" t="s">
        <v>758</v>
      </c>
      <c r="CV92" s="104" t="s">
        <v>758</v>
      </c>
      <c r="CW92" s="104" t="s">
        <v>758</v>
      </c>
      <c r="CX92" s="104" t="s">
        <v>758</v>
      </c>
      <c r="CY92" s="104" t="s">
        <v>758</v>
      </c>
      <c r="CZ92" s="104" t="s">
        <v>758</v>
      </c>
      <c r="DA92" s="104" t="s">
        <v>758</v>
      </c>
      <c r="DB92" s="104" t="s">
        <v>758</v>
      </c>
      <c r="DC92" s="104" t="s">
        <v>758</v>
      </c>
      <c r="DD92" s="104" t="s">
        <v>758</v>
      </c>
      <c r="DE92" s="104" t="s">
        <v>758</v>
      </c>
      <c r="DF92" s="104" t="s">
        <v>758</v>
      </c>
      <c r="DG92" s="104" t="s">
        <v>758</v>
      </c>
      <c r="DH92" s="104" t="s">
        <v>758</v>
      </c>
      <c r="DI92" s="104" t="s">
        <v>758</v>
      </c>
      <c r="DJ92" s="104" t="s">
        <v>758</v>
      </c>
      <c r="DK92" s="104" t="s">
        <v>758</v>
      </c>
      <c r="DL92" s="104" t="s">
        <v>758</v>
      </c>
      <c r="DM92" s="104" t="s">
        <v>758</v>
      </c>
      <c r="DN92" s="104" t="s">
        <v>758</v>
      </c>
      <c r="DO92" s="104" t="s">
        <v>758</v>
      </c>
      <c r="DP92" s="104" t="s">
        <v>758</v>
      </c>
      <c r="DQ92" s="104" t="s">
        <v>758</v>
      </c>
      <c r="DR92" s="104" t="s">
        <v>758</v>
      </c>
      <c r="DS92" s="104" t="s">
        <v>758</v>
      </c>
      <c r="DT92" s="104" t="s">
        <v>758</v>
      </c>
      <c r="DU92" s="104" t="s">
        <v>758</v>
      </c>
      <c r="DV92" s="104" t="s">
        <v>758</v>
      </c>
      <c r="DW92" s="104" t="s">
        <v>758</v>
      </c>
      <c r="DX92" s="104" t="s">
        <v>758</v>
      </c>
      <c r="DY92" s="104" t="s">
        <v>758</v>
      </c>
      <c r="DZ92" s="104" t="s">
        <v>758</v>
      </c>
      <c r="EA92" s="104" t="s">
        <v>758</v>
      </c>
      <c r="EB92" s="104" t="s">
        <v>758</v>
      </c>
      <c r="EC92" s="104" t="s">
        <v>758</v>
      </c>
      <c r="ED92" s="104" t="s">
        <v>758</v>
      </c>
      <c r="EE92" s="104" t="s">
        <v>758</v>
      </c>
      <c r="EF92" s="104" t="s">
        <v>758</v>
      </c>
      <c r="EG92" s="104" t="s">
        <v>758</v>
      </c>
      <c r="EH92" s="104" t="s">
        <v>758</v>
      </c>
      <c r="EI92" s="104" t="s">
        <v>758</v>
      </c>
      <c r="EJ92" s="104" t="s">
        <v>758</v>
      </c>
      <c r="EK92" s="104" t="s">
        <v>758</v>
      </c>
      <c r="EL92" s="104" t="s">
        <v>758</v>
      </c>
      <c r="EM92" s="104" t="s">
        <v>758</v>
      </c>
      <c r="EN92" s="104" t="s">
        <v>758</v>
      </c>
      <c r="EO92" s="104" t="s">
        <v>758</v>
      </c>
      <c r="EP92" s="104" t="s">
        <v>758</v>
      </c>
      <c r="EQ92" s="104" t="s">
        <v>758</v>
      </c>
      <c r="ER92" s="104" t="s">
        <v>758</v>
      </c>
      <c r="ES92" s="104" t="s">
        <v>758</v>
      </c>
      <c r="ET92" s="104" t="s">
        <v>758</v>
      </c>
      <c r="EU92" s="104" t="s">
        <v>758</v>
      </c>
      <c r="EV92" s="104" t="s">
        <v>758</v>
      </c>
      <c r="EW92" s="104" t="s">
        <v>758</v>
      </c>
      <c r="EX92" s="104" t="s">
        <v>758</v>
      </c>
      <c r="EY92" s="104" t="s">
        <v>758</v>
      </c>
      <c r="EZ92" s="104" t="s">
        <v>758</v>
      </c>
      <c r="FA92" s="104" t="s">
        <v>758</v>
      </c>
      <c r="FB92" s="104" t="s">
        <v>758</v>
      </c>
      <c r="FC92" s="104" t="s">
        <v>758</v>
      </c>
      <c r="FD92" s="104" t="s">
        <v>758</v>
      </c>
      <c r="FE92" s="104" t="s">
        <v>758</v>
      </c>
      <c r="FF92" s="104" t="s">
        <v>758</v>
      </c>
      <c r="FG92" s="104" t="s">
        <v>758</v>
      </c>
      <c r="FH92" s="104" t="s">
        <v>758</v>
      </c>
      <c r="FI92" s="104" t="s">
        <v>758</v>
      </c>
      <c r="FJ92" s="104" t="s">
        <v>758</v>
      </c>
      <c r="FK92" s="104" t="s">
        <v>758</v>
      </c>
      <c r="FL92" s="104" t="s">
        <v>758</v>
      </c>
      <c r="FM92" s="104" t="s">
        <v>758</v>
      </c>
      <c r="FN92" s="104" t="s">
        <v>758</v>
      </c>
      <c r="FO92" s="104" t="s">
        <v>758</v>
      </c>
      <c r="FP92" s="104" t="s">
        <v>758</v>
      </c>
      <c r="FQ92" s="104" t="s">
        <v>758</v>
      </c>
      <c r="FR92" s="104" t="s">
        <v>758</v>
      </c>
      <c r="FS92" s="104" t="s">
        <v>758</v>
      </c>
      <c r="FT92" s="104" t="s">
        <v>758</v>
      </c>
      <c r="FU92" s="104" t="s">
        <v>758</v>
      </c>
      <c r="FV92" s="104" t="s">
        <v>758</v>
      </c>
      <c r="FW92" s="104" t="s">
        <v>758</v>
      </c>
      <c r="FX92" s="104" t="s">
        <v>758</v>
      </c>
      <c r="FY92" s="104" t="s">
        <v>758</v>
      </c>
      <c r="FZ92" s="104" t="s">
        <v>758</v>
      </c>
      <c r="GA92" s="104" t="s">
        <v>758</v>
      </c>
      <c r="GB92" s="104" t="s">
        <v>758</v>
      </c>
      <c r="GC92" s="104" t="s">
        <v>758</v>
      </c>
      <c r="GD92" s="104" t="s">
        <v>758</v>
      </c>
      <c r="GE92" s="104" t="s">
        <v>758</v>
      </c>
      <c r="GF92" s="104" t="s">
        <v>758</v>
      </c>
      <c r="GG92" s="104" t="s">
        <v>758</v>
      </c>
      <c r="GH92" s="104" t="s">
        <v>758</v>
      </c>
      <c r="GI92" s="104" t="s">
        <v>758</v>
      </c>
      <c r="GJ92" s="104" t="s">
        <v>758</v>
      </c>
      <c r="GK92" s="104" t="s">
        <v>758</v>
      </c>
      <c r="GL92" s="104" t="s">
        <v>758</v>
      </c>
      <c r="GM92" s="104" t="s">
        <v>758</v>
      </c>
      <c r="GN92" s="104" t="s">
        <v>758</v>
      </c>
      <c r="GO92" s="104" t="s">
        <v>758</v>
      </c>
      <c r="GP92" s="104" t="s">
        <v>758</v>
      </c>
      <c r="GQ92" s="104" t="s">
        <v>758</v>
      </c>
      <c r="GR92" s="104" t="s">
        <v>758</v>
      </c>
      <c r="GS92" s="104" t="s">
        <v>758</v>
      </c>
      <c r="GT92" s="104" t="s">
        <v>758</v>
      </c>
      <c r="GU92" s="104" t="s">
        <v>758</v>
      </c>
      <c r="GV92" s="104" t="s">
        <v>758</v>
      </c>
      <c r="GW92" s="104" t="s">
        <v>758</v>
      </c>
      <c r="GX92" s="104" t="s">
        <v>758</v>
      </c>
      <c r="GY92" s="104" t="s">
        <v>758</v>
      </c>
      <c r="GZ92" s="104" t="s">
        <v>758</v>
      </c>
      <c r="HA92" s="104" t="s">
        <v>758</v>
      </c>
      <c r="HB92" s="104" t="s">
        <v>758</v>
      </c>
      <c r="HC92" s="104" t="s">
        <v>758</v>
      </c>
      <c r="HD92" s="104" t="s">
        <v>758</v>
      </c>
      <c r="HE92" s="104" t="s">
        <v>758</v>
      </c>
      <c r="HF92" s="104" t="s">
        <v>758</v>
      </c>
      <c r="HG92" s="104" t="s">
        <v>758</v>
      </c>
      <c r="HH92" s="104" t="s">
        <v>758</v>
      </c>
      <c r="HI92" s="104" t="s">
        <v>758</v>
      </c>
      <c r="HJ92" s="104" t="s">
        <v>758</v>
      </c>
      <c r="HK92" s="104" t="s">
        <v>758</v>
      </c>
      <c r="HL92" s="104" t="s">
        <v>758</v>
      </c>
      <c r="HM92" s="104" t="s">
        <v>758</v>
      </c>
    </row>
    <row r="93" spans="1:221" x14ac:dyDescent="0.35">
      <c r="A93" s="70" t="s">
        <v>299</v>
      </c>
      <c r="B93" s="70" t="s">
        <v>2977</v>
      </c>
      <c r="C93" s="70" t="s">
        <v>724</v>
      </c>
      <c r="D93" s="70" t="s">
        <v>298</v>
      </c>
      <c r="E93" s="70" t="s">
        <v>6443</v>
      </c>
      <c r="F93" s="70" t="s">
        <v>828</v>
      </c>
      <c r="G93" s="70" t="s">
        <v>828</v>
      </c>
      <c r="L93" s="104"/>
      <c r="M93" s="104"/>
      <c r="N93" s="104"/>
      <c r="O93" s="104"/>
      <c r="P93" s="104"/>
      <c r="Q93" s="104"/>
      <c r="R93" s="104"/>
      <c r="S93" s="104"/>
      <c r="T93" s="104"/>
      <c r="U93" s="104"/>
      <c r="V93" s="104"/>
      <c r="W93" s="104"/>
      <c r="X93" s="104"/>
      <c r="Y93" s="104"/>
      <c r="Z93" s="104"/>
      <c r="AA93" s="104"/>
      <c r="AB93" s="104"/>
      <c r="AC93" s="104"/>
      <c r="AD93" s="104"/>
      <c r="AE93" s="104"/>
      <c r="AF93" s="104"/>
      <c r="AG93" s="104"/>
      <c r="AH93" s="104"/>
      <c r="AI93" s="104"/>
      <c r="AJ93" s="104"/>
      <c r="AK93" s="104"/>
      <c r="AL93" s="104"/>
      <c r="AM93" s="104"/>
      <c r="AN93" s="104"/>
      <c r="AO93" s="104"/>
      <c r="AP93" s="104"/>
      <c r="AQ93" s="104"/>
      <c r="AR93" s="104"/>
      <c r="AS93" s="104"/>
      <c r="AT93" s="104"/>
      <c r="AU93" s="104"/>
      <c r="AV93" s="104"/>
      <c r="AW93" s="104"/>
      <c r="AX93" s="104"/>
      <c r="AY93" s="104"/>
      <c r="AZ93" s="104"/>
      <c r="BA93" s="104"/>
      <c r="BB93" s="104"/>
      <c r="BC93" s="104"/>
      <c r="BD93" s="104"/>
      <c r="BE93" s="104"/>
      <c r="BF93" s="104"/>
      <c r="BG93" s="104"/>
      <c r="BH93" s="104"/>
      <c r="BI93" s="104"/>
      <c r="BJ93" s="104"/>
      <c r="BK93" s="104"/>
      <c r="BL93" s="104"/>
      <c r="BM93" s="104"/>
      <c r="BN93" s="104"/>
      <c r="BO93" s="104"/>
      <c r="BP93" s="104"/>
      <c r="BQ93" s="104"/>
      <c r="BR93" s="104"/>
      <c r="BS93" s="104"/>
      <c r="BT93" s="104"/>
      <c r="BU93" s="104"/>
      <c r="BV93" s="104"/>
      <c r="BW93" s="104"/>
      <c r="BX93" s="104"/>
      <c r="BY93" s="104"/>
      <c r="BZ93" s="104"/>
      <c r="CA93" s="104"/>
      <c r="CB93" s="104"/>
      <c r="CC93" s="104"/>
      <c r="CD93" s="104"/>
      <c r="CE93" s="104"/>
      <c r="CF93" s="104"/>
      <c r="CG93" s="104"/>
      <c r="CH93" s="104"/>
      <c r="CI93" s="104"/>
      <c r="CJ93" s="104"/>
      <c r="CK93" s="104"/>
      <c r="CL93" s="104"/>
      <c r="CM93" s="104"/>
      <c r="CN93" s="104"/>
      <c r="CO93" s="104"/>
      <c r="CP93" s="104"/>
      <c r="CQ93" s="104"/>
      <c r="CR93" s="104"/>
      <c r="CS93" s="104"/>
      <c r="CT93" s="104"/>
      <c r="CU93" s="104"/>
      <c r="CV93" s="104"/>
      <c r="CW93" s="104"/>
      <c r="CX93" s="104"/>
      <c r="CY93" s="104"/>
      <c r="CZ93" s="104"/>
      <c r="DA93" s="104"/>
      <c r="DB93" s="104"/>
      <c r="DC93" s="104"/>
      <c r="DD93" s="104"/>
      <c r="DE93" s="104"/>
      <c r="DF93" s="104"/>
      <c r="DG93" s="104"/>
      <c r="DH93" s="104"/>
      <c r="DI93" s="104"/>
      <c r="DJ93" s="104"/>
      <c r="DK93" s="104"/>
      <c r="DL93" s="104"/>
      <c r="DM93" s="104"/>
      <c r="DN93" s="104"/>
      <c r="DO93" s="104"/>
      <c r="DP93" s="104"/>
      <c r="DQ93" s="104"/>
      <c r="DR93" s="104"/>
      <c r="DS93" s="104"/>
      <c r="DT93" s="104"/>
      <c r="DU93" s="104"/>
      <c r="DV93" s="104"/>
      <c r="DW93" s="104"/>
      <c r="DX93" s="104"/>
      <c r="DY93" s="104"/>
      <c r="DZ93" s="104"/>
      <c r="EA93" s="104"/>
      <c r="EB93" s="104"/>
      <c r="EC93" s="104"/>
      <c r="ED93" s="104"/>
      <c r="EE93" s="104"/>
      <c r="EF93" s="104"/>
      <c r="EG93" s="104"/>
      <c r="EH93" s="104"/>
      <c r="EI93" s="104"/>
      <c r="EJ93" s="104"/>
      <c r="EK93" s="104"/>
      <c r="EL93" s="104"/>
      <c r="EM93" s="104"/>
      <c r="EN93" s="104"/>
      <c r="EO93" s="104"/>
      <c r="EP93" s="104"/>
      <c r="EQ93" s="104"/>
      <c r="ER93" s="104"/>
      <c r="ES93" s="104"/>
      <c r="ET93" s="104"/>
      <c r="EU93" s="104"/>
      <c r="EV93" s="104"/>
      <c r="EW93" s="104"/>
      <c r="EX93" s="104"/>
      <c r="EY93" s="104"/>
      <c r="EZ93" s="104"/>
      <c r="FA93" s="104"/>
      <c r="FB93" s="104"/>
      <c r="FC93" s="104"/>
      <c r="FD93" s="104"/>
      <c r="FE93" s="104"/>
      <c r="FF93" s="104"/>
      <c r="FG93" s="104"/>
      <c r="FH93" s="104"/>
      <c r="FI93" s="104"/>
      <c r="FJ93" s="104"/>
      <c r="FK93" s="104"/>
      <c r="FL93" s="104"/>
      <c r="FM93" s="104"/>
      <c r="FN93" s="104"/>
      <c r="FO93" s="104"/>
      <c r="FP93" s="104"/>
      <c r="FQ93" s="104"/>
      <c r="FR93" s="104"/>
      <c r="FS93" s="104"/>
      <c r="FT93" s="104"/>
      <c r="FU93" s="104"/>
      <c r="FV93" s="104"/>
      <c r="FW93" s="104"/>
      <c r="FX93" s="104"/>
      <c r="FY93" s="104"/>
      <c r="FZ93" s="104"/>
      <c r="GA93" s="104"/>
      <c r="GB93" s="104"/>
      <c r="GC93" s="104"/>
      <c r="GD93" s="104"/>
      <c r="GE93" s="104"/>
      <c r="GF93" s="104"/>
      <c r="GG93" s="104"/>
      <c r="GH93" s="104"/>
      <c r="GI93" s="104"/>
      <c r="GJ93" s="104"/>
      <c r="GK93" s="104"/>
      <c r="GL93" s="104"/>
      <c r="GM93" s="104"/>
      <c r="GN93" s="104"/>
      <c r="GO93" s="104"/>
      <c r="GP93" s="104"/>
      <c r="GQ93" s="104"/>
      <c r="GR93" s="104"/>
      <c r="GS93" s="104"/>
      <c r="GT93" s="104"/>
      <c r="GU93" s="104"/>
      <c r="GV93" s="104"/>
      <c r="GW93" s="104"/>
      <c r="GX93" s="104"/>
      <c r="GY93" s="104"/>
      <c r="GZ93" s="104"/>
      <c r="HA93" s="104"/>
      <c r="HB93" s="104"/>
      <c r="HC93" s="104"/>
      <c r="HD93" s="104"/>
      <c r="HE93" s="104"/>
      <c r="HF93" s="104"/>
      <c r="HG93" s="104"/>
      <c r="HH93" s="104"/>
      <c r="HI93" s="104"/>
      <c r="HJ93" s="104"/>
      <c r="HK93" s="104"/>
      <c r="HL93" s="104"/>
      <c r="HM93" s="104"/>
    </row>
    <row r="94" spans="1:221" x14ac:dyDescent="0.35">
      <c r="A94" s="269" t="s">
        <v>299</v>
      </c>
      <c r="B94" s="269" t="s">
        <v>7790</v>
      </c>
      <c r="C94" s="269" t="s">
        <v>7791</v>
      </c>
      <c r="D94" s="269" t="s">
        <v>298</v>
      </c>
      <c r="E94" s="269" t="s">
        <v>6443</v>
      </c>
      <c r="F94" s="269" t="s">
        <v>4375</v>
      </c>
      <c r="G94" s="269" t="s">
        <v>7783</v>
      </c>
      <c r="L94" s="104"/>
      <c r="M94" s="104"/>
      <c r="N94" s="104"/>
      <c r="O94" s="104"/>
      <c r="P94" s="104"/>
      <c r="Q94" s="104"/>
      <c r="R94" s="104"/>
      <c r="S94" s="104"/>
      <c r="T94" s="104"/>
      <c r="U94" s="104"/>
      <c r="V94" s="104"/>
      <c r="W94" s="104"/>
      <c r="X94" s="104"/>
      <c r="Y94" s="104"/>
      <c r="Z94" s="104"/>
      <c r="AA94" s="104"/>
      <c r="AB94" s="104"/>
      <c r="AC94" s="104"/>
      <c r="AD94" s="104"/>
      <c r="AE94" s="104"/>
      <c r="AF94" s="104"/>
      <c r="AG94" s="104"/>
      <c r="AH94" s="104"/>
      <c r="AI94" s="104"/>
      <c r="AJ94" s="104"/>
      <c r="AK94" s="104"/>
      <c r="AL94" s="104"/>
      <c r="AM94" s="104"/>
      <c r="AN94" s="104"/>
      <c r="AO94" s="104"/>
      <c r="AP94" s="104"/>
      <c r="AQ94" s="104"/>
      <c r="AR94" s="104"/>
      <c r="AS94" s="104"/>
      <c r="AT94" s="104"/>
      <c r="AU94" s="104"/>
      <c r="AV94" s="104"/>
      <c r="AW94" s="104"/>
      <c r="AX94" s="104"/>
      <c r="AY94" s="104"/>
      <c r="AZ94" s="104"/>
      <c r="BA94" s="104"/>
      <c r="BB94" s="104"/>
      <c r="BC94" s="104"/>
      <c r="BD94" s="104"/>
      <c r="BE94" s="104"/>
      <c r="BF94" s="104"/>
      <c r="BG94" s="104"/>
      <c r="BH94" s="104"/>
      <c r="BI94" s="104"/>
      <c r="BJ94" s="104"/>
      <c r="BK94" s="104"/>
      <c r="BL94" s="104"/>
      <c r="BM94" s="104"/>
      <c r="BN94" s="104"/>
      <c r="BO94" s="104"/>
      <c r="BP94" s="104"/>
      <c r="BQ94" s="104"/>
      <c r="BR94" s="104"/>
      <c r="BS94" s="104"/>
      <c r="BT94" s="104"/>
      <c r="BU94" s="104"/>
      <c r="BV94" s="104"/>
      <c r="BW94" s="104"/>
      <c r="BX94" s="104"/>
      <c r="BY94" s="104"/>
      <c r="BZ94" s="104"/>
      <c r="CA94" s="104"/>
      <c r="CB94" s="104"/>
      <c r="CC94" s="104"/>
      <c r="CD94" s="104"/>
      <c r="CE94" s="104"/>
      <c r="CF94" s="104"/>
      <c r="CG94" s="104"/>
      <c r="CH94" s="104"/>
      <c r="CI94" s="104"/>
      <c r="CJ94" s="104"/>
      <c r="CK94" s="104"/>
      <c r="CL94" s="104"/>
      <c r="CM94" s="104"/>
      <c r="CN94" s="104"/>
      <c r="CO94" s="104"/>
      <c r="CP94" s="104"/>
      <c r="CQ94" s="104"/>
      <c r="CR94" s="104"/>
      <c r="CS94" s="104"/>
      <c r="CT94" s="104"/>
      <c r="CU94" s="104"/>
      <c r="CV94" s="104"/>
      <c r="CW94" s="104"/>
      <c r="CX94" s="104"/>
      <c r="CY94" s="104"/>
      <c r="CZ94" s="104"/>
      <c r="DA94" s="104"/>
      <c r="DB94" s="104"/>
      <c r="DC94" s="104"/>
      <c r="DD94" s="104"/>
      <c r="DE94" s="104"/>
      <c r="DF94" s="104"/>
      <c r="DG94" s="104"/>
      <c r="DH94" s="104"/>
      <c r="DI94" s="104"/>
      <c r="DJ94" s="104"/>
      <c r="DK94" s="104"/>
      <c r="DL94" s="104"/>
      <c r="DM94" s="104"/>
      <c r="DN94" s="104"/>
      <c r="DO94" s="104"/>
      <c r="DP94" s="104"/>
      <c r="DQ94" s="104"/>
      <c r="DR94" s="104"/>
      <c r="DS94" s="104"/>
      <c r="DT94" s="104"/>
      <c r="DU94" s="104"/>
      <c r="DV94" s="104"/>
      <c r="DW94" s="104"/>
      <c r="DX94" s="104"/>
      <c r="DY94" s="104"/>
      <c r="DZ94" s="104"/>
      <c r="EA94" s="104"/>
      <c r="EB94" s="104"/>
      <c r="EC94" s="104"/>
      <c r="ED94" s="104"/>
      <c r="EE94" s="104"/>
      <c r="EF94" s="104"/>
      <c r="EG94" s="104"/>
      <c r="EH94" s="104"/>
      <c r="EI94" s="104"/>
      <c r="EJ94" s="104"/>
      <c r="EK94" s="104"/>
      <c r="EL94" s="104"/>
      <c r="EM94" s="104"/>
      <c r="EN94" s="104"/>
      <c r="EO94" s="104"/>
      <c r="EP94" s="104"/>
      <c r="EQ94" s="104"/>
      <c r="ER94" s="104"/>
      <c r="ES94" s="104"/>
      <c r="ET94" s="104"/>
      <c r="EU94" s="104"/>
      <c r="EV94" s="104"/>
      <c r="EW94" s="104"/>
      <c r="EX94" s="104"/>
      <c r="EY94" s="104"/>
      <c r="EZ94" s="104"/>
      <c r="FA94" s="104"/>
      <c r="FB94" s="104"/>
      <c r="FC94" s="104"/>
      <c r="FD94" s="104"/>
      <c r="FE94" s="104"/>
      <c r="FF94" s="104"/>
      <c r="FG94" s="104"/>
      <c r="FH94" s="104"/>
      <c r="FI94" s="104"/>
      <c r="FJ94" s="104"/>
      <c r="FK94" s="104"/>
      <c r="FL94" s="104"/>
      <c r="FM94" s="104"/>
      <c r="FN94" s="104"/>
      <c r="FO94" s="104"/>
      <c r="FP94" s="104"/>
      <c r="FQ94" s="104"/>
      <c r="FR94" s="104"/>
      <c r="FS94" s="104"/>
      <c r="FT94" s="104"/>
      <c r="FU94" s="104"/>
      <c r="FV94" s="104"/>
      <c r="FW94" s="104"/>
      <c r="FX94" s="104"/>
      <c r="FY94" s="104"/>
      <c r="FZ94" s="104"/>
      <c r="GA94" s="104"/>
      <c r="GB94" s="104"/>
      <c r="GC94" s="104"/>
      <c r="GD94" s="104"/>
      <c r="GE94" s="104"/>
      <c r="GF94" s="104"/>
      <c r="GG94" s="104"/>
      <c r="GH94" s="104"/>
      <c r="GI94" s="104"/>
      <c r="GJ94" s="104"/>
      <c r="GK94" s="104"/>
      <c r="GL94" s="104"/>
      <c r="GM94" s="104"/>
      <c r="GN94" s="104"/>
      <c r="GO94" s="104"/>
      <c r="GP94" s="104"/>
      <c r="GQ94" s="104"/>
      <c r="GR94" s="104"/>
      <c r="GS94" s="104"/>
      <c r="GT94" s="104"/>
      <c r="GU94" s="104"/>
      <c r="GV94" s="104"/>
      <c r="GW94" s="104"/>
      <c r="GX94" s="104"/>
      <c r="GY94" s="104"/>
      <c r="GZ94" s="104"/>
      <c r="HA94" s="104"/>
      <c r="HB94" s="104"/>
      <c r="HC94" s="104"/>
      <c r="HD94" s="104"/>
      <c r="HE94" s="104"/>
      <c r="HF94" s="104"/>
      <c r="HG94" s="104"/>
      <c r="HH94" s="104"/>
      <c r="HI94" s="104"/>
      <c r="HJ94" s="104"/>
      <c r="HK94" s="104"/>
      <c r="HL94" s="104"/>
      <c r="HM94" s="104"/>
    </row>
    <row r="95" spans="1:221" x14ac:dyDescent="0.35">
      <c r="A95" s="269" t="s">
        <v>305</v>
      </c>
      <c r="B95" s="269" t="s">
        <v>2978</v>
      </c>
      <c r="C95" s="269" t="s">
        <v>8156</v>
      </c>
      <c r="D95" s="269" t="s">
        <v>304</v>
      </c>
      <c r="E95" s="269" t="s">
        <v>6443</v>
      </c>
      <c r="F95" s="269" t="s">
        <v>828</v>
      </c>
      <c r="G95" s="269" t="s">
        <v>828</v>
      </c>
      <c r="L95" s="104"/>
      <c r="M95" s="104"/>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T95" s="104"/>
      <c r="BU95" s="104"/>
      <c r="BV95" s="104"/>
      <c r="BW95" s="104"/>
      <c r="BX95" s="104"/>
      <c r="BY95" s="104"/>
      <c r="BZ95" s="104"/>
      <c r="CA95" s="104"/>
      <c r="CB95" s="104"/>
      <c r="CC95" s="104"/>
      <c r="CD95" s="104"/>
      <c r="CE95" s="104"/>
      <c r="CF95" s="104"/>
      <c r="CG95" s="104"/>
      <c r="CH95" s="104"/>
      <c r="CI95" s="104"/>
      <c r="CJ95" s="104"/>
      <c r="CK95" s="104"/>
      <c r="CL95" s="104"/>
      <c r="CM95" s="104"/>
      <c r="CN95" s="104"/>
      <c r="CO95" s="104"/>
      <c r="CP95" s="104"/>
      <c r="CQ95" s="104"/>
      <c r="CR95" s="104"/>
      <c r="CS95" s="104"/>
      <c r="CT95" s="104"/>
      <c r="CU95" s="104"/>
      <c r="CV95" s="104"/>
      <c r="CW95" s="104"/>
      <c r="CX95" s="104"/>
      <c r="CY95" s="104"/>
      <c r="CZ95" s="104"/>
      <c r="DA95" s="104"/>
      <c r="DB95" s="104"/>
      <c r="DC95" s="104"/>
      <c r="DD95" s="104"/>
      <c r="DE95" s="104"/>
      <c r="DF95" s="104"/>
      <c r="DG95" s="104"/>
      <c r="DH95" s="104"/>
      <c r="DI95" s="104"/>
      <c r="DJ95" s="104"/>
      <c r="DK95" s="104"/>
      <c r="DL95" s="104"/>
      <c r="DM95" s="104"/>
      <c r="DN95" s="104"/>
      <c r="DO95" s="104"/>
      <c r="DP95" s="104"/>
      <c r="DQ95" s="104"/>
      <c r="DR95" s="104"/>
      <c r="DS95" s="104"/>
      <c r="DT95" s="104"/>
      <c r="DU95" s="104"/>
      <c r="DV95" s="104"/>
      <c r="DW95" s="104"/>
      <c r="DX95" s="104"/>
      <c r="DY95" s="104"/>
      <c r="DZ95" s="104"/>
      <c r="EA95" s="104"/>
      <c r="EB95" s="104"/>
      <c r="EC95" s="104"/>
      <c r="ED95" s="104"/>
      <c r="EE95" s="104"/>
      <c r="EF95" s="104"/>
      <c r="EG95" s="104"/>
      <c r="EH95" s="104"/>
      <c r="EI95" s="104"/>
      <c r="EJ95" s="104"/>
      <c r="EK95" s="104"/>
      <c r="EL95" s="104"/>
      <c r="EM95" s="104"/>
      <c r="EN95" s="104"/>
      <c r="EO95" s="104"/>
      <c r="EP95" s="104"/>
      <c r="EQ95" s="104"/>
      <c r="ER95" s="104"/>
      <c r="ES95" s="104"/>
      <c r="ET95" s="104"/>
      <c r="EU95" s="104"/>
      <c r="EV95" s="104"/>
      <c r="EW95" s="104"/>
      <c r="EX95" s="104"/>
      <c r="EY95" s="104"/>
      <c r="EZ95" s="104"/>
      <c r="FA95" s="104"/>
      <c r="FB95" s="104"/>
      <c r="FC95" s="104"/>
      <c r="FD95" s="104"/>
      <c r="FE95" s="104"/>
      <c r="FF95" s="104"/>
      <c r="FG95" s="104"/>
      <c r="FH95" s="104"/>
      <c r="FI95" s="104"/>
      <c r="FJ95" s="104"/>
      <c r="FK95" s="104"/>
      <c r="FL95" s="104"/>
      <c r="FM95" s="104"/>
      <c r="FN95" s="104"/>
      <c r="FO95" s="104"/>
      <c r="FP95" s="104"/>
      <c r="FQ95" s="104"/>
      <c r="FR95" s="104"/>
      <c r="FS95" s="104"/>
      <c r="FT95" s="104"/>
      <c r="FU95" s="104"/>
      <c r="FV95" s="104"/>
      <c r="FW95" s="104"/>
      <c r="FX95" s="104"/>
      <c r="FY95" s="104"/>
      <c r="FZ95" s="104"/>
      <c r="GA95" s="104"/>
      <c r="GB95" s="104"/>
      <c r="GC95" s="104"/>
      <c r="GD95" s="104"/>
      <c r="GE95" s="104"/>
      <c r="GF95" s="104"/>
      <c r="GG95" s="104"/>
      <c r="GH95" s="104"/>
      <c r="GI95" s="104"/>
      <c r="GJ95" s="104"/>
      <c r="GK95" s="104"/>
      <c r="GL95" s="104"/>
      <c r="GM95" s="104"/>
      <c r="GN95" s="104"/>
      <c r="GO95" s="104"/>
      <c r="GP95" s="104"/>
      <c r="GQ95" s="104"/>
      <c r="GR95" s="104"/>
      <c r="GS95" s="104"/>
      <c r="GT95" s="104"/>
      <c r="GU95" s="104"/>
      <c r="GV95" s="104"/>
      <c r="GW95" s="104"/>
      <c r="GX95" s="104"/>
      <c r="GY95" s="104"/>
      <c r="GZ95" s="104"/>
      <c r="HA95" s="104"/>
      <c r="HB95" s="104"/>
      <c r="HC95" s="104"/>
      <c r="HD95" s="104"/>
      <c r="HE95" s="104"/>
      <c r="HF95" s="104"/>
      <c r="HG95" s="104"/>
      <c r="HH95" s="104"/>
      <c r="HI95" s="104"/>
      <c r="HJ95" s="104"/>
      <c r="HK95" s="104"/>
      <c r="HL95" s="104"/>
      <c r="HM95" s="104"/>
    </row>
    <row r="96" spans="1:221" x14ac:dyDescent="0.35">
      <c r="A96" s="70" t="s">
        <v>305</v>
      </c>
      <c r="B96" s="70" t="s">
        <v>2979</v>
      </c>
      <c r="C96" s="70" t="s">
        <v>810</v>
      </c>
      <c r="D96" s="70" t="s">
        <v>304</v>
      </c>
      <c r="E96" s="70" t="s">
        <v>6443</v>
      </c>
      <c r="F96" s="70" t="s">
        <v>4377</v>
      </c>
      <c r="G96" s="70" t="s">
        <v>7882</v>
      </c>
      <c r="L96" s="104"/>
      <c r="M96" s="104"/>
      <c r="N96" s="104"/>
      <c r="O96" s="104"/>
      <c r="P96" s="104"/>
      <c r="Q96" s="104"/>
      <c r="R96" s="104"/>
      <c r="S96" s="104"/>
      <c r="T96" s="104"/>
      <c r="U96" s="104"/>
      <c r="V96" s="104"/>
      <c r="W96" s="104"/>
      <c r="X96" s="104"/>
      <c r="Y96" s="104"/>
      <c r="Z96" s="104"/>
      <c r="AA96" s="104"/>
      <c r="AB96" s="104"/>
      <c r="AC96" s="104"/>
      <c r="AD96" s="104"/>
      <c r="AE96" s="104"/>
      <c r="AF96" s="104"/>
      <c r="AG96" s="104"/>
      <c r="AH96" s="104"/>
      <c r="AI96" s="104"/>
      <c r="AJ96" s="104"/>
      <c r="AK96" s="104"/>
      <c r="AL96" s="104"/>
      <c r="AM96" s="104"/>
      <c r="AN96" s="104"/>
      <c r="AO96" s="104"/>
      <c r="AP96" s="104"/>
      <c r="AQ96" s="104"/>
      <c r="AR96" s="104"/>
      <c r="AS96" s="104"/>
      <c r="AT96" s="104"/>
      <c r="AU96" s="104"/>
      <c r="AV96" s="104"/>
      <c r="AW96" s="104"/>
      <c r="AX96" s="104"/>
      <c r="AY96" s="104"/>
      <c r="AZ96" s="104"/>
      <c r="BA96" s="104"/>
      <c r="BB96" s="104"/>
      <c r="BC96" s="104"/>
      <c r="BD96" s="104"/>
      <c r="BE96" s="104"/>
      <c r="BF96" s="104"/>
      <c r="BG96" s="104"/>
      <c r="BH96" s="104"/>
      <c r="BI96" s="104"/>
      <c r="BJ96" s="104"/>
      <c r="BK96" s="104"/>
      <c r="BL96" s="104"/>
      <c r="BM96" s="104"/>
      <c r="BN96" s="104"/>
      <c r="BO96" s="104"/>
      <c r="BP96" s="104"/>
      <c r="BQ96" s="104"/>
      <c r="BR96" s="104"/>
      <c r="BS96" s="104"/>
      <c r="BT96" s="104"/>
      <c r="BU96" s="104"/>
      <c r="BV96" s="104"/>
      <c r="BW96" s="104"/>
      <c r="BX96" s="104"/>
      <c r="BY96" s="104"/>
      <c r="BZ96" s="104"/>
      <c r="CA96" s="104"/>
      <c r="CB96" s="104"/>
      <c r="CC96" s="104"/>
      <c r="CD96" s="104"/>
      <c r="CE96" s="104"/>
      <c r="CF96" s="104"/>
      <c r="CG96" s="104"/>
      <c r="CH96" s="104"/>
      <c r="CI96" s="104"/>
      <c r="CJ96" s="104"/>
      <c r="CK96" s="104"/>
      <c r="CL96" s="104"/>
      <c r="CM96" s="104"/>
      <c r="CN96" s="104"/>
      <c r="CO96" s="104"/>
      <c r="CP96" s="104"/>
      <c r="CQ96" s="104"/>
      <c r="CR96" s="104"/>
      <c r="CS96" s="104"/>
      <c r="CT96" s="104"/>
      <c r="CU96" s="104"/>
      <c r="CV96" s="104"/>
      <c r="CW96" s="104"/>
      <c r="CX96" s="104"/>
      <c r="CY96" s="104"/>
      <c r="CZ96" s="104"/>
      <c r="DA96" s="104"/>
      <c r="DB96" s="104"/>
      <c r="DC96" s="104"/>
      <c r="DD96" s="104"/>
      <c r="DE96" s="104"/>
      <c r="DF96" s="104"/>
      <c r="DG96" s="104"/>
      <c r="DH96" s="104"/>
      <c r="DI96" s="104"/>
      <c r="DJ96" s="104"/>
      <c r="DK96" s="104"/>
      <c r="DL96" s="104"/>
      <c r="DM96" s="104"/>
      <c r="DN96" s="104"/>
      <c r="DO96" s="104"/>
      <c r="DP96" s="104"/>
      <c r="DQ96" s="104"/>
      <c r="DR96" s="104"/>
      <c r="DS96" s="104"/>
      <c r="DT96" s="104"/>
      <c r="DU96" s="104"/>
      <c r="DV96" s="104"/>
      <c r="DW96" s="104"/>
      <c r="DX96" s="104"/>
      <c r="DY96" s="104"/>
      <c r="DZ96" s="104"/>
      <c r="EA96" s="104"/>
      <c r="EB96" s="104"/>
      <c r="EC96" s="104"/>
      <c r="ED96" s="104"/>
      <c r="EE96" s="104"/>
      <c r="EF96" s="104"/>
      <c r="EG96" s="104"/>
      <c r="EH96" s="104"/>
      <c r="EI96" s="104"/>
      <c r="EJ96" s="104"/>
      <c r="EK96" s="104"/>
      <c r="EL96" s="104"/>
      <c r="EM96" s="104"/>
      <c r="EN96" s="104"/>
      <c r="EO96" s="104"/>
      <c r="EP96" s="104"/>
      <c r="EQ96" s="104"/>
      <c r="ER96" s="104"/>
      <c r="ES96" s="104"/>
      <c r="ET96" s="104"/>
      <c r="EU96" s="104"/>
      <c r="EV96" s="104"/>
      <c r="EW96" s="104"/>
      <c r="EX96" s="104"/>
      <c r="EY96" s="104"/>
      <c r="EZ96" s="104"/>
      <c r="FA96" s="104"/>
      <c r="FB96" s="104"/>
      <c r="FC96" s="104"/>
      <c r="FD96" s="104"/>
      <c r="FE96" s="104"/>
      <c r="FF96" s="104"/>
      <c r="FG96" s="104"/>
      <c r="FH96" s="104"/>
      <c r="FI96" s="104"/>
      <c r="FJ96" s="104"/>
      <c r="FK96" s="104"/>
      <c r="FL96" s="104"/>
      <c r="FM96" s="104"/>
      <c r="FN96" s="104"/>
      <c r="FO96" s="104"/>
      <c r="FP96" s="104"/>
      <c r="FQ96" s="104"/>
      <c r="FR96" s="104"/>
      <c r="FS96" s="104"/>
      <c r="FT96" s="104"/>
      <c r="FU96" s="104"/>
      <c r="FV96" s="104"/>
      <c r="FW96" s="104"/>
      <c r="FX96" s="104"/>
      <c r="FY96" s="104"/>
      <c r="FZ96" s="104"/>
      <c r="GA96" s="104"/>
      <c r="GB96" s="104"/>
      <c r="GC96" s="104"/>
      <c r="GD96" s="104"/>
      <c r="GE96" s="104"/>
      <c r="GF96" s="104"/>
      <c r="GG96" s="104"/>
      <c r="GH96" s="104"/>
      <c r="GI96" s="104"/>
      <c r="GJ96" s="104"/>
      <c r="GK96" s="104"/>
      <c r="GL96" s="104"/>
      <c r="GM96" s="104"/>
      <c r="GN96" s="104"/>
      <c r="GO96" s="104"/>
      <c r="GP96" s="104"/>
      <c r="GQ96" s="104"/>
      <c r="GR96" s="104"/>
      <c r="GS96" s="104"/>
      <c r="GT96" s="104"/>
      <c r="GU96" s="104"/>
      <c r="GV96" s="104"/>
      <c r="GW96" s="104"/>
      <c r="GX96" s="104"/>
      <c r="GY96" s="104"/>
      <c r="GZ96" s="104"/>
      <c r="HA96" s="104"/>
      <c r="HB96" s="104"/>
      <c r="HC96" s="104"/>
      <c r="HD96" s="104"/>
      <c r="HE96" s="104"/>
      <c r="HF96" s="104"/>
      <c r="HG96" s="104"/>
      <c r="HH96" s="104"/>
      <c r="HI96" s="104"/>
      <c r="HJ96" s="104"/>
      <c r="HK96" s="104"/>
      <c r="HL96" s="104"/>
      <c r="HM96" s="104"/>
    </row>
    <row r="97" spans="1:221" x14ac:dyDescent="0.35">
      <c r="A97" s="269" t="s">
        <v>305</v>
      </c>
      <c r="B97" s="269" t="s">
        <v>2980</v>
      </c>
      <c r="C97" s="269" t="s">
        <v>811</v>
      </c>
      <c r="D97" s="269" t="s">
        <v>304</v>
      </c>
      <c r="E97" s="269" t="s">
        <v>6443</v>
      </c>
      <c r="F97" s="269" t="s">
        <v>4377</v>
      </c>
      <c r="G97" s="269" t="s">
        <v>5508</v>
      </c>
      <c r="L97" s="104"/>
      <c r="M97" s="104"/>
      <c r="N97" s="104"/>
      <c r="O97" s="104"/>
      <c r="P97" s="104"/>
      <c r="Q97" s="104"/>
      <c r="R97" s="104"/>
      <c r="S97" s="104"/>
      <c r="T97" s="104"/>
      <c r="U97" s="104"/>
      <c r="V97" s="104"/>
      <c r="W97" s="104"/>
      <c r="X97" s="104"/>
      <c r="Y97" s="104"/>
      <c r="Z97" s="104"/>
      <c r="AA97" s="104"/>
      <c r="AB97" s="104"/>
      <c r="AC97" s="104"/>
      <c r="AD97" s="104"/>
      <c r="AE97" s="104"/>
      <c r="AF97" s="104"/>
      <c r="AG97" s="104"/>
      <c r="AH97" s="104"/>
      <c r="AI97" s="104"/>
      <c r="AJ97" s="104"/>
      <c r="AK97" s="104"/>
      <c r="AL97" s="104"/>
      <c r="AM97" s="104"/>
      <c r="AN97" s="104"/>
      <c r="AO97" s="104"/>
      <c r="AP97" s="104"/>
      <c r="AQ97" s="104"/>
      <c r="AR97" s="104"/>
      <c r="AS97" s="104"/>
      <c r="AT97" s="104"/>
      <c r="AU97" s="104"/>
      <c r="AV97" s="104"/>
      <c r="AW97" s="104"/>
      <c r="AX97" s="104"/>
      <c r="AY97" s="104"/>
      <c r="AZ97" s="104"/>
      <c r="BA97" s="104"/>
      <c r="BB97" s="104"/>
      <c r="BC97" s="104"/>
      <c r="BD97" s="104"/>
      <c r="BE97" s="104"/>
      <c r="BF97" s="104"/>
      <c r="BG97" s="104"/>
      <c r="BH97" s="104"/>
      <c r="BI97" s="104"/>
      <c r="BJ97" s="104"/>
      <c r="BK97" s="104"/>
      <c r="BL97" s="104"/>
      <c r="BM97" s="104"/>
      <c r="BN97" s="104"/>
      <c r="BO97" s="104"/>
      <c r="BP97" s="104"/>
      <c r="BQ97" s="104"/>
      <c r="BR97" s="104"/>
      <c r="BS97" s="104"/>
      <c r="BT97" s="104"/>
      <c r="BU97" s="104"/>
      <c r="BV97" s="104"/>
      <c r="BW97" s="104"/>
      <c r="BX97" s="104"/>
      <c r="BY97" s="104"/>
      <c r="BZ97" s="104"/>
      <c r="CA97" s="104"/>
      <c r="CB97" s="104"/>
      <c r="CC97" s="104"/>
      <c r="CD97" s="104"/>
      <c r="CE97" s="104"/>
      <c r="CF97" s="104"/>
      <c r="CG97" s="104"/>
      <c r="CH97" s="104"/>
      <c r="CI97" s="104"/>
      <c r="CJ97" s="104"/>
      <c r="CK97" s="104"/>
      <c r="CL97" s="104"/>
      <c r="CM97" s="104"/>
      <c r="CN97" s="104"/>
      <c r="CO97" s="104"/>
      <c r="CP97" s="104"/>
      <c r="CQ97" s="104"/>
      <c r="CR97" s="104"/>
      <c r="CS97" s="104"/>
      <c r="CT97" s="104"/>
      <c r="CU97" s="104"/>
      <c r="CV97" s="104"/>
      <c r="CW97" s="104"/>
      <c r="CX97" s="104"/>
      <c r="CY97" s="104"/>
      <c r="CZ97" s="104"/>
      <c r="DA97" s="104"/>
      <c r="DB97" s="104"/>
      <c r="DC97" s="104"/>
      <c r="DD97" s="104"/>
      <c r="DE97" s="104"/>
      <c r="DF97" s="104"/>
      <c r="DG97" s="104"/>
      <c r="DH97" s="104"/>
      <c r="DI97" s="104"/>
      <c r="DJ97" s="104"/>
      <c r="DK97" s="104"/>
      <c r="DL97" s="104"/>
      <c r="DM97" s="104"/>
      <c r="DN97" s="104"/>
      <c r="DO97" s="104"/>
      <c r="DP97" s="104"/>
      <c r="DQ97" s="104"/>
      <c r="DR97" s="104"/>
      <c r="DS97" s="104"/>
      <c r="DT97" s="104"/>
      <c r="DU97" s="104"/>
      <c r="DV97" s="104"/>
      <c r="DW97" s="104"/>
      <c r="DX97" s="104"/>
      <c r="DY97" s="104"/>
      <c r="DZ97" s="104"/>
      <c r="EA97" s="104"/>
      <c r="EB97" s="104"/>
      <c r="EC97" s="104"/>
      <c r="ED97" s="104"/>
      <c r="EE97" s="104"/>
      <c r="EF97" s="104"/>
      <c r="EG97" s="104"/>
      <c r="EH97" s="104"/>
      <c r="EI97" s="104"/>
      <c r="EJ97" s="104"/>
      <c r="EK97" s="104"/>
      <c r="EL97" s="104"/>
      <c r="EM97" s="104"/>
      <c r="EN97" s="104"/>
      <c r="EO97" s="104"/>
      <c r="EP97" s="104"/>
      <c r="EQ97" s="104"/>
      <c r="ER97" s="104"/>
      <c r="ES97" s="104"/>
      <c r="ET97" s="104"/>
      <c r="EU97" s="104"/>
      <c r="EV97" s="104"/>
      <c r="EW97" s="104"/>
      <c r="EX97" s="104"/>
      <c r="EY97" s="104"/>
      <c r="EZ97" s="104"/>
      <c r="FA97" s="104"/>
      <c r="FB97" s="104"/>
      <c r="FC97" s="104"/>
      <c r="FD97" s="104"/>
      <c r="FE97" s="104"/>
      <c r="FF97" s="104"/>
      <c r="FG97" s="104"/>
      <c r="FH97" s="104"/>
      <c r="FI97" s="104"/>
      <c r="FJ97" s="104"/>
      <c r="FK97" s="104"/>
      <c r="FL97" s="104"/>
      <c r="FM97" s="104"/>
      <c r="FN97" s="104"/>
      <c r="FO97" s="104"/>
      <c r="FP97" s="104"/>
      <c r="FQ97" s="104"/>
      <c r="FR97" s="104"/>
      <c r="FS97" s="104"/>
      <c r="FT97" s="104"/>
      <c r="FU97" s="104"/>
      <c r="FV97" s="104"/>
      <c r="FW97" s="104"/>
      <c r="FX97" s="104"/>
      <c r="FY97" s="104"/>
      <c r="FZ97" s="104"/>
      <c r="GA97" s="104"/>
      <c r="GB97" s="104"/>
      <c r="GC97" s="104"/>
      <c r="GD97" s="104"/>
      <c r="GE97" s="104"/>
      <c r="GF97" s="104"/>
      <c r="GG97" s="104"/>
      <c r="GH97" s="104"/>
      <c r="GI97" s="104"/>
      <c r="GJ97" s="104"/>
      <c r="GK97" s="104"/>
      <c r="GL97" s="104"/>
      <c r="GM97" s="104"/>
      <c r="GN97" s="104"/>
      <c r="GO97" s="104"/>
      <c r="GP97" s="104"/>
      <c r="GQ97" s="104"/>
      <c r="GR97" s="104"/>
      <c r="GS97" s="104"/>
      <c r="GT97" s="104"/>
      <c r="GU97" s="104"/>
      <c r="GV97" s="104"/>
      <c r="GW97" s="104"/>
      <c r="GX97" s="104"/>
      <c r="GY97" s="104"/>
      <c r="GZ97" s="104"/>
      <c r="HA97" s="104"/>
      <c r="HB97" s="104"/>
      <c r="HC97" s="104"/>
      <c r="HD97" s="104"/>
      <c r="HE97" s="104"/>
      <c r="HF97" s="104"/>
      <c r="HG97" s="104"/>
      <c r="HH97" s="104"/>
      <c r="HI97" s="104"/>
      <c r="HJ97" s="104"/>
      <c r="HK97" s="104"/>
      <c r="HL97" s="104"/>
      <c r="HM97" s="104"/>
    </row>
    <row r="98" spans="1:221" x14ac:dyDescent="0.35">
      <c r="A98" s="269" t="s">
        <v>426</v>
      </c>
      <c r="B98" s="269" t="s">
        <v>1226</v>
      </c>
      <c r="C98" s="269" t="s">
        <v>725</v>
      </c>
      <c r="D98" s="269" t="s">
        <v>314</v>
      </c>
      <c r="E98" s="269" t="s">
        <v>6446</v>
      </c>
      <c r="F98" s="269" t="s">
        <v>828</v>
      </c>
      <c r="G98" s="269" t="s">
        <v>783</v>
      </c>
      <c r="L98" s="104"/>
      <c r="M98" s="104"/>
      <c r="N98" s="104"/>
      <c r="O98" s="104"/>
      <c r="P98" s="104"/>
      <c r="Q98" s="104"/>
      <c r="R98" s="104"/>
      <c r="S98" s="104"/>
      <c r="T98" s="104"/>
      <c r="U98" s="104"/>
      <c r="V98" s="104"/>
      <c r="W98" s="104"/>
      <c r="X98" s="104"/>
      <c r="Y98" s="104"/>
      <c r="Z98" s="104"/>
      <c r="AA98" s="104"/>
      <c r="AB98" s="104"/>
      <c r="AC98" s="104"/>
      <c r="AD98" s="104"/>
      <c r="AE98" s="104"/>
      <c r="AF98" s="104"/>
      <c r="AG98" s="104"/>
      <c r="AH98" s="104"/>
      <c r="AI98" s="104"/>
      <c r="AJ98" s="104"/>
      <c r="AK98" s="104"/>
      <c r="AL98" s="104"/>
      <c r="AM98" s="104"/>
      <c r="AN98" s="104"/>
      <c r="AO98" s="104"/>
      <c r="AP98" s="104"/>
      <c r="AQ98" s="104"/>
      <c r="AR98" s="104"/>
      <c r="AS98" s="104"/>
      <c r="AT98" s="104"/>
      <c r="AU98" s="104"/>
      <c r="AV98" s="104"/>
      <c r="AW98" s="104"/>
      <c r="AX98" s="104"/>
      <c r="AY98" s="104"/>
      <c r="AZ98" s="104"/>
      <c r="BA98" s="104"/>
      <c r="BB98" s="104"/>
      <c r="BC98" s="104"/>
      <c r="BD98" s="104"/>
      <c r="BE98" s="104"/>
      <c r="BF98" s="104"/>
      <c r="BG98" s="104"/>
      <c r="BH98" s="104"/>
      <c r="BI98" s="104"/>
      <c r="BJ98" s="104"/>
      <c r="BK98" s="104"/>
      <c r="BL98" s="104"/>
      <c r="BM98" s="104"/>
      <c r="BN98" s="104"/>
      <c r="BO98" s="104"/>
      <c r="BP98" s="104"/>
      <c r="BQ98" s="104"/>
      <c r="BR98" s="104"/>
      <c r="BS98" s="104"/>
      <c r="BT98" s="104"/>
      <c r="BU98" s="104"/>
      <c r="BV98" s="104"/>
      <c r="BW98" s="104"/>
      <c r="BX98" s="104"/>
      <c r="BY98" s="104"/>
      <c r="BZ98" s="104"/>
      <c r="CA98" s="104"/>
      <c r="CB98" s="104"/>
      <c r="CC98" s="104"/>
      <c r="CD98" s="104"/>
      <c r="CE98" s="104"/>
      <c r="CF98" s="104"/>
      <c r="CG98" s="104"/>
      <c r="CH98" s="104"/>
      <c r="CI98" s="104"/>
      <c r="CJ98" s="104"/>
      <c r="CK98" s="104"/>
      <c r="CL98" s="104"/>
      <c r="CM98" s="104"/>
      <c r="CN98" s="104"/>
      <c r="CO98" s="104"/>
      <c r="CP98" s="104"/>
      <c r="CQ98" s="104"/>
      <c r="CR98" s="104"/>
      <c r="CS98" s="104"/>
      <c r="CT98" s="104"/>
      <c r="CU98" s="104"/>
      <c r="CV98" s="104"/>
      <c r="CW98" s="104"/>
      <c r="CX98" s="104"/>
      <c r="CY98" s="104"/>
      <c r="CZ98" s="104"/>
      <c r="DA98" s="104"/>
      <c r="DB98" s="104"/>
      <c r="DC98" s="104"/>
      <c r="DD98" s="104"/>
      <c r="DE98" s="104"/>
      <c r="DF98" s="104"/>
      <c r="DG98" s="104"/>
      <c r="DH98" s="104"/>
      <c r="DI98" s="104"/>
      <c r="DJ98" s="104"/>
      <c r="DK98" s="104"/>
      <c r="DL98" s="104"/>
      <c r="DM98" s="104"/>
      <c r="DN98" s="104"/>
      <c r="DO98" s="104"/>
      <c r="DP98" s="104"/>
      <c r="DQ98" s="104"/>
      <c r="DR98" s="104"/>
      <c r="DS98" s="104"/>
      <c r="DT98" s="104"/>
      <c r="DU98" s="104"/>
      <c r="DV98" s="104"/>
      <c r="DW98" s="104"/>
      <c r="DX98" s="104"/>
      <c r="DY98" s="104"/>
      <c r="DZ98" s="104"/>
      <c r="EA98" s="104"/>
      <c r="EB98" s="104"/>
      <c r="EC98" s="104"/>
      <c r="ED98" s="104"/>
      <c r="EE98" s="104"/>
      <c r="EF98" s="104"/>
      <c r="EG98" s="104"/>
      <c r="EH98" s="104"/>
      <c r="EI98" s="104"/>
      <c r="EJ98" s="104"/>
      <c r="EK98" s="104"/>
      <c r="EL98" s="104"/>
      <c r="EM98" s="104"/>
      <c r="EN98" s="104"/>
      <c r="EO98" s="104"/>
      <c r="EP98" s="104"/>
      <c r="EQ98" s="104"/>
      <c r="ER98" s="104"/>
      <c r="ES98" s="104"/>
      <c r="ET98" s="104"/>
      <c r="EU98" s="104"/>
      <c r="EV98" s="104"/>
      <c r="EW98" s="104"/>
      <c r="EX98" s="104"/>
      <c r="EY98" s="104"/>
      <c r="EZ98" s="104"/>
      <c r="FA98" s="104"/>
      <c r="FB98" s="104"/>
      <c r="FC98" s="104"/>
      <c r="FD98" s="104"/>
      <c r="FE98" s="104"/>
      <c r="FF98" s="104"/>
      <c r="FG98" s="104"/>
      <c r="FH98" s="104"/>
      <c r="FI98" s="104"/>
      <c r="FJ98" s="104"/>
      <c r="FK98" s="104"/>
      <c r="FL98" s="104"/>
      <c r="FM98" s="104"/>
      <c r="FN98" s="104"/>
      <c r="FO98" s="104"/>
      <c r="FP98" s="104"/>
      <c r="FQ98" s="104"/>
      <c r="FR98" s="104"/>
      <c r="FS98" s="104"/>
      <c r="FT98" s="104"/>
      <c r="FU98" s="104"/>
      <c r="FV98" s="104"/>
      <c r="FW98" s="104"/>
      <c r="FX98" s="104"/>
      <c r="FY98" s="104"/>
      <c r="FZ98" s="104"/>
      <c r="GA98" s="104"/>
      <c r="GB98" s="104"/>
      <c r="GC98" s="104"/>
      <c r="GD98" s="104"/>
      <c r="GE98" s="104"/>
      <c r="GF98" s="104"/>
      <c r="GG98" s="104"/>
      <c r="GH98" s="104"/>
      <c r="GI98" s="104"/>
      <c r="GJ98" s="104"/>
      <c r="GK98" s="104"/>
      <c r="GL98" s="104"/>
      <c r="GM98" s="104"/>
      <c r="GN98" s="104"/>
      <c r="GO98" s="104"/>
      <c r="GP98" s="104"/>
      <c r="GQ98" s="104"/>
      <c r="GR98" s="104"/>
      <c r="GS98" s="104"/>
      <c r="GT98" s="104"/>
      <c r="GU98" s="104"/>
      <c r="GV98" s="104"/>
      <c r="GW98" s="104"/>
      <c r="GX98" s="104"/>
      <c r="GY98" s="104"/>
      <c r="GZ98" s="104"/>
      <c r="HA98" s="104"/>
      <c r="HB98" s="104"/>
      <c r="HC98" s="104"/>
      <c r="HD98" s="104"/>
      <c r="HE98" s="104"/>
      <c r="HF98" s="104"/>
      <c r="HG98" s="104"/>
      <c r="HH98" s="104"/>
      <c r="HI98" s="104"/>
      <c r="HJ98" s="104"/>
      <c r="HK98" s="104"/>
      <c r="HL98" s="104"/>
      <c r="HM98" s="104"/>
    </row>
    <row r="99" spans="1:221" x14ac:dyDescent="0.35">
      <c r="A99" s="269" t="s">
        <v>4288</v>
      </c>
      <c r="B99" s="269" t="s">
        <v>4280</v>
      </c>
      <c r="C99" s="269" t="s">
        <v>4284</v>
      </c>
      <c r="D99" s="269" t="s">
        <v>4292</v>
      </c>
      <c r="E99" s="269" t="s">
        <v>6446</v>
      </c>
      <c r="F99" s="269" t="s">
        <v>4378</v>
      </c>
      <c r="G99" s="269" t="s">
        <v>4280</v>
      </c>
      <c r="L99" s="104" t="s">
        <v>757</v>
      </c>
      <c r="M99" s="104" t="s">
        <v>757</v>
      </c>
      <c r="N99" s="104" t="s">
        <v>757</v>
      </c>
      <c r="O99" s="104" t="s">
        <v>757</v>
      </c>
      <c r="P99" s="104" t="s">
        <v>757</v>
      </c>
      <c r="Q99" s="104" t="s">
        <v>757</v>
      </c>
      <c r="R99" s="104" t="s">
        <v>757</v>
      </c>
      <c r="S99" s="104" t="s">
        <v>757</v>
      </c>
      <c r="T99" s="104" t="s">
        <v>757</v>
      </c>
      <c r="U99" s="104" t="s">
        <v>757</v>
      </c>
      <c r="V99" s="104" t="s">
        <v>757</v>
      </c>
      <c r="W99" s="104" t="s">
        <v>757</v>
      </c>
      <c r="X99" s="104" t="s">
        <v>757</v>
      </c>
      <c r="Y99" s="104" t="s">
        <v>757</v>
      </c>
      <c r="Z99" s="104" t="s">
        <v>757</v>
      </c>
      <c r="AA99" s="104" t="s">
        <v>757</v>
      </c>
      <c r="AB99" s="104" t="s">
        <v>757</v>
      </c>
      <c r="AC99" s="104" t="s">
        <v>757</v>
      </c>
      <c r="AD99" s="104" t="s">
        <v>757</v>
      </c>
      <c r="AE99" s="104" t="s">
        <v>757</v>
      </c>
      <c r="AF99" s="104" t="s">
        <v>757</v>
      </c>
      <c r="AG99" s="104" t="s">
        <v>757</v>
      </c>
      <c r="AH99" s="104" t="s">
        <v>757</v>
      </c>
      <c r="AI99" s="104" t="s">
        <v>757</v>
      </c>
      <c r="AJ99" s="104" t="s">
        <v>757</v>
      </c>
      <c r="AK99" s="104" t="s">
        <v>757</v>
      </c>
      <c r="AL99" s="104" t="s">
        <v>757</v>
      </c>
      <c r="AM99" s="104" t="s">
        <v>757</v>
      </c>
      <c r="AN99" s="104" t="s">
        <v>757</v>
      </c>
      <c r="AO99" s="104" t="s">
        <v>757</v>
      </c>
      <c r="AP99" s="104" t="s">
        <v>757</v>
      </c>
      <c r="AQ99" s="104" t="s">
        <v>757</v>
      </c>
      <c r="AR99" s="104" t="s">
        <v>757</v>
      </c>
      <c r="AS99" s="104" t="s">
        <v>757</v>
      </c>
      <c r="AT99" s="104" t="s">
        <v>757</v>
      </c>
      <c r="AU99" s="104" t="s">
        <v>757</v>
      </c>
      <c r="AV99" s="104" t="s">
        <v>757</v>
      </c>
      <c r="AW99" s="104" t="s">
        <v>757</v>
      </c>
      <c r="AX99" s="104" t="s">
        <v>757</v>
      </c>
      <c r="AY99" s="104" t="s">
        <v>757</v>
      </c>
      <c r="AZ99" s="104" t="s">
        <v>757</v>
      </c>
      <c r="BA99" s="104" t="s">
        <v>757</v>
      </c>
      <c r="BB99" s="104" t="s">
        <v>757</v>
      </c>
      <c r="BC99" s="104" t="s">
        <v>757</v>
      </c>
      <c r="BD99" s="104" t="s">
        <v>757</v>
      </c>
      <c r="BE99" s="104" t="s">
        <v>757</v>
      </c>
      <c r="BF99" s="104" t="s">
        <v>757</v>
      </c>
      <c r="BG99" s="104" t="s">
        <v>757</v>
      </c>
      <c r="BH99" s="104" t="s">
        <v>757</v>
      </c>
      <c r="BI99" s="104" t="s">
        <v>757</v>
      </c>
      <c r="BJ99" s="104" t="s">
        <v>757</v>
      </c>
      <c r="BK99" s="104" t="s">
        <v>757</v>
      </c>
      <c r="BL99" s="104" t="s">
        <v>757</v>
      </c>
      <c r="BM99" s="104" t="s">
        <v>757</v>
      </c>
      <c r="BN99" s="104" t="s">
        <v>757</v>
      </c>
      <c r="BO99" s="104" t="s">
        <v>757</v>
      </c>
      <c r="BP99" s="104" t="s">
        <v>757</v>
      </c>
      <c r="BQ99" s="104" t="s">
        <v>757</v>
      </c>
      <c r="BR99" s="104" t="s">
        <v>757</v>
      </c>
      <c r="BS99" s="104" t="s">
        <v>757</v>
      </c>
      <c r="BT99" s="104" t="s">
        <v>757</v>
      </c>
      <c r="BU99" s="104" t="s">
        <v>757</v>
      </c>
      <c r="BV99" s="104" t="s">
        <v>757</v>
      </c>
      <c r="BW99" s="104" t="s">
        <v>757</v>
      </c>
      <c r="BX99" s="104" t="s">
        <v>757</v>
      </c>
      <c r="BY99" s="104" t="s">
        <v>757</v>
      </c>
      <c r="BZ99" s="104" t="s">
        <v>757</v>
      </c>
      <c r="CA99" s="104" t="s">
        <v>757</v>
      </c>
      <c r="CB99" s="104" t="s">
        <v>757</v>
      </c>
      <c r="CC99" s="104" t="s">
        <v>757</v>
      </c>
      <c r="CD99" s="104" t="s">
        <v>757</v>
      </c>
      <c r="CE99" s="104" t="s">
        <v>757</v>
      </c>
      <c r="CF99" s="104" t="s">
        <v>757</v>
      </c>
      <c r="CG99" s="104" t="s">
        <v>757</v>
      </c>
      <c r="CH99" s="104" t="s">
        <v>757</v>
      </c>
      <c r="CI99" s="104" t="s">
        <v>757</v>
      </c>
      <c r="CJ99" s="104" t="s">
        <v>757</v>
      </c>
      <c r="CK99" s="104" t="s">
        <v>757</v>
      </c>
      <c r="CL99" s="104" t="s">
        <v>757</v>
      </c>
      <c r="CM99" s="104" t="s">
        <v>757</v>
      </c>
      <c r="CN99" s="104" t="s">
        <v>757</v>
      </c>
      <c r="CO99" s="104" t="s">
        <v>757</v>
      </c>
      <c r="CP99" s="104" t="s">
        <v>757</v>
      </c>
      <c r="CQ99" s="104" t="s">
        <v>757</v>
      </c>
      <c r="CR99" s="104" t="s">
        <v>757</v>
      </c>
      <c r="CS99" s="104" t="s">
        <v>757</v>
      </c>
      <c r="CT99" s="104" t="s">
        <v>757</v>
      </c>
      <c r="CU99" s="104" t="s">
        <v>757</v>
      </c>
      <c r="CV99" s="104" t="s">
        <v>757</v>
      </c>
      <c r="CW99" s="104" t="s">
        <v>757</v>
      </c>
      <c r="CX99" s="104" t="s">
        <v>757</v>
      </c>
      <c r="CY99" s="104" t="s">
        <v>757</v>
      </c>
      <c r="CZ99" s="104" t="s">
        <v>757</v>
      </c>
      <c r="DA99" s="104" t="s">
        <v>757</v>
      </c>
      <c r="DB99" s="104" t="s">
        <v>757</v>
      </c>
      <c r="DC99" s="104" t="s">
        <v>757</v>
      </c>
      <c r="DD99" s="104" t="s">
        <v>757</v>
      </c>
      <c r="DE99" s="104" t="s">
        <v>757</v>
      </c>
      <c r="DF99" s="104" t="s">
        <v>757</v>
      </c>
      <c r="DG99" s="104" t="s">
        <v>757</v>
      </c>
      <c r="DH99" s="104" t="s">
        <v>757</v>
      </c>
      <c r="DI99" s="104" t="s">
        <v>757</v>
      </c>
      <c r="DJ99" s="104" t="s">
        <v>757</v>
      </c>
      <c r="DK99" s="104" t="s">
        <v>757</v>
      </c>
      <c r="DL99" s="104" t="s">
        <v>757</v>
      </c>
      <c r="DM99" s="104" t="s">
        <v>757</v>
      </c>
      <c r="DN99" s="104" t="s">
        <v>757</v>
      </c>
      <c r="DO99" s="104" t="s">
        <v>757</v>
      </c>
      <c r="DP99" s="104" t="s">
        <v>757</v>
      </c>
      <c r="DQ99" s="104" t="s">
        <v>757</v>
      </c>
      <c r="DR99" s="104" t="s">
        <v>757</v>
      </c>
      <c r="DS99" s="104" t="s">
        <v>757</v>
      </c>
      <c r="DT99" s="104" t="s">
        <v>757</v>
      </c>
      <c r="DU99" s="104" t="s">
        <v>757</v>
      </c>
      <c r="DV99" s="104" t="s">
        <v>757</v>
      </c>
      <c r="DW99" s="104" t="s">
        <v>757</v>
      </c>
      <c r="DX99" s="104" t="s">
        <v>757</v>
      </c>
      <c r="DY99" s="104" t="s">
        <v>757</v>
      </c>
      <c r="DZ99" s="104" t="s">
        <v>757</v>
      </c>
      <c r="EA99" s="104" t="s">
        <v>757</v>
      </c>
      <c r="EB99" s="104" t="s">
        <v>757</v>
      </c>
      <c r="EC99" s="104" t="s">
        <v>757</v>
      </c>
      <c r="ED99" s="104" t="s">
        <v>757</v>
      </c>
      <c r="EE99" s="104" t="s">
        <v>757</v>
      </c>
      <c r="EF99" s="104" t="s">
        <v>757</v>
      </c>
      <c r="EG99" s="104" t="s">
        <v>757</v>
      </c>
      <c r="EH99" s="104" t="s">
        <v>757</v>
      </c>
      <c r="EI99" s="104" t="s">
        <v>757</v>
      </c>
      <c r="EJ99" s="104" t="s">
        <v>757</v>
      </c>
      <c r="EK99" s="104" t="s">
        <v>757</v>
      </c>
      <c r="EL99" s="104" t="s">
        <v>757</v>
      </c>
      <c r="EM99" s="104" t="s">
        <v>757</v>
      </c>
      <c r="EN99" s="104" t="s">
        <v>757</v>
      </c>
      <c r="EO99" s="104" t="s">
        <v>757</v>
      </c>
      <c r="EP99" s="104" t="s">
        <v>757</v>
      </c>
      <c r="EQ99" s="104" t="s">
        <v>757</v>
      </c>
      <c r="ER99" s="104" t="s">
        <v>757</v>
      </c>
      <c r="ES99" s="104" t="s">
        <v>757</v>
      </c>
      <c r="ET99" s="104" t="s">
        <v>757</v>
      </c>
      <c r="EU99" s="104" t="s">
        <v>757</v>
      </c>
      <c r="EV99" s="104" t="s">
        <v>757</v>
      </c>
      <c r="EW99" s="104" t="s">
        <v>757</v>
      </c>
      <c r="EX99" s="104" t="s">
        <v>757</v>
      </c>
      <c r="EY99" s="104" t="s">
        <v>757</v>
      </c>
      <c r="EZ99" s="104" t="s">
        <v>757</v>
      </c>
      <c r="FA99" s="104" t="s">
        <v>757</v>
      </c>
      <c r="FB99" s="104" t="s">
        <v>757</v>
      </c>
      <c r="FC99" s="104" t="s">
        <v>757</v>
      </c>
      <c r="FD99" s="104" t="s">
        <v>757</v>
      </c>
      <c r="FE99" s="104" t="s">
        <v>757</v>
      </c>
      <c r="FF99" s="104" t="s">
        <v>757</v>
      </c>
      <c r="FG99" s="104" t="s">
        <v>757</v>
      </c>
      <c r="FH99" s="104" t="s">
        <v>757</v>
      </c>
      <c r="FI99" s="104" t="s">
        <v>757</v>
      </c>
      <c r="FJ99" s="104" t="s">
        <v>757</v>
      </c>
      <c r="FK99" s="104" t="s">
        <v>757</v>
      </c>
      <c r="FL99" s="104" t="s">
        <v>757</v>
      </c>
      <c r="FM99" s="104" t="s">
        <v>757</v>
      </c>
      <c r="FN99" s="104" t="s">
        <v>757</v>
      </c>
      <c r="FO99" s="104" t="s">
        <v>757</v>
      </c>
      <c r="FP99" s="104" t="s">
        <v>757</v>
      </c>
      <c r="FQ99" s="104" t="s">
        <v>757</v>
      </c>
      <c r="FR99" s="104" t="s">
        <v>757</v>
      </c>
      <c r="FS99" s="104" t="s">
        <v>757</v>
      </c>
      <c r="FT99" s="104" t="s">
        <v>757</v>
      </c>
      <c r="FU99" s="104" t="s">
        <v>757</v>
      </c>
      <c r="FV99" s="104" t="s">
        <v>757</v>
      </c>
      <c r="FW99" s="104" t="s">
        <v>757</v>
      </c>
      <c r="FX99" s="104" t="s">
        <v>757</v>
      </c>
      <c r="FY99" s="104" t="s">
        <v>757</v>
      </c>
      <c r="FZ99" s="104" t="s">
        <v>757</v>
      </c>
      <c r="GA99" s="104" t="s">
        <v>757</v>
      </c>
      <c r="GB99" s="104" t="s">
        <v>757</v>
      </c>
      <c r="GC99" s="104" t="s">
        <v>757</v>
      </c>
      <c r="GD99" s="104" t="s">
        <v>757</v>
      </c>
      <c r="GE99" s="104" t="s">
        <v>757</v>
      </c>
      <c r="GF99" s="104" t="s">
        <v>757</v>
      </c>
      <c r="GG99" s="104" t="s">
        <v>757</v>
      </c>
      <c r="GH99" s="104" t="s">
        <v>757</v>
      </c>
      <c r="GI99" s="104" t="s">
        <v>757</v>
      </c>
      <c r="GJ99" s="104" t="s">
        <v>757</v>
      </c>
      <c r="GK99" s="104" t="s">
        <v>757</v>
      </c>
      <c r="GL99" s="104" t="s">
        <v>757</v>
      </c>
      <c r="GM99" s="104" t="s">
        <v>757</v>
      </c>
      <c r="GN99" s="104" t="s">
        <v>757</v>
      </c>
      <c r="GO99" s="104" t="s">
        <v>757</v>
      </c>
      <c r="GP99" s="104" t="s">
        <v>757</v>
      </c>
      <c r="GQ99" s="104" t="s">
        <v>757</v>
      </c>
      <c r="GR99" s="104" t="s">
        <v>757</v>
      </c>
      <c r="GS99" s="104" t="s">
        <v>757</v>
      </c>
      <c r="GT99" s="104" t="s">
        <v>757</v>
      </c>
      <c r="GU99" s="104" t="s">
        <v>757</v>
      </c>
      <c r="GV99" s="104" t="s">
        <v>757</v>
      </c>
      <c r="GW99" s="104" t="s">
        <v>757</v>
      </c>
      <c r="GX99" s="104" t="s">
        <v>757</v>
      </c>
      <c r="GY99" s="104" t="s">
        <v>757</v>
      </c>
      <c r="GZ99" s="104" t="s">
        <v>757</v>
      </c>
      <c r="HA99" s="104" t="s">
        <v>757</v>
      </c>
      <c r="HB99" s="104" t="s">
        <v>757</v>
      </c>
      <c r="HC99" s="104" t="s">
        <v>757</v>
      </c>
      <c r="HD99" s="104" t="s">
        <v>757</v>
      </c>
      <c r="HE99" s="104" t="s">
        <v>757</v>
      </c>
      <c r="HF99" s="104" t="s">
        <v>757</v>
      </c>
      <c r="HG99" s="104" t="s">
        <v>757</v>
      </c>
      <c r="HH99" s="104" t="s">
        <v>757</v>
      </c>
      <c r="HI99" s="104" t="s">
        <v>757</v>
      </c>
      <c r="HJ99" s="104" t="s">
        <v>757</v>
      </c>
      <c r="HK99" s="104" t="s">
        <v>757</v>
      </c>
      <c r="HL99" s="104" t="s">
        <v>757</v>
      </c>
      <c r="HM99" s="104" t="s">
        <v>757</v>
      </c>
    </row>
    <row r="100" spans="1:221" x14ac:dyDescent="0.35">
      <c r="A100" s="269" t="s">
        <v>427</v>
      </c>
      <c r="B100" s="269" t="s">
        <v>1260</v>
      </c>
      <c r="C100" s="269" t="s">
        <v>820</v>
      </c>
      <c r="D100" s="269" t="s">
        <v>317</v>
      </c>
      <c r="E100" s="269" t="s">
        <v>6443</v>
      </c>
      <c r="F100" s="269" t="s">
        <v>4377</v>
      </c>
      <c r="G100" s="269" t="s">
        <v>2323</v>
      </c>
      <c r="L100" s="104"/>
      <c r="M100" s="104"/>
      <c r="N100" s="104"/>
      <c r="O100" s="104"/>
      <c r="P100" s="104"/>
      <c r="Q100" s="104"/>
      <c r="R100" s="104"/>
      <c r="S100" s="104"/>
      <c r="T100" s="104"/>
      <c r="U100" s="104"/>
      <c r="V100" s="104"/>
      <c r="W100" s="104"/>
      <c r="X100" s="104"/>
      <c r="Y100" s="104"/>
      <c r="Z100" s="104"/>
      <c r="AA100" s="104"/>
      <c r="AB100" s="104"/>
      <c r="AC100" s="104"/>
      <c r="AD100" s="104"/>
      <c r="AE100" s="104"/>
      <c r="AF100" s="104"/>
      <c r="AG100" s="104"/>
      <c r="AH100" s="104"/>
      <c r="AI100" s="104"/>
      <c r="AJ100" s="104"/>
      <c r="AK100" s="104"/>
      <c r="AL100" s="104"/>
      <c r="AM100" s="104"/>
      <c r="AN100" s="104"/>
      <c r="AO100" s="104"/>
      <c r="AP100" s="104"/>
      <c r="AQ100" s="104"/>
      <c r="AR100" s="104"/>
      <c r="AS100" s="104"/>
      <c r="AT100" s="104"/>
      <c r="AU100" s="104"/>
      <c r="AV100" s="104"/>
      <c r="AW100" s="104"/>
      <c r="AX100" s="104"/>
      <c r="AY100" s="104"/>
      <c r="AZ100" s="104"/>
      <c r="BA100" s="104"/>
      <c r="BB100" s="104"/>
      <c r="BC100" s="104"/>
      <c r="BD100" s="104"/>
      <c r="BE100" s="104"/>
      <c r="BF100" s="104"/>
      <c r="BG100" s="104"/>
      <c r="BH100" s="104"/>
      <c r="BI100" s="104"/>
      <c r="BJ100" s="104"/>
      <c r="BK100" s="104"/>
      <c r="BL100" s="104"/>
      <c r="BM100" s="104"/>
      <c r="BN100" s="104"/>
      <c r="BO100" s="104"/>
      <c r="BP100" s="104"/>
      <c r="BQ100" s="104"/>
      <c r="BR100" s="104"/>
      <c r="BS100" s="104"/>
      <c r="BT100" s="104"/>
      <c r="BU100" s="104"/>
      <c r="BV100" s="104"/>
      <c r="BW100" s="104"/>
      <c r="BX100" s="104"/>
      <c r="BY100" s="104"/>
      <c r="BZ100" s="104"/>
      <c r="CA100" s="104"/>
      <c r="CB100" s="104"/>
      <c r="CC100" s="104"/>
      <c r="CD100" s="104"/>
      <c r="CE100" s="104"/>
      <c r="CF100" s="104"/>
      <c r="CG100" s="104"/>
      <c r="CH100" s="104"/>
      <c r="CI100" s="104"/>
      <c r="CJ100" s="104"/>
      <c r="CK100" s="104"/>
      <c r="CL100" s="104"/>
      <c r="CM100" s="104"/>
      <c r="CN100" s="104"/>
      <c r="CO100" s="104"/>
      <c r="CP100" s="104"/>
      <c r="CQ100" s="104"/>
      <c r="CR100" s="104"/>
      <c r="CS100" s="104"/>
      <c r="CT100" s="104"/>
      <c r="CU100" s="104"/>
      <c r="CV100" s="104"/>
      <c r="CW100" s="104"/>
      <c r="CX100" s="104"/>
      <c r="CY100" s="104"/>
      <c r="CZ100" s="104"/>
      <c r="DA100" s="104"/>
      <c r="DB100" s="104"/>
      <c r="DC100" s="104"/>
      <c r="DD100" s="104"/>
      <c r="DE100" s="104"/>
      <c r="DF100" s="104"/>
      <c r="DG100" s="104"/>
      <c r="DH100" s="104"/>
      <c r="DI100" s="104"/>
      <c r="DJ100" s="104"/>
      <c r="DK100" s="104"/>
      <c r="DL100" s="104"/>
      <c r="DM100" s="104"/>
      <c r="DN100" s="104"/>
      <c r="DO100" s="104"/>
      <c r="DP100" s="104"/>
      <c r="DQ100" s="104"/>
      <c r="DR100" s="104"/>
      <c r="DS100" s="104"/>
      <c r="DT100" s="104"/>
      <c r="DU100" s="104"/>
      <c r="DV100" s="104"/>
      <c r="DW100" s="104"/>
      <c r="DX100" s="104"/>
      <c r="DY100" s="104"/>
      <c r="DZ100" s="104"/>
      <c r="EA100" s="104"/>
      <c r="EB100" s="104"/>
      <c r="EC100" s="104"/>
      <c r="ED100" s="104"/>
      <c r="EE100" s="104"/>
      <c r="EF100" s="104"/>
      <c r="EG100" s="104"/>
      <c r="EH100" s="104"/>
      <c r="EI100" s="104"/>
      <c r="EJ100" s="104"/>
      <c r="EK100" s="104"/>
      <c r="EL100" s="104"/>
      <c r="EM100" s="104"/>
      <c r="EN100" s="104"/>
      <c r="EO100" s="104"/>
      <c r="EP100" s="104"/>
      <c r="EQ100" s="104"/>
      <c r="ER100" s="104"/>
      <c r="ES100" s="104"/>
      <c r="ET100" s="104"/>
      <c r="EU100" s="104"/>
      <c r="EV100" s="104"/>
      <c r="EW100" s="104"/>
      <c r="EX100" s="104"/>
      <c r="EY100" s="104"/>
      <c r="EZ100" s="104"/>
      <c r="FA100" s="104"/>
      <c r="FB100" s="104"/>
      <c r="FC100" s="104"/>
      <c r="FD100" s="104"/>
      <c r="FE100" s="104"/>
      <c r="FF100" s="104"/>
      <c r="FG100" s="104"/>
      <c r="FH100" s="104"/>
      <c r="FI100" s="104"/>
      <c r="FJ100" s="104"/>
      <c r="FK100" s="104"/>
      <c r="FL100" s="104"/>
      <c r="FM100" s="104"/>
      <c r="FN100" s="104"/>
      <c r="FO100" s="104"/>
      <c r="FP100" s="104"/>
      <c r="FQ100" s="104"/>
      <c r="FR100" s="104"/>
      <c r="FS100" s="104"/>
      <c r="FT100" s="104"/>
      <c r="FU100" s="104"/>
      <c r="FV100" s="104"/>
      <c r="FW100" s="104"/>
      <c r="FX100" s="104"/>
      <c r="FY100" s="104"/>
      <c r="FZ100" s="104"/>
      <c r="GA100" s="104"/>
      <c r="GB100" s="104"/>
      <c r="GC100" s="104"/>
      <c r="GD100" s="104"/>
      <c r="GE100" s="104"/>
      <c r="GF100" s="104"/>
      <c r="GG100" s="104"/>
      <c r="GH100" s="104"/>
      <c r="GI100" s="104"/>
      <c r="GJ100" s="104"/>
      <c r="GK100" s="104"/>
      <c r="GL100" s="104"/>
      <c r="GM100" s="104"/>
      <c r="GN100" s="104"/>
      <c r="GO100" s="104"/>
      <c r="GP100" s="104"/>
      <c r="GQ100" s="104"/>
      <c r="GR100" s="104"/>
      <c r="GS100" s="104"/>
      <c r="GT100" s="104"/>
      <c r="GU100" s="104"/>
      <c r="GV100" s="104"/>
      <c r="GW100" s="104"/>
      <c r="GX100" s="104"/>
      <c r="GY100" s="104"/>
      <c r="GZ100" s="104"/>
      <c r="HA100" s="104"/>
      <c r="HB100" s="104"/>
      <c r="HC100" s="104"/>
      <c r="HD100" s="104"/>
      <c r="HE100" s="104"/>
      <c r="HF100" s="104"/>
      <c r="HG100" s="104"/>
      <c r="HH100" s="104"/>
      <c r="HI100" s="104"/>
      <c r="HJ100" s="104"/>
      <c r="HK100" s="104"/>
      <c r="HL100" s="104"/>
      <c r="HM100" s="104"/>
    </row>
    <row r="101" spans="1:221" x14ac:dyDescent="0.35">
      <c r="A101" s="70" t="s">
        <v>319</v>
      </c>
      <c r="B101" s="70" t="s">
        <v>3404</v>
      </c>
      <c r="C101" s="70" t="s">
        <v>726</v>
      </c>
      <c r="D101" s="70" t="s">
        <v>318</v>
      </c>
      <c r="E101" s="70" t="s">
        <v>6442</v>
      </c>
      <c r="F101" s="70" t="s">
        <v>4376</v>
      </c>
      <c r="G101" s="70" t="s">
        <v>5484</v>
      </c>
      <c r="L101" s="104"/>
      <c r="M101" s="104"/>
      <c r="N101" s="104"/>
      <c r="O101" s="104"/>
      <c r="P101" s="104"/>
      <c r="Q101" s="104"/>
      <c r="R101" s="104"/>
      <c r="S101" s="104"/>
      <c r="T101" s="104"/>
      <c r="U101" s="104"/>
      <c r="V101" s="104"/>
      <c r="W101" s="104"/>
      <c r="X101" s="104"/>
      <c r="Y101" s="104"/>
      <c r="Z101" s="104"/>
      <c r="AA101" s="104"/>
      <c r="AB101" s="104"/>
      <c r="AC101" s="104"/>
      <c r="AD101" s="104"/>
      <c r="AE101" s="104"/>
      <c r="AF101" s="104"/>
      <c r="AG101" s="104"/>
      <c r="AH101" s="104"/>
      <c r="AI101" s="104"/>
      <c r="AJ101" s="104"/>
      <c r="AK101" s="104"/>
      <c r="AL101" s="104"/>
      <c r="AM101" s="104"/>
      <c r="AN101" s="104"/>
      <c r="AO101" s="104"/>
      <c r="AP101" s="104"/>
      <c r="AQ101" s="104"/>
      <c r="AR101" s="104"/>
      <c r="AS101" s="104"/>
      <c r="AT101" s="104"/>
      <c r="AU101" s="104"/>
      <c r="AV101" s="104"/>
      <c r="AW101" s="104"/>
      <c r="AX101" s="104"/>
      <c r="AY101" s="104"/>
      <c r="AZ101" s="104"/>
      <c r="BA101" s="104"/>
      <c r="BB101" s="104"/>
      <c r="BC101" s="104"/>
      <c r="BD101" s="104"/>
      <c r="BE101" s="104"/>
      <c r="BF101" s="104"/>
      <c r="BG101" s="104"/>
      <c r="BH101" s="104"/>
      <c r="BI101" s="104"/>
      <c r="BJ101" s="104"/>
      <c r="BK101" s="104"/>
      <c r="BL101" s="104"/>
      <c r="BM101" s="104"/>
      <c r="BN101" s="104"/>
      <c r="BO101" s="104"/>
      <c r="BP101" s="104"/>
      <c r="BQ101" s="104"/>
      <c r="BR101" s="104"/>
      <c r="BS101" s="104"/>
      <c r="BT101" s="104"/>
      <c r="BU101" s="104"/>
      <c r="BV101" s="104"/>
      <c r="BW101" s="104"/>
      <c r="BX101" s="104"/>
      <c r="BY101" s="104"/>
      <c r="BZ101" s="104"/>
      <c r="CA101" s="104"/>
      <c r="CB101" s="104"/>
      <c r="CC101" s="104"/>
      <c r="CD101" s="104"/>
      <c r="CE101" s="104"/>
      <c r="CF101" s="104"/>
      <c r="CG101" s="104"/>
      <c r="CH101" s="104"/>
      <c r="CI101" s="104"/>
      <c r="CJ101" s="104"/>
      <c r="CK101" s="104"/>
      <c r="CL101" s="104"/>
      <c r="CM101" s="104"/>
      <c r="CN101" s="104"/>
      <c r="CO101" s="104"/>
      <c r="CP101" s="104"/>
      <c r="CQ101" s="104"/>
      <c r="CR101" s="104"/>
      <c r="CS101" s="104"/>
      <c r="CT101" s="104"/>
      <c r="CU101" s="104"/>
      <c r="CV101" s="104"/>
      <c r="CW101" s="104"/>
      <c r="CX101" s="104"/>
      <c r="CY101" s="104"/>
      <c r="CZ101" s="104"/>
      <c r="DA101" s="104"/>
      <c r="DB101" s="104"/>
      <c r="DC101" s="104"/>
      <c r="DD101" s="104"/>
      <c r="DE101" s="104"/>
      <c r="DF101" s="104"/>
      <c r="DG101" s="104"/>
      <c r="DH101" s="104"/>
      <c r="DI101" s="104"/>
      <c r="DJ101" s="104"/>
      <c r="DK101" s="104"/>
      <c r="DL101" s="104"/>
      <c r="DM101" s="104"/>
      <c r="DN101" s="104"/>
      <c r="DO101" s="104"/>
      <c r="DP101" s="104"/>
      <c r="DQ101" s="104"/>
      <c r="DR101" s="104"/>
      <c r="DS101" s="104"/>
      <c r="DT101" s="104"/>
      <c r="DU101" s="104"/>
      <c r="DV101" s="104"/>
      <c r="DW101" s="104"/>
      <c r="DX101" s="104"/>
      <c r="DY101" s="104"/>
      <c r="DZ101" s="104"/>
      <c r="EA101" s="104"/>
      <c r="EB101" s="104"/>
      <c r="EC101" s="104"/>
      <c r="ED101" s="104"/>
      <c r="EE101" s="104"/>
      <c r="EF101" s="104"/>
      <c r="EG101" s="104"/>
      <c r="EH101" s="104"/>
      <c r="EI101" s="104"/>
      <c r="EJ101" s="104"/>
      <c r="EK101" s="104"/>
      <c r="EL101" s="104"/>
      <c r="EM101" s="104"/>
      <c r="EN101" s="104"/>
      <c r="EO101" s="104"/>
      <c r="EP101" s="104"/>
      <c r="EQ101" s="104"/>
      <c r="ER101" s="104"/>
      <c r="ES101" s="104"/>
      <c r="ET101" s="104"/>
      <c r="EU101" s="104"/>
      <c r="EV101" s="104"/>
      <c r="EW101" s="104"/>
      <c r="EX101" s="104"/>
      <c r="EY101" s="104"/>
      <c r="EZ101" s="104"/>
      <c r="FA101" s="104"/>
      <c r="FB101" s="104"/>
      <c r="FC101" s="104"/>
      <c r="FD101" s="104"/>
      <c r="FE101" s="104"/>
      <c r="FF101" s="104"/>
      <c r="FG101" s="104"/>
      <c r="FH101" s="104"/>
      <c r="FI101" s="104"/>
      <c r="FJ101" s="104"/>
      <c r="FK101" s="104"/>
      <c r="FL101" s="104"/>
      <c r="FM101" s="104"/>
      <c r="FN101" s="104"/>
      <c r="FO101" s="104"/>
      <c r="FP101" s="104"/>
      <c r="FQ101" s="104"/>
      <c r="FR101" s="104"/>
      <c r="FS101" s="104"/>
      <c r="FT101" s="104"/>
      <c r="FU101" s="104"/>
      <c r="FV101" s="104"/>
      <c r="FW101" s="104"/>
      <c r="FX101" s="104"/>
      <c r="FY101" s="104"/>
      <c r="FZ101" s="104"/>
      <c r="GA101" s="104"/>
      <c r="GB101" s="104"/>
      <c r="GC101" s="104"/>
      <c r="GD101" s="104"/>
      <c r="GE101" s="104"/>
      <c r="GF101" s="104"/>
      <c r="GG101" s="104"/>
      <c r="GH101" s="104"/>
      <c r="GI101" s="104"/>
      <c r="GJ101" s="104"/>
      <c r="GK101" s="104"/>
      <c r="GL101" s="104"/>
      <c r="GM101" s="104"/>
      <c r="GN101" s="104"/>
      <c r="GO101" s="104"/>
      <c r="GP101" s="104"/>
      <c r="GQ101" s="104"/>
      <c r="GR101" s="104"/>
      <c r="GS101" s="104"/>
      <c r="GT101" s="104"/>
      <c r="GU101" s="104"/>
      <c r="GV101" s="104"/>
      <c r="GW101" s="104"/>
      <c r="GX101" s="104"/>
      <c r="GY101" s="104"/>
      <c r="GZ101" s="104"/>
      <c r="HA101" s="104"/>
      <c r="HB101" s="104"/>
      <c r="HC101" s="104"/>
      <c r="HD101" s="104"/>
      <c r="HE101" s="104"/>
      <c r="HF101" s="104"/>
      <c r="HG101" s="104"/>
      <c r="HH101" s="104"/>
      <c r="HI101" s="104"/>
      <c r="HJ101" s="104"/>
      <c r="HK101" s="104"/>
      <c r="HL101" s="104"/>
      <c r="HM101" s="104"/>
    </row>
    <row r="102" spans="1:221" x14ac:dyDescent="0.35">
      <c r="A102" s="269" t="s">
        <v>319</v>
      </c>
      <c r="B102" s="269" t="s">
        <v>3405</v>
      </c>
      <c r="C102" s="269" t="s">
        <v>794</v>
      </c>
      <c r="D102" s="269" t="s">
        <v>318</v>
      </c>
      <c r="E102" s="269" t="s">
        <v>6442</v>
      </c>
      <c r="F102" s="269" t="s">
        <v>783</v>
      </c>
      <c r="G102" s="269" t="s">
        <v>783</v>
      </c>
      <c r="L102" s="104"/>
      <c r="M102" s="104"/>
      <c r="N102" s="104"/>
      <c r="O102" s="104"/>
      <c r="P102" s="104"/>
      <c r="Q102" s="104"/>
      <c r="R102" s="104"/>
      <c r="S102" s="104"/>
      <c r="T102" s="104"/>
      <c r="U102" s="104"/>
      <c r="V102" s="104"/>
      <c r="W102" s="104"/>
      <c r="X102" s="104"/>
      <c r="Y102" s="104"/>
      <c r="Z102" s="104"/>
      <c r="AA102" s="104"/>
      <c r="AB102" s="104"/>
      <c r="AC102" s="104"/>
      <c r="AD102" s="104"/>
      <c r="AE102" s="104"/>
      <c r="AF102" s="104"/>
      <c r="AG102" s="104"/>
      <c r="AH102" s="104"/>
      <c r="AI102" s="104"/>
      <c r="AJ102" s="104"/>
      <c r="AK102" s="104"/>
      <c r="AL102" s="104"/>
      <c r="AM102" s="104"/>
      <c r="AN102" s="104"/>
      <c r="AO102" s="104"/>
      <c r="AP102" s="104"/>
      <c r="AQ102" s="104"/>
      <c r="AR102" s="104"/>
      <c r="AS102" s="104"/>
      <c r="AT102" s="104"/>
      <c r="AU102" s="104"/>
      <c r="AV102" s="104"/>
      <c r="AW102" s="104"/>
      <c r="AX102" s="104"/>
      <c r="AY102" s="104"/>
      <c r="AZ102" s="104"/>
      <c r="BA102" s="104"/>
      <c r="BB102" s="104"/>
      <c r="BC102" s="104"/>
      <c r="BD102" s="104"/>
      <c r="BE102" s="104"/>
      <c r="BF102" s="104"/>
      <c r="BG102" s="104"/>
      <c r="BH102" s="104"/>
      <c r="BI102" s="104"/>
      <c r="BJ102" s="104"/>
      <c r="BK102" s="104"/>
      <c r="BL102" s="104"/>
      <c r="BM102" s="104"/>
      <c r="BN102" s="104"/>
      <c r="BO102" s="104"/>
      <c r="BP102" s="104"/>
      <c r="BQ102" s="104"/>
      <c r="BR102" s="104"/>
      <c r="BS102" s="104"/>
      <c r="BT102" s="104"/>
      <c r="BU102" s="104"/>
      <c r="BV102" s="104"/>
      <c r="BW102" s="104"/>
      <c r="BX102" s="104"/>
      <c r="BY102" s="104"/>
      <c r="BZ102" s="104"/>
      <c r="CA102" s="104"/>
      <c r="CB102" s="104"/>
      <c r="CC102" s="104"/>
      <c r="CD102" s="104"/>
      <c r="CE102" s="104"/>
      <c r="CF102" s="104"/>
      <c r="CG102" s="104"/>
      <c r="CH102" s="104"/>
      <c r="CI102" s="104"/>
      <c r="CJ102" s="104"/>
      <c r="CK102" s="104"/>
      <c r="CL102" s="104"/>
      <c r="CM102" s="104"/>
      <c r="CN102" s="104"/>
      <c r="CO102" s="104"/>
      <c r="CP102" s="104"/>
      <c r="CQ102" s="104"/>
      <c r="CR102" s="104"/>
      <c r="CS102" s="104"/>
      <c r="CT102" s="104"/>
      <c r="CU102" s="104"/>
      <c r="CV102" s="104"/>
      <c r="CW102" s="104"/>
      <c r="CX102" s="104"/>
      <c r="CY102" s="104"/>
      <c r="CZ102" s="104"/>
      <c r="DA102" s="104"/>
      <c r="DB102" s="104"/>
      <c r="DC102" s="104"/>
      <c r="DD102" s="104"/>
      <c r="DE102" s="104"/>
      <c r="DF102" s="104"/>
      <c r="DG102" s="104"/>
      <c r="DH102" s="104"/>
      <c r="DI102" s="104"/>
      <c r="DJ102" s="104"/>
      <c r="DK102" s="104"/>
      <c r="DL102" s="104"/>
      <c r="DM102" s="104"/>
      <c r="DN102" s="104"/>
      <c r="DO102" s="104"/>
      <c r="DP102" s="104"/>
      <c r="DQ102" s="104"/>
      <c r="DR102" s="104"/>
      <c r="DS102" s="104"/>
      <c r="DT102" s="104"/>
      <c r="DU102" s="104"/>
      <c r="DV102" s="104"/>
      <c r="DW102" s="104"/>
      <c r="DX102" s="104"/>
      <c r="DY102" s="104"/>
      <c r="DZ102" s="104"/>
      <c r="EA102" s="104"/>
      <c r="EB102" s="104"/>
      <c r="EC102" s="104"/>
      <c r="ED102" s="104"/>
      <c r="EE102" s="104"/>
      <c r="EF102" s="104"/>
      <c r="EG102" s="104"/>
      <c r="EH102" s="104"/>
      <c r="EI102" s="104"/>
      <c r="EJ102" s="104"/>
      <c r="EK102" s="104"/>
      <c r="EL102" s="104"/>
      <c r="EM102" s="104"/>
      <c r="EN102" s="104"/>
      <c r="EO102" s="104"/>
      <c r="EP102" s="104"/>
      <c r="EQ102" s="104"/>
      <c r="ER102" s="104"/>
      <c r="ES102" s="104"/>
      <c r="ET102" s="104"/>
      <c r="EU102" s="104"/>
      <c r="EV102" s="104"/>
      <c r="EW102" s="104"/>
      <c r="EX102" s="104"/>
      <c r="EY102" s="104"/>
      <c r="EZ102" s="104"/>
      <c r="FA102" s="104"/>
      <c r="FB102" s="104"/>
      <c r="FC102" s="104"/>
      <c r="FD102" s="104"/>
      <c r="FE102" s="104"/>
      <c r="FF102" s="104"/>
      <c r="FG102" s="104"/>
      <c r="FH102" s="104"/>
      <c r="FI102" s="104"/>
      <c r="FJ102" s="104"/>
      <c r="FK102" s="104"/>
      <c r="FL102" s="104"/>
      <c r="FM102" s="104"/>
      <c r="FN102" s="104"/>
      <c r="FO102" s="104"/>
      <c r="FP102" s="104"/>
      <c r="FQ102" s="104"/>
      <c r="FR102" s="104"/>
      <c r="FS102" s="104"/>
      <c r="FT102" s="104"/>
      <c r="FU102" s="104"/>
      <c r="FV102" s="104"/>
      <c r="FW102" s="104"/>
      <c r="FX102" s="104"/>
      <c r="FY102" s="104"/>
      <c r="FZ102" s="104"/>
      <c r="GA102" s="104"/>
      <c r="GB102" s="104"/>
      <c r="GC102" s="104"/>
      <c r="GD102" s="104"/>
      <c r="GE102" s="104"/>
      <c r="GF102" s="104"/>
      <c r="GG102" s="104"/>
      <c r="GH102" s="104"/>
      <c r="GI102" s="104"/>
      <c r="GJ102" s="104"/>
      <c r="GK102" s="104"/>
      <c r="GL102" s="104"/>
      <c r="GM102" s="104"/>
      <c r="GN102" s="104"/>
      <c r="GO102" s="104"/>
      <c r="GP102" s="104"/>
      <c r="GQ102" s="104"/>
      <c r="GR102" s="104"/>
      <c r="GS102" s="104"/>
      <c r="GT102" s="104"/>
      <c r="GU102" s="104"/>
      <c r="GV102" s="104"/>
      <c r="GW102" s="104"/>
      <c r="GX102" s="104"/>
      <c r="GY102" s="104"/>
      <c r="GZ102" s="104"/>
      <c r="HA102" s="104"/>
      <c r="HB102" s="104"/>
      <c r="HC102" s="104"/>
      <c r="HD102" s="104"/>
      <c r="HE102" s="104"/>
      <c r="HF102" s="104"/>
      <c r="HG102" s="104"/>
      <c r="HH102" s="104"/>
      <c r="HI102" s="104"/>
      <c r="HJ102" s="104"/>
      <c r="HK102" s="104"/>
      <c r="HL102" s="104"/>
      <c r="HM102" s="104"/>
    </row>
    <row r="103" spans="1:221" x14ac:dyDescent="0.35">
      <c r="A103" s="269" t="s">
        <v>319</v>
      </c>
      <c r="B103" s="269" t="s">
        <v>2981</v>
      </c>
      <c r="C103" s="269" t="s">
        <v>795</v>
      </c>
      <c r="D103" s="269" t="s">
        <v>318</v>
      </c>
      <c r="E103" s="269" t="s">
        <v>6442</v>
      </c>
      <c r="F103" s="269" t="s">
        <v>4377</v>
      </c>
      <c r="G103" s="269" t="s">
        <v>2323</v>
      </c>
      <c r="L103" s="104"/>
      <c r="M103" s="104"/>
      <c r="N103" s="104"/>
      <c r="O103" s="104"/>
      <c r="P103" s="104"/>
      <c r="Q103" s="104"/>
      <c r="R103" s="104"/>
      <c r="S103" s="104"/>
      <c r="T103" s="104"/>
      <c r="U103" s="104"/>
      <c r="V103" s="104"/>
      <c r="W103" s="104"/>
      <c r="X103" s="104"/>
      <c r="Y103" s="104"/>
      <c r="Z103" s="104"/>
      <c r="AA103" s="104"/>
      <c r="AB103" s="104"/>
      <c r="AC103" s="104"/>
      <c r="AD103" s="104"/>
      <c r="AE103" s="104"/>
      <c r="AF103" s="104"/>
      <c r="AG103" s="104"/>
      <c r="AH103" s="104"/>
      <c r="AI103" s="104"/>
      <c r="AJ103" s="104"/>
      <c r="AK103" s="104"/>
      <c r="AL103" s="104"/>
      <c r="AM103" s="104"/>
      <c r="AN103" s="104"/>
      <c r="AO103" s="104"/>
      <c r="AP103" s="104"/>
      <c r="AQ103" s="104"/>
      <c r="AR103" s="104"/>
      <c r="AS103" s="104"/>
      <c r="AT103" s="104"/>
      <c r="AU103" s="104"/>
      <c r="AV103" s="104"/>
      <c r="AW103" s="104"/>
      <c r="AX103" s="104"/>
      <c r="AY103" s="104"/>
      <c r="AZ103" s="104"/>
      <c r="BA103" s="104"/>
      <c r="BB103" s="104"/>
      <c r="BC103" s="104"/>
      <c r="BD103" s="104"/>
      <c r="BE103" s="104"/>
      <c r="BF103" s="104"/>
      <c r="BG103" s="104"/>
      <c r="BH103" s="104"/>
      <c r="BI103" s="104"/>
      <c r="BJ103" s="104"/>
      <c r="BK103" s="104"/>
      <c r="BL103" s="104"/>
      <c r="BM103" s="104"/>
      <c r="BN103" s="104"/>
      <c r="BO103" s="104"/>
      <c r="BP103" s="104"/>
      <c r="BQ103" s="104"/>
      <c r="BR103" s="104"/>
      <c r="BS103" s="104"/>
      <c r="BT103" s="104"/>
      <c r="BU103" s="104"/>
      <c r="BV103" s="104"/>
      <c r="BW103" s="104"/>
      <c r="BX103" s="104"/>
      <c r="BY103" s="104"/>
      <c r="BZ103" s="104"/>
      <c r="CA103" s="104"/>
      <c r="CB103" s="104"/>
      <c r="CC103" s="104"/>
      <c r="CD103" s="104"/>
      <c r="CE103" s="104"/>
      <c r="CF103" s="104"/>
      <c r="CG103" s="104"/>
      <c r="CH103" s="104"/>
      <c r="CI103" s="104"/>
      <c r="CJ103" s="104"/>
      <c r="CK103" s="104"/>
      <c r="CL103" s="104"/>
      <c r="CM103" s="104"/>
      <c r="CN103" s="104"/>
      <c r="CO103" s="104"/>
      <c r="CP103" s="104"/>
      <c r="CQ103" s="104"/>
      <c r="CR103" s="104"/>
      <c r="CS103" s="104"/>
      <c r="CT103" s="104"/>
      <c r="CU103" s="104"/>
      <c r="CV103" s="104"/>
      <c r="CW103" s="104"/>
      <c r="CX103" s="104"/>
      <c r="CY103" s="104"/>
      <c r="CZ103" s="104"/>
      <c r="DA103" s="104"/>
      <c r="DB103" s="104"/>
      <c r="DC103" s="104"/>
      <c r="DD103" s="104"/>
      <c r="DE103" s="104"/>
      <c r="DF103" s="104"/>
      <c r="DG103" s="104"/>
      <c r="DH103" s="104"/>
      <c r="DI103" s="104"/>
      <c r="DJ103" s="104"/>
      <c r="DK103" s="104"/>
      <c r="DL103" s="104"/>
      <c r="DM103" s="104"/>
      <c r="DN103" s="104"/>
      <c r="DO103" s="104"/>
      <c r="DP103" s="104"/>
      <c r="DQ103" s="104"/>
      <c r="DR103" s="104"/>
      <c r="DS103" s="104"/>
      <c r="DT103" s="104"/>
      <c r="DU103" s="104"/>
      <c r="DV103" s="104"/>
      <c r="DW103" s="104"/>
      <c r="DX103" s="104"/>
      <c r="DY103" s="104"/>
      <c r="DZ103" s="104"/>
      <c r="EA103" s="104"/>
      <c r="EB103" s="104"/>
      <c r="EC103" s="104"/>
      <c r="ED103" s="104"/>
      <c r="EE103" s="104"/>
      <c r="EF103" s="104"/>
      <c r="EG103" s="104"/>
      <c r="EH103" s="104"/>
      <c r="EI103" s="104"/>
      <c r="EJ103" s="104"/>
      <c r="EK103" s="104"/>
      <c r="EL103" s="104"/>
      <c r="EM103" s="104"/>
      <c r="EN103" s="104"/>
      <c r="EO103" s="104"/>
      <c r="EP103" s="104"/>
      <c r="EQ103" s="104"/>
      <c r="ER103" s="104"/>
      <c r="ES103" s="104"/>
      <c r="ET103" s="104"/>
      <c r="EU103" s="104"/>
      <c r="EV103" s="104"/>
      <c r="EW103" s="104"/>
      <c r="EX103" s="104"/>
      <c r="EY103" s="104"/>
      <c r="EZ103" s="104"/>
      <c r="FA103" s="104"/>
      <c r="FB103" s="104"/>
      <c r="FC103" s="104"/>
      <c r="FD103" s="104"/>
      <c r="FE103" s="104"/>
      <c r="FF103" s="104"/>
      <c r="FG103" s="104"/>
      <c r="FH103" s="104"/>
      <c r="FI103" s="104"/>
      <c r="FJ103" s="104"/>
      <c r="FK103" s="104"/>
      <c r="FL103" s="104"/>
      <c r="FM103" s="104"/>
      <c r="FN103" s="104"/>
      <c r="FO103" s="104"/>
      <c r="FP103" s="104"/>
      <c r="FQ103" s="104"/>
      <c r="FR103" s="104"/>
      <c r="FS103" s="104"/>
      <c r="FT103" s="104"/>
      <c r="FU103" s="104"/>
      <c r="FV103" s="104"/>
      <c r="FW103" s="104"/>
      <c r="FX103" s="104"/>
      <c r="FY103" s="104"/>
      <c r="FZ103" s="104"/>
      <c r="GA103" s="104"/>
      <c r="GB103" s="104"/>
      <c r="GC103" s="104"/>
      <c r="GD103" s="104"/>
      <c r="GE103" s="104"/>
      <c r="GF103" s="104"/>
      <c r="GG103" s="104"/>
      <c r="GH103" s="104"/>
      <c r="GI103" s="104"/>
      <c r="GJ103" s="104"/>
      <c r="GK103" s="104"/>
      <c r="GL103" s="104"/>
      <c r="GM103" s="104"/>
      <c r="GN103" s="104"/>
      <c r="GO103" s="104"/>
      <c r="GP103" s="104"/>
      <c r="GQ103" s="104"/>
      <c r="GR103" s="104"/>
      <c r="GS103" s="104"/>
      <c r="GT103" s="104"/>
      <c r="GU103" s="104"/>
      <c r="GV103" s="104"/>
      <c r="GW103" s="104"/>
      <c r="GX103" s="104"/>
      <c r="GY103" s="104"/>
      <c r="GZ103" s="104"/>
      <c r="HA103" s="104"/>
      <c r="HB103" s="104"/>
      <c r="HC103" s="104"/>
      <c r="HD103" s="104"/>
      <c r="HE103" s="104"/>
      <c r="HF103" s="104"/>
      <c r="HG103" s="104"/>
      <c r="HH103" s="104"/>
      <c r="HI103" s="104"/>
      <c r="HJ103" s="104"/>
      <c r="HK103" s="104"/>
      <c r="HL103" s="104"/>
      <c r="HM103" s="104"/>
    </row>
    <row r="104" spans="1:221" x14ac:dyDescent="0.35">
      <c r="A104" s="269" t="s">
        <v>325</v>
      </c>
      <c r="B104" s="269" t="s">
        <v>2995</v>
      </c>
      <c r="C104" s="269" t="s">
        <v>2996</v>
      </c>
      <c r="D104" s="269" t="s">
        <v>324</v>
      </c>
      <c r="E104" s="269" t="s">
        <v>6445</v>
      </c>
      <c r="F104" s="269" t="s">
        <v>4377</v>
      </c>
      <c r="G104" s="269" t="s">
        <v>5482</v>
      </c>
      <c r="L104" s="104"/>
      <c r="M104" s="104"/>
      <c r="N104" s="104"/>
      <c r="O104" s="104"/>
      <c r="P104" s="104"/>
      <c r="Q104" s="104"/>
      <c r="R104" s="104"/>
      <c r="S104" s="104"/>
      <c r="T104" s="104"/>
      <c r="U104" s="104"/>
      <c r="V104" s="104"/>
      <c r="W104" s="104"/>
      <c r="X104" s="104"/>
      <c r="Y104" s="104"/>
      <c r="Z104" s="104"/>
      <c r="AA104" s="104"/>
      <c r="AB104" s="104"/>
      <c r="AC104" s="104"/>
      <c r="AD104" s="104"/>
      <c r="AE104" s="104"/>
      <c r="AF104" s="104"/>
      <c r="AG104" s="104"/>
      <c r="AH104" s="104"/>
      <c r="AI104" s="104"/>
      <c r="AJ104" s="104"/>
      <c r="AK104" s="104"/>
      <c r="AL104" s="104"/>
      <c r="AM104" s="104"/>
      <c r="AN104" s="104"/>
      <c r="AO104" s="104"/>
      <c r="AP104" s="104"/>
      <c r="AQ104" s="104"/>
      <c r="AR104" s="104"/>
      <c r="AS104" s="104"/>
      <c r="AT104" s="104"/>
      <c r="AU104" s="104"/>
      <c r="AV104" s="104"/>
      <c r="AW104" s="104"/>
      <c r="AX104" s="104"/>
      <c r="AY104" s="104"/>
      <c r="AZ104" s="104"/>
      <c r="BA104" s="104"/>
      <c r="BB104" s="104"/>
      <c r="BC104" s="104"/>
      <c r="BD104" s="104"/>
      <c r="BE104" s="104"/>
      <c r="BF104" s="104"/>
      <c r="BG104" s="104"/>
      <c r="BH104" s="104"/>
      <c r="BI104" s="104"/>
      <c r="BJ104" s="104"/>
      <c r="BK104" s="104"/>
      <c r="BL104" s="104"/>
      <c r="BM104" s="104"/>
      <c r="BN104" s="104"/>
      <c r="BO104" s="104"/>
      <c r="BP104" s="104"/>
      <c r="BQ104" s="104"/>
      <c r="BR104" s="104"/>
      <c r="BS104" s="104"/>
      <c r="BT104" s="104"/>
      <c r="BU104" s="104"/>
      <c r="BV104" s="104"/>
      <c r="BW104" s="104"/>
      <c r="BX104" s="104"/>
      <c r="BY104" s="104"/>
      <c r="BZ104" s="104"/>
      <c r="CA104" s="104"/>
      <c r="CB104" s="104"/>
      <c r="CC104" s="104"/>
      <c r="CD104" s="104"/>
      <c r="CE104" s="104"/>
      <c r="CF104" s="104"/>
      <c r="CG104" s="104"/>
      <c r="CH104" s="104"/>
      <c r="CI104" s="104"/>
      <c r="CJ104" s="104"/>
      <c r="CK104" s="104"/>
      <c r="CL104" s="104"/>
      <c r="CM104" s="104"/>
      <c r="CN104" s="104"/>
      <c r="CO104" s="104"/>
      <c r="CP104" s="104"/>
      <c r="CQ104" s="104"/>
      <c r="CR104" s="104"/>
      <c r="CS104" s="104"/>
      <c r="CT104" s="104"/>
      <c r="CU104" s="104"/>
      <c r="CV104" s="104"/>
      <c r="CW104" s="104"/>
      <c r="CX104" s="104"/>
      <c r="CY104" s="104"/>
      <c r="CZ104" s="104"/>
      <c r="DA104" s="104"/>
      <c r="DB104" s="104"/>
      <c r="DC104" s="104"/>
      <c r="DD104" s="104"/>
      <c r="DE104" s="104"/>
      <c r="DF104" s="104"/>
      <c r="DG104" s="104"/>
      <c r="DH104" s="104"/>
      <c r="DI104" s="104"/>
      <c r="DJ104" s="104"/>
      <c r="DK104" s="104"/>
      <c r="DL104" s="104"/>
      <c r="DM104" s="104"/>
      <c r="DN104" s="104"/>
      <c r="DO104" s="104"/>
      <c r="DP104" s="104"/>
      <c r="DQ104" s="104"/>
      <c r="DR104" s="104"/>
      <c r="DS104" s="104"/>
      <c r="DT104" s="104"/>
      <c r="DU104" s="104"/>
      <c r="DV104" s="104"/>
      <c r="DW104" s="104"/>
      <c r="DX104" s="104"/>
      <c r="DY104" s="104"/>
      <c r="DZ104" s="104"/>
      <c r="EA104" s="104"/>
      <c r="EB104" s="104"/>
      <c r="EC104" s="104"/>
      <c r="ED104" s="104"/>
      <c r="EE104" s="104"/>
      <c r="EF104" s="104"/>
      <c r="EG104" s="104"/>
      <c r="EH104" s="104"/>
      <c r="EI104" s="104"/>
      <c r="EJ104" s="104"/>
      <c r="EK104" s="104"/>
      <c r="EL104" s="104"/>
      <c r="EM104" s="104"/>
      <c r="EN104" s="104"/>
      <c r="EO104" s="104"/>
      <c r="EP104" s="104"/>
      <c r="EQ104" s="104"/>
      <c r="ER104" s="104"/>
      <c r="ES104" s="104"/>
      <c r="ET104" s="104"/>
      <c r="EU104" s="104"/>
      <c r="EV104" s="104"/>
      <c r="EW104" s="104"/>
      <c r="EX104" s="104"/>
      <c r="EY104" s="104"/>
      <c r="EZ104" s="104"/>
      <c r="FA104" s="104"/>
      <c r="FB104" s="104"/>
      <c r="FC104" s="104"/>
      <c r="FD104" s="104"/>
      <c r="FE104" s="104"/>
      <c r="FF104" s="104"/>
      <c r="FG104" s="104"/>
      <c r="FH104" s="104"/>
      <c r="FI104" s="104"/>
      <c r="FJ104" s="104"/>
      <c r="FK104" s="104"/>
      <c r="FL104" s="104"/>
      <c r="FM104" s="104"/>
      <c r="FN104" s="104"/>
      <c r="FO104" s="104"/>
      <c r="FP104" s="104"/>
      <c r="FQ104" s="104"/>
      <c r="FR104" s="104"/>
      <c r="FS104" s="104"/>
      <c r="FT104" s="104"/>
      <c r="FU104" s="104"/>
      <c r="FV104" s="104"/>
      <c r="FW104" s="104"/>
      <c r="FX104" s="104"/>
      <c r="FY104" s="104"/>
      <c r="FZ104" s="104"/>
      <c r="GA104" s="104"/>
      <c r="GB104" s="104"/>
      <c r="GC104" s="104"/>
      <c r="GD104" s="104"/>
      <c r="GE104" s="104"/>
      <c r="GF104" s="104"/>
      <c r="GG104" s="104"/>
      <c r="GH104" s="104"/>
      <c r="GI104" s="104"/>
      <c r="GJ104" s="104"/>
      <c r="GK104" s="104"/>
      <c r="GL104" s="104"/>
      <c r="GM104" s="104"/>
      <c r="GN104" s="104"/>
      <c r="GO104" s="104"/>
      <c r="GP104" s="104"/>
      <c r="GQ104" s="104"/>
      <c r="GR104" s="104"/>
      <c r="GS104" s="104"/>
      <c r="GT104" s="104"/>
      <c r="GU104" s="104"/>
      <c r="GV104" s="104"/>
      <c r="GW104" s="104"/>
      <c r="GX104" s="104"/>
      <c r="GY104" s="104"/>
      <c r="GZ104" s="104"/>
      <c r="HA104" s="104"/>
      <c r="HB104" s="104"/>
      <c r="HC104" s="104"/>
      <c r="HD104" s="104"/>
      <c r="HE104" s="104"/>
      <c r="HF104" s="104"/>
      <c r="HG104" s="104"/>
      <c r="HH104" s="104"/>
      <c r="HI104" s="104"/>
      <c r="HJ104" s="104"/>
      <c r="HK104" s="104"/>
      <c r="HL104" s="104"/>
      <c r="HM104" s="104"/>
    </row>
    <row r="105" spans="1:221" x14ac:dyDescent="0.35">
      <c r="A105" s="269" t="s">
        <v>327</v>
      </c>
      <c r="B105" s="269" t="s">
        <v>2982</v>
      </c>
      <c r="C105" s="269" t="s">
        <v>1280</v>
      </c>
      <c r="D105" s="269" t="s">
        <v>326</v>
      </c>
      <c r="E105" s="269" t="s">
        <v>6443</v>
      </c>
      <c r="F105" s="269" t="s">
        <v>4377</v>
      </c>
      <c r="G105" s="269" t="s">
        <v>5480</v>
      </c>
      <c r="L105" s="104"/>
      <c r="M105" s="104"/>
      <c r="N105" s="104"/>
      <c r="O105" s="104"/>
      <c r="P105" s="104"/>
      <c r="Q105" s="104"/>
      <c r="R105" s="104"/>
      <c r="S105" s="104"/>
      <c r="T105" s="104"/>
      <c r="U105" s="104"/>
      <c r="V105" s="104"/>
      <c r="W105" s="104"/>
      <c r="X105" s="104"/>
      <c r="Y105" s="104"/>
      <c r="Z105" s="104"/>
      <c r="AA105" s="104"/>
      <c r="AB105" s="104"/>
      <c r="AC105" s="104"/>
      <c r="AD105" s="104"/>
      <c r="AE105" s="104"/>
      <c r="AF105" s="104"/>
      <c r="AG105" s="104"/>
      <c r="AH105" s="104"/>
      <c r="AI105" s="104"/>
      <c r="AJ105" s="104"/>
      <c r="AK105" s="104"/>
      <c r="AL105" s="104"/>
      <c r="AM105" s="104"/>
      <c r="AN105" s="104"/>
      <c r="AO105" s="104"/>
      <c r="AP105" s="104"/>
      <c r="AQ105" s="104"/>
      <c r="AR105" s="104"/>
      <c r="AS105" s="104"/>
      <c r="AT105" s="104"/>
      <c r="AU105" s="104"/>
      <c r="AV105" s="104"/>
      <c r="AW105" s="104"/>
      <c r="AX105" s="104"/>
      <c r="AY105" s="104"/>
      <c r="AZ105" s="104"/>
      <c r="BA105" s="104"/>
      <c r="BB105" s="104"/>
      <c r="BC105" s="104"/>
      <c r="BD105" s="104"/>
      <c r="BE105" s="104"/>
      <c r="BF105" s="104"/>
      <c r="BG105" s="104"/>
      <c r="BH105" s="104"/>
      <c r="BI105" s="104"/>
      <c r="BJ105" s="104"/>
      <c r="BK105" s="104"/>
      <c r="BL105" s="104"/>
      <c r="BM105" s="104"/>
      <c r="BN105" s="104"/>
      <c r="BO105" s="104"/>
      <c r="BP105" s="104"/>
      <c r="BQ105" s="104"/>
      <c r="BR105" s="104"/>
      <c r="BS105" s="104"/>
      <c r="BT105" s="104"/>
      <c r="BU105" s="104"/>
      <c r="BV105" s="104"/>
      <c r="BW105" s="104"/>
      <c r="BX105" s="104"/>
      <c r="BY105" s="104"/>
      <c r="BZ105" s="104"/>
      <c r="CA105" s="104"/>
      <c r="CB105" s="104"/>
      <c r="CC105" s="104"/>
      <c r="CD105" s="104"/>
      <c r="CE105" s="104"/>
      <c r="CF105" s="104"/>
      <c r="CG105" s="104"/>
      <c r="CH105" s="104"/>
      <c r="CI105" s="104"/>
      <c r="CJ105" s="104"/>
      <c r="CK105" s="104"/>
      <c r="CL105" s="104"/>
      <c r="CM105" s="104"/>
      <c r="CN105" s="104"/>
      <c r="CO105" s="104"/>
      <c r="CP105" s="104"/>
      <c r="CQ105" s="104"/>
      <c r="CR105" s="104"/>
      <c r="CS105" s="104"/>
      <c r="CT105" s="104"/>
      <c r="CU105" s="104"/>
      <c r="CV105" s="104"/>
      <c r="CW105" s="104"/>
      <c r="CX105" s="104"/>
      <c r="CY105" s="104"/>
      <c r="CZ105" s="104"/>
      <c r="DA105" s="104"/>
      <c r="DB105" s="104"/>
      <c r="DC105" s="104"/>
      <c r="DD105" s="104"/>
      <c r="DE105" s="104"/>
      <c r="DF105" s="104"/>
      <c r="DG105" s="104"/>
      <c r="DH105" s="104"/>
      <c r="DI105" s="104"/>
      <c r="DJ105" s="104"/>
      <c r="DK105" s="104"/>
      <c r="DL105" s="104"/>
      <c r="DM105" s="104"/>
      <c r="DN105" s="104"/>
      <c r="DO105" s="104"/>
      <c r="DP105" s="104"/>
      <c r="DQ105" s="104"/>
      <c r="DR105" s="104"/>
      <c r="DS105" s="104"/>
      <c r="DT105" s="104"/>
      <c r="DU105" s="104"/>
      <c r="DV105" s="104"/>
      <c r="DW105" s="104"/>
      <c r="DX105" s="104"/>
      <c r="DY105" s="104"/>
      <c r="DZ105" s="104"/>
      <c r="EA105" s="104"/>
      <c r="EB105" s="104"/>
      <c r="EC105" s="104"/>
      <c r="ED105" s="104"/>
      <c r="EE105" s="104"/>
      <c r="EF105" s="104"/>
      <c r="EG105" s="104"/>
      <c r="EH105" s="104"/>
      <c r="EI105" s="104"/>
      <c r="EJ105" s="104"/>
      <c r="EK105" s="104"/>
      <c r="EL105" s="104"/>
      <c r="EM105" s="104"/>
      <c r="EN105" s="104"/>
      <c r="EO105" s="104"/>
      <c r="EP105" s="104"/>
      <c r="EQ105" s="104"/>
      <c r="ER105" s="104"/>
      <c r="ES105" s="104"/>
      <c r="ET105" s="104"/>
      <c r="EU105" s="104"/>
      <c r="EV105" s="104"/>
      <c r="EW105" s="104"/>
      <c r="EX105" s="104"/>
      <c r="EY105" s="104"/>
      <c r="EZ105" s="104"/>
      <c r="FA105" s="104"/>
      <c r="FB105" s="104"/>
      <c r="FC105" s="104"/>
      <c r="FD105" s="104"/>
      <c r="FE105" s="104"/>
      <c r="FF105" s="104"/>
      <c r="FG105" s="104"/>
      <c r="FH105" s="104"/>
      <c r="FI105" s="104"/>
      <c r="FJ105" s="104"/>
      <c r="FK105" s="104"/>
      <c r="FL105" s="104"/>
      <c r="FM105" s="104"/>
      <c r="FN105" s="104"/>
      <c r="FO105" s="104"/>
      <c r="FP105" s="104"/>
      <c r="FQ105" s="104"/>
      <c r="FR105" s="104"/>
      <c r="FS105" s="104"/>
      <c r="FT105" s="104"/>
      <c r="FU105" s="104"/>
      <c r="FV105" s="104"/>
      <c r="FW105" s="104"/>
      <c r="FX105" s="104"/>
      <c r="FY105" s="104"/>
      <c r="FZ105" s="104"/>
      <c r="GA105" s="104"/>
      <c r="GB105" s="104"/>
      <c r="GC105" s="104"/>
      <c r="GD105" s="104"/>
      <c r="GE105" s="104"/>
      <c r="GF105" s="104"/>
      <c r="GG105" s="104"/>
      <c r="GH105" s="104"/>
      <c r="GI105" s="104"/>
      <c r="GJ105" s="104"/>
      <c r="GK105" s="104"/>
      <c r="GL105" s="104"/>
      <c r="GM105" s="104"/>
      <c r="GN105" s="104"/>
      <c r="GO105" s="104"/>
      <c r="GP105" s="104"/>
      <c r="GQ105" s="104"/>
      <c r="GR105" s="104"/>
      <c r="GS105" s="104"/>
      <c r="GT105" s="104"/>
      <c r="GU105" s="104"/>
      <c r="GV105" s="104"/>
      <c r="GW105" s="104"/>
      <c r="GX105" s="104"/>
      <c r="GY105" s="104"/>
      <c r="GZ105" s="104"/>
      <c r="HA105" s="104"/>
      <c r="HB105" s="104"/>
      <c r="HC105" s="104"/>
      <c r="HD105" s="104"/>
      <c r="HE105" s="104"/>
      <c r="HF105" s="104"/>
      <c r="HG105" s="104"/>
      <c r="HH105" s="104"/>
      <c r="HI105" s="104"/>
      <c r="HJ105" s="104"/>
      <c r="HK105" s="104"/>
      <c r="HL105" s="104"/>
      <c r="HM105" s="104"/>
    </row>
    <row r="106" spans="1:221" x14ac:dyDescent="0.35">
      <c r="A106" s="70" t="s">
        <v>329</v>
      </c>
      <c r="B106" s="70" t="s">
        <v>2983</v>
      </c>
      <c r="C106" s="70" t="s">
        <v>727</v>
      </c>
      <c r="D106" s="70" t="s">
        <v>328</v>
      </c>
      <c r="E106" s="70" t="s">
        <v>6446</v>
      </c>
      <c r="F106" s="70" t="s">
        <v>4376</v>
      </c>
      <c r="G106" s="70" t="s">
        <v>5484</v>
      </c>
      <c r="L106" s="104"/>
      <c r="M106" s="104"/>
      <c r="N106" s="104"/>
      <c r="O106" s="104"/>
      <c r="P106" s="104"/>
      <c r="Q106" s="104"/>
      <c r="R106" s="104"/>
      <c r="S106" s="104"/>
      <c r="T106" s="104"/>
      <c r="U106" s="104"/>
      <c r="V106" s="104"/>
      <c r="W106" s="104"/>
      <c r="X106" s="104"/>
      <c r="Y106" s="104"/>
      <c r="Z106" s="104"/>
      <c r="AA106" s="104"/>
      <c r="AB106" s="104"/>
      <c r="AC106" s="104"/>
      <c r="AD106" s="104"/>
      <c r="AE106" s="104"/>
      <c r="AF106" s="104"/>
      <c r="AG106" s="104"/>
      <c r="AH106" s="104"/>
      <c r="AI106" s="104"/>
      <c r="AJ106" s="104"/>
      <c r="AK106" s="104"/>
      <c r="AL106" s="104"/>
      <c r="AM106" s="104"/>
      <c r="AN106" s="104"/>
      <c r="AO106" s="104"/>
      <c r="AP106" s="104"/>
      <c r="AQ106" s="104"/>
      <c r="AR106" s="104"/>
      <c r="AS106" s="104"/>
      <c r="AT106" s="104"/>
      <c r="AU106" s="104"/>
      <c r="AV106" s="104"/>
      <c r="AW106" s="104"/>
      <c r="AX106" s="104"/>
      <c r="AY106" s="104"/>
      <c r="AZ106" s="104"/>
      <c r="BA106" s="104"/>
      <c r="BB106" s="104"/>
      <c r="BC106" s="104"/>
      <c r="BD106" s="104"/>
      <c r="BE106" s="104"/>
      <c r="BF106" s="104"/>
      <c r="BG106" s="104"/>
      <c r="BH106" s="104"/>
      <c r="BI106" s="104"/>
      <c r="BJ106" s="104"/>
      <c r="BK106" s="104"/>
      <c r="BL106" s="104"/>
      <c r="BM106" s="104"/>
      <c r="BN106" s="104"/>
      <c r="BO106" s="104"/>
      <c r="BP106" s="104"/>
      <c r="BQ106" s="104"/>
      <c r="BR106" s="104"/>
      <c r="BS106" s="104"/>
      <c r="BT106" s="104"/>
      <c r="BU106" s="104"/>
      <c r="BV106" s="104"/>
      <c r="BW106" s="104"/>
      <c r="BX106" s="104"/>
      <c r="BY106" s="104"/>
      <c r="BZ106" s="104"/>
      <c r="CA106" s="104"/>
      <c r="CB106" s="104"/>
      <c r="CC106" s="104"/>
      <c r="CD106" s="104"/>
      <c r="CE106" s="104"/>
      <c r="CF106" s="104"/>
      <c r="CG106" s="104"/>
      <c r="CH106" s="104"/>
      <c r="CI106" s="104"/>
      <c r="CJ106" s="104"/>
      <c r="CK106" s="104"/>
      <c r="CL106" s="104"/>
      <c r="CM106" s="104"/>
      <c r="CN106" s="104"/>
      <c r="CO106" s="104"/>
      <c r="CP106" s="104"/>
      <c r="CQ106" s="104"/>
      <c r="CR106" s="104"/>
      <c r="CS106" s="104"/>
      <c r="CT106" s="104"/>
      <c r="CU106" s="104"/>
      <c r="CV106" s="104"/>
      <c r="CW106" s="104"/>
      <c r="CX106" s="104"/>
      <c r="CY106" s="104"/>
      <c r="CZ106" s="104"/>
      <c r="DA106" s="104"/>
      <c r="DB106" s="104"/>
      <c r="DC106" s="104"/>
      <c r="DD106" s="104"/>
      <c r="DE106" s="104"/>
      <c r="DF106" s="104"/>
      <c r="DG106" s="104"/>
      <c r="DH106" s="104"/>
      <c r="DI106" s="104"/>
      <c r="DJ106" s="104"/>
      <c r="DK106" s="104"/>
      <c r="DL106" s="104"/>
      <c r="DM106" s="104"/>
      <c r="DN106" s="104"/>
      <c r="DO106" s="104"/>
      <c r="DP106" s="104"/>
      <c r="DQ106" s="104"/>
      <c r="DR106" s="104"/>
      <c r="DS106" s="104"/>
      <c r="DT106" s="104"/>
      <c r="DU106" s="104"/>
      <c r="DV106" s="104"/>
      <c r="DW106" s="104"/>
      <c r="DX106" s="104"/>
      <c r="DY106" s="104"/>
      <c r="DZ106" s="104"/>
      <c r="EA106" s="104"/>
      <c r="EB106" s="104"/>
      <c r="EC106" s="104"/>
      <c r="ED106" s="104"/>
      <c r="EE106" s="104"/>
      <c r="EF106" s="104"/>
      <c r="EG106" s="104"/>
      <c r="EH106" s="104"/>
      <c r="EI106" s="104"/>
      <c r="EJ106" s="104"/>
      <c r="EK106" s="104"/>
      <c r="EL106" s="104"/>
      <c r="EM106" s="104"/>
      <c r="EN106" s="104"/>
      <c r="EO106" s="104"/>
      <c r="EP106" s="104"/>
      <c r="EQ106" s="104"/>
      <c r="ER106" s="104"/>
      <c r="ES106" s="104"/>
      <c r="ET106" s="104"/>
      <c r="EU106" s="104"/>
      <c r="EV106" s="104"/>
      <c r="EW106" s="104"/>
      <c r="EX106" s="104"/>
      <c r="EY106" s="104"/>
      <c r="EZ106" s="104"/>
      <c r="FA106" s="104"/>
      <c r="FB106" s="104"/>
      <c r="FC106" s="104"/>
      <c r="FD106" s="104"/>
      <c r="FE106" s="104"/>
      <c r="FF106" s="104"/>
      <c r="FG106" s="104"/>
      <c r="FH106" s="104"/>
      <c r="FI106" s="104"/>
      <c r="FJ106" s="104"/>
      <c r="FK106" s="104"/>
      <c r="FL106" s="104"/>
      <c r="FM106" s="104"/>
      <c r="FN106" s="104"/>
      <c r="FO106" s="104"/>
      <c r="FP106" s="104"/>
      <c r="FQ106" s="104"/>
      <c r="FR106" s="104"/>
      <c r="FS106" s="104"/>
      <c r="FT106" s="104"/>
      <c r="FU106" s="104"/>
      <c r="FV106" s="104"/>
      <c r="FW106" s="104"/>
      <c r="FX106" s="104"/>
      <c r="FY106" s="104"/>
      <c r="FZ106" s="104"/>
      <c r="GA106" s="104"/>
      <c r="GB106" s="104"/>
      <c r="GC106" s="104"/>
      <c r="GD106" s="104"/>
      <c r="GE106" s="104"/>
      <c r="GF106" s="104"/>
      <c r="GG106" s="104"/>
      <c r="GH106" s="104"/>
      <c r="GI106" s="104"/>
      <c r="GJ106" s="104"/>
      <c r="GK106" s="104"/>
      <c r="GL106" s="104"/>
      <c r="GM106" s="104"/>
      <c r="GN106" s="104"/>
      <c r="GO106" s="104"/>
      <c r="GP106" s="104"/>
      <c r="GQ106" s="104"/>
      <c r="GR106" s="104"/>
      <c r="GS106" s="104"/>
      <c r="GT106" s="104"/>
      <c r="GU106" s="104"/>
      <c r="GV106" s="104"/>
      <c r="GW106" s="104"/>
      <c r="GX106" s="104"/>
      <c r="GY106" s="104"/>
      <c r="GZ106" s="104"/>
      <c r="HA106" s="104"/>
      <c r="HB106" s="104"/>
      <c r="HC106" s="104"/>
      <c r="HD106" s="104"/>
      <c r="HE106" s="104"/>
      <c r="HF106" s="104"/>
      <c r="HG106" s="104"/>
      <c r="HH106" s="104"/>
      <c r="HI106" s="104"/>
      <c r="HJ106" s="104"/>
      <c r="HK106" s="104"/>
      <c r="HL106" s="104"/>
      <c r="HM106" s="104"/>
    </row>
    <row r="107" spans="1:221" x14ac:dyDescent="0.35">
      <c r="A107" s="269" t="s">
        <v>329</v>
      </c>
      <c r="B107" s="269" t="s">
        <v>1227</v>
      </c>
      <c r="C107" s="269" t="s">
        <v>789</v>
      </c>
      <c r="D107" s="269" t="s">
        <v>328</v>
      </c>
      <c r="E107" s="269" t="s">
        <v>6446</v>
      </c>
      <c r="F107" s="269" t="s">
        <v>4377</v>
      </c>
      <c r="G107" s="269" t="s">
        <v>5493</v>
      </c>
      <c r="L107" s="104" t="s">
        <v>760</v>
      </c>
      <c r="M107" s="104" t="s">
        <v>760</v>
      </c>
      <c r="N107" s="104" t="s">
        <v>760</v>
      </c>
      <c r="O107" s="104" t="s">
        <v>760</v>
      </c>
      <c r="P107" s="104" t="s">
        <v>760</v>
      </c>
      <c r="Q107" s="104" t="s">
        <v>760</v>
      </c>
      <c r="R107" s="104" t="s">
        <v>760</v>
      </c>
      <c r="S107" s="104" t="s">
        <v>760</v>
      </c>
      <c r="T107" s="104" t="s">
        <v>760</v>
      </c>
      <c r="U107" s="104" t="s">
        <v>760</v>
      </c>
      <c r="V107" s="104" t="s">
        <v>760</v>
      </c>
      <c r="W107" s="104" t="s">
        <v>760</v>
      </c>
      <c r="X107" s="104" t="s">
        <v>760</v>
      </c>
      <c r="Y107" s="104" t="s">
        <v>760</v>
      </c>
      <c r="Z107" s="104" t="s">
        <v>760</v>
      </c>
      <c r="AA107" s="104" t="s">
        <v>760</v>
      </c>
      <c r="AB107" s="104" t="s">
        <v>760</v>
      </c>
      <c r="AC107" s="104" t="s">
        <v>760</v>
      </c>
      <c r="AD107" s="104" t="s">
        <v>760</v>
      </c>
      <c r="AE107" s="104" t="s">
        <v>760</v>
      </c>
      <c r="AF107" s="104" t="s">
        <v>760</v>
      </c>
      <c r="AG107" s="104" t="s">
        <v>760</v>
      </c>
      <c r="AH107" s="104" t="s">
        <v>760</v>
      </c>
      <c r="AI107" s="104" t="s">
        <v>760</v>
      </c>
      <c r="AJ107" s="104" t="s">
        <v>760</v>
      </c>
      <c r="AK107" s="104" t="s">
        <v>760</v>
      </c>
      <c r="AL107" s="104" t="s">
        <v>760</v>
      </c>
      <c r="AM107" s="104" t="s">
        <v>760</v>
      </c>
      <c r="AN107" s="104" t="s">
        <v>760</v>
      </c>
      <c r="AO107" s="104" t="s">
        <v>760</v>
      </c>
      <c r="AP107" s="104" t="s">
        <v>760</v>
      </c>
      <c r="AQ107" s="104" t="s">
        <v>760</v>
      </c>
      <c r="AR107" s="104" t="s">
        <v>760</v>
      </c>
      <c r="AS107" s="104" t="s">
        <v>760</v>
      </c>
      <c r="AT107" s="104" t="s">
        <v>760</v>
      </c>
      <c r="AU107" s="104" t="s">
        <v>760</v>
      </c>
      <c r="AV107" s="104" t="s">
        <v>760</v>
      </c>
      <c r="AW107" s="104" t="s">
        <v>760</v>
      </c>
      <c r="AX107" s="104" t="s">
        <v>760</v>
      </c>
      <c r="AY107" s="104" t="s">
        <v>760</v>
      </c>
      <c r="AZ107" s="104" t="s">
        <v>760</v>
      </c>
      <c r="BA107" s="104" t="s">
        <v>760</v>
      </c>
      <c r="BB107" s="104" t="s">
        <v>760</v>
      </c>
      <c r="BC107" s="104" t="s">
        <v>760</v>
      </c>
      <c r="BD107" s="104" t="s">
        <v>760</v>
      </c>
      <c r="BE107" s="104" t="s">
        <v>760</v>
      </c>
      <c r="BF107" s="104" t="s">
        <v>760</v>
      </c>
      <c r="BG107" s="104" t="s">
        <v>760</v>
      </c>
      <c r="BH107" s="104" t="s">
        <v>760</v>
      </c>
      <c r="BI107" s="104" t="s">
        <v>760</v>
      </c>
      <c r="BJ107" s="104" t="s">
        <v>760</v>
      </c>
      <c r="BK107" s="104" t="s">
        <v>760</v>
      </c>
      <c r="BL107" s="104" t="s">
        <v>760</v>
      </c>
      <c r="BM107" s="104" t="s">
        <v>760</v>
      </c>
      <c r="BN107" s="104" t="s">
        <v>760</v>
      </c>
      <c r="BO107" s="104" t="s">
        <v>760</v>
      </c>
      <c r="BP107" s="104" t="s">
        <v>760</v>
      </c>
      <c r="BQ107" s="104" t="s">
        <v>760</v>
      </c>
      <c r="BR107" s="104" t="s">
        <v>760</v>
      </c>
      <c r="BS107" s="104" t="s">
        <v>760</v>
      </c>
      <c r="BT107" s="104" t="s">
        <v>760</v>
      </c>
      <c r="BU107" s="104" t="s">
        <v>760</v>
      </c>
      <c r="BV107" s="104" t="s">
        <v>760</v>
      </c>
      <c r="BW107" s="104" t="s">
        <v>760</v>
      </c>
      <c r="BX107" s="104" t="s">
        <v>760</v>
      </c>
      <c r="BY107" s="104" t="s">
        <v>760</v>
      </c>
      <c r="BZ107" s="104" t="s">
        <v>760</v>
      </c>
      <c r="CA107" s="104" t="s">
        <v>760</v>
      </c>
      <c r="CB107" s="104" t="s">
        <v>760</v>
      </c>
      <c r="CC107" s="104" t="s">
        <v>760</v>
      </c>
      <c r="CD107" s="104" t="s">
        <v>760</v>
      </c>
      <c r="CE107" s="104" t="s">
        <v>760</v>
      </c>
      <c r="CF107" s="104" t="s">
        <v>760</v>
      </c>
      <c r="CG107" s="104" t="s">
        <v>760</v>
      </c>
      <c r="CH107" s="104" t="s">
        <v>760</v>
      </c>
      <c r="CI107" s="104" t="s">
        <v>760</v>
      </c>
      <c r="CJ107" s="104" t="s">
        <v>760</v>
      </c>
      <c r="CK107" s="104" t="s">
        <v>760</v>
      </c>
      <c r="CL107" s="104" t="s">
        <v>760</v>
      </c>
      <c r="CM107" s="104" t="s">
        <v>760</v>
      </c>
      <c r="CN107" s="104" t="s">
        <v>760</v>
      </c>
      <c r="CO107" s="104" t="s">
        <v>760</v>
      </c>
      <c r="CP107" s="104" t="s">
        <v>760</v>
      </c>
      <c r="CQ107" s="104" t="s">
        <v>760</v>
      </c>
      <c r="CR107" s="104" t="s">
        <v>760</v>
      </c>
      <c r="CS107" s="104" t="s">
        <v>760</v>
      </c>
      <c r="CT107" s="104" t="s">
        <v>760</v>
      </c>
      <c r="CU107" s="104" t="s">
        <v>760</v>
      </c>
      <c r="CV107" s="104" t="s">
        <v>760</v>
      </c>
      <c r="CW107" s="104" t="s">
        <v>760</v>
      </c>
      <c r="CX107" s="104" t="s">
        <v>760</v>
      </c>
      <c r="CY107" s="104" t="s">
        <v>760</v>
      </c>
      <c r="CZ107" s="104" t="s">
        <v>760</v>
      </c>
      <c r="DA107" s="104" t="s">
        <v>760</v>
      </c>
      <c r="DB107" s="104" t="s">
        <v>760</v>
      </c>
      <c r="DC107" s="104" t="s">
        <v>760</v>
      </c>
      <c r="DD107" s="104" t="s">
        <v>760</v>
      </c>
      <c r="DE107" s="104" t="s">
        <v>760</v>
      </c>
      <c r="DF107" s="104" t="s">
        <v>760</v>
      </c>
      <c r="DG107" s="104" t="s">
        <v>760</v>
      </c>
      <c r="DH107" s="104" t="s">
        <v>760</v>
      </c>
      <c r="DI107" s="104" t="s">
        <v>760</v>
      </c>
      <c r="DJ107" s="104" t="s">
        <v>760</v>
      </c>
      <c r="DK107" s="104" t="s">
        <v>760</v>
      </c>
      <c r="DL107" s="104" t="s">
        <v>760</v>
      </c>
      <c r="DM107" s="104" t="s">
        <v>760</v>
      </c>
      <c r="DN107" s="104" t="s">
        <v>760</v>
      </c>
      <c r="DO107" s="104" t="s">
        <v>760</v>
      </c>
      <c r="DP107" s="104" t="s">
        <v>760</v>
      </c>
      <c r="DQ107" s="104" t="s">
        <v>760</v>
      </c>
      <c r="DR107" s="104" t="s">
        <v>760</v>
      </c>
      <c r="DS107" s="104" t="s">
        <v>760</v>
      </c>
      <c r="DT107" s="104" t="s">
        <v>760</v>
      </c>
      <c r="DU107" s="104" t="s">
        <v>760</v>
      </c>
      <c r="DV107" s="104" t="s">
        <v>760</v>
      </c>
      <c r="DW107" s="104" t="s">
        <v>760</v>
      </c>
      <c r="DX107" s="104" t="s">
        <v>760</v>
      </c>
      <c r="DY107" s="104" t="s">
        <v>760</v>
      </c>
      <c r="DZ107" s="104" t="s">
        <v>760</v>
      </c>
      <c r="EA107" s="104" t="s">
        <v>760</v>
      </c>
      <c r="EB107" s="104" t="s">
        <v>760</v>
      </c>
      <c r="EC107" s="104" t="s">
        <v>760</v>
      </c>
      <c r="ED107" s="104" t="s">
        <v>760</v>
      </c>
      <c r="EE107" s="104" t="s">
        <v>760</v>
      </c>
      <c r="EF107" s="104" t="s">
        <v>760</v>
      </c>
      <c r="EG107" s="104" t="s">
        <v>760</v>
      </c>
      <c r="EH107" s="104" t="s">
        <v>760</v>
      </c>
      <c r="EI107" s="104" t="s">
        <v>760</v>
      </c>
      <c r="EJ107" s="104" t="s">
        <v>760</v>
      </c>
      <c r="EK107" s="104" t="s">
        <v>760</v>
      </c>
      <c r="EL107" s="104" t="s">
        <v>760</v>
      </c>
      <c r="EM107" s="104" t="s">
        <v>760</v>
      </c>
      <c r="EN107" s="104" t="s">
        <v>760</v>
      </c>
      <c r="EO107" s="104" t="s">
        <v>760</v>
      </c>
      <c r="EP107" s="104" t="s">
        <v>760</v>
      </c>
      <c r="EQ107" s="104" t="s">
        <v>760</v>
      </c>
      <c r="ER107" s="104" t="s">
        <v>760</v>
      </c>
      <c r="ES107" s="104" t="s">
        <v>760</v>
      </c>
      <c r="ET107" s="104" t="s">
        <v>760</v>
      </c>
      <c r="EU107" s="104" t="s">
        <v>760</v>
      </c>
      <c r="EV107" s="104" t="s">
        <v>760</v>
      </c>
      <c r="EW107" s="104" t="s">
        <v>760</v>
      </c>
      <c r="EX107" s="104" t="s">
        <v>760</v>
      </c>
      <c r="EY107" s="104" t="s">
        <v>760</v>
      </c>
      <c r="EZ107" s="104" t="s">
        <v>760</v>
      </c>
      <c r="FA107" s="104" t="s">
        <v>760</v>
      </c>
      <c r="FB107" s="104" t="s">
        <v>760</v>
      </c>
      <c r="FC107" s="104" t="s">
        <v>760</v>
      </c>
      <c r="FD107" s="104" t="s">
        <v>760</v>
      </c>
      <c r="FE107" s="104" t="s">
        <v>760</v>
      </c>
      <c r="FF107" s="104" t="s">
        <v>760</v>
      </c>
      <c r="FG107" s="104" t="s">
        <v>760</v>
      </c>
      <c r="FH107" s="104" t="s">
        <v>760</v>
      </c>
      <c r="FI107" s="104" t="s">
        <v>760</v>
      </c>
      <c r="FJ107" s="104" t="s">
        <v>760</v>
      </c>
      <c r="FK107" s="104" t="s">
        <v>760</v>
      </c>
      <c r="FL107" s="104" t="s">
        <v>760</v>
      </c>
      <c r="FM107" s="104" t="s">
        <v>760</v>
      </c>
      <c r="FN107" s="104" t="s">
        <v>760</v>
      </c>
      <c r="FO107" s="104" t="s">
        <v>760</v>
      </c>
      <c r="FP107" s="104" t="s">
        <v>760</v>
      </c>
      <c r="FQ107" s="104" t="s">
        <v>760</v>
      </c>
      <c r="FR107" s="104" t="s">
        <v>760</v>
      </c>
      <c r="FS107" s="104" t="s">
        <v>760</v>
      </c>
      <c r="FT107" s="104" t="s">
        <v>760</v>
      </c>
      <c r="FU107" s="104" t="s">
        <v>760</v>
      </c>
      <c r="FV107" s="104" t="s">
        <v>760</v>
      </c>
      <c r="FW107" s="104" t="s">
        <v>760</v>
      </c>
      <c r="FX107" s="104" t="s">
        <v>760</v>
      </c>
      <c r="FY107" s="104" t="s">
        <v>760</v>
      </c>
      <c r="FZ107" s="104" t="s">
        <v>760</v>
      </c>
      <c r="GA107" s="104" t="s">
        <v>760</v>
      </c>
      <c r="GB107" s="104" t="s">
        <v>760</v>
      </c>
      <c r="GC107" s="104" t="s">
        <v>760</v>
      </c>
      <c r="GD107" s="104" t="s">
        <v>760</v>
      </c>
      <c r="GE107" s="104" t="s">
        <v>760</v>
      </c>
      <c r="GF107" s="104" t="s">
        <v>760</v>
      </c>
      <c r="GG107" s="104" t="s">
        <v>760</v>
      </c>
      <c r="GH107" s="104" t="s">
        <v>760</v>
      </c>
      <c r="GI107" s="104" t="s">
        <v>760</v>
      </c>
      <c r="GJ107" s="104" t="s">
        <v>760</v>
      </c>
      <c r="GK107" s="104" t="s">
        <v>760</v>
      </c>
      <c r="GL107" s="104" t="s">
        <v>760</v>
      </c>
      <c r="GM107" s="104" t="s">
        <v>760</v>
      </c>
      <c r="GN107" s="104" t="s">
        <v>760</v>
      </c>
      <c r="GO107" s="104" t="s">
        <v>760</v>
      </c>
      <c r="GP107" s="104" t="s">
        <v>760</v>
      </c>
      <c r="GQ107" s="104" t="s">
        <v>760</v>
      </c>
      <c r="GR107" s="104" t="s">
        <v>760</v>
      </c>
      <c r="GS107" s="104" t="s">
        <v>760</v>
      </c>
      <c r="GT107" s="104" t="s">
        <v>760</v>
      </c>
      <c r="GU107" s="104" t="s">
        <v>760</v>
      </c>
      <c r="GV107" s="104" t="s">
        <v>760</v>
      </c>
      <c r="GW107" s="104" t="s">
        <v>760</v>
      </c>
      <c r="GX107" s="104" t="s">
        <v>760</v>
      </c>
      <c r="GY107" s="104" t="s">
        <v>760</v>
      </c>
      <c r="GZ107" s="104" t="s">
        <v>760</v>
      </c>
      <c r="HA107" s="104" t="s">
        <v>760</v>
      </c>
      <c r="HB107" s="104" t="s">
        <v>760</v>
      </c>
      <c r="HC107" s="104" t="s">
        <v>760</v>
      </c>
      <c r="HD107" s="104" t="s">
        <v>760</v>
      </c>
      <c r="HE107" s="104" t="s">
        <v>760</v>
      </c>
      <c r="HF107" s="104" t="s">
        <v>760</v>
      </c>
      <c r="HG107" s="104" t="s">
        <v>760</v>
      </c>
      <c r="HH107" s="104" t="s">
        <v>760</v>
      </c>
      <c r="HI107" s="104" t="s">
        <v>760</v>
      </c>
      <c r="HJ107" s="104" t="s">
        <v>760</v>
      </c>
      <c r="HK107" s="104" t="s">
        <v>760</v>
      </c>
      <c r="HL107" s="104" t="s">
        <v>760</v>
      </c>
      <c r="HM107" s="104" t="s">
        <v>760</v>
      </c>
    </row>
    <row r="108" spans="1:221" x14ac:dyDescent="0.35">
      <c r="A108" s="269" t="s">
        <v>329</v>
      </c>
      <c r="B108" s="269" t="s">
        <v>1228</v>
      </c>
      <c r="C108" s="269" t="s">
        <v>790</v>
      </c>
      <c r="D108" s="269" t="s">
        <v>328</v>
      </c>
      <c r="E108" s="269" t="s">
        <v>6446</v>
      </c>
      <c r="F108" s="269" t="s">
        <v>4377</v>
      </c>
      <c r="G108" s="269" t="s">
        <v>5480</v>
      </c>
      <c r="L108" s="104"/>
      <c r="M108" s="104"/>
      <c r="N108" s="104"/>
      <c r="O108" s="104"/>
      <c r="P108" s="104"/>
      <c r="Q108" s="104"/>
      <c r="R108" s="104"/>
      <c r="S108" s="104"/>
      <c r="T108" s="104"/>
      <c r="U108" s="104"/>
      <c r="V108" s="104"/>
      <c r="W108" s="104"/>
      <c r="X108" s="104"/>
      <c r="Y108" s="104"/>
      <c r="Z108" s="104"/>
      <c r="AA108" s="104"/>
      <c r="AB108" s="104"/>
      <c r="AC108" s="104"/>
      <c r="AD108" s="104"/>
      <c r="AE108" s="104"/>
      <c r="AF108" s="104"/>
      <c r="AG108" s="104"/>
      <c r="AH108" s="104"/>
      <c r="AI108" s="104"/>
      <c r="AJ108" s="104"/>
      <c r="AK108" s="104"/>
      <c r="AL108" s="104"/>
      <c r="AM108" s="104"/>
      <c r="AN108" s="104"/>
      <c r="AO108" s="104"/>
      <c r="AP108" s="104"/>
      <c r="AQ108" s="104"/>
      <c r="AR108" s="104"/>
      <c r="AS108" s="104"/>
      <c r="AT108" s="104"/>
      <c r="AU108" s="104"/>
      <c r="AV108" s="104"/>
      <c r="AW108" s="104"/>
      <c r="AX108" s="104"/>
      <c r="AY108" s="104"/>
      <c r="AZ108" s="104"/>
      <c r="BA108" s="104"/>
      <c r="BB108" s="104"/>
      <c r="BC108" s="104"/>
      <c r="BD108" s="104"/>
      <c r="BE108" s="104"/>
      <c r="BF108" s="104"/>
      <c r="BG108" s="104"/>
      <c r="BH108" s="104"/>
      <c r="BI108" s="104"/>
      <c r="BJ108" s="104"/>
      <c r="BK108" s="104"/>
      <c r="BL108" s="104"/>
      <c r="BM108" s="104"/>
      <c r="BN108" s="104"/>
      <c r="BO108" s="104"/>
      <c r="BP108" s="104"/>
      <c r="BQ108" s="104"/>
      <c r="BR108" s="104"/>
      <c r="BS108" s="104"/>
      <c r="BT108" s="104"/>
      <c r="BU108" s="104"/>
      <c r="BV108" s="104"/>
      <c r="BW108" s="104"/>
      <c r="BX108" s="104"/>
      <c r="BY108" s="104"/>
      <c r="BZ108" s="104"/>
      <c r="CA108" s="104"/>
      <c r="CB108" s="104"/>
      <c r="CC108" s="104"/>
      <c r="CD108" s="104"/>
      <c r="CE108" s="104"/>
      <c r="CF108" s="104"/>
      <c r="CG108" s="104"/>
      <c r="CH108" s="104"/>
      <c r="CI108" s="104"/>
      <c r="CJ108" s="104"/>
      <c r="CK108" s="104"/>
      <c r="CL108" s="104"/>
      <c r="CM108" s="104"/>
      <c r="CN108" s="104"/>
      <c r="CO108" s="104"/>
      <c r="CP108" s="104"/>
      <c r="CQ108" s="104"/>
      <c r="CR108" s="104"/>
      <c r="CS108" s="104"/>
      <c r="CT108" s="104"/>
      <c r="CU108" s="104"/>
      <c r="CV108" s="104"/>
      <c r="CW108" s="104"/>
      <c r="CX108" s="104"/>
      <c r="CY108" s="104"/>
      <c r="CZ108" s="104"/>
      <c r="DA108" s="104"/>
      <c r="DB108" s="104"/>
      <c r="DC108" s="104"/>
      <c r="DD108" s="104"/>
      <c r="DE108" s="104"/>
      <c r="DF108" s="104"/>
      <c r="DG108" s="104"/>
      <c r="DH108" s="104"/>
      <c r="DI108" s="104"/>
      <c r="DJ108" s="104"/>
      <c r="DK108" s="104"/>
      <c r="DL108" s="104"/>
      <c r="DM108" s="104"/>
      <c r="DN108" s="104"/>
      <c r="DO108" s="104"/>
      <c r="DP108" s="104"/>
      <c r="DQ108" s="104"/>
      <c r="DR108" s="104"/>
      <c r="DS108" s="104"/>
      <c r="DT108" s="104"/>
      <c r="DU108" s="104"/>
      <c r="DV108" s="104"/>
      <c r="DW108" s="104"/>
      <c r="DX108" s="104"/>
      <c r="DY108" s="104"/>
      <c r="DZ108" s="104"/>
      <c r="EA108" s="104"/>
      <c r="EB108" s="104"/>
      <c r="EC108" s="104"/>
      <c r="ED108" s="104"/>
      <c r="EE108" s="104"/>
      <c r="EF108" s="104"/>
      <c r="EG108" s="104"/>
      <c r="EH108" s="104"/>
      <c r="EI108" s="104"/>
      <c r="EJ108" s="104"/>
      <c r="EK108" s="104"/>
      <c r="EL108" s="104"/>
      <c r="EM108" s="104"/>
      <c r="EN108" s="104"/>
      <c r="EO108" s="104"/>
      <c r="EP108" s="104"/>
      <c r="EQ108" s="104"/>
      <c r="ER108" s="104"/>
      <c r="ES108" s="104"/>
      <c r="ET108" s="104"/>
      <c r="EU108" s="104"/>
      <c r="EV108" s="104"/>
      <c r="EW108" s="104"/>
      <c r="EX108" s="104"/>
      <c r="EY108" s="104"/>
      <c r="EZ108" s="104"/>
      <c r="FA108" s="104"/>
      <c r="FB108" s="104"/>
      <c r="FC108" s="104"/>
      <c r="FD108" s="104"/>
      <c r="FE108" s="104"/>
      <c r="FF108" s="104"/>
      <c r="FG108" s="104"/>
      <c r="FH108" s="104"/>
      <c r="FI108" s="104"/>
      <c r="FJ108" s="104"/>
      <c r="FK108" s="104"/>
      <c r="FL108" s="104"/>
      <c r="FM108" s="104"/>
      <c r="FN108" s="104"/>
      <c r="FO108" s="104"/>
      <c r="FP108" s="104"/>
      <c r="FQ108" s="104"/>
      <c r="FR108" s="104"/>
      <c r="FS108" s="104"/>
      <c r="FT108" s="104"/>
      <c r="FU108" s="104"/>
      <c r="FV108" s="104"/>
      <c r="FW108" s="104"/>
      <c r="FX108" s="104"/>
      <c r="FY108" s="104"/>
      <c r="FZ108" s="104"/>
      <c r="GA108" s="104"/>
      <c r="GB108" s="104"/>
      <c r="GC108" s="104"/>
      <c r="GD108" s="104"/>
      <c r="GE108" s="104"/>
      <c r="GF108" s="104"/>
      <c r="GG108" s="104"/>
      <c r="GH108" s="104"/>
      <c r="GI108" s="104"/>
      <c r="GJ108" s="104"/>
      <c r="GK108" s="104"/>
      <c r="GL108" s="104"/>
      <c r="GM108" s="104"/>
      <c r="GN108" s="104"/>
      <c r="GO108" s="104"/>
      <c r="GP108" s="104"/>
      <c r="GQ108" s="104"/>
      <c r="GR108" s="104"/>
      <c r="GS108" s="104"/>
      <c r="GT108" s="104"/>
      <c r="GU108" s="104"/>
      <c r="GV108" s="104"/>
      <c r="GW108" s="104"/>
      <c r="GX108" s="104"/>
      <c r="GY108" s="104"/>
      <c r="GZ108" s="104"/>
      <c r="HA108" s="104"/>
      <c r="HB108" s="104"/>
      <c r="HC108" s="104"/>
      <c r="HD108" s="104"/>
      <c r="HE108" s="104"/>
      <c r="HF108" s="104"/>
      <c r="HG108" s="104"/>
      <c r="HH108" s="104"/>
      <c r="HI108" s="104"/>
      <c r="HJ108" s="104"/>
      <c r="HK108" s="104"/>
      <c r="HL108" s="104"/>
      <c r="HM108" s="104"/>
    </row>
    <row r="109" spans="1:221" x14ac:dyDescent="0.35">
      <c r="A109" s="269" t="s">
        <v>329</v>
      </c>
      <c r="B109" s="269" t="s">
        <v>1229</v>
      </c>
      <c r="C109" s="269" t="s">
        <v>1273</v>
      </c>
      <c r="D109" s="269" t="s">
        <v>328</v>
      </c>
      <c r="E109" s="269" t="s">
        <v>6446</v>
      </c>
      <c r="F109" s="269" t="s">
        <v>783</v>
      </c>
      <c r="G109" s="269" t="s">
        <v>5509</v>
      </c>
      <c r="L109" s="104"/>
      <c r="M109" s="104"/>
      <c r="N109" s="104"/>
      <c r="O109" s="104"/>
      <c r="P109" s="104"/>
      <c r="Q109" s="104"/>
      <c r="R109" s="104"/>
      <c r="S109" s="104"/>
      <c r="T109" s="104"/>
      <c r="U109" s="104"/>
      <c r="V109" s="104"/>
      <c r="W109" s="104"/>
      <c r="X109" s="104"/>
      <c r="Y109" s="104"/>
      <c r="Z109" s="104"/>
      <c r="AA109" s="104"/>
      <c r="AB109" s="104"/>
      <c r="AC109" s="104"/>
      <c r="AD109" s="104"/>
      <c r="AE109" s="104"/>
      <c r="AF109" s="104"/>
      <c r="AG109" s="104"/>
      <c r="AH109" s="104"/>
      <c r="AI109" s="104"/>
      <c r="AJ109" s="104"/>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4"/>
      <c r="BT109" s="104"/>
      <c r="BU109" s="104"/>
      <c r="BV109" s="104"/>
      <c r="BW109" s="104"/>
      <c r="BX109" s="104"/>
      <c r="BY109" s="104"/>
      <c r="BZ109" s="104"/>
      <c r="CA109" s="104"/>
      <c r="CB109" s="104"/>
      <c r="CC109" s="104"/>
      <c r="CD109" s="104"/>
      <c r="CE109" s="104"/>
      <c r="CF109" s="104"/>
      <c r="CG109" s="104"/>
      <c r="CH109" s="104"/>
      <c r="CI109" s="104"/>
      <c r="CJ109" s="104"/>
      <c r="CK109" s="104"/>
      <c r="CL109" s="104"/>
      <c r="CM109" s="104"/>
      <c r="CN109" s="104"/>
      <c r="CO109" s="104"/>
      <c r="CP109" s="104"/>
      <c r="CQ109" s="104"/>
      <c r="CR109" s="104"/>
      <c r="CS109" s="104"/>
      <c r="CT109" s="104"/>
      <c r="CU109" s="104"/>
      <c r="CV109" s="104"/>
      <c r="CW109" s="104"/>
      <c r="CX109" s="104"/>
      <c r="CY109" s="104"/>
      <c r="CZ109" s="104"/>
      <c r="DA109" s="104"/>
      <c r="DB109" s="104"/>
      <c r="DC109" s="104"/>
      <c r="DD109" s="104"/>
      <c r="DE109" s="104"/>
      <c r="DF109" s="104"/>
      <c r="DG109" s="104"/>
      <c r="DH109" s="104"/>
      <c r="DI109" s="104"/>
      <c r="DJ109" s="104"/>
      <c r="DK109" s="104"/>
      <c r="DL109" s="104"/>
      <c r="DM109" s="104"/>
      <c r="DN109" s="104"/>
      <c r="DO109" s="104"/>
      <c r="DP109" s="104"/>
      <c r="DQ109" s="104"/>
      <c r="DR109" s="104"/>
      <c r="DS109" s="104"/>
      <c r="DT109" s="104"/>
      <c r="DU109" s="104"/>
      <c r="DV109" s="104"/>
      <c r="DW109" s="104"/>
      <c r="DX109" s="104"/>
      <c r="DY109" s="104"/>
      <c r="DZ109" s="104"/>
      <c r="EA109" s="104"/>
      <c r="EB109" s="104"/>
      <c r="EC109" s="104"/>
      <c r="ED109" s="104"/>
      <c r="EE109" s="104"/>
      <c r="EF109" s="104"/>
      <c r="EG109" s="104"/>
      <c r="EH109" s="104"/>
      <c r="EI109" s="104"/>
      <c r="EJ109" s="104"/>
      <c r="EK109" s="104"/>
      <c r="EL109" s="104"/>
      <c r="EM109" s="104"/>
      <c r="EN109" s="104"/>
      <c r="EO109" s="104"/>
      <c r="EP109" s="104"/>
      <c r="EQ109" s="104"/>
      <c r="ER109" s="104"/>
      <c r="ES109" s="104"/>
      <c r="ET109" s="104"/>
      <c r="EU109" s="104"/>
      <c r="EV109" s="104"/>
      <c r="EW109" s="104"/>
      <c r="EX109" s="104"/>
      <c r="EY109" s="104"/>
      <c r="EZ109" s="104"/>
      <c r="FA109" s="104"/>
      <c r="FB109" s="104"/>
      <c r="FC109" s="104"/>
      <c r="FD109" s="104"/>
      <c r="FE109" s="104"/>
      <c r="FF109" s="104"/>
      <c r="FG109" s="104"/>
      <c r="FH109" s="104"/>
      <c r="FI109" s="104"/>
      <c r="FJ109" s="104"/>
      <c r="FK109" s="104"/>
      <c r="FL109" s="104"/>
      <c r="FM109" s="104"/>
      <c r="FN109" s="104"/>
      <c r="FO109" s="104"/>
      <c r="FP109" s="104"/>
      <c r="FQ109" s="104"/>
      <c r="FR109" s="104"/>
      <c r="FS109" s="104"/>
      <c r="FT109" s="104"/>
      <c r="FU109" s="104"/>
      <c r="FV109" s="104"/>
      <c r="FW109" s="104"/>
      <c r="FX109" s="104"/>
      <c r="FY109" s="104"/>
      <c r="FZ109" s="104"/>
      <c r="GA109" s="104"/>
      <c r="GB109" s="104"/>
      <c r="GC109" s="104"/>
      <c r="GD109" s="104"/>
      <c r="GE109" s="104"/>
      <c r="GF109" s="104"/>
      <c r="GG109" s="104"/>
      <c r="GH109" s="104"/>
      <c r="GI109" s="104"/>
      <c r="GJ109" s="104"/>
      <c r="GK109" s="104"/>
      <c r="GL109" s="104"/>
      <c r="GM109" s="104"/>
      <c r="GN109" s="104"/>
      <c r="GO109" s="104"/>
      <c r="GP109" s="104"/>
      <c r="GQ109" s="104"/>
      <c r="GR109" s="104"/>
      <c r="GS109" s="104"/>
      <c r="GT109" s="104"/>
      <c r="GU109" s="104"/>
      <c r="GV109" s="104"/>
      <c r="GW109" s="104"/>
      <c r="GX109" s="104"/>
      <c r="GY109" s="104"/>
      <c r="GZ109" s="104"/>
      <c r="HA109" s="104"/>
      <c r="HB109" s="104"/>
      <c r="HC109" s="104"/>
      <c r="HD109" s="104"/>
      <c r="HE109" s="104"/>
      <c r="HF109" s="104"/>
      <c r="HG109" s="104"/>
      <c r="HH109" s="104"/>
      <c r="HI109" s="104"/>
      <c r="HJ109" s="104"/>
      <c r="HK109" s="104"/>
      <c r="HL109" s="104"/>
      <c r="HM109" s="104"/>
    </row>
    <row r="110" spans="1:221" x14ac:dyDescent="0.35">
      <c r="A110" s="269" t="s">
        <v>4289</v>
      </c>
      <c r="B110" s="269" t="s">
        <v>4281</v>
      </c>
      <c r="C110" s="269" t="s">
        <v>4285</v>
      </c>
      <c r="D110" s="269" t="s">
        <v>4293</v>
      </c>
      <c r="E110" s="269" t="s">
        <v>6444</v>
      </c>
      <c r="F110" s="269" t="s">
        <v>4378</v>
      </c>
      <c r="G110" s="269" t="s">
        <v>4281</v>
      </c>
      <c r="L110" s="104"/>
      <c r="M110" s="104"/>
      <c r="N110" s="104"/>
      <c r="O110" s="104"/>
      <c r="P110" s="104"/>
      <c r="Q110" s="104"/>
      <c r="R110" s="104"/>
      <c r="S110" s="104"/>
      <c r="T110" s="104"/>
      <c r="U110" s="104"/>
      <c r="V110" s="104"/>
      <c r="W110" s="104"/>
      <c r="X110" s="104"/>
      <c r="Y110" s="104"/>
      <c r="Z110" s="104"/>
      <c r="AA110" s="104"/>
      <c r="AB110" s="104"/>
      <c r="AC110" s="104"/>
      <c r="AD110" s="104"/>
      <c r="AE110" s="104"/>
      <c r="AF110" s="104"/>
      <c r="AG110" s="104"/>
      <c r="AH110" s="104"/>
      <c r="AI110" s="104"/>
      <c r="AJ110" s="104"/>
      <c r="AK110" s="104"/>
      <c r="AL110" s="104"/>
      <c r="AM110" s="104"/>
      <c r="AN110" s="104"/>
      <c r="AO110" s="104"/>
      <c r="AP110" s="104"/>
      <c r="AQ110" s="104"/>
      <c r="AR110" s="104"/>
      <c r="AS110" s="104"/>
      <c r="AT110" s="104"/>
      <c r="AU110" s="104"/>
      <c r="AV110" s="104"/>
      <c r="AW110" s="104"/>
      <c r="AX110" s="104"/>
      <c r="AY110" s="104"/>
      <c r="AZ110" s="104"/>
      <c r="BA110" s="104"/>
      <c r="BB110" s="104"/>
      <c r="BC110" s="104"/>
      <c r="BD110" s="104"/>
      <c r="BE110" s="104"/>
      <c r="BF110" s="104"/>
      <c r="BG110" s="104"/>
      <c r="BH110" s="104"/>
      <c r="BI110" s="104"/>
      <c r="BJ110" s="104"/>
      <c r="BK110" s="104"/>
      <c r="BL110" s="104"/>
      <c r="BM110" s="104"/>
      <c r="BN110" s="104"/>
      <c r="BO110" s="104"/>
      <c r="BP110" s="104"/>
      <c r="BQ110" s="104"/>
      <c r="BR110" s="104"/>
      <c r="BS110" s="104"/>
      <c r="BT110" s="104"/>
      <c r="BU110" s="104"/>
      <c r="BV110" s="104"/>
      <c r="BW110" s="104"/>
      <c r="BX110" s="104"/>
      <c r="BY110" s="104"/>
      <c r="BZ110" s="104"/>
      <c r="CA110" s="104"/>
      <c r="CB110" s="104"/>
      <c r="CC110" s="104"/>
      <c r="CD110" s="104"/>
      <c r="CE110" s="104"/>
      <c r="CF110" s="104"/>
      <c r="CG110" s="104"/>
      <c r="CH110" s="104"/>
      <c r="CI110" s="104"/>
      <c r="CJ110" s="104"/>
      <c r="CK110" s="104"/>
      <c r="CL110" s="104"/>
      <c r="CM110" s="104"/>
      <c r="CN110" s="104"/>
      <c r="CO110" s="104"/>
      <c r="CP110" s="104"/>
      <c r="CQ110" s="104"/>
      <c r="CR110" s="104"/>
      <c r="CS110" s="104"/>
      <c r="CT110" s="104"/>
      <c r="CU110" s="104"/>
      <c r="CV110" s="104"/>
      <c r="CW110" s="104"/>
      <c r="CX110" s="104"/>
      <c r="CY110" s="104"/>
      <c r="CZ110" s="104"/>
      <c r="DA110" s="104"/>
      <c r="DB110" s="104"/>
      <c r="DC110" s="104"/>
      <c r="DD110" s="104"/>
      <c r="DE110" s="104"/>
      <c r="DF110" s="104"/>
      <c r="DG110" s="104"/>
      <c r="DH110" s="104"/>
      <c r="DI110" s="104"/>
      <c r="DJ110" s="104"/>
      <c r="DK110" s="104"/>
      <c r="DL110" s="104"/>
      <c r="DM110" s="104"/>
      <c r="DN110" s="104"/>
      <c r="DO110" s="104"/>
      <c r="DP110" s="104"/>
      <c r="DQ110" s="104"/>
      <c r="DR110" s="104"/>
      <c r="DS110" s="104"/>
      <c r="DT110" s="104"/>
      <c r="DU110" s="104"/>
      <c r="DV110" s="104"/>
      <c r="DW110" s="104"/>
      <c r="DX110" s="104"/>
      <c r="DY110" s="104"/>
      <c r="DZ110" s="104"/>
      <c r="EA110" s="104"/>
      <c r="EB110" s="104"/>
      <c r="EC110" s="104"/>
      <c r="ED110" s="104"/>
      <c r="EE110" s="104"/>
      <c r="EF110" s="104"/>
      <c r="EG110" s="104"/>
      <c r="EH110" s="104"/>
      <c r="EI110" s="104"/>
      <c r="EJ110" s="104"/>
      <c r="EK110" s="104"/>
      <c r="EL110" s="104"/>
      <c r="EM110" s="104"/>
      <c r="EN110" s="104"/>
      <c r="EO110" s="104"/>
      <c r="EP110" s="104"/>
      <c r="EQ110" s="104"/>
      <c r="ER110" s="104"/>
      <c r="ES110" s="104"/>
      <c r="ET110" s="104"/>
      <c r="EU110" s="104"/>
      <c r="EV110" s="104"/>
      <c r="EW110" s="104"/>
      <c r="EX110" s="104"/>
      <c r="EY110" s="104"/>
      <c r="EZ110" s="104"/>
      <c r="FA110" s="104"/>
      <c r="FB110" s="104"/>
      <c r="FC110" s="104"/>
      <c r="FD110" s="104"/>
      <c r="FE110" s="104"/>
      <c r="FF110" s="104"/>
      <c r="FG110" s="104"/>
      <c r="FH110" s="104"/>
      <c r="FI110" s="104"/>
      <c r="FJ110" s="104"/>
      <c r="FK110" s="104"/>
      <c r="FL110" s="104"/>
      <c r="FM110" s="104"/>
      <c r="FN110" s="104"/>
      <c r="FO110" s="104"/>
      <c r="FP110" s="104"/>
      <c r="FQ110" s="104"/>
      <c r="FR110" s="104"/>
      <c r="FS110" s="104"/>
      <c r="FT110" s="104"/>
      <c r="FU110" s="104"/>
      <c r="FV110" s="104"/>
      <c r="FW110" s="104"/>
      <c r="FX110" s="104"/>
      <c r="FY110" s="104"/>
      <c r="FZ110" s="104"/>
      <c r="GA110" s="104"/>
      <c r="GB110" s="104"/>
      <c r="GC110" s="104"/>
      <c r="GD110" s="104"/>
      <c r="GE110" s="104"/>
      <c r="GF110" s="104"/>
      <c r="GG110" s="104"/>
      <c r="GH110" s="104"/>
      <c r="GI110" s="104"/>
      <c r="GJ110" s="104"/>
      <c r="GK110" s="104"/>
      <c r="GL110" s="104"/>
      <c r="GM110" s="104"/>
      <c r="GN110" s="104"/>
      <c r="GO110" s="104"/>
      <c r="GP110" s="104"/>
      <c r="GQ110" s="104"/>
      <c r="GR110" s="104"/>
      <c r="GS110" s="104"/>
      <c r="GT110" s="104"/>
      <c r="GU110" s="104"/>
      <c r="GV110" s="104"/>
      <c r="GW110" s="104"/>
      <c r="GX110" s="104"/>
      <c r="GY110" s="104"/>
      <c r="GZ110" s="104"/>
      <c r="HA110" s="104"/>
      <c r="HB110" s="104"/>
      <c r="HC110" s="104"/>
      <c r="HD110" s="104"/>
      <c r="HE110" s="104"/>
      <c r="HF110" s="104"/>
      <c r="HG110" s="104"/>
      <c r="HH110" s="104"/>
      <c r="HI110" s="104"/>
      <c r="HJ110" s="104"/>
      <c r="HK110" s="104"/>
      <c r="HL110" s="104"/>
      <c r="HM110" s="104"/>
    </row>
    <row r="111" spans="1:221" x14ac:dyDescent="0.35">
      <c r="A111" s="70" t="s">
        <v>335</v>
      </c>
      <c r="B111" s="70" t="s">
        <v>7792</v>
      </c>
      <c r="C111" s="70" t="s">
        <v>7793</v>
      </c>
      <c r="D111" s="70" t="s">
        <v>334</v>
      </c>
      <c r="E111" s="70" t="s">
        <v>6443</v>
      </c>
      <c r="F111" s="70" t="s">
        <v>4377</v>
      </c>
      <c r="G111" s="70" t="s">
        <v>2323</v>
      </c>
      <c r="L111" s="104"/>
      <c r="M111" s="104"/>
      <c r="N111" s="104"/>
      <c r="O111" s="104"/>
      <c r="P111" s="104"/>
      <c r="Q111" s="104"/>
      <c r="R111" s="104"/>
      <c r="S111" s="104"/>
      <c r="T111" s="104"/>
      <c r="U111" s="104"/>
      <c r="V111" s="104"/>
      <c r="W111" s="104"/>
      <c r="X111" s="104"/>
      <c r="Y111" s="104"/>
      <c r="Z111" s="104"/>
      <c r="AA111" s="104"/>
      <c r="AB111" s="104"/>
      <c r="AC111" s="104"/>
      <c r="AD111" s="104"/>
      <c r="AE111" s="104"/>
      <c r="AF111" s="104"/>
      <c r="AG111" s="104"/>
      <c r="AH111" s="104"/>
      <c r="AI111" s="104"/>
      <c r="AJ111" s="104"/>
      <c r="AK111" s="104"/>
      <c r="AL111" s="104"/>
      <c r="AM111" s="104"/>
      <c r="AN111" s="104"/>
      <c r="AO111" s="104"/>
      <c r="AP111" s="104"/>
      <c r="AQ111" s="104"/>
      <c r="AR111" s="104"/>
      <c r="AS111" s="104"/>
      <c r="AT111" s="104"/>
      <c r="AU111" s="104"/>
      <c r="AV111" s="104"/>
      <c r="AW111" s="104"/>
      <c r="AX111" s="104"/>
      <c r="AY111" s="104"/>
      <c r="AZ111" s="104"/>
      <c r="BA111" s="104"/>
      <c r="BB111" s="104"/>
      <c r="BC111" s="104"/>
      <c r="BD111" s="104"/>
      <c r="BE111" s="104"/>
      <c r="BF111" s="104"/>
      <c r="BG111" s="104"/>
      <c r="BH111" s="104"/>
      <c r="BI111" s="104"/>
      <c r="BJ111" s="104"/>
      <c r="BK111" s="104"/>
      <c r="BL111" s="104"/>
      <c r="BM111" s="104"/>
      <c r="BN111" s="104"/>
      <c r="BO111" s="104"/>
      <c r="BP111" s="104"/>
      <c r="BQ111" s="104"/>
      <c r="BR111" s="104"/>
      <c r="BS111" s="104"/>
      <c r="BT111" s="104"/>
      <c r="BU111" s="104"/>
      <c r="BV111" s="104"/>
      <c r="BW111" s="104"/>
      <c r="BX111" s="104"/>
      <c r="BY111" s="104"/>
      <c r="BZ111" s="104"/>
      <c r="CA111" s="104"/>
      <c r="CB111" s="104"/>
      <c r="CC111" s="104"/>
      <c r="CD111" s="104"/>
      <c r="CE111" s="104"/>
      <c r="CF111" s="104"/>
      <c r="CG111" s="104"/>
      <c r="CH111" s="104"/>
      <c r="CI111" s="104"/>
      <c r="CJ111" s="104"/>
      <c r="CK111" s="104"/>
      <c r="CL111" s="104"/>
      <c r="CM111" s="104"/>
      <c r="CN111" s="104"/>
      <c r="CO111" s="104"/>
      <c r="CP111" s="104"/>
      <c r="CQ111" s="104"/>
      <c r="CR111" s="104"/>
      <c r="CS111" s="104"/>
      <c r="CT111" s="104"/>
      <c r="CU111" s="104"/>
      <c r="CV111" s="104"/>
      <c r="CW111" s="104"/>
      <c r="CX111" s="104"/>
      <c r="CY111" s="104"/>
      <c r="CZ111" s="104"/>
      <c r="DA111" s="104"/>
      <c r="DB111" s="104"/>
      <c r="DC111" s="104"/>
      <c r="DD111" s="104"/>
      <c r="DE111" s="104"/>
      <c r="DF111" s="104"/>
      <c r="DG111" s="104"/>
      <c r="DH111" s="104"/>
      <c r="DI111" s="104"/>
      <c r="DJ111" s="104"/>
      <c r="DK111" s="104"/>
      <c r="DL111" s="104"/>
      <c r="DM111" s="104"/>
      <c r="DN111" s="104"/>
      <c r="DO111" s="104"/>
      <c r="DP111" s="104"/>
      <c r="DQ111" s="104"/>
      <c r="DR111" s="104"/>
      <c r="DS111" s="104"/>
      <c r="DT111" s="104"/>
      <c r="DU111" s="104"/>
      <c r="DV111" s="104"/>
      <c r="DW111" s="104"/>
      <c r="DX111" s="104"/>
      <c r="DY111" s="104"/>
      <c r="DZ111" s="104"/>
      <c r="EA111" s="104"/>
      <c r="EB111" s="104"/>
      <c r="EC111" s="104"/>
      <c r="ED111" s="104"/>
      <c r="EE111" s="104"/>
      <c r="EF111" s="104"/>
      <c r="EG111" s="104"/>
      <c r="EH111" s="104"/>
      <c r="EI111" s="104"/>
      <c r="EJ111" s="104"/>
      <c r="EK111" s="104"/>
      <c r="EL111" s="104"/>
      <c r="EM111" s="104"/>
      <c r="EN111" s="104"/>
      <c r="EO111" s="104"/>
      <c r="EP111" s="104"/>
      <c r="EQ111" s="104"/>
      <c r="ER111" s="104"/>
      <c r="ES111" s="104"/>
      <c r="ET111" s="104"/>
      <c r="EU111" s="104"/>
      <c r="EV111" s="104"/>
      <c r="EW111" s="104"/>
      <c r="EX111" s="104"/>
      <c r="EY111" s="104"/>
      <c r="EZ111" s="104"/>
      <c r="FA111" s="104"/>
      <c r="FB111" s="104"/>
      <c r="FC111" s="104"/>
      <c r="FD111" s="104"/>
      <c r="FE111" s="104"/>
      <c r="FF111" s="104"/>
      <c r="FG111" s="104"/>
      <c r="FH111" s="104"/>
      <c r="FI111" s="104"/>
      <c r="FJ111" s="104"/>
      <c r="FK111" s="104"/>
      <c r="FL111" s="104"/>
      <c r="FM111" s="104"/>
      <c r="FN111" s="104"/>
      <c r="FO111" s="104"/>
      <c r="FP111" s="104"/>
      <c r="FQ111" s="104"/>
      <c r="FR111" s="104"/>
      <c r="FS111" s="104"/>
      <c r="FT111" s="104"/>
      <c r="FU111" s="104"/>
      <c r="FV111" s="104"/>
      <c r="FW111" s="104"/>
      <c r="FX111" s="104"/>
      <c r="FY111" s="104"/>
      <c r="FZ111" s="104"/>
      <c r="GA111" s="104"/>
      <c r="GB111" s="104"/>
      <c r="GC111" s="104"/>
      <c r="GD111" s="104"/>
      <c r="GE111" s="104"/>
      <c r="GF111" s="104"/>
      <c r="GG111" s="104"/>
      <c r="GH111" s="104"/>
      <c r="GI111" s="104"/>
      <c r="GJ111" s="104"/>
      <c r="GK111" s="104"/>
      <c r="GL111" s="104"/>
      <c r="GM111" s="104"/>
      <c r="GN111" s="104"/>
      <c r="GO111" s="104"/>
      <c r="GP111" s="104"/>
      <c r="GQ111" s="104"/>
      <c r="GR111" s="104"/>
      <c r="GS111" s="104"/>
      <c r="GT111" s="104"/>
      <c r="GU111" s="104"/>
      <c r="GV111" s="104"/>
      <c r="GW111" s="104"/>
      <c r="GX111" s="104"/>
      <c r="GY111" s="104"/>
      <c r="GZ111" s="104"/>
      <c r="HA111" s="104"/>
      <c r="HB111" s="104"/>
      <c r="HC111" s="104"/>
      <c r="HD111" s="104"/>
      <c r="HE111" s="104"/>
      <c r="HF111" s="104"/>
      <c r="HG111" s="104"/>
      <c r="HH111" s="104"/>
      <c r="HI111" s="104"/>
      <c r="HJ111" s="104"/>
      <c r="HK111" s="104"/>
      <c r="HL111" s="104"/>
      <c r="HM111" s="104"/>
    </row>
    <row r="112" spans="1:221" x14ac:dyDescent="0.35">
      <c r="A112" s="269" t="s">
        <v>337</v>
      </c>
      <c r="B112" s="269" t="s">
        <v>1264</v>
      </c>
      <c r="C112" s="269" t="s">
        <v>824</v>
      </c>
      <c r="D112" s="269" t="s">
        <v>336</v>
      </c>
      <c r="E112" s="269" t="s">
        <v>6444</v>
      </c>
      <c r="F112" s="269" t="s">
        <v>783</v>
      </c>
      <c r="G112" s="269" t="s">
        <v>783</v>
      </c>
      <c r="L112" s="104"/>
      <c r="M112" s="104"/>
      <c r="N112" s="104"/>
      <c r="O112" s="104"/>
      <c r="P112" s="104"/>
      <c r="Q112" s="104"/>
      <c r="R112" s="104"/>
      <c r="S112" s="104"/>
      <c r="T112" s="104"/>
      <c r="U112" s="104"/>
      <c r="V112" s="104"/>
      <c r="W112" s="104"/>
      <c r="X112" s="104"/>
      <c r="Y112" s="104"/>
      <c r="Z112" s="104"/>
      <c r="AA112" s="104"/>
      <c r="AB112" s="104"/>
      <c r="AC112" s="104"/>
      <c r="AD112" s="104"/>
      <c r="AE112" s="104"/>
      <c r="AF112" s="104"/>
      <c r="AG112" s="104"/>
      <c r="AH112" s="104"/>
      <c r="AI112" s="104"/>
      <c r="AJ112" s="104"/>
      <c r="AK112" s="104"/>
      <c r="AL112" s="104"/>
      <c r="AM112" s="104"/>
      <c r="AN112" s="104"/>
      <c r="AO112" s="104"/>
      <c r="AP112" s="104"/>
      <c r="AQ112" s="104"/>
      <c r="AR112" s="104"/>
      <c r="AS112" s="104"/>
      <c r="AT112" s="104"/>
      <c r="AU112" s="104"/>
      <c r="AV112" s="104"/>
      <c r="AW112" s="104"/>
      <c r="AX112" s="104"/>
      <c r="AY112" s="104"/>
      <c r="AZ112" s="104"/>
      <c r="BA112" s="104"/>
      <c r="BB112" s="104"/>
      <c r="BC112" s="104"/>
      <c r="BD112" s="104"/>
      <c r="BE112" s="104"/>
      <c r="BF112" s="104"/>
      <c r="BG112" s="104"/>
      <c r="BH112" s="104"/>
      <c r="BI112" s="104"/>
      <c r="BJ112" s="104"/>
      <c r="BK112" s="104"/>
      <c r="BL112" s="104"/>
      <c r="BM112" s="104"/>
      <c r="BN112" s="104"/>
      <c r="BO112" s="104"/>
      <c r="BP112" s="104"/>
      <c r="BQ112" s="104"/>
      <c r="BR112" s="104"/>
      <c r="BS112" s="104"/>
      <c r="BT112" s="104"/>
      <c r="BU112" s="104"/>
      <c r="BV112" s="104"/>
      <c r="BW112" s="104"/>
      <c r="BX112" s="104"/>
      <c r="BY112" s="104"/>
      <c r="BZ112" s="104"/>
      <c r="CA112" s="104"/>
      <c r="CB112" s="104"/>
      <c r="CC112" s="104"/>
      <c r="CD112" s="104"/>
      <c r="CE112" s="104"/>
      <c r="CF112" s="104"/>
      <c r="CG112" s="104"/>
      <c r="CH112" s="104"/>
      <c r="CI112" s="104"/>
      <c r="CJ112" s="104"/>
      <c r="CK112" s="104"/>
      <c r="CL112" s="104"/>
      <c r="CM112" s="104"/>
      <c r="CN112" s="104"/>
      <c r="CO112" s="104"/>
      <c r="CP112" s="104"/>
      <c r="CQ112" s="104"/>
      <c r="CR112" s="104"/>
      <c r="CS112" s="104"/>
      <c r="CT112" s="104"/>
      <c r="CU112" s="104"/>
      <c r="CV112" s="104"/>
      <c r="CW112" s="104"/>
      <c r="CX112" s="104"/>
      <c r="CY112" s="104"/>
      <c r="CZ112" s="104"/>
      <c r="DA112" s="104"/>
      <c r="DB112" s="104"/>
      <c r="DC112" s="104"/>
      <c r="DD112" s="104"/>
      <c r="DE112" s="104"/>
      <c r="DF112" s="104"/>
      <c r="DG112" s="104"/>
      <c r="DH112" s="104"/>
      <c r="DI112" s="104"/>
      <c r="DJ112" s="104"/>
      <c r="DK112" s="104"/>
      <c r="DL112" s="104"/>
      <c r="DM112" s="104"/>
      <c r="DN112" s="104"/>
      <c r="DO112" s="104"/>
      <c r="DP112" s="104"/>
      <c r="DQ112" s="104"/>
      <c r="DR112" s="104"/>
      <c r="DS112" s="104"/>
      <c r="DT112" s="104"/>
      <c r="DU112" s="104"/>
      <c r="DV112" s="104"/>
      <c r="DW112" s="104"/>
      <c r="DX112" s="104"/>
      <c r="DY112" s="104"/>
      <c r="DZ112" s="104"/>
      <c r="EA112" s="104"/>
      <c r="EB112" s="104"/>
      <c r="EC112" s="104"/>
      <c r="ED112" s="104"/>
      <c r="EE112" s="104"/>
      <c r="EF112" s="104"/>
      <c r="EG112" s="104"/>
      <c r="EH112" s="104"/>
      <c r="EI112" s="104"/>
      <c r="EJ112" s="104"/>
      <c r="EK112" s="104"/>
      <c r="EL112" s="104"/>
      <c r="EM112" s="104"/>
      <c r="EN112" s="104"/>
      <c r="EO112" s="104"/>
      <c r="EP112" s="104"/>
      <c r="EQ112" s="104"/>
      <c r="ER112" s="104"/>
      <c r="ES112" s="104"/>
      <c r="ET112" s="104"/>
      <c r="EU112" s="104"/>
      <c r="EV112" s="104"/>
      <c r="EW112" s="104"/>
      <c r="EX112" s="104"/>
      <c r="EY112" s="104"/>
      <c r="EZ112" s="104"/>
      <c r="FA112" s="104"/>
      <c r="FB112" s="104"/>
      <c r="FC112" s="104"/>
      <c r="FD112" s="104"/>
      <c r="FE112" s="104"/>
      <c r="FF112" s="104"/>
      <c r="FG112" s="104"/>
      <c r="FH112" s="104"/>
      <c r="FI112" s="104"/>
      <c r="FJ112" s="104"/>
      <c r="FK112" s="104"/>
      <c r="FL112" s="104"/>
      <c r="FM112" s="104"/>
      <c r="FN112" s="104"/>
      <c r="FO112" s="104"/>
      <c r="FP112" s="104"/>
      <c r="FQ112" s="104"/>
      <c r="FR112" s="104"/>
      <c r="FS112" s="104"/>
      <c r="FT112" s="104"/>
      <c r="FU112" s="104"/>
      <c r="FV112" s="104"/>
      <c r="FW112" s="104"/>
      <c r="FX112" s="104"/>
      <c r="FY112" s="104"/>
      <c r="FZ112" s="104"/>
      <c r="GA112" s="104"/>
      <c r="GB112" s="104"/>
      <c r="GC112" s="104"/>
      <c r="GD112" s="104"/>
      <c r="GE112" s="104"/>
      <c r="GF112" s="104"/>
      <c r="GG112" s="104"/>
      <c r="GH112" s="104"/>
      <c r="GI112" s="104"/>
      <c r="GJ112" s="104"/>
      <c r="GK112" s="104"/>
      <c r="GL112" s="104"/>
      <c r="GM112" s="104"/>
      <c r="GN112" s="104"/>
      <c r="GO112" s="104"/>
      <c r="GP112" s="104"/>
      <c r="GQ112" s="104"/>
      <c r="GR112" s="104"/>
      <c r="GS112" s="104"/>
      <c r="GT112" s="104"/>
      <c r="GU112" s="104"/>
      <c r="GV112" s="104"/>
      <c r="GW112" s="104"/>
      <c r="GX112" s="104"/>
      <c r="GY112" s="104"/>
      <c r="GZ112" s="104"/>
      <c r="HA112" s="104"/>
      <c r="HB112" s="104"/>
      <c r="HC112" s="104"/>
      <c r="HD112" s="104"/>
      <c r="HE112" s="104"/>
      <c r="HF112" s="104"/>
      <c r="HG112" s="104"/>
      <c r="HH112" s="104"/>
      <c r="HI112" s="104"/>
      <c r="HJ112" s="104"/>
      <c r="HK112" s="104"/>
      <c r="HL112" s="104"/>
      <c r="HM112" s="104"/>
    </row>
    <row r="113" spans="1:221" x14ac:dyDescent="0.35">
      <c r="A113" s="70" t="s">
        <v>429</v>
      </c>
      <c r="B113" s="70" t="s">
        <v>2986</v>
      </c>
      <c r="C113" s="70" t="s">
        <v>728</v>
      </c>
      <c r="D113" s="70" t="s">
        <v>349</v>
      </c>
      <c r="E113" s="70" t="s">
        <v>6445</v>
      </c>
      <c r="F113" s="70" t="s">
        <v>828</v>
      </c>
      <c r="G113" s="70" t="s">
        <v>828</v>
      </c>
      <c r="L113" s="104"/>
      <c r="M113" s="104"/>
      <c r="N113" s="104"/>
      <c r="O113" s="104"/>
      <c r="P113" s="104"/>
      <c r="Q113" s="104"/>
      <c r="R113" s="104"/>
      <c r="S113" s="104"/>
      <c r="T113" s="104"/>
      <c r="U113" s="104"/>
      <c r="V113" s="104"/>
      <c r="W113" s="104"/>
      <c r="X113" s="104"/>
      <c r="Y113" s="104"/>
      <c r="Z113" s="104"/>
      <c r="AA113" s="104"/>
      <c r="AB113" s="104"/>
      <c r="AC113" s="104"/>
      <c r="AD113" s="104"/>
      <c r="AE113" s="104"/>
      <c r="AF113" s="104"/>
      <c r="AG113" s="104"/>
      <c r="AH113" s="104"/>
      <c r="AI113" s="104"/>
      <c r="AJ113" s="104"/>
      <c r="AK113" s="104"/>
      <c r="AL113" s="104"/>
      <c r="AM113" s="104"/>
      <c r="AN113" s="104"/>
      <c r="AO113" s="104"/>
      <c r="AP113" s="104"/>
      <c r="AQ113" s="104"/>
      <c r="AR113" s="104"/>
      <c r="AS113" s="104"/>
      <c r="AT113" s="104"/>
      <c r="AU113" s="104"/>
      <c r="AV113" s="104"/>
      <c r="AW113" s="104"/>
      <c r="AX113" s="104"/>
      <c r="AY113" s="104"/>
      <c r="AZ113" s="104"/>
      <c r="BA113" s="104"/>
      <c r="BB113" s="104"/>
      <c r="BC113" s="104"/>
      <c r="BD113" s="104"/>
      <c r="BE113" s="104"/>
      <c r="BF113" s="104"/>
      <c r="BG113" s="104"/>
      <c r="BH113" s="104"/>
      <c r="BI113" s="104"/>
      <c r="BJ113" s="104"/>
      <c r="BK113" s="104"/>
      <c r="BL113" s="104"/>
      <c r="BM113" s="104"/>
      <c r="BN113" s="104"/>
      <c r="BO113" s="104"/>
      <c r="BP113" s="104"/>
      <c r="BQ113" s="104"/>
      <c r="BR113" s="104"/>
      <c r="BS113" s="104"/>
      <c r="BT113" s="104"/>
      <c r="BU113" s="104"/>
      <c r="BV113" s="104"/>
      <c r="BW113" s="104"/>
      <c r="BX113" s="104"/>
      <c r="BY113" s="104"/>
      <c r="BZ113" s="104"/>
      <c r="CA113" s="104"/>
      <c r="CB113" s="104"/>
      <c r="CC113" s="104"/>
      <c r="CD113" s="104"/>
      <c r="CE113" s="104"/>
      <c r="CF113" s="104"/>
      <c r="CG113" s="104"/>
      <c r="CH113" s="104"/>
      <c r="CI113" s="104"/>
      <c r="CJ113" s="104"/>
      <c r="CK113" s="104"/>
      <c r="CL113" s="104"/>
      <c r="CM113" s="104"/>
      <c r="CN113" s="104"/>
      <c r="CO113" s="104"/>
      <c r="CP113" s="104"/>
      <c r="CQ113" s="104"/>
      <c r="CR113" s="104"/>
      <c r="CS113" s="104"/>
      <c r="CT113" s="104"/>
      <c r="CU113" s="104"/>
      <c r="CV113" s="104"/>
      <c r="CW113" s="104"/>
      <c r="CX113" s="104"/>
      <c r="CY113" s="104"/>
      <c r="CZ113" s="104"/>
      <c r="DA113" s="104"/>
      <c r="DB113" s="104"/>
      <c r="DC113" s="104"/>
      <c r="DD113" s="104"/>
      <c r="DE113" s="104"/>
      <c r="DF113" s="104"/>
      <c r="DG113" s="104"/>
      <c r="DH113" s="104"/>
      <c r="DI113" s="104"/>
      <c r="DJ113" s="104"/>
      <c r="DK113" s="104"/>
      <c r="DL113" s="104"/>
      <c r="DM113" s="104"/>
      <c r="DN113" s="104"/>
      <c r="DO113" s="104"/>
      <c r="DP113" s="104"/>
      <c r="DQ113" s="104"/>
      <c r="DR113" s="104"/>
      <c r="DS113" s="104"/>
      <c r="DT113" s="104"/>
      <c r="DU113" s="104"/>
      <c r="DV113" s="104"/>
      <c r="DW113" s="104"/>
      <c r="DX113" s="104"/>
      <c r="DY113" s="104"/>
      <c r="DZ113" s="104"/>
      <c r="EA113" s="104"/>
      <c r="EB113" s="104"/>
      <c r="EC113" s="104"/>
      <c r="ED113" s="104"/>
      <c r="EE113" s="104"/>
      <c r="EF113" s="104"/>
      <c r="EG113" s="104"/>
      <c r="EH113" s="104"/>
      <c r="EI113" s="104"/>
      <c r="EJ113" s="104"/>
      <c r="EK113" s="104"/>
      <c r="EL113" s="104"/>
      <c r="EM113" s="104"/>
      <c r="EN113" s="104"/>
      <c r="EO113" s="104"/>
      <c r="EP113" s="104"/>
      <c r="EQ113" s="104"/>
      <c r="ER113" s="104"/>
      <c r="ES113" s="104"/>
      <c r="ET113" s="104"/>
      <c r="EU113" s="104"/>
      <c r="EV113" s="104"/>
      <c r="EW113" s="104"/>
      <c r="EX113" s="104"/>
      <c r="EY113" s="104"/>
      <c r="EZ113" s="104"/>
      <c r="FA113" s="104"/>
      <c r="FB113" s="104"/>
      <c r="FC113" s="104"/>
      <c r="FD113" s="104"/>
      <c r="FE113" s="104"/>
      <c r="FF113" s="104"/>
      <c r="FG113" s="104"/>
      <c r="FH113" s="104"/>
      <c r="FI113" s="104"/>
      <c r="FJ113" s="104"/>
      <c r="FK113" s="104"/>
      <c r="FL113" s="104"/>
      <c r="FM113" s="104"/>
      <c r="FN113" s="104"/>
      <c r="FO113" s="104"/>
      <c r="FP113" s="104"/>
      <c r="FQ113" s="104"/>
      <c r="FR113" s="104"/>
      <c r="FS113" s="104"/>
      <c r="FT113" s="104"/>
      <c r="FU113" s="104"/>
      <c r="FV113" s="104"/>
      <c r="FW113" s="104"/>
      <c r="FX113" s="104"/>
      <c r="FY113" s="104"/>
      <c r="FZ113" s="104"/>
      <c r="GA113" s="104"/>
      <c r="GB113" s="104"/>
      <c r="GC113" s="104"/>
      <c r="GD113" s="104"/>
      <c r="GE113" s="104"/>
      <c r="GF113" s="104"/>
      <c r="GG113" s="104"/>
      <c r="GH113" s="104"/>
      <c r="GI113" s="104"/>
      <c r="GJ113" s="104"/>
      <c r="GK113" s="104"/>
      <c r="GL113" s="104"/>
      <c r="GM113" s="104"/>
      <c r="GN113" s="104"/>
      <c r="GO113" s="104"/>
      <c r="GP113" s="104"/>
      <c r="GQ113" s="104"/>
      <c r="GR113" s="104"/>
      <c r="GS113" s="104"/>
      <c r="GT113" s="104"/>
      <c r="GU113" s="104"/>
      <c r="GV113" s="104"/>
      <c r="GW113" s="104"/>
      <c r="GX113" s="104"/>
      <c r="GY113" s="104"/>
      <c r="GZ113" s="104"/>
      <c r="HA113" s="104"/>
      <c r="HB113" s="104"/>
      <c r="HC113" s="104"/>
      <c r="HD113" s="104"/>
      <c r="HE113" s="104"/>
      <c r="HF113" s="104"/>
      <c r="HG113" s="104"/>
      <c r="HH113" s="104"/>
      <c r="HI113" s="104"/>
      <c r="HJ113" s="104"/>
      <c r="HK113" s="104"/>
      <c r="HL113" s="104"/>
      <c r="HM113" s="104"/>
    </row>
    <row r="114" spans="1:221" x14ac:dyDescent="0.35">
      <c r="A114" s="269" t="s">
        <v>5192</v>
      </c>
      <c r="B114" s="269" t="s">
        <v>3671</v>
      </c>
      <c r="C114" s="269" t="s">
        <v>3673</v>
      </c>
      <c r="D114" s="269" t="s">
        <v>5193</v>
      </c>
      <c r="E114" s="269" t="s">
        <v>6445</v>
      </c>
      <c r="F114" s="269" t="s">
        <v>4378</v>
      </c>
      <c r="G114" s="269" t="s">
        <v>3671</v>
      </c>
      <c r="L114" s="104"/>
      <c r="M114" s="104"/>
      <c r="N114" s="104"/>
      <c r="O114" s="104"/>
      <c r="P114" s="104"/>
      <c r="Q114" s="104"/>
      <c r="R114" s="104"/>
      <c r="S114" s="104"/>
      <c r="T114" s="104"/>
      <c r="U114" s="104"/>
      <c r="V114" s="104"/>
      <c r="W114" s="104"/>
      <c r="X114" s="104"/>
      <c r="Y114" s="104"/>
      <c r="Z114" s="104"/>
      <c r="AA114" s="104"/>
      <c r="AB114" s="104"/>
      <c r="AC114" s="104"/>
      <c r="AD114" s="104"/>
      <c r="AE114" s="104"/>
      <c r="AF114" s="104"/>
      <c r="AG114" s="104"/>
      <c r="AH114" s="104"/>
      <c r="AI114" s="104"/>
      <c r="AJ114" s="104"/>
      <c r="AK114" s="104"/>
      <c r="AL114" s="104"/>
      <c r="AM114" s="104"/>
      <c r="AN114" s="104"/>
      <c r="AO114" s="104"/>
      <c r="AP114" s="104"/>
      <c r="AQ114" s="104"/>
      <c r="AR114" s="104"/>
      <c r="AS114" s="104"/>
      <c r="AT114" s="104"/>
      <c r="AU114" s="104"/>
      <c r="AV114" s="104"/>
      <c r="AW114" s="104"/>
      <c r="AX114" s="104"/>
      <c r="AY114" s="104"/>
      <c r="AZ114" s="104"/>
      <c r="BA114" s="104"/>
      <c r="BB114" s="104"/>
      <c r="BC114" s="104"/>
      <c r="BD114" s="104"/>
      <c r="BE114" s="104"/>
      <c r="BF114" s="104"/>
      <c r="BG114" s="104"/>
      <c r="BH114" s="104"/>
      <c r="BI114" s="104"/>
      <c r="BJ114" s="104"/>
      <c r="BK114" s="104"/>
      <c r="BL114" s="104"/>
      <c r="BM114" s="104"/>
      <c r="BN114" s="104"/>
      <c r="BO114" s="104"/>
      <c r="BP114" s="104"/>
      <c r="BQ114" s="104"/>
      <c r="BR114" s="104"/>
      <c r="BS114" s="104"/>
      <c r="BT114" s="104"/>
      <c r="BU114" s="104"/>
      <c r="BV114" s="104"/>
      <c r="BW114" s="104"/>
      <c r="BX114" s="104"/>
      <c r="BY114" s="104"/>
      <c r="BZ114" s="104"/>
      <c r="CA114" s="104"/>
      <c r="CB114" s="104"/>
      <c r="CC114" s="104"/>
      <c r="CD114" s="104"/>
      <c r="CE114" s="104"/>
      <c r="CF114" s="104"/>
      <c r="CG114" s="104"/>
      <c r="CH114" s="104"/>
      <c r="CI114" s="104"/>
      <c r="CJ114" s="104"/>
      <c r="CK114" s="104"/>
      <c r="CL114" s="104"/>
      <c r="CM114" s="104"/>
      <c r="CN114" s="104"/>
      <c r="CO114" s="104"/>
      <c r="CP114" s="104"/>
      <c r="CQ114" s="104"/>
      <c r="CR114" s="104"/>
      <c r="CS114" s="104"/>
      <c r="CT114" s="104"/>
      <c r="CU114" s="104"/>
      <c r="CV114" s="104"/>
      <c r="CW114" s="104"/>
      <c r="CX114" s="104"/>
      <c r="CY114" s="104"/>
      <c r="CZ114" s="104"/>
      <c r="DA114" s="104"/>
      <c r="DB114" s="104"/>
      <c r="DC114" s="104"/>
      <c r="DD114" s="104"/>
      <c r="DE114" s="104"/>
      <c r="DF114" s="104"/>
      <c r="DG114" s="104"/>
      <c r="DH114" s="104"/>
      <c r="DI114" s="104"/>
      <c r="DJ114" s="104"/>
      <c r="DK114" s="104"/>
      <c r="DL114" s="104"/>
      <c r="DM114" s="104"/>
      <c r="DN114" s="104"/>
      <c r="DO114" s="104"/>
      <c r="DP114" s="104"/>
      <c r="DQ114" s="104"/>
      <c r="DR114" s="104"/>
      <c r="DS114" s="104"/>
      <c r="DT114" s="104"/>
      <c r="DU114" s="104"/>
      <c r="DV114" s="104"/>
      <c r="DW114" s="104"/>
      <c r="DX114" s="104"/>
      <c r="DY114" s="104"/>
      <c r="DZ114" s="104"/>
      <c r="EA114" s="104"/>
      <c r="EB114" s="104"/>
      <c r="EC114" s="104"/>
      <c r="ED114" s="104"/>
      <c r="EE114" s="104"/>
      <c r="EF114" s="104"/>
      <c r="EG114" s="104"/>
      <c r="EH114" s="104"/>
      <c r="EI114" s="104"/>
      <c r="EJ114" s="104"/>
      <c r="EK114" s="104"/>
      <c r="EL114" s="104"/>
      <c r="EM114" s="104"/>
      <c r="EN114" s="104"/>
      <c r="EO114" s="104"/>
      <c r="EP114" s="104"/>
      <c r="EQ114" s="104"/>
      <c r="ER114" s="104"/>
      <c r="ES114" s="104"/>
      <c r="ET114" s="104"/>
      <c r="EU114" s="104"/>
      <c r="EV114" s="104"/>
      <c r="EW114" s="104"/>
      <c r="EX114" s="104"/>
      <c r="EY114" s="104"/>
      <c r="EZ114" s="104"/>
      <c r="FA114" s="104"/>
      <c r="FB114" s="104"/>
      <c r="FC114" s="104"/>
      <c r="FD114" s="104"/>
      <c r="FE114" s="104"/>
      <c r="FF114" s="104"/>
      <c r="FG114" s="104"/>
      <c r="FH114" s="104"/>
      <c r="FI114" s="104"/>
      <c r="FJ114" s="104"/>
      <c r="FK114" s="104"/>
      <c r="FL114" s="104"/>
      <c r="FM114" s="104"/>
      <c r="FN114" s="104"/>
      <c r="FO114" s="104"/>
      <c r="FP114" s="104"/>
      <c r="FQ114" s="104"/>
      <c r="FR114" s="104"/>
      <c r="FS114" s="104"/>
      <c r="FT114" s="104"/>
      <c r="FU114" s="104"/>
      <c r="FV114" s="104"/>
      <c r="FW114" s="104"/>
      <c r="FX114" s="104"/>
      <c r="FY114" s="104"/>
      <c r="FZ114" s="104"/>
      <c r="GA114" s="104"/>
      <c r="GB114" s="104"/>
      <c r="GC114" s="104"/>
      <c r="GD114" s="104"/>
      <c r="GE114" s="104"/>
      <c r="GF114" s="104"/>
      <c r="GG114" s="104"/>
      <c r="GH114" s="104"/>
      <c r="GI114" s="104"/>
      <c r="GJ114" s="104"/>
      <c r="GK114" s="104"/>
      <c r="GL114" s="104"/>
      <c r="GM114" s="104"/>
      <c r="GN114" s="104"/>
      <c r="GO114" s="104"/>
      <c r="GP114" s="104"/>
      <c r="GQ114" s="104"/>
      <c r="GR114" s="104"/>
      <c r="GS114" s="104"/>
      <c r="GT114" s="104"/>
      <c r="GU114" s="104"/>
      <c r="GV114" s="104"/>
      <c r="GW114" s="104"/>
      <c r="GX114" s="104"/>
      <c r="GY114" s="104"/>
      <c r="GZ114" s="104"/>
      <c r="HA114" s="104"/>
      <c r="HB114" s="104"/>
      <c r="HC114" s="104"/>
      <c r="HD114" s="104"/>
      <c r="HE114" s="104"/>
      <c r="HF114" s="104"/>
      <c r="HG114" s="104"/>
      <c r="HH114" s="104"/>
      <c r="HI114" s="104"/>
      <c r="HJ114" s="104"/>
      <c r="HK114" s="104"/>
      <c r="HL114" s="104"/>
      <c r="HM114" s="104"/>
    </row>
    <row r="115" spans="1:221" x14ac:dyDescent="0.35">
      <c r="A115" t="s">
        <v>352</v>
      </c>
      <c r="B115" t="s">
        <v>2987</v>
      </c>
      <c r="C115" t="s">
        <v>729</v>
      </c>
      <c r="D115" t="s">
        <v>351</v>
      </c>
      <c r="E115" t="s">
        <v>6446</v>
      </c>
      <c r="F115" t="s">
        <v>828</v>
      </c>
      <c r="G115" t="s">
        <v>828</v>
      </c>
      <c r="L115" s="104"/>
      <c r="M115" s="104"/>
      <c r="N115" s="104"/>
      <c r="O115" s="104"/>
      <c r="P115" s="104"/>
      <c r="Q115" s="104"/>
      <c r="R115" s="104"/>
      <c r="S115" s="104"/>
      <c r="T115" s="104"/>
      <c r="U115" s="104"/>
      <c r="V115" s="104"/>
      <c r="W115" s="104"/>
      <c r="X115" s="104"/>
      <c r="Y115" s="104"/>
      <c r="Z115" s="104"/>
      <c r="AA115" s="104"/>
      <c r="AB115" s="104"/>
      <c r="AC115" s="104"/>
      <c r="AD115" s="104"/>
      <c r="AE115" s="104"/>
      <c r="AF115" s="104"/>
      <c r="AG115" s="104"/>
      <c r="AH115" s="104"/>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104"/>
      <c r="BW115" s="104"/>
      <c r="BX115" s="104"/>
      <c r="BY115" s="104"/>
      <c r="BZ115" s="104"/>
      <c r="CA115" s="104"/>
      <c r="CB115" s="104"/>
      <c r="CC115" s="104"/>
      <c r="CD115" s="104"/>
      <c r="CE115" s="104"/>
      <c r="CF115" s="104"/>
      <c r="CG115" s="104"/>
      <c r="CH115" s="104"/>
      <c r="CI115" s="104"/>
      <c r="CJ115" s="104"/>
      <c r="CK115" s="104"/>
      <c r="CL115" s="104"/>
      <c r="CM115" s="104"/>
      <c r="CN115" s="104"/>
      <c r="CO115" s="104"/>
      <c r="CP115" s="104"/>
      <c r="CQ115" s="104"/>
      <c r="CR115" s="104"/>
      <c r="CS115" s="104"/>
      <c r="CT115" s="104"/>
      <c r="CU115" s="104"/>
      <c r="CV115" s="104"/>
      <c r="CW115" s="104"/>
      <c r="CX115" s="104"/>
      <c r="CY115" s="104"/>
      <c r="CZ115" s="104"/>
      <c r="DA115" s="104"/>
      <c r="DB115" s="104"/>
      <c r="DC115" s="104"/>
      <c r="DD115" s="104"/>
      <c r="DE115" s="104"/>
      <c r="DF115" s="104"/>
      <c r="DG115" s="104"/>
      <c r="DH115" s="104"/>
      <c r="DI115" s="104"/>
      <c r="DJ115" s="104"/>
      <c r="DK115" s="104"/>
      <c r="DL115" s="104"/>
      <c r="DM115" s="104"/>
      <c r="DN115" s="104"/>
      <c r="DO115" s="104"/>
      <c r="DP115" s="104"/>
      <c r="DQ115" s="104"/>
      <c r="DR115" s="104"/>
      <c r="DS115" s="104"/>
      <c r="DT115" s="104"/>
      <c r="DU115" s="104"/>
      <c r="DV115" s="104"/>
      <c r="DW115" s="104"/>
      <c r="DX115" s="104"/>
      <c r="DY115" s="104"/>
      <c r="DZ115" s="104"/>
      <c r="EA115" s="104"/>
      <c r="EB115" s="104"/>
      <c r="EC115" s="104"/>
      <c r="ED115" s="104"/>
      <c r="EE115" s="104"/>
      <c r="EF115" s="104"/>
      <c r="EG115" s="104"/>
      <c r="EH115" s="104"/>
      <c r="EI115" s="104"/>
      <c r="EJ115" s="104"/>
      <c r="EK115" s="104"/>
      <c r="EL115" s="104"/>
      <c r="EM115" s="104"/>
      <c r="EN115" s="104"/>
      <c r="EO115" s="104"/>
      <c r="EP115" s="104"/>
      <c r="EQ115" s="104"/>
      <c r="ER115" s="104"/>
      <c r="ES115" s="104"/>
      <c r="ET115" s="104"/>
      <c r="EU115" s="104"/>
      <c r="EV115" s="104"/>
      <c r="EW115" s="104"/>
      <c r="EX115" s="104"/>
      <c r="EY115" s="104"/>
      <c r="EZ115" s="104"/>
      <c r="FA115" s="104"/>
      <c r="FB115" s="104"/>
      <c r="FC115" s="104"/>
      <c r="FD115" s="104"/>
      <c r="FE115" s="104"/>
      <c r="FF115" s="104"/>
      <c r="FG115" s="104"/>
      <c r="FH115" s="104"/>
      <c r="FI115" s="104"/>
      <c r="FJ115" s="104"/>
      <c r="FK115" s="104"/>
      <c r="FL115" s="104"/>
      <c r="FM115" s="104"/>
      <c r="FN115" s="104"/>
      <c r="FO115" s="104"/>
      <c r="FP115" s="104"/>
      <c r="FQ115" s="104"/>
      <c r="FR115" s="104"/>
      <c r="FS115" s="104"/>
      <c r="FT115" s="104"/>
      <c r="FU115" s="104"/>
      <c r="FV115" s="104"/>
      <c r="FW115" s="104"/>
      <c r="FX115" s="104"/>
      <c r="FY115" s="104"/>
      <c r="FZ115" s="104"/>
      <c r="GA115" s="104"/>
      <c r="GB115" s="104"/>
      <c r="GC115" s="104"/>
      <c r="GD115" s="104"/>
      <c r="GE115" s="104"/>
      <c r="GF115" s="104"/>
      <c r="GG115" s="104"/>
      <c r="GH115" s="104"/>
      <c r="GI115" s="104"/>
      <c r="GJ115" s="104"/>
      <c r="GK115" s="104"/>
      <c r="GL115" s="104"/>
      <c r="GM115" s="104"/>
      <c r="GN115" s="104"/>
      <c r="GO115" s="104"/>
      <c r="GP115" s="104"/>
      <c r="GQ115" s="104"/>
      <c r="GR115" s="104"/>
      <c r="GS115" s="104"/>
      <c r="GT115" s="104"/>
      <c r="GU115" s="104"/>
      <c r="GV115" s="104"/>
      <c r="GW115" s="104"/>
      <c r="GX115" s="104"/>
      <c r="GY115" s="104"/>
      <c r="GZ115" s="104"/>
      <c r="HA115" s="104"/>
      <c r="HB115" s="104"/>
      <c r="HC115" s="104"/>
      <c r="HD115" s="104"/>
      <c r="HE115" s="104"/>
      <c r="HF115" s="104"/>
      <c r="HG115" s="104"/>
      <c r="HH115" s="104"/>
      <c r="HI115" s="104"/>
      <c r="HJ115" s="104"/>
      <c r="HK115" s="104"/>
      <c r="HL115" s="104"/>
      <c r="HM115" s="104"/>
    </row>
    <row r="116" spans="1:221" x14ac:dyDescent="0.35">
      <c r="A116" t="s">
        <v>352</v>
      </c>
      <c r="B116" t="s">
        <v>2988</v>
      </c>
      <c r="C116" t="s">
        <v>2991</v>
      </c>
      <c r="D116" t="s">
        <v>351</v>
      </c>
      <c r="E116" t="s">
        <v>6446</v>
      </c>
      <c r="F116" t="s">
        <v>4377</v>
      </c>
      <c r="G116" t="s">
        <v>5480</v>
      </c>
      <c r="L116" s="105"/>
      <c r="M116" s="105"/>
      <c r="N116" s="105"/>
      <c r="O116" s="105"/>
      <c r="P116" s="105"/>
      <c r="Q116" s="105"/>
      <c r="R116" s="105"/>
      <c r="S116" s="105"/>
      <c r="T116" s="105"/>
      <c r="U116" s="105"/>
      <c r="V116" s="105"/>
      <c r="W116" s="105"/>
      <c r="X116" s="105"/>
      <c r="Y116" s="105"/>
      <c r="Z116" s="105"/>
      <c r="AA116" s="105"/>
      <c r="AB116" s="105"/>
      <c r="AC116" s="105"/>
      <c r="AD116" s="105"/>
      <c r="AE116" s="105"/>
      <c r="AF116" s="105"/>
      <c r="AG116" s="105"/>
      <c r="AH116" s="105"/>
      <c r="AI116" s="105"/>
      <c r="AJ116" s="105"/>
      <c r="AK116" s="105"/>
      <c r="AL116" s="105"/>
      <c r="AM116" s="105"/>
      <c r="AN116" s="105"/>
      <c r="AO116" s="105"/>
      <c r="AP116" s="105"/>
      <c r="AQ116" s="105"/>
      <c r="AR116" s="105"/>
      <c r="AS116" s="105"/>
      <c r="AT116" s="105"/>
      <c r="AU116" s="105"/>
      <c r="AV116" s="105"/>
      <c r="AW116" s="105"/>
      <c r="AX116" s="105"/>
      <c r="AY116" s="105"/>
      <c r="AZ116" s="105"/>
      <c r="BA116" s="105"/>
      <c r="BB116" s="105"/>
      <c r="BC116" s="105"/>
      <c r="BD116" s="105"/>
      <c r="BE116" s="105"/>
      <c r="BF116" s="105"/>
      <c r="BG116" s="105"/>
      <c r="BH116" s="105"/>
      <c r="BI116" s="105"/>
      <c r="BJ116" s="105"/>
      <c r="BK116" s="105"/>
      <c r="BL116" s="105"/>
      <c r="BM116" s="105"/>
      <c r="BN116" s="105"/>
      <c r="BO116" s="105"/>
      <c r="BP116" s="105"/>
      <c r="BQ116" s="105"/>
      <c r="BR116" s="105"/>
      <c r="BS116" s="105"/>
      <c r="BT116" s="105"/>
      <c r="BU116" s="105"/>
      <c r="BV116" s="105"/>
      <c r="BW116" s="105"/>
      <c r="BX116" s="105"/>
      <c r="BY116" s="105"/>
      <c r="BZ116" s="105"/>
      <c r="CA116" s="105"/>
      <c r="CB116" s="105"/>
      <c r="CC116" s="105"/>
      <c r="CD116" s="105"/>
      <c r="CE116" s="105"/>
      <c r="CF116" s="105"/>
      <c r="CG116" s="105"/>
      <c r="CH116" s="105"/>
      <c r="CI116" s="105"/>
      <c r="CJ116" s="105"/>
      <c r="CK116" s="105"/>
      <c r="CL116" s="105"/>
      <c r="CM116" s="105"/>
      <c r="CN116" s="105"/>
      <c r="CO116" s="105"/>
      <c r="CP116" s="105"/>
      <c r="CQ116" s="105"/>
      <c r="CR116" s="105"/>
      <c r="CS116" s="105"/>
      <c r="CT116" s="105"/>
      <c r="CU116" s="105"/>
      <c r="CV116" s="105"/>
      <c r="CW116" s="105"/>
      <c r="CX116" s="105"/>
      <c r="CY116" s="105"/>
      <c r="CZ116" s="105"/>
      <c r="DA116" s="105"/>
      <c r="DB116" s="105"/>
      <c r="DC116" s="105"/>
      <c r="DD116" s="105"/>
      <c r="DE116" s="105"/>
      <c r="DF116" s="105"/>
      <c r="DG116" s="105"/>
      <c r="DH116" s="105"/>
      <c r="DI116" s="105"/>
      <c r="DJ116" s="105"/>
      <c r="DK116" s="105"/>
      <c r="DL116" s="105"/>
      <c r="DM116" s="105"/>
      <c r="DN116" s="105"/>
      <c r="DO116" s="105"/>
      <c r="DP116" s="105"/>
      <c r="DQ116" s="105"/>
      <c r="DR116" s="105"/>
      <c r="DS116" s="105"/>
      <c r="DT116" s="105"/>
      <c r="DU116" s="105"/>
      <c r="DV116" s="105"/>
      <c r="DW116" s="105"/>
      <c r="DX116" s="105"/>
      <c r="DY116" s="105"/>
      <c r="DZ116" s="105"/>
      <c r="EA116" s="105"/>
      <c r="EB116" s="105"/>
      <c r="EC116" s="105"/>
      <c r="ED116" s="105"/>
      <c r="EE116" s="105"/>
      <c r="EF116" s="105"/>
      <c r="EG116" s="105"/>
      <c r="EH116" s="105"/>
      <c r="EI116" s="105"/>
      <c r="EJ116" s="105"/>
      <c r="EK116" s="105"/>
      <c r="EL116" s="105"/>
      <c r="EM116" s="105"/>
      <c r="EN116" s="105"/>
      <c r="EO116" s="105"/>
      <c r="EP116" s="105"/>
      <c r="EQ116" s="105"/>
      <c r="ER116" s="105"/>
      <c r="ES116" s="105"/>
      <c r="ET116" s="105"/>
      <c r="EU116" s="105"/>
      <c r="EV116" s="105"/>
      <c r="EW116" s="105"/>
      <c r="EX116" s="105"/>
      <c r="EY116" s="105"/>
      <c r="EZ116" s="105"/>
      <c r="FA116" s="105"/>
      <c r="FB116" s="105"/>
      <c r="FC116" s="105"/>
      <c r="FD116" s="105"/>
      <c r="FE116" s="105"/>
      <c r="FF116" s="105"/>
      <c r="FG116" s="105"/>
      <c r="FH116" s="105"/>
      <c r="FI116" s="105"/>
      <c r="FJ116" s="105"/>
      <c r="FK116" s="105"/>
      <c r="FL116" s="105"/>
      <c r="FM116" s="105"/>
      <c r="FN116" s="105"/>
      <c r="FO116" s="105"/>
      <c r="FP116" s="105"/>
      <c r="FQ116" s="105"/>
      <c r="FR116" s="105"/>
      <c r="FS116" s="105"/>
      <c r="FT116" s="105"/>
      <c r="FU116" s="105"/>
      <c r="FV116" s="105"/>
      <c r="FW116" s="105"/>
      <c r="FX116" s="105"/>
      <c r="FY116" s="105"/>
      <c r="FZ116" s="105"/>
      <c r="GA116" s="105"/>
      <c r="GB116" s="105"/>
      <c r="GC116" s="105"/>
      <c r="GD116" s="105"/>
      <c r="GE116" s="105"/>
      <c r="GF116" s="105"/>
      <c r="GG116" s="105"/>
      <c r="GH116" s="105"/>
      <c r="GI116" s="105"/>
      <c r="GJ116" s="105"/>
      <c r="GK116" s="105"/>
      <c r="GL116" s="105"/>
      <c r="GM116" s="105"/>
      <c r="GN116" s="105"/>
      <c r="GO116" s="105"/>
      <c r="GP116" s="105"/>
      <c r="GQ116" s="105"/>
      <c r="GR116" s="105"/>
      <c r="GS116" s="105"/>
      <c r="GT116" s="105"/>
      <c r="GU116" s="105"/>
      <c r="GV116" s="105"/>
      <c r="GW116" s="105"/>
      <c r="GX116" s="105"/>
      <c r="GY116" s="105"/>
      <c r="GZ116" s="105"/>
      <c r="HA116" s="105"/>
      <c r="HB116" s="105"/>
      <c r="HC116" s="105"/>
      <c r="HD116" s="105"/>
      <c r="HE116" s="105"/>
      <c r="HF116" s="105"/>
      <c r="HG116" s="105"/>
      <c r="HH116" s="105"/>
      <c r="HI116" s="105"/>
      <c r="HJ116" s="105"/>
      <c r="HK116" s="105"/>
      <c r="HL116" s="105"/>
      <c r="HM116" s="105"/>
    </row>
    <row r="117" spans="1:221" x14ac:dyDescent="0.35">
      <c r="A117" t="s">
        <v>354</v>
      </c>
      <c r="B117" t="s">
        <v>1257</v>
      </c>
      <c r="C117" t="s">
        <v>818</v>
      </c>
      <c r="D117" t="s">
        <v>353</v>
      </c>
      <c r="E117" t="s">
        <v>6443</v>
      </c>
      <c r="F117" t="s">
        <v>784</v>
      </c>
      <c r="G117" t="s">
        <v>784</v>
      </c>
      <c r="L117" s="106" t="s">
        <v>762</v>
      </c>
      <c r="M117" s="106" t="s">
        <v>762</v>
      </c>
      <c r="N117" s="106" t="s">
        <v>762</v>
      </c>
      <c r="O117" s="106" t="s">
        <v>762</v>
      </c>
      <c r="P117" s="106" t="s">
        <v>762</v>
      </c>
      <c r="Q117" s="106" t="s">
        <v>762</v>
      </c>
      <c r="R117" s="106" t="s">
        <v>762</v>
      </c>
      <c r="S117" s="106" t="s">
        <v>762</v>
      </c>
      <c r="T117" s="106" t="s">
        <v>762</v>
      </c>
      <c r="U117" s="106" t="s">
        <v>762</v>
      </c>
      <c r="V117" s="106" t="s">
        <v>762</v>
      </c>
      <c r="W117" s="106" t="s">
        <v>762</v>
      </c>
      <c r="X117" s="106" t="s">
        <v>762</v>
      </c>
      <c r="Y117" s="106" t="s">
        <v>762</v>
      </c>
      <c r="Z117" s="106" t="s">
        <v>762</v>
      </c>
      <c r="AA117" s="106" t="s">
        <v>762</v>
      </c>
      <c r="AB117" s="106" t="s">
        <v>762</v>
      </c>
      <c r="AC117" s="106" t="s">
        <v>762</v>
      </c>
      <c r="AD117" s="106" t="s">
        <v>762</v>
      </c>
      <c r="AE117" s="106" t="s">
        <v>762</v>
      </c>
      <c r="AF117" s="106" t="s">
        <v>762</v>
      </c>
      <c r="AG117" s="106" t="s">
        <v>762</v>
      </c>
      <c r="AH117" s="106" t="s">
        <v>762</v>
      </c>
      <c r="AI117" s="106" t="s">
        <v>762</v>
      </c>
      <c r="AJ117" s="106" t="s">
        <v>762</v>
      </c>
      <c r="AK117" s="106" t="s">
        <v>762</v>
      </c>
      <c r="AL117" s="106" t="s">
        <v>762</v>
      </c>
      <c r="AM117" s="106" t="s">
        <v>762</v>
      </c>
      <c r="AN117" s="106" t="s">
        <v>762</v>
      </c>
      <c r="AO117" s="106" t="s">
        <v>762</v>
      </c>
      <c r="AP117" s="106" t="s">
        <v>762</v>
      </c>
      <c r="AQ117" s="106" t="s">
        <v>762</v>
      </c>
      <c r="AR117" s="106" t="s">
        <v>762</v>
      </c>
      <c r="AS117" s="106" t="s">
        <v>762</v>
      </c>
      <c r="AT117" s="106" t="s">
        <v>762</v>
      </c>
      <c r="AU117" s="106" t="s">
        <v>762</v>
      </c>
      <c r="AV117" s="106" t="s">
        <v>762</v>
      </c>
      <c r="AW117" s="106" t="s">
        <v>762</v>
      </c>
      <c r="AX117" s="106" t="s">
        <v>762</v>
      </c>
      <c r="AY117" s="106" t="s">
        <v>762</v>
      </c>
      <c r="AZ117" s="106" t="s">
        <v>762</v>
      </c>
      <c r="BA117" s="106" t="s">
        <v>762</v>
      </c>
      <c r="BB117" s="106" t="s">
        <v>762</v>
      </c>
      <c r="BC117" s="106" t="s">
        <v>762</v>
      </c>
      <c r="BD117" s="106" t="s">
        <v>762</v>
      </c>
      <c r="BE117" s="106" t="s">
        <v>762</v>
      </c>
      <c r="BF117" s="106" t="s">
        <v>762</v>
      </c>
      <c r="BG117" s="106" t="s">
        <v>762</v>
      </c>
      <c r="BH117" s="106" t="s">
        <v>762</v>
      </c>
      <c r="BI117" s="106" t="s">
        <v>762</v>
      </c>
      <c r="BJ117" s="106" t="s">
        <v>762</v>
      </c>
      <c r="BK117" s="106" t="s">
        <v>762</v>
      </c>
      <c r="BL117" s="106" t="s">
        <v>762</v>
      </c>
      <c r="BM117" s="106" t="s">
        <v>762</v>
      </c>
      <c r="BN117" s="106" t="s">
        <v>762</v>
      </c>
      <c r="BO117" s="106" t="s">
        <v>762</v>
      </c>
      <c r="BP117" s="106" t="s">
        <v>762</v>
      </c>
      <c r="BQ117" s="106" t="s">
        <v>762</v>
      </c>
      <c r="BR117" s="106" t="s">
        <v>762</v>
      </c>
      <c r="BS117" s="106" t="s">
        <v>762</v>
      </c>
      <c r="BT117" s="106" t="s">
        <v>762</v>
      </c>
      <c r="BU117" s="106" t="s">
        <v>762</v>
      </c>
      <c r="BV117" s="106" t="s">
        <v>762</v>
      </c>
      <c r="BW117" s="106" t="s">
        <v>762</v>
      </c>
      <c r="BX117" s="106" t="s">
        <v>762</v>
      </c>
      <c r="BY117" s="106" t="s">
        <v>762</v>
      </c>
      <c r="BZ117" s="106" t="s">
        <v>762</v>
      </c>
      <c r="CA117" s="106" t="s">
        <v>762</v>
      </c>
      <c r="CB117" s="106" t="s">
        <v>762</v>
      </c>
      <c r="CC117" s="106" t="s">
        <v>762</v>
      </c>
      <c r="CD117" s="106" t="s">
        <v>762</v>
      </c>
      <c r="CE117" s="106" t="s">
        <v>762</v>
      </c>
      <c r="CF117" s="106" t="s">
        <v>762</v>
      </c>
      <c r="CG117" s="106" t="s">
        <v>762</v>
      </c>
      <c r="CH117" s="106" t="s">
        <v>762</v>
      </c>
      <c r="CI117" s="106" t="s">
        <v>762</v>
      </c>
      <c r="CJ117" s="106" t="s">
        <v>762</v>
      </c>
      <c r="CK117" s="106" t="s">
        <v>762</v>
      </c>
      <c r="CL117" s="106" t="s">
        <v>762</v>
      </c>
      <c r="CM117" s="106" t="s">
        <v>762</v>
      </c>
      <c r="CN117" s="106" t="s">
        <v>762</v>
      </c>
      <c r="CO117" s="106" t="s">
        <v>762</v>
      </c>
      <c r="CP117" s="106" t="s">
        <v>762</v>
      </c>
      <c r="CQ117" s="106" t="s">
        <v>762</v>
      </c>
      <c r="CR117" s="106" t="s">
        <v>762</v>
      </c>
      <c r="CS117" s="106" t="s">
        <v>762</v>
      </c>
      <c r="CT117" s="106" t="s">
        <v>762</v>
      </c>
      <c r="CU117" s="106" t="s">
        <v>762</v>
      </c>
      <c r="CV117" s="106" t="s">
        <v>762</v>
      </c>
      <c r="CW117" s="106" t="s">
        <v>762</v>
      </c>
      <c r="CX117" s="106" t="s">
        <v>762</v>
      </c>
      <c r="CY117" s="106" t="s">
        <v>762</v>
      </c>
      <c r="CZ117" s="106" t="s">
        <v>762</v>
      </c>
      <c r="DA117" s="106" t="s">
        <v>762</v>
      </c>
      <c r="DB117" s="106" t="s">
        <v>762</v>
      </c>
      <c r="DC117" s="106" t="s">
        <v>762</v>
      </c>
      <c r="DD117" s="106" t="s">
        <v>762</v>
      </c>
      <c r="DE117" s="106" t="s">
        <v>762</v>
      </c>
      <c r="DF117" s="106" t="s">
        <v>762</v>
      </c>
      <c r="DG117" s="106" t="s">
        <v>762</v>
      </c>
      <c r="DH117" s="106" t="s">
        <v>762</v>
      </c>
      <c r="DI117" s="106" t="s">
        <v>762</v>
      </c>
      <c r="DJ117" s="106" t="s">
        <v>762</v>
      </c>
      <c r="DK117" s="106" t="s">
        <v>762</v>
      </c>
      <c r="DL117" s="106" t="s">
        <v>762</v>
      </c>
      <c r="DM117" s="106" t="s">
        <v>762</v>
      </c>
      <c r="DN117" s="106" t="s">
        <v>762</v>
      </c>
      <c r="DO117" s="106" t="s">
        <v>762</v>
      </c>
      <c r="DP117" s="106" t="s">
        <v>762</v>
      </c>
      <c r="DQ117" s="106" t="s">
        <v>762</v>
      </c>
      <c r="DR117" s="106" t="s">
        <v>762</v>
      </c>
      <c r="DS117" s="106" t="s">
        <v>762</v>
      </c>
      <c r="DT117" s="106" t="s">
        <v>762</v>
      </c>
      <c r="DU117" s="106" t="s">
        <v>762</v>
      </c>
      <c r="DV117" s="106" t="s">
        <v>762</v>
      </c>
      <c r="DW117" s="106" t="s">
        <v>762</v>
      </c>
      <c r="DX117" s="106" t="s">
        <v>762</v>
      </c>
      <c r="DY117" s="106" t="s">
        <v>762</v>
      </c>
      <c r="DZ117" s="106" t="s">
        <v>762</v>
      </c>
      <c r="EA117" s="106" t="s">
        <v>762</v>
      </c>
      <c r="EB117" s="106" t="s">
        <v>762</v>
      </c>
      <c r="EC117" s="106" t="s">
        <v>762</v>
      </c>
      <c r="ED117" s="106" t="s">
        <v>762</v>
      </c>
      <c r="EE117" s="106" t="s">
        <v>762</v>
      </c>
      <c r="EF117" s="106" t="s">
        <v>762</v>
      </c>
      <c r="EG117" s="106" t="s">
        <v>762</v>
      </c>
      <c r="EH117" s="106" t="s">
        <v>762</v>
      </c>
      <c r="EI117" s="106" t="s">
        <v>762</v>
      </c>
      <c r="EJ117" s="106" t="s">
        <v>762</v>
      </c>
      <c r="EK117" s="106" t="s">
        <v>762</v>
      </c>
      <c r="EL117" s="106" t="s">
        <v>762</v>
      </c>
      <c r="EM117" s="106" t="s">
        <v>762</v>
      </c>
      <c r="EN117" s="106" t="s">
        <v>762</v>
      </c>
      <c r="EO117" s="106" t="s">
        <v>762</v>
      </c>
      <c r="EP117" s="106" t="s">
        <v>762</v>
      </c>
      <c r="EQ117" s="106" t="s">
        <v>762</v>
      </c>
      <c r="ER117" s="106" t="s">
        <v>762</v>
      </c>
      <c r="ES117" s="106" t="s">
        <v>762</v>
      </c>
      <c r="ET117" s="106" t="s">
        <v>762</v>
      </c>
      <c r="EU117" s="106" t="s">
        <v>762</v>
      </c>
      <c r="EV117" s="106" t="s">
        <v>762</v>
      </c>
      <c r="EW117" s="106" t="s">
        <v>762</v>
      </c>
      <c r="EX117" s="106" t="s">
        <v>762</v>
      </c>
      <c r="EY117" s="106" t="s">
        <v>762</v>
      </c>
      <c r="EZ117" s="106" t="s">
        <v>762</v>
      </c>
      <c r="FA117" s="106" t="s">
        <v>762</v>
      </c>
      <c r="FB117" s="106" t="s">
        <v>762</v>
      </c>
      <c r="FC117" s="106" t="s">
        <v>762</v>
      </c>
      <c r="FD117" s="106" t="s">
        <v>762</v>
      </c>
      <c r="FE117" s="106" t="s">
        <v>762</v>
      </c>
      <c r="FF117" s="106" t="s">
        <v>762</v>
      </c>
      <c r="FG117" s="106" t="s">
        <v>762</v>
      </c>
      <c r="FH117" s="106" t="s">
        <v>762</v>
      </c>
      <c r="FI117" s="106" t="s">
        <v>762</v>
      </c>
      <c r="FJ117" s="106" t="s">
        <v>762</v>
      </c>
      <c r="FK117" s="106" t="s">
        <v>762</v>
      </c>
      <c r="FL117" s="106" t="s">
        <v>762</v>
      </c>
      <c r="FM117" s="106" t="s">
        <v>762</v>
      </c>
      <c r="FN117" s="106" t="s">
        <v>762</v>
      </c>
      <c r="FO117" s="106" t="s">
        <v>762</v>
      </c>
      <c r="FP117" s="106" t="s">
        <v>762</v>
      </c>
      <c r="FQ117" s="106" t="s">
        <v>762</v>
      </c>
      <c r="FR117" s="106" t="s">
        <v>762</v>
      </c>
      <c r="FS117" s="106" t="s">
        <v>762</v>
      </c>
      <c r="FT117" s="106" t="s">
        <v>762</v>
      </c>
      <c r="FU117" s="106" t="s">
        <v>762</v>
      </c>
      <c r="FV117" s="106" t="s">
        <v>762</v>
      </c>
      <c r="FW117" s="106" t="s">
        <v>762</v>
      </c>
      <c r="FX117" s="106" t="s">
        <v>762</v>
      </c>
      <c r="FY117" s="106" t="s">
        <v>762</v>
      </c>
      <c r="FZ117" s="106" t="s">
        <v>762</v>
      </c>
      <c r="GA117" s="106" t="s">
        <v>762</v>
      </c>
      <c r="GB117" s="106" t="s">
        <v>762</v>
      </c>
      <c r="GC117" s="106" t="s">
        <v>762</v>
      </c>
      <c r="GD117" s="106" t="s">
        <v>762</v>
      </c>
      <c r="GE117" s="106" t="s">
        <v>762</v>
      </c>
      <c r="GF117" s="106" t="s">
        <v>762</v>
      </c>
      <c r="GG117" s="106" t="s">
        <v>762</v>
      </c>
      <c r="GH117" s="106" t="s">
        <v>762</v>
      </c>
      <c r="GI117" s="106" t="s">
        <v>762</v>
      </c>
      <c r="GJ117" s="106" t="s">
        <v>762</v>
      </c>
      <c r="GK117" s="106" t="s">
        <v>762</v>
      </c>
      <c r="GL117" s="106" t="s">
        <v>762</v>
      </c>
      <c r="GM117" s="106" t="s">
        <v>762</v>
      </c>
      <c r="GN117" s="106" t="s">
        <v>762</v>
      </c>
      <c r="GO117" s="106" t="s">
        <v>762</v>
      </c>
      <c r="GP117" s="106" t="s">
        <v>762</v>
      </c>
      <c r="GQ117" s="106" t="s">
        <v>762</v>
      </c>
      <c r="GR117" s="106" t="s">
        <v>762</v>
      </c>
      <c r="GS117" s="106" t="s">
        <v>762</v>
      </c>
      <c r="GT117" s="106" t="s">
        <v>762</v>
      </c>
      <c r="GU117" s="106" t="s">
        <v>762</v>
      </c>
      <c r="GV117" s="106" t="s">
        <v>762</v>
      </c>
      <c r="GW117" s="106" t="s">
        <v>762</v>
      </c>
      <c r="GX117" s="106" t="s">
        <v>762</v>
      </c>
      <c r="GY117" s="106" t="s">
        <v>762</v>
      </c>
      <c r="GZ117" s="106" t="s">
        <v>762</v>
      </c>
      <c r="HA117" s="106" t="s">
        <v>762</v>
      </c>
      <c r="HB117" s="106" t="s">
        <v>762</v>
      </c>
      <c r="HC117" s="106" t="s">
        <v>762</v>
      </c>
      <c r="HD117" s="106" t="s">
        <v>762</v>
      </c>
      <c r="HE117" s="106" t="s">
        <v>762</v>
      </c>
      <c r="HF117" s="106" t="s">
        <v>762</v>
      </c>
      <c r="HG117" s="106" t="s">
        <v>762</v>
      </c>
      <c r="HH117" s="106" t="s">
        <v>762</v>
      </c>
      <c r="HI117" s="106" t="s">
        <v>762</v>
      </c>
      <c r="HJ117" s="106" t="s">
        <v>762</v>
      </c>
      <c r="HK117" s="106" t="s">
        <v>762</v>
      </c>
      <c r="HL117" s="106" t="s">
        <v>762</v>
      </c>
      <c r="HM117" s="106" t="s">
        <v>762</v>
      </c>
    </row>
    <row r="118" spans="1:221" x14ac:dyDescent="0.35">
      <c r="A118" t="s">
        <v>356</v>
      </c>
      <c r="B118" t="s">
        <v>2989</v>
      </c>
      <c r="C118" t="s">
        <v>8157</v>
      </c>
      <c r="D118" t="s">
        <v>355</v>
      </c>
      <c r="E118" t="s">
        <v>6443</v>
      </c>
      <c r="F118" t="s">
        <v>828</v>
      </c>
      <c r="G118" t="s">
        <v>828</v>
      </c>
      <c r="L118" s="105"/>
      <c r="M118" s="105"/>
      <c r="N118" s="105"/>
      <c r="O118" s="105"/>
      <c r="P118" s="105"/>
      <c r="Q118" s="105"/>
      <c r="R118" s="105"/>
      <c r="S118" s="105"/>
      <c r="T118" s="105"/>
      <c r="U118" s="105"/>
      <c r="V118" s="105"/>
      <c r="W118" s="105"/>
      <c r="X118" s="105"/>
      <c r="Y118" s="105"/>
      <c r="Z118" s="105"/>
      <c r="AA118" s="105"/>
      <c r="AB118" s="105"/>
      <c r="AC118" s="105"/>
      <c r="AD118" s="105"/>
      <c r="AE118" s="105"/>
      <c r="AF118" s="105"/>
      <c r="AG118" s="105"/>
      <c r="AH118" s="105"/>
      <c r="AI118" s="105"/>
      <c r="AJ118" s="105"/>
      <c r="AK118" s="105"/>
      <c r="AL118" s="105"/>
      <c r="AM118" s="105"/>
      <c r="AN118" s="105"/>
      <c r="AO118" s="105"/>
      <c r="AP118" s="105"/>
      <c r="AQ118" s="105"/>
      <c r="AR118" s="105"/>
      <c r="AS118" s="105"/>
      <c r="AT118" s="105"/>
      <c r="AU118" s="105"/>
      <c r="AV118" s="105"/>
      <c r="AW118" s="105"/>
      <c r="AX118" s="105"/>
      <c r="AY118" s="105"/>
      <c r="AZ118" s="105"/>
      <c r="BA118" s="105"/>
      <c r="BB118" s="105"/>
      <c r="BC118" s="105"/>
      <c r="BD118" s="105"/>
      <c r="BE118" s="105"/>
      <c r="BF118" s="105"/>
      <c r="BG118" s="105"/>
      <c r="BH118" s="105"/>
      <c r="BI118" s="105"/>
      <c r="BJ118" s="105"/>
      <c r="BK118" s="105"/>
      <c r="BL118" s="105"/>
      <c r="BM118" s="105"/>
      <c r="BN118" s="105"/>
      <c r="BO118" s="105"/>
      <c r="BP118" s="105"/>
      <c r="BQ118" s="105"/>
      <c r="BR118" s="105"/>
      <c r="BS118" s="105"/>
      <c r="BT118" s="105"/>
      <c r="BU118" s="105"/>
      <c r="BV118" s="105"/>
      <c r="BW118" s="105"/>
      <c r="BX118" s="105"/>
      <c r="BY118" s="105"/>
      <c r="BZ118" s="105"/>
      <c r="CA118" s="105"/>
      <c r="CB118" s="105"/>
      <c r="CC118" s="105"/>
      <c r="CD118" s="105"/>
      <c r="CE118" s="105"/>
      <c r="CF118" s="105"/>
      <c r="CG118" s="105"/>
      <c r="CH118" s="105"/>
      <c r="CI118" s="105"/>
      <c r="CJ118" s="105"/>
      <c r="CK118" s="105"/>
      <c r="CL118" s="105"/>
      <c r="CM118" s="105"/>
      <c r="CN118" s="105"/>
      <c r="CO118" s="105"/>
      <c r="CP118" s="105"/>
      <c r="CQ118" s="105"/>
      <c r="CR118" s="105"/>
      <c r="CS118" s="105"/>
      <c r="CT118" s="105"/>
      <c r="CU118" s="105"/>
      <c r="CV118" s="105"/>
      <c r="CW118" s="105"/>
      <c r="CX118" s="105"/>
      <c r="CY118" s="105"/>
      <c r="CZ118" s="105"/>
      <c r="DA118" s="105"/>
      <c r="DB118" s="105"/>
      <c r="DC118" s="105"/>
      <c r="DD118" s="105"/>
      <c r="DE118" s="105"/>
      <c r="DF118" s="105"/>
      <c r="DG118" s="105"/>
      <c r="DH118" s="105"/>
      <c r="DI118" s="105"/>
      <c r="DJ118" s="105"/>
      <c r="DK118" s="105"/>
      <c r="DL118" s="105"/>
      <c r="DM118" s="105"/>
      <c r="DN118" s="105"/>
      <c r="DO118" s="105"/>
      <c r="DP118" s="105"/>
      <c r="DQ118" s="105"/>
      <c r="DR118" s="105"/>
      <c r="DS118" s="105"/>
      <c r="DT118" s="105"/>
      <c r="DU118" s="105"/>
      <c r="DV118" s="105"/>
      <c r="DW118" s="105"/>
      <c r="DX118" s="105"/>
      <c r="DY118" s="105"/>
      <c r="DZ118" s="105"/>
      <c r="EA118" s="105"/>
      <c r="EB118" s="105"/>
      <c r="EC118" s="105"/>
      <c r="ED118" s="105"/>
      <c r="EE118" s="105"/>
      <c r="EF118" s="105"/>
      <c r="EG118" s="105"/>
      <c r="EH118" s="105"/>
      <c r="EI118" s="105"/>
      <c r="EJ118" s="105"/>
      <c r="EK118" s="105"/>
      <c r="EL118" s="105"/>
      <c r="EM118" s="105"/>
      <c r="EN118" s="105"/>
      <c r="EO118" s="105"/>
      <c r="EP118" s="105"/>
      <c r="EQ118" s="105"/>
      <c r="ER118" s="105"/>
      <c r="ES118" s="105"/>
      <c r="ET118" s="105"/>
      <c r="EU118" s="105"/>
      <c r="EV118" s="105"/>
      <c r="EW118" s="105"/>
      <c r="EX118" s="105"/>
      <c r="EY118" s="105"/>
      <c r="EZ118" s="105"/>
      <c r="FA118" s="105"/>
      <c r="FB118" s="105"/>
      <c r="FC118" s="105"/>
      <c r="FD118" s="105"/>
      <c r="FE118" s="105"/>
      <c r="FF118" s="105"/>
      <c r="FG118" s="105"/>
      <c r="FH118" s="105"/>
      <c r="FI118" s="105"/>
      <c r="FJ118" s="105"/>
      <c r="FK118" s="105"/>
      <c r="FL118" s="105"/>
      <c r="FM118" s="105"/>
      <c r="FN118" s="105"/>
      <c r="FO118" s="105"/>
      <c r="FP118" s="105"/>
      <c r="FQ118" s="105"/>
      <c r="FR118" s="105"/>
      <c r="FS118" s="105"/>
      <c r="FT118" s="105"/>
      <c r="FU118" s="105"/>
      <c r="FV118" s="105"/>
      <c r="FW118" s="105"/>
      <c r="FX118" s="105"/>
      <c r="FY118" s="105"/>
      <c r="FZ118" s="105"/>
      <c r="GA118" s="105"/>
      <c r="GB118" s="105"/>
      <c r="GC118" s="105"/>
      <c r="GD118" s="105"/>
      <c r="GE118" s="105"/>
      <c r="GF118" s="105"/>
      <c r="GG118" s="105"/>
      <c r="GH118" s="105"/>
      <c r="GI118" s="105"/>
      <c r="GJ118" s="105"/>
      <c r="GK118" s="105"/>
      <c r="GL118" s="105"/>
      <c r="GM118" s="105"/>
      <c r="GN118" s="105"/>
      <c r="GO118" s="105"/>
      <c r="GP118" s="105"/>
      <c r="GQ118" s="105"/>
      <c r="GR118" s="105"/>
      <c r="GS118" s="105"/>
      <c r="GT118" s="105"/>
      <c r="GU118" s="105"/>
      <c r="GV118" s="105"/>
      <c r="GW118" s="105"/>
      <c r="GX118" s="105"/>
      <c r="GY118" s="105"/>
      <c r="GZ118" s="105"/>
      <c r="HA118" s="105"/>
      <c r="HB118" s="105"/>
      <c r="HC118" s="105"/>
      <c r="HD118" s="105"/>
      <c r="HE118" s="105"/>
      <c r="HF118" s="105"/>
      <c r="HG118" s="105"/>
      <c r="HH118" s="105"/>
      <c r="HI118" s="105"/>
      <c r="HJ118" s="105"/>
      <c r="HK118" s="105"/>
      <c r="HL118" s="105"/>
      <c r="HM118" s="105"/>
    </row>
    <row r="119" spans="1:221" x14ac:dyDescent="0.35">
      <c r="L119" s="105"/>
      <c r="M119" s="105"/>
      <c r="N119" s="105"/>
      <c r="O119" s="105"/>
      <c r="P119" s="105"/>
      <c r="Q119" s="105"/>
      <c r="R119" s="105"/>
      <c r="S119" s="105"/>
      <c r="T119" s="105"/>
      <c r="U119" s="105"/>
      <c r="V119" s="105"/>
      <c r="W119" s="105"/>
      <c r="X119" s="105"/>
      <c r="Y119" s="105"/>
      <c r="Z119" s="105"/>
      <c r="AA119" s="105"/>
      <c r="AB119" s="105"/>
      <c r="AC119" s="105"/>
      <c r="AD119" s="105"/>
      <c r="AE119" s="105"/>
      <c r="AF119" s="105"/>
      <c r="AG119" s="105"/>
      <c r="AH119" s="105"/>
      <c r="AI119" s="105"/>
      <c r="AJ119" s="105"/>
      <c r="AK119" s="105"/>
      <c r="AL119" s="105"/>
      <c r="AM119" s="105"/>
      <c r="AN119" s="105"/>
      <c r="AO119" s="105"/>
      <c r="AP119" s="105"/>
      <c r="AQ119" s="105"/>
      <c r="AR119" s="105"/>
      <c r="AS119" s="105"/>
      <c r="AT119" s="105"/>
      <c r="AU119" s="105"/>
      <c r="AV119" s="105"/>
      <c r="AW119" s="105"/>
      <c r="AX119" s="105"/>
      <c r="AY119" s="105"/>
      <c r="AZ119" s="105"/>
      <c r="BA119" s="105"/>
      <c r="BB119" s="105"/>
      <c r="BC119" s="105"/>
      <c r="BD119" s="105"/>
      <c r="BE119" s="105"/>
      <c r="BF119" s="105"/>
      <c r="BG119" s="105"/>
      <c r="BH119" s="105"/>
      <c r="BI119" s="105"/>
      <c r="BJ119" s="105"/>
      <c r="BK119" s="105"/>
      <c r="BL119" s="105"/>
      <c r="BM119" s="105"/>
      <c r="BN119" s="105"/>
      <c r="BO119" s="105"/>
      <c r="BP119" s="105"/>
      <c r="BQ119" s="105"/>
      <c r="BR119" s="105"/>
      <c r="BS119" s="105"/>
      <c r="BT119" s="105"/>
      <c r="BU119" s="105"/>
      <c r="BV119" s="105"/>
      <c r="BW119" s="105"/>
      <c r="BX119" s="105"/>
      <c r="BY119" s="105"/>
      <c r="BZ119" s="105"/>
      <c r="CA119" s="105"/>
      <c r="CB119" s="105"/>
      <c r="CC119" s="105"/>
      <c r="CD119" s="105"/>
      <c r="CE119" s="105"/>
      <c r="CF119" s="105"/>
      <c r="CG119" s="105"/>
      <c r="CH119" s="105"/>
      <c r="CI119" s="105"/>
      <c r="CJ119" s="105"/>
      <c r="CK119" s="105"/>
      <c r="CL119" s="105"/>
      <c r="CM119" s="105"/>
      <c r="CN119" s="105"/>
      <c r="CO119" s="105"/>
      <c r="CP119" s="105"/>
      <c r="CQ119" s="105"/>
      <c r="CR119" s="105"/>
      <c r="CS119" s="105"/>
      <c r="CT119" s="105"/>
      <c r="CU119" s="105"/>
      <c r="CV119" s="105"/>
      <c r="CW119" s="105"/>
      <c r="CX119" s="105"/>
      <c r="CY119" s="105"/>
      <c r="CZ119" s="105"/>
      <c r="DA119" s="105"/>
      <c r="DB119" s="105"/>
      <c r="DC119" s="105"/>
      <c r="DD119" s="105"/>
      <c r="DE119" s="105"/>
      <c r="DF119" s="105"/>
      <c r="DG119" s="105"/>
      <c r="DH119" s="105"/>
      <c r="DI119" s="105"/>
      <c r="DJ119" s="105"/>
      <c r="DK119" s="105"/>
      <c r="DL119" s="105"/>
      <c r="DM119" s="105"/>
      <c r="DN119" s="105"/>
      <c r="DO119" s="105"/>
      <c r="DP119" s="105"/>
      <c r="DQ119" s="105"/>
      <c r="DR119" s="105"/>
      <c r="DS119" s="105"/>
      <c r="DT119" s="105"/>
      <c r="DU119" s="105"/>
      <c r="DV119" s="105"/>
      <c r="DW119" s="105"/>
      <c r="DX119" s="105"/>
      <c r="DY119" s="105"/>
      <c r="DZ119" s="105"/>
      <c r="EA119" s="105"/>
      <c r="EB119" s="105"/>
      <c r="EC119" s="105"/>
      <c r="ED119" s="105"/>
      <c r="EE119" s="105"/>
      <c r="EF119" s="105"/>
      <c r="EG119" s="105"/>
      <c r="EH119" s="105"/>
      <c r="EI119" s="105"/>
      <c r="EJ119" s="105"/>
      <c r="EK119" s="105"/>
      <c r="EL119" s="105"/>
      <c r="EM119" s="105"/>
      <c r="EN119" s="105"/>
      <c r="EO119" s="105"/>
      <c r="EP119" s="105"/>
      <c r="EQ119" s="105"/>
      <c r="ER119" s="105"/>
      <c r="ES119" s="105"/>
      <c r="ET119" s="105"/>
      <c r="EU119" s="105"/>
      <c r="EV119" s="105"/>
      <c r="EW119" s="105"/>
      <c r="EX119" s="105"/>
      <c r="EY119" s="105"/>
      <c r="EZ119" s="105"/>
      <c r="FA119" s="105"/>
      <c r="FB119" s="105"/>
      <c r="FC119" s="105"/>
      <c r="FD119" s="105"/>
      <c r="FE119" s="105"/>
      <c r="FF119" s="105"/>
      <c r="FG119" s="105"/>
      <c r="FH119" s="105"/>
      <c r="FI119" s="105"/>
      <c r="FJ119" s="105"/>
      <c r="FK119" s="105"/>
      <c r="FL119" s="105"/>
      <c r="FM119" s="105"/>
      <c r="FN119" s="105"/>
      <c r="FO119" s="105"/>
      <c r="FP119" s="105"/>
      <c r="FQ119" s="105"/>
      <c r="FR119" s="105"/>
      <c r="FS119" s="105"/>
      <c r="FT119" s="105"/>
      <c r="FU119" s="105"/>
      <c r="FV119" s="105"/>
      <c r="FW119" s="105"/>
      <c r="FX119" s="105"/>
      <c r="FY119" s="105"/>
      <c r="FZ119" s="105"/>
      <c r="GA119" s="105"/>
      <c r="GB119" s="105"/>
      <c r="GC119" s="105"/>
      <c r="GD119" s="105"/>
      <c r="GE119" s="105"/>
      <c r="GF119" s="105"/>
      <c r="GG119" s="105"/>
      <c r="GH119" s="105"/>
      <c r="GI119" s="105"/>
      <c r="GJ119" s="105"/>
      <c r="GK119" s="105"/>
      <c r="GL119" s="105"/>
      <c r="GM119" s="105"/>
      <c r="GN119" s="105"/>
      <c r="GO119" s="105"/>
      <c r="GP119" s="105"/>
      <c r="GQ119" s="105"/>
      <c r="GR119" s="105"/>
      <c r="GS119" s="105"/>
      <c r="GT119" s="105"/>
      <c r="GU119" s="105"/>
      <c r="GV119" s="105"/>
      <c r="GW119" s="105"/>
      <c r="GX119" s="105"/>
      <c r="GY119" s="105"/>
      <c r="GZ119" s="105"/>
      <c r="HA119" s="105"/>
      <c r="HB119" s="105"/>
      <c r="HC119" s="105"/>
      <c r="HD119" s="105"/>
      <c r="HE119" s="105"/>
      <c r="HF119" s="105"/>
      <c r="HG119" s="105"/>
      <c r="HH119" s="105"/>
      <c r="HI119" s="105"/>
      <c r="HJ119" s="105"/>
      <c r="HK119" s="105"/>
      <c r="HL119" s="105"/>
      <c r="HM119" s="105"/>
    </row>
    <row r="120" spans="1:221" x14ac:dyDescent="0.35">
      <c r="L120" s="105"/>
      <c r="M120" s="105"/>
      <c r="N120" s="105"/>
      <c r="O120" s="105"/>
      <c r="P120" s="105"/>
      <c r="Q120" s="105"/>
      <c r="R120" s="105"/>
      <c r="S120" s="105"/>
      <c r="T120" s="105"/>
      <c r="U120" s="105"/>
      <c r="V120" s="105"/>
      <c r="W120" s="105"/>
      <c r="X120" s="105"/>
      <c r="Y120" s="105"/>
      <c r="Z120" s="105"/>
      <c r="AA120" s="105"/>
      <c r="AB120" s="105"/>
      <c r="AC120" s="105"/>
      <c r="AD120" s="105"/>
      <c r="AE120" s="105"/>
      <c r="AF120" s="105"/>
      <c r="AG120" s="105"/>
      <c r="AH120" s="105"/>
      <c r="AI120" s="105"/>
      <c r="AJ120" s="105"/>
      <c r="AK120" s="105"/>
      <c r="AL120" s="105"/>
      <c r="AM120" s="105"/>
      <c r="AN120" s="105"/>
      <c r="AO120" s="105"/>
      <c r="AP120" s="105"/>
      <c r="AQ120" s="105"/>
      <c r="AR120" s="105"/>
      <c r="AS120" s="105"/>
      <c r="AT120" s="105"/>
      <c r="AU120" s="105"/>
      <c r="AV120" s="105"/>
      <c r="AW120" s="105"/>
      <c r="AX120" s="105"/>
      <c r="AY120" s="105"/>
      <c r="AZ120" s="105"/>
      <c r="BA120" s="105"/>
      <c r="BB120" s="105"/>
      <c r="BC120" s="105"/>
      <c r="BD120" s="105"/>
      <c r="BE120" s="105"/>
      <c r="BF120" s="105"/>
      <c r="BG120" s="105"/>
      <c r="BH120" s="105"/>
      <c r="BI120" s="105"/>
      <c r="BJ120" s="105"/>
      <c r="BK120" s="105"/>
      <c r="BL120" s="105"/>
      <c r="BM120" s="105"/>
      <c r="BN120" s="105"/>
      <c r="BO120" s="105"/>
      <c r="BP120" s="105"/>
      <c r="BQ120" s="105"/>
      <c r="BR120" s="105"/>
      <c r="BS120" s="105"/>
      <c r="BT120" s="105"/>
      <c r="BU120" s="105"/>
      <c r="BV120" s="105"/>
      <c r="BW120" s="105"/>
      <c r="BX120" s="105"/>
      <c r="BY120" s="105"/>
      <c r="BZ120" s="105"/>
      <c r="CA120" s="105"/>
      <c r="CB120" s="105"/>
      <c r="CC120" s="105"/>
      <c r="CD120" s="105"/>
      <c r="CE120" s="105"/>
      <c r="CF120" s="105"/>
      <c r="CG120" s="105"/>
      <c r="CH120" s="105"/>
      <c r="CI120" s="105"/>
      <c r="CJ120" s="105"/>
      <c r="CK120" s="105"/>
      <c r="CL120" s="105"/>
      <c r="CM120" s="105"/>
      <c r="CN120" s="105"/>
      <c r="CO120" s="105"/>
      <c r="CP120" s="105"/>
      <c r="CQ120" s="105"/>
      <c r="CR120" s="105"/>
      <c r="CS120" s="105"/>
      <c r="CT120" s="105"/>
      <c r="CU120" s="105"/>
      <c r="CV120" s="105"/>
      <c r="CW120" s="105"/>
      <c r="CX120" s="105"/>
      <c r="CY120" s="105"/>
      <c r="CZ120" s="105"/>
      <c r="DA120" s="105"/>
      <c r="DB120" s="105"/>
      <c r="DC120" s="105"/>
      <c r="DD120" s="105"/>
      <c r="DE120" s="105"/>
      <c r="DF120" s="105"/>
      <c r="DG120" s="105"/>
      <c r="DH120" s="105"/>
      <c r="DI120" s="105"/>
      <c r="DJ120" s="105"/>
      <c r="DK120" s="105"/>
      <c r="DL120" s="105"/>
      <c r="DM120" s="105"/>
      <c r="DN120" s="105"/>
      <c r="DO120" s="105"/>
      <c r="DP120" s="105"/>
      <c r="DQ120" s="105"/>
      <c r="DR120" s="105"/>
      <c r="DS120" s="105"/>
      <c r="DT120" s="105"/>
      <c r="DU120" s="105"/>
      <c r="DV120" s="105"/>
      <c r="DW120" s="105"/>
      <c r="DX120" s="105"/>
      <c r="DY120" s="105"/>
      <c r="DZ120" s="105"/>
      <c r="EA120" s="105"/>
      <c r="EB120" s="105"/>
      <c r="EC120" s="105"/>
      <c r="ED120" s="105"/>
      <c r="EE120" s="105"/>
      <c r="EF120" s="105"/>
      <c r="EG120" s="105"/>
      <c r="EH120" s="105"/>
      <c r="EI120" s="105"/>
      <c r="EJ120" s="105"/>
      <c r="EK120" s="105"/>
      <c r="EL120" s="105"/>
      <c r="EM120" s="105"/>
      <c r="EN120" s="105"/>
      <c r="EO120" s="105"/>
      <c r="EP120" s="105"/>
      <c r="EQ120" s="105"/>
      <c r="ER120" s="105"/>
      <c r="ES120" s="105"/>
      <c r="ET120" s="105"/>
      <c r="EU120" s="105"/>
      <c r="EV120" s="105"/>
      <c r="EW120" s="105"/>
      <c r="EX120" s="105"/>
      <c r="EY120" s="105"/>
      <c r="EZ120" s="105"/>
      <c r="FA120" s="105"/>
      <c r="FB120" s="105"/>
      <c r="FC120" s="105"/>
      <c r="FD120" s="105"/>
      <c r="FE120" s="105"/>
      <c r="FF120" s="105"/>
      <c r="FG120" s="105"/>
      <c r="FH120" s="105"/>
      <c r="FI120" s="105"/>
      <c r="FJ120" s="105"/>
      <c r="FK120" s="105"/>
      <c r="FL120" s="105"/>
      <c r="FM120" s="105"/>
      <c r="FN120" s="105"/>
      <c r="FO120" s="105"/>
      <c r="FP120" s="105"/>
      <c r="FQ120" s="105"/>
      <c r="FR120" s="105"/>
      <c r="FS120" s="105"/>
      <c r="FT120" s="105"/>
      <c r="FU120" s="105"/>
      <c r="FV120" s="105"/>
      <c r="FW120" s="105"/>
      <c r="FX120" s="105"/>
      <c r="FY120" s="105"/>
      <c r="FZ120" s="105"/>
      <c r="GA120" s="105"/>
      <c r="GB120" s="105"/>
      <c r="GC120" s="105"/>
      <c r="GD120" s="105"/>
      <c r="GE120" s="105"/>
      <c r="GF120" s="105"/>
      <c r="GG120" s="105"/>
      <c r="GH120" s="105"/>
      <c r="GI120" s="105"/>
      <c r="GJ120" s="105"/>
      <c r="GK120" s="105"/>
      <c r="GL120" s="105"/>
      <c r="GM120" s="105"/>
      <c r="GN120" s="105"/>
      <c r="GO120" s="105"/>
      <c r="GP120" s="105"/>
      <c r="GQ120" s="105"/>
      <c r="GR120" s="105"/>
      <c r="GS120" s="105"/>
      <c r="GT120" s="105"/>
      <c r="GU120" s="105"/>
      <c r="GV120" s="105"/>
      <c r="GW120" s="105"/>
      <c r="GX120" s="105"/>
      <c r="GY120" s="105"/>
      <c r="GZ120" s="105"/>
      <c r="HA120" s="105"/>
      <c r="HB120" s="105"/>
      <c r="HC120" s="105"/>
      <c r="HD120" s="105"/>
      <c r="HE120" s="105"/>
      <c r="HF120" s="105"/>
      <c r="HG120" s="105"/>
      <c r="HH120" s="105"/>
      <c r="HI120" s="105"/>
      <c r="HJ120" s="105"/>
      <c r="HK120" s="105"/>
      <c r="HL120" s="105"/>
      <c r="HM120" s="105"/>
    </row>
    <row r="121" spans="1:221" x14ac:dyDescent="0.35">
      <c r="L121" s="105"/>
      <c r="M121" s="105"/>
      <c r="N121" s="105"/>
      <c r="O121" s="105"/>
      <c r="P121" s="105"/>
      <c r="Q121" s="105"/>
      <c r="R121" s="105"/>
      <c r="S121" s="105"/>
      <c r="T121" s="105"/>
      <c r="U121" s="105"/>
      <c r="V121" s="105"/>
      <c r="W121" s="105"/>
      <c r="X121" s="105"/>
      <c r="Y121" s="105"/>
      <c r="Z121" s="105"/>
      <c r="AA121" s="105"/>
      <c r="AB121" s="105"/>
      <c r="AC121" s="105"/>
      <c r="AD121" s="105"/>
      <c r="AE121" s="105"/>
      <c r="AF121" s="105"/>
      <c r="AG121" s="105"/>
      <c r="AH121" s="105"/>
      <c r="AI121" s="105"/>
      <c r="AJ121" s="105"/>
      <c r="AK121" s="105"/>
      <c r="AL121" s="105"/>
      <c r="AM121" s="105"/>
      <c r="AN121" s="105"/>
      <c r="AO121" s="105"/>
      <c r="AP121" s="105"/>
      <c r="AQ121" s="105"/>
      <c r="AR121" s="105"/>
      <c r="AS121" s="105"/>
      <c r="AT121" s="105"/>
      <c r="AU121" s="105"/>
      <c r="AV121" s="105"/>
      <c r="AW121" s="105"/>
      <c r="AX121" s="105"/>
      <c r="AY121" s="105"/>
      <c r="AZ121" s="105"/>
      <c r="BA121" s="105"/>
      <c r="BB121" s="105"/>
      <c r="BC121" s="105"/>
      <c r="BD121" s="105"/>
      <c r="BE121" s="105"/>
      <c r="BF121" s="105"/>
      <c r="BG121" s="105"/>
      <c r="BH121" s="105"/>
      <c r="BI121" s="105"/>
      <c r="BJ121" s="105"/>
      <c r="BK121" s="105"/>
      <c r="BL121" s="105"/>
      <c r="BM121" s="105"/>
      <c r="BN121" s="105"/>
      <c r="BO121" s="105"/>
      <c r="BP121" s="105"/>
      <c r="BQ121" s="105"/>
      <c r="BR121" s="105"/>
      <c r="BS121" s="105"/>
      <c r="BT121" s="105"/>
      <c r="BU121" s="105"/>
      <c r="BV121" s="105"/>
      <c r="BW121" s="105"/>
      <c r="BX121" s="105"/>
      <c r="BY121" s="105"/>
      <c r="BZ121" s="105"/>
      <c r="CA121" s="105"/>
      <c r="CB121" s="105"/>
      <c r="CC121" s="105"/>
      <c r="CD121" s="105"/>
      <c r="CE121" s="105"/>
      <c r="CF121" s="105"/>
      <c r="CG121" s="105"/>
      <c r="CH121" s="105"/>
      <c r="CI121" s="105"/>
      <c r="CJ121" s="105"/>
      <c r="CK121" s="105"/>
      <c r="CL121" s="105"/>
      <c r="CM121" s="105"/>
      <c r="CN121" s="105"/>
      <c r="CO121" s="105"/>
      <c r="CP121" s="105"/>
      <c r="CQ121" s="105"/>
      <c r="CR121" s="105"/>
      <c r="CS121" s="105"/>
      <c r="CT121" s="105"/>
      <c r="CU121" s="105"/>
      <c r="CV121" s="105"/>
      <c r="CW121" s="105"/>
      <c r="CX121" s="105"/>
      <c r="CY121" s="105"/>
      <c r="CZ121" s="105"/>
      <c r="DA121" s="105"/>
      <c r="DB121" s="105"/>
      <c r="DC121" s="105"/>
      <c r="DD121" s="105"/>
      <c r="DE121" s="105"/>
      <c r="DF121" s="105"/>
      <c r="DG121" s="105"/>
      <c r="DH121" s="105"/>
      <c r="DI121" s="105"/>
      <c r="DJ121" s="105"/>
      <c r="DK121" s="105"/>
      <c r="DL121" s="105"/>
      <c r="DM121" s="105"/>
      <c r="DN121" s="105"/>
      <c r="DO121" s="105"/>
      <c r="DP121" s="105"/>
      <c r="DQ121" s="105"/>
      <c r="DR121" s="105"/>
      <c r="DS121" s="105"/>
      <c r="DT121" s="105"/>
      <c r="DU121" s="105"/>
      <c r="DV121" s="105"/>
      <c r="DW121" s="105"/>
      <c r="DX121" s="105"/>
      <c r="DY121" s="105"/>
      <c r="DZ121" s="105"/>
      <c r="EA121" s="105"/>
      <c r="EB121" s="105"/>
      <c r="EC121" s="105"/>
      <c r="ED121" s="105"/>
      <c r="EE121" s="105"/>
      <c r="EF121" s="105"/>
      <c r="EG121" s="105"/>
      <c r="EH121" s="105"/>
      <c r="EI121" s="105"/>
      <c r="EJ121" s="105"/>
      <c r="EK121" s="105"/>
      <c r="EL121" s="105"/>
      <c r="EM121" s="105"/>
      <c r="EN121" s="105"/>
      <c r="EO121" s="105"/>
      <c r="EP121" s="105"/>
      <c r="EQ121" s="105"/>
      <c r="ER121" s="105"/>
      <c r="ES121" s="105"/>
      <c r="ET121" s="105"/>
      <c r="EU121" s="105"/>
      <c r="EV121" s="105"/>
      <c r="EW121" s="105"/>
      <c r="EX121" s="105"/>
      <c r="EY121" s="105"/>
      <c r="EZ121" s="105"/>
      <c r="FA121" s="105"/>
      <c r="FB121" s="105"/>
      <c r="FC121" s="105"/>
      <c r="FD121" s="105"/>
      <c r="FE121" s="105"/>
      <c r="FF121" s="105"/>
      <c r="FG121" s="105"/>
      <c r="FH121" s="105"/>
      <c r="FI121" s="105"/>
      <c r="FJ121" s="105"/>
      <c r="FK121" s="105"/>
      <c r="FL121" s="105"/>
      <c r="FM121" s="105"/>
      <c r="FN121" s="105"/>
      <c r="FO121" s="105"/>
      <c r="FP121" s="105"/>
      <c r="FQ121" s="105"/>
      <c r="FR121" s="105"/>
      <c r="FS121" s="105"/>
      <c r="FT121" s="105"/>
      <c r="FU121" s="105"/>
      <c r="FV121" s="105"/>
      <c r="FW121" s="105"/>
      <c r="FX121" s="105"/>
      <c r="FY121" s="105"/>
      <c r="FZ121" s="105"/>
      <c r="GA121" s="105"/>
      <c r="GB121" s="105"/>
      <c r="GC121" s="105"/>
      <c r="GD121" s="105"/>
      <c r="GE121" s="105"/>
      <c r="GF121" s="105"/>
      <c r="GG121" s="105"/>
      <c r="GH121" s="105"/>
      <c r="GI121" s="105"/>
      <c r="GJ121" s="105"/>
      <c r="GK121" s="105"/>
      <c r="GL121" s="105"/>
      <c r="GM121" s="105"/>
      <c r="GN121" s="105"/>
      <c r="GO121" s="105"/>
      <c r="GP121" s="105"/>
      <c r="GQ121" s="105"/>
      <c r="GR121" s="105"/>
      <c r="GS121" s="105"/>
      <c r="GT121" s="105"/>
      <c r="GU121" s="105"/>
      <c r="GV121" s="105"/>
      <c r="GW121" s="105"/>
      <c r="GX121" s="105"/>
      <c r="GY121" s="105"/>
      <c r="GZ121" s="105"/>
      <c r="HA121" s="105"/>
      <c r="HB121" s="105"/>
      <c r="HC121" s="105"/>
      <c r="HD121" s="105"/>
      <c r="HE121" s="105"/>
      <c r="HF121" s="105"/>
      <c r="HG121" s="105"/>
      <c r="HH121" s="105"/>
      <c r="HI121" s="105"/>
      <c r="HJ121" s="105"/>
      <c r="HK121" s="105"/>
      <c r="HL121" s="105"/>
      <c r="HM121" s="105"/>
    </row>
    <row r="122" spans="1:221" x14ac:dyDescent="0.35">
      <c r="L122" s="107" t="s">
        <v>764</v>
      </c>
      <c r="M122" s="107" t="s">
        <v>764</v>
      </c>
      <c r="N122" s="107" t="s">
        <v>764</v>
      </c>
      <c r="O122" s="107" t="s">
        <v>764</v>
      </c>
      <c r="P122" s="107" t="s">
        <v>764</v>
      </c>
      <c r="Q122" s="107" t="s">
        <v>764</v>
      </c>
      <c r="R122" s="107" t="s">
        <v>764</v>
      </c>
      <c r="S122" s="107" t="s">
        <v>764</v>
      </c>
      <c r="T122" s="107" t="s">
        <v>764</v>
      </c>
      <c r="U122" s="107" t="s">
        <v>764</v>
      </c>
      <c r="V122" s="107" t="s">
        <v>764</v>
      </c>
      <c r="W122" s="107" t="s">
        <v>764</v>
      </c>
      <c r="X122" s="107" t="s">
        <v>764</v>
      </c>
      <c r="Y122" s="107" t="s">
        <v>764</v>
      </c>
      <c r="Z122" s="107" t="s">
        <v>764</v>
      </c>
      <c r="AA122" s="107" t="s">
        <v>764</v>
      </c>
      <c r="AB122" s="107" t="s">
        <v>764</v>
      </c>
      <c r="AC122" s="107" t="s">
        <v>764</v>
      </c>
      <c r="AD122" s="107" t="s">
        <v>764</v>
      </c>
      <c r="AE122" s="107" t="s">
        <v>764</v>
      </c>
      <c r="AF122" s="107" t="s">
        <v>764</v>
      </c>
      <c r="AG122" s="107" t="s">
        <v>764</v>
      </c>
      <c r="AH122" s="107" t="s">
        <v>764</v>
      </c>
      <c r="AI122" s="107" t="s">
        <v>764</v>
      </c>
      <c r="AJ122" s="107" t="s">
        <v>764</v>
      </c>
      <c r="AK122" s="107" t="s">
        <v>764</v>
      </c>
      <c r="AL122" s="107" t="s">
        <v>764</v>
      </c>
      <c r="AM122" s="107" t="s">
        <v>764</v>
      </c>
      <c r="AN122" s="107" t="s">
        <v>764</v>
      </c>
      <c r="AO122" s="107" t="s">
        <v>764</v>
      </c>
      <c r="AP122" s="107" t="s">
        <v>764</v>
      </c>
      <c r="AQ122" s="107" t="s">
        <v>764</v>
      </c>
      <c r="AR122" s="107" t="s">
        <v>764</v>
      </c>
      <c r="AS122" s="107" t="s">
        <v>764</v>
      </c>
      <c r="AT122" s="107" t="s">
        <v>764</v>
      </c>
      <c r="AU122" s="107" t="s">
        <v>764</v>
      </c>
      <c r="AV122" s="107" t="s">
        <v>764</v>
      </c>
      <c r="AW122" s="107" t="s">
        <v>764</v>
      </c>
      <c r="AX122" s="107" t="s">
        <v>764</v>
      </c>
      <c r="AY122" s="107" t="s">
        <v>764</v>
      </c>
      <c r="AZ122" s="107" t="s">
        <v>764</v>
      </c>
      <c r="BA122" s="107" t="s">
        <v>764</v>
      </c>
      <c r="BB122" s="107" t="s">
        <v>764</v>
      </c>
      <c r="BC122" s="107" t="s">
        <v>764</v>
      </c>
      <c r="BD122" s="107" t="s">
        <v>764</v>
      </c>
      <c r="BE122" s="107" t="s">
        <v>764</v>
      </c>
      <c r="BF122" s="107" t="s">
        <v>764</v>
      </c>
      <c r="BG122" s="107" t="s">
        <v>764</v>
      </c>
      <c r="BH122" s="107" t="s">
        <v>764</v>
      </c>
      <c r="BI122" s="107" t="s">
        <v>764</v>
      </c>
      <c r="BJ122" s="107" t="s">
        <v>764</v>
      </c>
      <c r="BK122" s="107" t="s">
        <v>764</v>
      </c>
      <c r="BL122" s="107" t="s">
        <v>764</v>
      </c>
      <c r="BM122" s="107" t="s">
        <v>764</v>
      </c>
      <c r="BN122" s="107" t="s">
        <v>764</v>
      </c>
      <c r="BO122" s="107" t="s">
        <v>764</v>
      </c>
      <c r="BP122" s="107" t="s">
        <v>764</v>
      </c>
      <c r="BQ122" s="107" t="s">
        <v>764</v>
      </c>
      <c r="BR122" s="107" t="s">
        <v>764</v>
      </c>
      <c r="BS122" s="107" t="s">
        <v>764</v>
      </c>
      <c r="BT122" s="107" t="s">
        <v>764</v>
      </c>
      <c r="BU122" s="107" t="s">
        <v>764</v>
      </c>
      <c r="BV122" s="107" t="s">
        <v>764</v>
      </c>
      <c r="BW122" s="107" t="s">
        <v>764</v>
      </c>
      <c r="BX122" s="107" t="s">
        <v>764</v>
      </c>
      <c r="BY122" s="107" t="s">
        <v>764</v>
      </c>
      <c r="BZ122" s="107" t="s">
        <v>764</v>
      </c>
      <c r="CA122" s="107" t="s">
        <v>764</v>
      </c>
      <c r="CB122" s="107" t="s">
        <v>764</v>
      </c>
      <c r="CC122" s="107" t="s">
        <v>764</v>
      </c>
      <c r="CD122" s="107" t="s">
        <v>764</v>
      </c>
      <c r="CE122" s="107" t="s">
        <v>764</v>
      </c>
      <c r="CF122" s="107" t="s">
        <v>764</v>
      </c>
      <c r="CG122" s="107" t="s">
        <v>764</v>
      </c>
      <c r="CH122" s="107" t="s">
        <v>764</v>
      </c>
      <c r="CI122" s="107" t="s">
        <v>764</v>
      </c>
      <c r="CJ122" s="107" t="s">
        <v>764</v>
      </c>
      <c r="CK122" s="107" t="s">
        <v>764</v>
      </c>
      <c r="CL122" s="107" t="s">
        <v>764</v>
      </c>
      <c r="CM122" s="107" t="s">
        <v>764</v>
      </c>
      <c r="CN122" s="107" t="s">
        <v>764</v>
      </c>
      <c r="CO122" s="107" t="s">
        <v>764</v>
      </c>
      <c r="CP122" s="107" t="s">
        <v>764</v>
      </c>
      <c r="CQ122" s="107" t="s">
        <v>764</v>
      </c>
      <c r="CR122" s="107" t="s">
        <v>764</v>
      </c>
      <c r="CS122" s="107" t="s">
        <v>764</v>
      </c>
      <c r="CT122" s="107" t="s">
        <v>764</v>
      </c>
      <c r="CU122" s="107" t="s">
        <v>764</v>
      </c>
      <c r="CV122" s="107" t="s">
        <v>764</v>
      </c>
      <c r="CW122" s="107" t="s">
        <v>764</v>
      </c>
      <c r="CX122" s="107" t="s">
        <v>764</v>
      </c>
      <c r="CY122" s="107" t="s">
        <v>764</v>
      </c>
      <c r="CZ122" s="107" t="s">
        <v>764</v>
      </c>
      <c r="DA122" s="107" t="s">
        <v>764</v>
      </c>
      <c r="DB122" s="107" t="s">
        <v>764</v>
      </c>
      <c r="DC122" s="107" t="s">
        <v>764</v>
      </c>
      <c r="DD122" s="107" t="s">
        <v>764</v>
      </c>
      <c r="DE122" s="107" t="s">
        <v>764</v>
      </c>
      <c r="DF122" s="107" t="s">
        <v>764</v>
      </c>
      <c r="DG122" s="107" t="s">
        <v>764</v>
      </c>
      <c r="DH122" s="107" t="s">
        <v>764</v>
      </c>
      <c r="DI122" s="107" t="s">
        <v>764</v>
      </c>
      <c r="DJ122" s="107" t="s">
        <v>764</v>
      </c>
      <c r="DK122" s="107" t="s">
        <v>764</v>
      </c>
      <c r="DL122" s="107" t="s">
        <v>764</v>
      </c>
      <c r="DM122" s="107" t="s">
        <v>764</v>
      </c>
      <c r="DN122" s="107" t="s">
        <v>764</v>
      </c>
      <c r="DO122" s="107" t="s">
        <v>764</v>
      </c>
      <c r="DP122" s="107" t="s">
        <v>764</v>
      </c>
      <c r="DQ122" s="107" t="s">
        <v>764</v>
      </c>
      <c r="DR122" s="107" t="s">
        <v>764</v>
      </c>
      <c r="DS122" s="107" t="s">
        <v>764</v>
      </c>
      <c r="DT122" s="107" t="s">
        <v>764</v>
      </c>
      <c r="DU122" s="107" t="s">
        <v>764</v>
      </c>
      <c r="DV122" s="107" t="s">
        <v>764</v>
      </c>
      <c r="DW122" s="107" t="s">
        <v>764</v>
      </c>
      <c r="DX122" s="107" t="s">
        <v>764</v>
      </c>
      <c r="DY122" s="107" t="s">
        <v>764</v>
      </c>
      <c r="DZ122" s="107" t="s">
        <v>764</v>
      </c>
      <c r="EA122" s="107" t="s">
        <v>764</v>
      </c>
      <c r="EB122" s="107" t="s">
        <v>764</v>
      </c>
      <c r="EC122" s="107" t="s">
        <v>764</v>
      </c>
      <c r="ED122" s="107" t="s">
        <v>764</v>
      </c>
      <c r="EE122" s="107" t="s">
        <v>764</v>
      </c>
      <c r="EF122" s="107" t="s">
        <v>764</v>
      </c>
      <c r="EG122" s="107" t="s">
        <v>764</v>
      </c>
      <c r="EH122" s="107" t="s">
        <v>764</v>
      </c>
      <c r="EI122" s="107" t="s">
        <v>764</v>
      </c>
      <c r="EJ122" s="107" t="s">
        <v>764</v>
      </c>
      <c r="EK122" s="107" t="s">
        <v>764</v>
      </c>
      <c r="EL122" s="107" t="s">
        <v>764</v>
      </c>
      <c r="EM122" s="107" t="s">
        <v>764</v>
      </c>
      <c r="EN122" s="107" t="s">
        <v>764</v>
      </c>
      <c r="EO122" s="107" t="s">
        <v>764</v>
      </c>
      <c r="EP122" s="107" t="s">
        <v>764</v>
      </c>
      <c r="EQ122" s="107" t="s">
        <v>764</v>
      </c>
      <c r="ER122" s="107" t="s">
        <v>764</v>
      </c>
      <c r="ES122" s="107" t="s">
        <v>764</v>
      </c>
      <c r="ET122" s="107" t="s">
        <v>764</v>
      </c>
      <c r="EU122" s="107" t="s">
        <v>764</v>
      </c>
      <c r="EV122" s="107" t="s">
        <v>764</v>
      </c>
      <c r="EW122" s="107" t="s">
        <v>764</v>
      </c>
      <c r="EX122" s="107" t="s">
        <v>764</v>
      </c>
      <c r="EY122" s="107" t="s">
        <v>764</v>
      </c>
      <c r="EZ122" s="107" t="s">
        <v>764</v>
      </c>
      <c r="FA122" s="107" t="s">
        <v>764</v>
      </c>
      <c r="FB122" s="107" t="s">
        <v>764</v>
      </c>
      <c r="FC122" s="107" t="s">
        <v>764</v>
      </c>
      <c r="FD122" s="107" t="s">
        <v>764</v>
      </c>
      <c r="FE122" s="107" t="s">
        <v>764</v>
      </c>
      <c r="FF122" s="107" t="s">
        <v>764</v>
      </c>
      <c r="FG122" s="107" t="s">
        <v>764</v>
      </c>
      <c r="FH122" s="107" t="s">
        <v>764</v>
      </c>
      <c r="FI122" s="107" t="s">
        <v>764</v>
      </c>
      <c r="FJ122" s="107" t="s">
        <v>764</v>
      </c>
      <c r="FK122" s="107" t="s">
        <v>764</v>
      </c>
      <c r="FL122" s="107" t="s">
        <v>764</v>
      </c>
      <c r="FM122" s="107" t="s">
        <v>764</v>
      </c>
      <c r="FN122" s="107" t="s">
        <v>764</v>
      </c>
      <c r="FO122" s="107" t="s">
        <v>764</v>
      </c>
      <c r="FP122" s="107" t="s">
        <v>764</v>
      </c>
      <c r="FQ122" s="107" t="s">
        <v>764</v>
      </c>
      <c r="FR122" s="107" t="s">
        <v>764</v>
      </c>
      <c r="FS122" s="107" t="s">
        <v>764</v>
      </c>
      <c r="FT122" s="107" t="s">
        <v>764</v>
      </c>
      <c r="FU122" s="107" t="s">
        <v>764</v>
      </c>
      <c r="FV122" s="107" t="s">
        <v>764</v>
      </c>
      <c r="FW122" s="107" t="s">
        <v>764</v>
      </c>
      <c r="FX122" s="107" t="s">
        <v>764</v>
      </c>
      <c r="FY122" s="107" t="s">
        <v>764</v>
      </c>
      <c r="FZ122" s="107" t="s">
        <v>764</v>
      </c>
      <c r="GA122" s="107" t="s">
        <v>764</v>
      </c>
      <c r="GB122" s="107" t="s">
        <v>764</v>
      </c>
      <c r="GC122" s="107" t="s">
        <v>764</v>
      </c>
      <c r="GD122" s="107" t="s">
        <v>764</v>
      </c>
      <c r="GE122" s="107" t="s">
        <v>764</v>
      </c>
      <c r="GF122" s="107" t="s">
        <v>764</v>
      </c>
      <c r="GG122" s="107" t="s">
        <v>764</v>
      </c>
      <c r="GH122" s="107" t="s">
        <v>764</v>
      </c>
      <c r="GI122" s="107" t="s">
        <v>764</v>
      </c>
      <c r="GJ122" s="107" t="s">
        <v>764</v>
      </c>
      <c r="GK122" s="107" t="s">
        <v>764</v>
      </c>
      <c r="GL122" s="107" t="s">
        <v>764</v>
      </c>
      <c r="GM122" s="107" t="s">
        <v>764</v>
      </c>
      <c r="GN122" s="107" t="s">
        <v>764</v>
      </c>
      <c r="GO122" s="107" t="s">
        <v>764</v>
      </c>
      <c r="GP122" s="107" t="s">
        <v>764</v>
      </c>
      <c r="GQ122" s="107" t="s">
        <v>764</v>
      </c>
      <c r="GR122" s="107" t="s">
        <v>764</v>
      </c>
      <c r="GS122" s="107" t="s">
        <v>764</v>
      </c>
      <c r="GT122" s="107" t="s">
        <v>764</v>
      </c>
      <c r="GU122" s="107" t="s">
        <v>764</v>
      </c>
      <c r="GV122" s="107" t="s">
        <v>764</v>
      </c>
      <c r="GW122" s="107" t="s">
        <v>764</v>
      </c>
      <c r="GX122" s="107" t="s">
        <v>764</v>
      </c>
      <c r="GY122" s="107" t="s">
        <v>764</v>
      </c>
      <c r="GZ122" s="107" t="s">
        <v>764</v>
      </c>
      <c r="HA122" s="107" t="s">
        <v>764</v>
      </c>
      <c r="HB122" s="107" t="s">
        <v>764</v>
      </c>
      <c r="HC122" s="107" t="s">
        <v>764</v>
      </c>
      <c r="HD122" s="107" t="s">
        <v>764</v>
      </c>
      <c r="HE122" s="107" t="s">
        <v>764</v>
      </c>
      <c r="HF122" s="107" t="s">
        <v>764</v>
      </c>
      <c r="HG122" s="107" t="s">
        <v>764</v>
      </c>
      <c r="HH122" s="107" t="s">
        <v>764</v>
      </c>
      <c r="HI122" s="107" t="s">
        <v>764</v>
      </c>
      <c r="HJ122" s="107" t="s">
        <v>764</v>
      </c>
      <c r="HK122" s="107" t="s">
        <v>764</v>
      </c>
      <c r="HL122" s="107" t="s">
        <v>764</v>
      </c>
      <c r="HM122" s="107" t="s">
        <v>764</v>
      </c>
    </row>
    <row r="123" spans="1:221" x14ac:dyDescent="0.35">
      <c r="L123" s="107"/>
      <c r="M123" s="107"/>
      <c r="N123" s="107"/>
      <c r="O123" s="107"/>
      <c r="P123" s="107"/>
      <c r="Q123" s="107"/>
      <c r="R123" s="107"/>
      <c r="S123" s="107"/>
      <c r="T123" s="107"/>
      <c r="U123" s="107"/>
      <c r="V123" s="107"/>
      <c r="W123" s="107"/>
      <c r="X123" s="107"/>
      <c r="Y123" s="107"/>
      <c r="Z123" s="107"/>
      <c r="AA123" s="107"/>
      <c r="AB123" s="107"/>
      <c r="AC123" s="107"/>
      <c r="AD123" s="107"/>
      <c r="AE123" s="107"/>
      <c r="AF123" s="107"/>
      <c r="AG123" s="107"/>
      <c r="AH123" s="107"/>
      <c r="AI123" s="107"/>
      <c r="AJ123" s="107"/>
      <c r="AK123" s="107"/>
      <c r="AL123" s="107"/>
      <c r="AM123" s="107"/>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7"/>
      <c r="BQ123" s="107"/>
      <c r="BR123" s="107"/>
      <c r="BS123" s="107"/>
      <c r="BT123" s="107"/>
      <c r="BU123" s="107"/>
      <c r="BV123" s="107"/>
      <c r="BW123" s="107"/>
      <c r="BX123" s="107"/>
      <c r="BY123" s="107"/>
      <c r="BZ123" s="107"/>
      <c r="CA123" s="107"/>
      <c r="CB123" s="107"/>
      <c r="CC123" s="107"/>
      <c r="CD123" s="107"/>
      <c r="CE123" s="107"/>
      <c r="CF123" s="107"/>
      <c r="CG123" s="107"/>
      <c r="CH123" s="107"/>
      <c r="CI123" s="107"/>
      <c r="CJ123" s="107"/>
      <c r="CK123" s="107"/>
      <c r="CL123" s="107"/>
      <c r="CM123" s="107"/>
      <c r="CN123" s="107"/>
      <c r="CO123" s="107"/>
      <c r="CP123" s="107"/>
      <c r="CQ123" s="107"/>
      <c r="CR123" s="107"/>
      <c r="CS123" s="107"/>
      <c r="CT123" s="107"/>
      <c r="CU123" s="107"/>
      <c r="CV123" s="107"/>
      <c r="CW123" s="107"/>
      <c r="CX123" s="107"/>
      <c r="CY123" s="107"/>
      <c r="CZ123" s="107"/>
      <c r="DA123" s="107"/>
      <c r="DB123" s="107"/>
      <c r="DC123" s="107"/>
      <c r="DD123" s="107"/>
      <c r="DE123" s="107"/>
      <c r="DF123" s="107"/>
      <c r="DG123" s="107"/>
      <c r="DH123" s="107"/>
      <c r="DI123" s="107"/>
      <c r="DJ123" s="107"/>
      <c r="DK123" s="107"/>
      <c r="DL123" s="107"/>
      <c r="DM123" s="107"/>
      <c r="DN123" s="107"/>
      <c r="DO123" s="107"/>
      <c r="DP123" s="107"/>
      <c r="DQ123" s="107"/>
      <c r="DR123" s="107"/>
      <c r="DS123" s="107"/>
      <c r="DT123" s="107"/>
      <c r="DU123" s="107"/>
      <c r="DV123" s="107"/>
      <c r="DW123" s="107"/>
      <c r="DX123" s="107"/>
      <c r="DY123" s="107"/>
      <c r="DZ123" s="107"/>
      <c r="EA123" s="107"/>
      <c r="EB123" s="107"/>
      <c r="EC123" s="107"/>
      <c r="ED123" s="107"/>
      <c r="EE123" s="107"/>
      <c r="EF123" s="107"/>
      <c r="EG123" s="107"/>
      <c r="EH123" s="107"/>
      <c r="EI123" s="107"/>
      <c r="EJ123" s="107"/>
      <c r="EK123" s="107"/>
      <c r="EL123" s="107"/>
      <c r="EM123" s="107"/>
      <c r="EN123" s="107"/>
      <c r="EO123" s="107"/>
      <c r="EP123" s="107"/>
      <c r="EQ123" s="107"/>
      <c r="ER123" s="107"/>
      <c r="ES123" s="107"/>
      <c r="ET123" s="107"/>
      <c r="EU123" s="107"/>
      <c r="EV123" s="107"/>
      <c r="EW123" s="107"/>
      <c r="EX123" s="107"/>
      <c r="EY123" s="107"/>
      <c r="EZ123" s="107"/>
      <c r="FA123" s="107"/>
      <c r="FB123" s="107"/>
      <c r="FC123" s="107"/>
      <c r="FD123" s="107"/>
      <c r="FE123" s="107"/>
      <c r="FF123" s="107"/>
      <c r="FG123" s="107"/>
      <c r="FH123" s="107"/>
      <c r="FI123" s="107"/>
      <c r="FJ123" s="107"/>
      <c r="FK123" s="107"/>
      <c r="FL123" s="107"/>
      <c r="FM123" s="107"/>
      <c r="FN123" s="107"/>
      <c r="FO123" s="107"/>
      <c r="FP123" s="107"/>
      <c r="FQ123" s="107"/>
      <c r="FR123" s="107"/>
      <c r="FS123" s="107"/>
      <c r="FT123" s="107"/>
      <c r="FU123" s="107"/>
      <c r="FV123" s="107"/>
      <c r="FW123" s="107"/>
      <c r="FX123" s="107"/>
      <c r="FY123" s="107"/>
      <c r="FZ123" s="107"/>
      <c r="GA123" s="107"/>
      <c r="GB123" s="107"/>
      <c r="GC123" s="107"/>
      <c r="GD123" s="107"/>
      <c r="GE123" s="107"/>
      <c r="GF123" s="107"/>
      <c r="GG123" s="107"/>
      <c r="GH123" s="107"/>
      <c r="GI123" s="107"/>
      <c r="GJ123" s="107"/>
      <c r="GK123" s="107"/>
      <c r="GL123" s="107"/>
      <c r="GM123" s="107"/>
      <c r="GN123" s="107"/>
      <c r="GO123" s="107"/>
      <c r="GP123" s="107"/>
      <c r="GQ123" s="107"/>
      <c r="GR123" s="107"/>
      <c r="GS123" s="107"/>
      <c r="GT123" s="107"/>
      <c r="GU123" s="107"/>
      <c r="GV123" s="107"/>
      <c r="GW123" s="107"/>
      <c r="GX123" s="107"/>
      <c r="GY123" s="107"/>
      <c r="GZ123" s="107"/>
      <c r="HA123" s="107"/>
      <c r="HB123" s="107"/>
      <c r="HC123" s="107"/>
      <c r="HD123" s="107"/>
      <c r="HE123" s="107"/>
      <c r="HF123" s="107"/>
      <c r="HG123" s="107"/>
      <c r="HH123" s="107"/>
      <c r="HI123" s="107"/>
      <c r="HJ123" s="107"/>
      <c r="HK123" s="107"/>
      <c r="HL123" s="107"/>
      <c r="HM123" s="107"/>
    </row>
    <row r="124" spans="1:221" x14ac:dyDescent="0.35">
      <c r="L124" s="107"/>
      <c r="M124" s="107"/>
      <c r="N124" s="107"/>
      <c r="O124" s="107"/>
      <c r="P124" s="107"/>
      <c r="Q124" s="107"/>
      <c r="R124" s="107"/>
      <c r="S124" s="107"/>
      <c r="T124" s="107"/>
      <c r="U124" s="107"/>
      <c r="V124" s="107"/>
      <c r="W124" s="107"/>
      <c r="X124" s="107"/>
      <c r="Y124" s="107"/>
      <c r="Z124" s="107"/>
      <c r="AA124" s="107"/>
      <c r="AB124" s="107"/>
      <c r="AC124" s="107"/>
      <c r="AD124" s="107"/>
      <c r="AE124" s="107"/>
      <c r="AF124" s="107"/>
      <c r="AG124" s="107"/>
      <c r="AH124" s="107"/>
      <c r="AI124" s="107"/>
      <c r="AJ124" s="107"/>
      <c r="AK124" s="107"/>
      <c r="AL124" s="107"/>
      <c r="AM124" s="107"/>
      <c r="AN124" s="107"/>
      <c r="AO124" s="107"/>
      <c r="AP124" s="107"/>
      <c r="AQ124" s="107"/>
      <c r="AR124" s="107"/>
      <c r="AS124" s="107"/>
      <c r="AT124" s="107"/>
      <c r="AU124" s="107"/>
      <c r="AV124" s="107"/>
      <c r="AW124" s="107"/>
      <c r="AX124" s="107"/>
      <c r="AY124" s="107"/>
      <c r="AZ124" s="107"/>
      <c r="BA124" s="107"/>
      <c r="BB124" s="107"/>
      <c r="BC124" s="107"/>
      <c r="BD124" s="107"/>
      <c r="BE124" s="107"/>
      <c r="BF124" s="107"/>
      <c r="BG124" s="107"/>
      <c r="BH124" s="107"/>
      <c r="BI124" s="107"/>
      <c r="BJ124" s="107"/>
      <c r="BK124" s="107"/>
      <c r="BL124" s="107"/>
      <c r="BM124" s="107"/>
      <c r="BN124" s="107"/>
      <c r="BO124" s="107"/>
      <c r="BP124" s="107"/>
      <c r="BQ124" s="107"/>
      <c r="BR124" s="107"/>
      <c r="BS124" s="107"/>
      <c r="BT124" s="107"/>
      <c r="BU124" s="107"/>
      <c r="BV124" s="107"/>
      <c r="BW124" s="107"/>
      <c r="BX124" s="107"/>
      <c r="BY124" s="107"/>
      <c r="BZ124" s="107"/>
      <c r="CA124" s="107"/>
      <c r="CB124" s="107"/>
      <c r="CC124" s="107"/>
      <c r="CD124" s="107"/>
      <c r="CE124" s="107"/>
      <c r="CF124" s="107"/>
      <c r="CG124" s="107"/>
      <c r="CH124" s="107"/>
      <c r="CI124" s="107"/>
      <c r="CJ124" s="107"/>
      <c r="CK124" s="107"/>
      <c r="CL124" s="107"/>
      <c r="CM124" s="107"/>
      <c r="CN124" s="107"/>
      <c r="CO124" s="107"/>
      <c r="CP124" s="107"/>
      <c r="CQ124" s="107"/>
      <c r="CR124" s="107"/>
      <c r="CS124" s="107"/>
      <c r="CT124" s="107"/>
      <c r="CU124" s="107"/>
      <c r="CV124" s="107"/>
      <c r="CW124" s="107"/>
      <c r="CX124" s="107"/>
      <c r="CY124" s="107"/>
      <c r="CZ124" s="107"/>
      <c r="DA124" s="107"/>
      <c r="DB124" s="107"/>
      <c r="DC124" s="107"/>
      <c r="DD124" s="107"/>
      <c r="DE124" s="107"/>
      <c r="DF124" s="107"/>
      <c r="DG124" s="107"/>
      <c r="DH124" s="107"/>
      <c r="DI124" s="107"/>
      <c r="DJ124" s="107"/>
      <c r="DK124" s="107"/>
      <c r="DL124" s="107"/>
      <c r="DM124" s="107"/>
      <c r="DN124" s="107"/>
      <c r="DO124" s="107"/>
      <c r="DP124" s="107"/>
      <c r="DQ124" s="107"/>
      <c r="DR124" s="107"/>
      <c r="DS124" s="107"/>
      <c r="DT124" s="107"/>
      <c r="DU124" s="107"/>
      <c r="DV124" s="107"/>
      <c r="DW124" s="107"/>
      <c r="DX124" s="107"/>
      <c r="DY124" s="107"/>
      <c r="DZ124" s="107"/>
      <c r="EA124" s="107"/>
      <c r="EB124" s="107"/>
      <c r="EC124" s="107"/>
      <c r="ED124" s="107"/>
      <c r="EE124" s="107"/>
      <c r="EF124" s="107"/>
      <c r="EG124" s="107"/>
      <c r="EH124" s="107"/>
      <c r="EI124" s="107"/>
      <c r="EJ124" s="107"/>
      <c r="EK124" s="107"/>
      <c r="EL124" s="107"/>
      <c r="EM124" s="107"/>
      <c r="EN124" s="107"/>
      <c r="EO124" s="107"/>
      <c r="EP124" s="107"/>
      <c r="EQ124" s="107"/>
      <c r="ER124" s="107"/>
      <c r="ES124" s="107"/>
      <c r="ET124" s="107"/>
      <c r="EU124" s="107"/>
      <c r="EV124" s="107"/>
      <c r="EW124" s="107"/>
      <c r="EX124" s="107"/>
      <c r="EY124" s="107"/>
      <c r="EZ124" s="107"/>
      <c r="FA124" s="107"/>
      <c r="FB124" s="107"/>
      <c r="FC124" s="107"/>
      <c r="FD124" s="107"/>
      <c r="FE124" s="107"/>
      <c r="FF124" s="107"/>
      <c r="FG124" s="107"/>
      <c r="FH124" s="107"/>
      <c r="FI124" s="107"/>
      <c r="FJ124" s="107"/>
      <c r="FK124" s="107"/>
      <c r="FL124" s="107"/>
      <c r="FM124" s="107"/>
      <c r="FN124" s="107"/>
      <c r="FO124" s="107"/>
      <c r="FP124" s="107"/>
      <c r="FQ124" s="107"/>
      <c r="FR124" s="107"/>
      <c r="FS124" s="107"/>
      <c r="FT124" s="107"/>
      <c r="FU124" s="107"/>
      <c r="FV124" s="107"/>
      <c r="FW124" s="107"/>
      <c r="FX124" s="107"/>
      <c r="FY124" s="107"/>
      <c r="FZ124" s="107"/>
      <c r="GA124" s="107"/>
      <c r="GB124" s="107"/>
      <c r="GC124" s="107"/>
      <c r="GD124" s="107"/>
      <c r="GE124" s="107"/>
      <c r="GF124" s="107"/>
      <c r="GG124" s="107"/>
      <c r="GH124" s="107"/>
      <c r="GI124" s="107"/>
      <c r="GJ124" s="107"/>
      <c r="GK124" s="107"/>
      <c r="GL124" s="107"/>
      <c r="GM124" s="107"/>
      <c r="GN124" s="107"/>
      <c r="GO124" s="107"/>
      <c r="GP124" s="107"/>
      <c r="GQ124" s="107"/>
      <c r="GR124" s="107"/>
      <c r="GS124" s="107"/>
      <c r="GT124" s="107"/>
      <c r="GU124" s="107"/>
      <c r="GV124" s="107"/>
      <c r="GW124" s="107"/>
      <c r="GX124" s="107"/>
      <c r="GY124" s="107"/>
      <c r="GZ124" s="107"/>
      <c r="HA124" s="107"/>
      <c r="HB124" s="107"/>
      <c r="HC124" s="107"/>
      <c r="HD124" s="107"/>
      <c r="HE124" s="107"/>
      <c r="HF124" s="107"/>
      <c r="HG124" s="107"/>
      <c r="HH124" s="107"/>
      <c r="HI124" s="107"/>
      <c r="HJ124" s="107"/>
      <c r="HK124" s="107"/>
      <c r="HL124" s="107"/>
      <c r="HM124" s="107"/>
    </row>
    <row r="125" spans="1:221" x14ac:dyDescent="0.35">
      <c r="H125" s="245"/>
      <c r="L125" s="107"/>
      <c r="M125" s="107"/>
      <c r="N125" s="107"/>
      <c r="O125" s="107"/>
      <c r="P125" s="107"/>
      <c r="Q125" s="107"/>
      <c r="R125" s="107"/>
      <c r="S125" s="107"/>
      <c r="T125" s="107"/>
      <c r="U125" s="107"/>
      <c r="V125" s="107"/>
      <c r="W125" s="107"/>
      <c r="X125" s="107"/>
      <c r="Y125" s="107"/>
      <c r="Z125" s="107"/>
      <c r="AA125" s="107"/>
      <c r="AB125" s="107"/>
      <c r="AC125" s="107"/>
      <c r="AD125" s="107"/>
      <c r="AE125" s="107"/>
      <c r="AF125" s="107"/>
      <c r="AG125" s="107"/>
      <c r="AH125" s="107"/>
      <c r="AI125" s="107"/>
      <c r="AJ125" s="107"/>
      <c r="AK125" s="107"/>
      <c r="AL125" s="107"/>
      <c r="AM125" s="107"/>
      <c r="AN125" s="107"/>
      <c r="AO125" s="107"/>
      <c r="AP125" s="107"/>
      <c r="AQ125" s="107"/>
      <c r="AR125" s="107"/>
      <c r="AS125" s="107"/>
      <c r="AT125" s="107"/>
      <c r="AU125" s="107"/>
      <c r="AV125" s="107"/>
      <c r="AW125" s="107"/>
      <c r="AX125" s="107"/>
      <c r="AY125" s="107"/>
      <c r="AZ125" s="107"/>
      <c r="BA125" s="107"/>
      <c r="BB125" s="107"/>
      <c r="BC125" s="107"/>
      <c r="BD125" s="107"/>
      <c r="BE125" s="107"/>
      <c r="BF125" s="107"/>
      <c r="BG125" s="107"/>
      <c r="BH125" s="107"/>
      <c r="BI125" s="107"/>
      <c r="BJ125" s="107"/>
      <c r="BK125" s="107"/>
      <c r="BL125" s="107"/>
      <c r="BM125" s="107"/>
      <c r="BN125" s="107"/>
      <c r="BO125" s="107"/>
      <c r="BP125" s="107"/>
      <c r="BQ125" s="107"/>
      <c r="BR125" s="107"/>
      <c r="BS125" s="107"/>
      <c r="BT125" s="107"/>
      <c r="BU125" s="107"/>
      <c r="BV125" s="107"/>
      <c r="BW125" s="107"/>
      <c r="BX125" s="107"/>
      <c r="BY125" s="107"/>
      <c r="BZ125" s="107"/>
      <c r="CA125" s="107"/>
      <c r="CB125" s="107"/>
      <c r="CC125" s="107"/>
      <c r="CD125" s="107"/>
      <c r="CE125" s="107"/>
      <c r="CF125" s="107"/>
      <c r="CG125" s="107"/>
      <c r="CH125" s="107"/>
      <c r="CI125" s="107"/>
      <c r="CJ125" s="107"/>
      <c r="CK125" s="107"/>
      <c r="CL125" s="107"/>
      <c r="CM125" s="107"/>
      <c r="CN125" s="107"/>
      <c r="CO125" s="107"/>
      <c r="CP125" s="107"/>
      <c r="CQ125" s="107"/>
      <c r="CR125" s="107"/>
      <c r="CS125" s="107"/>
      <c r="CT125" s="107"/>
      <c r="CU125" s="107"/>
      <c r="CV125" s="107"/>
      <c r="CW125" s="107"/>
      <c r="CX125" s="107"/>
      <c r="CY125" s="107"/>
      <c r="CZ125" s="107"/>
      <c r="DA125" s="107"/>
      <c r="DB125" s="107"/>
      <c r="DC125" s="107"/>
      <c r="DD125" s="107"/>
      <c r="DE125" s="107"/>
      <c r="DF125" s="107"/>
      <c r="DG125" s="107"/>
      <c r="DH125" s="107"/>
      <c r="DI125" s="107"/>
      <c r="DJ125" s="107"/>
      <c r="DK125" s="107"/>
      <c r="DL125" s="107"/>
      <c r="DM125" s="107"/>
      <c r="DN125" s="107"/>
      <c r="DO125" s="107"/>
      <c r="DP125" s="107"/>
      <c r="DQ125" s="107"/>
      <c r="DR125" s="107"/>
      <c r="DS125" s="107"/>
      <c r="DT125" s="107"/>
      <c r="DU125" s="107"/>
      <c r="DV125" s="107"/>
      <c r="DW125" s="107"/>
      <c r="DX125" s="107"/>
      <c r="DY125" s="107"/>
      <c r="DZ125" s="107"/>
      <c r="EA125" s="107"/>
      <c r="EB125" s="107"/>
      <c r="EC125" s="107"/>
      <c r="ED125" s="107"/>
      <c r="EE125" s="107"/>
      <c r="EF125" s="107"/>
      <c r="EG125" s="107"/>
      <c r="EH125" s="107"/>
      <c r="EI125" s="107"/>
      <c r="EJ125" s="107"/>
      <c r="EK125" s="107"/>
      <c r="EL125" s="107"/>
      <c r="EM125" s="107"/>
      <c r="EN125" s="107"/>
      <c r="EO125" s="107"/>
      <c r="EP125" s="107"/>
      <c r="EQ125" s="107"/>
      <c r="ER125" s="107"/>
      <c r="ES125" s="107"/>
      <c r="ET125" s="107"/>
      <c r="EU125" s="107"/>
      <c r="EV125" s="107"/>
      <c r="EW125" s="107"/>
      <c r="EX125" s="107"/>
      <c r="EY125" s="107"/>
      <c r="EZ125" s="107"/>
      <c r="FA125" s="107"/>
      <c r="FB125" s="107"/>
      <c r="FC125" s="107"/>
      <c r="FD125" s="107"/>
      <c r="FE125" s="107"/>
      <c r="FF125" s="107"/>
      <c r="FG125" s="107"/>
      <c r="FH125" s="107"/>
      <c r="FI125" s="107"/>
      <c r="FJ125" s="107"/>
      <c r="FK125" s="107"/>
      <c r="FL125" s="107"/>
      <c r="FM125" s="107"/>
      <c r="FN125" s="107"/>
      <c r="FO125" s="107"/>
      <c r="FP125" s="107"/>
      <c r="FQ125" s="107"/>
      <c r="FR125" s="107"/>
      <c r="FS125" s="107"/>
      <c r="FT125" s="107"/>
      <c r="FU125" s="107"/>
      <c r="FV125" s="107"/>
      <c r="FW125" s="107"/>
      <c r="FX125" s="107"/>
      <c r="FY125" s="107"/>
      <c r="FZ125" s="107"/>
      <c r="GA125" s="107"/>
      <c r="GB125" s="107"/>
      <c r="GC125" s="107"/>
      <c r="GD125" s="107"/>
      <c r="GE125" s="107"/>
      <c r="GF125" s="107"/>
      <c r="GG125" s="107"/>
      <c r="GH125" s="107"/>
      <c r="GI125" s="107"/>
      <c r="GJ125" s="107"/>
      <c r="GK125" s="107"/>
      <c r="GL125" s="107"/>
      <c r="GM125" s="107"/>
      <c r="GN125" s="107"/>
      <c r="GO125" s="107"/>
      <c r="GP125" s="107"/>
      <c r="GQ125" s="107"/>
      <c r="GR125" s="107"/>
      <c r="GS125" s="107"/>
      <c r="GT125" s="107"/>
      <c r="GU125" s="107"/>
      <c r="GV125" s="107"/>
      <c r="GW125" s="107"/>
      <c r="GX125" s="107"/>
      <c r="GY125" s="107"/>
      <c r="GZ125" s="107"/>
      <c r="HA125" s="107"/>
      <c r="HB125" s="107"/>
      <c r="HC125" s="107"/>
      <c r="HD125" s="107"/>
      <c r="HE125" s="107"/>
      <c r="HF125" s="107"/>
      <c r="HG125" s="107"/>
      <c r="HH125" s="107"/>
      <c r="HI125" s="107"/>
      <c r="HJ125" s="107"/>
      <c r="HK125" s="107"/>
      <c r="HL125" s="107"/>
      <c r="HM125" s="107"/>
    </row>
    <row r="126" spans="1:221" x14ac:dyDescent="0.35">
      <c r="H126" s="245"/>
      <c r="L126" s="107"/>
      <c r="M126" s="107"/>
      <c r="N126" s="107"/>
      <c r="O126" s="107"/>
      <c r="P126" s="107"/>
      <c r="Q126" s="107"/>
      <c r="R126" s="107"/>
      <c r="S126" s="107"/>
      <c r="T126" s="107"/>
      <c r="U126" s="107"/>
      <c r="V126" s="107"/>
      <c r="W126" s="107"/>
      <c r="X126" s="107"/>
      <c r="Y126" s="107"/>
      <c r="Z126" s="107"/>
      <c r="AA126" s="107"/>
      <c r="AB126" s="107"/>
      <c r="AC126" s="107"/>
      <c r="AD126" s="107"/>
      <c r="AE126" s="107"/>
      <c r="AF126" s="107"/>
      <c r="AG126" s="107"/>
      <c r="AH126" s="107"/>
      <c r="AI126" s="107"/>
      <c r="AJ126" s="107"/>
      <c r="AK126" s="107"/>
      <c r="AL126" s="107"/>
      <c r="AM126" s="107"/>
      <c r="AN126" s="107"/>
      <c r="AO126" s="107"/>
      <c r="AP126" s="107"/>
      <c r="AQ126" s="107"/>
      <c r="AR126" s="107"/>
      <c r="AS126" s="107"/>
      <c r="AT126" s="107"/>
      <c r="AU126" s="107"/>
      <c r="AV126" s="107"/>
      <c r="AW126" s="107"/>
      <c r="AX126" s="107"/>
      <c r="AY126" s="107"/>
      <c r="AZ126" s="107"/>
      <c r="BA126" s="107"/>
      <c r="BB126" s="107"/>
      <c r="BC126" s="107"/>
      <c r="BD126" s="107"/>
      <c r="BE126" s="107"/>
      <c r="BF126" s="107"/>
      <c r="BG126" s="107"/>
      <c r="BH126" s="107"/>
      <c r="BI126" s="107"/>
      <c r="BJ126" s="107"/>
      <c r="BK126" s="107"/>
      <c r="BL126" s="107"/>
      <c r="BM126" s="107"/>
      <c r="BN126" s="107"/>
      <c r="BO126" s="107"/>
      <c r="BP126" s="107"/>
      <c r="BQ126" s="107"/>
      <c r="BR126" s="107"/>
      <c r="BS126" s="107"/>
      <c r="BT126" s="107"/>
      <c r="BU126" s="107"/>
      <c r="BV126" s="107"/>
      <c r="BW126" s="107"/>
      <c r="BX126" s="107"/>
      <c r="BY126" s="107"/>
      <c r="BZ126" s="107"/>
      <c r="CA126" s="107"/>
      <c r="CB126" s="107"/>
      <c r="CC126" s="107"/>
      <c r="CD126" s="107"/>
      <c r="CE126" s="107"/>
      <c r="CF126" s="107"/>
      <c r="CG126" s="107"/>
      <c r="CH126" s="107"/>
      <c r="CI126" s="107"/>
      <c r="CJ126" s="107"/>
      <c r="CK126" s="107"/>
      <c r="CL126" s="107"/>
      <c r="CM126" s="107"/>
      <c r="CN126" s="107"/>
      <c r="CO126" s="107"/>
      <c r="CP126" s="107"/>
      <c r="CQ126" s="107"/>
      <c r="CR126" s="107"/>
      <c r="CS126" s="107"/>
      <c r="CT126" s="107"/>
      <c r="CU126" s="107"/>
      <c r="CV126" s="107"/>
      <c r="CW126" s="107"/>
      <c r="CX126" s="107"/>
      <c r="CY126" s="107"/>
      <c r="CZ126" s="107"/>
      <c r="DA126" s="107"/>
      <c r="DB126" s="107"/>
      <c r="DC126" s="107"/>
      <c r="DD126" s="107"/>
      <c r="DE126" s="107"/>
      <c r="DF126" s="107"/>
      <c r="DG126" s="107"/>
      <c r="DH126" s="107"/>
      <c r="DI126" s="107"/>
      <c r="DJ126" s="107"/>
      <c r="DK126" s="107"/>
      <c r="DL126" s="107"/>
      <c r="DM126" s="107"/>
      <c r="DN126" s="107"/>
      <c r="DO126" s="107"/>
      <c r="DP126" s="107"/>
      <c r="DQ126" s="107"/>
      <c r="DR126" s="107"/>
      <c r="DS126" s="107"/>
      <c r="DT126" s="107"/>
      <c r="DU126" s="107"/>
      <c r="DV126" s="107"/>
      <c r="DW126" s="107"/>
      <c r="DX126" s="107"/>
      <c r="DY126" s="107"/>
      <c r="DZ126" s="107"/>
      <c r="EA126" s="107"/>
      <c r="EB126" s="107"/>
      <c r="EC126" s="107"/>
      <c r="ED126" s="107"/>
      <c r="EE126" s="107"/>
      <c r="EF126" s="107"/>
      <c r="EG126" s="107"/>
      <c r="EH126" s="107"/>
      <c r="EI126" s="107"/>
      <c r="EJ126" s="107"/>
      <c r="EK126" s="107"/>
      <c r="EL126" s="107"/>
      <c r="EM126" s="107"/>
      <c r="EN126" s="107"/>
      <c r="EO126" s="107"/>
      <c r="EP126" s="107"/>
      <c r="EQ126" s="107"/>
      <c r="ER126" s="107"/>
      <c r="ES126" s="107"/>
      <c r="ET126" s="107"/>
      <c r="EU126" s="107"/>
      <c r="EV126" s="107"/>
      <c r="EW126" s="107"/>
      <c r="EX126" s="107"/>
      <c r="EY126" s="107"/>
      <c r="EZ126" s="107"/>
      <c r="FA126" s="107"/>
      <c r="FB126" s="107"/>
      <c r="FC126" s="107"/>
      <c r="FD126" s="107"/>
      <c r="FE126" s="107"/>
      <c r="FF126" s="107"/>
      <c r="FG126" s="107"/>
      <c r="FH126" s="107"/>
      <c r="FI126" s="107"/>
      <c r="FJ126" s="107"/>
      <c r="FK126" s="107"/>
      <c r="FL126" s="107"/>
      <c r="FM126" s="107"/>
      <c r="FN126" s="107"/>
      <c r="FO126" s="107"/>
      <c r="FP126" s="107"/>
      <c r="FQ126" s="107"/>
      <c r="FR126" s="107"/>
      <c r="FS126" s="107"/>
      <c r="FT126" s="107"/>
      <c r="FU126" s="107"/>
      <c r="FV126" s="107"/>
      <c r="FW126" s="107"/>
      <c r="FX126" s="107"/>
      <c r="FY126" s="107"/>
      <c r="FZ126" s="107"/>
      <c r="GA126" s="107"/>
      <c r="GB126" s="107"/>
      <c r="GC126" s="107"/>
      <c r="GD126" s="107"/>
      <c r="GE126" s="107"/>
      <c r="GF126" s="107"/>
      <c r="GG126" s="107"/>
      <c r="GH126" s="107"/>
      <c r="GI126" s="107"/>
      <c r="GJ126" s="107"/>
      <c r="GK126" s="107"/>
      <c r="GL126" s="107"/>
      <c r="GM126" s="107"/>
      <c r="GN126" s="107"/>
      <c r="GO126" s="107"/>
      <c r="GP126" s="107"/>
      <c r="GQ126" s="107"/>
      <c r="GR126" s="107"/>
      <c r="GS126" s="107"/>
      <c r="GT126" s="107"/>
      <c r="GU126" s="107"/>
      <c r="GV126" s="107"/>
      <c r="GW126" s="107"/>
      <c r="GX126" s="107"/>
      <c r="GY126" s="107"/>
      <c r="GZ126" s="107"/>
      <c r="HA126" s="107"/>
      <c r="HB126" s="107"/>
      <c r="HC126" s="107"/>
      <c r="HD126" s="107"/>
      <c r="HE126" s="107"/>
      <c r="HF126" s="107"/>
      <c r="HG126" s="107"/>
      <c r="HH126" s="107"/>
      <c r="HI126" s="107"/>
      <c r="HJ126" s="107"/>
      <c r="HK126" s="107"/>
      <c r="HL126" s="107"/>
      <c r="HM126" s="107"/>
    </row>
    <row r="127" spans="1:221" x14ac:dyDescent="0.35">
      <c r="H127" s="245"/>
      <c r="L127" s="107"/>
      <c r="M127" s="107"/>
      <c r="N127" s="107"/>
      <c r="O127" s="107"/>
      <c r="P127" s="107"/>
      <c r="Q127" s="107"/>
      <c r="R127" s="107"/>
      <c r="S127" s="107"/>
      <c r="T127" s="107"/>
      <c r="U127" s="107"/>
      <c r="V127" s="107"/>
      <c r="W127" s="107"/>
      <c r="X127" s="107"/>
      <c r="Y127" s="107"/>
      <c r="Z127" s="107"/>
      <c r="AA127" s="107"/>
      <c r="AB127" s="107"/>
      <c r="AC127" s="107"/>
      <c r="AD127" s="107"/>
      <c r="AE127" s="107"/>
      <c r="AF127" s="107"/>
      <c r="AG127" s="107"/>
      <c r="AH127" s="107"/>
      <c r="AI127" s="107"/>
      <c r="AJ127" s="107"/>
      <c r="AK127" s="107"/>
      <c r="AL127" s="107"/>
      <c r="AM127" s="107"/>
      <c r="AN127" s="107"/>
      <c r="AO127" s="107"/>
      <c r="AP127" s="107"/>
      <c r="AQ127" s="107"/>
      <c r="AR127" s="107"/>
      <c r="AS127" s="107"/>
      <c r="AT127" s="107"/>
      <c r="AU127" s="107"/>
      <c r="AV127" s="107"/>
      <c r="AW127" s="107"/>
      <c r="AX127" s="107"/>
      <c r="AY127" s="107"/>
      <c r="AZ127" s="107"/>
      <c r="BA127" s="107"/>
      <c r="BB127" s="107"/>
      <c r="BC127" s="107"/>
      <c r="BD127" s="107"/>
      <c r="BE127" s="107"/>
      <c r="BF127" s="107"/>
      <c r="BG127" s="107"/>
      <c r="BH127" s="107"/>
      <c r="BI127" s="107"/>
      <c r="BJ127" s="107"/>
      <c r="BK127" s="107"/>
      <c r="BL127" s="107"/>
      <c r="BM127" s="107"/>
      <c r="BN127" s="107"/>
      <c r="BO127" s="107"/>
      <c r="BP127" s="107"/>
      <c r="BQ127" s="107"/>
      <c r="BR127" s="107"/>
      <c r="BS127" s="107"/>
      <c r="BT127" s="107"/>
      <c r="BU127" s="107"/>
      <c r="BV127" s="107"/>
      <c r="BW127" s="107"/>
      <c r="BX127" s="107"/>
      <c r="BY127" s="107"/>
      <c r="BZ127" s="107"/>
      <c r="CA127" s="107"/>
      <c r="CB127" s="107"/>
      <c r="CC127" s="107"/>
      <c r="CD127" s="107"/>
      <c r="CE127" s="107"/>
      <c r="CF127" s="107"/>
      <c r="CG127" s="107"/>
      <c r="CH127" s="107"/>
      <c r="CI127" s="107"/>
      <c r="CJ127" s="107"/>
      <c r="CK127" s="107"/>
      <c r="CL127" s="107"/>
      <c r="CM127" s="107"/>
      <c r="CN127" s="107"/>
      <c r="CO127" s="107"/>
      <c r="CP127" s="107"/>
      <c r="CQ127" s="107"/>
      <c r="CR127" s="107"/>
      <c r="CS127" s="107"/>
      <c r="CT127" s="107"/>
      <c r="CU127" s="107"/>
      <c r="CV127" s="107"/>
      <c r="CW127" s="107"/>
      <c r="CX127" s="107"/>
      <c r="CY127" s="107"/>
      <c r="CZ127" s="107"/>
      <c r="DA127" s="107"/>
      <c r="DB127" s="107"/>
      <c r="DC127" s="107"/>
      <c r="DD127" s="107"/>
      <c r="DE127" s="107"/>
      <c r="DF127" s="107"/>
      <c r="DG127" s="107"/>
      <c r="DH127" s="107"/>
      <c r="DI127" s="107"/>
      <c r="DJ127" s="107"/>
      <c r="DK127" s="107"/>
      <c r="DL127" s="107"/>
      <c r="DM127" s="107"/>
      <c r="DN127" s="107"/>
      <c r="DO127" s="107"/>
      <c r="DP127" s="107"/>
      <c r="DQ127" s="107"/>
      <c r="DR127" s="107"/>
      <c r="DS127" s="107"/>
      <c r="DT127" s="107"/>
      <c r="DU127" s="107"/>
      <c r="DV127" s="107"/>
      <c r="DW127" s="107"/>
      <c r="DX127" s="107"/>
      <c r="DY127" s="107"/>
      <c r="DZ127" s="107"/>
      <c r="EA127" s="107"/>
      <c r="EB127" s="107"/>
      <c r="EC127" s="107"/>
      <c r="ED127" s="107"/>
      <c r="EE127" s="107"/>
      <c r="EF127" s="107"/>
      <c r="EG127" s="107"/>
      <c r="EH127" s="107"/>
      <c r="EI127" s="107"/>
      <c r="EJ127" s="107"/>
      <c r="EK127" s="107"/>
      <c r="EL127" s="107"/>
      <c r="EM127" s="107"/>
      <c r="EN127" s="107"/>
      <c r="EO127" s="107"/>
      <c r="EP127" s="107"/>
      <c r="EQ127" s="107"/>
      <c r="ER127" s="107"/>
      <c r="ES127" s="107"/>
      <c r="ET127" s="107"/>
      <c r="EU127" s="107"/>
      <c r="EV127" s="107"/>
      <c r="EW127" s="107"/>
      <c r="EX127" s="107"/>
      <c r="EY127" s="107"/>
      <c r="EZ127" s="107"/>
      <c r="FA127" s="107"/>
      <c r="FB127" s="107"/>
      <c r="FC127" s="107"/>
      <c r="FD127" s="107"/>
      <c r="FE127" s="107"/>
      <c r="FF127" s="107"/>
      <c r="FG127" s="107"/>
      <c r="FH127" s="107"/>
      <c r="FI127" s="107"/>
      <c r="FJ127" s="107"/>
      <c r="FK127" s="107"/>
      <c r="FL127" s="107"/>
      <c r="FM127" s="107"/>
      <c r="FN127" s="107"/>
      <c r="FO127" s="107"/>
      <c r="FP127" s="107"/>
      <c r="FQ127" s="107"/>
      <c r="FR127" s="107"/>
      <c r="FS127" s="107"/>
      <c r="FT127" s="107"/>
      <c r="FU127" s="107"/>
      <c r="FV127" s="107"/>
      <c r="FW127" s="107"/>
      <c r="FX127" s="107"/>
      <c r="FY127" s="107"/>
      <c r="FZ127" s="107"/>
      <c r="GA127" s="107"/>
      <c r="GB127" s="107"/>
      <c r="GC127" s="107"/>
      <c r="GD127" s="107"/>
      <c r="GE127" s="107"/>
      <c r="GF127" s="107"/>
      <c r="GG127" s="107"/>
      <c r="GH127" s="107"/>
      <c r="GI127" s="107"/>
      <c r="GJ127" s="107"/>
      <c r="GK127" s="107"/>
      <c r="GL127" s="107"/>
      <c r="GM127" s="107"/>
      <c r="GN127" s="107"/>
      <c r="GO127" s="107"/>
      <c r="GP127" s="107"/>
      <c r="GQ127" s="107"/>
      <c r="GR127" s="107"/>
      <c r="GS127" s="107"/>
      <c r="GT127" s="107"/>
      <c r="GU127" s="107"/>
      <c r="GV127" s="107"/>
      <c r="GW127" s="107"/>
      <c r="GX127" s="107"/>
      <c r="GY127" s="107"/>
      <c r="GZ127" s="107"/>
      <c r="HA127" s="107"/>
      <c r="HB127" s="107"/>
      <c r="HC127" s="107"/>
      <c r="HD127" s="107"/>
      <c r="HE127" s="107"/>
      <c r="HF127" s="107"/>
      <c r="HG127" s="107"/>
      <c r="HH127" s="107"/>
      <c r="HI127" s="107"/>
      <c r="HJ127" s="107"/>
      <c r="HK127" s="107"/>
      <c r="HL127" s="107"/>
      <c r="HM127" s="107"/>
    </row>
    <row r="128" spans="1:221" x14ac:dyDescent="0.35">
      <c r="H128" s="245"/>
      <c r="L128" s="107"/>
      <c r="M128" s="107"/>
      <c r="N128" s="107"/>
      <c r="O128" s="107"/>
      <c r="P128" s="107"/>
      <c r="Q128" s="107"/>
      <c r="R128" s="107"/>
      <c r="S128" s="107"/>
      <c r="T128" s="107"/>
      <c r="U128" s="107"/>
      <c r="V128" s="107"/>
      <c r="W128" s="107"/>
      <c r="X128" s="107"/>
      <c r="Y128" s="107"/>
      <c r="Z128" s="107"/>
      <c r="AA128" s="107"/>
      <c r="AB128" s="107"/>
      <c r="AC128" s="107"/>
      <c r="AD128" s="107"/>
      <c r="AE128" s="107"/>
      <c r="AF128" s="107"/>
      <c r="AG128" s="107"/>
      <c r="AH128" s="107"/>
      <c r="AI128" s="107"/>
      <c r="AJ128" s="107"/>
      <c r="AK128" s="107"/>
      <c r="AL128" s="107"/>
      <c r="AM128" s="107"/>
      <c r="AN128" s="107"/>
      <c r="AO128" s="107"/>
      <c r="AP128" s="107"/>
      <c r="AQ128" s="107"/>
      <c r="AR128" s="107"/>
      <c r="AS128" s="107"/>
      <c r="AT128" s="107"/>
      <c r="AU128" s="107"/>
      <c r="AV128" s="107"/>
      <c r="AW128" s="107"/>
      <c r="AX128" s="107"/>
      <c r="AY128" s="107"/>
      <c r="AZ128" s="107"/>
      <c r="BA128" s="107"/>
      <c r="BB128" s="107"/>
      <c r="BC128" s="107"/>
      <c r="BD128" s="107"/>
      <c r="BE128" s="107"/>
      <c r="BF128" s="107"/>
      <c r="BG128" s="107"/>
      <c r="BH128" s="107"/>
      <c r="BI128" s="107"/>
      <c r="BJ128" s="107"/>
      <c r="BK128" s="107"/>
      <c r="BL128" s="107"/>
      <c r="BM128" s="107"/>
      <c r="BN128" s="107"/>
      <c r="BO128" s="107"/>
      <c r="BP128" s="107"/>
      <c r="BQ128" s="107"/>
      <c r="BR128" s="107"/>
      <c r="BS128" s="107"/>
      <c r="BT128" s="107"/>
      <c r="BU128" s="107"/>
      <c r="BV128" s="107"/>
      <c r="BW128" s="107"/>
      <c r="BX128" s="107"/>
      <c r="BY128" s="107"/>
      <c r="BZ128" s="107"/>
      <c r="CA128" s="107"/>
      <c r="CB128" s="107"/>
      <c r="CC128" s="107"/>
      <c r="CD128" s="107"/>
      <c r="CE128" s="107"/>
      <c r="CF128" s="107"/>
      <c r="CG128" s="107"/>
      <c r="CH128" s="107"/>
      <c r="CI128" s="107"/>
      <c r="CJ128" s="107"/>
      <c r="CK128" s="107"/>
      <c r="CL128" s="107"/>
      <c r="CM128" s="107"/>
      <c r="CN128" s="107"/>
      <c r="CO128" s="107"/>
      <c r="CP128" s="107"/>
      <c r="CQ128" s="107"/>
      <c r="CR128" s="107"/>
      <c r="CS128" s="107"/>
      <c r="CT128" s="107"/>
      <c r="CU128" s="107"/>
      <c r="CV128" s="107"/>
      <c r="CW128" s="107"/>
      <c r="CX128" s="107"/>
      <c r="CY128" s="107"/>
      <c r="CZ128" s="107"/>
      <c r="DA128" s="107"/>
      <c r="DB128" s="107"/>
      <c r="DC128" s="107"/>
      <c r="DD128" s="107"/>
      <c r="DE128" s="107"/>
      <c r="DF128" s="107"/>
      <c r="DG128" s="107"/>
      <c r="DH128" s="107"/>
      <c r="DI128" s="107"/>
      <c r="DJ128" s="107"/>
      <c r="DK128" s="107"/>
      <c r="DL128" s="107"/>
      <c r="DM128" s="107"/>
      <c r="DN128" s="107"/>
      <c r="DO128" s="107"/>
      <c r="DP128" s="107"/>
      <c r="DQ128" s="107"/>
      <c r="DR128" s="107"/>
      <c r="DS128" s="107"/>
      <c r="DT128" s="107"/>
      <c r="DU128" s="107"/>
      <c r="DV128" s="107"/>
      <c r="DW128" s="107"/>
      <c r="DX128" s="107"/>
      <c r="DY128" s="107"/>
      <c r="DZ128" s="107"/>
      <c r="EA128" s="107"/>
      <c r="EB128" s="107"/>
      <c r="EC128" s="107"/>
      <c r="ED128" s="107"/>
      <c r="EE128" s="107"/>
      <c r="EF128" s="107"/>
      <c r="EG128" s="107"/>
      <c r="EH128" s="107"/>
      <c r="EI128" s="107"/>
      <c r="EJ128" s="107"/>
      <c r="EK128" s="107"/>
      <c r="EL128" s="107"/>
      <c r="EM128" s="107"/>
      <c r="EN128" s="107"/>
      <c r="EO128" s="107"/>
      <c r="EP128" s="107"/>
      <c r="EQ128" s="107"/>
      <c r="ER128" s="107"/>
      <c r="ES128" s="107"/>
      <c r="ET128" s="107"/>
      <c r="EU128" s="107"/>
      <c r="EV128" s="107"/>
      <c r="EW128" s="107"/>
      <c r="EX128" s="107"/>
      <c r="EY128" s="107"/>
      <c r="EZ128" s="107"/>
      <c r="FA128" s="107"/>
      <c r="FB128" s="107"/>
      <c r="FC128" s="107"/>
      <c r="FD128" s="107"/>
      <c r="FE128" s="107"/>
      <c r="FF128" s="107"/>
      <c r="FG128" s="107"/>
      <c r="FH128" s="107"/>
      <c r="FI128" s="107"/>
      <c r="FJ128" s="107"/>
      <c r="FK128" s="107"/>
      <c r="FL128" s="107"/>
      <c r="FM128" s="107"/>
      <c r="FN128" s="107"/>
      <c r="FO128" s="107"/>
      <c r="FP128" s="107"/>
      <c r="FQ128" s="107"/>
      <c r="FR128" s="107"/>
      <c r="FS128" s="107"/>
      <c r="FT128" s="107"/>
      <c r="FU128" s="107"/>
      <c r="FV128" s="107"/>
      <c r="FW128" s="107"/>
      <c r="FX128" s="107"/>
      <c r="FY128" s="107"/>
      <c r="FZ128" s="107"/>
      <c r="GA128" s="107"/>
      <c r="GB128" s="107"/>
      <c r="GC128" s="107"/>
      <c r="GD128" s="107"/>
      <c r="GE128" s="107"/>
      <c r="GF128" s="107"/>
      <c r="GG128" s="107"/>
      <c r="GH128" s="107"/>
      <c r="GI128" s="107"/>
      <c r="GJ128" s="107"/>
      <c r="GK128" s="107"/>
      <c r="GL128" s="107"/>
      <c r="GM128" s="107"/>
      <c r="GN128" s="107"/>
      <c r="GO128" s="107"/>
      <c r="GP128" s="107"/>
      <c r="GQ128" s="107"/>
      <c r="GR128" s="107"/>
      <c r="GS128" s="107"/>
      <c r="GT128" s="107"/>
      <c r="GU128" s="107"/>
      <c r="GV128" s="107"/>
      <c r="GW128" s="107"/>
      <c r="GX128" s="107"/>
      <c r="GY128" s="107"/>
      <c r="GZ128" s="107"/>
      <c r="HA128" s="107"/>
      <c r="HB128" s="107"/>
      <c r="HC128" s="107"/>
      <c r="HD128" s="107"/>
      <c r="HE128" s="107"/>
      <c r="HF128" s="107"/>
      <c r="HG128" s="107"/>
      <c r="HH128" s="107"/>
      <c r="HI128" s="107"/>
      <c r="HJ128" s="107"/>
      <c r="HK128" s="107"/>
      <c r="HL128" s="107"/>
      <c r="HM128" s="107"/>
    </row>
    <row r="129" spans="2:221" x14ac:dyDescent="0.35">
      <c r="H129" s="245"/>
      <c r="L129" s="107" t="s">
        <v>688</v>
      </c>
      <c r="M129" s="107" t="s">
        <v>688</v>
      </c>
      <c r="N129" s="107" t="s">
        <v>688</v>
      </c>
      <c r="O129" s="107" t="s">
        <v>688</v>
      </c>
      <c r="P129" s="107" t="s">
        <v>688</v>
      </c>
      <c r="Q129" s="107" t="s">
        <v>688</v>
      </c>
      <c r="R129" s="107" t="s">
        <v>688</v>
      </c>
      <c r="S129" s="107" t="s">
        <v>688</v>
      </c>
      <c r="T129" s="107" t="s">
        <v>688</v>
      </c>
      <c r="U129" s="107" t="s">
        <v>688</v>
      </c>
      <c r="V129" s="107" t="s">
        <v>688</v>
      </c>
      <c r="W129" s="107" t="s">
        <v>688</v>
      </c>
      <c r="X129" s="107" t="s">
        <v>688</v>
      </c>
      <c r="Y129" s="107" t="s">
        <v>688</v>
      </c>
      <c r="Z129" s="107" t="s">
        <v>688</v>
      </c>
      <c r="AA129" s="107" t="s">
        <v>688</v>
      </c>
      <c r="AB129" s="107" t="s">
        <v>688</v>
      </c>
      <c r="AC129" s="107" t="s">
        <v>688</v>
      </c>
      <c r="AD129" s="107" t="s">
        <v>688</v>
      </c>
      <c r="AE129" s="107" t="s">
        <v>688</v>
      </c>
      <c r="AF129" s="107" t="s">
        <v>688</v>
      </c>
      <c r="AG129" s="107" t="s">
        <v>688</v>
      </c>
      <c r="AH129" s="107" t="s">
        <v>688</v>
      </c>
      <c r="AI129" s="107" t="s">
        <v>688</v>
      </c>
      <c r="AJ129" s="107" t="s">
        <v>688</v>
      </c>
      <c r="AK129" s="107" t="s">
        <v>688</v>
      </c>
      <c r="AL129" s="107" t="s">
        <v>688</v>
      </c>
      <c r="AM129" s="107" t="s">
        <v>688</v>
      </c>
      <c r="AN129" s="107" t="s">
        <v>688</v>
      </c>
      <c r="AO129" s="107" t="s">
        <v>688</v>
      </c>
      <c r="AP129" s="107" t="s">
        <v>688</v>
      </c>
      <c r="AQ129" s="107" t="s">
        <v>688</v>
      </c>
      <c r="AR129" s="107" t="s">
        <v>688</v>
      </c>
      <c r="AS129" s="107" t="s">
        <v>688</v>
      </c>
      <c r="AT129" s="107" t="s">
        <v>688</v>
      </c>
      <c r="AU129" s="107" t="s">
        <v>688</v>
      </c>
      <c r="AV129" s="107" t="s">
        <v>688</v>
      </c>
      <c r="AW129" s="107" t="s">
        <v>688</v>
      </c>
      <c r="AX129" s="107" t="s">
        <v>688</v>
      </c>
      <c r="AY129" s="107" t="s">
        <v>688</v>
      </c>
      <c r="AZ129" s="107" t="s">
        <v>688</v>
      </c>
      <c r="BA129" s="107" t="s">
        <v>688</v>
      </c>
      <c r="BB129" s="107" t="s">
        <v>688</v>
      </c>
      <c r="BC129" s="107" t="s">
        <v>688</v>
      </c>
      <c r="BD129" s="107" t="s">
        <v>688</v>
      </c>
      <c r="BE129" s="107" t="s">
        <v>688</v>
      </c>
      <c r="BF129" s="107" t="s">
        <v>688</v>
      </c>
      <c r="BG129" s="107" t="s">
        <v>688</v>
      </c>
      <c r="BH129" s="107" t="s">
        <v>688</v>
      </c>
      <c r="BI129" s="107" t="s">
        <v>688</v>
      </c>
      <c r="BJ129" s="107" t="s">
        <v>688</v>
      </c>
      <c r="BK129" s="107" t="s">
        <v>688</v>
      </c>
      <c r="BL129" s="107" t="s">
        <v>688</v>
      </c>
      <c r="BM129" s="107" t="s">
        <v>688</v>
      </c>
      <c r="BN129" s="107" t="s">
        <v>688</v>
      </c>
      <c r="BO129" s="107" t="s">
        <v>688</v>
      </c>
      <c r="BP129" s="107" t="s">
        <v>688</v>
      </c>
      <c r="BQ129" s="107" t="s">
        <v>688</v>
      </c>
      <c r="BR129" s="107" t="s">
        <v>688</v>
      </c>
      <c r="BS129" s="107" t="s">
        <v>688</v>
      </c>
      <c r="BT129" s="107" t="s">
        <v>688</v>
      </c>
      <c r="BU129" s="107" t="s">
        <v>688</v>
      </c>
      <c r="BV129" s="107" t="s">
        <v>688</v>
      </c>
      <c r="BW129" s="107" t="s">
        <v>688</v>
      </c>
      <c r="BX129" s="107" t="s">
        <v>688</v>
      </c>
      <c r="BY129" s="107" t="s">
        <v>688</v>
      </c>
      <c r="BZ129" s="107" t="s">
        <v>688</v>
      </c>
      <c r="CA129" s="107" t="s">
        <v>688</v>
      </c>
      <c r="CB129" s="107" t="s">
        <v>688</v>
      </c>
      <c r="CC129" s="107" t="s">
        <v>688</v>
      </c>
      <c r="CD129" s="107" t="s">
        <v>688</v>
      </c>
      <c r="CE129" s="107" t="s">
        <v>688</v>
      </c>
      <c r="CF129" s="107" t="s">
        <v>688</v>
      </c>
      <c r="CG129" s="107" t="s">
        <v>688</v>
      </c>
      <c r="CH129" s="107" t="s">
        <v>688</v>
      </c>
      <c r="CI129" s="107" t="s">
        <v>688</v>
      </c>
      <c r="CJ129" s="107" t="s">
        <v>688</v>
      </c>
      <c r="CK129" s="107" t="s">
        <v>688</v>
      </c>
      <c r="CL129" s="107" t="s">
        <v>688</v>
      </c>
      <c r="CM129" s="107" t="s">
        <v>688</v>
      </c>
      <c r="CN129" s="107" t="s">
        <v>688</v>
      </c>
      <c r="CO129" s="107" t="s">
        <v>688</v>
      </c>
      <c r="CP129" s="107" t="s">
        <v>688</v>
      </c>
      <c r="CQ129" s="107" t="s">
        <v>688</v>
      </c>
      <c r="CR129" s="107" t="s">
        <v>688</v>
      </c>
      <c r="CS129" s="107" t="s">
        <v>688</v>
      </c>
      <c r="CT129" s="107" t="s">
        <v>688</v>
      </c>
      <c r="CU129" s="107" t="s">
        <v>688</v>
      </c>
      <c r="CV129" s="107" t="s">
        <v>688</v>
      </c>
      <c r="CW129" s="107" t="s">
        <v>688</v>
      </c>
      <c r="CX129" s="107" t="s">
        <v>688</v>
      </c>
      <c r="CY129" s="107" t="s">
        <v>688</v>
      </c>
      <c r="CZ129" s="107" t="s">
        <v>688</v>
      </c>
      <c r="DA129" s="107" t="s">
        <v>688</v>
      </c>
      <c r="DB129" s="107" t="s">
        <v>688</v>
      </c>
      <c r="DC129" s="107" t="s">
        <v>688</v>
      </c>
      <c r="DD129" s="107" t="s">
        <v>688</v>
      </c>
      <c r="DE129" s="107" t="s">
        <v>688</v>
      </c>
      <c r="DF129" s="107" t="s">
        <v>688</v>
      </c>
      <c r="DG129" s="107" t="s">
        <v>688</v>
      </c>
      <c r="DH129" s="107" t="s">
        <v>688</v>
      </c>
      <c r="DI129" s="107" t="s">
        <v>688</v>
      </c>
      <c r="DJ129" s="107" t="s">
        <v>688</v>
      </c>
      <c r="DK129" s="107" t="s">
        <v>688</v>
      </c>
      <c r="DL129" s="107" t="s">
        <v>688</v>
      </c>
      <c r="DM129" s="107" t="s">
        <v>688</v>
      </c>
      <c r="DN129" s="107" t="s">
        <v>688</v>
      </c>
      <c r="DO129" s="107" t="s">
        <v>688</v>
      </c>
      <c r="DP129" s="107" t="s">
        <v>688</v>
      </c>
      <c r="DQ129" s="107" t="s">
        <v>688</v>
      </c>
      <c r="DR129" s="107" t="s">
        <v>688</v>
      </c>
      <c r="DS129" s="107" t="s">
        <v>688</v>
      </c>
      <c r="DT129" s="107" t="s">
        <v>688</v>
      </c>
      <c r="DU129" s="107" t="s">
        <v>688</v>
      </c>
      <c r="DV129" s="107" t="s">
        <v>688</v>
      </c>
      <c r="DW129" s="107" t="s">
        <v>688</v>
      </c>
      <c r="DX129" s="107" t="s">
        <v>688</v>
      </c>
      <c r="DY129" s="107" t="s">
        <v>688</v>
      </c>
      <c r="DZ129" s="107" t="s">
        <v>688</v>
      </c>
      <c r="EA129" s="107" t="s">
        <v>688</v>
      </c>
      <c r="EB129" s="107" t="s">
        <v>688</v>
      </c>
      <c r="EC129" s="107" t="s">
        <v>688</v>
      </c>
      <c r="ED129" s="107" t="s">
        <v>688</v>
      </c>
      <c r="EE129" s="107" t="s">
        <v>688</v>
      </c>
      <c r="EF129" s="107" t="s">
        <v>688</v>
      </c>
      <c r="EG129" s="107" t="s">
        <v>688</v>
      </c>
      <c r="EH129" s="107" t="s">
        <v>688</v>
      </c>
      <c r="EI129" s="107" t="s">
        <v>688</v>
      </c>
      <c r="EJ129" s="107" t="s">
        <v>688</v>
      </c>
      <c r="EK129" s="107" t="s">
        <v>688</v>
      </c>
      <c r="EL129" s="107" t="s">
        <v>688</v>
      </c>
      <c r="EM129" s="107" t="s">
        <v>688</v>
      </c>
      <c r="EN129" s="107" t="s">
        <v>688</v>
      </c>
      <c r="EO129" s="107" t="s">
        <v>688</v>
      </c>
      <c r="EP129" s="107" t="s">
        <v>688</v>
      </c>
      <c r="EQ129" s="107" t="s">
        <v>688</v>
      </c>
      <c r="ER129" s="107" t="s">
        <v>688</v>
      </c>
      <c r="ES129" s="107" t="s">
        <v>688</v>
      </c>
      <c r="ET129" s="107" t="s">
        <v>688</v>
      </c>
      <c r="EU129" s="107" t="s">
        <v>688</v>
      </c>
      <c r="EV129" s="107" t="s">
        <v>688</v>
      </c>
      <c r="EW129" s="107" t="s">
        <v>688</v>
      </c>
      <c r="EX129" s="107" t="s">
        <v>688</v>
      </c>
      <c r="EY129" s="107" t="s">
        <v>688</v>
      </c>
      <c r="EZ129" s="107" t="s">
        <v>688</v>
      </c>
      <c r="FA129" s="107" t="s">
        <v>688</v>
      </c>
      <c r="FB129" s="107" t="s">
        <v>688</v>
      </c>
      <c r="FC129" s="107" t="s">
        <v>688</v>
      </c>
      <c r="FD129" s="107" t="s">
        <v>688</v>
      </c>
      <c r="FE129" s="107" t="s">
        <v>688</v>
      </c>
      <c r="FF129" s="107" t="s">
        <v>688</v>
      </c>
      <c r="FG129" s="107" t="s">
        <v>688</v>
      </c>
      <c r="FH129" s="107" t="s">
        <v>688</v>
      </c>
      <c r="FI129" s="107" t="s">
        <v>688</v>
      </c>
      <c r="FJ129" s="107" t="s">
        <v>688</v>
      </c>
      <c r="FK129" s="107" t="s">
        <v>688</v>
      </c>
      <c r="FL129" s="107" t="s">
        <v>688</v>
      </c>
      <c r="FM129" s="107" t="s">
        <v>688</v>
      </c>
      <c r="FN129" s="107" t="s">
        <v>688</v>
      </c>
      <c r="FO129" s="107" t="s">
        <v>688</v>
      </c>
      <c r="FP129" s="107" t="s">
        <v>688</v>
      </c>
      <c r="FQ129" s="107" t="s">
        <v>688</v>
      </c>
      <c r="FR129" s="107" t="s">
        <v>688</v>
      </c>
      <c r="FS129" s="107" t="s">
        <v>688</v>
      </c>
      <c r="FT129" s="107" t="s">
        <v>688</v>
      </c>
      <c r="FU129" s="107" t="s">
        <v>688</v>
      </c>
      <c r="FV129" s="107" t="s">
        <v>688</v>
      </c>
      <c r="FW129" s="107" t="s">
        <v>688</v>
      </c>
      <c r="FX129" s="107" t="s">
        <v>688</v>
      </c>
      <c r="FY129" s="107" t="s">
        <v>688</v>
      </c>
      <c r="FZ129" s="107" t="s">
        <v>688</v>
      </c>
      <c r="GA129" s="107" t="s">
        <v>688</v>
      </c>
      <c r="GB129" s="107" t="s">
        <v>688</v>
      </c>
      <c r="GC129" s="107" t="s">
        <v>688</v>
      </c>
      <c r="GD129" s="107" t="s">
        <v>688</v>
      </c>
      <c r="GE129" s="107" t="s">
        <v>688</v>
      </c>
      <c r="GF129" s="107" t="s">
        <v>688</v>
      </c>
      <c r="GG129" s="107" t="s">
        <v>688</v>
      </c>
      <c r="GH129" s="107" t="s">
        <v>688</v>
      </c>
      <c r="GI129" s="107" t="s">
        <v>688</v>
      </c>
      <c r="GJ129" s="107" t="s">
        <v>688</v>
      </c>
      <c r="GK129" s="107" t="s">
        <v>688</v>
      </c>
      <c r="GL129" s="107" t="s">
        <v>688</v>
      </c>
      <c r="GM129" s="107" t="s">
        <v>688</v>
      </c>
      <c r="GN129" s="107" t="s">
        <v>688</v>
      </c>
      <c r="GO129" s="107" t="s">
        <v>688</v>
      </c>
      <c r="GP129" s="107" t="s">
        <v>688</v>
      </c>
      <c r="GQ129" s="107" t="s">
        <v>688</v>
      </c>
      <c r="GR129" s="107" t="s">
        <v>688</v>
      </c>
      <c r="GS129" s="107" t="s">
        <v>688</v>
      </c>
      <c r="GT129" s="107" t="s">
        <v>688</v>
      </c>
      <c r="GU129" s="107" t="s">
        <v>688</v>
      </c>
      <c r="GV129" s="107" t="s">
        <v>688</v>
      </c>
      <c r="GW129" s="107" t="s">
        <v>688</v>
      </c>
      <c r="GX129" s="107" t="s">
        <v>688</v>
      </c>
      <c r="GY129" s="107" t="s">
        <v>688</v>
      </c>
      <c r="GZ129" s="107" t="s">
        <v>688</v>
      </c>
      <c r="HA129" s="107" t="s">
        <v>688</v>
      </c>
      <c r="HB129" s="107" t="s">
        <v>688</v>
      </c>
      <c r="HC129" s="107" t="s">
        <v>688</v>
      </c>
      <c r="HD129" s="107" t="s">
        <v>688</v>
      </c>
      <c r="HE129" s="107" t="s">
        <v>688</v>
      </c>
      <c r="HF129" s="107" t="s">
        <v>688</v>
      </c>
      <c r="HG129" s="107" t="s">
        <v>688</v>
      </c>
      <c r="HH129" s="107" t="s">
        <v>688</v>
      </c>
      <c r="HI129" s="107" t="s">
        <v>688</v>
      </c>
      <c r="HJ129" s="107" t="s">
        <v>688</v>
      </c>
      <c r="HK129" s="107" t="s">
        <v>688</v>
      </c>
      <c r="HL129" s="107" t="s">
        <v>688</v>
      </c>
      <c r="HM129" s="107" t="s">
        <v>688</v>
      </c>
    </row>
    <row r="130" spans="2:221" x14ac:dyDescent="0.35">
      <c r="B130" s="269"/>
      <c r="C130" s="269"/>
      <c r="D130" s="269"/>
      <c r="E130" s="269"/>
      <c r="F130" s="269"/>
      <c r="G130" s="269"/>
      <c r="H130" s="245"/>
      <c r="L130" s="107"/>
      <c r="M130" s="107"/>
      <c r="N130" s="107"/>
      <c r="O130" s="107"/>
      <c r="P130" s="107"/>
      <c r="Q130" s="107"/>
      <c r="R130" s="107"/>
      <c r="S130" s="107"/>
      <c r="T130" s="107"/>
      <c r="U130" s="107"/>
      <c r="V130" s="107"/>
      <c r="W130" s="107"/>
      <c r="X130" s="107"/>
      <c r="Y130" s="107"/>
      <c r="Z130" s="107"/>
      <c r="AA130" s="107"/>
      <c r="AB130" s="107"/>
      <c r="AC130" s="107"/>
      <c r="AD130" s="107"/>
      <c r="AE130" s="107"/>
      <c r="AF130" s="107"/>
      <c r="AG130" s="107"/>
      <c r="AH130" s="107"/>
      <c r="AI130" s="107"/>
      <c r="AJ130" s="107"/>
      <c r="AK130" s="107"/>
      <c r="AL130" s="107"/>
      <c r="AM130" s="107"/>
      <c r="AN130" s="107"/>
      <c r="AO130" s="107"/>
      <c r="AP130" s="107"/>
      <c r="AQ130" s="107"/>
      <c r="AR130" s="107"/>
      <c r="AS130" s="107"/>
      <c r="AT130" s="107"/>
      <c r="AU130" s="107"/>
      <c r="AV130" s="107"/>
      <c r="AW130" s="107"/>
      <c r="AX130" s="107"/>
      <c r="AY130" s="107"/>
      <c r="AZ130" s="107"/>
      <c r="BA130" s="107"/>
      <c r="BB130" s="107"/>
      <c r="BC130" s="107"/>
      <c r="BD130" s="107"/>
      <c r="BE130" s="107"/>
      <c r="BF130" s="107"/>
      <c r="BG130" s="107"/>
      <c r="BH130" s="107"/>
      <c r="BI130" s="107"/>
      <c r="BJ130" s="107"/>
      <c r="BK130" s="107"/>
      <c r="BL130" s="107"/>
      <c r="BM130" s="107"/>
      <c r="BN130" s="107"/>
      <c r="BO130" s="107"/>
      <c r="BP130" s="107"/>
      <c r="BQ130" s="107"/>
      <c r="BR130" s="107"/>
      <c r="BS130" s="107"/>
      <c r="BT130" s="107"/>
      <c r="BU130" s="107"/>
      <c r="BV130" s="107"/>
      <c r="BW130" s="107"/>
      <c r="BX130" s="107"/>
      <c r="BY130" s="107"/>
      <c r="BZ130" s="107"/>
      <c r="CA130" s="107"/>
      <c r="CB130" s="107"/>
      <c r="CC130" s="107"/>
      <c r="CD130" s="107"/>
      <c r="CE130" s="107"/>
      <c r="CF130" s="107"/>
      <c r="CG130" s="107"/>
      <c r="CH130" s="107"/>
      <c r="CI130" s="107"/>
      <c r="CJ130" s="107"/>
      <c r="CK130" s="107"/>
      <c r="CL130" s="107"/>
      <c r="CM130" s="107"/>
      <c r="CN130" s="107"/>
      <c r="CO130" s="107"/>
      <c r="CP130" s="107"/>
      <c r="CQ130" s="107"/>
      <c r="CR130" s="107"/>
      <c r="CS130" s="107"/>
      <c r="CT130" s="107"/>
      <c r="CU130" s="107"/>
      <c r="CV130" s="107"/>
      <c r="CW130" s="107"/>
      <c r="CX130" s="107"/>
      <c r="CY130" s="107"/>
      <c r="CZ130" s="107"/>
      <c r="DA130" s="107"/>
      <c r="DB130" s="107"/>
      <c r="DC130" s="107"/>
      <c r="DD130" s="107"/>
      <c r="DE130" s="107"/>
      <c r="DF130" s="107"/>
      <c r="DG130" s="107"/>
      <c r="DH130" s="107"/>
      <c r="DI130" s="107"/>
      <c r="DJ130" s="107"/>
      <c r="DK130" s="107"/>
      <c r="DL130" s="107"/>
      <c r="DM130" s="107"/>
      <c r="DN130" s="107"/>
      <c r="DO130" s="107"/>
      <c r="DP130" s="107"/>
      <c r="DQ130" s="107"/>
      <c r="DR130" s="107"/>
      <c r="DS130" s="107"/>
      <c r="DT130" s="107"/>
      <c r="DU130" s="107"/>
      <c r="DV130" s="107"/>
      <c r="DW130" s="107"/>
      <c r="DX130" s="107"/>
      <c r="DY130" s="107"/>
      <c r="DZ130" s="107"/>
      <c r="EA130" s="107"/>
      <c r="EB130" s="107"/>
      <c r="EC130" s="107"/>
      <c r="ED130" s="107"/>
      <c r="EE130" s="107"/>
      <c r="EF130" s="107"/>
      <c r="EG130" s="107"/>
      <c r="EH130" s="107"/>
      <c r="EI130" s="107"/>
      <c r="EJ130" s="107"/>
      <c r="EK130" s="107"/>
      <c r="EL130" s="107"/>
      <c r="EM130" s="107"/>
      <c r="EN130" s="107"/>
      <c r="EO130" s="107"/>
      <c r="EP130" s="107"/>
      <c r="EQ130" s="107"/>
      <c r="ER130" s="107"/>
      <c r="ES130" s="107"/>
      <c r="ET130" s="107"/>
      <c r="EU130" s="107"/>
      <c r="EV130" s="107"/>
      <c r="EW130" s="107"/>
      <c r="EX130" s="107"/>
      <c r="EY130" s="107"/>
      <c r="EZ130" s="107"/>
      <c r="FA130" s="107"/>
      <c r="FB130" s="107"/>
      <c r="FC130" s="107"/>
      <c r="FD130" s="107"/>
      <c r="FE130" s="107"/>
      <c r="FF130" s="107"/>
      <c r="FG130" s="107"/>
      <c r="FH130" s="107"/>
      <c r="FI130" s="107"/>
      <c r="FJ130" s="107"/>
      <c r="FK130" s="107"/>
      <c r="FL130" s="107"/>
      <c r="FM130" s="107"/>
      <c r="FN130" s="107"/>
      <c r="FO130" s="107"/>
      <c r="FP130" s="107"/>
      <c r="FQ130" s="107"/>
      <c r="FR130" s="107"/>
      <c r="FS130" s="107"/>
      <c r="FT130" s="107"/>
      <c r="FU130" s="107"/>
      <c r="FV130" s="107"/>
      <c r="FW130" s="107"/>
      <c r="FX130" s="107"/>
      <c r="FY130" s="107"/>
      <c r="FZ130" s="107"/>
      <c r="GA130" s="107"/>
      <c r="GB130" s="107"/>
      <c r="GC130" s="107"/>
      <c r="GD130" s="107"/>
      <c r="GE130" s="107"/>
      <c r="GF130" s="107"/>
      <c r="GG130" s="107"/>
      <c r="GH130" s="107"/>
      <c r="GI130" s="107"/>
      <c r="GJ130" s="107"/>
      <c r="GK130" s="107"/>
      <c r="GL130" s="107"/>
      <c r="GM130" s="107"/>
      <c r="GN130" s="107"/>
      <c r="GO130" s="107"/>
      <c r="GP130" s="107"/>
      <c r="GQ130" s="107"/>
      <c r="GR130" s="107"/>
      <c r="GS130" s="107"/>
      <c r="GT130" s="107"/>
      <c r="GU130" s="107"/>
      <c r="GV130" s="107"/>
      <c r="GW130" s="107"/>
      <c r="GX130" s="107"/>
      <c r="GY130" s="107"/>
      <c r="GZ130" s="107"/>
      <c r="HA130" s="107"/>
      <c r="HB130" s="107"/>
      <c r="HC130" s="107"/>
      <c r="HD130" s="107"/>
      <c r="HE130" s="107"/>
      <c r="HF130" s="107"/>
      <c r="HG130" s="107"/>
      <c r="HH130" s="107"/>
      <c r="HI130" s="107"/>
      <c r="HJ130" s="107"/>
      <c r="HK130" s="107"/>
      <c r="HL130" s="107"/>
      <c r="HM130" s="107"/>
    </row>
    <row r="131" spans="2:221" x14ac:dyDescent="0.35">
      <c r="H131" s="245"/>
      <c r="L131" s="107"/>
      <c r="M131" s="107"/>
      <c r="N131" s="107"/>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c r="AJ131" s="107"/>
      <c r="AK131" s="107"/>
      <c r="AL131" s="107"/>
      <c r="AM131" s="107"/>
      <c r="AN131" s="107"/>
      <c r="AO131" s="107"/>
      <c r="AP131" s="107"/>
      <c r="AQ131" s="107"/>
      <c r="AR131" s="107"/>
      <c r="AS131" s="107"/>
      <c r="AT131" s="107"/>
      <c r="AU131" s="107"/>
      <c r="AV131" s="107"/>
      <c r="AW131" s="107"/>
      <c r="AX131" s="107"/>
      <c r="AY131" s="107"/>
      <c r="AZ131" s="107"/>
      <c r="BA131" s="107"/>
      <c r="BB131" s="107"/>
      <c r="BC131" s="107"/>
      <c r="BD131" s="107"/>
      <c r="BE131" s="107"/>
      <c r="BF131" s="107"/>
      <c r="BG131" s="107"/>
      <c r="BH131" s="107"/>
      <c r="BI131" s="107"/>
      <c r="BJ131" s="107"/>
      <c r="BK131" s="107"/>
      <c r="BL131" s="107"/>
      <c r="BM131" s="107"/>
      <c r="BN131" s="107"/>
      <c r="BO131" s="107"/>
      <c r="BP131" s="107"/>
      <c r="BQ131" s="107"/>
      <c r="BR131" s="107"/>
      <c r="BS131" s="107"/>
      <c r="BT131" s="107"/>
      <c r="BU131" s="107"/>
      <c r="BV131" s="107"/>
      <c r="BW131" s="107"/>
      <c r="BX131" s="107"/>
      <c r="BY131" s="107"/>
      <c r="BZ131" s="107"/>
      <c r="CA131" s="107"/>
      <c r="CB131" s="107"/>
      <c r="CC131" s="107"/>
      <c r="CD131" s="107"/>
      <c r="CE131" s="107"/>
      <c r="CF131" s="107"/>
      <c r="CG131" s="107"/>
      <c r="CH131" s="107"/>
      <c r="CI131" s="107"/>
      <c r="CJ131" s="107"/>
      <c r="CK131" s="107"/>
      <c r="CL131" s="107"/>
      <c r="CM131" s="107"/>
      <c r="CN131" s="107"/>
      <c r="CO131" s="107"/>
      <c r="CP131" s="107"/>
      <c r="CQ131" s="107"/>
      <c r="CR131" s="107"/>
      <c r="CS131" s="107"/>
      <c r="CT131" s="107"/>
      <c r="CU131" s="107"/>
      <c r="CV131" s="107"/>
      <c r="CW131" s="107"/>
      <c r="CX131" s="107"/>
      <c r="CY131" s="107"/>
      <c r="CZ131" s="107"/>
      <c r="DA131" s="107"/>
      <c r="DB131" s="107"/>
      <c r="DC131" s="107"/>
      <c r="DD131" s="107"/>
      <c r="DE131" s="107"/>
      <c r="DF131" s="107"/>
      <c r="DG131" s="107"/>
      <c r="DH131" s="107"/>
      <c r="DI131" s="107"/>
      <c r="DJ131" s="107"/>
      <c r="DK131" s="107"/>
      <c r="DL131" s="107"/>
      <c r="DM131" s="107"/>
      <c r="DN131" s="107"/>
      <c r="DO131" s="107"/>
      <c r="DP131" s="107"/>
      <c r="DQ131" s="107"/>
      <c r="DR131" s="107"/>
      <c r="DS131" s="107"/>
      <c r="DT131" s="107"/>
      <c r="DU131" s="107"/>
      <c r="DV131" s="107"/>
      <c r="DW131" s="107"/>
      <c r="DX131" s="107"/>
      <c r="DY131" s="107"/>
      <c r="DZ131" s="107"/>
      <c r="EA131" s="107"/>
      <c r="EB131" s="107"/>
      <c r="EC131" s="107"/>
      <c r="ED131" s="107"/>
      <c r="EE131" s="107"/>
      <c r="EF131" s="107"/>
      <c r="EG131" s="107"/>
      <c r="EH131" s="107"/>
      <c r="EI131" s="107"/>
      <c r="EJ131" s="107"/>
      <c r="EK131" s="107"/>
      <c r="EL131" s="107"/>
      <c r="EM131" s="107"/>
      <c r="EN131" s="107"/>
      <c r="EO131" s="107"/>
      <c r="EP131" s="107"/>
      <c r="EQ131" s="107"/>
      <c r="ER131" s="107"/>
      <c r="ES131" s="107"/>
      <c r="ET131" s="107"/>
      <c r="EU131" s="107"/>
      <c r="EV131" s="107"/>
      <c r="EW131" s="107"/>
      <c r="EX131" s="107"/>
      <c r="EY131" s="107"/>
      <c r="EZ131" s="107"/>
      <c r="FA131" s="107"/>
      <c r="FB131" s="107"/>
      <c r="FC131" s="107"/>
      <c r="FD131" s="107"/>
      <c r="FE131" s="107"/>
      <c r="FF131" s="107"/>
      <c r="FG131" s="107"/>
      <c r="FH131" s="107"/>
      <c r="FI131" s="107"/>
      <c r="FJ131" s="107"/>
      <c r="FK131" s="107"/>
      <c r="FL131" s="107"/>
      <c r="FM131" s="107"/>
      <c r="FN131" s="107"/>
      <c r="FO131" s="107"/>
      <c r="FP131" s="107"/>
      <c r="FQ131" s="107"/>
      <c r="FR131" s="107"/>
      <c r="FS131" s="107"/>
      <c r="FT131" s="107"/>
      <c r="FU131" s="107"/>
      <c r="FV131" s="107"/>
      <c r="FW131" s="107"/>
      <c r="FX131" s="107"/>
      <c r="FY131" s="107"/>
      <c r="FZ131" s="107"/>
      <c r="GA131" s="107"/>
      <c r="GB131" s="107"/>
      <c r="GC131" s="107"/>
      <c r="GD131" s="107"/>
      <c r="GE131" s="107"/>
      <c r="GF131" s="107"/>
      <c r="GG131" s="107"/>
      <c r="GH131" s="107"/>
      <c r="GI131" s="107"/>
      <c r="GJ131" s="107"/>
      <c r="GK131" s="107"/>
      <c r="GL131" s="107"/>
      <c r="GM131" s="107"/>
      <c r="GN131" s="107"/>
      <c r="GO131" s="107"/>
      <c r="GP131" s="107"/>
      <c r="GQ131" s="107"/>
      <c r="GR131" s="107"/>
      <c r="GS131" s="107"/>
      <c r="GT131" s="107"/>
      <c r="GU131" s="107"/>
      <c r="GV131" s="107"/>
      <c r="GW131" s="107"/>
      <c r="GX131" s="107"/>
      <c r="GY131" s="107"/>
      <c r="GZ131" s="107"/>
      <c r="HA131" s="107"/>
      <c r="HB131" s="107"/>
      <c r="HC131" s="107"/>
      <c r="HD131" s="107"/>
      <c r="HE131" s="107"/>
      <c r="HF131" s="107"/>
      <c r="HG131" s="107"/>
      <c r="HH131" s="107"/>
      <c r="HI131" s="107"/>
      <c r="HJ131" s="107"/>
      <c r="HK131" s="107"/>
      <c r="HL131" s="107"/>
      <c r="HM131" s="107"/>
    </row>
    <row r="132" spans="2:221" x14ac:dyDescent="0.35">
      <c r="H132" s="245"/>
      <c r="L132" s="107"/>
      <c r="M132" s="107"/>
      <c r="N132" s="107"/>
      <c r="O132" s="107"/>
      <c r="P132" s="107"/>
      <c r="Q132" s="107"/>
      <c r="R132" s="107"/>
      <c r="S132" s="107"/>
      <c r="T132" s="107"/>
      <c r="U132" s="107"/>
      <c r="V132" s="107"/>
      <c r="W132" s="107"/>
      <c r="X132" s="107"/>
      <c r="Y132" s="107"/>
      <c r="Z132" s="107"/>
      <c r="AA132" s="107"/>
      <c r="AB132" s="107"/>
      <c r="AC132" s="107"/>
      <c r="AD132" s="107"/>
      <c r="AE132" s="107"/>
      <c r="AF132" s="107"/>
      <c r="AG132" s="107"/>
      <c r="AH132" s="107"/>
      <c r="AI132" s="107"/>
      <c r="AJ132" s="107"/>
      <c r="AK132" s="107"/>
      <c r="AL132" s="107"/>
      <c r="AM132" s="107"/>
      <c r="AN132" s="107"/>
      <c r="AO132" s="107"/>
      <c r="AP132" s="107"/>
      <c r="AQ132" s="107"/>
      <c r="AR132" s="107"/>
      <c r="AS132" s="107"/>
      <c r="AT132" s="107"/>
      <c r="AU132" s="107"/>
      <c r="AV132" s="107"/>
      <c r="AW132" s="107"/>
      <c r="AX132" s="107"/>
      <c r="AY132" s="107"/>
      <c r="AZ132" s="107"/>
      <c r="BA132" s="107"/>
      <c r="BB132" s="107"/>
      <c r="BC132" s="107"/>
      <c r="BD132" s="107"/>
      <c r="BE132" s="107"/>
      <c r="BF132" s="107"/>
      <c r="BG132" s="107"/>
      <c r="BH132" s="107"/>
      <c r="BI132" s="107"/>
      <c r="BJ132" s="107"/>
      <c r="BK132" s="107"/>
      <c r="BL132" s="107"/>
      <c r="BM132" s="107"/>
      <c r="BN132" s="107"/>
      <c r="BO132" s="107"/>
      <c r="BP132" s="107"/>
      <c r="BQ132" s="107"/>
      <c r="BR132" s="107"/>
      <c r="BS132" s="107"/>
      <c r="BT132" s="107"/>
      <c r="BU132" s="107"/>
      <c r="BV132" s="107"/>
      <c r="BW132" s="107"/>
      <c r="BX132" s="107"/>
      <c r="BY132" s="107"/>
      <c r="BZ132" s="107"/>
      <c r="CA132" s="107"/>
      <c r="CB132" s="107"/>
      <c r="CC132" s="107"/>
      <c r="CD132" s="107"/>
      <c r="CE132" s="107"/>
      <c r="CF132" s="107"/>
      <c r="CG132" s="107"/>
      <c r="CH132" s="107"/>
      <c r="CI132" s="107"/>
      <c r="CJ132" s="107"/>
      <c r="CK132" s="107"/>
      <c r="CL132" s="107"/>
      <c r="CM132" s="107"/>
      <c r="CN132" s="107"/>
      <c r="CO132" s="107"/>
      <c r="CP132" s="107"/>
      <c r="CQ132" s="107"/>
      <c r="CR132" s="107"/>
      <c r="CS132" s="107"/>
      <c r="CT132" s="107"/>
      <c r="CU132" s="107"/>
      <c r="CV132" s="107"/>
      <c r="CW132" s="107"/>
      <c r="CX132" s="107"/>
      <c r="CY132" s="107"/>
      <c r="CZ132" s="107"/>
      <c r="DA132" s="107"/>
      <c r="DB132" s="107"/>
      <c r="DC132" s="107"/>
      <c r="DD132" s="107"/>
      <c r="DE132" s="107"/>
      <c r="DF132" s="107"/>
      <c r="DG132" s="107"/>
      <c r="DH132" s="107"/>
      <c r="DI132" s="107"/>
      <c r="DJ132" s="107"/>
      <c r="DK132" s="107"/>
      <c r="DL132" s="107"/>
      <c r="DM132" s="107"/>
      <c r="DN132" s="107"/>
      <c r="DO132" s="107"/>
      <c r="DP132" s="107"/>
      <c r="DQ132" s="107"/>
      <c r="DR132" s="107"/>
      <c r="DS132" s="107"/>
      <c r="DT132" s="107"/>
      <c r="DU132" s="107"/>
      <c r="DV132" s="107"/>
      <c r="DW132" s="107"/>
      <c r="DX132" s="107"/>
      <c r="DY132" s="107"/>
      <c r="DZ132" s="107"/>
      <c r="EA132" s="107"/>
      <c r="EB132" s="107"/>
      <c r="EC132" s="107"/>
      <c r="ED132" s="107"/>
      <c r="EE132" s="107"/>
      <c r="EF132" s="107"/>
      <c r="EG132" s="107"/>
      <c r="EH132" s="107"/>
      <c r="EI132" s="107"/>
      <c r="EJ132" s="107"/>
      <c r="EK132" s="107"/>
      <c r="EL132" s="107"/>
      <c r="EM132" s="107"/>
      <c r="EN132" s="107"/>
      <c r="EO132" s="107"/>
      <c r="EP132" s="107"/>
      <c r="EQ132" s="107"/>
      <c r="ER132" s="107"/>
      <c r="ES132" s="107"/>
      <c r="ET132" s="107"/>
      <c r="EU132" s="107"/>
      <c r="EV132" s="107"/>
      <c r="EW132" s="107"/>
      <c r="EX132" s="107"/>
      <c r="EY132" s="107"/>
      <c r="EZ132" s="107"/>
      <c r="FA132" s="107"/>
      <c r="FB132" s="107"/>
      <c r="FC132" s="107"/>
      <c r="FD132" s="107"/>
      <c r="FE132" s="107"/>
      <c r="FF132" s="107"/>
      <c r="FG132" s="107"/>
      <c r="FH132" s="107"/>
      <c r="FI132" s="107"/>
      <c r="FJ132" s="107"/>
      <c r="FK132" s="107"/>
      <c r="FL132" s="107"/>
      <c r="FM132" s="107"/>
      <c r="FN132" s="107"/>
      <c r="FO132" s="107"/>
      <c r="FP132" s="107"/>
      <c r="FQ132" s="107"/>
      <c r="FR132" s="107"/>
      <c r="FS132" s="107"/>
      <c r="FT132" s="107"/>
      <c r="FU132" s="107"/>
      <c r="FV132" s="107"/>
      <c r="FW132" s="107"/>
      <c r="FX132" s="107"/>
      <c r="FY132" s="107"/>
      <c r="FZ132" s="107"/>
      <c r="GA132" s="107"/>
      <c r="GB132" s="107"/>
      <c r="GC132" s="107"/>
      <c r="GD132" s="107"/>
      <c r="GE132" s="107"/>
      <c r="GF132" s="107"/>
      <c r="GG132" s="107"/>
      <c r="GH132" s="107"/>
      <c r="GI132" s="107"/>
      <c r="GJ132" s="107"/>
      <c r="GK132" s="107"/>
      <c r="GL132" s="107"/>
      <c r="GM132" s="107"/>
      <c r="GN132" s="107"/>
      <c r="GO132" s="107"/>
      <c r="GP132" s="107"/>
      <c r="GQ132" s="107"/>
      <c r="GR132" s="107"/>
      <c r="GS132" s="107"/>
      <c r="GT132" s="107"/>
      <c r="GU132" s="107"/>
      <c r="GV132" s="107"/>
      <c r="GW132" s="107"/>
      <c r="GX132" s="107"/>
      <c r="GY132" s="107"/>
      <c r="GZ132" s="107"/>
      <c r="HA132" s="107"/>
      <c r="HB132" s="107"/>
      <c r="HC132" s="107"/>
      <c r="HD132" s="107"/>
      <c r="HE132" s="107"/>
      <c r="HF132" s="107"/>
      <c r="HG132" s="107"/>
      <c r="HH132" s="107"/>
      <c r="HI132" s="107"/>
      <c r="HJ132" s="107"/>
      <c r="HK132" s="107"/>
      <c r="HL132" s="107"/>
      <c r="HM132" s="107"/>
    </row>
    <row r="133" spans="2:221" x14ac:dyDescent="0.35">
      <c r="H133" s="245"/>
      <c r="L133" s="107"/>
      <c r="M133" s="107"/>
      <c r="N133" s="107"/>
      <c r="O133" s="107"/>
      <c r="P133" s="107"/>
      <c r="Q133" s="107"/>
      <c r="R133" s="107"/>
      <c r="S133" s="107"/>
      <c r="T133" s="107"/>
      <c r="U133" s="107"/>
      <c r="V133" s="107"/>
      <c r="W133" s="107"/>
      <c r="X133" s="107"/>
      <c r="Y133" s="107"/>
      <c r="Z133" s="107"/>
      <c r="AA133" s="107"/>
      <c r="AB133" s="107"/>
      <c r="AC133" s="107"/>
      <c r="AD133" s="107"/>
      <c r="AE133" s="107"/>
      <c r="AF133" s="107"/>
      <c r="AG133" s="107"/>
      <c r="AH133" s="107"/>
      <c r="AI133" s="107"/>
      <c r="AJ133" s="107"/>
      <c r="AK133" s="107"/>
      <c r="AL133" s="107"/>
      <c r="AM133" s="107"/>
      <c r="AN133" s="107"/>
      <c r="AO133" s="107"/>
      <c r="AP133" s="107"/>
      <c r="AQ133" s="107"/>
      <c r="AR133" s="107"/>
      <c r="AS133" s="107"/>
      <c r="AT133" s="107"/>
      <c r="AU133" s="107"/>
      <c r="AV133" s="107"/>
      <c r="AW133" s="107"/>
      <c r="AX133" s="107"/>
      <c r="AY133" s="107"/>
      <c r="AZ133" s="107"/>
      <c r="BA133" s="107"/>
      <c r="BB133" s="107"/>
      <c r="BC133" s="107"/>
      <c r="BD133" s="107"/>
      <c r="BE133" s="107"/>
      <c r="BF133" s="107"/>
      <c r="BG133" s="107"/>
      <c r="BH133" s="107"/>
      <c r="BI133" s="107"/>
      <c r="BJ133" s="107"/>
      <c r="BK133" s="107"/>
      <c r="BL133" s="107"/>
      <c r="BM133" s="107"/>
      <c r="BN133" s="107"/>
      <c r="BO133" s="107"/>
      <c r="BP133" s="107"/>
      <c r="BQ133" s="107"/>
      <c r="BR133" s="107"/>
      <c r="BS133" s="107"/>
      <c r="BT133" s="107"/>
      <c r="BU133" s="107"/>
      <c r="BV133" s="107"/>
      <c r="BW133" s="107"/>
      <c r="BX133" s="107"/>
      <c r="BY133" s="107"/>
      <c r="BZ133" s="107"/>
      <c r="CA133" s="107"/>
      <c r="CB133" s="107"/>
      <c r="CC133" s="107"/>
      <c r="CD133" s="107"/>
      <c r="CE133" s="107"/>
      <c r="CF133" s="107"/>
      <c r="CG133" s="107"/>
      <c r="CH133" s="107"/>
      <c r="CI133" s="107"/>
      <c r="CJ133" s="107"/>
      <c r="CK133" s="107"/>
      <c r="CL133" s="107"/>
      <c r="CM133" s="107"/>
      <c r="CN133" s="107"/>
      <c r="CO133" s="107"/>
      <c r="CP133" s="107"/>
      <c r="CQ133" s="107"/>
      <c r="CR133" s="107"/>
      <c r="CS133" s="107"/>
      <c r="CT133" s="107"/>
      <c r="CU133" s="107"/>
      <c r="CV133" s="107"/>
      <c r="CW133" s="107"/>
      <c r="CX133" s="107"/>
      <c r="CY133" s="107"/>
      <c r="CZ133" s="107"/>
      <c r="DA133" s="107"/>
      <c r="DB133" s="107"/>
      <c r="DC133" s="107"/>
      <c r="DD133" s="107"/>
      <c r="DE133" s="107"/>
      <c r="DF133" s="107"/>
      <c r="DG133" s="107"/>
      <c r="DH133" s="107"/>
      <c r="DI133" s="107"/>
      <c r="DJ133" s="107"/>
      <c r="DK133" s="107"/>
      <c r="DL133" s="107"/>
      <c r="DM133" s="107"/>
      <c r="DN133" s="107"/>
      <c r="DO133" s="107"/>
      <c r="DP133" s="107"/>
      <c r="DQ133" s="107"/>
      <c r="DR133" s="107"/>
      <c r="DS133" s="107"/>
      <c r="DT133" s="107"/>
      <c r="DU133" s="107"/>
      <c r="DV133" s="107"/>
      <c r="DW133" s="107"/>
      <c r="DX133" s="107"/>
      <c r="DY133" s="107"/>
      <c r="DZ133" s="107"/>
      <c r="EA133" s="107"/>
      <c r="EB133" s="107"/>
      <c r="EC133" s="107"/>
      <c r="ED133" s="107"/>
      <c r="EE133" s="107"/>
      <c r="EF133" s="107"/>
      <c r="EG133" s="107"/>
      <c r="EH133" s="107"/>
      <c r="EI133" s="107"/>
      <c r="EJ133" s="107"/>
      <c r="EK133" s="107"/>
      <c r="EL133" s="107"/>
      <c r="EM133" s="107"/>
      <c r="EN133" s="107"/>
      <c r="EO133" s="107"/>
      <c r="EP133" s="107"/>
      <c r="EQ133" s="107"/>
      <c r="ER133" s="107"/>
      <c r="ES133" s="107"/>
      <c r="ET133" s="107"/>
      <c r="EU133" s="107"/>
      <c r="EV133" s="107"/>
      <c r="EW133" s="107"/>
      <c r="EX133" s="107"/>
      <c r="EY133" s="107"/>
      <c r="EZ133" s="107"/>
      <c r="FA133" s="107"/>
      <c r="FB133" s="107"/>
      <c r="FC133" s="107"/>
      <c r="FD133" s="107"/>
      <c r="FE133" s="107"/>
      <c r="FF133" s="107"/>
      <c r="FG133" s="107"/>
      <c r="FH133" s="107"/>
      <c r="FI133" s="107"/>
      <c r="FJ133" s="107"/>
      <c r="FK133" s="107"/>
      <c r="FL133" s="107"/>
      <c r="FM133" s="107"/>
      <c r="FN133" s="107"/>
      <c r="FO133" s="107"/>
      <c r="FP133" s="107"/>
      <c r="FQ133" s="107"/>
      <c r="FR133" s="107"/>
      <c r="FS133" s="107"/>
      <c r="FT133" s="107"/>
      <c r="FU133" s="107"/>
      <c r="FV133" s="107"/>
      <c r="FW133" s="107"/>
      <c r="FX133" s="107"/>
      <c r="FY133" s="107"/>
      <c r="FZ133" s="107"/>
      <c r="GA133" s="107"/>
      <c r="GB133" s="107"/>
      <c r="GC133" s="107"/>
      <c r="GD133" s="107"/>
      <c r="GE133" s="107"/>
      <c r="GF133" s="107"/>
      <c r="GG133" s="107"/>
      <c r="GH133" s="107"/>
      <c r="GI133" s="107"/>
      <c r="GJ133" s="107"/>
      <c r="GK133" s="107"/>
      <c r="GL133" s="107"/>
      <c r="GM133" s="107"/>
      <c r="GN133" s="107"/>
      <c r="GO133" s="107"/>
      <c r="GP133" s="107"/>
      <c r="GQ133" s="107"/>
      <c r="GR133" s="107"/>
      <c r="GS133" s="107"/>
      <c r="GT133" s="107"/>
      <c r="GU133" s="107"/>
      <c r="GV133" s="107"/>
      <c r="GW133" s="107"/>
      <c r="GX133" s="107"/>
      <c r="GY133" s="107"/>
      <c r="GZ133" s="107"/>
      <c r="HA133" s="107"/>
      <c r="HB133" s="107"/>
      <c r="HC133" s="107"/>
      <c r="HD133" s="107"/>
      <c r="HE133" s="107"/>
      <c r="HF133" s="107"/>
      <c r="HG133" s="107"/>
      <c r="HH133" s="107"/>
      <c r="HI133" s="107"/>
      <c r="HJ133" s="107"/>
      <c r="HK133" s="107"/>
      <c r="HL133" s="107"/>
      <c r="HM133" s="107"/>
    </row>
    <row r="134" spans="2:221" x14ac:dyDescent="0.35">
      <c r="H134" s="245"/>
      <c r="L134" s="107"/>
      <c r="M134" s="107"/>
      <c r="N134" s="107"/>
      <c r="O134" s="107"/>
      <c r="P134" s="107"/>
      <c r="Q134" s="107"/>
      <c r="R134" s="107"/>
      <c r="S134" s="107"/>
      <c r="T134" s="107"/>
      <c r="U134" s="107"/>
      <c r="V134" s="107"/>
      <c r="W134" s="107"/>
      <c r="X134" s="107"/>
      <c r="Y134" s="107"/>
      <c r="Z134" s="107"/>
      <c r="AA134" s="107"/>
      <c r="AB134" s="107"/>
      <c r="AC134" s="107"/>
      <c r="AD134" s="107"/>
      <c r="AE134" s="107"/>
      <c r="AF134" s="107"/>
      <c r="AG134" s="107"/>
      <c r="AH134" s="107"/>
      <c r="AI134" s="107"/>
      <c r="AJ134" s="107"/>
      <c r="AK134" s="107"/>
      <c r="AL134" s="107"/>
      <c r="AM134" s="107"/>
      <c r="AN134" s="107"/>
      <c r="AO134" s="107"/>
      <c r="AP134" s="107"/>
      <c r="AQ134" s="107"/>
      <c r="AR134" s="107"/>
      <c r="AS134" s="107"/>
      <c r="AT134" s="107"/>
      <c r="AU134" s="107"/>
      <c r="AV134" s="107"/>
      <c r="AW134" s="107"/>
      <c r="AX134" s="107"/>
      <c r="AY134" s="107"/>
      <c r="AZ134" s="107"/>
      <c r="BA134" s="107"/>
      <c r="BB134" s="107"/>
      <c r="BC134" s="107"/>
      <c r="BD134" s="107"/>
      <c r="BE134" s="107"/>
      <c r="BF134" s="107"/>
      <c r="BG134" s="107"/>
      <c r="BH134" s="107"/>
      <c r="BI134" s="107"/>
      <c r="BJ134" s="107"/>
      <c r="BK134" s="107"/>
      <c r="BL134" s="107"/>
      <c r="BM134" s="107"/>
      <c r="BN134" s="107"/>
      <c r="BO134" s="107"/>
      <c r="BP134" s="107"/>
      <c r="BQ134" s="107"/>
      <c r="BR134" s="107"/>
      <c r="BS134" s="107"/>
      <c r="BT134" s="107"/>
      <c r="BU134" s="107"/>
      <c r="BV134" s="107"/>
      <c r="BW134" s="107"/>
      <c r="BX134" s="107"/>
      <c r="BY134" s="107"/>
      <c r="BZ134" s="107"/>
      <c r="CA134" s="107"/>
      <c r="CB134" s="107"/>
      <c r="CC134" s="107"/>
      <c r="CD134" s="107"/>
      <c r="CE134" s="107"/>
      <c r="CF134" s="107"/>
      <c r="CG134" s="107"/>
      <c r="CH134" s="107"/>
      <c r="CI134" s="107"/>
      <c r="CJ134" s="107"/>
      <c r="CK134" s="107"/>
      <c r="CL134" s="107"/>
      <c r="CM134" s="107"/>
      <c r="CN134" s="107"/>
      <c r="CO134" s="107"/>
      <c r="CP134" s="107"/>
      <c r="CQ134" s="107"/>
      <c r="CR134" s="107"/>
      <c r="CS134" s="107"/>
      <c r="CT134" s="107"/>
      <c r="CU134" s="107"/>
      <c r="CV134" s="107"/>
      <c r="CW134" s="107"/>
      <c r="CX134" s="107"/>
      <c r="CY134" s="107"/>
      <c r="CZ134" s="107"/>
      <c r="DA134" s="107"/>
      <c r="DB134" s="107"/>
      <c r="DC134" s="107"/>
      <c r="DD134" s="107"/>
      <c r="DE134" s="107"/>
      <c r="DF134" s="107"/>
      <c r="DG134" s="107"/>
      <c r="DH134" s="107"/>
      <c r="DI134" s="107"/>
      <c r="DJ134" s="107"/>
      <c r="DK134" s="107"/>
      <c r="DL134" s="107"/>
      <c r="DM134" s="107"/>
      <c r="DN134" s="107"/>
      <c r="DO134" s="107"/>
      <c r="DP134" s="107"/>
      <c r="DQ134" s="107"/>
      <c r="DR134" s="107"/>
      <c r="DS134" s="107"/>
      <c r="DT134" s="107"/>
      <c r="DU134" s="107"/>
      <c r="DV134" s="107"/>
      <c r="DW134" s="107"/>
      <c r="DX134" s="107"/>
      <c r="DY134" s="107"/>
      <c r="DZ134" s="107"/>
      <c r="EA134" s="107"/>
      <c r="EB134" s="107"/>
      <c r="EC134" s="107"/>
      <c r="ED134" s="107"/>
      <c r="EE134" s="107"/>
      <c r="EF134" s="107"/>
      <c r="EG134" s="107"/>
      <c r="EH134" s="107"/>
      <c r="EI134" s="107"/>
      <c r="EJ134" s="107"/>
      <c r="EK134" s="107"/>
      <c r="EL134" s="107"/>
      <c r="EM134" s="107"/>
      <c r="EN134" s="107"/>
      <c r="EO134" s="107"/>
      <c r="EP134" s="107"/>
      <c r="EQ134" s="107"/>
      <c r="ER134" s="107"/>
      <c r="ES134" s="107"/>
      <c r="ET134" s="107"/>
      <c r="EU134" s="107"/>
      <c r="EV134" s="107"/>
      <c r="EW134" s="107"/>
      <c r="EX134" s="107"/>
      <c r="EY134" s="107"/>
      <c r="EZ134" s="107"/>
      <c r="FA134" s="107"/>
      <c r="FB134" s="107"/>
      <c r="FC134" s="107"/>
      <c r="FD134" s="107"/>
      <c r="FE134" s="107"/>
      <c r="FF134" s="107"/>
      <c r="FG134" s="107"/>
      <c r="FH134" s="107"/>
      <c r="FI134" s="107"/>
      <c r="FJ134" s="107"/>
      <c r="FK134" s="107"/>
      <c r="FL134" s="107"/>
      <c r="FM134" s="107"/>
      <c r="FN134" s="107"/>
      <c r="FO134" s="107"/>
      <c r="FP134" s="107"/>
      <c r="FQ134" s="107"/>
      <c r="FR134" s="107"/>
      <c r="FS134" s="107"/>
      <c r="FT134" s="107"/>
      <c r="FU134" s="107"/>
      <c r="FV134" s="107"/>
      <c r="FW134" s="107"/>
      <c r="FX134" s="107"/>
      <c r="FY134" s="107"/>
      <c r="FZ134" s="107"/>
      <c r="GA134" s="107"/>
      <c r="GB134" s="107"/>
      <c r="GC134" s="107"/>
      <c r="GD134" s="107"/>
      <c r="GE134" s="107"/>
      <c r="GF134" s="107"/>
      <c r="GG134" s="107"/>
      <c r="GH134" s="107"/>
      <c r="GI134" s="107"/>
      <c r="GJ134" s="107"/>
      <c r="GK134" s="107"/>
      <c r="GL134" s="107"/>
      <c r="GM134" s="107"/>
      <c r="GN134" s="107"/>
      <c r="GO134" s="107"/>
      <c r="GP134" s="107"/>
      <c r="GQ134" s="107"/>
      <c r="GR134" s="107"/>
      <c r="GS134" s="107"/>
      <c r="GT134" s="107"/>
      <c r="GU134" s="107"/>
      <c r="GV134" s="107"/>
      <c r="GW134" s="107"/>
      <c r="GX134" s="107"/>
      <c r="GY134" s="107"/>
      <c r="GZ134" s="107"/>
      <c r="HA134" s="107"/>
      <c r="HB134" s="107"/>
      <c r="HC134" s="107"/>
      <c r="HD134" s="107"/>
      <c r="HE134" s="107"/>
      <c r="HF134" s="107"/>
      <c r="HG134" s="107"/>
      <c r="HH134" s="107"/>
      <c r="HI134" s="107"/>
      <c r="HJ134" s="107"/>
      <c r="HK134" s="107"/>
      <c r="HL134" s="107"/>
      <c r="HM134" s="107"/>
    </row>
    <row r="135" spans="2:221" x14ac:dyDescent="0.35">
      <c r="H135" s="245"/>
      <c r="L135" s="107"/>
      <c r="M135" s="107"/>
      <c r="N135" s="107"/>
      <c r="O135" s="107"/>
      <c r="P135" s="107"/>
      <c r="Q135" s="107"/>
      <c r="R135" s="107"/>
      <c r="S135" s="107"/>
      <c r="T135" s="107"/>
      <c r="U135" s="107"/>
      <c r="V135" s="107"/>
      <c r="W135" s="107"/>
      <c r="X135" s="107"/>
      <c r="Y135" s="107"/>
      <c r="Z135" s="107"/>
      <c r="AA135" s="107"/>
      <c r="AB135" s="107"/>
      <c r="AC135" s="107"/>
      <c r="AD135" s="107"/>
      <c r="AE135" s="107"/>
      <c r="AF135" s="107"/>
      <c r="AG135" s="107"/>
      <c r="AH135" s="107"/>
      <c r="AI135" s="107"/>
      <c r="AJ135" s="107"/>
      <c r="AK135" s="107"/>
      <c r="AL135" s="107"/>
      <c r="AM135" s="107"/>
      <c r="AN135" s="107"/>
      <c r="AO135" s="107"/>
      <c r="AP135" s="107"/>
      <c r="AQ135" s="107"/>
      <c r="AR135" s="107"/>
      <c r="AS135" s="107"/>
      <c r="AT135" s="107"/>
      <c r="AU135" s="107"/>
      <c r="AV135" s="107"/>
      <c r="AW135" s="107"/>
      <c r="AX135" s="107"/>
      <c r="AY135" s="107"/>
      <c r="AZ135" s="107"/>
      <c r="BA135" s="107"/>
      <c r="BB135" s="107"/>
      <c r="BC135" s="107"/>
      <c r="BD135" s="107"/>
      <c r="BE135" s="107"/>
      <c r="BF135" s="107"/>
      <c r="BG135" s="107"/>
      <c r="BH135" s="107"/>
      <c r="BI135" s="107"/>
      <c r="BJ135" s="107"/>
      <c r="BK135" s="107"/>
      <c r="BL135" s="107"/>
      <c r="BM135" s="107"/>
      <c r="BN135" s="107"/>
      <c r="BO135" s="107"/>
      <c r="BP135" s="107"/>
      <c r="BQ135" s="107"/>
      <c r="BR135" s="107"/>
      <c r="BS135" s="107"/>
      <c r="BT135" s="107"/>
      <c r="BU135" s="107"/>
      <c r="BV135" s="107"/>
      <c r="BW135" s="107"/>
      <c r="BX135" s="107"/>
      <c r="BY135" s="107"/>
      <c r="BZ135" s="107"/>
      <c r="CA135" s="107"/>
      <c r="CB135" s="107"/>
      <c r="CC135" s="107"/>
      <c r="CD135" s="107"/>
      <c r="CE135" s="107"/>
      <c r="CF135" s="107"/>
      <c r="CG135" s="107"/>
      <c r="CH135" s="107"/>
      <c r="CI135" s="107"/>
      <c r="CJ135" s="107"/>
      <c r="CK135" s="107"/>
      <c r="CL135" s="107"/>
      <c r="CM135" s="107"/>
      <c r="CN135" s="107"/>
      <c r="CO135" s="107"/>
      <c r="CP135" s="107"/>
      <c r="CQ135" s="107"/>
      <c r="CR135" s="107"/>
      <c r="CS135" s="107"/>
      <c r="CT135" s="107"/>
      <c r="CU135" s="107"/>
      <c r="CV135" s="107"/>
      <c r="CW135" s="107"/>
      <c r="CX135" s="107"/>
      <c r="CY135" s="107"/>
      <c r="CZ135" s="107"/>
      <c r="DA135" s="107"/>
      <c r="DB135" s="107"/>
      <c r="DC135" s="107"/>
      <c r="DD135" s="107"/>
      <c r="DE135" s="107"/>
      <c r="DF135" s="107"/>
      <c r="DG135" s="107"/>
      <c r="DH135" s="107"/>
      <c r="DI135" s="107"/>
      <c r="DJ135" s="107"/>
      <c r="DK135" s="107"/>
      <c r="DL135" s="107"/>
      <c r="DM135" s="107"/>
      <c r="DN135" s="107"/>
      <c r="DO135" s="107"/>
      <c r="DP135" s="107"/>
      <c r="DQ135" s="107"/>
      <c r="DR135" s="107"/>
      <c r="DS135" s="107"/>
      <c r="DT135" s="107"/>
      <c r="DU135" s="107"/>
      <c r="DV135" s="107"/>
      <c r="DW135" s="107"/>
      <c r="DX135" s="107"/>
      <c r="DY135" s="107"/>
      <c r="DZ135" s="107"/>
      <c r="EA135" s="107"/>
      <c r="EB135" s="107"/>
      <c r="EC135" s="107"/>
      <c r="ED135" s="107"/>
      <c r="EE135" s="107"/>
      <c r="EF135" s="107"/>
      <c r="EG135" s="107"/>
      <c r="EH135" s="107"/>
      <c r="EI135" s="107"/>
      <c r="EJ135" s="107"/>
      <c r="EK135" s="107"/>
      <c r="EL135" s="107"/>
      <c r="EM135" s="107"/>
      <c r="EN135" s="107"/>
      <c r="EO135" s="107"/>
      <c r="EP135" s="107"/>
      <c r="EQ135" s="107"/>
      <c r="ER135" s="107"/>
      <c r="ES135" s="107"/>
      <c r="ET135" s="107"/>
      <c r="EU135" s="107"/>
      <c r="EV135" s="107"/>
      <c r="EW135" s="107"/>
      <c r="EX135" s="107"/>
      <c r="EY135" s="107"/>
      <c r="EZ135" s="107"/>
      <c r="FA135" s="107"/>
      <c r="FB135" s="107"/>
      <c r="FC135" s="107"/>
      <c r="FD135" s="107"/>
      <c r="FE135" s="107"/>
      <c r="FF135" s="107"/>
      <c r="FG135" s="107"/>
      <c r="FH135" s="107"/>
      <c r="FI135" s="107"/>
      <c r="FJ135" s="107"/>
      <c r="FK135" s="107"/>
      <c r="FL135" s="107"/>
      <c r="FM135" s="107"/>
      <c r="FN135" s="107"/>
      <c r="FO135" s="107"/>
      <c r="FP135" s="107"/>
      <c r="FQ135" s="107"/>
      <c r="FR135" s="107"/>
      <c r="FS135" s="107"/>
      <c r="FT135" s="107"/>
      <c r="FU135" s="107"/>
      <c r="FV135" s="107"/>
      <c r="FW135" s="107"/>
      <c r="FX135" s="107"/>
      <c r="FY135" s="107"/>
      <c r="FZ135" s="107"/>
      <c r="GA135" s="107"/>
      <c r="GB135" s="107"/>
      <c r="GC135" s="107"/>
      <c r="GD135" s="107"/>
      <c r="GE135" s="107"/>
      <c r="GF135" s="107"/>
      <c r="GG135" s="107"/>
      <c r="GH135" s="107"/>
      <c r="GI135" s="107"/>
      <c r="GJ135" s="107"/>
      <c r="GK135" s="107"/>
      <c r="GL135" s="107"/>
      <c r="GM135" s="107"/>
      <c r="GN135" s="107"/>
      <c r="GO135" s="107"/>
      <c r="GP135" s="107"/>
      <c r="GQ135" s="107"/>
      <c r="GR135" s="107"/>
      <c r="GS135" s="107"/>
      <c r="GT135" s="107"/>
      <c r="GU135" s="107"/>
      <c r="GV135" s="107"/>
      <c r="GW135" s="107"/>
      <c r="GX135" s="107"/>
      <c r="GY135" s="107"/>
      <c r="GZ135" s="107"/>
      <c r="HA135" s="107"/>
      <c r="HB135" s="107"/>
      <c r="HC135" s="107"/>
      <c r="HD135" s="107"/>
      <c r="HE135" s="107"/>
      <c r="HF135" s="107"/>
      <c r="HG135" s="107"/>
      <c r="HH135" s="107"/>
      <c r="HI135" s="107"/>
      <c r="HJ135" s="107"/>
      <c r="HK135" s="107"/>
      <c r="HL135" s="107"/>
      <c r="HM135" s="107"/>
    </row>
    <row r="136" spans="2:221" x14ac:dyDescent="0.35">
      <c r="H136" s="245"/>
      <c r="L136" s="107" t="s">
        <v>691</v>
      </c>
      <c r="M136" s="107" t="s">
        <v>691</v>
      </c>
      <c r="N136" s="107" t="s">
        <v>691</v>
      </c>
      <c r="O136" s="107" t="s">
        <v>691</v>
      </c>
      <c r="P136" s="107" t="s">
        <v>691</v>
      </c>
      <c r="Q136" s="107" t="s">
        <v>691</v>
      </c>
      <c r="R136" s="107" t="s">
        <v>691</v>
      </c>
      <c r="S136" s="107" t="s">
        <v>691</v>
      </c>
      <c r="T136" s="107" t="s">
        <v>691</v>
      </c>
      <c r="U136" s="107" t="s">
        <v>691</v>
      </c>
      <c r="V136" s="107" t="s">
        <v>691</v>
      </c>
      <c r="W136" s="107" t="s">
        <v>691</v>
      </c>
      <c r="X136" s="107" t="s">
        <v>691</v>
      </c>
      <c r="Y136" s="107" t="s">
        <v>691</v>
      </c>
      <c r="Z136" s="107" t="s">
        <v>691</v>
      </c>
      <c r="AA136" s="107" t="s">
        <v>691</v>
      </c>
      <c r="AB136" s="107" t="s">
        <v>691</v>
      </c>
      <c r="AC136" s="107" t="s">
        <v>691</v>
      </c>
      <c r="AD136" s="107" t="s">
        <v>691</v>
      </c>
      <c r="AE136" s="107" t="s">
        <v>691</v>
      </c>
      <c r="AF136" s="107" t="s">
        <v>691</v>
      </c>
      <c r="AG136" s="107" t="s">
        <v>691</v>
      </c>
      <c r="AH136" s="107" t="s">
        <v>691</v>
      </c>
      <c r="AI136" s="107" t="s">
        <v>691</v>
      </c>
      <c r="AJ136" s="107" t="s">
        <v>691</v>
      </c>
      <c r="AK136" s="107" t="s">
        <v>691</v>
      </c>
      <c r="AL136" s="107" t="s">
        <v>691</v>
      </c>
      <c r="AM136" s="107" t="s">
        <v>691</v>
      </c>
      <c r="AN136" s="107" t="s">
        <v>691</v>
      </c>
      <c r="AO136" s="107" t="s">
        <v>691</v>
      </c>
      <c r="AP136" s="107" t="s">
        <v>691</v>
      </c>
      <c r="AQ136" s="107" t="s">
        <v>691</v>
      </c>
      <c r="AR136" s="107" t="s">
        <v>691</v>
      </c>
      <c r="AS136" s="107" t="s">
        <v>691</v>
      </c>
      <c r="AT136" s="107" t="s">
        <v>691</v>
      </c>
      <c r="AU136" s="107" t="s">
        <v>691</v>
      </c>
      <c r="AV136" s="107" t="s">
        <v>691</v>
      </c>
      <c r="AW136" s="107" t="s">
        <v>691</v>
      </c>
      <c r="AX136" s="107" t="s">
        <v>691</v>
      </c>
      <c r="AY136" s="107" t="s">
        <v>691</v>
      </c>
      <c r="AZ136" s="107" t="s">
        <v>691</v>
      </c>
      <c r="BA136" s="107" t="s">
        <v>691</v>
      </c>
      <c r="BB136" s="107" t="s">
        <v>691</v>
      </c>
      <c r="BC136" s="107" t="s">
        <v>691</v>
      </c>
      <c r="BD136" s="107" t="s">
        <v>691</v>
      </c>
      <c r="BE136" s="107" t="s">
        <v>691</v>
      </c>
      <c r="BF136" s="107" t="s">
        <v>691</v>
      </c>
      <c r="BG136" s="107" t="s">
        <v>691</v>
      </c>
      <c r="BH136" s="107" t="s">
        <v>691</v>
      </c>
      <c r="BI136" s="107" t="s">
        <v>691</v>
      </c>
      <c r="BJ136" s="107" t="s">
        <v>691</v>
      </c>
      <c r="BK136" s="107" t="s">
        <v>691</v>
      </c>
      <c r="BL136" s="107" t="s">
        <v>691</v>
      </c>
      <c r="BM136" s="107" t="s">
        <v>691</v>
      </c>
      <c r="BN136" s="107" t="s">
        <v>691</v>
      </c>
      <c r="BO136" s="107" t="s">
        <v>691</v>
      </c>
      <c r="BP136" s="107" t="s">
        <v>691</v>
      </c>
      <c r="BQ136" s="107" t="s">
        <v>691</v>
      </c>
      <c r="BR136" s="107" t="s">
        <v>691</v>
      </c>
      <c r="BS136" s="107" t="s">
        <v>691</v>
      </c>
      <c r="BT136" s="107" t="s">
        <v>691</v>
      </c>
      <c r="BU136" s="107" t="s">
        <v>691</v>
      </c>
      <c r="BV136" s="107" t="s">
        <v>691</v>
      </c>
      <c r="BW136" s="107" t="s">
        <v>691</v>
      </c>
      <c r="BX136" s="107" t="s">
        <v>691</v>
      </c>
      <c r="BY136" s="107" t="s">
        <v>691</v>
      </c>
      <c r="BZ136" s="107" t="s">
        <v>691</v>
      </c>
      <c r="CA136" s="107" t="s">
        <v>691</v>
      </c>
      <c r="CB136" s="107" t="s">
        <v>691</v>
      </c>
      <c r="CC136" s="107" t="s">
        <v>691</v>
      </c>
      <c r="CD136" s="107" t="s">
        <v>691</v>
      </c>
      <c r="CE136" s="107" t="s">
        <v>691</v>
      </c>
      <c r="CF136" s="107" t="s">
        <v>691</v>
      </c>
      <c r="CG136" s="107" t="s">
        <v>691</v>
      </c>
      <c r="CH136" s="107" t="s">
        <v>691</v>
      </c>
      <c r="CI136" s="107" t="s">
        <v>691</v>
      </c>
      <c r="CJ136" s="107" t="s">
        <v>691</v>
      </c>
      <c r="CK136" s="107" t="s">
        <v>691</v>
      </c>
      <c r="CL136" s="107" t="s">
        <v>691</v>
      </c>
      <c r="CM136" s="107" t="s">
        <v>691</v>
      </c>
      <c r="CN136" s="107" t="s">
        <v>691</v>
      </c>
      <c r="CO136" s="107" t="s">
        <v>691</v>
      </c>
      <c r="CP136" s="107" t="s">
        <v>691</v>
      </c>
      <c r="CQ136" s="107" t="s">
        <v>691</v>
      </c>
      <c r="CR136" s="107" t="s">
        <v>691</v>
      </c>
      <c r="CS136" s="107" t="s">
        <v>691</v>
      </c>
      <c r="CT136" s="107" t="s">
        <v>691</v>
      </c>
      <c r="CU136" s="107" t="s">
        <v>691</v>
      </c>
      <c r="CV136" s="107" t="s">
        <v>691</v>
      </c>
      <c r="CW136" s="107" t="s">
        <v>691</v>
      </c>
      <c r="CX136" s="107" t="s">
        <v>691</v>
      </c>
      <c r="CY136" s="107" t="s">
        <v>691</v>
      </c>
      <c r="CZ136" s="107" t="s">
        <v>691</v>
      </c>
      <c r="DA136" s="107" t="s">
        <v>691</v>
      </c>
      <c r="DB136" s="107" t="s">
        <v>691</v>
      </c>
      <c r="DC136" s="107" t="s">
        <v>691</v>
      </c>
      <c r="DD136" s="107" t="s">
        <v>691</v>
      </c>
      <c r="DE136" s="107" t="s">
        <v>691</v>
      </c>
      <c r="DF136" s="107" t="s">
        <v>691</v>
      </c>
      <c r="DG136" s="107" t="s">
        <v>691</v>
      </c>
      <c r="DH136" s="107" t="s">
        <v>691</v>
      </c>
      <c r="DI136" s="107" t="s">
        <v>691</v>
      </c>
      <c r="DJ136" s="107" t="s">
        <v>691</v>
      </c>
      <c r="DK136" s="107" t="s">
        <v>691</v>
      </c>
      <c r="DL136" s="107" t="s">
        <v>691</v>
      </c>
      <c r="DM136" s="107" t="s">
        <v>691</v>
      </c>
      <c r="DN136" s="107" t="s">
        <v>691</v>
      </c>
      <c r="DO136" s="107" t="s">
        <v>691</v>
      </c>
      <c r="DP136" s="107" t="s">
        <v>691</v>
      </c>
      <c r="DQ136" s="107" t="s">
        <v>691</v>
      </c>
      <c r="DR136" s="107" t="s">
        <v>691</v>
      </c>
      <c r="DS136" s="107" t="s">
        <v>691</v>
      </c>
      <c r="DT136" s="107" t="s">
        <v>691</v>
      </c>
      <c r="DU136" s="107" t="s">
        <v>691</v>
      </c>
      <c r="DV136" s="107" t="s">
        <v>691</v>
      </c>
      <c r="DW136" s="107" t="s">
        <v>691</v>
      </c>
      <c r="DX136" s="107" t="s">
        <v>691</v>
      </c>
      <c r="DY136" s="107" t="s">
        <v>691</v>
      </c>
      <c r="DZ136" s="107" t="s">
        <v>691</v>
      </c>
      <c r="EA136" s="107" t="s">
        <v>691</v>
      </c>
      <c r="EB136" s="107" t="s">
        <v>691</v>
      </c>
      <c r="EC136" s="107" t="s">
        <v>691</v>
      </c>
      <c r="ED136" s="107" t="s">
        <v>691</v>
      </c>
      <c r="EE136" s="107" t="s">
        <v>691</v>
      </c>
      <c r="EF136" s="107" t="s">
        <v>691</v>
      </c>
      <c r="EG136" s="107" t="s">
        <v>691</v>
      </c>
      <c r="EH136" s="107" t="s">
        <v>691</v>
      </c>
      <c r="EI136" s="107" t="s">
        <v>691</v>
      </c>
      <c r="EJ136" s="107" t="s">
        <v>691</v>
      </c>
      <c r="EK136" s="107" t="s">
        <v>691</v>
      </c>
      <c r="EL136" s="107" t="s">
        <v>691</v>
      </c>
      <c r="EM136" s="107" t="s">
        <v>691</v>
      </c>
      <c r="EN136" s="107" t="s">
        <v>691</v>
      </c>
      <c r="EO136" s="107" t="s">
        <v>691</v>
      </c>
      <c r="EP136" s="107" t="s">
        <v>691</v>
      </c>
      <c r="EQ136" s="107" t="s">
        <v>691</v>
      </c>
      <c r="ER136" s="107" t="s">
        <v>691</v>
      </c>
      <c r="ES136" s="107" t="s">
        <v>691</v>
      </c>
      <c r="ET136" s="107" t="s">
        <v>691</v>
      </c>
      <c r="EU136" s="107" t="s">
        <v>691</v>
      </c>
      <c r="EV136" s="107" t="s">
        <v>691</v>
      </c>
      <c r="EW136" s="107" t="s">
        <v>691</v>
      </c>
      <c r="EX136" s="107" t="s">
        <v>691</v>
      </c>
      <c r="EY136" s="107" t="s">
        <v>691</v>
      </c>
      <c r="EZ136" s="107" t="s">
        <v>691</v>
      </c>
      <c r="FA136" s="107" t="s">
        <v>691</v>
      </c>
      <c r="FB136" s="107" t="s">
        <v>691</v>
      </c>
      <c r="FC136" s="107" t="s">
        <v>691</v>
      </c>
      <c r="FD136" s="107" t="s">
        <v>691</v>
      </c>
      <c r="FE136" s="107" t="s">
        <v>691</v>
      </c>
      <c r="FF136" s="107" t="s">
        <v>691</v>
      </c>
      <c r="FG136" s="107" t="s">
        <v>691</v>
      </c>
      <c r="FH136" s="107" t="s">
        <v>691</v>
      </c>
      <c r="FI136" s="107" t="s">
        <v>691</v>
      </c>
      <c r="FJ136" s="107" t="s">
        <v>691</v>
      </c>
      <c r="FK136" s="107" t="s">
        <v>691</v>
      </c>
      <c r="FL136" s="107" t="s">
        <v>691</v>
      </c>
      <c r="FM136" s="107" t="s">
        <v>691</v>
      </c>
      <c r="FN136" s="107" t="s">
        <v>691</v>
      </c>
      <c r="FO136" s="107" t="s">
        <v>691</v>
      </c>
      <c r="FP136" s="107" t="s">
        <v>691</v>
      </c>
      <c r="FQ136" s="107" t="s">
        <v>691</v>
      </c>
      <c r="FR136" s="107" t="s">
        <v>691</v>
      </c>
      <c r="FS136" s="107" t="s">
        <v>691</v>
      </c>
      <c r="FT136" s="107" t="s">
        <v>691</v>
      </c>
      <c r="FU136" s="107" t="s">
        <v>691</v>
      </c>
      <c r="FV136" s="107" t="s">
        <v>691</v>
      </c>
      <c r="FW136" s="107" t="s">
        <v>691</v>
      </c>
      <c r="FX136" s="107" t="s">
        <v>691</v>
      </c>
      <c r="FY136" s="107" t="s">
        <v>691</v>
      </c>
      <c r="FZ136" s="107" t="s">
        <v>691</v>
      </c>
      <c r="GA136" s="107" t="s">
        <v>691</v>
      </c>
      <c r="GB136" s="107" t="s">
        <v>691</v>
      </c>
      <c r="GC136" s="107" t="s">
        <v>691</v>
      </c>
      <c r="GD136" s="107" t="s">
        <v>691</v>
      </c>
      <c r="GE136" s="107" t="s">
        <v>691</v>
      </c>
      <c r="GF136" s="107" t="s">
        <v>691</v>
      </c>
      <c r="GG136" s="107" t="s">
        <v>691</v>
      </c>
      <c r="GH136" s="107" t="s">
        <v>691</v>
      </c>
      <c r="GI136" s="107" t="s">
        <v>691</v>
      </c>
      <c r="GJ136" s="107" t="s">
        <v>691</v>
      </c>
      <c r="GK136" s="107" t="s">
        <v>691</v>
      </c>
      <c r="GL136" s="107" t="s">
        <v>691</v>
      </c>
      <c r="GM136" s="107" t="s">
        <v>691</v>
      </c>
      <c r="GN136" s="107" t="s">
        <v>691</v>
      </c>
      <c r="GO136" s="107" t="s">
        <v>691</v>
      </c>
      <c r="GP136" s="107" t="s">
        <v>691</v>
      </c>
      <c r="GQ136" s="107" t="s">
        <v>691</v>
      </c>
      <c r="GR136" s="107" t="s">
        <v>691</v>
      </c>
      <c r="GS136" s="107" t="s">
        <v>691</v>
      </c>
      <c r="GT136" s="107" t="s">
        <v>691</v>
      </c>
      <c r="GU136" s="107" t="s">
        <v>691</v>
      </c>
      <c r="GV136" s="107" t="s">
        <v>691</v>
      </c>
      <c r="GW136" s="107" t="s">
        <v>691</v>
      </c>
      <c r="GX136" s="107" t="s">
        <v>691</v>
      </c>
      <c r="GY136" s="107" t="s">
        <v>691</v>
      </c>
      <c r="GZ136" s="107" t="s">
        <v>691</v>
      </c>
      <c r="HA136" s="107" t="s">
        <v>691</v>
      </c>
      <c r="HB136" s="107" t="s">
        <v>691</v>
      </c>
      <c r="HC136" s="107" t="s">
        <v>691</v>
      </c>
      <c r="HD136" s="107" t="s">
        <v>691</v>
      </c>
      <c r="HE136" s="107" t="s">
        <v>691</v>
      </c>
      <c r="HF136" s="107" t="s">
        <v>691</v>
      </c>
      <c r="HG136" s="107" t="s">
        <v>691</v>
      </c>
      <c r="HH136" s="107" t="s">
        <v>691</v>
      </c>
      <c r="HI136" s="107" t="s">
        <v>691</v>
      </c>
      <c r="HJ136" s="107" t="s">
        <v>691</v>
      </c>
      <c r="HK136" s="107" t="s">
        <v>691</v>
      </c>
      <c r="HL136" s="107" t="s">
        <v>691</v>
      </c>
      <c r="HM136" s="107" t="s">
        <v>691</v>
      </c>
    </row>
    <row r="137" spans="2:221" x14ac:dyDescent="0.35">
      <c r="H137" s="245"/>
      <c r="L137" s="107"/>
      <c r="M137" s="107"/>
      <c r="N137" s="107"/>
      <c r="O137" s="107"/>
      <c r="P137" s="107"/>
      <c r="Q137" s="107"/>
      <c r="R137" s="107"/>
      <c r="S137" s="107"/>
      <c r="T137" s="107"/>
      <c r="U137" s="107"/>
      <c r="V137" s="107"/>
      <c r="W137" s="107"/>
      <c r="X137" s="107"/>
      <c r="Y137" s="107"/>
      <c r="Z137" s="107"/>
      <c r="AA137" s="107"/>
      <c r="AB137" s="107"/>
      <c r="AC137" s="107"/>
      <c r="AD137" s="107"/>
      <c r="AE137" s="107"/>
      <c r="AF137" s="107"/>
      <c r="AG137" s="107"/>
      <c r="AH137" s="107"/>
      <c r="AI137" s="107"/>
      <c r="AJ137" s="107"/>
      <c r="AK137" s="107"/>
      <c r="AL137" s="107"/>
      <c r="AM137" s="107"/>
      <c r="AN137" s="107"/>
      <c r="AO137" s="107"/>
      <c r="AP137" s="107"/>
      <c r="AQ137" s="107"/>
      <c r="AR137" s="107"/>
      <c r="AS137" s="107"/>
      <c r="AT137" s="107"/>
      <c r="AU137" s="107"/>
      <c r="AV137" s="107"/>
      <c r="AW137" s="107"/>
      <c r="AX137" s="107"/>
      <c r="AY137" s="107"/>
      <c r="AZ137" s="107"/>
      <c r="BA137" s="107"/>
      <c r="BB137" s="107"/>
      <c r="BC137" s="107"/>
      <c r="BD137" s="107"/>
      <c r="BE137" s="107"/>
      <c r="BF137" s="107"/>
      <c r="BG137" s="107"/>
      <c r="BH137" s="107"/>
      <c r="BI137" s="107"/>
      <c r="BJ137" s="107"/>
      <c r="BK137" s="107"/>
      <c r="BL137" s="107"/>
      <c r="BM137" s="107"/>
      <c r="BN137" s="107"/>
      <c r="BO137" s="107"/>
      <c r="BP137" s="107"/>
      <c r="BQ137" s="107"/>
      <c r="BR137" s="107"/>
      <c r="BS137" s="107"/>
      <c r="BT137" s="107"/>
      <c r="BU137" s="107"/>
      <c r="BV137" s="107"/>
      <c r="BW137" s="107"/>
      <c r="BX137" s="107"/>
      <c r="BY137" s="107"/>
      <c r="BZ137" s="107"/>
      <c r="CA137" s="107"/>
      <c r="CB137" s="107"/>
      <c r="CC137" s="107"/>
      <c r="CD137" s="107"/>
      <c r="CE137" s="107"/>
      <c r="CF137" s="107"/>
      <c r="CG137" s="107"/>
      <c r="CH137" s="107"/>
      <c r="CI137" s="107"/>
      <c r="CJ137" s="107"/>
      <c r="CK137" s="107"/>
      <c r="CL137" s="107"/>
      <c r="CM137" s="107"/>
      <c r="CN137" s="107"/>
      <c r="CO137" s="107"/>
      <c r="CP137" s="107"/>
      <c r="CQ137" s="107"/>
      <c r="CR137" s="107"/>
      <c r="CS137" s="107"/>
      <c r="CT137" s="107"/>
      <c r="CU137" s="107"/>
      <c r="CV137" s="107"/>
      <c r="CW137" s="107"/>
      <c r="CX137" s="107"/>
      <c r="CY137" s="107"/>
      <c r="CZ137" s="107"/>
      <c r="DA137" s="107"/>
      <c r="DB137" s="107"/>
      <c r="DC137" s="107"/>
      <c r="DD137" s="107"/>
      <c r="DE137" s="107"/>
      <c r="DF137" s="107"/>
      <c r="DG137" s="107"/>
      <c r="DH137" s="107"/>
      <c r="DI137" s="107"/>
      <c r="DJ137" s="107"/>
      <c r="DK137" s="107"/>
      <c r="DL137" s="107"/>
      <c r="DM137" s="107"/>
      <c r="DN137" s="107"/>
      <c r="DO137" s="107"/>
      <c r="DP137" s="107"/>
      <c r="DQ137" s="107"/>
      <c r="DR137" s="107"/>
      <c r="DS137" s="107"/>
      <c r="DT137" s="107"/>
      <c r="DU137" s="107"/>
      <c r="DV137" s="107"/>
      <c r="DW137" s="107"/>
      <c r="DX137" s="107"/>
      <c r="DY137" s="107"/>
      <c r="DZ137" s="107"/>
      <c r="EA137" s="107"/>
      <c r="EB137" s="107"/>
      <c r="EC137" s="107"/>
      <c r="ED137" s="107"/>
      <c r="EE137" s="107"/>
      <c r="EF137" s="107"/>
      <c r="EG137" s="107"/>
      <c r="EH137" s="107"/>
      <c r="EI137" s="107"/>
      <c r="EJ137" s="107"/>
      <c r="EK137" s="107"/>
      <c r="EL137" s="107"/>
      <c r="EM137" s="107"/>
      <c r="EN137" s="107"/>
      <c r="EO137" s="107"/>
      <c r="EP137" s="107"/>
      <c r="EQ137" s="107"/>
      <c r="ER137" s="107"/>
      <c r="ES137" s="107"/>
      <c r="ET137" s="107"/>
      <c r="EU137" s="107"/>
      <c r="EV137" s="107"/>
      <c r="EW137" s="107"/>
      <c r="EX137" s="107"/>
      <c r="EY137" s="107"/>
      <c r="EZ137" s="107"/>
      <c r="FA137" s="107"/>
      <c r="FB137" s="107"/>
      <c r="FC137" s="107"/>
      <c r="FD137" s="107"/>
      <c r="FE137" s="107"/>
      <c r="FF137" s="107"/>
      <c r="FG137" s="107"/>
      <c r="FH137" s="107"/>
      <c r="FI137" s="107"/>
      <c r="FJ137" s="107"/>
      <c r="FK137" s="107"/>
      <c r="FL137" s="107"/>
      <c r="FM137" s="107"/>
      <c r="FN137" s="107"/>
      <c r="FO137" s="107"/>
      <c r="FP137" s="107"/>
      <c r="FQ137" s="107"/>
      <c r="FR137" s="107"/>
      <c r="FS137" s="107"/>
      <c r="FT137" s="107"/>
      <c r="FU137" s="107"/>
      <c r="FV137" s="107"/>
      <c r="FW137" s="107"/>
      <c r="FX137" s="107"/>
      <c r="FY137" s="107"/>
      <c r="FZ137" s="107"/>
      <c r="GA137" s="107"/>
      <c r="GB137" s="107"/>
      <c r="GC137" s="107"/>
      <c r="GD137" s="107"/>
      <c r="GE137" s="107"/>
      <c r="GF137" s="107"/>
      <c r="GG137" s="107"/>
      <c r="GH137" s="107"/>
      <c r="GI137" s="107"/>
      <c r="GJ137" s="107"/>
      <c r="GK137" s="107"/>
      <c r="GL137" s="107"/>
      <c r="GM137" s="107"/>
      <c r="GN137" s="107"/>
      <c r="GO137" s="107"/>
      <c r="GP137" s="107"/>
      <c r="GQ137" s="107"/>
      <c r="GR137" s="107"/>
      <c r="GS137" s="107"/>
      <c r="GT137" s="107"/>
      <c r="GU137" s="107"/>
      <c r="GV137" s="107"/>
      <c r="GW137" s="107"/>
      <c r="GX137" s="107"/>
      <c r="GY137" s="107"/>
      <c r="GZ137" s="107"/>
      <c r="HA137" s="107"/>
      <c r="HB137" s="107"/>
      <c r="HC137" s="107"/>
      <c r="HD137" s="107"/>
      <c r="HE137" s="107"/>
      <c r="HF137" s="107"/>
      <c r="HG137" s="107"/>
      <c r="HH137" s="107"/>
      <c r="HI137" s="107"/>
      <c r="HJ137" s="107"/>
      <c r="HK137" s="107"/>
      <c r="HL137" s="107"/>
      <c r="HM137" s="107"/>
    </row>
    <row r="138" spans="2:221" x14ac:dyDescent="0.35">
      <c r="H138" s="245"/>
      <c r="L138" s="107"/>
      <c r="M138" s="107"/>
      <c r="N138" s="107"/>
      <c r="O138" s="107"/>
      <c r="P138" s="107"/>
      <c r="Q138" s="107"/>
      <c r="R138" s="107"/>
      <c r="S138" s="107"/>
      <c r="T138" s="107"/>
      <c r="U138" s="107"/>
      <c r="V138" s="107"/>
      <c r="W138" s="107"/>
      <c r="X138" s="107"/>
      <c r="Y138" s="107"/>
      <c r="Z138" s="107"/>
      <c r="AA138" s="107"/>
      <c r="AB138" s="107"/>
      <c r="AC138" s="107"/>
      <c r="AD138" s="107"/>
      <c r="AE138" s="107"/>
      <c r="AF138" s="107"/>
      <c r="AG138" s="107"/>
      <c r="AH138" s="107"/>
      <c r="AI138" s="107"/>
      <c r="AJ138" s="107"/>
      <c r="AK138" s="107"/>
      <c r="AL138" s="107"/>
      <c r="AM138" s="107"/>
      <c r="AN138" s="107"/>
      <c r="AO138" s="107"/>
      <c r="AP138" s="107"/>
      <c r="AQ138" s="107"/>
      <c r="AR138" s="107"/>
      <c r="AS138" s="107"/>
      <c r="AT138" s="107"/>
      <c r="AU138" s="107"/>
      <c r="AV138" s="107"/>
      <c r="AW138" s="107"/>
      <c r="AX138" s="107"/>
      <c r="AY138" s="107"/>
      <c r="AZ138" s="107"/>
      <c r="BA138" s="107"/>
      <c r="BB138" s="107"/>
      <c r="BC138" s="107"/>
      <c r="BD138" s="107"/>
      <c r="BE138" s="107"/>
      <c r="BF138" s="107"/>
      <c r="BG138" s="107"/>
      <c r="BH138" s="107"/>
      <c r="BI138" s="107"/>
      <c r="BJ138" s="107"/>
      <c r="BK138" s="107"/>
      <c r="BL138" s="107"/>
      <c r="BM138" s="107"/>
      <c r="BN138" s="107"/>
      <c r="BO138" s="107"/>
      <c r="BP138" s="107"/>
      <c r="BQ138" s="107"/>
      <c r="BR138" s="107"/>
      <c r="BS138" s="107"/>
      <c r="BT138" s="107"/>
      <c r="BU138" s="107"/>
      <c r="BV138" s="107"/>
      <c r="BW138" s="107"/>
      <c r="BX138" s="107"/>
      <c r="BY138" s="107"/>
      <c r="BZ138" s="107"/>
      <c r="CA138" s="107"/>
      <c r="CB138" s="107"/>
      <c r="CC138" s="107"/>
      <c r="CD138" s="107"/>
      <c r="CE138" s="107"/>
      <c r="CF138" s="107"/>
      <c r="CG138" s="107"/>
      <c r="CH138" s="107"/>
      <c r="CI138" s="107"/>
      <c r="CJ138" s="107"/>
      <c r="CK138" s="107"/>
      <c r="CL138" s="107"/>
      <c r="CM138" s="107"/>
      <c r="CN138" s="107"/>
      <c r="CO138" s="107"/>
      <c r="CP138" s="107"/>
      <c r="CQ138" s="107"/>
      <c r="CR138" s="107"/>
      <c r="CS138" s="107"/>
      <c r="CT138" s="107"/>
      <c r="CU138" s="107"/>
      <c r="CV138" s="107"/>
      <c r="CW138" s="107"/>
      <c r="CX138" s="107"/>
      <c r="CY138" s="107"/>
      <c r="CZ138" s="107"/>
      <c r="DA138" s="107"/>
      <c r="DB138" s="107"/>
      <c r="DC138" s="107"/>
      <c r="DD138" s="107"/>
      <c r="DE138" s="107"/>
      <c r="DF138" s="107"/>
      <c r="DG138" s="107"/>
      <c r="DH138" s="107"/>
      <c r="DI138" s="107"/>
      <c r="DJ138" s="107"/>
      <c r="DK138" s="107"/>
      <c r="DL138" s="107"/>
      <c r="DM138" s="107"/>
      <c r="DN138" s="107"/>
      <c r="DO138" s="107"/>
      <c r="DP138" s="107"/>
      <c r="DQ138" s="107"/>
      <c r="DR138" s="107"/>
      <c r="DS138" s="107"/>
      <c r="DT138" s="107"/>
      <c r="DU138" s="107"/>
      <c r="DV138" s="107"/>
      <c r="DW138" s="107"/>
      <c r="DX138" s="107"/>
      <c r="DY138" s="107"/>
      <c r="DZ138" s="107"/>
      <c r="EA138" s="107"/>
      <c r="EB138" s="107"/>
      <c r="EC138" s="107"/>
      <c r="ED138" s="107"/>
      <c r="EE138" s="107"/>
      <c r="EF138" s="107"/>
      <c r="EG138" s="107"/>
      <c r="EH138" s="107"/>
      <c r="EI138" s="107"/>
      <c r="EJ138" s="107"/>
      <c r="EK138" s="107"/>
      <c r="EL138" s="107"/>
      <c r="EM138" s="107"/>
      <c r="EN138" s="107"/>
      <c r="EO138" s="107"/>
      <c r="EP138" s="107"/>
      <c r="EQ138" s="107"/>
      <c r="ER138" s="107"/>
      <c r="ES138" s="107"/>
      <c r="ET138" s="107"/>
      <c r="EU138" s="107"/>
      <c r="EV138" s="107"/>
      <c r="EW138" s="107"/>
      <c r="EX138" s="107"/>
      <c r="EY138" s="107"/>
      <c r="EZ138" s="107"/>
      <c r="FA138" s="107"/>
      <c r="FB138" s="107"/>
      <c r="FC138" s="107"/>
      <c r="FD138" s="107"/>
      <c r="FE138" s="107"/>
      <c r="FF138" s="107"/>
      <c r="FG138" s="107"/>
      <c r="FH138" s="107"/>
      <c r="FI138" s="107"/>
      <c r="FJ138" s="107"/>
      <c r="FK138" s="107"/>
      <c r="FL138" s="107"/>
      <c r="FM138" s="107"/>
      <c r="FN138" s="107"/>
      <c r="FO138" s="107"/>
      <c r="FP138" s="107"/>
      <c r="FQ138" s="107"/>
      <c r="FR138" s="107"/>
      <c r="FS138" s="107"/>
      <c r="FT138" s="107"/>
      <c r="FU138" s="107"/>
      <c r="FV138" s="107"/>
      <c r="FW138" s="107"/>
      <c r="FX138" s="107"/>
      <c r="FY138" s="107"/>
      <c r="FZ138" s="107"/>
      <c r="GA138" s="107"/>
      <c r="GB138" s="107"/>
      <c r="GC138" s="107"/>
      <c r="GD138" s="107"/>
      <c r="GE138" s="107"/>
      <c r="GF138" s="107"/>
      <c r="GG138" s="107"/>
      <c r="GH138" s="107"/>
      <c r="GI138" s="107"/>
      <c r="GJ138" s="107"/>
      <c r="GK138" s="107"/>
      <c r="GL138" s="107"/>
      <c r="GM138" s="107"/>
      <c r="GN138" s="107"/>
      <c r="GO138" s="107"/>
      <c r="GP138" s="107"/>
      <c r="GQ138" s="107"/>
      <c r="GR138" s="107"/>
      <c r="GS138" s="107"/>
      <c r="GT138" s="107"/>
      <c r="GU138" s="107"/>
      <c r="GV138" s="107"/>
      <c r="GW138" s="107"/>
      <c r="GX138" s="107"/>
      <c r="GY138" s="107"/>
      <c r="GZ138" s="107"/>
      <c r="HA138" s="107"/>
      <c r="HB138" s="107"/>
      <c r="HC138" s="107"/>
      <c r="HD138" s="107"/>
      <c r="HE138" s="107"/>
      <c r="HF138" s="107"/>
      <c r="HG138" s="107"/>
      <c r="HH138" s="107"/>
      <c r="HI138" s="107"/>
      <c r="HJ138" s="107"/>
      <c r="HK138" s="107"/>
      <c r="HL138" s="107"/>
      <c r="HM138" s="107"/>
    </row>
    <row r="139" spans="2:221" x14ac:dyDescent="0.35">
      <c r="L139" s="107"/>
      <c r="M139" s="107"/>
      <c r="N139" s="107"/>
      <c r="O139" s="107"/>
      <c r="P139" s="107"/>
      <c r="Q139" s="107"/>
      <c r="R139" s="107"/>
      <c r="S139" s="107"/>
      <c r="T139" s="107"/>
      <c r="U139" s="107"/>
      <c r="V139" s="107"/>
      <c r="W139" s="107"/>
      <c r="X139" s="107"/>
      <c r="Y139" s="107"/>
      <c r="Z139" s="107"/>
      <c r="AA139" s="107"/>
      <c r="AB139" s="107"/>
      <c r="AC139" s="107"/>
      <c r="AD139" s="107"/>
      <c r="AE139" s="107"/>
      <c r="AF139" s="107"/>
      <c r="AG139" s="107"/>
      <c r="AH139" s="107"/>
      <c r="AI139" s="107"/>
      <c r="AJ139" s="107"/>
      <c r="AK139" s="107"/>
      <c r="AL139" s="107"/>
      <c r="AM139" s="107"/>
      <c r="AN139" s="107"/>
      <c r="AO139" s="107"/>
      <c r="AP139" s="107"/>
      <c r="AQ139" s="107"/>
      <c r="AR139" s="107"/>
      <c r="AS139" s="107"/>
      <c r="AT139" s="107"/>
      <c r="AU139" s="107"/>
      <c r="AV139" s="107"/>
      <c r="AW139" s="107"/>
      <c r="AX139" s="107"/>
      <c r="AY139" s="107"/>
      <c r="AZ139" s="107"/>
      <c r="BA139" s="107"/>
      <c r="BB139" s="107"/>
      <c r="BC139" s="107"/>
      <c r="BD139" s="107"/>
      <c r="BE139" s="107"/>
      <c r="BF139" s="107"/>
      <c r="BG139" s="107"/>
      <c r="BH139" s="107"/>
      <c r="BI139" s="107"/>
      <c r="BJ139" s="107"/>
      <c r="BK139" s="107"/>
      <c r="BL139" s="107"/>
      <c r="BM139" s="107"/>
      <c r="BN139" s="107"/>
      <c r="BO139" s="107"/>
      <c r="BP139" s="107"/>
      <c r="BQ139" s="107"/>
      <c r="BR139" s="107"/>
      <c r="BS139" s="107"/>
      <c r="BT139" s="107"/>
      <c r="BU139" s="107"/>
      <c r="BV139" s="107"/>
      <c r="BW139" s="107"/>
      <c r="BX139" s="107"/>
      <c r="BY139" s="107"/>
      <c r="BZ139" s="107"/>
      <c r="CA139" s="107"/>
      <c r="CB139" s="107"/>
      <c r="CC139" s="107"/>
      <c r="CD139" s="107"/>
      <c r="CE139" s="107"/>
      <c r="CF139" s="107"/>
      <c r="CG139" s="107"/>
      <c r="CH139" s="107"/>
      <c r="CI139" s="107"/>
      <c r="CJ139" s="107"/>
      <c r="CK139" s="107"/>
      <c r="CL139" s="107"/>
      <c r="CM139" s="107"/>
      <c r="CN139" s="107"/>
      <c r="CO139" s="107"/>
      <c r="CP139" s="107"/>
      <c r="CQ139" s="107"/>
      <c r="CR139" s="107"/>
      <c r="CS139" s="107"/>
      <c r="CT139" s="107"/>
      <c r="CU139" s="107"/>
      <c r="CV139" s="107"/>
      <c r="CW139" s="107"/>
      <c r="CX139" s="107"/>
      <c r="CY139" s="107"/>
      <c r="CZ139" s="107"/>
      <c r="DA139" s="107"/>
      <c r="DB139" s="107"/>
      <c r="DC139" s="107"/>
      <c r="DD139" s="107"/>
      <c r="DE139" s="107"/>
      <c r="DF139" s="107"/>
      <c r="DG139" s="107"/>
      <c r="DH139" s="107"/>
      <c r="DI139" s="107"/>
      <c r="DJ139" s="107"/>
      <c r="DK139" s="107"/>
      <c r="DL139" s="107"/>
      <c r="DM139" s="107"/>
      <c r="DN139" s="107"/>
      <c r="DO139" s="107"/>
      <c r="DP139" s="107"/>
      <c r="DQ139" s="107"/>
      <c r="DR139" s="107"/>
      <c r="DS139" s="107"/>
      <c r="DT139" s="107"/>
      <c r="DU139" s="107"/>
      <c r="DV139" s="107"/>
      <c r="DW139" s="107"/>
      <c r="DX139" s="107"/>
      <c r="DY139" s="107"/>
      <c r="DZ139" s="107"/>
      <c r="EA139" s="107"/>
      <c r="EB139" s="107"/>
      <c r="EC139" s="107"/>
      <c r="ED139" s="107"/>
      <c r="EE139" s="107"/>
      <c r="EF139" s="107"/>
      <c r="EG139" s="107"/>
      <c r="EH139" s="107"/>
      <c r="EI139" s="107"/>
      <c r="EJ139" s="107"/>
      <c r="EK139" s="107"/>
      <c r="EL139" s="107"/>
      <c r="EM139" s="107"/>
      <c r="EN139" s="107"/>
      <c r="EO139" s="107"/>
      <c r="EP139" s="107"/>
      <c r="EQ139" s="107"/>
      <c r="ER139" s="107"/>
      <c r="ES139" s="107"/>
      <c r="ET139" s="107"/>
      <c r="EU139" s="107"/>
      <c r="EV139" s="107"/>
      <c r="EW139" s="107"/>
      <c r="EX139" s="107"/>
      <c r="EY139" s="107"/>
      <c r="EZ139" s="107"/>
      <c r="FA139" s="107"/>
      <c r="FB139" s="107"/>
      <c r="FC139" s="107"/>
      <c r="FD139" s="107"/>
      <c r="FE139" s="107"/>
      <c r="FF139" s="107"/>
      <c r="FG139" s="107"/>
      <c r="FH139" s="107"/>
      <c r="FI139" s="107"/>
      <c r="FJ139" s="107"/>
      <c r="FK139" s="107"/>
      <c r="FL139" s="107"/>
      <c r="FM139" s="107"/>
      <c r="FN139" s="107"/>
      <c r="FO139" s="107"/>
      <c r="FP139" s="107"/>
      <c r="FQ139" s="107"/>
      <c r="FR139" s="107"/>
      <c r="FS139" s="107"/>
      <c r="FT139" s="107"/>
      <c r="FU139" s="107"/>
      <c r="FV139" s="107"/>
      <c r="FW139" s="107"/>
      <c r="FX139" s="107"/>
      <c r="FY139" s="107"/>
      <c r="FZ139" s="107"/>
      <c r="GA139" s="107"/>
      <c r="GB139" s="107"/>
      <c r="GC139" s="107"/>
      <c r="GD139" s="107"/>
      <c r="GE139" s="107"/>
      <c r="GF139" s="107"/>
      <c r="GG139" s="107"/>
      <c r="GH139" s="107"/>
      <c r="GI139" s="107"/>
      <c r="GJ139" s="107"/>
      <c r="GK139" s="107"/>
      <c r="GL139" s="107"/>
      <c r="GM139" s="107"/>
      <c r="GN139" s="107"/>
      <c r="GO139" s="107"/>
      <c r="GP139" s="107"/>
      <c r="GQ139" s="107"/>
      <c r="GR139" s="107"/>
      <c r="GS139" s="107"/>
      <c r="GT139" s="107"/>
      <c r="GU139" s="107"/>
      <c r="GV139" s="107"/>
      <c r="GW139" s="107"/>
      <c r="GX139" s="107"/>
      <c r="GY139" s="107"/>
      <c r="GZ139" s="107"/>
      <c r="HA139" s="107"/>
      <c r="HB139" s="107"/>
      <c r="HC139" s="107"/>
      <c r="HD139" s="107"/>
      <c r="HE139" s="107"/>
      <c r="HF139" s="107"/>
      <c r="HG139" s="107"/>
      <c r="HH139" s="107"/>
      <c r="HI139" s="107"/>
      <c r="HJ139" s="107"/>
      <c r="HK139" s="107"/>
      <c r="HL139" s="107"/>
      <c r="HM139" s="107"/>
    </row>
    <row r="140" spans="2:221" x14ac:dyDescent="0.35">
      <c r="L140" s="107"/>
      <c r="M140" s="107"/>
      <c r="N140" s="107"/>
      <c r="O140" s="107"/>
      <c r="P140" s="107"/>
      <c r="Q140" s="107"/>
      <c r="R140" s="107"/>
      <c r="S140" s="107"/>
      <c r="T140" s="107"/>
      <c r="U140" s="107"/>
      <c r="V140" s="107"/>
      <c r="W140" s="107"/>
      <c r="X140" s="107"/>
      <c r="Y140" s="107"/>
      <c r="Z140" s="107"/>
      <c r="AA140" s="107"/>
      <c r="AB140" s="107"/>
      <c r="AC140" s="107"/>
      <c r="AD140" s="107"/>
      <c r="AE140" s="107"/>
      <c r="AF140" s="107"/>
      <c r="AG140" s="107"/>
      <c r="AH140" s="107"/>
      <c r="AI140" s="107"/>
      <c r="AJ140" s="107"/>
      <c r="AK140" s="107"/>
      <c r="AL140" s="107"/>
      <c r="AM140" s="107"/>
      <c r="AN140" s="107"/>
      <c r="AO140" s="107"/>
      <c r="AP140" s="107"/>
      <c r="AQ140" s="107"/>
      <c r="AR140" s="107"/>
      <c r="AS140" s="107"/>
      <c r="AT140" s="107"/>
      <c r="AU140" s="107"/>
      <c r="AV140" s="107"/>
      <c r="AW140" s="107"/>
      <c r="AX140" s="107"/>
      <c r="AY140" s="107"/>
      <c r="AZ140" s="107"/>
      <c r="BA140" s="107"/>
      <c r="BB140" s="107"/>
      <c r="BC140" s="107"/>
      <c r="BD140" s="107"/>
      <c r="BE140" s="107"/>
      <c r="BF140" s="107"/>
      <c r="BG140" s="107"/>
      <c r="BH140" s="107"/>
      <c r="BI140" s="107"/>
      <c r="BJ140" s="107"/>
      <c r="BK140" s="107"/>
      <c r="BL140" s="107"/>
      <c r="BM140" s="107"/>
      <c r="BN140" s="107"/>
      <c r="BO140" s="107"/>
      <c r="BP140" s="107"/>
      <c r="BQ140" s="107"/>
      <c r="BR140" s="107"/>
      <c r="BS140" s="107"/>
      <c r="BT140" s="107"/>
      <c r="BU140" s="107"/>
      <c r="BV140" s="107"/>
      <c r="BW140" s="107"/>
      <c r="BX140" s="107"/>
      <c r="BY140" s="107"/>
      <c r="BZ140" s="107"/>
      <c r="CA140" s="107"/>
      <c r="CB140" s="107"/>
      <c r="CC140" s="107"/>
      <c r="CD140" s="107"/>
      <c r="CE140" s="107"/>
      <c r="CF140" s="107"/>
      <c r="CG140" s="107"/>
      <c r="CH140" s="107"/>
      <c r="CI140" s="107"/>
      <c r="CJ140" s="107"/>
      <c r="CK140" s="107"/>
      <c r="CL140" s="107"/>
      <c r="CM140" s="107"/>
      <c r="CN140" s="107"/>
      <c r="CO140" s="107"/>
      <c r="CP140" s="107"/>
      <c r="CQ140" s="107"/>
      <c r="CR140" s="107"/>
      <c r="CS140" s="107"/>
      <c r="CT140" s="107"/>
      <c r="CU140" s="107"/>
      <c r="CV140" s="107"/>
      <c r="CW140" s="107"/>
      <c r="CX140" s="107"/>
      <c r="CY140" s="107"/>
      <c r="CZ140" s="107"/>
      <c r="DA140" s="107"/>
      <c r="DB140" s="107"/>
      <c r="DC140" s="107"/>
      <c r="DD140" s="107"/>
      <c r="DE140" s="107"/>
      <c r="DF140" s="107"/>
      <c r="DG140" s="107"/>
      <c r="DH140" s="107"/>
      <c r="DI140" s="107"/>
      <c r="DJ140" s="107"/>
      <c r="DK140" s="107"/>
      <c r="DL140" s="107"/>
      <c r="DM140" s="107"/>
      <c r="DN140" s="107"/>
      <c r="DO140" s="107"/>
      <c r="DP140" s="107"/>
      <c r="DQ140" s="107"/>
      <c r="DR140" s="107"/>
      <c r="DS140" s="107"/>
      <c r="DT140" s="107"/>
      <c r="DU140" s="107"/>
      <c r="DV140" s="107"/>
      <c r="DW140" s="107"/>
      <c r="DX140" s="107"/>
      <c r="DY140" s="107"/>
      <c r="DZ140" s="107"/>
      <c r="EA140" s="107"/>
      <c r="EB140" s="107"/>
      <c r="EC140" s="107"/>
      <c r="ED140" s="107"/>
      <c r="EE140" s="107"/>
      <c r="EF140" s="107"/>
      <c r="EG140" s="107"/>
      <c r="EH140" s="107"/>
      <c r="EI140" s="107"/>
      <c r="EJ140" s="107"/>
      <c r="EK140" s="107"/>
      <c r="EL140" s="107"/>
      <c r="EM140" s="107"/>
      <c r="EN140" s="107"/>
      <c r="EO140" s="107"/>
      <c r="EP140" s="107"/>
      <c r="EQ140" s="107"/>
      <c r="ER140" s="107"/>
      <c r="ES140" s="107"/>
      <c r="ET140" s="107"/>
      <c r="EU140" s="107"/>
      <c r="EV140" s="107"/>
      <c r="EW140" s="107"/>
      <c r="EX140" s="107"/>
      <c r="EY140" s="107"/>
      <c r="EZ140" s="107"/>
      <c r="FA140" s="107"/>
      <c r="FB140" s="107"/>
      <c r="FC140" s="107"/>
      <c r="FD140" s="107"/>
      <c r="FE140" s="107"/>
      <c r="FF140" s="107"/>
      <c r="FG140" s="107"/>
      <c r="FH140" s="107"/>
      <c r="FI140" s="107"/>
      <c r="FJ140" s="107"/>
      <c r="FK140" s="107"/>
      <c r="FL140" s="107"/>
      <c r="FM140" s="107"/>
      <c r="FN140" s="107"/>
      <c r="FO140" s="107"/>
      <c r="FP140" s="107"/>
      <c r="FQ140" s="107"/>
      <c r="FR140" s="107"/>
      <c r="FS140" s="107"/>
      <c r="FT140" s="107"/>
      <c r="FU140" s="107"/>
      <c r="FV140" s="107"/>
      <c r="FW140" s="107"/>
      <c r="FX140" s="107"/>
      <c r="FY140" s="107"/>
      <c r="FZ140" s="107"/>
      <c r="GA140" s="107"/>
      <c r="GB140" s="107"/>
      <c r="GC140" s="107"/>
      <c r="GD140" s="107"/>
      <c r="GE140" s="107"/>
      <c r="GF140" s="107"/>
      <c r="GG140" s="107"/>
      <c r="GH140" s="107"/>
      <c r="GI140" s="107"/>
      <c r="GJ140" s="107"/>
      <c r="GK140" s="107"/>
      <c r="GL140" s="107"/>
      <c r="GM140" s="107"/>
      <c r="GN140" s="107"/>
      <c r="GO140" s="107"/>
      <c r="GP140" s="107"/>
      <c r="GQ140" s="107"/>
      <c r="GR140" s="107"/>
      <c r="GS140" s="107"/>
      <c r="GT140" s="107"/>
      <c r="GU140" s="107"/>
      <c r="GV140" s="107"/>
      <c r="GW140" s="107"/>
      <c r="GX140" s="107"/>
      <c r="GY140" s="107"/>
      <c r="GZ140" s="107"/>
      <c r="HA140" s="107"/>
      <c r="HB140" s="107"/>
      <c r="HC140" s="107"/>
      <c r="HD140" s="107"/>
      <c r="HE140" s="107"/>
      <c r="HF140" s="107"/>
      <c r="HG140" s="107"/>
      <c r="HH140" s="107"/>
      <c r="HI140" s="107"/>
      <c r="HJ140" s="107"/>
      <c r="HK140" s="107"/>
      <c r="HL140" s="107"/>
      <c r="HM140" s="107"/>
    </row>
    <row r="141" spans="2:221" x14ac:dyDescent="0.35">
      <c r="L141" s="107"/>
      <c r="M141" s="107"/>
      <c r="N141" s="107"/>
      <c r="O141" s="107"/>
      <c r="P141" s="107"/>
      <c r="Q141" s="107"/>
      <c r="R141" s="107"/>
      <c r="S141" s="107"/>
      <c r="T141" s="107"/>
      <c r="U141" s="107"/>
      <c r="V141" s="107"/>
      <c r="W141" s="107"/>
      <c r="X141" s="107"/>
      <c r="Y141" s="107"/>
      <c r="Z141" s="107"/>
      <c r="AA141" s="107"/>
      <c r="AB141" s="107"/>
      <c r="AC141" s="107"/>
      <c r="AD141" s="107"/>
      <c r="AE141" s="107"/>
      <c r="AF141" s="107"/>
      <c r="AG141" s="107"/>
      <c r="AH141" s="107"/>
      <c r="AI141" s="107"/>
      <c r="AJ141" s="107"/>
      <c r="AK141" s="107"/>
      <c r="AL141" s="107"/>
      <c r="AM141" s="107"/>
      <c r="AN141" s="107"/>
      <c r="AO141" s="107"/>
      <c r="AP141" s="107"/>
      <c r="AQ141" s="107"/>
      <c r="AR141" s="107"/>
      <c r="AS141" s="107"/>
      <c r="AT141" s="107"/>
      <c r="AU141" s="107"/>
      <c r="AV141" s="107"/>
      <c r="AW141" s="107"/>
      <c r="AX141" s="107"/>
      <c r="AY141" s="107"/>
      <c r="AZ141" s="107"/>
      <c r="BA141" s="107"/>
      <c r="BB141" s="107"/>
      <c r="BC141" s="107"/>
      <c r="BD141" s="107"/>
      <c r="BE141" s="107"/>
      <c r="BF141" s="107"/>
      <c r="BG141" s="107"/>
      <c r="BH141" s="107"/>
      <c r="BI141" s="107"/>
      <c r="BJ141" s="107"/>
      <c r="BK141" s="107"/>
      <c r="BL141" s="107"/>
      <c r="BM141" s="107"/>
      <c r="BN141" s="107"/>
      <c r="BO141" s="107"/>
      <c r="BP141" s="107"/>
      <c r="BQ141" s="107"/>
      <c r="BR141" s="107"/>
      <c r="BS141" s="107"/>
      <c r="BT141" s="107"/>
      <c r="BU141" s="107"/>
      <c r="BV141" s="107"/>
      <c r="BW141" s="107"/>
      <c r="BX141" s="107"/>
      <c r="BY141" s="107"/>
      <c r="BZ141" s="107"/>
      <c r="CA141" s="107"/>
      <c r="CB141" s="107"/>
      <c r="CC141" s="107"/>
      <c r="CD141" s="107"/>
      <c r="CE141" s="107"/>
      <c r="CF141" s="107"/>
      <c r="CG141" s="107"/>
      <c r="CH141" s="107"/>
      <c r="CI141" s="107"/>
      <c r="CJ141" s="107"/>
      <c r="CK141" s="107"/>
      <c r="CL141" s="107"/>
      <c r="CM141" s="107"/>
      <c r="CN141" s="107"/>
      <c r="CO141" s="107"/>
      <c r="CP141" s="107"/>
      <c r="CQ141" s="107"/>
      <c r="CR141" s="107"/>
      <c r="CS141" s="107"/>
      <c r="CT141" s="107"/>
      <c r="CU141" s="107"/>
      <c r="CV141" s="107"/>
      <c r="CW141" s="107"/>
      <c r="CX141" s="107"/>
      <c r="CY141" s="107"/>
      <c r="CZ141" s="107"/>
      <c r="DA141" s="107"/>
      <c r="DB141" s="107"/>
      <c r="DC141" s="107"/>
      <c r="DD141" s="107"/>
      <c r="DE141" s="107"/>
      <c r="DF141" s="107"/>
      <c r="DG141" s="107"/>
      <c r="DH141" s="107"/>
      <c r="DI141" s="107"/>
      <c r="DJ141" s="107"/>
      <c r="DK141" s="107"/>
      <c r="DL141" s="107"/>
      <c r="DM141" s="107"/>
      <c r="DN141" s="107"/>
      <c r="DO141" s="107"/>
      <c r="DP141" s="107"/>
      <c r="DQ141" s="107"/>
      <c r="DR141" s="107"/>
      <c r="DS141" s="107"/>
      <c r="DT141" s="107"/>
      <c r="DU141" s="107"/>
      <c r="DV141" s="107"/>
      <c r="DW141" s="107"/>
      <c r="DX141" s="107"/>
      <c r="DY141" s="107"/>
      <c r="DZ141" s="107"/>
      <c r="EA141" s="107"/>
      <c r="EB141" s="107"/>
      <c r="EC141" s="107"/>
      <c r="ED141" s="107"/>
      <c r="EE141" s="107"/>
      <c r="EF141" s="107"/>
      <c r="EG141" s="107"/>
      <c r="EH141" s="107"/>
      <c r="EI141" s="107"/>
      <c r="EJ141" s="107"/>
      <c r="EK141" s="107"/>
      <c r="EL141" s="107"/>
      <c r="EM141" s="107"/>
      <c r="EN141" s="107"/>
      <c r="EO141" s="107"/>
      <c r="EP141" s="107"/>
      <c r="EQ141" s="107"/>
      <c r="ER141" s="107"/>
      <c r="ES141" s="107"/>
      <c r="ET141" s="107"/>
      <c r="EU141" s="107"/>
      <c r="EV141" s="107"/>
      <c r="EW141" s="107"/>
      <c r="EX141" s="107"/>
      <c r="EY141" s="107"/>
      <c r="EZ141" s="107"/>
      <c r="FA141" s="107"/>
      <c r="FB141" s="107"/>
      <c r="FC141" s="107"/>
      <c r="FD141" s="107"/>
      <c r="FE141" s="107"/>
      <c r="FF141" s="107"/>
      <c r="FG141" s="107"/>
      <c r="FH141" s="107"/>
      <c r="FI141" s="107"/>
      <c r="FJ141" s="107"/>
      <c r="FK141" s="107"/>
      <c r="FL141" s="107"/>
      <c r="FM141" s="107"/>
      <c r="FN141" s="107"/>
      <c r="FO141" s="107"/>
      <c r="FP141" s="107"/>
      <c r="FQ141" s="107"/>
      <c r="FR141" s="107"/>
      <c r="FS141" s="107"/>
      <c r="FT141" s="107"/>
      <c r="FU141" s="107"/>
      <c r="FV141" s="107"/>
      <c r="FW141" s="107"/>
      <c r="FX141" s="107"/>
      <c r="FY141" s="107"/>
      <c r="FZ141" s="107"/>
      <c r="GA141" s="107"/>
      <c r="GB141" s="107"/>
      <c r="GC141" s="107"/>
      <c r="GD141" s="107"/>
      <c r="GE141" s="107"/>
      <c r="GF141" s="107"/>
      <c r="GG141" s="107"/>
      <c r="GH141" s="107"/>
      <c r="GI141" s="107"/>
      <c r="GJ141" s="107"/>
      <c r="GK141" s="107"/>
      <c r="GL141" s="107"/>
      <c r="GM141" s="107"/>
      <c r="GN141" s="107"/>
      <c r="GO141" s="107"/>
      <c r="GP141" s="107"/>
      <c r="GQ141" s="107"/>
      <c r="GR141" s="107"/>
      <c r="GS141" s="107"/>
      <c r="GT141" s="107"/>
      <c r="GU141" s="107"/>
      <c r="GV141" s="107"/>
      <c r="GW141" s="107"/>
      <c r="GX141" s="107"/>
      <c r="GY141" s="107"/>
      <c r="GZ141" s="107"/>
      <c r="HA141" s="107"/>
      <c r="HB141" s="107"/>
      <c r="HC141" s="107"/>
      <c r="HD141" s="107"/>
      <c r="HE141" s="107"/>
      <c r="HF141" s="107"/>
      <c r="HG141" s="107"/>
      <c r="HH141" s="107"/>
      <c r="HI141" s="107"/>
      <c r="HJ141" s="107"/>
      <c r="HK141" s="107"/>
      <c r="HL141" s="107"/>
      <c r="HM141" s="107"/>
    </row>
    <row r="142" spans="2:221" x14ac:dyDescent="0.35">
      <c r="L142" s="107"/>
      <c r="M142" s="107"/>
      <c r="N142" s="107"/>
      <c r="O142" s="107"/>
      <c r="P142" s="107"/>
      <c r="Q142" s="107"/>
      <c r="R142" s="107"/>
      <c r="S142" s="107"/>
      <c r="T142" s="107"/>
      <c r="U142" s="107"/>
      <c r="V142" s="107"/>
      <c r="W142" s="107"/>
      <c r="X142" s="107"/>
      <c r="Y142" s="107"/>
      <c r="Z142" s="107"/>
      <c r="AA142" s="107"/>
      <c r="AB142" s="107"/>
      <c r="AC142" s="107"/>
      <c r="AD142" s="107"/>
      <c r="AE142" s="107"/>
      <c r="AF142" s="107"/>
      <c r="AG142" s="107"/>
      <c r="AH142" s="107"/>
      <c r="AI142" s="107"/>
      <c r="AJ142" s="107"/>
      <c r="AK142" s="107"/>
      <c r="AL142" s="107"/>
      <c r="AM142" s="107"/>
      <c r="AN142" s="107"/>
      <c r="AO142" s="107"/>
      <c r="AP142" s="107"/>
      <c r="AQ142" s="107"/>
      <c r="AR142" s="107"/>
      <c r="AS142" s="107"/>
      <c r="AT142" s="107"/>
      <c r="AU142" s="107"/>
      <c r="AV142" s="107"/>
      <c r="AW142" s="107"/>
      <c r="AX142" s="107"/>
      <c r="AY142" s="107"/>
      <c r="AZ142" s="107"/>
      <c r="BA142" s="107"/>
      <c r="BB142" s="107"/>
      <c r="BC142" s="107"/>
      <c r="BD142" s="107"/>
      <c r="BE142" s="107"/>
      <c r="BF142" s="107"/>
      <c r="BG142" s="107"/>
      <c r="BH142" s="107"/>
      <c r="BI142" s="107"/>
      <c r="BJ142" s="107"/>
      <c r="BK142" s="107"/>
      <c r="BL142" s="107"/>
      <c r="BM142" s="107"/>
      <c r="BN142" s="107"/>
      <c r="BO142" s="107"/>
      <c r="BP142" s="107"/>
      <c r="BQ142" s="107"/>
      <c r="BR142" s="107"/>
      <c r="BS142" s="107"/>
      <c r="BT142" s="107"/>
      <c r="BU142" s="107"/>
      <c r="BV142" s="107"/>
      <c r="BW142" s="107"/>
      <c r="BX142" s="107"/>
      <c r="BY142" s="107"/>
      <c r="BZ142" s="107"/>
      <c r="CA142" s="107"/>
      <c r="CB142" s="107"/>
      <c r="CC142" s="107"/>
      <c r="CD142" s="107"/>
      <c r="CE142" s="107"/>
      <c r="CF142" s="107"/>
      <c r="CG142" s="107"/>
      <c r="CH142" s="107"/>
      <c r="CI142" s="107"/>
      <c r="CJ142" s="107"/>
      <c r="CK142" s="107"/>
      <c r="CL142" s="107"/>
      <c r="CM142" s="107"/>
      <c r="CN142" s="107"/>
      <c r="CO142" s="107"/>
      <c r="CP142" s="107"/>
      <c r="CQ142" s="107"/>
      <c r="CR142" s="107"/>
      <c r="CS142" s="107"/>
      <c r="CT142" s="107"/>
      <c r="CU142" s="107"/>
      <c r="CV142" s="107"/>
      <c r="CW142" s="107"/>
      <c r="CX142" s="107"/>
      <c r="CY142" s="107"/>
      <c r="CZ142" s="107"/>
      <c r="DA142" s="107"/>
      <c r="DB142" s="107"/>
      <c r="DC142" s="107"/>
      <c r="DD142" s="107"/>
      <c r="DE142" s="107"/>
      <c r="DF142" s="107"/>
      <c r="DG142" s="107"/>
      <c r="DH142" s="107"/>
      <c r="DI142" s="107"/>
      <c r="DJ142" s="107"/>
      <c r="DK142" s="107"/>
      <c r="DL142" s="107"/>
      <c r="DM142" s="107"/>
      <c r="DN142" s="107"/>
      <c r="DO142" s="107"/>
      <c r="DP142" s="107"/>
      <c r="DQ142" s="107"/>
      <c r="DR142" s="107"/>
      <c r="DS142" s="107"/>
      <c r="DT142" s="107"/>
      <c r="DU142" s="107"/>
      <c r="DV142" s="107"/>
      <c r="DW142" s="107"/>
      <c r="DX142" s="107"/>
      <c r="DY142" s="107"/>
      <c r="DZ142" s="107"/>
      <c r="EA142" s="107"/>
      <c r="EB142" s="107"/>
      <c r="EC142" s="107"/>
      <c r="ED142" s="107"/>
      <c r="EE142" s="107"/>
      <c r="EF142" s="107"/>
      <c r="EG142" s="107"/>
      <c r="EH142" s="107"/>
      <c r="EI142" s="107"/>
      <c r="EJ142" s="107"/>
      <c r="EK142" s="107"/>
      <c r="EL142" s="107"/>
      <c r="EM142" s="107"/>
      <c r="EN142" s="107"/>
      <c r="EO142" s="107"/>
      <c r="EP142" s="107"/>
      <c r="EQ142" s="107"/>
      <c r="ER142" s="107"/>
      <c r="ES142" s="107"/>
      <c r="ET142" s="107"/>
      <c r="EU142" s="107"/>
      <c r="EV142" s="107"/>
      <c r="EW142" s="107"/>
      <c r="EX142" s="107"/>
      <c r="EY142" s="107"/>
      <c r="EZ142" s="107"/>
      <c r="FA142" s="107"/>
      <c r="FB142" s="107"/>
      <c r="FC142" s="107"/>
      <c r="FD142" s="107"/>
      <c r="FE142" s="107"/>
      <c r="FF142" s="107"/>
      <c r="FG142" s="107"/>
      <c r="FH142" s="107"/>
      <c r="FI142" s="107"/>
      <c r="FJ142" s="107"/>
      <c r="FK142" s="107"/>
      <c r="FL142" s="107"/>
      <c r="FM142" s="107"/>
      <c r="FN142" s="107"/>
      <c r="FO142" s="107"/>
      <c r="FP142" s="107"/>
      <c r="FQ142" s="107"/>
      <c r="FR142" s="107"/>
      <c r="FS142" s="107"/>
      <c r="FT142" s="107"/>
      <c r="FU142" s="107"/>
      <c r="FV142" s="107"/>
      <c r="FW142" s="107"/>
      <c r="FX142" s="107"/>
      <c r="FY142" s="107"/>
      <c r="FZ142" s="107"/>
      <c r="GA142" s="107"/>
      <c r="GB142" s="107"/>
      <c r="GC142" s="107"/>
      <c r="GD142" s="107"/>
      <c r="GE142" s="107"/>
      <c r="GF142" s="107"/>
      <c r="GG142" s="107"/>
      <c r="GH142" s="107"/>
      <c r="GI142" s="107"/>
      <c r="GJ142" s="107"/>
      <c r="GK142" s="107"/>
      <c r="GL142" s="107"/>
      <c r="GM142" s="107"/>
      <c r="GN142" s="107"/>
      <c r="GO142" s="107"/>
      <c r="GP142" s="107"/>
      <c r="GQ142" s="107"/>
      <c r="GR142" s="107"/>
      <c r="GS142" s="107"/>
      <c r="GT142" s="107"/>
      <c r="GU142" s="107"/>
      <c r="GV142" s="107"/>
      <c r="GW142" s="107"/>
      <c r="GX142" s="107"/>
      <c r="GY142" s="107"/>
      <c r="GZ142" s="107"/>
      <c r="HA142" s="107"/>
      <c r="HB142" s="107"/>
      <c r="HC142" s="107"/>
      <c r="HD142" s="107"/>
      <c r="HE142" s="107"/>
      <c r="HF142" s="107"/>
      <c r="HG142" s="107"/>
      <c r="HH142" s="107"/>
      <c r="HI142" s="107"/>
      <c r="HJ142" s="107"/>
      <c r="HK142" s="107"/>
      <c r="HL142" s="107"/>
      <c r="HM142" s="107"/>
    </row>
    <row r="143" spans="2:221" x14ac:dyDescent="0.35">
      <c r="L143" s="107" t="s">
        <v>692</v>
      </c>
      <c r="M143" s="107" t="s">
        <v>692</v>
      </c>
      <c r="N143" s="107" t="s">
        <v>692</v>
      </c>
      <c r="O143" s="107" t="s">
        <v>692</v>
      </c>
      <c r="P143" s="107" t="s">
        <v>692</v>
      </c>
      <c r="Q143" s="107" t="s">
        <v>692</v>
      </c>
      <c r="R143" s="107" t="s">
        <v>692</v>
      </c>
      <c r="S143" s="107" t="s">
        <v>692</v>
      </c>
      <c r="T143" s="107" t="s">
        <v>692</v>
      </c>
      <c r="U143" s="107" t="s">
        <v>692</v>
      </c>
      <c r="V143" s="107" t="s">
        <v>692</v>
      </c>
      <c r="W143" s="107" t="s">
        <v>692</v>
      </c>
      <c r="X143" s="107" t="s">
        <v>692</v>
      </c>
      <c r="Y143" s="107" t="s">
        <v>692</v>
      </c>
      <c r="Z143" s="107" t="s">
        <v>692</v>
      </c>
      <c r="AA143" s="107" t="s">
        <v>692</v>
      </c>
      <c r="AB143" s="107" t="s">
        <v>692</v>
      </c>
      <c r="AC143" s="107" t="s">
        <v>692</v>
      </c>
      <c r="AD143" s="107" t="s">
        <v>692</v>
      </c>
      <c r="AE143" s="107" t="s">
        <v>692</v>
      </c>
      <c r="AF143" s="107" t="s">
        <v>692</v>
      </c>
      <c r="AG143" s="107" t="s">
        <v>692</v>
      </c>
      <c r="AH143" s="107" t="s">
        <v>692</v>
      </c>
      <c r="AI143" s="107" t="s">
        <v>692</v>
      </c>
      <c r="AJ143" s="107" t="s">
        <v>692</v>
      </c>
      <c r="AK143" s="107" t="s">
        <v>692</v>
      </c>
      <c r="AL143" s="107" t="s">
        <v>692</v>
      </c>
      <c r="AM143" s="107" t="s">
        <v>692</v>
      </c>
      <c r="AN143" s="107" t="s">
        <v>692</v>
      </c>
      <c r="AO143" s="107" t="s">
        <v>692</v>
      </c>
      <c r="AP143" s="107" t="s">
        <v>692</v>
      </c>
      <c r="AQ143" s="107" t="s">
        <v>692</v>
      </c>
      <c r="AR143" s="107" t="s">
        <v>692</v>
      </c>
      <c r="AS143" s="107" t="s">
        <v>692</v>
      </c>
      <c r="AT143" s="107" t="s">
        <v>692</v>
      </c>
      <c r="AU143" s="107" t="s">
        <v>692</v>
      </c>
      <c r="AV143" s="107" t="s">
        <v>692</v>
      </c>
      <c r="AW143" s="107" t="s">
        <v>692</v>
      </c>
      <c r="AX143" s="107" t="s">
        <v>692</v>
      </c>
      <c r="AY143" s="107" t="s">
        <v>692</v>
      </c>
      <c r="AZ143" s="107" t="s">
        <v>692</v>
      </c>
      <c r="BA143" s="107" t="s">
        <v>692</v>
      </c>
      <c r="BB143" s="107" t="s">
        <v>692</v>
      </c>
      <c r="BC143" s="107" t="s">
        <v>692</v>
      </c>
      <c r="BD143" s="107" t="s">
        <v>692</v>
      </c>
      <c r="BE143" s="107" t="s">
        <v>692</v>
      </c>
      <c r="BF143" s="107" t="s">
        <v>692</v>
      </c>
      <c r="BG143" s="107" t="s">
        <v>692</v>
      </c>
      <c r="BH143" s="107" t="s">
        <v>692</v>
      </c>
      <c r="BI143" s="107" t="s">
        <v>692</v>
      </c>
      <c r="BJ143" s="107" t="s">
        <v>692</v>
      </c>
      <c r="BK143" s="107" t="s">
        <v>692</v>
      </c>
      <c r="BL143" s="107" t="s">
        <v>692</v>
      </c>
      <c r="BM143" s="107" t="s">
        <v>692</v>
      </c>
      <c r="BN143" s="107" t="s">
        <v>692</v>
      </c>
      <c r="BO143" s="107" t="s">
        <v>692</v>
      </c>
      <c r="BP143" s="107" t="s">
        <v>692</v>
      </c>
      <c r="BQ143" s="107" t="s">
        <v>692</v>
      </c>
      <c r="BR143" s="107" t="s">
        <v>692</v>
      </c>
      <c r="BS143" s="107" t="s">
        <v>692</v>
      </c>
      <c r="BT143" s="107" t="s">
        <v>692</v>
      </c>
      <c r="BU143" s="107" t="s">
        <v>692</v>
      </c>
      <c r="BV143" s="107" t="s">
        <v>692</v>
      </c>
      <c r="BW143" s="107" t="s">
        <v>692</v>
      </c>
      <c r="BX143" s="107" t="s">
        <v>692</v>
      </c>
      <c r="BY143" s="107" t="s">
        <v>692</v>
      </c>
      <c r="BZ143" s="107" t="s">
        <v>692</v>
      </c>
      <c r="CA143" s="107" t="s">
        <v>692</v>
      </c>
      <c r="CB143" s="107" t="s">
        <v>692</v>
      </c>
      <c r="CC143" s="107" t="s">
        <v>692</v>
      </c>
      <c r="CD143" s="107" t="s">
        <v>692</v>
      </c>
      <c r="CE143" s="107" t="s">
        <v>692</v>
      </c>
      <c r="CF143" s="107" t="s">
        <v>692</v>
      </c>
      <c r="CG143" s="107" t="s">
        <v>692</v>
      </c>
      <c r="CH143" s="107" t="s">
        <v>692</v>
      </c>
      <c r="CI143" s="107" t="s">
        <v>692</v>
      </c>
      <c r="CJ143" s="107" t="s">
        <v>692</v>
      </c>
      <c r="CK143" s="107" t="s">
        <v>692</v>
      </c>
      <c r="CL143" s="107" t="s">
        <v>692</v>
      </c>
      <c r="CM143" s="107" t="s">
        <v>692</v>
      </c>
      <c r="CN143" s="107" t="s">
        <v>692</v>
      </c>
      <c r="CO143" s="107" t="s">
        <v>692</v>
      </c>
      <c r="CP143" s="107" t="s">
        <v>692</v>
      </c>
      <c r="CQ143" s="107" t="s">
        <v>692</v>
      </c>
      <c r="CR143" s="107" t="s">
        <v>692</v>
      </c>
      <c r="CS143" s="107" t="s">
        <v>692</v>
      </c>
      <c r="CT143" s="107" t="s">
        <v>692</v>
      </c>
      <c r="CU143" s="107" t="s">
        <v>692</v>
      </c>
      <c r="CV143" s="107" t="s">
        <v>692</v>
      </c>
      <c r="CW143" s="107" t="s">
        <v>692</v>
      </c>
      <c r="CX143" s="107" t="s">
        <v>692</v>
      </c>
      <c r="CY143" s="107" t="s">
        <v>692</v>
      </c>
      <c r="CZ143" s="107" t="s">
        <v>692</v>
      </c>
      <c r="DA143" s="107" t="s">
        <v>692</v>
      </c>
      <c r="DB143" s="107" t="s">
        <v>692</v>
      </c>
      <c r="DC143" s="107" t="s">
        <v>692</v>
      </c>
      <c r="DD143" s="107" t="s">
        <v>692</v>
      </c>
      <c r="DE143" s="107" t="s">
        <v>692</v>
      </c>
      <c r="DF143" s="107" t="s">
        <v>692</v>
      </c>
      <c r="DG143" s="107" t="s">
        <v>692</v>
      </c>
      <c r="DH143" s="107" t="s">
        <v>692</v>
      </c>
      <c r="DI143" s="107" t="s">
        <v>692</v>
      </c>
      <c r="DJ143" s="107" t="s">
        <v>692</v>
      </c>
      <c r="DK143" s="107" t="s">
        <v>692</v>
      </c>
      <c r="DL143" s="107" t="s">
        <v>692</v>
      </c>
      <c r="DM143" s="107" t="s">
        <v>692</v>
      </c>
      <c r="DN143" s="107" t="s">
        <v>692</v>
      </c>
      <c r="DO143" s="107" t="s">
        <v>692</v>
      </c>
      <c r="DP143" s="107" t="s">
        <v>692</v>
      </c>
      <c r="DQ143" s="107" t="s">
        <v>692</v>
      </c>
      <c r="DR143" s="107" t="s">
        <v>692</v>
      </c>
      <c r="DS143" s="107" t="s">
        <v>692</v>
      </c>
      <c r="DT143" s="107" t="s">
        <v>692</v>
      </c>
      <c r="DU143" s="107" t="s">
        <v>692</v>
      </c>
      <c r="DV143" s="107" t="s">
        <v>692</v>
      </c>
      <c r="DW143" s="107" t="s">
        <v>692</v>
      </c>
      <c r="DX143" s="107" t="s">
        <v>692</v>
      </c>
      <c r="DY143" s="107" t="s">
        <v>692</v>
      </c>
      <c r="DZ143" s="107" t="s">
        <v>692</v>
      </c>
      <c r="EA143" s="107" t="s">
        <v>692</v>
      </c>
      <c r="EB143" s="107" t="s">
        <v>692</v>
      </c>
      <c r="EC143" s="107" t="s">
        <v>692</v>
      </c>
      <c r="ED143" s="107" t="s">
        <v>692</v>
      </c>
      <c r="EE143" s="107" t="s">
        <v>692</v>
      </c>
      <c r="EF143" s="107" t="s">
        <v>692</v>
      </c>
      <c r="EG143" s="107" t="s">
        <v>692</v>
      </c>
      <c r="EH143" s="107" t="s">
        <v>692</v>
      </c>
      <c r="EI143" s="107" t="s">
        <v>692</v>
      </c>
      <c r="EJ143" s="107" t="s">
        <v>692</v>
      </c>
      <c r="EK143" s="107" t="s">
        <v>692</v>
      </c>
      <c r="EL143" s="107" t="s">
        <v>692</v>
      </c>
      <c r="EM143" s="107" t="s">
        <v>692</v>
      </c>
      <c r="EN143" s="107" t="s">
        <v>692</v>
      </c>
      <c r="EO143" s="107" t="s">
        <v>692</v>
      </c>
      <c r="EP143" s="107" t="s">
        <v>692</v>
      </c>
      <c r="EQ143" s="107" t="s">
        <v>692</v>
      </c>
      <c r="ER143" s="107" t="s">
        <v>692</v>
      </c>
      <c r="ES143" s="107" t="s">
        <v>692</v>
      </c>
      <c r="ET143" s="107" t="s">
        <v>692</v>
      </c>
      <c r="EU143" s="107" t="s">
        <v>692</v>
      </c>
      <c r="EV143" s="107" t="s">
        <v>692</v>
      </c>
      <c r="EW143" s="107" t="s">
        <v>692</v>
      </c>
      <c r="EX143" s="107" t="s">
        <v>692</v>
      </c>
      <c r="EY143" s="107" t="s">
        <v>692</v>
      </c>
      <c r="EZ143" s="107" t="s">
        <v>692</v>
      </c>
      <c r="FA143" s="107" t="s">
        <v>692</v>
      </c>
      <c r="FB143" s="107" t="s">
        <v>692</v>
      </c>
      <c r="FC143" s="107" t="s">
        <v>692</v>
      </c>
      <c r="FD143" s="107" t="s">
        <v>692</v>
      </c>
      <c r="FE143" s="107" t="s">
        <v>692</v>
      </c>
      <c r="FF143" s="107" t="s">
        <v>692</v>
      </c>
      <c r="FG143" s="107" t="s">
        <v>692</v>
      </c>
      <c r="FH143" s="107" t="s">
        <v>692</v>
      </c>
      <c r="FI143" s="107" t="s">
        <v>692</v>
      </c>
      <c r="FJ143" s="107" t="s">
        <v>692</v>
      </c>
      <c r="FK143" s="107" t="s">
        <v>692</v>
      </c>
      <c r="FL143" s="107" t="s">
        <v>692</v>
      </c>
      <c r="FM143" s="107" t="s">
        <v>692</v>
      </c>
      <c r="FN143" s="107" t="s">
        <v>692</v>
      </c>
      <c r="FO143" s="107" t="s">
        <v>692</v>
      </c>
      <c r="FP143" s="107" t="s">
        <v>692</v>
      </c>
      <c r="FQ143" s="107" t="s">
        <v>692</v>
      </c>
      <c r="FR143" s="107" t="s">
        <v>692</v>
      </c>
      <c r="FS143" s="107" t="s">
        <v>692</v>
      </c>
      <c r="FT143" s="107" t="s">
        <v>692</v>
      </c>
      <c r="FU143" s="107" t="s">
        <v>692</v>
      </c>
      <c r="FV143" s="107" t="s">
        <v>692</v>
      </c>
      <c r="FW143" s="107" t="s">
        <v>692</v>
      </c>
      <c r="FX143" s="107" t="s">
        <v>692</v>
      </c>
      <c r="FY143" s="107" t="s">
        <v>692</v>
      </c>
      <c r="FZ143" s="107" t="s">
        <v>692</v>
      </c>
      <c r="GA143" s="107" t="s">
        <v>692</v>
      </c>
      <c r="GB143" s="107" t="s">
        <v>692</v>
      </c>
      <c r="GC143" s="107" t="s">
        <v>692</v>
      </c>
      <c r="GD143" s="107" t="s">
        <v>692</v>
      </c>
      <c r="GE143" s="107" t="s">
        <v>692</v>
      </c>
      <c r="GF143" s="107" t="s">
        <v>692</v>
      </c>
      <c r="GG143" s="107" t="s">
        <v>692</v>
      </c>
      <c r="GH143" s="107" t="s">
        <v>692</v>
      </c>
      <c r="GI143" s="107" t="s">
        <v>692</v>
      </c>
      <c r="GJ143" s="107" t="s">
        <v>692</v>
      </c>
      <c r="GK143" s="107" t="s">
        <v>692</v>
      </c>
      <c r="GL143" s="107" t="s">
        <v>692</v>
      </c>
      <c r="GM143" s="107" t="s">
        <v>692</v>
      </c>
      <c r="GN143" s="107" t="s">
        <v>692</v>
      </c>
      <c r="GO143" s="107" t="s">
        <v>692</v>
      </c>
      <c r="GP143" s="107" t="s">
        <v>692</v>
      </c>
      <c r="GQ143" s="107" t="s">
        <v>692</v>
      </c>
      <c r="GR143" s="107" t="s">
        <v>692</v>
      </c>
      <c r="GS143" s="107" t="s">
        <v>692</v>
      </c>
      <c r="GT143" s="107" t="s">
        <v>692</v>
      </c>
      <c r="GU143" s="107" t="s">
        <v>692</v>
      </c>
      <c r="GV143" s="107" t="s">
        <v>692</v>
      </c>
      <c r="GW143" s="107" t="s">
        <v>692</v>
      </c>
      <c r="GX143" s="107" t="s">
        <v>692</v>
      </c>
      <c r="GY143" s="107" t="s">
        <v>692</v>
      </c>
      <c r="GZ143" s="107" t="s">
        <v>692</v>
      </c>
      <c r="HA143" s="107" t="s">
        <v>692</v>
      </c>
      <c r="HB143" s="107" t="s">
        <v>692</v>
      </c>
      <c r="HC143" s="107" t="s">
        <v>692</v>
      </c>
      <c r="HD143" s="107" t="s">
        <v>692</v>
      </c>
      <c r="HE143" s="107" t="s">
        <v>692</v>
      </c>
      <c r="HF143" s="107" t="s">
        <v>692</v>
      </c>
      <c r="HG143" s="107" t="s">
        <v>692</v>
      </c>
      <c r="HH143" s="107" t="s">
        <v>692</v>
      </c>
      <c r="HI143" s="107" t="s">
        <v>692</v>
      </c>
      <c r="HJ143" s="107" t="s">
        <v>692</v>
      </c>
      <c r="HK143" s="107" t="s">
        <v>692</v>
      </c>
      <c r="HL143" s="107" t="s">
        <v>692</v>
      </c>
      <c r="HM143" s="107" t="s">
        <v>692</v>
      </c>
    </row>
    <row r="144" spans="2:221" x14ac:dyDescent="0.35">
      <c r="L144" s="107"/>
      <c r="M144" s="107"/>
      <c r="N144" s="107"/>
      <c r="O144" s="107"/>
      <c r="P144" s="107"/>
      <c r="Q144" s="107"/>
      <c r="R144" s="107"/>
      <c r="S144" s="107"/>
      <c r="T144" s="107"/>
      <c r="U144" s="107"/>
      <c r="V144" s="107"/>
      <c r="W144" s="107"/>
      <c r="X144" s="107"/>
      <c r="Y144" s="107"/>
      <c r="Z144" s="107"/>
      <c r="AA144" s="107"/>
      <c r="AB144" s="107"/>
      <c r="AC144" s="107"/>
      <c r="AD144" s="107"/>
      <c r="AE144" s="107"/>
      <c r="AF144" s="107"/>
      <c r="AG144" s="107"/>
      <c r="AH144" s="107"/>
      <c r="AI144" s="107"/>
      <c r="AJ144" s="107"/>
      <c r="AK144" s="107"/>
      <c r="AL144" s="107"/>
      <c r="AM144" s="107"/>
      <c r="AN144" s="107"/>
      <c r="AO144" s="107"/>
      <c r="AP144" s="107"/>
      <c r="AQ144" s="107"/>
      <c r="AR144" s="107"/>
      <c r="AS144" s="107"/>
      <c r="AT144" s="107"/>
      <c r="AU144" s="107"/>
      <c r="AV144" s="107"/>
      <c r="AW144" s="107"/>
      <c r="AX144" s="107"/>
      <c r="AY144" s="107"/>
      <c r="AZ144" s="107"/>
      <c r="BA144" s="107"/>
      <c r="BB144" s="107"/>
      <c r="BC144" s="107"/>
      <c r="BD144" s="107"/>
      <c r="BE144" s="107"/>
      <c r="BF144" s="107"/>
      <c r="BG144" s="107"/>
      <c r="BH144" s="107"/>
      <c r="BI144" s="107"/>
      <c r="BJ144" s="107"/>
      <c r="BK144" s="107"/>
      <c r="BL144" s="107"/>
      <c r="BM144" s="107"/>
      <c r="BN144" s="107"/>
      <c r="BO144" s="107"/>
      <c r="BP144" s="107"/>
      <c r="BQ144" s="107"/>
      <c r="BR144" s="107"/>
      <c r="BS144" s="107"/>
      <c r="BT144" s="107"/>
      <c r="BU144" s="107"/>
      <c r="BV144" s="107"/>
      <c r="BW144" s="107"/>
      <c r="BX144" s="107"/>
      <c r="BY144" s="107"/>
      <c r="BZ144" s="107"/>
      <c r="CA144" s="107"/>
      <c r="CB144" s="107"/>
      <c r="CC144" s="107"/>
      <c r="CD144" s="107"/>
      <c r="CE144" s="107"/>
      <c r="CF144" s="107"/>
      <c r="CG144" s="107"/>
      <c r="CH144" s="107"/>
      <c r="CI144" s="107"/>
      <c r="CJ144" s="107"/>
      <c r="CK144" s="107"/>
      <c r="CL144" s="107"/>
      <c r="CM144" s="107"/>
      <c r="CN144" s="107"/>
      <c r="CO144" s="107"/>
      <c r="CP144" s="107"/>
      <c r="CQ144" s="107"/>
      <c r="CR144" s="107"/>
      <c r="CS144" s="107"/>
      <c r="CT144" s="107"/>
      <c r="CU144" s="107"/>
      <c r="CV144" s="107"/>
      <c r="CW144" s="107"/>
      <c r="CX144" s="107"/>
      <c r="CY144" s="107"/>
      <c r="CZ144" s="107"/>
      <c r="DA144" s="107"/>
      <c r="DB144" s="107"/>
      <c r="DC144" s="107"/>
      <c r="DD144" s="107"/>
      <c r="DE144" s="107"/>
      <c r="DF144" s="107"/>
      <c r="DG144" s="107"/>
      <c r="DH144" s="107"/>
      <c r="DI144" s="107"/>
      <c r="DJ144" s="107"/>
      <c r="DK144" s="107"/>
      <c r="DL144" s="107"/>
      <c r="DM144" s="107"/>
      <c r="DN144" s="107"/>
      <c r="DO144" s="107"/>
      <c r="DP144" s="107"/>
      <c r="DQ144" s="107"/>
      <c r="DR144" s="107"/>
      <c r="DS144" s="107"/>
      <c r="DT144" s="107"/>
      <c r="DU144" s="107"/>
      <c r="DV144" s="107"/>
      <c r="DW144" s="107"/>
      <c r="DX144" s="107"/>
      <c r="DY144" s="107"/>
      <c r="DZ144" s="107"/>
      <c r="EA144" s="107"/>
      <c r="EB144" s="107"/>
      <c r="EC144" s="107"/>
      <c r="ED144" s="107"/>
      <c r="EE144" s="107"/>
      <c r="EF144" s="107"/>
      <c r="EG144" s="107"/>
      <c r="EH144" s="107"/>
      <c r="EI144" s="107"/>
      <c r="EJ144" s="107"/>
      <c r="EK144" s="107"/>
      <c r="EL144" s="107"/>
      <c r="EM144" s="107"/>
      <c r="EN144" s="107"/>
      <c r="EO144" s="107"/>
      <c r="EP144" s="107"/>
      <c r="EQ144" s="107"/>
      <c r="ER144" s="107"/>
      <c r="ES144" s="107"/>
      <c r="ET144" s="107"/>
      <c r="EU144" s="107"/>
      <c r="EV144" s="107"/>
      <c r="EW144" s="107"/>
      <c r="EX144" s="107"/>
      <c r="EY144" s="107"/>
      <c r="EZ144" s="107"/>
      <c r="FA144" s="107"/>
      <c r="FB144" s="107"/>
      <c r="FC144" s="107"/>
      <c r="FD144" s="107"/>
      <c r="FE144" s="107"/>
      <c r="FF144" s="107"/>
      <c r="FG144" s="107"/>
      <c r="FH144" s="107"/>
      <c r="FI144" s="107"/>
      <c r="FJ144" s="107"/>
      <c r="FK144" s="107"/>
      <c r="FL144" s="107"/>
      <c r="FM144" s="107"/>
      <c r="FN144" s="107"/>
      <c r="FO144" s="107"/>
      <c r="FP144" s="107"/>
      <c r="FQ144" s="107"/>
      <c r="FR144" s="107"/>
      <c r="FS144" s="107"/>
      <c r="FT144" s="107"/>
      <c r="FU144" s="107"/>
      <c r="FV144" s="107"/>
      <c r="FW144" s="107"/>
      <c r="FX144" s="107"/>
      <c r="FY144" s="107"/>
      <c r="FZ144" s="107"/>
      <c r="GA144" s="107"/>
      <c r="GB144" s="107"/>
      <c r="GC144" s="107"/>
      <c r="GD144" s="107"/>
      <c r="GE144" s="107"/>
      <c r="GF144" s="107"/>
      <c r="GG144" s="107"/>
      <c r="GH144" s="107"/>
      <c r="GI144" s="107"/>
      <c r="GJ144" s="107"/>
      <c r="GK144" s="107"/>
      <c r="GL144" s="107"/>
      <c r="GM144" s="107"/>
      <c r="GN144" s="107"/>
      <c r="GO144" s="107"/>
      <c r="GP144" s="107"/>
      <c r="GQ144" s="107"/>
      <c r="GR144" s="107"/>
      <c r="GS144" s="107"/>
      <c r="GT144" s="107"/>
      <c r="GU144" s="107"/>
      <c r="GV144" s="107"/>
      <c r="GW144" s="107"/>
      <c r="GX144" s="107"/>
      <c r="GY144" s="107"/>
      <c r="GZ144" s="107"/>
      <c r="HA144" s="107"/>
      <c r="HB144" s="107"/>
      <c r="HC144" s="107"/>
      <c r="HD144" s="107"/>
      <c r="HE144" s="107"/>
      <c r="HF144" s="107"/>
      <c r="HG144" s="107"/>
      <c r="HH144" s="107"/>
      <c r="HI144" s="107"/>
      <c r="HJ144" s="107"/>
      <c r="HK144" s="107"/>
      <c r="HL144" s="107"/>
      <c r="HM144" s="107"/>
    </row>
    <row r="145" spans="12:221" x14ac:dyDescent="0.35">
      <c r="L145" s="107"/>
      <c r="M145" s="107"/>
      <c r="N145" s="107"/>
      <c r="O145" s="107"/>
      <c r="P145" s="107"/>
      <c r="Q145" s="107"/>
      <c r="R145" s="107"/>
      <c r="S145" s="107"/>
      <c r="T145" s="107"/>
      <c r="U145" s="107"/>
      <c r="V145" s="107"/>
      <c r="W145" s="107"/>
      <c r="X145" s="107"/>
      <c r="Y145" s="107"/>
      <c r="Z145" s="107"/>
      <c r="AA145" s="107"/>
      <c r="AB145" s="107"/>
      <c r="AC145" s="107"/>
      <c r="AD145" s="107"/>
      <c r="AE145" s="107"/>
      <c r="AF145" s="107"/>
      <c r="AG145" s="107"/>
      <c r="AH145" s="107"/>
      <c r="AI145" s="107"/>
      <c r="AJ145" s="107"/>
      <c r="AK145" s="107"/>
      <c r="AL145" s="107"/>
      <c r="AM145" s="107"/>
      <c r="AN145" s="107"/>
      <c r="AO145" s="107"/>
      <c r="AP145" s="107"/>
      <c r="AQ145" s="107"/>
      <c r="AR145" s="107"/>
      <c r="AS145" s="107"/>
      <c r="AT145" s="107"/>
      <c r="AU145" s="107"/>
      <c r="AV145" s="107"/>
      <c r="AW145" s="107"/>
      <c r="AX145" s="107"/>
      <c r="AY145" s="107"/>
      <c r="AZ145" s="107"/>
      <c r="BA145" s="107"/>
      <c r="BB145" s="107"/>
      <c r="BC145" s="107"/>
      <c r="BD145" s="107"/>
      <c r="BE145" s="107"/>
      <c r="BF145" s="107"/>
      <c r="BG145" s="107"/>
      <c r="BH145" s="107"/>
      <c r="BI145" s="107"/>
      <c r="BJ145" s="107"/>
      <c r="BK145" s="107"/>
      <c r="BL145" s="107"/>
      <c r="BM145" s="107"/>
      <c r="BN145" s="107"/>
      <c r="BO145" s="107"/>
      <c r="BP145" s="107"/>
      <c r="BQ145" s="107"/>
      <c r="BR145" s="107"/>
      <c r="BS145" s="107"/>
      <c r="BT145" s="107"/>
      <c r="BU145" s="107"/>
      <c r="BV145" s="107"/>
      <c r="BW145" s="107"/>
      <c r="BX145" s="107"/>
      <c r="BY145" s="107"/>
      <c r="BZ145" s="107"/>
      <c r="CA145" s="107"/>
      <c r="CB145" s="107"/>
      <c r="CC145" s="107"/>
      <c r="CD145" s="107"/>
      <c r="CE145" s="107"/>
      <c r="CF145" s="107"/>
      <c r="CG145" s="107"/>
      <c r="CH145" s="107"/>
      <c r="CI145" s="107"/>
      <c r="CJ145" s="107"/>
      <c r="CK145" s="107"/>
      <c r="CL145" s="107"/>
      <c r="CM145" s="107"/>
      <c r="CN145" s="107"/>
      <c r="CO145" s="107"/>
      <c r="CP145" s="107"/>
      <c r="CQ145" s="107"/>
      <c r="CR145" s="107"/>
      <c r="CS145" s="107"/>
      <c r="CT145" s="107"/>
      <c r="CU145" s="107"/>
      <c r="CV145" s="107"/>
      <c r="CW145" s="107"/>
      <c r="CX145" s="107"/>
      <c r="CY145" s="107"/>
      <c r="CZ145" s="107"/>
      <c r="DA145" s="107"/>
      <c r="DB145" s="107"/>
      <c r="DC145" s="107"/>
      <c r="DD145" s="107"/>
      <c r="DE145" s="107"/>
      <c r="DF145" s="107"/>
      <c r="DG145" s="107"/>
      <c r="DH145" s="107"/>
      <c r="DI145" s="107"/>
      <c r="DJ145" s="107"/>
      <c r="DK145" s="107"/>
      <c r="DL145" s="107"/>
      <c r="DM145" s="107"/>
      <c r="DN145" s="107"/>
      <c r="DO145" s="107"/>
      <c r="DP145" s="107"/>
      <c r="DQ145" s="107"/>
      <c r="DR145" s="107"/>
      <c r="DS145" s="107"/>
      <c r="DT145" s="107"/>
      <c r="DU145" s="107"/>
      <c r="DV145" s="107"/>
      <c r="DW145" s="107"/>
      <c r="DX145" s="107"/>
      <c r="DY145" s="107"/>
      <c r="DZ145" s="107"/>
      <c r="EA145" s="107"/>
      <c r="EB145" s="107"/>
      <c r="EC145" s="107"/>
      <c r="ED145" s="107"/>
      <c r="EE145" s="107"/>
      <c r="EF145" s="107"/>
      <c r="EG145" s="107"/>
      <c r="EH145" s="107"/>
      <c r="EI145" s="107"/>
      <c r="EJ145" s="107"/>
      <c r="EK145" s="107"/>
      <c r="EL145" s="107"/>
      <c r="EM145" s="107"/>
      <c r="EN145" s="107"/>
      <c r="EO145" s="107"/>
      <c r="EP145" s="107"/>
      <c r="EQ145" s="107"/>
      <c r="ER145" s="107"/>
      <c r="ES145" s="107"/>
      <c r="ET145" s="107"/>
      <c r="EU145" s="107"/>
      <c r="EV145" s="107"/>
      <c r="EW145" s="107"/>
      <c r="EX145" s="107"/>
      <c r="EY145" s="107"/>
      <c r="EZ145" s="107"/>
      <c r="FA145" s="107"/>
      <c r="FB145" s="107"/>
      <c r="FC145" s="107"/>
      <c r="FD145" s="107"/>
      <c r="FE145" s="107"/>
      <c r="FF145" s="107"/>
      <c r="FG145" s="107"/>
      <c r="FH145" s="107"/>
      <c r="FI145" s="107"/>
      <c r="FJ145" s="107"/>
      <c r="FK145" s="107"/>
      <c r="FL145" s="107"/>
      <c r="FM145" s="107"/>
      <c r="FN145" s="107"/>
      <c r="FO145" s="107"/>
      <c r="FP145" s="107"/>
      <c r="FQ145" s="107"/>
      <c r="FR145" s="107"/>
      <c r="FS145" s="107"/>
      <c r="FT145" s="107"/>
      <c r="FU145" s="107"/>
      <c r="FV145" s="107"/>
      <c r="FW145" s="107"/>
      <c r="FX145" s="107"/>
      <c r="FY145" s="107"/>
      <c r="FZ145" s="107"/>
      <c r="GA145" s="107"/>
      <c r="GB145" s="107"/>
      <c r="GC145" s="107"/>
      <c r="GD145" s="107"/>
      <c r="GE145" s="107"/>
      <c r="GF145" s="107"/>
      <c r="GG145" s="107"/>
      <c r="GH145" s="107"/>
      <c r="GI145" s="107"/>
      <c r="GJ145" s="107"/>
      <c r="GK145" s="107"/>
      <c r="GL145" s="107"/>
      <c r="GM145" s="107"/>
      <c r="GN145" s="107"/>
      <c r="GO145" s="107"/>
      <c r="GP145" s="107"/>
      <c r="GQ145" s="107"/>
      <c r="GR145" s="107"/>
      <c r="GS145" s="107"/>
      <c r="GT145" s="107"/>
      <c r="GU145" s="107"/>
      <c r="GV145" s="107"/>
      <c r="GW145" s="107"/>
      <c r="GX145" s="107"/>
      <c r="GY145" s="107"/>
      <c r="GZ145" s="107"/>
      <c r="HA145" s="107"/>
      <c r="HB145" s="107"/>
      <c r="HC145" s="107"/>
      <c r="HD145" s="107"/>
      <c r="HE145" s="107"/>
      <c r="HF145" s="107"/>
      <c r="HG145" s="107"/>
      <c r="HH145" s="107"/>
      <c r="HI145" s="107"/>
      <c r="HJ145" s="107"/>
      <c r="HK145" s="107"/>
      <c r="HL145" s="107"/>
      <c r="HM145" s="107"/>
    </row>
    <row r="146" spans="12:221" x14ac:dyDescent="0.35">
      <c r="L146" s="107"/>
      <c r="M146" s="107"/>
      <c r="N146" s="107"/>
      <c r="O146" s="107"/>
      <c r="P146" s="107"/>
      <c r="Q146" s="107"/>
      <c r="R146" s="107"/>
      <c r="S146" s="107"/>
      <c r="T146" s="107"/>
      <c r="U146" s="107"/>
      <c r="V146" s="107"/>
      <c r="W146" s="107"/>
      <c r="X146" s="107"/>
      <c r="Y146" s="107"/>
      <c r="Z146" s="107"/>
      <c r="AA146" s="107"/>
      <c r="AB146" s="107"/>
      <c r="AC146" s="107"/>
      <c r="AD146" s="107"/>
      <c r="AE146" s="107"/>
      <c r="AF146" s="107"/>
      <c r="AG146" s="107"/>
      <c r="AH146" s="107"/>
      <c r="AI146" s="107"/>
      <c r="AJ146" s="107"/>
      <c r="AK146" s="107"/>
      <c r="AL146" s="107"/>
      <c r="AM146" s="107"/>
      <c r="AN146" s="107"/>
      <c r="AO146" s="107"/>
      <c r="AP146" s="107"/>
      <c r="AQ146" s="107"/>
      <c r="AR146" s="107"/>
      <c r="AS146" s="107"/>
      <c r="AT146" s="107"/>
      <c r="AU146" s="107"/>
      <c r="AV146" s="107"/>
      <c r="AW146" s="107"/>
      <c r="AX146" s="107"/>
      <c r="AY146" s="107"/>
      <c r="AZ146" s="107"/>
      <c r="BA146" s="107"/>
      <c r="BB146" s="107"/>
      <c r="BC146" s="107"/>
      <c r="BD146" s="107"/>
      <c r="BE146" s="107"/>
      <c r="BF146" s="107"/>
      <c r="BG146" s="107"/>
      <c r="BH146" s="107"/>
      <c r="BI146" s="107"/>
      <c r="BJ146" s="107"/>
      <c r="BK146" s="107"/>
      <c r="BL146" s="107"/>
      <c r="BM146" s="107"/>
      <c r="BN146" s="107"/>
      <c r="BO146" s="107"/>
      <c r="BP146" s="107"/>
      <c r="BQ146" s="107"/>
      <c r="BR146" s="107"/>
      <c r="BS146" s="107"/>
      <c r="BT146" s="107"/>
      <c r="BU146" s="107"/>
      <c r="BV146" s="107"/>
      <c r="BW146" s="107"/>
      <c r="BX146" s="107"/>
      <c r="BY146" s="107"/>
      <c r="BZ146" s="107"/>
      <c r="CA146" s="107"/>
      <c r="CB146" s="107"/>
      <c r="CC146" s="107"/>
      <c r="CD146" s="107"/>
      <c r="CE146" s="107"/>
      <c r="CF146" s="107"/>
      <c r="CG146" s="107"/>
      <c r="CH146" s="107"/>
      <c r="CI146" s="107"/>
      <c r="CJ146" s="107"/>
      <c r="CK146" s="107"/>
      <c r="CL146" s="107"/>
      <c r="CM146" s="107"/>
      <c r="CN146" s="107"/>
      <c r="CO146" s="107"/>
      <c r="CP146" s="107"/>
      <c r="CQ146" s="107"/>
      <c r="CR146" s="107"/>
      <c r="CS146" s="107"/>
      <c r="CT146" s="107"/>
      <c r="CU146" s="107"/>
      <c r="CV146" s="107"/>
      <c r="CW146" s="107"/>
      <c r="CX146" s="107"/>
      <c r="CY146" s="107"/>
      <c r="CZ146" s="107"/>
      <c r="DA146" s="107"/>
      <c r="DB146" s="107"/>
      <c r="DC146" s="107"/>
      <c r="DD146" s="107"/>
      <c r="DE146" s="107"/>
      <c r="DF146" s="107"/>
      <c r="DG146" s="107"/>
      <c r="DH146" s="107"/>
      <c r="DI146" s="107"/>
      <c r="DJ146" s="107"/>
      <c r="DK146" s="107"/>
      <c r="DL146" s="107"/>
      <c r="DM146" s="107"/>
      <c r="DN146" s="107"/>
      <c r="DO146" s="107"/>
      <c r="DP146" s="107"/>
      <c r="DQ146" s="107"/>
      <c r="DR146" s="107"/>
      <c r="DS146" s="107"/>
      <c r="DT146" s="107"/>
      <c r="DU146" s="107"/>
      <c r="DV146" s="107"/>
      <c r="DW146" s="107"/>
      <c r="DX146" s="107"/>
      <c r="DY146" s="107"/>
      <c r="DZ146" s="107"/>
      <c r="EA146" s="107"/>
      <c r="EB146" s="107"/>
      <c r="EC146" s="107"/>
      <c r="ED146" s="107"/>
      <c r="EE146" s="107"/>
      <c r="EF146" s="107"/>
      <c r="EG146" s="107"/>
      <c r="EH146" s="107"/>
      <c r="EI146" s="107"/>
      <c r="EJ146" s="107"/>
      <c r="EK146" s="107"/>
      <c r="EL146" s="107"/>
      <c r="EM146" s="107"/>
      <c r="EN146" s="107"/>
      <c r="EO146" s="107"/>
      <c r="EP146" s="107"/>
      <c r="EQ146" s="107"/>
      <c r="ER146" s="107"/>
      <c r="ES146" s="107"/>
      <c r="ET146" s="107"/>
      <c r="EU146" s="107"/>
      <c r="EV146" s="107"/>
      <c r="EW146" s="107"/>
      <c r="EX146" s="107"/>
      <c r="EY146" s="107"/>
      <c r="EZ146" s="107"/>
      <c r="FA146" s="107"/>
      <c r="FB146" s="107"/>
      <c r="FC146" s="107"/>
      <c r="FD146" s="107"/>
      <c r="FE146" s="107"/>
      <c r="FF146" s="107"/>
      <c r="FG146" s="107"/>
      <c r="FH146" s="107"/>
      <c r="FI146" s="107"/>
      <c r="FJ146" s="107"/>
      <c r="FK146" s="107"/>
      <c r="FL146" s="107"/>
      <c r="FM146" s="107"/>
      <c r="FN146" s="107"/>
      <c r="FO146" s="107"/>
      <c r="FP146" s="107"/>
      <c r="FQ146" s="107"/>
      <c r="FR146" s="107"/>
      <c r="FS146" s="107"/>
      <c r="FT146" s="107"/>
      <c r="FU146" s="107"/>
      <c r="FV146" s="107"/>
      <c r="FW146" s="107"/>
      <c r="FX146" s="107"/>
      <c r="FY146" s="107"/>
      <c r="FZ146" s="107"/>
      <c r="GA146" s="107"/>
      <c r="GB146" s="107"/>
      <c r="GC146" s="107"/>
      <c r="GD146" s="107"/>
      <c r="GE146" s="107"/>
      <c r="GF146" s="107"/>
      <c r="GG146" s="107"/>
      <c r="GH146" s="107"/>
      <c r="GI146" s="107"/>
      <c r="GJ146" s="107"/>
      <c r="GK146" s="107"/>
      <c r="GL146" s="107"/>
      <c r="GM146" s="107"/>
      <c r="GN146" s="107"/>
      <c r="GO146" s="107"/>
      <c r="GP146" s="107"/>
      <c r="GQ146" s="107"/>
      <c r="GR146" s="107"/>
      <c r="GS146" s="107"/>
      <c r="GT146" s="107"/>
      <c r="GU146" s="107"/>
      <c r="GV146" s="107"/>
      <c r="GW146" s="107"/>
      <c r="GX146" s="107"/>
      <c r="GY146" s="107"/>
      <c r="GZ146" s="107"/>
      <c r="HA146" s="107"/>
      <c r="HB146" s="107"/>
      <c r="HC146" s="107"/>
      <c r="HD146" s="107"/>
      <c r="HE146" s="107"/>
      <c r="HF146" s="107"/>
      <c r="HG146" s="107"/>
      <c r="HH146" s="107"/>
      <c r="HI146" s="107"/>
      <c r="HJ146" s="107"/>
      <c r="HK146" s="107"/>
      <c r="HL146" s="107"/>
      <c r="HM146" s="107"/>
    </row>
    <row r="147" spans="12:221" x14ac:dyDescent="0.35">
      <c r="L147" s="107"/>
      <c r="M147" s="107"/>
      <c r="N147" s="107"/>
      <c r="O147" s="107"/>
      <c r="P147" s="107"/>
      <c r="Q147" s="107"/>
      <c r="R147" s="107"/>
      <c r="S147" s="107"/>
      <c r="T147" s="107"/>
      <c r="U147" s="107"/>
      <c r="V147" s="107"/>
      <c r="W147" s="107"/>
      <c r="X147" s="107"/>
      <c r="Y147" s="107"/>
      <c r="Z147" s="107"/>
      <c r="AA147" s="107"/>
      <c r="AB147" s="107"/>
      <c r="AC147" s="107"/>
      <c r="AD147" s="107"/>
      <c r="AE147" s="107"/>
      <c r="AF147" s="107"/>
      <c r="AG147" s="107"/>
      <c r="AH147" s="107"/>
      <c r="AI147" s="107"/>
      <c r="AJ147" s="107"/>
      <c r="AK147" s="107"/>
      <c r="AL147" s="107"/>
      <c r="AM147" s="107"/>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7"/>
      <c r="BQ147" s="107"/>
      <c r="BR147" s="107"/>
      <c r="BS147" s="107"/>
      <c r="BT147" s="107"/>
      <c r="BU147" s="107"/>
      <c r="BV147" s="107"/>
      <c r="BW147" s="107"/>
      <c r="BX147" s="107"/>
      <c r="BY147" s="107"/>
      <c r="BZ147" s="107"/>
      <c r="CA147" s="107"/>
      <c r="CB147" s="107"/>
      <c r="CC147" s="107"/>
      <c r="CD147" s="107"/>
      <c r="CE147" s="107"/>
      <c r="CF147" s="107"/>
      <c r="CG147" s="107"/>
      <c r="CH147" s="107"/>
      <c r="CI147" s="107"/>
      <c r="CJ147" s="107"/>
      <c r="CK147" s="107"/>
      <c r="CL147" s="107"/>
      <c r="CM147" s="107"/>
      <c r="CN147" s="107"/>
      <c r="CO147" s="107"/>
      <c r="CP147" s="107"/>
      <c r="CQ147" s="107"/>
      <c r="CR147" s="107"/>
      <c r="CS147" s="107"/>
      <c r="CT147" s="107"/>
      <c r="CU147" s="107"/>
      <c r="CV147" s="107"/>
      <c r="CW147" s="107"/>
      <c r="CX147" s="107"/>
      <c r="CY147" s="107"/>
      <c r="CZ147" s="107"/>
      <c r="DA147" s="107"/>
      <c r="DB147" s="107"/>
      <c r="DC147" s="107"/>
      <c r="DD147" s="107"/>
      <c r="DE147" s="107"/>
      <c r="DF147" s="107"/>
      <c r="DG147" s="107"/>
      <c r="DH147" s="107"/>
      <c r="DI147" s="107"/>
      <c r="DJ147" s="107"/>
      <c r="DK147" s="107"/>
      <c r="DL147" s="107"/>
      <c r="DM147" s="107"/>
      <c r="DN147" s="107"/>
      <c r="DO147" s="107"/>
      <c r="DP147" s="107"/>
      <c r="DQ147" s="107"/>
      <c r="DR147" s="107"/>
      <c r="DS147" s="107"/>
      <c r="DT147" s="107"/>
      <c r="DU147" s="107"/>
      <c r="DV147" s="107"/>
      <c r="DW147" s="107"/>
      <c r="DX147" s="107"/>
      <c r="DY147" s="107"/>
      <c r="DZ147" s="107"/>
      <c r="EA147" s="107"/>
      <c r="EB147" s="107"/>
      <c r="EC147" s="107"/>
      <c r="ED147" s="107"/>
      <c r="EE147" s="107"/>
      <c r="EF147" s="107"/>
      <c r="EG147" s="107"/>
      <c r="EH147" s="107"/>
      <c r="EI147" s="107"/>
      <c r="EJ147" s="107"/>
      <c r="EK147" s="107"/>
      <c r="EL147" s="107"/>
      <c r="EM147" s="107"/>
      <c r="EN147" s="107"/>
      <c r="EO147" s="107"/>
      <c r="EP147" s="107"/>
      <c r="EQ147" s="107"/>
      <c r="ER147" s="107"/>
      <c r="ES147" s="107"/>
      <c r="ET147" s="107"/>
      <c r="EU147" s="107"/>
      <c r="EV147" s="107"/>
      <c r="EW147" s="107"/>
      <c r="EX147" s="107"/>
      <c r="EY147" s="107"/>
      <c r="EZ147" s="107"/>
      <c r="FA147" s="107"/>
      <c r="FB147" s="107"/>
      <c r="FC147" s="107"/>
      <c r="FD147" s="107"/>
      <c r="FE147" s="107"/>
      <c r="FF147" s="107"/>
      <c r="FG147" s="107"/>
      <c r="FH147" s="107"/>
      <c r="FI147" s="107"/>
      <c r="FJ147" s="107"/>
      <c r="FK147" s="107"/>
      <c r="FL147" s="107"/>
      <c r="FM147" s="107"/>
      <c r="FN147" s="107"/>
      <c r="FO147" s="107"/>
      <c r="FP147" s="107"/>
      <c r="FQ147" s="107"/>
      <c r="FR147" s="107"/>
      <c r="FS147" s="107"/>
      <c r="FT147" s="107"/>
      <c r="FU147" s="107"/>
      <c r="FV147" s="107"/>
      <c r="FW147" s="107"/>
      <c r="FX147" s="107"/>
      <c r="FY147" s="107"/>
      <c r="FZ147" s="107"/>
      <c r="GA147" s="107"/>
      <c r="GB147" s="107"/>
      <c r="GC147" s="107"/>
      <c r="GD147" s="107"/>
      <c r="GE147" s="107"/>
      <c r="GF147" s="107"/>
      <c r="GG147" s="107"/>
      <c r="GH147" s="107"/>
      <c r="GI147" s="107"/>
      <c r="GJ147" s="107"/>
      <c r="GK147" s="107"/>
      <c r="GL147" s="107"/>
      <c r="GM147" s="107"/>
      <c r="GN147" s="107"/>
      <c r="GO147" s="107"/>
      <c r="GP147" s="107"/>
      <c r="GQ147" s="107"/>
      <c r="GR147" s="107"/>
      <c r="GS147" s="107"/>
      <c r="GT147" s="107"/>
      <c r="GU147" s="107"/>
      <c r="GV147" s="107"/>
      <c r="GW147" s="107"/>
      <c r="GX147" s="107"/>
      <c r="GY147" s="107"/>
      <c r="GZ147" s="107"/>
      <c r="HA147" s="107"/>
      <c r="HB147" s="107"/>
      <c r="HC147" s="107"/>
      <c r="HD147" s="107"/>
      <c r="HE147" s="107"/>
      <c r="HF147" s="107"/>
      <c r="HG147" s="107"/>
      <c r="HH147" s="107"/>
      <c r="HI147" s="107"/>
      <c r="HJ147" s="107"/>
      <c r="HK147" s="107"/>
      <c r="HL147" s="107"/>
      <c r="HM147" s="107"/>
    </row>
    <row r="148" spans="12:221" x14ac:dyDescent="0.35">
      <c r="L148" s="107"/>
      <c r="M148" s="107"/>
      <c r="N148" s="107"/>
      <c r="O148" s="107"/>
      <c r="P148" s="107"/>
      <c r="Q148" s="107"/>
      <c r="R148" s="107"/>
      <c r="S148" s="107"/>
      <c r="T148" s="107"/>
      <c r="U148" s="107"/>
      <c r="V148" s="107"/>
      <c r="W148" s="107"/>
      <c r="X148" s="107"/>
      <c r="Y148" s="107"/>
      <c r="Z148" s="107"/>
      <c r="AA148" s="107"/>
      <c r="AB148" s="107"/>
      <c r="AC148" s="107"/>
      <c r="AD148" s="107"/>
      <c r="AE148" s="107"/>
      <c r="AF148" s="107"/>
      <c r="AG148" s="107"/>
      <c r="AH148" s="107"/>
      <c r="AI148" s="107"/>
      <c r="AJ148" s="107"/>
      <c r="AK148" s="107"/>
      <c r="AL148" s="107"/>
      <c r="AM148" s="107"/>
      <c r="AN148" s="107"/>
      <c r="AO148" s="107"/>
      <c r="AP148" s="107"/>
      <c r="AQ148" s="107"/>
      <c r="AR148" s="107"/>
      <c r="AS148" s="107"/>
      <c r="AT148" s="107"/>
      <c r="AU148" s="107"/>
      <c r="AV148" s="107"/>
      <c r="AW148" s="107"/>
      <c r="AX148" s="107"/>
      <c r="AY148" s="107"/>
      <c r="AZ148" s="107"/>
      <c r="BA148" s="107"/>
      <c r="BB148" s="107"/>
      <c r="BC148" s="107"/>
      <c r="BD148" s="107"/>
      <c r="BE148" s="107"/>
      <c r="BF148" s="107"/>
      <c r="BG148" s="107"/>
      <c r="BH148" s="107"/>
      <c r="BI148" s="107"/>
      <c r="BJ148" s="107"/>
      <c r="BK148" s="107"/>
      <c r="BL148" s="107"/>
      <c r="BM148" s="107"/>
      <c r="BN148" s="107"/>
      <c r="BO148" s="107"/>
      <c r="BP148" s="107"/>
      <c r="BQ148" s="107"/>
      <c r="BR148" s="107"/>
      <c r="BS148" s="107"/>
      <c r="BT148" s="107"/>
      <c r="BU148" s="107"/>
      <c r="BV148" s="107"/>
      <c r="BW148" s="107"/>
      <c r="BX148" s="107"/>
      <c r="BY148" s="107"/>
      <c r="BZ148" s="107"/>
      <c r="CA148" s="107"/>
      <c r="CB148" s="107"/>
      <c r="CC148" s="107"/>
      <c r="CD148" s="107"/>
      <c r="CE148" s="107"/>
      <c r="CF148" s="107"/>
      <c r="CG148" s="107"/>
      <c r="CH148" s="107"/>
      <c r="CI148" s="107"/>
      <c r="CJ148" s="107"/>
      <c r="CK148" s="107"/>
      <c r="CL148" s="107"/>
      <c r="CM148" s="107"/>
      <c r="CN148" s="107"/>
      <c r="CO148" s="107"/>
      <c r="CP148" s="107"/>
      <c r="CQ148" s="107"/>
      <c r="CR148" s="107"/>
      <c r="CS148" s="107"/>
      <c r="CT148" s="107"/>
      <c r="CU148" s="107"/>
      <c r="CV148" s="107"/>
      <c r="CW148" s="107"/>
      <c r="CX148" s="107"/>
      <c r="CY148" s="107"/>
      <c r="CZ148" s="107"/>
      <c r="DA148" s="107"/>
      <c r="DB148" s="107"/>
      <c r="DC148" s="107"/>
      <c r="DD148" s="107"/>
      <c r="DE148" s="107"/>
      <c r="DF148" s="107"/>
      <c r="DG148" s="107"/>
      <c r="DH148" s="107"/>
      <c r="DI148" s="107"/>
      <c r="DJ148" s="107"/>
      <c r="DK148" s="107"/>
      <c r="DL148" s="107"/>
      <c r="DM148" s="107"/>
      <c r="DN148" s="107"/>
      <c r="DO148" s="107"/>
      <c r="DP148" s="107"/>
      <c r="DQ148" s="107"/>
      <c r="DR148" s="107"/>
      <c r="DS148" s="107"/>
      <c r="DT148" s="107"/>
      <c r="DU148" s="107"/>
      <c r="DV148" s="107"/>
      <c r="DW148" s="107"/>
      <c r="DX148" s="107"/>
      <c r="DY148" s="107"/>
      <c r="DZ148" s="107"/>
      <c r="EA148" s="107"/>
      <c r="EB148" s="107"/>
      <c r="EC148" s="107"/>
      <c r="ED148" s="107"/>
      <c r="EE148" s="107"/>
      <c r="EF148" s="107"/>
      <c r="EG148" s="107"/>
      <c r="EH148" s="107"/>
      <c r="EI148" s="107"/>
      <c r="EJ148" s="107"/>
      <c r="EK148" s="107"/>
      <c r="EL148" s="107"/>
      <c r="EM148" s="107"/>
      <c r="EN148" s="107"/>
      <c r="EO148" s="107"/>
      <c r="EP148" s="107"/>
      <c r="EQ148" s="107"/>
      <c r="ER148" s="107"/>
      <c r="ES148" s="107"/>
      <c r="ET148" s="107"/>
      <c r="EU148" s="107"/>
      <c r="EV148" s="107"/>
      <c r="EW148" s="107"/>
      <c r="EX148" s="107"/>
      <c r="EY148" s="107"/>
      <c r="EZ148" s="107"/>
      <c r="FA148" s="107"/>
      <c r="FB148" s="107"/>
      <c r="FC148" s="107"/>
      <c r="FD148" s="107"/>
      <c r="FE148" s="107"/>
      <c r="FF148" s="107"/>
      <c r="FG148" s="107"/>
      <c r="FH148" s="107"/>
      <c r="FI148" s="107"/>
      <c r="FJ148" s="107"/>
      <c r="FK148" s="107"/>
      <c r="FL148" s="107"/>
      <c r="FM148" s="107"/>
      <c r="FN148" s="107"/>
      <c r="FO148" s="107"/>
      <c r="FP148" s="107"/>
      <c r="FQ148" s="107"/>
      <c r="FR148" s="107"/>
      <c r="FS148" s="107"/>
      <c r="FT148" s="107"/>
      <c r="FU148" s="107"/>
      <c r="FV148" s="107"/>
      <c r="FW148" s="107"/>
      <c r="FX148" s="107"/>
      <c r="FY148" s="107"/>
      <c r="FZ148" s="107"/>
      <c r="GA148" s="107"/>
      <c r="GB148" s="107"/>
      <c r="GC148" s="107"/>
      <c r="GD148" s="107"/>
      <c r="GE148" s="107"/>
      <c r="GF148" s="107"/>
      <c r="GG148" s="107"/>
      <c r="GH148" s="107"/>
      <c r="GI148" s="107"/>
      <c r="GJ148" s="107"/>
      <c r="GK148" s="107"/>
      <c r="GL148" s="107"/>
      <c r="GM148" s="107"/>
      <c r="GN148" s="107"/>
      <c r="GO148" s="107"/>
      <c r="GP148" s="107"/>
      <c r="GQ148" s="107"/>
      <c r="GR148" s="107"/>
      <c r="GS148" s="107"/>
      <c r="GT148" s="107"/>
      <c r="GU148" s="107"/>
      <c r="GV148" s="107"/>
      <c r="GW148" s="107"/>
      <c r="GX148" s="107"/>
      <c r="GY148" s="107"/>
      <c r="GZ148" s="107"/>
      <c r="HA148" s="107"/>
      <c r="HB148" s="107"/>
      <c r="HC148" s="107"/>
      <c r="HD148" s="107"/>
      <c r="HE148" s="107"/>
      <c r="HF148" s="107"/>
      <c r="HG148" s="107"/>
      <c r="HH148" s="107"/>
      <c r="HI148" s="107"/>
      <c r="HJ148" s="107"/>
      <c r="HK148" s="107"/>
      <c r="HL148" s="107"/>
      <c r="HM148" s="107"/>
    </row>
    <row r="149" spans="12:221" x14ac:dyDescent="0.35">
      <c r="L149" s="107"/>
      <c r="M149" s="107"/>
      <c r="N149" s="107"/>
      <c r="O149" s="107"/>
      <c r="P149" s="107"/>
      <c r="Q149" s="107"/>
      <c r="R149" s="107"/>
      <c r="S149" s="107"/>
      <c r="T149" s="107"/>
      <c r="U149" s="107"/>
      <c r="V149" s="107"/>
      <c r="W149" s="107"/>
      <c r="X149" s="107"/>
      <c r="Y149" s="107"/>
      <c r="Z149" s="107"/>
      <c r="AA149" s="107"/>
      <c r="AB149" s="107"/>
      <c r="AC149" s="107"/>
      <c r="AD149" s="107"/>
      <c r="AE149" s="107"/>
      <c r="AF149" s="107"/>
      <c r="AG149" s="107"/>
      <c r="AH149" s="107"/>
      <c r="AI149" s="107"/>
      <c r="AJ149" s="107"/>
      <c r="AK149" s="107"/>
      <c r="AL149" s="107"/>
      <c r="AM149" s="107"/>
      <c r="AN149" s="107"/>
      <c r="AO149" s="107"/>
      <c r="AP149" s="107"/>
      <c r="AQ149" s="107"/>
      <c r="AR149" s="107"/>
      <c r="AS149" s="107"/>
      <c r="AT149" s="107"/>
      <c r="AU149" s="107"/>
      <c r="AV149" s="107"/>
      <c r="AW149" s="107"/>
      <c r="AX149" s="107"/>
      <c r="AY149" s="107"/>
      <c r="AZ149" s="107"/>
      <c r="BA149" s="107"/>
      <c r="BB149" s="107"/>
      <c r="BC149" s="107"/>
      <c r="BD149" s="107"/>
      <c r="BE149" s="107"/>
      <c r="BF149" s="107"/>
      <c r="BG149" s="107"/>
      <c r="BH149" s="107"/>
      <c r="BI149" s="107"/>
      <c r="BJ149" s="107"/>
      <c r="BK149" s="107"/>
      <c r="BL149" s="107"/>
      <c r="BM149" s="107"/>
      <c r="BN149" s="107"/>
      <c r="BO149" s="107"/>
      <c r="BP149" s="107"/>
      <c r="BQ149" s="107"/>
      <c r="BR149" s="107"/>
      <c r="BS149" s="107"/>
      <c r="BT149" s="107"/>
      <c r="BU149" s="107"/>
      <c r="BV149" s="107"/>
      <c r="BW149" s="107"/>
      <c r="BX149" s="107"/>
      <c r="BY149" s="107"/>
      <c r="BZ149" s="107"/>
      <c r="CA149" s="107"/>
      <c r="CB149" s="107"/>
      <c r="CC149" s="107"/>
      <c r="CD149" s="107"/>
      <c r="CE149" s="107"/>
      <c r="CF149" s="107"/>
      <c r="CG149" s="107"/>
      <c r="CH149" s="107"/>
      <c r="CI149" s="107"/>
      <c r="CJ149" s="107"/>
      <c r="CK149" s="107"/>
      <c r="CL149" s="107"/>
      <c r="CM149" s="107"/>
      <c r="CN149" s="107"/>
      <c r="CO149" s="107"/>
      <c r="CP149" s="107"/>
      <c r="CQ149" s="107"/>
      <c r="CR149" s="107"/>
      <c r="CS149" s="107"/>
      <c r="CT149" s="107"/>
      <c r="CU149" s="107"/>
      <c r="CV149" s="107"/>
      <c r="CW149" s="107"/>
      <c r="CX149" s="107"/>
      <c r="CY149" s="107"/>
      <c r="CZ149" s="107"/>
      <c r="DA149" s="107"/>
      <c r="DB149" s="107"/>
      <c r="DC149" s="107"/>
      <c r="DD149" s="107"/>
      <c r="DE149" s="107"/>
      <c r="DF149" s="107"/>
      <c r="DG149" s="107"/>
      <c r="DH149" s="107"/>
      <c r="DI149" s="107"/>
      <c r="DJ149" s="107"/>
      <c r="DK149" s="107"/>
      <c r="DL149" s="107"/>
      <c r="DM149" s="107"/>
      <c r="DN149" s="107"/>
      <c r="DO149" s="107"/>
      <c r="DP149" s="107"/>
      <c r="DQ149" s="107"/>
      <c r="DR149" s="107"/>
      <c r="DS149" s="107"/>
      <c r="DT149" s="107"/>
      <c r="DU149" s="107"/>
      <c r="DV149" s="107"/>
      <c r="DW149" s="107"/>
      <c r="DX149" s="107"/>
      <c r="DY149" s="107"/>
      <c r="DZ149" s="107"/>
      <c r="EA149" s="107"/>
      <c r="EB149" s="107"/>
      <c r="EC149" s="107"/>
      <c r="ED149" s="107"/>
      <c r="EE149" s="107"/>
      <c r="EF149" s="107"/>
      <c r="EG149" s="107"/>
      <c r="EH149" s="107"/>
      <c r="EI149" s="107"/>
      <c r="EJ149" s="107"/>
      <c r="EK149" s="107"/>
      <c r="EL149" s="107"/>
      <c r="EM149" s="107"/>
      <c r="EN149" s="107"/>
      <c r="EO149" s="107"/>
      <c r="EP149" s="107"/>
      <c r="EQ149" s="107"/>
      <c r="ER149" s="107"/>
      <c r="ES149" s="107"/>
      <c r="ET149" s="107"/>
      <c r="EU149" s="107"/>
      <c r="EV149" s="107"/>
      <c r="EW149" s="107"/>
      <c r="EX149" s="107"/>
      <c r="EY149" s="107"/>
      <c r="EZ149" s="107"/>
      <c r="FA149" s="107"/>
      <c r="FB149" s="107"/>
      <c r="FC149" s="107"/>
      <c r="FD149" s="107"/>
      <c r="FE149" s="107"/>
      <c r="FF149" s="107"/>
      <c r="FG149" s="107"/>
      <c r="FH149" s="107"/>
      <c r="FI149" s="107"/>
      <c r="FJ149" s="107"/>
      <c r="FK149" s="107"/>
      <c r="FL149" s="107"/>
      <c r="FM149" s="107"/>
      <c r="FN149" s="107"/>
      <c r="FO149" s="107"/>
      <c r="FP149" s="107"/>
      <c r="FQ149" s="107"/>
      <c r="FR149" s="107"/>
      <c r="FS149" s="107"/>
      <c r="FT149" s="107"/>
      <c r="FU149" s="107"/>
      <c r="FV149" s="107"/>
      <c r="FW149" s="107"/>
      <c r="FX149" s="107"/>
      <c r="FY149" s="107"/>
      <c r="FZ149" s="107"/>
      <c r="GA149" s="107"/>
      <c r="GB149" s="107"/>
      <c r="GC149" s="107"/>
      <c r="GD149" s="107"/>
      <c r="GE149" s="107"/>
      <c r="GF149" s="107"/>
      <c r="GG149" s="107"/>
      <c r="GH149" s="107"/>
      <c r="GI149" s="107"/>
      <c r="GJ149" s="107"/>
      <c r="GK149" s="107"/>
      <c r="GL149" s="107"/>
      <c r="GM149" s="107"/>
      <c r="GN149" s="107"/>
      <c r="GO149" s="107"/>
      <c r="GP149" s="107"/>
      <c r="GQ149" s="107"/>
      <c r="GR149" s="107"/>
      <c r="GS149" s="107"/>
      <c r="GT149" s="107"/>
      <c r="GU149" s="107"/>
      <c r="GV149" s="107"/>
      <c r="GW149" s="107"/>
      <c r="GX149" s="107"/>
      <c r="GY149" s="107"/>
      <c r="GZ149" s="107"/>
      <c r="HA149" s="107"/>
      <c r="HB149" s="107"/>
      <c r="HC149" s="107"/>
      <c r="HD149" s="107"/>
      <c r="HE149" s="107"/>
      <c r="HF149" s="107"/>
      <c r="HG149" s="107"/>
      <c r="HH149" s="107"/>
      <c r="HI149" s="107"/>
      <c r="HJ149" s="107"/>
      <c r="HK149" s="107"/>
      <c r="HL149" s="107"/>
      <c r="HM149" s="107"/>
    </row>
    <row r="150" spans="12:221" x14ac:dyDescent="0.35">
      <c r="L150" s="107" t="s">
        <v>643</v>
      </c>
      <c r="M150" s="107" t="s">
        <v>643</v>
      </c>
      <c r="N150" s="107" t="s">
        <v>643</v>
      </c>
      <c r="O150" s="107" t="s">
        <v>643</v>
      </c>
      <c r="P150" s="107" t="s">
        <v>643</v>
      </c>
      <c r="Q150" s="107" t="s">
        <v>643</v>
      </c>
      <c r="R150" s="107" t="s">
        <v>643</v>
      </c>
      <c r="S150" s="107" t="s">
        <v>643</v>
      </c>
      <c r="T150" s="107" t="s">
        <v>643</v>
      </c>
      <c r="U150" s="107" t="s">
        <v>643</v>
      </c>
      <c r="V150" s="107" t="s">
        <v>643</v>
      </c>
      <c r="W150" s="107" t="s">
        <v>643</v>
      </c>
      <c r="X150" s="107" t="s">
        <v>643</v>
      </c>
      <c r="Y150" s="107" t="s">
        <v>643</v>
      </c>
      <c r="Z150" s="107" t="s">
        <v>643</v>
      </c>
      <c r="AA150" s="107" t="s">
        <v>643</v>
      </c>
      <c r="AB150" s="107" t="s">
        <v>643</v>
      </c>
      <c r="AC150" s="107" t="s">
        <v>643</v>
      </c>
      <c r="AD150" s="107" t="s">
        <v>643</v>
      </c>
      <c r="AE150" s="107" t="s">
        <v>643</v>
      </c>
      <c r="AF150" s="107" t="s">
        <v>643</v>
      </c>
      <c r="AG150" s="107" t="s">
        <v>643</v>
      </c>
      <c r="AH150" s="107" t="s">
        <v>643</v>
      </c>
      <c r="AI150" s="107" t="s">
        <v>643</v>
      </c>
      <c r="AJ150" s="107" t="s">
        <v>643</v>
      </c>
      <c r="AK150" s="107" t="s">
        <v>643</v>
      </c>
      <c r="AL150" s="107" t="s">
        <v>643</v>
      </c>
      <c r="AM150" s="107" t="s">
        <v>643</v>
      </c>
      <c r="AN150" s="107" t="s">
        <v>643</v>
      </c>
      <c r="AO150" s="107" t="s">
        <v>643</v>
      </c>
      <c r="AP150" s="107" t="s">
        <v>643</v>
      </c>
      <c r="AQ150" s="107" t="s">
        <v>643</v>
      </c>
      <c r="AR150" s="107" t="s">
        <v>643</v>
      </c>
      <c r="AS150" s="107" t="s">
        <v>643</v>
      </c>
      <c r="AT150" s="107" t="s">
        <v>643</v>
      </c>
      <c r="AU150" s="107" t="s">
        <v>643</v>
      </c>
      <c r="AV150" s="107" t="s">
        <v>643</v>
      </c>
      <c r="AW150" s="107" t="s">
        <v>643</v>
      </c>
      <c r="AX150" s="107" t="s">
        <v>643</v>
      </c>
      <c r="AY150" s="107" t="s">
        <v>643</v>
      </c>
      <c r="AZ150" s="107" t="s">
        <v>643</v>
      </c>
      <c r="BA150" s="107" t="s">
        <v>643</v>
      </c>
      <c r="BB150" s="107" t="s">
        <v>643</v>
      </c>
      <c r="BC150" s="107" t="s">
        <v>643</v>
      </c>
      <c r="BD150" s="107" t="s">
        <v>643</v>
      </c>
      <c r="BE150" s="107" t="s">
        <v>643</v>
      </c>
      <c r="BF150" s="107" t="s">
        <v>643</v>
      </c>
      <c r="BG150" s="107" t="s">
        <v>643</v>
      </c>
      <c r="BH150" s="107" t="s">
        <v>643</v>
      </c>
      <c r="BI150" s="107" t="s">
        <v>643</v>
      </c>
      <c r="BJ150" s="107" t="s">
        <v>643</v>
      </c>
      <c r="BK150" s="107" t="s">
        <v>643</v>
      </c>
      <c r="BL150" s="107" t="s">
        <v>643</v>
      </c>
      <c r="BM150" s="107" t="s">
        <v>643</v>
      </c>
      <c r="BN150" s="107" t="s">
        <v>643</v>
      </c>
      <c r="BO150" s="107" t="s">
        <v>643</v>
      </c>
      <c r="BP150" s="107" t="s">
        <v>643</v>
      </c>
      <c r="BQ150" s="107" t="s">
        <v>643</v>
      </c>
      <c r="BR150" s="107" t="s">
        <v>643</v>
      </c>
      <c r="BS150" s="107" t="s">
        <v>643</v>
      </c>
      <c r="BT150" s="107" t="s">
        <v>643</v>
      </c>
      <c r="BU150" s="107" t="s">
        <v>643</v>
      </c>
      <c r="BV150" s="107" t="s">
        <v>643</v>
      </c>
      <c r="BW150" s="107" t="s">
        <v>643</v>
      </c>
      <c r="BX150" s="107" t="s">
        <v>643</v>
      </c>
      <c r="BY150" s="107" t="s">
        <v>643</v>
      </c>
      <c r="BZ150" s="107" t="s">
        <v>643</v>
      </c>
      <c r="CA150" s="107" t="s">
        <v>643</v>
      </c>
      <c r="CB150" s="107" t="s">
        <v>643</v>
      </c>
      <c r="CC150" s="107" t="s">
        <v>643</v>
      </c>
      <c r="CD150" s="107" t="s">
        <v>643</v>
      </c>
      <c r="CE150" s="107" t="s">
        <v>643</v>
      </c>
      <c r="CF150" s="107" t="s">
        <v>643</v>
      </c>
      <c r="CG150" s="107" t="s">
        <v>643</v>
      </c>
      <c r="CH150" s="107" t="s">
        <v>643</v>
      </c>
      <c r="CI150" s="107" t="s">
        <v>643</v>
      </c>
      <c r="CJ150" s="107" t="s">
        <v>643</v>
      </c>
      <c r="CK150" s="107" t="s">
        <v>643</v>
      </c>
      <c r="CL150" s="107" t="s">
        <v>643</v>
      </c>
      <c r="CM150" s="107" t="s">
        <v>643</v>
      </c>
      <c r="CN150" s="107" t="s">
        <v>643</v>
      </c>
      <c r="CO150" s="107" t="s">
        <v>643</v>
      </c>
      <c r="CP150" s="107" t="s">
        <v>643</v>
      </c>
      <c r="CQ150" s="107" t="s">
        <v>643</v>
      </c>
      <c r="CR150" s="107" t="s">
        <v>643</v>
      </c>
      <c r="CS150" s="107" t="s">
        <v>643</v>
      </c>
      <c r="CT150" s="107" t="s">
        <v>643</v>
      </c>
      <c r="CU150" s="107" t="s">
        <v>643</v>
      </c>
      <c r="CV150" s="107" t="s">
        <v>643</v>
      </c>
      <c r="CW150" s="107" t="s">
        <v>643</v>
      </c>
      <c r="CX150" s="107" t="s">
        <v>643</v>
      </c>
      <c r="CY150" s="107" t="s">
        <v>643</v>
      </c>
      <c r="CZ150" s="107" t="s">
        <v>643</v>
      </c>
      <c r="DA150" s="107" t="s">
        <v>643</v>
      </c>
      <c r="DB150" s="107" t="s">
        <v>643</v>
      </c>
      <c r="DC150" s="107" t="s">
        <v>643</v>
      </c>
      <c r="DD150" s="107" t="s">
        <v>643</v>
      </c>
      <c r="DE150" s="107" t="s">
        <v>643</v>
      </c>
      <c r="DF150" s="107" t="s">
        <v>643</v>
      </c>
      <c r="DG150" s="107" t="s">
        <v>643</v>
      </c>
      <c r="DH150" s="107" t="s">
        <v>643</v>
      </c>
      <c r="DI150" s="107" t="s">
        <v>643</v>
      </c>
      <c r="DJ150" s="107" t="s">
        <v>643</v>
      </c>
      <c r="DK150" s="107" t="s">
        <v>643</v>
      </c>
      <c r="DL150" s="107" t="s">
        <v>643</v>
      </c>
      <c r="DM150" s="107" t="s">
        <v>643</v>
      </c>
      <c r="DN150" s="107" t="s">
        <v>643</v>
      </c>
      <c r="DO150" s="107" t="s">
        <v>643</v>
      </c>
      <c r="DP150" s="107" t="s">
        <v>643</v>
      </c>
      <c r="DQ150" s="107" t="s">
        <v>643</v>
      </c>
      <c r="DR150" s="107" t="s">
        <v>643</v>
      </c>
      <c r="DS150" s="107" t="s">
        <v>643</v>
      </c>
      <c r="DT150" s="107" t="s">
        <v>643</v>
      </c>
      <c r="DU150" s="107" t="s">
        <v>643</v>
      </c>
      <c r="DV150" s="107" t="s">
        <v>643</v>
      </c>
      <c r="DW150" s="107" t="s">
        <v>643</v>
      </c>
      <c r="DX150" s="107" t="s">
        <v>643</v>
      </c>
      <c r="DY150" s="107" t="s">
        <v>643</v>
      </c>
      <c r="DZ150" s="107" t="s">
        <v>643</v>
      </c>
      <c r="EA150" s="107" t="s">
        <v>643</v>
      </c>
      <c r="EB150" s="107" t="s">
        <v>643</v>
      </c>
      <c r="EC150" s="107" t="s">
        <v>643</v>
      </c>
      <c r="ED150" s="107" t="s">
        <v>643</v>
      </c>
      <c r="EE150" s="107" t="s">
        <v>643</v>
      </c>
      <c r="EF150" s="107" t="s">
        <v>643</v>
      </c>
      <c r="EG150" s="107" t="s">
        <v>643</v>
      </c>
      <c r="EH150" s="107" t="s">
        <v>643</v>
      </c>
      <c r="EI150" s="107" t="s">
        <v>643</v>
      </c>
      <c r="EJ150" s="107" t="s">
        <v>643</v>
      </c>
      <c r="EK150" s="107" t="s">
        <v>643</v>
      </c>
      <c r="EL150" s="107" t="s">
        <v>643</v>
      </c>
      <c r="EM150" s="107" t="s">
        <v>643</v>
      </c>
      <c r="EN150" s="107" t="s">
        <v>643</v>
      </c>
      <c r="EO150" s="107" t="s">
        <v>643</v>
      </c>
      <c r="EP150" s="107" t="s">
        <v>643</v>
      </c>
      <c r="EQ150" s="107" t="s">
        <v>643</v>
      </c>
      <c r="ER150" s="107" t="s">
        <v>643</v>
      </c>
      <c r="ES150" s="107" t="s">
        <v>643</v>
      </c>
      <c r="ET150" s="107" t="s">
        <v>643</v>
      </c>
      <c r="EU150" s="107" t="s">
        <v>643</v>
      </c>
      <c r="EV150" s="107" t="s">
        <v>643</v>
      </c>
      <c r="EW150" s="107" t="s">
        <v>643</v>
      </c>
      <c r="EX150" s="107" t="s">
        <v>643</v>
      </c>
      <c r="EY150" s="107" t="s">
        <v>643</v>
      </c>
      <c r="EZ150" s="107" t="s">
        <v>643</v>
      </c>
      <c r="FA150" s="107" t="s">
        <v>643</v>
      </c>
      <c r="FB150" s="107" t="s">
        <v>643</v>
      </c>
      <c r="FC150" s="107" t="s">
        <v>643</v>
      </c>
      <c r="FD150" s="107" t="s">
        <v>643</v>
      </c>
      <c r="FE150" s="107" t="s">
        <v>643</v>
      </c>
      <c r="FF150" s="107" t="s">
        <v>643</v>
      </c>
      <c r="FG150" s="107" t="s">
        <v>643</v>
      </c>
      <c r="FH150" s="107" t="s">
        <v>643</v>
      </c>
      <c r="FI150" s="107" t="s">
        <v>643</v>
      </c>
      <c r="FJ150" s="107" t="s">
        <v>643</v>
      </c>
      <c r="FK150" s="107" t="s">
        <v>643</v>
      </c>
      <c r="FL150" s="107" t="s">
        <v>643</v>
      </c>
      <c r="FM150" s="107" t="s">
        <v>643</v>
      </c>
      <c r="FN150" s="107" t="s">
        <v>643</v>
      </c>
      <c r="FO150" s="107" t="s">
        <v>643</v>
      </c>
      <c r="FP150" s="107" t="s">
        <v>643</v>
      </c>
      <c r="FQ150" s="107" t="s">
        <v>643</v>
      </c>
      <c r="FR150" s="107" t="s">
        <v>643</v>
      </c>
      <c r="FS150" s="107" t="s">
        <v>643</v>
      </c>
      <c r="FT150" s="107" t="s">
        <v>643</v>
      </c>
      <c r="FU150" s="107" t="s">
        <v>643</v>
      </c>
      <c r="FV150" s="107" t="s">
        <v>643</v>
      </c>
      <c r="FW150" s="107" t="s">
        <v>643</v>
      </c>
      <c r="FX150" s="107" t="s">
        <v>643</v>
      </c>
      <c r="FY150" s="107" t="s">
        <v>643</v>
      </c>
      <c r="FZ150" s="107" t="s">
        <v>643</v>
      </c>
      <c r="GA150" s="107" t="s">
        <v>643</v>
      </c>
      <c r="GB150" s="107" t="s">
        <v>643</v>
      </c>
      <c r="GC150" s="107" t="s">
        <v>643</v>
      </c>
      <c r="GD150" s="107" t="s">
        <v>643</v>
      </c>
      <c r="GE150" s="107" t="s">
        <v>643</v>
      </c>
      <c r="GF150" s="107" t="s">
        <v>643</v>
      </c>
      <c r="GG150" s="107" t="s">
        <v>643</v>
      </c>
      <c r="GH150" s="107" t="s">
        <v>643</v>
      </c>
      <c r="GI150" s="107" t="s">
        <v>643</v>
      </c>
      <c r="GJ150" s="107" t="s">
        <v>643</v>
      </c>
      <c r="GK150" s="107" t="s">
        <v>643</v>
      </c>
      <c r="GL150" s="107" t="s">
        <v>643</v>
      </c>
      <c r="GM150" s="107" t="s">
        <v>643</v>
      </c>
      <c r="GN150" s="107" t="s">
        <v>643</v>
      </c>
      <c r="GO150" s="107" t="s">
        <v>643</v>
      </c>
      <c r="GP150" s="107" t="s">
        <v>643</v>
      </c>
      <c r="GQ150" s="107" t="s">
        <v>643</v>
      </c>
      <c r="GR150" s="107" t="s">
        <v>643</v>
      </c>
      <c r="GS150" s="107" t="s">
        <v>643</v>
      </c>
      <c r="GT150" s="107" t="s">
        <v>643</v>
      </c>
      <c r="GU150" s="107" t="s">
        <v>643</v>
      </c>
      <c r="GV150" s="107" t="s">
        <v>643</v>
      </c>
      <c r="GW150" s="107" t="s">
        <v>643</v>
      </c>
      <c r="GX150" s="107" t="s">
        <v>643</v>
      </c>
      <c r="GY150" s="107" t="s">
        <v>643</v>
      </c>
      <c r="GZ150" s="107" t="s">
        <v>643</v>
      </c>
      <c r="HA150" s="107" t="s">
        <v>643</v>
      </c>
      <c r="HB150" s="107" t="s">
        <v>643</v>
      </c>
      <c r="HC150" s="107" t="s">
        <v>643</v>
      </c>
      <c r="HD150" s="107" t="s">
        <v>643</v>
      </c>
      <c r="HE150" s="107" t="s">
        <v>643</v>
      </c>
      <c r="HF150" s="107" t="s">
        <v>643</v>
      </c>
      <c r="HG150" s="107" t="s">
        <v>643</v>
      </c>
      <c r="HH150" s="107" t="s">
        <v>643</v>
      </c>
      <c r="HI150" s="107" t="s">
        <v>643</v>
      </c>
      <c r="HJ150" s="107" t="s">
        <v>643</v>
      </c>
      <c r="HK150" s="107" t="s">
        <v>643</v>
      </c>
      <c r="HL150" s="107" t="s">
        <v>643</v>
      </c>
      <c r="HM150" s="107" t="s">
        <v>643</v>
      </c>
    </row>
    <row r="151" spans="12:221" x14ac:dyDescent="0.35">
      <c r="L151" s="107"/>
      <c r="M151" s="107"/>
      <c r="N151" s="107"/>
      <c r="O151" s="107"/>
      <c r="P151" s="107"/>
      <c r="Q151" s="107"/>
      <c r="R151" s="107"/>
      <c r="S151" s="107"/>
      <c r="T151" s="107"/>
      <c r="U151" s="107"/>
      <c r="V151" s="107"/>
      <c r="W151" s="107"/>
      <c r="X151" s="107"/>
      <c r="Y151" s="107"/>
      <c r="Z151" s="107"/>
      <c r="AA151" s="107"/>
      <c r="AB151" s="107"/>
      <c r="AC151" s="107"/>
      <c r="AD151" s="107"/>
      <c r="AE151" s="107"/>
      <c r="AF151" s="107"/>
      <c r="AG151" s="107"/>
      <c r="AH151" s="107"/>
      <c r="AI151" s="107"/>
      <c r="AJ151" s="107"/>
      <c r="AK151" s="107"/>
      <c r="AL151" s="107"/>
      <c r="AM151" s="107"/>
      <c r="AN151" s="107"/>
      <c r="AO151" s="107"/>
      <c r="AP151" s="107"/>
      <c r="AQ151" s="107"/>
      <c r="AR151" s="107"/>
      <c r="AS151" s="107"/>
      <c r="AT151" s="107"/>
      <c r="AU151" s="107"/>
      <c r="AV151" s="107"/>
      <c r="AW151" s="107"/>
      <c r="AX151" s="107"/>
      <c r="AY151" s="107"/>
      <c r="AZ151" s="107"/>
      <c r="BA151" s="107"/>
      <c r="BB151" s="107"/>
      <c r="BC151" s="107"/>
      <c r="BD151" s="107"/>
      <c r="BE151" s="107"/>
      <c r="BF151" s="107"/>
      <c r="BG151" s="107"/>
      <c r="BH151" s="107"/>
      <c r="BI151" s="107"/>
      <c r="BJ151" s="107"/>
      <c r="BK151" s="107"/>
      <c r="BL151" s="107"/>
      <c r="BM151" s="107"/>
      <c r="BN151" s="107"/>
      <c r="BO151" s="107"/>
      <c r="BP151" s="107"/>
      <c r="BQ151" s="107"/>
      <c r="BR151" s="107"/>
      <c r="BS151" s="107"/>
      <c r="BT151" s="107"/>
      <c r="BU151" s="107"/>
      <c r="BV151" s="107"/>
      <c r="BW151" s="107"/>
      <c r="BX151" s="107"/>
      <c r="BY151" s="107"/>
      <c r="BZ151" s="107"/>
      <c r="CA151" s="107"/>
      <c r="CB151" s="107"/>
      <c r="CC151" s="107"/>
      <c r="CD151" s="107"/>
      <c r="CE151" s="107"/>
      <c r="CF151" s="107"/>
      <c r="CG151" s="107"/>
      <c r="CH151" s="107"/>
      <c r="CI151" s="107"/>
      <c r="CJ151" s="107"/>
      <c r="CK151" s="107"/>
      <c r="CL151" s="107"/>
      <c r="CM151" s="107"/>
      <c r="CN151" s="107"/>
      <c r="CO151" s="107"/>
      <c r="CP151" s="107"/>
      <c r="CQ151" s="107"/>
      <c r="CR151" s="107"/>
      <c r="CS151" s="107"/>
      <c r="CT151" s="107"/>
      <c r="CU151" s="107"/>
      <c r="CV151" s="107"/>
      <c r="CW151" s="107"/>
      <c r="CX151" s="107"/>
      <c r="CY151" s="107"/>
      <c r="CZ151" s="107"/>
      <c r="DA151" s="107"/>
      <c r="DB151" s="107"/>
      <c r="DC151" s="107"/>
      <c r="DD151" s="107"/>
      <c r="DE151" s="107"/>
      <c r="DF151" s="107"/>
      <c r="DG151" s="107"/>
      <c r="DH151" s="107"/>
      <c r="DI151" s="107"/>
      <c r="DJ151" s="107"/>
      <c r="DK151" s="107"/>
      <c r="DL151" s="107"/>
      <c r="DM151" s="107"/>
      <c r="DN151" s="107"/>
      <c r="DO151" s="107"/>
      <c r="DP151" s="107"/>
      <c r="DQ151" s="107"/>
      <c r="DR151" s="107"/>
      <c r="DS151" s="107"/>
      <c r="DT151" s="107"/>
      <c r="DU151" s="107"/>
      <c r="DV151" s="107"/>
      <c r="DW151" s="107"/>
      <c r="DX151" s="107"/>
      <c r="DY151" s="107"/>
      <c r="DZ151" s="107"/>
      <c r="EA151" s="107"/>
      <c r="EB151" s="107"/>
      <c r="EC151" s="107"/>
      <c r="ED151" s="107"/>
      <c r="EE151" s="107"/>
      <c r="EF151" s="107"/>
      <c r="EG151" s="107"/>
      <c r="EH151" s="107"/>
      <c r="EI151" s="107"/>
      <c r="EJ151" s="107"/>
      <c r="EK151" s="107"/>
      <c r="EL151" s="107"/>
      <c r="EM151" s="107"/>
      <c r="EN151" s="107"/>
      <c r="EO151" s="107"/>
      <c r="EP151" s="107"/>
      <c r="EQ151" s="107"/>
      <c r="ER151" s="107"/>
      <c r="ES151" s="107"/>
      <c r="ET151" s="107"/>
      <c r="EU151" s="107"/>
      <c r="EV151" s="107"/>
      <c r="EW151" s="107"/>
      <c r="EX151" s="107"/>
      <c r="EY151" s="107"/>
      <c r="EZ151" s="107"/>
      <c r="FA151" s="107"/>
      <c r="FB151" s="107"/>
      <c r="FC151" s="107"/>
      <c r="FD151" s="107"/>
      <c r="FE151" s="107"/>
      <c r="FF151" s="107"/>
      <c r="FG151" s="107"/>
      <c r="FH151" s="107"/>
      <c r="FI151" s="107"/>
      <c r="FJ151" s="107"/>
      <c r="FK151" s="107"/>
      <c r="FL151" s="107"/>
      <c r="FM151" s="107"/>
      <c r="FN151" s="107"/>
      <c r="FO151" s="107"/>
      <c r="FP151" s="107"/>
      <c r="FQ151" s="107"/>
      <c r="FR151" s="107"/>
      <c r="FS151" s="107"/>
      <c r="FT151" s="107"/>
      <c r="FU151" s="107"/>
      <c r="FV151" s="107"/>
      <c r="FW151" s="107"/>
      <c r="FX151" s="107"/>
      <c r="FY151" s="107"/>
      <c r="FZ151" s="107"/>
      <c r="GA151" s="107"/>
      <c r="GB151" s="107"/>
      <c r="GC151" s="107"/>
      <c r="GD151" s="107"/>
      <c r="GE151" s="107"/>
      <c r="GF151" s="107"/>
      <c r="GG151" s="107"/>
      <c r="GH151" s="107"/>
      <c r="GI151" s="107"/>
      <c r="GJ151" s="107"/>
      <c r="GK151" s="107"/>
      <c r="GL151" s="107"/>
      <c r="GM151" s="107"/>
      <c r="GN151" s="107"/>
      <c r="GO151" s="107"/>
      <c r="GP151" s="107"/>
      <c r="GQ151" s="107"/>
      <c r="GR151" s="107"/>
      <c r="GS151" s="107"/>
      <c r="GT151" s="107"/>
      <c r="GU151" s="107"/>
      <c r="GV151" s="107"/>
      <c r="GW151" s="107"/>
      <c r="GX151" s="107"/>
      <c r="GY151" s="107"/>
      <c r="GZ151" s="107"/>
      <c r="HA151" s="107"/>
      <c r="HB151" s="107"/>
      <c r="HC151" s="107"/>
      <c r="HD151" s="107"/>
      <c r="HE151" s="107"/>
      <c r="HF151" s="107"/>
      <c r="HG151" s="107"/>
      <c r="HH151" s="107"/>
      <c r="HI151" s="107"/>
      <c r="HJ151" s="107"/>
      <c r="HK151" s="107"/>
      <c r="HL151" s="107"/>
      <c r="HM151" s="107"/>
    </row>
    <row r="152" spans="12:221" x14ac:dyDescent="0.35">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c r="BJ152" s="107"/>
      <c r="BK152" s="107"/>
      <c r="BL152" s="107"/>
      <c r="BM152" s="107"/>
      <c r="BN152" s="107"/>
      <c r="BO152" s="107"/>
      <c r="BP152" s="107"/>
      <c r="BQ152" s="107"/>
      <c r="BR152" s="107"/>
      <c r="BS152" s="107"/>
      <c r="BT152" s="107"/>
      <c r="BU152" s="107"/>
      <c r="BV152" s="107"/>
      <c r="BW152" s="107"/>
      <c r="BX152" s="107"/>
      <c r="BY152" s="107"/>
      <c r="BZ152" s="107"/>
      <c r="CA152" s="107"/>
      <c r="CB152" s="107"/>
      <c r="CC152" s="107"/>
      <c r="CD152" s="107"/>
      <c r="CE152" s="107"/>
      <c r="CF152" s="107"/>
      <c r="CG152" s="107"/>
      <c r="CH152" s="107"/>
      <c r="CI152" s="107"/>
      <c r="CJ152" s="107"/>
      <c r="CK152" s="107"/>
      <c r="CL152" s="107"/>
      <c r="CM152" s="107"/>
      <c r="CN152" s="107"/>
      <c r="CO152" s="107"/>
      <c r="CP152" s="107"/>
      <c r="CQ152" s="107"/>
      <c r="CR152" s="107"/>
      <c r="CS152" s="107"/>
      <c r="CT152" s="107"/>
      <c r="CU152" s="107"/>
      <c r="CV152" s="107"/>
      <c r="CW152" s="107"/>
      <c r="CX152" s="107"/>
      <c r="CY152" s="107"/>
      <c r="CZ152" s="107"/>
      <c r="DA152" s="107"/>
      <c r="DB152" s="107"/>
      <c r="DC152" s="107"/>
      <c r="DD152" s="107"/>
      <c r="DE152" s="107"/>
      <c r="DF152" s="107"/>
      <c r="DG152" s="107"/>
      <c r="DH152" s="107"/>
      <c r="DI152" s="107"/>
      <c r="DJ152" s="107"/>
      <c r="DK152" s="107"/>
      <c r="DL152" s="107"/>
      <c r="DM152" s="107"/>
      <c r="DN152" s="107"/>
      <c r="DO152" s="107"/>
      <c r="DP152" s="107"/>
      <c r="DQ152" s="107"/>
      <c r="DR152" s="107"/>
      <c r="DS152" s="107"/>
      <c r="DT152" s="107"/>
      <c r="DU152" s="107"/>
      <c r="DV152" s="107"/>
      <c r="DW152" s="107"/>
      <c r="DX152" s="107"/>
      <c r="DY152" s="107"/>
      <c r="DZ152" s="107"/>
      <c r="EA152" s="107"/>
      <c r="EB152" s="107"/>
      <c r="EC152" s="107"/>
      <c r="ED152" s="107"/>
      <c r="EE152" s="107"/>
      <c r="EF152" s="107"/>
      <c r="EG152" s="107"/>
      <c r="EH152" s="107"/>
      <c r="EI152" s="107"/>
      <c r="EJ152" s="107"/>
      <c r="EK152" s="107"/>
      <c r="EL152" s="107"/>
      <c r="EM152" s="107"/>
      <c r="EN152" s="107"/>
      <c r="EO152" s="107"/>
      <c r="EP152" s="107"/>
      <c r="EQ152" s="107"/>
      <c r="ER152" s="107"/>
      <c r="ES152" s="107"/>
      <c r="ET152" s="107"/>
      <c r="EU152" s="107"/>
      <c r="EV152" s="107"/>
      <c r="EW152" s="107"/>
      <c r="EX152" s="107"/>
      <c r="EY152" s="107"/>
      <c r="EZ152" s="107"/>
      <c r="FA152" s="107"/>
      <c r="FB152" s="107"/>
      <c r="FC152" s="107"/>
      <c r="FD152" s="107"/>
      <c r="FE152" s="107"/>
      <c r="FF152" s="107"/>
      <c r="FG152" s="107"/>
      <c r="FH152" s="107"/>
      <c r="FI152" s="107"/>
      <c r="FJ152" s="107"/>
      <c r="FK152" s="107"/>
      <c r="FL152" s="107"/>
      <c r="FM152" s="107"/>
      <c r="FN152" s="107"/>
      <c r="FO152" s="107"/>
      <c r="FP152" s="107"/>
      <c r="FQ152" s="107"/>
      <c r="FR152" s="107"/>
      <c r="FS152" s="107"/>
      <c r="FT152" s="107"/>
      <c r="FU152" s="107"/>
      <c r="FV152" s="107"/>
      <c r="FW152" s="107"/>
      <c r="FX152" s="107"/>
      <c r="FY152" s="107"/>
      <c r="FZ152" s="107"/>
      <c r="GA152" s="107"/>
      <c r="GB152" s="107"/>
      <c r="GC152" s="107"/>
      <c r="GD152" s="107"/>
      <c r="GE152" s="107"/>
      <c r="GF152" s="107"/>
      <c r="GG152" s="107"/>
      <c r="GH152" s="107"/>
      <c r="GI152" s="107"/>
      <c r="GJ152" s="107"/>
      <c r="GK152" s="107"/>
      <c r="GL152" s="107"/>
      <c r="GM152" s="107"/>
      <c r="GN152" s="107"/>
      <c r="GO152" s="107"/>
      <c r="GP152" s="107"/>
      <c r="GQ152" s="107"/>
      <c r="GR152" s="107"/>
      <c r="GS152" s="107"/>
      <c r="GT152" s="107"/>
      <c r="GU152" s="107"/>
      <c r="GV152" s="107"/>
      <c r="GW152" s="107"/>
      <c r="GX152" s="107"/>
      <c r="GY152" s="107"/>
      <c r="GZ152" s="107"/>
      <c r="HA152" s="107"/>
      <c r="HB152" s="107"/>
      <c r="HC152" s="107"/>
      <c r="HD152" s="107"/>
      <c r="HE152" s="107"/>
      <c r="HF152" s="107"/>
      <c r="HG152" s="107"/>
      <c r="HH152" s="107"/>
      <c r="HI152" s="107"/>
      <c r="HJ152" s="107"/>
      <c r="HK152" s="107"/>
      <c r="HL152" s="107"/>
      <c r="HM152" s="107"/>
    </row>
    <row r="153" spans="12:221" x14ac:dyDescent="0.35">
      <c r="L153" s="107"/>
      <c r="M153" s="107"/>
      <c r="N153" s="107"/>
      <c r="O153" s="107"/>
      <c r="P153" s="107"/>
      <c r="Q153" s="107"/>
      <c r="R153" s="107"/>
      <c r="S153" s="107"/>
      <c r="T153" s="107"/>
      <c r="U153" s="107"/>
      <c r="V153" s="107"/>
      <c r="W153" s="107"/>
      <c r="X153" s="107"/>
      <c r="Y153" s="107"/>
      <c r="Z153" s="107"/>
      <c r="AA153" s="107"/>
      <c r="AB153" s="107"/>
      <c r="AC153" s="107"/>
      <c r="AD153" s="107"/>
      <c r="AE153" s="107"/>
      <c r="AF153" s="107"/>
      <c r="AG153" s="107"/>
      <c r="AH153" s="107"/>
      <c r="AI153" s="107"/>
      <c r="AJ153" s="107"/>
      <c r="AK153" s="107"/>
      <c r="AL153" s="107"/>
      <c r="AM153" s="107"/>
      <c r="AN153" s="107"/>
      <c r="AO153" s="107"/>
      <c r="AP153" s="107"/>
      <c r="AQ153" s="107"/>
      <c r="AR153" s="107"/>
      <c r="AS153" s="107"/>
      <c r="AT153" s="107"/>
      <c r="AU153" s="107"/>
      <c r="AV153" s="107"/>
      <c r="AW153" s="107"/>
      <c r="AX153" s="107"/>
      <c r="AY153" s="107"/>
      <c r="AZ153" s="107"/>
      <c r="BA153" s="107"/>
      <c r="BB153" s="107"/>
      <c r="BC153" s="107"/>
      <c r="BD153" s="107"/>
      <c r="BE153" s="107"/>
      <c r="BF153" s="107"/>
      <c r="BG153" s="107"/>
      <c r="BH153" s="107"/>
      <c r="BI153" s="107"/>
      <c r="BJ153" s="107"/>
      <c r="BK153" s="107"/>
      <c r="BL153" s="107"/>
      <c r="BM153" s="107"/>
      <c r="BN153" s="107"/>
      <c r="BO153" s="107"/>
      <c r="BP153" s="107"/>
      <c r="BQ153" s="107"/>
      <c r="BR153" s="107"/>
      <c r="BS153" s="107"/>
      <c r="BT153" s="107"/>
      <c r="BU153" s="107"/>
      <c r="BV153" s="107"/>
      <c r="BW153" s="107"/>
      <c r="BX153" s="107"/>
      <c r="BY153" s="107"/>
      <c r="BZ153" s="107"/>
      <c r="CA153" s="107"/>
      <c r="CB153" s="107"/>
      <c r="CC153" s="107"/>
      <c r="CD153" s="107"/>
      <c r="CE153" s="107"/>
      <c r="CF153" s="107"/>
      <c r="CG153" s="107"/>
      <c r="CH153" s="107"/>
      <c r="CI153" s="107"/>
      <c r="CJ153" s="107"/>
      <c r="CK153" s="107"/>
      <c r="CL153" s="107"/>
      <c r="CM153" s="107"/>
      <c r="CN153" s="107"/>
      <c r="CO153" s="107"/>
      <c r="CP153" s="107"/>
      <c r="CQ153" s="107"/>
      <c r="CR153" s="107"/>
      <c r="CS153" s="107"/>
      <c r="CT153" s="107"/>
      <c r="CU153" s="107"/>
      <c r="CV153" s="107"/>
      <c r="CW153" s="107"/>
      <c r="CX153" s="107"/>
      <c r="CY153" s="107"/>
      <c r="CZ153" s="107"/>
      <c r="DA153" s="107"/>
      <c r="DB153" s="107"/>
      <c r="DC153" s="107"/>
      <c r="DD153" s="107"/>
      <c r="DE153" s="107"/>
      <c r="DF153" s="107"/>
      <c r="DG153" s="107"/>
      <c r="DH153" s="107"/>
      <c r="DI153" s="107"/>
      <c r="DJ153" s="107"/>
      <c r="DK153" s="107"/>
      <c r="DL153" s="107"/>
      <c r="DM153" s="107"/>
      <c r="DN153" s="107"/>
      <c r="DO153" s="107"/>
      <c r="DP153" s="107"/>
      <c r="DQ153" s="107"/>
      <c r="DR153" s="107"/>
      <c r="DS153" s="107"/>
      <c r="DT153" s="107"/>
      <c r="DU153" s="107"/>
      <c r="DV153" s="107"/>
      <c r="DW153" s="107"/>
      <c r="DX153" s="107"/>
      <c r="DY153" s="107"/>
      <c r="DZ153" s="107"/>
      <c r="EA153" s="107"/>
      <c r="EB153" s="107"/>
      <c r="EC153" s="107"/>
      <c r="ED153" s="107"/>
      <c r="EE153" s="107"/>
      <c r="EF153" s="107"/>
      <c r="EG153" s="107"/>
      <c r="EH153" s="107"/>
      <c r="EI153" s="107"/>
      <c r="EJ153" s="107"/>
      <c r="EK153" s="107"/>
      <c r="EL153" s="107"/>
      <c r="EM153" s="107"/>
      <c r="EN153" s="107"/>
      <c r="EO153" s="107"/>
      <c r="EP153" s="107"/>
      <c r="EQ153" s="107"/>
      <c r="ER153" s="107"/>
      <c r="ES153" s="107"/>
      <c r="ET153" s="107"/>
      <c r="EU153" s="107"/>
      <c r="EV153" s="107"/>
      <c r="EW153" s="107"/>
      <c r="EX153" s="107"/>
      <c r="EY153" s="107"/>
      <c r="EZ153" s="107"/>
      <c r="FA153" s="107"/>
      <c r="FB153" s="107"/>
      <c r="FC153" s="107"/>
      <c r="FD153" s="107"/>
      <c r="FE153" s="107"/>
      <c r="FF153" s="107"/>
      <c r="FG153" s="107"/>
      <c r="FH153" s="107"/>
      <c r="FI153" s="107"/>
      <c r="FJ153" s="107"/>
      <c r="FK153" s="107"/>
      <c r="FL153" s="107"/>
      <c r="FM153" s="107"/>
      <c r="FN153" s="107"/>
      <c r="FO153" s="107"/>
      <c r="FP153" s="107"/>
      <c r="FQ153" s="107"/>
      <c r="FR153" s="107"/>
      <c r="FS153" s="107"/>
      <c r="FT153" s="107"/>
      <c r="FU153" s="107"/>
      <c r="FV153" s="107"/>
      <c r="FW153" s="107"/>
      <c r="FX153" s="107"/>
      <c r="FY153" s="107"/>
      <c r="FZ153" s="107"/>
      <c r="GA153" s="107"/>
      <c r="GB153" s="107"/>
      <c r="GC153" s="107"/>
      <c r="GD153" s="107"/>
      <c r="GE153" s="107"/>
      <c r="GF153" s="107"/>
      <c r="GG153" s="107"/>
      <c r="GH153" s="107"/>
      <c r="GI153" s="107"/>
      <c r="GJ153" s="107"/>
      <c r="GK153" s="107"/>
      <c r="GL153" s="107"/>
      <c r="GM153" s="107"/>
      <c r="GN153" s="107"/>
      <c r="GO153" s="107"/>
      <c r="GP153" s="107"/>
      <c r="GQ153" s="107"/>
      <c r="GR153" s="107"/>
      <c r="GS153" s="107"/>
      <c r="GT153" s="107"/>
      <c r="GU153" s="107"/>
      <c r="GV153" s="107"/>
      <c r="GW153" s="107"/>
      <c r="GX153" s="107"/>
      <c r="GY153" s="107"/>
      <c r="GZ153" s="107"/>
      <c r="HA153" s="107"/>
      <c r="HB153" s="107"/>
      <c r="HC153" s="107"/>
      <c r="HD153" s="107"/>
      <c r="HE153" s="107"/>
      <c r="HF153" s="107"/>
      <c r="HG153" s="107"/>
      <c r="HH153" s="107"/>
      <c r="HI153" s="107"/>
      <c r="HJ153" s="107"/>
      <c r="HK153" s="107"/>
      <c r="HL153" s="107"/>
      <c r="HM153" s="107"/>
    </row>
    <row r="154" spans="12:221" x14ac:dyDescent="0.35">
      <c r="L154" s="107"/>
      <c r="M154" s="107"/>
      <c r="N154" s="107"/>
      <c r="O154" s="107"/>
      <c r="P154" s="107"/>
      <c r="Q154" s="107"/>
      <c r="R154" s="107"/>
      <c r="S154" s="107"/>
      <c r="T154" s="107"/>
      <c r="U154" s="107"/>
      <c r="V154" s="107"/>
      <c r="W154" s="107"/>
      <c r="X154" s="107"/>
      <c r="Y154" s="107"/>
      <c r="Z154" s="107"/>
      <c r="AA154" s="107"/>
      <c r="AB154" s="107"/>
      <c r="AC154" s="107"/>
      <c r="AD154" s="107"/>
      <c r="AE154" s="107"/>
      <c r="AF154" s="107"/>
      <c r="AG154" s="107"/>
      <c r="AH154" s="107"/>
      <c r="AI154" s="107"/>
      <c r="AJ154" s="107"/>
      <c r="AK154" s="107"/>
      <c r="AL154" s="107"/>
      <c r="AM154" s="107"/>
      <c r="AN154" s="107"/>
      <c r="AO154" s="107"/>
      <c r="AP154" s="107"/>
      <c r="AQ154" s="107"/>
      <c r="AR154" s="107"/>
      <c r="AS154" s="107"/>
      <c r="AT154" s="107"/>
      <c r="AU154" s="107"/>
      <c r="AV154" s="107"/>
      <c r="AW154" s="107"/>
      <c r="AX154" s="107"/>
      <c r="AY154" s="107"/>
      <c r="AZ154" s="107"/>
      <c r="BA154" s="107"/>
      <c r="BB154" s="107"/>
      <c r="BC154" s="107"/>
      <c r="BD154" s="107"/>
      <c r="BE154" s="107"/>
      <c r="BF154" s="107"/>
      <c r="BG154" s="107"/>
      <c r="BH154" s="107"/>
      <c r="BI154" s="107"/>
      <c r="BJ154" s="107"/>
      <c r="BK154" s="107"/>
      <c r="BL154" s="107"/>
      <c r="BM154" s="107"/>
      <c r="BN154" s="107"/>
      <c r="BO154" s="107"/>
      <c r="BP154" s="107"/>
      <c r="BQ154" s="107"/>
      <c r="BR154" s="107"/>
      <c r="BS154" s="107"/>
      <c r="BT154" s="107"/>
      <c r="BU154" s="107"/>
      <c r="BV154" s="107"/>
      <c r="BW154" s="107"/>
      <c r="BX154" s="107"/>
      <c r="BY154" s="107"/>
      <c r="BZ154" s="107"/>
      <c r="CA154" s="107"/>
      <c r="CB154" s="107"/>
      <c r="CC154" s="107"/>
      <c r="CD154" s="107"/>
      <c r="CE154" s="107"/>
      <c r="CF154" s="107"/>
      <c r="CG154" s="107"/>
      <c r="CH154" s="107"/>
      <c r="CI154" s="107"/>
      <c r="CJ154" s="107"/>
      <c r="CK154" s="107"/>
      <c r="CL154" s="107"/>
      <c r="CM154" s="107"/>
      <c r="CN154" s="107"/>
      <c r="CO154" s="107"/>
      <c r="CP154" s="107"/>
      <c r="CQ154" s="107"/>
      <c r="CR154" s="107"/>
      <c r="CS154" s="107"/>
      <c r="CT154" s="107"/>
      <c r="CU154" s="107"/>
      <c r="CV154" s="107"/>
      <c r="CW154" s="107"/>
      <c r="CX154" s="107"/>
      <c r="CY154" s="107"/>
      <c r="CZ154" s="107"/>
      <c r="DA154" s="107"/>
      <c r="DB154" s="107"/>
      <c r="DC154" s="107"/>
      <c r="DD154" s="107"/>
      <c r="DE154" s="107"/>
      <c r="DF154" s="107"/>
      <c r="DG154" s="107"/>
      <c r="DH154" s="107"/>
      <c r="DI154" s="107"/>
      <c r="DJ154" s="107"/>
      <c r="DK154" s="107"/>
      <c r="DL154" s="107"/>
      <c r="DM154" s="107"/>
      <c r="DN154" s="107"/>
      <c r="DO154" s="107"/>
      <c r="DP154" s="107"/>
      <c r="DQ154" s="107"/>
      <c r="DR154" s="107"/>
      <c r="DS154" s="107"/>
      <c r="DT154" s="107"/>
      <c r="DU154" s="107"/>
      <c r="DV154" s="107"/>
      <c r="DW154" s="107"/>
      <c r="DX154" s="107"/>
      <c r="DY154" s="107"/>
      <c r="DZ154" s="107"/>
      <c r="EA154" s="107"/>
      <c r="EB154" s="107"/>
      <c r="EC154" s="107"/>
      <c r="ED154" s="107"/>
      <c r="EE154" s="107"/>
      <c r="EF154" s="107"/>
      <c r="EG154" s="107"/>
      <c r="EH154" s="107"/>
      <c r="EI154" s="107"/>
      <c r="EJ154" s="107"/>
      <c r="EK154" s="107"/>
      <c r="EL154" s="107"/>
      <c r="EM154" s="107"/>
      <c r="EN154" s="107"/>
      <c r="EO154" s="107"/>
      <c r="EP154" s="107"/>
      <c r="EQ154" s="107"/>
      <c r="ER154" s="107"/>
      <c r="ES154" s="107"/>
      <c r="ET154" s="107"/>
      <c r="EU154" s="107"/>
      <c r="EV154" s="107"/>
      <c r="EW154" s="107"/>
      <c r="EX154" s="107"/>
      <c r="EY154" s="107"/>
      <c r="EZ154" s="107"/>
      <c r="FA154" s="107"/>
      <c r="FB154" s="107"/>
      <c r="FC154" s="107"/>
      <c r="FD154" s="107"/>
      <c r="FE154" s="107"/>
      <c r="FF154" s="107"/>
      <c r="FG154" s="107"/>
      <c r="FH154" s="107"/>
      <c r="FI154" s="107"/>
      <c r="FJ154" s="107"/>
      <c r="FK154" s="107"/>
      <c r="FL154" s="107"/>
      <c r="FM154" s="107"/>
      <c r="FN154" s="107"/>
      <c r="FO154" s="107"/>
      <c r="FP154" s="107"/>
      <c r="FQ154" s="107"/>
      <c r="FR154" s="107"/>
      <c r="FS154" s="107"/>
      <c r="FT154" s="107"/>
      <c r="FU154" s="107"/>
      <c r="FV154" s="107"/>
      <c r="FW154" s="107"/>
      <c r="FX154" s="107"/>
      <c r="FY154" s="107"/>
      <c r="FZ154" s="107"/>
      <c r="GA154" s="107"/>
      <c r="GB154" s="107"/>
      <c r="GC154" s="107"/>
      <c r="GD154" s="107"/>
      <c r="GE154" s="107"/>
      <c r="GF154" s="107"/>
      <c r="GG154" s="107"/>
      <c r="GH154" s="107"/>
      <c r="GI154" s="107"/>
      <c r="GJ154" s="107"/>
      <c r="GK154" s="107"/>
      <c r="GL154" s="107"/>
      <c r="GM154" s="107"/>
      <c r="GN154" s="107"/>
      <c r="GO154" s="107"/>
      <c r="GP154" s="107"/>
      <c r="GQ154" s="107"/>
      <c r="GR154" s="107"/>
      <c r="GS154" s="107"/>
      <c r="GT154" s="107"/>
      <c r="GU154" s="107"/>
      <c r="GV154" s="107"/>
      <c r="GW154" s="107"/>
      <c r="GX154" s="107"/>
      <c r="GY154" s="107"/>
      <c r="GZ154" s="107"/>
      <c r="HA154" s="107"/>
      <c r="HB154" s="107"/>
      <c r="HC154" s="107"/>
      <c r="HD154" s="107"/>
      <c r="HE154" s="107"/>
      <c r="HF154" s="107"/>
      <c r="HG154" s="107"/>
      <c r="HH154" s="107"/>
      <c r="HI154" s="107"/>
      <c r="HJ154" s="107"/>
      <c r="HK154" s="107"/>
      <c r="HL154" s="107"/>
      <c r="HM154" s="107"/>
    </row>
    <row r="155" spans="12:221" x14ac:dyDescent="0.35">
      <c r="L155" s="107"/>
      <c r="M155" s="107"/>
      <c r="N155" s="107"/>
      <c r="O155" s="107"/>
      <c r="P155" s="107"/>
      <c r="Q155" s="107"/>
      <c r="R155" s="107"/>
      <c r="S155" s="107"/>
      <c r="T155" s="107"/>
      <c r="U155" s="107"/>
      <c r="V155" s="107"/>
      <c r="W155" s="107"/>
      <c r="X155" s="107"/>
      <c r="Y155" s="107"/>
      <c r="Z155" s="107"/>
      <c r="AA155" s="107"/>
      <c r="AB155" s="107"/>
      <c r="AC155" s="107"/>
      <c r="AD155" s="107"/>
      <c r="AE155" s="107"/>
      <c r="AF155" s="107"/>
      <c r="AG155" s="107"/>
      <c r="AH155" s="107"/>
      <c r="AI155" s="107"/>
      <c r="AJ155" s="107"/>
      <c r="AK155" s="107"/>
      <c r="AL155" s="107"/>
      <c r="AM155" s="107"/>
      <c r="AN155" s="107"/>
      <c r="AO155" s="107"/>
      <c r="AP155" s="107"/>
      <c r="AQ155" s="107"/>
      <c r="AR155" s="107"/>
      <c r="AS155" s="107"/>
      <c r="AT155" s="107"/>
      <c r="AU155" s="107"/>
      <c r="AV155" s="107"/>
      <c r="AW155" s="107"/>
      <c r="AX155" s="107"/>
      <c r="AY155" s="107"/>
      <c r="AZ155" s="107"/>
      <c r="BA155" s="107"/>
      <c r="BB155" s="107"/>
      <c r="BC155" s="107"/>
      <c r="BD155" s="107"/>
      <c r="BE155" s="107"/>
      <c r="BF155" s="107"/>
      <c r="BG155" s="107"/>
      <c r="BH155" s="107"/>
      <c r="BI155" s="107"/>
      <c r="BJ155" s="107"/>
      <c r="BK155" s="107"/>
      <c r="BL155" s="107"/>
      <c r="BM155" s="107"/>
      <c r="BN155" s="107"/>
      <c r="BO155" s="107"/>
      <c r="BP155" s="107"/>
      <c r="BQ155" s="107"/>
      <c r="BR155" s="107"/>
      <c r="BS155" s="107"/>
      <c r="BT155" s="107"/>
      <c r="BU155" s="107"/>
      <c r="BV155" s="107"/>
      <c r="BW155" s="107"/>
      <c r="BX155" s="107"/>
      <c r="BY155" s="107"/>
      <c r="BZ155" s="107"/>
      <c r="CA155" s="107"/>
      <c r="CB155" s="107"/>
      <c r="CC155" s="107"/>
      <c r="CD155" s="107"/>
      <c r="CE155" s="107"/>
      <c r="CF155" s="107"/>
      <c r="CG155" s="107"/>
      <c r="CH155" s="107"/>
      <c r="CI155" s="107"/>
      <c r="CJ155" s="107"/>
      <c r="CK155" s="107"/>
      <c r="CL155" s="107"/>
      <c r="CM155" s="107"/>
      <c r="CN155" s="107"/>
      <c r="CO155" s="107"/>
      <c r="CP155" s="107"/>
      <c r="CQ155" s="107"/>
      <c r="CR155" s="107"/>
      <c r="CS155" s="107"/>
      <c r="CT155" s="107"/>
      <c r="CU155" s="107"/>
      <c r="CV155" s="107"/>
      <c r="CW155" s="107"/>
      <c r="CX155" s="107"/>
      <c r="CY155" s="107"/>
      <c r="CZ155" s="107"/>
      <c r="DA155" s="107"/>
      <c r="DB155" s="107"/>
      <c r="DC155" s="107"/>
      <c r="DD155" s="107"/>
      <c r="DE155" s="107"/>
      <c r="DF155" s="107"/>
      <c r="DG155" s="107"/>
      <c r="DH155" s="107"/>
      <c r="DI155" s="107"/>
      <c r="DJ155" s="107"/>
      <c r="DK155" s="107"/>
      <c r="DL155" s="107"/>
      <c r="DM155" s="107"/>
      <c r="DN155" s="107"/>
      <c r="DO155" s="107"/>
      <c r="DP155" s="107"/>
      <c r="DQ155" s="107"/>
      <c r="DR155" s="107"/>
      <c r="DS155" s="107"/>
      <c r="DT155" s="107"/>
      <c r="DU155" s="107"/>
      <c r="DV155" s="107"/>
      <c r="DW155" s="107"/>
      <c r="DX155" s="107"/>
      <c r="DY155" s="107"/>
      <c r="DZ155" s="107"/>
      <c r="EA155" s="107"/>
      <c r="EB155" s="107"/>
      <c r="EC155" s="107"/>
      <c r="ED155" s="107"/>
      <c r="EE155" s="107"/>
      <c r="EF155" s="107"/>
      <c r="EG155" s="107"/>
      <c r="EH155" s="107"/>
      <c r="EI155" s="107"/>
      <c r="EJ155" s="107"/>
      <c r="EK155" s="107"/>
      <c r="EL155" s="107"/>
      <c r="EM155" s="107"/>
      <c r="EN155" s="107"/>
      <c r="EO155" s="107"/>
      <c r="EP155" s="107"/>
      <c r="EQ155" s="107"/>
      <c r="ER155" s="107"/>
      <c r="ES155" s="107"/>
      <c r="ET155" s="107"/>
      <c r="EU155" s="107"/>
      <c r="EV155" s="107"/>
      <c r="EW155" s="107"/>
      <c r="EX155" s="107"/>
      <c r="EY155" s="107"/>
      <c r="EZ155" s="107"/>
      <c r="FA155" s="107"/>
      <c r="FB155" s="107"/>
      <c r="FC155" s="107"/>
      <c r="FD155" s="107"/>
      <c r="FE155" s="107"/>
      <c r="FF155" s="107"/>
      <c r="FG155" s="107"/>
      <c r="FH155" s="107"/>
      <c r="FI155" s="107"/>
      <c r="FJ155" s="107"/>
      <c r="FK155" s="107"/>
      <c r="FL155" s="107"/>
      <c r="FM155" s="107"/>
      <c r="FN155" s="107"/>
      <c r="FO155" s="107"/>
      <c r="FP155" s="107"/>
      <c r="FQ155" s="107"/>
      <c r="FR155" s="107"/>
      <c r="FS155" s="107"/>
      <c r="FT155" s="107"/>
      <c r="FU155" s="107"/>
      <c r="FV155" s="107"/>
      <c r="FW155" s="107"/>
      <c r="FX155" s="107"/>
      <c r="FY155" s="107"/>
      <c r="FZ155" s="107"/>
      <c r="GA155" s="107"/>
      <c r="GB155" s="107"/>
      <c r="GC155" s="107"/>
      <c r="GD155" s="107"/>
      <c r="GE155" s="107"/>
      <c r="GF155" s="107"/>
      <c r="GG155" s="107"/>
      <c r="GH155" s="107"/>
      <c r="GI155" s="107"/>
      <c r="GJ155" s="107"/>
      <c r="GK155" s="107"/>
      <c r="GL155" s="107"/>
      <c r="GM155" s="107"/>
      <c r="GN155" s="107"/>
      <c r="GO155" s="107"/>
      <c r="GP155" s="107"/>
      <c r="GQ155" s="107"/>
      <c r="GR155" s="107"/>
      <c r="GS155" s="107"/>
      <c r="GT155" s="107"/>
      <c r="GU155" s="107"/>
      <c r="GV155" s="107"/>
      <c r="GW155" s="107"/>
      <c r="GX155" s="107"/>
      <c r="GY155" s="107"/>
      <c r="GZ155" s="107"/>
      <c r="HA155" s="107"/>
      <c r="HB155" s="107"/>
      <c r="HC155" s="107"/>
      <c r="HD155" s="107"/>
      <c r="HE155" s="107"/>
      <c r="HF155" s="107"/>
      <c r="HG155" s="107"/>
      <c r="HH155" s="107"/>
      <c r="HI155" s="107"/>
      <c r="HJ155" s="107"/>
      <c r="HK155" s="107"/>
      <c r="HL155" s="107"/>
      <c r="HM155" s="107"/>
    </row>
    <row r="156" spans="12:221" x14ac:dyDescent="0.35">
      <c r="L156" s="107"/>
      <c r="M156" s="107"/>
      <c r="N156" s="107"/>
      <c r="O156" s="107"/>
      <c r="P156" s="107"/>
      <c r="Q156" s="107"/>
      <c r="R156" s="107"/>
      <c r="S156" s="107"/>
      <c r="T156" s="107"/>
      <c r="U156" s="107"/>
      <c r="V156" s="107"/>
      <c r="W156" s="107"/>
      <c r="X156" s="107"/>
      <c r="Y156" s="107"/>
      <c r="Z156" s="107"/>
      <c r="AA156" s="107"/>
      <c r="AB156" s="107"/>
      <c r="AC156" s="107"/>
      <c r="AD156" s="107"/>
      <c r="AE156" s="107"/>
      <c r="AF156" s="107"/>
      <c r="AG156" s="107"/>
      <c r="AH156" s="107"/>
      <c r="AI156" s="107"/>
      <c r="AJ156" s="107"/>
      <c r="AK156" s="107"/>
      <c r="AL156" s="107"/>
      <c r="AM156" s="107"/>
      <c r="AN156" s="107"/>
      <c r="AO156" s="107"/>
      <c r="AP156" s="107"/>
      <c r="AQ156" s="107"/>
      <c r="AR156" s="107"/>
      <c r="AS156" s="107"/>
      <c r="AT156" s="107"/>
      <c r="AU156" s="107"/>
      <c r="AV156" s="107"/>
      <c r="AW156" s="107"/>
      <c r="AX156" s="107"/>
      <c r="AY156" s="107"/>
      <c r="AZ156" s="107"/>
      <c r="BA156" s="107"/>
      <c r="BB156" s="107"/>
      <c r="BC156" s="107"/>
      <c r="BD156" s="107"/>
      <c r="BE156" s="107"/>
      <c r="BF156" s="107"/>
      <c r="BG156" s="107"/>
      <c r="BH156" s="107"/>
      <c r="BI156" s="107"/>
      <c r="BJ156" s="107"/>
      <c r="BK156" s="107"/>
      <c r="BL156" s="107"/>
      <c r="BM156" s="107"/>
      <c r="BN156" s="107"/>
      <c r="BO156" s="107"/>
      <c r="BP156" s="107"/>
      <c r="BQ156" s="107"/>
      <c r="BR156" s="107"/>
      <c r="BS156" s="107"/>
      <c r="BT156" s="107"/>
      <c r="BU156" s="107"/>
      <c r="BV156" s="107"/>
      <c r="BW156" s="107"/>
      <c r="BX156" s="107"/>
      <c r="BY156" s="107"/>
      <c r="BZ156" s="107"/>
      <c r="CA156" s="107"/>
      <c r="CB156" s="107"/>
      <c r="CC156" s="107"/>
      <c r="CD156" s="107"/>
      <c r="CE156" s="107"/>
      <c r="CF156" s="107"/>
      <c r="CG156" s="107"/>
      <c r="CH156" s="107"/>
      <c r="CI156" s="107"/>
      <c r="CJ156" s="107"/>
      <c r="CK156" s="107"/>
      <c r="CL156" s="107"/>
      <c r="CM156" s="107"/>
      <c r="CN156" s="107"/>
      <c r="CO156" s="107"/>
      <c r="CP156" s="107"/>
      <c r="CQ156" s="107"/>
      <c r="CR156" s="107"/>
      <c r="CS156" s="107"/>
      <c r="CT156" s="107"/>
      <c r="CU156" s="107"/>
      <c r="CV156" s="107"/>
      <c r="CW156" s="107"/>
      <c r="CX156" s="107"/>
      <c r="CY156" s="107"/>
      <c r="CZ156" s="107"/>
      <c r="DA156" s="107"/>
      <c r="DB156" s="107"/>
      <c r="DC156" s="107"/>
      <c r="DD156" s="107"/>
      <c r="DE156" s="107"/>
      <c r="DF156" s="107"/>
      <c r="DG156" s="107"/>
      <c r="DH156" s="107"/>
      <c r="DI156" s="107"/>
      <c r="DJ156" s="107"/>
      <c r="DK156" s="107"/>
      <c r="DL156" s="107"/>
      <c r="DM156" s="107"/>
      <c r="DN156" s="107"/>
      <c r="DO156" s="107"/>
      <c r="DP156" s="107"/>
      <c r="DQ156" s="107"/>
      <c r="DR156" s="107"/>
      <c r="DS156" s="107"/>
      <c r="DT156" s="107"/>
      <c r="DU156" s="107"/>
      <c r="DV156" s="107"/>
      <c r="DW156" s="107"/>
      <c r="DX156" s="107"/>
      <c r="DY156" s="107"/>
      <c r="DZ156" s="107"/>
      <c r="EA156" s="107"/>
      <c r="EB156" s="107"/>
      <c r="EC156" s="107"/>
      <c r="ED156" s="107"/>
      <c r="EE156" s="107"/>
      <c r="EF156" s="107"/>
      <c r="EG156" s="107"/>
      <c r="EH156" s="107"/>
      <c r="EI156" s="107"/>
      <c r="EJ156" s="107"/>
      <c r="EK156" s="107"/>
      <c r="EL156" s="107"/>
      <c r="EM156" s="107"/>
      <c r="EN156" s="107"/>
      <c r="EO156" s="107"/>
      <c r="EP156" s="107"/>
      <c r="EQ156" s="107"/>
      <c r="ER156" s="107"/>
      <c r="ES156" s="107"/>
      <c r="ET156" s="107"/>
      <c r="EU156" s="107"/>
      <c r="EV156" s="107"/>
      <c r="EW156" s="107"/>
      <c r="EX156" s="107"/>
      <c r="EY156" s="107"/>
      <c r="EZ156" s="107"/>
      <c r="FA156" s="107"/>
      <c r="FB156" s="107"/>
      <c r="FC156" s="107"/>
      <c r="FD156" s="107"/>
      <c r="FE156" s="107"/>
      <c r="FF156" s="107"/>
      <c r="FG156" s="107"/>
      <c r="FH156" s="107"/>
      <c r="FI156" s="107"/>
      <c r="FJ156" s="107"/>
      <c r="FK156" s="107"/>
      <c r="FL156" s="107"/>
      <c r="FM156" s="107"/>
      <c r="FN156" s="107"/>
      <c r="FO156" s="107"/>
      <c r="FP156" s="107"/>
      <c r="FQ156" s="107"/>
      <c r="FR156" s="107"/>
      <c r="FS156" s="107"/>
      <c r="FT156" s="107"/>
      <c r="FU156" s="107"/>
      <c r="FV156" s="107"/>
      <c r="FW156" s="107"/>
      <c r="FX156" s="107"/>
      <c r="FY156" s="107"/>
      <c r="FZ156" s="107"/>
      <c r="GA156" s="107"/>
      <c r="GB156" s="107"/>
      <c r="GC156" s="107"/>
      <c r="GD156" s="107"/>
      <c r="GE156" s="107"/>
      <c r="GF156" s="107"/>
      <c r="GG156" s="107"/>
      <c r="GH156" s="107"/>
      <c r="GI156" s="107"/>
      <c r="GJ156" s="107"/>
      <c r="GK156" s="107"/>
      <c r="GL156" s="107"/>
      <c r="GM156" s="107"/>
      <c r="GN156" s="107"/>
      <c r="GO156" s="107"/>
      <c r="GP156" s="107"/>
      <c r="GQ156" s="107"/>
      <c r="GR156" s="107"/>
      <c r="GS156" s="107"/>
      <c r="GT156" s="107"/>
      <c r="GU156" s="107"/>
      <c r="GV156" s="107"/>
      <c r="GW156" s="107"/>
      <c r="GX156" s="107"/>
      <c r="GY156" s="107"/>
      <c r="GZ156" s="107"/>
      <c r="HA156" s="107"/>
      <c r="HB156" s="107"/>
      <c r="HC156" s="107"/>
      <c r="HD156" s="107"/>
      <c r="HE156" s="107"/>
      <c r="HF156" s="107"/>
      <c r="HG156" s="107"/>
      <c r="HH156" s="107"/>
      <c r="HI156" s="107"/>
      <c r="HJ156" s="107"/>
      <c r="HK156" s="107"/>
      <c r="HL156" s="107"/>
      <c r="HM156" s="107"/>
    </row>
    <row r="157" spans="12:221" x14ac:dyDescent="0.35">
      <c r="L157" s="107" t="s">
        <v>644</v>
      </c>
      <c r="M157" s="107" t="s">
        <v>644</v>
      </c>
      <c r="N157" s="107" t="s">
        <v>644</v>
      </c>
      <c r="O157" s="107" t="s">
        <v>644</v>
      </c>
      <c r="P157" s="107" t="s">
        <v>644</v>
      </c>
      <c r="Q157" s="107" t="s">
        <v>644</v>
      </c>
      <c r="R157" s="107" t="s">
        <v>644</v>
      </c>
      <c r="S157" s="107" t="s">
        <v>644</v>
      </c>
      <c r="T157" s="107" t="s">
        <v>644</v>
      </c>
      <c r="U157" s="107" t="s">
        <v>644</v>
      </c>
      <c r="V157" s="107" t="s">
        <v>644</v>
      </c>
      <c r="W157" s="107" t="s">
        <v>644</v>
      </c>
      <c r="X157" s="107" t="s">
        <v>644</v>
      </c>
      <c r="Y157" s="107" t="s">
        <v>644</v>
      </c>
      <c r="Z157" s="107" t="s">
        <v>644</v>
      </c>
      <c r="AA157" s="107" t="s">
        <v>644</v>
      </c>
      <c r="AB157" s="107" t="s">
        <v>644</v>
      </c>
      <c r="AC157" s="107" t="s">
        <v>644</v>
      </c>
      <c r="AD157" s="107" t="s">
        <v>644</v>
      </c>
      <c r="AE157" s="107" t="s">
        <v>644</v>
      </c>
      <c r="AF157" s="107" t="s">
        <v>644</v>
      </c>
      <c r="AG157" s="107" t="s">
        <v>644</v>
      </c>
      <c r="AH157" s="107" t="s">
        <v>644</v>
      </c>
      <c r="AI157" s="107" t="s">
        <v>644</v>
      </c>
      <c r="AJ157" s="107" t="s">
        <v>644</v>
      </c>
      <c r="AK157" s="107" t="s">
        <v>644</v>
      </c>
      <c r="AL157" s="107" t="s">
        <v>644</v>
      </c>
      <c r="AM157" s="107" t="s">
        <v>644</v>
      </c>
      <c r="AN157" s="107" t="s">
        <v>644</v>
      </c>
      <c r="AO157" s="107" t="s">
        <v>644</v>
      </c>
      <c r="AP157" s="107" t="s">
        <v>644</v>
      </c>
      <c r="AQ157" s="107" t="s">
        <v>644</v>
      </c>
      <c r="AR157" s="107" t="s">
        <v>644</v>
      </c>
      <c r="AS157" s="107" t="s">
        <v>644</v>
      </c>
      <c r="AT157" s="107" t="s">
        <v>644</v>
      </c>
      <c r="AU157" s="107" t="s">
        <v>644</v>
      </c>
      <c r="AV157" s="107" t="s">
        <v>644</v>
      </c>
      <c r="AW157" s="107" t="s">
        <v>644</v>
      </c>
      <c r="AX157" s="107" t="s">
        <v>644</v>
      </c>
      <c r="AY157" s="107" t="s">
        <v>644</v>
      </c>
      <c r="AZ157" s="107" t="s">
        <v>644</v>
      </c>
      <c r="BA157" s="107" t="s">
        <v>644</v>
      </c>
      <c r="BB157" s="107" t="s">
        <v>644</v>
      </c>
      <c r="BC157" s="107" t="s">
        <v>644</v>
      </c>
      <c r="BD157" s="107" t="s">
        <v>644</v>
      </c>
      <c r="BE157" s="107" t="s">
        <v>644</v>
      </c>
      <c r="BF157" s="107" t="s">
        <v>644</v>
      </c>
      <c r="BG157" s="107" t="s">
        <v>644</v>
      </c>
      <c r="BH157" s="107" t="s">
        <v>644</v>
      </c>
      <c r="BI157" s="107" t="s">
        <v>644</v>
      </c>
      <c r="BJ157" s="107" t="s">
        <v>644</v>
      </c>
      <c r="BK157" s="107" t="s">
        <v>644</v>
      </c>
      <c r="BL157" s="107" t="s">
        <v>644</v>
      </c>
      <c r="BM157" s="107" t="s">
        <v>644</v>
      </c>
      <c r="BN157" s="107" t="s">
        <v>644</v>
      </c>
      <c r="BO157" s="107" t="s">
        <v>644</v>
      </c>
      <c r="BP157" s="107" t="s">
        <v>644</v>
      </c>
      <c r="BQ157" s="107" t="s">
        <v>644</v>
      </c>
      <c r="BR157" s="107" t="s">
        <v>644</v>
      </c>
      <c r="BS157" s="107" t="s">
        <v>644</v>
      </c>
      <c r="BT157" s="107" t="s">
        <v>644</v>
      </c>
      <c r="BU157" s="107" t="s">
        <v>644</v>
      </c>
      <c r="BV157" s="107" t="s">
        <v>644</v>
      </c>
      <c r="BW157" s="107" t="s">
        <v>644</v>
      </c>
      <c r="BX157" s="107" t="s">
        <v>644</v>
      </c>
      <c r="BY157" s="107" t="s">
        <v>644</v>
      </c>
      <c r="BZ157" s="107" t="s">
        <v>644</v>
      </c>
      <c r="CA157" s="107" t="s">
        <v>644</v>
      </c>
      <c r="CB157" s="107" t="s">
        <v>644</v>
      </c>
      <c r="CC157" s="107" t="s">
        <v>644</v>
      </c>
      <c r="CD157" s="107" t="s">
        <v>644</v>
      </c>
      <c r="CE157" s="107" t="s">
        <v>644</v>
      </c>
      <c r="CF157" s="107" t="s">
        <v>644</v>
      </c>
      <c r="CG157" s="107" t="s">
        <v>644</v>
      </c>
      <c r="CH157" s="107" t="s">
        <v>644</v>
      </c>
      <c r="CI157" s="107" t="s">
        <v>644</v>
      </c>
      <c r="CJ157" s="107" t="s">
        <v>644</v>
      </c>
      <c r="CK157" s="107" t="s">
        <v>644</v>
      </c>
      <c r="CL157" s="107" t="s">
        <v>644</v>
      </c>
      <c r="CM157" s="107" t="s">
        <v>644</v>
      </c>
      <c r="CN157" s="107" t="s">
        <v>644</v>
      </c>
      <c r="CO157" s="107" t="s">
        <v>644</v>
      </c>
      <c r="CP157" s="107" t="s">
        <v>644</v>
      </c>
      <c r="CQ157" s="107" t="s">
        <v>644</v>
      </c>
      <c r="CR157" s="107" t="s">
        <v>644</v>
      </c>
      <c r="CS157" s="107" t="s">
        <v>644</v>
      </c>
      <c r="CT157" s="107" t="s">
        <v>644</v>
      </c>
      <c r="CU157" s="107" t="s">
        <v>644</v>
      </c>
      <c r="CV157" s="107" t="s">
        <v>644</v>
      </c>
      <c r="CW157" s="107" t="s">
        <v>644</v>
      </c>
      <c r="CX157" s="107" t="s">
        <v>644</v>
      </c>
      <c r="CY157" s="107" t="s">
        <v>644</v>
      </c>
      <c r="CZ157" s="107" t="s">
        <v>644</v>
      </c>
      <c r="DA157" s="107" t="s">
        <v>644</v>
      </c>
      <c r="DB157" s="107" t="s">
        <v>644</v>
      </c>
      <c r="DC157" s="107" t="s">
        <v>644</v>
      </c>
      <c r="DD157" s="107" t="s">
        <v>644</v>
      </c>
      <c r="DE157" s="107" t="s">
        <v>644</v>
      </c>
      <c r="DF157" s="107" t="s">
        <v>644</v>
      </c>
      <c r="DG157" s="107" t="s">
        <v>644</v>
      </c>
      <c r="DH157" s="107" t="s">
        <v>644</v>
      </c>
      <c r="DI157" s="107" t="s">
        <v>644</v>
      </c>
      <c r="DJ157" s="107" t="s">
        <v>644</v>
      </c>
      <c r="DK157" s="107" t="s">
        <v>644</v>
      </c>
      <c r="DL157" s="107" t="s">
        <v>644</v>
      </c>
      <c r="DM157" s="107" t="s">
        <v>644</v>
      </c>
      <c r="DN157" s="107" t="s">
        <v>644</v>
      </c>
      <c r="DO157" s="107" t="s">
        <v>644</v>
      </c>
      <c r="DP157" s="107" t="s">
        <v>644</v>
      </c>
      <c r="DQ157" s="107" t="s">
        <v>644</v>
      </c>
      <c r="DR157" s="107" t="s">
        <v>644</v>
      </c>
      <c r="DS157" s="107" t="s">
        <v>644</v>
      </c>
      <c r="DT157" s="107" t="s">
        <v>644</v>
      </c>
      <c r="DU157" s="107" t="s">
        <v>644</v>
      </c>
      <c r="DV157" s="107" t="s">
        <v>644</v>
      </c>
      <c r="DW157" s="107" t="s">
        <v>644</v>
      </c>
      <c r="DX157" s="107" t="s">
        <v>644</v>
      </c>
      <c r="DY157" s="107" t="s">
        <v>644</v>
      </c>
      <c r="DZ157" s="107" t="s">
        <v>644</v>
      </c>
      <c r="EA157" s="107" t="s">
        <v>644</v>
      </c>
      <c r="EB157" s="107" t="s">
        <v>644</v>
      </c>
      <c r="EC157" s="107" t="s">
        <v>644</v>
      </c>
      <c r="ED157" s="107" t="s">
        <v>644</v>
      </c>
      <c r="EE157" s="107" t="s">
        <v>644</v>
      </c>
      <c r="EF157" s="107" t="s">
        <v>644</v>
      </c>
      <c r="EG157" s="107" t="s">
        <v>644</v>
      </c>
      <c r="EH157" s="107" t="s">
        <v>644</v>
      </c>
      <c r="EI157" s="107" t="s">
        <v>644</v>
      </c>
      <c r="EJ157" s="107" t="s">
        <v>644</v>
      </c>
      <c r="EK157" s="107" t="s">
        <v>644</v>
      </c>
      <c r="EL157" s="107" t="s">
        <v>644</v>
      </c>
      <c r="EM157" s="107" t="s">
        <v>644</v>
      </c>
      <c r="EN157" s="107" t="s">
        <v>644</v>
      </c>
      <c r="EO157" s="107" t="s">
        <v>644</v>
      </c>
      <c r="EP157" s="107" t="s">
        <v>644</v>
      </c>
      <c r="EQ157" s="107" t="s">
        <v>644</v>
      </c>
      <c r="ER157" s="107" t="s">
        <v>644</v>
      </c>
      <c r="ES157" s="107" t="s">
        <v>644</v>
      </c>
      <c r="ET157" s="107" t="s">
        <v>644</v>
      </c>
      <c r="EU157" s="107" t="s">
        <v>644</v>
      </c>
      <c r="EV157" s="107" t="s">
        <v>644</v>
      </c>
      <c r="EW157" s="107" t="s">
        <v>644</v>
      </c>
      <c r="EX157" s="107" t="s">
        <v>644</v>
      </c>
      <c r="EY157" s="107" t="s">
        <v>644</v>
      </c>
      <c r="EZ157" s="107" t="s">
        <v>644</v>
      </c>
      <c r="FA157" s="107" t="s">
        <v>644</v>
      </c>
      <c r="FB157" s="107" t="s">
        <v>644</v>
      </c>
      <c r="FC157" s="107" t="s">
        <v>644</v>
      </c>
      <c r="FD157" s="107" t="s">
        <v>644</v>
      </c>
      <c r="FE157" s="107" t="s">
        <v>644</v>
      </c>
      <c r="FF157" s="107" t="s">
        <v>644</v>
      </c>
      <c r="FG157" s="107" t="s">
        <v>644</v>
      </c>
      <c r="FH157" s="107" t="s">
        <v>644</v>
      </c>
      <c r="FI157" s="107" t="s">
        <v>644</v>
      </c>
      <c r="FJ157" s="107" t="s">
        <v>644</v>
      </c>
      <c r="FK157" s="107" t="s">
        <v>644</v>
      </c>
      <c r="FL157" s="107" t="s">
        <v>644</v>
      </c>
      <c r="FM157" s="107" t="s">
        <v>644</v>
      </c>
      <c r="FN157" s="107" t="s">
        <v>644</v>
      </c>
      <c r="FO157" s="107" t="s">
        <v>644</v>
      </c>
      <c r="FP157" s="107" t="s">
        <v>644</v>
      </c>
      <c r="FQ157" s="107" t="s">
        <v>644</v>
      </c>
      <c r="FR157" s="107" t="s">
        <v>644</v>
      </c>
      <c r="FS157" s="107" t="s">
        <v>644</v>
      </c>
      <c r="FT157" s="107" t="s">
        <v>644</v>
      </c>
      <c r="FU157" s="107" t="s">
        <v>644</v>
      </c>
      <c r="FV157" s="107" t="s">
        <v>644</v>
      </c>
      <c r="FW157" s="107" t="s">
        <v>644</v>
      </c>
      <c r="FX157" s="107" t="s">
        <v>644</v>
      </c>
      <c r="FY157" s="107" t="s">
        <v>644</v>
      </c>
      <c r="FZ157" s="107" t="s">
        <v>644</v>
      </c>
      <c r="GA157" s="107" t="s">
        <v>644</v>
      </c>
      <c r="GB157" s="107" t="s">
        <v>644</v>
      </c>
      <c r="GC157" s="107" t="s">
        <v>644</v>
      </c>
      <c r="GD157" s="107" t="s">
        <v>644</v>
      </c>
      <c r="GE157" s="107" t="s">
        <v>644</v>
      </c>
      <c r="GF157" s="107" t="s">
        <v>644</v>
      </c>
      <c r="GG157" s="107" t="s">
        <v>644</v>
      </c>
      <c r="GH157" s="107" t="s">
        <v>644</v>
      </c>
      <c r="GI157" s="107" t="s">
        <v>644</v>
      </c>
      <c r="GJ157" s="107" t="s">
        <v>644</v>
      </c>
      <c r="GK157" s="107" t="s">
        <v>644</v>
      </c>
      <c r="GL157" s="107" t="s">
        <v>644</v>
      </c>
      <c r="GM157" s="107" t="s">
        <v>644</v>
      </c>
      <c r="GN157" s="107" t="s">
        <v>644</v>
      </c>
      <c r="GO157" s="107" t="s">
        <v>644</v>
      </c>
      <c r="GP157" s="107" t="s">
        <v>644</v>
      </c>
      <c r="GQ157" s="107" t="s">
        <v>644</v>
      </c>
      <c r="GR157" s="107" t="s">
        <v>644</v>
      </c>
      <c r="GS157" s="107" t="s">
        <v>644</v>
      </c>
      <c r="GT157" s="107" t="s">
        <v>644</v>
      </c>
      <c r="GU157" s="107" t="s">
        <v>644</v>
      </c>
      <c r="GV157" s="107" t="s">
        <v>644</v>
      </c>
      <c r="GW157" s="107" t="s">
        <v>644</v>
      </c>
      <c r="GX157" s="107" t="s">
        <v>644</v>
      </c>
      <c r="GY157" s="107" t="s">
        <v>644</v>
      </c>
      <c r="GZ157" s="107" t="s">
        <v>644</v>
      </c>
      <c r="HA157" s="107" t="s">
        <v>644</v>
      </c>
      <c r="HB157" s="107" t="s">
        <v>644</v>
      </c>
      <c r="HC157" s="107" t="s">
        <v>644</v>
      </c>
      <c r="HD157" s="107" t="s">
        <v>644</v>
      </c>
      <c r="HE157" s="107" t="s">
        <v>644</v>
      </c>
      <c r="HF157" s="107" t="s">
        <v>644</v>
      </c>
      <c r="HG157" s="107" t="s">
        <v>644</v>
      </c>
      <c r="HH157" s="107" t="s">
        <v>644</v>
      </c>
      <c r="HI157" s="107" t="s">
        <v>644</v>
      </c>
      <c r="HJ157" s="107" t="s">
        <v>644</v>
      </c>
      <c r="HK157" s="107" t="s">
        <v>644</v>
      </c>
      <c r="HL157" s="107" t="s">
        <v>644</v>
      </c>
      <c r="HM157" s="107" t="s">
        <v>644</v>
      </c>
    </row>
    <row r="158" spans="12:221" x14ac:dyDescent="0.35">
      <c r="L158" s="107"/>
      <c r="M158" s="107"/>
      <c r="N158" s="107"/>
      <c r="O158" s="107"/>
      <c r="P158" s="107"/>
      <c r="Q158" s="107"/>
      <c r="R158" s="107"/>
      <c r="S158" s="107"/>
      <c r="T158" s="107"/>
      <c r="U158" s="107"/>
      <c r="V158" s="107"/>
      <c r="W158" s="107"/>
      <c r="X158" s="107"/>
      <c r="Y158" s="107"/>
      <c r="Z158" s="107"/>
      <c r="AA158" s="107"/>
      <c r="AB158" s="107"/>
      <c r="AC158" s="107"/>
      <c r="AD158" s="107"/>
      <c r="AE158" s="107"/>
      <c r="AF158" s="107"/>
      <c r="AG158" s="107"/>
      <c r="AH158" s="107"/>
      <c r="AI158" s="107"/>
      <c r="AJ158" s="107"/>
      <c r="AK158" s="107"/>
      <c r="AL158" s="107"/>
      <c r="AM158" s="107"/>
      <c r="AN158" s="107"/>
      <c r="AO158" s="107"/>
      <c r="AP158" s="107"/>
      <c r="AQ158" s="107"/>
      <c r="AR158" s="107"/>
      <c r="AS158" s="107"/>
      <c r="AT158" s="107"/>
      <c r="AU158" s="107"/>
      <c r="AV158" s="107"/>
      <c r="AW158" s="107"/>
      <c r="AX158" s="107"/>
      <c r="AY158" s="107"/>
      <c r="AZ158" s="107"/>
      <c r="BA158" s="107"/>
      <c r="BB158" s="107"/>
      <c r="BC158" s="107"/>
      <c r="BD158" s="107"/>
      <c r="BE158" s="107"/>
      <c r="BF158" s="107"/>
      <c r="BG158" s="107"/>
      <c r="BH158" s="107"/>
      <c r="BI158" s="107"/>
      <c r="BJ158" s="107"/>
      <c r="BK158" s="107"/>
      <c r="BL158" s="107"/>
      <c r="BM158" s="107"/>
      <c r="BN158" s="107"/>
      <c r="BO158" s="107"/>
      <c r="BP158" s="107"/>
      <c r="BQ158" s="107"/>
      <c r="BR158" s="107"/>
      <c r="BS158" s="107"/>
      <c r="BT158" s="107"/>
      <c r="BU158" s="107"/>
      <c r="BV158" s="107"/>
      <c r="BW158" s="107"/>
      <c r="BX158" s="107"/>
      <c r="BY158" s="107"/>
      <c r="BZ158" s="107"/>
      <c r="CA158" s="107"/>
      <c r="CB158" s="107"/>
      <c r="CC158" s="107"/>
      <c r="CD158" s="107"/>
      <c r="CE158" s="107"/>
      <c r="CF158" s="107"/>
      <c r="CG158" s="107"/>
      <c r="CH158" s="107"/>
      <c r="CI158" s="107"/>
      <c r="CJ158" s="107"/>
      <c r="CK158" s="107"/>
      <c r="CL158" s="107"/>
      <c r="CM158" s="107"/>
      <c r="CN158" s="107"/>
      <c r="CO158" s="107"/>
      <c r="CP158" s="107"/>
      <c r="CQ158" s="107"/>
      <c r="CR158" s="107"/>
      <c r="CS158" s="107"/>
      <c r="CT158" s="107"/>
      <c r="CU158" s="107"/>
      <c r="CV158" s="107"/>
      <c r="CW158" s="107"/>
      <c r="CX158" s="107"/>
      <c r="CY158" s="107"/>
      <c r="CZ158" s="107"/>
      <c r="DA158" s="107"/>
      <c r="DB158" s="107"/>
      <c r="DC158" s="107"/>
      <c r="DD158" s="107"/>
      <c r="DE158" s="107"/>
      <c r="DF158" s="107"/>
      <c r="DG158" s="107"/>
      <c r="DH158" s="107"/>
      <c r="DI158" s="107"/>
      <c r="DJ158" s="107"/>
      <c r="DK158" s="107"/>
      <c r="DL158" s="107"/>
      <c r="DM158" s="107"/>
      <c r="DN158" s="107"/>
      <c r="DO158" s="107"/>
      <c r="DP158" s="107"/>
      <c r="DQ158" s="107"/>
      <c r="DR158" s="107"/>
      <c r="DS158" s="107"/>
      <c r="DT158" s="107"/>
      <c r="DU158" s="107"/>
      <c r="DV158" s="107"/>
      <c r="DW158" s="107"/>
      <c r="DX158" s="107"/>
      <c r="DY158" s="107"/>
      <c r="DZ158" s="107"/>
      <c r="EA158" s="107"/>
      <c r="EB158" s="107"/>
      <c r="EC158" s="107"/>
      <c r="ED158" s="107"/>
      <c r="EE158" s="107"/>
      <c r="EF158" s="107"/>
      <c r="EG158" s="107"/>
      <c r="EH158" s="107"/>
      <c r="EI158" s="107"/>
      <c r="EJ158" s="107"/>
      <c r="EK158" s="107"/>
      <c r="EL158" s="107"/>
      <c r="EM158" s="107"/>
      <c r="EN158" s="107"/>
      <c r="EO158" s="107"/>
      <c r="EP158" s="107"/>
      <c r="EQ158" s="107"/>
      <c r="ER158" s="107"/>
      <c r="ES158" s="107"/>
      <c r="ET158" s="107"/>
      <c r="EU158" s="107"/>
      <c r="EV158" s="107"/>
      <c r="EW158" s="107"/>
      <c r="EX158" s="107"/>
      <c r="EY158" s="107"/>
      <c r="EZ158" s="107"/>
      <c r="FA158" s="107"/>
      <c r="FB158" s="107"/>
      <c r="FC158" s="107"/>
      <c r="FD158" s="107"/>
      <c r="FE158" s="107"/>
      <c r="FF158" s="107"/>
      <c r="FG158" s="107"/>
      <c r="FH158" s="107"/>
      <c r="FI158" s="107"/>
      <c r="FJ158" s="107"/>
      <c r="FK158" s="107"/>
      <c r="FL158" s="107"/>
      <c r="FM158" s="107"/>
      <c r="FN158" s="107"/>
      <c r="FO158" s="107"/>
      <c r="FP158" s="107"/>
      <c r="FQ158" s="107"/>
      <c r="FR158" s="107"/>
      <c r="FS158" s="107"/>
      <c r="FT158" s="107"/>
      <c r="FU158" s="107"/>
      <c r="FV158" s="107"/>
      <c r="FW158" s="107"/>
      <c r="FX158" s="107"/>
      <c r="FY158" s="107"/>
      <c r="FZ158" s="107"/>
      <c r="GA158" s="107"/>
      <c r="GB158" s="107"/>
      <c r="GC158" s="107"/>
      <c r="GD158" s="107"/>
      <c r="GE158" s="107"/>
      <c r="GF158" s="107"/>
      <c r="GG158" s="107"/>
      <c r="GH158" s="107"/>
      <c r="GI158" s="107"/>
      <c r="GJ158" s="107"/>
      <c r="GK158" s="107"/>
      <c r="GL158" s="107"/>
      <c r="GM158" s="107"/>
      <c r="GN158" s="107"/>
      <c r="GO158" s="107"/>
      <c r="GP158" s="107"/>
      <c r="GQ158" s="107"/>
      <c r="GR158" s="107"/>
      <c r="GS158" s="107"/>
      <c r="GT158" s="107"/>
      <c r="GU158" s="107"/>
      <c r="GV158" s="107"/>
      <c r="GW158" s="107"/>
      <c r="GX158" s="107"/>
      <c r="GY158" s="107"/>
      <c r="GZ158" s="107"/>
      <c r="HA158" s="107"/>
      <c r="HB158" s="107"/>
      <c r="HC158" s="107"/>
      <c r="HD158" s="107"/>
      <c r="HE158" s="107"/>
      <c r="HF158" s="107"/>
      <c r="HG158" s="107"/>
      <c r="HH158" s="107"/>
      <c r="HI158" s="107"/>
      <c r="HJ158" s="107"/>
      <c r="HK158" s="107"/>
      <c r="HL158" s="107"/>
      <c r="HM158" s="107"/>
    </row>
    <row r="159" spans="12:221" x14ac:dyDescent="0.35">
      <c r="L159" s="107"/>
      <c r="M159" s="107"/>
      <c r="N159" s="107"/>
      <c r="O159" s="107"/>
      <c r="P159" s="107"/>
      <c r="Q159" s="107"/>
      <c r="R159" s="107"/>
      <c r="S159" s="107"/>
      <c r="T159" s="107"/>
      <c r="U159" s="107"/>
      <c r="V159" s="107"/>
      <c r="W159" s="107"/>
      <c r="X159" s="107"/>
      <c r="Y159" s="107"/>
      <c r="Z159" s="107"/>
      <c r="AA159" s="107"/>
      <c r="AB159" s="107"/>
      <c r="AC159" s="107"/>
      <c r="AD159" s="107"/>
      <c r="AE159" s="107"/>
      <c r="AF159" s="107"/>
      <c r="AG159" s="107"/>
      <c r="AH159" s="107"/>
      <c r="AI159" s="107"/>
      <c r="AJ159" s="107"/>
      <c r="AK159" s="107"/>
      <c r="AL159" s="107"/>
      <c r="AM159" s="107"/>
      <c r="AN159" s="107"/>
      <c r="AO159" s="107"/>
      <c r="AP159" s="107"/>
      <c r="AQ159" s="107"/>
      <c r="AR159" s="107"/>
      <c r="AS159" s="107"/>
      <c r="AT159" s="107"/>
      <c r="AU159" s="107"/>
      <c r="AV159" s="107"/>
      <c r="AW159" s="107"/>
      <c r="AX159" s="107"/>
      <c r="AY159" s="107"/>
      <c r="AZ159" s="107"/>
      <c r="BA159" s="107"/>
      <c r="BB159" s="107"/>
      <c r="BC159" s="107"/>
      <c r="BD159" s="107"/>
      <c r="BE159" s="107"/>
      <c r="BF159" s="107"/>
      <c r="BG159" s="107"/>
      <c r="BH159" s="107"/>
      <c r="BI159" s="107"/>
      <c r="BJ159" s="107"/>
      <c r="BK159" s="107"/>
      <c r="BL159" s="107"/>
      <c r="BM159" s="107"/>
      <c r="BN159" s="107"/>
      <c r="BO159" s="107"/>
      <c r="BP159" s="107"/>
      <c r="BQ159" s="107"/>
      <c r="BR159" s="107"/>
      <c r="BS159" s="107"/>
      <c r="BT159" s="107"/>
      <c r="BU159" s="107"/>
      <c r="BV159" s="107"/>
      <c r="BW159" s="107"/>
      <c r="BX159" s="107"/>
      <c r="BY159" s="107"/>
      <c r="BZ159" s="107"/>
      <c r="CA159" s="107"/>
      <c r="CB159" s="107"/>
      <c r="CC159" s="107"/>
      <c r="CD159" s="107"/>
      <c r="CE159" s="107"/>
      <c r="CF159" s="107"/>
      <c r="CG159" s="107"/>
      <c r="CH159" s="107"/>
      <c r="CI159" s="107"/>
      <c r="CJ159" s="107"/>
      <c r="CK159" s="107"/>
      <c r="CL159" s="107"/>
      <c r="CM159" s="107"/>
      <c r="CN159" s="107"/>
      <c r="CO159" s="107"/>
      <c r="CP159" s="107"/>
      <c r="CQ159" s="107"/>
      <c r="CR159" s="107"/>
      <c r="CS159" s="107"/>
      <c r="CT159" s="107"/>
      <c r="CU159" s="107"/>
      <c r="CV159" s="107"/>
      <c r="CW159" s="107"/>
      <c r="CX159" s="107"/>
      <c r="CY159" s="107"/>
      <c r="CZ159" s="107"/>
      <c r="DA159" s="107"/>
      <c r="DB159" s="107"/>
      <c r="DC159" s="107"/>
      <c r="DD159" s="107"/>
      <c r="DE159" s="107"/>
      <c r="DF159" s="107"/>
      <c r="DG159" s="107"/>
      <c r="DH159" s="107"/>
      <c r="DI159" s="107"/>
      <c r="DJ159" s="107"/>
      <c r="DK159" s="107"/>
      <c r="DL159" s="107"/>
      <c r="DM159" s="107"/>
      <c r="DN159" s="107"/>
      <c r="DO159" s="107"/>
      <c r="DP159" s="107"/>
      <c r="DQ159" s="107"/>
      <c r="DR159" s="107"/>
      <c r="DS159" s="107"/>
      <c r="DT159" s="107"/>
      <c r="DU159" s="107"/>
      <c r="DV159" s="107"/>
      <c r="DW159" s="107"/>
      <c r="DX159" s="107"/>
      <c r="DY159" s="107"/>
      <c r="DZ159" s="107"/>
      <c r="EA159" s="107"/>
      <c r="EB159" s="107"/>
      <c r="EC159" s="107"/>
      <c r="ED159" s="107"/>
      <c r="EE159" s="107"/>
      <c r="EF159" s="107"/>
      <c r="EG159" s="107"/>
      <c r="EH159" s="107"/>
      <c r="EI159" s="107"/>
      <c r="EJ159" s="107"/>
      <c r="EK159" s="107"/>
      <c r="EL159" s="107"/>
      <c r="EM159" s="107"/>
      <c r="EN159" s="107"/>
      <c r="EO159" s="107"/>
      <c r="EP159" s="107"/>
      <c r="EQ159" s="107"/>
      <c r="ER159" s="107"/>
      <c r="ES159" s="107"/>
      <c r="ET159" s="107"/>
      <c r="EU159" s="107"/>
      <c r="EV159" s="107"/>
      <c r="EW159" s="107"/>
      <c r="EX159" s="107"/>
      <c r="EY159" s="107"/>
      <c r="EZ159" s="107"/>
      <c r="FA159" s="107"/>
      <c r="FB159" s="107"/>
      <c r="FC159" s="107"/>
      <c r="FD159" s="107"/>
      <c r="FE159" s="107"/>
      <c r="FF159" s="107"/>
      <c r="FG159" s="107"/>
      <c r="FH159" s="107"/>
      <c r="FI159" s="107"/>
      <c r="FJ159" s="107"/>
      <c r="FK159" s="107"/>
      <c r="FL159" s="107"/>
      <c r="FM159" s="107"/>
      <c r="FN159" s="107"/>
      <c r="FO159" s="107"/>
      <c r="FP159" s="107"/>
      <c r="FQ159" s="107"/>
      <c r="FR159" s="107"/>
      <c r="FS159" s="107"/>
      <c r="FT159" s="107"/>
      <c r="FU159" s="107"/>
      <c r="FV159" s="107"/>
      <c r="FW159" s="107"/>
      <c r="FX159" s="107"/>
      <c r="FY159" s="107"/>
      <c r="FZ159" s="107"/>
      <c r="GA159" s="107"/>
      <c r="GB159" s="107"/>
      <c r="GC159" s="107"/>
      <c r="GD159" s="107"/>
      <c r="GE159" s="107"/>
      <c r="GF159" s="107"/>
      <c r="GG159" s="107"/>
      <c r="GH159" s="107"/>
      <c r="GI159" s="107"/>
      <c r="GJ159" s="107"/>
      <c r="GK159" s="107"/>
      <c r="GL159" s="107"/>
      <c r="GM159" s="107"/>
      <c r="GN159" s="107"/>
      <c r="GO159" s="107"/>
      <c r="GP159" s="107"/>
      <c r="GQ159" s="107"/>
      <c r="GR159" s="107"/>
      <c r="GS159" s="107"/>
      <c r="GT159" s="107"/>
      <c r="GU159" s="107"/>
      <c r="GV159" s="107"/>
      <c r="GW159" s="107"/>
      <c r="GX159" s="107"/>
      <c r="GY159" s="107"/>
      <c r="GZ159" s="107"/>
      <c r="HA159" s="107"/>
      <c r="HB159" s="107"/>
      <c r="HC159" s="107"/>
      <c r="HD159" s="107"/>
      <c r="HE159" s="107"/>
      <c r="HF159" s="107"/>
      <c r="HG159" s="107"/>
      <c r="HH159" s="107"/>
      <c r="HI159" s="107"/>
      <c r="HJ159" s="107"/>
      <c r="HK159" s="107"/>
      <c r="HL159" s="107"/>
      <c r="HM159" s="107"/>
    </row>
    <row r="160" spans="12:221" x14ac:dyDescent="0.35">
      <c r="L160" s="107"/>
      <c r="M160" s="107"/>
      <c r="N160" s="107"/>
      <c r="O160" s="107"/>
      <c r="P160" s="107"/>
      <c r="Q160" s="107"/>
      <c r="R160" s="107"/>
      <c r="S160" s="107"/>
      <c r="T160" s="107"/>
      <c r="U160" s="107"/>
      <c r="V160" s="107"/>
      <c r="W160" s="107"/>
      <c r="X160" s="107"/>
      <c r="Y160" s="107"/>
      <c r="Z160" s="107"/>
      <c r="AA160" s="107"/>
      <c r="AB160" s="107"/>
      <c r="AC160" s="107"/>
      <c r="AD160" s="107"/>
      <c r="AE160" s="107"/>
      <c r="AF160" s="107"/>
      <c r="AG160" s="107"/>
      <c r="AH160" s="107"/>
      <c r="AI160" s="107"/>
      <c r="AJ160" s="107"/>
      <c r="AK160" s="107"/>
      <c r="AL160" s="107"/>
      <c r="AM160" s="107"/>
      <c r="AN160" s="107"/>
      <c r="AO160" s="107"/>
      <c r="AP160" s="107"/>
      <c r="AQ160" s="107"/>
      <c r="AR160" s="107"/>
      <c r="AS160" s="107"/>
      <c r="AT160" s="107"/>
      <c r="AU160" s="107"/>
      <c r="AV160" s="107"/>
      <c r="AW160" s="107"/>
      <c r="AX160" s="107"/>
      <c r="AY160" s="107"/>
      <c r="AZ160" s="107"/>
      <c r="BA160" s="107"/>
      <c r="BB160" s="107"/>
      <c r="BC160" s="107"/>
      <c r="BD160" s="107"/>
      <c r="BE160" s="107"/>
      <c r="BF160" s="107"/>
      <c r="BG160" s="107"/>
      <c r="BH160" s="107"/>
      <c r="BI160" s="107"/>
      <c r="BJ160" s="107"/>
      <c r="BK160" s="107"/>
      <c r="BL160" s="107"/>
      <c r="BM160" s="107"/>
      <c r="BN160" s="107"/>
      <c r="BO160" s="107"/>
      <c r="BP160" s="107"/>
      <c r="BQ160" s="107"/>
      <c r="BR160" s="107"/>
      <c r="BS160" s="107"/>
      <c r="BT160" s="107"/>
      <c r="BU160" s="107"/>
      <c r="BV160" s="107"/>
      <c r="BW160" s="107"/>
      <c r="BX160" s="107"/>
      <c r="BY160" s="107"/>
      <c r="BZ160" s="107"/>
      <c r="CA160" s="107"/>
      <c r="CB160" s="107"/>
      <c r="CC160" s="107"/>
      <c r="CD160" s="107"/>
      <c r="CE160" s="107"/>
      <c r="CF160" s="107"/>
      <c r="CG160" s="107"/>
      <c r="CH160" s="107"/>
      <c r="CI160" s="107"/>
      <c r="CJ160" s="107"/>
      <c r="CK160" s="107"/>
      <c r="CL160" s="107"/>
      <c r="CM160" s="107"/>
      <c r="CN160" s="107"/>
      <c r="CO160" s="107"/>
      <c r="CP160" s="107"/>
      <c r="CQ160" s="107"/>
      <c r="CR160" s="107"/>
      <c r="CS160" s="107"/>
      <c r="CT160" s="107"/>
      <c r="CU160" s="107"/>
      <c r="CV160" s="107"/>
      <c r="CW160" s="107"/>
      <c r="CX160" s="107"/>
      <c r="CY160" s="107"/>
      <c r="CZ160" s="107"/>
      <c r="DA160" s="107"/>
      <c r="DB160" s="107"/>
      <c r="DC160" s="107"/>
      <c r="DD160" s="107"/>
      <c r="DE160" s="107"/>
      <c r="DF160" s="107"/>
      <c r="DG160" s="107"/>
      <c r="DH160" s="107"/>
      <c r="DI160" s="107"/>
      <c r="DJ160" s="107"/>
      <c r="DK160" s="107"/>
      <c r="DL160" s="107"/>
      <c r="DM160" s="107"/>
      <c r="DN160" s="107"/>
      <c r="DO160" s="107"/>
      <c r="DP160" s="107"/>
      <c r="DQ160" s="107"/>
      <c r="DR160" s="107"/>
      <c r="DS160" s="107"/>
      <c r="DT160" s="107"/>
      <c r="DU160" s="107"/>
      <c r="DV160" s="107"/>
      <c r="DW160" s="107"/>
      <c r="DX160" s="107"/>
      <c r="DY160" s="107"/>
      <c r="DZ160" s="107"/>
      <c r="EA160" s="107"/>
      <c r="EB160" s="107"/>
      <c r="EC160" s="107"/>
      <c r="ED160" s="107"/>
      <c r="EE160" s="107"/>
      <c r="EF160" s="107"/>
      <c r="EG160" s="107"/>
      <c r="EH160" s="107"/>
      <c r="EI160" s="107"/>
      <c r="EJ160" s="107"/>
      <c r="EK160" s="107"/>
      <c r="EL160" s="107"/>
      <c r="EM160" s="107"/>
      <c r="EN160" s="107"/>
      <c r="EO160" s="107"/>
      <c r="EP160" s="107"/>
      <c r="EQ160" s="107"/>
      <c r="ER160" s="107"/>
      <c r="ES160" s="107"/>
      <c r="ET160" s="107"/>
      <c r="EU160" s="107"/>
      <c r="EV160" s="107"/>
      <c r="EW160" s="107"/>
      <c r="EX160" s="107"/>
      <c r="EY160" s="107"/>
      <c r="EZ160" s="107"/>
      <c r="FA160" s="107"/>
      <c r="FB160" s="107"/>
      <c r="FC160" s="107"/>
      <c r="FD160" s="107"/>
      <c r="FE160" s="107"/>
      <c r="FF160" s="107"/>
      <c r="FG160" s="107"/>
      <c r="FH160" s="107"/>
      <c r="FI160" s="107"/>
      <c r="FJ160" s="107"/>
      <c r="FK160" s="107"/>
      <c r="FL160" s="107"/>
      <c r="FM160" s="107"/>
      <c r="FN160" s="107"/>
      <c r="FO160" s="107"/>
      <c r="FP160" s="107"/>
      <c r="FQ160" s="107"/>
      <c r="FR160" s="107"/>
      <c r="FS160" s="107"/>
      <c r="FT160" s="107"/>
      <c r="FU160" s="107"/>
      <c r="FV160" s="107"/>
      <c r="FW160" s="107"/>
      <c r="FX160" s="107"/>
      <c r="FY160" s="107"/>
      <c r="FZ160" s="107"/>
      <c r="GA160" s="107"/>
      <c r="GB160" s="107"/>
      <c r="GC160" s="107"/>
      <c r="GD160" s="107"/>
      <c r="GE160" s="107"/>
      <c r="GF160" s="107"/>
      <c r="GG160" s="107"/>
      <c r="GH160" s="107"/>
      <c r="GI160" s="107"/>
      <c r="GJ160" s="107"/>
      <c r="GK160" s="107"/>
      <c r="GL160" s="107"/>
      <c r="GM160" s="107"/>
      <c r="GN160" s="107"/>
      <c r="GO160" s="107"/>
      <c r="GP160" s="107"/>
      <c r="GQ160" s="107"/>
      <c r="GR160" s="107"/>
      <c r="GS160" s="107"/>
      <c r="GT160" s="107"/>
      <c r="GU160" s="107"/>
      <c r="GV160" s="107"/>
      <c r="GW160" s="107"/>
      <c r="GX160" s="107"/>
      <c r="GY160" s="107"/>
      <c r="GZ160" s="107"/>
      <c r="HA160" s="107"/>
      <c r="HB160" s="107"/>
      <c r="HC160" s="107"/>
      <c r="HD160" s="107"/>
      <c r="HE160" s="107"/>
      <c r="HF160" s="107"/>
      <c r="HG160" s="107"/>
      <c r="HH160" s="107"/>
      <c r="HI160" s="107"/>
      <c r="HJ160" s="107"/>
      <c r="HK160" s="107"/>
      <c r="HL160" s="107"/>
      <c r="HM160" s="107"/>
    </row>
    <row r="161" spans="12:221" x14ac:dyDescent="0.35">
      <c r="L161" s="107"/>
      <c r="M161" s="107"/>
      <c r="N161" s="107"/>
      <c r="O161" s="107"/>
      <c r="P161" s="107"/>
      <c r="Q161" s="107"/>
      <c r="R161" s="107"/>
      <c r="S161" s="107"/>
      <c r="T161" s="107"/>
      <c r="U161" s="107"/>
      <c r="V161" s="107"/>
      <c r="W161" s="107"/>
      <c r="X161" s="107"/>
      <c r="Y161" s="107"/>
      <c r="Z161" s="107"/>
      <c r="AA161" s="107"/>
      <c r="AB161" s="107"/>
      <c r="AC161" s="107"/>
      <c r="AD161" s="107"/>
      <c r="AE161" s="107"/>
      <c r="AF161" s="107"/>
      <c r="AG161" s="107"/>
      <c r="AH161" s="107"/>
      <c r="AI161" s="107"/>
      <c r="AJ161" s="107"/>
      <c r="AK161" s="107"/>
      <c r="AL161" s="107"/>
      <c r="AM161" s="107"/>
      <c r="AN161" s="107"/>
      <c r="AO161" s="107"/>
      <c r="AP161" s="107"/>
      <c r="AQ161" s="107"/>
      <c r="AR161" s="107"/>
      <c r="AS161" s="107"/>
      <c r="AT161" s="107"/>
      <c r="AU161" s="107"/>
      <c r="AV161" s="107"/>
      <c r="AW161" s="107"/>
      <c r="AX161" s="107"/>
      <c r="AY161" s="107"/>
      <c r="AZ161" s="107"/>
      <c r="BA161" s="107"/>
      <c r="BB161" s="107"/>
      <c r="BC161" s="107"/>
      <c r="BD161" s="107"/>
      <c r="BE161" s="107"/>
      <c r="BF161" s="107"/>
      <c r="BG161" s="107"/>
      <c r="BH161" s="107"/>
      <c r="BI161" s="107"/>
      <c r="BJ161" s="107"/>
      <c r="BK161" s="107"/>
      <c r="BL161" s="107"/>
      <c r="BM161" s="107"/>
      <c r="BN161" s="107"/>
      <c r="BO161" s="107"/>
      <c r="BP161" s="107"/>
      <c r="BQ161" s="107"/>
      <c r="BR161" s="107"/>
      <c r="BS161" s="107"/>
      <c r="BT161" s="107"/>
      <c r="BU161" s="107"/>
      <c r="BV161" s="107"/>
      <c r="BW161" s="107"/>
      <c r="BX161" s="107"/>
      <c r="BY161" s="107"/>
      <c r="BZ161" s="107"/>
      <c r="CA161" s="107"/>
      <c r="CB161" s="107"/>
      <c r="CC161" s="107"/>
      <c r="CD161" s="107"/>
      <c r="CE161" s="107"/>
      <c r="CF161" s="107"/>
      <c r="CG161" s="107"/>
      <c r="CH161" s="107"/>
      <c r="CI161" s="107"/>
      <c r="CJ161" s="107"/>
      <c r="CK161" s="107"/>
      <c r="CL161" s="107"/>
      <c r="CM161" s="107"/>
      <c r="CN161" s="107"/>
      <c r="CO161" s="107"/>
      <c r="CP161" s="107"/>
      <c r="CQ161" s="107"/>
      <c r="CR161" s="107"/>
      <c r="CS161" s="107"/>
      <c r="CT161" s="107"/>
      <c r="CU161" s="107"/>
      <c r="CV161" s="107"/>
      <c r="CW161" s="107"/>
      <c r="CX161" s="107"/>
      <c r="CY161" s="107"/>
      <c r="CZ161" s="107"/>
      <c r="DA161" s="107"/>
      <c r="DB161" s="107"/>
      <c r="DC161" s="107"/>
      <c r="DD161" s="107"/>
      <c r="DE161" s="107"/>
      <c r="DF161" s="107"/>
      <c r="DG161" s="107"/>
      <c r="DH161" s="107"/>
      <c r="DI161" s="107"/>
      <c r="DJ161" s="107"/>
      <c r="DK161" s="107"/>
      <c r="DL161" s="107"/>
      <c r="DM161" s="107"/>
      <c r="DN161" s="107"/>
      <c r="DO161" s="107"/>
      <c r="DP161" s="107"/>
      <c r="DQ161" s="107"/>
      <c r="DR161" s="107"/>
      <c r="DS161" s="107"/>
      <c r="DT161" s="107"/>
      <c r="DU161" s="107"/>
      <c r="DV161" s="107"/>
      <c r="DW161" s="107"/>
      <c r="DX161" s="107"/>
      <c r="DY161" s="107"/>
      <c r="DZ161" s="107"/>
      <c r="EA161" s="107"/>
      <c r="EB161" s="107"/>
      <c r="EC161" s="107"/>
      <c r="ED161" s="107"/>
      <c r="EE161" s="107"/>
      <c r="EF161" s="107"/>
      <c r="EG161" s="107"/>
      <c r="EH161" s="107"/>
      <c r="EI161" s="107"/>
      <c r="EJ161" s="107"/>
      <c r="EK161" s="107"/>
      <c r="EL161" s="107"/>
      <c r="EM161" s="107"/>
      <c r="EN161" s="107"/>
      <c r="EO161" s="107"/>
      <c r="EP161" s="107"/>
      <c r="EQ161" s="107"/>
      <c r="ER161" s="107"/>
      <c r="ES161" s="107"/>
      <c r="ET161" s="107"/>
      <c r="EU161" s="107"/>
      <c r="EV161" s="107"/>
      <c r="EW161" s="107"/>
      <c r="EX161" s="107"/>
      <c r="EY161" s="107"/>
      <c r="EZ161" s="107"/>
      <c r="FA161" s="107"/>
      <c r="FB161" s="107"/>
      <c r="FC161" s="107"/>
      <c r="FD161" s="107"/>
      <c r="FE161" s="107"/>
      <c r="FF161" s="107"/>
      <c r="FG161" s="107"/>
      <c r="FH161" s="107"/>
      <c r="FI161" s="107"/>
      <c r="FJ161" s="107"/>
      <c r="FK161" s="107"/>
      <c r="FL161" s="107"/>
      <c r="FM161" s="107"/>
      <c r="FN161" s="107"/>
      <c r="FO161" s="107"/>
      <c r="FP161" s="107"/>
      <c r="FQ161" s="107"/>
      <c r="FR161" s="107"/>
      <c r="FS161" s="107"/>
      <c r="FT161" s="107"/>
      <c r="FU161" s="107"/>
      <c r="FV161" s="107"/>
      <c r="FW161" s="107"/>
      <c r="FX161" s="107"/>
      <c r="FY161" s="107"/>
      <c r="FZ161" s="107"/>
      <c r="GA161" s="107"/>
      <c r="GB161" s="107"/>
      <c r="GC161" s="107"/>
      <c r="GD161" s="107"/>
      <c r="GE161" s="107"/>
      <c r="GF161" s="107"/>
      <c r="GG161" s="107"/>
      <c r="GH161" s="107"/>
      <c r="GI161" s="107"/>
      <c r="GJ161" s="107"/>
      <c r="GK161" s="107"/>
      <c r="GL161" s="107"/>
      <c r="GM161" s="107"/>
      <c r="GN161" s="107"/>
      <c r="GO161" s="107"/>
      <c r="GP161" s="107"/>
      <c r="GQ161" s="107"/>
      <c r="GR161" s="107"/>
      <c r="GS161" s="107"/>
      <c r="GT161" s="107"/>
      <c r="GU161" s="107"/>
      <c r="GV161" s="107"/>
      <c r="GW161" s="107"/>
      <c r="GX161" s="107"/>
      <c r="GY161" s="107"/>
      <c r="GZ161" s="107"/>
      <c r="HA161" s="107"/>
      <c r="HB161" s="107"/>
      <c r="HC161" s="107"/>
      <c r="HD161" s="107"/>
      <c r="HE161" s="107"/>
      <c r="HF161" s="107"/>
      <c r="HG161" s="107"/>
      <c r="HH161" s="107"/>
      <c r="HI161" s="107"/>
      <c r="HJ161" s="107"/>
      <c r="HK161" s="107"/>
      <c r="HL161" s="107"/>
      <c r="HM161" s="107"/>
    </row>
    <row r="162" spans="12:221" x14ac:dyDescent="0.35">
      <c r="L162" s="107"/>
      <c r="M162" s="107"/>
      <c r="N162" s="107"/>
      <c r="O162" s="107"/>
      <c r="P162" s="107"/>
      <c r="Q162" s="107"/>
      <c r="R162" s="107"/>
      <c r="S162" s="107"/>
      <c r="T162" s="107"/>
      <c r="U162" s="107"/>
      <c r="V162" s="107"/>
      <c r="W162" s="107"/>
      <c r="X162" s="107"/>
      <c r="Y162" s="107"/>
      <c r="Z162" s="107"/>
      <c r="AA162" s="107"/>
      <c r="AB162" s="107"/>
      <c r="AC162" s="107"/>
      <c r="AD162" s="107"/>
      <c r="AE162" s="107"/>
      <c r="AF162" s="107"/>
      <c r="AG162" s="107"/>
      <c r="AH162" s="107"/>
      <c r="AI162" s="107"/>
      <c r="AJ162" s="107"/>
      <c r="AK162" s="107"/>
      <c r="AL162" s="107"/>
      <c r="AM162" s="107"/>
      <c r="AN162" s="107"/>
      <c r="AO162" s="107"/>
      <c r="AP162" s="107"/>
      <c r="AQ162" s="107"/>
      <c r="AR162" s="107"/>
      <c r="AS162" s="107"/>
      <c r="AT162" s="107"/>
      <c r="AU162" s="107"/>
      <c r="AV162" s="107"/>
      <c r="AW162" s="107"/>
      <c r="AX162" s="107"/>
      <c r="AY162" s="107"/>
      <c r="AZ162" s="107"/>
      <c r="BA162" s="107"/>
      <c r="BB162" s="107"/>
      <c r="BC162" s="107"/>
      <c r="BD162" s="107"/>
      <c r="BE162" s="107"/>
      <c r="BF162" s="107"/>
      <c r="BG162" s="107"/>
      <c r="BH162" s="107"/>
      <c r="BI162" s="107"/>
      <c r="BJ162" s="107"/>
      <c r="BK162" s="107"/>
      <c r="BL162" s="107"/>
      <c r="BM162" s="107"/>
      <c r="BN162" s="107"/>
      <c r="BO162" s="107"/>
      <c r="BP162" s="107"/>
      <c r="BQ162" s="107"/>
      <c r="BR162" s="107"/>
      <c r="BS162" s="107"/>
      <c r="BT162" s="107"/>
      <c r="BU162" s="107"/>
      <c r="BV162" s="107"/>
      <c r="BW162" s="107"/>
      <c r="BX162" s="107"/>
      <c r="BY162" s="107"/>
      <c r="BZ162" s="107"/>
      <c r="CA162" s="107"/>
      <c r="CB162" s="107"/>
      <c r="CC162" s="107"/>
      <c r="CD162" s="107"/>
      <c r="CE162" s="107"/>
      <c r="CF162" s="107"/>
      <c r="CG162" s="107"/>
      <c r="CH162" s="107"/>
      <c r="CI162" s="107"/>
      <c r="CJ162" s="107"/>
      <c r="CK162" s="107"/>
      <c r="CL162" s="107"/>
      <c r="CM162" s="107"/>
      <c r="CN162" s="107"/>
      <c r="CO162" s="107"/>
      <c r="CP162" s="107"/>
      <c r="CQ162" s="107"/>
      <c r="CR162" s="107"/>
      <c r="CS162" s="107"/>
      <c r="CT162" s="107"/>
      <c r="CU162" s="107"/>
      <c r="CV162" s="107"/>
      <c r="CW162" s="107"/>
      <c r="CX162" s="107"/>
      <c r="CY162" s="107"/>
      <c r="CZ162" s="107"/>
      <c r="DA162" s="107"/>
      <c r="DB162" s="107"/>
      <c r="DC162" s="107"/>
      <c r="DD162" s="107"/>
      <c r="DE162" s="107"/>
      <c r="DF162" s="107"/>
      <c r="DG162" s="107"/>
      <c r="DH162" s="107"/>
      <c r="DI162" s="107"/>
      <c r="DJ162" s="107"/>
      <c r="DK162" s="107"/>
      <c r="DL162" s="107"/>
      <c r="DM162" s="107"/>
      <c r="DN162" s="107"/>
      <c r="DO162" s="107"/>
      <c r="DP162" s="107"/>
      <c r="DQ162" s="107"/>
      <c r="DR162" s="107"/>
      <c r="DS162" s="107"/>
      <c r="DT162" s="107"/>
      <c r="DU162" s="107"/>
      <c r="DV162" s="107"/>
      <c r="DW162" s="107"/>
      <c r="DX162" s="107"/>
      <c r="DY162" s="107"/>
      <c r="DZ162" s="107"/>
      <c r="EA162" s="107"/>
      <c r="EB162" s="107"/>
      <c r="EC162" s="107"/>
      <c r="ED162" s="107"/>
      <c r="EE162" s="107"/>
      <c r="EF162" s="107"/>
      <c r="EG162" s="107"/>
      <c r="EH162" s="107"/>
      <c r="EI162" s="107"/>
      <c r="EJ162" s="107"/>
      <c r="EK162" s="107"/>
      <c r="EL162" s="107"/>
      <c r="EM162" s="107"/>
      <c r="EN162" s="107"/>
      <c r="EO162" s="107"/>
      <c r="EP162" s="107"/>
      <c r="EQ162" s="107"/>
      <c r="ER162" s="107"/>
      <c r="ES162" s="107"/>
      <c r="ET162" s="107"/>
      <c r="EU162" s="107"/>
      <c r="EV162" s="107"/>
      <c r="EW162" s="107"/>
      <c r="EX162" s="107"/>
      <c r="EY162" s="107"/>
      <c r="EZ162" s="107"/>
      <c r="FA162" s="107"/>
      <c r="FB162" s="107"/>
      <c r="FC162" s="107"/>
      <c r="FD162" s="107"/>
      <c r="FE162" s="107"/>
      <c r="FF162" s="107"/>
      <c r="FG162" s="107"/>
      <c r="FH162" s="107"/>
      <c r="FI162" s="107"/>
      <c r="FJ162" s="107"/>
      <c r="FK162" s="107"/>
      <c r="FL162" s="107"/>
      <c r="FM162" s="107"/>
      <c r="FN162" s="107"/>
      <c r="FO162" s="107"/>
      <c r="FP162" s="107"/>
      <c r="FQ162" s="107"/>
      <c r="FR162" s="107"/>
      <c r="FS162" s="107"/>
      <c r="FT162" s="107"/>
      <c r="FU162" s="107"/>
      <c r="FV162" s="107"/>
      <c r="FW162" s="107"/>
      <c r="FX162" s="107"/>
      <c r="FY162" s="107"/>
      <c r="FZ162" s="107"/>
      <c r="GA162" s="107"/>
      <c r="GB162" s="107"/>
      <c r="GC162" s="107"/>
      <c r="GD162" s="107"/>
      <c r="GE162" s="107"/>
      <c r="GF162" s="107"/>
      <c r="GG162" s="107"/>
      <c r="GH162" s="107"/>
      <c r="GI162" s="107"/>
      <c r="GJ162" s="107"/>
      <c r="GK162" s="107"/>
      <c r="GL162" s="107"/>
      <c r="GM162" s="107"/>
      <c r="GN162" s="107"/>
      <c r="GO162" s="107"/>
      <c r="GP162" s="107"/>
      <c r="GQ162" s="107"/>
      <c r="GR162" s="107"/>
      <c r="GS162" s="107"/>
      <c r="GT162" s="107"/>
      <c r="GU162" s="107"/>
      <c r="GV162" s="107"/>
      <c r="GW162" s="107"/>
      <c r="GX162" s="107"/>
      <c r="GY162" s="107"/>
      <c r="GZ162" s="107"/>
      <c r="HA162" s="107"/>
      <c r="HB162" s="107"/>
      <c r="HC162" s="107"/>
      <c r="HD162" s="107"/>
      <c r="HE162" s="107"/>
      <c r="HF162" s="107"/>
      <c r="HG162" s="107"/>
      <c r="HH162" s="107"/>
      <c r="HI162" s="107"/>
      <c r="HJ162" s="107"/>
      <c r="HK162" s="107"/>
      <c r="HL162" s="107"/>
      <c r="HM162" s="107"/>
    </row>
    <row r="163" spans="12:221" x14ac:dyDescent="0.35">
      <c r="L163" s="107"/>
      <c r="M163" s="107"/>
      <c r="N163" s="107"/>
      <c r="O163" s="107"/>
      <c r="P163" s="107"/>
      <c r="Q163" s="107"/>
      <c r="R163" s="107"/>
      <c r="S163" s="107"/>
      <c r="T163" s="107"/>
      <c r="U163" s="107"/>
      <c r="V163" s="107"/>
      <c r="W163" s="107"/>
      <c r="X163" s="107"/>
      <c r="Y163" s="107"/>
      <c r="Z163" s="107"/>
      <c r="AA163" s="107"/>
      <c r="AB163" s="107"/>
      <c r="AC163" s="107"/>
      <c r="AD163" s="107"/>
      <c r="AE163" s="107"/>
      <c r="AF163" s="107"/>
      <c r="AG163" s="107"/>
      <c r="AH163" s="107"/>
      <c r="AI163" s="107"/>
      <c r="AJ163" s="107"/>
      <c r="AK163" s="107"/>
      <c r="AL163" s="107"/>
      <c r="AM163" s="107"/>
      <c r="AN163" s="107"/>
      <c r="AO163" s="107"/>
      <c r="AP163" s="107"/>
      <c r="AQ163" s="107"/>
      <c r="AR163" s="107"/>
      <c r="AS163" s="107"/>
      <c r="AT163" s="107"/>
      <c r="AU163" s="107"/>
      <c r="AV163" s="107"/>
      <c r="AW163" s="107"/>
      <c r="AX163" s="107"/>
      <c r="AY163" s="107"/>
      <c r="AZ163" s="107"/>
      <c r="BA163" s="107"/>
      <c r="BB163" s="107"/>
      <c r="BC163" s="107"/>
      <c r="BD163" s="107"/>
      <c r="BE163" s="107"/>
      <c r="BF163" s="107"/>
      <c r="BG163" s="107"/>
      <c r="BH163" s="107"/>
      <c r="BI163" s="107"/>
      <c r="BJ163" s="107"/>
      <c r="BK163" s="107"/>
      <c r="BL163" s="107"/>
      <c r="BM163" s="107"/>
      <c r="BN163" s="107"/>
      <c r="BO163" s="107"/>
      <c r="BP163" s="107"/>
      <c r="BQ163" s="107"/>
      <c r="BR163" s="107"/>
      <c r="BS163" s="107"/>
      <c r="BT163" s="107"/>
      <c r="BU163" s="107"/>
      <c r="BV163" s="107"/>
      <c r="BW163" s="107"/>
      <c r="BX163" s="107"/>
      <c r="BY163" s="107"/>
      <c r="BZ163" s="107"/>
      <c r="CA163" s="107"/>
      <c r="CB163" s="107"/>
      <c r="CC163" s="107"/>
      <c r="CD163" s="107"/>
      <c r="CE163" s="107"/>
      <c r="CF163" s="107"/>
      <c r="CG163" s="107"/>
      <c r="CH163" s="107"/>
      <c r="CI163" s="107"/>
      <c r="CJ163" s="107"/>
      <c r="CK163" s="107"/>
      <c r="CL163" s="107"/>
      <c r="CM163" s="107"/>
      <c r="CN163" s="107"/>
      <c r="CO163" s="107"/>
      <c r="CP163" s="107"/>
      <c r="CQ163" s="107"/>
      <c r="CR163" s="107"/>
      <c r="CS163" s="107"/>
      <c r="CT163" s="107"/>
      <c r="CU163" s="107"/>
      <c r="CV163" s="107"/>
      <c r="CW163" s="107"/>
      <c r="CX163" s="107"/>
      <c r="CY163" s="107"/>
      <c r="CZ163" s="107"/>
      <c r="DA163" s="107"/>
      <c r="DB163" s="107"/>
      <c r="DC163" s="107"/>
      <c r="DD163" s="107"/>
      <c r="DE163" s="107"/>
      <c r="DF163" s="107"/>
      <c r="DG163" s="107"/>
      <c r="DH163" s="107"/>
      <c r="DI163" s="107"/>
      <c r="DJ163" s="107"/>
      <c r="DK163" s="107"/>
      <c r="DL163" s="107"/>
      <c r="DM163" s="107"/>
      <c r="DN163" s="107"/>
      <c r="DO163" s="107"/>
      <c r="DP163" s="107"/>
      <c r="DQ163" s="107"/>
      <c r="DR163" s="107"/>
      <c r="DS163" s="107"/>
      <c r="DT163" s="107"/>
      <c r="DU163" s="107"/>
      <c r="DV163" s="107"/>
      <c r="DW163" s="107"/>
      <c r="DX163" s="107"/>
      <c r="DY163" s="107"/>
      <c r="DZ163" s="107"/>
      <c r="EA163" s="107"/>
      <c r="EB163" s="107"/>
      <c r="EC163" s="107"/>
      <c r="ED163" s="107"/>
      <c r="EE163" s="107"/>
      <c r="EF163" s="107"/>
      <c r="EG163" s="107"/>
      <c r="EH163" s="107"/>
      <c r="EI163" s="107"/>
      <c r="EJ163" s="107"/>
      <c r="EK163" s="107"/>
      <c r="EL163" s="107"/>
      <c r="EM163" s="107"/>
      <c r="EN163" s="107"/>
      <c r="EO163" s="107"/>
      <c r="EP163" s="107"/>
      <c r="EQ163" s="107"/>
      <c r="ER163" s="107"/>
      <c r="ES163" s="107"/>
      <c r="ET163" s="107"/>
      <c r="EU163" s="107"/>
      <c r="EV163" s="107"/>
      <c r="EW163" s="107"/>
      <c r="EX163" s="107"/>
      <c r="EY163" s="107"/>
      <c r="EZ163" s="107"/>
      <c r="FA163" s="107"/>
      <c r="FB163" s="107"/>
      <c r="FC163" s="107"/>
      <c r="FD163" s="107"/>
      <c r="FE163" s="107"/>
      <c r="FF163" s="107"/>
      <c r="FG163" s="107"/>
      <c r="FH163" s="107"/>
      <c r="FI163" s="107"/>
      <c r="FJ163" s="107"/>
      <c r="FK163" s="107"/>
      <c r="FL163" s="107"/>
      <c r="FM163" s="107"/>
      <c r="FN163" s="107"/>
      <c r="FO163" s="107"/>
      <c r="FP163" s="107"/>
      <c r="FQ163" s="107"/>
      <c r="FR163" s="107"/>
      <c r="FS163" s="107"/>
      <c r="FT163" s="107"/>
      <c r="FU163" s="107"/>
      <c r="FV163" s="107"/>
      <c r="FW163" s="107"/>
      <c r="FX163" s="107"/>
      <c r="FY163" s="107"/>
      <c r="FZ163" s="107"/>
      <c r="GA163" s="107"/>
      <c r="GB163" s="107"/>
      <c r="GC163" s="107"/>
      <c r="GD163" s="107"/>
      <c r="GE163" s="107"/>
      <c r="GF163" s="107"/>
      <c r="GG163" s="107"/>
      <c r="GH163" s="107"/>
      <c r="GI163" s="107"/>
      <c r="GJ163" s="107"/>
      <c r="GK163" s="107"/>
      <c r="GL163" s="107"/>
      <c r="GM163" s="107"/>
      <c r="GN163" s="107"/>
      <c r="GO163" s="107"/>
      <c r="GP163" s="107"/>
      <c r="GQ163" s="107"/>
      <c r="GR163" s="107"/>
      <c r="GS163" s="107"/>
      <c r="GT163" s="107"/>
      <c r="GU163" s="107"/>
      <c r="GV163" s="107"/>
      <c r="GW163" s="107"/>
      <c r="GX163" s="107"/>
      <c r="GY163" s="107"/>
      <c r="GZ163" s="107"/>
      <c r="HA163" s="107"/>
      <c r="HB163" s="107"/>
      <c r="HC163" s="107"/>
      <c r="HD163" s="107"/>
      <c r="HE163" s="107"/>
      <c r="HF163" s="107"/>
      <c r="HG163" s="107"/>
      <c r="HH163" s="107"/>
      <c r="HI163" s="107"/>
      <c r="HJ163" s="107"/>
      <c r="HK163" s="107"/>
      <c r="HL163" s="107"/>
      <c r="HM163" s="107"/>
    </row>
    <row r="164" spans="12:221" x14ac:dyDescent="0.35">
      <c r="L164" s="107" t="s">
        <v>645</v>
      </c>
      <c r="M164" s="107" t="s">
        <v>645</v>
      </c>
      <c r="N164" s="107" t="s">
        <v>645</v>
      </c>
      <c r="O164" s="107" t="s">
        <v>645</v>
      </c>
      <c r="P164" s="107" t="s">
        <v>645</v>
      </c>
      <c r="Q164" s="107" t="s">
        <v>645</v>
      </c>
      <c r="R164" s="107" t="s">
        <v>645</v>
      </c>
      <c r="S164" s="107" t="s">
        <v>645</v>
      </c>
      <c r="T164" s="107" t="s">
        <v>645</v>
      </c>
      <c r="U164" s="107" t="s">
        <v>645</v>
      </c>
      <c r="V164" s="107" t="s">
        <v>645</v>
      </c>
      <c r="W164" s="107" t="s">
        <v>645</v>
      </c>
      <c r="X164" s="107" t="s">
        <v>645</v>
      </c>
      <c r="Y164" s="107" t="s">
        <v>645</v>
      </c>
      <c r="Z164" s="107" t="s">
        <v>645</v>
      </c>
      <c r="AA164" s="107" t="s">
        <v>645</v>
      </c>
      <c r="AB164" s="107" t="s">
        <v>645</v>
      </c>
      <c r="AC164" s="107" t="s">
        <v>645</v>
      </c>
      <c r="AD164" s="107" t="s">
        <v>645</v>
      </c>
      <c r="AE164" s="107" t="s">
        <v>645</v>
      </c>
      <c r="AF164" s="107" t="s">
        <v>645</v>
      </c>
      <c r="AG164" s="107" t="s">
        <v>645</v>
      </c>
      <c r="AH164" s="107" t="s">
        <v>645</v>
      </c>
      <c r="AI164" s="107" t="s">
        <v>645</v>
      </c>
      <c r="AJ164" s="107" t="s">
        <v>645</v>
      </c>
      <c r="AK164" s="107" t="s">
        <v>645</v>
      </c>
      <c r="AL164" s="107" t="s">
        <v>645</v>
      </c>
      <c r="AM164" s="107" t="s">
        <v>645</v>
      </c>
      <c r="AN164" s="107" t="s">
        <v>645</v>
      </c>
      <c r="AO164" s="107" t="s">
        <v>645</v>
      </c>
      <c r="AP164" s="107" t="s">
        <v>645</v>
      </c>
      <c r="AQ164" s="107" t="s">
        <v>645</v>
      </c>
      <c r="AR164" s="107" t="s">
        <v>645</v>
      </c>
      <c r="AS164" s="107" t="s">
        <v>645</v>
      </c>
      <c r="AT164" s="107" t="s">
        <v>645</v>
      </c>
      <c r="AU164" s="107" t="s">
        <v>645</v>
      </c>
      <c r="AV164" s="107" t="s">
        <v>645</v>
      </c>
      <c r="AW164" s="107" t="s">
        <v>645</v>
      </c>
      <c r="AX164" s="107" t="s">
        <v>645</v>
      </c>
      <c r="AY164" s="107" t="s">
        <v>645</v>
      </c>
      <c r="AZ164" s="107" t="s">
        <v>645</v>
      </c>
      <c r="BA164" s="107" t="s">
        <v>645</v>
      </c>
      <c r="BB164" s="107" t="s">
        <v>645</v>
      </c>
      <c r="BC164" s="107" t="s">
        <v>645</v>
      </c>
      <c r="BD164" s="107" t="s">
        <v>645</v>
      </c>
      <c r="BE164" s="107" t="s">
        <v>645</v>
      </c>
      <c r="BF164" s="107" t="s">
        <v>645</v>
      </c>
      <c r="BG164" s="107" t="s">
        <v>645</v>
      </c>
      <c r="BH164" s="107" t="s">
        <v>645</v>
      </c>
      <c r="BI164" s="107" t="s">
        <v>645</v>
      </c>
      <c r="BJ164" s="107" t="s">
        <v>645</v>
      </c>
      <c r="BK164" s="107" t="s">
        <v>645</v>
      </c>
      <c r="BL164" s="107" t="s">
        <v>645</v>
      </c>
      <c r="BM164" s="107" t="s">
        <v>645</v>
      </c>
      <c r="BN164" s="107" t="s">
        <v>645</v>
      </c>
      <c r="BO164" s="107" t="s">
        <v>645</v>
      </c>
      <c r="BP164" s="107" t="s">
        <v>645</v>
      </c>
      <c r="BQ164" s="107" t="s">
        <v>645</v>
      </c>
      <c r="BR164" s="107" t="s">
        <v>645</v>
      </c>
      <c r="BS164" s="107" t="s">
        <v>645</v>
      </c>
      <c r="BT164" s="107" t="s">
        <v>645</v>
      </c>
      <c r="BU164" s="107" t="s">
        <v>645</v>
      </c>
      <c r="BV164" s="107" t="s">
        <v>645</v>
      </c>
      <c r="BW164" s="107" t="s">
        <v>645</v>
      </c>
      <c r="BX164" s="107" t="s">
        <v>645</v>
      </c>
      <c r="BY164" s="107" t="s">
        <v>645</v>
      </c>
      <c r="BZ164" s="107" t="s">
        <v>645</v>
      </c>
      <c r="CA164" s="107" t="s">
        <v>645</v>
      </c>
      <c r="CB164" s="107" t="s">
        <v>645</v>
      </c>
      <c r="CC164" s="107" t="s">
        <v>645</v>
      </c>
      <c r="CD164" s="107" t="s">
        <v>645</v>
      </c>
      <c r="CE164" s="107" t="s">
        <v>645</v>
      </c>
      <c r="CF164" s="107" t="s">
        <v>645</v>
      </c>
      <c r="CG164" s="107" t="s">
        <v>645</v>
      </c>
      <c r="CH164" s="107" t="s">
        <v>645</v>
      </c>
      <c r="CI164" s="107" t="s">
        <v>645</v>
      </c>
      <c r="CJ164" s="107" t="s">
        <v>645</v>
      </c>
      <c r="CK164" s="107" t="s">
        <v>645</v>
      </c>
      <c r="CL164" s="107" t="s">
        <v>645</v>
      </c>
      <c r="CM164" s="107" t="s">
        <v>645</v>
      </c>
      <c r="CN164" s="107" t="s">
        <v>645</v>
      </c>
      <c r="CO164" s="107" t="s">
        <v>645</v>
      </c>
      <c r="CP164" s="107" t="s">
        <v>645</v>
      </c>
      <c r="CQ164" s="107" t="s">
        <v>645</v>
      </c>
      <c r="CR164" s="107" t="s">
        <v>645</v>
      </c>
      <c r="CS164" s="107" t="s">
        <v>645</v>
      </c>
      <c r="CT164" s="107" t="s">
        <v>645</v>
      </c>
      <c r="CU164" s="107" t="s">
        <v>645</v>
      </c>
      <c r="CV164" s="107" t="s">
        <v>645</v>
      </c>
      <c r="CW164" s="107" t="s">
        <v>645</v>
      </c>
      <c r="CX164" s="107" t="s">
        <v>645</v>
      </c>
      <c r="CY164" s="107" t="s">
        <v>645</v>
      </c>
      <c r="CZ164" s="107" t="s">
        <v>645</v>
      </c>
      <c r="DA164" s="107" t="s">
        <v>645</v>
      </c>
      <c r="DB164" s="107" t="s">
        <v>645</v>
      </c>
      <c r="DC164" s="107" t="s">
        <v>645</v>
      </c>
      <c r="DD164" s="107" t="s">
        <v>645</v>
      </c>
      <c r="DE164" s="107" t="s">
        <v>645</v>
      </c>
      <c r="DF164" s="107" t="s">
        <v>645</v>
      </c>
      <c r="DG164" s="107" t="s">
        <v>645</v>
      </c>
      <c r="DH164" s="107" t="s">
        <v>645</v>
      </c>
      <c r="DI164" s="107" t="s">
        <v>645</v>
      </c>
      <c r="DJ164" s="107" t="s">
        <v>645</v>
      </c>
      <c r="DK164" s="107" t="s">
        <v>645</v>
      </c>
      <c r="DL164" s="107" t="s">
        <v>645</v>
      </c>
      <c r="DM164" s="107" t="s">
        <v>645</v>
      </c>
      <c r="DN164" s="107" t="s">
        <v>645</v>
      </c>
      <c r="DO164" s="107" t="s">
        <v>645</v>
      </c>
      <c r="DP164" s="107" t="s">
        <v>645</v>
      </c>
      <c r="DQ164" s="107" t="s">
        <v>645</v>
      </c>
      <c r="DR164" s="107" t="s">
        <v>645</v>
      </c>
      <c r="DS164" s="107" t="s">
        <v>645</v>
      </c>
      <c r="DT164" s="107" t="s">
        <v>645</v>
      </c>
      <c r="DU164" s="107" t="s">
        <v>645</v>
      </c>
      <c r="DV164" s="107" t="s">
        <v>645</v>
      </c>
      <c r="DW164" s="107" t="s">
        <v>645</v>
      </c>
      <c r="DX164" s="107" t="s">
        <v>645</v>
      </c>
      <c r="DY164" s="107" t="s">
        <v>645</v>
      </c>
      <c r="DZ164" s="107" t="s">
        <v>645</v>
      </c>
      <c r="EA164" s="107" t="s">
        <v>645</v>
      </c>
      <c r="EB164" s="107" t="s">
        <v>645</v>
      </c>
      <c r="EC164" s="107" t="s">
        <v>645</v>
      </c>
      <c r="ED164" s="107" t="s">
        <v>645</v>
      </c>
      <c r="EE164" s="107" t="s">
        <v>645</v>
      </c>
      <c r="EF164" s="107" t="s">
        <v>645</v>
      </c>
      <c r="EG164" s="107" t="s">
        <v>645</v>
      </c>
      <c r="EH164" s="107" t="s">
        <v>645</v>
      </c>
      <c r="EI164" s="107" t="s">
        <v>645</v>
      </c>
      <c r="EJ164" s="107" t="s">
        <v>645</v>
      </c>
      <c r="EK164" s="107" t="s">
        <v>645</v>
      </c>
      <c r="EL164" s="107" t="s">
        <v>645</v>
      </c>
      <c r="EM164" s="107" t="s">
        <v>645</v>
      </c>
      <c r="EN164" s="107" t="s">
        <v>645</v>
      </c>
      <c r="EO164" s="107" t="s">
        <v>645</v>
      </c>
      <c r="EP164" s="107" t="s">
        <v>645</v>
      </c>
      <c r="EQ164" s="107" t="s">
        <v>645</v>
      </c>
      <c r="ER164" s="107" t="s">
        <v>645</v>
      </c>
      <c r="ES164" s="107" t="s">
        <v>645</v>
      </c>
      <c r="ET164" s="107" t="s">
        <v>645</v>
      </c>
      <c r="EU164" s="107" t="s">
        <v>645</v>
      </c>
      <c r="EV164" s="107" t="s">
        <v>645</v>
      </c>
      <c r="EW164" s="107" t="s">
        <v>645</v>
      </c>
      <c r="EX164" s="107" t="s">
        <v>645</v>
      </c>
      <c r="EY164" s="107" t="s">
        <v>645</v>
      </c>
      <c r="EZ164" s="107" t="s">
        <v>645</v>
      </c>
      <c r="FA164" s="107" t="s">
        <v>645</v>
      </c>
      <c r="FB164" s="107" t="s">
        <v>645</v>
      </c>
      <c r="FC164" s="107" t="s">
        <v>645</v>
      </c>
      <c r="FD164" s="107" t="s">
        <v>645</v>
      </c>
      <c r="FE164" s="107" t="s">
        <v>645</v>
      </c>
      <c r="FF164" s="107" t="s">
        <v>645</v>
      </c>
      <c r="FG164" s="107" t="s">
        <v>645</v>
      </c>
      <c r="FH164" s="107" t="s">
        <v>645</v>
      </c>
      <c r="FI164" s="107" t="s">
        <v>645</v>
      </c>
      <c r="FJ164" s="107" t="s">
        <v>645</v>
      </c>
      <c r="FK164" s="107" t="s">
        <v>645</v>
      </c>
      <c r="FL164" s="107" t="s">
        <v>645</v>
      </c>
      <c r="FM164" s="107" t="s">
        <v>645</v>
      </c>
      <c r="FN164" s="107" t="s">
        <v>645</v>
      </c>
      <c r="FO164" s="107" t="s">
        <v>645</v>
      </c>
      <c r="FP164" s="107" t="s">
        <v>645</v>
      </c>
      <c r="FQ164" s="107" t="s">
        <v>645</v>
      </c>
      <c r="FR164" s="107" t="s">
        <v>645</v>
      </c>
      <c r="FS164" s="107" t="s">
        <v>645</v>
      </c>
      <c r="FT164" s="107" t="s">
        <v>645</v>
      </c>
      <c r="FU164" s="107" t="s">
        <v>645</v>
      </c>
      <c r="FV164" s="107" t="s">
        <v>645</v>
      </c>
      <c r="FW164" s="107" t="s">
        <v>645</v>
      </c>
      <c r="FX164" s="107" t="s">
        <v>645</v>
      </c>
      <c r="FY164" s="107" t="s">
        <v>645</v>
      </c>
      <c r="FZ164" s="107" t="s">
        <v>645</v>
      </c>
      <c r="GA164" s="107" t="s">
        <v>645</v>
      </c>
      <c r="GB164" s="107" t="s">
        <v>645</v>
      </c>
      <c r="GC164" s="107" t="s">
        <v>645</v>
      </c>
      <c r="GD164" s="107" t="s">
        <v>645</v>
      </c>
      <c r="GE164" s="107" t="s">
        <v>645</v>
      </c>
      <c r="GF164" s="107" t="s">
        <v>645</v>
      </c>
      <c r="GG164" s="107" t="s">
        <v>645</v>
      </c>
      <c r="GH164" s="107" t="s">
        <v>645</v>
      </c>
      <c r="GI164" s="107" t="s">
        <v>645</v>
      </c>
      <c r="GJ164" s="107" t="s">
        <v>645</v>
      </c>
      <c r="GK164" s="107" t="s">
        <v>645</v>
      </c>
      <c r="GL164" s="107" t="s">
        <v>645</v>
      </c>
      <c r="GM164" s="107" t="s">
        <v>645</v>
      </c>
      <c r="GN164" s="107" t="s">
        <v>645</v>
      </c>
      <c r="GO164" s="107" t="s">
        <v>645</v>
      </c>
      <c r="GP164" s="107" t="s">
        <v>645</v>
      </c>
      <c r="GQ164" s="107" t="s">
        <v>645</v>
      </c>
      <c r="GR164" s="107" t="s">
        <v>645</v>
      </c>
      <c r="GS164" s="107" t="s">
        <v>645</v>
      </c>
      <c r="GT164" s="107" t="s">
        <v>645</v>
      </c>
      <c r="GU164" s="107" t="s">
        <v>645</v>
      </c>
      <c r="GV164" s="107" t="s">
        <v>645</v>
      </c>
      <c r="GW164" s="107" t="s">
        <v>645</v>
      </c>
      <c r="GX164" s="107" t="s">
        <v>645</v>
      </c>
      <c r="GY164" s="107" t="s">
        <v>645</v>
      </c>
      <c r="GZ164" s="107" t="s">
        <v>645</v>
      </c>
      <c r="HA164" s="107" t="s">
        <v>645</v>
      </c>
      <c r="HB164" s="107" t="s">
        <v>645</v>
      </c>
      <c r="HC164" s="107" t="s">
        <v>645</v>
      </c>
      <c r="HD164" s="107" t="s">
        <v>645</v>
      </c>
      <c r="HE164" s="107" t="s">
        <v>645</v>
      </c>
      <c r="HF164" s="107" t="s">
        <v>645</v>
      </c>
      <c r="HG164" s="107" t="s">
        <v>645</v>
      </c>
      <c r="HH164" s="107" t="s">
        <v>645</v>
      </c>
      <c r="HI164" s="107" t="s">
        <v>645</v>
      </c>
      <c r="HJ164" s="107" t="s">
        <v>645</v>
      </c>
      <c r="HK164" s="107" t="s">
        <v>645</v>
      </c>
      <c r="HL164" s="107" t="s">
        <v>645</v>
      </c>
      <c r="HM164" s="107" t="s">
        <v>645</v>
      </c>
    </row>
    <row r="165" spans="12:221" x14ac:dyDescent="0.35">
      <c r="L165" s="107"/>
      <c r="M165" s="107"/>
      <c r="N165" s="107"/>
      <c r="O165" s="107"/>
      <c r="P165" s="107"/>
      <c r="Q165" s="107"/>
      <c r="R165" s="107"/>
      <c r="S165" s="107"/>
      <c r="T165" s="107"/>
      <c r="U165" s="107"/>
      <c r="V165" s="107"/>
      <c r="W165" s="107"/>
      <c r="X165" s="107"/>
      <c r="Y165" s="107"/>
      <c r="Z165" s="107"/>
      <c r="AA165" s="107"/>
      <c r="AB165" s="107"/>
      <c r="AC165" s="107"/>
      <c r="AD165" s="107"/>
      <c r="AE165" s="107"/>
      <c r="AF165" s="107"/>
      <c r="AG165" s="107"/>
      <c r="AH165" s="107"/>
      <c r="AI165" s="107"/>
      <c r="AJ165" s="107"/>
      <c r="AK165" s="107"/>
      <c r="AL165" s="107"/>
      <c r="AM165" s="107"/>
      <c r="AN165" s="107"/>
      <c r="AO165" s="107"/>
      <c r="AP165" s="107"/>
      <c r="AQ165" s="107"/>
      <c r="AR165" s="107"/>
      <c r="AS165" s="107"/>
      <c r="AT165" s="107"/>
      <c r="AU165" s="107"/>
      <c r="AV165" s="107"/>
      <c r="AW165" s="107"/>
      <c r="AX165" s="107"/>
      <c r="AY165" s="107"/>
      <c r="AZ165" s="107"/>
      <c r="BA165" s="107"/>
      <c r="BB165" s="107"/>
      <c r="BC165" s="107"/>
      <c r="BD165" s="107"/>
      <c r="BE165" s="107"/>
      <c r="BF165" s="107"/>
      <c r="BG165" s="107"/>
      <c r="BH165" s="107"/>
      <c r="BI165" s="107"/>
      <c r="BJ165" s="107"/>
      <c r="BK165" s="107"/>
      <c r="BL165" s="107"/>
      <c r="BM165" s="107"/>
      <c r="BN165" s="107"/>
      <c r="BO165" s="107"/>
      <c r="BP165" s="107"/>
      <c r="BQ165" s="107"/>
      <c r="BR165" s="107"/>
      <c r="BS165" s="107"/>
      <c r="BT165" s="107"/>
      <c r="BU165" s="107"/>
      <c r="BV165" s="107"/>
      <c r="BW165" s="107"/>
      <c r="BX165" s="107"/>
      <c r="BY165" s="107"/>
      <c r="BZ165" s="107"/>
      <c r="CA165" s="107"/>
      <c r="CB165" s="107"/>
      <c r="CC165" s="107"/>
      <c r="CD165" s="107"/>
      <c r="CE165" s="107"/>
      <c r="CF165" s="107"/>
      <c r="CG165" s="107"/>
      <c r="CH165" s="107"/>
      <c r="CI165" s="107"/>
      <c r="CJ165" s="107"/>
      <c r="CK165" s="107"/>
      <c r="CL165" s="107"/>
      <c r="CM165" s="107"/>
      <c r="CN165" s="107"/>
      <c r="CO165" s="107"/>
      <c r="CP165" s="107"/>
      <c r="CQ165" s="107"/>
      <c r="CR165" s="107"/>
      <c r="CS165" s="107"/>
      <c r="CT165" s="107"/>
      <c r="CU165" s="107"/>
      <c r="CV165" s="107"/>
      <c r="CW165" s="107"/>
      <c r="CX165" s="107"/>
      <c r="CY165" s="107"/>
      <c r="CZ165" s="107"/>
      <c r="DA165" s="107"/>
      <c r="DB165" s="107"/>
      <c r="DC165" s="107"/>
      <c r="DD165" s="107"/>
      <c r="DE165" s="107"/>
      <c r="DF165" s="107"/>
      <c r="DG165" s="107"/>
      <c r="DH165" s="107"/>
      <c r="DI165" s="107"/>
      <c r="DJ165" s="107"/>
      <c r="DK165" s="107"/>
      <c r="DL165" s="107"/>
      <c r="DM165" s="107"/>
      <c r="DN165" s="107"/>
      <c r="DO165" s="107"/>
      <c r="DP165" s="107"/>
      <c r="DQ165" s="107"/>
      <c r="DR165" s="107"/>
      <c r="DS165" s="107"/>
      <c r="DT165" s="107"/>
      <c r="DU165" s="107"/>
      <c r="DV165" s="107"/>
      <c r="DW165" s="107"/>
      <c r="DX165" s="107"/>
      <c r="DY165" s="107"/>
      <c r="DZ165" s="107"/>
      <c r="EA165" s="107"/>
      <c r="EB165" s="107"/>
      <c r="EC165" s="107"/>
      <c r="ED165" s="107"/>
      <c r="EE165" s="107"/>
      <c r="EF165" s="107"/>
      <c r="EG165" s="107"/>
      <c r="EH165" s="107"/>
      <c r="EI165" s="107"/>
      <c r="EJ165" s="107"/>
      <c r="EK165" s="107"/>
      <c r="EL165" s="107"/>
      <c r="EM165" s="107"/>
      <c r="EN165" s="107"/>
      <c r="EO165" s="107"/>
      <c r="EP165" s="107"/>
      <c r="EQ165" s="107"/>
      <c r="ER165" s="107"/>
      <c r="ES165" s="107"/>
      <c r="ET165" s="107"/>
      <c r="EU165" s="107"/>
      <c r="EV165" s="107"/>
      <c r="EW165" s="107"/>
      <c r="EX165" s="107"/>
      <c r="EY165" s="107"/>
      <c r="EZ165" s="107"/>
      <c r="FA165" s="107"/>
      <c r="FB165" s="107"/>
      <c r="FC165" s="107"/>
      <c r="FD165" s="107"/>
      <c r="FE165" s="107"/>
      <c r="FF165" s="107"/>
      <c r="FG165" s="107"/>
      <c r="FH165" s="107"/>
      <c r="FI165" s="107"/>
      <c r="FJ165" s="107"/>
      <c r="FK165" s="107"/>
      <c r="FL165" s="107"/>
      <c r="FM165" s="107"/>
      <c r="FN165" s="107"/>
      <c r="FO165" s="107"/>
      <c r="FP165" s="107"/>
      <c r="FQ165" s="107"/>
      <c r="FR165" s="107"/>
      <c r="FS165" s="107"/>
      <c r="FT165" s="107"/>
      <c r="FU165" s="107"/>
      <c r="FV165" s="107"/>
      <c r="FW165" s="107"/>
      <c r="FX165" s="107"/>
      <c r="FY165" s="107"/>
      <c r="FZ165" s="107"/>
      <c r="GA165" s="107"/>
      <c r="GB165" s="107"/>
      <c r="GC165" s="107"/>
      <c r="GD165" s="107"/>
      <c r="GE165" s="107"/>
      <c r="GF165" s="107"/>
      <c r="GG165" s="107"/>
      <c r="GH165" s="107"/>
      <c r="GI165" s="107"/>
      <c r="GJ165" s="107"/>
      <c r="GK165" s="107"/>
      <c r="GL165" s="107"/>
      <c r="GM165" s="107"/>
      <c r="GN165" s="107"/>
      <c r="GO165" s="107"/>
      <c r="GP165" s="107"/>
      <c r="GQ165" s="107"/>
      <c r="GR165" s="107"/>
      <c r="GS165" s="107"/>
      <c r="GT165" s="107"/>
      <c r="GU165" s="107"/>
      <c r="GV165" s="107"/>
      <c r="GW165" s="107"/>
      <c r="GX165" s="107"/>
      <c r="GY165" s="107"/>
      <c r="GZ165" s="107"/>
      <c r="HA165" s="107"/>
      <c r="HB165" s="107"/>
      <c r="HC165" s="107"/>
      <c r="HD165" s="107"/>
      <c r="HE165" s="107"/>
      <c r="HF165" s="107"/>
      <c r="HG165" s="107"/>
      <c r="HH165" s="107"/>
      <c r="HI165" s="107"/>
      <c r="HJ165" s="107"/>
      <c r="HK165" s="107"/>
      <c r="HL165" s="107"/>
      <c r="HM165" s="107"/>
    </row>
    <row r="166" spans="12:221" x14ac:dyDescent="0.35">
      <c r="L166" s="107"/>
      <c r="M166" s="107"/>
      <c r="N166" s="107"/>
      <c r="O166" s="107"/>
      <c r="P166" s="107"/>
      <c r="Q166" s="107"/>
      <c r="R166" s="107"/>
      <c r="S166" s="107"/>
      <c r="T166" s="107"/>
      <c r="U166" s="107"/>
      <c r="V166" s="107"/>
      <c r="W166" s="107"/>
      <c r="X166" s="107"/>
      <c r="Y166" s="107"/>
      <c r="Z166" s="107"/>
      <c r="AA166" s="107"/>
      <c r="AB166" s="107"/>
      <c r="AC166" s="107"/>
      <c r="AD166" s="107"/>
      <c r="AE166" s="107"/>
      <c r="AF166" s="107"/>
      <c r="AG166" s="107"/>
      <c r="AH166" s="107"/>
      <c r="AI166" s="107"/>
      <c r="AJ166" s="107"/>
      <c r="AK166" s="107"/>
      <c r="AL166" s="107"/>
      <c r="AM166" s="107"/>
      <c r="AN166" s="107"/>
      <c r="AO166" s="107"/>
      <c r="AP166" s="107"/>
      <c r="AQ166" s="107"/>
      <c r="AR166" s="107"/>
      <c r="AS166" s="107"/>
      <c r="AT166" s="107"/>
      <c r="AU166" s="107"/>
      <c r="AV166" s="107"/>
      <c r="AW166" s="107"/>
      <c r="AX166" s="107"/>
      <c r="AY166" s="107"/>
      <c r="AZ166" s="107"/>
      <c r="BA166" s="107"/>
      <c r="BB166" s="107"/>
      <c r="BC166" s="107"/>
      <c r="BD166" s="107"/>
      <c r="BE166" s="107"/>
      <c r="BF166" s="107"/>
      <c r="BG166" s="107"/>
      <c r="BH166" s="107"/>
      <c r="BI166" s="107"/>
      <c r="BJ166" s="107"/>
      <c r="BK166" s="107"/>
      <c r="BL166" s="107"/>
      <c r="BM166" s="107"/>
      <c r="BN166" s="107"/>
      <c r="BO166" s="107"/>
      <c r="BP166" s="107"/>
      <c r="BQ166" s="107"/>
      <c r="BR166" s="107"/>
      <c r="BS166" s="107"/>
      <c r="BT166" s="107"/>
      <c r="BU166" s="107"/>
      <c r="BV166" s="107"/>
      <c r="BW166" s="107"/>
      <c r="BX166" s="107"/>
      <c r="BY166" s="107"/>
      <c r="BZ166" s="107"/>
      <c r="CA166" s="107"/>
      <c r="CB166" s="107"/>
      <c r="CC166" s="107"/>
      <c r="CD166" s="107"/>
      <c r="CE166" s="107"/>
      <c r="CF166" s="107"/>
      <c r="CG166" s="107"/>
      <c r="CH166" s="107"/>
      <c r="CI166" s="107"/>
      <c r="CJ166" s="107"/>
      <c r="CK166" s="107"/>
      <c r="CL166" s="107"/>
      <c r="CM166" s="107"/>
      <c r="CN166" s="107"/>
      <c r="CO166" s="107"/>
      <c r="CP166" s="107"/>
      <c r="CQ166" s="107"/>
      <c r="CR166" s="107"/>
      <c r="CS166" s="107"/>
      <c r="CT166" s="107"/>
      <c r="CU166" s="107"/>
      <c r="CV166" s="107"/>
      <c r="CW166" s="107"/>
      <c r="CX166" s="107"/>
      <c r="CY166" s="107"/>
      <c r="CZ166" s="107"/>
      <c r="DA166" s="107"/>
      <c r="DB166" s="107"/>
      <c r="DC166" s="107"/>
      <c r="DD166" s="107"/>
      <c r="DE166" s="107"/>
      <c r="DF166" s="107"/>
      <c r="DG166" s="107"/>
      <c r="DH166" s="107"/>
      <c r="DI166" s="107"/>
      <c r="DJ166" s="107"/>
      <c r="DK166" s="107"/>
      <c r="DL166" s="107"/>
      <c r="DM166" s="107"/>
      <c r="DN166" s="107"/>
      <c r="DO166" s="107"/>
      <c r="DP166" s="107"/>
      <c r="DQ166" s="107"/>
      <c r="DR166" s="107"/>
      <c r="DS166" s="107"/>
      <c r="DT166" s="107"/>
      <c r="DU166" s="107"/>
      <c r="DV166" s="107"/>
      <c r="DW166" s="107"/>
      <c r="DX166" s="107"/>
      <c r="DY166" s="107"/>
      <c r="DZ166" s="107"/>
      <c r="EA166" s="107"/>
      <c r="EB166" s="107"/>
      <c r="EC166" s="107"/>
      <c r="ED166" s="107"/>
      <c r="EE166" s="107"/>
      <c r="EF166" s="107"/>
      <c r="EG166" s="107"/>
      <c r="EH166" s="107"/>
      <c r="EI166" s="107"/>
      <c r="EJ166" s="107"/>
      <c r="EK166" s="107"/>
      <c r="EL166" s="107"/>
      <c r="EM166" s="107"/>
      <c r="EN166" s="107"/>
      <c r="EO166" s="107"/>
      <c r="EP166" s="107"/>
      <c r="EQ166" s="107"/>
      <c r="ER166" s="107"/>
      <c r="ES166" s="107"/>
      <c r="ET166" s="107"/>
      <c r="EU166" s="107"/>
      <c r="EV166" s="107"/>
      <c r="EW166" s="107"/>
      <c r="EX166" s="107"/>
      <c r="EY166" s="107"/>
      <c r="EZ166" s="107"/>
      <c r="FA166" s="107"/>
      <c r="FB166" s="107"/>
      <c r="FC166" s="107"/>
      <c r="FD166" s="107"/>
      <c r="FE166" s="107"/>
      <c r="FF166" s="107"/>
      <c r="FG166" s="107"/>
      <c r="FH166" s="107"/>
      <c r="FI166" s="107"/>
      <c r="FJ166" s="107"/>
      <c r="FK166" s="107"/>
      <c r="FL166" s="107"/>
      <c r="FM166" s="107"/>
      <c r="FN166" s="107"/>
      <c r="FO166" s="107"/>
      <c r="FP166" s="107"/>
      <c r="FQ166" s="107"/>
      <c r="FR166" s="107"/>
      <c r="FS166" s="107"/>
      <c r="FT166" s="107"/>
      <c r="FU166" s="107"/>
      <c r="FV166" s="107"/>
      <c r="FW166" s="107"/>
      <c r="FX166" s="107"/>
      <c r="FY166" s="107"/>
      <c r="FZ166" s="107"/>
      <c r="GA166" s="107"/>
      <c r="GB166" s="107"/>
      <c r="GC166" s="107"/>
      <c r="GD166" s="107"/>
      <c r="GE166" s="107"/>
      <c r="GF166" s="107"/>
      <c r="GG166" s="107"/>
      <c r="GH166" s="107"/>
      <c r="GI166" s="107"/>
      <c r="GJ166" s="107"/>
      <c r="GK166" s="107"/>
      <c r="GL166" s="107"/>
      <c r="GM166" s="107"/>
      <c r="GN166" s="107"/>
      <c r="GO166" s="107"/>
      <c r="GP166" s="107"/>
      <c r="GQ166" s="107"/>
      <c r="GR166" s="107"/>
      <c r="GS166" s="107"/>
      <c r="GT166" s="107"/>
      <c r="GU166" s="107"/>
      <c r="GV166" s="107"/>
      <c r="GW166" s="107"/>
      <c r="GX166" s="107"/>
      <c r="GY166" s="107"/>
      <c r="GZ166" s="107"/>
      <c r="HA166" s="107"/>
      <c r="HB166" s="107"/>
      <c r="HC166" s="107"/>
      <c r="HD166" s="107"/>
      <c r="HE166" s="107"/>
      <c r="HF166" s="107"/>
      <c r="HG166" s="107"/>
      <c r="HH166" s="107"/>
      <c r="HI166" s="107"/>
      <c r="HJ166" s="107"/>
      <c r="HK166" s="107"/>
      <c r="HL166" s="107"/>
      <c r="HM166" s="107"/>
    </row>
    <row r="167" spans="12:221" x14ac:dyDescent="0.35">
      <c r="L167" s="107"/>
      <c r="M167" s="107"/>
      <c r="N167" s="107"/>
      <c r="O167" s="107"/>
      <c r="P167" s="107"/>
      <c r="Q167" s="107"/>
      <c r="R167" s="107"/>
      <c r="S167" s="107"/>
      <c r="T167" s="107"/>
      <c r="U167" s="107"/>
      <c r="V167" s="107"/>
      <c r="W167" s="107"/>
      <c r="X167" s="107"/>
      <c r="Y167" s="107"/>
      <c r="Z167" s="107"/>
      <c r="AA167" s="107"/>
      <c r="AB167" s="107"/>
      <c r="AC167" s="107"/>
      <c r="AD167" s="107"/>
      <c r="AE167" s="107"/>
      <c r="AF167" s="107"/>
      <c r="AG167" s="107"/>
      <c r="AH167" s="107"/>
      <c r="AI167" s="107"/>
      <c r="AJ167" s="107"/>
      <c r="AK167" s="107"/>
      <c r="AL167" s="107"/>
      <c r="AM167" s="107"/>
      <c r="AN167" s="107"/>
      <c r="AO167" s="107"/>
      <c r="AP167" s="107"/>
      <c r="AQ167" s="107"/>
      <c r="AR167" s="107"/>
      <c r="AS167" s="107"/>
      <c r="AT167" s="107"/>
      <c r="AU167" s="107"/>
      <c r="AV167" s="107"/>
      <c r="AW167" s="107"/>
      <c r="AX167" s="107"/>
      <c r="AY167" s="107"/>
      <c r="AZ167" s="107"/>
      <c r="BA167" s="107"/>
      <c r="BB167" s="107"/>
      <c r="BC167" s="107"/>
      <c r="BD167" s="107"/>
      <c r="BE167" s="107"/>
      <c r="BF167" s="107"/>
      <c r="BG167" s="107"/>
      <c r="BH167" s="107"/>
      <c r="BI167" s="107"/>
      <c r="BJ167" s="107"/>
      <c r="BK167" s="107"/>
      <c r="BL167" s="107"/>
      <c r="BM167" s="107"/>
      <c r="BN167" s="107"/>
      <c r="BO167" s="107"/>
      <c r="BP167" s="107"/>
      <c r="BQ167" s="107"/>
      <c r="BR167" s="107"/>
      <c r="BS167" s="107"/>
      <c r="BT167" s="107"/>
      <c r="BU167" s="107"/>
      <c r="BV167" s="107"/>
      <c r="BW167" s="107"/>
      <c r="BX167" s="107"/>
      <c r="BY167" s="107"/>
      <c r="BZ167" s="107"/>
      <c r="CA167" s="107"/>
      <c r="CB167" s="107"/>
      <c r="CC167" s="107"/>
      <c r="CD167" s="107"/>
      <c r="CE167" s="107"/>
      <c r="CF167" s="107"/>
      <c r="CG167" s="107"/>
      <c r="CH167" s="107"/>
      <c r="CI167" s="107"/>
      <c r="CJ167" s="107"/>
      <c r="CK167" s="107"/>
      <c r="CL167" s="107"/>
      <c r="CM167" s="107"/>
      <c r="CN167" s="107"/>
      <c r="CO167" s="107"/>
      <c r="CP167" s="107"/>
      <c r="CQ167" s="107"/>
      <c r="CR167" s="107"/>
      <c r="CS167" s="107"/>
      <c r="CT167" s="107"/>
      <c r="CU167" s="107"/>
      <c r="CV167" s="107"/>
      <c r="CW167" s="107"/>
      <c r="CX167" s="107"/>
      <c r="CY167" s="107"/>
      <c r="CZ167" s="107"/>
      <c r="DA167" s="107"/>
      <c r="DB167" s="107"/>
      <c r="DC167" s="107"/>
      <c r="DD167" s="107"/>
      <c r="DE167" s="107"/>
      <c r="DF167" s="107"/>
      <c r="DG167" s="107"/>
      <c r="DH167" s="107"/>
      <c r="DI167" s="107"/>
      <c r="DJ167" s="107"/>
      <c r="DK167" s="107"/>
      <c r="DL167" s="107"/>
      <c r="DM167" s="107"/>
      <c r="DN167" s="107"/>
      <c r="DO167" s="107"/>
      <c r="DP167" s="107"/>
      <c r="DQ167" s="107"/>
      <c r="DR167" s="107"/>
      <c r="DS167" s="107"/>
      <c r="DT167" s="107"/>
      <c r="DU167" s="107"/>
      <c r="DV167" s="107"/>
      <c r="DW167" s="107"/>
      <c r="DX167" s="107"/>
      <c r="DY167" s="107"/>
      <c r="DZ167" s="107"/>
      <c r="EA167" s="107"/>
      <c r="EB167" s="107"/>
      <c r="EC167" s="107"/>
      <c r="ED167" s="107"/>
      <c r="EE167" s="107"/>
      <c r="EF167" s="107"/>
      <c r="EG167" s="107"/>
      <c r="EH167" s="107"/>
      <c r="EI167" s="107"/>
      <c r="EJ167" s="107"/>
      <c r="EK167" s="107"/>
      <c r="EL167" s="107"/>
      <c r="EM167" s="107"/>
      <c r="EN167" s="107"/>
      <c r="EO167" s="107"/>
      <c r="EP167" s="107"/>
      <c r="EQ167" s="107"/>
      <c r="ER167" s="107"/>
      <c r="ES167" s="107"/>
      <c r="ET167" s="107"/>
      <c r="EU167" s="107"/>
      <c r="EV167" s="107"/>
      <c r="EW167" s="107"/>
      <c r="EX167" s="107"/>
      <c r="EY167" s="107"/>
      <c r="EZ167" s="107"/>
      <c r="FA167" s="107"/>
      <c r="FB167" s="107"/>
      <c r="FC167" s="107"/>
      <c r="FD167" s="107"/>
      <c r="FE167" s="107"/>
      <c r="FF167" s="107"/>
      <c r="FG167" s="107"/>
      <c r="FH167" s="107"/>
      <c r="FI167" s="107"/>
      <c r="FJ167" s="107"/>
      <c r="FK167" s="107"/>
      <c r="FL167" s="107"/>
      <c r="FM167" s="107"/>
      <c r="FN167" s="107"/>
      <c r="FO167" s="107"/>
      <c r="FP167" s="107"/>
      <c r="FQ167" s="107"/>
      <c r="FR167" s="107"/>
      <c r="FS167" s="107"/>
      <c r="FT167" s="107"/>
      <c r="FU167" s="107"/>
      <c r="FV167" s="107"/>
      <c r="FW167" s="107"/>
      <c r="FX167" s="107"/>
      <c r="FY167" s="107"/>
      <c r="FZ167" s="107"/>
      <c r="GA167" s="107"/>
      <c r="GB167" s="107"/>
      <c r="GC167" s="107"/>
      <c r="GD167" s="107"/>
      <c r="GE167" s="107"/>
      <c r="GF167" s="107"/>
      <c r="GG167" s="107"/>
      <c r="GH167" s="107"/>
      <c r="GI167" s="107"/>
      <c r="GJ167" s="107"/>
      <c r="GK167" s="107"/>
      <c r="GL167" s="107"/>
      <c r="GM167" s="107"/>
      <c r="GN167" s="107"/>
      <c r="GO167" s="107"/>
      <c r="GP167" s="107"/>
      <c r="GQ167" s="107"/>
      <c r="GR167" s="107"/>
      <c r="GS167" s="107"/>
      <c r="GT167" s="107"/>
      <c r="GU167" s="107"/>
      <c r="GV167" s="107"/>
      <c r="GW167" s="107"/>
      <c r="GX167" s="107"/>
      <c r="GY167" s="107"/>
      <c r="GZ167" s="107"/>
      <c r="HA167" s="107"/>
      <c r="HB167" s="107"/>
      <c r="HC167" s="107"/>
      <c r="HD167" s="107"/>
      <c r="HE167" s="107"/>
      <c r="HF167" s="107"/>
      <c r="HG167" s="107"/>
      <c r="HH167" s="107"/>
      <c r="HI167" s="107"/>
      <c r="HJ167" s="107"/>
      <c r="HK167" s="107"/>
      <c r="HL167" s="107"/>
      <c r="HM167" s="107"/>
    </row>
    <row r="168" spans="12:221" x14ac:dyDescent="0.35">
      <c r="L168" s="107"/>
      <c r="M168" s="107"/>
      <c r="N168" s="107"/>
      <c r="O168" s="107"/>
      <c r="P168" s="107"/>
      <c r="Q168" s="107"/>
      <c r="R168" s="107"/>
      <c r="S168" s="107"/>
      <c r="T168" s="107"/>
      <c r="U168" s="107"/>
      <c r="V168" s="107"/>
      <c r="W168" s="107"/>
      <c r="X168" s="107"/>
      <c r="Y168" s="107"/>
      <c r="Z168" s="107"/>
      <c r="AA168" s="107"/>
      <c r="AB168" s="107"/>
      <c r="AC168" s="107"/>
      <c r="AD168" s="107"/>
      <c r="AE168" s="107"/>
      <c r="AF168" s="107"/>
      <c r="AG168" s="107"/>
      <c r="AH168" s="107"/>
      <c r="AI168" s="107"/>
      <c r="AJ168" s="107"/>
      <c r="AK168" s="107"/>
      <c r="AL168" s="107"/>
      <c r="AM168" s="107"/>
      <c r="AN168" s="107"/>
      <c r="AO168" s="107"/>
      <c r="AP168" s="107"/>
      <c r="AQ168" s="107"/>
      <c r="AR168" s="107"/>
      <c r="AS168" s="107"/>
      <c r="AT168" s="107"/>
      <c r="AU168" s="107"/>
      <c r="AV168" s="107"/>
      <c r="AW168" s="107"/>
      <c r="AX168" s="107"/>
      <c r="AY168" s="107"/>
      <c r="AZ168" s="107"/>
      <c r="BA168" s="107"/>
      <c r="BB168" s="107"/>
      <c r="BC168" s="107"/>
      <c r="BD168" s="107"/>
      <c r="BE168" s="107"/>
      <c r="BF168" s="107"/>
      <c r="BG168" s="107"/>
      <c r="BH168" s="107"/>
      <c r="BI168" s="107"/>
      <c r="BJ168" s="107"/>
      <c r="BK168" s="107"/>
      <c r="BL168" s="107"/>
      <c r="BM168" s="107"/>
      <c r="BN168" s="107"/>
      <c r="BO168" s="107"/>
      <c r="BP168" s="107"/>
      <c r="BQ168" s="107"/>
      <c r="BR168" s="107"/>
      <c r="BS168" s="107"/>
      <c r="BT168" s="107"/>
      <c r="BU168" s="107"/>
      <c r="BV168" s="107"/>
      <c r="BW168" s="107"/>
      <c r="BX168" s="107"/>
      <c r="BY168" s="107"/>
      <c r="BZ168" s="107"/>
      <c r="CA168" s="107"/>
      <c r="CB168" s="107"/>
      <c r="CC168" s="107"/>
      <c r="CD168" s="107"/>
      <c r="CE168" s="107"/>
      <c r="CF168" s="107"/>
      <c r="CG168" s="107"/>
      <c r="CH168" s="107"/>
      <c r="CI168" s="107"/>
      <c r="CJ168" s="107"/>
      <c r="CK168" s="107"/>
      <c r="CL168" s="107"/>
      <c r="CM168" s="107"/>
      <c r="CN168" s="107"/>
      <c r="CO168" s="107"/>
      <c r="CP168" s="107"/>
      <c r="CQ168" s="107"/>
      <c r="CR168" s="107"/>
      <c r="CS168" s="107"/>
      <c r="CT168" s="107"/>
      <c r="CU168" s="107"/>
      <c r="CV168" s="107"/>
      <c r="CW168" s="107"/>
      <c r="CX168" s="107"/>
      <c r="CY168" s="107"/>
      <c r="CZ168" s="107"/>
      <c r="DA168" s="107"/>
      <c r="DB168" s="107"/>
      <c r="DC168" s="107"/>
      <c r="DD168" s="107"/>
      <c r="DE168" s="107"/>
      <c r="DF168" s="107"/>
      <c r="DG168" s="107"/>
      <c r="DH168" s="107"/>
      <c r="DI168" s="107"/>
      <c r="DJ168" s="107"/>
      <c r="DK168" s="107"/>
      <c r="DL168" s="107"/>
      <c r="DM168" s="107"/>
      <c r="DN168" s="107"/>
      <c r="DO168" s="107"/>
      <c r="DP168" s="107"/>
      <c r="DQ168" s="107"/>
      <c r="DR168" s="107"/>
      <c r="DS168" s="107"/>
      <c r="DT168" s="107"/>
      <c r="DU168" s="107"/>
      <c r="DV168" s="107"/>
      <c r="DW168" s="107"/>
      <c r="DX168" s="107"/>
      <c r="DY168" s="107"/>
      <c r="DZ168" s="107"/>
      <c r="EA168" s="107"/>
      <c r="EB168" s="107"/>
      <c r="EC168" s="107"/>
      <c r="ED168" s="107"/>
      <c r="EE168" s="107"/>
      <c r="EF168" s="107"/>
      <c r="EG168" s="107"/>
      <c r="EH168" s="107"/>
      <c r="EI168" s="107"/>
      <c r="EJ168" s="107"/>
      <c r="EK168" s="107"/>
      <c r="EL168" s="107"/>
      <c r="EM168" s="107"/>
      <c r="EN168" s="107"/>
      <c r="EO168" s="107"/>
      <c r="EP168" s="107"/>
      <c r="EQ168" s="107"/>
      <c r="ER168" s="107"/>
      <c r="ES168" s="107"/>
      <c r="ET168" s="107"/>
      <c r="EU168" s="107"/>
      <c r="EV168" s="107"/>
      <c r="EW168" s="107"/>
      <c r="EX168" s="107"/>
      <c r="EY168" s="107"/>
      <c r="EZ168" s="107"/>
      <c r="FA168" s="107"/>
      <c r="FB168" s="107"/>
      <c r="FC168" s="107"/>
      <c r="FD168" s="107"/>
      <c r="FE168" s="107"/>
      <c r="FF168" s="107"/>
      <c r="FG168" s="107"/>
      <c r="FH168" s="107"/>
      <c r="FI168" s="107"/>
      <c r="FJ168" s="107"/>
      <c r="FK168" s="107"/>
      <c r="FL168" s="107"/>
      <c r="FM168" s="107"/>
      <c r="FN168" s="107"/>
      <c r="FO168" s="107"/>
      <c r="FP168" s="107"/>
      <c r="FQ168" s="107"/>
      <c r="FR168" s="107"/>
      <c r="FS168" s="107"/>
      <c r="FT168" s="107"/>
      <c r="FU168" s="107"/>
      <c r="FV168" s="107"/>
      <c r="FW168" s="107"/>
      <c r="FX168" s="107"/>
      <c r="FY168" s="107"/>
      <c r="FZ168" s="107"/>
      <c r="GA168" s="107"/>
      <c r="GB168" s="107"/>
      <c r="GC168" s="107"/>
      <c r="GD168" s="107"/>
      <c r="GE168" s="107"/>
      <c r="GF168" s="107"/>
      <c r="GG168" s="107"/>
      <c r="GH168" s="107"/>
      <c r="GI168" s="107"/>
      <c r="GJ168" s="107"/>
      <c r="GK168" s="107"/>
      <c r="GL168" s="107"/>
      <c r="GM168" s="107"/>
      <c r="GN168" s="107"/>
      <c r="GO168" s="107"/>
      <c r="GP168" s="107"/>
      <c r="GQ168" s="107"/>
      <c r="GR168" s="107"/>
      <c r="GS168" s="107"/>
      <c r="GT168" s="107"/>
      <c r="GU168" s="107"/>
      <c r="GV168" s="107"/>
      <c r="GW168" s="107"/>
      <c r="GX168" s="107"/>
      <c r="GY168" s="107"/>
      <c r="GZ168" s="107"/>
      <c r="HA168" s="107"/>
      <c r="HB168" s="107"/>
      <c r="HC168" s="107"/>
      <c r="HD168" s="107"/>
      <c r="HE168" s="107"/>
      <c r="HF168" s="107"/>
      <c r="HG168" s="107"/>
      <c r="HH168" s="107"/>
      <c r="HI168" s="107"/>
      <c r="HJ168" s="107"/>
      <c r="HK168" s="107"/>
      <c r="HL168" s="107"/>
      <c r="HM168" s="107"/>
    </row>
    <row r="169" spans="12:221" x14ac:dyDescent="0.35">
      <c r="L169" s="107"/>
      <c r="M169" s="107"/>
      <c r="N169" s="107"/>
      <c r="O169" s="107"/>
      <c r="P169" s="107"/>
      <c r="Q169" s="107"/>
      <c r="R169" s="107"/>
      <c r="S169" s="107"/>
      <c r="T169" s="107"/>
      <c r="U169" s="107"/>
      <c r="V169" s="107"/>
      <c r="W169" s="107"/>
      <c r="X169" s="107"/>
      <c r="Y169" s="107"/>
      <c r="Z169" s="107"/>
      <c r="AA169" s="107"/>
      <c r="AB169" s="107"/>
      <c r="AC169" s="107"/>
      <c r="AD169" s="107"/>
      <c r="AE169" s="107"/>
      <c r="AF169" s="107"/>
      <c r="AG169" s="107"/>
      <c r="AH169" s="107"/>
      <c r="AI169" s="107"/>
      <c r="AJ169" s="107"/>
      <c r="AK169" s="107"/>
      <c r="AL169" s="107"/>
      <c r="AM169" s="107"/>
      <c r="AN169" s="107"/>
      <c r="AO169" s="107"/>
      <c r="AP169" s="107"/>
      <c r="AQ169" s="107"/>
      <c r="AR169" s="107"/>
      <c r="AS169" s="107"/>
      <c r="AT169" s="107"/>
      <c r="AU169" s="107"/>
      <c r="AV169" s="107"/>
      <c r="AW169" s="107"/>
      <c r="AX169" s="107"/>
      <c r="AY169" s="107"/>
      <c r="AZ169" s="107"/>
      <c r="BA169" s="107"/>
      <c r="BB169" s="107"/>
      <c r="BC169" s="107"/>
      <c r="BD169" s="107"/>
      <c r="BE169" s="107"/>
      <c r="BF169" s="107"/>
      <c r="BG169" s="107"/>
      <c r="BH169" s="107"/>
      <c r="BI169" s="107"/>
      <c r="BJ169" s="107"/>
      <c r="BK169" s="107"/>
      <c r="BL169" s="107"/>
      <c r="BM169" s="107"/>
      <c r="BN169" s="107"/>
      <c r="BO169" s="107"/>
      <c r="BP169" s="107"/>
      <c r="BQ169" s="107"/>
      <c r="BR169" s="107"/>
      <c r="BS169" s="107"/>
      <c r="BT169" s="107"/>
      <c r="BU169" s="107"/>
      <c r="BV169" s="107"/>
      <c r="BW169" s="107"/>
      <c r="BX169" s="107"/>
      <c r="BY169" s="107"/>
      <c r="BZ169" s="107"/>
      <c r="CA169" s="107"/>
      <c r="CB169" s="107"/>
      <c r="CC169" s="107"/>
      <c r="CD169" s="107"/>
      <c r="CE169" s="107"/>
      <c r="CF169" s="107"/>
      <c r="CG169" s="107"/>
      <c r="CH169" s="107"/>
      <c r="CI169" s="107"/>
      <c r="CJ169" s="107"/>
      <c r="CK169" s="107"/>
      <c r="CL169" s="107"/>
      <c r="CM169" s="107"/>
      <c r="CN169" s="107"/>
      <c r="CO169" s="107"/>
      <c r="CP169" s="107"/>
      <c r="CQ169" s="107"/>
      <c r="CR169" s="107"/>
      <c r="CS169" s="107"/>
      <c r="CT169" s="107"/>
      <c r="CU169" s="107"/>
      <c r="CV169" s="107"/>
      <c r="CW169" s="107"/>
      <c r="CX169" s="107"/>
      <c r="CY169" s="107"/>
      <c r="CZ169" s="107"/>
      <c r="DA169" s="107"/>
      <c r="DB169" s="107"/>
      <c r="DC169" s="107"/>
      <c r="DD169" s="107"/>
      <c r="DE169" s="107"/>
      <c r="DF169" s="107"/>
      <c r="DG169" s="107"/>
      <c r="DH169" s="107"/>
      <c r="DI169" s="107"/>
      <c r="DJ169" s="107"/>
      <c r="DK169" s="107"/>
      <c r="DL169" s="107"/>
      <c r="DM169" s="107"/>
      <c r="DN169" s="107"/>
      <c r="DO169" s="107"/>
      <c r="DP169" s="107"/>
      <c r="DQ169" s="107"/>
      <c r="DR169" s="107"/>
      <c r="DS169" s="107"/>
      <c r="DT169" s="107"/>
      <c r="DU169" s="107"/>
      <c r="DV169" s="107"/>
      <c r="DW169" s="107"/>
      <c r="DX169" s="107"/>
      <c r="DY169" s="107"/>
      <c r="DZ169" s="107"/>
      <c r="EA169" s="107"/>
      <c r="EB169" s="107"/>
      <c r="EC169" s="107"/>
      <c r="ED169" s="107"/>
      <c r="EE169" s="107"/>
      <c r="EF169" s="107"/>
      <c r="EG169" s="107"/>
      <c r="EH169" s="107"/>
      <c r="EI169" s="107"/>
      <c r="EJ169" s="107"/>
      <c r="EK169" s="107"/>
      <c r="EL169" s="107"/>
      <c r="EM169" s="107"/>
      <c r="EN169" s="107"/>
      <c r="EO169" s="107"/>
      <c r="EP169" s="107"/>
      <c r="EQ169" s="107"/>
      <c r="ER169" s="107"/>
      <c r="ES169" s="107"/>
      <c r="ET169" s="107"/>
      <c r="EU169" s="107"/>
      <c r="EV169" s="107"/>
      <c r="EW169" s="107"/>
      <c r="EX169" s="107"/>
      <c r="EY169" s="107"/>
      <c r="EZ169" s="107"/>
      <c r="FA169" s="107"/>
      <c r="FB169" s="107"/>
      <c r="FC169" s="107"/>
      <c r="FD169" s="107"/>
      <c r="FE169" s="107"/>
      <c r="FF169" s="107"/>
      <c r="FG169" s="107"/>
      <c r="FH169" s="107"/>
      <c r="FI169" s="107"/>
      <c r="FJ169" s="107"/>
      <c r="FK169" s="107"/>
      <c r="FL169" s="107"/>
      <c r="FM169" s="107"/>
      <c r="FN169" s="107"/>
      <c r="FO169" s="107"/>
      <c r="FP169" s="107"/>
      <c r="FQ169" s="107"/>
      <c r="FR169" s="107"/>
      <c r="FS169" s="107"/>
      <c r="FT169" s="107"/>
      <c r="FU169" s="107"/>
      <c r="FV169" s="107"/>
      <c r="FW169" s="107"/>
      <c r="FX169" s="107"/>
      <c r="FY169" s="107"/>
      <c r="FZ169" s="107"/>
      <c r="GA169" s="107"/>
      <c r="GB169" s="107"/>
      <c r="GC169" s="107"/>
      <c r="GD169" s="107"/>
      <c r="GE169" s="107"/>
      <c r="GF169" s="107"/>
      <c r="GG169" s="107"/>
      <c r="GH169" s="107"/>
      <c r="GI169" s="107"/>
      <c r="GJ169" s="107"/>
      <c r="GK169" s="107"/>
      <c r="GL169" s="107"/>
      <c r="GM169" s="107"/>
      <c r="GN169" s="107"/>
      <c r="GO169" s="107"/>
      <c r="GP169" s="107"/>
      <c r="GQ169" s="107"/>
      <c r="GR169" s="107"/>
      <c r="GS169" s="107"/>
      <c r="GT169" s="107"/>
      <c r="GU169" s="107"/>
      <c r="GV169" s="107"/>
      <c r="GW169" s="107"/>
      <c r="GX169" s="107"/>
      <c r="GY169" s="107"/>
      <c r="GZ169" s="107"/>
      <c r="HA169" s="107"/>
      <c r="HB169" s="107"/>
      <c r="HC169" s="107"/>
      <c r="HD169" s="107"/>
      <c r="HE169" s="107"/>
      <c r="HF169" s="107"/>
      <c r="HG169" s="107"/>
      <c r="HH169" s="107"/>
      <c r="HI169" s="107"/>
      <c r="HJ169" s="107"/>
      <c r="HK169" s="107"/>
      <c r="HL169" s="107"/>
      <c r="HM169" s="107"/>
    </row>
    <row r="170" spans="12:221" x14ac:dyDescent="0.35">
      <c r="L170" s="107"/>
      <c r="M170" s="107"/>
      <c r="N170" s="107"/>
      <c r="O170" s="107"/>
      <c r="P170" s="107"/>
      <c r="Q170" s="107"/>
      <c r="R170" s="107"/>
      <c r="S170" s="107"/>
      <c r="T170" s="107"/>
      <c r="U170" s="107"/>
      <c r="V170" s="107"/>
      <c r="W170" s="107"/>
      <c r="X170" s="107"/>
      <c r="Y170" s="107"/>
      <c r="Z170" s="107"/>
      <c r="AA170" s="107"/>
      <c r="AB170" s="107"/>
      <c r="AC170" s="107"/>
      <c r="AD170" s="107"/>
      <c r="AE170" s="107"/>
      <c r="AF170" s="107"/>
      <c r="AG170" s="107"/>
      <c r="AH170" s="107"/>
      <c r="AI170" s="107"/>
      <c r="AJ170" s="107"/>
      <c r="AK170" s="107"/>
      <c r="AL170" s="107"/>
      <c r="AM170" s="107"/>
      <c r="AN170" s="107"/>
      <c r="AO170" s="107"/>
      <c r="AP170" s="107"/>
      <c r="AQ170" s="107"/>
      <c r="AR170" s="107"/>
      <c r="AS170" s="107"/>
      <c r="AT170" s="107"/>
      <c r="AU170" s="107"/>
      <c r="AV170" s="107"/>
      <c r="AW170" s="107"/>
      <c r="AX170" s="107"/>
      <c r="AY170" s="107"/>
      <c r="AZ170" s="107"/>
      <c r="BA170" s="107"/>
      <c r="BB170" s="107"/>
      <c r="BC170" s="107"/>
      <c r="BD170" s="107"/>
      <c r="BE170" s="107"/>
      <c r="BF170" s="107"/>
      <c r="BG170" s="107"/>
      <c r="BH170" s="107"/>
      <c r="BI170" s="107"/>
      <c r="BJ170" s="107"/>
      <c r="BK170" s="107"/>
      <c r="BL170" s="107"/>
      <c r="BM170" s="107"/>
      <c r="BN170" s="107"/>
      <c r="BO170" s="107"/>
      <c r="BP170" s="107"/>
      <c r="BQ170" s="107"/>
      <c r="BR170" s="107"/>
      <c r="BS170" s="107"/>
      <c r="BT170" s="107"/>
      <c r="BU170" s="107"/>
      <c r="BV170" s="107"/>
      <c r="BW170" s="107"/>
      <c r="BX170" s="107"/>
      <c r="BY170" s="107"/>
      <c r="BZ170" s="107"/>
      <c r="CA170" s="107"/>
      <c r="CB170" s="107"/>
      <c r="CC170" s="107"/>
      <c r="CD170" s="107"/>
      <c r="CE170" s="107"/>
      <c r="CF170" s="107"/>
      <c r="CG170" s="107"/>
      <c r="CH170" s="107"/>
      <c r="CI170" s="107"/>
      <c r="CJ170" s="107"/>
      <c r="CK170" s="107"/>
      <c r="CL170" s="107"/>
      <c r="CM170" s="107"/>
      <c r="CN170" s="107"/>
      <c r="CO170" s="107"/>
      <c r="CP170" s="107"/>
      <c r="CQ170" s="107"/>
      <c r="CR170" s="107"/>
      <c r="CS170" s="107"/>
      <c r="CT170" s="107"/>
      <c r="CU170" s="107"/>
      <c r="CV170" s="107"/>
      <c r="CW170" s="107"/>
      <c r="CX170" s="107"/>
      <c r="CY170" s="107"/>
      <c r="CZ170" s="107"/>
      <c r="DA170" s="107"/>
      <c r="DB170" s="107"/>
      <c r="DC170" s="107"/>
      <c r="DD170" s="107"/>
      <c r="DE170" s="107"/>
      <c r="DF170" s="107"/>
      <c r="DG170" s="107"/>
      <c r="DH170" s="107"/>
      <c r="DI170" s="107"/>
      <c r="DJ170" s="107"/>
      <c r="DK170" s="107"/>
      <c r="DL170" s="107"/>
      <c r="DM170" s="107"/>
      <c r="DN170" s="107"/>
      <c r="DO170" s="107"/>
      <c r="DP170" s="107"/>
      <c r="DQ170" s="107"/>
      <c r="DR170" s="107"/>
      <c r="DS170" s="107"/>
      <c r="DT170" s="107"/>
      <c r="DU170" s="107"/>
      <c r="DV170" s="107"/>
      <c r="DW170" s="107"/>
      <c r="DX170" s="107"/>
      <c r="DY170" s="107"/>
      <c r="DZ170" s="107"/>
      <c r="EA170" s="107"/>
      <c r="EB170" s="107"/>
      <c r="EC170" s="107"/>
      <c r="ED170" s="107"/>
      <c r="EE170" s="107"/>
      <c r="EF170" s="107"/>
      <c r="EG170" s="107"/>
      <c r="EH170" s="107"/>
      <c r="EI170" s="107"/>
      <c r="EJ170" s="107"/>
      <c r="EK170" s="107"/>
      <c r="EL170" s="107"/>
      <c r="EM170" s="107"/>
      <c r="EN170" s="107"/>
      <c r="EO170" s="107"/>
      <c r="EP170" s="107"/>
      <c r="EQ170" s="107"/>
      <c r="ER170" s="107"/>
      <c r="ES170" s="107"/>
      <c r="ET170" s="107"/>
      <c r="EU170" s="107"/>
      <c r="EV170" s="107"/>
      <c r="EW170" s="107"/>
      <c r="EX170" s="107"/>
      <c r="EY170" s="107"/>
      <c r="EZ170" s="107"/>
      <c r="FA170" s="107"/>
      <c r="FB170" s="107"/>
      <c r="FC170" s="107"/>
      <c r="FD170" s="107"/>
      <c r="FE170" s="107"/>
      <c r="FF170" s="107"/>
      <c r="FG170" s="107"/>
      <c r="FH170" s="107"/>
      <c r="FI170" s="107"/>
      <c r="FJ170" s="107"/>
      <c r="FK170" s="107"/>
      <c r="FL170" s="107"/>
      <c r="FM170" s="107"/>
      <c r="FN170" s="107"/>
      <c r="FO170" s="107"/>
      <c r="FP170" s="107"/>
      <c r="FQ170" s="107"/>
      <c r="FR170" s="107"/>
      <c r="FS170" s="107"/>
      <c r="FT170" s="107"/>
      <c r="FU170" s="107"/>
      <c r="FV170" s="107"/>
      <c r="FW170" s="107"/>
      <c r="FX170" s="107"/>
      <c r="FY170" s="107"/>
      <c r="FZ170" s="107"/>
      <c r="GA170" s="107"/>
      <c r="GB170" s="107"/>
      <c r="GC170" s="107"/>
      <c r="GD170" s="107"/>
      <c r="GE170" s="107"/>
      <c r="GF170" s="107"/>
      <c r="GG170" s="107"/>
      <c r="GH170" s="107"/>
      <c r="GI170" s="107"/>
      <c r="GJ170" s="107"/>
      <c r="GK170" s="107"/>
      <c r="GL170" s="107"/>
      <c r="GM170" s="107"/>
      <c r="GN170" s="107"/>
      <c r="GO170" s="107"/>
      <c r="GP170" s="107"/>
      <c r="GQ170" s="107"/>
      <c r="GR170" s="107"/>
      <c r="GS170" s="107"/>
      <c r="GT170" s="107"/>
      <c r="GU170" s="107"/>
      <c r="GV170" s="107"/>
      <c r="GW170" s="107"/>
      <c r="GX170" s="107"/>
      <c r="GY170" s="107"/>
      <c r="GZ170" s="107"/>
      <c r="HA170" s="107"/>
      <c r="HB170" s="107"/>
      <c r="HC170" s="107"/>
      <c r="HD170" s="107"/>
      <c r="HE170" s="107"/>
      <c r="HF170" s="107"/>
      <c r="HG170" s="107"/>
      <c r="HH170" s="107"/>
      <c r="HI170" s="107"/>
      <c r="HJ170" s="107"/>
      <c r="HK170" s="107"/>
      <c r="HL170" s="107"/>
      <c r="HM170" s="107"/>
    </row>
    <row r="171" spans="12:221" x14ac:dyDescent="0.35">
      <c r="L171" s="107" t="s">
        <v>646</v>
      </c>
      <c r="M171" s="107" t="s">
        <v>646</v>
      </c>
      <c r="N171" s="107" t="s">
        <v>646</v>
      </c>
      <c r="O171" s="107" t="s">
        <v>646</v>
      </c>
      <c r="P171" s="107" t="s">
        <v>646</v>
      </c>
      <c r="Q171" s="107" t="s">
        <v>646</v>
      </c>
      <c r="R171" s="107" t="s">
        <v>646</v>
      </c>
      <c r="S171" s="107" t="s">
        <v>646</v>
      </c>
      <c r="T171" s="107" t="s">
        <v>646</v>
      </c>
      <c r="U171" s="107" t="s">
        <v>646</v>
      </c>
      <c r="V171" s="107" t="s">
        <v>646</v>
      </c>
      <c r="W171" s="107" t="s">
        <v>646</v>
      </c>
      <c r="X171" s="107" t="s">
        <v>646</v>
      </c>
      <c r="Y171" s="107" t="s">
        <v>646</v>
      </c>
      <c r="Z171" s="107" t="s">
        <v>646</v>
      </c>
      <c r="AA171" s="107" t="s">
        <v>646</v>
      </c>
      <c r="AB171" s="107" t="s">
        <v>646</v>
      </c>
      <c r="AC171" s="107" t="s">
        <v>646</v>
      </c>
      <c r="AD171" s="107" t="s">
        <v>646</v>
      </c>
      <c r="AE171" s="107" t="s">
        <v>646</v>
      </c>
      <c r="AF171" s="107" t="s">
        <v>646</v>
      </c>
      <c r="AG171" s="107" t="s">
        <v>646</v>
      </c>
      <c r="AH171" s="107" t="s">
        <v>646</v>
      </c>
      <c r="AI171" s="107" t="s">
        <v>646</v>
      </c>
      <c r="AJ171" s="107" t="s">
        <v>646</v>
      </c>
      <c r="AK171" s="107" t="s">
        <v>646</v>
      </c>
      <c r="AL171" s="107" t="s">
        <v>646</v>
      </c>
      <c r="AM171" s="107" t="s">
        <v>646</v>
      </c>
      <c r="AN171" s="107" t="s">
        <v>646</v>
      </c>
      <c r="AO171" s="107" t="s">
        <v>646</v>
      </c>
      <c r="AP171" s="107" t="s">
        <v>646</v>
      </c>
      <c r="AQ171" s="107" t="s">
        <v>646</v>
      </c>
      <c r="AR171" s="107" t="s">
        <v>646</v>
      </c>
      <c r="AS171" s="107" t="s">
        <v>646</v>
      </c>
      <c r="AT171" s="107" t="s">
        <v>646</v>
      </c>
      <c r="AU171" s="107" t="s">
        <v>646</v>
      </c>
      <c r="AV171" s="107" t="s">
        <v>646</v>
      </c>
      <c r="AW171" s="107" t="s">
        <v>646</v>
      </c>
      <c r="AX171" s="107" t="s">
        <v>646</v>
      </c>
      <c r="AY171" s="107" t="s">
        <v>646</v>
      </c>
      <c r="AZ171" s="107" t="s">
        <v>646</v>
      </c>
      <c r="BA171" s="107" t="s">
        <v>646</v>
      </c>
      <c r="BB171" s="107" t="s">
        <v>646</v>
      </c>
      <c r="BC171" s="107" t="s">
        <v>646</v>
      </c>
      <c r="BD171" s="107" t="s">
        <v>646</v>
      </c>
      <c r="BE171" s="107" t="s">
        <v>646</v>
      </c>
      <c r="BF171" s="107" t="s">
        <v>646</v>
      </c>
      <c r="BG171" s="107" t="s">
        <v>646</v>
      </c>
      <c r="BH171" s="107" t="s">
        <v>646</v>
      </c>
      <c r="BI171" s="107" t="s">
        <v>646</v>
      </c>
      <c r="BJ171" s="107" t="s">
        <v>646</v>
      </c>
      <c r="BK171" s="107" t="s">
        <v>646</v>
      </c>
      <c r="BL171" s="107" t="s">
        <v>646</v>
      </c>
      <c r="BM171" s="107" t="s">
        <v>646</v>
      </c>
      <c r="BN171" s="107" t="s">
        <v>646</v>
      </c>
      <c r="BO171" s="107" t="s">
        <v>646</v>
      </c>
      <c r="BP171" s="107" t="s">
        <v>646</v>
      </c>
      <c r="BQ171" s="107" t="s">
        <v>646</v>
      </c>
      <c r="BR171" s="107" t="s">
        <v>646</v>
      </c>
      <c r="BS171" s="107" t="s">
        <v>646</v>
      </c>
      <c r="BT171" s="107" t="s">
        <v>646</v>
      </c>
      <c r="BU171" s="107" t="s">
        <v>646</v>
      </c>
      <c r="BV171" s="107" t="s">
        <v>646</v>
      </c>
      <c r="BW171" s="107" t="s">
        <v>646</v>
      </c>
      <c r="BX171" s="107" t="s">
        <v>646</v>
      </c>
      <c r="BY171" s="107" t="s">
        <v>646</v>
      </c>
      <c r="BZ171" s="107" t="s">
        <v>646</v>
      </c>
      <c r="CA171" s="107" t="s">
        <v>646</v>
      </c>
      <c r="CB171" s="107" t="s">
        <v>646</v>
      </c>
      <c r="CC171" s="107" t="s">
        <v>646</v>
      </c>
      <c r="CD171" s="107" t="s">
        <v>646</v>
      </c>
      <c r="CE171" s="107" t="s">
        <v>646</v>
      </c>
      <c r="CF171" s="107" t="s">
        <v>646</v>
      </c>
      <c r="CG171" s="107" t="s">
        <v>646</v>
      </c>
      <c r="CH171" s="107" t="s">
        <v>646</v>
      </c>
      <c r="CI171" s="107" t="s">
        <v>646</v>
      </c>
      <c r="CJ171" s="107" t="s">
        <v>646</v>
      </c>
      <c r="CK171" s="107" t="s">
        <v>646</v>
      </c>
      <c r="CL171" s="107" t="s">
        <v>646</v>
      </c>
      <c r="CM171" s="107" t="s">
        <v>646</v>
      </c>
      <c r="CN171" s="107" t="s">
        <v>646</v>
      </c>
      <c r="CO171" s="107" t="s">
        <v>646</v>
      </c>
      <c r="CP171" s="107" t="s">
        <v>646</v>
      </c>
      <c r="CQ171" s="107" t="s">
        <v>646</v>
      </c>
      <c r="CR171" s="107" t="s">
        <v>646</v>
      </c>
      <c r="CS171" s="107" t="s">
        <v>646</v>
      </c>
      <c r="CT171" s="107" t="s">
        <v>646</v>
      </c>
      <c r="CU171" s="107" t="s">
        <v>646</v>
      </c>
      <c r="CV171" s="107" t="s">
        <v>646</v>
      </c>
      <c r="CW171" s="107" t="s">
        <v>646</v>
      </c>
      <c r="CX171" s="107" t="s">
        <v>646</v>
      </c>
      <c r="CY171" s="107" t="s">
        <v>646</v>
      </c>
      <c r="CZ171" s="107" t="s">
        <v>646</v>
      </c>
      <c r="DA171" s="107" t="s">
        <v>646</v>
      </c>
      <c r="DB171" s="107" t="s">
        <v>646</v>
      </c>
      <c r="DC171" s="107" t="s">
        <v>646</v>
      </c>
      <c r="DD171" s="107" t="s">
        <v>646</v>
      </c>
      <c r="DE171" s="107" t="s">
        <v>646</v>
      </c>
      <c r="DF171" s="107" t="s">
        <v>646</v>
      </c>
      <c r="DG171" s="107" t="s">
        <v>646</v>
      </c>
      <c r="DH171" s="107" t="s">
        <v>646</v>
      </c>
      <c r="DI171" s="107" t="s">
        <v>646</v>
      </c>
      <c r="DJ171" s="107" t="s">
        <v>646</v>
      </c>
      <c r="DK171" s="107" t="s">
        <v>646</v>
      </c>
      <c r="DL171" s="107" t="s">
        <v>646</v>
      </c>
      <c r="DM171" s="107" t="s">
        <v>646</v>
      </c>
      <c r="DN171" s="107" t="s">
        <v>646</v>
      </c>
      <c r="DO171" s="107" t="s">
        <v>646</v>
      </c>
      <c r="DP171" s="107" t="s">
        <v>646</v>
      </c>
      <c r="DQ171" s="107" t="s">
        <v>646</v>
      </c>
      <c r="DR171" s="107" t="s">
        <v>646</v>
      </c>
      <c r="DS171" s="107" t="s">
        <v>646</v>
      </c>
      <c r="DT171" s="107" t="s">
        <v>646</v>
      </c>
      <c r="DU171" s="107" t="s">
        <v>646</v>
      </c>
      <c r="DV171" s="107" t="s">
        <v>646</v>
      </c>
      <c r="DW171" s="107" t="s">
        <v>646</v>
      </c>
      <c r="DX171" s="107" t="s">
        <v>646</v>
      </c>
      <c r="DY171" s="107" t="s">
        <v>646</v>
      </c>
      <c r="DZ171" s="107" t="s">
        <v>646</v>
      </c>
      <c r="EA171" s="107" t="s">
        <v>646</v>
      </c>
      <c r="EB171" s="107" t="s">
        <v>646</v>
      </c>
      <c r="EC171" s="107" t="s">
        <v>646</v>
      </c>
      <c r="ED171" s="107" t="s">
        <v>646</v>
      </c>
      <c r="EE171" s="107" t="s">
        <v>646</v>
      </c>
      <c r="EF171" s="107" t="s">
        <v>646</v>
      </c>
      <c r="EG171" s="107" t="s">
        <v>646</v>
      </c>
      <c r="EH171" s="107" t="s">
        <v>646</v>
      </c>
      <c r="EI171" s="107" t="s">
        <v>646</v>
      </c>
      <c r="EJ171" s="107" t="s">
        <v>646</v>
      </c>
      <c r="EK171" s="107" t="s">
        <v>646</v>
      </c>
      <c r="EL171" s="107" t="s">
        <v>646</v>
      </c>
      <c r="EM171" s="107" t="s">
        <v>646</v>
      </c>
      <c r="EN171" s="107" t="s">
        <v>646</v>
      </c>
      <c r="EO171" s="107" t="s">
        <v>646</v>
      </c>
      <c r="EP171" s="107" t="s">
        <v>646</v>
      </c>
      <c r="EQ171" s="107" t="s">
        <v>646</v>
      </c>
      <c r="ER171" s="107" t="s">
        <v>646</v>
      </c>
      <c r="ES171" s="107" t="s">
        <v>646</v>
      </c>
      <c r="ET171" s="107" t="s">
        <v>646</v>
      </c>
      <c r="EU171" s="107" t="s">
        <v>646</v>
      </c>
      <c r="EV171" s="107" t="s">
        <v>646</v>
      </c>
      <c r="EW171" s="107" t="s">
        <v>646</v>
      </c>
      <c r="EX171" s="107" t="s">
        <v>646</v>
      </c>
      <c r="EY171" s="107" t="s">
        <v>646</v>
      </c>
      <c r="EZ171" s="107" t="s">
        <v>646</v>
      </c>
      <c r="FA171" s="107" t="s">
        <v>646</v>
      </c>
      <c r="FB171" s="107" t="s">
        <v>646</v>
      </c>
      <c r="FC171" s="107" t="s">
        <v>646</v>
      </c>
      <c r="FD171" s="107" t="s">
        <v>646</v>
      </c>
      <c r="FE171" s="107" t="s">
        <v>646</v>
      </c>
      <c r="FF171" s="107" t="s">
        <v>646</v>
      </c>
      <c r="FG171" s="107" t="s">
        <v>646</v>
      </c>
      <c r="FH171" s="107" t="s">
        <v>646</v>
      </c>
      <c r="FI171" s="107" t="s">
        <v>646</v>
      </c>
      <c r="FJ171" s="107" t="s">
        <v>646</v>
      </c>
      <c r="FK171" s="107" t="s">
        <v>646</v>
      </c>
      <c r="FL171" s="107" t="s">
        <v>646</v>
      </c>
      <c r="FM171" s="107" t="s">
        <v>646</v>
      </c>
      <c r="FN171" s="107" t="s">
        <v>646</v>
      </c>
      <c r="FO171" s="107" t="s">
        <v>646</v>
      </c>
      <c r="FP171" s="107" t="s">
        <v>646</v>
      </c>
      <c r="FQ171" s="107" t="s">
        <v>646</v>
      </c>
      <c r="FR171" s="107" t="s">
        <v>646</v>
      </c>
      <c r="FS171" s="107" t="s">
        <v>646</v>
      </c>
      <c r="FT171" s="107" t="s">
        <v>646</v>
      </c>
      <c r="FU171" s="107" t="s">
        <v>646</v>
      </c>
      <c r="FV171" s="107" t="s">
        <v>646</v>
      </c>
      <c r="FW171" s="107" t="s">
        <v>646</v>
      </c>
      <c r="FX171" s="107" t="s">
        <v>646</v>
      </c>
      <c r="FY171" s="107" t="s">
        <v>646</v>
      </c>
      <c r="FZ171" s="107" t="s">
        <v>646</v>
      </c>
      <c r="GA171" s="107" t="s">
        <v>646</v>
      </c>
      <c r="GB171" s="107" t="s">
        <v>646</v>
      </c>
      <c r="GC171" s="107" t="s">
        <v>646</v>
      </c>
      <c r="GD171" s="107" t="s">
        <v>646</v>
      </c>
      <c r="GE171" s="107" t="s">
        <v>646</v>
      </c>
      <c r="GF171" s="107" t="s">
        <v>646</v>
      </c>
      <c r="GG171" s="107" t="s">
        <v>646</v>
      </c>
      <c r="GH171" s="107" t="s">
        <v>646</v>
      </c>
      <c r="GI171" s="107" t="s">
        <v>646</v>
      </c>
      <c r="GJ171" s="107" t="s">
        <v>646</v>
      </c>
      <c r="GK171" s="107" t="s">
        <v>646</v>
      </c>
      <c r="GL171" s="107" t="s">
        <v>646</v>
      </c>
      <c r="GM171" s="107" t="s">
        <v>646</v>
      </c>
      <c r="GN171" s="107" t="s">
        <v>646</v>
      </c>
      <c r="GO171" s="107" t="s">
        <v>646</v>
      </c>
      <c r="GP171" s="107" t="s">
        <v>646</v>
      </c>
      <c r="GQ171" s="107" t="s">
        <v>646</v>
      </c>
      <c r="GR171" s="107" t="s">
        <v>646</v>
      </c>
      <c r="GS171" s="107" t="s">
        <v>646</v>
      </c>
      <c r="GT171" s="107" t="s">
        <v>646</v>
      </c>
      <c r="GU171" s="107" t="s">
        <v>646</v>
      </c>
      <c r="GV171" s="107" t="s">
        <v>646</v>
      </c>
      <c r="GW171" s="107" t="s">
        <v>646</v>
      </c>
      <c r="GX171" s="107" t="s">
        <v>646</v>
      </c>
      <c r="GY171" s="107" t="s">
        <v>646</v>
      </c>
      <c r="GZ171" s="107" t="s">
        <v>646</v>
      </c>
      <c r="HA171" s="107" t="s">
        <v>646</v>
      </c>
      <c r="HB171" s="107" t="s">
        <v>646</v>
      </c>
      <c r="HC171" s="107" t="s">
        <v>646</v>
      </c>
      <c r="HD171" s="107" t="s">
        <v>646</v>
      </c>
      <c r="HE171" s="107" t="s">
        <v>646</v>
      </c>
      <c r="HF171" s="107" t="s">
        <v>646</v>
      </c>
      <c r="HG171" s="107" t="s">
        <v>646</v>
      </c>
      <c r="HH171" s="107" t="s">
        <v>646</v>
      </c>
      <c r="HI171" s="107" t="s">
        <v>646</v>
      </c>
      <c r="HJ171" s="107" t="s">
        <v>646</v>
      </c>
      <c r="HK171" s="107" t="s">
        <v>646</v>
      </c>
      <c r="HL171" s="107" t="s">
        <v>646</v>
      </c>
      <c r="HM171" s="107" t="s">
        <v>646</v>
      </c>
    </row>
    <row r="172" spans="12:221" x14ac:dyDescent="0.35">
      <c r="L172" s="107"/>
      <c r="M172" s="107"/>
      <c r="N172" s="107"/>
      <c r="O172" s="107"/>
      <c r="P172" s="107"/>
      <c r="Q172" s="107"/>
      <c r="R172" s="107"/>
      <c r="S172" s="107"/>
      <c r="T172" s="107"/>
      <c r="U172" s="107"/>
      <c r="V172" s="107"/>
      <c r="W172" s="107"/>
      <c r="X172" s="107"/>
      <c r="Y172" s="107"/>
      <c r="Z172" s="107"/>
      <c r="AA172" s="107"/>
      <c r="AB172" s="107"/>
      <c r="AC172" s="107"/>
      <c r="AD172" s="107"/>
      <c r="AE172" s="107"/>
      <c r="AF172" s="107"/>
      <c r="AG172" s="107"/>
      <c r="AH172" s="107"/>
      <c r="AI172" s="107"/>
      <c r="AJ172" s="107"/>
      <c r="AK172" s="107"/>
      <c r="AL172" s="107"/>
      <c r="AM172" s="107"/>
      <c r="AN172" s="107"/>
      <c r="AO172" s="107"/>
      <c r="AP172" s="107"/>
      <c r="AQ172" s="107"/>
      <c r="AR172" s="107"/>
      <c r="AS172" s="107"/>
      <c r="AT172" s="107"/>
      <c r="AU172" s="107"/>
      <c r="AV172" s="107"/>
      <c r="AW172" s="107"/>
      <c r="AX172" s="107"/>
      <c r="AY172" s="107"/>
      <c r="AZ172" s="107"/>
      <c r="BA172" s="107"/>
      <c r="BB172" s="107"/>
      <c r="BC172" s="107"/>
      <c r="BD172" s="107"/>
      <c r="BE172" s="107"/>
      <c r="BF172" s="107"/>
      <c r="BG172" s="107"/>
      <c r="BH172" s="107"/>
      <c r="BI172" s="107"/>
      <c r="BJ172" s="107"/>
      <c r="BK172" s="107"/>
      <c r="BL172" s="107"/>
      <c r="BM172" s="107"/>
      <c r="BN172" s="107"/>
      <c r="BO172" s="107"/>
      <c r="BP172" s="107"/>
      <c r="BQ172" s="107"/>
      <c r="BR172" s="107"/>
      <c r="BS172" s="107"/>
      <c r="BT172" s="107"/>
      <c r="BU172" s="107"/>
      <c r="BV172" s="107"/>
      <c r="BW172" s="107"/>
      <c r="BX172" s="107"/>
      <c r="BY172" s="107"/>
      <c r="BZ172" s="107"/>
      <c r="CA172" s="107"/>
      <c r="CB172" s="107"/>
      <c r="CC172" s="107"/>
      <c r="CD172" s="107"/>
      <c r="CE172" s="107"/>
      <c r="CF172" s="107"/>
      <c r="CG172" s="107"/>
      <c r="CH172" s="107"/>
      <c r="CI172" s="107"/>
      <c r="CJ172" s="107"/>
      <c r="CK172" s="107"/>
      <c r="CL172" s="107"/>
      <c r="CM172" s="107"/>
      <c r="CN172" s="107"/>
      <c r="CO172" s="107"/>
      <c r="CP172" s="107"/>
      <c r="CQ172" s="107"/>
      <c r="CR172" s="107"/>
      <c r="CS172" s="107"/>
      <c r="CT172" s="107"/>
      <c r="CU172" s="107"/>
      <c r="CV172" s="107"/>
      <c r="CW172" s="107"/>
      <c r="CX172" s="107"/>
      <c r="CY172" s="107"/>
      <c r="CZ172" s="107"/>
      <c r="DA172" s="107"/>
      <c r="DB172" s="107"/>
      <c r="DC172" s="107"/>
      <c r="DD172" s="107"/>
      <c r="DE172" s="107"/>
      <c r="DF172" s="107"/>
      <c r="DG172" s="107"/>
      <c r="DH172" s="107"/>
      <c r="DI172" s="107"/>
      <c r="DJ172" s="107"/>
      <c r="DK172" s="107"/>
      <c r="DL172" s="107"/>
      <c r="DM172" s="107"/>
      <c r="DN172" s="107"/>
      <c r="DO172" s="107"/>
      <c r="DP172" s="107"/>
      <c r="DQ172" s="107"/>
      <c r="DR172" s="107"/>
      <c r="DS172" s="107"/>
      <c r="DT172" s="107"/>
      <c r="DU172" s="107"/>
      <c r="DV172" s="107"/>
      <c r="DW172" s="107"/>
      <c r="DX172" s="107"/>
      <c r="DY172" s="107"/>
      <c r="DZ172" s="107"/>
      <c r="EA172" s="107"/>
      <c r="EB172" s="107"/>
      <c r="EC172" s="107"/>
      <c r="ED172" s="107"/>
      <c r="EE172" s="107"/>
      <c r="EF172" s="107"/>
      <c r="EG172" s="107"/>
      <c r="EH172" s="107"/>
      <c r="EI172" s="107"/>
      <c r="EJ172" s="107"/>
      <c r="EK172" s="107"/>
      <c r="EL172" s="107"/>
      <c r="EM172" s="107"/>
      <c r="EN172" s="107"/>
      <c r="EO172" s="107"/>
      <c r="EP172" s="107"/>
      <c r="EQ172" s="107"/>
      <c r="ER172" s="107"/>
      <c r="ES172" s="107"/>
      <c r="ET172" s="107"/>
      <c r="EU172" s="107"/>
      <c r="EV172" s="107"/>
      <c r="EW172" s="107"/>
      <c r="EX172" s="107"/>
      <c r="EY172" s="107"/>
      <c r="EZ172" s="107"/>
      <c r="FA172" s="107"/>
      <c r="FB172" s="107"/>
      <c r="FC172" s="107"/>
      <c r="FD172" s="107"/>
      <c r="FE172" s="107"/>
      <c r="FF172" s="107"/>
      <c r="FG172" s="107"/>
      <c r="FH172" s="107"/>
      <c r="FI172" s="107"/>
      <c r="FJ172" s="107"/>
      <c r="FK172" s="107"/>
      <c r="FL172" s="107"/>
      <c r="FM172" s="107"/>
      <c r="FN172" s="107"/>
      <c r="FO172" s="107"/>
      <c r="FP172" s="107"/>
      <c r="FQ172" s="107"/>
      <c r="FR172" s="107"/>
      <c r="FS172" s="107"/>
      <c r="FT172" s="107"/>
      <c r="FU172" s="107"/>
      <c r="FV172" s="107"/>
      <c r="FW172" s="107"/>
      <c r="FX172" s="107"/>
      <c r="FY172" s="107"/>
      <c r="FZ172" s="107"/>
      <c r="GA172" s="107"/>
      <c r="GB172" s="107"/>
      <c r="GC172" s="107"/>
      <c r="GD172" s="107"/>
      <c r="GE172" s="107"/>
      <c r="GF172" s="107"/>
      <c r="GG172" s="107"/>
      <c r="GH172" s="107"/>
      <c r="GI172" s="107"/>
      <c r="GJ172" s="107"/>
      <c r="GK172" s="107"/>
      <c r="GL172" s="107"/>
      <c r="GM172" s="107"/>
      <c r="GN172" s="107"/>
      <c r="GO172" s="107"/>
      <c r="GP172" s="107"/>
      <c r="GQ172" s="107"/>
      <c r="GR172" s="107"/>
      <c r="GS172" s="107"/>
      <c r="GT172" s="107"/>
      <c r="GU172" s="107"/>
      <c r="GV172" s="107"/>
      <c r="GW172" s="107"/>
      <c r="GX172" s="107"/>
      <c r="GY172" s="107"/>
      <c r="GZ172" s="107"/>
      <c r="HA172" s="107"/>
      <c r="HB172" s="107"/>
      <c r="HC172" s="107"/>
      <c r="HD172" s="107"/>
      <c r="HE172" s="107"/>
      <c r="HF172" s="107"/>
      <c r="HG172" s="107"/>
      <c r="HH172" s="107"/>
      <c r="HI172" s="107"/>
      <c r="HJ172" s="107"/>
      <c r="HK172" s="107"/>
      <c r="HL172" s="107"/>
      <c r="HM172" s="107"/>
    </row>
    <row r="173" spans="12:221" x14ac:dyDescent="0.35">
      <c r="L173" s="107"/>
      <c r="M173" s="107"/>
      <c r="N173" s="107"/>
      <c r="O173" s="107"/>
      <c r="P173" s="107"/>
      <c r="Q173" s="107"/>
      <c r="R173" s="107"/>
      <c r="S173" s="107"/>
      <c r="T173" s="107"/>
      <c r="U173" s="107"/>
      <c r="V173" s="107"/>
      <c r="W173" s="107"/>
      <c r="X173" s="107"/>
      <c r="Y173" s="107"/>
      <c r="Z173" s="107"/>
      <c r="AA173" s="107"/>
      <c r="AB173" s="107"/>
      <c r="AC173" s="107"/>
      <c r="AD173" s="107"/>
      <c r="AE173" s="107"/>
      <c r="AF173" s="107"/>
      <c r="AG173" s="107"/>
      <c r="AH173" s="107"/>
      <c r="AI173" s="107"/>
      <c r="AJ173" s="107"/>
      <c r="AK173" s="107"/>
      <c r="AL173" s="107"/>
      <c r="AM173" s="107"/>
      <c r="AN173" s="107"/>
      <c r="AO173" s="107"/>
      <c r="AP173" s="107"/>
      <c r="AQ173" s="107"/>
      <c r="AR173" s="107"/>
      <c r="AS173" s="107"/>
      <c r="AT173" s="107"/>
      <c r="AU173" s="107"/>
      <c r="AV173" s="107"/>
      <c r="AW173" s="107"/>
      <c r="AX173" s="107"/>
      <c r="AY173" s="107"/>
      <c r="AZ173" s="107"/>
      <c r="BA173" s="107"/>
      <c r="BB173" s="107"/>
      <c r="BC173" s="107"/>
      <c r="BD173" s="107"/>
      <c r="BE173" s="107"/>
      <c r="BF173" s="107"/>
      <c r="BG173" s="107"/>
      <c r="BH173" s="107"/>
      <c r="BI173" s="107"/>
      <c r="BJ173" s="107"/>
      <c r="BK173" s="107"/>
      <c r="BL173" s="107"/>
      <c r="BM173" s="107"/>
      <c r="BN173" s="107"/>
      <c r="BO173" s="107"/>
      <c r="BP173" s="107"/>
      <c r="BQ173" s="107"/>
      <c r="BR173" s="107"/>
      <c r="BS173" s="107"/>
      <c r="BT173" s="107"/>
      <c r="BU173" s="107"/>
      <c r="BV173" s="107"/>
      <c r="BW173" s="107"/>
      <c r="BX173" s="107"/>
      <c r="BY173" s="107"/>
      <c r="BZ173" s="107"/>
      <c r="CA173" s="107"/>
      <c r="CB173" s="107"/>
      <c r="CC173" s="107"/>
      <c r="CD173" s="107"/>
      <c r="CE173" s="107"/>
      <c r="CF173" s="107"/>
      <c r="CG173" s="107"/>
      <c r="CH173" s="107"/>
      <c r="CI173" s="107"/>
      <c r="CJ173" s="107"/>
      <c r="CK173" s="107"/>
      <c r="CL173" s="107"/>
      <c r="CM173" s="107"/>
      <c r="CN173" s="107"/>
      <c r="CO173" s="107"/>
      <c r="CP173" s="107"/>
      <c r="CQ173" s="107"/>
      <c r="CR173" s="107"/>
      <c r="CS173" s="107"/>
      <c r="CT173" s="107"/>
      <c r="CU173" s="107"/>
      <c r="CV173" s="107"/>
      <c r="CW173" s="107"/>
      <c r="CX173" s="107"/>
      <c r="CY173" s="107"/>
      <c r="CZ173" s="107"/>
      <c r="DA173" s="107"/>
      <c r="DB173" s="107"/>
      <c r="DC173" s="107"/>
      <c r="DD173" s="107"/>
      <c r="DE173" s="107"/>
      <c r="DF173" s="107"/>
      <c r="DG173" s="107"/>
      <c r="DH173" s="107"/>
      <c r="DI173" s="107"/>
      <c r="DJ173" s="107"/>
      <c r="DK173" s="107"/>
      <c r="DL173" s="107"/>
      <c r="DM173" s="107"/>
      <c r="DN173" s="107"/>
      <c r="DO173" s="107"/>
      <c r="DP173" s="107"/>
      <c r="DQ173" s="107"/>
      <c r="DR173" s="107"/>
      <c r="DS173" s="107"/>
      <c r="DT173" s="107"/>
      <c r="DU173" s="107"/>
      <c r="DV173" s="107"/>
      <c r="DW173" s="107"/>
      <c r="DX173" s="107"/>
      <c r="DY173" s="107"/>
      <c r="DZ173" s="107"/>
      <c r="EA173" s="107"/>
      <c r="EB173" s="107"/>
      <c r="EC173" s="107"/>
      <c r="ED173" s="107"/>
      <c r="EE173" s="107"/>
      <c r="EF173" s="107"/>
      <c r="EG173" s="107"/>
      <c r="EH173" s="107"/>
      <c r="EI173" s="107"/>
      <c r="EJ173" s="107"/>
      <c r="EK173" s="107"/>
      <c r="EL173" s="107"/>
      <c r="EM173" s="107"/>
      <c r="EN173" s="107"/>
      <c r="EO173" s="107"/>
      <c r="EP173" s="107"/>
      <c r="EQ173" s="107"/>
      <c r="ER173" s="107"/>
      <c r="ES173" s="107"/>
      <c r="ET173" s="107"/>
      <c r="EU173" s="107"/>
      <c r="EV173" s="107"/>
      <c r="EW173" s="107"/>
      <c r="EX173" s="107"/>
      <c r="EY173" s="107"/>
      <c r="EZ173" s="107"/>
      <c r="FA173" s="107"/>
      <c r="FB173" s="107"/>
      <c r="FC173" s="107"/>
      <c r="FD173" s="107"/>
      <c r="FE173" s="107"/>
      <c r="FF173" s="107"/>
      <c r="FG173" s="107"/>
      <c r="FH173" s="107"/>
      <c r="FI173" s="107"/>
      <c r="FJ173" s="107"/>
      <c r="FK173" s="107"/>
      <c r="FL173" s="107"/>
      <c r="FM173" s="107"/>
      <c r="FN173" s="107"/>
      <c r="FO173" s="107"/>
      <c r="FP173" s="107"/>
      <c r="FQ173" s="107"/>
      <c r="FR173" s="107"/>
      <c r="FS173" s="107"/>
      <c r="FT173" s="107"/>
      <c r="FU173" s="107"/>
      <c r="FV173" s="107"/>
      <c r="FW173" s="107"/>
      <c r="FX173" s="107"/>
      <c r="FY173" s="107"/>
      <c r="FZ173" s="107"/>
      <c r="GA173" s="107"/>
      <c r="GB173" s="107"/>
      <c r="GC173" s="107"/>
      <c r="GD173" s="107"/>
      <c r="GE173" s="107"/>
      <c r="GF173" s="107"/>
      <c r="GG173" s="107"/>
      <c r="GH173" s="107"/>
      <c r="GI173" s="107"/>
      <c r="GJ173" s="107"/>
      <c r="GK173" s="107"/>
      <c r="GL173" s="107"/>
      <c r="GM173" s="107"/>
      <c r="GN173" s="107"/>
      <c r="GO173" s="107"/>
      <c r="GP173" s="107"/>
      <c r="GQ173" s="107"/>
      <c r="GR173" s="107"/>
      <c r="GS173" s="107"/>
      <c r="GT173" s="107"/>
      <c r="GU173" s="107"/>
      <c r="GV173" s="107"/>
      <c r="GW173" s="107"/>
      <c r="GX173" s="107"/>
      <c r="GY173" s="107"/>
      <c r="GZ173" s="107"/>
      <c r="HA173" s="107"/>
      <c r="HB173" s="107"/>
      <c r="HC173" s="107"/>
      <c r="HD173" s="107"/>
      <c r="HE173" s="107"/>
      <c r="HF173" s="107"/>
      <c r="HG173" s="107"/>
      <c r="HH173" s="107"/>
      <c r="HI173" s="107"/>
      <c r="HJ173" s="107"/>
      <c r="HK173" s="107"/>
      <c r="HL173" s="107"/>
      <c r="HM173" s="107"/>
    </row>
    <row r="174" spans="12:221" x14ac:dyDescent="0.35">
      <c r="L174" s="107"/>
      <c r="M174" s="107"/>
      <c r="N174" s="107"/>
      <c r="O174" s="107"/>
      <c r="P174" s="107"/>
      <c r="Q174" s="107"/>
      <c r="R174" s="107"/>
      <c r="S174" s="107"/>
      <c r="T174" s="107"/>
      <c r="U174" s="107"/>
      <c r="V174" s="107"/>
      <c r="W174" s="107"/>
      <c r="X174" s="107"/>
      <c r="Y174" s="107"/>
      <c r="Z174" s="107"/>
      <c r="AA174" s="107"/>
      <c r="AB174" s="107"/>
      <c r="AC174" s="107"/>
      <c r="AD174" s="107"/>
      <c r="AE174" s="107"/>
      <c r="AF174" s="107"/>
      <c r="AG174" s="107"/>
      <c r="AH174" s="107"/>
      <c r="AI174" s="107"/>
      <c r="AJ174" s="107"/>
      <c r="AK174" s="107"/>
      <c r="AL174" s="107"/>
      <c r="AM174" s="107"/>
      <c r="AN174" s="107"/>
      <c r="AO174" s="107"/>
      <c r="AP174" s="107"/>
      <c r="AQ174" s="107"/>
      <c r="AR174" s="107"/>
      <c r="AS174" s="107"/>
      <c r="AT174" s="107"/>
      <c r="AU174" s="107"/>
      <c r="AV174" s="107"/>
      <c r="AW174" s="107"/>
      <c r="AX174" s="107"/>
      <c r="AY174" s="107"/>
      <c r="AZ174" s="107"/>
      <c r="BA174" s="107"/>
      <c r="BB174" s="107"/>
      <c r="BC174" s="107"/>
      <c r="BD174" s="107"/>
      <c r="BE174" s="107"/>
      <c r="BF174" s="107"/>
      <c r="BG174" s="107"/>
      <c r="BH174" s="107"/>
      <c r="BI174" s="107"/>
      <c r="BJ174" s="107"/>
      <c r="BK174" s="107"/>
      <c r="BL174" s="107"/>
      <c r="BM174" s="107"/>
      <c r="BN174" s="107"/>
      <c r="BO174" s="107"/>
      <c r="BP174" s="107"/>
      <c r="BQ174" s="107"/>
      <c r="BR174" s="107"/>
      <c r="BS174" s="107"/>
      <c r="BT174" s="107"/>
      <c r="BU174" s="107"/>
      <c r="BV174" s="107"/>
      <c r="BW174" s="107"/>
      <c r="BX174" s="107"/>
      <c r="BY174" s="107"/>
      <c r="BZ174" s="107"/>
      <c r="CA174" s="107"/>
      <c r="CB174" s="107"/>
      <c r="CC174" s="107"/>
      <c r="CD174" s="107"/>
      <c r="CE174" s="107"/>
      <c r="CF174" s="107"/>
      <c r="CG174" s="107"/>
      <c r="CH174" s="107"/>
      <c r="CI174" s="107"/>
      <c r="CJ174" s="107"/>
      <c r="CK174" s="107"/>
      <c r="CL174" s="107"/>
      <c r="CM174" s="107"/>
      <c r="CN174" s="107"/>
      <c r="CO174" s="107"/>
      <c r="CP174" s="107"/>
      <c r="CQ174" s="107"/>
      <c r="CR174" s="107"/>
      <c r="CS174" s="107"/>
      <c r="CT174" s="107"/>
      <c r="CU174" s="107"/>
      <c r="CV174" s="107"/>
      <c r="CW174" s="107"/>
      <c r="CX174" s="107"/>
      <c r="CY174" s="107"/>
      <c r="CZ174" s="107"/>
      <c r="DA174" s="107"/>
      <c r="DB174" s="107"/>
      <c r="DC174" s="107"/>
      <c r="DD174" s="107"/>
      <c r="DE174" s="107"/>
      <c r="DF174" s="107"/>
      <c r="DG174" s="107"/>
      <c r="DH174" s="107"/>
      <c r="DI174" s="107"/>
      <c r="DJ174" s="107"/>
      <c r="DK174" s="107"/>
      <c r="DL174" s="107"/>
      <c r="DM174" s="107"/>
      <c r="DN174" s="107"/>
      <c r="DO174" s="107"/>
      <c r="DP174" s="107"/>
      <c r="DQ174" s="107"/>
      <c r="DR174" s="107"/>
      <c r="DS174" s="107"/>
      <c r="DT174" s="107"/>
      <c r="DU174" s="107"/>
      <c r="DV174" s="107"/>
      <c r="DW174" s="107"/>
      <c r="DX174" s="107"/>
      <c r="DY174" s="107"/>
      <c r="DZ174" s="107"/>
      <c r="EA174" s="107"/>
      <c r="EB174" s="107"/>
      <c r="EC174" s="107"/>
      <c r="ED174" s="107"/>
      <c r="EE174" s="107"/>
      <c r="EF174" s="107"/>
      <c r="EG174" s="107"/>
      <c r="EH174" s="107"/>
      <c r="EI174" s="107"/>
      <c r="EJ174" s="107"/>
      <c r="EK174" s="107"/>
      <c r="EL174" s="107"/>
      <c r="EM174" s="107"/>
      <c r="EN174" s="107"/>
      <c r="EO174" s="107"/>
      <c r="EP174" s="107"/>
      <c r="EQ174" s="107"/>
      <c r="ER174" s="107"/>
      <c r="ES174" s="107"/>
      <c r="ET174" s="107"/>
      <c r="EU174" s="107"/>
      <c r="EV174" s="107"/>
      <c r="EW174" s="107"/>
      <c r="EX174" s="107"/>
      <c r="EY174" s="107"/>
      <c r="EZ174" s="107"/>
      <c r="FA174" s="107"/>
      <c r="FB174" s="107"/>
      <c r="FC174" s="107"/>
      <c r="FD174" s="107"/>
      <c r="FE174" s="107"/>
      <c r="FF174" s="107"/>
      <c r="FG174" s="107"/>
      <c r="FH174" s="107"/>
      <c r="FI174" s="107"/>
      <c r="FJ174" s="107"/>
      <c r="FK174" s="107"/>
      <c r="FL174" s="107"/>
      <c r="FM174" s="107"/>
      <c r="FN174" s="107"/>
      <c r="FO174" s="107"/>
      <c r="FP174" s="107"/>
      <c r="FQ174" s="107"/>
      <c r="FR174" s="107"/>
      <c r="FS174" s="107"/>
      <c r="FT174" s="107"/>
      <c r="FU174" s="107"/>
      <c r="FV174" s="107"/>
      <c r="FW174" s="107"/>
      <c r="FX174" s="107"/>
      <c r="FY174" s="107"/>
      <c r="FZ174" s="107"/>
      <c r="GA174" s="107"/>
      <c r="GB174" s="107"/>
      <c r="GC174" s="107"/>
      <c r="GD174" s="107"/>
      <c r="GE174" s="107"/>
      <c r="GF174" s="107"/>
      <c r="GG174" s="107"/>
      <c r="GH174" s="107"/>
      <c r="GI174" s="107"/>
      <c r="GJ174" s="107"/>
      <c r="GK174" s="107"/>
      <c r="GL174" s="107"/>
      <c r="GM174" s="107"/>
      <c r="GN174" s="107"/>
      <c r="GO174" s="107"/>
      <c r="GP174" s="107"/>
      <c r="GQ174" s="107"/>
      <c r="GR174" s="107"/>
      <c r="GS174" s="107"/>
      <c r="GT174" s="107"/>
      <c r="GU174" s="107"/>
      <c r="GV174" s="107"/>
      <c r="GW174" s="107"/>
      <c r="GX174" s="107"/>
      <c r="GY174" s="107"/>
      <c r="GZ174" s="107"/>
      <c r="HA174" s="107"/>
      <c r="HB174" s="107"/>
      <c r="HC174" s="107"/>
      <c r="HD174" s="107"/>
      <c r="HE174" s="107"/>
      <c r="HF174" s="107"/>
      <c r="HG174" s="107"/>
      <c r="HH174" s="107"/>
      <c r="HI174" s="107"/>
      <c r="HJ174" s="107"/>
      <c r="HK174" s="107"/>
      <c r="HL174" s="107"/>
      <c r="HM174" s="107"/>
    </row>
    <row r="175" spans="12:221" x14ac:dyDescent="0.35">
      <c r="L175" s="107"/>
      <c r="M175" s="107"/>
      <c r="N175" s="107"/>
      <c r="O175" s="107"/>
      <c r="P175" s="107"/>
      <c r="Q175" s="107"/>
      <c r="R175" s="107"/>
      <c r="S175" s="107"/>
      <c r="T175" s="107"/>
      <c r="U175" s="107"/>
      <c r="V175" s="107"/>
      <c r="W175" s="107"/>
      <c r="X175" s="107"/>
      <c r="Y175" s="107"/>
      <c r="Z175" s="107"/>
      <c r="AA175" s="107"/>
      <c r="AB175" s="107"/>
      <c r="AC175" s="107"/>
      <c r="AD175" s="107"/>
      <c r="AE175" s="107"/>
      <c r="AF175" s="107"/>
      <c r="AG175" s="107"/>
      <c r="AH175" s="107"/>
      <c r="AI175" s="107"/>
      <c r="AJ175" s="107"/>
      <c r="AK175" s="107"/>
      <c r="AL175" s="107"/>
      <c r="AM175" s="107"/>
      <c r="AN175" s="107"/>
      <c r="AO175" s="107"/>
      <c r="AP175" s="107"/>
      <c r="AQ175" s="107"/>
      <c r="AR175" s="107"/>
      <c r="AS175" s="107"/>
      <c r="AT175" s="107"/>
      <c r="AU175" s="107"/>
      <c r="AV175" s="107"/>
      <c r="AW175" s="107"/>
      <c r="AX175" s="107"/>
      <c r="AY175" s="107"/>
      <c r="AZ175" s="107"/>
      <c r="BA175" s="107"/>
      <c r="BB175" s="107"/>
      <c r="BC175" s="107"/>
      <c r="BD175" s="107"/>
      <c r="BE175" s="107"/>
      <c r="BF175" s="107"/>
      <c r="BG175" s="107"/>
      <c r="BH175" s="107"/>
      <c r="BI175" s="107"/>
      <c r="BJ175" s="107"/>
      <c r="BK175" s="107"/>
      <c r="BL175" s="107"/>
      <c r="BM175" s="107"/>
      <c r="BN175" s="107"/>
      <c r="BO175" s="107"/>
      <c r="BP175" s="107"/>
      <c r="BQ175" s="107"/>
      <c r="BR175" s="107"/>
      <c r="BS175" s="107"/>
      <c r="BT175" s="107"/>
      <c r="BU175" s="107"/>
      <c r="BV175" s="107"/>
      <c r="BW175" s="107"/>
      <c r="BX175" s="107"/>
      <c r="BY175" s="107"/>
      <c r="BZ175" s="107"/>
      <c r="CA175" s="107"/>
      <c r="CB175" s="107"/>
      <c r="CC175" s="107"/>
      <c r="CD175" s="107"/>
      <c r="CE175" s="107"/>
      <c r="CF175" s="107"/>
      <c r="CG175" s="107"/>
      <c r="CH175" s="107"/>
      <c r="CI175" s="107"/>
      <c r="CJ175" s="107"/>
      <c r="CK175" s="107"/>
      <c r="CL175" s="107"/>
      <c r="CM175" s="107"/>
      <c r="CN175" s="107"/>
      <c r="CO175" s="107"/>
      <c r="CP175" s="107"/>
      <c r="CQ175" s="107"/>
      <c r="CR175" s="107"/>
      <c r="CS175" s="107"/>
      <c r="CT175" s="107"/>
      <c r="CU175" s="107"/>
      <c r="CV175" s="107"/>
      <c r="CW175" s="107"/>
      <c r="CX175" s="107"/>
      <c r="CY175" s="107"/>
      <c r="CZ175" s="107"/>
      <c r="DA175" s="107"/>
      <c r="DB175" s="107"/>
      <c r="DC175" s="107"/>
      <c r="DD175" s="107"/>
      <c r="DE175" s="107"/>
      <c r="DF175" s="107"/>
      <c r="DG175" s="107"/>
      <c r="DH175" s="107"/>
      <c r="DI175" s="107"/>
      <c r="DJ175" s="107"/>
      <c r="DK175" s="107"/>
      <c r="DL175" s="107"/>
      <c r="DM175" s="107"/>
      <c r="DN175" s="107"/>
      <c r="DO175" s="107"/>
      <c r="DP175" s="107"/>
      <c r="DQ175" s="107"/>
      <c r="DR175" s="107"/>
      <c r="DS175" s="107"/>
      <c r="DT175" s="107"/>
      <c r="DU175" s="107"/>
      <c r="DV175" s="107"/>
      <c r="DW175" s="107"/>
      <c r="DX175" s="107"/>
      <c r="DY175" s="107"/>
      <c r="DZ175" s="107"/>
      <c r="EA175" s="107"/>
      <c r="EB175" s="107"/>
      <c r="EC175" s="107"/>
      <c r="ED175" s="107"/>
      <c r="EE175" s="107"/>
      <c r="EF175" s="107"/>
      <c r="EG175" s="107"/>
      <c r="EH175" s="107"/>
      <c r="EI175" s="107"/>
      <c r="EJ175" s="107"/>
      <c r="EK175" s="107"/>
      <c r="EL175" s="107"/>
      <c r="EM175" s="107"/>
      <c r="EN175" s="107"/>
      <c r="EO175" s="107"/>
      <c r="EP175" s="107"/>
      <c r="EQ175" s="107"/>
      <c r="ER175" s="107"/>
      <c r="ES175" s="107"/>
      <c r="ET175" s="107"/>
      <c r="EU175" s="107"/>
      <c r="EV175" s="107"/>
      <c r="EW175" s="107"/>
      <c r="EX175" s="107"/>
      <c r="EY175" s="107"/>
      <c r="EZ175" s="107"/>
      <c r="FA175" s="107"/>
      <c r="FB175" s="107"/>
      <c r="FC175" s="107"/>
      <c r="FD175" s="107"/>
      <c r="FE175" s="107"/>
      <c r="FF175" s="107"/>
      <c r="FG175" s="107"/>
      <c r="FH175" s="107"/>
      <c r="FI175" s="107"/>
      <c r="FJ175" s="107"/>
      <c r="FK175" s="107"/>
      <c r="FL175" s="107"/>
      <c r="FM175" s="107"/>
      <c r="FN175" s="107"/>
      <c r="FO175" s="107"/>
      <c r="FP175" s="107"/>
      <c r="FQ175" s="107"/>
      <c r="FR175" s="107"/>
      <c r="FS175" s="107"/>
      <c r="FT175" s="107"/>
      <c r="FU175" s="107"/>
      <c r="FV175" s="107"/>
      <c r="FW175" s="107"/>
      <c r="FX175" s="107"/>
      <c r="FY175" s="107"/>
      <c r="FZ175" s="107"/>
      <c r="GA175" s="107"/>
      <c r="GB175" s="107"/>
      <c r="GC175" s="107"/>
      <c r="GD175" s="107"/>
      <c r="GE175" s="107"/>
      <c r="GF175" s="107"/>
      <c r="GG175" s="107"/>
      <c r="GH175" s="107"/>
      <c r="GI175" s="107"/>
      <c r="GJ175" s="107"/>
      <c r="GK175" s="107"/>
      <c r="GL175" s="107"/>
      <c r="GM175" s="107"/>
      <c r="GN175" s="107"/>
      <c r="GO175" s="107"/>
      <c r="GP175" s="107"/>
      <c r="GQ175" s="107"/>
      <c r="GR175" s="107"/>
      <c r="GS175" s="107"/>
      <c r="GT175" s="107"/>
      <c r="GU175" s="107"/>
      <c r="GV175" s="107"/>
      <c r="GW175" s="107"/>
      <c r="GX175" s="107"/>
      <c r="GY175" s="107"/>
      <c r="GZ175" s="107"/>
      <c r="HA175" s="107"/>
      <c r="HB175" s="107"/>
      <c r="HC175" s="107"/>
      <c r="HD175" s="107"/>
      <c r="HE175" s="107"/>
      <c r="HF175" s="107"/>
      <c r="HG175" s="107"/>
      <c r="HH175" s="107"/>
      <c r="HI175" s="107"/>
      <c r="HJ175" s="107"/>
      <c r="HK175" s="107"/>
      <c r="HL175" s="107"/>
      <c r="HM175" s="107"/>
    </row>
    <row r="176" spans="12:221" x14ac:dyDescent="0.35">
      <c r="L176" s="107"/>
      <c r="M176" s="107"/>
      <c r="N176" s="107"/>
      <c r="O176" s="107"/>
      <c r="P176" s="107"/>
      <c r="Q176" s="107"/>
      <c r="R176" s="107"/>
      <c r="S176" s="107"/>
      <c r="T176" s="107"/>
      <c r="U176" s="107"/>
      <c r="V176" s="107"/>
      <c r="W176" s="107"/>
      <c r="X176" s="107"/>
      <c r="Y176" s="107"/>
      <c r="Z176" s="107"/>
      <c r="AA176" s="107"/>
      <c r="AB176" s="107"/>
      <c r="AC176" s="107"/>
      <c r="AD176" s="107"/>
      <c r="AE176" s="107"/>
      <c r="AF176" s="107"/>
      <c r="AG176" s="107"/>
      <c r="AH176" s="107"/>
      <c r="AI176" s="107"/>
      <c r="AJ176" s="107"/>
      <c r="AK176" s="107"/>
      <c r="AL176" s="107"/>
      <c r="AM176" s="107"/>
      <c r="AN176" s="107"/>
      <c r="AO176" s="107"/>
      <c r="AP176" s="107"/>
      <c r="AQ176" s="107"/>
      <c r="AR176" s="107"/>
      <c r="AS176" s="107"/>
      <c r="AT176" s="107"/>
      <c r="AU176" s="107"/>
      <c r="AV176" s="107"/>
      <c r="AW176" s="107"/>
      <c r="AX176" s="107"/>
      <c r="AY176" s="107"/>
      <c r="AZ176" s="107"/>
      <c r="BA176" s="107"/>
      <c r="BB176" s="107"/>
      <c r="BC176" s="107"/>
      <c r="BD176" s="107"/>
      <c r="BE176" s="107"/>
      <c r="BF176" s="107"/>
      <c r="BG176" s="107"/>
      <c r="BH176" s="107"/>
      <c r="BI176" s="107"/>
      <c r="BJ176" s="107"/>
      <c r="BK176" s="107"/>
      <c r="BL176" s="107"/>
      <c r="BM176" s="107"/>
      <c r="BN176" s="107"/>
      <c r="BO176" s="107"/>
      <c r="BP176" s="107"/>
      <c r="BQ176" s="107"/>
      <c r="BR176" s="107"/>
      <c r="BS176" s="107"/>
      <c r="BT176" s="107"/>
      <c r="BU176" s="107"/>
      <c r="BV176" s="107"/>
      <c r="BW176" s="107"/>
      <c r="BX176" s="107"/>
      <c r="BY176" s="107"/>
      <c r="BZ176" s="107"/>
      <c r="CA176" s="107"/>
      <c r="CB176" s="107"/>
      <c r="CC176" s="107"/>
      <c r="CD176" s="107"/>
      <c r="CE176" s="107"/>
      <c r="CF176" s="107"/>
      <c r="CG176" s="107"/>
      <c r="CH176" s="107"/>
      <c r="CI176" s="107"/>
      <c r="CJ176" s="107"/>
      <c r="CK176" s="107"/>
      <c r="CL176" s="107"/>
      <c r="CM176" s="107"/>
      <c r="CN176" s="107"/>
      <c r="CO176" s="107"/>
      <c r="CP176" s="107"/>
      <c r="CQ176" s="107"/>
      <c r="CR176" s="107"/>
      <c r="CS176" s="107"/>
      <c r="CT176" s="107"/>
      <c r="CU176" s="107"/>
      <c r="CV176" s="107"/>
      <c r="CW176" s="107"/>
      <c r="CX176" s="107"/>
      <c r="CY176" s="107"/>
      <c r="CZ176" s="107"/>
      <c r="DA176" s="107"/>
      <c r="DB176" s="107"/>
      <c r="DC176" s="107"/>
      <c r="DD176" s="107"/>
      <c r="DE176" s="107"/>
      <c r="DF176" s="107"/>
      <c r="DG176" s="107"/>
      <c r="DH176" s="107"/>
      <c r="DI176" s="107"/>
      <c r="DJ176" s="107"/>
      <c r="DK176" s="107"/>
      <c r="DL176" s="107"/>
      <c r="DM176" s="107"/>
      <c r="DN176" s="107"/>
      <c r="DO176" s="107"/>
      <c r="DP176" s="107"/>
      <c r="DQ176" s="107"/>
      <c r="DR176" s="107"/>
      <c r="DS176" s="107"/>
      <c r="DT176" s="107"/>
      <c r="DU176" s="107"/>
      <c r="DV176" s="107"/>
      <c r="DW176" s="107"/>
      <c r="DX176" s="107"/>
      <c r="DY176" s="107"/>
      <c r="DZ176" s="107"/>
      <c r="EA176" s="107"/>
      <c r="EB176" s="107"/>
      <c r="EC176" s="107"/>
      <c r="ED176" s="107"/>
      <c r="EE176" s="107"/>
      <c r="EF176" s="107"/>
      <c r="EG176" s="107"/>
      <c r="EH176" s="107"/>
      <c r="EI176" s="107"/>
      <c r="EJ176" s="107"/>
      <c r="EK176" s="107"/>
      <c r="EL176" s="107"/>
      <c r="EM176" s="107"/>
      <c r="EN176" s="107"/>
      <c r="EO176" s="107"/>
      <c r="EP176" s="107"/>
      <c r="EQ176" s="107"/>
      <c r="ER176" s="107"/>
      <c r="ES176" s="107"/>
      <c r="ET176" s="107"/>
      <c r="EU176" s="107"/>
      <c r="EV176" s="107"/>
      <c r="EW176" s="107"/>
      <c r="EX176" s="107"/>
      <c r="EY176" s="107"/>
      <c r="EZ176" s="107"/>
      <c r="FA176" s="107"/>
      <c r="FB176" s="107"/>
      <c r="FC176" s="107"/>
      <c r="FD176" s="107"/>
      <c r="FE176" s="107"/>
      <c r="FF176" s="107"/>
      <c r="FG176" s="107"/>
      <c r="FH176" s="107"/>
      <c r="FI176" s="107"/>
      <c r="FJ176" s="107"/>
      <c r="FK176" s="107"/>
      <c r="FL176" s="107"/>
      <c r="FM176" s="107"/>
      <c r="FN176" s="107"/>
      <c r="FO176" s="107"/>
      <c r="FP176" s="107"/>
      <c r="FQ176" s="107"/>
      <c r="FR176" s="107"/>
      <c r="FS176" s="107"/>
      <c r="FT176" s="107"/>
      <c r="FU176" s="107"/>
      <c r="FV176" s="107"/>
      <c r="FW176" s="107"/>
      <c r="FX176" s="107"/>
      <c r="FY176" s="107"/>
      <c r="FZ176" s="107"/>
      <c r="GA176" s="107"/>
      <c r="GB176" s="107"/>
      <c r="GC176" s="107"/>
      <c r="GD176" s="107"/>
      <c r="GE176" s="107"/>
      <c r="GF176" s="107"/>
      <c r="GG176" s="107"/>
      <c r="GH176" s="107"/>
      <c r="GI176" s="107"/>
      <c r="GJ176" s="107"/>
      <c r="GK176" s="107"/>
      <c r="GL176" s="107"/>
      <c r="GM176" s="107"/>
      <c r="GN176" s="107"/>
      <c r="GO176" s="107"/>
      <c r="GP176" s="107"/>
      <c r="GQ176" s="107"/>
      <c r="GR176" s="107"/>
      <c r="GS176" s="107"/>
      <c r="GT176" s="107"/>
      <c r="GU176" s="107"/>
      <c r="GV176" s="107"/>
      <c r="GW176" s="107"/>
      <c r="GX176" s="107"/>
      <c r="GY176" s="107"/>
      <c r="GZ176" s="107"/>
      <c r="HA176" s="107"/>
      <c r="HB176" s="107"/>
      <c r="HC176" s="107"/>
      <c r="HD176" s="107"/>
      <c r="HE176" s="107"/>
      <c r="HF176" s="107"/>
      <c r="HG176" s="107"/>
      <c r="HH176" s="107"/>
      <c r="HI176" s="107"/>
      <c r="HJ176" s="107"/>
      <c r="HK176" s="107"/>
      <c r="HL176" s="107"/>
      <c r="HM176" s="107"/>
    </row>
    <row r="177" spans="12:221" x14ac:dyDescent="0.35">
      <c r="L177" s="107"/>
      <c r="M177" s="107"/>
      <c r="N177" s="107"/>
      <c r="O177" s="107"/>
      <c r="P177" s="107"/>
      <c r="Q177" s="107"/>
      <c r="R177" s="107"/>
      <c r="S177" s="107"/>
      <c r="T177" s="107"/>
      <c r="U177" s="107"/>
      <c r="V177" s="107"/>
      <c r="W177" s="107"/>
      <c r="X177" s="107"/>
      <c r="Y177" s="107"/>
      <c r="Z177" s="107"/>
      <c r="AA177" s="107"/>
      <c r="AB177" s="107"/>
      <c r="AC177" s="107"/>
      <c r="AD177" s="107"/>
      <c r="AE177" s="107"/>
      <c r="AF177" s="107"/>
      <c r="AG177" s="107"/>
      <c r="AH177" s="107"/>
      <c r="AI177" s="107"/>
      <c r="AJ177" s="107"/>
      <c r="AK177" s="107"/>
      <c r="AL177" s="107"/>
      <c r="AM177" s="107"/>
      <c r="AN177" s="107"/>
      <c r="AO177" s="107"/>
      <c r="AP177" s="107"/>
      <c r="AQ177" s="107"/>
      <c r="AR177" s="107"/>
      <c r="AS177" s="107"/>
      <c r="AT177" s="107"/>
      <c r="AU177" s="107"/>
      <c r="AV177" s="107"/>
      <c r="AW177" s="107"/>
      <c r="AX177" s="107"/>
      <c r="AY177" s="107"/>
      <c r="AZ177" s="107"/>
      <c r="BA177" s="107"/>
      <c r="BB177" s="107"/>
      <c r="BC177" s="107"/>
      <c r="BD177" s="107"/>
      <c r="BE177" s="107"/>
      <c r="BF177" s="107"/>
      <c r="BG177" s="107"/>
      <c r="BH177" s="107"/>
      <c r="BI177" s="107"/>
      <c r="BJ177" s="107"/>
      <c r="BK177" s="107"/>
      <c r="BL177" s="107"/>
      <c r="BM177" s="107"/>
      <c r="BN177" s="107"/>
      <c r="BO177" s="107"/>
      <c r="BP177" s="107"/>
      <c r="BQ177" s="107"/>
      <c r="BR177" s="107"/>
      <c r="BS177" s="107"/>
      <c r="BT177" s="107"/>
      <c r="BU177" s="107"/>
      <c r="BV177" s="107"/>
      <c r="BW177" s="107"/>
      <c r="BX177" s="107"/>
      <c r="BY177" s="107"/>
      <c r="BZ177" s="107"/>
      <c r="CA177" s="107"/>
      <c r="CB177" s="107"/>
      <c r="CC177" s="107"/>
      <c r="CD177" s="107"/>
      <c r="CE177" s="107"/>
      <c r="CF177" s="107"/>
      <c r="CG177" s="107"/>
      <c r="CH177" s="107"/>
      <c r="CI177" s="107"/>
      <c r="CJ177" s="107"/>
      <c r="CK177" s="107"/>
      <c r="CL177" s="107"/>
      <c r="CM177" s="107"/>
      <c r="CN177" s="107"/>
      <c r="CO177" s="107"/>
      <c r="CP177" s="107"/>
      <c r="CQ177" s="107"/>
      <c r="CR177" s="107"/>
      <c r="CS177" s="107"/>
      <c r="CT177" s="107"/>
      <c r="CU177" s="107"/>
      <c r="CV177" s="107"/>
      <c r="CW177" s="107"/>
      <c r="CX177" s="107"/>
      <c r="CY177" s="107"/>
      <c r="CZ177" s="107"/>
      <c r="DA177" s="107"/>
      <c r="DB177" s="107"/>
      <c r="DC177" s="107"/>
      <c r="DD177" s="107"/>
      <c r="DE177" s="107"/>
      <c r="DF177" s="107"/>
      <c r="DG177" s="107"/>
      <c r="DH177" s="107"/>
      <c r="DI177" s="107"/>
      <c r="DJ177" s="107"/>
      <c r="DK177" s="107"/>
      <c r="DL177" s="107"/>
      <c r="DM177" s="107"/>
      <c r="DN177" s="107"/>
      <c r="DO177" s="107"/>
      <c r="DP177" s="107"/>
      <c r="DQ177" s="107"/>
      <c r="DR177" s="107"/>
      <c r="DS177" s="107"/>
      <c r="DT177" s="107"/>
      <c r="DU177" s="107"/>
      <c r="DV177" s="107"/>
      <c r="DW177" s="107"/>
      <c r="DX177" s="107"/>
      <c r="DY177" s="107"/>
      <c r="DZ177" s="107"/>
      <c r="EA177" s="107"/>
      <c r="EB177" s="107"/>
      <c r="EC177" s="107"/>
      <c r="ED177" s="107"/>
      <c r="EE177" s="107"/>
      <c r="EF177" s="107"/>
      <c r="EG177" s="107"/>
      <c r="EH177" s="107"/>
      <c r="EI177" s="107"/>
      <c r="EJ177" s="107"/>
      <c r="EK177" s="107"/>
      <c r="EL177" s="107"/>
      <c r="EM177" s="107"/>
      <c r="EN177" s="107"/>
      <c r="EO177" s="107"/>
      <c r="EP177" s="107"/>
      <c r="EQ177" s="107"/>
      <c r="ER177" s="107"/>
      <c r="ES177" s="107"/>
      <c r="ET177" s="107"/>
      <c r="EU177" s="107"/>
      <c r="EV177" s="107"/>
      <c r="EW177" s="107"/>
      <c r="EX177" s="107"/>
      <c r="EY177" s="107"/>
      <c r="EZ177" s="107"/>
      <c r="FA177" s="107"/>
      <c r="FB177" s="107"/>
      <c r="FC177" s="107"/>
      <c r="FD177" s="107"/>
      <c r="FE177" s="107"/>
      <c r="FF177" s="107"/>
      <c r="FG177" s="107"/>
      <c r="FH177" s="107"/>
      <c r="FI177" s="107"/>
      <c r="FJ177" s="107"/>
      <c r="FK177" s="107"/>
      <c r="FL177" s="107"/>
      <c r="FM177" s="107"/>
      <c r="FN177" s="107"/>
      <c r="FO177" s="107"/>
      <c r="FP177" s="107"/>
      <c r="FQ177" s="107"/>
      <c r="FR177" s="107"/>
      <c r="FS177" s="107"/>
      <c r="FT177" s="107"/>
      <c r="FU177" s="107"/>
      <c r="FV177" s="107"/>
      <c r="FW177" s="107"/>
      <c r="FX177" s="107"/>
      <c r="FY177" s="107"/>
      <c r="FZ177" s="107"/>
      <c r="GA177" s="107"/>
      <c r="GB177" s="107"/>
      <c r="GC177" s="107"/>
      <c r="GD177" s="107"/>
      <c r="GE177" s="107"/>
      <c r="GF177" s="107"/>
      <c r="GG177" s="107"/>
      <c r="GH177" s="107"/>
      <c r="GI177" s="107"/>
      <c r="GJ177" s="107"/>
      <c r="GK177" s="107"/>
      <c r="GL177" s="107"/>
      <c r="GM177" s="107"/>
      <c r="GN177" s="107"/>
      <c r="GO177" s="107"/>
      <c r="GP177" s="107"/>
      <c r="GQ177" s="107"/>
      <c r="GR177" s="107"/>
      <c r="GS177" s="107"/>
      <c r="GT177" s="107"/>
      <c r="GU177" s="107"/>
      <c r="GV177" s="107"/>
      <c r="GW177" s="107"/>
      <c r="GX177" s="107"/>
      <c r="GY177" s="107"/>
      <c r="GZ177" s="107"/>
      <c r="HA177" s="107"/>
      <c r="HB177" s="107"/>
      <c r="HC177" s="107"/>
      <c r="HD177" s="107"/>
      <c r="HE177" s="107"/>
      <c r="HF177" s="107"/>
      <c r="HG177" s="107"/>
      <c r="HH177" s="107"/>
      <c r="HI177" s="107"/>
      <c r="HJ177" s="107"/>
      <c r="HK177" s="107"/>
      <c r="HL177" s="107"/>
      <c r="HM177" s="107"/>
    </row>
    <row r="178" spans="12:221" x14ac:dyDescent="0.35">
      <c r="L178" s="107" t="s">
        <v>647</v>
      </c>
      <c r="M178" s="107" t="s">
        <v>647</v>
      </c>
      <c r="N178" s="107" t="s">
        <v>647</v>
      </c>
      <c r="O178" s="107" t="s">
        <v>647</v>
      </c>
      <c r="P178" s="107" t="s">
        <v>647</v>
      </c>
      <c r="Q178" s="107" t="s">
        <v>647</v>
      </c>
      <c r="R178" s="107" t="s">
        <v>647</v>
      </c>
      <c r="S178" s="107" t="s">
        <v>647</v>
      </c>
      <c r="T178" s="107" t="s">
        <v>647</v>
      </c>
      <c r="U178" s="107" t="s">
        <v>647</v>
      </c>
      <c r="V178" s="107" t="s">
        <v>647</v>
      </c>
      <c r="W178" s="107" t="s">
        <v>647</v>
      </c>
      <c r="X178" s="107" t="s">
        <v>647</v>
      </c>
      <c r="Y178" s="107" t="s">
        <v>647</v>
      </c>
      <c r="Z178" s="107" t="s">
        <v>647</v>
      </c>
      <c r="AA178" s="107" t="s">
        <v>647</v>
      </c>
      <c r="AB178" s="107" t="s">
        <v>647</v>
      </c>
      <c r="AC178" s="107" t="s">
        <v>647</v>
      </c>
      <c r="AD178" s="107" t="s">
        <v>647</v>
      </c>
      <c r="AE178" s="107" t="s">
        <v>647</v>
      </c>
      <c r="AF178" s="107" t="s">
        <v>647</v>
      </c>
      <c r="AG178" s="107" t="s">
        <v>647</v>
      </c>
      <c r="AH178" s="107" t="s">
        <v>647</v>
      </c>
      <c r="AI178" s="107" t="s">
        <v>647</v>
      </c>
      <c r="AJ178" s="107" t="s">
        <v>647</v>
      </c>
      <c r="AK178" s="107" t="s">
        <v>647</v>
      </c>
      <c r="AL178" s="107" t="s">
        <v>647</v>
      </c>
      <c r="AM178" s="107" t="s">
        <v>647</v>
      </c>
      <c r="AN178" s="107" t="s">
        <v>647</v>
      </c>
      <c r="AO178" s="107" t="s">
        <v>647</v>
      </c>
      <c r="AP178" s="107" t="s">
        <v>647</v>
      </c>
      <c r="AQ178" s="107" t="s">
        <v>647</v>
      </c>
      <c r="AR178" s="107" t="s">
        <v>647</v>
      </c>
      <c r="AS178" s="107" t="s">
        <v>647</v>
      </c>
      <c r="AT178" s="107" t="s">
        <v>647</v>
      </c>
      <c r="AU178" s="107" t="s">
        <v>647</v>
      </c>
      <c r="AV178" s="107" t="s">
        <v>647</v>
      </c>
      <c r="AW178" s="107" t="s">
        <v>647</v>
      </c>
      <c r="AX178" s="107" t="s">
        <v>647</v>
      </c>
      <c r="AY178" s="107" t="s">
        <v>647</v>
      </c>
      <c r="AZ178" s="107" t="s">
        <v>647</v>
      </c>
      <c r="BA178" s="107" t="s">
        <v>647</v>
      </c>
      <c r="BB178" s="107" t="s">
        <v>647</v>
      </c>
      <c r="BC178" s="107" t="s">
        <v>647</v>
      </c>
      <c r="BD178" s="107" t="s">
        <v>647</v>
      </c>
      <c r="BE178" s="107" t="s">
        <v>647</v>
      </c>
      <c r="BF178" s="107" t="s">
        <v>647</v>
      </c>
      <c r="BG178" s="107" t="s">
        <v>647</v>
      </c>
      <c r="BH178" s="107" t="s">
        <v>647</v>
      </c>
      <c r="BI178" s="107" t="s">
        <v>647</v>
      </c>
      <c r="BJ178" s="107" t="s">
        <v>647</v>
      </c>
      <c r="BK178" s="107" t="s">
        <v>647</v>
      </c>
      <c r="BL178" s="107" t="s">
        <v>647</v>
      </c>
      <c r="BM178" s="107" t="s">
        <v>647</v>
      </c>
      <c r="BN178" s="107" t="s">
        <v>647</v>
      </c>
      <c r="BO178" s="107" t="s">
        <v>647</v>
      </c>
      <c r="BP178" s="107" t="s">
        <v>647</v>
      </c>
      <c r="BQ178" s="107" t="s">
        <v>647</v>
      </c>
      <c r="BR178" s="107" t="s">
        <v>647</v>
      </c>
      <c r="BS178" s="107" t="s">
        <v>647</v>
      </c>
      <c r="BT178" s="107" t="s">
        <v>647</v>
      </c>
      <c r="BU178" s="107" t="s">
        <v>647</v>
      </c>
      <c r="BV178" s="107" t="s">
        <v>647</v>
      </c>
      <c r="BW178" s="107" t="s">
        <v>647</v>
      </c>
      <c r="BX178" s="107" t="s">
        <v>647</v>
      </c>
      <c r="BY178" s="107" t="s">
        <v>647</v>
      </c>
      <c r="BZ178" s="107" t="s">
        <v>647</v>
      </c>
      <c r="CA178" s="107" t="s">
        <v>647</v>
      </c>
      <c r="CB178" s="107" t="s">
        <v>647</v>
      </c>
      <c r="CC178" s="107" t="s">
        <v>647</v>
      </c>
      <c r="CD178" s="107" t="s">
        <v>647</v>
      </c>
      <c r="CE178" s="107" t="s">
        <v>647</v>
      </c>
      <c r="CF178" s="107" t="s">
        <v>647</v>
      </c>
      <c r="CG178" s="107" t="s">
        <v>647</v>
      </c>
      <c r="CH178" s="107" t="s">
        <v>647</v>
      </c>
      <c r="CI178" s="107" t="s">
        <v>647</v>
      </c>
      <c r="CJ178" s="107" t="s">
        <v>647</v>
      </c>
      <c r="CK178" s="107" t="s">
        <v>647</v>
      </c>
      <c r="CL178" s="107" t="s">
        <v>647</v>
      </c>
      <c r="CM178" s="107" t="s">
        <v>647</v>
      </c>
      <c r="CN178" s="107" t="s">
        <v>647</v>
      </c>
      <c r="CO178" s="107" t="s">
        <v>647</v>
      </c>
      <c r="CP178" s="107" t="s">
        <v>647</v>
      </c>
      <c r="CQ178" s="107" t="s">
        <v>647</v>
      </c>
      <c r="CR178" s="107" t="s">
        <v>647</v>
      </c>
      <c r="CS178" s="107" t="s">
        <v>647</v>
      </c>
      <c r="CT178" s="107" t="s">
        <v>647</v>
      </c>
      <c r="CU178" s="107" t="s">
        <v>647</v>
      </c>
      <c r="CV178" s="107" t="s">
        <v>647</v>
      </c>
      <c r="CW178" s="107" t="s">
        <v>647</v>
      </c>
      <c r="CX178" s="107" t="s">
        <v>647</v>
      </c>
      <c r="CY178" s="107" t="s">
        <v>647</v>
      </c>
      <c r="CZ178" s="107" t="s">
        <v>647</v>
      </c>
      <c r="DA178" s="107" t="s">
        <v>647</v>
      </c>
      <c r="DB178" s="107" t="s">
        <v>647</v>
      </c>
      <c r="DC178" s="107" t="s">
        <v>647</v>
      </c>
      <c r="DD178" s="107" t="s">
        <v>647</v>
      </c>
      <c r="DE178" s="107" t="s">
        <v>647</v>
      </c>
      <c r="DF178" s="107" t="s">
        <v>647</v>
      </c>
      <c r="DG178" s="107" t="s">
        <v>647</v>
      </c>
      <c r="DH178" s="107" t="s">
        <v>647</v>
      </c>
      <c r="DI178" s="107" t="s">
        <v>647</v>
      </c>
      <c r="DJ178" s="107" t="s">
        <v>647</v>
      </c>
      <c r="DK178" s="107" t="s">
        <v>647</v>
      </c>
      <c r="DL178" s="107" t="s">
        <v>647</v>
      </c>
      <c r="DM178" s="107" t="s">
        <v>647</v>
      </c>
      <c r="DN178" s="107" t="s">
        <v>647</v>
      </c>
      <c r="DO178" s="107" t="s">
        <v>647</v>
      </c>
      <c r="DP178" s="107" t="s">
        <v>647</v>
      </c>
      <c r="DQ178" s="107" t="s">
        <v>647</v>
      </c>
      <c r="DR178" s="107" t="s">
        <v>647</v>
      </c>
      <c r="DS178" s="107" t="s">
        <v>647</v>
      </c>
      <c r="DT178" s="107" t="s">
        <v>647</v>
      </c>
      <c r="DU178" s="107" t="s">
        <v>647</v>
      </c>
      <c r="DV178" s="107" t="s">
        <v>647</v>
      </c>
      <c r="DW178" s="107" t="s">
        <v>647</v>
      </c>
      <c r="DX178" s="107" t="s">
        <v>647</v>
      </c>
      <c r="DY178" s="107" t="s">
        <v>647</v>
      </c>
      <c r="DZ178" s="107" t="s">
        <v>647</v>
      </c>
      <c r="EA178" s="107" t="s">
        <v>647</v>
      </c>
      <c r="EB178" s="107" t="s">
        <v>647</v>
      </c>
      <c r="EC178" s="107" t="s">
        <v>647</v>
      </c>
      <c r="ED178" s="107" t="s">
        <v>647</v>
      </c>
      <c r="EE178" s="107" t="s">
        <v>647</v>
      </c>
      <c r="EF178" s="107" t="s">
        <v>647</v>
      </c>
      <c r="EG178" s="107" t="s">
        <v>647</v>
      </c>
      <c r="EH178" s="107" t="s">
        <v>647</v>
      </c>
      <c r="EI178" s="107" t="s">
        <v>647</v>
      </c>
      <c r="EJ178" s="107" t="s">
        <v>647</v>
      </c>
      <c r="EK178" s="107" t="s">
        <v>647</v>
      </c>
      <c r="EL178" s="107" t="s">
        <v>647</v>
      </c>
      <c r="EM178" s="107" t="s">
        <v>647</v>
      </c>
      <c r="EN178" s="107" t="s">
        <v>647</v>
      </c>
      <c r="EO178" s="107" t="s">
        <v>647</v>
      </c>
      <c r="EP178" s="107" t="s">
        <v>647</v>
      </c>
      <c r="EQ178" s="107" t="s">
        <v>647</v>
      </c>
      <c r="ER178" s="107" t="s">
        <v>647</v>
      </c>
      <c r="ES178" s="107" t="s">
        <v>647</v>
      </c>
      <c r="ET178" s="107" t="s">
        <v>647</v>
      </c>
      <c r="EU178" s="107" t="s">
        <v>647</v>
      </c>
      <c r="EV178" s="107" t="s">
        <v>647</v>
      </c>
      <c r="EW178" s="107" t="s">
        <v>647</v>
      </c>
      <c r="EX178" s="107" t="s">
        <v>647</v>
      </c>
      <c r="EY178" s="107" t="s">
        <v>647</v>
      </c>
      <c r="EZ178" s="107" t="s">
        <v>647</v>
      </c>
      <c r="FA178" s="107" t="s">
        <v>647</v>
      </c>
      <c r="FB178" s="107" t="s">
        <v>647</v>
      </c>
      <c r="FC178" s="107" t="s">
        <v>647</v>
      </c>
      <c r="FD178" s="107" t="s">
        <v>647</v>
      </c>
      <c r="FE178" s="107" t="s">
        <v>647</v>
      </c>
      <c r="FF178" s="107" t="s">
        <v>647</v>
      </c>
      <c r="FG178" s="107" t="s">
        <v>647</v>
      </c>
      <c r="FH178" s="107" t="s">
        <v>647</v>
      </c>
      <c r="FI178" s="107" t="s">
        <v>647</v>
      </c>
      <c r="FJ178" s="107" t="s">
        <v>647</v>
      </c>
      <c r="FK178" s="107" t="s">
        <v>647</v>
      </c>
      <c r="FL178" s="107" t="s">
        <v>647</v>
      </c>
      <c r="FM178" s="107" t="s">
        <v>647</v>
      </c>
      <c r="FN178" s="107" t="s">
        <v>647</v>
      </c>
      <c r="FO178" s="107" t="s">
        <v>647</v>
      </c>
      <c r="FP178" s="107" t="s">
        <v>647</v>
      </c>
      <c r="FQ178" s="107" t="s">
        <v>647</v>
      </c>
      <c r="FR178" s="107" t="s">
        <v>647</v>
      </c>
      <c r="FS178" s="107" t="s">
        <v>647</v>
      </c>
      <c r="FT178" s="107" t="s">
        <v>647</v>
      </c>
      <c r="FU178" s="107" t="s">
        <v>647</v>
      </c>
      <c r="FV178" s="107" t="s">
        <v>647</v>
      </c>
      <c r="FW178" s="107" t="s">
        <v>647</v>
      </c>
      <c r="FX178" s="107" t="s">
        <v>647</v>
      </c>
      <c r="FY178" s="107" t="s">
        <v>647</v>
      </c>
      <c r="FZ178" s="107" t="s">
        <v>647</v>
      </c>
      <c r="GA178" s="107" t="s">
        <v>647</v>
      </c>
      <c r="GB178" s="107" t="s">
        <v>647</v>
      </c>
      <c r="GC178" s="107" t="s">
        <v>647</v>
      </c>
      <c r="GD178" s="107" t="s">
        <v>647</v>
      </c>
      <c r="GE178" s="107" t="s">
        <v>647</v>
      </c>
      <c r="GF178" s="107" t="s">
        <v>647</v>
      </c>
      <c r="GG178" s="107" t="s">
        <v>647</v>
      </c>
      <c r="GH178" s="107" t="s">
        <v>647</v>
      </c>
      <c r="GI178" s="107" t="s">
        <v>647</v>
      </c>
      <c r="GJ178" s="107" t="s">
        <v>647</v>
      </c>
      <c r="GK178" s="107" t="s">
        <v>647</v>
      </c>
      <c r="GL178" s="107" t="s">
        <v>647</v>
      </c>
      <c r="GM178" s="107" t="s">
        <v>647</v>
      </c>
      <c r="GN178" s="107" t="s">
        <v>647</v>
      </c>
      <c r="GO178" s="107" t="s">
        <v>647</v>
      </c>
      <c r="GP178" s="107" t="s">
        <v>647</v>
      </c>
      <c r="GQ178" s="107" t="s">
        <v>647</v>
      </c>
      <c r="GR178" s="107" t="s">
        <v>647</v>
      </c>
      <c r="GS178" s="107" t="s">
        <v>647</v>
      </c>
      <c r="GT178" s="107" t="s">
        <v>647</v>
      </c>
      <c r="GU178" s="107" t="s">
        <v>647</v>
      </c>
      <c r="GV178" s="107" t="s">
        <v>647</v>
      </c>
      <c r="GW178" s="107" t="s">
        <v>647</v>
      </c>
      <c r="GX178" s="107" t="s">
        <v>647</v>
      </c>
      <c r="GY178" s="107" t="s">
        <v>647</v>
      </c>
      <c r="GZ178" s="107" t="s">
        <v>647</v>
      </c>
      <c r="HA178" s="107" t="s">
        <v>647</v>
      </c>
      <c r="HB178" s="107" t="s">
        <v>647</v>
      </c>
      <c r="HC178" s="107" t="s">
        <v>647</v>
      </c>
      <c r="HD178" s="107" t="s">
        <v>647</v>
      </c>
      <c r="HE178" s="107" t="s">
        <v>647</v>
      </c>
      <c r="HF178" s="107" t="s">
        <v>647</v>
      </c>
      <c r="HG178" s="107" t="s">
        <v>647</v>
      </c>
      <c r="HH178" s="107" t="s">
        <v>647</v>
      </c>
      <c r="HI178" s="107" t="s">
        <v>647</v>
      </c>
      <c r="HJ178" s="107" t="s">
        <v>647</v>
      </c>
      <c r="HK178" s="107" t="s">
        <v>647</v>
      </c>
      <c r="HL178" s="107" t="s">
        <v>647</v>
      </c>
      <c r="HM178" s="107" t="s">
        <v>647</v>
      </c>
    </row>
    <row r="179" spans="12:221" x14ac:dyDescent="0.35">
      <c r="L179" s="107"/>
      <c r="M179" s="107"/>
      <c r="N179" s="107"/>
      <c r="O179" s="107"/>
      <c r="P179" s="107"/>
      <c r="Q179" s="107"/>
      <c r="R179" s="107"/>
      <c r="S179" s="107"/>
      <c r="T179" s="107"/>
      <c r="U179" s="107"/>
      <c r="V179" s="107"/>
      <c r="W179" s="107"/>
      <c r="X179" s="107"/>
      <c r="Y179" s="107"/>
      <c r="Z179" s="107"/>
      <c r="AA179" s="107"/>
      <c r="AB179" s="107"/>
      <c r="AC179" s="107"/>
      <c r="AD179" s="107"/>
      <c r="AE179" s="107"/>
      <c r="AF179" s="107"/>
      <c r="AG179" s="107"/>
      <c r="AH179" s="107"/>
      <c r="AI179" s="107"/>
      <c r="AJ179" s="107"/>
      <c r="AK179" s="107"/>
      <c r="AL179" s="107"/>
      <c r="AM179" s="107"/>
      <c r="AN179" s="107"/>
      <c r="AO179" s="107"/>
      <c r="AP179" s="107"/>
      <c r="AQ179" s="107"/>
      <c r="AR179" s="107"/>
      <c r="AS179" s="107"/>
      <c r="AT179" s="107"/>
      <c r="AU179" s="107"/>
      <c r="AV179" s="107"/>
      <c r="AW179" s="107"/>
      <c r="AX179" s="107"/>
      <c r="AY179" s="107"/>
      <c r="AZ179" s="107"/>
      <c r="BA179" s="107"/>
      <c r="BB179" s="107"/>
      <c r="BC179" s="107"/>
      <c r="BD179" s="107"/>
      <c r="BE179" s="107"/>
      <c r="BF179" s="107"/>
      <c r="BG179" s="107"/>
      <c r="BH179" s="107"/>
      <c r="BI179" s="107"/>
      <c r="BJ179" s="107"/>
      <c r="BK179" s="107"/>
      <c r="BL179" s="107"/>
      <c r="BM179" s="107"/>
      <c r="BN179" s="107"/>
      <c r="BO179" s="107"/>
      <c r="BP179" s="107"/>
      <c r="BQ179" s="107"/>
      <c r="BR179" s="107"/>
      <c r="BS179" s="107"/>
      <c r="BT179" s="107"/>
      <c r="BU179" s="107"/>
      <c r="BV179" s="107"/>
      <c r="BW179" s="107"/>
      <c r="BX179" s="107"/>
      <c r="BY179" s="107"/>
      <c r="BZ179" s="107"/>
      <c r="CA179" s="107"/>
      <c r="CB179" s="107"/>
      <c r="CC179" s="107"/>
      <c r="CD179" s="107"/>
      <c r="CE179" s="107"/>
      <c r="CF179" s="107"/>
      <c r="CG179" s="107"/>
      <c r="CH179" s="107"/>
      <c r="CI179" s="107"/>
      <c r="CJ179" s="107"/>
      <c r="CK179" s="107"/>
      <c r="CL179" s="107"/>
      <c r="CM179" s="107"/>
      <c r="CN179" s="107"/>
      <c r="CO179" s="107"/>
      <c r="CP179" s="107"/>
      <c r="CQ179" s="107"/>
      <c r="CR179" s="107"/>
      <c r="CS179" s="107"/>
      <c r="CT179" s="107"/>
      <c r="CU179" s="107"/>
      <c r="CV179" s="107"/>
      <c r="CW179" s="107"/>
      <c r="CX179" s="107"/>
      <c r="CY179" s="107"/>
      <c r="CZ179" s="107"/>
      <c r="DA179" s="107"/>
      <c r="DB179" s="107"/>
      <c r="DC179" s="107"/>
      <c r="DD179" s="107"/>
      <c r="DE179" s="107"/>
      <c r="DF179" s="107"/>
      <c r="DG179" s="107"/>
      <c r="DH179" s="107"/>
      <c r="DI179" s="107"/>
      <c r="DJ179" s="107"/>
      <c r="DK179" s="107"/>
      <c r="DL179" s="107"/>
      <c r="DM179" s="107"/>
      <c r="DN179" s="107"/>
      <c r="DO179" s="107"/>
      <c r="DP179" s="107"/>
      <c r="DQ179" s="107"/>
      <c r="DR179" s="107"/>
      <c r="DS179" s="107"/>
      <c r="DT179" s="107"/>
      <c r="DU179" s="107"/>
      <c r="DV179" s="107"/>
      <c r="DW179" s="107"/>
      <c r="DX179" s="107"/>
      <c r="DY179" s="107"/>
      <c r="DZ179" s="107"/>
      <c r="EA179" s="107"/>
      <c r="EB179" s="107"/>
      <c r="EC179" s="107"/>
      <c r="ED179" s="107"/>
      <c r="EE179" s="107"/>
      <c r="EF179" s="107"/>
      <c r="EG179" s="107"/>
      <c r="EH179" s="107"/>
      <c r="EI179" s="107"/>
      <c r="EJ179" s="107"/>
      <c r="EK179" s="107"/>
      <c r="EL179" s="107"/>
      <c r="EM179" s="107"/>
      <c r="EN179" s="107"/>
      <c r="EO179" s="107"/>
      <c r="EP179" s="107"/>
      <c r="EQ179" s="107"/>
      <c r="ER179" s="107"/>
      <c r="ES179" s="107"/>
      <c r="ET179" s="107"/>
      <c r="EU179" s="107"/>
      <c r="EV179" s="107"/>
      <c r="EW179" s="107"/>
      <c r="EX179" s="107"/>
      <c r="EY179" s="107"/>
      <c r="EZ179" s="107"/>
      <c r="FA179" s="107"/>
      <c r="FB179" s="107"/>
      <c r="FC179" s="107"/>
      <c r="FD179" s="107"/>
      <c r="FE179" s="107"/>
      <c r="FF179" s="107"/>
      <c r="FG179" s="107"/>
      <c r="FH179" s="107"/>
      <c r="FI179" s="107"/>
      <c r="FJ179" s="107"/>
      <c r="FK179" s="107"/>
      <c r="FL179" s="107"/>
      <c r="FM179" s="107"/>
      <c r="FN179" s="107"/>
      <c r="FO179" s="107"/>
      <c r="FP179" s="107"/>
      <c r="FQ179" s="107"/>
      <c r="FR179" s="107"/>
      <c r="FS179" s="107"/>
      <c r="FT179" s="107"/>
      <c r="FU179" s="107"/>
      <c r="FV179" s="107"/>
      <c r="FW179" s="107"/>
      <c r="FX179" s="107"/>
      <c r="FY179" s="107"/>
      <c r="FZ179" s="107"/>
      <c r="GA179" s="107"/>
      <c r="GB179" s="107"/>
      <c r="GC179" s="107"/>
      <c r="GD179" s="107"/>
      <c r="GE179" s="107"/>
      <c r="GF179" s="107"/>
      <c r="GG179" s="107"/>
      <c r="GH179" s="107"/>
      <c r="GI179" s="107"/>
      <c r="GJ179" s="107"/>
      <c r="GK179" s="107"/>
      <c r="GL179" s="107"/>
      <c r="GM179" s="107"/>
      <c r="GN179" s="107"/>
      <c r="GO179" s="107"/>
      <c r="GP179" s="107"/>
      <c r="GQ179" s="107"/>
      <c r="GR179" s="107"/>
      <c r="GS179" s="107"/>
      <c r="GT179" s="107"/>
      <c r="GU179" s="107"/>
      <c r="GV179" s="107"/>
      <c r="GW179" s="107"/>
      <c r="GX179" s="107"/>
      <c r="GY179" s="107"/>
      <c r="GZ179" s="107"/>
      <c r="HA179" s="107"/>
      <c r="HB179" s="107"/>
      <c r="HC179" s="107"/>
      <c r="HD179" s="107"/>
      <c r="HE179" s="107"/>
      <c r="HF179" s="107"/>
      <c r="HG179" s="107"/>
      <c r="HH179" s="107"/>
      <c r="HI179" s="107"/>
      <c r="HJ179" s="107"/>
      <c r="HK179" s="107"/>
      <c r="HL179" s="107"/>
      <c r="HM179" s="107"/>
    </row>
    <row r="180" spans="12:221" x14ac:dyDescent="0.35">
      <c r="L180" s="107"/>
      <c r="M180" s="107"/>
      <c r="N180" s="107"/>
      <c r="O180" s="107"/>
      <c r="P180" s="107"/>
      <c r="Q180" s="107"/>
      <c r="R180" s="107"/>
      <c r="S180" s="107"/>
      <c r="T180" s="107"/>
      <c r="U180" s="107"/>
      <c r="V180" s="107"/>
      <c r="W180" s="107"/>
      <c r="X180" s="107"/>
      <c r="Y180" s="107"/>
      <c r="Z180" s="107"/>
      <c r="AA180" s="107"/>
      <c r="AB180" s="107"/>
      <c r="AC180" s="107"/>
      <c r="AD180" s="107"/>
      <c r="AE180" s="107"/>
      <c r="AF180" s="107"/>
      <c r="AG180" s="107"/>
      <c r="AH180" s="107"/>
      <c r="AI180" s="107"/>
      <c r="AJ180" s="107"/>
      <c r="AK180" s="107"/>
      <c r="AL180" s="107"/>
      <c r="AM180" s="107"/>
      <c r="AN180" s="107"/>
      <c r="AO180" s="107"/>
      <c r="AP180" s="107"/>
      <c r="AQ180" s="107"/>
      <c r="AR180" s="107"/>
      <c r="AS180" s="107"/>
      <c r="AT180" s="107"/>
      <c r="AU180" s="107"/>
      <c r="AV180" s="107"/>
      <c r="AW180" s="107"/>
      <c r="AX180" s="107"/>
      <c r="AY180" s="107"/>
      <c r="AZ180" s="107"/>
      <c r="BA180" s="107"/>
      <c r="BB180" s="107"/>
      <c r="BC180" s="107"/>
      <c r="BD180" s="107"/>
      <c r="BE180" s="107"/>
      <c r="BF180" s="107"/>
      <c r="BG180" s="107"/>
      <c r="BH180" s="107"/>
      <c r="BI180" s="107"/>
      <c r="BJ180" s="107"/>
      <c r="BK180" s="107"/>
      <c r="BL180" s="107"/>
      <c r="BM180" s="107"/>
      <c r="BN180" s="107"/>
      <c r="BO180" s="107"/>
      <c r="BP180" s="107"/>
      <c r="BQ180" s="107"/>
      <c r="BR180" s="107"/>
      <c r="BS180" s="107"/>
      <c r="BT180" s="107"/>
      <c r="BU180" s="107"/>
      <c r="BV180" s="107"/>
      <c r="BW180" s="107"/>
      <c r="BX180" s="107"/>
      <c r="BY180" s="107"/>
      <c r="BZ180" s="107"/>
      <c r="CA180" s="107"/>
      <c r="CB180" s="107"/>
      <c r="CC180" s="107"/>
      <c r="CD180" s="107"/>
      <c r="CE180" s="107"/>
      <c r="CF180" s="107"/>
      <c r="CG180" s="107"/>
      <c r="CH180" s="107"/>
      <c r="CI180" s="107"/>
      <c r="CJ180" s="107"/>
      <c r="CK180" s="107"/>
      <c r="CL180" s="107"/>
      <c r="CM180" s="107"/>
      <c r="CN180" s="107"/>
      <c r="CO180" s="107"/>
      <c r="CP180" s="107"/>
      <c r="CQ180" s="107"/>
      <c r="CR180" s="107"/>
      <c r="CS180" s="107"/>
      <c r="CT180" s="107"/>
      <c r="CU180" s="107"/>
      <c r="CV180" s="107"/>
      <c r="CW180" s="107"/>
      <c r="CX180" s="107"/>
      <c r="CY180" s="107"/>
      <c r="CZ180" s="107"/>
      <c r="DA180" s="107"/>
      <c r="DB180" s="107"/>
      <c r="DC180" s="107"/>
      <c r="DD180" s="107"/>
      <c r="DE180" s="107"/>
      <c r="DF180" s="107"/>
      <c r="DG180" s="107"/>
      <c r="DH180" s="107"/>
      <c r="DI180" s="107"/>
      <c r="DJ180" s="107"/>
      <c r="DK180" s="107"/>
      <c r="DL180" s="107"/>
      <c r="DM180" s="107"/>
      <c r="DN180" s="107"/>
      <c r="DO180" s="107"/>
      <c r="DP180" s="107"/>
      <c r="DQ180" s="107"/>
      <c r="DR180" s="107"/>
      <c r="DS180" s="107"/>
      <c r="DT180" s="107"/>
      <c r="DU180" s="107"/>
      <c r="DV180" s="107"/>
      <c r="DW180" s="107"/>
      <c r="DX180" s="107"/>
      <c r="DY180" s="107"/>
      <c r="DZ180" s="107"/>
      <c r="EA180" s="107"/>
      <c r="EB180" s="107"/>
      <c r="EC180" s="107"/>
      <c r="ED180" s="107"/>
      <c r="EE180" s="107"/>
      <c r="EF180" s="107"/>
      <c r="EG180" s="107"/>
      <c r="EH180" s="107"/>
      <c r="EI180" s="107"/>
      <c r="EJ180" s="107"/>
      <c r="EK180" s="107"/>
      <c r="EL180" s="107"/>
      <c r="EM180" s="107"/>
      <c r="EN180" s="107"/>
      <c r="EO180" s="107"/>
      <c r="EP180" s="107"/>
      <c r="EQ180" s="107"/>
      <c r="ER180" s="107"/>
      <c r="ES180" s="107"/>
      <c r="ET180" s="107"/>
      <c r="EU180" s="107"/>
      <c r="EV180" s="107"/>
      <c r="EW180" s="107"/>
      <c r="EX180" s="107"/>
      <c r="EY180" s="107"/>
      <c r="EZ180" s="107"/>
      <c r="FA180" s="107"/>
      <c r="FB180" s="107"/>
      <c r="FC180" s="107"/>
      <c r="FD180" s="107"/>
      <c r="FE180" s="107"/>
      <c r="FF180" s="107"/>
      <c r="FG180" s="107"/>
      <c r="FH180" s="107"/>
      <c r="FI180" s="107"/>
      <c r="FJ180" s="107"/>
      <c r="FK180" s="107"/>
      <c r="FL180" s="107"/>
      <c r="FM180" s="107"/>
      <c r="FN180" s="107"/>
      <c r="FO180" s="107"/>
      <c r="FP180" s="107"/>
      <c r="FQ180" s="107"/>
      <c r="FR180" s="107"/>
      <c r="FS180" s="107"/>
      <c r="FT180" s="107"/>
      <c r="FU180" s="107"/>
      <c r="FV180" s="107"/>
      <c r="FW180" s="107"/>
      <c r="FX180" s="107"/>
      <c r="FY180" s="107"/>
      <c r="FZ180" s="107"/>
      <c r="GA180" s="107"/>
      <c r="GB180" s="107"/>
      <c r="GC180" s="107"/>
      <c r="GD180" s="107"/>
      <c r="GE180" s="107"/>
      <c r="GF180" s="107"/>
      <c r="GG180" s="107"/>
      <c r="GH180" s="107"/>
      <c r="GI180" s="107"/>
      <c r="GJ180" s="107"/>
      <c r="GK180" s="107"/>
      <c r="GL180" s="107"/>
      <c r="GM180" s="107"/>
      <c r="GN180" s="107"/>
      <c r="GO180" s="107"/>
      <c r="GP180" s="107"/>
      <c r="GQ180" s="107"/>
      <c r="GR180" s="107"/>
      <c r="GS180" s="107"/>
      <c r="GT180" s="107"/>
      <c r="GU180" s="107"/>
      <c r="GV180" s="107"/>
      <c r="GW180" s="107"/>
      <c r="GX180" s="107"/>
      <c r="GY180" s="107"/>
      <c r="GZ180" s="107"/>
      <c r="HA180" s="107"/>
      <c r="HB180" s="107"/>
      <c r="HC180" s="107"/>
      <c r="HD180" s="107"/>
      <c r="HE180" s="107"/>
      <c r="HF180" s="107"/>
      <c r="HG180" s="107"/>
      <c r="HH180" s="107"/>
      <c r="HI180" s="107"/>
      <c r="HJ180" s="107"/>
      <c r="HK180" s="107"/>
      <c r="HL180" s="107"/>
      <c r="HM180" s="107"/>
    </row>
    <row r="181" spans="12:221" x14ac:dyDescent="0.35">
      <c r="L181" s="107"/>
      <c r="M181" s="107"/>
      <c r="N181" s="107"/>
      <c r="O181" s="107"/>
      <c r="P181" s="107"/>
      <c r="Q181" s="107"/>
      <c r="R181" s="107"/>
      <c r="S181" s="107"/>
      <c r="T181" s="107"/>
      <c r="U181" s="107"/>
      <c r="V181" s="107"/>
      <c r="W181" s="107"/>
      <c r="X181" s="107"/>
      <c r="Y181" s="107"/>
      <c r="Z181" s="107"/>
      <c r="AA181" s="107"/>
      <c r="AB181" s="107"/>
      <c r="AC181" s="107"/>
      <c r="AD181" s="107"/>
      <c r="AE181" s="107"/>
      <c r="AF181" s="107"/>
      <c r="AG181" s="107"/>
      <c r="AH181" s="107"/>
      <c r="AI181" s="107"/>
      <c r="AJ181" s="107"/>
      <c r="AK181" s="107"/>
      <c r="AL181" s="107"/>
      <c r="AM181" s="107"/>
      <c r="AN181" s="107"/>
      <c r="AO181" s="107"/>
      <c r="AP181" s="107"/>
      <c r="AQ181" s="107"/>
      <c r="AR181" s="107"/>
      <c r="AS181" s="107"/>
      <c r="AT181" s="107"/>
      <c r="AU181" s="107"/>
      <c r="AV181" s="107"/>
      <c r="AW181" s="107"/>
      <c r="AX181" s="107"/>
      <c r="AY181" s="107"/>
      <c r="AZ181" s="107"/>
      <c r="BA181" s="107"/>
      <c r="BB181" s="107"/>
      <c r="BC181" s="107"/>
      <c r="BD181" s="107"/>
      <c r="BE181" s="107"/>
      <c r="BF181" s="107"/>
      <c r="BG181" s="107"/>
      <c r="BH181" s="107"/>
      <c r="BI181" s="107"/>
      <c r="BJ181" s="107"/>
      <c r="BK181" s="107"/>
      <c r="BL181" s="107"/>
      <c r="BM181" s="107"/>
      <c r="BN181" s="107"/>
      <c r="BO181" s="107"/>
      <c r="BP181" s="107"/>
      <c r="BQ181" s="107"/>
      <c r="BR181" s="107"/>
      <c r="BS181" s="107"/>
      <c r="BT181" s="107"/>
      <c r="BU181" s="107"/>
      <c r="BV181" s="107"/>
      <c r="BW181" s="107"/>
      <c r="BX181" s="107"/>
      <c r="BY181" s="107"/>
      <c r="BZ181" s="107"/>
      <c r="CA181" s="107"/>
      <c r="CB181" s="107"/>
      <c r="CC181" s="107"/>
      <c r="CD181" s="107"/>
      <c r="CE181" s="107"/>
      <c r="CF181" s="107"/>
      <c r="CG181" s="107"/>
      <c r="CH181" s="107"/>
      <c r="CI181" s="107"/>
      <c r="CJ181" s="107"/>
      <c r="CK181" s="107"/>
      <c r="CL181" s="107"/>
      <c r="CM181" s="107"/>
      <c r="CN181" s="107"/>
      <c r="CO181" s="107"/>
      <c r="CP181" s="107"/>
      <c r="CQ181" s="107"/>
      <c r="CR181" s="107"/>
      <c r="CS181" s="107"/>
      <c r="CT181" s="107"/>
      <c r="CU181" s="107"/>
      <c r="CV181" s="107"/>
      <c r="CW181" s="107"/>
      <c r="CX181" s="107"/>
      <c r="CY181" s="107"/>
      <c r="CZ181" s="107"/>
      <c r="DA181" s="107"/>
      <c r="DB181" s="107"/>
      <c r="DC181" s="107"/>
      <c r="DD181" s="107"/>
      <c r="DE181" s="107"/>
      <c r="DF181" s="107"/>
      <c r="DG181" s="107"/>
      <c r="DH181" s="107"/>
      <c r="DI181" s="107"/>
      <c r="DJ181" s="107"/>
      <c r="DK181" s="107"/>
      <c r="DL181" s="107"/>
      <c r="DM181" s="107"/>
      <c r="DN181" s="107"/>
      <c r="DO181" s="107"/>
      <c r="DP181" s="107"/>
      <c r="DQ181" s="107"/>
      <c r="DR181" s="107"/>
      <c r="DS181" s="107"/>
      <c r="DT181" s="107"/>
      <c r="DU181" s="107"/>
      <c r="DV181" s="107"/>
      <c r="DW181" s="107"/>
      <c r="DX181" s="107"/>
      <c r="DY181" s="107"/>
      <c r="DZ181" s="107"/>
      <c r="EA181" s="107"/>
      <c r="EB181" s="107"/>
      <c r="EC181" s="107"/>
      <c r="ED181" s="107"/>
      <c r="EE181" s="107"/>
      <c r="EF181" s="107"/>
      <c r="EG181" s="107"/>
      <c r="EH181" s="107"/>
      <c r="EI181" s="107"/>
      <c r="EJ181" s="107"/>
      <c r="EK181" s="107"/>
      <c r="EL181" s="107"/>
      <c r="EM181" s="107"/>
      <c r="EN181" s="107"/>
      <c r="EO181" s="107"/>
      <c r="EP181" s="107"/>
      <c r="EQ181" s="107"/>
      <c r="ER181" s="107"/>
      <c r="ES181" s="107"/>
      <c r="ET181" s="107"/>
      <c r="EU181" s="107"/>
      <c r="EV181" s="107"/>
      <c r="EW181" s="107"/>
      <c r="EX181" s="107"/>
      <c r="EY181" s="107"/>
      <c r="EZ181" s="107"/>
      <c r="FA181" s="107"/>
      <c r="FB181" s="107"/>
      <c r="FC181" s="107"/>
      <c r="FD181" s="107"/>
      <c r="FE181" s="107"/>
      <c r="FF181" s="107"/>
      <c r="FG181" s="107"/>
      <c r="FH181" s="107"/>
      <c r="FI181" s="107"/>
      <c r="FJ181" s="107"/>
      <c r="FK181" s="107"/>
      <c r="FL181" s="107"/>
      <c r="FM181" s="107"/>
      <c r="FN181" s="107"/>
      <c r="FO181" s="107"/>
      <c r="FP181" s="107"/>
      <c r="FQ181" s="107"/>
      <c r="FR181" s="107"/>
      <c r="FS181" s="107"/>
      <c r="FT181" s="107"/>
      <c r="FU181" s="107"/>
      <c r="FV181" s="107"/>
      <c r="FW181" s="107"/>
      <c r="FX181" s="107"/>
      <c r="FY181" s="107"/>
      <c r="FZ181" s="107"/>
      <c r="GA181" s="107"/>
      <c r="GB181" s="107"/>
      <c r="GC181" s="107"/>
      <c r="GD181" s="107"/>
      <c r="GE181" s="107"/>
      <c r="GF181" s="107"/>
      <c r="GG181" s="107"/>
      <c r="GH181" s="107"/>
      <c r="GI181" s="107"/>
      <c r="GJ181" s="107"/>
      <c r="GK181" s="107"/>
      <c r="GL181" s="107"/>
      <c r="GM181" s="107"/>
      <c r="GN181" s="107"/>
      <c r="GO181" s="107"/>
      <c r="GP181" s="107"/>
      <c r="GQ181" s="107"/>
      <c r="GR181" s="107"/>
      <c r="GS181" s="107"/>
      <c r="GT181" s="107"/>
      <c r="GU181" s="107"/>
      <c r="GV181" s="107"/>
      <c r="GW181" s="107"/>
      <c r="GX181" s="107"/>
      <c r="GY181" s="107"/>
      <c r="GZ181" s="107"/>
      <c r="HA181" s="107"/>
      <c r="HB181" s="107"/>
      <c r="HC181" s="107"/>
      <c r="HD181" s="107"/>
      <c r="HE181" s="107"/>
      <c r="HF181" s="107"/>
      <c r="HG181" s="107"/>
      <c r="HH181" s="107"/>
      <c r="HI181" s="107"/>
      <c r="HJ181" s="107"/>
      <c r="HK181" s="107"/>
      <c r="HL181" s="107"/>
      <c r="HM181" s="107"/>
    </row>
    <row r="182" spans="12:221" x14ac:dyDescent="0.35">
      <c r="L182" s="107"/>
      <c r="M182" s="107"/>
      <c r="N182" s="107"/>
      <c r="O182" s="107"/>
      <c r="P182" s="107"/>
      <c r="Q182" s="107"/>
      <c r="R182" s="107"/>
      <c r="S182" s="107"/>
      <c r="T182" s="107"/>
      <c r="U182" s="107"/>
      <c r="V182" s="107"/>
      <c r="W182" s="107"/>
      <c r="X182" s="107"/>
      <c r="Y182" s="107"/>
      <c r="Z182" s="107"/>
      <c r="AA182" s="107"/>
      <c r="AB182" s="107"/>
      <c r="AC182" s="107"/>
      <c r="AD182" s="107"/>
      <c r="AE182" s="107"/>
      <c r="AF182" s="107"/>
      <c r="AG182" s="107"/>
      <c r="AH182" s="107"/>
      <c r="AI182" s="107"/>
      <c r="AJ182" s="107"/>
      <c r="AK182" s="107"/>
      <c r="AL182" s="107"/>
      <c r="AM182" s="107"/>
      <c r="AN182" s="107"/>
      <c r="AO182" s="107"/>
      <c r="AP182" s="107"/>
      <c r="AQ182" s="107"/>
      <c r="AR182" s="107"/>
      <c r="AS182" s="107"/>
      <c r="AT182" s="107"/>
      <c r="AU182" s="107"/>
      <c r="AV182" s="107"/>
      <c r="AW182" s="107"/>
      <c r="AX182" s="107"/>
      <c r="AY182" s="107"/>
      <c r="AZ182" s="107"/>
      <c r="BA182" s="107"/>
      <c r="BB182" s="107"/>
      <c r="BC182" s="107"/>
      <c r="BD182" s="107"/>
      <c r="BE182" s="107"/>
      <c r="BF182" s="107"/>
      <c r="BG182" s="107"/>
      <c r="BH182" s="107"/>
      <c r="BI182" s="107"/>
      <c r="BJ182" s="107"/>
      <c r="BK182" s="107"/>
      <c r="BL182" s="107"/>
      <c r="BM182" s="107"/>
      <c r="BN182" s="107"/>
      <c r="BO182" s="107"/>
      <c r="BP182" s="107"/>
      <c r="BQ182" s="107"/>
      <c r="BR182" s="107"/>
      <c r="BS182" s="107"/>
      <c r="BT182" s="107"/>
      <c r="BU182" s="107"/>
      <c r="BV182" s="107"/>
      <c r="BW182" s="107"/>
      <c r="BX182" s="107"/>
      <c r="BY182" s="107"/>
      <c r="BZ182" s="107"/>
      <c r="CA182" s="107"/>
      <c r="CB182" s="107"/>
      <c r="CC182" s="107"/>
      <c r="CD182" s="107"/>
      <c r="CE182" s="107"/>
      <c r="CF182" s="107"/>
      <c r="CG182" s="107"/>
      <c r="CH182" s="107"/>
      <c r="CI182" s="107"/>
      <c r="CJ182" s="107"/>
      <c r="CK182" s="107"/>
      <c r="CL182" s="107"/>
      <c r="CM182" s="107"/>
      <c r="CN182" s="107"/>
      <c r="CO182" s="107"/>
      <c r="CP182" s="107"/>
      <c r="CQ182" s="107"/>
      <c r="CR182" s="107"/>
      <c r="CS182" s="107"/>
      <c r="CT182" s="107"/>
      <c r="CU182" s="107"/>
      <c r="CV182" s="107"/>
      <c r="CW182" s="107"/>
      <c r="CX182" s="107"/>
      <c r="CY182" s="107"/>
      <c r="CZ182" s="107"/>
      <c r="DA182" s="107"/>
      <c r="DB182" s="107"/>
      <c r="DC182" s="107"/>
      <c r="DD182" s="107"/>
      <c r="DE182" s="107"/>
      <c r="DF182" s="107"/>
      <c r="DG182" s="107"/>
      <c r="DH182" s="107"/>
      <c r="DI182" s="107"/>
      <c r="DJ182" s="107"/>
      <c r="DK182" s="107"/>
      <c r="DL182" s="107"/>
      <c r="DM182" s="107"/>
      <c r="DN182" s="107"/>
      <c r="DO182" s="107"/>
      <c r="DP182" s="107"/>
      <c r="DQ182" s="107"/>
      <c r="DR182" s="107"/>
      <c r="DS182" s="107"/>
      <c r="DT182" s="107"/>
      <c r="DU182" s="107"/>
      <c r="DV182" s="107"/>
      <c r="DW182" s="107"/>
      <c r="DX182" s="107"/>
      <c r="DY182" s="107"/>
      <c r="DZ182" s="107"/>
      <c r="EA182" s="107"/>
      <c r="EB182" s="107"/>
      <c r="EC182" s="107"/>
      <c r="ED182" s="107"/>
      <c r="EE182" s="107"/>
      <c r="EF182" s="107"/>
      <c r="EG182" s="107"/>
      <c r="EH182" s="107"/>
      <c r="EI182" s="107"/>
      <c r="EJ182" s="107"/>
      <c r="EK182" s="107"/>
      <c r="EL182" s="107"/>
      <c r="EM182" s="107"/>
      <c r="EN182" s="107"/>
      <c r="EO182" s="107"/>
      <c r="EP182" s="107"/>
      <c r="EQ182" s="107"/>
      <c r="ER182" s="107"/>
      <c r="ES182" s="107"/>
      <c r="ET182" s="107"/>
      <c r="EU182" s="107"/>
      <c r="EV182" s="107"/>
      <c r="EW182" s="107"/>
      <c r="EX182" s="107"/>
      <c r="EY182" s="107"/>
      <c r="EZ182" s="107"/>
      <c r="FA182" s="107"/>
      <c r="FB182" s="107"/>
      <c r="FC182" s="107"/>
      <c r="FD182" s="107"/>
      <c r="FE182" s="107"/>
      <c r="FF182" s="107"/>
      <c r="FG182" s="107"/>
      <c r="FH182" s="107"/>
      <c r="FI182" s="107"/>
      <c r="FJ182" s="107"/>
      <c r="FK182" s="107"/>
      <c r="FL182" s="107"/>
      <c r="FM182" s="107"/>
      <c r="FN182" s="107"/>
      <c r="FO182" s="107"/>
      <c r="FP182" s="107"/>
      <c r="FQ182" s="107"/>
      <c r="FR182" s="107"/>
      <c r="FS182" s="107"/>
      <c r="FT182" s="107"/>
      <c r="FU182" s="107"/>
      <c r="FV182" s="107"/>
      <c r="FW182" s="107"/>
      <c r="FX182" s="107"/>
      <c r="FY182" s="107"/>
      <c r="FZ182" s="107"/>
      <c r="GA182" s="107"/>
      <c r="GB182" s="107"/>
      <c r="GC182" s="107"/>
      <c r="GD182" s="107"/>
      <c r="GE182" s="107"/>
      <c r="GF182" s="107"/>
      <c r="GG182" s="107"/>
      <c r="GH182" s="107"/>
      <c r="GI182" s="107"/>
      <c r="GJ182" s="107"/>
      <c r="GK182" s="107"/>
      <c r="GL182" s="107"/>
      <c r="GM182" s="107"/>
      <c r="GN182" s="107"/>
      <c r="GO182" s="107"/>
      <c r="GP182" s="107"/>
      <c r="GQ182" s="107"/>
      <c r="GR182" s="107"/>
      <c r="GS182" s="107"/>
      <c r="GT182" s="107"/>
      <c r="GU182" s="107"/>
      <c r="GV182" s="107"/>
      <c r="GW182" s="107"/>
      <c r="GX182" s="107"/>
      <c r="GY182" s="107"/>
      <c r="GZ182" s="107"/>
      <c r="HA182" s="107"/>
      <c r="HB182" s="107"/>
      <c r="HC182" s="107"/>
      <c r="HD182" s="107"/>
      <c r="HE182" s="107"/>
      <c r="HF182" s="107"/>
      <c r="HG182" s="107"/>
      <c r="HH182" s="107"/>
      <c r="HI182" s="107"/>
      <c r="HJ182" s="107"/>
      <c r="HK182" s="107"/>
      <c r="HL182" s="107"/>
      <c r="HM182" s="107"/>
    </row>
    <row r="183" spans="12:221" x14ac:dyDescent="0.35">
      <c r="L183" s="107"/>
      <c r="M183" s="107"/>
      <c r="N183" s="107"/>
      <c r="O183" s="107"/>
      <c r="P183" s="107"/>
      <c r="Q183" s="107"/>
      <c r="R183" s="107"/>
      <c r="S183" s="107"/>
      <c r="T183" s="107"/>
      <c r="U183" s="107"/>
      <c r="V183" s="107"/>
      <c r="W183" s="107"/>
      <c r="X183" s="107"/>
      <c r="Y183" s="107"/>
      <c r="Z183" s="107"/>
      <c r="AA183" s="107"/>
      <c r="AB183" s="107"/>
      <c r="AC183" s="107"/>
      <c r="AD183" s="107"/>
      <c r="AE183" s="107"/>
      <c r="AF183" s="107"/>
      <c r="AG183" s="107"/>
      <c r="AH183" s="107"/>
      <c r="AI183" s="107"/>
      <c r="AJ183" s="107"/>
      <c r="AK183" s="107"/>
      <c r="AL183" s="107"/>
      <c r="AM183" s="107"/>
      <c r="AN183" s="107"/>
      <c r="AO183" s="107"/>
      <c r="AP183" s="107"/>
      <c r="AQ183" s="107"/>
      <c r="AR183" s="107"/>
      <c r="AS183" s="107"/>
      <c r="AT183" s="107"/>
      <c r="AU183" s="107"/>
      <c r="AV183" s="107"/>
      <c r="AW183" s="107"/>
      <c r="AX183" s="107"/>
      <c r="AY183" s="107"/>
      <c r="AZ183" s="107"/>
      <c r="BA183" s="107"/>
      <c r="BB183" s="107"/>
      <c r="BC183" s="107"/>
      <c r="BD183" s="107"/>
      <c r="BE183" s="107"/>
      <c r="BF183" s="107"/>
      <c r="BG183" s="107"/>
      <c r="BH183" s="107"/>
      <c r="BI183" s="107"/>
      <c r="BJ183" s="107"/>
      <c r="BK183" s="107"/>
      <c r="BL183" s="107"/>
      <c r="BM183" s="107"/>
      <c r="BN183" s="107"/>
      <c r="BO183" s="107"/>
      <c r="BP183" s="107"/>
      <c r="BQ183" s="107"/>
      <c r="BR183" s="107"/>
      <c r="BS183" s="107"/>
      <c r="BT183" s="107"/>
      <c r="BU183" s="107"/>
      <c r="BV183" s="107"/>
      <c r="BW183" s="107"/>
      <c r="BX183" s="107"/>
      <c r="BY183" s="107"/>
      <c r="BZ183" s="107"/>
      <c r="CA183" s="107"/>
      <c r="CB183" s="107"/>
      <c r="CC183" s="107"/>
      <c r="CD183" s="107"/>
      <c r="CE183" s="107"/>
      <c r="CF183" s="107"/>
      <c r="CG183" s="107"/>
      <c r="CH183" s="107"/>
      <c r="CI183" s="107"/>
      <c r="CJ183" s="107"/>
      <c r="CK183" s="107"/>
      <c r="CL183" s="107"/>
      <c r="CM183" s="107"/>
      <c r="CN183" s="107"/>
      <c r="CO183" s="107"/>
      <c r="CP183" s="107"/>
      <c r="CQ183" s="107"/>
      <c r="CR183" s="107"/>
      <c r="CS183" s="107"/>
      <c r="CT183" s="107"/>
      <c r="CU183" s="107"/>
      <c r="CV183" s="107"/>
      <c r="CW183" s="107"/>
      <c r="CX183" s="107"/>
      <c r="CY183" s="107"/>
      <c r="CZ183" s="107"/>
      <c r="DA183" s="107"/>
      <c r="DB183" s="107"/>
      <c r="DC183" s="107"/>
      <c r="DD183" s="107"/>
      <c r="DE183" s="107"/>
      <c r="DF183" s="107"/>
      <c r="DG183" s="107"/>
      <c r="DH183" s="107"/>
      <c r="DI183" s="107"/>
      <c r="DJ183" s="107"/>
      <c r="DK183" s="107"/>
      <c r="DL183" s="107"/>
      <c r="DM183" s="107"/>
      <c r="DN183" s="107"/>
      <c r="DO183" s="107"/>
      <c r="DP183" s="107"/>
      <c r="DQ183" s="107"/>
      <c r="DR183" s="107"/>
      <c r="DS183" s="107"/>
      <c r="DT183" s="107"/>
      <c r="DU183" s="107"/>
      <c r="DV183" s="107"/>
      <c r="DW183" s="107"/>
      <c r="DX183" s="107"/>
      <c r="DY183" s="107"/>
      <c r="DZ183" s="107"/>
      <c r="EA183" s="107"/>
      <c r="EB183" s="107"/>
      <c r="EC183" s="107"/>
      <c r="ED183" s="107"/>
      <c r="EE183" s="107"/>
      <c r="EF183" s="107"/>
      <c r="EG183" s="107"/>
      <c r="EH183" s="107"/>
      <c r="EI183" s="107"/>
      <c r="EJ183" s="107"/>
      <c r="EK183" s="107"/>
      <c r="EL183" s="107"/>
      <c r="EM183" s="107"/>
      <c r="EN183" s="107"/>
      <c r="EO183" s="107"/>
      <c r="EP183" s="107"/>
      <c r="EQ183" s="107"/>
      <c r="ER183" s="107"/>
      <c r="ES183" s="107"/>
      <c r="ET183" s="107"/>
      <c r="EU183" s="107"/>
      <c r="EV183" s="107"/>
      <c r="EW183" s="107"/>
      <c r="EX183" s="107"/>
      <c r="EY183" s="107"/>
      <c r="EZ183" s="107"/>
      <c r="FA183" s="107"/>
      <c r="FB183" s="107"/>
      <c r="FC183" s="107"/>
      <c r="FD183" s="107"/>
      <c r="FE183" s="107"/>
      <c r="FF183" s="107"/>
      <c r="FG183" s="107"/>
      <c r="FH183" s="107"/>
      <c r="FI183" s="107"/>
      <c r="FJ183" s="107"/>
      <c r="FK183" s="107"/>
      <c r="FL183" s="107"/>
      <c r="FM183" s="107"/>
      <c r="FN183" s="107"/>
      <c r="FO183" s="107"/>
      <c r="FP183" s="107"/>
      <c r="FQ183" s="107"/>
      <c r="FR183" s="107"/>
      <c r="FS183" s="107"/>
      <c r="FT183" s="107"/>
      <c r="FU183" s="107"/>
      <c r="FV183" s="107"/>
      <c r="FW183" s="107"/>
      <c r="FX183" s="107"/>
      <c r="FY183" s="107"/>
      <c r="FZ183" s="107"/>
      <c r="GA183" s="107"/>
      <c r="GB183" s="107"/>
      <c r="GC183" s="107"/>
      <c r="GD183" s="107"/>
      <c r="GE183" s="107"/>
      <c r="GF183" s="107"/>
      <c r="GG183" s="107"/>
      <c r="GH183" s="107"/>
      <c r="GI183" s="107"/>
      <c r="GJ183" s="107"/>
      <c r="GK183" s="107"/>
      <c r="GL183" s="107"/>
      <c r="GM183" s="107"/>
      <c r="GN183" s="107"/>
      <c r="GO183" s="107"/>
      <c r="GP183" s="107"/>
      <c r="GQ183" s="107"/>
      <c r="GR183" s="107"/>
      <c r="GS183" s="107"/>
      <c r="GT183" s="107"/>
      <c r="GU183" s="107"/>
      <c r="GV183" s="107"/>
      <c r="GW183" s="107"/>
      <c r="GX183" s="107"/>
      <c r="GY183" s="107"/>
      <c r="GZ183" s="107"/>
      <c r="HA183" s="107"/>
      <c r="HB183" s="107"/>
      <c r="HC183" s="107"/>
      <c r="HD183" s="107"/>
      <c r="HE183" s="107"/>
      <c r="HF183" s="107"/>
      <c r="HG183" s="107"/>
      <c r="HH183" s="107"/>
      <c r="HI183" s="107"/>
      <c r="HJ183" s="107"/>
      <c r="HK183" s="107"/>
      <c r="HL183" s="107"/>
      <c r="HM183" s="107"/>
    </row>
    <row r="184" spans="12:221" x14ac:dyDescent="0.35">
      <c r="L184" s="107"/>
      <c r="M184" s="107"/>
      <c r="N184" s="107"/>
      <c r="O184" s="107"/>
      <c r="P184" s="107"/>
      <c r="Q184" s="107"/>
      <c r="R184" s="107"/>
      <c r="S184" s="107"/>
      <c r="T184" s="107"/>
      <c r="U184" s="107"/>
      <c r="V184" s="107"/>
      <c r="W184" s="107"/>
      <c r="X184" s="107"/>
      <c r="Y184" s="107"/>
      <c r="Z184" s="107"/>
      <c r="AA184" s="107"/>
      <c r="AB184" s="107"/>
      <c r="AC184" s="107"/>
      <c r="AD184" s="107"/>
      <c r="AE184" s="107"/>
      <c r="AF184" s="107"/>
      <c r="AG184" s="107"/>
      <c r="AH184" s="107"/>
      <c r="AI184" s="107"/>
      <c r="AJ184" s="107"/>
      <c r="AK184" s="107"/>
      <c r="AL184" s="107"/>
      <c r="AM184" s="107"/>
      <c r="AN184" s="107"/>
      <c r="AO184" s="107"/>
      <c r="AP184" s="107"/>
      <c r="AQ184" s="107"/>
      <c r="AR184" s="107"/>
      <c r="AS184" s="107"/>
      <c r="AT184" s="107"/>
      <c r="AU184" s="107"/>
      <c r="AV184" s="107"/>
      <c r="AW184" s="107"/>
      <c r="AX184" s="107"/>
      <c r="AY184" s="107"/>
      <c r="AZ184" s="107"/>
      <c r="BA184" s="107"/>
      <c r="BB184" s="107"/>
      <c r="BC184" s="107"/>
      <c r="BD184" s="107"/>
      <c r="BE184" s="107"/>
      <c r="BF184" s="107"/>
      <c r="BG184" s="107"/>
      <c r="BH184" s="107"/>
      <c r="BI184" s="107"/>
      <c r="BJ184" s="107"/>
      <c r="BK184" s="107"/>
      <c r="BL184" s="107"/>
      <c r="BM184" s="107"/>
      <c r="BN184" s="107"/>
      <c r="BO184" s="107"/>
      <c r="BP184" s="107"/>
      <c r="BQ184" s="107"/>
      <c r="BR184" s="107"/>
      <c r="BS184" s="107"/>
      <c r="BT184" s="107"/>
      <c r="BU184" s="107"/>
      <c r="BV184" s="107"/>
      <c r="BW184" s="107"/>
      <c r="BX184" s="107"/>
      <c r="BY184" s="107"/>
      <c r="BZ184" s="107"/>
      <c r="CA184" s="107"/>
      <c r="CB184" s="107"/>
      <c r="CC184" s="107"/>
      <c r="CD184" s="107"/>
      <c r="CE184" s="107"/>
      <c r="CF184" s="107"/>
      <c r="CG184" s="107"/>
      <c r="CH184" s="107"/>
      <c r="CI184" s="107"/>
      <c r="CJ184" s="107"/>
      <c r="CK184" s="107"/>
      <c r="CL184" s="107"/>
      <c r="CM184" s="107"/>
      <c r="CN184" s="107"/>
      <c r="CO184" s="107"/>
      <c r="CP184" s="107"/>
      <c r="CQ184" s="107"/>
      <c r="CR184" s="107"/>
      <c r="CS184" s="107"/>
      <c r="CT184" s="107"/>
      <c r="CU184" s="107"/>
      <c r="CV184" s="107"/>
      <c r="CW184" s="107"/>
      <c r="CX184" s="107"/>
      <c r="CY184" s="107"/>
      <c r="CZ184" s="107"/>
      <c r="DA184" s="107"/>
      <c r="DB184" s="107"/>
      <c r="DC184" s="107"/>
      <c r="DD184" s="107"/>
      <c r="DE184" s="107"/>
      <c r="DF184" s="107"/>
      <c r="DG184" s="107"/>
      <c r="DH184" s="107"/>
      <c r="DI184" s="107"/>
      <c r="DJ184" s="107"/>
      <c r="DK184" s="107"/>
      <c r="DL184" s="107"/>
      <c r="DM184" s="107"/>
      <c r="DN184" s="107"/>
      <c r="DO184" s="107"/>
      <c r="DP184" s="107"/>
      <c r="DQ184" s="107"/>
      <c r="DR184" s="107"/>
      <c r="DS184" s="107"/>
      <c r="DT184" s="107"/>
      <c r="DU184" s="107"/>
      <c r="DV184" s="107"/>
      <c r="DW184" s="107"/>
      <c r="DX184" s="107"/>
      <c r="DY184" s="107"/>
      <c r="DZ184" s="107"/>
      <c r="EA184" s="107"/>
      <c r="EB184" s="107"/>
      <c r="EC184" s="107"/>
      <c r="ED184" s="107"/>
      <c r="EE184" s="107"/>
      <c r="EF184" s="107"/>
      <c r="EG184" s="107"/>
      <c r="EH184" s="107"/>
      <c r="EI184" s="107"/>
      <c r="EJ184" s="107"/>
      <c r="EK184" s="107"/>
      <c r="EL184" s="107"/>
      <c r="EM184" s="107"/>
      <c r="EN184" s="107"/>
      <c r="EO184" s="107"/>
      <c r="EP184" s="107"/>
      <c r="EQ184" s="107"/>
      <c r="ER184" s="107"/>
      <c r="ES184" s="107"/>
      <c r="ET184" s="107"/>
      <c r="EU184" s="107"/>
      <c r="EV184" s="107"/>
      <c r="EW184" s="107"/>
      <c r="EX184" s="107"/>
      <c r="EY184" s="107"/>
      <c r="EZ184" s="107"/>
      <c r="FA184" s="107"/>
      <c r="FB184" s="107"/>
      <c r="FC184" s="107"/>
      <c r="FD184" s="107"/>
      <c r="FE184" s="107"/>
      <c r="FF184" s="107"/>
      <c r="FG184" s="107"/>
      <c r="FH184" s="107"/>
      <c r="FI184" s="107"/>
      <c r="FJ184" s="107"/>
      <c r="FK184" s="107"/>
      <c r="FL184" s="107"/>
      <c r="FM184" s="107"/>
      <c r="FN184" s="107"/>
      <c r="FO184" s="107"/>
      <c r="FP184" s="107"/>
      <c r="FQ184" s="107"/>
      <c r="FR184" s="107"/>
      <c r="FS184" s="107"/>
      <c r="FT184" s="107"/>
      <c r="FU184" s="107"/>
      <c r="FV184" s="107"/>
      <c r="FW184" s="107"/>
      <c r="FX184" s="107"/>
      <c r="FY184" s="107"/>
      <c r="FZ184" s="107"/>
      <c r="GA184" s="107"/>
      <c r="GB184" s="107"/>
      <c r="GC184" s="107"/>
      <c r="GD184" s="107"/>
      <c r="GE184" s="107"/>
      <c r="GF184" s="107"/>
      <c r="GG184" s="107"/>
      <c r="GH184" s="107"/>
      <c r="GI184" s="107"/>
      <c r="GJ184" s="107"/>
      <c r="GK184" s="107"/>
      <c r="GL184" s="107"/>
      <c r="GM184" s="107"/>
      <c r="GN184" s="107"/>
      <c r="GO184" s="107"/>
      <c r="GP184" s="107"/>
      <c r="GQ184" s="107"/>
      <c r="GR184" s="107"/>
      <c r="GS184" s="107"/>
      <c r="GT184" s="107"/>
      <c r="GU184" s="107"/>
      <c r="GV184" s="107"/>
      <c r="GW184" s="107"/>
      <c r="GX184" s="107"/>
      <c r="GY184" s="107"/>
      <c r="GZ184" s="107"/>
      <c r="HA184" s="107"/>
      <c r="HB184" s="107"/>
      <c r="HC184" s="107"/>
      <c r="HD184" s="107"/>
      <c r="HE184" s="107"/>
      <c r="HF184" s="107"/>
      <c r="HG184" s="107"/>
      <c r="HH184" s="107"/>
      <c r="HI184" s="107"/>
      <c r="HJ184" s="107"/>
      <c r="HK184" s="107"/>
      <c r="HL184" s="107"/>
      <c r="HM184" s="107"/>
    </row>
    <row r="185" spans="12:221" x14ac:dyDescent="0.35">
      <c r="L185" s="107" t="s">
        <v>648</v>
      </c>
      <c r="M185" s="107" t="s">
        <v>648</v>
      </c>
      <c r="N185" s="107" t="s">
        <v>648</v>
      </c>
      <c r="O185" s="107" t="s">
        <v>648</v>
      </c>
      <c r="P185" s="107" t="s">
        <v>648</v>
      </c>
      <c r="Q185" s="107" t="s">
        <v>648</v>
      </c>
      <c r="R185" s="107" t="s">
        <v>648</v>
      </c>
      <c r="S185" s="107" t="s">
        <v>648</v>
      </c>
      <c r="T185" s="107" t="s">
        <v>648</v>
      </c>
      <c r="U185" s="107" t="s">
        <v>648</v>
      </c>
      <c r="V185" s="107" t="s">
        <v>648</v>
      </c>
      <c r="W185" s="107" t="s">
        <v>648</v>
      </c>
      <c r="X185" s="107" t="s">
        <v>648</v>
      </c>
      <c r="Y185" s="107" t="s">
        <v>648</v>
      </c>
      <c r="Z185" s="107" t="s">
        <v>648</v>
      </c>
      <c r="AA185" s="107" t="s">
        <v>648</v>
      </c>
      <c r="AB185" s="107" t="s">
        <v>648</v>
      </c>
      <c r="AC185" s="107" t="s">
        <v>648</v>
      </c>
      <c r="AD185" s="107" t="s">
        <v>648</v>
      </c>
      <c r="AE185" s="107" t="s">
        <v>648</v>
      </c>
      <c r="AF185" s="107" t="s">
        <v>648</v>
      </c>
      <c r="AG185" s="107" t="s">
        <v>648</v>
      </c>
      <c r="AH185" s="107" t="s">
        <v>648</v>
      </c>
      <c r="AI185" s="107" t="s">
        <v>648</v>
      </c>
      <c r="AJ185" s="107" t="s">
        <v>648</v>
      </c>
      <c r="AK185" s="107" t="s">
        <v>648</v>
      </c>
      <c r="AL185" s="107" t="s">
        <v>648</v>
      </c>
      <c r="AM185" s="107" t="s">
        <v>648</v>
      </c>
      <c r="AN185" s="107" t="s">
        <v>648</v>
      </c>
      <c r="AO185" s="107" t="s">
        <v>648</v>
      </c>
      <c r="AP185" s="107" t="s">
        <v>648</v>
      </c>
      <c r="AQ185" s="107" t="s">
        <v>648</v>
      </c>
      <c r="AR185" s="107" t="s">
        <v>648</v>
      </c>
      <c r="AS185" s="107" t="s">
        <v>648</v>
      </c>
      <c r="AT185" s="107" t="s">
        <v>648</v>
      </c>
      <c r="AU185" s="107" t="s">
        <v>648</v>
      </c>
      <c r="AV185" s="107" t="s">
        <v>648</v>
      </c>
      <c r="AW185" s="107" t="s">
        <v>648</v>
      </c>
      <c r="AX185" s="107" t="s">
        <v>648</v>
      </c>
      <c r="AY185" s="107" t="s">
        <v>648</v>
      </c>
      <c r="AZ185" s="107" t="s">
        <v>648</v>
      </c>
      <c r="BA185" s="107" t="s">
        <v>648</v>
      </c>
      <c r="BB185" s="107" t="s">
        <v>648</v>
      </c>
      <c r="BC185" s="107" t="s">
        <v>648</v>
      </c>
      <c r="BD185" s="107" t="s">
        <v>648</v>
      </c>
      <c r="BE185" s="107" t="s">
        <v>648</v>
      </c>
      <c r="BF185" s="107" t="s">
        <v>648</v>
      </c>
      <c r="BG185" s="107" t="s">
        <v>648</v>
      </c>
      <c r="BH185" s="107" t="s">
        <v>648</v>
      </c>
      <c r="BI185" s="107" t="s">
        <v>648</v>
      </c>
      <c r="BJ185" s="107" t="s">
        <v>648</v>
      </c>
      <c r="BK185" s="107" t="s">
        <v>648</v>
      </c>
      <c r="BL185" s="107" t="s">
        <v>648</v>
      </c>
      <c r="BM185" s="107" t="s">
        <v>648</v>
      </c>
      <c r="BN185" s="107" t="s">
        <v>648</v>
      </c>
      <c r="BO185" s="107" t="s">
        <v>648</v>
      </c>
      <c r="BP185" s="107" t="s">
        <v>648</v>
      </c>
      <c r="BQ185" s="107" t="s">
        <v>648</v>
      </c>
      <c r="BR185" s="107" t="s">
        <v>648</v>
      </c>
      <c r="BS185" s="107" t="s">
        <v>648</v>
      </c>
      <c r="BT185" s="107" t="s">
        <v>648</v>
      </c>
      <c r="BU185" s="107" t="s">
        <v>648</v>
      </c>
      <c r="BV185" s="107" t="s">
        <v>648</v>
      </c>
      <c r="BW185" s="107" t="s">
        <v>648</v>
      </c>
      <c r="BX185" s="107" t="s">
        <v>648</v>
      </c>
      <c r="BY185" s="107" t="s">
        <v>648</v>
      </c>
      <c r="BZ185" s="107" t="s">
        <v>648</v>
      </c>
      <c r="CA185" s="107" t="s">
        <v>648</v>
      </c>
      <c r="CB185" s="107" t="s">
        <v>648</v>
      </c>
      <c r="CC185" s="107" t="s">
        <v>648</v>
      </c>
      <c r="CD185" s="107" t="s">
        <v>648</v>
      </c>
      <c r="CE185" s="107" t="s">
        <v>648</v>
      </c>
      <c r="CF185" s="107" t="s">
        <v>648</v>
      </c>
      <c r="CG185" s="107" t="s">
        <v>648</v>
      </c>
      <c r="CH185" s="107" t="s">
        <v>648</v>
      </c>
      <c r="CI185" s="107" t="s">
        <v>648</v>
      </c>
      <c r="CJ185" s="107" t="s">
        <v>648</v>
      </c>
      <c r="CK185" s="107" t="s">
        <v>648</v>
      </c>
      <c r="CL185" s="107" t="s">
        <v>648</v>
      </c>
      <c r="CM185" s="107" t="s">
        <v>648</v>
      </c>
      <c r="CN185" s="107" t="s">
        <v>648</v>
      </c>
      <c r="CO185" s="107" t="s">
        <v>648</v>
      </c>
      <c r="CP185" s="107" t="s">
        <v>648</v>
      </c>
      <c r="CQ185" s="107" t="s">
        <v>648</v>
      </c>
      <c r="CR185" s="107" t="s">
        <v>648</v>
      </c>
      <c r="CS185" s="107" t="s">
        <v>648</v>
      </c>
      <c r="CT185" s="107" t="s">
        <v>648</v>
      </c>
      <c r="CU185" s="107" t="s">
        <v>648</v>
      </c>
      <c r="CV185" s="107" t="s">
        <v>648</v>
      </c>
      <c r="CW185" s="107" t="s">
        <v>648</v>
      </c>
      <c r="CX185" s="107" t="s">
        <v>648</v>
      </c>
      <c r="CY185" s="107" t="s">
        <v>648</v>
      </c>
      <c r="CZ185" s="107" t="s">
        <v>648</v>
      </c>
      <c r="DA185" s="107" t="s">
        <v>648</v>
      </c>
      <c r="DB185" s="107" t="s">
        <v>648</v>
      </c>
      <c r="DC185" s="107" t="s">
        <v>648</v>
      </c>
      <c r="DD185" s="107" t="s">
        <v>648</v>
      </c>
      <c r="DE185" s="107" t="s">
        <v>648</v>
      </c>
      <c r="DF185" s="107" t="s">
        <v>648</v>
      </c>
      <c r="DG185" s="107" t="s">
        <v>648</v>
      </c>
      <c r="DH185" s="107" t="s">
        <v>648</v>
      </c>
      <c r="DI185" s="107" t="s">
        <v>648</v>
      </c>
      <c r="DJ185" s="107" t="s">
        <v>648</v>
      </c>
      <c r="DK185" s="107" t="s">
        <v>648</v>
      </c>
      <c r="DL185" s="107" t="s">
        <v>648</v>
      </c>
      <c r="DM185" s="107" t="s">
        <v>648</v>
      </c>
      <c r="DN185" s="107" t="s">
        <v>648</v>
      </c>
      <c r="DO185" s="107" t="s">
        <v>648</v>
      </c>
      <c r="DP185" s="107" t="s">
        <v>648</v>
      </c>
      <c r="DQ185" s="107" t="s">
        <v>648</v>
      </c>
      <c r="DR185" s="107" t="s">
        <v>648</v>
      </c>
      <c r="DS185" s="107" t="s">
        <v>648</v>
      </c>
      <c r="DT185" s="107" t="s">
        <v>648</v>
      </c>
      <c r="DU185" s="107" t="s">
        <v>648</v>
      </c>
      <c r="DV185" s="107" t="s">
        <v>648</v>
      </c>
      <c r="DW185" s="107" t="s">
        <v>648</v>
      </c>
      <c r="DX185" s="107" t="s">
        <v>648</v>
      </c>
      <c r="DY185" s="107" t="s">
        <v>648</v>
      </c>
      <c r="DZ185" s="107" t="s">
        <v>648</v>
      </c>
      <c r="EA185" s="107" t="s">
        <v>648</v>
      </c>
      <c r="EB185" s="107" t="s">
        <v>648</v>
      </c>
      <c r="EC185" s="107" t="s">
        <v>648</v>
      </c>
      <c r="ED185" s="107" t="s">
        <v>648</v>
      </c>
      <c r="EE185" s="107" t="s">
        <v>648</v>
      </c>
      <c r="EF185" s="107" t="s">
        <v>648</v>
      </c>
      <c r="EG185" s="107" t="s">
        <v>648</v>
      </c>
      <c r="EH185" s="107" t="s">
        <v>648</v>
      </c>
      <c r="EI185" s="107" t="s">
        <v>648</v>
      </c>
      <c r="EJ185" s="107" t="s">
        <v>648</v>
      </c>
      <c r="EK185" s="107" t="s">
        <v>648</v>
      </c>
      <c r="EL185" s="107" t="s">
        <v>648</v>
      </c>
      <c r="EM185" s="107" t="s">
        <v>648</v>
      </c>
      <c r="EN185" s="107" t="s">
        <v>648</v>
      </c>
      <c r="EO185" s="107" t="s">
        <v>648</v>
      </c>
      <c r="EP185" s="107" t="s">
        <v>648</v>
      </c>
      <c r="EQ185" s="107" t="s">
        <v>648</v>
      </c>
      <c r="ER185" s="107" t="s">
        <v>648</v>
      </c>
      <c r="ES185" s="107" t="s">
        <v>648</v>
      </c>
      <c r="ET185" s="107" t="s">
        <v>648</v>
      </c>
      <c r="EU185" s="107" t="s">
        <v>648</v>
      </c>
      <c r="EV185" s="107" t="s">
        <v>648</v>
      </c>
      <c r="EW185" s="107" t="s">
        <v>648</v>
      </c>
      <c r="EX185" s="107" t="s">
        <v>648</v>
      </c>
      <c r="EY185" s="107" t="s">
        <v>648</v>
      </c>
      <c r="EZ185" s="107" t="s">
        <v>648</v>
      </c>
      <c r="FA185" s="107" t="s">
        <v>648</v>
      </c>
      <c r="FB185" s="107" t="s">
        <v>648</v>
      </c>
      <c r="FC185" s="107" t="s">
        <v>648</v>
      </c>
      <c r="FD185" s="107" t="s">
        <v>648</v>
      </c>
      <c r="FE185" s="107" t="s">
        <v>648</v>
      </c>
      <c r="FF185" s="107" t="s">
        <v>648</v>
      </c>
      <c r="FG185" s="107" t="s">
        <v>648</v>
      </c>
      <c r="FH185" s="107" t="s">
        <v>648</v>
      </c>
      <c r="FI185" s="107" t="s">
        <v>648</v>
      </c>
      <c r="FJ185" s="107" t="s">
        <v>648</v>
      </c>
      <c r="FK185" s="107" t="s">
        <v>648</v>
      </c>
      <c r="FL185" s="107" t="s">
        <v>648</v>
      </c>
      <c r="FM185" s="107" t="s">
        <v>648</v>
      </c>
      <c r="FN185" s="107" t="s">
        <v>648</v>
      </c>
      <c r="FO185" s="107" t="s">
        <v>648</v>
      </c>
      <c r="FP185" s="107" t="s">
        <v>648</v>
      </c>
      <c r="FQ185" s="107" t="s">
        <v>648</v>
      </c>
      <c r="FR185" s="107" t="s">
        <v>648</v>
      </c>
      <c r="FS185" s="107" t="s">
        <v>648</v>
      </c>
      <c r="FT185" s="107" t="s">
        <v>648</v>
      </c>
      <c r="FU185" s="107" t="s">
        <v>648</v>
      </c>
      <c r="FV185" s="107" t="s">
        <v>648</v>
      </c>
      <c r="FW185" s="107" t="s">
        <v>648</v>
      </c>
      <c r="FX185" s="107" t="s">
        <v>648</v>
      </c>
      <c r="FY185" s="107" t="s">
        <v>648</v>
      </c>
      <c r="FZ185" s="107" t="s">
        <v>648</v>
      </c>
      <c r="GA185" s="107" t="s">
        <v>648</v>
      </c>
      <c r="GB185" s="107" t="s">
        <v>648</v>
      </c>
      <c r="GC185" s="107" t="s">
        <v>648</v>
      </c>
      <c r="GD185" s="107" t="s">
        <v>648</v>
      </c>
      <c r="GE185" s="107" t="s">
        <v>648</v>
      </c>
      <c r="GF185" s="107" t="s">
        <v>648</v>
      </c>
      <c r="GG185" s="107" t="s">
        <v>648</v>
      </c>
      <c r="GH185" s="107" t="s">
        <v>648</v>
      </c>
      <c r="GI185" s="107" t="s">
        <v>648</v>
      </c>
      <c r="GJ185" s="107" t="s">
        <v>648</v>
      </c>
      <c r="GK185" s="107" t="s">
        <v>648</v>
      </c>
      <c r="GL185" s="107" t="s">
        <v>648</v>
      </c>
      <c r="GM185" s="107" t="s">
        <v>648</v>
      </c>
      <c r="GN185" s="107" t="s">
        <v>648</v>
      </c>
      <c r="GO185" s="107" t="s">
        <v>648</v>
      </c>
      <c r="GP185" s="107" t="s">
        <v>648</v>
      </c>
      <c r="GQ185" s="107" t="s">
        <v>648</v>
      </c>
      <c r="GR185" s="107" t="s">
        <v>648</v>
      </c>
      <c r="GS185" s="107" t="s">
        <v>648</v>
      </c>
      <c r="GT185" s="107" t="s">
        <v>648</v>
      </c>
      <c r="GU185" s="107" t="s">
        <v>648</v>
      </c>
      <c r="GV185" s="107" t="s">
        <v>648</v>
      </c>
      <c r="GW185" s="107" t="s">
        <v>648</v>
      </c>
      <c r="GX185" s="107" t="s">
        <v>648</v>
      </c>
      <c r="GY185" s="107" t="s">
        <v>648</v>
      </c>
      <c r="GZ185" s="107" t="s">
        <v>648</v>
      </c>
      <c r="HA185" s="107" t="s">
        <v>648</v>
      </c>
      <c r="HB185" s="107" t="s">
        <v>648</v>
      </c>
      <c r="HC185" s="107" t="s">
        <v>648</v>
      </c>
      <c r="HD185" s="107" t="s">
        <v>648</v>
      </c>
      <c r="HE185" s="107" t="s">
        <v>648</v>
      </c>
      <c r="HF185" s="107" t="s">
        <v>648</v>
      </c>
      <c r="HG185" s="107" t="s">
        <v>648</v>
      </c>
      <c r="HH185" s="107" t="s">
        <v>648</v>
      </c>
      <c r="HI185" s="107" t="s">
        <v>648</v>
      </c>
      <c r="HJ185" s="107" t="s">
        <v>648</v>
      </c>
      <c r="HK185" s="107" t="s">
        <v>648</v>
      </c>
      <c r="HL185" s="107" t="s">
        <v>648</v>
      </c>
      <c r="HM185" s="107" t="s">
        <v>648</v>
      </c>
    </row>
    <row r="186" spans="12:221" x14ac:dyDescent="0.35">
      <c r="L186" s="107"/>
      <c r="M186" s="107"/>
      <c r="N186" s="107"/>
      <c r="O186" s="107"/>
      <c r="P186" s="107"/>
      <c r="Q186" s="107"/>
      <c r="R186" s="107"/>
      <c r="S186" s="107"/>
      <c r="T186" s="107"/>
      <c r="U186" s="107"/>
      <c r="V186" s="107"/>
      <c r="W186" s="107"/>
      <c r="X186" s="107"/>
      <c r="Y186" s="107"/>
      <c r="Z186" s="107"/>
      <c r="AA186" s="107"/>
      <c r="AB186" s="107"/>
      <c r="AC186" s="107"/>
      <c r="AD186" s="107"/>
      <c r="AE186" s="107"/>
      <c r="AF186" s="107"/>
      <c r="AG186" s="107"/>
      <c r="AH186" s="107"/>
      <c r="AI186" s="107"/>
      <c r="AJ186" s="107"/>
      <c r="AK186" s="107"/>
      <c r="AL186" s="107"/>
      <c r="AM186" s="107"/>
      <c r="AN186" s="107"/>
      <c r="AO186" s="107"/>
      <c r="AP186" s="107"/>
      <c r="AQ186" s="107"/>
      <c r="AR186" s="107"/>
      <c r="AS186" s="107"/>
      <c r="AT186" s="107"/>
      <c r="AU186" s="107"/>
      <c r="AV186" s="107"/>
      <c r="AW186" s="107"/>
      <c r="AX186" s="107"/>
      <c r="AY186" s="107"/>
      <c r="AZ186" s="107"/>
      <c r="BA186" s="107"/>
      <c r="BB186" s="107"/>
      <c r="BC186" s="107"/>
      <c r="BD186" s="107"/>
      <c r="BE186" s="107"/>
      <c r="BF186" s="107"/>
      <c r="BG186" s="107"/>
      <c r="BH186" s="107"/>
      <c r="BI186" s="107"/>
      <c r="BJ186" s="107"/>
      <c r="BK186" s="107"/>
      <c r="BL186" s="107"/>
      <c r="BM186" s="107"/>
      <c r="BN186" s="107"/>
      <c r="BO186" s="107"/>
      <c r="BP186" s="107"/>
      <c r="BQ186" s="107"/>
      <c r="BR186" s="107"/>
      <c r="BS186" s="107"/>
      <c r="BT186" s="107"/>
      <c r="BU186" s="107"/>
      <c r="BV186" s="107"/>
      <c r="BW186" s="107"/>
      <c r="BX186" s="107"/>
      <c r="BY186" s="107"/>
      <c r="BZ186" s="107"/>
      <c r="CA186" s="107"/>
      <c r="CB186" s="107"/>
      <c r="CC186" s="107"/>
      <c r="CD186" s="107"/>
      <c r="CE186" s="107"/>
      <c r="CF186" s="107"/>
      <c r="CG186" s="107"/>
      <c r="CH186" s="107"/>
      <c r="CI186" s="107"/>
      <c r="CJ186" s="107"/>
      <c r="CK186" s="107"/>
      <c r="CL186" s="107"/>
      <c r="CM186" s="107"/>
      <c r="CN186" s="107"/>
      <c r="CO186" s="107"/>
      <c r="CP186" s="107"/>
      <c r="CQ186" s="107"/>
      <c r="CR186" s="107"/>
      <c r="CS186" s="107"/>
      <c r="CT186" s="107"/>
      <c r="CU186" s="107"/>
      <c r="CV186" s="107"/>
      <c r="CW186" s="107"/>
      <c r="CX186" s="107"/>
      <c r="CY186" s="107"/>
      <c r="CZ186" s="107"/>
      <c r="DA186" s="107"/>
      <c r="DB186" s="107"/>
      <c r="DC186" s="107"/>
      <c r="DD186" s="107"/>
      <c r="DE186" s="107"/>
      <c r="DF186" s="107"/>
      <c r="DG186" s="107"/>
      <c r="DH186" s="107"/>
      <c r="DI186" s="107"/>
      <c r="DJ186" s="107"/>
      <c r="DK186" s="107"/>
      <c r="DL186" s="107"/>
      <c r="DM186" s="107"/>
      <c r="DN186" s="107"/>
      <c r="DO186" s="107"/>
      <c r="DP186" s="107"/>
      <c r="DQ186" s="107"/>
      <c r="DR186" s="107"/>
      <c r="DS186" s="107"/>
      <c r="DT186" s="107"/>
      <c r="DU186" s="107"/>
      <c r="DV186" s="107"/>
      <c r="DW186" s="107"/>
      <c r="DX186" s="107"/>
      <c r="DY186" s="107"/>
      <c r="DZ186" s="107"/>
      <c r="EA186" s="107"/>
      <c r="EB186" s="107"/>
      <c r="EC186" s="107"/>
      <c r="ED186" s="107"/>
      <c r="EE186" s="107"/>
      <c r="EF186" s="107"/>
      <c r="EG186" s="107"/>
      <c r="EH186" s="107"/>
      <c r="EI186" s="107"/>
      <c r="EJ186" s="107"/>
      <c r="EK186" s="107"/>
      <c r="EL186" s="107"/>
      <c r="EM186" s="107"/>
      <c r="EN186" s="107"/>
      <c r="EO186" s="107"/>
      <c r="EP186" s="107"/>
      <c r="EQ186" s="107"/>
      <c r="ER186" s="107"/>
      <c r="ES186" s="107"/>
      <c r="ET186" s="107"/>
      <c r="EU186" s="107"/>
      <c r="EV186" s="107"/>
      <c r="EW186" s="107"/>
      <c r="EX186" s="107"/>
      <c r="EY186" s="107"/>
      <c r="EZ186" s="107"/>
      <c r="FA186" s="107"/>
      <c r="FB186" s="107"/>
      <c r="FC186" s="107"/>
      <c r="FD186" s="107"/>
      <c r="FE186" s="107"/>
      <c r="FF186" s="107"/>
      <c r="FG186" s="107"/>
      <c r="FH186" s="107"/>
      <c r="FI186" s="107"/>
      <c r="FJ186" s="107"/>
      <c r="FK186" s="107"/>
      <c r="FL186" s="107"/>
      <c r="FM186" s="107"/>
      <c r="FN186" s="107"/>
      <c r="FO186" s="107"/>
      <c r="FP186" s="107"/>
      <c r="FQ186" s="107"/>
      <c r="FR186" s="107"/>
      <c r="FS186" s="107"/>
      <c r="FT186" s="107"/>
      <c r="FU186" s="107"/>
      <c r="FV186" s="107"/>
      <c r="FW186" s="107"/>
      <c r="FX186" s="107"/>
      <c r="FY186" s="107"/>
      <c r="FZ186" s="107"/>
      <c r="GA186" s="107"/>
      <c r="GB186" s="107"/>
      <c r="GC186" s="107"/>
      <c r="GD186" s="107"/>
      <c r="GE186" s="107"/>
      <c r="GF186" s="107"/>
      <c r="GG186" s="107"/>
      <c r="GH186" s="107"/>
      <c r="GI186" s="107"/>
      <c r="GJ186" s="107"/>
      <c r="GK186" s="107"/>
      <c r="GL186" s="107"/>
      <c r="GM186" s="107"/>
      <c r="GN186" s="107"/>
      <c r="GO186" s="107"/>
      <c r="GP186" s="107"/>
      <c r="GQ186" s="107"/>
      <c r="GR186" s="107"/>
      <c r="GS186" s="107"/>
      <c r="GT186" s="107"/>
      <c r="GU186" s="107"/>
      <c r="GV186" s="107"/>
      <c r="GW186" s="107"/>
      <c r="GX186" s="107"/>
      <c r="GY186" s="107"/>
      <c r="GZ186" s="107"/>
      <c r="HA186" s="107"/>
      <c r="HB186" s="107"/>
      <c r="HC186" s="107"/>
      <c r="HD186" s="107"/>
      <c r="HE186" s="107"/>
      <c r="HF186" s="107"/>
      <c r="HG186" s="107"/>
      <c r="HH186" s="107"/>
      <c r="HI186" s="107"/>
      <c r="HJ186" s="107"/>
      <c r="HK186" s="107"/>
      <c r="HL186" s="107"/>
      <c r="HM186" s="107"/>
    </row>
    <row r="187" spans="12:221" x14ac:dyDescent="0.35">
      <c r="L187" s="107"/>
      <c r="M187" s="107"/>
      <c r="N187" s="107"/>
      <c r="O187" s="107"/>
      <c r="P187" s="107"/>
      <c r="Q187" s="107"/>
      <c r="R187" s="107"/>
      <c r="S187" s="107"/>
      <c r="T187" s="107"/>
      <c r="U187" s="107"/>
      <c r="V187" s="107"/>
      <c r="W187" s="107"/>
      <c r="X187" s="107"/>
      <c r="Y187" s="107"/>
      <c r="Z187" s="107"/>
      <c r="AA187" s="107"/>
      <c r="AB187" s="107"/>
      <c r="AC187" s="107"/>
      <c r="AD187" s="107"/>
      <c r="AE187" s="107"/>
      <c r="AF187" s="107"/>
      <c r="AG187" s="107"/>
      <c r="AH187" s="107"/>
      <c r="AI187" s="107"/>
      <c r="AJ187" s="107"/>
      <c r="AK187" s="107"/>
      <c r="AL187" s="107"/>
      <c r="AM187" s="107"/>
      <c r="AN187" s="107"/>
      <c r="AO187" s="107"/>
      <c r="AP187" s="107"/>
      <c r="AQ187" s="107"/>
      <c r="AR187" s="107"/>
      <c r="AS187" s="107"/>
      <c r="AT187" s="107"/>
      <c r="AU187" s="107"/>
      <c r="AV187" s="107"/>
      <c r="AW187" s="107"/>
      <c r="AX187" s="107"/>
      <c r="AY187" s="107"/>
      <c r="AZ187" s="107"/>
      <c r="BA187" s="107"/>
      <c r="BB187" s="107"/>
      <c r="BC187" s="107"/>
      <c r="BD187" s="107"/>
      <c r="BE187" s="107"/>
      <c r="BF187" s="107"/>
      <c r="BG187" s="107"/>
      <c r="BH187" s="107"/>
      <c r="BI187" s="107"/>
      <c r="BJ187" s="107"/>
      <c r="BK187" s="107"/>
      <c r="BL187" s="107"/>
      <c r="BM187" s="107"/>
      <c r="BN187" s="107"/>
      <c r="BO187" s="107"/>
      <c r="BP187" s="107"/>
      <c r="BQ187" s="107"/>
      <c r="BR187" s="107"/>
      <c r="BS187" s="107"/>
      <c r="BT187" s="107"/>
      <c r="BU187" s="107"/>
      <c r="BV187" s="107"/>
      <c r="BW187" s="107"/>
      <c r="BX187" s="107"/>
      <c r="BY187" s="107"/>
      <c r="BZ187" s="107"/>
      <c r="CA187" s="107"/>
      <c r="CB187" s="107"/>
      <c r="CC187" s="107"/>
      <c r="CD187" s="107"/>
      <c r="CE187" s="107"/>
      <c r="CF187" s="107"/>
      <c r="CG187" s="107"/>
      <c r="CH187" s="107"/>
      <c r="CI187" s="107"/>
      <c r="CJ187" s="107"/>
      <c r="CK187" s="107"/>
      <c r="CL187" s="107"/>
      <c r="CM187" s="107"/>
      <c r="CN187" s="107"/>
      <c r="CO187" s="107"/>
      <c r="CP187" s="107"/>
      <c r="CQ187" s="107"/>
      <c r="CR187" s="107"/>
      <c r="CS187" s="107"/>
      <c r="CT187" s="107"/>
      <c r="CU187" s="107"/>
      <c r="CV187" s="107"/>
      <c r="CW187" s="107"/>
      <c r="CX187" s="107"/>
      <c r="CY187" s="107"/>
      <c r="CZ187" s="107"/>
      <c r="DA187" s="107"/>
      <c r="DB187" s="107"/>
      <c r="DC187" s="107"/>
      <c r="DD187" s="107"/>
      <c r="DE187" s="107"/>
      <c r="DF187" s="107"/>
      <c r="DG187" s="107"/>
      <c r="DH187" s="107"/>
      <c r="DI187" s="107"/>
      <c r="DJ187" s="107"/>
      <c r="DK187" s="107"/>
      <c r="DL187" s="107"/>
      <c r="DM187" s="107"/>
      <c r="DN187" s="107"/>
      <c r="DO187" s="107"/>
      <c r="DP187" s="107"/>
      <c r="DQ187" s="107"/>
      <c r="DR187" s="107"/>
      <c r="DS187" s="107"/>
      <c r="DT187" s="107"/>
      <c r="DU187" s="107"/>
      <c r="DV187" s="107"/>
      <c r="DW187" s="107"/>
      <c r="DX187" s="107"/>
      <c r="DY187" s="107"/>
      <c r="DZ187" s="107"/>
      <c r="EA187" s="107"/>
      <c r="EB187" s="107"/>
      <c r="EC187" s="107"/>
      <c r="ED187" s="107"/>
      <c r="EE187" s="107"/>
      <c r="EF187" s="107"/>
      <c r="EG187" s="107"/>
      <c r="EH187" s="107"/>
      <c r="EI187" s="107"/>
      <c r="EJ187" s="107"/>
      <c r="EK187" s="107"/>
      <c r="EL187" s="107"/>
      <c r="EM187" s="107"/>
      <c r="EN187" s="107"/>
      <c r="EO187" s="107"/>
      <c r="EP187" s="107"/>
      <c r="EQ187" s="107"/>
      <c r="ER187" s="107"/>
      <c r="ES187" s="107"/>
      <c r="ET187" s="107"/>
      <c r="EU187" s="107"/>
      <c r="EV187" s="107"/>
      <c r="EW187" s="107"/>
      <c r="EX187" s="107"/>
      <c r="EY187" s="107"/>
      <c r="EZ187" s="107"/>
      <c r="FA187" s="107"/>
      <c r="FB187" s="107"/>
      <c r="FC187" s="107"/>
      <c r="FD187" s="107"/>
      <c r="FE187" s="107"/>
      <c r="FF187" s="107"/>
      <c r="FG187" s="107"/>
      <c r="FH187" s="107"/>
      <c r="FI187" s="107"/>
      <c r="FJ187" s="107"/>
      <c r="FK187" s="107"/>
      <c r="FL187" s="107"/>
      <c r="FM187" s="107"/>
      <c r="FN187" s="107"/>
      <c r="FO187" s="107"/>
      <c r="FP187" s="107"/>
      <c r="FQ187" s="107"/>
      <c r="FR187" s="107"/>
      <c r="FS187" s="107"/>
      <c r="FT187" s="107"/>
      <c r="FU187" s="107"/>
      <c r="FV187" s="107"/>
      <c r="FW187" s="107"/>
      <c r="FX187" s="107"/>
      <c r="FY187" s="107"/>
      <c r="FZ187" s="107"/>
      <c r="GA187" s="107"/>
      <c r="GB187" s="107"/>
      <c r="GC187" s="107"/>
      <c r="GD187" s="107"/>
      <c r="GE187" s="107"/>
      <c r="GF187" s="107"/>
      <c r="GG187" s="107"/>
      <c r="GH187" s="107"/>
      <c r="GI187" s="107"/>
      <c r="GJ187" s="107"/>
      <c r="GK187" s="107"/>
      <c r="GL187" s="107"/>
      <c r="GM187" s="107"/>
      <c r="GN187" s="107"/>
      <c r="GO187" s="107"/>
      <c r="GP187" s="107"/>
      <c r="GQ187" s="107"/>
      <c r="GR187" s="107"/>
      <c r="GS187" s="107"/>
      <c r="GT187" s="107"/>
      <c r="GU187" s="107"/>
      <c r="GV187" s="107"/>
      <c r="GW187" s="107"/>
      <c r="GX187" s="107"/>
      <c r="GY187" s="107"/>
      <c r="GZ187" s="107"/>
      <c r="HA187" s="107"/>
      <c r="HB187" s="107"/>
      <c r="HC187" s="107"/>
      <c r="HD187" s="107"/>
      <c r="HE187" s="107"/>
      <c r="HF187" s="107"/>
      <c r="HG187" s="107"/>
      <c r="HH187" s="107"/>
      <c r="HI187" s="107"/>
      <c r="HJ187" s="107"/>
      <c r="HK187" s="107"/>
      <c r="HL187" s="107"/>
      <c r="HM187" s="107"/>
    </row>
    <row r="188" spans="12:221" x14ac:dyDescent="0.35">
      <c r="L188" s="107"/>
      <c r="M188" s="107"/>
      <c r="N188" s="107"/>
      <c r="O188" s="107"/>
      <c r="P188" s="107"/>
      <c r="Q188" s="107"/>
      <c r="R188" s="107"/>
      <c r="S188" s="107"/>
      <c r="T188" s="107"/>
      <c r="U188" s="107"/>
      <c r="V188" s="107"/>
      <c r="W188" s="107"/>
      <c r="X188" s="107"/>
      <c r="Y188" s="107"/>
      <c r="Z188" s="107"/>
      <c r="AA188" s="107"/>
      <c r="AB188" s="107"/>
      <c r="AC188" s="107"/>
      <c r="AD188" s="107"/>
      <c r="AE188" s="107"/>
      <c r="AF188" s="107"/>
      <c r="AG188" s="107"/>
      <c r="AH188" s="107"/>
      <c r="AI188" s="107"/>
      <c r="AJ188" s="107"/>
      <c r="AK188" s="107"/>
      <c r="AL188" s="107"/>
      <c r="AM188" s="107"/>
      <c r="AN188" s="107"/>
      <c r="AO188" s="107"/>
      <c r="AP188" s="107"/>
      <c r="AQ188" s="107"/>
      <c r="AR188" s="107"/>
      <c r="AS188" s="107"/>
      <c r="AT188" s="107"/>
      <c r="AU188" s="107"/>
      <c r="AV188" s="107"/>
      <c r="AW188" s="107"/>
      <c r="AX188" s="107"/>
      <c r="AY188" s="107"/>
      <c r="AZ188" s="107"/>
      <c r="BA188" s="107"/>
      <c r="BB188" s="107"/>
      <c r="BC188" s="107"/>
      <c r="BD188" s="107"/>
      <c r="BE188" s="107"/>
      <c r="BF188" s="107"/>
      <c r="BG188" s="107"/>
      <c r="BH188" s="107"/>
      <c r="BI188" s="107"/>
      <c r="BJ188" s="107"/>
      <c r="BK188" s="107"/>
      <c r="BL188" s="107"/>
      <c r="BM188" s="107"/>
      <c r="BN188" s="107"/>
      <c r="BO188" s="107"/>
      <c r="BP188" s="107"/>
      <c r="BQ188" s="107"/>
      <c r="BR188" s="107"/>
      <c r="BS188" s="107"/>
      <c r="BT188" s="107"/>
      <c r="BU188" s="107"/>
      <c r="BV188" s="107"/>
      <c r="BW188" s="107"/>
      <c r="BX188" s="107"/>
      <c r="BY188" s="107"/>
      <c r="BZ188" s="107"/>
      <c r="CA188" s="107"/>
      <c r="CB188" s="107"/>
      <c r="CC188" s="107"/>
      <c r="CD188" s="107"/>
      <c r="CE188" s="107"/>
      <c r="CF188" s="107"/>
      <c r="CG188" s="107"/>
      <c r="CH188" s="107"/>
      <c r="CI188" s="107"/>
      <c r="CJ188" s="107"/>
      <c r="CK188" s="107"/>
      <c r="CL188" s="107"/>
      <c r="CM188" s="107"/>
      <c r="CN188" s="107"/>
      <c r="CO188" s="107"/>
      <c r="CP188" s="107"/>
      <c r="CQ188" s="107"/>
      <c r="CR188" s="107"/>
      <c r="CS188" s="107"/>
      <c r="CT188" s="107"/>
      <c r="CU188" s="107"/>
      <c r="CV188" s="107"/>
      <c r="CW188" s="107"/>
      <c r="CX188" s="107"/>
      <c r="CY188" s="107"/>
      <c r="CZ188" s="107"/>
      <c r="DA188" s="107"/>
      <c r="DB188" s="107"/>
      <c r="DC188" s="107"/>
      <c r="DD188" s="107"/>
      <c r="DE188" s="107"/>
      <c r="DF188" s="107"/>
      <c r="DG188" s="107"/>
      <c r="DH188" s="107"/>
      <c r="DI188" s="107"/>
      <c r="DJ188" s="107"/>
      <c r="DK188" s="107"/>
      <c r="DL188" s="107"/>
      <c r="DM188" s="107"/>
      <c r="DN188" s="107"/>
      <c r="DO188" s="107"/>
      <c r="DP188" s="107"/>
      <c r="DQ188" s="107"/>
      <c r="DR188" s="107"/>
      <c r="DS188" s="107"/>
      <c r="DT188" s="107"/>
      <c r="DU188" s="107"/>
      <c r="DV188" s="107"/>
      <c r="DW188" s="107"/>
      <c r="DX188" s="107"/>
      <c r="DY188" s="107"/>
      <c r="DZ188" s="107"/>
      <c r="EA188" s="107"/>
      <c r="EB188" s="107"/>
      <c r="EC188" s="107"/>
      <c r="ED188" s="107"/>
      <c r="EE188" s="107"/>
      <c r="EF188" s="107"/>
      <c r="EG188" s="107"/>
      <c r="EH188" s="107"/>
      <c r="EI188" s="107"/>
      <c r="EJ188" s="107"/>
      <c r="EK188" s="107"/>
      <c r="EL188" s="107"/>
      <c r="EM188" s="107"/>
      <c r="EN188" s="107"/>
      <c r="EO188" s="107"/>
      <c r="EP188" s="107"/>
      <c r="EQ188" s="107"/>
      <c r="ER188" s="107"/>
      <c r="ES188" s="107"/>
      <c r="ET188" s="107"/>
      <c r="EU188" s="107"/>
      <c r="EV188" s="107"/>
      <c r="EW188" s="107"/>
      <c r="EX188" s="107"/>
      <c r="EY188" s="107"/>
      <c r="EZ188" s="107"/>
      <c r="FA188" s="107"/>
      <c r="FB188" s="107"/>
      <c r="FC188" s="107"/>
      <c r="FD188" s="107"/>
      <c r="FE188" s="107"/>
      <c r="FF188" s="107"/>
      <c r="FG188" s="107"/>
      <c r="FH188" s="107"/>
      <c r="FI188" s="107"/>
      <c r="FJ188" s="107"/>
      <c r="FK188" s="107"/>
      <c r="FL188" s="107"/>
      <c r="FM188" s="107"/>
      <c r="FN188" s="107"/>
      <c r="FO188" s="107"/>
      <c r="FP188" s="107"/>
      <c r="FQ188" s="107"/>
      <c r="FR188" s="107"/>
      <c r="FS188" s="107"/>
      <c r="FT188" s="107"/>
      <c r="FU188" s="107"/>
      <c r="FV188" s="107"/>
      <c r="FW188" s="107"/>
      <c r="FX188" s="107"/>
      <c r="FY188" s="107"/>
      <c r="FZ188" s="107"/>
      <c r="GA188" s="107"/>
      <c r="GB188" s="107"/>
      <c r="GC188" s="107"/>
      <c r="GD188" s="107"/>
      <c r="GE188" s="107"/>
      <c r="GF188" s="107"/>
      <c r="GG188" s="107"/>
      <c r="GH188" s="107"/>
      <c r="GI188" s="107"/>
      <c r="GJ188" s="107"/>
      <c r="GK188" s="107"/>
      <c r="GL188" s="107"/>
      <c r="GM188" s="107"/>
      <c r="GN188" s="107"/>
      <c r="GO188" s="107"/>
      <c r="GP188" s="107"/>
      <c r="GQ188" s="107"/>
      <c r="GR188" s="107"/>
      <c r="GS188" s="107"/>
      <c r="GT188" s="107"/>
      <c r="GU188" s="107"/>
      <c r="GV188" s="107"/>
      <c r="GW188" s="107"/>
      <c r="GX188" s="107"/>
      <c r="GY188" s="107"/>
      <c r="GZ188" s="107"/>
      <c r="HA188" s="107"/>
      <c r="HB188" s="107"/>
      <c r="HC188" s="107"/>
      <c r="HD188" s="107"/>
      <c r="HE188" s="107"/>
      <c r="HF188" s="107"/>
      <c r="HG188" s="107"/>
      <c r="HH188" s="107"/>
      <c r="HI188" s="107"/>
      <c r="HJ188" s="107"/>
      <c r="HK188" s="107"/>
      <c r="HL188" s="107"/>
      <c r="HM188" s="107"/>
    </row>
    <row r="189" spans="12:221" x14ac:dyDescent="0.35">
      <c r="L189" s="107"/>
      <c r="M189" s="107"/>
      <c r="N189" s="107"/>
      <c r="O189" s="107"/>
      <c r="P189" s="107"/>
      <c r="Q189" s="107"/>
      <c r="R189" s="107"/>
      <c r="S189" s="107"/>
      <c r="T189" s="107"/>
      <c r="U189" s="107"/>
      <c r="V189" s="107"/>
      <c r="W189" s="107"/>
      <c r="X189" s="107"/>
      <c r="Y189" s="107"/>
      <c r="Z189" s="107"/>
      <c r="AA189" s="107"/>
      <c r="AB189" s="107"/>
      <c r="AC189" s="107"/>
      <c r="AD189" s="107"/>
      <c r="AE189" s="107"/>
      <c r="AF189" s="107"/>
      <c r="AG189" s="107"/>
      <c r="AH189" s="107"/>
      <c r="AI189" s="107"/>
      <c r="AJ189" s="107"/>
      <c r="AK189" s="107"/>
      <c r="AL189" s="107"/>
      <c r="AM189" s="107"/>
      <c r="AN189" s="107"/>
      <c r="AO189" s="107"/>
      <c r="AP189" s="107"/>
      <c r="AQ189" s="107"/>
      <c r="AR189" s="107"/>
      <c r="AS189" s="107"/>
      <c r="AT189" s="107"/>
      <c r="AU189" s="107"/>
      <c r="AV189" s="107"/>
      <c r="AW189" s="107"/>
      <c r="AX189" s="107"/>
      <c r="AY189" s="107"/>
      <c r="AZ189" s="107"/>
      <c r="BA189" s="107"/>
      <c r="BB189" s="107"/>
      <c r="BC189" s="107"/>
      <c r="BD189" s="107"/>
      <c r="BE189" s="107"/>
      <c r="BF189" s="107"/>
      <c r="BG189" s="107"/>
      <c r="BH189" s="107"/>
      <c r="BI189" s="107"/>
      <c r="BJ189" s="107"/>
      <c r="BK189" s="107"/>
      <c r="BL189" s="107"/>
      <c r="BM189" s="107"/>
      <c r="BN189" s="107"/>
      <c r="BO189" s="107"/>
      <c r="BP189" s="107"/>
      <c r="BQ189" s="107"/>
      <c r="BR189" s="107"/>
      <c r="BS189" s="107"/>
      <c r="BT189" s="107"/>
      <c r="BU189" s="107"/>
      <c r="BV189" s="107"/>
      <c r="BW189" s="107"/>
      <c r="BX189" s="107"/>
      <c r="BY189" s="107"/>
      <c r="BZ189" s="107"/>
      <c r="CA189" s="107"/>
      <c r="CB189" s="107"/>
      <c r="CC189" s="107"/>
      <c r="CD189" s="107"/>
      <c r="CE189" s="107"/>
      <c r="CF189" s="107"/>
      <c r="CG189" s="107"/>
      <c r="CH189" s="107"/>
      <c r="CI189" s="107"/>
      <c r="CJ189" s="107"/>
      <c r="CK189" s="107"/>
      <c r="CL189" s="107"/>
      <c r="CM189" s="107"/>
      <c r="CN189" s="107"/>
      <c r="CO189" s="107"/>
      <c r="CP189" s="107"/>
      <c r="CQ189" s="107"/>
      <c r="CR189" s="107"/>
      <c r="CS189" s="107"/>
      <c r="CT189" s="107"/>
      <c r="CU189" s="107"/>
      <c r="CV189" s="107"/>
      <c r="CW189" s="107"/>
      <c r="CX189" s="107"/>
      <c r="CY189" s="107"/>
      <c r="CZ189" s="107"/>
      <c r="DA189" s="107"/>
      <c r="DB189" s="107"/>
      <c r="DC189" s="107"/>
      <c r="DD189" s="107"/>
      <c r="DE189" s="107"/>
      <c r="DF189" s="107"/>
      <c r="DG189" s="107"/>
      <c r="DH189" s="107"/>
      <c r="DI189" s="107"/>
      <c r="DJ189" s="107"/>
      <c r="DK189" s="107"/>
      <c r="DL189" s="107"/>
      <c r="DM189" s="107"/>
      <c r="DN189" s="107"/>
      <c r="DO189" s="107"/>
      <c r="DP189" s="107"/>
      <c r="DQ189" s="107"/>
      <c r="DR189" s="107"/>
      <c r="DS189" s="107"/>
      <c r="DT189" s="107"/>
      <c r="DU189" s="107"/>
      <c r="DV189" s="107"/>
      <c r="DW189" s="107"/>
      <c r="DX189" s="107"/>
      <c r="DY189" s="107"/>
      <c r="DZ189" s="107"/>
      <c r="EA189" s="107"/>
      <c r="EB189" s="107"/>
      <c r="EC189" s="107"/>
      <c r="ED189" s="107"/>
      <c r="EE189" s="107"/>
      <c r="EF189" s="107"/>
      <c r="EG189" s="107"/>
      <c r="EH189" s="107"/>
      <c r="EI189" s="107"/>
      <c r="EJ189" s="107"/>
      <c r="EK189" s="107"/>
      <c r="EL189" s="107"/>
      <c r="EM189" s="107"/>
      <c r="EN189" s="107"/>
      <c r="EO189" s="107"/>
      <c r="EP189" s="107"/>
      <c r="EQ189" s="107"/>
      <c r="ER189" s="107"/>
      <c r="ES189" s="107"/>
      <c r="ET189" s="107"/>
      <c r="EU189" s="107"/>
      <c r="EV189" s="107"/>
      <c r="EW189" s="107"/>
      <c r="EX189" s="107"/>
      <c r="EY189" s="107"/>
      <c r="EZ189" s="107"/>
      <c r="FA189" s="107"/>
      <c r="FB189" s="107"/>
      <c r="FC189" s="107"/>
      <c r="FD189" s="107"/>
      <c r="FE189" s="107"/>
      <c r="FF189" s="107"/>
      <c r="FG189" s="107"/>
      <c r="FH189" s="107"/>
      <c r="FI189" s="107"/>
      <c r="FJ189" s="107"/>
      <c r="FK189" s="107"/>
      <c r="FL189" s="107"/>
      <c r="FM189" s="107"/>
      <c r="FN189" s="107"/>
      <c r="FO189" s="107"/>
      <c r="FP189" s="107"/>
      <c r="FQ189" s="107"/>
      <c r="FR189" s="107"/>
      <c r="FS189" s="107"/>
      <c r="FT189" s="107"/>
      <c r="FU189" s="107"/>
      <c r="FV189" s="107"/>
      <c r="FW189" s="107"/>
      <c r="FX189" s="107"/>
      <c r="FY189" s="107"/>
      <c r="FZ189" s="107"/>
      <c r="GA189" s="107"/>
      <c r="GB189" s="107"/>
      <c r="GC189" s="107"/>
      <c r="GD189" s="107"/>
      <c r="GE189" s="107"/>
      <c r="GF189" s="107"/>
      <c r="GG189" s="107"/>
      <c r="GH189" s="107"/>
      <c r="GI189" s="107"/>
      <c r="GJ189" s="107"/>
      <c r="GK189" s="107"/>
      <c r="GL189" s="107"/>
      <c r="GM189" s="107"/>
      <c r="GN189" s="107"/>
      <c r="GO189" s="107"/>
      <c r="GP189" s="107"/>
      <c r="GQ189" s="107"/>
      <c r="GR189" s="107"/>
      <c r="GS189" s="107"/>
      <c r="GT189" s="107"/>
      <c r="GU189" s="107"/>
      <c r="GV189" s="107"/>
      <c r="GW189" s="107"/>
      <c r="GX189" s="107"/>
      <c r="GY189" s="107"/>
      <c r="GZ189" s="107"/>
      <c r="HA189" s="107"/>
      <c r="HB189" s="107"/>
      <c r="HC189" s="107"/>
      <c r="HD189" s="107"/>
      <c r="HE189" s="107"/>
      <c r="HF189" s="107"/>
      <c r="HG189" s="107"/>
      <c r="HH189" s="107"/>
      <c r="HI189" s="107"/>
      <c r="HJ189" s="107"/>
      <c r="HK189" s="107"/>
      <c r="HL189" s="107"/>
      <c r="HM189" s="107"/>
    </row>
    <row r="190" spans="12:221" x14ac:dyDescent="0.35">
      <c r="L190" s="107"/>
      <c r="M190" s="107"/>
      <c r="N190" s="107"/>
      <c r="O190" s="107"/>
      <c r="P190" s="107"/>
      <c r="Q190" s="107"/>
      <c r="R190" s="107"/>
      <c r="S190" s="107"/>
      <c r="T190" s="107"/>
      <c r="U190" s="107"/>
      <c r="V190" s="107"/>
      <c r="W190" s="107"/>
      <c r="X190" s="107"/>
      <c r="Y190" s="107"/>
      <c r="Z190" s="107"/>
      <c r="AA190" s="107"/>
      <c r="AB190" s="107"/>
      <c r="AC190" s="107"/>
      <c r="AD190" s="107"/>
      <c r="AE190" s="107"/>
      <c r="AF190" s="107"/>
      <c r="AG190" s="107"/>
      <c r="AH190" s="107"/>
      <c r="AI190" s="107"/>
      <c r="AJ190" s="107"/>
      <c r="AK190" s="107"/>
      <c r="AL190" s="107"/>
      <c r="AM190" s="107"/>
      <c r="AN190" s="107"/>
      <c r="AO190" s="107"/>
      <c r="AP190" s="107"/>
      <c r="AQ190" s="107"/>
      <c r="AR190" s="107"/>
      <c r="AS190" s="107"/>
      <c r="AT190" s="107"/>
      <c r="AU190" s="107"/>
      <c r="AV190" s="107"/>
      <c r="AW190" s="107"/>
      <c r="AX190" s="107"/>
      <c r="AY190" s="107"/>
      <c r="AZ190" s="107"/>
      <c r="BA190" s="107"/>
      <c r="BB190" s="107"/>
      <c r="BC190" s="107"/>
      <c r="BD190" s="107"/>
      <c r="BE190" s="107"/>
      <c r="BF190" s="107"/>
      <c r="BG190" s="107"/>
      <c r="BH190" s="107"/>
      <c r="BI190" s="107"/>
      <c r="BJ190" s="107"/>
      <c r="BK190" s="107"/>
      <c r="BL190" s="107"/>
      <c r="BM190" s="107"/>
      <c r="BN190" s="107"/>
      <c r="BO190" s="107"/>
      <c r="BP190" s="107"/>
      <c r="BQ190" s="107"/>
      <c r="BR190" s="107"/>
      <c r="BS190" s="107"/>
      <c r="BT190" s="107"/>
      <c r="BU190" s="107"/>
      <c r="BV190" s="107"/>
      <c r="BW190" s="107"/>
      <c r="BX190" s="107"/>
      <c r="BY190" s="107"/>
      <c r="BZ190" s="107"/>
      <c r="CA190" s="107"/>
      <c r="CB190" s="107"/>
      <c r="CC190" s="107"/>
      <c r="CD190" s="107"/>
      <c r="CE190" s="107"/>
      <c r="CF190" s="107"/>
      <c r="CG190" s="107"/>
      <c r="CH190" s="107"/>
      <c r="CI190" s="107"/>
      <c r="CJ190" s="107"/>
      <c r="CK190" s="107"/>
      <c r="CL190" s="107"/>
      <c r="CM190" s="107"/>
      <c r="CN190" s="107"/>
      <c r="CO190" s="107"/>
      <c r="CP190" s="107"/>
      <c r="CQ190" s="107"/>
      <c r="CR190" s="107"/>
      <c r="CS190" s="107"/>
      <c r="CT190" s="107"/>
      <c r="CU190" s="107"/>
      <c r="CV190" s="107"/>
      <c r="CW190" s="107"/>
      <c r="CX190" s="107"/>
      <c r="CY190" s="107"/>
      <c r="CZ190" s="107"/>
      <c r="DA190" s="107"/>
      <c r="DB190" s="107"/>
      <c r="DC190" s="107"/>
      <c r="DD190" s="107"/>
      <c r="DE190" s="107"/>
      <c r="DF190" s="107"/>
      <c r="DG190" s="107"/>
      <c r="DH190" s="107"/>
      <c r="DI190" s="107"/>
      <c r="DJ190" s="107"/>
      <c r="DK190" s="107"/>
      <c r="DL190" s="107"/>
      <c r="DM190" s="107"/>
      <c r="DN190" s="107"/>
      <c r="DO190" s="107"/>
      <c r="DP190" s="107"/>
      <c r="DQ190" s="107"/>
      <c r="DR190" s="107"/>
      <c r="DS190" s="107"/>
      <c r="DT190" s="107"/>
      <c r="DU190" s="107"/>
      <c r="DV190" s="107"/>
      <c r="DW190" s="107"/>
      <c r="DX190" s="107"/>
      <c r="DY190" s="107"/>
      <c r="DZ190" s="107"/>
      <c r="EA190" s="107"/>
      <c r="EB190" s="107"/>
      <c r="EC190" s="107"/>
      <c r="ED190" s="107"/>
      <c r="EE190" s="107"/>
      <c r="EF190" s="107"/>
      <c r="EG190" s="107"/>
      <c r="EH190" s="107"/>
      <c r="EI190" s="107"/>
      <c r="EJ190" s="107"/>
      <c r="EK190" s="107"/>
      <c r="EL190" s="107"/>
      <c r="EM190" s="107"/>
      <c r="EN190" s="107"/>
      <c r="EO190" s="107"/>
      <c r="EP190" s="107"/>
      <c r="EQ190" s="107"/>
      <c r="ER190" s="107"/>
      <c r="ES190" s="107"/>
      <c r="ET190" s="107"/>
      <c r="EU190" s="107"/>
      <c r="EV190" s="107"/>
      <c r="EW190" s="107"/>
      <c r="EX190" s="107"/>
      <c r="EY190" s="107"/>
      <c r="EZ190" s="107"/>
      <c r="FA190" s="107"/>
      <c r="FB190" s="107"/>
      <c r="FC190" s="107"/>
      <c r="FD190" s="107"/>
      <c r="FE190" s="107"/>
      <c r="FF190" s="107"/>
      <c r="FG190" s="107"/>
      <c r="FH190" s="107"/>
      <c r="FI190" s="107"/>
      <c r="FJ190" s="107"/>
      <c r="FK190" s="107"/>
      <c r="FL190" s="107"/>
      <c r="FM190" s="107"/>
      <c r="FN190" s="107"/>
      <c r="FO190" s="107"/>
      <c r="FP190" s="107"/>
      <c r="FQ190" s="107"/>
      <c r="FR190" s="107"/>
      <c r="FS190" s="107"/>
      <c r="FT190" s="107"/>
      <c r="FU190" s="107"/>
      <c r="FV190" s="107"/>
      <c r="FW190" s="107"/>
      <c r="FX190" s="107"/>
      <c r="FY190" s="107"/>
      <c r="FZ190" s="107"/>
      <c r="GA190" s="107"/>
      <c r="GB190" s="107"/>
      <c r="GC190" s="107"/>
      <c r="GD190" s="107"/>
      <c r="GE190" s="107"/>
      <c r="GF190" s="107"/>
      <c r="GG190" s="107"/>
      <c r="GH190" s="107"/>
      <c r="GI190" s="107"/>
      <c r="GJ190" s="107"/>
      <c r="GK190" s="107"/>
      <c r="GL190" s="107"/>
      <c r="GM190" s="107"/>
      <c r="GN190" s="107"/>
      <c r="GO190" s="107"/>
      <c r="GP190" s="107"/>
      <c r="GQ190" s="107"/>
      <c r="GR190" s="107"/>
      <c r="GS190" s="107"/>
      <c r="GT190" s="107"/>
      <c r="GU190" s="107"/>
      <c r="GV190" s="107"/>
      <c r="GW190" s="107"/>
      <c r="GX190" s="107"/>
      <c r="GY190" s="107"/>
      <c r="GZ190" s="107"/>
      <c r="HA190" s="107"/>
      <c r="HB190" s="107"/>
      <c r="HC190" s="107"/>
      <c r="HD190" s="107"/>
      <c r="HE190" s="107"/>
      <c r="HF190" s="107"/>
      <c r="HG190" s="107"/>
      <c r="HH190" s="107"/>
      <c r="HI190" s="107"/>
      <c r="HJ190" s="107"/>
      <c r="HK190" s="107"/>
      <c r="HL190" s="107"/>
      <c r="HM190" s="107"/>
    </row>
    <row r="191" spans="12:221" x14ac:dyDescent="0.35">
      <c r="L191" s="107"/>
      <c r="M191" s="107"/>
      <c r="N191" s="107"/>
      <c r="O191" s="107"/>
      <c r="P191" s="107"/>
      <c r="Q191" s="107"/>
      <c r="R191" s="107"/>
      <c r="S191" s="107"/>
      <c r="T191" s="107"/>
      <c r="U191" s="107"/>
      <c r="V191" s="107"/>
      <c r="W191" s="107"/>
      <c r="X191" s="107"/>
      <c r="Y191" s="107"/>
      <c r="Z191" s="107"/>
      <c r="AA191" s="107"/>
      <c r="AB191" s="107"/>
      <c r="AC191" s="107"/>
      <c r="AD191" s="107"/>
      <c r="AE191" s="107"/>
      <c r="AF191" s="107"/>
      <c r="AG191" s="107"/>
      <c r="AH191" s="107"/>
      <c r="AI191" s="107"/>
      <c r="AJ191" s="107"/>
      <c r="AK191" s="107"/>
      <c r="AL191" s="107"/>
      <c r="AM191" s="107"/>
      <c r="AN191" s="107"/>
      <c r="AO191" s="107"/>
      <c r="AP191" s="107"/>
      <c r="AQ191" s="107"/>
      <c r="AR191" s="107"/>
      <c r="AS191" s="107"/>
      <c r="AT191" s="107"/>
      <c r="AU191" s="107"/>
      <c r="AV191" s="107"/>
      <c r="AW191" s="107"/>
      <c r="AX191" s="107"/>
      <c r="AY191" s="107"/>
      <c r="AZ191" s="107"/>
      <c r="BA191" s="107"/>
      <c r="BB191" s="107"/>
      <c r="BC191" s="107"/>
      <c r="BD191" s="107"/>
      <c r="BE191" s="107"/>
      <c r="BF191" s="107"/>
      <c r="BG191" s="107"/>
      <c r="BH191" s="107"/>
      <c r="BI191" s="107"/>
      <c r="BJ191" s="107"/>
      <c r="BK191" s="107"/>
      <c r="BL191" s="107"/>
      <c r="BM191" s="107"/>
      <c r="BN191" s="107"/>
      <c r="BO191" s="107"/>
      <c r="BP191" s="107"/>
      <c r="BQ191" s="107"/>
      <c r="BR191" s="107"/>
      <c r="BS191" s="107"/>
      <c r="BT191" s="107"/>
      <c r="BU191" s="107"/>
      <c r="BV191" s="107"/>
      <c r="BW191" s="107"/>
      <c r="BX191" s="107"/>
      <c r="BY191" s="107"/>
      <c r="BZ191" s="107"/>
      <c r="CA191" s="107"/>
      <c r="CB191" s="107"/>
      <c r="CC191" s="107"/>
      <c r="CD191" s="107"/>
      <c r="CE191" s="107"/>
      <c r="CF191" s="107"/>
      <c r="CG191" s="107"/>
      <c r="CH191" s="107"/>
      <c r="CI191" s="107"/>
      <c r="CJ191" s="107"/>
      <c r="CK191" s="107"/>
      <c r="CL191" s="107"/>
      <c r="CM191" s="107"/>
      <c r="CN191" s="107"/>
      <c r="CO191" s="107"/>
      <c r="CP191" s="107"/>
      <c r="CQ191" s="107"/>
      <c r="CR191" s="107"/>
      <c r="CS191" s="107"/>
      <c r="CT191" s="107"/>
      <c r="CU191" s="107"/>
      <c r="CV191" s="107"/>
      <c r="CW191" s="107"/>
      <c r="CX191" s="107"/>
      <c r="CY191" s="107"/>
      <c r="CZ191" s="107"/>
      <c r="DA191" s="107"/>
      <c r="DB191" s="107"/>
      <c r="DC191" s="107"/>
      <c r="DD191" s="107"/>
      <c r="DE191" s="107"/>
      <c r="DF191" s="107"/>
      <c r="DG191" s="107"/>
      <c r="DH191" s="107"/>
      <c r="DI191" s="107"/>
      <c r="DJ191" s="107"/>
      <c r="DK191" s="107"/>
      <c r="DL191" s="107"/>
      <c r="DM191" s="107"/>
      <c r="DN191" s="107"/>
      <c r="DO191" s="107"/>
      <c r="DP191" s="107"/>
      <c r="DQ191" s="107"/>
      <c r="DR191" s="107"/>
      <c r="DS191" s="107"/>
      <c r="DT191" s="107"/>
      <c r="DU191" s="107"/>
      <c r="DV191" s="107"/>
      <c r="DW191" s="107"/>
      <c r="DX191" s="107"/>
      <c r="DY191" s="107"/>
      <c r="DZ191" s="107"/>
      <c r="EA191" s="107"/>
      <c r="EB191" s="107"/>
      <c r="EC191" s="107"/>
      <c r="ED191" s="107"/>
      <c r="EE191" s="107"/>
      <c r="EF191" s="107"/>
      <c r="EG191" s="107"/>
      <c r="EH191" s="107"/>
      <c r="EI191" s="107"/>
      <c r="EJ191" s="107"/>
      <c r="EK191" s="107"/>
      <c r="EL191" s="107"/>
      <c r="EM191" s="107"/>
      <c r="EN191" s="107"/>
      <c r="EO191" s="107"/>
      <c r="EP191" s="107"/>
      <c r="EQ191" s="107"/>
      <c r="ER191" s="107"/>
      <c r="ES191" s="107"/>
      <c r="ET191" s="107"/>
      <c r="EU191" s="107"/>
      <c r="EV191" s="107"/>
      <c r="EW191" s="107"/>
      <c r="EX191" s="107"/>
      <c r="EY191" s="107"/>
      <c r="EZ191" s="107"/>
      <c r="FA191" s="107"/>
      <c r="FB191" s="107"/>
      <c r="FC191" s="107"/>
      <c r="FD191" s="107"/>
      <c r="FE191" s="107"/>
      <c r="FF191" s="107"/>
      <c r="FG191" s="107"/>
      <c r="FH191" s="107"/>
      <c r="FI191" s="107"/>
      <c r="FJ191" s="107"/>
      <c r="FK191" s="107"/>
      <c r="FL191" s="107"/>
      <c r="FM191" s="107"/>
      <c r="FN191" s="107"/>
      <c r="FO191" s="107"/>
      <c r="FP191" s="107"/>
      <c r="FQ191" s="107"/>
      <c r="FR191" s="107"/>
      <c r="FS191" s="107"/>
      <c r="FT191" s="107"/>
      <c r="FU191" s="107"/>
      <c r="FV191" s="107"/>
      <c r="FW191" s="107"/>
      <c r="FX191" s="107"/>
      <c r="FY191" s="107"/>
      <c r="FZ191" s="107"/>
      <c r="GA191" s="107"/>
      <c r="GB191" s="107"/>
      <c r="GC191" s="107"/>
      <c r="GD191" s="107"/>
      <c r="GE191" s="107"/>
      <c r="GF191" s="107"/>
      <c r="GG191" s="107"/>
      <c r="GH191" s="107"/>
      <c r="GI191" s="107"/>
      <c r="GJ191" s="107"/>
      <c r="GK191" s="107"/>
      <c r="GL191" s="107"/>
      <c r="GM191" s="107"/>
      <c r="GN191" s="107"/>
      <c r="GO191" s="107"/>
      <c r="GP191" s="107"/>
      <c r="GQ191" s="107"/>
      <c r="GR191" s="107"/>
      <c r="GS191" s="107"/>
      <c r="GT191" s="107"/>
      <c r="GU191" s="107"/>
      <c r="GV191" s="107"/>
      <c r="GW191" s="107"/>
      <c r="GX191" s="107"/>
      <c r="GY191" s="107"/>
      <c r="GZ191" s="107"/>
      <c r="HA191" s="107"/>
      <c r="HB191" s="107"/>
      <c r="HC191" s="107"/>
      <c r="HD191" s="107"/>
      <c r="HE191" s="107"/>
      <c r="HF191" s="107"/>
      <c r="HG191" s="107"/>
      <c r="HH191" s="107"/>
      <c r="HI191" s="107"/>
      <c r="HJ191" s="107"/>
      <c r="HK191" s="107"/>
      <c r="HL191" s="107"/>
      <c r="HM191" s="107"/>
    </row>
    <row r="192" spans="12:221" x14ac:dyDescent="0.35">
      <c r="L192" s="107" t="s">
        <v>649</v>
      </c>
      <c r="M192" s="107" t="s">
        <v>649</v>
      </c>
      <c r="N192" s="107" t="s">
        <v>649</v>
      </c>
      <c r="O192" s="107" t="s">
        <v>649</v>
      </c>
      <c r="P192" s="107" t="s">
        <v>649</v>
      </c>
      <c r="Q192" s="107" t="s">
        <v>649</v>
      </c>
      <c r="R192" s="107" t="s">
        <v>649</v>
      </c>
      <c r="S192" s="107" t="s">
        <v>649</v>
      </c>
      <c r="T192" s="107" t="s">
        <v>649</v>
      </c>
      <c r="U192" s="107" t="s">
        <v>649</v>
      </c>
      <c r="V192" s="107" t="s">
        <v>649</v>
      </c>
      <c r="W192" s="107" t="s">
        <v>649</v>
      </c>
      <c r="X192" s="107" t="s">
        <v>649</v>
      </c>
      <c r="Y192" s="107" t="s">
        <v>649</v>
      </c>
      <c r="Z192" s="107" t="s">
        <v>649</v>
      </c>
      <c r="AA192" s="107" t="s">
        <v>649</v>
      </c>
      <c r="AB192" s="107" t="s">
        <v>649</v>
      </c>
      <c r="AC192" s="107" t="s">
        <v>649</v>
      </c>
      <c r="AD192" s="107" t="s">
        <v>649</v>
      </c>
      <c r="AE192" s="107" t="s">
        <v>649</v>
      </c>
      <c r="AF192" s="107" t="s">
        <v>649</v>
      </c>
      <c r="AG192" s="107" t="s">
        <v>649</v>
      </c>
      <c r="AH192" s="107" t="s">
        <v>649</v>
      </c>
      <c r="AI192" s="107" t="s">
        <v>649</v>
      </c>
      <c r="AJ192" s="107" t="s">
        <v>649</v>
      </c>
      <c r="AK192" s="107" t="s">
        <v>649</v>
      </c>
      <c r="AL192" s="107" t="s">
        <v>649</v>
      </c>
      <c r="AM192" s="107" t="s">
        <v>649</v>
      </c>
      <c r="AN192" s="107" t="s">
        <v>649</v>
      </c>
      <c r="AO192" s="107" t="s">
        <v>649</v>
      </c>
      <c r="AP192" s="107" t="s">
        <v>649</v>
      </c>
      <c r="AQ192" s="107" t="s">
        <v>649</v>
      </c>
      <c r="AR192" s="107" t="s">
        <v>649</v>
      </c>
      <c r="AS192" s="107" t="s">
        <v>649</v>
      </c>
      <c r="AT192" s="107" t="s">
        <v>649</v>
      </c>
      <c r="AU192" s="107" t="s">
        <v>649</v>
      </c>
      <c r="AV192" s="107" t="s">
        <v>649</v>
      </c>
      <c r="AW192" s="107" t="s">
        <v>649</v>
      </c>
      <c r="AX192" s="107" t="s">
        <v>649</v>
      </c>
      <c r="AY192" s="107" t="s">
        <v>649</v>
      </c>
      <c r="AZ192" s="107" t="s">
        <v>649</v>
      </c>
      <c r="BA192" s="107" t="s">
        <v>649</v>
      </c>
      <c r="BB192" s="107" t="s">
        <v>649</v>
      </c>
      <c r="BC192" s="107" t="s">
        <v>649</v>
      </c>
      <c r="BD192" s="107" t="s">
        <v>649</v>
      </c>
      <c r="BE192" s="107" t="s">
        <v>649</v>
      </c>
      <c r="BF192" s="107" t="s">
        <v>649</v>
      </c>
      <c r="BG192" s="107" t="s">
        <v>649</v>
      </c>
      <c r="BH192" s="107" t="s">
        <v>649</v>
      </c>
      <c r="BI192" s="107" t="s">
        <v>649</v>
      </c>
      <c r="BJ192" s="107" t="s">
        <v>649</v>
      </c>
      <c r="BK192" s="107" t="s">
        <v>649</v>
      </c>
      <c r="BL192" s="107" t="s">
        <v>649</v>
      </c>
      <c r="BM192" s="107" t="s">
        <v>649</v>
      </c>
      <c r="BN192" s="107" t="s">
        <v>649</v>
      </c>
      <c r="BO192" s="107" t="s">
        <v>649</v>
      </c>
      <c r="BP192" s="107" t="s">
        <v>649</v>
      </c>
      <c r="BQ192" s="107" t="s">
        <v>649</v>
      </c>
      <c r="BR192" s="107" t="s">
        <v>649</v>
      </c>
      <c r="BS192" s="107" t="s">
        <v>649</v>
      </c>
      <c r="BT192" s="107" t="s">
        <v>649</v>
      </c>
      <c r="BU192" s="107" t="s">
        <v>649</v>
      </c>
      <c r="BV192" s="107" t="s">
        <v>649</v>
      </c>
      <c r="BW192" s="107" t="s">
        <v>649</v>
      </c>
      <c r="BX192" s="107" t="s">
        <v>649</v>
      </c>
      <c r="BY192" s="107" t="s">
        <v>649</v>
      </c>
      <c r="BZ192" s="107" t="s">
        <v>649</v>
      </c>
      <c r="CA192" s="107" t="s">
        <v>649</v>
      </c>
      <c r="CB192" s="107" t="s">
        <v>649</v>
      </c>
      <c r="CC192" s="107" t="s">
        <v>649</v>
      </c>
      <c r="CD192" s="107" t="s">
        <v>649</v>
      </c>
      <c r="CE192" s="107" t="s">
        <v>649</v>
      </c>
      <c r="CF192" s="107" t="s">
        <v>649</v>
      </c>
      <c r="CG192" s="107" t="s">
        <v>649</v>
      </c>
      <c r="CH192" s="107" t="s">
        <v>649</v>
      </c>
      <c r="CI192" s="107" t="s">
        <v>649</v>
      </c>
      <c r="CJ192" s="107" t="s">
        <v>649</v>
      </c>
      <c r="CK192" s="107" t="s">
        <v>649</v>
      </c>
      <c r="CL192" s="107" t="s">
        <v>649</v>
      </c>
      <c r="CM192" s="107" t="s">
        <v>649</v>
      </c>
      <c r="CN192" s="107" t="s">
        <v>649</v>
      </c>
      <c r="CO192" s="107" t="s">
        <v>649</v>
      </c>
      <c r="CP192" s="107" t="s">
        <v>649</v>
      </c>
      <c r="CQ192" s="107" t="s">
        <v>649</v>
      </c>
      <c r="CR192" s="107" t="s">
        <v>649</v>
      </c>
      <c r="CS192" s="107" t="s">
        <v>649</v>
      </c>
      <c r="CT192" s="107" t="s">
        <v>649</v>
      </c>
      <c r="CU192" s="107" t="s">
        <v>649</v>
      </c>
      <c r="CV192" s="107" t="s">
        <v>649</v>
      </c>
      <c r="CW192" s="107" t="s">
        <v>649</v>
      </c>
      <c r="CX192" s="107" t="s">
        <v>649</v>
      </c>
      <c r="CY192" s="107" t="s">
        <v>649</v>
      </c>
      <c r="CZ192" s="107" t="s">
        <v>649</v>
      </c>
      <c r="DA192" s="107" t="s">
        <v>649</v>
      </c>
      <c r="DB192" s="107" t="s">
        <v>649</v>
      </c>
      <c r="DC192" s="107" t="s">
        <v>649</v>
      </c>
      <c r="DD192" s="107" t="s">
        <v>649</v>
      </c>
      <c r="DE192" s="107" t="s">
        <v>649</v>
      </c>
      <c r="DF192" s="107" t="s">
        <v>649</v>
      </c>
      <c r="DG192" s="107" t="s">
        <v>649</v>
      </c>
      <c r="DH192" s="107" t="s">
        <v>649</v>
      </c>
      <c r="DI192" s="107" t="s">
        <v>649</v>
      </c>
      <c r="DJ192" s="107" t="s">
        <v>649</v>
      </c>
      <c r="DK192" s="107" t="s">
        <v>649</v>
      </c>
      <c r="DL192" s="107" t="s">
        <v>649</v>
      </c>
      <c r="DM192" s="107" t="s">
        <v>649</v>
      </c>
      <c r="DN192" s="107" t="s">
        <v>649</v>
      </c>
      <c r="DO192" s="107" t="s">
        <v>649</v>
      </c>
      <c r="DP192" s="107" t="s">
        <v>649</v>
      </c>
      <c r="DQ192" s="107" t="s">
        <v>649</v>
      </c>
      <c r="DR192" s="107" t="s">
        <v>649</v>
      </c>
      <c r="DS192" s="107" t="s">
        <v>649</v>
      </c>
      <c r="DT192" s="107" t="s">
        <v>649</v>
      </c>
      <c r="DU192" s="107" t="s">
        <v>649</v>
      </c>
      <c r="DV192" s="107" t="s">
        <v>649</v>
      </c>
      <c r="DW192" s="107" t="s">
        <v>649</v>
      </c>
      <c r="DX192" s="107" t="s">
        <v>649</v>
      </c>
      <c r="DY192" s="107" t="s">
        <v>649</v>
      </c>
      <c r="DZ192" s="107" t="s">
        <v>649</v>
      </c>
      <c r="EA192" s="107" t="s">
        <v>649</v>
      </c>
      <c r="EB192" s="107" t="s">
        <v>649</v>
      </c>
      <c r="EC192" s="107" t="s">
        <v>649</v>
      </c>
      <c r="ED192" s="107" t="s">
        <v>649</v>
      </c>
      <c r="EE192" s="107" t="s">
        <v>649</v>
      </c>
      <c r="EF192" s="107" t="s">
        <v>649</v>
      </c>
      <c r="EG192" s="107" t="s">
        <v>649</v>
      </c>
      <c r="EH192" s="107" t="s">
        <v>649</v>
      </c>
      <c r="EI192" s="107" t="s">
        <v>649</v>
      </c>
      <c r="EJ192" s="107" t="s">
        <v>649</v>
      </c>
      <c r="EK192" s="107" t="s">
        <v>649</v>
      </c>
      <c r="EL192" s="107" t="s">
        <v>649</v>
      </c>
      <c r="EM192" s="107" t="s">
        <v>649</v>
      </c>
      <c r="EN192" s="107" t="s">
        <v>649</v>
      </c>
      <c r="EO192" s="107" t="s">
        <v>649</v>
      </c>
      <c r="EP192" s="107" t="s">
        <v>649</v>
      </c>
      <c r="EQ192" s="107" t="s">
        <v>649</v>
      </c>
      <c r="ER192" s="107" t="s">
        <v>649</v>
      </c>
      <c r="ES192" s="107" t="s">
        <v>649</v>
      </c>
      <c r="ET192" s="107" t="s">
        <v>649</v>
      </c>
      <c r="EU192" s="107" t="s">
        <v>649</v>
      </c>
      <c r="EV192" s="107" t="s">
        <v>649</v>
      </c>
      <c r="EW192" s="107" t="s">
        <v>649</v>
      </c>
      <c r="EX192" s="107" t="s">
        <v>649</v>
      </c>
      <c r="EY192" s="107" t="s">
        <v>649</v>
      </c>
      <c r="EZ192" s="107" t="s">
        <v>649</v>
      </c>
      <c r="FA192" s="107" t="s">
        <v>649</v>
      </c>
      <c r="FB192" s="107" t="s">
        <v>649</v>
      </c>
      <c r="FC192" s="107" t="s">
        <v>649</v>
      </c>
      <c r="FD192" s="107" t="s">
        <v>649</v>
      </c>
      <c r="FE192" s="107" t="s">
        <v>649</v>
      </c>
      <c r="FF192" s="107" t="s">
        <v>649</v>
      </c>
      <c r="FG192" s="107" t="s">
        <v>649</v>
      </c>
      <c r="FH192" s="107" t="s">
        <v>649</v>
      </c>
      <c r="FI192" s="107" t="s">
        <v>649</v>
      </c>
      <c r="FJ192" s="107" t="s">
        <v>649</v>
      </c>
      <c r="FK192" s="107" t="s">
        <v>649</v>
      </c>
      <c r="FL192" s="107" t="s">
        <v>649</v>
      </c>
      <c r="FM192" s="107" t="s">
        <v>649</v>
      </c>
      <c r="FN192" s="107" t="s">
        <v>649</v>
      </c>
      <c r="FO192" s="107" t="s">
        <v>649</v>
      </c>
      <c r="FP192" s="107" t="s">
        <v>649</v>
      </c>
      <c r="FQ192" s="107" t="s">
        <v>649</v>
      </c>
      <c r="FR192" s="107" t="s">
        <v>649</v>
      </c>
      <c r="FS192" s="107" t="s">
        <v>649</v>
      </c>
      <c r="FT192" s="107" t="s">
        <v>649</v>
      </c>
      <c r="FU192" s="107" t="s">
        <v>649</v>
      </c>
      <c r="FV192" s="107" t="s">
        <v>649</v>
      </c>
      <c r="FW192" s="107" t="s">
        <v>649</v>
      </c>
      <c r="FX192" s="107" t="s">
        <v>649</v>
      </c>
      <c r="FY192" s="107" t="s">
        <v>649</v>
      </c>
      <c r="FZ192" s="107" t="s">
        <v>649</v>
      </c>
      <c r="GA192" s="107" t="s">
        <v>649</v>
      </c>
      <c r="GB192" s="107" t="s">
        <v>649</v>
      </c>
      <c r="GC192" s="107" t="s">
        <v>649</v>
      </c>
      <c r="GD192" s="107" t="s">
        <v>649</v>
      </c>
      <c r="GE192" s="107" t="s">
        <v>649</v>
      </c>
      <c r="GF192" s="107" t="s">
        <v>649</v>
      </c>
      <c r="GG192" s="107" t="s">
        <v>649</v>
      </c>
      <c r="GH192" s="107" t="s">
        <v>649</v>
      </c>
      <c r="GI192" s="107" t="s">
        <v>649</v>
      </c>
      <c r="GJ192" s="107" t="s">
        <v>649</v>
      </c>
      <c r="GK192" s="107" t="s">
        <v>649</v>
      </c>
      <c r="GL192" s="107" t="s">
        <v>649</v>
      </c>
      <c r="GM192" s="107" t="s">
        <v>649</v>
      </c>
      <c r="GN192" s="107" t="s">
        <v>649</v>
      </c>
      <c r="GO192" s="107" t="s">
        <v>649</v>
      </c>
      <c r="GP192" s="107" t="s">
        <v>649</v>
      </c>
      <c r="GQ192" s="107" t="s">
        <v>649</v>
      </c>
      <c r="GR192" s="107" t="s">
        <v>649</v>
      </c>
      <c r="GS192" s="107" t="s">
        <v>649</v>
      </c>
      <c r="GT192" s="107" t="s">
        <v>649</v>
      </c>
      <c r="GU192" s="107" t="s">
        <v>649</v>
      </c>
      <c r="GV192" s="107" t="s">
        <v>649</v>
      </c>
      <c r="GW192" s="107" t="s">
        <v>649</v>
      </c>
      <c r="GX192" s="107" t="s">
        <v>649</v>
      </c>
      <c r="GY192" s="107" t="s">
        <v>649</v>
      </c>
      <c r="GZ192" s="107" t="s">
        <v>649</v>
      </c>
      <c r="HA192" s="107" t="s">
        <v>649</v>
      </c>
      <c r="HB192" s="107" t="s">
        <v>649</v>
      </c>
      <c r="HC192" s="107" t="s">
        <v>649</v>
      </c>
      <c r="HD192" s="107" t="s">
        <v>649</v>
      </c>
      <c r="HE192" s="107" t="s">
        <v>649</v>
      </c>
      <c r="HF192" s="107" t="s">
        <v>649</v>
      </c>
      <c r="HG192" s="107" t="s">
        <v>649</v>
      </c>
      <c r="HH192" s="107" t="s">
        <v>649</v>
      </c>
      <c r="HI192" s="107" t="s">
        <v>649</v>
      </c>
      <c r="HJ192" s="107" t="s">
        <v>649</v>
      </c>
      <c r="HK192" s="107" t="s">
        <v>649</v>
      </c>
      <c r="HL192" s="107" t="s">
        <v>649</v>
      </c>
      <c r="HM192" s="107" t="s">
        <v>649</v>
      </c>
    </row>
    <row r="193" spans="12:221" x14ac:dyDescent="0.35">
      <c r="L193" s="107"/>
      <c r="M193" s="107"/>
      <c r="N193" s="107"/>
      <c r="O193" s="107"/>
      <c r="P193" s="107"/>
      <c r="Q193" s="107"/>
      <c r="R193" s="107"/>
      <c r="S193" s="107"/>
      <c r="T193" s="107"/>
      <c r="U193" s="107"/>
      <c r="V193" s="107"/>
      <c r="W193" s="107"/>
      <c r="X193" s="107"/>
      <c r="Y193" s="107"/>
      <c r="Z193" s="107"/>
      <c r="AA193" s="107"/>
      <c r="AB193" s="107"/>
      <c r="AC193" s="107"/>
      <c r="AD193" s="107"/>
      <c r="AE193" s="107"/>
      <c r="AF193" s="107"/>
      <c r="AG193" s="107"/>
      <c r="AH193" s="107"/>
      <c r="AI193" s="107"/>
      <c r="AJ193" s="107"/>
      <c r="AK193" s="107"/>
      <c r="AL193" s="107"/>
      <c r="AM193" s="107"/>
      <c r="AN193" s="107"/>
      <c r="AO193" s="107"/>
      <c r="AP193" s="107"/>
      <c r="AQ193" s="107"/>
      <c r="AR193" s="107"/>
      <c r="AS193" s="107"/>
      <c r="AT193" s="107"/>
      <c r="AU193" s="107"/>
      <c r="AV193" s="107"/>
      <c r="AW193" s="107"/>
      <c r="AX193" s="107"/>
      <c r="AY193" s="107"/>
      <c r="AZ193" s="107"/>
      <c r="BA193" s="107"/>
      <c r="BB193" s="107"/>
      <c r="BC193" s="107"/>
      <c r="BD193" s="107"/>
      <c r="BE193" s="107"/>
      <c r="BF193" s="107"/>
      <c r="BG193" s="107"/>
      <c r="BH193" s="107"/>
      <c r="BI193" s="107"/>
      <c r="BJ193" s="107"/>
      <c r="BK193" s="107"/>
      <c r="BL193" s="107"/>
      <c r="BM193" s="107"/>
      <c r="BN193" s="107"/>
      <c r="BO193" s="107"/>
      <c r="BP193" s="107"/>
      <c r="BQ193" s="107"/>
      <c r="BR193" s="107"/>
      <c r="BS193" s="107"/>
      <c r="BT193" s="107"/>
      <c r="BU193" s="107"/>
      <c r="BV193" s="107"/>
      <c r="BW193" s="107"/>
      <c r="BX193" s="107"/>
      <c r="BY193" s="107"/>
      <c r="BZ193" s="107"/>
      <c r="CA193" s="107"/>
      <c r="CB193" s="107"/>
      <c r="CC193" s="107"/>
      <c r="CD193" s="107"/>
      <c r="CE193" s="107"/>
      <c r="CF193" s="107"/>
      <c r="CG193" s="107"/>
      <c r="CH193" s="107"/>
      <c r="CI193" s="107"/>
      <c r="CJ193" s="107"/>
      <c r="CK193" s="107"/>
      <c r="CL193" s="107"/>
      <c r="CM193" s="107"/>
      <c r="CN193" s="107"/>
      <c r="CO193" s="107"/>
      <c r="CP193" s="107"/>
      <c r="CQ193" s="107"/>
      <c r="CR193" s="107"/>
      <c r="CS193" s="107"/>
      <c r="CT193" s="107"/>
      <c r="CU193" s="107"/>
      <c r="CV193" s="107"/>
      <c r="CW193" s="107"/>
      <c r="CX193" s="107"/>
      <c r="CY193" s="107"/>
      <c r="CZ193" s="107"/>
      <c r="DA193" s="107"/>
      <c r="DB193" s="107"/>
      <c r="DC193" s="107"/>
      <c r="DD193" s="107"/>
      <c r="DE193" s="107"/>
      <c r="DF193" s="107"/>
      <c r="DG193" s="107"/>
      <c r="DH193" s="107"/>
      <c r="DI193" s="107"/>
      <c r="DJ193" s="107"/>
      <c r="DK193" s="107"/>
      <c r="DL193" s="107"/>
      <c r="DM193" s="107"/>
      <c r="DN193" s="107"/>
      <c r="DO193" s="107"/>
      <c r="DP193" s="107"/>
      <c r="DQ193" s="107"/>
      <c r="DR193" s="107"/>
      <c r="DS193" s="107"/>
      <c r="DT193" s="107"/>
      <c r="DU193" s="107"/>
      <c r="DV193" s="107"/>
      <c r="DW193" s="107"/>
      <c r="DX193" s="107"/>
      <c r="DY193" s="107"/>
      <c r="DZ193" s="107"/>
      <c r="EA193" s="107"/>
      <c r="EB193" s="107"/>
      <c r="EC193" s="107"/>
      <c r="ED193" s="107"/>
      <c r="EE193" s="107"/>
      <c r="EF193" s="107"/>
      <c r="EG193" s="107"/>
      <c r="EH193" s="107"/>
      <c r="EI193" s="107"/>
      <c r="EJ193" s="107"/>
      <c r="EK193" s="107"/>
      <c r="EL193" s="107"/>
      <c r="EM193" s="107"/>
      <c r="EN193" s="107"/>
      <c r="EO193" s="107"/>
      <c r="EP193" s="107"/>
      <c r="EQ193" s="107"/>
      <c r="ER193" s="107"/>
      <c r="ES193" s="107"/>
      <c r="ET193" s="107"/>
      <c r="EU193" s="107"/>
      <c r="EV193" s="107"/>
      <c r="EW193" s="107"/>
      <c r="EX193" s="107"/>
      <c r="EY193" s="107"/>
      <c r="EZ193" s="107"/>
      <c r="FA193" s="107"/>
      <c r="FB193" s="107"/>
      <c r="FC193" s="107"/>
      <c r="FD193" s="107"/>
      <c r="FE193" s="107"/>
      <c r="FF193" s="107"/>
      <c r="FG193" s="107"/>
      <c r="FH193" s="107"/>
      <c r="FI193" s="107"/>
      <c r="FJ193" s="107"/>
      <c r="FK193" s="107"/>
      <c r="FL193" s="107"/>
      <c r="FM193" s="107"/>
      <c r="FN193" s="107"/>
      <c r="FO193" s="107"/>
      <c r="FP193" s="107"/>
      <c r="FQ193" s="107"/>
      <c r="FR193" s="107"/>
      <c r="FS193" s="107"/>
      <c r="FT193" s="107"/>
      <c r="FU193" s="107"/>
      <c r="FV193" s="107"/>
      <c r="FW193" s="107"/>
      <c r="FX193" s="107"/>
      <c r="FY193" s="107"/>
      <c r="FZ193" s="107"/>
      <c r="GA193" s="107"/>
      <c r="GB193" s="107"/>
      <c r="GC193" s="107"/>
      <c r="GD193" s="107"/>
      <c r="GE193" s="107"/>
      <c r="GF193" s="107"/>
      <c r="GG193" s="107"/>
      <c r="GH193" s="107"/>
      <c r="GI193" s="107"/>
      <c r="GJ193" s="107"/>
      <c r="GK193" s="107"/>
      <c r="GL193" s="107"/>
      <c r="GM193" s="107"/>
      <c r="GN193" s="107"/>
      <c r="GO193" s="107"/>
      <c r="GP193" s="107"/>
      <c r="GQ193" s="107"/>
      <c r="GR193" s="107"/>
      <c r="GS193" s="107"/>
      <c r="GT193" s="107"/>
      <c r="GU193" s="107"/>
      <c r="GV193" s="107"/>
      <c r="GW193" s="107"/>
      <c r="GX193" s="107"/>
      <c r="GY193" s="107"/>
      <c r="GZ193" s="107"/>
      <c r="HA193" s="107"/>
      <c r="HB193" s="107"/>
      <c r="HC193" s="107"/>
      <c r="HD193" s="107"/>
      <c r="HE193" s="107"/>
      <c r="HF193" s="107"/>
      <c r="HG193" s="107"/>
      <c r="HH193" s="107"/>
      <c r="HI193" s="107"/>
      <c r="HJ193" s="107"/>
      <c r="HK193" s="107"/>
      <c r="HL193" s="107"/>
      <c r="HM193" s="107"/>
    </row>
    <row r="194" spans="12:221" x14ac:dyDescent="0.35">
      <c r="L194" s="107"/>
      <c r="M194" s="107"/>
      <c r="N194" s="107"/>
      <c r="O194" s="107"/>
      <c r="P194" s="107"/>
      <c r="Q194" s="107"/>
      <c r="R194" s="107"/>
      <c r="S194" s="107"/>
      <c r="T194" s="107"/>
      <c r="U194" s="107"/>
      <c r="V194" s="107"/>
      <c r="W194" s="107"/>
      <c r="X194" s="107"/>
      <c r="Y194" s="107"/>
      <c r="Z194" s="107"/>
      <c r="AA194" s="107"/>
      <c r="AB194" s="107"/>
      <c r="AC194" s="107"/>
      <c r="AD194" s="107"/>
      <c r="AE194" s="107"/>
      <c r="AF194" s="107"/>
      <c r="AG194" s="107"/>
      <c r="AH194" s="107"/>
      <c r="AI194" s="107"/>
      <c r="AJ194" s="107"/>
      <c r="AK194" s="107"/>
      <c r="AL194" s="107"/>
      <c r="AM194" s="107"/>
      <c r="AN194" s="107"/>
      <c r="AO194" s="107"/>
      <c r="AP194" s="107"/>
      <c r="AQ194" s="107"/>
      <c r="AR194" s="107"/>
      <c r="AS194" s="107"/>
      <c r="AT194" s="107"/>
      <c r="AU194" s="107"/>
      <c r="AV194" s="107"/>
      <c r="AW194" s="107"/>
      <c r="AX194" s="107"/>
      <c r="AY194" s="107"/>
      <c r="AZ194" s="107"/>
      <c r="BA194" s="107"/>
      <c r="BB194" s="107"/>
      <c r="BC194" s="107"/>
      <c r="BD194" s="107"/>
      <c r="BE194" s="107"/>
      <c r="BF194" s="107"/>
      <c r="BG194" s="107"/>
      <c r="BH194" s="107"/>
      <c r="BI194" s="107"/>
      <c r="BJ194" s="107"/>
      <c r="BK194" s="107"/>
      <c r="BL194" s="107"/>
      <c r="BM194" s="107"/>
      <c r="BN194" s="107"/>
      <c r="BO194" s="107"/>
      <c r="BP194" s="107"/>
      <c r="BQ194" s="107"/>
      <c r="BR194" s="107"/>
      <c r="BS194" s="107"/>
      <c r="BT194" s="107"/>
      <c r="BU194" s="107"/>
      <c r="BV194" s="107"/>
      <c r="BW194" s="107"/>
      <c r="BX194" s="107"/>
      <c r="BY194" s="107"/>
      <c r="BZ194" s="107"/>
      <c r="CA194" s="107"/>
      <c r="CB194" s="107"/>
      <c r="CC194" s="107"/>
      <c r="CD194" s="107"/>
      <c r="CE194" s="107"/>
      <c r="CF194" s="107"/>
      <c r="CG194" s="107"/>
      <c r="CH194" s="107"/>
      <c r="CI194" s="107"/>
      <c r="CJ194" s="107"/>
      <c r="CK194" s="107"/>
      <c r="CL194" s="107"/>
      <c r="CM194" s="107"/>
      <c r="CN194" s="107"/>
      <c r="CO194" s="107"/>
      <c r="CP194" s="107"/>
      <c r="CQ194" s="107"/>
      <c r="CR194" s="107"/>
      <c r="CS194" s="107"/>
      <c r="CT194" s="107"/>
      <c r="CU194" s="107"/>
      <c r="CV194" s="107"/>
      <c r="CW194" s="107"/>
      <c r="CX194" s="107"/>
      <c r="CY194" s="107"/>
      <c r="CZ194" s="107"/>
      <c r="DA194" s="107"/>
      <c r="DB194" s="107"/>
      <c r="DC194" s="107"/>
      <c r="DD194" s="107"/>
      <c r="DE194" s="107"/>
      <c r="DF194" s="107"/>
      <c r="DG194" s="107"/>
      <c r="DH194" s="107"/>
      <c r="DI194" s="107"/>
      <c r="DJ194" s="107"/>
      <c r="DK194" s="107"/>
      <c r="DL194" s="107"/>
      <c r="DM194" s="107"/>
      <c r="DN194" s="107"/>
      <c r="DO194" s="107"/>
      <c r="DP194" s="107"/>
      <c r="DQ194" s="107"/>
      <c r="DR194" s="107"/>
      <c r="DS194" s="107"/>
      <c r="DT194" s="107"/>
      <c r="DU194" s="107"/>
      <c r="DV194" s="107"/>
      <c r="DW194" s="107"/>
      <c r="DX194" s="107"/>
      <c r="DY194" s="107"/>
      <c r="DZ194" s="107"/>
      <c r="EA194" s="107"/>
      <c r="EB194" s="107"/>
      <c r="EC194" s="107"/>
      <c r="ED194" s="107"/>
      <c r="EE194" s="107"/>
      <c r="EF194" s="107"/>
      <c r="EG194" s="107"/>
      <c r="EH194" s="107"/>
      <c r="EI194" s="107"/>
      <c r="EJ194" s="107"/>
      <c r="EK194" s="107"/>
      <c r="EL194" s="107"/>
      <c r="EM194" s="107"/>
      <c r="EN194" s="107"/>
      <c r="EO194" s="107"/>
      <c r="EP194" s="107"/>
      <c r="EQ194" s="107"/>
      <c r="ER194" s="107"/>
      <c r="ES194" s="107"/>
      <c r="ET194" s="107"/>
      <c r="EU194" s="107"/>
      <c r="EV194" s="107"/>
      <c r="EW194" s="107"/>
      <c r="EX194" s="107"/>
      <c r="EY194" s="107"/>
      <c r="EZ194" s="107"/>
      <c r="FA194" s="107"/>
      <c r="FB194" s="107"/>
      <c r="FC194" s="107"/>
      <c r="FD194" s="107"/>
      <c r="FE194" s="107"/>
      <c r="FF194" s="107"/>
      <c r="FG194" s="107"/>
      <c r="FH194" s="107"/>
      <c r="FI194" s="107"/>
      <c r="FJ194" s="107"/>
      <c r="FK194" s="107"/>
      <c r="FL194" s="107"/>
      <c r="FM194" s="107"/>
      <c r="FN194" s="107"/>
      <c r="FO194" s="107"/>
      <c r="FP194" s="107"/>
      <c r="FQ194" s="107"/>
      <c r="FR194" s="107"/>
      <c r="FS194" s="107"/>
      <c r="FT194" s="107"/>
      <c r="FU194" s="107"/>
      <c r="FV194" s="107"/>
      <c r="FW194" s="107"/>
      <c r="FX194" s="107"/>
      <c r="FY194" s="107"/>
      <c r="FZ194" s="107"/>
      <c r="GA194" s="107"/>
      <c r="GB194" s="107"/>
      <c r="GC194" s="107"/>
      <c r="GD194" s="107"/>
      <c r="GE194" s="107"/>
      <c r="GF194" s="107"/>
      <c r="GG194" s="107"/>
      <c r="GH194" s="107"/>
      <c r="GI194" s="107"/>
      <c r="GJ194" s="107"/>
      <c r="GK194" s="107"/>
      <c r="GL194" s="107"/>
      <c r="GM194" s="107"/>
      <c r="GN194" s="107"/>
      <c r="GO194" s="107"/>
      <c r="GP194" s="107"/>
      <c r="GQ194" s="107"/>
      <c r="GR194" s="107"/>
      <c r="GS194" s="107"/>
      <c r="GT194" s="107"/>
      <c r="GU194" s="107"/>
      <c r="GV194" s="107"/>
      <c r="GW194" s="107"/>
      <c r="GX194" s="107"/>
      <c r="GY194" s="107"/>
      <c r="GZ194" s="107"/>
      <c r="HA194" s="107"/>
      <c r="HB194" s="107"/>
      <c r="HC194" s="107"/>
      <c r="HD194" s="107"/>
      <c r="HE194" s="107"/>
      <c r="HF194" s="107"/>
      <c r="HG194" s="107"/>
      <c r="HH194" s="107"/>
      <c r="HI194" s="107"/>
      <c r="HJ194" s="107"/>
      <c r="HK194" s="107"/>
      <c r="HL194" s="107"/>
      <c r="HM194" s="107"/>
    </row>
    <row r="195" spans="12:221" x14ac:dyDescent="0.35">
      <c r="L195" s="107"/>
      <c r="M195" s="107"/>
      <c r="N195" s="107"/>
      <c r="O195" s="107"/>
      <c r="P195" s="107"/>
      <c r="Q195" s="107"/>
      <c r="R195" s="107"/>
      <c r="S195" s="107"/>
      <c r="T195" s="107"/>
      <c r="U195" s="107"/>
      <c r="V195" s="107"/>
      <c r="W195" s="107"/>
      <c r="X195" s="107"/>
      <c r="Y195" s="107"/>
      <c r="Z195" s="107"/>
      <c r="AA195" s="107"/>
      <c r="AB195" s="107"/>
      <c r="AC195" s="107"/>
      <c r="AD195" s="107"/>
      <c r="AE195" s="107"/>
      <c r="AF195" s="107"/>
      <c r="AG195" s="107"/>
      <c r="AH195" s="107"/>
      <c r="AI195" s="107"/>
      <c r="AJ195" s="107"/>
      <c r="AK195" s="107"/>
      <c r="AL195" s="107"/>
      <c r="AM195" s="107"/>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7"/>
      <c r="BQ195" s="107"/>
      <c r="BR195" s="107"/>
      <c r="BS195" s="107"/>
      <c r="BT195" s="107"/>
      <c r="BU195" s="107"/>
      <c r="BV195" s="107"/>
      <c r="BW195" s="107"/>
      <c r="BX195" s="107"/>
      <c r="BY195" s="107"/>
      <c r="BZ195" s="107"/>
      <c r="CA195" s="107"/>
      <c r="CB195" s="107"/>
      <c r="CC195" s="107"/>
      <c r="CD195" s="107"/>
      <c r="CE195" s="107"/>
      <c r="CF195" s="107"/>
      <c r="CG195" s="107"/>
      <c r="CH195" s="107"/>
      <c r="CI195" s="107"/>
      <c r="CJ195" s="107"/>
      <c r="CK195" s="107"/>
      <c r="CL195" s="107"/>
      <c r="CM195" s="107"/>
      <c r="CN195" s="107"/>
      <c r="CO195" s="107"/>
      <c r="CP195" s="107"/>
      <c r="CQ195" s="107"/>
      <c r="CR195" s="107"/>
      <c r="CS195" s="107"/>
      <c r="CT195" s="107"/>
      <c r="CU195" s="107"/>
      <c r="CV195" s="107"/>
      <c r="CW195" s="107"/>
      <c r="CX195" s="107"/>
      <c r="CY195" s="107"/>
      <c r="CZ195" s="107"/>
      <c r="DA195" s="107"/>
      <c r="DB195" s="107"/>
      <c r="DC195" s="107"/>
      <c r="DD195" s="107"/>
      <c r="DE195" s="107"/>
      <c r="DF195" s="107"/>
      <c r="DG195" s="107"/>
      <c r="DH195" s="107"/>
      <c r="DI195" s="107"/>
      <c r="DJ195" s="107"/>
      <c r="DK195" s="107"/>
      <c r="DL195" s="107"/>
      <c r="DM195" s="107"/>
      <c r="DN195" s="107"/>
      <c r="DO195" s="107"/>
      <c r="DP195" s="107"/>
      <c r="DQ195" s="107"/>
      <c r="DR195" s="107"/>
      <c r="DS195" s="107"/>
      <c r="DT195" s="107"/>
      <c r="DU195" s="107"/>
      <c r="DV195" s="107"/>
      <c r="DW195" s="107"/>
      <c r="DX195" s="107"/>
      <c r="DY195" s="107"/>
      <c r="DZ195" s="107"/>
      <c r="EA195" s="107"/>
      <c r="EB195" s="107"/>
      <c r="EC195" s="107"/>
      <c r="ED195" s="107"/>
      <c r="EE195" s="107"/>
      <c r="EF195" s="107"/>
      <c r="EG195" s="107"/>
      <c r="EH195" s="107"/>
      <c r="EI195" s="107"/>
      <c r="EJ195" s="107"/>
      <c r="EK195" s="107"/>
      <c r="EL195" s="107"/>
      <c r="EM195" s="107"/>
      <c r="EN195" s="107"/>
      <c r="EO195" s="107"/>
      <c r="EP195" s="107"/>
      <c r="EQ195" s="107"/>
      <c r="ER195" s="107"/>
      <c r="ES195" s="107"/>
      <c r="ET195" s="107"/>
      <c r="EU195" s="107"/>
      <c r="EV195" s="107"/>
      <c r="EW195" s="107"/>
      <c r="EX195" s="107"/>
      <c r="EY195" s="107"/>
      <c r="EZ195" s="107"/>
      <c r="FA195" s="107"/>
      <c r="FB195" s="107"/>
      <c r="FC195" s="107"/>
      <c r="FD195" s="107"/>
      <c r="FE195" s="107"/>
      <c r="FF195" s="107"/>
      <c r="FG195" s="107"/>
      <c r="FH195" s="107"/>
      <c r="FI195" s="107"/>
      <c r="FJ195" s="107"/>
      <c r="FK195" s="107"/>
      <c r="FL195" s="107"/>
      <c r="FM195" s="107"/>
      <c r="FN195" s="107"/>
      <c r="FO195" s="107"/>
      <c r="FP195" s="107"/>
      <c r="FQ195" s="107"/>
      <c r="FR195" s="107"/>
      <c r="FS195" s="107"/>
      <c r="FT195" s="107"/>
      <c r="FU195" s="107"/>
      <c r="FV195" s="107"/>
      <c r="FW195" s="107"/>
      <c r="FX195" s="107"/>
      <c r="FY195" s="107"/>
      <c r="FZ195" s="107"/>
      <c r="GA195" s="107"/>
      <c r="GB195" s="107"/>
      <c r="GC195" s="107"/>
      <c r="GD195" s="107"/>
      <c r="GE195" s="107"/>
      <c r="GF195" s="107"/>
      <c r="GG195" s="107"/>
      <c r="GH195" s="107"/>
      <c r="GI195" s="107"/>
      <c r="GJ195" s="107"/>
      <c r="GK195" s="107"/>
      <c r="GL195" s="107"/>
      <c r="GM195" s="107"/>
      <c r="GN195" s="107"/>
      <c r="GO195" s="107"/>
      <c r="GP195" s="107"/>
      <c r="GQ195" s="107"/>
      <c r="GR195" s="107"/>
      <c r="GS195" s="107"/>
      <c r="GT195" s="107"/>
      <c r="GU195" s="107"/>
      <c r="GV195" s="107"/>
      <c r="GW195" s="107"/>
      <c r="GX195" s="107"/>
      <c r="GY195" s="107"/>
      <c r="GZ195" s="107"/>
      <c r="HA195" s="107"/>
      <c r="HB195" s="107"/>
      <c r="HC195" s="107"/>
      <c r="HD195" s="107"/>
      <c r="HE195" s="107"/>
      <c r="HF195" s="107"/>
      <c r="HG195" s="107"/>
      <c r="HH195" s="107"/>
      <c r="HI195" s="107"/>
      <c r="HJ195" s="107"/>
      <c r="HK195" s="107"/>
      <c r="HL195" s="107"/>
      <c r="HM195" s="107"/>
    </row>
    <row r="196" spans="12:221" x14ac:dyDescent="0.35">
      <c r="L196" s="107"/>
      <c r="M196" s="107"/>
      <c r="N196" s="107"/>
      <c r="O196" s="107"/>
      <c r="P196" s="107"/>
      <c r="Q196" s="107"/>
      <c r="R196" s="107"/>
      <c r="S196" s="107"/>
      <c r="T196" s="107"/>
      <c r="U196" s="107"/>
      <c r="V196" s="107"/>
      <c r="W196" s="107"/>
      <c r="X196" s="107"/>
      <c r="Y196" s="107"/>
      <c r="Z196" s="107"/>
      <c r="AA196" s="107"/>
      <c r="AB196" s="107"/>
      <c r="AC196" s="107"/>
      <c r="AD196" s="107"/>
      <c r="AE196" s="107"/>
      <c r="AF196" s="107"/>
      <c r="AG196" s="107"/>
      <c r="AH196" s="107"/>
      <c r="AI196" s="107"/>
      <c r="AJ196" s="107"/>
      <c r="AK196" s="107"/>
      <c r="AL196" s="107"/>
      <c r="AM196" s="107"/>
      <c r="AN196" s="107"/>
      <c r="AO196" s="107"/>
      <c r="AP196" s="107"/>
      <c r="AQ196" s="107"/>
      <c r="AR196" s="107"/>
      <c r="AS196" s="107"/>
      <c r="AT196" s="107"/>
      <c r="AU196" s="107"/>
      <c r="AV196" s="107"/>
      <c r="AW196" s="107"/>
      <c r="AX196" s="107"/>
      <c r="AY196" s="107"/>
      <c r="AZ196" s="107"/>
      <c r="BA196" s="107"/>
      <c r="BB196" s="107"/>
      <c r="BC196" s="107"/>
      <c r="BD196" s="107"/>
      <c r="BE196" s="107"/>
      <c r="BF196" s="107"/>
      <c r="BG196" s="107"/>
      <c r="BH196" s="107"/>
      <c r="BI196" s="107"/>
      <c r="BJ196" s="107"/>
      <c r="BK196" s="107"/>
      <c r="BL196" s="107"/>
      <c r="BM196" s="107"/>
      <c r="BN196" s="107"/>
      <c r="BO196" s="107"/>
      <c r="BP196" s="107"/>
      <c r="BQ196" s="107"/>
      <c r="BR196" s="107"/>
      <c r="BS196" s="107"/>
      <c r="BT196" s="107"/>
      <c r="BU196" s="107"/>
      <c r="BV196" s="107"/>
      <c r="BW196" s="107"/>
      <c r="BX196" s="107"/>
      <c r="BY196" s="107"/>
      <c r="BZ196" s="107"/>
      <c r="CA196" s="107"/>
      <c r="CB196" s="107"/>
      <c r="CC196" s="107"/>
      <c r="CD196" s="107"/>
      <c r="CE196" s="107"/>
      <c r="CF196" s="107"/>
      <c r="CG196" s="107"/>
      <c r="CH196" s="107"/>
      <c r="CI196" s="107"/>
      <c r="CJ196" s="107"/>
      <c r="CK196" s="107"/>
      <c r="CL196" s="107"/>
      <c r="CM196" s="107"/>
      <c r="CN196" s="107"/>
      <c r="CO196" s="107"/>
      <c r="CP196" s="107"/>
      <c r="CQ196" s="107"/>
      <c r="CR196" s="107"/>
      <c r="CS196" s="107"/>
      <c r="CT196" s="107"/>
      <c r="CU196" s="107"/>
      <c r="CV196" s="107"/>
      <c r="CW196" s="107"/>
      <c r="CX196" s="107"/>
      <c r="CY196" s="107"/>
      <c r="CZ196" s="107"/>
      <c r="DA196" s="107"/>
      <c r="DB196" s="107"/>
      <c r="DC196" s="107"/>
      <c r="DD196" s="107"/>
      <c r="DE196" s="107"/>
      <c r="DF196" s="107"/>
      <c r="DG196" s="107"/>
      <c r="DH196" s="107"/>
      <c r="DI196" s="107"/>
      <c r="DJ196" s="107"/>
      <c r="DK196" s="107"/>
      <c r="DL196" s="107"/>
      <c r="DM196" s="107"/>
      <c r="DN196" s="107"/>
      <c r="DO196" s="107"/>
      <c r="DP196" s="107"/>
      <c r="DQ196" s="107"/>
      <c r="DR196" s="107"/>
      <c r="DS196" s="107"/>
      <c r="DT196" s="107"/>
      <c r="DU196" s="107"/>
      <c r="DV196" s="107"/>
      <c r="DW196" s="107"/>
      <c r="DX196" s="107"/>
      <c r="DY196" s="107"/>
      <c r="DZ196" s="107"/>
      <c r="EA196" s="107"/>
      <c r="EB196" s="107"/>
      <c r="EC196" s="107"/>
      <c r="ED196" s="107"/>
      <c r="EE196" s="107"/>
      <c r="EF196" s="107"/>
      <c r="EG196" s="107"/>
      <c r="EH196" s="107"/>
      <c r="EI196" s="107"/>
      <c r="EJ196" s="107"/>
      <c r="EK196" s="107"/>
      <c r="EL196" s="107"/>
      <c r="EM196" s="107"/>
      <c r="EN196" s="107"/>
      <c r="EO196" s="107"/>
      <c r="EP196" s="107"/>
      <c r="EQ196" s="107"/>
      <c r="ER196" s="107"/>
      <c r="ES196" s="107"/>
      <c r="ET196" s="107"/>
      <c r="EU196" s="107"/>
      <c r="EV196" s="107"/>
      <c r="EW196" s="107"/>
      <c r="EX196" s="107"/>
      <c r="EY196" s="107"/>
      <c r="EZ196" s="107"/>
      <c r="FA196" s="107"/>
      <c r="FB196" s="107"/>
      <c r="FC196" s="107"/>
      <c r="FD196" s="107"/>
      <c r="FE196" s="107"/>
      <c r="FF196" s="107"/>
      <c r="FG196" s="107"/>
      <c r="FH196" s="107"/>
      <c r="FI196" s="107"/>
      <c r="FJ196" s="107"/>
      <c r="FK196" s="107"/>
      <c r="FL196" s="107"/>
      <c r="FM196" s="107"/>
      <c r="FN196" s="107"/>
      <c r="FO196" s="107"/>
      <c r="FP196" s="107"/>
      <c r="FQ196" s="107"/>
      <c r="FR196" s="107"/>
      <c r="FS196" s="107"/>
      <c r="FT196" s="107"/>
      <c r="FU196" s="107"/>
      <c r="FV196" s="107"/>
      <c r="FW196" s="107"/>
      <c r="FX196" s="107"/>
      <c r="FY196" s="107"/>
      <c r="FZ196" s="107"/>
      <c r="GA196" s="107"/>
      <c r="GB196" s="107"/>
      <c r="GC196" s="107"/>
      <c r="GD196" s="107"/>
      <c r="GE196" s="107"/>
      <c r="GF196" s="107"/>
      <c r="GG196" s="107"/>
      <c r="GH196" s="107"/>
      <c r="GI196" s="107"/>
      <c r="GJ196" s="107"/>
      <c r="GK196" s="107"/>
      <c r="GL196" s="107"/>
      <c r="GM196" s="107"/>
      <c r="GN196" s="107"/>
      <c r="GO196" s="107"/>
      <c r="GP196" s="107"/>
      <c r="GQ196" s="107"/>
      <c r="GR196" s="107"/>
      <c r="GS196" s="107"/>
      <c r="GT196" s="107"/>
      <c r="GU196" s="107"/>
      <c r="GV196" s="107"/>
      <c r="GW196" s="107"/>
      <c r="GX196" s="107"/>
      <c r="GY196" s="107"/>
      <c r="GZ196" s="107"/>
      <c r="HA196" s="107"/>
      <c r="HB196" s="107"/>
      <c r="HC196" s="107"/>
      <c r="HD196" s="107"/>
      <c r="HE196" s="107"/>
      <c r="HF196" s="107"/>
      <c r="HG196" s="107"/>
      <c r="HH196" s="107"/>
      <c r="HI196" s="107"/>
      <c r="HJ196" s="107"/>
      <c r="HK196" s="107"/>
      <c r="HL196" s="107"/>
      <c r="HM196" s="107"/>
    </row>
    <row r="197" spans="12:221" x14ac:dyDescent="0.35">
      <c r="L197" s="107"/>
      <c r="M197" s="107"/>
      <c r="N197" s="107"/>
      <c r="O197" s="107"/>
      <c r="P197" s="107"/>
      <c r="Q197" s="107"/>
      <c r="R197" s="107"/>
      <c r="S197" s="107"/>
      <c r="T197" s="107"/>
      <c r="U197" s="107"/>
      <c r="V197" s="107"/>
      <c r="W197" s="107"/>
      <c r="X197" s="107"/>
      <c r="Y197" s="107"/>
      <c r="Z197" s="107"/>
      <c r="AA197" s="107"/>
      <c r="AB197" s="107"/>
      <c r="AC197" s="107"/>
      <c r="AD197" s="107"/>
      <c r="AE197" s="107"/>
      <c r="AF197" s="107"/>
      <c r="AG197" s="107"/>
      <c r="AH197" s="107"/>
      <c r="AI197" s="107"/>
      <c r="AJ197" s="107"/>
      <c r="AK197" s="107"/>
      <c r="AL197" s="107"/>
      <c r="AM197" s="107"/>
      <c r="AN197" s="107"/>
      <c r="AO197" s="107"/>
      <c r="AP197" s="107"/>
      <c r="AQ197" s="107"/>
      <c r="AR197" s="107"/>
      <c r="AS197" s="107"/>
      <c r="AT197" s="107"/>
      <c r="AU197" s="107"/>
      <c r="AV197" s="107"/>
      <c r="AW197" s="107"/>
      <c r="AX197" s="107"/>
      <c r="AY197" s="107"/>
      <c r="AZ197" s="107"/>
      <c r="BA197" s="107"/>
      <c r="BB197" s="107"/>
      <c r="BC197" s="107"/>
      <c r="BD197" s="107"/>
      <c r="BE197" s="107"/>
      <c r="BF197" s="107"/>
      <c r="BG197" s="107"/>
      <c r="BH197" s="107"/>
      <c r="BI197" s="107"/>
      <c r="BJ197" s="107"/>
      <c r="BK197" s="107"/>
      <c r="BL197" s="107"/>
      <c r="BM197" s="107"/>
      <c r="BN197" s="107"/>
      <c r="BO197" s="107"/>
      <c r="BP197" s="107"/>
      <c r="BQ197" s="107"/>
      <c r="BR197" s="107"/>
      <c r="BS197" s="107"/>
      <c r="BT197" s="107"/>
      <c r="BU197" s="107"/>
      <c r="BV197" s="107"/>
      <c r="BW197" s="107"/>
      <c r="BX197" s="107"/>
      <c r="BY197" s="107"/>
      <c r="BZ197" s="107"/>
      <c r="CA197" s="107"/>
      <c r="CB197" s="107"/>
      <c r="CC197" s="107"/>
      <c r="CD197" s="107"/>
      <c r="CE197" s="107"/>
      <c r="CF197" s="107"/>
      <c r="CG197" s="107"/>
      <c r="CH197" s="107"/>
      <c r="CI197" s="107"/>
      <c r="CJ197" s="107"/>
      <c r="CK197" s="107"/>
      <c r="CL197" s="107"/>
      <c r="CM197" s="107"/>
      <c r="CN197" s="107"/>
      <c r="CO197" s="107"/>
      <c r="CP197" s="107"/>
      <c r="CQ197" s="107"/>
      <c r="CR197" s="107"/>
      <c r="CS197" s="107"/>
      <c r="CT197" s="107"/>
      <c r="CU197" s="107"/>
      <c r="CV197" s="107"/>
      <c r="CW197" s="107"/>
      <c r="CX197" s="107"/>
      <c r="CY197" s="107"/>
      <c r="CZ197" s="107"/>
      <c r="DA197" s="107"/>
      <c r="DB197" s="107"/>
      <c r="DC197" s="107"/>
      <c r="DD197" s="107"/>
      <c r="DE197" s="107"/>
      <c r="DF197" s="107"/>
      <c r="DG197" s="107"/>
      <c r="DH197" s="107"/>
      <c r="DI197" s="107"/>
      <c r="DJ197" s="107"/>
      <c r="DK197" s="107"/>
      <c r="DL197" s="107"/>
      <c r="DM197" s="107"/>
      <c r="DN197" s="107"/>
      <c r="DO197" s="107"/>
      <c r="DP197" s="107"/>
      <c r="DQ197" s="107"/>
      <c r="DR197" s="107"/>
      <c r="DS197" s="107"/>
      <c r="DT197" s="107"/>
      <c r="DU197" s="107"/>
      <c r="DV197" s="107"/>
      <c r="DW197" s="107"/>
      <c r="DX197" s="107"/>
      <c r="DY197" s="107"/>
      <c r="DZ197" s="107"/>
      <c r="EA197" s="107"/>
      <c r="EB197" s="107"/>
      <c r="EC197" s="107"/>
      <c r="ED197" s="107"/>
      <c r="EE197" s="107"/>
      <c r="EF197" s="107"/>
      <c r="EG197" s="107"/>
      <c r="EH197" s="107"/>
      <c r="EI197" s="107"/>
      <c r="EJ197" s="107"/>
      <c r="EK197" s="107"/>
      <c r="EL197" s="107"/>
      <c r="EM197" s="107"/>
      <c r="EN197" s="107"/>
      <c r="EO197" s="107"/>
      <c r="EP197" s="107"/>
      <c r="EQ197" s="107"/>
      <c r="ER197" s="107"/>
      <c r="ES197" s="107"/>
      <c r="ET197" s="107"/>
      <c r="EU197" s="107"/>
      <c r="EV197" s="107"/>
      <c r="EW197" s="107"/>
      <c r="EX197" s="107"/>
      <c r="EY197" s="107"/>
      <c r="EZ197" s="107"/>
      <c r="FA197" s="107"/>
      <c r="FB197" s="107"/>
      <c r="FC197" s="107"/>
      <c r="FD197" s="107"/>
      <c r="FE197" s="107"/>
      <c r="FF197" s="107"/>
      <c r="FG197" s="107"/>
      <c r="FH197" s="107"/>
      <c r="FI197" s="107"/>
      <c r="FJ197" s="107"/>
      <c r="FK197" s="107"/>
      <c r="FL197" s="107"/>
      <c r="FM197" s="107"/>
      <c r="FN197" s="107"/>
      <c r="FO197" s="107"/>
      <c r="FP197" s="107"/>
      <c r="FQ197" s="107"/>
      <c r="FR197" s="107"/>
      <c r="FS197" s="107"/>
      <c r="FT197" s="107"/>
      <c r="FU197" s="107"/>
      <c r="FV197" s="107"/>
      <c r="FW197" s="107"/>
      <c r="FX197" s="107"/>
      <c r="FY197" s="107"/>
      <c r="FZ197" s="107"/>
      <c r="GA197" s="107"/>
      <c r="GB197" s="107"/>
      <c r="GC197" s="107"/>
      <c r="GD197" s="107"/>
      <c r="GE197" s="107"/>
      <c r="GF197" s="107"/>
      <c r="GG197" s="107"/>
      <c r="GH197" s="107"/>
      <c r="GI197" s="107"/>
      <c r="GJ197" s="107"/>
      <c r="GK197" s="107"/>
      <c r="GL197" s="107"/>
      <c r="GM197" s="107"/>
      <c r="GN197" s="107"/>
      <c r="GO197" s="107"/>
      <c r="GP197" s="107"/>
      <c r="GQ197" s="107"/>
      <c r="GR197" s="107"/>
      <c r="GS197" s="107"/>
      <c r="GT197" s="107"/>
      <c r="GU197" s="107"/>
      <c r="GV197" s="107"/>
      <c r="GW197" s="107"/>
      <c r="GX197" s="107"/>
      <c r="GY197" s="107"/>
      <c r="GZ197" s="107"/>
      <c r="HA197" s="107"/>
      <c r="HB197" s="107"/>
      <c r="HC197" s="107"/>
      <c r="HD197" s="107"/>
      <c r="HE197" s="107"/>
      <c r="HF197" s="107"/>
      <c r="HG197" s="107"/>
      <c r="HH197" s="107"/>
      <c r="HI197" s="107"/>
      <c r="HJ197" s="107"/>
      <c r="HK197" s="107"/>
      <c r="HL197" s="107"/>
      <c r="HM197" s="107"/>
    </row>
    <row r="198" spans="12:221" x14ac:dyDescent="0.35">
      <c r="L198" s="107"/>
      <c r="M198" s="107"/>
      <c r="N198" s="107"/>
      <c r="O198" s="107"/>
      <c r="P198" s="107"/>
      <c r="Q198" s="107"/>
      <c r="R198" s="107"/>
      <c r="S198" s="107"/>
      <c r="T198" s="107"/>
      <c r="U198" s="107"/>
      <c r="V198" s="107"/>
      <c r="W198" s="107"/>
      <c r="X198" s="107"/>
      <c r="Y198" s="107"/>
      <c r="Z198" s="107"/>
      <c r="AA198" s="107"/>
      <c r="AB198" s="107"/>
      <c r="AC198" s="107"/>
      <c r="AD198" s="107"/>
      <c r="AE198" s="107"/>
      <c r="AF198" s="107"/>
      <c r="AG198" s="107"/>
      <c r="AH198" s="107"/>
      <c r="AI198" s="107"/>
      <c r="AJ198" s="107"/>
      <c r="AK198" s="107"/>
      <c r="AL198" s="107"/>
      <c r="AM198" s="107"/>
      <c r="AN198" s="107"/>
      <c r="AO198" s="107"/>
      <c r="AP198" s="107"/>
      <c r="AQ198" s="107"/>
      <c r="AR198" s="107"/>
      <c r="AS198" s="107"/>
      <c r="AT198" s="107"/>
      <c r="AU198" s="107"/>
      <c r="AV198" s="107"/>
      <c r="AW198" s="107"/>
      <c r="AX198" s="107"/>
      <c r="AY198" s="107"/>
      <c r="AZ198" s="107"/>
      <c r="BA198" s="107"/>
      <c r="BB198" s="107"/>
      <c r="BC198" s="107"/>
      <c r="BD198" s="107"/>
      <c r="BE198" s="107"/>
      <c r="BF198" s="107"/>
      <c r="BG198" s="107"/>
      <c r="BH198" s="107"/>
      <c r="BI198" s="107"/>
      <c r="BJ198" s="107"/>
      <c r="BK198" s="107"/>
      <c r="BL198" s="107"/>
      <c r="BM198" s="107"/>
      <c r="BN198" s="107"/>
      <c r="BO198" s="107"/>
      <c r="BP198" s="107"/>
      <c r="BQ198" s="107"/>
      <c r="BR198" s="107"/>
      <c r="BS198" s="107"/>
      <c r="BT198" s="107"/>
      <c r="BU198" s="107"/>
      <c r="BV198" s="107"/>
      <c r="BW198" s="107"/>
      <c r="BX198" s="107"/>
      <c r="BY198" s="107"/>
      <c r="BZ198" s="107"/>
      <c r="CA198" s="107"/>
      <c r="CB198" s="107"/>
      <c r="CC198" s="107"/>
      <c r="CD198" s="107"/>
      <c r="CE198" s="107"/>
      <c r="CF198" s="107"/>
      <c r="CG198" s="107"/>
      <c r="CH198" s="107"/>
      <c r="CI198" s="107"/>
      <c r="CJ198" s="107"/>
      <c r="CK198" s="107"/>
      <c r="CL198" s="107"/>
      <c r="CM198" s="107"/>
      <c r="CN198" s="107"/>
      <c r="CO198" s="107"/>
      <c r="CP198" s="107"/>
      <c r="CQ198" s="107"/>
      <c r="CR198" s="107"/>
      <c r="CS198" s="107"/>
      <c r="CT198" s="107"/>
      <c r="CU198" s="107"/>
      <c r="CV198" s="107"/>
      <c r="CW198" s="107"/>
      <c r="CX198" s="107"/>
      <c r="CY198" s="107"/>
      <c r="CZ198" s="107"/>
      <c r="DA198" s="107"/>
      <c r="DB198" s="107"/>
      <c r="DC198" s="107"/>
      <c r="DD198" s="107"/>
      <c r="DE198" s="107"/>
      <c r="DF198" s="107"/>
      <c r="DG198" s="107"/>
      <c r="DH198" s="107"/>
      <c r="DI198" s="107"/>
      <c r="DJ198" s="107"/>
      <c r="DK198" s="107"/>
      <c r="DL198" s="107"/>
      <c r="DM198" s="107"/>
      <c r="DN198" s="107"/>
      <c r="DO198" s="107"/>
      <c r="DP198" s="107"/>
      <c r="DQ198" s="107"/>
      <c r="DR198" s="107"/>
      <c r="DS198" s="107"/>
      <c r="DT198" s="107"/>
      <c r="DU198" s="107"/>
      <c r="DV198" s="107"/>
      <c r="DW198" s="107"/>
      <c r="DX198" s="107"/>
      <c r="DY198" s="107"/>
      <c r="DZ198" s="107"/>
      <c r="EA198" s="107"/>
      <c r="EB198" s="107"/>
      <c r="EC198" s="107"/>
      <c r="ED198" s="107"/>
      <c r="EE198" s="107"/>
      <c r="EF198" s="107"/>
      <c r="EG198" s="107"/>
      <c r="EH198" s="107"/>
      <c r="EI198" s="107"/>
      <c r="EJ198" s="107"/>
      <c r="EK198" s="107"/>
      <c r="EL198" s="107"/>
      <c r="EM198" s="107"/>
      <c r="EN198" s="107"/>
      <c r="EO198" s="107"/>
      <c r="EP198" s="107"/>
      <c r="EQ198" s="107"/>
      <c r="ER198" s="107"/>
      <c r="ES198" s="107"/>
      <c r="ET198" s="107"/>
      <c r="EU198" s="107"/>
      <c r="EV198" s="107"/>
      <c r="EW198" s="107"/>
      <c r="EX198" s="107"/>
      <c r="EY198" s="107"/>
      <c r="EZ198" s="107"/>
      <c r="FA198" s="107"/>
      <c r="FB198" s="107"/>
      <c r="FC198" s="107"/>
      <c r="FD198" s="107"/>
      <c r="FE198" s="107"/>
      <c r="FF198" s="107"/>
      <c r="FG198" s="107"/>
      <c r="FH198" s="107"/>
      <c r="FI198" s="107"/>
      <c r="FJ198" s="107"/>
      <c r="FK198" s="107"/>
      <c r="FL198" s="107"/>
      <c r="FM198" s="107"/>
      <c r="FN198" s="107"/>
      <c r="FO198" s="107"/>
      <c r="FP198" s="107"/>
      <c r="FQ198" s="107"/>
      <c r="FR198" s="107"/>
      <c r="FS198" s="107"/>
      <c r="FT198" s="107"/>
      <c r="FU198" s="107"/>
      <c r="FV198" s="107"/>
      <c r="FW198" s="107"/>
      <c r="FX198" s="107"/>
      <c r="FY198" s="107"/>
      <c r="FZ198" s="107"/>
      <c r="GA198" s="107"/>
      <c r="GB198" s="107"/>
      <c r="GC198" s="107"/>
      <c r="GD198" s="107"/>
      <c r="GE198" s="107"/>
      <c r="GF198" s="107"/>
      <c r="GG198" s="107"/>
      <c r="GH198" s="107"/>
      <c r="GI198" s="107"/>
      <c r="GJ198" s="107"/>
      <c r="GK198" s="107"/>
      <c r="GL198" s="107"/>
      <c r="GM198" s="107"/>
      <c r="GN198" s="107"/>
      <c r="GO198" s="107"/>
      <c r="GP198" s="107"/>
      <c r="GQ198" s="107"/>
      <c r="GR198" s="107"/>
      <c r="GS198" s="107"/>
      <c r="GT198" s="107"/>
      <c r="GU198" s="107"/>
      <c r="GV198" s="107"/>
      <c r="GW198" s="107"/>
      <c r="GX198" s="107"/>
      <c r="GY198" s="107"/>
      <c r="GZ198" s="107"/>
      <c r="HA198" s="107"/>
      <c r="HB198" s="107"/>
      <c r="HC198" s="107"/>
      <c r="HD198" s="107"/>
      <c r="HE198" s="107"/>
      <c r="HF198" s="107"/>
      <c r="HG198" s="107"/>
      <c r="HH198" s="107"/>
      <c r="HI198" s="107"/>
      <c r="HJ198" s="107"/>
      <c r="HK198" s="107"/>
      <c r="HL198" s="107"/>
      <c r="HM198" s="107"/>
    </row>
    <row r="199" spans="12:221" x14ac:dyDescent="0.35">
      <c r="L199" s="107" t="s">
        <v>650</v>
      </c>
      <c r="M199" s="107" t="s">
        <v>650</v>
      </c>
      <c r="N199" s="107" t="s">
        <v>650</v>
      </c>
      <c r="O199" s="107" t="s">
        <v>650</v>
      </c>
      <c r="P199" s="107" t="s">
        <v>650</v>
      </c>
      <c r="Q199" s="107" t="s">
        <v>650</v>
      </c>
      <c r="R199" s="107" t="s">
        <v>650</v>
      </c>
      <c r="S199" s="107" t="s">
        <v>650</v>
      </c>
      <c r="T199" s="107" t="s">
        <v>650</v>
      </c>
      <c r="U199" s="107" t="s">
        <v>650</v>
      </c>
      <c r="V199" s="107" t="s">
        <v>650</v>
      </c>
      <c r="W199" s="107" t="s">
        <v>650</v>
      </c>
      <c r="X199" s="107" t="s">
        <v>650</v>
      </c>
      <c r="Y199" s="107" t="s">
        <v>650</v>
      </c>
      <c r="Z199" s="107" t="s">
        <v>650</v>
      </c>
      <c r="AA199" s="107" t="s">
        <v>650</v>
      </c>
      <c r="AB199" s="107" t="s">
        <v>650</v>
      </c>
      <c r="AC199" s="107" t="s">
        <v>650</v>
      </c>
      <c r="AD199" s="107" t="s">
        <v>650</v>
      </c>
      <c r="AE199" s="107" t="s">
        <v>650</v>
      </c>
      <c r="AF199" s="107" t="s">
        <v>650</v>
      </c>
      <c r="AG199" s="107" t="s">
        <v>650</v>
      </c>
      <c r="AH199" s="107" t="s">
        <v>650</v>
      </c>
      <c r="AI199" s="107" t="s">
        <v>650</v>
      </c>
      <c r="AJ199" s="107" t="s">
        <v>650</v>
      </c>
      <c r="AK199" s="107" t="s">
        <v>650</v>
      </c>
      <c r="AL199" s="107" t="s">
        <v>650</v>
      </c>
      <c r="AM199" s="107" t="s">
        <v>650</v>
      </c>
      <c r="AN199" s="107" t="s">
        <v>650</v>
      </c>
      <c r="AO199" s="107" t="s">
        <v>650</v>
      </c>
      <c r="AP199" s="107" t="s">
        <v>650</v>
      </c>
      <c r="AQ199" s="107" t="s">
        <v>650</v>
      </c>
      <c r="AR199" s="107" t="s">
        <v>650</v>
      </c>
      <c r="AS199" s="107" t="s">
        <v>650</v>
      </c>
      <c r="AT199" s="107" t="s">
        <v>650</v>
      </c>
      <c r="AU199" s="107" t="s">
        <v>650</v>
      </c>
      <c r="AV199" s="107" t="s">
        <v>650</v>
      </c>
      <c r="AW199" s="107" t="s">
        <v>650</v>
      </c>
      <c r="AX199" s="107" t="s">
        <v>650</v>
      </c>
      <c r="AY199" s="107" t="s">
        <v>650</v>
      </c>
      <c r="AZ199" s="107" t="s">
        <v>650</v>
      </c>
      <c r="BA199" s="107" t="s">
        <v>650</v>
      </c>
      <c r="BB199" s="107" t="s">
        <v>650</v>
      </c>
      <c r="BC199" s="107" t="s">
        <v>650</v>
      </c>
      <c r="BD199" s="107" t="s">
        <v>650</v>
      </c>
      <c r="BE199" s="107" t="s">
        <v>650</v>
      </c>
      <c r="BF199" s="107" t="s">
        <v>650</v>
      </c>
      <c r="BG199" s="107" t="s">
        <v>650</v>
      </c>
      <c r="BH199" s="107" t="s">
        <v>650</v>
      </c>
      <c r="BI199" s="107" t="s">
        <v>650</v>
      </c>
      <c r="BJ199" s="107" t="s">
        <v>650</v>
      </c>
      <c r="BK199" s="107" t="s">
        <v>650</v>
      </c>
      <c r="BL199" s="107" t="s">
        <v>650</v>
      </c>
      <c r="BM199" s="107" t="s">
        <v>650</v>
      </c>
      <c r="BN199" s="107" t="s">
        <v>650</v>
      </c>
      <c r="BO199" s="107" t="s">
        <v>650</v>
      </c>
      <c r="BP199" s="107" t="s">
        <v>650</v>
      </c>
      <c r="BQ199" s="107" t="s">
        <v>650</v>
      </c>
      <c r="BR199" s="107" t="s">
        <v>650</v>
      </c>
      <c r="BS199" s="107" t="s">
        <v>650</v>
      </c>
      <c r="BT199" s="107" t="s">
        <v>650</v>
      </c>
      <c r="BU199" s="107" t="s">
        <v>650</v>
      </c>
      <c r="BV199" s="107" t="s">
        <v>650</v>
      </c>
      <c r="BW199" s="107" t="s">
        <v>650</v>
      </c>
      <c r="BX199" s="107" t="s">
        <v>650</v>
      </c>
      <c r="BY199" s="107" t="s">
        <v>650</v>
      </c>
      <c r="BZ199" s="107" t="s">
        <v>650</v>
      </c>
      <c r="CA199" s="107" t="s">
        <v>650</v>
      </c>
      <c r="CB199" s="107" t="s">
        <v>650</v>
      </c>
      <c r="CC199" s="107" t="s">
        <v>650</v>
      </c>
      <c r="CD199" s="107" t="s">
        <v>650</v>
      </c>
      <c r="CE199" s="107" t="s">
        <v>650</v>
      </c>
      <c r="CF199" s="107" t="s">
        <v>650</v>
      </c>
      <c r="CG199" s="107" t="s">
        <v>650</v>
      </c>
      <c r="CH199" s="107" t="s">
        <v>650</v>
      </c>
      <c r="CI199" s="107" t="s">
        <v>650</v>
      </c>
      <c r="CJ199" s="107" t="s">
        <v>650</v>
      </c>
      <c r="CK199" s="107" t="s">
        <v>650</v>
      </c>
      <c r="CL199" s="107" t="s">
        <v>650</v>
      </c>
      <c r="CM199" s="107" t="s">
        <v>650</v>
      </c>
      <c r="CN199" s="107" t="s">
        <v>650</v>
      </c>
      <c r="CO199" s="107" t="s">
        <v>650</v>
      </c>
      <c r="CP199" s="107" t="s">
        <v>650</v>
      </c>
      <c r="CQ199" s="107" t="s">
        <v>650</v>
      </c>
      <c r="CR199" s="107" t="s">
        <v>650</v>
      </c>
      <c r="CS199" s="107" t="s">
        <v>650</v>
      </c>
      <c r="CT199" s="107" t="s">
        <v>650</v>
      </c>
      <c r="CU199" s="107" t="s">
        <v>650</v>
      </c>
      <c r="CV199" s="107" t="s">
        <v>650</v>
      </c>
      <c r="CW199" s="107" t="s">
        <v>650</v>
      </c>
      <c r="CX199" s="107" t="s">
        <v>650</v>
      </c>
      <c r="CY199" s="107" t="s">
        <v>650</v>
      </c>
      <c r="CZ199" s="107" t="s">
        <v>650</v>
      </c>
      <c r="DA199" s="107" t="s">
        <v>650</v>
      </c>
      <c r="DB199" s="107" t="s">
        <v>650</v>
      </c>
      <c r="DC199" s="107" t="s">
        <v>650</v>
      </c>
      <c r="DD199" s="107" t="s">
        <v>650</v>
      </c>
      <c r="DE199" s="107" t="s">
        <v>650</v>
      </c>
      <c r="DF199" s="107" t="s">
        <v>650</v>
      </c>
      <c r="DG199" s="107" t="s">
        <v>650</v>
      </c>
      <c r="DH199" s="107" t="s">
        <v>650</v>
      </c>
      <c r="DI199" s="107" t="s">
        <v>650</v>
      </c>
      <c r="DJ199" s="107" t="s">
        <v>650</v>
      </c>
      <c r="DK199" s="107" t="s">
        <v>650</v>
      </c>
      <c r="DL199" s="107" t="s">
        <v>650</v>
      </c>
      <c r="DM199" s="107" t="s">
        <v>650</v>
      </c>
      <c r="DN199" s="107" t="s">
        <v>650</v>
      </c>
      <c r="DO199" s="107" t="s">
        <v>650</v>
      </c>
      <c r="DP199" s="107" t="s">
        <v>650</v>
      </c>
      <c r="DQ199" s="107" t="s">
        <v>650</v>
      </c>
      <c r="DR199" s="107" t="s">
        <v>650</v>
      </c>
      <c r="DS199" s="107" t="s">
        <v>650</v>
      </c>
      <c r="DT199" s="107" t="s">
        <v>650</v>
      </c>
      <c r="DU199" s="107" t="s">
        <v>650</v>
      </c>
      <c r="DV199" s="107" t="s">
        <v>650</v>
      </c>
      <c r="DW199" s="107" t="s">
        <v>650</v>
      </c>
      <c r="DX199" s="107" t="s">
        <v>650</v>
      </c>
      <c r="DY199" s="107" t="s">
        <v>650</v>
      </c>
      <c r="DZ199" s="107" t="s">
        <v>650</v>
      </c>
      <c r="EA199" s="107" t="s">
        <v>650</v>
      </c>
      <c r="EB199" s="107" t="s">
        <v>650</v>
      </c>
      <c r="EC199" s="107" t="s">
        <v>650</v>
      </c>
      <c r="ED199" s="107" t="s">
        <v>650</v>
      </c>
      <c r="EE199" s="107" t="s">
        <v>650</v>
      </c>
      <c r="EF199" s="107" t="s">
        <v>650</v>
      </c>
      <c r="EG199" s="107" t="s">
        <v>650</v>
      </c>
      <c r="EH199" s="107" t="s">
        <v>650</v>
      </c>
      <c r="EI199" s="107" t="s">
        <v>650</v>
      </c>
      <c r="EJ199" s="107" t="s">
        <v>650</v>
      </c>
      <c r="EK199" s="107" t="s">
        <v>650</v>
      </c>
      <c r="EL199" s="107" t="s">
        <v>650</v>
      </c>
      <c r="EM199" s="107" t="s">
        <v>650</v>
      </c>
      <c r="EN199" s="107" t="s">
        <v>650</v>
      </c>
      <c r="EO199" s="107" t="s">
        <v>650</v>
      </c>
      <c r="EP199" s="107" t="s">
        <v>650</v>
      </c>
      <c r="EQ199" s="107" t="s">
        <v>650</v>
      </c>
      <c r="ER199" s="107" t="s">
        <v>650</v>
      </c>
      <c r="ES199" s="107" t="s">
        <v>650</v>
      </c>
      <c r="ET199" s="107" t="s">
        <v>650</v>
      </c>
      <c r="EU199" s="107" t="s">
        <v>650</v>
      </c>
      <c r="EV199" s="107" t="s">
        <v>650</v>
      </c>
      <c r="EW199" s="107" t="s">
        <v>650</v>
      </c>
      <c r="EX199" s="107" t="s">
        <v>650</v>
      </c>
      <c r="EY199" s="107" t="s">
        <v>650</v>
      </c>
      <c r="EZ199" s="107" t="s">
        <v>650</v>
      </c>
      <c r="FA199" s="107" t="s">
        <v>650</v>
      </c>
      <c r="FB199" s="107" t="s">
        <v>650</v>
      </c>
      <c r="FC199" s="107" t="s">
        <v>650</v>
      </c>
      <c r="FD199" s="107" t="s">
        <v>650</v>
      </c>
      <c r="FE199" s="107" t="s">
        <v>650</v>
      </c>
      <c r="FF199" s="107" t="s">
        <v>650</v>
      </c>
      <c r="FG199" s="107" t="s">
        <v>650</v>
      </c>
      <c r="FH199" s="107" t="s">
        <v>650</v>
      </c>
      <c r="FI199" s="107" t="s">
        <v>650</v>
      </c>
      <c r="FJ199" s="107" t="s">
        <v>650</v>
      </c>
      <c r="FK199" s="107" t="s">
        <v>650</v>
      </c>
      <c r="FL199" s="107" t="s">
        <v>650</v>
      </c>
      <c r="FM199" s="107" t="s">
        <v>650</v>
      </c>
      <c r="FN199" s="107" t="s">
        <v>650</v>
      </c>
      <c r="FO199" s="107" t="s">
        <v>650</v>
      </c>
      <c r="FP199" s="107" t="s">
        <v>650</v>
      </c>
      <c r="FQ199" s="107" t="s">
        <v>650</v>
      </c>
      <c r="FR199" s="107" t="s">
        <v>650</v>
      </c>
      <c r="FS199" s="107" t="s">
        <v>650</v>
      </c>
      <c r="FT199" s="107" t="s">
        <v>650</v>
      </c>
      <c r="FU199" s="107" t="s">
        <v>650</v>
      </c>
      <c r="FV199" s="107" t="s">
        <v>650</v>
      </c>
      <c r="FW199" s="107" t="s">
        <v>650</v>
      </c>
      <c r="FX199" s="107" t="s">
        <v>650</v>
      </c>
      <c r="FY199" s="107" t="s">
        <v>650</v>
      </c>
      <c r="FZ199" s="107" t="s">
        <v>650</v>
      </c>
      <c r="GA199" s="107" t="s">
        <v>650</v>
      </c>
      <c r="GB199" s="107" t="s">
        <v>650</v>
      </c>
      <c r="GC199" s="107" t="s">
        <v>650</v>
      </c>
      <c r="GD199" s="107" t="s">
        <v>650</v>
      </c>
      <c r="GE199" s="107" t="s">
        <v>650</v>
      </c>
      <c r="GF199" s="107" t="s">
        <v>650</v>
      </c>
      <c r="GG199" s="107" t="s">
        <v>650</v>
      </c>
      <c r="GH199" s="107" t="s">
        <v>650</v>
      </c>
      <c r="GI199" s="107" t="s">
        <v>650</v>
      </c>
      <c r="GJ199" s="107" t="s">
        <v>650</v>
      </c>
      <c r="GK199" s="107" t="s">
        <v>650</v>
      </c>
      <c r="GL199" s="107" t="s">
        <v>650</v>
      </c>
      <c r="GM199" s="107" t="s">
        <v>650</v>
      </c>
      <c r="GN199" s="107" t="s">
        <v>650</v>
      </c>
      <c r="GO199" s="107" t="s">
        <v>650</v>
      </c>
      <c r="GP199" s="107" t="s">
        <v>650</v>
      </c>
      <c r="GQ199" s="107" t="s">
        <v>650</v>
      </c>
      <c r="GR199" s="107" t="s">
        <v>650</v>
      </c>
      <c r="GS199" s="107" t="s">
        <v>650</v>
      </c>
      <c r="GT199" s="107" t="s">
        <v>650</v>
      </c>
      <c r="GU199" s="107" t="s">
        <v>650</v>
      </c>
      <c r="GV199" s="107" t="s">
        <v>650</v>
      </c>
      <c r="GW199" s="107" t="s">
        <v>650</v>
      </c>
      <c r="GX199" s="107" t="s">
        <v>650</v>
      </c>
      <c r="GY199" s="107" t="s">
        <v>650</v>
      </c>
      <c r="GZ199" s="107" t="s">
        <v>650</v>
      </c>
      <c r="HA199" s="107" t="s">
        <v>650</v>
      </c>
      <c r="HB199" s="107" t="s">
        <v>650</v>
      </c>
      <c r="HC199" s="107" t="s">
        <v>650</v>
      </c>
      <c r="HD199" s="107" t="s">
        <v>650</v>
      </c>
      <c r="HE199" s="107" t="s">
        <v>650</v>
      </c>
      <c r="HF199" s="107" t="s">
        <v>650</v>
      </c>
      <c r="HG199" s="107" t="s">
        <v>650</v>
      </c>
      <c r="HH199" s="107" t="s">
        <v>650</v>
      </c>
      <c r="HI199" s="107" t="s">
        <v>650</v>
      </c>
      <c r="HJ199" s="107" t="s">
        <v>650</v>
      </c>
      <c r="HK199" s="107" t="s">
        <v>650</v>
      </c>
      <c r="HL199" s="107" t="s">
        <v>650</v>
      </c>
      <c r="HM199" s="107" t="s">
        <v>650</v>
      </c>
    </row>
    <row r="200" spans="12:221" x14ac:dyDescent="0.35">
      <c r="L200" s="107"/>
      <c r="M200" s="107"/>
      <c r="N200" s="107"/>
      <c r="O200" s="107"/>
      <c r="P200" s="107"/>
      <c r="Q200" s="107"/>
      <c r="R200" s="107"/>
      <c r="S200" s="107"/>
      <c r="T200" s="107"/>
      <c r="U200" s="107"/>
      <c r="V200" s="107"/>
      <c r="W200" s="107"/>
      <c r="X200" s="107"/>
      <c r="Y200" s="107"/>
      <c r="Z200" s="107"/>
      <c r="AA200" s="107"/>
      <c r="AB200" s="107"/>
      <c r="AC200" s="107"/>
      <c r="AD200" s="107"/>
      <c r="AE200" s="107"/>
      <c r="AF200" s="107"/>
      <c r="AG200" s="107"/>
      <c r="AH200" s="107"/>
      <c r="AI200" s="107"/>
      <c r="AJ200" s="107"/>
      <c r="AK200" s="107"/>
      <c r="AL200" s="107"/>
      <c r="AM200" s="107"/>
      <c r="AN200" s="107"/>
      <c r="AO200" s="107"/>
      <c r="AP200" s="107"/>
      <c r="AQ200" s="107"/>
      <c r="AR200" s="107"/>
      <c r="AS200" s="107"/>
      <c r="AT200" s="107"/>
      <c r="AU200" s="107"/>
      <c r="AV200" s="107"/>
      <c r="AW200" s="107"/>
      <c r="AX200" s="107"/>
      <c r="AY200" s="107"/>
      <c r="AZ200" s="107"/>
      <c r="BA200" s="107"/>
      <c r="BB200" s="107"/>
      <c r="BC200" s="107"/>
      <c r="BD200" s="107"/>
      <c r="BE200" s="107"/>
      <c r="BF200" s="107"/>
      <c r="BG200" s="107"/>
      <c r="BH200" s="107"/>
      <c r="BI200" s="107"/>
      <c r="BJ200" s="107"/>
      <c r="BK200" s="107"/>
      <c r="BL200" s="107"/>
      <c r="BM200" s="107"/>
      <c r="BN200" s="107"/>
      <c r="BO200" s="107"/>
      <c r="BP200" s="107"/>
      <c r="BQ200" s="107"/>
      <c r="BR200" s="107"/>
      <c r="BS200" s="107"/>
      <c r="BT200" s="107"/>
      <c r="BU200" s="107"/>
      <c r="BV200" s="107"/>
      <c r="BW200" s="107"/>
      <c r="BX200" s="107"/>
      <c r="BY200" s="107"/>
      <c r="BZ200" s="107"/>
      <c r="CA200" s="107"/>
      <c r="CB200" s="107"/>
      <c r="CC200" s="107"/>
      <c r="CD200" s="107"/>
      <c r="CE200" s="107"/>
      <c r="CF200" s="107"/>
      <c r="CG200" s="107"/>
      <c r="CH200" s="107"/>
      <c r="CI200" s="107"/>
      <c r="CJ200" s="107"/>
      <c r="CK200" s="107"/>
      <c r="CL200" s="107"/>
      <c r="CM200" s="107"/>
      <c r="CN200" s="107"/>
      <c r="CO200" s="107"/>
      <c r="CP200" s="107"/>
      <c r="CQ200" s="107"/>
      <c r="CR200" s="107"/>
      <c r="CS200" s="107"/>
      <c r="CT200" s="107"/>
      <c r="CU200" s="107"/>
      <c r="CV200" s="107"/>
      <c r="CW200" s="107"/>
      <c r="CX200" s="107"/>
      <c r="CY200" s="107"/>
      <c r="CZ200" s="107"/>
      <c r="DA200" s="107"/>
      <c r="DB200" s="107"/>
      <c r="DC200" s="107"/>
      <c r="DD200" s="107"/>
      <c r="DE200" s="107"/>
      <c r="DF200" s="107"/>
      <c r="DG200" s="107"/>
      <c r="DH200" s="107"/>
      <c r="DI200" s="107"/>
      <c r="DJ200" s="107"/>
      <c r="DK200" s="107"/>
      <c r="DL200" s="107"/>
      <c r="DM200" s="107"/>
      <c r="DN200" s="107"/>
      <c r="DO200" s="107"/>
      <c r="DP200" s="107"/>
      <c r="DQ200" s="107"/>
      <c r="DR200" s="107"/>
      <c r="DS200" s="107"/>
      <c r="DT200" s="107"/>
      <c r="DU200" s="107"/>
      <c r="DV200" s="107"/>
      <c r="DW200" s="107"/>
      <c r="DX200" s="107"/>
      <c r="DY200" s="107"/>
      <c r="DZ200" s="107"/>
      <c r="EA200" s="107"/>
      <c r="EB200" s="107"/>
      <c r="EC200" s="107"/>
      <c r="ED200" s="107"/>
      <c r="EE200" s="107"/>
      <c r="EF200" s="107"/>
      <c r="EG200" s="107"/>
      <c r="EH200" s="107"/>
      <c r="EI200" s="107"/>
      <c r="EJ200" s="107"/>
      <c r="EK200" s="107"/>
      <c r="EL200" s="107"/>
      <c r="EM200" s="107"/>
      <c r="EN200" s="107"/>
      <c r="EO200" s="107"/>
      <c r="EP200" s="107"/>
      <c r="EQ200" s="107"/>
      <c r="ER200" s="107"/>
      <c r="ES200" s="107"/>
      <c r="ET200" s="107"/>
      <c r="EU200" s="107"/>
      <c r="EV200" s="107"/>
      <c r="EW200" s="107"/>
      <c r="EX200" s="107"/>
      <c r="EY200" s="107"/>
      <c r="EZ200" s="107"/>
      <c r="FA200" s="107"/>
      <c r="FB200" s="107"/>
      <c r="FC200" s="107"/>
      <c r="FD200" s="107"/>
      <c r="FE200" s="107"/>
      <c r="FF200" s="107"/>
      <c r="FG200" s="107"/>
      <c r="FH200" s="107"/>
      <c r="FI200" s="107"/>
      <c r="FJ200" s="107"/>
      <c r="FK200" s="107"/>
      <c r="FL200" s="107"/>
      <c r="FM200" s="107"/>
      <c r="FN200" s="107"/>
      <c r="FO200" s="107"/>
      <c r="FP200" s="107"/>
      <c r="FQ200" s="107"/>
      <c r="FR200" s="107"/>
      <c r="FS200" s="107"/>
      <c r="FT200" s="107"/>
      <c r="FU200" s="107"/>
      <c r="FV200" s="107"/>
      <c r="FW200" s="107"/>
      <c r="FX200" s="107"/>
      <c r="FY200" s="107"/>
      <c r="FZ200" s="107"/>
      <c r="GA200" s="107"/>
      <c r="GB200" s="107"/>
      <c r="GC200" s="107"/>
      <c r="GD200" s="107"/>
      <c r="GE200" s="107"/>
      <c r="GF200" s="107"/>
      <c r="GG200" s="107"/>
      <c r="GH200" s="107"/>
      <c r="GI200" s="107"/>
      <c r="GJ200" s="107"/>
      <c r="GK200" s="107"/>
      <c r="GL200" s="107"/>
      <c r="GM200" s="107"/>
      <c r="GN200" s="107"/>
      <c r="GO200" s="107"/>
      <c r="GP200" s="107"/>
      <c r="GQ200" s="107"/>
      <c r="GR200" s="107"/>
      <c r="GS200" s="107"/>
      <c r="GT200" s="107"/>
      <c r="GU200" s="107"/>
      <c r="GV200" s="107"/>
      <c r="GW200" s="107"/>
      <c r="GX200" s="107"/>
      <c r="GY200" s="107"/>
      <c r="GZ200" s="107"/>
      <c r="HA200" s="107"/>
      <c r="HB200" s="107"/>
      <c r="HC200" s="107"/>
      <c r="HD200" s="107"/>
      <c r="HE200" s="107"/>
      <c r="HF200" s="107"/>
      <c r="HG200" s="107"/>
      <c r="HH200" s="107"/>
      <c r="HI200" s="107"/>
      <c r="HJ200" s="107"/>
      <c r="HK200" s="107"/>
      <c r="HL200" s="107"/>
      <c r="HM200" s="107"/>
    </row>
    <row r="201" spans="12:221" x14ac:dyDescent="0.35">
      <c r="L201" s="107"/>
      <c r="M201" s="107"/>
      <c r="N201" s="107"/>
      <c r="O201" s="107"/>
      <c r="P201" s="107"/>
      <c r="Q201" s="107"/>
      <c r="R201" s="107"/>
      <c r="S201" s="107"/>
      <c r="T201" s="107"/>
      <c r="U201" s="107"/>
      <c r="V201" s="107"/>
      <c r="W201" s="107"/>
      <c r="X201" s="107"/>
      <c r="Y201" s="107"/>
      <c r="Z201" s="107"/>
      <c r="AA201" s="107"/>
      <c r="AB201" s="107"/>
      <c r="AC201" s="107"/>
      <c r="AD201" s="107"/>
      <c r="AE201" s="107"/>
      <c r="AF201" s="107"/>
      <c r="AG201" s="107"/>
      <c r="AH201" s="107"/>
      <c r="AI201" s="107"/>
      <c r="AJ201" s="107"/>
      <c r="AK201" s="107"/>
      <c r="AL201" s="107"/>
      <c r="AM201" s="107"/>
      <c r="AN201" s="107"/>
      <c r="AO201" s="107"/>
      <c r="AP201" s="107"/>
      <c r="AQ201" s="107"/>
      <c r="AR201" s="107"/>
      <c r="AS201" s="107"/>
      <c r="AT201" s="107"/>
      <c r="AU201" s="107"/>
      <c r="AV201" s="107"/>
      <c r="AW201" s="107"/>
      <c r="AX201" s="107"/>
      <c r="AY201" s="107"/>
      <c r="AZ201" s="107"/>
      <c r="BA201" s="107"/>
      <c r="BB201" s="107"/>
      <c r="BC201" s="107"/>
      <c r="BD201" s="107"/>
      <c r="BE201" s="107"/>
      <c r="BF201" s="107"/>
      <c r="BG201" s="107"/>
      <c r="BH201" s="107"/>
      <c r="BI201" s="107"/>
      <c r="BJ201" s="107"/>
      <c r="BK201" s="107"/>
      <c r="BL201" s="107"/>
      <c r="BM201" s="107"/>
      <c r="BN201" s="107"/>
      <c r="BO201" s="107"/>
      <c r="BP201" s="107"/>
      <c r="BQ201" s="107"/>
      <c r="BR201" s="107"/>
      <c r="BS201" s="107"/>
      <c r="BT201" s="107"/>
      <c r="BU201" s="107"/>
      <c r="BV201" s="107"/>
      <c r="BW201" s="107"/>
      <c r="BX201" s="107"/>
      <c r="BY201" s="107"/>
      <c r="BZ201" s="107"/>
      <c r="CA201" s="107"/>
      <c r="CB201" s="107"/>
      <c r="CC201" s="107"/>
      <c r="CD201" s="107"/>
      <c r="CE201" s="107"/>
      <c r="CF201" s="107"/>
      <c r="CG201" s="107"/>
      <c r="CH201" s="107"/>
      <c r="CI201" s="107"/>
      <c r="CJ201" s="107"/>
      <c r="CK201" s="107"/>
      <c r="CL201" s="107"/>
      <c r="CM201" s="107"/>
      <c r="CN201" s="107"/>
      <c r="CO201" s="107"/>
      <c r="CP201" s="107"/>
      <c r="CQ201" s="107"/>
      <c r="CR201" s="107"/>
      <c r="CS201" s="107"/>
      <c r="CT201" s="107"/>
      <c r="CU201" s="107"/>
      <c r="CV201" s="107"/>
      <c r="CW201" s="107"/>
      <c r="CX201" s="107"/>
      <c r="CY201" s="107"/>
      <c r="CZ201" s="107"/>
      <c r="DA201" s="107"/>
      <c r="DB201" s="107"/>
      <c r="DC201" s="107"/>
      <c r="DD201" s="107"/>
      <c r="DE201" s="107"/>
      <c r="DF201" s="107"/>
      <c r="DG201" s="107"/>
      <c r="DH201" s="107"/>
      <c r="DI201" s="107"/>
      <c r="DJ201" s="107"/>
      <c r="DK201" s="107"/>
      <c r="DL201" s="107"/>
      <c r="DM201" s="107"/>
      <c r="DN201" s="107"/>
      <c r="DO201" s="107"/>
      <c r="DP201" s="107"/>
      <c r="DQ201" s="107"/>
      <c r="DR201" s="107"/>
      <c r="DS201" s="107"/>
      <c r="DT201" s="107"/>
      <c r="DU201" s="107"/>
      <c r="DV201" s="107"/>
      <c r="DW201" s="107"/>
      <c r="DX201" s="107"/>
      <c r="DY201" s="107"/>
      <c r="DZ201" s="107"/>
      <c r="EA201" s="107"/>
      <c r="EB201" s="107"/>
      <c r="EC201" s="107"/>
      <c r="ED201" s="107"/>
      <c r="EE201" s="107"/>
      <c r="EF201" s="107"/>
      <c r="EG201" s="107"/>
      <c r="EH201" s="107"/>
      <c r="EI201" s="107"/>
      <c r="EJ201" s="107"/>
      <c r="EK201" s="107"/>
      <c r="EL201" s="107"/>
      <c r="EM201" s="107"/>
      <c r="EN201" s="107"/>
      <c r="EO201" s="107"/>
      <c r="EP201" s="107"/>
      <c r="EQ201" s="107"/>
      <c r="ER201" s="107"/>
      <c r="ES201" s="107"/>
      <c r="ET201" s="107"/>
      <c r="EU201" s="107"/>
      <c r="EV201" s="107"/>
      <c r="EW201" s="107"/>
      <c r="EX201" s="107"/>
      <c r="EY201" s="107"/>
      <c r="EZ201" s="107"/>
      <c r="FA201" s="107"/>
      <c r="FB201" s="107"/>
      <c r="FC201" s="107"/>
      <c r="FD201" s="107"/>
      <c r="FE201" s="107"/>
      <c r="FF201" s="107"/>
      <c r="FG201" s="107"/>
      <c r="FH201" s="107"/>
      <c r="FI201" s="107"/>
      <c r="FJ201" s="107"/>
      <c r="FK201" s="107"/>
      <c r="FL201" s="107"/>
      <c r="FM201" s="107"/>
      <c r="FN201" s="107"/>
      <c r="FO201" s="107"/>
      <c r="FP201" s="107"/>
      <c r="FQ201" s="107"/>
      <c r="FR201" s="107"/>
      <c r="FS201" s="107"/>
      <c r="FT201" s="107"/>
      <c r="FU201" s="107"/>
      <c r="FV201" s="107"/>
      <c r="FW201" s="107"/>
      <c r="FX201" s="107"/>
      <c r="FY201" s="107"/>
      <c r="FZ201" s="107"/>
      <c r="GA201" s="107"/>
      <c r="GB201" s="107"/>
      <c r="GC201" s="107"/>
      <c r="GD201" s="107"/>
      <c r="GE201" s="107"/>
      <c r="GF201" s="107"/>
      <c r="GG201" s="107"/>
      <c r="GH201" s="107"/>
      <c r="GI201" s="107"/>
      <c r="GJ201" s="107"/>
      <c r="GK201" s="107"/>
      <c r="GL201" s="107"/>
      <c r="GM201" s="107"/>
      <c r="GN201" s="107"/>
      <c r="GO201" s="107"/>
      <c r="GP201" s="107"/>
      <c r="GQ201" s="107"/>
      <c r="GR201" s="107"/>
      <c r="GS201" s="107"/>
      <c r="GT201" s="107"/>
      <c r="GU201" s="107"/>
      <c r="GV201" s="107"/>
      <c r="GW201" s="107"/>
      <c r="GX201" s="107"/>
      <c r="GY201" s="107"/>
      <c r="GZ201" s="107"/>
      <c r="HA201" s="107"/>
      <c r="HB201" s="107"/>
      <c r="HC201" s="107"/>
      <c r="HD201" s="107"/>
      <c r="HE201" s="107"/>
      <c r="HF201" s="107"/>
      <c r="HG201" s="107"/>
      <c r="HH201" s="107"/>
      <c r="HI201" s="107"/>
      <c r="HJ201" s="107"/>
      <c r="HK201" s="107"/>
      <c r="HL201" s="107"/>
      <c r="HM201" s="107"/>
    </row>
    <row r="202" spans="12:221" x14ac:dyDescent="0.35">
      <c r="L202" s="107"/>
      <c r="M202" s="107"/>
      <c r="N202" s="107"/>
      <c r="O202" s="107"/>
      <c r="P202" s="107"/>
      <c r="Q202" s="107"/>
      <c r="R202" s="107"/>
      <c r="S202" s="107"/>
      <c r="T202" s="107"/>
      <c r="U202" s="107"/>
      <c r="V202" s="107"/>
      <c r="W202" s="107"/>
      <c r="X202" s="107"/>
      <c r="Y202" s="107"/>
      <c r="Z202" s="107"/>
      <c r="AA202" s="107"/>
      <c r="AB202" s="107"/>
      <c r="AC202" s="107"/>
      <c r="AD202" s="107"/>
      <c r="AE202" s="107"/>
      <c r="AF202" s="107"/>
      <c r="AG202" s="107"/>
      <c r="AH202" s="107"/>
      <c r="AI202" s="107"/>
      <c r="AJ202" s="107"/>
      <c r="AK202" s="107"/>
      <c r="AL202" s="107"/>
      <c r="AM202" s="107"/>
      <c r="AN202" s="107"/>
      <c r="AO202" s="107"/>
      <c r="AP202" s="107"/>
      <c r="AQ202" s="107"/>
      <c r="AR202" s="107"/>
      <c r="AS202" s="107"/>
      <c r="AT202" s="107"/>
      <c r="AU202" s="107"/>
      <c r="AV202" s="107"/>
      <c r="AW202" s="107"/>
      <c r="AX202" s="107"/>
      <c r="AY202" s="107"/>
      <c r="AZ202" s="107"/>
      <c r="BA202" s="107"/>
      <c r="BB202" s="107"/>
      <c r="BC202" s="107"/>
      <c r="BD202" s="107"/>
      <c r="BE202" s="107"/>
      <c r="BF202" s="107"/>
      <c r="BG202" s="107"/>
      <c r="BH202" s="107"/>
      <c r="BI202" s="107"/>
      <c r="BJ202" s="107"/>
      <c r="BK202" s="107"/>
      <c r="BL202" s="107"/>
      <c r="BM202" s="107"/>
      <c r="BN202" s="107"/>
      <c r="BO202" s="107"/>
      <c r="BP202" s="107"/>
      <c r="BQ202" s="107"/>
      <c r="BR202" s="107"/>
      <c r="BS202" s="107"/>
      <c r="BT202" s="107"/>
      <c r="BU202" s="107"/>
      <c r="BV202" s="107"/>
      <c r="BW202" s="107"/>
      <c r="BX202" s="107"/>
      <c r="BY202" s="107"/>
      <c r="BZ202" s="107"/>
      <c r="CA202" s="107"/>
      <c r="CB202" s="107"/>
      <c r="CC202" s="107"/>
      <c r="CD202" s="107"/>
      <c r="CE202" s="107"/>
      <c r="CF202" s="107"/>
      <c r="CG202" s="107"/>
      <c r="CH202" s="107"/>
      <c r="CI202" s="107"/>
      <c r="CJ202" s="107"/>
      <c r="CK202" s="107"/>
      <c r="CL202" s="107"/>
      <c r="CM202" s="107"/>
      <c r="CN202" s="107"/>
      <c r="CO202" s="107"/>
      <c r="CP202" s="107"/>
      <c r="CQ202" s="107"/>
      <c r="CR202" s="107"/>
      <c r="CS202" s="107"/>
      <c r="CT202" s="107"/>
      <c r="CU202" s="107"/>
      <c r="CV202" s="107"/>
      <c r="CW202" s="107"/>
      <c r="CX202" s="107"/>
      <c r="CY202" s="107"/>
      <c r="CZ202" s="107"/>
      <c r="DA202" s="107"/>
      <c r="DB202" s="107"/>
      <c r="DC202" s="107"/>
      <c r="DD202" s="107"/>
      <c r="DE202" s="107"/>
      <c r="DF202" s="107"/>
      <c r="DG202" s="107"/>
      <c r="DH202" s="107"/>
      <c r="DI202" s="107"/>
      <c r="DJ202" s="107"/>
      <c r="DK202" s="107"/>
      <c r="DL202" s="107"/>
      <c r="DM202" s="107"/>
      <c r="DN202" s="107"/>
      <c r="DO202" s="107"/>
      <c r="DP202" s="107"/>
      <c r="DQ202" s="107"/>
      <c r="DR202" s="107"/>
      <c r="DS202" s="107"/>
      <c r="DT202" s="107"/>
      <c r="DU202" s="107"/>
      <c r="DV202" s="107"/>
      <c r="DW202" s="107"/>
      <c r="DX202" s="107"/>
      <c r="DY202" s="107"/>
      <c r="DZ202" s="107"/>
      <c r="EA202" s="107"/>
      <c r="EB202" s="107"/>
      <c r="EC202" s="107"/>
      <c r="ED202" s="107"/>
      <c r="EE202" s="107"/>
      <c r="EF202" s="107"/>
      <c r="EG202" s="107"/>
      <c r="EH202" s="107"/>
      <c r="EI202" s="107"/>
      <c r="EJ202" s="107"/>
      <c r="EK202" s="107"/>
      <c r="EL202" s="107"/>
      <c r="EM202" s="107"/>
      <c r="EN202" s="107"/>
      <c r="EO202" s="107"/>
      <c r="EP202" s="107"/>
      <c r="EQ202" s="107"/>
      <c r="ER202" s="107"/>
      <c r="ES202" s="107"/>
      <c r="ET202" s="107"/>
      <c r="EU202" s="107"/>
      <c r="EV202" s="107"/>
      <c r="EW202" s="107"/>
      <c r="EX202" s="107"/>
      <c r="EY202" s="107"/>
      <c r="EZ202" s="107"/>
      <c r="FA202" s="107"/>
      <c r="FB202" s="107"/>
      <c r="FC202" s="107"/>
      <c r="FD202" s="107"/>
      <c r="FE202" s="107"/>
      <c r="FF202" s="107"/>
      <c r="FG202" s="107"/>
      <c r="FH202" s="107"/>
      <c r="FI202" s="107"/>
      <c r="FJ202" s="107"/>
      <c r="FK202" s="107"/>
      <c r="FL202" s="107"/>
      <c r="FM202" s="107"/>
      <c r="FN202" s="107"/>
      <c r="FO202" s="107"/>
      <c r="FP202" s="107"/>
      <c r="FQ202" s="107"/>
      <c r="FR202" s="107"/>
      <c r="FS202" s="107"/>
      <c r="FT202" s="107"/>
      <c r="FU202" s="107"/>
      <c r="FV202" s="107"/>
      <c r="FW202" s="107"/>
      <c r="FX202" s="107"/>
      <c r="FY202" s="107"/>
      <c r="FZ202" s="107"/>
      <c r="GA202" s="107"/>
      <c r="GB202" s="107"/>
      <c r="GC202" s="107"/>
      <c r="GD202" s="107"/>
      <c r="GE202" s="107"/>
      <c r="GF202" s="107"/>
      <c r="GG202" s="107"/>
      <c r="GH202" s="107"/>
      <c r="GI202" s="107"/>
      <c r="GJ202" s="107"/>
      <c r="GK202" s="107"/>
      <c r="GL202" s="107"/>
      <c r="GM202" s="107"/>
      <c r="GN202" s="107"/>
      <c r="GO202" s="107"/>
      <c r="GP202" s="107"/>
      <c r="GQ202" s="107"/>
      <c r="GR202" s="107"/>
      <c r="GS202" s="107"/>
      <c r="GT202" s="107"/>
      <c r="GU202" s="107"/>
      <c r="GV202" s="107"/>
      <c r="GW202" s="107"/>
      <c r="GX202" s="107"/>
      <c r="GY202" s="107"/>
      <c r="GZ202" s="107"/>
      <c r="HA202" s="107"/>
      <c r="HB202" s="107"/>
      <c r="HC202" s="107"/>
      <c r="HD202" s="107"/>
      <c r="HE202" s="107"/>
      <c r="HF202" s="107"/>
      <c r="HG202" s="107"/>
      <c r="HH202" s="107"/>
      <c r="HI202" s="107"/>
      <c r="HJ202" s="107"/>
      <c r="HK202" s="107"/>
      <c r="HL202" s="107"/>
      <c r="HM202" s="107"/>
    </row>
    <row r="203" spans="12:221" x14ac:dyDescent="0.35">
      <c r="L203" s="107"/>
      <c r="M203" s="107"/>
      <c r="N203" s="107"/>
      <c r="O203" s="107"/>
      <c r="P203" s="107"/>
      <c r="Q203" s="107"/>
      <c r="R203" s="107"/>
      <c r="S203" s="107"/>
      <c r="T203" s="107"/>
      <c r="U203" s="107"/>
      <c r="V203" s="107"/>
      <c r="W203" s="107"/>
      <c r="X203" s="107"/>
      <c r="Y203" s="107"/>
      <c r="Z203" s="107"/>
      <c r="AA203" s="107"/>
      <c r="AB203" s="107"/>
      <c r="AC203" s="107"/>
      <c r="AD203" s="107"/>
      <c r="AE203" s="107"/>
      <c r="AF203" s="107"/>
      <c r="AG203" s="107"/>
      <c r="AH203" s="107"/>
      <c r="AI203" s="107"/>
      <c r="AJ203" s="107"/>
      <c r="AK203" s="107"/>
      <c r="AL203" s="107"/>
      <c r="AM203" s="107"/>
      <c r="AN203" s="107"/>
      <c r="AO203" s="107"/>
      <c r="AP203" s="107"/>
      <c r="AQ203" s="107"/>
      <c r="AR203" s="107"/>
      <c r="AS203" s="107"/>
      <c r="AT203" s="107"/>
      <c r="AU203" s="107"/>
      <c r="AV203" s="107"/>
      <c r="AW203" s="107"/>
      <c r="AX203" s="107"/>
      <c r="AY203" s="107"/>
      <c r="AZ203" s="107"/>
      <c r="BA203" s="107"/>
      <c r="BB203" s="107"/>
      <c r="BC203" s="107"/>
      <c r="BD203" s="107"/>
      <c r="BE203" s="107"/>
      <c r="BF203" s="107"/>
      <c r="BG203" s="107"/>
      <c r="BH203" s="107"/>
      <c r="BI203" s="107"/>
      <c r="BJ203" s="107"/>
      <c r="BK203" s="107"/>
      <c r="BL203" s="107"/>
      <c r="BM203" s="107"/>
      <c r="BN203" s="107"/>
      <c r="BO203" s="107"/>
      <c r="BP203" s="107"/>
      <c r="BQ203" s="107"/>
      <c r="BR203" s="107"/>
      <c r="BS203" s="107"/>
      <c r="BT203" s="107"/>
      <c r="BU203" s="107"/>
      <c r="BV203" s="107"/>
      <c r="BW203" s="107"/>
      <c r="BX203" s="107"/>
      <c r="BY203" s="107"/>
      <c r="BZ203" s="107"/>
      <c r="CA203" s="107"/>
      <c r="CB203" s="107"/>
      <c r="CC203" s="107"/>
      <c r="CD203" s="107"/>
      <c r="CE203" s="107"/>
      <c r="CF203" s="107"/>
      <c r="CG203" s="107"/>
      <c r="CH203" s="107"/>
      <c r="CI203" s="107"/>
      <c r="CJ203" s="107"/>
      <c r="CK203" s="107"/>
      <c r="CL203" s="107"/>
      <c r="CM203" s="107"/>
      <c r="CN203" s="107"/>
      <c r="CO203" s="107"/>
      <c r="CP203" s="107"/>
      <c r="CQ203" s="107"/>
      <c r="CR203" s="107"/>
      <c r="CS203" s="107"/>
      <c r="CT203" s="107"/>
      <c r="CU203" s="107"/>
      <c r="CV203" s="107"/>
      <c r="CW203" s="107"/>
      <c r="CX203" s="107"/>
      <c r="CY203" s="107"/>
      <c r="CZ203" s="107"/>
      <c r="DA203" s="107"/>
      <c r="DB203" s="107"/>
      <c r="DC203" s="107"/>
      <c r="DD203" s="107"/>
      <c r="DE203" s="107"/>
      <c r="DF203" s="107"/>
      <c r="DG203" s="107"/>
      <c r="DH203" s="107"/>
      <c r="DI203" s="107"/>
      <c r="DJ203" s="107"/>
      <c r="DK203" s="107"/>
      <c r="DL203" s="107"/>
      <c r="DM203" s="107"/>
      <c r="DN203" s="107"/>
      <c r="DO203" s="107"/>
      <c r="DP203" s="107"/>
      <c r="DQ203" s="107"/>
      <c r="DR203" s="107"/>
      <c r="DS203" s="107"/>
      <c r="DT203" s="107"/>
      <c r="DU203" s="107"/>
      <c r="DV203" s="107"/>
      <c r="DW203" s="107"/>
      <c r="DX203" s="107"/>
      <c r="DY203" s="107"/>
      <c r="DZ203" s="107"/>
      <c r="EA203" s="107"/>
      <c r="EB203" s="107"/>
      <c r="EC203" s="107"/>
      <c r="ED203" s="107"/>
      <c r="EE203" s="107"/>
      <c r="EF203" s="107"/>
      <c r="EG203" s="107"/>
      <c r="EH203" s="107"/>
      <c r="EI203" s="107"/>
      <c r="EJ203" s="107"/>
      <c r="EK203" s="107"/>
      <c r="EL203" s="107"/>
      <c r="EM203" s="107"/>
      <c r="EN203" s="107"/>
      <c r="EO203" s="107"/>
      <c r="EP203" s="107"/>
      <c r="EQ203" s="107"/>
      <c r="ER203" s="107"/>
      <c r="ES203" s="107"/>
      <c r="ET203" s="107"/>
      <c r="EU203" s="107"/>
      <c r="EV203" s="107"/>
      <c r="EW203" s="107"/>
      <c r="EX203" s="107"/>
      <c r="EY203" s="107"/>
      <c r="EZ203" s="107"/>
      <c r="FA203" s="107"/>
      <c r="FB203" s="107"/>
      <c r="FC203" s="107"/>
      <c r="FD203" s="107"/>
      <c r="FE203" s="107"/>
      <c r="FF203" s="107"/>
      <c r="FG203" s="107"/>
      <c r="FH203" s="107"/>
      <c r="FI203" s="107"/>
      <c r="FJ203" s="107"/>
      <c r="FK203" s="107"/>
      <c r="FL203" s="107"/>
      <c r="FM203" s="107"/>
      <c r="FN203" s="107"/>
      <c r="FO203" s="107"/>
      <c r="FP203" s="107"/>
      <c r="FQ203" s="107"/>
      <c r="FR203" s="107"/>
      <c r="FS203" s="107"/>
      <c r="FT203" s="107"/>
      <c r="FU203" s="107"/>
      <c r="FV203" s="107"/>
      <c r="FW203" s="107"/>
      <c r="FX203" s="107"/>
      <c r="FY203" s="107"/>
      <c r="FZ203" s="107"/>
      <c r="GA203" s="107"/>
      <c r="GB203" s="107"/>
      <c r="GC203" s="107"/>
      <c r="GD203" s="107"/>
      <c r="GE203" s="107"/>
      <c r="GF203" s="107"/>
      <c r="GG203" s="107"/>
      <c r="GH203" s="107"/>
      <c r="GI203" s="107"/>
      <c r="GJ203" s="107"/>
      <c r="GK203" s="107"/>
      <c r="GL203" s="107"/>
      <c r="GM203" s="107"/>
      <c r="GN203" s="107"/>
      <c r="GO203" s="107"/>
      <c r="GP203" s="107"/>
      <c r="GQ203" s="107"/>
      <c r="GR203" s="107"/>
      <c r="GS203" s="107"/>
      <c r="GT203" s="107"/>
      <c r="GU203" s="107"/>
      <c r="GV203" s="107"/>
      <c r="GW203" s="107"/>
      <c r="GX203" s="107"/>
      <c r="GY203" s="107"/>
      <c r="GZ203" s="107"/>
      <c r="HA203" s="107"/>
      <c r="HB203" s="107"/>
      <c r="HC203" s="107"/>
      <c r="HD203" s="107"/>
      <c r="HE203" s="107"/>
      <c r="HF203" s="107"/>
      <c r="HG203" s="107"/>
      <c r="HH203" s="107"/>
      <c r="HI203" s="107"/>
      <c r="HJ203" s="107"/>
      <c r="HK203" s="107"/>
      <c r="HL203" s="107"/>
      <c r="HM203" s="107"/>
    </row>
    <row r="204" spans="12:221" x14ac:dyDescent="0.35">
      <c r="L204" s="107"/>
      <c r="M204" s="107"/>
      <c r="N204" s="107"/>
      <c r="O204" s="107"/>
      <c r="P204" s="107"/>
      <c r="Q204" s="107"/>
      <c r="R204" s="107"/>
      <c r="S204" s="107"/>
      <c r="T204" s="107"/>
      <c r="U204" s="107"/>
      <c r="V204" s="107"/>
      <c r="W204" s="107"/>
      <c r="X204" s="107"/>
      <c r="Y204" s="107"/>
      <c r="Z204" s="107"/>
      <c r="AA204" s="107"/>
      <c r="AB204" s="107"/>
      <c r="AC204" s="107"/>
      <c r="AD204" s="107"/>
      <c r="AE204" s="107"/>
      <c r="AF204" s="107"/>
      <c r="AG204" s="107"/>
      <c r="AH204" s="107"/>
      <c r="AI204" s="107"/>
      <c r="AJ204" s="107"/>
      <c r="AK204" s="107"/>
      <c r="AL204" s="107"/>
      <c r="AM204" s="107"/>
      <c r="AN204" s="107"/>
      <c r="AO204" s="107"/>
      <c r="AP204" s="107"/>
      <c r="AQ204" s="107"/>
      <c r="AR204" s="107"/>
      <c r="AS204" s="107"/>
      <c r="AT204" s="107"/>
      <c r="AU204" s="107"/>
      <c r="AV204" s="107"/>
      <c r="AW204" s="107"/>
      <c r="AX204" s="107"/>
      <c r="AY204" s="107"/>
      <c r="AZ204" s="107"/>
      <c r="BA204" s="107"/>
      <c r="BB204" s="107"/>
      <c r="BC204" s="107"/>
      <c r="BD204" s="107"/>
      <c r="BE204" s="107"/>
      <c r="BF204" s="107"/>
      <c r="BG204" s="107"/>
      <c r="BH204" s="107"/>
      <c r="BI204" s="107"/>
      <c r="BJ204" s="107"/>
      <c r="BK204" s="107"/>
      <c r="BL204" s="107"/>
      <c r="BM204" s="107"/>
      <c r="BN204" s="107"/>
      <c r="BO204" s="107"/>
      <c r="BP204" s="107"/>
      <c r="BQ204" s="107"/>
      <c r="BR204" s="107"/>
      <c r="BS204" s="107"/>
      <c r="BT204" s="107"/>
      <c r="BU204" s="107"/>
      <c r="BV204" s="107"/>
      <c r="BW204" s="107"/>
      <c r="BX204" s="107"/>
      <c r="BY204" s="107"/>
      <c r="BZ204" s="107"/>
      <c r="CA204" s="107"/>
      <c r="CB204" s="107"/>
      <c r="CC204" s="107"/>
      <c r="CD204" s="107"/>
      <c r="CE204" s="107"/>
      <c r="CF204" s="107"/>
      <c r="CG204" s="107"/>
      <c r="CH204" s="107"/>
      <c r="CI204" s="107"/>
      <c r="CJ204" s="107"/>
      <c r="CK204" s="107"/>
      <c r="CL204" s="107"/>
      <c r="CM204" s="107"/>
      <c r="CN204" s="107"/>
      <c r="CO204" s="107"/>
      <c r="CP204" s="107"/>
      <c r="CQ204" s="107"/>
      <c r="CR204" s="107"/>
      <c r="CS204" s="107"/>
      <c r="CT204" s="107"/>
      <c r="CU204" s="107"/>
      <c r="CV204" s="107"/>
      <c r="CW204" s="107"/>
      <c r="CX204" s="107"/>
      <c r="CY204" s="107"/>
      <c r="CZ204" s="107"/>
      <c r="DA204" s="107"/>
      <c r="DB204" s="107"/>
      <c r="DC204" s="107"/>
      <c r="DD204" s="107"/>
      <c r="DE204" s="107"/>
      <c r="DF204" s="107"/>
      <c r="DG204" s="107"/>
      <c r="DH204" s="107"/>
      <c r="DI204" s="107"/>
      <c r="DJ204" s="107"/>
      <c r="DK204" s="107"/>
      <c r="DL204" s="107"/>
      <c r="DM204" s="107"/>
      <c r="DN204" s="107"/>
      <c r="DO204" s="107"/>
      <c r="DP204" s="107"/>
      <c r="DQ204" s="107"/>
      <c r="DR204" s="107"/>
      <c r="DS204" s="107"/>
      <c r="DT204" s="107"/>
      <c r="DU204" s="107"/>
      <c r="DV204" s="107"/>
      <c r="DW204" s="107"/>
      <c r="DX204" s="107"/>
      <c r="DY204" s="107"/>
      <c r="DZ204" s="107"/>
      <c r="EA204" s="107"/>
      <c r="EB204" s="107"/>
      <c r="EC204" s="107"/>
      <c r="ED204" s="107"/>
      <c r="EE204" s="107"/>
      <c r="EF204" s="107"/>
      <c r="EG204" s="107"/>
      <c r="EH204" s="107"/>
      <c r="EI204" s="107"/>
      <c r="EJ204" s="107"/>
      <c r="EK204" s="107"/>
      <c r="EL204" s="107"/>
      <c r="EM204" s="107"/>
      <c r="EN204" s="107"/>
      <c r="EO204" s="107"/>
      <c r="EP204" s="107"/>
      <c r="EQ204" s="107"/>
      <c r="ER204" s="107"/>
      <c r="ES204" s="107"/>
      <c r="ET204" s="107"/>
      <c r="EU204" s="107"/>
      <c r="EV204" s="107"/>
      <c r="EW204" s="107"/>
      <c r="EX204" s="107"/>
      <c r="EY204" s="107"/>
      <c r="EZ204" s="107"/>
      <c r="FA204" s="107"/>
      <c r="FB204" s="107"/>
      <c r="FC204" s="107"/>
      <c r="FD204" s="107"/>
      <c r="FE204" s="107"/>
      <c r="FF204" s="107"/>
      <c r="FG204" s="107"/>
      <c r="FH204" s="107"/>
      <c r="FI204" s="107"/>
      <c r="FJ204" s="107"/>
      <c r="FK204" s="107"/>
      <c r="FL204" s="107"/>
      <c r="FM204" s="107"/>
      <c r="FN204" s="107"/>
      <c r="FO204" s="107"/>
      <c r="FP204" s="107"/>
      <c r="FQ204" s="107"/>
      <c r="FR204" s="107"/>
      <c r="FS204" s="107"/>
      <c r="FT204" s="107"/>
      <c r="FU204" s="107"/>
      <c r="FV204" s="107"/>
      <c r="FW204" s="107"/>
      <c r="FX204" s="107"/>
      <c r="FY204" s="107"/>
      <c r="FZ204" s="107"/>
      <c r="GA204" s="107"/>
      <c r="GB204" s="107"/>
      <c r="GC204" s="107"/>
      <c r="GD204" s="107"/>
      <c r="GE204" s="107"/>
      <c r="GF204" s="107"/>
      <c r="GG204" s="107"/>
      <c r="GH204" s="107"/>
      <c r="GI204" s="107"/>
      <c r="GJ204" s="107"/>
      <c r="GK204" s="107"/>
      <c r="GL204" s="107"/>
      <c r="GM204" s="107"/>
      <c r="GN204" s="107"/>
      <c r="GO204" s="107"/>
      <c r="GP204" s="107"/>
      <c r="GQ204" s="107"/>
      <c r="GR204" s="107"/>
      <c r="GS204" s="107"/>
      <c r="GT204" s="107"/>
      <c r="GU204" s="107"/>
      <c r="GV204" s="107"/>
      <c r="GW204" s="107"/>
      <c r="GX204" s="107"/>
      <c r="GY204" s="107"/>
      <c r="GZ204" s="107"/>
      <c r="HA204" s="107"/>
      <c r="HB204" s="107"/>
      <c r="HC204" s="107"/>
      <c r="HD204" s="107"/>
      <c r="HE204" s="107"/>
      <c r="HF204" s="107"/>
      <c r="HG204" s="107"/>
      <c r="HH204" s="107"/>
      <c r="HI204" s="107"/>
      <c r="HJ204" s="107"/>
      <c r="HK204" s="107"/>
      <c r="HL204" s="107"/>
      <c r="HM204" s="107"/>
    </row>
    <row r="205" spans="12:221" x14ac:dyDescent="0.35">
      <c r="L205" s="107"/>
      <c r="M205" s="107"/>
      <c r="N205" s="107"/>
      <c r="O205" s="107"/>
      <c r="P205" s="107"/>
      <c r="Q205" s="107"/>
      <c r="R205" s="107"/>
      <c r="S205" s="107"/>
      <c r="T205" s="107"/>
      <c r="U205" s="107"/>
      <c r="V205" s="107"/>
      <c r="W205" s="107"/>
      <c r="X205" s="107"/>
      <c r="Y205" s="107"/>
      <c r="Z205" s="107"/>
      <c r="AA205" s="107"/>
      <c r="AB205" s="107"/>
      <c r="AC205" s="107"/>
      <c r="AD205" s="107"/>
      <c r="AE205" s="107"/>
      <c r="AF205" s="107"/>
      <c r="AG205" s="107"/>
      <c r="AH205" s="107"/>
      <c r="AI205" s="107"/>
      <c r="AJ205" s="107"/>
      <c r="AK205" s="107"/>
      <c r="AL205" s="107"/>
      <c r="AM205" s="107"/>
      <c r="AN205" s="107"/>
      <c r="AO205" s="107"/>
      <c r="AP205" s="107"/>
      <c r="AQ205" s="107"/>
      <c r="AR205" s="107"/>
      <c r="AS205" s="107"/>
      <c r="AT205" s="107"/>
      <c r="AU205" s="107"/>
      <c r="AV205" s="107"/>
      <c r="AW205" s="107"/>
      <c r="AX205" s="107"/>
      <c r="AY205" s="107"/>
      <c r="AZ205" s="107"/>
      <c r="BA205" s="107"/>
      <c r="BB205" s="107"/>
      <c r="BC205" s="107"/>
      <c r="BD205" s="107"/>
      <c r="BE205" s="107"/>
      <c r="BF205" s="107"/>
      <c r="BG205" s="107"/>
      <c r="BH205" s="107"/>
      <c r="BI205" s="107"/>
      <c r="BJ205" s="107"/>
      <c r="BK205" s="107"/>
      <c r="BL205" s="107"/>
      <c r="BM205" s="107"/>
      <c r="BN205" s="107"/>
      <c r="BO205" s="107"/>
      <c r="BP205" s="107"/>
      <c r="BQ205" s="107"/>
      <c r="BR205" s="107"/>
      <c r="BS205" s="107"/>
      <c r="BT205" s="107"/>
      <c r="BU205" s="107"/>
      <c r="BV205" s="107"/>
      <c r="BW205" s="107"/>
      <c r="BX205" s="107"/>
      <c r="BY205" s="107"/>
      <c r="BZ205" s="107"/>
      <c r="CA205" s="107"/>
      <c r="CB205" s="107"/>
      <c r="CC205" s="107"/>
      <c r="CD205" s="107"/>
      <c r="CE205" s="107"/>
      <c r="CF205" s="107"/>
      <c r="CG205" s="107"/>
      <c r="CH205" s="107"/>
      <c r="CI205" s="107"/>
      <c r="CJ205" s="107"/>
      <c r="CK205" s="107"/>
      <c r="CL205" s="107"/>
      <c r="CM205" s="107"/>
      <c r="CN205" s="107"/>
      <c r="CO205" s="107"/>
      <c r="CP205" s="107"/>
      <c r="CQ205" s="107"/>
      <c r="CR205" s="107"/>
      <c r="CS205" s="107"/>
      <c r="CT205" s="107"/>
      <c r="CU205" s="107"/>
      <c r="CV205" s="107"/>
      <c r="CW205" s="107"/>
      <c r="CX205" s="107"/>
      <c r="CY205" s="107"/>
      <c r="CZ205" s="107"/>
      <c r="DA205" s="107"/>
      <c r="DB205" s="107"/>
      <c r="DC205" s="107"/>
      <c r="DD205" s="107"/>
      <c r="DE205" s="107"/>
      <c r="DF205" s="107"/>
      <c r="DG205" s="107"/>
      <c r="DH205" s="107"/>
      <c r="DI205" s="107"/>
      <c r="DJ205" s="107"/>
      <c r="DK205" s="107"/>
      <c r="DL205" s="107"/>
      <c r="DM205" s="107"/>
      <c r="DN205" s="107"/>
      <c r="DO205" s="107"/>
      <c r="DP205" s="107"/>
      <c r="DQ205" s="107"/>
      <c r="DR205" s="107"/>
      <c r="DS205" s="107"/>
      <c r="DT205" s="107"/>
      <c r="DU205" s="107"/>
      <c r="DV205" s="107"/>
      <c r="DW205" s="107"/>
      <c r="DX205" s="107"/>
      <c r="DY205" s="107"/>
      <c r="DZ205" s="107"/>
      <c r="EA205" s="107"/>
      <c r="EB205" s="107"/>
      <c r="EC205" s="107"/>
      <c r="ED205" s="107"/>
      <c r="EE205" s="107"/>
      <c r="EF205" s="107"/>
      <c r="EG205" s="107"/>
      <c r="EH205" s="107"/>
      <c r="EI205" s="107"/>
      <c r="EJ205" s="107"/>
      <c r="EK205" s="107"/>
      <c r="EL205" s="107"/>
      <c r="EM205" s="107"/>
      <c r="EN205" s="107"/>
      <c r="EO205" s="107"/>
      <c r="EP205" s="107"/>
      <c r="EQ205" s="107"/>
      <c r="ER205" s="107"/>
      <c r="ES205" s="107"/>
      <c r="ET205" s="107"/>
      <c r="EU205" s="107"/>
      <c r="EV205" s="107"/>
      <c r="EW205" s="107"/>
      <c r="EX205" s="107"/>
      <c r="EY205" s="107"/>
      <c r="EZ205" s="107"/>
      <c r="FA205" s="107"/>
      <c r="FB205" s="107"/>
      <c r="FC205" s="107"/>
      <c r="FD205" s="107"/>
      <c r="FE205" s="107"/>
      <c r="FF205" s="107"/>
      <c r="FG205" s="107"/>
      <c r="FH205" s="107"/>
      <c r="FI205" s="107"/>
      <c r="FJ205" s="107"/>
      <c r="FK205" s="107"/>
      <c r="FL205" s="107"/>
      <c r="FM205" s="107"/>
      <c r="FN205" s="107"/>
      <c r="FO205" s="107"/>
      <c r="FP205" s="107"/>
      <c r="FQ205" s="107"/>
      <c r="FR205" s="107"/>
      <c r="FS205" s="107"/>
      <c r="FT205" s="107"/>
      <c r="FU205" s="107"/>
      <c r="FV205" s="107"/>
      <c r="FW205" s="107"/>
      <c r="FX205" s="107"/>
      <c r="FY205" s="107"/>
      <c r="FZ205" s="107"/>
      <c r="GA205" s="107"/>
      <c r="GB205" s="107"/>
      <c r="GC205" s="107"/>
      <c r="GD205" s="107"/>
      <c r="GE205" s="107"/>
      <c r="GF205" s="107"/>
      <c r="GG205" s="107"/>
      <c r="GH205" s="107"/>
      <c r="GI205" s="107"/>
      <c r="GJ205" s="107"/>
      <c r="GK205" s="107"/>
      <c r="GL205" s="107"/>
      <c r="GM205" s="107"/>
      <c r="GN205" s="107"/>
      <c r="GO205" s="107"/>
      <c r="GP205" s="107"/>
      <c r="GQ205" s="107"/>
      <c r="GR205" s="107"/>
      <c r="GS205" s="107"/>
      <c r="GT205" s="107"/>
      <c r="GU205" s="107"/>
      <c r="GV205" s="107"/>
      <c r="GW205" s="107"/>
      <c r="GX205" s="107"/>
      <c r="GY205" s="107"/>
      <c r="GZ205" s="107"/>
      <c r="HA205" s="107"/>
      <c r="HB205" s="107"/>
      <c r="HC205" s="107"/>
      <c r="HD205" s="107"/>
      <c r="HE205" s="107"/>
      <c r="HF205" s="107"/>
      <c r="HG205" s="107"/>
      <c r="HH205" s="107"/>
      <c r="HI205" s="107"/>
      <c r="HJ205" s="107"/>
      <c r="HK205" s="107"/>
      <c r="HL205" s="107"/>
      <c r="HM205" s="107"/>
    </row>
    <row r="206" spans="12:221" x14ac:dyDescent="0.35">
      <c r="L206" s="107" t="s">
        <v>651</v>
      </c>
      <c r="M206" s="107" t="s">
        <v>651</v>
      </c>
      <c r="N206" s="107" t="s">
        <v>651</v>
      </c>
      <c r="O206" s="107" t="s">
        <v>651</v>
      </c>
      <c r="P206" s="107" t="s">
        <v>651</v>
      </c>
      <c r="Q206" s="107" t="s">
        <v>651</v>
      </c>
      <c r="R206" s="107" t="s">
        <v>651</v>
      </c>
      <c r="S206" s="107" t="s">
        <v>651</v>
      </c>
      <c r="T206" s="107" t="s">
        <v>651</v>
      </c>
      <c r="U206" s="107" t="s">
        <v>651</v>
      </c>
      <c r="V206" s="107" t="s">
        <v>651</v>
      </c>
      <c r="W206" s="107" t="s">
        <v>651</v>
      </c>
      <c r="X206" s="107" t="s">
        <v>651</v>
      </c>
      <c r="Y206" s="107" t="s">
        <v>651</v>
      </c>
      <c r="Z206" s="107" t="s">
        <v>651</v>
      </c>
      <c r="AA206" s="107" t="s">
        <v>651</v>
      </c>
      <c r="AB206" s="107" t="s">
        <v>651</v>
      </c>
      <c r="AC206" s="107" t="s">
        <v>651</v>
      </c>
      <c r="AD206" s="107" t="s">
        <v>651</v>
      </c>
      <c r="AE206" s="107" t="s">
        <v>651</v>
      </c>
      <c r="AF206" s="107" t="s">
        <v>651</v>
      </c>
      <c r="AG206" s="107" t="s">
        <v>651</v>
      </c>
      <c r="AH206" s="107" t="s">
        <v>651</v>
      </c>
      <c r="AI206" s="107" t="s">
        <v>651</v>
      </c>
      <c r="AJ206" s="107" t="s">
        <v>651</v>
      </c>
      <c r="AK206" s="107" t="s">
        <v>651</v>
      </c>
      <c r="AL206" s="107" t="s">
        <v>651</v>
      </c>
      <c r="AM206" s="107" t="s">
        <v>651</v>
      </c>
      <c r="AN206" s="107" t="s">
        <v>651</v>
      </c>
      <c r="AO206" s="107" t="s">
        <v>651</v>
      </c>
      <c r="AP206" s="107" t="s">
        <v>651</v>
      </c>
      <c r="AQ206" s="107" t="s">
        <v>651</v>
      </c>
      <c r="AR206" s="107" t="s">
        <v>651</v>
      </c>
      <c r="AS206" s="107" t="s">
        <v>651</v>
      </c>
      <c r="AT206" s="107" t="s">
        <v>651</v>
      </c>
      <c r="AU206" s="107" t="s">
        <v>651</v>
      </c>
      <c r="AV206" s="107" t="s">
        <v>651</v>
      </c>
      <c r="AW206" s="107" t="s">
        <v>651</v>
      </c>
      <c r="AX206" s="107" t="s">
        <v>651</v>
      </c>
      <c r="AY206" s="107" t="s">
        <v>651</v>
      </c>
      <c r="AZ206" s="107" t="s">
        <v>651</v>
      </c>
      <c r="BA206" s="107" t="s">
        <v>651</v>
      </c>
      <c r="BB206" s="107" t="s">
        <v>651</v>
      </c>
      <c r="BC206" s="107" t="s">
        <v>651</v>
      </c>
      <c r="BD206" s="107" t="s">
        <v>651</v>
      </c>
      <c r="BE206" s="107" t="s">
        <v>651</v>
      </c>
      <c r="BF206" s="107" t="s">
        <v>651</v>
      </c>
      <c r="BG206" s="107" t="s">
        <v>651</v>
      </c>
      <c r="BH206" s="107" t="s">
        <v>651</v>
      </c>
      <c r="BI206" s="107" t="s">
        <v>651</v>
      </c>
      <c r="BJ206" s="107" t="s">
        <v>651</v>
      </c>
      <c r="BK206" s="107" t="s">
        <v>651</v>
      </c>
      <c r="BL206" s="107" t="s">
        <v>651</v>
      </c>
      <c r="BM206" s="107" t="s">
        <v>651</v>
      </c>
      <c r="BN206" s="107" t="s">
        <v>651</v>
      </c>
      <c r="BO206" s="107" t="s">
        <v>651</v>
      </c>
      <c r="BP206" s="107" t="s">
        <v>651</v>
      </c>
      <c r="BQ206" s="107" t="s">
        <v>651</v>
      </c>
      <c r="BR206" s="107" t="s">
        <v>651</v>
      </c>
      <c r="BS206" s="107" t="s">
        <v>651</v>
      </c>
      <c r="BT206" s="107" t="s">
        <v>651</v>
      </c>
      <c r="BU206" s="107" t="s">
        <v>651</v>
      </c>
      <c r="BV206" s="107" t="s">
        <v>651</v>
      </c>
      <c r="BW206" s="107" t="s">
        <v>651</v>
      </c>
      <c r="BX206" s="107" t="s">
        <v>651</v>
      </c>
      <c r="BY206" s="107" t="s">
        <v>651</v>
      </c>
      <c r="BZ206" s="107" t="s">
        <v>651</v>
      </c>
      <c r="CA206" s="107" t="s">
        <v>651</v>
      </c>
      <c r="CB206" s="107" t="s">
        <v>651</v>
      </c>
      <c r="CC206" s="107" t="s">
        <v>651</v>
      </c>
      <c r="CD206" s="107" t="s">
        <v>651</v>
      </c>
      <c r="CE206" s="107" t="s">
        <v>651</v>
      </c>
      <c r="CF206" s="107" t="s">
        <v>651</v>
      </c>
      <c r="CG206" s="107" t="s">
        <v>651</v>
      </c>
      <c r="CH206" s="107" t="s">
        <v>651</v>
      </c>
      <c r="CI206" s="107" t="s">
        <v>651</v>
      </c>
      <c r="CJ206" s="107" t="s">
        <v>651</v>
      </c>
      <c r="CK206" s="107" t="s">
        <v>651</v>
      </c>
      <c r="CL206" s="107" t="s">
        <v>651</v>
      </c>
      <c r="CM206" s="107" t="s">
        <v>651</v>
      </c>
      <c r="CN206" s="107" t="s">
        <v>651</v>
      </c>
      <c r="CO206" s="107" t="s">
        <v>651</v>
      </c>
      <c r="CP206" s="107" t="s">
        <v>651</v>
      </c>
      <c r="CQ206" s="107" t="s">
        <v>651</v>
      </c>
      <c r="CR206" s="107" t="s">
        <v>651</v>
      </c>
      <c r="CS206" s="107" t="s">
        <v>651</v>
      </c>
      <c r="CT206" s="107" t="s">
        <v>651</v>
      </c>
      <c r="CU206" s="107" t="s">
        <v>651</v>
      </c>
      <c r="CV206" s="107" t="s">
        <v>651</v>
      </c>
      <c r="CW206" s="107" t="s">
        <v>651</v>
      </c>
      <c r="CX206" s="107" t="s">
        <v>651</v>
      </c>
      <c r="CY206" s="107" t="s">
        <v>651</v>
      </c>
      <c r="CZ206" s="107" t="s">
        <v>651</v>
      </c>
      <c r="DA206" s="107" t="s">
        <v>651</v>
      </c>
      <c r="DB206" s="107" t="s">
        <v>651</v>
      </c>
      <c r="DC206" s="107" t="s">
        <v>651</v>
      </c>
      <c r="DD206" s="107" t="s">
        <v>651</v>
      </c>
      <c r="DE206" s="107" t="s">
        <v>651</v>
      </c>
      <c r="DF206" s="107" t="s">
        <v>651</v>
      </c>
      <c r="DG206" s="107" t="s">
        <v>651</v>
      </c>
      <c r="DH206" s="107" t="s">
        <v>651</v>
      </c>
      <c r="DI206" s="107" t="s">
        <v>651</v>
      </c>
      <c r="DJ206" s="107" t="s">
        <v>651</v>
      </c>
      <c r="DK206" s="107" t="s">
        <v>651</v>
      </c>
      <c r="DL206" s="107" t="s">
        <v>651</v>
      </c>
      <c r="DM206" s="107" t="s">
        <v>651</v>
      </c>
      <c r="DN206" s="107" t="s">
        <v>651</v>
      </c>
      <c r="DO206" s="107" t="s">
        <v>651</v>
      </c>
      <c r="DP206" s="107" t="s">
        <v>651</v>
      </c>
      <c r="DQ206" s="107" t="s">
        <v>651</v>
      </c>
      <c r="DR206" s="107" t="s">
        <v>651</v>
      </c>
      <c r="DS206" s="107" t="s">
        <v>651</v>
      </c>
      <c r="DT206" s="107" t="s">
        <v>651</v>
      </c>
      <c r="DU206" s="107" t="s">
        <v>651</v>
      </c>
      <c r="DV206" s="107" t="s">
        <v>651</v>
      </c>
      <c r="DW206" s="107" t="s">
        <v>651</v>
      </c>
      <c r="DX206" s="107" t="s">
        <v>651</v>
      </c>
      <c r="DY206" s="107" t="s">
        <v>651</v>
      </c>
      <c r="DZ206" s="107" t="s">
        <v>651</v>
      </c>
      <c r="EA206" s="107" t="s">
        <v>651</v>
      </c>
      <c r="EB206" s="107" t="s">
        <v>651</v>
      </c>
      <c r="EC206" s="107" t="s">
        <v>651</v>
      </c>
      <c r="ED206" s="107" t="s">
        <v>651</v>
      </c>
      <c r="EE206" s="107" t="s">
        <v>651</v>
      </c>
      <c r="EF206" s="107" t="s">
        <v>651</v>
      </c>
      <c r="EG206" s="107" t="s">
        <v>651</v>
      </c>
      <c r="EH206" s="107" t="s">
        <v>651</v>
      </c>
      <c r="EI206" s="107" t="s">
        <v>651</v>
      </c>
      <c r="EJ206" s="107" t="s">
        <v>651</v>
      </c>
      <c r="EK206" s="107" t="s">
        <v>651</v>
      </c>
      <c r="EL206" s="107" t="s">
        <v>651</v>
      </c>
      <c r="EM206" s="107" t="s">
        <v>651</v>
      </c>
      <c r="EN206" s="107" t="s">
        <v>651</v>
      </c>
      <c r="EO206" s="107" t="s">
        <v>651</v>
      </c>
      <c r="EP206" s="107" t="s">
        <v>651</v>
      </c>
      <c r="EQ206" s="107" t="s">
        <v>651</v>
      </c>
      <c r="ER206" s="107" t="s">
        <v>651</v>
      </c>
      <c r="ES206" s="107" t="s">
        <v>651</v>
      </c>
      <c r="ET206" s="107" t="s">
        <v>651</v>
      </c>
      <c r="EU206" s="107" t="s">
        <v>651</v>
      </c>
      <c r="EV206" s="107" t="s">
        <v>651</v>
      </c>
      <c r="EW206" s="107" t="s">
        <v>651</v>
      </c>
      <c r="EX206" s="107" t="s">
        <v>651</v>
      </c>
      <c r="EY206" s="107" t="s">
        <v>651</v>
      </c>
      <c r="EZ206" s="107" t="s">
        <v>651</v>
      </c>
      <c r="FA206" s="107" t="s">
        <v>651</v>
      </c>
      <c r="FB206" s="107" t="s">
        <v>651</v>
      </c>
      <c r="FC206" s="107" t="s">
        <v>651</v>
      </c>
      <c r="FD206" s="107" t="s">
        <v>651</v>
      </c>
      <c r="FE206" s="107" t="s">
        <v>651</v>
      </c>
      <c r="FF206" s="107" t="s">
        <v>651</v>
      </c>
      <c r="FG206" s="107" t="s">
        <v>651</v>
      </c>
      <c r="FH206" s="107" t="s">
        <v>651</v>
      </c>
      <c r="FI206" s="107" t="s">
        <v>651</v>
      </c>
      <c r="FJ206" s="107" t="s">
        <v>651</v>
      </c>
      <c r="FK206" s="107" t="s">
        <v>651</v>
      </c>
      <c r="FL206" s="107" t="s">
        <v>651</v>
      </c>
      <c r="FM206" s="107" t="s">
        <v>651</v>
      </c>
      <c r="FN206" s="107" t="s">
        <v>651</v>
      </c>
      <c r="FO206" s="107" t="s">
        <v>651</v>
      </c>
      <c r="FP206" s="107" t="s">
        <v>651</v>
      </c>
      <c r="FQ206" s="107" t="s">
        <v>651</v>
      </c>
      <c r="FR206" s="107" t="s">
        <v>651</v>
      </c>
      <c r="FS206" s="107" t="s">
        <v>651</v>
      </c>
      <c r="FT206" s="107" t="s">
        <v>651</v>
      </c>
      <c r="FU206" s="107" t="s">
        <v>651</v>
      </c>
      <c r="FV206" s="107" t="s">
        <v>651</v>
      </c>
      <c r="FW206" s="107" t="s">
        <v>651</v>
      </c>
      <c r="FX206" s="107" t="s">
        <v>651</v>
      </c>
      <c r="FY206" s="107" t="s">
        <v>651</v>
      </c>
      <c r="FZ206" s="107" t="s">
        <v>651</v>
      </c>
      <c r="GA206" s="107" t="s">
        <v>651</v>
      </c>
      <c r="GB206" s="107" t="s">
        <v>651</v>
      </c>
      <c r="GC206" s="107" t="s">
        <v>651</v>
      </c>
      <c r="GD206" s="107" t="s">
        <v>651</v>
      </c>
      <c r="GE206" s="107" t="s">
        <v>651</v>
      </c>
      <c r="GF206" s="107" t="s">
        <v>651</v>
      </c>
      <c r="GG206" s="107" t="s">
        <v>651</v>
      </c>
      <c r="GH206" s="107" t="s">
        <v>651</v>
      </c>
      <c r="GI206" s="107" t="s">
        <v>651</v>
      </c>
      <c r="GJ206" s="107" t="s">
        <v>651</v>
      </c>
      <c r="GK206" s="107" t="s">
        <v>651</v>
      </c>
      <c r="GL206" s="107" t="s">
        <v>651</v>
      </c>
      <c r="GM206" s="107" t="s">
        <v>651</v>
      </c>
      <c r="GN206" s="107" t="s">
        <v>651</v>
      </c>
      <c r="GO206" s="107" t="s">
        <v>651</v>
      </c>
      <c r="GP206" s="107" t="s">
        <v>651</v>
      </c>
      <c r="GQ206" s="107" t="s">
        <v>651</v>
      </c>
      <c r="GR206" s="107" t="s">
        <v>651</v>
      </c>
      <c r="GS206" s="107" t="s">
        <v>651</v>
      </c>
      <c r="GT206" s="107" t="s">
        <v>651</v>
      </c>
      <c r="GU206" s="107" t="s">
        <v>651</v>
      </c>
      <c r="GV206" s="107" t="s">
        <v>651</v>
      </c>
      <c r="GW206" s="107" t="s">
        <v>651</v>
      </c>
      <c r="GX206" s="107" t="s">
        <v>651</v>
      </c>
      <c r="GY206" s="107" t="s">
        <v>651</v>
      </c>
      <c r="GZ206" s="107" t="s">
        <v>651</v>
      </c>
      <c r="HA206" s="107" t="s">
        <v>651</v>
      </c>
      <c r="HB206" s="107" t="s">
        <v>651</v>
      </c>
      <c r="HC206" s="107" t="s">
        <v>651</v>
      </c>
      <c r="HD206" s="107" t="s">
        <v>651</v>
      </c>
      <c r="HE206" s="107" t="s">
        <v>651</v>
      </c>
      <c r="HF206" s="107" t="s">
        <v>651</v>
      </c>
      <c r="HG206" s="107" t="s">
        <v>651</v>
      </c>
      <c r="HH206" s="107" t="s">
        <v>651</v>
      </c>
      <c r="HI206" s="107" t="s">
        <v>651</v>
      </c>
      <c r="HJ206" s="107" t="s">
        <v>651</v>
      </c>
      <c r="HK206" s="107" t="s">
        <v>651</v>
      </c>
      <c r="HL206" s="107" t="s">
        <v>651</v>
      </c>
      <c r="HM206" s="107" t="s">
        <v>651</v>
      </c>
    </row>
    <row r="207" spans="12:221" x14ac:dyDescent="0.35">
      <c r="L207" s="107"/>
      <c r="M207" s="107"/>
      <c r="N207" s="107"/>
      <c r="O207" s="107"/>
      <c r="P207" s="107"/>
      <c r="Q207" s="107"/>
      <c r="R207" s="107"/>
      <c r="S207" s="107"/>
      <c r="T207" s="107"/>
      <c r="U207" s="107"/>
      <c r="V207" s="107"/>
      <c r="W207" s="107"/>
      <c r="X207" s="107"/>
      <c r="Y207" s="107"/>
      <c r="Z207" s="107"/>
      <c r="AA207" s="107"/>
      <c r="AB207" s="107"/>
      <c r="AC207" s="107"/>
      <c r="AD207" s="107"/>
      <c r="AE207" s="107"/>
      <c r="AF207" s="107"/>
      <c r="AG207" s="107"/>
      <c r="AH207" s="107"/>
      <c r="AI207" s="107"/>
      <c r="AJ207" s="107"/>
      <c r="AK207" s="107"/>
      <c r="AL207" s="107"/>
      <c r="AM207" s="107"/>
      <c r="AN207" s="107"/>
      <c r="AO207" s="107"/>
      <c r="AP207" s="107"/>
      <c r="AQ207" s="107"/>
      <c r="AR207" s="107"/>
      <c r="AS207" s="107"/>
      <c r="AT207" s="107"/>
      <c r="AU207" s="107"/>
      <c r="AV207" s="107"/>
      <c r="AW207" s="107"/>
      <c r="AX207" s="107"/>
      <c r="AY207" s="107"/>
      <c r="AZ207" s="107"/>
      <c r="BA207" s="107"/>
      <c r="BB207" s="107"/>
      <c r="BC207" s="107"/>
      <c r="BD207" s="107"/>
      <c r="BE207" s="107"/>
      <c r="BF207" s="107"/>
      <c r="BG207" s="107"/>
      <c r="BH207" s="107"/>
      <c r="BI207" s="107"/>
      <c r="BJ207" s="107"/>
      <c r="BK207" s="107"/>
      <c r="BL207" s="107"/>
      <c r="BM207" s="107"/>
      <c r="BN207" s="107"/>
      <c r="BO207" s="107"/>
      <c r="BP207" s="107"/>
      <c r="BQ207" s="107"/>
      <c r="BR207" s="107"/>
      <c r="BS207" s="107"/>
      <c r="BT207" s="107"/>
      <c r="BU207" s="107"/>
      <c r="BV207" s="107"/>
      <c r="BW207" s="107"/>
      <c r="BX207" s="107"/>
      <c r="BY207" s="107"/>
      <c r="BZ207" s="107"/>
      <c r="CA207" s="107"/>
      <c r="CB207" s="107"/>
      <c r="CC207" s="107"/>
      <c r="CD207" s="107"/>
      <c r="CE207" s="107"/>
      <c r="CF207" s="107"/>
      <c r="CG207" s="107"/>
      <c r="CH207" s="107"/>
      <c r="CI207" s="107"/>
      <c r="CJ207" s="107"/>
      <c r="CK207" s="107"/>
      <c r="CL207" s="107"/>
      <c r="CM207" s="107"/>
      <c r="CN207" s="107"/>
      <c r="CO207" s="107"/>
      <c r="CP207" s="107"/>
      <c r="CQ207" s="107"/>
      <c r="CR207" s="107"/>
      <c r="CS207" s="107"/>
      <c r="CT207" s="107"/>
      <c r="CU207" s="107"/>
      <c r="CV207" s="107"/>
      <c r="CW207" s="107"/>
      <c r="CX207" s="107"/>
      <c r="CY207" s="107"/>
      <c r="CZ207" s="107"/>
      <c r="DA207" s="107"/>
      <c r="DB207" s="107"/>
      <c r="DC207" s="107"/>
      <c r="DD207" s="107"/>
      <c r="DE207" s="107"/>
      <c r="DF207" s="107"/>
      <c r="DG207" s="107"/>
      <c r="DH207" s="107"/>
      <c r="DI207" s="107"/>
      <c r="DJ207" s="107"/>
      <c r="DK207" s="107"/>
      <c r="DL207" s="107"/>
      <c r="DM207" s="107"/>
      <c r="DN207" s="107"/>
      <c r="DO207" s="107"/>
      <c r="DP207" s="107"/>
      <c r="DQ207" s="107"/>
      <c r="DR207" s="107"/>
      <c r="DS207" s="107"/>
      <c r="DT207" s="107"/>
      <c r="DU207" s="107"/>
      <c r="DV207" s="107"/>
      <c r="DW207" s="107"/>
      <c r="DX207" s="107"/>
      <c r="DY207" s="107"/>
      <c r="DZ207" s="107"/>
      <c r="EA207" s="107"/>
      <c r="EB207" s="107"/>
      <c r="EC207" s="107"/>
      <c r="ED207" s="107"/>
      <c r="EE207" s="107"/>
      <c r="EF207" s="107"/>
      <c r="EG207" s="107"/>
      <c r="EH207" s="107"/>
      <c r="EI207" s="107"/>
      <c r="EJ207" s="107"/>
      <c r="EK207" s="107"/>
      <c r="EL207" s="107"/>
      <c r="EM207" s="107"/>
      <c r="EN207" s="107"/>
      <c r="EO207" s="107"/>
      <c r="EP207" s="107"/>
      <c r="EQ207" s="107"/>
      <c r="ER207" s="107"/>
      <c r="ES207" s="107"/>
      <c r="ET207" s="107"/>
      <c r="EU207" s="107"/>
      <c r="EV207" s="107"/>
      <c r="EW207" s="107"/>
      <c r="EX207" s="107"/>
      <c r="EY207" s="107"/>
      <c r="EZ207" s="107"/>
      <c r="FA207" s="107"/>
      <c r="FB207" s="107"/>
      <c r="FC207" s="107"/>
      <c r="FD207" s="107"/>
      <c r="FE207" s="107"/>
      <c r="FF207" s="107"/>
      <c r="FG207" s="107"/>
      <c r="FH207" s="107"/>
      <c r="FI207" s="107"/>
      <c r="FJ207" s="107"/>
      <c r="FK207" s="107"/>
      <c r="FL207" s="107"/>
      <c r="FM207" s="107"/>
      <c r="FN207" s="107"/>
      <c r="FO207" s="107"/>
      <c r="FP207" s="107"/>
      <c r="FQ207" s="107"/>
      <c r="FR207" s="107"/>
      <c r="FS207" s="107"/>
      <c r="FT207" s="107"/>
      <c r="FU207" s="107"/>
      <c r="FV207" s="107"/>
      <c r="FW207" s="107"/>
      <c r="FX207" s="107"/>
      <c r="FY207" s="107"/>
      <c r="FZ207" s="107"/>
      <c r="GA207" s="107"/>
      <c r="GB207" s="107"/>
      <c r="GC207" s="107"/>
      <c r="GD207" s="107"/>
      <c r="GE207" s="107"/>
      <c r="GF207" s="107"/>
      <c r="GG207" s="107"/>
      <c r="GH207" s="107"/>
      <c r="GI207" s="107"/>
      <c r="GJ207" s="107"/>
      <c r="GK207" s="107"/>
      <c r="GL207" s="107"/>
      <c r="GM207" s="107"/>
      <c r="GN207" s="107"/>
      <c r="GO207" s="107"/>
      <c r="GP207" s="107"/>
      <c r="GQ207" s="107"/>
      <c r="GR207" s="107"/>
      <c r="GS207" s="107"/>
      <c r="GT207" s="107"/>
      <c r="GU207" s="107"/>
      <c r="GV207" s="107"/>
      <c r="GW207" s="107"/>
      <c r="GX207" s="107"/>
      <c r="GY207" s="107"/>
      <c r="GZ207" s="107"/>
      <c r="HA207" s="107"/>
      <c r="HB207" s="107"/>
      <c r="HC207" s="107"/>
      <c r="HD207" s="107"/>
      <c r="HE207" s="107"/>
      <c r="HF207" s="107"/>
      <c r="HG207" s="107"/>
      <c r="HH207" s="107"/>
      <c r="HI207" s="107"/>
      <c r="HJ207" s="107"/>
      <c r="HK207" s="107"/>
      <c r="HL207" s="107"/>
      <c r="HM207" s="107"/>
    </row>
    <row r="208" spans="12:221" x14ac:dyDescent="0.35">
      <c r="L208" s="107"/>
      <c r="M208" s="107"/>
      <c r="N208" s="107"/>
      <c r="O208" s="107"/>
      <c r="P208" s="107"/>
      <c r="Q208" s="107"/>
      <c r="R208" s="107"/>
      <c r="S208" s="107"/>
      <c r="T208" s="107"/>
      <c r="U208" s="107"/>
      <c r="V208" s="107"/>
      <c r="W208" s="107"/>
      <c r="X208" s="107"/>
      <c r="Y208" s="107"/>
      <c r="Z208" s="107"/>
      <c r="AA208" s="107"/>
      <c r="AB208" s="107"/>
      <c r="AC208" s="107"/>
      <c r="AD208" s="107"/>
      <c r="AE208" s="107"/>
      <c r="AF208" s="107"/>
      <c r="AG208" s="107"/>
      <c r="AH208" s="107"/>
      <c r="AI208" s="107"/>
      <c r="AJ208" s="107"/>
      <c r="AK208" s="107"/>
      <c r="AL208" s="107"/>
      <c r="AM208" s="107"/>
      <c r="AN208" s="107"/>
      <c r="AO208" s="107"/>
      <c r="AP208" s="107"/>
      <c r="AQ208" s="107"/>
      <c r="AR208" s="107"/>
      <c r="AS208" s="107"/>
      <c r="AT208" s="107"/>
      <c r="AU208" s="107"/>
      <c r="AV208" s="107"/>
      <c r="AW208" s="107"/>
      <c r="AX208" s="107"/>
      <c r="AY208" s="107"/>
      <c r="AZ208" s="107"/>
      <c r="BA208" s="107"/>
      <c r="BB208" s="107"/>
      <c r="BC208" s="107"/>
      <c r="BD208" s="107"/>
      <c r="BE208" s="107"/>
      <c r="BF208" s="107"/>
      <c r="BG208" s="107"/>
      <c r="BH208" s="107"/>
      <c r="BI208" s="107"/>
      <c r="BJ208" s="107"/>
      <c r="BK208" s="107"/>
      <c r="BL208" s="107"/>
      <c r="BM208" s="107"/>
      <c r="BN208" s="107"/>
      <c r="BO208" s="107"/>
      <c r="BP208" s="107"/>
      <c r="BQ208" s="107"/>
      <c r="BR208" s="107"/>
      <c r="BS208" s="107"/>
      <c r="BT208" s="107"/>
      <c r="BU208" s="107"/>
      <c r="BV208" s="107"/>
      <c r="BW208" s="107"/>
      <c r="BX208" s="107"/>
      <c r="BY208" s="107"/>
      <c r="BZ208" s="107"/>
      <c r="CA208" s="107"/>
      <c r="CB208" s="107"/>
      <c r="CC208" s="107"/>
      <c r="CD208" s="107"/>
      <c r="CE208" s="107"/>
      <c r="CF208" s="107"/>
      <c r="CG208" s="107"/>
      <c r="CH208" s="107"/>
      <c r="CI208" s="107"/>
      <c r="CJ208" s="107"/>
      <c r="CK208" s="107"/>
      <c r="CL208" s="107"/>
      <c r="CM208" s="107"/>
      <c r="CN208" s="107"/>
      <c r="CO208" s="107"/>
      <c r="CP208" s="107"/>
      <c r="CQ208" s="107"/>
      <c r="CR208" s="107"/>
      <c r="CS208" s="107"/>
      <c r="CT208" s="107"/>
      <c r="CU208" s="107"/>
      <c r="CV208" s="107"/>
      <c r="CW208" s="107"/>
      <c r="CX208" s="107"/>
      <c r="CY208" s="107"/>
      <c r="CZ208" s="107"/>
      <c r="DA208" s="107"/>
      <c r="DB208" s="107"/>
      <c r="DC208" s="107"/>
      <c r="DD208" s="107"/>
      <c r="DE208" s="107"/>
      <c r="DF208" s="107"/>
      <c r="DG208" s="107"/>
      <c r="DH208" s="107"/>
      <c r="DI208" s="107"/>
      <c r="DJ208" s="107"/>
      <c r="DK208" s="107"/>
      <c r="DL208" s="107"/>
      <c r="DM208" s="107"/>
      <c r="DN208" s="107"/>
      <c r="DO208" s="107"/>
      <c r="DP208" s="107"/>
      <c r="DQ208" s="107"/>
      <c r="DR208" s="107"/>
      <c r="DS208" s="107"/>
      <c r="DT208" s="107"/>
      <c r="DU208" s="107"/>
      <c r="DV208" s="107"/>
      <c r="DW208" s="107"/>
      <c r="DX208" s="107"/>
      <c r="DY208" s="107"/>
      <c r="DZ208" s="107"/>
      <c r="EA208" s="107"/>
      <c r="EB208" s="107"/>
      <c r="EC208" s="107"/>
      <c r="ED208" s="107"/>
      <c r="EE208" s="107"/>
      <c r="EF208" s="107"/>
      <c r="EG208" s="107"/>
      <c r="EH208" s="107"/>
      <c r="EI208" s="107"/>
      <c r="EJ208" s="107"/>
      <c r="EK208" s="107"/>
      <c r="EL208" s="107"/>
      <c r="EM208" s="107"/>
      <c r="EN208" s="107"/>
      <c r="EO208" s="107"/>
      <c r="EP208" s="107"/>
      <c r="EQ208" s="107"/>
      <c r="ER208" s="107"/>
      <c r="ES208" s="107"/>
      <c r="ET208" s="107"/>
      <c r="EU208" s="107"/>
      <c r="EV208" s="107"/>
      <c r="EW208" s="107"/>
      <c r="EX208" s="107"/>
      <c r="EY208" s="107"/>
      <c r="EZ208" s="107"/>
      <c r="FA208" s="107"/>
      <c r="FB208" s="107"/>
      <c r="FC208" s="107"/>
      <c r="FD208" s="107"/>
      <c r="FE208" s="107"/>
      <c r="FF208" s="107"/>
      <c r="FG208" s="107"/>
      <c r="FH208" s="107"/>
      <c r="FI208" s="107"/>
      <c r="FJ208" s="107"/>
      <c r="FK208" s="107"/>
      <c r="FL208" s="107"/>
      <c r="FM208" s="107"/>
      <c r="FN208" s="107"/>
      <c r="FO208" s="107"/>
      <c r="FP208" s="107"/>
      <c r="FQ208" s="107"/>
      <c r="FR208" s="107"/>
      <c r="FS208" s="107"/>
      <c r="FT208" s="107"/>
      <c r="FU208" s="107"/>
      <c r="FV208" s="107"/>
      <c r="FW208" s="107"/>
      <c r="FX208" s="107"/>
      <c r="FY208" s="107"/>
      <c r="FZ208" s="107"/>
      <c r="GA208" s="107"/>
      <c r="GB208" s="107"/>
      <c r="GC208" s="107"/>
      <c r="GD208" s="107"/>
      <c r="GE208" s="107"/>
      <c r="GF208" s="107"/>
      <c r="GG208" s="107"/>
      <c r="GH208" s="107"/>
      <c r="GI208" s="107"/>
      <c r="GJ208" s="107"/>
      <c r="GK208" s="107"/>
      <c r="GL208" s="107"/>
      <c r="GM208" s="107"/>
      <c r="GN208" s="107"/>
      <c r="GO208" s="107"/>
      <c r="GP208" s="107"/>
      <c r="GQ208" s="107"/>
      <c r="GR208" s="107"/>
      <c r="GS208" s="107"/>
      <c r="GT208" s="107"/>
      <c r="GU208" s="107"/>
      <c r="GV208" s="107"/>
      <c r="GW208" s="107"/>
      <c r="GX208" s="107"/>
      <c r="GY208" s="107"/>
      <c r="GZ208" s="107"/>
      <c r="HA208" s="107"/>
      <c r="HB208" s="107"/>
      <c r="HC208" s="107"/>
      <c r="HD208" s="107"/>
      <c r="HE208" s="107"/>
      <c r="HF208" s="107"/>
      <c r="HG208" s="107"/>
      <c r="HH208" s="107"/>
      <c r="HI208" s="107"/>
      <c r="HJ208" s="107"/>
      <c r="HK208" s="107"/>
      <c r="HL208" s="107"/>
      <c r="HM208" s="107"/>
    </row>
    <row r="209" spans="12:221" x14ac:dyDescent="0.35">
      <c r="L209" s="107"/>
      <c r="M209" s="107"/>
      <c r="N209" s="107"/>
      <c r="O209" s="107"/>
      <c r="P209" s="107"/>
      <c r="Q209" s="107"/>
      <c r="R209" s="107"/>
      <c r="S209" s="107"/>
      <c r="T209" s="107"/>
      <c r="U209" s="107"/>
      <c r="V209" s="107"/>
      <c r="W209" s="107"/>
      <c r="X209" s="107"/>
      <c r="Y209" s="107"/>
      <c r="Z209" s="107"/>
      <c r="AA209" s="107"/>
      <c r="AB209" s="107"/>
      <c r="AC209" s="107"/>
      <c r="AD209" s="107"/>
      <c r="AE209" s="107"/>
      <c r="AF209" s="107"/>
      <c r="AG209" s="107"/>
      <c r="AH209" s="107"/>
      <c r="AI209" s="107"/>
      <c r="AJ209" s="107"/>
      <c r="AK209" s="107"/>
      <c r="AL209" s="107"/>
      <c r="AM209" s="107"/>
      <c r="AN209" s="107"/>
      <c r="AO209" s="107"/>
      <c r="AP209" s="107"/>
      <c r="AQ209" s="107"/>
      <c r="AR209" s="107"/>
      <c r="AS209" s="107"/>
      <c r="AT209" s="107"/>
      <c r="AU209" s="107"/>
      <c r="AV209" s="107"/>
      <c r="AW209" s="107"/>
      <c r="AX209" s="107"/>
      <c r="AY209" s="107"/>
      <c r="AZ209" s="107"/>
      <c r="BA209" s="107"/>
      <c r="BB209" s="107"/>
      <c r="BC209" s="107"/>
      <c r="BD209" s="107"/>
      <c r="BE209" s="107"/>
      <c r="BF209" s="107"/>
      <c r="BG209" s="107"/>
      <c r="BH209" s="107"/>
      <c r="BI209" s="107"/>
      <c r="BJ209" s="107"/>
      <c r="BK209" s="107"/>
      <c r="BL209" s="107"/>
      <c r="BM209" s="107"/>
      <c r="BN209" s="107"/>
      <c r="BO209" s="107"/>
      <c r="BP209" s="107"/>
      <c r="BQ209" s="107"/>
      <c r="BR209" s="107"/>
      <c r="BS209" s="107"/>
      <c r="BT209" s="107"/>
      <c r="BU209" s="107"/>
      <c r="BV209" s="107"/>
      <c r="BW209" s="107"/>
      <c r="BX209" s="107"/>
      <c r="BY209" s="107"/>
      <c r="BZ209" s="107"/>
      <c r="CA209" s="107"/>
      <c r="CB209" s="107"/>
      <c r="CC209" s="107"/>
      <c r="CD209" s="107"/>
      <c r="CE209" s="107"/>
      <c r="CF209" s="107"/>
      <c r="CG209" s="107"/>
      <c r="CH209" s="107"/>
      <c r="CI209" s="107"/>
      <c r="CJ209" s="107"/>
      <c r="CK209" s="107"/>
      <c r="CL209" s="107"/>
      <c r="CM209" s="107"/>
      <c r="CN209" s="107"/>
      <c r="CO209" s="107"/>
      <c r="CP209" s="107"/>
      <c r="CQ209" s="107"/>
      <c r="CR209" s="107"/>
      <c r="CS209" s="107"/>
      <c r="CT209" s="107"/>
      <c r="CU209" s="107"/>
      <c r="CV209" s="107"/>
      <c r="CW209" s="107"/>
      <c r="CX209" s="107"/>
      <c r="CY209" s="107"/>
      <c r="CZ209" s="107"/>
      <c r="DA209" s="107"/>
      <c r="DB209" s="107"/>
      <c r="DC209" s="107"/>
      <c r="DD209" s="107"/>
      <c r="DE209" s="107"/>
      <c r="DF209" s="107"/>
      <c r="DG209" s="107"/>
      <c r="DH209" s="107"/>
      <c r="DI209" s="107"/>
      <c r="DJ209" s="107"/>
      <c r="DK209" s="107"/>
      <c r="DL209" s="107"/>
      <c r="DM209" s="107"/>
      <c r="DN209" s="107"/>
      <c r="DO209" s="107"/>
      <c r="DP209" s="107"/>
      <c r="DQ209" s="107"/>
      <c r="DR209" s="107"/>
      <c r="DS209" s="107"/>
      <c r="DT209" s="107"/>
      <c r="DU209" s="107"/>
      <c r="DV209" s="107"/>
      <c r="DW209" s="107"/>
      <c r="DX209" s="107"/>
      <c r="DY209" s="107"/>
      <c r="DZ209" s="107"/>
      <c r="EA209" s="107"/>
      <c r="EB209" s="107"/>
      <c r="EC209" s="107"/>
      <c r="ED209" s="107"/>
      <c r="EE209" s="107"/>
      <c r="EF209" s="107"/>
      <c r="EG209" s="107"/>
      <c r="EH209" s="107"/>
      <c r="EI209" s="107"/>
      <c r="EJ209" s="107"/>
      <c r="EK209" s="107"/>
      <c r="EL209" s="107"/>
      <c r="EM209" s="107"/>
      <c r="EN209" s="107"/>
      <c r="EO209" s="107"/>
      <c r="EP209" s="107"/>
      <c r="EQ209" s="107"/>
      <c r="ER209" s="107"/>
      <c r="ES209" s="107"/>
      <c r="ET209" s="107"/>
      <c r="EU209" s="107"/>
      <c r="EV209" s="107"/>
      <c r="EW209" s="107"/>
      <c r="EX209" s="107"/>
      <c r="EY209" s="107"/>
      <c r="EZ209" s="107"/>
      <c r="FA209" s="107"/>
      <c r="FB209" s="107"/>
      <c r="FC209" s="107"/>
      <c r="FD209" s="107"/>
      <c r="FE209" s="107"/>
      <c r="FF209" s="107"/>
      <c r="FG209" s="107"/>
      <c r="FH209" s="107"/>
      <c r="FI209" s="107"/>
      <c r="FJ209" s="107"/>
      <c r="FK209" s="107"/>
      <c r="FL209" s="107"/>
      <c r="FM209" s="107"/>
      <c r="FN209" s="107"/>
      <c r="FO209" s="107"/>
      <c r="FP209" s="107"/>
      <c r="FQ209" s="107"/>
      <c r="FR209" s="107"/>
      <c r="FS209" s="107"/>
      <c r="FT209" s="107"/>
      <c r="FU209" s="107"/>
      <c r="FV209" s="107"/>
      <c r="FW209" s="107"/>
      <c r="FX209" s="107"/>
      <c r="FY209" s="107"/>
      <c r="FZ209" s="107"/>
      <c r="GA209" s="107"/>
      <c r="GB209" s="107"/>
      <c r="GC209" s="107"/>
      <c r="GD209" s="107"/>
      <c r="GE209" s="107"/>
      <c r="GF209" s="107"/>
      <c r="GG209" s="107"/>
      <c r="GH209" s="107"/>
      <c r="GI209" s="107"/>
      <c r="GJ209" s="107"/>
      <c r="GK209" s="107"/>
      <c r="GL209" s="107"/>
      <c r="GM209" s="107"/>
      <c r="GN209" s="107"/>
      <c r="GO209" s="107"/>
      <c r="GP209" s="107"/>
      <c r="GQ209" s="107"/>
      <c r="GR209" s="107"/>
      <c r="GS209" s="107"/>
      <c r="GT209" s="107"/>
      <c r="GU209" s="107"/>
      <c r="GV209" s="107"/>
      <c r="GW209" s="107"/>
      <c r="GX209" s="107"/>
      <c r="GY209" s="107"/>
      <c r="GZ209" s="107"/>
      <c r="HA209" s="107"/>
      <c r="HB209" s="107"/>
      <c r="HC209" s="107"/>
      <c r="HD209" s="107"/>
      <c r="HE209" s="107"/>
      <c r="HF209" s="107"/>
      <c r="HG209" s="107"/>
      <c r="HH209" s="107"/>
      <c r="HI209" s="107"/>
      <c r="HJ209" s="107"/>
      <c r="HK209" s="107"/>
      <c r="HL209" s="107"/>
      <c r="HM209" s="107"/>
    </row>
    <row r="210" spans="12:221" x14ac:dyDescent="0.35">
      <c r="L210" s="107"/>
      <c r="M210" s="107"/>
      <c r="N210" s="107"/>
      <c r="O210" s="107"/>
      <c r="P210" s="107"/>
      <c r="Q210" s="107"/>
      <c r="R210" s="107"/>
      <c r="S210" s="107"/>
      <c r="T210" s="107"/>
      <c r="U210" s="107"/>
      <c r="V210" s="107"/>
      <c r="W210" s="107"/>
      <c r="X210" s="107"/>
      <c r="Y210" s="107"/>
      <c r="Z210" s="107"/>
      <c r="AA210" s="107"/>
      <c r="AB210" s="107"/>
      <c r="AC210" s="107"/>
      <c r="AD210" s="107"/>
      <c r="AE210" s="107"/>
      <c r="AF210" s="107"/>
      <c r="AG210" s="107"/>
      <c r="AH210" s="107"/>
      <c r="AI210" s="107"/>
      <c r="AJ210" s="107"/>
      <c r="AK210" s="107"/>
      <c r="AL210" s="107"/>
      <c r="AM210" s="107"/>
      <c r="AN210" s="107"/>
      <c r="AO210" s="107"/>
      <c r="AP210" s="107"/>
      <c r="AQ210" s="107"/>
      <c r="AR210" s="107"/>
      <c r="AS210" s="107"/>
      <c r="AT210" s="107"/>
      <c r="AU210" s="107"/>
      <c r="AV210" s="107"/>
      <c r="AW210" s="107"/>
      <c r="AX210" s="107"/>
      <c r="AY210" s="107"/>
      <c r="AZ210" s="107"/>
      <c r="BA210" s="107"/>
      <c r="BB210" s="107"/>
      <c r="BC210" s="107"/>
      <c r="BD210" s="107"/>
      <c r="BE210" s="107"/>
      <c r="BF210" s="107"/>
      <c r="BG210" s="107"/>
      <c r="BH210" s="107"/>
      <c r="BI210" s="107"/>
      <c r="BJ210" s="107"/>
      <c r="BK210" s="107"/>
      <c r="BL210" s="107"/>
      <c r="BM210" s="107"/>
      <c r="BN210" s="107"/>
      <c r="BO210" s="107"/>
      <c r="BP210" s="107"/>
      <c r="BQ210" s="107"/>
      <c r="BR210" s="107"/>
      <c r="BS210" s="107"/>
      <c r="BT210" s="107"/>
      <c r="BU210" s="107"/>
      <c r="BV210" s="107"/>
      <c r="BW210" s="107"/>
      <c r="BX210" s="107"/>
      <c r="BY210" s="107"/>
      <c r="BZ210" s="107"/>
      <c r="CA210" s="107"/>
      <c r="CB210" s="107"/>
      <c r="CC210" s="107"/>
      <c r="CD210" s="107"/>
      <c r="CE210" s="107"/>
      <c r="CF210" s="107"/>
      <c r="CG210" s="107"/>
      <c r="CH210" s="107"/>
      <c r="CI210" s="107"/>
      <c r="CJ210" s="107"/>
      <c r="CK210" s="107"/>
      <c r="CL210" s="107"/>
      <c r="CM210" s="107"/>
      <c r="CN210" s="107"/>
      <c r="CO210" s="107"/>
      <c r="CP210" s="107"/>
      <c r="CQ210" s="107"/>
      <c r="CR210" s="107"/>
      <c r="CS210" s="107"/>
      <c r="CT210" s="107"/>
      <c r="CU210" s="107"/>
      <c r="CV210" s="107"/>
      <c r="CW210" s="107"/>
      <c r="CX210" s="107"/>
      <c r="CY210" s="107"/>
      <c r="CZ210" s="107"/>
      <c r="DA210" s="107"/>
      <c r="DB210" s="107"/>
      <c r="DC210" s="107"/>
      <c r="DD210" s="107"/>
      <c r="DE210" s="107"/>
      <c r="DF210" s="107"/>
      <c r="DG210" s="107"/>
      <c r="DH210" s="107"/>
      <c r="DI210" s="107"/>
      <c r="DJ210" s="107"/>
      <c r="DK210" s="107"/>
      <c r="DL210" s="107"/>
      <c r="DM210" s="107"/>
      <c r="DN210" s="107"/>
      <c r="DO210" s="107"/>
      <c r="DP210" s="107"/>
      <c r="DQ210" s="107"/>
      <c r="DR210" s="107"/>
      <c r="DS210" s="107"/>
      <c r="DT210" s="107"/>
      <c r="DU210" s="107"/>
      <c r="DV210" s="107"/>
      <c r="DW210" s="107"/>
      <c r="DX210" s="107"/>
      <c r="DY210" s="107"/>
      <c r="DZ210" s="107"/>
      <c r="EA210" s="107"/>
      <c r="EB210" s="107"/>
      <c r="EC210" s="107"/>
      <c r="ED210" s="107"/>
      <c r="EE210" s="107"/>
      <c r="EF210" s="107"/>
      <c r="EG210" s="107"/>
      <c r="EH210" s="107"/>
      <c r="EI210" s="107"/>
      <c r="EJ210" s="107"/>
      <c r="EK210" s="107"/>
      <c r="EL210" s="107"/>
      <c r="EM210" s="107"/>
      <c r="EN210" s="107"/>
      <c r="EO210" s="107"/>
      <c r="EP210" s="107"/>
      <c r="EQ210" s="107"/>
      <c r="ER210" s="107"/>
      <c r="ES210" s="107"/>
      <c r="ET210" s="107"/>
      <c r="EU210" s="107"/>
      <c r="EV210" s="107"/>
      <c r="EW210" s="107"/>
      <c r="EX210" s="107"/>
      <c r="EY210" s="107"/>
      <c r="EZ210" s="107"/>
      <c r="FA210" s="107"/>
      <c r="FB210" s="107"/>
      <c r="FC210" s="107"/>
      <c r="FD210" s="107"/>
      <c r="FE210" s="107"/>
      <c r="FF210" s="107"/>
      <c r="FG210" s="107"/>
      <c r="FH210" s="107"/>
      <c r="FI210" s="107"/>
      <c r="FJ210" s="107"/>
      <c r="FK210" s="107"/>
      <c r="FL210" s="107"/>
      <c r="FM210" s="107"/>
      <c r="FN210" s="107"/>
      <c r="FO210" s="107"/>
      <c r="FP210" s="107"/>
      <c r="FQ210" s="107"/>
      <c r="FR210" s="107"/>
      <c r="FS210" s="107"/>
      <c r="FT210" s="107"/>
      <c r="FU210" s="107"/>
      <c r="FV210" s="107"/>
      <c r="FW210" s="107"/>
      <c r="FX210" s="107"/>
      <c r="FY210" s="107"/>
      <c r="FZ210" s="107"/>
      <c r="GA210" s="107"/>
      <c r="GB210" s="107"/>
      <c r="GC210" s="107"/>
      <c r="GD210" s="107"/>
      <c r="GE210" s="107"/>
      <c r="GF210" s="107"/>
      <c r="GG210" s="107"/>
      <c r="GH210" s="107"/>
      <c r="GI210" s="107"/>
      <c r="GJ210" s="107"/>
      <c r="GK210" s="107"/>
      <c r="GL210" s="107"/>
      <c r="GM210" s="107"/>
      <c r="GN210" s="107"/>
      <c r="GO210" s="107"/>
      <c r="GP210" s="107"/>
      <c r="GQ210" s="107"/>
      <c r="GR210" s="107"/>
      <c r="GS210" s="107"/>
      <c r="GT210" s="107"/>
      <c r="GU210" s="107"/>
      <c r="GV210" s="107"/>
      <c r="GW210" s="107"/>
      <c r="GX210" s="107"/>
      <c r="GY210" s="107"/>
      <c r="GZ210" s="107"/>
      <c r="HA210" s="107"/>
      <c r="HB210" s="107"/>
      <c r="HC210" s="107"/>
      <c r="HD210" s="107"/>
      <c r="HE210" s="107"/>
      <c r="HF210" s="107"/>
      <c r="HG210" s="107"/>
      <c r="HH210" s="107"/>
      <c r="HI210" s="107"/>
      <c r="HJ210" s="107"/>
      <c r="HK210" s="107"/>
      <c r="HL210" s="107"/>
      <c r="HM210" s="107"/>
    </row>
    <row r="211" spans="12:221" x14ac:dyDescent="0.35">
      <c r="L211" s="107"/>
      <c r="M211" s="107"/>
      <c r="N211" s="107"/>
      <c r="O211" s="107"/>
      <c r="P211" s="107"/>
      <c r="Q211" s="107"/>
      <c r="R211" s="107"/>
      <c r="S211" s="107"/>
      <c r="T211" s="107"/>
      <c r="U211" s="107"/>
      <c r="V211" s="107"/>
      <c r="W211" s="107"/>
      <c r="X211" s="107"/>
      <c r="Y211" s="107"/>
      <c r="Z211" s="107"/>
      <c r="AA211" s="107"/>
      <c r="AB211" s="107"/>
      <c r="AC211" s="107"/>
      <c r="AD211" s="107"/>
      <c r="AE211" s="107"/>
      <c r="AF211" s="107"/>
      <c r="AG211" s="107"/>
      <c r="AH211" s="107"/>
      <c r="AI211" s="107"/>
      <c r="AJ211" s="107"/>
      <c r="AK211" s="107"/>
      <c r="AL211" s="107"/>
      <c r="AM211" s="107"/>
      <c r="AN211" s="107"/>
      <c r="AO211" s="107"/>
      <c r="AP211" s="107"/>
      <c r="AQ211" s="107"/>
      <c r="AR211" s="107"/>
      <c r="AS211" s="107"/>
      <c r="AT211" s="107"/>
      <c r="AU211" s="107"/>
      <c r="AV211" s="107"/>
      <c r="AW211" s="107"/>
      <c r="AX211" s="107"/>
      <c r="AY211" s="107"/>
      <c r="AZ211" s="107"/>
      <c r="BA211" s="107"/>
      <c r="BB211" s="107"/>
      <c r="BC211" s="107"/>
      <c r="BD211" s="107"/>
      <c r="BE211" s="107"/>
      <c r="BF211" s="107"/>
      <c r="BG211" s="107"/>
      <c r="BH211" s="107"/>
      <c r="BI211" s="107"/>
      <c r="BJ211" s="107"/>
      <c r="BK211" s="107"/>
      <c r="BL211" s="107"/>
      <c r="BM211" s="107"/>
      <c r="BN211" s="107"/>
      <c r="BO211" s="107"/>
      <c r="BP211" s="107"/>
      <c r="BQ211" s="107"/>
      <c r="BR211" s="107"/>
      <c r="BS211" s="107"/>
      <c r="BT211" s="107"/>
      <c r="BU211" s="107"/>
      <c r="BV211" s="107"/>
      <c r="BW211" s="107"/>
      <c r="BX211" s="107"/>
      <c r="BY211" s="107"/>
      <c r="BZ211" s="107"/>
      <c r="CA211" s="107"/>
      <c r="CB211" s="107"/>
      <c r="CC211" s="107"/>
      <c r="CD211" s="107"/>
      <c r="CE211" s="107"/>
      <c r="CF211" s="107"/>
      <c r="CG211" s="107"/>
      <c r="CH211" s="107"/>
      <c r="CI211" s="107"/>
      <c r="CJ211" s="107"/>
      <c r="CK211" s="107"/>
      <c r="CL211" s="107"/>
      <c r="CM211" s="107"/>
      <c r="CN211" s="107"/>
      <c r="CO211" s="107"/>
      <c r="CP211" s="107"/>
      <c r="CQ211" s="107"/>
      <c r="CR211" s="107"/>
      <c r="CS211" s="107"/>
      <c r="CT211" s="107"/>
      <c r="CU211" s="107"/>
      <c r="CV211" s="107"/>
      <c r="CW211" s="107"/>
      <c r="CX211" s="107"/>
      <c r="CY211" s="107"/>
      <c r="CZ211" s="107"/>
      <c r="DA211" s="107"/>
      <c r="DB211" s="107"/>
      <c r="DC211" s="107"/>
      <c r="DD211" s="107"/>
      <c r="DE211" s="107"/>
      <c r="DF211" s="107"/>
      <c r="DG211" s="107"/>
      <c r="DH211" s="107"/>
      <c r="DI211" s="107"/>
      <c r="DJ211" s="107"/>
      <c r="DK211" s="107"/>
      <c r="DL211" s="107"/>
      <c r="DM211" s="107"/>
      <c r="DN211" s="107"/>
      <c r="DO211" s="107"/>
      <c r="DP211" s="107"/>
      <c r="DQ211" s="107"/>
      <c r="DR211" s="107"/>
      <c r="DS211" s="107"/>
      <c r="DT211" s="107"/>
      <c r="DU211" s="107"/>
      <c r="DV211" s="107"/>
      <c r="DW211" s="107"/>
      <c r="DX211" s="107"/>
      <c r="DY211" s="107"/>
      <c r="DZ211" s="107"/>
      <c r="EA211" s="107"/>
      <c r="EB211" s="107"/>
      <c r="EC211" s="107"/>
      <c r="ED211" s="107"/>
      <c r="EE211" s="107"/>
      <c r="EF211" s="107"/>
      <c r="EG211" s="107"/>
      <c r="EH211" s="107"/>
      <c r="EI211" s="107"/>
      <c r="EJ211" s="107"/>
      <c r="EK211" s="107"/>
      <c r="EL211" s="107"/>
      <c r="EM211" s="107"/>
      <c r="EN211" s="107"/>
      <c r="EO211" s="107"/>
      <c r="EP211" s="107"/>
      <c r="EQ211" s="107"/>
      <c r="ER211" s="107"/>
      <c r="ES211" s="107"/>
      <c r="ET211" s="107"/>
      <c r="EU211" s="107"/>
      <c r="EV211" s="107"/>
      <c r="EW211" s="107"/>
      <c r="EX211" s="107"/>
      <c r="EY211" s="107"/>
      <c r="EZ211" s="107"/>
      <c r="FA211" s="107"/>
      <c r="FB211" s="107"/>
      <c r="FC211" s="107"/>
      <c r="FD211" s="107"/>
      <c r="FE211" s="107"/>
      <c r="FF211" s="107"/>
      <c r="FG211" s="107"/>
      <c r="FH211" s="107"/>
      <c r="FI211" s="107"/>
      <c r="FJ211" s="107"/>
      <c r="FK211" s="107"/>
      <c r="FL211" s="107"/>
      <c r="FM211" s="107"/>
      <c r="FN211" s="107"/>
      <c r="FO211" s="107"/>
      <c r="FP211" s="107"/>
      <c r="FQ211" s="107"/>
      <c r="FR211" s="107"/>
      <c r="FS211" s="107"/>
      <c r="FT211" s="107"/>
      <c r="FU211" s="107"/>
      <c r="FV211" s="107"/>
      <c r="FW211" s="107"/>
      <c r="FX211" s="107"/>
      <c r="FY211" s="107"/>
      <c r="FZ211" s="107"/>
      <c r="GA211" s="107"/>
      <c r="GB211" s="107"/>
      <c r="GC211" s="107"/>
      <c r="GD211" s="107"/>
      <c r="GE211" s="107"/>
      <c r="GF211" s="107"/>
      <c r="GG211" s="107"/>
      <c r="GH211" s="107"/>
      <c r="GI211" s="107"/>
      <c r="GJ211" s="107"/>
      <c r="GK211" s="107"/>
      <c r="GL211" s="107"/>
      <c r="GM211" s="107"/>
      <c r="GN211" s="107"/>
      <c r="GO211" s="107"/>
      <c r="GP211" s="107"/>
      <c r="GQ211" s="107"/>
      <c r="GR211" s="107"/>
      <c r="GS211" s="107"/>
      <c r="GT211" s="107"/>
      <c r="GU211" s="107"/>
      <c r="GV211" s="107"/>
      <c r="GW211" s="107"/>
      <c r="GX211" s="107"/>
      <c r="GY211" s="107"/>
      <c r="GZ211" s="107"/>
      <c r="HA211" s="107"/>
      <c r="HB211" s="107"/>
      <c r="HC211" s="107"/>
      <c r="HD211" s="107"/>
      <c r="HE211" s="107"/>
      <c r="HF211" s="107"/>
      <c r="HG211" s="107"/>
      <c r="HH211" s="107"/>
      <c r="HI211" s="107"/>
      <c r="HJ211" s="107"/>
      <c r="HK211" s="107"/>
      <c r="HL211" s="107"/>
      <c r="HM211" s="107"/>
    </row>
    <row r="212" spans="12:221" x14ac:dyDescent="0.35">
      <c r="L212" s="107"/>
      <c r="M212" s="107"/>
      <c r="N212" s="107"/>
      <c r="O212" s="107"/>
      <c r="P212" s="107"/>
      <c r="Q212" s="107"/>
      <c r="R212" s="107"/>
      <c r="S212" s="107"/>
      <c r="T212" s="107"/>
      <c r="U212" s="107"/>
      <c r="V212" s="107"/>
      <c r="W212" s="107"/>
      <c r="X212" s="107"/>
      <c r="Y212" s="107"/>
      <c r="Z212" s="107"/>
      <c r="AA212" s="107"/>
      <c r="AB212" s="107"/>
      <c r="AC212" s="107"/>
      <c r="AD212" s="107"/>
      <c r="AE212" s="107"/>
      <c r="AF212" s="107"/>
      <c r="AG212" s="107"/>
      <c r="AH212" s="107"/>
      <c r="AI212" s="107"/>
      <c r="AJ212" s="107"/>
      <c r="AK212" s="107"/>
      <c r="AL212" s="107"/>
      <c r="AM212" s="107"/>
      <c r="AN212" s="107"/>
      <c r="AO212" s="107"/>
      <c r="AP212" s="107"/>
      <c r="AQ212" s="107"/>
      <c r="AR212" s="107"/>
      <c r="AS212" s="107"/>
      <c r="AT212" s="107"/>
      <c r="AU212" s="107"/>
      <c r="AV212" s="107"/>
      <c r="AW212" s="107"/>
      <c r="AX212" s="107"/>
      <c r="AY212" s="107"/>
      <c r="AZ212" s="107"/>
      <c r="BA212" s="107"/>
      <c r="BB212" s="107"/>
      <c r="BC212" s="107"/>
      <c r="BD212" s="107"/>
      <c r="BE212" s="107"/>
      <c r="BF212" s="107"/>
      <c r="BG212" s="107"/>
      <c r="BH212" s="107"/>
      <c r="BI212" s="107"/>
      <c r="BJ212" s="107"/>
      <c r="BK212" s="107"/>
      <c r="BL212" s="107"/>
      <c r="BM212" s="107"/>
      <c r="BN212" s="107"/>
      <c r="BO212" s="107"/>
      <c r="BP212" s="107"/>
      <c r="BQ212" s="107"/>
      <c r="BR212" s="107"/>
      <c r="BS212" s="107"/>
      <c r="BT212" s="107"/>
      <c r="BU212" s="107"/>
      <c r="BV212" s="107"/>
      <c r="BW212" s="107"/>
      <c r="BX212" s="107"/>
      <c r="BY212" s="107"/>
      <c r="BZ212" s="107"/>
      <c r="CA212" s="107"/>
      <c r="CB212" s="107"/>
      <c r="CC212" s="107"/>
      <c r="CD212" s="107"/>
      <c r="CE212" s="107"/>
      <c r="CF212" s="107"/>
      <c r="CG212" s="107"/>
      <c r="CH212" s="107"/>
      <c r="CI212" s="107"/>
      <c r="CJ212" s="107"/>
      <c r="CK212" s="107"/>
      <c r="CL212" s="107"/>
      <c r="CM212" s="107"/>
      <c r="CN212" s="107"/>
      <c r="CO212" s="107"/>
      <c r="CP212" s="107"/>
      <c r="CQ212" s="107"/>
      <c r="CR212" s="107"/>
      <c r="CS212" s="107"/>
      <c r="CT212" s="107"/>
      <c r="CU212" s="107"/>
      <c r="CV212" s="107"/>
      <c r="CW212" s="107"/>
      <c r="CX212" s="107"/>
      <c r="CY212" s="107"/>
      <c r="CZ212" s="107"/>
      <c r="DA212" s="107"/>
      <c r="DB212" s="107"/>
      <c r="DC212" s="107"/>
      <c r="DD212" s="107"/>
      <c r="DE212" s="107"/>
      <c r="DF212" s="107"/>
      <c r="DG212" s="107"/>
      <c r="DH212" s="107"/>
      <c r="DI212" s="107"/>
      <c r="DJ212" s="107"/>
      <c r="DK212" s="107"/>
      <c r="DL212" s="107"/>
      <c r="DM212" s="107"/>
      <c r="DN212" s="107"/>
      <c r="DO212" s="107"/>
      <c r="DP212" s="107"/>
      <c r="DQ212" s="107"/>
      <c r="DR212" s="107"/>
      <c r="DS212" s="107"/>
      <c r="DT212" s="107"/>
      <c r="DU212" s="107"/>
      <c r="DV212" s="107"/>
      <c r="DW212" s="107"/>
      <c r="DX212" s="107"/>
      <c r="DY212" s="107"/>
      <c r="DZ212" s="107"/>
      <c r="EA212" s="107"/>
      <c r="EB212" s="107"/>
      <c r="EC212" s="107"/>
      <c r="ED212" s="107"/>
      <c r="EE212" s="107"/>
      <c r="EF212" s="107"/>
      <c r="EG212" s="107"/>
      <c r="EH212" s="107"/>
      <c r="EI212" s="107"/>
      <c r="EJ212" s="107"/>
      <c r="EK212" s="107"/>
      <c r="EL212" s="107"/>
      <c r="EM212" s="107"/>
      <c r="EN212" s="107"/>
      <c r="EO212" s="107"/>
      <c r="EP212" s="107"/>
      <c r="EQ212" s="107"/>
      <c r="ER212" s="107"/>
      <c r="ES212" s="107"/>
      <c r="ET212" s="107"/>
      <c r="EU212" s="107"/>
      <c r="EV212" s="107"/>
      <c r="EW212" s="107"/>
      <c r="EX212" s="107"/>
      <c r="EY212" s="107"/>
      <c r="EZ212" s="107"/>
      <c r="FA212" s="107"/>
      <c r="FB212" s="107"/>
      <c r="FC212" s="107"/>
      <c r="FD212" s="107"/>
      <c r="FE212" s="107"/>
      <c r="FF212" s="107"/>
      <c r="FG212" s="107"/>
      <c r="FH212" s="107"/>
      <c r="FI212" s="107"/>
      <c r="FJ212" s="107"/>
      <c r="FK212" s="107"/>
      <c r="FL212" s="107"/>
      <c r="FM212" s="107"/>
      <c r="FN212" s="107"/>
      <c r="FO212" s="107"/>
      <c r="FP212" s="107"/>
      <c r="FQ212" s="107"/>
      <c r="FR212" s="107"/>
      <c r="FS212" s="107"/>
      <c r="FT212" s="107"/>
      <c r="FU212" s="107"/>
      <c r="FV212" s="107"/>
      <c r="FW212" s="107"/>
      <c r="FX212" s="107"/>
      <c r="FY212" s="107"/>
      <c r="FZ212" s="107"/>
      <c r="GA212" s="107"/>
      <c r="GB212" s="107"/>
      <c r="GC212" s="107"/>
      <c r="GD212" s="107"/>
      <c r="GE212" s="107"/>
      <c r="GF212" s="107"/>
      <c r="GG212" s="107"/>
      <c r="GH212" s="107"/>
      <c r="GI212" s="107"/>
      <c r="GJ212" s="107"/>
      <c r="GK212" s="107"/>
      <c r="GL212" s="107"/>
      <c r="GM212" s="107"/>
      <c r="GN212" s="107"/>
      <c r="GO212" s="107"/>
      <c r="GP212" s="107"/>
      <c r="GQ212" s="107"/>
      <c r="GR212" s="107"/>
      <c r="GS212" s="107"/>
      <c r="GT212" s="107"/>
      <c r="GU212" s="107"/>
      <c r="GV212" s="107"/>
      <c r="GW212" s="107"/>
      <c r="GX212" s="107"/>
      <c r="GY212" s="107"/>
      <c r="GZ212" s="107"/>
      <c r="HA212" s="107"/>
      <c r="HB212" s="107"/>
      <c r="HC212" s="107"/>
      <c r="HD212" s="107"/>
      <c r="HE212" s="107"/>
      <c r="HF212" s="107"/>
      <c r="HG212" s="107"/>
      <c r="HH212" s="107"/>
      <c r="HI212" s="107"/>
      <c r="HJ212" s="107"/>
      <c r="HK212" s="107"/>
      <c r="HL212" s="107"/>
      <c r="HM212" s="10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A00-000000000000}">
          <x14:formula1>
            <xm:f>'C:\Users\dorianeve\Dropbox (ACAPS)\C:\Users\Florence\Dropbox (ACAPS)\ACAPS Analysis Team\2. GCSI\3. Crisis Identification\[181218 Crisis Codes Generator and Repository v.2.xlsm]Lists'!#REF!</xm:f>
          </x14:formula1>
          <xm:sqref>F125:F129</xm:sqref>
        </x14:dataValidation>
        <x14:dataValidation type="list" showInputMessage="1" showErrorMessage="1" xr:uid="{00000000-0002-0000-0A00-000001000000}">
          <x14:formula1>
            <xm:f>'C:\Users\dorianeve\Dropbox (ACAPS)\C:\Users\Florence\Dropbox (ACAPS)\ACAPS Analysis Team\2. GCSI\3. Crisis Identification\[181218 Crisis Codes Generator and Repository v.2.xlsm]Lists'!#REF!</xm:f>
          </x14:formula1>
          <xm:sqref>A126:A130 A115:A124</xm:sqref>
        </x14:dataValidation>
        <x14:dataValidation type="list" allowBlank="1" showInputMessage="1" showErrorMessage="1" xr:uid="{00000000-0002-0000-0A00-000002000000}">
          <x14:formula1>
            <xm:f>'C:\Users\dorianeve\Dropbox (ACAPS)\C:\Users\Florence\Dropbox (ACAPS)\ACAPS Analysis Team\2. GCSI\3. Crisis Identification\[181218 Crisis Codes Generator and Repository v.2.xlsm]Lists'!#REF!</xm:f>
          </x14:formula1>
          <xm:sqref>F120:F124 G117:G118</xm:sqref>
        </x14:dataValidation>
        <x14:dataValidation type="list" allowBlank="1" showInputMessage="1" showErrorMessage="1" xr:uid="{00000000-0002-0000-0A00-000003000000}">
          <x14:formula1>
            <xm:f>'C:\Users\dorianeve\Dropbox (ACAPS)\C:\Users\Florence\Dropbox (ACAPS)\ACAPS Analysis Team\2. GCSI\3. Crisis Identification\[181218 Crisis Codes Generator and Repository v.2.xlsm]Lists'!#REF!</xm:f>
          </x14:formula1>
          <xm:sqref>F130 F115:F119</xm:sqref>
        </x14:dataValidation>
        <x14:dataValidation type="list" allowBlank="1" showInputMessage="1" showErrorMessage="1" xr:uid="{00000000-0002-0000-0A00-000004000000}">
          <x14:formula1>
            <xm:f>'C:\Users\dorianeve\Dropbox (ACAPS)\C:\Users\analyst.ACAPSPC8\Dropbox (ACAPS)\ACAPS Analysis Team\3. GCSI\3. Crisis Identification\[181218 Crisis Codes Generator and Repository v.2.xlsm]Lists'!#REF!</xm:f>
          </x14:formula1>
          <xm:sqref>F3:F18 F20:F114</xm:sqref>
        </x14:dataValidation>
        <x14:dataValidation type="list" showInputMessage="1" showErrorMessage="1" xr:uid="{00000000-0002-0000-0A00-000005000000}">
          <x14:formula1>
            <xm:f>'C:\Users\dorianeve\Dropbox (ACAPS)\C:\Users\analyst.ACAPSPC8\Dropbox (ACAPS)\ACAPS Analysis Team\3. GCSI\3. Crisis Identification\[181218 Crisis Codes Generator and Repository v.2.xlsm]Lists'!#REF!</xm:f>
          </x14:formula1>
          <xm:sqref>A108:A114 A3:A106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filterMode="1"/>
  <dimension ref="A1:M12156"/>
  <sheetViews>
    <sheetView tabSelected="1" zoomScale="80" zoomScaleNormal="80" zoomScalePageLayoutView="110" workbookViewId="0">
      <pane ySplit="1" topLeftCell="A2" activePane="bottomLeft" state="frozen"/>
      <selection pane="bottomLeft" activeCell="N12162" sqref="N12162"/>
    </sheetView>
  </sheetViews>
  <sheetFormatPr defaultColWidth="9.453125" defaultRowHeight="14.5" x14ac:dyDescent="0.35"/>
  <cols>
    <col min="1" max="1" width="29" style="276" customWidth="1"/>
    <col min="2" max="2" width="10.453125" customWidth="1"/>
    <col min="3" max="3" width="19" customWidth="1"/>
    <col min="4" max="4" width="50.453125" style="160" customWidth="1"/>
    <col min="5" max="5" width="23.453125" style="273" customWidth="1"/>
    <col min="6" max="6" width="13.81640625" style="275" customWidth="1"/>
    <col min="7" max="7" width="12.81640625" style="160" customWidth="1"/>
    <col min="8" max="8" width="20.54296875" hidden="1" customWidth="1"/>
    <col min="9" max="9" width="13" style="160" customWidth="1"/>
    <col min="10" max="10" width="31.81640625" style="160" customWidth="1"/>
    <col min="11" max="11" width="96.81640625" hidden="1" customWidth="1"/>
    <col min="12" max="12" width="12.453125" style="164" customWidth="1"/>
    <col min="13" max="13" width="37.453125" customWidth="1"/>
  </cols>
  <sheetData>
    <row r="1" spans="1:13" ht="15" thickBot="1" x14ac:dyDescent="0.4">
      <c r="A1" s="158" t="s">
        <v>698</v>
      </c>
      <c r="B1" s="102" t="s">
        <v>695</v>
      </c>
      <c r="C1" s="102" t="s">
        <v>696</v>
      </c>
      <c r="D1" s="159" t="s">
        <v>697</v>
      </c>
      <c r="E1" s="272" t="s">
        <v>699</v>
      </c>
      <c r="F1" s="274" t="s">
        <v>1224</v>
      </c>
      <c r="G1" s="159" t="s">
        <v>694</v>
      </c>
      <c r="H1" s="102" t="s">
        <v>736</v>
      </c>
      <c r="I1" s="159" t="s">
        <v>778</v>
      </c>
      <c r="J1" s="159" t="s">
        <v>782</v>
      </c>
      <c r="K1" s="102" t="s">
        <v>734</v>
      </c>
      <c r="L1" s="163" t="s">
        <v>781</v>
      </c>
      <c r="M1" s="102" t="s">
        <v>3247</v>
      </c>
    </row>
    <row r="2" spans="1:13" ht="15.5" hidden="1" thickTop="1" thickBot="1" x14ac:dyDescent="0.4">
      <c r="A2" s="268" t="s">
        <v>1244</v>
      </c>
      <c r="B2" s="277" t="str">
        <f>VLOOKUP(A2,Lists!B:C,2,FALSE)</f>
        <v>SEN002</v>
      </c>
      <c r="C2" s="277" t="str">
        <f>VLOOKUP(A2,Lists!B:D,3,FALSE)</f>
        <v>SEN</v>
      </c>
      <c r="D2" s="249" t="s">
        <v>522</v>
      </c>
      <c r="E2" s="249">
        <v>15722373</v>
      </c>
      <c r="F2" s="249" t="s">
        <v>829</v>
      </c>
      <c r="G2" s="249" t="s">
        <v>732</v>
      </c>
      <c r="H2" s="278">
        <f t="shared" ref="H2:H65" si="0">IF(G2="x","x",IF(G2="Low",3,IF(G2="Medium",2,IF(G2="High",1,FALSE))))</f>
        <v>1</v>
      </c>
      <c r="I2" s="162" t="s">
        <v>830</v>
      </c>
      <c r="J2" s="249" t="s">
        <v>831</v>
      </c>
      <c r="K2" s="278" t="str">
        <f t="shared" ref="K2:K65" si="1">B2&amp;""&amp;D2</f>
        <v>SEN002Total population</v>
      </c>
      <c r="L2" s="281">
        <v>43489</v>
      </c>
      <c r="M2" s="281" t="s">
        <v>3248</v>
      </c>
    </row>
    <row r="3" spans="1:13" ht="15.5" hidden="1" thickTop="1" thickBot="1" x14ac:dyDescent="0.4">
      <c r="A3" s="267" t="s">
        <v>1244</v>
      </c>
      <c r="B3" s="278" t="str">
        <f>VLOOKUP(A3,Lists!B:C,2,FALSE)</f>
        <v>SEN002</v>
      </c>
      <c r="C3" s="278" t="str">
        <f>VLOOKUP(A3,Lists!B:D,3,FALSE)</f>
        <v>SEN</v>
      </c>
      <c r="D3" s="250" t="s">
        <v>660</v>
      </c>
      <c r="E3" s="250">
        <v>183532</v>
      </c>
      <c r="F3" s="250" t="s">
        <v>832</v>
      </c>
      <c r="G3" s="250" t="s">
        <v>732</v>
      </c>
      <c r="H3" s="278">
        <f t="shared" si="0"/>
        <v>1</v>
      </c>
      <c r="I3" s="161" t="s">
        <v>833</v>
      </c>
      <c r="J3" s="250" t="s">
        <v>834</v>
      </c>
      <c r="K3" s="278" t="str">
        <f t="shared" si="1"/>
        <v>SEN002Landmass affected</v>
      </c>
      <c r="L3" s="282">
        <v>43489</v>
      </c>
      <c r="M3" s="282" t="s">
        <v>3248</v>
      </c>
    </row>
    <row r="4" spans="1:13" ht="15.5" thickTop="1" thickBot="1" x14ac:dyDescent="0.4">
      <c r="A4" s="268" t="s">
        <v>1244</v>
      </c>
      <c r="B4" s="277" t="str">
        <f>VLOOKUP(A4,Lists!B:C,2,FALSE)</f>
        <v>SEN002</v>
      </c>
      <c r="C4" s="277" t="str">
        <f>VLOOKUP(A4,Lists!B:D,3,FALSE)</f>
        <v>SEN</v>
      </c>
      <c r="D4" s="249" t="s">
        <v>666</v>
      </c>
      <c r="E4" s="249">
        <v>0</v>
      </c>
      <c r="F4" s="249"/>
      <c r="G4" s="249" t="s">
        <v>731</v>
      </c>
      <c r="H4" s="278">
        <f t="shared" si="0"/>
        <v>2</v>
      </c>
      <c r="I4" s="162"/>
      <c r="J4" s="249" t="s">
        <v>835</v>
      </c>
      <c r="K4" s="278" t="str">
        <f t="shared" si="1"/>
        <v>SEN002People displaced</v>
      </c>
      <c r="L4" s="281">
        <v>43489</v>
      </c>
      <c r="M4" s="281" t="s">
        <v>3248</v>
      </c>
    </row>
    <row r="5" spans="1:13" ht="15.5" hidden="1" thickTop="1" thickBot="1" x14ac:dyDescent="0.4">
      <c r="A5" s="267" t="s">
        <v>1244</v>
      </c>
      <c r="B5" s="278" t="str">
        <f>VLOOKUP(A5,Lists!B:C,2,FALSE)</f>
        <v>SEN002</v>
      </c>
      <c r="C5" s="278" t="str">
        <f>VLOOKUP(A5,Lists!B:D,3,FALSE)</f>
        <v>SEN</v>
      </c>
      <c r="D5" s="250" t="s">
        <v>5027</v>
      </c>
      <c r="E5" s="250">
        <v>0</v>
      </c>
      <c r="F5" s="250"/>
      <c r="G5" s="250" t="s">
        <v>731</v>
      </c>
      <c r="H5" s="278">
        <f t="shared" si="0"/>
        <v>2</v>
      </c>
      <c r="I5" s="161"/>
      <c r="J5" s="250"/>
      <c r="K5" s="278" t="str">
        <f t="shared" si="1"/>
        <v>SEN002Injuries reported</v>
      </c>
      <c r="L5" s="282">
        <v>43489</v>
      </c>
      <c r="M5" s="282" t="s">
        <v>3248</v>
      </c>
    </row>
    <row r="6" spans="1:13" ht="15.5" hidden="1" thickTop="1" thickBot="1" x14ac:dyDescent="0.4">
      <c r="A6" s="268" t="s">
        <v>1244</v>
      </c>
      <c r="B6" s="277" t="str">
        <f>VLOOKUP(A6,Lists!B:C,2,FALSE)</f>
        <v>SEN002</v>
      </c>
      <c r="C6" s="277" t="str">
        <f>VLOOKUP(A6,Lists!B:D,3,FALSE)</f>
        <v>SEN</v>
      </c>
      <c r="D6" s="249" t="s">
        <v>5028</v>
      </c>
      <c r="E6" s="249">
        <v>0</v>
      </c>
      <c r="F6" s="249"/>
      <c r="G6" s="249" t="s">
        <v>731</v>
      </c>
      <c r="H6" s="278">
        <f t="shared" si="0"/>
        <v>2</v>
      </c>
      <c r="I6" s="162"/>
      <c r="J6" s="249"/>
      <c r="K6" s="278" t="str">
        <f t="shared" si="1"/>
        <v>SEN002Illness cases reported</v>
      </c>
      <c r="L6" s="281">
        <v>43489</v>
      </c>
      <c r="M6" s="281" t="s">
        <v>3248</v>
      </c>
    </row>
    <row r="7" spans="1:13" ht="15.5" hidden="1" thickTop="1" thickBot="1" x14ac:dyDescent="0.4">
      <c r="A7" s="267" t="s">
        <v>1244</v>
      </c>
      <c r="B7" s="278" t="str">
        <f>VLOOKUP(A7,Lists!B:C,2,FALSE)</f>
        <v>SEN002</v>
      </c>
      <c r="C7" s="278" t="str">
        <f>VLOOKUP(A7,Lists!B:D,3,FALSE)</f>
        <v>SEN</v>
      </c>
      <c r="D7" s="250" t="s">
        <v>5029</v>
      </c>
      <c r="E7" s="250">
        <v>0</v>
      </c>
      <c r="F7" s="250"/>
      <c r="G7" s="250" t="s">
        <v>731</v>
      </c>
      <c r="H7" s="278">
        <f t="shared" si="0"/>
        <v>2</v>
      </c>
      <c r="I7" s="161"/>
      <c r="J7" s="250"/>
      <c r="K7" s="278" t="str">
        <f t="shared" si="1"/>
        <v>SEN002Fatalities reported</v>
      </c>
      <c r="L7" s="282">
        <v>43489</v>
      </c>
      <c r="M7" s="282" t="s">
        <v>3248</v>
      </c>
    </row>
    <row r="8" spans="1:13" ht="15.5" hidden="1" thickTop="1" thickBot="1" x14ac:dyDescent="0.4">
      <c r="A8" s="268" t="s">
        <v>1244</v>
      </c>
      <c r="B8" s="277" t="str">
        <f>VLOOKUP(A8,Lists!B:C,2,FALSE)</f>
        <v>SEN002</v>
      </c>
      <c r="C8" s="277" t="str">
        <f>VLOOKUP(A8,Lists!B:D,3,FALSE)</f>
        <v>SEN</v>
      </c>
      <c r="D8" s="249" t="s">
        <v>5108</v>
      </c>
      <c r="E8" s="249">
        <v>0</v>
      </c>
      <c r="F8" s="249"/>
      <c r="G8" s="249" t="s">
        <v>731</v>
      </c>
      <c r="H8" s="278">
        <f t="shared" si="0"/>
        <v>2</v>
      </c>
      <c r="I8" s="162"/>
      <c r="J8" s="249"/>
      <c r="K8" s="278" t="str">
        <f t="shared" si="1"/>
        <v>SEN002Buildings damaged</v>
      </c>
      <c r="L8" s="281">
        <v>43489</v>
      </c>
      <c r="M8" s="281" t="s">
        <v>3248</v>
      </c>
    </row>
    <row r="9" spans="1:13" ht="15.5" hidden="1" thickTop="1" thickBot="1" x14ac:dyDescent="0.4">
      <c r="A9" s="267" t="s">
        <v>1244</v>
      </c>
      <c r="B9" s="278" t="str">
        <f>VLOOKUP(A9,Lists!B:C,2,FALSE)</f>
        <v>SEN002</v>
      </c>
      <c r="C9" s="278" t="str">
        <f>VLOOKUP(A9,Lists!B:D,3,FALSE)</f>
        <v>SEN</v>
      </c>
      <c r="D9" s="250" t="s">
        <v>5109</v>
      </c>
      <c r="E9" s="250">
        <v>0</v>
      </c>
      <c r="F9" s="250"/>
      <c r="G9" s="250" t="s">
        <v>731</v>
      </c>
      <c r="H9" s="278">
        <f t="shared" si="0"/>
        <v>2</v>
      </c>
      <c r="I9" s="161"/>
      <c r="J9" s="250"/>
      <c r="K9" s="278" t="str">
        <f t="shared" si="1"/>
        <v>SEN002Buildings destroyed</v>
      </c>
      <c r="L9" s="282">
        <v>43489</v>
      </c>
      <c r="M9" s="282" t="s">
        <v>3248</v>
      </c>
    </row>
    <row r="10" spans="1:13" ht="15.5" hidden="1" thickTop="1" thickBot="1" x14ac:dyDescent="0.4">
      <c r="A10" s="268" t="s">
        <v>1244</v>
      </c>
      <c r="B10" s="277" t="str">
        <f>VLOOKUP(A10,Lists!B:C,2,FALSE)</f>
        <v>SEN002</v>
      </c>
      <c r="C10" s="277" t="str">
        <f>VLOOKUP(A10,Lists!B:D,3,FALSE)</f>
        <v>SEN</v>
      </c>
      <c r="D10" s="249" t="s">
        <v>742</v>
      </c>
      <c r="E10" s="249" t="s">
        <v>446</v>
      </c>
      <c r="F10" s="249"/>
      <c r="G10" s="249" t="s">
        <v>730</v>
      </c>
      <c r="H10" s="278">
        <f t="shared" si="0"/>
        <v>3</v>
      </c>
      <c r="I10" s="162"/>
      <c r="J10" s="249" t="s">
        <v>843</v>
      </c>
      <c r="K10" s="278" t="str">
        <f t="shared" si="1"/>
        <v>SEN002Economic Losses</v>
      </c>
      <c r="L10" s="281">
        <v>43489</v>
      </c>
      <c r="M10" s="281" t="s">
        <v>3248</v>
      </c>
    </row>
    <row r="11" spans="1:13" ht="15.5" hidden="1" thickTop="1" thickBot="1" x14ac:dyDescent="0.4">
      <c r="A11" s="267" t="s">
        <v>1244</v>
      </c>
      <c r="B11" s="278" t="str">
        <f>VLOOKUP(A11,Lists!B:C,2,FALSE)</f>
        <v>SEN002</v>
      </c>
      <c r="C11" s="278" t="str">
        <f>VLOOKUP(A11,Lists!B:D,3,FALSE)</f>
        <v>SEN</v>
      </c>
      <c r="D11" s="250" t="s">
        <v>752</v>
      </c>
      <c r="E11" s="250">
        <v>375712</v>
      </c>
      <c r="F11" s="250" t="s">
        <v>838</v>
      </c>
      <c r="G11" s="250" t="s">
        <v>731</v>
      </c>
      <c r="H11" s="278">
        <f t="shared" si="0"/>
        <v>2</v>
      </c>
      <c r="I11" s="161" t="s">
        <v>903</v>
      </c>
      <c r="J11" s="250" t="s">
        <v>3920</v>
      </c>
      <c r="K11" s="278" t="str">
        <f t="shared" si="1"/>
        <v>SEN002People in Need</v>
      </c>
      <c r="L11" s="282">
        <v>43489</v>
      </c>
      <c r="M11" s="282" t="s">
        <v>3248</v>
      </c>
    </row>
    <row r="12" spans="1:13" ht="15.5" hidden="1" thickTop="1" thickBot="1" x14ac:dyDescent="0.4">
      <c r="A12" s="283" t="s">
        <v>1244</v>
      </c>
      <c r="B12" s="284" t="str">
        <f>VLOOKUP(A12,Lists!B:C,2,FALSE)</f>
        <v>SEN002</v>
      </c>
      <c r="C12" s="284" t="str">
        <f>VLOOKUP(A12,Lists!B:D,3,FALSE)</f>
        <v>SEN</v>
      </c>
      <c r="D12" s="285" t="s">
        <v>5113</v>
      </c>
      <c r="E12" s="285">
        <v>0</v>
      </c>
      <c r="F12" s="285"/>
      <c r="G12" s="285" t="s">
        <v>731</v>
      </c>
      <c r="H12" s="278">
        <f t="shared" si="0"/>
        <v>2</v>
      </c>
      <c r="I12" s="251"/>
      <c r="J12" s="285"/>
      <c r="K12" s="278" t="str">
        <f t="shared" si="1"/>
        <v>SEN002Severe humanitarian conditions - Level 4</v>
      </c>
      <c r="L12" s="286">
        <v>43489</v>
      </c>
      <c r="M12" s="286" t="s">
        <v>3248</v>
      </c>
    </row>
    <row r="13" spans="1:13" ht="15.5" hidden="1" thickTop="1" thickBot="1" x14ac:dyDescent="0.4">
      <c r="A13" s="287" t="s">
        <v>1244</v>
      </c>
      <c r="B13" s="288" t="str">
        <f>VLOOKUP(A13,Lists!B:C,2,FALSE)</f>
        <v>SEN002</v>
      </c>
      <c r="C13" s="288" t="str">
        <f>VLOOKUP(A13,Lists!B:D,3,FALSE)</f>
        <v>SEN</v>
      </c>
      <c r="D13" s="289" t="s">
        <v>5114</v>
      </c>
      <c r="E13" s="289">
        <v>0</v>
      </c>
      <c r="F13" s="289"/>
      <c r="G13" s="289" t="s">
        <v>731</v>
      </c>
      <c r="H13" s="278">
        <f t="shared" si="0"/>
        <v>2</v>
      </c>
      <c r="I13" s="252"/>
      <c r="J13" s="289"/>
      <c r="K13" s="278" t="str">
        <f t="shared" si="1"/>
        <v>SEN002Extreme humanitarian conditions - Level 5</v>
      </c>
      <c r="L13" s="290">
        <v>43489</v>
      </c>
      <c r="M13" s="290" t="s">
        <v>3248</v>
      </c>
    </row>
    <row r="14" spans="1:13" ht="15.5" hidden="1" thickTop="1" thickBot="1" x14ac:dyDescent="0.4">
      <c r="A14" s="283" t="s">
        <v>1244</v>
      </c>
      <c r="B14" s="284" t="str">
        <f>VLOOKUP(A14,Lists!B:C,2,FALSE)</f>
        <v>SEN002</v>
      </c>
      <c r="C14" s="284" t="str">
        <f>VLOOKUP(A14,Lists!B:D,3,FALSE)</f>
        <v>SEN</v>
      </c>
      <c r="D14" s="285" t="s">
        <v>5115</v>
      </c>
      <c r="E14" s="285">
        <v>0</v>
      </c>
      <c r="F14" s="285"/>
      <c r="G14" s="285" t="s">
        <v>731</v>
      </c>
      <c r="H14" s="278">
        <f t="shared" si="0"/>
        <v>2</v>
      </c>
      <c r="I14" s="251"/>
      <c r="J14" s="285"/>
      <c r="K14" s="278" t="str">
        <f t="shared" si="1"/>
        <v>SEN002Fatalities in all crises</v>
      </c>
      <c r="L14" s="286">
        <v>43489</v>
      </c>
      <c r="M14" s="286" t="s">
        <v>3248</v>
      </c>
    </row>
    <row r="15" spans="1:13" ht="15.5" hidden="1" thickTop="1" thickBot="1" x14ac:dyDescent="0.4">
      <c r="A15" s="287" t="s">
        <v>1244</v>
      </c>
      <c r="B15" s="288" t="str">
        <f>VLOOKUP(A15,Lists!B:C,2,FALSE)</f>
        <v>SEN002</v>
      </c>
      <c r="C15" s="288" t="str">
        <f>VLOOKUP(A15,Lists!B:D,3,FALSE)</f>
        <v>SEN</v>
      </c>
      <c r="D15" s="289" t="s">
        <v>688</v>
      </c>
      <c r="E15" s="289">
        <v>4</v>
      </c>
      <c r="F15" s="289"/>
      <c r="G15" s="289" t="s">
        <v>732</v>
      </c>
      <c r="H15" s="278">
        <f t="shared" si="0"/>
        <v>1</v>
      </c>
      <c r="I15" s="252"/>
      <c r="J15" s="289" t="s">
        <v>839</v>
      </c>
      <c r="K15" s="278" t="str">
        <f t="shared" si="1"/>
        <v>SEN002Crisis affected groups</v>
      </c>
      <c r="L15" s="290">
        <v>43489</v>
      </c>
      <c r="M15" s="290" t="s">
        <v>3248</v>
      </c>
    </row>
    <row r="16" spans="1:13" ht="15.5" hidden="1" thickTop="1" thickBot="1" x14ac:dyDescent="0.4">
      <c r="A16" s="268" t="s">
        <v>2972</v>
      </c>
      <c r="B16" s="277" t="str">
        <f>VLOOKUP(A16,Lists!B:C,2,FALSE)</f>
        <v>NIC001</v>
      </c>
      <c r="C16" s="277" t="str">
        <f>VLOOKUP(A16,Lists!B:D,3,FALSE)</f>
        <v>NIC</v>
      </c>
      <c r="D16" s="249" t="s">
        <v>522</v>
      </c>
      <c r="E16" s="249">
        <v>6210803</v>
      </c>
      <c r="F16" s="249" t="s">
        <v>851</v>
      </c>
      <c r="G16" s="249" t="s">
        <v>732</v>
      </c>
      <c r="H16" s="278">
        <f t="shared" si="0"/>
        <v>1</v>
      </c>
      <c r="I16" s="162" t="s">
        <v>852</v>
      </c>
      <c r="J16" s="249" t="s">
        <v>853</v>
      </c>
      <c r="K16" s="278" t="str">
        <f t="shared" si="1"/>
        <v>NIC001Total population</v>
      </c>
      <c r="L16" s="281">
        <v>43489</v>
      </c>
      <c r="M16" s="281" t="s">
        <v>3248</v>
      </c>
    </row>
    <row r="17" spans="1:13" ht="15.5" hidden="1" thickTop="1" thickBot="1" x14ac:dyDescent="0.4">
      <c r="A17" s="267" t="s">
        <v>2972</v>
      </c>
      <c r="B17" s="278" t="str">
        <f>VLOOKUP(A17,Lists!B:C,2,FALSE)</f>
        <v>NIC001</v>
      </c>
      <c r="C17" s="278" t="str">
        <f>VLOOKUP(A17,Lists!B:D,3,FALSE)</f>
        <v>NIC</v>
      </c>
      <c r="D17" s="250" t="s">
        <v>660</v>
      </c>
      <c r="E17" s="250">
        <v>119990</v>
      </c>
      <c r="F17" s="250" t="s">
        <v>854</v>
      </c>
      <c r="G17" s="250" t="s">
        <v>732</v>
      </c>
      <c r="H17" s="278">
        <f t="shared" si="0"/>
        <v>1</v>
      </c>
      <c r="I17" s="161" t="s">
        <v>855</v>
      </c>
      <c r="J17" s="250" t="s">
        <v>856</v>
      </c>
      <c r="K17" s="278" t="str">
        <f t="shared" si="1"/>
        <v>NIC001Landmass affected</v>
      </c>
      <c r="L17" s="282">
        <v>43489</v>
      </c>
      <c r="M17" s="282" t="s">
        <v>3248</v>
      </c>
    </row>
    <row r="18" spans="1:13" ht="15.5" hidden="1" thickTop="1" thickBot="1" x14ac:dyDescent="0.4">
      <c r="A18" s="268" t="s">
        <v>2972</v>
      </c>
      <c r="B18" s="277" t="str">
        <f>VLOOKUP(A18,Lists!B:C,2,FALSE)</f>
        <v>NIC001</v>
      </c>
      <c r="C18" s="277" t="str">
        <f>VLOOKUP(A18,Lists!B:D,3,FALSE)</f>
        <v>NIC</v>
      </c>
      <c r="D18" s="249" t="s">
        <v>737</v>
      </c>
      <c r="E18" s="249">
        <v>6210803</v>
      </c>
      <c r="F18" s="249" t="s">
        <v>851</v>
      </c>
      <c r="G18" s="249" t="s">
        <v>732</v>
      </c>
      <c r="H18" s="278">
        <f t="shared" si="0"/>
        <v>1</v>
      </c>
      <c r="I18" s="162" t="s">
        <v>857</v>
      </c>
      <c r="J18" s="249" t="s">
        <v>853</v>
      </c>
      <c r="K18" s="278" t="str">
        <f t="shared" si="1"/>
        <v>NIC001People exposed</v>
      </c>
      <c r="L18" s="281">
        <v>43489</v>
      </c>
      <c r="M18" s="281" t="s">
        <v>3248</v>
      </c>
    </row>
    <row r="19" spans="1:13" ht="15.5" hidden="1" thickTop="1" thickBot="1" x14ac:dyDescent="0.4">
      <c r="A19" s="267" t="s">
        <v>2972</v>
      </c>
      <c r="B19" s="278" t="str">
        <f>VLOOKUP(A19,Lists!B:C,2,FALSE)</f>
        <v>NIC001</v>
      </c>
      <c r="C19" s="278" t="str">
        <f>VLOOKUP(A19,Lists!B:D,3,FALSE)</f>
        <v>NIC</v>
      </c>
      <c r="D19" s="250" t="s">
        <v>533</v>
      </c>
      <c r="E19" s="250">
        <v>417000</v>
      </c>
      <c r="F19" s="250" t="s">
        <v>858</v>
      </c>
      <c r="G19" s="250" t="s">
        <v>731</v>
      </c>
      <c r="H19" s="278">
        <f t="shared" si="0"/>
        <v>2</v>
      </c>
      <c r="I19" s="161" t="s">
        <v>859</v>
      </c>
      <c r="J19" s="250" t="s">
        <v>860</v>
      </c>
      <c r="K19" s="278" t="str">
        <f t="shared" si="1"/>
        <v>NIC001People affected</v>
      </c>
      <c r="L19" s="282">
        <v>43489</v>
      </c>
      <c r="M19" s="282" t="s">
        <v>3248</v>
      </c>
    </row>
    <row r="20" spans="1:13" ht="15.5" thickTop="1" thickBot="1" x14ac:dyDescent="0.4">
      <c r="A20" s="268" t="s">
        <v>2972</v>
      </c>
      <c r="B20" s="277" t="str">
        <f>VLOOKUP(A20,Lists!B:C,2,FALSE)</f>
        <v>NIC001</v>
      </c>
      <c r="C20" s="277" t="str">
        <f>VLOOKUP(A20,Lists!B:D,3,FALSE)</f>
        <v>NIC</v>
      </c>
      <c r="D20" s="249" t="s">
        <v>666</v>
      </c>
      <c r="E20" s="249">
        <v>52000</v>
      </c>
      <c r="F20" s="249" t="s">
        <v>861</v>
      </c>
      <c r="G20" s="249" t="s">
        <v>732</v>
      </c>
      <c r="H20" s="278">
        <f t="shared" si="0"/>
        <v>1</v>
      </c>
      <c r="I20" s="162" t="s">
        <v>859</v>
      </c>
      <c r="J20" s="249" t="s">
        <v>862</v>
      </c>
      <c r="K20" s="278" t="str">
        <f t="shared" si="1"/>
        <v>NIC001People displaced</v>
      </c>
      <c r="L20" s="281">
        <v>43489</v>
      </c>
      <c r="M20" s="281" t="s">
        <v>3248</v>
      </c>
    </row>
    <row r="21" spans="1:13" ht="15.5" hidden="1" thickTop="1" thickBot="1" x14ac:dyDescent="0.4">
      <c r="A21" s="267" t="s">
        <v>2972</v>
      </c>
      <c r="B21" s="278" t="str">
        <f>VLOOKUP(A21,Lists!B:C,2,FALSE)</f>
        <v>NIC001</v>
      </c>
      <c r="C21" s="278" t="str">
        <f>VLOOKUP(A21,Lists!B:D,3,FALSE)</f>
        <v>NIC</v>
      </c>
      <c r="D21" s="250" t="s">
        <v>5027</v>
      </c>
      <c r="E21" s="250">
        <v>0</v>
      </c>
      <c r="F21" s="250"/>
      <c r="G21" s="250" t="s">
        <v>731</v>
      </c>
      <c r="H21" s="278">
        <f t="shared" si="0"/>
        <v>2</v>
      </c>
      <c r="I21" s="161"/>
      <c r="J21" s="250" t="s">
        <v>864</v>
      </c>
      <c r="K21" s="278" t="str">
        <f t="shared" si="1"/>
        <v>NIC001Injuries reported</v>
      </c>
      <c r="L21" s="282">
        <v>43489</v>
      </c>
      <c r="M21" s="282" t="s">
        <v>3248</v>
      </c>
    </row>
    <row r="22" spans="1:13" ht="15.5" hidden="1" thickTop="1" thickBot="1" x14ac:dyDescent="0.4">
      <c r="A22" s="268" t="s">
        <v>2972</v>
      </c>
      <c r="B22" s="277" t="str">
        <f>VLOOKUP(A22,Lists!B:C,2,FALSE)</f>
        <v>NIC001</v>
      </c>
      <c r="C22" s="277" t="str">
        <f>VLOOKUP(A22,Lists!B:D,3,FALSE)</f>
        <v>NIC</v>
      </c>
      <c r="D22" s="249" t="s">
        <v>5028</v>
      </c>
      <c r="E22" s="249">
        <v>0</v>
      </c>
      <c r="F22" s="249"/>
      <c r="G22" s="249" t="s">
        <v>731</v>
      </c>
      <c r="H22" s="278">
        <f t="shared" si="0"/>
        <v>2</v>
      </c>
      <c r="I22" s="162"/>
      <c r="J22" s="249" t="s">
        <v>863</v>
      </c>
      <c r="K22" s="278" t="str">
        <f t="shared" si="1"/>
        <v>NIC001Illness cases reported</v>
      </c>
      <c r="L22" s="281">
        <v>43489</v>
      </c>
      <c r="M22" s="281" t="s">
        <v>3248</v>
      </c>
    </row>
    <row r="23" spans="1:13" ht="15.5" hidden="1" thickTop="1" thickBot="1" x14ac:dyDescent="0.4">
      <c r="A23" s="267" t="s">
        <v>2972</v>
      </c>
      <c r="B23" s="278" t="str">
        <f>VLOOKUP(A23,Lists!B:C,2,FALSE)</f>
        <v>NIC001</v>
      </c>
      <c r="C23" s="278" t="str">
        <f>VLOOKUP(A23,Lists!B:D,3,FALSE)</f>
        <v>NIC</v>
      </c>
      <c r="D23" s="250" t="s">
        <v>5029</v>
      </c>
      <c r="E23" s="250">
        <v>0</v>
      </c>
      <c r="F23" s="250"/>
      <c r="G23" s="250" t="s">
        <v>731</v>
      </c>
      <c r="H23" s="278">
        <f t="shared" si="0"/>
        <v>2</v>
      </c>
      <c r="I23" s="161"/>
      <c r="J23" s="250" t="s">
        <v>865</v>
      </c>
      <c r="K23" s="278" t="str">
        <f t="shared" si="1"/>
        <v>NIC001Fatalities reported</v>
      </c>
      <c r="L23" s="282">
        <v>43489</v>
      </c>
      <c r="M23" s="282" t="s">
        <v>3248</v>
      </c>
    </row>
    <row r="24" spans="1:13" ht="15.5" hidden="1" thickTop="1" thickBot="1" x14ac:dyDescent="0.4">
      <c r="A24" s="268" t="s">
        <v>2972</v>
      </c>
      <c r="B24" s="277" t="str">
        <f>VLOOKUP(A24,Lists!B:C,2,FALSE)</f>
        <v>NIC001</v>
      </c>
      <c r="C24" s="277" t="str">
        <f>VLOOKUP(A24,Lists!B:D,3,FALSE)</f>
        <v>NIC</v>
      </c>
      <c r="D24" s="249" t="s">
        <v>5108</v>
      </c>
      <c r="E24" s="249">
        <v>0</v>
      </c>
      <c r="F24" s="249"/>
      <c r="G24" s="249" t="s">
        <v>731</v>
      </c>
      <c r="H24" s="278">
        <f t="shared" si="0"/>
        <v>2</v>
      </c>
      <c r="I24" s="162"/>
      <c r="J24" s="249"/>
      <c r="K24" s="278" t="str">
        <f t="shared" si="1"/>
        <v>NIC001Buildings damaged</v>
      </c>
      <c r="L24" s="281">
        <v>43489</v>
      </c>
      <c r="M24" s="281" t="s">
        <v>3248</v>
      </c>
    </row>
    <row r="25" spans="1:13" ht="15.5" hidden="1" thickTop="1" thickBot="1" x14ac:dyDescent="0.4">
      <c r="A25" s="267" t="s">
        <v>2972</v>
      </c>
      <c r="B25" s="278" t="str">
        <f>VLOOKUP(A25,Lists!B:C,2,FALSE)</f>
        <v>NIC001</v>
      </c>
      <c r="C25" s="278" t="str">
        <f>VLOOKUP(A25,Lists!B:D,3,FALSE)</f>
        <v>NIC</v>
      </c>
      <c r="D25" s="250" t="s">
        <v>5109</v>
      </c>
      <c r="E25" s="250">
        <v>0</v>
      </c>
      <c r="F25" s="250"/>
      <c r="G25" s="250" t="s">
        <v>731</v>
      </c>
      <c r="H25" s="278">
        <f t="shared" si="0"/>
        <v>2</v>
      </c>
      <c r="I25" s="161"/>
      <c r="J25" s="250"/>
      <c r="K25" s="278" t="str">
        <f t="shared" si="1"/>
        <v>NIC001Buildings destroyed</v>
      </c>
      <c r="L25" s="282">
        <v>43489</v>
      </c>
      <c r="M25" s="282" t="s">
        <v>3248</v>
      </c>
    </row>
    <row r="26" spans="1:13" ht="15.5" hidden="1" thickTop="1" thickBot="1" x14ac:dyDescent="0.4">
      <c r="A26" s="268" t="s">
        <v>2972</v>
      </c>
      <c r="B26" s="277" t="str">
        <f>VLOOKUP(A26,Lists!B:C,2,FALSE)</f>
        <v>NIC001</v>
      </c>
      <c r="C26" s="277" t="str">
        <f>VLOOKUP(A26,Lists!B:D,3,FALSE)</f>
        <v>NIC</v>
      </c>
      <c r="D26" s="249" t="s">
        <v>742</v>
      </c>
      <c r="E26" s="249">
        <v>1214</v>
      </c>
      <c r="F26" s="249" t="s">
        <v>869</v>
      </c>
      <c r="G26" s="249" t="s">
        <v>731</v>
      </c>
      <c r="H26" s="278">
        <f t="shared" si="0"/>
        <v>2</v>
      </c>
      <c r="I26" s="162" t="s">
        <v>868</v>
      </c>
      <c r="J26" s="249" t="s">
        <v>867</v>
      </c>
      <c r="K26" s="278" t="str">
        <f t="shared" si="1"/>
        <v>NIC001Economic Losses</v>
      </c>
      <c r="L26" s="281">
        <v>43489</v>
      </c>
      <c r="M26" s="281" t="s">
        <v>3248</v>
      </c>
    </row>
    <row r="27" spans="1:13" ht="15.5" hidden="1" thickTop="1" thickBot="1" x14ac:dyDescent="0.4">
      <c r="A27" s="267" t="s">
        <v>2972</v>
      </c>
      <c r="B27" s="278" t="str">
        <f>VLOOKUP(A27,Lists!B:C,2,FALSE)</f>
        <v>NIC001</v>
      </c>
      <c r="C27" s="278" t="str">
        <f>VLOOKUP(A27,Lists!B:D,3,FALSE)</f>
        <v>NIC</v>
      </c>
      <c r="D27" s="250" t="s">
        <v>752</v>
      </c>
      <c r="E27" s="250">
        <v>300000</v>
      </c>
      <c r="F27" s="250" t="s">
        <v>870</v>
      </c>
      <c r="G27" s="250" t="s">
        <v>731</v>
      </c>
      <c r="H27" s="278">
        <f t="shared" si="0"/>
        <v>2</v>
      </c>
      <c r="I27" s="161" t="s">
        <v>871</v>
      </c>
      <c r="J27" s="250" t="s">
        <v>872</v>
      </c>
      <c r="K27" s="278" t="str">
        <f t="shared" si="1"/>
        <v>NIC001People in Need</v>
      </c>
      <c r="L27" s="282">
        <v>43489</v>
      </c>
      <c r="M27" s="282" t="s">
        <v>3248</v>
      </c>
    </row>
    <row r="28" spans="1:13" ht="15.5" hidden="1" thickTop="1" thickBot="1" x14ac:dyDescent="0.4">
      <c r="A28" s="268" t="s">
        <v>2972</v>
      </c>
      <c r="B28" s="277" t="str">
        <f>VLOOKUP(A28,Lists!B:C,2,FALSE)</f>
        <v>NIC001</v>
      </c>
      <c r="C28" s="277" t="str">
        <f>VLOOKUP(A28,Lists!B:D,3,FALSE)</f>
        <v>NIC</v>
      </c>
      <c r="D28" s="249" t="s">
        <v>5110</v>
      </c>
      <c r="E28" s="249">
        <v>0</v>
      </c>
      <c r="F28" s="249"/>
      <c r="G28" s="249" t="s">
        <v>731</v>
      </c>
      <c r="H28" s="278">
        <f t="shared" si="0"/>
        <v>2</v>
      </c>
      <c r="I28" s="162"/>
      <c r="J28" s="249"/>
      <c r="K28" s="278" t="str">
        <f t="shared" si="1"/>
        <v>NIC001Minimal humanitarian conditions - Level 1</v>
      </c>
      <c r="L28" s="281">
        <v>43489</v>
      </c>
      <c r="M28" s="281" t="s">
        <v>3248</v>
      </c>
    </row>
    <row r="29" spans="1:13" ht="15.5" hidden="1" thickTop="1" thickBot="1" x14ac:dyDescent="0.4">
      <c r="A29" s="267" t="s">
        <v>2972</v>
      </c>
      <c r="B29" s="278" t="str">
        <f>VLOOKUP(A29,Lists!B:C,2,FALSE)</f>
        <v>NIC001</v>
      </c>
      <c r="C29" s="278" t="str">
        <f>VLOOKUP(A29,Lists!B:D,3,FALSE)</f>
        <v>NIC</v>
      </c>
      <c r="D29" s="250" t="s">
        <v>5111</v>
      </c>
      <c r="E29" s="250">
        <v>0</v>
      </c>
      <c r="F29" s="250"/>
      <c r="G29" s="250" t="s">
        <v>731</v>
      </c>
      <c r="H29" s="278">
        <f t="shared" si="0"/>
        <v>2</v>
      </c>
      <c r="I29" s="161"/>
      <c r="J29" s="250"/>
      <c r="K29" s="278" t="str">
        <f t="shared" si="1"/>
        <v>NIC001Stressed humanitarian conditions - Level 2</v>
      </c>
      <c r="L29" s="282">
        <v>43489</v>
      </c>
      <c r="M29" s="282" t="s">
        <v>3248</v>
      </c>
    </row>
    <row r="30" spans="1:13" ht="15.5" hidden="1" thickTop="1" thickBot="1" x14ac:dyDescent="0.4">
      <c r="A30" s="268" t="s">
        <v>2972</v>
      </c>
      <c r="B30" s="277" t="str">
        <f>VLOOKUP(A30,Lists!B:C,2,FALSE)</f>
        <v>NIC001</v>
      </c>
      <c r="C30" s="277" t="str">
        <f>VLOOKUP(A30,Lists!B:D,3,FALSE)</f>
        <v>NIC</v>
      </c>
      <c r="D30" s="249" t="s">
        <v>5112</v>
      </c>
      <c r="E30" s="249">
        <v>300000</v>
      </c>
      <c r="F30" s="249" t="s">
        <v>870</v>
      </c>
      <c r="G30" s="249" t="s">
        <v>731</v>
      </c>
      <c r="H30" s="278">
        <f t="shared" si="0"/>
        <v>2</v>
      </c>
      <c r="I30" s="162" t="s">
        <v>871</v>
      </c>
      <c r="J30" s="249" t="s">
        <v>872</v>
      </c>
      <c r="K30" s="278" t="str">
        <f t="shared" si="1"/>
        <v>NIC001Moderate humanitarian conditions - Level 3</v>
      </c>
      <c r="L30" s="281">
        <v>43489</v>
      </c>
      <c r="M30" s="281" t="s">
        <v>3248</v>
      </c>
    </row>
    <row r="31" spans="1:13" ht="15.5" hidden="1" thickTop="1" thickBot="1" x14ac:dyDescent="0.4">
      <c r="A31" s="267" t="s">
        <v>2972</v>
      </c>
      <c r="B31" s="278" t="str">
        <f>VLOOKUP(A31,Lists!B:C,2,FALSE)</f>
        <v>NIC001</v>
      </c>
      <c r="C31" s="278" t="str">
        <f>VLOOKUP(A31,Lists!B:D,3,FALSE)</f>
        <v>NIC</v>
      </c>
      <c r="D31" s="250" t="s">
        <v>5113</v>
      </c>
      <c r="E31" s="250">
        <v>0</v>
      </c>
      <c r="F31" s="250"/>
      <c r="G31" s="250" t="s">
        <v>732</v>
      </c>
      <c r="H31" s="278">
        <f t="shared" si="0"/>
        <v>1</v>
      </c>
      <c r="I31" s="161"/>
      <c r="J31" s="250"/>
      <c r="K31" s="278" t="str">
        <f t="shared" si="1"/>
        <v>NIC001Severe humanitarian conditions - Level 4</v>
      </c>
      <c r="L31" s="282">
        <v>43489</v>
      </c>
      <c r="M31" s="282" t="s">
        <v>3248</v>
      </c>
    </row>
    <row r="32" spans="1:13" ht="15.5" hidden="1" thickTop="1" thickBot="1" x14ac:dyDescent="0.4">
      <c r="A32" s="268" t="s">
        <v>2972</v>
      </c>
      <c r="B32" s="277" t="str">
        <f>VLOOKUP(A32,Lists!B:C,2,FALSE)</f>
        <v>NIC001</v>
      </c>
      <c r="C32" s="277" t="str">
        <f>VLOOKUP(A32,Lists!B:D,3,FALSE)</f>
        <v>NIC</v>
      </c>
      <c r="D32" s="249" t="s">
        <v>5114</v>
      </c>
      <c r="E32" s="249">
        <v>0</v>
      </c>
      <c r="F32" s="249"/>
      <c r="G32" s="249" t="s">
        <v>732</v>
      </c>
      <c r="H32" s="278">
        <f t="shared" si="0"/>
        <v>1</v>
      </c>
      <c r="I32" s="162"/>
      <c r="J32" s="249"/>
      <c r="K32" s="278" t="str">
        <f t="shared" si="1"/>
        <v>NIC001Extreme humanitarian conditions - Level 5</v>
      </c>
      <c r="L32" s="281">
        <v>43489</v>
      </c>
      <c r="M32" s="281" t="s">
        <v>3248</v>
      </c>
    </row>
    <row r="33" spans="1:13" ht="15.5" hidden="1" thickTop="1" thickBot="1" x14ac:dyDescent="0.4">
      <c r="A33" s="267" t="s">
        <v>2972</v>
      </c>
      <c r="B33" s="278" t="str">
        <f>VLOOKUP(A33,Lists!B:C,2,FALSE)</f>
        <v>NIC001</v>
      </c>
      <c r="C33" s="278" t="str">
        <f>VLOOKUP(A33,Lists!B:D,3,FALSE)</f>
        <v>NIC</v>
      </c>
      <c r="D33" s="250" t="s">
        <v>5115</v>
      </c>
      <c r="E33" s="250">
        <v>0</v>
      </c>
      <c r="F33" s="250"/>
      <c r="G33" s="250" t="s">
        <v>731</v>
      </c>
      <c r="H33" s="278">
        <f t="shared" si="0"/>
        <v>2</v>
      </c>
      <c r="I33" s="161"/>
      <c r="J33" s="250" t="s">
        <v>866</v>
      </c>
      <c r="K33" s="278" t="str">
        <f t="shared" si="1"/>
        <v>NIC001Fatalities in all crises</v>
      </c>
      <c r="L33" s="282">
        <v>43489</v>
      </c>
      <c r="M33" s="282" t="s">
        <v>3248</v>
      </c>
    </row>
    <row r="34" spans="1:13" ht="15.5" hidden="1" thickTop="1" thickBot="1" x14ac:dyDescent="0.4">
      <c r="A34" s="268" t="s">
        <v>2972</v>
      </c>
      <c r="B34" s="277" t="str">
        <f>VLOOKUP(A34,Lists!B:C,2,FALSE)</f>
        <v>NIC001</v>
      </c>
      <c r="C34" s="277" t="str">
        <f>VLOOKUP(A34,Lists!B:D,3,FALSE)</f>
        <v>NIC</v>
      </c>
      <c r="D34" s="249" t="s">
        <v>688</v>
      </c>
      <c r="E34" s="249">
        <v>1</v>
      </c>
      <c r="F34" s="249"/>
      <c r="G34" s="249" t="s">
        <v>731</v>
      </c>
      <c r="H34" s="278">
        <f t="shared" si="0"/>
        <v>2</v>
      </c>
      <c r="I34" s="162"/>
      <c r="J34" s="249"/>
      <c r="K34" s="278" t="str">
        <f t="shared" si="1"/>
        <v>NIC001Crisis affected groups</v>
      </c>
      <c r="L34" s="281">
        <v>43489</v>
      </c>
      <c r="M34" s="281" t="s">
        <v>3248</v>
      </c>
    </row>
    <row r="35" spans="1:13" ht="15.5" hidden="1" thickTop="1" thickBot="1" x14ac:dyDescent="0.4">
      <c r="A35" s="267" t="s">
        <v>2972</v>
      </c>
      <c r="B35" s="278" t="str">
        <f>VLOOKUP(A35,Lists!B:C,2,FALSE)</f>
        <v>NIC001</v>
      </c>
      <c r="C35" s="278" t="str">
        <f>VLOOKUP(A35,Lists!B:D,3,FALSE)</f>
        <v>NIC</v>
      </c>
      <c r="D35" s="250" t="s">
        <v>691</v>
      </c>
      <c r="E35" s="250">
        <v>0</v>
      </c>
      <c r="F35" s="250"/>
      <c r="G35" s="250"/>
      <c r="H35" s="278" t="b">
        <f t="shared" si="0"/>
        <v>0</v>
      </c>
      <c r="I35" s="161"/>
      <c r="J35" s="250"/>
      <c r="K35" s="278" t="str">
        <f t="shared" si="1"/>
        <v>NIC001People facing limited access constraints</v>
      </c>
      <c r="L35" s="282">
        <v>43489</v>
      </c>
      <c r="M35" s="282" t="s">
        <v>3248</v>
      </c>
    </row>
    <row r="36" spans="1:13" ht="15.5" hidden="1" thickTop="1" thickBot="1" x14ac:dyDescent="0.4">
      <c r="A36" s="268" t="s">
        <v>2972</v>
      </c>
      <c r="B36" s="277" t="str">
        <f>VLOOKUP(A36,Lists!B:C,2,FALSE)</f>
        <v>NIC001</v>
      </c>
      <c r="C36" s="277" t="str">
        <f>VLOOKUP(A36,Lists!B:D,3,FALSE)</f>
        <v>NIC</v>
      </c>
      <c r="D36" s="249" t="s">
        <v>692</v>
      </c>
      <c r="E36" s="249">
        <v>0</v>
      </c>
      <c r="F36" s="249"/>
      <c r="G36" s="249"/>
      <c r="H36" s="278" t="b">
        <f t="shared" si="0"/>
        <v>0</v>
      </c>
      <c r="I36" s="162"/>
      <c r="J36" s="249"/>
      <c r="K36" s="278" t="str">
        <f t="shared" si="1"/>
        <v>NIC001People facing restricted access constraints</v>
      </c>
      <c r="L36" s="281">
        <v>43489</v>
      </c>
      <c r="M36" s="281" t="s">
        <v>3248</v>
      </c>
    </row>
    <row r="37" spans="1:13" ht="15.5" hidden="1" thickTop="1" thickBot="1" x14ac:dyDescent="0.4">
      <c r="A37" s="267" t="s">
        <v>2972</v>
      </c>
      <c r="B37" s="278" t="str">
        <f>VLOOKUP(A37,Lists!B:C,2,FALSE)</f>
        <v>NIC001</v>
      </c>
      <c r="C37" s="278" t="str">
        <f>VLOOKUP(A37,Lists!B:D,3,FALSE)</f>
        <v>NIC</v>
      </c>
      <c r="D37" s="250" t="s">
        <v>643</v>
      </c>
      <c r="E37" s="250">
        <v>0</v>
      </c>
      <c r="F37" s="250"/>
      <c r="G37" s="250"/>
      <c r="H37" s="278" t="b">
        <f t="shared" si="0"/>
        <v>0</v>
      </c>
      <c r="I37" s="161"/>
      <c r="J37" s="250" t="s">
        <v>844</v>
      </c>
      <c r="K37" s="278" t="str">
        <f t="shared" si="1"/>
        <v>NIC001Impediments to entry into country (bureaucratic and administrative)</v>
      </c>
      <c r="L37" s="282">
        <v>43489</v>
      </c>
      <c r="M37" s="282" t="s">
        <v>3248</v>
      </c>
    </row>
    <row r="38" spans="1:13" ht="15.5" hidden="1" thickTop="1" thickBot="1" x14ac:dyDescent="0.4">
      <c r="A38" s="268" t="s">
        <v>2972</v>
      </c>
      <c r="B38" s="277" t="str">
        <f>VLOOKUP(A38,Lists!B:C,2,FALSE)</f>
        <v>NIC001</v>
      </c>
      <c r="C38" s="277" t="str">
        <f>VLOOKUP(A38,Lists!B:D,3,FALSE)</f>
        <v>NIC</v>
      </c>
      <c r="D38" s="249" t="s">
        <v>644</v>
      </c>
      <c r="E38" s="249">
        <v>0</v>
      </c>
      <c r="F38" s="249"/>
      <c r="G38" s="249"/>
      <c r="H38" s="278" t="b">
        <f t="shared" si="0"/>
        <v>0</v>
      </c>
      <c r="I38" s="162"/>
      <c r="J38" s="249"/>
      <c r="K38" s="278" t="str">
        <f t="shared" si="1"/>
        <v>NIC001Restriction of movement (impediments to freedom of movement and/or administrative restrictions)</v>
      </c>
      <c r="L38" s="281">
        <v>43489</v>
      </c>
      <c r="M38" s="281" t="s">
        <v>3248</v>
      </c>
    </row>
    <row r="39" spans="1:13" ht="15.5" hidden="1" thickTop="1" thickBot="1" x14ac:dyDescent="0.4">
      <c r="A39" s="267" t="s">
        <v>2972</v>
      </c>
      <c r="B39" s="278" t="str">
        <f>VLOOKUP(A39,Lists!B:C,2,FALSE)</f>
        <v>NIC001</v>
      </c>
      <c r="C39" s="278" t="str">
        <f>VLOOKUP(A39,Lists!B:D,3,FALSE)</f>
        <v>NIC</v>
      </c>
      <c r="D39" s="250" t="s">
        <v>645</v>
      </c>
      <c r="E39" s="250">
        <v>1</v>
      </c>
      <c r="F39" s="250" t="s">
        <v>846</v>
      </c>
      <c r="G39" s="250" t="s">
        <v>732</v>
      </c>
      <c r="H39" s="278">
        <f t="shared" si="0"/>
        <v>1</v>
      </c>
      <c r="I39" s="161"/>
      <c r="J39" s="250" t="s">
        <v>845</v>
      </c>
      <c r="K39" s="278" t="str">
        <f t="shared" si="1"/>
        <v>NIC001Interference into implementation of humanitarian activities</v>
      </c>
      <c r="L39" s="282">
        <v>43489</v>
      </c>
      <c r="M39" s="282" t="s">
        <v>3248</v>
      </c>
    </row>
    <row r="40" spans="1:13" ht="15.5" hidden="1" thickTop="1" thickBot="1" x14ac:dyDescent="0.4">
      <c r="A40" s="268" t="s">
        <v>2972</v>
      </c>
      <c r="B40" s="277" t="str">
        <f>VLOOKUP(A40,Lists!B:C,2,FALSE)</f>
        <v>NIC001</v>
      </c>
      <c r="C40" s="277" t="str">
        <f>VLOOKUP(A40,Lists!B:D,3,FALSE)</f>
        <v>NIC</v>
      </c>
      <c r="D40" s="249" t="s">
        <v>646</v>
      </c>
      <c r="E40" s="249">
        <v>0</v>
      </c>
      <c r="F40" s="249"/>
      <c r="G40" s="249"/>
      <c r="H40" s="278" t="b">
        <f t="shared" si="0"/>
        <v>0</v>
      </c>
      <c r="I40" s="162"/>
      <c r="J40" s="249"/>
      <c r="K40" s="278" t="str">
        <f t="shared" si="1"/>
        <v>NIC001Violence against personnel, facilities and assets</v>
      </c>
      <c r="L40" s="281">
        <v>43489</v>
      </c>
      <c r="M40" s="281" t="s">
        <v>3248</v>
      </c>
    </row>
    <row r="41" spans="1:13" ht="15.5" hidden="1" thickTop="1" thickBot="1" x14ac:dyDescent="0.4">
      <c r="A41" s="267" t="s">
        <v>2972</v>
      </c>
      <c r="B41" s="278" t="str">
        <f>VLOOKUP(A41,Lists!B:C,2,FALSE)</f>
        <v>NIC001</v>
      </c>
      <c r="C41" s="278" t="str">
        <f>VLOOKUP(A41,Lists!B:D,3,FALSE)</f>
        <v>NIC</v>
      </c>
      <c r="D41" s="250" t="s">
        <v>647</v>
      </c>
      <c r="E41" s="250">
        <v>1</v>
      </c>
      <c r="F41" s="250"/>
      <c r="G41" s="250"/>
      <c r="H41" s="278" t="b">
        <f t="shared" si="0"/>
        <v>0</v>
      </c>
      <c r="I41" s="161"/>
      <c r="J41" s="250" t="s">
        <v>847</v>
      </c>
      <c r="K41" s="278" t="str">
        <f t="shared" si="1"/>
        <v>NIC001Denial of existence of humanitarian needs or entitlements to assistance</v>
      </c>
      <c r="L41" s="282">
        <v>43489</v>
      </c>
      <c r="M41" s="282" t="s">
        <v>3248</v>
      </c>
    </row>
    <row r="42" spans="1:13" ht="15.5" hidden="1" thickTop="1" thickBot="1" x14ac:dyDescent="0.4">
      <c r="A42" s="268" t="s">
        <v>2972</v>
      </c>
      <c r="B42" s="277" t="str">
        <f>VLOOKUP(A42,Lists!B:C,2,FALSE)</f>
        <v>NIC001</v>
      </c>
      <c r="C42" s="277" t="str">
        <f>VLOOKUP(A42,Lists!B:D,3,FALSE)</f>
        <v>NIC</v>
      </c>
      <c r="D42" s="249" t="s">
        <v>648</v>
      </c>
      <c r="E42" s="249">
        <v>0</v>
      </c>
      <c r="F42" s="249"/>
      <c r="G42" s="249"/>
      <c r="H42" s="278" t="b">
        <f t="shared" si="0"/>
        <v>0</v>
      </c>
      <c r="I42" s="162"/>
      <c r="J42" s="249"/>
      <c r="K42" s="278" t="str">
        <f t="shared" si="1"/>
        <v>NIC001Restriction and obstruction of access to services and assistance</v>
      </c>
      <c r="L42" s="281">
        <v>43489</v>
      </c>
      <c r="M42" s="281" t="s">
        <v>3248</v>
      </c>
    </row>
    <row r="43" spans="1:13" ht="15.5" hidden="1" thickTop="1" thickBot="1" x14ac:dyDescent="0.4">
      <c r="A43" s="267" t="s">
        <v>2972</v>
      </c>
      <c r="B43" s="278" t="str">
        <f>VLOOKUP(A43,Lists!B:C,2,FALSE)</f>
        <v>NIC001</v>
      </c>
      <c r="C43" s="278" t="str">
        <f>VLOOKUP(A43,Lists!B:D,3,FALSE)</f>
        <v>NIC</v>
      </c>
      <c r="D43" s="250" t="s">
        <v>649</v>
      </c>
      <c r="E43" s="250">
        <v>2</v>
      </c>
      <c r="F43" s="250" t="s">
        <v>849</v>
      </c>
      <c r="G43" s="250" t="s">
        <v>732</v>
      </c>
      <c r="H43" s="278">
        <f t="shared" si="0"/>
        <v>1</v>
      </c>
      <c r="I43" s="161" t="s">
        <v>850</v>
      </c>
      <c r="J43" s="250" t="s">
        <v>848</v>
      </c>
      <c r="K43" s="278" t="str">
        <f t="shared" si="1"/>
        <v>NIC001Ongoing insecurity/hostilities affecting humanitarian assistance</v>
      </c>
      <c r="L43" s="282">
        <v>43489</v>
      </c>
      <c r="M43" s="282" t="s">
        <v>3248</v>
      </c>
    </row>
    <row r="44" spans="1:13" ht="15.5" hidden="1" thickTop="1" thickBot="1" x14ac:dyDescent="0.4">
      <c r="A44" s="268" t="s">
        <v>2972</v>
      </c>
      <c r="B44" s="277" t="str">
        <f>VLOOKUP(A44,Lists!B:C,2,FALSE)</f>
        <v>NIC001</v>
      </c>
      <c r="C44" s="277" t="str">
        <f>VLOOKUP(A44,Lists!B:D,3,FALSE)</f>
        <v>NIC</v>
      </c>
      <c r="D44" s="249" t="s">
        <v>650</v>
      </c>
      <c r="E44" s="249">
        <v>0</v>
      </c>
      <c r="F44" s="249"/>
      <c r="G44" s="249" t="s">
        <v>731</v>
      </c>
      <c r="H44" s="278">
        <f t="shared" si="0"/>
        <v>2</v>
      </c>
      <c r="I44" s="162"/>
      <c r="J44" s="249"/>
      <c r="K44" s="278" t="str">
        <f t="shared" si="1"/>
        <v xml:space="preserve">NIC001Presence of mines and improvised explosive devices </v>
      </c>
      <c r="L44" s="281">
        <v>43489</v>
      </c>
      <c r="M44" s="281" t="s">
        <v>3248</v>
      </c>
    </row>
    <row r="45" spans="1:13" ht="15.5" hidden="1" thickTop="1" thickBot="1" x14ac:dyDescent="0.4">
      <c r="A45" s="267" t="s">
        <v>2972</v>
      </c>
      <c r="B45" s="278" t="str">
        <f>VLOOKUP(A45,Lists!B:C,2,FALSE)</f>
        <v>NIC001</v>
      </c>
      <c r="C45" s="278" t="str">
        <f>VLOOKUP(A45,Lists!B:D,3,FALSE)</f>
        <v>NIC</v>
      </c>
      <c r="D45" s="250" t="s">
        <v>651</v>
      </c>
      <c r="E45" s="250">
        <v>0</v>
      </c>
      <c r="F45" s="250"/>
      <c r="G45" s="250" t="s">
        <v>731</v>
      </c>
      <c r="H45" s="278">
        <f t="shared" si="0"/>
        <v>2</v>
      </c>
      <c r="I45" s="161"/>
      <c r="J45" s="250"/>
      <c r="K45" s="278" t="str">
        <f t="shared" si="1"/>
        <v>NIC001Physical constraints in the environment (obstacles related to terrain, climate, lack of infrastructure, etc.)</v>
      </c>
      <c r="L45" s="282">
        <v>43489</v>
      </c>
      <c r="M45" s="282" t="s">
        <v>3248</v>
      </c>
    </row>
    <row r="46" spans="1:13" ht="15.5" hidden="1" thickTop="1" thickBot="1" x14ac:dyDescent="0.4">
      <c r="A46" s="268" t="s">
        <v>2970</v>
      </c>
      <c r="B46" s="277" t="str">
        <f>VLOOKUP(A46,Lists!B:C,2,FALSE)</f>
        <v>MLI001</v>
      </c>
      <c r="C46" s="277" t="str">
        <f>VLOOKUP(A46,Lists!B:D,3,FALSE)</f>
        <v>MLI</v>
      </c>
      <c r="D46" s="249" t="s">
        <v>522</v>
      </c>
      <c r="E46" s="249">
        <v>17797399</v>
      </c>
      <c r="F46" s="249" t="s">
        <v>873</v>
      </c>
      <c r="G46" s="249" t="s">
        <v>732</v>
      </c>
      <c r="H46" s="278">
        <f t="shared" si="0"/>
        <v>1</v>
      </c>
      <c r="I46" s="162" t="s">
        <v>874</v>
      </c>
      <c r="J46" s="249" t="s">
        <v>875</v>
      </c>
      <c r="K46" s="278" t="str">
        <f t="shared" si="1"/>
        <v>MLI001Total population</v>
      </c>
      <c r="L46" s="281">
        <v>43489</v>
      </c>
      <c r="M46" s="281" t="s">
        <v>3248</v>
      </c>
    </row>
    <row r="47" spans="1:13" ht="15.5" hidden="1" thickTop="1" thickBot="1" x14ac:dyDescent="0.4">
      <c r="A47" s="267" t="s">
        <v>2970</v>
      </c>
      <c r="B47" s="278" t="str">
        <f>VLOOKUP(A47,Lists!B:C,2,FALSE)</f>
        <v>MLI001</v>
      </c>
      <c r="C47" s="278" t="str">
        <f>VLOOKUP(A47,Lists!B:D,3,FALSE)</f>
        <v>MLI</v>
      </c>
      <c r="D47" s="250" t="s">
        <v>660</v>
      </c>
      <c r="E47" s="250">
        <v>1240200</v>
      </c>
      <c r="F47" s="250" t="s">
        <v>876</v>
      </c>
      <c r="G47" s="250" t="s">
        <v>732</v>
      </c>
      <c r="H47" s="278">
        <f t="shared" si="0"/>
        <v>1</v>
      </c>
      <c r="I47" s="161" t="s">
        <v>877</v>
      </c>
      <c r="J47" s="250" t="s">
        <v>878</v>
      </c>
      <c r="K47" s="278" t="str">
        <f t="shared" si="1"/>
        <v>MLI001Landmass affected</v>
      </c>
      <c r="L47" s="282">
        <v>43489</v>
      </c>
      <c r="M47" s="282" t="s">
        <v>3248</v>
      </c>
    </row>
    <row r="48" spans="1:13" ht="15.5" hidden="1" thickTop="1" thickBot="1" x14ac:dyDescent="0.4">
      <c r="A48" s="268" t="s">
        <v>2970</v>
      </c>
      <c r="B48" s="277" t="str">
        <f>VLOOKUP(A48,Lists!B:C,2,FALSE)</f>
        <v>MLI001</v>
      </c>
      <c r="C48" s="277" t="str">
        <f>VLOOKUP(A48,Lists!B:D,3,FALSE)</f>
        <v>MLI</v>
      </c>
      <c r="D48" s="249" t="s">
        <v>737</v>
      </c>
      <c r="E48" s="249">
        <v>17797399</v>
      </c>
      <c r="F48" s="249" t="s">
        <v>873</v>
      </c>
      <c r="G48" s="249" t="s">
        <v>731</v>
      </c>
      <c r="H48" s="278">
        <f t="shared" si="0"/>
        <v>2</v>
      </c>
      <c r="I48" s="162" t="s">
        <v>874</v>
      </c>
      <c r="J48" s="249" t="s">
        <v>880</v>
      </c>
      <c r="K48" s="278" t="str">
        <f t="shared" si="1"/>
        <v>MLI001People exposed</v>
      </c>
      <c r="L48" s="281">
        <v>43489</v>
      </c>
      <c r="M48" s="281" t="s">
        <v>3248</v>
      </c>
    </row>
    <row r="49" spans="1:13" ht="15.5" hidden="1" thickTop="1" thickBot="1" x14ac:dyDescent="0.4">
      <c r="A49" s="267" t="s">
        <v>2970</v>
      </c>
      <c r="B49" s="278" t="str">
        <f>VLOOKUP(A49,Lists!B:C,2,FALSE)</f>
        <v>MLI001</v>
      </c>
      <c r="C49" s="278" t="str">
        <f>VLOOKUP(A49,Lists!B:D,3,FALSE)</f>
        <v>MLI</v>
      </c>
      <c r="D49" s="250" t="s">
        <v>533</v>
      </c>
      <c r="E49" s="250">
        <v>17797399</v>
      </c>
      <c r="F49" s="250" t="s">
        <v>873</v>
      </c>
      <c r="G49" s="250" t="s">
        <v>731</v>
      </c>
      <c r="H49" s="278">
        <f t="shared" si="0"/>
        <v>2</v>
      </c>
      <c r="I49" s="161" t="s">
        <v>874</v>
      </c>
      <c r="J49" s="250" t="s">
        <v>880</v>
      </c>
      <c r="K49" s="278" t="str">
        <f t="shared" si="1"/>
        <v>MLI001People affected</v>
      </c>
      <c r="L49" s="282">
        <v>43489</v>
      </c>
      <c r="M49" s="282" t="s">
        <v>3248</v>
      </c>
    </row>
    <row r="50" spans="1:13" ht="15.5" thickTop="1" thickBot="1" x14ac:dyDescent="0.4">
      <c r="A50" s="268" t="s">
        <v>2970</v>
      </c>
      <c r="B50" s="277" t="str">
        <f>VLOOKUP(A50,Lists!B:C,2,FALSE)</f>
        <v>MLI001</v>
      </c>
      <c r="C50" s="277" t="str">
        <f>VLOOKUP(A50,Lists!B:D,3,FALSE)</f>
        <v>MLI</v>
      </c>
      <c r="D50" s="249" t="s">
        <v>666</v>
      </c>
      <c r="E50" s="249">
        <v>808949</v>
      </c>
      <c r="F50" s="249" t="s">
        <v>879</v>
      </c>
      <c r="G50" s="249" t="s">
        <v>732</v>
      </c>
      <c r="H50" s="278">
        <f t="shared" si="0"/>
        <v>1</v>
      </c>
      <c r="I50" s="162" t="s">
        <v>881</v>
      </c>
      <c r="J50" s="249" t="s">
        <v>882</v>
      </c>
      <c r="K50" s="278" t="str">
        <f t="shared" si="1"/>
        <v>MLI001People displaced</v>
      </c>
      <c r="L50" s="281">
        <v>43489</v>
      </c>
      <c r="M50" s="281" t="s">
        <v>3248</v>
      </c>
    </row>
    <row r="51" spans="1:13" ht="15.5" hidden="1" thickTop="1" thickBot="1" x14ac:dyDescent="0.4">
      <c r="A51" s="267" t="s">
        <v>2970</v>
      </c>
      <c r="B51" s="278" t="str">
        <f>VLOOKUP(A51,Lists!B:C,2,FALSE)</f>
        <v>MLI001</v>
      </c>
      <c r="C51" s="278" t="str">
        <f>VLOOKUP(A51,Lists!B:D,3,FALSE)</f>
        <v>MLI</v>
      </c>
      <c r="D51" s="250" t="s">
        <v>5028</v>
      </c>
      <c r="E51" s="250">
        <v>0</v>
      </c>
      <c r="F51" s="250"/>
      <c r="G51" s="250" t="s">
        <v>730</v>
      </c>
      <c r="H51" s="278">
        <f t="shared" si="0"/>
        <v>3</v>
      </c>
      <c r="I51" s="161"/>
      <c r="J51" s="250" t="s">
        <v>883</v>
      </c>
      <c r="K51" s="278" t="str">
        <f t="shared" si="1"/>
        <v>MLI001Illness cases reported</v>
      </c>
      <c r="L51" s="282">
        <v>43489</v>
      </c>
      <c r="M51" s="282" t="s">
        <v>3248</v>
      </c>
    </row>
    <row r="52" spans="1:13" ht="15.5" hidden="1" thickTop="1" thickBot="1" x14ac:dyDescent="0.4">
      <c r="A52" s="268" t="s">
        <v>2970</v>
      </c>
      <c r="B52" s="277" t="str">
        <f>VLOOKUP(A52,Lists!B:C,2,FALSE)</f>
        <v>MLI001</v>
      </c>
      <c r="C52" s="277" t="str">
        <f>VLOOKUP(A52,Lists!B:D,3,FALSE)</f>
        <v>MLI</v>
      </c>
      <c r="D52" s="249" t="s">
        <v>5027</v>
      </c>
      <c r="E52" s="249">
        <v>130</v>
      </c>
      <c r="F52" s="249" t="s">
        <v>884</v>
      </c>
      <c r="G52" s="249" t="s">
        <v>731</v>
      </c>
      <c r="H52" s="278">
        <f t="shared" si="0"/>
        <v>2</v>
      </c>
      <c r="I52" s="162" t="s">
        <v>885</v>
      </c>
      <c r="J52" s="249" t="s">
        <v>886</v>
      </c>
      <c r="K52" s="278" t="str">
        <f t="shared" si="1"/>
        <v>MLI001Injuries reported</v>
      </c>
      <c r="L52" s="281">
        <v>43489</v>
      </c>
      <c r="M52" s="281" t="s">
        <v>3248</v>
      </c>
    </row>
    <row r="53" spans="1:13" ht="15.5" hidden="1" thickTop="1" thickBot="1" x14ac:dyDescent="0.4">
      <c r="A53" s="267" t="s">
        <v>2970</v>
      </c>
      <c r="B53" s="278" t="str">
        <f>VLOOKUP(A53,Lists!B:C,2,FALSE)</f>
        <v>MLI001</v>
      </c>
      <c r="C53" s="278" t="str">
        <f>VLOOKUP(A53,Lists!B:D,3,FALSE)</f>
        <v>MLI</v>
      </c>
      <c r="D53" s="250" t="s">
        <v>5029</v>
      </c>
      <c r="E53" s="250">
        <v>521</v>
      </c>
      <c r="F53" s="250" t="s">
        <v>884</v>
      </c>
      <c r="G53" s="250" t="s">
        <v>731</v>
      </c>
      <c r="H53" s="278">
        <f t="shared" si="0"/>
        <v>2</v>
      </c>
      <c r="I53" s="161" t="s">
        <v>885</v>
      </c>
      <c r="J53" s="250" t="s">
        <v>887</v>
      </c>
      <c r="K53" s="278" t="str">
        <f t="shared" si="1"/>
        <v>MLI001Fatalities reported</v>
      </c>
      <c r="L53" s="282">
        <v>43489</v>
      </c>
      <c r="M53" s="282" t="s">
        <v>3248</v>
      </c>
    </row>
    <row r="54" spans="1:13" ht="15.5" hidden="1" thickTop="1" thickBot="1" x14ac:dyDescent="0.4">
      <c r="A54" s="268" t="s">
        <v>2970</v>
      </c>
      <c r="B54" s="277" t="str">
        <f>VLOOKUP(A54,Lists!B:C,2,FALSE)</f>
        <v>MLI001</v>
      </c>
      <c r="C54" s="277" t="str">
        <f>VLOOKUP(A54,Lists!B:D,3,FALSE)</f>
        <v>MLI</v>
      </c>
      <c r="D54" s="249" t="s">
        <v>5115</v>
      </c>
      <c r="E54" s="249">
        <v>521</v>
      </c>
      <c r="F54" s="249" t="s">
        <v>884</v>
      </c>
      <c r="G54" s="249" t="s">
        <v>731</v>
      </c>
      <c r="H54" s="278">
        <f t="shared" si="0"/>
        <v>2</v>
      </c>
      <c r="I54" s="162" t="s">
        <v>885</v>
      </c>
      <c r="J54" s="249" t="s">
        <v>887</v>
      </c>
      <c r="K54" s="278" t="str">
        <f t="shared" si="1"/>
        <v>MLI001Fatalities in all crises</v>
      </c>
      <c r="L54" s="281">
        <v>43489</v>
      </c>
      <c r="M54" s="281" t="s">
        <v>3248</v>
      </c>
    </row>
    <row r="55" spans="1:13" ht="15.5" hidden="1" thickTop="1" thickBot="1" x14ac:dyDescent="0.4">
      <c r="A55" s="267" t="s">
        <v>2970</v>
      </c>
      <c r="B55" s="278" t="str">
        <f>VLOOKUP(A55,Lists!B:C,2,FALSE)</f>
        <v>MLI001</v>
      </c>
      <c r="C55" s="278" t="str">
        <f>VLOOKUP(A55,Lists!B:D,3,FALSE)</f>
        <v>MLI</v>
      </c>
      <c r="D55" s="250" t="s">
        <v>5108</v>
      </c>
      <c r="E55" s="250" t="s">
        <v>888</v>
      </c>
      <c r="F55" s="250"/>
      <c r="G55" s="250" t="s">
        <v>446</v>
      </c>
      <c r="H55" s="278" t="str">
        <f t="shared" si="0"/>
        <v>x</v>
      </c>
      <c r="I55" s="161"/>
      <c r="J55" s="250" t="s">
        <v>889</v>
      </c>
      <c r="K55" s="278" t="str">
        <f t="shared" si="1"/>
        <v>MLI001Buildings damaged</v>
      </c>
      <c r="L55" s="282">
        <v>43489</v>
      </c>
      <c r="M55" s="282" t="s">
        <v>3248</v>
      </c>
    </row>
    <row r="56" spans="1:13" ht="15.5" hidden="1" thickTop="1" thickBot="1" x14ac:dyDescent="0.4">
      <c r="A56" s="268" t="s">
        <v>2970</v>
      </c>
      <c r="B56" s="277" t="str">
        <f>VLOOKUP(A56,Lists!B:C,2,FALSE)</f>
        <v>MLI001</v>
      </c>
      <c r="C56" s="277" t="str">
        <f>VLOOKUP(A56,Lists!B:D,3,FALSE)</f>
        <v>MLI</v>
      </c>
      <c r="D56" s="249" t="s">
        <v>5109</v>
      </c>
      <c r="E56" s="249" t="s">
        <v>888</v>
      </c>
      <c r="F56" s="249"/>
      <c r="G56" s="249" t="s">
        <v>446</v>
      </c>
      <c r="H56" s="278" t="str">
        <f t="shared" si="0"/>
        <v>x</v>
      </c>
      <c r="I56" s="162"/>
      <c r="J56" s="249" t="s">
        <v>889</v>
      </c>
      <c r="K56" s="278" t="str">
        <f t="shared" si="1"/>
        <v>MLI001Buildings destroyed</v>
      </c>
      <c r="L56" s="281">
        <v>43489</v>
      </c>
      <c r="M56" s="281" t="s">
        <v>3248</v>
      </c>
    </row>
    <row r="57" spans="1:13" ht="15.5" hidden="1" thickTop="1" thickBot="1" x14ac:dyDescent="0.4">
      <c r="A57" s="267" t="s">
        <v>2970</v>
      </c>
      <c r="B57" s="278" t="str">
        <f>VLOOKUP(A57,Lists!B:C,2,FALSE)</f>
        <v>MLI001</v>
      </c>
      <c r="C57" s="278" t="str">
        <f>VLOOKUP(A57,Lists!B:D,3,FALSE)</f>
        <v>MLI</v>
      </c>
      <c r="D57" s="250" t="s">
        <v>742</v>
      </c>
      <c r="E57" s="250" t="s">
        <v>888</v>
      </c>
      <c r="F57" s="250"/>
      <c r="G57" s="250" t="s">
        <v>446</v>
      </c>
      <c r="H57" s="278" t="str">
        <f t="shared" si="0"/>
        <v>x</v>
      </c>
      <c r="I57" s="161"/>
      <c r="J57" s="250" t="s">
        <v>889</v>
      </c>
      <c r="K57" s="278" t="str">
        <f t="shared" si="1"/>
        <v>MLI001Economic Losses</v>
      </c>
      <c r="L57" s="282">
        <v>43489</v>
      </c>
      <c r="M57" s="282" t="s">
        <v>3248</v>
      </c>
    </row>
    <row r="58" spans="1:13" ht="15.5" hidden="1" thickTop="1" thickBot="1" x14ac:dyDescent="0.4">
      <c r="A58" s="268" t="s">
        <v>2970</v>
      </c>
      <c r="B58" s="277" t="str">
        <f>VLOOKUP(A58,Lists!B:C,2,FALSE)</f>
        <v>MLI001</v>
      </c>
      <c r="C58" s="277" t="str">
        <f>VLOOKUP(A58,Lists!B:D,3,FALSE)</f>
        <v>MLI</v>
      </c>
      <c r="D58" s="249" t="s">
        <v>752</v>
      </c>
      <c r="E58" s="249">
        <v>5087290</v>
      </c>
      <c r="F58" s="249" t="s">
        <v>891</v>
      </c>
      <c r="G58" s="249" t="s">
        <v>732</v>
      </c>
      <c r="H58" s="278">
        <f t="shared" si="0"/>
        <v>1</v>
      </c>
      <c r="I58" s="162" t="s">
        <v>890</v>
      </c>
      <c r="J58" s="249" t="s">
        <v>892</v>
      </c>
      <c r="K58" s="278" t="str">
        <f t="shared" si="1"/>
        <v>MLI001People in Need</v>
      </c>
      <c r="L58" s="281">
        <v>43489</v>
      </c>
      <c r="M58" s="281" t="s">
        <v>3248</v>
      </c>
    </row>
    <row r="59" spans="1:13" ht="15.5" hidden="1" thickTop="1" thickBot="1" x14ac:dyDescent="0.4">
      <c r="A59" s="267" t="s">
        <v>2970</v>
      </c>
      <c r="B59" s="278" t="str">
        <f>VLOOKUP(A59,Lists!B:C,2,FALSE)</f>
        <v>MLI001</v>
      </c>
      <c r="C59" s="278" t="str">
        <f>VLOOKUP(A59,Lists!B:D,3,FALSE)</f>
        <v>MLI</v>
      </c>
      <c r="D59" s="250" t="s">
        <v>5110</v>
      </c>
      <c r="E59" s="250">
        <v>1589537</v>
      </c>
      <c r="F59" s="250" t="s">
        <v>891</v>
      </c>
      <c r="G59" s="250" t="s">
        <v>731</v>
      </c>
      <c r="H59" s="278">
        <f t="shared" si="0"/>
        <v>2</v>
      </c>
      <c r="I59" s="161" t="s">
        <v>890</v>
      </c>
      <c r="J59" s="250" t="s">
        <v>893</v>
      </c>
      <c r="K59" s="278" t="str">
        <f t="shared" si="1"/>
        <v>MLI001Minimal humanitarian conditions - Level 1</v>
      </c>
      <c r="L59" s="282">
        <v>43489</v>
      </c>
      <c r="M59" s="282" t="s">
        <v>3248</v>
      </c>
    </row>
    <row r="60" spans="1:13" ht="15.5" hidden="1" thickTop="1" thickBot="1" x14ac:dyDescent="0.4">
      <c r="A60" s="268" t="s">
        <v>2970</v>
      </c>
      <c r="B60" s="277" t="str">
        <f>VLOOKUP(A60,Lists!B:C,2,FALSE)</f>
        <v>MLI001</v>
      </c>
      <c r="C60" s="277" t="str">
        <f>VLOOKUP(A60,Lists!B:D,3,FALSE)</f>
        <v>MLI</v>
      </c>
      <c r="D60" s="249" t="s">
        <v>5111</v>
      </c>
      <c r="E60" s="249">
        <v>1610199</v>
      </c>
      <c r="F60" s="249" t="s">
        <v>891</v>
      </c>
      <c r="G60" s="249" t="s">
        <v>731</v>
      </c>
      <c r="H60" s="278">
        <f t="shared" si="0"/>
        <v>2</v>
      </c>
      <c r="I60" s="162" t="s">
        <v>890</v>
      </c>
      <c r="J60" s="249" t="s">
        <v>893</v>
      </c>
      <c r="K60" s="278" t="str">
        <f t="shared" si="1"/>
        <v>MLI001Stressed humanitarian conditions - Level 2</v>
      </c>
      <c r="L60" s="281">
        <v>43489</v>
      </c>
      <c r="M60" s="281" t="s">
        <v>3248</v>
      </c>
    </row>
    <row r="61" spans="1:13" ht="15.5" hidden="1" thickTop="1" thickBot="1" x14ac:dyDescent="0.4">
      <c r="A61" s="267" t="s">
        <v>2970</v>
      </c>
      <c r="B61" s="278" t="str">
        <f>VLOOKUP(A61,Lists!B:C,2,FALSE)</f>
        <v>MLI001</v>
      </c>
      <c r="C61" s="278" t="str">
        <f>VLOOKUP(A61,Lists!B:D,3,FALSE)</f>
        <v>MLI</v>
      </c>
      <c r="D61" s="250" t="s">
        <v>5112</v>
      </c>
      <c r="E61" s="250">
        <v>1283723</v>
      </c>
      <c r="F61" s="250" t="s">
        <v>891</v>
      </c>
      <c r="G61" s="250" t="s">
        <v>731</v>
      </c>
      <c r="H61" s="278">
        <f t="shared" si="0"/>
        <v>2</v>
      </c>
      <c r="I61" s="161" t="s">
        <v>890</v>
      </c>
      <c r="J61" s="250" t="s">
        <v>893</v>
      </c>
      <c r="K61" s="278" t="str">
        <f t="shared" si="1"/>
        <v>MLI001Moderate humanitarian conditions - Level 3</v>
      </c>
      <c r="L61" s="282">
        <v>43489</v>
      </c>
      <c r="M61" s="282" t="s">
        <v>3248</v>
      </c>
    </row>
    <row r="62" spans="1:13" ht="15.5" hidden="1" thickTop="1" thickBot="1" x14ac:dyDescent="0.4">
      <c r="A62" s="268" t="s">
        <v>2970</v>
      </c>
      <c r="B62" s="277" t="str">
        <f>VLOOKUP(A62,Lists!B:C,2,FALSE)</f>
        <v>MLI001</v>
      </c>
      <c r="C62" s="277" t="str">
        <f>VLOOKUP(A62,Lists!B:D,3,FALSE)</f>
        <v>MLI</v>
      </c>
      <c r="D62" s="249" t="s">
        <v>5113</v>
      </c>
      <c r="E62" s="249">
        <v>603831</v>
      </c>
      <c r="F62" s="249" t="s">
        <v>891</v>
      </c>
      <c r="G62" s="249" t="s">
        <v>731</v>
      </c>
      <c r="H62" s="278">
        <f t="shared" si="0"/>
        <v>2</v>
      </c>
      <c r="I62" s="162" t="s">
        <v>890</v>
      </c>
      <c r="J62" s="249" t="s">
        <v>893</v>
      </c>
      <c r="K62" s="278" t="str">
        <f t="shared" si="1"/>
        <v>MLI001Severe humanitarian conditions - Level 4</v>
      </c>
      <c r="L62" s="281">
        <v>43489</v>
      </c>
      <c r="M62" s="281" t="s">
        <v>3248</v>
      </c>
    </row>
    <row r="63" spans="1:13" ht="15.5" hidden="1" thickTop="1" thickBot="1" x14ac:dyDescent="0.4">
      <c r="A63" s="267" t="s">
        <v>2970</v>
      </c>
      <c r="B63" s="278" t="str">
        <f>VLOOKUP(A63,Lists!B:C,2,FALSE)</f>
        <v>MLI001</v>
      </c>
      <c r="C63" s="278" t="str">
        <f>VLOOKUP(A63,Lists!B:D,3,FALSE)</f>
        <v>MLI</v>
      </c>
      <c r="D63" s="250" t="s">
        <v>5114</v>
      </c>
      <c r="E63" s="250">
        <v>0</v>
      </c>
      <c r="F63" s="250" t="s">
        <v>891</v>
      </c>
      <c r="G63" s="250" t="s">
        <v>731</v>
      </c>
      <c r="H63" s="278">
        <f t="shared" si="0"/>
        <v>2</v>
      </c>
      <c r="I63" s="161" t="s">
        <v>890</v>
      </c>
      <c r="J63" s="250" t="s">
        <v>894</v>
      </c>
      <c r="K63" s="278" t="str">
        <f t="shared" si="1"/>
        <v>MLI001Extreme humanitarian conditions - Level 5</v>
      </c>
      <c r="L63" s="282">
        <v>43489</v>
      </c>
      <c r="M63" s="282" t="s">
        <v>3248</v>
      </c>
    </row>
    <row r="64" spans="1:13" ht="15.5" hidden="1" thickTop="1" thickBot="1" x14ac:dyDescent="0.4">
      <c r="A64" s="268" t="s">
        <v>2970</v>
      </c>
      <c r="B64" s="277" t="str">
        <f>VLOOKUP(A64,Lists!B:C,2,FALSE)</f>
        <v>MLI001</v>
      </c>
      <c r="C64" s="277" t="str">
        <f>VLOOKUP(A64,Lists!B:D,3,FALSE)</f>
        <v>MLI</v>
      </c>
      <c r="D64" s="249" t="s">
        <v>688</v>
      </c>
      <c r="E64" s="249">
        <v>5</v>
      </c>
      <c r="F64" s="249"/>
      <c r="G64" s="249" t="s">
        <v>731</v>
      </c>
      <c r="H64" s="278">
        <f t="shared" si="0"/>
        <v>2</v>
      </c>
      <c r="I64" s="162"/>
      <c r="J64" s="249" t="s">
        <v>895</v>
      </c>
      <c r="K64" s="278" t="str">
        <f t="shared" si="1"/>
        <v>MLI001Crisis affected groups</v>
      </c>
      <c r="L64" s="281">
        <v>43489</v>
      </c>
      <c r="M64" s="281" t="s">
        <v>3248</v>
      </c>
    </row>
    <row r="65" spans="1:13" ht="15.5" hidden="1" thickTop="1" thickBot="1" x14ac:dyDescent="0.4">
      <c r="A65" s="267" t="s">
        <v>2970</v>
      </c>
      <c r="B65" s="278" t="str">
        <f>VLOOKUP(A65,Lists!B:C,2,FALSE)</f>
        <v>MLI001</v>
      </c>
      <c r="C65" s="278" t="str">
        <f>VLOOKUP(A65,Lists!B:D,3,FALSE)</f>
        <v>MLI</v>
      </c>
      <c r="D65" s="250" t="s">
        <v>691</v>
      </c>
      <c r="E65" s="250" t="s">
        <v>888</v>
      </c>
      <c r="F65" s="250"/>
      <c r="G65" s="250" t="s">
        <v>446</v>
      </c>
      <c r="H65" s="278" t="str">
        <f t="shared" si="0"/>
        <v>x</v>
      </c>
      <c r="I65" s="161"/>
      <c r="J65" s="250" t="s">
        <v>889</v>
      </c>
      <c r="K65" s="278" t="str">
        <f t="shared" si="1"/>
        <v>MLI001People facing limited access constraints</v>
      </c>
      <c r="L65" s="282">
        <v>43489</v>
      </c>
      <c r="M65" s="282" t="s">
        <v>3248</v>
      </c>
    </row>
    <row r="66" spans="1:13" ht="15.5" hidden="1" thickTop="1" thickBot="1" x14ac:dyDescent="0.4">
      <c r="A66" s="268" t="s">
        <v>2970</v>
      </c>
      <c r="B66" s="277" t="str">
        <f>VLOOKUP(A66,Lists!B:C,2,FALSE)</f>
        <v>MLI001</v>
      </c>
      <c r="C66" s="277" t="str">
        <f>VLOOKUP(A66,Lists!B:D,3,FALSE)</f>
        <v>MLI</v>
      </c>
      <c r="D66" s="249" t="s">
        <v>692</v>
      </c>
      <c r="E66" s="249" t="s">
        <v>888</v>
      </c>
      <c r="F66" s="249"/>
      <c r="G66" s="249" t="s">
        <v>446</v>
      </c>
      <c r="H66" s="278" t="str">
        <f t="shared" ref="H66:H129" si="2">IF(G66="x","x",IF(G66="Low",3,IF(G66="Medium",2,IF(G66="High",1,FALSE))))</f>
        <v>x</v>
      </c>
      <c r="I66" s="162"/>
      <c r="J66" s="249" t="s">
        <v>889</v>
      </c>
      <c r="K66" s="278" t="str">
        <f t="shared" ref="K66:K129" si="3">B66&amp;""&amp;D66</f>
        <v>MLI001People facing restricted access constraints</v>
      </c>
      <c r="L66" s="281">
        <v>43489</v>
      </c>
      <c r="M66" s="281" t="s">
        <v>3248</v>
      </c>
    </row>
    <row r="67" spans="1:13" ht="15.5" hidden="1" thickTop="1" thickBot="1" x14ac:dyDescent="0.4">
      <c r="A67" s="267" t="s">
        <v>2970</v>
      </c>
      <c r="B67" s="278" t="str">
        <f>VLOOKUP(A67,Lists!B:C,2,FALSE)</f>
        <v>MLI001</v>
      </c>
      <c r="C67" s="278" t="str">
        <f>VLOOKUP(A67,Lists!B:D,3,FALSE)</f>
        <v>MLI</v>
      </c>
      <c r="D67" s="250" t="s">
        <v>643</v>
      </c>
      <c r="E67" s="250">
        <v>0</v>
      </c>
      <c r="F67" s="250" t="s">
        <v>896</v>
      </c>
      <c r="G67" s="250" t="s">
        <v>731</v>
      </c>
      <c r="H67" s="278">
        <f t="shared" si="2"/>
        <v>2</v>
      </c>
      <c r="I67" s="161"/>
      <c r="J67" s="250"/>
      <c r="K67" s="278" t="str">
        <f t="shared" si="3"/>
        <v>MLI001Impediments to entry into country (bureaucratic and administrative)</v>
      </c>
      <c r="L67" s="282">
        <v>43489</v>
      </c>
      <c r="M67" s="282" t="s">
        <v>3248</v>
      </c>
    </row>
    <row r="68" spans="1:13" ht="15.5" hidden="1" thickTop="1" thickBot="1" x14ac:dyDescent="0.4">
      <c r="A68" s="268" t="s">
        <v>2970</v>
      </c>
      <c r="B68" s="277" t="str">
        <f>VLOOKUP(A68,Lists!B:C,2,FALSE)</f>
        <v>MLI001</v>
      </c>
      <c r="C68" s="277" t="str">
        <f>VLOOKUP(A68,Lists!B:D,3,FALSE)</f>
        <v>MLI</v>
      </c>
      <c r="D68" s="249" t="s">
        <v>644</v>
      </c>
      <c r="E68" s="249">
        <v>2</v>
      </c>
      <c r="F68" s="249" t="s">
        <v>896</v>
      </c>
      <c r="G68" s="249" t="s">
        <v>731</v>
      </c>
      <c r="H68" s="278">
        <f t="shared" si="2"/>
        <v>2</v>
      </c>
      <c r="I68" s="162"/>
      <c r="J68" s="249"/>
      <c r="K68" s="278" t="str">
        <f t="shared" si="3"/>
        <v>MLI001Restriction of movement (impediments to freedom of movement and/or administrative restrictions)</v>
      </c>
      <c r="L68" s="281">
        <v>43489</v>
      </c>
      <c r="M68" s="281" t="s">
        <v>3248</v>
      </c>
    </row>
    <row r="69" spans="1:13" ht="15.5" hidden="1" thickTop="1" thickBot="1" x14ac:dyDescent="0.4">
      <c r="A69" s="267" t="s">
        <v>2970</v>
      </c>
      <c r="B69" s="278" t="str">
        <f>VLOOKUP(A69,Lists!B:C,2,FALSE)</f>
        <v>MLI001</v>
      </c>
      <c r="C69" s="278" t="str">
        <f>VLOOKUP(A69,Lists!B:D,3,FALSE)</f>
        <v>MLI</v>
      </c>
      <c r="D69" s="250" t="s">
        <v>645</v>
      </c>
      <c r="E69" s="250">
        <v>0</v>
      </c>
      <c r="F69" s="250" t="s">
        <v>896</v>
      </c>
      <c r="G69" s="250" t="s">
        <v>731</v>
      </c>
      <c r="H69" s="278">
        <f t="shared" si="2"/>
        <v>2</v>
      </c>
      <c r="I69" s="161"/>
      <c r="J69" s="250"/>
      <c r="K69" s="278" t="str">
        <f t="shared" si="3"/>
        <v>MLI001Interference into implementation of humanitarian activities</v>
      </c>
      <c r="L69" s="282">
        <v>43489</v>
      </c>
      <c r="M69" s="282" t="s">
        <v>3248</v>
      </c>
    </row>
    <row r="70" spans="1:13" ht="15.5" hidden="1" thickTop="1" thickBot="1" x14ac:dyDescent="0.4">
      <c r="A70" s="268" t="s">
        <v>2970</v>
      </c>
      <c r="B70" s="277" t="str">
        <f>VLOOKUP(A70,Lists!B:C,2,FALSE)</f>
        <v>MLI001</v>
      </c>
      <c r="C70" s="277" t="str">
        <f>VLOOKUP(A70,Lists!B:D,3,FALSE)</f>
        <v>MLI</v>
      </c>
      <c r="D70" s="249" t="s">
        <v>646</v>
      </c>
      <c r="E70" s="249">
        <v>2</v>
      </c>
      <c r="F70" s="249" t="s">
        <v>896</v>
      </c>
      <c r="G70" s="249" t="s">
        <v>731</v>
      </c>
      <c r="H70" s="278">
        <f t="shared" si="2"/>
        <v>2</v>
      </c>
      <c r="I70" s="162"/>
      <c r="J70" s="249"/>
      <c r="K70" s="278" t="str">
        <f t="shared" si="3"/>
        <v>MLI001Violence against personnel, facilities and assets</v>
      </c>
      <c r="L70" s="281">
        <v>43489</v>
      </c>
      <c r="M70" s="281" t="s">
        <v>3248</v>
      </c>
    </row>
    <row r="71" spans="1:13" ht="15.5" hidden="1" thickTop="1" thickBot="1" x14ac:dyDescent="0.4">
      <c r="A71" s="267" t="s">
        <v>2970</v>
      </c>
      <c r="B71" s="278" t="str">
        <f>VLOOKUP(A71,Lists!B:C,2,FALSE)</f>
        <v>MLI001</v>
      </c>
      <c r="C71" s="278" t="str">
        <f>VLOOKUP(A71,Lists!B:D,3,FALSE)</f>
        <v>MLI</v>
      </c>
      <c r="D71" s="250" t="s">
        <v>647</v>
      </c>
      <c r="E71" s="250">
        <v>0</v>
      </c>
      <c r="F71" s="250" t="s">
        <v>896</v>
      </c>
      <c r="G71" s="250" t="s">
        <v>731</v>
      </c>
      <c r="H71" s="278">
        <f t="shared" si="2"/>
        <v>2</v>
      </c>
      <c r="I71" s="161"/>
      <c r="J71" s="250"/>
      <c r="K71" s="278" t="str">
        <f t="shared" si="3"/>
        <v>MLI001Denial of existence of humanitarian needs or entitlements to assistance</v>
      </c>
      <c r="L71" s="282">
        <v>43489</v>
      </c>
      <c r="M71" s="282" t="s">
        <v>3248</v>
      </c>
    </row>
    <row r="72" spans="1:13" ht="15.5" hidden="1" thickTop="1" thickBot="1" x14ac:dyDescent="0.4">
      <c r="A72" s="268" t="s">
        <v>2970</v>
      </c>
      <c r="B72" s="277" t="str">
        <f>VLOOKUP(A72,Lists!B:C,2,FALSE)</f>
        <v>MLI001</v>
      </c>
      <c r="C72" s="277" t="str">
        <f>VLOOKUP(A72,Lists!B:D,3,FALSE)</f>
        <v>MLI</v>
      </c>
      <c r="D72" s="249" t="s">
        <v>648</v>
      </c>
      <c r="E72" s="249">
        <v>2</v>
      </c>
      <c r="F72" s="249" t="s">
        <v>896</v>
      </c>
      <c r="G72" s="249" t="s">
        <v>731</v>
      </c>
      <c r="H72" s="278">
        <f t="shared" si="2"/>
        <v>2</v>
      </c>
      <c r="I72" s="162"/>
      <c r="J72" s="249"/>
      <c r="K72" s="278" t="str">
        <f t="shared" si="3"/>
        <v>MLI001Restriction and obstruction of access to services and assistance</v>
      </c>
      <c r="L72" s="281">
        <v>43489</v>
      </c>
      <c r="M72" s="281" t="s">
        <v>3248</v>
      </c>
    </row>
    <row r="73" spans="1:13" ht="15.5" hidden="1" thickTop="1" thickBot="1" x14ac:dyDescent="0.4">
      <c r="A73" s="267" t="s">
        <v>2970</v>
      </c>
      <c r="B73" s="278" t="str">
        <f>VLOOKUP(A73,Lists!B:C,2,FALSE)</f>
        <v>MLI001</v>
      </c>
      <c r="C73" s="278" t="str">
        <f>VLOOKUP(A73,Lists!B:D,3,FALSE)</f>
        <v>MLI</v>
      </c>
      <c r="D73" s="250" t="s">
        <v>649</v>
      </c>
      <c r="E73" s="250">
        <v>3</v>
      </c>
      <c r="F73" s="250" t="s">
        <v>896</v>
      </c>
      <c r="G73" s="250" t="s">
        <v>731</v>
      </c>
      <c r="H73" s="278">
        <f t="shared" si="2"/>
        <v>2</v>
      </c>
      <c r="I73" s="161"/>
      <c r="J73" s="250"/>
      <c r="K73" s="278" t="str">
        <f t="shared" si="3"/>
        <v>MLI001Ongoing insecurity/hostilities affecting humanitarian assistance</v>
      </c>
      <c r="L73" s="282">
        <v>43489</v>
      </c>
      <c r="M73" s="282" t="s">
        <v>3248</v>
      </c>
    </row>
    <row r="74" spans="1:13" ht="15.5" hidden="1" thickTop="1" thickBot="1" x14ac:dyDescent="0.4">
      <c r="A74" s="268" t="s">
        <v>2970</v>
      </c>
      <c r="B74" s="277" t="str">
        <f>VLOOKUP(A74,Lists!B:C,2,FALSE)</f>
        <v>MLI001</v>
      </c>
      <c r="C74" s="277" t="str">
        <f>VLOOKUP(A74,Lists!B:D,3,FALSE)</f>
        <v>MLI</v>
      </c>
      <c r="D74" s="249" t="s">
        <v>650</v>
      </c>
      <c r="E74" s="249">
        <v>2</v>
      </c>
      <c r="F74" s="249" t="s">
        <v>896</v>
      </c>
      <c r="G74" s="249" t="s">
        <v>731</v>
      </c>
      <c r="H74" s="278">
        <f t="shared" si="2"/>
        <v>2</v>
      </c>
      <c r="I74" s="162"/>
      <c r="J74" s="249"/>
      <c r="K74" s="278" t="str">
        <f t="shared" si="3"/>
        <v xml:space="preserve">MLI001Presence of mines and improvised explosive devices </v>
      </c>
      <c r="L74" s="281">
        <v>43489</v>
      </c>
      <c r="M74" s="281" t="s">
        <v>3248</v>
      </c>
    </row>
    <row r="75" spans="1:13" ht="15.5" hidden="1" thickTop="1" thickBot="1" x14ac:dyDescent="0.4">
      <c r="A75" s="267" t="s">
        <v>2970</v>
      </c>
      <c r="B75" s="278" t="str">
        <f>VLOOKUP(A75,Lists!B:C,2,FALSE)</f>
        <v>MLI001</v>
      </c>
      <c r="C75" s="278" t="str">
        <f>VLOOKUP(A75,Lists!B:D,3,FALSE)</f>
        <v>MLI</v>
      </c>
      <c r="D75" s="250" t="s">
        <v>651</v>
      </c>
      <c r="E75" s="250">
        <v>1</v>
      </c>
      <c r="F75" s="250" t="s">
        <v>896</v>
      </c>
      <c r="G75" s="250" t="s">
        <v>731</v>
      </c>
      <c r="H75" s="278">
        <f t="shared" si="2"/>
        <v>2</v>
      </c>
      <c r="I75" s="161"/>
      <c r="J75" s="250"/>
      <c r="K75" s="278" t="str">
        <f t="shared" si="3"/>
        <v>MLI001Physical constraints in the environment (obstacles related to terrain, climate, lack of infrastructure, etc.)</v>
      </c>
      <c r="L75" s="282">
        <v>43489</v>
      </c>
      <c r="M75" s="282" t="s">
        <v>3248</v>
      </c>
    </row>
    <row r="76" spans="1:13" ht="15.5" hidden="1" thickTop="1" thickBot="1" x14ac:dyDescent="0.4">
      <c r="A76" s="268" t="s">
        <v>1244</v>
      </c>
      <c r="B76" s="277" t="str">
        <f>VLOOKUP(A76,Lists!B:C,2,FALSE)</f>
        <v>SEN002</v>
      </c>
      <c r="C76" s="277" t="str">
        <f>VLOOKUP(A76,Lists!B:D,3,FALSE)</f>
        <v>SEN</v>
      </c>
      <c r="D76" s="249" t="s">
        <v>660</v>
      </c>
      <c r="E76" s="249">
        <v>196722</v>
      </c>
      <c r="F76" s="249" t="s">
        <v>897</v>
      </c>
      <c r="G76" s="249" t="s">
        <v>732</v>
      </c>
      <c r="H76" s="278">
        <f t="shared" si="2"/>
        <v>1</v>
      </c>
      <c r="I76" s="162" t="s">
        <v>898</v>
      </c>
      <c r="J76" s="249" t="s">
        <v>899</v>
      </c>
      <c r="K76" s="278" t="str">
        <f t="shared" si="3"/>
        <v>SEN002Landmass affected</v>
      </c>
      <c r="L76" s="281">
        <v>43490</v>
      </c>
      <c r="M76" s="281" t="s">
        <v>3248</v>
      </c>
    </row>
    <row r="77" spans="1:13" ht="15.5" hidden="1" thickTop="1" thickBot="1" x14ac:dyDescent="0.4">
      <c r="A77" s="267" t="s">
        <v>1244</v>
      </c>
      <c r="B77" s="278" t="str">
        <f>VLOOKUP(A77,Lists!B:C,2,FALSE)</f>
        <v>SEN002</v>
      </c>
      <c r="C77" s="278" t="str">
        <f>VLOOKUP(A77,Lists!B:D,3,FALSE)</f>
        <v>SEN</v>
      </c>
      <c r="D77" s="250" t="s">
        <v>737</v>
      </c>
      <c r="E77" s="250">
        <v>15722373</v>
      </c>
      <c r="F77" s="250" t="s">
        <v>900</v>
      </c>
      <c r="G77" s="250" t="s">
        <v>732</v>
      </c>
      <c r="H77" s="278">
        <f t="shared" si="2"/>
        <v>1</v>
      </c>
      <c r="I77" s="161" t="s">
        <v>901</v>
      </c>
      <c r="J77" s="250" t="s">
        <v>831</v>
      </c>
      <c r="K77" s="278" t="str">
        <f t="shared" si="3"/>
        <v>SEN002People exposed</v>
      </c>
      <c r="L77" s="282">
        <v>43490</v>
      </c>
      <c r="M77" s="282" t="s">
        <v>3248</v>
      </c>
    </row>
    <row r="78" spans="1:13" ht="15.5" hidden="1" thickTop="1" thickBot="1" x14ac:dyDescent="0.4">
      <c r="A78" s="268" t="s">
        <v>1244</v>
      </c>
      <c r="B78" s="277" t="str">
        <f>VLOOKUP(A78,Lists!B:C,2,FALSE)</f>
        <v>SEN002</v>
      </c>
      <c r="C78" s="277" t="str">
        <f>VLOOKUP(A78,Lists!B:D,3,FALSE)</f>
        <v>SEN</v>
      </c>
      <c r="D78" s="249" t="s">
        <v>533</v>
      </c>
      <c r="E78" s="249">
        <v>13060609</v>
      </c>
      <c r="F78" s="249" t="s">
        <v>902</v>
      </c>
      <c r="G78" s="249" t="s">
        <v>732</v>
      </c>
      <c r="H78" s="278">
        <f t="shared" si="2"/>
        <v>1</v>
      </c>
      <c r="I78" s="162" t="s">
        <v>903</v>
      </c>
      <c r="J78" s="249" t="s">
        <v>904</v>
      </c>
      <c r="K78" s="278" t="str">
        <f t="shared" si="3"/>
        <v>SEN002People affected</v>
      </c>
      <c r="L78" s="281">
        <v>43490</v>
      </c>
      <c r="M78" s="281" t="s">
        <v>3248</v>
      </c>
    </row>
    <row r="79" spans="1:13" ht="15.5" hidden="1" thickTop="1" thickBot="1" x14ac:dyDescent="0.4">
      <c r="A79" s="267" t="s">
        <v>1244</v>
      </c>
      <c r="B79" s="278" t="str">
        <f>VLOOKUP(A79,Lists!B:C,2,FALSE)</f>
        <v>SEN002</v>
      </c>
      <c r="C79" s="278" t="str">
        <f>VLOOKUP(A79,Lists!B:D,3,FALSE)</f>
        <v>SEN</v>
      </c>
      <c r="D79" s="250" t="s">
        <v>752</v>
      </c>
      <c r="E79" s="250">
        <v>3460148</v>
      </c>
      <c r="F79" s="250" t="s">
        <v>902</v>
      </c>
      <c r="G79" s="250" t="s">
        <v>732</v>
      </c>
      <c r="H79" s="278">
        <f t="shared" si="2"/>
        <v>1</v>
      </c>
      <c r="I79" s="161" t="s">
        <v>903</v>
      </c>
      <c r="J79" s="250" t="s">
        <v>836</v>
      </c>
      <c r="K79" s="278" t="str">
        <f t="shared" si="3"/>
        <v>SEN002People in Need</v>
      </c>
      <c r="L79" s="282">
        <v>43490</v>
      </c>
      <c r="M79" s="282" t="s">
        <v>3248</v>
      </c>
    </row>
    <row r="80" spans="1:13" ht="15.5" hidden="1" thickTop="1" thickBot="1" x14ac:dyDescent="0.4">
      <c r="A80" s="268" t="s">
        <v>1244</v>
      </c>
      <c r="B80" s="277" t="str">
        <f>VLOOKUP(A80,Lists!B:C,2,FALSE)</f>
        <v>SEN002</v>
      </c>
      <c r="C80" s="277" t="str">
        <f>VLOOKUP(A80,Lists!B:D,3,FALSE)</f>
        <v>SEN</v>
      </c>
      <c r="D80" s="249" t="s">
        <v>5111</v>
      </c>
      <c r="E80" s="249">
        <v>3084437</v>
      </c>
      <c r="F80" s="249" t="s">
        <v>902</v>
      </c>
      <c r="G80" s="249" t="s">
        <v>732</v>
      </c>
      <c r="H80" s="278">
        <f t="shared" si="2"/>
        <v>1</v>
      </c>
      <c r="I80" s="162" t="s">
        <v>903</v>
      </c>
      <c r="J80" s="249" t="s">
        <v>905</v>
      </c>
      <c r="K80" s="278" t="str">
        <f t="shared" si="3"/>
        <v>SEN002Stressed humanitarian conditions - Level 2</v>
      </c>
      <c r="L80" s="281">
        <v>43490</v>
      </c>
      <c r="M80" s="281" t="s">
        <v>3248</v>
      </c>
    </row>
    <row r="81" spans="1:13" ht="15.5" hidden="1" thickTop="1" thickBot="1" x14ac:dyDescent="0.4">
      <c r="A81" s="267" t="s">
        <v>1244</v>
      </c>
      <c r="B81" s="278" t="str">
        <f>VLOOKUP(A81,Lists!B:C,2,FALSE)</f>
        <v>SEN002</v>
      </c>
      <c r="C81" s="278" t="str">
        <f>VLOOKUP(A81,Lists!B:D,3,FALSE)</f>
        <v>SEN</v>
      </c>
      <c r="D81" s="250" t="s">
        <v>5112</v>
      </c>
      <c r="E81" s="250">
        <v>375711</v>
      </c>
      <c r="F81" s="250" t="s">
        <v>902</v>
      </c>
      <c r="G81" s="250" t="s">
        <v>732</v>
      </c>
      <c r="H81" s="278">
        <f t="shared" si="2"/>
        <v>1</v>
      </c>
      <c r="I81" s="161" t="s">
        <v>903</v>
      </c>
      <c r="J81" s="250" t="s">
        <v>906</v>
      </c>
      <c r="K81" s="278" t="str">
        <f t="shared" si="3"/>
        <v>SEN002Moderate humanitarian conditions - Level 3</v>
      </c>
      <c r="L81" s="282">
        <v>43490</v>
      </c>
      <c r="M81" s="282" t="s">
        <v>3248</v>
      </c>
    </row>
    <row r="82" spans="1:13" ht="15.5" hidden="1" thickTop="1" thickBot="1" x14ac:dyDescent="0.4">
      <c r="A82" s="268" t="s">
        <v>2972</v>
      </c>
      <c r="B82" s="277" t="str">
        <f>VLOOKUP(A82,Lists!B:C,2,FALSE)</f>
        <v>NIC001</v>
      </c>
      <c r="C82" s="277" t="str">
        <f>VLOOKUP(A82,Lists!B:D,3,FALSE)</f>
        <v>NIC</v>
      </c>
      <c r="D82" s="249" t="s">
        <v>5027</v>
      </c>
      <c r="E82" s="249" t="s">
        <v>446</v>
      </c>
      <c r="F82" s="249"/>
      <c r="G82" s="249" t="s">
        <v>446</v>
      </c>
      <c r="H82" s="278" t="str">
        <f t="shared" si="2"/>
        <v>x</v>
      </c>
      <c r="I82" s="162"/>
      <c r="J82" s="249" t="s">
        <v>864</v>
      </c>
      <c r="K82" s="278" t="str">
        <f t="shared" si="3"/>
        <v>NIC001Injuries reported</v>
      </c>
      <c r="L82" s="281">
        <v>43490</v>
      </c>
      <c r="M82" s="281" t="s">
        <v>3248</v>
      </c>
    </row>
    <row r="83" spans="1:13" ht="15.5" hidden="1" thickTop="1" thickBot="1" x14ac:dyDescent="0.4">
      <c r="A83" s="267" t="s">
        <v>2972</v>
      </c>
      <c r="B83" s="278" t="str">
        <f>VLOOKUP(A83,Lists!B:C,2,FALSE)</f>
        <v>NIC001</v>
      </c>
      <c r="C83" s="278" t="str">
        <f>VLOOKUP(A83,Lists!B:D,3,FALSE)</f>
        <v>NIC</v>
      </c>
      <c r="D83" s="250" t="s">
        <v>5029</v>
      </c>
      <c r="E83" s="250" t="s">
        <v>446</v>
      </c>
      <c r="F83" s="250"/>
      <c r="G83" s="250" t="s">
        <v>446</v>
      </c>
      <c r="H83" s="278" t="str">
        <f t="shared" si="2"/>
        <v>x</v>
      </c>
      <c r="I83" s="161"/>
      <c r="J83" s="250" t="s">
        <v>865</v>
      </c>
      <c r="K83" s="278" t="str">
        <f t="shared" si="3"/>
        <v>NIC001Fatalities reported</v>
      </c>
      <c r="L83" s="282">
        <v>43490</v>
      </c>
      <c r="M83" s="282" t="s">
        <v>3248</v>
      </c>
    </row>
    <row r="84" spans="1:13" ht="15.5" hidden="1" thickTop="1" thickBot="1" x14ac:dyDescent="0.4">
      <c r="A84" s="268" t="s">
        <v>2972</v>
      </c>
      <c r="B84" s="277" t="str">
        <f>VLOOKUP(A84,Lists!B:C,2,FALSE)</f>
        <v>NIC001</v>
      </c>
      <c r="C84" s="277" t="str">
        <f>VLOOKUP(A84,Lists!B:D,3,FALSE)</f>
        <v>NIC</v>
      </c>
      <c r="D84" s="249" t="s">
        <v>5115</v>
      </c>
      <c r="E84" s="249" t="s">
        <v>446</v>
      </c>
      <c r="F84" s="249"/>
      <c r="G84" s="249" t="s">
        <v>446</v>
      </c>
      <c r="H84" s="278" t="str">
        <f t="shared" si="2"/>
        <v>x</v>
      </c>
      <c r="I84" s="162"/>
      <c r="J84" s="249" t="s">
        <v>866</v>
      </c>
      <c r="K84" s="278" t="str">
        <f t="shared" si="3"/>
        <v>NIC001Fatalities in all crises</v>
      </c>
      <c r="L84" s="281">
        <v>43490</v>
      </c>
      <c r="M84" s="281" t="s">
        <v>3248</v>
      </c>
    </row>
    <row r="85" spans="1:13" ht="15.5" hidden="1" thickTop="1" thickBot="1" x14ac:dyDescent="0.4">
      <c r="A85" s="267" t="s">
        <v>1247</v>
      </c>
      <c r="B85" s="278" t="str">
        <f>VLOOKUP(A85,Lists!B:C,2,FALSE)</f>
        <v>NGA004</v>
      </c>
      <c r="C85" s="278" t="str">
        <f>VLOOKUP(A85,Lists!B:D,3,FALSE)</f>
        <v>NGA</v>
      </c>
      <c r="D85" s="250" t="s">
        <v>522</v>
      </c>
      <c r="E85" s="250">
        <v>187624895</v>
      </c>
      <c r="F85" s="250" t="s">
        <v>913</v>
      </c>
      <c r="G85" s="250" t="s">
        <v>732</v>
      </c>
      <c r="H85" s="278">
        <f t="shared" si="2"/>
        <v>1</v>
      </c>
      <c r="I85" s="161" t="s">
        <v>908</v>
      </c>
      <c r="J85" s="250" t="s">
        <v>909</v>
      </c>
      <c r="K85" s="278" t="str">
        <f t="shared" si="3"/>
        <v>NGA004Total population</v>
      </c>
      <c r="L85" s="282">
        <v>43490</v>
      </c>
      <c r="M85" s="282" t="s">
        <v>3248</v>
      </c>
    </row>
    <row r="86" spans="1:13" ht="15.5" hidden="1" thickTop="1" thickBot="1" x14ac:dyDescent="0.4">
      <c r="A86" s="268" t="s">
        <v>1247</v>
      </c>
      <c r="B86" s="277" t="str">
        <f>VLOOKUP(A86,Lists!B:C,2,FALSE)</f>
        <v>NGA004</v>
      </c>
      <c r="C86" s="277" t="str">
        <f>VLOOKUP(A86,Lists!B:D,3,FALSE)</f>
        <v>NGA</v>
      </c>
      <c r="D86" s="249" t="s">
        <v>660</v>
      </c>
      <c r="E86" s="249">
        <v>157918</v>
      </c>
      <c r="F86" s="249" t="s">
        <v>911</v>
      </c>
      <c r="G86" s="249" t="s">
        <v>732</v>
      </c>
      <c r="H86" s="278">
        <f t="shared" si="2"/>
        <v>1</v>
      </c>
      <c r="I86" s="162" t="s">
        <v>912</v>
      </c>
      <c r="J86" s="249" t="s">
        <v>910</v>
      </c>
      <c r="K86" s="278" t="str">
        <f t="shared" si="3"/>
        <v>NGA004Landmass affected</v>
      </c>
      <c r="L86" s="281">
        <v>43490</v>
      </c>
      <c r="M86" s="281" t="s">
        <v>3248</v>
      </c>
    </row>
    <row r="87" spans="1:13" ht="15.5" hidden="1" thickTop="1" thickBot="1" x14ac:dyDescent="0.4">
      <c r="A87" s="267" t="s">
        <v>1247</v>
      </c>
      <c r="B87" s="278" t="str">
        <f>VLOOKUP(A87,Lists!B:C,2,FALSE)</f>
        <v>NGA004</v>
      </c>
      <c r="C87" s="278" t="str">
        <f>VLOOKUP(A87,Lists!B:D,3,FALSE)</f>
        <v>NGA</v>
      </c>
      <c r="D87" s="250" t="s">
        <v>737</v>
      </c>
      <c r="E87" s="250">
        <v>13012034</v>
      </c>
      <c r="F87" s="250" t="s">
        <v>913</v>
      </c>
      <c r="G87" s="250" t="s">
        <v>732</v>
      </c>
      <c r="H87" s="278">
        <f t="shared" si="2"/>
        <v>1</v>
      </c>
      <c r="I87" s="161" t="s">
        <v>908</v>
      </c>
      <c r="J87" s="250" t="s">
        <v>914</v>
      </c>
      <c r="K87" s="278" t="str">
        <f t="shared" si="3"/>
        <v>NGA004People exposed</v>
      </c>
      <c r="L87" s="282">
        <v>43490</v>
      </c>
      <c r="M87" s="282" t="s">
        <v>3248</v>
      </c>
    </row>
    <row r="88" spans="1:13" ht="15.5" hidden="1" thickTop="1" thickBot="1" x14ac:dyDescent="0.4">
      <c r="A88" s="268" t="s">
        <v>1247</v>
      </c>
      <c r="B88" s="277" t="str">
        <f>VLOOKUP(A88,Lists!B:C,2,FALSE)</f>
        <v>NGA004</v>
      </c>
      <c r="C88" s="277" t="str">
        <f>VLOOKUP(A88,Lists!B:D,3,FALSE)</f>
        <v>NGA</v>
      </c>
      <c r="D88" s="249" t="s">
        <v>533</v>
      </c>
      <c r="E88" s="249">
        <v>13012034</v>
      </c>
      <c r="F88" s="249" t="s">
        <v>913</v>
      </c>
      <c r="G88" s="249" t="s">
        <v>732</v>
      </c>
      <c r="H88" s="278">
        <f t="shared" si="2"/>
        <v>1</v>
      </c>
      <c r="I88" s="162" t="s">
        <v>912</v>
      </c>
      <c r="J88" s="249" t="s">
        <v>915</v>
      </c>
      <c r="K88" s="278" t="str">
        <f t="shared" si="3"/>
        <v>NGA004People affected</v>
      </c>
      <c r="L88" s="281">
        <v>43490</v>
      </c>
      <c r="M88" s="281" t="s">
        <v>3248</v>
      </c>
    </row>
    <row r="89" spans="1:13" ht="15.5" thickTop="1" thickBot="1" x14ac:dyDescent="0.4">
      <c r="A89" s="267" t="s">
        <v>1247</v>
      </c>
      <c r="B89" s="278" t="str">
        <f>VLOOKUP(A89,Lists!B:C,2,FALSE)</f>
        <v>NGA004</v>
      </c>
      <c r="C89" s="278" t="str">
        <f>VLOOKUP(A89,Lists!B:D,3,FALSE)</f>
        <v>NGA</v>
      </c>
      <c r="D89" s="250" t="s">
        <v>666</v>
      </c>
      <c r="E89" s="250">
        <v>2197929</v>
      </c>
      <c r="F89" s="250" t="s">
        <v>917</v>
      </c>
      <c r="G89" s="250" t="s">
        <v>732</v>
      </c>
      <c r="H89" s="278">
        <f t="shared" si="2"/>
        <v>1</v>
      </c>
      <c r="I89" s="161" t="s">
        <v>918</v>
      </c>
      <c r="J89" s="250" t="s">
        <v>916</v>
      </c>
      <c r="K89" s="278" t="str">
        <f t="shared" si="3"/>
        <v>NGA004People displaced</v>
      </c>
      <c r="L89" s="282">
        <v>43490</v>
      </c>
      <c r="M89" s="282" t="s">
        <v>3248</v>
      </c>
    </row>
    <row r="90" spans="1:13" ht="15.5" hidden="1" thickTop="1" thickBot="1" x14ac:dyDescent="0.4">
      <c r="A90" s="268" t="s">
        <v>1247</v>
      </c>
      <c r="B90" s="277" t="str">
        <f>VLOOKUP(A90,Lists!B:C,2,FALSE)</f>
        <v>NGA004</v>
      </c>
      <c r="C90" s="277" t="str">
        <f>VLOOKUP(A90,Lists!B:D,3,FALSE)</f>
        <v>NGA</v>
      </c>
      <c r="D90" s="249" t="s">
        <v>5027</v>
      </c>
      <c r="E90" s="249" t="s">
        <v>446</v>
      </c>
      <c r="F90" s="249"/>
      <c r="G90" s="249" t="s">
        <v>446</v>
      </c>
      <c r="H90" s="278" t="str">
        <f t="shared" si="2"/>
        <v>x</v>
      </c>
      <c r="I90" s="162"/>
      <c r="J90" s="249" t="s">
        <v>889</v>
      </c>
      <c r="K90" s="278" t="str">
        <f t="shared" si="3"/>
        <v>NGA004Injuries reported</v>
      </c>
      <c r="L90" s="281">
        <v>43490</v>
      </c>
      <c r="M90" s="281" t="s">
        <v>3248</v>
      </c>
    </row>
    <row r="91" spans="1:13" ht="15.5" hidden="1" thickTop="1" thickBot="1" x14ac:dyDescent="0.4">
      <c r="A91" s="267" t="s">
        <v>1247</v>
      </c>
      <c r="B91" s="278" t="str">
        <f>VLOOKUP(A91,Lists!B:C,2,FALSE)</f>
        <v>NGA004</v>
      </c>
      <c r="C91" s="278" t="str">
        <f>VLOOKUP(A91,Lists!B:D,3,FALSE)</f>
        <v>NGA</v>
      </c>
      <c r="D91" s="250" t="s">
        <v>5029</v>
      </c>
      <c r="E91" s="250">
        <v>367</v>
      </c>
      <c r="F91" s="250" t="s">
        <v>920</v>
      </c>
      <c r="G91" s="250" t="s">
        <v>731</v>
      </c>
      <c r="H91" s="278">
        <f t="shared" si="2"/>
        <v>2</v>
      </c>
      <c r="I91" s="161"/>
      <c r="J91" s="250" t="s">
        <v>919</v>
      </c>
      <c r="K91" s="278" t="str">
        <f t="shared" si="3"/>
        <v>NGA004Fatalities reported</v>
      </c>
      <c r="L91" s="282">
        <v>43490</v>
      </c>
      <c r="M91" s="282" t="s">
        <v>3248</v>
      </c>
    </row>
    <row r="92" spans="1:13" ht="15.5" hidden="1" thickTop="1" thickBot="1" x14ac:dyDescent="0.4">
      <c r="A92" s="268" t="s">
        <v>1247</v>
      </c>
      <c r="B92" s="277" t="str">
        <f>VLOOKUP(A92,Lists!B:C,2,FALSE)</f>
        <v>NGA004</v>
      </c>
      <c r="C92" s="277" t="str">
        <f>VLOOKUP(A92,Lists!B:D,3,FALSE)</f>
        <v>NGA</v>
      </c>
      <c r="D92" s="249" t="s">
        <v>5115</v>
      </c>
      <c r="E92" s="249">
        <v>2844</v>
      </c>
      <c r="F92" s="249" t="s">
        <v>920</v>
      </c>
      <c r="G92" s="249" t="s">
        <v>731</v>
      </c>
      <c r="H92" s="278">
        <f t="shared" si="2"/>
        <v>2</v>
      </c>
      <c r="I92" s="162"/>
      <c r="J92" s="249" t="s">
        <v>921</v>
      </c>
      <c r="K92" s="278" t="str">
        <f t="shared" si="3"/>
        <v>NGA004Fatalities in all crises</v>
      </c>
      <c r="L92" s="281">
        <v>43490</v>
      </c>
      <c r="M92" s="281" t="s">
        <v>3248</v>
      </c>
    </row>
    <row r="93" spans="1:13" ht="15.5" hidden="1" thickTop="1" thickBot="1" x14ac:dyDescent="0.4">
      <c r="A93" s="267" t="s">
        <v>1247</v>
      </c>
      <c r="B93" s="278" t="str">
        <f>VLOOKUP(A93,Lists!B:C,2,FALSE)</f>
        <v>NGA004</v>
      </c>
      <c r="C93" s="278" t="str">
        <f>VLOOKUP(A93,Lists!B:D,3,FALSE)</f>
        <v>NGA</v>
      </c>
      <c r="D93" s="250" t="s">
        <v>5108</v>
      </c>
      <c r="E93" s="250" t="s">
        <v>446</v>
      </c>
      <c r="F93" s="250"/>
      <c r="G93" s="250" t="s">
        <v>446</v>
      </c>
      <c r="H93" s="278" t="str">
        <f t="shared" si="2"/>
        <v>x</v>
      </c>
      <c r="I93" s="161"/>
      <c r="J93" s="250"/>
      <c r="K93" s="278" t="str">
        <f t="shared" si="3"/>
        <v>NGA004Buildings damaged</v>
      </c>
      <c r="L93" s="282">
        <v>43490</v>
      </c>
      <c r="M93" s="282" t="s">
        <v>3248</v>
      </c>
    </row>
    <row r="94" spans="1:13" ht="15.5" hidden="1" thickTop="1" thickBot="1" x14ac:dyDescent="0.4">
      <c r="A94" s="268" t="s">
        <v>1247</v>
      </c>
      <c r="B94" s="277" t="str">
        <f>VLOOKUP(A94,Lists!B:C,2,FALSE)</f>
        <v>NGA004</v>
      </c>
      <c r="C94" s="277" t="str">
        <f>VLOOKUP(A94,Lists!B:D,3,FALSE)</f>
        <v>NGA</v>
      </c>
      <c r="D94" s="249" t="s">
        <v>5109</v>
      </c>
      <c r="E94" s="249">
        <v>4300</v>
      </c>
      <c r="F94" s="249" t="s">
        <v>923</v>
      </c>
      <c r="G94" s="249" t="s">
        <v>731</v>
      </c>
      <c r="H94" s="278">
        <f t="shared" si="2"/>
        <v>2</v>
      </c>
      <c r="I94" s="162" t="s">
        <v>924</v>
      </c>
      <c r="J94" s="249" t="s">
        <v>922</v>
      </c>
      <c r="K94" s="278" t="str">
        <f t="shared" si="3"/>
        <v>NGA004Buildings destroyed</v>
      </c>
      <c r="L94" s="281">
        <v>43490</v>
      </c>
      <c r="M94" s="281" t="s">
        <v>3248</v>
      </c>
    </row>
    <row r="95" spans="1:13" ht="15.5" hidden="1" thickTop="1" thickBot="1" x14ac:dyDescent="0.4">
      <c r="A95" s="267" t="s">
        <v>1247</v>
      </c>
      <c r="B95" s="278" t="str">
        <f>VLOOKUP(A95,Lists!B:C,2,FALSE)</f>
        <v>NGA004</v>
      </c>
      <c r="C95" s="278" t="str">
        <f>VLOOKUP(A95,Lists!B:D,3,FALSE)</f>
        <v>NGA</v>
      </c>
      <c r="D95" s="250" t="s">
        <v>742</v>
      </c>
      <c r="E95" s="250" t="s">
        <v>446</v>
      </c>
      <c r="F95" s="250"/>
      <c r="G95" s="250" t="s">
        <v>446</v>
      </c>
      <c r="H95" s="278" t="str">
        <f t="shared" si="2"/>
        <v>x</v>
      </c>
      <c r="I95" s="161"/>
      <c r="J95" s="250" t="s">
        <v>925</v>
      </c>
      <c r="K95" s="278" t="str">
        <f t="shared" si="3"/>
        <v>NGA004Economic Losses</v>
      </c>
      <c r="L95" s="282">
        <v>43490</v>
      </c>
      <c r="M95" s="282" t="s">
        <v>3248</v>
      </c>
    </row>
    <row r="96" spans="1:13" ht="15.5" hidden="1" thickTop="1" thickBot="1" x14ac:dyDescent="0.4">
      <c r="A96" s="268" t="s">
        <v>1247</v>
      </c>
      <c r="B96" s="277" t="str">
        <f>VLOOKUP(A96,Lists!B:C,2,FALSE)</f>
        <v>NGA004</v>
      </c>
      <c r="C96" s="277" t="str">
        <f>VLOOKUP(A96,Lists!B:D,3,FALSE)</f>
        <v>NGA</v>
      </c>
      <c r="D96" s="249" t="s">
        <v>752</v>
      </c>
      <c r="E96" s="249">
        <v>7124606.4968362609</v>
      </c>
      <c r="F96" s="249" t="s">
        <v>2484</v>
      </c>
      <c r="G96" s="249" t="s">
        <v>732</v>
      </c>
      <c r="H96" s="278">
        <f t="shared" si="2"/>
        <v>1</v>
      </c>
      <c r="I96" s="162" t="s">
        <v>2485</v>
      </c>
      <c r="J96" s="249" t="s">
        <v>926</v>
      </c>
      <c r="K96" s="278" t="str">
        <f t="shared" si="3"/>
        <v>NGA004People in Need</v>
      </c>
      <c r="L96" s="281">
        <v>43490</v>
      </c>
      <c r="M96" s="281" t="s">
        <v>3248</v>
      </c>
    </row>
    <row r="97" spans="1:13" ht="15.5" hidden="1" thickTop="1" thickBot="1" x14ac:dyDescent="0.4">
      <c r="A97" s="267" t="s">
        <v>1247</v>
      </c>
      <c r="B97" s="278" t="str">
        <f>VLOOKUP(A97,Lists!B:C,2,FALSE)</f>
        <v>NGA004</v>
      </c>
      <c r="C97" s="278" t="str">
        <f>VLOOKUP(A97,Lists!B:D,3,FALSE)</f>
        <v>NGA</v>
      </c>
      <c r="D97" s="250" t="s">
        <v>5110</v>
      </c>
      <c r="E97" s="250">
        <v>0</v>
      </c>
      <c r="F97" s="250" t="s">
        <v>2484</v>
      </c>
      <c r="G97" s="250" t="s">
        <v>732</v>
      </c>
      <c r="H97" s="278">
        <f t="shared" si="2"/>
        <v>1</v>
      </c>
      <c r="I97" s="161" t="s">
        <v>2485</v>
      </c>
      <c r="J97" s="250"/>
      <c r="K97" s="278" t="str">
        <f t="shared" si="3"/>
        <v>NGA004Minimal humanitarian conditions - Level 1</v>
      </c>
      <c r="L97" s="282">
        <v>43490</v>
      </c>
      <c r="M97" s="282" t="s">
        <v>3248</v>
      </c>
    </row>
    <row r="98" spans="1:13" ht="15.5" hidden="1" thickTop="1" thickBot="1" x14ac:dyDescent="0.4">
      <c r="A98" s="268" t="s">
        <v>1247</v>
      </c>
      <c r="B98" s="277" t="str">
        <f>VLOOKUP(A98,Lists!B:C,2,FALSE)</f>
        <v>NGA004</v>
      </c>
      <c r="C98" s="277" t="str">
        <f>VLOOKUP(A98,Lists!B:D,3,FALSE)</f>
        <v>NGA</v>
      </c>
      <c r="D98" s="249" t="s">
        <v>5111</v>
      </c>
      <c r="E98" s="249">
        <v>10007</v>
      </c>
      <c r="F98" s="249" t="s">
        <v>2484</v>
      </c>
      <c r="G98" s="249" t="s">
        <v>732</v>
      </c>
      <c r="H98" s="278">
        <f t="shared" si="2"/>
        <v>1</v>
      </c>
      <c r="I98" s="162" t="s">
        <v>2485</v>
      </c>
      <c r="J98" s="249"/>
      <c r="K98" s="278" t="str">
        <f t="shared" si="3"/>
        <v>NGA004Stressed humanitarian conditions - Level 2</v>
      </c>
      <c r="L98" s="281">
        <v>43490</v>
      </c>
      <c r="M98" s="281" t="s">
        <v>3248</v>
      </c>
    </row>
    <row r="99" spans="1:13" ht="15.5" hidden="1" thickTop="1" thickBot="1" x14ac:dyDescent="0.4">
      <c r="A99" s="267" t="s">
        <v>1247</v>
      </c>
      <c r="B99" s="278" t="str">
        <f>VLOOKUP(A99,Lists!B:C,2,FALSE)</f>
        <v>NGA004</v>
      </c>
      <c r="C99" s="278" t="str">
        <f>VLOOKUP(A99,Lists!B:D,3,FALSE)</f>
        <v>NGA</v>
      </c>
      <c r="D99" s="250" t="s">
        <v>5112</v>
      </c>
      <c r="E99" s="250">
        <v>1897959.1445242767</v>
      </c>
      <c r="F99" s="250" t="s">
        <v>2484</v>
      </c>
      <c r="G99" s="250" t="s">
        <v>732</v>
      </c>
      <c r="H99" s="278">
        <f t="shared" si="2"/>
        <v>1</v>
      </c>
      <c r="I99" s="161" t="s">
        <v>2485</v>
      </c>
      <c r="J99" s="250"/>
      <c r="K99" s="278" t="str">
        <f t="shared" si="3"/>
        <v>NGA004Moderate humanitarian conditions - Level 3</v>
      </c>
      <c r="L99" s="282">
        <v>43490</v>
      </c>
      <c r="M99" s="282" t="s">
        <v>3248</v>
      </c>
    </row>
    <row r="100" spans="1:13" ht="15.5" hidden="1" thickTop="1" thickBot="1" x14ac:dyDescent="0.4">
      <c r="A100" s="268" t="s">
        <v>1247</v>
      </c>
      <c r="B100" s="277" t="str">
        <f>VLOOKUP(A100,Lists!B:C,2,FALSE)</f>
        <v>NGA004</v>
      </c>
      <c r="C100" s="277" t="str">
        <f>VLOOKUP(A100,Lists!B:D,3,FALSE)</f>
        <v>NGA</v>
      </c>
      <c r="D100" s="249" t="s">
        <v>5113</v>
      </c>
      <c r="E100" s="249">
        <v>5161044.3522563875</v>
      </c>
      <c r="F100" s="249" t="s">
        <v>2484</v>
      </c>
      <c r="G100" s="249" t="s">
        <v>732</v>
      </c>
      <c r="H100" s="278">
        <f t="shared" si="2"/>
        <v>1</v>
      </c>
      <c r="I100" s="162" t="s">
        <v>2485</v>
      </c>
      <c r="J100" s="249"/>
      <c r="K100" s="278" t="str">
        <f t="shared" si="3"/>
        <v>NGA004Severe humanitarian conditions - Level 4</v>
      </c>
      <c r="L100" s="281">
        <v>43490</v>
      </c>
      <c r="M100" s="281" t="s">
        <v>3248</v>
      </c>
    </row>
    <row r="101" spans="1:13" ht="15.5" hidden="1" thickTop="1" thickBot="1" x14ac:dyDescent="0.4">
      <c r="A101" s="267" t="s">
        <v>1247</v>
      </c>
      <c r="B101" s="278" t="str">
        <f>VLOOKUP(A101,Lists!B:C,2,FALSE)</f>
        <v>NGA004</v>
      </c>
      <c r="C101" s="278" t="str">
        <f>VLOOKUP(A101,Lists!B:D,3,FALSE)</f>
        <v>NGA</v>
      </c>
      <c r="D101" s="250" t="s">
        <v>5114</v>
      </c>
      <c r="E101" s="250">
        <v>0</v>
      </c>
      <c r="F101" s="250" t="s">
        <v>2484</v>
      </c>
      <c r="G101" s="250" t="s">
        <v>732</v>
      </c>
      <c r="H101" s="278">
        <f t="shared" si="2"/>
        <v>1</v>
      </c>
      <c r="I101" s="161" t="s">
        <v>2485</v>
      </c>
      <c r="J101" s="250"/>
      <c r="K101" s="278" t="str">
        <f t="shared" si="3"/>
        <v>NGA004Extreme humanitarian conditions - Level 5</v>
      </c>
      <c r="L101" s="282">
        <v>43490</v>
      </c>
      <c r="M101" s="282" t="s">
        <v>3248</v>
      </c>
    </row>
    <row r="102" spans="1:13" ht="15.5" hidden="1" thickTop="1" thickBot="1" x14ac:dyDescent="0.4">
      <c r="A102" s="268" t="s">
        <v>1247</v>
      </c>
      <c r="B102" s="277" t="str">
        <f>VLOOKUP(A102,Lists!B:C,2,FALSE)</f>
        <v>NGA004</v>
      </c>
      <c r="C102" s="277" t="str">
        <f>VLOOKUP(A102,Lists!B:D,3,FALSE)</f>
        <v>NGA</v>
      </c>
      <c r="D102" s="249" t="s">
        <v>688</v>
      </c>
      <c r="E102" s="249">
        <v>4</v>
      </c>
      <c r="F102" s="249"/>
      <c r="G102" s="249" t="s">
        <v>732</v>
      </c>
      <c r="H102" s="278">
        <f t="shared" si="2"/>
        <v>1</v>
      </c>
      <c r="I102" s="162"/>
      <c r="J102" s="249" t="s">
        <v>927</v>
      </c>
      <c r="K102" s="278" t="str">
        <f t="shared" si="3"/>
        <v>NGA004Crisis affected groups</v>
      </c>
      <c r="L102" s="281">
        <v>43490</v>
      </c>
      <c r="M102" s="281" t="s">
        <v>3248</v>
      </c>
    </row>
    <row r="103" spans="1:13" ht="15.5" hidden="1" thickTop="1" thickBot="1" x14ac:dyDescent="0.4">
      <c r="A103" s="267" t="s">
        <v>1247</v>
      </c>
      <c r="B103" s="278" t="str">
        <f>VLOOKUP(A103,Lists!B:C,2,FALSE)</f>
        <v>NGA004</v>
      </c>
      <c r="C103" s="278" t="str">
        <f>VLOOKUP(A103,Lists!B:D,3,FALSE)</f>
        <v>NGA</v>
      </c>
      <c r="D103" s="250" t="s">
        <v>691</v>
      </c>
      <c r="E103" s="250" t="s">
        <v>446</v>
      </c>
      <c r="F103" s="250"/>
      <c r="G103" s="250" t="s">
        <v>446</v>
      </c>
      <c r="H103" s="278" t="str">
        <f t="shared" si="2"/>
        <v>x</v>
      </c>
      <c r="I103" s="161"/>
      <c r="J103" s="250" t="s">
        <v>889</v>
      </c>
      <c r="K103" s="278" t="str">
        <f t="shared" si="3"/>
        <v>NGA004People facing limited access constraints</v>
      </c>
      <c r="L103" s="282">
        <v>43490</v>
      </c>
      <c r="M103" s="282" t="s">
        <v>3248</v>
      </c>
    </row>
    <row r="104" spans="1:13" ht="15.5" hidden="1" thickTop="1" thickBot="1" x14ac:dyDescent="0.4">
      <c r="A104" s="268" t="s">
        <v>1247</v>
      </c>
      <c r="B104" s="277" t="str">
        <f>VLOOKUP(A104,Lists!B:C,2,FALSE)</f>
        <v>NGA004</v>
      </c>
      <c r="C104" s="277" t="str">
        <f>VLOOKUP(A104,Lists!B:D,3,FALSE)</f>
        <v>NGA</v>
      </c>
      <c r="D104" s="249" t="s">
        <v>692</v>
      </c>
      <c r="E104" s="249">
        <v>800000</v>
      </c>
      <c r="F104" s="249" t="s">
        <v>929</v>
      </c>
      <c r="G104" s="249"/>
      <c r="H104" s="278" t="b">
        <f t="shared" si="2"/>
        <v>0</v>
      </c>
      <c r="I104" s="162" t="s">
        <v>930</v>
      </c>
      <c r="J104" s="249" t="s">
        <v>928</v>
      </c>
      <c r="K104" s="278" t="str">
        <f t="shared" si="3"/>
        <v>NGA004People facing restricted access constraints</v>
      </c>
      <c r="L104" s="281">
        <v>43490</v>
      </c>
      <c r="M104" s="281" t="s">
        <v>3248</v>
      </c>
    </row>
    <row r="105" spans="1:13" ht="15.5" hidden="1" thickTop="1" thickBot="1" x14ac:dyDescent="0.4">
      <c r="A105" s="267" t="s">
        <v>1247</v>
      </c>
      <c r="B105" s="278" t="str">
        <f>VLOOKUP(A105,Lists!B:C,2,FALSE)</f>
        <v>NGA004</v>
      </c>
      <c r="C105" s="278" t="str">
        <f>VLOOKUP(A105,Lists!B:D,3,FALSE)</f>
        <v>NGA</v>
      </c>
      <c r="D105" s="250" t="s">
        <v>643</v>
      </c>
      <c r="E105" s="250">
        <v>0</v>
      </c>
      <c r="F105" s="250" t="s">
        <v>896</v>
      </c>
      <c r="G105" s="250"/>
      <c r="H105" s="278" t="b">
        <f t="shared" si="2"/>
        <v>0</v>
      </c>
      <c r="I105" s="161"/>
      <c r="J105" s="250"/>
      <c r="K105" s="278" t="str">
        <f t="shared" si="3"/>
        <v>NGA004Impediments to entry into country (bureaucratic and administrative)</v>
      </c>
      <c r="L105" s="282">
        <v>43490</v>
      </c>
      <c r="M105" s="282" t="s">
        <v>3248</v>
      </c>
    </row>
    <row r="106" spans="1:13" ht="15.5" hidden="1" thickTop="1" thickBot="1" x14ac:dyDescent="0.4">
      <c r="A106" s="268" t="s">
        <v>1247</v>
      </c>
      <c r="B106" s="277" t="str">
        <f>VLOOKUP(A106,Lists!B:C,2,FALSE)</f>
        <v>NGA004</v>
      </c>
      <c r="C106" s="277" t="str">
        <f>VLOOKUP(A106,Lists!B:D,3,FALSE)</f>
        <v>NGA</v>
      </c>
      <c r="D106" s="249" t="s">
        <v>644</v>
      </c>
      <c r="E106" s="249">
        <v>2</v>
      </c>
      <c r="F106" s="249" t="s">
        <v>896</v>
      </c>
      <c r="G106" s="249"/>
      <c r="H106" s="278" t="b">
        <f t="shared" si="2"/>
        <v>0</v>
      </c>
      <c r="I106" s="162"/>
      <c r="J106" s="249"/>
      <c r="K106" s="278" t="str">
        <f t="shared" si="3"/>
        <v>NGA004Restriction of movement (impediments to freedom of movement and/or administrative restrictions)</v>
      </c>
      <c r="L106" s="281">
        <v>43490</v>
      </c>
      <c r="M106" s="281" t="s">
        <v>3248</v>
      </c>
    </row>
    <row r="107" spans="1:13" ht="15.5" hidden="1" thickTop="1" thickBot="1" x14ac:dyDescent="0.4">
      <c r="A107" s="267" t="s">
        <v>1247</v>
      </c>
      <c r="B107" s="278" t="str">
        <f>VLOOKUP(A107,Lists!B:C,2,FALSE)</f>
        <v>NGA004</v>
      </c>
      <c r="C107" s="278" t="str">
        <f>VLOOKUP(A107,Lists!B:D,3,FALSE)</f>
        <v>NGA</v>
      </c>
      <c r="D107" s="250" t="s">
        <v>645</v>
      </c>
      <c r="E107" s="250">
        <v>2</v>
      </c>
      <c r="F107" s="250" t="s">
        <v>896</v>
      </c>
      <c r="G107" s="250"/>
      <c r="H107" s="278" t="b">
        <f t="shared" si="2"/>
        <v>0</v>
      </c>
      <c r="I107" s="161"/>
      <c r="J107" s="250"/>
      <c r="K107" s="278" t="str">
        <f t="shared" si="3"/>
        <v>NGA004Interference into implementation of humanitarian activities</v>
      </c>
      <c r="L107" s="282">
        <v>43490</v>
      </c>
      <c r="M107" s="282" t="s">
        <v>3248</v>
      </c>
    </row>
    <row r="108" spans="1:13" ht="15.5" hidden="1" thickTop="1" thickBot="1" x14ac:dyDescent="0.4">
      <c r="A108" s="268" t="s">
        <v>1247</v>
      </c>
      <c r="B108" s="277" t="str">
        <f>VLOOKUP(A108,Lists!B:C,2,FALSE)</f>
        <v>NGA004</v>
      </c>
      <c r="C108" s="277" t="str">
        <f>VLOOKUP(A108,Lists!B:D,3,FALSE)</f>
        <v>NGA</v>
      </c>
      <c r="D108" s="249" t="s">
        <v>646</v>
      </c>
      <c r="E108" s="249">
        <v>2</v>
      </c>
      <c r="F108" s="249" t="s">
        <v>896</v>
      </c>
      <c r="G108" s="249"/>
      <c r="H108" s="278" t="b">
        <f t="shared" si="2"/>
        <v>0</v>
      </c>
      <c r="I108" s="162"/>
      <c r="J108" s="249"/>
      <c r="K108" s="278" t="str">
        <f t="shared" si="3"/>
        <v>NGA004Violence against personnel, facilities and assets</v>
      </c>
      <c r="L108" s="281">
        <v>43490</v>
      </c>
      <c r="M108" s="281" t="s">
        <v>3248</v>
      </c>
    </row>
    <row r="109" spans="1:13" ht="15.5" hidden="1" thickTop="1" thickBot="1" x14ac:dyDescent="0.4">
      <c r="A109" s="267" t="s">
        <v>1247</v>
      </c>
      <c r="B109" s="278" t="str">
        <f>VLOOKUP(A109,Lists!B:C,2,FALSE)</f>
        <v>NGA004</v>
      </c>
      <c r="C109" s="278" t="str">
        <f>VLOOKUP(A109,Lists!B:D,3,FALSE)</f>
        <v>NGA</v>
      </c>
      <c r="D109" s="250" t="s">
        <v>647</v>
      </c>
      <c r="E109" s="250">
        <v>0</v>
      </c>
      <c r="F109" s="250" t="s">
        <v>896</v>
      </c>
      <c r="G109" s="250"/>
      <c r="H109" s="278" t="b">
        <f t="shared" si="2"/>
        <v>0</v>
      </c>
      <c r="I109" s="161"/>
      <c r="J109" s="250"/>
      <c r="K109" s="278" t="str">
        <f t="shared" si="3"/>
        <v>NGA004Denial of existence of humanitarian needs or entitlements to assistance</v>
      </c>
      <c r="L109" s="282">
        <v>43490</v>
      </c>
      <c r="M109" s="282" t="s">
        <v>3248</v>
      </c>
    </row>
    <row r="110" spans="1:13" ht="15.5" hidden="1" thickTop="1" thickBot="1" x14ac:dyDescent="0.4">
      <c r="A110" s="268" t="s">
        <v>1247</v>
      </c>
      <c r="B110" s="277" t="str">
        <f>VLOOKUP(A110,Lists!B:C,2,FALSE)</f>
        <v>NGA004</v>
      </c>
      <c r="C110" s="277" t="str">
        <f>VLOOKUP(A110,Lists!B:D,3,FALSE)</f>
        <v>NGA</v>
      </c>
      <c r="D110" s="249" t="s">
        <v>648</v>
      </c>
      <c r="E110" s="249">
        <v>1</v>
      </c>
      <c r="F110" s="249" t="s">
        <v>896</v>
      </c>
      <c r="G110" s="249"/>
      <c r="H110" s="278" t="b">
        <f t="shared" si="2"/>
        <v>0</v>
      </c>
      <c r="I110" s="162"/>
      <c r="J110" s="249"/>
      <c r="K110" s="278" t="str">
        <f t="shared" si="3"/>
        <v>NGA004Restriction and obstruction of access to services and assistance</v>
      </c>
      <c r="L110" s="281">
        <v>43490</v>
      </c>
      <c r="M110" s="281" t="s">
        <v>3248</v>
      </c>
    </row>
    <row r="111" spans="1:13" ht="15.5" hidden="1" thickTop="1" thickBot="1" x14ac:dyDescent="0.4">
      <c r="A111" s="267" t="s">
        <v>1247</v>
      </c>
      <c r="B111" s="278" t="str">
        <f>VLOOKUP(A111,Lists!B:C,2,FALSE)</f>
        <v>NGA004</v>
      </c>
      <c r="C111" s="278" t="str">
        <f>VLOOKUP(A111,Lists!B:D,3,FALSE)</f>
        <v>NGA</v>
      </c>
      <c r="D111" s="250" t="s">
        <v>649</v>
      </c>
      <c r="E111" s="250">
        <v>3</v>
      </c>
      <c r="F111" s="250" t="s">
        <v>896</v>
      </c>
      <c r="G111" s="250"/>
      <c r="H111" s="278" t="b">
        <f t="shared" si="2"/>
        <v>0</v>
      </c>
      <c r="I111" s="161"/>
      <c r="J111" s="250"/>
      <c r="K111" s="278" t="str">
        <f t="shared" si="3"/>
        <v>NGA004Ongoing insecurity/hostilities affecting humanitarian assistance</v>
      </c>
      <c r="L111" s="282">
        <v>43490</v>
      </c>
      <c r="M111" s="282" t="s">
        <v>3248</v>
      </c>
    </row>
    <row r="112" spans="1:13" ht="15.5" hidden="1" thickTop="1" thickBot="1" x14ac:dyDescent="0.4">
      <c r="A112" s="268" t="s">
        <v>1247</v>
      </c>
      <c r="B112" s="277" t="str">
        <f>VLOOKUP(A112,Lists!B:C,2,FALSE)</f>
        <v>NGA004</v>
      </c>
      <c r="C112" s="277" t="str">
        <f>VLOOKUP(A112,Lists!B:D,3,FALSE)</f>
        <v>NGA</v>
      </c>
      <c r="D112" s="249" t="s">
        <v>651</v>
      </c>
      <c r="E112" s="249">
        <v>2</v>
      </c>
      <c r="F112" s="249" t="s">
        <v>896</v>
      </c>
      <c r="G112" s="249"/>
      <c r="H112" s="278" t="b">
        <f t="shared" si="2"/>
        <v>0</v>
      </c>
      <c r="I112" s="162"/>
      <c r="J112" s="249"/>
      <c r="K112" s="278" t="str">
        <f t="shared" si="3"/>
        <v>NGA004Physical constraints in the environment (obstacles related to terrain, climate, lack of infrastructure, etc.)</v>
      </c>
      <c r="L112" s="281">
        <v>43490</v>
      </c>
      <c r="M112" s="281" t="s">
        <v>3248</v>
      </c>
    </row>
    <row r="113" spans="1:13" ht="15.5" hidden="1" thickTop="1" thickBot="1" x14ac:dyDescent="0.4">
      <c r="A113" s="267" t="s">
        <v>1247</v>
      </c>
      <c r="B113" s="278" t="str">
        <f>VLOOKUP(A113,Lists!B:C,2,FALSE)</f>
        <v>NGA004</v>
      </c>
      <c r="C113" s="278" t="str">
        <f>VLOOKUP(A113,Lists!B:D,3,FALSE)</f>
        <v>NGA</v>
      </c>
      <c r="D113" s="250" t="s">
        <v>650</v>
      </c>
      <c r="E113" s="250">
        <v>1</v>
      </c>
      <c r="F113" s="250" t="s">
        <v>896</v>
      </c>
      <c r="G113" s="250"/>
      <c r="H113" s="278" t="b">
        <f t="shared" si="2"/>
        <v>0</v>
      </c>
      <c r="I113" s="161"/>
      <c r="J113" s="250"/>
      <c r="K113" s="278" t="str">
        <f t="shared" si="3"/>
        <v xml:space="preserve">NGA004Presence of mines and improvised explosive devices </v>
      </c>
      <c r="L113" s="282">
        <v>43490</v>
      </c>
      <c r="M113" s="282" t="s">
        <v>3248</v>
      </c>
    </row>
    <row r="114" spans="1:13" ht="15.5" hidden="1" thickTop="1" thickBot="1" x14ac:dyDescent="0.4">
      <c r="A114" s="268" t="s">
        <v>1246</v>
      </c>
      <c r="B114" s="277" t="str">
        <f>VLOOKUP(A114,Lists!B:C,2,FALSE)</f>
        <v>NGA003</v>
      </c>
      <c r="C114" s="277" t="str">
        <f>VLOOKUP(A114,Lists!B:D,3,FALSE)</f>
        <v>NGA</v>
      </c>
      <c r="D114" s="249" t="s">
        <v>691</v>
      </c>
      <c r="E114" s="249" t="s">
        <v>446</v>
      </c>
      <c r="F114" s="249"/>
      <c r="G114" s="249" t="s">
        <v>446</v>
      </c>
      <c r="H114" s="278" t="str">
        <f t="shared" si="2"/>
        <v>x</v>
      </c>
      <c r="I114" s="162"/>
      <c r="J114" s="249" t="s">
        <v>889</v>
      </c>
      <c r="K114" s="278" t="str">
        <f t="shared" si="3"/>
        <v>NGA003People facing limited access constraints</v>
      </c>
      <c r="L114" s="281">
        <v>43490</v>
      </c>
      <c r="M114" s="281" t="s">
        <v>3248</v>
      </c>
    </row>
    <row r="115" spans="1:13" ht="15.5" hidden="1" thickTop="1" thickBot="1" x14ac:dyDescent="0.4">
      <c r="A115" s="267" t="s">
        <v>1246</v>
      </c>
      <c r="B115" s="278" t="str">
        <f>VLOOKUP(A115,Lists!B:C,2,FALSE)</f>
        <v>NGA003</v>
      </c>
      <c r="C115" s="278" t="str">
        <f>VLOOKUP(A115,Lists!B:D,3,FALSE)</f>
        <v>NGA</v>
      </c>
      <c r="D115" s="250" t="s">
        <v>692</v>
      </c>
      <c r="E115" s="250" t="s">
        <v>446</v>
      </c>
      <c r="F115" s="250"/>
      <c r="G115" s="250" t="s">
        <v>446</v>
      </c>
      <c r="H115" s="278" t="str">
        <f t="shared" si="2"/>
        <v>x</v>
      </c>
      <c r="I115" s="161"/>
      <c r="J115" s="250" t="s">
        <v>889</v>
      </c>
      <c r="K115" s="278" t="str">
        <f t="shared" si="3"/>
        <v>NGA003People facing restricted access constraints</v>
      </c>
      <c r="L115" s="282">
        <v>43490</v>
      </c>
      <c r="M115" s="282" t="s">
        <v>3248</v>
      </c>
    </row>
    <row r="116" spans="1:13" ht="15.5" hidden="1" thickTop="1" thickBot="1" x14ac:dyDescent="0.4">
      <c r="A116" s="268" t="s">
        <v>1246</v>
      </c>
      <c r="B116" s="277" t="str">
        <f>VLOOKUP(A116,Lists!B:C,2,FALSE)</f>
        <v>NGA003</v>
      </c>
      <c r="C116" s="277" t="str">
        <f>VLOOKUP(A116,Lists!B:D,3,FALSE)</f>
        <v>NGA</v>
      </c>
      <c r="D116" s="249" t="s">
        <v>643</v>
      </c>
      <c r="E116" s="249">
        <v>0</v>
      </c>
      <c r="F116" s="249" t="s">
        <v>896</v>
      </c>
      <c r="G116" s="249"/>
      <c r="H116" s="278" t="b">
        <f t="shared" si="2"/>
        <v>0</v>
      </c>
      <c r="I116" s="162"/>
      <c r="J116" s="249"/>
      <c r="K116" s="278" t="str">
        <f t="shared" si="3"/>
        <v>NGA003Impediments to entry into country (bureaucratic and administrative)</v>
      </c>
      <c r="L116" s="281">
        <v>43490</v>
      </c>
      <c r="M116" s="281" t="s">
        <v>3248</v>
      </c>
    </row>
    <row r="117" spans="1:13" ht="15.5" hidden="1" thickTop="1" thickBot="1" x14ac:dyDescent="0.4">
      <c r="A117" s="267" t="s">
        <v>1246</v>
      </c>
      <c r="B117" s="278" t="str">
        <f>VLOOKUP(A117,Lists!B:C,2,FALSE)</f>
        <v>NGA003</v>
      </c>
      <c r="C117" s="278" t="str">
        <f>VLOOKUP(A117,Lists!B:D,3,FALSE)</f>
        <v>NGA</v>
      </c>
      <c r="D117" s="250" t="s">
        <v>644</v>
      </c>
      <c r="E117" s="250">
        <v>2</v>
      </c>
      <c r="F117" s="250" t="s">
        <v>896</v>
      </c>
      <c r="G117" s="250"/>
      <c r="H117" s="278" t="b">
        <f t="shared" si="2"/>
        <v>0</v>
      </c>
      <c r="I117" s="161"/>
      <c r="J117" s="250"/>
      <c r="K117" s="278" t="str">
        <f t="shared" si="3"/>
        <v>NGA003Restriction of movement (impediments to freedom of movement and/or administrative restrictions)</v>
      </c>
      <c r="L117" s="282">
        <v>43490</v>
      </c>
      <c r="M117" s="282" t="s">
        <v>3248</v>
      </c>
    </row>
    <row r="118" spans="1:13" ht="15.5" hidden="1" thickTop="1" thickBot="1" x14ac:dyDescent="0.4">
      <c r="A118" s="268" t="s">
        <v>1246</v>
      </c>
      <c r="B118" s="277" t="str">
        <f>VLOOKUP(A118,Lists!B:C,2,FALSE)</f>
        <v>NGA003</v>
      </c>
      <c r="C118" s="277" t="str">
        <f>VLOOKUP(A118,Lists!B:D,3,FALSE)</f>
        <v>NGA</v>
      </c>
      <c r="D118" s="249" t="s">
        <v>645</v>
      </c>
      <c r="E118" s="249">
        <v>2</v>
      </c>
      <c r="F118" s="249" t="s">
        <v>896</v>
      </c>
      <c r="G118" s="249"/>
      <c r="H118" s="278" t="b">
        <f t="shared" si="2"/>
        <v>0</v>
      </c>
      <c r="I118" s="162"/>
      <c r="J118" s="249"/>
      <c r="K118" s="278" t="str">
        <f t="shared" si="3"/>
        <v>NGA003Interference into implementation of humanitarian activities</v>
      </c>
      <c r="L118" s="281">
        <v>43490</v>
      </c>
      <c r="M118" s="281" t="s">
        <v>3248</v>
      </c>
    </row>
    <row r="119" spans="1:13" ht="15.5" hidden="1" thickTop="1" thickBot="1" x14ac:dyDescent="0.4">
      <c r="A119" s="267" t="s">
        <v>1246</v>
      </c>
      <c r="B119" s="278" t="str">
        <f>VLOOKUP(A119,Lists!B:C,2,FALSE)</f>
        <v>NGA003</v>
      </c>
      <c r="C119" s="278" t="str">
        <f>VLOOKUP(A119,Lists!B:D,3,FALSE)</f>
        <v>NGA</v>
      </c>
      <c r="D119" s="250" t="s">
        <v>646</v>
      </c>
      <c r="E119" s="250">
        <v>2</v>
      </c>
      <c r="F119" s="250" t="s">
        <v>896</v>
      </c>
      <c r="G119" s="250"/>
      <c r="H119" s="278" t="b">
        <f t="shared" si="2"/>
        <v>0</v>
      </c>
      <c r="I119" s="161"/>
      <c r="J119" s="250"/>
      <c r="K119" s="278" t="str">
        <f t="shared" si="3"/>
        <v>NGA003Violence against personnel, facilities and assets</v>
      </c>
      <c r="L119" s="282">
        <v>43490</v>
      </c>
      <c r="M119" s="282" t="s">
        <v>3248</v>
      </c>
    </row>
    <row r="120" spans="1:13" ht="15.5" hidden="1" thickTop="1" thickBot="1" x14ac:dyDescent="0.4">
      <c r="A120" s="268" t="s">
        <v>1246</v>
      </c>
      <c r="B120" s="277" t="str">
        <f>VLOOKUP(A120,Lists!B:C,2,FALSE)</f>
        <v>NGA003</v>
      </c>
      <c r="C120" s="277" t="str">
        <f>VLOOKUP(A120,Lists!B:D,3,FALSE)</f>
        <v>NGA</v>
      </c>
      <c r="D120" s="249" t="s">
        <v>647</v>
      </c>
      <c r="E120" s="249">
        <v>0</v>
      </c>
      <c r="F120" s="249" t="s">
        <v>896</v>
      </c>
      <c r="G120" s="249"/>
      <c r="H120" s="278" t="b">
        <f t="shared" si="2"/>
        <v>0</v>
      </c>
      <c r="I120" s="162"/>
      <c r="J120" s="249"/>
      <c r="K120" s="278" t="str">
        <f t="shared" si="3"/>
        <v>NGA003Denial of existence of humanitarian needs or entitlements to assistance</v>
      </c>
      <c r="L120" s="281">
        <v>43490</v>
      </c>
      <c r="M120" s="281" t="s">
        <v>3248</v>
      </c>
    </row>
    <row r="121" spans="1:13" ht="15.5" hidden="1" thickTop="1" thickBot="1" x14ac:dyDescent="0.4">
      <c r="A121" s="267" t="s">
        <v>1246</v>
      </c>
      <c r="B121" s="278" t="str">
        <f>VLOOKUP(A121,Lists!B:C,2,FALSE)</f>
        <v>NGA003</v>
      </c>
      <c r="C121" s="278" t="str">
        <f>VLOOKUP(A121,Lists!B:D,3,FALSE)</f>
        <v>NGA</v>
      </c>
      <c r="D121" s="250" t="s">
        <v>648</v>
      </c>
      <c r="E121" s="250">
        <v>1</v>
      </c>
      <c r="F121" s="250" t="s">
        <v>896</v>
      </c>
      <c r="G121" s="250"/>
      <c r="H121" s="278" t="b">
        <f t="shared" si="2"/>
        <v>0</v>
      </c>
      <c r="I121" s="161"/>
      <c r="J121" s="250"/>
      <c r="K121" s="278" t="str">
        <f t="shared" si="3"/>
        <v>NGA003Restriction and obstruction of access to services and assistance</v>
      </c>
      <c r="L121" s="282">
        <v>43490</v>
      </c>
      <c r="M121" s="282" t="s">
        <v>3248</v>
      </c>
    </row>
    <row r="122" spans="1:13" ht="15.5" hidden="1" thickTop="1" thickBot="1" x14ac:dyDescent="0.4">
      <c r="A122" s="268" t="s">
        <v>1246</v>
      </c>
      <c r="B122" s="277" t="str">
        <f>VLOOKUP(A122,Lists!B:C,2,FALSE)</f>
        <v>NGA003</v>
      </c>
      <c r="C122" s="277" t="str">
        <f>VLOOKUP(A122,Lists!B:D,3,FALSE)</f>
        <v>NGA</v>
      </c>
      <c r="D122" s="249" t="s">
        <v>649</v>
      </c>
      <c r="E122" s="249">
        <v>3</v>
      </c>
      <c r="F122" s="249" t="s">
        <v>896</v>
      </c>
      <c r="G122" s="249"/>
      <c r="H122" s="278" t="b">
        <f t="shared" si="2"/>
        <v>0</v>
      </c>
      <c r="I122" s="162"/>
      <c r="J122" s="249"/>
      <c r="K122" s="278" t="str">
        <f t="shared" si="3"/>
        <v>NGA003Ongoing insecurity/hostilities affecting humanitarian assistance</v>
      </c>
      <c r="L122" s="281">
        <v>43490</v>
      </c>
      <c r="M122" s="281" t="s">
        <v>3248</v>
      </c>
    </row>
    <row r="123" spans="1:13" ht="15.5" hidden="1" thickTop="1" thickBot="1" x14ac:dyDescent="0.4">
      <c r="A123" s="267" t="s">
        <v>1246</v>
      </c>
      <c r="B123" s="278" t="str">
        <f>VLOOKUP(A123,Lists!B:C,2,FALSE)</f>
        <v>NGA003</v>
      </c>
      <c r="C123" s="278" t="str">
        <f>VLOOKUP(A123,Lists!B:D,3,FALSE)</f>
        <v>NGA</v>
      </c>
      <c r="D123" s="250" t="s">
        <v>651</v>
      </c>
      <c r="E123" s="250">
        <v>2</v>
      </c>
      <c r="F123" s="250" t="s">
        <v>896</v>
      </c>
      <c r="G123" s="250"/>
      <c r="H123" s="278" t="b">
        <f t="shared" si="2"/>
        <v>0</v>
      </c>
      <c r="I123" s="161"/>
      <c r="J123" s="250"/>
      <c r="K123" s="278" t="str">
        <f t="shared" si="3"/>
        <v>NGA003Physical constraints in the environment (obstacles related to terrain, climate, lack of infrastructure, etc.)</v>
      </c>
      <c r="L123" s="282">
        <v>43490</v>
      </c>
      <c r="M123" s="282" t="s">
        <v>3248</v>
      </c>
    </row>
    <row r="124" spans="1:13" ht="15.5" hidden="1" thickTop="1" thickBot="1" x14ac:dyDescent="0.4">
      <c r="A124" s="268" t="s">
        <v>1246</v>
      </c>
      <c r="B124" s="277" t="str">
        <f>VLOOKUP(A124,Lists!B:C,2,FALSE)</f>
        <v>NGA003</v>
      </c>
      <c r="C124" s="277" t="str">
        <f>VLOOKUP(A124,Lists!B:D,3,FALSE)</f>
        <v>NGA</v>
      </c>
      <c r="D124" s="249" t="s">
        <v>650</v>
      </c>
      <c r="E124" s="249">
        <v>1</v>
      </c>
      <c r="F124" s="249" t="s">
        <v>896</v>
      </c>
      <c r="G124" s="249"/>
      <c r="H124" s="278" t="b">
        <f t="shared" si="2"/>
        <v>0</v>
      </c>
      <c r="I124" s="162"/>
      <c r="J124" s="249"/>
      <c r="K124" s="278" t="str">
        <f t="shared" si="3"/>
        <v xml:space="preserve">NGA003Presence of mines and improvised explosive devices </v>
      </c>
      <c r="L124" s="281">
        <v>43490</v>
      </c>
      <c r="M124" s="281" t="s">
        <v>3248</v>
      </c>
    </row>
    <row r="125" spans="1:13" ht="15.5" hidden="1" thickTop="1" thickBot="1" x14ac:dyDescent="0.4">
      <c r="A125" s="267" t="s">
        <v>1246</v>
      </c>
      <c r="B125" s="278" t="str">
        <f>VLOOKUP(A125,Lists!B:C,2,FALSE)</f>
        <v>NGA003</v>
      </c>
      <c r="C125" s="278" t="str">
        <f>VLOOKUP(A125,Lists!B:D,3,FALSE)</f>
        <v>NGA</v>
      </c>
      <c r="D125" s="250" t="s">
        <v>522</v>
      </c>
      <c r="E125" s="250">
        <v>187624895</v>
      </c>
      <c r="F125" s="250" t="s">
        <v>913</v>
      </c>
      <c r="G125" s="250" t="s">
        <v>732</v>
      </c>
      <c r="H125" s="278">
        <f t="shared" si="2"/>
        <v>1</v>
      </c>
      <c r="I125" s="161" t="s">
        <v>908</v>
      </c>
      <c r="J125" s="250" t="s">
        <v>909</v>
      </c>
      <c r="K125" s="278" t="str">
        <f t="shared" si="3"/>
        <v>NGA003Total population</v>
      </c>
      <c r="L125" s="282">
        <v>43490</v>
      </c>
      <c r="M125" s="282" t="s">
        <v>3248</v>
      </c>
    </row>
    <row r="126" spans="1:13" ht="15.5" hidden="1" thickTop="1" thickBot="1" x14ac:dyDescent="0.4">
      <c r="A126" s="268" t="s">
        <v>1246</v>
      </c>
      <c r="B126" s="277" t="str">
        <f>VLOOKUP(A126,Lists!B:C,2,FALSE)</f>
        <v>NGA003</v>
      </c>
      <c r="C126" s="277" t="str">
        <f>VLOOKUP(A126,Lists!B:D,3,FALSE)</f>
        <v>NGA</v>
      </c>
      <c r="D126" s="249" t="s">
        <v>660</v>
      </c>
      <c r="E126" s="249">
        <v>403872</v>
      </c>
      <c r="F126" s="249" t="s">
        <v>932</v>
      </c>
      <c r="G126" s="249" t="s">
        <v>732</v>
      </c>
      <c r="H126" s="278">
        <f t="shared" si="2"/>
        <v>1</v>
      </c>
      <c r="I126" s="162" t="s">
        <v>933</v>
      </c>
      <c r="J126" s="249" t="s">
        <v>931</v>
      </c>
      <c r="K126" s="278" t="str">
        <f t="shared" si="3"/>
        <v>NGA003Landmass affected</v>
      </c>
      <c r="L126" s="281">
        <v>43490</v>
      </c>
      <c r="M126" s="281" t="s">
        <v>3248</v>
      </c>
    </row>
    <row r="127" spans="1:13" ht="15.5" hidden="1" thickTop="1" thickBot="1" x14ac:dyDescent="0.4">
      <c r="A127" s="267" t="s">
        <v>1246</v>
      </c>
      <c r="B127" s="278" t="str">
        <f>VLOOKUP(A127,Lists!B:C,2,FALSE)</f>
        <v>NGA003</v>
      </c>
      <c r="C127" s="278" t="str">
        <f>VLOOKUP(A127,Lists!B:D,3,FALSE)</f>
        <v>NGA</v>
      </c>
      <c r="D127" s="250" t="s">
        <v>737</v>
      </c>
      <c r="E127" s="250">
        <v>84185809</v>
      </c>
      <c r="F127" s="250" t="s">
        <v>934</v>
      </c>
      <c r="G127" s="250" t="s">
        <v>732</v>
      </c>
      <c r="H127" s="278">
        <f t="shared" si="2"/>
        <v>1</v>
      </c>
      <c r="I127" s="161" t="s">
        <v>935</v>
      </c>
      <c r="J127" s="250"/>
      <c r="K127" s="278" t="str">
        <f t="shared" si="3"/>
        <v>NGA003People exposed</v>
      </c>
      <c r="L127" s="282">
        <v>43490</v>
      </c>
      <c r="M127" s="282" t="s">
        <v>3248</v>
      </c>
    </row>
    <row r="128" spans="1:13" ht="15.5" hidden="1" thickTop="1" thickBot="1" x14ac:dyDescent="0.4">
      <c r="A128" s="268" t="s">
        <v>1246</v>
      </c>
      <c r="B128" s="277" t="str">
        <f>VLOOKUP(A128,Lists!B:C,2,FALSE)</f>
        <v>NGA003</v>
      </c>
      <c r="C128" s="277" t="str">
        <f>VLOOKUP(A128,Lists!B:D,3,FALSE)</f>
        <v>NGA</v>
      </c>
      <c r="D128" s="249" t="s">
        <v>533</v>
      </c>
      <c r="E128" s="249">
        <v>300000</v>
      </c>
      <c r="F128" s="249" t="s">
        <v>913</v>
      </c>
      <c r="G128" s="249" t="s">
        <v>732</v>
      </c>
      <c r="H128" s="278">
        <f t="shared" si="2"/>
        <v>1</v>
      </c>
      <c r="I128" s="162" t="s">
        <v>912</v>
      </c>
      <c r="J128" s="249" t="s">
        <v>938</v>
      </c>
      <c r="K128" s="278" t="str">
        <f t="shared" si="3"/>
        <v>NGA003People affected</v>
      </c>
      <c r="L128" s="281">
        <v>43490</v>
      </c>
      <c r="M128" s="281" t="s">
        <v>3248</v>
      </c>
    </row>
    <row r="129" spans="1:13" ht="15.5" thickTop="1" thickBot="1" x14ac:dyDescent="0.4">
      <c r="A129" s="267" t="s">
        <v>1246</v>
      </c>
      <c r="B129" s="278" t="str">
        <f>VLOOKUP(A129,Lists!B:C,2,FALSE)</f>
        <v>NGA003</v>
      </c>
      <c r="C129" s="278" t="str">
        <f>VLOOKUP(A129,Lists!B:D,3,FALSE)</f>
        <v>NGA</v>
      </c>
      <c r="D129" s="250" t="s">
        <v>666</v>
      </c>
      <c r="E129" s="250">
        <v>300000</v>
      </c>
      <c r="F129" s="250" t="s">
        <v>936</v>
      </c>
      <c r="G129" s="250" t="s">
        <v>730</v>
      </c>
      <c r="H129" s="278">
        <f t="shared" si="2"/>
        <v>3</v>
      </c>
      <c r="I129" s="161" t="s">
        <v>937</v>
      </c>
      <c r="J129" s="250" t="s">
        <v>939</v>
      </c>
      <c r="K129" s="278" t="str">
        <f t="shared" si="3"/>
        <v>NGA003People displaced</v>
      </c>
      <c r="L129" s="282">
        <v>43490</v>
      </c>
      <c r="M129" s="282" t="s">
        <v>3248</v>
      </c>
    </row>
    <row r="130" spans="1:13" ht="15.5" hidden="1" thickTop="1" thickBot="1" x14ac:dyDescent="0.4">
      <c r="A130" s="268" t="s">
        <v>1247</v>
      </c>
      <c r="B130" s="277" t="str">
        <f>VLOOKUP(A130,Lists!B:C,2,FALSE)</f>
        <v>NGA004</v>
      </c>
      <c r="C130" s="277" t="str">
        <f>VLOOKUP(A130,Lists!B:D,3,FALSE)</f>
        <v>NGA</v>
      </c>
      <c r="D130" s="249" t="s">
        <v>5028</v>
      </c>
      <c r="E130" s="249" t="s">
        <v>446</v>
      </c>
      <c r="F130" s="249"/>
      <c r="G130" s="249" t="s">
        <v>446</v>
      </c>
      <c r="H130" s="278" t="str">
        <f t="shared" ref="H130:H193" si="4">IF(G130="x","x",IF(G130="Low",3,IF(G130="Medium",2,IF(G130="High",1,FALSE))))</f>
        <v>x</v>
      </c>
      <c r="I130" s="162"/>
      <c r="J130" s="249" t="s">
        <v>940</v>
      </c>
      <c r="K130" s="278" t="str">
        <f t="shared" ref="K130:K193" si="5">B130&amp;""&amp;D130</f>
        <v>NGA004Illness cases reported</v>
      </c>
      <c r="L130" s="281">
        <v>43490</v>
      </c>
      <c r="M130" s="281" t="s">
        <v>3248</v>
      </c>
    </row>
    <row r="131" spans="1:13" ht="15.5" hidden="1" thickTop="1" thickBot="1" x14ac:dyDescent="0.4">
      <c r="A131" s="267" t="s">
        <v>1246</v>
      </c>
      <c r="B131" s="278" t="str">
        <f>VLOOKUP(A131,Lists!B:C,2,FALSE)</f>
        <v>NGA003</v>
      </c>
      <c r="C131" s="278" t="str">
        <f>VLOOKUP(A131,Lists!B:D,3,FALSE)</f>
        <v>NGA</v>
      </c>
      <c r="D131" s="250" t="s">
        <v>5027</v>
      </c>
      <c r="E131" s="250" t="s">
        <v>446</v>
      </c>
      <c r="F131" s="250"/>
      <c r="G131" s="250" t="s">
        <v>446</v>
      </c>
      <c r="H131" s="278" t="str">
        <f t="shared" si="4"/>
        <v>x</v>
      </c>
      <c r="I131" s="161"/>
      <c r="J131" s="250"/>
      <c r="K131" s="278" t="str">
        <f t="shared" si="5"/>
        <v>NGA003Injuries reported</v>
      </c>
      <c r="L131" s="282">
        <v>43490</v>
      </c>
      <c r="M131" s="282" t="s">
        <v>3248</v>
      </c>
    </row>
    <row r="132" spans="1:13" ht="15.5" hidden="1" thickTop="1" thickBot="1" x14ac:dyDescent="0.4">
      <c r="A132" s="268" t="s">
        <v>1246</v>
      </c>
      <c r="B132" s="277" t="str">
        <f>VLOOKUP(A132,Lists!B:C,2,FALSE)</f>
        <v>NGA003</v>
      </c>
      <c r="C132" s="277" t="str">
        <f>VLOOKUP(A132,Lists!B:D,3,FALSE)</f>
        <v>NGA</v>
      </c>
      <c r="D132" s="249" t="s">
        <v>5028</v>
      </c>
      <c r="E132" s="249">
        <v>11096</v>
      </c>
      <c r="F132" s="249" t="s">
        <v>1075</v>
      </c>
      <c r="G132" s="249" t="s">
        <v>731</v>
      </c>
      <c r="H132" s="278">
        <f t="shared" si="4"/>
        <v>2</v>
      </c>
      <c r="I132" s="162" t="s">
        <v>1022</v>
      </c>
      <c r="J132" s="249" t="s">
        <v>1076</v>
      </c>
      <c r="K132" s="278" t="str">
        <f t="shared" si="5"/>
        <v>NGA003Illness cases reported</v>
      </c>
      <c r="L132" s="281">
        <v>43490</v>
      </c>
      <c r="M132" s="281" t="s">
        <v>3248</v>
      </c>
    </row>
    <row r="133" spans="1:13" ht="15.5" hidden="1" thickTop="1" thickBot="1" x14ac:dyDescent="0.4">
      <c r="A133" s="267" t="s">
        <v>1246</v>
      </c>
      <c r="B133" s="278" t="str">
        <f>VLOOKUP(A133,Lists!B:C,2,FALSE)</f>
        <v>NGA003</v>
      </c>
      <c r="C133" s="278" t="str">
        <f>VLOOKUP(A133,Lists!B:D,3,FALSE)</f>
        <v>NGA</v>
      </c>
      <c r="D133" s="250" t="s">
        <v>5029</v>
      </c>
      <c r="E133" s="250">
        <v>576</v>
      </c>
      <c r="F133" s="250" t="s">
        <v>920</v>
      </c>
      <c r="G133" s="250" t="s">
        <v>731</v>
      </c>
      <c r="H133" s="278">
        <f t="shared" si="4"/>
        <v>2</v>
      </c>
      <c r="I133" s="161"/>
      <c r="J133" s="250" t="s">
        <v>940</v>
      </c>
      <c r="K133" s="278" t="str">
        <f t="shared" si="5"/>
        <v>NGA003Fatalities reported</v>
      </c>
      <c r="L133" s="282">
        <v>43490</v>
      </c>
      <c r="M133" s="282" t="s">
        <v>3248</v>
      </c>
    </row>
    <row r="134" spans="1:13" ht="15.5" hidden="1" thickTop="1" thickBot="1" x14ac:dyDescent="0.4">
      <c r="A134" s="268" t="s">
        <v>1246</v>
      </c>
      <c r="B134" s="277" t="str">
        <f>VLOOKUP(A134,Lists!B:C,2,FALSE)</f>
        <v>NGA003</v>
      </c>
      <c r="C134" s="277" t="str">
        <f>VLOOKUP(A134,Lists!B:D,3,FALSE)</f>
        <v>NGA</v>
      </c>
      <c r="D134" s="249" t="s">
        <v>5115</v>
      </c>
      <c r="E134" s="249">
        <v>2844</v>
      </c>
      <c r="F134" s="249" t="s">
        <v>920</v>
      </c>
      <c r="G134" s="249" t="s">
        <v>731</v>
      </c>
      <c r="H134" s="278">
        <f t="shared" si="4"/>
        <v>2</v>
      </c>
      <c r="I134" s="162"/>
      <c r="J134" s="249" t="s">
        <v>921</v>
      </c>
      <c r="K134" s="278" t="str">
        <f t="shared" si="5"/>
        <v>NGA003Fatalities in all crises</v>
      </c>
      <c r="L134" s="281">
        <v>43490</v>
      </c>
      <c r="M134" s="281" t="s">
        <v>3248</v>
      </c>
    </row>
    <row r="135" spans="1:13" ht="15.5" hidden="1" thickTop="1" thickBot="1" x14ac:dyDescent="0.4">
      <c r="A135" s="267" t="s">
        <v>1246</v>
      </c>
      <c r="B135" s="278" t="str">
        <f>VLOOKUP(A135,Lists!B:C,2,FALSE)</f>
        <v>NGA003</v>
      </c>
      <c r="C135" s="278" t="str">
        <f>VLOOKUP(A135,Lists!B:D,3,FALSE)</f>
        <v>NGA</v>
      </c>
      <c r="D135" s="250" t="s">
        <v>5108</v>
      </c>
      <c r="E135" s="250" t="s">
        <v>446</v>
      </c>
      <c r="F135" s="250"/>
      <c r="G135" s="250" t="s">
        <v>446</v>
      </c>
      <c r="H135" s="278" t="str">
        <f t="shared" si="4"/>
        <v>x</v>
      </c>
      <c r="I135" s="161"/>
      <c r="J135" s="250" t="s">
        <v>889</v>
      </c>
      <c r="K135" s="278" t="str">
        <f t="shared" si="5"/>
        <v>NGA003Buildings damaged</v>
      </c>
      <c r="L135" s="282">
        <v>43490</v>
      </c>
      <c r="M135" s="282" t="s">
        <v>3248</v>
      </c>
    </row>
    <row r="136" spans="1:13" ht="15.5" hidden="1" thickTop="1" thickBot="1" x14ac:dyDescent="0.4">
      <c r="A136" s="268" t="s">
        <v>1246</v>
      </c>
      <c r="B136" s="277" t="str">
        <f>VLOOKUP(A136,Lists!B:C,2,FALSE)</f>
        <v>NGA003</v>
      </c>
      <c r="C136" s="277" t="str">
        <f>VLOOKUP(A136,Lists!B:D,3,FALSE)</f>
        <v>NGA</v>
      </c>
      <c r="D136" s="249" t="s">
        <v>5109</v>
      </c>
      <c r="E136" s="249" t="s">
        <v>446</v>
      </c>
      <c r="F136" s="249"/>
      <c r="G136" s="249" t="s">
        <v>446</v>
      </c>
      <c r="H136" s="278" t="str">
        <f t="shared" si="4"/>
        <v>x</v>
      </c>
      <c r="I136" s="162"/>
      <c r="J136" s="249" t="s">
        <v>889</v>
      </c>
      <c r="K136" s="278" t="str">
        <f t="shared" si="5"/>
        <v>NGA003Buildings destroyed</v>
      </c>
      <c r="L136" s="281">
        <v>43490</v>
      </c>
      <c r="M136" s="281" t="s">
        <v>3248</v>
      </c>
    </row>
    <row r="137" spans="1:13" ht="15.5" hidden="1" thickTop="1" thickBot="1" x14ac:dyDescent="0.4">
      <c r="A137" s="267" t="s">
        <v>1246</v>
      </c>
      <c r="B137" s="278" t="str">
        <f>VLOOKUP(A137,Lists!B:C,2,FALSE)</f>
        <v>NGA003</v>
      </c>
      <c r="C137" s="278" t="str">
        <f>VLOOKUP(A137,Lists!B:D,3,FALSE)</f>
        <v>NGA</v>
      </c>
      <c r="D137" s="250" t="s">
        <v>742</v>
      </c>
      <c r="E137" s="250" t="s">
        <v>446</v>
      </c>
      <c r="F137" s="250"/>
      <c r="G137" s="250" t="s">
        <v>446</v>
      </c>
      <c r="H137" s="278" t="str">
        <f t="shared" si="4"/>
        <v>x</v>
      </c>
      <c r="I137" s="161"/>
      <c r="J137" s="250" t="s">
        <v>889</v>
      </c>
      <c r="K137" s="278" t="str">
        <f t="shared" si="5"/>
        <v>NGA003Economic Losses</v>
      </c>
      <c r="L137" s="282">
        <v>43490</v>
      </c>
      <c r="M137" s="282" t="s">
        <v>3248</v>
      </c>
    </row>
    <row r="138" spans="1:13" ht="15.5" hidden="1" thickTop="1" thickBot="1" x14ac:dyDescent="0.4">
      <c r="A138" s="268" t="s">
        <v>1246</v>
      </c>
      <c r="B138" s="277" t="str">
        <f>VLOOKUP(A138,Lists!B:C,2,FALSE)</f>
        <v>NGA003</v>
      </c>
      <c r="C138" s="277" t="str">
        <f>VLOOKUP(A138,Lists!B:D,3,FALSE)</f>
        <v>NGA</v>
      </c>
      <c r="D138" s="249" t="s">
        <v>752</v>
      </c>
      <c r="E138" s="249">
        <v>300000</v>
      </c>
      <c r="F138" s="249"/>
      <c r="G138" s="249" t="s">
        <v>731</v>
      </c>
      <c r="H138" s="278">
        <f t="shared" si="4"/>
        <v>2</v>
      </c>
      <c r="I138" s="162"/>
      <c r="J138" s="249" t="s">
        <v>941</v>
      </c>
      <c r="K138" s="278" t="str">
        <f t="shared" si="5"/>
        <v>NGA003People in Need</v>
      </c>
      <c r="L138" s="281">
        <v>43490</v>
      </c>
      <c r="M138" s="281" t="s">
        <v>3248</v>
      </c>
    </row>
    <row r="139" spans="1:13" ht="15.5" hidden="1" thickTop="1" thickBot="1" x14ac:dyDescent="0.4">
      <c r="A139" s="267" t="s">
        <v>1246</v>
      </c>
      <c r="B139" s="278" t="str">
        <f>VLOOKUP(A139,Lists!B:C,2,FALSE)</f>
        <v>NGA003</v>
      </c>
      <c r="C139" s="278" t="str">
        <f>VLOOKUP(A139,Lists!B:D,3,FALSE)</f>
        <v>NGA</v>
      </c>
      <c r="D139" s="250" t="s">
        <v>5110</v>
      </c>
      <c r="E139" s="250">
        <v>0</v>
      </c>
      <c r="F139" s="250"/>
      <c r="G139" s="250" t="s">
        <v>731</v>
      </c>
      <c r="H139" s="278">
        <f t="shared" si="4"/>
        <v>2</v>
      </c>
      <c r="I139" s="161"/>
      <c r="J139" s="250"/>
      <c r="K139" s="278" t="str">
        <f t="shared" si="5"/>
        <v>NGA003Minimal humanitarian conditions - Level 1</v>
      </c>
      <c r="L139" s="282">
        <v>43490</v>
      </c>
      <c r="M139" s="282" t="s">
        <v>3248</v>
      </c>
    </row>
    <row r="140" spans="1:13" ht="15.5" hidden="1" thickTop="1" thickBot="1" x14ac:dyDescent="0.4">
      <c r="A140" s="268" t="s">
        <v>1246</v>
      </c>
      <c r="B140" s="277" t="str">
        <f>VLOOKUP(A140,Lists!B:C,2,FALSE)</f>
        <v>NGA003</v>
      </c>
      <c r="C140" s="277" t="str">
        <f>VLOOKUP(A140,Lists!B:D,3,FALSE)</f>
        <v>NGA</v>
      </c>
      <c r="D140" s="249" t="s">
        <v>5111</v>
      </c>
      <c r="E140" s="249">
        <v>300000</v>
      </c>
      <c r="F140" s="249"/>
      <c r="G140" s="249" t="s">
        <v>731</v>
      </c>
      <c r="H140" s="278">
        <f t="shared" si="4"/>
        <v>2</v>
      </c>
      <c r="I140" s="162"/>
      <c r="J140" s="249" t="s">
        <v>941</v>
      </c>
      <c r="K140" s="278" t="str">
        <f t="shared" si="5"/>
        <v>NGA003Stressed humanitarian conditions - Level 2</v>
      </c>
      <c r="L140" s="281">
        <v>43490</v>
      </c>
      <c r="M140" s="281" t="s">
        <v>3248</v>
      </c>
    </row>
    <row r="141" spans="1:13" ht="15.5" hidden="1" thickTop="1" thickBot="1" x14ac:dyDescent="0.4">
      <c r="A141" s="267" t="s">
        <v>1246</v>
      </c>
      <c r="B141" s="278" t="str">
        <f>VLOOKUP(A141,Lists!B:C,2,FALSE)</f>
        <v>NGA003</v>
      </c>
      <c r="C141" s="278" t="str">
        <f>VLOOKUP(A141,Lists!B:D,3,FALSE)</f>
        <v>NGA</v>
      </c>
      <c r="D141" s="250" t="s">
        <v>5112</v>
      </c>
      <c r="E141" s="250">
        <v>0</v>
      </c>
      <c r="F141" s="250"/>
      <c r="G141" s="250" t="s">
        <v>731</v>
      </c>
      <c r="H141" s="278">
        <f t="shared" si="4"/>
        <v>2</v>
      </c>
      <c r="I141" s="161"/>
      <c r="J141" s="250"/>
      <c r="K141" s="278" t="str">
        <f t="shared" si="5"/>
        <v>NGA003Moderate humanitarian conditions - Level 3</v>
      </c>
      <c r="L141" s="282">
        <v>43490</v>
      </c>
      <c r="M141" s="282" t="s">
        <v>3248</v>
      </c>
    </row>
    <row r="142" spans="1:13" ht="15.5" hidden="1" thickTop="1" thickBot="1" x14ac:dyDescent="0.4">
      <c r="A142" s="268" t="s">
        <v>1246</v>
      </c>
      <c r="B142" s="277" t="str">
        <f>VLOOKUP(A142,Lists!B:C,2,FALSE)</f>
        <v>NGA003</v>
      </c>
      <c r="C142" s="277" t="str">
        <f>VLOOKUP(A142,Lists!B:D,3,FALSE)</f>
        <v>NGA</v>
      </c>
      <c r="D142" s="249" t="s">
        <v>5113</v>
      </c>
      <c r="E142" s="249">
        <v>0</v>
      </c>
      <c r="F142" s="249"/>
      <c r="G142" s="249" t="s">
        <v>731</v>
      </c>
      <c r="H142" s="278">
        <f t="shared" si="4"/>
        <v>2</v>
      </c>
      <c r="I142" s="162"/>
      <c r="J142" s="249"/>
      <c r="K142" s="278" t="str">
        <f t="shared" si="5"/>
        <v>NGA003Severe humanitarian conditions - Level 4</v>
      </c>
      <c r="L142" s="281">
        <v>43490</v>
      </c>
      <c r="M142" s="281" t="s">
        <v>3248</v>
      </c>
    </row>
    <row r="143" spans="1:13" ht="15.5" hidden="1" thickTop="1" thickBot="1" x14ac:dyDescent="0.4">
      <c r="A143" s="267" t="s">
        <v>1246</v>
      </c>
      <c r="B143" s="278" t="str">
        <f>VLOOKUP(A143,Lists!B:C,2,FALSE)</f>
        <v>NGA003</v>
      </c>
      <c r="C143" s="278" t="str">
        <f>VLOOKUP(A143,Lists!B:D,3,FALSE)</f>
        <v>NGA</v>
      </c>
      <c r="D143" s="250" t="s">
        <v>5114</v>
      </c>
      <c r="E143" s="250">
        <v>0</v>
      </c>
      <c r="F143" s="250"/>
      <c r="G143" s="250" t="s">
        <v>731</v>
      </c>
      <c r="H143" s="278">
        <f t="shared" si="4"/>
        <v>2</v>
      </c>
      <c r="I143" s="161"/>
      <c r="J143" s="250"/>
      <c r="K143" s="278" t="str">
        <f t="shared" si="5"/>
        <v>NGA003Extreme humanitarian conditions - Level 5</v>
      </c>
      <c r="L143" s="282">
        <v>43490</v>
      </c>
      <c r="M143" s="282" t="s">
        <v>3248</v>
      </c>
    </row>
    <row r="144" spans="1:13" ht="15.5" hidden="1" thickTop="1" thickBot="1" x14ac:dyDescent="0.4">
      <c r="A144" s="268" t="s">
        <v>1246</v>
      </c>
      <c r="B144" s="277" t="str">
        <f>VLOOKUP(A144,Lists!B:C,2,FALSE)</f>
        <v>NGA003</v>
      </c>
      <c r="C144" s="277" t="str">
        <f>VLOOKUP(A144,Lists!B:D,3,FALSE)</f>
        <v>NGA</v>
      </c>
      <c r="D144" s="249" t="s">
        <v>688</v>
      </c>
      <c r="E144" s="249">
        <v>5</v>
      </c>
      <c r="F144" s="249"/>
      <c r="G144" s="249" t="s">
        <v>732</v>
      </c>
      <c r="H144" s="278">
        <f t="shared" si="4"/>
        <v>1</v>
      </c>
      <c r="I144" s="162"/>
      <c r="J144" s="249" t="s">
        <v>942</v>
      </c>
      <c r="K144" s="278" t="str">
        <f t="shared" si="5"/>
        <v>NGA003Crisis affected groups</v>
      </c>
      <c r="L144" s="281">
        <v>43490</v>
      </c>
      <c r="M144" s="281" t="s">
        <v>3248</v>
      </c>
    </row>
    <row r="145" spans="1:13" ht="15.5" hidden="1" thickTop="1" thickBot="1" x14ac:dyDescent="0.4">
      <c r="A145" s="267" t="s">
        <v>1245</v>
      </c>
      <c r="B145" s="278" t="e">
        <f>VLOOKUP(A145,Lists!B:C,2,FALSE)</f>
        <v>#N/A</v>
      </c>
      <c r="C145" s="278" t="e">
        <f>VLOOKUP(A145,Lists!B:D,3,FALSE)</f>
        <v>#N/A</v>
      </c>
      <c r="D145" s="250" t="s">
        <v>522</v>
      </c>
      <c r="E145" s="250">
        <v>187624895</v>
      </c>
      <c r="F145" s="250" t="s">
        <v>913</v>
      </c>
      <c r="G145" s="250" t="s">
        <v>732</v>
      </c>
      <c r="H145" s="278">
        <f t="shared" si="4"/>
        <v>1</v>
      </c>
      <c r="I145" s="161" t="s">
        <v>908</v>
      </c>
      <c r="J145" s="250" t="s">
        <v>909</v>
      </c>
      <c r="K145" s="278" t="e">
        <f t="shared" si="5"/>
        <v>#N/A</v>
      </c>
      <c r="L145" s="282">
        <v>43490</v>
      </c>
      <c r="M145" s="282" t="s">
        <v>3248</v>
      </c>
    </row>
    <row r="146" spans="1:13" ht="15.5" hidden="1" thickTop="1" thickBot="1" x14ac:dyDescent="0.4">
      <c r="A146" s="268" t="s">
        <v>1245</v>
      </c>
      <c r="B146" s="277" t="e">
        <f>VLOOKUP(A146,Lists!B:C,2,FALSE)</f>
        <v>#N/A</v>
      </c>
      <c r="C146" s="277" t="e">
        <f>VLOOKUP(A146,Lists!B:D,3,FALSE)</f>
        <v>#N/A</v>
      </c>
      <c r="D146" s="249" t="s">
        <v>691</v>
      </c>
      <c r="E146" s="249" t="s">
        <v>446</v>
      </c>
      <c r="F146" s="249"/>
      <c r="G146" s="249" t="s">
        <v>446</v>
      </c>
      <c r="H146" s="278" t="str">
        <f t="shared" si="4"/>
        <v>x</v>
      </c>
      <c r="I146" s="162"/>
      <c r="J146" s="249" t="s">
        <v>958</v>
      </c>
      <c r="K146" s="278" t="e">
        <f t="shared" si="5"/>
        <v>#N/A</v>
      </c>
      <c r="L146" s="281">
        <v>43490</v>
      </c>
      <c r="M146" s="281" t="s">
        <v>3248</v>
      </c>
    </row>
    <row r="147" spans="1:13" ht="15.5" hidden="1" thickTop="1" thickBot="1" x14ac:dyDescent="0.4">
      <c r="A147" s="267" t="s">
        <v>1245</v>
      </c>
      <c r="B147" s="278" t="e">
        <f>VLOOKUP(A147,Lists!B:C,2,FALSE)</f>
        <v>#N/A</v>
      </c>
      <c r="C147" s="278" t="e">
        <f>VLOOKUP(A147,Lists!B:D,3,FALSE)</f>
        <v>#N/A</v>
      </c>
      <c r="D147" s="250" t="s">
        <v>692</v>
      </c>
      <c r="E147" s="250">
        <v>800000</v>
      </c>
      <c r="F147" s="250" t="s">
        <v>929</v>
      </c>
      <c r="G147" s="250" t="s">
        <v>732</v>
      </c>
      <c r="H147" s="278">
        <f t="shared" si="4"/>
        <v>1</v>
      </c>
      <c r="I147" s="161" t="s">
        <v>930</v>
      </c>
      <c r="J147" s="250" t="s">
        <v>959</v>
      </c>
      <c r="K147" s="278" t="e">
        <f t="shared" si="5"/>
        <v>#N/A</v>
      </c>
      <c r="L147" s="282">
        <v>43490</v>
      </c>
      <c r="M147" s="282" t="s">
        <v>3248</v>
      </c>
    </row>
    <row r="148" spans="1:13" ht="15.5" hidden="1" thickTop="1" thickBot="1" x14ac:dyDescent="0.4">
      <c r="A148" s="268" t="s">
        <v>1245</v>
      </c>
      <c r="B148" s="277" t="e">
        <f>VLOOKUP(A148,Lists!B:C,2,FALSE)</f>
        <v>#N/A</v>
      </c>
      <c r="C148" s="277" t="e">
        <f>VLOOKUP(A148,Lists!B:D,3,FALSE)</f>
        <v>#N/A</v>
      </c>
      <c r="D148" s="249" t="s">
        <v>643</v>
      </c>
      <c r="E148" s="249">
        <v>0</v>
      </c>
      <c r="F148" s="249" t="s">
        <v>896</v>
      </c>
      <c r="G148" s="249"/>
      <c r="H148" s="278" t="b">
        <f t="shared" si="4"/>
        <v>0</v>
      </c>
      <c r="I148" s="162"/>
      <c r="J148" s="249"/>
      <c r="K148" s="278" t="e">
        <f t="shared" si="5"/>
        <v>#N/A</v>
      </c>
      <c r="L148" s="281">
        <v>43490</v>
      </c>
      <c r="M148" s="281" t="s">
        <v>3248</v>
      </c>
    </row>
    <row r="149" spans="1:13" ht="15.5" hidden="1" thickTop="1" thickBot="1" x14ac:dyDescent="0.4">
      <c r="A149" s="267" t="s">
        <v>1245</v>
      </c>
      <c r="B149" s="278" t="e">
        <f>VLOOKUP(A149,Lists!B:C,2,FALSE)</f>
        <v>#N/A</v>
      </c>
      <c r="C149" s="278" t="e">
        <f>VLOOKUP(A149,Lists!B:D,3,FALSE)</f>
        <v>#N/A</v>
      </c>
      <c r="D149" s="250" t="s">
        <v>644</v>
      </c>
      <c r="E149" s="250">
        <v>2</v>
      </c>
      <c r="F149" s="250" t="s">
        <v>896</v>
      </c>
      <c r="G149" s="250"/>
      <c r="H149" s="278" t="b">
        <f t="shared" si="4"/>
        <v>0</v>
      </c>
      <c r="I149" s="161"/>
      <c r="J149" s="250"/>
      <c r="K149" s="278" t="e">
        <f t="shared" si="5"/>
        <v>#N/A</v>
      </c>
      <c r="L149" s="282">
        <v>43490</v>
      </c>
      <c r="M149" s="282" t="s">
        <v>3248</v>
      </c>
    </row>
    <row r="150" spans="1:13" ht="15.5" hidden="1" thickTop="1" thickBot="1" x14ac:dyDescent="0.4">
      <c r="A150" s="268" t="s">
        <v>1245</v>
      </c>
      <c r="B150" s="277" t="e">
        <f>VLOOKUP(A150,Lists!B:C,2,FALSE)</f>
        <v>#N/A</v>
      </c>
      <c r="C150" s="277" t="e">
        <f>VLOOKUP(A150,Lists!B:D,3,FALSE)</f>
        <v>#N/A</v>
      </c>
      <c r="D150" s="249" t="s">
        <v>645</v>
      </c>
      <c r="E150" s="249">
        <v>2</v>
      </c>
      <c r="F150" s="249" t="s">
        <v>896</v>
      </c>
      <c r="G150" s="249"/>
      <c r="H150" s="278" t="b">
        <f t="shared" si="4"/>
        <v>0</v>
      </c>
      <c r="I150" s="162"/>
      <c r="J150" s="249"/>
      <c r="K150" s="278" t="e">
        <f t="shared" si="5"/>
        <v>#N/A</v>
      </c>
      <c r="L150" s="281">
        <v>43490</v>
      </c>
      <c r="M150" s="281" t="s">
        <v>3248</v>
      </c>
    </row>
    <row r="151" spans="1:13" ht="15.5" hidden="1" thickTop="1" thickBot="1" x14ac:dyDescent="0.4">
      <c r="A151" s="267" t="s">
        <v>1245</v>
      </c>
      <c r="B151" s="278" t="e">
        <f>VLOOKUP(A151,Lists!B:C,2,FALSE)</f>
        <v>#N/A</v>
      </c>
      <c r="C151" s="278" t="e">
        <f>VLOOKUP(A151,Lists!B:D,3,FALSE)</f>
        <v>#N/A</v>
      </c>
      <c r="D151" s="250" t="s">
        <v>646</v>
      </c>
      <c r="E151" s="250">
        <v>2</v>
      </c>
      <c r="F151" s="250" t="s">
        <v>896</v>
      </c>
      <c r="G151" s="250"/>
      <c r="H151" s="278" t="b">
        <f t="shared" si="4"/>
        <v>0</v>
      </c>
      <c r="I151" s="161"/>
      <c r="J151" s="250"/>
      <c r="K151" s="278" t="e">
        <f t="shared" si="5"/>
        <v>#N/A</v>
      </c>
      <c r="L151" s="282">
        <v>43490</v>
      </c>
      <c r="M151" s="282" t="s">
        <v>3248</v>
      </c>
    </row>
    <row r="152" spans="1:13" ht="15.5" hidden="1" thickTop="1" thickBot="1" x14ac:dyDescent="0.4">
      <c r="A152" s="268" t="s">
        <v>1245</v>
      </c>
      <c r="B152" s="277" t="e">
        <f>VLOOKUP(A152,Lists!B:C,2,FALSE)</f>
        <v>#N/A</v>
      </c>
      <c r="C152" s="277" t="e">
        <f>VLOOKUP(A152,Lists!B:D,3,FALSE)</f>
        <v>#N/A</v>
      </c>
      <c r="D152" s="249" t="s">
        <v>647</v>
      </c>
      <c r="E152" s="249">
        <v>0</v>
      </c>
      <c r="F152" s="249" t="s">
        <v>896</v>
      </c>
      <c r="G152" s="249"/>
      <c r="H152" s="278" t="b">
        <f t="shared" si="4"/>
        <v>0</v>
      </c>
      <c r="I152" s="162"/>
      <c r="J152" s="249"/>
      <c r="K152" s="278" t="e">
        <f t="shared" si="5"/>
        <v>#N/A</v>
      </c>
      <c r="L152" s="281">
        <v>43490</v>
      </c>
      <c r="M152" s="281" t="s">
        <v>3248</v>
      </c>
    </row>
    <row r="153" spans="1:13" ht="15.5" hidden="1" thickTop="1" thickBot="1" x14ac:dyDescent="0.4">
      <c r="A153" s="267" t="s">
        <v>1245</v>
      </c>
      <c r="B153" s="278" t="e">
        <f>VLOOKUP(A153,Lists!B:C,2,FALSE)</f>
        <v>#N/A</v>
      </c>
      <c r="C153" s="278" t="e">
        <f>VLOOKUP(A153,Lists!B:D,3,FALSE)</f>
        <v>#N/A</v>
      </c>
      <c r="D153" s="250" t="s">
        <v>648</v>
      </c>
      <c r="E153" s="250">
        <v>1</v>
      </c>
      <c r="F153" s="250" t="s">
        <v>896</v>
      </c>
      <c r="G153" s="250"/>
      <c r="H153" s="278" t="b">
        <f t="shared" si="4"/>
        <v>0</v>
      </c>
      <c r="I153" s="161"/>
      <c r="J153" s="250"/>
      <c r="K153" s="278" t="e">
        <f t="shared" si="5"/>
        <v>#N/A</v>
      </c>
      <c r="L153" s="282">
        <v>43490</v>
      </c>
      <c r="M153" s="282" t="s">
        <v>3248</v>
      </c>
    </row>
    <row r="154" spans="1:13" ht="15.5" hidden="1" thickTop="1" thickBot="1" x14ac:dyDescent="0.4">
      <c r="A154" s="268" t="s">
        <v>1245</v>
      </c>
      <c r="B154" s="277" t="e">
        <f>VLOOKUP(A154,Lists!B:C,2,FALSE)</f>
        <v>#N/A</v>
      </c>
      <c r="C154" s="277" t="e">
        <f>VLOOKUP(A154,Lists!B:D,3,FALSE)</f>
        <v>#N/A</v>
      </c>
      <c r="D154" s="249" t="s">
        <v>649</v>
      </c>
      <c r="E154" s="249">
        <v>3</v>
      </c>
      <c r="F154" s="249" t="s">
        <v>896</v>
      </c>
      <c r="G154" s="249"/>
      <c r="H154" s="278" t="b">
        <f t="shared" si="4"/>
        <v>0</v>
      </c>
      <c r="I154" s="162"/>
      <c r="J154" s="249"/>
      <c r="K154" s="278" t="e">
        <f t="shared" si="5"/>
        <v>#N/A</v>
      </c>
      <c r="L154" s="281">
        <v>43490</v>
      </c>
      <c r="M154" s="281" t="s">
        <v>3248</v>
      </c>
    </row>
    <row r="155" spans="1:13" ht="15.5" hidden="1" thickTop="1" thickBot="1" x14ac:dyDescent="0.4">
      <c r="A155" s="267" t="s">
        <v>1245</v>
      </c>
      <c r="B155" s="278" t="e">
        <f>VLOOKUP(A155,Lists!B:C,2,FALSE)</f>
        <v>#N/A</v>
      </c>
      <c r="C155" s="278" t="e">
        <f>VLOOKUP(A155,Lists!B:D,3,FALSE)</f>
        <v>#N/A</v>
      </c>
      <c r="D155" s="250" t="s">
        <v>651</v>
      </c>
      <c r="E155" s="250">
        <v>2</v>
      </c>
      <c r="F155" s="250" t="s">
        <v>896</v>
      </c>
      <c r="G155" s="250"/>
      <c r="H155" s="278" t="b">
        <f t="shared" si="4"/>
        <v>0</v>
      </c>
      <c r="I155" s="161"/>
      <c r="J155" s="250"/>
      <c r="K155" s="278" t="e">
        <f t="shared" si="5"/>
        <v>#N/A</v>
      </c>
      <c r="L155" s="282">
        <v>43490</v>
      </c>
      <c r="M155" s="282" t="s">
        <v>3248</v>
      </c>
    </row>
    <row r="156" spans="1:13" ht="15.5" hidden="1" thickTop="1" thickBot="1" x14ac:dyDescent="0.4">
      <c r="A156" s="268" t="s">
        <v>1245</v>
      </c>
      <c r="B156" s="277" t="e">
        <f>VLOOKUP(A156,Lists!B:C,2,FALSE)</f>
        <v>#N/A</v>
      </c>
      <c r="C156" s="277" t="e">
        <f>VLOOKUP(A156,Lists!B:D,3,FALSE)</f>
        <v>#N/A</v>
      </c>
      <c r="D156" s="249" t="s">
        <v>650</v>
      </c>
      <c r="E156" s="249">
        <v>1</v>
      </c>
      <c r="F156" s="249" t="s">
        <v>896</v>
      </c>
      <c r="G156" s="249"/>
      <c r="H156" s="278" t="b">
        <f t="shared" si="4"/>
        <v>0</v>
      </c>
      <c r="I156" s="162"/>
      <c r="J156" s="249"/>
      <c r="K156" s="278" t="e">
        <f t="shared" si="5"/>
        <v>#N/A</v>
      </c>
      <c r="L156" s="281">
        <v>43490</v>
      </c>
      <c r="M156" s="281" t="s">
        <v>3248</v>
      </c>
    </row>
    <row r="157" spans="1:13" ht="15.5" hidden="1" thickTop="1" thickBot="1" x14ac:dyDescent="0.4">
      <c r="A157" s="267" t="s">
        <v>1245</v>
      </c>
      <c r="B157" s="278" t="e">
        <f>VLOOKUP(A157,Lists!B:C,2,FALSE)</f>
        <v>#N/A</v>
      </c>
      <c r="C157" s="278" t="e">
        <f>VLOOKUP(A157,Lists!B:D,3,FALSE)</f>
        <v>#N/A</v>
      </c>
      <c r="D157" s="250" t="s">
        <v>737</v>
      </c>
      <c r="E157" s="250">
        <v>187624895</v>
      </c>
      <c r="F157" s="250" t="s">
        <v>944</v>
      </c>
      <c r="G157" s="250" t="s">
        <v>732</v>
      </c>
      <c r="H157" s="278">
        <f t="shared" si="4"/>
        <v>1</v>
      </c>
      <c r="I157" s="161" t="s">
        <v>945</v>
      </c>
      <c r="J157" s="250" t="s">
        <v>946</v>
      </c>
      <c r="K157" s="278" t="e">
        <f t="shared" si="5"/>
        <v>#N/A</v>
      </c>
      <c r="L157" s="282">
        <v>43490</v>
      </c>
      <c r="M157" s="282" t="s">
        <v>3248</v>
      </c>
    </row>
    <row r="158" spans="1:13" ht="15.5" hidden="1" thickTop="1" thickBot="1" x14ac:dyDescent="0.4">
      <c r="A158" s="268" t="s">
        <v>1245</v>
      </c>
      <c r="B158" s="277" t="e">
        <f>VLOOKUP(A158,Lists!B:C,2,FALSE)</f>
        <v>#N/A</v>
      </c>
      <c r="C158" s="277" t="e">
        <f>VLOOKUP(A158,Lists!B:D,3,FALSE)</f>
        <v>#N/A</v>
      </c>
      <c r="D158" s="249" t="s">
        <v>533</v>
      </c>
      <c r="E158" s="249">
        <v>103665601</v>
      </c>
      <c r="F158" s="249" t="s">
        <v>944</v>
      </c>
      <c r="G158" s="249" t="s">
        <v>732</v>
      </c>
      <c r="H158" s="278">
        <f t="shared" si="4"/>
        <v>1</v>
      </c>
      <c r="I158" s="162" t="s">
        <v>945</v>
      </c>
      <c r="J158" s="249"/>
      <c r="K158" s="278" t="e">
        <f t="shared" si="5"/>
        <v>#N/A</v>
      </c>
      <c r="L158" s="281">
        <v>43490</v>
      </c>
      <c r="M158" s="281" t="s">
        <v>3248</v>
      </c>
    </row>
    <row r="159" spans="1:13" ht="15.5" thickTop="1" thickBot="1" x14ac:dyDescent="0.4">
      <c r="A159" s="267" t="s">
        <v>1245</v>
      </c>
      <c r="B159" s="278" t="e">
        <f>VLOOKUP(A159,Lists!B:C,2,FALSE)</f>
        <v>#N/A</v>
      </c>
      <c r="C159" s="278" t="e">
        <f>VLOOKUP(A159,Lists!B:D,3,FALSE)</f>
        <v>#N/A</v>
      </c>
      <c r="D159" s="250" t="s">
        <v>666</v>
      </c>
      <c r="E159" s="250" t="s">
        <v>446</v>
      </c>
      <c r="F159" s="250"/>
      <c r="G159" s="250" t="s">
        <v>446</v>
      </c>
      <c r="H159" s="278" t="str">
        <f t="shared" si="4"/>
        <v>x</v>
      </c>
      <c r="I159" s="161"/>
      <c r="J159" s="250" t="s">
        <v>889</v>
      </c>
      <c r="K159" s="278" t="e">
        <f t="shared" si="5"/>
        <v>#N/A</v>
      </c>
      <c r="L159" s="282">
        <v>43490</v>
      </c>
      <c r="M159" s="282" t="s">
        <v>3248</v>
      </c>
    </row>
    <row r="160" spans="1:13" ht="15.5" hidden="1" thickTop="1" thickBot="1" x14ac:dyDescent="0.4">
      <c r="A160" s="268" t="s">
        <v>1245</v>
      </c>
      <c r="B160" s="277" t="e">
        <f>VLOOKUP(A160,Lists!B:C,2,FALSE)</f>
        <v>#N/A</v>
      </c>
      <c r="C160" s="277" t="e">
        <f>VLOOKUP(A160,Lists!B:D,3,FALSE)</f>
        <v>#N/A</v>
      </c>
      <c r="D160" s="249" t="s">
        <v>5028</v>
      </c>
      <c r="E160" s="249" t="s">
        <v>446</v>
      </c>
      <c r="F160" s="249"/>
      <c r="G160" s="249" t="s">
        <v>446</v>
      </c>
      <c r="H160" s="278" t="str">
        <f t="shared" si="4"/>
        <v>x</v>
      </c>
      <c r="I160" s="162"/>
      <c r="J160" s="249"/>
      <c r="K160" s="278" t="e">
        <f t="shared" si="5"/>
        <v>#N/A</v>
      </c>
      <c r="L160" s="281">
        <v>43490</v>
      </c>
      <c r="M160" s="281" t="s">
        <v>3248</v>
      </c>
    </row>
    <row r="161" spans="1:13" ht="15.5" hidden="1" thickTop="1" thickBot="1" x14ac:dyDescent="0.4">
      <c r="A161" s="267" t="s">
        <v>1245</v>
      </c>
      <c r="B161" s="278" t="e">
        <f>VLOOKUP(A161,Lists!B:C,2,FALSE)</f>
        <v>#N/A</v>
      </c>
      <c r="C161" s="278" t="e">
        <f>VLOOKUP(A161,Lists!B:D,3,FALSE)</f>
        <v>#N/A</v>
      </c>
      <c r="D161" s="250" t="s">
        <v>5029</v>
      </c>
      <c r="E161" s="250" t="s">
        <v>446</v>
      </c>
      <c r="F161" s="250"/>
      <c r="G161" s="250" t="s">
        <v>446</v>
      </c>
      <c r="H161" s="278" t="str">
        <f t="shared" si="4"/>
        <v>x</v>
      </c>
      <c r="I161" s="161"/>
      <c r="J161" s="250" t="s">
        <v>948</v>
      </c>
      <c r="K161" s="278" t="e">
        <f t="shared" si="5"/>
        <v>#N/A</v>
      </c>
      <c r="L161" s="282">
        <v>43490</v>
      </c>
      <c r="M161" s="282" t="s">
        <v>3248</v>
      </c>
    </row>
    <row r="162" spans="1:13" ht="15.5" hidden="1" thickTop="1" thickBot="1" x14ac:dyDescent="0.4">
      <c r="A162" s="268" t="s">
        <v>1245</v>
      </c>
      <c r="B162" s="277" t="e">
        <f>VLOOKUP(A162,Lists!B:C,2,FALSE)</f>
        <v>#N/A</v>
      </c>
      <c r="C162" s="277" t="e">
        <f>VLOOKUP(A162,Lists!B:D,3,FALSE)</f>
        <v>#N/A</v>
      </c>
      <c r="D162" s="249" t="s">
        <v>5115</v>
      </c>
      <c r="E162" s="249">
        <v>2844</v>
      </c>
      <c r="F162" s="249" t="s">
        <v>920</v>
      </c>
      <c r="G162" s="249" t="s">
        <v>731</v>
      </c>
      <c r="H162" s="278">
        <f t="shared" si="4"/>
        <v>2</v>
      </c>
      <c r="I162" s="162"/>
      <c r="J162" s="249" t="s">
        <v>921</v>
      </c>
      <c r="K162" s="278" t="e">
        <f t="shared" si="5"/>
        <v>#N/A</v>
      </c>
      <c r="L162" s="281">
        <v>43490</v>
      </c>
      <c r="M162" s="281" t="s">
        <v>3248</v>
      </c>
    </row>
    <row r="163" spans="1:13" ht="15.5" hidden="1" thickTop="1" thickBot="1" x14ac:dyDescent="0.4">
      <c r="A163" s="267" t="s">
        <v>1245</v>
      </c>
      <c r="B163" s="278" t="e">
        <f>VLOOKUP(A163,Lists!B:C,2,FALSE)</f>
        <v>#N/A</v>
      </c>
      <c r="C163" s="278" t="e">
        <f>VLOOKUP(A163,Lists!B:D,3,FALSE)</f>
        <v>#N/A</v>
      </c>
      <c r="D163" s="250" t="s">
        <v>5108</v>
      </c>
      <c r="E163" s="250" t="s">
        <v>446</v>
      </c>
      <c r="F163" s="250"/>
      <c r="G163" s="250" t="s">
        <v>446</v>
      </c>
      <c r="H163" s="278" t="str">
        <f t="shared" si="4"/>
        <v>x</v>
      </c>
      <c r="I163" s="161"/>
      <c r="J163" s="250" t="s">
        <v>889</v>
      </c>
      <c r="K163" s="278" t="e">
        <f t="shared" si="5"/>
        <v>#N/A</v>
      </c>
      <c r="L163" s="282">
        <v>43490</v>
      </c>
      <c r="M163" s="282" t="s">
        <v>3248</v>
      </c>
    </row>
    <row r="164" spans="1:13" ht="15.5" hidden="1" thickTop="1" thickBot="1" x14ac:dyDescent="0.4">
      <c r="A164" s="268" t="s">
        <v>1245</v>
      </c>
      <c r="B164" s="277" t="e">
        <f>VLOOKUP(A164,Lists!B:C,2,FALSE)</f>
        <v>#N/A</v>
      </c>
      <c r="C164" s="277" t="e">
        <f>VLOOKUP(A164,Lists!B:D,3,FALSE)</f>
        <v>#N/A</v>
      </c>
      <c r="D164" s="249" t="s">
        <v>5109</v>
      </c>
      <c r="E164" s="249" t="s">
        <v>446</v>
      </c>
      <c r="F164" s="249"/>
      <c r="G164" s="249" t="s">
        <v>446</v>
      </c>
      <c r="H164" s="278" t="str">
        <f t="shared" si="4"/>
        <v>x</v>
      </c>
      <c r="I164" s="162"/>
      <c r="J164" s="249" t="s">
        <v>889</v>
      </c>
      <c r="K164" s="278" t="e">
        <f t="shared" si="5"/>
        <v>#N/A</v>
      </c>
      <c r="L164" s="281">
        <v>43490</v>
      </c>
      <c r="M164" s="281" t="s">
        <v>3248</v>
      </c>
    </row>
    <row r="165" spans="1:13" ht="15.5" hidden="1" thickTop="1" thickBot="1" x14ac:dyDescent="0.4">
      <c r="A165" s="267" t="s">
        <v>1245</v>
      </c>
      <c r="B165" s="278" t="e">
        <f>VLOOKUP(A165,Lists!B:C,2,FALSE)</f>
        <v>#N/A</v>
      </c>
      <c r="C165" s="278" t="e">
        <f>VLOOKUP(A165,Lists!B:D,3,FALSE)</f>
        <v>#N/A</v>
      </c>
      <c r="D165" s="250" t="s">
        <v>742</v>
      </c>
      <c r="E165" s="250" t="s">
        <v>446</v>
      </c>
      <c r="F165" s="250"/>
      <c r="G165" s="250" t="s">
        <v>446</v>
      </c>
      <c r="H165" s="278" t="str">
        <f t="shared" si="4"/>
        <v>x</v>
      </c>
      <c r="I165" s="161"/>
      <c r="J165" s="250" t="s">
        <v>949</v>
      </c>
      <c r="K165" s="278" t="e">
        <f t="shared" si="5"/>
        <v>#N/A</v>
      </c>
      <c r="L165" s="282">
        <v>43490</v>
      </c>
      <c r="M165" s="282" t="s">
        <v>3248</v>
      </c>
    </row>
    <row r="166" spans="1:13" ht="15.5" hidden="1" thickTop="1" thickBot="1" x14ac:dyDescent="0.4">
      <c r="A166" s="268" t="s">
        <v>1245</v>
      </c>
      <c r="B166" s="277" t="e">
        <f>VLOOKUP(A166,Lists!B:C,2,FALSE)</f>
        <v>#N/A</v>
      </c>
      <c r="C166" s="277" t="e">
        <f>VLOOKUP(A166,Lists!B:D,3,FALSE)</f>
        <v>#N/A</v>
      </c>
      <c r="D166" s="249" t="s">
        <v>752</v>
      </c>
      <c r="E166" s="249">
        <v>17359675</v>
      </c>
      <c r="F166" s="249" t="s">
        <v>951</v>
      </c>
      <c r="G166" s="249" t="s">
        <v>732</v>
      </c>
      <c r="H166" s="278">
        <f t="shared" si="4"/>
        <v>1</v>
      </c>
      <c r="I166" s="162" t="s">
        <v>903</v>
      </c>
      <c r="J166" s="249" t="s">
        <v>950</v>
      </c>
      <c r="K166" s="278" t="e">
        <f t="shared" si="5"/>
        <v>#N/A</v>
      </c>
      <c r="L166" s="281">
        <v>43490</v>
      </c>
      <c r="M166" s="281" t="s">
        <v>3248</v>
      </c>
    </row>
    <row r="167" spans="1:13" ht="15.5" hidden="1" thickTop="1" thickBot="1" x14ac:dyDescent="0.4">
      <c r="A167" s="267" t="s">
        <v>1245</v>
      </c>
      <c r="B167" s="278" t="e">
        <f>VLOOKUP(A167,Lists!B:C,2,FALSE)</f>
        <v>#N/A</v>
      </c>
      <c r="C167" s="278" t="e">
        <f>VLOOKUP(A167,Lists!B:D,3,FALSE)</f>
        <v>#N/A</v>
      </c>
      <c r="D167" s="250" t="s">
        <v>5110</v>
      </c>
      <c r="E167" s="250">
        <v>0</v>
      </c>
      <c r="F167" s="250" t="s">
        <v>951</v>
      </c>
      <c r="G167" s="250" t="s">
        <v>732</v>
      </c>
      <c r="H167" s="278">
        <f t="shared" si="4"/>
        <v>1</v>
      </c>
      <c r="I167" s="161" t="s">
        <v>903</v>
      </c>
      <c r="J167" s="250" t="s">
        <v>952</v>
      </c>
      <c r="K167" s="278" t="e">
        <f t="shared" si="5"/>
        <v>#N/A</v>
      </c>
      <c r="L167" s="282">
        <v>43490</v>
      </c>
      <c r="M167" s="282" t="s">
        <v>3248</v>
      </c>
    </row>
    <row r="168" spans="1:13" ht="15.5" hidden="1" thickTop="1" thickBot="1" x14ac:dyDescent="0.4">
      <c r="A168" s="268" t="s">
        <v>1245</v>
      </c>
      <c r="B168" s="277" t="e">
        <f>VLOOKUP(A168,Lists!B:C,2,FALSE)</f>
        <v>#N/A</v>
      </c>
      <c r="C168" s="277" t="e">
        <f>VLOOKUP(A168,Lists!B:D,3,FALSE)</f>
        <v>#N/A</v>
      </c>
      <c r="D168" s="249" t="s">
        <v>5111</v>
      </c>
      <c r="E168" s="249">
        <v>14905353</v>
      </c>
      <c r="F168" s="249" t="s">
        <v>951</v>
      </c>
      <c r="G168" s="249" t="s">
        <v>732</v>
      </c>
      <c r="H168" s="278">
        <f t="shared" si="4"/>
        <v>1</v>
      </c>
      <c r="I168" s="162" t="s">
        <v>903</v>
      </c>
      <c r="J168" s="249" t="s">
        <v>953</v>
      </c>
      <c r="K168" s="278" t="e">
        <f t="shared" si="5"/>
        <v>#N/A</v>
      </c>
      <c r="L168" s="281">
        <v>43490</v>
      </c>
      <c r="M168" s="281" t="s">
        <v>3248</v>
      </c>
    </row>
    <row r="169" spans="1:13" ht="15.5" hidden="1" thickTop="1" thickBot="1" x14ac:dyDescent="0.4">
      <c r="A169" s="267" t="s">
        <v>1245</v>
      </c>
      <c r="B169" s="278" t="e">
        <f>VLOOKUP(A169,Lists!B:C,2,FALSE)</f>
        <v>#N/A</v>
      </c>
      <c r="C169" s="278" t="e">
        <f>VLOOKUP(A169,Lists!B:D,3,FALSE)</f>
        <v>#N/A</v>
      </c>
      <c r="D169" s="250" t="s">
        <v>5112</v>
      </c>
      <c r="E169" s="250">
        <v>2320535</v>
      </c>
      <c r="F169" s="250" t="s">
        <v>951</v>
      </c>
      <c r="G169" s="250" t="s">
        <v>732</v>
      </c>
      <c r="H169" s="278">
        <f t="shared" si="4"/>
        <v>1</v>
      </c>
      <c r="I169" s="161" t="s">
        <v>903</v>
      </c>
      <c r="J169" s="250" t="s">
        <v>954</v>
      </c>
      <c r="K169" s="278" t="e">
        <f t="shared" si="5"/>
        <v>#N/A</v>
      </c>
      <c r="L169" s="282">
        <v>43490</v>
      </c>
      <c r="M169" s="282" t="s">
        <v>3248</v>
      </c>
    </row>
    <row r="170" spans="1:13" ht="15.5" hidden="1" thickTop="1" thickBot="1" x14ac:dyDescent="0.4">
      <c r="A170" s="268" t="s">
        <v>1245</v>
      </c>
      <c r="B170" s="277" t="e">
        <f>VLOOKUP(A170,Lists!B:C,2,FALSE)</f>
        <v>#N/A</v>
      </c>
      <c r="C170" s="277" t="e">
        <f>VLOOKUP(A170,Lists!B:D,3,FALSE)</f>
        <v>#N/A</v>
      </c>
      <c r="D170" s="249" t="s">
        <v>5113</v>
      </c>
      <c r="E170" s="249">
        <v>133787</v>
      </c>
      <c r="F170" s="249" t="s">
        <v>951</v>
      </c>
      <c r="G170" s="249" t="s">
        <v>732</v>
      </c>
      <c r="H170" s="278">
        <f t="shared" si="4"/>
        <v>1</v>
      </c>
      <c r="I170" s="162" t="s">
        <v>903</v>
      </c>
      <c r="J170" s="249" t="s">
        <v>955</v>
      </c>
      <c r="K170" s="278" t="e">
        <f t="shared" si="5"/>
        <v>#N/A</v>
      </c>
      <c r="L170" s="281">
        <v>43490</v>
      </c>
      <c r="M170" s="281" t="s">
        <v>3248</v>
      </c>
    </row>
    <row r="171" spans="1:13" ht="15.5" hidden="1" thickTop="1" thickBot="1" x14ac:dyDescent="0.4">
      <c r="A171" s="267" t="s">
        <v>1245</v>
      </c>
      <c r="B171" s="278" t="e">
        <f>VLOOKUP(A171,Lists!B:C,2,FALSE)</f>
        <v>#N/A</v>
      </c>
      <c r="C171" s="278" t="e">
        <f>VLOOKUP(A171,Lists!B:D,3,FALSE)</f>
        <v>#N/A</v>
      </c>
      <c r="D171" s="250" t="s">
        <v>5114</v>
      </c>
      <c r="E171" s="250">
        <v>0</v>
      </c>
      <c r="F171" s="250" t="s">
        <v>951</v>
      </c>
      <c r="G171" s="250" t="s">
        <v>732</v>
      </c>
      <c r="H171" s="278">
        <f t="shared" si="4"/>
        <v>1</v>
      </c>
      <c r="I171" s="161" t="s">
        <v>903</v>
      </c>
      <c r="J171" s="250" t="s">
        <v>956</v>
      </c>
      <c r="K171" s="278" t="e">
        <f t="shared" si="5"/>
        <v>#N/A</v>
      </c>
      <c r="L171" s="282">
        <v>43490</v>
      </c>
      <c r="M171" s="282" t="s">
        <v>3248</v>
      </c>
    </row>
    <row r="172" spans="1:13" ht="15.5" hidden="1" thickTop="1" thickBot="1" x14ac:dyDescent="0.4">
      <c r="A172" s="268" t="s">
        <v>1245</v>
      </c>
      <c r="B172" s="277" t="e">
        <f>VLOOKUP(A172,Lists!B:C,2,FALSE)</f>
        <v>#N/A</v>
      </c>
      <c r="C172" s="277" t="e">
        <f>VLOOKUP(A172,Lists!B:D,3,FALSE)</f>
        <v>#N/A</v>
      </c>
      <c r="D172" s="249" t="s">
        <v>688</v>
      </c>
      <c r="E172" s="249">
        <v>5</v>
      </c>
      <c r="F172" s="249"/>
      <c r="G172" s="249" t="s">
        <v>732</v>
      </c>
      <c r="H172" s="278">
        <f t="shared" si="4"/>
        <v>1</v>
      </c>
      <c r="I172" s="162"/>
      <c r="J172" s="249" t="s">
        <v>957</v>
      </c>
      <c r="K172" s="278" t="e">
        <f t="shared" si="5"/>
        <v>#N/A</v>
      </c>
      <c r="L172" s="281">
        <v>43490</v>
      </c>
      <c r="M172" s="281" t="s">
        <v>3248</v>
      </c>
    </row>
    <row r="173" spans="1:13" ht="15.5" hidden="1" thickTop="1" thickBot="1" x14ac:dyDescent="0.4">
      <c r="A173" s="267" t="s">
        <v>1245</v>
      </c>
      <c r="B173" s="278" t="e">
        <f>VLOOKUP(A173,Lists!B:C,2,FALSE)</f>
        <v>#N/A</v>
      </c>
      <c r="C173" s="278" t="e">
        <f>VLOOKUP(A173,Lists!B:D,3,FALSE)</f>
        <v>#N/A</v>
      </c>
      <c r="D173" s="250" t="s">
        <v>5027</v>
      </c>
      <c r="E173" s="250" t="s">
        <v>446</v>
      </c>
      <c r="F173" s="250"/>
      <c r="G173" s="250" t="s">
        <v>446</v>
      </c>
      <c r="H173" s="278" t="str">
        <f t="shared" si="4"/>
        <v>x</v>
      </c>
      <c r="I173" s="161"/>
      <c r="J173" s="250" t="s">
        <v>947</v>
      </c>
      <c r="K173" s="278" t="e">
        <f t="shared" si="5"/>
        <v>#N/A</v>
      </c>
      <c r="L173" s="282">
        <v>43490</v>
      </c>
      <c r="M173" s="282" t="s">
        <v>3248</v>
      </c>
    </row>
    <row r="174" spans="1:13" ht="15.5" hidden="1" thickTop="1" thickBot="1" x14ac:dyDescent="0.4">
      <c r="A174" s="268" t="s">
        <v>1245</v>
      </c>
      <c r="B174" s="277" t="e">
        <f>VLOOKUP(A174,Lists!B:C,2,FALSE)</f>
        <v>#N/A</v>
      </c>
      <c r="C174" s="277" t="e">
        <f>VLOOKUP(A174,Lists!B:D,3,FALSE)</f>
        <v>#N/A</v>
      </c>
      <c r="D174" s="249" t="s">
        <v>660</v>
      </c>
      <c r="E174" s="249">
        <v>909890</v>
      </c>
      <c r="F174" s="249" t="s">
        <v>944</v>
      </c>
      <c r="G174" s="249" t="s">
        <v>732</v>
      </c>
      <c r="H174" s="278">
        <f t="shared" si="4"/>
        <v>1</v>
      </c>
      <c r="I174" s="162" t="s">
        <v>945</v>
      </c>
      <c r="J174" s="249" t="s">
        <v>943</v>
      </c>
      <c r="K174" s="278" t="e">
        <f t="shared" si="5"/>
        <v>#N/A</v>
      </c>
      <c r="L174" s="281">
        <v>43490</v>
      </c>
      <c r="M174" s="281" t="s">
        <v>3248</v>
      </c>
    </row>
    <row r="175" spans="1:13" ht="15.5" hidden="1" thickTop="1" thickBot="1" x14ac:dyDescent="0.4">
      <c r="A175" s="267" t="s">
        <v>907</v>
      </c>
      <c r="B175" s="278" t="e">
        <f>VLOOKUP(A175,Lists!B:C,2,FALSE)</f>
        <v>#N/A</v>
      </c>
      <c r="C175" s="278" t="e">
        <f>VLOOKUP(A175,Lists!B:D,3,FALSE)</f>
        <v>#N/A</v>
      </c>
      <c r="D175" s="250" t="s">
        <v>660</v>
      </c>
      <c r="E175" s="250">
        <v>231538</v>
      </c>
      <c r="F175" s="250" t="s">
        <v>962</v>
      </c>
      <c r="G175" s="250" t="s">
        <v>732</v>
      </c>
      <c r="H175" s="278">
        <f t="shared" si="4"/>
        <v>1</v>
      </c>
      <c r="I175" s="161" t="s">
        <v>965</v>
      </c>
      <c r="J175" s="250" t="s">
        <v>961</v>
      </c>
      <c r="K175" s="278" t="e">
        <f t="shared" si="5"/>
        <v>#N/A</v>
      </c>
      <c r="L175" s="282">
        <v>43490</v>
      </c>
      <c r="M175" s="282" t="s">
        <v>3248</v>
      </c>
    </row>
    <row r="176" spans="1:13" ht="15.5" hidden="1" thickTop="1" thickBot="1" x14ac:dyDescent="0.4">
      <c r="A176" s="268" t="s">
        <v>907</v>
      </c>
      <c r="B176" s="277" t="e">
        <f>VLOOKUP(A176,Lists!B:C,2,FALSE)</f>
        <v>#N/A</v>
      </c>
      <c r="C176" s="277" t="e">
        <f>VLOOKUP(A176,Lists!B:D,3,FALSE)</f>
        <v>#N/A</v>
      </c>
      <c r="D176" s="249" t="s">
        <v>737</v>
      </c>
      <c r="E176" s="249">
        <v>17719148</v>
      </c>
      <c r="F176" s="249" t="s">
        <v>963</v>
      </c>
      <c r="G176" s="249" t="s">
        <v>732</v>
      </c>
      <c r="H176" s="278">
        <f t="shared" si="4"/>
        <v>1</v>
      </c>
      <c r="I176" s="162" t="s">
        <v>967</v>
      </c>
      <c r="J176" s="249" t="s">
        <v>960</v>
      </c>
      <c r="K176" s="278" t="e">
        <f t="shared" si="5"/>
        <v>#N/A</v>
      </c>
      <c r="L176" s="281">
        <v>43490</v>
      </c>
      <c r="M176" s="281" t="s">
        <v>3248</v>
      </c>
    </row>
    <row r="177" spans="1:13" ht="15.5" hidden="1" thickTop="1" thickBot="1" x14ac:dyDescent="0.4">
      <c r="A177" s="267" t="s">
        <v>907</v>
      </c>
      <c r="B177" s="278" t="e">
        <f>VLOOKUP(A177,Lists!B:C,2,FALSE)</f>
        <v>#N/A</v>
      </c>
      <c r="C177" s="278" t="e">
        <f>VLOOKUP(A177,Lists!B:D,3,FALSE)</f>
        <v>#N/A</v>
      </c>
      <c r="D177" s="250" t="s">
        <v>533</v>
      </c>
      <c r="E177" s="250">
        <v>32000</v>
      </c>
      <c r="F177" s="250" t="s">
        <v>963</v>
      </c>
      <c r="G177" s="250" t="s">
        <v>732</v>
      </c>
      <c r="H177" s="278">
        <f t="shared" si="4"/>
        <v>1</v>
      </c>
      <c r="I177" s="161" t="s">
        <v>967</v>
      </c>
      <c r="J177" s="250" t="s">
        <v>964</v>
      </c>
      <c r="K177" s="278" t="e">
        <f t="shared" si="5"/>
        <v>#N/A</v>
      </c>
      <c r="L177" s="282">
        <v>43490</v>
      </c>
      <c r="M177" s="282" t="s">
        <v>3248</v>
      </c>
    </row>
    <row r="178" spans="1:13" ht="15.5" thickTop="1" thickBot="1" x14ac:dyDescent="0.4">
      <c r="A178" s="268" t="s">
        <v>907</v>
      </c>
      <c r="B178" s="277" t="e">
        <f>VLOOKUP(A178,Lists!B:C,2,FALSE)</f>
        <v>#N/A</v>
      </c>
      <c r="C178" s="277" t="e">
        <f>VLOOKUP(A178,Lists!B:D,3,FALSE)</f>
        <v>#N/A</v>
      </c>
      <c r="D178" s="249" t="s">
        <v>666</v>
      </c>
      <c r="E178" s="249">
        <v>32000</v>
      </c>
      <c r="F178" s="249" t="s">
        <v>963</v>
      </c>
      <c r="G178" s="249" t="s">
        <v>732</v>
      </c>
      <c r="H178" s="278">
        <f t="shared" si="4"/>
        <v>1</v>
      </c>
      <c r="I178" s="162" t="s">
        <v>967</v>
      </c>
      <c r="J178" s="249" t="s">
        <v>964</v>
      </c>
      <c r="K178" s="278" t="e">
        <f t="shared" si="5"/>
        <v>#N/A</v>
      </c>
      <c r="L178" s="281">
        <v>43490</v>
      </c>
      <c r="M178" s="281" t="s">
        <v>3248</v>
      </c>
    </row>
    <row r="179" spans="1:13" ht="15.5" hidden="1" thickTop="1" thickBot="1" x14ac:dyDescent="0.4">
      <c r="A179" s="267" t="s">
        <v>907</v>
      </c>
      <c r="B179" s="278" t="e">
        <f>VLOOKUP(A179,Lists!B:C,2,FALSE)</f>
        <v>#N/A</v>
      </c>
      <c r="C179" s="278" t="e">
        <f>VLOOKUP(A179,Lists!B:D,3,FALSE)</f>
        <v>#N/A</v>
      </c>
      <c r="D179" s="250" t="s">
        <v>5027</v>
      </c>
      <c r="E179" s="250" t="s">
        <v>446</v>
      </c>
      <c r="F179" s="250"/>
      <c r="G179" s="250" t="s">
        <v>446</v>
      </c>
      <c r="H179" s="278" t="str">
        <f t="shared" si="4"/>
        <v>x</v>
      </c>
      <c r="I179" s="161"/>
      <c r="J179" s="250"/>
      <c r="K179" s="278" t="e">
        <f t="shared" si="5"/>
        <v>#N/A</v>
      </c>
      <c r="L179" s="282">
        <v>43490</v>
      </c>
      <c r="M179" s="282" t="s">
        <v>3248</v>
      </c>
    </row>
    <row r="180" spans="1:13" ht="15.5" hidden="1" thickTop="1" thickBot="1" x14ac:dyDescent="0.4">
      <c r="A180" s="268" t="s">
        <v>907</v>
      </c>
      <c r="B180" s="277" t="e">
        <f>VLOOKUP(A180,Lists!B:C,2,FALSE)</f>
        <v>#N/A</v>
      </c>
      <c r="C180" s="277" t="e">
        <f>VLOOKUP(A180,Lists!B:D,3,FALSE)</f>
        <v>#N/A</v>
      </c>
      <c r="D180" s="249" t="s">
        <v>5029</v>
      </c>
      <c r="E180" s="249" t="s">
        <v>446</v>
      </c>
      <c r="F180" s="249"/>
      <c r="G180" s="249" t="s">
        <v>446</v>
      </c>
      <c r="H180" s="278" t="str">
        <f t="shared" si="4"/>
        <v>x</v>
      </c>
      <c r="I180" s="162"/>
      <c r="J180" s="249"/>
      <c r="K180" s="278" t="e">
        <f t="shared" si="5"/>
        <v>#N/A</v>
      </c>
      <c r="L180" s="281">
        <v>43490</v>
      </c>
      <c r="M180" s="281" t="s">
        <v>3248</v>
      </c>
    </row>
    <row r="181" spans="1:13" ht="15.5" hidden="1" thickTop="1" thickBot="1" x14ac:dyDescent="0.4">
      <c r="A181" s="267" t="s">
        <v>907</v>
      </c>
      <c r="B181" s="278" t="e">
        <f>VLOOKUP(A181,Lists!B:C,2,FALSE)</f>
        <v>#N/A</v>
      </c>
      <c r="C181" s="278" t="e">
        <f>VLOOKUP(A181,Lists!B:D,3,FALSE)</f>
        <v>#N/A</v>
      </c>
      <c r="D181" s="250" t="s">
        <v>5115</v>
      </c>
      <c r="E181" s="250">
        <v>2844</v>
      </c>
      <c r="F181" s="250" t="s">
        <v>920</v>
      </c>
      <c r="G181" s="250" t="s">
        <v>732</v>
      </c>
      <c r="H181" s="278">
        <f t="shared" si="4"/>
        <v>1</v>
      </c>
      <c r="I181" s="161"/>
      <c r="J181" s="250" t="s">
        <v>921</v>
      </c>
      <c r="K181" s="278" t="e">
        <f t="shared" si="5"/>
        <v>#N/A</v>
      </c>
      <c r="L181" s="282">
        <v>43490</v>
      </c>
      <c r="M181" s="282" t="s">
        <v>3248</v>
      </c>
    </row>
    <row r="182" spans="1:13" ht="15.5" hidden="1" thickTop="1" thickBot="1" x14ac:dyDescent="0.4">
      <c r="A182" s="268" t="s">
        <v>907</v>
      </c>
      <c r="B182" s="277" t="e">
        <f>VLOOKUP(A182,Lists!B:C,2,FALSE)</f>
        <v>#N/A</v>
      </c>
      <c r="C182" s="277" t="e">
        <f>VLOOKUP(A182,Lists!B:D,3,FALSE)</f>
        <v>#N/A</v>
      </c>
      <c r="D182" s="249" t="s">
        <v>5108</v>
      </c>
      <c r="E182" s="249" t="s">
        <v>446</v>
      </c>
      <c r="F182" s="249"/>
      <c r="G182" s="249" t="s">
        <v>446</v>
      </c>
      <c r="H182" s="278" t="str">
        <f t="shared" si="4"/>
        <v>x</v>
      </c>
      <c r="I182" s="162"/>
      <c r="J182" s="249"/>
      <c r="K182" s="278" t="e">
        <f t="shared" si="5"/>
        <v>#N/A</v>
      </c>
      <c r="L182" s="281">
        <v>43490</v>
      </c>
      <c r="M182" s="281" t="s">
        <v>3248</v>
      </c>
    </row>
    <row r="183" spans="1:13" ht="15.5" hidden="1" thickTop="1" thickBot="1" x14ac:dyDescent="0.4">
      <c r="A183" s="267" t="s">
        <v>907</v>
      </c>
      <c r="B183" s="278" t="e">
        <f>VLOOKUP(A183,Lists!B:C,2,FALSE)</f>
        <v>#N/A</v>
      </c>
      <c r="C183" s="278" t="e">
        <f>VLOOKUP(A183,Lists!B:D,3,FALSE)</f>
        <v>#N/A</v>
      </c>
      <c r="D183" s="250" t="s">
        <v>5109</v>
      </c>
      <c r="E183" s="250" t="s">
        <v>446</v>
      </c>
      <c r="F183" s="250"/>
      <c r="G183" s="250" t="s">
        <v>446</v>
      </c>
      <c r="H183" s="278" t="str">
        <f t="shared" si="4"/>
        <v>x</v>
      </c>
      <c r="I183" s="161"/>
      <c r="J183" s="250"/>
      <c r="K183" s="278" t="e">
        <f t="shared" si="5"/>
        <v>#N/A</v>
      </c>
      <c r="L183" s="282">
        <v>43490</v>
      </c>
      <c r="M183" s="282" t="s">
        <v>3248</v>
      </c>
    </row>
    <row r="184" spans="1:13" ht="15.5" hidden="1" thickTop="1" thickBot="1" x14ac:dyDescent="0.4">
      <c r="A184" s="268" t="s">
        <v>907</v>
      </c>
      <c r="B184" s="277" t="e">
        <f>VLOOKUP(A184,Lists!B:C,2,FALSE)</f>
        <v>#N/A</v>
      </c>
      <c r="C184" s="277" t="e">
        <f>VLOOKUP(A184,Lists!B:D,3,FALSE)</f>
        <v>#N/A</v>
      </c>
      <c r="D184" s="249" t="s">
        <v>742</v>
      </c>
      <c r="E184" s="249" t="s">
        <v>446</v>
      </c>
      <c r="F184" s="249"/>
      <c r="G184" s="249" t="s">
        <v>446</v>
      </c>
      <c r="H184" s="278" t="str">
        <f t="shared" si="4"/>
        <v>x</v>
      </c>
      <c r="I184" s="162"/>
      <c r="J184" s="249"/>
      <c r="K184" s="278" t="e">
        <f t="shared" si="5"/>
        <v>#N/A</v>
      </c>
      <c r="L184" s="281">
        <v>43490</v>
      </c>
      <c r="M184" s="281" t="s">
        <v>3248</v>
      </c>
    </row>
    <row r="185" spans="1:13" ht="15.5" hidden="1" thickTop="1" thickBot="1" x14ac:dyDescent="0.4">
      <c r="A185" s="267" t="s">
        <v>907</v>
      </c>
      <c r="B185" s="278" t="e">
        <f>VLOOKUP(A185,Lists!B:C,2,FALSE)</f>
        <v>#N/A</v>
      </c>
      <c r="C185" s="278" t="e">
        <f>VLOOKUP(A185,Lists!B:D,3,FALSE)</f>
        <v>#N/A</v>
      </c>
      <c r="D185" s="250" t="s">
        <v>752</v>
      </c>
      <c r="E185" s="250">
        <v>32000</v>
      </c>
      <c r="F185" s="250" t="s">
        <v>963</v>
      </c>
      <c r="G185" s="250" t="s">
        <v>732</v>
      </c>
      <c r="H185" s="278">
        <f t="shared" si="4"/>
        <v>1</v>
      </c>
      <c r="I185" s="161" t="s">
        <v>967</v>
      </c>
      <c r="J185" s="250" t="s">
        <v>966</v>
      </c>
      <c r="K185" s="278" t="e">
        <f t="shared" si="5"/>
        <v>#N/A</v>
      </c>
      <c r="L185" s="282">
        <v>43490</v>
      </c>
      <c r="M185" s="282" t="s">
        <v>3248</v>
      </c>
    </row>
    <row r="186" spans="1:13" ht="15.5" hidden="1" thickTop="1" thickBot="1" x14ac:dyDescent="0.4">
      <c r="A186" s="268" t="s">
        <v>907</v>
      </c>
      <c r="B186" s="277" t="e">
        <f>VLOOKUP(A186,Lists!B:C,2,FALSE)</f>
        <v>#N/A</v>
      </c>
      <c r="C186" s="277" t="e">
        <f>VLOOKUP(A186,Lists!B:D,3,FALSE)</f>
        <v>#N/A</v>
      </c>
      <c r="D186" s="249" t="s">
        <v>5110</v>
      </c>
      <c r="E186" s="249">
        <v>0</v>
      </c>
      <c r="F186" s="249"/>
      <c r="G186" s="249"/>
      <c r="H186" s="278" t="b">
        <f t="shared" si="4"/>
        <v>0</v>
      </c>
      <c r="I186" s="162"/>
      <c r="J186" s="249"/>
      <c r="K186" s="278" t="e">
        <f t="shared" si="5"/>
        <v>#N/A</v>
      </c>
      <c r="L186" s="281">
        <v>43490</v>
      </c>
      <c r="M186" s="281" t="s">
        <v>3248</v>
      </c>
    </row>
    <row r="187" spans="1:13" ht="15.5" hidden="1" thickTop="1" thickBot="1" x14ac:dyDescent="0.4">
      <c r="A187" s="267" t="s">
        <v>907</v>
      </c>
      <c r="B187" s="278" t="e">
        <f>VLOOKUP(A187,Lists!B:C,2,FALSE)</f>
        <v>#N/A</v>
      </c>
      <c r="C187" s="278" t="e">
        <f>VLOOKUP(A187,Lists!B:D,3,FALSE)</f>
        <v>#N/A</v>
      </c>
      <c r="D187" s="250" t="s">
        <v>5111</v>
      </c>
      <c r="E187" s="250">
        <v>32000</v>
      </c>
      <c r="F187" s="250" t="s">
        <v>963</v>
      </c>
      <c r="G187" s="250" t="s">
        <v>732</v>
      </c>
      <c r="H187" s="278">
        <f t="shared" si="4"/>
        <v>1</v>
      </c>
      <c r="I187" s="161" t="s">
        <v>967</v>
      </c>
      <c r="J187" s="250" t="s">
        <v>966</v>
      </c>
      <c r="K187" s="278" t="e">
        <f t="shared" si="5"/>
        <v>#N/A</v>
      </c>
      <c r="L187" s="282">
        <v>43490</v>
      </c>
      <c r="M187" s="282" t="s">
        <v>3248</v>
      </c>
    </row>
    <row r="188" spans="1:13" ht="15.5" hidden="1" thickTop="1" thickBot="1" x14ac:dyDescent="0.4">
      <c r="A188" s="268" t="s">
        <v>907</v>
      </c>
      <c r="B188" s="277" t="e">
        <f>VLOOKUP(A188,Lists!B:C,2,FALSE)</f>
        <v>#N/A</v>
      </c>
      <c r="C188" s="277" t="e">
        <f>VLOOKUP(A188,Lists!B:D,3,FALSE)</f>
        <v>#N/A</v>
      </c>
      <c r="D188" s="249" t="s">
        <v>5112</v>
      </c>
      <c r="E188" s="249">
        <v>0</v>
      </c>
      <c r="F188" s="249"/>
      <c r="G188" s="249"/>
      <c r="H188" s="278" t="b">
        <f t="shared" si="4"/>
        <v>0</v>
      </c>
      <c r="I188" s="162"/>
      <c r="J188" s="249"/>
      <c r="K188" s="278" t="e">
        <f t="shared" si="5"/>
        <v>#N/A</v>
      </c>
      <c r="L188" s="281">
        <v>43490</v>
      </c>
      <c r="M188" s="281" t="s">
        <v>3248</v>
      </c>
    </row>
    <row r="189" spans="1:13" ht="15.5" hidden="1" thickTop="1" thickBot="1" x14ac:dyDescent="0.4">
      <c r="A189" s="267" t="s">
        <v>907</v>
      </c>
      <c r="B189" s="278" t="e">
        <f>VLOOKUP(A189,Lists!B:C,2,FALSE)</f>
        <v>#N/A</v>
      </c>
      <c r="C189" s="278" t="e">
        <f>VLOOKUP(A189,Lists!B:D,3,FALSE)</f>
        <v>#N/A</v>
      </c>
      <c r="D189" s="250" t="s">
        <v>5113</v>
      </c>
      <c r="E189" s="250">
        <v>0</v>
      </c>
      <c r="F189" s="250"/>
      <c r="G189" s="250"/>
      <c r="H189" s="278" t="b">
        <f t="shared" si="4"/>
        <v>0</v>
      </c>
      <c r="I189" s="161"/>
      <c r="J189" s="250"/>
      <c r="K189" s="278" t="e">
        <f t="shared" si="5"/>
        <v>#N/A</v>
      </c>
      <c r="L189" s="282">
        <v>43490</v>
      </c>
      <c r="M189" s="282" t="s">
        <v>3248</v>
      </c>
    </row>
    <row r="190" spans="1:13" ht="15.5" hidden="1" thickTop="1" thickBot="1" x14ac:dyDescent="0.4">
      <c r="A190" s="268" t="s">
        <v>907</v>
      </c>
      <c r="B190" s="277" t="e">
        <f>VLOOKUP(A190,Lists!B:C,2,FALSE)</f>
        <v>#N/A</v>
      </c>
      <c r="C190" s="277" t="e">
        <f>VLOOKUP(A190,Lists!B:D,3,FALSE)</f>
        <v>#N/A</v>
      </c>
      <c r="D190" s="249" t="s">
        <v>5114</v>
      </c>
      <c r="E190" s="249">
        <v>0</v>
      </c>
      <c r="F190" s="249"/>
      <c r="G190" s="249"/>
      <c r="H190" s="278" t="b">
        <f t="shared" si="4"/>
        <v>0</v>
      </c>
      <c r="I190" s="162"/>
      <c r="J190" s="249"/>
      <c r="K190" s="278" t="e">
        <f t="shared" si="5"/>
        <v>#N/A</v>
      </c>
      <c r="L190" s="281">
        <v>43490</v>
      </c>
      <c r="M190" s="281" t="s">
        <v>3248</v>
      </c>
    </row>
    <row r="191" spans="1:13" ht="15.5" hidden="1" thickTop="1" thickBot="1" x14ac:dyDescent="0.4">
      <c r="A191" s="267" t="s">
        <v>907</v>
      </c>
      <c r="B191" s="278" t="e">
        <f>VLOOKUP(A191,Lists!B:C,2,FALSE)</f>
        <v>#N/A</v>
      </c>
      <c r="C191" s="278" t="e">
        <f>VLOOKUP(A191,Lists!B:D,3,FALSE)</f>
        <v>#N/A</v>
      </c>
      <c r="D191" s="250" t="s">
        <v>688</v>
      </c>
      <c r="E191" s="250">
        <v>2</v>
      </c>
      <c r="F191" s="250"/>
      <c r="G191" s="250"/>
      <c r="H191" s="278" t="b">
        <f t="shared" si="4"/>
        <v>0</v>
      </c>
      <c r="I191" s="161"/>
      <c r="J191" s="250" t="s">
        <v>968</v>
      </c>
      <c r="K191" s="278" t="e">
        <f t="shared" si="5"/>
        <v>#N/A</v>
      </c>
      <c r="L191" s="282">
        <v>43490</v>
      </c>
      <c r="M191" s="282" t="s">
        <v>3248</v>
      </c>
    </row>
    <row r="192" spans="1:13" ht="15.5" hidden="1" thickTop="1" thickBot="1" x14ac:dyDescent="0.4">
      <c r="A192" s="268" t="s">
        <v>907</v>
      </c>
      <c r="B192" s="277" t="e">
        <f>VLOOKUP(A192,Lists!B:C,2,FALSE)</f>
        <v>#N/A</v>
      </c>
      <c r="C192" s="277" t="e">
        <f>VLOOKUP(A192,Lists!B:D,3,FALSE)</f>
        <v>#N/A</v>
      </c>
      <c r="D192" s="249" t="s">
        <v>691</v>
      </c>
      <c r="E192" s="249" t="s">
        <v>446</v>
      </c>
      <c r="F192" s="249"/>
      <c r="G192" s="249" t="s">
        <v>446</v>
      </c>
      <c r="H192" s="278" t="str">
        <f t="shared" si="4"/>
        <v>x</v>
      </c>
      <c r="I192" s="162"/>
      <c r="J192" s="249" t="s">
        <v>889</v>
      </c>
      <c r="K192" s="278" t="e">
        <f t="shared" si="5"/>
        <v>#N/A</v>
      </c>
      <c r="L192" s="281">
        <v>43490</v>
      </c>
      <c r="M192" s="281" t="s">
        <v>3248</v>
      </c>
    </row>
    <row r="193" spans="1:13" ht="15.5" hidden="1" thickTop="1" thickBot="1" x14ac:dyDescent="0.4">
      <c r="A193" s="267" t="s">
        <v>907</v>
      </c>
      <c r="B193" s="278" t="e">
        <f>VLOOKUP(A193,Lists!B:C,2,FALSE)</f>
        <v>#N/A</v>
      </c>
      <c r="C193" s="278" t="e">
        <f>VLOOKUP(A193,Lists!B:D,3,FALSE)</f>
        <v>#N/A</v>
      </c>
      <c r="D193" s="250" t="s">
        <v>692</v>
      </c>
      <c r="E193" s="250" t="s">
        <v>446</v>
      </c>
      <c r="F193" s="250"/>
      <c r="G193" s="250" t="s">
        <v>446</v>
      </c>
      <c r="H193" s="278" t="str">
        <f t="shared" si="4"/>
        <v>x</v>
      </c>
      <c r="I193" s="161"/>
      <c r="J193" s="250" t="s">
        <v>889</v>
      </c>
      <c r="K193" s="278" t="e">
        <f t="shared" si="5"/>
        <v>#N/A</v>
      </c>
      <c r="L193" s="282">
        <v>43490</v>
      </c>
      <c r="M193" s="282" t="s">
        <v>3248</v>
      </c>
    </row>
    <row r="194" spans="1:13" ht="15.5" hidden="1" thickTop="1" thickBot="1" x14ac:dyDescent="0.4">
      <c r="A194" s="268" t="s">
        <v>907</v>
      </c>
      <c r="B194" s="277" t="e">
        <f>VLOOKUP(A194,Lists!B:C,2,FALSE)</f>
        <v>#N/A</v>
      </c>
      <c r="C194" s="277" t="e">
        <f>VLOOKUP(A194,Lists!B:D,3,FALSE)</f>
        <v>#N/A</v>
      </c>
      <c r="D194" s="249" t="s">
        <v>643</v>
      </c>
      <c r="E194" s="249">
        <v>0</v>
      </c>
      <c r="F194" s="249" t="s">
        <v>896</v>
      </c>
      <c r="G194" s="249"/>
      <c r="H194" s="278" t="b">
        <f t="shared" ref="H194:H257" si="6">IF(G194="x","x",IF(G194="Low",3,IF(G194="Medium",2,IF(G194="High",1,FALSE))))</f>
        <v>0</v>
      </c>
      <c r="I194" s="162"/>
      <c r="J194" s="249"/>
      <c r="K194" s="278" t="e">
        <f t="shared" ref="K194:K257" si="7">B194&amp;""&amp;D194</f>
        <v>#N/A</v>
      </c>
      <c r="L194" s="281">
        <v>43490</v>
      </c>
      <c r="M194" s="281" t="s">
        <v>3248</v>
      </c>
    </row>
    <row r="195" spans="1:13" ht="15.5" hidden="1" thickTop="1" thickBot="1" x14ac:dyDescent="0.4">
      <c r="A195" s="267" t="s">
        <v>907</v>
      </c>
      <c r="B195" s="278" t="e">
        <f>VLOOKUP(A195,Lists!B:C,2,FALSE)</f>
        <v>#N/A</v>
      </c>
      <c r="C195" s="278" t="e">
        <f>VLOOKUP(A195,Lists!B:D,3,FALSE)</f>
        <v>#N/A</v>
      </c>
      <c r="D195" s="250" t="s">
        <v>644</v>
      </c>
      <c r="E195" s="250">
        <v>2</v>
      </c>
      <c r="F195" s="250" t="s">
        <v>896</v>
      </c>
      <c r="G195" s="250"/>
      <c r="H195" s="278" t="b">
        <f t="shared" si="6"/>
        <v>0</v>
      </c>
      <c r="I195" s="161"/>
      <c r="J195" s="250"/>
      <c r="K195" s="278" t="e">
        <f t="shared" si="7"/>
        <v>#N/A</v>
      </c>
      <c r="L195" s="282">
        <v>43490</v>
      </c>
      <c r="M195" s="282" t="s">
        <v>3248</v>
      </c>
    </row>
    <row r="196" spans="1:13" ht="15.5" hidden="1" thickTop="1" thickBot="1" x14ac:dyDescent="0.4">
      <c r="A196" s="268" t="s">
        <v>907</v>
      </c>
      <c r="B196" s="277" t="e">
        <f>VLOOKUP(A196,Lists!B:C,2,FALSE)</f>
        <v>#N/A</v>
      </c>
      <c r="C196" s="277" t="e">
        <f>VLOOKUP(A196,Lists!B:D,3,FALSE)</f>
        <v>#N/A</v>
      </c>
      <c r="D196" s="249" t="s">
        <v>645</v>
      </c>
      <c r="E196" s="249">
        <v>2</v>
      </c>
      <c r="F196" s="249" t="s">
        <v>896</v>
      </c>
      <c r="G196" s="249"/>
      <c r="H196" s="278" t="b">
        <f t="shared" si="6"/>
        <v>0</v>
      </c>
      <c r="I196" s="162"/>
      <c r="J196" s="249"/>
      <c r="K196" s="278" t="e">
        <f t="shared" si="7"/>
        <v>#N/A</v>
      </c>
      <c r="L196" s="281">
        <v>43490</v>
      </c>
      <c r="M196" s="281" t="s">
        <v>3248</v>
      </c>
    </row>
    <row r="197" spans="1:13" ht="15.5" hidden="1" thickTop="1" thickBot="1" x14ac:dyDescent="0.4">
      <c r="A197" s="267" t="s">
        <v>907</v>
      </c>
      <c r="B197" s="278" t="e">
        <f>VLOOKUP(A197,Lists!B:C,2,FALSE)</f>
        <v>#N/A</v>
      </c>
      <c r="C197" s="278" t="e">
        <f>VLOOKUP(A197,Lists!B:D,3,FALSE)</f>
        <v>#N/A</v>
      </c>
      <c r="D197" s="250" t="s">
        <v>646</v>
      </c>
      <c r="E197" s="250">
        <v>2</v>
      </c>
      <c r="F197" s="250" t="s">
        <v>896</v>
      </c>
      <c r="G197" s="250"/>
      <c r="H197" s="278" t="b">
        <f t="shared" si="6"/>
        <v>0</v>
      </c>
      <c r="I197" s="161"/>
      <c r="J197" s="250"/>
      <c r="K197" s="278" t="e">
        <f t="shared" si="7"/>
        <v>#N/A</v>
      </c>
      <c r="L197" s="282">
        <v>43490</v>
      </c>
      <c r="M197" s="282" t="s">
        <v>3248</v>
      </c>
    </row>
    <row r="198" spans="1:13" ht="15.5" hidden="1" thickTop="1" thickBot="1" x14ac:dyDescent="0.4">
      <c r="A198" s="268" t="s">
        <v>907</v>
      </c>
      <c r="B198" s="277" t="e">
        <f>VLOOKUP(A198,Lists!B:C,2,FALSE)</f>
        <v>#N/A</v>
      </c>
      <c r="C198" s="277" t="e">
        <f>VLOOKUP(A198,Lists!B:D,3,FALSE)</f>
        <v>#N/A</v>
      </c>
      <c r="D198" s="249" t="s">
        <v>647</v>
      </c>
      <c r="E198" s="249">
        <v>0</v>
      </c>
      <c r="F198" s="249" t="s">
        <v>896</v>
      </c>
      <c r="G198" s="249"/>
      <c r="H198" s="278" t="b">
        <f t="shared" si="6"/>
        <v>0</v>
      </c>
      <c r="I198" s="162"/>
      <c r="J198" s="249"/>
      <c r="K198" s="278" t="e">
        <f t="shared" si="7"/>
        <v>#N/A</v>
      </c>
      <c r="L198" s="281">
        <v>43490</v>
      </c>
      <c r="M198" s="281" t="s">
        <v>3248</v>
      </c>
    </row>
    <row r="199" spans="1:13" ht="15.5" hidden="1" thickTop="1" thickBot="1" x14ac:dyDescent="0.4">
      <c r="A199" s="267" t="s">
        <v>907</v>
      </c>
      <c r="B199" s="278" t="e">
        <f>VLOOKUP(A199,Lists!B:C,2,FALSE)</f>
        <v>#N/A</v>
      </c>
      <c r="C199" s="278" t="e">
        <f>VLOOKUP(A199,Lists!B:D,3,FALSE)</f>
        <v>#N/A</v>
      </c>
      <c r="D199" s="250" t="s">
        <v>648</v>
      </c>
      <c r="E199" s="250">
        <v>1</v>
      </c>
      <c r="F199" s="250" t="s">
        <v>896</v>
      </c>
      <c r="G199" s="250"/>
      <c r="H199" s="278" t="b">
        <f t="shared" si="6"/>
        <v>0</v>
      </c>
      <c r="I199" s="161"/>
      <c r="J199" s="250"/>
      <c r="K199" s="278" t="e">
        <f t="shared" si="7"/>
        <v>#N/A</v>
      </c>
      <c r="L199" s="282">
        <v>43490</v>
      </c>
      <c r="M199" s="282" t="s">
        <v>3248</v>
      </c>
    </row>
    <row r="200" spans="1:13" ht="15.5" hidden="1" thickTop="1" thickBot="1" x14ac:dyDescent="0.4">
      <c r="A200" s="268" t="s">
        <v>907</v>
      </c>
      <c r="B200" s="277" t="e">
        <f>VLOOKUP(A200,Lists!B:C,2,FALSE)</f>
        <v>#N/A</v>
      </c>
      <c r="C200" s="277" t="e">
        <f>VLOOKUP(A200,Lists!B:D,3,FALSE)</f>
        <v>#N/A</v>
      </c>
      <c r="D200" s="249" t="s">
        <v>649</v>
      </c>
      <c r="E200" s="249">
        <v>3</v>
      </c>
      <c r="F200" s="249" t="s">
        <v>896</v>
      </c>
      <c r="G200" s="249"/>
      <c r="H200" s="278" t="b">
        <f t="shared" si="6"/>
        <v>0</v>
      </c>
      <c r="I200" s="162"/>
      <c r="J200" s="249"/>
      <c r="K200" s="278" t="e">
        <f t="shared" si="7"/>
        <v>#N/A</v>
      </c>
      <c r="L200" s="281">
        <v>43490</v>
      </c>
      <c r="M200" s="281" t="s">
        <v>3248</v>
      </c>
    </row>
    <row r="201" spans="1:13" ht="15.5" hidden="1" thickTop="1" thickBot="1" x14ac:dyDescent="0.4">
      <c r="A201" s="267" t="s">
        <v>907</v>
      </c>
      <c r="B201" s="278" t="e">
        <f>VLOOKUP(A201,Lists!B:C,2,FALSE)</f>
        <v>#N/A</v>
      </c>
      <c r="C201" s="278" t="e">
        <f>VLOOKUP(A201,Lists!B:D,3,FALSE)</f>
        <v>#N/A</v>
      </c>
      <c r="D201" s="250" t="s">
        <v>651</v>
      </c>
      <c r="E201" s="250">
        <v>2</v>
      </c>
      <c r="F201" s="250" t="s">
        <v>896</v>
      </c>
      <c r="G201" s="250"/>
      <c r="H201" s="278" t="b">
        <f t="shared" si="6"/>
        <v>0</v>
      </c>
      <c r="I201" s="161"/>
      <c r="J201" s="250"/>
      <c r="K201" s="278" t="e">
        <f t="shared" si="7"/>
        <v>#N/A</v>
      </c>
      <c r="L201" s="282">
        <v>43490</v>
      </c>
      <c r="M201" s="282" t="s">
        <v>3248</v>
      </c>
    </row>
    <row r="202" spans="1:13" ht="15.5" hidden="1" thickTop="1" thickBot="1" x14ac:dyDescent="0.4">
      <c r="A202" s="268" t="s">
        <v>907</v>
      </c>
      <c r="B202" s="277" t="e">
        <f>VLOOKUP(A202,Lists!B:C,2,FALSE)</f>
        <v>#N/A</v>
      </c>
      <c r="C202" s="277" t="e">
        <f>VLOOKUP(A202,Lists!B:D,3,FALSE)</f>
        <v>#N/A</v>
      </c>
      <c r="D202" s="249" t="s">
        <v>650</v>
      </c>
      <c r="E202" s="249">
        <v>1</v>
      </c>
      <c r="F202" s="249" t="s">
        <v>896</v>
      </c>
      <c r="G202" s="249"/>
      <c r="H202" s="278" t="b">
        <f t="shared" si="6"/>
        <v>0</v>
      </c>
      <c r="I202" s="162"/>
      <c r="J202" s="249"/>
      <c r="K202" s="278" t="e">
        <f t="shared" si="7"/>
        <v>#N/A</v>
      </c>
      <c r="L202" s="281">
        <v>43490</v>
      </c>
      <c r="M202" s="281" t="s">
        <v>3248</v>
      </c>
    </row>
    <row r="203" spans="1:13" ht="15.5" hidden="1" thickTop="1" thickBot="1" x14ac:dyDescent="0.4">
      <c r="A203" s="267" t="s">
        <v>907</v>
      </c>
      <c r="B203" s="278" t="e">
        <f>VLOOKUP(A203,Lists!B:C,2,FALSE)</f>
        <v>#N/A</v>
      </c>
      <c r="C203" s="278" t="e">
        <f>VLOOKUP(A203,Lists!B:D,3,FALSE)</f>
        <v>#N/A</v>
      </c>
      <c r="D203" s="250" t="s">
        <v>5028</v>
      </c>
      <c r="E203" s="250" t="s">
        <v>446</v>
      </c>
      <c r="F203" s="250"/>
      <c r="G203" s="250" t="s">
        <v>446</v>
      </c>
      <c r="H203" s="278" t="str">
        <f t="shared" si="6"/>
        <v>x</v>
      </c>
      <c r="I203" s="161"/>
      <c r="J203" s="250"/>
      <c r="K203" s="278" t="e">
        <f t="shared" si="7"/>
        <v>#N/A</v>
      </c>
      <c r="L203" s="282">
        <v>43490</v>
      </c>
      <c r="M203" s="282" t="s">
        <v>3248</v>
      </c>
    </row>
    <row r="204" spans="1:13" ht="15.5" hidden="1" thickTop="1" thickBot="1" x14ac:dyDescent="0.4">
      <c r="A204" s="268" t="s">
        <v>907</v>
      </c>
      <c r="B204" s="277" t="e">
        <f>VLOOKUP(A204,Lists!B:C,2,FALSE)</f>
        <v>#N/A</v>
      </c>
      <c r="C204" s="277" t="e">
        <f>VLOOKUP(A204,Lists!B:D,3,FALSE)</f>
        <v>#N/A</v>
      </c>
      <c r="D204" s="249" t="s">
        <v>522</v>
      </c>
      <c r="E204" s="249">
        <v>187624895</v>
      </c>
      <c r="F204" s="249" t="s">
        <v>913</v>
      </c>
      <c r="G204" s="249" t="s">
        <v>732</v>
      </c>
      <c r="H204" s="278">
        <f t="shared" si="6"/>
        <v>1</v>
      </c>
      <c r="I204" s="162" t="s">
        <v>908</v>
      </c>
      <c r="J204" s="249" t="s">
        <v>909</v>
      </c>
      <c r="K204" s="278" t="e">
        <f t="shared" si="7"/>
        <v>#N/A</v>
      </c>
      <c r="L204" s="281">
        <v>43490</v>
      </c>
      <c r="M204" s="281" t="s">
        <v>3248</v>
      </c>
    </row>
    <row r="205" spans="1:13" ht="15.5" hidden="1" thickTop="1" thickBot="1" x14ac:dyDescent="0.4">
      <c r="A205" s="267" t="s">
        <v>2955</v>
      </c>
      <c r="B205" s="278" t="str">
        <f>VLOOKUP(A205,Lists!B:C,2,FALSE)</f>
        <v>PRK001</v>
      </c>
      <c r="C205" s="278" t="str">
        <f>VLOOKUP(A205,Lists!B:D,3,FALSE)</f>
        <v>PRK</v>
      </c>
      <c r="D205" s="250" t="s">
        <v>522</v>
      </c>
      <c r="E205" s="250">
        <v>25459631</v>
      </c>
      <c r="F205" s="250" t="s">
        <v>876</v>
      </c>
      <c r="G205" s="250" t="s">
        <v>732</v>
      </c>
      <c r="H205" s="278">
        <f t="shared" si="6"/>
        <v>1</v>
      </c>
      <c r="I205" s="161" t="s">
        <v>969</v>
      </c>
      <c r="J205" s="250" t="s">
        <v>970</v>
      </c>
      <c r="K205" s="278" t="str">
        <f t="shared" si="7"/>
        <v>PRK001Total population</v>
      </c>
      <c r="L205" s="282">
        <v>43493</v>
      </c>
      <c r="M205" s="282" t="s">
        <v>3248</v>
      </c>
    </row>
    <row r="206" spans="1:13" ht="15.5" hidden="1" thickTop="1" thickBot="1" x14ac:dyDescent="0.4">
      <c r="A206" s="268" t="s">
        <v>2955</v>
      </c>
      <c r="B206" s="277" t="str">
        <f>VLOOKUP(A206,Lists!B:C,2,FALSE)</f>
        <v>PRK001</v>
      </c>
      <c r="C206" s="277" t="str">
        <f>VLOOKUP(A206,Lists!B:D,3,FALSE)</f>
        <v>PRK</v>
      </c>
      <c r="D206" s="249" t="s">
        <v>660</v>
      </c>
      <c r="E206" s="249">
        <v>120410</v>
      </c>
      <c r="F206" s="249" t="s">
        <v>876</v>
      </c>
      <c r="G206" s="249" t="s">
        <v>732</v>
      </c>
      <c r="H206" s="278">
        <f t="shared" si="6"/>
        <v>1</v>
      </c>
      <c r="I206" s="162" t="s">
        <v>971</v>
      </c>
      <c r="J206" s="249" t="s">
        <v>972</v>
      </c>
      <c r="K206" s="278" t="str">
        <f t="shared" si="7"/>
        <v>PRK001Landmass affected</v>
      </c>
      <c r="L206" s="281">
        <v>43493</v>
      </c>
      <c r="M206" s="281" t="s">
        <v>3248</v>
      </c>
    </row>
    <row r="207" spans="1:13" ht="15.5" hidden="1" thickTop="1" thickBot="1" x14ac:dyDescent="0.4">
      <c r="A207" s="267" t="s">
        <v>2955</v>
      </c>
      <c r="B207" s="278" t="str">
        <f>VLOOKUP(A207,Lists!B:C,2,FALSE)</f>
        <v>PRK001</v>
      </c>
      <c r="C207" s="278" t="str">
        <f>VLOOKUP(A207,Lists!B:D,3,FALSE)</f>
        <v>PRK</v>
      </c>
      <c r="D207" s="250" t="s">
        <v>737</v>
      </c>
      <c r="E207" s="250">
        <v>25459631</v>
      </c>
      <c r="F207" s="250" t="s">
        <v>876</v>
      </c>
      <c r="G207" s="250" t="s">
        <v>732</v>
      </c>
      <c r="H207" s="278">
        <f t="shared" si="6"/>
        <v>1</v>
      </c>
      <c r="I207" s="161" t="s">
        <v>969</v>
      </c>
      <c r="J207" s="250" t="s">
        <v>970</v>
      </c>
      <c r="K207" s="278" t="str">
        <f t="shared" si="7"/>
        <v>PRK001People exposed</v>
      </c>
      <c r="L207" s="282">
        <v>43493</v>
      </c>
      <c r="M207" s="282" t="s">
        <v>3248</v>
      </c>
    </row>
    <row r="208" spans="1:13" ht="15.5" hidden="1" thickTop="1" thickBot="1" x14ac:dyDescent="0.4">
      <c r="A208" s="268" t="s">
        <v>2955</v>
      </c>
      <c r="B208" s="277" t="str">
        <f>VLOOKUP(A208,Lists!B:C,2,FALSE)</f>
        <v>PRK001</v>
      </c>
      <c r="C208" s="277" t="str">
        <f>VLOOKUP(A208,Lists!B:D,3,FALSE)</f>
        <v>PRK</v>
      </c>
      <c r="D208" s="249" t="s">
        <v>533</v>
      </c>
      <c r="E208" s="249">
        <v>25459631</v>
      </c>
      <c r="F208" s="249" t="s">
        <v>876</v>
      </c>
      <c r="G208" s="249" t="s">
        <v>732</v>
      </c>
      <c r="H208" s="278">
        <f t="shared" si="6"/>
        <v>1</v>
      </c>
      <c r="I208" s="162" t="s">
        <v>969</v>
      </c>
      <c r="J208" s="249" t="s">
        <v>970</v>
      </c>
      <c r="K208" s="278" t="str">
        <f t="shared" si="7"/>
        <v>PRK001People affected</v>
      </c>
      <c r="L208" s="281">
        <v>43493</v>
      </c>
      <c r="M208" s="281" t="s">
        <v>3248</v>
      </c>
    </row>
    <row r="209" spans="1:13" ht="15.5" thickTop="1" thickBot="1" x14ac:dyDescent="0.4">
      <c r="A209" s="267" t="s">
        <v>2955</v>
      </c>
      <c r="B209" s="278" t="str">
        <f>VLOOKUP(A209,Lists!B:C,2,FALSE)</f>
        <v>PRK001</v>
      </c>
      <c r="C209" s="278" t="str">
        <f>VLOOKUP(A209,Lists!B:D,3,FALSE)</f>
        <v>PRK</v>
      </c>
      <c r="D209" s="250" t="s">
        <v>666</v>
      </c>
      <c r="E209" s="250">
        <v>31339</v>
      </c>
      <c r="F209" s="250" t="s">
        <v>973</v>
      </c>
      <c r="G209" s="250" t="s">
        <v>731</v>
      </c>
      <c r="H209" s="278">
        <f t="shared" si="6"/>
        <v>2</v>
      </c>
      <c r="I209" s="161" t="s">
        <v>974</v>
      </c>
      <c r="J209" s="250" t="s">
        <v>975</v>
      </c>
      <c r="K209" s="278" t="str">
        <f t="shared" si="7"/>
        <v>PRK001People displaced</v>
      </c>
      <c r="L209" s="282">
        <v>43493</v>
      </c>
      <c r="M209" s="282" t="s">
        <v>3248</v>
      </c>
    </row>
    <row r="210" spans="1:13" ht="15.5" hidden="1" thickTop="1" thickBot="1" x14ac:dyDescent="0.4">
      <c r="A210" s="268" t="s">
        <v>2955</v>
      </c>
      <c r="B210" s="277" t="str">
        <f>VLOOKUP(A210,Lists!B:C,2,FALSE)</f>
        <v>PRK001</v>
      </c>
      <c r="C210" s="277" t="str">
        <f>VLOOKUP(A210,Lists!B:D,3,FALSE)</f>
        <v>PRK</v>
      </c>
      <c r="D210" s="249" t="s">
        <v>5027</v>
      </c>
      <c r="E210" s="249" t="s">
        <v>446</v>
      </c>
      <c r="F210" s="249"/>
      <c r="G210" s="249" t="s">
        <v>446</v>
      </c>
      <c r="H210" s="278" t="str">
        <f t="shared" si="6"/>
        <v>x</v>
      </c>
      <c r="I210" s="162"/>
      <c r="J210" s="249"/>
      <c r="K210" s="278" t="str">
        <f t="shared" si="7"/>
        <v>PRK001Injuries reported</v>
      </c>
      <c r="L210" s="281">
        <v>43493</v>
      </c>
      <c r="M210" s="281" t="s">
        <v>3248</v>
      </c>
    </row>
    <row r="211" spans="1:13" ht="15.5" hidden="1" thickTop="1" thickBot="1" x14ac:dyDescent="0.4">
      <c r="A211" s="267" t="s">
        <v>2955</v>
      </c>
      <c r="B211" s="278" t="str">
        <f>VLOOKUP(A211,Lists!B:C,2,FALSE)</f>
        <v>PRK001</v>
      </c>
      <c r="C211" s="278" t="str">
        <f>VLOOKUP(A211,Lists!B:D,3,FALSE)</f>
        <v>PRK</v>
      </c>
      <c r="D211" s="250" t="s">
        <v>5028</v>
      </c>
      <c r="E211" s="250" t="s">
        <v>446</v>
      </c>
      <c r="F211" s="250"/>
      <c r="G211" s="250" t="s">
        <v>446</v>
      </c>
      <c r="H211" s="278" t="str">
        <f t="shared" si="6"/>
        <v>x</v>
      </c>
      <c r="I211" s="161"/>
      <c r="J211" s="250"/>
      <c r="K211" s="278" t="str">
        <f t="shared" si="7"/>
        <v>PRK001Illness cases reported</v>
      </c>
      <c r="L211" s="282">
        <v>43493</v>
      </c>
      <c r="M211" s="282" t="s">
        <v>3248</v>
      </c>
    </row>
    <row r="212" spans="1:13" ht="15.5" hidden="1" thickTop="1" thickBot="1" x14ac:dyDescent="0.4">
      <c r="A212" s="268" t="s">
        <v>2955</v>
      </c>
      <c r="B212" s="277" t="str">
        <f>VLOOKUP(A212,Lists!B:C,2,FALSE)</f>
        <v>PRK001</v>
      </c>
      <c r="C212" s="277" t="str">
        <f>VLOOKUP(A212,Lists!B:D,3,FALSE)</f>
        <v>PRK</v>
      </c>
      <c r="D212" s="249" t="s">
        <v>5029</v>
      </c>
      <c r="E212" s="249" t="s">
        <v>446</v>
      </c>
      <c r="F212" s="249"/>
      <c r="G212" s="249" t="s">
        <v>446</v>
      </c>
      <c r="H212" s="278" t="str">
        <f t="shared" si="6"/>
        <v>x</v>
      </c>
      <c r="I212" s="162"/>
      <c r="J212" s="249"/>
      <c r="K212" s="278" t="str">
        <f t="shared" si="7"/>
        <v>PRK001Fatalities reported</v>
      </c>
      <c r="L212" s="281">
        <v>43493</v>
      </c>
      <c r="M212" s="281" t="s">
        <v>3248</v>
      </c>
    </row>
    <row r="213" spans="1:13" ht="15.5" hidden="1" thickTop="1" thickBot="1" x14ac:dyDescent="0.4">
      <c r="A213" s="267" t="s">
        <v>2955</v>
      </c>
      <c r="B213" s="278" t="str">
        <f>VLOOKUP(A213,Lists!B:C,2,FALSE)</f>
        <v>PRK001</v>
      </c>
      <c r="C213" s="278" t="str">
        <f>VLOOKUP(A213,Lists!B:D,3,FALSE)</f>
        <v>PRK</v>
      </c>
      <c r="D213" s="250" t="s">
        <v>5108</v>
      </c>
      <c r="E213" s="250" t="s">
        <v>446</v>
      </c>
      <c r="F213" s="250"/>
      <c r="G213" s="250" t="s">
        <v>446</v>
      </c>
      <c r="H213" s="278" t="str">
        <f t="shared" si="6"/>
        <v>x</v>
      </c>
      <c r="I213" s="161"/>
      <c r="J213" s="250"/>
      <c r="K213" s="278" t="str">
        <f t="shared" si="7"/>
        <v>PRK001Buildings damaged</v>
      </c>
      <c r="L213" s="282">
        <v>43493</v>
      </c>
      <c r="M213" s="282" t="s">
        <v>3248</v>
      </c>
    </row>
    <row r="214" spans="1:13" ht="15.5" hidden="1" thickTop="1" thickBot="1" x14ac:dyDescent="0.4">
      <c r="A214" s="268" t="s">
        <v>2955</v>
      </c>
      <c r="B214" s="277" t="str">
        <f>VLOOKUP(A214,Lists!B:C,2,FALSE)</f>
        <v>PRK001</v>
      </c>
      <c r="C214" s="277" t="str">
        <f>VLOOKUP(A214,Lists!B:D,3,FALSE)</f>
        <v>PRK</v>
      </c>
      <c r="D214" s="249" t="s">
        <v>5109</v>
      </c>
      <c r="E214" s="249" t="s">
        <v>446</v>
      </c>
      <c r="F214" s="249"/>
      <c r="G214" s="249" t="s">
        <v>446</v>
      </c>
      <c r="H214" s="278" t="str">
        <f t="shared" si="6"/>
        <v>x</v>
      </c>
      <c r="I214" s="162"/>
      <c r="J214" s="249"/>
      <c r="K214" s="278" t="str">
        <f t="shared" si="7"/>
        <v>PRK001Buildings destroyed</v>
      </c>
      <c r="L214" s="281">
        <v>43493</v>
      </c>
      <c r="M214" s="281" t="s">
        <v>3248</v>
      </c>
    </row>
    <row r="215" spans="1:13" ht="15.5" hidden="1" thickTop="1" thickBot="1" x14ac:dyDescent="0.4">
      <c r="A215" s="267" t="s">
        <v>2955</v>
      </c>
      <c r="B215" s="278" t="str">
        <f>VLOOKUP(A215,Lists!B:C,2,FALSE)</f>
        <v>PRK001</v>
      </c>
      <c r="C215" s="278" t="str">
        <f>VLOOKUP(A215,Lists!B:D,3,FALSE)</f>
        <v>PRK</v>
      </c>
      <c r="D215" s="250" t="s">
        <v>742</v>
      </c>
      <c r="E215" s="250" t="s">
        <v>446</v>
      </c>
      <c r="F215" s="250"/>
      <c r="G215" s="250" t="s">
        <v>446</v>
      </c>
      <c r="H215" s="278" t="str">
        <f t="shared" si="6"/>
        <v>x</v>
      </c>
      <c r="I215" s="161"/>
      <c r="J215" s="250"/>
      <c r="K215" s="278" t="str">
        <f t="shared" si="7"/>
        <v>PRK001Economic Losses</v>
      </c>
      <c r="L215" s="282">
        <v>43493</v>
      </c>
      <c r="M215" s="282" t="s">
        <v>3248</v>
      </c>
    </row>
    <row r="216" spans="1:13" ht="15.5" hidden="1" thickTop="1" thickBot="1" x14ac:dyDescent="0.4">
      <c r="A216" s="268" t="s">
        <v>2955</v>
      </c>
      <c r="B216" s="277" t="str">
        <f>VLOOKUP(A216,Lists!B:C,2,FALSE)</f>
        <v>PRK001</v>
      </c>
      <c r="C216" s="277" t="str">
        <f>VLOOKUP(A216,Lists!B:D,3,FALSE)</f>
        <v>PRK</v>
      </c>
      <c r="D216" s="249" t="s">
        <v>752</v>
      </c>
      <c r="E216" s="249">
        <v>10300000</v>
      </c>
      <c r="F216" s="249" t="s">
        <v>976</v>
      </c>
      <c r="G216" s="249" t="s">
        <v>732</v>
      </c>
      <c r="H216" s="278">
        <f t="shared" si="6"/>
        <v>1</v>
      </c>
      <c r="I216" s="162" t="s">
        <v>977</v>
      </c>
      <c r="J216" s="249"/>
      <c r="K216" s="278" t="str">
        <f t="shared" si="7"/>
        <v>PRK001People in Need</v>
      </c>
      <c r="L216" s="281">
        <v>43493</v>
      </c>
      <c r="M216" s="281" t="s">
        <v>3248</v>
      </c>
    </row>
    <row r="217" spans="1:13" ht="15.5" hidden="1" thickTop="1" thickBot="1" x14ac:dyDescent="0.4">
      <c r="A217" s="267" t="s">
        <v>2955</v>
      </c>
      <c r="B217" s="278" t="str">
        <f>VLOOKUP(A217,Lists!B:C,2,FALSE)</f>
        <v>PRK001</v>
      </c>
      <c r="C217" s="278" t="str">
        <f>VLOOKUP(A217,Lists!B:D,3,FALSE)</f>
        <v>PRK</v>
      </c>
      <c r="D217" s="250" t="s">
        <v>5110</v>
      </c>
      <c r="E217" s="250">
        <v>0</v>
      </c>
      <c r="F217" s="250" t="s">
        <v>978</v>
      </c>
      <c r="G217" s="250" t="s">
        <v>732</v>
      </c>
      <c r="H217" s="278">
        <f t="shared" si="6"/>
        <v>1</v>
      </c>
      <c r="I217" s="161" t="s">
        <v>977</v>
      </c>
      <c r="J217" s="250" t="s">
        <v>1032</v>
      </c>
      <c r="K217" s="278" t="str">
        <f t="shared" si="7"/>
        <v>PRK001Minimal humanitarian conditions - Level 1</v>
      </c>
      <c r="L217" s="282">
        <v>43493</v>
      </c>
      <c r="M217" s="282" t="s">
        <v>3248</v>
      </c>
    </row>
    <row r="218" spans="1:13" ht="15.5" hidden="1" thickTop="1" thickBot="1" x14ac:dyDescent="0.4">
      <c r="A218" s="268" t="s">
        <v>2955</v>
      </c>
      <c r="B218" s="277" t="str">
        <f>VLOOKUP(A218,Lists!B:C,2,FALSE)</f>
        <v>PRK001</v>
      </c>
      <c r="C218" s="277" t="str">
        <f>VLOOKUP(A218,Lists!B:D,3,FALSE)</f>
        <v>PRK</v>
      </c>
      <c r="D218" s="249" t="s">
        <v>5111</v>
      </c>
      <c r="E218" s="249">
        <v>4319881</v>
      </c>
      <c r="F218" s="249" t="s">
        <v>979</v>
      </c>
      <c r="G218" s="249" t="s">
        <v>732</v>
      </c>
      <c r="H218" s="278">
        <f t="shared" si="6"/>
        <v>1</v>
      </c>
      <c r="I218" s="162" t="s">
        <v>977</v>
      </c>
      <c r="J218" s="249" t="s">
        <v>1033</v>
      </c>
      <c r="K218" s="278" t="str">
        <f t="shared" si="7"/>
        <v>PRK001Stressed humanitarian conditions - Level 2</v>
      </c>
      <c r="L218" s="281">
        <v>43493</v>
      </c>
      <c r="M218" s="281" t="s">
        <v>3248</v>
      </c>
    </row>
    <row r="219" spans="1:13" ht="15.5" hidden="1" thickTop="1" thickBot="1" x14ac:dyDescent="0.4">
      <c r="A219" s="267" t="s">
        <v>2955</v>
      </c>
      <c r="B219" s="278" t="str">
        <f>VLOOKUP(A219,Lists!B:C,2,FALSE)</f>
        <v>PRK001</v>
      </c>
      <c r="C219" s="278" t="str">
        <f>VLOOKUP(A219,Lists!B:D,3,FALSE)</f>
        <v>PRK</v>
      </c>
      <c r="D219" s="250" t="s">
        <v>5112</v>
      </c>
      <c r="E219" s="250">
        <v>5980119</v>
      </c>
      <c r="F219" s="250" t="s">
        <v>980</v>
      </c>
      <c r="G219" s="250" t="s">
        <v>732</v>
      </c>
      <c r="H219" s="278">
        <f t="shared" si="6"/>
        <v>1</v>
      </c>
      <c r="I219" s="161" t="s">
        <v>977</v>
      </c>
      <c r="J219" s="250" t="s">
        <v>1034</v>
      </c>
      <c r="K219" s="278" t="str">
        <f t="shared" si="7"/>
        <v>PRK001Moderate humanitarian conditions - Level 3</v>
      </c>
      <c r="L219" s="282">
        <v>43493</v>
      </c>
      <c r="M219" s="282" t="s">
        <v>3248</v>
      </c>
    </row>
    <row r="220" spans="1:13" ht="15.5" hidden="1" thickTop="1" thickBot="1" x14ac:dyDescent="0.4">
      <c r="A220" s="268" t="s">
        <v>2955</v>
      </c>
      <c r="B220" s="277" t="str">
        <f>VLOOKUP(A220,Lists!B:C,2,FALSE)</f>
        <v>PRK001</v>
      </c>
      <c r="C220" s="277" t="str">
        <f>VLOOKUP(A220,Lists!B:D,3,FALSE)</f>
        <v>PRK</v>
      </c>
      <c r="D220" s="249" t="s">
        <v>5113</v>
      </c>
      <c r="E220" s="249">
        <v>0</v>
      </c>
      <c r="F220" s="249" t="s">
        <v>981</v>
      </c>
      <c r="G220" s="249" t="s">
        <v>732</v>
      </c>
      <c r="H220" s="278">
        <f t="shared" si="6"/>
        <v>1</v>
      </c>
      <c r="I220" s="162" t="s">
        <v>977</v>
      </c>
      <c r="J220" s="249" t="s">
        <v>1035</v>
      </c>
      <c r="K220" s="278" t="str">
        <f t="shared" si="7"/>
        <v>PRK001Severe humanitarian conditions - Level 4</v>
      </c>
      <c r="L220" s="281">
        <v>43493</v>
      </c>
      <c r="M220" s="281" t="s">
        <v>3248</v>
      </c>
    </row>
    <row r="221" spans="1:13" ht="15.5" hidden="1" thickTop="1" thickBot="1" x14ac:dyDescent="0.4">
      <c r="A221" s="267" t="s">
        <v>2955</v>
      </c>
      <c r="B221" s="278" t="str">
        <f>VLOOKUP(A221,Lists!B:C,2,FALSE)</f>
        <v>PRK001</v>
      </c>
      <c r="C221" s="278" t="str">
        <f>VLOOKUP(A221,Lists!B:D,3,FALSE)</f>
        <v>PRK</v>
      </c>
      <c r="D221" s="250" t="s">
        <v>5114</v>
      </c>
      <c r="E221" s="250">
        <v>0</v>
      </c>
      <c r="F221" s="250" t="s">
        <v>982</v>
      </c>
      <c r="G221" s="250" t="s">
        <v>732</v>
      </c>
      <c r="H221" s="278">
        <f t="shared" si="6"/>
        <v>1</v>
      </c>
      <c r="I221" s="161" t="s">
        <v>977</v>
      </c>
      <c r="J221" s="250" t="s">
        <v>1036</v>
      </c>
      <c r="K221" s="278" t="str">
        <f t="shared" si="7"/>
        <v>PRK001Extreme humanitarian conditions - Level 5</v>
      </c>
      <c r="L221" s="282">
        <v>43493</v>
      </c>
      <c r="M221" s="282" t="s">
        <v>3248</v>
      </c>
    </row>
    <row r="222" spans="1:13" ht="15.5" hidden="1" thickTop="1" thickBot="1" x14ac:dyDescent="0.4">
      <c r="A222" s="268" t="s">
        <v>2955</v>
      </c>
      <c r="B222" s="277" t="str">
        <f>VLOOKUP(A222,Lists!B:C,2,FALSE)</f>
        <v>PRK001</v>
      </c>
      <c r="C222" s="277" t="str">
        <f>VLOOKUP(A222,Lists!B:D,3,FALSE)</f>
        <v>PRK</v>
      </c>
      <c r="D222" s="249" t="s">
        <v>5115</v>
      </c>
      <c r="E222" s="249" t="s">
        <v>446</v>
      </c>
      <c r="F222" s="249"/>
      <c r="G222" s="249" t="s">
        <v>446</v>
      </c>
      <c r="H222" s="278" t="str">
        <f t="shared" si="6"/>
        <v>x</v>
      </c>
      <c r="I222" s="162"/>
      <c r="J222" s="249"/>
      <c r="K222" s="278" t="str">
        <f t="shared" si="7"/>
        <v>PRK001Fatalities in all crises</v>
      </c>
      <c r="L222" s="281">
        <v>43493</v>
      </c>
      <c r="M222" s="281" t="s">
        <v>3248</v>
      </c>
    </row>
    <row r="223" spans="1:13" ht="15.5" hidden="1" thickTop="1" thickBot="1" x14ac:dyDescent="0.4">
      <c r="A223" s="267" t="s">
        <v>2955</v>
      </c>
      <c r="B223" s="278" t="str">
        <f>VLOOKUP(A223,Lists!B:C,2,FALSE)</f>
        <v>PRK001</v>
      </c>
      <c r="C223" s="278" t="str">
        <f>VLOOKUP(A223,Lists!B:D,3,FALSE)</f>
        <v>PRK</v>
      </c>
      <c r="D223" s="250" t="s">
        <v>688</v>
      </c>
      <c r="E223" s="250">
        <v>1</v>
      </c>
      <c r="F223" s="250"/>
      <c r="G223" s="250" t="s">
        <v>731</v>
      </c>
      <c r="H223" s="278">
        <f t="shared" si="6"/>
        <v>2</v>
      </c>
      <c r="I223" s="161"/>
      <c r="J223" s="250" t="s">
        <v>983</v>
      </c>
      <c r="K223" s="278" t="str">
        <f t="shared" si="7"/>
        <v>PRK001Crisis affected groups</v>
      </c>
      <c r="L223" s="282">
        <v>43493</v>
      </c>
      <c r="M223" s="282" t="s">
        <v>3248</v>
      </c>
    </row>
    <row r="224" spans="1:13" ht="15.5" hidden="1" thickTop="1" thickBot="1" x14ac:dyDescent="0.4">
      <c r="A224" s="268" t="s">
        <v>2955</v>
      </c>
      <c r="B224" s="277" t="str">
        <f>VLOOKUP(A224,Lists!B:C,2,FALSE)</f>
        <v>PRK001</v>
      </c>
      <c r="C224" s="277" t="str">
        <f>VLOOKUP(A224,Lists!B:D,3,FALSE)</f>
        <v>PRK</v>
      </c>
      <c r="D224" s="249" t="s">
        <v>691</v>
      </c>
      <c r="E224" s="249" t="s">
        <v>446</v>
      </c>
      <c r="F224" s="249"/>
      <c r="G224" s="249" t="s">
        <v>446</v>
      </c>
      <c r="H224" s="278" t="str">
        <f t="shared" si="6"/>
        <v>x</v>
      </c>
      <c r="I224" s="162"/>
      <c r="J224" s="249"/>
      <c r="K224" s="278" t="str">
        <f t="shared" si="7"/>
        <v>PRK001People facing limited access constraints</v>
      </c>
      <c r="L224" s="281">
        <v>43493</v>
      </c>
      <c r="M224" s="281" t="s">
        <v>3248</v>
      </c>
    </row>
    <row r="225" spans="1:13" ht="15.5" hidden="1" thickTop="1" thickBot="1" x14ac:dyDescent="0.4">
      <c r="A225" s="267" t="s">
        <v>2955</v>
      </c>
      <c r="B225" s="278" t="str">
        <f>VLOOKUP(A225,Lists!B:C,2,FALSE)</f>
        <v>PRK001</v>
      </c>
      <c r="C225" s="278" t="str">
        <f>VLOOKUP(A225,Lists!B:D,3,FALSE)</f>
        <v>PRK</v>
      </c>
      <c r="D225" s="250" t="s">
        <v>692</v>
      </c>
      <c r="E225" s="250" t="s">
        <v>446</v>
      </c>
      <c r="F225" s="250"/>
      <c r="G225" s="250" t="s">
        <v>446</v>
      </c>
      <c r="H225" s="278" t="str">
        <f t="shared" si="6"/>
        <v>x</v>
      </c>
      <c r="I225" s="161"/>
      <c r="J225" s="250"/>
      <c r="K225" s="278" t="str">
        <f t="shared" si="7"/>
        <v>PRK001People facing restricted access constraints</v>
      </c>
      <c r="L225" s="282">
        <v>43493</v>
      </c>
      <c r="M225" s="282" t="s">
        <v>3248</v>
      </c>
    </row>
    <row r="226" spans="1:13" ht="15.5" hidden="1" thickTop="1" thickBot="1" x14ac:dyDescent="0.4">
      <c r="A226" s="268" t="s">
        <v>2955</v>
      </c>
      <c r="B226" s="277" t="str">
        <f>VLOOKUP(A226,Lists!B:C,2,FALSE)</f>
        <v>PRK001</v>
      </c>
      <c r="C226" s="277" t="str">
        <f>VLOOKUP(A226,Lists!B:D,3,FALSE)</f>
        <v>PRK</v>
      </c>
      <c r="D226" s="249" t="s">
        <v>643</v>
      </c>
      <c r="E226" s="249">
        <v>2</v>
      </c>
      <c r="F226" s="249" t="s">
        <v>896</v>
      </c>
      <c r="G226" s="249" t="s">
        <v>731</v>
      </c>
      <c r="H226" s="278">
        <f t="shared" si="6"/>
        <v>2</v>
      </c>
      <c r="I226" s="162"/>
      <c r="J226" s="249"/>
      <c r="K226" s="278" t="str">
        <f t="shared" si="7"/>
        <v>PRK001Impediments to entry into country (bureaucratic and administrative)</v>
      </c>
      <c r="L226" s="281">
        <v>43493</v>
      </c>
      <c r="M226" s="281" t="s">
        <v>3248</v>
      </c>
    </row>
    <row r="227" spans="1:13" ht="15.5" hidden="1" thickTop="1" thickBot="1" x14ac:dyDescent="0.4">
      <c r="A227" s="267" t="s">
        <v>2955</v>
      </c>
      <c r="B227" s="278" t="str">
        <f>VLOOKUP(A227,Lists!B:C,2,FALSE)</f>
        <v>PRK001</v>
      </c>
      <c r="C227" s="278" t="str">
        <f>VLOOKUP(A227,Lists!B:D,3,FALSE)</f>
        <v>PRK</v>
      </c>
      <c r="D227" s="250" t="s">
        <v>644</v>
      </c>
      <c r="E227" s="250">
        <v>3</v>
      </c>
      <c r="F227" s="250" t="s">
        <v>896</v>
      </c>
      <c r="G227" s="250" t="s">
        <v>731</v>
      </c>
      <c r="H227" s="278">
        <f t="shared" si="6"/>
        <v>2</v>
      </c>
      <c r="I227" s="161"/>
      <c r="J227" s="250"/>
      <c r="K227" s="278" t="str">
        <f t="shared" si="7"/>
        <v>PRK001Restriction of movement (impediments to freedom of movement and/or administrative restrictions)</v>
      </c>
      <c r="L227" s="282">
        <v>43493</v>
      </c>
      <c r="M227" s="282" t="s">
        <v>3248</v>
      </c>
    </row>
    <row r="228" spans="1:13" ht="15.5" hidden="1" thickTop="1" thickBot="1" x14ac:dyDescent="0.4">
      <c r="A228" s="268" t="s">
        <v>2955</v>
      </c>
      <c r="B228" s="277" t="str">
        <f>VLOOKUP(A228,Lists!B:C,2,FALSE)</f>
        <v>PRK001</v>
      </c>
      <c r="C228" s="277" t="str">
        <f>VLOOKUP(A228,Lists!B:D,3,FALSE)</f>
        <v>PRK</v>
      </c>
      <c r="D228" s="249" t="s">
        <v>645</v>
      </c>
      <c r="E228" s="249">
        <v>3</v>
      </c>
      <c r="F228" s="249" t="s">
        <v>896</v>
      </c>
      <c r="G228" s="249" t="s">
        <v>731</v>
      </c>
      <c r="H228" s="278">
        <f t="shared" si="6"/>
        <v>2</v>
      </c>
      <c r="I228" s="162"/>
      <c r="J228" s="249"/>
      <c r="K228" s="278" t="str">
        <f t="shared" si="7"/>
        <v>PRK001Interference into implementation of humanitarian activities</v>
      </c>
      <c r="L228" s="281">
        <v>43493</v>
      </c>
      <c r="M228" s="281" t="s">
        <v>3248</v>
      </c>
    </row>
    <row r="229" spans="1:13" ht="15.5" hidden="1" thickTop="1" thickBot="1" x14ac:dyDescent="0.4">
      <c r="A229" s="267" t="s">
        <v>2955</v>
      </c>
      <c r="B229" s="278" t="str">
        <f>VLOOKUP(A229,Lists!B:C,2,FALSE)</f>
        <v>PRK001</v>
      </c>
      <c r="C229" s="278" t="str">
        <f>VLOOKUP(A229,Lists!B:D,3,FALSE)</f>
        <v>PRK</v>
      </c>
      <c r="D229" s="250" t="s">
        <v>646</v>
      </c>
      <c r="E229" s="250">
        <v>0</v>
      </c>
      <c r="F229" s="250" t="s">
        <v>896</v>
      </c>
      <c r="G229" s="250" t="s">
        <v>731</v>
      </c>
      <c r="H229" s="278">
        <f t="shared" si="6"/>
        <v>2</v>
      </c>
      <c r="I229" s="161"/>
      <c r="J229" s="250"/>
      <c r="K229" s="278" t="str">
        <f t="shared" si="7"/>
        <v>PRK001Violence against personnel, facilities and assets</v>
      </c>
      <c r="L229" s="282">
        <v>43493</v>
      </c>
      <c r="M229" s="282" t="s">
        <v>3248</v>
      </c>
    </row>
    <row r="230" spans="1:13" ht="15.5" hidden="1" thickTop="1" thickBot="1" x14ac:dyDescent="0.4">
      <c r="A230" s="268" t="s">
        <v>2955</v>
      </c>
      <c r="B230" s="277" t="str">
        <f>VLOOKUP(A230,Lists!B:C,2,FALSE)</f>
        <v>PRK001</v>
      </c>
      <c r="C230" s="277" t="str">
        <f>VLOOKUP(A230,Lists!B:D,3,FALSE)</f>
        <v>PRK</v>
      </c>
      <c r="D230" s="249" t="s">
        <v>647</v>
      </c>
      <c r="E230" s="249">
        <v>2</v>
      </c>
      <c r="F230" s="249" t="s">
        <v>896</v>
      </c>
      <c r="G230" s="249" t="s">
        <v>731</v>
      </c>
      <c r="H230" s="278">
        <f t="shared" si="6"/>
        <v>2</v>
      </c>
      <c r="I230" s="162"/>
      <c r="J230" s="249"/>
      <c r="K230" s="278" t="str">
        <f t="shared" si="7"/>
        <v>PRK001Denial of existence of humanitarian needs or entitlements to assistance</v>
      </c>
      <c r="L230" s="281">
        <v>43493</v>
      </c>
      <c r="M230" s="281" t="s">
        <v>3248</v>
      </c>
    </row>
    <row r="231" spans="1:13" ht="15.5" hidden="1" thickTop="1" thickBot="1" x14ac:dyDescent="0.4">
      <c r="A231" s="267" t="s">
        <v>2955</v>
      </c>
      <c r="B231" s="278" t="str">
        <f>VLOOKUP(A231,Lists!B:C,2,FALSE)</f>
        <v>PRK001</v>
      </c>
      <c r="C231" s="278" t="str">
        <f>VLOOKUP(A231,Lists!B:D,3,FALSE)</f>
        <v>PRK</v>
      </c>
      <c r="D231" s="250" t="s">
        <v>648</v>
      </c>
      <c r="E231" s="250">
        <v>3</v>
      </c>
      <c r="F231" s="250" t="s">
        <v>896</v>
      </c>
      <c r="G231" s="250" t="s">
        <v>731</v>
      </c>
      <c r="H231" s="278">
        <f t="shared" si="6"/>
        <v>2</v>
      </c>
      <c r="I231" s="161"/>
      <c r="J231" s="250"/>
      <c r="K231" s="278" t="str">
        <f t="shared" si="7"/>
        <v>PRK001Restriction and obstruction of access to services and assistance</v>
      </c>
      <c r="L231" s="282">
        <v>43493</v>
      </c>
      <c r="M231" s="282" t="s">
        <v>3248</v>
      </c>
    </row>
    <row r="232" spans="1:13" ht="15.5" hidden="1" thickTop="1" thickBot="1" x14ac:dyDescent="0.4">
      <c r="A232" s="268" t="s">
        <v>2955</v>
      </c>
      <c r="B232" s="277" t="str">
        <f>VLOOKUP(A232,Lists!B:C,2,FALSE)</f>
        <v>PRK001</v>
      </c>
      <c r="C232" s="277" t="str">
        <f>VLOOKUP(A232,Lists!B:D,3,FALSE)</f>
        <v>PRK</v>
      </c>
      <c r="D232" s="249" t="s">
        <v>649</v>
      </c>
      <c r="E232" s="249">
        <v>0</v>
      </c>
      <c r="F232" s="249" t="s">
        <v>896</v>
      </c>
      <c r="G232" s="249" t="s">
        <v>731</v>
      </c>
      <c r="H232" s="278">
        <f t="shared" si="6"/>
        <v>2</v>
      </c>
      <c r="I232" s="162"/>
      <c r="J232" s="249"/>
      <c r="K232" s="278" t="str">
        <f t="shared" si="7"/>
        <v>PRK001Ongoing insecurity/hostilities affecting humanitarian assistance</v>
      </c>
      <c r="L232" s="281">
        <v>43493</v>
      </c>
      <c r="M232" s="281" t="s">
        <v>3248</v>
      </c>
    </row>
    <row r="233" spans="1:13" ht="15.5" hidden="1" thickTop="1" thickBot="1" x14ac:dyDescent="0.4">
      <c r="A233" s="267" t="s">
        <v>2955</v>
      </c>
      <c r="B233" s="278" t="str">
        <f>VLOOKUP(A233,Lists!B:C,2,FALSE)</f>
        <v>PRK001</v>
      </c>
      <c r="C233" s="278" t="str">
        <f>VLOOKUP(A233,Lists!B:D,3,FALSE)</f>
        <v>PRK</v>
      </c>
      <c r="D233" s="250" t="s">
        <v>650</v>
      </c>
      <c r="E233" s="250">
        <v>1</v>
      </c>
      <c r="F233" s="250" t="s">
        <v>896</v>
      </c>
      <c r="G233" s="250" t="s">
        <v>731</v>
      </c>
      <c r="H233" s="278">
        <f t="shared" si="6"/>
        <v>2</v>
      </c>
      <c r="I233" s="161"/>
      <c r="J233" s="250"/>
      <c r="K233" s="278" t="str">
        <f t="shared" si="7"/>
        <v xml:space="preserve">PRK001Presence of mines and improvised explosive devices </v>
      </c>
      <c r="L233" s="282">
        <v>43493</v>
      </c>
      <c r="M233" s="282" t="s">
        <v>3248</v>
      </c>
    </row>
    <row r="234" spans="1:13" ht="15.5" hidden="1" thickTop="1" thickBot="1" x14ac:dyDescent="0.4">
      <c r="A234" s="268" t="s">
        <v>2955</v>
      </c>
      <c r="B234" s="277" t="str">
        <f>VLOOKUP(A234,Lists!B:C,2,FALSE)</f>
        <v>PRK001</v>
      </c>
      <c r="C234" s="277" t="str">
        <f>VLOOKUP(A234,Lists!B:D,3,FALSE)</f>
        <v>PRK</v>
      </c>
      <c r="D234" s="249" t="s">
        <v>651</v>
      </c>
      <c r="E234" s="249">
        <v>1</v>
      </c>
      <c r="F234" s="249" t="s">
        <v>896</v>
      </c>
      <c r="G234" s="249" t="s">
        <v>731</v>
      </c>
      <c r="H234" s="278">
        <f t="shared" si="6"/>
        <v>2</v>
      </c>
      <c r="I234" s="162"/>
      <c r="J234" s="249"/>
      <c r="K234" s="278" t="str">
        <f t="shared" si="7"/>
        <v>PRK001Physical constraints in the environment (obstacles related to terrain, climate, lack of infrastructure, etc.)</v>
      </c>
      <c r="L234" s="281">
        <v>43493</v>
      </c>
      <c r="M234" s="281" t="s">
        <v>3248</v>
      </c>
    </row>
    <row r="235" spans="1:13" ht="15.5" hidden="1" thickTop="1" thickBot="1" x14ac:dyDescent="0.4">
      <c r="A235" s="267" t="s">
        <v>2987</v>
      </c>
      <c r="B235" s="278" t="str">
        <f>VLOOKUP(A235,Lists!B:C,2,FALSE)</f>
        <v>YEM001</v>
      </c>
      <c r="C235" s="278" t="str">
        <f>VLOOKUP(A235,Lists!B:D,3,FALSE)</f>
        <v>YEM</v>
      </c>
      <c r="D235" s="250" t="s">
        <v>522</v>
      </c>
      <c r="E235" s="250">
        <v>28279940</v>
      </c>
      <c r="F235" s="250" t="s">
        <v>985</v>
      </c>
      <c r="G235" s="250" t="s">
        <v>732</v>
      </c>
      <c r="H235" s="278">
        <f t="shared" si="6"/>
        <v>1</v>
      </c>
      <c r="I235" s="161" t="s">
        <v>984</v>
      </c>
      <c r="J235" s="250" t="s">
        <v>986</v>
      </c>
      <c r="K235" s="278" t="str">
        <f t="shared" si="7"/>
        <v>YEM001Total population</v>
      </c>
      <c r="L235" s="282">
        <v>43493</v>
      </c>
      <c r="M235" s="282" t="s">
        <v>3248</v>
      </c>
    </row>
    <row r="236" spans="1:13" ht="15.5" hidden="1" thickTop="1" thickBot="1" x14ac:dyDescent="0.4">
      <c r="A236" s="268" t="s">
        <v>2987</v>
      </c>
      <c r="B236" s="277" t="str">
        <f>VLOOKUP(A236,Lists!B:C,2,FALSE)</f>
        <v>YEM001</v>
      </c>
      <c r="C236" s="277" t="str">
        <f>VLOOKUP(A236,Lists!B:D,3,FALSE)</f>
        <v>YEM</v>
      </c>
      <c r="D236" s="249" t="s">
        <v>660</v>
      </c>
      <c r="E236" s="249">
        <v>527970</v>
      </c>
      <c r="F236" s="249" t="s">
        <v>876</v>
      </c>
      <c r="G236" s="249" t="s">
        <v>732</v>
      </c>
      <c r="H236" s="278">
        <f t="shared" si="6"/>
        <v>1</v>
      </c>
      <c r="I236" s="162" t="s">
        <v>987</v>
      </c>
      <c r="J236" s="249"/>
      <c r="K236" s="278" t="str">
        <f t="shared" si="7"/>
        <v>YEM001Landmass affected</v>
      </c>
      <c r="L236" s="281">
        <v>43493</v>
      </c>
      <c r="M236" s="281" t="s">
        <v>3248</v>
      </c>
    </row>
    <row r="237" spans="1:13" ht="15.5" hidden="1" thickTop="1" thickBot="1" x14ac:dyDescent="0.4">
      <c r="A237" s="267" t="s">
        <v>2987</v>
      </c>
      <c r="B237" s="278" t="str">
        <f>VLOOKUP(A237,Lists!B:C,2,FALSE)</f>
        <v>YEM001</v>
      </c>
      <c r="C237" s="278" t="str">
        <f>VLOOKUP(A237,Lists!B:D,3,FALSE)</f>
        <v>YEM</v>
      </c>
      <c r="D237" s="250" t="s">
        <v>737</v>
      </c>
      <c r="E237" s="250">
        <v>28279940</v>
      </c>
      <c r="F237" s="250" t="s">
        <v>988</v>
      </c>
      <c r="G237" s="250" t="s">
        <v>732</v>
      </c>
      <c r="H237" s="278">
        <f t="shared" si="6"/>
        <v>1</v>
      </c>
      <c r="I237" s="161" t="s">
        <v>989</v>
      </c>
      <c r="J237" s="250" t="s">
        <v>972</v>
      </c>
      <c r="K237" s="278" t="str">
        <f t="shared" si="7"/>
        <v>YEM001People exposed</v>
      </c>
      <c r="L237" s="282">
        <v>43493</v>
      </c>
      <c r="M237" s="282" t="s">
        <v>3248</v>
      </c>
    </row>
    <row r="238" spans="1:13" ht="15.5" hidden="1" thickTop="1" thickBot="1" x14ac:dyDescent="0.4">
      <c r="A238" s="268" t="s">
        <v>2987</v>
      </c>
      <c r="B238" s="277" t="str">
        <f>VLOOKUP(A238,Lists!B:C,2,FALSE)</f>
        <v>YEM001</v>
      </c>
      <c r="C238" s="277" t="str">
        <f>VLOOKUP(A238,Lists!B:D,3,FALSE)</f>
        <v>YEM</v>
      </c>
      <c r="D238" s="249" t="s">
        <v>533</v>
      </c>
      <c r="E238" s="249">
        <v>28279940</v>
      </c>
      <c r="F238" s="249" t="s">
        <v>988</v>
      </c>
      <c r="G238" s="249" t="s">
        <v>732</v>
      </c>
      <c r="H238" s="278">
        <f t="shared" si="6"/>
        <v>1</v>
      </c>
      <c r="I238" s="162" t="s">
        <v>989</v>
      </c>
      <c r="J238" s="249" t="s">
        <v>990</v>
      </c>
      <c r="K238" s="278" t="str">
        <f t="shared" si="7"/>
        <v>YEM001People affected</v>
      </c>
      <c r="L238" s="281">
        <v>43493</v>
      </c>
      <c r="M238" s="281" t="s">
        <v>3248</v>
      </c>
    </row>
    <row r="239" spans="1:13" ht="15.5" thickTop="1" thickBot="1" x14ac:dyDescent="0.4">
      <c r="A239" s="267" t="s">
        <v>2987</v>
      </c>
      <c r="B239" s="278" t="str">
        <f>VLOOKUP(A239,Lists!B:C,2,FALSE)</f>
        <v>YEM001</v>
      </c>
      <c r="C239" s="278" t="str">
        <f>VLOOKUP(A239,Lists!B:D,3,FALSE)</f>
        <v>YEM</v>
      </c>
      <c r="D239" s="250" t="s">
        <v>666</v>
      </c>
      <c r="E239" s="250">
        <v>5107859</v>
      </c>
      <c r="F239" s="250" t="s">
        <v>992</v>
      </c>
      <c r="G239" s="250" t="s">
        <v>732</v>
      </c>
      <c r="H239" s="278">
        <f t="shared" si="6"/>
        <v>1</v>
      </c>
      <c r="I239" s="161" t="s">
        <v>991</v>
      </c>
      <c r="J239" s="250" t="s">
        <v>993</v>
      </c>
      <c r="K239" s="278" t="str">
        <f t="shared" si="7"/>
        <v>YEM001People displaced</v>
      </c>
      <c r="L239" s="282">
        <v>43493</v>
      </c>
      <c r="M239" s="282" t="s">
        <v>3248</v>
      </c>
    </row>
    <row r="240" spans="1:13" ht="15.5" hidden="1" thickTop="1" thickBot="1" x14ac:dyDescent="0.4">
      <c r="A240" s="268" t="s">
        <v>2987</v>
      </c>
      <c r="B240" s="277" t="str">
        <f>VLOOKUP(A240,Lists!B:C,2,FALSE)</f>
        <v>YEM001</v>
      </c>
      <c r="C240" s="277" t="str">
        <f>VLOOKUP(A240,Lists!B:D,3,FALSE)</f>
        <v>YEM</v>
      </c>
      <c r="D240" s="249" t="s">
        <v>5027</v>
      </c>
      <c r="E240" s="249">
        <v>954</v>
      </c>
      <c r="F240" s="249" t="s">
        <v>998</v>
      </c>
      <c r="G240" s="249" t="s">
        <v>732</v>
      </c>
      <c r="H240" s="278">
        <f t="shared" si="6"/>
        <v>1</v>
      </c>
      <c r="I240" s="162" t="s">
        <v>999</v>
      </c>
      <c r="J240" s="249" t="s">
        <v>1000</v>
      </c>
      <c r="K240" s="278" t="str">
        <f t="shared" si="7"/>
        <v>YEM001Injuries reported</v>
      </c>
      <c r="L240" s="281">
        <v>43493</v>
      </c>
      <c r="M240" s="281" t="s">
        <v>3248</v>
      </c>
    </row>
    <row r="241" spans="1:13" ht="15.5" hidden="1" thickTop="1" thickBot="1" x14ac:dyDescent="0.4">
      <c r="A241" s="267" t="s">
        <v>2987</v>
      </c>
      <c r="B241" s="278" t="str">
        <f>VLOOKUP(A241,Lists!B:C,2,FALSE)</f>
        <v>YEM001</v>
      </c>
      <c r="C241" s="278" t="str">
        <f>VLOOKUP(A241,Lists!B:D,3,FALSE)</f>
        <v>YEM</v>
      </c>
      <c r="D241" s="250" t="s">
        <v>5028</v>
      </c>
      <c r="E241" s="250">
        <v>178701</v>
      </c>
      <c r="F241" s="250" t="s">
        <v>1001</v>
      </c>
      <c r="G241" s="250" t="s">
        <v>732</v>
      </c>
      <c r="H241" s="278">
        <f t="shared" si="6"/>
        <v>1</v>
      </c>
      <c r="I241" s="161" t="s">
        <v>1002</v>
      </c>
      <c r="J241" s="250" t="s">
        <v>1003</v>
      </c>
      <c r="K241" s="278" t="str">
        <f t="shared" si="7"/>
        <v>YEM001Illness cases reported</v>
      </c>
      <c r="L241" s="282">
        <v>43493</v>
      </c>
      <c r="M241" s="282" t="s">
        <v>3248</v>
      </c>
    </row>
    <row r="242" spans="1:13" ht="15.5" hidden="1" thickTop="1" thickBot="1" x14ac:dyDescent="0.4">
      <c r="A242" s="268" t="s">
        <v>2987</v>
      </c>
      <c r="B242" s="277" t="str">
        <f>VLOOKUP(A242,Lists!B:C,2,FALSE)</f>
        <v>YEM001</v>
      </c>
      <c r="C242" s="277" t="str">
        <f>VLOOKUP(A242,Lists!B:D,3,FALSE)</f>
        <v>YEM</v>
      </c>
      <c r="D242" s="249" t="s">
        <v>5029</v>
      </c>
      <c r="E242" s="249">
        <v>16481</v>
      </c>
      <c r="F242" s="249" t="s">
        <v>1004</v>
      </c>
      <c r="G242" s="249" t="s">
        <v>732</v>
      </c>
      <c r="H242" s="278">
        <f t="shared" si="6"/>
        <v>1</v>
      </c>
      <c r="I242" s="162"/>
      <c r="J242" s="249" t="s">
        <v>1005</v>
      </c>
      <c r="K242" s="278" t="str">
        <f t="shared" si="7"/>
        <v>YEM001Fatalities reported</v>
      </c>
      <c r="L242" s="281">
        <v>43493</v>
      </c>
      <c r="M242" s="281" t="s">
        <v>3248</v>
      </c>
    </row>
    <row r="243" spans="1:13" ht="15.5" hidden="1" thickTop="1" thickBot="1" x14ac:dyDescent="0.4">
      <c r="A243" s="267" t="s">
        <v>2987</v>
      </c>
      <c r="B243" s="278" t="str">
        <f>VLOOKUP(A243,Lists!B:C,2,FALSE)</f>
        <v>YEM001</v>
      </c>
      <c r="C243" s="278" t="str">
        <f>VLOOKUP(A243,Lists!B:D,3,FALSE)</f>
        <v>YEM</v>
      </c>
      <c r="D243" s="250" t="s">
        <v>5108</v>
      </c>
      <c r="E243" s="250" t="s">
        <v>446</v>
      </c>
      <c r="F243" s="250"/>
      <c r="G243" s="250" t="s">
        <v>446</v>
      </c>
      <c r="H243" s="278" t="str">
        <f t="shared" si="6"/>
        <v>x</v>
      </c>
      <c r="I243" s="161"/>
      <c r="J243" s="250"/>
      <c r="K243" s="278" t="str">
        <f t="shared" si="7"/>
        <v>YEM001Buildings damaged</v>
      </c>
      <c r="L243" s="282">
        <v>43493</v>
      </c>
      <c r="M243" s="282" t="s">
        <v>3248</v>
      </c>
    </row>
    <row r="244" spans="1:13" ht="15.5" hidden="1" thickTop="1" thickBot="1" x14ac:dyDescent="0.4">
      <c r="A244" s="268" t="s">
        <v>2987</v>
      </c>
      <c r="B244" s="277" t="str">
        <f>VLOOKUP(A244,Lists!B:C,2,FALSE)</f>
        <v>YEM001</v>
      </c>
      <c r="C244" s="277" t="str">
        <f>VLOOKUP(A244,Lists!B:D,3,FALSE)</f>
        <v>YEM</v>
      </c>
      <c r="D244" s="249" t="s">
        <v>5109</v>
      </c>
      <c r="E244" s="249" t="s">
        <v>446</v>
      </c>
      <c r="F244" s="249"/>
      <c r="G244" s="249" t="s">
        <v>446</v>
      </c>
      <c r="H244" s="278" t="str">
        <f t="shared" si="6"/>
        <v>x</v>
      </c>
      <c r="I244" s="162"/>
      <c r="J244" s="249"/>
      <c r="K244" s="278" t="str">
        <f t="shared" si="7"/>
        <v>YEM001Buildings destroyed</v>
      </c>
      <c r="L244" s="281">
        <v>43493</v>
      </c>
      <c r="M244" s="281" t="s">
        <v>3248</v>
      </c>
    </row>
    <row r="245" spans="1:13" ht="15.5" hidden="1" thickTop="1" thickBot="1" x14ac:dyDescent="0.4">
      <c r="A245" s="267" t="s">
        <v>2987</v>
      </c>
      <c r="B245" s="278" t="str">
        <f>VLOOKUP(A245,Lists!B:C,2,FALSE)</f>
        <v>YEM001</v>
      </c>
      <c r="C245" s="278" t="str">
        <f>VLOOKUP(A245,Lists!B:D,3,FALSE)</f>
        <v>YEM</v>
      </c>
      <c r="D245" s="250" t="s">
        <v>742</v>
      </c>
      <c r="E245" s="250" t="s">
        <v>446</v>
      </c>
      <c r="F245" s="250"/>
      <c r="G245" s="250" t="s">
        <v>446</v>
      </c>
      <c r="H245" s="278" t="str">
        <f t="shared" si="6"/>
        <v>x</v>
      </c>
      <c r="I245" s="161"/>
      <c r="J245" s="250"/>
      <c r="K245" s="278" t="str">
        <f t="shared" si="7"/>
        <v>YEM001Economic Losses</v>
      </c>
      <c r="L245" s="282">
        <v>43493</v>
      </c>
      <c r="M245" s="282" t="s">
        <v>3248</v>
      </c>
    </row>
    <row r="246" spans="1:13" ht="15.5" hidden="1" thickTop="1" thickBot="1" x14ac:dyDescent="0.4">
      <c r="A246" s="268" t="s">
        <v>2987</v>
      </c>
      <c r="B246" s="277" t="str">
        <f>VLOOKUP(A246,Lists!B:C,2,FALSE)</f>
        <v>YEM001</v>
      </c>
      <c r="C246" s="277" t="str">
        <f>VLOOKUP(A246,Lists!B:D,3,FALSE)</f>
        <v>YEM</v>
      </c>
      <c r="D246" s="249" t="s">
        <v>752</v>
      </c>
      <c r="E246" s="249">
        <v>24775000</v>
      </c>
      <c r="F246" s="249" t="s">
        <v>994</v>
      </c>
      <c r="G246" s="249" t="s">
        <v>731</v>
      </c>
      <c r="H246" s="278">
        <f t="shared" si="6"/>
        <v>2</v>
      </c>
      <c r="I246" s="162" t="s">
        <v>996</v>
      </c>
      <c r="J246" s="249" t="s">
        <v>995</v>
      </c>
      <c r="K246" s="278" t="str">
        <f t="shared" si="7"/>
        <v>YEM001People in Need</v>
      </c>
      <c r="L246" s="281">
        <v>43493</v>
      </c>
      <c r="M246" s="281" t="s">
        <v>3248</v>
      </c>
    </row>
    <row r="247" spans="1:13" ht="15.5" hidden="1" thickTop="1" thickBot="1" x14ac:dyDescent="0.4">
      <c r="A247" s="267" t="s">
        <v>2987</v>
      </c>
      <c r="B247" s="278" t="str">
        <f>VLOOKUP(A247,Lists!B:C,2,FALSE)</f>
        <v>YEM001</v>
      </c>
      <c r="C247" s="278" t="str">
        <f>VLOOKUP(A247,Lists!B:D,3,FALSE)</f>
        <v>YEM</v>
      </c>
      <c r="D247" s="250" t="s">
        <v>5110</v>
      </c>
      <c r="E247" s="250">
        <v>0</v>
      </c>
      <c r="F247" s="250" t="s">
        <v>994</v>
      </c>
      <c r="G247" s="250" t="s">
        <v>731</v>
      </c>
      <c r="H247" s="278">
        <f t="shared" si="6"/>
        <v>2</v>
      </c>
      <c r="I247" s="161" t="s">
        <v>996</v>
      </c>
      <c r="J247" s="250" t="s">
        <v>995</v>
      </c>
      <c r="K247" s="278" t="str">
        <f t="shared" si="7"/>
        <v>YEM001Minimal humanitarian conditions - Level 1</v>
      </c>
      <c r="L247" s="282">
        <v>43493</v>
      </c>
      <c r="M247" s="282" t="s">
        <v>3248</v>
      </c>
    </row>
    <row r="248" spans="1:13" ht="15.5" hidden="1" thickTop="1" thickBot="1" x14ac:dyDescent="0.4">
      <c r="A248" s="268" t="s">
        <v>2987</v>
      </c>
      <c r="B248" s="277" t="str">
        <f>VLOOKUP(A248,Lists!B:C,2,FALSE)</f>
        <v>YEM001</v>
      </c>
      <c r="C248" s="277" t="str">
        <f>VLOOKUP(A248,Lists!B:D,3,FALSE)</f>
        <v>YEM</v>
      </c>
      <c r="D248" s="249" t="s">
        <v>5111</v>
      </c>
      <c r="E248" s="249">
        <v>8875000</v>
      </c>
      <c r="F248" s="249" t="s">
        <v>994</v>
      </c>
      <c r="G248" s="249" t="s">
        <v>731</v>
      </c>
      <c r="H248" s="278">
        <f t="shared" si="6"/>
        <v>2</v>
      </c>
      <c r="I248" s="162" t="s">
        <v>996</v>
      </c>
      <c r="J248" s="249" t="s">
        <v>995</v>
      </c>
      <c r="K248" s="278" t="str">
        <f t="shared" si="7"/>
        <v>YEM001Stressed humanitarian conditions - Level 2</v>
      </c>
      <c r="L248" s="281">
        <v>43493</v>
      </c>
      <c r="M248" s="281" t="s">
        <v>3248</v>
      </c>
    </row>
    <row r="249" spans="1:13" ht="15.5" hidden="1" thickTop="1" thickBot="1" x14ac:dyDescent="0.4">
      <c r="A249" s="267" t="s">
        <v>2987</v>
      </c>
      <c r="B249" s="278" t="str">
        <f>VLOOKUP(A249,Lists!B:C,2,FALSE)</f>
        <v>YEM001</v>
      </c>
      <c r="C249" s="278" t="str">
        <f>VLOOKUP(A249,Lists!B:D,3,FALSE)</f>
        <v>YEM</v>
      </c>
      <c r="D249" s="250" t="s">
        <v>5112</v>
      </c>
      <c r="E249" s="250">
        <v>10879500</v>
      </c>
      <c r="F249" s="250" t="s">
        <v>994</v>
      </c>
      <c r="G249" s="250" t="s">
        <v>731</v>
      </c>
      <c r="H249" s="278">
        <f t="shared" si="6"/>
        <v>2</v>
      </c>
      <c r="I249" s="161" t="s">
        <v>996</v>
      </c>
      <c r="J249" s="250" t="s">
        <v>995</v>
      </c>
      <c r="K249" s="278" t="str">
        <f t="shared" si="7"/>
        <v>YEM001Moderate humanitarian conditions - Level 3</v>
      </c>
      <c r="L249" s="282">
        <v>43493</v>
      </c>
      <c r="M249" s="282" t="s">
        <v>3248</v>
      </c>
    </row>
    <row r="250" spans="1:13" ht="15.5" hidden="1" thickTop="1" thickBot="1" x14ac:dyDescent="0.4">
      <c r="A250" s="268" t="s">
        <v>2987</v>
      </c>
      <c r="B250" s="277" t="str">
        <f>VLOOKUP(A250,Lists!B:C,2,FALSE)</f>
        <v>YEM001</v>
      </c>
      <c r="C250" s="277" t="str">
        <f>VLOOKUP(A250,Lists!B:D,3,FALSE)</f>
        <v>YEM</v>
      </c>
      <c r="D250" s="249" t="s">
        <v>5113</v>
      </c>
      <c r="E250" s="249">
        <v>4957000</v>
      </c>
      <c r="F250" s="249" t="s">
        <v>994</v>
      </c>
      <c r="G250" s="249" t="s">
        <v>731</v>
      </c>
      <c r="H250" s="278">
        <f t="shared" si="6"/>
        <v>2</v>
      </c>
      <c r="I250" s="162" t="s">
        <v>996</v>
      </c>
      <c r="J250" s="249" t="s">
        <v>995</v>
      </c>
      <c r="K250" s="278" t="str">
        <f t="shared" si="7"/>
        <v>YEM001Severe humanitarian conditions - Level 4</v>
      </c>
      <c r="L250" s="281">
        <v>43493</v>
      </c>
      <c r="M250" s="281" t="s">
        <v>3248</v>
      </c>
    </row>
    <row r="251" spans="1:13" ht="15.5" hidden="1" thickTop="1" thickBot="1" x14ac:dyDescent="0.4">
      <c r="A251" s="267" t="s">
        <v>2987</v>
      </c>
      <c r="B251" s="278" t="str">
        <f>VLOOKUP(A251,Lists!B:C,2,FALSE)</f>
        <v>YEM001</v>
      </c>
      <c r="C251" s="278" t="str">
        <f>VLOOKUP(A251,Lists!B:D,3,FALSE)</f>
        <v>YEM</v>
      </c>
      <c r="D251" s="250" t="s">
        <v>5114</v>
      </c>
      <c r="E251" s="250">
        <v>63500</v>
      </c>
      <c r="F251" s="250" t="s">
        <v>994</v>
      </c>
      <c r="G251" s="250" t="s">
        <v>731</v>
      </c>
      <c r="H251" s="278">
        <f t="shared" si="6"/>
        <v>2</v>
      </c>
      <c r="I251" s="161" t="s">
        <v>996</v>
      </c>
      <c r="J251" s="250" t="s">
        <v>995</v>
      </c>
      <c r="K251" s="278" t="str">
        <f t="shared" si="7"/>
        <v>YEM001Extreme humanitarian conditions - Level 5</v>
      </c>
      <c r="L251" s="282">
        <v>43493</v>
      </c>
      <c r="M251" s="282" t="s">
        <v>3248</v>
      </c>
    </row>
    <row r="252" spans="1:13" ht="15.5" hidden="1" thickTop="1" thickBot="1" x14ac:dyDescent="0.4">
      <c r="A252" s="268" t="s">
        <v>2987</v>
      </c>
      <c r="B252" s="277" t="str">
        <f>VLOOKUP(A252,Lists!B:C,2,FALSE)</f>
        <v>YEM001</v>
      </c>
      <c r="C252" s="277" t="str">
        <f>VLOOKUP(A252,Lists!B:D,3,FALSE)</f>
        <v>YEM</v>
      </c>
      <c r="D252" s="249" t="s">
        <v>5115</v>
      </c>
      <c r="E252" s="249">
        <v>16481</v>
      </c>
      <c r="F252" s="249"/>
      <c r="G252" s="249" t="s">
        <v>731</v>
      </c>
      <c r="H252" s="278">
        <f t="shared" si="6"/>
        <v>2</v>
      </c>
      <c r="I252" s="162"/>
      <c r="J252" s="249"/>
      <c r="K252" s="278" t="str">
        <f t="shared" si="7"/>
        <v>YEM001Fatalities in all crises</v>
      </c>
      <c r="L252" s="281">
        <v>43493</v>
      </c>
      <c r="M252" s="281" t="s">
        <v>3248</v>
      </c>
    </row>
    <row r="253" spans="1:13" ht="15.5" hidden="1" thickTop="1" thickBot="1" x14ac:dyDescent="0.4">
      <c r="A253" s="267" t="s">
        <v>2987</v>
      </c>
      <c r="B253" s="278" t="str">
        <f>VLOOKUP(A253,Lists!B:C,2,FALSE)</f>
        <v>YEM001</v>
      </c>
      <c r="C253" s="278" t="str">
        <f>VLOOKUP(A253,Lists!B:D,3,FALSE)</f>
        <v>YEM</v>
      </c>
      <c r="D253" s="250" t="s">
        <v>688</v>
      </c>
      <c r="E253" s="250">
        <v>5</v>
      </c>
      <c r="F253" s="250"/>
      <c r="G253" s="250" t="s">
        <v>732</v>
      </c>
      <c r="H253" s="278">
        <f t="shared" si="6"/>
        <v>1</v>
      </c>
      <c r="I253" s="161"/>
      <c r="J253" s="250" t="s">
        <v>997</v>
      </c>
      <c r="K253" s="278" t="str">
        <f t="shared" si="7"/>
        <v>YEM001Crisis affected groups</v>
      </c>
      <c r="L253" s="282">
        <v>43493</v>
      </c>
      <c r="M253" s="282" t="s">
        <v>3248</v>
      </c>
    </row>
    <row r="254" spans="1:13" ht="15.5" hidden="1" thickTop="1" thickBot="1" x14ac:dyDescent="0.4">
      <c r="A254" s="268" t="s">
        <v>2987</v>
      </c>
      <c r="B254" s="277" t="str">
        <f>VLOOKUP(A254,Lists!B:C,2,FALSE)</f>
        <v>YEM001</v>
      </c>
      <c r="C254" s="277" t="str">
        <f>VLOOKUP(A254,Lists!B:D,3,FALSE)</f>
        <v>YEM</v>
      </c>
      <c r="D254" s="249" t="s">
        <v>691</v>
      </c>
      <c r="E254" s="249" t="s">
        <v>446</v>
      </c>
      <c r="F254" s="249"/>
      <c r="G254" s="249" t="s">
        <v>446</v>
      </c>
      <c r="H254" s="278" t="str">
        <f t="shared" si="6"/>
        <v>x</v>
      </c>
      <c r="I254" s="162"/>
      <c r="J254" s="249"/>
      <c r="K254" s="278" t="str">
        <f t="shared" si="7"/>
        <v>YEM001People facing limited access constraints</v>
      </c>
      <c r="L254" s="281">
        <v>43493</v>
      </c>
      <c r="M254" s="281" t="s">
        <v>3248</v>
      </c>
    </row>
    <row r="255" spans="1:13" ht="15.5" hidden="1" thickTop="1" thickBot="1" x14ac:dyDescent="0.4">
      <c r="A255" s="267" t="s">
        <v>2987</v>
      </c>
      <c r="B255" s="278" t="str">
        <f>VLOOKUP(A255,Lists!B:C,2,FALSE)</f>
        <v>YEM001</v>
      </c>
      <c r="C255" s="278" t="str">
        <f>VLOOKUP(A255,Lists!B:D,3,FALSE)</f>
        <v>YEM</v>
      </c>
      <c r="D255" s="250" t="s">
        <v>692</v>
      </c>
      <c r="E255" s="250" t="s">
        <v>446</v>
      </c>
      <c r="F255" s="250"/>
      <c r="G255" s="250" t="s">
        <v>446</v>
      </c>
      <c r="H255" s="278" t="str">
        <f t="shared" si="6"/>
        <v>x</v>
      </c>
      <c r="I255" s="161"/>
      <c r="J255" s="250"/>
      <c r="K255" s="278" t="str">
        <f t="shared" si="7"/>
        <v>YEM001People facing restricted access constraints</v>
      </c>
      <c r="L255" s="282">
        <v>43493</v>
      </c>
      <c r="M255" s="282" t="s">
        <v>3248</v>
      </c>
    </row>
    <row r="256" spans="1:13" ht="15.5" hidden="1" thickTop="1" thickBot="1" x14ac:dyDescent="0.4">
      <c r="A256" s="283" t="s">
        <v>2961</v>
      </c>
      <c r="B256" s="284" t="str">
        <f>VLOOKUP(A256,Lists!B:C,2,FALSE)</f>
        <v>HTI001</v>
      </c>
      <c r="C256" s="284" t="str">
        <f>VLOOKUP(A256,Lists!B:D,3,FALSE)</f>
        <v>HTI</v>
      </c>
      <c r="D256" s="285" t="s">
        <v>522</v>
      </c>
      <c r="E256" s="285">
        <v>10907291</v>
      </c>
      <c r="F256" s="285" t="s">
        <v>1006</v>
      </c>
      <c r="G256" s="285" t="s">
        <v>732</v>
      </c>
      <c r="H256" s="278">
        <f t="shared" si="6"/>
        <v>1</v>
      </c>
      <c r="I256" s="251" t="s">
        <v>1007</v>
      </c>
      <c r="J256" s="285" t="s">
        <v>1008</v>
      </c>
      <c r="K256" s="278" t="str">
        <f t="shared" si="7"/>
        <v>HTI001Total population</v>
      </c>
      <c r="L256" s="286">
        <v>43493</v>
      </c>
      <c r="M256" s="286" t="s">
        <v>3248</v>
      </c>
    </row>
    <row r="257" spans="1:13" ht="15.5" hidden="1" thickTop="1" thickBot="1" x14ac:dyDescent="0.4">
      <c r="A257" s="287" t="s">
        <v>2961</v>
      </c>
      <c r="B257" s="288" t="str">
        <f>VLOOKUP(A257,Lists!B:C,2,FALSE)</f>
        <v>HTI001</v>
      </c>
      <c r="C257" s="288" t="str">
        <f>VLOOKUP(A257,Lists!B:D,3,FALSE)</f>
        <v>HTI</v>
      </c>
      <c r="D257" s="289" t="s">
        <v>660</v>
      </c>
      <c r="E257" s="289">
        <v>27166</v>
      </c>
      <c r="F257" s="289" t="s">
        <v>1006</v>
      </c>
      <c r="G257" s="289" t="s">
        <v>732</v>
      </c>
      <c r="H257" s="278">
        <f t="shared" si="6"/>
        <v>1</v>
      </c>
      <c r="I257" s="252" t="s">
        <v>1007</v>
      </c>
      <c r="J257" s="289" t="s">
        <v>972</v>
      </c>
      <c r="K257" s="278" t="str">
        <f t="shared" si="7"/>
        <v>HTI001Landmass affected</v>
      </c>
      <c r="L257" s="290">
        <v>43493</v>
      </c>
      <c r="M257" s="290" t="s">
        <v>3248</v>
      </c>
    </row>
    <row r="258" spans="1:13" ht="15.5" hidden="1" thickTop="1" thickBot="1" x14ac:dyDescent="0.4">
      <c r="A258" s="283" t="s">
        <v>2961</v>
      </c>
      <c r="B258" s="284" t="str">
        <f>VLOOKUP(A258,Lists!B:C,2,FALSE)</f>
        <v>HTI001</v>
      </c>
      <c r="C258" s="284" t="str">
        <f>VLOOKUP(A258,Lists!B:D,3,FALSE)</f>
        <v>HTI</v>
      </c>
      <c r="D258" s="285" t="s">
        <v>737</v>
      </c>
      <c r="E258" s="285">
        <v>10907291</v>
      </c>
      <c r="F258" s="285" t="s">
        <v>1006</v>
      </c>
      <c r="G258" s="285" t="s">
        <v>732</v>
      </c>
      <c r="H258" s="278">
        <f t="shared" ref="H258:H321" si="8">IF(G258="x","x",IF(G258="Low",3,IF(G258="Medium",2,IF(G258="High",1,FALSE))))</f>
        <v>1</v>
      </c>
      <c r="I258" s="251" t="s">
        <v>1007</v>
      </c>
      <c r="J258" s="285" t="s">
        <v>1008</v>
      </c>
      <c r="K258" s="278" t="str">
        <f t="shared" ref="K258:K321" si="9">B258&amp;""&amp;D258</f>
        <v>HTI001People exposed</v>
      </c>
      <c r="L258" s="286">
        <v>43493</v>
      </c>
      <c r="M258" s="286" t="s">
        <v>3248</v>
      </c>
    </row>
    <row r="259" spans="1:13" ht="15.5" hidden="1" thickTop="1" thickBot="1" x14ac:dyDescent="0.4">
      <c r="A259" s="287" t="s">
        <v>2961</v>
      </c>
      <c r="B259" s="288" t="str">
        <f>VLOOKUP(A259,Lists!B:C,2,FALSE)</f>
        <v>HTI001</v>
      </c>
      <c r="C259" s="288" t="str">
        <f>VLOOKUP(A259,Lists!B:D,3,FALSE)</f>
        <v>HTI</v>
      </c>
      <c r="D259" s="289" t="s">
        <v>533</v>
      </c>
      <c r="E259" s="289">
        <v>10907291</v>
      </c>
      <c r="F259" s="289" t="s">
        <v>1006</v>
      </c>
      <c r="G259" s="289" t="s">
        <v>732</v>
      </c>
      <c r="H259" s="278">
        <f t="shared" si="8"/>
        <v>1</v>
      </c>
      <c r="I259" s="252" t="s">
        <v>1007</v>
      </c>
      <c r="J259" s="289" t="s">
        <v>1009</v>
      </c>
      <c r="K259" s="278" t="str">
        <f t="shared" si="9"/>
        <v>HTI001People affected</v>
      </c>
      <c r="L259" s="290">
        <v>43493</v>
      </c>
      <c r="M259" s="290" t="s">
        <v>3248</v>
      </c>
    </row>
    <row r="260" spans="1:13" ht="15.5" thickTop="1" thickBot="1" x14ac:dyDescent="0.4">
      <c r="A260" s="283" t="s">
        <v>2961</v>
      </c>
      <c r="B260" s="284" t="str">
        <f>VLOOKUP(A260,Lists!B:C,2,FALSE)</f>
        <v>HTI001</v>
      </c>
      <c r="C260" s="284" t="str">
        <f>VLOOKUP(A260,Lists!B:D,3,FALSE)</f>
        <v>HTI</v>
      </c>
      <c r="D260" s="285" t="s">
        <v>666</v>
      </c>
      <c r="E260" s="285">
        <v>42028</v>
      </c>
      <c r="F260" s="285" t="s">
        <v>1010</v>
      </c>
      <c r="G260" s="285" t="s">
        <v>732</v>
      </c>
      <c r="H260" s="278">
        <f t="shared" si="8"/>
        <v>1</v>
      </c>
      <c r="I260" s="251" t="s">
        <v>1011</v>
      </c>
      <c r="J260" s="285" t="s">
        <v>1012</v>
      </c>
      <c r="K260" s="278" t="str">
        <f t="shared" si="9"/>
        <v>HTI001People displaced</v>
      </c>
      <c r="L260" s="286">
        <v>43493</v>
      </c>
      <c r="M260" s="286" t="s">
        <v>3248</v>
      </c>
    </row>
    <row r="261" spans="1:13" ht="15.5" hidden="1" thickTop="1" thickBot="1" x14ac:dyDescent="0.4">
      <c r="A261" s="287" t="s">
        <v>2961</v>
      </c>
      <c r="B261" s="288" t="str">
        <f>VLOOKUP(A261,Lists!B:C,2,FALSE)</f>
        <v>HTI001</v>
      </c>
      <c r="C261" s="288" t="str">
        <f>VLOOKUP(A261,Lists!B:D,3,FALSE)</f>
        <v>HTI</v>
      </c>
      <c r="D261" s="289" t="s">
        <v>5027</v>
      </c>
      <c r="E261" s="289" t="s">
        <v>446</v>
      </c>
      <c r="F261" s="289"/>
      <c r="G261" s="289" t="s">
        <v>446</v>
      </c>
      <c r="H261" s="278" t="str">
        <f t="shared" si="8"/>
        <v>x</v>
      </c>
      <c r="I261" s="252"/>
      <c r="J261" s="289"/>
      <c r="K261" s="278" t="str">
        <f t="shared" si="9"/>
        <v>HTI001Injuries reported</v>
      </c>
      <c r="L261" s="290">
        <v>43493</v>
      </c>
      <c r="M261" s="290" t="s">
        <v>3248</v>
      </c>
    </row>
    <row r="262" spans="1:13" ht="15.5" hidden="1" thickTop="1" thickBot="1" x14ac:dyDescent="0.4">
      <c r="A262" s="283" t="s">
        <v>2961</v>
      </c>
      <c r="B262" s="284" t="str">
        <f>VLOOKUP(A262,Lists!B:C,2,FALSE)</f>
        <v>HTI001</v>
      </c>
      <c r="C262" s="284" t="str">
        <f>VLOOKUP(A262,Lists!B:D,3,FALSE)</f>
        <v>HTI</v>
      </c>
      <c r="D262" s="285" t="s">
        <v>5028</v>
      </c>
      <c r="E262" s="285">
        <v>550</v>
      </c>
      <c r="F262" s="285" t="s">
        <v>1013</v>
      </c>
      <c r="G262" s="285" t="s">
        <v>732</v>
      </c>
      <c r="H262" s="278">
        <f t="shared" si="8"/>
        <v>1</v>
      </c>
      <c r="I262" s="251" t="s">
        <v>1014</v>
      </c>
      <c r="J262" s="285" t="s">
        <v>1015</v>
      </c>
      <c r="K262" s="278" t="str">
        <f t="shared" si="9"/>
        <v>HTI001Illness cases reported</v>
      </c>
      <c r="L262" s="286">
        <v>43493</v>
      </c>
      <c r="M262" s="286" t="s">
        <v>3248</v>
      </c>
    </row>
    <row r="263" spans="1:13" ht="15.5" hidden="1" thickTop="1" thickBot="1" x14ac:dyDescent="0.4">
      <c r="A263" s="287" t="s">
        <v>2961</v>
      </c>
      <c r="B263" s="288" t="str">
        <f>VLOOKUP(A263,Lists!B:C,2,FALSE)</f>
        <v>HTI001</v>
      </c>
      <c r="C263" s="288" t="str">
        <f>VLOOKUP(A263,Lists!B:D,3,FALSE)</f>
        <v>HTI</v>
      </c>
      <c r="D263" s="289" t="s">
        <v>5029</v>
      </c>
      <c r="E263" s="289">
        <v>5</v>
      </c>
      <c r="F263" s="289" t="s">
        <v>1013</v>
      </c>
      <c r="G263" s="289" t="s">
        <v>732</v>
      </c>
      <c r="H263" s="278">
        <f t="shared" si="8"/>
        <v>1</v>
      </c>
      <c r="I263" s="252" t="s">
        <v>1014</v>
      </c>
      <c r="J263" s="289" t="s">
        <v>1015</v>
      </c>
      <c r="K263" s="278" t="str">
        <f t="shared" si="9"/>
        <v>HTI001Fatalities reported</v>
      </c>
      <c r="L263" s="290">
        <v>43493</v>
      </c>
      <c r="M263" s="290" t="s">
        <v>3248</v>
      </c>
    </row>
    <row r="264" spans="1:13" ht="15.5" hidden="1" thickTop="1" thickBot="1" x14ac:dyDescent="0.4">
      <c r="A264" s="283" t="s">
        <v>2961</v>
      </c>
      <c r="B264" s="284" t="str">
        <f>VLOOKUP(A264,Lists!B:C,2,FALSE)</f>
        <v>HTI001</v>
      </c>
      <c r="C264" s="284" t="str">
        <f>VLOOKUP(A264,Lists!B:D,3,FALSE)</f>
        <v>HTI</v>
      </c>
      <c r="D264" s="285" t="s">
        <v>5109</v>
      </c>
      <c r="E264" s="285" t="s">
        <v>446</v>
      </c>
      <c r="F264" s="285"/>
      <c r="G264" s="285" t="s">
        <v>446</v>
      </c>
      <c r="H264" s="278" t="str">
        <f t="shared" si="8"/>
        <v>x</v>
      </c>
      <c r="I264" s="251"/>
      <c r="J264" s="285"/>
      <c r="K264" s="278" t="str">
        <f t="shared" si="9"/>
        <v>HTI001Buildings destroyed</v>
      </c>
      <c r="L264" s="286">
        <v>43493</v>
      </c>
      <c r="M264" s="286" t="s">
        <v>3248</v>
      </c>
    </row>
    <row r="265" spans="1:13" ht="15.5" hidden="1" thickTop="1" thickBot="1" x14ac:dyDescent="0.4">
      <c r="A265" s="287" t="s">
        <v>2961</v>
      </c>
      <c r="B265" s="288" t="str">
        <f>VLOOKUP(A265,Lists!B:C,2,FALSE)</f>
        <v>HTI001</v>
      </c>
      <c r="C265" s="288" t="str">
        <f>VLOOKUP(A265,Lists!B:D,3,FALSE)</f>
        <v>HTI</v>
      </c>
      <c r="D265" s="289" t="s">
        <v>5108</v>
      </c>
      <c r="E265" s="289" t="s">
        <v>446</v>
      </c>
      <c r="F265" s="289"/>
      <c r="G265" s="289" t="s">
        <v>446</v>
      </c>
      <c r="H265" s="278" t="str">
        <f t="shared" si="8"/>
        <v>x</v>
      </c>
      <c r="I265" s="252"/>
      <c r="J265" s="289"/>
      <c r="K265" s="278" t="str">
        <f t="shared" si="9"/>
        <v>HTI001Buildings damaged</v>
      </c>
      <c r="L265" s="290">
        <v>43493</v>
      </c>
      <c r="M265" s="290" t="s">
        <v>3248</v>
      </c>
    </row>
    <row r="266" spans="1:13" ht="15.5" hidden="1" thickTop="1" thickBot="1" x14ac:dyDescent="0.4">
      <c r="A266" s="283" t="s">
        <v>2961</v>
      </c>
      <c r="B266" s="284" t="str">
        <f>VLOOKUP(A266,Lists!B:C,2,FALSE)</f>
        <v>HTI001</v>
      </c>
      <c r="C266" s="284" t="str">
        <f>VLOOKUP(A266,Lists!B:D,3,FALSE)</f>
        <v>HTI</v>
      </c>
      <c r="D266" s="285" t="s">
        <v>742</v>
      </c>
      <c r="E266" s="285" t="s">
        <v>446</v>
      </c>
      <c r="F266" s="285"/>
      <c r="G266" s="285" t="s">
        <v>446</v>
      </c>
      <c r="H266" s="278" t="str">
        <f t="shared" si="8"/>
        <v>x</v>
      </c>
      <c r="I266" s="251"/>
      <c r="J266" s="285"/>
      <c r="K266" s="278" t="str">
        <f t="shared" si="9"/>
        <v>HTI001Economic Losses</v>
      </c>
      <c r="L266" s="286">
        <v>43493</v>
      </c>
      <c r="M266" s="286" t="s">
        <v>3248</v>
      </c>
    </row>
    <row r="267" spans="1:13" ht="15.5" hidden="1" thickTop="1" thickBot="1" x14ac:dyDescent="0.4">
      <c r="A267" s="287" t="s">
        <v>2961</v>
      </c>
      <c r="B267" s="288" t="str">
        <f>VLOOKUP(A267,Lists!B:C,2,FALSE)</f>
        <v>HTI001</v>
      </c>
      <c r="C267" s="288" t="str">
        <f>VLOOKUP(A267,Lists!B:D,3,FALSE)</f>
        <v>HTI</v>
      </c>
      <c r="D267" s="289" t="s">
        <v>752</v>
      </c>
      <c r="E267" s="289">
        <v>2790000</v>
      </c>
      <c r="F267" s="289" t="s">
        <v>976</v>
      </c>
      <c r="G267" s="289" t="s">
        <v>732</v>
      </c>
      <c r="H267" s="278">
        <f t="shared" si="8"/>
        <v>1</v>
      </c>
      <c r="I267" s="252" t="s">
        <v>1016</v>
      </c>
      <c r="J267" s="289"/>
      <c r="K267" s="278" t="str">
        <f t="shared" si="9"/>
        <v>HTI001People in Need</v>
      </c>
      <c r="L267" s="290">
        <v>43493</v>
      </c>
      <c r="M267" s="290" t="s">
        <v>3248</v>
      </c>
    </row>
    <row r="268" spans="1:13" ht="15.5" hidden="1" thickTop="1" thickBot="1" x14ac:dyDescent="0.4">
      <c r="A268" s="283" t="s">
        <v>2961</v>
      </c>
      <c r="B268" s="284" t="str">
        <f>VLOOKUP(A268,Lists!B:C,2,FALSE)</f>
        <v>HTI001</v>
      </c>
      <c r="C268" s="284" t="str">
        <f>VLOOKUP(A268,Lists!B:D,3,FALSE)</f>
        <v>HTI</v>
      </c>
      <c r="D268" s="285" t="s">
        <v>5110</v>
      </c>
      <c r="E268" s="285">
        <v>0</v>
      </c>
      <c r="F268" s="285" t="s">
        <v>976</v>
      </c>
      <c r="G268" s="285" t="s">
        <v>732</v>
      </c>
      <c r="H268" s="278">
        <f t="shared" si="8"/>
        <v>1</v>
      </c>
      <c r="I268" s="251" t="s">
        <v>1016</v>
      </c>
      <c r="J268" s="285" t="s">
        <v>1225</v>
      </c>
      <c r="K268" s="278" t="str">
        <f t="shared" si="9"/>
        <v>HTI001Minimal humanitarian conditions - Level 1</v>
      </c>
      <c r="L268" s="286">
        <v>43493</v>
      </c>
      <c r="M268" s="286" t="s">
        <v>3248</v>
      </c>
    </row>
    <row r="269" spans="1:13" ht="15.5" hidden="1" thickTop="1" thickBot="1" x14ac:dyDescent="0.4">
      <c r="A269" s="287" t="s">
        <v>2961</v>
      </c>
      <c r="B269" s="288" t="str">
        <f>VLOOKUP(A269,Lists!B:C,2,FALSE)</f>
        <v>HTI001</v>
      </c>
      <c r="C269" s="288" t="str">
        <f>VLOOKUP(A269,Lists!B:D,3,FALSE)</f>
        <v>HTI</v>
      </c>
      <c r="D269" s="289" t="s">
        <v>5111</v>
      </c>
      <c r="E269" s="289">
        <v>0</v>
      </c>
      <c r="F269" s="289" t="s">
        <v>976</v>
      </c>
      <c r="G269" s="289" t="s">
        <v>732</v>
      </c>
      <c r="H269" s="278">
        <f t="shared" si="8"/>
        <v>1</v>
      </c>
      <c r="I269" s="252" t="s">
        <v>1016</v>
      </c>
      <c r="J269" s="289" t="s">
        <v>1225</v>
      </c>
      <c r="K269" s="278" t="str">
        <f t="shared" si="9"/>
        <v>HTI001Stressed humanitarian conditions - Level 2</v>
      </c>
      <c r="L269" s="290">
        <v>43493</v>
      </c>
      <c r="M269" s="290" t="s">
        <v>3248</v>
      </c>
    </row>
    <row r="270" spans="1:13" ht="15.5" hidden="1" thickTop="1" thickBot="1" x14ac:dyDescent="0.4">
      <c r="A270" s="283" t="s">
        <v>2961</v>
      </c>
      <c r="B270" s="284" t="str">
        <f>VLOOKUP(A270,Lists!B:C,2,FALSE)</f>
        <v>HTI001</v>
      </c>
      <c r="C270" s="284" t="str">
        <f>VLOOKUP(A270,Lists!B:D,3,FALSE)</f>
        <v>HTI</v>
      </c>
      <c r="D270" s="285" t="s">
        <v>5112</v>
      </c>
      <c r="E270" s="285">
        <v>1488000</v>
      </c>
      <c r="F270" s="285" t="s">
        <v>976</v>
      </c>
      <c r="G270" s="285" t="s">
        <v>732</v>
      </c>
      <c r="H270" s="278">
        <f t="shared" si="8"/>
        <v>1</v>
      </c>
      <c r="I270" s="251" t="s">
        <v>1016</v>
      </c>
      <c r="J270" s="285" t="s">
        <v>1225</v>
      </c>
      <c r="K270" s="278" t="str">
        <f t="shared" si="9"/>
        <v>HTI001Moderate humanitarian conditions - Level 3</v>
      </c>
      <c r="L270" s="286">
        <v>43493</v>
      </c>
      <c r="M270" s="286" t="s">
        <v>3248</v>
      </c>
    </row>
    <row r="271" spans="1:13" ht="15.5" hidden="1" thickTop="1" thickBot="1" x14ac:dyDescent="0.4">
      <c r="A271" s="287" t="s">
        <v>2961</v>
      </c>
      <c r="B271" s="288" t="str">
        <f>VLOOKUP(A271,Lists!B:C,2,FALSE)</f>
        <v>HTI001</v>
      </c>
      <c r="C271" s="288" t="str">
        <f>VLOOKUP(A271,Lists!B:D,3,FALSE)</f>
        <v>HTI</v>
      </c>
      <c r="D271" s="289" t="s">
        <v>5113</v>
      </c>
      <c r="E271" s="289">
        <v>1302000</v>
      </c>
      <c r="F271" s="289" t="s">
        <v>976</v>
      </c>
      <c r="G271" s="289" t="s">
        <v>732</v>
      </c>
      <c r="H271" s="278">
        <f t="shared" si="8"/>
        <v>1</v>
      </c>
      <c r="I271" s="252" t="s">
        <v>1016</v>
      </c>
      <c r="J271" s="289" t="s">
        <v>1225</v>
      </c>
      <c r="K271" s="278" t="str">
        <f t="shared" si="9"/>
        <v>HTI001Severe humanitarian conditions - Level 4</v>
      </c>
      <c r="L271" s="290">
        <v>43493</v>
      </c>
      <c r="M271" s="290" t="s">
        <v>3248</v>
      </c>
    </row>
    <row r="272" spans="1:13" ht="15.5" hidden="1" thickTop="1" thickBot="1" x14ac:dyDescent="0.4">
      <c r="A272" s="283" t="s">
        <v>2961</v>
      </c>
      <c r="B272" s="284" t="str">
        <f>VLOOKUP(A272,Lists!B:C,2,FALSE)</f>
        <v>HTI001</v>
      </c>
      <c r="C272" s="284" t="str">
        <f>VLOOKUP(A272,Lists!B:D,3,FALSE)</f>
        <v>HTI</v>
      </c>
      <c r="D272" s="285" t="s">
        <v>5114</v>
      </c>
      <c r="E272" s="285">
        <v>0</v>
      </c>
      <c r="F272" s="285" t="s">
        <v>976</v>
      </c>
      <c r="G272" s="285" t="s">
        <v>732</v>
      </c>
      <c r="H272" s="278">
        <f t="shared" si="8"/>
        <v>1</v>
      </c>
      <c r="I272" s="251" t="s">
        <v>1016</v>
      </c>
      <c r="J272" s="285" t="s">
        <v>1225</v>
      </c>
      <c r="K272" s="278" t="str">
        <f t="shared" si="9"/>
        <v>HTI001Extreme humanitarian conditions - Level 5</v>
      </c>
      <c r="L272" s="286">
        <v>43493</v>
      </c>
      <c r="M272" s="286" t="s">
        <v>3248</v>
      </c>
    </row>
    <row r="273" spans="1:13" ht="15.5" hidden="1" thickTop="1" thickBot="1" x14ac:dyDescent="0.4">
      <c r="A273" s="287" t="s">
        <v>2961</v>
      </c>
      <c r="B273" s="288" t="str">
        <f>VLOOKUP(A273,Lists!B:C,2,FALSE)</f>
        <v>HTI001</v>
      </c>
      <c r="C273" s="288" t="str">
        <f>VLOOKUP(A273,Lists!B:D,3,FALSE)</f>
        <v>HTI</v>
      </c>
      <c r="D273" s="289" t="s">
        <v>5115</v>
      </c>
      <c r="E273" s="289">
        <v>5</v>
      </c>
      <c r="F273" s="289" t="s">
        <v>1013</v>
      </c>
      <c r="G273" s="289" t="s">
        <v>732</v>
      </c>
      <c r="H273" s="278">
        <f t="shared" si="8"/>
        <v>1</v>
      </c>
      <c r="I273" s="252" t="s">
        <v>1014</v>
      </c>
      <c r="J273" s="289" t="s">
        <v>1015</v>
      </c>
      <c r="K273" s="278" t="str">
        <f t="shared" si="9"/>
        <v>HTI001Fatalities in all crises</v>
      </c>
      <c r="L273" s="290">
        <v>43493</v>
      </c>
      <c r="M273" s="290" t="s">
        <v>3248</v>
      </c>
    </row>
    <row r="274" spans="1:13" ht="15.5" hidden="1" thickTop="1" thickBot="1" x14ac:dyDescent="0.4">
      <c r="A274" s="283" t="s">
        <v>2961</v>
      </c>
      <c r="B274" s="284" t="str">
        <f>VLOOKUP(A274,Lists!B:C,2,FALSE)</f>
        <v>HTI001</v>
      </c>
      <c r="C274" s="284" t="str">
        <f>VLOOKUP(A274,Lists!B:D,3,FALSE)</f>
        <v>HTI</v>
      </c>
      <c r="D274" s="285" t="s">
        <v>688</v>
      </c>
      <c r="E274" s="285">
        <v>2</v>
      </c>
      <c r="F274" s="285"/>
      <c r="G274" s="285" t="s">
        <v>732</v>
      </c>
      <c r="H274" s="278">
        <f t="shared" si="8"/>
        <v>1</v>
      </c>
      <c r="I274" s="251"/>
      <c r="J274" s="285" t="s">
        <v>1017</v>
      </c>
      <c r="K274" s="278" t="str">
        <f t="shared" si="9"/>
        <v>HTI001Crisis affected groups</v>
      </c>
      <c r="L274" s="286">
        <v>43493</v>
      </c>
      <c r="M274" s="286" t="s">
        <v>3248</v>
      </c>
    </row>
    <row r="275" spans="1:13" ht="15.5" hidden="1" thickTop="1" thickBot="1" x14ac:dyDescent="0.4">
      <c r="A275" s="287" t="s">
        <v>2961</v>
      </c>
      <c r="B275" s="288" t="str">
        <f>VLOOKUP(A275,Lists!B:C,2,FALSE)</f>
        <v>HTI001</v>
      </c>
      <c r="C275" s="288" t="str">
        <f>VLOOKUP(A275,Lists!B:D,3,FALSE)</f>
        <v>HTI</v>
      </c>
      <c r="D275" s="289" t="s">
        <v>691</v>
      </c>
      <c r="E275" s="289" t="s">
        <v>446</v>
      </c>
      <c r="F275" s="289"/>
      <c r="G275" s="289" t="s">
        <v>446</v>
      </c>
      <c r="H275" s="278" t="str">
        <f t="shared" si="8"/>
        <v>x</v>
      </c>
      <c r="I275" s="252"/>
      <c r="J275" s="289"/>
      <c r="K275" s="278" t="str">
        <f t="shared" si="9"/>
        <v>HTI001People facing limited access constraints</v>
      </c>
      <c r="L275" s="290">
        <v>43493</v>
      </c>
      <c r="M275" s="290" t="s">
        <v>3248</v>
      </c>
    </row>
    <row r="276" spans="1:13" ht="15.5" hidden="1" thickTop="1" thickBot="1" x14ac:dyDescent="0.4">
      <c r="A276" s="283" t="s">
        <v>2961</v>
      </c>
      <c r="B276" s="284" t="str">
        <f>VLOOKUP(A276,Lists!B:C,2,FALSE)</f>
        <v>HTI001</v>
      </c>
      <c r="C276" s="284" t="str">
        <f>VLOOKUP(A276,Lists!B:D,3,FALSE)</f>
        <v>HTI</v>
      </c>
      <c r="D276" s="285" t="s">
        <v>692</v>
      </c>
      <c r="E276" s="285" t="s">
        <v>446</v>
      </c>
      <c r="F276" s="285"/>
      <c r="G276" s="285" t="s">
        <v>446</v>
      </c>
      <c r="H276" s="278" t="str">
        <f t="shared" si="8"/>
        <v>x</v>
      </c>
      <c r="I276" s="251"/>
      <c r="J276" s="285"/>
      <c r="K276" s="278" t="str">
        <f t="shared" si="9"/>
        <v>HTI001People facing restricted access constraints</v>
      </c>
      <c r="L276" s="286">
        <v>43493</v>
      </c>
      <c r="M276" s="286" t="s">
        <v>3248</v>
      </c>
    </row>
    <row r="277" spans="1:13" ht="15.5" hidden="1" thickTop="1" thickBot="1" x14ac:dyDescent="0.4">
      <c r="A277" s="287" t="s">
        <v>2961</v>
      </c>
      <c r="B277" s="288" t="str">
        <f>VLOOKUP(A277,Lists!B:C,2,FALSE)</f>
        <v>HTI001</v>
      </c>
      <c r="C277" s="288" t="str">
        <f>VLOOKUP(A277,Lists!B:D,3,FALSE)</f>
        <v>HTI</v>
      </c>
      <c r="D277" s="289" t="s">
        <v>643</v>
      </c>
      <c r="E277" s="289">
        <v>0</v>
      </c>
      <c r="F277" s="289" t="s">
        <v>896</v>
      </c>
      <c r="G277" s="289"/>
      <c r="H277" s="278" t="b">
        <f t="shared" si="8"/>
        <v>0</v>
      </c>
      <c r="I277" s="252"/>
      <c r="J277" s="289"/>
      <c r="K277" s="278" t="str">
        <f t="shared" si="9"/>
        <v>HTI001Impediments to entry into country (bureaucratic and administrative)</v>
      </c>
      <c r="L277" s="290">
        <v>43493</v>
      </c>
      <c r="M277" s="290" t="s">
        <v>3248</v>
      </c>
    </row>
    <row r="278" spans="1:13" ht="15.5" hidden="1" thickTop="1" thickBot="1" x14ac:dyDescent="0.4">
      <c r="A278" s="283" t="s">
        <v>2961</v>
      </c>
      <c r="B278" s="284" t="str">
        <f>VLOOKUP(A278,Lists!B:C,2,FALSE)</f>
        <v>HTI001</v>
      </c>
      <c r="C278" s="284" t="str">
        <f>VLOOKUP(A278,Lists!B:D,3,FALSE)</f>
        <v>HTI</v>
      </c>
      <c r="D278" s="285" t="s">
        <v>644</v>
      </c>
      <c r="E278" s="285">
        <v>0</v>
      </c>
      <c r="F278" s="285" t="s">
        <v>896</v>
      </c>
      <c r="G278" s="285"/>
      <c r="H278" s="278" t="b">
        <f t="shared" si="8"/>
        <v>0</v>
      </c>
      <c r="I278" s="251"/>
      <c r="J278" s="285"/>
      <c r="K278" s="278" t="str">
        <f t="shared" si="9"/>
        <v>HTI001Restriction of movement (impediments to freedom of movement and/or administrative restrictions)</v>
      </c>
      <c r="L278" s="286">
        <v>43493</v>
      </c>
      <c r="M278" s="286" t="s">
        <v>3248</v>
      </c>
    </row>
    <row r="279" spans="1:13" ht="15.5" hidden="1" thickTop="1" thickBot="1" x14ac:dyDescent="0.4">
      <c r="A279" s="287" t="s">
        <v>2961</v>
      </c>
      <c r="B279" s="288" t="str">
        <f>VLOOKUP(A279,Lists!B:C,2,FALSE)</f>
        <v>HTI001</v>
      </c>
      <c r="C279" s="288" t="str">
        <f>VLOOKUP(A279,Lists!B:D,3,FALSE)</f>
        <v>HTI</v>
      </c>
      <c r="D279" s="289" t="s">
        <v>645</v>
      </c>
      <c r="E279" s="289">
        <v>0</v>
      </c>
      <c r="F279" s="289" t="s">
        <v>896</v>
      </c>
      <c r="G279" s="289"/>
      <c r="H279" s="278" t="b">
        <f t="shared" si="8"/>
        <v>0</v>
      </c>
      <c r="I279" s="252"/>
      <c r="J279" s="289"/>
      <c r="K279" s="278" t="str">
        <f t="shared" si="9"/>
        <v>HTI001Interference into implementation of humanitarian activities</v>
      </c>
      <c r="L279" s="290">
        <v>43493</v>
      </c>
      <c r="M279" s="290" t="s">
        <v>3248</v>
      </c>
    </row>
    <row r="280" spans="1:13" ht="15.5" hidden="1" thickTop="1" thickBot="1" x14ac:dyDescent="0.4">
      <c r="A280" s="283" t="s">
        <v>2961</v>
      </c>
      <c r="B280" s="284" t="str">
        <f>VLOOKUP(A280,Lists!B:C,2,FALSE)</f>
        <v>HTI001</v>
      </c>
      <c r="C280" s="284" t="str">
        <f>VLOOKUP(A280,Lists!B:D,3,FALSE)</f>
        <v>HTI</v>
      </c>
      <c r="D280" s="285" t="s">
        <v>646</v>
      </c>
      <c r="E280" s="285">
        <v>1</v>
      </c>
      <c r="F280" s="285" t="s">
        <v>896</v>
      </c>
      <c r="G280" s="285"/>
      <c r="H280" s="278" t="b">
        <f t="shared" si="8"/>
        <v>0</v>
      </c>
      <c r="I280" s="251"/>
      <c r="J280" s="285"/>
      <c r="K280" s="278" t="str">
        <f t="shared" si="9"/>
        <v>HTI001Violence against personnel, facilities and assets</v>
      </c>
      <c r="L280" s="286">
        <v>43493</v>
      </c>
      <c r="M280" s="286" t="s">
        <v>3248</v>
      </c>
    </row>
    <row r="281" spans="1:13" ht="15.5" hidden="1" thickTop="1" thickBot="1" x14ac:dyDescent="0.4">
      <c r="A281" s="287" t="s">
        <v>2961</v>
      </c>
      <c r="B281" s="288" t="str">
        <f>VLOOKUP(A281,Lists!B:C,2,FALSE)</f>
        <v>HTI001</v>
      </c>
      <c r="C281" s="288" t="str">
        <f>VLOOKUP(A281,Lists!B:D,3,FALSE)</f>
        <v>HTI</v>
      </c>
      <c r="D281" s="289" t="s">
        <v>647</v>
      </c>
      <c r="E281" s="289">
        <v>0</v>
      </c>
      <c r="F281" s="289" t="s">
        <v>896</v>
      </c>
      <c r="G281" s="289"/>
      <c r="H281" s="278" t="b">
        <f t="shared" si="8"/>
        <v>0</v>
      </c>
      <c r="I281" s="252"/>
      <c r="J281" s="289"/>
      <c r="K281" s="278" t="str">
        <f t="shared" si="9"/>
        <v>HTI001Denial of existence of humanitarian needs or entitlements to assistance</v>
      </c>
      <c r="L281" s="290">
        <v>43493</v>
      </c>
      <c r="M281" s="290" t="s">
        <v>3248</v>
      </c>
    </row>
    <row r="282" spans="1:13" ht="15.5" hidden="1" thickTop="1" thickBot="1" x14ac:dyDescent="0.4">
      <c r="A282" s="283" t="s">
        <v>2961</v>
      </c>
      <c r="B282" s="284" t="str">
        <f>VLOOKUP(A282,Lists!B:C,2,FALSE)</f>
        <v>HTI001</v>
      </c>
      <c r="C282" s="284" t="str">
        <f>VLOOKUP(A282,Lists!B:D,3,FALSE)</f>
        <v>HTI</v>
      </c>
      <c r="D282" s="285" t="s">
        <v>648</v>
      </c>
      <c r="E282" s="285">
        <v>0</v>
      </c>
      <c r="F282" s="285" t="s">
        <v>896</v>
      </c>
      <c r="G282" s="285"/>
      <c r="H282" s="278" t="b">
        <f t="shared" si="8"/>
        <v>0</v>
      </c>
      <c r="I282" s="251"/>
      <c r="J282" s="285"/>
      <c r="K282" s="278" t="str">
        <f t="shared" si="9"/>
        <v>HTI001Restriction and obstruction of access to services and assistance</v>
      </c>
      <c r="L282" s="286">
        <v>43493</v>
      </c>
      <c r="M282" s="286" t="s">
        <v>3248</v>
      </c>
    </row>
    <row r="283" spans="1:13" ht="15.5" hidden="1" thickTop="1" thickBot="1" x14ac:dyDescent="0.4">
      <c r="A283" s="287" t="s">
        <v>2961</v>
      </c>
      <c r="B283" s="288" t="str">
        <f>VLOOKUP(A283,Lists!B:C,2,FALSE)</f>
        <v>HTI001</v>
      </c>
      <c r="C283" s="288" t="str">
        <f>VLOOKUP(A283,Lists!B:D,3,FALSE)</f>
        <v>HTI</v>
      </c>
      <c r="D283" s="289" t="s">
        <v>649</v>
      </c>
      <c r="E283" s="289">
        <v>2</v>
      </c>
      <c r="F283" s="289" t="s">
        <v>896</v>
      </c>
      <c r="G283" s="289"/>
      <c r="H283" s="278" t="b">
        <f t="shared" si="8"/>
        <v>0</v>
      </c>
      <c r="I283" s="252"/>
      <c r="J283" s="289"/>
      <c r="K283" s="278" t="str">
        <f t="shared" si="9"/>
        <v>HTI001Ongoing insecurity/hostilities affecting humanitarian assistance</v>
      </c>
      <c r="L283" s="290">
        <v>43493</v>
      </c>
      <c r="M283" s="290" t="s">
        <v>3248</v>
      </c>
    </row>
    <row r="284" spans="1:13" ht="15.5" hidden="1" thickTop="1" thickBot="1" x14ac:dyDescent="0.4">
      <c r="A284" s="283" t="s">
        <v>2961</v>
      </c>
      <c r="B284" s="284" t="str">
        <f>VLOOKUP(A284,Lists!B:C,2,FALSE)</f>
        <v>HTI001</v>
      </c>
      <c r="C284" s="284" t="str">
        <f>VLOOKUP(A284,Lists!B:D,3,FALSE)</f>
        <v>HTI</v>
      </c>
      <c r="D284" s="285" t="s">
        <v>650</v>
      </c>
      <c r="E284" s="285">
        <v>0</v>
      </c>
      <c r="F284" s="285" t="s">
        <v>896</v>
      </c>
      <c r="G284" s="285"/>
      <c r="H284" s="278" t="b">
        <f t="shared" si="8"/>
        <v>0</v>
      </c>
      <c r="I284" s="251"/>
      <c r="J284" s="285"/>
      <c r="K284" s="278" t="str">
        <f t="shared" si="9"/>
        <v xml:space="preserve">HTI001Presence of mines and improvised explosive devices </v>
      </c>
      <c r="L284" s="286">
        <v>43493</v>
      </c>
      <c r="M284" s="286" t="s">
        <v>3248</v>
      </c>
    </row>
    <row r="285" spans="1:13" ht="15.5" hidden="1" thickTop="1" thickBot="1" x14ac:dyDescent="0.4">
      <c r="A285" s="287" t="s">
        <v>2961</v>
      </c>
      <c r="B285" s="288" t="str">
        <f>VLOOKUP(A285,Lists!B:C,2,FALSE)</f>
        <v>HTI001</v>
      </c>
      <c r="C285" s="288" t="str">
        <f>VLOOKUP(A285,Lists!B:D,3,FALSE)</f>
        <v>HTI</v>
      </c>
      <c r="D285" s="289" t="s">
        <v>651</v>
      </c>
      <c r="E285" s="289">
        <v>1</v>
      </c>
      <c r="F285" s="289" t="s">
        <v>896</v>
      </c>
      <c r="G285" s="289"/>
      <c r="H285" s="278" t="b">
        <f t="shared" si="8"/>
        <v>0</v>
      </c>
      <c r="I285" s="252"/>
      <c r="J285" s="289"/>
      <c r="K285" s="278" t="str">
        <f t="shared" si="9"/>
        <v>HTI001Physical constraints in the environment (obstacles related to terrain, climate, lack of infrastructure, etc.)</v>
      </c>
      <c r="L285" s="290">
        <v>43493</v>
      </c>
      <c r="M285" s="290" t="s">
        <v>3248</v>
      </c>
    </row>
    <row r="286" spans="1:13" ht="15.5" hidden="1" thickTop="1" thickBot="1" x14ac:dyDescent="0.4">
      <c r="A286" s="283" t="s">
        <v>5594</v>
      </c>
      <c r="B286" s="284" t="str">
        <f>VLOOKUP(A286,Lists!B:C,2,FALSE)</f>
        <v>NGA001</v>
      </c>
      <c r="C286" s="284" t="str">
        <f>VLOOKUP(A286,Lists!B:D,3,FALSE)</f>
        <v>NGA</v>
      </c>
      <c r="D286" s="285" t="s">
        <v>522</v>
      </c>
      <c r="E286" s="285">
        <v>187624895</v>
      </c>
      <c r="F286" s="285" t="s">
        <v>1018</v>
      </c>
      <c r="G286" s="285" t="s">
        <v>732</v>
      </c>
      <c r="H286" s="278">
        <f t="shared" si="8"/>
        <v>1</v>
      </c>
      <c r="I286" s="251" t="s">
        <v>908</v>
      </c>
      <c r="J286" s="285" t="s">
        <v>909</v>
      </c>
      <c r="K286" s="278" t="str">
        <f t="shared" si="9"/>
        <v>NGA001Total population</v>
      </c>
      <c r="L286" s="286">
        <v>43494</v>
      </c>
      <c r="M286" s="286" t="s">
        <v>3248</v>
      </c>
    </row>
    <row r="287" spans="1:13" ht="15.5" hidden="1" thickTop="1" thickBot="1" x14ac:dyDescent="0.4">
      <c r="A287" s="267" t="s">
        <v>5594</v>
      </c>
      <c r="B287" s="288" t="str">
        <f>VLOOKUP(A287,Lists!B:C,2,FALSE)</f>
        <v>NGA001</v>
      </c>
      <c r="C287" s="288" t="str">
        <f>VLOOKUP(A287,Lists!B:D,3,FALSE)</f>
        <v>NGA</v>
      </c>
      <c r="D287" s="289" t="s">
        <v>660</v>
      </c>
      <c r="E287" s="289">
        <v>909890</v>
      </c>
      <c r="F287" s="289" t="s">
        <v>1018</v>
      </c>
      <c r="G287" s="289" t="s">
        <v>732</v>
      </c>
      <c r="H287" s="278">
        <f t="shared" si="8"/>
        <v>1</v>
      </c>
      <c r="I287" s="252" t="s">
        <v>908</v>
      </c>
      <c r="J287" s="289" t="s">
        <v>1024</v>
      </c>
      <c r="K287" s="278" t="str">
        <f t="shared" si="9"/>
        <v>NGA001Landmass affected</v>
      </c>
      <c r="L287" s="290">
        <v>43494</v>
      </c>
      <c r="M287" s="290" t="s">
        <v>3248</v>
      </c>
    </row>
    <row r="288" spans="1:13" ht="15.5" hidden="1" thickTop="1" thickBot="1" x14ac:dyDescent="0.4">
      <c r="A288" s="283" t="s">
        <v>5594</v>
      </c>
      <c r="B288" s="284" t="str">
        <f>VLOOKUP(A288,Lists!B:C,2,FALSE)</f>
        <v>NGA001</v>
      </c>
      <c r="C288" s="284" t="str">
        <f>VLOOKUP(A288,Lists!B:D,3,FALSE)</f>
        <v>NGA</v>
      </c>
      <c r="D288" s="285" t="s">
        <v>737</v>
      </c>
      <c r="E288" s="285">
        <v>187624895</v>
      </c>
      <c r="F288" s="285" t="s">
        <v>1019</v>
      </c>
      <c r="G288" s="285" t="s">
        <v>732</v>
      </c>
      <c r="H288" s="278">
        <f t="shared" si="8"/>
        <v>1</v>
      </c>
      <c r="I288" s="251" t="s">
        <v>908</v>
      </c>
      <c r="J288" s="285" t="s">
        <v>1025</v>
      </c>
      <c r="K288" s="278" t="str">
        <f t="shared" si="9"/>
        <v>NGA001People exposed</v>
      </c>
      <c r="L288" s="286">
        <v>43494</v>
      </c>
      <c r="M288" s="286" t="s">
        <v>3248</v>
      </c>
    </row>
    <row r="289" spans="1:13" ht="15.5" hidden="1" thickTop="1" thickBot="1" x14ac:dyDescent="0.4">
      <c r="A289" s="267" t="s">
        <v>5594</v>
      </c>
      <c r="B289" s="288" t="str">
        <f>VLOOKUP(A289,Lists!B:C,2,FALSE)</f>
        <v>NGA001</v>
      </c>
      <c r="C289" s="288" t="str">
        <f>VLOOKUP(A289,Lists!B:D,3,FALSE)</f>
        <v>NGA</v>
      </c>
      <c r="D289" s="289" t="s">
        <v>533</v>
      </c>
      <c r="E289" s="289">
        <v>103665601</v>
      </c>
      <c r="F289" s="289"/>
      <c r="G289" s="289" t="s">
        <v>732</v>
      </c>
      <c r="H289" s="278">
        <f t="shared" si="8"/>
        <v>1</v>
      </c>
      <c r="I289" s="252"/>
      <c r="J289" s="289" t="s">
        <v>1026</v>
      </c>
      <c r="K289" s="278" t="str">
        <f t="shared" si="9"/>
        <v>NGA001People affected</v>
      </c>
      <c r="L289" s="290">
        <v>43494</v>
      </c>
      <c r="M289" s="290" t="s">
        <v>3248</v>
      </c>
    </row>
    <row r="290" spans="1:13" ht="15.5" thickTop="1" thickBot="1" x14ac:dyDescent="0.4">
      <c r="A290" s="283" t="s">
        <v>5594</v>
      </c>
      <c r="B290" s="284" t="str">
        <f>VLOOKUP(A290,Lists!B:C,2,FALSE)</f>
        <v>NGA001</v>
      </c>
      <c r="C290" s="284" t="str">
        <f>VLOOKUP(A290,Lists!B:D,3,FALSE)</f>
        <v>NGA</v>
      </c>
      <c r="D290" s="285" t="s">
        <v>666</v>
      </c>
      <c r="E290" s="285">
        <v>2529929</v>
      </c>
      <c r="F290" s="285" t="s">
        <v>1019</v>
      </c>
      <c r="G290" s="285" t="s">
        <v>732</v>
      </c>
      <c r="H290" s="278">
        <f t="shared" si="8"/>
        <v>1</v>
      </c>
      <c r="I290" s="251" t="s">
        <v>1021</v>
      </c>
      <c r="J290" s="285" t="s">
        <v>1027</v>
      </c>
      <c r="K290" s="278" t="str">
        <f t="shared" si="9"/>
        <v>NGA001People displaced</v>
      </c>
      <c r="L290" s="286">
        <v>43494</v>
      </c>
      <c r="M290" s="286" t="s">
        <v>3248</v>
      </c>
    </row>
    <row r="291" spans="1:13" ht="15.5" hidden="1" thickTop="1" thickBot="1" x14ac:dyDescent="0.4">
      <c r="A291" s="267" t="s">
        <v>5594</v>
      </c>
      <c r="B291" s="288" t="str">
        <f>VLOOKUP(A291,Lists!B:C,2,FALSE)</f>
        <v>NGA001</v>
      </c>
      <c r="C291" s="288" t="str">
        <f>VLOOKUP(A291,Lists!B:D,3,FALSE)</f>
        <v>NGA</v>
      </c>
      <c r="D291" s="289" t="s">
        <v>5028</v>
      </c>
      <c r="E291" s="289">
        <v>11096</v>
      </c>
      <c r="F291" s="289" t="s">
        <v>1075</v>
      </c>
      <c r="G291" s="289" t="s">
        <v>731</v>
      </c>
      <c r="H291" s="278">
        <f t="shared" si="8"/>
        <v>2</v>
      </c>
      <c r="I291" s="252" t="s">
        <v>1022</v>
      </c>
      <c r="J291" s="289" t="s">
        <v>1076</v>
      </c>
      <c r="K291" s="278" t="str">
        <f t="shared" si="9"/>
        <v>NGA001Illness cases reported</v>
      </c>
      <c r="L291" s="290">
        <v>43494</v>
      </c>
      <c r="M291" s="290" t="s">
        <v>3248</v>
      </c>
    </row>
    <row r="292" spans="1:13" ht="15.5" hidden="1" thickTop="1" thickBot="1" x14ac:dyDescent="0.4">
      <c r="A292" s="283" t="s">
        <v>5594</v>
      </c>
      <c r="B292" s="284" t="str">
        <f>VLOOKUP(A292,Lists!B:C,2,FALSE)</f>
        <v>NGA001</v>
      </c>
      <c r="C292" s="284" t="str">
        <f>VLOOKUP(A292,Lists!B:D,3,FALSE)</f>
        <v>NGA</v>
      </c>
      <c r="D292" s="285" t="s">
        <v>5027</v>
      </c>
      <c r="E292" s="285" t="s">
        <v>446</v>
      </c>
      <c r="F292" s="285"/>
      <c r="G292" s="285" t="s">
        <v>446</v>
      </c>
      <c r="H292" s="278" t="str">
        <f t="shared" si="8"/>
        <v>x</v>
      </c>
      <c r="I292" s="251"/>
      <c r="J292" s="285" t="s">
        <v>889</v>
      </c>
      <c r="K292" s="278" t="str">
        <f t="shared" si="9"/>
        <v>NGA001Injuries reported</v>
      </c>
      <c r="L292" s="286">
        <v>43494</v>
      </c>
      <c r="M292" s="286" t="s">
        <v>3248</v>
      </c>
    </row>
    <row r="293" spans="1:13" ht="15.5" hidden="1" thickTop="1" thickBot="1" x14ac:dyDescent="0.4">
      <c r="A293" s="267" t="s">
        <v>5594</v>
      </c>
      <c r="B293" s="288" t="str">
        <f>VLOOKUP(A293,Lists!B:C,2,FALSE)</f>
        <v>NGA001</v>
      </c>
      <c r="C293" s="288" t="str">
        <f>VLOOKUP(A293,Lists!B:D,3,FALSE)</f>
        <v>NGA</v>
      </c>
      <c r="D293" s="289" t="s">
        <v>5115</v>
      </c>
      <c r="E293" s="289">
        <v>2844</v>
      </c>
      <c r="F293" s="289" t="s">
        <v>920</v>
      </c>
      <c r="G293" s="289" t="s">
        <v>732</v>
      </c>
      <c r="H293" s="278">
        <f t="shared" si="8"/>
        <v>1</v>
      </c>
      <c r="I293" s="252"/>
      <c r="J293" s="289" t="s">
        <v>921</v>
      </c>
      <c r="K293" s="278" t="str">
        <f t="shared" si="9"/>
        <v>NGA001Fatalities in all crises</v>
      </c>
      <c r="L293" s="290">
        <v>43494</v>
      </c>
      <c r="M293" s="290" t="s">
        <v>3248</v>
      </c>
    </row>
    <row r="294" spans="1:13" ht="15.5" hidden="1" thickTop="1" thickBot="1" x14ac:dyDescent="0.4">
      <c r="A294" s="283" t="s">
        <v>5594</v>
      </c>
      <c r="B294" s="284" t="str">
        <f>VLOOKUP(A294,Lists!B:C,2,FALSE)</f>
        <v>NGA001</v>
      </c>
      <c r="C294" s="284" t="str">
        <f>VLOOKUP(A294,Lists!B:D,3,FALSE)</f>
        <v>NGA</v>
      </c>
      <c r="D294" s="285" t="s">
        <v>5108</v>
      </c>
      <c r="E294" s="285" t="s">
        <v>446</v>
      </c>
      <c r="F294" s="285"/>
      <c r="G294" s="285" t="s">
        <v>446</v>
      </c>
      <c r="H294" s="278" t="str">
        <f t="shared" si="8"/>
        <v>x</v>
      </c>
      <c r="I294" s="251"/>
      <c r="J294" s="285" t="s">
        <v>889</v>
      </c>
      <c r="K294" s="278" t="str">
        <f t="shared" si="9"/>
        <v>NGA001Buildings damaged</v>
      </c>
      <c r="L294" s="286">
        <v>43494</v>
      </c>
      <c r="M294" s="286" t="s">
        <v>3248</v>
      </c>
    </row>
    <row r="295" spans="1:13" ht="15.5" hidden="1" thickTop="1" thickBot="1" x14ac:dyDescent="0.4">
      <c r="A295" s="267" t="s">
        <v>5594</v>
      </c>
      <c r="B295" s="288" t="str">
        <f>VLOOKUP(A295,Lists!B:C,2,FALSE)</f>
        <v>NGA001</v>
      </c>
      <c r="C295" s="288" t="str">
        <f>VLOOKUP(A295,Lists!B:D,3,FALSE)</f>
        <v>NGA</v>
      </c>
      <c r="D295" s="289" t="s">
        <v>5109</v>
      </c>
      <c r="E295" s="289">
        <v>4300</v>
      </c>
      <c r="F295" s="289"/>
      <c r="G295" s="289" t="s">
        <v>732</v>
      </c>
      <c r="H295" s="278">
        <f t="shared" si="8"/>
        <v>1</v>
      </c>
      <c r="I295" s="252" t="s">
        <v>924</v>
      </c>
      <c r="J295" s="289" t="s">
        <v>1028</v>
      </c>
      <c r="K295" s="278" t="str">
        <f t="shared" si="9"/>
        <v>NGA001Buildings destroyed</v>
      </c>
      <c r="L295" s="290">
        <v>43494</v>
      </c>
      <c r="M295" s="290" t="s">
        <v>3248</v>
      </c>
    </row>
    <row r="296" spans="1:13" ht="15.5" hidden="1" thickTop="1" thickBot="1" x14ac:dyDescent="0.4">
      <c r="A296" s="283" t="s">
        <v>5594</v>
      </c>
      <c r="B296" s="284" t="str">
        <f>VLOOKUP(A296,Lists!B:C,2,FALSE)</f>
        <v>NGA001</v>
      </c>
      <c r="C296" s="284" t="str">
        <f>VLOOKUP(A296,Lists!B:D,3,FALSE)</f>
        <v>NGA</v>
      </c>
      <c r="D296" s="285" t="s">
        <v>5029</v>
      </c>
      <c r="E296" s="285">
        <v>2844</v>
      </c>
      <c r="F296" s="285" t="s">
        <v>920</v>
      </c>
      <c r="G296" s="285" t="s">
        <v>732</v>
      </c>
      <c r="H296" s="278">
        <f t="shared" si="8"/>
        <v>1</v>
      </c>
      <c r="I296" s="251"/>
      <c r="J296" s="285" t="s">
        <v>921</v>
      </c>
      <c r="K296" s="278" t="str">
        <f t="shared" si="9"/>
        <v>NGA001Fatalities reported</v>
      </c>
      <c r="L296" s="286">
        <v>43494</v>
      </c>
      <c r="M296" s="286" t="s">
        <v>3248</v>
      </c>
    </row>
    <row r="297" spans="1:13" ht="15.5" hidden="1" thickTop="1" thickBot="1" x14ac:dyDescent="0.4">
      <c r="A297" s="267" t="s">
        <v>5594</v>
      </c>
      <c r="B297" s="288" t="str">
        <f>VLOOKUP(A297,Lists!B:C,2,FALSE)</f>
        <v>NGA001</v>
      </c>
      <c r="C297" s="288" t="str">
        <f>VLOOKUP(A297,Lists!B:D,3,FALSE)</f>
        <v>NGA</v>
      </c>
      <c r="D297" s="289" t="s">
        <v>742</v>
      </c>
      <c r="E297" s="289" t="s">
        <v>446</v>
      </c>
      <c r="F297" s="289" t="s">
        <v>1020</v>
      </c>
      <c r="G297" s="289" t="s">
        <v>446</v>
      </c>
      <c r="H297" s="278" t="str">
        <f t="shared" si="8"/>
        <v>x</v>
      </c>
      <c r="I297" s="252" t="s">
        <v>1023</v>
      </c>
      <c r="J297" s="289" t="s">
        <v>1029</v>
      </c>
      <c r="K297" s="278" t="str">
        <f t="shared" si="9"/>
        <v>NGA001Economic Losses</v>
      </c>
      <c r="L297" s="290">
        <v>43494</v>
      </c>
      <c r="M297" s="290" t="s">
        <v>3248</v>
      </c>
    </row>
    <row r="298" spans="1:13" ht="15.5" hidden="1" thickTop="1" thickBot="1" x14ac:dyDescent="0.4">
      <c r="A298" s="283" t="s">
        <v>5594</v>
      </c>
      <c r="B298" s="284" t="str">
        <f>VLOOKUP(A298,Lists!B:C,2,FALSE)</f>
        <v>NGA001</v>
      </c>
      <c r="C298" s="284" t="str">
        <f>VLOOKUP(A298,Lists!B:D,3,FALSE)</f>
        <v>NGA</v>
      </c>
      <c r="D298" s="285" t="s">
        <v>752</v>
      </c>
      <c r="E298" s="285">
        <v>17359675</v>
      </c>
      <c r="F298" s="285"/>
      <c r="G298" s="285" t="s">
        <v>732</v>
      </c>
      <c r="H298" s="278">
        <f t="shared" si="8"/>
        <v>1</v>
      </c>
      <c r="I298" s="251"/>
      <c r="J298" s="285" t="s">
        <v>1030</v>
      </c>
      <c r="K298" s="278" t="str">
        <f t="shared" si="9"/>
        <v>NGA001People in Need</v>
      </c>
      <c r="L298" s="286">
        <v>43494</v>
      </c>
      <c r="M298" s="286" t="s">
        <v>3248</v>
      </c>
    </row>
    <row r="299" spans="1:13" ht="15.5" hidden="1" thickTop="1" thickBot="1" x14ac:dyDescent="0.4">
      <c r="A299" s="267" t="s">
        <v>5594</v>
      </c>
      <c r="B299" s="288" t="str">
        <f>VLOOKUP(A299,Lists!B:C,2,FALSE)</f>
        <v>NGA001</v>
      </c>
      <c r="C299" s="288" t="str">
        <f>VLOOKUP(A299,Lists!B:D,3,FALSE)</f>
        <v>NGA</v>
      </c>
      <c r="D299" s="289" t="s">
        <v>5110</v>
      </c>
      <c r="E299" s="289">
        <v>0</v>
      </c>
      <c r="F299" s="289"/>
      <c r="G299" s="289" t="s">
        <v>732</v>
      </c>
      <c r="H299" s="278">
        <f t="shared" si="8"/>
        <v>1</v>
      </c>
      <c r="I299" s="252"/>
      <c r="J299" s="289"/>
      <c r="K299" s="278" t="str">
        <f t="shared" si="9"/>
        <v>NGA001Minimal humanitarian conditions - Level 1</v>
      </c>
      <c r="L299" s="290">
        <v>43494</v>
      </c>
      <c r="M299" s="290" t="s">
        <v>3248</v>
      </c>
    </row>
    <row r="300" spans="1:13" ht="15.5" hidden="1" thickTop="1" thickBot="1" x14ac:dyDescent="0.4">
      <c r="A300" s="283" t="s">
        <v>5594</v>
      </c>
      <c r="B300" s="284" t="str">
        <f>VLOOKUP(A300,Lists!B:C,2,FALSE)</f>
        <v>NGA001</v>
      </c>
      <c r="C300" s="284" t="str">
        <f>VLOOKUP(A300,Lists!B:D,3,FALSE)</f>
        <v>NGA</v>
      </c>
      <c r="D300" s="285" t="s">
        <v>5111</v>
      </c>
      <c r="E300" s="285">
        <v>14905353</v>
      </c>
      <c r="F300" s="285"/>
      <c r="G300" s="285" t="s">
        <v>732</v>
      </c>
      <c r="H300" s="278">
        <f t="shared" si="8"/>
        <v>1</v>
      </c>
      <c r="I300" s="251"/>
      <c r="J300" s="285" t="s">
        <v>1030</v>
      </c>
      <c r="K300" s="278" t="str">
        <f t="shared" si="9"/>
        <v>NGA001Stressed humanitarian conditions - Level 2</v>
      </c>
      <c r="L300" s="286">
        <v>43494</v>
      </c>
      <c r="M300" s="286" t="s">
        <v>3248</v>
      </c>
    </row>
    <row r="301" spans="1:13" ht="15.5" hidden="1" thickTop="1" thickBot="1" x14ac:dyDescent="0.4">
      <c r="A301" s="267" t="s">
        <v>5594</v>
      </c>
      <c r="B301" s="288" t="str">
        <f>VLOOKUP(A301,Lists!B:C,2,FALSE)</f>
        <v>NGA001</v>
      </c>
      <c r="C301" s="288" t="str">
        <f>VLOOKUP(A301,Lists!B:D,3,FALSE)</f>
        <v>NGA</v>
      </c>
      <c r="D301" s="289" t="s">
        <v>5112</v>
      </c>
      <c r="E301" s="289">
        <v>2320535</v>
      </c>
      <c r="F301" s="289"/>
      <c r="G301" s="289" t="s">
        <v>732</v>
      </c>
      <c r="H301" s="278">
        <f t="shared" si="8"/>
        <v>1</v>
      </c>
      <c r="I301" s="252"/>
      <c r="J301" s="289" t="s">
        <v>1030</v>
      </c>
      <c r="K301" s="278" t="str">
        <f t="shared" si="9"/>
        <v>NGA001Moderate humanitarian conditions - Level 3</v>
      </c>
      <c r="L301" s="290">
        <v>43494</v>
      </c>
      <c r="M301" s="290" t="s">
        <v>3248</v>
      </c>
    </row>
    <row r="302" spans="1:13" ht="15.5" hidden="1" thickTop="1" thickBot="1" x14ac:dyDescent="0.4">
      <c r="A302" s="283" t="s">
        <v>5594</v>
      </c>
      <c r="B302" s="284" t="str">
        <f>VLOOKUP(A302,Lists!B:C,2,FALSE)</f>
        <v>NGA001</v>
      </c>
      <c r="C302" s="284" t="str">
        <f>VLOOKUP(A302,Lists!B:D,3,FALSE)</f>
        <v>NGA</v>
      </c>
      <c r="D302" s="285" t="s">
        <v>5113</v>
      </c>
      <c r="E302" s="285">
        <v>133787</v>
      </c>
      <c r="F302" s="285"/>
      <c r="G302" s="285" t="s">
        <v>732</v>
      </c>
      <c r="H302" s="278">
        <f t="shared" si="8"/>
        <v>1</v>
      </c>
      <c r="I302" s="251"/>
      <c r="J302" s="285" t="s">
        <v>1030</v>
      </c>
      <c r="K302" s="278" t="str">
        <f t="shared" si="9"/>
        <v>NGA001Severe humanitarian conditions - Level 4</v>
      </c>
      <c r="L302" s="286">
        <v>43494</v>
      </c>
      <c r="M302" s="286" t="s">
        <v>3248</v>
      </c>
    </row>
    <row r="303" spans="1:13" ht="15.5" hidden="1" thickTop="1" thickBot="1" x14ac:dyDescent="0.4">
      <c r="A303" s="267" t="s">
        <v>5594</v>
      </c>
      <c r="B303" s="288" t="str">
        <f>VLOOKUP(A303,Lists!B:C,2,FALSE)</f>
        <v>NGA001</v>
      </c>
      <c r="C303" s="288" t="str">
        <f>VLOOKUP(A303,Lists!B:D,3,FALSE)</f>
        <v>NGA</v>
      </c>
      <c r="D303" s="289" t="s">
        <v>5114</v>
      </c>
      <c r="E303" s="289">
        <v>0</v>
      </c>
      <c r="F303" s="289"/>
      <c r="G303" s="289" t="s">
        <v>732</v>
      </c>
      <c r="H303" s="278">
        <f t="shared" si="8"/>
        <v>1</v>
      </c>
      <c r="I303" s="252"/>
      <c r="J303" s="289"/>
      <c r="K303" s="278" t="str">
        <f t="shared" si="9"/>
        <v>NGA001Extreme humanitarian conditions - Level 5</v>
      </c>
      <c r="L303" s="290">
        <v>43494</v>
      </c>
      <c r="M303" s="290" t="s">
        <v>3248</v>
      </c>
    </row>
    <row r="304" spans="1:13" ht="15.5" hidden="1" thickTop="1" thickBot="1" x14ac:dyDescent="0.4">
      <c r="A304" s="283" t="s">
        <v>5594</v>
      </c>
      <c r="B304" s="284" t="str">
        <f>VLOOKUP(A304,Lists!B:C,2,FALSE)</f>
        <v>NGA001</v>
      </c>
      <c r="C304" s="284" t="str">
        <f>VLOOKUP(A304,Lists!B:D,3,FALSE)</f>
        <v>NGA</v>
      </c>
      <c r="D304" s="285" t="s">
        <v>688</v>
      </c>
      <c r="E304" s="285">
        <v>5</v>
      </c>
      <c r="F304" s="285"/>
      <c r="G304" s="285" t="s">
        <v>732</v>
      </c>
      <c r="H304" s="278">
        <f t="shared" si="8"/>
        <v>1</v>
      </c>
      <c r="I304" s="251"/>
      <c r="J304" s="285" t="s">
        <v>1031</v>
      </c>
      <c r="K304" s="278" t="str">
        <f t="shared" si="9"/>
        <v>NGA001Crisis affected groups</v>
      </c>
      <c r="L304" s="286">
        <v>43494</v>
      </c>
      <c r="M304" s="286" t="s">
        <v>3248</v>
      </c>
    </row>
    <row r="305" spans="1:13" ht="15.5" hidden="1" thickTop="1" thickBot="1" x14ac:dyDescent="0.4">
      <c r="A305" s="267" t="s">
        <v>5594</v>
      </c>
      <c r="B305" s="288" t="str">
        <f>VLOOKUP(A305,Lists!B:C,2,FALSE)</f>
        <v>NGA001</v>
      </c>
      <c r="C305" s="288" t="str">
        <f>VLOOKUP(A305,Lists!B:D,3,FALSE)</f>
        <v>NGA</v>
      </c>
      <c r="D305" s="289" t="s">
        <v>691</v>
      </c>
      <c r="E305" s="289" t="s">
        <v>446</v>
      </c>
      <c r="F305" s="289"/>
      <c r="G305" s="289" t="s">
        <v>446</v>
      </c>
      <c r="H305" s="278" t="str">
        <f t="shared" si="8"/>
        <v>x</v>
      </c>
      <c r="I305" s="252"/>
      <c r="J305" s="289"/>
      <c r="K305" s="278" t="str">
        <f t="shared" si="9"/>
        <v>NGA001People facing limited access constraints</v>
      </c>
      <c r="L305" s="290">
        <v>43494</v>
      </c>
      <c r="M305" s="290" t="s">
        <v>3248</v>
      </c>
    </row>
    <row r="306" spans="1:13" ht="15.5" hidden="1" thickTop="1" thickBot="1" x14ac:dyDescent="0.4">
      <c r="A306" s="283" t="s">
        <v>5594</v>
      </c>
      <c r="B306" s="284" t="str">
        <f>VLOOKUP(A306,Lists!B:C,2,FALSE)</f>
        <v>NGA001</v>
      </c>
      <c r="C306" s="284" t="str">
        <f>VLOOKUP(A306,Lists!B:D,3,FALSE)</f>
        <v>NGA</v>
      </c>
      <c r="D306" s="285" t="s">
        <v>692</v>
      </c>
      <c r="E306" s="285">
        <v>800000</v>
      </c>
      <c r="F306" s="285" t="s">
        <v>929</v>
      </c>
      <c r="G306" s="285" t="s">
        <v>732</v>
      </c>
      <c r="H306" s="278">
        <f t="shared" si="8"/>
        <v>1</v>
      </c>
      <c r="I306" s="251" t="s">
        <v>930</v>
      </c>
      <c r="J306" s="285" t="s">
        <v>928</v>
      </c>
      <c r="K306" s="278" t="str">
        <f t="shared" si="9"/>
        <v>NGA001People facing restricted access constraints</v>
      </c>
      <c r="L306" s="286">
        <v>43494</v>
      </c>
      <c r="M306" s="286" t="s">
        <v>3248</v>
      </c>
    </row>
    <row r="307" spans="1:13" ht="15.5" hidden="1" thickTop="1" thickBot="1" x14ac:dyDescent="0.4">
      <c r="A307" s="267" t="s">
        <v>5594</v>
      </c>
      <c r="B307" s="288" t="str">
        <f>VLOOKUP(A307,Lists!B:C,2,FALSE)</f>
        <v>NGA001</v>
      </c>
      <c r="C307" s="288" t="str">
        <f>VLOOKUP(A307,Lists!B:D,3,FALSE)</f>
        <v>NGA</v>
      </c>
      <c r="D307" s="289" t="s">
        <v>643</v>
      </c>
      <c r="E307" s="289">
        <v>0</v>
      </c>
      <c r="F307" s="289" t="s">
        <v>896</v>
      </c>
      <c r="G307" s="289" t="s">
        <v>731</v>
      </c>
      <c r="H307" s="278">
        <f t="shared" si="8"/>
        <v>2</v>
      </c>
      <c r="I307" s="252"/>
      <c r="J307" s="289"/>
      <c r="K307" s="278" t="str">
        <f t="shared" si="9"/>
        <v>NGA001Impediments to entry into country (bureaucratic and administrative)</v>
      </c>
      <c r="L307" s="290">
        <v>43494</v>
      </c>
      <c r="M307" s="290" t="s">
        <v>3248</v>
      </c>
    </row>
    <row r="308" spans="1:13" ht="15.5" hidden="1" thickTop="1" thickBot="1" x14ac:dyDescent="0.4">
      <c r="A308" s="283" t="s">
        <v>5594</v>
      </c>
      <c r="B308" s="284" t="str">
        <f>VLOOKUP(A308,Lists!B:C,2,FALSE)</f>
        <v>NGA001</v>
      </c>
      <c r="C308" s="284" t="str">
        <f>VLOOKUP(A308,Lists!B:D,3,FALSE)</f>
        <v>NGA</v>
      </c>
      <c r="D308" s="285" t="s">
        <v>644</v>
      </c>
      <c r="E308" s="285">
        <v>2</v>
      </c>
      <c r="F308" s="285" t="s">
        <v>896</v>
      </c>
      <c r="G308" s="285" t="s">
        <v>731</v>
      </c>
      <c r="H308" s="278">
        <f t="shared" si="8"/>
        <v>2</v>
      </c>
      <c r="I308" s="251"/>
      <c r="J308" s="285"/>
      <c r="K308" s="278" t="str">
        <f t="shared" si="9"/>
        <v>NGA001Restriction of movement (impediments to freedom of movement and/or administrative restrictions)</v>
      </c>
      <c r="L308" s="286">
        <v>43494</v>
      </c>
      <c r="M308" s="286" t="s">
        <v>3248</v>
      </c>
    </row>
    <row r="309" spans="1:13" ht="15.5" hidden="1" thickTop="1" thickBot="1" x14ac:dyDescent="0.4">
      <c r="A309" s="267" t="s">
        <v>5594</v>
      </c>
      <c r="B309" s="288" t="str">
        <f>VLOOKUP(A309,Lists!B:C,2,FALSE)</f>
        <v>NGA001</v>
      </c>
      <c r="C309" s="288" t="str">
        <f>VLOOKUP(A309,Lists!B:D,3,FALSE)</f>
        <v>NGA</v>
      </c>
      <c r="D309" s="289" t="s">
        <v>645</v>
      </c>
      <c r="E309" s="289">
        <v>2</v>
      </c>
      <c r="F309" s="289" t="s">
        <v>896</v>
      </c>
      <c r="G309" s="289" t="s">
        <v>731</v>
      </c>
      <c r="H309" s="278">
        <f t="shared" si="8"/>
        <v>2</v>
      </c>
      <c r="I309" s="252"/>
      <c r="J309" s="289"/>
      <c r="K309" s="278" t="str">
        <f t="shared" si="9"/>
        <v>NGA001Interference into implementation of humanitarian activities</v>
      </c>
      <c r="L309" s="290">
        <v>43494</v>
      </c>
      <c r="M309" s="290" t="s">
        <v>3248</v>
      </c>
    </row>
    <row r="310" spans="1:13" ht="15.5" hidden="1" thickTop="1" thickBot="1" x14ac:dyDescent="0.4">
      <c r="A310" s="283" t="s">
        <v>5594</v>
      </c>
      <c r="B310" s="284" t="str">
        <f>VLOOKUP(A310,Lists!B:C,2,FALSE)</f>
        <v>NGA001</v>
      </c>
      <c r="C310" s="284" t="str">
        <f>VLOOKUP(A310,Lists!B:D,3,FALSE)</f>
        <v>NGA</v>
      </c>
      <c r="D310" s="285" t="s">
        <v>646</v>
      </c>
      <c r="E310" s="285">
        <v>2</v>
      </c>
      <c r="F310" s="285" t="s">
        <v>896</v>
      </c>
      <c r="G310" s="285" t="s">
        <v>731</v>
      </c>
      <c r="H310" s="278">
        <f t="shared" si="8"/>
        <v>2</v>
      </c>
      <c r="I310" s="251"/>
      <c r="J310" s="285"/>
      <c r="K310" s="278" t="str">
        <f t="shared" si="9"/>
        <v>NGA001Violence against personnel, facilities and assets</v>
      </c>
      <c r="L310" s="286">
        <v>43494</v>
      </c>
      <c r="M310" s="286" t="s">
        <v>3248</v>
      </c>
    </row>
    <row r="311" spans="1:13" ht="15.5" hidden="1" thickTop="1" thickBot="1" x14ac:dyDescent="0.4">
      <c r="A311" s="267" t="s">
        <v>5594</v>
      </c>
      <c r="B311" s="288" t="str">
        <f>VLOOKUP(A311,Lists!B:C,2,FALSE)</f>
        <v>NGA001</v>
      </c>
      <c r="C311" s="288" t="str">
        <f>VLOOKUP(A311,Lists!B:D,3,FALSE)</f>
        <v>NGA</v>
      </c>
      <c r="D311" s="289" t="s">
        <v>647</v>
      </c>
      <c r="E311" s="289">
        <v>0</v>
      </c>
      <c r="F311" s="289" t="s">
        <v>896</v>
      </c>
      <c r="G311" s="289" t="s">
        <v>731</v>
      </c>
      <c r="H311" s="278">
        <f t="shared" si="8"/>
        <v>2</v>
      </c>
      <c r="I311" s="252"/>
      <c r="J311" s="289"/>
      <c r="K311" s="278" t="str">
        <f t="shared" si="9"/>
        <v>NGA001Denial of existence of humanitarian needs or entitlements to assistance</v>
      </c>
      <c r="L311" s="290">
        <v>43494</v>
      </c>
      <c r="M311" s="290" t="s">
        <v>3248</v>
      </c>
    </row>
    <row r="312" spans="1:13" ht="15.5" hidden="1" thickTop="1" thickBot="1" x14ac:dyDescent="0.4">
      <c r="A312" s="267" t="s">
        <v>5594</v>
      </c>
      <c r="B312" s="284" t="str">
        <f>VLOOKUP(A312,Lists!B:C,2,FALSE)</f>
        <v>NGA001</v>
      </c>
      <c r="C312" s="284" t="str">
        <f>VLOOKUP(A312,Lists!B:D,3,FALSE)</f>
        <v>NGA</v>
      </c>
      <c r="D312" s="285" t="s">
        <v>648</v>
      </c>
      <c r="E312" s="285">
        <v>1</v>
      </c>
      <c r="F312" s="285" t="s">
        <v>896</v>
      </c>
      <c r="G312" s="285" t="s">
        <v>731</v>
      </c>
      <c r="H312" s="278">
        <f t="shared" si="8"/>
        <v>2</v>
      </c>
      <c r="I312" s="251"/>
      <c r="J312" s="285"/>
      <c r="K312" s="278" t="str">
        <f t="shared" si="9"/>
        <v>NGA001Restriction and obstruction of access to services and assistance</v>
      </c>
      <c r="L312" s="286">
        <v>43494</v>
      </c>
      <c r="M312" s="286" t="s">
        <v>3248</v>
      </c>
    </row>
    <row r="313" spans="1:13" ht="15.5" hidden="1" thickTop="1" thickBot="1" x14ac:dyDescent="0.4">
      <c r="A313" s="267" t="s">
        <v>5594</v>
      </c>
      <c r="B313" s="288" t="str">
        <f>VLOOKUP(A313,Lists!B:C,2,FALSE)</f>
        <v>NGA001</v>
      </c>
      <c r="C313" s="288" t="str">
        <f>VLOOKUP(A313,Lists!B:D,3,FALSE)</f>
        <v>NGA</v>
      </c>
      <c r="D313" s="289" t="s">
        <v>649</v>
      </c>
      <c r="E313" s="289">
        <v>3</v>
      </c>
      <c r="F313" s="289" t="s">
        <v>896</v>
      </c>
      <c r="G313" s="289" t="s">
        <v>731</v>
      </c>
      <c r="H313" s="278">
        <f t="shared" si="8"/>
        <v>2</v>
      </c>
      <c r="I313" s="252"/>
      <c r="J313" s="289"/>
      <c r="K313" s="278" t="str">
        <f t="shared" si="9"/>
        <v>NGA001Ongoing insecurity/hostilities affecting humanitarian assistance</v>
      </c>
      <c r="L313" s="290">
        <v>43494</v>
      </c>
      <c r="M313" s="290" t="s">
        <v>3248</v>
      </c>
    </row>
    <row r="314" spans="1:13" ht="15.5" hidden="1" thickTop="1" thickBot="1" x14ac:dyDescent="0.4">
      <c r="A314" s="267" t="s">
        <v>5594</v>
      </c>
      <c r="B314" s="284" t="str">
        <f>VLOOKUP(A314,Lists!B:C,2,FALSE)</f>
        <v>NGA001</v>
      </c>
      <c r="C314" s="284" t="str">
        <f>VLOOKUP(A314,Lists!B:D,3,FALSE)</f>
        <v>NGA</v>
      </c>
      <c r="D314" s="285" t="s">
        <v>651</v>
      </c>
      <c r="E314" s="285">
        <v>2</v>
      </c>
      <c r="F314" s="285" t="s">
        <v>896</v>
      </c>
      <c r="G314" s="285" t="s">
        <v>731</v>
      </c>
      <c r="H314" s="278">
        <f t="shared" si="8"/>
        <v>2</v>
      </c>
      <c r="I314" s="251"/>
      <c r="J314" s="285"/>
      <c r="K314" s="278" t="str">
        <f t="shared" si="9"/>
        <v>NGA001Physical constraints in the environment (obstacles related to terrain, climate, lack of infrastructure, etc.)</v>
      </c>
      <c r="L314" s="286">
        <v>43494</v>
      </c>
      <c r="M314" s="286" t="s">
        <v>3248</v>
      </c>
    </row>
    <row r="315" spans="1:13" ht="15.5" hidden="1" thickTop="1" thickBot="1" x14ac:dyDescent="0.4">
      <c r="A315" s="267" t="s">
        <v>5594</v>
      </c>
      <c r="B315" s="288" t="str">
        <f>VLOOKUP(A315,Lists!B:C,2,FALSE)</f>
        <v>NGA001</v>
      </c>
      <c r="C315" s="288" t="str">
        <f>VLOOKUP(A315,Lists!B:D,3,FALSE)</f>
        <v>NGA</v>
      </c>
      <c r="D315" s="289" t="s">
        <v>650</v>
      </c>
      <c r="E315" s="289">
        <v>1</v>
      </c>
      <c r="F315" s="289" t="s">
        <v>896</v>
      </c>
      <c r="G315" s="289" t="s">
        <v>731</v>
      </c>
      <c r="H315" s="278">
        <f t="shared" si="8"/>
        <v>2</v>
      </c>
      <c r="I315" s="252"/>
      <c r="J315" s="289"/>
      <c r="K315" s="278" t="str">
        <f t="shared" si="9"/>
        <v xml:space="preserve">NGA001Presence of mines and improvised explosive devices </v>
      </c>
      <c r="L315" s="290">
        <v>43494</v>
      </c>
      <c r="M315" s="290" t="s">
        <v>3248</v>
      </c>
    </row>
    <row r="316" spans="1:13" ht="15.5" hidden="1" thickTop="1" thickBot="1" x14ac:dyDescent="0.4">
      <c r="A316" s="267" t="s">
        <v>2986</v>
      </c>
      <c r="B316" s="284" t="str">
        <f>VLOOKUP(A316,Lists!B:C,2,FALSE)</f>
        <v>VEN001</v>
      </c>
      <c r="C316" s="284" t="str">
        <f>VLOOKUP(A316,Lists!B:D,3,FALSE)</f>
        <v>VEN</v>
      </c>
      <c r="D316" s="285" t="s">
        <v>522</v>
      </c>
      <c r="E316" s="285">
        <v>29254946</v>
      </c>
      <c r="F316" s="285" t="s">
        <v>1037</v>
      </c>
      <c r="G316" s="285" t="s">
        <v>732</v>
      </c>
      <c r="H316" s="278">
        <f t="shared" si="8"/>
        <v>1</v>
      </c>
      <c r="I316" s="251" t="s">
        <v>1044</v>
      </c>
      <c r="J316" s="285" t="s">
        <v>1045</v>
      </c>
      <c r="K316" s="278" t="str">
        <f t="shared" si="9"/>
        <v>VEN001Total population</v>
      </c>
      <c r="L316" s="286">
        <v>43494</v>
      </c>
      <c r="M316" s="286" t="s">
        <v>3248</v>
      </c>
    </row>
    <row r="317" spans="1:13" ht="15.5" hidden="1" thickTop="1" thickBot="1" x14ac:dyDescent="0.4">
      <c r="A317" s="287" t="s">
        <v>2986</v>
      </c>
      <c r="B317" s="288" t="str">
        <f>VLOOKUP(A317,Lists!B:C,2,FALSE)</f>
        <v>VEN001</v>
      </c>
      <c r="C317" s="288" t="str">
        <f>VLOOKUP(A317,Lists!B:D,3,FALSE)</f>
        <v>VEN</v>
      </c>
      <c r="D317" s="289" t="s">
        <v>660</v>
      </c>
      <c r="E317" s="289">
        <v>912050</v>
      </c>
      <c r="F317" s="289" t="s">
        <v>1038</v>
      </c>
      <c r="G317" s="289" t="s">
        <v>732</v>
      </c>
      <c r="H317" s="278">
        <f t="shared" si="8"/>
        <v>1</v>
      </c>
      <c r="I317" s="252" t="s">
        <v>1046</v>
      </c>
      <c r="J317" s="289" t="s">
        <v>1047</v>
      </c>
      <c r="K317" s="278" t="str">
        <f t="shared" si="9"/>
        <v>VEN001Landmass affected</v>
      </c>
      <c r="L317" s="290">
        <v>43494</v>
      </c>
      <c r="M317" s="290" t="s">
        <v>3248</v>
      </c>
    </row>
    <row r="318" spans="1:13" ht="15.5" hidden="1" thickTop="1" thickBot="1" x14ac:dyDescent="0.4">
      <c r="A318" s="267" t="s">
        <v>2986</v>
      </c>
      <c r="B318" s="284" t="str">
        <f>VLOOKUP(A318,Lists!B:C,2,FALSE)</f>
        <v>VEN001</v>
      </c>
      <c r="C318" s="284" t="str">
        <f>VLOOKUP(A318,Lists!B:D,3,FALSE)</f>
        <v>VEN</v>
      </c>
      <c r="D318" s="285" t="s">
        <v>737</v>
      </c>
      <c r="E318" s="285">
        <v>29254946</v>
      </c>
      <c r="F318" s="285" t="s">
        <v>1037</v>
      </c>
      <c r="G318" s="285" t="s">
        <v>732</v>
      </c>
      <c r="H318" s="278">
        <f t="shared" si="8"/>
        <v>1</v>
      </c>
      <c r="I318" s="251" t="s">
        <v>1044</v>
      </c>
      <c r="J318" s="285" t="s">
        <v>1045</v>
      </c>
      <c r="K318" s="278" t="str">
        <f t="shared" si="9"/>
        <v>VEN001People exposed</v>
      </c>
      <c r="L318" s="286">
        <v>43494</v>
      </c>
      <c r="M318" s="286" t="s">
        <v>3248</v>
      </c>
    </row>
    <row r="319" spans="1:13" ht="15.5" hidden="1" thickTop="1" thickBot="1" x14ac:dyDescent="0.4">
      <c r="A319" s="287" t="s">
        <v>2986</v>
      </c>
      <c r="B319" s="288" t="str">
        <f>VLOOKUP(A319,Lists!B:C,2,FALSE)</f>
        <v>VEN001</v>
      </c>
      <c r="C319" s="288" t="str">
        <f>VLOOKUP(A319,Lists!B:D,3,FALSE)</f>
        <v>VEN</v>
      </c>
      <c r="D319" s="289" t="s">
        <v>533</v>
      </c>
      <c r="E319" s="289">
        <v>29254946</v>
      </c>
      <c r="F319" s="289" t="s">
        <v>1037</v>
      </c>
      <c r="G319" s="289" t="s">
        <v>732</v>
      </c>
      <c r="H319" s="278">
        <f t="shared" si="8"/>
        <v>1</v>
      </c>
      <c r="I319" s="252" t="s">
        <v>1048</v>
      </c>
      <c r="J319" s="289" t="s">
        <v>1049</v>
      </c>
      <c r="K319" s="278" t="str">
        <f t="shared" si="9"/>
        <v>VEN001People affected</v>
      </c>
      <c r="L319" s="290">
        <v>43494</v>
      </c>
      <c r="M319" s="290" t="s">
        <v>3248</v>
      </c>
    </row>
    <row r="320" spans="1:13" ht="15.5" thickTop="1" thickBot="1" x14ac:dyDescent="0.4">
      <c r="A320" s="267" t="s">
        <v>2986</v>
      </c>
      <c r="B320" s="284" t="str">
        <f>VLOOKUP(A320,Lists!B:C,2,FALSE)</f>
        <v>VEN001</v>
      </c>
      <c r="C320" s="284" t="str">
        <f>VLOOKUP(A320,Lists!B:D,3,FALSE)</f>
        <v>VEN</v>
      </c>
      <c r="D320" s="285" t="s">
        <v>666</v>
      </c>
      <c r="E320" s="285">
        <v>3600000</v>
      </c>
      <c r="F320" s="285" t="s">
        <v>1039</v>
      </c>
      <c r="G320" s="285" t="s">
        <v>732</v>
      </c>
      <c r="H320" s="278">
        <f t="shared" si="8"/>
        <v>1</v>
      </c>
      <c r="I320" s="251" t="s">
        <v>1050</v>
      </c>
      <c r="J320" s="285" t="s">
        <v>1051</v>
      </c>
      <c r="K320" s="278" t="str">
        <f t="shared" si="9"/>
        <v>VEN001People displaced</v>
      </c>
      <c r="L320" s="286">
        <v>43494</v>
      </c>
      <c r="M320" s="286" t="s">
        <v>3248</v>
      </c>
    </row>
    <row r="321" spans="1:13" ht="15.5" hidden="1" thickTop="1" thickBot="1" x14ac:dyDescent="0.4">
      <c r="A321" s="287" t="s">
        <v>2986</v>
      </c>
      <c r="B321" s="288" t="str">
        <f>VLOOKUP(A321,Lists!B:C,2,FALSE)</f>
        <v>VEN001</v>
      </c>
      <c r="C321" s="288" t="str">
        <f>VLOOKUP(A321,Lists!B:D,3,FALSE)</f>
        <v>VEN</v>
      </c>
      <c r="D321" s="289" t="s">
        <v>5027</v>
      </c>
      <c r="E321" s="289" t="s">
        <v>446</v>
      </c>
      <c r="F321" s="289"/>
      <c r="G321" s="289" t="s">
        <v>446</v>
      </c>
      <c r="H321" s="278" t="str">
        <f t="shared" si="8"/>
        <v>x</v>
      </c>
      <c r="I321" s="252"/>
      <c r="J321" s="289" t="s">
        <v>1052</v>
      </c>
      <c r="K321" s="278" t="str">
        <f t="shared" si="9"/>
        <v>VEN001Injuries reported</v>
      </c>
      <c r="L321" s="290">
        <v>43494</v>
      </c>
      <c r="M321" s="290" t="s">
        <v>3248</v>
      </c>
    </row>
    <row r="322" spans="1:13" ht="15.5" hidden="1" thickTop="1" thickBot="1" x14ac:dyDescent="0.4">
      <c r="A322" s="267" t="s">
        <v>2986</v>
      </c>
      <c r="B322" s="284" t="str">
        <f>VLOOKUP(A322,Lists!B:C,2,FALSE)</f>
        <v>VEN001</v>
      </c>
      <c r="C322" s="284" t="str">
        <f>VLOOKUP(A322,Lists!B:D,3,FALSE)</f>
        <v>VEN</v>
      </c>
      <c r="D322" s="285" t="s">
        <v>5028</v>
      </c>
      <c r="E322" s="285">
        <v>11979</v>
      </c>
      <c r="F322" s="285" t="s">
        <v>1040</v>
      </c>
      <c r="G322" s="285" t="s">
        <v>731</v>
      </c>
      <c r="H322" s="278">
        <f t="shared" ref="H322:H385" si="10">IF(G322="x","x",IF(G322="Low",3,IF(G322="Medium",2,IF(G322="High",1,FALSE))))</f>
        <v>2</v>
      </c>
      <c r="I322" s="251" t="s">
        <v>1053</v>
      </c>
      <c r="J322" s="285" t="s">
        <v>1054</v>
      </c>
      <c r="K322" s="278" t="str">
        <f t="shared" ref="K322:K385" si="11">B322&amp;""&amp;D322</f>
        <v>VEN001Illness cases reported</v>
      </c>
      <c r="L322" s="286">
        <v>43494</v>
      </c>
      <c r="M322" s="286" t="s">
        <v>3248</v>
      </c>
    </row>
    <row r="323" spans="1:13" ht="15.5" hidden="1" thickTop="1" thickBot="1" x14ac:dyDescent="0.4">
      <c r="A323" s="287" t="s">
        <v>2986</v>
      </c>
      <c r="B323" s="288" t="str">
        <f>VLOOKUP(A323,Lists!B:C,2,FALSE)</f>
        <v>VEN001</v>
      </c>
      <c r="C323" s="288" t="str">
        <f>VLOOKUP(A323,Lists!B:D,3,FALSE)</f>
        <v>VEN</v>
      </c>
      <c r="D323" s="289" t="s">
        <v>5029</v>
      </c>
      <c r="E323" s="289">
        <v>3626</v>
      </c>
      <c r="F323" s="289" t="s">
        <v>1041</v>
      </c>
      <c r="G323" s="289" t="s">
        <v>732</v>
      </c>
      <c r="H323" s="278">
        <f t="shared" si="10"/>
        <v>1</v>
      </c>
      <c r="I323" s="252" t="s">
        <v>1055</v>
      </c>
      <c r="J323" s="289" t="s">
        <v>1056</v>
      </c>
      <c r="K323" s="278" t="str">
        <f t="shared" si="11"/>
        <v>VEN001Fatalities reported</v>
      </c>
      <c r="L323" s="290">
        <v>43494</v>
      </c>
      <c r="M323" s="290" t="s">
        <v>3248</v>
      </c>
    </row>
    <row r="324" spans="1:13" ht="15.5" hidden="1" thickTop="1" thickBot="1" x14ac:dyDescent="0.4">
      <c r="A324" s="267" t="s">
        <v>2986</v>
      </c>
      <c r="B324" s="284" t="str">
        <f>VLOOKUP(A324,Lists!B:C,2,FALSE)</f>
        <v>VEN001</v>
      </c>
      <c r="C324" s="284" t="str">
        <f>VLOOKUP(A324,Lists!B:D,3,FALSE)</f>
        <v>VEN</v>
      </c>
      <c r="D324" s="285" t="s">
        <v>5108</v>
      </c>
      <c r="E324" s="285" t="s">
        <v>446</v>
      </c>
      <c r="F324" s="285"/>
      <c r="G324" s="285" t="s">
        <v>446</v>
      </c>
      <c r="H324" s="278" t="str">
        <f t="shared" si="10"/>
        <v>x</v>
      </c>
      <c r="I324" s="251"/>
      <c r="J324" s="285" t="s">
        <v>1057</v>
      </c>
      <c r="K324" s="278" t="str">
        <f t="shared" si="11"/>
        <v>VEN001Buildings damaged</v>
      </c>
      <c r="L324" s="286">
        <v>43494</v>
      </c>
      <c r="M324" s="286" t="s">
        <v>3248</v>
      </c>
    </row>
    <row r="325" spans="1:13" ht="15.5" hidden="1" thickTop="1" thickBot="1" x14ac:dyDescent="0.4">
      <c r="A325" s="287" t="s">
        <v>2986</v>
      </c>
      <c r="B325" s="288" t="str">
        <f>VLOOKUP(A325,Lists!B:C,2,FALSE)</f>
        <v>VEN001</v>
      </c>
      <c r="C325" s="288" t="str">
        <f>VLOOKUP(A325,Lists!B:D,3,FALSE)</f>
        <v>VEN</v>
      </c>
      <c r="D325" s="289" t="s">
        <v>5109</v>
      </c>
      <c r="E325" s="289" t="s">
        <v>446</v>
      </c>
      <c r="F325" s="289"/>
      <c r="G325" s="289" t="s">
        <v>446</v>
      </c>
      <c r="H325" s="278" t="str">
        <f t="shared" si="10"/>
        <v>x</v>
      </c>
      <c r="I325" s="252"/>
      <c r="J325" s="289"/>
      <c r="K325" s="278" t="str">
        <f t="shared" si="11"/>
        <v>VEN001Buildings destroyed</v>
      </c>
      <c r="L325" s="290">
        <v>43494</v>
      </c>
      <c r="M325" s="290" t="s">
        <v>3248</v>
      </c>
    </row>
    <row r="326" spans="1:13" ht="15.5" hidden="1" thickTop="1" thickBot="1" x14ac:dyDescent="0.4">
      <c r="A326" s="267" t="s">
        <v>2986</v>
      </c>
      <c r="B326" s="284" t="str">
        <f>VLOOKUP(A326,Lists!B:C,2,FALSE)</f>
        <v>VEN001</v>
      </c>
      <c r="C326" s="284" t="str">
        <f>VLOOKUP(A326,Lists!B:D,3,FALSE)</f>
        <v>VEN</v>
      </c>
      <c r="D326" s="285" t="s">
        <v>742</v>
      </c>
      <c r="E326" s="285">
        <v>223750</v>
      </c>
      <c r="F326" s="285" t="s">
        <v>1042</v>
      </c>
      <c r="G326" s="285" t="s">
        <v>732</v>
      </c>
      <c r="H326" s="278">
        <f t="shared" si="10"/>
        <v>1</v>
      </c>
      <c r="I326" s="251" t="s">
        <v>1058</v>
      </c>
      <c r="J326" s="285" t="s">
        <v>1059</v>
      </c>
      <c r="K326" s="278" t="str">
        <f t="shared" si="11"/>
        <v>VEN001Economic Losses</v>
      </c>
      <c r="L326" s="286">
        <v>43494</v>
      </c>
      <c r="M326" s="286" t="s">
        <v>3248</v>
      </c>
    </row>
    <row r="327" spans="1:13" ht="15.5" hidden="1" thickTop="1" thickBot="1" x14ac:dyDescent="0.4">
      <c r="A327" s="287" t="s">
        <v>2986</v>
      </c>
      <c r="B327" s="288" t="str">
        <f>VLOOKUP(A327,Lists!B:C,2,FALSE)</f>
        <v>VEN001</v>
      </c>
      <c r="C327" s="288" t="str">
        <f>VLOOKUP(A327,Lists!B:D,3,FALSE)</f>
        <v>VEN</v>
      </c>
      <c r="D327" s="289" t="s">
        <v>752</v>
      </c>
      <c r="E327" s="289">
        <v>26329451</v>
      </c>
      <c r="F327" s="289" t="s">
        <v>1043</v>
      </c>
      <c r="G327" s="289" t="s">
        <v>731</v>
      </c>
      <c r="H327" s="278">
        <f t="shared" si="10"/>
        <v>2</v>
      </c>
      <c r="I327" s="252" t="s">
        <v>1060</v>
      </c>
      <c r="J327" s="289" t="s">
        <v>1061</v>
      </c>
      <c r="K327" s="278" t="str">
        <f t="shared" si="11"/>
        <v>VEN001People in Need</v>
      </c>
      <c r="L327" s="290">
        <v>43494</v>
      </c>
      <c r="M327" s="290" t="s">
        <v>3248</v>
      </c>
    </row>
    <row r="328" spans="1:13" ht="15.5" hidden="1" thickTop="1" thickBot="1" x14ac:dyDescent="0.4">
      <c r="A328" s="267" t="s">
        <v>2986</v>
      </c>
      <c r="B328" s="284" t="str">
        <f>VLOOKUP(A328,Lists!B:C,2,FALSE)</f>
        <v>VEN001</v>
      </c>
      <c r="C328" s="284" t="str">
        <f>VLOOKUP(A328,Lists!B:D,3,FALSE)</f>
        <v>VEN</v>
      </c>
      <c r="D328" s="285" t="s">
        <v>5110</v>
      </c>
      <c r="E328" s="285">
        <v>5265891</v>
      </c>
      <c r="F328" s="285" t="s">
        <v>1043</v>
      </c>
      <c r="G328" s="285" t="s">
        <v>731</v>
      </c>
      <c r="H328" s="278">
        <f t="shared" si="10"/>
        <v>2</v>
      </c>
      <c r="I328" s="251" t="s">
        <v>1060</v>
      </c>
      <c r="J328" s="285" t="s">
        <v>1062</v>
      </c>
      <c r="K328" s="278" t="str">
        <f t="shared" si="11"/>
        <v>VEN001Minimal humanitarian conditions - Level 1</v>
      </c>
      <c r="L328" s="286">
        <v>43494</v>
      </c>
      <c r="M328" s="286" t="s">
        <v>3248</v>
      </c>
    </row>
    <row r="329" spans="1:13" ht="15.5" hidden="1" thickTop="1" thickBot="1" x14ac:dyDescent="0.4">
      <c r="A329" s="287" t="s">
        <v>2986</v>
      </c>
      <c r="B329" s="288" t="str">
        <f>VLOOKUP(A329,Lists!B:C,2,FALSE)</f>
        <v>VEN001</v>
      </c>
      <c r="C329" s="288" t="str">
        <f>VLOOKUP(A329,Lists!B:D,3,FALSE)</f>
        <v>VEN</v>
      </c>
      <c r="D329" s="289" t="s">
        <v>5111</v>
      </c>
      <c r="E329" s="289">
        <v>9004492</v>
      </c>
      <c r="F329" s="289" t="s">
        <v>1043</v>
      </c>
      <c r="G329" s="289" t="s">
        <v>731</v>
      </c>
      <c r="H329" s="278">
        <f t="shared" si="10"/>
        <v>2</v>
      </c>
      <c r="I329" s="252" t="s">
        <v>1060</v>
      </c>
      <c r="J329" s="289" t="s">
        <v>1063</v>
      </c>
      <c r="K329" s="278" t="str">
        <f t="shared" si="11"/>
        <v>VEN001Stressed humanitarian conditions - Level 2</v>
      </c>
      <c r="L329" s="290">
        <v>43494</v>
      </c>
      <c r="M329" s="290" t="s">
        <v>3248</v>
      </c>
    </row>
    <row r="330" spans="1:13" ht="15.5" hidden="1" thickTop="1" thickBot="1" x14ac:dyDescent="0.4">
      <c r="A330" s="267" t="s">
        <v>2986</v>
      </c>
      <c r="B330" s="284" t="str">
        <f>VLOOKUP(A330,Lists!B:C,2,FALSE)</f>
        <v>VEN001</v>
      </c>
      <c r="C330" s="284" t="str">
        <f>VLOOKUP(A330,Lists!B:D,3,FALSE)</f>
        <v>VEN</v>
      </c>
      <c r="D330" s="285" t="s">
        <v>5112</v>
      </c>
      <c r="E330" s="285">
        <v>8200000</v>
      </c>
      <c r="F330" s="285" t="s">
        <v>1043</v>
      </c>
      <c r="G330" s="285" t="s">
        <v>731</v>
      </c>
      <c r="H330" s="278">
        <f t="shared" si="10"/>
        <v>2</v>
      </c>
      <c r="I330" s="251" t="s">
        <v>1064</v>
      </c>
      <c r="J330" s="285" t="s">
        <v>1065</v>
      </c>
      <c r="K330" s="278" t="str">
        <f t="shared" si="11"/>
        <v>VEN001Moderate humanitarian conditions - Level 3</v>
      </c>
      <c r="L330" s="286">
        <v>43494</v>
      </c>
      <c r="M330" s="286" t="s">
        <v>3248</v>
      </c>
    </row>
    <row r="331" spans="1:13" ht="15.5" hidden="1" thickTop="1" thickBot="1" x14ac:dyDescent="0.4">
      <c r="A331" s="287" t="s">
        <v>2986</v>
      </c>
      <c r="B331" s="288" t="str">
        <f>VLOOKUP(A331,Lists!B:C,2,FALSE)</f>
        <v>VEN001</v>
      </c>
      <c r="C331" s="288" t="str">
        <f>VLOOKUP(A331,Lists!B:D,3,FALSE)</f>
        <v>VEN</v>
      </c>
      <c r="D331" s="289" t="s">
        <v>5113</v>
      </c>
      <c r="E331" s="289">
        <v>3859068</v>
      </c>
      <c r="F331" s="289" t="s">
        <v>1043</v>
      </c>
      <c r="G331" s="289" t="s">
        <v>731</v>
      </c>
      <c r="H331" s="278">
        <f t="shared" si="10"/>
        <v>2</v>
      </c>
      <c r="I331" s="252" t="s">
        <v>1064</v>
      </c>
      <c r="J331" s="289" t="s">
        <v>1066</v>
      </c>
      <c r="K331" s="278" t="str">
        <f t="shared" si="11"/>
        <v>VEN001Severe humanitarian conditions - Level 4</v>
      </c>
      <c r="L331" s="290">
        <v>43494</v>
      </c>
      <c r="M331" s="290" t="s">
        <v>3248</v>
      </c>
    </row>
    <row r="332" spans="1:13" ht="15.5" hidden="1" thickTop="1" thickBot="1" x14ac:dyDescent="0.4">
      <c r="A332" s="267" t="s">
        <v>2986</v>
      </c>
      <c r="B332" s="284" t="str">
        <f>VLOOKUP(A332,Lists!B:C,2,FALSE)</f>
        <v>VEN001</v>
      </c>
      <c r="C332" s="284" t="str">
        <f>VLOOKUP(A332,Lists!B:D,3,FALSE)</f>
        <v>VEN</v>
      </c>
      <c r="D332" s="285" t="s">
        <v>5114</v>
      </c>
      <c r="E332" s="285">
        <v>0</v>
      </c>
      <c r="F332" s="285"/>
      <c r="G332" s="285" t="s">
        <v>731</v>
      </c>
      <c r="H332" s="278">
        <f t="shared" si="10"/>
        <v>2</v>
      </c>
      <c r="I332" s="251"/>
      <c r="J332" s="285"/>
      <c r="K332" s="278" t="str">
        <f t="shared" si="11"/>
        <v>VEN001Extreme humanitarian conditions - Level 5</v>
      </c>
      <c r="L332" s="286">
        <v>43494</v>
      </c>
      <c r="M332" s="286" t="s">
        <v>3248</v>
      </c>
    </row>
    <row r="333" spans="1:13" ht="15.5" hidden="1" thickTop="1" thickBot="1" x14ac:dyDescent="0.4">
      <c r="A333" s="287" t="s">
        <v>2986</v>
      </c>
      <c r="B333" s="288" t="str">
        <f>VLOOKUP(A333,Lists!B:C,2,FALSE)</f>
        <v>VEN001</v>
      </c>
      <c r="C333" s="288" t="str">
        <f>VLOOKUP(A333,Lists!B:D,3,FALSE)</f>
        <v>VEN</v>
      </c>
      <c r="D333" s="289" t="s">
        <v>5115</v>
      </c>
      <c r="E333" s="289">
        <v>3626</v>
      </c>
      <c r="F333" s="289" t="s">
        <v>1041</v>
      </c>
      <c r="G333" s="289" t="s">
        <v>732</v>
      </c>
      <c r="H333" s="278">
        <f t="shared" si="10"/>
        <v>1</v>
      </c>
      <c r="I333" s="252" t="s">
        <v>1055</v>
      </c>
      <c r="J333" s="289" t="s">
        <v>1056</v>
      </c>
      <c r="K333" s="278" t="str">
        <f t="shared" si="11"/>
        <v>VEN001Fatalities in all crises</v>
      </c>
      <c r="L333" s="290">
        <v>43494</v>
      </c>
      <c r="M333" s="290" t="s">
        <v>3248</v>
      </c>
    </row>
    <row r="334" spans="1:13" ht="15.5" hidden="1" thickTop="1" thickBot="1" x14ac:dyDescent="0.4">
      <c r="A334" s="267" t="s">
        <v>2986</v>
      </c>
      <c r="B334" s="284" t="str">
        <f>VLOOKUP(A334,Lists!B:C,2,FALSE)</f>
        <v>VEN001</v>
      </c>
      <c r="C334" s="284" t="str">
        <f>VLOOKUP(A334,Lists!B:D,3,FALSE)</f>
        <v>VEN</v>
      </c>
      <c r="D334" s="285" t="s">
        <v>688</v>
      </c>
      <c r="E334" s="285">
        <v>1</v>
      </c>
      <c r="F334" s="285"/>
      <c r="G334" s="285"/>
      <c r="H334" s="278" t="b">
        <f t="shared" si="10"/>
        <v>0</v>
      </c>
      <c r="I334" s="251"/>
      <c r="J334" s="285" t="s">
        <v>1067</v>
      </c>
      <c r="K334" s="278" t="str">
        <f t="shared" si="11"/>
        <v>VEN001Crisis affected groups</v>
      </c>
      <c r="L334" s="286">
        <v>43494</v>
      </c>
      <c r="M334" s="286" t="s">
        <v>3248</v>
      </c>
    </row>
    <row r="335" spans="1:13" ht="15.5" hidden="1" thickTop="1" thickBot="1" x14ac:dyDescent="0.4">
      <c r="A335" s="287" t="s">
        <v>2986</v>
      </c>
      <c r="B335" s="288" t="str">
        <f>VLOOKUP(A335,Lists!B:C,2,FALSE)</f>
        <v>VEN001</v>
      </c>
      <c r="C335" s="288" t="str">
        <f>VLOOKUP(A335,Lists!B:D,3,FALSE)</f>
        <v>VEN</v>
      </c>
      <c r="D335" s="289" t="s">
        <v>691</v>
      </c>
      <c r="E335" s="289">
        <v>21063560</v>
      </c>
      <c r="F335" s="289"/>
      <c r="G335" s="289"/>
      <c r="H335" s="278" t="b">
        <f t="shared" si="10"/>
        <v>0</v>
      </c>
      <c r="I335" s="252"/>
      <c r="J335" s="289" t="s">
        <v>1068</v>
      </c>
      <c r="K335" s="278" t="str">
        <f t="shared" si="11"/>
        <v>VEN001People facing limited access constraints</v>
      </c>
      <c r="L335" s="290">
        <v>43494</v>
      </c>
      <c r="M335" s="290" t="s">
        <v>3248</v>
      </c>
    </row>
    <row r="336" spans="1:13" ht="15.5" hidden="1" thickTop="1" thickBot="1" x14ac:dyDescent="0.4">
      <c r="A336" s="267" t="s">
        <v>2986</v>
      </c>
      <c r="B336" s="284" t="str">
        <f>VLOOKUP(A336,Lists!B:C,2,FALSE)</f>
        <v>VEN001</v>
      </c>
      <c r="C336" s="284" t="str">
        <f>VLOOKUP(A336,Lists!B:D,3,FALSE)</f>
        <v>VEN</v>
      </c>
      <c r="D336" s="285" t="s">
        <v>692</v>
      </c>
      <c r="E336" s="285" t="s">
        <v>446</v>
      </c>
      <c r="F336" s="285"/>
      <c r="G336" s="285" t="s">
        <v>446</v>
      </c>
      <c r="H336" s="278" t="str">
        <f t="shared" si="10"/>
        <v>x</v>
      </c>
      <c r="I336" s="251"/>
      <c r="J336" s="285"/>
      <c r="K336" s="278" t="str">
        <f t="shared" si="11"/>
        <v>VEN001People facing restricted access constraints</v>
      </c>
      <c r="L336" s="286">
        <v>43494</v>
      </c>
      <c r="M336" s="286" t="s">
        <v>3248</v>
      </c>
    </row>
    <row r="337" spans="1:13" ht="15.5" hidden="1" thickTop="1" thickBot="1" x14ac:dyDescent="0.4">
      <c r="A337" s="287" t="s">
        <v>2986</v>
      </c>
      <c r="B337" s="288" t="str">
        <f>VLOOKUP(A337,Lists!B:C,2,FALSE)</f>
        <v>VEN001</v>
      </c>
      <c r="C337" s="288" t="str">
        <f>VLOOKUP(A337,Lists!B:D,3,FALSE)</f>
        <v>VEN</v>
      </c>
      <c r="D337" s="289" t="s">
        <v>643</v>
      </c>
      <c r="E337" s="289">
        <v>3</v>
      </c>
      <c r="F337" s="289"/>
      <c r="G337" s="289"/>
      <c r="H337" s="278" t="b">
        <f t="shared" si="10"/>
        <v>0</v>
      </c>
      <c r="I337" s="252"/>
      <c r="J337" s="289" t="s">
        <v>1069</v>
      </c>
      <c r="K337" s="278" t="str">
        <f t="shared" si="11"/>
        <v>VEN001Impediments to entry into country (bureaucratic and administrative)</v>
      </c>
      <c r="L337" s="290">
        <v>43494</v>
      </c>
      <c r="M337" s="290" t="s">
        <v>3248</v>
      </c>
    </row>
    <row r="338" spans="1:13" ht="15.5" hidden="1" thickTop="1" thickBot="1" x14ac:dyDescent="0.4">
      <c r="A338" s="267" t="s">
        <v>2986</v>
      </c>
      <c r="B338" s="284" t="str">
        <f>VLOOKUP(A338,Lists!B:C,2,FALSE)</f>
        <v>VEN001</v>
      </c>
      <c r="C338" s="284" t="str">
        <f>VLOOKUP(A338,Lists!B:D,3,FALSE)</f>
        <v>VEN</v>
      </c>
      <c r="D338" s="285" t="s">
        <v>644</v>
      </c>
      <c r="E338" s="285">
        <v>0</v>
      </c>
      <c r="F338" s="285" t="s">
        <v>896</v>
      </c>
      <c r="G338" s="285"/>
      <c r="H338" s="278" t="b">
        <f t="shared" si="10"/>
        <v>0</v>
      </c>
      <c r="I338" s="251"/>
      <c r="J338" s="285"/>
      <c r="K338" s="278" t="str">
        <f t="shared" si="11"/>
        <v>VEN001Restriction of movement (impediments to freedom of movement and/or administrative restrictions)</v>
      </c>
      <c r="L338" s="286">
        <v>43494</v>
      </c>
      <c r="M338" s="286" t="s">
        <v>3248</v>
      </c>
    </row>
    <row r="339" spans="1:13" ht="15.5" hidden="1" thickTop="1" thickBot="1" x14ac:dyDescent="0.4">
      <c r="A339" s="287" t="s">
        <v>2986</v>
      </c>
      <c r="B339" s="288" t="str">
        <f>VLOOKUP(A339,Lists!B:C,2,FALSE)</f>
        <v>VEN001</v>
      </c>
      <c r="C339" s="288" t="str">
        <f>VLOOKUP(A339,Lists!B:D,3,FALSE)</f>
        <v>VEN</v>
      </c>
      <c r="D339" s="289" t="s">
        <v>645</v>
      </c>
      <c r="E339" s="289" t="s">
        <v>446</v>
      </c>
      <c r="F339" s="289" t="s">
        <v>896</v>
      </c>
      <c r="G339" s="289" t="s">
        <v>446</v>
      </c>
      <c r="H339" s="278" t="str">
        <f t="shared" si="10"/>
        <v>x</v>
      </c>
      <c r="I339" s="252"/>
      <c r="J339" s="289" t="s">
        <v>1070</v>
      </c>
      <c r="K339" s="278" t="str">
        <f t="shared" si="11"/>
        <v>VEN001Interference into implementation of humanitarian activities</v>
      </c>
      <c r="L339" s="290">
        <v>43494</v>
      </c>
      <c r="M339" s="290" t="s">
        <v>3248</v>
      </c>
    </row>
    <row r="340" spans="1:13" ht="15.5" hidden="1" thickTop="1" thickBot="1" x14ac:dyDescent="0.4">
      <c r="A340" s="267" t="s">
        <v>2986</v>
      </c>
      <c r="B340" s="284" t="str">
        <f>VLOOKUP(A340,Lists!B:C,2,FALSE)</f>
        <v>VEN001</v>
      </c>
      <c r="C340" s="284" t="str">
        <f>VLOOKUP(A340,Lists!B:D,3,FALSE)</f>
        <v>VEN</v>
      </c>
      <c r="D340" s="285" t="s">
        <v>646</v>
      </c>
      <c r="E340" s="285" t="s">
        <v>446</v>
      </c>
      <c r="F340" s="285" t="s">
        <v>896</v>
      </c>
      <c r="G340" s="285" t="s">
        <v>446</v>
      </c>
      <c r="H340" s="278" t="str">
        <f t="shared" si="10"/>
        <v>x</v>
      </c>
      <c r="I340" s="251"/>
      <c r="J340" s="285" t="s">
        <v>1071</v>
      </c>
      <c r="K340" s="278" t="str">
        <f t="shared" si="11"/>
        <v>VEN001Violence against personnel, facilities and assets</v>
      </c>
      <c r="L340" s="286">
        <v>43494</v>
      </c>
      <c r="M340" s="286" t="s">
        <v>3248</v>
      </c>
    </row>
    <row r="341" spans="1:13" ht="15.5" hidden="1" thickTop="1" thickBot="1" x14ac:dyDescent="0.4">
      <c r="A341" s="287" t="s">
        <v>2986</v>
      </c>
      <c r="B341" s="288" t="str">
        <f>VLOOKUP(A341,Lists!B:C,2,FALSE)</f>
        <v>VEN001</v>
      </c>
      <c r="C341" s="288" t="str">
        <f>VLOOKUP(A341,Lists!B:D,3,FALSE)</f>
        <v>VEN</v>
      </c>
      <c r="D341" s="289" t="s">
        <v>647</v>
      </c>
      <c r="E341" s="289">
        <v>3</v>
      </c>
      <c r="F341" s="289" t="s">
        <v>896</v>
      </c>
      <c r="G341" s="289"/>
      <c r="H341" s="278" t="b">
        <f t="shared" si="10"/>
        <v>0</v>
      </c>
      <c r="I341" s="252"/>
      <c r="J341" s="289" t="s">
        <v>1072</v>
      </c>
      <c r="K341" s="278" t="str">
        <f t="shared" si="11"/>
        <v>VEN001Denial of existence of humanitarian needs or entitlements to assistance</v>
      </c>
      <c r="L341" s="290">
        <v>43494</v>
      </c>
      <c r="M341" s="290" t="s">
        <v>3248</v>
      </c>
    </row>
    <row r="342" spans="1:13" ht="15.5" hidden="1" thickTop="1" thickBot="1" x14ac:dyDescent="0.4">
      <c r="A342" s="283" t="s">
        <v>2986</v>
      </c>
      <c r="B342" s="284" t="str">
        <f>VLOOKUP(A342,Lists!B:C,2,FALSE)</f>
        <v>VEN001</v>
      </c>
      <c r="C342" s="284" t="str">
        <f>VLOOKUP(A342,Lists!B:D,3,FALSE)</f>
        <v>VEN</v>
      </c>
      <c r="D342" s="285" t="s">
        <v>648</v>
      </c>
      <c r="E342" s="285">
        <v>2</v>
      </c>
      <c r="F342" s="285" t="s">
        <v>896</v>
      </c>
      <c r="G342" s="285"/>
      <c r="H342" s="278" t="b">
        <f t="shared" si="10"/>
        <v>0</v>
      </c>
      <c r="I342" s="251"/>
      <c r="J342" s="285" t="s">
        <v>1073</v>
      </c>
      <c r="K342" s="278" t="str">
        <f t="shared" si="11"/>
        <v>VEN001Restriction and obstruction of access to services and assistance</v>
      </c>
      <c r="L342" s="286">
        <v>43494</v>
      </c>
      <c r="M342" s="286" t="s">
        <v>3248</v>
      </c>
    </row>
    <row r="343" spans="1:13" ht="15.5" hidden="1" thickTop="1" thickBot="1" x14ac:dyDescent="0.4">
      <c r="A343" s="287" t="s">
        <v>2986</v>
      </c>
      <c r="B343" s="288" t="str">
        <f>VLOOKUP(A343,Lists!B:C,2,FALSE)</f>
        <v>VEN001</v>
      </c>
      <c r="C343" s="288" t="str">
        <f>VLOOKUP(A343,Lists!B:D,3,FALSE)</f>
        <v>VEN</v>
      </c>
      <c r="D343" s="289" t="s">
        <v>649</v>
      </c>
      <c r="E343" s="289" t="s">
        <v>446</v>
      </c>
      <c r="F343" s="289" t="s">
        <v>896</v>
      </c>
      <c r="G343" s="289" t="s">
        <v>446</v>
      </c>
      <c r="H343" s="278" t="str">
        <f t="shared" si="10"/>
        <v>x</v>
      </c>
      <c r="I343" s="252"/>
      <c r="J343" s="289" t="s">
        <v>1074</v>
      </c>
      <c r="K343" s="278" t="str">
        <f t="shared" si="11"/>
        <v>VEN001Ongoing insecurity/hostilities affecting humanitarian assistance</v>
      </c>
      <c r="L343" s="290">
        <v>43494</v>
      </c>
      <c r="M343" s="290" t="s">
        <v>3248</v>
      </c>
    </row>
    <row r="344" spans="1:13" ht="15.5" hidden="1" thickTop="1" thickBot="1" x14ac:dyDescent="0.4">
      <c r="A344" s="283" t="s">
        <v>2986</v>
      </c>
      <c r="B344" s="284" t="str">
        <f>VLOOKUP(A344,Lists!B:C,2,FALSE)</f>
        <v>VEN001</v>
      </c>
      <c r="C344" s="284" t="str">
        <f>VLOOKUP(A344,Lists!B:D,3,FALSE)</f>
        <v>VEN</v>
      </c>
      <c r="D344" s="285" t="s">
        <v>650</v>
      </c>
      <c r="E344" s="285">
        <v>0</v>
      </c>
      <c r="F344" s="285" t="s">
        <v>896</v>
      </c>
      <c r="G344" s="285"/>
      <c r="H344" s="278" t="b">
        <f t="shared" si="10"/>
        <v>0</v>
      </c>
      <c r="I344" s="251"/>
      <c r="J344" s="285"/>
      <c r="K344" s="278" t="str">
        <f t="shared" si="11"/>
        <v xml:space="preserve">VEN001Presence of mines and improvised explosive devices </v>
      </c>
      <c r="L344" s="286">
        <v>43494</v>
      </c>
      <c r="M344" s="286" t="s">
        <v>3248</v>
      </c>
    </row>
    <row r="345" spans="1:13" ht="15.5" hidden="1" thickTop="1" thickBot="1" x14ac:dyDescent="0.4">
      <c r="A345" s="287" t="s">
        <v>2986</v>
      </c>
      <c r="B345" s="288" t="str">
        <f>VLOOKUP(A345,Lists!B:C,2,FALSE)</f>
        <v>VEN001</v>
      </c>
      <c r="C345" s="288" t="str">
        <f>VLOOKUP(A345,Lists!B:D,3,FALSE)</f>
        <v>VEN</v>
      </c>
      <c r="D345" s="289" t="s">
        <v>651</v>
      </c>
      <c r="E345" s="289">
        <v>0</v>
      </c>
      <c r="F345" s="289" t="s">
        <v>896</v>
      </c>
      <c r="G345" s="289"/>
      <c r="H345" s="278" t="b">
        <f t="shared" si="10"/>
        <v>0</v>
      </c>
      <c r="I345" s="252"/>
      <c r="J345" s="289"/>
      <c r="K345" s="278" t="str">
        <f t="shared" si="11"/>
        <v>VEN001Physical constraints in the environment (obstacles related to terrain, climate, lack of infrastructure, etc.)</v>
      </c>
      <c r="L345" s="290">
        <v>43494</v>
      </c>
      <c r="M345" s="290" t="s">
        <v>3248</v>
      </c>
    </row>
    <row r="346" spans="1:13" ht="15.5" hidden="1" thickTop="1" thickBot="1" x14ac:dyDescent="0.4">
      <c r="A346" s="283" t="s">
        <v>1261</v>
      </c>
      <c r="B346" s="284" t="str">
        <f>VLOOKUP(A346,Lists!B:C,2,FALSE)</f>
        <v>LSO002</v>
      </c>
      <c r="C346" s="284" t="str">
        <f>VLOOKUP(A346,Lists!B:D,3,FALSE)</f>
        <v>LSO</v>
      </c>
      <c r="D346" s="285" t="s">
        <v>522</v>
      </c>
      <c r="E346" s="285">
        <v>2263010</v>
      </c>
      <c r="F346" s="285" t="s">
        <v>1079</v>
      </c>
      <c r="G346" s="285" t="s">
        <v>731</v>
      </c>
      <c r="H346" s="278">
        <f t="shared" si="10"/>
        <v>2</v>
      </c>
      <c r="I346" s="251" t="s">
        <v>1077</v>
      </c>
      <c r="J346" s="285" t="s">
        <v>1078</v>
      </c>
      <c r="K346" s="278" t="str">
        <f t="shared" si="11"/>
        <v>LSO002Total population</v>
      </c>
      <c r="L346" s="286">
        <v>43495</v>
      </c>
      <c r="M346" s="286" t="s">
        <v>3248</v>
      </c>
    </row>
    <row r="347" spans="1:13" ht="15.5" hidden="1" thickTop="1" thickBot="1" x14ac:dyDescent="0.4">
      <c r="A347" s="287" t="s">
        <v>1261</v>
      </c>
      <c r="B347" s="288" t="str">
        <f>VLOOKUP(A347,Lists!B:C,2,FALSE)</f>
        <v>LSO002</v>
      </c>
      <c r="C347" s="288" t="str">
        <f>VLOOKUP(A347,Lists!B:D,3,FALSE)</f>
        <v>LSO</v>
      </c>
      <c r="D347" s="289" t="s">
        <v>660</v>
      </c>
      <c r="E347" s="289">
        <v>30400</v>
      </c>
      <c r="F347" s="289" t="s">
        <v>1094</v>
      </c>
      <c r="G347" s="289" t="s">
        <v>731</v>
      </c>
      <c r="H347" s="278">
        <f t="shared" si="10"/>
        <v>2</v>
      </c>
      <c r="I347" s="252" t="s">
        <v>1083</v>
      </c>
      <c r="J347" s="289" t="s">
        <v>1080</v>
      </c>
      <c r="K347" s="278" t="str">
        <f t="shared" si="11"/>
        <v>LSO002Landmass affected</v>
      </c>
      <c r="L347" s="290">
        <v>43495</v>
      </c>
      <c r="M347" s="290" t="s">
        <v>3248</v>
      </c>
    </row>
    <row r="348" spans="1:13" ht="15.5" hidden="1" thickTop="1" thickBot="1" x14ac:dyDescent="0.4">
      <c r="A348" s="283" t="s">
        <v>1261</v>
      </c>
      <c r="B348" s="284" t="str">
        <f>VLOOKUP(A348,Lists!B:C,2,FALSE)</f>
        <v>LSO002</v>
      </c>
      <c r="C348" s="284" t="str">
        <f>VLOOKUP(A348,Lists!B:D,3,FALSE)</f>
        <v>LSO</v>
      </c>
      <c r="D348" s="285" t="s">
        <v>737</v>
      </c>
      <c r="E348" s="285">
        <v>2263010</v>
      </c>
      <c r="F348" s="285" t="s">
        <v>1079</v>
      </c>
      <c r="G348" s="285" t="s">
        <v>731</v>
      </c>
      <c r="H348" s="278">
        <f t="shared" si="10"/>
        <v>2</v>
      </c>
      <c r="I348" s="251" t="s">
        <v>1077</v>
      </c>
      <c r="J348" s="285" t="s">
        <v>1081</v>
      </c>
      <c r="K348" s="278" t="str">
        <f t="shared" si="11"/>
        <v>LSO002People exposed</v>
      </c>
      <c r="L348" s="286">
        <v>43495</v>
      </c>
      <c r="M348" s="286" t="s">
        <v>3248</v>
      </c>
    </row>
    <row r="349" spans="1:13" ht="15.5" hidden="1" thickTop="1" thickBot="1" x14ac:dyDescent="0.4">
      <c r="A349" s="287" t="s">
        <v>1261</v>
      </c>
      <c r="B349" s="288" t="str">
        <f>VLOOKUP(A349,Lists!B:C,2,FALSE)</f>
        <v>LSO002</v>
      </c>
      <c r="C349" s="288" t="str">
        <f>VLOOKUP(A349,Lists!B:D,3,FALSE)</f>
        <v>LSO</v>
      </c>
      <c r="D349" s="289" t="s">
        <v>533</v>
      </c>
      <c r="E349" s="289">
        <v>2012729</v>
      </c>
      <c r="F349" s="289" t="s">
        <v>1082</v>
      </c>
      <c r="G349" s="289" t="s">
        <v>731</v>
      </c>
      <c r="H349" s="278">
        <f t="shared" si="10"/>
        <v>2</v>
      </c>
      <c r="I349" s="252" t="s">
        <v>1083</v>
      </c>
      <c r="J349" s="289" t="s">
        <v>1084</v>
      </c>
      <c r="K349" s="278" t="str">
        <f t="shared" si="11"/>
        <v>LSO002People affected</v>
      </c>
      <c r="L349" s="290">
        <v>43495</v>
      </c>
      <c r="M349" s="290" t="s">
        <v>3248</v>
      </c>
    </row>
    <row r="350" spans="1:13" ht="15.5" thickTop="1" thickBot="1" x14ac:dyDescent="0.4">
      <c r="A350" s="283" t="s">
        <v>1261</v>
      </c>
      <c r="B350" s="284" t="str">
        <f>VLOOKUP(A350,Lists!B:C,2,FALSE)</f>
        <v>LSO002</v>
      </c>
      <c r="C350" s="284" t="str">
        <f>VLOOKUP(A350,Lists!B:D,3,FALSE)</f>
        <v>LSO</v>
      </c>
      <c r="D350" s="285" t="s">
        <v>666</v>
      </c>
      <c r="E350" s="285">
        <v>0</v>
      </c>
      <c r="F350" s="285"/>
      <c r="G350" s="285" t="s">
        <v>731</v>
      </c>
      <c r="H350" s="278">
        <f t="shared" si="10"/>
        <v>2</v>
      </c>
      <c r="I350" s="251"/>
      <c r="J350" s="285" t="s">
        <v>1085</v>
      </c>
      <c r="K350" s="278" t="str">
        <f t="shared" si="11"/>
        <v>LSO002People displaced</v>
      </c>
      <c r="L350" s="286">
        <v>43495</v>
      </c>
      <c r="M350" s="286" t="s">
        <v>3248</v>
      </c>
    </row>
    <row r="351" spans="1:13" ht="15.5" hidden="1" thickTop="1" thickBot="1" x14ac:dyDescent="0.4">
      <c r="A351" s="287" t="s">
        <v>1261</v>
      </c>
      <c r="B351" s="288" t="str">
        <f>VLOOKUP(A351,Lists!B:C,2,FALSE)</f>
        <v>LSO002</v>
      </c>
      <c r="C351" s="288" t="str">
        <f>VLOOKUP(A351,Lists!B:D,3,FALSE)</f>
        <v>LSO</v>
      </c>
      <c r="D351" s="289" t="s">
        <v>5028</v>
      </c>
      <c r="E351" s="289">
        <v>0</v>
      </c>
      <c r="F351" s="289"/>
      <c r="G351" s="289" t="s">
        <v>731</v>
      </c>
      <c r="H351" s="278">
        <f t="shared" si="10"/>
        <v>2</v>
      </c>
      <c r="I351" s="252"/>
      <c r="J351" s="289" t="s">
        <v>883</v>
      </c>
      <c r="K351" s="278" t="str">
        <f t="shared" si="11"/>
        <v>LSO002Illness cases reported</v>
      </c>
      <c r="L351" s="290">
        <v>43495</v>
      </c>
      <c r="M351" s="290" t="s">
        <v>3248</v>
      </c>
    </row>
    <row r="352" spans="1:13" ht="15.5" hidden="1" thickTop="1" thickBot="1" x14ac:dyDescent="0.4">
      <c r="A352" s="283" t="s">
        <v>1261</v>
      </c>
      <c r="B352" s="284" t="str">
        <f>VLOOKUP(A352,Lists!B:C,2,FALSE)</f>
        <v>LSO002</v>
      </c>
      <c r="C352" s="284" t="str">
        <f>VLOOKUP(A352,Lists!B:D,3,FALSE)</f>
        <v>LSO</v>
      </c>
      <c r="D352" s="285" t="s">
        <v>5027</v>
      </c>
      <c r="E352" s="285">
        <v>0</v>
      </c>
      <c r="F352" s="285"/>
      <c r="G352" s="285" t="s">
        <v>731</v>
      </c>
      <c r="H352" s="278">
        <f t="shared" si="10"/>
        <v>2</v>
      </c>
      <c r="I352" s="251"/>
      <c r="J352" s="285" t="s">
        <v>1086</v>
      </c>
      <c r="K352" s="278" t="str">
        <f t="shared" si="11"/>
        <v>LSO002Injuries reported</v>
      </c>
      <c r="L352" s="286">
        <v>43495</v>
      </c>
      <c r="M352" s="286" t="s">
        <v>3248</v>
      </c>
    </row>
    <row r="353" spans="1:13" ht="15.5" hidden="1" thickTop="1" thickBot="1" x14ac:dyDescent="0.4">
      <c r="A353" s="287" t="s">
        <v>1261</v>
      </c>
      <c r="B353" s="288" t="str">
        <f>VLOOKUP(A353,Lists!B:C,2,FALSE)</f>
        <v>LSO002</v>
      </c>
      <c r="C353" s="288" t="str">
        <f>VLOOKUP(A353,Lists!B:D,3,FALSE)</f>
        <v>LSO</v>
      </c>
      <c r="D353" s="289" t="s">
        <v>5029</v>
      </c>
      <c r="E353" s="289">
        <v>0</v>
      </c>
      <c r="F353" s="289"/>
      <c r="G353" s="289" t="s">
        <v>731</v>
      </c>
      <c r="H353" s="278">
        <f t="shared" si="10"/>
        <v>2</v>
      </c>
      <c r="I353" s="252"/>
      <c r="J353" s="289" t="s">
        <v>1087</v>
      </c>
      <c r="K353" s="278" t="str">
        <f t="shared" si="11"/>
        <v>LSO002Fatalities reported</v>
      </c>
      <c r="L353" s="290">
        <v>43495</v>
      </c>
      <c r="M353" s="290" t="s">
        <v>3248</v>
      </c>
    </row>
    <row r="354" spans="1:13" ht="15.5" hidden="1" thickTop="1" thickBot="1" x14ac:dyDescent="0.4">
      <c r="A354" s="283" t="s">
        <v>1261</v>
      </c>
      <c r="B354" s="284" t="str">
        <f>VLOOKUP(A354,Lists!B:C,2,FALSE)</f>
        <v>LSO002</v>
      </c>
      <c r="C354" s="284" t="str">
        <f>VLOOKUP(A354,Lists!B:D,3,FALSE)</f>
        <v>LSO</v>
      </c>
      <c r="D354" s="285" t="s">
        <v>5115</v>
      </c>
      <c r="E354" s="285">
        <v>0</v>
      </c>
      <c r="F354" s="285"/>
      <c r="G354" s="285" t="s">
        <v>731</v>
      </c>
      <c r="H354" s="278">
        <f t="shared" si="10"/>
        <v>2</v>
      </c>
      <c r="I354" s="251"/>
      <c r="J354" s="285" t="s">
        <v>1087</v>
      </c>
      <c r="K354" s="278" t="str">
        <f t="shared" si="11"/>
        <v>LSO002Fatalities in all crises</v>
      </c>
      <c r="L354" s="286">
        <v>43495</v>
      </c>
      <c r="M354" s="286" t="s">
        <v>3248</v>
      </c>
    </row>
    <row r="355" spans="1:13" ht="15.5" hidden="1" thickTop="1" thickBot="1" x14ac:dyDescent="0.4">
      <c r="A355" s="287" t="s">
        <v>1261</v>
      </c>
      <c r="B355" s="288" t="str">
        <f>VLOOKUP(A355,Lists!B:C,2,FALSE)</f>
        <v>LSO002</v>
      </c>
      <c r="C355" s="288" t="str">
        <f>VLOOKUP(A355,Lists!B:D,3,FALSE)</f>
        <v>LSO</v>
      </c>
      <c r="D355" s="289" t="s">
        <v>5108</v>
      </c>
      <c r="E355" s="289">
        <v>0</v>
      </c>
      <c r="F355" s="289"/>
      <c r="G355" s="289" t="s">
        <v>731</v>
      </c>
      <c r="H355" s="278">
        <f t="shared" si="10"/>
        <v>2</v>
      </c>
      <c r="I355" s="252"/>
      <c r="J355" s="289" t="s">
        <v>1088</v>
      </c>
      <c r="K355" s="278" t="str">
        <f t="shared" si="11"/>
        <v>LSO002Buildings damaged</v>
      </c>
      <c r="L355" s="290">
        <v>43495</v>
      </c>
      <c r="M355" s="290" t="s">
        <v>3248</v>
      </c>
    </row>
    <row r="356" spans="1:13" ht="15.5" hidden="1" thickTop="1" thickBot="1" x14ac:dyDescent="0.4">
      <c r="A356" s="283" t="s">
        <v>1261</v>
      </c>
      <c r="B356" s="284" t="str">
        <f>VLOOKUP(A356,Lists!B:C,2,FALSE)</f>
        <v>LSO002</v>
      </c>
      <c r="C356" s="284" t="str">
        <f>VLOOKUP(A356,Lists!B:D,3,FALSE)</f>
        <v>LSO</v>
      </c>
      <c r="D356" s="285" t="s">
        <v>5109</v>
      </c>
      <c r="E356" s="285">
        <v>0</v>
      </c>
      <c r="F356" s="285"/>
      <c r="G356" s="285" t="s">
        <v>731</v>
      </c>
      <c r="H356" s="278">
        <f t="shared" si="10"/>
        <v>2</v>
      </c>
      <c r="I356" s="251"/>
      <c r="J356" s="285" t="s">
        <v>1088</v>
      </c>
      <c r="K356" s="278" t="str">
        <f t="shared" si="11"/>
        <v>LSO002Buildings destroyed</v>
      </c>
      <c r="L356" s="286">
        <v>43495</v>
      </c>
      <c r="M356" s="286" t="s">
        <v>3248</v>
      </c>
    </row>
    <row r="357" spans="1:13" ht="15.5" hidden="1" thickTop="1" thickBot="1" x14ac:dyDescent="0.4">
      <c r="A357" s="287" t="s">
        <v>1261</v>
      </c>
      <c r="B357" s="288" t="str">
        <f>VLOOKUP(A357,Lists!B:C,2,FALSE)</f>
        <v>LSO002</v>
      </c>
      <c r="C357" s="288" t="str">
        <f>VLOOKUP(A357,Lists!B:D,3,FALSE)</f>
        <v>LSO</v>
      </c>
      <c r="D357" s="289" t="s">
        <v>742</v>
      </c>
      <c r="E357" s="289" t="s">
        <v>888</v>
      </c>
      <c r="F357" s="289"/>
      <c r="G357" s="289" t="s">
        <v>731</v>
      </c>
      <c r="H357" s="278">
        <f t="shared" si="10"/>
        <v>2</v>
      </c>
      <c r="I357" s="252"/>
      <c r="J357" s="289" t="s">
        <v>889</v>
      </c>
      <c r="K357" s="278" t="str">
        <f t="shared" si="11"/>
        <v>LSO002Economic Losses</v>
      </c>
      <c r="L357" s="290">
        <v>43495</v>
      </c>
      <c r="M357" s="290" t="s">
        <v>3248</v>
      </c>
    </row>
    <row r="358" spans="1:13" ht="15.5" hidden="1" thickTop="1" thickBot="1" x14ac:dyDescent="0.4">
      <c r="A358" s="283" t="s">
        <v>1261</v>
      </c>
      <c r="B358" s="284" t="str">
        <f>VLOOKUP(A358,Lists!B:C,2,FALSE)</f>
        <v>LSO002</v>
      </c>
      <c r="C358" s="284" t="str">
        <f>VLOOKUP(A358,Lists!B:D,3,FALSE)</f>
        <v>LSO</v>
      </c>
      <c r="D358" s="285" t="s">
        <v>752</v>
      </c>
      <c r="E358" s="285">
        <v>308966</v>
      </c>
      <c r="F358" s="285" t="s">
        <v>1089</v>
      </c>
      <c r="G358" s="285" t="s">
        <v>731</v>
      </c>
      <c r="H358" s="278">
        <f t="shared" si="10"/>
        <v>2</v>
      </c>
      <c r="I358" s="251" t="s">
        <v>1095</v>
      </c>
      <c r="J358" s="285" t="s">
        <v>1091</v>
      </c>
      <c r="K358" s="278" t="str">
        <f t="shared" si="11"/>
        <v>LSO002People in Need</v>
      </c>
      <c r="L358" s="286">
        <v>43495</v>
      </c>
      <c r="M358" s="286" t="s">
        <v>3248</v>
      </c>
    </row>
    <row r="359" spans="1:13" ht="15.5" hidden="1" thickTop="1" thickBot="1" x14ac:dyDescent="0.4">
      <c r="A359" s="287" t="s">
        <v>1261</v>
      </c>
      <c r="B359" s="288" t="str">
        <f>VLOOKUP(A359,Lists!B:C,2,FALSE)</f>
        <v>LSO002</v>
      </c>
      <c r="C359" s="288" t="str">
        <f>VLOOKUP(A359,Lists!B:D,3,FALSE)</f>
        <v>LSO</v>
      </c>
      <c r="D359" s="289" t="s">
        <v>5110</v>
      </c>
      <c r="E359" s="289">
        <v>0</v>
      </c>
      <c r="F359" s="289" t="s">
        <v>1089</v>
      </c>
      <c r="G359" s="289" t="s">
        <v>731</v>
      </c>
      <c r="H359" s="278">
        <f t="shared" si="10"/>
        <v>2</v>
      </c>
      <c r="I359" s="252" t="s">
        <v>1095</v>
      </c>
      <c r="J359" s="289" t="s">
        <v>1092</v>
      </c>
      <c r="K359" s="278" t="str">
        <f t="shared" si="11"/>
        <v>LSO002Minimal humanitarian conditions - Level 1</v>
      </c>
      <c r="L359" s="290">
        <v>43495</v>
      </c>
      <c r="M359" s="290" t="s">
        <v>3248</v>
      </c>
    </row>
    <row r="360" spans="1:13" ht="15.5" hidden="1" thickTop="1" thickBot="1" x14ac:dyDescent="0.4">
      <c r="A360" s="283" t="s">
        <v>1261</v>
      </c>
      <c r="B360" s="284" t="str">
        <f>VLOOKUP(A360,Lists!B:C,2,FALSE)</f>
        <v>LSO002</v>
      </c>
      <c r="C360" s="284" t="str">
        <f>VLOOKUP(A360,Lists!B:D,3,FALSE)</f>
        <v>LSO</v>
      </c>
      <c r="D360" s="285" t="s">
        <v>5111</v>
      </c>
      <c r="E360" s="285">
        <v>51583</v>
      </c>
      <c r="F360" s="285" t="s">
        <v>1089</v>
      </c>
      <c r="G360" s="285" t="s">
        <v>731</v>
      </c>
      <c r="H360" s="278">
        <f t="shared" si="10"/>
        <v>2</v>
      </c>
      <c r="I360" s="251" t="s">
        <v>1095</v>
      </c>
      <c r="J360" s="285" t="s">
        <v>1092</v>
      </c>
      <c r="K360" s="278" t="str">
        <f t="shared" si="11"/>
        <v>LSO002Stressed humanitarian conditions - Level 2</v>
      </c>
      <c r="L360" s="286">
        <v>43495</v>
      </c>
      <c r="M360" s="286" t="s">
        <v>3248</v>
      </c>
    </row>
    <row r="361" spans="1:13" ht="15.5" hidden="1" thickTop="1" thickBot="1" x14ac:dyDescent="0.4">
      <c r="A361" s="287" t="s">
        <v>1261</v>
      </c>
      <c r="B361" s="288" t="str">
        <f>VLOOKUP(A361,Lists!B:C,2,FALSE)</f>
        <v>LSO002</v>
      </c>
      <c r="C361" s="288" t="str">
        <f>VLOOKUP(A361,Lists!B:D,3,FALSE)</f>
        <v>LSO</v>
      </c>
      <c r="D361" s="289" t="s">
        <v>5112</v>
      </c>
      <c r="E361" s="289">
        <v>215999</v>
      </c>
      <c r="F361" s="289" t="s">
        <v>1089</v>
      </c>
      <c r="G361" s="289" t="s">
        <v>731</v>
      </c>
      <c r="H361" s="278">
        <f t="shared" si="10"/>
        <v>2</v>
      </c>
      <c r="I361" s="252" t="s">
        <v>1095</v>
      </c>
      <c r="J361" s="289" t="s">
        <v>1092</v>
      </c>
      <c r="K361" s="278" t="str">
        <f t="shared" si="11"/>
        <v>LSO002Moderate humanitarian conditions - Level 3</v>
      </c>
      <c r="L361" s="290">
        <v>43495</v>
      </c>
      <c r="M361" s="290" t="s">
        <v>3248</v>
      </c>
    </row>
    <row r="362" spans="1:13" ht="15.5" hidden="1" thickTop="1" thickBot="1" x14ac:dyDescent="0.4">
      <c r="A362" s="283" t="s">
        <v>1261</v>
      </c>
      <c r="B362" s="284" t="str">
        <f>VLOOKUP(A362,Lists!B:C,2,FALSE)</f>
        <v>LSO002</v>
      </c>
      <c r="C362" s="284" t="str">
        <f>VLOOKUP(A362,Lists!B:D,3,FALSE)</f>
        <v>LSO</v>
      </c>
      <c r="D362" s="285" t="s">
        <v>5113</v>
      </c>
      <c r="E362" s="285">
        <v>41384</v>
      </c>
      <c r="F362" s="285" t="s">
        <v>1089</v>
      </c>
      <c r="G362" s="285" t="s">
        <v>731</v>
      </c>
      <c r="H362" s="278">
        <f t="shared" si="10"/>
        <v>2</v>
      </c>
      <c r="I362" s="251" t="s">
        <v>1095</v>
      </c>
      <c r="J362" s="285" t="s">
        <v>1092</v>
      </c>
      <c r="K362" s="278" t="str">
        <f t="shared" si="11"/>
        <v>LSO002Severe humanitarian conditions - Level 4</v>
      </c>
      <c r="L362" s="286">
        <v>43495</v>
      </c>
      <c r="M362" s="286" t="s">
        <v>3248</v>
      </c>
    </row>
    <row r="363" spans="1:13" ht="15.5" hidden="1" thickTop="1" thickBot="1" x14ac:dyDescent="0.4">
      <c r="A363" s="287" t="s">
        <v>1261</v>
      </c>
      <c r="B363" s="288" t="str">
        <f>VLOOKUP(A363,Lists!B:C,2,FALSE)</f>
        <v>LSO002</v>
      </c>
      <c r="C363" s="288" t="str">
        <f>VLOOKUP(A363,Lists!B:D,3,FALSE)</f>
        <v>LSO</v>
      </c>
      <c r="D363" s="289" t="s">
        <v>5114</v>
      </c>
      <c r="E363" s="289">
        <v>0</v>
      </c>
      <c r="F363" s="289" t="s">
        <v>1089</v>
      </c>
      <c r="G363" s="289" t="s">
        <v>731</v>
      </c>
      <c r="H363" s="278">
        <f t="shared" si="10"/>
        <v>2</v>
      </c>
      <c r="I363" s="252" t="s">
        <v>1095</v>
      </c>
      <c r="J363" s="289" t="s">
        <v>1092</v>
      </c>
      <c r="K363" s="278" t="str">
        <f t="shared" si="11"/>
        <v>LSO002Extreme humanitarian conditions - Level 5</v>
      </c>
      <c r="L363" s="290">
        <v>43495</v>
      </c>
      <c r="M363" s="290" t="s">
        <v>3248</v>
      </c>
    </row>
    <row r="364" spans="1:13" ht="15.5" hidden="1" thickTop="1" thickBot="1" x14ac:dyDescent="0.4">
      <c r="A364" s="283" t="s">
        <v>1261</v>
      </c>
      <c r="B364" s="284" t="str">
        <f>VLOOKUP(A364,Lists!B:C,2,FALSE)</f>
        <v>LSO002</v>
      </c>
      <c r="C364" s="284" t="str">
        <f>VLOOKUP(A364,Lists!B:D,3,FALSE)</f>
        <v>LSO</v>
      </c>
      <c r="D364" s="285" t="s">
        <v>688</v>
      </c>
      <c r="E364" s="285">
        <v>1</v>
      </c>
      <c r="F364" s="285"/>
      <c r="G364" s="285" t="s">
        <v>731</v>
      </c>
      <c r="H364" s="278">
        <f t="shared" si="10"/>
        <v>2</v>
      </c>
      <c r="I364" s="251"/>
      <c r="J364" s="285" t="s">
        <v>1090</v>
      </c>
      <c r="K364" s="278" t="str">
        <f t="shared" si="11"/>
        <v>LSO002Crisis affected groups</v>
      </c>
      <c r="L364" s="286">
        <v>43495</v>
      </c>
      <c r="M364" s="286" t="s">
        <v>3248</v>
      </c>
    </row>
    <row r="365" spans="1:13" ht="15.5" hidden="1" thickTop="1" thickBot="1" x14ac:dyDescent="0.4">
      <c r="A365" s="287" t="s">
        <v>1261</v>
      </c>
      <c r="B365" s="288" t="str">
        <f>VLOOKUP(A365,Lists!B:C,2,FALSE)</f>
        <v>LSO002</v>
      </c>
      <c r="C365" s="288" t="str">
        <f>VLOOKUP(A365,Lists!B:D,3,FALSE)</f>
        <v>LSO</v>
      </c>
      <c r="D365" s="289" t="s">
        <v>691</v>
      </c>
      <c r="E365" s="289">
        <v>0</v>
      </c>
      <c r="F365" s="289"/>
      <c r="G365" s="289" t="s">
        <v>731</v>
      </c>
      <c r="H365" s="278">
        <f t="shared" si="10"/>
        <v>2</v>
      </c>
      <c r="I365" s="252"/>
      <c r="J365" s="289" t="s">
        <v>1093</v>
      </c>
      <c r="K365" s="278" t="str">
        <f t="shared" si="11"/>
        <v>LSO002People facing limited access constraints</v>
      </c>
      <c r="L365" s="290">
        <v>43495</v>
      </c>
      <c r="M365" s="290" t="s">
        <v>3248</v>
      </c>
    </row>
    <row r="366" spans="1:13" ht="15.5" hidden="1" thickTop="1" thickBot="1" x14ac:dyDescent="0.4">
      <c r="A366" s="283" t="s">
        <v>1261</v>
      </c>
      <c r="B366" s="284" t="str">
        <f>VLOOKUP(A366,Lists!B:C,2,FALSE)</f>
        <v>LSO002</v>
      </c>
      <c r="C366" s="284" t="str">
        <f>VLOOKUP(A366,Lists!B:D,3,FALSE)</f>
        <v>LSO</v>
      </c>
      <c r="D366" s="285" t="s">
        <v>692</v>
      </c>
      <c r="E366" s="285">
        <v>0</v>
      </c>
      <c r="F366" s="285"/>
      <c r="G366" s="285" t="s">
        <v>731</v>
      </c>
      <c r="H366" s="278">
        <f t="shared" si="10"/>
        <v>2</v>
      </c>
      <c r="I366" s="251"/>
      <c r="J366" s="285" t="s">
        <v>1093</v>
      </c>
      <c r="K366" s="278" t="str">
        <f t="shared" si="11"/>
        <v>LSO002People facing restricted access constraints</v>
      </c>
      <c r="L366" s="286">
        <v>43495</v>
      </c>
      <c r="M366" s="286" t="s">
        <v>3248</v>
      </c>
    </row>
    <row r="367" spans="1:13" ht="15.5" hidden="1" thickTop="1" thickBot="1" x14ac:dyDescent="0.4">
      <c r="A367" s="287" t="s">
        <v>1261</v>
      </c>
      <c r="B367" s="288" t="str">
        <f>VLOOKUP(A367,Lists!B:C,2,FALSE)</f>
        <v>LSO002</v>
      </c>
      <c r="C367" s="288" t="str">
        <f>VLOOKUP(A367,Lists!B:D,3,FALSE)</f>
        <v>LSO</v>
      </c>
      <c r="D367" s="289" t="s">
        <v>643</v>
      </c>
      <c r="E367" s="289">
        <v>0</v>
      </c>
      <c r="F367" s="289" t="s">
        <v>896</v>
      </c>
      <c r="G367" s="289" t="s">
        <v>731</v>
      </c>
      <c r="H367" s="278">
        <f t="shared" si="10"/>
        <v>2</v>
      </c>
      <c r="I367" s="252"/>
      <c r="J367" s="289"/>
      <c r="K367" s="278" t="str">
        <f t="shared" si="11"/>
        <v>LSO002Impediments to entry into country (bureaucratic and administrative)</v>
      </c>
      <c r="L367" s="290">
        <v>43495</v>
      </c>
      <c r="M367" s="290" t="s">
        <v>3248</v>
      </c>
    </row>
    <row r="368" spans="1:13" ht="15.5" hidden="1" thickTop="1" thickBot="1" x14ac:dyDescent="0.4">
      <c r="A368" s="283" t="s">
        <v>1261</v>
      </c>
      <c r="B368" s="284" t="str">
        <f>VLOOKUP(A368,Lists!B:C,2,FALSE)</f>
        <v>LSO002</v>
      </c>
      <c r="C368" s="284" t="str">
        <f>VLOOKUP(A368,Lists!B:D,3,FALSE)</f>
        <v>LSO</v>
      </c>
      <c r="D368" s="285" t="s">
        <v>644</v>
      </c>
      <c r="E368" s="285">
        <v>0</v>
      </c>
      <c r="F368" s="285" t="s">
        <v>896</v>
      </c>
      <c r="G368" s="285" t="s">
        <v>731</v>
      </c>
      <c r="H368" s="278">
        <f t="shared" si="10"/>
        <v>2</v>
      </c>
      <c r="I368" s="251"/>
      <c r="J368" s="285"/>
      <c r="K368" s="278" t="str">
        <f t="shared" si="11"/>
        <v>LSO002Restriction of movement (impediments to freedom of movement and/or administrative restrictions)</v>
      </c>
      <c r="L368" s="286">
        <v>43495</v>
      </c>
      <c r="M368" s="286" t="s">
        <v>3248</v>
      </c>
    </row>
    <row r="369" spans="1:13" ht="15.5" hidden="1" thickTop="1" thickBot="1" x14ac:dyDescent="0.4">
      <c r="A369" s="287" t="s">
        <v>1261</v>
      </c>
      <c r="B369" s="288" t="str">
        <f>VLOOKUP(A369,Lists!B:C,2,FALSE)</f>
        <v>LSO002</v>
      </c>
      <c r="C369" s="288" t="str">
        <f>VLOOKUP(A369,Lists!B:D,3,FALSE)</f>
        <v>LSO</v>
      </c>
      <c r="D369" s="289" t="s">
        <v>645</v>
      </c>
      <c r="E369" s="289">
        <v>0</v>
      </c>
      <c r="F369" s="289" t="s">
        <v>896</v>
      </c>
      <c r="G369" s="289" t="s">
        <v>731</v>
      </c>
      <c r="H369" s="278">
        <f t="shared" si="10"/>
        <v>2</v>
      </c>
      <c r="I369" s="252"/>
      <c r="J369" s="289"/>
      <c r="K369" s="278" t="str">
        <f t="shared" si="11"/>
        <v>LSO002Interference into implementation of humanitarian activities</v>
      </c>
      <c r="L369" s="290">
        <v>43495</v>
      </c>
      <c r="M369" s="290" t="s">
        <v>3248</v>
      </c>
    </row>
    <row r="370" spans="1:13" ht="15.5" hidden="1" thickTop="1" thickBot="1" x14ac:dyDescent="0.4">
      <c r="A370" s="283" t="s">
        <v>1261</v>
      </c>
      <c r="B370" s="284" t="str">
        <f>VLOOKUP(A370,Lists!B:C,2,FALSE)</f>
        <v>LSO002</v>
      </c>
      <c r="C370" s="284" t="str">
        <f>VLOOKUP(A370,Lists!B:D,3,FALSE)</f>
        <v>LSO</v>
      </c>
      <c r="D370" s="285" t="s">
        <v>646</v>
      </c>
      <c r="E370" s="285">
        <v>0</v>
      </c>
      <c r="F370" s="285" t="s">
        <v>896</v>
      </c>
      <c r="G370" s="285" t="s">
        <v>731</v>
      </c>
      <c r="H370" s="278">
        <f t="shared" si="10"/>
        <v>2</v>
      </c>
      <c r="I370" s="251"/>
      <c r="J370" s="285"/>
      <c r="K370" s="278" t="str">
        <f t="shared" si="11"/>
        <v>LSO002Violence against personnel, facilities and assets</v>
      </c>
      <c r="L370" s="286">
        <v>43495</v>
      </c>
      <c r="M370" s="286" t="s">
        <v>3248</v>
      </c>
    </row>
    <row r="371" spans="1:13" ht="15.5" hidden="1" thickTop="1" thickBot="1" x14ac:dyDescent="0.4">
      <c r="A371" s="287" t="s">
        <v>1261</v>
      </c>
      <c r="B371" s="288" t="str">
        <f>VLOOKUP(A371,Lists!B:C,2,FALSE)</f>
        <v>LSO002</v>
      </c>
      <c r="C371" s="288" t="str">
        <f>VLOOKUP(A371,Lists!B:D,3,FALSE)</f>
        <v>LSO</v>
      </c>
      <c r="D371" s="289" t="s">
        <v>647</v>
      </c>
      <c r="E371" s="289">
        <v>0</v>
      </c>
      <c r="F371" s="289" t="s">
        <v>896</v>
      </c>
      <c r="G371" s="289" t="s">
        <v>731</v>
      </c>
      <c r="H371" s="278">
        <f t="shared" si="10"/>
        <v>2</v>
      </c>
      <c r="I371" s="252"/>
      <c r="J371" s="289"/>
      <c r="K371" s="278" t="str">
        <f t="shared" si="11"/>
        <v>LSO002Denial of existence of humanitarian needs or entitlements to assistance</v>
      </c>
      <c r="L371" s="290">
        <v>43495</v>
      </c>
      <c r="M371" s="290" t="s">
        <v>3248</v>
      </c>
    </row>
    <row r="372" spans="1:13" ht="15.5" hidden="1" thickTop="1" thickBot="1" x14ac:dyDescent="0.4">
      <c r="A372" s="283" t="s">
        <v>1261</v>
      </c>
      <c r="B372" s="284" t="str">
        <f>VLOOKUP(A372,Lists!B:C,2,FALSE)</f>
        <v>LSO002</v>
      </c>
      <c r="C372" s="284" t="str">
        <f>VLOOKUP(A372,Lists!B:D,3,FALSE)</f>
        <v>LSO</v>
      </c>
      <c r="D372" s="285" t="s">
        <v>648</v>
      </c>
      <c r="E372" s="285">
        <v>0</v>
      </c>
      <c r="F372" s="285" t="s">
        <v>896</v>
      </c>
      <c r="G372" s="285" t="s">
        <v>731</v>
      </c>
      <c r="H372" s="278">
        <f t="shared" si="10"/>
        <v>2</v>
      </c>
      <c r="I372" s="251"/>
      <c r="J372" s="285"/>
      <c r="K372" s="278" t="str">
        <f t="shared" si="11"/>
        <v>LSO002Restriction and obstruction of access to services and assistance</v>
      </c>
      <c r="L372" s="286">
        <v>43495</v>
      </c>
      <c r="M372" s="286" t="s">
        <v>3248</v>
      </c>
    </row>
    <row r="373" spans="1:13" ht="15.5" hidden="1" thickTop="1" thickBot="1" x14ac:dyDescent="0.4">
      <c r="A373" s="287" t="s">
        <v>1261</v>
      </c>
      <c r="B373" s="288" t="str">
        <f>VLOOKUP(A373,Lists!B:C,2,FALSE)</f>
        <v>LSO002</v>
      </c>
      <c r="C373" s="288" t="str">
        <f>VLOOKUP(A373,Lists!B:D,3,FALSE)</f>
        <v>LSO</v>
      </c>
      <c r="D373" s="289" t="s">
        <v>649</v>
      </c>
      <c r="E373" s="289">
        <v>0</v>
      </c>
      <c r="F373" s="289" t="s">
        <v>896</v>
      </c>
      <c r="G373" s="289" t="s">
        <v>731</v>
      </c>
      <c r="H373" s="278">
        <f t="shared" si="10"/>
        <v>2</v>
      </c>
      <c r="I373" s="252"/>
      <c r="J373" s="289"/>
      <c r="K373" s="278" t="str">
        <f t="shared" si="11"/>
        <v>LSO002Ongoing insecurity/hostilities affecting humanitarian assistance</v>
      </c>
      <c r="L373" s="290">
        <v>43495</v>
      </c>
      <c r="M373" s="290" t="s">
        <v>3248</v>
      </c>
    </row>
    <row r="374" spans="1:13" ht="15.5" hidden="1" thickTop="1" thickBot="1" x14ac:dyDescent="0.4">
      <c r="A374" s="283" t="s">
        <v>1261</v>
      </c>
      <c r="B374" s="284" t="str">
        <f>VLOOKUP(A374,Lists!B:C,2,FALSE)</f>
        <v>LSO002</v>
      </c>
      <c r="C374" s="284" t="str">
        <f>VLOOKUP(A374,Lists!B:D,3,FALSE)</f>
        <v>LSO</v>
      </c>
      <c r="D374" s="285" t="s">
        <v>650</v>
      </c>
      <c r="E374" s="285">
        <v>0</v>
      </c>
      <c r="F374" s="285" t="s">
        <v>896</v>
      </c>
      <c r="G374" s="285" t="s">
        <v>731</v>
      </c>
      <c r="H374" s="278">
        <f t="shared" si="10"/>
        <v>2</v>
      </c>
      <c r="I374" s="251"/>
      <c r="J374" s="285"/>
      <c r="K374" s="278" t="str">
        <f t="shared" si="11"/>
        <v xml:space="preserve">LSO002Presence of mines and improvised explosive devices </v>
      </c>
      <c r="L374" s="286">
        <v>43495</v>
      </c>
      <c r="M374" s="286" t="s">
        <v>3248</v>
      </c>
    </row>
    <row r="375" spans="1:13" ht="15.5" hidden="1" thickTop="1" thickBot="1" x14ac:dyDescent="0.4">
      <c r="A375" s="287" t="s">
        <v>1261</v>
      </c>
      <c r="B375" s="288" t="str">
        <f>VLOOKUP(A375,Lists!B:C,2,FALSE)</f>
        <v>LSO002</v>
      </c>
      <c r="C375" s="288" t="str">
        <f>VLOOKUP(A375,Lists!B:D,3,FALSE)</f>
        <v>LSO</v>
      </c>
      <c r="D375" s="289" t="s">
        <v>651</v>
      </c>
      <c r="E375" s="289">
        <v>0</v>
      </c>
      <c r="F375" s="289" t="s">
        <v>896</v>
      </c>
      <c r="G375" s="289" t="s">
        <v>731</v>
      </c>
      <c r="H375" s="278">
        <f t="shared" si="10"/>
        <v>2</v>
      </c>
      <c r="I375" s="252"/>
      <c r="J375" s="289"/>
      <c r="K375" s="278" t="str">
        <f t="shared" si="11"/>
        <v>LSO002Physical constraints in the environment (obstacles related to terrain, climate, lack of infrastructure, etc.)</v>
      </c>
      <c r="L375" s="290">
        <v>43495</v>
      </c>
      <c r="M375" s="290" t="s">
        <v>3248</v>
      </c>
    </row>
    <row r="376" spans="1:13" ht="15.5" hidden="1" thickTop="1" thickBot="1" x14ac:dyDescent="0.4">
      <c r="A376" s="283" t="s">
        <v>1226</v>
      </c>
      <c r="B376" s="284" t="str">
        <f>VLOOKUP(A376,Lists!B:C,2,FALSE)</f>
        <v>SYR001</v>
      </c>
      <c r="C376" s="284" t="str">
        <f>VLOOKUP(A376,Lists!B:D,3,FALSE)</f>
        <v>SYR</v>
      </c>
      <c r="D376" s="285" t="s">
        <v>522</v>
      </c>
      <c r="E376" s="285">
        <v>14914268</v>
      </c>
      <c r="F376" s="285" t="s">
        <v>1096</v>
      </c>
      <c r="G376" s="285" t="s">
        <v>731</v>
      </c>
      <c r="H376" s="278">
        <f t="shared" si="10"/>
        <v>2</v>
      </c>
      <c r="I376" s="251" t="s">
        <v>1097</v>
      </c>
      <c r="J376" s="285" t="s">
        <v>1098</v>
      </c>
      <c r="K376" s="278" t="str">
        <f t="shared" si="11"/>
        <v>SYR001Total population</v>
      </c>
      <c r="L376" s="286">
        <v>43495</v>
      </c>
      <c r="M376" s="286" t="s">
        <v>3248</v>
      </c>
    </row>
    <row r="377" spans="1:13" ht="15.5" hidden="1" thickTop="1" thickBot="1" x14ac:dyDescent="0.4">
      <c r="A377" s="287" t="s">
        <v>1226</v>
      </c>
      <c r="B377" s="288" t="str">
        <f>VLOOKUP(A377,Lists!B:C,2,FALSE)</f>
        <v>SYR001</v>
      </c>
      <c r="C377" s="288" t="str">
        <f>VLOOKUP(A377,Lists!B:D,3,FALSE)</f>
        <v>SYR</v>
      </c>
      <c r="D377" s="289" t="s">
        <v>660</v>
      </c>
      <c r="E377" s="289">
        <v>185176</v>
      </c>
      <c r="F377" s="289" t="s">
        <v>1099</v>
      </c>
      <c r="G377" s="289" t="s">
        <v>731</v>
      </c>
      <c r="H377" s="278">
        <f t="shared" si="10"/>
        <v>2</v>
      </c>
      <c r="I377" s="252" t="s">
        <v>1100</v>
      </c>
      <c r="J377" s="289" t="s">
        <v>1101</v>
      </c>
      <c r="K377" s="278" t="str">
        <f t="shared" si="11"/>
        <v>SYR001Landmass affected</v>
      </c>
      <c r="L377" s="290">
        <v>43495</v>
      </c>
      <c r="M377" s="290" t="s">
        <v>3248</v>
      </c>
    </row>
    <row r="378" spans="1:13" ht="15.5" hidden="1" thickTop="1" thickBot="1" x14ac:dyDescent="0.4">
      <c r="A378" s="283" t="s">
        <v>1226</v>
      </c>
      <c r="B378" s="284" t="str">
        <f>VLOOKUP(A378,Lists!B:C,2,FALSE)</f>
        <v>SYR001</v>
      </c>
      <c r="C378" s="284" t="str">
        <f>VLOOKUP(A378,Lists!B:D,3,FALSE)</f>
        <v>SYR</v>
      </c>
      <c r="D378" s="285" t="s">
        <v>737</v>
      </c>
      <c r="E378" s="285">
        <v>14914268</v>
      </c>
      <c r="F378" s="285" t="s">
        <v>1096</v>
      </c>
      <c r="G378" s="285" t="s">
        <v>731</v>
      </c>
      <c r="H378" s="278">
        <f t="shared" si="10"/>
        <v>2</v>
      </c>
      <c r="I378" s="251" t="s">
        <v>1102</v>
      </c>
      <c r="J378" s="285" t="s">
        <v>1101</v>
      </c>
      <c r="K378" s="278" t="str">
        <f t="shared" si="11"/>
        <v>SYR001People exposed</v>
      </c>
      <c r="L378" s="286">
        <v>43495</v>
      </c>
      <c r="M378" s="286" t="s">
        <v>3248</v>
      </c>
    </row>
    <row r="379" spans="1:13" ht="15.5" hidden="1" thickTop="1" thickBot="1" x14ac:dyDescent="0.4">
      <c r="A379" s="287" t="s">
        <v>1226</v>
      </c>
      <c r="B379" s="288" t="str">
        <f>VLOOKUP(A379,Lists!B:C,2,FALSE)</f>
        <v>SYR001</v>
      </c>
      <c r="C379" s="288" t="str">
        <f>VLOOKUP(A379,Lists!B:D,3,FALSE)</f>
        <v>SYR</v>
      </c>
      <c r="D379" s="289" t="s">
        <v>533</v>
      </c>
      <c r="E379" s="289">
        <v>14914268</v>
      </c>
      <c r="F379" s="289" t="s">
        <v>1096</v>
      </c>
      <c r="G379" s="289" t="s">
        <v>731</v>
      </c>
      <c r="H379" s="278">
        <f t="shared" si="10"/>
        <v>2</v>
      </c>
      <c r="I379" s="252"/>
      <c r="J379" s="289" t="s">
        <v>1103</v>
      </c>
      <c r="K379" s="278" t="str">
        <f t="shared" si="11"/>
        <v>SYR001People affected</v>
      </c>
      <c r="L379" s="290">
        <v>43495</v>
      </c>
      <c r="M379" s="290" t="s">
        <v>3248</v>
      </c>
    </row>
    <row r="380" spans="1:13" ht="15.5" thickTop="1" thickBot="1" x14ac:dyDescent="0.4">
      <c r="A380" s="283" t="s">
        <v>1226</v>
      </c>
      <c r="B380" s="284" t="str">
        <f>VLOOKUP(A380,Lists!B:C,2,FALSE)</f>
        <v>SYR001</v>
      </c>
      <c r="C380" s="284" t="str">
        <f>VLOOKUP(A380,Lists!B:D,3,FALSE)</f>
        <v>SYR</v>
      </c>
      <c r="D380" s="285" t="s">
        <v>666</v>
      </c>
      <c r="E380" s="285">
        <v>13419732</v>
      </c>
      <c r="F380" s="285" t="s">
        <v>1104</v>
      </c>
      <c r="G380" s="285" t="s">
        <v>730</v>
      </c>
      <c r="H380" s="278">
        <f t="shared" si="10"/>
        <v>3</v>
      </c>
      <c r="I380" s="251" t="s">
        <v>1105</v>
      </c>
      <c r="J380" s="285" t="s">
        <v>1106</v>
      </c>
      <c r="K380" s="278" t="str">
        <f t="shared" si="11"/>
        <v>SYR001People displaced</v>
      </c>
      <c r="L380" s="286">
        <v>43495</v>
      </c>
      <c r="M380" s="286" t="s">
        <v>3248</v>
      </c>
    </row>
    <row r="381" spans="1:13" ht="15.5" hidden="1" thickTop="1" thickBot="1" x14ac:dyDescent="0.4">
      <c r="A381" s="287" t="s">
        <v>1226</v>
      </c>
      <c r="B381" s="288" t="str">
        <f>VLOOKUP(A381,Lists!B:C,2,FALSE)</f>
        <v>SYR001</v>
      </c>
      <c r="C381" s="288" t="str">
        <f>VLOOKUP(A381,Lists!B:D,3,FALSE)</f>
        <v>SYR</v>
      </c>
      <c r="D381" s="289" t="s">
        <v>5028</v>
      </c>
      <c r="E381" s="289" t="s">
        <v>446</v>
      </c>
      <c r="F381" s="289" t="s">
        <v>446</v>
      </c>
      <c r="G381" s="289" t="s">
        <v>446</v>
      </c>
      <c r="H381" s="278" t="str">
        <f t="shared" si="10"/>
        <v>x</v>
      </c>
      <c r="I381" s="252"/>
      <c r="J381" s="289" t="s">
        <v>1107</v>
      </c>
      <c r="K381" s="278" t="str">
        <f t="shared" si="11"/>
        <v>SYR001Illness cases reported</v>
      </c>
      <c r="L381" s="290">
        <v>43495</v>
      </c>
      <c r="M381" s="290" t="s">
        <v>3248</v>
      </c>
    </row>
    <row r="382" spans="1:13" ht="15.5" hidden="1" thickTop="1" thickBot="1" x14ac:dyDescent="0.4">
      <c r="A382" s="283" t="s">
        <v>1226</v>
      </c>
      <c r="B382" s="284" t="str">
        <f>VLOOKUP(A382,Lists!B:C,2,FALSE)</f>
        <v>SYR001</v>
      </c>
      <c r="C382" s="284" t="str">
        <f>VLOOKUP(A382,Lists!B:D,3,FALSE)</f>
        <v>SYR</v>
      </c>
      <c r="D382" s="285" t="s">
        <v>5027</v>
      </c>
      <c r="E382" s="285">
        <v>81547</v>
      </c>
      <c r="F382" s="285" t="s">
        <v>1109</v>
      </c>
      <c r="G382" s="285" t="s">
        <v>731</v>
      </c>
      <c r="H382" s="278">
        <f t="shared" si="10"/>
        <v>2</v>
      </c>
      <c r="I382" s="251" t="s">
        <v>1108</v>
      </c>
      <c r="J382" s="285" t="s">
        <v>1110</v>
      </c>
      <c r="K382" s="278" t="str">
        <f t="shared" si="11"/>
        <v>SYR001Injuries reported</v>
      </c>
      <c r="L382" s="286">
        <v>43495</v>
      </c>
      <c r="M382" s="286" t="s">
        <v>3248</v>
      </c>
    </row>
    <row r="383" spans="1:13" ht="15.5" hidden="1" thickTop="1" thickBot="1" x14ac:dyDescent="0.4">
      <c r="A383" s="287" t="s">
        <v>1226</v>
      </c>
      <c r="B383" s="288" t="str">
        <f>VLOOKUP(A383,Lists!B:C,2,FALSE)</f>
        <v>SYR001</v>
      </c>
      <c r="C383" s="288" t="str">
        <f>VLOOKUP(A383,Lists!B:D,3,FALSE)</f>
        <v>SYR</v>
      </c>
      <c r="D383" s="289" t="s">
        <v>5029</v>
      </c>
      <c r="E383" s="289">
        <v>2568</v>
      </c>
      <c r="F383" s="289" t="s">
        <v>1111</v>
      </c>
      <c r="G383" s="289" t="s">
        <v>731</v>
      </c>
      <c r="H383" s="278">
        <f t="shared" si="10"/>
        <v>2</v>
      </c>
      <c r="I383" s="252" t="s">
        <v>1112</v>
      </c>
      <c r="J383" s="289" t="s">
        <v>1113</v>
      </c>
      <c r="K383" s="278" t="str">
        <f t="shared" si="11"/>
        <v>SYR001Fatalities reported</v>
      </c>
      <c r="L383" s="290">
        <v>43495</v>
      </c>
      <c r="M383" s="290" t="s">
        <v>3248</v>
      </c>
    </row>
    <row r="384" spans="1:13" ht="15.5" hidden="1" thickTop="1" thickBot="1" x14ac:dyDescent="0.4">
      <c r="A384" s="283" t="s">
        <v>1226</v>
      </c>
      <c r="B384" s="284" t="str">
        <f>VLOOKUP(A384,Lists!B:C,2,FALSE)</f>
        <v>SYR001</v>
      </c>
      <c r="C384" s="284" t="str">
        <f>VLOOKUP(A384,Lists!B:D,3,FALSE)</f>
        <v>SYR</v>
      </c>
      <c r="D384" s="285" t="s">
        <v>5115</v>
      </c>
      <c r="E384" s="285">
        <v>2568</v>
      </c>
      <c r="F384" s="285" t="s">
        <v>1111</v>
      </c>
      <c r="G384" s="285" t="s">
        <v>731</v>
      </c>
      <c r="H384" s="278">
        <f t="shared" si="10"/>
        <v>2</v>
      </c>
      <c r="I384" s="251" t="s">
        <v>1112</v>
      </c>
      <c r="J384" s="285" t="s">
        <v>1114</v>
      </c>
      <c r="K384" s="278" t="str">
        <f t="shared" si="11"/>
        <v>SYR001Fatalities in all crises</v>
      </c>
      <c r="L384" s="286">
        <v>43495</v>
      </c>
      <c r="M384" s="286" t="s">
        <v>3248</v>
      </c>
    </row>
    <row r="385" spans="1:13" ht="15.5" hidden="1" thickTop="1" thickBot="1" x14ac:dyDescent="0.4">
      <c r="A385" s="287" t="s">
        <v>1226</v>
      </c>
      <c r="B385" s="288" t="str">
        <f>VLOOKUP(A385,Lists!B:C,2,FALSE)</f>
        <v>SYR001</v>
      </c>
      <c r="C385" s="288" t="str">
        <f>VLOOKUP(A385,Lists!B:D,3,FALSE)</f>
        <v>SYR</v>
      </c>
      <c r="D385" s="289" t="s">
        <v>5108</v>
      </c>
      <c r="E385" s="289">
        <v>800000</v>
      </c>
      <c r="F385" s="289" t="s">
        <v>1115</v>
      </c>
      <c r="G385" s="289" t="s">
        <v>731</v>
      </c>
      <c r="H385" s="278">
        <f t="shared" si="10"/>
        <v>2</v>
      </c>
      <c r="I385" s="252" t="s">
        <v>1116</v>
      </c>
      <c r="J385" s="289" t="s">
        <v>1117</v>
      </c>
      <c r="K385" s="278" t="str">
        <f t="shared" si="11"/>
        <v>SYR001Buildings damaged</v>
      </c>
      <c r="L385" s="290">
        <v>43495</v>
      </c>
      <c r="M385" s="290" t="s">
        <v>3248</v>
      </c>
    </row>
    <row r="386" spans="1:13" ht="15.5" hidden="1" thickTop="1" thickBot="1" x14ac:dyDescent="0.4">
      <c r="A386" s="283" t="s">
        <v>1226</v>
      </c>
      <c r="B386" s="284" t="str">
        <f>VLOOKUP(A386,Lists!B:C,2,FALSE)</f>
        <v>SYR001</v>
      </c>
      <c r="C386" s="284" t="str">
        <f>VLOOKUP(A386,Lists!B:D,3,FALSE)</f>
        <v>SYR</v>
      </c>
      <c r="D386" s="285" t="s">
        <v>5109</v>
      </c>
      <c r="E386" s="285">
        <v>400000</v>
      </c>
      <c r="F386" s="285" t="s">
        <v>1115</v>
      </c>
      <c r="G386" s="285" t="s">
        <v>731</v>
      </c>
      <c r="H386" s="278">
        <f t="shared" ref="H386:H449" si="12">IF(G386="x","x",IF(G386="Low",3,IF(G386="Medium",2,IF(G386="High",1,FALSE))))</f>
        <v>2</v>
      </c>
      <c r="I386" s="251" t="s">
        <v>1116</v>
      </c>
      <c r="J386" s="285" t="s">
        <v>1117</v>
      </c>
      <c r="K386" s="278" t="str">
        <f t="shared" ref="K386:K449" si="13">B386&amp;""&amp;D386</f>
        <v>SYR001Buildings destroyed</v>
      </c>
      <c r="L386" s="286">
        <v>43495</v>
      </c>
      <c r="M386" s="286" t="s">
        <v>3248</v>
      </c>
    </row>
    <row r="387" spans="1:13" ht="15.5" hidden="1" thickTop="1" thickBot="1" x14ac:dyDescent="0.4">
      <c r="A387" s="287" t="s">
        <v>1226</v>
      </c>
      <c r="B387" s="288" t="str">
        <f>VLOOKUP(A387,Lists!B:C,2,FALSE)</f>
        <v>SYR001</v>
      </c>
      <c r="C387" s="288" t="str">
        <f>VLOOKUP(A387,Lists!B:D,3,FALSE)</f>
        <v>SYR</v>
      </c>
      <c r="D387" s="289" t="s">
        <v>742</v>
      </c>
      <c r="E387" s="289">
        <v>226000</v>
      </c>
      <c r="F387" s="289" t="s">
        <v>1118</v>
      </c>
      <c r="G387" s="289" t="s">
        <v>731</v>
      </c>
      <c r="H387" s="278">
        <f t="shared" si="12"/>
        <v>2</v>
      </c>
      <c r="I387" s="252" t="s">
        <v>1119</v>
      </c>
      <c r="J387" s="289" t="s">
        <v>1120</v>
      </c>
      <c r="K387" s="278" t="str">
        <f t="shared" si="13"/>
        <v>SYR001Economic Losses</v>
      </c>
      <c r="L387" s="290">
        <v>43495</v>
      </c>
      <c r="M387" s="290" t="s">
        <v>3248</v>
      </c>
    </row>
    <row r="388" spans="1:13" ht="15.5" hidden="1" thickTop="1" thickBot="1" x14ac:dyDescent="0.4">
      <c r="A388" s="283" t="s">
        <v>1226</v>
      </c>
      <c r="B388" s="284" t="str">
        <f>VLOOKUP(A388,Lists!B:C,2,FALSE)</f>
        <v>SYR001</v>
      </c>
      <c r="C388" s="284" t="str">
        <f>VLOOKUP(A388,Lists!B:D,3,FALSE)</f>
        <v>SYR</v>
      </c>
      <c r="D388" s="285" t="s">
        <v>752</v>
      </c>
      <c r="E388" s="285">
        <v>13100000</v>
      </c>
      <c r="F388" s="285" t="s">
        <v>1121</v>
      </c>
      <c r="G388" s="285" t="s">
        <v>731</v>
      </c>
      <c r="H388" s="278">
        <f t="shared" si="12"/>
        <v>2</v>
      </c>
      <c r="I388" s="251" t="s">
        <v>1123</v>
      </c>
      <c r="J388" s="285"/>
      <c r="K388" s="278" t="str">
        <f t="shared" si="13"/>
        <v>SYR001People in Need</v>
      </c>
      <c r="L388" s="286">
        <v>43495</v>
      </c>
      <c r="M388" s="286" t="s">
        <v>3248</v>
      </c>
    </row>
    <row r="389" spans="1:13" ht="15.5" hidden="1" thickTop="1" thickBot="1" x14ac:dyDescent="0.4">
      <c r="A389" s="287" t="s">
        <v>1226</v>
      </c>
      <c r="B389" s="288" t="str">
        <f>VLOOKUP(A389,Lists!B:C,2,FALSE)</f>
        <v>SYR001</v>
      </c>
      <c r="C389" s="288" t="str">
        <f>VLOOKUP(A389,Lists!B:D,3,FALSE)</f>
        <v>SYR</v>
      </c>
      <c r="D389" s="289" t="s">
        <v>5110</v>
      </c>
      <c r="E389" s="289">
        <v>15053</v>
      </c>
      <c r="F389" s="289" t="s">
        <v>1121</v>
      </c>
      <c r="G389" s="289" t="s">
        <v>731</v>
      </c>
      <c r="H389" s="278">
        <f t="shared" si="12"/>
        <v>2</v>
      </c>
      <c r="I389" s="252" t="s">
        <v>1123</v>
      </c>
      <c r="J389" s="289" t="s">
        <v>1122</v>
      </c>
      <c r="K389" s="278" t="str">
        <f t="shared" si="13"/>
        <v>SYR001Minimal humanitarian conditions - Level 1</v>
      </c>
      <c r="L389" s="290">
        <v>43495</v>
      </c>
      <c r="M389" s="290" t="s">
        <v>3248</v>
      </c>
    </row>
    <row r="390" spans="1:13" ht="15.5" hidden="1" thickTop="1" thickBot="1" x14ac:dyDescent="0.4">
      <c r="A390" s="283" t="s">
        <v>1226</v>
      </c>
      <c r="B390" s="284" t="str">
        <f>VLOOKUP(A390,Lists!B:C,2,FALSE)</f>
        <v>SYR001</v>
      </c>
      <c r="C390" s="284" t="str">
        <f>VLOOKUP(A390,Lists!B:D,3,FALSE)</f>
        <v>SYR</v>
      </c>
      <c r="D390" s="285" t="s">
        <v>5111</v>
      </c>
      <c r="E390" s="285">
        <v>1398862</v>
      </c>
      <c r="F390" s="285" t="s">
        <v>1121</v>
      </c>
      <c r="G390" s="285" t="s">
        <v>731</v>
      </c>
      <c r="H390" s="278">
        <f t="shared" si="12"/>
        <v>2</v>
      </c>
      <c r="I390" s="251" t="s">
        <v>1123</v>
      </c>
      <c r="J390" s="285" t="s">
        <v>1122</v>
      </c>
      <c r="K390" s="278" t="str">
        <f t="shared" si="13"/>
        <v>SYR001Stressed humanitarian conditions - Level 2</v>
      </c>
      <c r="L390" s="286">
        <v>43495</v>
      </c>
      <c r="M390" s="286" t="s">
        <v>3248</v>
      </c>
    </row>
    <row r="391" spans="1:13" ht="15.5" hidden="1" thickTop="1" thickBot="1" x14ac:dyDescent="0.4">
      <c r="A391" s="287" t="s">
        <v>1226</v>
      </c>
      <c r="B391" s="288" t="str">
        <f>VLOOKUP(A391,Lists!B:C,2,FALSE)</f>
        <v>SYR001</v>
      </c>
      <c r="C391" s="288" t="str">
        <f>VLOOKUP(A391,Lists!B:D,3,FALSE)</f>
        <v>SYR</v>
      </c>
      <c r="D391" s="289" t="s">
        <v>5112</v>
      </c>
      <c r="E391" s="289">
        <v>6381570</v>
      </c>
      <c r="F391" s="289" t="s">
        <v>1121</v>
      </c>
      <c r="G391" s="289" t="s">
        <v>731</v>
      </c>
      <c r="H391" s="278">
        <f t="shared" si="12"/>
        <v>2</v>
      </c>
      <c r="I391" s="252" t="s">
        <v>1123</v>
      </c>
      <c r="J391" s="289" t="s">
        <v>1122</v>
      </c>
      <c r="K391" s="278" t="str">
        <f t="shared" si="13"/>
        <v>SYR001Moderate humanitarian conditions - Level 3</v>
      </c>
      <c r="L391" s="290">
        <v>43495</v>
      </c>
      <c r="M391" s="290" t="s">
        <v>3248</v>
      </c>
    </row>
    <row r="392" spans="1:13" ht="15.5" hidden="1" thickTop="1" thickBot="1" x14ac:dyDescent="0.4">
      <c r="A392" s="283" t="s">
        <v>1226</v>
      </c>
      <c r="B392" s="284" t="str">
        <f>VLOOKUP(A392,Lists!B:C,2,FALSE)</f>
        <v>SYR001</v>
      </c>
      <c r="C392" s="284" t="str">
        <f>VLOOKUP(A392,Lists!B:D,3,FALSE)</f>
        <v>SYR</v>
      </c>
      <c r="D392" s="285" t="s">
        <v>5113</v>
      </c>
      <c r="E392" s="285">
        <v>4307410</v>
      </c>
      <c r="F392" s="285" t="s">
        <v>1121</v>
      </c>
      <c r="G392" s="285" t="s">
        <v>731</v>
      </c>
      <c r="H392" s="278">
        <f t="shared" si="12"/>
        <v>2</v>
      </c>
      <c r="I392" s="251" t="s">
        <v>1123</v>
      </c>
      <c r="J392" s="285" t="s">
        <v>1122</v>
      </c>
      <c r="K392" s="278" t="str">
        <f t="shared" si="13"/>
        <v>SYR001Severe humanitarian conditions - Level 4</v>
      </c>
      <c r="L392" s="286">
        <v>43495</v>
      </c>
      <c r="M392" s="286" t="s">
        <v>3248</v>
      </c>
    </row>
    <row r="393" spans="1:13" ht="15.5" hidden="1" thickTop="1" thickBot="1" x14ac:dyDescent="0.4">
      <c r="A393" s="287" t="s">
        <v>1226</v>
      </c>
      <c r="B393" s="288" t="str">
        <f>VLOOKUP(A393,Lists!B:C,2,FALSE)</f>
        <v>SYR001</v>
      </c>
      <c r="C393" s="288" t="str">
        <f>VLOOKUP(A393,Lists!B:D,3,FALSE)</f>
        <v>SYR</v>
      </c>
      <c r="D393" s="289" t="s">
        <v>5114</v>
      </c>
      <c r="E393" s="289">
        <v>936803</v>
      </c>
      <c r="F393" s="289" t="s">
        <v>1121</v>
      </c>
      <c r="G393" s="289" t="s">
        <v>731</v>
      </c>
      <c r="H393" s="278">
        <f t="shared" si="12"/>
        <v>2</v>
      </c>
      <c r="I393" s="252" t="s">
        <v>1123</v>
      </c>
      <c r="J393" s="289" t="s">
        <v>1122</v>
      </c>
      <c r="K393" s="278" t="str">
        <f t="shared" si="13"/>
        <v>SYR001Extreme humanitarian conditions - Level 5</v>
      </c>
      <c r="L393" s="290">
        <v>43495</v>
      </c>
      <c r="M393" s="290" t="s">
        <v>3248</v>
      </c>
    </row>
    <row r="394" spans="1:13" ht="15.5" hidden="1" thickTop="1" thickBot="1" x14ac:dyDescent="0.4">
      <c r="A394" s="283" t="s">
        <v>1226</v>
      </c>
      <c r="B394" s="284" t="str">
        <f>VLOOKUP(A394,Lists!B:C,2,FALSE)</f>
        <v>SYR001</v>
      </c>
      <c r="C394" s="284" t="str">
        <f>VLOOKUP(A394,Lists!B:D,3,FALSE)</f>
        <v>SYR</v>
      </c>
      <c r="D394" s="285" t="s">
        <v>688</v>
      </c>
      <c r="E394" s="285">
        <v>5</v>
      </c>
      <c r="F394" s="285"/>
      <c r="G394" s="285" t="s">
        <v>732</v>
      </c>
      <c r="H394" s="278">
        <f t="shared" si="12"/>
        <v>1</v>
      </c>
      <c r="I394" s="251"/>
      <c r="J394" s="285" t="s">
        <v>1124</v>
      </c>
      <c r="K394" s="278" t="str">
        <f t="shared" si="13"/>
        <v>SYR001Crisis affected groups</v>
      </c>
      <c r="L394" s="286">
        <v>43495</v>
      </c>
      <c r="M394" s="286" t="s">
        <v>3248</v>
      </c>
    </row>
    <row r="395" spans="1:13" ht="15.5" hidden="1" thickTop="1" thickBot="1" x14ac:dyDescent="0.4">
      <c r="A395" s="287" t="s">
        <v>1226</v>
      </c>
      <c r="B395" s="288" t="str">
        <f>VLOOKUP(A395,Lists!B:C,2,FALSE)</f>
        <v>SYR001</v>
      </c>
      <c r="C395" s="288" t="str">
        <f>VLOOKUP(A395,Lists!B:D,3,FALSE)</f>
        <v>SYR</v>
      </c>
      <c r="D395" s="289" t="s">
        <v>691</v>
      </c>
      <c r="E395" s="289" t="s">
        <v>446</v>
      </c>
      <c r="F395" s="289"/>
      <c r="G395" s="289" t="s">
        <v>446</v>
      </c>
      <c r="H395" s="278" t="str">
        <f t="shared" si="12"/>
        <v>x</v>
      </c>
      <c r="I395" s="252"/>
      <c r="J395" s="289" t="s">
        <v>1125</v>
      </c>
      <c r="K395" s="278" t="str">
        <f t="shared" si="13"/>
        <v>SYR001People facing limited access constraints</v>
      </c>
      <c r="L395" s="290">
        <v>43495</v>
      </c>
      <c r="M395" s="290" t="s">
        <v>3248</v>
      </c>
    </row>
    <row r="396" spans="1:13" ht="15.5" hidden="1" thickTop="1" thickBot="1" x14ac:dyDescent="0.4">
      <c r="A396" s="283" t="s">
        <v>1226</v>
      </c>
      <c r="B396" s="284" t="str">
        <f>VLOOKUP(A396,Lists!B:C,2,FALSE)</f>
        <v>SYR001</v>
      </c>
      <c r="C396" s="284" t="str">
        <f>VLOOKUP(A396,Lists!B:D,3,FALSE)</f>
        <v>SYR</v>
      </c>
      <c r="D396" s="285" t="s">
        <v>692</v>
      </c>
      <c r="E396" s="285">
        <v>1160000</v>
      </c>
      <c r="F396" s="285" t="s">
        <v>1126</v>
      </c>
      <c r="G396" s="285" t="s">
        <v>731</v>
      </c>
      <c r="H396" s="278">
        <f t="shared" si="12"/>
        <v>2</v>
      </c>
      <c r="I396" s="251" t="s">
        <v>1127</v>
      </c>
      <c r="J396" s="285" t="s">
        <v>1164</v>
      </c>
      <c r="K396" s="278" t="str">
        <f t="shared" si="13"/>
        <v>SYR001People facing restricted access constraints</v>
      </c>
      <c r="L396" s="286">
        <v>43495</v>
      </c>
      <c r="M396" s="286" t="s">
        <v>3248</v>
      </c>
    </row>
    <row r="397" spans="1:13" ht="15.5" hidden="1" thickTop="1" thickBot="1" x14ac:dyDescent="0.4">
      <c r="A397" s="287" t="s">
        <v>1226</v>
      </c>
      <c r="B397" s="288" t="str">
        <f>VLOOKUP(A397,Lists!B:C,2,FALSE)</f>
        <v>SYR001</v>
      </c>
      <c r="C397" s="288" t="str">
        <f>VLOOKUP(A397,Lists!B:D,3,FALSE)</f>
        <v>SYR</v>
      </c>
      <c r="D397" s="289" t="s">
        <v>643</v>
      </c>
      <c r="E397" s="289">
        <v>2</v>
      </c>
      <c r="F397" s="289" t="s">
        <v>1129</v>
      </c>
      <c r="G397" s="289" t="s">
        <v>731</v>
      </c>
      <c r="H397" s="278">
        <f t="shared" si="12"/>
        <v>2</v>
      </c>
      <c r="I397" s="252" t="s">
        <v>1128</v>
      </c>
      <c r="J397" s="289"/>
      <c r="K397" s="278" t="str">
        <f t="shared" si="13"/>
        <v>SYR001Impediments to entry into country (bureaucratic and administrative)</v>
      </c>
      <c r="L397" s="290">
        <v>43495</v>
      </c>
      <c r="M397" s="290" t="s">
        <v>3248</v>
      </c>
    </row>
    <row r="398" spans="1:13" ht="15.5" hidden="1" thickTop="1" thickBot="1" x14ac:dyDescent="0.4">
      <c r="A398" s="283" t="s">
        <v>1226</v>
      </c>
      <c r="B398" s="284" t="str">
        <f>VLOOKUP(A398,Lists!B:C,2,FALSE)</f>
        <v>SYR001</v>
      </c>
      <c r="C398" s="284" t="str">
        <f>VLOOKUP(A398,Lists!B:D,3,FALSE)</f>
        <v>SYR</v>
      </c>
      <c r="D398" s="285" t="s">
        <v>644</v>
      </c>
      <c r="E398" s="285">
        <v>3</v>
      </c>
      <c r="F398" s="285" t="s">
        <v>1129</v>
      </c>
      <c r="G398" s="285" t="s">
        <v>731</v>
      </c>
      <c r="H398" s="278">
        <f t="shared" si="12"/>
        <v>2</v>
      </c>
      <c r="I398" s="251" t="s">
        <v>1128</v>
      </c>
      <c r="J398" s="285"/>
      <c r="K398" s="278" t="str">
        <f t="shared" si="13"/>
        <v>SYR001Restriction of movement (impediments to freedom of movement and/or administrative restrictions)</v>
      </c>
      <c r="L398" s="286">
        <v>43495</v>
      </c>
      <c r="M398" s="286" t="s">
        <v>3248</v>
      </c>
    </row>
    <row r="399" spans="1:13" ht="15.5" hidden="1" thickTop="1" thickBot="1" x14ac:dyDescent="0.4">
      <c r="A399" s="287" t="s">
        <v>1226</v>
      </c>
      <c r="B399" s="288" t="str">
        <f>VLOOKUP(A399,Lists!B:C,2,FALSE)</f>
        <v>SYR001</v>
      </c>
      <c r="C399" s="288" t="str">
        <f>VLOOKUP(A399,Lists!B:D,3,FALSE)</f>
        <v>SYR</v>
      </c>
      <c r="D399" s="289" t="s">
        <v>645</v>
      </c>
      <c r="E399" s="289">
        <v>2</v>
      </c>
      <c r="F399" s="289" t="s">
        <v>1129</v>
      </c>
      <c r="G399" s="289" t="s">
        <v>731</v>
      </c>
      <c r="H399" s="278">
        <f t="shared" si="12"/>
        <v>2</v>
      </c>
      <c r="I399" s="252" t="s">
        <v>1128</v>
      </c>
      <c r="J399" s="289"/>
      <c r="K399" s="278" t="str">
        <f t="shared" si="13"/>
        <v>SYR001Interference into implementation of humanitarian activities</v>
      </c>
      <c r="L399" s="290">
        <v>43495</v>
      </c>
      <c r="M399" s="290" t="s">
        <v>3248</v>
      </c>
    </row>
    <row r="400" spans="1:13" ht="15.5" hidden="1" thickTop="1" thickBot="1" x14ac:dyDescent="0.4">
      <c r="A400" s="283" t="s">
        <v>1226</v>
      </c>
      <c r="B400" s="284" t="str">
        <f>VLOOKUP(A400,Lists!B:C,2,FALSE)</f>
        <v>SYR001</v>
      </c>
      <c r="C400" s="284" t="str">
        <f>VLOOKUP(A400,Lists!B:D,3,FALSE)</f>
        <v>SYR</v>
      </c>
      <c r="D400" s="285" t="s">
        <v>646</v>
      </c>
      <c r="E400" s="285">
        <v>3</v>
      </c>
      <c r="F400" s="285" t="s">
        <v>1129</v>
      </c>
      <c r="G400" s="285" t="s">
        <v>731</v>
      </c>
      <c r="H400" s="278">
        <f t="shared" si="12"/>
        <v>2</v>
      </c>
      <c r="I400" s="251" t="s">
        <v>1128</v>
      </c>
      <c r="J400" s="285"/>
      <c r="K400" s="278" t="str">
        <f t="shared" si="13"/>
        <v>SYR001Violence against personnel, facilities and assets</v>
      </c>
      <c r="L400" s="286">
        <v>43495</v>
      </c>
      <c r="M400" s="286" t="s">
        <v>3248</v>
      </c>
    </row>
    <row r="401" spans="1:13" ht="15.5" hidden="1" thickTop="1" thickBot="1" x14ac:dyDescent="0.4">
      <c r="A401" s="287" t="s">
        <v>1226</v>
      </c>
      <c r="B401" s="288" t="str">
        <f>VLOOKUP(A401,Lists!B:C,2,FALSE)</f>
        <v>SYR001</v>
      </c>
      <c r="C401" s="288" t="str">
        <f>VLOOKUP(A401,Lists!B:D,3,FALSE)</f>
        <v>SYR</v>
      </c>
      <c r="D401" s="289" t="s">
        <v>647</v>
      </c>
      <c r="E401" s="289">
        <v>2</v>
      </c>
      <c r="F401" s="289" t="s">
        <v>1129</v>
      </c>
      <c r="G401" s="289" t="s">
        <v>731</v>
      </c>
      <c r="H401" s="278">
        <f t="shared" si="12"/>
        <v>2</v>
      </c>
      <c r="I401" s="252" t="s">
        <v>1128</v>
      </c>
      <c r="J401" s="289"/>
      <c r="K401" s="278" t="str">
        <f t="shared" si="13"/>
        <v>SYR001Denial of existence of humanitarian needs or entitlements to assistance</v>
      </c>
      <c r="L401" s="290">
        <v>43495</v>
      </c>
      <c r="M401" s="290" t="s">
        <v>3248</v>
      </c>
    </row>
    <row r="402" spans="1:13" ht="15.5" hidden="1" thickTop="1" thickBot="1" x14ac:dyDescent="0.4">
      <c r="A402" s="283" t="s">
        <v>1226</v>
      </c>
      <c r="B402" s="284" t="str">
        <f>VLOOKUP(A402,Lists!B:C,2,FALSE)</f>
        <v>SYR001</v>
      </c>
      <c r="C402" s="284" t="str">
        <f>VLOOKUP(A402,Lists!B:D,3,FALSE)</f>
        <v>SYR</v>
      </c>
      <c r="D402" s="285" t="s">
        <v>648</v>
      </c>
      <c r="E402" s="285">
        <v>2</v>
      </c>
      <c r="F402" s="285" t="s">
        <v>1129</v>
      </c>
      <c r="G402" s="285" t="s">
        <v>731</v>
      </c>
      <c r="H402" s="278">
        <f t="shared" si="12"/>
        <v>2</v>
      </c>
      <c r="I402" s="251" t="s">
        <v>1128</v>
      </c>
      <c r="J402" s="285"/>
      <c r="K402" s="278" t="str">
        <f t="shared" si="13"/>
        <v>SYR001Restriction and obstruction of access to services and assistance</v>
      </c>
      <c r="L402" s="286">
        <v>43495</v>
      </c>
      <c r="M402" s="286" t="s">
        <v>3248</v>
      </c>
    </row>
    <row r="403" spans="1:13" ht="15.5" hidden="1" thickTop="1" thickBot="1" x14ac:dyDescent="0.4">
      <c r="A403" s="287" t="s">
        <v>1226</v>
      </c>
      <c r="B403" s="288" t="str">
        <f>VLOOKUP(A403,Lists!B:C,2,FALSE)</f>
        <v>SYR001</v>
      </c>
      <c r="C403" s="288" t="str">
        <f>VLOOKUP(A403,Lists!B:D,3,FALSE)</f>
        <v>SYR</v>
      </c>
      <c r="D403" s="289" t="s">
        <v>649</v>
      </c>
      <c r="E403" s="289">
        <v>3</v>
      </c>
      <c r="F403" s="289" t="s">
        <v>1129</v>
      </c>
      <c r="G403" s="289" t="s">
        <v>731</v>
      </c>
      <c r="H403" s="278">
        <f t="shared" si="12"/>
        <v>2</v>
      </c>
      <c r="I403" s="252" t="s">
        <v>1128</v>
      </c>
      <c r="J403" s="289"/>
      <c r="K403" s="278" t="str">
        <f t="shared" si="13"/>
        <v>SYR001Ongoing insecurity/hostilities affecting humanitarian assistance</v>
      </c>
      <c r="L403" s="290">
        <v>43495</v>
      </c>
      <c r="M403" s="290" t="s">
        <v>3248</v>
      </c>
    </row>
    <row r="404" spans="1:13" ht="15.5" hidden="1" thickTop="1" thickBot="1" x14ac:dyDescent="0.4">
      <c r="A404" s="283" t="s">
        <v>1226</v>
      </c>
      <c r="B404" s="284" t="str">
        <f>VLOOKUP(A404,Lists!B:C,2,FALSE)</f>
        <v>SYR001</v>
      </c>
      <c r="C404" s="284" t="str">
        <f>VLOOKUP(A404,Lists!B:D,3,FALSE)</f>
        <v>SYR</v>
      </c>
      <c r="D404" s="285" t="s">
        <v>650</v>
      </c>
      <c r="E404" s="285">
        <v>3</v>
      </c>
      <c r="F404" s="285" t="s">
        <v>1129</v>
      </c>
      <c r="G404" s="285" t="s">
        <v>731</v>
      </c>
      <c r="H404" s="278">
        <f t="shared" si="12"/>
        <v>2</v>
      </c>
      <c r="I404" s="251" t="s">
        <v>1128</v>
      </c>
      <c r="J404" s="285"/>
      <c r="K404" s="278" t="str">
        <f t="shared" si="13"/>
        <v xml:space="preserve">SYR001Presence of mines and improvised explosive devices </v>
      </c>
      <c r="L404" s="286">
        <v>43495</v>
      </c>
      <c r="M404" s="286" t="s">
        <v>3248</v>
      </c>
    </row>
    <row r="405" spans="1:13" ht="15.5" hidden="1" thickTop="1" thickBot="1" x14ac:dyDescent="0.4">
      <c r="A405" s="287" t="s">
        <v>1226</v>
      </c>
      <c r="B405" s="288" t="str">
        <f>VLOOKUP(A405,Lists!B:C,2,FALSE)</f>
        <v>SYR001</v>
      </c>
      <c r="C405" s="288" t="str">
        <f>VLOOKUP(A405,Lists!B:D,3,FALSE)</f>
        <v>SYR</v>
      </c>
      <c r="D405" s="289" t="s">
        <v>651</v>
      </c>
      <c r="E405" s="289">
        <v>2</v>
      </c>
      <c r="F405" s="289" t="s">
        <v>1129</v>
      </c>
      <c r="G405" s="289" t="s">
        <v>731</v>
      </c>
      <c r="H405" s="278">
        <f t="shared" si="12"/>
        <v>2</v>
      </c>
      <c r="I405" s="252" t="s">
        <v>1128</v>
      </c>
      <c r="J405" s="289"/>
      <c r="K405" s="278" t="str">
        <f t="shared" si="13"/>
        <v>SYR001Physical constraints in the environment (obstacles related to terrain, climate, lack of infrastructure, etc.)</v>
      </c>
      <c r="L405" s="290">
        <v>43495</v>
      </c>
      <c r="M405" s="290" t="s">
        <v>3248</v>
      </c>
    </row>
    <row r="406" spans="1:13" ht="15.5" hidden="1" thickTop="1" thickBot="1" x14ac:dyDescent="0.4">
      <c r="A406" s="283" t="s">
        <v>1260</v>
      </c>
      <c r="B406" s="284" t="str">
        <f>VLOOKUP(A406,Lists!B:C,2,FALSE)</f>
        <v>TZA002</v>
      </c>
      <c r="C406" s="284" t="str">
        <f>VLOOKUP(A406,Lists!B:D,3,FALSE)</f>
        <v>TZA</v>
      </c>
      <c r="D406" s="285" t="s">
        <v>522</v>
      </c>
      <c r="E406" s="285">
        <v>57636962</v>
      </c>
      <c r="F406" s="285" t="s">
        <v>876</v>
      </c>
      <c r="G406" s="285" t="s">
        <v>732</v>
      </c>
      <c r="H406" s="278">
        <f t="shared" si="12"/>
        <v>1</v>
      </c>
      <c r="I406" s="251" t="s">
        <v>1130</v>
      </c>
      <c r="J406" s="285" t="s">
        <v>1131</v>
      </c>
      <c r="K406" s="278" t="str">
        <f t="shared" si="13"/>
        <v>TZA002Total population</v>
      </c>
      <c r="L406" s="286">
        <v>43495</v>
      </c>
      <c r="M406" s="286" t="s">
        <v>3248</v>
      </c>
    </row>
    <row r="407" spans="1:13" ht="15.5" hidden="1" thickTop="1" thickBot="1" x14ac:dyDescent="0.4">
      <c r="A407" s="287" t="s">
        <v>1260</v>
      </c>
      <c r="B407" s="288" t="str">
        <f>VLOOKUP(A407,Lists!B:C,2,FALSE)</f>
        <v>TZA002</v>
      </c>
      <c r="C407" s="288" t="str">
        <f>VLOOKUP(A407,Lists!B:D,3,FALSE)</f>
        <v>TZA</v>
      </c>
      <c r="D407" s="289" t="s">
        <v>660</v>
      </c>
      <c r="E407" s="289">
        <v>187093</v>
      </c>
      <c r="F407" s="289" t="s">
        <v>1134</v>
      </c>
      <c r="G407" s="289" t="s">
        <v>732</v>
      </c>
      <c r="H407" s="278">
        <f t="shared" si="12"/>
        <v>1</v>
      </c>
      <c r="I407" s="252" t="s">
        <v>1132</v>
      </c>
      <c r="J407" s="289" t="s">
        <v>1133</v>
      </c>
      <c r="K407" s="278" t="str">
        <f t="shared" si="13"/>
        <v>TZA002Landmass affected</v>
      </c>
      <c r="L407" s="290">
        <v>43495</v>
      </c>
      <c r="M407" s="290" t="s">
        <v>3248</v>
      </c>
    </row>
    <row r="408" spans="1:13" ht="15.5" hidden="1" thickTop="1" thickBot="1" x14ac:dyDescent="0.4">
      <c r="A408" s="283" t="s">
        <v>1260</v>
      </c>
      <c r="B408" s="284" t="str">
        <f>VLOOKUP(A408,Lists!B:C,2,FALSE)</f>
        <v>TZA002</v>
      </c>
      <c r="C408" s="284" t="str">
        <f>VLOOKUP(A408,Lists!B:D,3,FALSE)</f>
        <v>TZA</v>
      </c>
      <c r="D408" s="285" t="s">
        <v>737</v>
      </c>
      <c r="E408" s="285">
        <v>11393903</v>
      </c>
      <c r="F408" s="285" t="s">
        <v>1134</v>
      </c>
      <c r="G408" s="285" t="s">
        <v>732</v>
      </c>
      <c r="H408" s="278">
        <f t="shared" si="12"/>
        <v>1</v>
      </c>
      <c r="I408" s="251" t="s">
        <v>1132</v>
      </c>
      <c r="J408" s="285" t="s">
        <v>1133</v>
      </c>
      <c r="K408" s="278" t="str">
        <f t="shared" si="13"/>
        <v>TZA002People exposed</v>
      </c>
      <c r="L408" s="286">
        <v>43495</v>
      </c>
      <c r="M408" s="286" t="s">
        <v>3248</v>
      </c>
    </row>
    <row r="409" spans="1:13" ht="15.5" hidden="1" thickTop="1" thickBot="1" x14ac:dyDescent="0.4">
      <c r="A409" s="287" t="s">
        <v>1260</v>
      </c>
      <c r="B409" s="288" t="str">
        <f>VLOOKUP(A409,Lists!B:C,2,FALSE)</f>
        <v>TZA002</v>
      </c>
      <c r="C409" s="288" t="str">
        <f>VLOOKUP(A409,Lists!B:D,3,FALSE)</f>
        <v>TZA</v>
      </c>
      <c r="D409" s="289" t="s">
        <v>533</v>
      </c>
      <c r="E409" s="289">
        <v>11393903</v>
      </c>
      <c r="F409" s="289" t="s">
        <v>1134</v>
      </c>
      <c r="G409" s="289" t="s">
        <v>732</v>
      </c>
      <c r="H409" s="278">
        <f t="shared" si="12"/>
        <v>1</v>
      </c>
      <c r="I409" s="252" t="s">
        <v>1132</v>
      </c>
      <c r="J409" s="289" t="s">
        <v>1133</v>
      </c>
      <c r="K409" s="278" t="str">
        <f t="shared" si="13"/>
        <v>TZA002People affected</v>
      </c>
      <c r="L409" s="290">
        <v>43495</v>
      </c>
      <c r="M409" s="290" t="s">
        <v>3248</v>
      </c>
    </row>
    <row r="410" spans="1:13" ht="15.5" thickTop="1" thickBot="1" x14ac:dyDescent="0.4">
      <c r="A410" s="283" t="s">
        <v>1260</v>
      </c>
      <c r="B410" s="284" t="str">
        <f>VLOOKUP(A410,Lists!B:C,2,FALSE)</f>
        <v>TZA002</v>
      </c>
      <c r="C410" s="284" t="str">
        <f>VLOOKUP(A410,Lists!B:D,3,FALSE)</f>
        <v>TZA</v>
      </c>
      <c r="D410" s="285" t="s">
        <v>666</v>
      </c>
      <c r="E410" s="285">
        <v>326942</v>
      </c>
      <c r="F410" s="285" t="s">
        <v>1115</v>
      </c>
      <c r="G410" s="285" t="s">
        <v>732</v>
      </c>
      <c r="H410" s="278">
        <f t="shared" si="12"/>
        <v>1</v>
      </c>
      <c r="I410" s="251" t="s">
        <v>1135</v>
      </c>
      <c r="J410" s="285"/>
      <c r="K410" s="278" t="str">
        <f t="shared" si="13"/>
        <v>TZA002People displaced</v>
      </c>
      <c r="L410" s="286">
        <v>43495</v>
      </c>
      <c r="M410" s="286" t="s">
        <v>3248</v>
      </c>
    </row>
    <row r="411" spans="1:13" ht="15.5" hidden="1" thickTop="1" thickBot="1" x14ac:dyDescent="0.4">
      <c r="A411" s="287" t="s">
        <v>1260</v>
      </c>
      <c r="B411" s="288" t="str">
        <f>VLOOKUP(A411,Lists!B:C,2,FALSE)</f>
        <v>TZA002</v>
      </c>
      <c r="C411" s="288" t="str">
        <f>VLOOKUP(A411,Lists!B:D,3,FALSE)</f>
        <v>TZA</v>
      </c>
      <c r="D411" s="289" t="s">
        <v>5027</v>
      </c>
      <c r="E411" s="289" t="s">
        <v>446</v>
      </c>
      <c r="F411" s="289"/>
      <c r="G411" s="289" t="s">
        <v>446</v>
      </c>
      <c r="H411" s="278" t="str">
        <f t="shared" si="12"/>
        <v>x</v>
      </c>
      <c r="I411" s="252"/>
      <c r="J411" s="289"/>
      <c r="K411" s="278" t="str">
        <f t="shared" si="13"/>
        <v>TZA002Injuries reported</v>
      </c>
      <c r="L411" s="290">
        <v>43495</v>
      </c>
      <c r="M411" s="290" t="s">
        <v>3248</v>
      </c>
    </row>
    <row r="412" spans="1:13" ht="15.5" hidden="1" thickTop="1" thickBot="1" x14ac:dyDescent="0.4">
      <c r="A412" s="283" t="s">
        <v>1260</v>
      </c>
      <c r="B412" s="284" t="str">
        <f>VLOOKUP(A412,Lists!B:C,2,FALSE)</f>
        <v>TZA002</v>
      </c>
      <c r="C412" s="284" t="str">
        <f>VLOOKUP(A412,Lists!B:D,3,FALSE)</f>
        <v>TZA</v>
      </c>
      <c r="D412" s="285" t="s">
        <v>5028</v>
      </c>
      <c r="E412" s="285" t="s">
        <v>446</v>
      </c>
      <c r="F412" s="285"/>
      <c r="G412" s="285" t="s">
        <v>446</v>
      </c>
      <c r="H412" s="278" t="str">
        <f t="shared" si="12"/>
        <v>x</v>
      </c>
      <c r="I412" s="251"/>
      <c r="J412" s="285"/>
      <c r="K412" s="278" t="str">
        <f t="shared" si="13"/>
        <v>TZA002Illness cases reported</v>
      </c>
      <c r="L412" s="286">
        <v>43495</v>
      </c>
      <c r="M412" s="286" t="s">
        <v>3248</v>
      </c>
    </row>
    <row r="413" spans="1:13" ht="15.5" hidden="1" thickTop="1" thickBot="1" x14ac:dyDescent="0.4">
      <c r="A413" s="287" t="s">
        <v>1260</v>
      </c>
      <c r="B413" s="288" t="str">
        <f>VLOOKUP(A413,Lists!B:C,2,FALSE)</f>
        <v>TZA002</v>
      </c>
      <c r="C413" s="288" t="str">
        <f>VLOOKUP(A413,Lists!B:D,3,FALSE)</f>
        <v>TZA</v>
      </c>
      <c r="D413" s="289" t="s">
        <v>5029</v>
      </c>
      <c r="E413" s="289" t="s">
        <v>446</v>
      </c>
      <c r="F413" s="289"/>
      <c r="G413" s="289" t="s">
        <v>446</v>
      </c>
      <c r="H413" s="278" t="str">
        <f t="shared" si="12"/>
        <v>x</v>
      </c>
      <c r="I413" s="252"/>
      <c r="J413" s="289"/>
      <c r="K413" s="278" t="str">
        <f t="shared" si="13"/>
        <v>TZA002Fatalities reported</v>
      </c>
      <c r="L413" s="290">
        <v>43495</v>
      </c>
      <c r="M413" s="290" t="s">
        <v>3248</v>
      </c>
    </row>
    <row r="414" spans="1:13" ht="15.5" hidden="1" thickTop="1" thickBot="1" x14ac:dyDescent="0.4">
      <c r="A414" s="283" t="s">
        <v>1260</v>
      </c>
      <c r="B414" s="284" t="str">
        <f>VLOOKUP(A414,Lists!B:C,2,FALSE)</f>
        <v>TZA002</v>
      </c>
      <c r="C414" s="284" t="str">
        <f>VLOOKUP(A414,Lists!B:D,3,FALSE)</f>
        <v>TZA</v>
      </c>
      <c r="D414" s="285" t="s">
        <v>5108</v>
      </c>
      <c r="E414" s="285" t="s">
        <v>446</v>
      </c>
      <c r="F414" s="285"/>
      <c r="G414" s="285" t="s">
        <v>446</v>
      </c>
      <c r="H414" s="278" t="str">
        <f t="shared" si="12"/>
        <v>x</v>
      </c>
      <c r="I414" s="251"/>
      <c r="J414" s="285"/>
      <c r="K414" s="278" t="str">
        <f t="shared" si="13"/>
        <v>TZA002Buildings damaged</v>
      </c>
      <c r="L414" s="286">
        <v>43495</v>
      </c>
      <c r="M414" s="286" t="s">
        <v>3248</v>
      </c>
    </row>
    <row r="415" spans="1:13" ht="15.5" hidden="1" thickTop="1" thickBot="1" x14ac:dyDescent="0.4">
      <c r="A415" s="287" t="s">
        <v>1260</v>
      </c>
      <c r="B415" s="288" t="str">
        <f>VLOOKUP(A415,Lists!B:C,2,FALSE)</f>
        <v>TZA002</v>
      </c>
      <c r="C415" s="288" t="str">
        <f>VLOOKUP(A415,Lists!B:D,3,FALSE)</f>
        <v>TZA</v>
      </c>
      <c r="D415" s="289" t="s">
        <v>5109</v>
      </c>
      <c r="E415" s="289" t="s">
        <v>446</v>
      </c>
      <c r="F415" s="289"/>
      <c r="G415" s="289" t="s">
        <v>446</v>
      </c>
      <c r="H415" s="278" t="str">
        <f t="shared" si="12"/>
        <v>x</v>
      </c>
      <c r="I415" s="252"/>
      <c r="J415" s="289"/>
      <c r="K415" s="278" t="str">
        <f t="shared" si="13"/>
        <v>TZA002Buildings destroyed</v>
      </c>
      <c r="L415" s="290">
        <v>43495</v>
      </c>
      <c r="M415" s="290" t="s">
        <v>3248</v>
      </c>
    </row>
    <row r="416" spans="1:13" ht="15.5" hidden="1" thickTop="1" thickBot="1" x14ac:dyDescent="0.4">
      <c r="A416" s="283" t="s">
        <v>1260</v>
      </c>
      <c r="B416" s="284" t="str">
        <f>VLOOKUP(A416,Lists!B:C,2,FALSE)</f>
        <v>TZA002</v>
      </c>
      <c r="C416" s="284" t="str">
        <f>VLOOKUP(A416,Lists!B:D,3,FALSE)</f>
        <v>TZA</v>
      </c>
      <c r="D416" s="285" t="s">
        <v>742</v>
      </c>
      <c r="E416" s="285" t="s">
        <v>446</v>
      </c>
      <c r="F416" s="285"/>
      <c r="G416" s="285" t="s">
        <v>446</v>
      </c>
      <c r="H416" s="278" t="str">
        <f t="shared" si="12"/>
        <v>x</v>
      </c>
      <c r="I416" s="251"/>
      <c r="J416" s="285"/>
      <c r="K416" s="278" t="str">
        <f t="shared" si="13"/>
        <v>TZA002Economic Losses</v>
      </c>
      <c r="L416" s="286">
        <v>43495</v>
      </c>
      <c r="M416" s="286" t="s">
        <v>3248</v>
      </c>
    </row>
    <row r="417" spans="1:13" ht="15.5" hidden="1" thickTop="1" thickBot="1" x14ac:dyDescent="0.4">
      <c r="A417" s="287" t="s">
        <v>1260</v>
      </c>
      <c r="B417" s="288" t="str">
        <f>VLOOKUP(A417,Lists!B:C,2,FALSE)</f>
        <v>TZA002</v>
      </c>
      <c r="C417" s="288" t="str">
        <f>VLOOKUP(A417,Lists!B:D,3,FALSE)</f>
        <v>TZA</v>
      </c>
      <c r="D417" s="289" t="s">
        <v>5115</v>
      </c>
      <c r="E417" s="289">
        <v>41</v>
      </c>
      <c r="F417" s="289" t="s">
        <v>1004</v>
      </c>
      <c r="G417" s="289" t="s">
        <v>732</v>
      </c>
      <c r="H417" s="278">
        <f t="shared" si="12"/>
        <v>1</v>
      </c>
      <c r="I417" s="252" t="s">
        <v>1137</v>
      </c>
      <c r="J417" s="289" t="s">
        <v>1136</v>
      </c>
      <c r="K417" s="278" t="str">
        <f t="shared" si="13"/>
        <v>TZA002Fatalities in all crises</v>
      </c>
      <c r="L417" s="290">
        <v>43495</v>
      </c>
      <c r="M417" s="290" t="s">
        <v>3248</v>
      </c>
    </row>
    <row r="418" spans="1:13" ht="15.5" hidden="1" thickTop="1" thickBot="1" x14ac:dyDescent="0.4">
      <c r="A418" s="283" t="s">
        <v>1260</v>
      </c>
      <c r="B418" s="284" t="str">
        <f>VLOOKUP(A418,Lists!B:C,2,FALSE)</f>
        <v>TZA002</v>
      </c>
      <c r="C418" s="284" t="str">
        <f>VLOOKUP(A418,Lists!B:D,3,FALSE)</f>
        <v>TZA</v>
      </c>
      <c r="D418" s="285" t="s">
        <v>5110</v>
      </c>
      <c r="E418" s="285">
        <v>42642</v>
      </c>
      <c r="F418" s="285" t="s">
        <v>1115</v>
      </c>
      <c r="G418" s="285" t="s">
        <v>732</v>
      </c>
      <c r="H418" s="278">
        <f t="shared" si="12"/>
        <v>1</v>
      </c>
      <c r="I418" s="251" t="s">
        <v>1135</v>
      </c>
      <c r="J418" s="285" t="s">
        <v>1138</v>
      </c>
      <c r="K418" s="278" t="str">
        <f t="shared" si="13"/>
        <v>TZA002Minimal humanitarian conditions - Level 1</v>
      </c>
      <c r="L418" s="286">
        <v>43495</v>
      </c>
      <c r="M418" s="286" t="s">
        <v>3248</v>
      </c>
    </row>
    <row r="419" spans="1:13" ht="15.5" hidden="1" thickTop="1" thickBot="1" x14ac:dyDescent="0.4">
      <c r="A419" s="287" t="s">
        <v>1260</v>
      </c>
      <c r="B419" s="288" t="str">
        <f>VLOOKUP(A419,Lists!B:C,2,FALSE)</f>
        <v>TZA002</v>
      </c>
      <c r="C419" s="288" t="str">
        <f>VLOOKUP(A419,Lists!B:D,3,FALSE)</f>
        <v>TZA</v>
      </c>
      <c r="D419" s="289" t="s">
        <v>5111</v>
      </c>
      <c r="E419" s="289">
        <v>284300</v>
      </c>
      <c r="F419" s="289" t="s">
        <v>1115</v>
      </c>
      <c r="G419" s="289" t="s">
        <v>732</v>
      </c>
      <c r="H419" s="278">
        <f t="shared" si="12"/>
        <v>1</v>
      </c>
      <c r="I419" s="252" t="s">
        <v>1135</v>
      </c>
      <c r="J419" s="289" t="s">
        <v>1139</v>
      </c>
      <c r="K419" s="278" t="str">
        <f t="shared" si="13"/>
        <v>TZA002Stressed humanitarian conditions - Level 2</v>
      </c>
      <c r="L419" s="290">
        <v>43495</v>
      </c>
      <c r="M419" s="290" t="s">
        <v>3248</v>
      </c>
    </row>
    <row r="420" spans="1:13" ht="15.5" hidden="1" thickTop="1" thickBot="1" x14ac:dyDescent="0.4">
      <c r="A420" s="283" t="s">
        <v>1260</v>
      </c>
      <c r="B420" s="284" t="str">
        <f>VLOOKUP(A420,Lists!B:C,2,FALSE)</f>
        <v>TZA002</v>
      </c>
      <c r="C420" s="284" t="str">
        <f>VLOOKUP(A420,Lists!B:D,3,FALSE)</f>
        <v>TZA</v>
      </c>
      <c r="D420" s="285" t="s">
        <v>5112</v>
      </c>
      <c r="E420" s="285">
        <v>0</v>
      </c>
      <c r="F420" s="285" t="s">
        <v>1115</v>
      </c>
      <c r="G420" s="285" t="s">
        <v>732</v>
      </c>
      <c r="H420" s="278">
        <f t="shared" si="12"/>
        <v>1</v>
      </c>
      <c r="I420" s="251" t="s">
        <v>1135</v>
      </c>
      <c r="J420" s="285" t="s">
        <v>1140</v>
      </c>
      <c r="K420" s="278" t="str">
        <f t="shared" si="13"/>
        <v>TZA002Moderate humanitarian conditions - Level 3</v>
      </c>
      <c r="L420" s="286">
        <v>43495</v>
      </c>
      <c r="M420" s="286" t="s">
        <v>3248</v>
      </c>
    </row>
    <row r="421" spans="1:13" ht="15.5" hidden="1" thickTop="1" thickBot="1" x14ac:dyDescent="0.4">
      <c r="A421" s="287" t="s">
        <v>1260</v>
      </c>
      <c r="B421" s="288" t="str">
        <f>VLOOKUP(A421,Lists!B:C,2,FALSE)</f>
        <v>TZA002</v>
      </c>
      <c r="C421" s="288" t="str">
        <f>VLOOKUP(A421,Lists!B:D,3,FALSE)</f>
        <v>TZA</v>
      </c>
      <c r="D421" s="289" t="s">
        <v>5113</v>
      </c>
      <c r="E421" s="289">
        <v>0</v>
      </c>
      <c r="F421" s="289" t="s">
        <v>1115</v>
      </c>
      <c r="G421" s="289" t="s">
        <v>732</v>
      </c>
      <c r="H421" s="278">
        <f t="shared" si="12"/>
        <v>1</v>
      </c>
      <c r="I421" s="252" t="s">
        <v>1135</v>
      </c>
      <c r="J421" s="289" t="s">
        <v>1141</v>
      </c>
      <c r="K421" s="278" t="str">
        <f t="shared" si="13"/>
        <v>TZA002Severe humanitarian conditions - Level 4</v>
      </c>
      <c r="L421" s="290">
        <v>43495</v>
      </c>
      <c r="M421" s="290" t="s">
        <v>3248</v>
      </c>
    </row>
    <row r="422" spans="1:13" ht="15.5" hidden="1" thickTop="1" thickBot="1" x14ac:dyDescent="0.4">
      <c r="A422" s="283" t="s">
        <v>1260</v>
      </c>
      <c r="B422" s="284" t="str">
        <f>VLOOKUP(A422,Lists!B:C,2,FALSE)</f>
        <v>TZA002</v>
      </c>
      <c r="C422" s="284" t="str">
        <f>VLOOKUP(A422,Lists!B:D,3,FALSE)</f>
        <v>TZA</v>
      </c>
      <c r="D422" s="285" t="s">
        <v>5114</v>
      </c>
      <c r="E422" s="285">
        <v>0</v>
      </c>
      <c r="F422" s="285" t="s">
        <v>1115</v>
      </c>
      <c r="G422" s="285" t="s">
        <v>732</v>
      </c>
      <c r="H422" s="278">
        <f t="shared" si="12"/>
        <v>1</v>
      </c>
      <c r="I422" s="251" t="s">
        <v>1135</v>
      </c>
      <c r="J422" s="285" t="s">
        <v>1142</v>
      </c>
      <c r="K422" s="278" t="str">
        <f t="shared" si="13"/>
        <v>TZA002Extreme humanitarian conditions - Level 5</v>
      </c>
      <c r="L422" s="286">
        <v>43495</v>
      </c>
      <c r="M422" s="286" t="s">
        <v>3248</v>
      </c>
    </row>
    <row r="423" spans="1:13" ht="15.5" hidden="1" thickTop="1" thickBot="1" x14ac:dyDescent="0.4">
      <c r="A423" s="287" t="s">
        <v>1260</v>
      </c>
      <c r="B423" s="288" t="str">
        <f>VLOOKUP(A423,Lists!B:C,2,FALSE)</f>
        <v>TZA002</v>
      </c>
      <c r="C423" s="288" t="str">
        <f>VLOOKUP(A423,Lists!B:D,3,FALSE)</f>
        <v>TZA</v>
      </c>
      <c r="D423" s="289" t="s">
        <v>688</v>
      </c>
      <c r="E423" s="289">
        <v>2</v>
      </c>
      <c r="F423" s="289"/>
      <c r="G423" s="289" t="s">
        <v>732</v>
      </c>
      <c r="H423" s="278">
        <f t="shared" si="12"/>
        <v>1</v>
      </c>
      <c r="I423" s="252"/>
      <c r="J423" s="289"/>
      <c r="K423" s="278" t="str">
        <f t="shared" si="13"/>
        <v>TZA002Crisis affected groups</v>
      </c>
      <c r="L423" s="290">
        <v>43495</v>
      </c>
      <c r="M423" s="290" t="s">
        <v>3248</v>
      </c>
    </row>
    <row r="424" spans="1:13" ht="15.5" hidden="1" thickTop="1" thickBot="1" x14ac:dyDescent="0.4">
      <c r="A424" s="283" t="s">
        <v>1260</v>
      </c>
      <c r="B424" s="284" t="str">
        <f>VLOOKUP(A424,Lists!B:C,2,FALSE)</f>
        <v>TZA002</v>
      </c>
      <c r="C424" s="284" t="str">
        <f>VLOOKUP(A424,Lists!B:D,3,FALSE)</f>
        <v>TZA</v>
      </c>
      <c r="D424" s="285" t="s">
        <v>752</v>
      </c>
      <c r="E424" s="285">
        <v>326942</v>
      </c>
      <c r="F424" s="285" t="s">
        <v>1115</v>
      </c>
      <c r="G424" s="285" t="s">
        <v>732</v>
      </c>
      <c r="H424" s="278">
        <f t="shared" si="12"/>
        <v>1</v>
      </c>
      <c r="I424" s="251" t="s">
        <v>1135</v>
      </c>
      <c r="J424" s="285"/>
      <c r="K424" s="278" t="str">
        <f t="shared" si="13"/>
        <v>TZA002People in Need</v>
      </c>
      <c r="L424" s="286">
        <v>43495</v>
      </c>
      <c r="M424" s="286" t="s">
        <v>3248</v>
      </c>
    </row>
    <row r="425" spans="1:13" ht="15.5" hidden="1" thickTop="1" thickBot="1" x14ac:dyDescent="0.4">
      <c r="A425" s="287" t="s">
        <v>1260</v>
      </c>
      <c r="B425" s="288" t="str">
        <f>VLOOKUP(A425,Lists!B:C,2,FALSE)</f>
        <v>TZA002</v>
      </c>
      <c r="C425" s="288" t="str">
        <f>VLOOKUP(A425,Lists!B:D,3,FALSE)</f>
        <v>TZA</v>
      </c>
      <c r="D425" s="289" t="s">
        <v>691</v>
      </c>
      <c r="E425" s="289" t="s">
        <v>446</v>
      </c>
      <c r="F425" s="289"/>
      <c r="G425" s="289" t="s">
        <v>446</v>
      </c>
      <c r="H425" s="278" t="str">
        <f t="shared" si="12"/>
        <v>x</v>
      </c>
      <c r="I425" s="252"/>
      <c r="J425" s="289"/>
      <c r="K425" s="278" t="str">
        <f t="shared" si="13"/>
        <v>TZA002People facing limited access constraints</v>
      </c>
      <c r="L425" s="290">
        <v>43495</v>
      </c>
      <c r="M425" s="290" t="s">
        <v>3248</v>
      </c>
    </row>
    <row r="426" spans="1:13" ht="15.5" hidden="1" thickTop="1" thickBot="1" x14ac:dyDescent="0.4">
      <c r="A426" s="283" t="s">
        <v>1260</v>
      </c>
      <c r="B426" s="284" t="str">
        <f>VLOOKUP(A426,Lists!B:C,2,FALSE)</f>
        <v>TZA002</v>
      </c>
      <c r="C426" s="284" t="str">
        <f>VLOOKUP(A426,Lists!B:D,3,FALSE)</f>
        <v>TZA</v>
      </c>
      <c r="D426" s="285" t="s">
        <v>692</v>
      </c>
      <c r="E426" s="285" t="s">
        <v>446</v>
      </c>
      <c r="F426" s="285"/>
      <c r="G426" s="285" t="s">
        <v>446</v>
      </c>
      <c r="H426" s="278" t="str">
        <f t="shared" si="12"/>
        <v>x</v>
      </c>
      <c r="I426" s="251"/>
      <c r="J426" s="285"/>
      <c r="K426" s="278" t="str">
        <f t="shared" si="13"/>
        <v>TZA002People facing restricted access constraints</v>
      </c>
      <c r="L426" s="286">
        <v>43495</v>
      </c>
      <c r="M426" s="286" t="s">
        <v>3248</v>
      </c>
    </row>
    <row r="427" spans="1:13" ht="15.5" hidden="1" thickTop="1" thickBot="1" x14ac:dyDescent="0.4">
      <c r="A427" s="267" t="s">
        <v>3302</v>
      </c>
      <c r="B427" s="278" t="str">
        <f>VLOOKUP(A427,Lists!B:C,2,FALSE)</f>
        <v>AFG001</v>
      </c>
      <c r="C427" s="278" t="str">
        <f>VLOOKUP(A427,Lists!B:D,3,FALSE)</f>
        <v>AFG</v>
      </c>
      <c r="D427" s="250" t="s">
        <v>522</v>
      </c>
      <c r="E427" s="250">
        <v>29168796</v>
      </c>
      <c r="F427" s="250" t="s">
        <v>1143</v>
      </c>
      <c r="G427" s="250" t="s">
        <v>730</v>
      </c>
      <c r="H427" s="278">
        <f t="shared" si="12"/>
        <v>3</v>
      </c>
      <c r="I427" s="161" t="s">
        <v>1144</v>
      </c>
      <c r="J427" s="250" t="s">
        <v>1145</v>
      </c>
      <c r="K427" s="278" t="str">
        <f t="shared" si="13"/>
        <v>AFG001Total population</v>
      </c>
      <c r="L427" s="282">
        <v>43495</v>
      </c>
      <c r="M427" s="282" t="s">
        <v>3248</v>
      </c>
    </row>
    <row r="428" spans="1:13" ht="15.5" hidden="1" thickTop="1" thickBot="1" x14ac:dyDescent="0.4">
      <c r="A428" s="268" t="s">
        <v>3302</v>
      </c>
      <c r="B428" s="277" t="str">
        <f>VLOOKUP(A428,Lists!B:C,2,FALSE)</f>
        <v>AFG001</v>
      </c>
      <c r="C428" s="277" t="str">
        <f>VLOOKUP(A428,Lists!B:D,3,FALSE)</f>
        <v>AFG</v>
      </c>
      <c r="D428" s="249" t="s">
        <v>660</v>
      </c>
      <c r="E428" s="249">
        <v>652867</v>
      </c>
      <c r="F428" s="249" t="s">
        <v>1146</v>
      </c>
      <c r="G428" s="249" t="s">
        <v>732</v>
      </c>
      <c r="H428" s="278">
        <f t="shared" si="12"/>
        <v>1</v>
      </c>
      <c r="I428" s="162" t="s">
        <v>1147</v>
      </c>
      <c r="J428" s="249" t="s">
        <v>1148</v>
      </c>
      <c r="K428" s="278" t="str">
        <f t="shared" si="13"/>
        <v>AFG001Landmass affected</v>
      </c>
      <c r="L428" s="281">
        <v>43495</v>
      </c>
      <c r="M428" s="281" t="s">
        <v>3248</v>
      </c>
    </row>
    <row r="429" spans="1:13" ht="15.5" hidden="1" thickTop="1" thickBot="1" x14ac:dyDescent="0.4">
      <c r="A429" s="267" t="s">
        <v>3302</v>
      </c>
      <c r="B429" s="278" t="str">
        <f>VLOOKUP(A429,Lists!B:C,2,FALSE)</f>
        <v>AFG001</v>
      </c>
      <c r="C429" s="278" t="str">
        <f>VLOOKUP(A429,Lists!B:D,3,FALSE)</f>
        <v>AFG</v>
      </c>
      <c r="D429" s="250" t="s">
        <v>737</v>
      </c>
      <c r="E429" s="250">
        <v>29168796</v>
      </c>
      <c r="F429" s="250" t="s">
        <v>1143</v>
      </c>
      <c r="G429" s="250" t="s">
        <v>730</v>
      </c>
      <c r="H429" s="278">
        <f t="shared" si="12"/>
        <v>3</v>
      </c>
      <c r="I429" s="161" t="s">
        <v>1144</v>
      </c>
      <c r="J429" s="250" t="s">
        <v>1149</v>
      </c>
      <c r="K429" s="278" t="str">
        <f t="shared" si="13"/>
        <v>AFG001People exposed</v>
      </c>
      <c r="L429" s="282">
        <v>43495</v>
      </c>
      <c r="M429" s="282" t="s">
        <v>3248</v>
      </c>
    </row>
    <row r="430" spans="1:13" ht="15.5" hidden="1" thickTop="1" thickBot="1" x14ac:dyDescent="0.4">
      <c r="A430" s="268" t="s">
        <v>3302</v>
      </c>
      <c r="B430" s="277" t="str">
        <f>VLOOKUP(A430,Lists!B:C,2,FALSE)</f>
        <v>AFG001</v>
      </c>
      <c r="C430" s="277" t="str">
        <f>VLOOKUP(A430,Lists!B:D,3,FALSE)</f>
        <v>AFG</v>
      </c>
      <c r="D430" s="249" t="s">
        <v>533</v>
      </c>
      <c r="E430" s="249">
        <v>29168796</v>
      </c>
      <c r="F430" s="249" t="s">
        <v>1143</v>
      </c>
      <c r="G430" s="249" t="s">
        <v>730</v>
      </c>
      <c r="H430" s="278">
        <f t="shared" si="12"/>
        <v>3</v>
      </c>
      <c r="I430" s="162" t="s">
        <v>1144</v>
      </c>
      <c r="J430" s="249" t="s">
        <v>1149</v>
      </c>
      <c r="K430" s="278" t="str">
        <f t="shared" si="13"/>
        <v>AFG001People affected</v>
      </c>
      <c r="L430" s="281">
        <v>43495</v>
      </c>
      <c r="M430" s="281" t="s">
        <v>3248</v>
      </c>
    </row>
    <row r="431" spans="1:13" ht="15.5" thickTop="1" thickBot="1" x14ac:dyDescent="0.4">
      <c r="A431" s="267" t="s">
        <v>3302</v>
      </c>
      <c r="B431" s="278" t="str">
        <f>VLOOKUP(A431,Lists!B:C,2,FALSE)</f>
        <v>AFG001</v>
      </c>
      <c r="C431" s="278" t="str">
        <f>VLOOKUP(A431,Lists!B:D,3,FALSE)</f>
        <v>AFG</v>
      </c>
      <c r="D431" s="250" t="s">
        <v>666</v>
      </c>
      <c r="E431" s="250">
        <v>1420747</v>
      </c>
      <c r="F431" s="250" t="s">
        <v>1150</v>
      </c>
      <c r="G431" s="250" t="s">
        <v>730</v>
      </c>
      <c r="H431" s="278">
        <f t="shared" si="12"/>
        <v>3</v>
      </c>
      <c r="I431" s="161" t="s">
        <v>1151</v>
      </c>
      <c r="J431" s="250" t="s">
        <v>1152</v>
      </c>
      <c r="K431" s="278" t="str">
        <f t="shared" si="13"/>
        <v>AFG001People displaced</v>
      </c>
      <c r="L431" s="282">
        <v>43495</v>
      </c>
      <c r="M431" s="282" t="s">
        <v>3248</v>
      </c>
    </row>
    <row r="432" spans="1:13" ht="15.5" hidden="1" thickTop="1" thickBot="1" x14ac:dyDescent="0.4">
      <c r="A432" s="268" t="s">
        <v>3302</v>
      </c>
      <c r="B432" s="277" t="str">
        <f>VLOOKUP(A432,Lists!B:C,2,FALSE)</f>
        <v>AFG001</v>
      </c>
      <c r="C432" s="277" t="str">
        <f>VLOOKUP(A432,Lists!B:D,3,FALSE)</f>
        <v>AFG</v>
      </c>
      <c r="D432" s="249" t="s">
        <v>5027</v>
      </c>
      <c r="E432" s="249">
        <v>3757</v>
      </c>
      <c r="F432" s="249" t="s">
        <v>1154</v>
      </c>
      <c r="G432" s="249" t="s">
        <v>731</v>
      </c>
      <c r="H432" s="278">
        <f t="shared" si="12"/>
        <v>2</v>
      </c>
      <c r="I432" s="162" t="s">
        <v>1155</v>
      </c>
      <c r="J432" s="249" t="s">
        <v>1153</v>
      </c>
      <c r="K432" s="278" t="str">
        <f t="shared" si="13"/>
        <v>AFG001Injuries reported</v>
      </c>
      <c r="L432" s="281">
        <v>43495</v>
      </c>
      <c r="M432" s="281" t="s">
        <v>3248</v>
      </c>
    </row>
    <row r="433" spans="1:13" ht="15.5" hidden="1" thickTop="1" thickBot="1" x14ac:dyDescent="0.4">
      <c r="A433" s="267" t="s">
        <v>3302</v>
      </c>
      <c r="B433" s="278" t="str">
        <f>VLOOKUP(A433,Lists!B:C,2,FALSE)</f>
        <v>AFG001</v>
      </c>
      <c r="C433" s="278" t="str">
        <f>VLOOKUP(A433,Lists!B:D,3,FALSE)</f>
        <v>AFG</v>
      </c>
      <c r="D433" s="250" t="s">
        <v>5028</v>
      </c>
      <c r="E433" s="250" t="s">
        <v>446</v>
      </c>
      <c r="F433" s="250"/>
      <c r="G433" s="250" t="s">
        <v>446</v>
      </c>
      <c r="H433" s="278" t="str">
        <f t="shared" si="12"/>
        <v>x</v>
      </c>
      <c r="I433" s="161"/>
      <c r="J433" s="250"/>
      <c r="K433" s="278" t="str">
        <f t="shared" si="13"/>
        <v>AFG001Illness cases reported</v>
      </c>
      <c r="L433" s="282">
        <v>43495</v>
      </c>
      <c r="M433" s="282" t="s">
        <v>3248</v>
      </c>
    </row>
    <row r="434" spans="1:13" ht="15.5" hidden="1" thickTop="1" thickBot="1" x14ac:dyDescent="0.4">
      <c r="A434" s="268" t="s">
        <v>3302</v>
      </c>
      <c r="B434" s="277" t="str">
        <f>VLOOKUP(A434,Lists!B:C,2,FALSE)</f>
        <v>AFG001</v>
      </c>
      <c r="C434" s="277" t="str">
        <f>VLOOKUP(A434,Lists!B:D,3,FALSE)</f>
        <v>AFG</v>
      </c>
      <c r="D434" s="249" t="s">
        <v>5029</v>
      </c>
      <c r="E434" s="249">
        <v>25140</v>
      </c>
      <c r="F434" s="249" t="s">
        <v>1154</v>
      </c>
      <c r="G434" s="249" t="s">
        <v>731</v>
      </c>
      <c r="H434" s="278">
        <f t="shared" si="12"/>
        <v>2</v>
      </c>
      <c r="I434" s="162" t="s">
        <v>1354</v>
      </c>
      <c r="J434" s="249" t="s">
        <v>7338</v>
      </c>
      <c r="K434" s="278" t="str">
        <f t="shared" si="13"/>
        <v>AFG001Fatalities reported</v>
      </c>
      <c r="L434" s="281">
        <v>43495</v>
      </c>
      <c r="M434" s="281" t="s">
        <v>3248</v>
      </c>
    </row>
    <row r="435" spans="1:13" ht="15.5" hidden="1" thickTop="1" thickBot="1" x14ac:dyDescent="0.4">
      <c r="A435" s="267" t="s">
        <v>3302</v>
      </c>
      <c r="B435" s="278" t="str">
        <f>VLOOKUP(A435,Lists!B:C,2,FALSE)</f>
        <v>AFG001</v>
      </c>
      <c r="C435" s="278" t="str">
        <f>VLOOKUP(A435,Lists!B:D,3,FALSE)</f>
        <v>AFG</v>
      </c>
      <c r="D435" s="250" t="s">
        <v>5108</v>
      </c>
      <c r="E435" s="250" t="s">
        <v>446</v>
      </c>
      <c r="F435" s="250"/>
      <c r="G435" s="250" t="s">
        <v>446</v>
      </c>
      <c r="H435" s="278" t="str">
        <f t="shared" si="12"/>
        <v>x</v>
      </c>
      <c r="I435" s="161"/>
      <c r="J435" s="250"/>
      <c r="K435" s="278" t="str">
        <f t="shared" si="13"/>
        <v>AFG001Buildings damaged</v>
      </c>
      <c r="L435" s="282">
        <v>43495</v>
      </c>
      <c r="M435" s="282" t="s">
        <v>3248</v>
      </c>
    </row>
    <row r="436" spans="1:13" ht="15.5" hidden="1" thickTop="1" thickBot="1" x14ac:dyDescent="0.4">
      <c r="A436" s="268" t="s">
        <v>3302</v>
      </c>
      <c r="B436" s="277" t="str">
        <f>VLOOKUP(A436,Lists!B:C,2,FALSE)</f>
        <v>AFG001</v>
      </c>
      <c r="C436" s="277" t="str">
        <f>VLOOKUP(A436,Lists!B:D,3,FALSE)</f>
        <v>AFG</v>
      </c>
      <c r="D436" s="249" t="s">
        <v>5108</v>
      </c>
      <c r="E436" s="249" t="s">
        <v>446</v>
      </c>
      <c r="F436" s="249"/>
      <c r="G436" s="249" t="s">
        <v>446</v>
      </c>
      <c r="H436" s="278" t="str">
        <f t="shared" si="12"/>
        <v>x</v>
      </c>
      <c r="I436" s="162"/>
      <c r="J436" s="249"/>
      <c r="K436" s="278" t="str">
        <f t="shared" si="13"/>
        <v>AFG001Buildings damaged</v>
      </c>
      <c r="L436" s="281">
        <v>43495</v>
      </c>
      <c r="M436" s="281" t="s">
        <v>3248</v>
      </c>
    </row>
    <row r="437" spans="1:13" ht="15.5" hidden="1" thickTop="1" thickBot="1" x14ac:dyDescent="0.4">
      <c r="A437" s="267" t="s">
        <v>3302</v>
      </c>
      <c r="B437" s="278" t="str">
        <f>VLOOKUP(A437,Lists!B:C,2,FALSE)</f>
        <v>AFG001</v>
      </c>
      <c r="C437" s="278" t="str">
        <f>VLOOKUP(A437,Lists!B:D,3,FALSE)</f>
        <v>AFG</v>
      </c>
      <c r="D437" s="250" t="s">
        <v>742</v>
      </c>
      <c r="E437" s="250">
        <v>13114</v>
      </c>
      <c r="F437" s="250" t="s">
        <v>1156</v>
      </c>
      <c r="G437" s="250" t="s">
        <v>731</v>
      </c>
      <c r="H437" s="278">
        <f t="shared" si="12"/>
        <v>2</v>
      </c>
      <c r="I437" s="161" t="s">
        <v>1158</v>
      </c>
      <c r="J437" s="250" t="s">
        <v>1157</v>
      </c>
      <c r="K437" s="278" t="str">
        <f t="shared" si="13"/>
        <v>AFG001Economic Losses</v>
      </c>
      <c r="L437" s="282">
        <v>43495</v>
      </c>
      <c r="M437" s="282" t="s">
        <v>3248</v>
      </c>
    </row>
    <row r="438" spans="1:13" ht="15.5" hidden="1" thickTop="1" thickBot="1" x14ac:dyDescent="0.4">
      <c r="A438" s="268" t="s">
        <v>3302</v>
      </c>
      <c r="B438" s="277" t="str">
        <f>VLOOKUP(A438,Lists!B:C,2,FALSE)</f>
        <v>AFG001</v>
      </c>
      <c r="C438" s="277" t="str">
        <f>VLOOKUP(A438,Lists!B:D,3,FALSE)</f>
        <v>AFG</v>
      </c>
      <c r="D438" s="249" t="s">
        <v>752</v>
      </c>
      <c r="E438" s="249">
        <v>6290000</v>
      </c>
      <c r="F438" s="249" t="s">
        <v>1160</v>
      </c>
      <c r="G438" s="249" t="s">
        <v>731</v>
      </c>
      <c r="H438" s="278">
        <f t="shared" si="12"/>
        <v>2</v>
      </c>
      <c r="I438" s="162" t="s">
        <v>1159</v>
      </c>
      <c r="J438" s="249" t="s">
        <v>1161</v>
      </c>
      <c r="K438" s="278" t="str">
        <f t="shared" si="13"/>
        <v>AFG001People in Need</v>
      </c>
      <c r="L438" s="281">
        <v>43495</v>
      </c>
      <c r="M438" s="281" t="s">
        <v>3248</v>
      </c>
    </row>
    <row r="439" spans="1:13" ht="15.5" hidden="1" thickTop="1" thickBot="1" x14ac:dyDescent="0.4">
      <c r="A439" s="267" t="s">
        <v>3302</v>
      </c>
      <c r="B439" s="278" t="str">
        <f>VLOOKUP(A439,Lists!B:C,2,FALSE)</f>
        <v>AFG001</v>
      </c>
      <c r="C439" s="278" t="str">
        <f>VLOOKUP(A439,Lists!B:D,3,FALSE)</f>
        <v>AFG</v>
      </c>
      <c r="D439" s="250" t="s">
        <v>5110</v>
      </c>
      <c r="E439" s="250">
        <v>0</v>
      </c>
      <c r="F439" s="250" t="s">
        <v>1160</v>
      </c>
      <c r="G439" s="250" t="s">
        <v>731</v>
      </c>
      <c r="H439" s="278">
        <f t="shared" si="12"/>
        <v>2</v>
      </c>
      <c r="I439" s="161" t="s">
        <v>1159</v>
      </c>
      <c r="J439" s="250" t="s">
        <v>1162</v>
      </c>
      <c r="K439" s="278" t="str">
        <f t="shared" si="13"/>
        <v>AFG001Minimal humanitarian conditions - Level 1</v>
      </c>
      <c r="L439" s="282">
        <v>43495</v>
      </c>
      <c r="M439" s="282" t="s">
        <v>3248</v>
      </c>
    </row>
    <row r="440" spans="1:13" ht="15.5" hidden="1" thickTop="1" thickBot="1" x14ac:dyDescent="0.4">
      <c r="A440" s="268" t="s">
        <v>3302</v>
      </c>
      <c r="B440" s="277" t="str">
        <f>VLOOKUP(A440,Lists!B:C,2,FALSE)</f>
        <v>AFG001</v>
      </c>
      <c r="C440" s="277" t="str">
        <f>VLOOKUP(A440,Lists!B:D,3,FALSE)</f>
        <v>AFG</v>
      </c>
      <c r="D440" s="249" t="s">
        <v>5111</v>
      </c>
      <c r="E440" s="249">
        <v>29290000</v>
      </c>
      <c r="F440" s="249" t="s">
        <v>1160</v>
      </c>
      <c r="G440" s="249" t="s">
        <v>731</v>
      </c>
      <c r="H440" s="278">
        <f t="shared" si="12"/>
        <v>2</v>
      </c>
      <c r="I440" s="162" t="s">
        <v>1159</v>
      </c>
      <c r="J440" s="249" t="s">
        <v>1162</v>
      </c>
      <c r="K440" s="278" t="str">
        <f t="shared" si="13"/>
        <v>AFG001Stressed humanitarian conditions - Level 2</v>
      </c>
      <c r="L440" s="281">
        <v>43495</v>
      </c>
      <c r="M440" s="281" t="s">
        <v>3248</v>
      </c>
    </row>
    <row r="441" spans="1:13" ht="15.5" hidden="1" thickTop="1" thickBot="1" x14ac:dyDescent="0.4">
      <c r="A441" s="267" t="s">
        <v>3302</v>
      </c>
      <c r="B441" s="278" t="str">
        <f>VLOOKUP(A441,Lists!B:C,2,FALSE)</f>
        <v>AFG001</v>
      </c>
      <c r="C441" s="278" t="str">
        <f>VLOOKUP(A441,Lists!B:D,3,FALSE)</f>
        <v>AFG</v>
      </c>
      <c r="D441" s="250" t="s">
        <v>5112</v>
      </c>
      <c r="E441" s="250">
        <v>2680000</v>
      </c>
      <c r="F441" s="250" t="s">
        <v>1160</v>
      </c>
      <c r="G441" s="250" t="s">
        <v>731</v>
      </c>
      <c r="H441" s="278">
        <f t="shared" si="12"/>
        <v>2</v>
      </c>
      <c r="I441" s="161" t="s">
        <v>1159</v>
      </c>
      <c r="J441" s="250" t="s">
        <v>1162</v>
      </c>
      <c r="K441" s="278" t="str">
        <f t="shared" si="13"/>
        <v>AFG001Moderate humanitarian conditions - Level 3</v>
      </c>
      <c r="L441" s="282">
        <v>43495</v>
      </c>
      <c r="M441" s="282" t="s">
        <v>3248</v>
      </c>
    </row>
    <row r="442" spans="1:13" ht="15.5" hidden="1" thickTop="1" thickBot="1" x14ac:dyDescent="0.4">
      <c r="A442" s="268" t="s">
        <v>3302</v>
      </c>
      <c r="B442" s="277" t="str">
        <f>VLOOKUP(A442,Lists!B:C,2,FALSE)</f>
        <v>AFG001</v>
      </c>
      <c r="C442" s="277" t="str">
        <f>VLOOKUP(A442,Lists!B:D,3,FALSE)</f>
        <v>AFG</v>
      </c>
      <c r="D442" s="249" t="s">
        <v>5113</v>
      </c>
      <c r="E442" s="249">
        <v>3730000</v>
      </c>
      <c r="F442" s="249" t="s">
        <v>1160</v>
      </c>
      <c r="G442" s="249" t="s">
        <v>731</v>
      </c>
      <c r="H442" s="278">
        <f t="shared" si="12"/>
        <v>2</v>
      </c>
      <c r="I442" s="162" t="s">
        <v>1159</v>
      </c>
      <c r="J442" s="249" t="s">
        <v>1162</v>
      </c>
      <c r="K442" s="278" t="str">
        <f t="shared" si="13"/>
        <v>AFG001Severe humanitarian conditions - Level 4</v>
      </c>
      <c r="L442" s="281">
        <v>43495</v>
      </c>
      <c r="M442" s="281" t="s">
        <v>3248</v>
      </c>
    </row>
    <row r="443" spans="1:13" ht="15.5" hidden="1" thickTop="1" thickBot="1" x14ac:dyDescent="0.4">
      <c r="A443" s="267" t="s">
        <v>3302</v>
      </c>
      <c r="B443" s="278" t="str">
        <f>VLOOKUP(A443,Lists!B:C,2,FALSE)</f>
        <v>AFG001</v>
      </c>
      <c r="C443" s="278" t="str">
        <f>VLOOKUP(A443,Lists!B:D,3,FALSE)</f>
        <v>AFG</v>
      </c>
      <c r="D443" s="250" t="s">
        <v>5114</v>
      </c>
      <c r="E443" s="250">
        <v>0</v>
      </c>
      <c r="F443" s="250" t="s">
        <v>1160</v>
      </c>
      <c r="G443" s="250" t="s">
        <v>731</v>
      </c>
      <c r="H443" s="278">
        <f t="shared" si="12"/>
        <v>2</v>
      </c>
      <c r="I443" s="161" t="s">
        <v>1159</v>
      </c>
      <c r="J443" s="250" t="s">
        <v>1162</v>
      </c>
      <c r="K443" s="278" t="str">
        <f t="shared" si="13"/>
        <v>AFG001Extreme humanitarian conditions - Level 5</v>
      </c>
      <c r="L443" s="282">
        <v>43495</v>
      </c>
      <c r="M443" s="282" t="s">
        <v>3248</v>
      </c>
    </row>
    <row r="444" spans="1:13" ht="15.5" hidden="1" thickTop="1" thickBot="1" x14ac:dyDescent="0.4">
      <c r="A444" s="268" t="s">
        <v>3302</v>
      </c>
      <c r="B444" s="277" t="str">
        <f>VLOOKUP(A444,Lists!B:C,2,FALSE)</f>
        <v>AFG001</v>
      </c>
      <c r="C444" s="277" t="str">
        <f>VLOOKUP(A444,Lists!B:D,3,FALSE)</f>
        <v>AFG</v>
      </c>
      <c r="D444" s="249" t="s">
        <v>688</v>
      </c>
      <c r="E444" s="249">
        <v>5</v>
      </c>
      <c r="F444" s="249"/>
      <c r="G444" s="249" t="s">
        <v>732</v>
      </c>
      <c r="H444" s="278">
        <f t="shared" si="12"/>
        <v>1</v>
      </c>
      <c r="I444" s="162"/>
      <c r="J444" s="249" t="s">
        <v>1163</v>
      </c>
      <c r="K444" s="278" t="str">
        <f t="shared" si="13"/>
        <v>AFG001Crisis affected groups</v>
      </c>
      <c r="L444" s="281">
        <v>43495</v>
      </c>
      <c r="M444" s="281" t="s">
        <v>3248</v>
      </c>
    </row>
    <row r="445" spans="1:13" ht="15.5" hidden="1" thickTop="1" thickBot="1" x14ac:dyDescent="0.4">
      <c r="A445" s="267" t="s">
        <v>3302</v>
      </c>
      <c r="B445" s="278" t="str">
        <f>VLOOKUP(A445,Lists!B:C,2,FALSE)</f>
        <v>AFG001</v>
      </c>
      <c r="C445" s="278" t="str">
        <f>VLOOKUP(A445,Lists!B:D,3,FALSE)</f>
        <v>AFG</v>
      </c>
      <c r="D445" s="250" t="s">
        <v>691</v>
      </c>
      <c r="E445" s="250" t="s">
        <v>446</v>
      </c>
      <c r="F445" s="250"/>
      <c r="G445" s="250" t="s">
        <v>446</v>
      </c>
      <c r="H445" s="278" t="str">
        <f t="shared" si="12"/>
        <v>x</v>
      </c>
      <c r="I445" s="161"/>
      <c r="J445" s="250"/>
      <c r="K445" s="278" t="str">
        <f t="shared" si="13"/>
        <v>AFG001People facing limited access constraints</v>
      </c>
      <c r="L445" s="282">
        <v>43495</v>
      </c>
      <c r="M445" s="282" t="s">
        <v>3248</v>
      </c>
    </row>
    <row r="446" spans="1:13" ht="15.5" hidden="1" thickTop="1" thickBot="1" x14ac:dyDescent="0.4">
      <c r="A446" s="268" t="s">
        <v>3302</v>
      </c>
      <c r="B446" s="277" t="str">
        <f>VLOOKUP(A446,Lists!B:C,2,FALSE)</f>
        <v>AFG001</v>
      </c>
      <c r="C446" s="277" t="str">
        <f>VLOOKUP(A446,Lists!B:D,3,FALSE)</f>
        <v>AFG</v>
      </c>
      <c r="D446" s="249" t="s">
        <v>692</v>
      </c>
      <c r="E446" s="249" t="s">
        <v>446</v>
      </c>
      <c r="F446" s="249"/>
      <c r="G446" s="249" t="s">
        <v>446</v>
      </c>
      <c r="H446" s="278" t="str">
        <f t="shared" si="12"/>
        <v>x</v>
      </c>
      <c r="I446" s="162"/>
      <c r="J446" s="249"/>
      <c r="K446" s="278" t="str">
        <f t="shared" si="13"/>
        <v>AFG001People facing restricted access constraints</v>
      </c>
      <c r="L446" s="281">
        <v>43495</v>
      </c>
      <c r="M446" s="281" t="s">
        <v>3248</v>
      </c>
    </row>
    <row r="447" spans="1:13" ht="15.5" hidden="1" thickTop="1" thickBot="1" x14ac:dyDescent="0.4">
      <c r="A447" s="267" t="s">
        <v>3302</v>
      </c>
      <c r="B447" s="278" t="str">
        <f>VLOOKUP(A447,Lists!B:C,2,FALSE)</f>
        <v>AFG001</v>
      </c>
      <c r="C447" s="278" t="str">
        <f>VLOOKUP(A447,Lists!B:D,3,FALSE)</f>
        <v>AFG</v>
      </c>
      <c r="D447" s="250" t="s">
        <v>643</v>
      </c>
      <c r="E447" s="250">
        <v>2</v>
      </c>
      <c r="F447" s="250" t="s">
        <v>1129</v>
      </c>
      <c r="G447" s="250" t="s">
        <v>731</v>
      </c>
      <c r="H447" s="278">
        <f t="shared" si="12"/>
        <v>2</v>
      </c>
      <c r="I447" s="161" t="s">
        <v>1128</v>
      </c>
      <c r="J447" s="250"/>
      <c r="K447" s="278" t="str">
        <f t="shared" si="13"/>
        <v>AFG001Impediments to entry into country (bureaucratic and administrative)</v>
      </c>
      <c r="L447" s="282">
        <v>43495</v>
      </c>
      <c r="M447" s="282" t="s">
        <v>3248</v>
      </c>
    </row>
    <row r="448" spans="1:13" ht="15.5" hidden="1" thickTop="1" thickBot="1" x14ac:dyDescent="0.4">
      <c r="A448" s="268" t="s">
        <v>3302</v>
      </c>
      <c r="B448" s="277" t="str">
        <f>VLOOKUP(A448,Lists!B:C,2,FALSE)</f>
        <v>AFG001</v>
      </c>
      <c r="C448" s="277" t="str">
        <f>VLOOKUP(A448,Lists!B:D,3,FALSE)</f>
        <v>AFG</v>
      </c>
      <c r="D448" s="249" t="s">
        <v>644</v>
      </c>
      <c r="E448" s="249">
        <v>3</v>
      </c>
      <c r="F448" s="249" t="s">
        <v>1129</v>
      </c>
      <c r="G448" s="249" t="s">
        <v>731</v>
      </c>
      <c r="H448" s="278">
        <f t="shared" si="12"/>
        <v>2</v>
      </c>
      <c r="I448" s="162" t="s">
        <v>1128</v>
      </c>
      <c r="J448" s="249"/>
      <c r="K448" s="278" t="str">
        <f t="shared" si="13"/>
        <v>AFG001Restriction of movement (impediments to freedom of movement and/or administrative restrictions)</v>
      </c>
      <c r="L448" s="281">
        <v>43495</v>
      </c>
      <c r="M448" s="281" t="s">
        <v>3248</v>
      </c>
    </row>
    <row r="449" spans="1:13" ht="15.5" hidden="1" thickTop="1" thickBot="1" x14ac:dyDescent="0.4">
      <c r="A449" s="267" t="s">
        <v>3302</v>
      </c>
      <c r="B449" s="278" t="str">
        <f>VLOOKUP(A449,Lists!B:C,2,FALSE)</f>
        <v>AFG001</v>
      </c>
      <c r="C449" s="278" t="str">
        <f>VLOOKUP(A449,Lists!B:D,3,FALSE)</f>
        <v>AFG</v>
      </c>
      <c r="D449" s="250" t="s">
        <v>645</v>
      </c>
      <c r="E449" s="250">
        <v>2</v>
      </c>
      <c r="F449" s="250" t="s">
        <v>1129</v>
      </c>
      <c r="G449" s="250" t="s">
        <v>731</v>
      </c>
      <c r="H449" s="278">
        <f t="shared" si="12"/>
        <v>2</v>
      </c>
      <c r="I449" s="161" t="s">
        <v>1128</v>
      </c>
      <c r="J449" s="250"/>
      <c r="K449" s="278" t="str">
        <f t="shared" si="13"/>
        <v>AFG001Interference into implementation of humanitarian activities</v>
      </c>
      <c r="L449" s="282">
        <v>43495</v>
      </c>
      <c r="M449" s="282" t="s">
        <v>3248</v>
      </c>
    </row>
    <row r="450" spans="1:13" ht="15.5" hidden="1" thickTop="1" thickBot="1" x14ac:dyDescent="0.4">
      <c r="A450" s="268" t="s">
        <v>3302</v>
      </c>
      <c r="B450" s="277" t="str">
        <f>VLOOKUP(A450,Lists!B:C,2,FALSE)</f>
        <v>AFG001</v>
      </c>
      <c r="C450" s="277" t="str">
        <f>VLOOKUP(A450,Lists!B:D,3,FALSE)</f>
        <v>AFG</v>
      </c>
      <c r="D450" s="249" t="s">
        <v>646</v>
      </c>
      <c r="E450" s="249">
        <v>3</v>
      </c>
      <c r="F450" s="249" t="s">
        <v>1129</v>
      </c>
      <c r="G450" s="249" t="s">
        <v>731</v>
      </c>
      <c r="H450" s="278">
        <f t="shared" ref="H450:H513" si="14">IF(G450="x","x",IF(G450="Low",3,IF(G450="Medium",2,IF(G450="High",1,FALSE))))</f>
        <v>2</v>
      </c>
      <c r="I450" s="162" t="s">
        <v>1128</v>
      </c>
      <c r="J450" s="249"/>
      <c r="K450" s="278" t="str">
        <f t="shared" ref="K450:K513" si="15">B450&amp;""&amp;D450</f>
        <v>AFG001Violence against personnel, facilities and assets</v>
      </c>
      <c r="L450" s="281">
        <v>43495</v>
      </c>
      <c r="M450" s="281" t="s">
        <v>3248</v>
      </c>
    </row>
    <row r="451" spans="1:13" ht="15.5" hidden="1" thickTop="1" thickBot="1" x14ac:dyDescent="0.4">
      <c r="A451" s="267" t="s">
        <v>3302</v>
      </c>
      <c r="B451" s="278" t="str">
        <f>VLOOKUP(A451,Lists!B:C,2,FALSE)</f>
        <v>AFG001</v>
      </c>
      <c r="C451" s="278" t="str">
        <f>VLOOKUP(A451,Lists!B:D,3,FALSE)</f>
        <v>AFG</v>
      </c>
      <c r="D451" s="250" t="s">
        <v>647</v>
      </c>
      <c r="E451" s="250" t="s">
        <v>446</v>
      </c>
      <c r="F451" s="250" t="s">
        <v>1129</v>
      </c>
      <c r="G451" s="250" t="s">
        <v>446</v>
      </c>
      <c r="H451" s="278" t="str">
        <f t="shared" si="14"/>
        <v>x</v>
      </c>
      <c r="I451" s="161" t="s">
        <v>1128</v>
      </c>
      <c r="J451" s="250"/>
      <c r="K451" s="278" t="str">
        <f t="shared" si="15"/>
        <v>AFG001Denial of existence of humanitarian needs or entitlements to assistance</v>
      </c>
      <c r="L451" s="282">
        <v>43495</v>
      </c>
      <c r="M451" s="282" t="s">
        <v>3248</v>
      </c>
    </row>
    <row r="452" spans="1:13" ht="15.5" hidden="1" thickTop="1" thickBot="1" x14ac:dyDescent="0.4">
      <c r="A452" s="268" t="s">
        <v>3302</v>
      </c>
      <c r="B452" s="277" t="str">
        <f>VLOOKUP(A452,Lists!B:C,2,FALSE)</f>
        <v>AFG001</v>
      </c>
      <c r="C452" s="277" t="str">
        <f>VLOOKUP(A452,Lists!B:D,3,FALSE)</f>
        <v>AFG</v>
      </c>
      <c r="D452" s="249" t="s">
        <v>648</v>
      </c>
      <c r="E452" s="249">
        <v>3</v>
      </c>
      <c r="F452" s="249" t="s">
        <v>1129</v>
      </c>
      <c r="G452" s="249" t="s">
        <v>731</v>
      </c>
      <c r="H452" s="278">
        <f t="shared" si="14"/>
        <v>2</v>
      </c>
      <c r="I452" s="162" t="s">
        <v>1128</v>
      </c>
      <c r="J452" s="249"/>
      <c r="K452" s="278" t="str">
        <f t="shared" si="15"/>
        <v>AFG001Restriction and obstruction of access to services and assistance</v>
      </c>
      <c r="L452" s="281">
        <v>43495</v>
      </c>
      <c r="M452" s="281" t="s">
        <v>3248</v>
      </c>
    </row>
    <row r="453" spans="1:13" ht="15.5" hidden="1" thickTop="1" thickBot="1" x14ac:dyDescent="0.4">
      <c r="A453" s="267" t="s">
        <v>3302</v>
      </c>
      <c r="B453" s="278" t="str">
        <f>VLOOKUP(A453,Lists!B:C,2,FALSE)</f>
        <v>AFG001</v>
      </c>
      <c r="C453" s="278" t="str">
        <f>VLOOKUP(A453,Lists!B:D,3,FALSE)</f>
        <v>AFG</v>
      </c>
      <c r="D453" s="250" t="s">
        <v>649</v>
      </c>
      <c r="E453" s="250">
        <v>3</v>
      </c>
      <c r="F453" s="250" t="s">
        <v>1129</v>
      </c>
      <c r="G453" s="250" t="s">
        <v>731</v>
      </c>
      <c r="H453" s="278">
        <f t="shared" si="14"/>
        <v>2</v>
      </c>
      <c r="I453" s="161" t="s">
        <v>1128</v>
      </c>
      <c r="J453" s="250"/>
      <c r="K453" s="278" t="str">
        <f t="shared" si="15"/>
        <v>AFG001Ongoing insecurity/hostilities affecting humanitarian assistance</v>
      </c>
      <c r="L453" s="282">
        <v>43495</v>
      </c>
      <c r="M453" s="282" t="s">
        <v>3248</v>
      </c>
    </row>
    <row r="454" spans="1:13" ht="15.5" hidden="1" thickTop="1" thickBot="1" x14ac:dyDescent="0.4">
      <c r="A454" s="268" t="s">
        <v>3302</v>
      </c>
      <c r="B454" s="277" t="str">
        <f>VLOOKUP(A454,Lists!B:C,2,FALSE)</f>
        <v>AFG001</v>
      </c>
      <c r="C454" s="277" t="str">
        <f>VLOOKUP(A454,Lists!B:D,3,FALSE)</f>
        <v>AFG</v>
      </c>
      <c r="D454" s="249" t="s">
        <v>650</v>
      </c>
      <c r="E454" s="249">
        <v>3</v>
      </c>
      <c r="F454" s="249" t="s">
        <v>1129</v>
      </c>
      <c r="G454" s="249" t="s">
        <v>731</v>
      </c>
      <c r="H454" s="278">
        <f t="shared" si="14"/>
        <v>2</v>
      </c>
      <c r="I454" s="162" t="s">
        <v>1128</v>
      </c>
      <c r="J454" s="249"/>
      <c r="K454" s="278" t="str">
        <f t="shared" si="15"/>
        <v xml:space="preserve">AFG001Presence of mines and improvised explosive devices </v>
      </c>
      <c r="L454" s="281">
        <v>43495</v>
      </c>
      <c r="M454" s="281" t="s">
        <v>3248</v>
      </c>
    </row>
    <row r="455" spans="1:13" ht="15.5" hidden="1" thickTop="1" thickBot="1" x14ac:dyDescent="0.4">
      <c r="A455" s="267" t="s">
        <v>3302</v>
      </c>
      <c r="B455" s="278" t="str">
        <f>VLOOKUP(A455,Lists!B:C,2,FALSE)</f>
        <v>AFG001</v>
      </c>
      <c r="C455" s="278" t="str">
        <f>VLOOKUP(A455,Lists!B:D,3,FALSE)</f>
        <v>AFG</v>
      </c>
      <c r="D455" s="250" t="s">
        <v>651</v>
      </c>
      <c r="E455" s="250">
        <v>1</v>
      </c>
      <c r="F455" s="250" t="s">
        <v>1129</v>
      </c>
      <c r="G455" s="250" t="s">
        <v>731</v>
      </c>
      <c r="H455" s="278">
        <f t="shared" si="14"/>
        <v>2</v>
      </c>
      <c r="I455" s="161" t="s">
        <v>1128</v>
      </c>
      <c r="J455" s="250"/>
      <c r="K455" s="278" t="str">
        <f t="shared" si="15"/>
        <v>AFG001Physical constraints in the environment (obstacles related to terrain, climate, lack of infrastructure, etc.)</v>
      </c>
      <c r="L455" s="282">
        <v>43495</v>
      </c>
      <c r="M455" s="282" t="s">
        <v>3248</v>
      </c>
    </row>
    <row r="456" spans="1:13" ht="15.5" hidden="1" thickTop="1" thickBot="1" x14ac:dyDescent="0.4">
      <c r="A456" s="268" t="s">
        <v>1181</v>
      </c>
      <c r="B456" s="277" t="e">
        <f>VLOOKUP(A456,Lists!B:C,2,FALSE)</f>
        <v>#N/A</v>
      </c>
      <c r="C456" s="277" t="e">
        <f>VLOOKUP(A456,Lists!B:D,3,FALSE)</f>
        <v>#N/A</v>
      </c>
      <c r="D456" s="249" t="s">
        <v>522</v>
      </c>
      <c r="E456" s="249">
        <v>29168796</v>
      </c>
      <c r="F456" s="249" t="s">
        <v>1143</v>
      </c>
      <c r="G456" s="249" t="s">
        <v>730</v>
      </c>
      <c r="H456" s="278">
        <f t="shared" si="14"/>
        <v>3</v>
      </c>
      <c r="I456" s="162" t="s">
        <v>1144</v>
      </c>
      <c r="J456" s="249" t="s">
        <v>1145</v>
      </c>
      <c r="K456" s="278" t="e">
        <f t="shared" si="15"/>
        <v>#N/A</v>
      </c>
      <c r="L456" s="281">
        <v>43495</v>
      </c>
      <c r="M456" s="281" t="s">
        <v>3248</v>
      </c>
    </row>
    <row r="457" spans="1:13" ht="15.5" hidden="1" thickTop="1" thickBot="1" x14ac:dyDescent="0.4">
      <c r="A457" s="267" t="s">
        <v>1181</v>
      </c>
      <c r="B457" s="278" t="e">
        <f>VLOOKUP(A457,Lists!B:C,2,FALSE)</f>
        <v>#N/A</v>
      </c>
      <c r="C457" s="278" t="e">
        <f>VLOOKUP(A457,Lists!B:D,3,FALSE)</f>
        <v>#N/A</v>
      </c>
      <c r="D457" s="250" t="s">
        <v>660</v>
      </c>
      <c r="E457" s="250">
        <v>571579.80000000005</v>
      </c>
      <c r="F457" s="250" t="s">
        <v>1146</v>
      </c>
      <c r="G457" s="250" t="s">
        <v>731</v>
      </c>
      <c r="H457" s="278">
        <f t="shared" si="14"/>
        <v>2</v>
      </c>
      <c r="I457" s="161" t="s">
        <v>1147</v>
      </c>
      <c r="J457" s="250" t="s">
        <v>1165</v>
      </c>
      <c r="K457" s="278" t="e">
        <f t="shared" si="15"/>
        <v>#N/A</v>
      </c>
      <c r="L457" s="282">
        <v>43495</v>
      </c>
      <c r="M457" s="282" t="s">
        <v>3248</v>
      </c>
    </row>
    <row r="458" spans="1:13" ht="15.5" hidden="1" thickTop="1" thickBot="1" x14ac:dyDescent="0.4">
      <c r="A458" s="268" t="s">
        <v>1181</v>
      </c>
      <c r="B458" s="277" t="e">
        <f>VLOOKUP(A458,Lists!B:C,2,FALSE)</f>
        <v>#N/A</v>
      </c>
      <c r="C458" s="277" t="e">
        <f>VLOOKUP(A458,Lists!B:D,3,FALSE)</f>
        <v>#N/A</v>
      </c>
      <c r="D458" s="249" t="s">
        <v>737</v>
      </c>
      <c r="E458" s="249">
        <v>17392680</v>
      </c>
      <c r="F458" s="249" t="s">
        <v>1143</v>
      </c>
      <c r="G458" s="249" t="s">
        <v>730</v>
      </c>
      <c r="H458" s="278">
        <f t="shared" si="14"/>
        <v>3</v>
      </c>
      <c r="I458" s="162" t="s">
        <v>1166</v>
      </c>
      <c r="J458" s="249" t="s">
        <v>1167</v>
      </c>
      <c r="K458" s="278" t="e">
        <f t="shared" si="15"/>
        <v>#N/A</v>
      </c>
      <c r="L458" s="281">
        <v>43495</v>
      </c>
      <c r="M458" s="281" t="s">
        <v>3248</v>
      </c>
    </row>
    <row r="459" spans="1:13" ht="15.5" hidden="1" thickTop="1" thickBot="1" x14ac:dyDescent="0.4">
      <c r="A459" s="267" t="s">
        <v>1181</v>
      </c>
      <c r="B459" s="278" t="e">
        <f>VLOOKUP(A459,Lists!B:C,2,FALSE)</f>
        <v>#N/A</v>
      </c>
      <c r="C459" s="278" t="e">
        <f>VLOOKUP(A459,Lists!B:D,3,FALSE)</f>
        <v>#N/A</v>
      </c>
      <c r="D459" s="250" t="s">
        <v>533</v>
      </c>
      <c r="E459" s="250">
        <v>6200000</v>
      </c>
      <c r="F459" s="250" t="s">
        <v>1168</v>
      </c>
      <c r="G459" s="250"/>
      <c r="H459" s="278" t="b">
        <f t="shared" si="14"/>
        <v>0</v>
      </c>
      <c r="I459" s="161" t="s">
        <v>1169</v>
      </c>
      <c r="J459" s="250" t="s">
        <v>1170</v>
      </c>
      <c r="K459" s="278" t="e">
        <f t="shared" si="15"/>
        <v>#N/A</v>
      </c>
      <c r="L459" s="282">
        <v>43495</v>
      </c>
      <c r="M459" s="282" t="s">
        <v>3248</v>
      </c>
    </row>
    <row r="460" spans="1:13" ht="15.5" thickTop="1" thickBot="1" x14ac:dyDescent="0.4">
      <c r="A460" s="268" t="s">
        <v>1181</v>
      </c>
      <c r="B460" s="277" t="e">
        <f>VLOOKUP(A460,Lists!B:C,2,FALSE)</f>
        <v>#N/A</v>
      </c>
      <c r="C460" s="277" t="e">
        <f>VLOOKUP(A460,Lists!B:D,3,FALSE)</f>
        <v>#N/A</v>
      </c>
      <c r="D460" s="249" t="s">
        <v>666</v>
      </c>
      <c r="E460" s="249">
        <v>225968</v>
      </c>
      <c r="F460" s="249" t="s">
        <v>1171</v>
      </c>
      <c r="G460" s="249" t="s">
        <v>731</v>
      </c>
      <c r="H460" s="278">
        <f t="shared" si="14"/>
        <v>2</v>
      </c>
      <c r="I460" s="162" t="s">
        <v>1172</v>
      </c>
      <c r="J460" s="249" t="s">
        <v>1173</v>
      </c>
      <c r="K460" s="278" t="e">
        <f t="shared" si="15"/>
        <v>#N/A</v>
      </c>
      <c r="L460" s="281">
        <v>43495</v>
      </c>
      <c r="M460" s="281" t="s">
        <v>3248</v>
      </c>
    </row>
    <row r="461" spans="1:13" ht="15.5" hidden="1" thickTop="1" thickBot="1" x14ac:dyDescent="0.4">
      <c r="A461" s="267" t="s">
        <v>1181</v>
      </c>
      <c r="B461" s="278" t="e">
        <f>VLOOKUP(A461,Lists!B:C,2,FALSE)</f>
        <v>#N/A</v>
      </c>
      <c r="C461" s="278" t="e">
        <f>VLOOKUP(A461,Lists!B:D,3,FALSE)</f>
        <v>#N/A</v>
      </c>
      <c r="D461" s="250" t="s">
        <v>5027</v>
      </c>
      <c r="E461" s="250">
        <v>0</v>
      </c>
      <c r="F461" s="250"/>
      <c r="G461" s="250"/>
      <c r="H461" s="278" t="b">
        <f t="shared" si="14"/>
        <v>0</v>
      </c>
      <c r="I461" s="161"/>
      <c r="J461" s="250"/>
      <c r="K461" s="278" t="e">
        <f t="shared" si="15"/>
        <v>#N/A</v>
      </c>
      <c r="L461" s="282">
        <v>43495</v>
      </c>
      <c r="M461" s="282" t="s">
        <v>3248</v>
      </c>
    </row>
    <row r="462" spans="1:13" ht="15.5" hidden="1" thickTop="1" thickBot="1" x14ac:dyDescent="0.4">
      <c r="A462" s="268" t="s">
        <v>1181</v>
      </c>
      <c r="B462" s="277" t="e">
        <f>VLOOKUP(A462,Lists!B:C,2,FALSE)</f>
        <v>#N/A</v>
      </c>
      <c r="C462" s="277" t="e">
        <f>VLOOKUP(A462,Lists!B:D,3,FALSE)</f>
        <v>#N/A</v>
      </c>
      <c r="D462" s="249" t="s">
        <v>5028</v>
      </c>
      <c r="E462" s="249" t="s">
        <v>446</v>
      </c>
      <c r="F462" s="249"/>
      <c r="G462" s="249" t="s">
        <v>446</v>
      </c>
      <c r="H462" s="278" t="str">
        <f t="shared" si="14"/>
        <v>x</v>
      </c>
      <c r="I462" s="162"/>
      <c r="J462" s="249" t="s">
        <v>1174</v>
      </c>
      <c r="K462" s="278" t="e">
        <f t="shared" si="15"/>
        <v>#N/A</v>
      </c>
      <c r="L462" s="281">
        <v>43495</v>
      </c>
      <c r="M462" s="281" t="s">
        <v>3248</v>
      </c>
    </row>
    <row r="463" spans="1:13" ht="15.5" hidden="1" thickTop="1" thickBot="1" x14ac:dyDescent="0.4">
      <c r="A463" s="267" t="s">
        <v>1181</v>
      </c>
      <c r="B463" s="278" t="e">
        <f>VLOOKUP(A463,Lists!B:C,2,FALSE)</f>
        <v>#N/A</v>
      </c>
      <c r="C463" s="278" t="e">
        <f>VLOOKUP(A463,Lists!B:D,3,FALSE)</f>
        <v>#N/A</v>
      </c>
      <c r="D463" s="250" t="s">
        <v>5029</v>
      </c>
      <c r="E463" s="250" t="s">
        <v>446</v>
      </c>
      <c r="F463" s="250"/>
      <c r="G463" s="250" t="s">
        <v>446</v>
      </c>
      <c r="H463" s="278" t="str">
        <f t="shared" si="14"/>
        <v>x</v>
      </c>
      <c r="I463" s="161"/>
      <c r="J463" s="250" t="s">
        <v>1175</v>
      </c>
      <c r="K463" s="278" t="e">
        <f t="shared" si="15"/>
        <v>#N/A</v>
      </c>
      <c r="L463" s="282">
        <v>43495</v>
      </c>
      <c r="M463" s="282" t="s">
        <v>3248</v>
      </c>
    </row>
    <row r="464" spans="1:13" ht="15.5" hidden="1" thickTop="1" thickBot="1" x14ac:dyDescent="0.4">
      <c r="A464" s="268" t="s">
        <v>1181</v>
      </c>
      <c r="B464" s="277" t="e">
        <f>VLOOKUP(A464,Lists!B:C,2,FALSE)</f>
        <v>#N/A</v>
      </c>
      <c r="C464" s="277" t="e">
        <f>VLOOKUP(A464,Lists!B:D,3,FALSE)</f>
        <v>#N/A</v>
      </c>
      <c r="D464" s="249" t="s">
        <v>5108</v>
      </c>
      <c r="E464" s="249">
        <v>0</v>
      </c>
      <c r="F464" s="249"/>
      <c r="G464" s="249"/>
      <c r="H464" s="278" t="b">
        <f t="shared" si="14"/>
        <v>0</v>
      </c>
      <c r="I464" s="162"/>
      <c r="J464" s="249"/>
      <c r="K464" s="278" t="e">
        <f t="shared" si="15"/>
        <v>#N/A</v>
      </c>
      <c r="L464" s="281">
        <v>43495</v>
      </c>
      <c r="M464" s="281" t="s">
        <v>3248</v>
      </c>
    </row>
    <row r="465" spans="1:13" ht="15.5" hidden="1" thickTop="1" thickBot="1" x14ac:dyDescent="0.4">
      <c r="A465" s="267" t="s">
        <v>1181</v>
      </c>
      <c r="B465" s="278" t="e">
        <f>VLOOKUP(A465,Lists!B:C,2,FALSE)</f>
        <v>#N/A</v>
      </c>
      <c r="C465" s="278" t="e">
        <f>VLOOKUP(A465,Lists!B:D,3,FALSE)</f>
        <v>#N/A</v>
      </c>
      <c r="D465" s="250" t="s">
        <v>5109</v>
      </c>
      <c r="E465" s="250">
        <v>0</v>
      </c>
      <c r="F465" s="250"/>
      <c r="G465" s="250"/>
      <c r="H465" s="278" t="b">
        <f t="shared" si="14"/>
        <v>0</v>
      </c>
      <c r="I465" s="161"/>
      <c r="J465" s="250"/>
      <c r="K465" s="278" t="e">
        <f t="shared" si="15"/>
        <v>#N/A</v>
      </c>
      <c r="L465" s="282">
        <v>43495</v>
      </c>
      <c r="M465" s="282" t="s">
        <v>3248</v>
      </c>
    </row>
    <row r="466" spans="1:13" ht="15.5" hidden="1" thickTop="1" thickBot="1" x14ac:dyDescent="0.4">
      <c r="A466" s="268" t="s">
        <v>1181</v>
      </c>
      <c r="B466" s="277" t="e">
        <f>VLOOKUP(A466,Lists!B:C,2,FALSE)</f>
        <v>#N/A</v>
      </c>
      <c r="C466" s="277" t="e">
        <f>VLOOKUP(A466,Lists!B:D,3,FALSE)</f>
        <v>#N/A</v>
      </c>
      <c r="D466" s="249" t="s">
        <v>742</v>
      </c>
      <c r="E466" s="249" t="s">
        <v>446</v>
      </c>
      <c r="F466" s="249"/>
      <c r="G466" s="249" t="s">
        <v>446</v>
      </c>
      <c r="H466" s="278" t="str">
        <f t="shared" si="14"/>
        <v>x</v>
      </c>
      <c r="I466" s="162"/>
      <c r="J466" s="249" t="s">
        <v>1176</v>
      </c>
      <c r="K466" s="278" t="e">
        <f t="shared" si="15"/>
        <v>#N/A</v>
      </c>
      <c r="L466" s="281">
        <v>43495</v>
      </c>
      <c r="M466" s="281" t="s">
        <v>3248</v>
      </c>
    </row>
    <row r="467" spans="1:13" ht="15.5" hidden="1" thickTop="1" thickBot="1" x14ac:dyDescent="0.4">
      <c r="A467" s="267" t="s">
        <v>1181</v>
      </c>
      <c r="B467" s="278" t="e">
        <f>VLOOKUP(A467,Lists!B:C,2,FALSE)</f>
        <v>#N/A</v>
      </c>
      <c r="C467" s="278" t="e">
        <f>VLOOKUP(A467,Lists!B:D,3,FALSE)</f>
        <v>#N/A</v>
      </c>
      <c r="D467" s="250" t="s">
        <v>752</v>
      </c>
      <c r="E467" s="250">
        <v>3900000</v>
      </c>
      <c r="F467" s="250" t="s">
        <v>1160</v>
      </c>
      <c r="G467" s="250" t="s">
        <v>731</v>
      </c>
      <c r="H467" s="278">
        <f t="shared" si="14"/>
        <v>2</v>
      </c>
      <c r="I467" s="161" t="s">
        <v>1159</v>
      </c>
      <c r="J467" s="250" t="s">
        <v>1177</v>
      </c>
      <c r="K467" s="278" t="e">
        <f t="shared" si="15"/>
        <v>#N/A</v>
      </c>
      <c r="L467" s="282">
        <v>43495</v>
      </c>
      <c r="M467" s="282" t="s">
        <v>3248</v>
      </c>
    </row>
    <row r="468" spans="1:13" ht="15.5" hidden="1" thickTop="1" thickBot="1" x14ac:dyDescent="0.4">
      <c r="A468" s="268" t="s">
        <v>1181</v>
      </c>
      <c r="B468" s="277" t="e">
        <f>VLOOKUP(A468,Lists!B:C,2,FALSE)</f>
        <v>#N/A</v>
      </c>
      <c r="C468" s="277" t="e">
        <f>VLOOKUP(A468,Lists!B:D,3,FALSE)</f>
        <v>#N/A</v>
      </c>
      <c r="D468" s="249" t="s">
        <v>5110</v>
      </c>
      <c r="E468" s="249">
        <v>580000</v>
      </c>
      <c r="F468" s="249" t="s">
        <v>1160</v>
      </c>
      <c r="G468" s="249" t="s">
        <v>731</v>
      </c>
      <c r="H468" s="278">
        <f t="shared" si="14"/>
        <v>2</v>
      </c>
      <c r="I468" s="162" t="s">
        <v>1159</v>
      </c>
      <c r="J468" s="249" t="s">
        <v>1177</v>
      </c>
      <c r="K468" s="278" t="e">
        <f t="shared" si="15"/>
        <v>#N/A</v>
      </c>
      <c r="L468" s="281">
        <v>43495</v>
      </c>
      <c r="M468" s="281" t="s">
        <v>3248</v>
      </c>
    </row>
    <row r="469" spans="1:13" ht="15.5" hidden="1" thickTop="1" thickBot="1" x14ac:dyDescent="0.4">
      <c r="A469" s="267" t="s">
        <v>1181</v>
      </c>
      <c r="B469" s="278" t="e">
        <f>VLOOKUP(A469,Lists!B:C,2,FALSE)</f>
        <v>#N/A</v>
      </c>
      <c r="C469" s="278" t="e">
        <f>VLOOKUP(A469,Lists!B:D,3,FALSE)</f>
        <v>#N/A</v>
      </c>
      <c r="D469" s="250" t="s">
        <v>5111</v>
      </c>
      <c r="E469" s="250">
        <v>0</v>
      </c>
      <c r="F469" s="250" t="s">
        <v>1160</v>
      </c>
      <c r="G469" s="250" t="s">
        <v>731</v>
      </c>
      <c r="H469" s="278">
        <f t="shared" si="14"/>
        <v>2</v>
      </c>
      <c r="I469" s="161" t="s">
        <v>1159</v>
      </c>
      <c r="J469" s="250" t="s">
        <v>1177</v>
      </c>
      <c r="K469" s="278" t="e">
        <f t="shared" si="15"/>
        <v>#N/A</v>
      </c>
      <c r="L469" s="282">
        <v>43495</v>
      </c>
      <c r="M469" s="282" t="s">
        <v>3248</v>
      </c>
    </row>
    <row r="470" spans="1:13" ht="15.5" hidden="1" thickTop="1" thickBot="1" x14ac:dyDescent="0.4">
      <c r="A470" s="268" t="s">
        <v>1181</v>
      </c>
      <c r="B470" s="277" t="e">
        <f>VLOOKUP(A470,Lists!B:C,2,FALSE)</f>
        <v>#N/A</v>
      </c>
      <c r="C470" s="277" t="e">
        <f>VLOOKUP(A470,Lists!B:D,3,FALSE)</f>
        <v>#N/A</v>
      </c>
      <c r="D470" s="249" t="s">
        <v>5112</v>
      </c>
      <c r="E470" s="249">
        <v>1830000</v>
      </c>
      <c r="F470" s="249" t="s">
        <v>1160</v>
      </c>
      <c r="G470" s="249" t="s">
        <v>731</v>
      </c>
      <c r="H470" s="278">
        <f t="shared" si="14"/>
        <v>2</v>
      </c>
      <c r="I470" s="162" t="s">
        <v>1159</v>
      </c>
      <c r="J470" s="249" t="s">
        <v>1177</v>
      </c>
      <c r="K470" s="278" t="e">
        <f t="shared" si="15"/>
        <v>#N/A</v>
      </c>
      <c r="L470" s="281">
        <v>43495</v>
      </c>
      <c r="M470" s="281" t="s">
        <v>3248</v>
      </c>
    </row>
    <row r="471" spans="1:13" ht="15.5" hidden="1" thickTop="1" thickBot="1" x14ac:dyDescent="0.4">
      <c r="A471" s="267" t="s">
        <v>1181</v>
      </c>
      <c r="B471" s="278" t="e">
        <f>VLOOKUP(A471,Lists!B:C,2,FALSE)</f>
        <v>#N/A</v>
      </c>
      <c r="C471" s="278" t="e">
        <f>VLOOKUP(A471,Lists!B:D,3,FALSE)</f>
        <v>#N/A</v>
      </c>
      <c r="D471" s="250" t="s">
        <v>5113</v>
      </c>
      <c r="E471" s="250">
        <v>1280000</v>
      </c>
      <c r="F471" s="250" t="s">
        <v>1160</v>
      </c>
      <c r="G471" s="250" t="s">
        <v>731</v>
      </c>
      <c r="H471" s="278">
        <f t="shared" si="14"/>
        <v>2</v>
      </c>
      <c r="I471" s="161" t="s">
        <v>1159</v>
      </c>
      <c r="J471" s="250" t="s">
        <v>1177</v>
      </c>
      <c r="K471" s="278" t="e">
        <f t="shared" si="15"/>
        <v>#N/A</v>
      </c>
      <c r="L471" s="282">
        <v>43495</v>
      </c>
      <c r="M471" s="282" t="s">
        <v>3248</v>
      </c>
    </row>
    <row r="472" spans="1:13" ht="15.5" hidden="1" thickTop="1" thickBot="1" x14ac:dyDescent="0.4">
      <c r="A472" s="268" t="s">
        <v>1181</v>
      </c>
      <c r="B472" s="277" t="e">
        <f>VLOOKUP(A472,Lists!B:C,2,FALSE)</f>
        <v>#N/A</v>
      </c>
      <c r="C472" s="277" t="e">
        <f>VLOOKUP(A472,Lists!B:D,3,FALSE)</f>
        <v>#N/A</v>
      </c>
      <c r="D472" s="249" t="s">
        <v>5114</v>
      </c>
      <c r="E472" s="249">
        <v>0</v>
      </c>
      <c r="F472" s="249" t="s">
        <v>1160</v>
      </c>
      <c r="G472" s="249" t="s">
        <v>731</v>
      </c>
      <c r="H472" s="278">
        <f t="shared" si="14"/>
        <v>2</v>
      </c>
      <c r="I472" s="162" t="s">
        <v>1159</v>
      </c>
      <c r="J472" s="249" t="s">
        <v>1177</v>
      </c>
      <c r="K472" s="278" t="e">
        <f t="shared" si="15"/>
        <v>#N/A</v>
      </c>
      <c r="L472" s="281">
        <v>43495</v>
      </c>
      <c r="M472" s="281" t="s">
        <v>3248</v>
      </c>
    </row>
    <row r="473" spans="1:13" ht="15.5" hidden="1" thickTop="1" thickBot="1" x14ac:dyDescent="0.4">
      <c r="A473" s="267" t="s">
        <v>1181</v>
      </c>
      <c r="B473" s="278" t="e">
        <f>VLOOKUP(A473,Lists!B:C,2,FALSE)</f>
        <v>#N/A</v>
      </c>
      <c r="C473" s="278" t="e">
        <f>VLOOKUP(A473,Lists!B:D,3,FALSE)</f>
        <v>#N/A</v>
      </c>
      <c r="D473" s="250" t="s">
        <v>5115</v>
      </c>
      <c r="E473" s="250">
        <v>2035</v>
      </c>
      <c r="F473" s="250" t="s">
        <v>1154</v>
      </c>
      <c r="G473" s="250" t="s">
        <v>731</v>
      </c>
      <c r="H473" s="278">
        <f t="shared" si="14"/>
        <v>2</v>
      </c>
      <c r="I473" s="161" t="s">
        <v>1155</v>
      </c>
      <c r="J473" s="250" t="s">
        <v>1178</v>
      </c>
      <c r="K473" s="278" t="e">
        <f t="shared" si="15"/>
        <v>#N/A</v>
      </c>
      <c r="L473" s="282">
        <v>43495</v>
      </c>
      <c r="M473" s="282" t="s">
        <v>3248</v>
      </c>
    </row>
    <row r="474" spans="1:13" ht="15.5" hidden="1" thickTop="1" thickBot="1" x14ac:dyDescent="0.4">
      <c r="A474" s="268" t="s">
        <v>1181</v>
      </c>
      <c r="B474" s="277" t="e">
        <f>VLOOKUP(A474,Lists!B:C,2,FALSE)</f>
        <v>#N/A</v>
      </c>
      <c r="C474" s="277" t="e">
        <f>VLOOKUP(A474,Lists!B:D,3,FALSE)</f>
        <v>#N/A</v>
      </c>
      <c r="D474" s="249" t="s">
        <v>688</v>
      </c>
      <c r="E474" s="249">
        <v>4</v>
      </c>
      <c r="F474" s="249"/>
      <c r="G474" s="249"/>
      <c r="H474" s="278" t="b">
        <f t="shared" si="14"/>
        <v>0</v>
      </c>
      <c r="I474" s="162"/>
      <c r="J474" s="249" t="s">
        <v>1179</v>
      </c>
      <c r="K474" s="278" t="e">
        <f t="shared" si="15"/>
        <v>#N/A</v>
      </c>
      <c r="L474" s="281">
        <v>43495</v>
      </c>
      <c r="M474" s="281" t="s">
        <v>3248</v>
      </c>
    </row>
    <row r="475" spans="1:13" ht="15.5" hidden="1" thickTop="1" thickBot="1" x14ac:dyDescent="0.4">
      <c r="A475" s="267" t="s">
        <v>1181</v>
      </c>
      <c r="B475" s="278" t="e">
        <f>VLOOKUP(A475,Lists!B:C,2,FALSE)</f>
        <v>#N/A</v>
      </c>
      <c r="C475" s="278" t="e">
        <f>VLOOKUP(A475,Lists!B:D,3,FALSE)</f>
        <v>#N/A</v>
      </c>
      <c r="D475" s="250" t="s">
        <v>691</v>
      </c>
      <c r="E475" s="250" t="s">
        <v>446</v>
      </c>
      <c r="F475" s="250"/>
      <c r="G475" s="250" t="s">
        <v>446</v>
      </c>
      <c r="H475" s="278" t="str">
        <f t="shared" si="14"/>
        <v>x</v>
      </c>
      <c r="I475" s="161"/>
      <c r="J475" s="250"/>
      <c r="K475" s="278" t="e">
        <f t="shared" si="15"/>
        <v>#N/A</v>
      </c>
      <c r="L475" s="282">
        <v>43495</v>
      </c>
      <c r="M475" s="282" t="s">
        <v>3248</v>
      </c>
    </row>
    <row r="476" spans="1:13" ht="15.5" hidden="1" thickTop="1" thickBot="1" x14ac:dyDescent="0.4">
      <c r="A476" s="268" t="s">
        <v>1181</v>
      </c>
      <c r="B476" s="277" t="e">
        <f>VLOOKUP(A476,Lists!B:C,2,FALSE)</f>
        <v>#N/A</v>
      </c>
      <c r="C476" s="277" t="e">
        <f>VLOOKUP(A476,Lists!B:D,3,FALSE)</f>
        <v>#N/A</v>
      </c>
      <c r="D476" s="249" t="s">
        <v>692</v>
      </c>
      <c r="E476" s="249" t="s">
        <v>446</v>
      </c>
      <c r="F476" s="249"/>
      <c r="G476" s="249" t="s">
        <v>446</v>
      </c>
      <c r="H476" s="278" t="str">
        <f t="shared" si="14"/>
        <v>x</v>
      </c>
      <c r="I476" s="162"/>
      <c r="J476" s="249"/>
      <c r="K476" s="278" t="e">
        <f t="shared" si="15"/>
        <v>#N/A</v>
      </c>
      <c r="L476" s="281">
        <v>43495</v>
      </c>
      <c r="M476" s="281" t="s">
        <v>3248</v>
      </c>
    </row>
    <row r="477" spans="1:13" ht="15.5" hidden="1" thickTop="1" thickBot="1" x14ac:dyDescent="0.4">
      <c r="A477" s="267" t="s">
        <v>1181</v>
      </c>
      <c r="B477" s="278" t="e">
        <f>VLOOKUP(A477,Lists!B:C,2,FALSE)</f>
        <v>#N/A</v>
      </c>
      <c r="C477" s="278" t="e">
        <f>VLOOKUP(A477,Lists!B:D,3,FALSE)</f>
        <v>#N/A</v>
      </c>
      <c r="D477" s="250" t="s">
        <v>643</v>
      </c>
      <c r="E477" s="250">
        <v>2</v>
      </c>
      <c r="F477" s="250" t="s">
        <v>1129</v>
      </c>
      <c r="G477" s="250" t="s">
        <v>731</v>
      </c>
      <c r="H477" s="278">
        <f t="shared" si="14"/>
        <v>2</v>
      </c>
      <c r="I477" s="161" t="s">
        <v>1128</v>
      </c>
      <c r="J477" s="250"/>
      <c r="K477" s="278" t="e">
        <f t="shared" si="15"/>
        <v>#N/A</v>
      </c>
      <c r="L477" s="282">
        <v>43495</v>
      </c>
      <c r="M477" s="282" t="s">
        <v>3248</v>
      </c>
    </row>
    <row r="478" spans="1:13" ht="15.5" hidden="1" thickTop="1" thickBot="1" x14ac:dyDescent="0.4">
      <c r="A478" s="268" t="s">
        <v>1181</v>
      </c>
      <c r="B478" s="277" t="e">
        <f>VLOOKUP(A478,Lists!B:C,2,FALSE)</f>
        <v>#N/A</v>
      </c>
      <c r="C478" s="277" t="e">
        <f>VLOOKUP(A478,Lists!B:D,3,FALSE)</f>
        <v>#N/A</v>
      </c>
      <c r="D478" s="249" t="s">
        <v>644</v>
      </c>
      <c r="E478" s="249">
        <v>3</v>
      </c>
      <c r="F478" s="249" t="s">
        <v>1129</v>
      </c>
      <c r="G478" s="249" t="s">
        <v>731</v>
      </c>
      <c r="H478" s="278">
        <f t="shared" si="14"/>
        <v>2</v>
      </c>
      <c r="I478" s="162" t="s">
        <v>1128</v>
      </c>
      <c r="J478" s="249"/>
      <c r="K478" s="278" t="e">
        <f t="shared" si="15"/>
        <v>#N/A</v>
      </c>
      <c r="L478" s="281">
        <v>43495</v>
      </c>
      <c r="M478" s="281" t="s">
        <v>3248</v>
      </c>
    </row>
    <row r="479" spans="1:13" ht="15.5" hidden="1" thickTop="1" thickBot="1" x14ac:dyDescent="0.4">
      <c r="A479" s="267" t="s">
        <v>1181</v>
      </c>
      <c r="B479" s="278" t="e">
        <f>VLOOKUP(A479,Lists!B:C,2,FALSE)</f>
        <v>#N/A</v>
      </c>
      <c r="C479" s="278" t="e">
        <f>VLOOKUP(A479,Lists!B:D,3,FALSE)</f>
        <v>#N/A</v>
      </c>
      <c r="D479" s="250" t="s">
        <v>645</v>
      </c>
      <c r="E479" s="250">
        <v>2</v>
      </c>
      <c r="F479" s="250" t="s">
        <v>1129</v>
      </c>
      <c r="G479" s="250" t="s">
        <v>731</v>
      </c>
      <c r="H479" s="278">
        <f t="shared" si="14"/>
        <v>2</v>
      </c>
      <c r="I479" s="161" t="s">
        <v>1128</v>
      </c>
      <c r="J479" s="250"/>
      <c r="K479" s="278" t="e">
        <f t="shared" si="15"/>
        <v>#N/A</v>
      </c>
      <c r="L479" s="282">
        <v>43495</v>
      </c>
      <c r="M479" s="282" t="s">
        <v>3248</v>
      </c>
    </row>
    <row r="480" spans="1:13" ht="15.5" hidden="1" thickTop="1" thickBot="1" x14ac:dyDescent="0.4">
      <c r="A480" s="268" t="s">
        <v>1181</v>
      </c>
      <c r="B480" s="277" t="e">
        <f>VLOOKUP(A480,Lists!B:C,2,FALSE)</f>
        <v>#N/A</v>
      </c>
      <c r="C480" s="277" t="e">
        <f>VLOOKUP(A480,Lists!B:D,3,FALSE)</f>
        <v>#N/A</v>
      </c>
      <c r="D480" s="249" t="s">
        <v>646</v>
      </c>
      <c r="E480" s="249">
        <v>3</v>
      </c>
      <c r="F480" s="249" t="s">
        <v>1129</v>
      </c>
      <c r="G480" s="249" t="s">
        <v>731</v>
      </c>
      <c r="H480" s="278">
        <f t="shared" si="14"/>
        <v>2</v>
      </c>
      <c r="I480" s="162" t="s">
        <v>1128</v>
      </c>
      <c r="J480" s="249"/>
      <c r="K480" s="278" t="e">
        <f t="shared" si="15"/>
        <v>#N/A</v>
      </c>
      <c r="L480" s="281">
        <v>43495</v>
      </c>
      <c r="M480" s="281" t="s">
        <v>3248</v>
      </c>
    </row>
    <row r="481" spans="1:13" ht="15.5" hidden="1" thickTop="1" thickBot="1" x14ac:dyDescent="0.4">
      <c r="A481" s="267" t="s">
        <v>1181</v>
      </c>
      <c r="B481" s="278" t="e">
        <f>VLOOKUP(A481,Lists!B:C,2,FALSE)</f>
        <v>#N/A</v>
      </c>
      <c r="C481" s="278" t="e">
        <f>VLOOKUP(A481,Lists!B:D,3,FALSE)</f>
        <v>#N/A</v>
      </c>
      <c r="D481" s="250" t="s">
        <v>647</v>
      </c>
      <c r="E481" s="250" t="s">
        <v>446</v>
      </c>
      <c r="F481" s="250" t="s">
        <v>1129</v>
      </c>
      <c r="G481" s="250" t="s">
        <v>446</v>
      </c>
      <c r="H481" s="278" t="str">
        <f t="shared" si="14"/>
        <v>x</v>
      </c>
      <c r="I481" s="161" t="s">
        <v>1128</v>
      </c>
      <c r="J481" s="250"/>
      <c r="K481" s="278" t="e">
        <f t="shared" si="15"/>
        <v>#N/A</v>
      </c>
      <c r="L481" s="282">
        <v>43495</v>
      </c>
      <c r="M481" s="282" t="s">
        <v>3248</v>
      </c>
    </row>
    <row r="482" spans="1:13" ht="15.5" hidden="1" thickTop="1" thickBot="1" x14ac:dyDescent="0.4">
      <c r="A482" s="268" t="s">
        <v>1181</v>
      </c>
      <c r="B482" s="277" t="e">
        <f>VLOOKUP(A482,Lists!B:C,2,FALSE)</f>
        <v>#N/A</v>
      </c>
      <c r="C482" s="277" t="e">
        <f>VLOOKUP(A482,Lists!B:D,3,FALSE)</f>
        <v>#N/A</v>
      </c>
      <c r="D482" s="249" t="s">
        <v>648</v>
      </c>
      <c r="E482" s="249">
        <v>3</v>
      </c>
      <c r="F482" s="249" t="s">
        <v>1129</v>
      </c>
      <c r="G482" s="249" t="s">
        <v>731</v>
      </c>
      <c r="H482" s="278">
        <f t="shared" si="14"/>
        <v>2</v>
      </c>
      <c r="I482" s="162" t="s">
        <v>1128</v>
      </c>
      <c r="J482" s="249"/>
      <c r="K482" s="278" t="e">
        <f t="shared" si="15"/>
        <v>#N/A</v>
      </c>
      <c r="L482" s="281">
        <v>43495</v>
      </c>
      <c r="M482" s="281" t="s">
        <v>3248</v>
      </c>
    </row>
    <row r="483" spans="1:13" ht="15.5" hidden="1" thickTop="1" thickBot="1" x14ac:dyDescent="0.4">
      <c r="A483" s="267" t="s">
        <v>1181</v>
      </c>
      <c r="B483" s="278" t="e">
        <f>VLOOKUP(A483,Lists!B:C,2,FALSE)</f>
        <v>#N/A</v>
      </c>
      <c r="C483" s="278" t="e">
        <f>VLOOKUP(A483,Lists!B:D,3,FALSE)</f>
        <v>#N/A</v>
      </c>
      <c r="D483" s="250" t="s">
        <v>649</v>
      </c>
      <c r="E483" s="250">
        <v>3</v>
      </c>
      <c r="F483" s="250" t="s">
        <v>1129</v>
      </c>
      <c r="G483" s="250" t="s">
        <v>731</v>
      </c>
      <c r="H483" s="278">
        <f t="shared" si="14"/>
        <v>2</v>
      </c>
      <c r="I483" s="161" t="s">
        <v>1128</v>
      </c>
      <c r="J483" s="250"/>
      <c r="K483" s="278" t="e">
        <f t="shared" si="15"/>
        <v>#N/A</v>
      </c>
      <c r="L483" s="282">
        <v>43495</v>
      </c>
      <c r="M483" s="282" t="s">
        <v>3248</v>
      </c>
    </row>
    <row r="484" spans="1:13" ht="15.5" hidden="1" thickTop="1" thickBot="1" x14ac:dyDescent="0.4">
      <c r="A484" s="268" t="s">
        <v>1181</v>
      </c>
      <c r="B484" s="277" t="e">
        <f>VLOOKUP(A484,Lists!B:C,2,FALSE)</f>
        <v>#N/A</v>
      </c>
      <c r="C484" s="277" t="e">
        <f>VLOOKUP(A484,Lists!B:D,3,FALSE)</f>
        <v>#N/A</v>
      </c>
      <c r="D484" s="249" t="s">
        <v>650</v>
      </c>
      <c r="E484" s="249">
        <v>3</v>
      </c>
      <c r="F484" s="249" t="s">
        <v>1129</v>
      </c>
      <c r="G484" s="249" t="s">
        <v>731</v>
      </c>
      <c r="H484" s="278">
        <f t="shared" si="14"/>
        <v>2</v>
      </c>
      <c r="I484" s="162" t="s">
        <v>1128</v>
      </c>
      <c r="J484" s="249"/>
      <c r="K484" s="278" t="e">
        <f t="shared" si="15"/>
        <v>#N/A</v>
      </c>
      <c r="L484" s="281">
        <v>43495</v>
      </c>
      <c r="M484" s="281" t="s">
        <v>3248</v>
      </c>
    </row>
    <row r="485" spans="1:13" ht="15.5" hidden="1" thickTop="1" thickBot="1" x14ac:dyDescent="0.4">
      <c r="A485" s="267" t="s">
        <v>1181</v>
      </c>
      <c r="B485" s="278" t="e">
        <f>VLOOKUP(A485,Lists!B:C,2,FALSE)</f>
        <v>#N/A</v>
      </c>
      <c r="C485" s="278" t="e">
        <f>VLOOKUP(A485,Lists!B:D,3,FALSE)</f>
        <v>#N/A</v>
      </c>
      <c r="D485" s="250" t="s">
        <v>651</v>
      </c>
      <c r="E485" s="250">
        <v>1</v>
      </c>
      <c r="F485" s="250" t="s">
        <v>1129</v>
      </c>
      <c r="G485" s="250" t="s">
        <v>731</v>
      </c>
      <c r="H485" s="278">
        <f t="shared" si="14"/>
        <v>2</v>
      </c>
      <c r="I485" s="161" t="s">
        <v>1128</v>
      </c>
      <c r="J485" s="250"/>
      <c r="K485" s="278" t="e">
        <f t="shared" si="15"/>
        <v>#N/A</v>
      </c>
      <c r="L485" s="282">
        <v>43495</v>
      </c>
      <c r="M485" s="282" t="s">
        <v>3248</v>
      </c>
    </row>
    <row r="486" spans="1:13" ht="15.5" hidden="1" thickTop="1" thickBot="1" x14ac:dyDescent="0.4">
      <c r="A486" s="268" t="s">
        <v>2976</v>
      </c>
      <c r="B486" s="277" t="str">
        <f>VLOOKUP(A486,Lists!B:C,2,FALSE)</f>
        <v>SOM001</v>
      </c>
      <c r="C486" s="277" t="str">
        <f>VLOOKUP(A486,Lists!B:D,3,FALSE)</f>
        <v>SOM</v>
      </c>
      <c r="D486" s="249" t="s">
        <v>522</v>
      </c>
      <c r="E486" s="249">
        <v>11675155</v>
      </c>
      <c r="F486" s="249" t="s">
        <v>1182</v>
      </c>
      <c r="G486" s="249" t="s">
        <v>731</v>
      </c>
      <c r="H486" s="278">
        <f t="shared" si="14"/>
        <v>2</v>
      </c>
      <c r="I486" s="162" t="s">
        <v>1183</v>
      </c>
      <c r="J486" s="249" t="s">
        <v>1184</v>
      </c>
      <c r="K486" s="278" t="str">
        <f t="shared" si="15"/>
        <v>SOM001Total population</v>
      </c>
      <c r="L486" s="281">
        <v>43496</v>
      </c>
      <c r="M486" s="281" t="s">
        <v>3248</v>
      </c>
    </row>
    <row r="487" spans="1:13" ht="15.5" hidden="1" thickTop="1" thickBot="1" x14ac:dyDescent="0.4">
      <c r="A487" s="267" t="s">
        <v>2976</v>
      </c>
      <c r="B487" s="278" t="str">
        <f>VLOOKUP(A487,Lists!B:C,2,FALSE)</f>
        <v>SOM001</v>
      </c>
      <c r="C487" s="278" t="str">
        <f>VLOOKUP(A487,Lists!B:D,3,FALSE)</f>
        <v>SOM</v>
      </c>
      <c r="D487" s="250" t="s">
        <v>660</v>
      </c>
      <c r="E487" s="250">
        <v>634188</v>
      </c>
      <c r="F487" s="250" t="s">
        <v>1185</v>
      </c>
      <c r="G487" s="250" t="s">
        <v>731</v>
      </c>
      <c r="H487" s="278">
        <f t="shared" si="14"/>
        <v>2</v>
      </c>
      <c r="I487" s="161" t="s">
        <v>1186</v>
      </c>
      <c r="J487" s="250" t="s">
        <v>1187</v>
      </c>
      <c r="K487" s="278" t="str">
        <f t="shared" si="15"/>
        <v>SOM001Landmass affected</v>
      </c>
      <c r="L487" s="282">
        <v>43496</v>
      </c>
      <c r="M487" s="282" t="s">
        <v>3248</v>
      </c>
    </row>
    <row r="488" spans="1:13" ht="15.5" hidden="1" thickTop="1" thickBot="1" x14ac:dyDescent="0.4">
      <c r="A488" s="268" t="s">
        <v>2976</v>
      </c>
      <c r="B488" s="277" t="str">
        <f>VLOOKUP(A488,Lists!B:C,2,FALSE)</f>
        <v>SOM001</v>
      </c>
      <c r="C488" s="277" t="str">
        <f>VLOOKUP(A488,Lists!B:D,3,FALSE)</f>
        <v>SOM</v>
      </c>
      <c r="D488" s="249" t="s">
        <v>737</v>
      </c>
      <c r="E488" s="249">
        <v>11675155</v>
      </c>
      <c r="F488" s="249" t="s">
        <v>1182</v>
      </c>
      <c r="G488" s="249" t="s">
        <v>731</v>
      </c>
      <c r="H488" s="278">
        <f t="shared" si="14"/>
        <v>2</v>
      </c>
      <c r="I488" s="162" t="s">
        <v>1183</v>
      </c>
      <c r="J488" s="249" t="s">
        <v>1188</v>
      </c>
      <c r="K488" s="278" t="str">
        <f t="shared" si="15"/>
        <v>SOM001People exposed</v>
      </c>
      <c r="L488" s="281">
        <v>43496</v>
      </c>
      <c r="M488" s="281" t="s">
        <v>3248</v>
      </c>
    </row>
    <row r="489" spans="1:13" ht="15.5" hidden="1" thickTop="1" thickBot="1" x14ac:dyDescent="0.4">
      <c r="A489" s="267" t="s">
        <v>2976</v>
      </c>
      <c r="B489" s="278" t="str">
        <f>VLOOKUP(A489,Lists!B:C,2,FALSE)</f>
        <v>SOM001</v>
      </c>
      <c r="C489" s="278" t="str">
        <f>VLOOKUP(A489,Lists!B:D,3,FALSE)</f>
        <v>SOM</v>
      </c>
      <c r="D489" s="250" t="s">
        <v>533</v>
      </c>
      <c r="E489" s="250">
        <v>4639000</v>
      </c>
      <c r="F489" s="250" t="s">
        <v>1189</v>
      </c>
      <c r="G489" s="250" t="s">
        <v>731</v>
      </c>
      <c r="H489" s="278">
        <f t="shared" si="14"/>
        <v>2</v>
      </c>
      <c r="I489" s="161" t="s">
        <v>1190</v>
      </c>
      <c r="J489" s="250" t="s">
        <v>1191</v>
      </c>
      <c r="K489" s="278" t="str">
        <f t="shared" si="15"/>
        <v>SOM001People affected</v>
      </c>
      <c r="L489" s="282">
        <v>43496</v>
      </c>
      <c r="M489" s="282" t="s">
        <v>3248</v>
      </c>
    </row>
    <row r="490" spans="1:13" ht="15.5" thickTop="1" thickBot="1" x14ac:dyDescent="0.4">
      <c r="A490" s="268" t="s">
        <v>2976</v>
      </c>
      <c r="B490" s="277" t="str">
        <f>VLOOKUP(A490,Lists!B:C,2,FALSE)</f>
        <v>SOM001</v>
      </c>
      <c r="C490" s="277" t="str">
        <f>VLOOKUP(A490,Lists!B:D,3,FALSE)</f>
        <v>SOM</v>
      </c>
      <c r="D490" s="249" t="s">
        <v>666</v>
      </c>
      <c r="E490" s="249">
        <v>3250273</v>
      </c>
      <c r="F490" s="249" t="s">
        <v>1192</v>
      </c>
      <c r="G490" s="249" t="s">
        <v>731</v>
      </c>
      <c r="H490" s="278">
        <f t="shared" si="14"/>
        <v>2</v>
      </c>
      <c r="I490" s="162" t="s">
        <v>1193</v>
      </c>
      <c r="J490" s="249" t="s">
        <v>1194</v>
      </c>
      <c r="K490" s="278" t="str">
        <f t="shared" si="15"/>
        <v>SOM001People displaced</v>
      </c>
      <c r="L490" s="281">
        <v>43496</v>
      </c>
      <c r="M490" s="281" t="s">
        <v>3248</v>
      </c>
    </row>
    <row r="491" spans="1:13" ht="15.5" hidden="1" thickTop="1" thickBot="1" x14ac:dyDescent="0.4">
      <c r="A491" s="267" t="s">
        <v>2976</v>
      </c>
      <c r="B491" s="278" t="str">
        <f>VLOOKUP(A491,Lists!B:C,2,FALSE)</f>
        <v>SOM001</v>
      </c>
      <c r="C491" s="278" t="str">
        <f>VLOOKUP(A491,Lists!B:D,3,FALSE)</f>
        <v>SOM</v>
      </c>
      <c r="D491" s="250" t="s">
        <v>5027</v>
      </c>
      <c r="E491" s="250">
        <v>368</v>
      </c>
      <c r="F491" s="250" t="s">
        <v>1195</v>
      </c>
      <c r="G491" s="250" t="s">
        <v>731</v>
      </c>
      <c r="H491" s="278">
        <f t="shared" si="14"/>
        <v>2</v>
      </c>
      <c r="I491" s="161" t="s">
        <v>1196</v>
      </c>
      <c r="J491" s="250" t="s">
        <v>1197</v>
      </c>
      <c r="K491" s="278" t="str">
        <f t="shared" si="15"/>
        <v>SOM001Injuries reported</v>
      </c>
      <c r="L491" s="282">
        <v>43496</v>
      </c>
      <c r="M491" s="282" t="s">
        <v>3248</v>
      </c>
    </row>
    <row r="492" spans="1:13" ht="15.5" hidden="1" thickTop="1" thickBot="1" x14ac:dyDescent="0.4">
      <c r="A492" s="268" t="s">
        <v>2976</v>
      </c>
      <c r="B492" s="277" t="str">
        <f>VLOOKUP(A492,Lists!B:C,2,FALSE)</f>
        <v>SOM001</v>
      </c>
      <c r="C492" s="277" t="str">
        <f>VLOOKUP(A492,Lists!B:D,3,FALSE)</f>
        <v>SOM</v>
      </c>
      <c r="D492" s="249" t="s">
        <v>5028</v>
      </c>
      <c r="E492" s="249">
        <v>3310</v>
      </c>
      <c r="F492" s="249" t="s">
        <v>1198</v>
      </c>
      <c r="G492" s="249" t="s">
        <v>731</v>
      </c>
      <c r="H492" s="278">
        <f t="shared" si="14"/>
        <v>2</v>
      </c>
      <c r="I492" s="162" t="s">
        <v>1199</v>
      </c>
      <c r="J492" s="249" t="s">
        <v>1200</v>
      </c>
      <c r="K492" s="278" t="str">
        <f t="shared" si="15"/>
        <v>SOM001Illness cases reported</v>
      </c>
      <c r="L492" s="281">
        <v>43496</v>
      </c>
      <c r="M492" s="281" t="s">
        <v>3248</v>
      </c>
    </row>
    <row r="493" spans="1:13" ht="15.5" hidden="1" thickTop="1" thickBot="1" x14ac:dyDescent="0.4">
      <c r="A493" s="267" t="s">
        <v>2976</v>
      </c>
      <c r="B493" s="278" t="str">
        <f>VLOOKUP(A493,Lists!B:C,2,FALSE)</f>
        <v>SOM001</v>
      </c>
      <c r="C493" s="278" t="str">
        <f>VLOOKUP(A493,Lists!B:D,3,FALSE)</f>
        <v>SOM</v>
      </c>
      <c r="D493" s="250" t="s">
        <v>5029</v>
      </c>
      <c r="E493" s="250">
        <v>280</v>
      </c>
      <c r="F493" s="250" t="s">
        <v>1201</v>
      </c>
      <c r="G493" s="250" t="s">
        <v>730</v>
      </c>
      <c r="H493" s="278">
        <f t="shared" si="14"/>
        <v>3</v>
      </c>
      <c r="I493" s="161" t="s">
        <v>1202</v>
      </c>
      <c r="J493" s="250" t="s">
        <v>1203</v>
      </c>
      <c r="K493" s="278" t="str">
        <f t="shared" si="15"/>
        <v>SOM001Fatalities reported</v>
      </c>
      <c r="L493" s="282">
        <v>43496</v>
      </c>
      <c r="M493" s="282" t="s">
        <v>3248</v>
      </c>
    </row>
    <row r="494" spans="1:13" ht="15.5" hidden="1" thickTop="1" thickBot="1" x14ac:dyDescent="0.4">
      <c r="A494" s="268" t="s">
        <v>2976</v>
      </c>
      <c r="B494" s="277" t="str">
        <f>VLOOKUP(A494,Lists!B:C,2,FALSE)</f>
        <v>SOM001</v>
      </c>
      <c r="C494" s="277" t="str">
        <f>VLOOKUP(A494,Lists!B:D,3,FALSE)</f>
        <v>SOM</v>
      </c>
      <c r="D494" s="249" t="s">
        <v>5108</v>
      </c>
      <c r="E494" s="249" t="s">
        <v>446</v>
      </c>
      <c r="F494" s="249"/>
      <c r="G494" s="249" t="s">
        <v>446</v>
      </c>
      <c r="H494" s="278" t="str">
        <f t="shared" si="14"/>
        <v>x</v>
      </c>
      <c r="I494" s="162"/>
      <c r="J494" s="249"/>
      <c r="K494" s="278" t="str">
        <f t="shared" si="15"/>
        <v>SOM001Buildings damaged</v>
      </c>
      <c r="L494" s="281">
        <v>43496</v>
      </c>
      <c r="M494" s="281" t="s">
        <v>3248</v>
      </c>
    </row>
    <row r="495" spans="1:13" ht="15.5" hidden="1" thickTop="1" thickBot="1" x14ac:dyDescent="0.4">
      <c r="A495" s="267" t="s">
        <v>2976</v>
      </c>
      <c r="B495" s="278" t="str">
        <f>VLOOKUP(A495,Lists!B:C,2,FALSE)</f>
        <v>SOM001</v>
      </c>
      <c r="C495" s="278" t="str">
        <f>VLOOKUP(A495,Lists!B:D,3,FALSE)</f>
        <v>SOM</v>
      </c>
      <c r="D495" s="250" t="s">
        <v>5109</v>
      </c>
      <c r="E495" s="250" t="s">
        <v>446</v>
      </c>
      <c r="F495" s="250"/>
      <c r="G495" s="250" t="s">
        <v>446</v>
      </c>
      <c r="H495" s="278" t="str">
        <f t="shared" si="14"/>
        <v>x</v>
      </c>
      <c r="I495" s="161"/>
      <c r="J495" s="250"/>
      <c r="K495" s="278" t="str">
        <f t="shared" si="15"/>
        <v>SOM001Buildings destroyed</v>
      </c>
      <c r="L495" s="282">
        <v>43496</v>
      </c>
      <c r="M495" s="282" t="s">
        <v>3248</v>
      </c>
    </row>
    <row r="496" spans="1:13" ht="15.5" hidden="1" thickTop="1" thickBot="1" x14ac:dyDescent="0.4">
      <c r="A496" s="268" t="s">
        <v>2976</v>
      </c>
      <c r="B496" s="277" t="str">
        <f>VLOOKUP(A496,Lists!B:C,2,FALSE)</f>
        <v>SOM001</v>
      </c>
      <c r="C496" s="277" t="str">
        <f>VLOOKUP(A496,Lists!B:D,3,FALSE)</f>
        <v>SOM</v>
      </c>
      <c r="D496" s="249" t="s">
        <v>742</v>
      </c>
      <c r="E496" s="249">
        <v>4440</v>
      </c>
      <c r="F496" s="249" t="s">
        <v>1204</v>
      </c>
      <c r="G496" s="249" t="s">
        <v>731</v>
      </c>
      <c r="H496" s="278">
        <f t="shared" si="14"/>
        <v>2</v>
      </c>
      <c r="I496" s="162" t="s">
        <v>1205</v>
      </c>
      <c r="J496" s="249" t="s">
        <v>1206</v>
      </c>
      <c r="K496" s="278" t="str">
        <f t="shared" si="15"/>
        <v>SOM001Economic Losses</v>
      </c>
      <c r="L496" s="281">
        <v>43496</v>
      </c>
      <c r="M496" s="281" t="s">
        <v>3248</v>
      </c>
    </row>
    <row r="497" spans="1:13" ht="15.5" hidden="1" thickTop="1" thickBot="1" x14ac:dyDescent="0.4">
      <c r="A497" s="267" t="s">
        <v>2976</v>
      </c>
      <c r="B497" s="278" t="str">
        <f>VLOOKUP(A497,Lists!B:C,2,FALSE)</f>
        <v>SOM001</v>
      </c>
      <c r="C497" s="278" t="str">
        <f>VLOOKUP(A497,Lists!B:D,3,FALSE)</f>
        <v>SOM</v>
      </c>
      <c r="D497" s="250" t="s">
        <v>752</v>
      </c>
      <c r="E497" s="250">
        <v>4639000</v>
      </c>
      <c r="F497" s="250" t="s">
        <v>1207</v>
      </c>
      <c r="G497" s="250" t="s">
        <v>731</v>
      </c>
      <c r="H497" s="278">
        <f t="shared" si="14"/>
        <v>2</v>
      </c>
      <c r="I497" s="161" t="s">
        <v>1190</v>
      </c>
      <c r="J497" s="250" t="s">
        <v>1211</v>
      </c>
      <c r="K497" s="278" t="str">
        <f t="shared" si="15"/>
        <v>SOM001People in Need</v>
      </c>
      <c r="L497" s="282">
        <v>43496</v>
      </c>
      <c r="M497" s="282" t="s">
        <v>3248</v>
      </c>
    </row>
    <row r="498" spans="1:13" ht="15.5" hidden="1" thickTop="1" thickBot="1" x14ac:dyDescent="0.4">
      <c r="A498" s="268" t="s">
        <v>2976</v>
      </c>
      <c r="B498" s="277" t="str">
        <f>VLOOKUP(A498,Lists!B:C,2,FALSE)</f>
        <v>SOM001</v>
      </c>
      <c r="C498" s="277" t="str">
        <f>VLOOKUP(A498,Lists!B:D,3,FALSE)</f>
        <v>SOM</v>
      </c>
      <c r="D498" s="249" t="s">
        <v>5110</v>
      </c>
      <c r="E498" s="249">
        <v>0</v>
      </c>
      <c r="F498" s="249" t="s">
        <v>1208</v>
      </c>
      <c r="G498" s="249" t="s">
        <v>731</v>
      </c>
      <c r="H498" s="278">
        <f t="shared" si="14"/>
        <v>2</v>
      </c>
      <c r="I498" s="162" t="s">
        <v>1190</v>
      </c>
      <c r="J498" s="249" t="s">
        <v>1211</v>
      </c>
      <c r="K498" s="278" t="str">
        <f t="shared" si="15"/>
        <v>SOM001Minimal humanitarian conditions - Level 1</v>
      </c>
      <c r="L498" s="281">
        <v>43496</v>
      </c>
      <c r="M498" s="281" t="s">
        <v>3248</v>
      </c>
    </row>
    <row r="499" spans="1:13" ht="15.5" hidden="1" thickTop="1" thickBot="1" x14ac:dyDescent="0.4">
      <c r="A499" s="267" t="s">
        <v>2976</v>
      </c>
      <c r="B499" s="278" t="str">
        <f>VLOOKUP(A499,Lists!B:C,2,FALSE)</f>
        <v>SOM001</v>
      </c>
      <c r="C499" s="278" t="str">
        <f>VLOOKUP(A499,Lists!B:D,3,FALSE)</f>
        <v>SOM</v>
      </c>
      <c r="D499" s="250" t="s">
        <v>5111</v>
      </c>
      <c r="E499" s="250">
        <v>3077000</v>
      </c>
      <c r="F499" s="250" t="s">
        <v>1209</v>
      </c>
      <c r="G499" s="250" t="s">
        <v>731</v>
      </c>
      <c r="H499" s="278">
        <f t="shared" si="14"/>
        <v>2</v>
      </c>
      <c r="I499" s="161" t="s">
        <v>1190</v>
      </c>
      <c r="J499" s="250" t="s">
        <v>1211</v>
      </c>
      <c r="K499" s="278" t="str">
        <f t="shared" si="15"/>
        <v>SOM001Stressed humanitarian conditions - Level 2</v>
      </c>
      <c r="L499" s="282">
        <v>43496</v>
      </c>
      <c r="M499" s="282" t="s">
        <v>3248</v>
      </c>
    </row>
    <row r="500" spans="1:13" ht="15.5" hidden="1" thickTop="1" thickBot="1" x14ac:dyDescent="0.4">
      <c r="A500" s="268" t="s">
        <v>2976</v>
      </c>
      <c r="B500" s="277" t="str">
        <f>VLOOKUP(A500,Lists!B:C,2,FALSE)</f>
        <v>SOM001</v>
      </c>
      <c r="C500" s="277" t="str">
        <f>VLOOKUP(A500,Lists!B:D,3,FALSE)</f>
        <v>SOM</v>
      </c>
      <c r="D500" s="249" t="s">
        <v>5112</v>
      </c>
      <c r="E500" s="249">
        <v>1388000</v>
      </c>
      <c r="F500" s="249" t="s">
        <v>1210</v>
      </c>
      <c r="G500" s="249" t="s">
        <v>731</v>
      </c>
      <c r="H500" s="278">
        <f t="shared" si="14"/>
        <v>2</v>
      </c>
      <c r="I500" s="162" t="s">
        <v>1190</v>
      </c>
      <c r="J500" s="249" t="s">
        <v>1211</v>
      </c>
      <c r="K500" s="278" t="str">
        <f t="shared" si="15"/>
        <v>SOM001Moderate humanitarian conditions - Level 3</v>
      </c>
      <c r="L500" s="281">
        <v>43496</v>
      </c>
      <c r="M500" s="281" t="s">
        <v>3248</v>
      </c>
    </row>
    <row r="501" spans="1:13" ht="15.5" hidden="1" thickTop="1" thickBot="1" x14ac:dyDescent="0.4">
      <c r="A501" s="267" t="s">
        <v>2976</v>
      </c>
      <c r="B501" s="278" t="str">
        <f>VLOOKUP(A501,Lists!B:C,2,FALSE)</f>
        <v>SOM001</v>
      </c>
      <c r="C501" s="278" t="str">
        <f>VLOOKUP(A501,Lists!B:D,3,FALSE)</f>
        <v>SOM</v>
      </c>
      <c r="D501" s="250" t="s">
        <v>5113</v>
      </c>
      <c r="E501" s="250">
        <v>157000</v>
      </c>
      <c r="F501" s="250" t="s">
        <v>1189</v>
      </c>
      <c r="G501" s="250" t="s">
        <v>731</v>
      </c>
      <c r="H501" s="278">
        <f t="shared" si="14"/>
        <v>2</v>
      </c>
      <c r="I501" s="161" t="s">
        <v>1190</v>
      </c>
      <c r="J501" s="250" t="s">
        <v>1211</v>
      </c>
      <c r="K501" s="278" t="str">
        <f t="shared" si="15"/>
        <v>SOM001Severe humanitarian conditions - Level 4</v>
      </c>
      <c r="L501" s="282">
        <v>43496</v>
      </c>
      <c r="M501" s="282" t="s">
        <v>3248</v>
      </c>
    </row>
    <row r="502" spans="1:13" ht="15.5" hidden="1" thickTop="1" thickBot="1" x14ac:dyDescent="0.4">
      <c r="A502" s="268" t="s">
        <v>2976</v>
      </c>
      <c r="B502" s="277" t="str">
        <f>VLOOKUP(A502,Lists!B:C,2,FALSE)</f>
        <v>SOM001</v>
      </c>
      <c r="C502" s="277" t="str">
        <f>VLOOKUP(A502,Lists!B:D,3,FALSE)</f>
        <v>SOM</v>
      </c>
      <c r="D502" s="249" t="s">
        <v>5114</v>
      </c>
      <c r="E502" s="249">
        <v>17000</v>
      </c>
      <c r="F502" s="249" t="s">
        <v>1189</v>
      </c>
      <c r="G502" s="249" t="s">
        <v>731</v>
      </c>
      <c r="H502" s="278">
        <f t="shared" si="14"/>
        <v>2</v>
      </c>
      <c r="I502" s="162" t="s">
        <v>1190</v>
      </c>
      <c r="J502" s="249" t="s">
        <v>1211</v>
      </c>
      <c r="K502" s="278" t="str">
        <f t="shared" si="15"/>
        <v>SOM001Extreme humanitarian conditions - Level 5</v>
      </c>
      <c r="L502" s="281">
        <v>43496</v>
      </c>
      <c r="M502" s="281" t="s">
        <v>3248</v>
      </c>
    </row>
    <row r="503" spans="1:13" ht="15.5" hidden="1" thickTop="1" thickBot="1" x14ac:dyDescent="0.4">
      <c r="A503" s="267" t="s">
        <v>2976</v>
      </c>
      <c r="B503" s="278" t="str">
        <f>VLOOKUP(A503,Lists!B:C,2,FALSE)</f>
        <v>SOM001</v>
      </c>
      <c r="C503" s="278" t="str">
        <f>VLOOKUP(A503,Lists!B:D,3,FALSE)</f>
        <v>SOM</v>
      </c>
      <c r="D503" s="250" t="s">
        <v>5115</v>
      </c>
      <c r="E503" s="250">
        <v>280</v>
      </c>
      <c r="F503" s="250" t="s">
        <v>1212</v>
      </c>
      <c r="G503" s="250" t="s">
        <v>731</v>
      </c>
      <c r="H503" s="278">
        <f t="shared" si="14"/>
        <v>2</v>
      </c>
      <c r="I503" s="161" t="s">
        <v>1202</v>
      </c>
      <c r="J503" s="250" t="s">
        <v>1203</v>
      </c>
      <c r="K503" s="278" t="str">
        <f t="shared" si="15"/>
        <v>SOM001Fatalities in all crises</v>
      </c>
      <c r="L503" s="282">
        <v>43496</v>
      </c>
      <c r="M503" s="282" t="s">
        <v>3248</v>
      </c>
    </row>
    <row r="504" spans="1:13" ht="15.5" hidden="1" thickTop="1" thickBot="1" x14ac:dyDescent="0.4">
      <c r="A504" s="268" t="s">
        <v>2976</v>
      </c>
      <c r="B504" s="277" t="str">
        <f>VLOOKUP(A504,Lists!B:C,2,FALSE)</f>
        <v>SOM001</v>
      </c>
      <c r="C504" s="277" t="str">
        <f>VLOOKUP(A504,Lists!B:D,3,FALSE)</f>
        <v>SOM</v>
      </c>
      <c r="D504" s="249" t="s">
        <v>688</v>
      </c>
      <c r="E504" s="249">
        <v>5</v>
      </c>
      <c r="F504" s="249"/>
      <c r="G504" s="249" t="s">
        <v>732</v>
      </c>
      <c r="H504" s="278">
        <f t="shared" si="14"/>
        <v>1</v>
      </c>
      <c r="I504" s="162"/>
      <c r="J504" s="249"/>
      <c r="K504" s="278" t="str">
        <f t="shared" si="15"/>
        <v>SOM001Crisis affected groups</v>
      </c>
      <c r="L504" s="281">
        <v>43496</v>
      </c>
      <c r="M504" s="281" t="s">
        <v>3248</v>
      </c>
    </row>
    <row r="505" spans="1:13" ht="15.5" hidden="1" thickTop="1" thickBot="1" x14ac:dyDescent="0.4">
      <c r="A505" s="267" t="s">
        <v>2976</v>
      </c>
      <c r="B505" s="278" t="str">
        <f>VLOOKUP(A505,Lists!B:C,2,FALSE)</f>
        <v>SOM001</v>
      </c>
      <c r="C505" s="278" t="str">
        <f>VLOOKUP(A505,Lists!B:D,3,FALSE)</f>
        <v>SOM</v>
      </c>
      <c r="D505" s="250" t="s">
        <v>691</v>
      </c>
      <c r="E505" s="250" t="s">
        <v>446</v>
      </c>
      <c r="F505" s="250"/>
      <c r="G505" s="250" t="s">
        <v>446</v>
      </c>
      <c r="H505" s="278" t="str">
        <f t="shared" si="14"/>
        <v>x</v>
      </c>
      <c r="I505" s="161"/>
      <c r="J505" s="250"/>
      <c r="K505" s="278" t="str">
        <f t="shared" si="15"/>
        <v>SOM001People facing limited access constraints</v>
      </c>
      <c r="L505" s="282">
        <v>43496</v>
      </c>
      <c r="M505" s="282" t="s">
        <v>3248</v>
      </c>
    </row>
    <row r="506" spans="1:13" ht="15.5" hidden="1" thickTop="1" thickBot="1" x14ac:dyDescent="0.4">
      <c r="A506" s="268" t="s">
        <v>2976</v>
      </c>
      <c r="B506" s="277" t="str">
        <f>VLOOKUP(A506,Lists!B:C,2,FALSE)</f>
        <v>SOM001</v>
      </c>
      <c r="C506" s="277" t="str">
        <f>VLOOKUP(A506,Lists!B:D,3,FALSE)</f>
        <v>SOM</v>
      </c>
      <c r="D506" s="249" t="s">
        <v>692</v>
      </c>
      <c r="E506" s="249" t="s">
        <v>446</v>
      </c>
      <c r="F506" s="249"/>
      <c r="G506" s="249" t="s">
        <v>446</v>
      </c>
      <c r="H506" s="278" t="str">
        <f t="shared" si="14"/>
        <v>x</v>
      </c>
      <c r="I506" s="162"/>
      <c r="J506" s="249"/>
      <c r="K506" s="278" t="str">
        <f t="shared" si="15"/>
        <v>SOM001People facing restricted access constraints</v>
      </c>
      <c r="L506" s="281">
        <v>43496</v>
      </c>
      <c r="M506" s="281" t="s">
        <v>3248</v>
      </c>
    </row>
    <row r="507" spans="1:13" ht="15.5" hidden="1" thickTop="1" thickBot="1" x14ac:dyDescent="0.4">
      <c r="A507" s="287" t="s">
        <v>1180</v>
      </c>
      <c r="B507" s="288" t="e">
        <f>VLOOKUP(A507,Lists!B:C,2,FALSE)</f>
        <v>#N/A</v>
      </c>
      <c r="C507" s="288" t="e">
        <f>VLOOKUP(A507,Lists!B:D,3,FALSE)</f>
        <v>#N/A</v>
      </c>
      <c r="D507" s="289" t="s">
        <v>522</v>
      </c>
      <c r="E507" s="289">
        <v>29168796</v>
      </c>
      <c r="F507" s="289" t="s">
        <v>1214</v>
      </c>
      <c r="G507" s="289" t="s">
        <v>730</v>
      </c>
      <c r="H507" s="278">
        <f t="shared" si="14"/>
        <v>3</v>
      </c>
      <c r="I507" s="252" t="s">
        <v>1144</v>
      </c>
      <c r="J507" s="289" t="s">
        <v>1145</v>
      </c>
      <c r="K507" s="278" t="e">
        <f t="shared" si="15"/>
        <v>#N/A</v>
      </c>
      <c r="L507" s="290">
        <v>43496</v>
      </c>
      <c r="M507" s="290" t="s">
        <v>3248</v>
      </c>
    </row>
    <row r="508" spans="1:13" ht="15.5" hidden="1" thickTop="1" thickBot="1" x14ac:dyDescent="0.4">
      <c r="A508" s="283" t="s">
        <v>1180</v>
      </c>
      <c r="B508" s="284" t="e">
        <f>VLOOKUP(A508,Lists!B:C,2,FALSE)</f>
        <v>#N/A</v>
      </c>
      <c r="C508" s="284" t="e">
        <f>VLOOKUP(A508,Lists!B:D,3,FALSE)</f>
        <v>#N/A</v>
      </c>
      <c r="D508" s="285" t="s">
        <v>660</v>
      </c>
      <c r="E508" s="285">
        <v>652867</v>
      </c>
      <c r="F508" s="285" t="s">
        <v>1146</v>
      </c>
      <c r="G508" s="285" t="s">
        <v>732</v>
      </c>
      <c r="H508" s="278">
        <f t="shared" si="14"/>
        <v>1</v>
      </c>
      <c r="I508" s="251" t="s">
        <v>1147</v>
      </c>
      <c r="J508" s="285" t="s">
        <v>1215</v>
      </c>
      <c r="K508" s="278" t="e">
        <f t="shared" si="15"/>
        <v>#N/A</v>
      </c>
      <c r="L508" s="286">
        <v>43496</v>
      </c>
      <c r="M508" s="286" t="s">
        <v>3248</v>
      </c>
    </row>
    <row r="509" spans="1:13" ht="15.5" hidden="1" thickTop="1" thickBot="1" x14ac:dyDescent="0.4">
      <c r="A509" s="287" t="s">
        <v>1180</v>
      </c>
      <c r="B509" s="288" t="e">
        <f>VLOOKUP(A509,Lists!B:C,2,FALSE)</f>
        <v>#N/A</v>
      </c>
      <c r="C509" s="288" t="e">
        <f>VLOOKUP(A509,Lists!B:D,3,FALSE)</f>
        <v>#N/A</v>
      </c>
      <c r="D509" s="289" t="s">
        <v>737</v>
      </c>
      <c r="E509" s="289">
        <v>29168796</v>
      </c>
      <c r="F509" s="289" t="s">
        <v>1143</v>
      </c>
      <c r="G509" s="289" t="s">
        <v>730</v>
      </c>
      <c r="H509" s="278">
        <f t="shared" si="14"/>
        <v>3</v>
      </c>
      <c r="I509" s="252" t="s">
        <v>1144</v>
      </c>
      <c r="J509" s="289" t="s">
        <v>1149</v>
      </c>
      <c r="K509" s="278" t="e">
        <f t="shared" si="15"/>
        <v>#N/A</v>
      </c>
      <c r="L509" s="290">
        <v>43496</v>
      </c>
      <c r="M509" s="290" t="s">
        <v>3248</v>
      </c>
    </row>
    <row r="510" spans="1:13" ht="15.5" hidden="1" thickTop="1" thickBot="1" x14ac:dyDescent="0.4">
      <c r="A510" s="283" t="s">
        <v>1180</v>
      </c>
      <c r="B510" s="284" t="e">
        <f>VLOOKUP(A510,Lists!B:C,2,FALSE)</f>
        <v>#N/A</v>
      </c>
      <c r="C510" s="284" t="e">
        <f>VLOOKUP(A510,Lists!B:D,3,FALSE)</f>
        <v>#N/A</v>
      </c>
      <c r="D510" s="285" t="s">
        <v>533</v>
      </c>
      <c r="E510" s="285">
        <v>29168796</v>
      </c>
      <c r="F510" s="285" t="s">
        <v>1143</v>
      </c>
      <c r="G510" s="285" t="s">
        <v>730</v>
      </c>
      <c r="H510" s="278">
        <f t="shared" si="14"/>
        <v>3</v>
      </c>
      <c r="I510" s="251" t="s">
        <v>1144</v>
      </c>
      <c r="J510" s="285" t="s">
        <v>1149</v>
      </c>
      <c r="K510" s="278" t="e">
        <f t="shared" si="15"/>
        <v>#N/A</v>
      </c>
      <c r="L510" s="286">
        <v>43496</v>
      </c>
      <c r="M510" s="286" t="s">
        <v>3248</v>
      </c>
    </row>
    <row r="511" spans="1:13" ht="15.5" thickTop="1" thickBot="1" x14ac:dyDescent="0.4">
      <c r="A511" s="287" t="s">
        <v>1180</v>
      </c>
      <c r="B511" s="288" t="e">
        <f>VLOOKUP(A511,Lists!B:C,2,FALSE)</f>
        <v>#N/A</v>
      </c>
      <c r="C511" s="288" t="e">
        <f>VLOOKUP(A511,Lists!B:D,3,FALSE)</f>
        <v>#N/A</v>
      </c>
      <c r="D511" s="289" t="s">
        <v>666</v>
      </c>
      <c r="E511" s="289">
        <v>2453779</v>
      </c>
      <c r="F511" s="289" t="s">
        <v>1213</v>
      </c>
      <c r="G511" s="289" t="s">
        <v>730</v>
      </c>
      <c r="H511" s="278">
        <f t="shared" si="14"/>
        <v>3</v>
      </c>
      <c r="I511" s="252" t="s">
        <v>1223</v>
      </c>
      <c r="J511" s="289" t="s">
        <v>1216</v>
      </c>
      <c r="K511" s="278" t="e">
        <f t="shared" si="15"/>
        <v>#N/A</v>
      </c>
      <c r="L511" s="290">
        <v>43496</v>
      </c>
      <c r="M511" s="290" t="s">
        <v>3248</v>
      </c>
    </row>
    <row r="512" spans="1:13" ht="15.5" hidden="1" thickTop="1" thickBot="1" x14ac:dyDescent="0.4">
      <c r="A512" s="283" t="s">
        <v>1180</v>
      </c>
      <c r="B512" s="284" t="e">
        <f>VLOOKUP(A512,Lists!B:C,2,FALSE)</f>
        <v>#N/A</v>
      </c>
      <c r="C512" s="284" t="e">
        <f>VLOOKUP(A512,Lists!B:D,3,FALSE)</f>
        <v>#N/A</v>
      </c>
      <c r="D512" s="285" t="s">
        <v>5027</v>
      </c>
      <c r="E512" s="285">
        <v>3757</v>
      </c>
      <c r="F512" s="285" t="s">
        <v>1154</v>
      </c>
      <c r="G512" s="285" t="s">
        <v>731</v>
      </c>
      <c r="H512" s="278">
        <f t="shared" si="14"/>
        <v>2</v>
      </c>
      <c r="I512" s="251" t="s">
        <v>1217</v>
      </c>
      <c r="J512" s="285" t="s">
        <v>1218</v>
      </c>
      <c r="K512" s="278" t="e">
        <f t="shared" si="15"/>
        <v>#N/A</v>
      </c>
      <c r="L512" s="286">
        <v>43496</v>
      </c>
      <c r="M512" s="286" t="s">
        <v>3248</v>
      </c>
    </row>
    <row r="513" spans="1:13" ht="15.5" hidden="1" thickTop="1" thickBot="1" x14ac:dyDescent="0.4">
      <c r="A513" s="287" t="s">
        <v>1180</v>
      </c>
      <c r="B513" s="288" t="e">
        <f>VLOOKUP(A513,Lists!B:C,2,FALSE)</f>
        <v>#N/A</v>
      </c>
      <c r="C513" s="288" t="e">
        <f>VLOOKUP(A513,Lists!B:D,3,FALSE)</f>
        <v>#N/A</v>
      </c>
      <c r="D513" s="289" t="s">
        <v>5028</v>
      </c>
      <c r="E513" s="289" t="s">
        <v>446</v>
      </c>
      <c r="F513" s="289"/>
      <c r="G513" s="289" t="s">
        <v>446</v>
      </c>
      <c r="H513" s="278" t="str">
        <f t="shared" si="14"/>
        <v>x</v>
      </c>
      <c r="I513" s="252"/>
      <c r="J513" s="289"/>
      <c r="K513" s="278" t="e">
        <f t="shared" si="15"/>
        <v>#N/A</v>
      </c>
      <c r="L513" s="290">
        <v>43496</v>
      </c>
      <c r="M513" s="290" t="s">
        <v>3248</v>
      </c>
    </row>
    <row r="514" spans="1:13" ht="15.5" hidden="1" thickTop="1" thickBot="1" x14ac:dyDescent="0.4">
      <c r="A514" s="283" t="s">
        <v>1180</v>
      </c>
      <c r="B514" s="284" t="e">
        <f>VLOOKUP(A514,Lists!B:C,2,FALSE)</f>
        <v>#N/A</v>
      </c>
      <c r="C514" s="284" t="e">
        <f>VLOOKUP(A514,Lists!B:D,3,FALSE)</f>
        <v>#N/A</v>
      </c>
      <c r="D514" s="285" t="s">
        <v>5029</v>
      </c>
      <c r="E514" s="285">
        <v>2035</v>
      </c>
      <c r="F514" s="285" t="s">
        <v>1154</v>
      </c>
      <c r="G514" s="285" t="s">
        <v>731</v>
      </c>
      <c r="H514" s="278">
        <f t="shared" ref="H514:H577" si="16">IF(G514="x","x",IF(G514="Low",3,IF(G514="Medium",2,IF(G514="High",1,FALSE))))</f>
        <v>2</v>
      </c>
      <c r="I514" s="251" t="s">
        <v>1217</v>
      </c>
      <c r="J514" s="285" t="s">
        <v>1219</v>
      </c>
      <c r="K514" s="278" t="e">
        <f t="shared" ref="K514:K577" si="17">B514&amp;""&amp;D514</f>
        <v>#N/A</v>
      </c>
      <c r="L514" s="286">
        <v>43496</v>
      </c>
      <c r="M514" s="286" t="s">
        <v>3248</v>
      </c>
    </row>
    <row r="515" spans="1:13" ht="15.5" hidden="1" thickTop="1" thickBot="1" x14ac:dyDescent="0.4">
      <c r="A515" s="287" t="s">
        <v>1180</v>
      </c>
      <c r="B515" s="288" t="e">
        <f>VLOOKUP(A515,Lists!B:C,2,FALSE)</f>
        <v>#N/A</v>
      </c>
      <c r="C515" s="288" t="e">
        <f>VLOOKUP(A515,Lists!B:D,3,FALSE)</f>
        <v>#N/A</v>
      </c>
      <c r="D515" s="289" t="s">
        <v>5108</v>
      </c>
      <c r="E515" s="289" t="s">
        <v>446</v>
      </c>
      <c r="F515" s="289"/>
      <c r="G515" s="289" t="s">
        <v>446</v>
      </c>
      <c r="H515" s="278" t="str">
        <f t="shared" si="16"/>
        <v>x</v>
      </c>
      <c r="I515" s="252"/>
      <c r="J515" s="289"/>
      <c r="K515" s="278" t="e">
        <f t="shared" si="17"/>
        <v>#N/A</v>
      </c>
      <c r="L515" s="290">
        <v>43496</v>
      </c>
      <c r="M515" s="290" t="s">
        <v>3248</v>
      </c>
    </row>
    <row r="516" spans="1:13" ht="15.5" hidden="1" thickTop="1" thickBot="1" x14ac:dyDescent="0.4">
      <c r="A516" s="283" t="s">
        <v>1180</v>
      </c>
      <c r="B516" s="284" t="e">
        <f>VLOOKUP(A516,Lists!B:C,2,FALSE)</f>
        <v>#N/A</v>
      </c>
      <c r="C516" s="284" t="e">
        <f>VLOOKUP(A516,Lists!B:D,3,FALSE)</f>
        <v>#N/A</v>
      </c>
      <c r="D516" s="285" t="s">
        <v>5109</v>
      </c>
      <c r="E516" s="285" t="s">
        <v>446</v>
      </c>
      <c r="F516" s="285"/>
      <c r="G516" s="285" t="s">
        <v>446</v>
      </c>
      <c r="H516" s="278" t="str">
        <f t="shared" si="16"/>
        <v>x</v>
      </c>
      <c r="I516" s="251"/>
      <c r="J516" s="285"/>
      <c r="K516" s="278" t="e">
        <f t="shared" si="17"/>
        <v>#N/A</v>
      </c>
      <c r="L516" s="286">
        <v>43496</v>
      </c>
      <c r="M516" s="286" t="s">
        <v>3248</v>
      </c>
    </row>
    <row r="517" spans="1:13" ht="15.5" hidden="1" thickTop="1" thickBot="1" x14ac:dyDescent="0.4">
      <c r="A517" s="287" t="s">
        <v>1180</v>
      </c>
      <c r="B517" s="288" t="e">
        <f>VLOOKUP(A517,Lists!B:C,2,FALSE)</f>
        <v>#N/A</v>
      </c>
      <c r="C517" s="288" t="e">
        <f>VLOOKUP(A517,Lists!B:D,3,FALSE)</f>
        <v>#N/A</v>
      </c>
      <c r="D517" s="289" t="s">
        <v>742</v>
      </c>
      <c r="E517" s="289">
        <v>13114</v>
      </c>
      <c r="F517" s="289" t="s">
        <v>1156</v>
      </c>
      <c r="G517" s="289" t="s">
        <v>731</v>
      </c>
      <c r="H517" s="278">
        <f t="shared" si="16"/>
        <v>2</v>
      </c>
      <c r="I517" s="252" t="s">
        <v>1220</v>
      </c>
      <c r="J517" s="289" t="s">
        <v>1221</v>
      </c>
      <c r="K517" s="278" t="e">
        <f t="shared" si="17"/>
        <v>#N/A</v>
      </c>
      <c r="L517" s="290">
        <v>43496</v>
      </c>
      <c r="M517" s="290" t="s">
        <v>3248</v>
      </c>
    </row>
    <row r="518" spans="1:13" ht="15.5" hidden="1" thickTop="1" thickBot="1" x14ac:dyDescent="0.4">
      <c r="A518" s="283" t="s">
        <v>1180</v>
      </c>
      <c r="B518" s="284" t="e">
        <f>VLOOKUP(A518,Lists!B:C,2,FALSE)</f>
        <v>#N/A</v>
      </c>
      <c r="C518" s="284" t="e">
        <f>VLOOKUP(A518,Lists!B:D,3,FALSE)</f>
        <v>#N/A</v>
      </c>
      <c r="D518" s="285" t="s">
        <v>752</v>
      </c>
      <c r="E518" s="285">
        <v>4970000</v>
      </c>
      <c r="F518" s="285" t="s">
        <v>1160</v>
      </c>
      <c r="G518" s="285" t="s">
        <v>731</v>
      </c>
      <c r="H518" s="278">
        <f t="shared" si="16"/>
        <v>2</v>
      </c>
      <c r="I518" s="251" t="s">
        <v>1159</v>
      </c>
      <c r="J518" s="285" t="s">
        <v>1222</v>
      </c>
      <c r="K518" s="278" t="e">
        <f t="shared" si="17"/>
        <v>#N/A</v>
      </c>
      <c r="L518" s="286">
        <v>43496</v>
      </c>
      <c r="M518" s="286" t="s">
        <v>3248</v>
      </c>
    </row>
    <row r="519" spans="1:13" ht="15.5" hidden="1" thickTop="1" thickBot="1" x14ac:dyDescent="0.4">
      <c r="A519" s="287" t="s">
        <v>1180</v>
      </c>
      <c r="B519" s="288" t="e">
        <f>VLOOKUP(A519,Lists!B:C,2,FALSE)</f>
        <v>#N/A</v>
      </c>
      <c r="C519" s="288" t="e">
        <f>VLOOKUP(A519,Lists!B:D,3,FALSE)</f>
        <v>#N/A</v>
      </c>
      <c r="D519" s="289" t="s">
        <v>5110</v>
      </c>
      <c r="E519" s="289">
        <v>180000</v>
      </c>
      <c r="F519" s="289" t="s">
        <v>1160</v>
      </c>
      <c r="G519" s="289" t="s">
        <v>731</v>
      </c>
      <c r="H519" s="278">
        <f t="shared" si="16"/>
        <v>2</v>
      </c>
      <c r="I519" s="252" t="s">
        <v>1159</v>
      </c>
      <c r="J519" s="289" t="s">
        <v>1222</v>
      </c>
      <c r="K519" s="278" t="e">
        <f t="shared" si="17"/>
        <v>#N/A</v>
      </c>
      <c r="L519" s="290">
        <v>43496</v>
      </c>
      <c r="M519" s="290" t="s">
        <v>3248</v>
      </c>
    </row>
    <row r="520" spans="1:13" ht="15.5" hidden="1" thickTop="1" thickBot="1" x14ac:dyDescent="0.4">
      <c r="A520" s="283" t="s">
        <v>1180</v>
      </c>
      <c r="B520" s="284" t="e">
        <f>VLOOKUP(A520,Lists!B:C,2,FALSE)</f>
        <v>#N/A</v>
      </c>
      <c r="C520" s="284" t="e">
        <f>VLOOKUP(A520,Lists!B:D,3,FALSE)</f>
        <v>#N/A</v>
      </c>
      <c r="D520" s="285" t="s">
        <v>5111</v>
      </c>
      <c r="E520" s="285">
        <v>1250000</v>
      </c>
      <c r="F520" s="285" t="s">
        <v>1160</v>
      </c>
      <c r="G520" s="285" t="s">
        <v>731</v>
      </c>
      <c r="H520" s="278">
        <f t="shared" si="16"/>
        <v>2</v>
      </c>
      <c r="I520" s="251" t="s">
        <v>1159</v>
      </c>
      <c r="J520" s="285" t="s">
        <v>1222</v>
      </c>
      <c r="K520" s="278" t="e">
        <f t="shared" si="17"/>
        <v>#N/A</v>
      </c>
      <c r="L520" s="286">
        <v>43496</v>
      </c>
      <c r="M520" s="286" t="s">
        <v>3248</v>
      </c>
    </row>
    <row r="521" spans="1:13" ht="15.5" hidden="1" thickTop="1" thickBot="1" x14ac:dyDescent="0.4">
      <c r="A521" s="287" t="s">
        <v>1180</v>
      </c>
      <c r="B521" s="288" t="e">
        <f>VLOOKUP(A521,Lists!B:C,2,FALSE)</f>
        <v>#N/A</v>
      </c>
      <c r="C521" s="288" t="e">
        <f>VLOOKUP(A521,Lists!B:D,3,FALSE)</f>
        <v>#N/A</v>
      </c>
      <c r="D521" s="289" t="s">
        <v>5112</v>
      </c>
      <c r="E521" s="289">
        <v>2440000</v>
      </c>
      <c r="F521" s="289" t="s">
        <v>1160</v>
      </c>
      <c r="G521" s="289" t="s">
        <v>731</v>
      </c>
      <c r="H521" s="278">
        <f t="shared" si="16"/>
        <v>2</v>
      </c>
      <c r="I521" s="252" t="s">
        <v>1159</v>
      </c>
      <c r="J521" s="289" t="s">
        <v>1222</v>
      </c>
      <c r="K521" s="278" t="e">
        <f t="shared" si="17"/>
        <v>#N/A</v>
      </c>
      <c r="L521" s="290">
        <v>43496</v>
      </c>
      <c r="M521" s="290" t="s">
        <v>3248</v>
      </c>
    </row>
    <row r="522" spans="1:13" ht="15.5" hidden="1" thickTop="1" thickBot="1" x14ac:dyDescent="0.4">
      <c r="A522" s="283" t="s">
        <v>1180</v>
      </c>
      <c r="B522" s="284" t="e">
        <f>VLOOKUP(A522,Lists!B:C,2,FALSE)</f>
        <v>#N/A</v>
      </c>
      <c r="C522" s="284" t="e">
        <f>VLOOKUP(A522,Lists!B:D,3,FALSE)</f>
        <v>#N/A</v>
      </c>
      <c r="D522" s="285" t="s">
        <v>5113</v>
      </c>
      <c r="E522" s="285">
        <v>970000</v>
      </c>
      <c r="F522" s="285" t="s">
        <v>1160</v>
      </c>
      <c r="G522" s="285" t="s">
        <v>731</v>
      </c>
      <c r="H522" s="278">
        <f t="shared" si="16"/>
        <v>2</v>
      </c>
      <c r="I522" s="251" t="s">
        <v>1159</v>
      </c>
      <c r="J522" s="285" t="s">
        <v>1222</v>
      </c>
      <c r="K522" s="278" t="e">
        <f t="shared" si="17"/>
        <v>#N/A</v>
      </c>
      <c r="L522" s="286">
        <v>43496</v>
      </c>
      <c r="M522" s="286" t="s">
        <v>3248</v>
      </c>
    </row>
    <row r="523" spans="1:13" ht="15.5" hidden="1" thickTop="1" thickBot="1" x14ac:dyDescent="0.4">
      <c r="A523" s="287" t="s">
        <v>1180</v>
      </c>
      <c r="B523" s="288" t="e">
        <f>VLOOKUP(A523,Lists!B:C,2,FALSE)</f>
        <v>#N/A</v>
      </c>
      <c r="C523" s="288" t="e">
        <f>VLOOKUP(A523,Lists!B:D,3,FALSE)</f>
        <v>#N/A</v>
      </c>
      <c r="D523" s="289" t="s">
        <v>5114</v>
      </c>
      <c r="E523" s="289">
        <v>0</v>
      </c>
      <c r="F523" s="289" t="s">
        <v>1160</v>
      </c>
      <c r="G523" s="289" t="s">
        <v>731</v>
      </c>
      <c r="H523" s="278">
        <f t="shared" si="16"/>
        <v>2</v>
      </c>
      <c r="I523" s="252" t="s">
        <v>1159</v>
      </c>
      <c r="J523" s="289" t="s">
        <v>1222</v>
      </c>
      <c r="K523" s="278" t="e">
        <f t="shared" si="17"/>
        <v>#N/A</v>
      </c>
      <c r="L523" s="290">
        <v>43496</v>
      </c>
      <c r="M523" s="290" t="s">
        <v>3248</v>
      </c>
    </row>
    <row r="524" spans="1:13" ht="15.5" hidden="1" thickTop="1" thickBot="1" x14ac:dyDescent="0.4">
      <c r="A524" s="283" t="s">
        <v>1180</v>
      </c>
      <c r="B524" s="284" t="e">
        <f>VLOOKUP(A524,Lists!B:C,2,FALSE)</f>
        <v>#N/A</v>
      </c>
      <c r="C524" s="284" t="e">
        <f>VLOOKUP(A524,Lists!B:D,3,FALSE)</f>
        <v>#N/A</v>
      </c>
      <c r="D524" s="285" t="s">
        <v>5115</v>
      </c>
      <c r="E524" s="285">
        <v>2035</v>
      </c>
      <c r="F524" s="285" t="s">
        <v>1154</v>
      </c>
      <c r="G524" s="285" t="s">
        <v>731</v>
      </c>
      <c r="H524" s="278">
        <f t="shared" si="16"/>
        <v>2</v>
      </c>
      <c r="I524" s="251" t="s">
        <v>1217</v>
      </c>
      <c r="J524" s="285" t="s">
        <v>1219</v>
      </c>
      <c r="K524" s="278" t="e">
        <f t="shared" si="17"/>
        <v>#N/A</v>
      </c>
      <c r="L524" s="286">
        <v>43496</v>
      </c>
      <c r="M524" s="286" t="s">
        <v>3248</v>
      </c>
    </row>
    <row r="525" spans="1:13" ht="15.5" hidden="1" thickTop="1" thickBot="1" x14ac:dyDescent="0.4">
      <c r="A525" s="287" t="s">
        <v>1180</v>
      </c>
      <c r="B525" s="288" t="e">
        <f>VLOOKUP(A525,Lists!B:C,2,FALSE)</f>
        <v>#N/A</v>
      </c>
      <c r="C525" s="288" t="e">
        <f>VLOOKUP(A525,Lists!B:D,3,FALSE)</f>
        <v>#N/A</v>
      </c>
      <c r="D525" s="289" t="s">
        <v>688</v>
      </c>
      <c r="E525" s="289">
        <v>5</v>
      </c>
      <c r="F525" s="289"/>
      <c r="G525" s="289"/>
      <c r="H525" s="278" t="b">
        <f t="shared" si="16"/>
        <v>0</v>
      </c>
      <c r="I525" s="252"/>
      <c r="J525" s="289"/>
      <c r="K525" s="278" t="e">
        <f t="shared" si="17"/>
        <v>#N/A</v>
      </c>
      <c r="L525" s="290">
        <v>43496</v>
      </c>
      <c r="M525" s="290" t="s">
        <v>3248</v>
      </c>
    </row>
    <row r="526" spans="1:13" ht="15.5" hidden="1" thickTop="1" thickBot="1" x14ac:dyDescent="0.4">
      <c r="A526" s="283" t="s">
        <v>1180</v>
      </c>
      <c r="B526" s="284" t="e">
        <f>VLOOKUP(A526,Lists!B:C,2,FALSE)</f>
        <v>#N/A</v>
      </c>
      <c r="C526" s="284" t="e">
        <f>VLOOKUP(A526,Lists!B:D,3,FALSE)</f>
        <v>#N/A</v>
      </c>
      <c r="D526" s="285" t="s">
        <v>691</v>
      </c>
      <c r="E526" s="285" t="s">
        <v>446</v>
      </c>
      <c r="F526" s="285"/>
      <c r="G526" s="285" t="s">
        <v>446</v>
      </c>
      <c r="H526" s="278" t="str">
        <f t="shared" si="16"/>
        <v>x</v>
      </c>
      <c r="I526" s="251"/>
      <c r="J526" s="285"/>
      <c r="K526" s="278" t="e">
        <f t="shared" si="17"/>
        <v>#N/A</v>
      </c>
      <c r="L526" s="286">
        <v>43496</v>
      </c>
      <c r="M526" s="286" t="s">
        <v>3248</v>
      </c>
    </row>
    <row r="527" spans="1:13" ht="15.5" hidden="1" thickTop="1" thickBot="1" x14ac:dyDescent="0.4">
      <c r="A527" s="287" t="s">
        <v>1180</v>
      </c>
      <c r="B527" s="288" t="e">
        <f>VLOOKUP(A527,Lists!B:C,2,FALSE)</f>
        <v>#N/A</v>
      </c>
      <c r="C527" s="288" t="e">
        <f>VLOOKUP(A527,Lists!B:D,3,FALSE)</f>
        <v>#N/A</v>
      </c>
      <c r="D527" s="289" t="s">
        <v>692</v>
      </c>
      <c r="E527" s="289" t="s">
        <v>446</v>
      </c>
      <c r="F527" s="289"/>
      <c r="G527" s="289" t="s">
        <v>446</v>
      </c>
      <c r="H527" s="278" t="str">
        <f t="shared" si="16"/>
        <v>x</v>
      </c>
      <c r="I527" s="252"/>
      <c r="J527" s="289"/>
      <c r="K527" s="278" t="e">
        <f t="shared" si="17"/>
        <v>#N/A</v>
      </c>
      <c r="L527" s="290">
        <v>43496</v>
      </c>
      <c r="M527" s="290" t="s">
        <v>3248</v>
      </c>
    </row>
    <row r="528" spans="1:13" ht="15.5" hidden="1" thickTop="1" thickBot="1" x14ac:dyDescent="0.4">
      <c r="A528" s="283" t="s">
        <v>1180</v>
      </c>
      <c r="B528" s="284" t="e">
        <f>VLOOKUP(A528,Lists!B:C,2,FALSE)</f>
        <v>#N/A</v>
      </c>
      <c r="C528" s="284" t="e">
        <f>VLOOKUP(A528,Lists!B:D,3,FALSE)</f>
        <v>#N/A</v>
      </c>
      <c r="D528" s="285" t="s">
        <v>643</v>
      </c>
      <c r="E528" s="285">
        <v>2</v>
      </c>
      <c r="F528" s="285" t="s">
        <v>1129</v>
      </c>
      <c r="G528" s="285" t="s">
        <v>731</v>
      </c>
      <c r="H528" s="278">
        <f t="shared" si="16"/>
        <v>2</v>
      </c>
      <c r="I528" s="251" t="s">
        <v>1128</v>
      </c>
      <c r="J528" s="285"/>
      <c r="K528" s="278" t="e">
        <f t="shared" si="17"/>
        <v>#N/A</v>
      </c>
      <c r="L528" s="286">
        <v>43496</v>
      </c>
      <c r="M528" s="286" t="s">
        <v>3248</v>
      </c>
    </row>
    <row r="529" spans="1:13" ht="15.5" hidden="1" thickTop="1" thickBot="1" x14ac:dyDescent="0.4">
      <c r="A529" s="287" t="s">
        <v>1180</v>
      </c>
      <c r="B529" s="288" t="e">
        <f>VLOOKUP(A529,Lists!B:C,2,FALSE)</f>
        <v>#N/A</v>
      </c>
      <c r="C529" s="288" t="e">
        <f>VLOOKUP(A529,Lists!B:D,3,FALSE)</f>
        <v>#N/A</v>
      </c>
      <c r="D529" s="289" t="s">
        <v>644</v>
      </c>
      <c r="E529" s="289">
        <v>3</v>
      </c>
      <c r="F529" s="289" t="s">
        <v>1129</v>
      </c>
      <c r="G529" s="289" t="s">
        <v>731</v>
      </c>
      <c r="H529" s="278">
        <f t="shared" si="16"/>
        <v>2</v>
      </c>
      <c r="I529" s="252" t="s">
        <v>1128</v>
      </c>
      <c r="J529" s="289"/>
      <c r="K529" s="278" t="e">
        <f t="shared" si="17"/>
        <v>#N/A</v>
      </c>
      <c r="L529" s="290">
        <v>43496</v>
      </c>
      <c r="M529" s="290" t="s">
        <v>3248</v>
      </c>
    </row>
    <row r="530" spans="1:13" ht="15.5" hidden="1" thickTop="1" thickBot="1" x14ac:dyDescent="0.4">
      <c r="A530" s="283" t="s">
        <v>1180</v>
      </c>
      <c r="B530" s="284" t="e">
        <f>VLOOKUP(A530,Lists!B:C,2,FALSE)</f>
        <v>#N/A</v>
      </c>
      <c r="C530" s="284" t="e">
        <f>VLOOKUP(A530,Lists!B:D,3,FALSE)</f>
        <v>#N/A</v>
      </c>
      <c r="D530" s="285" t="s">
        <v>645</v>
      </c>
      <c r="E530" s="285">
        <v>2</v>
      </c>
      <c r="F530" s="285" t="s">
        <v>1129</v>
      </c>
      <c r="G530" s="285" t="s">
        <v>731</v>
      </c>
      <c r="H530" s="278">
        <f t="shared" si="16"/>
        <v>2</v>
      </c>
      <c r="I530" s="251" t="s">
        <v>1128</v>
      </c>
      <c r="J530" s="285"/>
      <c r="K530" s="278" t="e">
        <f t="shared" si="17"/>
        <v>#N/A</v>
      </c>
      <c r="L530" s="286">
        <v>43496</v>
      </c>
      <c r="M530" s="286" t="s">
        <v>3248</v>
      </c>
    </row>
    <row r="531" spans="1:13" ht="15.5" hidden="1" thickTop="1" thickBot="1" x14ac:dyDescent="0.4">
      <c r="A531" s="287" t="s">
        <v>1180</v>
      </c>
      <c r="B531" s="288" t="e">
        <f>VLOOKUP(A531,Lists!B:C,2,FALSE)</f>
        <v>#N/A</v>
      </c>
      <c r="C531" s="288" t="e">
        <f>VLOOKUP(A531,Lists!B:D,3,FALSE)</f>
        <v>#N/A</v>
      </c>
      <c r="D531" s="289" t="s">
        <v>646</v>
      </c>
      <c r="E531" s="289">
        <v>3</v>
      </c>
      <c r="F531" s="289" t="s">
        <v>1129</v>
      </c>
      <c r="G531" s="289" t="s">
        <v>731</v>
      </c>
      <c r="H531" s="278">
        <f t="shared" si="16"/>
        <v>2</v>
      </c>
      <c r="I531" s="252" t="s">
        <v>1128</v>
      </c>
      <c r="J531" s="289"/>
      <c r="K531" s="278" t="e">
        <f t="shared" si="17"/>
        <v>#N/A</v>
      </c>
      <c r="L531" s="290">
        <v>43496</v>
      </c>
      <c r="M531" s="290" t="s">
        <v>3248</v>
      </c>
    </row>
    <row r="532" spans="1:13" ht="15.5" hidden="1" thickTop="1" thickBot="1" x14ac:dyDescent="0.4">
      <c r="A532" s="283" t="s">
        <v>1180</v>
      </c>
      <c r="B532" s="284" t="e">
        <f>VLOOKUP(A532,Lists!B:C,2,FALSE)</f>
        <v>#N/A</v>
      </c>
      <c r="C532" s="284" t="e">
        <f>VLOOKUP(A532,Lists!B:D,3,FALSE)</f>
        <v>#N/A</v>
      </c>
      <c r="D532" s="285" t="s">
        <v>647</v>
      </c>
      <c r="E532" s="285" t="s">
        <v>446</v>
      </c>
      <c r="F532" s="285" t="s">
        <v>1129</v>
      </c>
      <c r="G532" s="285" t="s">
        <v>446</v>
      </c>
      <c r="H532" s="278" t="str">
        <f t="shared" si="16"/>
        <v>x</v>
      </c>
      <c r="I532" s="251" t="s">
        <v>1128</v>
      </c>
      <c r="J532" s="285"/>
      <c r="K532" s="278" t="e">
        <f t="shared" si="17"/>
        <v>#N/A</v>
      </c>
      <c r="L532" s="286">
        <v>43496</v>
      </c>
      <c r="M532" s="286" t="s">
        <v>3248</v>
      </c>
    </row>
    <row r="533" spans="1:13" ht="15.5" hidden="1" thickTop="1" thickBot="1" x14ac:dyDescent="0.4">
      <c r="A533" s="287" t="s">
        <v>1180</v>
      </c>
      <c r="B533" s="288" t="e">
        <f>VLOOKUP(A533,Lists!B:C,2,FALSE)</f>
        <v>#N/A</v>
      </c>
      <c r="C533" s="288" t="e">
        <f>VLOOKUP(A533,Lists!B:D,3,FALSE)</f>
        <v>#N/A</v>
      </c>
      <c r="D533" s="289" t="s">
        <v>648</v>
      </c>
      <c r="E533" s="289">
        <v>3</v>
      </c>
      <c r="F533" s="289" t="s">
        <v>1129</v>
      </c>
      <c r="G533" s="289" t="s">
        <v>731</v>
      </c>
      <c r="H533" s="278">
        <f t="shared" si="16"/>
        <v>2</v>
      </c>
      <c r="I533" s="252" t="s">
        <v>1128</v>
      </c>
      <c r="J533" s="289"/>
      <c r="K533" s="278" t="e">
        <f t="shared" si="17"/>
        <v>#N/A</v>
      </c>
      <c r="L533" s="290">
        <v>43496</v>
      </c>
      <c r="M533" s="290" t="s">
        <v>3248</v>
      </c>
    </row>
    <row r="534" spans="1:13" ht="15.5" hidden="1" thickTop="1" thickBot="1" x14ac:dyDescent="0.4">
      <c r="A534" s="283" t="s">
        <v>1180</v>
      </c>
      <c r="B534" s="284" t="e">
        <f>VLOOKUP(A534,Lists!B:C,2,FALSE)</f>
        <v>#N/A</v>
      </c>
      <c r="C534" s="284" t="e">
        <f>VLOOKUP(A534,Lists!B:D,3,FALSE)</f>
        <v>#N/A</v>
      </c>
      <c r="D534" s="285" t="s">
        <v>649</v>
      </c>
      <c r="E534" s="285">
        <v>3</v>
      </c>
      <c r="F534" s="285" t="s">
        <v>1129</v>
      </c>
      <c r="G534" s="285" t="s">
        <v>731</v>
      </c>
      <c r="H534" s="278">
        <f t="shared" si="16"/>
        <v>2</v>
      </c>
      <c r="I534" s="251" t="s">
        <v>1128</v>
      </c>
      <c r="J534" s="285"/>
      <c r="K534" s="278" t="e">
        <f t="shared" si="17"/>
        <v>#N/A</v>
      </c>
      <c r="L534" s="286">
        <v>43496</v>
      </c>
      <c r="M534" s="286" t="s">
        <v>3248</v>
      </c>
    </row>
    <row r="535" spans="1:13" ht="15.5" hidden="1" thickTop="1" thickBot="1" x14ac:dyDescent="0.4">
      <c r="A535" s="287" t="s">
        <v>1180</v>
      </c>
      <c r="B535" s="288" t="e">
        <f>VLOOKUP(A535,Lists!B:C,2,FALSE)</f>
        <v>#N/A</v>
      </c>
      <c r="C535" s="288" t="e">
        <f>VLOOKUP(A535,Lists!B:D,3,FALSE)</f>
        <v>#N/A</v>
      </c>
      <c r="D535" s="289" t="s">
        <v>650</v>
      </c>
      <c r="E535" s="289">
        <v>3</v>
      </c>
      <c r="F535" s="289" t="s">
        <v>1129</v>
      </c>
      <c r="G535" s="289" t="s">
        <v>731</v>
      </c>
      <c r="H535" s="278">
        <f t="shared" si="16"/>
        <v>2</v>
      </c>
      <c r="I535" s="252" t="s">
        <v>1128</v>
      </c>
      <c r="J535" s="289"/>
      <c r="K535" s="278" t="e">
        <f t="shared" si="17"/>
        <v>#N/A</v>
      </c>
      <c r="L535" s="290">
        <v>43496</v>
      </c>
      <c r="M535" s="290" t="s">
        <v>3248</v>
      </c>
    </row>
    <row r="536" spans="1:13" ht="15.5" hidden="1" thickTop="1" thickBot="1" x14ac:dyDescent="0.4">
      <c r="A536" s="283" t="s">
        <v>1180</v>
      </c>
      <c r="B536" s="284" t="e">
        <f>VLOOKUP(A536,Lists!B:C,2,FALSE)</f>
        <v>#N/A</v>
      </c>
      <c r="C536" s="284" t="e">
        <f>VLOOKUP(A536,Lists!B:D,3,FALSE)</f>
        <v>#N/A</v>
      </c>
      <c r="D536" s="285" t="s">
        <v>651</v>
      </c>
      <c r="E536" s="285">
        <v>1</v>
      </c>
      <c r="F536" s="285" t="s">
        <v>1129</v>
      </c>
      <c r="G536" s="285" t="s">
        <v>731</v>
      </c>
      <c r="H536" s="278">
        <f t="shared" si="16"/>
        <v>2</v>
      </c>
      <c r="I536" s="251" t="s">
        <v>1128</v>
      </c>
      <c r="J536" s="285"/>
      <c r="K536" s="278" t="e">
        <f t="shared" si="17"/>
        <v>#N/A</v>
      </c>
      <c r="L536" s="286">
        <v>43496</v>
      </c>
      <c r="M536" s="286" t="s">
        <v>3248</v>
      </c>
    </row>
    <row r="537" spans="1:13" ht="15.5" hidden="1" thickTop="1" thickBot="1" x14ac:dyDescent="0.4">
      <c r="A537" s="287" t="s">
        <v>3302</v>
      </c>
      <c r="B537" s="288" t="str">
        <f>VLOOKUP(A537,Lists!B:C,2,FALSE)</f>
        <v>AFG001</v>
      </c>
      <c r="C537" s="288" t="str">
        <f>VLOOKUP(A537,Lists!B:D,3,FALSE)</f>
        <v>AFG</v>
      </c>
      <c r="D537" s="289" t="s">
        <v>5115</v>
      </c>
      <c r="E537" s="289">
        <v>25140</v>
      </c>
      <c r="F537" s="289" t="s">
        <v>1154</v>
      </c>
      <c r="G537" s="289" t="s">
        <v>731</v>
      </c>
      <c r="H537" s="278">
        <f t="shared" si="16"/>
        <v>2</v>
      </c>
      <c r="I537" s="252" t="s">
        <v>1354</v>
      </c>
      <c r="J537" s="289" t="s">
        <v>7338</v>
      </c>
      <c r="K537" s="278" t="str">
        <f t="shared" si="17"/>
        <v>AFG001Fatalities in all crises</v>
      </c>
      <c r="L537" s="290">
        <v>43496</v>
      </c>
      <c r="M537" s="290" t="s">
        <v>3248</v>
      </c>
    </row>
    <row r="538" spans="1:13" ht="15.5" hidden="1" thickTop="1" thickBot="1" x14ac:dyDescent="0.4">
      <c r="A538" s="283" t="s">
        <v>2972</v>
      </c>
      <c r="B538" s="284" t="str">
        <f>VLOOKUP(A538,Lists!B:C,2,FALSE)</f>
        <v>NIC001</v>
      </c>
      <c r="C538" s="284" t="str">
        <f>VLOOKUP(A538,Lists!B:D,3,FALSE)</f>
        <v>NIC</v>
      </c>
      <c r="D538" s="285" t="s">
        <v>5027</v>
      </c>
      <c r="E538" s="285">
        <v>2578</v>
      </c>
      <c r="F538" s="285" t="s">
        <v>1281</v>
      </c>
      <c r="G538" s="285" t="s">
        <v>732</v>
      </c>
      <c r="H538" s="278">
        <f t="shared" si="16"/>
        <v>1</v>
      </c>
      <c r="I538" s="251" t="s">
        <v>1282</v>
      </c>
      <c r="J538" s="285" t="s">
        <v>1283</v>
      </c>
      <c r="K538" s="278" t="str">
        <f t="shared" si="17"/>
        <v>NIC001Injuries reported</v>
      </c>
      <c r="L538" s="286">
        <v>43501</v>
      </c>
      <c r="M538" s="286" t="s">
        <v>3248</v>
      </c>
    </row>
    <row r="539" spans="1:13" ht="15.5" hidden="1" thickTop="1" thickBot="1" x14ac:dyDescent="0.4">
      <c r="A539" s="287" t="s">
        <v>2972</v>
      </c>
      <c r="B539" s="288" t="str">
        <f>VLOOKUP(A539,Lists!B:C,2,FALSE)</f>
        <v>NIC001</v>
      </c>
      <c r="C539" s="288" t="str">
        <f>VLOOKUP(A539,Lists!B:D,3,FALSE)</f>
        <v>NIC</v>
      </c>
      <c r="D539" s="289" t="s">
        <v>5029</v>
      </c>
      <c r="E539" s="289">
        <v>236</v>
      </c>
      <c r="F539" s="289" t="s">
        <v>1281</v>
      </c>
      <c r="G539" s="289" t="s">
        <v>732</v>
      </c>
      <c r="H539" s="278">
        <f t="shared" si="16"/>
        <v>1</v>
      </c>
      <c r="I539" s="252" t="s">
        <v>1282</v>
      </c>
      <c r="J539" s="289" t="s">
        <v>1284</v>
      </c>
      <c r="K539" s="278" t="str">
        <f t="shared" si="17"/>
        <v>NIC001Fatalities reported</v>
      </c>
      <c r="L539" s="290">
        <v>43501</v>
      </c>
      <c r="M539" s="290" t="s">
        <v>3248</v>
      </c>
    </row>
    <row r="540" spans="1:13" ht="15.5" hidden="1" thickTop="1" thickBot="1" x14ac:dyDescent="0.4">
      <c r="A540" s="283" t="s">
        <v>2972</v>
      </c>
      <c r="B540" s="284" t="str">
        <f>VLOOKUP(A540,Lists!B:C,2,FALSE)</f>
        <v>NIC001</v>
      </c>
      <c r="C540" s="284" t="str">
        <f>VLOOKUP(A540,Lists!B:D,3,FALSE)</f>
        <v>NIC</v>
      </c>
      <c r="D540" s="285" t="s">
        <v>5115</v>
      </c>
      <c r="E540" s="285">
        <v>236</v>
      </c>
      <c r="F540" s="285" t="s">
        <v>1281</v>
      </c>
      <c r="G540" s="285" t="s">
        <v>732</v>
      </c>
      <c r="H540" s="278">
        <f t="shared" si="16"/>
        <v>1</v>
      </c>
      <c r="I540" s="251" t="s">
        <v>1282</v>
      </c>
      <c r="J540" s="285" t="s">
        <v>1284</v>
      </c>
      <c r="K540" s="278" t="str">
        <f t="shared" si="17"/>
        <v>NIC001Fatalities in all crises</v>
      </c>
      <c r="L540" s="286">
        <v>43501</v>
      </c>
      <c r="M540" s="286" t="s">
        <v>3248</v>
      </c>
    </row>
    <row r="541" spans="1:13" ht="15.5" hidden="1" thickTop="1" thickBot="1" x14ac:dyDescent="0.4">
      <c r="A541" s="287" t="s">
        <v>1265</v>
      </c>
      <c r="B541" s="288" t="str">
        <f>VLOOKUP(A541,Lists!B:C,2,FALSE)</f>
        <v>GRC002</v>
      </c>
      <c r="C541" s="288" t="str">
        <f>VLOOKUP(A541,Lists!B:D,3,FALSE)</f>
        <v>GRC</v>
      </c>
      <c r="D541" s="289" t="s">
        <v>522</v>
      </c>
      <c r="E541" s="289">
        <v>10833854</v>
      </c>
      <c r="F541" s="289" t="s">
        <v>1285</v>
      </c>
      <c r="G541" s="289" t="s">
        <v>732</v>
      </c>
      <c r="H541" s="278">
        <f t="shared" si="16"/>
        <v>1</v>
      </c>
      <c r="I541" s="252" t="s">
        <v>1286</v>
      </c>
      <c r="J541" s="289" t="s">
        <v>1287</v>
      </c>
      <c r="K541" s="278" t="str">
        <f t="shared" si="17"/>
        <v>GRC002Total population</v>
      </c>
      <c r="L541" s="290">
        <v>43501</v>
      </c>
      <c r="M541" s="290" t="s">
        <v>3248</v>
      </c>
    </row>
    <row r="542" spans="1:13" ht="15.5" hidden="1" thickTop="1" thickBot="1" x14ac:dyDescent="0.4">
      <c r="A542" s="283" t="s">
        <v>1265</v>
      </c>
      <c r="B542" s="284" t="str">
        <f>VLOOKUP(A542,Lists!B:C,2,FALSE)</f>
        <v>GRC002</v>
      </c>
      <c r="C542" s="284" t="str">
        <f>VLOOKUP(A542,Lists!B:D,3,FALSE)</f>
        <v>GRC</v>
      </c>
      <c r="D542" s="285" t="s">
        <v>660</v>
      </c>
      <c r="E542" s="285">
        <v>3826</v>
      </c>
      <c r="F542" s="285"/>
      <c r="G542" s="285" t="s">
        <v>731</v>
      </c>
      <c r="H542" s="278">
        <f t="shared" si="16"/>
        <v>2</v>
      </c>
      <c r="I542" s="251"/>
      <c r="J542" s="285" t="s">
        <v>1288</v>
      </c>
      <c r="K542" s="278" t="str">
        <f t="shared" si="17"/>
        <v>GRC002Landmass affected</v>
      </c>
      <c r="L542" s="286">
        <v>43501</v>
      </c>
      <c r="M542" s="286" t="s">
        <v>3248</v>
      </c>
    </row>
    <row r="543" spans="1:13" ht="15.5" hidden="1" thickTop="1" thickBot="1" x14ac:dyDescent="0.4">
      <c r="A543" s="287" t="s">
        <v>1265</v>
      </c>
      <c r="B543" s="288" t="str">
        <f>VLOOKUP(A543,Lists!B:C,2,FALSE)</f>
        <v>GRC002</v>
      </c>
      <c r="C543" s="288" t="str">
        <f>VLOOKUP(A543,Lists!B:D,3,FALSE)</f>
        <v>GRC</v>
      </c>
      <c r="D543" s="289" t="s">
        <v>737</v>
      </c>
      <c r="E543" s="289">
        <v>1315370</v>
      </c>
      <c r="F543" s="289"/>
      <c r="G543" s="289" t="s">
        <v>731</v>
      </c>
      <c r="H543" s="278">
        <f t="shared" si="16"/>
        <v>2</v>
      </c>
      <c r="I543" s="252"/>
      <c r="J543" s="289" t="s">
        <v>1288</v>
      </c>
      <c r="K543" s="278" t="str">
        <f t="shared" si="17"/>
        <v>GRC002People exposed</v>
      </c>
      <c r="L543" s="290">
        <v>43501</v>
      </c>
      <c r="M543" s="290" t="s">
        <v>3248</v>
      </c>
    </row>
    <row r="544" spans="1:13" ht="15.5" hidden="1" thickTop="1" thickBot="1" x14ac:dyDescent="0.4">
      <c r="A544" s="283" t="s">
        <v>1265</v>
      </c>
      <c r="B544" s="284" t="str">
        <f>VLOOKUP(A544,Lists!B:C,2,FALSE)</f>
        <v>GRC002</v>
      </c>
      <c r="C544" s="284" t="str">
        <f>VLOOKUP(A544,Lists!B:D,3,FALSE)</f>
        <v>GRC</v>
      </c>
      <c r="D544" s="285" t="s">
        <v>533</v>
      </c>
      <c r="E544" s="285">
        <v>287089</v>
      </c>
      <c r="F544" s="285"/>
      <c r="G544" s="285" t="s">
        <v>731</v>
      </c>
      <c r="H544" s="278">
        <f t="shared" si="16"/>
        <v>2</v>
      </c>
      <c r="I544" s="251"/>
      <c r="J544" s="285" t="s">
        <v>1289</v>
      </c>
      <c r="K544" s="278" t="str">
        <f t="shared" si="17"/>
        <v>GRC002People affected</v>
      </c>
      <c r="L544" s="286">
        <v>43501</v>
      </c>
      <c r="M544" s="286" t="s">
        <v>3248</v>
      </c>
    </row>
    <row r="545" spans="1:13" ht="15.5" thickTop="1" thickBot="1" x14ac:dyDescent="0.4">
      <c r="A545" s="287" t="s">
        <v>1265</v>
      </c>
      <c r="B545" s="288" t="str">
        <f>VLOOKUP(A545,Lists!B:C,2,FALSE)</f>
        <v>GRC002</v>
      </c>
      <c r="C545" s="288" t="str">
        <f>VLOOKUP(A545,Lists!B:D,3,FALSE)</f>
        <v>GRC</v>
      </c>
      <c r="D545" s="289" t="s">
        <v>666</v>
      </c>
      <c r="E545" s="289">
        <v>73433</v>
      </c>
      <c r="F545" s="289" t="s">
        <v>1290</v>
      </c>
      <c r="G545" s="289" t="s">
        <v>732</v>
      </c>
      <c r="H545" s="278">
        <f t="shared" si="16"/>
        <v>1</v>
      </c>
      <c r="I545" s="252" t="s">
        <v>1291</v>
      </c>
      <c r="J545" s="289" t="s">
        <v>1292</v>
      </c>
      <c r="K545" s="278" t="str">
        <f t="shared" si="17"/>
        <v>GRC002People displaced</v>
      </c>
      <c r="L545" s="290">
        <v>43501</v>
      </c>
      <c r="M545" s="290" t="s">
        <v>3248</v>
      </c>
    </row>
    <row r="546" spans="1:13" ht="15.5" hidden="1" thickTop="1" thickBot="1" x14ac:dyDescent="0.4">
      <c r="A546" s="283" t="s">
        <v>1265</v>
      </c>
      <c r="B546" s="284" t="str">
        <f>VLOOKUP(A546,Lists!B:C,2,FALSE)</f>
        <v>GRC002</v>
      </c>
      <c r="C546" s="284" t="str">
        <f>VLOOKUP(A546,Lists!B:D,3,FALSE)</f>
        <v>GRC</v>
      </c>
      <c r="D546" s="285" t="s">
        <v>5027</v>
      </c>
      <c r="E546" s="285" t="s">
        <v>446</v>
      </c>
      <c r="F546" s="285"/>
      <c r="G546" s="285" t="s">
        <v>446</v>
      </c>
      <c r="H546" s="278" t="str">
        <f t="shared" si="16"/>
        <v>x</v>
      </c>
      <c r="I546" s="251"/>
      <c r="J546" s="285"/>
      <c r="K546" s="278" t="str">
        <f t="shared" si="17"/>
        <v>GRC002Injuries reported</v>
      </c>
      <c r="L546" s="286">
        <v>43501</v>
      </c>
      <c r="M546" s="286" t="s">
        <v>3248</v>
      </c>
    </row>
    <row r="547" spans="1:13" ht="15.5" hidden="1" thickTop="1" thickBot="1" x14ac:dyDescent="0.4">
      <c r="A547" s="287" t="s">
        <v>1265</v>
      </c>
      <c r="B547" s="288" t="str">
        <f>VLOOKUP(A547,Lists!B:C,2,FALSE)</f>
        <v>GRC002</v>
      </c>
      <c r="C547" s="288" t="str">
        <f>VLOOKUP(A547,Lists!B:D,3,FALSE)</f>
        <v>GRC</v>
      </c>
      <c r="D547" s="289" t="s">
        <v>5028</v>
      </c>
      <c r="E547" s="289" t="s">
        <v>446</v>
      </c>
      <c r="F547" s="289"/>
      <c r="G547" s="289" t="s">
        <v>446</v>
      </c>
      <c r="H547" s="278" t="str">
        <f t="shared" si="16"/>
        <v>x</v>
      </c>
      <c r="I547" s="252"/>
      <c r="J547" s="289"/>
      <c r="K547" s="278" t="str">
        <f t="shared" si="17"/>
        <v>GRC002Illness cases reported</v>
      </c>
      <c r="L547" s="290">
        <v>43501</v>
      </c>
      <c r="M547" s="290" t="s">
        <v>3248</v>
      </c>
    </row>
    <row r="548" spans="1:13" ht="15.5" hidden="1" thickTop="1" thickBot="1" x14ac:dyDescent="0.4">
      <c r="A548" s="283" t="s">
        <v>1265</v>
      </c>
      <c r="B548" s="284" t="str">
        <f>VLOOKUP(A548,Lists!B:C,2,FALSE)</f>
        <v>GRC002</v>
      </c>
      <c r="C548" s="284" t="str">
        <f>VLOOKUP(A548,Lists!B:D,3,FALSE)</f>
        <v>GRC</v>
      </c>
      <c r="D548" s="285" t="s">
        <v>5029</v>
      </c>
      <c r="E548" s="285">
        <v>174</v>
      </c>
      <c r="F548" s="285" t="s">
        <v>1290</v>
      </c>
      <c r="G548" s="285" t="s">
        <v>732</v>
      </c>
      <c r="H548" s="278">
        <f t="shared" si="16"/>
        <v>1</v>
      </c>
      <c r="I548" s="251" t="s">
        <v>1291</v>
      </c>
      <c r="J548" s="285" t="s">
        <v>1293</v>
      </c>
      <c r="K548" s="278" t="str">
        <f t="shared" si="17"/>
        <v>GRC002Fatalities reported</v>
      </c>
      <c r="L548" s="286">
        <v>43501</v>
      </c>
      <c r="M548" s="286" t="s">
        <v>3248</v>
      </c>
    </row>
    <row r="549" spans="1:13" ht="15.5" hidden="1" thickTop="1" thickBot="1" x14ac:dyDescent="0.4">
      <c r="A549" s="287" t="s">
        <v>1265</v>
      </c>
      <c r="B549" s="288" t="str">
        <f>VLOOKUP(A549,Lists!B:C,2,FALSE)</f>
        <v>GRC002</v>
      </c>
      <c r="C549" s="288" t="str">
        <f>VLOOKUP(A549,Lists!B:D,3,FALSE)</f>
        <v>GRC</v>
      </c>
      <c r="D549" s="289" t="s">
        <v>5108</v>
      </c>
      <c r="E549" s="289" t="s">
        <v>446</v>
      </c>
      <c r="F549" s="289"/>
      <c r="G549" s="289" t="s">
        <v>446</v>
      </c>
      <c r="H549" s="278" t="str">
        <f t="shared" si="16"/>
        <v>x</v>
      </c>
      <c r="I549" s="252"/>
      <c r="J549" s="289"/>
      <c r="K549" s="278" t="str">
        <f t="shared" si="17"/>
        <v>GRC002Buildings damaged</v>
      </c>
      <c r="L549" s="290">
        <v>43501</v>
      </c>
      <c r="M549" s="290" t="s">
        <v>3248</v>
      </c>
    </row>
    <row r="550" spans="1:13" ht="15.5" hidden="1" thickTop="1" thickBot="1" x14ac:dyDescent="0.4">
      <c r="A550" s="283" t="s">
        <v>1265</v>
      </c>
      <c r="B550" s="284" t="str">
        <f>VLOOKUP(A550,Lists!B:C,2,FALSE)</f>
        <v>GRC002</v>
      </c>
      <c r="C550" s="284" t="str">
        <f>VLOOKUP(A550,Lists!B:D,3,FALSE)</f>
        <v>GRC</v>
      </c>
      <c r="D550" s="285" t="s">
        <v>5109</v>
      </c>
      <c r="E550" s="285" t="s">
        <v>446</v>
      </c>
      <c r="F550" s="285"/>
      <c r="G550" s="285" t="s">
        <v>446</v>
      </c>
      <c r="H550" s="278" t="str">
        <f t="shared" si="16"/>
        <v>x</v>
      </c>
      <c r="I550" s="251"/>
      <c r="J550" s="285"/>
      <c r="K550" s="278" t="str">
        <f t="shared" si="17"/>
        <v>GRC002Buildings destroyed</v>
      </c>
      <c r="L550" s="286">
        <v>43501</v>
      </c>
      <c r="M550" s="286" t="s">
        <v>3248</v>
      </c>
    </row>
    <row r="551" spans="1:13" ht="15.5" hidden="1" thickTop="1" thickBot="1" x14ac:dyDescent="0.4">
      <c r="A551" s="287" t="s">
        <v>1265</v>
      </c>
      <c r="B551" s="288" t="str">
        <f>VLOOKUP(A551,Lists!B:C,2,FALSE)</f>
        <v>GRC002</v>
      </c>
      <c r="C551" s="288" t="str">
        <f>VLOOKUP(A551,Lists!B:D,3,FALSE)</f>
        <v>GRC</v>
      </c>
      <c r="D551" s="289" t="s">
        <v>742</v>
      </c>
      <c r="E551" s="289" t="s">
        <v>446</v>
      </c>
      <c r="F551" s="289"/>
      <c r="G551" s="289" t="s">
        <v>446</v>
      </c>
      <c r="H551" s="278" t="str">
        <f t="shared" si="16"/>
        <v>x</v>
      </c>
      <c r="I551" s="252"/>
      <c r="J551" s="289"/>
      <c r="K551" s="278" t="str">
        <f t="shared" si="17"/>
        <v>GRC002Economic Losses</v>
      </c>
      <c r="L551" s="290">
        <v>43501</v>
      </c>
      <c r="M551" s="290" t="s">
        <v>3248</v>
      </c>
    </row>
    <row r="552" spans="1:13" ht="15.5" hidden="1" thickTop="1" thickBot="1" x14ac:dyDescent="0.4">
      <c r="A552" s="283" t="s">
        <v>1265</v>
      </c>
      <c r="B552" s="284" t="str">
        <f>VLOOKUP(A552,Lists!B:C,2,FALSE)</f>
        <v>GRC002</v>
      </c>
      <c r="C552" s="284" t="str">
        <f>VLOOKUP(A552,Lists!B:D,3,FALSE)</f>
        <v>GRC</v>
      </c>
      <c r="D552" s="285" t="s">
        <v>5115</v>
      </c>
      <c r="E552" s="285">
        <v>174</v>
      </c>
      <c r="F552" s="285" t="s">
        <v>1290</v>
      </c>
      <c r="G552" s="285" t="s">
        <v>732</v>
      </c>
      <c r="H552" s="278">
        <f t="shared" si="16"/>
        <v>1</v>
      </c>
      <c r="I552" s="251" t="s">
        <v>1291</v>
      </c>
      <c r="J552" s="285" t="s">
        <v>1293</v>
      </c>
      <c r="K552" s="278" t="str">
        <f t="shared" si="17"/>
        <v>GRC002Fatalities in all crises</v>
      </c>
      <c r="L552" s="286">
        <v>43501</v>
      </c>
      <c r="M552" s="286" t="s">
        <v>3248</v>
      </c>
    </row>
    <row r="553" spans="1:13" ht="15.5" hidden="1" thickTop="1" thickBot="1" x14ac:dyDescent="0.4">
      <c r="A553" s="287" t="s">
        <v>1265</v>
      </c>
      <c r="B553" s="288" t="str">
        <f>VLOOKUP(A553,Lists!B:C,2,FALSE)</f>
        <v>GRC002</v>
      </c>
      <c r="C553" s="288" t="str">
        <f>VLOOKUP(A553,Lists!B:D,3,FALSE)</f>
        <v>GRC</v>
      </c>
      <c r="D553" s="289" t="s">
        <v>752</v>
      </c>
      <c r="E553" s="289">
        <v>73433</v>
      </c>
      <c r="F553" s="289" t="s">
        <v>1290</v>
      </c>
      <c r="G553" s="289" t="s">
        <v>732</v>
      </c>
      <c r="H553" s="278">
        <f t="shared" si="16"/>
        <v>1</v>
      </c>
      <c r="I553" s="252" t="s">
        <v>1291</v>
      </c>
      <c r="J553" s="289" t="s">
        <v>1292</v>
      </c>
      <c r="K553" s="278" t="str">
        <f t="shared" si="17"/>
        <v>GRC002People in Need</v>
      </c>
      <c r="L553" s="290">
        <v>43501</v>
      </c>
      <c r="M553" s="290" t="s">
        <v>3248</v>
      </c>
    </row>
    <row r="554" spans="1:13" ht="15.5" hidden="1" thickTop="1" thickBot="1" x14ac:dyDescent="0.4">
      <c r="A554" s="283" t="s">
        <v>1265</v>
      </c>
      <c r="B554" s="284" t="str">
        <f>VLOOKUP(A554,Lists!B:C,2,FALSE)</f>
        <v>GRC002</v>
      </c>
      <c r="C554" s="284" t="str">
        <f>VLOOKUP(A554,Lists!B:D,3,FALSE)</f>
        <v>GRC</v>
      </c>
      <c r="D554" s="285" t="s">
        <v>5110</v>
      </c>
      <c r="E554" s="285">
        <v>22799</v>
      </c>
      <c r="F554" s="285"/>
      <c r="G554" s="285" t="s">
        <v>731</v>
      </c>
      <c r="H554" s="278">
        <f t="shared" si="16"/>
        <v>2</v>
      </c>
      <c r="I554" s="251"/>
      <c r="J554" s="285" t="s">
        <v>1294</v>
      </c>
      <c r="K554" s="278" t="str">
        <f t="shared" si="17"/>
        <v>GRC002Minimal humanitarian conditions - Level 1</v>
      </c>
      <c r="L554" s="286">
        <v>43501</v>
      </c>
      <c r="M554" s="286" t="s">
        <v>3248</v>
      </c>
    </row>
    <row r="555" spans="1:13" ht="15.5" hidden="1" thickTop="1" thickBot="1" x14ac:dyDescent="0.4">
      <c r="A555" s="287" t="s">
        <v>1265</v>
      </c>
      <c r="B555" s="288" t="str">
        <f>VLOOKUP(A555,Lists!B:C,2,FALSE)</f>
        <v>GRC002</v>
      </c>
      <c r="C555" s="288" t="str">
        <f>VLOOKUP(A555,Lists!B:D,3,FALSE)</f>
        <v>GRC</v>
      </c>
      <c r="D555" s="289" t="s">
        <v>5111</v>
      </c>
      <c r="E555" s="289">
        <v>50634</v>
      </c>
      <c r="F555" s="289"/>
      <c r="G555" s="289" t="s">
        <v>731</v>
      </c>
      <c r="H555" s="278">
        <f t="shared" si="16"/>
        <v>2</v>
      </c>
      <c r="I555" s="252"/>
      <c r="J555" s="289" t="s">
        <v>1294</v>
      </c>
      <c r="K555" s="278" t="str">
        <f t="shared" si="17"/>
        <v>GRC002Stressed humanitarian conditions - Level 2</v>
      </c>
      <c r="L555" s="290">
        <v>43501</v>
      </c>
      <c r="M555" s="290" t="s">
        <v>3248</v>
      </c>
    </row>
    <row r="556" spans="1:13" ht="15.5" hidden="1" thickTop="1" thickBot="1" x14ac:dyDescent="0.4">
      <c r="A556" s="283" t="s">
        <v>1265</v>
      </c>
      <c r="B556" s="284" t="str">
        <f>VLOOKUP(A556,Lists!B:C,2,FALSE)</f>
        <v>GRC002</v>
      </c>
      <c r="C556" s="284" t="str">
        <f>VLOOKUP(A556,Lists!B:D,3,FALSE)</f>
        <v>GRC</v>
      </c>
      <c r="D556" s="285" t="s">
        <v>5112</v>
      </c>
      <c r="E556" s="285">
        <v>0</v>
      </c>
      <c r="F556" s="285"/>
      <c r="G556" s="285" t="s">
        <v>731</v>
      </c>
      <c r="H556" s="278">
        <f t="shared" si="16"/>
        <v>2</v>
      </c>
      <c r="I556" s="251"/>
      <c r="J556" s="285" t="s">
        <v>1294</v>
      </c>
      <c r="K556" s="278" t="str">
        <f t="shared" si="17"/>
        <v>GRC002Moderate humanitarian conditions - Level 3</v>
      </c>
      <c r="L556" s="286">
        <v>43501</v>
      </c>
      <c r="M556" s="286" t="s">
        <v>3248</v>
      </c>
    </row>
    <row r="557" spans="1:13" ht="15.5" hidden="1" thickTop="1" thickBot="1" x14ac:dyDescent="0.4">
      <c r="A557" s="287" t="s">
        <v>1265</v>
      </c>
      <c r="B557" s="288" t="str">
        <f>VLOOKUP(A557,Lists!B:C,2,FALSE)</f>
        <v>GRC002</v>
      </c>
      <c r="C557" s="288" t="str">
        <f>VLOOKUP(A557,Lists!B:D,3,FALSE)</f>
        <v>GRC</v>
      </c>
      <c r="D557" s="289" t="s">
        <v>5113</v>
      </c>
      <c r="E557" s="289">
        <v>0</v>
      </c>
      <c r="F557" s="289"/>
      <c r="G557" s="289" t="s">
        <v>731</v>
      </c>
      <c r="H557" s="278">
        <f t="shared" si="16"/>
        <v>2</v>
      </c>
      <c r="I557" s="252"/>
      <c r="J557" s="289" t="s">
        <v>1294</v>
      </c>
      <c r="K557" s="278" t="str">
        <f t="shared" si="17"/>
        <v>GRC002Severe humanitarian conditions - Level 4</v>
      </c>
      <c r="L557" s="290">
        <v>43501</v>
      </c>
      <c r="M557" s="290" t="s">
        <v>3248</v>
      </c>
    </row>
    <row r="558" spans="1:13" ht="15.5" hidden="1" thickTop="1" thickBot="1" x14ac:dyDescent="0.4">
      <c r="A558" s="283" t="s">
        <v>1265</v>
      </c>
      <c r="B558" s="284" t="str">
        <f>VLOOKUP(A558,Lists!B:C,2,FALSE)</f>
        <v>GRC002</v>
      </c>
      <c r="C558" s="284" t="str">
        <f>VLOOKUP(A558,Lists!B:D,3,FALSE)</f>
        <v>GRC</v>
      </c>
      <c r="D558" s="285" t="s">
        <v>5114</v>
      </c>
      <c r="E558" s="285">
        <v>0</v>
      </c>
      <c r="F558" s="285"/>
      <c r="G558" s="285" t="s">
        <v>731</v>
      </c>
      <c r="H558" s="278">
        <f t="shared" si="16"/>
        <v>2</v>
      </c>
      <c r="I558" s="251"/>
      <c r="J558" s="285" t="s">
        <v>1294</v>
      </c>
      <c r="K558" s="278" t="str">
        <f t="shared" si="17"/>
        <v>GRC002Extreme humanitarian conditions - Level 5</v>
      </c>
      <c r="L558" s="286">
        <v>43501</v>
      </c>
      <c r="M558" s="286" t="s">
        <v>3248</v>
      </c>
    </row>
    <row r="559" spans="1:13" ht="15.5" hidden="1" thickTop="1" thickBot="1" x14ac:dyDescent="0.4">
      <c r="A559" s="287" t="s">
        <v>1265</v>
      </c>
      <c r="B559" s="288" t="str">
        <f>VLOOKUP(A559,Lists!B:C,2,FALSE)</f>
        <v>GRC002</v>
      </c>
      <c r="C559" s="288" t="str">
        <f>VLOOKUP(A559,Lists!B:D,3,FALSE)</f>
        <v>GRC</v>
      </c>
      <c r="D559" s="289" t="s">
        <v>688</v>
      </c>
      <c r="E559" s="289">
        <v>2</v>
      </c>
      <c r="F559" s="289"/>
      <c r="G559" s="289" t="s">
        <v>731</v>
      </c>
      <c r="H559" s="278">
        <f t="shared" si="16"/>
        <v>2</v>
      </c>
      <c r="I559" s="252"/>
      <c r="J559" s="289" t="s">
        <v>1295</v>
      </c>
      <c r="K559" s="278" t="str">
        <f t="shared" si="17"/>
        <v>GRC002Crisis affected groups</v>
      </c>
      <c r="L559" s="290">
        <v>43501</v>
      </c>
      <c r="M559" s="290" t="s">
        <v>3248</v>
      </c>
    </row>
    <row r="560" spans="1:13" ht="15.5" hidden="1" thickTop="1" thickBot="1" x14ac:dyDescent="0.4">
      <c r="A560" s="283" t="s">
        <v>1265</v>
      </c>
      <c r="B560" s="284" t="str">
        <f>VLOOKUP(A560,Lists!B:C,2,FALSE)</f>
        <v>GRC002</v>
      </c>
      <c r="C560" s="284" t="str">
        <f>VLOOKUP(A560,Lists!B:D,3,FALSE)</f>
        <v>GRC</v>
      </c>
      <c r="D560" s="285" t="s">
        <v>692</v>
      </c>
      <c r="E560" s="285" t="s">
        <v>446</v>
      </c>
      <c r="F560" s="285"/>
      <c r="G560" s="285" t="s">
        <v>446</v>
      </c>
      <c r="H560" s="278" t="str">
        <f t="shared" si="16"/>
        <v>x</v>
      </c>
      <c r="I560" s="251"/>
      <c r="J560" s="285"/>
      <c r="K560" s="278" t="str">
        <f t="shared" si="17"/>
        <v>GRC002People facing restricted access constraints</v>
      </c>
      <c r="L560" s="286">
        <v>43501</v>
      </c>
      <c r="M560" s="286" t="s">
        <v>3248</v>
      </c>
    </row>
    <row r="561" spans="1:13" ht="15.5" hidden="1" thickTop="1" thickBot="1" x14ac:dyDescent="0.4">
      <c r="A561" s="287" t="s">
        <v>1265</v>
      </c>
      <c r="B561" s="288" t="str">
        <f>VLOOKUP(A561,Lists!B:C,2,FALSE)</f>
        <v>GRC002</v>
      </c>
      <c r="C561" s="288" t="str">
        <f>VLOOKUP(A561,Lists!B:D,3,FALSE)</f>
        <v>GRC</v>
      </c>
      <c r="D561" s="289" t="s">
        <v>691</v>
      </c>
      <c r="E561" s="289" t="s">
        <v>446</v>
      </c>
      <c r="F561" s="289"/>
      <c r="G561" s="289" t="s">
        <v>446</v>
      </c>
      <c r="H561" s="278" t="str">
        <f t="shared" si="16"/>
        <v>x</v>
      </c>
      <c r="I561" s="252"/>
      <c r="J561" s="289"/>
      <c r="K561" s="278" t="str">
        <f t="shared" si="17"/>
        <v>GRC002People facing limited access constraints</v>
      </c>
      <c r="L561" s="290">
        <v>43501</v>
      </c>
      <c r="M561" s="290" t="s">
        <v>3248</v>
      </c>
    </row>
    <row r="562" spans="1:13" ht="15.5" hidden="1" thickTop="1" thickBot="1" x14ac:dyDescent="0.4">
      <c r="A562" s="283" t="s">
        <v>1265</v>
      </c>
      <c r="B562" s="284" t="str">
        <f>VLOOKUP(A562,Lists!B:C,2,FALSE)</f>
        <v>GRC002</v>
      </c>
      <c r="C562" s="284" t="str">
        <f>VLOOKUP(A562,Lists!B:D,3,FALSE)</f>
        <v>GRC</v>
      </c>
      <c r="D562" s="285" t="s">
        <v>643</v>
      </c>
      <c r="E562" s="285" t="s">
        <v>446</v>
      </c>
      <c r="F562" s="285"/>
      <c r="G562" s="285" t="s">
        <v>446</v>
      </c>
      <c r="H562" s="278" t="str">
        <f t="shared" si="16"/>
        <v>x</v>
      </c>
      <c r="I562" s="251"/>
      <c r="J562" s="285"/>
      <c r="K562" s="278" t="str">
        <f t="shared" si="17"/>
        <v>GRC002Impediments to entry into country (bureaucratic and administrative)</v>
      </c>
      <c r="L562" s="286">
        <v>43501</v>
      </c>
      <c r="M562" s="286" t="s">
        <v>3248</v>
      </c>
    </row>
    <row r="563" spans="1:13" ht="15.5" hidden="1" thickTop="1" thickBot="1" x14ac:dyDescent="0.4">
      <c r="A563" s="287" t="s">
        <v>1265</v>
      </c>
      <c r="B563" s="288" t="str">
        <f>VLOOKUP(A563,Lists!B:C,2,FALSE)</f>
        <v>GRC002</v>
      </c>
      <c r="C563" s="288" t="str">
        <f>VLOOKUP(A563,Lists!B:D,3,FALSE)</f>
        <v>GRC</v>
      </c>
      <c r="D563" s="289" t="s">
        <v>644</v>
      </c>
      <c r="E563" s="289" t="s">
        <v>446</v>
      </c>
      <c r="F563" s="289"/>
      <c r="G563" s="289" t="s">
        <v>446</v>
      </c>
      <c r="H563" s="278" t="str">
        <f t="shared" si="16"/>
        <v>x</v>
      </c>
      <c r="I563" s="252"/>
      <c r="J563" s="289"/>
      <c r="K563" s="278" t="str">
        <f t="shared" si="17"/>
        <v>GRC002Restriction of movement (impediments to freedom of movement and/or administrative restrictions)</v>
      </c>
      <c r="L563" s="290">
        <v>43501</v>
      </c>
      <c r="M563" s="290" t="s">
        <v>3248</v>
      </c>
    </row>
    <row r="564" spans="1:13" ht="15.5" hidden="1" thickTop="1" thickBot="1" x14ac:dyDescent="0.4">
      <c r="A564" s="283" t="s">
        <v>1265</v>
      </c>
      <c r="B564" s="284" t="str">
        <f>VLOOKUP(A564,Lists!B:C,2,FALSE)</f>
        <v>GRC002</v>
      </c>
      <c r="C564" s="284" t="str">
        <f>VLOOKUP(A564,Lists!B:D,3,FALSE)</f>
        <v>GRC</v>
      </c>
      <c r="D564" s="285" t="s">
        <v>645</v>
      </c>
      <c r="E564" s="285" t="s">
        <v>446</v>
      </c>
      <c r="F564" s="285"/>
      <c r="G564" s="285" t="s">
        <v>446</v>
      </c>
      <c r="H564" s="278" t="str">
        <f t="shared" si="16"/>
        <v>x</v>
      </c>
      <c r="I564" s="251"/>
      <c r="J564" s="285"/>
      <c r="K564" s="278" t="str">
        <f t="shared" si="17"/>
        <v>GRC002Interference into implementation of humanitarian activities</v>
      </c>
      <c r="L564" s="286">
        <v>43501</v>
      </c>
      <c r="M564" s="286" t="s">
        <v>3248</v>
      </c>
    </row>
    <row r="565" spans="1:13" ht="15.5" hidden="1" thickTop="1" thickBot="1" x14ac:dyDescent="0.4">
      <c r="A565" s="287" t="s">
        <v>1265</v>
      </c>
      <c r="B565" s="288" t="str">
        <f>VLOOKUP(A565,Lists!B:C,2,FALSE)</f>
        <v>GRC002</v>
      </c>
      <c r="C565" s="288" t="str">
        <f>VLOOKUP(A565,Lists!B:D,3,FALSE)</f>
        <v>GRC</v>
      </c>
      <c r="D565" s="289" t="s">
        <v>646</v>
      </c>
      <c r="E565" s="289" t="s">
        <v>446</v>
      </c>
      <c r="F565" s="289"/>
      <c r="G565" s="289" t="s">
        <v>446</v>
      </c>
      <c r="H565" s="278" t="str">
        <f t="shared" si="16"/>
        <v>x</v>
      </c>
      <c r="I565" s="252"/>
      <c r="J565" s="289"/>
      <c r="K565" s="278" t="str">
        <f t="shared" si="17"/>
        <v>GRC002Violence against personnel, facilities and assets</v>
      </c>
      <c r="L565" s="290">
        <v>43501</v>
      </c>
      <c r="M565" s="290" t="s">
        <v>3248</v>
      </c>
    </row>
    <row r="566" spans="1:13" ht="15.5" hidden="1" thickTop="1" thickBot="1" x14ac:dyDescent="0.4">
      <c r="A566" s="283" t="s">
        <v>1265</v>
      </c>
      <c r="B566" s="284" t="str">
        <f>VLOOKUP(A566,Lists!B:C,2,FALSE)</f>
        <v>GRC002</v>
      </c>
      <c r="C566" s="284" t="str">
        <f>VLOOKUP(A566,Lists!B:D,3,FALSE)</f>
        <v>GRC</v>
      </c>
      <c r="D566" s="285" t="s">
        <v>647</v>
      </c>
      <c r="E566" s="285" t="s">
        <v>446</v>
      </c>
      <c r="F566" s="285"/>
      <c r="G566" s="285" t="s">
        <v>446</v>
      </c>
      <c r="H566" s="278" t="str">
        <f t="shared" si="16"/>
        <v>x</v>
      </c>
      <c r="I566" s="251"/>
      <c r="J566" s="285"/>
      <c r="K566" s="278" t="str">
        <f t="shared" si="17"/>
        <v>GRC002Denial of existence of humanitarian needs or entitlements to assistance</v>
      </c>
      <c r="L566" s="286">
        <v>43501</v>
      </c>
      <c r="M566" s="286" t="s">
        <v>3248</v>
      </c>
    </row>
    <row r="567" spans="1:13" ht="15.5" hidden="1" thickTop="1" thickBot="1" x14ac:dyDescent="0.4">
      <c r="A567" s="287" t="s">
        <v>1265</v>
      </c>
      <c r="B567" s="288" t="str">
        <f>VLOOKUP(A567,Lists!B:C,2,FALSE)</f>
        <v>GRC002</v>
      </c>
      <c r="C567" s="288" t="str">
        <f>VLOOKUP(A567,Lists!B:D,3,FALSE)</f>
        <v>GRC</v>
      </c>
      <c r="D567" s="289" t="s">
        <v>648</v>
      </c>
      <c r="E567" s="289" t="s">
        <v>446</v>
      </c>
      <c r="F567" s="289"/>
      <c r="G567" s="289" t="s">
        <v>446</v>
      </c>
      <c r="H567" s="278" t="str">
        <f t="shared" si="16"/>
        <v>x</v>
      </c>
      <c r="I567" s="252"/>
      <c r="J567" s="289"/>
      <c r="K567" s="278" t="str">
        <f t="shared" si="17"/>
        <v>GRC002Restriction and obstruction of access to services and assistance</v>
      </c>
      <c r="L567" s="290">
        <v>43501</v>
      </c>
      <c r="M567" s="290" t="s">
        <v>3248</v>
      </c>
    </row>
    <row r="568" spans="1:13" ht="15.5" hidden="1" thickTop="1" thickBot="1" x14ac:dyDescent="0.4">
      <c r="A568" s="283" t="s">
        <v>1265</v>
      </c>
      <c r="B568" s="284" t="str">
        <f>VLOOKUP(A568,Lists!B:C,2,FALSE)</f>
        <v>GRC002</v>
      </c>
      <c r="C568" s="284" t="str">
        <f>VLOOKUP(A568,Lists!B:D,3,FALSE)</f>
        <v>GRC</v>
      </c>
      <c r="D568" s="285" t="s">
        <v>649</v>
      </c>
      <c r="E568" s="285" t="s">
        <v>446</v>
      </c>
      <c r="F568" s="285"/>
      <c r="G568" s="285" t="s">
        <v>446</v>
      </c>
      <c r="H568" s="278" t="str">
        <f t="shared" si="16"/>
        <v>x</v>
      </c>
      <c r="I568" s="251"/>
      <c r="J568" s="285"/>
      <c r="K568" s="278" t="str">
        <f t="shared" si="17"/>
        <v>GRC002Ongoing insecurity/hostilities affecting humanitarian assistance</v>
      </c>
      <c r="L568" s="286">
        <v>43501</v>
      </c>
      <c r="M568" s="286" t="s">
        <v>3248</v>
      </c>
    </row>
    <row r="569" spans="1:13" ht="15.5" hidden="1" thickTop="1" thickBot="1" x14ac:dyDescent="0.4">
      <c r="A569" s="287" t="s">
        <v>1265</v>
      </c>
      <c r="B569" s="288" t="str">
        <f>VLOOKUP(A569,Lists!B:C,2,FALSE)</f>
        <v>GRC002</v>
      </c>
      <c r="C569" s="288" t="str">
        <f>VLOOKUP(A569,Lists!B:D,3,FALSE)</f>
        <v>GRC</v>
      </c>
      <c r="D569" s="289" t="s">
        <v>650</v>
      </c>
      <c r="E569" s="289" t="s">
        <v>446</v>
      </c>
      <c r="F569" s="289"/>
      <c r="G569" s="289" t="s">
        <v>446</v>
      </c>
      <c r="H569" s="278" t="str">
        <f t="shared" si="16"/>
        <v>x</v>
      </c>
      <c r="I569" s="252"/>
      <c r="J569" s="289"/>
      <c r="K569" s="278" t="str">
        <f t="shared" si="17"/>
        <v xml:space="preserve">GRC002Presence of mines and improvised explosive devices </v>
      </c>
      <c r="L569" s="290">
        <v>43501</v>
      </c>
      <c r="M569" s="290" t="s">
        <v>3248</v>
      </c>
    </row>
    <row r="570" spans="1:13" ht="15.5" hidden="1" thickTop="1" thickBot="1" x14ac:dyDescent="0.4">
      <c r="A570" s="283" t="s">
        <v>1265</v>
      </c>
      <c r="B570" s="284" t="str">
        <f>VLOOKUP(A570,Lists!B:C,2,FALSE)</f>
        <v>GRC002</v>
      </c>
      <c r="C570" s="284" t="str">
        <f>VLOOKUP(A570,Lists!B:D,3,FALSE)</f>
        <v>GRC</v>
      </c>
      <c r="D570" s="285" t="s">
        <v>651</v>
      </c>
      <c r="E570" s="285" t="s">
        <v>446</v>
      </c>
      <c r="F570" s="285"/>
      <c r="G570" s="285" t="s">
        <v>446</v>
      </c>
      <c r="H570" s="278" t="str">
        <f t="shared" si="16"/>
        <v>x</v>
      </c>
      <c r="I570" s="251"/>
      <c r="J570" s="285"/>
      <c r="K570" s="278" t="str">
        <f t="shared" si="17"/>
        <v>GRC002Physical constraints in the environment (obstacles related to terrain, climate, lack of infrastructure, etc.)</v>
      </c>
      <c r="L570" s="286">
        <v>43501</v>
      </c>
      <c r="M570" s="286" t="s">
        <v>3248</v>
      </c>
    </row>
    <row r="571" spans="1:13" ht="15.5" hidden="1" thickTop="1" thickBot="1" x14ac:dyDescent="0.4">
      <c r="A571" s="287" t="s">
        <v>2989</v>
      </c>
      <c r="B571" s="288" t="str">
        <f>VLOOKUP(A571,Lists!B:C,2,FALSE)</f>
        <v>ZWE001</v>
      </c>
      <c r="C571" s="288" t="str">
        <f>VLOOKUP(A571,Lists!B:D,3,FALSE)</f>
        <v>ZWE</v>
      </c>
      <c r="D571" s="289" t="s">
        <v>522</v>
      </c>
      <c r="E571" s="289">
        <v>15413821</v>
      </c>
      <c r="F571" s="289" t="s">
        <v>1296</v>
      </c>
      <c r="G571" s="289" t="s">
        <v>731</v>
      </c>
      <c r="H571" s="278">
        <f t="shared" si="16"/>
        <v>2</v>
      </c>
      <c r="I571" s="252" t="s">
        <v>1297</v>
      </c>
      <c r="J571" s="289" t="s">
        <v>1298</v>
      </c>
      <c r="K571" s="278" t="str">
        <f t="shared" si="17"/>
        <v>ZWE001Total population</v>
      </c>
      <c r="L571" s="290">
        <v>43502</v>
      </c>
      <c r="M571" s="290" t="s">
        <v>3248</v>
      </c>
    </row>
    <row r="572" spans="1:13" ht="15.5" hidden="1" thickTop="1" thickBot="1" x14ac:dyDescent="0.4">
      <c r="A572" s="283" t="s">
        <v>2989</v>
      </c>
      <c r="B572" s="284" t="str">
        <f>VLOOKUP(A572,Lists!B:C,2,FALSE)</f>
        <v>ZWE001</v>
      </c>
      <c r="C572" s="284" t="str">
        <f>VLOOKUP(A572,Lists!B:D,3,FALSE)</f>
        <v>ZWE</v>
      </c>
      <c r="D572" s="285" t="s">
        <v>660</v>
      </c>
      <c r="E572" s="285">
        <v>391178</v>
      </c>
      <c r="F572" s="285" t="s">
        <v>7640</v>
      </c>
      <c r="G572" s="285" t="s">
        <v>731</v>
      </c>
      <c r="H572" s="278">
        <f t="shared" si="16"/>
        <v>2</v>
      </c>
      <c r="I572" s="251" t="s">
        <v>7639</v>
      </c>
      <c r="J572" s="285" t="s">
        <v>1299</v>
      </c>
      <c r="K572" s="278" t="str">
        <f t="shared" si="17"/>
        <v>ZWE001Landmass affected</v>
      </c>
      <c r="L572" s="286">
        <v>43502</v>
      </c>
      <c r="M572" s="286" t="s">
        <v>3248</v>
      </c>
    </row>
    <row r="573" spans="1:13" ht="15.5" hidden="1" thickTop="1" thickBot="1" x14ac:dyDescent="0.4">
      <c r="A573" s="287" t="s">
        <v>2989</v>
      </c>
      <c r="B573" s="288" t="str">
        <f>VLOOKUP(A573,Lists!B:C,2,FALSE)</f>
        <v>ZWE001</v>
      </c>
      <c r="C573" s="288" t="str">
        <f>VLOOKUP(A573,Lists!B:D,3,FALSE)</f>
        <v>ZWE</v>
      </c>
      <c r="D573" s="289" t="s">
        <v>737</v>
      </c>
      <c r="E573" s="289">
        <v>15413821</v>
      </c>
      <c r="F573" s="289"/>
      <c r="G573" s="289" t="s">
        <v>731</v>
      </c>
      <c r="H573" s="278">
        <f t="shared" si="16"/>
        <v>2</v>
      </c>
      <c r="I573" s="252"/>
      <c r="J573" s="289" t="s">
        <v>1299</v>
      </c>
      <c r="K573" s="278" t="str">
        <f t="shared" si="17"/>
        <v>ZWE001People exposed</v>
      </c>
      <c r="L573" s="290">
        <v>43502</v>
      </c>
      <c r="M573" s="290" t="s">
        <v>3248</v>
      </c>
    </row>
    <row r="574" spans="1:13" ht="15.5" hidden="1" thickTop="1" thickBot="1" x14ac:dyDescent="0.4">
      <c r="A574" s="283" t="s">
        <v>2989</v>
      </c>
      <c r="B574" s="284" t="str">
        <f>VLOOKUP(A574,Lists!B:C,2,FALSE)</f>
        <v>ZWE001</v>
      </c>
      <c r="C574" s="284" t="str">
        <f>VLOOKUP(A574,Lists!B:D,3,FALSE)</f>
        <v>ZWE</v>
      </c>
      <c r="D574" s="285" t="s">
        <v>533</v>
      </c>
      <c r="E574" s="285">
        <v>15413821</v>
      </c>
      <c r="F574" s="285"/>
      <c r="G574" s="285" t="s">
        <v>731</v>
      </c>
      <c r="H574" s="278">
        <f t="shared" si="16"/>
        <v>2</v>
      </c>
      <c r="I574" s="251"/>
      <c r="J574" s="285" t="s">
        <v>1299</v>
      </c>
      <c r="K574" s="278" t="str">
        <f t="shared" si="17"/>
        <v>ZWE001People affected</v>
      </c>
      <c r="L574" s="286">
        <v>43502</v>
      </c>
      <c r="M574" s="286" t="s">
        <v>3248</v>
      </c>
    </row>
    <row r="575" spans="1:13" ht="15.5" thickTop="1" thickBot="1" x14ac:dyDescent="0.4">
      <c r="A575" s="287" t="s">
        <v>2989</v>
      </c>
      <c r="B575" s="288" t="str">
        <f>VLOOKUP(A575,Lists!B:C,2,FALSE)</f>
        <v>ZWE001</v>
      </c>
      <c r="C575" s="288" t="str">
        <f>VLOOKUP(A575,Lists!B:D,3,FALSE)</f>
        <v>ZWE</v>
      </c>
      <c r="D575" s="289" t="s">
        <v>666</v>
      </c>
      <c r="E575" s="289" t="s">
        <v>446</v>
      </c>
      <c r="F575" s="289"/>
      <c r="G575" s="289" t="s">
        <v>446</v>
      </c>
      <c r="H575" s="278" t="str">
        <f t="shared" si="16"/>
        <v>x</v>
      </c>
      <c r="I575" s="252"/>
      <c r="J575" s="289" t="s">
        <v>1300</v>
      </c>
      <c r="K575" s="278" t="str">
        <f t="shared" si="17"/>
        <v>ZWE001People displaced</v>
      </c>
      <c r="L575" s="290">
        <v>43502</v>
      </c>
      <c r="M575" s="290" t="s">
        <v>3248</v>
      </c>
    </row>
    <row r="576" spans="1:13" ht="15.5" hidden="1" thickTop="1" thickBot="1" x14ac:dyDescent="0.4">
      <c r="A576" s="283" t="s">
        <v>2989</v>
      </c>
      <c r="B576" s="284" t="str">
        <f>VLOOKUP(A576,Lists!B:C,2,FALSE)</f>
        <v>ZWE001</v>
      </c>
      <c r="C576" s="284" t="str">
        <f>VLOOKUP(A576,Lists!B:D,3,FALSE)</f>
        <v>ZWE</v>
      </c>
      <c r="D576" s="285" t="s">
        <v>5027</v>
      </c>
      <c r="E576" s="285" t="s">
        <v>446</v>
      </c>
      <c r="F576" s="285"/>
      <c r="G576" s="285" t="s">
        <v>446</v>
      </c>
      <c r="H576" s="278" t="str">
        <f t="shared" si="16"/>
        <v>x</v>
      </c>
      <c r="I576" s="251"/>
      <c r="J576" s="285"/>
      <c r="K576" s="278" t="str">
        <f t="shared" si="17"/>
        <v>ZWE001Injuries reported</v>
      </c>
      <c r="L576" s="286">
        <v>43502</v>
      </c>
      <c r="M576" s="286" t="s">
        <v>3248</v>
      </c>
    </row>
    <row r="577" spans="1:13" ht="15.5" hidden="1" thickTop="1" thickBot="1" x14ac:dyDescent="0.4">
      <c r="A577" s="287" t="s">
        <v>2989</v>
      </c>
      <c r="B577" s="288" t="str">
        <f>VLOOKUP(A577,Lists!B:C,2,FALSE)</f>
        <v>ZWE001</v>
      </c>
      <c r="C577" s="288" t="str">
        <f>VLOOKUP(A577,Lists!B:D,3,FALSE)</f>
        <v>ZWE</v>
      </c>
      <c r="D577" s="289" t="s">
        <v>5028</v>
      </c>
      <c r="E577" s="289">
        <v>15839</v>
      </c>
      <c r="F577" s="289" t="s">
        <v>1301</v>
      </c>
      <c r="G577" s="289"/>
      <c r="H577" s="278" t="b">
        <f t="shared" si="16"/>
        <v>0</v>
      </c>
      <c r="I577" s="252" t="s">
        <v>1302</v>
      </c>
      <c r="J577" s="289" t="s">
        <v>1303</v>
      </c>
      <c r="K577" s="278" t="str">
        <f t="shared" si="17"/>
        <v>ZWE001Illness cases reported</v>
      </c>
      <c r="L577" s="290">
        <v>43502</v>
      </c>
      <c r="M577" s="290" t="s">
        <v>3248</v>
      </c>
    </row>
    <row r="578" spans="1:13" ht="15.5" hidden="1" thickTop="1" thickBot="1" x14ac:dyDescent="0.4">
      <c r="A578" s="283" t="s">
        <v>2989</v>
      </c>
      <c r="B578" s="284" t="str">
        <f>VLOOKUP(A578,Lists!B:C,2,FALSE)</f>
        <v>ZWE001</v>
      </c>
      <c r="C578" s="284" t="str">
        <f>VLOOKUP(A578,Lists!B:D,3,FALSE)</f>
        <v>ZWE</v>
      </c>
      <c r="D578" s="285" t="s">
        <v>5029</v>
      </c>
      <c r="E578" s="285" t="s">
        <v>888</v>
      </c>
      <c r="F578" s="285"/>
      <c r="G578" s="285" t="s">
        <v>446</v>
      </c>
      <c r="H578" s="278" t="str">
        <f t="shared" ref="H578:H641" si="18">IF(G578="x","x",IF(G578="Low",3,IF(G578="Medium",2,IF(G578="High",1,FALSE))))</f>
        <v>x</v>
      </c>
      <c r="I578" s="251"/>
      <c r="J578" s="285"/>
      <c r="K578" s="278" t="str">
        <f t="shared" ref="K578:K641" si="19">B578&amp;""&amp;D578</f>
        <v>ZWE001Fatalities reported</v>
      </c>
      <c r="L578" s="286">
        <v>43502</v>
      </c>
      <c r="M578" s="286" t="s">
        <v>3248</v>
      </c>
    </row>
    <row r="579" spans="1:13" ht="15.5" hidden="1" thickTop="1" thickBot="1" x14ac:dyDescent="0.4">
      <c r="A579" s="287" t="s">
        <v>2989</v>
      </c>
      <c r="B579" s="288" t="str">
        <f>VLOOKUP(A579,Lists!B:C,2,FALSE)</f>
        <v>ZWE001</v>
      </c>
      <c r="C579" s="288" t="str">
        <f>VLOOKUP(A579,Lists!B:D,3,FALSE)</f>
        <v>ZWE</v>
      </c>
      <c r="D579" s="289" t="s">
        <v>5108</v>
      </c>
      <c r="E579" s="289" t="s">
        <v>888</v>
      </c>
      <c r="F579" s="289"/>
      <c r="G579" s="289" t="s">
        <v>446</v>
      </c>
      <c r="H579" s="278" t="str">
        <f t="shared" si="18"/>
        <v>x</v>
      </c>
      <c r="I579" s="252"/>
      <c r="J579" s="289"/>
      <c r="K579" s="278" t="str">
        <f t="shared" si="19"/>
        <v>ZWE001Buildings damaged</v>
      </c>
      <c r="L579" s="290">
        <v>43502</v>
      </c>
      <c r="M579" s="290" t="s">
        <v>3248</v>
      </c>
    </row>
    <row r="580" spans="1:13" ht="15.5" hidden="1" thickTop="1" thickBot="1" x14ac:dyDescent="0.4">
      <c r="A580" s="283" t="s">
        <v>2989</v>
      </c>
      <c r="B580" s="284" t="str">
        <f>VLOOKUP(A580,Lists!B:C,2,FALSE)</f>
        <v>ZWE001</v>
      </c>
      <c r="C580" s="284" t="str">
        <f>VLOOKUP(A580,Lists!B:D,3,FALSE)</f>
        <v>ZWE</v>
      </c>
      <c r="D580" s="285" t="s">
        <v>5109</v>
      </c>
      <c r="E580" s="285" t="s">
        <v>888</v>
      </c>
      <c r="F580" s="285"/>
      <c r="G580" s="285" t="s">
        <v>446</v>
      </c>
      <c r="H580" s="278" t="str">
        <f t="shared" si="18"/>
        <v>x</v>
      </c>
      <c r="I580" s="251"/>
      <c r="J580" s="285"/>
      <c r="K580" s="278" t="str">
        <f t="shared" si="19"/>
        <v>ZWE001Buildings destroyed</v>
      </c>
      <c r="L580" s="286">
        <v>43502</v>
      </c>
      <c r="M580" s="286" t="s">
        <v>3248</v>
      </c>
    </row>
    <row r="581" spans="1:13" ht="15.5" hidden="1" thickTop="1" thickBot="1" x14ac:dyDescent="0.4">
      <c r="A581" s="287" t="s">
        <v>2989</v>
      </c>
      <c r="B581" s="288" t="str">
        <f>VLOOKUP(A581,Lists!B:C,2,FALSE)</f>
        <v>ZWE001</v>
      </c>
      <c r="C581" s="288" t="str">
        <f>VLOOKUP(A581,Lists!B:D,3,FALSE)</f>
        <v>ZWE</v>
      </c>
      <c r="D581" s="289" t="s">
        <v>742</v>
      </c>
      <c r="E581" s="289" t="s">
        <v>888</v>
      </c>
      <c r="F581" s="289"/>
      <c r="G581" s="289" t="s">
        <v>446</v>
      </c>
      <c r="H581" s="278" t="str">
        <f t="shared" si="18"/>
        <v>x</v>
      </c>
      <c r="I581" s="252"/>
      <c r="J581" s="289"/>
      <c r="K581" s="278" t="str">
        <f t="shared" si="19"/>
        <v>ZWE001Economic Losses</v>
      </c>
      <c r="L581" s="290">
        <v>43502</v>
      </c>
      <c r="M581" s="290" t="s">
        <v>3248</v>
      </c>
    </row>
    <row r="582" spans="1:13" ht="15.5" hidden="1" thickTop="1" thickBot="1" x14ac:dyDescent="0.4">
      <c r="A582" s="283" t="s">
        <v>2989</v>
      </c>
      <c r="B582" s="284" t="str">
        <f>VLOOKUP(A582,Lists!B:C,2,FALSE)</f>
        <v>ZWE001</v>
      </c>
      <c r="C582" s="284" t="str">
        <f>VLOOKUP(A582,Lists!B:D,3,FALSE)</f>
        <v>ZWE</v>
      </c>
      <c r="D582" s="285" t="s">
        <v>5115</v>
      </c>
      <c r="E582" s="285" t="s">
        <v>888</v>
      </c>
      <c r="F582" s="285"/>
      <c r="G582" s="285" t="s">
        <v>446</v>
      </c>
      <c r="H582" s="278" t="str">
        <f t="shared" si="18"/>
        <v>x</v>
      </c>
      <c r="I582" s="251"/>
      <c r="J582" s="285"/>
      <c r="K582" s="278" t="str">
        <f t="shared" si="19"/>
        <v>ZWE001Fatalities in all crises</v>
      </c>
      <c r="L582" s="286">
        <v>43502</v>
      </c>
      <c r="M582" s="286" t="s">
        <v>3248</v>
      </c>
    </row>
    <row r="583" spans="1:13" ht="15.5" hidden="1" thickTop="1" thickBot="1" x14ac:dyDescent="0.4">
      <c r="A583" s="287" t="s">
        <v>2989</v>
      </c>
      <c r="B583" s="288" t="str">
        <f>VLOOKUP(A583,Lists!B:C,2,FALSE)</f>
        <v>ZWE001</v>
      </c>
      <c r="C583" s="288" t="str">
        <f>VLOOKUP(A583,Lists!B:D,3,FALSE)</f>
        <v>ZWE</v>
      </c>
      <c r="D583" s="289" t="s">
        <v>752</v>
      </c>
      <c r="E583" s="289">
        <v>2400000</v>
      </c>
      <c r="F583" s="289" t="s">
        <v>1305</v>
      </c>
      <c r="G583" s="289"/>
      <c r="H583" s="278" t="b">
        <f t="shared" si="18"/>
        <v>0</v>
      </c>
      <c r="I583" s="252" t="s">
        <v>1304</v>
      </c>
      <c r="J583" s="289"/>
      <c r="K583" s="278" t="str">
        <f t="shared" si="19"/>
        <v>ZWE001People in Need</v>
      </c>
      <c r="L583" s="290">
        <v>43502</v>
      </c>
      <c r="M583" s="290" t="s">
        <v>3248</v>
      </c>
    </row>
    <row r="584" spans="1:13" ht="15.5" hidden="1" thickTop="1" thickBot="1" x14ac:dyDescent="0.4">
      <c r="A584" s="283" t="s">
        <v>2989</v>
      </c>
      <c r="B584" s="284" t="str">
        <f>VLOOKUP(A584,Lists!B:C,2,FALSE)</f>
        <v>ZWE001</v>
      </c>
      <c r="C584" s="284" t="str">
        <f>VLOOKUP(A584,Lists!B:D,3,FALSE)</f>
        <v>ZWE</v>
      </c>
      <c r="D584" s="285" t="s">
        <v>5110</v>
      </c>
      <c r="E584" s="285">
        <v>0</v>
      </c>
      <c r="F584" s="285"/>
      <c r="G584" s="285"/>
      <c r="H584" s="278" t="b">
        <f t="shared" si="18"/>
        <v>0</v>
      </c>
      <c r="I584" s="251"/>
      <c r="J584" s="285" t="s">
        <v>1306</v>
      </c>
      <c r="K584" s="278" t="str">
        <f t="shared" si="19"/>
        <v>ZWE001Minimal humanitarian conditions - Level 1</v>
      </c>
      <c r="L584" s="286">
        <v>43502</v>
      </c>
      <c r="M584" s="286" t="s">
        <v>3248</v>
      </c>
    </row>
    <row r="585" spans="1:13" ht="15.5" hidden="1" thickTop="1" thickBot="1" x14ac:dyDescent="0.4">
      <c r="A585" s="287" t="s">
        <v>2989</v>
      </c>
      <c r="B585" s="288" t="str">
        <f>VLOOKUP(A585,Lists!B:C,2,FALSE)</f>
        <v>ZWE001</v>
      </c>
      <c r="C585" s="288" t="str">
        <f>VLOOKUP(A585,Lists!B:D,3,FALSE)</f>
        <v>ZWE</v>
      </c>
      <c r="D585" s="289" t="s">
        <v>5111</v>
      </c>
      <c r="E585" s="289">
        <v>0</v>
      </c>
      <c r="F585" s="289"/>
      <c r="G585" s="289"/>
      <c r="H585" s="278" t="b">
        <f t="shared" si="18"/>
        <v>0</v>
      </c>
      <c r="I585" s="252"/>
      <c r="J585" s="289" t="s">
        <v>1306</v>
      </c>
      <c r="K585" s="278" t="str">
        <f t="shared" si="19"/>
        <v>ZWE001Stressed humanitarian conditions - Level 2</v>
      </c>
      <c r="L585" s="290">
        <v>43502</v>
      </c>
      <c r="M585" s="290" t="s">
        <v>3248</v>
      </c>
    </row>
    <row r="586" spans="1:13" ht="15.5" hidden="1" thickTop="1" thickBot="1" x14ac:dyDescent="0.4">
      <c r="A586" s="283" t="s">
        <v>2989</v>
      </c>
      <c r="B586" s="284" t="str">
        <f>VLOOKUP(A586,Lists!B:C,2,FALSE)</f>
        <v>ZWE001</v>
      </c>
      <c r="C586" s="284" t="str">
        <f>VLOOKUP(A586,Lists!B:D,3,FALSE)</f>
        <v>ZWE</v>
      </c>
      <c r="D586" s="285" t="s">
        <v>5112</v>
      </c>
      <c r="E586" s="285">
        <v>2400000</v>
      </c>
      <c r="F586" s="285"/>
      <c r="G586" s="285"/>
      <c r="H586" s="278" t="b">
        <f t="shared" si="18"/>
        <v>0</v>
      </c>
      <c r="I586" s="251"/>
      <c r="J586" s="285" t="s">
        <v>1306</v>
      </c>
      <c r="K586" s="278" t="str">
        <f t="shared" si="19"/>
        <v>ZWE001Moderate humanitarian conditions - Level 3</v>
      </c>
      <c r="L586" s="286">
        <v>43502</v>
      </c>
      <c r="M586" s="286" t="s">
        <v>3248</v>
      </c>
    </row>
    <row r="587" spans="1:13" ht="15.5" hidden="1" thickTop="1" thickBot="1" x14ac:dyDescent="0.4">
      <c r="A587" s="287" t="s">
        <v>2989</v>
      </c>
      <c r="B587" s="288" t="str">
        <f>VLOOKUP(A587,Lists!B:C,2,FALSE)</f>
        <v>ZWE001</v>
      </c>
      <c r="C587" s="288" t="str">
        <f>VLOOKUP(A587,Lists!B:D,3,FALSE)</f>
        <v>ZWE</v>
      </c>
      <c r="D587" s="289" t="s">
        <v>5113</v>
      </c>
      <c r="E587" s="289">
        <v>0</v>
      </c>
      <c r="F587" s="289"/>
      <c r="G587" s="289"/>
      <c r="H587" s="278" t="b">
        <f t="shared" si="18"/>
        <v>0</v>
      </c>
      <c r="I587" s="252"/>
      <c r="J587" s="289" t="s">
        <v>1306</v>
      </c>
      <c r="K587" s="278" t="str">
        <f t="shared" si="19"/>
        <v>ZWE001Severe humanitarian conditions - Level 4</v>
      </c>
      <c r="L587" s="290">
        <v>43502</v>
      </c>
      <c r="M587" s="290" t="s">
        <v>3248</v>
      </c>
    </row>
    <row r="588" spans="1:13" ht="15.5" hidden="1" thickTop="1" thickBot="1" x14ac:dyDescent="0.4">
      <c r="A588" s="283" t="s">
        <v>2989</v>
      </c>
      <c r="B588" s="284" t="str">
        <f>VLOOKUP(A588,Lists!B:C,2,FALSE)</f>
        <v>ZWE001</v>
      </c>
      <c r="C588" s="284" t="str">
        <f>VLOOKUP(A588,Lists!B:D,3,FALSE)</f>
        <v>ZWE</v>
      </c>
      <c r="D588" s="285" t="s">
        <v>5114</v>
      </c>
      <c r="E588" s="285">
        <v>0</v>
      </c>
      <c r="F588" s="285"/>
      <c r="G588" s="285"/>
      <c r="H588" s="278" t="b">
        <f t="shared" si="18"/>
        <v>0</v>
      </c>
      <c r="I588" s="251"/>
      <c r="J588" s="285" t="s">
        <v>1306</v>
      </c>
      <c r="K588" s="278" t="str">
        <f t="shared" si="19"/>
        <v>ZWE001Extreme humanitarian conditions - Level 5</v>
      </c>
      <c r="L588" s="286">
        <v>43502</v>
      </c>
      <c r="M588" s="286" t="s">
        <v>3248</v>
      </c>
    </row>
    <row r="589" spans="1:13" ht="15.5" hidden="1" thickTop="1" thickBot="1" x14ac:dyDescent="0.4">
      <c r="A589" s="287" t="s">
        <v>2989</v>
      </c>
      <c r="B589" s="288" t="str">
        <f>VLOOKUP(A589,Lists!B:C,2,FALSE)</f>
        <v>ZWE001</v>
      </c>
      <c r="C589" s="288" t="str">
        <f>VLOOKUP(A589,Lists!B:D,3,FALSE)</f>
        <v>ZWE</v>
      </c>
      <c r="D589" s="289" t="s">
        <v>688</v>
      </c>
      <c r="E589" s="289">
        <v>4</v>
      </c>
      <c r="F589" s="289"/>
      <c r="G589" s="289"/>
      <c r="H589" s="278" t="b">
        <f t="shared" si="18"/>
        <v>0</v>
      </c>
      <c r="I589" s="252"/>
      <c r="J589" s="289"/>
      <c r="K589" s="278" t="str">
        <f t="shared" si="19"/>
        <v>ZWE001Crisis affected groups</v>
      </c>
      <c r="L589" s="290">
        <v>43502</v>
      </c>
      <c r="M589" s="290" t="s">
        <v>3248</v>
      </c>
    </row>
    <row r="590" spans="1:13" ht="15.5" hidden="1" thickTop="1" thickBot="1" x14ac:dyDescent="0.4">
      <c r="A590" s="283" t="s">
        <v>2989</v>
      </c>
      <c r="B590" s="284" t="str">
        <f>VLOOKUP(A590,Lists!B:C,2,FALSE)</f>
        <v>ZWE001</v>
      </c>
      <c r="C590" s="284" t="str">
        <f>VLOOKUP(A590,Lists!B:D,3,FALSE)</f>
        <v>ZWE</v>
      </c>
      <c r="D590" s="285" t="s">
        <v>692</v>
      </c>
      <c r="E590" s="285" t="s">
        <v>888</v>
      </c>
      <c r="F590" s="285"/>
      <c r="G590" s="285" t="s">
        <v>446</v>
      </c>
      <c r="H590" s="278" t="str">
        <f t="shared" si="18"/>
        <v>x</v>
      </c>
      <c r="I590" s="251"/>
      <c r="J590" s="285"/>
      <c r="K590" s="278" t="str">
        <f t="shared" si="19"/>
        <v>ZWE001People facing restricted access constraints</v>
      </c>
      <c r="L590" s="286">
        <v>43502</v>
      </c>
      <c r="M590" s="286" t="s">
        <v>3248</v>
      </c>
    </row>
    <row r="591" spans="1:13" ht="15.5" hidden="1" thickTop="1" thickBot="1" x14ac:dyDescent="0.4">
      <c r="A591" s="287" t="s">
        <v>2989</v>
      </c>
      <c r="B591" s="288" t="str">
        <f>VLOOKUP(A591,Lists!B:C,2,FALSE)</f>
        <v>ZWE001</v>
      </c>
      <c r="C591" s="288" t="str">
        <f>VLOOKUP(A591,Lists!B:D,3,FALSE)</f>
        <v>ZWE</v>
      </c>
      <c r="D591" s="289" t="s">
        <v>691</v>
      </c>
      <c r="E591" s="289" t="s">
        <v>888</v>
      </c>
      <c r="F591" s="289"/>
      <c r="G591" s="289" t="s">
        <v>446</v>
      </c>
      <c r="H591" s="278" t="str">
        <f t="shared" si="18"/>
        <v>x</v>
      </c>
      <c r="I591" s="252"/>
      <c r="J591" s="289"/>
      <c r="K591" s="278" t="str">
        <f t="shared" si="19"/>
        <v>ZWE001People facing limited access constraints</v>
      </c>
      <c r="L591" s="290">
        <v>43502</v>
      </c>
      <c r="M591" s="290" t="s">
        <v>3248</v>
      </c>
    </row>
    <row r="592" spans="1:13" ht="15.5" hidden="1" thickTop="1" thickBot="1" x14ac:dyDescent="0.4">
      <c r="A592" s="283" t="s">
        <v>2989</v>
      </c>
      <c r="B592" s="284" t="str">
        <f>VLOOKUP(A592,Lists!B:C,2,FALSE)</f>
        <v>ZWE001</v>
      </c>
      <c r="C592" s="284" t="str">
        <f>VLOOKUP(A592,Lists!B:D,3,FALSE)</f>
        <v>ZWE</v>
      </c>
      <c r="D592" s="285" t="s">
        <v>643</v>
      </c>
      <c r="E592" s="285" t="s">
        <v>446</v>
      </c>
      <c r="F592" s="285"/>
      <c r="G592" s="285" t="s">
        <v>446</v>
      </c>
      <c r="H592" s="278" t="str">
        <f t="shared" si="18"/>
        <v>x</v>
      </c>
      <c r="I592" s="251"/>
      <c r="J592" s="285"/>
      <c r="K592" s="278" t="str">
        <f t="shared" si="19"/>
        <v>ZWE001Impediments to entry into country (bureaucratic and administrative)</v>
      </c>
      <c r="L592" s="286">
        <v>43502</v>
      </c>
      <c r="M592" s="286" t="s">
        <v>3248</v>
      </c>
    </row>
    <row r="593" spans="1:13" ht="15.5" hidden="1" thickTop="1" thickBot="1" x14ac:dyDescent="0.4">
      <c r="A593" s="287" t="s">
        <v>2989</v>
      </c>
      <c r="B593" s="288" t="str">
        <f>VLOOKUP(A593,Lists!B:C,2,FALSE)</f>
        <v>ZWE001</v>
      </c>
      <c r="C593" s="288" t="str">
        <f>VLOOKUP(A593,Lists!B:D,3,FALSE)</f>
        <v>ZWE</v>
      </c>
      <c r="D593" s="289" t="s">
        <v>644</v>
      </c>
      <c r="E593" s="289" t="s">
        <v>446</v>
      </c>
      <c r="F593" s="289"/>
      <c r="G593" s="289" t="s">
        <v>446</v>
      </c>
      <c r="H593" s="278" t="str">
        <f t="shared" si="18"/>
        <v>x</v>
      </c>
      <c r="I593" s="252"/>
      <c r="J593" s="289"/>
      <c r="K593" s="278" t="str">
        <f t="shared" si="19"/>
        <v>ZWE001Restriction of movement (impediments to freedom of movement and/or administrative restrictions)</v>
      </c>
      <c r="L593" s="290">
        <v>43502</v>
      </c>
      <c r="M593" s="290" t="s">
        <v>3248</v>
      </c>
    </row>
    <row r="594" spans="1:13" ht="15.5" hidden="1" thickTop="1" thickBot="1" x14ac:dyDescent="0.4">
      <c r="A594" s="283" t="s">
        <v>2989</v>
      </c>
      <c r="B594" s="284" t="str">
        <f>VLOOKUP(A594,Lists!B:C,2,FALSE)</f>
        <v>ZWE001</v>
      </c>
      <c r="C594" s="284" t="str">
        <f>VLOOKUP(A594,Lists!B:D,3,FALSE)</f>
        <v>ZWE</v>
      </c>
      <c r="D594" s="285" t="s">
        <v>645</v>
      </c>
      <c r="E594" s="285" t="s">
        <v>446</v>
      </c>
      <c r="F594" s="285"/>
      <c r="G594" s="285" t="s">
        <v>446</v>
      </c>
      <c r="H594" s="278" t="str">
        <f t="shared" si="18"/>
        <v>x</v>
      </c>
      <c r="I594" s="251"/>
      <c r="J594" s="285"/>
      <c r="K594" s="278" t="str">
        <f t="shared" si="19"/>
        <v>ZWE001Interference into implementation of humanitarian activities</v>
      </c>
      <c r="L594" s="286">
        <v>43502</v>
      </c>
      <c r="M594" s="286" t="s">
        <v>3248</v>
      </c>
    </row>
    <row r="595" spans="1:13" ht="15.5" hidden="1" thickTop="1" thickBot="1" x14ac:dyDescent="0.4">
      <c r="A595" s="287" t="s">
        <v>2989</v>
      </c>
      <c r="B595" s="288" t="str">
        <f>VLOOKUP(A595,Lists!B:C,2,FALSE)</f>
        <v>ZWE001</v>
      </c>
      <c r="C595" s="288" t="str">
        <f>VLOOKUP(A595,Lists!B:D,3,FALSE)</f>
        <v>ZWE</v>
      </c>
      <c r="D595" s="289" t="s">
        <v>646</v>
      </c>
      <c r="E595" s="289" t="s">
        <v>446</v>
      </c>
      <c r="F595" s="289"/>
      <c r="G595" s="289" t="s">
        <v>446</v>
      </c>
      <c r="H595" s="278" t="str">
        <f t="shared" si="18"/>
        <v>x</v>
      </c>
      <c r="I595" s="252"/>
      <c r="J595" s="289"/>
      <c r="K595" s="278" t="str">
        <f t="shared" si="19"/>
        <v>ZWE001Violence against personnel, facilities and assets</v>
      </c>
      <c r="L595" s="290">
        <v>43502</v>
      </c>
      <c r="M595" s="290" t="s">
        <v>3248</v>
      </c>
    </row>
    <row r="596" spans="1:13" ht="15.5" hidden="1" thickTop="1" thickBot="1" x14ac:dyDescent="0.4">
      <c r="A596" s="283" t="s">
        <v>2989</v>
      </c>
      <c r="B596" s="284" t="str">
        <f>VLOOKUP(A596,Lists!B:C,2,FALSE)</f>
        <v>ZWE001</v>
      </c>
      <c r="C596" s="284" t="str">
        <f>VLOOKUP(A596,Lists!B:D,3,FALSE)</f>
        <v>ZWE</v>
      </c>
      <c r="D596" s="285" t="s">
        <v>647</v>
      </c>
      <c r="E596" s="285" t="s">
        <v>446</v>
      </c>
      <c r="F596" s="285"/>
      <c r="G596" s="285" t="s">
        <v>446</v>
      </c>
      <c r="H596" s="278" t="str">
        <f t="shared" si="18"/>
        <v>x</v>
      </c>
      <c r="I596" s="251"/>
      <c r="J596" s="285"/>
      <c r="K596" s="278" t="str">
        <f t="shared" si="19"/>
        <v>ZWE001Denial of existence of humanitarian needs or entitlements to assistance</v>
      </c>
      <c r="L596" s="286">
        <v>43502</v>
      </c>
      <c r="M596" s="286" t="s">
        <v>3248</v>
      </c>
    </row>
    <row r="597" spans="1:13" ht="15.5" hidden="1" thickTop="1" thickBot="1" x14ac:dyDescent="0.4">
      <c r="A597" s="287" t="s">
        <v>2989</v>
      </c>
      <c r="B597" s="288" t="str">
        <f>VLOOKUP(A597,Lists!B:C,2,FALSE)</f>
        <v>ZWE001</v>
      </c>
      <c r="C597" s="288" t="str">
        <f>VLOOKUP(A597,Lists!B:D,3,FALSE)</f>
        <v>ZWE</v>
      </c>
      <c r="D597" s="289" t="s">
        <v>648</v>
      </c>
      <c r="E597" s="289" t="s">
        <v>446</v>
      </c>
      <c r="F597" s="289"/>
      <c r="G597" s="289" t="s">
        <v>446</v>
      </c>
      <c r="H597" s="278" t="str">
        <f t="shared" si="18"/>
        <v>x</v>
      </c>
      <c r="I597" s="252"/>
      <c r="J597" s="289"/>
      <c r="K597" s="278" t="str">
        <f t="shared" si="19"/>
        <v>ZWE001Restriction and obstruction of access to services and assistance</v>
      </c>
      <c r="L597" s="290">
        <v>43502</v>
      </c>
      <c r="M597" s="290" t="s">
        <v>3248</v>
      </c>
    </row>
    <row r="598" spans="1:13" ht="15.5" hidden="1" thickTop="1" thickBot="1" x14ac:dyDescent="0.4">
      <c r="A598" s="283" t="s">
        <v>2989</v>
      </c>
      <c r="B598" s="284" t="str">
        <f>VLOOKUP(A598,Lists!B:C,2,FALSE)</f>
        <v>ZWE001</v>
      </c>
      <c r="C598" s="284" t="str">
        <f>VLOOKUP(A598,Lists!B:D,3,FALSE)</f>
        <v>ZWE</v>
      </c>
      <c r="D598" s="285" t="s">
        <v>649</v>
      </c>
      <c r="E598" s="285" t="s">
        <v>446</v>
      </c>
      <c r="F598" s="285"/>
      <c r="G598" s="285" t="s">
        <v>446</v>
      </c>
      <c r="H598" s="278" t="str">
        <f t="shared" si="18"/>
        <v>x</v>
      </c>
      <c r="I598" s="251"/>
      <c r="J598" s="285"/>
      <c r="K598" s="278" t="str">
        <f t="shared" si="19"/>
        <v>ZWE001Ongoing insecurity/hostilities affecting humanitarian assistance</v>
      </c>
      <c r="L598" s="286">
        <v>43502</v>
      </c>
      <c r="M598" s="286" t="s">
        <v>3248</v>
      </c>
    </row>
    <row r="599" spans="1:13" ht="15.5" hidden="1" thickTop="1" thickBot="1" x14ac:dyDescent="0.4">
      <c r="A599" s="287" t="s">
        <v>2989</v>
      </c>
      <c r="B599" s="288" t="str">
        <f>VLOOKUP(A599,Lists!B:C,2,FALSE)</f>
        <v>ZWE001</v>
      </c>
      <c r="C599" s="288" t="str">
        <f>VLOOKUP(A599,Lists!B:D,3,FALSE)</f>
        <v>ZWE</v>
      </c>
      <c r="D599" s="289" t="s">
        <v>650</v>
      </c>
      <c r="E599" s="289" t="s">
        <v>446</v>
      </c>
      <c r="F599" s="289"/>
      <c r="G599" s="289" t="s">
        <v>446</v>
      </c>
      <c r="H599" s="278" t="str">
        <f t="shared" si="18"/>
        <v>x</v>
      </c>
      <c r="I599" s="252"/>
      <c r="J599" s="289"/>
      <c r="K599" s="278" t="str">
        <f t="shared" si="19"/>
        <v xml:space="preserve">ZWE001Presence of mines and improvised explosive devices </v>
      </c>
      <c r="L599" s="290">
        <v>43502</v>
      </c>
      <c r="M599" s="290" t="s">
        <v>3248</v>
      </c>
    </row>
    <row r="600" spans="1:13" ht="15.5" hidden="1" thickTop="1" thickBot="1" x14ac:dyDescent="0.4">
      <c r="A600" s="283" t="s">
        <v>2989</v>
      </c>
      <c r="B600" s="284" t="str">
        <f>VLOOKUP(A600,Lists!B:C,2,FALSE)</f>
        <v>ZWE001</v>
      </c>
      <c r="C600" s="284" t="str">
        <f>VLOOKUP(A600,Lists!B:D,3,FALSE)</f>
        <v>ZWE</v>
      </c>
      <c r="D600" s="285" t="s">
        <v>651</v>
      </c>
      <c r="E600" s="285" t="s">
        <v>446</v>
      </c>
      <c r="F600" s="285"/>
      <c r="G600" s="285" t="s">
        <v>446</v>
      </c>
      <c r="H600" s="278" t="str">
        <f t="shared" si="18"/>
        <v>x</v>
      </c>
      <c r="I600" s="251"/>
      <c r="J600" s="285"/>
      <c r="K600" s="278" t="str">
        <f t="shared" si="19"/>
        <v>ZWE001Physical constraints in the environment (obstacles related to terrain, climate, lack of infrastructure, etc.)</v>
      </c>
      <c r="L600" s="286">
        <v>43502</v>
      </c>
      <c r="M600" s="286" t="s">
        <v>3248</v>
      </c>
    </row>
    <row r="601" spans="1:13" ht="15.5" hidden="1" thickTop="1" thickBot="1" x14ac:dyDescent="0.4">
      <c r="A601" s="287" t="s">
        <v>2968</v>
      </c>
      <c r="B601" s="288" t="str">
        <f>VLOOKUP(A601,Lists!B:C,2,FALSE)</f>
        <v>LBY001</v>
      </c>
      <c r="C601" s="288" t="str">
        <f>VLOOKUP(A601,Lists!B:D,3,FALSE)</f>
        <v>LBY</v>
      </c>
      <c r="D601" s="289" t="s">
        <v>522</v>
      </c>
      <c r="E601" s="289">
        <v>7026644</v>
      </c>
      <c r="F601" s="289" t="s">
        <v>1307</v>
      </c>
      <c r="G601" s="289" t="s">
        <v>731</v>
      </c>
      <c r="H601" s="278">
        <f t="shared" si="18"/>
        <v>2</v>
      </c>
      <c r="I601" s="252" t="s">
        <v>1318</v>
      </c>
      <c r="J601" s="289" t="s">
        <v>1600</v>
      </c>
      <c r="K601" s="278" t="str">
        <f t="shared" si="19"/>
        <v>LBY001Total population</v>
      </c>
      <c r="L601" s="290">
        <v>43503</v>
      </c>
      <c r="M601" s="290" t="s">
        <v>3248</v>
      </c>
    </row>
    <row r="602" spans="1:13" ht="15.5" hidden="1" thickTop="1" thickBot="1" x14ac:dyDescent="0.4">
      <c r="A602" s="283" t="s">
        <v>2968</v>
      </c>
      <c r="B602" s="284" t="str">
        <f>VLOOKUP(A602,Lists!B:C,2,FALSE)</f>
        <v>LBY001</v>
      </c>
      <c r="C602" s="284" t="str">
        <f>VLOOKUP(A602,Lists!B:D,3,FALSE)</f>
        <v>LBY</v>
      </c>
      <c r="D602" s="285" t="s">
        <v>660</v>
      </c>
      <c r="E602" s="285">
        <v>1739991</v>
      </c>
      <c r="F602" s="285" t="s">
        <v>1126</v>
      </c>
      <c r="G602" s="285" t="s">
        <v>732</v>
      </c>
      <c r="H602" s="278">
        <f t="shared" si="18"/>
        <v>1</v>
      </c>
      <c r="I602" s="251" t="s">
        <v>1319</v>
      </c>
      <c r="J602" s="285" t="s">
        <v>1330</v>
      </c>
      <c r="K602" s="278" t="str">
        <f t="shared" si="19"/>
        <v>LBY001Landmass affected</v>
      </c>
      <c r="L602" s="286">
        <v>43503</v>
      </c>
      <c r="M602" s="286" t="s">
        <v>3248</v>
      </c>
    </row>
    <row r="603" spans="1:13" ht="15.5" hidden="1" thickTop="1" thickBot="1" x14ac:dyDescent="0.4">
      <c r="A603" s="287" t="s">
        <v>2968</v>
      </c>
      <c r="B603" s="288" t="str">
        <f>VLOOKUP(A603,Lists!B:C,2,FALSE)</f>
        <v>LBY001</v>
      </c>
      <c r="C603" s="288" t="str">
        <f>VLOOKUP(A603,Lists!B:D,3,FALSE)</f>
        <v>LBY</v>
      </c>
      <c r="D603" s="289" t="s">
        <v>737</v>
      </c>
      <c r="E603" s="289">
        <v>7026644</v>
      </c>
      <c r="F603" s="289" t="s">
        <v>1308</v>
      </c>
      <c r="G603" s="289" t="s">
        <v>731</v>
      </c>
      <c r="H603" s="278">
        <f t="shared" si="18"/>
        <v>2</v>
      </c>
      <c r="I603" s="252" t="s">
        <v>1318</v>
      </c>
      <c r="J603" s="289" t="s">
        <v>1331</v>
      </c>
      <c r="K603" s="278" t="str">
        <f t="shared" si="19"/>
        <v>LBY001People exposed</v>
      </c>
      <c r="L603" s="290">
        <v>43503</v>
      </c>
      <c r="M603" s="290" t="s">
        <v>3248</v>
      </c>
    </row>
    <row r="604" spans="1:13" ht="15.5" hidden="1" thickTop="1" thickBot="1" x14ac:dyDescent="0.4">
      <c r="A604" s="283" t="s">
        <v>2968</v>
      </c>
      <c r="B604" s="284" t="str">
        <f>VLOOKUP(A604,Lists!B:C,2,FALSE)</f>
        <v>LBY001</v>
      </c>
      <c r="C604" s="284" t="str">
        <f>VLOOKUP(A604,Lists!B:D,3,FALSE)</f>
        <v>LBY</v>
      </c>
      <c r="D604" s="285" t="s">
        <v>533</v>
      </c>
      <c r="E604" s="285">
        <v>1889920</v>
      </c>
      <c r="F604" s="285" t="s">
        <v>1309</v>
      </c>
      <c r="G604" s="285" t="s">
        <v>730</v>
      </c>
      <c r="H604" s="278">
        <f t="shared" si="18"/>
        <v>3</v>
      </c>
      <c r="I604" s="251" t="s">
        <v>1320</v>
      </c>
      <c r="J604" s="285" t="s">
        <v>1332</v>
      </c>
      <c r="K604" s="278" t="str">
        <f t="shared" si="19"/>
        <v>LBY001People affected</v>
      </c>
      <c r="L604" s="286">
        <v>43503</v>
      </c>
      <c r="M604" s="286" t="s">
        <v>3248</v>
      </c>
    </row>
    <row r="605" spans="1:13" ht="15.5" thickTop="1" thickBot="1" x14ac:dyDescent="0.4">
      <c r="A605" s="287" t="s">
        <v>2968</v>
      </c>
      <c r="B605" s="288" t="str">
        <f>VLOOKUP(A605,Lists!B:C,2,FALSE)</f>
        <v>LBY001</v>
      </c>
      <c r="C605" s="288" t="str">
        <f>VLOOKUP(A605,Lists!B:D,3,FALSE)</f>
        <v>LBY</v>
      </c>
      <c r="D605" s="289" t="s">
        <v>666</v>
      </c>
      <c r="E605" s="289">
        <v>877239</v>
      </c>
      <c r="F605" s="289" t="s">
        <v>1310</v>
      </c>
      <c r="G605" s="289" t="s">
        <v>731</v>
      </c>
      <c r="H605" s="278">
        <f t="shared" si="18"/>
        <v>2</v>
      </c>
      <c r="I605" s="252" t="s">
        <v>1321</v>
      </c>
      <c r="J605" s="289" t="s">
        <v>1601</v>
      </c>
      <c r="K605" s="278" t="str">
        <f t="shared" si="19"/>
        <v>LBY001People displaced</v>
      </c>
      <c r="L605" s="290">
        <v>43503</v>
      </c>
      <c r="M605" s="290" t="s">
        <v>3248</v>
      </c>
    </row>
    <row r="606" spans="1:13" ht="15.5" hidden="1" thickTop="1" thickBot="1" x14ac:dyDescent="0.4">
      <c r="A606" s="283" t="s">
        <v>2968</v>
      </c>
      <c r="B606" s="284" t="str">
        <f>VLOOKUP(A606,Lists!B:C,2,FALSE)</f>
        <v>LBY001</v>
      </c>
      <c r="C606" s="284" t="str">
        <f>VLOOKUP(A606,Lists!B:D,3,FALSE)</f>
        <v>LBY</v>
      </c>
      <c r="D606" s="285" t="s">
        <v>5028</v>
      </c>
      <c r="E606" s="285" t="s">
        <v>446</v>
      </c>
      <c r="F606" s="285"/>
      <c r="G606" s="285" t="s">
        <v>446</v>
      </c>
      <c r="H606" s="278" t="str">
        <f t="shared" si="18"/>
        <v>x</v>
      </c>
      <c r="I606" s="251"/>
      <c r="J606" s="285" t="s">
        <v>1333</v>
      </c>
      <c r="K606" s="278" t="str">
        <f t="shared" si="19"/>
        <v>LBY001Illness cases reported</v>
      </c>
      <c r="L606" s="286">
        <v>43503</v>
      </c>
      <c r="M606" s="286" t="s">
        <v>3248</v>
      </c>
    </row>
    <row r="607" spans="1:13" ht="15.5" hidden="1" thickTop="1" thickBot="1" x14ac:dyDescent="0.4">
      <c r="A607" s="287" t="s">
        <v>2968</v>
      </c>
      <c r="B607" s="288" t="str">
        <f>VLOOKUP(A607,Lists!B:C,2,FALSE)</f>
        <v>LBY001</v>
      </c>
      <c r="C607" s="288" t="str">
        <f>VLOOKUP(A607,Lists!B:D,3,FALSE)</f>
        <v>LBY</v>
      </c>
      <c r="D607" s="289" t="s">
        <v>5027</v>
      </c>
      <c r="E607" s="289">
        <v>585</v>
      </c>
      <c r="F607" s="289" t="s">
        <v>1311</v>
      </c>
      <c r="G607" s="289" t="s">
        <v>730</v>
      </c>
      <c r="H607" s="278">
        <f t="shared" si="18"/>
        <v>3</v>
      </c>
      <c r="I607" s="252" t="s">
        <v>1322</v>
      </c>
      <c r="J607" s="289" t="s">
        <v>1334</v>
      </c>
      <c r="K607" s="278" t="str">
        <f t="shared" si="19"/>
        <v>LBY001Injuries reported</v>
      </c>
      <c r="L607" s="290">
        <v>43503</v>
      </c>
      <c r="M607" s="290" t="s">
        <v>3248</v>
      </c>
    </row>
    <row r="608" spans="1:13" ht="15.5" hidden="1" thickTop="1" thickBot="1" x14ac:dyDescent="0.4">
      <c r="A608" s="283" t="s">
        <v>2968</v>
      </c>
      <c r="B608" s="284" t="str">
        <f>VLOOKUP(A608,Lists!B:C,2,FALSE)</f>
        <v>LBY001</v>
      </c>
      <c r="C608" s="284" t="str">
        <f>VLOOKUP(A608,Lists!B:D,3,FALSE)</f>
        <v>LBY</v>
      </c>
      <c r="D608" s="285" t="s">
        <v>5029</v>
      </c>
      <c r="E608" s="285">
        <v>1042</v>
      </c>
      <c r="F608" s="285" t="s">
        <v>1312</v>
      </c>
      <c r="G608" s="285" t="s">
        <v>730</v>
      </c>
      <c r="H608" s="278">
        <f t="shared" si="18"/>
        <v>3</v>
      </c>
      <c r="I608" s="251" t="s">
        <v>1323</v>
      </c>
      <c r="J608" s="285" t="s">
        <v>1335</v>
      </c>
      <c r="K608" s="278" t="str">
        <f t="shared" si="19"/>
        <v>LBY001Fatalities reported</v>
      </c>
      <c r="L608" s="286">
        <v>43503</v>
      </c>
      <c r="M608" s="286" t="s">
        <v>3248</v>
      </c>
    </row>
    <row r="609" spans="1:13" ht="15.5" hidden="1" thickTop="1" thickBot="1" x14ac:dyDescent="0.4">
      <c r="A609" s="287" t="s">
        <v>2968</v>
      </c>
      <c r="B609" s="288" t="str">
        <f>VLOOKUP(A609,Lists!B:C,2,FALSE)</f>
        <v>LBY001</v>
      </c>
      <c r="C609" s="288" t="str">
        <f>VLOOKUP(A609,Lists!B:D,3,FALSE)</f>
        <v>LBY</v>
      </c>
      <c r="D609" s="289" t="s">
        <v>5108</v>
      </c>
      <c r="E609" s="289" t="s">
        <v>446</v>
      </c>
      <c r="F609" s="289"/>
      <c r="G609" s="289" t="s">
        <v>446</v>
      </c>
      <c r="H609" s="278" t="str">
        <f t="shared" si="18"/>
        <v>x</v>
      </c>
      <c r="I609" s="252"/>
      <c r="J609" s="289" t="s">
        <v>1333</v>
      </c>
      <c r="K609" s="278" t="str">
        <f t="shared" si="19"/>
        <v>LBY001Buildings damaged</v>
      </c>
      <c r="L609" s="290">
        <v>43503</v>
      </c>
      <c r="M609" s="290" t="s">
        <v>3248</v>
      </c>
    </row>
    <row r="610" spans="1:13" ht="15.5" hidden="1" thickTop="1" thickBot="1" x14ac:dyDescent="0.4">
      <c r="A610" s="283" t="s">
        <v>2968</v>
      </c>
      <c r="B610" s="284" t="str">
        <f>VLOOKUP(A610,Lists!B:C,2,FALSE)</f>
        <v>LBY001</v>
      </c>
      <c r="C610" s="284" t="str">
        <f>VLOOKUP(A610,Lists!B:D,3,FALSE)</f>
        <v>LBY</v>
      </c>
      <c r="D610" s="285" t="s">
        <v>5109</v>
      </c>
      <c r="E610" s="285" t="s">
        <v>446</v>
      </c>
      <c r="F610" s="285"/>
      <c r="G610" s="285" t="s">
        <v>446</v>
      </c>
      <c r="H610" s="278" t="str">
        <f t="shared" si="18"/>
        <v>x</v>
      </c>
      <c r="I610" s="251"/>
      <c r="J610" s="285" t="s">
        <v>1333</v>
      </c>
      <c r="K610" s="278" t="str">
        <f t="shared" si="19"/>
        <v>LBY001Buildings destroyed</v>
      </c>
      <c r="L610" s="286">
        <v>43503</v>
      </c>
      <c r="M610" s="286" t="s">
        <v>3248</v>
      </c>
    </row>
    <row r="611" spans="1:13" ht="15.5" hidden="1" thickTop="1" thickBot="1" x14ac:dyDescent="0.4">
      <c r="A611" s="287" t="s">
        <v>2968</v>
      </c>
      <c r="B611" s="288" t="str">
        <f>VLOOKUP(A611,Lists!B:C,2,FALSE)</f>
        <v>LBY001</v>
      </c>
      <c r="C611" s="288" t="str">
        <f>VLOOKUP(A611,Lists!B:D,3,FALSE)</f>
        <v>LBY</v>
      </c>
      <c r="D611" s="289" t="s">
        <v>742</v>
      </c>
      <c r="E611" s="289" t="s">
        <v>446</v>
      </c>
      <c r="F611" s="289"/>
      <c r="G611" s="289" t="s">
        <v>446</v>
      </c>
      <c r="H611" s="278" t="str">
        <f t="shared" si="18"/>
        <v>x</v>
      </c>
      <c r="I611" s="252"/>
      <c r="J611" s="289" t="s">
        <v>1333</v>
      </c>
      <c r="K611" s="278" t="str">
        <f t="shared" si="19"/>
        <v>LBY001Economic Losses</v>
      </c>
      <c r="L611" s="290">
        <v>43503</v>
      </c>
      <c r="M611" s="290" t="s">
        <v>3248</v>
      </c>
    </row>
    <row r="612" spans="1:13" ht="15.5" hidden="1" thickTop="1" thickBot="1" x14ac:dyDescent="0.4">
      <c r="A612" s="283" t="s">
        <v>2968</v>
      </c>
      <c r="B612" s="284" t="str">
        <f>VLOOKUP(A612,Lists!B:C,2,FALSE)</f>
        <v>LBY001</v>
      </c>
      <c r="C612" s="284" t="str">
        <f>VLOOKUP(A612,Lists!B:D,3,FALSE)</f>
        <v>LBY</v>
      </c>
      <c r="D612" s="285" t="s">
        <v>752</v>
      </c>
      <c r="E612" s="285">
        <v>1417745</v>
      </c>
      <c r="F612" s="285" t="s">
        <v>1313</v>
      </c>
      <c r="G612" s="285" t="s">
        <v>730</v>
      </c>
      <c r="H612" s="278">
        <f t="shared" si="18"/>
        <v>3</v>
      </c>
      <c r="I612" s="251" t="s">
        <v>1324</v>
      </c>
      <c r="J612" s="285" t="s">
        <v>1336</v>
      </c>
      <c r="K612" s="278" t="str">
        <f t="shared" si="19"/>
        <v>LBY001People in Need</v>
      </c>
      <c r="L612" s="286">
        <v>43503</v>
      </c>
      <c r="M612" s="286" t="s">
        <v>3248</v>
      </c>
    </row>
    <row r="613" spans="1:13" ht="15.5" hidden="1" thickTop="1" thickBot="1" x14ac:dyDescent="0.4">
      <c r="A613" s="287" t="s">
        <v>2968</v>
      </c>
      <c r="B613" s="288" t="str">
        <f>VLOOKUP(A613,Lists!B:C,2,FALSE)</f>
        <v>LBY001</v>
      </c>
      <c r="C613" s="288" t="str">
        <f>VLOOKUP(A613,Lists!B:D,3,FALSE)</f>
        <v>LBY</v>
      </c>
      <c r="D613" s="289" t="s">
        <v>5110</v>
      </c>
      <c r="E613" s="289">
        <v>0</v>
      </c>
      <c r="F613" s="289" t="s">
        <v>1313</v>
      </c>
      <c r="G613" s="289" t="s">
        <v>730</v>
      </c>
      <c r="H613" s="278">
        <f t="shared" si="18"/>
        <v>3</v>
      </c>
      <c r="I613" s="252" t="s">
        <v>1324</v>
      </c>
      <c r="J613" s="289" t="s">
        <v>1337</v>
      </c>
      <c r="K613" s="278" t="str">
        <f t="shared" si="19"/>
        <v>LBY001Minimal humanitarian conditions - Level 1</v>
      </c>
      <c r="L613" s="290">
        <v>43503</v>
      </c>
      <c r="M613" s="290" t="s">
        <v>3248</v>
      </c>
    </row>
    <row r="614" spans="1:13" ht="15.5" hidden="1" thickTop="1" thickBot="1" x14ac:dyDescent="0.4">
      <c r="A614" s="283" t="s">
        <v>2968</v>
      </c>
      <c r="B614" s="284" t="str">
        <f>VLOOKUP(A614,Lists!B:C,2,FALSE)</f>
        <v>LBY001</v>
      </c>
      <c r="C614" s="284" t="str">
        <f>VLOOKUP(A614,Lists!B:D,3,FALSE)</f>
        <v>LBY</v>
      </c>
      <c r="D614" s="285" t="s">
        <v>5111</v>
      </c>
      <c r="E614" s="285">
        <v>0</v>
      </c>
      <c r="F614" s="285" t="s">
        <v>1313</v>
      </c>
      <c r="G614" s="285" t="s">
        <v>730</v>
      </c>
      <c r="H614" s="278">
        <f t="shared" si="18"/>
        <v>3</v>
      </c>
      <c r="I614" s="251" t="s">
        <v>1324</v>
      </c>
      <c r="J614" s="285" t="s">
        <v>1337</v>
      </c>
      <c r="K614" s="278" t="str">
        <f t="shared" si="19"/>
        <v>LBY001Stressed humanitarian conditions - Level 2</v>
      </c>
      <c r="L614" s="286">
        <v>43503</v>
      </c>
      <c r="M614" s="286" t="s">
        <v>3248</v>
      </c>
    </row>
    <row r="615" spans="1:13" ht="15.5" hidden="1" thickTop="1" thickBot="1" x14ac:dyDescent="0.4">
      <c r="A615" s="287" t="s">
        <v>2968</v>
      </c>
      <c r="B615" s="288" t="str">
        <f>VLOOKUP(A615,Lists!B:C,2,FALSE)</f>
        <v>LBY001</v>
      </c>
      <c r="C615" s="288" t="str">
        <f>VLOOKUP(A615,Lists!B:D,3,FALSE)</f>
        <v>LBY</v>
      </c>
      <c r="D615" s="289" t="s">
        <v>5112</v>
      </c>
      <c r="E615" s="289">
        <v>206864</v>
      </c>
      <c r="F615" s="289" t="s">
        <v>1313</v>
      </c>
      <c r="G615" s="289" t="s">
        <v>730</v>
      </c>
      <c r="H615" s="278">
        <f t="shared" si="18"/>
        <v>3</v>
      </c>
      <c r="I615" s="252" t="s">
        <v>1324</v>
      </c>
      <c r="J615" s="289" t="s">
        <v>1337</v>
      </c>
      <c r="K615" s="278" t="str">
        <f t="shared" si="19"/>
        <v>LBY001Moderate humanitarian conditions - Level 3</v>
      </c>
      <c r="L615" s="290">
        <v>43503</v>
      </c>
      <c r="M615" s="290" t="s">
        <v>3248</v>
      </c>
    </row>
    <row r="616" spans="1:13" ht="15.5" hidden="1" thickTop="1" thickBot="1" x14ac:dyDescent="0.4">
      <c r="A616" s="283" t="s">
        <v>2968</v>
      </c>
      <c r="B616" s="284" t="str">
        <f>VLOOKUP(A616,Lists!B:C,2,FALSE)</f>
        <v>LBY001</v>
      </c>
      <c r="C616" s="284" t="str">
        <f>VLOOKUP(A616,Lists!B:D,3,FALSE)</f>
        <v>LBY</v>
      </c>
      <c r="D616" s="285" t="s">
        <v>5113</v>
      </c>
      <c r="E616" s="285">
        <v>755475</v>
      </c>
      <c r="F616" s="285" t="s">
        <v>1313</v>
      </c>
      <c r="G616" s="285" t="s">
        <v>730</v>
      </c>
      <c r="H616" s="278">
        <f t="shared" si="18"/>
        <v>3</v>
      </c>
      <c r="I616" s="251" t="s">
        <v>1324</v>
      </c>
      <c r="J616" s="285" t="s">
        <v>1337</v>
      </c>
      <c r="K616" s="278" t="str">
        <f t="shared" si="19"/>
        <v>LBY001Severe humanitarian conditions - Level 4</v>
      </c>
      <c r="L616" s="286">
        <v>43503</v>
      </c>
      <c r="M616" s="286" t="s">
        <v>3248</v>
      </c>
    </row>
    <row r="617" spans="1:13" ht="15.5" hidden="1" thickTop="1" thickBot="1" x14ac:dyDescent="0.4">
      <c r="A617" s="287" t="s">
        <v>2968</v>
      </c>
      <c r="B617" s="288" t="str">
        <f>VLOOKUP(A617,Lists!B:C,2,FALSE)</f>
        <v>LBY001</v>
      </c>
      <c r="C617" s="288" t="str">
        <f>VLOOKUP(A617,Lists!B:D,3,FALSE)</f>
        <v>LBY</v>
      </c>
      <c r="D617" s="289" t="s">
        <v>5114</v>
      </c>
      <c r="E617" s="289">
        <v>455407</v>
      </c>
      <c r="F617" s="289" t="s">
        <v>1313</v>
      </c>
      <c r="G617" s="289" t="s">
        <v>730</v>
      </c>
      <c r="H617" s="278">
        <f t="shared" si="18"/>
        <v>3</v>
      </c>
      <c r="I617" s="252" t="s">
        <v>1324</v>
      </c>
      <c r="J617" s="289" t="s">
        <v>1337</v>
      </c>
      <c r="K617" s="278" t="str">
        <f t="shared" si="19"/>
        <v>LBY001Extreme humanitarian conditions - Level 5</v>
      </c>
      <c r="L617" s="290">
        <v>43503</v>
      </c>
      <c r="M617" s="290" t="s">
        <v>3248</v>
      </c>
    </row>
    <row r="618" spans="1:13" ht="15.5" hidden="1" thickTop="1" thickBot="1" x14ac:dyDescent="0.4">
      <c r="A618" s="283" t="s">
        <v>2968</v>
      </c>
      <c r="B618" s="284" t="str">
        <f>VLOOKUP(A618,Lists!B:C,2,FALSE)</f>
        <v>LBY001</v>
      </c>
      <c r="C618" s="284" t="str">
        <f>VLOOKUP(A618,Lists!B:D,3,FALSE)</f>
        <v>LBY</v>
      </c>
      <c r="D618" s="285" t="s">
        <v>5115</v>
      </c>
      <c r="E618" s="285">
        <v>1042</v>
      </c>
      <c r="F618" s="285" t="s">
        <v>1312</v>
      </c>
      <c r="G618" s="285" t="s">
        <v>730</v>
      </c>
      <c r="H618" s="278">
        <f t="shared" si="18"/>
        <v>3</v>
      </c>
      <c r="I618" s="251" t="s">
        <v>1323</v>
      </c>
      <c r="J618" s="285" t="s">
        <v>1335</v>
      </c>
      <c r="K618" s="278" t="str">
        <f t="shared" si="19"/>
        <v>LBY001Fatalities in all crises</v>
      </c>
      <c r="L618" s="286">
        <v>43503</v>
      </c>
      <c r="M618" s="286" t="s">
        <v>3248</v>
      </c>
    </row>
    <row r="619" spans="1:13" ht="15.5" hidden="1" thickTop="1" thickBot="1" x14ac:dyDescent="0.4">
      <c r="A619" s="287" t="s">
        <v>2968</v>
      </c>
      <c r="B619" s="288" t="str">
        <f>VLOOKUP(A619,Lists!B:C,2,FALSE)</f>
        <v>LBY001</v>
      </c>
      <c r="C619" s="288" t="str">
        <f>VLOOKUP(A619,Lists!B:D,3,FALSE)</f>
        <v>LBY</v>
      </c>
      <c r="D619" s="289" t="s">
        <v>688</v>
      </c>
      <c r="E619" s="289">
        <v>5</v>
      </c>
      <c r="F619" s="289" t="s">
        <v>1314</v>
      </c>
      <c r="G619" s="289" t="s">
        <v>731</v>
      </c>
      <c r="H619" s="278">
        <f t="shared" si="18"/>
        <v>2</v>
      </c>
      <c r="I619" s="252" t="s">
        <v>1325</v>
      </c>
      <c r="J619" s="289" t="s">
        <v>1338</v>
      </c>
      <c r="K619" s="278" t="str">
        <f t="shared" si="19"/>
        <v>LBY001Crisis affected groups</v>
      </c>
      <c r="L619" s="290">
        <v>43503</v>
      </c>
      <c r="M619" s="290" t="s">
        <v>3248</v>
      </c>
    </row>
    <row r="620" spans="1:13" ht="15.5" hidden="1" thickTop="1" thickBot="1" x14ac:dyDescent="0.4">
      <c r="A620" s="283" t="s">
        <v>2968</v>
      </c>
      <c r="B620" s="284" t="str">
        <f>VLOOKUP(A620,Lists!B:C,2,FALSE)</f>
        <v>LBY001</v>
      </c>
      <c r="C620" s="284" t="str">
        <f>VLOOKUP(A620,Lists!B:D,3,FALSE)</f>
        <v>LBY</v>
      </c>
      <c r="D620" s="285" t="s">
        <v>691</v>
      </c>
      <c r="E620" s="285" t="s">
        <v>446</v>
      </c>
      <c r="F620" s="285"/>
      <c r="G620" s="285" t="s">
        <v>446</v>
      </c>
      <c r="H620" s="278" t="str">
        <f t="shared" si="18"/>
        <v>x</v>
      </c>
      <c r="I620" s="251"/>
      <c r="J620" s="285" t="s">
        <v>1333</v>
      </c>
      <c r="K620" s="278" t="str">
        <f t="shared" si="19"/>
        <v>LBY001People facing limited access constraints</v>
      </c>
      <c r="L620" s="286">
        <v>43503</v>
      </c>
      <c r="M620" s="286" t="s">
        <v>3248</v>
      </c>
    </row>
    <row r="621" spans="1:13" ht="15.5" hidden="1" thickTop="1" thickBot="1" x14ac:dyDescent="0.4">
      <c r="A621" s="287" t="s">
        <v>2968</v>
      </c>
      <c r="B621" s="288" t="str">
        <f>VLOOKUP(A621,Lists!B:C,2,FALSE)</f>
        <v>LBY001</v>
      </c>
      <c r="C621" s="288" t="str">
        <f>VLOOKUP(A621,Lists!B:D,3,FALSE)</f>
        <v>LBY</v>
      </c>
      <c r="D621" s="289" t="s">
        <v>692</v>
      </c>
      <c r="E621" s="289" t="s">
        <v>446</v>
      </c>
      <c r="F621" s="289"/>
      <c r="G621" s="289" t="s">
        <v>446</v>
      </c>
      <c r="H621" s="278" t="str">
        <f t="shared" si="18"/>
        <v>x</v>
      </c>
      <c r="I621" s="252"/>
      <c r="J621" s="289" t="s">
        <v>1333</v>
      </c>
      <c r="K621" s="278" t="str">
        <f t="shared" si="19"/>
        <v>LBY001People facing restricted access constraints</v>
      </c>
      <c r="L621" s="290">
        <v>43503</v>
      </c>
      <c r="M621" s="290" t="s">
        <v>3248</v>
      </c>
    </row>
    <row r="622" spans="1:13" ht="15.5" hidden="1" thickTop="1" thickBot="1" x14ac:dyDescent="0.4">
      <c r="A622" s="283" t="s">
        <v>1270</v>
      </c>
      <c r="B622" s="284" t="str">
        <f>VLOOKUP(A622,Lists!B:C,2,FALSE)</f>
        <v>LBY002</v>
      </c>
      <c r="C622" s="284" t="str">
        <f>VLOOKUP(A622,Lists!B:D,3,FALSE)</f>
        <v>LBY</v>
      </c>
      <c r="D622" s="285" t="s">
        <v>522</v>
      </c>
      <c r="E622" s="285">
        <v>7026644</v>
      </c>
      <c r="F622" s="285" t="s">
        <v>1307</v>
      </c>
      <c r="G622" s="285" t="s">
        <v>731</v>
      </c>
      <c r="H622" s="278">
        <f t="shared" si="18"/>
        <v>2</v>
      </c>
      <c r="I622" s="251" t="s">
        <v>1318</v>
      </c>
      <c r="J622" s="285" t="s">
        <v>1600</v>
      </c>
      <c r="K622" s="278" t="str">
        <f t="shared" si="19"/>
        <v>LBY002Total population</v>
      </c>
      <c r="L622" s="286">
        <v>43503</v>
      </c>
      <c r="M622" s="286" t="s">
        <v>3248</v>
      </c>
    </row>
    <row r="623" spans="1:13" ht="15.5" hidden="1" thickTop="1" thickBot="1" x14ac:dyDescent="0.4">
      <c r="A623" s="287" t="s">
        <v>1270</v>
      </c>
      <c r="B623" s="288" t="str">
        <f>VLOOKUP(A623,Lists!B:C,2,FALSE)</f>
        <v>LBY002</v>
      </c>
      <c r="C623" s="288" t="str">
        <f>VLOOKUP(A623,Lists!B:D,3,FALSE)</f>
        <v>LBY</v>
      </c>
      <c r="D623" s="289" t="s">
        <v>660</v>
      </c>
      <c r="E623" s="289">
        <v>1739991</v>
      </c>
      <c r="F623" s="289" t="s">
        <v>1126</v>
      </c>
      <c r="G623" s="289" t="s">
        <v>732</v>
      </c>
      <c r="H623" s="278">
        <f t="shared" si="18"/>
        <v>1</v>
      </c>
      <c r="I623" s="252" t="s">
        <v>1319</v>
      </c>
      <c r="J623" s="289" t="s">
        <v>1330</v>
      </c>
      <c r="K623" s="278" t="str">
        <f t="shared" si="19"/>
        <v>LBY002Landmass affected</v>
      </c>
      <c r="L623" s="290">
        <v>43503</v>
      </c>
      <c r="M623" s="290" t="s">
        <v>3248</v>
      </c>
    </row>
    <row r="624" spans="1:13" ht="15.5" hidden="1" thickTop="1" thickBot="1" x14ac:dyDescent="0.4">
      <c r="A624" s="283" t="s">
        <v>1270</v>
      </c>
      <c r="B624" s="284" t="str">
        <f>VLOOKUP(A624,Lists!B:C,2,FALSE)</f>
        <v>LBY002</v>
      </c>
      <c r="C624" s="284" t="str">
        <f>VLOOKUP(A624,Lists!B:D,3,FALSE)</f>
        <v>LBY</v>
      </c>
      <c r="D624" s="285" t="s">
        <v>737</v>
      </c>
      <c r="E624" s="285">
        <v>7026644</v>
      </c>
      <c r="F624" s="285" t="s">
        <v>1308</v>
      </c>
      <c r="G624" s="285" t="s">
        <v>731</v>
      </c>
      <c r="H624" s="278">
        <f t="shared" si="18"/>
        <v>2</v>
      </c>
      <c r="I624" s="251" t="s">
        <v>1318</v>
      </c>
      <c r="J624" s="285" t="s">
        <v>1331</v>
      </c>
      <c r="K624" s="278" t="str">
        <f t="shared" si="19"/>
        <v>LBY002People exposed</v>
      </c>
      <c r="L624" s="286">
        <v>43503</v>
      </c>
      <c r="M624" s="286" t="s">
        <v>3248</v>
      </c>
    </row>
    <row r="625" spans="1:13" ht="15.5" hidden="1" thickTop="1" thickBot="1" x14ac:dyDescent="0.4">
      <c r="A625" s="287" t="s">
        <v>1270</v>
      </c>
      <c r="B625" s="288" t="str">
        <f>VLOOKUP(A625,Lists!B:C,2,FALSE)</f>
        <v>LBY002</v>
      </c>
      <c r="C625" s="288" t="str">
        <f>VLOOKUP(A625,Lists!B:D,3,FALSE)</f>
        <v>LBY</v>
      </c>
      <c r="D625" s="289" t="s">
        <v>533</v>
      </c>
      <c r="E625" s="289">
        <v>670920</v>
      </c>
      <c r="F625" s="289" t="s">
        <v>1315</v>
      </c>
      <c r="G625" s="289" t="s">
        <v>731</v>
      </c>
      <c r="H625" s="278">
        <f t="shared" si="18"/>
        <v>2</v>
      </c>
      <c r="I625" s="252" t="s">
        <v>1326</v>
      </c>
      <c r="J625" s="289" t="s">
        <v>1339</v>
      </c>
      <c r="K625" s="278" t="str">
        <f t="shared" si="19"/>
        <v>LBY002People affected</v>
      </c>
      <c r="L625" s="290">
        <v>43503</v>
      </c>
      <c r="M625" s="290" t="s">
        <v>3248</v>
      </c>
    </row>
    <row r="626" spans="1:13" ht="15.5" thickTop="1" thickBot="1" x14ac:dyDescent="0.4">
      <c r="A626" s="283" t="s">
        <v>1270</v>
      </c>
      <c r="B626" s="284" t="str">
        <f>VLOOKUP(A626,Lists!B:C,2,FALSE)</f>
        <v>LBY002</v>
      </c>
      <c r="C626" s="284" t="str">
        <f>VLOOKUP(A626,Lists!B:D,3,FALSE)</f>
        <v>LBY</v>
      </c>
      <c r="D626" s="285" t="s">
        <v>666</v>
      </c>
      <c r="E626" s="285">
        <v>670920</v>
      </c>
      <c r="F626" s="285" t="s">
        <v>1315</v>
      </c>
      <c r="G626" s="285" t="s">
        <v>731</v>
      </c>
      <c r="H626" s="278">
        <f t="shared" si="18"/>
        <v>2</v>
      </c>
      <c r="I626" s="251" t="s">
        <v>1327</v>
      </c>
      <c r="J626" s="285" t="s">
        <v>1340</v>
      </c>
      <c r="K626" s="278" t="str">
        <f t="shared" si="19"/>
        <v>LBY002People displaced</v>
      </c>
      <c r="L626" s="286">
        <v>43503</v>
      </c>
      <c r="M626" s="286" t="s">
        <v>3248</v>
      </c>
    </row>
    <row r="627" spans="1:13" ht="15.5" hidden="1" thickTop="1" thickBot="1" x14ac:dyDescent="0.4">
      <c r="A627" s="287" t="s">
        <v>1270</v>
      </c>
      <c r="B627" s="288" t="str">
        <f>VLOOKUP(A627,Lists!B:C,2,FALSE)</f>
        <v>LBY002</v>
      </c>
      <c r="C627" s="288" t="str">
        <f>VLOOKUP(A627,Lists!B:D,3,FALSE)</f>
        <v>LBY</v>
      </c>
      <c r="D627" s="289" t="s">
        <v>5027</v>
      </c>
      <c r="E627" s="289" t="s">
        <v>446</v>
      </c>
      <c r="F627" s="289"/>
      <c r="G627" s="289" t="s">
        <v>446</v>
      </c>
      <c r="H627" s="278" t="str">
        <f t="shared" si="18"/>
        <v>x</v>
      </c>
      <c r="I627" s="252"/>
      <c r="J627" s="289" t="s">
        <v>1333</v>
      </c>
      <c r="K627" s="278" t="str">
        <f t="shared" si="19"/>
        <v>LBY002Injuries reported</v>
      </c>
      <c r="L627" s="290">
        <v>43503</v>
      </c>
      <c r="M627" s="290" t="s">
        <v>3248</v>
      </c>
    </row>
    <row r="628" spans="1:13" ht="15.5" hidden="1" thickTop="1" thickBot="1" x14ac:dyDescent="0.4">
      <c r="A628" s="283" t="s">
        <v>1270</v>
      </c>
      <c r="B628" s="284" t="str">
        <f>VLOOKUP(A628,Lists!B:C,2,FALSE)</f>
        <v>LBY002</v>
      </c>
      <c r="C628" s="284" t="str">
        <f>VLOOKUP(A628,Lists!B:D,3,FALSE)</f>
        <v>LBY</v>
      </c>
      <c r="D628" s="285" t="s">
        <v>5028</v>
      </c>
      <c r="E628" s="285" t="s">
        <v>446</v>
      </c>
      <c r="F628" s="285"/>
      <c r="G628" s="285" t="s">
        <v>446</v>
      </c>
      <c r="H628" s="278" t="str">
        <f t="shared" si="18"/>
        <v>x</v>
      </c>
      <c r="I628" s="251"/>
      <c r="J628" s="285" t="s">
        <v>1333</v>
      </c>
      <c r="K628" s="278" t="str">
        <f t="shared" si="19"/>
        <v>LBY002Illness cases reported</v>
      </c>
      <c r="L628" s="286">
        <v>43503</v>
      </c>
      <c r="M628" s="286" t="s">
        <v>3248</v>
      </c>
    </row>
    <row r="629" spans="1:13" ht="15.5" hidden="1" thickTop="1" thickBot="1" x14ac:dyDescent="0.4">
      <c r="A629" s="287" t="s">
        <v>1270</v>
      </c>
      <c r="B629" s="288" t="str">
        <f>VLOOKUP(A629,Lists!B:C,2,FALSE)</f>
        <v>LBY002</v>
      </c>
      <c r="C629" s="288" t="str">
        <f>VLOOKUP(A629,Lists!B:D,3,FALSE)</f>
        <v>LBY</v>
      </c>
      <c r="D629" s="289" t="s">
        <v>5029</v>
      </c>
      <c r="E629" s="289">
        <v>876</v>
      </c>
      <c r="F629" s="289" t="s">
        <v>1316</v>
      </c>
      <c r="G629" s="289" t="s">
        <v>731</v>
      </c>
      <c r="H629" s="278">
        <f t="shared" si="18"/>
        <v>2</v>
      </c>
      <c r="I629" s="252"/>
      <c r="J629" s="289"/>
      <c r="K629" s="278" t="str">
        <f t="shared" si="19"/>
        <v>LBY002Fatalities reported</v>
      </c>
      <c r="L629" s="290">
        <v>43503</v>
      </c>
      <c r="M629" s="290" t="s">
        <v>3248</v>
      </c>
    </row>
    <row r="630" spans="1:13" ht="15.5" hidden="1" thickTop="1" thickBot="1" x14ac:dyDescent="0.4">
      <c r="A630" s="283" t="s">
        <v>1270</v>
      </c>
      <c r="B630" s="284" t="str">
        <f>VLOOKUP(A630,Lists!B:C,2,FALSE)</f>
        <v>LBY002</v>
      </c>
      <c r="C630" s="284" t="str">
        <f>VLOOKUP(A630,Lists!B:D,3,FALSE)</f>
        <v>LBY</v>
      </c>
      <c r="D630" s="285" t="s">
        <v>5108</v>
      </c>
      <c r="E630" s="285" t="s">
        <v>446</v>
      </c>
      <c r="F630" s="285"/>
      <c r="G630" s="285" t="s">
        <v>446</v>
      </c>
      <c r="H630" s="278" t="str">
        <f t="shared" si="18"/>
        <v>x</v>
      </c>
      <c r="I630" s="251"/>
      <c r="J630" s="285" t="s">
        <v>1333</v>
      </c>
      <c r="K630" s="278" t="str">
        <f t="shared" si="19"/>
        <v>LBY002Buildings damaged</v>
      </c>
      <c r="L630" s="286">
        <v>43503</v>
      </c>
      <c r="M630" s="286" t="s">
        <v>3248</v>
      </c>
    </row>
    <row r="631" spans="1:13" ht="15.5" hidden="1" thickTop="1" thickBot="1" x14ac:dyDescent="0.4">
      <c r="A631" s="287" t="s">
        <v>1270</v>
      </c>
      <c r="B631" s="288" t="str">
        <f>VLOOKUP(A631,Lists!B:C,2,FALSE)</f>
        <v>LBY002</v>
      </c>
      <c r="C631" s="288" t="str">
        <f>VLOOKUP(A631,Lists!B:D,3,FALSE)</f>
        <v>LBY</v>
      </c>
      <c r="D631" s="289" t="s">
        <v>5109</v>
      </c>
      <c r="E631" s="289" t="s">
        <v>446</v>
      </c>
      <c r="F631" s="289"/>
      <c r="G631" s="289" t="s">
        <v>446</v>
      </c>
      <c r="H631" s="278" t="str">
        <f t="shared" si="18"/>
        <v>x</v>
      </c>
      <c r="I631" s="252"/>
      <c r="J631" s="289" t="s">
        <v>1333</v>
      </c>
      <c r="K631" s="278" t="str">
        <f t="shared" si="19"/>
        <v>LBY002Buildings destroyed</v>
      </c>
      <c r="L631" s="290">
        <v>43503</v>
      </c>
      <c r="M631" s="290" t="s">
        <v>3248</v>
      </c>
    </row>
    <row r="632" spans="1:13" ht="15.5" hidden="1" thickTop="1" thickBot="1" x14ac:dyDescent="0.4">
      <c r="A632" s="283" t="s">
        <v>1270</v>
      </c>
      <c r="B632" s="284" t="str">
        <f>VLOOKUP(A632,Lists!B:C,2,FALSE)</f>
        <v>LBY002</v>
      </c>
      <c r="C632" s="284" t="str">
        <f>VLOOKUP(A632,Lists!B:D,3,FALSE)</f>
        <v>LBY</v>
      </c>
      <c r="D632" s="285" t="s">
        <v>742</v>
      </c>
      <c r="E632" s="285" t="s">
        <v>446</v>
      </c>
      <c r="F632" s="285"/>
      <c r="G632" s="285" t="s">
        <v>446</v>
      </c>
      <c r="H632" s="278" t="str">
        <f t="shared" si="18"/>
        <v>x</v>
      </c>
      <c r="I632" s="251"/>
      <c r="J632" s="285" t="s">
        <v>1333</v>
      </c>
      <c r="K632" s="278" t="str">
        <f t="shared" si="19"/>
        <v>LBY002Economic Losses</v>
      </c>
      <c r="L632" s="286">
        <v>43503</v>
      </c>
      <c r="M632" s="286" t="s">
        <v>3248</v>
      </c>
    </row>
    <row r="633" spans="1:13" ht="15.5" hidden="1" thickTop="1" thickBot="1" x14ac:dyDescent="0.4">
      <c r="A633" s="287" t="s">
        <v>1270</v>
      </c>
      <c r="B633" s="288" t="str">
        <f>VLOOKUP(A633,Lists!B:C,2,FALSE)</f>
        <v>LBY002</v>
      </c>
      <c r="C633" s="288" t="str">
        <f>VLOOKUP(A633,Lists!B:D,3,FALSE)</f>
        <v>LBY</v>
      </c>
      <c r="D633" s="289" t="s">
        <v>752</v>
      </c>
      <c r="E633" s="289">
        <v>670920</v>
      </c>
      <c r="F633" s="289" t="s">
        <v>1315</v>
      </c>
      <c r="G633" s="289" t="s">
        <v>731</v>
      </c>
      <c r="H633" s="278">
        <f t="shared" si="18"/>
        <v>2</v>
      </c>
      <c r="I633" s="252" t="s">
        <v>1318</v>
      </c>
      <c r="J633" s="289" t="s">
        <v>1341</v>
      </c>
      <c r="K633" s="278" t="str">
        <f t="shared" si="19"/>
        <v>LBY002People in Need</v>
      </c>
      <c r="L633" s="290">
        <v>43503</v>
      </c>
      <c r="M633" s="290" t="s">
        <v>3248</v>
      </c>
    </row>
    <row r="634" spans="1:13" ht="15.5" hidden="1" thickTop="1" thickBot="1" x14ac:dyDescent="0.4">
      <c r="A634" s="283" t="s">
        <v>1270</v>
      </c>
      <c r="B634" s="284" t="str">
        <f>VLOOKUP(A634,Lists!B:C,2,FALSE)</f>
        <v>LBY002</v>
      </c>
      <c r="C634" s="284" t="str">
        <f>VLOOKUP(A634,Lists!B:D,3,FALSE)</f>
        <v>LBY</v>
      </c>
      <c r="D634" s="285" t="s">
        <v>5110</v>
      </c>
      <c r="E634" s="285">
        <v>0</v>
      </c>
      <c r="F634" s="285" t="s">
        <v>1317</v>
      </c>
      <c r="G634" s="285" t="s">
        <v>731</v>
      </c>
      <c r="H634" s="278">
        <f t="shared" si="18"/>
        <v>2</v>
      </c>
      <c r="I634" s="251" t="s">
        <v>1328</v>
      </c>
      <c r="J634" s="285" t="s">
        <v>1342</v>
      </c>
      <c r="K634" s="278" t="str">
        <f t="shared" si="19"/>
        <v>LBY002Minimal humanitarian conditions - Level 1</v>
      </c>
      <c r="L634" s="286">
        <v>43503</v>
      </c>
      <c r="M634" s="286" t="s">
        <v>3248</v>
      </c>
    </row>
    <row r="635" spans="1:13" ht="15.5" hidden="1" thickTop="1" thickBot="1" x14ac:dyDescent="0.4">
      <c r="A635" s="287" t="s">
        <v>1270</v>
      </c>
      <c r="B635" s="288" t="str">
        <f>VLOOKUP(A635,Lists!B:C,2,FALSE)</f>
        <v>LBY002</v>
      </c>
      <c r="C635" s="288" t="str">
        <f>VLOOKUP(A635,Lists!B:D,3,FALSE)</f>
        <v>LBY</v>
      </c>
      <c r="D635" s="289" t="s">
        <v>5111</v>
      </c>
      <c r="E635" s="289">
        <v>0</v>
      </c>
      <c r="F635" s="289" t="s">
        <v>1317</v>
      </c>
      <c r="G635" s="289" t="s">
        <v>731</v>
      </c>
      <c r="H635" s="278">
        <f t="shared" si="18"/>
        <v>2</v>
      </c>
      <c r="I635" s="252" t="s">
        <v>1328</v>
      </c>
      <c r="J635" s="289" t="s">
        <v>1342</v>
      </c>
      <c r="K635" s="278" t="str">
        <f t="shared" si="19"/>
        <v>LBY002Stressed humanitarian conditions - Level 2</v>
      </c>
      <c r="L635" s="290">
        <v>43503</v>
      </c>
      <c r="M635" s="290" t="s">
        <v>3248</v>
      </c>
    </row>
    <row r="636" spans="1:13" ht="15.5" hidden="1" thickTop="1" thickBot="1" x14ac:dyDescent="0.4">
      <c r="A636" s="283" t="s">
        <v>1270</v>
      </c>
      <c r="B636" s="284" t="str">
        <f>VLOOKUP(A636,Lists!B:C,2,FALSE)</f>
        <v>LBY002</v>
      </c>
      <c r="C636" s="284" t="str">
        <f>VLOOKUP(A636,Lists!B:D,3,FALSE)</f>
        <v>LBY</v>
      </c>
      <c r="D636" s="285" t="s">
        <v>5112</v>
      </c>
      <c r="E636" s="285">
        <v>120927</v>
      </c>
      <c r="F636" s="285" t="s">
        <v>1317</v>
      </c>
      <c r="G636" s="285" t="s">
        <v>731</v>
      </c>
      <c r="H636" s="278">
        <f t="shared" si="18"/>
        <v>2</v>
      </c>
      <c r="I636" s="251" t="s">
        <v>1328</v>
      </c>
      <c r="J636" s="285" t="s">
        <v>1342</v>
      </c>
      <c r="K636" s="278" t="str">
        <f t="shared" si="19"/>
        <v>LBY002Moderate humanitarian conditions - Level 3</v>
      </c>
      <c r="L636" s="286">
        <v>43503</v>
      </c>
      <c r="M636" s="286" t="s">
        <v>3248</v>
      </c>
    </row>
    <row r="637" spans="1:13" ht="15.5" hidden="1" thickTop="1" thickBot="1" x14ac:dyDescent="0.4">
      <c r="A637" s="287" t="s">
        <v>1270</v>
      </c>
      <c r="B637" s="288" t="str">
        <f>VLOOKUP(A637,Lists!B:C,2,FALSE)</f>
        <v>LBY002</v>
      </c>
      <c r="C637" s="288" t="str">
        <f>VLOOKUP(A637,Lists!B:D,3,FALSE)</f>
        <v>LBY</v>
      </c>
      <c r="D637" s="289" t="s">
        <v>5113</v>
      </c>
      <c r="E637" s="289">
        <v>452820</v>
      </c>
      <c r="F637" s="289" t="s">
        <v>1317</v>
      </c>
      <c r="G637" s="289" t="s">
        <v>731</v>
      </c>
      <c r="H637" s="278">
        <f t="shared" si="18"/>
        <v>2</v>
      </c>
      <c r="I637" s="252" t="s">
        <v>1328</v>
      </c>
      <c r="J637" s="289" t="s">
        <v>1342</v>
      </c>
      <c r="K637" s="278" t="str">
        <f t="shared" si="19"/>
        <v>LBY002Severe humanitarian conditions - Level 4</v>
      </c>
      <c r="L637" s="290">
        <v>43503</v>
      </c>
      <c r="M637" s="290" t="s">
        <v>3248</v>
      </c>
    </row>
    <row r="638" spans="1:13" ht="15.5" hidden="1" thickTop="1" thickBot="1" x14ac:dyDescent="0.4">
      <c r="A638" s="283" t="s">
        <v>1270</v>
      </c>
      <c r="B638" s="284" t="str">
        <f>VLOOKUP(A638,Lists!B:C,2,FALSE)</f>
        <v>LBY002</v>
      </c>
      <c r="C638" s="284" t="str">
        <f>VLOOKUP(A638,Lists!B:D,3,FALSE)</f>
        <v>LBY</v>
      </c>
      <c r="D638" s="285" t="s">
        <v>5114</v>
      </c>
      <c r="E638" s="285">
        <v>97173</v>
      </c>
      <c r="F638" s="285" t="s">
        <v>1317</v>
      </c>
      <c r="G638" s="285" t="s">
        <v>731</v>
      </c>
      <c r="H638" s="278">
        <f t="shared" si="18"/>
        <v>2</v>
      </c>
      <c r="I638" s="251" t="s">
        <v>1328</v>
      </c>
      <c r="J638" s="285" t="s">
        <v>1342</v>
      </c>
      <c r="K638" s="278" t="str">
        <f t="shared" si="19"/>
        <v>LBY002Extreme humanitarian conditions - Level 5</v>
      </c>
      <c r="L638" s="286">
        <v>43503</v>
      </c>
      <c r="M638" s="286" t="s">
        <v>3248</v>
      </c>
    </row>
    <row r="639" spans="1:13" ht="15.5" hidden="1" thickTop="1" thickBot="1" x14ac:dyDescent="0.4">
      <c r="A639" s="287" t="s">
        <v>1270</v>
      </c>
      <c r="B639" s="288" t="str">
        <f>VLOOKUP(A639,Lists!B:C,2,FALSE)</f>
        <v>LBY002</v>
      </c>
      <c r="C639" s="288" t="str">
        <f>VLOOKUP(A639,Lists!B:D,3,FALSE)</f>
        <v>LBY</v>
      </c>
      <c r="D639" s="289" t="s">
        <v>5115</v>
      </c>
      <c r="E639" s="289">
        <v>1042</v>
      </c>
      <c r="F639" s="289" t="s">
        <v>1312</v>
      </c>
      <c r="G639" s="289" t="s">
        <v>730</v>
      </c>
      <c r="H639" s="278">
        <f t="shared" si="18"/>
        <v>3</v>
      </c>
      <c r="I639" s="252" t="s">
        <v>1323</v>
      </c>
      <c r="J639" s="289" t="s">
        <v>1335</v>
      </c>
      <c r="K639" s="278" t="str">
        <f t="shared" si="19"/>
        <v>LBY002Fatalities in all crises</v>
      </c>
      <c r="L639" s="290">
        <v>43503</v>
      </c>
      <c r="M639" s="290" t="s">
        <v>3248</v>
      </c>
    </row>
    <row r="640" spans="1:13" ht="15.5" hidden="1" thickTop="1" thickBot="1" x14ac:dyDescent="0.4">
      <c r="A640" s="283" t="s">
        <v>1270</v>
      </c>
      <c r="B640" s="284" t="str">
        <f>VLOOKUP(A640,Lists!B:C,2,FALSE)</f>
        <v>LBY002</v>
      </c>
      <c r="C640" s="284" t="str">
        <f>VLOOKUP(A640,Lists!B:D,3,FALSE)</f>
        <v>LBY</v>
      </c>
      <c r="D640" s="285" t="s">
        <v>688</v>
      </c>
      <c r="E640" s="285">
        <v>2</v>
      </c>
      <c r="F640" s="285" t="s">
        <v>1314</v>
      </c>
      <c r="G640" s="285" t="s">
        <v>731</v>
      </c>
      <c r="H640" s="278">
        <f t="shared" si="18"/>
        <v>2</v>
      </c>
      <c r="I640" s="251" t="s">
        <v>1329</v>
      </c>
      <c r="J640" s="285" t="s">
        <v>2365</v>
      </c>
      <c r="K640" s="278" t="str">
        <f t="shared" si="19"/>
        <v>LBY002Crisis affected groups</v>
      </c>
      <c r="L640" s="286">
        <v>43503</v>
      </c>
      <c r="M640" s="286" t="s">
        <v>3248</v>
      </c>
    </row>
    <row r="641" spans="1:13" ht="15.5" hidden="1" thickTop="1" thickBot="1" x14ac:dyDescent="0.4">
      <c r="A641" s="287" t="s">
        <v>1270</v>
      </c>
      <c r="B641" s="288" t="str">
        <f>VLOOKUP(A641,Lists!B:C,2,FALSE)</f>
        <v>LBY002</v>
      </c>
      <c r="C641" s="288" t="str">
        <f>VLOOKUP(A641,Lists!B:D,3,FALSE)</f>
        <v>LBY</v>
      </c>
      <c r="D641" s="289" t="s">
        <v>691</v>
      </c>
      <c r="E641" s="289" t="s">
        <v>446</v>
      </c>
      <c r="F641" s="289"/>
      <c r="G641" s="289" t="s">
        <v>446</v>
      </c>
      <c r="H641" s="278" t="str">
        <f t="shared" si="18"/>
        <v>x</v>
      </c>
      <c r="I641" s="252"/>
      <c r="J641" s="289" t="s">
        <v>1333</v>
      </c>
      <c r="K641" s="278" t="str">
        <f t="shared" si="19"/>
        <v>LBY002People facing limited access constraints</v>
      </c>
      <c r="L641" s="290">
        <v>43503</v>
      </c>
      <c r="M641" s="290" t="s">
        <v>3248</v>
      </c>
    </row>
    <row r="642" spans="1:13" ht="15.5" hidden="1" thickTop="1" thickBot="1" x14ac:dyDescent="0.4">
      <c r="A642" s="283" t="s">
        <v>1270</v>
      </c>
      <c r="B642" s="284" t="str">
        <f>VLOOKUP(A642,Lists!B:C,2,FALSE)</f>
        <v>LBY002</v>
      </c>
      <c r="C642" s="284" t="str">
        <f>VLOOKUP(A642,Lists!B:D,3,FALSE)</f>
        <v>LBY</v>
      </c>
      <c r="D642" s="285" t="s">
        <v>692</v>
      </c>
      <c r="E642" s="285" t="s">
        <v>446</v>
      </c>
      <c r="F642" s="285"/>
      <c r="G642" s="285" t="s">
        <v>446</v>
      </c>
      <c r="H642" s="278" t="str">
        <f t="shared" ref="H642:H705" si="20">IF(G642="x","x",IF(G642="Low",3,IF(G642="Medium",2,IF(G642="High",1,FALSE))))</f>
        <v>x</v>
      </c>
      <c r="I642" s="251"/>
      <c r="J642" s="285" t="s">
        <v>1333</v>
      </c>
      <c r="K642" s="278" t="str">
        <f t="shared" ref="K642:K705" si="21">B642&amp;""&amp;D642</f>
        <v>LBY002People facing restricted access constraints</v>
      </c>
      <c r="L642" s="286">
        <v>43503</v>
      </c>
      <c r="M642" s="286" t="s">
        <v>3248</v>
      </c>
    </row>
    <row r="643" spans="1:13" ht="15.5" hidden="1" thickTop="1" thickBot="1" x14ac:dyDescent="0.4">
      <c r="A643" s="287" t="s">
        <v>2968</v>
      </c>
      <c r="B643" s="288" t="str">
        <f>VLOOKUP(A643,Lists!B:C,2,FALSE)</f>
        <v>LBY001</v>
      </c>
      <c r="C643" s="288" t="str">
        <f>VLOOKUP(A643,Lists!B:D,3,FALSE)</f>
        <v>LBY</v>
      </c>
      <c r="D643" s="289" t="s">
        <v>643</v>
      </c>
      <c r="E643" s="289">
        <v>1</v>
      </c>
      <c r="F643" s="289" t="s">
        <v>1129</v>
      </c>
      <c r="G643" s="289" t="s">
        <v>731</v>
      </c>
      <c r="H643" s="278">
        <f t="shared" si="20"/>
        <v>2</v>
      </c>
      <c r="I643" s="252" t="s">
        <v>1128</v>
      </c>
      <c r="J643" s="289"/>
      <c r="K643" s="278" t="str">
        <f t="shared" si="21"/>
        <v>LBY001Impediments to entry into country (bureaucratic and administrative)</v>
      </c>
      <c r="L643" s="290">
        <v>43503</v>
      </c>
      <c r="M643" s="290" t="s">
        <v>3248</v>
      </c>
    </row>
    <row r="644" spans="1:13" ht="15.5" hidden="1" thickTop="1" thickBot="1" x14ac:dyDescent="0.4">
      <c r="A644" s="283" t="s">
        <v>2968</v>
      </c>
      <c r="B644" s="284" t="str">
        <f>VLOOKUP(A644,Lists!B:C,2,FALSE)</f>
        <v>LBY001</v>
      </c>
      <c r="C644" s="284" t="str">
        <f>VLOOKUP(A644,Lists!B:D,3,FALSE)</f>
        <v>LBY</v>
      </c>
      <c r="D644" s="285" t="s">
        <v>644</v>
      </c>
      <c r="E644" s="285">
        <v>2</v>
      </c>
      <c r="F644" s="285" t="s">
        <v>1129</v>
      </c>
      <c r="G644" s="285" t="s">
        <v>731</v>
      </c>
      <c r="H644" s="278">
        <f t="shared" si="20"/>
        <v>2</v>
      </c>
      <c r="I644" s="251" t="s">
        <v>1128</v>
      </c>
      <c r="J644" s="285"/>
      <c r="K644" s="278" t="str">
        <f t="shared" si="21"/>
        <v>LBY001Restriction of movement (impediments to freedom of movement and/or administrative restrictions)</v>
      </c>
      <c r="L644" s="286">
        <v>43503</v>
      </c>
      <c r="M644" s="286" t="s">
        <v>3248</v>
      </c>
    </row>
    <row r="645" spans="1:13" ht="15.5" hidden="1" thickTop="1" thickBot="1" x14ac:dyDescent="0.4">
      <c r="A645" s="287" t="s">
        <v>2968</v>
      </c>
      <c r="B645" s="288" t="str">
        <f>VLOOKUP(A645,Lists!B:C,2,FALSE)</f>
        <v>LBY001</v>
      </c>
      <c r="C645" s="288" t="str">
        <f>VLOOKUP(A645,Lists!B:D,3,FALSE)</f>
        <v>LBY</v>
      </c>
      <c r="D645" s="289" t="s">
        <v>645</v>
      </c>
      <c r="E645" s="289">
        <v>2</v>
      </c>
      <c r="F645" s="289" t="s">
        <v>1129</v>
      </c>
      <c r="G645" s="289" t="s">
        <v>731</v>
      </c>
      <c r="H645" s="278">
        <f t="shared" si="20"/>
        <v>2</v>
      </c>
      <c r="I645" s="252" t="s">
        <v>1128</v>
      </c>
      <c r="J645" s="289"/>
      <c r="K645" s="278" t="str">
        <f t="shared" si="21"/>
        <v>LBY001Interference into implementation of humanitarian activities</v>
      </c>
      <c r="L645" s="290">
        <v>43503</v>
      </c>
      <c r="M645" s="290" t="s">
        <v>3248</v>
      </c>
    </row>
    <row r="646" spans="1:13" ht="15.5" hidden="1" thickTop="1" thickBot="1" x14ac:dyDescent="0.4">
      <c r="A646" s="283" t="s">
        <v>2968</v>
      </c>
      <c r="B646" s="284" t="str">
        <f>VLOOKUP(A646,Lists!B:C,2,FALSE)</f>
        <v>LBY001</v>
      </c>
      <c r="C646" s="284" t="str">
        <f>VLOOKUP(A646,Lists!B:D,3,FALSE)</f>
        <v>LBY</v>
      </c>
      <c r="D646" s="285" t="s">
        <v>646</v>
      </c>
      <c r="E646" s="285">
        <v>2</v>
      </c>
      <c r="F646" s="285" t="s">
        <v>1129</v>
      </c>
      <c r="G646" s="285" t="s">
        <v>731</v>
      </c>
      <c r="H646" s="278">
        <f t="shared" si="20"/>
        <v>2</v>
      </c>
      <c r="I646" s="251" t="s">
        <v>1128</v>
      </c>
      <c r="J646" s="285"/>
      <c r="K646" s="278" t="str">
        <f t="shared" si="21"/>
        <v>LBY001Violence against personnel, facilities and assets</v>
      </c>
      <c r="L646" s="286">
        <v>43503</v>
      </c>
      <c r="M646" s="286" t="s">
        <v>3248</v>
      </c>
    </row>
    <row r="647" spans="1:13" ht="15.5" hidden="1" thickTop="1" thickBot="1" x14ac:dyDescent="0.4">
      <c r="A647" s="287" t="s">
        <v>2968</v>
      </c>
      <c r="B647" s="288" t="str">
        <f>VLOOKUP(A647,Lists!B:C,2,FALSE)</f>
        <v>LBY001</v>
      </c>
      <c r="C647" s="288" t="str">
        <f>VLOOKUP(A647,Lists!B:D,3,FALSE)</f>
        <v>LBY</v>
      </c>
      <c r="D647" s="289" t="s">
        <v>647</v>
      </c>
      <c r="E647" s="289">
        <v>2</v>
      </c>
      <c r="F647" s="289" t="s">
        <v>1129</v>
      </c>
      <c r="G647" s="289" t="s">
        <v>731</v>
      </c>
      <c r="H647" s="278">
        <f t="shared" si="20"/>
        <v>2</v>
      </c>
      <c r="I647" s="252" t="s">
        <v>1128</v>
      </c>
      <c r="J647" s="289"/>
      <c r="K647" s="278" t="str">
        <f t="shared" si="21"/>
        <v>LBY001Denial of existence of humanitarian needs or entitlements to assistance</v>
      </c>
      <c r="L647" s="290">
        <v>43503</v>
      </c>
      <c r="M647" s="290" t="s">
        <v>3248</v>
      </c>
    </row>
    <row r="648" spans="1:13" ht="15.5" hidden="1" thickTop="1" thickBot="1" x14ac:dyDescent="0.4">
      <c r="A648" s="283" t="s">
        <v>2968</v>
      </c>
      <c r="B648" s="284" t="str">
        <f>VLOOKUP(A648,Lists!B:C,2,FALSE)</f>
        <v>LBY001</v>
      </c>
      <c r="C648" s="284" t="str">
        <f>VLOOKUP(A648,Lists!B:D,3,FALSE)</f>
        <v>LBY</v>
      </c>
      <c r="D648" s="285" t="s">
        <v>651</v>
      </c>
      <c r="E648" s="285">
        <v>1</v>
      </c>
      <c r="F648" s="285" t="s">
        <v>1129</v>
      </c>
      <c r="G648" s="285" t="s">
        <v>731</v>
      </c>
      <c r="H648" s="278">
        <f t="shared" si="20"/>
        <v>2</v>
      </c>
      <c r="I648" s="251" t="s">
        <v>1128</v>
      </c>
      <c r="J648" s="285"/>
      <c r="K648" s="278" t="str">
        <f t="shared" si="21"/>
        <v>LBY001Physical constraints in the environment (obstacles related to terrain, climate, lack of infrastructure, etc.)</v>
      </c>
      <c r="L648" s="286">
        <v>43503</v>
      </c>
      <c r="M648" s="286" t="s">
        <v>3248</v>
      </c>
    </row>
    <row r="649" spans="1:13" ht="15.5" hidden="1" thickTop="1" thickBot="1" x14ac:dyDescent="0.4">
      <c r="A649" s="287" t="s">
        <v>2968</v>
      </c>
      <c r="B649" s="288" t="str">
        <f>VLOOKUP(A649,Lists!B:C,2,FALSE)</f>
        <v>LBY001</v>
      </c>
      <c r="C649" s="288" t="str">
        <f>VLOOKUP(A649,Lists!B:D,3,FALSE)</f>
        <v>LBY</v>
      </c>
      <c r="D649" s="289" t="s">
        <v>650</v>
      </c>
      <c r="E649" s="289">
        <v>2</v>
      </c>
      <c r="F649" s="289" t="s">
        <v>1129</v>
      </c>
      <c r="G649" s="289" t="s">
        <v>731</v>
      </c>
      <c r="H649" s="278">
        <f t="shared" si="20"/>
        <v>2</v>
      </c>
      <c r="I649" s="252" t="s">
        <v>1128</v>
      </c>
      <c r="J649" s="289"/>
      <c r="K649" s="278" t="str">
        <f t="shared" si="21"/>
        <v xml:space="preserve">LBY001Presence of mines and improvised explosive devices </v>
      </c>
      <c r="L649" s="290">
        <v>43503</v>
      </c>
      <c r="M649" s="290" t="s">
        <v>3248</v>
      </c>
    </row>
    <row r="650" spans="1:13" ht="15.5" hidden="1" thickTop="1" thickBot="1" x14ac:dyDescent="0.4">
      <c r="A650" s="283" t="s">
        <v>2968</v>
      </c>
      <c r="B650" s="284" t="str">
        <f>VLOOKUP(A650,Lists!B:C,2,FALSE)</f>
        <v>LBY001</v>
      </c>
      <c r="C650" s="284" t="str">
        <f>VLOOKUP(A650,Lists!B:D,3,FALSE)</f>
        <v>LBY</v>
      </c>
      <c r="D650" s="285" t="s">
        <v>649</v>
      </c>
      <c r="E650" s="285">
        <v>3</v>
      </c>
      <c r="F650" s="285" t="s">
        <v>1129</v>
      </c>
      <c r="G650" s="285" t="s">
        <v>731</v>
      </c>
      <c r="H650" s="278">
        <f t="shared" si="20"/>
        <v>2</v>
      </c>
      <c r="I650" s="251" t="s">
        <v>1128</v>
      </c>
      <c r="J650" s="285"/>
      <c r="K650" s="278" t="str">
        <f t="shared" si="21"/>
        <v>LBY001Ongoing insecurity/hostilities affecting humanitarian assistance</v>
      </c>
      <c r="L650" s="286">
        <v>43503</v>
      </c>
      <c r="M650" s="286" t="s">
        <v>3248</v>
      </c>
    </row>
    <row r="651" spans="1:13" ht="15.5" hidden="1" thickTop="1" thickBot="1" x14ac:dyDescent="0.4">
      <c r="A651" s="287" t="s">
        <v>2968</v>
      </c>
      <c r="B651" s="288" t="str">
        <f>VLOOKUP(A651,Lists!B:C,2,FALSE)</f>
        <v>LBY001</v>
      </c>
      <c r="C651" s="288" t="str">
        <f>VLOOKUP(A651,Lists!B:D,3,FALSE)</f>
        <v>LBY</v>
      </c>
      <c r="D651" s="289" t="s">
        <v>648</v>
      </c>
      <c r="E651" s="289">
        <v>2</v>
      </c>
      <c r="F651" s="289" t="s">
        <v>1129</v>
      </c>
      <c r="G651" s="289" t="s">
        <v>731</v>
      </c>
      <c r="H651" s="278">
        <f t="shared" si="20"/>
        <v>2</v>
      </c>
      <c r="I651" s="252" t="s">
        <v>1128</v>
      </c>
      <c r="J651" s="289"/>
      <c r="K651" s="278" t="str">
        <f t="shared" si="21"/>
        <v>LBY001Restriction and obstruction of access to services and assistance</v>
      </c>
      <c r="L651" s="290">
        <v>43503</v>
      </c>
      <c r="M651" s="290" t="s">
        <v>3248</v>
      </c>
    </row>
    <row r="652" spans="1:13" ht="15.5" hidden="1" thickTop="1" thickBot="1" x14ac:dyDescent="0.4">
      <c r="A652" s="283" t="s">
        <v>1270</v>
      </c>
      <c r="B652" s="284" t="str">
        <f>VLOOKUP(A652,Lists!B:C,2,FALSE)</f>
        <v>LBY002</v>
      </c>
      <c r="C652" s="284" t="str">
        <f>VLOOKUP(A652,Lists!B:D,3,FALSE)</f>
        <v>LBY</v>
      </c>
      <c r="D652" s="285" t="s">
        <v>643</v>
      </c>
      <c r="E652" s="285">
        <v>1</v>
      </c>
      <c r="F652" s="285" t="s">
        <v>1129</v>
      </c>
      <c r="G652" s="285" t="s">
        <v>731</v>
      </c>
      <c r="H652" s="278">
        <f t="shared" si="20"/>
        <v>2</v>
      </c>
      <c r="I652" s="251" t="s">
        <v>1128</v>
      </c>
      <c r="J652" s="285"/>
      <c r="K652" s="278" t="str">
        <f t="shared" si="21"/>
        <v>LBY002Impediments to entry into country (bureaucratic and administrative)</v>
      </c>
      <c r="L652" s="286">
        <v>43503</v>
      </c>
      <c r="M652" s="286" t="s">
        <v>3248</v>
      </c>
    </row>
    <row r="653" spans="1:13" ht="15.5" hidden="1" thickTop="1" thickBot="1" x14ac:dyDescent="0.4">
      <c r="A653" s="287" t="s">
        <v>1270</v>
      </c>
      <c r="B653" s="288" t="str">
        <f>VLOOKUP(A653,Lists!B:C,2,FALSE)</f>
        <v>LBY002</v>
      </c>
      <c r="C653" s="288" t="str">
        <f>VLOOKUP(A653,Lists!B:D,3,FALSE)</f>
        <v>LBY</v>
      </c>
      <c r="D653" s="289" t="s">
        <v>644</v>
      </c>
      <c r="E653" s="289">
        <v>2</v>
      </c>
      <c r="F653" s="289" t="s">
        <v>1129</v>
      </c>
      <c r="G653" s="289" t="s">
        <v>731</v>
      </c>
      <c r="H653" s="278">
        <f t="shared" si="20"/>
        <v>2</v>
      </c>
      <c r="I653" s="252" t="s">
        <v>1128</v>
      </c>
      <c r="J653" s="289"/>
      <c r="K653" s="278" t="str">
        <f t="shared" si="21"/>
        <v>LBY002Restriction of movement (impediments to freedom of movement and/or administrative restrictions)</v>
      </c>
      <c r="L653" s="290">
        <v>43503</v>
      </c>
      <c r="M653" s="290" t="s">
        <v>3248</v>
      </c>
    </row>
    <row r="654" spans="1:13" ht="15.5" hidden="1" thickTop="1" thickBot="1" x14ac:dyDescent="0.4">
      <c r="A654" s="283" t="s">
        <v>1270</v>
      </c>
      <c r="B654" s="284" t="str">
        <f>VLOOKUP(A654,Lists!B:C,2,FALSE)</f>
        <v>LBY002</v>
      </c>
      <c r="C654" s="284" t="str">
        <f>VLOOKUP(A654,Lists!B:D,3,FALSE)</f>
        <v>LBY</v>
      </c>
      <c r="D654" s="285" t="s">
        <v>645</v>
      </c>
      <c r="E654" s="285">
        <v>2</v>
      </c>
      <c r="F654" s="285" t="s">
        <v>1129</v>
      </c>
      <c r="G654" s="285" t="s">
        <v>731</v>
      </c>
      <c r="H654" s="278">
        <f t="shared" si="20"/>
        <v>2</v>
      </c>
      <c r="I654" s="251" t="s">
        <v>1128</v>
      </c>
      <c r="J654" s="285"/>
      <c r="K654" s="278" t="str">
        <f t="shared" si="21"/>
        <v>LBY002Interference into implementation of humanitarian activities</v>
      </c>
      <c r="L654" s="286">
        <v>43503</v>
      </c>
      <c r="M654" s="286" t="s">
        <v>3248</v>
      </c>
    </row>
    <row r="655" spans="1:13" ht="15.5" hidden="1" thickTop="1" thickBot="1" x14ac:dyDescent="0.4">
      <c r="A655" s="287" t="s">
        <v>1270</v>
      </c>
      <c r="B655" s="288" t="str">
        <f>VLOOKUP(A655,Lists!B:C,2,FALSE)</f>
        <v>LBY002</v>
      </c>
      <c r="C655" s="288" t="str">
        <f>VLOOKUP(A655,Lists!B:D,3,FALSE)</f>
        <v>LBY</v>
      </c>
      <c r="D655" s="289" t="s">
        <v>646</v>
      </c>
      <c r="E655" s="289">
        <v>2</v>
      </c>
      <c r="F655" s="289" t="s">
        <v>1129</v>
      </c>
      <c r="G655" s="289" t="s">
        <v>731</v>
      </c>
      <c r="H655" s="278">
        <f t="shared" si="20"/>
        <v>2</v>
      </c>
      <c r="I655" s="252" t="s">
        <v>1128</v>
      </c>
      <c r="J655" s="289"/>
      <c r="K655" s="278" t="str">
        <f t="shared" si="21"/>
        <v>LBY002Violence against personnel, facilities and assets</v>
      </c>
      <c r="L655" s="290">
        <v>43503</v>
      </c>
      <c r="M655" s="290" t="s">
        <v>3248</v>
      </c>
    </row>
    <row r="656" spans="1:13" ht="15.5" hidden="1" thickTop="1" thickBot="1" x14ac:dyDescent="0.4">
      <c r="A656" s="283" t="s">
        <v>1270</v>
      </c>
      <c r="B656" s="284" t="str">
        <f>VLOOKUP(A656,Lists!B:C,2,FALSE)</f>
        <v>LBY002</v>
      </c>
      <c r="C656" s="284" t="str">
        <f>VLOOKUP(A656,Lists!B:D,3,FALSE)</f>
        <v>LBY</v>
      </c>
      <c r="D656" s="285" t="s">
        <v>647</v>
      </c>
      <c r="E656" s="285">
        <v>2</v>
      </c>
      <c r="F656" s="285" t="s">
        <v>1129</v>
      </c>
      <c r="G656" s="285" t="s">
        <v>731</v>
      </c>
      <c r="H656" s="278">
        <f t="shared" si="20"/>
        <v>2</v>
      </c>
      <c r="I656" s="251" t="s">
        <v>1128</v>
      </c>
      <c r="J656" s="285"/>
      <c r="K656" s="278" t="str">
        <f t="shared" si="21"/>
        <v>LBY002Denial of existence of humanitarian needs or entitlements to assistance</v>
      </c>
      <c r="L656" s="286">
        <v>43503</v>
      </c>
      <c r="M656" s="286" t="s">
        <v>3248</v>
      </c>
    </row>
    <row r="657" spans="1:13" ht="15.5" hidden="1" thickTop="1" thickBot="1" x14ac:dyDescent="0.4">
      <c r="A657" s="287" t="s">
        <v>1270</v>
      </c>
      <c r="B657" s="288" t="str">
        <f>VLOOKUP(A657,Lists!B:C,2,FALSE)</f>
        <v>LBY002</v>
      </c>
      <c r="C657" s="288" t="str">
        <f>VLOOKUP(A657,Lists!B:D,3,FALSE)</f>
        <v>LBY</v>
      </c>
      <c r="D657" s="289" t="s">
        <v>651</v>
      </c>
      <c r="E657" s="289">
        <v>1</v>
      </c>
      <c r="F657" s="289" t="s">
        <v>1129</v>
      </c>
      <c r="G657" s="289" t="s">
        <v>731</v>
      </c>
      <c r="H657" s="278">
        <f t="shared" si="20"/>
        <v>2</v>
      </c>
      <c r="I657" s="252" t="s">
        <v>1128</v>
      </c>
      <c r="J657" s="289"/>
      <c r="K657" s="278" t="str">
        <f t="shared" si="21"/>
        <v>LBY002Physical constraints in the environment (obstacles related to terrain, climate, lack of infrastructure, etc.)</v>
      </c>
      <c r="L657" s="290">
        <v>43503</v>
      </c>
      <c r="M657" s="290" t="s">
        <v>3248</v>
      </c>
    </row>
    <row r="658" spans="1:13" ht="15.5" hidden="1" thickTop="1" thickBot="1" x14ac:dyDescent="0.4">
      <c r="A658" s="283" t="s">
        <v>1270</v>
      </c>
      <c r="B658" s="284" t="str">
        <f>VLOOKUP(A658,Lists!B:C,2,FALSE)</f>
        <v>LBY002</v>
      </c>
      <c r="C658" s="284" t="str">
        <f>VLOOKUP(A658,Lists!B:D,3,FALSE)</f>
        <v>LBY</v>
      </c>
      <c r="D658" s="285" t="s">
        <v>650</v>
      </c>
      <c r="E658" s="285">
        <v>2</v>
      </c>
      <c r="F658" s="285" t="s">
        <v>1129</v>
      </c>
      <c r="G658" s="285" t="s">
        <v>731</v>
      </c>
      <c r="H658" s="278">
        <f t="shared" si="20"/>
        <v>2</v>
      </c>
      <c r="I658" s="251" t="s">
        <v>1128</v>
      </c>
      <c r="J658" s="285"/>
      <c r="K658" s="278" t="str">
        <f t="shared" si="21"/>
        <v xml:space="preserve">LBY002Presence of mines and improvised explosive devices </v>
      </c>
      <c r="L658" s="286">
        <v>43503</v>
      </c>
      <c r="M658" s="286" t="s">
        <v>3248</v>
      </c>
    </row>
    <row r="659" spans="1:13" ht="15.5" hidden="1" thickTop="1" thickBot="1" x14ac:dyDescent="0.4">
      <c r="A659" s="287" t="s">
        <v>1270</v>
      </c>
      <c r="B659" s="288" t="str">
        <f>VLOOKUP(A659,Lists!B:C,2,FALSE)</f>
        <v>LBY002</v>
      </c>
      <c r="C659" s="288" t="str">
        <f>VLOOKUP(A659,Lists!B:D,3,FALSE)</f>
        <v>LBY</v>
      </c>
      <c r="D659" s="289" t="s">
        <v>649</v>
      </c>
      <c r="E659" s="289">
        <v>3</v>
      </c>
      <c r="F659" s="289" t="s">
        <v>1129</v>
      </c>
      <c r="G659" s="289" t="s">
        <v>731</v>
      </c>
      <c r="H659" s="278">
        <f t="shared" si="20"/>
        <v>2</v>
      </c>
      <c r="I659" s="252" t="s">
        <v>1128</v>
      </c>
      <c r="J659" s="289"/>
      <c r="K659" s="278" t="str">
        <f t="shared" si="21"/>
        <v>LBY002Ongoing insecurity/hostilities affecting humanitarian assistance</v>
      </c>
      <c r="L659" s="290">
        <v>43503</v>
      </c>
      <c r="M659" s="290" t="s">
        <v>3248</v>
      </c>
    </row>
    <row r="660" spans="1:13" ht="15.5" hidden="1" thickTop="1" thickBot="1" x14ac:dyDescent="0.4">
      <c r="A660" s="283" t="s">
        <v>1270</v>
      </c>
      <c r="B660" s="284" t="str">
        <f>VLOOKUP(A660,Lists!B:C,2,FALSE)</f>
        <v>LBY002</v>
      </c>
      <c r="C660" s="284" t="str">
        <f>VLOOKUP(A660,Lists!B:D,3,FALSE)</f>
        <v>LBY</v>
      </c>
      <c r="D660" s="285" t="s">
        <v>648</v>
      </c>
      <c r="E660" s="285">
        <v>2</v>
      </c>
      <c r="F660" s="285" t="s">
        <v>1129</v>
      </c>
      <c r="G660" s="285" t="s">
        <v>731</v>
      </c>
      <c r="H660" s="278">
        <f t="shared" si="20"/>
        <v>2</v>
      </c>
      <c r="I660" s="251" t="s">
        <v>1128</v>
      </c>
      <c r="J660" s="285"/>
      <c r="K660" s="278" t="str">
        <f t="shared" si="21"/>
        <v>LBY002Restriction and obstruction of access to services and assistance</v>
      </c>
      <c r="L660" s="286">
        <v>43503</v>
      </c>
      <c r="M660" s="286" t="s">
        <v>3248</v>
      </c>
    </row>
    <row r="661" spans="1:13" ht="15.5" hidden="1" thickTop="1" thickBot="1" x14ac:dyDescent="0.4">
      <c r="A661" s="287" t="s">
        <v>2992</v>
      </c>
      <c r="B661" s="288" t="str">
        <f>VLOOKUP(A661,Lists!B:C,2,FALSE)</f>
        <v>JOR002</v>
      </c>
      <c r="C661" s="288" t="str">
        <f>VLOOKUP(A661,Lists!B:D,3,FALSE)</f>
        <v>JOR</v>
      </c>
      <c r="D661" s="289" t="s">
        <v>522</v>
      </c>
      <c r="E661" s="289">
        <v>11087824</v>
      </c>
      <c r="F661" s="289" t="s">
        <v>1344</v>
      </c>
      <c r="G661" s="289" t="s">
        <v>732</v>
      </c>
      <c r="H661" s="278">
        <f t="shared" si="20"/>
        <v>1</v>
      </c>
      <c r="I661" s="252" t="s">
        <v>1350</v>
      </c>
      <c r="J661" s="289" t="s">
        <v>1358</v>
      </c>
      <c r="K661" s="278" t="str">
        <f t="shared" si="21"/>
        <v>JOR002Total population</v>
      </c>
      <c r="L661" s="290">
        <v>43503</v>
      </c>
      <c r="M661" s="290" t="s">
        <v>3248</v>
      </c>
    </row>
    <row r="662" spans="1:13" ht="15.5" hidden="1" thickTop="1" thickBot="1" x14ac:dyDescent="0.4">
      <c r="A662" s="283" t="s">
        <v>2992</v>
      </c>
      <c r="B662" s="284" t="str">
        <f>VLOOKUP(A662,Lists!B:C,2,FALSE)</f>
        <v>JOR002</v>
      </c>
      <c r="C662" s="284" t="str">
        <f>VLOOKUP(A662,Lists!B:D,3,FALSE)</f>
        <v>JOR</v>
      </c>
      <c r="D662" s="285" t="s">
        <v>660</v>
      </c>
      <c r="E662" s="285">
        <v>40463</v>
      </c>
      <c r="F662" s="285" t="s">
        <v>1345</v>
      </c>
      <c r="G662" s="285" t="s">
        <v>731</v>
      </c>
      <c r="H662" s="278">
        <f t="shared" si="20"/>
        <v>2</v>
      </c>
      <c r="I662" s="251" t="s">
        <v>1351</v>
      </c>
      <c r="J662" s="285" t="s">
        <v>1359</v>
      </c>
      <c r="K662" s="278" t="str">
        <f t="shared" si="21"/>
        <v>JOR002Landmass affected</v>
      </c>
      <c r="L662" s="286">
        <v>43503</v>
      </c>
      <c r="M662" s="286" t="s">
        <v>3248</v>
      </c>
    </row>
    <row r="663" spans="1:13" ht="15.5" hidden="1" thickTop="1" thickBot="1" x14ac:dyDescent="0.4">
      <c r="A663" s="287" t="s">
        <v>2992</v>
      </c>
      <c r="B663" s="288" t="str">
        <f>VLOOKUP(A663,Lists!B:C,2,FALSE)</f>
        <v>JOR002</v>
      </c>
      <c r="C663" s="288" t="str">
        <f>VLOOKUP(A663,Lists!B:D,3,FALSE)</f>
        <v>JOR</v>
      </c>
      <c r="D663" s="289" t="s">
        <v>737</v>
      </c>
      <c r="E663" s="289">
        <v>8905995</v>
      </c>
      <c r="F663" s="289" t="s">
        <v>1346</v>
      </c>
      <c r="G663" s="289" t="s">
        <v>731</v>
      </c>
      <c r="H663" s="278">
        <f t="shared" si="20"/>
        <v>2</v>
      </c>
      <c r="I663" s="252" t="s">
        <v>1352</v>
      </c>
      <c r="J663" s="289" t="s">
        <v>1360</v>
      </c>
      <c r="K663" s="278" t="str">
        <f t="shared" si="21"/>
        <v>JOR002People exposed</v>
      </c>
      <c r="L663" s="290">
        <v>43503</v>
      </c>
      <c r="M663" s="290" t="s">
        <v>3248</v>
      </c>
    </row>
    <row r="664" spans="1:13" ht="15.5" hidden="1" thickTop="1" thickBot="1" x14ac:dyDescent="0.4">
      <c r="A664" s="283" t="s">
        <v>2992</v>
      </c>
      <c r="B664" s="284" t="str">
        <f>VLOOKUP(A664,Lists!B:C,2,FALSE)</f>
        <v>JOR002</v>
      </c>
      <c r="C664" s="284" t="str">
        <f>VLOOKUP(A664,Lists!B:D,3,FALSE)</f>
        <v>JOR</v>
      </c>
      <c r="D664" s="285" t="s">
        <v>533</v>
      </c>
      <c r="E664" s="285">
        <v>688898</v>
      </c>
      <c r="F664" s="285" t="s">
        <v>1347</v>
      </c>
      <c r="G664" s="285" t="s">
        <v>731</v>
      </c>
      <c r="H664" s="278">
        <f t="shared" si="20"/>
        <v>2</v>
      </c>
      <c r="I664" s="251" t="s">
        <v>1353</v>
      </c>
      <c r="J664" s="285" t="s">
        <v>1361</v>
      </c>
      <c r="K664" s="278" t="str">
        <f t="shared" si="21"/>
        <v>JOR002People affected</v>
      </c>
      <c r="L664" s="286">
        <v>43503</v>
      </c>
      <c r="M664" s="286" t="s">
        <v>3248</v>
      </c>
    </row>
    <row r="665" spans="1:13" ht="15.5" thickTop="1" thickBot="1" x14ac:dyDescent="0.4">
      <c r="A665" s="287" t="s">
        <v>2992</v>
      </c>
      <c r="B665" s="288" t="str">
        <f>VLOOKUP(A665,Lists!B:C,2,FALSE)</f>
        <v>JOR002</v>
      </c>
      <c r="C665" s="288" t="str">
        <f>VLOOKUP(A665,Lists!B:D,3,FALSE)</f>
        <v>JOR</v>
      </c>
      <c r="D665" s="289" t="s">
        <v>666</v>
      </c>
      <c r="E665" s="289">
        <v>688898</v>
      </c>
      <c r="F665" s="289" t="s">
        <v>1347</v>
      </c>
      <c r="G665" s="289" t="s">
        <v>732</v>
      </c>
      <c r="H665" s="278">
        <f t="shared" si="20"/>
        <v>1</v>
      </c>
      <c r="I665" s="252" t="s">
        <v>1353</v>
      </c>
      <c r="J665" s="289" t="s">
        <v>1361</v>
      </c>
      <c r="K665" s="278" t="str">
        <f t="shared" si="21"/>
        <v>JOR002People displaced</v>
      </c>
      <c r="L665" s="290">
        <v>43503</v>
      </c>
      <c r="M665" s="290" t="s">
        <v>3248</v>
      </c>
    </row>
    <row r="666" spans="1:13" ht="15.5" hidden="1" thickTop="1" thickBot="1" x14ac:dyDescent="0.4">
      <c r="A666" s="283" t="s">
        <v>2992</v>
      </c>
      <c r="B666" s="284" t="str">
        <f>VLOOKUP(A666,Lists!B:C,2,FALSE)</f>
        <v>JOR002</v>
      </c>
      <c r="C666" s="284" t="str">
        <f>VLOOKUP(A666,Lists!B:D,3,FALSE)</f>
        <v>JOR</v>
      </c>
      <c r="D666" s="285" t="s">
        <v>5027</v>
      </c>
      <c r="E666" s="285">
        <v>0</v>
      </c>
      <c r="F666" s="285" t="s">
        <v>1348</v>
      </c>
      <c r="G666" s="285" t="s">
        <v>731</v>
      </c>
      <c r="H666" s="278">
        <f t="shared" si="20"/>
        <v>2</v>
      </c>
      <c r="I666" s="251" t="s">
        <v>1354</v>
      </c>
      <c r="J666" s="285"/>
      <c r="K666" s="278" t="str">
        <f t="shared" si="21"/>
        <v>JOR002Injuries reported</v>
      </c>
      <c r="L666" s="286">
        <v>43503</v>
      </c>
      <c r="M666" s="286" t="s">
        <v>3248</v>
      </c>
    </row>
    <row r="667" spans="1:13" ht="15.5" hidden="1" thickTop="1" thickBot="1" x14ac:dyDescent="0.4">
      <c r="A667" s="287" t="s">
        <v>2992</v>
      </c>
      <c r="B667" s="288" t="str">
        <f>VLOOKUP(A667,Lists!B:C,2,FALSE)</f>
        <v>JOR002</v>
      </c>
      <c r="C667" s="288" t="str">
        <f>VLOOKUP(A667,Lists!B:D,3,FALSE)</f>
        <v>JOR</v>
      </c>
      <c r="D667" s="289" t="s">
        <v>5028</v>
      </c>
      <c r="E667" s="289" t="s">
        <v>446</v>
      </c>
      <c r="F667" s="289"/>
      <c r="G667" s="289" t="s">
        <v>446</v>
      </c>
      <c r="H667" s="278" t="str">
        <f t="shared" si="20"/>
        <v>x</v>
      </c>
      <c r="I667" s="252"/>
      <c r="J667" s="289" t="s">
        <v>1362</v>
      </c>
      <c r="K667" s="278" t="str">
        <f t="shared" si="21"/>
        <v>JOR002Illness cases reported</v>
      </c>
      <c r="L667" s="290">
        <v>43503</v>
      </c>
      <c r="M667" s="290" t="s">
        <v>3248</v>
      </c>
    </row>
    <row r="668" spans="1:13" ht="15.5" hidden="1" thickTop="1" thickBot="1" x14ac:dyDescent="0.4">
      <c r="A668" s="283" t="s">
        <v>2992</v>
      </c>
      <c r="B668" s="284" t="str">
        <f>VLOOKUP(A668,Lists!B:C,2,FALSE)</f>
        <v>JOR002</v>
      </c>
      <c r="C668" s="284" t="str">
        <f>VLOOKUP(A668,Lists!B:D,3,FALSE)</f>
        <v>JOR</v>
      </c>
      <c r="D668" s="285" t="s">
        <v>5029</v>
      </c>
      <c r="E668" s="285">
        <v>0</v>
      </c>
      <c r="F668" s="285" t="s">
        <v>1348</v>
      </c>
      <c r="G668" s="285" t="s">
        <v>731</v>
      </c>
      <c r="H668" s="278">
        <f t="shared" si="20"/>
        <v>2</v>
      </c>
      <c r="I668" s="251" t="s">
        <v>1354</v>
      </c>
      <c r="J668" s="285"/>
      <c r="K668" s="278" t="str">
        <f t="shared" si="21"/>
        <v>JOR002Fatalities reported</v>
      </c>
      <c r="L668" s="286">
        <v>43503</v>
      </c>
      <c r="M668" s="286" t="s">
        <v>3248</v>
      </c>
    </row>
    <row r="669" spans="1:13" ht="15.5" hidden="1" thickTop="1" thickBot="1" x14ac:dyDescent="0.4">
      <c r="A669" s="287" t="s">
        <v>2992</v>
      </c>
      <c r="B669" s="288" t="str">
        <f>VLOOKUP(A669,Lists!B:C,2,FALSE)</f>
        <v>JOR002</v>
      </c>
      <c r="C669" s="288" t="str">
        <f>VLOOKUP(A669,Lists!B:D,3,FALSE)</f>
        <v>JOR</v>
      </c>
      <c r="D669" s="289" t="s">
        <v>5108</v>
      </c>
      <c r="E669" s="289">
        <v>0</v>
      </c>
      <c r="F669" s="289"/>
      <c r="G669" s="289" t="s">
        <v>731</v>
      </c>
      <c r="H669" s="278">
        <f t="shared" si="20"/>
        <v>2</v>
      </c>
      <c r="I669" s="252"/>
      <c r="J669" s="289"/>
      <c r="K669" s="278" t="str">
        <f t="shared" si="21"/>
        <v>JOR002Buildings damaged</v>
      </c>
      <c r="L669" s="290">
        <v>43503</v>
      </c>
      <c r="M669" s="290" t="s">
        <v>3248</v>
      </c>
    </row>
    <row r="670" spans="1:13" ht="15.5" hidden="1" thickTop="1" thickBot="1" x14ac:dyDescent="0.4">
      <c r="A670" s="283" t="s">
        <v>2992</v>
      </c>
      <c r="B670" s="284" t="str">
        <f>VLOOKUP(A670,Lists!B:C,2,FALSE)</f>
        <v>JOR002</v>
      </c>
      <c r="C670" s="284" t="str">
        <f>VLOOKUP(A670,Lists!B:D,3,FALSE)</f>
        <v>JOR</v>
      </c>
      <c r="D670" s="285" t="s">
        <v>5109</v>
      </c>
      <c r="E670" s="285">
        <v>0</v>
      </c>
      <c r="F670" s="285"/>
      <c r="G670" s="285" t="s">
        <v>731</v>
      </c>
      <c r="H670" s="278">
        <f t="shared" si="20"/>
        <v>2</v>
      </c>
      <c r="I670" s="251"/>
      <c r="J670" s="285"/>
      <c r="K670" s="278" t="str">
        <f t="shared" si="21"/>
        <v>JOR002Buildings destroyed</v>
      </c>
      <c r="L670" s="286">
        <v>43503</v>
      </c>
      <c r="M670" s="286" t="s">
        <v>3248</v>
      </c>
    </row>
    <row r="671" spans="1:13" ht="15.5" hidden="1" thickTop="1" thickBot="1" x14ac:dyDescent="0.4">
      <c r="A671" s="287" t="s">
        <v>2992</v>
      </c>
      <c r="B671" s="288" t="str">
        <f>VLOOKUP(A671,Lists!B:C,2,FALSE)</f>
        <v>JOR002</v>
      </c>
      <c r="C671" s="288" t="str">
        <f>VLOOKUP(A671,Lists!B:D,3,FALSE)</f>
        <v>JOR</v>
      </c>
      <c r="D671" s="289" t="s">
        <v>742</v>
      </c>
      <c r="E671" s="289" t="s">
        <v>446</v>
      </c>
      <c r="F671" s="289"/>
      <c r="G671" s="289" t="s">
        <v>446</v>
      </c>
      <c r="H671" s="278" t="str">
        <f t="shared" si="20"/>
        <v>x</v>
      </c>
      <c r="I671" s="252"/>
      <c r="J671" s="289" t="s">
        <v>1362</v>
      </c>
      <c r="K671" s="278" t="str">
        <f t="shared" si="21"/>
        <v>JOR002Economic Losses</v>
      </c>
      <c r="L671" s="290">
        <v>43503</v>
      </c>
      <c r="M671" s="290" t="s">
        <v>3248</v>
      </c>
    </row>
    <row r="672" spans="1:13" ht="15.5" hidden="1" thickTop="1" thickBot="1" x14ac:dyDescent="0.4">
      <c r="A672" s="283" t="s">
        <v>2992</v>
      </c>
      <c r="B672" s="284" t="str">
        <f>VLOOKUP(A672,Lists!B:C,2,FALSE)</f>
        <v>JOR002</v>
      </c>
      <c r="C672" s="284" t="str">
        <f>VLOOKUP(A672,Lists!B:D,3,FALSE)</f>
        <v>JOR</v>
      </c>
      <c r="D672" s="285" t="s">
        <v>752</v>
      </c>
      <c r="E672" s="285">
        <v>688898</v>
      </c>
      <c r="F672" s="285" t="s">
        <v>1347</v>
      </c>
      <c r="G672" s="285" t="s">
        <v>731</v>
      </c>
      <c r="H672" s="278">
        <f t="shared" si="20"/>
        <v>2</v>
      </c>
      <c r="I672" s="251" t="s">
        <v>1355</v>
      </c>
      <c r="J672" s="285" t="s">
        <v>1363</v>
      </c>
      <c r="K672" s="278" t="str">
        <f t="shared" si="21"/>
        <v>JOR002People in Need</v>
      </c>
      <c r="L672" s="286">
        <v>43503</v>
      </c>
      <c r="M672" s="286" t="s">
        <v>3248</v>
      </c>
    </row>
    <row r="673" spans="1:13" ht="15.5" hidden="1" thickTop="1" thickBot="1" x14ac:dyDescent="0.4">
      <c r="A673" s="287" t="s">
        <v>2992</v>
      </c>
      <c r="B673" s="288" t="str">
        <f>VLOOKUP(A673,Lists!B:C,2,FALSE)</f>
        <v>JOR002</v>
      </c>
      <c r="C673" s="288" t="str">
        <f>VLOOKUP(A673,Lists!B:D,3,FALSE)</f>
        <v>JOR</v>
      </c>
      <c r="D673" s="289" t="s">
        <v>5110</v>
      </c>
      <c r="E673" s="289">
        <v>117113</v>
      </c>
      <c r="F673" s="289" t="s">
        <v>1039</v>
      </c>
      <c r="G673" s="289" t="s">
        <v>731</v>
      </c>
      <c r="H673" s="278">
        <f t="shared" si="20"/>
        <v>2</v>
      </c>
      <c r="I673" s="252" t="s">
        <v>1356</v>
      </c>
      <c r="J673" s="289" t="s">
        <v>1364</v>
      </c>
      <c r="K673" s="278" t="str">
        <f t="shared" si="21"/>
        <v>JOR002Minimal humanitarian conditions - Level 1</v>
      </c>
      <c r="L673" s="290">
        <v>43503</v>
      </c>
      <c r="M673" s="290" t="s">
        <v>3248</v>
      </c>
    </row>
    <row r="674" spans="1:13" ht="15.5" hidden="1" thickTop="1" thickBot="1" x14ac:dyDescent="0.4">
      <c r="A674" s="283" t="s">
        <v>2992</v>
      </c>
      <c r="B674" s="284" t="str">
        <f>VLOOKUP(A674,Lists!B:C,2,FALSE)</f>
        <v>JOR002</v>
      </c>
      <c r="C674" s="284" t="str">
        <f>VLOOKUP(A674,Lists!B:D,3,FALSE)</f>
        <v>JOR</v>
      </c>
      <c r="D674" s="285" t="s">
        <v>5111</v>
      </c>
      <c r="E674" s="285">
        <v>571785</v>
      </c>
      <c r="F674" s="285" t="s">
        <v>1039</v>
      </c>
      <c r="G674" s="285" t="s">
        <v>731</v>
      </c>
      <c r="H674" s="278">
        <f t="shared" si="20"/>
        <v>2</v>
      </c>
      <c r="I674" s="251" t="s">
        <v>1356</v>
      </c>
      <c r="J674" s="285" t="s">
        <v>1365</v>
      </c>
      <c r="K674" s="278" t="str">
        <f t="shared" si="21"/>
        <v>JOR002Stressed humanitarian conditions - Level 2</v>
      </c>
      <c r="L674" s="286">
        <v>43503</v>
      </c>
      <c r="M674" s="286" t="s">
        <v>3248</v>
      </c>
    </row>
    <row r="675" spans="1:13" ht="15.5" hidden="1" thickTop="1" thickBot="1" x14ac:dyDescent="0.4">
      <c r="A675" s="287" t="s">
        <v>2992</v>
      </c>
      <c r="B675" s="288" t="str">
        <f>VLOOKUP(A675,Lists!B:C,2,FALSE)</f>
        <v>JOR002</v>
      </c>
      <c r="C675" s="288" t="str">
        <f>VLOOKUP(A675,Lists!B:D,3,FALSE)</f>
        <v>JOR</v>
      </c>
      <c r="D675" s="289" t="s">
        <v>5112</v>
      </c>
      <c r="E675" s="289">
        <v>0</v>
      </c>
      <c r="F675" s="289"/>
      <c r="G675" s="289" t="s">
        <v>731</v>
      </c>
      <c r="H675" s="278">
        <f t="shared" si="20"/>
        <v>2</v>
      </c>
      <c r="I675" s="252"/>
      <c r="J675" s="289"/>
      <c r="K675" s="278" t="str">
        <f t="shared" si="21"/>
        <v>JOR002Moderate humanitarian conditions - Level 3</v>
      </c>
      <c r="L675" s="290">
        <v>43503</v>
      </c>
      <c r="M675" s="290" t="s">
        <v>3248</v>
      </c>
    </row>
    <row r="676" spans="1:13" ht="15.5" hidden="1" thickTop="1" thickBot="1" x14ac:dyDescent="0.4">
      <c r="A676" s="283" t="s">
        <v>2992</v>
      </c>
      <c r="B676" s="284" t="str">
        <f>VLOOKUP(A676,Lists!B:C,2,FALSE)</f>
        <v>JOR002</v>
      </c>
      <c r="C676" s="284" t="str">
        <f>VLOOKUP(A676,Lists!B:D,3,FALSE)</f>
        <v>JOR</v>
      </c>
      <c r="D676" s="285" t="s">
        <v>5113</v>
      </c>
      <c r="E676" s="285">
        <v>0</v>
      </c>
      <c r="F676" s="285"/>
      <c r="G676" s="285" t="s">
        <v>731</v>
      </c>
      <c r="H676" s="278">
        <f t="shared" si="20"/>
        <v>2</v>
      </c>
      <c r="I676" s="251"/>
      <c r="J676" s="285"/>
      <c r="K676" s="278" t="str">
        <f t="shared" si="21"/>
        <v>JOR002Severe humanitarian conditions - Level 4</v>
      </c>
      <c r="L676" s="286">
        <v>43503</v>
      </c>
      <c r="M676" s="286" t="s">
        <v>3248</v>
      </c>
    </row>
    <row r="677" spans="1:13" ht="15.5" hidden="1" thickTop="1" thickBot="1" x14ac:dyDescent="0.4">
      <c r="A677" s="287" t="s">
        <v>2992</v>
      </c>
      <c r="B677" s="288" t="str">
        <f>VLOOKUP(A677,Lists!B:C,2,FALSE)</f>
        <v>JOR002</v>
      </c>
      <c r="C677" s="288" t="str">
        <f>VLOOKUP(A677,Lists!B:D,3,FALSE)</f>
        <v>JOR</v>
      </c>
      <c r="D677" s="289" t="s">
        <v>5114</v>
      </c>
      <c r="E677" s="289">
        <v>0</v>
      </c>
      <c r="F677" s="289"/>
      <c r="G677" s="289" t="s">
        <v>731</v>
      </c>
      <c r="H677" s="278">
        <f t="shared" si="20"/>
        <v>2</v>
      </c>
      <c r="I677" s="252"/>
      <c r="J677" s="289"/>
      <c r="K677" s="278" t="str">
        <f t="shared" si="21"/>
        <v>JOR002Extreme humanitarian conditions - Level 5</v>
      </c>
      <c r="L677" s="290">
        <v>43503</v>
      </c>
      <c r="M677" s="290" t="s">
        <v>3248</v>
      </c>
    </row>
    <row r="678" spans="1:13" ht="15.5" hidden="1" thickTop="1" thickBot="1" x14ac:dyDescent="0.4">
      <c r="A678" s="283" t="s">
        <v>2992</v>
      </c>
      <c r="B678" s="284" t="str">
        <f>VLOOKUP(A678,Lists!B:C,2,FALSE)</f>
        <v>JOR002</v>
      </c>
      <c r="C678" s="284" t="str">
        <f>VLOOKUP(A678,Lists!B:D,3,FALSE)</f>
        <v>JOR</v>
      </c>
      <c r="D678" s="285" t="s">
        <v>5115</v>
      </c>
      <c r="E678" s="285">
        <v>0</v>
      </c>
      <c r="F678" s="285" t="s">
        <v>1348</v>
      </c>
      <c r="G678" s="285" t="s">
        <v>731</v>
      </c>
      <c r="H678" s="278">
        <f t="shared" si="20"/>
        <v>2</v>
      </c>
      <c r="I678" s="251" t="s">
        <v>1354</v>
      </c>
      <c r="J678" s="285"/>
      <c r="K678" s="278" t="str">
        <f t="shared" si="21"/>
        <v>JOR002Fatalities in all crises</v>
      </c>
      <c r="L678" s="286">
        <v>43503</v>
      </c>
      <c r="M678" s="286" t="s">
        <v>3248</v>
      </c>
    </row>
    <row r="679" spans="1:13" ht="15.5" hidden="1" thickTop="1" thickBot="1" x14ac:dyDescent="0.4">
      <c r="A679" s="287" t="s">
        <v>2992</v>
      </c>
      <c r="B679" s="288" t="str">
        <f>VLOOKUP(A679,Lists!B:C,2,FALSE)</f>
        <v>JOR002</v>
      </c>
      <c r="C679" s="288" t="str">
        <f>VLOOKUP(A679,Lists!B:D,3,FALSE)</f>
        <v>JOR</v>
      </c>
      <c r="D679" s="289" t="s">
        <v>688</v>
      </c>
      <c r="E679" s="289">
        <v>2</v>
      </c>
      <c r="F679" s="289"/>
      <c r="G679" s="289" t="s">
        <v>732</v>
      </c>
      <c r="H679" s="278">
        <f t="shared" si="20"/>
        <v>1</v>
      </c>
      <c r="I679" s="252"/>
      <c r="J679" s="289" t="s">
        <v>1366</v>
      </c>
      <c r="K679" s="278" t="str">
        <f t="shared" si="21"/>
        <v>JOR002Crisis affected groups</v>
      </c>
      <c r="L679" s="290">
        <v>43503</v>
      </c>
      <c r="M679" s="290" t="s">
        <v>3248</v>
      </c>
    </row>
    <row r="680" spans="1:13" ht="15.5" hidden="1" thickTop="1" thickBot="1" x14ac:dyDescent="0.4">
      <c r="A680" s="283" t="s">
        <v>2992</v>
      </c>
      <c r="B680" s="284" t="str">
        <f>VLOOKUP(A680,Lists!B:C,2,FALSE)</f>
        <v>JOR002</v>
      </c>
      <c r="C680" s="284" t="str">
        <f>VLOOKUP(A680,Lists!B:D,3,FALSE)</f>
        <v>JOR</v>
      </c>
      <c r="D680" s="285" t="s">
        <v>691</v>
      </c>
      <c r="E680" s="285" t="s">
        <v>446</v>
      </c>
      <c r="F680" s="285"/>
      <c r="G680" s="285" t="s">
        <v>446</v>
      </c>
      <c r="H680" s="278" t="str">
        <f t="shared" si="20"/>
        <v>x</v>
      </c>
      <c r="I680" s="251"/>
      <c r="J680" s="285" t="s">
        <v>1362</v>
      </c>
      <c r="K680" s="278" t="str">
        <f t="shared" si="21"/>
        <v>JOR002People facing limited access constraints</v>
      </c>
      <c r="L680" s="286">
        <v>43503</v>
      </c>
      <c r="M680" s="286" t="s">
        <v>3248</v>
      </c>
    </row>
    <row r="681" spans="1:13" ht="15.5" hidden="1" thickTop="1" thickBot="1" x14ac:dyDescent="0.4">
      <c r="A681" s="287" t="s">
        <v>2992</v>
      </c>
      <c r="B681" s="288" t="str">
        <f>VLOOKUP(A681,Lists!B:C,2,FALSE)</f>
        <v>JOR002</v>
      </c>
      <c r="C681" s="288" t="str">
        <f>VLOOKUP(A681,Lists!B:D,3,FALSE)</f>
        <v>JOR</v>
      </c>
      <c r="D681" s="289" t="s">
        <v>692</v>
      </c>
      <c r="E681" s="289" t="s">
        <v>446</v>
      </c>
      <c r="F681" s="289"/>
      <c r="G681" s="289" t="s">
        <v>446</v>
      </c>
      <c r="H681" s="278" t="str">
        <f t="shared" si="20"/>
        <v>x</v>
      </c>
      <c r="I681" s="252"/>
      <c r="J681" s="289" t="s">
        <v>1362</v>
      </c>
      <c r="K681" s="278" t="str">
        <f t="shared" si="21"/>
        <v>JOR002People facing restricted access constraints</v>
      </c>
      <c r="L681" s="290">
        <v>43503</v>
      </c>
      <c r="M681" s="290" t="s">
        <v>3248</v>
      </c>
    </row>
    <row r="682" spans="1:13" ht="15.5" hidden="1" thickTop="1" thickBot="1" x14ac:dyDescent="0.4">
      <c r="A682" s="268" t="s">
        <v>1230</v>
      </c>
      <c r="B682" s="277" t="str">
        <f>VLOOKUP(A682,Lists!B:C,2,FALSE)</f>
        <v>PSE002</v>
      </c>
      <c r="C682" s="277" t="str">
        <f>VLOOKUP(A682,Lists!B:D,3,FALSE)</f>
        <v>PSE</v>
      </c>
      <c r="D682" s="249" t="s">
        <v>522</v>
      </c>
      <c r="E682" s="249">
        <v>4702927</v>
      </c>
      <c r="F682" s="249" t="s">
        <v>1367</v>
      </c>
      <c r="G682" s="249" t="s">
        <v>731</v>
      </c>
      <c r="H682" s="278">
        <f t="shared" si="20"/>
        <v>2</v>
      </c>
      <c r="I682" s="162" t="s">
        <v>1368</v>
      </c>
      <c r="J682" s="249" t="s">
        <v>1369</v>
      </c>
      <c r="K682" s="278" t="str">
        <f t="shared" si="21"/>
        <v>PSE002Total population</v>
      </c>
      <c r="L682" s="281">
        <v>43503</v>
      </c>
      <c r="M682" s="281" t="s">
        <v>3248</v>
      </c>
    </row>
    <row r="683" spans="1:13" ht="15.5" hidden="1" thickTop="1" thickBot="1" x14ac:dyDescent="0.4">
      <c r="A683" s="267" t="s">
        <v>1230</v>
      </c>
      <c r="B683" s="278" t="str">
        <f>VLOOKUP(A683,Lists!B:C,2,FALSE)</f>
        <v>PSE002</v>
      </c>
      <c r="C683" s="278" t="str">
        <f>VLOOKUP(A683,Lists!B:D,3,FALSE)</f>
        <v>PSE</v>
      </c>
      <c r="D683" s="250" t="s">
        <v>660</v>
      </c>
      <c r="E683" s="250">
        <v>6311</v>
      </c>
      <c r="F683" s="250" t="s">
        <v>1371</v>
      </c>
      <c r="G683" s="250" t="s">
        <v>731</v>
      </c>
      <c r="H683" s="278">
        <f t="shared" si="20"/>
        <v>2</v>
      </c>
      <c r="I683" s="161" t="s">
        <v>1372</v>
      </c>
      <c r="J683" s="250" t="s">
        <v>1373</v>
      </c>
      <c r="K683" s="278" t="str">
        <f t="shared" si="21"/>
        <v>PSE002Landmass affected</v>
      </c>
      <c r="L683" s="282">
        <v>43503</v>
      </c>
      <c r="M683" s="282" t="s">
        <v>3248</v>
      </c>
    </row>
    <row r="684" spans="1:13" ht="15.5" hidden="1" thickTop="1" thickBot="1" x14ac:dyDescent="0.4">
      <c r="A684" s="268" t="s">
        <v>1230</v>
      </c>
      <c r="B684" s="277" t="str">
        <f>VLOOKUP(A684,Lists!B:C,2,FALSE)</f>
        <v>PSE002</v>
      </c>
      <c r="C684" s="277" t="str">
        <f>VLOOKUP(A684,Lists!B:D,3,FALSE)</f>
        <v>PSE</v>
      </c>
      <c r="D684" s="249" t="s">
        <v>737</v>
      </c>
      <c r="E684" s="249">
        <v>4702927</v>
      </c>
      <c r="F684" s="249" t="s">
        <v>1367</v>
      </c>
      <c r="G684" s="249"/>
      <c r="H684" s="278" t="b">
        <f t="shared" si="20"/>
        <v>0</v>
      </c>
      <c r="I684" s="162"/>
      <c r="J684" s="249" t="s">
        <v>1374</v>
      </c>
      <c r="K684" s="278" t="str">
        <f t="shared" si="21"/>
        <v>PSE002People exposed</v>
      </c>
      <c r="L684" s="281">
        <v>43503</v>
      </c>
      <c r="M684" s="281" t="s">
        <v>3248</v>
      </c>
    </row>
    <row r="685" spans="1:13" ht="15.5" hidden="1" thickTop="1" thickBot="1" x14ac:dyDescent="0.4">
      <c r="A685" s="267" t="s">
        <v>1230</v>
      </c>
      <c r="B685" s="278" t="str">
        <f>VLOOKUP(A685,Lists!B:C,2,FALSE)</f>
        <v>PSE002</v>
      </c>
      <c r="C685" s="278" t="str">
        <f>VLOOKUP(A685,Lists!B:D,3,FALSE)</f>
        <v>PSE</v>
      </c>
      <c r="D685" s="250" t="s">
        <v>533</v>
      </c>
      <c r="E685" s="250">
        <v>4702927</v>
      </c>
      <c r="F685" s="250" t="s">
        <v>1370</v>
      </c>
      <c r="G685" s="250"/>
      <c r="H685" s="278" t="b">
        <f t="shared" si="20"/>
        <v>0</v>
      </c>
      <c r="I685" s="161"/>
      <c r="J685" s="250" t="s">
        <v>1374</v>
      </c>
      <c r="K685" s="278" t="str">
        <f t="shared" si="21"/>
        <v>PSE002People affected</v>
      </c>
      <c r="L685" s="282">
        <v>43503</v>
      </c>
      <c r="M685" s="282" t="s">
        <v>3248</v>
      </c>
    </row>
    <row r="686" spans="1:13" ht="15.5" thickTop="1" thickBot="1" x14ac:dyDescent="0.4">
      <c r="A686" s="268" t="s">
        <v>1230</v>
      </c>
      <c r="B686" s="277" t="str">
        <f>VLOOKUP(A686,Lists!B:C,2,FALSE)</f>
        <v>PSE002</v>
      </c>
      <c r="C686" s="277" t="str">
        <f>VLOOKUP(A686,Lists!B:D,3,FALSE)</f>
        <v>PSE</v>
      </c>
      <c r="D686" s="249" t="s">
        <v>666</v>
      </c>
      <c r="E686" s="249">
        <v>14416</v>
      </c>
      <c r="F686" s="249" t="s">
        <v>1375</v>
      </c>
      <c r="G686" s="249" t="s">
        <v>731</v>
      </c>
      <c r="H686" s="278">
        <f t="shared" si="20"/>
        <v>2</v>
      </c>
      <c r="I686" s="162" t="s">
        <v>1376</v>
      </c>
      <c r="J686" s="249" t="s">
        <v>1377</v>
      </c>
      <c r="K686" s="278" t="str">
        <f t="shared" si="21"/>
        <v>PSE002People displaced</v>
      </c>
      <c r="L686" s="281">
        <v>43503</v>
      </c>
      <c r="M686" s="281" t="s">
        <v>3248</v>
      </c>
    </row>
    <row r="687" spans="1:13" ht="15.5" hidden="1" thickTop="1" thickBot="1" x14ac:dyDescent="0.4">
      <c r="A687" s="267" t="s">
        <v>1230</v>
      </c>
      <c r="B687" s="278" t="str">
        <f>VLOOKUP(A687,Lists!B:C,2,FALSE)</f>
        <v>PSE002</v>
      </c>
      <c r="C687" s="278" t="str">
        <f>VLOOKUP(A687,Lists!B:D,3,FALSE)</f>
        <v>PSE</v>
      </c>
      <c r="D687" s="250" t="s">
        <v>5027</v>
      </c>
      <c r="E687" s="250">
        <v>9577</v>
      </c>
      <c r="F687" s="250" t="s">
        <v>1378</v>
      </c>
      <c r="G687" s="250" t="s">
        <v>731</v>
      </c>
      <c r="H687" s="278">
        <f t="shared" si="20"/>
        <v>2</v>
      </c>
      <c r="I687" s="161" t="s">
        <v>1379</v>
      </c>
      <c r="J687" s="250" t="s">
        <v>1380</v>
      </c>
      <c r="K687" s="278" t="str">
        <f t="shared" si="21"/>
        <v>PSE002Injuries reported</v>
      </c>
      <c r="L687" s="282">
        <v>43503</v>
      </c>
      <c r="M687" s="282" t="s">
        <v>3248</v>
      </c>
    </row>
    <row r="688" spans="1:13" ht="15.5" hidden="1" thickTop="1" thickBot="1" x14ac:dyDescent="0.4">
      <c r="A688" s="268" t="s">
        <v>1230</v>
      </c>
      <c r="B688" s="277" t="str">
        <f>VLOOKUP(A688,Lists!B:C,2,FALSE)</f>
        <v>PSE002</v>
      </c>
      <c r="C688" s="277" t="str">
        <f>VLOOKUP(A688,Lists!B:D,3,FALSE)</f>
        <v>PSE</v>
      </c>
      <c r="D688" s="249" t="s">
        <v>5028</v>
      </c>
      <c r="E688" s="249" t="s">
        <v>446</v>
      </c>
      <c r="F688" s="249"/>
      <c r="G688" s="249" t="s">
        <v>446</v>
      </c>
      <c r="H688" s="278" t="str">
        <f t="shared" si="20"/>
        <v>x</v>
      </c>
      <c r="I688" s="162"/>
      <c r="J688" s="249" t="s">
        <v>1380</v>
      </c>
      <c r="K688" s="278" t="str">
        <f t="shared" si="21"/>
        <v>PSE002Illness cases reported</v>
      </c>
      <c r="L688" s="281">
        <v>43503</v>
      </c>
      <c r="M688" s="281" t="s">
        <v>3248</v>
      </c>
    </row>
    <row r="689" spans="1:13" ht="15.5" hidden="1" thickTop="1" thickBot="1" x14ac:dyDescent="0.4">
      <c r="A689" s="267" t="s">
        <v>1230</v>
      </c>
      <c r="B689" s="278" t="str">
        <f>VLOOKUP(A689,Lists!B:C,2,FALSE)</f>
        <v>PSE002</v>
      </c>
      <c r="C689" s="278" t="str">
        <f>VLOOKUP(A689,Lists!B:D,3,FALSE)</f>
        <v>PSE</v>
      </c>
      <c r="D689" s="250" t="s">
        <v>5029</v>
      </c>
      <c r="E689" s="250">
        <v>147</v>
      </c>
      <c r="F689" s="250" t="s">
        <v>1381</v>
      </c>
      <c r="G689" s="250" t="s">
        <v>731</v>
      </c>
      <c r="H689" s="278">
        <f t="shared" si="20"/>
        <v>2</v>
      </c>
      <c r="I689" s="161" t="s">
        <v>1382</v>
      </c>
      <c r="J689" s="250" t="s">
        <v>1380</v>
      </c>
      <c r="K689" s="278" t="str">
        <f t="shared" si="21"/>
        <v>PSE002Fatalities reported</v>
      </c>
      <c r="L689" s="282">
        <v>43503</v>
      </c>
      <c r="M689" s="282" t="s">
        <v>3248</v>
      </c>
    </row>
    <row r="690" spans="1:13" ht="15.5" hidden="1" thickTop="1" thickBot="1" x14ac:dyDescent="0.4">
      <c r="A690" s="268" t="s">
        <v>1230</v>
      </c>
      <c r="B690" s="277" t="str">
        <f>VLOOKUP(A690,Lists!B:C,2,FALSE)</f>
        <v>PSE002</v>
      </c>
      <c r="C690" s="277" t="str">
        <f>VLOOKUP(A690,Lists!B:D,3,FALSE)</f>
        <v>PSE</v>
      </c>
      <c r="D690" s="249" t="s">
        <v>5108</v>
      </c>
      <c r="E690" s="249">
        <v>160000</v>
      </c>
      <c r="F690" s="249" t="s">
        <v>1375</v>
      </c>
      <c r="G690" s="249" t="s">
        <v>731</v>
      </c>
      <c r="H690" s="278">
        <f t="shared" si="20"/>
        <v>2</v>
      </c>
      <c r="I690" s="162" t="s">
        <v>1383</v>
      </c>
      <c r="J690" s="249" t="s">
        <v>1384</v>
      </c>
      <c r="K690" s="278" t="str">
        <f t="shared" si="21"/>
        <v>PSE002Buildings damaged</v>
      </c>
      <c r="L690" s="281">
        <v>43503</v>
      </c>
      <c r="M690" s="281" t="s">
        <v>3248</v>
      </c>
    </row>
    <row r="691" spans="1:13" ht="15.5" hidden="1" thickTop="1" thickBot="1" x14ac:dyDescent="0.4">
      <c r="A691" s="267" t="s">
        <v>1230</v>
      </c>
      <c r="B691" s="278" t="str">
        <f>VLOOKUP(A691,Lists!B:C,2,FALSE)</f>
        <v>PSE002</v>
      </c>
      <c r="C691" s="278" t="str">
        <f>VLOOKUP(A691,Lists!B:D,3,FALSE)</f>
        <v>PSE</v>
      </c>
      <c r="D691" s="250" t="s">
        <v>5109</v>
      </c>
      <c r="E691" s="250">
        <v>11422</v>
      </c>
      <c r="F691" s="250" t="s">
        <v>1375</v>
      </c>
      <c r="G691" s="250" t="s">
        <v>731</v>
      </c>
      <c r="H691" s="278">
        <f t="shared" si="20"/>
        <v>2</v>
      </c>
      <c r="I691" s="161" t="s">
        <v>1376</v>
      </c>
      <c r="J691" s="250" t="s">
        <v>1385</v>
      </c>
      <c r="K691" s="278" t="str">
        <f t="shared" si="21"/>
        <v>PSE002Buildings destroyed</v>
      </c>
      <c r="L691" s="282">
        <v>43503</v>
      </c>
      <c r="M691" s="282" t="s">
        <v>3248</v>
      </c>
    </row>
    <row r="692" spans="1:13" ht="15.5" hidden="1" thickTop="1" thickBot="1" x14ac:dyDescent="0.4">
      <c r="A692" s="268" t="s">
        <v>1230</v>
      </c>
      <c r="B692" s="277" t="str">
        <f>VLOOKUP(A692,Lists!B:C,2,FALSE)</f>
        <v>PSE002</v>
      </c>
      <c r="C692" s="277" t="str">
        <f>VLOOKUP(A692,Lists!B:D,3,FALSE)</f>
        <v>PSE</v>
      </c>
      <c r="D692" s="249" t="s">
        <v>742</v>
      </c>
      <c r="E692" s="249" t="s">
        <v>446</v>
      </c>
      <c r="F692" s="249"/>
      <c r="G692" s="249" t="s">
        <v>446</v>
      </c>
      <c r="H692" s="278" t="str">
        <f t="shared" si="20"/>
        <v>x</v>
      </c>
      <c r="I692" s="162"/>
      <c r="J692" s="249"/>
      <c r="K692" s="278" t="str">
        <f t="shared" si="21"/>
        <v>PSE002Economic Losses</v>
      </c>
      <c r="L692" s="281">
        <v>43503</v>
      </c>
      <c r="M692" s="281" t="s">
        <v>3248</v>
      </c>
    </row>
    <row r="693" spans="1:13" ht="15.5" hidden="1" thickTop="1" thickBot="1" x14ac:dyDescent="0.4">
      <c r="A693" s="267" t="s">
        <v>1230</v>
      </c>
      <c r="B693" s="278" t="str">
        <f>VLOOKUP(A693,Lists!B:C,2,FALSE)</f>
        <v>PSE002</v>
      </c>
      <c r="C693" s="278" t="str">
        <f>VLOOKUP(A693,Lists!B:D,3,FALSE)</f>
        <v>PSE</v>
      </c>
      <c r="D693" s="250" t="s">
        <v>752</v>
      </c>
      <c r="E693" s="250">
        <v>2500000</v>
      </c>
      <c r="F693" s="250" t="s">
        <v>1160</v>
      </c>
      <c r="G693" s="250"/>
      <c r="H693" s="278" t="b">
        <f t="shared" si="20"/>
        <v>0</v>
      </c>
      <c r="I693" s="161" t="s">
        <v>1386</v>
      </c>
      <c r="J693" s="250"/>
      <c r="K693" s="278" t="str">
        <f t="shared" si="21"/>
        <v>PSE002People in Need</v>
      </c>
      <c r="L693" s="282">
        <v>43503</v>
      </c>
      <c r="M693" s="282" t="s">
        <v>3248</v>
      </c>
    </row>
    <row r="694" spans="1:13" ht="15.5" hidden="1" thickTop="1" thickBot="1" x14ac:dyDescent="0.4">
      <c r="A694" s="268" t="s">
        <v>1230</v>
      </c>
      <c r="B694" s="277" t="str">
        <f>VLOOKUP(A694,Lists!B:C,2,FALSE)</f>
        <v>PSE002</v>
      </c>
      <c r="C694" s="277" t="str">
        <f>VLOOKUP(A694,Lists!B:D,3,FALSE)</f>
        <v>PSE</v>
      </c>
      <c r="D694" s="249" t="s">
        <v>5110</v>
      </c>
      <c r="E694" s="249">
        <v>141000</v>
      </c>
      <c r="F694" s="249" t="s">
        <v>1387</v>
      </c>
      <c r="G694" s="249" t="s">
        <v>731</v>
      </c>
      <c r="H694" s="278">
        <f t="shared" si="20"/>
        <v>2</v>
      </c>
      <c r="I694" s="162"/>
      <c r="J694" s="249" t="s">
        <v>1392</v>
      </c>
      <c r="K694" s="278" t="str">
        <f t="shared" si="21"/>
        <v>PSE002Minimal humanitarian conditions - Level 1</v>
      </c>
      <c r="L694" s="281">
        <v>43503</v>
      </c>
      <c r="M694" s="281" t="s">
        <v>3248</v>
      </c>
    </row>
    <row r="695" spans="1:13" ht="15.5" hidden="1" thickTop="1" thickBot="1" x14ac:dyDescent="0.4">
      <c r="A695" s="267" t="s">
        <v>1230</v>
      </c>
      <c r="B695" s="278" t="str">
        <f>VLOOKUP(A695,Lists!B:C,2,FALSE)</f>
        <v>PSE002</v>
      </c>
      <c r="C695" s="278" t="str">
        <f>VLOOKUP(A695,Lists!B:D,3,FALSE)</f>
        <v>PSE</v>
      </c>
      <c r="D695" s="250" t="s">
        <v>5111</v>
      </c>
      <c r="E695" s="250">
        <v>87000</v>
      </c>
      <c r="F695" s="250" t="s">
        <v>1388</v>
      </c>
      <c r="G695" s="250" t="s">
        <v>731</v>
      </c>
      <c r="H695" s="278">
        <f t="shared" si="20"/>
        <v>2</v>
      </c>
      <c r="I695" s="161"/>
      <c r="J695" s="250" t="s">
        <v>1392</v>
      </c>
      <c r="K695" s="278" t="str">
        <f t="shared" si="21"/>
        <v>PSE002Stressed humanitarian conditions - Level 2</v>
      </c>
      <c r="L695" s="282">
        <v>43503</v>
      </c>
      <c r="M695" s="282" t="s">
        <v>3248</v>
      </c>
    </row>
    <row r="696" spans="1:13" ht="15.5" hidden="1" thickTop="1" thickBot="1" x14ac:dyDescent="0.4">
      <c r="A696" s="268" t="s">
        <v>1230</v>
      </c>
      <c r="B696" s="277" t="str">
        <f>VLOOKUP(A696,Lists!B:C,2,FALSE)</f>
        <v>PSE002</v>
      </c>
      <c r="C696" s="277" t="str">
        <f>VLOOKUP(A696,Lists!B:D,3,FALSE)</f>
        <v>PSE</v>
      </c>
      <c r="D696" s="249" t="s">
        <v>5112</v>
      </c>
      <c r="E696" s="249">
        <v>329000</v>
      </c>
      <c r="F696" s="249" t="s">
        <v>1389</v>
      </c>
      <c r="G696" s="249" t="s">
        <v>731</v>
      </c>
      <c r="H696" s="278">
        <f t="shared" si="20"/>
        <v>2</v>
      </c>
      <c r="I696" s="162"/>
      <c r="J696" s="249" t="s">
        <v>1392</v>
      </c>
      <c r="K696" s="278" t="str">
        <f t="shared" si="21"/>
        <v>PSE002Moderate humanitarian conditions - Level 3</v>
      </c>
      <c r="L696" s="281">
        <v>43503</v>
      </c>
      <c r="M696" s="281" t="s">
        <v>3248</v>
      </c>
    </row>
    <row r="697" spans="1:13" ht="15.5" hidden="1" thickTop="1" thickBot="1" x14ac:dyDescent="0.4">
      <c r="A697" s="267" t="s">
        <v>1230</v>
      </c>
      <c r="B697" s="278" t="str">
        <f>VLOOKUP(A697,Lists!B:C,2,FALSE)</f>
        <v>PSE002</v>
      </c>
      <c r="C697" s="278" t="str">
        <f>VLOOKUP(A697,Lists!B:D,3,FALSE)</f>
        <v>PSE</v>
      </c>
      <c r="D697" s="250" t="s">
        <v>5113</v>
      </c>
      <c r="E697" s="250">
        <v>1021000</v>
      </c>
      <c r="F697" s="250" t="s">
        <v>1390</v>
      </c>
      <c r="G697" s="250" t="s">
        <v>731</v>
      </c>
      <c r="H697" s="278">
        <f t="shared" si="20"/>
        <v>2</v>
      </c>
      <c r="I697" s="161"/>
      <c r="J697" s="250" t="s">
        <v>1392</v>
      </c>
      <c r="K697" s="278" t="str">
        <f t="shared" si="21"/>
        <v>PSE002Severe humanitarian conditions - Level 4</v>
      </c>
      <c r="L697" s="282">
        <v>43503</v>
      </c>
      <c r="M697" s="282" t="s">
        <v>3248</v>
      </c>
    </row>
    <row r="698" spans="1:13" ht="15.5" hidden="1" thickTop="1" thickBot="1" x14ac:dyDescent="0.4">
      <c r="A698" s="268" t="s">
        <v>1230</v>
      </c>
      <c r="B698" s="277" t="str">
        <f>VLOOKUP(A698,Lists!B:C,2,FALSE)</f>
        <v>PSE002</v>
      </c>
      <c r="C698" s="277" t="str">
        <f>VLOOKUP(A698,Lists!B:D,3,FALSE)</f>
        <v>PSE</v>
      </c>
      <c r="D698" s="249" t="s">
        <v>5114</v>
      </c>
      <c r="E698" s="249">
        <v>977000</v>
      </c>
      <c r="F698" s="249" t="s">
        <v>1391</v>
      </c>
      <c r="G698" s="249" t="s">
        <v>731</v>
      </c>
      <c r="H698" s="278">
        <f t="shared" si="20"/>
        <v>2</v>
      </c>
      <c r="I698" s="162"/>
      <c r="J698" s="249" t="s">
        <v>1392</v>
      </c>
      <c r="K698" s="278" t="str">
        <f t="shared" si="21"/>
        <v>PSE002Extreme humanitarian conditions - Level 5</v>
      </c>
      <c r="L698" s="281">
        <v>43503</v>
      </c>
      <c r="M698" s="281" t="s">
        <v>3248</v>
      </c>
    </row>
    <row r="699" spans="1:13" ht="15.5" hidden="1" thickTop="1" thickBot="1" x14ac:dyDescent="0.4">
      <c r="A699" s="267" t="s">
        <v>1230</v>
      </c>
      <c r="B699" s="278" t="str">
        <f>VLOOKUP(A699,Lists!B:C,2,FALSE)</f>
        <v>PSE002</v>
      </c>
      <c r="C699" s="278" t="str">
        <f>VLOOKUP(A699,Lists!B:D,3,FALSE)</f>
        <v>PSE</v>
      </c>
      <c r="D699" s="250" t="s">
        <v>5115</v>
      </c>
      <c r="E699" s="250">
        <v>147</v>
      </c>
      <c r="F699" s="250"/>
      <c r="G699" s="250" t="s">
        <v>731</v>
      </c>
      <c r="H699" s="278">
        <f t="shared" si="20"/>
        <v>2</v>
      </c>
      <c r="I699" s="161"/>
      <c r="J699" s="250"/>
      <c r="K699" s="278" t="str">
        <f t="shared" si="21"/>
        <v>PSE002Fatalities in all crises</v>
      </c>
      <c r="L699" s="282">
        <v>43503</v>
      </c>
      <c r="M699" s="282" t="s">
        <v>3248</v>
      </c>
    </row>
    <row r="700" spans="1:13" ht="15.5" hidden="1" thickTop="1" thickBot="1" x14ac:dyDescent="0.4">
      <c r="A700" s="268" t="s">
        <v>1230</v>
      </c>
      <c r="B700" s="277" t="str">
        <f>VLOOKUP(A700,Lists!B:C,2,FALSE)</f>
        <v>PSE002</v>
      </c>
      <c r="C700" s="277" t="str">
        <f>VLOOKUP(A700,Lists!B:D,3,FALSE)</f>
        <v>PSE</v>
      </c>
      <c r="D700" s="249" t="s">
        <v>688</v>
      </c>
      <c r="E700" s="249">
        <v>4</v>
      </c>
      <c r="F700" s="249"/>
      <c r="G700" s="249" t="s">
        <v>731</v>
      </c>
      <c r="H700" s="278">
        <f t="shared" si="20"/>
        <v>2</v>
      </c>
      <c r="I700" s="162"/>
      <c r="J700" s="249" t="s">
        <v>1393</v>
      </c>
      <c r="K700" s="278" t="str">
        <f t="shared" si="21"/>
        <v>PSE002Crisis affected groups</v>
      </c>
      <c r="L700" s="281">
        <v>43503</v>
      </c>
      <c r="M700" s="281" t="s">
        <v>3248</v>
      </c>
    </row>
    <row r="701" spans="1:13" ht="15.5" hidden="1" thickTop="1" thickBot="1" x14ac:dyDescent="0.4">
      <c r="A701" s="267" t="s">
        <v>1230</v>
      </c>
      <c r="B701" s="278" t="str">
        <f>VLOOKUP(A701,Lists!B:C,2,FALSE)</f>
        <v>PSE002</v>
      </c>
      <c r="C701" s="278" t="str">
        <f>VLOOKUP(A701,Lists!B:D,3,FALSE)</f>
        <v>PSE</v>
      </c>
      <c r="D701" s="250" t="s">
        <v>691</v>
      </c>
      <c r="E701" s="250" t="s">
        <v>446</v>
      </c>
      <c r="F701" s="250"/>
      <c r="G701" s="250" t="s">
        <v>446</v>
      </c>
      <c r="H701" s="278" t="str">
        <f t="shared" si="20"/>
        <v>x</v>
      </c>
      <c r="I701" s="161"/>
      <c r="J701" s="250"/>
      <c r="K701" s="278" t="str">
        <f t="shared" si="21"/>
        <v>PSE002People facing limited access constraints</v>
      </c>
      <c r="L701" s="282">
        <v>43503</v>
      </c>
      <c r="M701" s="282" t="s">
        <v>3248</v>
      </c>
    </row>
    <row r="702" spans="1:13" ht="15.5" hidden="1" thickTop="1" thickBot="1" x14ac:dyDescent="0.4">
      <c r="A702" s="268" t="s">
        <v>1230</v>
      </c>
      <c r="B702" s="277" t="str">
        <f>VLOOKUP(A702,Lists!B:C,2,FALSE)</f>
        <v>PSE002</v>
      </c>
      <c r="C702" s="277" t="str">
        <f>VLOOKUP(A702,Lists!B:D,3,FALSE)</f>
        <v>PSE</v>
      </c>
      <c r="D702" s="249" t="s">
        <v>692</v>
      </c>
      <c r="E702" s="249">
        <v>4702927</v>
      </c>
      <c r="F702" s="249"/>
      <c r="G702" s="249" t="s">
        <v>731</v>
      </c>
      <c r="H702" s="278">
        <f t="shared" si="20"/>
        <v>2</v>
      </c>
      <c r="I702" s="162"/>
      <c r="J702" s="249" t="s">
        <v>1394</v>
      </c>
      <c r="K702" s="278" t="str">
        <f t="shared" si="21"/>
        <v>PSE002People facing restricted access constraints</v>
      </c>
      <c r="L702" s="281">
        <v>43503</v>
      </c>
      <c r="M702" s="281" t="s">
        <v>3248</v>
      </c>
    </row>
    <row r="703" spans="1:13" ht="15.5" hidden="1" thickTop="1" thickBot="1" x14ac:dyDescent="0.4">
      <c r="A703" s="287" t="s">
        <v>785</v>
      </c>
      <c r="B703" s="288" t="str">
        <f>VLOOKUP(A703,Lists!B:C,2,FALSE)</f>
        <v>BGD002</v>
      </c>
      <c r="C703" s="288" t="str">
        <f>VLOOKUP(A703,Lists!B:D,3,FALSE)</f>
        <v>BGD</v>
      </c>
      <c r="D703" s="289" t="s">
        <v>522</v>
      </c>
      <c r="E703" s="289">
        <v>143226199</v>
      </c>
      <c r="F703" s="289" t="s">
        <v>1395</v>
      </c>
      <c r="G703" s="289" t="s">
        <v>731</v>
      </c>
      <c r="H703" s="278">
        <f t="shared" si="20"/>
        <v>2</v>
      </c>
      <c r="I703" s="252" t="s">
        <v>1418</v>
      </c>
      <c r="J703" s="289" t="s">
        <v>1406</v>
      </c>
      <c r="K703" s="278" t="str">
        <f t="shared" si="21"/>
        <v>BGD002Total population</v>
      </c>
      <c r="L703" s="290">
        <v>43503</v>
      </c>
      <c r="M703" s="290" t="s">
        <v>3248</v>
      </c>
    </row>
    <row r="704" spans="1:13" ht="15.5" hidden="1" thickTop="1" thickBot="1" x14ac:dyDescent="0.4">
      <c r="A704" s="283" t="s">
        <v>785</v>
      </c>
      <c r="B704" s="284" t="str">
        <f>VLOOKUP(A704,Lists!B:C,2,FALSE)</f>
        <v>BGD002</v>
      </c>
      <c r="C704" s="284" t="str">
        <f>VLOOKUP(A704,Lists!B:D,3,FALSE)</f>
        <v>BGD</v>
      </c>
      <c r="D704" s="285" t="s">
        <v>660</v>
      </c>
      <c r="E704" s="285">
        <v>650</v>
      </c>
      <c r="F704" s="285" t="s">
        <v>1396</v>
      </c>
      <c r="G704" s="285" t="s">
        <v>731</v>
      </c>
      <c r="H704" s="278">
        <f t="shared" si="20"/>
        <v>2</v>
      </c>
      <c r="I704" s="251" t="s">
        <v>1418</v>
      </c>
      <c r="J704" s="285" t="s">
        <v>1407</v>
      </c>
      <c r="K704" s="278" t="str">
        <f t="shared" si="21"/>
        <v>BGD002Landmass affected</v>
      </c>
      <c r="L704" s="286">
        <v>43503</v>
      </c>
      <c r="M704" s="286" t="s">
        <v>3248</v>
      </c>
    </row>
    <row r="705" spans="1:13" ht="15.5" hidden="1" thickTop="1" thickBot="1" x14ac:dyDescent="0.4">
      <c r="A705" s="287" t="s">
        <v>785</v>
      </c>
      <c r="B705" s="288" t="str">
        <f>VLOOKUP(A705,Lists!B:C,2,FALSE)</f>
        <v>BGD002</v>
      </c>
      <c r="C705" s="288" t="str">
        <f>VLOOKUP(A705,Lists!B:D,3,FALSE)</f>
        <v>BGD</v>
      </c>
      <c r="D705" s="289" t="s">
        <v>737</v>
      </c>
      <c r="E705" s="289">
        <v>1378967</v>
      </c>
      <c r="F705" s="289" t="s">
        <v>1396</v>
      </c>
      <c r="G705" s="289" t="s">
        <v>731</v>
      </c>
      <c r="H705" s="278">
        <f t="shared" si="20"/>
        <v>2</v>
      </c>
      <c r="I705" s="252" t="s">
        <v>1419</v>
      </c>
      <c r="J705" s="289" t="s">
        <v>1408</v>
      </c>
      <c r="K705" s="278" t="str">
        <f t="shared" si="21"/>
        <v>BGD002People exposed</v>
      </c>
      <c r="L705" s="290">
        <v>43503</v>
      </c>
      <c r="M705" s="290" t="s">
        <v>3248</v>
      </c>
    </row>
    <row r="706" spans="1:13" ht="15.5" hidden="1" thickTop="1" thickBot="1" x14ac:dyDescent="0.4">
      <c r="A706" s="283" t="s">
        <v>785</v>
      </c>
      <c r="B706" s="284" t="str">
        <f>VLOOKUP(A706,Lists!B:C,2,FALSE)</f>
        <v>BGD002</v>
      </c>
      <c r="C706" s="284" t="str">
        <f>VLOOKUP(A706,Lists!B:D,3,FALSE)</f>
        <v>BGD</v>
      </c>
      <c r="D706" s="285" t="s">
        <v>533</v>
      </c>
      <c r="E706" s="285">
        <v>1378967</v>
      </c>
      <c r="F706" s="285" t="s">
        <v>1396</v>
      </c>
      <c r="G706" s="285" t="s">
        <v>731</v>
      </c>
      <c r="H706" s="278">
        <f t="shared" ref="H706:H769" si="22">IF(G706="x","x",IF(G706="Low",3,IF(G706="Medium",2,IF(G706="High",1,FALSE))))</f>
        <v>2</v>
      </c>
      <c r="I706" s="251" t="s">
        <v>1419</v>
      </c>
      <c r="J706" s="285" t="s">
        <v>1409</v>
      </c>
      <c r="K706" s="278" t="str">
        <f t="shared" ref="K706:K769" si="23">B706&amp;""&amp;D706</f>
        <v>BGD002People affected</v>
      </c>
      <c r="L706" s="286">
        <v>43503</v>
      </c>
      <c r="M706" s="286" t="s">
        <v>3248</v>
      </c>
    </row>
    <row r="707" spans="1:13" ht="15.5" thickTop="1" thickBot="1" x14ac:dyDescent="0.4">
      <c r="A707" s="287" t="s">
        <v>785</v>
      </c>
      <c r="B707" s="288" t="str">
        <f>VLOOKUP(A707,Lists!B:C,2,FALSE)</f>
        <v>BGD002</v>
      </c>
      <c r="C707" s="288" t="str">
        <f>VLOOKUP(A707,Lists!B:D,3,FALSE)</f>
        <v>BGD</v>
      </c>
      <c r="D707" s="289" t="s">
        <v>666</v>
      </c>
      <c r="E707" s="289">
        <v>907199</v>
      </c>
      <c r="F707" s="289" t="s">
        <v>1397</v>
      </c>
      <c r="G707" s="289" t="s">
        <v>731</v>
      </c>
      <c r="H707" s="278">
        <f t="shared" si="22"/>
        <v>2</v>
      </c>
      <c r="I707" s="252" t="s">
        <v>1420</v>
      </c>
      <c r="J707" s="289" t="s">
        <v>1410</v>
      </c>
      <c r="K707" s="278" t="str">
        <f t="shared" si="23"/>
        <v>BGD002People displaced</v>
      </c>
      <c r="L707" s="290">
        <v>43503</v>
      </c>
      <c r="M707" s="290" t="s">
        <v>3248</v>
      </c>
    </row>
    <row r="708" spans="1:13" ht="15.5" hidden="1" thickTop="1" thickBot="1" x14ac:dyDescent="0.4">
      <c r="A708" s="283" t="s">
        <v>785</v>
      </c>
      <c r="B708" s="284" t="str">
        <f>VLOOKUP(A708,Lists!B:C,2,FALSE)</f>
        <v>BGD002</v>
      </c>
      <c r="C708" s="284" t="str">
        <f>VLOOKUP(A708,Lists!B:D,3,FALSE)</f>
        <v>BGD</v>
      </c>
      <c r="D708" s="285" t="s">
        <v>5028</v>
      </c>
      <c r="E708" s="285">
        <v>1777518</v>
      </c>
      <c r="F708" s="285" t="s">
        <v>1398</v>
      </c>
      <c r="G708" s="285" t="s">
        <v>731</v>
      </c>
      <c r="H708" s="278">
        <f t="shared" si="22"/>
        <v>2</v>
      </c>
      <c r="I708" s="251" t="s">
        <v>1421</v>
      </c>
      <c r="J708" s="285" t="s">
        <v>1411</v>
      </c>
      <c r="K708" s="278" t="str">
        <f t="shared" si="23"/>
        <v>BGD002Illness cases reported</v>
      </c>
      <c r="L708" s="286">
        <v>43503</v>
      </c>
      <c r="M708" s="286" t="s">
        <v>3248</v>
      </c>
    </row>
    <row r="709" spans="1:13" ht="15.5" hidden="1" thickTop="1" thickBot="1" x14ac:dyDescent="0.4">
      <c r="A709" s="287" t="s">
        <v>785</v>
      </c>
      <c r="B709" s="288" t="str">
        <f>VLOOKUP(A709,Lists!B:C,2,FALSE)</f>
        <v>BGD002</v>
      </c>
      <c r="C709" s="288" t="str">
        <f>VLOOKUP(A709,Lists!B:D,3,FALSE)</f>
        <v>BGD</v>
      </c>
      <c r="D709" s="289" t="s">
        <v>5027</v>
      </c>
      <c r="E709" s="289" t="s">
        <v>446</v>
      </c>
      <c r="F709" s="289" t="s">
        <v>1399</v>
      </c>
      <c r="G709" s="289" t="s">
        <v>446</v>
      </c>
      <c r="H709" s="278" t="str">
        <f t="shared" si="22"/>
        <v>x</v>
      </c>
      <c r="I709" s="252"/>
      <c r="J709" s="289" t="s">
        <v>1412</v>
      </c>
      <c r="K709" s="278" t="str">
        <f t="shared" si="23"/>
        <v>BGD002Injuries reported</v>
      </c>
      <c r="L709" s="290">
        <v>43503</v>
      </c>
      <c r="M709" s="290" t="s">
        <v>3248</v>
      </c>
    </row>
    <row r="710" spans="1:13" ht="15.5" hidden="1" thickTop="1" thickBot="1" x14ac:dyDescent="0.4">
      <c r="A710" s="283" t="s">
        <v>785</v>
      </c>
      <c r="B710" s="284" t="str">
        <f>VLOOKUP(A710,Lists!B:C,2,FALSE)</f>
        <v>BGD002</v>
      </c>
      <c r="C710" s="284" t="str">
        <f>VLOOKUP(A710,Lists!B:D,3,FALSE)</f>
        <v>BGD</v>
      </c>
      <c r="D710" s="285" t="s">
        <v>5115</v>
      </c>
      <c r="E710" s="285" t="s">
        <v>446</v>
      </c>
      <c r="F710" s="285" t="s">
        <v>1399</v>
      </c>
      <c r="G710" s="285" t="s">
        <v>446</v>
      </c>
      <c r="H710" s="278" t="str">
        <f t="shared" si="22"/>
        <v>x</v>
      </c>
      <c r="I710" s="251"/>
      <c r="J710" s="285" t="s">
        <v>7704</v>
      </c>
      <c r="K710" s="278" t="str">
        <f t="shared" si="23"/>
        <v>BGD002Fatalities in all crises</v>
      </c>
      <c r="L710" s="286">
        <v>43503</v>
      </c>
      <c r="M710" s="286" t="s">
        <v>3248</v>
      </c>
    </row>
    <row r="711" spans="1:13" ht="15.5" hidden="1" thickTop="1" thickBot="1" x14ac:dyDescent="0.4">
      <c r="A711" s="287" t="s">
        <v>785</v>
      </c>
      <c r="B711" s="288" t="str">
        <f>VLOOKUP(A711,Lists!B:C,2,FALSE)</f>
        <v>BGD002</v>
      </c>
      <c r="C711" s="288" t="str">
        <f>VLOOKUP(A711,Lists!B:D,3,FALSE)</f>
        <v>BGD</v>
      </c>
      <c r="D711" s="289" t="s">
        <v>5108</v>
      </c>
      <c r="E711" s="289" t="s">
        <v>446</v>
      </c>
      <c r="F711" s="289" t="s">
        <v>1400</v>
      </c>
      <c r="G711" s="289" t="s">
        <v>446</v>
      </c>
      <c r="H711" s="278" t="str">
        <f t="shared" si="22"/>
        <v>x</v>
      </c>
      <c r="I711" s="252" t="s">
        <v>1422</v>
      </c>
      <c r="J711" s="289" t="s">
        <v>1413</v>
      </c>
      <c r="K711" s="278" t="str">
        <f t="shared" si="23"/>
        <v>BGD002Buildings damaged</v>
      </c>
      <c r="L711" s="290">
        <v>43503</v>
      </c>
      <c r="M711" s="290" t="s">
        <v>3248</v>
      </c>
    </row>
    <row r="712" spans="1:13" ht="15.5" hidden="1" thickTop="1" thickBot="1" x14ac:dyDescent="0.4">
      <c r="A712" s="283" t="s">
        <v>785</v>
      </c>
      <c r="B712" s="284" t="str">
        <f>VLOOKUP(A712,Lists!B:C,2,FALSE)</f>
        <v>BGD002</v>
      </c>
      <c r="C712" s="284" t="str">
        <f>VLOOKUP(A712,Lists!B:D,3,FALSE)</f>
        <v>BGD</v>
      </c>
      <c r="D712" s="285" t="s">
        <v>5109</v>
      </c>
      <c r="E712" s="285" t="s">
        <v>446</v>
      </c>
      <c r="F712" s="285" t="s">
        <v>1400</v>
      </c>
      <c r="G712" s="285" t="s">
        <v>446</v>
      </c>
      <c r="H712" s="278" t="str">
        <f t="shared" si="22"/>
        <v>x</v>
      </c>
      <c r="I712" s="251" t="s">
        <v>1422</v>
      </c>
      <c r="J712" s="285" t="s">
        <v>1413</v>
      </c>
      <c r="K712" s="278" t="str">
        <f t="shared" si="23"/>
        <v>BGD002Buildings destroyed</v>
      </c>
      <c r="L712" s="286">
        <v>43503</v>
      </c>
      <c r="M712" s="286" t="s">
        <v>3248</v>
      </c>
    </row>
    <row r="713" spans="1:13" ht="15.5" hidden="1" thickTop="1" thickBot="1" x14ac:dyDescent="0.4">
      <c r="A713" s="287" t="s">
        <v>785</v>
      </c>
      <c r="B713" s="288" t="str">
        <f>VLOOKUP(A713,Lists!B:C,2,FALSE)</f>
        <v>BGD002</v>
      </c>
      <c r="C713" s="288" t="str">
        <f>VLOOKUP(A713,Lists!B:D,3,FALSE)</f>
        <v>BGD</v>
      </c>
      <c r="D713" s="289" t="s">
        <v>5029</v>
      </c>
      <c r="E713" s="289" t="s">
        <v>446</v>
      </c>
      <c r="F713" s="289" t="s">
        <v>1399</v>
      </c>
      <c r="G713" s="289" t="s">
        <v>446</v>
      </c>
      <c r="H713" s="278" t="str">
        <f t="shared" si="22"/>
        <v>x</v>
      </c>
      <c r="I713" s="252"/>
      <c r="J713" s="289" t="s">
        <v>7704</v>
      </c>
      <c r="K713" s="278" t="str">
        <f t="shared" si="23"/>
        <v>BGD002Fatalities reported</v>
      </c>
      <c r="L713" s="290">
        <v>43503</v>
      </c>
      <c r="M713" s="290" t="s">
        <v>3248</v>
      </c>
    </row>
    <row r="714" spans="1:13" ht="15.5" hidden="1" thickTop="1" thickBot="1" x14ac:dyDescent="0.4">
      <c r="A714" s="283" t="s">
        <v>785</v>
      </c>
      <c r="B714" s="284" t="str">
        <f>VLOOKUP(A714,Lists!B:C,2,FALSE)</f>
        <v>BGD002</v>
      </c>
      <c r="C714" s="284" t="str">
        <f>VLOOKUP(A714,Lists!B:D,3,FALSE)</f>
        <v>BGD</v>
      </c>
      <c r="D714" s="285" t="s">
        <v>742</v>
      </c>
      <c r="E714" s="285">
        <v>8.6699999999999999E-2</v>
      </c>
      <c r="F714" s="285" t="s">
        <v>1401</v>
      </c>
      <c r="G714" s="285" t="s">
        <v>731</v>
      </c>
      <c r="H714" s="278">
        <f t="shared" si="22"/>
        <v>2</v>
      </c>
      <c r="I714" s="251" t="s">
        <v>1423</v>
      </c>
      <c r="J714" s="285" t="s">
        <v>1414</v>
      </c>
      <c r="K714" s="278" t="str">
        <f t="shared" si="23"/>
        <v>BGD002Economic Losses</v>
      </c>
      <c r="L714" s="286">
        <v>43503</v>
      </c>
      <c r="M714" s="286" t="s">
        <v>3248</v>
      </c>
    </row>
    <row r="715" spans="1:13" ht="15.5" hidden="1" thickTop="1" thickBot="1" x14ac:dyDescent="0.4">
      <c r="A715" s="287" t="s">
        <v>785</v>
      </c>
      <c r="B715" s="288" t="str">
        <f>VLOOKUP(A715,Lists!B:C,2,FALSE)</f>
        <v>BGD002</v>
      </c>
      <c r="C715" s="288" t="str">
        <f>VLOOKUP(A715,Lists!B:D,3,FALSE)</f>
        <v>BGD</v>
      </c>
      <c r="D715" s="289" t="s">
        <v>752</v>
      </c>
      <c r="E715" s="289">
        <v>1378967</v>
      </c>
      <c r="F715" s="289" t="s">
        <v>1402</v>
      </c>
      <c r="G715" s="289" t="s">
        <v>731</v>
      </c>
      <c r="H715" s="278">
        <f t="shared" si="22"/>
        <v>2</v>
      </c>
      <c r="I715" s="252" t="s">
        <v>1424</v>
      </c>
      <c r="J715" s="289" t="s">
        <v>1415</v>
      </c>
      <c r="K715" s="278" t="str">
        <f t="shared" si="23"/>
        <v>BGD002People in Need</v>
      </c>
      <c r="L715" s="290">
        <v>43503</v>
      </c>
      <c r="M715" s="290" t="s">
        <v>3248</v>
      </c>
    </row>
    <row r="716" spans="1:13" ht="15.5" hidden="1" thickTop="1" thickBot="1" x14ac:dyDescent="0.4">
      <c r="A716" s="283" t="s">
        <v>785</v>
      </c>
      <c r="B716" s="284" t="str">
        <f>VLOOKUP(A716,Lists!B:C,2,FALSE)</f>
        <v>BGD002</v>
      </c>
      <c r="C716" s="284" t="str">
        <f>VLOOKUP(A716,Lists!B:D,3,FALSE)</f>
        <v>BGD</v>
      </c>
      <c r="D716" s="285" t="s">
        <v>5110</v>
      </c>
      <c r="E716" s="285">
        <v>302384</v>
      </c>
      <c r="F716" s="285" t="s">
        <v>1403</v>
      </c>
      <c r="G716" s="285" t="s">
        <v>731</v>
      </c>
      <c r="H716" s="278">
        <f t="shared" si="22"/>
        <v>2</v>
      </c>
      <c r="I716" s="251" t="s">
        <v>1425</v>
      </c>
      <c r="J716" s="285" t="s">
        <v>1416</v>
      </c>
      <c r="K716" s="278" t="str">
        <f t="shared" si="23"/>
        <v>BGD002Minimal humanitarian conditions - Level 1</v>
      </c>
      <c r="L716" s="286">
        <v>43503</v>
      </c>
      <c r="M716" s="286" t="s">
        <v>3248</v>
      </c>
    </row>
    <row r="717" spans="1:13" ht="15.5" hidden="1" thickTop="1" thickBot="1" x14ac:dyDescent="0.4">
      <c r="A717" s="287" t="s">
        <v>785</v>
      </c>
      <c r="B717" s="288" t="str">
        <f>VLOOKUP(A717,Lists!B:C,2,FALSE)</f>
        <v>BGD002</v>
      </c>
      <c r="C717" s="288" t="str">
        <f>VLOOKUP(A717,Lists!B:D,3,FALSE)</f>
        <v>BGD</v>
      </c>
      <c r="D717" s="289" t="s">
        <v>5111</v>
      </c>
      <c r="E717" s="289">
        <v>225355</v>
      </c>
      <c r="F717" s="289" t="s">
        <v>1403</v>
      </c>
      <c r="G717" s="289" t="s">
        <v>731</v>
      </c>
      <c r="H717" s="278">
        <f t="shared" si="22"/>
        <v>2</v>
      </c>
      <c r="I717" s="252" t="s">
        <v>1425</v>
      </c>
      <c r="J717" s="289" t="s">
        <v>1416</v>
      </c>
      <c r="K717" s="278" t="str">
        <f t="shared" si="23"/>
        <v>BGD002Stressed humanitarian conditions - Level 2</v>
      </c>
      <c r="L717" s="290">
        <v>43503</v>
      </c>
      <c r="M717" s="290" t="s">
        <v>3248</v>
      </c>
    </row>
    <row r="718" spans="1:13" ht="15.5" hidden="1" thickTop="1" thickBot="1" x14ac:dyDescent="0.4">
      <c r="A718" s="283" t="s">
        <v>785</v>
      </c>
      <c r="B718" s="284" t="str">
        <f>VLOOKUP(A718,Lists!B:C,2,FALSE)</f>
        <v>BGD002</v>
      </c>
      <c r="C718" s="284" t="str">
        <f>VLOOKUP(A718,Lists!B:D,3,FALSE)</f>
        <v>BGD</v>
      </c>
      <c r="D718" s="285" t="s">
        <v>5112</v>
      </c>
      <c r="E718" s="285">
        <v>517560</v>
      </c>
      <c r="F718" s="285" t="s">
        <v>1403</v>
      </c>
      <c r="G718" s="285" t="s">
        <v>731</v>
      </c>
      <c r="H718" s="278">
        <f t="shared" si="22"/>
        <v>2</v>
      </c>
      <c r="I718" s="251" t="s">
        <v>1425</v>
      </c>
      <c r="J718" s="285" t="s">
        <v>1416</v>
      </c>
      <c r="K718" s="278" t="str">
        <f t="shared" si="23"/>
        <v>BGD002Moderate humanitarian conditions - Level 3</v>
      </c>
      <c r="L718" s="286">
        <v>43503</v>
      </c>
      <c r="M718" s="286" t="s">
        <v>3248</v>
      </c>
    </row>
    <row r="719" spans="1:13" ht="15.5" hidden="1" thickTop="1" thickBot="1" x14ac:dyDescent="0.4">
      <c r="A719" s="287" t="s">
        <v>785</v>
      </c>
      <c r="B719" s="288" t="str">
        <f>VLOOKUP(A719,Lists!B:C,2,FALSE)</f>
        <v>BGD002</v>
      </c>
      <c r="C719" s="288" t="str">
        <f>VLOOKUP(A719,Lists!B:D,3,FALSE)</f>
        <v>BGD</v>
      </c>
      <c r="D719" s="289" t="s">
        <v>5113</v>
      </c>
      <c r="E719" s="289">
        <v>307087</v>
      </c>
      <c r="F719" s="289" t="s">
        <v>1403</v>
      </c>
      <c r="G719" s="289" t="s">
        <v>731</v>
      </c>
      <c r="H719" s="278">
        <f t="shared" si="22"/>
        <v>2</v>
      </c>
      <c r="I719" s="252"/>
      <c r="J719" s="289" t="s">
        <v>1416</v>
      </c>
      <c r="K719" s="278" t="str">
        <f t="shared" si="23"/>
        <v>BGD002Severe humanitarian conditions - Level 4</v>
      </c>
      <c r="L719" s="290">
        <v>43503</v>
      </c>
      <c r="M719" s="290" t="s">
        <v>3248</v>
      </c>
    </row>
    <row r="720" spans="1:13" ht="15.5" hidden="1" thickTop="1" thickBot="1" x14ac:dyDescent="0.4">
      <c r="A720" s="283" t="s">
        <v>785</v>
      </c>
      <c r="B720" s="284" t="str">
        <f>VLOOKUP(A720,Lists!B:C,2,FALSE)</f>
        <v>BGD002</v>
      </c>
      <c r="C720" s="284" t="str">
        <f>VLOOKUP(A720,Lists!B:D,3,FALSE)</f>
        <v>BGD</v>
      </c>
      <c r="D720" s="285" t="s">
        <v>5114</v>
      </c>
      <c r="E720" s="285">
        <v>26581</v>
      </c>
      <c r="F720" s="285" t="s">
        <v>1403</v>
      </c>
      <c r="G720" s="285" t="s">
        <v>731</v>
      </c>
      <c r="H720" s="278">
        <f t="shared" si="22"/>
        <v>2</v>
      </c>
      <c r="I720" s="251" t="s">
        <v>1425</v>
      </c>
      <c r="J720" s="285" t="s">
        <v>1416</v>
      </c>
      <c r="K720" s="278" t="str">
        <f t="shared" si="23"/>
        <v>BGD002Extreme humanitarian conditions - Level 5</v>
      </c>
      <c r="L720" s="286">
        <v>43503</v>
      </c>
      <c r="M720" s="286" t="s">
        <v>3248</v>
      </c>
    </row>
    <row r="721" spans="1:13" ht="15.5" hidden="1" thickTop="1" thickBot="1" x14ac:dyDescent="0.4">
      <c r="A721" s="287" t="s">
        <v>785</v>
      </c>
      <c r="B721" s="288" t="str">
        <f>VLOOKUP(A721,Lists!B:C,2,FALSE)</f>
        <v>BGD002</v>
      </c>
      <c r="C721" s="288" t="str">
        <f>VLOOKUP(A721,Lists!B:D,3,FALSE)</f>
        <v>BGD</v>
      </c>
      <c r="D721" s="289" t="s">
        <v>688</v>
      </c>
      <c r="E721" s="289">
        <v>3</v>
      </c>
      <c r="F721" s="289" t="s">
        <v>1404</v>
      </c>
      <c r="G721" s="289" t="s">
        <v>731</v>
      </c>
      <c r="H721" s="278">
        <f t="shared" si="22"/>
        <v>2</v>
      </c>
      <c r="I721" s="252"/>
      <c r="J721" s="289"/>
      <c r="K721" s="278" t="str">
        <f t="shared" si="23"/>
        <v>BGD002Crisis affected groups</v>
      </c>
      <c r="L721" s="290">
        <v>43503</v>
      </c>
      <c r="M721" s="290" t="s">
        <v>3248</v>
      </c>
    </row>
    <row r="722" spans="1:13" ht="15.5" hidden="1" thickTop="1" thickBot="1" x14ac:dyDescent="0.4">
      <c r="A722" s="283" t="s">
        <v>785</v>
      </c>
      <c r="B722" s="284" t="str">
        <f>VLOOKUP(A722,Lists!B:C,2,FALSE)</f>
        <v>BGD002</v>
      </c>
      <c r="C722" s="284" t="str">
        <f>VLOOKUP(A722,Lists!B:D,3,FALSE)</f>
        <v>BGD</v>
      </c>
      <c r="D722" s="285" t="s">
        <v>691</v>
      </c>
      <c r="E722" s="285">
        <v>0</v>
      </c>
      <c r="F722" s="285"/>
      <c r="G722" s="285" t="s">
        <v>731</v>
      </c>
      <c r="H722" s="278">
        <f t="shared" si="22"/>
        <v>2</v>
      </c>
      <c r="I722" s="251"/>
      <c r="J722" s="285" t="s">
        <v>1417</v>
      </c>
      <c r="K722" s="278" t="str">
        <f t="shared" si="23"/>
        <v>BGD002People facing limited access constraints</v>
      </c>
      <c r="L722" s="286">
        <v>43503</v>
      </c>
      <c r="M722" s="286" t="s">
        <v>3248</v>
      </c>
    </row>
    <row r="723" spans="1:13" ht="15.5" hidden="1" thickTop="1" thickBot="1" x14ac:dyDescent="0.4">
      <c r="A723" s="287" t="s">
        <v>785</v>
      </c>
      <c r="B723" s="288" t="str">
        <f>VLOOKUP(A723,Lists!B:C,2,FALSE)</f>
        <v>BGD002</v>
      </c>
      <c r="C723" s="288" t="str">
        <f>VLOOKUP(A723,Lists!B:D,3,FALSE)</f>
        <v>BGD</v>
      </c>
      <c r="D723" s="289" t="s">
        <v>692</v>
      </c>
      <c r="E723" s="289">
        <v>0</v>
      </c>
      <c r="F723" s="289" t="s">
        <v>1405</v>
      </c>
      <c r="G723" s="289" t="s">
        <v>731</v>
      </c>
      <c r="H723" s="278">
        <f t="shared" si="22"/>
        <v>2</v>
      </c>
      <c r="I723" s="252"/>
      <c r="J723" s="289" t="s">
        <v>1417</v>
      </c>
      <c r="K723" s="278" t="str">
        <f t="shared" si="23"/>
        <v>BGD002People facing restricted access constraints</v>
      </c>
      <c r="L723" s="290">
        <v>43503</v>
      </c>
      <c r="M723" s="290" t="s">
        <v>3248</v>
      </c>
    </row>
    <row r="724" spans="1:13" ht="15.5" hidden="1" thickTop="1" thickBot="1" x14ac:dyDescent="0.4">
      <c r="A724" s="283" t="s">
        <v>785</v>
      </c>
      <c r="B724" s="284" t="str">
        <f>VLOOKUP(A724,Lists!B:C,2,FALSE)</f>
        <v>BGD002</v>
      </c>
      <c r="C724" s="284" t="str">
        <f>VLOOKUP(A724,Lists!B:D,3,FALSE)</f>
        <v>BGD</v>
      </c>
      <c r="D724" s="285" t="s">
        <v>643</v>
      </c>
      <c r="E724" s="285">
        <v>2</v>
      </c>
      <c r="F724" s="285" t="s">
        <v>1405</v>
      </c>
      <c r="G724" s="285" t="s">
        <v>731</v>
      </c>
      <c r="H724" s="278">
        <f t="shared" si="22"/>
        <v>2</v>
      </c>
      <c r="I724" s="251"/>
      <c r="J724" s="285"/>
      <c r="K724" s="278" t="str">
        <f t="shared" si="23"/>
        <v>BGD002Impediments to entry into country (bureaucratic and administrative)</v>
      </c>
      <c r="L724" s="286">
        <v>43503</v>
      </c>
      <c r="M724" s="286" t="s">
        <v>3248</v>
      </c>
    </row>
    <row r="725" spans="1:13" ht="15.5" hidden="1" thickTop="1" thickBot="1" x14ac:dyDescent="0.4">
      <c r="A725" s="287" t="s">
        <v>785</v>
      </c>
      <c r="B725" s="288" t="str">
        <f>VLOOKUP(A725,Lists!B:C,2,FALSE)</f>
        <v>BGD002</v>
      </c>
      <c r="C725" s="288" t="str">
        <f>VLOOKUP(A725,Lists!B:D,3,FALSE)</f>
        <v>BGD</v>
      </c>
      <c r="D725" s="289" t="s">
        <v>644</v>
      </c>
      <c r="E725" s="289">
        <v>1</v>
      </c>
      <c r="F725" s="289" t="s">
        <v>1405</v>
      </c>
      <c r="G725" s="289" t="s">
        <v>731</v>
      </c>
      <c r="H725" s="278">
        <f t="shared" si="22"/>
        <v>2</v>
      </c>
      <c r="I725" s="252"/>
      <c r="J725" s="289"/>
      <c r="K725" s="278" t="str">
        <f t="shared" si="23"/>
        <v>BGD002Restriction of movement (impediments to freedom of movement and/or administrative restrictions)</v>
      </c>
      <c r="L725" s="290">
        <v>43503</v>
      </c>
      <c r="M725" s="290" t="s">
        <v>3248</v>
      </c>
    </row>
    <row r="726" spans="1:13" ht="15.5" hidden="1" thickTop="1" thickBot="1" x14ac:dyDescent="0.4">
      <c r="A726" s="283" t="s">
        <v>785</v>
      </c>
      <c r="B726" s="284" t="str">
        <f>VLOOKUP(A726,Lists!B:C,2,FALSE)</f>
        <v>BGD002</v>
      </c>
      <c r="C726" s="284" t="str">
        <f>VLOOKUP(A726,Lists!B:D,3,FALSE)</f>
        <v>BGD</v>
      </c>
      <c r="D726" s="285" t="s">
        <v>645</v>
      </c>
      <c r="E726" s="285">
        <v>1</v>
      </c>
      <c r="F726" s="285" t="s">
        <v>1405</v>
      </c>
      <c r="G726" s="285" t="s">
        <v>731</v>
      </c>
      <c r="H726" s="278">
        <f t="shared" si="22"/>
        <v>2</v>
      </c>
      <c r="I726" s="251"/>
      <c r="J726" s="285"/>
      <c r="K726" s="278" t="str">
        <f t="shared" si="23"/>
        <v>BGD002Interference into implementation of humanitarian activities</v>
      </c>
      <c r="L726" s="286">
        <v>43503</v>
      </c>
      <c r="M726" s="286" t="s">
        <v>3248</v>
      </c>
    </row>
    <row r="727" spans="1:13" ht="15.5" hidden="1" thickTop="1" thickBot="1" x14ac:dyDescent="0.4">
      <c r="A727" s="287" t="s">
        <v>785</v>
      </c>
      <c r="B727" s="288" t="str">
        <f>VLOOKUP(A727,Lists!B:C,2,FALSE)</f>
        <v>BGD002</v>
      </c>
      <c r="C727" s="288" t="str">
        <f>VLOOKUP(A727,Lists!B:D,3,FALSE)</f>
        <v>BGD</v>
      </c>
      <c r="D727" s="289" t="s">
        <v>646</v>
      </c>
      <c r="E727" s="289">
        <v>1</v>
      </c>
      <c r="F727" s="289" t="s">
        <v>1405</v>
      </c>
      <c r="G727" s="289" t="s">
        <v>731</v>
      </c>
      <c r="H727" s="278">
        <f t="shared" si="22"/>
        <v>2</v>
      </c>
      <c r="I727" s="252"/>
      <c r="J727" s="289"/>
      <c r="K727" s="278" t="str">
        <f t="shared" si="23"/>
        <v>BGD002Violence against personnel, facilities and assets</v>
      </c>
      <c r="L727" s="290">
        <v>43503</v>
      </c>
      <c r="M727" s="290" t="s">
        <v>3248</v>
      </c>
    </row>
    <row r="728" spans="1:13" ht="15.5" hidden="1" thickTop="1" thickBot="1" x14ac:dyDescent="0.4">
      <c r="A728" s="283" t="s">
        <v>785</v>
      </c>
      <c r="B728" s="284" t="str">
        <f>VLOOKUP(A728,Lists!B:C,2,FALSE)</f>
        <v>BGD002</v>
      </c>
      <c r="C728" s="284" t="str">
        <f>VLOOKUP(A728,Lists!B:D,3,FALSE)</f>
        <v>BGD</v>
      </c>
      <c r="D728" s="285" t="s">
        <v>647</v>
      </c>
      <c r="E728" s="285">
        <v>1</v>
      </c>
      <c r="F728" s="285" t="s">
        <v>1405</v>
      </c>
      <c r="G728" s="285" t="s">
        <v>731</v>
      </c>
      <c r="H728" s="278">
        <f t="shared" si="22"/>
        <v>2</v>
      </c>
      <c r="I728" s="251"/>
      <c r="J728" s="285"/>
      <c r="K728" s="278" t="str">
        <f t="shared" si="23"/>
        <v>BGD002Denial of existence of humanitarian needs or entitlements to assistance</v>
      </c>
      <c r="L728" s="286">
        <v>43503</v>
      </c>
      <c r="M728" s="286" t="s">
        <v>3248</v>
      </c>
    </row>
    <row r="729" spans="1:13" ht="15.5" hidden="1" thickTop="1" thickBot="1" x14ac:dyDescent="0.4">
      <c r="A729" s="287" t="s">
        <v>785</v>
      </c>
      <c r="B729" s="288" t="str">
        <f>VLOOKUP(A729,Lists!B:C,2,FALSE)</f>
        <v>BGD002</v>
      </c>
      <c r="C729" s="288" t="str">
        <f>VLOOKUP(A729,Lists!B:D,3,FALSE)</f>
        <v>BGD</v>
      </c>
      <c r="D729" s="289" t="s">
        <v>648</v>
      </c>
      <c r="E729" s="289">
        <v>0</v>
      </c>
      <c r="F729" s="289" t="s">
        <v>1405</v>
      </c>
      <c r="G729" s="289" t="s">
        <v>731</v>
      </c>
      <c r="H729" s="278">
        <f t="shared" si="22"/>
        <v>2</v>
      </c>
      <c r="I729" s="252"/>
      <c r="J729" s="289"/>
      <c r="K729" s="278" t="str">
        <f t="shared" si="23"/>
        <v>BGD002Restriction and obstruction of access to services and assistance</v>
      </c>
      <c r="L729" s="290">
        <v>43503</v>
      </c>
      <c r="M729" s="290" t="s">
        <v>3248</v>
      </c>
    </row>
    <row r="730" spans="1:13" ht="15.5" hidden="1" thickTop="1" thickBot="1" x14ac:dyDescent="0.4">
      <c r="A730" s="283" t="s">
        <v>785</v>
      </c>
      <c r="B730" s="284" t="str">
        <f>VLOOKUP(A730,Lists!B:C,2,FALSE)</f>
        <v>BGD002</v>
      </c>
      <c r="C730" s="284" t="str">
        <f>VLOOKUP(A730,Lists!B:D,3,FALSE)</f>
        <v>BGD</v>
      </c>
      <c r="D730" s="285" t="s">
        <v>649</v>
      </c>
      <c r="E730" s="285">
        <v>0</v>
      </c>
      <c r="F730" s="285" t="s">
        <v>1405</v>
      </c>
      <c r="G730" s="285" t="s">
        <v>731</v>
      </c>
      <c r="H730" s="278">
        <f t="shared" si="22"/>
        <v>2</v>
      </c>
      <c r="I730" s="251"/>
      <c r="J730" s="285"/>
      <c r="K730" s="278" t="str">
        <f t="shared" si="23"/>
        <v>BGD002Ongoing insecurity/hostilities affecting humanitarian assistance</v>
      </c>
      <c r="L730" s="286">
        <v>43503</v>
      </c>
      <c r="M730" s="286" t="s">
        <v>3248</v>
      </c>
    </row>
    <row r="731" spans="1:13" ht="15.5" hidden="1" thickTop="1" thickBot="1" x14ac:dyDescent="0.4">
      <c r="A731" s="287" t="s">
        <v>785</v>
      </c>
      <c r="B731" s="288" t="str">
        <f>VLOOKUP(A731,Lists!B:C,2,FALSE)</f>
        <v>BGD002</v>
      </c>
      <c r="C731" s="288" t="str">
        <f>VLOOKUP(A731,Lists!B:D,3,FALSE)</f>
        <v>BGD</v>
      </c>
      <c r="D731" s="289" t="s">
        <v>651</v>
      </c>
      <c r="E731" s="289">
        <v>2</v>
      </c>
      <c r="F731" s="289" t="s">
        <v>1405</v>
      </c>
      <c r="G731" s="289" t="s">
        <v>731</v>
      </c>
      <c r="H731" s="278">
        <f t="shared" si="22"/>
        <v>2</v>
      </c>
      <c r="I731" s="252"/>
      <c r="J731" s="289"/>
      <c r="K731" s="278" t="str">
        <f t="shared" si="23"/>
        <v>BGD002Physical constraints in the environment (obstacles related to terrain, climate, lack of infrastructure, etc.)</v>
      </c>
      <c r="L731" s="290">
        <v>43503</v>
      </c>
      <c r="M731" s="290" t="s">
        <v>3248</v>
      </c>
    </row>
    <row r="732" spans="1:13" ht="15.5" hidden="1" thickTop="1" thickBot="1" x14ac:dyDescent="0.4">
      <c r="A732" s="283" t="s">
        <v>785</v>
      </c>
      <c r="B732" s="284" t="str">
        <f>VLOOKUP(A732,Lists!B:C,2,FALSE)</f>
        <v>BGD002</v>
      </c>
      <c r="C732" s="284" t="str">
        <f>VLOOKUP(A732,Lists!B:D,3,FALSE)</f>
        <v>BGD</v>
      </c>
      <c r="D732" s="285" t="s">
        <v>650</v>
      </c>
      <c r="E732" s="285">
        <v>0</v>
      </c>
      <c r="F732" s="285" t="s">
        <v>1405</v>
      </c>
      <c r="G732" s="285" t="s">
        <v>731</v>
      </c>
      <c r="H732" s="278">
        <f t="shared" si="22"/>
        <v>2</v>
      </c>
      <c r="I732" s="251"/>
      <c r="J732" s="285"/>
      <c r="K732" s="278" t="str">
        <f t="shared" si="23"/>
        <v xml:space="preserve">BGD002Presence of mines and improvised explosive devices </v>
      </c>
      <c r="L732" s="286">
        <v>43503</v>
      </c>
      <c r="M732" s="286" t="s">
        <v>3248</v>
      </c>
    </row>
    <row r="733" spans="1:13" ht="15.5" hidden="1" thickTop="1" thickBot="1" x14ac:dyDescent="0.4">
      <c r="A733" s="287" t="s">
        <v>5263</v>
      </c>
      <c r="B733" s="288" t="str">
        <f>VLOOKUP(A733,Lists!B:C,2,FALSE)</f>
        <v>PAK001</v>
      </c>
      <c r="C733" s="288" t="str">
        <f>VLOOKUP(A733,Lists!B:D,3,FALSE)</f>
        <v>PAK</v>
      </c>
      <c r="D733" s="289" t="s">
        <v>522</v>
      </c>
      <c r="E733" s="289">
        <v>208449634</v>
      </c>
      <c r="F733" s="289" t="s">
        <v>1426</v>
      </c>
      <c r="G733" s="289" t="s">
        <v>731</v>
      </c>
      <c r="H733" s="278">
        <f t="shared" si="22"/>
        <v>2</v>
      </c>
      <c r="I733" s="252" t="s">
        <v>1436</v>
      </c>
      <c r="J733" s="289" t="s">
        <v>1437</v>
      </c>
      <c r="K733" s="278" t="str">
        <f t="shared" si="23"/>
        <v>PAK001Total population</v>
      </c>
      <c r="L733" s="290">
        <v>43503</v>
      </c>
      <c r="M733" s="290" t="s">
        <v>3248</v>
      </c>
    </row>
    <row r="734" spans="1:13" ht="15.5" hidden="1" thickTop="1" thickBot="1" x14ac:dyDescent="0.4">
      <c r="A734" s="268" t="s">
        <v>5263</v>
      </c>
      <c r="B734" s="284" t="str">
        <f>VLOOKUP(A734,Lists!B:C,2,FALSE)</f>
        <v>PAK001</v>
      </c>
      <c r="C734" s="284" t="str">
        <f>VLOOKUP(A734,Lists!B:D,3,FALSE)</f>
        <v>PAK</v>
      </c>
      <c r="D734" s="285" t="s">
        <v>660</v>
      </c>
      <c r="E734" s="285">
        <v>796096</v>
      </c>
      <c r="F734" s="285" t="s">
        <v>1427</v>
      </c>
      <c r="G734" s="285" t="s">
        <v>731</v>
      </c>
      <c r="H734" s="278">
        <f t="shared" si="22"/>
        <v>2</v>
      </c>
      <c r="I734" s="251" t="s">
        <v>1438</v>
      </c>
      <c r="J734" s="285" t="s">
        <v>1439</v>
      </c>
      <c r="K734" s="278" t="str">
        <f t="shared" si="23"/>
        <v>PAK001Landmass affected</v>
      </c>
      <c r="L734" s="286">
        <v>43503</v>
      </c>
      <c r="M734" s="286" t="s">
        <v>3248</v>
      </c>
    </row>
    <row r="735" spans="1:13" ht="15.5" hidden="1" thickTop="1" thickBot="1" x14ac:dyDescent="0.4">
      <c r="A735" s="287" t="s">
        <v>5263</v>
      </c>
      <c r="B735" s="288" t="str">
        <f>VLOOKUP(A735,Lists!B:C,2,FALSE)</f>
        <v>PAK001</v>
      </c>
      <c r="C735" s="288" t="str">
        <f>VLOOKUP(A735,Lists!B:D,3,FALSE)</f>
        <v>PAK</v>
      </c>
      <c r="D735" s="289" t="s">
        <v>737</v>
      </c>
      <c r="E735" s="289">
        <v>206774520</v>
      </c>
      <c r="F735" s="289" t="s">
        <v>1427</v>
      </c>
      <c r="G735" s="289" t="s">
        <v>731</v>
      </c>
      <c r="H735" s="278">
        <f t="shared" si="22"/>
        <v>2</v>
      </c>
      <c r="I735" s="252" t="s">
        <v>1438</v>
      </c>
      <c r="J735" s="289" t="s">
        <v>1440</v>
      </c>
      <c r="K735" s="278" t="str">
        <f t="shared" si="23"/>
        <v>PAK001People exposed</v>
      </c>
      <c r="L735" s="290">
        <v>43503</v>
      </c>
      <c r="M735" s="290" t="s">
        <v>3248</v>
      </c>
    </row>
    <row r="736" spans="1:13" ht="15.5" hidden="1" thickTop="1" thickBot="1" x14ac:dyDescent="0.4">
      <c r="A736" s="268" t="s">
        <v>5263</v>
      </c>
      <c r="B736" s="284" t="str">
        <f>VLOOKUP(A736,Lists!B:C,2,FALSE)</f>
        <v>PAK001</v>
      </c>
      <c r="C736" s="284" t="str">
        <f>VLOOKUP(A736,Lists!B:D,3,FALSE)</f>
        <v>PAK</v>
      </c>
      <c r="D736" s="285" t="s">
        <v>533</v>
      </c>
      <c r="E736" s="285">
        <v>2900000</v>
      </c>
      <c r="F736" s="285" t="s">
        <v>1428</v>
      </c>
      <c r="G736" s="285" t="s">
        <v>731</v>
      </c>
      <c r="H736" s="278">
        <f t="shared" si="22"/>
        <v>2</v>
      </c>
      <c r="I736" s="251" t="s">
        <v>1441</v>
      </c>
      <c r="J736" s="285" t="s">
        <v>1442</v>
      </c>
      <c r="K736" s="278" t="str">
        <f t="shared" si="23"/>
        <v>PAK001People affected</v>
      </c>
      <c r="L736" s="286">
        <v>43503</v>
      </c>
      <c r="M736" s="286" t="s">
        <v>3248</v>
      </c>
    </row>
    <row r="737" spans="1:13" ht="15.5" thickTop="1" thickBot="1" x14ac:dyDescent="0.4">
      <c r="A737" s="287" t="s">
        <v>5263</v>
      </c>
      <c r="B737" s="288" t="str">
        <f>VLOOKUP(A737,Lists!B:C,2,FALSE)</f>
        <v>PAK001</v>
      </c>
      <c r="C737" s="288" t="str">
        <f>VLOOKUP(A737,Lists!B:D,3,FALSE)</f>
        <v>PAK</v>
      </c>
      <c r="D737" s="289" t="s">
        <v>666</v>
      </c>
      <c r="E737" s="289">
        <v>266559</v>
      </c>
      <c r="F737" s="289" t="s">
        <v>1429</v>
      </c>
      <c r="G737" s="289" t="s">
        <v>731</v>
      </c>
      <c r="H737" s="278">
        <f t="shared" si="22"/>
        <v>2</v>
      </c>
      <c r="I737" s="252" t="s">
        <v>1443</v>
      </c>
      <c r="J737" s="289" t="s">
        <v>1444</v>
      </c>
      <c r="K737" s="278" t="str">
        <f t="shared" si="23"/>
        <v>PAK001People displaced</v>
      </c>
      <c r="L737" s="290">
        <v>43503</v>
      </c>
      <c r="M737" s="290" t="s">
        <v>3248</v>
      </c>
    </row>
    <row r="738" spans="1:13" ht="15.5" hidden="1" thickTop="1" thickBot="1" x14ac:dyDescent="0.4">
      <c r="A738" s="268" t="s">
        <v>5263</v>
      </c>
      <c r="B738" s="284" t="str">
        <f>VLOOKUP(A738,Lists!B:C,2,FALSE)</f>
        <v>PAK001</v>
      </c>
      <c r="C738" s="284" t="str">
        <f>VLOOKUP(A738,Lists!B:D,3,FALSE)</f>
        <v>PAK</v>
      </c>
      <c r="D738" s="285" t="s">
        <v>5028</v>
      </c>
      <c r="E738" s="285">
        <v>3687109</v>
      </c>
      <c r="F738" s="285" t="s">
        <v>1430</v>
      </c>
      <c r="G738" s="285" t="s">
        <v>731</v>
      </c>
      <c r="H738" s="278">
        <f t="shared" si="22"/>
        <v>2</v>
      </c>
      <c r="I738" s="251" t="s">
        <v>1445</v>
      </c>
      <c r="J738" s="285" t="s">
        <v>1446</v>
      </c>
      <c r="K738" s="278" t="str">
        <f t="shared" si="23"/>
        <v>PAK001Illness cases reported</v>
      </c>
      <c r="L738" s="286">
        <v>43503</v>
      </c>
      <c r="M738" s="286" t="s">
        <v>3248</v>
      </c>
    </row>
    <row r="739" spans="1:13" ht="15.5" hidden="1" thickTop="1" thickBot="1" x14ac:dyDescent="0.4">
      <c r="A739" s="287" t="s">
        <v>5263</v>
      </c>
      <c r="B739" s="288" t="str">
        <f>VLOOKUP(A739,Lists!B:C,2,FALSE)</f>
        <v>PAK001</v>
      </c>
      <c r="C739" s="288" t="str">
        <f>VLOOKUP(A739,Lists!B:D,3,FALSE)</f>
        <v>PAK</v>
      </c>
      <c r="D739" s="289" t="s">
        <v>5027</v>
      </c>
      <c r="E739" s="289" t="s">
        <v>446</v>
      </c>
      <c r="F739" s="289"/>
      <c r="G739" s="289" t="s">
        <v>446</v>
      </c>
      <c r="H739" s="278" t="str">
        <f t="shared" si="22"/>
        <v>x</v>
      </c>
      <c r="I739" s="252"/>
      <c r="J739" s="289" t="s">
        <v>1447</v>
      </c>
      <c r="K739" s="278" t="str">
        <f t="shared" si="23"/>
        <v>PAK001Injuries reported</v>
      </c>
      <c r="L739" s="290">
        <v>43503</v>
      </c>
      <c r="M739" s="290" t="s">
        <v>3248</v>
      </c>
    </row>
    <row r="740" spans="1:13" ht="15.5" hidden="1" thickTop="1" thickBot="1" x14ac:dyDescent="0.4">
      <c r="A740" s="268" t="s">
        <v>5263</v>
      </c>
      <c r="B740" s="284" t="str">
        <f>VLOOKUP(A740,Lists!B:C,2,FALSE)</f>
        <v>PAK001</v>
      </c>
      <c r="C740" s="284" t="str">
        <f>VLOOKUP(A740,Lists!B:D,3,FALSE)</f>
        <v>PAK</v>
      </c>
      <c r="D740" s="285" t="s">
        <v>5115</v>
      </c>
      <c r="E740" s="285">
        <v>724</v>
      </c>
      <c r="F740" s="285" t="s">
        <v>1431</v>
      </c>
      <c r="G740" s="285" t="s">
        <v>731</v>
      </c>
      <c r="H740" s="278">
        <f t="shared" si="22"/>
        <v>2</v>
      </c>
      <c r="I740" s="251" t="s">
        <v>1786</v>
      </c>
      <c r="J740" s="285" t="s">
        <v>1448</v>
      </c>
      <c r="K740" s="278" t="str">
        <f t="shared" si="23"/>
        <v>PAK001Fatalities in all crises</v>
      </c>
      <c r="L740" s="286">
        <v>43503</v>
      </c>
      <c r="M740" s="286" t="s">
        <v>3248</v>
      </c>
    </row>
    <row r="741" spans="1:13" ht="15.5" hidden="1" thickTop="1" thickBot="1" x14ac:dyDescent="0.4">
      <c r="A741" s="287" t="s">
        <v>5263</v>
      </c>
      <c r="B741" s="288" t="str">
        <f>VLOOKUP(A741,Lists!B:C,2,FALSE)</f>
        <v>PAK001</v>
      </c>
      <c r="C741" s="288" t="str">
        <f>VLOOKUP(A741,Lists!B:D,3,FALSE)</f>
        <v>PAK</v>
      </c>
      <c r="D741" s="289" t="s">
        <v>5108</v>
      </c>
      <c r="E741" s="289" t="s">
        <v>446</v>
      </c>
      <c r="F741" s="289" t="s">
        <v>446</v>
      </c>
      <c r="G741" s="289" t="s">
        <v>446</v>
      </c>
      <c r="H741" s="278" t="str">
        <f t="shared" si="22"/>
        <v>x</v>
      </c>
      <c r="I741" s="252" t="s">
        <v>446</v>
      </c>
      <c r="J741" s="289" t="s">
        <v>1449</v>
      </c>
      <c r="K741" s="278" t="str">
        <f t="shared" si="23"/>
        <v>PAK001Buildings damaged</v>
      </c>
      <c r="L741" s="290">
        <v>43503</v>
      </c>
      <c r="M741" s="290" t="s">
        <v>3248</v>
      </c>
    </row>
    <row r="742" spans="1:13" ht="15.5" hidden="1" thickTop="1" thickBot="1" x14ac:dyDescent="0.4">
      <c r="A742" s="268" t="s">
        <v>5263</v>
      </c>
      <c r="B742" s="284" t="str">
        <f>VLOOKUP(A742,Lists!B:C,2,FALSE)</f>
        <v>PAK001</v>
      </c>
      <c r="C742" s="284" t="str">
        <f>VLOOKUP(A742,Lists!B:D,3,FALSE)</f>
        <v>PAK</v>
      </c>
      <c r="D742" s="285" t="s">
        <v>5109</v>
      </c>
      <c r="E742" s="285" t="s">
        <v>446</v>
      </c>
      <c r="F742" s="285" t="s">
        <v>446</v>
      </c>
      <c r="G742" s="285" t="s">
        <v>446</v>
      </c>
      <c r="H742" s="278" t="str">
        <f t="shared" si="22"/>
        <v>x</v>
      </c>
      <c r="I742" s="251" t="s">
        <v>446</v>
      </c>
      <c r="J742" s="285" t="s">
        <v>1449</v>
      </c>
      <c r="K742" s="278" t="str">
        <f t="shared" si="23"/>
        <v>PAK001Buildings destroyed</v>
      </c>
      <c r="L742" s="286">
        <v>43503</v>
      </c>
      <c r="M742" s="286" t="s">
        <v>3248</v>
      </c>
    </row>
    <row r="743" spans="1:13" ht="15.5" hidden="1" thickTop="1" thickBot="1" x14ac:dyDescent="0.4">
      <c r="A743" s="287" t="s">
        <v>5263</v>
      </c>
      <c r="B743" s="288" t="str">
        <f>VLOOKUP(A743,Lists!B:C,2,FALSE)</f>
        <v>PAK001</v>
      </c>
      <c r="C743" s="288" t="str">
        <f>VLOOKUP(A743,Lists!B:D,3,FALSE)</f>
        <v>PAK</v>
      </c>
      <c r="D743" s="289" t="s">
        <v>5029</v>
      </c>
      <c r="E743" s="289">
        <v>724</v>
      </c>
      <c r="F743" s="289" t="s">
        <v>1431</v>
      </c>
      <c r="G743" s="289" t="s">
        <v>731</v>
      </c>
      <c r="H743" s="278">
        <f t="shared" si="22"/>
        <v>2</v>
      </c>
      <c r="I743" s="252" t="s">
        <v>1786</v>
      </c>
      <c r="J743" s="289" t="s">
        <v>1448</v>
      </c>
      <c r="K743" s="278" t="str">
        <f t="shared" si="23"/>
        <v>PAK001Fatalities reported</v>
      </c>
      <c r="L743" s="290">
        <v>43503</v>
      </c>
      <c r="M743" s="290" t="s">
        <v>3248</v>
      </c>
    </row>
    <row r="744" spans="1:13" ht="15.5" hidden="1" thickTop="1" thickBot="1" x14ac:dyDescent="0.4">
      <c r="A744" s="268" t="s">
        <v>5263</v>
      </c>
      <c r="B744" s="284" t="str">
        <f>VLOOKUP(A744,Lists!B:C,2,FALSE)</f>
        <v>PAK001</v>
      </c>
      <c r="C744" s="284" t="str">
        <f>VLOOKUP(A744,Lists!B:D,3,FALSE)</f>
        <v>PAK</v>
      </c>
      <c r="D744" s="285" t="s">
        <v>742</v>
      </c>
      <c r="E744" s="285" t="s">
        <v>446</v>
      </c>
      <c r="F744" s="285" t="s">
        <v>1432</v>
      </c>
      <c r="G744" s="285" t="s">
        <v>446</v>
      </c>
      <c r="H744" s="278" t="str">
        <f t="shared" si="22"/>
        <v>x</v>
      </c>
      <c r="I744" s="251" t="s">
        <v>1786</v>
      </c>
      <c r="J744" s="285" t="s">
        <v>1451</v>
      </c>
      <c r="K744" s="278" t="str">
        <f t="shared" si="23"/>
        <v>PAK001Economic Losses</v>
      </c>
      <c r="L744" s="286">
        <v>43503</v>
      </c>
      <c r="M744" s="286" t="s">
        <v>3248</v>
      </c>
    </row>
    <row r="745" spans="1:13" ht="15.5" hidden="1" thickTop="1" thickBot="1" x14ac:dyDescent="0.4">
      <c r="A745" s="287" t="s">
        <v>5263</v>
      </c>
      <c r="B745" s="288" t="str">
        <f>VLOOKUP(A745,Lists!B:C,2,FALSE)</f>
        <v>PAK001</v>
      </c>
      <c r="C745" s="288" t="str">
        <f>VLOOKUP(A745,Lists!B:D,3,FALSE)</f>
        <v>PAK</v>
      </c>
      <c r="D745" s="289" t="s">
        <v>752</v>
      </c>
      <c r="E745" s="289">
        <v>2900000</v>
      </c>
      <c r="F745" s="289"/>
      <c r="G745" s="289" t="s">
        <v>731</v>
      </c>
      <c r="H745" s="278">
        <f t="shared" si="22"/>
        <v>2</v>
      </c>
      <c r="I745" s="252"/>
      <c r="J745" s="289" t="s">
        <v>1452</v>
      </c>
      <c r="K745" s="278" t="str">
        <f t="shared" si="23"/>
        <v>PAK001People in Need</v>
      </c>
      <c r="L745" s="290">
        <v>43503</v>
      </c>
      <c r="M745" s="290" t="s">
        <v>3248</v>
      </c>
    </row>
    <row r="746" spans="1:13" ht="15.5" hidden="1" thickTop="1" thickBot="1" x14ac:dyDescent="0.4">
      <c r="A746" s="268" t="s">
        <v>5263</v>
      </c>
      <c r="B746" s="284" t="str">
        <f>VLOOKUP(A746,Lists!B:C,2,FALSE)</f>
        <v>PAK001</v>
      </c>
      <c r="C746" s="284" t="str">
        <f>VLOOKUP(A746,Lists!B:D,3,FALSE)</f>
        <v>PAK</v>
      </c>
      <c r="D746" s="285" t="s">
        <v>5110</v>
      </c>
      <c r="E746" s="285">
        <v>0</v>
      </c>
      <c r="F746" s="285" t="s">
        <v>1428</v>
      </c>
      <c r="G746" s="285" t="s">
        <v>731</v>
      </c>
      <c r="H746" s="278">
        <f t="shared" si="22"/>
        <v>2</v>
      </c>
      <c r="I746" s="251" t="s">
        <v>1441</v>
      </c>
      <c r="J746" s="285" t="s">
        <v>1453</v>
      </c>
      <c r="K746" s="278" t="str">
        <f t="shared" si="23"/>
        <v>PAK001Minimal humanitarian conditions - Level 1</v>
      </c>
      <c r="L746" s="286">
        <v>43503</v>
      </c>
      <c r="M746" s="286" t="s">
        <v>3248</v>
      </c>
    </row>
    <row r="747" spans="1:13" ht="15.5" hidden="1" thickTop="1" thickBot="1" x14ac:dyDescent="0.4">
      <c r="A747" s="287" t="s">
        <v>5263</v>
      </c>
      <c r="B747" s="288" t="str">
        <f>VLOOKUP(A747,Lists!B:C,2,FALSE)</f>
        <v>PAK001</v>
      </c>
      <c r="C747" s="288" t="str">
        <f>VLOOKUP(A747,Lists!B:D,3,FALSE)</f>
        <v>PAK</v>
      </c>
      <c r="D747" s="289" t="s">
        <v>5111</v>
      </c>
      <c r="E747" s="289">
        <v>0</v>
      </c>
      <c r="F747" s="289" t="s">
        <v>1428</v>
      </c>
      <c r="G747" s="289" t="s">
        <v>731</v>
      </c>
      <c r="H747" s="278">
        <f t="shared" si="22"/>
        <v>2</v>
      </c>
      <c r="I747" s="252"/>
      <c r="J747" s="289" t="s">
        <v>1453</v>
      </c>
      <c r="K747" s="278" t="str">
        <f t="shared" si="23"/>
        <v>PAK001Stressed humanitarian conditions - Level 2</v>
      </c>
      <c r="L747" s="290">
        <v>43503</v>
      </c>
      <c r="M747" s="290" t="s">
        <v>3248</v>
      </c>
    </row>
    <row r="748" spans="1:13" ht="15.5" hidden="1" thickTop="1" thickBot="1" x14ac:dyDescent="0.4">
      <c r="A748" s="268" t="s">
        <v>5263</v>
      </c>
      <c r="B748" s="284" t="str">
        <f>VLOOKUP(A748,Lists!B:C,2,FALSE)</f>
        <v>PAK001</v>
      </c>
      <c r="C748" s="284" t="str">
        <f>VLOOKUP(A748,Lists!B:D,3,FALSE)</f>
        <v>PAK</v>
      </c>
      <c r="D748" s="285" t="s">
        <v>5112</v>
      </c>
      <c r="E748" s="285">
        <v>2900000</v>
      </c>
      <c r="F748" s="285" t="s">
        <v>1428</v>
      </c>
      <c r="G748" s="285" t="s">
        <v>731</v>
      </c>
      <c r="H748" s="278">
        <f t="shared" si="22"/>
        <v>2</v>
      </c>
      <c r="I748" s="251"/>
      <c r="J748" s="285" t="s">
        <v>1453</v>
      </c>
      <c r="K748" s="278" t="str">
        <f t="shared" si="23"/>
        <v>PAK001Moderate humanitarian conditions - Level 3</v>
      </c>
      <c r="L748" s="286">
        <v>43503</v>
      </c>
      <c r="M748" s="286" t="s">
        <v>3248</v>
      </c>
    </row>
    <row r="749" spans="1:13" ht="15.5" hidden="1" thickTop="1" thickBot="1" x14ac:dyDescent="0.4">
      <c r="A749" s="287" t="s">
        <v>5263</v>
      </c>
      <c r="B749" s="288" t="str">
        <f>VLOOKUP(A749,Lists!B:C,2,FALSE)</f>
        <v>PAK001</v>
      </c>
      <c r="C749" s="288" t="str">
        <f>VLOOKUP(A749,Lists!B:D,3,FALSE)</f>
        <v>PAK</v>
      </c>
      <c r="D749" s="289" t="s">
        <v>5113</v>
      </c>
      <c r="E749" s="289">
        <v>0</v>
      </c>
      <c r="F749" s="289" t="s">
        <v>1428</v>
      </c>
      <c r="G749" s="289" t="s">
        <v>731</v>
      </c>
      <c r="H749" s="278">
        <f t="shared" si="22"/>
        <v>2</v>
      </c>
      <c r="I749" s="252"/>
      <c r="J749" s="289" t="s">
        <v>1453</v>
      </c>
      <c r="K749" s="278" t="str">
        <f t="shared" si="23"/>
        <v>PAK001Severe humanitarian conditions - Level 4</v>
      </c>
      <c r="L749" s="290">
        <v>43503</v>
      </c>
      <c r="M749" s="290" t="s">
        <v>3248</v>
      </c>
    </row>
    <row r="750" spans="1:13" ht="15.5" hidden="1" thickTop="1" thickBot="1" x14ac:dyDescent="0.4">
      <c r="A750" s="268" t="s">
        <v>5263</v>
      </c>
      <c r="B750" s="284" t="str">
        <f>VLOOKUP(A750,Lists!B:C,2,FALSE)</f>
        <v>PAK001</v>
      </c>
      <c r="C750" s="284" t="str">
        <f>VLOOKUP(A750,Lists!B:D,3,FALSE)</f>
        <v>PAK</v>
      </c>
      <c r="D750" s="285" t="s">
        <v>5114</v>
      </c>
      <c r="E750" s="285">
        <v>0</v>
      </c>
      <c r="F750" s="285" t="s">
        <v>1428</v>
      </c>
      <c r="G750" s="285" t="s">
        <v>731</v>
      </c>
      <c r="H750" s="278">
        <f t="shared" si="22"/>
        <v>2</v>
      </c>
      <c r="I750" s="251"/>
      <c r="J750" s="285" t="s">
        <v>1453</v>
      </c>
      <c r="K750" s="278" t="str">
        <f t="shared" si="23"/>
        <v>PAK001Extreme humanitarian conditions - Level 5</v>
      </c>
      <c r="L750" s="286">
        <v>43503</v>
      </c>
      <c r="M750" s="286" t="s">
        <v>3248</v>
      </c>
    </row>
    <row r="751" spans="1:13" ht="15.5" hidden="1" thickTop="1" thickBot="1" x14ac:dyDescent="0.4">
      <c r="A751" s="287" t="s">
        <v>5263</v>
      </c>
      <c r="B751" s="288" t="str">
        <f>VLOOKUP(A751,Lists!B:C,2,FALSE)</f>
        <v>PAK001</v>
      </c>
      <c r="C751" s="288" t="str">
        <f>VLOOKUP(A751,Lists!B:D,3,FALSE)</f>
        <v>PAK</v>
      </c>
      <c r="D751" s="289" t="s">
        <v>688</v>
      </c>
      <c r="E751" s="289">
        <v>5</v>
      </c>
      <c r="F751" s="289" t="s">
        <v>1428</v>
      </c>
      <c r="G751" s="289" t="s">
        <v>732</v>
      </c>
      <c r="H751" s="278">
        <f t="shared" si="22"/>
        <v>1</v>
      </c>
      <c r="I751" s="252"/>
      <c r="J751" s="289" t="s">
        <v>1454</v>
      </c>
      <c r="K751" s="278" t="str">
        <f t="shared" si="23"/>
        <v>PAK001Crisis affected groups</v>
      </c>
      <c r="L751" s="290">
        <v>43503</v>
      </c>
      <c r="M751" s="290" t="s">
        <v>3248</v>
      </c>
    </row>
    <row r="752" spans="1:13" ht="15.5" hidden="1" thickTop="1" thickBot="1" x14ac:dyDescent="0.4">
      <c r="A752" s="268" t="s">
        <v>5263</v>
      </c>
      <c r="B752" s="284" t="str">
        <f>VLOOKUP(A752,Lists!B:C,2,FALSE)</f>
        <v>PAK001</v>
      </c>
      <c r="C752" s="284" t="str">
        <f>VLOOKUP(A752,Lists!B:D,3,FALSE)</f>
        <v>PAK</v>
      </c>
      <c r="D752" s="285" t="s">
        <v>691</v>
      </c>
      <c r="E752" s="285" t="s">
        <v>446</v>
      </c>
      <c r="F752" s="285"/>
      <c r="G752" s="285" t="s">
        <v>446</v>
      </c>
      <c r="H752" s="278" t="str">
        <f t="shared" si="22"/>
        <v>x</v>
      </c>
      <c r="I752" s="251"/>
      <c r="J752" s="285" t="s">
        <v>1455</v>
      </c>
      <c r="K752" s="278" t="str">
        <f t="shared" si="23"/>
        <v>PAK001People facing limited access constraints</v>
      </c>
      <c r="L752" s="286">
        <v>43503</v>
      </c>
      <c r="M752" s="286" t="s">
        <v>3248</v>
      </c>
    </row>
    <row r="753" spans="1:13" ht="15.5" hidden="1" thickTop="1" thickBot="1" x14ac:dyDescent="0.4">
      <c r="A753" s="287" t="s">
        <v>5263</v>
      </c>
      <c r="B753" s="288" t="str">
        <f>VLOOKUP(A753,Lists!B:C,2,FALSE)</f>
        <v>PAK001</v>
      </c>
      <c r="C753" s="288" t="str">
        <f>VLOOKUP(A753,Lists!B:D,3,FALSE)</f>
        <v>PAK</v>
      </c>
      <c r="D753" s="289" t="s">
        <v>692</v>
      </c>
      <c r="E753" s="289" t="s">
        <v>446</v>
      </c>
      <c r="F753" s="289"/>
      <c r="G753" s="289" t="s">
        <v>446</v>
      </c>
      <c r="H753" s="278" t="str">
        <f t="shared" si="22"/>
        <v>x</v>
      </c>
      <c r="I753" s="252"/>
      <c r="J753" s="289" t="s">
        <v>1455</v>
      </c>
      <c r="K753" s="278" t="str">
        <f t="shared" si="23"/>
        <v>PAK001People facing restricted access constraints</v>
      </c>
      <c r="L753" s="290">
        <v>43503</v>
      </c>
      <c r="M753" s="290" t="s">
        <v>3248</v>
      </c>
    </row>
    <row r="754" spans="1:13" ht="15.5" hidden="1" thickTop="1" thickBot="1" x14ac:dyDescent="0.4">
      <c r="A754" s="268" t="s">
        <v>5263</v>
      </c>
      <c r="B754" s="284" t="str">
        <f>VLOOKUP(A754,Lists!B:C,2,FALSE)</f>
        <v>PAK001</v>
      </c>
      <c r="C754" s="284" t="str">
        <f>VLOOKUP(A754,Lists!B:D,3,FALSE)</f>
        <v>PAK</v>
      </c>
      <c r="D754" s="285" t="s">
        <v>643</v>
      </c>
      <c r="E754" s="285">
        <v>2</v>
      </c>
      <c r="F754" s="285" t="s">
        <v>1405</v>
      </c>
      <c r="G754" s="285" t="s">
        <v>731</v>
      </c>
      <c r="H754" s="278">
        <f t="shared" si="22"/>
        <v>2</v>
      </c>
      <c r="I754" s="251"/>
      <c r="J754" s="285"/>
      <c r="K754" s="278" t="str">
        <f t="shared" si="23"/>
        <v>PAK001Impediments to entry into country (bureaucratic and administrative)</v>
      </c>
      <c r="L754" s="286">
        <v>43503</v>
      </c>
      <c r="M754" s="286" t="s">
        <v>3248</v>
      </c>
    </row>
    <row r="755" spans="1:13" ht="15.5" hidden="1" thickTop="1" thickBot="1" x14ac:dyDescent="0.4">
      <c r="A755" s="287" t="s">
        <v>5263</v>
      </c>
      <c r="B755" s="288" t="str">
        <f>VLOOKUP(A755,Lists!B:C,2,FALSE)</f>
        <v>PAK001</v>
      </c>
      <c r="C755" s="288" t="str">
        <f>VLOOKUP(A755,Lists!B:D,3,FALSE)</f>
        <v>PAK</v>
      </c>
      <c r="D755" s="289" t="s">
        <v>644</v>
      </c>
      <c r="E755" s="289">
        <v>2</v>
      </c>
      <c r="F755" s="289" t="s">
        <v>1405</v>
      </c>
      <c r="G755" s="289" t="s">
        <v>731</v>
      </c>
      <c r="H755" s="278">
        <f t="shared" si="22"/>
        <v>2</v>
      </c>
      <c r="I755" s="252"/>
      <c r="J755" s="289"/>
      <c r="K755" s="278" t="str">
        <f t="shared" si="23"/>
        <v>PAK001Restriction of movement (impediments to freedom of movement and/or administrative restrictions)</v>
      </c>
      <c r="L755" s="290">
        <v>43503</v>
      </c>
      <c r="M755" s="290" t="s">
        <v>3248</v>
      </c>
    </row>
    <row r="756" spans="1:13" ht="15.5" hidden="1" thickTop="1" thickBot="1" x14ac:dyDescent="0.4">
      <c r="A756" s="268" t="s">
        <v>5263</v>
      </c>
      <c r="B756" s="284" t="str">
        <f>VLOOKUP(A756,Lists!B:C,2,FALSE)</f>
        <v>PAK001</v>
      </c>
      <c r="C756" s="284" t="str">
        <f>VLOOKUP(A756,Lists!B:D,3,FALSE)</f>
        <v>PAK</v>
      </c>
      <c r="D756" s="285" t="s">
        <v>645</v>
      </c>
      <c r="E756" s="285">
        <v>1</v>
      </c>
      <c r="F756" s="285" t="s">
        <v>1405</v>
      </c>
      <c r="G756" s="285" t="s">
        <v>731</v>
      </c>
      <c r="H756" s="278">
        <f t="shared" si="22"/>
        <v>2</v>
      </c>
      <c r="I756" s="251"/>
      <c r="J756" s="285"/>
      <c r="K756" s="278" t="str">
        <f t="shared" si="23"/>
        <v>PAK001Interference into implementation of humanitarian activities</v>
      </c>
      <c r="L756" s="286">
        <v>43503</v>
      </c>
      <c r="M756" s="286" t="s">
        <v>3248</v>
      </c>
    </row>
    <row r="757" spans="1:13" ht="15.5" hidden="1" thickTop="1" thickBot="1" x14ac:dyDescent="0.4">
      <c r="A757" s="287" t="s">
        <v>5263</v>
      </c>
      <c r="B757" s="288" t="str">
        <f>VLOOKUP(A757,Lists!B:C,2,FALSE)</f>
        <v>PAK001</v>
      </c>
      <c r="C757" s="288" t="str">
        <f>VLOOKUP(A757,Lists!B:D,3,FALSE)</f>
        <v>PAK</v>
      </c>
      <c r="D757" s="289" t="s">
        <v>646</v>
      </c>
      <c r="E757" s="289">
        <v>1</v>
      </c>
      <c r="F757" s="289" t="s">
        <v>1405</v>
      </c>
      <c r="G757" s="289" t="s">
        <v>731</v>
      </c>
      <c r="H757" s="278">
        <f t="shared" si="22"/>
        <v>2</v>
      </c>
      <c r="I757" s="252"/>
      <c r="J757" s="289"/>
      <c r="K757" s="278" t="str">
        <f t="shared" si="23"/>
        <v>PAK001Violence against personnel, facilities and assets</v>
      </c>
      <c r="L757" s="290">
        <v>43503</v>
      </c>
      <c r="M757" s="290" t="s">
        <v>3248</v>
      </c>
    </row>
    <row r="758" spans="1:13" ht="15.5" hidden="1" thickTop="1" thickBot="1" x14ac:dyDescent="0.4">
      <c r="A758" s="268" t="s">
        <v>5263</v>
      </c>
      <c r="B758" s="284" t="str">
        <f>VLOOKUP(A758,Lists!B:C,2,FALSE)</f>
        <v>PAK001</v>
      </c>
      <c r="C758" s="284" t="str">
        <f>VLOOKUP(A758,Lists!B:D,3,FALSE)</f>
        <v>PAK</v>
      </c>
      <c r="D758" s="285" t="s">
        <v>647</v>
      </c>
      <c r="E758" s="285">
        <v>3</v>
      </c>
      <c r="F758" s="285" t="s">
        <v>1405</v>
      </c>
      <c r="G758" s="285" t="s">
        <v>731</v>
      </c>
      <c r="H758" s="278">
        <f t="shared" si="22"/>
        <v>2</v>
      </c>
      <c r="I758" s="251"/>
      <c r="J758" s="285"/>
      <c r="K758" s="278" t="str">
        <f t="shared" si="23"/>
        <v>PAK001Denial of existence of humanitarian needs or entitlements to assistance</v>
      </c>
      <c r="L758" s="286">
        <v>43503</v>
      </c>
      <c r="M758" s="286" t="s">
        <v>3248</v>
      </c>
    </row>
    <row r="759" spans="1:13" ht="15.5" hidden="1" thickTop="1" thickBot="1" x14ac:dyDescent="0.4">
      <c r="A759" s="287" t="s">
        <v>5263</v>
      </c>
      <c r="B759" s="288" t="str">
        <f>VLOOKUP(A759,Lists!B:C,2,FALSE)</f>
        <v>PAK001</v>
      </c>
      <c r="C759" s="288" t="str">
        <f>VLOOKUP(A759,Lists!B:D,3,FALSE)</f>
        <v>PAK</v>
      </c>
      <c r="D759" s="289" t="s">
        <v>648</v>
      </c>
      <c r="E759" s="289">
        <v>3</v>
      </c>
      <c r="F759" s="289" t="s">
        <v>1405</v>
      </c>
      <c r="G759" s="289" t="s">
        <v>731</v>
      </c>
      <c r="H759" s="278">
        <f t="shared" si="22"/>
        <v>2</v>
      </c>
      <c r="I759" s="252"/>
      <c r="J759" s="289"/>
      <c r="K759" s="278" t="str">
        <f t="shared" si="23"/>
        <v>PAK001Restriction and obstruction of access to services and assistance</v>
      </c>
      <c r="L759" s="290">
        <v>43503</v>
      </c>
      <c r="M759" s="290" t="s">
        <v>3248</v>
      </c>
    </row>
    <row r="760" spans="1:13" ht="15.5" hidden="1" thickTop="1" thickBot="1" x14ac:dyDescent="0.4">
      <c r="A760" s="268" t="s">
        <v>5263</v>
      </c>
      <c r="B760" s="284" t="str">
        <f>VLOOKUP(A760,Lists!B:C,2,FALSE)</f>
        <v>PAK001</v>
      </c>
      <c r="C760" s="284" t="str">
        <f>VLOOKUP(A760,Lists!B:D,3,FALSE)</f>
        <v>PAK</v>
      </c>
      <c r="D760" s="285" t="s">
        <v>649</v>
      </c>
      <c r="E760" s="285">
        <v>1</v>
      </c>
      <c r="F760" s="285" t="s">
        <v>1405</v>
      </c>
      <c r="G760" s="285" t="s">
        <v>731</v>
      </c>
      <c r="H760" s="278">
        <f t="shared" si="22"/>
        <v>2</v>
      </c>
      <c r="I760" s="251"/>
      <c r="J760" s="285"/>
      <c r="K760" s="278" t="str">
        <f t="shared" si="23"/>
        <v>PAK001Ongoing insecurity/hostilities affecting humanitarian assistance</v>
      </c>
      <c r="L760" s="286">
        <v>43503</v>
      </c>
      <c r="M760" s="286" t="s">
        <v>3248</v>
      </c>
    </row>
    <row r="761" spans="1:13" ht="15.5" hidden="1" thickTop="1" thickBot="1" x14ac:dyDescent="0.4">
      <c r="A761" s="287" t="s">
        <v>5263</v>
      </c>
      <c r="B761" s="288" t="str">
        <f>VLOOKUP(A761,Lists!B:C,2,FALSE)</f>
        <v>PAK001</v>
      </c>
      <c r="C761" s="288" t="str">
        <f>VLOOKUP(A761,Lists!B:D,3,FALSE)</f>
        <v>PAK</v>
      </c>
      <c r="D761" s="289" t="s">
        <v>651</v>
      </c>
      <c r="E761" s="289">
        <v>1</v>
      </c>
      <c r="F761" s="289" t="s">
        <v>1405</v>
      </c>
      <c r="G761" s="289" t="s">
        <v>731</v>
      </c>
      <c r="H761" s="278">
        <f t="shared" si="22"/>
        <v>2</v>
      </c>
      <c r="I761" s="252"/>
      <c r="J761" s="289"/>
      <c r="K761" s="278" t="str">
        <f t="shared" si="23"/>
        <v>PAK001Physical constraints in the environment (obstacles related to terrain, climate, lack of infrastructure, etc.)</v>
      </c>
      <c r="L761" s="290">
        <v>43503</v>
      </c>
      <c r="M761" s="290" t="s">
        <v>3248</v>
      </c>
    </row>
    <row r="762" spans="1:13" ht="15.5" hidden="1" thickTop="1" thickBot="1" x14ac:dyDescent="0.4">
      <c r="A762" s="268" t="s">
        <v>5263</v>
      </c>
      <c r="B762" s="284" t="str">
        <f>VLOOKUP(A762,Lists!B:C,2,FALSE)</f>
        <v>PAK001</v>
      </c>
      <c r="C762" s="284" t="str">
        <f>VLOOKUP(A762,Lists!B:D,3,FALSE)</f>
        <v>PAK</v>
      </c>
      <c r="D762" s="285" t="s">
        <v>650</v>
      </c>
      <c r="E762" s="285">
        <v>1</v>
      </c>
      <c r="F762" s="285" t="s">
        <v>1405</v>
      </c>
      <c r="G762" s="285" t="s">
        <v>731</v>
      </c>
      <c r="H762" s="278">
        <f t="shared" si="22"/>
        <v>2</v>
      </c>
      <c r="I762" s="251"/>
      <c r="J762" s="285"/>
      <c r="K762" s="278" t="str">
        <f t="shared" si="23"/>
        <v xml:space="preserve">PAK001Presence of mines and improvised explosive devices </v>
      </c>
      <c r="L762" s="286">
        <v>43503</v>
      </c>
      <c r="M762" s="286" t="s">
        <v>3248</v>
      </c>
    </row>
    <row r="763" spans="1:13" ht="15.5" hidden="1" thickTop="1" thickBot="1" x14ac:dyDescent="0.4">
      <c r="A763" s="287" t="s">
        <v>1233</v>
      </c>
      <c r="B763" s="288" t="e">
        <f>VLOOKUP(A763,Lists!B:C,2,FALSE)</f>
        <v>#N/A</v>
      </c>
      <c r="C763" s="288" t="e">
        <f>VLOOKUP(A763,Lists!B:D,3,FALSE)</f>
        <v>#N/A</v>
      </c>
      <c r="D763" s="289" t="s">
        <v>522</v>
      </c>
      <c r="E763" s="289">
        <v>208449634</v>
      </c>
      <c r="F763" s="289" t="s">
        <v>1426</v>
      </c>
      <c r="G763" s="289" t="s">
        <v>731</v>
      </c>
      <c r="H763" s="278">
        <f t="shared" si="22"/>
        <v>2</v>
      </c>
      <c r="I763" s="252" t="s">
        <v>1436</v>
      </c>
      <c r="J763" s="289" t="s">
        <v>1437</v>
      </c>
      <c r="K763" s="278" t="e">
        <f t="shared" si="23"/>
        <v>#N/A</v>
      </c>
      <c r="L763" s="290">
        <v>43503</v>
      </c>
      <c r="M763" s="290" t="s">
        <v>3248</v>
      </c>
    </row>
    <row r="764" spans="1:13" ht="15.5" hidden="1" thickTop="1" thickBot="1" x14ac:dyDescent="0.4">
      <c r="A764" s="283" t="s">
        <v>1233</v>
      </c>
      <c r="B764" s="284" t="e">
        <f>VLOOKUP(A764,Lists!B:C,2,FALSE)</f>
        <v>#N/A</v>
      </c>
      <c r="C764" s="284" t="e">
        <f>VLOOKUP(A764,Lists!B:D,3,FALSE)</f>
        <v>#N/A</v>
      </c>
      <c r="D764" s="285" t="s">
        <v>660</v>
      </c>
      <c r="E764" s="285">
        <v>796096</v>
      </c>
      <c r="F764" s="285" t="s">
        <v>1427</v>
      </c>
      <c r="G764" s="285" t="s">
        <v>731</v>
      </c>
      <c r="H764" s="278">
        <f t="shared" si="22"/>
        <v>2</v>
      </c>
      <c r="I764" s="251" t="s">
        <v>1438</v>
      </c>
      <c r="J764" s="285" t="s">
        <v>1456</v>
      </c>
      <c r="K764" s="278" t="e">
        <f t="shared" si="23"/>
        <v>#N/A</v>
      </c>
      <c r="L764" s="286">
        <v>43503</v>
      </c>
      <c r="M764" s="286" t="s">
        <v>3248</v>
      </c>
    </row>
    <row r="765" spans="1:13" ht="15.5" hidden="1" thickTop="1" thickBot="1" x14ac:dyDescent="0.4">
      <c r="A765" s="287" t="s">
        <v>1233</v>
      </c>
      <c r="B765" s="288" t="e">
        <f>VLOOKUP(A765,Lists!B:C,2,FALSE)</f>
        <v>#N/A</v>
      </c>
      <c r="C765" s="288" t="e">
        <f>VLOOKUP(A765,Lists!B:D,3,FALSE)</f>
        <v>#N/A</v>
      </c>
      <c r="D765" s="289" t="s">
        <v>737</v>
      </c>
      <c r="E765" s="289">
        <v>206774520</v>
      </c>
      <c r="F765" s="289" t="s">
        <v>1427</v>
      </c>
      <c r="G765" s="289" t="s">
        <v>731</v>
      </c>
      <c r="H765" s="278">
        <f t="shared" si="22"/>
        <v>2</v>
      </c>
      <c r="I765" s="252" t="s">
        <v>1438</v>
      </c>
      <c r="J765" s="289" t="s">
        <v>1440</v>
      </c>
      <c r="K765" s="278" t="e">
        <f t="shared" si="23"/>
        <v>#N/A</v>
      </c>
      <c r="L765" s="290">
        <v>43503</v>
      </c>
      <c r="M765" s="290" t="s">
        <v>3248</v>
      </c>
    </row>
    <row r="766" spans="1:13" ht="15.5" hidden="1" thickTop="1" thickBot="1" x14ac:dyDescent="0.4">
      <c r="A766" s="283" t="s">
        <v>1233</v>
      </c>
      <c r="B766" s="284" t="e">
        <f>VLOOKUP(A766,Lists!B:C,2,FALSE)</f>
        <v>#N/A</v>
      </c>
      <c r="C766" s="284" t="e">
        <f>VLOOKUP(A766,Lists!B:D,3,FALSE)</f>
        <v>#N/A</v>
      </c>
      <c r="D766" s="285" t="s">
        <v>533</v>
      </c>
      <c r="E766" s="285">
        <v>2900000</v>
      </c>
      <c r="F766" s="285" t="s">
        <v>1428</v>
      </c>
      <c r="G766" s="285" t="s">
        <v>731</v>
      </c>
      <c r="H766" s="278">
        <f t="shared" si="22"/>
        <v>2</v>
      </c>
      <c r="I766" s="251" t="s">
        <v>1441</v>
      </c>
      <c r="J766" s="285" t="s">
        <v>1440</v>
      </c>
      <c r="K766" s="278" t="e">
        <f t="shared" si="23"/>
        <v>#N/A</v>
      </c>
      <c r="L766" s="286">
        <v>43503</v>
      </c>
      <c r="M766" s="286" t="s">
        <v>3248</v>
      </c>
    </row>
    <row r="767" spans="1:13" ht="15.5" thickTop="1" thickBot="1" x14ac:dyDescent="0.4">
      <c r="A767" s="287" t="s">
        <v>1233</v>
      </c>
      <c r="B767" s="288" t="e">
        <f>VLOOKUP(A767,Lists!B:C,2,FALSE)</f>
        <v>#N/A</v>
      </c>
      <c r="C767" s="288" t="e">
        <f>VLOOKUP(A767,Lists!B:D,3,FALSE)</f>
        <v>#N/A</v>
      </c>
      <c r="D767" s="289" t="s">
        <v>666</v>
      </c>
      <c r="E767" s="289">
        <v>266559</v>
      </c>
      <c r="F767" s="289" t="s">
        <v>1429</v>
      </c>
      <c r="G767" s="289" t="s">
        <v>731</v>
      </c>
      <c r="H767" s="278">
        <f t="shared" si="22"/>
        <v>2</v>
      </c>
      <c r="I767" s="252" t="s">
        <v>1443</v>
      </c>
      <c r="J767" s="289" t="s">
        <v>1444</v>
      </c>
      <c r="K767" s="278" t="e">
        <f t="shared" si="23"/>
        <v>#N/A</v>
      </c>
      <c r="L767" s="290">
        <v>43503</v>
      </c>
      <c r="M767" s="290" t="s">
        <v>3248</v>
      </c>
    </row>
    <row r="768" spans="1:13" ht="15.5" hidden="1" thickTop="1" thickBot="1" x14ac:dyDescent="0.4">
      <c r="A768" s="283" t="s">
        <v>1233</v>
      </c>
      <c r="B768" s="284" t="e">
        <f>VLOOKUP(A768,Lists!B:C,2,FALSE)</f>
        <v>#N/A</v>
      </c>
      <c r="C768" s="284" t="e">
        <f>VLOOKUP(A768,Lists!B:D,3,FALSE)</f>
        <v>#N/A</v>
      </c>
      <c r="D768" s="285" t="s">
        <v>5028</v>
      </c>
      <c r="E768" s="285">
        <v>3687109</v>
      </c>
      <c r="F768" s="285" t="s">
        <v>1430</v>
      </c>
      <c r="G768" s="285" t="s">
        <v>731</v>
      </c>
      <c r="H768" s="278">
        <f t="shared" si="22"/>
        <v>2</v>
      </c>
      <c r="I768" s="251" t="s">
        <v>1445</v>
      </c>
      <c r="J768" s="285" t="s">
        <v>1457</v>
      </c>
      <c r="K768" s="278" t="e">
        <f t="shared" si="23"/>
        <v>#N/A</v>
      </c>
      <c r="L768" s="286">
        <v>43503</v>
      </c>
      <c r="M768" s="286" t="s">
        <v>3248</v>
      </c>
    </row>
    <row r="769" spans="1:13" ht="15.5" hidden="1" thickTop="1" thickBot="1" x14ac:dyDescent="0.4">
      <c r="A769" s="287" t="s">
        <v>1233</v>
      </c>
      <c r="B769" s="288" t="e">
        <f>VLOOKUP(A769,Lists!B:C,2,FALSE)</f>
        <v>#N/A</v>
      </c>
      <c r="C769" s="288" t="e">
        <f>VLOOKUP(A769,Lists!B:D,3,FALSE)</f>
        <v>#N/A</v>
      </c>
      <c r="D769" s="289" t="s">
        <v>5027</v>
      </c>
      <c r="E769" s="289" t="s">
        <v>446</v>
      </c>
      <c r="F769" s="289"/>
      <c r="G769" s="289" t="s">
        <v>446</v>
      </c>
      <c r="H769" s="278" t="str">
        <f t="shared" si="22"/>
        <v>x</v>
      </c>
      <c r="I769" s="252"/>
      <c r="J769" s="289" t="s">
        <v>1458</v>
      </c>
      <c r="K769" s="278" t="e">
        <f t="shared" si="23"/>
        <v>#N/A</v>
      </c>
      <c r="L769" s="290">
        <v>43503</v>
      </c>
      <c r="M769" s="290" t="s">
        <v>3248</v>
      </c>
    </row>
    <row r="770" spans="1:13" ht="15.5" hidden="1" thickTop="1" thickBot="1" x14ac:dyDescent="0.4">
      <c r="A770" s="283" t="s">
        <v>1233</v>
      </c>
      <c r="B770" s="284" t="e">
        <f>VLOOKUP(A770,Lists!B:C,2,FALSE)</f>
        <v>#N/A</v>
      </c>
      <c r="C770" s="284" t="e">
        <f>VLOOKUP(A770,Lists!B:D,3,FALSE)</f>
        <v>#N/A</v>
      </c>
      <c r="D770" s="285" t="s">
        <v>5115</v>
      </c>
      <c r="E770" s="285">
        <v>724</v>
      </c>
      <c r="F770" s="285" t="s">
        <v>1431</v>
      </c>
      <c r="G770" s="285" t="s">
        <v>731</v>
      </c>
      <c r="H770" s="278">
        <f t="shared" ref="H770:H833" si="24">IF(G770="x","x",IF(G770="Low",3,IF(G770="Medium",2,IF(G770="High",1,FALSE))))</f>
        <v>2</v>
      </c>
      <c r="I770" s="251"/>
      <c r="J770" s="285" t="s">
        <v>1448</v>
      </c>
      <c r="K770" s="278" t="e">
        <f t="shared" ref="K770:K833" si="25">B770&amp;""&amp;D770</f>
        <v>#N/A</v>
      </c>
      <c r="L770" s="286">
        <v>43503</v>
      </c>
      <c r="M770" s="286" t="s">
        <v>3248</v>
      </c>
    </row>
    <row r="771" spans="1:13" ht="15.5" hidden="1" thickTop="1" thickBot="1" x14ac:dyDescent="0.4">
      <c r="A771" s="287" t="s">
        <v>1233</v>
      </c>
      <c r="B771" s="288" t="e">
        <f>VLOOKUP(A771,Lists!B:C,2,FALSE)</f>
        <v>#N/A</v>
      </c>
      <c r="C771" s="288" t="e">
        <f>VLOOKUP(A771,Lists!B:D,3,FALSE)</f>
        <v>#N/A</v>
      </c>
      <c r="D771" s="289" t="s">
        <v>5108</v>
      </c>
      <c r="E771" s="289" t="s">
        <v>446</v>
      </c>
      <c r="F771" s="289"/>
      <c r="G771" s="289" t="s">
        <v>446</v>
      </c>
      <c r="H771" s="278" t="str">
        <f t="shared" si="24"/>
        <v>x</v>
      </c>
      <c r="I771" s="252"/>
      <c r="J771" s="289"/>
      <c r="K771" s="278" t="e">
        <f t="shared" si="25"/>
        <v>#N/A</v>
      </c>
      <c r="L771" s="290">
        <v>43503</v>
      </c>
      <c r="M771" s="290" t="s">
        <v>3248</v>
      </c>
    </row>
    <row r="772" spans="1:13" ht="15.5" hidden="1" thickTop="1" thickBot="1" x14ac:dyDescent="0.4">
      <c r="A772" s="283" t="s">
        <v>1233</v>
      </c>
      <c r="B772" s="284" t="e">
        <f>VLOOKUP(A772,Lists!B:C,2,FALSE)</f>
        <v>#N/A</v>
      </c>
      <c r="C772" s="284" t="e">
        <f>VLOOKUP(A772,Lists!B:D,3,FALSE)</f>
        <v>#N/A</v>
      </c>
      <c r="D772" s="285" t="s">
        <v>5109</v>
      </c>
      <c r="E772" s="285" t="s">
        <v>446</v>
      </c>
      <c r="F772" s="285"/>
      <c r="G772" s="285" t="s">
        <v>446</v>
      </c>
      <c r="H772" s="278" t="str">
        <f t="shared" si="24"/>
        <v>x</v>
      </c>
      <c r="I772" s="251"/>
      <c r="J772" s="285"/>
      <c r="K772" s="278" t="e">
        <f t="shared" si="25"/>
        <v>#N/A</v>
      </c>
      <c r="L772" s="286">
        <v>43503</v>
      </c>
      <c r="M772" s="286" t="s">
        <v>3248</v>
      </c>
    </row>
    <row r="773" spans="1:13" ht="15.5" hidden="1" thickTop="1" thickBot="1" x14ac:dyDescent="0.4">
      <c r="A773" s="287" t="s">
        <v>1233</v>
      </c>
      <c r="B773" s="288" t="e">
        <f>VLOOKUP(A773,Lists!B:C,2,FALSE)</f>
        <v>#N/A</v>
      </c>
      <c r="C773" s="288" t="e">
        <f>VLOOKUP(A773,Lists!B:D,3,FALSE)</f>
        <v>#N/A</v>
      </c>
      <c r="D773" s="289" t="s">
        <v>5029</v>
      </c>
      <c r="E773" s="289">
        <v>724</v>
      </c>
      <c r="F773" s="289" t="s">
        <v>1431</v>
      </c>
      <c r="G773" s="289" t="s">
        <v>731</v>
      </c>
      <c r="H773" s="278">
        <f t="shared" si="24"/>
        <v>2</v>
      </c>
      <c r="I773" s="252"/>
      <c r="J773" s="289" t="s">
        <v>1448</v>
      </c>
      <c r="K773" s="278" t="e">
        <f t="shared" si="25"/>
        <v>#N/A</v>
      </c>
      <c r="L773" s="290">
        <v>43503</v>
      </c>
      <c r="M773" s="290" t="s">
        <v>3248</v>
      </c>
    </row>
    <row r="774" spans="1:13" ht="15.5" hidden="1" thickTop="1" thickBot="1" x14ac:dyDescent="0.4">
      <c r="A774" s="283" t="s">
        <v>1233</v>
      </c>
      <c r="B774" s="284" t="e">
        <f>VLOOKUP(A774,Lists!B:C,2,FALSE)</f>
        <v>#N/A</v>
      </c>
      <c r="C774" s="284" t="e">
        <f>VLOOKUP(A774,Lists!B:D,3,FALSE)</f>
        <v>#N/A</v>
      </c>
      <c r="D774" s="285" t="s">
        <v>742</v>
      </c>
      <c r="E774" s="285" t="s">
        <v>446</v>
      </c>
      <c r="F774" s="285" t="s">
        <v>1432</v>
      </c>
      <c r="G774" s="285" t="s">
        <v>446</v>
      </c>
      <c r="H774" s="278" t="str">
        <f t="shared" si="24"/>
        <v>x</v>
      </c>
      <c r="I774" s="251" t="s">
        <v>1450</v>
      </c>
      <c r="J774" s="285" t="s">
        <v>1459</v>
      </c>
      <c r="K774" s="278" t="e">
        <f t="shared" si="25"/>
        <v>#N/A</v>
      </c>
      <c r="L774" s="286">
        <v>43503</v>
      </c>
      <c r="M774" s="286" t="s">
        <v>3248</v>
      </c>
    </row>
    <row r="775" spans="1:13" ht="15.5" hidden="1" thickTop="1" thickBot="1" x14ac:dyDescent="0.4">
      <c r="A775" s="287" t="s">
        <v>1233</v>
      </c>
      <c r="B775" s="288" t="e">
        <f>VLOOKUP(A775,Lists!B:C,2,FALSE)</f>
        <v>#N/A</v>
      </c>
      <c r="C775" s="288" t="e">
        <f>VLOOKUP(A775,Lists!B:D,3,FALSE)</f>
        <v>#N/A</v>
      </c>
      <c r="D775" s="289" t="s">
        <v>752</v>
      </c>
      <c r="E775" s="289">
        <v>2900000</v>
      </c>
      <c r="F775" s="289" t="s">
        <v>1428</v>
      </c>
      <c r="G775" s="289" t="s">
        <v>731</v>
      </c>
      <c r="H775" s="278">
        <f t="shared" si="24"/>
        <v>2</v>
      </c>
      <c r="I775" s="252" t="s">
        <v>1441</v>
      </c>
      <c r="J775" s="289" t="s">
        <v>1460</v>
      </c>
      <c r="K775" s="278" t="e">
        <f t="shared" si="25"/>
        <v>#N/A</v>
      </c>
      <c r="L775" s="290">
        <v>43503</v>
      </c>
      <c r="M775" s="290" t="s">
        <v>3248</v>
      </c>
    </row>
    <row r="776" spans="1:13" ht="15.5" hidden="1" thickTop="1" thickBot="1" x14ac:dyDescent="0.4">
      <c r="A776" s="283" t="s">
        <v>1233</v>
      </c>
      <c r="B776" s="284" t="e">
        <f>VLOOKUP(A776,Lists!B:C,2,FALSE)</f>
        <v>#N/A</v>
      </c>
      <c r="C776" s="284" t="e">
        <f>VLOOKUP(A776,Lists!B:D,3,FALSE)</f>
        <v>#N/A</v>
      </c>
      <c r="D776" s="285" t="s">
        <v>5110</v>
      </c>
      <c r="E776" s="285">
        <v>0</v>
      </c>
      <c r="F776" s="285" t="s">
        <v>1428</v>
      </c>
      <c r="G776" s="285" t="s">
        <v>731</v>
      </c>
      <c r="H776" s="278">
        <f t="shared" si="24"/>
        <v>2</v>
      </c>
      <c r="I776" s="251" t="s">
        <v>1441</v>
      </c>
      <c r="J776" s="285" t="s">
        <v>1453</v>
      </c>
      <c r="K776" s="278" t="e">
        <f t="shared" si="25"/>
        <v>#N/A</v>
      </c>
      <c r="L776" s="286">
        <v>43503</v>
      </c>
      <c r="M776" s="286" t="s">
        <v>3248</v>
      </c>
    </row>
    <row r="777" spans="1:13" ht="15.5" hidden="1" thickTop="1" thickBot="1" x14ac:dyDescent="0.4">
      <c r="A777" s="287" t="s">
        <v>1233</v>
      </c>
      <c r="B777" s="288" t="e">
        <f>VLOOKUP(A777,Lists!B:C,2,FALSE)</f>
        <v>#N/A</v>
      </c>
      <c r="C777" s="288" t="e">
        <f>VLOOKUP(A777,Lists!B:D,3,FALSE)</f>
        <v>#N/A</v>
      </c>
      <c r="D777" s="289" t="s">
        <v>5111</v>
      </c>
      <c r="E777" s="289">
        <v>0</v>
      </c>
      <c r="F777" s="289" t="s">
        <v>1428</v>
      </c>
      <c r="G777" s="289" t="s">
        <v>731</v>
      </c>
      <c r="H777" s="278">
        <f t="shared" si="24"/>
        <v>2</v>
      </c>
      <c r="I777" s="252" t="s">
        <v>1441</v>
      </c>
      <c r="J777" s="289" t="s">
        <v>1453</v>
      </c>
      <c r="K777" s="278" t="e">
        <f t="shared" si="25"/>
        <v>#N/A</v>
      </c>
      <c r="L777" s="290">
        <v>43503</v>
      </c>
      <c r="M777" s="290" t="s">
        <v>3248</v>
      </c>
    </row>
    <row r="778" spans="1:13" ht="15.5" hidden="1" thickTop="1" thickBot="1" x14ac:dyDescent="0.4">
      <c r="A778" s="283" t="s">
        <v>1233</v>
      </c>
      <c r="B778" s="284" t="e">
        <f>VLOOKUP(A778,Lists!B:C,2,FALSE)</f>
        <v>#N/A</v>
      </c>
      <c r="C778" s="284" t="e">
        <f>VLOOKUP(A778,Lists!B:D,3,FALSE)</f>
        <v>#N/A</v>
      </c>
      <c r="D778" s="285" t="s">
        <v>5112</v>
      </c>
      <c r="E778" s="285">
        <v>2900000</v>
      </c>
      <c r="F778" s="285" t="s">
        <v>1428</v>
      </c>
      <c r="G778" s="285" t="s">
        <v>731</v>
      </c>
      <c r="H778" s="278">
        <f t="shared" si="24"/>
        <v>2</v>
      </c>
      <c r="I778" s="251" t="s">
        <v>1441</v>
      </c>
      <c r="J778" s="285" t="s">
        <v>1453</v>
      </c>
      <c r="K778" s="278" t="e">
        <f t="shared" si="25"/>
        <v>#N/A</v>
      </c>
      <c r="L778" s="286">
        <v>43503</v>
      </c>
      <c r="M778" s="286" t="s">
        <v>3248</v>
      </c>
    </row>
    <row r="779" spans="1:13" ht="15.5" hidden="1" thickTop="1" thickBot="1" x14ac:dyDescent="0.4">
      <c r="A779" s="287" t="s">
        <v>1233</v>
      </c>
      <c r="B779" s="288" t="e">
        <f>VLOOKUP(A779,Lists!B:C,2,FALSE)</f>
        <v>#N/A</v>
      </c>
      <c r="C779" s="288" t="e">
        <f>VLOOKUP(A779,Lists!B:D,3,FALSE)</f>
        <v>#N/A</v>
      </c>
      <c r="D779" s="289" t="s">
        <v>5113</v>
      </c>
      <c r="E779" s="289">
        <v>0</v>
      </c>
      <c r="F779" s="289" t="s">
        <v>1428</v>
      </c>
      <c r="G779" s="289" t="s">
        <v>731</v>
      </c>
      <c r="H779" s="278">
        <f t="shared" si="24"/>
        <v>2</v>
      </c>
      <c r="I779" s="252" t="s">
        <v>1441</v>
      </c>
      <c r="J779" s="289" t="s">
        <v>1453</v>
      </c>
      <c r="K779" s="278" t="e">
        <f t="shared" si="25"/>
        <v>#N/A</v>
      </c>
      <c r="L779" s="290">
        <v>43503</v>
      </c>
      <c r="M779" s="290" t="s">
        <v>3248</v>
      </c>
    </row>
    <row r="780" spans="1:13" ht="15.5" hidden="1" thickTop="1" thickBot="1" x14ac:dyDescent="0.4">
      <c r="A780" s="283" t="s">
        <v>1233</v>
      </c>
      <c r="B780" s="284" t="e">
        <f>VLOOKUP(A780,Lists!B:C,2,FALSE)</f>
        <v>#N/A</v>
      </c>
      <c r="C780" s="284" t="e">
        <f>VLOOKUP(A780,Lists!B:D,3,FALSE)</f>
        <v>#N/A</v>
      </c>
      <c r="D780" s="285" t="s">
        <v>5114</v>
      </c>
      <c r="E780" s="285">
        <v>0</v>
      </c>
      <c r="F780" s="285" t="s">
        <v>1428</v>
      </c>
      <c r="G780" s="285" t="s">
        <v>731</v>
      </c>
      <c r="H780" s="278">
        <f t="shared" si="24"/>
        <v>2</v>
      </c>
      <c r="I780" s="251" t="s">
        <v>1441</v>
      </c>
      <c r="J780" s="285" t="s">
        <v>1453</v>
      </c>
      <c r="K780" s="278" t="e">
        <f t="shared" si="25"/>
        <v>#N/A</v>
      </c>
      <c r="L780" s="286">
        <v>43503</v>
      </c>
      <c r="M780" s="286" t="s">
        <v>3248</v>
      </c>
    </row>
    <row r="781" spans="1:13" ht="15.5" hidden="1" thickTop="1" thickBot="1" x14ac:dyDescent="0.4">
      <c r="A781" s="287" t="s">
        <v>1233</v>
      </c>
      <c r="B781" s="288" t="e">
        <f>VLOOKUP(A781,Lists!B:C,2,FALSE)</f>
        <v>#N/A</v>
      </c>
      <c r="C781" s="288" t="e">
        <f>VLOOKUP(A781,Lists!B:D,3,FALSE)</f>
        <v>#N/A</v>
      </c>
      <c r="D781" s="289" t="s">
        <v>688</v>
      </c>
      <c r="E781" s="289">
        <v>5</v>
      </c>
      <c r="F781" s="289"/>
      <c r="G781" s="289" t="s">
        <v>731</v>
      </c>
      <c r="H781" s="278">
        <f t="shared" si="24"/>
        <v>2</v>
      </c>
      <c r="I781" s="252"/>
      <c r="J781" s="289" t="s">
        <v>1454</v>
      </c>
      <c r="K781" s="278" t="e">
        <f t="shared" si="25"/>
        <v>#N/A</v>
      </c>
      <c r="L781" s="290">
        <v>43503</v>
      </c>
      <c r="M781" s="290" t="s">
        <v>3248</v>
      </c>
    </row>
    <row r="782" spans="1:13" ht="15.5" hidden="1" thickTop="1" thickBot="1" x14ac:dyDescent="0.4">
      <c r="A782" s="283" t="s">
        <v>1233</v>
      </c>
      <c r="B782" s="284" t="e">
        <f>VLOOKUP(A782,Lists!B:C,2,FALSE)</f>
        <v>#N/A</v>
      </c>
      <c r="C782" s="284" t="e">
        <f>VLOOKUP(A782,Lists!B:D,3,FALSE)</f>
        <v>#N/A</v>
      </c>
      <c r="D782" s="285" t="s">
        <v>691</v>
      </c>
      <c r="E782" s="285" t="s">
        <v>446</v>
      </c>
      <c r="F782" s="285"/>
      <c r="G782" s="285" t="s">
        <v>446</v>
      </c>
      <c r="H782" s="278" t="str">
        <f t="shared" si="24"/>
        <v>x</v>
      </c>
      <c r="I782" s="251"/>
      <c r="J782" s="285" t="s">
        <v>1455</v>
      </c>
      <c r="K782" s="278" t="e">
        <f t="shared" si="25"/>
        <v>#N/A</v>
      </c>
      <c r="L782" s="286">
        <v>43503</v>
      </c>
      <c r="M782" s="286" t="s">
        <v>3248</v>
      </c>
    </row>
    <row r="783" spans="1:13" ht="15.5" hidden="1" thickTop="1" thickBot="1" x14ac:dyDescent="0.4">
      <c r="A783" s="287" t="s">
        <v>1233</v>
      </c>
      <c r="B783" s="288" t="e">
        <f>VLOOKUP(A783,Lists!B:C,2,FALSE)</f>
        <v>#N/A</v>
      </c>
      <c r="C783" s="288" t="e">
        <f>VLOOKUP(A783,Lists!B:D,3,FALSE)</f>
        <v>#N/A</v>
      </c>
      <c r="D783" s="289" t="s">
        <v>692</v>
      </c>
      <c r="E783" s="289" t="s">
        <v>446</v>
      </c>
      <c r="F783" s="289"/>
      <c r="G783" s="289" t="s">
        <v>446</v>
      </c>
      <c r="H783" s="278" t="str">
        <f t="shared" si="24"/>
        <v>x</v>
      </c>
      <c r="I783" s="252"/>
      <c r="J783" s="289" t="s">
        <v>1455</v>
      </c>
      <c r="K783" s="278" t="e">
        <f t="shared" si="25"/>
        <v>#N/A</v>
      </c>
      <c r="L783" s="290">
        <v>43503</v>
      </c>
      <c r="M783" s="290" t="s">
        <v>3248</v>
      </c>
    </row>
    <row r="784" spans="1:13" ht="15.5" hidden="1" thickTop="1" thickBot="1" x14ac:dyDescent="0.4">
      <c r="A784" s="283" t="s">
        <v>1233</v>
      </c>
      <c r="B784" s="284" t="e">
        <f>VLOOKUP(A784,Lists!B:C,2,FALSE)</f>
        <v>#N/A</v>
      </c>
      <c r="C784" s="284" t="e">
        <f>VLOOKUP(A784,Lists!B:D,3,FALSE)</f>
        <v>#N/A</v>
      </c>
      <c r="D784" s="285" t="s">
        <v>643</v>
      </c>
      <c r="E784" s="285">
        <v>2</v>
      </c>
      <c r="F784" s="285"/>
      <c r="G784" s="285" t="s">
        <v>731</v>
      </c>
      <c r="H784" s="278">
        <f t="shared" si="24"/>
        <v>2</v>
      </c>
      <c r="I784" s="251"/>
      <c r="J784" s="285"/>
      <c r="K784" s="278" t="e">
        <f t="shared" si="25"/>
        <v>#N/A</v>
      </c>
      <c r="L784" s="286">
        <v>43503</v>
      </c>
      <c r="M784" s="286" t="s">
        <v>3248</v>
      </c>
    </row>
    <row r="785" spans="1:13" ht="15.5" hidden="1" thickTop="1" thickBot="1" x14ac:dyDescent="0.4">
      <c r="A785" s="287" t="s">
        <v>1233</v>
      </c>
      <c r="B785" s="288" t="e">
        <f>VLOOKUP(A785,Lists!B:C,2,FALSE)</f>
        <v>#N/A</v>
      </c>
      <c r="C785" s="288" t="e">
        <f>VLOOKUP(A785,Lists!B:D,3,FALSE)</f>
        <v>#N/A</v>
      </c>
      <c r="D785" s="289" t="s">
        <v>644</v>
      </c>
      <c r="E785" s="289">
        <v>2</v>
      </c>
      <c r="F785" s="289"/>
      <c r="G785" s="289" t="s">
        <v>731</v>
      </c>
      <c r="H785" s="278">
        <f t="shared" si="24"/>
        <v>2</v>
      </c>
      <c r="I785" s="252"/>
      <c r="J785" s="289"/>
      <c r="K785" s="278" t="e">
        <f t="shared" si="25"/>
        <v>#N/A</v>
      </c>
      <c r="L785" s="290">
        <v>43503</v>
      </c>
      <c r="M785" s="290" t="s">
        <v>3248</v>
      </c>
    </row>
    <row r="786" spans="1:13" ht="15.5" hidden="1" thickTop="1" thickBot="1" x14ac:dyDescent="0.4">
      <c r="A786" s="283" t="s">
        <v>1233</v>
      </c>
      <c r="B786" s="284" t="e">
        <f>VLOOKUP(A786,Lists!B:C,2,FALSE)</f>
        <v>#N/A</v>
      </c>
      <c r="C786" s="284" t="e">
        <f>VLOOKUP(A786,Lists!B:D,3,FALSE)</f>
        <v>#N/A</v>
      </c>
      <c r="D786" s="285" t="s">
        <v>645</v>
      </c>
      <c r="E786" s="285">
        <v>1</v>
      </c>
      <c r="F786" s="285"/>
      <c r="G786" s="285" t="s">
        <v>731</v>
      </c>
      <c r="H786" s="278">
        <f t="shared" si="24"/>
        <v>2</v>
      </c>
      <c r="I786" s="251"/>
      <c r="J786" s="285"/>
      <c r="K786" s="278" t="e">
        <f t="shared" si="25"/>
        <v>#N/A</v>
      </c>
      <c r="L786" s="286">
        <v>43503</v>
      </c>
      <c r="M786" s="286" t="s">
        <v>3248</v>
      </c>
    </row>
    <row r="787" spans="1:13" ht="15.5" hidden="1" thickTop="1" thickBot="1" x14ac:dyDescent="0.4">
      <c r="A787" s="287" t="s">
        <v>1233</v>
      </c>
      <c r="B787" s="288" t="e">
        <f>VLOOKUP(A787,Lists!B:C,2,FALSE)</f>
        <v>#N/A</v>
      </c>
      <c r="C787" s="288" t="e">
        <f>VLOOKUP(A787,Lists!B:D,3,FALSE)</f>
        <v>#N/A</v>
      </c>
      <c r="D787" s="289" t="s">
        <v>646</v>
      </c>
      <c r="E787" s="289">
        <v>1</v>
      </c>
      <c r="F787" s="289"/>
      <c r="G787" s="289" t="s">
        <v>731</v>
      </c>
      <c r="H787" s="278">
        <f t="shared" si="24"/>
        <v>2</v>
      </c>
      <c r="I787" s="252"/>
      <c r="J787" s="289"/>
      <c r="K787" s="278" t="e">
        <f t="shared" si="25"/>
        <v>#N/A</v>
      </c>
      <c r="L787" s="290">
        <v>43503</v>
      </c>
      <c r="M787" s="290" t="s">
        <v>3248</v>
      </c>
    </row>
    <row r="788" spans="1:13" ht="15.5" hidden="1" thickTop="1" thickBot="1" x14ac:dyDescent="0.4">
      <c r="A788" s="283" t="s">
        <v>1233</v>
      </c>
      <c r="B788" s="284" t="e">
        <f>VLOOKUP(A788,Lists!B:C,2,FALSE)</f>
        <v>#N/A</v>
      </c>
      <c r="C788" s="284" t="e">
        <f>VLOOKUP(A788,Lists!B:D,3,FALSE)</f>
        <v>#N/A</v>
      </c>
      <c r="D788" s="285" t="s">
        <v>647</v>
      </c>
      <c r="E788" s="285">
        <v>3</v>
      </c>
      <c r="F788" s="285"/>
      <c r="G788" s="285" t="s">
        <v>731</v>
      </c>
      <c r="H788" s="278">
        <f t="shared" si="24"/>
        <v>2</v>
      </c>
      <c r="I788" s="251"/>
      <c r="J788" s="285"/>
      <c r="K788" s="278" t="e">
        <f t="shared" si="25"/>
        <v>#N/A</v>
      </c>
      <c r="L788" s="286">
        <v>43503</v>
      </c>
      <c r="M788" s="286" t="s">
        <v>3248</v>
      </c>
    </row>
    <row r="789" spans="1:13" ht="15.5" hidden="1" thickTop="1" thickBot="1" x14ac:dyDescent="0.4">
      <c r="A789" s="287" t="s">
        <v>1233</v>
      </c>
      <c r="B789" s="288" t="e">
        <f>VLOOKUP(A789,Lists!B:C,2,FALSE)</f>
        <v>#N/A</v>
      </c>
      <c r="C789" s="288" t="e">
        <f>VLOOKUP(A789,Lists!B:D,3,FALSE)</f>
        <v>#N/A</v>
      </c>
      <c r="D789" s="289" t="s">
        <v>648</v>
      </c>
      <c r="E789" s="289">
        <v>3</v>
      </c>
      <c r="F789" s="289"/>
      <c r="G789" s="289" t="s">
        <v>731</v>
      </c>
      <c r="H789" s="278">
        <f t="shared" si="24"/>
        <v>2</v>
      </c>
      <c r="I789" s="252"/>
      <c r="J789" s="289"/>
      <c r="K789" s="278" t="e">
        <f t="shared" si="25"/>
        <v>#N/A</v>
      </c>
      <c r="L789" s="290">
        <v>43503</v>
      </c>
      <c r="M789" s="290" t="s">
        <v>3248</v>
      </c>
    </row>
    <row r="790" spans="1:13" ht="15.5" hidden="1" thickTop="1" thickBot="1" x14ac:dyDescent="0.4">
      <c r="A790" s="283" t="s">
        <v>1233</v>
      </c>
      <c r="B790" s="284" t="e">
        <f>VLOOKUP(A790,Lists!B:C,2,FALSE)</f>
        <v>#N/A</v>
      </c>
      <c r="C790" s="284" t="e">
        <f>VLOOKUP(A790,Lists!B:D,3,FALSE)</f>
        <v>#N/A</v>
      </c>
      <c r="D790" s="285" t="s">
        <v>649</v>
      </c>
      <c r="E790" s="285">
        <v>1</v>
      </c>
      <c r="F790" s="285"/>
      <c r="G790" s="285" t="s">
        <v>731</v>
      </c>
      <c r="H790" s="278">
        <f t="shared" si="24"/>
        <v>2</v>
      </c>
      <c r="I790" s="251"/>
      <c r="J790" s="285"/>
      <c r="K790" s="278" t="e">
        <f t="shared" si="25"/>
        <v>#N/A</v>
      </c>
      <c r="L790" s="286">
        <v>43503</v>
      </c>
      <c r="M790" s="286" t="s">
        <v>3248</v>
      </c>
    </row>
    <row r="791" spans="1:13" ht="15.5" hidden="1" thickTop="1" thickBot="1" x14ac:dyDescent="0.4">
      <c r="A791" s="287" t="s">
        <v>1233</v>
      </c>
      <c r="B791" s="288" t="e">
        <f>VLOOKUP(A791,Lists!B:C,2,FALSE)</f>
        <v>#N/A</v>
      </c>
      <c r="C791" s="288" t="e">
        <f>VLOOKUP(A791,Lists!B:D,3,FALSE)</f>
        <v>#N/A</v>
      </c>
      <c r="D791" s="289" t="s">
        <v>651</v>
      </c>
      <c r="E791" s="289">
        <v>1</v>
      </c>
      <c r="F791" s="289"/>
      <c r="G791" s="289" t="s">
        <v>731</v>
      </c>
      <c r="H791" s="278">
        <f t="shared" si="24"/>
        <v>2</v>
      </c>
      <c r="I791" s="252"/>
      <c r="J791" s="289"/>
      <c r="K791" s="278" t="e">
        <f t="shared" si="25"/>
        <v>#N/A</v>
      </c>
      <c r="L791" s="290">
        <v>43503</v>
      </c>
      <c r="M791" s="290" t="s">
        <v>3248</v>
      </c>
    </row>
    <row r="792" spans="1:13" ht="15.5" hidden="1" thickTop="1" thickBot="1" x14ac:dyDescent="0.4">
      <c r="A792" s="283" t="s">
        <v>1233</v>
      </c>
      <c r="B792" s="284" t="e">
        <f>VLOOKUP(A792,Lists!B:C,2,FALSE)</f>
        <v>#N/A</v>
      </c>
      <c r="C792" s="284" t="e">
        <f>VLOOKUP(A792,Lists!B:D,3,FALSE)</f>
        <v>#N/A</v>
      </c>
      <c r="D792" s="285" t="s">
        <v>650</v>
      </c>
      <c r="E792" s="285">
        <v>1</v>
      </c>
      <c r="F792" s="285"/>
      <c r="G792" s="285" t="s">
        <v>731</v>
      </c>
      <c r="H792" s="278">
        <f t="shared" si="24"/>
        <v>2</v>
      </c>
      <c r="I792" s="251"/>
      <c r="J792" s="285"/>
      <c r="K792" s="278" t="e">
        <f t="shared" si="25"/>
        <v>#N/A</v>
      </c>
      <c r="L792" s="286">
        <v>43503</v>
      </c>
      <c r="M792" s="286" t="s">
        <v>3248</v>
      </c>
    </row>
    <row r="793" spans="1:13" ht="15.5" hidden="1" thickTop="1" thickBot="1" x14ac:dyDescent="0.4">
      <c r="A793" s="287" t="s">
        <v>1232</v>
      </c>
      <c r="B793" s="288" t="e">
        <f>VLOOKUP(A793,Lists!B:C,2,FALSE)</f>
        <v>#N/A</v>
      </c>
      <c r="C793" s="288" t="e">
        <f>VLOOKUP(A793,Lists!B:D,3,FALSE)</f>
        <v>#N/A</v>
      </c>
      <c r="D793" s="289" t="s">
        <v>522</v>
      </c>
      <c r="E793" s="289">
        <v>208449634</v>
      </c>
      <c r="F793" s="289" t="s">
        <v>1426</v>
      </c>
      <c r="G793" s="289" t="s">
        <v>731</v>
      </c>
      <c r="H793" s="278">
        <f t="shared" si="24"/>
        <v>2</v>
      </c>
      <c r="I793" s="252" t="s">
        <v>1436</v>
      </c>
      <c r="J793" s="289" t="s">
        <v>1461</v>
      </c>
      <c r="K793" s="278" t="e">
        <f t="shared" si="25"/>
        <v>#N/A</v>
      </c>
      <c r="L793" s="290">
        <v>43503</v>
      </c>
      <c r="M793" s="290" t="s">
        <v>3248</v>
      </c>
    </row>
    <row r="794" spans="1:13" ht="15.5" hidden="1" thickTop="1" thickBot="1" x14ac:dyDescent="0.4">
      <c r="A794" s="283" t="s">
        <v>1232</v>
      </c>
      <c r="B794" s="284" t="e">
        <f>VLOOKUP(A794,Lists!B:C,2,FALSE)</f>
        <v>#N/A</v>
      </c>
      <c r="C794" s="284" t="e">
        <f>VLOOKUP(A794,Lists!B:D,3,FALSE)</f>
        <v>#N/A</v>
      </c>
      <c r="D794" s="285" t="s">
        <v>660</v>
      </c>
      <c r="E794" s="285">
        <v>488104</v>
      </c>
      <c r="F794" s="285" t="s">
        <v>1433</v>
      </c>
      <c r="G794" s="285" t="s">
        <v>731</v>
      </c>
      <c r="H794" s="278">
        <f t="shared" si="24"/>
        <v>2</v>
      </c>
      <c r="I794" s="251" t="s">
        <v>1462</v>
      </c>
      <c r="J794" s="285" t="s">
        <v>1463</v>
      </c>
      <c r="K794" s="278" t="e">
        <f t="shared" si="25"/>
        <v>#N/A</v>
      </c>
      <c r="L794" s="286">
        <v>43503</v>
      </c>
      <c r="M794" s="286" t="s">
        <v>3248</v>
      </c>
    </row>
    <row r="795" spans="1:13" ht="15.5" hidden="1" thickTop="1" thickBot="1" x14ac:dyDescent="0.4">
      <c r="A795" s="268" t="s">
        <v>1232</v>
      </c>
      <c r="B795" s="288" t="e">
        <f>VLOOKUP(A795,Lists!B:C,2,FALSE)</f>
        <v>#N/A</v>
      </c>
      <c r="C795" s="288" t="e">
        <f>VLOOKUP(A795,Lists!B:D,3,FALSE)</f>
        <v>#N/A</v>
      </c>
      <c r="D795" s="289" t="s">
        <v>737</v>
      </c>
      <c r="E795" s="289">
        <v>60230459</v>
      </c>
      <c r="F795" s="289" t="s">
        <v>1433</v>
      </c>
      <c r="G795" s="289" t="s">
        <v>731</v>
      </c>
      <c r="H795" s="278">
        <f t="shared" si="24"/>
        <v>2</v>
      </c>
      <c r="I795" s="252"/>
      <c r="J795" s="289" t="s">
        <v>1464</v>
      </c>
      <c r="K795" s="278" t="e">
        <f t="shared" si="25"/>
        <v>#N/A</v>
      </c>
      <c r="L795" s="290">
        <v>43503</v>
      </c>
      <c r="M795" s="290" t="s">
        <v>3248</v>
      </c>
    </row>
    <row r="796" spans="1:13" ht="15.5" hidden="1" thickTop="1" thickBot="1" x14ac:dyDescent="0.4">
      <c r="A796" s="283" t="s">
        <v>1232</v>
      </c>
      <c r="B796" s="284" t="e">
        <f>VLOOKUP(A796,Lists!B:C,2,FALSE)</f>
        <v>#N/A</v>
      </c>
      <c r="C796" s="284" t="e">
        <f>VLOOKUP(A796,Lists!B:D,3,FALSE)</f>
        <v>#N/A</v>
      </c>
      <c r="D796" s="285" t="s">
        <v>533</v>
      </c>
      <c r="E796" s="285">
        <v>2807350</v>
      </c>
      <c r="F796" s="285" t="s">
        <v>1434</v>
      </c>
      <c r="G796" s="285" t="s">
        <v>731</v>
      </c>
      <c r="H796" s="278">
        <f t="shared" si="24"/>
        <v>2</v>
      </c>
      <c r="I796" s="251" t="s">
        <v>1465</v>
      </c>
      <c r="J796" s="285" t="s">
        <v>1466</v>
      </c>
      <c r="K796" s="278" t="e">
        <f t="shared" si="25"/>
        <v>#N/A</v>
      </c>
      <c r="L796" s="286">
        <v>43503</v>
      </c>
      <c r="M796" s="286" t="s">
        <v>3248</v>
      </c>
    </row>
    <row r="797" spans="1:13" ht="15.5" thickTop="1" thickBot="1" x14ac:dyDescent="0.4">
      <c r="A797" s="268" t="s">
        <v>1232</v>
      </c>
      <c r="B797" s="288" t="e">
        <f>VLOOKUP(A797,Lists!B:C,2,FALSE)</f>
        <v>#N/A</v>
      </c>
      <c r="C797" s="288" t="e">
        <f>VLOOKUP(A797,Lists!B:D,3,FALSE)</f>
        <v>#N/A</v>
      </c>
      <c r="D797" s="289" t="s">
        <v>666</v>
      </c>
      <c r="E797" s="289" t="s">
        <v>446</v>
      </c>
      <c r="F797" s="289" t="s">
        <v>1434</v>
      </c>
      <c r="G797" s="289" t="s">
        <v>446</v>
      </c>
      <c r="H797" s="278" t="str">
        <f t="shared" si="24"/>
        <v>x</v>
      </c>
      <c r="I797" s="252" t="s">
        <v>1465</v>
      </c>
      <c r="J797" s="289" t="s">
        <v>1467</v>
      </c>
      <c r="K797" s="278" t="e">
        <f t="shared" si="25"/>
        <v>#N/A</v>
      </c>
      <c r="L797" s="290">
        <v>43503</v>
      </c>
      <c r="M797" s="290" t="s">
        <v>3248</v>
      </c>
    </row>
    <row r="798" spans="1:13" ht="15.5" hidden="1" thickTop="1" thickBot="1" x14ac:dyDescent="0.4">
      <c r="A798" s="283" t="s">
        <v>1232</v>
      </c>
      <c r="B798" s="284" t="e">
        <f>VLOOKUP(A798,Lists!B:C,2,FALSE)</f>
        <v>#N/A</v>
      </c>
      <c r="C798" s="284" t="e">
        <f>VLOOKUP(A798,Lists!B:D,3,FALSE)</f>
        <v>#N/A</v>
      </c>
      <c r="D798" s="285" t="s">
        <v>5028</v>
      </c>
      <c r="E798" s="285">
        <v>3687096</v>
      </c>
      <c r="F798" s="285" t="s">
        <v>1430</v>
      </c>
      <c r="G798" s="285" t="s">
        <v>731</v>
      </c>
      <c r="H798" s="278">
        <f t="shared" si="24"/>
        <v>2</v>
      </c>
      <c r="I798" s="251" t="s">
        <v>1445</v>
      </c>
      <c r="J798" s="285" t="s">
        <v>1468</v>
      </c>
      <c r="K798" s="278" t="e">
        <f t="shared" si="25"/>
        <v>#N/A</v>
      </c>
      <c r="L798" s="286">
        <v>43503</v>
      </c>
      <c r="M798" s="286" t="s">
        <v>3248</v>
      </c>
    </row>
    <row r="799" spans="1:13" ht="15.5" hidden="1" thickTop="1" thickBot="1" x14ac:dyDescent="0.4">
      <c r="A799" s="268" t="s">
        <v>1232</v>
      </c>
      <c r="B799" s="288" t="e">
        <f>VLOOKUP(A799,Lists!B:C,2,FALSE)</f>
        <v>#N/A</v>
      </c>
      <c r="C799" s="288" t="e">
        <f>VLOOKUP(A799,Lists!B:D,3,FALSE)</f>
        <v>#N/A</v>
      </c>
      <c r="D799" s="289" t="s">
        <v>5027</v>
      </c>
      <c r="E799" s="289">
        <v>0</v>
      </c>
      <c r="F799" s="289"/>
      <c r="G799" s="289" t="s">
        <v>731</v>
      </c>
      <c r="H799" s="278">
        <f t="shared" si="24"/>
        <v>2</v>
      </c>
      <c r="I799" s="252"/>
      <c r="J799" s="289" t="s">
        <v>1469</v>
      </c>
      <c r="K799" s="278" t="e">
        <f t="shared" si="25"/>
        <v>#N/A</v>
      </c>
      <c r="L799" s="290">
        <v>43503</v>
      </c>
      <c r="M799" s="290" t="s">
        <v>3248</v>
      </c>
    </row>
    <row r="800" spans="1:13" ht="15.5" hidden="1" thickTop="1" thickBot="1" x14ac:dyDescent="0.4">
      <c r="A800" s="283" t="s">
        <v>1232</v>
      </c>
      <c r="B800" s="284" t="e">
        <f>VLOOKUP(A800,Lists!B:C,2,FALSE)</f>
        <v>#N/A</v>
      </c>
      <c r="C800" s="284" t="e">
        <f>VLOOKUP(A800,Lists!B:D,3,FALSE)</f>
        <v>#N/A</v>
      </c>
      <c r="D800" s="285" t="s">
        <v>5115</v>
      </c>
      <c r="E800" s="285">
        <v>724</v>
      </c>
      <c r="F800" s="285" t="s">
        <v>1435</v>
      </c>
      <c r="G800" s="285" t="s">
        <v>731</v>
      </c>
      <c r="H800" s="278">
        <f t="shared" si="24"/>
        <v>2</v>
      </c>
      <c r="I800" s="251"/>
      <c r="J800" s="285" t="s">
        <v>1448</v>
      </c>
      <c r="K800" s="278" t="e">
        <f t="shared" si="25"/>
        <v>#N/A</v>
      </c>
      <c r="L800" s="286">
        <v>43503</v>
      </c>
      <c r="M800" s="286" t="s">
        <v>3248</v>
      </c>
    </row>
    <row r="801" spans="1:13" ht="15.5" hidden="1" thickTop="1" thickBot="1" x14ac:dyDescent="0.4">
      <c r="A801" s="268" t="s">
        <v>1232</v>
      </c>
      <c r="B801" s="288" t="e">
        <f>VLOOKUP(A801,Lists!B:C,2,FALSE)</f>
        <v>#N/A</v>
      </c>
      <c r="C801" s="288" t="e">
        <f>VLOOKUP(A801,Lists!B:D,3,FALSE)</f>
        <v>#N/A</v>
      </c>
      <c r="D801" s="289" t="s">
        <v>5108</v>
      </c>
      <c r="E801" s="289">
        <v>0</v>
      </c>
      <c r="F801" s="289"/>
      <c r="G801" s="289" t="s">
        <v>731</v>
      </c>
      <c r="H801" s="278">
        <f t="shared" si="24"/>
        <v>2</v>
      </c>
      <c r="I801" s="252"/>
      <c r="J801" s="289" t="s">
        <v>1470</v>
      </c>
      <c r="K801" s="278" t="e">
        <f t="shared" si="25"/>
        <v>#N/A</v>
      </c>
      <c r="L801" s="290">
        <v>43503</v>
      </c>
      <c r="M801" s="290" t="s">
        <v>3248</v>
      </c>
    </row>
    <row r="802" spans="1:13" ht="15.5" hidden="1" thickTop="1" thickBot="1" x14ac:dyDescent="0.4">
      <c r="A802" s="283" t="s">
        <v>1232</v>
      </c>
      <c r="B802" s="284" t="e">
        <f>VLOOKUP(A802,Lists!B:C,2,FALSE)</f>
        <v>#N/A</v>
      </c>
      <c r="C802" s="284" t="e">
        <f>VLOOKUP(A802,Lists!B:D,3,FALSE)</f>
        <v>#N/A</v>
      </c>
      <c r="D802" s="285" t="s">
        <v>5109</v>
      </c>
      <c r="E802" s="285">
        <v>0</v>
      </c>
      <c r="F802" s="285"/>
      <c r="G802" s="285" t="s">
        <v>731</v>
      </c>
      <c r="H802" s="278">
        <f t="shared" si="24"/>
        <v>2</v>
      </c>
      <c r="I802" s="251"/>
      <c r="J802" s="285" t="s">
        <v>1470</v>
      </c>
      <c r="K802" s="278" t="e">
        <f t="shared" si="25"/>
        <v>#N/A</v>
      </c>
      <c r="L802" s="286">
        <v>43503</v>
      </c>
      <c r="M802" s="286" t="s">
        <v>3248</v>
      </c>
    </row>
    <row r="803" spans="1:13" ht="15.5" hidden="1" thickTop="1" thickBot="1" x14ac:dyDescent="0.4">
      <c r="A803" s="268" t="s">
        <v>1232</v>
      </c>
      <c r="B803" s="288" t="e">
        <f>VLOOKUP(A803,Lists!B:C,2,FALSE)</f>
        <v>#N/A</v>
      </c>
      <c r="C803" s="288" t="e">
        <f>VLOOKUP(A803,Lists!B:D,3,FALSE)</f>
        <v>#N/A</v>
      </c>
      <c r="D803" s="289" t="s">
        <v>5029</v>
      </c>
      <c r="E803" s="289" t="s">
        <v>446</v>
      </c>
      <c r="F803" s="289" t="s">
        <v>1471</v>
      </c>
      <c r="G803" s="289" t="s">
        <v>446</v>
      </c>
      <c r="H803" s="278" t="str">
        <f t="shared" si="24"/>
        <v>x</v>
      </c>
      <c r="I803" s="252" t="s">
        <v>1473</v>
      </c>
      <c r="J803" s="289" t="s">
        <v>1472</v>
      </c>
      <c r="K803" s="278" t="e">
        <f t="shared" si="25"/>
        <v>#N/A</v>
      </c>
      <c r="L803" s="290">
        <v>43503</v>
      </c>
      <c r="M803" s="290" t="s">
        <v>3248</v>
      </c>
    </row>
    <row r="804" spans="1:13" ht="15.5" hidden="1" thickTop="1" thickBot="1" x14ac:dyDescent="0.4">
      <c r="A804" s="283" t="s">
        <v>1232</v>
      </c>
      <c r="B804" s="284" t="e">
        <f>VLOOKUP(A804,Lists!B:C,2,FALSE)</f>
        <v>#N/A</v>
      </c>
      <c r="C804" s="284" t="e">
        <f>VLOOKUP(A804,Lists!B:D,3,FALSE)</f>
        <v>#N/A</v>
      </c>
      <c r="D804" s="285" t="s">
        <v>742</v>
      </c>
      <c r="E804" s="285" t="s">
        <v>446</v>
      </c>
      <c r="F804" s="285"/>
      <c r="G804" s="285" t="s">
        <v>446</v>
      </c>
      <c r="H804" s="278" t="str">
        <f t="shared" si="24"/>
        <v>x</v>
      </c>
      <c r="I804" s="251"/>
      <c r="J804" s="285"/>
      <c r="K804" s="278" t="e">
        <f t="shared" si="25"/>
        <v>#N/A</v>
      </c>
      <c r="L804" s="286">
        <v>43503</v>
      </c>
      <c r="M804" s="286" t="s">
        <v>3248</v>
      </c>
    </row>
    <row r="805" spans="1:13" ht="15.5" hidden="1" thickTop="1" thickBot="1" x14ac:dyDescent="0.4">
      <c r="A805" s="268" t="s">
        <v>1232</v>
      </c>
      <c r="B805" s="288" t="e">
        <f>VLOOKUP(A805,Lists!B:C,2,FALSE)</f>
        <v>#N/A</v>
      </c>
      <c r="C805" s="288" t="e">
        <f>VLOOKUP(A805,Lists!B:D,3,FALSE)</f>
        <v>#N/A</v>
      </c>
      <c r="D805" s="289" t="s">
        <v>752</v>
      </c>
      <c r="E805" s="289">
        <v>2807350</v>
      </c>
      <c r="F805" s="289" t="s">
        <v>1434</v>
      </c>
      <c r="G805" s="289" t="s">
        <v>731</v>
      </c>
      <c r="H805" s="278">
        <f t="shared" si="24"/>
        <v>2</v>
      </c>
      <c r="I805" s="252" t="s">
        <v>1465</v>
      </c>
      <c r="J805" s="289" t="s">
        <v>1474</v>
      </c>
      <c r="K805" s="278" t="e">
        <f t="shared" si="25"/>
        <v>#N/A</v>
      </c>
      <c r="L805" s="290">
        <v>43503</v>
      </c>
      <c r="M805" s="290" t="s">
        <v>3248</v>
      </c>
    </row>
    <row r="806" spans="1:13" ht="15.5" hidden="1" thickTop="1" thickBot="1" x14ac:dyDescent="0.4">
      <c r="A806" s="283" t="s">
        <v>1232</v>
      </c>
      <c r="B806" s="284" t="e">
        <f>VLOOKUP(A806,Lists!B:C,2,FALSE)</f>
        <v>#N/A</v>
      </c>
      <c r="C806" s="284" t="e">
        <f>VLOOKUP(A806,Lists!B:D,3,FALSE)</f>
        <v>#N/A</v>
      </c>
      <c r="D806" s="285" t="s">
        <v>5110</v>
      </c>
      <c r="E806" s="285">
        <v>0</v>
      </c>
      <c r="F806" s="285" t="s">
        <v>1434</v>
      </c>
      <c r="G806" s="285" t="s">
        <v>731</v>
      </c>
      <c r="H806" s="278">
        <f t="shared" si="24"/>
        <v>2</v>
      </c>
      <c r="I806" s="251" t="s">
        <v>1465</v>
      </c>
      <c r="J806" s="285" t="s">
        <v>1475</v>
      </c>
      <c r="K806" s="278" t="e">
        <f t="shared" si="25"/>
        <v>#N/A</v>
      </c>
      <c r="L806" s="286">
        <v>43503</v>
      </c>
      <c r="M806" s="286" t="s">
        <v>3248</v>
      </c>
    </row>
    <row r="807" spans="1:13" ht="15.5" hidden="1" thickTop="1" thickBot="1" x14ac:dyDescent="0.4">
      <c r="A807" s="268" t="s">
        <v>1232</v>
      </c>
      <c r="B807" s="288" t="e">
        <f>VLOOKUP(A807,Lists!B:C,2,FALSE)</f>
        <v>#N/A</v>
      </c>
      <c r="C807" s="288" t="e">
        <f>VLOOKUP(A807,Lists!B:D,3,FALSE)</f>
        <v>#N/A</v>
      </c>
      <c r="D807" s="289" t="s">
        <v>5111</v>
      </c>
      <c r="E807" s="289">
        <v>1908998</v>
      </c>
      <c r="F807" s="289" t="s">
        <v>1434</v>
      </c>
      <c r="G807" s="289" t="s">
        <v>731</v>
      </c>
      <c r="H807" s="278">
        <f t="shared" si="24"/>
        <v>2</v>
      </c>
      <c r="I807" s="252" t="s">
        <v>1465</v>
      </c>
      <c r="J807" s="289" t="s">
        <v>1475</v>
      </c>
      <c r="K807" s="278" t="e">
        <f t="shared" si="25"/>
        <v>#N/A</v>
      </c>
      <c r="L807" s="290">
        <v>43503</v>
      </c>
      <c r="M807" s="290" t="s">
        <v>3248</v>
      </c>
    </row>
    <row r="808" spans="1:13" ht="15.5" hidden="1" thickTop="1" thickBot="1" x14ac:dyDescent="0.4">
      <c r="A808" s="283" t="s">
        <v>1232</v>
      </c>
      <c r="B808" s="284" t="e">
        <f>VLOOKUP(A808,Lists!B:C,2,FALSE)</f>
        <v>#N/A</v>
      </c>
      <c r="C808" s="284" t="e">
        <f>VLOOKUP(A808,Lists!B:D,3,FALSE)</f>
        <v>#N/A</v>
      </c>
      <c r="D808" s="285" t="s">
        <v>5112</v>
      </c>
      <c r="E808" s="285">
        <v>898352</v>
      </c>
      <c r="F808" s="285" t="s">
        <v>1434</v>
      </c>
      <c r="G808" s="285" t="s">
        <v>731</v>
      </c>
      <c r="H808" s="278">
        <f t="shared" si="24"/>
        <v>2</v>
      </c>
      <c r="I808" s="251" t="s">
        <v>1465</v>
      </c>
      <c r="J808" s="285" t="s">
        <v>1475</v>
      </c>
      <c r="K808" s="278" t="e">
        <f t="shared" si="25"/>
        <v>#N/A</v>
      </c>
      <c r="L808" s="286">
        <v>43503</v>
      </c>
      <c r="M808" s="286" t="s">
        <v>3248</v>
      </c>
    </row>
    <row r="809" spans="1:13" ht="15.5" hidden="1" thickTop="1" thickBot="1" x14ac:dyDescent="0.4">
      <c r="A809" s="268" t="s">
        <v>1232</v>
      </c>
      <c r="B809" s="288" t="e">
        <f>VLOOKUP(A809,Lists!B:C,2,FALSE)</f>
        <v>#N/A</v>
      </c>
      <c r="C809" s="288" t="e">
        <f>VLOOKUP(A809,Lists!B:D,3,FALSE)</f>
        <v>#N/A</v>
      </c>
      <c r="D809" s="289" t="s">
        <v>5113</v>
      </c>
      <c r="E809" s="289">
        <v>0</v>
      </c>
      <c r="F809" s="289" t="s">
        <v>1434</v>
      </c>
      <c r="G809" s="289" t="s">
        <v>731</v>
      </c>
      <c r="H809" s="278">
        <f t="shared" si="24"/>
        <v>2</v>
      </c>
      <c r="I809" s="252" t="s">
        <v>1465</v>
      </c>
      <c r="J809" s="289" t="s">
        <v>1475</v>
      </c>
      <c r="K809" s="278" t="e">
        <f t="shared" si="25"/>
        <v>#N/A</v>
      </c>
      <c r="L809" s="290">
        <v>43503</v>
      </c>
      <c r="M809" s="290" t="s">
        <v>3248</v>
      </c>
    </row>
    <row r="810" spans="1:13" ht="15.5" hidden="1" thickTop="1" thickBot="1" x14ac:dyDescent="0.4">
      <c r="A810" s="283" t="s">
        <v>1232</v>
      </c>
      <c r="B810" s="284" t="e">
        <f>VLOOKUP(A810,Lists!B:C,2,FALSE)</f>
        <v>#N/A</v>
      </c>
      <c r="C810" s="284" t="e">
        <f>VLOOKUP(A810,Lists!B:D,3,FALSE)</f>
        <v>#N/A</v>
      </c>
      <c r="D810" s="285" t="s">
        <v>5114</v>
      </c>
      <c r="E810" s="285">
        <v>0</v>
      </c>
      <c r="F810" s="285" t="s">
        <v>1434</v>
      </c>
      <c r="G810" s="285" t="s">
        <v>731</v>
      </c>
      <c r="H810" s="278">
        <f t="shared" si="24"/>
        <v>2</v>
      </c>
      <c r="I810" s="251" t="s">
        <v>1465</v>
      </c>
      <c r="J810" s="285" t="s">
        <v>1475</v>
      </c>
      <c r="K810" s="278" t="e">
        <f t="shared" si="25"/>
        <v>#N/A</v>
      </c>
      <c r="L810" s="286">
        <v>43503</v>
      </c>
      <c r="M810" s="286" t="s">
        <v>3248</v>
      </c>
    </row>
    <row r="811" spans="1:13" ht="15.5" hidden="1" thickTop="1" thickBot="1" x14ac:dyDescent="0.4">
      <c r="A811" s="268" t="s">
        <v>1232</v>
      </c>
      <c r="B811" s="288" t="e">
        <f>VLOOKUP(A811,Lists!B:C,2,FALSE)</f>
        <v>#N/A</v>
      </c>
      <c r="C811" s="288" t="e">
        <f>VLOOKUP(A811,Lists!B:D,3,FALSE)</f>
        <v>#N/A</v>
      </c>
      <c r="D811" s="289" t="s">
        <v>688</v>
      </c>
      <c r="E811" s="289">
        <v>4</v>
      </c>
      <c r="F811" s="289"/>
      <c r="G811" s="289" t="s">
        <v>731</v>
      </c>
      <c r="H811" s="278">
        <f t="shared" si="24"/>
        <v>2</v>
      </c>
      <c r="I811" s="252"/>
      <c r="J811" s="289" t="s">
        <v>1476</v>
      </c>
      <c r="K811" s="278" t="e">
        <f t="shared" si="25"/>
        <v>#N/A</v>
      </c>
      <c r="L811" s="290">
        <v>43503</v>
      </c>
      <c r="M811" s="290" t="s">
        <v>3248</v>
      </c>
    </row>
    <row r="812" spans="1:13" ht="15.5" hidden="1" thickTop="1" thickBot="1" x14ac:dyDescent="0.4">
      <c r="A812" s="283" t="s">
        <v>1232</v>
      </c>
      <c r="B812" s="284" t="e">
        <f>VLOOKUP(A812,Lists!B:C,2,FALSE)</f>
        <v>#N/A</v>
      </c>
      <c r="C812" s="284" t="e">
        <f>VLOOKUP(A812,Lists!B:D,3,FALSE)</f>
        <v>#N/A</v>
      </c>
      <c r="D812" s="285" t="s">
        <v>691</v>
      </c>
      <c r="E812" s="285" t="s">
        <v>446</v>
      </c>
      <c r="F812" s="285"/>
      <c r="G812" s="285" t="s">
        <v>446</v>
      </c>
      <c r="H812" s="278" t="str">
        <f t="shared" si="24"/>
        <v>x</v>
      </c>
      <c r="I812" s="251"/>
      <c r="J812" s="285" t="s">
        <v>1455</v>
      </c>
      <c r="K812" s="278" t="e">
        <f t="shared" si="25"/>
        <v>#N/A</v>
      </c>
      <c r="L812" s="286">
        <v>43503</v>
      </c>
      <c r="M812" s="286" t="s">
        <v>3248</v>
      </c>
    </row>
    <row r="813" spans="1:13" ht="15.5" hidden="1" thickTop="1" thickBot="1" x14ac:dyDescent="0.4">
      <c r="A813" s="268" t="s">
        <v>1232</v>
      </c>
      <c r="B813" s="288" t="e">
        <f>VLOOKUP(A813,Lists!B:C,2,FALSE)</f>
        <v>#N/A</v>
      </c>
      <c r="C813" s="288" t="e">
        <f>VLOOKUP(A813,Lists!B:D,3,FALSE)</f>
        <v>#N/A</v>
      </c>
      <c r="D813" s="289" t="s">
        <v>692</v>
      </c>
      <c r="E813" s="289" t="s">
        <v>446</v>
      </c>
      <c r="F813" s="289"/>
      <c r="G813" s="289" t="s">
        <v>446</v>
      </c>
      <c r="H813" s="278" t="str">
        <f t="shared" si="24"/>
        <v>x</v>
      </c>
      <c r="I813" s="252"/>
      <c r="J813" s="289" t="s">
        <v>1455</v>
      </c>
      <c r="K813" s="278" t="e">
        <f t="shared" si="25"/>
        <v>#N/A</v>
      </c>
      <c r="L813" s="290">
        <v>43503</v>
      </c>
      <c r="M813" s="290" t="s">
        <v>3248</v>
      </c>
    </row>
    <row r="814" spans="1:13" ht="15.5" hidden="1" thickTop="1" thickBot="1" x14ac:dyDescent="0.4">
      <c r="A814" s="283" t="s">
        <v>1232</v>
      </c>
      <c r="B814" s="284" t="e">
        <f>VLOOKUP(A814,Lists!B:C,2,FALSE)</f>
        <v>#N/A</v>
      </c>
      <c r="C814" s="284" t="e">
        <f>VLOOKUP(A814,Lists!B:D,3,FALSE)</f>
        <v>#N/A</v>
      </c>
      <c r="D814" s="285" t="s">
        <v>643</v>
      </c>
      <c r="E814" s="285">
        <v>2</v>
      </c>
      <c r="F814" s="285" t="s">
        <v>1477</v>
      </c>
      <c r="G814" s="285" t="s">
        <v>731</v>
      </c>
      <c r="H814" s="278">
        <f t="shared" si="24"/>
        <v>2</v>
      </c>
      <c r="I814" s="251"/>
      <c r="J814" s="285"/>
      <c r="K814" s="278" t="e">
        <f t="shared" si="25"/>
        <v>#N/A</v>
      </c>
      <c r="L814" s="286">
        <v>43503</v>
      </c>
      <c r="M814" s="286" t="s">
        <v>3248</v>
      </c>
    </row>
    <row r="815" spans="1:13" ht="15.5" hidden="1" thickTop="1" thickBot="1" x14ac:dyDescent="0.4">
      <c r="A815" s="268" t="s">
        <v>1232</v>
      </c>
      <c r="B815" s="288" t="e">
        <f>VLOOKUP(A815,Lists!B:C,2,FALSE)</f>
        <v>#N/A</v>
      </c>
      <c r="C815" s="288" t="e">
        <f>VLOOKUP(A815,Lists!B:D,3,FALSE)</f>
        <v>#N/A</v>
      </c>
      <c r="D815" s="289" t="s">
        <v>644</v>
      </c>
      <c r="E815" s="289">
        <v>2</v>
      </c>
      <c r="F815" s="289" t="s">
        <v>1405</v>
      </c>
      <c r="G815" s="289" t="s">
        <v>731</v>
      </c>
      <c r="H815" s="278">
        <f t="shared" si="24"/>
        <v>2</v>
      </c>
      <c r="I815" s="252"/>
      <c r="J815" s="289"/>
      <c r="K815" s="278" t="e">
        <f t="shared" si="25"/>
        <v>#N/A</v>
      </c>
      <c r="L815" s="290">
        <v>43503</v>
      </c>
      <c r="M815" s="290" t="s">
        <v>3248</v>
      </c>
    </row>
    <row r="816" spans="1:13" ht="15.5" hidden="1" thickTop="1" thickBot="1" x14ac:dyDescent="0.4">
      <c r="A816" s="283" t="s">
        <v>1232</v>
      </c>
      <c r="B816" s="284" t="e">
        <f>VLOOKUP(A816,Lists!B:C,2,FALSE)</f>
        <v>#N/A</v>
      </c>
      <c r="C816" s="284" t="e">
        <f>VLOOKUP(A816,Lists!B:D,3,FALSE)</f>
        <v>#N/A</v>
      </c>
      <c r="D816" s="285" t="s">
        <v>645</v>
      </c>
      <c r="E816" s="285">
        <v>1</v>
      </c>
      <c r="F816" s="285" t="s">
        <v>1477</v>
      </c>
      <c r="G816" s="285" t="s">
        <v>731</v>
      </c>
      <c r="H816" s="278">
        <f t="shared" si="24"/>
        <v>2</v>
      </c>
      <c r="I816" s="251"/>
      <c r="J816" s="285"/>
      <c r="K816" s="278" t="e">
        <f t="shared" si="25"/>
        <v>#N/A</v>
      </c>
      <c r="L816" s="286">
        <v>43503</v>
      </c>
      <c r="M816" s="286" t="s">
        <v>3248</v>
      </c>
    </row>
    <row r="817" spans="1:13" ht="15.5" hidden="1" thickTop="1" thickBot="1" x14ac:dyDescent="0.4">
      <c r="A817" s="268" t="s">
        <v>1232</v>
      </c>
      <c r="B817" s="288" t="e">
        <f>VLOOKUP(A817,Lists!B:C,2,FALSE)</f>
        <v>#N/A</v>
      </c>
      <c r="C817" s="288" t="e">
        <f>VLOOKUP(A817,Lists!B:D,3,FALSE)</f>
        <v>#N/A</v>
      </c>
      <c r="D817" s="289" t="s">
        <v>646</v>
      </c>
      <c r="E817" s="289">
        <v>1</v>
      </c>
      <c r="F817" s="289" t="s">
        <v>1405</v>
      </c>
      <c r="G817" s="289" t="s">
        <v>731</v>
      </c>
      <c r="H817" s="278">
        <f t="shared" si="24"/>
        <v>2</v>
      </c>
      <c r="I817" s="252"/>
      <c r="J817" s="289"/>
      <c r="K817" s="278" t="e">
        <f t="shared" si="25"/>
        <v>#N/A</v>
      </c>
      <c r="L817" s="290">
        <v>43503</v>
      </c>
      <c r="M817" s="290" t="s">
        <v>3248</v>
      </c>
    </row>
    <row r="818" spans="1:13" ht="15.5" hidden="1" thickTop="1" thickBot="1" x14ac:dyDescent="0.4">
      <c r="A818" s="283" t="s">
        <v>1232</v>
      </c>
      <c r="B818" s="284" t="e">
        <f>VLOOKUP(A818,Lists!B:C,2,FALSE)</f>
        <v>#N/A</v>
      </c>
      <c r="C818" s="284" t="e">
        <f>VLOOKUP(A818,Lists!B:D,3,FALSE)</f>
        <v>#N/A</v>
      </c>
      <c r="D818" s="285" t="s">
        <v>647</v>
      </c>
      <c r="E818" s="285">
        <v>3</v>
      </c>
      <c r="F818" s="285" t="s">
        <v>1405</v>
      </c>
      <c r="G818" s="285" t="s">
        <v>731</v>
      </c>
      <c r="H818" s="278">
        <f t="shared" si="24"/>
        <v>2</v>
      </c>
      <c r="I818" s="251"/>
      <c r="J818" s="285"/>
      <c r="K818" s="278" t="e">
        <f t="shared" si="25"/>
        <v>#N/A</v>
      </c>
      <c r="L818" s="286">
        <v>43503</v>
      </c>
      <c r="M818" s="286" t="s">
        <v>3248</v>
      </c>
    </row>
    <row r="819" spans="1:13" ht="15.5" hidden="1" thickTop="1" thickBot="1" x14ac:dyDescent="0.4">
      <c r="A819" s="268" t="s">
        <v>1232</v>
      </c>
      <c r="B819" s="288" t="e">
        <f>VLOOKUP(A819,Lists!B:C,2,FALSE)</f>
        <v>#N/A</v>
      </c>
      <c r="C819" s="288" t="e">
        <f>VLOOKUP(A819,Lists!B:D,3,FALSE)</f>
        <v>#N/A</v>
      </c>
      <c r="D819" s="289" t="s">
        <v>648</v>
      </c>
      <c r="E819" s="289">
        <v>3</v>
      </c>
      <c r="F819" s="289" t="s">
        <v>1477</v>
      </c>
      <c r="G819" s="289" t="s">
        <v>731</v>
      </c>
      <c r="H819" s="278">
        <f t="shared" si="24"/>
        <v>2</v>
      </c>
      <c r="I819" s="252"/>
      <c r="J819" s="289"/>
      <c r="K819" s="278" t="e">
        <f t="shared" si="25"/>
        <v>#N/A</v>
      </c>
      <c r="L819" s="290">
        <v>43503</v>
      </c>
      <c r="M819" s="290" t="s">
        <v>3248</v>
      </c>
    </row>
    <row r="820" spans="1:13" ht="15.5" hidden="1" thickTop="1" thickBot="1" x14ac:dyDescent="0.4">
      <c r="A820" s="283" t="s">
        <v>1232</v>
      </c>
      <c r="B820" s="284" t="e">
        <f>VLOOKUP(A820,Lists!B:C,2,FALSE)</f>
        <v>#N/A</v>
      </c>
      <c r="C820" s="284" t="e">
        <f>VLOOKUP(A820,Lists!B:D,3,FALSE)</f>
        <v>#N/A</v>
      </c>
      <c r="D820" s="285" t="s">
        <v>649</v>
      </c>
      <c r="E820" s="285">
        <v>1</v>
      </c>
      <c r="F820" s="285" t="s">
        <v>1405</v>
      </c>
      <c r="G820" s="285" t="s">
        <v>731</v>
      </c>
      <c r="H820" s="278">
        <f t="shared" si="24"/>
        <v>2</v>
      </c>
      <c r="I820" s="251"/>
      <c r="J820" s="285"/>
      <c r="K820" s="278" t="e">
        <f t="shared" si="25"/>
        <v>#N/A</v>
      </c>
      <c r="L820" s="286">
        <v>43503</v>
      </c>
      <c r="M820" s="286" t="s">
        <v>3248</v>
      </c>
    </row>
    <row r="821" spans="1:13" ht="15.5" hidden="1" thickTop="1" thickBot="1" x14ac:dyDescent="0.4">
      <c r="A821" s="268" t="s">
        <v>1232</v>
      </c>
      <c r="B821" s="288" t="e">
        <f>VLOOKUP(A821,Lists!B:C,2,FALSE)</f>
        <v>#N/A</v>
      </c>
      <c r="C821" s="288" t="e">
        <f>VLOOKUP(A821,Lists!B:D,3,FALSE)</f>
        <v>#N/A</v>
      </c>
      <c r="D821" s="289" t="s">
        <v>651</v>
      </c>
      <c r="E821" s="289">
        <v>1</v>
      </c>
      <c r="F821" s="289" t="s">
        <v>1405</v>
      </c>
      <c r="G821" s="289" t="s">
        <v>731</v>
      </c>
      <c r="H821" s="278">
        <f t="shared" si="24"/>
        <v>2</v>
      </c>
      <c r="I821" s="252"/>
      <c r="J821" s="289"/>
      <c r="K821" s="278" t="e">
        <f t="shared" si="25"/>
        <v>#N/A</v>
      </c>
      <c r="L821" s="290">
        <v>43503</v>
      </c>
      <c r="M821" s="290" t="s">
        <v>3248</v>
      </c>
    </row>
    <row r="822" spans="1:13" ht="15.5" hidden="1" thickTop="1" thickBot="1" x14ac:dyDescent="0.4">
      <c r="A822" s="283" t="s">
        <v>1232</v>
      </c>
      <c r="B822" s="284" t="e">
        <f>VLOOKUP(A822,Lists!B:C,2,FALSE)</f>
        <v>#N/A</v>
      </c>
      <c r="C822" s="284" t="e">
        <f>VLOOKUP(A822,Lists!B:D,3,FALSE)</f>
        <v>#N/A</v>
      </c>
      <c r="D822" s="285" t="s">
        <v>650</v>
      </c>
      <c r="E822" s="285">
        <v>1</v>
      </c>
      <c r="F822" s="285" t="s">
        <v>1477</v>
      </c>
      <c r="G822" s="285" t="s">
        <v>731</v>
      </c>
      <c r="H822" s="278">
        <f t="shared" si="24"/>
        <v>2</v>
      </c>
      <c r="I822" s="251"/>
      <c r="J822" s="285"/>
      <c r="K822" s="278" t="e">
        <f t="shared" si="25"/>
        <v>#N/A</v>
      </c>
      <c r="L822" s="286">
        <v>43503</v>
      </c>
      <c r="M822" s="286" t="s">
        <v>3248</v>
      </c>
    </row>
    <row r="823" spans="1:13" ht="15.5" hidden="1" thickTop="1" thickBot="1" x14ac:dyDescent="0.4">
      <c r="A823" s="268" t="s">
        <v>1269</v>
      </c>
      <c r="B823" s="288" t="str">
        <f>VLOOKUP(A823,Lists!B:C,2,FALSE)</f>
        <v>EGY002</v>
      </c>
      <c r="C823" s="288" t="str">
        <f>VLOOKUP(A823,Lists!B:D,3,FALSE)</f>
        <v>EGY</v>
      </c>
      <c r="D823" s="289" t="s">
        <v>522</v>
      </c>
      <c r="E823" s="289">
        <v>97392278</v>
      </c>
      <c r="F823" s="289" t="s">
        <v>1478</v>
      </c>
      <c r="G823" s="289" t="s">
        <v>731</v>
      </c>
      <c r="H823" s="278">
        <f t="shared" si="24"/>
        <v>2</v>
      </c>
      <c r="I823" s="252" t="s">
        <v>1483</v>
      </c>
      <c r="J823" s="289" t="s">
        <v>1486</v>
      </c>
      <c r="K823" s="278" t="str">
        <f t="shared" si="25"/>
        <v>EGY002Total population</v>
      </c>
      <c r="L823" s="290">
        <v>43507</v>
      </c>
      <c r="M823" s="290" t="s">
        <v>3248</v>
      </c>
    </row>
    <row r="824" spans="1:13" ht="15.5" hidden="1" thickTop="1" thickBot="1" x14ac:dyDescent="0.4">
      <c r="A824" s="283" t="s">
        <v>1269</v>
      </c>
      <c r="B824" s="284" t="str">
        <f>VLOOKUP(A824,Lists!B:C,2,FALSE)</f>
        <v>EGY002</v>
      </c>
      <c r="C824" s="284" t="str">
        <f>VLOOKUP(A824,Lists!B:D,3,FALSE)</f>
        <v>EGY</v>
      </c>
      <c r="D824" s="285" t="s">
        <v>660</v>
      </c>
      <c r="E824" s="285">
        <v>16269</v>
      </c>
      <c r="F824" s="285" t="s">
        <v>1479</v>
      </c>
      <c r="G824" s="285" t="s">
        <v>731</v>
      </c>
      <c r="H824" s="278">
        <f t="shared" si="24"/>
        <v>2</v>
      </c>
      <c r="I824" s="251" t="s">
        <v>1484</v>
      </c>
      <c r="J824" s="285" t="s">
        <v>1487</v>
      </c>
      <c r="K824" s="278" t="str">
        <f t="shared" si="25"/>
        <v>EGY002Landmass affected</v>
      </c>
      <c r="L824" s="286">
        <v>43507</v>
      </c>
      <c r="M824" s="286" t="s">
        <v>3248</v>
      </c>
    </row>
    <row r="825" spans="1:13" ht="15.5" hidden="1" thickTop="1" thickBot="1" x14ac:dyDescent="0.4">
      <c r="A825" s="287" t="s">
        <v>1269</v>
      </c>
      <c r="B825" s="288" t="str">
        <f>VLOOKUP(A825,Lists!B:C,2,FALSE)</f>
        <v>EGY002</v>
      </c>
      <c r="C825" s="288" t="str">
        <f>VLOOKUP(A825,Lists!B:D,3,FALSE)</f>
        <v>EGY</v>
      </c>
      <c r="D825" s="289" t="s">
        <v>737</v>
      </c>
      <c r="E825" s="289">
        <v>18716539</v>
      </c>
      <c r="F825" s="289" t="s">
        <v>1478</v>
      </c>
      <c r="G825" s="289" t="s">
        <v>731</v>
      </c>
      <c r="H825" s="278">
        <f t="shared" si="24"/>
        <v>2</v>
      </c>
      <c r="I825" s="252" t="s">
        <v>1483</v>
      </c>
      <c r="J825" s="289" t="s">
        <v>1488</v>
      </c>
      <c r="K825" s="278" t="str">
        <f t="shared" si="25"/>
        <v>EGY002People exposed</v>
      </c>
      <c r="L825" s="290">
        <v>43507</v>
      </c>
      <c r="M825" s="290" t="s">
        <v>3248</v>
      </c>
    </row>
    <row r="826" spans="1:13" ht="15.5" hidden="1" thickTop="1" thickBot="1" x14ac:dyDescent="0.4">
      <c r="A826" s="283" t="s">
        <v>1269</v>
      </c>
      <c r="B826" s="284" t="str">
        <f>VLOOKUP(A826,Lists!B:C,2,FALSE)</f>
        <v>EGY002</v>
      </c>
      <c r="C826" s="284" t="str">
        <f>VLOOKUP(A826,Lists!B:D,3,FALSE)</f>
        <v>EGY</v>
      </c>
      <c r="D826" s="285" t="s">
        <v>533</v>
      </c>
      <c r="E826" s="285">
        <v>132871</v>
      </c>
      <c r="F826" s="285" t="s">
        <v>1479</v>
      </c>
      <c r="G826" s="285" t="s">
        <v>731</v>
      </c>
      <c r="H826" s="278">
        <f t="shared" si="24"/>
        <v>2</v>
      </c>
      <c r="I826" s="251" t="s">
        <v>1484</v>
      </c>
      <c r="J826" s="285" t="s">
        <v>1489</v>
      </c>
      <c r="K826" s="278" t="str">
        <f t="shared" si="25"/>
        <v>EGY002People affected</v>
      </c>
      <c r="L826" s="286">
        <v>43507</v>
      </c>
      <c r="M826" s="286" t="s">
        <v>3248</v>
      </c>
    </row>
    <row r="827" spans="1:13" ht="15.5" thickTop="1" thickBot="1" x14ac:dyDescent="0.4">
      <c r="A827" s="287" t="s">
        <v>1269</v>
      </c>
      <c r="B827" s="288" t="str">
        <f>VLOOKUP(A827,Lists!B:C,2,FALSE)</f>
        <v>EGY002</v>
      </c>
      <c r="C827" s="288" t="str">
        <f>VLOOKUP(A827,Lists!B:D,3,FALSE)</f>
        <v>EGY</v>
      </c>
      <c r="D827" s="289" t="s">
        <v>666</v>
      </c>
      <c r="E827" s="289">
        <v>132871</v>
      </c>
      <c r="F827" s="289" t="s">
        <v>1479</v>
      </c>
      <c r="G827" s="289" t="s">
        <v>732</v>
      </c>
      <c r="H827" s="278">
        <f t="shared" si="24"/>
        <v>1</v>
      </c>
      <c r="I827" s="252" t="s">
        <v>1484</v>
      </c>
      <c r="J827" s="289" t="s">
        <v>1489</v>
      </c>
      <c r="K827" s="278" t="str">
        <f t="shared" si="25"/>
        <v>EGY002People displaced</v>
      </c>
      <c r="L827" s="290">
        <v>43507</v>
      </c>
      <c r="M827" s="290" t="s">
        <v>3248</v>
      </c>
    </row>
    <row r="828" spans="1:13" ht="15.5" hidden="1" thickTop="1" thickBot="1" x14ac:dyDescent="0.4">
      <c r="A828" s="283" t="s">
        <v>1269</v>
      </c>
      <c r="B828" s="284" t="str">
        <f>VLOOKUP(A828,Lists!B:C,2,FALSE)</f>
        <v>EGY002</v>
      </c>
      <c r="C828" s="284" t="str">
        <f>VLOOKUP(A828,Lists!B:D,3,FALSE)</f>
        <v>EGY</v>
      </c>
      <c r="D828" s="285" t="s">
        <v>5027</v>
      </c>
      <c r="E828" s="285">
        <v>0</v>
      </c>
      <c r="F828" s="285" t="s">
        <v>1480</v>
      </c>
      <c r="G828" s="285" t="s">
        <v>731</v>
      </c>
      <c r="H828" s="278">
        <f t="shared" si="24"/>
        <v>2</v>
      </c>
      <c r="I828" s="251" t="s">
        <v>1354</v>
      </c>
      <c r="J828" s="285"/>
      <c r="K828" s="278" t="str">
        <f t="shared" si="25"/>
        <v>EGY002Injuries reported</v>
      </c>
      <c r="L828" s="286">
        <v>43507</v>
      </c>
      <c r="M828" s="286" t="s">
        <v>3248</v>
      </c>
    </row>
    <row r="829" spans="1:13" ht="15.5" hidden="1" thickTop="1" thickBot="1" x14ac:dyDescent="0.4">
      <c r="A829" s="287" t="s">
        <v>1269</v>
      </c>
      <c r="B829" s="288" t="str">
        <f>VLOOKUP(A829,Lists!B:C,2,FALSE)</f>
        <v>EGY002</v>
      </c>
      <c r="C829" s="288" t="str">
        <f>VLOOKUP(A829,Lists!B:D,3,FALSE)</f>
        <v>EGY</v>
      </c>
      <c r="D829" s="289" t="s">
        <v>5028</v>
      </c>
      <c r="E829" s="289" t="s">
        <v>446</v>
      </c>
      <c r="F829" s="289"/>
      <c r="G829" s="289" t="s">
        <v>446</v>
      </c>
      <c r="H829" s="278" t="str">
        <f t="shared" si="24"/>
        <v>x</v>
      </c>
      <c r="I829" s="252"/>
      <c r="J829" s="289" t="s">
        <v>1362</v>
      </c>
      <c r="K829" s="278" t="str">
        <f t="shared" si="25"/>
        <v>EGY002Illness cases reported</v>
      </c>
      <c r="L829" s="290">
        <v>43507</v>
      </c>
      <c r="M829" s="290" t="s">
        <v>3248</v>
      </c>
    </row>
    <row r="830" spans="1:13" ht="15.5" hidden="1" thickTop="1" thickBot="1" x14ac:dyDescent="0.4">
      <c r="A830" s="283" t="s">
        <v>1269</v>
      </c>
      <c r="B830" s="284" t="str">
        <f>VLOOKUP(A830,Lists!B:C,2,FALSE)</f>
        <v>EGY002</v>
      </c>
      <c r="C830" s="284" t="str">
        <f>VLOOKUP(A830,Lists!B:D,3,FALSE)</f>
        <v>EGY</v>
      </c>
      <c r="D830" s="285" t="s">
        <v>5029</v>
      </c>
      <c r="E830" s="285">
        <v>0</v>
      </c>
      <c r="F830" s="285" t="s">
        <v>1480</v>
      </c>
      <c r="G830" s="285" t="s">
        <v>731</v>
      </c>
      <c r="H830" s="278">
        <f t="shared" si="24"/>
        <v>2</v>
      </c>
      <c r="I830" s="251" t="s">
        <v>1354</v>
      </c>
      <c r="J830" s="285"/>
      <c r="K830" s="278" t="str">
        <f t="shared" si="25"/>
        <v>EGY002Fatalities reported</v>
      </c>
      <c r="L830" s="286">
        <v>43507</v>
      </c>
      <c r="M830" s="286" t="s">
        <v>3248</v>
      </c>
    </row>
    <row r="831" spans="1:13" ht="15.5" hidden="1" thickTop="1" thickBot="1" x14ac:dyDescent="0.4">
      <c r="A831" s="287" t="s">
        <v>1269</v>
      </c>
      <c r="B831" s="288" t="str">
        <f>VLOOKUP(A831,Lists!B:C,2,FALSE)</f>
        <v>EGY002</v>
      </c>
      <c r="C831" s="288" t="str">
        <f>VLOOKUP(A831,Lists!B:D,3,FALSE)</f>
        <v>EGY</v>
      </c>
      <c r="D831" s="289" t="s">
        <v>5108</v>
      </c>
      <c r="E831" s="289" t="s">
        <v>446</v>
      </c>
      <c r="F831" s="289"/>
      <c r="G831" s="289" t="s">
        <v>446</v>
      </c>
      <c r="H831" s="278" t="str">
        <f t="shared" si="24"/>
        <v>x</v>
      </c>
      <c r="I831" s="252"/>
      <c r="J831" s="289" t="s">
        <v>1362</v>
      </c>
      <c r="K831" s="278" t="str">
        <f t="shared" si="25"/>
        <v>EGY002Buildings damaged</v>
      </c>
      <c r="L831" s="290">
        <v>43507</v>
      </c>
      <c r="M831" s="290" t="s">
        <v>3248</v>
      </c>
    </row>
    <row r="832" spans="1:13" ht="15.5" hidden="1" thickTop="1" thickBot="1" x14ac:dyDescent="0.4">
      <c r="A832" s="283" t="s">
        <v>1269</v>
      </c>
      <c r="B832" s="284" t="str">
        <f>VLOOKUP(A832,Lists!B:C,2,FALSE)</f>
        <v>EGY002</v>
      </c>
      <c r="C832" s="284" t="str">
        <f>VLOOKUP(A832,Lists!B:D,3,FALSE)</f>
        <v>EGY</v>
      </c>
      <c r="D832" s="285" t="s">
        <v>5109</v>
      </c>
      <c r="E832" s="285" t="s">
        <v>446</v>
      </c>
      <c r="F832" s="285"/>
      <c r="G832" s="285" t="s">
        <v>446</v>
      </c>
      <c r="H832" s="278" t="str">
        <f t="shared" si="24"/>
        <v>x</v>
      </c>
      <c r="I832" s="251"/>
      <c r="J832" s="285" t="s">
        <v>1362</v>
      </c>
      <c r="K832" s="278" t="str">
        <f t="shared" si="25"/>
        <v>EGY002Buildings destroyed</v>
      </c>
      <c r="L832" s="286">
        <v>43507</v>
      </c>
      <c r="M832" s="286" t="s">
        <v>3248</v>
      </c>
    </row>
    <row r="833" spans="1:13" ht="15.5" hidden="1" thickTop="1" thickBot="1" x14ac:dyDescent="0.4">
      <c r="A833" s="287" t="s">
        <v>1269</v>
      </c>
      <c r="B833" s="288" t="str">
        <f>VLOOKUP(A833,Lists!B:C,2,FALSE)</f>
        <v>EGY002</v>
      </c>
      <c r="C833" s="288" t="str">
        <f>VLOOKUP(A833,Lists!B:D,3,FALSE)</f>
        <v>EGY</v>
      </c>
      <c r="D833" s="289" t="s">
        <v>742</v>
      </c>
      <c r="E833" s="289" t="s">
        <v>446</v>
      </c>
      <c r="F833" s="289"/>
      <c r="G833" s="289" t="s">
        <v>446</v>
      </c>
      <c r="H833" s="278" t="str">
        <f t="shared" si="24"/>
        <v>x</v>
      </c>
      <c r="I833" s="252"/>
      <c r="J833" s="289" t="s">
        <v>1362</v>
      </c>
      <c r="K833" s="278" t="str">
        <f t="shared" si="25"/>
        <v>EGY002Economic Losses</v>
      </c>
      <c r="L833" s="290">
        <v>43507</v>
      </c>
      <c r="M833" s="290" t="s">
        <v>3248</v>
      </c>
    </row>
    <row r="834" spans="1:13" ht="15.5" hidden="1" thickTop="1" thickBot="1" x14ac:dyDescent="0.4">
      <c r="A834" s="283" t="s">
        <v>1269</v>
      </c>
      <c r="B834" s="284" t="str">
        <f>VLOOKUP(A834,Lists!B:C,2,FALSE)</f>
        <v>EGY002</v>
      </c>
      <c r="C834" s="284" t="str">
        <f>VLOOKUP(A834,Lists!B:D,3,FALSE)</f>
        <v>EGY</v>
      </c>
      <c r="D834" s="285" t="s">
        <v>752</v>
      </c>
      <c r="E834" s="285">
        <v>132871</v>
      </c>
      <c r="F834" s="285" t="s">
        <v>1479</v>
      </c>
      <c r="G834" s="285" t="s">
        <v>732</v>
      </c>
      <c r="H834" s="278">
        <f t="shared" ref="H834:H897" si="26">IF(G834="x","x",IF(G834="Low",3,IF(G834="Medium",2,IF(G834="High",1,FALSE))))</f>
        <v>1</v>
      </c>
      <c r="I834" s="251" t="s">
        <v>1484</v>
      </c>
      <c r="J834" s="285" t="s">
        <v>1489</v>
      </c>
      <c r="K834" s="278" t="str">
        <f t="shared" ref="K834:K897" si="27">B834&amp;""&amp;D834</f>
        <v>EGY002People in Need</v>
      </c>
      <c r="L834" s="286">
        <v>43507</v>
      </c>
      <c r="M834" s="286" t="s">
        <v>3248</v>
      </c>
    </row>
    <row r="835" spans="1:13" ht="15.5" hidden="1" thickTop="1" thickBot="1" x14ac:dyDescent="0.4">
      <c r="A835" s="287" t="s">
        <v>1269</v>
      </c>
      <c r="B835" s="288" t="str">
        <f>VLOOKUP(A835,Lists!B:C,2,FALSE)</f>
        <v>EGY002</v>
      </c>
      <c r="C835" s="288" t="str">
        <f>VLOOKUP(A835,Lists!B:D,3,FALSE)</f>
        <v>EGY</v>
      </c>
      <c r="D835" s="289" t="s">
        <v>5110</v>
      </c>
      <c r="E835" s="289">
        <v>61121</v>
      </c>
      <c r="F835" s="289" t="s">
        <v>1481</v>
      </c>
      <c r="G835" s="289" t="s">
        <v>731</v>
      </c>
      <c r="H835" s="278">
        <f t="shared" si="26"/>
        <v>2</v>
      </c>
      <c r="I835" s="252" t="s">
        <v>1485</v>
      </c>
      <c r="J835" s="289" t="s">
        <v>1490</v>
      </c>
      <c r="K835" s="278" t="str">
        <f t="shared" si="27"/>
        <v>EGY002Minimal humanitarian conditions - Level 1</v>
      </c>
      <c r="L835" s="290">
        <v>43507</v>
      </c>
      <c r="M835" s="290" t="s">
        <v>3248</v>
      </c>
    </row>
    <row r="836" spans="1:13" ht="15.5" hidden="1" thickTop="1" thickBot="1" x14ac:dyDescent="0.4">
      <c r="A836" s="283" t="s">
        <v>1269</v>
      </c>
      <c r="B836" s="284" t="str">
        <f>VLOOKUP(A836,Lists!B:C,2,FALSE)</f>
        <v>EGY002</v>
      </c>
      <c r="C836" s="284" t="str">
        <f>VLOOKUP(A836,Lists!B:D,3,FALSE)</f>
        <v>EGY</v>
      </c>
      <c r="D836" s="285" t="s">
        <v>5111</v>
      </c>
      <c r="E836" s="285">
        <v>71750</v>
      </c>
      <c r="F836" s="285" t="s">
        <v>1482</v>
      </c>
      <c r="G836" s="285" t="s">
        <v>731</v>
      </c>
      <c r="H836" s="278">
        <f t="shared" si="26"/>
        <v>2</v>
      </c>
      <c r="I836" s="251" t="s">
        <v>1485</v>
      </c>
      <c r="J836" s="285" t="s">
        <v>1491</v>
      </c>
      <c r="K836" s="278" t="str">
        <f t="shared" si="27"/>
        <v>EGY002Stressed humanitarian conditions - Level 2</v>
      </c>
      <c r="L836" s="286">
        <v>43507</v>
      </c>
      <c r="M836" s="286" t="s">
        <v>3248</v>
      </c>
    </row>
    <row r="837" spans="1:13" ht="15.5" hidden="1" thickTop="1" thickBot="1" x14ac:dyDescent="0.4">
      <c r="A837" s="287" t="s">
        <v>1269</v>
      </c>
      <c r="B837" s="288" t="str">
        <f>VLOOKUP(A837,Lists!B:C,2,FALSE)</f>
        <v>EGY002</v>
      </c>
      <c r="C837" s="288" t="str">
        <f>VLOOKUP(A837,Lists!B:D,3,FALSE)</f>
        <v>EGY</v>
      </c>
      <c r="D837" s="289" t="s">
        <v>5112</v>
      </c>
      <c r="E837" s="289">
        <v>0</v>
      </c>
      <c r="F837" s="289"/>
      <c r="G837" s="289" t="s">
        <v>731</v>
      </c>
      <c r="H837" s="278">
        <f t="shared" si="26"/>
        <v>2</v>
      </c>
      <c r="I837" s="252"/>
      <c r="J837" s="289"/>
      <c r="K837" s="278" t="str">
        <f t="shared" si="27"/>
        <v>EGY002Moderate humanitarian conditions - Level 3</v>
      </c>
      <c r="L837" s="290">
        <v>43507</v>
      </c>
      <c r="M837" s="290" t="s">
        <v>3248</v>
      </c>
    </row>
    <row r="838" spans="1:13" ht="15.5" hidden="1" thickTop="1" thickBot="1" x14ac:dyDescent="0.4">
      <c r="A838" s="283" t="s">
        <v>1269</v>
      </c>
      <c r="B838" s="284" t="str">
        <f>VLOOKUP(A838,Lists!B:C,2,FALSE)</f>
        <v>EGY002</v>
      </c>
      <c r="C838" s="284" t="str">
        <f>VLOOKUP(A838,Lists!B:D,3,FALSE)</f>
        <v>EGY</v>
      </c>
      <c r="D838" s="285" t="s">
        <v>5113</v>
      </c>
      <c r="E838" s="285">
        <v>0</v>
      </c>
      <c r="F838" s="285"/>
      <c r="G838" s="285" t="s">
        <v>732</v>
      </c>
      <c r="H838" s="278">
        <f t="shared" si="26"/>
        <v>1</v>
      </c>
      <c r="I838" s="251"/>
      <c r="J838" s="285"/>
      <c r="K838" s="278" t="str">
        <f t="shared" si="27"/>
        <v>EGY002Severe humanitarian conditions - Level 4</v>
      </c>
      <c r="L838" s="286">
        <v>43507</v>
      </c>
      <c r="M838" s="286" t="s">
        <v>3248</v>
      </c>
    </row>
    <row r="839" spans="1:13" ht="15.5" hidden="1" thickTop="1" thickBot="1" x14ac:dyDescent="0.4">
      <c r="A839" s="287" t="s">
        <v>1269</v>
      </c>
      <c r="B839" s="288" t="str">
        <f>VLOOKUP(A839,Lists!B:C,2,FALSE)</f>
        <v>EGY002</v>
      </c>
      <c r="C839" s="288" t="str">
        <f>VLOOKUP(A839,Lists!B:D,3,FALSE)</f>
        <v>EGY</v>
      </c>
      <c r="D839" s="289" t="s">
        <v>5114</v>
      </c>
      <c r="E839" s="289">
        <v>0</v>
      </c>
      <c r="F839" s="289"/>
      <c r="G839" s="289" t="s">
        <v>732</v>
      </c>
      <c r="H839" s="278">
        <f t="shared" si="26"/>
        <v>1</v>
      </c>
      <c r="I839" s="252"/>
      <c r="J839" s="289"/>
      <c r="K839" s="278" t="str">
        <f t="shared" si="27"/>
        <v>EGY002Extreme humanitarian conditions - Level 5</v>
      </c>
      <c r="L839" s="290">
        <v>43507</v>
      </c>
      <c r="M839" s="290" t="s">
        <v>3248</v>
      </c>
    </row>
    <row r="840" spans="1:13" ht="15.5" hidden="1" thickTop="1" thickBot="1" x14ac:dyDescent="0.4">
      <c r="A840" s="283" t="s">
        <v>1269</v>
      </c>
      <c r="B840" s="284" t="str">
        <f>VLOOKUP(A840,Lists!B:C,2,FALSE)</f>
        <v>EGY002</v>
      </c>
      <c r="C840" s="284" t="str">
        <f>VLOOKUP(A840,Lists!B:D,3,FALSE)</f>
        <v>EGY</v>
      </c>
      <c r="D840" s="285" t="s">
        <v>5115</v>
      </c>
      <c r="E840" s="285">
        <v>0</v>
      </c>
      <c r="F840" s="285" t="s">
        <v>1480</v>
      </c>
      <c r="G840" s="285" t="s">
        <v>731</v>
      </c>
      <c r="H840" s="278">
        <f t="shared" si="26"/>
        <v>2</v>
      </c>
      <c r="I840" s="251" t="s">
        <v>1354</v>
      </c>
      <c r="J840" s="285"/>
      <c r="K840" s="278" t="str">
        <f t="shared" si="27"/>
        <v>EGY002Fatalities in all crises</v>
      </c>
      <c r="L840" s="286">
        <v>43507</v>
      </c>
      <c r="M840" s="286" t="s">
        <v>3248</v>
      </c>
    </row>
    <row r="841" spans="1:13" ht="15.5" hidden="1" thickTop="1" thickBot="1" x14ac:dyDescent="0.4">
      <c r="A841" s="287" t="s">
        <v>1269</v>
      </c>
      <c r="B841" s="288" t="str">
        <f>VLOOKUP(A841,Lists!B:C,2,FALSE)</f>
        <v>EGY002</v>
      </c>
      <c r="C841" s="288" t="str">
        <f>VLOOKUP(A841,Lists!B:D,3,FALSE)</f>
        <v>EGY</v>
      </c>
      <c r="D841" s="289" t="s">
        <v>688</v>
      </c>
      <c r="E841" s="289">
        <v>2</v>
      </c>
      <c r="F841" s="289"/>
      <c r="G841" s="289" t="s">
        <v>731</v>
      </c>
      <c r="H841" s="278">
        <f t="shared" si="26"/>
        <v>2</v>
      </c>
      <c r="I841" s="252"/>
      <c r="J841" s="289" t="s">
        <v>1366</v>
      </c>
      <c r="K841" s="278" t="str">
        <f t="shared" si="27"/>
        <v>EGY002Crisis affected groups</v>
      </c>
      <c r="L841" s="290">
        <v>43507</v>
      </c>
      <c r="M841" s="290" t="s">
        <v>3248</v>
      </c>
    </row>
    <row r="842" spans="1:13" ht="15.5" hidden="1" thickTop="1" thickBot="1" x14ac:dyDescent="0.4">
      <c r="A842" s="283" t="s">
        <v>1269</v>
      </c>
      <c r="B842" s="284" t="str">
        <f>VLOOKUP(A842,Lists!B:C,2,FALSE)</f>
        <v>EGY002</v>
      </c>
      <c r="C842" s="284" t="str">
        <f>VLOOKUP(A842,Lists!B:D,3,FALSE)</f>
        <v>EGY</v>
      </c>
      <c r="D842" s="285" t="s">
        <v>691</v>
      </c>
      <c r="E842" s="285" t="s">
        <v>446</v>
      </c>
      <c r="F842" s="285"/>
      <c r="G842" s="285" t="s">
        <v>446</v>
      </c>
      <c r="H842" s="278" t="str">
        <f t="shared" si="26"/>
        <v>x</v>
      </c>
      <c r="I842" s="251"/>
      <c r="J842" s="285"/>
      <c r="K842" s="278" t="str">
        <f t="shared" si="27"/>
        <v>EGY002People facing limited access constraints</v>
      </c>
      <c r="L842" s="286">
        <v>43507</v>
      </c>
      <c r="M842" s="286" t="s">
        <v>3248</v>
      </c>
    </row>
    <row r="843" spans="1:13" ht="15.5" hidden="1" thickTop="1" thickBot="1" x14ac:dyDescent="0.4">
      <c r="A843" s="287" t="s">
        <v>1269</v>
      </c>
      <c r="B843" s="288" t="str">
        <f>VLOOKUP(A843,Lists!B:C,2,FALSE)</f>
        <v>EGY002</v>
      </c>
      <c r="C843" s="288" t="str">
        <f>VLOOKUP(A843,Lists!B:D,3,FALSE)</f>
        <v>EGY</v>
      </c>
      <c r="D843" s="289" t="s">
        <v>692</v>
      </c>
      <c r="E843" s="289" t="s">
        <v>446</v>
      </c>
      <c r="F843" s="289"/>
      <c r="G843" s="289" t="s">
        <v>446</v>
      </c>
      <c r="H843" s="278" t="str">
        <f t="shared" si="26"/>
        <v>x</v>
      </c>
      <c r="I843" s="252"/>
      <c r="J843" s="289"/>
      <c r="K843" s="278" t="str">
        <f t="shared" si="27"/>
        <v>EGY002People facing restricted access constraints</v>
      </c>
      <c r="L843" s="290">
        <v>43507</v>
      </c>
      <c r="M843" s="290" t="s">
        <v>3248</v>
      </c>
    </row>
    <row r="844" spans="1:13" ht="15.5" hidden="1" thickTop="1" thickBot="1" x14ac:dyDescent="0.4">
      <c r="A844" s="268" t="s">
        <v>2970</v>
      </c>
      <c r="B844" s="277" t="str">
        <f>VLOOKUP(A844,Lists!B:C,2,FALSE)</f>
        <v>MLI001</v>
      </c>
      <c r="C844" s="277" t="str">
        <f>VLOOKUP(A844,Lists!B:D,3,FALSE)</f>
        <v>MLI</v>
      </c>
      <c r="D844" s="249" t="s">
        <v>660</v>
      </c>
      <c r="E844" s="249">
        <v>957530</v>
      </c>
      <c r="F844" s="249"/>
      <c r="G844" s="249"/>
      <c r="H844" s="278" t="b">
        <f t="shared" si="26"/>
        <v>0</v>
      </c>
      <c r="I844" s="162"/>
      <c r="J844" s="249"/>
      <c r="K844" s="278" t="str">
        <f t="shared" si="27"/>
        <v>MLI001Landmass affected</v>
      </c>
      <c r="L844" s="281">
        <v>43507</v>
      </c>
      <c r="M844" s="281" t="s">
        <v>3248</v>
      </c>
    </row>
    <row r="845" spans="1:13" ht="15.5" hidden="1" thickTop="1" thickBot="1" x14ac:dyDescent="0.4">
      <c r="A845" s="267" t="s">
        <v>2970</v>
      </c>
      <c r="B845" s="278" t="str">
        <f>VLOOKUP(A845,Lists!B:C,2,FALSE)</f>
        <v>MLI001</v>
      </c>
      <c r="C845" s="278" t="str">
        <f>VLOOKUP(A845,Lists!B:D,3,FALSE)</f>
        <v>MLI</v>
      </c>
      <c r="D845" s="250" t="s">
        <v>737</v>
      </c>
      <c r="E845" s="250">
        <v>9097050</v>
      </c>
      <c r="F845" s="250"/>
      <c r="G845" s="250"/>
      <c r="H845" s="278" t="b">
        <f t="shared" si="26"/>
        <v>0</v>
      </c>
      <c r="I845" s="161"/>
      <c r="J845" s="250"/>
      <c r="K845" s="278" t="str">
        <f t="shared" si="27"/>
        <v>MLI001People exposed</v>
      </c>
      <c r="L845" s="282">
        <v>43507</v>
      </c>
      <c r="M845" s="282" t="s">
        <v>3248</v>
      </c>
    </row>
    <row r="846" spans="1:13" ht="15.5" hidden="1" thickTop="1" thickBot="1" x14ac:dyDescent="0.4">
      <c r="A846" s="268" t="s">
        <v>2970</v>
      </c>
      <c r="B846" s="277" t="str">
        <f>VLOOKUP(A846,Lists!B:C,2,FALSE)</f>
        <v>MLI001</v>
      </c>
      <c r="C846" s="277" t="str">
        <f>VLOOKUP(A846,Lists!B:D,3,FALSE)</f>
        <v>MLI</v>
      </c>
      <c r="D846" s="249" t="s">
        <v>533</v>
      </c>
      <c r="E846" s="249">
        <v>9097050</v>
      </c>
      <c r="F846" s="249"/>
      <c r="G846" s="249"/>
      <c r="H846" s="278" t="b">
        <f t="shared" si="26"/>
        <v>0</v>
      </c>
      <c r="I846" s="162"/>
      <c r="J846" s="249"/>
      <c r="K846" s="278" t="str">
        <f t="shared" si="27"/>
        <v>MLI001People affected</v>
      </c>
      <c r="L846" s="281">
        <v>43507</v>
      </c>
      <c r="M846" s="281" t="s">
        <v>3248</v>
      </c>
    </row>
    <row r="847" spans="1:13" ht="15.5" hidden="1" thickTop="1" thickBot="1" x14ac:dyDescent="0.4">
      <c r="A847" s="267" t="s">
        <v>2966</v>
      </c>
      <c r="B847" s="278" t="str">
        <f>VLOOKUP(A847,Lists!B:C,2,FALSE)</f>
        <v>LBN002</v>
      </c>
      <c r="C847" s="278" t="str">
        <f>VLOOKUP(A847,Lists!B:D,3,FALSE)</f>
        <v>LBN</v>
      </c>
      <c r="D847" s="250" t="s">
        <v>522</v>
      </c>
      <c r="E847" s="250">
        <v>6082360</v>
      </c>
      <c r="F847" s="250" t="s">
        <v>1492</v>
      </c>
      <c r="G847" s="250" t="s">
        <v>731</v>
      </c>
      <c r="H847" s="278">
        <f t="shared" si="26"/>
        <v>2</v>
      </c>
      <c r="I847" s="161" t="s">
        <v>1503</v>
      </c>
      <c r="J847" s="250" t="s">
        <v>1511</v>
      </c>
      <c r="K847" s="278" t="str">
        <f t="shared" si="27"/>
        <v>LBN002Total population</v>
      </c>
      <c r="L847" s="282">
        <v>43507</v>
      </c>
      <c r="M847" s="282" t="s">
        <v>3248</v>
      </c>
    </row>
    <row r="848" spans="1:13" ht="15.5" hidden="1" thickTop="1" thickBot="1" x14ac:dyDescent="0.4">
      <c r="A848" s="268" t="s">
        <v>2966</v>
      </c>
      <c r="B848" s="277" t="str">
        <f>VLOOKUP(A848,Lists!B:C,2,FALSE)</f>
        <v>LBN002</v>
      </c>
      <c r="C848" s="277" t="str">
        <f>VLOOKUP(A848,Lists!B:D,3,FALSE)</f>
        <v>LBN</v>
      </c>
      <c r="D848" s="249" t="s">
        <v>660</v>
      </c>
      <c r="E848" s="249">
        <v>10201.199999999999</v>
      </c>
      <c r="F848" s="249" t="s">
        <v>1493</v>
      </c>
      <c r="G848" s="249" t="s">
        <v>731</v>
      </c>
      <c r="H848" s="278">
        <f t="shared" si="26"/>
        <v>2</v>
      </c>
      <c r="I848" s="162" t="s">
        <v>1504</v>
      </c>
      <c r="J848" s="249" t="s">
        <v>1512</v>
      </c>
      <c r="K848" s="278" t="str">
        <f t="shared" si="27"/>
        <v>LBN002Landmass affected</v>
      </c>
      <c r="L848" s="281">
        <v>43507</v>
      </c>
      <c r="M848" s="281" t="s">
        <v>3248</v>
      </c>
    </row>
    <row r="849" spans="1:13" ht="15.5" hidden="1" thickTop="1" thickBot="1" x14ac:dyDescent="0.4">
      <c r="A849" s="267" t="s">
        <v>2966</v>
      </c>
      <c r="B849" s="278" t="str">
        <f>VLOOKUP(A849,Lists!B:C,2,FALSE)</f>
        <v>LBN002</v>
      </c>
      <c r="C849" s="278" t="str">
        <f>VLOOKUP(A849,Lists!B:D,3,FALSE)</f>
        <v>LBN</v>
      </c>
      <c r="D849" s="250" t="s">
        <v>737</v>
      </c>
      <c r="E849" s="250">
        <v>6082360</v>
      </c>
      <c r="F849" s="250" t="s">
        <v>1492</v>
      </c>
      <c r="G849" s="250" t="s">
        <v>731</v>
      </c>
      <c r="H849" s="278">
        <f t="shared" si="26"/>
        <v>2</v>
      </c>
      <c r="I849" s="161" t="s">
        <v>1503</v>
      </c>
      <c r="J849" s="250" t="s">
        <v>1512</v>
      </c>
      <c r="K849" s="278" t="str">
        <f t="shared" si="27"/>
        <v>LBN002People exposed</v>
      </c>
      <c r="L849" s="282">
        <v>43507</v>
      </c>
      <c r="M849" s="282" t="s">
        <v>3248</v>
      </c>
    </row>
    <row r="850" spans="1:13" ht="15.5" hidden="1" thickTop="1" thickBot="1" x14ac:dyDescent="0.4">
      <c r="A850" s="268" t="s">
        <v>2966</v>
      </c>
      <c r="B850" s="277" t="str">
        <f>VLOOKUP(A850,Lists!B:C,2,FALSE)</f>
        <v>LBN002</v>
      </c>
      <c r="C850" s="277" t="str">
        <f>VLOOKUP(A850,Lists!B:D,3,FALSE)</f>
        <v>LBN</v>
      </c>
      <c r="D850" s="249" t="s">
        <v>533</v>
      </c>
      <c r="E850" s="249">
        <v>1528800</v>
      </c>
      <c r="F850" s="249" t="s">
        <v>1494</v>
      </c>
      <c r="G850" s="249" t="s">
        <v>731</v>
      </c>
      <c r="H850" s="278">
        <f t="shared" si="26"/>
        <v>2</v>
      </c>
      <c r="I850" s="162" t="s">
        <v>1505</v>
      </c>
      <c r="J850" s="249" t="s">
        <v>2367</v>
      </c>
      <c r="K850" s="278" t="str">
        <f t="shared" si="27"/>
        <v>LBN002People affected</v>
      </c>
      <c r="L850" s="281">
        <v>43507</v>
      </c>
      <c r="M850" s="281" t="s">
        <v>3248</v>
      </c>
    </row>
    <row r="851" spans="1:13" ht="15.5" thickTop="1" thickBot="1" x14ac:dyDescent="0.4">
      <c r="A851" s="267" t="s">
        <v>2966</v>
      </c>
      <c r="B851" s="278" t="str">
        <f>VLOOKUP(A851,Lists!B:C,2,FALSE)</f>
        <v>LBN002</v>
      </c>
      <c r="C851" s="278" t="str">
        <f>VLOOKUP(A851,Lists!B:D,3,FALSE)</f>
        <v>LBN</v>
      </c>
      <c r="D851" s="250" t="s">
        <v>666</v>
      </c>
      <c r="E851" s="250">
        <v>1528800</v>
      </c>
      <c r="F851" s="250" t="s">
        <v>1494</v>
      </c>
      <c r="G851" s="250" t="s">
        <v>731</v>
      </c>
      <c r="H851" s="278">
        <f t="shared" si="26"/>
        <v>2</v>
      </c>
      <c r="I851" s="161" t="s">
        <v>1505</v>
      </c>
      <c r="J851" s="250" t="s">
        <v>1513</v>
      </c>
      <c r="K851" s="278" t="str">
        <f t="shared" si="27"/>
        <v>LBN002People displaced</v>
      </c>
      <c r="L851" s="282">
        <v>43507</v>
      </c>
      <c r="M851" s="282" t="s">
        <v>3248</v>
      </c>
    </row>
    <row r="852" spans="1:13" ht="15.5" hidden="1" thickTop="1" thickBot="1" x14ac:dyDescent="0.4">
      <c r="A852" s="268" t="s">
        <v>2966</v>
      </c>
      <c r="B852" s="277" t="str">
        <f>VLOOKUP(A852,Lists!B:C,2,FALSE)</f>
        <v>LBN002</v>
      </c>
      <c r="C852" s="277" t="str">
        <f>VLOOKUP(A852,Lists!B:D,3,FALSE)</f>
        <v>LBN</v>
      </c>
      <c r="D852" s="249" t="s">
        <v>5027</v>
      </c>
      <c r="E852" s="249" t="s">
        <v>446</v>
      </c>
      <c r="F852" s="249"/>
      <c r="G852" s="249" t="s">
        <v>446</v>
      </c>
      <c r="H852" s="278" t="str">
        <f t="shared" si="26"/>
        <v>x</v>
      </c>
      <c r="I852" s="162"/>
      <c r="J852" s="249" t="s">
        <v>1333</v>
      </c>
      <c r="K852" s="278" t="str">
        <f t="shared" si="27"/>
        <v>LBN002Injuries reported</v>
      </c>
      <c r="L852" s="281">
        <v>43507</v>
      </c>
      <c r="M852" s="281" t="s">
        <v>3248</v>
      </c>
    </row>
    <row r="853" spans="1:13" ht="15.5" hidden="1" thickTop="1" thickBot="1" x14ac:dyDescent="0.4">
      <c r="A853" s="267" t="s">
        <v>2966</v>
      </c>
      <c r="B853" s="278" t="str">
        <f>VLOOKUP(A853,Lists!B:C,2,FALSE)</f>
        <v>LBN002</v>
      </c>
      <c r="C853" s="278" t="str">
        <f>VLOOKUP(A853,Lists!B:D,3,FALSE)</f>
        <v>LBN</v>
      </c>
      <c r="D853" s="250" t="s">
        <v>5028</v>
      </c>
      <c r="E853" s="250" t="s">
        <v>446</v>
      </c>
      <c r="F853" s="250"/>
      <c r="G853" s="250" t="s">
        <v>446</v>
      </c>
      <c r="H853" s="278" t="str">
        <f t="shared" si="26"/>
        <v>x</v>
      </c>
      <c r="I853" s="161"/>
      <c r="J853" s="250" t="s">
        <v>1333</v>
      </c>
      <c r="K853" s="278" t="str">
        <f t="shared" si="27"/>
        <v>LBN002Illness cases reported</v>
      </c>
      <c r="L853" s="282">
        <v>43507</v>
      </c>
      <c r="M853" s="282" t="s">
        <v>3248</v>
      </c>
    </row>
    <row r="854" spans="1:13" ht="15.5" hidden="1" thickTop="1" thickBot="1" x14ac:dyDescent="0.4">
      <c r="A854" s="268" t="s">
        <v>2966</v>
      </c>
      <c r="B854" s="277" t="str">
        <f>VLOOKUP(A854,Lists!B:C,2,FALSE)</f>
        <v>LBN002</v>
      </c>
      <c r="C854" s="277" t="str">
        <f>VLOOKUP(A854,Lists!B:D,3,FALSE)</f>
        <v>LBN</v>
      </c>
      <c r="D854" s="249" t="s">
        <v>5029</v>
      </c>
      <c r="E854" s="249">
        <v>4</v>
      </c>
      <c r="F854" s="249" t="s">
        <v>1495</v>
      </c>
      <c r="G854" s="249" t="s">
        <v>730</v>
      </c>
      <c r="H854" s="278">
        <f t="shared" si="26"/>
        <v>3</v>
      </c>
      <c r="I854" s="162" t="s">
        <v>1506</v>
      </c>
      <c r="J854" s="249" t="s">
        <v>1514</v>
      </c>
      <c r="K854" s="278" t="str">
        <f t="shared" si="27"/>
        <v>LBN002Fatalities reported</v>
      </c>
      <c r="L854" s="281">
        <v>43507</v>
      </c>
      <c r="M854" s="281" t="s">
        <v>3248</v>
      </c>
    </row>
    <row r="855" spans="1:13" ht="15.5" hidden="1" thickTop="1" thickBot="1" x14ac:dyDescent="0.4">
      <c r="A855" s="267" t="s">
        <v>2966</v>
      </c>
      <c r="B855" s="278" t="str">
        <f>VLOOKUP(A855,Lists!B:C,2,FALSE)</f>
        <v>LBN002</v>
      </c>
      <c r="C855" s="278" t="str">
        <f>VLOOKUP(A855,Lists!B:D,3,FALSE)</f>
        <v>LBN</v>
      </c>
      <c r="D855" s="250" t="s">
        <v>5108</v>
      </c>
      <c r="E855" s="250" t="s">
        <v>446</v>
      </c>
      <c r="F855" s="250"/>
      <c r="G855" s="250" t="s">
        <v>446</v>
      </c>
      <c r="H855" s="278" t="str">
        <f t="shared" si="26"/>
        <v>x</v>
      </c>
      <c r="I855" s="161"/>
      <c r="J855" s="250" t="s">
        <v>1333</v>
      </c>
      <c r="K855" s="278" t="str">
        <f t="shared" si="27"/>
        <v>LBN002Buildings damaged</v>
      </c>
      <c r="L855" s="282">
        <v>43507</v>
      </c>
      <c r="M855" s="282" t="s">
        <v>3248</v>
      </c>
    </row>
    <row r="856" spans="1:13" ht="15.5" hidden="1" thickTop="1" thickBot="1" x14ac:dyDescent="0.4">
      <c r="A856" s="268" t="s">
        <v>2966</v>
      </c>
      <c r="B856" s="277" t="str">
        <f>VLOOKUP(A856,Lists!B:C,2,FALSE)</f>
        <v>LBN002</v>
      </c>
      <c r="C856" s="277" t="str">
        <f>VLOOKUP(A856,Lists!B:D,3,FALSE)</f>
        <v>LBN</v>
      </c>
      <c r="D856" s="249" t="s">
        <v>5109</v>
      </c>
      <c r="E856" s="249" t="s">
        <v>446</v>
      </c>
      <c r="F856" s="249"/>
      <c r="G856" s="249" t="s">
        <v>446</v>
      </c>
      <c r="H856" s="278" t="str">
        <f t="shared" si="26"/>
        <v>x</v>
      </c>
      <c r="I856" s="162"/>
      <c r="J856" s="249" t="s">
        <v>1333</v>
      </c>
      <c r="K856" s="278" t="str">
        <f t="shared" si="27"/>
        <v>LBN002Buildings destroyed</v>
      </c>
      <c r="L856" s="281">
        <v>43507</v>
      </c>
      <c r="M856" s="281" t="s">
        <v>3248</v>
      </c>
    </row>
    <row r="857" spans="1:13" ht="15.5" hidden="1" thickTop="1" thickBot="1" x14ac:dyDescent="0.4">
      <c r="A857" s="267" t="s">
        <v>2966</v>
      </c>
      <c r="B857" s="278" t="str">
        <f>VLOOKUP(A857,Lists!B:C,2,FALSE)</f>
        <v>LBN002</v>
      </c>
      <c r="C857" s="278" t="str">
        <f>VLOOKUP(A857,Lists!B:D,3,FALSE)</f>
        <v>LBN</v>
      </c>
      <c r="D857" s="250" t="s">
        <v>742</v>
      </c>
      <c r="E857" s="250" t="s">
        <v>446</v>
      </c>
      <c r="F857" s="250"/>
      <c r="G857" s="250" t="s">
        <v>446</v>
      </c>
      <c r="H857" s="278" t="str">
        <f t="shared" si="26"/>
        <v>x</v>
      </c>
      <c r="I857" s="161"/>
      <c r="J857" s="250" t="s">
        <v>1333</v>
      </c>
      <c r="K857" s="278" t="str">
        <f t="shared" si="27"/>
        <v>LBN002Economic Losses</v>
      </c>
      <c r="L857" s="282">
        <v>43507</v>
      </c>
      <c r="M857" s="282" t="s">
        <v>3248</v>
      </c>
    </row>
    <row r="858" spans="1:13" ht="15.5" hidden="1" thickTop="1" thickBot="1" x14ac:dyDescent="0.4">
      <c r="A858" s="268" t="s">
        <v>2966</v>
      </c>
      <c r="B858" s="277" t="str">
        <f>VLOOKUP(A858,Lists!B:C,2,FALSE)</f>
        <v>LBN002</v>
      </c>
      <c r="C858" s="277" t="str">
        <f>VLOOKUP(A858,Lists!B:D,3,FALSE)</f>
        <v>LBN</v>
      </c>
      <c r="D858" s="249" t="s">
        <v>752</v>
      </c>
      <c r="E858" s="249">
        <v>1483277.6883614999</v>
      </c>
      <c r="F858" s="249" t="s">
        <v>1496</v>
      </c>
      <c r="G858" s="249" t="s">
        <v>730</v>
      </c>
      <c r="H858" s="278">
        <f t="shared" si="26"/>
        <v>3</v>
      </c>
      <c r="I858" s="162" t="s">
        <v>1507</v>
      </c>
      <c r="J858" s="249" t="s">
        <v>1515</v>
      </c>
      <c r="K858" s="278" t="str">
        <f t="shared" si="27"/>
        <v>LBN002People in Need</v>
      </c>
      <c r="L858" s="281">
        <v>43507</v>
      </c>
      <c r="M858" s="281" t="s">
        <v>3248</v>
      </c>
    </row>
    <row r="859" spans="1:13" ht="15.5" hidden="1" thickTop="1" thickBot="1" x14ac:dyDescent="0.4">
      <c r="A859" s="267" t="s">
        <v>2966</v>
      </c>
      <c r="B859" s="278" t="str">
        <f>VLOOKUP(A859,Lists!B:C,2,FALSE)</f>
        <v>LBN002</v>
      </c>
      <c r="C859" s="278" t="str">
        <f>VLOOKUP(A859,Lists!B:D,3,FALSE)</f>
        <v>LBN</v>
      </c>
      <c r="D859" s="250" t="s">
        <v>5110</v>
      </c>
      <c r="E859" s="250">
        <v>500650.35027599998</v>
      </c>
      <c r="F859" s="250" t="s">
        <v>1496</v>
      </c>
      <c r="G859" s="250" t="s">
        <v>730</v>
      </c>
      <c r="H859" s="278">
        <f t="shared" si="26"/>
        <v>3</v>
      </c>
      <c r="I859" s="161" t="s">
        <v>1507</v>
      </c>
      <c r="J859" s="250" t="s">
        <v>1516</v>
      </c>
      <c r="K859" s="278" t="str">
        <f t="shared" si="27"/>
        <v>LBN002Minimal humanitarian conditions - Level 1</v>
      </c>
      <c r="L859" s="282">
        <v>43507</v>
      </c>
      <c r="M859" s="282" t="s">
        <v>3248</v>
      </c>
    </row>
    <row r="860" spans="1:13" ht="15.5" hidden="1" thickTop="1" thickBot="1" x14ac:dyDescent="0.4">
      <c r="A860" s="268" t="s">
        <v>2966</v>
      </c>
      <c r="B860" s="277" t="str">
        <f>VLOOKUP(A860,Lists!B:C,2,FALSE)</f>
        <v>LBN002</v>
      </c>
      <c r="C860" s="277" t="str">
        <f>VLOOKUP(A860,Lists!B:D,3,FALSE)</f>
        <v>LBN</v>
      </c>
      <c r="D860" s="249" t="s">
        <v>5111</v>
      </c>
      <c r="E860" s="249">
        <v>789790.00083150005</v>
      </c>
      <c r="F860" s="249" t="s">
        <v>1496</v>
      </c>
      <c r="G860" s="249" t="s">
        <v>730</v>
      </c>
      <c r="H860" s="278">
        <f t="shared" si="26"/>
        <v>3</v>
      </c>
      <c r="I860" s="162" t="s">
        <v>1507</v>
      </c>
      <c r="J860" s="249" t="s">
        <v>1517</v>
      </c>
      <c r="K860" s="278" t="str">
        <f t="shared" si="27"/>
        <v>LBN002Stressed humanitarian conditions - Level 2</v>
      </c>
      <c r="L860" s="281">
        <v>43507</v>
      </c>
      <c r="M860" s="281" t="s">
        <v>3248</v>
      </c>
    </row>
    <row r="861" spans="1:13" ht="15.5" hidden="1" thickTop="1" thickBot="1" x14ac:dyDescent="0.4">
      <c r="A861" s="267" t="s">
        <v>2966</v>
      </c>
      <c r="B861" s="278" t="str">
        <f>VLOOKUP(A861,Lists!B:C,2,FALSE)</f>
        <v>LBN002</v>
      </c>
      <c r="C861" s="278" t="str">
        <f>VLOOKUP(A861,Lists!B:D,3,FALSE)</f>
        <v>LBN</v>
      </c>
      <c r="D861" s="250" t="s">
        <v>5112</v>
      </c>
      <c r="E861" s="250">
        <v>192837.33725400001</v>
      </c>
      <c r="F861" s="250" t="s">
        <v>1496</v>
      </c>
      <c r="G861" s="250" t="s">
        <v>730</v>
      </c>
      <c r="H861" s="278">
        <f t="shared" si="26"/>
        <v>3</v>
      </c>
      <c r="I861" s="161" t="s">
        <v>1507</v>
      </c>
      <c r="J861" s="250" t="s">
        <v>1518</v>
      </c>
      <c r="K861" s="278" t="str">
        <f t="shared" si="27"/>
        <v>LBN002Moderate humanitarian conditions - Level 3</v>
      </c>
      <c r="L861" s="282">
        <v>43507</v>
      </c>
      <c r="M861" s="282" t="s">
        <v>3248</v>
      </c>
    </row>
    <row r="862" spans="1:13" ht="15.5" hidden="1" thickTop="1" thickBot="1" x14ac:dyDescent="0.4">
      <c r="A862" s="268" t="s">
        <v>2966</v>
      </c>
      <c r="B862" s="277" t="str">
        <f>VLOOKUP(A862,Lists!B:C,2,FALSE)</f>
        <v>LBN002</v>
      </c>
      <c r="C862" s="277" t="str">
        <f>VLOOKUP(A862,Lists!B:D,3,FALSE)</f>
        <v>LBN</v>
      </c>
      <c r="D862" s="249" t="s">
        <v>5113</v>
      </c>
      <c r="E862" s="249">
        <v>0</v>
      </c>
      <c r="F862" s="249" t="s">
        <v>1496</v>
      </c>
      <c r="G862" s="249" t="s">
        <v>730</v>
      </c>
      <c r="H862" s="278">
        <f t="shared" si="26"/>
        <v>3</v>
      </c>
      <c r="I862" s="162" t="s">
        <v>1507</v>
      </c>
      <c r="J862" s="249" t="s">
        <v>1519</v>
      </c>
      <c r="K862" s="278" t="str">
        <f t="shared" si="27"/>
        <v>LBN002Severe humanitarian conditions - Level 4</v>
      </c>
      <c r="L862" s="281">
        <v>43507</v>
      </c>
      <c r="M862" s="281" t="s">
        <v>3248</v>
      </c>
    </row>
    <row r="863" spans="1:13" ht="15.5" hidden="1" thickTop="1" thickBot="1" x14ac:dyDescent="0.4">
      <c r="A863" s="267" t="s">
        <v>2966</v>
      </c>
      <c r="B863" s="278" t="str">
        <f>VLOOKUP(A863,Lists!B:C,2,FALSE)</f>
        <v>LBN002</v>
      </c>
      <c r="C863" s="278" t="str">
        <f>VLOOKUP(A863,Lists!B:D,3,FALSE)</f>
        <v>LBN</v>
      </c>
      <c r="D863" s="250" t="s">
        <v>5114</v>
      </c>
      <c r="E863" s="250">
        <v>0</v>
      </c>
      <c r="F863" s="250" t="s">
        <v>1496</v>
      </c>
      <c r="G863" s="250" t="s">
        <v>730</v>
      </c>
      <c r="H863" s="278">
        <f t="shared" si="26"/>
        <v>3</v>
      </c>
      <c r="I863" s="161" t="s">
        <v>1507</v>
      </c>
      <c r="J863" s="250" t="s">
        <v>1519</v>
      </c>
      <c r="K863" s="278" t="str">
        <f t="shared" si="27"/>
        <v>LBN002Extreme humanitarian conditions - Level 5</v>
      </c>
      <c r="L863" s="282">
        <v>43507</v>
      </c>
      <c r="M863" s="282" t="s">
        <v>3248</v>
      </c>
    </row>
    <row r="864" spans="1:13" ht="15.5" hidden="1" thickTop="1" thickBot="1" x14ac:dyDescent="0.4">
      <c r="A864" s="268" t="s">
        <v>2966</v>
      </c>
      <c r="B864" s="277" t="str">
        <f>VLOOKUP(A864,Lists!B:C,2,FALSE)</f>
        <v>LBN002</v>
      </c>
      <c r="C864" s="277" t="str">
        <f>VLOOKUP(A864,Lists!B:D,3,FALSE)</f>
        <v>LBN</v>
      </c>
      <c r="D864" s="249" t="s">
        <v>5115</v>
      </c>
      <c r="E864" s="249">
        <v>5</v>
      </c>
      <c r="F864" s="249" t="s">
        <v>1495</v>
      </c>
      <c r="G864" s="249" t="s">
        <v>730</v>
      </c>
      <c r="H864" s="278">
        <f t="shared" si="26"/>
        <v>3</v>
      </c>
      <c r="I864" s="162" t="s">
        <v>1506</v>
      </c>
      <c r="J864" s="249" t="s">
        <v>1520</v>
      </c>
      <c r="K864" s="278" t="str">
        <f t="shared" si="27"/>
        <v>LBN002Fatalities in all crises</v>
      </c>
      <c r="L864" s="281">
        <v>43507</v>
      </c>
      <c r="M864" s="281" t="s">
        <v>3248</v>
      </c>
    </row>
    <row r="865" spans="1:13" ht="15.5" hidden="1" thickTop="1" thickBot="1" x14ac:dyDescent="0.4">
      <c r="A865" s="267" t="s">
        <v>2966</v>
      </c>
      <c r="B865" s="278" t="str">
        <f>VLOOKUP(A865,Lists!B:C,2,FALSE)</f>
        <v>LBN002</v>
      </c>
      <c r="C865" s="278" t="str">
        <f>VLOOKUP(A865,Lists!B:D,3,FALSE)</f>
        <v>LBN</v>
      </c>
      <c r="D865" s="250" t="s">
        <v>688</v>
      </c>
      <c r="E865" s="250">
        <v>2</v>
      </c>
      <c r="F865" s="250" t="s">
        <v>1497</v>
      </c>
      <c r="G865" s="250" t="s">
        <v>731</v>
      </c>
      <c r="H865" s="278">
        <f t="shared" si="26"/>
        <v>2</v>
      </c>
      <c r="I865" s="161" t="s">
        <v>1505</v>
      </c>
      <c r="J865" s="250" t="s">
        <v>2366</v>
      </c>
      <c r="K865" s="278" t="str">
        <f t="shared" si="27"/>
        <v>LBN002Crisis affected groups</v>
      </c>
      <c r="L865" s="282">
        <v>43507</v>
      </c>
      <c r="M865" s="282" t="s">
        <v>3248</v>
      </c>
    </row>
    <row r="866" spans="1:13" ht="15.5" hidden="1" thickTop="1" thickBot="1" x14ac:dyDescent="0.4">
      <c r="A866" s="268" t="s">
        <v>2966</v>
      </c>
      <c r="B866" s="277" t="str">
        <f>VLOOKUP(A866,Lists!B:C,2,FALSE)</f>
        <v>LBN002</v>
      </c>
      <c r="C866" s="277" t="str">
        <f>VLOOKUP(A866,Lists!B:D,3,FALSE)</f>
        <v>LBN</v>
      </c>
      <c r="D866" s="249" t="s">
        <v>691</v>
      </c>
      <c r="E866" s="249" t="s">
        <v>446</v>
      </c>
      <c r="F866" s="249"/>
      <c r="G866" s="249" t="s">
        <v>446</v>
      </c>
      <c r="H866" s="278" t="str">
        <f t="shared" si="26"/>
        <v>x</v>
      </c>
      <c r="I866" s="162"/>
      <c r="J866" s="249" t="s">
        <v>1333</v>
      </c>
      <c r="K866" s="278" t="str">
        <f t="shared" si="27"/>
        <v>LBN002People facing limited access constraints</v>
      </c>
      <c r="L866" s="281">
        <v>43507</v>
      </c>
      <c r="M866" s="281" t="s">
        <v>3248</v>
      </c>
    </row>
    <row r="867" spans="1:13" ht="15.5" hidden="1" thickTop="1" thickBot="1" x14ac:dyDescent="0.4">
      <c r="A867" s="267" t="s">
        <v>2966</v>
      </c>
      <c r="B867" s="278" t="str">
        <f>VLOOKUP(A867,Lists!B:C,2,FALSE)</f>
        <v>LBN002</v>
      </c>
      <c r="C867" s="278" t="str">
        <f>VLOOKUP(A867,Lists!B:D,3,FALSE)</f>
        <v>LBN</v>
      </c>
      <c r="D867" s="250" t="s">
        <v>692</v>
      </c>
      <c r="E867" s="250" t="s">
        <v>446</v>
      </c>
      <c r="F867" s="250"/>
      <c r="G867" s="250" t="s">
        <v>446</v>
      </c>
      <c r="H867" s="278" t="str">
        <f t="shared" si="26"/>
        <v>x</v>
      </c>
      <c r="I867" s="161"/>
      <c r="J867" s="250" t="s">
        <v>1333</v>
      </c>
      <c r="K867" s="278" t="str">
        <f t="shared" si="27"/>
        <v>LBN002People facing restricted access constraints</v>
      </c>
      <c r="L867" s="282">
        <v>43507</v>
      </c>
      <c r="M867" s="282" t="s">
        <v>3248</v>
      </c>
    </row>
    <row r="868" spans="1:13" ht="15.5" hidden="1" thickTop="1" thickBot="1" x14ac:dyDescent="0.4">
      <c r="A868" s="268" t="s">
        <v>2966</v>
      </c>
      <c r="B868" s="277" t="str">
        <f>VLOOKUP(A868,Lists!B:C,2,FALSE)</f>
        <v>LBN002</v>
      </c>
      <c r="C868" s="277" t="str">
        <f>VLOOKUP(A868,Lists!B:D,3,FALSE)</f>
        <v>LBN</v>
      </c>
      <c r="D868" s="249" t="s">
        <v>643</v>
      </c>
      <c r="E868" s="249">
        <v>1</v>
      </c>
      <c r="F868" s="249" t="s">
        <v>1405</v>
      </c>
      <c r="G868" s="249" t="s">
        <v>731</v>
      </c>
      <c r="H868" s="278">
        <f t="shared" si="26"/>
        <v>2</v>
      </c>
      <c r="I868" s="162"/>
      <c r="J868" s="249"/>
      <c r="K868" s="278" t="str">
        <f t="shared" si="27"/>
        <v>LBN002Impediments to entry into country (bureaucratic and administrative)</v>
      </c>
      <c r="L868" s="281">
        <v>43507</v>
      </c>
      <c r="M868" s="281" t="s">
        <v>3248</v>
      </c>
    </row>
    <row r="869" spans="1:13" ht="15.5" hidden="1" thickTop="1" thickBot="1" x14ac:dyDescent="0.4">
      <c r="A869" s="267" t="s">
        <v>2966</v>
      </c>
      <c r="B869" s="278" t="str">
        <f>VLOOKUP(A869,Lists!B:C,2,FALSE)</f>
        <v>LBN002</v>
      </c>
      <c r="C869" s="278" t="str">
        <f>VLOOKUP(A869,Lists!B:D,3,FALSE)</f>
        <v>LBN</v>
      </c>
      <c r="D869" s="250" t="s">
        <v>644</v>
      </c>
      <c r="E869" s="250">
        <v>0</v>
      </c>
      <c r="F869" s="250" t="s">
        <v>1405</v>
      </c>
      <c r="G869" s="250" t="s">
        <v>731</v>
      </c>
      <c r="H869" s="278">
        <f t="shared" si="26"/>
        <v>2</v>
      </c>
      <c r="I869" s="161"/>
      <c r="J869" s="250"/>
      <c r="K869" s="278" t="str">
        <f t="shared" si="27"/>
        <v>LBN002Restriction of movement (impediments to freedom of movement and/or administrative restrictions)</v>
      </c>
      <c r="L869" s="282">
        <v>43507</v>
      </c>
      <c r="M869" s="282" t="s">
        <v>3248</v>
      </c>
    </row>
    <row r="870" spans="1:13" ht="15.5" hidden="1" thickTop="1" thickBot="1" x14ac:dyDescent="0.4">
      <c r="A870" s="268" t="s">
        <v>2966</v>
      </c>
      <c r="B870" s="277" t="str">
        <f>VLOOKUP(A870,Lists!B:C,2,FALSE)</f>
        <v>LBN002</v>
      </c>
      <c r="C870" s="277" t="str">
        <f>VLOOKUP(A870,Lists!B:D,3,FALSE)</f>
        <v>LBN</v>
      </c>
      <c r="D870" s="249" t="s">
        <v>645</v>
      </c>
      <c r="E870" s="249">
        <v>1</v>
      </c>
      <c r="F870" s="249" t="s">
        <v>1405</v>
      </c>
      <c r="G870" s="249" t="s">
        <v>731</v>
      </c>
      <c r="H870" s="278">
        <f t="shared" si="26"/>
        <v>2</v>
      </c>
      <c r="I870" s="162"/>
      <c r="J870" s="249"/>
      <c r="K870" s="278" t="str">
        <f t="shared" si="27"/>
        <v>LBN002Interference into implementation of humanitarian activities</v>
      </c>
      <c r="L870" s="281">
        <v>43507</v>
      </c>
      <c r="M870" s="281" t="s">
        <v>3248</v>
      </c>
    </row>
    <row r="871" spans="1:13" ht="15.5" hidden="1" thickTop="1" thickBot="1" x14ac:dyDescent="0.4">
      <c r="A871" s="267" t="s">
        <v>2966</v>
      </c>
      <c r="B871" s="278" t="str">
        <f>VLOOKUP(A871,Lists!B:C,2,FALSE)</f>
        <v>LBN002</v>
      </c>
      <c r="C871" s="278" t="str">
        <f>VLOOKUP(A871,Lists!B:D,3,FALSE)</f>
        <v>LBN</v>
      </c>
      <c r="D871" s="250" t="s">
        <v>646</v>
      </c>
      <c r="E871" s="250">
        <v>0</v>
      </c>
      <c r="F871" s="250" t="s">
        <v>1405</v>
      </c>
      <c r="G871" s="250" t="s">
        <v>731</v>
      </c>
      <c r="H871" s="278">
        <f t="shared" si="26"/>
        <v>2</v>
      </c>
      <c r="I871" s="161"/>
      <c r="J871" s="250"/>
      <c r="K871" s="278" t="str">
        <f t="shared" si="27"/>
        <v>LBN002Violence against personnel, facilities and assets</v>
      </c>
      <c r="L871" s="282">
        <v>43507</v>
      </c>
      <c r="M871" s="282" t="s">
        <v>3248</v>
      </c>
    </row>
    <row r="872" spans="1:13" ht="15.5" hidden="1" thickTop="1" thickBot="1" x14ac:dyDescent="0.4">
      <c r="A872" s="268" t="s">
        <v>2966</v>
      </c>
      <c r="B872" s="277" t="str">
        <f>VLOOKUP(A872,Lists!B:C,2,FALSE)</f>
        <v>LBN002</v>
      </c>
      <c r="C872" s="277" t="str">
        <f>VLOOKUP(A872,Lists!B:D,3,FALSE)</f>
        <v>LBN</v>
      </c>
      <c r="D872" s="249" t="s">
        <v>647</v>
      </c>
      <c r="E872" s="249">
        <v>2</v>
      </c>
      <c r="F872" s="249" t="s">
        <v>1405</v>
      </c>
      <c r="G872" s="249" t="s">
        <v>731</v>
      </c>
      <c r="H872" s="278">
        <f t="shared" si="26"/>
        <v>2</v>
      </c>
      <c r="I872" s="162"/>
      <c r="J872" s="249"/>
      <c r="K872" s="278" t="str">
        <f t="shared" si="27"/>
        <v>LBN002Denial of existence of humanitarian needs or entitlements to assistance</v>
      </c>
      <c r="L872" s="281">
        <v>43507</v>
      </c>
      <c r="M872" s="281" t="s">
        <v>3248</v>
      </c>
    </row>
    <row r="873" spans="1:13" ht="15.5" hidden="1" thickTop="1" thickBot="1" x14ac:dyDescent="0.4">
      <c r="A873" s="267" t="s">
        <v>2966</v>
      </c>
      <c r="B873" s="278" t="str">
        <f>VLOOKUP(A873,Lists!B:C,2,FALSE)</f>
        <v>LBN002</v>
      </c>
      <c r="C873" s="278" t="str">
        <f>VLOOKUP(A873,Lists!B:D,3,FALSE)</f>
        <v>LBN</v>
      </c>
      <c r="D873" s="250" t="s">
        <v>651</v>
      </c>
      <c r="E873" s="250">
        <v>0</v>
      </c>
      <c r="F873" s="250" t="s">
        <v>1405</v>
      </c>
      <c r="G873" s="250" t="s">
        <v>731</v>
      </c>
      <c r="H873" s="278">
        <f t="shared" si="26"/>
        <v>2</v>
      </c>
      <c r="I873" s="161"/>
      <c r="J873" s="250"/>
      <c r="K873" s="278" t="str">
        <f t="shared" si="27"/>
        <v>LBN002Physical constraints in the environment (obstacles related to terrain, climate, lack of infrastructure, etc.)</v>
      </c>
      <c r="L873" s="282">
        <v>43507</v>
      </c>
      <c r="M873" s="282" t="s">
        <v>3248</v>
      </c>
    </row>
    <row r="874" spans="1:13" ht="15.5" hidden="1" thickTop="1" thickBot="1" x14ac:dyDescent="0.4">
      <c r="A874" s="268" t="s">
        <v>2966</v>
      </c>
      <c r="B874" s="277" t="str">
        <f>VLOOKUP(A874,Lists!B:C,2,FALSE)</f>
        <v>LBN002</v>
      </c>
      <c r="C874" s="277" t="str">
        <f>VLOOKUP(A874,Lists!B:D,3,FALSE)</f>
        <v>LBN</v>
      </c>
      <c r="D874" s="249" t="s">
        <v>650</v>
      </c>
      <c r="E874" s="249">
        <v>0</v>
      </c>
      <c r="F874" s="249" t="s">
        <v>1405</v>
      </c>
      <c r="G874" s="249" t="s">
        <v>731</v>
      </c>
      <c r="H874" s="278">
        <f t="shared" si="26"/>
        <v>2</v>
      </c>
      <c r="I874" s="162"/>
      <c r="J874" s="249"/>
      <c r="K874" s="278" t="str">
        <f t="shared" si="27"/>
        <v xml:space="preserve">LBN002Presence of mines and improvised explosive devices </v>
      </c>
      <c r="L874" s="281">
        <v>43507</v>
      </c>
      <c r="M874" s="281" t="s">
        <v>3248</v>
      </c>
    </row>
    <row r="875" spans="1:13" ht="15.5" hidden="1" thickTop="1" thickBot="1" x14ac:dyDescent="0.4">
      <c r="A875" s="267" t="s">
        <v>2966</v>
      </c>
      <c r="B875" s="278" t="str">
        <f>VLOOKUP(A875,Lists!B:C,2,FALSE)</f>
        <v>LBN002</v>
      </c>
      <c r="C875" s="278" t="str">
        <f>VLOOKUP(A875,Lists!B:D,3,FALSE)</f>
        <v>LBN</v>
      </c>
      <c r="D875" s="250" t="s">
        <v>649</v>
      </c>
      <c r="E875" s="250">
        <v>1</v>
      </c>
      <c r="F875" s="250" t="s">
        <v>1405</v>
      </c>
      <c r="G875" s="250" t="s">
        <v>731</v>
      </c>
      <c r="H875" s="278">
        <f t="shared" si="26"/>
        <v>2</v>
      </c>
      <c r="I875" s="161"/>
      <c r="J875" s="250"/>
      <c r="K875" s="278" t="str">
        <f t="shared" si="27"/>
        <v>LBN002Ongoing insecurity/hostilities affecting humanitarian assistance</v>
      </c>
      <c r="L875" s="282">
        <v>43507</v>
      </c>
      <c r="M875" s="282" t="s">
        <v>3248</v>
      </c>
    </row>
    <row r="876" spans="1:13" ht="15.5" hidden="1" thickTop="1" thickBot="1" x14ac:dyDescent="0.4">
      <c r="A876" s="268" t="s">
        <v>2966</v>
      </c>
      <c r="B876" s="277" t="str">
        <f>VLOOKUP(A876,Lists!B:C,2,FALSE)</f>
        <v>LBN002</v>
      </c>
      <c r="C876" s="277" t="str">
        <f>VLOOKUP(A876,Lists!B:D,3,FALSE)</f>
        <v>LBN</v>
      </c>
      <c r="D876" s="249" t="s">
        <v>648</v>
      </c>
      <c r="E876" s="249">
        <v>2</v>
      </c>
      <c r="F876" s="249" t="s">
        <v>1405</v>
      </c>
      <c r="G876" s="249" t="s">
        <v>731</v>
      </c>
      <c r="H876" s="278">
        <f t="shared" si="26"/>
        <v>2</v>
      </c>
      <c r="I876" s="162"/>
      <c r="J876" s="249"/>
      <c r="K876" s="278" t="str">
        <f t="shared" si="27"/>
        <v>LBN002Restriction and obstruction of access to services and assistance</v>
      </c>
      <c r="L876" s="281">
        <v>43507</v>
      </c>
      <c r="M876" s="281" t="s">
        <v>3248</v>
      </c>
    </row>
    <row r="877" spans="1:13" ht="15.5" hidden="1" thickTop="1" thickBot="1" x14ac:dyDescent="0.4">
      <c r="A877" s="267" t="s">
        <v>2967</v>
      </c>
      <c r="B877" s="278" t="e">
        <f>VLOOKUP(A877,Lists!B:C,2,FALSE)</f>
        <v>#N/A</v>
      </c>
      <c r="C877" s="278" t="e">
        <f>VLOOKUP(A877,Lists!B:D,3,FALSE)</f>
        <v>#N/A</v>
      </c>
      <c r="D877" s="250" t="s">
        <v>522</v>
      </c>
      <c r="E877" s="250">
        <v>6082360</v>
      </c>
      <c r="F877" s="250" t="s">
        <v>1492</v>
      </c>
      <c r="G877" s="250" t="s">
        <v>731</v>
      </c>
      <c r="H877" s="278">
        <f t="shared" si="26"/>
        <v>2</v>
      </c>
      <c r="I877" s="161" t="s">
        <v>1503</v>
      </c>
      <c r="J877" s="250" t="s">
        <v>1511</v>
      </c>
      <c r="K877" s="278" t="e">
        <f t="shared" si="27"/>
        <v>#N/A</v>
      </c>
      <c r="L877" s="282">
        <v>43507</v>
      </c>
      <c r="M877" s="282" t="s">
        <v>3248</v>
      </c>
    </row>
    <row r="878" spans="1:13" ht="15.5" hidden="1" thickTop="1" thickBot="1" x14ac:dyDescent="0.4">
      <c r="A878" s="268" t="s">
        <v>2967</v>
      </c>
      <c r="B878" s="277" t="e">
        <f>VLOOKUP(A878,Lists!B:C,2,FALSE)</f>
        <v>#N/A</v>
      </c>
      <c r="C878" s="277" t="e">
        <f>VLOOKUP(A878,Lists!B:D,3,FALSE)</f>
        <v>#N/A</v>
      </c>
      <c r="D878" s="249" t="s">
        <v>660</v>
      </c>
      <c r="E878" s="249">
        <v>10201.199999999999</v>
      </c>
      <c r="F878" s="249" t="s">
        <v>1493</v>
      </c>
      <c r="G878" s="249" t="s">
        <v>731</v>
      </c>
      <c r="H878" s="278">
        <f t="shared" si="26"/>
        <v>2</v>
      </c>
      <c r="I878" s="162" t="s">
        <v>1504</v>
      </c>
      <c r="J878" s="249" t="s">
        <v>1512</v>
      </c>
      <c r="K878" s="278" t="e">
        <f t="shared" si="27"/>
        <v>#N/A</v>
      </c>
      <c r="L878" s="281">
        <v>43507</v>
      </c>
      <c r="M878" s="281" t="s">
        <v>3248</v>
      </c>
    </row>
    <row r="879" spans="1:13" ht="15.5" hidden="1" thickTop="1" thickBot="1" x14ac:dyDescent="0.4">
      <c r="A879" s="267" t="s">
        <v>2967</v>
      </c>
      <c r="B879" s="278" t="e">
        <f>VLOOKUP(A879,Lists!B:C,2,FALSE)</f>
        <v>#N/A</v>
      </c>
      <c r="C879" s="278" t="e">
        <f>VLOOKUP(A879,Lists!B:D,3,FALSE)</f>
        <v>#N/A</v>
      </c>
      <c r="D879" s="250" t="s">
        <v>737</v>
      </c>
      <c r="E879" s="250">
        <v>6082360</v>
      </c>
      <c r="F879" s="250" t="s">
        <v>1492</v>
      </c>
      <c r="G879" s="250" t="s">
        <v>731</v>
      </c>
      <c r="H879" s="278">
        <f t="shared" si="26"/>
        <v>2</v>
      </c>
      <c r="I879" s="161" t="s">
        <v>1503</v>
      </c>
      <c r="J879" s="250" t="s">
        <v>1512</v>
      </c>
      <c r="K879" s="278" t="e">
        <f t="shared" si="27"/>
        <v>#N/A</v>
      </c>
      <c r="L879" s="282">
        <v>43507</v>
      </c>
      <c r="M879" s="282" t="s">
        <v>3248</v>
      </c>
    </row>
    <row r="880" spans="1:13" ht="15.5" hidden="1" thickTop="1" thickBot="1" x14ac:dyDescent="0.4">
      <c r="A880" s="268" t="s">
        <v>2967</v>
      </c>
      <c r="B880" s="277" t="e">
        <f>VLOOKUP(A880,Lists!B:C,2,FALSE)</f>
        <v>#N/A</v>
      </c>
      <c r="C880" s="277" t="e">
        <f>VLOOKUP(A880,Lists!B:D,3,FALSE)</f>
        <v>#N/A</v>
      </c>
      <c r="D880" s="249" t="s">
        <v>533</v>
      </c>
      <c r="E880" s="249">
        <v>180000</v>
      </c>
      <c r="F880" s="249" t="s">
        <v>1498</v>
      </c>
      <c r="G880" s="249" t="s">
        <v>731</v>
      </c>
      <c r="H880" s="278">
        <f t="shared" si="26"/>
        <v>2</v>
      </c>
      <c r="I880" s="162" t="s">
        <v>1508</v>
      </c>
      <c r="J880" s="249" t="s">
        <v>2368</v>
      </c>
      <c r="K880" s="278" t="e">
        <f t="shared" si="27"/>
        <v>#N/A</v>
      </c>
      <c r="L880" s="281">
        <v>43507</v>
      </c>
      <c r="M880" s="281" t="s">
        <v>3248</v>
      </c>
    </row>
    <row r="881" spans="1:13" ht="15.5" thickTop="1" thickBot="1" x14ac:dyDescent="0.4">
      <c r="A881" s="267" t="s">
        <v>2967</v>
      </c>
      <c r="B881" s="278" t="e">
        <f>VLOOKUP(A881,Lists!B:C,2,FALSE)</f>
        <v>#N/A</v>
      </c>
      <c r="C881" s="278" t="e">
        <f>VLOOKUP(A881,Lists!B:D,3,FALSE)</f>
        <v>#N/A</v>
      </c>
      <c r="D881" s="250" t="s">
        <v>666</v>
      </c>
      <c r="E881" s="250">
        <v>180000</v>
      </c>
      <c r="F881" s="250" t="s">
        <v>1498</v>
      </c>
      <c r="G881" s="250" t="s">
        <v>731</v>
      </c>
      <c r="H881" s="278">
        <f t="shared" si="26"/>
        <v>2</v>
      </c>
      <c r="I881" s="161" t="s">
        <v>1508</v>
      </c>
      <c r="J881" s="250" t="s">
        <v>1521</v>
      </c>
      <c r="K881" s="278" t="e">
        <f t="shared" si="27"/>
        <v>#N/A</v>
      </c>
      <c r="L881" s="282">
        <v>43507</v>
      </c>
      <c r="M881" s="282" t="s">
        <v>3248</v>
      </c>
    </row>
    <row r="882" spans="1:13" ht="15.5" hidden="1" thickTop="1" thickBot="1" x14ac:dyDescent="0.4">
      <c r="A882" s="268" t="s">
        <v>2967</v>
      </c>
      <c r="B882" s="277" t="e">
        <f>VLOOKUP(A882,Lists!B:C,2,FALSE)</f>
        <v>#N/A</v>
      </c>
      <c r="C882" s="277" t="e">
        <f>VLOOKUP(A882,Lists!B:D,3,FALSE)</f>
        <v>#N/A</v>
      </c>
      <c r="D882" s="249" t="s">
        <v>5027</v>
      </c>
      <c r="E882" s="249" t="s">
        <v>446</v>
      </c>
      <c r="F882" s="249"/>
      <c r="G882" s="249" t="s">
        <v>446</v>
      </c>
      <c r="H882" s="278" t="str">
        <f t="shared" si="26"/>
        <v>x</v>
      </c>
      <c r="I882" s="162"/>
      <c r="J882" s="249" t="s">
        <v>1333</v>
      </c>
      <c r="K882" s="278" t="e">
        <f t="shared" si="27"/>
        <v>#N/A</v>
      </c>
      <c r="L882" s="281">
        <v>43507</v>
      </c>
      <c r="M882" s="281" t="s">
        <v>3248</v>
      </c>
    </row>
    <row r="883" spans="1:13" ht="15.5" hidden="1" thickTop="1" thickBot="1" x14ac:dyDescent="0.4">
      <c r="A883" s="267" t="s">
        <v>2967</v>
      </c>
      <c r="B883" s="278" t="e">
        <f>VLOOKUP(A883,Lists!B:C,2,FALSE)</f>
        <v>#N/A</v>
      </c>
      <c r="C883" s="278" t="e">
        <f>VLOOKUP(A883,Lists!B:D,3,FALSE)</f>
        <v>#N/A</v>
      </c>
      <c r="D883" s="250" t="s">
        <v>5028</v>
      </c>
      <c r="E883" s="250" t="s">
        <v>446</v>
      </c>
      <c r="F883" s="250"/>
      <c r="G883" s="250" t="s">
        <v>446</v>
      </c>
      <c r="H883" s="278" t="str">
        <f t="shared" si="26"/>
        <v>x</v>
      </c>
      <c r="I883" s="161"/>
      <c r="J883" s="250" t="s">
        <v>1333</v>
      </c>
      <c r="K883" s="278" t="e">
        <f t="shared" si="27"/>
        <v>#N/A</v>
      </c>
      <c r="L883" s="282">
        <v>43507</v>
      </c>
      <c r="M883" s="282" t="s">
        <v>3248</v>
      </c>
    </row>
    <row r="884" spans="1:13" ht="15.5" hidden="1" thickTop="1" thickBot="1" x14ac:dyDescent="0.4">
      <c r="A884" s="268" t="s">
        <v>2967</v>
      </c>
      <c r="B884" s="277" t="e">
        <f>VLOOKUP(A884,Lists!B:C,2,FALSE)</f>
        <v>#N/A</v>
      </c>
      <c r="C884" s="277" t="e">
        <f>VLOOKUP(A884,Lists!B:D,3,FALSE)</f>
        <v>#N/A</v>
      </c>
      <c r="D884" s="249" t="s">
        <v>5029</v>
      </c>
      <c r="E884" s="249">
        <v>1</v>
      </c>
      <c r="F884" s="249" t="s">
        <v>1499</v>
      </c>
      <c r="G884" s="249" t="s">
        <v>730</v>
      </c>
      <c r="H884" s="278">
        <f t="shared" si="26"/>
        <v>3</v>
      </c>
      <c r="I884" s="162" t="s">
        <v>1354</v>
      </c>
      <c r="J884" s="249" t="s">
        <v>1522</v>
      </c>
      <c r="K884" s="278" t="e">
        <f t="shared" si="27"/>
        <v>#N/A</v>
      </c>
      <c r="L884" s="281">
        <v>43507</v>
      </c>
      <c r="M884" s="281" t="s">
        <v>3248</v>
      </c>
    </row>
    <row r="885" spans="1:13" ht="15.5" hidden="1" thickTop="1" thickBot="1" x14ac:dyDescent="0.4">
      <c r="A885" s="267" t="s">
        <v>2967</v>
      </c>
      <c r="B885" s="278" t="e">
        <f>VLOOKUP(A885,Lists!B:C,2,FALSE)</f>
        <v>#N/A</v>
      </c>
      <c r="C885" s="278" t="e">
        <f>VLOOKUP(A885,Lists!B:D,3,FALSE)</f>
        <v>#N/A</v>
      </c>
      <c r="D885" s="250" t="s">
        <v>5108</v>
      </c>
      <c r="E885" s="250" t="s">
        <v>446</v>
      </c>
      <c r="F885" s="250"/>
      <c r="G885" s="250" t="s">
        <v>446</v>
      </c>
      <c r="H885" s="278" t="str">
        <f t="shared" si="26"/>
        <v>x</v>
      </c>
      <c r="I885" s="161"/>
      <c r="J885" s="250" t="s">
        <v>1333</v>
      </c>
      <c r="K885" s="278" t="e">
        <f t="shared" si="27"/>
        <v>#N/A</v>
      </c>
      <c r="L885" s="282">
        <v>43507</v>
      </c>
      <c r="M885" s="282" t="s">
        <v>3248</v>
      </c>
    </row>
    <row r="886" spans="1:13" ht="15.5" hidden="1" thickTop="1" thickBot="1" x14ac:dyDescent="0.4">
      <c r="A886" s="268" t="s">
        <v>2967</v>
      </c>
      <c r="B886" s="277" t="e">
        <f>VLOOKUP(A886,Lists!B:C,2,FALSE)</f>
        <v>#N/A</v>
      </c>
      <c r="C886" s="277" t="e">
        <f>VLOOKUP(A886,Lists!B:D,3,FALSE)</f>
        <v>#N/A</v>
      </c>
      <c r="D886" s="249" t="s">
        <v>5109</v>
      </c>
      <c r="E886" s="249" t="s">
        <v>446</v>
      </c>
      <c r="F886" s="249"/>
      <c r="G886" s="249" t="s">
        <v>446</v>
      </c>
      <c r="H886" s="278" t="str">
        <f t="shared" si="26"/>
        <v>x</v>
      </c>
      <c r="I886" s="162"/>
      <c r="J886" s="249" t="s">
        <v>1333</v>
      </c>
      <c r="K886" s="278" t="e">
        <f t="shared" si="27"/>
        <v>#N/A</v>
      </c>
      <c r="L886" s="281">
        <v>43507</v>
      </c>
      <c r="M886" s="281" t="s">
        <v>3248</v>
      </c>
    </row>
    <row r="887" spans="1:13" ht="15.5" hidden="1" thickTop="1" thickBot="1" x14ac:dyDescent="0.4">
      <c r="A887" s="267" t="s">
        <v>2967</v>
      </c>
      <c r="B887" s="278" t="e">
        <f>VLOOKUP(A887,Lists!B:C,2,FALSE)</f>
        <v>#N/A</v>
      </c>
      <c r="C887" s="278" t="e">
        <f>VLOOKUP(A887,Lists!B:D,3,FALSE)</f>
        <v>#N/A</v>
      </c>
      <c r="D887" s="250" t="s">
        <v>742</v>
      </c>
      <c r="E887" s="250" t="s">
        <v>446</v>
      </c>
      <c r="F887" s="250"/>
      <c r="G887" s="250" t="s">
        <v>446</v>
      </c>
      <c r="H887" s="278" t="str">
        <f t="shared" si="26"/>
        <v>x</v>
      </c>
      <c r="I887" s="161"/>
      <c r="J887" s="250" t="s">
        <v>1333</v>
      </c>
      <c r="K887" s="278" t="e">
        <f t="shared" si="27"/>
        <v>#N/A</v>
      </c>
      <c r="L887" s="282">
        <v>43507</v>
      </c>
      <c r="M887" s="282" t="s">
        <v>3248</v>
      </c>
    </row>
    <row r="888" spans="1:13" ht="15.5" hidden="1" thickTop="1" thickBot="1" x14ac:dyDescent="0.4">
      <c r="A888" s="268" t="s">
        <v>2967</v>
      </c>
      <c r="B888" s="277" t="e">
        <f>VLOOKUP(A888,Lists!B:C,2,FALSE)</f>
        <v>#N/A</v>
      </c>
      <c r="C888" s="277" t="e">
        <f>VLOOKUP(A888,Lists!B:D,3,FALSE)</f>
        <v>#N/A</v>
      </c>
      <c r="D888" s="249" t="s">
        <v>752</v>
      </c>
      <c r="E888" s="249">
        <v>1800000</v>
      </c>
      <c r="F888" s="249" t="s">
        <v>1500</v>
      </c>
      <c r="G888" s="249" t="s">
        <v>731</v>
      </c>
      <c r="H888" s="278">
        <f t="shared" si="26"/>
        <v>2</v>
      </c>
      <c r="I888" s="162" t="s">
        <v>1509</v>
      </c>
      <c r="J888" s="249" t="s">
        <v>1523</v>
      </c>
      <c r="K888" s="278" t="e">
        <f t="shared" si="27"/>
        <v>#N/A</v>
      </c>
      <c r="L888" s="281">
        <v>43507</v>
      </c>
      <c r="M888" s="281" t="s">
        <v>3248</v>
      </c>
    </row>
    <row r="889" spans="1:13" ht="15.5" hidden="1" thickTop="1" thickBot="1" x14ac:dyDescent="0.4">
      <c r="A889" s="267" t="s">
        <v>2967</v>
      </c>
      <c r="B889" s="278" t="e">
        <f>VLOOKUP(A889,Lists!B:C,2,FALSE)</f>
        <v>#N/A</v>
      </c>
      <c r="C889" s="278" t="e">
        <f>VLOOKUP(A889,Lists!B:D,3,FALSE)</f>
        <v>#N/A</v>
      </c>
      <c r="D889" s="250" t="s">
        <v>5110</v>
      </c>
      <c r="E889" s="250"/>
      <c r="F889" s="250" t="s">
        <v>1500</v>
      </c>
      <c r="G889" s="250" t="s">
        <v>731</v>
      </c>
      <c r="H889" s="278">
        <f t="shared" si="26"/>
        <v>2</v>
      </c>
      <c r="I889" s="161" t="s">
        <v>1509</v>
      </c>
      <c r="J889" s="250" t="s">
        <v>1524</v>
      </c>
      <c r="K889" s="278" t="e">
        <f t="shared" si="27"/>
        <v>#N/A</v>
      </c>
      <c r="L889" s="282">
        <v>43507</v>
      </c>
      <c r="M889" s="282" t="s">
        <v>3248</v>
      </c>
    </row>
    <row r="890" spans="1:13" ht="15.5" hidden="1" thickTop="1" thickBot="1" x14ac:dyDescent="0.4">
      <c r="A890" s="268" t="s">
        <v>2967</v>
      </c>
      <c r="B890" s="277" t="e">
        <f>VLOOKUP(A890,Lists!B:C,2,FALSE)</f>
        <v>#N/A</v>
      </c>
      <c r="C890" s="277" t="e">
        <f>VLOOKUP(A890,Lists!B:D,3,FALSE)</f>
        <v>#N/A</v>
      </c>
      <c r="D890" s="249" t="s">
        <v>5111</v>
      </c>
      <c r="E890" s="249"/>
      <c r="F890" s="249" t="s">
        <v>1500</v>
      </c>
      <c r="G890" s="249" t="s">
        <v>731</v>
      </c>
      <c r="H890" s="278">
        <f t="shared" si="26"/>
        <v>2</v>
      </c>
      <c r="I890" s="162" t="s">
        <v>1509</v>
      </c>
      <c r="J890" s="249" t="s">
        <v>1525</v>
      </c>
      <c r="K890" s="278" t="e">
        <f t="shared" si="27"/>
        <v>#N/A</v>
      </c>
      <c r="L890" s="281">
        <v>43507</v>
      </c>
      <c r="M890" s="281" t="s">
        <v>3248</v>
      </c>
    </row>
    <row r="891" spans="1:13" ht="15.5" hidden="1" thickTop="1" thickBot="1" x14ac:dyDescent="0.4">
      <c r="A891" s="267" t="s">
        <v>2967</v>
      </c>
      <c r="B891" s="278" t="e">
        <f>VLOOKUP(A891,Lists!B:C,2,FALSE)</f>
        <v>#N/A</v>
      </c>
      <c r="C891" s="278" t="e">
        <f>VLOOKUP(A891,Lists!B:D,3,FALSE)</f>
        <v>#N/A</v>
      </c>
      <c r="D891" s="250" t="s">
        <v>5112</v>
      </c>
      <c r="E891" s="250"/>
      <c r="F891" s="250" t="s">
        <v>1500</v>
      </c>
      <c r="G891" s="250" t="s">
        <v>731</v>
      </c>
      <c r="H891" s="278">
        <f t="shared" si="26"/>
        <v>2</v>
      </c>
      <c r="I891" s="161" t="s">
        <v>1509</v>
      </c>
      <c r="J891" s="250" t="s">
        <v>1519</v>
      </c>
      <c r="K891" s="278" t="e">
        <f t="shared" si="27"/>
        <v>#N/A</v>
      </c>
      <c r="L891" s="282">
        <v>43507</v>
      </c>
      <c r="M891" s="282" t="s">
        <v>3248</v>
      </c>
    </row>
    <row r="892" spans="1:13" ht="15.5" hidden="1" thickTop="1" thickBot="1" x14ac:dyDescent="0.4">
      <c r="A892" s="268" t="s">
        <v>2967</v>
      </c>
      <c r="B892" s="277" t="e">
        <f>VLOOKUP(A892,Lists!B:C,2,FALSE)</f>
        <v>#N/A</v>
      </c>
      <c r="C892" s="277" t="e">
        <f>VLOOKUP(A892,Lists!B:D,3,FALSE)</f>
        <v>#N/A</v>
      </c>
      <c r="D892" s="249" t="s">
        <v>5113</v>
      </c>
      <c r="E892" s="249"/>
      <c r="F892" s="249" t="s">
        <v>1500</v>
      </c>
      <c r="G892" s="249" t="s">
        <v>731</v>
      </c>
      <c r="H892" s="278">
        <f t="shared" si="26"/>
        <v>2</v>
      </c>
      <c r="I892" s="162" t="s">
        <v>1509</v>
      </c>
      <c r="J892" s="249" t="s">
        <v>1519</v>
      </c>
      <c r="K892" s="278" t="e">
        <f t="shared" si="27"/>
        <v>#N/A</v>
      </c>
      <c r="L892" s="281">
        <v>43507</v>
      </c>
      <c r="M892" s="281" t="s">
        <v>3248</v>
      </c>
    </row>
    <row r="893" spans="1:13" ht="15.5" hidden="1" thickTop="1" thickBot="1" x14ac:dyDescent="0.4">
      <c r="A893" s="267" t="s">
        <v>2967</v>
      </c>
      <c r="B893" s="278" t="e">
        <f>VLOOKUP(A893,Lists!B:C,2,FALSE)</f>
        <v>#N/A</v>
      </c>
      <c r="C893" s="278" t="e">
        <f>VLOOKUP(A893,Lists!B:D,3,FALSE)</f>
        <v>#N/A</v>
      </c>
      <c r="D893" s="250" t="s">
        <v>5114</v>
      </c>
      <c r="E893" s="250"/>
      <c r="F893" s="250" t="s">
        <v>1500</v>
      </c>
      <c r="G893" s="250" t="s">
        <v>731</v>
      </c>
      <c r="H893" s="278">
        <f t="shared" si="26"/>
        <v>2</v>
      </c>
      <c r="I893" s="161" t="s">
        <v>1509</v>
      </c>
      <c r="J893" s="250" t="s">
        <v>1519</v>
      </c>
      <c r="K893" s="278" t="e">
        <f t="shared" si="27"/>
        <v>#N/A</v>
      </c>
      <c r="L893" s="282">
        <v>43507</v>
      </c>
      <c r="M893" s="282" t="s">
        <v>3248</v>
      </c>
    </row>
    <row r="894" spans="1:13" ht="15.5" hidden="1" thickTop="1" thickBot="1" x14ac:dyDescent="0.4">
      <c r="A894" s="268" t="s">
        <v>2967</v>
      </c>
      <c r="B894" s="277" t="e">
        <f>VLOOKUP(A894,Lists!B:C,2,FALSE)</f>
        <v>#N/A</v>
      </c>
      <c r="C894" s="277" t="e">
        <f>VLOOKUP(A894,Lists!B:D,3,FALSE)</f>
        <v>#N/A</v>
      </c>
      <c r="D894" s="249" t="s">
        <v>5115</v>
      </c>
      <c r="E894" s="249">
        <v>5</v>
      </c>
      <c r="F894" s="249" t="s">
        <v>1495</v>
      </c>
      <c r="G894" s="249" t="s">
        <v>730</v>
      </c>
      <c r="H894" s="278">
        <f t="shared" si="26"/>
        <v>3</v>
      </c>
      <c r="I894" s="162" t="s">
        <v>1506</v>
      </c>
      <c r="J894" s="249" t="s">
        <v>1520</v>
      </c>
      <c r="K894" s="278" t="e">
        <f t="shared" si="27"/>
        <v>#N/A</v>
      </c>
      <c r="L894" s="281">
        <v>43507</v>
      </c>
      <c r="M894" s="281" t="s">
        <v>3248</v>
      </c>
    </row>
    <row r="895" spans="1:13" ht="15.5" hidden="1" thickTop="1" thickBot="1" x14ac:dyDescent="0.4">
      <c r="A895" s="267" t="s">
        <v>2967</v>
      </c>
      <c r="B895" s="278" t="e">
        <f>VLOOKUP(A895,Lists!B:C,2,FALSE)</f>
        <v>#N/A</v>
      </c>
      <c r="C895" s="278" t="e">
        <f>VLOOKUP(A895,Lists!B:D,3,FALSE)</f>
        <v>#N/A</v>
      </c>
      <c r="D895" s="250" t="s">
        <v>688</v>
      </c>
      <c r="E895" s="250">
        <v>2</v>
      </c>
      <c r="F895" s="250" t="s">
        <v>1497</v>
      </c>
      <c r="G895" s="250" t="s">
        <v>731</v>
      </c>
      <c r="H895" s="278">
        <f t="shared" si="26"/>
        <v>2</v>
      </c>
      <c r="I895" s="161" t="s">
        <v>1505</v>
      </c>
      <c r="J895" s="250" t="s">
        <v>2366</v>
      </c>
      <c r="K895" s="278" t="e">
        <f t="shared" si="27"/>
        <v>#N/A</v>
      </c>
      <c r="L895" s="282">
        <v>43507</v>
      </c>
      <c r="M895" s="282" t="s">
        <v>3248</v>
      </c>
    </row>
    <row r="896" spans="1:13" ht="15.5" hidden="1" thickTop="1" thickBot="1" x14ac:dyDescent="0.4">
      <c r="A896" s="268" t="s">
        <v>2967</v>
      </c>
      <c r="B896" s="277" t="e">
        <f>VLOOKUP(A896,Lists!B:C,2,FALSE)</f>
        <v>#N/A</v>
      </c>
      <c r="C896" s="277" t="e">
        <f>VLOOKUP(A896,Lists!B:D,3,FALSE)</f>
        <v>#N/A</v>
      </c>
      <c r="D896" s="249" t="s">
        <v>691</v>
      </c>
      <c r="E896" s="249" t="s">
        <v>446</v>
      </c>
      <c r="F896" s="249"/>
      <c r="G896" s="249" t="s">
        <v>446</v>
      </c>
      <c r="H896" s="278" t="str">
        <f t="shared" si="26"/>
        <v>x</v>
      </c>
      <c r="I896" s="162"/>
      <c r="J896" s="249" t="s">
        <v>1333</v>
      </c>
      <c r="K896" s="278" t="e">
        <f t="shared" si="27"/>
        <v>#N/A</v>
      </c>
      <c r="L896" s="281">
        <v>43507</v>
      </c>
      <c r="M896" s="281" t="s">
        <v>3248</v>
      </c>
    </row>
    <row r="897" spans="1:13" ht="15.5" hidden="1" thickTop="1" thickBot="1" x14ac:dyDescent="0.4">
      <c r="A897" s="267" t="s">
        <v>2967</v>
      </c>
      <c r="B897" s="278" t="e">
        <f>VLOOKUP(A897,Lists!B:C,2,FALSE)</f>
        <v>#N/A</v>
      </c>
      <c r="C897" s="278" t="e">
        <f>VLOOKUP(A897,Lists!B:D,3,FALSE)</f>
        <v>#N/A</v>
      </c>
      <c r="D897" s="250" t="s">
        <v>692</v>
      </c>
      <c r="E897" s="250" t="s">
        <v>446</v>
      </c>
      <c r="F897" s="250"/>
      <c r="G897" s="250" t="s">
        <v>446</v>
      </c>
      <c r="H897" s="278" t="str">
        <f t="shared" si="26"/>
        <v>x</v>
      </c>
      <c r="I897" s="161"/>
      <c r="J897" s="250" t="s">
        <v>1333</v>
      </c>
      <c r="K897" s="278" t="e">
        <f t="shared" si="27"/>
        <v>#N/A</v>
      </c>
      <c r="L897" s="282">
        <v>43507</v>
      </c>
      <c r="M897" s="282" t="s">
        <v>3248</v>
      </c>
    </row>
    <row r="898" spans="1:13" ht="15.5" hidden="1" thickTop="1" thickBot="1" x14ac:dyDescent="0.4">
      <c r="A898" s="268" t="s">
        <v>2967</v>
      </c>
      <c r="B898" s="277" t="e">
        <f>VLOOKUP(A898,Lists!B:C,2,FALSE)</f>
        <v>#N/A</v>
      </c>
      <c r="C898" s="277" t="e">
        <f>VLOOKUP(A898,Lists!B:D,3,FALSE)</f>
        <v>#N/A</v>
      </c>
      <c r="D898" s="249" t="s">
        <v>643</v>
      </c>
      <c r="E898" s="249">
        <v>1</v>
      </c>
      <c r="F898" s="249" t="s">
        <v>1405</v>
      </c>
      <c r="G898" s="249"/>
      <c r="H898" s="278" t="b">
        <f t="shared" ref="H898:H961" si="28">IF(G898="x","x",IF(G898="Low",3,IF(G898="Medium",2,IF(G898="High",1,FALSE))))</f>
        <v>0</v>
      </c>
      <c r="I898" s="162"/>
      <c r="J898" s="249"/>
      <c r="K898" s="278" t="e">
        <f t="shared" ref="K898:K961" si="29">B898&amp;""&amp;D898</f>
        <v>#N/A</v>
      </c>
      <c r="L898" s="281">
        <v>43507</v>
      </c>
      <c r="M898" s="281" t="s">
        <v>3248</v>
      </c>
    </row>
    <row r="899" spans="1:13" ht="15.5" hidden="1" thickTop="1" thickBot="1" x14ac:dyDescent="0.4">
      <c r="A899" s="267" t="s">
        <v>2967</v>
      </c>
      <c r="B899" s="278" t="e">
        <f>VLOOKUP(A899,Lists!B:C,2,FALSE)</f>
        <v>#N/A</v>
      </c>
      <c r="C899" s="278" t="e">
        <f>VLOOKUP(A899,Lists!B:D,3,FALSE)</f>
        <v>#N/A</v>
      </c>
      <c r="D899" s="250" t="s">
        <v>644</v>
      </c>
      <c r="E899" s="250">
        <v>0</v>
      </c>
      <c r="F899" s="250" t="s">
        <v>1405</v>
      </c>
      <c r="G899" s="250"/>
      <c r="H899" s="278" t="b">
        <f t="shared" si="28"/>
        <v>0</v>
      </c>
      <c r="I899" s="161"/>
      <c r="J899" s="250"/>
      <c r="K899" s="278" t="e">
        <f t="shared" si="29"/>
        <v>#N/A</v>
      </c>
      <c r="L899" s="282">
        <v>43507</v>
      </c>
      <c r="M899" s="282" t="s">
        <v>3248</v>
      </c>
    </row>
    <row r="900" spans="1:13" ht="15.5" hidden="1" thickTop="1" thickBot="1" x14ac:dyDescent="0.4">
      <c r="A900" s="268" t="s">
        <v>2967</v>
      </c>
      <c r="B900" s="277" t="e">
        <f>VLOOKUP(A900,Lists!B:C,2,FALSE)</f>
        <v>#N/A</v>
      </c>
      <c r="C900" s="277" t="e">
        <f>VLOOKUP(A900,Lists!B:D,3,FALSE)</f>
        <v>#N/A</v>
      </c>
      <c r="D900" s="249" t="s">
        <v>645</v>
      </c>
      <c r="E900" s="249">
        <v>1</v>
      </c>
      <c r="F900" s="249" t="s">
        <v>1405</v>
      </c>
      <c r="G900" s="249"/>
      <c r="H900" s="278" t="b">
        <f t="shared" si="28"/>
        <v>0</v>
      </c>
      <c r="I900" s="162"/>
      <c r="J900" s="249"/>
      <c r="K900" s="278" t="e">
        <f t="shared" si="29"/>
        <v>#N/A</v>
      </c>
      <c r="L900" s="281">
        <v>43507</v>
      </c>
      <c r="M900" s="281" t="s">
        <v>3248</v>
      </c>
    </row>
    <row r="901" spans="1:13" ht="15.5" hidden="1" thickTop="1" thickBot="1" x14ac:dyDescent="0.4">
      <c r="A901" s="267" t="s">
        <v>2967</v>
      </c>
      <c r="B901" s="278" t="e">
        <f>VLOOKUP(A901,Lists!B:C,2,FALSE)</f>
        <v>#N/A</v>
      </c>
      <c r="C901" s="278" t="e">
        <f>VLOOKUP(A901,Lists!B:D,3,FALSE)</f>
        <v>#N/A</v>
      </c>
      <c r="D901" s="250" t="s">
        <v>646</v>
      </c>
      <c r="E901" s="250">
        <v>0</v>
      </c>
      <c r="F901" s="250" t="s">
        <v>1405</v>
      </c>
      <c r="G901" s="250"/>
      <c r="H901" s="278" t="b">
        <f t="shared" si="28"/>
        <v>0</v>
      </c>
      <c r="I901" s="161"/>
      <c r="J901" s="250"/>
      <c r="K901" s="278" t="e">
        <f t="shared" si="29"/>
        <v>#N/A</v>
      </c>
      <c r="L901" s="282">
        <v>43507</v>
      </c>
      <c r="M901" s="282" t="s">
        <v>3248</v>
      </c>
    </row>
    <row r="902" spans="1:13" ht="15.5" hidden="1" thickTop="1" thickBot="1" x14ac:dyDescent="0.4">
      <c r="A902" s="268" t="s">
        <v>2967</v>
      </c>
      <c r="B902" s="277" t="e">
        <f>VLOOKUP(A902,Lists!B:C,2,FALSE)</f>
        <v>#N/A</v>
      </c>
      <c r="C902" s="277" t="e">
        <f>VLOOKUP(A902,Lists!B:D,3,FALSE)</f>
        <v>#N/A</v>
      </c>
      <c r="D902" s="249" t="s">
        <v>647</v>
      </c>
      <c r="E902" s="249">
        <v>2</v>
      </c>
      <c r="F902" s="249" t="s">
        <v>1405</v>
      </c>
      <c r="G902" s="249"/>
      <c r="H902" s="278" t="b">
        <f t="shared" si="28"/>
        <v>0</v>
      </c>
      <c r="I902" s="162"/>
      <c r="J902" s="249"/>
      <c r="K902" s="278" t="e">
        <f t="shared" si="29"/>
        <v>#N/A</v>
      </c>
      <c r="L902" s="281">
        <v>43507</v>
      </c>
      <c r="M902" s="281" t="s">
        <v>3248</v>
      </c>
    </row>
    <row r="903" spans="1:13" ht="15.5" hidden="1" thickTop="1" thickBot="1" x14ac:dyDescent="0.4">
      <c r="A903" s="267" t="s">
        <v>2967</v>
      </c>
      <c r="B903" s="278" t="e">
        <f>VLOOKUP(A903,Lists!B:C,2,FALSE)</f>
        <v>#N/A</v>
      </c>
      <c r="C903" s="278" t="e">
        <f>VLOOKUP(A903,Lists!B:D,3,FALSE)</f>
        <v>#N/A</v>
      </c>
      <c r="D903" s="250" t="s">
        <v>651</v>
      </c>
      <c r="E903" s="250">
        <v>0</v>
      </c>
      <c r="F903" s="250" t="s">
        <v>1405</v>
      </c>
      <c r="G903" s="250"/>
      <c r="H903" s="278" t="b">
        <f t="shared" si="28"/>
        <v>0</v>
      </c>
      <c r="I903" s="161"/>
      <c r="J903" s="250"/>
      <c r="K903" s="278" t="e">
        <f t="shared" si="29"/>
        <v>#N/A</v>
      </c>
      <c r="L903" s="282">
        <v>43507</v>
      </c>
      <c r="M903" s="282" t="s">
        <v>3248</v>
      </c>
    </row>
    <row r="904" spans="1:13" ht="15.5" hidden="1" thickTop="1" thickBot="1" x14ac:dyDescent="0.4">
      <c r="A904" s="268" t="s">
        <v>2967</v>
      </c>
      <c r="B904" s="277" t="e">
        <f>VLOOKUP(A904,Lists!B:C,2,FALSE)</f>
        <v>#N/A</v>
      </c>
      <c r="C904" s="277" t="e">
        <f>VLOOKUP(A904,Lists!B:D,3,FALSE)</f>
        <v>#N/A</v>
      </c>
      <c r="D904" s="249" t="s">
        <v>650</v>
      </c>
      <c r="E904" s="249">
        <v>0</v>
      </c>
      <c r="F904" s="249" t="s">
        <v>1405</v>
      </c>
      <c r="G904" s="249"/>
      <c r="H904" s="278" t="b">
        <f t="shared" si="28"/>
        <v>0</v>
      </c>
      <c r="I904" s="162"/>
      <c r="J904" s="249"/>
      <c r="K904" s="278" t="e">
        <f t="shared" si="29"/>
        <v>#N/A</v>
      </c>
      <c r="L904" s="281">
        <v>43507</v>
      </c>
      <c r="M904" s="281" t="s">
        <v>3248</v>
      </c>
    </row>
    <row r="905" spans="1:13" ht="15.5" hidden="1" thickTop="1" thickBot="1" x14ac:dyDescent="0.4">
      <c r="A905" s="267" t="s">
        <v>2967</v>
      </c>
      <c r="B905" s="278" t="e">
        <f>VLOOKUP(A905,Lists!B:C,2,FALSE)</f>
        <v>#N/A</v>
      </c>
      <c r="C905" s="278" t="e">
        <f>VLOOKUP(A905,Lists!B:D,3,FALSE)</f>
        <v>#N/A</v>
      </c>
      <c r="D905" s="250" t="s">
        <v>649</v>
      </c>
      <c r="E905" s="250">
        <v>1</v>
      </c>
      <c r="F905" s="250" t="s">
        <v>1405</v>
      </c>
      <c r="G905" s="250"/>
      <c r="H905" s="278" t="b">
        <f t="shared" si="28"/>
        <v>0</v>
      </c>
      <c r="I905" s="161"/>
      <c r="J905" s="250"/>
      <c r="K905" s="278" t="e">
        <f t="shared" si="29"/>
        <v>#N/A</v>
      </c>
      <c r="L905" s="282">
        <v>43507</v>
      </c>
      <c r="M905" s="282" t="s">
        <v>3248</v>
      </c>
    </row>
    <row r="906" spans="1:13" ht="15.5" hidden="1" thickTop="1" thickBot="1" x14ac:dyDescent="0.4">
      <c r="A906" s="268" t="s">
        <v>2967</v>
      </c>
      <c r="B906" s="277" t="e">
        <f>VLOOKUP(A906,Lists!B:C,2,FALSE)</f>
        <v>#N/A</v>
      </c>
      <c r="C906" s="277" t="e">
        <f>VLOOKUP(A906,Lists!B:D,3,FALSE)</f>
        <v>#N/A</v>
      </c>
      <c r="D906" s="249" t="s">
        <v>648</v>
      </c>
      <c r="E906" s="249">
        <v>2</v>
      </c>
      <c r="F906" s="249" t="s">
        <v>1405</v>
      </c>
      <c r="G906" s="249"/>
      <c r="H906" s="278" t="b">
        <f t="shared" si="28"/>
        <v>0</v>
      </c>
      <c r="I906" s="162"/>
      <c r="J906" s="249"/>
      <c r="K906" s="278" t="e">
        <f t="shared" si="29"/>
        <v>#N/A</v>
      </c>
      <c r="L906" s="281">
        <v>43507</v>
      </c>
      <c r="M906" s="281" t="s">
        <v>3248</v>
      </c>
    </row>
    <row r="907" spans="1:13" ht="15.5" hidden="1" thickTop="1" thickBot="1" x14ac:dyDescent="0.4">
      <c r="A907" s="267" t="s">
        <v>2965</v>
      </c>
      <c r="B907" s="278" t="e">
        <f>VLOOKUP(A907,Lists!B:C,2,FALSE)</f>
        <v>#N/A</v>
      </c>
      <c r="C907" s="278" t="e">
        <f>VLOOKUP(A907,Lists!B:D,3,FALSE)</f>
        <v>#N/A</v>
      </c>
      <c r="D907" s="250" t="s">
        <v>522</v>
      </c>
      <c r="E907" s="250">
        <v>6082360</v>
      </c>
      <c r="F907" s="250" t="s">
        <v>1492</v>
      </c>
      <c r="G907" s="250" t="s">
        <v>731</v>
      </c>
      <c r="H907" s="278">
        <f t="shared" si="28"/>
        <v>2</v>
      </c>
      <c r="I907" s="161" t="s">
        <v>1503</v>
      </c>
      <c r="J907" s="250" t="s">
        <v>1511</v>
      </c>
      <c r="K907" s="278" t="e">
        <f t="shared" si="29"/>
        <v>#N/A</v>
      </c>
      <c r="L907" s="282">
        <v>43507</v>
      </c>
      <c r="M907" s="282" t="s">
        <v>3248</v>
      </c>
    </row>
    <row r="908" spans="1:13" ht="15.5" hidden="1" thickTop="1" thickBot="1" x14ac:dyDescent="0.4">
      <c r="A908" s="268" t="s">
        <v>2965</v>
      </c>
      <c r="B908" s="277" t="e">
        <f>VLOOKUP(A908,Lists!B:C,2,FALSE)</f>
        <v>#N/A</v>
      </c>
      <c r="C908" s="277" t="e">
        <f>VLOOKUP(A908,Lists!B:D,3,FALSE)</f>
        <v>#N/A</v>
      </c>
      <c r="D908" s="249" t="s">
        <v>660</v>
      </c>
      <c r="E908" s="249">
        <v>10201.199999999999</v>
      </c>
      <c r="F908" s="249" t="s">
        <v>1501</v>
      </c>
      <c r="G908" s="249" t="s">
        <v>731</v>
      </c>
      <c r="H908" s="278">
        <f t="shared" si="28"/>
        <v>2</v>
      </c>
      <c r="I908" s="162" t="s">
        <v>1504</v>
      </c>
      <c r="J908" s="249" t="s">
        <v>1512</v>
      </c>
      <c r="K908" s="278" t="e">
        <f t="shared" si="29"/>
        <v>#N/A</v>
      </c>
      <c r="L908" s="281">
        <v>43507</v>
      </c>
      <c r="M908" s="281" t="s">
        <v>3248</v>
      </c>
    </row>
    <row r="909" spans="1:13" ht="15.5" hidden="1" thickTop="1" thickBot="1" x14ac:dyDescent="0.4">
      <c r="A909" s="267" t="s">
        <v>2965</v>
      </c>
      <c r="B909" s="278" t="e">
        <f>VLOOKUP(A909,Lists!B:C,2,FALSE)</f>
        <v>#N/A</v>
      </c>
      <c r="C909" s="278" t="e">
        <f>VLOOKUP(A909,Lists!B:D,3,FALSE)</f>
        <v>#N/A</v>
      </c>
      <c r="D909" s="250" t="s">
        <v>737</v>
      </c>
      <c r="E909" s="250">
        <v>6082360</v>
      </c>
      <c r="F909" s="250" t="s">
        <v>1492</v>
      </c>
      <c r="G909" s="250" t="s">
        <v>731</v>
      </c>
      <c r="H909" s="278">
        <f t="shared" si="28"/>
        <v>2</v>
      </c>
      <c r="I909" s="161" t="s">
        <v>1503</v>
      </c>
      <c r="J909" s="250" t="s">
        <v>1512</v>
      </c>
      <c r="K909" s="278" t="e">
        <f t="shared" si="29"/>
        <v>#N/A</v>
      </c>
      <c r="L909" s="282">
        <v>43507</v>
      </c>
      <c r="M909" s="282" t="s">
        <v>3248</v>
      </c>
    </row>
    <row r="910" spans="1:13" ht="15.5" hidden="1" thickTop="1" thickBot="1" x14ac:dyDescent="0.4">
      <c r="A910" s="268" t="s">
        <v>2965</v>
      </c>
      <c r="B910" s="277" t="e">
        <f>VLOOKUP(A910,Lists!B:C,2,FALSE)</f>
        <v>#N/A</v>
      </c>
      <c r="C910" s="277" t="e">
        <f>VLOOKUP(A910,Lists!B:D,3,FALSE)</f>
        <v>#N/A</v>
      </c>
      <c r="D910" s="249" t="s">
        <v>533</v>
      </c>
      <c r="E910" s="249">
        <v>1708800</v>
      </c>
      <c r="F910" s="249" t="s">
        <v>1494</v>
      </c>
      <c r="G910" s="249" t="s">
        <v>731</v>
      </c>
      <c r="H910" s="278">
        <f t="shared" si="28"/>
        <v>2</v>
      </c>
      <c r="I910" s="162" t="s">
        <v>1505</v>
      </c>
      <c r="J910" s="249" t="s">
        <v>1526</v>
      </c>
      <c r="K910" s="278" t="e">
        <f t="shared" si="29"/>
        <v>#N/A</v>
      </c>
      <c r="L910" s="281">
        <v>43507</v>
      </c>
      <c r="M910" s="281" t="s">
        <v>3248</v>
      </c>
    </row>
    <row r="911" spans="1:13" ht="15.5" thickTop="1" thickBot="1" x14ac:dyDescent="0.4">
      <c r="A911" s="267" t="s">
        <v>2965</v>
      </c>
      <c r="B911" s="278" t="e">
        <f>VLOOKUP(A911,Lists!B:C,2,FALSE)</f>
        <v>#N/A</v>
      </c>
      <c r="C911" s="278" t="e">
        <f>VLOOKUP(A911,Lists!B:D,3,FALSE)</f>
        <v>#N/A</v>
      </c>
      <c r="D911" s="250" t="s">
        <v>666</v>
      </c>
      <c r="E911" s="250">
        <v>1708800</v>
      </c>
      <c r="F911" s="250" t="s">
        <v>1494</v>
      </c>
      <c r="G911" s="250" t="s">
        <v>731</v>
      </c>
      <c r="H911" s="278">
        <f t="shared" si="28"/>
        <v>2</v>
      </c>
      <c r="I911" s="161" t="s">
        <v>1505</v>
      </c>
      <c r="J911" s="250" t="s">
        <v>1527</v>
      </c>
      <c r="K911" s="278" t="e">
        <f t="shared" si="29"/>
        <v>#N/A</v>
      </c>
      <c r="L911" s="282">
        <v>43507</v>
      </c>
      <c r="M911" s="282" t="s">
        <v>3248</v>
      </c>
    </row>
    <row r="912" spans="1:13" ht="15.5" hidden="1" thickTop="1" thickBot="1" x14ac:dyDescent="0.4">
      <c r="A912" s="268" t="s">
        <v>2965</v>
      </c>
      <c r="B912" s="277" t="e">
        <f>VLOOKUP(A912,Lists!B:C,2,FALSE)</f>
        <v>#N/A</v>
      </c>
      <c r="C912" s="277" t="e">
        <f>VLOOKUP(A912,Lists!B:D,3,FALSE)</f>
        <v>#N/A</v>
      </c>
      <c r="D912" s="249" t="s">
        <v>5027</v>
      </c>
      <c r="E912" s="249" t="s">
        <v>446</v>
      </c>
      <c r="F912" s="249"/>
      <c r="G912" s="249" t="s">
        <v>446</v>
      </c>
      <c r="H912" s="278" t="str">
        <f t="shared" si="28"/>
        <v>x</v>
      </c>
      <c r="I912" s="162"/>
      <c r="J912" s="249" t="s">
        <v>1333</v>
      </c>
      <c r="K912" s="278" t="e">
        <f t="shared" si="29"/>
        <v>#N/A</v>
      </c>
      <c r="L912" s="281">
        <v>43507</v>
      </c>
      <c r="M912" s="281" t="s">
        <v>3248</v>
      </c>
    </row>
    <row r="913" spans="1:13" ht="15.5" hidden="1" thickTop="1" thickBot="1" x14ac:dyDescent="0.4">
      <c r="A913" s="267" t="s">
        <v>2965</v>
      </c>
      <c r="B913" s="278" t="e">
        <f>VLOOKUP(A913,Lists!B:C,2,FALSE)</f>
        <v>#N/A</v>
      </c>
      <c r="C913" s="278" t="e">
        <f>VLOOKUP(A913,Lists!B:D,3,FALSE)</f>
        <v>#N/A</v>
      </c>
      <c r="D913" s="250" t="s">
        <v>5028</v>
      </c>
      <c r="E913" s="250" t="s">
        <v>446</v>
      </c>
      <c r="F913" s="250"/>
      <c r="G913" s="250" t="s">
        <v>446</v>
      </c>
      <c r="H913" s="278" t="str">
        <f t="shared" si="28"/>
        <v>x</v>
      </c>
      <c r="I913" s="161"/>
      <c r="J913" s="250" t="s">
        <v>1333</v>
      </c>
      <c r="K913" s="278" t="e">
        <f t="shared" si="29"/>
        <v>#N/A</v>
      </c>
      <c r="L913" s="282">
        <v>43507</v>
      </c>
      <c r="M913" s="282" t="s">
        <v>3248</v>
      </c>
    </row>
    <row r="914" spans="1:13" ht="15.5" hidden="1" thickTop="1" thickBot="1" x14ac:dyDescent="0.4">
      <c r="A914" s="268" t="s">
        <v>2965</v>
      </c>
      <c r="B914" s="277" t="e">
        <f>VLOOKUP(A914,Lists!B:C,2,FALSE)</f>
        <v>#N/A</v>
      </c>
      <c r="C914" s="277" t="e">
        <f>VLOOKUP(A914,Lists!B:D,3,FALSE)</f>
        <v>#N/A</v>
      </c>
      <c r="D914" s="249" t="s">
        <v>5029</v>
      </c>
      <c r="E914" s="249">
        <v>5</v>
      </c>
      <c r="F914" s="249" t="s">
        <v>1495</v>
      </c>
      <c r="G914" s="249" t="s">
        <v>730</v>
      </c>
      <c r="H914" s="278">
        <f t="shared" si="28"/>
        <v>3</v>
      </c>
      <c r="I914" s="162" t="s">
        <v>1506</v>
      </c>
      <c r="J914" s="249" t="s">
        <v>1520</v>
      </c>
      <c r="K914" s="278" t="e">
        <f t="shared" si="29"/>
        <v>#N/A</v>
      </c>
      <c r="L914" s="281">
        <v>43507</v>
      </c>
      <c r="M914" s="281" t="s">
        <v>3248</v>
      </c>
    </row>
    <row r="915" spans="1:13" ht="15.5" hidden="1" thickTop="1" thickBot="1" x14ac:dyDescent="0.4">
      <c r="A915" s="267" t="s">
        <v>2965</v>
      </c>
      <c r="B915" s="278" t="e">
        <f>VLOOKUP(A915,Lists!B:C,2,FALSE)</f>
        <v>#N/A</v>
      </c>
      <c r="C915" s="278" t="e">
        <f>VLOOKUP(A915,Lists!B:D,3,FALSE)</f>
        <v>#N/A</v>
      </c>
      <c r="D915" s="250" t="s">
        <v>5108</v>
      </c>
      <c r="E915" s="250" t="s">
        <v>446</v>
      </c>
      <c r="F915" s="250"/>
      <c r="G915" s="250" t="s">
        <v>446</v>
      </c>
      <c r="H915" s="278" t="str">
        <f t="shared" si="28"/>
        <v>x</v>
      </c>
      <c r="I915" s="161"/>
      <c r="J915" s="250" t="s">
        <v>1333</v>
      </c>
      <c r="K915" s="278" t="e">
        <f t="shared" si="29"/>
        <v>#N/A</v>
      </c>
      <c r="L915" s="282">
        <v>43507</v>
      </c>
      <c r="M915" s="282" t="s">
        <v>3248</v>
      </c>
    </row>
    <row r="916" spans="1:13" ht="15.5" hidden="1" thickTop="1" thickBot="1" x14ac:dyDescent="0.4">
      <c r="A916" s="268" t="s">
        <v>2965</v>
      </c>
      <c r="B916" s="277" t="e">
        <f>VLOOKUP(A916,Lists!B:C,2,FALSE)</f>
        <v>#N/A</v>
      </c>
      <c r="C916" s="277" t="e">
        <f>VLOOKUP(A916,Lists!B:D,3,FALSE)</f>
        <v>#N/A</v>
      </c>
      <c r="D916" s="249" t="s">
        <v>5109</v>
      </c>
      <c r="E916" s="249" t="s">
        <v>446</v>
      </c>
      <c r="F916" s="249"/>
      <c r="G916" s="249" t="s">
        <v>446</v>
      </c>
      <c r="H916" s="278" t="str">
        <f t="shared" si="28"/>
        <v>x</v>
      </c>
      <c r="I916" s="162"/>
      <c r="J916" s="249" t="s">
        <v>1333</v>
      </c>
      <c r="K916" s="278" t="e">
        <f t="shared" si="29"/>
        <v>#N/A</v>
      </c>
      <c r="L916" s="281">
        <v>43507</v>
      </c>
      <c r="M916" s="281" t="s">
        <v>3248</v>
      </c>
    </row>
    <row r="917" spans="1:13" ht="15.5" hidden="1" thickTop="1" thickBot="1" x14ac:dyDescent="0.4">
      <c r="A917" s="267" t="s">
        <v>2965</v>
      </c>
      <c r="B917" s="278" t="e">
        <f>VLOOKUP(A917,Lists!B:C,2,FALSE)</f>
        <v>#N/A</v>
      </c>
      <c r="C917" s="278" t="e">
        <f>VLOOKUP(A917,Lists!B:D,3,FALSE)</f>
        <v>#N/A</v>
      </c>
      <c r="D917" s="250" t="s">
        <v>742</v>
      </c>
      <c r="E917" s="250" t="s">
        <v>446</v>
      </c>
      <c r="F917" s="250"/>
      <c r="G917" s="250" t="s">
        <v>446</v>
      </c>
      <c r="H917" s="278" t="str">
        <f t="shared" si="28"/>
        <v>x</v>
      </c>
      <c r="I917" s="161"/>
      <c r="J917" s="250" t="s">
        <v>1333</v>
      </c>
      <c r="K917" s="278" t="e">
        <f t="shared" si="29"/>
        <v>#N/A</v>
      </c>
      <c r="L917" s="282">
        <v>43507</v>
      </c>
      <c r="M917" s="282" t="s">
        <v>3248</v>
      </c>
    </row>
    <row r="918" spans="1:13" ht="15.5" hidden="1" thickTop="1" thickBot="1" x14ac:dyDescent="0.4">
      <c r="A918" s="268" t="s">
        <v>2965</v>
      </c>
      <c r="B918" s="277" t="e">
        <f>VLOOKUP(A918,Lists!B:C,2,FALSE)</f>
        <v>#N/A</v>
      </c>
      <c r="C918" s="277" t="e">
        <f>VLOOKUP(A918,Lists!B:D,3,FALSE)</f>
        <v>#N/A</v>
      </c>
      <c r="D918" s="249" t="s">
        <v>752</v>
      </c>
      <c r="E918" s="249">
        <v>1663277.6883614999</v>
      </c>
      <c r="F918" s="249" t="s">
        <v>1502</v>
      </c>
      <c r="G918" s="249" t="s">
        <v>731</v>
      </c>
      <c r="H918" s="278">
        <f t="shared" si="28"/>
        <v>2</v>
      </c>
      <c r="I918" s="162" t="s">
        <v>1510</v>
      </c>
      <c r="J918" s="249" t="s">
        <v>1528</v>
      </c>
      <c r="K918" s="278" t="e">
        <f t="shared" si="29"/>
        <v>#N/A</v>
      </c>
      <c r="L918" s="281">
        <v>43507</v>
      </c>
      <c r="M918" s="281" t="s">
        <v>3248</v>
      </c>
    </row>
    <row r="919" spans="1:13" ht="15.5" hidden="1" thickTop="1" thickBot="1" x14ac:dyDescent="0.4">
      <c r="A919" s="267" t="s">
        <v>2965</v>
      </c>
      <c r="B919" s="278" t="e">
        <f>VLOOKUP(A919,Lists!B:C,2,FALSE)</f>
        <v>#N/A</v>
      </c>
      <c r="C919" s="278" t="e">
        <f>VLOOKUP(A919,Lists!B:D,3,FALSE)</f>
        <v>#N/A</v>
      </c>
      <c r="D919" s="250" t="s">
        <v>5110</v>
      </c>
      <c r="E919" s="250">
        <v>558250.35027599998</v>
      </c>
      <c r="F919" s="250" t="s">
        <v>1502</v>
      </c>
      <c r="G919" s="250" t="s">
        <v>731</v>
      </c>
      <c r="H919" s="278">
        <f t="shared" si="28"/>
        <v>2</v>
      </c>
      <c r="I919" s="161" t="s">
        <v>1510</v>
      </c>
      <c r="J919" s="250" t="s">
        <v>1528</v>
      </c>
      <c r="K919" s="278" t="e">
        <f t="shared" si="29"/>
        <v>#N/A</v>
      </c>
      <c r="L919" s="282">
        <v>43507</v>
      </c>
      <c r="M919" s="282" t="s">
        <v>3248</v>
      </c>
    </row>
    <row r="920" spans="1:13" ht="15.5" hidden="1" thickTop="1" thickBot="1" x14ac:dyDescent="0.4">
      <c r="A920" s="268" t="s">
        <v>2965</v>
      </c>
      <c r="B920" s="277" t="e">
        <f>VLOOKUP(A920,Lists!B:C,2,FALSE)</f>
        <v>#N/A</v>
      </c>
      <c r="C920" s="277" t="e">
        <f>VLOOKUP(A920,Lists!B:D,3,FALSE)</f>
        <v>#N/A</v>
      </c>
      <c r="D920" s="249" t="s">
        <v>5111</v>
      </c>
      <c r="E920" s="249">
        <v>912190.00083150005</v>
      </c>
      <c r="F920" s="249" t="s">
        <v>1502</v>
      </c>
      <c r="G920" s="249" t="s">
        <v>731</v>
      </c>
      <c r="H920" s="278">
        <f t="shared" si="28"/>
        <v>2</v>
      </c>
      <c r="I920" s="162" t="s">
        <v>1510</v>
      </c>
      <c r="J920" s="249" t="s">
        <v>1528</v>
      </c>
      <c r="K920" s="278" t="e">
        <f t="shared" si="29"/>
        <v>#N/A</v>
      </c>
      <c r="L920" s="281">
        <v>43507</v>
      </c>
      <c r="M920" s="281" t="s">
        <v>3248</v>
      </c>
    </row>
    <row r="921" spans="1:13" ht="15.5" hidden="1" thickTop="1" thickBot="1" x14ac:dyDescent="0.4">
      <c r="A921" s="267" t="s">
        <v>2965</v>
      </c>
      <c r="B921" s="278" t="e">
        <f>VLOOKUP(A921,Lists!B:C,2,FALSE)</f>
        <v>#N/A</v>
      </c>
      <c r="C921" s="278" t="e">
        <f>VLOOKUP(A921,Lists!B:D,3,FALSE)</f>
        <v>#N/A</v>
      </c>
      <c r="D921" s="250" t="s">
        <v>5112</v>
      </c>
      <c r="E921" s="250">
        <v>192837.33725400001</v>
      </c>
      <c r="F921" s="250" t="s">
        <v>1502</v>
      </c>
      <c r="G921" s="250" t="s">
        <v>731</v>
      </c>
      <c r="H921" s="278">
        <f t="shared" si="28"/>
        <v>2</v>
      </c>
      <c r="I921" s="161" t="s">
        <v>1510</v>
      </c>
      <c r="J921" s="250" t="s">
        <v>1528</v>
      </c>
      <c r="K921" s="278" t="e">
        <f t="shared" si="29"/>
        <v>#N/A</v>
      </c>
      <c r="L921" s="282">
        <v>43507</v>
      </c>
      <c r="M921" s="282" t="s">
        <v>3248</v>
      </c>
    </row>
    <row r="922" spans="1:13" ht="15.5" hidden="1" thickTop="1" thickBot="1" x14ac:dyDescent="0.4">
      <c r="A922" s="268" t="s">
        <v>2965</v>
      </c>
      <c r="B922" s="277" t="e">
        <f>VLOOKUP(A922,Lists!B:C,2,FALSE)</f>
        <v>#N/A</v>
      </c>
      <c r="C922" s="277" t="e">
        <f>VLOOKUP(A922,Lists!B:D,3,FALSE)</f>
        <v>#N/A</v>
      </c>
      <c r="D922" s="249" t="s">
        <v>5113</v>
      </c>
      <c r="E922" s="249">
        <v>0</v>
      </c>
      <c r="F922" s="249" t="s">
        <v>1502</v>
      </c>
      <c r="G922" s="249" t="s">
        <v>731</v>
      </c>
      <c r="H922" s="278">
        <f t="shared" si="28"/>
        <v>2</v>
      </c>
      <c r="I922" s="162" t="s">
        <v>1510</v>
      </c>
      <c r="J922" s="249" t="s">
        <v>1528</v>
      </c>
      <c r="K922" s="278" t="e">
        <f t="shared" si="29"/>
        <v>#N/A</v>
      </c>
      <c r="L922" s="281">
        <v>43507</v>
      </c>
      <c r="M922" s="281" t="s">
        <v>3248</v>
      </c>
    </row>
    <row r="923" spans="1:13" ht="15.5" hidden="1" thickTop="1" thickBot="1" x14ac:dyDescent="0.4">
      <c r="A923" s="267" t="s">
        <v>2965</v>
      </c>
      <c r="B923" s="278" t="e">
        <f>VLOOKUP(A923,Lists!B:C,2,FALSE)</f>
        <v>#N/A</v>
      </c>
      <c r="C923" s="278" t="e">
        <f>VLOOKUP(A923,Lists!B:D,3,FALSE)</f>
        <v>#N/A</v>
      </c>
      <c r="D923" s="250" t="s">
        <v>5114</v>
      </c>
      <c r="E923" s="250">
        <v>0</v>
      </c>
      <c r="F923" s="250" t="s">
        <v>1502</v>
      </c>
      <c r="G923" s="250" t="s">
        <v>731</v>
      </c>
      <c r="H923" s="278">
        <f t="shared" si="28"/>
        <v>2</v>
      </c>
      <c r="I923" s="161" t="s">
        <v>1510</v>
      </c>
      <c r="J923" s="250" t="s">
        <v>1528</v>
      </c>
      <c r="K923" s="278" t="e">
        <f t="shared" si="29"/>
        <v>#N/A</v>
      </c>
      <c r="L923" s="282">
        <v>43507</v>
      </c>
      <c r="M923" s="282" t="s">
        <v>3248</v>
      </c>
    </row>
    <row r="924" spans="1:13" ht="15.5" hidden="1" thickTop="1" thickBot="1" x14ac:dyDescent="0.4">
      <c r="A924" s="268" t="s">
        <v>2965</v>
      </c>
      <c r="B924" s="277" t="e">
        <f>VLOOKUP(A924,Lists!B:C,2,FALSE)</f>
        <v>#N/A</v>
      </c>
      <c r="C924" s="277" t="e">
        <f>VLOOKUP(A924,Lists!B:D,3,FALSE)</f>
        <v>#N/A</v>
      </c>
      <c r="D924" s="249" t="s">
        <v>5115</v>
      </c>
      <c r="E924" s="249">
        <v>5</v>
      </c>
      <c r="F924" s="249" t="s">
        <v>1495</v>
      </c>
      <c r="G924" s="249" t="s">
        <v>730</v>
      </c>
      <c r="H924" s="278">
        <f t="shared" si="28"/>
        <v>3</v>
      </c>
      <c r="I924" s="162" t="s">
        <v>1506</v>
      </c>
      <c r="J924" s="249" t="s">
        <v>1520</v>
      </c>
      <c r="K924" s="278" t="e">
        <f t="shared" si="29"/>
        <v>#N/A</v>
      </c>
      <c r="L924" s="281">
        <v>43507</v>
      </c>
      <c r="M924" s="281" t="s">
        <v>3248</v>
      </c>
    </row>
    <row r="925" spans="1:13" ht="15.5" hidden="1" thickTop="1" thickBot="1" x14ac:dyDescent="0.4">
      <c r="A925" s="267" t="s">
        <v>2965</v>
      </c>
      <c r="B925" s="278" t="e">
        <f>VLOOKUP(A925,Lists!B:C,2,FALSE)</f>
        <v>#N/A</v>
      </c>
      <c r="C925" s="278" t="e">
        <f>VLOOKUP(A925,Lists!B:D,3,FALSE)</f>
        <v>#N/A</v>
      </c>
      <c r="D925" s="250" t="s">
        <v>688</v>
      </c>
      <c r="E925" s="250">
        <v>2</v>
      </c>
      <c r="F925" s="250" t="s">
        <v>1497</v>
      </c>
      <c r="G925" s="250"/>
      <c r="H925" s="278" t="b">
        <f t="shared" si="28"/>
        <v>0</v>
      </c>
      <c r="I925" s="161" t="s">
        <v>1505</v>
      </c>
      <c r="J925" s="250" t="s">
        <v>1343</v>
      </c>
      <c r="K925" s="278" t="e">
        <f t="shared" si="29"/>
        <v>#N/A</v>
      </c>
      <c r="L925" s="282">
        <v>43507</v>
      </c>
      <c r="M925" s="282" t="s">
        <v>3248</v>
      </c>
    </row>
    <row r="926" spans="1:13" ht="15.5" hidden="1" thickTop="1" thickBot="1" x14ac:dyDescent="0.4">
      <c r="A926" s="268" t="s">
        <v>2965</v>
      </c>
      <c r="B926" s="277" t="e">
        <f>VLOOKUP(A926,Lists!B:C,2,FALSE)</f>
        <v>#N/A</v>
      </c>
      <c r="C926" s="277" t="e">
        <f>VLOOKUP(A926,Lists!B:D,3,FALSE)</f>
        <v>#N/A</v>
      </c>
      <c r="D926" s="249" t="s">
        <v>691</v>
      </c>
      <c r="E926" s="249" t="s">
        <v>446</v>
      </c>
      <c r="F926" s="249"/>
      <c r="G926" s="249" t="s">
        <v>446</v>
      </c>
      <c r="H926" s="278" t="str">
        <f t="shared" si="28"/>
        <v>x</v>
      </c>
      <c r="I926" s="162"/>
      <c r="J926" s="249"/>
      <c r="K926" s="278" t="e">
        <f t="shared" si="29"/>
        <v>#N/A</v>
      </c>
      <c r="L926" s="281">
        <v>43507</v>
      </c>
      <c r="M926" s="281" t="s">
        <v>3248</v>
      </c>
    </row>
    <row r="927" spans="1:13" ht="15.5" hidden="1" thickTop="1" thickBot="1" x14ac:dyDescent="0.4">
      <c r="A927" s="267" t="s">
        <v>2965</v>
      </c>
      <c r="B927" s="278" t="e">
        <f>VLOOKUP(A927,Lists!B:C,2,FALSE)</f>
        <v>#N/A</v>
      </c>
      <c r="C927" s="278" t="e">
        <f>VLOOKUP(A927,Lists!B:D,3,FALSE)</f>
        <v>#N/A</v>
      </c>
      <c r="D927" s="250" t="s">
        <v>692</v>
      </c>
      <c r="E927" s="250" t="s">
        <v>446</v>
      </c>
      <c r="F927" s="250"/>
      <c r="G927" s="250" t="s">
        <v>446</v>
      </c>
      <c r="H927" s="278" t="str">
        <f t="shared" si="28"/>
        <v>x</v>
      </c>
      <c r="I927" s="161"/>
      <c r="J927" s="250"/>
      <c r="K927" s="278" t="e">
        <f t="shared" si="29"/>
        <v>#N/A</v>
      </c>
      <c r="L927" s="282">
        <v>43507</v>
      </c>
      <c r="M927" s="282" t="s">
        <v>3248</v>
      </c>
    </row>
    <row r="928" spans="1:13" ht="15.5" hidden="1" thickTop="1" thickBot="1" x14ac:dyDescent="0.4">
      <c r="A928" s="268" t="s">
        <v>2965</v>
      </c>
      <c r="B928" s="277" t="e">
        <f>VLOOKUP(A928,Lists!B:C,2,FALSE)</f>
        <v>#N/A</v>
      </c>
      <c r="C928" s="277" t="e">
        <f>VLOOKUP(A928,Lists!B:D,3,FALSE)</f>
        <v>#N/A</v>
      </c>
      <c r="D928" s="249" t="s">
        <v>643</v>
      </c>
      <c r="E928" s="249">
        <v>1</v>
      </c>
      <c r="F928" s="249" t="s">
        <v>1405</v>
      </c>
      <c r="G928" s="249"/>
      <c r="H928" s="278" t="b">
        <f t="shared" si="28"/>
        <v>0</v>
      </c>
      <c r="I928" s="162"/>
      <c r="J928" s="249"/>
      <c r="K928" s="278" t="e">
        <f t="shared" si="29"/>
        <v>#N/A</v>
      </c>
      <c r="L928" s="281">
        <v>43507</v>
      </c>
      <c r="M928" s="281" t="s">
        <v>3248</v>
      </c>
    </row>
    <row r="929" spans="1:13" ht="15.5" hidden="1" thickTop="1" thickBot="1" x14ac:dyDescent="0.4">
      <c r="A929" s="267" t="s">
        <v>2965</v>
      </c>
      <c r="B929" s="278" t="e">
        <f>VLOOKUP(A929,Lists!B:C,2,FALSE)</f>
        <v>#N/A</v>
      </c>
      <c r="C929" s="278" t="e">
        <f>VLOOKUP(A929,Lists!B:D,3,FALSE)</f>
        <v>#N/A</v>
      </c>
      <c r="D929" s="250" t="s">
        <v>644</v>
      </c>
      <c r="E929" s="250">
        <v>0</v>
      </c>
      <c r="F929" s="250" t="s">
        <v>1405</v>
      </c>
      <c r="G929" s="250"/>
      <c r="H929" s="278" t="b">
        <f t="shared" si="28"/>
        <v>0</v>
      </c>
      <c r="I929" s="161"/>
      <c r="J929" s="250"/>
      <c r="K929" s="278" t="e">
        <f t="shared" si="29"/>
        <v>#N/A</v>
      </c>
      <c r="L929" s="282">
        <v>43507</v>
      </c>
      <c r="M929" s="282" t="s">
        <v>3248</v>
      </c>
    </row>
    <row r="930" spans="1:13" ht="15.5" hidden="1" thickTop="1" thickBot="1" x14ac:dyDescent="0.4">
      <c r="A930" s="268" t="s">
        <v>2965</v>
      </c>
      <c r="B930" s="277" t="e">
        <f>VLOOKUP(A930,Lists!B:C,2,FALSE)</f>
        <v>#N/A</v>
      </c>
      <c r="C930" s="277" t="e">
        <f>VLOOKUP(A930,Lists!B:D,3,FALSE)</f>
        <v>#N/A</v>
      </c>
      <c r="D930" s="249" t="s">
        <v>645</v>
      </c>
      <c r="E930" s="249">
        <v>1</v>
      </c>
      <c r="F930" s="249" t="s">
        <v>1405</v>
      </c>
      <c r="G930" s="249"/>
      <c r="H930" s="278" t="b">
        <f t="shared" si="28"/>
        <v>0</v>
      </c>
      <c r="I930" s="162"/>
      <c r="J930" s="249"/>
      <c r="K930" s="278" t="e">
        <f t="shared" si="29"/>
        <v>#N/A</v>
      </c>
      <c r="L930" s="281">
        <v>43507</v>
      </c>
      <c r="M930" s="281" t="s">
        <v>3248</v>
      </c>
    </row>
    <row r="931" spans="1:13" ht="15.5" hidden="1" thickTop="1" thickBot="1" x14ac:dyDescent="0.4">
      <c r="A931" s="267" t="s">
        <v>2965</v>
      </c>
      <c r="B931" s="278" t="e">
        <f>VLOOKUP(A931,Lists!B:C,2,FALSE)</f>
        <v>#N/A</v>
      </c>
      <c r="C931" s="278" t="e">
        <f>VLOOKUP(A931,Lists!B:D,3,FALSE)</f>
        <v>#N/A</v>
      </c>
      <c r="D931" s="250" t="s">
        <v>646</v>
      </c>
      <c r="E931" s="250">
        <v>0</v>
      </c>
      <c r="F931" s="250" t="s">
        <v>1405</v>
      </c>
      <c r="G931" s="250"/>
      <c r="H931" s="278" t="b">
        <f t="shared" si="28"/>
        <v>0</v>
      </c>
      <c r="I931" s="161"/>
      <c r="J931" s="250"/>
      <c r="K931" s="278" t="e">
        <f t="shared" si="29"/>
        <v>#N/A</v>
      </c>
      <c r="L931" s="282">
        <v>43507</v>
      </c>
      <c r="M931" s="282" t="s">
        <v>3248</v>
      </c>
    </row>
    <row r="932" spans="1:13" ht="15.5" hidden="1" thickTop="1" thickBot="1" x14ac:dyDescent="0.4">
      <c r="A932" s="268" t="s">
        <v>2965</v>
      </c>
      <c r="B932" s="277" t="e">
        <f>VLOOKUP(A932,Lists!B:C,2,FALSE)</f>
        <v>#N/A</v>
      </c>
      <c r="C932" s="277" t="e">
        <f>VLOOKUP(A932,Lists!B:D,3,FALSE)</f>
        <v>#N/A</v>
      </c>
      <c r="D932" s="249" t="s">
        <v>647</v>
      </c>
      <c r="E932" s="249">
        <v>2</v>
      </c>
      <c r="F932" s="249" t="s">
        <v>1405</v>
      </c>
      <c r="G932" s="249"/>
      <c r="H932" s="278" t="b">
        <f t="shared" si="28"/>
        <v>0</v>
      </c>
      <c r="I932" s="162"/>
      <c r="J932" s="249"/>
      <c r="K932" s="278" t="e">
        <f t="shared" si="29"/>
        <v>#N/A</v>
      </c>
      <c r="L932" s="281">
        <v>43507</v>
      </c>
      <c r="M932" s="281" t="s">
        <v>3248</v>
      </c>
    </row>
    <row r="933" spans="1:13" ht="15.5" hidden="1" thickTop="1" thickBot="1" x14ac:dyDescent="0.4">
      <c r="A933" s="267" t="s">
        <v>2965</v>
      </c>
      <c r="B933" s="278" t="e">
        <f>VLOOKUP(A933,Lists!B:C,2,FALSE)</f>
        <v>#N/A</v>
      </c>
      <c r="C933" s="278" t="e">
        <f>VLOOKUP(A933,Lists!B:D,3,FALSE)</f>
        <v>#N/A</v>
      </c>
      <c r="D933" s="250" t="s">
        <v>651</v>
      </c>
      <c r="E933" s="250">
        <v>0</v>
      </c>
      <c r="F933" s="250" t="s">
        <v>1405</v>
      </c>
      <c r="G933" s="250"/>
      <c r="H933" s="278" t="b">
        <f t="shared" si="28"/>
        <v>0</v>
      </c>
      <c r="I933" s="161"/>
      <c r="J933" s="250"/>
      <c r="K933" s="278" t="e">
        <f t="shared" si="29"/>
        <v>#N/A</v>
      </c>
      <c r="L933" s="282">
        <v>43507</v>
      </c>
      <c r="M933" s="282" t="s">
        <v>3248</v>
      </c>
    </row>
    <row r="934" spans="1:13" ht="15.5" hidden="1" thickTop="1" thickBot="1" x14ac:dyDescent="0.4">
      <c r="A934" s="268" t="s">
        <v>2965</v>
      </c>
      <c r="B934" s="277" t="e">
        <f>VLOOKUP(A934,Lists!B:C,2,FALSE)</f>
        <v>#N/A</v>
      </c>
      <c r="C934" s="277" t="e">
        <f>VLOOKUP(A934,Lists!B:D,3,FALSE)</f>
        <v>#N/A</v>
      </c>
      <c r="D934" s="249" t="s">
        <v>650</v>
      </c>
      <c r="E934" s="249">
        <v>0</v>
      </c>
      <c r="F934" s="249" t="s">
        <v>1405</v>
      </c>
      <c r="G934" s="249"/>
      <c r="H934" s="278" t="b">
        <f t="shared" si="28"/>
        <v>0</v>
      </c>
      <c r="I934" s="162"/>
      <c r="J934" s="249"/>
      <c r="K934" s="278" t="e">
        <f t="shared" si="29"/>
        <v>#N/A</v>
      </c>
      <c r="L934" s="281">
        <v>43507</v>
      </c>
      <c r="M934" s="281" t="s">
        <v>3248</v>
      </c>
    </row>
    <row r="935" spans="1:13" ht="15.5" hidden="1" thickTop="1" thickBot="1" x14ac:dyDescent="0.4">
      <c r="A935" s="267" t="s">
        <v>2965</v>
      </c>
      <c r="B935" s="278" t="e">
        <f>VLOOKUP(A935,Lists!B:C,2,FALSE)</f>
        <v>#N/A</v>
      </c>
      <c r="C935" s="278" t="e">
        <f>VLOOKUP(A935,Lists!B:D,3,FALSE)</f>
        <v>#N/A</v>
      </c>
      <c r="D935" s="250" t="s">
        <v>649</v>
      </c>
      <c r="E935" s="250">
        <v>1</v>
      </c>
      <c r="F935" s="250" t="s">
        <v>1405</v>
      </c>
      <c r="G935" s="250"/>
      <c r="H935" s="278" t="b">
        <f t="shared" si="28"/>
        <v>0</v>
      </c>
      <c r="I935" s="161"/>
      <c r="J935" s="250"/>
      <c r="K935" s="278" t="e">
        <f t="shared" si="29"/>
        <v>#N/A</v>
      </c>
      <c r="L935" s="282">
        <v>43507</v>
      </c>
      <c r="M935" s="282" t="s">
        <v>3248</v>
      </c>
    </row>
    <row r="936" spans="1:13" ht="15.5" hidden="1" thickTop="1" thickBot="1" x14ac:dyDescent="0.4">
      <c r="A936" s="268" t="s">
        <v>2965</v>
      </c>
      <c r="B936" s="277" t="e">
        <f>VLOOKUP(A936,Lists!B:C,2,FALSE)</f>
        <v>#N/A</v>
      </c>
      <c r="C936" s="277" t="e">
        <f>VLOOKUP(A936,Lists!B:D,3,FALSE)</f>
        <v>#N/A</v>
      </c>
      <c r="D936" s="249" t="s">
        <v>648</v>
      </c>
      <c r="E936" s="249">
        <v>2</v>
      </c>
      <c r="F936" s="249" t="s">
        <v>1405</v>
      </c>
      <c r="G936" s="249"/>
      <c r="H936" s="278" t="b">
        <f t="shared" si="28"/>
        <v>0</v>
      </c>
      <c r="I936" s="162"/>
      <c r="J936" s="249"/>
      <c r="K936" s="278" t="e">
        <f t="shared" si="29"/>
        <v>#N/A</v>
      </c>
      <c r="L936" s="281">
        <v>43507</v>
      </c>
      <c r="M936" s="281" t="s">
        <v>3248</v>
      </c>
    </row>
    <row r="937" spans="1:13" ht="15.5" hidden="1" thickTop="1" thickBot="1" x14ac:dyDescent="0.4">
      <c r="A937" s="267" t="s">
        <v>2969</v>
      </c>
      <c r="B937" s="278" t="e">
        <f>VLOOKUP(A937,Lists!B:C,2,FALSE)</f>
        <v>#N/A</v>
      </c>
      <c r="C937" s="278" t="e">
        <f>VLOOKUP(A937,Lists!B:D,3,FALSE)</f>
        <v>#N/A</v>
      </c>
      <c r="D937" s="250" t="s">
        <v>522</v>
      </c>
      <c r="E937" s="250">
        <v>26700000</v>
      </c>
      <c r="F937" s="250" t="s">
        <v>1529</v>
      </c>
      <c r="G937" s="250" t="s">
        <v>731</v>
      </c>
      <c r="H937" s="278">
        <f t="shared" si="28"/>
        <v>2</v>
      </c>
      <c r="I937" s="161" t="s">
        <v>1538</v>
      </c>
      <c r="J937" s="250" t="s">
        <v>1546</v>
      </c>
      <c r="K937" s="278" t="e">
        <f t="shared" si="29"/>
        <v>#N/A</v>
      </c>
      <c r="L937" s="282">
        <v>43508</v>
      </c>
      <c r="M937" s="282" t="s">
        <v>3248</v>
      </c>
    </row>
    <row r="938" spans="1:13" ht="15.5" hidden="1" thickTop="1" thickBot="1" x14ac:dyDescent="0.4">
      <c r="A938" s="268" t="s">
        <v>2969</v>
      </c>
      <c r="B938" s="277" t="e">
        <f>VLOOKUP(A938,Lists!B:C,2,FALSE)</f>
        <v>#N/A</v>
      </c>
      <c r="C938" s="277" t="e">
        <f>VLOOKUP(A938,Lists!B:D,3,FALSE)</f>
        <v>#N/A</v>
      </c>
      <c r="D938" s="249" t="s">
        <v>660</v>
      </c>
      <c r="E938" s="249">
        <v>587300</v>
      </c>
      <c r="F938" s="249" t="s">
        <v>1530</v>
      </c>
      <c r="G938" s="249" t="s">
        <v>732</v>
      </c>
      <c r="H938" s="278">
        <f t="shared" si="28"/>
        <v>1</v>
      </c>
      <c r="I938" s="162" t="s">
        <v>1539</v>
      </c>
      <c r="J938" s="249" t="s">
        <v>1547</v>
      </c>
      <c r="K938" s="278" t="e">
        <f t="shared" si="29"/>
        <v>#N/A</v>
      </c>
      <c r="L938" s="281">
        <v>43508</v>
      </c>
      <c r="M938" s="281" t="s">
        <v>3248</v>
      </c>
    </row>
    <row r="939" spans="1:13" ht="15.5" hidden="1" thickTop="1" thickBot="1" x14ac:dyDescent="0.4">
      <c r="A939" s="267" t="s">
        <v>2969</v>
      </c>
      <c r="B939" s="278" t="e">
        <f>VLOOKUP(A939,Lists!B:C,2,FALSE)</f>
        <v>#N/A</v>
      </c>
      <c r="C939" s="278" t="e">
        <f>VLOOKUP(A939,Lists!B:D,3,FALSE)</f>
        <v>#N/A</v>
      </c>
      <c r="D939" s="250" t="s">
        <v>737</v>
      </c>
      <c r="E939" s="250">
        <v>26700000</v>
      </c>
      <c r="F939" s="250" t="s">
        <v>1531</v>
      </c>
      <c r="G939" s="250" t="s">
        <v>732</v>
      </c>
      <c r="H939" s="278">
        <f t="shared" si="28"/>
        <v>1</v>
      </c>
      <c r="I939" s="161" t="s">
        <v>1540</v>
      </c>
      <c r="J939" s="250" t="s">
        <v>1548</v>
      </c>
      <c r="K939" s="278" t="e">
        <f t="shared" si="29"/>
        <v>#N/A</v>
      </c>
      <c r="L939" s="282">
        <v>43508</v>
      </c>
      <c r="M939" s="282" t="s">
        <v>3248</v>
      </c>
    </row>
    <row r="940" spans="1:13" ht="15.5" hidden="1" thickTop="1" thickBot="1" x14ac:dyDescent="0.4">
      <c r="A940" s="268" t="s">
        <v>2969</v>
      </c>
      <c r="B940" s="277" t="e">
        <f>VLOOKUP(A940,Lists!B:C,2,FALSE)</f>
        <v>#N/A</v>
      </c>
      <c r="C940" s="277" t="e">
        <f>VLOOKUP(A940,Lists!B:D,3,FALSE)</f>
        <v>#N/A</v>
      </c>
      <c r="D940" s="249" t="s">
        <v>533</v>
      </c>
      <c r="E940" s="249">
        <v>4600000</v>
      </c>
      <c r="F940" s="249" t="s">
        <v>1532</v>
      </c>
      <c r="G940" s="249" t="s">
        <v>731</v>
      </c>
      <c r="H940" s="278">
        <f t="shared" si="28"/>
        <v>2</v>
      </c>
      <c r="I940" s="162" t="s">
        <v>1541</v>
      </c>
      <c r="J940" s="249" t="s">
        <v>1549</v>
      </c>
      <c r="K940" s="278" t="e">
        <f t="shared" si="29"/>
        <v>#N/A</v>
      </c>
      <c r="L940" s="281">
        <v>43508</v>
      </c>
      <c r="M940" s="281" t="s">
        <v>3248</v>
      </c>
    </row>
    <row r="941" spans="1:13" ht="15.5" thickTop="1" thickBot="1" x14ac:dyDescent="0.4">
      <c r="A941" s="267" t="s">
        <v>2969</v>
      </c>
      <c r="B941" s="278" t="e">
        <f>VLOOKUP(A941,Lists!B:C,2,FALSE)</f>
        <v>#N/A</v>
      </c>
      <c r="C941" s="278" t="e">
        <f>VLOOKUP(A941,Lists!B:D,3,FALSE)</f>
        <v>#N/A</v>
      </c>
      <c r="D941" s="250" t="s">
        <v>666</v>
      </c>
      <c r="E941" s="250" t="s">
        <v>446</v>
      </c>
      <c r="F941" s="250"/>
      <c r="G941" s="250" t="s">
        <v>446</v>
      </c>
      <c r="H941" s="278" t="str">
        <f t="shared" si="28"/>
        <v>x</v>
      </c>
      <c r="I941" s="161"/>
      <c r="J941" s="250" t="s">
        <v>1550</v>
      </c>
      <c r="K941" s="278" t="e">
        <f t="shared" si="29"/>
        <v>#N/A</v>
      </c>
      <c r="L941" s="282">
        <v>43508</v>
      </c>
      <c r="M941" s="282" t="s">
        <v>3248</v>
      </c>
    </row>
    <row r="942" spans="1:13" ht="15.5" hidden="1" thickTop="1" thickBot="1" x14ac:dyDescent="0.4">
      <c r="A942" s="268" t="s">
        <v>2969</v>
      </c>
      <c r="B942" s="277" t="e">
        <f>VLOOKUP(A942,Lists!B:C,2,FALSE)</f>
        <v>#N/A</v>
      </c>
      <c r="C942" s="277" t="e">
        <f>VLOOKUP(A942,Lists!B:D,3,FALSE)</f>
        <v>#N/A</v>
      </c>
      <c r="D942" s="249" t="s">
        <v>5027</v>
      </c>
      <c r="E942" s="249" t="s">
        <v>446</v>
      </c>
      <c r="F942" s="249"/>
      <c r="G942" s="249" t="s">
        <v>446</v>
      </c>
      <c r="H942" s="278" t="str">
        <f t="shared" si="28"/>
        <v>x</v>
      </c>
      <c r="I942" s="162"/>
      <c r="J942" s="249" t="s">
        <v>1550</v>
      </c>
      <c r="K942" s="278" t="e">
        <f t="shared" si="29"/>
        <v>#N/A</v>
      </c>
      <c r="L942" s="281">
        <v>43508</v>
      </c>
      <c r="M942" s="281" t="s">
        <v>3248</v>
      </c>
    </row>
    <row r="943" spans="1:13" ht="15.5" hidden="1" thickTop="1" thickBot="1" x14ac:dyDescent="0.4">
      <c r="A943" s="267" t="s">
        <v>2969</v>
      </c>
      <c r="B943" s="278" t="e">
        <f>VLOOKUP(A943,Lists!B:C,2,FALSE)</f>
        <v>#N/A</v>
      </c>
      <c r="C943" s="278" t="e">
        <f>VLOOKUP(A943,Lists!B:D,3,FALSE)</f>
        <v>#N/A</v>
      </c>
      <c r="D943" s="250" t="s">
        <v>5028</v>
      </c>
      <c r="E943" s="250">
        <v>53459</v>
      </c>
      <c r="F943" s="250" t="s">
        <v>1530</v>
      </c>
      <c r="G943" s="250" t="s">
        <v>731</v>
      </c>
      <c r="H943" s="278">
        <f t="shared" si="28"/>
        <v>2</v>
      </c>
      <c r="I943" s="161" t="s">
        <v>1539</v>
      </c>
      <c r="J943" s="250" t="s">
        <v>1551</v>
      </c>
      <c r="K943" s="278" t="e">
        <f t="shared" si="29"/>
        <v>#N/A</v>
      </c>
      <c r="L943" s="282">
        <v>43508</v>
      </c>
      <c r="M943" s="282" t="s">
        <v>3248</v>
      </c>
    </row>
    <row r="944" spans="1:13" ht="15.5" hidden="1" thickTop="1" thickBot="1" x14ac:dyDescent="0.4">
      <c r="A944" s="268" t="s">
        <v>2969</v>
      </c>
      <c r="B944" s="277" t="e">
        <f>VLOOKUP(A944,Lists!B:C,2,FALSE)</f>
        <v>#N/A</v>
      </c>
      <c r="C944" s="277" t="e">
        <f>VLOOKUP(A944,Lists!B:D,3,FALSE)</f>
        <v>#N/A</v>
      </c>
      <c r="D944" s="249" t="s">
        <v>5029</v>
      </c>
      <c r="E944" s="249">
        <v>312</v>
      </c>
      <c r="F944" s="249" t="s">
        <v>1530</v>
      </c>
      <c r="G944" s="249" t="s">
        <v>731</v>
      </c>
      <c r="H944" s="278">
        <f t="shared" si="28"/>
        <v>2</v>
      </c>
      <c r="I944" s="162" t="s">
        <v>1539</v>
      </c>
      <c r="J944" s="249" t="s">
        <v>1552</v>
      </c>
      <c r="K944" s="278" t="e">
        <f t="shared" si="29"/>
        <v>#N/A</v>
      </c>
      <c r="L944" s="281">
        <v>43508</v>
      </c>
      <c r="M944" s="281" t="s">
        <v>3248</v>
      </c>
    </row>
    <row r="945" spans="1:13" ht="15.5" hidden="1" thickTop="1" thickBot="1" x14ac:dyDescent="0.4">
      <c r="A945" s="267" t="s">
        <v>2969</v>
      </c>
      <c r="B945" s="278" t="e">
        <f>VLOOKUP(A945,Lists!B:C,2,FALSE)</f>
        <v>#N/A</v>
      </c>
      <c r="C945" s="278" t="e">
        <f>VLOOKUP(A945,Lists!B:D,3,FALSE)</f>
        <v>#N/A</v>
      </c>
      <c r="D945" s="250" t="s">
        <v>5108</v>
      </c>
      <c r="E945" s="250" t="s">
        <v>446</v>
      </c>
      <c r="F945" s="250"/>
      <c r="G945" s="250" t="s">
        <v>446</v>
      </c>
      <c r="H945" s="278" t="str">
        <f t="shared" si="28"/>
        <v>x</v>
      </c>
      <c r="I945" s="161"/>
      <c r="J945" s="250" t="s">
        <v>1550</v>
      </c>
      <c r="K945" s="278" t="e">
        <f t="shared" si="29"/>
        <v>#N/A</v>
      </c>
      <c r="L945" s="282">
        <v>43508</v>
      </c>
      <c r="M945" s="282" t="s">
        <v>3248</v>
      </c>
    </row>
    <row r="946" spans="1:13" ht="15.5" hidden="1" thickTop="1" thickBot="1" x14ac:dyDescent="0.4">
      <c r="A946" s="268" t="s">
        <v>2969</v>
      </c>
      <c r="B946" s="277" t="e">
        <f>VLOOKUP(A946,Lists!B:C,2,FALSE)</f>
        <v>#N/A</v>
      </c>
      <c r="C946" s="277" t="e">
        <f>VLOOKUP(A946,Lists!B:D,3,FALSE)</f>
        <v>#N/A</v>
      </c>
      <c r="D946" s="249" t="s">
        <v>5109</v>
      </c>
      <c r="E946" s="249" t="s">
        <v>446</v>
      </c>
      <c r="F946" s="249"/>
      <c r="G946" s="249" t="s">
        <v>446</v>
      </c>
      <c r="H946" s="278" t="str">
        <f t="shared" si="28"/>
        <v>x</v>
      </c>
      <c r="I946" s="162"/>
      <c r="J946" s="249" t="s">
        <v>1550</v>
      </c>
      <c r="K946" s="278" t="e">
        <f t="shared" si="29"/>
        <v>#N/A</v>
      </c>
      <c r="L946" s="281">
        <v>43508</v>
      </c>
      <c r="M946" s="281" t="s">
        <v>3248</v>
      </c>
    </row>
    <row r="947" spans="1:13" ht="15.5" hidden="1" thickTop="1" thickBot="1" x14ac:dyDescent="0.4">
      <c r="A947" s="267" t="s">
        <v>2969</v>
      </c>
      <c r="B947" s="278" t="e">
        <f>VLOOKUP(A947,Lists!B:C,2,FALSE)</f>
        <v>#N/A</v>
      </c>
      <c r="C947" s="278" t="e">
        <f>VLOOKUP(A947,Lists!B:D,3,FALSE)</f>
        <v>#N/A</v>
      </c>
      <c r="D947" s="250" t="s">
        <v>742</v>
      </c>
      <c r="E947" s="250" t="s">
        <v>446</v>
      </c>
      <c r="F947" s="250"/>
      <c r="G947" s="250" t="s">
        <v>446</v>
      </c>
      <c r="H947" s="278" t="str">
        <f t="shared" si="28"/>
        <v>x</v>
      </c>
      <c r="I947" s="161"/>
      <c r="J947" s="250" t="s">
        <v>1550</v>
      </c>
      <c r="K947" s="278" t="e">
        <f t="shared" si="29"/>
        <v>#N/A</v>
      </c>
      <c r="L947" s="282">
        <v>43508</v>
      </c>
      <c r="M947" s="282" t="s">
        <v>3248</v>
      </c>
    </row>
    <row r="948" spans="1:13" ht="15.5" hidden="1" thickTop="1" thickBot="1" x14ac:dyDescent="0.4">
      <c r="A948" s="268" t="s">
        <v>2969</v>
      </c>
      <c r="B948" s="277" t="e">
        <f>VLOOKUP(A948,Lists!B:C,2,FALSE)</f>
        <v>#N/A</v>
      </c>
      <c r="C948" s="277" t="e">
        <f>VLOOKUP(A948,Lists!B:D,3,FALSE)</f>
        <v>#N/A</v>
      </c>
      <c r="D948" s="249" t="s">
        <v>752</v>
      </c>
      <c r="E948" s="249">
        <v>4250000</v>
      </c>
      <c r="F948" s="249" t="s">
        <v>1530</v>
      </c>
      <c r="G948" s="249" t="s">
        <v>731</v>
      </c>
      <c r="H948" s="278">
        <f t="shared" si="28"/>
        <v>2</v>
      </c>
      <c r="I948" s="162" t="s">
        <v>1542</v>
      </c>
      <c r="J948" s="249" t="s">
        <v>1553</v>
      </c>
      <c r="K948" s="278" t="e">
        <f t="shared" si="29"/>
        <v>#N/A</v>
      </c>
      <c r="L948" s="281">
        <v>43508</v>
      </c>
      <c r="M948" s="281" t="s">
        <v>3248</v>
      </c>
    </row>
    <row r="949" spans="1:13" ht="15.5" hidden="1" thickTop="1" thickBot="1" x14ac:dyDescent="0.4">
      <c r="A949" s="267" t="s">
        <v>2969</v>
      </c>
      <c r="B949" s="278" t="e">
        <f>VLOOKUP(A949,Lists!B:C,2,FALSE)</f>
        <v>#N/A</v>
      </c>
      <c r="C949" s="278" t="e">
        <f>VLOOKUP(A949,Lists!B:D,3,FALSE)</f>
        <v>#N/A</v>
      </c>
      <c r="D949" s="250" t="s">
        <v>5110</v>
      </c>
      <c r="E949" s="250">
        <v>1600000</v>
      </c>
      <c r="F949" s="250" t="s">
        <v>1533</v>
      </c>
      <c r="G949" s="250" t="s">
        <v>731</v>
      </c>
      <c r="H949" s="278">
        <f t="shared" si="28"/>
        <v>2</v>
      </c>
      <c r="I949" s="161" t="s">
        <v>1543</v>
      </c>
      <c r="J949" s="250" t="s">
        <v>1554</v>
      </c>
      <c r="K949" s="278" t="e">
        <f t="shared" si="29"/>
        <v>#N/A</v>
      </c>
      <c r="L949" s="282">
        <v>43508</v>
      </c>
      <c r="M949" s="282" t="s">
        <v>3248</v>
      </c>
    </row>
    <row r="950" spans="1:13" ht="15.5" hidden="1" thickTop="1" thickBot="1" x14ac:dyDescent="0.4">
      <c r="A950" s="268" t="s">
        <v>2969</v>
      </c>
      <c r="B950" s="277" t="e">
        <f>VLOOKUP(A950,Lists!B:C,2,FALSE)</f>
        <v>#N/A</v>
      </c>
      <c r="C950" s="277" t="e">
        <f>VLOOKUP(A950,Lists!B:D,3,FALSE)</f>
        <v>#N/A</v>
      </c>
      <c r="D950" s="249" t="s">
        <v>5111</v>
      </c>
      <c r="E950" s="249">
        <v>1340000</v>
      </c>
      <c r="F950" s="249" t="s">
        <v>1534</v>
      </c>
      <c r="G950" s="249" t="s">
        <v>731</v>
      </c>
      <c r="H950" s="278">
        <f t="shared" si="28"/>
        <v>2</v>
      </c>
      <c r="I950" s="162" t="s">
        <v>1541</v>
      </c>
      <c r="J950" s="249" t="s">
        <v>1555</v>
      </c>
      <c r="K950" s="278" t="e">
        <f t="shared" si="29"/>
        <v>#N/A</v>
      </c>
      <c r="L950" s="281">
        <v>43508</v>
      </c>
      <c r="M950" s="281" t="s">
        <v>3248</v>
      </c>
    </row>
    <row r="951" spans="1:13" ht="15.5" hidden="1" thickTop="1" thickBot="1" x14ac:dyDescent="0.4">
      <c r="A951" s="267" t="s">
        <v>2969</v>
      </c>
      <c r="B951" s="278" t="e">
        <f>VLOOKUP(A951,Lists!B:C,2,FALSE)</f>
        <v>#N/A</v>
      </c>
      <c r="C951" s="278" t="e">
        <f>VLOOKUP(A951,Lists!B:D,3,FALSE)</f>
        <v>#N/A</v>
      </c>
      <c r="D951" s="250" t="s">
        <v>5112</v>
      </c>
      <c r="E951" s="250">
        <v>940000</v>
      </c>
      <c r="F951" s="250" t="s">
        <v>1534</v>
      </c>
      <c r="G951" s="250" t="s">
        <v>731</v>
      </c>
      <c r="H951" s="278">
        <f t="shared" si="28"/>
        <v>2</v>
      </c>
      <c r="I951" s="161" t="s">
        <v>1541</v>
      </c>
      <c r="J951" s="250" t="s">
        <v>1556</v>
      </c>
      <c r="K951" s="278" t="e">
        <f t="shared" si="29"/>
        <v>#N/A</v>
      </c>
      <c r="L951" s="282">
        <v>43508</v>
      </c>
      <c r="M951" s="282" t="s">
        <v>3248</v>
      </c>
    </row>
    <row r="952" spans="1:13" ht="15.5" hidden="1" thickTop="1" thickBot="1" x14ac:dyDescent="0.4">
      <c r="A952" s="268" t="s">
        <v>2969</v>
      </c>
      <c r="B952" s="277" t="e">
        <f>VLOOKUP(A952,Lists!B:C,2,FALSE)</f>
        <v>#N/A</v>
      </c>
      <c r="C952" s="277" t="e">
        <f>VLOOKUP(A952,Lists!B:D,3,FALSE)</f>
        <v>#N/A</v>
      </c>
      <c r="D952" s="249" t="s">
        <v>5113</v>
      </c>
      <c r="E952" s="249">
        <v>370000</v>
      </c>
      <c r="F952" s="249" t="s">
        <v>1534</v>
      </c>
      <c r="G952" s="249" t="s">
        <v>731</v>
      </c>
      <c r="H952" s="278">
        <f t="shared" si="28"/>
        <v>2</v>
      </c>
      <c r="I952" s="162" t="s">
        <v>1541</v>
      </c>
      <c r="J952" s="249" t="s">
        <v>1557</v>
      </c>
      <c r="K952" s="278" t="e">
        <f t="shared" si="29"/>
        <v>#N/A</v>
      </c>
      <c r="L952" s="281">
        <v>43508</v>
      </c>
      <c r="M952" s="281" t="s">
        <v>3248</v>
      </c>
    </row>
    <row r="953" spans="1:13" ht="15.5" hidden="1" thickTop="1" thickBot="1" x14ac:dyDescent="0.4">
      <c r="A953" s="267" t="s">
        <v>2969</v>
      </c>
      <c r="B953" s="278" t="e">
        <f>VLOOKUP(A953,Lists!B:C,2,FALSE)</f>
        <v>#N/A</v>
      </c>
      <c r="C953" s="278" t="e">
        <f>VLOOKUP(A953,Lists!B:D,3,FALSE)</f>
        <v>#N/A</v>
      </c>
      <c r="D953" s="250" t="s">
        <v>5114</v>
      </c>
      <c r="E953" s="250">
        <v>0</v>
      </c>
      <c r="F953" s="250" t="s">
        <v>1534</v>
      </c>
      <c r="G953" s="250" t="s">
        <v>731</v>
      </c>
      <c r="H953" s="278">
        <f t="shared" si="28"/>
        <v>2</v>
      </c>
      <c r="I953" s="161" t="s">
        <v>1541</v>
      </c>
      <c r="J953" s="250" t="s">
        <v>1558</v>
      </c>
      <c r="K953" s="278" t="e">
        <f t="shared" si="29"/>
        <v>#N/A</v>
      </c>
      <c r="L953" s="282">
        <v>43508</v>
      </c>
      <c r="M953" s="282" t="s">
        <v>3248</v>
      </c>
    </row>
    <row r="954" spans="1:13" ht="15.5" hidden="1" thickTop="1" thickBot="1" x14ac:dyDescent="0.4">
      <c r="A954" s="268" t="s">
        <v>2969</v>
      </c>
      <c r="B954" s="277" t="e">
        <f>VLOOKUP(A954,Lists!B:C,2,FALSE)</f>
        <v>#N/A</v>
      </c>
      <c r="C954" s="277" t="e">
        <f>VLOOKUP(A954,Lists!B:D,3,FALSE)</f>
        <v>#N/A</v>
      </c>
      <c r="D954" s="249" t="s">
        <v>5115</v>
      </c>
      <c r="E954" s="249">
        <v>312</v>
      </c>
      <c r="F954" s="249" t="s">
        <v>1530</v>
      </c>
      <c r="G954" s="249" t="s">
        <v>731</v>
      </c>
      <c r="H954" s="278">
        <f t="shared" si="28"/>
        <v>2</v>
      </c>
      <c r="I954" s="162" t="s">
        <v>1539</v>
      </c>
      <c r="J954" s="249" t="s">
        <v>1552</v>
      </c>
      <c r="K954" s="278" t="e">
        <f t="shared" si="29"/>
        <v>#N/A</v>
      </c>
      <c r="L954" s="281">
        <v>43508</v>
      </c>
      <c r="M954" s="281" t="s">
        <v>3248</v>
      </c>
    </row>
    <row r="955" spans="1:13" ht="15.5" hidden="1" thickTop="1" thickBot="1" x14ac:dyDescent="0.4">
      <c r="A955" s="267" t="s">
        <v>2969</v>
      </c>
      <c r="B955" s="278" t="e">
        <f>VLOOKUP(A955,Lists!B:C,2,FALSE)</f>
        <v>#N/A</v>
      </c>
      <c r="C955" s="278" t="e">
        <f>VLOOKUP(A955,Lists!B:D,3,FALSE)</f>
        <v>#N/A</v>
      </c>
      <c r="D955" s="250" t="s">
        <v>688</v>
      </c>
      <c r="E955" s="250">
        <v>1</v>
      </c>
      <c r="F955" s="250"/>
      <c r="G955" s="250" t="s">
        <v>731</v>
      </c>
      <c r="H955" s="278">
        <f t="shared" si="28"/>
        <v>2</v>
      </c>
      <c r="I955" s="161"/>
      <c r="J955" s="250" t="s">
        <v>1559</v>
      </c>
      <c r="K955" s="278" t="e">
        <f t="shared" si="29"/>
        <v>#N/A</v>
      </c>
      <c r="L955" s="282">
        <v>43508</v>
      </c>
      <c r="M955" s="282" t="s">
        <v>3248</v>
      </c>
    </row>
    <row r="956" spans="1:13" ht="15.5" hidden="1" thickTop="1" thickBot="1" x14ac:dyDescent="0.4">
      <c r="A956" s="268" t="s">
        <v>2969</v>
      </c>
      <c r="B956" s="277" t="e">
        <f>VLOOKUP(A956,Lists!B:C,2,FALSE)</f>
        <v>#N/A</v>
      </c>
      <c r="C956" s="277" t="e">
        <f>VLOOKUP(A956,Lists!B:D,3,FALSE)</f>
        <v>#N/A</v>
      </c>
      <c r="D956" s="249" t="s">
        <v>691</v>
      </c>
      <c r="E956" s="249" t="s">
        <v>446</v>
      </c>
      <c r="F956" s="249"/>
      <c r="G956" s="249" t="s">
        <v>446</v>
      </c>
      <c r="H956" s="278" t="str">
        <f t="shared" si="28"/>
        <v>x</v>
      </c>
      <c r="I956" s="162"/>
      <c r="J956" s="249" t="s">
        <v>1550</v>
      </c>
      <c r="K956" s="278" t="e">
        <f t="shared" si="29"/>
        <v>#N/A</v>
      </c>
      <c r="L956" s="281">
        <v>43508</v>
      </c>
      <c r="M956" s="281" t="s">
        <v>3248</v>
      </c>
    </row>
    <row r="957" spans="1:13" ht="15.5" hidden="1" thickTop="1" thickBot="1" x14ac:dyDescent="0.4">
      <c r="A957" s="267" t="s">
        <v>2969</v>
      </c>
      <c r="B957" s="278" t="e">
        <f>VLOOKUP(A957,Lists!B:C,2,FALSE)</f>
        <v>#N/A</v>
      </c>
      <c r="C957" s="278" t="e">
        <f>VLOOKUP(A957,Lists!B:D,3,FALSE)</f>
        <v>#N/A</v>
      </c>
      <c r="D957" s="250" t="s">
        <v>692</v>
      </c>
      <c r="E957" s="250" t="s">
        <v>446</v>
      </c>
      <c r="F957" s="250"/>
      <c r="G957" s="250" t="s">
        <v>446</v>
      </c>
      <c r="H957" s="278" t="str">
        <f t="shared" si="28"/>
        <v>x</v>
      </c>
      <c r="I957" s="161"/>
      <c r="J957" s="250" t="s">
        <v>1550</v>
      </c>
      <c r="K957" s="278" t="e">
        <f t="shared" si="29"/>
        <v>#N/A</v>
      </c>
      <c r="L957" s="282">
        <v>43508</v>
      </c>
      <c r="M957" s="282" t="s">
        <v>3248</v>
      </c>
    </row>
    <row r="958" spans="1:13" ht="15.5" hidden="1" thickTop="1" thickBot="1" x14ac:dyDescent="0.4">
      <c r="A958" s="283" t="s">
        <v>1258</v>
      </c>
      <c r="B958" s="284" t="str">
        <f>VLOOKUP(A958,Lists!B:C,2,FALSE)</f>
        <v>MDG002</v>
      </c>
      <c r="C958" s="284" t="str">
        <f>VLOOKUP(A958,Lists!B:D,3,FALSE)</f>
        <v>MDG</v>
      </c>
      <c r="D958" s="285" t="s">
        <v>522</v>
      </c>
      <c r="E958" s="285">
        <v>26700000</v>
      </c>
      <c r="F958" s="285" t="s">
        <v>1529</v>
      </c>
      <c r="G958" s="285" t="s">
        <v>731</v>
      </c>
      <c r="H958" s="278">
        <f t="shared" si="28"/>
        <v>2</v>
      </c>
      <c r="I958" s="251" t="s">
        <v>1538</v>
      </c>
      <c r="J958" s="285" t="s">
        <v>1546</v>
      </c>
      <c r="K958" s="278" t="str">
        <f t="shared" si="29"/>
        <v>MDG002Total population</v>
      </c>
      <c r="L958" s="286">
        <v>43508</v>
      </c>
      <c r="M958" s="286" t="s">
        <v>3248</v>
      </c>
    </row>
    <row r="959" spans="1:13" ht="15.5" hidden="1" thickTop="1" thickBot="1" x14ac:dyDescent="0.4">
      <c r="A959" s="287" t="s">
        <v>1258</v>
      </c>
      <c r="B959" s="288" t="str">
        <f>VLOOKUP(A959,Lists!B:C,2,FALSE)</f>
        <v>MDG002</v>
      </c>
      <c r="C959" s="288" t="str">
        <f>VLOOKUP(A959,Lists!B:D,3,FALSE)</f>
        <v>MDG</v>
      </c>
      <c r="D959" s="289" t="s">
        <v>660</v>
      </c>
      <c r="E959" s="289">
        <v>79800</v>
      </c>
      <c r="F959" s="289" t="s">
        <v>1535</v>
      </c>
      <c r="G959" s="289" t="s">
        <v>731</v>
      </c>
      <c r="H959" s="278">
        <f t="shared" si="28"/>
        <v>2</v>
      </c>
      <c r="I959" s="252" t="s">
        <v>1544</v>
      </c>
      <c r="J959" s="289" t="s">
        <v>1560</v>
      </c>
      <c r="K959" s="278" t="str">
        <f t="shared" si="29"/>
        <v>MDG002Landmass affected</v>
      </c>
      <c r="L959" s="290">
        <v>43508</v>
      </c>
      <c r="M959" s="290" t="s">
        <v>3248</v>
      </c>
    </row>
    <row r="960" spans="1:13" ht="15.5" hidden="1" thickTop="1" thickBot="1" x14ac:dyDescent="0.4">
      <c r="A960" s="283" t="s">
        <v>1258</v>
      </c>
      <c r="B960" s="284" t="str">
        <f>VLOOKUP(A960,Lists!B:C,2,FALSE)</f>
        <v>MDG002</v>
      </c>
      <c r="C960" s="284" t="str">
        <f>VLOOKUP(A960,Lists!B:D,3,FALSE)</f>
        <v>MDG</v>
      </c>
      <c r="D960" s="285" t="s">
        <v>737</v>
      </c>
      <c r="E960" s="285">
        <v>4800000</v>
      </c>
      <c r="F960" s="285" t="s">
        <v>1535</v>
      </c>
      <c r="G960" s="285" t="s">
        <v>731</v>
      </c>
      <c r="H960" s="278">
        <f t="shared" si="28"/>
        <v>2</v>
      </c>
      <c r="I960" s="251" t="s">
        <v>1544</v>
      </c>
      <c r="J960" s="285" t="s">
        <v>1561</v>
      </c>
      <c r="K960" s="278" t="str">
        <f t="shared" si="29"/>
        <v>MDG002People exposed</v>
      </c>
      <c r="L960" s="286">
        <v>43508</v>
      </c>
      <c r="M960" s="286" t="s">
        <v>3248</v>
      </c>
    </row>
    <row r="961" spans="1:13" ht="15.5" hidden="1" thickTop="1" thickBot="1" x14ac:dyDescent="0.4">
      <c r="A961" s="287" t="s">
        <v>1258</v>
      </c>
      <c r="B961" s="288" t="str">
        <f>VLOOKUP(A961,Lists!B:C,2,FALSE)</f>
        <v>MDG002</v>
      </c>
      <c r="C961" s="288" t="str">
        <f>VLOOKUP(A961,Lists!B:D,3,FALSE)</f>
        <v>MDG</v>
      </c>
      <c r="D961" s="289" t="s">
        <v>533</v>
      </c>
      <c r="E961" s="289">
        <v>4600000</v>
      </c>
      <c r="F961" s="289" t="s">
        <v>1532</v>
      </c>
      <c r="G961" s="289" t="s">
        <v>731</v>
      </c>
      <c r="H961" s="278">
        <f t="shared" si="28"/>
        <v>2</v>
      </c>
      <c r="I961" s="252" t="s">
        <v>1541</v>
      </c>
      <c r="J961" s="289" t="s">
        <v>1549</v>
      </c>
      <c r="K961" s="278" t="str">
        <f t="shared" si="29"/>
        <v>MDG002People affected</v>
      </c>
      <c r="L961" s="290">
        <v>43508</v>
      </c>
      <c r="M961" s="290" t="s">
        <v>3248</v>
      </c>
    </row>
    <row r="962" spans="1:13" ht="15.5" thickTop="1" thickBot="1" x14ac:dyDescent="0.4">
      <c r="A962" s="283" t="s">
        <v>1258</v>
      </c>
      <c r="B962" s="284" t="str">
        <f>VLOOKUP(A962,Lists!B:C,2,FALSE)</f>
        <v>MDG002</v>
      </c>
      <c r="C962" s="284" t="str">
        <f>VLOOKUP(A962,Lists!B:D,3,FALSE)</f>
        <v>MDG</v>
      </c>
      <c r="D962" s="285" t="s">
        <v>666</v>
      </c>
      <c r="E962" s="285" t="s">
        <v>446</v>
      </c>
      <c r="F962" s="285"/>
      <c r="G962" s="285" t="s">
        <v>446</v>
      </c>
      <c r="H962" s="278" t="str">
        <f t="shared" ref="H962:H1025" si="30">IF(G962="x","x",IF(G962="Low",3,IF(G962="Medium",2,IF(G962="High",1,FALSE))))</f>
        <v>x</v>
      </c>
      <c r="I962" s="251"/>
      <c r="J962" s="285" t="s">
        <v>1550</v>
      </c>
      <c r="K962" s="278" t="str">
        <f t="shared" ref="K962:K1025" si="31">B962&amp;""&amp;D962</f>
        <v>MDG002People displaced</v>
      </c>
      <c r="L962" s="286">
        <v>43508</v>
      </c>
      <c r="M962" s="286" t="s">
        <v>3248</v>
      </c>
    </row>
    <row r="963" spans="1:13" ht="15.5" hidden="1" thickTop="1" thickBot="1" x14ac:dyDescent="0.4">
      <c r="A963" s="287" t="s">
        <v>1258</v>
      </c>
      <c r="B963" s="288" t="str">
        <f>VLOOKUP(A963,Lists!B:C,2,FALSE)</f>
        <v>MDG002</v>
      </c>
      <c r="C963" s="288" t="str">
        <f>VLOOKUP(A963,Lists!B:D,3,FALSE)</f>
        <v>MDG</v>
      </c>
      <c r="D963" s="289" t="s">
        <v>5027</v>
      </c>
      <c r="E963" s="289">
        <v>0</v>
      </c>
      <c r="F963" s="289"/>
      <c r="G963" s="289" t="s">
        <v>731</v>
      </c>
      <c r="H963" s="278">
        <f t="shared" si="30"/>
        <v>2</v>
      </c>
      <c r="I963" s="252"/>
      <c r="J963" s="289"/>
      <c r="K963" s="278" t="str">
        <f t="shared" si="31"/>
        <v>MDG002Injuries reported</v>
      </c>
      <c r="L963" s="290">
        <v>43508</v>
      </c>
      <c r="M963" s="290" t="s">
        <v>3248</v>
      </c>
    </row>
    <row r="964" spans="1:13" ht="15.5" hidden="1" thickTop="1" thickBot="1" x14ac:dyDescent="0.4">
      <c r="A964" s="283" t="s">
        <v>1258</v>
      </c>
      <c r="B964" s="284" t="str">
        <f>VLOOKUP(A964,Lists!B:C,2,FALSE)</f>
        <v>MDG002</v>
      </c>
      <c r="C964" s="284" t="str">
        <f>VLOOKUP(A964,Lists!B:D,3,FALSE)</f>
        <v>MDG</v>
      </c>
      <c r="D964" s="285" t="s">
        <v>5028</v>
      </c>
      <c r="E964" s="285" t="s">
        <v>446</v>
      </c>
      <c r="F964" s="285"/>
      <c r="G964" s="285" t="s">
        <v>446</v>
      </c>
      <c r="H964" s="278" t="str">
        <f t="shared" si="30"/>
        <v>x</v>
      </c>
      <c r="I964" s="251"/>
      <c r="J964" s="285" t="s">
        <v>1550</v>
      </c>
      <c r="K964" s="278" t="str">
        <f t="shared" si="31"/>
        <v>MDG002Illness cases reported</v>
      </c>
      <c r="L964" s="286">
        <v>43508</v>
      </c>
      <c r="M964" s="286" t="s">
        <v>3248</v>
      </c>
    </row>
    <row r="965" spans="1:13" ht="15.5" hidden="1" thickTop="1" thickBot="1" x14ac:dyDescent="0.4">
      <c r="A965" s="287" t="s">
        <v>1258</v>
      </c>
      <c r="B965" s="288" t="str">
        <f>VLOOKUP(A965,Lists!B:C,2,FALSE)</f>
        <v>MDG002</v>
      </c>
      <c r="C965" s="288" t="str">
        <f>VLOOKUP(A965,Lists!B:D,3,FALSE)</f>
        <v>MDG</v>
      </c>
      <c r="D965" s="289" t="s">
        <v>5029</v>
      </c>
      <c r="E965" s="289" t="s">
        <v>446</v>
      </c>
      <c r="F965" s="289"/>
      <c r="G965" s="289" t="s">
        <v>446</v>
      </c>
      <c r="H965" s="278" t="str">
        <f t="shared" si="30"/>
        <v>x</v>
      </c>
      <c r="I965" s="252"/>
      <c r="J965" s="289" t="s">
        <v>1550</v>
      </c>
      <c r="K965" s="278" t="str">
        <f t="shared" si="31"/>
        <v>MDG002Fatalities reported</v>
      </c>
      <c r="L965" s="290">
        <v>43508</v>
      </c>
      <c r="M965" s="290" t="s">
        <v>3248</v>
      </c>
    </row>
    <row r="966" spans="1:13" ht="15.5" hidden="1" thickTop="1" thickBot="1" x14ac:dyDescent="0.4">
      <c r="A966" s="283" t="s">
        <v>1258</v>
      </c>
      <c r="B966" s="284" t="str">
        <f>VLOOKUP(A966,Lists!B:C,2,FALSE)</f>
        <v>MDG002</v>
      </c>
      <c r="C966" s="284" t="str">
        <f>VLOOKUP(A966,Lists!B:D,3,FALSE)</f>
        <v>MDG</v>
      </c>
      <c r="D966" s="285" t="s">
        <v>5108</v>
      </c>
      <c r="E966" s="285" t="s">
        <v>446</v>
      </c>
      <c r="F966" s="285"/>
      <c r="G966" s="285" t="s">
        <v>446</v>
      </c>
      <c r="H966" s="278" t="str">
        <f t="shared" si="30"/>
        <v>x</v>
      </c>
      <c r="I966" s="251"/>
      <c r="J966" s="285" t="s">
        <v>1550</v>
      </c>
      <c r="K966" s="278" t="str">
        <f t="shared" si="31"/>
        <v>MDG002Buildings damaged</v>
      </c>
      <c r="L966" s="286">
        <v>43508</v>
      </c>
      <c r="M966" s="286" t="s">
        <v>3248</v>
      </c>
    </row>
    <row r="967" spans="1:13" ht="15.5" hidden="1" thickTop="1" thickBot="1" x14ac:dyDescent="0.4">
      <c r="A967" s="287" t="s">
        <v>1258</v>
      </c>
      <c r="B967" s="288" t="str">
        <f>VLOOKUP(A967,Lists!B:C,2,FALSE)</f>
        <v>MDG002</v>
      </c>
      <c r="C967" s="288" t="str">
        <f>VLOOKUP(A967,Lists!B:D,3,FALSE)</f>
        <v>MDG</v>
      </c>
      <c r="D967" s="289" t="s">
        <v>5109</v>
      </c>
      <c r="E967" s="289" t="s">
        <v>446</v>
      </c>
      <c r="F967" s="289"/>
      <c r="G967" s="289" t="s">
        <v>446</v>
      </c>
      <c r="H967" s="278" t="str">
        <f t="shared" si="30"/>
        <v>x</v>
      </c>
      <c r="I967" s="252"/>
      <c r="J967" s="289" t="s">
        <v>1550</v>
      </c>
      <c r="K967" s="278" t="str">
        <f t="shared" si="31"/>
        <v>MDG002Buildings destroyed</v>
      </c>
      <c r="L967" s="290">
        <v>43508</v>
      </c>
      <c r="M967" s="290" t="s">
        <v>3248</v>
      </c>
    </row>
    <row r="968" spans="1:13" ht="15.5" hidden="1" thickTop="1" thickBot="1" x14ac:dyDescent="0.4">
      <c r="A968" s="283" t="s">
        <v>1258</v>
      </c>
      <c r="B968" s="284" t="str">
        <f>VLOOKUP(A968,Lists!B:C,2,FALSE)</f>
        <v>MDG002</v>
      </c>
      <c r="C968" s="284" t="str">
        <f>VLOOKUP(A968,Lists!B:D,3,FALSE)</f>
        <v>MDG</v>
      </c>
      <c r="D968" s="285" t="s">
        <v>742</v>
      </c>
      <c r="E968" s="285" t="s">
        <v>446</v>
      </c>
      <c r="F968" s="285"/>
      <c r="G968" s="285" t="s">
        <v>446</v>
      </c>
      <c r="H968" s="278" t="str">
        <f t="shared" si="30"/>
        <v>x</v>
      </c>
      <c r="I968" s="251"/>
      <c r="J968" s="285" t="s">
        <v>1550</v>
      </c>
      <c r="K968" s="278" t="str">
        <f t="shared" si="31"/>
        <v>MDG002Economic Losses</v>
      </c>
      <c r="L968" s="286">
        <v>43508</v>
      </c>
      <c r="M968" s="286" t="s">
        <v>3248</v>
      </c>
    </row>
    <row r="969" spans="1:13" ht="15.5" hidden="1" thickTop="1" thickBot="1" x14ac:dyDescent="0.4">
      <c r="A969" s="287" t="s">
        <v>1258</v>
      </c>
      <c r="B969" s="288" t="str">
        <f>VLOOKUP(A969,Lists!B:C,2,FALSE)</f>
        <v>MDG002</v>
      </c>
      <c r="C969" s="288" t="str">
        <f>VLOOKUP(A969,Lists!B:D,3,FALSE)</f>
        <v>MDG</v>
      </c>
      <c r="D969" s="289" t="s">
        <v>752</v>
      </c>
      <c r="E969" s="289">
        <v>2640000</v>
      </c>
      <c r="F969" s="289" t="s">
        <v>1534</v>
      </c>
      <c r="G969" s="289" t="s">
        <v>731</v>
      </c>
      <c r="H969" s="278">
        <f t="shared" si="30"/>
        <v>2</v>
      </c>
      <c r="I969" s="252" t="s">
        <v>1541</v>
      </c>
      <c r="J969" s="289" t="s">
        <v>1562</v>
      </c>
      <c r="K969" s="278" t="str">
        <f t="shared" si="31"/>
        <v>MDG002People in Need</v>
      </c>
      <c r="L969" s="290">
        <v>43508</v>
      </c>
      <c r="M969" s="290" t="s">
        <v>3248</v>
      </c>
    </row>
    <row r="970" spans="1:13" ht="15.5" hidden="1" thickTop="1" thickBot="1" x14ac:dyDescent="0.4">
      <c r="A970" s="283" t="s">
        <v>1258</v>
      </c>
      <c r="B970" s="284" t="str">
        <f>VLOOKUP(A970,Lists!B:C,2,FALSE)</f>
        <v>MDG002</v>
      </c>
      <c r="C970" s="284" t="str">
        <f>VLOOKUP(A970,Lists!B:D,3,FALSE)</f>
        <v>MDG</v>
      </c>
      <c r="D970" s="285" t="s">
        <v>5110</v>
      </c>
      <c r="E970" s="285">
        <v>0</v>
      </c>
      <c r="F970" s="285" t="s">
        <v>1534</v>
      </c>
      <c r="G970" s="285" t="s">
        <v>731</v>
      </c>
      <c r="H970" s="278">
        <f t="shared" si="30"/>
        <v>2</v>
      </c>
      <c r="I970" s="251" t="s">
        <v>1541</v>
      </c>
      <c r="J970" s="285" t="s">
        <v>1555</v>
      </c>
      <c r="K970" s="278" t="str">
        <f t="shared" si="31"/>
        <v>MDG002Minimal humanitarian conditions - Level 1</v>
      </c>
      <c r="L970" s="286">
        <v>43508</v>
      </c>
      <c r="M970" s="286" t="s">
        <v>3248</v>
      </c>
    </row>
    <row r="971" spans="1:13" ht="15.5" hidden="1" thickTop="1" thickBot="1" x14ac:dyDescent="0.4">
      <c r="A971" s="287" t="s">
        <v>1258</v>
      </c>
      <c r="B971" s="288" t="str">
        <f>VLOOKUP(A971,Lists!B:C,2,FALSE)</f>
        <v>MDG002</v>
      </c>
      <c r="C971" s="288" t="str">
        <f>VLOOKUP(A971,Lists!B:D,3,FALSE)</f>
        <v>MDG</v>
      </c>
      <c r="D971" s="289" t="s">
        <v>5111</v>
      </c>
      <c r="E971" s="289">
        <v>1340000</v>
      </c>
      <c r="F971" s="289" t="s">
        <v>1534</v>
      </c>
      <c r="G971" s="289" t="s">
        <v>731</v>
      </c>
      <c r="H971" s="278">
        <f t="shared" si="30"/>
        <v>2</v>
      </c>
      <c r="I971" s="252" t="s">
        <v>1541</v>
      </c>
      <c r="J971" s="289" t="s">
        <v>1555</v>
      </c>
      <c r="K971" s="278" t="str">
        <f t="shared" si="31"/>
        <v>MDG002Stressed humanitarian conditions - Level 2</v>
      </c>
      <c r="L971" s="290">
        <v>43508</v>
      </c>
      <c r="M971" s="290" t="s">
        <v>3248</v>
      </c>
    </row>
    <row r="972" spans="1:13" ht="15.5" hidden="1" thickTop="1" thickBot="1" x14ac:dyDescent="0.4">
      <c r="A972" s="283" t="s">
        <v>1258</v>
      </c>
      <c r="B972" s="284" t="str">
        <f>VLOOKUP(A972,Lists!B:C,2,FALSE)</f>
        <v>MDG002</v>
      </c>
      <c r="C972" s="284" t="str">
        <f>VLOOKUP(A972,Lists!B:D,3,FALSE)</f>
        <v>MDG</v>
      </c>
      <c r="D972" s="285" t="s">
        <v>5112</v>
      </c>
      <c r="E972" s="285">
        <v>941000</v>
      </c>
      <c r="F972" s="285" t="s">
        <v>1534</v>
      </c>
      <c r="G972" s="285" t="s">
        <v>731</v>
      </c>
      <c r="H972" s="278">
        <f t="shared" si="30"/>
        <v>2</v>
      </c>
      <c r="I972" s="251" t="s">
        <v>1541</v>
      </c>
      <c r="J972" s="285" t="s">
        <v>1556</v>
      </c>
      <c r="K972" s="278" t="str">
        <f t="shared" si="31"/>
        <v>MDG002Moderate humanitarian conditions - Level 3</v>
      </c>
      <c r="L972" s="286">
        <v>43508</v>
      </c>
      <c r="M972" s="286" t="s">
        <v>3248</v>
      </c>
    </row>
    <row r="973" spans="1:13" ht="15.5" hidden="1" thickTop="1" thickBot="1" x14ac:dyDescent="0.4">
      <c r="A973" s="287" t="s">
        <v>1258</v>
      </c>
      <c r="B973" s="288" t="str">
        <f>VLOOKUP(A973,Lists!B:C,2,FALSE)</f>
        <v>MDG002</v>
      </c>
      <c r="C973" s="288" t="str">
        <f>VLOOKUP(A973,Lists!B:D,3,FALSE)</f>
        <v>MDG</v>
      </c>
      <c r="D973" s="289" t="s">
        <v>5113</v>
      </c>
      <c r="E973" s="289">
        <v>366000</v>
      </c>
      <c r="F973" s="289" t="s">
        <v>1534</v>
      </c>
      <c r="G973" s="289" t="s">
        <v>731</v>
      </c>
      <c r="H973" s="278">
        <f t="shared" si="30"/>
        <v>2</v>
      </c>
      <c r="I973" s="252" t="s">
        <v>1541</v>
      </c>
      <c r="J973" s="289" t="s">
        <v>1557</v>
      </c>
      <c r="K973" s="278" t="str">
        <f t="shared" si="31"/>
        <v>MDG002Severe humanitarian conditions - Level 4</v>
      </c>
      <c r="L973" s="290">
        <v>43508</v>
      </c>
      <c r="M973" s="290" t="s">
        <v>3248</v>
      </c>
    </row>
    <row r="974" spans="1:13" ht="15.5" hidden="1" thickTop="1" thickBot="1" x14ac:dyDescent="0.4">
      <c r="A974" s="283" t="s">
        <v>1258</v>
      </c>
      <c r="B974" s="284" t="str">
        <f>VLOOKUP(A974,Lists!B:C,2,FALSE)</f>
        <v>MDG002</v>
      </c>
      <c r="C974" s="284" t="str">
        <f>VLOOKUP(A974,Lists!B:D,3,FALSE)</f>
        <v>MDG</v>
      </c>
      <c r="D974" s="285" t="s">
        <v>5114</v>
      </c>
      <c r="E974" s="285">
        <v>0</v>
      </c>
      <c r="F974" s="285" t="s">
        <v>1534</v>
      </c>
      <c r="G974" s="285" t="s">
        <v>731</v>
      </c>
      <c r="H974" s="278">
        <f t="shared" si="30"/>
        <v>2</v>
      </c>
      <c r="I974" s="251" t="s">
        <v>1541</v>
      </c>
      <c r="J974" s="285" t="s">
        <v>1558</v>
      </c>
      <c r="K974" s="278" t="str">
        <f t="shared" si="31"/>
        <v>MDG002Extreme humanitarian conditions - Level 5</v>
      </c>
      <c r="L974" s="286">
        <v>43508</v>
      </c>
      <c r="M974" s="286" t="s">
        <v>3248</v>
      </c>
    </row>
    <row r="975" spans="1:13" ht="15.5" hidden="1" thickTop="1" thickBot="1" x14ac:dyDescent="0.4">
      <c r="A975" s="287" t="s">
        <v>1258</v>
      </c>
      <c r="B975" s="288" t="str">
        <f>VLOOKUP(A975,Lists!B:C,2,FALSE)</f>
        <v>MDG002</v>
      </c>
      <c r="C975" s="288" t="str">
        <f>VLOOKUP(A975,Lists!B:D,3,FALSE)</f>
        <v>MDG</v>
      </c>
      <c r="D975" s="289" t="s">
        <v>5115</v>
      </c>
      <c r="E975" s="289">
        <v>312</v>
      </c>
      <c r="F975" s="289" t="s">
        <v>1530</v>
      </c>
      <c r="G975" s="289" t="s">
        <v>731</v>
      </c>
      <c r="H975" s="278">
        <f t="shared" si="30"/>
        <v>2</v>
      </c>
      <c r="I975" s="252" t="s">
        <v>1539</v>
      </c>
      <c r="J975" s="289" t="s">
        <v>1552</v>
      </c>
      <c r="K975" s="278" t="str">
        <f t="shared" si="31"/>
        <v>MDG002Fatalities in all crises</v>
      </c>
      <c r="L975" s="290">
        <v>43508</v>
      </c>
      <c r="M975" s="290" t="s">
        <v>3248</v>
      </c>
    </row>
    <row r="976" spans="1:13" ht="15.5" hidden="1" thickTop="1" thickBot="1" x14ac:dyDescent="0.4">
      <c r="A976" s="283" t="s">
        <v>1258</v>
      </c>
      <c r="B976" s="284" t="str">
        <f>VLOOKUP(A976,Lists!B:C,2,FALSE)</f>
        <v>MDG002</v>
      </c>
      <c r="C976" s="284" t="str">
        <f>VLOOKUP(A976,Lists!B:D,3,FALSE)</f>
        <v>MDG</v>
      </c>
      <c r="D976" s="285" t="s">
        <v>688</v>
      </c>
      <c r="E976" s="285">
        <v>1</v>
      </c>
      <c r="F976" s="285"/>
      <c r="G976" s="285" t="s">
        <v>731</v>
      </c>
      <c r="H976" s="278">
        <f t="shared" si="30"/>
        <v>2</v>
      </c>
      <c r="I976" s="251"/>
      <c r="J976" s="285" t="s">
        <v>1559</v>
      </c>
      <c r="K976" s="278" t="str">
        <f t="shared" si="31"/>
        <v>MDG002Crisis affected groups</v>
      </c>
      <c r="L976" s="286">
        <v>43508</v>
      </c>
      <c r="M976" s="286" t="s">
        <v>3248</v>
      </c>
    </row>
    <row r="977" spans="1:13" ht="15.5" hidden="1" thickTop="1" thickBot="1" x14ac:dyDescent="0.4">
      <c r="A977" s="287" t="s">
        <v>1258</v>
      </c>
      <c r="B977" s="288" t="str">
        <f>VLOOKUP(A977,Lists!B:C,2,FALSE)</f>
        <v>MDG002</v>
      </c>
      <c r="C977" s="288" t="str">
        <f>VLOOKUP(A977,Lists!B:D,3,FALSE)</f>
        <v>MDG</v>
      </c>
      <c r="D977" s="289" t="s">
        <v>691</v>
      </c>
      <c r="E977" s="289" t="s">
        <v>446</v>
      </c>
      <c r="F977" s="289"/>
      <c r="G977" s="289" t="s">
        <v>446</v>
      </c>
      <c r="H977" s="278" t="str">
        <f t="shared" si="30"/>
        <v>x</v>
      </c>
      <c r="I977" s="252"/>
      <c r="J977" s="289" t="s">
        <v>1550</v>
      </c>
      <c r="K977" s="278" t="str">
        <f t="shared" si="31"/>
        <v>MDG002People facing limited access constraints</v>
      </c>
      <c r="L977" s="290">
        <v>43508</v>
      </c>
      <c r="M977" s="290" t="s">
        <v>3248</v>
      </c>
    </row>
    <row r="978" spans="1:13" ht="15.5" hidden="1" thickTop="1" thickBot="1" x14ac:dyDescent="0.4">
      <c r="A978" s="283" t="s">
        <v>1258</v>
      </c>
      <c r="B978" s="284" t="str">
        <f>VLOOKUP(A978,Lists!B:C,2,FALSE)</f>
        <v>MDG002</v>
      </c>
      <c r="C978" s="284" t="str">
        <f>VLOOKUP(A978,Lists!B:D,3,FALSE)</f>
        <v>MDG</v>
      </c>
      <c r="D978" s="285" t="s">
        <v>692</v>
      </c>
      <c r="E978" s="285" t="s">
        <v>446</v>
      </c>
      <c r="F978" s="285"/>
      <c r="G978" s="285" t="s">
        <v>446</v>
      </c>
      <c r="H978" s="278" t="str">
        <f t="shared" si="30"/>
        <v>x</v>
      </c>
      <c r="I978" s="251"/>
      <c r="J978" s="285" t="s">
        <v>1550</v>
      </c>
      <c r="K978" s="278" t="str">
        <f t="shared" si="31"/>
        <v>MDG002People facing restricted access constraints</v>
      </c>
      <c r="L978" s="286">
        <v>43508</v>
      </c>
      <c r="M978" s="286" t="s">
        <v>3248</v>
      </c>
    </row>
    <row r="979" spans="1:13" ht="15.5" hidden="1" thickTop="1" thickBot="1" x14ac:dyDescent="0.4">
      <c r="A979" s="267" t="s">
        <v>1259</v>
      </c>
      <c r="B979" s="278" t="e">
        <f>VLOOKUP(A979,Lists!B:C,2,FALSE)</f>
        <v>#N/A</v>
      </c>
      <c r="C979" s="278" t="e">
        <f>VLOOKUP(A979,Lists!B:D,3,FALSE)</f>
        <v>#N/A</v>
      </c>
      <c r="D979" s="250" t="s">
        <v>522</v>
      </c>
      <c r="E979" s="250">
        <v>26700000</v>
      </c>
      <c r="F979" s="250" t="s">
        <v>1536</v>
      </c>
      <c r="G979" s="250" t="s">
        <v>731</v>
      </c>
      <c r="H979" s="278">
        <f t="shared" si="30"/>
        <v>2</v>
      </c>
      <c r="I979" s="161" t="s">
        <v>1538</v>
      </c>
      <c r="J979" s="250" t="s">
        <v>1546</v>
      </c>
      <c r="K979" s="278" t="e">
        <f t="shared" si="31"/>
        <v>#N/A</v>
      </c>
      <c r="L979" s="282">
        <v>43508</v>
      </c>
      <c r="M979" s="282" t="s">
        <v>3248</v>
      </c>
    </row>
    <row r="980" spans="1:13" ht="15.5" hidden="1" thickTop="1" thickBot="1" x14ac:dyDescent="0.4">
      <c r="A980" s="268" t="s">
        <v>1259</v>
      </c>
      <c r="B980" s="277" t="e">
        <f>VLOOKUP(A980,Lists!B:C,2,FALSE)</f>
        <v>#N/A</v>
      </c>
      <c r="C980" s="277" t="e">
        <f>VLOOKUP(A980,Lists!B:D,3,FALSE)</f>
        <v>#N/A</v>
      </c>
      <c r="D980" s="249" t="s">
        <v>660</v>
      </c>
      <c r="E980" s="249">
        <v>587300</v>
      </c>
      <c r="F980" s="249" t="s">
        <v>1530</v>
      </c>
      <c r="G980" s="249" t="s">
        <v>732</v>
      </c>
      <c r="H980" s="278">
        <f t="shared" si="30"/>
        <v>1</v>
      </c>
      <c r="I980" s="162" t="s">
        <v>1539</v>
      </c>
      <c r="J980" s="249" t="s">
        <v>1563</v>
      </c>
      <c r="K980" s="278" t="e">
        <f t="shared" si="31"/>
        <v>#N/A</v>
      </c>
      <c r="L980" s="281">
        <v>43508</v>
      </c>
      <c r="M980" s="281" t="s">
        <v>3248</v>
      </c>
    </row>
    <row r="981" spans="1:13" ht="15.5" hidden="1" thickTop="1" thickBot="1" x14ac:dyDescent="0.4">
      <c r="A981" s="267" t="s">
        <v>1259</v>
      </c>
      <c r="B981" s="278" t="e">
        <f>VLOOKUP(A981,Lists!B:C,2,FALSE)</f>
        <v>#N/A</v>
      </c>
      <c r="C981" s="278" t="e">
        <f>VLOOKUP(A981,Lists!B:D,3,FALSE)</f>
        <v>#N/A</v>
      </c>
      <c r="D981" s="250" t="s">
        <v>737</v>
      </c>
      <c r="E981" s="250">
        <v>26700000</v>
      </c>
      <c r="F981" s="250" t="s">
        <v>1531</v>
      </c>
      <c r="G981" s="250" t="s">
        <v>731</v>
      </c>
      <c r="H981" s="278">
        <f t="shared" si="30"/>
        <v>2</v>
      </c>
      <c r="I981" s="161" t="s">
        <v>1540</v>
      </c>
      <c r="J981" s="250" t="s">
        <v>1548</v>
      </c>
      <c r="K981" s="278" t="e">
        <f t="shared" si="31"/>
        <v>#N/A</v>
      </c>
      <c r="L981" s="282">
        <v>43508</v>
      </c>
      <c r="M981" s="282" t="s">
        <v>3248</v>
      </c>
    </row>
    <row r="982" spans="1:13" ht="15.5" hidden="1" thickTop="1" thickBot="1" x14ac:dyDescent="0.4">
      <c r="A982" s="268" t="s">
        <v>1259</v>
      </c>
      <c r="B982" s="277" t="e">
        <f>VLOOKUP(A982,Lists!B:C,2,FALSE)</f>
        <v>#N/A</v>
      </c>
      <c r="C982" s="277" t="e">
        <f>VLOOKUP(A982,Lists!B:D,3,FALSE)</f>
        <v>#N/A</v>
      </c>
      <c r="D982" s="249" t="s">
        <v>533</v>
      </c>
      <c r="E982" s="249">
        <v>4270000</v>
      </c>
      <c r="F982" s="249" t="s">
        <v>1537</v>
      </c>
      <c r="G982" s="249" t="s">
        <v>731</v>
      </c>
      <c r="H982" s="278">
        <f t="shared" si="30"/>
        <v>2</v>
      </c>
      <c r="I982" s="162" t="s">
        <v>1545</v>
      </c>
      <c r="J982" s="249" t="s">
        <v>1564</v>
      </c>
      <c r="K982" s="278" t="e">
        <f t="shared" si="31"/>
        <v>#N/A</v>
      </c>
      <c r="L982" s="281">
        <v>43508</v>
      </c>
      <c r="M982" s="281" t="s">
        <v>3248</v>
      </c>
    </row>
    <row r="983" spans="1:13" ht="15.5" thickTop="1" thickBot="1" x14ac:dyDescent="0.4">
      <c r="A983" s="267" t="s">
        <v>1259</v>
      </c>
      <c r="B983" s="278" t="e">
        <f>VLOOKUP(A983,Lists!B:C,2,FALSE)</f>
        <v>#N/A</v>
      </c>
      <c r="C983" s="278" t="e">
        <f>VLOOKUP(A983,Lists!B:D,3,FALSE)</f>
        <v>#N/A</v>
      </c>
      <c r="D983" s="250" t="s">
        <v>666</v>
      </c>
      <c r="E983" s="250">
        <v>0</v>
      </c>
      <c r="F983" s="250"/>
      <c r="G983" s="250" t="s">
        <v>731</v>
      </c>
      <c r="H983" s="278">
        <f t="shared" si="30"/>
        <v>2</v>
      </c>
      <c r="I983" s="161"/>
      <c r="J983" s="250"/>
      <c r="K983" s="278" t="e">
        <f t="shared" si="31"/>
        <v>#N/A</v>
      </c>
      <c r="L983" s="282">
        <v>43508</v>
      </c>
      <c r="M983" s="282" t="s">
        <v>3248</v>
      </c>
    </row>
    <row r="984" spans="1:13" ht="15.5" hidden="1" thickTop="1" thickBot="1" x14ac:dyDescent="0.4">
      <c r="A984" s="268" t="s">
        <v>1259</v>
      </c>
      <c r="B984" s="277" t="e">
        <f>VLOOKUP(A984,Lists!B:C,2,FALSE)</f>
        <v>#N/A</v>
      </c>
      <c r="C984" s="277" t="e">
        <f>VLOOKUP(A984,Lists!B:D,3,FALSE)</f>
        <v>#N/A</v>
      </c>
      <c r="D984" s="249" t="s">
        <v>5027</v>
      </c>
      <c r="E984" s="249" t="s">
        <v>446</v>
      </c>
      <c r="F984" s="249"/>
      <c r="G984" s="249" t="s">
        <v>446</v>
      </c>
      <c r="H984" s="278" t="str">
        <f t="shared" si="30"/>
        <v>x</v>
      </c>
      <c r="I984" s="162"/>
      <c r="J984" s="249" t="s">
        <v>1550</v>
      </c>
      <c r="K984" s="278" t="e">
        <f t="shared" si="31"/>
        <v>#N/A</v>
      </c>
      <c r="L984" s="281">
        <v>43508</v>
      </c>
      <c r="M984" s="281" t="s">
        <v>3248</v>
      </c>
    </row>
    <row r="985" spans="1:13" ht="15.5" hidden="1" thickTop="1" thickBot="1" x14ac:dyDescent="0.4">
      <c r="A985" s="267" t="s">
        <v>1259</v>
      </c>
      <c r="B985" s="278" t="e">
        <f>VLOOKUP(A985,Lists!B:C,2,FALSE)</f>
        <v>#N/A</v>
      </c>
      <c r="C985" s="278" t="e">
        <f>VLOOKUP(A985,Lists!B:D,3,FALSE)</f>
        <v>#N/A</v>
      </c>
      <c r="D985" s="250" t="s">
        <v>5028</v>
      </c>
      <c r="E985" s="250">
        <v>53459</v>
      </c>
      <c r="F985" s="250" t="s">
        <v>1530</v>
      </c>
      <c r="G985" s="250" t="s">
        <v>731</v>
      </c>
      <c r="H985" s="278">
        <f t="shared" si="30"/>
        <v>2</v>
      </c>
      <c r="I985" s="161" t="s">
        <v>1539</v>
      </c>
      <c r="J985" s="250" t="s">
        <v>1551</v>
      </c>
      <c r="K985" s="278" t="e">
        <f t="shared" si="31"/>
        <v>#N/A</v>
      </c>
      <c r="L985" s="282">
        <v>43508</v>
      </c>
      <c r="M985" s="282" t="s">
        <v>3248</v>
      </c>
    </row>
    <row r="986" spans="1:13" ht="15.5" hidden="1" thickTop="1" thickBot="1" x14ac:dyDescent="0.4">
      <c r="A986" s="268" t="s">
        <v>1259</v>
      </c>
      <c r="B986" s="277" t="e">
        <f>VLOOKUP(A986,Lists!B:C,2,FALSE)</f>
        <v>#N/A</v>
      </c>
      <c r="C986" s="277" t="e">
        <f>VLOOKUP(A986,Lists!B:D,3,FALSE)</f>
        <v>#N/A</v>
      </c>
      <c r="D986" s="249" t="s">
        <v>5029</v>
      </c>
      <c r="E986" s="249">
        <v>312</v>
      </c>
      <c r="F986" s="249" t="s">
        <v>1530</v>
      </c>
      <c r="G986" s="249" t="s">
        <v>731</v>
      </c>
      <c r="H986" s="278">
        <f t="shared" si="30"/>
        <v>2</v>
      </c>
      <c r="I986" s="162" t="s">
        <v>1539</v>
      </c>
      <c r="J986" s="249" t="s">
        <v>1552</v>
      </c>
      <c r="K986" s="278" t="e">
        <f t="shared" si="31"/>
        <v>#N/A</v>
      </c>
      <c r="L986" s="281">
        <v>43508</v>
      </c>
      <c r="M986" s="281" t="s">
        <v>3248</v>
      </c>
    </row>
    <row r="987" spans="1:13" ht="15.5" hidden="1" thickTop="1" thickBot="1" x14ac:dyDescent="0.4">
      <c r="A987" s="267" t="s">
        <v>1259</v>
      </c>
      <c r="B987" s="278" t="e">
        <f>VLOOKUP(A987,Lists!B:C,2,FALSE)</f>
        <v>#N/A</v>
      </c>
      <c r="C987" s="278" t="e">
        <f>VLOOKUP(A987,Lists!B:D,3,FALSE)</f>
        <v>#N/A</v>
      </c>
      <c r="D987" s="250" t="s">
        <v>5108</v>
      </c>
      <c r="E987" s="250" t="s">
        <v>446</v>
      </c>
      <c r="F987" s="250"/>
      <c r="G987" s="250" t="s">
        <v>446</v>
      </c>
      <c r="H987" s="278" t="str">
        <f t="shared" si="30"/>
        <v>x</v>
      </c>
      <c r="I987" s="161"/>
      <c r="J987" s="250" t="s">
        <v>1550</v>
      </c>
      <c r="K987" s="278" t="e">
        <f t="shared" si="31"/>
        <v>#N/A</v>
      </c>
      <c r="L987" s="282">
        <v>43508</v>
      </c>
      <c r="M987" s="282" t="s">
        <v>3248</v>
      </c>
    </row>
    <row r="988" spans="1:13" ht="15.5" hidden="1" thickTop="1" thickBot="1" x14ac:dyDescent="0.4">
      <c r="A988" s="268" t="s">
        <v>1259</v>
      </c>
      <c r="B988" s="277" t="e">
        <f>VLOOKUP(A988,Lists!B:C,2,FALSE)</f>
        <v>#N/A</v>
      </c>
      <c r="C988" s="277" t="e">
        <f>VLOOKUP(A988,Lists!B:D,3,FALSE)</f>
        <v>#N/A</v>
      </c>
      <c r="D988" s="249" t="s">
        <v>5109</v>
      </c>
      <c r="E988" s="249" t="s">
        <v>446</v>
      </c>
      <c r="F988" s="249"/>
      <c r="G988" s="249" t="s">
        <v>446</v>
      </c>
      <c r="H988" s="278" t="str">
        <f t="shared" si="30"/>
        <v>x</v>
      </c>
      <c r="I988" s="162"/>
      <c r="J988" s="249" t="s">
        <v>1550</v>
      </c>
      <c r="K988" s="278" t="e">
        <f t="shared" si="31"/>
        <v>#N/A</v>
      </c>
      <c r="L988" s="281">
        <v>43508</v>
      </c>
      <c r="M988" s="281" t="s">
        <v>3248</v>
      </c>
    </row>
    <row r="989" spans="1:13" ht="15.5" hidden="1" thickTop="1" thickBot="1" x14ac:dyDescent="0.4">
      <c r="A989" s="267" t="s">
        <v>1259</v>
      </c>
      <c r="B989" s="278" t="e">
        <f>VLOOKUP(A989,Lists!B:C,2,FALSE)</f>
        <v>#N/A</v>
      </c>
      <c r="C989" s="278" t="e">
        <f>VLOOKUP(A989,Lists!B:D,3,FALSE)</f>
        <v>#N/A</v>
      </c>
      <c r="D989" s="250" t="s">
        <v>742</v>
      </c>
      <c r="E989" s="250" t="s">
        <v>446</v>
      </c>
      <c r="F989" s="250"/>
      <c r="G989" s="250" t="s">
        <v>446</v>
      </c>
      <c r="H989" s="278" t="str">
        <f t="shared" si="30"/>
        <v>x</v>
      </c>
      <c r="I989" s="161"/>
      <c r="J989" s="250" t="s">
        <v>1550</v>
      </c>
      <c r="K989" s="278" t="e">
        <f t="shared" si="31"/>
        <v>#N/A</v>
      </c>
      <c r="L989" s="282">
        <v>43508</v>
      </c>
      <c r="M989" s="282" t="s">
        <v>3248</v>
      </c>
    </row>
    <row r="990" spans="1:13" ht="15.5" hidden="1" thickTop="1" thickBot="1" x14ac:dyDescent="0.4">
      <c r="A990" s="268" t="s">
        <v>1259</v>
      </c>
      <c r="B990" s="277" t="e">
        <f>VLOOKUP(A990,Lists!B:C,2,FALSE)</f>
        <v>#N/A</v>
      </c>
      <c r="C990" s="277" t="e">
        <f>VLOOKUP(A990,Lists!B:D,3,FALSE)</f>
        <v>#N/A</v>
      </c>
      <c r="D990" s="249" t="s">
        <v>752</v>
      </c>
      <c r="E990" s="249">
        <v>4250000</v>
      </c>
      <c r="F990" s="249" t="s">
        <v>1530</v>
      </c>
      <c r="G990" s="249" t="s">
        <v>731</v>
      </c>
      <c r="H990" s="278">
        <f t="shared" si="30"/>
        <v>2</v>
      </c>
      <c r="I990" s="162" t="s">
        <v>1542</v>
      </c>
      <c r="J990" s="249"/>
      <c r="K990" s="278" t="e">
        <f t="shared" si="31"/>
        <v>#N/A</v>
      </c>
      <c r="L990" s="281">
        <v>43508</v>
      </c>
      <c r="M990" s="281" t="s">
        <v>3248</v>
      </c>
    </row>
    <row r="991" spans="1:13" ht="15.5" hidden="1" thickTop="1" thickBot="1" x14ac:dyDescent="0.4">
      <c r="A991" s="267" t="s">
        <v>1259</v>
      </c>
      <c r="B991" s="278" t="e">
        <f>VLOOKUP(A991,Lists!B:C,2,FALSE)</f>
        <v>#N/A</v>
      </c>
      <c r="C991" s="278" t="e">
        <f>VLOOKUP(A991,Lists!B:D,3,FALSE)</f>
        <v>#N/A</v>
      </c>
      <c r="D991" s="250" t="s">
        <v>5110</v>
      </c>
      <c r="E991" s="250">
        <v>4250000</v>
      </c>
      <c r="F991" s="250" t="s">
        <v>1530</v>
      </c>
      <c r="G991" s="250" t="s">
        <v>731</v>
      </c>
      <c r="H991" s="278">
        <f t="shared" si="30"/>
        <v>2</v>
      </c>
      <c r="I991" s="161" t="s">
        <v>1542</v>
      </c>
      <c r="J991" s="250"/>
      <c r="K991" s="278" t="e">
        <f t="shared" si="31"/>
        <v>#N/A</v>
      </c>
      <c r="L991" s="282">
        <v>43508</v>
      </c>
      <c r="M991" s="282" t="s">
        <v>3248</v>
      </c>
    </row>
    <row r="992" spans="1:13" ht="15.5" hidden="1" thickTop="1" thickBot="1" x14ac:dyDescent="0.4">
      <c r="A992" s="268" t="s">
        <v>1259</v>
      </c>
      <c r="B992" s="277" t="e">
        <f>VLOOKUP(A992,Lists!B:C,2,FALSE)</f>
        <v>#N/A</v>
      </c>
      <c r="C992" s="277" t="e">
        <f>VLOOKUP(A992,Lists!B:D,3,FALSE)</f>
        <v>#N/A</v>
      </c>
      <c r="D992" s="249" t="s">
        <v>5111</v>
      </c>
      <c r="E992" s="249">
        <v>46126</v>
      </c>
      <c r="F992" s="249" t="s">
        <v>1530</v>
      </c>
      <c r="G992" s="249" t="s">
        <v>731</v>
      </c>
      <c r="H992" s="278">
        <f t="shared" si="30"/>
        <v>2</v>
      </c>
      <c r="I992" s="162" t="s">
        <v>1539</v>
      </c>
      <c r="J992" s="249"/>
      <c r="K992" s="278" t="e">
        <f t="shared" si="31"/>
        <v>#N/A</v>
      </c>
      <c r="L992" s="281">
        <v>43508</v>
      </c>
      <c r="M992" s="281" t="s">
        <v>3248</v>
      </c>
    </row>
    <row r="993" spans="1:13" ht="15.5" hidden="1" thickTop="1" thickBot="1" x14ac:dyDescent="0.4">
      <c r="A993" s="267" t="s">
        <v>1259</v>
      </c>
      <c r="B993" s="278" t="e">
        <f>VLOOKUP(A993,Lists!B:C,2,FALSE)</f>
        <v>#N/A</v>
      </c>
      <c r="C993" s="278" t="e">
        <f>VLOOKUP(A993,Lists!B:D,3,FALSE)</f>
        <v>#N/A</v>
      </c>
      <c r="D993" s="250" t="s">
        <v>5112</v>
      </c>
      <c r="E993" s="250">
        <v>7333</v>
      </c>
      <c r="F993" s="250" t="s">
        <v>1530</v>
      </c>
      <c r="G993" s="250" t="s">
        <v>731</v>
      </c>
      <c r="H993" s="278">
        <f t="shared" si="30"/>
        <v>2</v>
      </c>
      <c r="I993" s="161" t="s">
        <v>1539</v>
      </c>
      <c r="J993" s="250"/>
      <c r="K993" s="278" t="e">
        <f t="shared" si="31"/>
        <v>#N/A</v>
      </c>
      <c r="L993" s="282">
        <v>43508</v>
      </c>
      <c r="M993" s="282" t="s">
        <v>3248</v>
      </c>
    </row>
    <row r="994" spans="1:13" ht="15.5" hidden="1" thickTop="1" thickBot="1" x14ac:dyDescent="0.4">
      <c r="A994" s="268" t="s">
        <v>1259</v>
      </c>
      <c r="B994" s="277" t="e">
        <f>VLOOKUP(A994,Lists!B:C,2,FALSE)</f>
        <v>#N/A</v>
      </c>
      <c r="C994" s="277" t="e">
        <f>VLOOKUP(A994,Lists!B:D,3,FALSE)</f>
        <v>#N/A</v>
      </c>
      <c r="D994" s="249" t="s">
        <v>5113</v>
      </c>
      <c r="E994" s="249">
        <v>0</v>
      </c>
      <c r="F994" s="249"/>
      <c r="G994" s="249" t="s">
        <v>731</v>
      </c>
      <c r="H994" s="278">
        <f t="shared" si="30"/>
        <v>2</v>
      </c>
      <c r="I994" s="162"/>
      <c r="J994" s="249"/>
      <c r="K994" s="278" t="e">
        <f t="shared" si="31"/>
        <v>#N/A</v>
      </c>
      <c r="L994" s="281">
        <v>43508</v>
      </c>
      <c r="M994" s="281" t="s">
        <v>3248</v>
      </c>
    </row>
    <row r="995" spans="1:13" ht="15.5" hidden="1" thickTop="1" thickBot="1" x14ac:dyDescent="0.4">
      <c r="A995" s="267" t="s">
        <v>1259</v>
      </c>
      <c r="B995" s="278" t="e">
        <f>VLOOKUP(A995,Lists!B:C,2,FALSE)</f>
        <v>#N/A</v>
      </c>
      <c r="C995" s="278" t="e">
        <f>VLOOKUP(A995,Lists!B:D,3,FALSE)</f>
        <v>#N/A</v>
      </c>
      <c r="D995" s="250" t="s">
        <v>5114</v>
      </c>
      <c r="E995" s="250">
        <v>0</v>
      </c>
      <c r="F995" s="250"/>
      <c r="G995" s="250" t="s">
        <v>731</v>
      </c>
      <c r="H995" s="278">
        <f t="shared" si="30"/>
        <v>2</v>
      </c>
      <c r="I995" s="161"/>
      <c r="J995" s="250"/>
      <c r="K995" s="278" t="e">
        <f t="shared" si="31"/>
        <v>#N/A</v>
      </c>
      <c r="L995" s="282">
        <v>43508</v>
      </c>
      <c r="M995" s="282" t="s">
        <v>3248</v>
      </c>
    </row>
    <row r="996" spans="1:13" ht="15.5" hidden="1" thickTop="1" thickBot="1" x14ac:dyDescent="0.4">
      <c r="A996" s="268" t="s">
        <v>1259</v>
      </c>
      <c r="B996" s="277" t="e">
        <f>VLOOKUP(A996,Lists!B:C,2,FALSE)</f>
        <v>#N/A</v>
      </c>
      <c r="C996" s="277" t="e">
        <f>VLOOKUP(A996,Lists!B:D,3,FALSE)</f>
        <v>#N/A</v>
      </c>
      <c r="D996" s="249" t="s">
        <v>5115</v>
      </c>
      <c r="E996" s="249">
        <v>312</v>
      </c>
      <c r="F996" s="249" t="s">
        <v>1530</v>
      </c>
      <c r="G996" s="249" t="s">
        <v>731</v>
      </c>
      <c r="H996" s="278">
        <f t="shared" si="30"/>
        <v>2</v>
      </c>
      <c r="I996" s="162" t="s">
        <v>1539</v>
      </c>
      <c r="J996" s="249" t="s">
        <v>1552</v>
      </c>
      <c r="K996" s="278" t="e">
        <f t="shared" si="31"/>
        <v>#N/A</v>
      </c>
      <c r="L996" s="281">
        <v>43508</v>
      </c>
      <c r="M996" s="281" t="s">
        <v>3248</v>
      </c>
    </row>
    <row r="997" spans="1:13" ht="15.5" hidden="1" thickTop="1" thickBot="1" x14ac:dyDescent="0.4">
      <c r="A997" s="267" t="s">
        <v>1259</v>
      </c>
      <c r="B997" s="278" t="e">
        <f>VLOOKUP(A997,Lists!B:C,2,FALSE)</f>
        <v>#N/A</v>
      </c>
      <c r="C997" s="278" t="e">
        <f>VLOOKUP(A997,Lists!B:D,3,FALSE)</f>
        <v>#N/A</v>
      </c>
      <c r="D997" s="250" t="s">
        <v>688</v>
      </c>
      <c r="E997" s="250">
        <v>1</v>
      </c>
      <c r="F997" s="250"/>
      <c r="G997" s="250" t="s">
        <v>731</v>
      </c>
      <c r="H997" s="278">
        <f t="shared" si="30"/>
        <v>2</v>
      </c>
      <c r="I997" s="161"/>
      <c r="J997" s="250" t="s">
        <v>1559</v>
      </c>
      <c r="K997" s="278" t="e">
        <f t="shared" si="31"/>
        <v>#N/A</v>
      </c>
      <c r="L997" s="282">
        <v>43508</v>
      </c>
      <c r="M997" s="282" t="s">
        <v>3248</v>
      </c>
    </row>
    <row r="998" spans="1:13" ht="15.5" hidden="1" thickTop="1" thickBot="1" x14ac:dyDescent="0.4">
      <c r="A998" s="268" t="s">
        <v>1259</v>
      </c>
      <c r="B998" s="277" t="e">
        <f>VLOOKUP(A998,Lists!B:C,2,FALSE)</f>
        <v>#N/A</v>
      </c>
      <c r="C998" s="277" t="e">
        <f>VLOOKUP(A998,Lists!B:D,3,FALSE)</f>
        <v>#N/A</v>
      </c>
      <c r="D998" s="249" t="s">
        <v>691</v>
      </c>
      <c r="E998" s="249" t="s">
        <v>446</v>
      </c>
      <c r="F998" s="249"/>
      <c r="G998" s="249" t="s">
        <v>446</v>
      </c>
      <c r="H998" s="278" t="str">
        <f t="shared" si="30"/>
        <v>x</v>
      </c>
      <c r="I998" s="162"/>
      <c r="J998" s="249" t="s">
        <v>1550</v>
      </c>
      <c r="K998" s="278" t="e">
        <f t="shared" si="31"/>
        <v>#N/A</v>
      </c>
      <c r="L998" s="281">
        <v>43508</v>
      </c>
      <c r="M998" s="281" t="s">
        <v>3248</v>
      </c>
    </row>
    <row r="999" spans="1:13" ht="15.5" hidden="1" thickTop="1" thickBot="1" x14ac:dyDescent="0.4">
      <c r="A999" s="267" t="s">
        <v>1259</v>
      </c>
      <c r="B999" s="278" t="e">
        <f>VLOOKUP(A999,Lists!B:C,2,FALSE)</f>
        <v>#N/A</v>
      </c>
      <c r="C999" s="278" t="e">
        <f>VLOOKUP(A999,Lists!B:D,3,FALSE)</f>
        <v>#N/A</v>
      </c>
      <c r="D999" s="250" t="s">
        <v>692</v>
      </c>
      <c r="E999" s="250" t="s">
        <v>446</v>
      </c>
      <c r="F999" s="250"/>
      <c r="G999" s="250" t="s">
        <v>446</v>
      </c>
      <c r="H999" s="278" t="str">
        <f t="shared" si="30"/>
        <v>x</v>
      </c>
      <c r="I999" s="161"/>
      <c r="J999" s="250" t="s">
        <v>1550</v>
      </c>
      <c r="K999" s="278" t="e">
        <f t="shared" si="31"/>
        <v>#N/A</v>
      </c>
      <c r="L999" s="282">
        <v>43508</v>
      </c>
      <c r="M999" s="282" t="s">
        <v>3248</v>
      </c>
    </row>
    <row r="1000" spans="1:13" ht="15.5" hidden="1" thickTop="1" thickBot="1" x14ac:dyDescent="0.4">
      <c r="A1000" s="283" t="s">
        <v>5777</v>
      </c>
      <c r="B1000" s="284" t="str">
        <f>VLOOKUP(A1000,Lists!B:C,2,FALSE)</f>
        <v>IDN001</v>
      </c>
      <c r="C1000" s="284" t="str">
        <f>VLOOKUP(A1000,Lists!B:D,3,FALSE)</f>
        <v>IDN</v>
      </c>
      <c r="D1000" s="285" t="s">
        <v>522</v>
      </c>
      <c r="E1000" s="285">
        <v>237654800</v>
      </c>
      <c r="F1000" s="285" t="s">
        <v>1565</v>
      </c>
      <c r="G1000" s="285" t="s">
        <v>730</v>
      </c>
      <c r="H1000" s="278">
        <f t="shared" si="30"/>
        <v>3</v>
      </c>
      <c r="I1000" s="251" t="s">
        <v>1566</v>
      </c>
      <c r="J1000" s="285" t="s">
        <v>1567</v>
      </c>
      <c r="K1000" s="278" t="str">
        <f t="shared" si="31"/>
        <v>IDN001Total population</v>
      </c>
      <c r="L1000" s="286">
        <v>43508</v>
      </c>
      <c r="M1000" s="286" t="s">
        <v>3248</v>
      </c>
    </row>
    <row r="1001" spans="1:13" ht="15.5" hidden="1" thickTop="1" thickBot="1" x14ac:dyDescent="0.4">
      <c r="A1001" s="267" t="s">
        <v>5777</v>
      </c>
      <c r="B1001" s="288" t="str">
        <f>VLOOKUP(A1001,Lists!B:C,2,FALSE)</f>
        <v>IDN001</v>
      </c>
      <c r="C1001" s="288" t="str">
        <f>VLOOKUP(A1001,Lists!B:D,3,FALSE)</f>
        <v>IDN</v>
      </c>
      <c r="D1001" s="289" t="s">
        <v>660</v>
      </c>
      <c r="E1001" s="289">
        <v>208964</v>
      </c>
      <c r="F1001" s="289" t="s">
        <v>1569</v>
      </c>
      <c r="G1001" s="289" t="s">
        <v>730</v>
      </c>
      <c r="H1001" s="278">
        <f t="shared" si="30"/>
        <v>3</v>
      </c>
      <c r="I1001" s="252"/>
      <c r="J1001" s="289" t="s">
        <v>1568</v>
      </c>
      <c r="K1001" s="278" t="str">
        <f t="shared" si="31"/>
        <v>IDN001Landmass affected</v>
      </c>
      <c r="L1001" s="290">
        <v>43508</v>
      </c>
      <c r="M1001" s="290" t="s">
        <v>3248</v>
      </c>
    </row>
    <row r="1002" spans="1:13" ht="15.5" hidden="1" thickTop="1" thickBot="1" x14ac:dyDescent="0.4">
      <c r="A1002" s="283" t="s">
        <v>5777</v>
      </c>
      <c r="B1002" s="284" t="str">
        <f>VLOOKUP(A1002,Lists!B:C,2,FALSE)</f>
        <v>IDN001</v>
      </c>
      <c r="C1002" s="284" t="str">
        <f>VLOOKUP(A1002,Lists!B:D,3,FALSE)</f>
        <v>IDN</v>
      </c>
      <c r="D1002" s="285" t="s">
        <v>737</v>
      </c>
      <c r="E1002" s="285">
        <v>57639000</v>
      </c>
      <c r="F1002" s="285" t="s">
        <v>1570</v>
      </c>
      <c r="G1002" s="285" t="s">
        <v>731</v>
      </c>
      <c r="H1002" s="278">
        <f t="shared" si="30"/>
        <v>2</v>
      </c>
      <c r="I1002" s="251" t="s">
        <v>1566</v>
      </c>
      <c r="J1002" s="285" t="s">
        <v>1571</v>
      </c>
      <c r="K1002" s="278" t="str">
        <f t="shared" si="31"/>
        <v>IDN001People exposed</v>
      </c>
      <c r="L1002" s="286">
        <v>43508</v>
      </c>
      <c r="M1002" s="286" t="s">
        <v>3248</v>
      </c>
    </row>
    <row r="1003" spans="1:13" ht="15.5" hidden="1" thickTop="1" thickBot="1" x14ac:dyDescent="0.4">
      <c r="A1003" s="267" t="s">
        <v>5777</v>
      </c>
      <c r="B1003" s="288" t="str">
        <f>VLOOKUP(A1003,Lists!B:C,2,FALSE)</f>
        <v>IDN001</v>
      </c>
      <c r="C1003" s="288" t="str">
        <f>VLOOKUP(A1003,Lists!B:D,3,FALSE)</f>
        <v>IDN</v>
      </c>
      <c r="D1003" s="289" t="s">
        <v>533</v>
      </c>
      <c r="E1003" s="289">
        <v>1467000</v>
      </c>
      <c r="F1003" s="289" t="s">
        <v>1572</v>
      </c>
      <c r="G1003" s="289" t="s">
        <v>731</v>
      </c>
      <c r="H1003" s="278">
        <f t="shared" si="30"/>
        <v>2</v>
      </c>
      <c r="I1003" s="252" t="s">
        <v>1573</v>
      </c>
      <c r="J1003" s="289" t="s">
        <v>1574</v>
      </c>
      <c r="K1003" s="278" t="str">
        <f t="shared" si="31"/>
        <v>IDN001People affected</v>
      </c>
      <c r="L1003" s="290">
        <v>43508</v>
      </c>
      <c r="M1003" s="290" t="s">
        <v>3248</v>
      </c>
    </row>
    <row r="1004" spans="1:13" ht="15.5" thickTop="1" thickBot="1" x14ac:dyDescent="0.4">
      <c r="A1004" s="283" t="s">
        <v>5777</v>
      </c>
      <c r="B1004" s="284" t="str">
        <f>VLOOKUP(A1004,Lists!B:C,2,FALSE)</f>
        <v>IDN001</v>
      </c>
      <c r="C1004" s="284" t="str">
        <f>VLOOKUP(A1004,Lists!B:D,3,FALSE)</f>
        <v>IDN</v>
      </c>
      <c r="D1004" s="285" t="s">
        <v>666</v>
      </c>
      <c r="E1004" s="285">
        <v>604000</v>
      </c>
      <c r="F1004" s="285" t="s">
        <v>1575</v>
      </c>
      <c r="G1004" s="285" t="s">
        <v>731</v>
      </c>
      <c r="H1004" s="278">
        <f t="shared" si="30"/>
        <v>2</v>
      </c>
      <c r="I1004" s="251" t="s">
        <v>1576</v>
      </c>
      <c r="J1004" s="285" t="s">
        <v>1577</v>
      </c>
      <c r="K1004" s="278" t="str">
        <f t="shared" si="31"/>
        <v>IDN001People displaced</v>
      </c>
      <c r="L1004" s="286">
        <v>43508</v>
      </c>
      <c r="M1004" s="286" t="s">
        <v>3248</v>
      </c>
    </row>
    <row r="1005" spans="1:13" ht="15.5" hidden="1" thickTop="1" thickBot="1" x14ac:dyDescent="0.4">
      <c r="A1005" s="267" t="s">
        <v>5777</v>
      </c>
      <c r="B1005" s="288" t="str">
        <f>VLOOKUP(A1005,Lists!B:C,2,FALSE)</f>
        <v>IDN001</v>
      </c>
      <c r="C1005" s="288" t="str">
        <f>VLOOKUP(A1005,Lists!B:D,3,FALSE)</f>
        <v>IDN</v>
      </c>
      <c r="D1005" s="289" t="s">
        <v>5027</v>
      </c>
      <c r="E1005" s="289">
        <v>19000</v>
      </c>
      <c r="F1005" s="289" t="s">
        <v>1579</v>
      </c>
      <c r="G1005" s="289" t="s">
        <v>731</v>
      </c>
      <c r="H1005" s="278">
        <f t="shared" si="30"/>
        <v>2</v>
      </c>
      <c r="I1005" s="252" t="s">
        <v>1580</v>
      </c>
      <c r="J1005" s="289" t="s">
        <v>1581</v>
      </c>
      <c r="K1005" s="278" t="str">
        <f t="shared" si="31"/>
        <v>IDN001Injuries reported</v>
      </c>
      <c r="L1005" s="290">
        <v>43508</v>
      </c>
      <c r="M1005" s="290" t="s">
        <v>3248</v>
      </c>
    </row>
    <row r="1006" spans="1:13" ht="15.5" hidden="1" thickTop="1" thickBot="1" x14ac:dyDescent="0.4">
      <c r="A1006" s="283" t="s">
        <v>5777</v>
      </c>
      <c r="B1006" s="284" t="str">
        <f>VLOOKUP(A1006,Lists!B:C,2,FALSE)</f>
        <v>IDN001</v>
      </c>
      <c r="C1006" s="284" t="str">
        <f>VLOOKUP(A1006,Lists!B:D,3,FALSE)</f>
        <v>IDN</v>
      </c>
      <c r="D1006" s="285" t="s">
        <v>5028</v>
      </c>
      <c r="E1006" s="285" t="s">
        <v>446</v>
      </c>
      <c r="F1006" s="285"/>
      <c r="G1006" s="285" t="s">
        <v>446</v>
      </c>
      <c r="H1006" s="278" t="str">
        <f t="shared" si="30"/>
        <v>x</v>
      </c>
      <c r="I1006" s="251"/>
      <c r="J1006" s="285" t="s">
        <v>1578</v>
      </c>
      <c r="K1006" s="278" t="str">
        <f t="shared" si="31"/>
        <v>IDN001Illness cases reported</v>
      </c>
      <c r="L1006" s="286">
        <v>43508</v>
      </c>
      <c r="M1006" s="286" t="s">
        <v>3248</v>
      </c>
    </row>
    <row r="1007" spans="1:13" ht="15.5" hidden="1" thickTop="1" thickBot="1" x14ac:dyDescent="0.4">
      <c r="A1007" s="267" t="s">
        <v>5777</v>
      </c>
      <c r="B1007" s="288" t="str">
        <f>VLOOKUP(A1007,Lists!B:C,2,FALSE)</f>
        <v>IDN001</v>
      </c>
      <c r="C1007" s="288" t="str">
        <f>VLOOKUP(A1007,Lists!B:D,3,FALSE)</f>
        <v>IDN</v>
      </c>
      <c r="D1007" s="289" t="s">
        <v>5029</v>
      </c>
      <c r="E1007" s="289">
        <v>5280</v>
      </c>
      <c r="F1007" s="289" t="s">
        <v>1582</v>
      </c>
      <c r="G1007" s="289" t="s">
        <v>731</v>
      </c>
      <c r="H1007" s="278">
        <f t="shared" si="30"/>
        <v>2</v>
      </c>
      <c r="I1007" s="252" t="s">
        <v>1599</v>
      </c>
      <c r="J1007" s="289" t="s">
        <v>1583</v>
      </c>
      <c r="K1007" s="278" t="str">
        <f t="shared" si="31"/>
        <v>IDN001Fatalities reported</v>
      </c>
      <c r="L1007" s="290">
        <v>43508</v>
      </c>
      <c r="M1007" s="290" t="s">
        <v>3248</v>
      </c>
    </row>
    <row r="1008" spans="1:13" ht="15.5" hidden="1" thickTop="1" thickBot="1" x14ac:dyDescent="0.4">
      <c r="A1008" s="283" t="s">
        <v>5777</v>
      </c>
      <c r="B1008" s="284" t="str">
        <f>VLOOKUP(A1008,Lists!B:C,2,FALSE)</f>
        <v>IDN001</v>
      </c>
      <c r="C1008" s="284" t="str">
        <f>VLOOKUP(A1008,Lists!B:D,3,FALSE)</f>
        <v>IDN</v>
      </c>
      <c r="D1008" s="285" t="s">
        <v>5108</v>
      </c>
      <c r="E1008" s="285">
        <v>199000</v>
      </c>
      <c r="F1008" s="285" t="s">
        <v>1584</v>
      </c>
      <c r="G1008" s="285" t="s">
        <v>731</v>
      </c>
      <c r="H1008" s="278">
        <f t="shared" si="30"/>
        <v>2</v>
      </c>
      <c r="I1008" s="251" t="s">
        <v>1585</v>
      </c>
      <c r="J1008" s="285" t="s">
        <v>1586</v>
      </c>
      <c r="K1008" s="278" t="str">
        <f t="shared" si="31"/>
        <v>IDN001Buildings damaged</v>
      </c>
      <c r="L1008" s="286">
        <v>43508</v>
      </c>
      <c r="M1008" s="286" t="s">
        <v>3248</v>
      </c>
    </row>
    <row r="1009" spans="1:13" ht="15.5" hidden="1" thickTop="1" thickBot="1" x14ac:dyDescent="0.4">
      <c r="A1009" s="267" t="s">
        <v>5777</v>
      </c>
      <c r="B1009" s="288" t="str">
        <f>VLOOKUP(A1009,Lists!B:C,2,FALSE)</f>
        <v>IDN001</v>
      </c>
      <c r="C1009" s="288" t="str">
        <f>VLOOKUP(A1009,Lists!B:D,3,FALSE)</f>
        <v>IDN</v>
      </c>
      <c r="D1009" s="289" t="s">
        <v>5109</v>
      </c>
      <c r="E1009" s="289" t="s">
        <v>446</v>
      </c>
      <c r="F1009" s="289"/>
      <c r="G1009" s="289" t="s">
        <v>446</v>
      </c>
      <c r="H1009" s="278" t="str">
        <f t="shared" si="30"/>
        <v>x</v>
      </c>
      <c r="I1009" s="252"/>
      <c r="J1009" s="289"/>
      <c r="K1009" s="278" t="str">
        <f t="shared" si="31"/>
        <v>IDN001Buildings destroyed</v>
      </c>
      <c r="L1009" s="290">
        <v>43508</v>
      </c>
      <c r="M1009" s="290" t="s">
        <v>3248</v>
      </c>
    </row>
    <row r="1010" spans="1:13" ht="15.5" hidden="1" thickTop="1" thickBot="1" x14ac:dyDescent="0.4">
      <c r="A1010" s="283" t="s">
        <v>5777</v>
      </c>
      <c r="B1010" s="284" t="str">
        <f>VLOOKUP(A1010,Lists!B:C,2,FALSE)</f>
        <v>IDN001</v>
      </c>
      <c r="C1010" s="284" t="str">
        <f>VLOOKUP(A1010,Lists!B:D,3,FALSE)</f>
        <v>IDN</v>
      </c>
      <c r="D1010" s="285" t="s">
        <v>742</v>
      </c>
      <c r="E1010" s="285" t="s">
        <v>446</v>
      </c>
      <c r="F1010" s="285" t="s">
        <v>1589</v>
      </c>
      <c r="G1010" s="285" t="s">
        <v>446</v>
      </c>
      <c r="H1010" s="278" t="str">
        <f t="shared" si="30"/>
        <v>x</v>
      </c>
      <c r="I1010" s="251" t="s">
        <v>1588</v>
      </c>
      <c r="J1010" s="285" t="s">
        <v>1587</v>
      </c>
      <c r="K1010" s="278" t="str">
        <f t="shared" si="31"/>
        <v>IDN001Economic Losses</v>
      </c>
      <c r="L1010" s="286">
        <v>43508</v>
      </c>
      <c r="M1010" s="286" t="s">
        <v>3248</v>
      </c>
    </row>
    <row r="1011" spans="1:13" ht="15.5" hidden="1" thickTop="1" thickBot="1" x14ac:dyDescent="0.4">
      <c r="A1011" s="267" t="s">
        <v>5777</v>
      </c>
      <c r="B1011" s="288" t="str">
        <f>VLOOKUP(A1011,Lists!B:C,2,FALSE)</f>
        <v>IDN001</v>
      </c>
      <c r="C1011" s="288" t="str">
        <f>VLOOKUP(A1011,Lists!B:D,3,FALSE)</f>
        <v>IDN</v>
      </c>
      <c r="D1011" s="289" t="s">
        <v>752</v>
      </c>
      <c r="E1011" s="289">
        <v>1467000</v>
      </c>
      <c r="F1011" s="289" t="s">
        <v>1592</v>
      </c>
      <c r="G1011" s="289" t="s">
        <v>731</v>
      </c>
      <c r="H1011" s="278">
        <f t="shared" si="30"/>
        <v>2</v>
      </c>
      <c r="I1011" s="252" t="s">
        <v>1591</v>
      </c>
      <c r="J1011" s="289" t="s">
        <v>1590</v>
      </c>
      <c r="K1011" s="278" t="str">
        <f t="shared" si="31"/>
        <v>IDN001People in Need</v>
      </c>
      <c r="L1011" s="290">
        <v>43508</v>
      </c>
      <c r="M1011" s="290" t="s">
        <v>3248</v>
      </c>
    </row>
    <row r="1012" spans="1:13" ht="15.5" hidden="1" thickTop="1" thickBot="1" x14ac:dyDescent="0.4">
      <c r="A1012" s="283" t="s">
        <v>5777</v>
      </c>
      <c r="B1012" s="284" t="str">
        <f>VLOOKUP(A1012,Lists!B:C,2,FALSE)</f>
        <v>IDN001</v>
      </c>
      <c r="C1012" s="284" t="str">
        <f>VLOOKUP(A1012,Lists!B:D,3,FALSE)</f>
        <v>IDN</v>
      </c>
      <c r="D1012" s="285" t="s">
        <v>5110</v>
      </c>
      <c r="E1012" s="285">
        <v>0</v>
      </c>
      <c r="F1012" s="285"/>
      <c r="G1012" s="285" t="s">
        <v>731</v>
      </c>
      <c r="H1012" s="278">
        <f t="shared" si="30"/>
        <v>2</v>
      </c>
      <c r="I1012" s="251"/>
      <c r="J1012" s="285"/>
      <c r="K1012" s="278" t="str">
        <f t="shared" si="31"/>
        <v>IDN001Minimal humanitarian conditions - Level 1</v>
      </c>
      <c r="L1012" s="286">
        <v>43508</v>
      </c>
      <c r="M1012" s="286" t="s">
        <v>3248</v>
      </c>
    </row>
    <row r="1013" spans="1:13" ht="15.5" hidden="1" thickTop="1" thickBot="1" x14ac:dyDescent="0.4">
      <c r="A1013" s="267" t="s">
        <v>5777</v>
      </c>
      <c r="B1013" s="288" t="str">
        <f>VLOOKUP(A1013,Lists!B:C,2,FALSE)</f>
        <v>IDN001</v>
      </c>
      <c r="C1013" s="288" t="str">
        <f>VLOOKUP(A1013,Lists!B:D,3,FALSE)</f>
        <v>IDN</v>
      </c>
      <c r="D1013" s="289" t="s">
        <v>5111</v>
      </c>
      <c r="E1013" s="289">
        <v>863000</v>
      </c>
      <c r="F1013" s="289"/>
      <c r="G1013" s="289" t="s">
        <v>731</v>
      </c>
      <c r="H1013" s="278">
        <f t="shared" si="30"/>
        <v>2</v>
      </c>
      <c r="I1013" s="252"/>
      <c r="J1013" s="289" t="s">
        <v>1593</v>
      </c>
      <c r="K1013" s="278" t="str">
        <f t="shared" si="31"/>
        <v>IDN001Stressed humanitarian conditions - Level 2</v>
      </c>
      <c r="L1013" s="290">
        <v>43508</v>
      </c>
      <c r="M1013" s="290" t="s">
        <v>3248</v>
      </c>
    </row>
    <row r="1014" spans="1:13" ht="15.5" hidden="1" thickTop="1" thickBot="1" x14ac:dyDescent="0.4">
      <c r="A1014" s="283" t="s">
        <v>5777</v>
      </c>
      <c r="B1014" s="284" t="str">
        <f>VLOOKUP(A1014,Lists!B:C,2,FALSE)</f>
        <v>IDN001</v>
      </c>
      <c r="C1014" s="284" t="str">
        <f>VLOOKUP(A1014,Lists!B:D,3,FALSE)</f>
        <v>IDN</v>
      </c>
      <c r="D1014" s="285" t="s">
        <v>5112</v>
      </c>
      <c r="E1014" s="285">
        <v>604000</v>
      </c>
      <c r="F1014" s="285" t="s">
        <v>1594</v>
      </c>
      <c r="G1014" s="285" t="s">
        <v>731</v>
      </c>
      <c r="H1014" s="278">
        <f t="shared" si="30"/>
        <v>2</v>
      </c>
      <c r="I1014" s="251" t="s">
        <v>1595</v>
      </c>
      <c r="J1014" s="285" t="s">
        <v>1596</v>
      </c>
      <c r="K1014" s="278" t="str">
        <f t="shared" si="31"/>
        <v>IDN001Moderate humanitarian conditions - Level 3</v>
      </c>
      <c r="L1014" s="286">
        <v>43508</v>
      </c>
      <c r="M1014" s="286" t="s">
        <v>3248</v>
      </c>
    </row>
    <row r="1015" spans="1:13" ht="15.5" hidden="1" thickTop="1" thickBot="1" x14ac:dyDescent="0.4">
      <c r="A1015" s="267" t="s">
        <v>5777</v>
      </c>
      <c r="B1015" s="288" t="str">
        <f>VLOOKUP(A1015,Lists!B:C,2,FALSE)</f>
        <v>IDN001</v>
      </c>
      <c r="C1015" s="288" t="str">
        <f>VLOOKUP(A1015,Lists!B:D,3,FALSE)</f>
        <v>IDN</v>
      </c>
      <c r="D1015" s="289" t="s">
        <v>5113</v>
      </c>
      <c r="E1015" s="289">
        <v>0</v>
      </c>
      <c r="F1015" s="289"/>
      <c r="G1015" s="289" t="s">
        <v>731</v>
      </c>
      <c r="H1015" s="278">
        <f t="shared" si="30"/>
        <v>2</v>
      </c>
      <c r="I1015" s="252"/>
      <c r="J1015" s="289"/>
      <c r="K1015" s="278" t="str">
        <f t="shared" si="31"/>
        <v>IDN001Severe humanitarian conditions - Level 4</v>
      </c>
      <c r="L1015" s="290">
        <v>43508</v>
      </c>
      <c r="M1015" s="290" t="s">
        <v>3248</v>
      </c>
    </row>
    <row r="1016" spans="1:13" ht="15.5" hidden="1" thickTop="1" thickBot="1" x14ac:dyDescent="0.4">
      <c r="A1016" s="283" t="s">
        <v>5777</v>
      </c>
      <c r="B1016" s="284" t="str">
        <f>VLOOKUP(A1016,Lists!B:C,2,FALSE)</f>
        <v>IDN001</v>
      </c>
      <c r="C1016" s="284" t="str">
        <f>VLOOKUP(A1016,Lists!B:D,3,FALSE)</f>
        <v>IDN</v>
      </c>
      <c r="D1016" s="285" t="s">
        <v>5114</v>
      </c>
      <c r="E1016" s="285">
        <v>0</v>
      </c>
      <c r="F1016" s="285"/>
      <c r="G1016" s="285" t="s">
        <v>731</v>
      </c>
      <c r="H1016" s="278">
        <f t="shared" si="30"/>
        <v>2</v>
      </c>
      <c r="I1016" s="251"/>
      <c r="J1016" s="285"/>
      <c r="K1016" s="278" t="str">
        <f t="shared" si="31"/>
        <v>IDN001Extreme humanitarian conditions - Level 5</v>
      </c>
      <c r="L1016" s="286">
        <v>43508</v>
      </c>
      <c r="M1016" s="286" t="s">
        <v>3248</v>
      </c>
    </row>
    <row r="1017" spans="1:13" ht="15.5" hidden="1" thickTop="1" thickBot="1" x14ac:dyDescent="0.4">
      <c r="A1017" s="267" t="s">
        <v>5777</v>
      </c>
      <c r="B1017" s="288" t="str">
        <f>VLOOKUP(A1017,Lists!B:C,2,FALSE)</f>
        <v>IDN001</v>
      </c>
      <c r="C1017" s="288" t="str">
        <f>VLOOKUP(A1017,Lists!B:D,3,FALSE)</f>
        <v>IDN</v>
      </c>
      <c r="D1017" s="289" t="s">
        <v>5115</v>
      </c>
      <c r="E1017" s="289">
        <v>5280</v>
      </c>
      <c r="F1017" s="289" t="s">
        <v>1582</v>
      </c>
      <c r="G1017" s="289" t="s">
        <v>731</v>
      </c>
      <c r="H1017" s="278">
        <f t="shared" si="30"/>
        <v>2</v>
      </c>
      <c r="I1017" s="252" t="s">
        <v>1599</v>
      </c>
      <c r="J1017" s="289" t="s">
        <v>1583</v>
      </c>
      <c r="K1017" s="278" t="str">
        <f t="shared" si="31"/>
        <v>IDN001Fatalities in all crises</v>
      </c>
      <c r="L1017" s="290">
        <v>43508</v>
      </c>
      <c r="M1017" s="290" t="s">
        <v>3248</v>
      </c>
    </row>
    <row r="1018" spans="1:13" ht="15.5" hidden="1" thickTop="1" thickBot="1" x14ac:dyDescent="0.4">
      <c r="A1018" s="283" t="s">
        <v>5777</v>
      </c>
      <c r="B1018" s="284" t="str">
        <f>VLOOKUP(A1018,Lists!B:C,2,FALSE)</f>
        <v>IDN001</v>
      </c>
      <c r="C1018" s="284" t="str">
        <f>VLOOKUP(A1018,Lists!B:D,3,FALSE)</f>
        <v>IDN</v>
      </c>
      <c r="D1018" s="285" t="s">
        <v>688</v>
      </c>
      <c r="E1018" s="285">
        <v>4</v>
      </c>
      <c r="F1018" s="285"/>
      <c r="G1018" s="285" t="s">
        <v>731</v>
      </c>
      <c r="H1018" s="278">
        <f t="shared" si="30"/>
        <v>2</v>
      </c>
      <c r="I1018" s="251"/>
      <c r="J1018" s="285" t="s">
        <v>1597</v>
      </c>
      <c r="K1018" s="278" t="str">
        <f t="shared" si="31"/>
        <v>IDN001Crisis affected groups</v>
      </c>
      <c r="L1018" s="286">
        <v>43508</v>
      </c>
      <c r="M1018" s="286" t="s">
        <v>3248</v>
      </c>
    </row>
    <row r="1019" spans="1:13" ht="15.5" hidden="1" thickTop="1" thickBot="1" x14ac:dyDescent="0.4">
      <c r="A1019" s="267" t="s">
        <v>5777</v>
      </c>
      <c r="B1019" s="288" t="str">
        <f>VLOOKUP(A1019,Lists!B:C,2,FALSE)</f>
        <v>IDN001</v>
      </c>
      <c r="C1019" s="288" t="str">
        <f>VLOOKUP(A1019,Lists!B:D,3,FALSE)</f>
        <v>IDN</v>
      </c>
      <c r="D1019" s="289" t="s">
        <v>691</v>
      </c>
      <c r="E1019" s="289" t="s">
        <v>446</v>
      </c>
      <c r="F1019" s="289"/>
      <c r="G1019" s="289" t="s">
        <v>446</v>
      </c>
      <c r="H1019" s="278" t="str">
        <f t="shared" si="30"/>
        <v>x</v>
      </c>
      <c r="I1019" s="252"/>
      <c r="J1019" s="289" t="s">
        <v>1598</v>
      </c>
      <c r="K1019" s="278" t="str">
        <f t="shared" si="31"/>
        <v>IDN001People facing limited access constraints</v>
      </c>
      <c r="L1019" s="290">
        <v>43508</v>
      </c>
      <c r="M1019" s="290" t="s">
        <v>3248</v>
      </c>
    </row>
    <row r="1020" spans="1:13" ht="15.5" hidden="1" thickTop="1" thickBot="1" x14ac:dyDescent="0.4">
      <c r="A1020" s="283" t="s">
        <v>5777</v>
      </c>
      <c r="B1020" s="284" t="str">
        <f>VLOOKUP(A1020,Lists!B:C,2,FALSE)</f>
        <v>IDN001</v>
      </c>
      <c r="C1020" s="284" t="str">
        <f>VLOOKUP(A1020,Lists!B:D,3,FALSE)</f>
        <v>IDN</v>
      </c>
      <c r="D1020" s="285" t="s">
        <v>692</v>
      </c>
      <c r="E1020" s="285" t="s">
        <v>446</v>
      </c>
      <c r="F1020" s="285"/>
      <c r="G1020" s="285" t="s">
        <v>446</v>
      </c>
      <c r="H1020" s="278" t="str">
        <f t="shared" si="30"/>
        <v>x</v>
      </c>
      <c r="I1020" s="251"/>
      <c r="J1020" s="285" t="s">
        <v>1598</v>
      </c>
      <c r="K1020" s="278" t="str">
        <f t="shared" si="31"/>
        <v>IDN001People facing restricted access constraints</v>
      </c>
      <c r="L1020" s="286">
        <v>43508</v>
      </c>
      <c r="M1020" s="286" t="s">
        <v>3248</v>
      </c>
    </row>
    <row r="1021" spans="1:13" ht="15.5" hidden="1" thickTop="1" thickBot="1" x14ac:dyDescent="0.4">
      <c r="A1021" s="267" t="s">
        <v>2953</v>
      </c>
      <c r="B1021" s="278" t="str">
        <f>VLOOKUP(A1021,Lists!B:C,2,FALSE)</f>
        <v>CAF001</v>
      </c>
      <c r="C1021" s="278" t="str">
        <f>VLOOKUP(A1021,Lists!B:D,3,FALSE)</f>
        <v>CAF</v>
      </c>
      <c r="D1021" s="250" t="s">
        <v>522</v>
      </c>
      <c r="E1021" s="250">
        <v>4368000</v>
      </c>
      <c r="F1021" s="250" t="s">
        <v>1602</v>
      </c>
      <c r="G1021" s="250" t="s">
        <v>731</v>
      </c>
      <c r="H1021" s="278">
        <f t="shared" si="30"/>
        <v>2</v>
      </c>
      <c r="I1021" s="161" t="s">
        <v>1606</v>
      </c>
      <c r="J1021" s="250" t="s">
        <v>1611</v>
      </c>
      <c r="K1021" s="278" t="str">
        <f t="shared" si="31"/>
        <v>CAF001Total population</v>
      </c>
      <c r="L1021" s="282">
        <v>43508</v>
      </c>
      <c r="M1021" s="282" t="s">
        <v>3248</v>
      </c>
    </row>
    <row r="1022" spans="1:13" ht="15.5" hidden="1" thickTop="1" thickBot="1" x14ac:dyDescent="0.4">
      <c r="A1022" s="268" t="s">
        <v>2953</v>
      </c>
      <c r="B1022" s="277" t="str">
        <f>VLOOKUP(A1022,Lists!B:C,2,FALSE)</f>
        <v>CAF001</v>
      </c>
      <c r="C1022" s="277" t="str">
        <f>VLOOKUP(A1022,Lists!B:D,3,FALSE)</f>
        <v>CAF</v>
      </c>
      <c r="D1022" s="249" t="s">
        <v>660</v>
      </c>
      <c r="E1022" s="249">
        <v>623000</v>
      </c>
      <c r="F1022" s="249" t="s">
        <v>1603</v>
      </c>
      <c r="G1022" s="249" t="s">
        <v>732</v>
      </c>
      <c r="H1022" s="278">
        <f t="shared" si="30"/>
        <v>1</v>
      </c>
      <c r="I1022" s="162" t="s">
        <v>1607</v>
      </c>
      <c r="J1022" s="249" t="s">
        <v>1612</v>
      </c>
      <c r="K1022" s="278" t="str">
        <f t="shared" si="31"/>
        <v>CAF001Landmass affected</v>
      </c>
      <c r="L1022" s="281">
        <v>43508</v>
      </c>
      <c r="M1022" s="281" t="s">
        <v>3248</v>
      </c>
    </row>
    <row r="1023" spans="1:13" ht="15.5" hidden="1" thickTop="1" thickBot="1" x14ac:dyDescent="0.4">
      <c r="A1023" s="267" t="s">
        <v>2953</v>
      </c>
      <c r="B1023" s="278" t="str">
        <f>VLOOKUP(A1023,Lists!B:C,2,FALSE)</f>
        <v>CAF001</v>
      </c>
      <c r="C1023" s="278" t="str">
        <f>VLOOKUP(A1023,Lists!B:D,3,FALSE)</f>
        <v>CAF</v>
      </c>
      <c r="D1023" s="250" t="s">
        <v>737</v>
      </c>
      <c r="E1023" s="250">
        <v>4368000</v>
      </c>
      <c r="F1023" s="250" t="s">
        <v>1602</v>
      </c>
      <c r="G1023" s="250" t="s">
        <v>731</v>
      </c>
      <c r="H1023" s="278">
        <f t="shared" si="30"/>
        <v>2</v>
      </c>
      <c r="I1023" s="161" t="s">
        <v>1606</v>
      </c>
      <c r="J1023" s="250" t="s">
        <v>1613</v>
      </c>
      <c r="K1023" s="278" t="str">
        <f t="shared" si="31"/>
        <v>CAF001People exposed</v>
      </c>
      <c r="L1023" s="282">
        <v>43508</v>
      </c>
      <c r="M1023" s="282" t="s">
        <v>3248</v>
      </c>
    </row>
    <row r="1024" spans="1:13" ht="15.5" hidden="1" thickTop="1" thickBot="1" x14ac:dyDescent="0.4">
      <c r="A1024" s="268" t="s">
        <v>2953</v>
      </c>
      <c r="B1024" s="277" t="str">
        <f>VLOOKUP(A1024,Lists!B:C,2,FALSE)</f>
        <v>CAF001</v>
      </c>
      <c r="C1024" s="277" t="str">
        <f>VLOOKUP(A1024,Lists!B:D,3,FALSE)</f>
        <v>CAF</v>
      </c>
      <c r="D1024" s="249" t="s">
        <v>533</v>
      </c>
      <c r="E1024" s="249">
        <v>4368000</v>
      </c>
      <c r="F1024" s="249" t="s">
        <v>1602</v>
      </c>
      <c r="G1024" s="249" t="s">
        <v>731</v>
      </c>
      <c r="H1024" s="278">
        <f t="shared" si="30"/>
        <v>2</v>
      </c>
      <c r="I1024" s="162" t="s">
        <v>1606</v>
      </c>
      <c r="J1024" s="249" t="s">
        <v>1613</v>
      </c>
      <c r="K1024" s="278" t="str">
        <f t="shared" si="31"/>
        <v>CAF001People affected</v>
      </c>
      <c r="L1024" s="281">
        <v>43508</v>
      </c>
      <c r="M1024" s="281" t="s">
        <v>3248</v>
      </c>
    </row>
    <row r="1025" spans="1:13" ht="15.5" thickTop="1" thickBot="1" x14ac:dyDescent="0.4">
      <c r="A1025" s="267" t="s">
        <v>2953</v>
      </c>
      <c r="B1025" s="278" t="str">
        <f>VLOOKUP(A1025,Lists!B:C,2,FALSE)</f>
        <v>CAF001</v>
      </c>
      <c r="C1025" s="278" t="str">
        <f>VLOOKUP(A1025,Lists!B:D,3,FALSE)</f>
        <v>CAF</v>
      </c>
      <c r="D1025" s="250" t="s">
        <v>666</v>
      </c>
      <c r="E1025" s="250">
        <v>1660000</v>
      </c>
      <c r="F1025" s="250" t="s">
        <v>1604</v>
      </c>
      <c r="G1025" s="250" t="s">
        <v>731</v>
      </c>
      <c r="H1025" s="278">
        <f t="shared" si="30"/>
        <v>2</v>
      </c>
      <c r="I1025" s="161" t="s">
        <v>1608</v>
      </c>
      <c r="J1025" s="250" t="s">
        <v>1614</v>
      </c>
      <c r="K1025" s="278" t="str">
        <f t="shared" si="31"/>
        <v>CAF001People displaced</v>
      </c>
      <c r="L1025" s="282">
        <v>43508</v>
      </c>
      <c r="M1025" s="282" t="s">
        <v>3248</v>
      </c>
    </row>
    <row r="1026" spans="1:13" ht="15.5" hidden="1" thickTop="1" thickBot="1" x14ac:dyDescent="0.4">
      <c r="A1026" s="268" t="s">
        <v>2953</v>
      </c>
      <c r="B1026" s="277" t="str">
        <f>VLOOKUP(A1026,Lists!B:C,2,FALSE)</f>
        <v>CAF001</v>
      </c>
      <c r="C1026" s="277" t="str">
        <f>VLOOKUP(A1026,Lists!B:D,3,FALSE)</f>
        <v>CAF</v>
      </c>
      <c r="D1026" s="249" t="s">
        <v>5028</v>
      </c>
      <c r="E1026" s="249" t="s">
        <v>888</v>
      </c>
      <c r="F1026" s="249"/>
      <c r="G1026" s="249" t="s">
        <v>446</v>
      </c>
      <c r="H1026" s="278" t="str">
        <f t="shared" ref="H1026:H1089" si="32">IF(G1026="x","x",IF(G1026="Low",3,IF(G1026="Medium",2,IF(G1026="High",1,FALSE))))</f>
        <v>x</v>
      </c>
      <c r="I1026" s="162"/>
      <c r="J1026" s="249" t="s">
        <v>1598</v>
      </c>
      <c r="K1026" s="278" t="str">
        <f t="shared" ref="K1026:K1089" si="33">B1026&amp;""&amp;D1026</f>
        <v>CAF001Illness cases reported</v>
      </c>
      <c r="L1026" s="281">
        <v>43508</v>
      </c>
      <c r="M1026" s="281" t="s">
        <v>3248</v>
      </c>
    </row>
    <row r="1027" spans="1:13" ht="15.5" hidden="1" thickTop="1" thickBot="1" x14ac:dyDescent="0.4">
      <c r="A1027" s="267" t="s">
        <v>2953</v>
      </c>
      <c r="B1027" s="278" t="str">
        <f>VLOOKUP(A1027,Lists!B:C,2,FALSE)</f>
        <v>CAF001</v>
      </c>
      <c r="C1027" s="278" t="str">
        <f>VLOOKUP(A1027,Lists!B:D,3,FALSE)</f>
        <v>CAF</v>
      </c>
      <c r="D1027" s="250" t="s">
        <v>5027</v>
      </c>
      <c r="E1027" s="250" t="s">
        <v>888</v>
      </c>
      <c r="F1027" s="250"/>
      <c r="G1027" s="250" t="s">
        <v>446</v>
      </c>
      <c r="H1027" s="278" t="str">
        <f t="shared" si="32"/>
        <v>x</v>
      </c>
      <c r="I1027" s="161"/>
      <c r="J1027" s="250" t="s">
        <v>1598</v>
      </c>
      <c r="K1027" s="278" t="str">
        <f t="shared" si="33"/>
        <v>CAF001Injuries reported</v>
      </c>
      <c r="L1027" s="282">
        <v>43508</v>
      </c>
      <c r="M1027" s="282" t="s">
        <v>3248</v>
      </c>
    </row>
    <row r="1028" spans="1:13" ht="15.5" hidden="1" thickTop="1" thickBot="1" x14ac:dyDescent="0.4">
      <c r="A1028" s="268" t="s">
        <v>2953</v>
      </c>
      <c r="B1028" s="277" t="str">
        <f>VLOOKUP(A1028,Lists!B:C,2,FALSE)</f>
        <v>CAF001</v>
      </c>
      <c r="C1028" s="277" t="str">
        <f>VLOOKUP(A1028,Lists!B:D,3,FALSE)</f>
        <v>CAF</v>
      </c>
      <c r="D1028" s="249" t="s">
        <v>5029</v>
      </c>
      <c r="E1028" s="249">
        <v>268</v>
      </c>
      <c r="F1028" s="249" t="s">
        <v>1399</v>
      </c>
      <c r="G1028" s="249" t="s">
        <v>730</v>
      </c>
      <c r="H1028" s="278">
        <f t="shared" si="32"/>
        <v>3</v>
      </c>
      <c r="I1028" s="162" t="s">
        <v>1609</v>
      </c>
      <c r="J1028" s="249" t="s">
        <v>1615</v>
      </c>
      <c r="K1028" s="278" t="str">
        <f t="shared" si="33"/>
        <v>CAF001Fatalities reported</v>
      </c>
      <c r="L1028" s="281">
        <v>43508</v>
      </c>
      <c r="M1028" s="281" t="s">
        <v>3248</v>
      </c>
    </row>
    <row r="1029" spans="1:13" ht="15.5" hidden="1" thickTop="1" thickBot="1" x14ac:dyDescent="0.4">
      <c r="A1029" s="267" t="s">
        <v>2953</v>
      </c>
      <c r="B1029" s="278" t="str">
        <f>VLOOKUP(A1029,Lists!B:C,2,FALSE)</f>
        <v>CAF001</v>
      </c>
      <c r="C1029" s="278" t="str">
        <f>VLOOKUP(A1029,Lists!B:D,3,FALSE)</f>
        <v>CAF</v>
      </c>
      <c r="D1029" s="250" t="s">
        <v>5115</v>
      </c>
      <c r="E1029" s="250">
        <v>268</v>
      </c>
      <c r="F1029" s="250" t="s">
        <v>1399</v>
      </c>
      <c r="G1029" s="250" t="s">
        <v>730</v>
      </c>
      <c r="H1029" s="278">
        <f t="shared" si="32"/>
        <v>3</v>
      </c>
      <c r="I1029" s="161" t="s">
        <v>1609</v>
      </c>
      <c r="J1029" s="250" t="s">
        <v>1615</v>
      </c>
      <c r="K1029" s="278" t="str">
        <f t="shared" si="33"/>
        <v>CAF001Fatalities in all crises</v>
      </c>
      <c r="L1029" s="282">
        <v>43508</v>
      </c>
      <c r="M1029" s="282" t="s">
        <v>3248</v>
      </c>
    </row>
    <row r="1030" spans="1:13" ht="15.5" hidden="1" thickTop="1" thickBot="1" x14ac:dyDescent="0.4">
      <c r="A1030" s="268" t="s">
        <v>2953</v>
      </c>
      <c r="B1030" s="277" t="str">
        <f>VLOOKUP(A1030,Lists!B:C,2,FALSE)</f>
        <v>CAF001</v>
      </c>
      <c r="C1030" s="277" t="str">
        <f>VLOOKUP(A1030,Lists!B:D,3,FALSE)</f>
        <v>CAF</v>
      </c>
      <c r="D1030" s="249" t="s">
        <v>5108</v>
      </c>
      <c r="E1030" s="249" t="s">
        <v>888</v>
      </c>
      <c r="F1030" s="249"/>
      <c r="G1030" s="249" t="s">
        <v>446</v>
      </c>
      <c r="H1030" s="278" t="str">
        <f t="shared" si="32"/>
        <v>x</v>
      </c>
      <c r="I1030" s="162"/>
      <c r="J1030" s="249" t="s">
        <v>1598</v>
      </c>
      <c r="K1030" s="278" t="str">
        <f t="shared" si="33"/>
        <v>CAF001Buildings damaged</v>
      </c>
      <c r="L1030" s="281">
        <v>43508</v>
      </c>
      <c r="M1030" s="281" t="s">
        <v>3248</v>
      </c>
    </row>
    <row r="1031" spans="1:13" ht="15.5" hidden="1" thickTop="1" thickBot="1" x14ac:dyDescent="0.4">
      <c r="A1031" s="267" t="s">
        <v>2953</v>
      </c>
      <c r="B1031" s="278" t="str">
        <f>VLOOKUP(A1031,Lists!B:C,2,FALSE)</f>
        <v>CAF001</v>
      </c>
      <c r="C1031" s="278" t="str">
        <f>VLOOKUP(A1031,Lists!B:D,3,FALSE)</f>
        <v>CAF</v>
      </c>
      <c r="D1031" s="250" t="s">
        <v>5109</v>
      </c>
      <c r="E1031" s="250" t="s">
        <v>888</v>
      </c>
      <c r="F1031" s="250"/>
      <c r="G1031" s="250" t="s">
        <v>446</v>
      </c>
      <c r="H1031" s="278" t="str">
        <f t="shared" si="32"/>
        <v>x</v>
      </c>
      <c r="I1031" s="161"/>
      <c r="J1031" s="250" t="s">
        <v>1598</v>
      </c>
      <c r="K1031" s="278" t="str">
        <f t="shared" si="33"/>
        <v>CAF001Buildings destroyed</v>
      </c>
      <c r="L1031" s="282">
        <v>43508</v>
      </c>
      <c r="M1031" s="282" t="s">
        <v>3248</v>
      </c>
    </row>
    <row r="1032" spans="1:13" ht="15.5" hidden="1" thickTop="1" thickBot="1" x14ac:dyDescent="0.4">
      <c r="A1032" s="268" t="s">
        <v>2953</v>
      </c>
      <c r="B1032" s="277" t="str">
        <f>VLOOKUP(A1032,Lists!B:C,2,FALSE)</f>
        <v>CAF001</v>
      </c>
      <c r="C1032" s="277" t="str">
        <f>VLOOKUP(A1032,Lists!B:D,3,FALSE)</f>
        <v>CAF</v>
      </c>
      <c r="D1032" s="249" t="s">
        <v>742</v>
      </c>
      <c r="E1032" s="249" t="s">
        <v>888</v>
      </c>
      <c r="F1032" s="249"/>
      <c r="G1032" s="249" t="s">
        <v>446</v>
      </c>
      <c r="H1032" s="278" t="str">
        <f t="shared" si="32"/>
        <v>x</v>
      </c>
      <c r="I1032" s="162"/>
      <c r="J1032" s="249" t="s">
        <v>1598</v>
      </c>
      <c r="K1032" s="278" t="str">
        <f t="shared" si="33"/>
        <v>CAF001Economic Losses</v>
      </c>
      <c r="L1032" s="281">
        <v>43508</v>
      </c>
      <c r="M1032" s="281" t="s">
        <v>3248</v>
      </c>
    </row>
    <row r="1033" spans="1:13" ht="15.5" hidden="1" thickTop="1" thickBot="1" x14ac:dyDescent="0.4">
      <c r="A1033" s="267" t="s">
        <v>2953</v>
      </c>
      <c r="B1033" s="278" t="str">
        <f>VLOOKUP(A1033,Lists!B:C,2,FALSE)</f>
        <v>CAF001</v>
      </c>
      <c r="C1033" s="278" t="str">
        <f>VLOOKUP(A1033,Lists!B:D,3,FALSE)</f>
        <v>CAF</v>
      </c>
      <c r="D1033" s="250" t="s">
        <v>752</v>
      </c>
      <c r="E1033" s="250">
        <v>2991000</v>
      </c>
      <c r="F1033" s="250" t="s">
        <v>1605</v>
      </c>
      <c r="G1033" s="250" t="s">
        <v>731</v>
      </c>
      <c r="H1033" s="278">
        <f t="shared" si="32"/>
        <v>2</v>
      </c>
      <c r="I1033" s="161" t="s">
        <v>1610</v>
      </c>
      <c r="J1033" s="250" t="s">
        <v>1616</v>
      </c>
      <c r="K1033" s="278" t="str">
        <f t="shared" si="33"/>
        <v>CAF001People in Need</v>
      </c>
      <c r="L1033" s="282">
        <v>43508</v>
      </c>
      <c r="M1033" s="282" t="s">
        <v>3248</v>
      </c>
    </row>
    <row r="1034" spans="1:13" ht="15.5" hidden="1" thickTop="1" thickBot="1" x14ac:dyDescent="0.4">
      <c r="A1034" s="268" t="s">
        <v>2953</v>
      </c>
      <c r="B1034" s="277" t="str">
        <f>VLOOKUP(A1034,Lists!B:C,2,FALSE)</f>
        <v>CAF001</v>
      </c>
      <c r="C1034" s="277" t="str">
        <f>VLOOKUP(A1034,Lists!B:D,3,FALSE)</f>
        <v>CAF</v>
      </c>
      <c r="D1034" s="249" t="s">
        <v>5110</v>
      </c>
      <c r="E1034" s="249">
        <v>0</v>
      </c>
      <c r="F1034" s="249" t="s">
        <v>1605</v>
      </c>
      <c r="G1034" s="249" t="s">
        <v>731</v>
      </c>
      <c r="H1034" s="278">
        <f t="shared" si="32"/>
        <v>2</v>
      </c>
      <c r="I1034" s="162" t="s">
        <v>1610</v>
      </c>
      <c r="J1034" s="249" t="s">
        <v>1617</v>
      </c>
      <c r="K1034" s="278" t="str">
        <f t="shared" si="33"/>
        <v>CAF001Minimal humanitarian conditions - Level 1</v>
      </c>
      <c r="L1034" s="281">
        <v>43508</v>
      </c>
      <c r="M1034" s="281" t="s">
        <v>3248</v>
      </c>
    </row>
    <row r="1035" spans="1:13" ht="15.5" hidden="1" thickTop="1" thickBot="1" x14ac:dyDescent="0.4">
      <c r="A1035" s="267" t="s">
        <v>2953</v>
      </c>
      <c r="B1035" s="278" t="str">
        <f>VLOOKUP(A1035,Lists!B:C,2,FALSE)</f>
        <v>CAF001</v>
      </c>
      <c r="C1035" s="278" t="str">
        <f>VLOOKUP(A1035,Lists!B:D,3,FALSE)</f>
        <v>CAF</v>
      </c>
      <c r="D1035" s="250" t="s">
        <v>5111</v>
      </c>
      <c r="E1035" s="250">
        <v>835000</v>
      </c>
      <c r="F1035" s="250" t="s">
        <v>1605</v>
      </c>
      <c r="G1035" s="250" t="s">
        <v>731</v>
      </c>
      <c r="H1035" s="278">
        <f t="shared" si="32"/>
        <v>2</v>
      </c>
      <c r="I1035" s="161" t="s">
        <v>1610</v>
      </c>
      <c r="J1035" s="250" t="s">
        <v>1617</v>
      </c>
      <c r="K1035" s="278" t="str">
        <f t="shared" si="33"/>
        <v>CAF001Stressed humanitarian conditions - Level 2</v>
      </c>
      <c r="L1035" s="282">
        <v>43508</v>
      </c>
      <c r="M1035" s="282" t="s">
        <v>3248</v>
      </c>
    </row>
    <row r="1036" spans="1:13" ht="15.5" hidden="1" thickTop="1" thickBot="1" x14ac:dyDescent="0.4">
      <c r="A1036" s="268" t="s">
        <v>2953</v>
      </c>
      <c r="B1036" s="277" t="str">
        <f>VLOOKUP(A1036,Lists!B:C,2,FALSE)</f>
        <v>CAF001</v>
      </c>
      <c r="C1036" s="277" t="str">
        <f>VLOOKUP(A1036,Lists!B:D,3,FALSE)</f>
        <v>CAF</v>
      </c>
      <c r="D1036" s="249" t="s">
        <v>5112</v>
      </c>
      <c r="E1036" s="249">
        <v>1205000</v>
      </c>
      <c r="F1036" s="249" t="s">
        <v>1605</v>
      </c>
      <c r="G1036" s="249" t="s">
        <v>731</v>
      </c>
      <c r="H1036" s="278">
        <f t="shared" si="32"/>
        <v>2</v>
      </c>
      <c r="I1036" s="162" t="s">
        <v>1610</v>
      </c>
      <c r="J1036" s="249" t="s">
        <v>1617</v>
      </c>
      <c r="K1036" s="278" t="str">
        <f t="shared" si="33"/>
        <v>CAF001Moderate humanitarian conditions - Level 3</v>
      </c>
      <c r="L1036" s="281">
        <v>43508</v>
      </c>
      <c r="M1036" s="281" t="s">
        <v>3248</v>
      </c>
    </row>
    <row r="1037" spans="1:13" ht="15.5" hidden="1" thickTop="1" thickBot="1" x14ac:dyDescent="0.4">
      <c r="A1037" s="267" t="s">
        <v>2953</v>
      </c>
      <c r="B1037" s="278" t="str">
        <f>VLOOKUP(A1037,Lists!B:C,2,FALSE)</f>
        <v>CAF001</v>
      </c>
      <c r="C1037" s="278" t="str">
        <f>VLOOKUP(A1037,Lists!B:D,3,FALSE)</f>
        <v>CAF</v>
      </c>
      <c r="D1037" s="250" t="s">
        <v>5113</v>
      </c>
      <c r="E1037" s="250">
        <v>951000</v>
      </c>
      <c r="F1037" s="250" t="s">
        <v>1605</v>
      </c>
      <c r="G1037" s="250" t="s">
        <v>731</v>
      </c>
      <c r="H1037" s="278">
        <f t="shared" si="32"/>
        <v>2</v>
      </c>
      <c r="I1037" s="161" t="s">
        <v>1610</v>
      </c>
      <c r="J1037" s="250" t="s">
        <v>1617</v>
      </c>
      <c r="K1037" s="278" t="str">
        <f t="shared" si="33"/>
        <v>CAF001Severe humanitarian conditions - Level 4</v>
      </c>
      <c r="L1037" s="282">
        <v>43508</v>
      </c>
      <c r="M1037" s="282" t="s">
        <v>3248</v>
      </c>
    </row>
    <row r="1038" spans="1:13" ht="15.5" hidden="1" thickTop="1" thickBot="1" x14ac:dyDescent="0.4">
      <c r="A1038" s="268" t="s">
        <v>2953</v>
      </c>
      <c r="B1038" s="277" t="str">
        <f>VLOOKUP(A1038,Lists!B:C,2,FALSE)</f>
        <v>CAF001</v>
      </c>
      <c r="C1038" s="277" t="str">
        <f>VLOOKUP(A1038,Lists!B:D,3,FALSE)</f>
        <v>CAF</v>
      </c>
      <c r="D1038" s="249" t="s">
        <v>5114</v>
      </c>
      <c r="E1038" s="249">
        <v>0</v>
      </c>
      <c r="F1038" s="249" t="s">
        <v>1605</v>
      </c>
      <c r="G1038" s="249" t="s">
        <v>731</v>
      </c>
      <c r="H1038" s="278">
        <f t="shared" si="32"/>
        <v>2</v>
      </c>
      <c r="I1038" s="162" t="s">
        <v>1610</v>
      </c>
      <c r="J1038" s="249" t="s">
        <v>1617</v>
      </c>
      <c r="K1038" s="278" t="str">
        <f t="shared" si="33"/>
        <v>CAF001Extreme humanitarian conditions - Level 5</v>
      </c>
      <c r="L1038" s="281">
        <v>43508</v>
      </c>
      <c r="M1038" s="281" t="s">
        <v>3248</v>
      </c>
    </row>
    <row r="1039" spans="1:13" ht="15.5" hidden="1" thickTop="1" thickBot="1" x14ac:dyDescent="0.4">
      <c r="A1039" s="267" t="s">
        <v>2953</v>
      </c>
      <c r="B1039" s="278" t="str">
        <f>VLOOKUP(A1039,Lists!B:C,2,FALSE)</f>
        <v>CAF001</v>
      </c>
      <c r="C1039" s="278" t="str">
        <f>VLOOKUP(A1039,Lists!B:D,3,FALSE)</f>
        <v>CAF</v>
      </c>
      <c r="D1039" s="250" t="s">
        <v>688</v>
      </c>
      <c r="E1039" s="250">
        <v>4</v>
      </c>
      <c r="F1039" s="250" t="s">
        <v>1605</v>
      </c>
      <c r="G1039" s="250" t="s">
        <v>731</v>
      </c>
      <c r="H1039" s="278">
        <f t="shared" si="32"/>
        <v>2</v>
      </c>
      <c r="I1039" s="161" t="s">
        <v>1610</v>
      </c>
      <c r="J1039" s="250" t="s">
        <v>1618</v>
      </c>
      <c r="K1039" s="278" t="str">
        <f t="shared" si="33"/>
        <v>CAF001Crisis affected groups</v>
      </c>
      <c r="L1039" s="282">
        <v>43508</v>
      </c>
      <c r="M1039" s="282" t="s">
        <v>3248</v>
      </c>
    </row>
    <row r="1040" spans="1:13" ht="15.5" hidden="1" thickTop="1" thickBot="1" x14ac:dyDescent="0.4">
      <c r="A1040" s="268" t="s">
        <v>2953</v>
      </c>
      <c r="B1040" s="277" t="str">
        <f>VLOOKUP(A1040,Lists!B:C,2,FALSE)</f>
        <v>CAF001</v>
      </c>
      <c r="C1040" s="277" t="str">
        <f>VLOOKUP(A1040,Lists!B:D,3,FALSE)</f>
        <v>CAF</v>
      </c>
      <c r="D1040" s="249" t="s">
        <v>691</v>
      </c>
      <c r="E1040" s="249" t="s">
        <v>888</v>
      </c>
      <c r="F1040" s="249"/>
      <c r="G1040" s="249" t="s">
        <v>446</v>
      </c>
      <c r="H1040" s="278" t="str">
        <f t="shared" si="32"/>
        <v>x</v>
      </c>
      <c r="I1040" s="162"/>
      <c r="J1040" s="249" t="s">
        <v>1598</v>
      </c>
      <c r="K1040" s="278" t="str">
        <f t="shared" si="33"/>
        <v>CAF001People facing limited access constraints</v>
      </c>
      <c r="L1040" s="281">
        <v>43508</v>
      </c>
      <c r="M1040" s="281" t="s">
        <v>3248</v>
      </c>
    </row>
    <row r="1041" spans="1:13" ht="15.5" hidden="1" thickTop="1" thickBot="1" x14ac:dyDescent="0.4">
      <c r="A1041" s="267" t="s">
        <v>2953</v>
      </c>
      <c r="B1041" s="278" t="str">
        <f>VLOOKUP(A1041,Lists!B:C,2,FALSE)</f>
        <v>CAF001</v>
      </c>
      <c r="C1041" s="278" t="str">
        <f>VLOOKUP(A1041,Lists!B:D,3,FALSE)</f>
        <v>CAF</v>
      </c>
      <c r="D1041" s="250" t="s">
        <v>692</v>
      </c>
      <c r="E1041" s="250" t="s">
        <v>888</v>
      </c>
      <c r="F1041" s="250"/>
      <c r="G1041" s="250" t="s">
        <v>446</v>
      </c>
      <c r="H1041" s="278" t="str">
        <f t="shared" si="32"/>
        <v>x</v>
      </c>
      <c r="I1041" s="161"/>
      <c r="J1041" s="250" t="s">
        <v>1598</v>
      </c>
      <c r="K1041" s="278" t="str">
        <f t="shared" si="33"/>
        <v>CAF001People facing restricted access constraints</v>
      </c>
      <c r="L1041" s="282">
        <v>43508</v>
      </c>
      <c r="M1041" s="282" t="s">
        <v>3248</v>
      </c>
    </row>
    <row r="1042" spans="1:13" ht="15.5" hidden="1" thickTop="1" thickBot="1" x14ac:dyDescent="0.4">
      <c r="A1042" s="268" t="s">
        <v>2953</v>
      </c>
      <c r="B1042" s="277" t="str">
        <f>VLOOKUP(A1042,Lists!B:C,2,FALSE)</f>
        <v>CAF001</v>
      </c>
      <c r="C1042" s="277" t="str">
        <f>VLOOKUP(A1042,Lists!B:D,3,FALSE)</f>
        <v>CAF</v>
      </c>
      <c r="D1042" s="249" t="s">
        <v>643</v>
      </c>
      <c r="E1042" s="249">
        <v>0</v>
      </c>
      <c r="F1042" s="249" t="s">
        <v>1405</v>
      </c>
      <c r="G1042" s="249"/>
      <c r="H1042" s="278" t="b">
        <f t="shared" si="32"/>
        <v>0</v>
      </c>
      <c r="I1042" s="162"/>
      <c r="J1042" s="249"/>
      <c r="K1042" s="278" t="str">
        <f t="shared" si="33"/>
        <v>CAF001Impediments to entry into country (bureaucratic and administrative)</v>
      </c>
      <c r="L1042" s="281">
        <v>43508</v>
      </c>
      <c r="M1042" s="281" t="s">
        <v>3248</v>
      </c>
    </row>
    <row r="1043" spans="1:13" ht="15.5" hidden="1" thickTop="1" thickBot="1" x14ac:dyDescent="0.4">
      <c r="A1043" s="267" t="s">
        <v>2953</v>
      </c>
      <c r="B1043" s="278" t="str">
        <f>VLOOKUP(A1043,Lists!B:C,2,FALSE)</f>
        <v>CAF001</v>
      </c>
      <c r="C1043" s="278" t="str">
        <f>VLOOKUP(A1043,Lists!B:D,3,FALSE)</f>
        <v>CAF</v>
      </c>
      <c r="D1043" s="250" t="s">
        <v>644</v>
      </c>
      <c r="E1043" s="250">
        <v>3</v>
      </c>
      <c r="F1043" s="250" t="s">
        <v>1405</v>
      </c>
      <c r="G1043" s="250"/>
      <c r="H1043" s="278" t="b">
        <f t="shared" si="32"/>
        <v>0</v>
      </c>
      <c r="I1043" s="161"/>
      <c r="J1043" s="250"/>
      <c r="K1043" s="278" t="str">
        <f t="shared" si="33"/>
        <v>CAF001Restriction of movement (impediments to freedom of movement and/or administrative restrictions)</v>
      </c>
      <c r="L1043" s="282">
        <v>43508</v>
      </c>
      <c r="M1043" s="282" t="s">
        <v>3248</v>
      </c>
    </row>
    <row r="1044" spans="1:13" ht="15.5" hidden="1" thickTop="1" thickBot="1" x14ac:dyDescent="0.4">
      <c r="A1044" s="268" t="s">
        <v>2953</v>
      </c>
      <c r="B1044" s="277" t="str">
        <f>VLOOKUP(A1044,Lists!B:C,2,FALSE)</f>
        <v>CAF001</v>
      </c>
      <c r="C1044" s="277" t="str">
        <f>VLOOKUP(A1044,Lists!B:D,3,FALSE)</f>
        <v>CAF</v>
      </c>
      <c r="D1044" s="249" t="s">
        <v>645</v>
      </c>
      <c r="E1044" s="249">
        <v>2</v>
      </c>
      <c r="F1044" s="249" t="s">
        <v>1405</v>
      </c>
      <c r="G1044" s="249"/>
      <c r="H1044" s="278" t="b">
        <f t="shared" si="32"/>
        <v>0</v>
      </c>
      <c r="I1044" s="162"/>
      <c r="J1044" s="249"/>
      <c r="K1044" s="278" t="str">
        <f t="shared" si="33"/>
        <v>CAF001Interference into implementation of humanitarian activities</v>
      </c>
      <c r="L1044" s="281">
        <v>43508</v>
      </c>
      <c r="M1044" s="281" t="s">
        <v>3248</v>
      </c>
    </row>
    <row r="1045" spans="1:13" ht="15.5" hidden="1" thickTop="1" thickBot="1" x14ac:dyDescent="0.4">
      <c r="A1045" s="267" t="s">
        <v>2953</v>
      </c>
      <c r="B1045" s="278" t="str">
        <f>VLOOKUP(A1045,Lists!B:C,2,FALSE)</f>
        <v>CAF001</v>
      </c>
      <c r="C1045" s="278" t="str">
        <f>VLOOKUP(A1045,Lists!B:D,3,FALSE)</f>
        <v>CAF</v>
      </c>
      <c r="D1045" s="250" t="s">
        <v>646</v>
      </c>
      <c r="E1045" s="250">
        <v>3</v>
      </c>
      <c r="F1045" s="250" t="s">
        <v>1405</v>
      </c>
      <c r="G1045" s="250"/>
      <c r="H1045" s="278" t="b">
        <f t="shared" si="32"/>
        <v>0</v>
      </c>
      <c r="I1045" s="161"/>
      <c r="J1045" s="250"/>
      <c r="K1045" s="278" t="str">
        <f t="shared" si="33"/>
        <v>CAF001Violence against personnel, facilities and assets</v>
      </c>
      <c r="L1045" s="282">
        <v>43508</v>
      </c>
      <c r="M1045" s="282" t="s">
        <v>3248</v>
      </c>
    </row>
    <row r="1046" spans="1:13" ht="15.5" hidden="1" thickTop="1" thickBot="1" x14ac:dyDescent="0.4">
      <c r="A1046" s="268" t="s">
        <v>2953</v>
      </c>
      <c r="B1046" s="277" t="str">
        <f>VLOOKUP(A1046,Lists!B:C,2,FALSE)</f>
        <v>CAF001</v>
      </c>
      <c r="C1046" s="277" t="str">
        <f>VLOOKUP(A1046,Lists!B:D,3,FALSE)</f>
        <v>CAF</v>
      </c>
      <c r="D1046" s="249" t="s">
        <v>647</v>
      </c>
      <c r="E1046" s="249">
        <v>1</v>
      </c>
      <c r="F1046" s="249" t="s">
        <v>1405</v>
      </c>
      <c r="G1046" s="249"/>
      <c r="H1046" s="278" t="b">
        <f t="shared" si="32"/>
        <v>0</v>
      </c>
      <c r="I1046" s="162"/>
      <c r="J1046" s="249"/>
      <c r="K1046" s="278" t="str">
        <f t="shared" si="33"/>
        <v>CAF001Denial of existence of humanitarian needs or entitlements to assistance</v>
      </c>
      <c r="L1046" s="281">
        <v>43508</v>
      </c>
      <c r="M1046" s="281" t="s">
        <v>3248</v>
      </c>
    </row>
    <row r="1047" spans="1:13" ht="15.5" hidden="1" thickTop="1" thickBot="1" x14ac:dyDescent="0.4">
      <c r="A1047" s="267" t="s">
        <v>2953</v>
      </c>
      <c r="B1047" s="278" t="str">
        <f>VLOOKUP(A1047,Lists!B:C,2,FALSE)</f>
        <v>CAF001</v>
      </c>
      <c r="C1047" s="278" t="str">
        <f>VLOOKUP(A1047,Lists!B:D,3,FALSE)</f>
        <v>CAF</v>
      </c>
      <c r="D1047" s="250" t="s">
        <v>648</v>
      </c>
      <c r="E1047" s="250">
        <v>3</v>
      </c>
      <c r="F1047" s="250" t="s">
        <v>1405</v>
      </c>
      <c r="G1047" s="250"/>
      <c r="H1047" s="278" t="b">
        <f t="shared" si="32"/>
        <v>0</v>
      </c>
      <c r="I1047" s="161"/>
      <c r="J1047" s="250"/>
      <c r="K1047" s="278" t="str">
        <f t="shared" si="33"/>
        <v>CAF001Restriction and obstruction of access to services and assistance</v>
      </c>
      <c r="L1047" s="282">
        <v>43508</v>
      </c>
      <c r="M1047" s="282" t="s">
        <v>3248</v>
      </c>
    </row>
    <row r="1048" spans="1:13" ht="15.5" hidden="1" thickTop="1" thickBot="1" x14ac:dyDescent="0.4">
      <c r="A1048" s="268" t="s">
        <v>2953</v>
      </c>
      <c r="B1048" s="277" t="str">
        <f>VLOOKUP(A1048,Lists!B:C,2,FALSE)</f>
        <v>CAF001</v>
      </c>
      <c r="C1048" s="277" t="str">
        <f>VLOOKUP(A1048,Lists!B:D,3,FALSE)</f>
        <v>CAF</v>
      </c>
      <c r="D1048" s="249" t="s">
        <v>649</v>
      </c>
      <c r="E1048" s="249">
        <v>3</v>
      </c>
      <c r="F1048" s="249" t="s">
        <v>1405</v>
      </c>
      <c r="G1048" s="249"/>
      <c r="H1048" s="278" t="b">
        <f t="shared" si="32"/>
        <v>0</v>
      </c>
      <c r="I1048" s="162"/>
      <c r="J1048" s="249"/>
      <c r="K1048" s="278" t="str">
        <f t="shared" si="33"/>
        <v>CAF001Ongoing insecurity/hostilities affecting humanitarian assistance</v>
      </c>
      <c r="L1048" s="281">
        <v>43508</v>
      </c>
      <c r="M1048" s="281" t="s">
        <v>3248</v>
      </c>
    </row>
    <row r="1049" spans="1:13" ht="15.5" hidden="1" thickTop="1" thickBot="1" x14ac:dyDescent="0.4">
      <c r="A1049" s="267" t="s">
        <v>2953</v>
      </c>
      <c r="B1049" s="278" t="str">
        <f>VLOOKUP(A1049,Lists!B:C,2,FALSE)</f>
        <v>CAF001</v>
      </c>
      <c r="C1049" s="278" t="str">
        <f>VLOOKUP(A1049,Lists!B:D,3,FALSE)</f>
        <v>CAF</v>
      </c>
      <c r="D1049" s="250" t="s">
        <v>650</v>
      </c>
      <c r="E1049" s="250" t="s">
        <v>888</v>
      </c>
      <c r="F1049" s="250" t="s">
        <v>1405</v>
      </c>
      <c r="G1049" s="250" t="s">
        <v>446</v>
      </c>
      <c r="H1049" s="278" t="str">
        <f t="shared" si="32"/>
        <v>x</v>
      </c>
      <c r="I1049" s="161"/>
      <c r="J1049" s="250"/>
      <c r="K1049" s="278" t="str">
        <f t="shared" si="33"/>
        <v xml:space="preserve">CAF001Presence of mines and improvised explosive devices </v>
      </c>
      <c r="L1049" s="282">
        <v>43508</v>
      </c>
      <c r="M1049" s="282" t="s">
        <v>3248</v>
      </c>
    </row>
    <row r="1050" spans="1:13" ht="15.5" hidden="1" thickTop="1" thickBot="1" x14ac:dyDescent="0.4">
      <c r="A1050" s="268" t="s">
        <v>2953</v>
      </c>
      <c r="B1050" s="277" t="str">
        <f>VLOOKUP(A1050,Lists!B:C,2,FALSE)</f>
        <v>CAF001</v>
      </c>
      <c r="C1050" s="277" t="str">
        <f>VLOOKUP(A1050,Lists!B:D,3,FALSE)</f>
        <v>CAF</v>
      </c>
      <c r="D1050" s="249" t="s">
        <v>651</v>
      </c>
      <c r="E1050" s="249">
        <v>3</v>
      </c>
      <c r="F1050" s="249" t="s">
        <v>1405</v>
      </c>
      <c r="G1050" s="249"/>
      <c r="H1050" s="278" t="b">
        <f t="shared" si="32"/>
        <v>0</v>
      </c>
      <c r="I1050" s="162"/>
      <c r="J1050" s="249"/>
      <c r="K1050" s="278" t="str">
        <f t="shared" si="33"/>
        <v>CAF001Physical constraints in the environment (obstacles related to terrain, climate, lack of infrastructure, etc.)</v>
      </c>
      <c r="L1050" s="281">
        <v>43508</v>
      </c>
      <c r="M1050" s="281" t="s">
        <v>3248</v>
      </c>
    </row>
    <row r="1051" spans="1:13" ht="15.5" hidden="1" thickTop="1" thickBot="1" x14ac:dyDescent="0.4">
      <c r="A1051" s="267" t="s">
        <v>3400</v>
      </c>
      <c r="B1051" s="278" t="str">
        <f>VLOOKUP(A1051,Lists!B:C,2,FALSE)</f>
        <v>NER001</v>
      </c>
      <c r="C1051" s="278" t="str">
        <f>VLOOKUP(A1051,Lists!B:D,3,FALSE)</f>
        <v>NER</v>
      </c>
      <c r="D1051" s="250" t="s">
        <v>522</v>
      </c>
      <c r="E1051" s="250">
        <v>21641800</v>
      </c>
      <c r="F1051" s="250" t="s">
        <v>1622</v>
      </c>
      <c r="G1051" s="250" t="s">
        <v>732</v>
      </c>
      <c r="H1051" s="278">
        <f t="shared" si="32"/>
        <v>1</v>
      </c>
      <c r="I1051" s="161" t="s">
        <v>1619</v>
      </c>
      <c r="J1051" s="250" t="s">
        <v>1627</v>
      </c>
      <c r="K1051" s="278" t="str">
        <f t="shared" si="33"/>
        <v>NER001Total population</v>
      </c>
      <c r="L1051" s="282">
        <v>43508</v>
      </c>
      <c r="M1051" s="282" t="s">
        <v>3248</v>
      </c>
    </row>
    <row r="1052" spans="1:13" ht="15.5" hidden="1" thickTop="1" thickBot="1" x14ac:dyDescent="0.4">
      <c r="A1052" s="268" t="s">
        <v>3400</v>
      </c>
      <c r="B1052" s="277" t="str">
        <f>VLOOKUP(A1052,Lists!B:C,2,FALSE)</f>
        <v>NER001</v>
      </c>
      <c r="C1052" s="277" t="str">
        <f>VLOOKUP(A1052,Lists!B:D,3,FALSE)</f>
        <v>NER</v>
      </c>
      <c r="D1052" s="249" t="s">
        <v>660</v>
      </c>
      <c r="E1052" s="249">
        <v>1267000</v>
      </c>
      <c r="F1052" s="249" t="s">
        <v>1621</v>
      </c>
      <c r="G1052" s="249" t="s">
        <v>732</v>
      </c>
      <c r="H1052" s="278">
        <f t="shared" si="32"/>
        <v>1</v>
      </c>
      <c r="I1052" s="162" t="s">
        <v>1620</v>
      </c>
      <c r="J1052" s="249" t="s">
        <v>1628</v>
      </c>
      <c r="K1052" s="278" t="str">
        <f t="shared" si="33"/>
        <v>NER001Landmass affected</v>
      </c>
      <c r="L1052" s="281">
        <v>43508</v>
      </c>
      <c r="M1052" s="281" t="s">
        <v>3248</v>
      </c>
    </row>
    <row r="1053" spans="1:13" ht="15.5" hidden="1" thickTop="1" thickBot="1" x14ac:dyDescent="0.4">
      <c r="A1053" s="267" t="s">
        <v>3400</v>
      </c>
      <c r="B1053" s="278" t="str">
        <f>VLOOKUP(A1053,Lists!B:C,2,FALSE)</f>
        <v>NER001</v>
      </c>
      <c r="C1053" s="278" t="str">
        <f>VLOOKUP(A1053,Lists!B:D,3,FALSE)</f>
        <v>NER</v>
      </c>
      <c r="D1053" s="250" t="s">
        <v>737</v>
      </c>
      <c r="E1053" s="250">
        <v>21641800</v>
      </c>
      <c r="F1053" s="250" t="s">
        <v>1622</v>
      </c>
      <c r="G1053" s="250" t="s">
        <v>731</v>
      </c>
      <c r="H1053" s="278">
        <f t="shared" si="32"/>
        <v>2</v>
      </c>
      <c r="I1053" s="161" t="s">
        <v>1619</v>
      </c>
      <c r="J1053" s="250" t="s">
        <v>1629</v>
      </c>
      <c r="K1053" s="278" t="str">
        <f t="shared" si="33"/>
        <v>NER001People exposed</v>
      </c>
      <c r="L1053" s="282">
        <v>43508</v>
      </c>
      <c r="M1053" s="282" t="s">
        <v>3248</v>
      </c>
    </row>
    <row r="1054" spans="1:13" ht="15.5" hidden="1" thickTop="1" thickBot="1" x14ac:dyDescent="0.4">
      <c r="A1054" s="268" t="s">
        <v>3400</v>
      </c>
      <c r="B1054" s="277" t="str">
        <f>VLOOKUP(A1054,Lists!B:C,2,FALSE)</f>
        <v>NER001</v>
      </c>
      <c r="C1054" s="277" t="str">
        <f>VLOOKUP(A1054,Lists!B:D,3,FALSE)</f>
        <v>NER</v>
      </c>
      <c r="D1054" s="249" t="s">
        <v>533</v>
      </c>
      <c r="E1054" s="249">
        <v>2300000</v>
      </c>
      <c r="F1054" s="249" t="s">
        <v>1623</v>
      </c>
      <c r="G1054" s="249" t="s">
        <v>731</v>
      </c>
      <c r="H1054" s="278">
        <f t="shared" si="32"/>
        <v>2</v>
      </c>
      <c r="I1054" s="162" t="s">
        <v>1624</v>
      </c>
      <c r="J1054" s="249" t="s">
        <v>1630</v>
      </c>
      <c r="K1054" s="278" t="str">
        <f t="shared" si="33"/>
        <v>NER001People affected</v>
      </c>
      <c r="L1054" s="281">
        <v>43508</v>
      </c>
      <c r="M1054" s="281" t="s">
        <v>3248</v>
      </c>
    </row>
    <row r="1055" spans="1:13" ht="15.5" thickTop="1" thickBot="1" x14ac:dyDescent="0.4">
      <c r="A1055" s="267" t="s">
        <v>3400</v>
      </c>
      <c r="B1055" s="278" t="str">
        <f>VLOOKUP(A1055,Lists!B:C,2,FALSE)</f>
        <v>NER001</v>
      </c>
      <c r="C1055" s="278" t="str">
        <f>VLOOKUP(A1055,Lists!B:D,3,FALSE)</f>
        <v>NER</v>
      </c>
      <c r="D1055" s="250" t="s">
        <v>666</v>
      </c>
      <c r="E1055" s="250">
        <v>187300</v>
      </c>
      <c r="F1055" s="250" t="s">
        <v>1479</v>
      </c>
      <c r="G1055" s="250" t="s">
        <v>732</v>
      </c>
      <c r="H1055" s="278">
        <f t="shared" si="32"/>
        <v>1</v>
      </c>
      <c r="I1055" s="161" t="s">
        <v>1632</v>
      </c>
      <c r="J1055" s="250" t="s">
        <v>1631</v>
      </c>
      <c r="K1055" s="278" t="str">
        <f t="shared" si="33"/>
        <v>NER001People displaced</v>
      </c>
      <c r="L1055" s="282">
        <v>43508</v>
      </c>
      <c r="M1055" s="282" t="s">
        <v>3248</v>
      </c>
    </row>
    <row r="1056" spans="1:13" ht="15.5" hidden="1" thickTop="1" thickBot="1" x14ac:dyDescent="0.4">
      <c r="A1056" s="268" t="s">
        <v>3400</v>
      </c>
      <c r="B1056" s="277" t="str">
        <f>VLOOKUP(A1056,Lists!B:C,2,FALSE)</f>
        <v>NER001</v>
      </c>
      <c r="C1056" s="277" t="str">
        <f>VLOOKUP(A1056,Lists!B:D,3,FALSE)</f>
        <v>NER</v>
      </c>
      <c r="D1056" s="249" t="s">
        <v>5028</v>
      </c>
      <c r="E1056" s="249" t="s">
        <v>888</v>
      </c>
      <c r="F1056" s="249"/>
      <c r="G1056" s="249" t="s">
        <v>446</v>
      </c>
      <c r="H1056" s="278" t="str">
        <f t="shared" si="32"/>
        <v>x</v>
      </c>
      <c r="I1056" s="162"/>
      <c r="J1056" s="249" t="s">
        <v>1598</v>
      </c>
      <c r="K1056" s="278" t="str">
        <f t="shared" si="33"/>
        <v>NER001Illness cases reported</v>
      </c>
      <c r="L1056" s="281">
        <v>43508</v>
      </c>
      <c r="M1056" s="281" t="s">
        <v>3248</v>
      </c>
    </row>
    <row r="1057" spans="1:13" ht="15.5" hidden="1" thickTop="1" thickBot="1" x14ac:dyDescent="0.4">
      <c r="A1057" s="267" t="s">
        <v>3400</v>
      </c>
      <c r="B1057" s="278" t="str">
        <f>VLOOKUP(A1057,Lists!B:C,2,FALSE)</f>
        <v>NER001</v>
      </c>
      <c r="C1057" s="278" t="str">
        <f>VLOOKUP(A1057,Lists!B:D,3,FALSE)</f>
        <v>NER</v>
      </c>
      <c r="D1057" s="250" t="s">
        <v>5027</v>
      </c>
      <c r="E1057" s="250" t="s">
        <v>888</v>
      </c>
      <c r="F1057" s="250"/>
      <c r="G1057" s="250" t="s">
        <v>446</v>
      </c>
      <c r="H1057" s="278" t="str">
        <f t="shared" si="32"/>
        <v>x</v>
      </c>
      <c r="I1057" s="161"/>
      <c r="J1057" s="250" t="s">
        <v>1598</v>
      </c>
      <c r="K1057" s="278" t="str">
        <f t="shared" si="33"/>
        <v>NER001Injuries reported</v>
      </c>
      <c r="L1057" s="282">
        <v>43508</v>
      </c>
      <c r="M1057" s="282" t="s">
        <v>3248</v>
      </c>
    </row>
    <row r="1058" spans="1:13" ht="15.5" hidden="1" thickTop="1" thickBot="1" x14ac:dyDescent="0.4">
      <c r="A1058" s="268" t="s">
        <v>3400</v>
      </c>
      <c r="B1058" s="277" t="str">
        <f>VLOOKUP(A1058,Lists!B:C,2,FALSE)</f>
        <v>NER001</v>
      </c>
      <c r="C1058" s="277" t="str">
        <f>VLOOKUP(A1058,Lists!B:D,3,FALSE)</f>
        <v>NER</v>
      </c>
      <c r="D1058" s="249" t="s">
        <v>5029</v>
      </c>
      <c r="E1058" s="249" t="s">
        <v>888</v>
      </c>
      <c r="F1058" s="249"/>
      <c r="G1058" s="249" t="s">
        <v>446</v>
      </c>
      <c r="H1058" s="278" t="str">
        <f t="shared" si="32"/>
        <v>x</v>
      </c>
      <c r="I1058" s="162"/>
      <c r="J1058" s="249" t="s">
        <v>1598</v>
      </c>
      <c r="K1058" s="278" t="str">
        <f t="shared" si="33"/>
        <v>NER001Fatalities reported</v>
      </c>
      <c r="L1058" s="281">
        <v>43508</v>
      </c>
      <c r="M1058" s="281" t="s">
        <v>3248</v>
      </c>
    </row>
    <row r="1059" spans="1:13" ht="15.5" hidden="1" thickTop="1" thickBot="1" x14ac:dyDescent="0.4">
      <c r="A1059" s="267" t="s">
        <v>3400</v>
      </c>
      <c r="B1059" s="278" t="str">
        <f>VLOOKUP(A1059,Lists!B:C,2,FALSE)</f>
        <v>NER001</v>
      </c>
      <c r="C1059" s="278" t="str">
        <f>VLOOKUP(A1059,Lists!B:D,3,FALSE)</f>
        <v>NER</v>
      </c>
      <c r="D1059" s="250" t="s">
        <v>5115</v>
      </c>
      <c r="E1059" s="250" t="s">
        <v>888</v>
      </c>
      <c r="F1059" s="250"/>
      <c r="G1059" s="250" t="s">
        <v>446</v>
      </c>
      <c r="H1059" s="278" t="str">
        <f t="shared" si="32"/>
        <v>x</v>
      </c>
      <c r="I1059" s="161"/>
      <c r="J1059" s="250" t="s">
        <v>1598</v>
      </c>
      <c r="K1059" s="278" t="str">
        <f t="shared" si="33"/>
        <v>NER001Fatalities in all crises</v>
      </c>
      <c r="L1059" s="282">
        <v>43508</v>
      </c>
      <c r="M1059" s="282" t="s">
        <v>3248</v>
      </c>
    </row>
    <row r="1060" spans="1:13" ht="15.5" hidden="1" thickTop="1" thickBot="1" x14ac:dyDescent="0.4">
      <c r="A1060" s="268" t="s">
        <v>3400</v>
      </c>
      <c r="B1060" s="277" t="str">
        <f>VLOOKUP(A1060,Lists!B:C,2,FALSE)</f>
        <v>NER001</v>
      </c>
      <c r="C1060" s="277" t="str">
        <f>VLOOKUP(A1060,Lists!B:D,3,FALSE)</f>
        <v>NER</v>
      </c>
      <c r="D1060" s="249" t="s">
        <v>5108</v>
      </c>
      <c r="E1060" s="249" t="s">
        <v>888</v>
      </c>
      <c r="F1060" s="249"/>
      <c r="G1060" s="249" t="s">
        <v>446</v>
      </c>
      <c r="H1060" s="278" t="str">
        <f t="shared" si="32"/>
        <v>x</v>
      </c>
      <c r="I1060" s="162"/>
      <c r="J1060" s="249" t="s">
        <v>1598</v>
      </c>
      <c r="K1060" s="278" t="str">
        <f t="shared" si="33"/>
        <v>NER001Buildings damaged</v>
      </c>
      <c r="L1060" s="281">
        <v>43508</v>
      </c>
      <c r="M1060" s="281" t="s">
        <v>3248</v>
      </c>
    </row>
    <row r="1061" spans="1:13" ht="15.5" hidden="1" thickTop="1" thickBot="1" x14ac:dyDescent="0.4">
      <c r="A1061" s="267" t="s">
        <v>3400</v>
      </c>
      <c r="B1061" s="278" t="str">
        <f>VLOOKUP(A1061,Lists!B:C,2,FALSE)</f>
        <v>NER001</v>
      </c>
      <c r="C1061" s="278" t="str">
        <f>VLOOKUP(A1061,Lists!B:D,3,FALSE)</f>
        <v>NER</v>
      </c>
      <c r="D1061" s="250" t="s">
        <v>5109</v>
      </c>
      <c r="E1061" s="250" t="s">
        <v>888</v>
      </c>
      <c r="F1061" s="250"/>
      <c r="G1061" s="250" t="s">
        <v>446</v>
      </c>
      <c r="H1061" s="278" t="str">
        <f t="shared" si="32"/>
        <v>x</v>
      </c>
      <c r="I1061" s="161"/>
      <c r="J1061" s="250" t="s">
        <v>1598</v>
      </c>
      <c r="K1061" s="278" t="str">
        <f t="shared" si="33"/>
        <v>NER001Buildings destroyed</v>
      </c>
      <c r="L1061" s="282">
        <v>43508</v>
      </c>
      <c r="M1061" s="282" t="s">
        <v>3248</v>
      </c>
    </row>
    <row r="1062" spans="1:13" ht="15.5" hidden="1" thickTop="1" thickBot="1" x14ac:dyDescent="0.4">
      <c r="A1062" s="268" t="s">
        <v>3400</v>
      </c>
      <c r="B1062" s="277" t="str">
        <f>VLOOKUP(A1062,Lists!B:C,2,FALSE)</f>
        <v>NER001</v>
      </c>
      <c r="C1062" s="277" t="str">
        <f>VLOOKUP(A1062,Lists!B:D,3,FALSE)</f>
        <v>NER</v>
      </c>
      <c r="D1062" s="249" t="s">
        <v>742</v>
      </c>
      <c r="E1062" s="249" t="s">
        <v>888</v>
      </c>
      <c r="F1062" s="249"/>
      <c r="G1062" s="249" t="s">
        <v>446</v>
      </c>
      <c r="H1062" s="278" t="str">
        <f t="shared" si="32"/>
        <v>x</v>
      </c>
      <c r="I1062" s="162"/>
      <c r="J1062" s="249" t="s">
        <v>1598</v>
      </c>
      <c r="K1062" s="278" t="str">
        <f t="shared" si="33"/>
        <v>NER001Economic Losses</v>
      </c>
      <c r="L1062" s="281">
        <v>43508</v>
      </c>
      <c r="M1062" s="281" t="s">
        <v>3248</v>
      </c>
    </row>
    <row r="1063" spans="1:13" ht="15.5" hidden="1" thickTop="1" thickBot="1" x14ac:dyDescent="0.4">
      <c r="A1063" s="267" t="s">
        <v>3400</v>
      </c>
      <c r="B1063" s="278" t="str">
        <f>VLOOKUP(A1063,Lists!B:C,2,FALSE)</f>
        <v>NER001</v>
      </c>
      <c r="C1063" s="278" t="str">
        <f>VLOOKUP(A1063,Lists!B:D,3,FALSE)</f>
        <v>NER</v>
      </c>
      <c r="D1063" s="250" t="s">
        <v>752</v>
      </c>
      <c r="E1063" s="250">
        <v>2315800</v>
      </c>
      <c r="F1063" s="250" t="s">
        <v>1623</v>
      </c>
      <c r="G1063" s="250" t="s">
        <v>731</v>
      </c>
      <c r="H1063" s="278">
        <f t="shared" si="32"/>
        <v>2</v>
      </c>
      <c r="I1063" s="161" t="s">
        <v>1624</v>
      </c>
      <c r="J1063" s="250" t="s">
        <v>1625</v>
      </c>
      <c r="K1063" s="278" t="str">
        <f t="shared" si="33"/>
        <v>NER001People in Need</v>
      </c>
      <c r="L1063" s="282">
        <v>43508</v>
      </c>
      <c r="M1063" s="282" t="s">
        <v>3248</v>
      </c>
    </row>
    <row r="1064" spans="1:13" ht="15.5" hidden="1" thickTop="1" thickBot="1" x14ac:dyDescent="0.4">
      <c r="A1064" s="268" t="s">
        <v>3400</v>
      </c>
      <c r="B1064" s="277" t="str">
        <f>VLOOKUP(A1064,Lists!B:C,2,FALSE)</f>
        <v>NER001</v>
      </c>
      <c r="C1064" s="277" t="str">
        <f>VLOOKUP(A1064,Lists!B:D,3,FALSE)</f>
        <v>NER</v>
      </c>
      <c r="D1064" s="249" t="s">
        <v>5110</v>
      </c>
      <c r="E1064" s="249">
        <v>107900</v>
      </c>
      <c r="F1064" s="249" t="s">
        <v>1623</v>
      </c>
      <c r="G1064" s="249" t="s">
        <v>731</v>
      </c>
      <c r="H1064" s="278">
        <f t="shared" si="32"/>
        <v>2</v>
      </c>
      <c r="I1064" s="162" t="s">
        <v>1624</v>
      </c>
      <c r="J1064" s="249" t="s">
        <v>1625</v>
      </c>
      <c r="K1064" s="278" t="str">
        <f t="shared" si="33"/>
        <v>NER001Minimal humanitarian conditions - Level 1</v>
      </c>
      <c r="L1064" s="281">
        <v>43508</v>
      </c>
      <c r="M1064" s="281" t="s">
        <v>3248</v>
      </c>
    </row>
    <row r="1065" spans="1:13" ht="15.5" hidden="1" thickTop="1" thickBot="1" x14ac:dyDescent="0.4">
      <c r="A1065" s="267" t="s">
        <v>3400</v>
      </c>
      <c r="B1065" s="278" t="str">
        <f>VLOOKUP(A1065,Lists!B:C,2,FALSE)</f>
        <v>NER001</v>
      </c>
      <c r="C1065" s="278" t="str">
        <f>VLOOKUP(A1065,Lists!B:D,3,FALSE)</f>
        <v>NER</v>
      </c>
      <c r="D1065" s="250" t="s">
        <v>5111</v>
      </c>
      <c r="E1065" s="250">
        <v>1294400</v>
      </c>
      <c r="F1065" s="250" t="s">
        <v>1623</v>
      </c>
      <c r="G1065" s="250" t="s">
        <v>731</v>
      </c>
      <c r="H1065" s="278">
        <f t="shared" si="32"/>
        <v>2</v>
      </c>
      <c r="I1065" s="161" t="s">
        <v>1624</v>
      </c>
      <c r="J1065" s="250" t="s">
        <v>1625</v>
      </c>
      <c r="K1065" s="278" t="str">
        <f t="shared" si="33"/>
        <v>NER001Stressed humanitarian conditions - Level 2</v>
      </c>
      <c r="L1065" s="282">
        <v>43508</v>
      </c>
      <c r="M1065" s="282" t="s">
        <v>3248</v>
      </c>
    </row>
    <row r="1066" spans="1:13" ht="15.5" hidden="1" thickTop="1" thickBot="1" x14ac:dyDescent="0.4">
      <c r="A1066" s="268" t="s">
        <v>3400</v>
      </c>
      <c r="B1066" s="277" t="str">
        <f>VLOOKUP(A1066,Lists!B:C,2,FALSE)</f>
        <v>NER001</v>
      </c>
      <c r="C1066" s="277" t="str">
        <f>VLOOKUP(A1066,Lists!B:D,3,FALSE)</f>
        <v>NER</v>
      </c>
      <c r="D1066" s="249" t="s">
        <v>5112</v>
      </c>
      <c r="E1066" s="249">
        <v>452200</v>
      </c>
      <c r="F1066" s="249" t="s">
        <v>1623</v>
      </c>
      <c r="G1066" s="249" t="s">
        <v>731</v>
      </c>
      <c r="H1066" s="278">
        <f t="shared" si="32"/>
        <v>2</v>
      </c>
      <c r="I1066" s="162" t="s">
        <v>1624</v>
      </c>
      <c r="J1066" s="249" t="s">
        <v>1625</v>
      </c>
      <c r="K1066" s="278" t="str">
        <f t="shared" si="33"/>
        <v>NER001Moderate humanitarian conditions - Level 3</v>
      </c>
      <c r="L1066" s="281">
        <v>43508</v>
      </c>
      <c r="M1066" s="281" t="s">
        <v>3248</v>
      </c>
    </row>
    <row r="1067" spans="1:13" ht="15.5" hidden="1" thickTop="1" thickBot="1" x14ac:dyDescent="0.4">
      <c r="A1067" s="267" t="s">
        <v>3400</v>
      </c>
      <c r="B1067" s="278" t="str">
        <f>VLOOKUP(A1067,Lists!B:C,2,FALSE)</f>
        <v>NER001</v>
      </c>
      <c r="C1067" s="278" t="str">
        <f>VLOOKUP(A1067,Lists!B:D,3,FALSE)</f>
        <v>NER</v>
      </c>
      <c r="D1067" s="250" t="s">
        <v>5113</v>
      </c>
      <c r="E1067" s="250">
        <v>461300</v>
      </c>
      <c r="F1067" s="250" t="s">
        <v>1623</v>
      </c>
      <c r="G1067" s="250" t="s">
        <v>731</v>
      </c>
      <c r="H1067" s="278">
        <f t="shared" si="32"/>
        <v>2</v>
      </c>
      <c r="I1067" s="161" t="s">
        <v>1624</v>
      </c>
      <c r="J1067" s="250" t="s">
        <v>1625</v>
      </c>
      <c r="K1067" s="278" t="str">
        <f t="shared" si="33"/>
        <v>NER001Severe humanitarian conditions - Level 4</v>
      </c>
      <c r="L1067" s="282">
        <v>43508</v>
      </c>
      <c r="M1067" s="282" t="s">
        <v>3248</v>
      </c>
    </row>
    <row r="1068" spans="1:13" ht="15.5" hidden="1" thickTop="1" thickBot="1" x14ac:dyDescent="0.4">
      <c r="A1068" s="268" t="s">
        <v>3400</v>
      </c>
      <c r="B1068" s="277" t="str">
        <f>VLOOKUP(A1068,Lists!B:C,2,FALSE)</f>
        <v>NER001</v>
      </c>
      <c r="C1068" s="277" t="str">
        <f>VLOOKUP(A1068,Lists!B:D,3,FALSE)</f>
        <v>NER</v>
      </c>
      <c r="D1068" s="249" t="s">
        <v>5114</v>
      </c>
      <c r="E1068" s="249">
        <v>0</v>
      </c>
      <c r="F1068" s="249" t="s">
        <v>1623</v>
      </c>
      <c r="G1068" s="249" t="s">
        <v>731</v>
      </c>
      <c r="H1068" s="278">
        <f t="shared" si="32"/>
        <v>2</v>
      </c>
      <c r="I1068" s="162" t="s">
        <v>1624</v>
      </c>
      <c r="J1068" s="249" t="s">
        <v>1625</v>
      </c>
      <c r="K1068" s="278" t="str">
        <f t="shared" si="33"/>
        <v>NER001Extreme humanitarian conditions - Level 5</v>
      </c>
      <c r="L1068" s="281">
        <v>43508</v>
      </c>
      <c r="M1068" s="281" t="s">
        <v>3248</v>
      </c>
    </row>
    <row r="1069" spans="1:13" ht="15.5" hidden="1" thickTop="1" thickBot="1" x14ac:dyDescent="0.4">
      <c r="A1069" s="267" t="s">
        <v>3400</v>
      </c>
      <c r="B1069" s="278" t="str">
        <f>VLOOKUP(A1069,Lists!B:C,2,FALSE)</f>
        <v>NER001</v>
      </c>
      <c r="C1069" s="278" t="str">
        <f>VLOOKUP(A1069,Lists!B:D,3,FALSE)</f>
        <v>NER</v>
      </c>
      <c r="D1069" s="250" t="s">
        <v>688</v>
      </c>
      <c r="E1069" s="250">
        <v>5</v>
      </c>
      <c r="F1069" s="250" t="s">
        <v>1623</v>
      </c>
      <c r="G1069" s="250" t="s">
        <v>732</v>
      </c>
      <c r="H1069" s="278">
        <f t="shared" si="32"/>
        <v>1</v>
      </c>
      <c r="I1069" s="161" t="s">
        <v>1624</v>
      </c>
      <c r="J1069" s="250" t="s">
        <v>1626</v>
      </c>
      <c r="K1069" s="278" t="str">
        <f t="shared" si="33"/>
        <v>NER001Crisis affected groups</v>
      </c>
      <c r="L1069" s="282">
        <v>43508</v>
      </c>
      <c r="M1069" s="282" t="s">
        <v>3248</v>
      </c>
    </row>
    <row r="1070" spans="1:13" ht="15.5" hidden="1" thickTop="1" thickBot="1" x14ac:dyDescent="0.4">
      <c r="A1070" s="268" t="s">
        <v>3400</v>
      </c>
      <c r="B1070" s="277" t="str">
        <f>VLOOKUP(A1070,Lists!B:C,2,FALSE)</f>
        <v>NER001</v>
      </c>
      <c r="C1070" s="277" t="str">
        <f>VLOOKUP(A1070,Lists!B:D,3,FALSE)</f>
        <v>NER</v>
      </c>
      <c r="D1070" s="249" t="s">
        <v>691</v>
      </c>
      <c r="E1070" s="249" t="s">
        <v>888</v>
      </c>
      <c r="F1070" s="249"/>
      <c r="G1070" s="249" t="s">
        <v>446</v>
      </c>
      <c r="H1070" s="278" t="str">
        <f t="shared" si="32"/>
        <v>x</v>
      </c>
      <c r="I1070" s="162"/>
      <c r="J1070" s="249" t="s">
        <v>1598</v>
      </c>
      <c r="K1070" s="278" t="str">
        <f t="shared" si="33"/>
        <v>NER001People facing limited access constraints</v>
      </c>
      <c r="L1070" s="281">
        <v>43508</v>
      </c>
      <c r="M1070" s="281" t="s">
        <v>3248</v>
      </c>
    </row>
    <row r="1071" spans="1:13" ht="15.5" hidden="1" thickTop="1" thickBot="1" x14ac:dyDescent="0.4">
      <c r="A1071" s="267" t="s">
        <v>3400</v>
      </c>
      <c r="B1071" s="278" t="str">
        <f>VLOOKUP(A1071,Lists!B:C,2,FALSE)</f>
        <v>NER001</v>
      </c>
      <c r="C1071" s="278" t="str">
        <f>VLOOKUP(A1071,Lists!B:D,3,FALSE)</f>
        <v>NER</v>
      </c>
      <c r="D1071" s="250" t="s">
        <v>692</v>
      </c>
      <c r="E1071" s="250" t="s">
        <v>888</v>
      </c>
      <c r="F1071" s="250"/>
      <c r="G1071" s="250" t="s">
        <v>446</v>
      </c>
      <c r="H1071" s="278" t="str">
        <f t="shared" si="32"/>
        <v>x</v>
      </c>
      <c r="I1071" s="161"/>
      <c r="J1071" s="250" t="s">
        <v>1598</v>
      </c>
      <c r="K1071" s="278" t="str">
        <f t="shared" si="33"/>
        <v>NER001People facing restricted access constraints</v>
      </c>
      <c r="L1071" s="282">
        <v>43508</v>
      </c>
      <c r="M1071" s="282" t="s">
        <v>3248</v>
      </c>
    </row>
    <row r="1072" spans="1:13" ht="15.5" hidden="1" thickTop="1" thickBot="1" x14ac:dyDescent="0.4">
      <c r="A1072" s="268" t="s">
        <v>3400</v>
      </c>
      <c r="B1072" s="277" t="str">
        <f>VLOOKUP(A1072,Lists!B:C,2,FALSE)</f>
        <v>NER001</v>
      </c>
      <c r="C1072" s="277" t="str">
        <f>VLOOKUP(A1072,Lists!B:D,3,FALSE)</f>
        <v>NER</v>
      </c>
      <c r="D1072" s="249" t="s">
        <v>643</v>
      </c>
      <c r="E1072" s="249">
        <v>0</v>
      </c>
      <c r="F1072" s="249" t="s">
        <v>1405</v>
      </c>
      <c r="G1072" s="249"/>
      <c r="H1072" s="278" t="b">
        <f t="shared" si="32"/>
        <v>0</v>
      </c>
      <c r="I1072" s="162"/>
      <c r="J1072" s="249"/>
      <c r="K1072" s="278" t="str">
        <f t="shared" si="33"/>
        <v>NER001Impediments to entry into country (bureaucratic and administrative)</v>
      </c>
      <c r="L1072" s="281">
        <v>43508</v>
      </c>
      <c r="M1072" s="281" t="s">
        <v>3248</v>
      </c>
    </row>
    <row r="1073" spans="1:13" ht="15.5" hidden="1" thickTop="1" thickBot="1" x14ac:dyDescent="0.4">
      <c r="A1073" s="267" t="s">
        <v>3400</v>
      </c>
      <c r="B1073" s="278" t="str">
        <f>VLOOKUP(A1073,Lists!B:C,2,FALSE)</f>
        <v>NER001</v>
      </c>
      <c r="C1073" s="278" t="str">
        <f>VLOOKUP(A1073,Lists!B:D,3,FALSE)</f>
        <v>NER</v>
      </c>
      <c r="D1073" s="250" t="s">
        <v>644</v>
      </c>
      <c r="E1073" s="250">
        <v>2</v>
      </c>
      <c r="F1073" s="250" t="s">
        <v>1405</v>
      </c>
      <c r="G1073" s="250"/>
      <c r="H1073" s="278" t="b">
        <f t="shared" si="32"/>
        <v>0</v>
      </c>
      <c r="I1073" s="161"/>
      <c r="J1073" s="250"/>
      <c r="K1073" s="278" t="str">
        <f t="shared" si="33"/>
        <v>NER001Restriction of movement (impediments to freedom of movement and/or administrative restrictions)</v>
      </c>
      <c r="L1073" s="282">
        <v>43508</v>
      </c>
      <c r="M1073" s="282" t="s">
        <v>3248</v>
      </c>
    </row>
    <row r="1074" spans="1:13" ht="15.5" hidden="1" thickTop="1" thickBot="1" x14ac:dyDescent="0.4">
      <c r="A1074" s="268" t="s">
        <v>3400</v>
      </c>
      <c r="B1074" s="277" t="str">
        <f>VLOOKUP(A1074,Lists!B:C,2,FALSE)</f>
        <v>NER001</v>
      </c>
      <c r="C1074" s="277" t="str">
        <f>VLOOKUP(A1074,Lists!B:D,3,FALSE)</f>
        <v>NER</v>
      </c>
      <c r="D1074" s="249" t="s">
        <v>645</v>
      </c>
      <c r="E1074" s="249">
        <v>0</v>
      </c>
      <c r="F1074" s="249" t="s">
        <v>1405</v>
      </c>
      <c r="G1074" s="249"/>
      <c r="H1074" s="278" t="b">
        <f t="shared" si="32"/>
        <v>0</v>
      </c>
      <c r="I1074" s="162"/>
      <c r="J1074" s="249"/>
      <c r="K1074" s="278" t="str">
        <f t="shared" si="33"/>
        <v>NER001Interference into implementation of humanitarian activities</v>
      </c>
      <c r="L1074" s="281">
        <v>43508</v>
      </c>
      <c r="M1074" s="281" t="s">
        <v>3248</v>
      </c>
    </row>
    <row r="1075" spans="1:13" ht="15.5" hidden="1" thickTop="1" thickBot="1" x14ac:dyDescent="0.4">
      <c r="A1075" s="267" t="s">
        <v>3400</v>
      </c>
      <c r="B1075" s="278" t="str">
        <f>VLOOKUP(A1075,Lists!B:C,2,FALSE)</f>
        <v>NER001</v>
      </c>
      <c r="C1075" s="278" t="str">
        <f>VLOOKUP(A1075,Lists!B:D,3,FALSE)</f>
        <v>NER</v>
      </c>
      <c r="D1075" s="250" t="s">
        <v>646</v>
      </c>
      <c r="E1075" s="250">
        <v>2</v>
      </c>
      <c r="F1075" s="250" t="s">
        <v>1405</v>
      </c>
      <c r="G1075" s="250"/>
      <c r="H1075" s="278" t="b">
        <f t="shared" si="32"/>
        <v>0</v>
      </c>
      <c r="I1075" s="161"/>
      <c r="J1075" s="250"/>
      <c r="K1075" s="278" t="str">
        <f t="shared" si="33"/>
        <v>NER001Violence against personnel, facilities and assets</v>
      </c>
      <c r="L1075" s="282">
        <v>43508</v>
      </c>
      <c r="M1075" s="282" t="s">
        <v>3248</v>
      </c>
    </row>
    <row r="1076" spans="1:13" ht="15.5" hidden="1" thickTop="1" thickBot="1" x14ac:dyDescent="0.4">
      <c r="A1076" s="268" t="s">
        <v>3400</v>
      </c>
      <c r="B1076" s="277" t="str">
        <f>VLOOKUP(A1076,Lists!B:C,2,FALSE)</f>
        <v>NER001</v>
      </c>
      <c r="C1076" s="277" t="str">
        <f>VLOOKUP(A1076,Lists!B:D,3,FALSE)</f>
        <v>NER</v>
      </c>
      <c r="D1076" s="249" t="s">
        <v>647</v>
      </c>
      <c r="E1076" s="249">
        <v>0</v>
      </c>
      <c r="F1076" s="249" t="s">
        <v>1405</v>
      </c>
      <c r="G1076" s="249"/>
      <c r="H1076" s="278" t="b">
        <f t="shared" si="32"/>
        <v>0</v>
      </c>
      <c r="I1076" s="162"/>
      <c r="J1076" s="249"/>
      <c r="K1076" s="278" t="str">
        <f t="shared" si="33"/>
        <v>NER001Denial of existence of humanitarian needs or entitlements to assistance</v>
      </c>
      <c r="L1076" s="281">
        <v>43508</v>
      </c>
      <c r="M1076" s="281" t="s">
        <v>3248</v>
      </c>
    </row>
    <row r="1077" spans="1:13" ht="15.5" hidden="1" thickTop="1" thickBot="1" x14ac:dyDescent="0.4">
      <c r="A1077" s="267" t="s">
        <v>3400</v>
      </c>
      <c r="B1077" s="278" t="str">
        <f>VLOOKUP(A1077,Lists!B:C,2,FALSE)</f>
        <v>NER001</v>
      </c>
      <c r="C1077" s="278" t="str">
        <f>VLOOKUP(A1077,Lists!B:D,3,FALSE)</f>
        <v>NER</v>
      </c>
      <c r="D1077" s="250" t="s">
        <v>648</v>
      </c>
      <c r="E1077" s="250">
        <v>0</v>
      </c>
      <c r="F1077" s="250" t="s">
        <v>1405</v>
      </c>
      <c r="G1077" s="250"/>
      <c r="H1077" s="278" t="b">
        <f t="shared" si="32"/>
        <v>0</v>
      </c>
      <c r="I1077" s="161"/>
      <c r="J1077" s="250"/>
      <c r="K1077" s="278" t="str">
        <f t="shared" si="33"/>
        <v>NER001Restriction and obstruction of access to services and assistance</v>
      </c>
      <c r="L1077" s="282">
        <v>43508</v>
      </c>
      <c r="M1077" s="282" t="s">
        <v>3248</v>
      </c>
    </row>
    <row r="1078" spans="1:13" ht="15.5" hidden="1" thickTop="1" thickBot="1" x14ac:dyDescent="0.4">
      <c r="A1078" s="268" t="s">
        <v>3400</v>
      </c>
      <c r="B1078" s="277" t="str">
        <f>VLOOKUP(A1078,Lists!B:C,2,FALSE)</f>
        <v>NER001</v>
      </c>
      <c r="C1078" s="277" t="str">
        <f>VLOOKUP(A1078,Lists!B:D,3,FALSE)</f>
        <v>NER</v>
      </c>
      <c r="D1078" s="249" t="s">
        <v>649</v>
      </c>
      <c r="E1078" s="249">
        <v>2</v>
      </c>
      <c r="F1078" s="249" t="s">
        <v>1405</v>
      </c>
      <c r="G1078" s="249"/>
      <c r="H1078" s="278" t="b">
        <f t="shared" si="32"/>
        <v>0</v>
      </c>
      <c r="I1078" s="162"/>
      <c r="J1078" s="249"/>
      <c r="K1078" s="278" t="str">
        <f t="shared" si="33"/>
        <v>NER001Ongoing insecurity/hostilities affecting humanitarian assistance</v>
      </c>
      <c r="L1078" s="281">
        <v>43508</v>
      </c>
      <c r="M1078" s="281" t="s">
        <v>3248</v>
      </c>
    </row>
    <row r="1079" spans="1:13" ht="15.5" hidden="1" thickTop="1" thickBot="1" x14ac:dyDescent="0.4">
      <c r="A1079" s="267" t="s">
        <v>3400</v>
      </c>
      <c r="B1079" s="278" t="str">
        <f>VLOOKUP(A1079,Lists!B:C,2,FALSE)</f>
        <v>NER001</v>
      </c>
      <c r="C1079" s="278" t="str">
        <f>VLOOKUP(A1079,Lists!B:D,3,FALSE)</f>
        <v>NER</v>
      </c>
      <c r="D1079" s="250" t="s">
        <v>650</v>
      </c>
      <c r="E1079" s="250">
        <v>1</v>
      </c>
      <c r="F1079" s="250" t="s">
        <v>1405</v>
      </c>
      <c r="G1079" s="250"/>
      <c r="H1079" s="278" t="b">
        <f t="shared" si="32"/>
        <v>0</v>
      </c>
      <c r="I1079" s="161"/>
      <c r="J1079" s="250"/>
      <c r="K1079" s="278" t="str">
        <f t="shared" si="33"/>
        <v xml:space="preserve">NER001Presence of mines and improvised explosive devices </v>
      </c>
      <c r="L1079" s="282">
        <v>43508</v>
      </c>
      <c r="M1079" s="282" t="s">
        <v>3248</v>
      </c>
    </row>
    <row r="1080" spans="1:13" ht="15.5" hidden="1" thickTop="1" thickBot="1" x14ac:dyDescent="0.4">
      <c r="A1080" s="268" t="s">
        <v>3400</v>
      </c>
      <c r="B1080" s="277" t="str">
        <f>VLOOKUP(A1080,Lists!B:C,2,FALSE)</f>
        <v>NER001</v>
      </c>
      <c r="C1080" s="277" t="str">
        <f>VLOOKUP(A1080,Lists!B:D,3,FALSE)</f>
        <v>NER</v>
      </c>
      <c r="D1080" s="249" t="s">
        <v>651</v>
      </c>
      <c r="E1080" s="249">
        <v>1</v>
      </c>
      <c r="F1080" s="249" t="s">
        <v>1405</v>
      </c>
      <c r="G1080" s="249"/>
      <c r="H1080" s="278" t="b">
        <f t="shared" si="32"/>
        <v>0</v>
      </c>
      <c r="I1080" s="162"/>
      <c r="J1080" s="249"/>
      <c r="K1080" s="278" t="str">
        <f t="shared" si="33"/>
        <v>NER001Physical constraints in the environment (obstacles related to terrain, climate, lack of infrastructure, etc.)</v>
      </c>
      <c r="L1080" s="281">
        <v>43508</v>
      </c>
      <c r="M1080" s="281" t="s">
        <v>3248</v>
      </c>
    </row>
    <row r="1081" spans="1:13" ht="15.5" hidden="1" thickTop="1" thickBot="1" x14ac:dyDescent="0.4">
      <c r="A1081" s="267" t="s">
        <v>1255</v>
      </c>
      <c r="B1081" s="278" t="str">
        <f>VLOOKUP(A1081,Lists!B:C,2,FALSE)</f>
        <v>NER002</v>
      </c>
      <c r="C1081" s="278" t="str">
        <f>VLOOKUP(A1081,Lists!B:D,3,FALSE)</f>
        <v>NER</v>
      </c>
      <c r="D1081" s="250" t="s">
        <v>522</v>
      </c>
      <c r="E1081" s="250">
        <v>21641800</v>
      </c>
      <c r="F1081" s="250" t="s">
        <v>1622</v>
      </c>
      <c r="G1081" s="250" t="s">
        <v>732</v>
      </c>
      <c r="H1081" s="278">
        <f t="shared" si="32"/>
        <v>1</v>
      </c>
      <c r="I1081" s="161" t="s">
        <v>1619</v>
      </c>
      <c r="J1081" s="250" t="s">
        <v>1627</v>
      </c>
      <c r="K1081" s="278" t="str">
        <f t="shared" si="33"/>
        <v>NER002Total population</v>
      </c>
      <c r="L1081" s="282">
        <v>43508</v>
      </c>
      <c r="M1081" s="282" t="s">
        <v>3248</v>
      </c>
    </row>
    <row r="1082" spans="1:13" ht="15.5" hidden="1" thickTop="1" thickBot="1" x14ac:dyDescent="0.4">
      <c r="A1082" s="268" t="s">
        <v>1255</v>
      </c>
      <c r="B1082" s="277" t="str">
        <f>VLOOKUP(A1082,Lists!B:C,2,FALSE)</f>
        <v>NER002</v>
      </c>
      <c r="C1082" s="277" t="str">
        <f>VLOOKUP(A1082,Lists!B:D,3,FALSE)</f>
        <v>NER</v>
      </c>
      <c r="D1082" s="249" t="s">
        <v>660</v>
      </c>
      <c r="E1082" s="249">
        <v>156906</v>
      </c>
      <c r="F1082" s="249" t="s">
        <v>1621</v>
      </c>
      <c r="G1082" s="249" t="s">
        <v>732</v>
      </c>
      <c r="H1082" s="278">
        <f t="shared" si="32"/>
        <v>1</v>
      </c>
      <c r="I1082" s="162" t="s">
        <v>1620</v>
      </c>
      <c r="J1082" s="249" t="s">
        <v>1633</v>
      </c>
      <c r="K1082" s="278" t="str">
        <f t="shared" si="33"/>
        <v>NER002Landmass affected</v>
      </c>
      <c r="L1082" s="281">
        <v>43508</v>
      </c>
      <c r="M1082" s="281" t="s">
        <v>3248</v>
      </c>
    </row>
    <row r="1083" spans="1:13" ht="15.5" hidden="1" thickTop="1" thickBot="1" x14ac:dyDescent="0.4">
      <c r="A1083" s="267" t="s">
        <v>1255</v>
      </c>
      <c r="B1083" s="278" t="str">
        <f>VLOOKUP(A1083,Lists!B:C,2,FALSE)</f>
        <v>NER002</v>
      </c>
      <c r="C1083" s="278" t="str">
        <f>VLOOKUP(A1083,Lists!B:D,3,FALSE)</f>
        <v>NER</v>
      </c>
      <c r="D1083" s="250" t="s">
        <v>737</v>
      </c>
      <c r="E1083" s="250">
        <v>714244</v>
      </c>
      <c r="F1083" s="250" t="s">
        <v>1621</v>
      </c>
      <c r="G1083" s="250" t="s">
        <v>732</v>
      </c>
      <c r="H1083" s="278">
        <f t="shared" si="32"/>
        <v>1</v>
      </c>
      <c r="I1083" s="161" t="s">
        <v>1620</v>
      </c>
      <c r="J1083" s="250" t="s">
        <v>1634</v>
      </c>
      <c r="K1083" s="278" t="str">
        <f t="shared" si="33"/>
        <v>NER002People exposed</v>
      </c>
      <c r="L1083" s="282">
        <v>43508</v>
      </c>
      <c r="M1083" s="282" t="s">
        <v>3248</v>
      </c>
    </row>
    <row r="1084" spans="1:13" ht="15.5" hidden="1" thickTop="1" thickBot="1" x14ac:dyDescent="0.4">
      <c r="A1084" s="268" t="s">
        <v>1255</v>
      </c>
      <c r="B1084" s="277" t="str">
        <f>VLOOKUP(A1084,Lists!B:C,2,FALSE)</f>
        <v>NER002</v>
      </c>
      <c r="C1084" s="277" t="str">
        <f>VLOOKUP(A1084,Lists!B:D,3,FALSE)</f>
        <v>NER</v>
      </c>
      <c r="D1084" s="249" t="s">
        <v>533</v>
      </c>
      <c r="E1084" s="249">
        <v>469000</v>
      </c>
      <c r="F1084" s="249" t="s">
        <v>1636</v>
      </c>
      <c r="G1084" s="249" t="s">
        <v>731</v>
      </c>
      <c r="H1084" s="278">
        <f t="shared" si="32"/>
        <v>2</v>
      </c>
      <c r="I1084" s="162"/>
      <c r="J1084" s="249" t="s">
        <v>1635</v>
      </c>
      <c r="K1084" s="278" t="str">
        <f t="shared" si="33"/>
        <v>NER002People affected</v>
      </c>
      <c r="L1084" s="281">
        <v>43508</v>
      </c>
      <c r="M1084" s="281" t="s">
        <v>3248</v>
      </c>
    </row>
    <row r="1085" spans="1:13" ht="15.5" thickTop="1" thickBot="1" x14ac:dyDescent="0.4">
      <c r="A1085" s="267" t="s">
        <v>1255</v>
      </c>
      <c r="B1085" s="278" t="str">
        <f>VLOOKUP(A1085,Lists!B:C,2,FALSE)</f>
        <v>NER002</v>
      </c>
      <c r="C1085" s="278" t="str">
        <f>VLOOKUP(A1085,Lists!B:D,3,FALSE)</f>
        <v>NER</v>
      </c>
      <c r="D1085" s="250" t="s">
        <v>666</v>
      </c>
      <c r="E1085" s="250">
        <v>130000</v>
      </c>
      <c r="F1085" s="250" t="s">
        <v>1479</v>
      </c>
      <c r="G1085" s="250" t="s">
        <v>731</v>
      </c>
      <c r="H1085" s="278">
        <f t="shared" si="32"/>
        <v>2</v>
      </c>
      <c r="I1085" s="161" t="s">
        <v>1632</v>
      </c>
      <c r="J1085" s="250" t="s">
        <v>1637</v>
      </c>
      <c r="K1085" s="278" t="str">
        <f t="shared" si="33"/>
        <v>NER002People displaced</v>
      </c>
      <c r="L1085" s="282">
        <v>43508</v>
      </c>
      <c r="M1085" s="282" t="s">
        <v>3248</v>
      </c>
    </row>
    <row r="1086" spans="1:13" ht="15.5" hidden="1" thickTop="1" thickBot="1" x14ac:dyDescent="0.4">
      <c r="A1086" s="268" t="s">
        <v>1255</v>
      </c>
      <c r="B1086" s="277" t="str">
        <f>VLOOKUP(A1086,Lists!B:C,2,FALSE)</f>
        <v>NER002</v>
      </c>
      <c r="C1086" s="277" t="str">
        <f>VLOOKUP(A1086,Lists!B:D,3,FALSE)</f>
        <v>NER</v>
      </c>
      <c r="D1086" s="249" t="s">
        <v>5028</v>
      </c>
      <c r="E1086" s="249" t="s">
        <v>888</v>
      </c>
      <c r="F1086" s="249"/>
      <c r="G1086" s="249" t="s">
        <v>446</v>
      </c>
      <c r="H1086" s="278" t="str">
        <f t="shared" si="32"/>
        <v>x</v>
      </c>
      <c r="I1086" s="162"/>
      <c r="J1086" s="249" t="s">
        <v>1598</v>
      </c>
      <c r="K1086" s="278" t="str">
        <f t="shared" si="33"/>
        <v>NER002Illness cases reported</v>
      </c>
      <c r="L1086" s="281">
        <v>43508</v>
      </c>
      <c r="M1086" s="281" t="s">
        <v>3248</v>
      </c>
    </row>
    <row r="1087" spans="1:13" ht="15.5" hidden="1" thickTop="1" thickBot="1" x14ac:dyDescent="0.4">
      <c r="A1087" s="267" t="s">
        <v>1255</v>
      </c>
      <c r="B1087" s="278" t="str">
        <f>VLOOKUP(A1087,Lists!B:C,2,FALSE)</f>
        <v>NER002</v>
      </c>
      <c r="C1087" s="278" t="str">
        <f>VLOOKUP(A1087,Lists!B:D,3,FALSE)</f>
        <v>NER</v>
      </c>
      <c r="D1087" s="250" t="s">
        <v>5027</v>
      </c>
      <c r="E1087" s="250" t="s">
        <v>888</v>
      </c>
      <c r="F1087" s="250"/>
      <c r="G1087" s="250" t="s">
        <v>446</v>
      </c>
      <c r="H1087" s="278" t="str">
        <f t="shared" si="32"/>
        <v>x</v>
      </c>
      <c r="I1087" s="161"/>
      <c r="J1087" s="250" t="s">
        <v>1598</v>
      </c>
      <c r="K1087" s="278" t="str">
        <f t="shared" si="33"/>
        <v>NER002Injuries reported</v>
      </c>
      <c r="L1087" s="282">
        <v>43508</v>
      </c>
      <c r="M1087" s="282" t="s">
        <v>3248</v>
      </c>
    </row>
    <row r="1088" spans="1:13" ht="15.5" hidden="1" thickTop="1" thickBot="1" x14ac:dyDescent="0.4">
      <c r="A1088" s="268" t="s">
        <v>1255</v>
      </c>
      <c r="B1088" s="277" t="str">
        <f>VLOOKUP(A1088,Lists!B:C,2,FALSE)</f>
        <v>NER002</v>
      </c>
      <c r="C1088" s="277" t="str">
        <f>VLOOKUP(A1088,Lists!B:D,3,FALSE)</f>
        <v>NER</v>
      </c>
      <c r="D1088" s="249" t="s">
        <v>5029</v>
      </c>
      <c r="E1088" s="249" t="s">
        <v>888</v>
      </c>
      <c r="F1088" s="249"/>
      <c r="G1088" s="249" t="s">
        <v>446</v>
      </c>
      <c r="H1088" s="278" t="str">
        <f t="shared" si="32"/>
        <v>x</v>
      </c>
      <c r="I1088" s="162"/>
      <c r="J1088" s="249" t="s">
        <v>1598</v>
      </c>
      <c r="K1088" s="278" t="str">
        <f t="shared" si="33"/>
        <v>NER002Fatalities reported</v>
      </c>
      <c r="L1088" s="281">
        <v>43508</v>
      </c>
      <c r="M1088" s="281" t="s">
        <v>3248</v>
      </c>
    </row>
    <row r="1089" spans="1:13" ht="15.5" hidden="1" thickTop="1" thickBot="1" x14ac:dyDescent="0.4">
      <c r="A1089" s="267" t="s">
        <v>1255</v>
      </c>
      <c r="B1089" s="278" t="str">
        <f>VLOOKUP(A1089,Lists!B:C,2,FALSE)</f>
        <v>NER002</v>
      </c>
      <c r="C1089" s="278" t="str">
        <f>VLOOKUP(A1089,Lists!B:D,3,FALSE)</f>
        <v>NER</v>
      </c>
      <c r="D1089" s="250" t="s">
        <v>5115</v>
      </c>
      <c r="E1089" s="250" t="s">
        <v>888</v>
      </c>
      <c r="F1089" s="250"/>
      <c r="G1089" s="250" t="s">
        <v>446</v>
      </c>
      <c r="H1089" s="278" t="str">
        <f t="shared" si="32"/>
        <v>x</v>
      </c>
      <c r="I1089" s="161"/>
      <c r="J1089" s="250" t="s">
        <v>1598</v>
      </c>
      <c r="K1089" s="278" t="str">
        <f t="shared" si="33"/>
        <v>NER002Fatalities in all crises</v>
      </c>
      <c r="L1089" s="282">
        <v>43508</v>
      </c>
      <c r="M1089" s="282" t="s">
        <v>3248</v>
      </c>
    </row>
    <row r="1090" spans="1:13" ht="15.5" hidden="1" thickTop="1" thickBot="1" x14ac:dyDescent="0.4">
      <c r="A1090" s="268" t="s">
        <v>1255</v>
      </c>
      <c r="B1090" s="277" t="str">
        <f>VLOOKUP(A1090,Lists!B:C,2,FALSE)</f>
        <v>NER002</v>
      </c>
      <c r="C1090" s="277" t="str">
        <f>VLOOKUP(A1090,Lists!B:D,3,FALSE)</f>
        <v>NER</v>
      </c>
      <c r="D1090" s="249" t="s">
        <v>5108</v>
      </c>
      <c r="E1090" s="249" t="s">
        <v>888</v>
      </c>
      <c r="F1090" s="249"/>
      <c r="G1090" s="249" t="s">
        <v>446</v>
      </c>
      <c r="H1090" s="278" t="str">
        <f t="shared" ref="H1090:H1153" si="34">IF(G1090="x","x",IF(G1090="Low",3,IF(G1090="Medium",2,IF(G1090="High",1,FALSE))))</f>
        <v>x</v>
      </c>
      <c r="I1090" s="162"/>
      <c r="J1090" s="249" t="s">
        <v>1598</v>
      </c>
      <c r="K1090" s="278" t="str">
        <f t="shared" ref="K1090:K1153" si="35">B1090&amp;""&amp;D1090</f>
        <v>NER002Buildings damaged</v>
      </c>
      <c r="L1090" s="281">
        <v>43508</v>
      </c>
      <c r="M1090" s="281" t="s">
        <v>3248</v>
      </c>
    </row>
    <row r="1091" spans="1:13" ht="15.5" hidden="1" thickTop="1" thickBot="1" x14ac:dyDescent="0.4">
      <c r="A1091" s="267" t="s">
        <v>1255</v>
      </c>
      <c r="B1091" s="278" t="str">
        <f>VLOOKUP(A1091,Lists!B:C,2,FALSE)</f>
        <v>NER002</v>
      </c>
      <c r="C1091" s="278" t="str">
        <f>VLOOKUP(A1091,Lists!B:D,3,FALSE)</f>
        <v>NER</v>
      </c>
      <c r="D1091" s="250" t="s">
        <v>5109</v>
      </c>
      <c r="E1091" s="250" t="s">
        <v>888</v>
      </c>
      <c r="F1091" s="250"/>
      <c r="G1091" s="250" t="s">
        <v>446</v>
      </c>
      <c r="H1091" s="278" t="str">
        <f t="shared" si="34"/>
        <v>x</v>
      </c>
      <c r="I1091" s="161"/>
      <c r="J1091" s="250" t="s">
        <v>1598</v>
      </c>
      <c r="K1091" s="278" t="str">
        <f t="shared" si="35"/>
        <v>NER002Buildings destroyed</v>
      </c>
      <c r="L1091" s="282">
        <v>43508</v>
      </c>
      <c r="M1091" s="282" t="s">
        <v>3248</v>
      </c>
    </row>
    <row r="1092" spans="1:13" ht="15.5" hidden="1" thickTop="1" thickBot="1" x14ac:dyDescent="0.4">
      <c r="A1092" s="268" t="s">
        <v>1255</v>
      </c>
      <c r="B1092" s="277" t="str">
        <f>VLOOKUP(A1092,Lists!B:C,2,FALSE)</f>
        <v>NER002</v>
      </c>
      <c r="C1092" s="277" t="str">
        <f>VLOOKUP(A1092,Lists!B:D,3,FALSE)</f>
        <v>NER</v>
      </c>
      <c r="D1092" s="249" t="s">
        <v>742</v>
      </c>
      <c r="E1092" s="249" t="s">
        <v>888</v>
      </c>
      <c r="F1092" s="249"/>
      <c r="G1092" s="249" t="s">
        <v>446</v>
      </c>
      <c r="H1092" s="278" t="str">
        <f t="shared" si="34"/>
        <v>x</v>
      </c>
      <c r="I1092" s="162"/>
      <c r="J1092" s="249" t="s">
        <v>1598</v>
      </c>
      <c r="K1092" s="278" t="str">
        <f t="shared" si="35"/>
        <v>NER002Economic Losses</v>
      </c>
      <c r="L1092" s="281">
        <v>43508</v>
      </c>
      <c r="M1092" s="281" t="s">
        <v>3248</v>
      </c>
    </row>
    <row r="1093" spans="1:13" ht="15.5" hidden="1" thickTop="1" thickBot="1" x14ac:dyDescent="0.4">
      <c r="A1093" s="267" t="s">
        <v>1255</v>
      </c>
      <c r="B1093" s="278" t="str">
        <f>VLOOKUP(A1093,Lists!B:C,2,FALSE)</f>
        <v>NER002</v>
      </c>
      <c r="C1093" s="278" t="str">
        <f>VLOOKUP(A1093,Lists!B:D,3,FALSE)</f>
        <v>NER</v>
      </c>
      <c r="D1093" s="250" t="s">
        <v>752</v>
      </c>
      <c r="E1093" s="250">
        <v>461000</v>
      </c>
      <c r="F1093" s="250" t="s">
        <v>1623</v>
      </c>
      <c r="G1093" s="250" t="s">
        <v>731</v>
      </c>
      <c r="H1093" s="278">
        <f t="shared" si="34"/>
        <v>2</v>
      </c>
      <c r="I1093" s="161" t="s">
        <v>1624</v>
      </c>
      <c r="J1093" s="250" t="s">
        <v>1638</v>
      </c>
      <c r="K1093" s="278" t="str">
        <f t="shared" si="35"/>
        <v>NER002People in Need</v>
      </c>
      <c r="L1093" s="282">
        <v>43508</v>
      </c>
      <c r="M1093" s="282" t="s">
        <v>3248</v>
      </c>
    </row>
    <row r="1094" spans="1:13" ht="15.5" hidden="1" thickTop="1" thickBot="1" x14ac:dyDescent="0.4">
      <c r="A1094" s="268" t="s">
        <v>1255</v>
      </c>
      <c r="B1094" s="277" t="str">
        <f>VLOOKUP(A1094,Lists!B:C,2,FALSE)</f>
        <v>NER002</v>
      </c>
      <c r="C1094" s="277" t="str">
        <f>VLOOKUP(A1094,Lists!B:D,3,FALSE)</f>
        <v>NER</v>
      </c>
      <c r="D1094" s="249" t="s">
        <v>5110</v>
      </c>
      <c r="E1094" s="249">
        <v>0</v>
      </c>
      <c r="F1094" s="249" t="s">
        <v>1623</v>
      </c>
      <c r="G1094" s="249" t="s">
        <v>731</v>
      </c>
      <c r="H1094" s="278">
        <f t="shared" si="34"/>
        <v>2</v>
      </c>
      <c r="I1094" s="162" t="s">
        <v>1624</v>
      </c>
      <c r="J1094" s="249" t="s">
        <v>1638</v>
      </c>
      <c r="K1094" s="278" t="str">
        <f t="shared" si="35"/>
        <v>NER002Minimal humanitarian conditions - Level 1</v>
      </c>
      <c r="L1094" s="281">
        <v>43508</v>
      </c>
      <c r="M1094" s="281" t="s">
        <v>3248</v>
      </c>
    </row>
    <row r="1095" spans="1:13" ht="15.5" hidden="1" thickTop="1" thickBot="1" x14ac:dyDescent="0.4">
      <c r="A1095" s="267" t="s">
        <v>1255</v>
      </c>
      <c r="B1095" s="278" t="str">
        <f>VLOOKUP(A1095,Lists!B:C,2,FALSE)</f>
        <v>NER002</v>
      </c>
      <c r="C1095" s="278" t="str">
        <f>VLOOKUP(A1095,Lists!B:D,3,FALSE)</f>
        <v>NER</v>
      </c>
      <c r="D1095" s="250" t="s">
        <v>5111</v>
      </c>
      <c r="E1095" s="250">
        <v>212000</v>
      </c>
      <c r="F1095" s="250" t="s">
        <v>1623</v>
      </c>
      <c r="G1095" s="250" t="s">
        <v>731</v>
      </c>
      <c r="H1095" s="278">
        <f t="shared" si="34"/>
        <v>2</v>
      </c>
      <c r="I1095" s="161" t="s">
        <v>1624</v>
      </c>
      <c r="J1095" s="250" t="s">
        <v>1638</v>
      </c>
      <c r="K1095" s="278" t="str">
        <f t="shared" si="35"/>
        <v>NER002Stressed humanitarian conditions - Level 2</v>
      </c>
      <c r="L1095" s="282">
        <v>43508</v>
      </c>
      <c r="M1095" s="282" t="s">
        <v>3248</v>
      </c>
    </row>
    <row r="1096" spans="1:13" ht="15.5" hidden="1" thickTop="1" thickBot="1" x14ac:dyDescent="0.4">
      <c r="A1096" s="268" t="s">
        <v>1255</v>
      </c>
      <c r="B1096" s="277" t="str">
        <f>VLOOKUP(A1096,Lists!B:C,2,FALSE)</f>
        <v>NER002</v>
      </c>
      <c r="C1096" s="277" t="str">
        <f>VLOOKUP(A1096,Lists!B:D,3,FALSE)</f>
        <v>NER</v>
      </c>
      <c r="D1096" s="249" t="s">
        <v>5112</v>
      </c>
      <c r="E1096" s="249">
        <v>0</v>
      </c>
      <c r="F1096" s="249" t="s">
        <v>1623</v>
      </c>
      <c r="G1096" s="249" t="s">
        <v>731</v>
      </c>
      <c r="H1096" s="278">
        <f t="shared" si="34"/>
        <v>2</v>
      </c>
      <c r="I1096" s="162" t="s">
        <v>1624</v>
      </c>
      <c r="J1096" s="249" t="s">
        <v>1638</v>
      </c>
      <c r="K1096" s="278" t="str">
        <f t="shared" si="35"/>
        <v>NER002Moderate humanitarian conditions - Level 3</v>
      </c>
      <c r="L1096" s="281">
        <v>43508</v>
      </c>
      <c r="M1096" s="281" t="s">
        <v>3248</v>
      </c>
    </row>
    <row r="1097" spans="1:13" ht="15.5" hidden="1" thickTop="1" thickBot="1" x14ac:dyDescent="0.4">
      <c r="A1097" s="267" t="s">
        <v>1255</v>
      </c>
      <c r="B1097" s="278" t="str">
        <f>VLOOKUP(A1097,Lists!B:C,2,FALSE)</f>
        <v>NER002</v>
      </c>
      <c r="C1097" s="278" t="str">
        <f>VLOOKUP(A1097,Lists!B:D,3,FALSE)</f>
        <v>NER</v>
      </c>
      <c r="D1097" s="250" t="s">
        <v>5113</v>
      </c>
      <c r="E1097" s="250">
        <v>249000</v>
      </c>
      <c r="F1097" s="250" t="s">
        <v>1623</v>
      </c>
      <c r="G1097" s="250" t="s">
        <v>731</v>
      </c>
      <c r="H1097" s="278">
        <f t="shared" si="34"/>
        <v>2</v>
      </c>
      <c r="I1097" s="161" t="s">
        <v>1624</v>
      </c>
      <c r="J1097" s="250" t="s">
        <v>1638</v>
      </c>
      <c r="K1097" s="278" t="str">
        <f t="shared" si="35"/>
        <v>NER002Severe humanitarian conditions - Level 4</v>
      </c>
      <c r="L1097" s="282">
        <v>43508</v>
      </c>
      <c r="M1097" s="282" t="s">
        <v>3248</v>
      </c>
    </row>
    <row r="1098" spans="1:13" ht="15.5" hidden="1" thickTop="1" thickBot="1" x14ac:dyDescent="0.4">
      <c r="A1098" s="287" t="s">
        <v>1255</v>
      </c>
      <c r="B1098" s="277" t="str">
        <f>VLOOKUP(A1098,Lists!B:C,2,FALSE)</f>
        <v>NER002</v>
      </c>
      <c r="C1098" s="277" t="str">
        <f>VLOOKUP(A1098,Lists!B:D,3,FALSE)</f>
        <v>NER</v>
      </c>
      <c r="D1098" s="249" t="s">
        <v>5114</v>
      </c>
      <c r="E1098" s="249">
        <v>0</v>
      </c>
      <c r="F1098" s="249" t="s">
        <v>1623</v>
      </c>
      <c r="G1098" s="249" t="s">
        <v>731</v>
      </c>
      <c r="H1098" s="278">
        <f t="shared" si="34"/>
        <v>2</v>
      </c>
      <c r="I1098" s="162" t="s">
        <v>1624</v>
      </c>
      <c r="J1098" s="249" t="s">
        <v>1638</v>
      </c>
      <c r="K1098" s="278" t="str">
        <f t="shared" si="35"/>
        <v>NER002Extreme humanitarian conditions - Level 5</v>
      </c>
      <c r="L1098" s="281">
        <v>43508</v>
      </c>
      <c r="M1098" s="281" t="s">
        <v>3248</v>
      </c>
    </row>
    <row r="1099" spans="1:13" ht="15.5" hidden="1" thickTop="1" thickBot="1" x14ac:dyDescent="0.4">
      <c r="A1099" s="267" t="s">
        <v>1255</v>
      </c>
      <c r="B1099" s="278" t="str">
        <f>VLOOKUP(A1099,Lists!B:C,2,FALSE)</f>
        <v>NER002</v>
      </c>
      <c r="C1099" s="278" t="str">
        <f>VLOOKUP(A1099,Lists!B:D,3,FALSE)</f>
        <v>NER</v>
      </c>
      <c r="D1099" s="250" t="s">
        <v>688</v>
      </c>
      <c r="E1099" s="250">
        <v>5</v>
      </c>
      <c r="F1099" s="250" t="s">
        <v>1623</v>
      </c>
      <c r="G1099" s="250" t="s">
        <v>732</v>
      </c>
      <c r="H1099" s="278">
        <f t="shared" si="34"/>
        <v>1</v>
      </c>
      <c r="I1099" s="161" t="s">
        <v>1624</v>
      </c>
      <c r="J1099" s="250" t="s">
        <v>1626</v>
      </c>
      <c r="K1099" s="278" t="str">
        <f t="shared" si="35"/>
        <v>NER002Crisis affected groups</v>
      </c>
      <c r="L1099" s="282">
        <v>43508</v>
      </c>
      <c r="M1099" s="282" t="s">
        <v>3248</v>
      </c>
    </row>
    <row r="1100" spans="1:13" ht="15.5" hidden="1" thickTop="1" thickBot="1" x14ac:dyDescent="0.4">
      <c r="A1100" s="287" t="s">
        <v>1255</v>
      </c>
      <c r="B1100" s="277" t="str">
        <f>VLOOKUP(A1100,Lists!B:C,2,FALSE)</f>
        <v>NER002</v>
      </c>
      <c r="C1100" s="277" t="str">
        <f>VLOOKUP(A1100,Lists!B:D,3,FALSE)</f>
        <v>NER</v>
      </c>
      <c r="D1100" s="249" t="s">
        <v>691</v>
      </c>
      <c r="E1100" s="249" t="s">
        <v>888</v>
      </c>
      <c r="F1100" s="249"/>
      <c r="G1100" s="249" t="s">
        <v>446</v>
      </c>
      <c r="H1100" s="278" t="str">
        <f t="shared" si="34"/>
        <v>x</v>
      </c>
      <c r="I1100" s="162"/>
      <c r="J1100" s="249" t="s">
        <v>1598</v>
      </c>
      <c r="K1100" s="278" t="str">
        <f t="shared" si="35"/>
        <v>NER002People facing limited access constraints</v>
      </c>
      <c r="L1100" s="281">
        <v>43508</v>
      </c>
      <c r="M1100" s="281" t="s">
        <v>3248</v>
      </c>
    </row>
    <row r="1101" spans="1:13" ht="15.5" hidden="1" thickTop="1" thickBot="1" x14ac:dyDescent="0.4">
      <c r="A1101" s="267" t="s">
        <v>1255</v>
      </c>
      <c r="B1101" s="278" t="str">
        <f>VLOOKUP(A1101,Lists!B:C,2,FALSE)</f>
        <v>NER002</v>
      </c>
      <c r="C1101" s="278" t="str">
        <f>VLOOKUP(A1101,Lists!B:D,3,FALSE)</f>
        <v>NER</v>
      </c>
      <c r="D1101" s="250" t="s">
        <v>692</v>
      </c>
      <c r="E1101" s="250" t="s">
        <v>888</v>
      </c>
      <c r="F1101" s="250"/>
      <c r="G1101" s="250" t="s">
        <v>446</v>
      </c>
      <c r="H1101" s="278" t="str">
        <f t="shared" si="34"/>
        <v>x</v>
      </c>
      <c r="I1101" s="161"/>
      <c r="J1101" s="250" t="s">
        <v>1598</v>
      </c>
      <c r="K1101" s="278" t="str">
        <f t="shared" si="35"/>
        <v>NER002People facing restricted access constraints</v>
      </c>
      <c r="L1101" s="282">
        <v>43508</v>
      </c>
      <c r="M1101" s="282" t="s">
        <v>3248</v>
      </c>
    </row>
    <row r="1102" spans="1:13" ht="15.5" hidden="1" thickTop="1" thickBot="1" x14ac:dyDescent="0.4">
      <c r="A1102" s="287" t="s">
        <v>1255</v>
      </c>
      <c r="B1102" s="277" t="str">
        <f>VLOOKUP(A1102,Lists!B:C,2,FALSE)</f>
        <v>NER002</v>
      </c>
      <c r="C1102" s="277" t="str">
        <f>VLOOKUP(A1102,Lists!B:D,3,FALSE)</f>
        <v>NER</v>
      </c>
      <c r="D1102" s="249" t="s">
        <v>643</v>
      </c>
      <c r="E1102" s="249">
        <v>0</v>
      </c>
      <c r="F1102" s="249" t="s">
        <v>1405</v>
      </c>
      <c r="G1102" s="249"/>
      <c r="H1102" s="278" t="b">
        <f t="shared" si="34"/>
        <v>0</v>
      </c>
      <c r="I1102" s="162"/>
      <c r="J1102" s="249"/>
      <c r="K1102" s="278" t="str">
        <f t="shared" si="35"/>
        <v>NER002Impediments to entry into country (bureaucratic and administrative)</v>
      </c>
      <c r="L1102" s="281">
        <v>43508</v>
      </c>
      <c r="M1102" s="281" t="s">
        <v>3248</v>
      </c>
    </row>
    <row r="1103" spans="1:13" ht="15.5" hidden="1" thickTop="1" thickBot="1" x14ac:dyDescent="0.4">
      <c r="A1103" s="267" t="s">
        <v>1255</v>
      </c>
      <c r="B1103" s="278" t="str">
        <f>VLOOKUP(A1103,Lists!B:C,2,FALSE)</f>
        <v>NER002</v>
      </c>
      <c r="C1103" s="278" t="str">
        <f>VLOOKUP(A1103,Lists!B:D,3,FALSE)</f>
        <v>NER</v>
      </c>
      <c r="D1103" s="250" t="s">
        <v>644</v>
      </c>
      <c r="E1103" s="250">
        <v>2</v>
      </c>
      <c r="F1103" s="250" t="s">
        <v>1405</v>
      </c>
      <c r="G1103" s="250"/>
      <c r="H1103" s="278" t="b">
        <f t="shared" si="34"/>
        <v>0</v>
      </c>
      <c r="I1103" s="161"/>
      <c r="J1103" s="250"/>
      <c r="K1103" s="278" t="str">
        <f t="shared" si="35"/>
        <v>NER002Restriction of movement (impediments to freedom of movement and/or administrative restrictions)</v>
      </c>
      <c r="L1103" s="282">
        <v>43508</v>
      </c>
      <c r="M1103" s="282" t="s">
        <v>3248</v>
      </c>
    </row>
    <row r="1104" spans="1:13" ht="15.5" hidden="1" thickTop="1" thickBot="1" x14ac:dyDescent="0.4">
      <c r="A1104" s="287" t="s">
        <v>1255</v>
      </c>
      <c r="B1104" s="277" t="str">
        <f>VLOOKUP(A1104,Lists!B:C,2,FALSE)</f>
        <v>NER002</v>
      </c>
      <c r="C1104" s="277" t="str">
        <f>VLOOKUP(A1104,Lists!B:D,3,FALSE)</f>
        <v>NER</v>
      </c>
      <c r="D1104" s="249" t="s">
        <v>645</v>
      </c>
      <c r="E1104" s="249">
        <v>0</v>
      </c>
      <c r="F1104" s="249" t="s">
        <v>1405</v>
      </c>
      <c r="G1104" s="249"/>
      <c r="H1104" s="278" t="b">
        <f t="shared" si="34"/>
        <v>0</v>
      </c>
      <c r="I1104" s="162"/>
      <c r="J1104" s="249"/>
      <c r="K1104" s="278" t="str">
        <f t="shared" si="35"/>
        <v>NER002Interference into implementation of humanitarian activities</v>
      </c>
      <c r="L1104" s="281">
        <v>43508</v>
      </c>
      <c r="M1104" s="281" t="s">
        <v>3248</v>
      </c>
    </row>
    <row r="1105" spans="1:13" ht="15.5" hidden="1" thickTop="1" thickBot="1" x14ac:dyDescent="0.4">
      <c r="A1105" s="267" t="s">
        <v>1255</v>
      </c>
      <c r="B1105" s="278" t="str">
        <f>VLOOKUP(A1105,Lists!B:C,2,FALSE)</f>
        <v>NER002</v>
      </c>
      <c r="C1105" s="278" t="str">
        <f>VLOOKUP(A1105,Lists!B:D,3,FALSE)</f>
        <v>NER</v>
      </c>
      <c r="D1105" s="250" t="s">
        <v>646</v>
      </c>
      <c r="E1105" s="250">
        <v>2</v>
      </c>
      <c r="F1105" s="250" t="s">
        <v>1405</v>
      </c>
      <c r="G1105" s="250"/>
      <c r="H1105" s="278" t="b">
        <f t="shared" si="34"/>
        <v>0</v>
      </c>
      <c r="I1105" s="161"/>
      <c r="J1105" s="250"/>
      <c r="K1105" s="278" t="str">
        <f t="shared" si="35"/>
        <v>NER002Violence against personnel, facilities and assets</v>
      </c>
      <c r="L1105" s="282">
        <v>43508</v>
      </c>
      <c r="M1105" s="282" t="s">
        <v>3248</v>
      </c>
    </row>
    <row r="1106" spans="1:13" ht="15.5" hidden="1" thickTop="1" thickBot="1" x14ac:dyDescent="0.4">
      <c r="A1106" s="287" t="s">
        <v>1255</v>
      </c>
      <c r="B1106" s="277" t="str">
        <f>VLOOKUP(A1106,Lists!B:C,2,FALSE)</f>
        <v>NER002</v>
      </c>
      <c r="C1106" s="277" t="str">
        <f>VLOOKUP(A1106,Lists!B:D,3,FALSE)</f>
        <v>NER</v>
      </c>
      <c r="D1106" s="249" t="s">
        <v>647</v>
      </c>
      <c r="E1106" s="249">
        <v>0</v>
      </c>
      <c r="F1106" s="249" t="s">
        <v>1405</v>
      </c>
      <c r="G1106" s="249"/>
      <c r="H1106" s="278" t="b">
        <f t="shared" si="34"/>
        <v>0</v>
      </c>
      <c r="I1106" s="162"/>
      <c r="J1106" s="249"/>
      <c r="K1106" s="278" t="str">
        <f t="shared" si="35"/>
        <v>NER002Denial of existence of humanitarian needs or entitlements to assistance</v>
      </c>
      <c r="L1106" s="281">
        <v>43508</v>
      </c>
      <c r="M1106" s="281" t="s">
        <v>3248</v>
      </c>
    </row>
    <row r="1107" spans="1:13" ht="15.5" hidden="1" thickTop="1" thickBot="1" x14ac:dyDescent="0.4">
      <c r="A1107" s="267" t="s">
        <v>1255</v>
      </c>
      <c r="B1107" s="278" t="str">
        <f>VLOOKUP(A1107,Lists!B:C,2,FALSE)</f>
        <v>NER002</v>
      </c>
      <c r="C1107" s="278" t="str">
        <f>VLOOKUP(A1107,Lists!B:D,3,FALSE)</f>
        <v>NER</v>
      </c>
      <c r="D1107" s="250" t="s">
        <v>648</v>
      </c>
      <c r="E1107" s="250">
        <v>0</v>
      </c>
      <c r="F1107" s="250" t="s">
        <v>1405</v>
      </c>
      <c r="G1107" s="250"/>
      <c r="H1107" s="278" t="b">
        <f t="shared" si="34"/>
        <v>0</v>
      </c>
      <c r="I1107" s="161"/>
      <c r="J1107" s="250"/>
      <c r="K1107" s="278" t="str">
        <f t="shared" si="35"/>
        <v>NER002Restriction and obstruction of access to services and assistance</v>
      </c>
      <c r="L1107" s="282">
        <v>43508</v>
      </c>
      <c r="M1107" s="282" t="s">
        <v>3248</v>
      </c>
    </row>
    <row r="1108" spans="1:13" ht="15.5" hidden="1" thickTop="1" thickBot="1" x14ac:dyDescent="0.4">
      <c r="A1108" s="287" t="s">
        <v>1255</v>
      </c>
      <c r="B1108" s="277" t="str">
        <f>VLOOKUP(A1108,Lists!B:C,2,FALSE)</f>
        <v>NER002</v>
      </c>
      <c r="C1108" s="277" t="str">
        <f>VLOOKUP(A1108,Lists!B:D,3,FALSE)</f>
        <v>NER</v>
      </c>
      <c r="D1108" s="249" t="s">
        <v>649</v>
      </c>
      <c r="E1108" s="249">
        <v>2</v>
      </c>
      <c r="F1108" s="249" t="s">
        <v>1405</v>
      </c>
      <c r="G1108" s="249"/>
      <c r="H1108" s="278" t="b">
        <f t="shared" si="34"/>
        <v>0</v>
      </c>
      <c r="I1108" s="162"/>
      <c r="J1108" s="249"/>
      <c r="K1108" s="278" t="str">
        <f t="shared" si="35"/>
        <v>NER002Ongoing insecurity/hostilities affecting humanitarian assistance</v>
      </c>
      <c r="L1108" s="281">
        <v>43508</v>
      </c>
      <c r="M1108" s="281" t="s">
        <v>3248</v>
      </c>
    </row>
    <row r="1109" spans="1:13" ht="15.5" hidden="1" thickTop="1" thickBot="1" x14ac:dyDescent="0.4">
      <c r="A1109" s="267" t="s">
        <v>1255</v>
      </c>
      <c r="B1109" s="278" t="str">
        <f>VLOOKUP(A1109,Lists!B:C,2,FALSE)</f>
        <v>NER002</v>
      </c>
      <c r="C1109" s="278" t="str">
        <f>VLOOKUP(A1109,Lists!B:D,3,FALSE)</f>
        <v>NER</v>
      </c>
      <c r="D1109" s="250" t="s">
        <v>650</v>
      </c>
      <c r="E1109" s="250">
        <v>1</v>
      </c>
      <c r="F1109" s="250" t="s">
        <v>1405</v>
      </c>
      <c r="G1109" s="250"/>
      <c r="H1109" s="278" t="b">
        <f t="shared" si="34"/>
        <v>0</v>
      </c>
      <c r="I1109" s="161"/>
      <c r="J1109" s="250"/>
      <c r="K1109" s="278" t="str">
        <f t="shared" si="35"/>
        <v xml:space="preserve">NER002Presence of mines and improvised explosive devices </v>
      </c>
      <c r="L1109" s="282">
        <v>43508</v>
      </c>
      <c r="M1109" s="282" t="s">
        <v>3248</v>
      </c>
    </row>
    <row r="1110" spans="1:13" ht="15.5" hidden="1" thickTop="1" thickBot="1" x14ac:dyDescent="0.4">
      <c r="A1110" s="287" t="s">
        <v>1255</v>
      </c>
      <c r="B1110" s="277" t="str">
        <f>VLOOKUP(A1110,Lists!B:C,2,FALSE)</f>
        <v>NER002</v>
      </c>
      <c r="C1110" s="277" t="str">
        <f>VLOOKUP(A1110,Lists!B:D,3,FALSE)</f>
        <v>NER</v>
      </c>
      <c r="D1110" s="249" t="s">
        <v>651</v>
      </c>
      <c r="E1110" s="249">
        <v>1</v>
      </c>
      <c r="F1110" s="249" t="s">
        <v>1405</v>
      </c>
      <c r="G1110" s="249"/>
      <c r="H1110" s="278" t="b">
        <f t="shared" si="34"/>
        <v>0</v>
      </c>
      <c r="I1110" s="162"/>
      <c r="J1110" s="249"/>
      <c r="K1110" s="278" t="str">
        <f t="shared" si="35"/>
        <v>NER002Physical constraints in the environment (obstacles related to terrain, climate, lack of infrastructure, etc.)</v>
      </c>
      <c r="L1110" s="281">
        <v>43508</v>
      </c>
      <c r="M1110" s="281" t="s">
        <v>3248</v>
      </c>
    </row>
    <row r="1111" spans="1:13" ht="15.5" hidden="1" thickTop="1" thickBot="1" x14ac:dyDescent="0.4">
      <c r="A1111" s="267" t="s">
        <v>788</v>
      </c>
      <c r="B1111" s="278" t="str">
        <f>VLOOKUP(A1111,Lists!B:C,2,FALSE)</f>
        <v>NER003</v>
      </c>
      <c r="C1111" s="278" t="str">
        <f>VLOOKUP(A1111,Lists!B:D,3,FALSE)</f>
        <v>NER</v>
      </c>
      <c r="D1111" s="250" t="s">
        <v>522</v>
      </c>
      <c r="E1111" s="250">
        <v>21641800</v>
      </c>
      <c r="F1111" s="250" t="s">
        <v>1622</v>
      </c>
      <c r="G1111" s="250" t="s">
        <v>732</v>
      </c>
      <c r="H1111" s="278">
        <f t="shared" si="34"/>
        <v>1</v>
      </c>
      <c r="I1111" s="161" t="s">
        <v>1619</v>
      </c>
      <c r="J1111" s="250" t="s">
        <v>1627</v>
      </c>
      <c r="K1111" s="278" t="str">
        <f t="shared" si="35"/>
        <v>NER003Total population</v>
      </c>
      <c r="L1111" s="282">
        <v>43508</v>
      </c>
      <c r="M1111" s="282" t="s">
        <v>3248</v>
      </c>
    </row>
    <row r="1112" spans="1:13" ht="15.5" hidden="1" thickTop="1" thickBot="1" x14ac:dyDescent="0.4">
      <c r="A1112" s="287" t="s">
        <v>788</v>
      </c>
      <c r="B1112" s="277" t="str">
        <f>VLOOKUP(A1112,Lists!B:C,2,FALSE)</f>
        <v>NER003</v>
      </c>
      <c r="C1112" s="277" t="str">
        <f>VLOOKUP(A1112,Lists!B:D,3,FALSE)</f>
        <v>NER</v>
      </c>
      <c r="D1112" s="249" t="s">
        <v>660</v>
      </c>
      <c r="E1112" s="249">
        <v>210600</v>
      </c>
      <c r="F1112" s="249" t="s">
        <v>1622</v>
      </c>
      <c r="G1112" s="249" t="s">
        <v>731</v>
      </c>
      <c r="H1112" s="278">
        <f t="shared" si="34"/>
        <v>2</v>
      </c>
      <c r="I1112" s="162" t="s">
        <v>1619</v>
      </c>
      <c r="J1112" s="249" t="s">
        <v>1639</v>
      </c>
      <c r="K1112" s="278" t="str">
        <f t="shared" si="35"/>
        <v>NER003Landmass affected</v>
      </c>
      <c r="L1112" s="281">
        <v>43508</v>
      </c>
      <c r="M1112" s="281" t="s">
        <v>3248</v>
      </c>
    </row>
    <row r="1113" spans="1:13" ht="15.5" hidden="1" thickTop="1" thickBot="1" x14ac:dyDescent="0.4">
      <c r="A1113" s="267" t="s">
        <v>788</v>
      </c>
      <c r="B1113" s="278" t="str">
        <f>VLOOKUP(A1113,Lists!B:C,2,FALSE)</f>
        <v>NER003</v>
      </c>
      <c r="C1113" s="278" t="str">
        <f>VLOOKUP(A1113,Lists!B:D,3,FALSE)</f>
        <v>NER</v>
      </c>
      <c r="D1113" s="250" t="s">
        <v>737</v>
      </c>
      <c r="E1113" s="250">
        <v>7541058</v>
      </c>
      <c r="F1113" s="250" t="s">
        <v>1622</v>
      </c>
      <c r="G1113" s="250" t="s">
        <v>731</v>
      </c>
      <c r="H1113" s="278">
        <f t="shared" si="34"/>
        <v>2</v>
      </c>
      <c r="I1113" s="161" t="s">
        <v>1619</v>
      </c>
      <c r="J1113" s="250" t="s">
        <v>1640</v>
      </c>
      <c r="K1113" s="278" t="str">
        <f t="shared" si="35"/>
        <v>NER003People exposed</v>
      </c>
      <c r="L1113" s="282">
        <v>43508</v>
      </c>
      <c r="M1113" s="282" t="s">
        <v>3248</v>
      </c>
    </row>
    <row r="1114" spans="1:13" ht="15.5" hidden="1" thickTop="1" thickBot="1" x14ac:dyDescent="0.4">
      <c r="A1114" s="287" t="s">
        <v>788</v>
      </c>
      <c r="B1114" s="277" t="str">
        <f>VLOOKUP(A1114,Lists!B:C,2,FALSE)</f>
        <v>NER003</v>
      </c>
      <c r="C1114" s="277" t="str">
        <f>VLOOKUP(A1114,Lists!B:D,3,FALSE)</f>
        <v>NER</v>
      </c>
      <c r="D1114" s="249" t="s">
        <v>533</v>
      </c>
      <c r="E1114" s="249">
        <v>717025</v>
      </c>
      <c r="F1114" s="249" t="s">
        <v>1623</v>
      </c>
      <c r="G1114" s="249" t="s">
        <v>731</v>
      </c>
      <c r="H1114" s="278">
        <f t="shared" si="34"/>
        <v>2</v>
      </c>
      <c r="I1114" s="162" t="s">
        <v>1624</v>
      </c>
      <c r="J1114" s="249" t="s">
        <v>1641</v>
      </c>
      <c r="K1114" s="278" t="str">
        <f t="shared" si="35"/>
        <v>NER003People affected</v>
      </c>
      <c r="L1114" s="281">
        <v>43508</v>
      </c>
      <c r="M1114" s="281" t="s">
        <v>3248</v>
      </c>
    </row>
    <row r="1115" spans="1:13" ht="15.5" thickTop="1" thickBot="1" x14ac:dyDescent="0.4">
      <c r="A1115" s="267" t="s">
        <v>788</v>
      </c>
      <c r="B1115" s="278" t="str">
        <f>VLOOKUP(A1115,Lists!B:C,2,FALSE)</f>
        <v>NER003</v>
      </c>
      <c r="C1115" s="278" t="str">
        <f>VLOOKUP(A1115,Lists!B:D,3,FALSE)</f>
        <v>NER</v>
      </c>
      <c r="D1115" s="250" t="s">
        <v>666</v>
      </c>
      <c r="E1115" s="250">
        <v>109000</v>
      </c>
      <c r="F1115" s="250" t="s">
        <v>1479</v>
      </c>
      <c r="G1115" s="250" t="s">
        <v>731</v>
      </c>
      <c r="H1115" s="278">
        <f t="shared" si="34"/>
        <v>2</v>
      </c>
      <c r="I1115" s="161" t="s">
        <v>1643</v>
      </c>
      <c r="J1115" s="250" t="s">
        <v>1642</v>
      </c>
      <c r="K1115" s="278" t="str">
        <f t="shared" si="35"/>
        <v>NER003People displaced</v>
      </c>
      <c r="L1115" s="282">
        <v>43508</v>
      </c>
      <c r="M1115" s="282" t="s">
        <v>3248</v>
      </c>
    </row>
    <row r="1116" spans="1:13" ht="15.5" hidden="1" thickTop="1" thickBot="1" x14ac:dyDescent="0.4">
      <c r="A1116" s="287" t="s">
        <v>788</v>
      </c>
      <c r="B1116" s="277" t="str">
        <f>VLOOKUP(A1116,Lists!B:C,2,FALSE)</f>
        <v>NER003</v>
      </c>
      <c r="C1116" s="277" t="str">
        <f>VLOOKUP(A1116,Lists!B:D,3,FALSE)</f>
        <v>NER</v>
      </c>
      <c r="D1116" s="249" t="s">
        <v>5028</v>
      </c>
      <c r="E1116" s="249" t="s">
        <v>888</v>
      </c>
      <c r="F1116" s="249"/>
      <c r="G1116" s="249" t="s">
        <v>731</v>
      </c>
      <c r="H1116" s="278">
        <f t="shared" si="34"/>
        <v>2</v>
      </c>
      <c r="I1116" s="162"/>
      <c r="J1116" s="249" t="s">
        <v>1598</v>
      </c>
      <c r="K1116" s="278" t="str">
        <f t="shared" si="35"/>
        <v>NER003Illness cases reported</v>
      </c>
      <c r="L1116" s="281">
        <v>43508</v>
      </c>
      <c r="M1116" s="281" t="s">
        <v>3248</v>
      </c>
    </row>
    <row r="1117" spans="1:13" ht="15.5" hidden="1" thickTop="1" thickBot="1" x14ac:dyDescent="0.4">
      <c r="A1117" s="267" t="s">
        <v>788</v>
      </c>
      <c r="B1117" s="278" t="str">
        <f>VLOOKUP(A1117,Lists!B:C,2,FALSE)</f>
        <v>NER003</v>
      </c>
      <c r="C1117" s="278" t="str">
        <f>VLOOKUP(A1117,Lists!B:D,3,FALSE)</f>
        <v>NER</v>
      </c>
      <c r="D1117" s="250" t="s">
        <v>5027</v>
      </c>
      <c r="E1117" s="250" t="s">
        <v>888</v>
      </c>
      <c r="F1117" s="250"/>
      <c r="G1117" s="250" t="s">
        <v>731</v>
      </c>
      <c r="H1117" s="278">
        <f t="shared" si="34"/>
        <v>2</v>
      </c>
      <c r="I1117" s="161"/>
      <c r="J1117" s="250" t="s">
        <v>1598</v>
      </c>
      <c r="K1117" s="278" t="str">
        <f t="shared" si="35"/>
        <v>NER003Injuries reported</v>
      </c>
      <c r="L1117" s="282">
        <v>43508</v>
      </c>
      <c r="M1117" s="282" t="s">
        <v>3248</v>
      </c>
    </row>
    <row r="1118" spans="1:13" ht="15.5" hidden="1" thickTop="1" thickBot="1" x14ac:dyDescent="0.4">
      <c r="A1118" s="287" t="s">
        <v>788</v>
      </c>
      <c r="B1118" s="277" t="str">
        <f>VLOOKUP(A1118,Lists!B:C,2,FALSE)</f>
        <v>NER003</v>
      </c>
      <c r="C1118" s="277" t="str">
        <f>VLOOKUP(A1118,Lists!B:D,3,FALSE)</f>
        <v>NER</v>
      </c>
      <c r="D1118" s="249" t="s">
        <v>5029</v>
      </c>
      <c r="E1118" s="249" t="s">
        <v>888</v>
      </c>
      <c r="F1118" s="249"/>
      <c r="G1118" s="249" t="s">
        <v>731</v>
      </c>
      <c r="H1118" s="278">
        <f t="shared" si="34"/>
        <v>2</v>
      </c>
      <c r="I1118" s="162"/>
      <c r="J1118" s="249" t="s">
        <v>1598</v>
      </c>
      <c r="K1118" s="278" t="str">
        <f t="shared" si="35"/>
        <v>NER003Fatalities reported</v>
      </c>
      <c r="L1118" s="281">
        <v>43508</v>
      </c>
      <c r="M1118" s="281" t="s">
        <v>3248</v>
      </c>
    </row>
    <row r="1119" spans="1:13" ht="15.5" hidden="1" thickTop="1" thickBot="1" x14ac:dyDescent="0.4">
      <c r="A1119" s="267" t="s">
        <v>788</v>
      </c>
      <c r="B1119" s="278" t="str">
        <f>VLOOKUP(A1119,Lists!B:C,2,FALSE)</f>
        <v>NER003</v>
      </c>
      <c r="C1119" s="278" t="str">
        <f>VLOOKUP(A1119,Lists!B:D,3,FALSE)</f>
        <v>NER</v>
      </c>
      <c r="D1119" s="250" t="s">
        <v>5115</v>
      </c>
      <c r="E1119" s="250" t="s">
        <v>888</v>
      </c>
      <c r="F1119" s="250"/>
      <c r="G1119" s="250" t="s">
        <v>731</v>
      </c>
      <c r="H1119" s="278">
        <f t="shared" si="34"/>
        <v>2</v>
      </c>
      <c r="I1119" s="161"/>
      <c r="J1119" s="250" t="s">
        <v>1598</v>
      </c>
      <c r="K1119" s="278" t="str">
        <f t="shared" si="35"/>
        <v>NER003Fatalities in all crises</v>
      </c>
      <c r="L1119" s="282">
        <v>43508</v>
      </c>
      <c r="M1119" s="282" t="s">
        <v>3248</v>
      </c>
    </row>
    <row r="1120" spans="1:13" ht="15.5" hidden="1" thickTop="1" thickBot="1" x14ac:dyDescent="0.4">
      <c r="A1120" s="287" t="s">
        <v>788</v>
      </c>
      <c r="B1120" s="277" t="str">
        <f>VLOOKUP(A1120,Lists!B:C,2,FALSE)</f>
        <v>NER003</v>
      </c>
      <c r="C1120" s="277" t="str">
        <f>VLOOKUP(A1120,Lists!B:D,3,FALSE)</f>
        <v>NER</v>
      </c>
      <c r="D1120" s="249" t="s">
        <v>5108</v>
      </c>
      <c r="E1120" s="249" t="s">
        <v>888</v>
      </c>
      <c r="F1120" s="249"/>
      <c r="G1120" s="249" t="s">
        <v>731</v>
      </c>
      <c r="H1120" s="278">
        <f t="shared" si="34"/>
        <v>2</v>
      </c>
      <c r="I1120" s="162"/>
      <c r="J1120" s="249" t="s">
        <v>1598</v>
      </c>
      <c r="K1120" s="278" t="str">
        <f t="shared" si="35"/>
        <v>NER003Buildings damaged</v>
      </c>
      <c r="L1120" s="281">
        <v>43508</v>
      </c>
      <c r="M1120" s="281" t="s">
        <v>3248</v>
      </c>
    </row>
    <row r="1121" spans="1:13" ht="15.5" hidden="1" thickTop="1" thickBot="1" x14ac:dyDescent="0.4">
      <c r="A1121" s="267" t="s">
        <v>788</v>
      </c>
      <c r="B1121" s="278" t="str">
        <f>VLOOKUP(A1121,Lists!B:C,2,FALSE)</f>
        <v>NER003</v>
      </c>
      <c r="C1121" s="278" t="str">
        <f>VLOOKUP(A1121,Lists!B:D,3,FALSE)</f>
        <v>NER</v>
      </c>
      <c r="D1121" s="250" t="s">
        <v>5109</v>
      </c>
      <c r="E1121" s="250" t="s">
        <v>888</v>
      </c>
      <c r="F1121" s="250"/>
      <c r="G1121" s="250" t="s">
        <v>446</v>
      </c>
      <c r="H1121" s="278" t="str">
        <f t="shared" si="34"/>
        <v>x</v>
      </c>
      <c r="I1121" s="161"/>
      <c r="J1121" s="250" t="s">
        <v>1598</v>
      </c>
      <c r="K1121" s="278" t="str">
        <f t="shared" si="35"/>
        <v>NER003Buildings destroyed</v>
      </c>
      <c r="L1121" s="282">
        <v>43508</v>
      </c>
      <c r="M1121" s="282" t="s">
        <v>3248</v>
      </c>
    </row>
    <row r="1122" spans="1:13" ht="15.5" hidden="1" thickTop="1" thickBot="1" x14ac:dyDescent="0.4">
      <c r="A1122" s="287" t="s">
        <v>788</v>
      </c>
      <c r="B1122" s="277" t="str">
        <f>VLOOKUP(A1122,Lists!B:C,2,FALSE)</f>
        <v>NER003</v>
      </c>
      <c r="C1122" s="277" t="str">
        <f>VLOOKUP(A1122,Lists!B:D,3,FALSE)</f>
        <v>NER</v>
      </c>
      <c r="D1122" s="249" t="s">
        <v>742</v>
      </c>
      <c r="E1122" s="249" t="s">
        <v>888</v>
      </c>
      <c r="F1122" s="249"/>
      <c r="G1122" s="249" t="s">
        <v>731</v>
      </c>
      <c r="H1122" s="278">
        <f t="shared" si="34"/>
        <v>2</v>
      </c>
      <c r="I1122" s="162"/>
      <c r="J1122" s="249" t="s">
        <v>1598</v>
      </c>
      <c r="K1122" s="278" t="str">
        <f t="shared" si="35"/>
        <v>NER003Economic Losses</v>
      </c>
      <c r="L1122" s="281">
        <v>43508</v>
      </c>
      <c r="M1122" s="281" t="s">
        <v>3248</v>
      </c>
    </row>
    <row r="1123" spans="1:13" ht="15.5" hidden="1" thickTop="1" thickBot="1" x14ac:dyDescent="0.4">
      <c r="A1123" s="267" t="s">
        <v>788</v>
      </c>
      <c r="B1123" s="278" t="str">
        <f>VLOOKUP(A1123,Lists!B:C,2,FALSE)</f>
        <v>NER003</v>
      </c>
      <c r="C1123" s="278" t="str">
        <f>VLOOKUP(A1123,Lists!B:D,3,FALSE)</f>
        <v>NER</v>
      </c>
      <c r="D1123" s="250" t="s">
        <v>752</v>
      </c>
      <c r="E1123" s="250">
        <v>717000</v>
      </c>
      <c r="F1123" s="250" t="s">
        <v>1623</v>
      </c>
      <c r="G1123" s="250" t="s">
        <v>731</v>
      </c>
      <c r="H1123" s="278">
        <f t="shared" si="34"/>
        <v>2</v>
      </c>
      <c r="I1123" s="161" t="s">
        <v>1624</v>
      </c>
      <c r="J1123" s="250"/>
      <c r="K1123" s="278" t="str">
        <f t="shared" si="35"/>
        <v>NER003People in Need</v>
      </c>
      <c r="L1123" s="282">
        <v>43508</v>
      </c>
      <c r="M1123" s="282" t="s">
        <v>3248</v>
      </c>
    </row>
    <row r="1124" spans="1:13" ht="15.5" hidden="1" thickTop="1" thickBot="1" x14ac:dyDescent="0.4">
      <c r="A1124" s="287" t="s">
        <v>788</v>
      </c>
      <c r="B1124" s="277" t="str">
        <f>VLOOKUP(A1124,Lists!B:C,2,FALSE)</f>
        <v>NER003</v>
      </c>
      <c r="C1124" s="277" t="str">
        <f>VLOOKUP(A1124,Lists!B:D,3,FALSE)</f>
        <v>NER</v>
      </c>
      <c r="D1124" s="249" t="s">
        <v>5110</v>
      </c>
      <c r="E1124" s="249">
        <v>0</v>
      </c>
      <c r="F1124" s="249" t="s">
        <v>1623</v>
      </c>
      <c r="G1124" s="249" t="s">
        <v>731</v>
      </c>
      <c r="H1124" s="278">
        <f t="shared" si="34"/>
        <v>2</v>
      </c>
      <c r="I1124" s="162" t="s">
        <v>1624</v>
      </c>
      <c r="J1124" s="249"/>
      <c r="K1124" s="278" t="str">
        <f t="shared" si="35"/>
        <v>NER003Minimal humanitarian conditions - Level 1</v>
      </c>
      <c r="L1124" s="281">
        <v>43508</v>
      </c>
      <c r="M1124" s="281" t="s">
        <v>3248</v>
      </c>
    </row>
    <row r="1125" spans="1:13" ht="15.5" hidden="1" thickTop="1" thickBot="1" x14ac:dyDescent="0.4">
      <c r="A1125" s="267" t="s">
        <v>788</v>
      </c>
      <c r="B1125" s="278" t="str">
        <f>VLOOKUP(A1125,Lists!B:C,2,FALSE)</f>
        <v>NER003</v>
      </c>
      <c r="C1125" s="278" t="str">
        <f>VLOOKUP(A1125,Lists!B:D,3,FALSE)</f>
        <v>NER</v>
      </c>
      <c r="D1125" s="250" t="s">
        <v>5111</v>
      </c>
      <c r="E1125" s="250">
        <v>608000</v>
      </c>
      <c r="F1125" s="250" t="s">
        <v>1623</v>
      </c>
      <c r="G1125" s="250" t="s">
        <v>731</v>
      </c>
      <c r="H1125" s="278">
        <f t="shared" si="34"/>
        <v>2</v>
      </c>
      <c r="I1125" s="161" t="s">
        <v>1624</v>
      </c>
      <c r="J1125" s="250"/>
      <c r="K1125" s="278" t="str">
        <f t="shared" si="35"/>
        <v>NER003Stressed humanitarian conditions - Level 2</v>
      </c>
      <c r="L1125" s="282">
        <v>43508</v>
      </c>
      <c r="M1125" s="282" t="s">
        <v>3248</v>
      </c>
    </row>
    <row r="1126" spans="1:13" ht="15.5" hidden="1" thickTop="1" thickBot="1" x14ac:dyDescent="0.4">
      <c r="A1126" s="287" t="s">
        <v>788</v>
      </c>
      <c r="B1126" s="277" t="str">
        <f>VLOOKUP(A1126,Lists!B:C,2,FALSE)</f>
        <v>NER003</v>
      </c>
      <c r="C1126" s="277" t="str">
        <f>VLOOKUP(A1126,Lists!B:D,3,FALSE)</f>
        <v>NER</v>
      </c>
      <c r="D1126" s="249" t="s">
        <v>5112</v>
      </c>
      <c r="E1126" s="249">
        <v>109000</v>
      </c>
      <c r="F1126" s="249" t="s">
        <v>1623</v>
      </c>
      <c r="G1126" s="249" t="s">
        <v>731</v>
      </c>
      <c r="H1126" s="278">
        <f t="shared" si="34"/>
        <v>2</v>
      </c>
      <c r="I1126" s="162" t="s">
        <v>1624</v>
      </c>
      <c r="J1126" s="249"/>
      <c r="K1126" s="278" t="str">
        <f t="shared" si="35"/>
        <v>NER003Moderate humanitarian conditions - Level 3</v>
      </c>
      <c r="L1126" s="281">
        <v>43508</v>
      </c>
      <c r="M1126" s="281" t="s">
        <v>3248</v>
      </c>
    </row>
    <row r="1127" spans="1:13" ht="15.5" hidden="1" thickTop="1" thickBot="1" x14ac:dyDescent="0.4">
      <c r="A1127" s="267" t="s">
        <v>788</v>
      </c>
      <c r="B1127" s="278" t="str">
        <f>VLOOKUP(A1127,Lists!B:C,2,FALSE)</f>
        <v>NER003</v>
      </c>
      <c r="C1127" s="278" t="str">
        <f>VLOOKUP(A1127,Lists!B:D,3,FALSE)</f>
        <v>NER</v>
      </c>
      <c r="D1127" s="250" t="s">
        <v>5113</v>
      </c>
      <c r="E1127" s="250">
        <v>0</v>
      </c>
      <c r="F1127" s="250" t="s">
        <v>1623</v>
      </c>
      <c r="G1127" s="250" t="s">
        <v>731</v>
      </c>
      <c r="H1127" s="278">
        <f t="shared" si="34"/>
        <v>2</v>
      </c>
      <c r="I1127" s="161" t="s">
        <v>1624</v>
      </c>
      <c r="J1127" s="250"/>
      <c r="K1127" s="278" t="str">
        <f t="shared" si="35"/>
        <v>NER003Severe humanitarian conditions - Level 4</v>
      </c>
      <c r="L1127" s="282">
        <v>43508</v>
      </c>
      <c r="M1127" s="282" t="s">
        <v>3248</v>
      </c>
    </row>
    <row r="1128" spans="1:13" ht="15.5" hidden="1" thickTop="1" thickBot="1" x14ac:dyDescent="0.4">
      <c r="A1128" s="268" t="s">
        <v>788</v>
      </c>
      <c r="B1128" s="277" t="str">
        <f>VLOOKUP(A1128,Lists!B:C,2,FALSE)</f>
        <v>NER003</v>
      </c>
      <c r="C1128" s="277" t="str">
        <f>VLOOKUP(A1128,Lists!B:D,3,FALSE)</f>
        <v>NER</v>
      </c>
      <c r="D1128" s="249" t="s">
        <v>5114</v>
      </c>
      <c r="E1128" s="249">
        <v>0</v>
      </c>
      <c r="F1128" s="249" t="s">
        <v>1623</v>
      </c>
      <c r="G1128" s="249" t="s">
        <v>731</v>
      </c>
      <c r="H1128" s="278">
        <f t="shared" si="34"/>
        <v>2</v>
      </c>
      <c r="I1128" s="162" t="s">
        <v>1624</v>
      </c>
      <c r="J1128" s="249"/>
      <c r="K1128" s="278" t="str">
        <f t="shared" si="35"/>
        <v>NER003Extreme humanitarian conditions - Level 5</v>
      </c>
      <c r="L1128" s="281">
        <v>43508</v>
      </c>
      <c r="M1128" s="281" t="s">
        <v>3248</v>
      </c>
    </row>
    <row r="1129" spans="1:13" ht="15.5" hidden="1" thickTop="1" thickBot="1" x14ac:dyDescent="0.4">
      <c r="A1129" s="267" t="s">
        <v>788</v>
      </c>
      <c r="B1129" s="278" t="str">
        <f>VLOOKUP(A1129,Lists!B:C,2,FALSE)</f>
        <v>NER003</v>
      </c>
      <c r="C1129" s="278" t="str">
        <f>VLOOKUP(A1129,Lists!B:D,3,FALSE)</f>
        <v>NER</v>
      </c>
      <c r="D1129" s="250" t="s">
        <v>688</v>
      </c>
      <c r="E1129" s="250">
        <v>5</v>
      </c>
      <c r="F1129" s="250" t="s">
        <v>1623</v>
      </c>
      <c r="G1129" s="250" t="s">
        <v>731</v>
      </c>
      <c r="H1129" s="278">
        <f t="shared" si="34"/>
        <v>2</v>
      </c>
      <c r="I1129" s="161" t="s">
        <v>1624</v>
      </c>
      <c r="J1129" s="250" t="s">
        <v>1626</v>
      </c>
      <c r="K1129" s="278" t="str">
        <f t="shared" si="35"/>
        <v>NER003Crisis affected groups</v>
      </c>
      <c r="L1129" s="282">
        <v>43508</v>
      </c>
      <c r="M1129" s="282" t="s">
        <v>3248</v>
      </c>
    </row>
    <row r="1130" spans="1:13" ht="15.5" hidden="1" thickTop="1" thickBot="1" x14ac:dyDescent="0.4">
      <c r="A1130" s="268" t="s">
        <v>788</v>
      </c>
      <c r="B1130" s="277" t="str">
        <f>VLOOKUP(A1130,Lists!B:C,2,FALSE)</f>
        <v>NER003</v>
      </c>
      <c r="C1130" s="277" t="str">
        <f>VLOOKUP(A1130,Lists!B:D,3,FALSE)</f>
        <v>NER</v>
      </c>
      <c r="D1130" s="249" t="s">
        <v>691</v>
      </c>
      <c r="E1130" s="249" t="s">
        <v>888</v>
      </c>
      <c r="F1130" s="249"/>
      <c r="G1130" s="249" t="s">
        <v>731</v>
      </c>
      <c r="H1130" s="278">
        <f t="shared" si="34"/>
        <v>2</v>
      </c>
      <c r="I1130" s="162"/>
      <c r="J1130" s="249" t="s">
        <v>1598</v>
      </c>
      <c r="K1130" s="278" t="str">
        <f t="shared" si="35"/>
        <v>NER003People facing limited access constraints</v>
      </c>
      <c r="L1130" s="281">
        <v>43508</v>
      </c>
      <c r="M1130" s="281" t="s">
        <v>3248</v>
      </c>
    </row>
    <row r="1131" spans="1:13" ht="15.5" hidden="1" thickTop="1" thickBot="1" x14ac:dyDescent="0.4">
      <c r="A1131" s="267" t="s">
        <v>788</v>
      </c>
      <c r="B1131" s="278" t="str">
        <f>VLOOKUP(A1131,Lists!B:C,2,FALSE)</f>
        <v>NER003</v>
      </c>
      <c r="C1131" s="278" t="str">
        <f>VLOOKUP(A1131,Lists!B:D,3,FALSE)</f>
        <v>NER</v>
      </c>
      <c r="D1131" s="250" t="s">
        <v>692</v>
      </c>
      <c r="E1131" s="250" t="s">
        <v>888</v>
      </c>
      <c r="F1131" s="250"/>
      <c r="G1131" s="250" t="s">
        <v>731</v>
      </c>
      <c r="H1131" s="278">
        <f t="shared" si="34"/>
        <v>2</v>
      </c>
      <c r="I1131" s="161"/>
      <c r="J1131" s="250" t="s">
        <v>1598</v>
      </c>
      <c r="K1131" s="278" t="str">
        <f t="shared" si="35"/>
        <v>NER003People facing restricted access constraints</v>
      </c>
      <c r="L1131" s="282">
        <v>43508</v>
      </c>
      <c r="M1131" s="282" t="s">
        <v>3248</v>
      </c>
    </row>
    <row r="1132" spans="1:13" ht="15.5" hidden="1" thickTop="1" thickBot="1" x14ac:dyDescent="0.4">
      <c r="A1132" s="268" t="s">
        <v>788</v>
      </c>
      <c r="B1132" s="277" t="str">
        <f>VLOOKUP(A1132,Lists!B:C,2,FALSE)</f>
        <v>NER003</v>
      </c>
      <c r="C1132" s="277" t="str">
        <f>VLOOKUP(A1132,Lists!B:D,3,FALSE)</f>
        <v>NER</v>
      </c>
      <c r="D1132" s="249" t="s">
        <v>643</v>
      </c>
      <c r="E1132" s="249">
        <v>0</v>
      </c>
      <c r="F1132" s="249" t="s">
        <v>1405</v>
      </c>
      <c r="G1132" s="249" t="s">
        <v>731</v>
      </c>
      <c r="H1132" s="278">
        <f t="shared" si="34"/>
        <v>2</v>
      </c>
      <c r="I1132" s="162"/>
      <c r="J1132" s="249"/>
      <c r="K1132" s="278" t="str">
        <f t="shared" si="35"/>
        <v>NER003Impediments to entry into country (bureaucratic and administrative)</v>
      </c>
      <c r="L1132" s="281">
        <v>43508</v>
      </c>
      <c r="M1132" s="281" t="s">
        <v>3248</v>
      </c>
    </row>
    <row r="1133" spans="1:13" ht="15.5" hidden="1" thickTop="1" thickBot="1" x14ac:dyDescent="0.4">
      <c r="A1133" s="267" t="s">
        <v>788</v>
      </c>
      <c r="B1133" s="278" t="str">
        <f>VLOOKUP(A1133,Lists!B:C,2,FALSE)</f>
        <v>NER003</v>
      </c>
      <c r="C1133" s="278" t="str">
        <f>VLOOKUP(A1133,Lists!B:D,3,FALSE)</f>
        <v>NER</v>
      </c>
      <c r="D1133" s="250" t="s">
        <v>644</v>
      </c>
      <c r="E1133" s="250">
        <v>2</v>
      </c>
      <c r="F1133" s="250" t="s">
        <v>1405</v>
      </c>
      <c r="G1133" s="250" t="s">
        <v>731</v>
      </c>
      <c r="H1133" s="278">
        <f t="shared" si="34"/>
        <v>2</v>
      </c>
      <c r="I1133" s="161"/>
      <c r="J1133" s="250"/>
      <c r="K1133" s="278" t="str">
        <f t="shared" si="35"/>
        <v>NER003Restriction of movement (impediments to freedom of movement and/or administrative restrictions)</v>
      </c>
      <c r="L1133" s="282">
        <v>43508</v>
      </c>
      <c r="M1133" s="282" t="s">
        <v>3248</v>
      </c>
    </row>
    <row r="1134" spans="1:13" ht="15.5" hidden="1" thickTop="1" thickBot="1" x14ac:dyDescent="0.4">
      <c r="A1134" s="268" t="s">
        <v>788</v>
      </c>
      <c r="B1134" s="277" t="str">
        <f>VLOOKUP(A1134,Lists!B:C,2,FALSE)</f>
        <v>NER003</v>
      </c>
      <c r="C1134" s="277" t="str">
        <f>VLOOKUP(A1134,Lists!B:D,3,FALSE)</f>
        <v>NER</v>
      </c>
      <c r="D1134" s="249" t="s">
        <v>645</v>
      </c>
      <c r="E1134" s="249">
        <v>0</v>
      </c>
      <c r="F1134" s="249" t="s">
        <v>1405</v>
      </c>
      <c r="G1134" s="249" t="s">
        <v>731</v>
      </c>
      <c r="H1134" s="278">
        <f t="shared" si="34"/>
        <v>2</v>
      </c>
      <c r="I1134" s="162"/>
      <c r="J1134" s="249"/>
      <c r="K1134" s="278" t="str">
        <f t="shared" si="35"/>
        <v>NER003Interference into implementation of humanitarian activities</v>
      </c>
      <c r="L1134" s="281">
        <v>43508</v>
      </c>
      <c r="M1134" s="281" t="s">
        <v>3248</v>
      </c>
    </row>
    <row r="1135" spans="1:13" ht="15.5" hidden="1" thickTop="1" thickBot="1" x14ac:dyDescent="0.4">
      <c r="A1135" s="267" t="s">
        <v>788</v>
      </c>
      <c r="B1135" s="278" t="str">
        <f>VLOOKUP(A1135,Lists!B:C,2,FALSE)</f>
        <v>NER003</v>
      </c>
      <c r="C1135" s="278" t="str">
        <f>VLOOKUP(A1135,Lists!B:D,3,FALSE)</f>
        <v>NER</v>
      </c>
      <c r="D1135" s="250" t="s">
        <v>646</v>
      </c>
      <c r="E1135" s="250">
        <v>2</v>
      </c>
      <c r="F1135" s="250" t="s">
        <v>1405</v>
      </c>
      <c r="G1135" s="250" t="s">
        <v>731</v>
      </c>
      <c r="H1135" s="278">
        <f t="shared" si="34"/>
        <v>2</v>
      </c>
      <c r="I1135" s="161"/>
      <c r="J1135" s="250"/>
      <c r="K1135" s="278" t="str">
        <f t="shared" si="35"/>
        <v>NER003Violence against personnel, facilities and assets</v>
      </c>
      <c r="L1135" s="282">
        <v>43508</v>
      </c>
      <c r="M1135" s="282" t="s">
        <v>3248</v>
      </c>
    </row>
    <row r="1136" spans="1:13" ht="15.5" hidden="1" thickTop="1" thickBot="1" x14ac:dyDescent="0.4">
      <c r="A1136" s="268" t="s">
        <v>788</v>
      </c>
      <c r="B1136" s="277" t="str">
        <f>VLOOKUP(A1136,Lists!B:C,2,FALSE)</f>
        <v>NER003</v>
      </c>
      <c r="C1136" s="277" t="str">
        <f>VLOOKUP(A1136,Lists!B:D,3,FALSE)</f>
        <v>NER</v>
      </c>
      <c r="D1136" s="249" t="s">
        <v>647</v>
      </c>
      <c r="E1136" s="249">
        <v>0</v>
      </c>
      <c r="F1136" s="249" t="s">
        <v>1405</v>
      </c>
      <c r="G1136" s="249" t="s">
        <v>731</v>
      </c>
      <c r="H1136" s="278">
        <f t="shared" si="34"/>
        <v>2</v>
      </c>
      <c r="I1136" s="162"/>
      <c r="J1136" s="249"/>
      <c r="K1136" s="278" t="str">
        <f t="shared" si="35"/>
        <v>NER003Denial of existence of humanitarian needs or entitlements to assistance</v>
      </c>
      <c r="L1136" s="281">
        <v>43508</v>
      </c>
      <c r="M1136" s="281" t="s">
        <v>3248</v>
      </c>
    </row>
    <row r="1137" spans="1:13" ht="15.5" hidden="1" thickTop="1" thickBot="1" x14ac:dyDescent="0.4">
      <c r="A1137" s="267" t="s">
        <v>788</v>
      </c>
      <c r="B1137" s="278" t="str">
        <f>VLOOKUP(A1137,Lists!B:C,2,FALSE)</f>
        <v>NER003</v>
      </c>
      <c r="C1137" s="278" t="str">
        <f>VLOOKUP(A1137,Lists!B:D,3,FALSE)</f>
        <v>NER</v>
      </c>
      <c r="D1137" s="250" t="s">
        <v>648</v>
      </c>
      <c r="E1137" s="250">
        <v>0</v>
      </c>
      <c r="F1137" s="250" t="s">
        <v>1405</v>
      </c>
      <c r="G1137" s="250" t="s">
        <v>731</v>
      </c>
      <c r="H1137" s="278">
        <f t="shared" si="34"/>
        <v>2</v>
      </c>
      <c r="I1137" s="161"/>
      <c r="J1137" s="250"/>
      <c r="K1137" s="278" t="str">
        <f t="shared" si="35"/>
        <v>NER003Restriction and obstruction of access to services and assistance</v>
      </c>
      <c r="L1137" s="282">
        <v>43508</v>
      </c>
      <c r="M1137" s="282" t="s">
        <v>3248</v>
      </c>
    </row>
    <row r="1138" spans="1:13" ht="15.5" hidden="1" thickTop="1" thickBot="1" x14ac:dyDescent="0.4">
      <c r="A1138" s="268" t="s">
        <v>788</v>
      </c>
      <c r="B1138" s="277" t="str">
        <f>VLOOKUP(A1138,Lists!B:C,2,FALSE)</f>
        <v>NER003</v>
      </c>
      <c r="C1138" s="277" t="str">
        <f>VLOOKUP(A1138,Lists!B:D,3,FALSE)</f>
        <v>NER</v>
      </c>
      <c r="D1138" s="249" t="s">
        <v>649</v>
      </c>
      <c r="E1138" s="249">
        <v>2</v>
      </c>
      <c r="F1138" s="249" t="s">
        <v>1405</v>
      </c>
      <c r="G1138" s="249" t="s">
        <v>731</v>
      </c>
      <c r="H1138" s="278">
        <f t="shared" si="34"/>
        <v>2</v>
      </c>
      <c r="I1138" s="162"/>
      <c r="J1138" s="249"/>
      <c r="K1138" s="278" t="str">
        <f t="shared" si="35"/>
        <v>NER003Ongoing insecurity/hostilities affecting humanitarian assistance</v>
      </c>
      <c r="L1138" s="281">
        <v>43508</v>
      </c>
      <c r="M1138" s="281" t="s">
        <v>3248</v>
      </c>
    </row>
    <row r="1139" spans="1:13" ht="15.5" hidden="1" thickTop="1" thickBot="1" x14ac:dyDescent="0.4">
      <c r="A1139" s="267" t="s">
        <v>788</v>
      </c>
      <c r="B1139" s="278" t="str">
        <f>VLOOKUP(A1139,Lists!B:C,2,FALSE)</f>
        <v>NER003</v>
      </c>
      <c r="C1139" s="278" t="str">
        <f>VLOOKUP(A1139,Lists!B:D,3,FALSE)</f>
        <v>NER</v>
      </c>
      <c r="D1139" s="250" t="s">
        <v>650</v>
      </c>
      <c r="E1139" s="250">
        <v>1</v>
      </c>
      <c r="F1139" s="250" t="s">
        <v>1405</v>
      </c>
      <c r="G1139" s="250" t="s">
        <v>731</v>
      </c>
      <c r="H1139" s="278">
        <f t="shared" si="34"/>
        <v>2</v>
      </c>
      <c r="I1139" s="161"/>
      <c r="J1139" s="250"/>
      <c r="K1139" s="278" t="str">
        <f t="shared" si="35"/>
        <v xml:space="preserve">NER003Presence of mines and improvised explosive devices </v>
      </c>
      <c r="L1139" s="282">
        <v>43508</v>
      </c>
      <c r="M1139" s="282" t="s">
        <v>3248</v>
      </c>
    </row>
    <row r="1140" spans="1:13" ht="15.5" hidden="1" thickTop="1" thickBot="1" x14ac:dyDescent="0.4">
      <c r="A1140" s="268" t="s">
        <v>788</v>
      </c>
      <c r="B1140" s="277" t="str">
        <f>VLOOKUP(A1140,Lists!B:C,2,FALSE)</f>
        <v>NER003</v>
      </c>
      <c r="C1140" s="277" t="str">
        <f>VLOOKUP(A1140,Lists!B:D,3,FALSE)</f>
        <v>NER</v>
      </c>
      <c r="D1140" s="249" t="s">
        <v>651</v>
      </c>
      <c r="E1140" s="249">
        <v>1</v>
      </c>
      <c r="F1140" s="249" t="s">
        <v>1405</v>
      </c>
      <c r="G1140" s="249" t="s">
        <v>731</v>
      </c>
      <c r="H1140" s="278">
        <f t="shared" si="34"/>
        <v>2</v>
      </c>
      <c r="I1140" s="162"/>
      <c r="J1140" s="249"/>
      <c r="K1140" s="278" t="str">
        <f t="shared" si="35"/>
        <v>NER003Physical constraints in the environment (obstacles related to terrain, climate, lack of infrastructure, etc.)</v>
      </c>
      <c r="L1140" s="281">
        <v>43508</v>
      </c>
      <c r="M1140" s="281" t="s">
        <v>3248</v>
      </c>
    </row>
    <row r="1141" spans="1:13" ht="15.5" hidden="1" thickTop="1" thickBot="1" x14ac:dyDescent="0.4">
      <c r="A1141" s="267" t="s">
        <v>1257</v>
      </c>
      <c r="B1141" s="278" t="str">
        <f>VLOOKUP(A1141,Lists!B:C,2,FALSE)</f>
        <v>ZMB002</v>
      </c>
      <c r="C1141" s="278" t="str">
        <f>VLOOKUP(A1141,Lists!B:D,3,FALSE)</f>
        <v>ZMB</v>
      </c>
      <c r="D1141" s="250" t="s">
        <v>522</v>
      </c>
      <c r="E1141" s="250">
        <v>16480058</v>
      </c>
      <c r="F1141" s="250"/>
      <c r="G1141" s="250" t="s">
        <v>731</v>
      </c>
      <c r="H1141" s="278">
        <f t="shared" si="34"/>
        <v>2</v>
      </c>
      <c r="I1141" s="161"/>
      <c r="J1141" s="250"/>
      <c r="K1141" s="278" t="str">
        <f t="shared" si="35"/>
        <v>ZMB002Total population</v>
      </c>
      <c r="L1141" s="282">
        <v>43508</v>
      </c>
      <c r="M1141" s="282" t="s">
        <v>3248</v>
      </c>
    </row>
    <row r="1142" spans="1:13" ht="15.5" hidden="1" thickTop="1" thickBot="1" x14ac:dyDescent="0.4">
      <c r="A1142" s="268" t="s">
        <v>1257</v>
      </c>
      <c r="B1142" s="277" t="str">
        <f>VLOOKUP(A1142,Lists!B:C,2,FALSE)</f>
        <v>ZMB002</v>
      </c>
      <c r="C1142" s="277" t="str">
        <f>VLOOKUP(A1142,Lists!B:D,3,FALSE)</f>
        <v>ZMB</v>
      </c>
      <c r="D1142" s="249" t="s">
        <v>660</v>
      </c>
      <c r="E1142" s="249">
        <v>626890</v>
      </c>
      <c r="F1142" s="249" t="s">
        <v>1644</v>
      </c>
      <c r="G1142" s="249" t="s">
        <v>731</v>
      </c>
      <c r="H1142" s="278">
        <f t="shared" si="34"/>
        <v>2</v>
      </c>
      <c r="I1142" s="162"/>
      <c r="J1142" s="249"/>
      <c r="K1142" s="278" t="str">
        <f t="shared" si="35"/>
        <v>ZMB002Landmass affected</v>
      </c>
      <c r="L1142" s="281">
        <v>43509</v>
      </c>
      <c r="M1142" s="281" t="s">
        <v>3248</v>
      </c>
    </row>
    <row r="1143" spans="1:13" ht="15.5" hidden="1" thickTop="1" thickBot="1" x14ac:dyDescent="0.4">
      <c r="A1143" s="267" t="s">
        <v>1257</v>
      </c>
      <c r="B1143" s="278" t="str">
        <f>VLOOKUP(A1143,Lists!B:C,2,FALSE)</f>
        <v>ZMB002</v>
      </c>
      <c r="C1143" s="278" t="str">
        <f>VLOOKUP(A1143,Lists!B:D,3,FALSE)</f>
        <v>ZMB</v>
      </c>
      <c r="D1143" s="250" t="s">
        <v>737</v>
      </c>
      <c r="E1143" s="250">
        <v>12324688</v>
      </c>
      <c r="F1143" s="250" t="s">
        <v>1644</v>
      </c>
      <c r="G1143" s="250" t="s">
        <v>731</v>
      </c>
      <c r="H1143" s="278">
        <f t="shared" si="34"/>
        <v>2</v>
      </c>
      <c r="I1143" s="161"/>
      <c r="J1143" s="250"/>
      <c r="K1143" s="278" t="str">
        <f t="shared" si="35"/>
        <v>ZMB002People exposed</v>
      </c>
      <c r="L1143" s="282">
        <v>43509</v>
      </c>
      <c r="M1143" s="282" t="s">
        <v>3248</v>
      </c>
    </row>
    <row r="1144" spans="1:13" ht="15.5" hidden="1" thickTop="1" thickBot="1" x14ac:dyDescent="0.4">
      <c r="A1144" s="268" t="s">
        <v>1257</v>
      </c>
      <c r="B1144" s="277" t="str">
        <f>VLOOKUP(A1144,Lists!B:C,2,FALSE)</f>
        <v>ZMB002</v>
      </c>
      <c r="C1144" s="277" t="str">
        <f>VLOOKUP(A1144,Lists!B:D,3,FALSE)</f>
        <v>ZMB</v>
      </c>
      <c r="D1144" s="249" t="s">
        <v>533</v>
      </c>
      <c r="E1144" s="249">
        <v>6948650</v>
      </c>
      <c r="F1144" s="249" t="s">
        <v>1644</v>
      </c>
      <c r="G1144" s="249" t="s">
        <v>731</v>
      </c>
      <c r="H1144" s="278">
        <f t="shared" si="34"/>
        <v>2</v>
      </c>
      <c r="I1144" s="162"/>
      <c r="J1144" s="249"/>
      <c r="K1144" s="278" t="str">
        <f t="shared" si="35"/>
        <v>ZMB002People affected</v>
      </c>
      <c r="L1144" s="281">
        <v>43509</v>
      </c>
      <c r="M1144" s="281" t="s">
        <v>3248</v>
      </c>
    </row>
    <row r="1145" spans="1:13" ht="15.5" thickTop="1" thickBot="1" x14ac:dyDescent="0.4">
      <c r="A1145" s="267" t="s">
        <v>1257</v>
      </c>
      <c r="B1145" s="278" t="str">
        <f>VLOOKUP(A1145,Lists!B:C,2,FALSE)</f>
        <v>ZMB002</v>
      </c>
      <c r="C1145" s="278" t="str">
        <f>VLOOKUP(A1145,Lists!B:D,3,FALSE)</f>
        <v>ZMB</v>
      </c>
      <c r="D1145" s="250" t="s">
        <v>666</v>
      </c>
      <c r="E1145" s="250" t="s">
        <v>446</v>
      </c>
      <c r="F1145" s="250"/>
      <c r="G1145" s="250" t="s">
        <v>731</v>
      </c>
      <c r="H1145" s="278">
        <f t="shared" si="34"/>
        <v>2</v>
      </c>
      <c r="I1145" s="161"/>
      <c r="J1145" s="250"/>
      <c r="K1145" s="278" t="str">
        <f t="shared" si="35"/>
        <v>ZMB002People displaced</v>
      </c>
      <c r="L1145" s="282">
        <v>43509</v>
      </c>
      <c r="M1145" s="282" t="s">
        <v>3248</v>
      </c>
    </row>
    <row r="1146" spans="1:13" ht="15.5" hidden="1" thickTop="1" thickBot="1" x14ac:dyDescent="0.4">
      <c r="A1146" s="268" t="s">
        <v>1257</v>
      </c>
      <c r="B1146" s="277" t="str">
        <f>VLOOKUP(A1146,Lists!B:C,2,FALSE)</f>
        <v>ZMB002</v>
      </c>
      <c r="C1146" s="277" t="str">
        <f>VLOOKUP(A1146,Lists!B:D,3,FALSE)</f>
        <v>ZMB</v>
      </c>
      <c r="D1146" s="249" t="s">
        <v>5028</v>
      </c>
      <c r="E1146" s="249" t="s">
        <v>446</v>
      </c>
      <c r="F1146" s="249" t="s">
        <v>1645</v>
      </c>
      <c r="G1146" s="249" t="s">
        <v>731</v>
      </c>
      <c r="H1146" s="278">
        <f t="shared" si="34"/>
        <v>2</v>
      </c>
      <c r="I1146" s="162" t="s">
        <v>1648</v>
      </c>
      <c r="J1146" s="249" t="s">
        <v>1646</v>
      </c>
      <c r="K1146" s="278" t="str">
        <f t="shared" si="35"/>
        <v>ZMB002Illness cases reported</v>
      </c>
      <c r="L1146" s="281">
        <v>43509</v>
      </c>
      <c r="M1146" s="281" t="s">
        <v>3248</v>
      </c>
    </row>
    <row r="1147" spans="1:13" ht="15.5" hidden="1" thickTop="1" thickBot="1" x14ac:dyDescent="0.4">
      <c r="A1147" s="267" t="s">
        <v>1257</v>
      </c>
      <c r="B1147" s="278" t="str">
        <f>VLOOKUP(A1147,Lists!B:C,2,FALSE)</f>
        <v>ZMB002</v>
      </c>
      <c r="C1147" s="278" t="str">
        <f>VLOOKUP(A1147,Lists!B:D,3,FALSE)</f>
        <v>ZMB</v>
      </c>
      <c r="D1147" s="250" t="s">
        <v>5027</v>
      </c>
      <c r="E1147" s="250" t="s">
        <v>446</v>
      </c>
      <c r="F1147" s="250"/>
      <c r="G1147" s="250" t="s">
        <v>731</v>
      </c>
      <c r="H1147" s="278">
        <f t="shared" si="34"/>
        <v>2</v>
      </c>
      <c r="I1147" s="161" t="s">
        <v>1648</v>
      </c>
      <c r="J1147" s="250" t="s">
        <v>1647</v>
      </c>
      <c r="K1147" s="278" t="str">
        <f t="shared" si="35"/>
        <v>ZMB002Injuries reported</v>
      </c>
      <c r="L1147" s="282">
        <v>43509</v>
      </c>
      <c r="M1147" s="282" t="s">
        <v>3248</v>
      </c>
    </row>
    <row r="1148" spans="1:13" ht="15.5" hidden="1" thickTop="1" thickBot="1" x14ac:dyDescent="0.4">
      <c r="A1148" s="268" t="s">
        <v>1257</v>
      </c>
      <c r="B1148" s="277" t="str">
        <f>VLOOKUP(A1148,Lists!B:C,2,FALSE)</f>
        <v>ZMB002</v>
      </c>
      <c r="C1148" s="277" t="str">
        <f>VLOOKUP(A1148,Lists!B:D,3,FALSE)</f>
        <v>ZMB</v>
      </c>
      <c r="D1148" s="249" t="s">
        <v>5115</v>
      </c>
      <c r="E1148" s="249">
        <v>0</v>
      </c>
      <c r="F1148" s="249"/>
      <c r="G1148" s="249" t="s">
        <v>732</v>
      </c>
      <c r="H1148" s="278">
        <f t="shared" si="34"/>
        <v>1</v>
      </c>
      <c r="I1148" s="162"/>
      <c r="J1148" s="249" t="s">
        <v>1649</v>
      </c>
      <c r="K1148" s="278" t="str">
        <f t="shared" si="35"/>
        <v>ZMB002Fatalities in all crises</v>
      </c>
      <c r="L1148" s="281">
        <v>43509</v>
      </c>
      <c r="M1148" s="281" t="s">
        <v>3248</v>
      </c>
    </row>
    <row r="1149" spans="1:13" ht="15.5" hidden="1" thickTop="1" thickBot="1" x14ac:dyDescent="0.4">
      <c r="A1149" s="267" t="s">
        <v>1257</v>
      </c>
      <c r="B1149" s="278" t="str">
        <f>VLOOKUP(A1149,Lists!B:C,2,FALSE)</f>
        <v>ZMB002</v>
      </c>
      <c r="C1149" s="278" t="str">
        <f>VLOOKUP(A1149,Lists!B:D,3,FALSE)</f>
        <v>ZMB</v>
      </c>
      <c r="D1149" s="250" t="s">
        <v>5108</v>
      </c>
      <c r="E1149" s="250">
        <v>0</v>
      </c>
      <c r="F1149" s="250"/>
      <c r="G1149" s="250" t="s">
        <v>731</v>
      </c>
      <c r="H1149" s="278">
        <f t="shared" si="34"/>
        <v>2</v>
      </c>
      <c r="I1149" s="161"/>
      <c r="J1149" s="250" t="s">
        <v>1650</v>
      </c>
      <c r="K1149" s="278" t="str">
        <f t="shared" si="35"/>
        <v>ZMB002Buildings damaged</v>
      </c>
      <c r="L1149" s="282">
        <v>43509</v>
      </c>
      <c r="M1149" s="282" t="s">
        <v>3248</v>
      </c>
    </row>
    <row r="1150" spans="1:13" ht="15.5" hidden="1" thickTop="1" thickBot="1" x14ac:dyDescent="0.4">
      <c r="A1150" s="268" t="s">
        <v>1257</v>
      </c>
      <c r="B1150" s="277" t="str">
        <f>VLOOKUP(A1150,Lists!B:C,2,FALSE)</f>
        <v>ZMB002</v>
      </c>
      <c r="C1150" s="277" t="str">
        <f>VLOOKUP(A1150,Lists!B:D,3,FALSE)</f>
        <v>ZMB</v>
      </c>
      <c r="D1150" s="249" t="s">
        <v>5109</v>
      </c>
      <c r="E1150" s="249">
        <v>0</v>
      </c>
      <c r="F1150" s="249"/>
      <c r="G1150" s="249" t="s">
        <v>731</v>
      </c>
      <c r="H1150" s="278">
        <f t="shared" si="34"/>
        <v>2</v>
      </c>
      <c r="I1150" s="162"/>
      <c r="J1150" s="249" t="s">
        <v>1650</v>
      </c>
      <c r="K1150" s="278" t="str">
        <f t="shared" si="35"/>
        <v>ZMB002Buildings destroyed</v>
      </c>
      <c r="L1150" s="281">
        <v>43509</v>
      </c>
      <c r="M1150" s="281" t="s">
        <v>3248</v>
      </c>
    </row>
    <row r="1151" spans="1:13" ht="15.5" hidden="1" thickTop="1" thickBot="1" x14ac:dyDescent="0.4">
      <c r="A1151" s="267" t="s">
        <v>1257</v>
      </c>
      <c r="B1151" s="278" t="str">
        <f>VLOOKUP(A1151,Lists!B:C,2,FALSE)</f>
        <v>ZMB002</v>
      </c>
      <c r="C1151" s="278" t="str">
        <f>VLOOKUP(A1151,Lists!B:D,3,FALSE)</f>
        <v>ZMB</v>
      </c>
      <c r="D1151" s="250" t="s">
        <v>5029</v>
      </c>
      <c r="E1151" s="250">
        <v>0</v>
      </c>
      <c r="F1151" s="250"/>
      <c r="G1151" s="250" t="s">
        <v>732</v>
      </c>
      <c r="H1151" s="278">
        <f t="shared" si="34"/>
        <v>1</v>
      </c>
      <c r="I1151" s="161"/>
      <c r="J1151" s="250" t="s">
        <v>1649</v>
      </c>
      <c r="K1151" s="278" t="str">
        <f t="shared" si="35"/>
        <v>ZMB002Fatalities reported</v>
      </c>
      <c r="L1151" s="282">
        <v>43509</v>
      </c>
      <c r="M1151" s="282" t="s">
        <v>3248</v>
      </c>
    </row>
    <row r="1152" spans="1:13" ht="15.5" hidden="1" thickTop="1" thickBot="1" x14ac:dyDescent="0.4">
      <c r="A1152" s="268" t="s">
        <v>1257</v>
      </c>
      <c r="B1152" s="277" t="str">
        <f>VLOOKUP(A1152,Lists!B:C,2,FALSE)</f>
        <v>ZMB002</v>
      </c>
      <c r="C1152" s="277" t="str">
        <f>VLOOKUP(A1152,Lists!B:D,3,FALSE)</f>
        <v>ZMB</v>
      </c>
      <c r="D1152" s="249" t="s">
        <v>742</v>
      </c>
      <c r="E1152" s="249">
        <v>2E-3</v>
      </c>
      <c r="F1152" s="249" t="s">
        <v>1652</v>
      </c>
      <c r="G1152" s="249" t="s">
        <v>731</v>
      </c>
      <c r="H1152" s="278">
        <f t="shared" si="34"/>
        <v>2</v>
      </c>
      <c r="I1152" s="162" t="s">
        <v>1653</v>
      </c>
      <c r="J1152" s="249" t="s">
        <v>1651</v>
      </c>
      <c r="K1152" s="278" t="str">
        <f t="shared" si="35"/>
        <v>ZMB002Economic Losses</v>
      </c>
      <c r="L1152" s="281">
        <v>43509</v>
      </c>
      <c r="M1152" s="281" t="s">
        <v>3248</v>
      </c>
    </row>
    <row r="1153" spans="1:13" ht="15.5" hidden="1" thickTop="1" thickBot="1" x14ac:dyDescent="0.4">
      <c r="A1153" s="267" t="s">
        <v>1257</v>
      </c>
      <c r="B1153" s="278" t="str">
        <f>VLOOKUP(A1153,Lists!B:C,2,FALSE)</f>
        <v>ZMB002</v>
      </c>
      <c r="C1153" s="278" t="str">
        <f>VLOOKUP(A1153,Lists!B:D,3,FALSE)</f>
        <v>ZMB</v>
      </c>
      <c r="D1153" s="250" t="s">
        <v>752</v>
      </c>
      <c r="E1153" s="250">
        <v>3142401</v>
      </c>
      <c r="F1153" s="250" t="s">
        <v>1654</v>
      </c>
      <c r="G1153" s="250" t="s">
        <v>731</v>
      </c>
      <c r="H1153" s="278">
        <f t="shared" si="34"/>
        <v>2</v>
      </c>
      <c r="I1153" s="161" t="s">
        <v>1656</v>
      </c>
      <c r="J1153" s="250"/>
      <c r="K1153" s="278" t="str">
        <f t="shared" si="35"/>
        <v>ZMB002People in Need</v>
      </c>
      <c r="L1153" s="282">
        <v>43509</v>
      </c>
      <c r="M1153" s="282" t="s">
        <v>3248</v>
      </c>
    </row>
    <row r="1154" spans="1:13" ht="15.5" hidden="1" thickTop="1" thickBot="1" x14ac:dyDescent="0.4">
      <c r="A1154" s="268" t="s">
        <v>1257</v>
      </c>
      <c r="B1154" s="277" t="str">
        <f>VLOOKUP(A1154,Lists!B:C,2,FALSE)</f>
        <v>ZMB002</v>
      </c>
      <c r="C1154" s="277" t="str">
        <f>VLOOKUP(A1154,Lists!B:D,3,FALSE)</f>
        <v>ZMB</v>
      </c>
      <c r="D1154" s="249" t="s">
        <v>5110</v>
      </c>
      <c r="E1154" s="249">
        <v>0</v>
      </c>
      <c r="F1154" s="249"/>
      <c r="G1154" s="249" t="s">
        <v>731</v>
      </c>
      <c r="H1154" s="278">
        <f t="shared" ref="H1154:H1217" si="36">IF(G1154="x","x",IF(G1154="Low",3,IF(G1154="Medium",2,IF(G1154="High",1,FALSE))))</f>
        <v>2</v>
      </c>
      <c r="I1154" s="162"/>
      <c r="J1154" s="249"/>
      <c r="K1154" s="278" t="str">
        <f t="shared" ref="K1154:K1217" si="37">B1154&amp;""&amp;D1154</f>
        <v>ZMB002Minimal humanitarian conditions - Level 1</v>
      </c>
      <c r="L1154" s="281">
        <v>43509</v>
      </c>
      <c r="M1154" s="281" t="s">
        <v>3248</v>
      </c>
    </row>
    <row r="1155" spans="1:13" ht="15.5" hidden="1" thickTop="1" thickBot="1" x14ac:dyDescent="0.4">
      <c r="A1155" s="267" t="s">
        <v>1257</v>
      </c>
      <c r="B1155" s="278" t="str">
        <f>VLOOKUP(A1155,Lists!B:C,2,FALSE)</f>
        <v>ZMB002</v>
      </c>
      <c r="C1155" s="278" t="str">
        <f>VLOOKUP(A1155,Lists!B:D,3,FALSE)</f>
        <v>ZMB</v>
      </c>
      <c r="D1155" s="250" t="s">
        <v>5111</v>
      </c>
      <c r="E1155" s="250">
        <v>1969946</v>
      </c>
      <c r="F1155" s="250" t="s">
        <v>1654</v>
      </c>
      <c r="G1155" s="250" t="s">
        <v>731</v>
      </c>
      <c r="H1155" s="278">
        <f t="shared" si="36"/>
        <v>2</v>
      </c>
      <c r="I1155" s="161" t="s">
        <v>1656</v>
      </c>
      <c r="J1155" s="250" t="s">
        <v>1661</v>
      </c>
      <c r="K1155" s="278" t="str">
        <f t="shared" si="37"/>
        <v>ZMB002Stressed humanitarian conditions - Level 2</v>
      </c>
      <c r="L1155" s="282">
        <v>43509</v>
      </c>
      <c r="M1155" s="282" t="s">
        <v>3248</v>
      </c>
    </row>
    <row r="1156" spans="1:13" ht="15.5" hidden="1" thickTop="1" thickBot="1" x14ac:dyDescent="0.4">
      <c r="A1156" s="268" t="s">
        <v>1257</v>
      </c>
      <c r="B1156" s="277" t="str">
        <f>VLOOKUP(A1156,Lists!B:C,2,FALSE)</f>
        <v>ZMB002</v>
      </c>
      <c r="C1156" s="277" t="str">
        <f>VLOOKUP(A1156,Lists!B:D,3,FALSE)</f>
        <v>ZMB</v>
      </c>
      <c r="D1156" s="249" t="s">
        <v>5112</v>
      </c>
      <c r="E1156" s="249">
        <v>839114</v>
      </c>
      <c r="F1156" s="249" t="s">
        <v>1654</v>
      </c>
      <c r="G1156" s="249" t="s">
        <v>731</v>
      </c>
      <c r="H1156" s="278">
        <f t="shared" si="36"/>
        <v>2</v>
      </c>
      <c r="I1156" s="162" t="s">
        <v>1656</v>
      </c>
      <c r="J1156" s="249" t="s">
        <v>1660</v>
      </c>
      <c r="K1156" s="278" t="str">
        <f t="shared" si="37"/>
        <v>ZMB002Moderate humanitarian conditions - Level 3</v>
      </c>
      <c r="L1156" s="281">
        <v>43509</v>
      </c>
      <c r="M1156" s="281" t="s">
        <v>3248</v>
      </c>
    </row>
    <row r="1157" spans="1:13" ht="15.5" hidden="1" thickTop="1" thickBot="1" x14ac:dyDescent="0.4">
      <c r="A1157" s="267" t="s">
        <v>1257</v>
      </c>
      <c r="B1157" s="278" t="str">
        <f>VLOOKUP(A1157,Lists!B:C,2,FALSE)</f>
        <v>ZMB002</v>
      </c>
      <c r="C1157" s="278" t="str">
        <f>VLOOKUP(A1157,Lists!B:D,3,FALSE)</f>
        <v>ZMB</v>
      </c>
      <c r="D1157" s="250" t="s">
        <v>5113</v>
      </c>
      <c r="E1157" s="250">
        <v>333341</v>
      </c>
      <c r="F1157" s="250" t="s">
        <v>1654</v>
      </c>
      <c r="G1157" s="250" t="s">
        <v>731</v>
      </c>
      <c r="H1157" s="278">
        <f t="shared" si="36"/>
        <v>2</v>
      </c>
      <c r="I1157" s="161" t="s">
        <v>1656</v>
      </c>
      <c r="J1157" s="250" t="s">
        <v>1659</v>
      </c>
      <c r="K1157" s="278" t="str">
        <f t="shared" si="37"/>
        <v>ZMB002Severe humanitarian conditions - Level 4</v>
      </c>
      <c r="L1157" s="282">
        <v>43509</v>
      </c>
      <c r="M1157" s="282" t="s">
        <v>3248</v>
      </c>
    </row>
    <row r="1158" spans="1:13" ht="15.5" hidden="1" thickTop="1" thickBot="1" x14ac:dyDescent="0.4">
      <c r="A1158" s="268" t="s">
        <v>1257</v>
      </c>
      <c r="B1158" s="277" t="str">
        <f>VLOOKUP(A1158,Lists!B:C,2,FALSE)</f>
        <v>ZMB002</v>
      </c>
      <c r="C1158" s="277" t="str">
        <f>VLOOKUP(A1158,Lists!B:D,3,FALSE)</f>
        <v>ZMB</v>
      </c>
      <c r="D1158" s="249" t="s">
        <v>5114</v>
      </c>
      <c r="E1158" s="249">
        <v>0</v>
      </c>
      <c r="F1158" s="249"/>
      <c r="G1158" s="249" t="s">
        <v>731</v>
      </c>
      <c r="H1158" s="278">
        <f t="shared" si="36"/>
        <v>2</v>
      </c>
      <c r="I1158" s="162"/>
      <c r="J1158" s="249"/>
      <c r="K1158" s="278" t="str">
        <f t="shared" si="37"/>
        <v>ZMB002Extreme humanitarian conditions - Level 5</v>
      </c>
      <c r="L1158" s="281">
        <v>43509</v>
      </c>
      <c r="M1158" s="281" t="s">
        <v>3248</v>
      </c>
    </row>
    <row r="1159" spans="1:13" ht="15.5" hidden="1" thickTop="1" thickBot="1" x14ac:dyDescent="0.4">
      <c r="A1159" s="267" t="s">
        <v>1257</v>
      </c>
      <c r="B1159" s="278" t="str">
        <f>VLOOKUP(A1159,Lists!B:C,2,FALSE)</f>
        <v>ZMB002</v>
      </c>
      <c r="C1159" s="278" t="str">
        <f>VLOOKUP(A1159,Lists!B:D,3,FALSE)</f>
        <v>ZMB</v>
      </c>
      <c r="D1159" s="250" t="s">
        <v>688</v>
      </c>
      <c r="E1159" s="250">
        <v>3</v>
      </c>
      <c r="F1159" s="250" t="s">
        <v>1655</v>
      </c>
      <c r="G1159" s="250" t="s">
        <v>731</v>
      </c>
      <c r="H1159" s="278">
        <f t="shared" si="36"/>
        <v>2</v>
      </c>
      <c r="I1159" s="161" t="s">
        <v>1658</v>
      </c>
      <c r="J1159" s="250" t="s">
        <v>1657</v>
      </c>
      <c r="K1159" s="278" t="str">
        <f t="shared" si="37"/>
        <v>ZMB002Crisis affected groups</v>
      </c>
      <c r="L1159" s="282">
        <v>43509</v>
      </c>
      <c r="M1159" s="282" t="s">
        <v>3248</v>
      </c>
    </row>
    <row r="1160" spans="1:13" ht="15.5" hidden="1" thickTop="1" thickBot="1" x14ac:dyDescent="0.4">
      <c r="A1160" s="268" t="s">
        <v>1257</v>
      </c>
      <c r="B1160" s="277" t="str">
        <f>VLOOKUP(A1160,Lists!B:C,2,FALSE)</f>
        <v>ZMB002</v>
      </c>
      <c r="C1160" s="277" t="str">
        <f>VLOOKUP(A1160,Lists!B:D,3,FALSE)</f>
        <v>ZMB</v>
      </c>
      <c r="D1160" s="249" t="s">
        <v>691</v>
      </c>
      <c r="E1160" s="249">
        <v>0</v>
      </c>
      <c r="F1160" s="249"/>
      <c r="G1160" s="249" t="s">
        <v>731</v>
      </c>
      <c r="H1160" s="278">
        <f t="shared" si="36"/>
        <v>2</v>
      </c>
      <c r="I1160" s="162"/>
      <c r="J1160" s="249"/>
      <c r="K1160" s="278" t="str">
        <f t="shared" si="37"/>
        <v>ZMB002People facing limited access constraints</v>
      </c>
      <c r="L1160" s="281">
        <v>43509</v>
      </c>
      <c r="M1160" s="281" t="s">
        <v>3248</v>
      </c>
    </row>
    <row r="1161" spans="1:13" ht="15.5" hidden="1" thickTop="1" thickBot="1" x14ac:dyDescent="0.4">
      <c r="A1161" s="267" t="s">
        <v>1257</v>
      </c>
      <c r="B1161" s="278" t="str">
        <f>VLOOKUP(A1161,Lists!B:C,2,FALSE)</f>
        <v>ZMB002</v>
      </c>
      <c r="C1161" s="278" t="str">
        <f>VLOOKUP(A1161,Lists!B:D,3,FALSE)</f>
        <v>ZMB</v>
      </c>
      <c r="D1161" s="250" t="s">
        <v>692</v>
      </c>
      <c r="E1161" s="250">
        <v>0</v>
      </c>
      <c r="F1161" s="250"/>
      <c r="G1161" s="250" t="s">
        <v>731</v>
      </c>
      <c r="H1161" s="278">
        <f t="shared" si="36"/>
        <v>2</v>
      </c>
      <c r="I1161" s="161"/>
      <c r="J1161" s="250"/>
      <c r="K1161" s="278" t="str">
        <f t="shared" si="37"/>
        <v>ZMB002People facing restricted access constraints</v>
      </c>
      <c r="L1161" s="282">
        <v>43509</v>
      </c>
      <c r="M1161" s="282" t="s">
        <v>3248</v>
      </c>
    </row>
    <row r="1162" spans="1:13" ht="15.5" hidden="1" thickTop="1" thickBot="1" x14ac:dyDescent="0.4">
      <c r="A1162" s="268" t="s">
        <v>1257</v>
      </c>
      <c r="B1162" s="277" t="str">
        <f>VLOOKUP(A1162,Lists!B:C,2,FALSE)</f>
        <v>ZMB002</v>
      </c>
      <c r="C1162" s="277" t="str">
        <f>VLOOKUP(A1162,Lists!B:D,3,FALSE)</f>
        <v>ZMB</v>
      </c>
      <c r="D1162" s="249" t="s">
        <v>643</v>
      </c>
      <c r="E1162" s="249" t="s">
        <v>446</v>
      </c>
      <c r="F1162" s="249"/>
      <c r="G1162" s="249" t="s">
        <v>731</v>
      </c>
      <c r="H1162" s="278">
        <f t="shared" si="36"/>
        <v>2</v>
      </c>
      <c r="I1162" s="162"/>
      <c r="J1162" s="249"/>
      <c r="K1162" s="278" t="str">
        <f t="shared" si="37"/>
        <v>ZMB002Impediments to entry into country (bureaucratic and administrative)</v>
      </c>
      <c r="L1162" s="281">
        <v>43509</v>
      </c>
      <c r="M1162" s="281" t="s">
        <v>3248</v>
      </c>
    </row>
    <row r="1163" spans="1:13" ht="15.5" hidden="1" thickTop="1" thickBot="1" x14ac:dyDescent="0.4">
      <c r="A1163" s="267" t="s">
        <v>1257</v>
      </c>
      <c r="B1163" s="278" t="str">
        <f>VLOOKUP(A1163,Lists!B:C,2,FALSE)</f>
        <v>ZMB002</v>
      </c>
      <c r="C1163" s="278" t="str">
        <f>VLOOKUP(A1163,Lists!B:D,3,FALSE)</f>
        <v>ZMB</v>
      </c>
      <c r="D1163" s="250" t="s">
        <v>644</v>
      </c>
      <c r="E1163" s="250" t="s">
        <v>446</v>
      </c>
      <c r="F1163" s="250"/>
      <c r="G1163" s="250" t="s">
        <v>731</v>
      </c>
      <c r="H1163" s="278">
        <f t="shared" si="36"/>
        <v>2</v>
      </c>
      <c r="I1163" s="161"/>
      <c r="J1163" s="250"/>
      <c r="K1163" s="278" t="str">
        <f t="shared" si="37"/>
        <v>ZMB002Restriction of movement (impediments to freedom of movement and/or administrative restrictions)</v>
      </c>
      <c r="L1163" s="282">
        <v>43509</v>
      </c>
      <c r="M1163" s="282" t="s">
        <v>3248</v>
      </c>
    </row>
    <row r="1164" spans="1:13" ht="15.5" hidden="1" thickTop="1" thickBot="1" x14ac:dyDescent="0.4">
      <c r="A1164" s="268" t="s">
        <v>1257</v>
      </c>
      <c r="B1164" s="277" t="str">
        <f>VLOOKUP(A1164,Lists!B:C,2,FALSE)</f>
        <v>ZMB002</v>
      </c>
      <c r="C1164" s="277" t="str">
        <f>VLOOKUP(A1164,Lists!B:D,3,FALSE)</f>
        <v>ZMB</v>
      </c>
      <c r="D1164" s="249" t="s">
        <v>645</v>
      </c>
      <c r="E1164" s="249" t="s">
        <v>446</v>
      </c>
      <c r="F1164" s="249"/>
      <c r="G1164" s="249" t="s">
        <v>731</v>
      </c>
      <c r="H1164" s="278">
        <f t="shared" si="36"/>
        <v>2</v>
      </c>
      <c r="I1164" s="162"/>
      <c r="J1164" s="249"/>
      <c r="K1164" s="278" t="str">
        <f t="shared" si="37"/>
        <v>ZMB002Interference into implementation of humanitarian activities</v>
      </c>
      <c r="L1164" s="281">
        <v>43509</v>
      </c>
      <c r="M1164" s="281" t="s">
        <v>3248</v>
      </c>
    </row>
    <row r="1165" spans="1:13" ht="15.5" hidden="1" thickTop="1" thickBot="1" x14ac:dyDescent="0.4">
      <c r="A1165" s="267" t="s">
        <v>1257</v>
      </c>
      <c r="B1165" s="278" t="str">
        <f>VLOOKUP(A1165,Lists!B:C,2,FALSE)</f>
        <v>ZMB002</v>
      </c>
      <c r="C1165" s="278" t="str">
        <f>VLOOKUP(A1165,Lists!B:D,3,FALSE)</f>
        <v>ZMB</v>
      </c>
      <c r="D1165" s="250" t="s">
        <v>646</v>
      </c>
      <c r="E1165" s="250" t="s">
        <v>446</v>
      </c>
      <c r="F1165" s="250"/>
      <c r="G1165" s="250" t="s">
        <v>731</v>
      </c>
      <c r="H1165" s="278">
        <f t="shared" si="36"/>
        <v>2</v>
      </c>
      <c r="I1165" s="161"/>
      <c r="J1165" s="250"/>
      <c r="K1165" s="278" t="str">
        <f t="shared" si="37"/>
        <v>ZMB002Violence against personnel, facilities and assets</v>
      </c>
      <c r="L1165" s="282">
        <v>43509</v>
      </c>
      <c r="M1165" s="282" t="s">
        <v>3248</v>
      </c>
    </row>
    <row r="1166" spans="1:13" ht="15.5" hidden="1" thickTop="1" thickBot="1" x14ac:dyDescent="0.4">
      <c r="A1166" s="268" t="s">
        <v>1257</v>
      </c>
      <c r="B1166" s="277" t="str">
        <f>VLOOKUP(A1166,Lists!B:C,2,FALSE)</f>
        <v>ZMB002</v>
      </c>
      <c r="C1166" s="277" t="str">
        <f>VLOOKUP(A1166,Lists!B:D,3,FALSE)</f>
        <v>ZMB</v>
      </c>
      <c r="D1166" s="249" t="s">
        <v>647</v>
      </c>
      <c r="E1166" s="249" t="s">
        <v>446</v>
      </c>
      <c r="F1166" s="249"/>
      <c r="G1166" s="249" t="s">
        <v>731</v>
      </c>
      <c r="H1166" s="278">
        <f t="shared" si="36"/>
        <v>2</v>
      </c>
      <c r="I1166" s="162"/>
      <c r="J1166" s="249"/>
      <c r="K1166" s="278" t="str">
        <f t="shared" si="37"/>
        <v>ZMB002Denial of existence of humanitarian needs or entitlements to assistance</v>
      </c>
      <c r="L1166" s="281">
        <v>43509</v>
      </c>
      <c r="M1166" s="281" t="s">
        <v>3248</v>
      </c>
    </row>
    <row r="1167" spans="1:13" ht="15.5" hidden="1" thickTop="1" thickBot="1" x14ac:dyDescent="0.4">
      <c r="A1167" s="267" t="s">
        <v>1257</v>
      </c>
      <c r="B1167" s="278" t="str">
        <f>VLOOKUP(A1167,Lists!B:C,2,FALSE)</f>
        <v>ZMB002</v>
      </c>
      <c r="C1167" s="278" t="str">
        <f>VLOOKUP(A1167,Lists!B:D,3,FALSE)</f>
        <v>ZMB</v>
      </c>
      <c r="D1167" s="250" t="s">
        <v>648</v>
      </c>
      <c r="E1167" s="250" t="s">
        <v>446</v>
      </c>
      <c r="F1167" s="250"/>
      <c r="G1167" s="250" t="s">
        <v>731</v>
      </c>
      <c r="H1167" s="278">
        <f t="shared" si="36"/>
        <v>2</v>
      </c>
      <c r="I1167" s="161"/>
      <c r="J1167" s="250"/>
      <c r="K1167" s="278" t="str">
        <f t="shared" si="37"/>
        <v>ZMB002Restriction and obstruction of access to services and assistance</v>
      </c>
      <c r="L1167" s="282">
        <v>43509</v>
      </c>
      <c r="M1167" s="282" t="s">
        <v>3248</v>
      </c>
    </row>
    <row r="1168" spans="1:13" ht="15.5" hidden="1" thickTop="1" thickBot="1" x14ac:dyDescent="0.4">
      <c r="A1168" s="268" t="s">
        <v>1257</v>
      </c>
      <c r="B1168" s="277" t="str">
        <f>VLOOKUP(A1168,Lists!B:C,2,FALSE)</f>
        <v>ZMB002</v>
      </c>
      <c r="C1168" s="277" t="str">
        <f>VLOOKUP(A1168,Lists!B:D,3,FALSE)</f>
        <v>ZMB</v>
      </c>
      <c r="D1168" s="249" t="s">
        <v>649</v>
      </c>
      <c r="E1168" s="249" t="s">
        <v>446</v>
      </c>
      <c r="F1168" s="249"/>
      <c r="G1168" s="249" t="s">
        <v>731</v>
      </c>
      <c r="H1168" s="278">
        <f t="shared" si="36"/>
        <v>2</v>
      </c>
      <c r="I1168" s="162"/>
      <c r="J1168" s="249"/>
      <c r="K1168" s="278" t="str">
        <f t="shared" si="37"/>
        <v>ZMB002Ongoing insecurity/hostilities affecting humanitarian assistance</v>
      </c>
      <c r="L1168" s="281">
        <v>43509</v>
      </c>
      <c r="M1168" s="281" t="s">
        <v>3248</v>
      </c>
    </row>
    <row r="1169" spans="1:13" ht="15.5" hidden="1" thickTop="1" thickBot="1" x14ac:dyDescent="0.4">
      <c r="A1169" s="267" t="s">
        <v>1257</v>
      </c>
      <c r="B1169" s="278" t="str">
        <f>VLOOKUP(A1169,Lists!B:C,2,FALSE)</f>
        <v>ZMB002</v>
      </c>
      <c r="C1169" s="278" t="str">
        <f>VLOOKUP(A1169,Lists!B:D,3,FALSE)</f>
        <v>ZMB</v>
      </c>
      <c r="D1169" s="250" t="s">
        <v>651</v>
      </c>
      <c r="E1169" s="250" t="s">
        <v>446</v>
      </c>
      <c r="F1169" s="250"/>
      <c r="G1169" s="250" t="s">
        <v>731</v>
      </c>
      <c r="H1169" s="278">
        <f t="shared" si="36"/>
        <v>2</v>
      </c>
      <c r="I1169" s="161"/>
      <c r="J1169" s="250"/>
      <c r="K1169" s="278" t="str">
        <f t="shared" si="37"/>
        <v>ZMB002Physical constraints in the environment (obstacles related to terrain, climate, lack of infrastructure, etc.)</v>
      </c>
      <c r="L1169" s="282">
        <v>43509</v>
      </c>
      <c r="M1169" s="282" t="s">
        <v>3248</v>
      </c>
    </row>
    <row r="1170" spans="1:13" ht="15.5" hidden="1" thickTop="1" thickBot="1" x14ac:dyDescent="0.4">
      <c r="A1170" s="268" t="s">
        <v>1257</v>
      </c>
      <c r="B1170" s="277" t="str">
        <f>VLOOKUP(A1170,Lists!B:C,2,FALSE)</f>
        <v>ZMB002</v>
      </c>
      <c r="C1170" s="277" t="str">
        <f>VLOOKUP(A1170,Lists!B:D,3,FALSE)</f>
        <v>ZMB</v>
      </c>
      <c r="D1170" s="249" t="s">
        <v>650</v>
      </c>
      <c r="E1170" s="249" t="s">
        <v>446</v>
      </c>
      <c r="F1170" s="249"/>
      <c r="G1170" s="249" t="s">
        <v>731</v>
      </c>
      <c r="H1170" s="278">
        <f t="shared" si="36"/>
        <v>2</v>
      </c>
      <c r="I1170" s="162"/>
      <c r="J1170" s="249"/>
      <c r="K1170" s="278" t="str">
        <f t="shared" si="37"/>
        <v xml:space="preserve">ZMB002Presence of mines and improvised explosive devices </v>
      </c>
      <c r="L1170" s="281">
        <v>43509</v>
      </c>
      <c r="M1170" s="281" t="s">
        <v>3248</v>
      </c>
    </row>
    <row r="1171" spans="1:13" ht="15.5" hidden="1" thickTop="1" thickBot="1" x14ac:dyDescent="0.4">
      <c r="A1171" s="267" t="s">
        <v>2956</v>
      </c>
      <c r="B1171" s="278" t="str">
        <f>VLOOKUP(A1171,Lists!B:C,2,FALSE)</f>
        <v>COD001</v>
      </c>
      <c r="C1171" s="278" t="str">
        <f>VLOOKUP(A1171,Lists!B:D,3,FALSE)</f>
        <v>COD</v>
      </c>
      <c r="D1171" s="250" t="s">
        <v>522</v>
      </c>
      <c r="E1171" s="250">
        <v>99057176</v>
      </c>
      <c r="F1171" s="250" t="s">
        <v>1662</v>
      </c>
      <c r="G1171" s="250" t="s">
        <v>731</v>
      </c>
      <c r="H1171" s="278">
        <f t="shared" si="36"/>
        <v>2</v>
      </c>
      <c r="I1171" s="161" t="s">
        <v>1672</v>
      </c>
      <c r="J1171" s="250" t="s">
        <v>1673</v>
      </c>
      <c r="K1171" s="278" t="str">
        <f t="shared" si="37"/>
        <v>COD001Total population</v>
      </c>
      <c r="L1171" s="282">
        <v>43509</v>
      </c>
      <c r="M1171" s="282" t="s">
        <v>3248</v>
      </c>
    </row>
    <row r="1172" spans="1:13" ht="15.5" hidden="1" thickTop="1" thickBot="1" x14ac:dyDescent="0.4">
      <c r="A1172" s="268" t="s">
        <v>2956</v>
      </c>
      <c r="B1172" s="277" t="str">
        <f>VLOOKUP(A1172,Lists!B:C,2,FALSE)</f>
        <v>COD001</v>
      </c>
      <c r="C1172" s="277" t="str">
        <f>VLOOKUP(A1172,Lists!B:D,3,FALSE)</f>
        <v>COD</v>
      </c>
      <c r="D1172" s="249" t="s">
        <v>660</v>
      </c>
      <c r="E1172" s="249">
        <v>2344860</v>
      </c>
      <c r="F1172" s="249" t="s">
        <v>1663</v>
      </c>
      <c r="G1172" s="249" t="s">
        <v>731</v>
      </c>
      <c r="H1172" s="278">
        <f t="shared" si="36"/>
        <v>2</v>
      </c>
      <c r="I1172" s="162" t="s">
        <v>1674</v>
      </c>
      <c r="J1172" s="249" t="s">
        <v>1047</v>
      </c>
      <c r="K1172" s="278" t="str">
        <f t="shared" si="37"/>
        <v>COD001Landmass affected</v>
      </c>
      <c r="L1172" s="281">
        <v>43509</v>
      </c>
      <c r="M1172" s="281" t="s">
        <v>3248</v>
      </c>
    </row>
    <row r="1173" spans="1:13" ht="15.5" hidden="1" thickTop="1" thickBot="1" x14ac:dyDescent="0.4">
      <c r="A1173" s="267" t="s">
        <v>2956</v>
      </c>
      <c r="B1173" s="278" t="str">
        <f>VLOOKUP(A1173,Lists!B:C,2,FALSE)</f>
        <v>COD001</v>
      </c>
      <c r="C1173" s="278" t="str">
        <f>VLOOKUP(A1173,Lists!B:D,3,FALSE)</f>
        <v>COD</v>
      </c>
      <c r="D1173" s="250" t="s">
        <v>737</v>
      </c>
      <c r="E1173" s="250">
        <v>99057176</v>
      </c>
      <c r="F1173" s="250" t="s">
        <v>1662</v>
      </c>
      <c r="G1173" s="250" t="s">
        <v>731</v>
      </c>
      <c r="H1173" s="278">
        <f t="shared" si="36"/>
        <v>2</v>
      </c>
      <c r="I1173" s="161" t="s">
        <v>1672</v>
      </c>
      <c r="J1173" s="250" t="s">
        <v>1673</v>
      </c>
      <c r="K1173" s="278" t="str">
        <f t="shared" si="37"/>
        <v>COD001People exposed</v>
      </c>
      <c r="L1173" s="282">
        <v>43509</v>
      </c>
      <c r="M1173" s="282" t="s">
        <v>3248</v>
      </c>
    </row>
    <row r="1174" spans="1:13" ht="15.5" hidden="1" thickTop="1" thickBot="1" x14ac:dyDescent="0.4">
      <c r="A1174" s="268" t="s">
        <v>2956</v>
      </c>
      <c r="B1174" s="277" t="str">
        <f>VLOOKUP(A1174,Lists!B:C,2,FALSE)</f>
        <v>COD001</v>
      </c>
      <c r="C1174" s="277" t="str">
        <f>VLOOKUP(A1174,Lists!B:D,3,FALSE)</f>
        <v>COD</v>
      </c>
      <c r="D1174" s="249" t="s">
        <v>533</v>
      </c>
      <c r="E1174" s="249">
        <v>22783270</v>
      </c>
      <c r="F1174" s="249" t="s">
        <v>1664</v>
      </c>
      <c r="G1174" s="249" t="s">
        <v>731</v>
      </c>
      <c r="H1174" s="278">
        <f t="shared" si="36"/>
        <v>2</v>
      </c>
      <c r="I1174" s="162" t="s">
        <v>1675</v>
      </c>
      <c r="J1174" s="249" t="s">
        <v>1676</v>
      </c>
      <c r="K1174" s="278" t="str">
        <f t="shared" si="37"/>
        <v>COD001People affected</v>
      </c>
      <c r="L1174" s="281">
        <v>43509</v>
      </c>
      <c r="M1174" s="281" t="s">
        <v>3248</v>
      </c>
    </row>
    <row r="1175" spans="1:13" ht="15.5" thickTop="1" thickBot="1" x14ac:dyDescent="0.4">
      <c r="A1175" s="267" t="s">
        <v>2956</v>
      </c>
      <c r="B1175" s="278" t="str">
        <f>VLOOKUP(A1175,Lists!B:C,2,FALSE)</f>
        <v>COD001</v>
      </c>
      <c r="C1175" s="278" t="str">
        <f>VLOOKUP(A1175,Lists!B:D,3,FALSE)</f>
        <v>COD</v>
      </c>
      <c r="D1175" s="250" t="s">
        <v>666</v>
      </c>
      <c r="E1175" s="250">
        <v>5314975</v>
      </c>
      <c r="F1175" s="250" t="s">
        <v>1665</v>
      </c>
      <c r="G1175" s="250" t="s">
        <v>731</v>
      </c>
      <c r="H1175" s="278">
        <f t="shared" si="36"/>
        <v>2</v>
      </c>
      <c r="I1175" s="161" t="s">
        <v>1677</v>
      </c>
      <c r="J1175" s="250" t="s">
        <v>1678</v>
      </c>
      <c r="K1175" s="278" t="str">
        <f t="shared" si="37"/>
        <v>COD001People displaced</v>
      </c>
      <c r="L1175" s="282">
        <v>43509</v>
      </c>
      <c r="M1175" s="282" t="s">
        <v>3248</v>
      </c>
    </row>
    <row r="1176" spans="1:13" ht="15.5" hidden="1" thickTop="1" thickBot="1" x14ac:dyDescent="0.4">
      <c r="A1176" s="268" t="s">
        <v>2956</v>
      </c>
      <c r="B1176" s="277" t="str">
        <f>VLOOKUP(A1176,Lists!B:C,2,FALSE)</f>
        <v>COD001</v>
      </c>
      <c r="C1176" s="277" t="str">
        <f>VLOOKUP(A1176,Lists!B:D,3,FALSE)</f>
        <v>COD</v>
      </c>
      <c r="D1176" s="249" t="s">
        <v>5027</v>
      </c>
      <c r="E1176" s="249" t="s">
        <v>446</v>
      </c>
      <c r="F1176" s="249"/>
      <c r="G1176" s="249" t="s">
        <v>731</v>
      </c>
      <c r="H1176" s="278">
        <f t="shared" si="36"/>
        <v>2</v>
      </c>
      <c r="I1176" s="162"/>
      <c r="J1176" s="249"/>
      <c r="K1176" s="278" t="str">
        <f t="shared" si="37"/>
        <v>COD001Injuries reported</v>
      </c>
      <c r="L1176" s="281">
        <v>43509</v>
      </c>
      <c r="M1176" s="281" t="s">
        <v>3248</v>
      </c>
    </row>
    <row r="1177" spans="1:13" ht="15.5" hidden="1" thickTop="1" thickBot="1" x14ac:dyDescent="0.4">
      <c r="A1177" s="267" t="s">
        <v>2956</v>
      </c>
      <c r="B1177" s="278" t="str">
        <f>VLOOKUP(A1177,Lists!B:C,2,FALSE)</f>
        <v>COD001</v>
      </c>
      <c r="C1177" s="278" t="str">
        <f>VLOOKUP(A1177,Lists!B:D,3,FALSE)</f>
        <v>COD</v>
      </c>
      <c r="D1177" s="250" t="s">
        <v>5028</v>
      </c>
      <c r="E1177" s="250">
        <v>67509</v>
      </c>
      <c r="F1177" s="250" t="s">
        <v>1666</v>
      </c>
      <c r="G1177" s="250" t="s">
        <v>731</v>
      </c>
      <c r="H1177" s="278">
        <f t="shared" si="36"/>
        <v>2</v>
      </c>
      <c r="I1177" s="161" t="s">
        <v>1679</v>
      </c>
      <c r="J1177" s="250" t="s">
        <v>1680</v>
      </c>
      <c r="K1177" s="278" t="str">
        <f t="shared" si="37"/>
        <v>COD001Illness cases reported</v>
      </c>
      <c r="L1177" s="282">
        <v>43509</v>
      </c>
      <c r="M1177" s="282" t="s">
        <v>3248</v>
      </c>
    </row>
    <row r="1178" spans="1:13" ht="15.5" hidden="1" thickTop="1" thickBot="1" x14ac:dyDescent="0.4">
      <c r="A1178" s="268" t="s">
        <v>2956</v>
      </c>
      <c r="B1178" s="277" t="str">
        <f>VLOOKUP(A1178,Lists!B:C,2,FALSE)</f>
        <v>COD001</v>
      </c>
      <c r="C1178" s="277" t="str">
        <f>VLOOKUP(A1178,Lists!B:D,3,FALSE)</f>
        <v>COD</v>
      </c>
      <c r="D1178" s="249" t="s">
        <v>5029</v>
      </c>
      <c r="E1178" s="249">
        <v>530</v>
      </c>
      <c r="F1178" s="249" t="s">
        <v>1667</v>
      </c>
      <c r="G1178" s="249" t="s">
        <v>731</v>
      </c>
      <c r="H1178" s="278">
        <f t="shared" si="36"/>
        <v>2</v>
      </c>
      <c r="I1178" s="162" t="s">
        <v>1681</v>
      </c>
      <c r="J1178" s="249" t="s">
        <v>1682</v>
      </c>
      <c r="K1178" s="278" t="str">
        <f t="shared" si="37"/>
        <v>COD001Fatalities reported</v>
      </c>
      <c r="L1178" s="281">
        <v>43509</v>
      </c>
      <c r="M1178" s="281" t="s">
        <v>3248</v>
      </c>
    </row>
    <row r="1179" spans="1:13" ht="15.5" hidden="1" thickTop="1" thickBot="1" x14ac:dyDescent="0.4">
      <c r="A1179" s="267" t="s">
        <v>2956</v>
      </c>
      <c r="B1179" s="278" t="str">
        <f>VLOOKUP(A1179,Lists!B:C,2,FALSE)</f>
        <v>COD001</v>
      </c>
      <c r="C1179" s="278" t="str">
        <f>VLOOKUP(A1179,Lists!B:D,3,FALSE)</f>
        <v>COD</v>
      </c>
      <c r="D1179" s="250" t="s">
        <v>5108</v>
      </c>
      <c r="E1179" s="250" t="s">
        <v>446</v>
      </c>
      <c r="F1179" s="250"/>
      <c r="G1179" s="250" t="s">
        <v>731</v>
      </c>
      <c r="H1179" s="278">
        <f t="shared" si="36"/>
        <v>2</v>
      </c>
      <c r="I1179" s="161"/>
      <c r="J1179" s="250"/>
      <c r="K1179" s="278" t="str">
        <f t="shared" si="37"/>
        <v>COD001Buildings damaged</v>
      </c>
      <c r="L1179" s="282">
        <v>43509</v>
      </c>
      <c r="M1179" s="282" t="s">
        <v>3248</v>
      </c>
    </row>
    <row r="1180" spans="1:13" ht="15.5" hidden="1" thickTop="1" thickBot="1" x14ac:dyDescent="0.4">
      <c r="A1180" s="268" t="s">
        <v>2956</v>
      </c>
      <c r="B1180" s="277" t="str">
        <f>VLOOKUP(A1180,Lists!B:C,2,FALSE)</f>
        <v>COD001</v>
      </c>
      <c r="C1180" s="277" t="str">
        <f>VLOOKUP(A1180,Lists!B:D,3,FALSE)</f>
        <v>COD</v>
      </c>
      <c r="D1180" s="249" t="s">
        <v>5109</v>
      </c>
      <c r="E1180" s="249" t="s">
        <v>446</v>
      </c>
      <c r="F1180" s="249"/>
      <c r="G1180" s="249" t="s">
        <v>446</v>
      </c>
      <c r="H1180" s="278" t="str">
        <f t="shared" si="36"/>
        <v>x</v>
      </c>
      <c r="I1180" s="162"/>
      <c r="J1180" s="249"/>
      <c r="K1180" s="278" t="str">
        <f t="shared" si="37"/>
        <v>COD001Buildings destroyed</v>
      </c>
      <c r="L1180" s="281">
        <v>43509</v>
      </c>
      <c r="M1180" s="281" t="s">
        <v>3248</v>
      </c>
    </row>
    <row r="1181" spans="1:13" ht="15.5" hidden="1" thickTop="1" thickBot="1" x14ac:dyDescent="0.4">
      <c r="A1181" s="267" t="s">
        <v>2956</v>
      </c>
      <c r="B1181" s="278" t="str">
        <f>VLOOKUP(A1181,Lists!B:C,2,FALSE)</f>
        <v>COD001</v>
      </c>
      <c r="C1181" s="278" t="str">
        <f>VLOOKUP(A1181,Lists!B:D,3,FALSE)</f>
        <v>COD</v>
      </c>
      <c r="D1181" s="250" t="s">
        <v>742</v>
      </c>
      <c r="E1181" s="250">
        <v>1700</v>
      </c>
      <c r="F1181" s="250" t="s">
        <v>1668</v>
      </c>
      <c r="G1181" s="250" t="s">
        <v>731</v>
      </c>
      <c r="H1181" s="278">
        <f t="shared" si="36"/>
        <v>2</v>
      </c>
      <c r="I1181" s="161" t="s">
        <v>1683</v>
      </c>
      <c r="J1181" s="250" t="s">
        <v>1684</v>
      </c>
      <c r="K1181" s="278" t="str">
        <f t="shared" si="37"/>
        <v>COD001Economic Losses</v>
      </c>
      <c r="L1181" s="282">
        <v>43509</v>
      </c>
      <c r="M1181" s="282" t="s">
        <v>3248</v>
      </c>
    </row>
    <row r="1182" spans="1:13" ht="15.5" hidden="1" thickTop="1" thickBot="1" x14ac:dyDescent="0.4">
      <c r="A1182" s="268" t="s">
        <v>2956</v>
      </c>
      <c r="B1182" s="277" t="str">
        <f>VLOOKUP(A1182,Lists!B:C,2,FALSE)</f>
        <v>COD001</v>
      </c>
      <c r="C1182" s="277" t="str">
        <f>VLOOKUP(A1182,Lists!B:D,3,FALSE)</f>
        <v>COD</v>
      </c>
      <c r="D1182" s="249" t="s">
        <v>752</v>
      </c>
      <c r="E1182" s="249">
        <v>22783270</v>
      </c>
      <c r="F1182" s="249" t="s">
        <v>1664</v>
      </c>
      <c r="G1182" s="249" t="s">
        <v>731</v>
      </c>
      <c r="H1182" s="278">
        <f t="shared" si="36"/>
        <v>2</v>
      </c>
      <c r="I1182" s="162" t="s">
        <v>1675</v>
      </c>
      <c r="J1182" s="249" t="s">
        <v>1685</v>
      </c>
      <c r="K1182" s="278" t="str">
        <f t="shared" si="37"/>
        <v>COD001People in Need</v>
      </c>
      <c r="L1182" s="281">
        <v>43509</v>
      </c>
      <c r="M1182" s="281" t="s">
        <v>3248</v>
      </c>
    </row>
    <row r="1183" spans="1:13" ht="15.5" hidden="1" thickTop="1" thickBot="1" x14ac:dyDescent="0.4">
      <c r="A1183" s="267" t="s">
        <v>2956</v>
      </c>
      <c r="B1183" s="278" t="str">
        <f>VLOOKUP(A1183,Lists!B:C,2,FALSE)</f>
        <v>COD001</v>
      </c>
      <c r="C1183" s="278" t="str">
        <f>VLOOKUP(A1183,Lists!B:D,3,FALSE)</f>
        <v>COD</v>
      </c>
      <c r="D1183" s="250" t="s">
        <v>5110</v>
      </c>
      <c r="E1183" s="250">
        <v>0</v>
      </c>
      <c r="F1183" s="250" t="s">
        <v>1664</v>
      </c>
      <c r="G1183" s="250" t="s">
        <v>731</v>
      </c>
      <c r="H1183" s="278">
        <f t="shared" si="36"/>
        <v>2</v>
      </c>
      <c r="I1183" s="161" t="s">
        <v>1675</v>
      </c>
      <c r="J1183" s="250"/>
      <c r="K1183" s="278" t="str">
        <f t="shared" si="37"/>
        <v>COD001Minimal humanitarian conditions - Level 1</v>
      </c>
      <c r="L1183" s="282">
        <v>43509</v>
      </c>
      <c r="M1183" s="282" t="s">
        <v>3248</v>
      </c>
    </row>
    <row r="1184" spans="1:13" ht="15.5" hidden="1" thickTop="1" thickBot="1" x14ac:dyDescent="0.4">
      <c r="A1184" s="268" t="s">
        <v>2956</v>
      </c>
      <c r="B1184" s="277" t="str">
        <f>VLOOKUP(A1184,Lists!B:C,2,FALSE)</f>
        <v>COD001</v>
      </c>
      <c r="C1184" s="277" t="str">
        <f>VLOOKUP(A1184,Lists!B:D,3,FALSE)</f>
        <v>COD</v>
      </c>
      <c r="D1184" s="249" t="s">
        <v>5111</v>
      </c>
      <c r="E1184" s="249">
        <v>0</v>
      </c>
      <c r="F1184" s="249" t="s">
        <v>1669</v>
      </c>
      <c r="G1184" s="249" t="s">
        <v>731</v>
      </c>
      <c r="H1184" s="278">
        <f t="shared" si="36"/>
        <v>2</v>
      </c>
      <c r="I1184" s="162" t="s">
        <v>1675</v>
      </c>
      <c r="J1184" s="249"/>
      <c r="K1184" s="278" t="str">
        <f t="shared" si="37"/>
        <v>COD001Stressed humanitarian conditions - Level 2</v>
      </c>
      <c r="L1184" s="281">
        <v>43509</v>
      </c>
      <c r="M1184" s="281" t="s">
        <v>3248</v>
      </c>
    </row>
    <row r="1185" spans="1:13" ht="15.5" hidden="1" thickTop="1" thickBot="1" x14ac:dyDescent="0.4">
      <c r="A1185" s="267" t="s">
        <v>2956</v>
      </c>
      <c r="B1185" s="278" t="str">
        <f>VLOOKUP(A1185,Lists!B:C,2,FALSE)</f>
        <v>COD001</v>
      </c>
      <c r="C1185" s="278" t="str">
        <f>VLOOKUP(A1185,Lists!B:D,3,FALSE)</f>
        <v>COD</v>
      </c>
      <c r="D1185" s="250" t="s">
        <v>5112</v>
      </c>
      <c r="E1185" s="250">
        <v>16928000</v>
      </c>
      <c r="F1185" s="250" t="s">
        <v>1669</v>
      </c>
      <c r="G1185" s="250" t="s">
        <v>731</v>
      </c>
      <c r="H1185" s="278">
        <f t="shared" si="36"/>
        <v>2</v>
      </c>
      <c r="I1185" s="161" t="s">
        <v>1675</v>
      </c>
      <c r="J1185" s="250" t="s">
        <v>1686</v>
      </c>
      <c r="K1185" s="278" t="str">
        <f t="shared" si="37"/>
        <v>COD001Moderate humanitarian conditions - Level 3</v>
      </c>
      <c r="L1185" s="282">
        <v>43509</v>
      </c>
      <c r="M1185" s="282" t="s">
        <v>3248</v>
      </c>
    </row>
    <row r="1186" spans="1:13" ht="15.5" hidden="1" thickTop="1" thickBot="1" x14ac:dyDescent="0.4">
      <c r="A1186" s="268" t="s">
        <v>2956</v>
      </c>
      <c r="B1186" s="277" t="str">
        <f>VLOOKUP(A1186,Lists!B:C,2,FALSE)</f>
        <v>COD001</v>
      </c>
      <c r="C1186" s="277" t="str">
        <f>VLOOKUP(A1186,Lists!B:D,3,FALSE)</f>
        <v>COD</v>
      </c>
      <c r="D1186" s="249" t="s">
        <v>5113</v>
      </c>
      <c r="E1186" s="249">
        <v>5855270</v>
      </c>
      <c r="F1186" s="249" t="s">
        <v>1669</v>
      </c>
      <c r="G1186" s="249" t="s">
        <v>731</v>
      </c>
      <c r="H1186" s="278">
        <f t="shared" si="36"/>
        <v>2</v>
      </c>
      <c r="I1186" s="162" t="s">
        <v>1675</v>
      </c>
      <c r="J1186" s="249" t="s">
        <v>1687</v>
      </c>
      <c r="K1186" s="278" t="str">
        <f t="shared" si="37"/>
        <v>COD001Severe humanitarian conditions - Level 4</v>
      </c>
      <c r="L1186" s="281">
        <v>43509</v>
      </c>
      <c r="M1186" s="281" t="s">
        <v>3248</v>
      </c>
    </row>
    <row r="1187" spans="1:13" ht="15.5" hidden="1" thickTop="1" thickBot="1" x14ac:dyDescent="0.4">
      <c r="A1187" s="267" t="s">
        <v>2956</v>
      </c>
      <c r="B1187" s="278" t="str">
        <f>VLOOKUP(A1187,Lists!B:C,2,FALSE)</f>
        <v>COD001</v>
      </c>
      <c r="C1187" s="278" t="str">
        <f>VLOOKUP(A1187,Lists!B:D,3,FALSE)</f>
        <v>COD</v>
      </c>
      <c r="D1187" s="250" t="s">
        <v>5114</v>
      </c>
      <c r="E1187" s="250">
        <v>0</v>
      </c>
      <c r="F1187" s="250" t="s">
        <v>1669</v>
      </c>
      <c r="G1187" s="250" t="s">
        <v>731</v>
      </c>
      <c r="H1187" s="278">
        <f t="shared" si="36"/>
        <v>2</v>
      </c>
      <c r="I1187" s="161" t="s">
        <v>1675</v>
      </c>
      <c r="J1187" s="250"/>
      <c r="K1187" s="278" t="str">
        <f t="shared" si="37"/>
        <v>COD001Extreme humanitarian conditions - Level 5</v>
      </c>
      <c r="L1187" s="282">
        <v>43509</v>
      </c>
      <c r="M1187" s="282" t="s">
        <v>3248</v>
      </c>
    </row>
    <row r="1188" spans="1:13" ht="15.5" hidden="1" thickTop="1" thickBot="1" x14ac:dyDescent="0.4">
      <c r="A1188" s="268" t="s">
        <v>2956</v>
      </c>
      <c r="B1188" s="277" t="str">
        <f>VLOOKUP(A1188,Lists!B:C,2,FALSE)</f>
        <v>COD001</v>
      </c>
      <c r="C1188" s="277" t="str">
        <f>VLOOKUP(A1188,Lists!B:D,3,FALSE)</f>
        <v>COD</v>
      </c>
      <c r="D1188" s="249" t="s">
        <v>5115</v>
      </c>
      <c r="E1188" s="249">
        <v>530</v>
      </c>
      <c r="F1188" s="249" t="s">
        <v>1667</v>
      </c>
      <c r="G1188" s="249" t="s">
        <v>731</v>
      </c>
      <c r="H1188" s="278">
        <f t="shared" si="36"/>
        <v>2</v>
      </c>
      <c r="I1188" s="162" t="s">
        <v>1681</v>
      </c>
      <c r="J1188" s="249" t="s">
        <v>1682</v>
      </c>
      <c r="K1188" s="278" t="str">
        <f t="shared" si="37"/>
        <v>COD001Fatalities in all crises</v>
      </c>
      <c r="L1188" s="281">
        <v>43509</v>
      </c>
      <c r="M1188" s="281" t="s">
        <v>3248</v>
      </c>
    </row>
    <row r="1189" spans="1:13" ht="15.5" hidden="1" thickTop="1" thickBot="1" x14ac:dyDescent="0.4">
      <c r="A1189" s="267" t="s">
        <v>2956</v>
      </c>
      <c r="B1189" s="278" t="str">
        <f>VLOOKUP(A1189,Lists!B:C,2,FALSE)</f>
        <v>COD001</v>
      </c>
      <c r="C1189" s="278" t="str">
        <f>VLOOKUP(A1189,Lists!B:D,3,FALSE)</f>
        <v>COD</v>
      </c>
      <c r="D1189" s="250" t="s">
        <v>688</v>
      </c>
      <c r="E1189" s="250">
        <v>5</v>
      </c>
      <c r="F1189" s="250"/>
      <c r="G1189" s="250" t="s">
        <v>731</v>
      </c>
      <c r="H1189" s="278">
        <f t="shared" si="36"/>
        <v>2</v>
      </c>
      <c r="I1189" s="161"/>
      <c r="J1189" s="250"/>
      <c r="K1189" s="278" t="str">
        <f t="shared" si="37"/>
        <v>COD001Crisis affected groups</v>
      </c>
      <c r="L1189" s="282">
        <v>43509</v>
      </c>
      <c r="M1189" s="282" t="s">
        <v>3248</v>
      </c>
    </row>
    <row r="1190" spans="1:13" ht="15.5" hidden="1" thickTop="1" thickBot="1" x14ac:dyDescent="0.4">
      <c r="A1190" s="268" t="s">
        <v>2956</v>
      </c>
      <c r="B1190" s="277" t="str">
        <f>VLOOKUP(A1190,Lists!B:C,2,FALSE)</f>
        <v>COD001</v>
      </c>
      <c r="C1190" s="277" t="str">
        <f>VLOOKUP(A1190,Lists!B:D,3,FALSE)</f>
        <v>COD</v>
      </c>
      <c r="D1190" s="249" t="s">
        <v>691</v>
      </c>
      <c r="E1190" s="249">
        <v>8890000</v>
      </c>
      <c r="F1190" s="249" t="s">
        <v>1670</v>
      </c>
      <c r="G1190" s="249" t="s">
        <v>731</v>
      </c>
      <c r="H1190" s="278">
        <f t="shared" si="36"/>
        <v>2</v>
      </c>
      <c r="I1190" s="162" t="s">
        <v>1688</v>
      </c>
      <c r="J1190" s="249" t="s">
        <v>1689</v>
      </c>
      <c r="K1190" s="278" t="str">
        <f t="shared" si="37"/>
        <v>COD001People facing limited access constraints</v>
      </c>
      <c r="L1190" s="281">
        <v>43509</v>
      </c>
      <c r="M1190" s="281" t="s">
        <v>3248</v>
      </c>
    </row>
    <row r="1191" spans="1:13" ht="15.5" hidden="1" thickTop="1" thickBot="1" x14ac:dyDescent="0.4">
      <c r="A1191" s="267" t="s">
        <v>2956</v>
      </c>
      <c r="B1191" s="278" t="str">
        <f>VLOOKUP(A1191,Lists!B:C,2,FALSE)</f>
        <v>COD001</v>
      </c>
      <c r="C1191" s="278" t="str">
        <f>VLOOKUP(A1191,Lists!B:D,3,FALSE)</f>
        <v>COD</v>
      </c>
      <c r="D1191" s="250" t="s">
        <v>692</v>
      </c>
      <c r="E1191" s="250">
        <v>4350000</v>
      </c>
      <c r="F1191" s="250" t="s">
        <v>1671</v>
      </c>
      <c r="G1191" s="250" t="s">
        <v>731</v>
      </c>
      <c r="H1191" s="278">
        <f t="shared" si="36"/>
        <v>2</v>
      </c>
      <c r="I1191" s="161" t="s">
        <v>1688</v>
      </c>
      <c r="J1191" s="250" t="s">
        <v>1690</v>
      </c>
      <c r="K1191" s="278" t="str">
        <f t="shared" si="37"/>
        <v>COD001People facing restricted access constraints</v>
      </c>
      <c r="L1191" s="282">
        <v>43509</v>
      </c>
      <c r="M1191" s="282" t="s">
        <v>3248</v>
      </c>
    </row>
    <row r="1192" spans="1:13" ht="15.5" hidden="1" thickTop="1" thickBot="1" x14ac:dyDescent="0.4">
      <c r="A1192" s="268" t="s">
        <v>2956</v>
      </c>
      <c r="B1192" s="277" t="str">
        <f>VLOOKUP(A1192,Lists!B:C,2,FALSE)</f>
        <v>COD001</v>
      </c>
      <c r="C1192" s="277" t="str">
        <f>VLOOKUP(A1192,Lists!B:D,3,FALSE)</f>
        <v>COD</v>
      </c>
      <c r="D1192" s="249" t="s">
        <v>643</v>
      </c>
      <c r="E1192" s="249">
        <v>0</v>
      </c>
      <c r="F1192" s="249" t="s">
        <v>896</v>
      </c>
      <c r="G1192" s="249" t="s">
        <v>731</v>
      </c>
      <c r="H1192" s="278">
        <f t="shared" si="36"/>
        <v>2</v>
      </c>
      <c r="I1192" s="162"/>
      <c r="J1192" s="249" t="s">
        <v>1691</v>
      </c>
      <c r="K1192" s="278" t="str">
        <f t="shared" si="37"/>
        <v>COD001Impediments to entry into country (bureaucratic and administrative)</v>
      </c>
      <c r="L1192" s="281">
        <v>43509</v>
      </c>
      <c r="M1192" s="281" t="s">
        <v>3248</v>
      </c>
    </row>
    <row r="1193" spans="1:13" ht="15.5" hidden="1" thickTop="1" thickBot="1" x14ac:dyDescent="0.4">
      <c r="A1193" s="267" t="s">
        <v>2956</v>
      </c>
      <c r="B1193" s="278" t="str">
        <f>VLOOKUP(A1193,Lists!B:C,2,FALSE)</f>
        <v>COD001</v>
      </c>
      <c r="C1193" s="278" t="str">
        <f>VLOOKUP(A1193,Lists!B:D,3,FALSE)</f>
        <v>COD</v>
      </c>
      <c r="D1193" s="250" t="s">
        <v>644</v>
      </c>
      <c r="E1193" s="250">
        <v>2</v>
      </c>
      <c r="F1193" s="250" t="s">
        <v>896</v>
      </c>
      <c r="G1193" s="250" t="s">
        <v>731</v>
      </c>
      <c r="H1193" s="278">
        <f t="shared" si="36"/>
        <v>2</v>
      </c>
      <c r="I1193" s="161" t="s">
        <v>1692</v>
      </c>
      <c r="J1193" s="250" t="s">
        <v>1693</v>
      </c>
      <c r="K1193" s="278" t="str">
        <f t="shared" si="37"/>
        <v>COD001Restriction of movement (impediments to freedom of movement and/or administrative restrictions)</v>
      </c>
      <c r="L1193" s="282">
        <v>43509</v>
      </c>
      <c r="M1193" s="282" t="s">
        <v>3248</v>
      </c>
    </row>
    <row r="1194" spans="1:13" ht="15.5" hidden="1" thickTop="1" thickBot="1" x14ac:dyDescent="0.4">
      <c r="A1194" s="268" t="s">
        <v>2956</v>
      </c>
      <c r="B1194" s="277" t="str">
        <f>VLOOKUP(A1194,Lists!B:C,2,FALSE)</f>
        <v>COD001</v>
      </c>
      <c r="C1194" s="277" t="str">
        <f>VLOOKUP(A1194,Lists!B:D,3,FALSE)</f>
        <v>COD</v>
      </c>
      <c r="D1194" s="249" t="s">
        <v>645</v>
      </c>
      <c r="E1194" s="249">
        <v>3</v>
      </c>
      <c r="F1194" s="249" t="s">
        <v>896</v>
      </c>
      <c r="G1194" s="249" t="s">
        <v>731</v>
      </c>
      <c r="H1194" s="278">
        <f t="shared" si="36"/>
        <v>2</v>
      </c>
      <c r="I1194" s="162"/>
      <c r="J1194" s="249" t="s">
        <v>1694</v>
      </c>
      <c r="K1194" s="278" t="str">
        <f t="shared" si="37"/>
        <v>COD001Interference into implementation of humanitarian activities</v>
      </c>
      <c r="L1194" s="281">
        <v>43509</v>
      </c>
      <c r="M1194" s="281" t="s">
        <v>3248</v>
      </c>
    </row>
    <row r="1195" spans="1:13" ht="15.5" hidden="1" thickTop="1" thickBot="1" x14ac:dyDescent="0.4">
      <c r="A1195" s="267" t="s">
        <v>2956</v>
      </c>
      <c r="B1195" s="278" t="str">
        <f>VLOOKUP(A1195,Lists!B:C,2,FALSE)</f>
        <v>COD001</v>
      </c>
      <c r="C1195" s="278" t="str">
        <f>VLOOKUP(A1195,Lists!B:D,3,FALSE)</f>
        <v>COD</v>
      </c>
      <c r="D1195" s="250" t="s">
        <v>646</v>
      </c>
      <c r="E1195" s="250">
        <v>2</v>
      </c>
      <c r="F1195" s="250" t="s">
        <v>896</v>
      </c>
      <c r="G1195" s="250" t="s">
        <v>731</v>
      </c>
      <c r="H1195" s="278">
        <f t="shared" si="36"/>
        <v>2</v>
      </c>
      <c r="I1195" s="161"/>
      <c r="J1195" s="250" t="s">
        <v>1695</v>
      </c>
      <c r="K1195" s="278" t="str">
        <f t="shared" si="37"/>
        <v>COD001Violence against personnel, facilities and assets</v>
      </c>
      <c r="L1195" s="282">
        <v>43509</v>
      </c>
      <c r="M1195" s="282" t="s">
        <v>3248</v>
      </c>
    </row>
    <row r="1196" spans="1:13" ht="15.5" hidden="1" thickTop="1" thickBot="1" x14ac:dyDescent="0.4">
      <c r="A1196" s="268" t="s">
        <v>2956</v>
      </c>
      <c r="B1196" s="277" t="str">
        <f>VLOOKUP(A1196,Lists!B:C,2,FALSE)</f>
        <v>COD001</v>
      </c>
      <c r="C1196" s="277" t="str">
        <f>VLOOKUP(A1196,Lists!B:D,3,FALSE)</f>
        <v>COD</v>
      </c>
      <c r="D1196" s="249" t="s">
        <v>647</v>
      </c>
      <c r="E1196" s="249">
        <v>2</v>
      </c>
      <c r="F1196" s="249" t="s">
        <v>896</v>
      </c>
      <c r="G1196" s="249" t="s">
        <v>731</v>
      </c>
      <c r="H1196" s="278">
        <f t="shared" si="36"/>
        <v>2</v>
      </c>
      <c r="I1196" s="162"/>
      <c r="J1196" s="249" t="s">
        <v>1696</v>
      </c>
      <c r="K1196" s="278" t="str">
        <f t="shared" si="37"/>
        <v>COD001Denial of existence of humanitarian needs or entitlements to assistance</v>
      </c>
      <c r="L1196" s="281">
        <v>43509</v>
      </c>
      <c r="M1196" s="281" t="s">
        <v>3248</v>
      </c>
    </row>
    <row r="1197" spans="1:13" ht="15.5" hidden="1" thickTop="1" thickBot="1" x14ac:dyDescent="0.4">
      <c r="A1197" s="267" t="s">
        <v>2956</v>
      </c>
      <c r="B1197" s="278" t="str">
        <f>VLOOKUP(A1197,Lists!B:C,2,FALSE)</f>
        <v>COD001</v>
      </c>
      <c r="C1197" s="278" t="str">
        <f>VLOOKUP(A1197,Lists!B:D,3,FALSE)</f>
        <v>COD</v>
      </c>
      <c r="D1197" s="250" t="s">
        <v>648</v>
      </c>
      <c r="E1197" s="250">
        <v>2</v>
      </c>
      <c r="F1197" s="250" t="s">
        <v>896</v>
      </c>
      <c r="G1197" s="250" t="s">
        <v>731</v>
      </c>
      <c r="H1197" s="278">
        <f t="shared" si="36"/>
        <v>2</v>
      </c>
      <c r="I1197" s="161"/>
      <c r="J1197" s="250" t="s">
        <v>1697</v>
      </c>
      <c r="K1197" s="278" t="str">
        <f t="shared" si="37"/>
        <v>COD001Restriction and obstruction of access to services and assistance</v>
      </c>
      <c r="L1197" s="282">
        <v>43509</v>
      </c>
      <c r="M1197" s="282" t="s">
        <v>3248</v>
      </c>
    </row>
    <row r="1198" spans="1:13" ht="15.5" hidden="1" thickTop="1" thickBot="1" x14ac:dyDescent="0.4">
      <c r="A1198" s="268" t="s">
        <v>2956</v>
      </c>
      <c r="B1198" s="277" t="str">
        <f>VLOOKUP(A1198,Lists!B:C,2,FALSE)</f>
        <v>COD001</v>
      </c>
      <c r="C1198" s="277" t="str">
        <f>VLOOKUP(A1198,Lists!B:D,3,FALSE)</f>
        <v>COD</v>
      </c>
      <c r="D1198" s="249" t="s">
        <v>649</v>
      </c>
      <c r="E1198" s="249">
        <v>3</v>
      </c>
      <c r="F1198" s="249" t="s">
        <v>896</v>
      </c>
      <c r="G1198" s="249" t="s">
        <v>731</v>
      </c>
      <c r="H1198" s="278">
        <f t="shared" si="36"/>
        <v>2</v>
      </c>
      <c r="I1198" s="162"/>
      <c r="J1198" s="249" t="s">
        <v>1698</v>
      </c>
      <c r="K1198" s="278" t="str">
        <f t="shared" si="37"/>
        <v>COD001Ongoing insecurity/hostilities affecting humanitarian assistance</v>
      </c>
      <c r="L1198" s="281">
        <v>43509</v>
      </c>
      <c r="M1198" s="281" t="s">
        <v>3248</v>
      </c>
    </row>
    <row r="1199" spans="1:13" ht="15.5" hidden="1" thickTop="1" thickBot="1" x14ac:dyDescent="0.4">
      <c r="A1199" s="267" t="s">
        <v>2956</v>
      </c>
      <c r="B1199" s="278" t="str">
        <f>VLOOKUP(A1199,Lists!B:C,2,FALSE)</f>
        <v>COD001</v>
      </c>
      <c r="C1199" s="278" t="str">
        <f>VLOOKUP(A1199,Lists!B:D,3,FALSE)</f>
        <v>COD</v>
      </c>
      <c r="D1199" s="250" t="s">
        <v>650</v>
      </c>
      <c r="E1199" s="250">
        <v>2</v>
      </c>
      <c r="F1199" s="250" t="s">
        <v>896</v>
      </c>
      <c r="G1199" s="250" t="s">
        <v>731</v>
      </c>
      <c r="H1199" s="278">
        <f t="shared" si="36"/>
        <v>2</v>
      </c>
      <c r="I1199" s="161"/>
      <c r="J1199" s="250" t="s">
        <v>1699</v>
      </c>
      <c r="K1199" s="278" t="str">
        <f t="shared" si="37"/>
        <v xml:space="preserve">COD001Presence of mines and improvised explosive devices </v>
      </c>
      <c r="L1199" s="282">
        <v>43509</v>
      </c>
      <c r="M1199" s="282" t="s">
        <v>3248</v>
      </c>
    </row>
    <row r="1200" spans="1:13" ht="15.5" hidden="1" thickTop="1" thickBot="1" x14ac:dyDescent="0.4">
      <c r="A1200" s="268" t="s">
        <v>2956</v>
      </c>
      <c r="B1200" s="277" t="str">
        <f>VLOOKUP(A1200,Lists!B:C,2,FALSE)</f>
        <v>COD001</v>
      </c>
      <c r="C1200" s="277" t="str">
        <f>VLOOKUP(A1200,Lists!B:D,3,FALSE)</f>
        <v>COD</v>
      </c>
      <c r="D1200" s="249" t="s">
        <v>651</v>
      </c>
      <c r="E1200" s="249">
        <v>2</v>
      </c>
      <c r="F1200" s="249" t="s">
        <v>896</v>
      </c>
      <c r="G1200" s="249" t="s">
        <v>731</v>
      </c>
      <c r="H1200" s="278">
        <f t="shared" si="36"/>
        <v>2</v>
      </c>
      <c r="I1200" s="162"/>
      <c r="J1200" s="249" t="s">
        <v>1700</v>
      </c>
      <c r="K1200" s="278" t="str">
        <f t="shared" si="37"/>
        <v>COD001Physical constraints in the environment (obstacles related to terrain, climate, lack of infrastructure, etc.)</v>
      </c>
      <c r="L1200" s="281">
        <v>43509</v>
      </c>
      <c r="M1200" s="281" t="s">
        <v>3248</v>
      </c>
    </row>
    <row r="1201" spans="1:13" ht="15.5" hidden="1" thickTop="1" thickBot="1" x14ac:dyDescent="0.4">
      <c r="A1201" s="267" t="s">
        <v>2958</v>
      </c>
      <c r="B1201" s="278" t="str">
        <f>VLOOKUP(A1201,Lists!B:C,2,FALSE)</f>
        <v>ERI001</v>
      </c>
      <c r="C1201" s="278" t="str">
        <f>VLOOKUP(A1201,Lists!B:D,3,FALSE)</f>
        <v>ERI</v>
      </c>
      <c r="D1201" s="250" t="s">
        <v>522</v>
      </c>
      <c r="E1201" s="250">
        <v>3209435</v>
      </c>
      <c r="F1201" s="250" t="s">
        <v>1705</v>
      </c>
      <c r="G1201" s="250" t="s">
        <v>731</v>
      </c>
      <c r="H1201" s="278">
        <f t="shared" si="36"/>
        <v>2</v>
      </c>
      <c r="I1201" s="161" t="s">
        <v>1711</v>
      </c>
      <c r="J1201" s="250" t="s">
        <v>8121</v>
      </c>
      <c r="K1201" s="278" t="str">
        <f t="shared" si="37"/>
        <v>ERI001Total population</v>
      </c>
      <c r="L1201" s="282">
        <v>43509</v>
      </c>
      <c r="M1201" s="282" t="s">
        <v>3248</v>
      </c>
    </row>
    <row r="1202" spans="1:13" ht="15.5" hidden="1" thickTop="1" thickBot="1" x14ac:dyDescent="0.4">
      <c r="A1202" s="268" t="s">
        <v>2958</v>
      </c>
      <c r="B1202" s="277" t="str">
        <f>VLOOKUP(A1202,Lists!B:C,2,FALSE)</f>
        <v>ERI001</v>
      </c>
      <c r="C1202" s="277" t="str">
        <f>VLOOKUP(A1202,Lists!B:D,3,FALSE)</f>
        <v>ERI</v>
      </c>
      <c r="D1202" s="249" t="s">
        <v>660</v>
      </c>
      <c r="E1202" s="249">
        <v>121100</v>
      </c>
      <c r="F1202" s="249" t="s">
        <v>1706</v>
      </c>
      <c r="G1202" s="249" t="s">
        <v>731</v>
      </c>
      <c r="H1202" s="278">
        <f t="shared" si="36"/>
        <v>2</v>
      </c>
      <c r="I1202" s="162" t="s">
        <v>1712</v>
      </c>
      <c r="J1202" s="249" t="s">
        <v>1718</v>
      </c>
      <c r="K1202" s="278" t="str">
        <f t="shared" si="37"/>
        <v>ERI001Landmass affected</v>
      </c>
      <c r="L1202" s="281">
        <v>43509</v>
      </c>
      <c r="M1202" s="281" t="s">
        <v>3248</v>
      </c>
    </row>
    <row r="1203" spans="1:13" ht="15.5" hidden="1" thickTop="1" thickBot="1" x14ac:dyDescent="0.4">
      <c r="A1203" s="267" t="s">
        <v>2958</v>
      </c>
      <c r="B1203" s="278" t="str">
        <f>VLOOKUP(A1203,Lists!B:C,2,FALSE)</f>
        <v>ERI001</v>
      </c>
      <c r="C1203" s="278" t="str">
        <f>VLOOKUP(A1203,Lists!B:D,3,FALSE)</f>
        <v>ERI</v>
      </c>
      <c r="D1203" s="250" t="s">
        <v>737</v>
      </c>
      <c r="E1203" s="250">
        <v>3209435</v>
      </c>
      <c r="F1203" s="250" t="s">
        <v>1705</v>
      </c>
      <c r="G1203" s="250" t="s">
        <v>731</v>
      </c>
      <c r="H1203" s="278">
        <f t="shared" si="36"/>
        <v>2</v>
      </c>
      <c r="I1203" s="161" t="s">
        <v>1711</v>
      </c>
      <c r="J1203" s="250" t="s">
        <v>1719</v>
      </c>
      <c r="K1203" s="278" t="str">
        <f t="shared" si="37"/>
        <v>ERI001People exposed</v>
      </c>
      <c r="L1203" s="282">
        <v>43509</v>
      </c>
      <c r="M1203" s="282" t="s">
        <v>3248</v>
      </c>
    </row>
    <row r="1204" spans="1:13" ht="15.5" hidden="1" thickTop="1" thickBot="1" x14ac:dyDescent="0.4">
      <c r="A1204" s="268" t="s">
        <v>2958</v>
      </c>
      <c r="B1204" s="277" t="str">
        <f>VLOOKUP(A1204,Lists!B:C,2,FALSE)</f>
        <v>ERI001</v>
      </c>
      <c r="C1204" s="277" t="str">
        <f>VLOOKUP(A1204,Lists!B:D,3,FALSE)</f>
        <v>ERI</v>
      </c>
      <c r="D1204" s="249" t="s">
        <v>533</v>
      </c>
      <c r="E1204" s="249">
        <v>3209435</v>
      </c>
      <c r="F1204" s="249" t="s">
        <v>1707</v>
      </c>
      <c r="G1204" s="249" t="s">
        <v>731</v>
      </c>
      <c r="H1204" s="278">
        <f t="shared" si="36"/>
        <v>2</v>
      </c>
      <c r="I1204" s="162" t="s">
        <v>1713</v>
      </c>
      <c r="J1204" s="249" t="s">
        <v>1720</v>
      </c>
      <c r="K1204" s="278" t="str">
        <f t="shared" si="37"/>
        <v>ERI001People affected</v>
      </c>
      <c r="L1204" s="281">
        <v>43509</v>
      </c>
      <c r="M1204" s="281" t="s">
        <v>3248</v>
      </c>
    </row>
    <row r="1205" spans="1:13" ht="15.5" thickTop="1" thickBot="1" x14ac:dyDescent="0.4">
      <c r="A1205" s="267" t="s">
        <v>2958</v>
      </c>
      <c r="B1205" s="278" t="str">
        <f>VLOOKUP(A1205,Lists!B:C,2,FALSE)</f>
        <v>ERI001</v>
      </c>
      <c r="C1205" s="278" t="str">
        <f>VLOOKUP(A1205,Lists!B:D,3,FALSE)</f>
        <v>ERI</v>
      </c>
      <c r="D1205" s="250" t="s">
        <v>666</v>
      </c>
      <c r="E1205" s="250">
        <v>320000</v>
      </c>
      <c r="F1205" s="250" t="s">
        <v>1708</v>
      </c>
      <c r="G1205" s="250" t="s">
        <v>731</v>
      </c>
      <c r="H1205" s="278">
        <f t="shared" si="36"/>
        <v>2</v>
      </c>
      <c r="I1205" s="161" t="s">
        <v>1714</v>
      </c>
      <c r="J1205" s="250" t="s">
        <v>1721</v>
      </c>
      <c r="K1205" s="278" t="str">
        <f t="shared" si="37"/>
        <v>ERI001People displaced</v>
      </c>
      <c r="L1205" s="282">
        <v>43509</v>
      </c>
      <c r="M1205" s="282" t="s">
        <v>3248</v>
      </c>
    </row>
    <row r="1206" spans="1:13" ht="15.5" hidden="1" thickTop="1" thickBot="1" x14ac:dyDescent="0.4">
      <c r="A1206" s="268" t="s">
        <v>2958</v>
      </c>
      <c r="B1206" s="277" t="str">
        <f>VLOOKUP(A1206,Lists!B:C,2,FALSE)</f>
        <v>ERI001</v>
      </c>
      <c r="C1206" s="277" t="str">
        <f>VLOOKUP(A1206,Lists!B:D,3,FALSE)</f>
        <v>ERI</v>
      </c>
      <c r="D1206" s="249" t="s">
        <v>5027</v>
      </c>
      <c r="E1206" s="249" t="s">
        <v>446</v>
      </c>
      <c r="F1206" s="249"/>
      <c r="G1206" s="249" t="s">
        <v>731</v>
      </c>
      <c r="H1206" s="278">
        <f t="shared" si="36"/>
        <v>2</v>
      </c>
      <c r="I1206" s="162"/>
      <c r="J1206" s="249" t="s">
        <v>1722</v>
      </c>
      <c r="K1206" s="278" t="str">
        <f t="shared" si="37"/>
        <v>ERI001Injuries reported</v>
      </c>
      <c r="L1206" s="281">
        <v>43509</v>
      </c>
      <c r="M1206" s="281" t="s">
        <v>3248</v>
      </c>
    </row>
    <row r="1207" spans="1:13" ht="15.5" hidden="1" thickTop="1" thickBot="1" x14ac:dyDescent="0.4">
      <c r="A1207" s="267" t="s">
        <v>2958</v>
      </c>
      <c r="B1207" s="278" t="str">
        <f>VLOOKUP(A1207,Lists!B:C,2,FALSE)</f>
        <v>ERI001</v>
      </c>
      <c r="C1207" s="278" t="str">
        <f>VLOOKUP(A1207,Lists!B:D,3,FALSE)</f>
        <v>ERI</v>
      </c>
      <c r="D1207" s="250" t="s">
        <v>5028</v>
      </c>
      <c r="E1207" s="250" t="s">
        <v>446</v>
      </c>
      <c r="F1207" s="250"/>
      <c r="G1207" s="250" t="s">
        <v>731</v>
      </c>
      <c r="H1207" s="278">
        <f t="shared" si="36"/>
        <v>2</v>
      </c>
      <c r="I1207" s="161"/>
      <c r="J1207" s="250" t="s">
        <v>1722</v>
      </c>
      <c r="K1207" s="278" t="str">
        <f t="shared" si="37"/>
        <v>ERI001Illness cases reported</v>
      </c>
      <c r="L1207" s="282">
        <v>43509</v>
      </c>
      <c r="M1207" s="282" t="s">
        <v>3248</v>
      </c>
    </row>
    <row r="1208" spans="1:13" ht="15.5" hidden="1" thickTop="1" thickBot="1" x14ac:dyDescent="0.4">
      <c r="A1208" s="268" t="s">
        <v>2958</v>
      </c>
      <c r="B1208" s="277" t="str">
        <f>VLOOKUP(A1208,Lists!B:C,2,FALSE)</f>
        <v>ERI001</v>
      </c>
      <c r="C1208" s="277" t="str">
        <f>VLOOKUP(A1208,Lists!B:D,3,FALSE)</f>
        <v>ERI</v>
      </c>
      <c r="D1208" s="249" t="s">
        <v>5029</v>
      </c>
      <c r="E1208" s="249" t="s">
        <v>446</v>
      </c>
      <c r="F1208" s="249"/>
      <c r="G1208" s="249" t="s">
        <v>731</v>
      </c>
      <c r="H1208" s="278">
        <f t="shared" si="36"/>
        <v>2</v>
      </c>
      <c r="I1208" s="162"/>
      <c r="J1208" s="249" t="s">
        <v>1722</v>
      </c>
      <c r="K1208" s="278" t="str">
        <f t="shared" si="37"/>
        <v>ERI001Fatalities reported</v>
      </c>
      <c r="L1208" s="281">
        <v>43509</v>
      </c>
      <c r="M1208" s="281" t="s">
        <v>3248</v>
      </c>
    </row>
    <row r="1209" spans="1:13" ht="15.5" hidden="1" thickTop="1" thickBot="1" x14ac:dyDescent="0.4">
      <c r="A1209" s="267" t="s">
        <v>2958</v>
      </c>
      <c r="B1209" s="278" t="str">
        <f>VLOOKUP(A1209,Lists!B:C,2,FALSE)</f>
        <v>ERI001</v>
      </c>
      <c r="C1209" s="278" t="str">
        <f>VLOOKUP(A1209,Lists!B:D,3,FALSE)</f>
        <v>ERI</v>
      </c>
      <c r="D1209" s="250" t="s">
        <v>5108</v>
      </c>
      <c r="E1209" s="250" t="s">
        <v>446</v>
      </c>
      <c r="F1209" s="250"/>
      <c r="G1209" s="250" t="s">
        <v>731</v>
      </c>
      <c r="H1209" s="278">
        <f t="shared" si="36"/>
        <v>2</v>
      </c>
      <c r="I1209" s="161"/>
      <c r="J1209" s="250" t="s">
        <v>1722</v>
      </c>
      <c r="K1209" s="278" t="str">
        <f t="shared" si="37"/>
        <v>ERI001Buildings damaged</v>
      </c>
      <c r="L1209" s="282">
        <v>43509</v>
      </c>
      <c r="M1209" s="282" t="s">
        <v>3248</v>
      </c>
    </row>
    <row r="1210" spans="1:13" ht="15.5" hidden="1" thickTop="1" thickBot="1" x14ac:dyDescent="0.4">
      <c r="A1210" s="268" t="s">
        <v>2958</v>
      </c>
      <c r="B1210" s="277" t="str">
        <f>VLOOKUP(A1210,Lists!B:C,2,FALSE)</f>
        <v>ERI001</v>
      </c>
      <c r="C1210" s="277" t="str">
        <f>VLOOKUP(A1210,Lists!B:D,3,FALSE)</f>
        <v>ERI</v>
      </c>
      <c r="D1210" s="249" t="s">
        <v>5109</v>
      </c>
      <c r="E1210" s="249" t="s">
        <v>446</v>
      </c>
      <c r="F1210" s="249"/>
      <c r="G1210" s="249" t="s">
        <v>446</v>
      </c>
      <c r="H1210" s="278" t="str">
        <f t="shared" si="36"/>
        <v>x</v>
      </c>
      <c r="I1210" s="162"/>
      <c r="J1210" s="249" t="s">
        <v>1722</v>
      </c>
      <c r="K1210" s="278" t="str">
        <f t="shared" si="37"/>
        <v>ERI001Buildings destroyed</v>
      </c>
      <c r="L1210" s="281">
        <v>43509</v>
      </c>
      <c r="M1210" s="281" t="s">
        <v>3248</v>
      </c>
    </row>
    <row r="1211" spans="1:13" ht="15.5" hidden="1" thickTop="1" thickBot="1" x14ac:dyDescent="0.4">
      <c r="A1211" s="267" t="s">
        <v>2958</v>
      </c>
      <c r="B1211" s="278" t="str">
        <f>VLOOKUP(A1211,Lists!B:C,2,FALSE)</f>
        <v>ERI001</v>
      </c>
      <c r="C1211" s="278" t="str">
        <f>VLOOKUP(A1211,Lists!B:D,3,FALSE)</f>
        <v>ERI</v>
      </c>
      <c r="D1211" s="250" t="s">
        <v>742</v>
      </c>
      <c r="E1211" s="250">
        <v>1300</v>
      </c>
      <c r="F1211" s="250" t="s">
        <v>1709</v>
      </c>
      <c r="G1211" s="250" t="s">
        <v>731</v>
      </c>
      <c r="H1211" s="278">
        <f t="shared" si="36"/>
        <v>2</v>
      </c>
      <c r="I1211" s="161" t="s">
        <v>1715</v>
      </c>
      <c r="J1211" s="250" t="s">
        <v>1723</v>
      </c>
      <c r="K1211" s="278" t="str">
        <f t="shared" si="37"/>
        <v>ERI001Economic Losses</v>
      </c>
      <c r="L1211" s="282">
        <v>43509</v>
      </c>
      <c r="M1211" s="282" t="s">
        <v>3248</v>
      </c>
    </row>
    <row r="1212" spans="1:13" ht="15.5" hidden="1" thickTop="1" thickBot="1" x14ac:dyDescent="0.4">
      <c r="A1212" s="268" t="s">
        <v>2958</v>
      </c>
      <c r="B1212" s="277" t="str">
        <f>VLOOKUP(A1212,Lists!B:C,2,FALSE)</f>
        <v>ERI001</v>
      </c>
      <c r="C1212" s="277" t="str">
        <f>VLOOKUP(A1212,Lists!B:D,3,FALSE)</f>
        <v>ERI</v>
      </c>
      <c r="D1212" s="249" t="s">
        <v>752</v>
      </c>
      <c r="E1212" s="249">
        <v>2567548</v>
      </c>
      <c r="F1212" s="249" t="s">
        <v>1710</v>
      </c>
      <c r="G1212" s="249" t="s">
        <v>731</v>
      </c>
      <c r="H1212" s="278">
        <f t="shared" si="36"/>
        <v>2</v>
      </c>
      <c r="I1212" s="162" t="s">
        <v>1716</v>
      </c>
      <c r="J1212" s="249" t="s">
        <v>8122</v>
      </c>
      <c r="K1212" s="278" t="str">
        <f t="shared" si="37"/>
        <v>ERI001People in Need</v>
      </c>
      <c r="L1212" s="281">
        <v>43509</v>
      </c>
      <c r="M1212" s="281" t="s">
        <v>3248</v>
      </c>
    </row>
    <row r="1213" spans="1:13" ht="15.5" hidden="1" thickTop="1" thickBot="1" x14ac:dyDescent="0.4">
      <c r="A1213" s="267" t="s">
        <v>2958</v>
      </c>
      <c r="B1213" s="278" t="str">
        <f>VLOOKUP(A1213,Lists!B:C,2,FALSE)</f>
        <v>ERI001</v>
      </c>
      <c r="C1213" s="278" t="str">
        <f>VLOOKUP(A1213,Lists!B:D,3,FALSE)</f>
        <v>ERI</v>
      </c>
      <c r="D1213" s="250" t="s">
        <v>5110</v>
      </c>
      <c r="E1213" s="250">
        <v>0</v>
      </c>
      <c r="F1213" s="250"/>
      <c r="G1213" s="250" t="s">
        <v>731</v>
      </c>
      <c r="H1213" s="278">
        <f t="shared" si="36"/>
        <v>2</v>
      </c>
      <c r="I1213" s="161"/>
      <c r="J1213" s="250"/>
      <c r="K1213" s="278" t="str">
        <f t="shared" si="37"/>
        <v>ERI001Minimal humanitarian conditions - Level 1</v>
      </c>
      <c r="L1213" s="282">
        <v>43509</v>
      </c>
      <c r="M1213" s="282" t="s">
        <v>3248</v>
      </c>
    </row>
    <row r="1214" spans="1:13" ht="15.5" hidden="1" thickTop="1" thickBot="1" x14ac:dyDescent="0.4">
      <c r="A1214" s="268" t="s">
        <v>2958</v>
      </c>
      <c r="B1214" s="277" t="str">
        <f>VLOOKUP(A1214,Lists!B:C,2,FALSE)</f>
        <v>ERI001</v>
      </c>
      <c r="C1214" s="277" t="str">
        <f>VLOOKUP(A1214,Lists!B:D,3,FALSE)</f>
        <v>ERI</v>
      </c>
      <c r="D1214" s="249" t="s">
        <v>5111</v>
      </c>
      <c r="E1214" s="249">
        <v>0</v>
      </c>
      <c r="F1214" s="249"/>
      <c r="G1214" s="249" t="s">
        <v>731</v>
      </c>
      <c r="H1214" s="278">
        <f t="shared" si="36"/>
        <v>2</v>
      </c>
      <c r="I1214" s="162"/>
      <c r="J1214" s="249"/>
      <c r="K1214" s="278" t="str">
        <f t="shared" si="37"/>
        <v>ERI001Stressed humanitarian conditions - Level 2</v>
      </c>
      <c r="L1214" s="281">
        <v>43509</v>
      </c>
      <c r="M1214" s="281" t="s">
        <v>3248</v>
      </c>
    </row>
    <row r="1215" spans="1:13" ht="15.5" hidden="1" thickTop="1" thickBot="1" x14ac:dyDescent="0.4">
      <c r="A1215" s="267" t="s">
        <v>2958</v>
      </c>
      <c r="B1215" s="278" t="str">
        <f>VLOOKUP(A1215,Lists!B:C,2,FALSE)</f>
        <v>ERI001</v>
      </c>
      <c r="C1215" s="278" t="str">
        <f>VLOOKUP(A1215,Lists!B:D,3,FALSE)</f>
        <v>ERI</v>
      </c>
      <c r="D1215" s="250" t="s">
        <v>5112</v>
      </c>
      <c r="E1215" s="250">
        <v>2567548</v>
      </c>
      <c r="F1215" s="250" t="s">
        <v>1710</v>
      </c>
      <c r="G1215" s="250" t="s">
        <v>731</v>
      </c>
      <c r="H1215" s="278">
        <f t="shared" si="36"/>
        <v>2</v>
      </c>
      <c r="I1215" s="161" t="s">
        <v>1716</v>
      </c>
      <c r="J1215" s="250" t="s">
        <v>1724</v>
      </c>
      <c r="K1215" s="278" t="str">
        <f t="shared" si="37"/>
        <v>ERI001Moderate humanitarian conditions - Level 3</v>
      </c>
      <c r="L1215" s="282">
        <v>43509</v>
      </c>
      <c r="M1215" s="282" t="s">
        <v>3248</v>
      </c>
    </row>
    <row r="1216" spans="1:13" ht="15.5" hidden="1" thickTop="1" thickBot="1" x14ac:dyDescent="0.4">
      <c r="A1216" s="268" t="s">
        <v>2958</v>
      </c>
      <c r="B1216" s="277" t="str">
        <f>VLOOKUP(A1216,Lists!B:C,2,FALSE)</f>
        <v>ERI001</v>
      </c>
      <c r="C1216" s="277" t="str">
        <f>VLOOKUP(A1216,Lists!B:D,3,FALSE)</f>
        <v>ERI</v>
      </c>
      <c r="D1216" s="249" t="s">
        <v>5113</v>
      </c>
      <c r="E1216" s="249">
        <v>0</v>
      </c>
      <c r="F1216" s="249"/>
      <c r="G1216" s="249" t="s">
        <v>731</v>
      </c>
      <c r="H1216" s="278">
        <f t="shared" si="36"/>
        <v>2</v>
      </c>
      <c r="I1216" s="162"/>
      <c r="J1216" s="249"/>
      <c r="K1216" s="278" t="str">
        <f t="shared" si="37"/>
        <v>ERI001Severe humanitarian conditions - Level 4</v>
      </c>
      <c r="L1216" s="281">
        <v>43509</v>
      </c>
      <c r="M1216" s="281" t="s">
        <v>3248</v>
      </c>
    </row>
    <row r="1217" spans="1:13" ht="15.5" hidden="1" thickTop="1" thickBot="1" x14ac:dyDescent="0.4">
      <c r="A1217" s="267" t="s">
        <v>2958</v>
      </c>
      <c r="B1217" s="278" t="str">
        <f>VLOOKUP(A1217,Lists!B:C,2,FALSE)</f>
        <v>ERI001</v>
      </c>
      <c r="C1217" s="278" t="str">
        <f>VLOOKUP(A1217,Lists!B:D,3,FALSE)</f>
        <v>ERI</v>
      </c>
      <c r="D1217" s="250" t="s">
        <v>5114</v>
      </c>
      <c r="E1217" s="250">
        <v>0</v>
      </c>
      <c r="F1217" s="250"/>
      <c r="G1217" s="250" t="s">
        <v>731</v>
      </c>
      <c r="H1217" s="278">
        <f t="shared" si="36"/>
        <v>2</v>
      </c>
      <c r="I1217" s="161"/>
      <c r="J1217" s="250"/>
      <c r="K1217" s="278" t="str">
        <f t="shared" si="37"/>
        <v>ERI001Extreme humanitarian conditions - Level 5</v>
      </c>
      <c r="L1217" s="282">
        <v>43509</v>
      </c>
      <c r="M1217" s="282" t="s">
        <v>3248</v>
      </c>
    </row>
    <row r="1218" spans="1:13" ht="15.5" hidden="1" thickTop="1" thickBot="1" x14ac:dyDescent="0.4">
      <c r="A1218" s="268" t="s">
        <v>2958</v>
      </c>
      <c r="B1218" s="277" t="str">
        <f>VLOOKUP(A1218,Lists!B:C,2,FALSE)</f>
        <v>ERI001</v>
      </c>
      <c r="C1218" s="277" t="str">
        <f>VLOOKUP(A1218,Lists!B:D,3,FALSE)</f>
        <v>ERI</v>
      </c>
      <c r="D1218" s="249" t="s">
        <v>5115</v>
      </c>
      <c r="E1218" s="249" t="s">
        <v>446</v>
      </c>
      <c r="F1218" s="249"/>
      <c r="G1218" s="249" t="s">
        <v>731</v>
      </c>
      <c r="H1218" s="278">
        <f t="shared" ref="H1218:H1281" si="38">IF(G1218="x","x",IF(G1218="Low",3,IF(G1218="Medium",2,IF(G1218="High",1,FALSE))))</f>
        <v>2</v>
      </c>
      <c r="I1218" s="162"/>
      <c r="J1218" s="249" t="s">
        <v>1722</v>
      </c>
      <c r="K1218" s="278" t="str">
        <f t="shared" ref="K1218:K1281" si="39">B1218&amp;""&amp;D1218</f>
        <v>ERI001Fatalities in all crises</v>
      </c>
      <c r="L1218" s="281">
        <v>43509</v>
      </c>
      <c r="M1218" s="281" t="s">
        <v>3248</v>
      </c>
    </row>
    <row r="1219" spans="1:13" ht="15.5" hidden="1" thickTop="1" thickBot="1" x14ac:dyDescent="0.4">
      <c r="A1219" s="267" t="s">
        <v>2958</v>
      </c>
      <c r="B1219" s="278" t="str">
        <f>VLOOKUP(A1219,Lists!B:C,2,FALSE)</f>
        <v>ERI001</v>
      </c>
      <c r="C1219" s="278" t="str">
        <f>VLOOKUP(A1219,Lists!B:D,3,FALSE)</f>
        <v>ERI</v>
      </c>
      <c r="D1219" s="250" t="s">
        <v>688</v>
      </c>
      <c r="E1219" s="250">
        <v>5</v>
      </c>
      <c r="F1219" s="250"/>
      <c r="G1219" s="250" t="s">
        <v>731</v>
      </c>
      <c r="H1219" s="278">
        <f t="shared" si="38"/>
        <v>2</v>
      </c>
      <c r="I1219" s="161"/>
      <c r="J1219" s="250" t="s">
        <v>1725</v>
      </c>
      <c r="K1219" s="278" t="str">
        <f t="shared" si="39"/>
        <v>ERI001Crisis affected groups</v>
      </c>
      <c r="L1219" s="282">
        <v>43509</v>
      </c>
      <c r="M1219" s="282" t="s">
        <v>3248</v>
      </c>
    </row>
    <row r="1220" spans="1:13" ht="15.5" hidden="1" thickTop="1" thickBot="1" x14ac:dyDescent="0.4">
      <c r="A1220" s="268" t="s">
        <v>2958</v>
      </c>
      <c r="B1220" s="277" t="str">
        <f>VLOOKUP(A1220,Lists!B:C,2,FALSE)</f>
        <v>ERI001</v>
      </c>
      <c r="C1220" s="277" t="str">
        <f>VLOOKUP(A1220,Lists!B:D,3,FALSE)</f>
        <v>ERI</v>
      </c>
      <c r="D1220" s="249" t="s">
        <v>691</v>
      </c>
      <c r="E1220" s="249" t="s">
        <v>446</v>
      </c>
      <c r="F1220" s="249"/>
      <c r="G1220" s="249" t="s">
        <v>731</v>
      </c>
      <c r="H1220" s="278">
        <f t="shared" si="38"/>
        <v>2</v>
      </c>
      <c r="I1220" s="162"/>
      <c r="J1220" s="249" t="s">
        <v>1722</v>
      </c>
      <c r="K1220" s="278" t="str">
        <f t="shared" si="39"/>
        <v>ERI001People facing limited access constraints</v>
      </c>
      <c r="L1220" s="281">
        <v>43509</v>
      </c>
      <c r="M1220" s="281" t="s">
        <v>3248</v>
      </c>
    </row>
    <row r="1221" spans="1:13" ht="15.5" hidden="1" thickTop="1" thickBot="1" x14ac:dyDescent="0.4">
      <c r="A1221" s="267" t="s">
        <v>2958</v>
      </c>
      <c r="B1221" s="278" t="str">
        <f>VLOOKUP(A1221,Lists!B:C,2,FALSE)</f>
        <v>ERI001</v>
      </c>
      <c r="C1221" s="278" t="str">
        <f>VLOOKUP(A1221,Lists!B:D,3,FALSE)</f>
        <v>ERI</v>
      </c>
      <c r="D1221" s="250" t="s">
        <v>692</v>
      </c>
      <c r="E1221" s="250" t="s">
        <v>446</v>
      </c>
      <c r="F1221" s="250"/>
      <c r="G1221" s="250" t="s">
        <v>731</v>
      </c>
      <c r="H1221" s="278">
        <f t="shared" si="38"/>
        <v>2</v>
      </c>
      <c r="I1221" s="161"/>
      <c r="J1221" s="250" t="s">
        <v>1722</v>
      </c>
      <c r="K1221" s="278" t="str">
        <f t="shared" si="39"/>
        <v>ERI001People facing restricted access constraints</v>
      </c>
      <c r="L1221" s="282">
        <v>43509</v>
      </c>
      <c r="M1221" s="282" t="s">
        <v>3248</v>
      </c>
    </row>
    <row r="1222" spans="1:13" ht="15.5" hidden="1" thickTop="1" thickBot="1" x14ac:dyDescent="0.4">
      <c r="A1222" s="283" t="s">
        <v>253</v>
      </c>
      <c r="B1222" s="284" t="e">
        <f>VLOOKUP(A1222,Lists!B:C,2,FALSE)</f>
        <v>#N/A</v>
      </c>
      <c r="C1222" s="284" t="e">
        <f>VLOOKUP(A1222,Lists!B:D,3,FALSE)</f>
        <v>#N/A</v>
      </c>
      <c r="D1222" s="285" t="s">
        <v>522</v>
      </c>
      <c r="E1222" s="285">
        <v>100979303</v>
      </c>
      <c r="F1222" s="285" t="s">
        <v>1726</v>
      </c>
      <c r="G1222" s="285" t="s">
        <v>731</v>
      </c>
      <c r="H1222" s="278">
        <f t="shared" si="38"/>
        <v>2</v>
      </c>
      <c r="I1222" s="251" t="s">
        <v>1731</v>
      </c>
      <c r="J1222" s="285" t="s">
        <v>1735</v>
      </c>
      <c r="K1222" s="278" t="e">
        <f t="shared" si="39"/>
        <v>#N/A</v>
      </c>
      <c r="L1222" s="286">
        <v>43509</v>
      </c>
      <c r="M1222" s="286" t="s">
        <v>3248</v>
      </c>
    </row>
    <row r="1223" spans="1:13" ht="15.5" hidden="1" thickTop="1" thickBot="1" x14ac:dyDescent="0.4">
      <c r="A1223" s="287" t="s">
        <v>253</v>
      </c>
      <c r="B1223" s="288" t="e">
        <f>VLOOKUP(A1223,Lists!B:C,2,FALSE)</f>
        <v>#N/A</v>
      </c>
      <c r="C1223" s="288" t="e">
        <f>VLOOKUP(A1223,Lists!B:D,3,FALSE)</f>
        <v>#N/A</v>
      </c>
      <c r="D1223" s="289" t="s">
        <v>660</v>
      </c>
      <c r="E1223" s="289">
        <v>83148.639999999999</v>
      </c>
      <c r="F1223" s="289" t="s">
        <v>1727</v>
      </c>
      <c r="G1223" s="289" t="s">
        <v>731</v>
      </c>
      <c r="H1223" s="278">
        <f t="shared" si="38"/>
        <v>2</v>
      </c>
      <c r="I1223" s="252" t="s">
        <v>1732</v>
      </c>
      <c r="J1223" s="289" t="s">
        <v>1736</v>
      </c>
      <c r="K1223" s="278" t="e">
        <f t="shared" si="39"/>
        <v>#N/A</v>
      </c>
      <c r="L1223" s="290">
        <v>43509</v>
      </c>
      <c r="M1223" s="290" t="s">
        <v>3248</v>
      </c>
    </row>
    <row r="1224" spans="1:13" ht="15.5" hidden="1" thickTop="1" thickBot="1" x14ac:dyDescent="0.4">
      <c r="A1224" s="283" t="s">
        <v>253</v>
      </c>
      <c r="B1224" s="284" t="e">
        <f>VLOOKUP(A1224,Lists!B:C,2,FALSE)</f>
        <v>#N/A</v>
      </c>
      <c r="C1224" s="284" t="e">
        <f>VLOOKUP(A1224,Lists!B:D,3,FALSE)</f>
        <v>#N/A</v>
      </c>
      <c r="D1224" s="285" t="s">
        <v>737</v>
      </c>
      <c r="E1224" s="285">
        <v>4448225</v>
      </c>
      <c r="F1224" s="285" t="s">
        <v>1727</v>
      </c>
      <c r="G1224" s="285" t="s">
        <v>731</v>
      </c>
      <c r="H1224" s="278">
        <f t="shared" si="38"/>
        <v>2</v>
      </c>
      <c r="I1224" s="251" t="s">
        <v>1732</v>
      </c>
      <c r="J1224" s="285" t="s">
        <v>1737</v>
      </c>
      <c r="K1224" s="278" t="e">
        <f t="shared" si="39"/>
        <v>#N/A</v>
      </c>
      <c r="L1224" s="286">
        <v>43509</v>
      </c>
      <c r="M1224" s="286" t="s">
        <v>3248</v>
      </c>
    </row>
    <row r="1225" spans="1:13" ht="15.5" hidden="1" thickTop="1" thickBot="1" x14ac:dyDescent="0.4">
      <c r="A1225" s="287" t="s">
        <v>253</v>
      </c>
      <c r="B1225" s="288" t="e">
        <f>VLOOKUP(A1225,Lists!B:C,2,FALSE)</f>
        <v>#N/A</v>
      </c>
      <c r="C1225" s="288" t="e">
        <f>VLOOKUP(A1225,Lists!B:D,3,FALSE)</f>
        <v>#N/A</v>
      </c>
      <c r="D1225" s="289" t="s">
        <v>533</v>
      </c>
      <c r="E1225" s="289">
        <v>183163</v>
      </c>
      <c r="F1225" s="289" t="s">
        <v>1727</v>
      </c>
      <c r="G1225" s="289" t="s">
        <v>731</v>
      </c>
      <c r="H1225" s="278">
        <f t="shared" si="38"/>
        <v>2</v>
      </c>
      <c r="I1225" s="252" t="s">
        <v>1732</v>
      </c>
      <c r="J1225" s="289" t="s">
        <v>1738</v>
      </c>
      <c r="K1225" s="278" t="e">
        <f t="shared" si="39"/>
        <v>#N/A</v>
      </c>
      <c r="L1225" s="290">
        <v>43509</v>
      </c>
      <c r="M1225" s="290" t="s">
        <v>3248</v>
      </c>
    </row>
    <row r="1226" spans="1:13" ht="15.5" thickTop="1" thickBot="1" x14ac:dyDescent="0.4">
      <c r="A1226" s="283" t="s">
        <v>253</v>
      </c>
      <c r="B1226" s="284" t="e">
        <f>VLOOKUP(A1226,Lists!B:C,2,FALSE)</f>
        <v>#N/A</v>
      </c>
      <c r="C1226" s="284" t="e">
        <f>VLOOKUP(A1226,Lists!B:D,3,FALSE)</f>
        <v>#N/A</v>
      </c>
      <c r="D1226" s="285" t="s">
        <v>666</v>
      </c>
      <c r="E1226" s="285">
        <v>182934</v>
      </c>
      <c r="F1226" s="285" t="s">
        <v>1727</v>
      </c>
      <c r="G1226" s="285" t="s">
        <v>731</v>
      </c>
      <c r="H1226" s="278">
        <f t="shared" si="38"/>
        <v>2</v>
      </c>
      <c r="I1226" s="251" t="s">
        <v>1733</v>
      </c>
      <c r="J1226" s="285" t="s">
        <v>1739</v>
      </c>
      <c r="K1226" s="278" t="e">
        <f t="shared" si="39"/>
        <v>#N/A</v>
      </c>
      <c r="L1226" s="286">
        <v>43509</v>
      </c>
      <c r="M1226" s="286" t="s">
        <v>3248</v>
      </c>
    </row>
    <row r="1227" spans="1:13" ht="15.5" hidden="1" thickTop="1" thickBot="1" x14ac:dyDescent="0.4">
      <c r="A1227" s="287" t="s">
        <v>253</v>
      </c>
      <c r="B1227" s="288" t="e">
        <f>VLOOKUP(A1227,Lists!B:C,2,FALSE)</f>
        <v>#N/A</v>
      </c>
      <c r="C1227" s="288" t="e">
        <f>VLOOKUP(A1227,Lists!B:D,3,FALSE)</f>
        <v>#N/A</v>
      </c>
      <c r="D1227" s="289" t="s">
        <v>5028</v>
      </c>
      <c r="E1227" s="289" t="s">
        <v>446</v>
      </c>
      <c r="F1227" s="289"/>
      <c r="G1227" s="289" t="s">
        <v>731</v>
      </c>
      <c r="H1227" s="278">
        <f t="shared" si="38"/>
        <v>2</v>
      </c>
      <c r="I1227" s="252"/>
      <c r="J1227" s="289" t="s">
        <v>1740</v>
      </c>
      <c r="K1227" s="278" t="e">
        <f t="shared" si="39"/>
        <v>#N/A</v>
      </c>
      <c r="L1227" s="290">
        <v>43509</v>
      </c>
      <c r="M1227" s="290" t="s">
        <v>3248</v>
      </c>
    </row>
    <row r="1228" spans="1:13" ht="15.5" hidden="1" thickTop="1" thickBot="1" x14ac:dyDescent="0.4">
      <c r="A1228" s="283" t="s">
        <v>253</v>
      </c>
      <c r="B1228" s="284" t="e">
        <f>VLOOKUP(A1228,Lists!B:C,2,FALSE)</f>
        <v>#N/A</v>
      </c>
      <c r="C1228" s="284" t="e">
        <f>VLOOKUP(A1228,Lists!B:D,3,FALSE)</f>
        <v>#N/A</v>
      </c>
      <c r="D1228" s="285" t="s">
        <v>5027</v>
      </c>
      <c r="E1228" s="285">
        <v>89</v>
      </c>
      <c r="F1228" s="285" t="s">
        <v>1728</v>
      </c>
      <c r="G1228" s="285" t="s">
        <v>731</v>
      </c>
      <c r="H1228" s="278">
        <f t="shared" si="38"/>
        <v>2</v>
      </c>
      <c r="I1228" s="251" t="s">
        <v>1734</v>
      </c>
      <c r="J1228" s="285" t="s">
        <v>1741</v>
      </c>
      <c r="K1228" s="278" t="e">
        <f t="shared" si="39"/>
        <v>#N/A</v>
      </c>
      <c r="L1228" s="286">
        <v>43509</v>
      </c>
      <c r="M1228" s="286" t="s">
        <v>3248</v>
      </c>
    </row>
    <row r="1229" spans="1:13" ht="15.5" hidden="1" thickTop="1" thickBot="1" x14ac:dyDescent="0.4">
      <c r="A1229" s="287" t="s">
        <v>253</v>
      </c>
      <c r="B1229" s="288" t="e">
        <f>VLOOKUP(A1229,Lists!B:C,2,FALSE)</f>
        <v>#N/A</v>
      </c>
      <c r="C1229" s="288" t="e">
        <f>VLOOKUP(A1229,Lists!B:D,3,FALSE)</f>
        <v>#N/A</v>
      </c>
      <c r="D1229" s="289" t="s">
        <v>5115</v>
      </c>
      <c r="E1229" s="289">
        <v>31</v>
      </c>
      <c r="F1229" s="289" t="s">
        <v>1749</v>
      </c>
      <c r="G1229" s="289" t="s">
        <v>731</v>
      </c>
      <c r="H1229" s="278">
        <f t="shared" si="38"/>
        <v>2</v>
      </c>
      <c r="I1229" s="252"/>
      <c r="J1229" s="289" t="s">
        <v>1966</v>
      </c>
      <c r="K1229" s="278" t="e">
        <f t="shared" si="39"/>
        <v>#N/A</v>
      </c>
      <c r="L1229" s="290">
        <v>43509</v>
      </c>
      <c r="M1229" s="290" t="s">
        <v>3248</v>
      </c>
    </row>
    <row r="1230" spans="1:13" ht="15.5" hidden="1" thickTop="1" thickBot="1" x14ac:dyDescent="0.4">
      <c r="A1230" s="283" t="s">
        <v>253</v>
      </c>
      <c r="B1230" s="284" t="e">
        <f>VLOOKUP(A1230,Lists!B:C,2,FALSE)</f>
        <v>#N/A</v>
      </c>
      <c r="C1230" s="284" t="e">
        <f>VLOOKUP(A1230,Lists!B:D,3,FALSE)</f>
        <v>#N/A</v>
      </c>
      <c r="D1230" s="285" t="s">
        <v>5108</v>
      </c>
      <c r="E1230" s="285">
        <v>2419</v>
      </c>
      <c r="F1230" s="285" t="s">
        <v>1729</v>
      </c>
      <c r="G1230" s="285" t="s">
        <v>731</v>
      </c>
      <c r="H1230" s="278">
        <f t="shared" si="38"/>
        <v>2</v>
      </c>
      <c r="I1230" s="251" t="s">
        <v>1733</v>
      </c>
      <c r="J1230" s="285" t="s">
        <v>1742</v>
      </c>
      <c r="K1230" s="278" t="e">
        <f t="shared" si="39"/>
        <v>#N/A</v>
      </c>
      <c r="L1230" s="286">
        <v>43509</v>
      </c>
      <c r="M1230" s="286" t="s">
        <v>3248</v>
      </c>
    </row>
    <row r="1231" spans="1:13" ht="15.5" hidden="1" thickTop="1" thickBot="1" x14ac:dyDescent="0.4">
      <c r="A1231" s="287" t="s">
        <v>253</v>
      </c>
      <c r="B1231" s="288" t="e">
        <f>VLOOKUP(A1231,Lists!B:C,2,FALSE)</f>
        <v>#N/A</v>
      </c>
      <c r="C1231" s="288" t="e">
        <f>VLOOKUP(A1231,Lists!B:D,3,FALSE)</f>
        <v>#N/A</v>
      </c>
      <c r="D1231" s="289" t="s">
        <v>5109</v>
      </c>
      <c r="E1231" s="289">
        <v>3084</v>
      </c>
      <c r="F1231" s="289" t="s">
        <v>1729</v>
      </c>
      <c r="G1231" s="289" t="s">
        <v>731</v>
      </c>
      <c r="H1231" s="278">
        <f t="shared" si="38"/>
        <v>2</v>
      </c>
      <c r="I1231" s="252" t="s">
        <v>1733</v>
      </c>
      <c r="J1231" s="289" t="s">
        <v>1743</v>
      </c>
      <c r="K1231" s="278" t="e">
        <f t="shared" si="39"/>
        <v>#N/A</v>
      </c>
      <c r="L1231" s="290">
        <v>43509</v>
      </c>
      <c r="M1231" s="290" t="s">
        <v>3248</v>
      </c>
    </row>
    <row r="1232" spans="1:13" ht="15.5" hidden="1" thickTop="1" thickBot="1" x14ac:dyDescent="0.4">
      <c r="A1232" s="283" t="s">
        <v>253</v>
      </c>
      <c r="B1232" s="284" t="e">
        <f>VLOOKUP(A1232,Lists!B:C,2,FALSE)</f>
        <v>#N/A</v>
      </c>
      <c r="C1232" s="284" t="e">
        <f>VLOOKUP(A1232,Lists!B:D,3,FALSE)</f>
        <v>#N/A</v>
      </c>
      <c r="D1232" s="285" t="s">
        <v>5029</v>
      </c>
      <c r="E1232" s="285">
        <v>31</v>
      </c>
      <c r="F1232" s="285" t="s">
        <v>1749</v>
      </c>
      <c r="G1232" s="285" t="s">
        <v>731</v>
      </c>
      <c r="H1232" s="278">
        <f t="shared" si="38"/>
        <v>2</v>
      </c>
      <c r="I1232" s="251"/>
      <c r="J1232" s="285" t="s">
        <v>1966</v>
      </c>
      <c r="K1232" s="278" t="e">
        <f t="shared" si="39"/>
        <v>#N/A</v>
      </c>
      <c r="L1232" s="286">
        <v>43509</v>
      </c>
      <c r="M1232" s="286" t="s">
        <v>3248</v>
      </c>
    </row>
    <row r="1233" spans="1:13" ht="15.5" hidden="1" thickTop="1" thickBot="1" x14ac:dyDescent="0.4">
      <c r="A1233" s="287" t="s">
        <v>253</v>
      </c>
      <c r="B1233" s="288" t="e">
        <f>VLOOKUP(A1233,Lists!B:C,2,FALSE)</f>
        <v>#N/A</v>
      </c>
      <c r="C1233" s="288" t="e">
        <f>VLOOKUP(A1233,Lists!B:D,3,FALSE)</f>
        <v>#N/A</v>
      </c>
      <c r="D1233" s="289" t="s">
        <v>742</v>
      </c>
      <c r="E1233" s="289" t="s">
        <v>446</v>
      </c>
      <c r="F1233" s="289"/>
      <c r="G1233" s="289" t="s">
        <v>731</v>
      </c>
      <c r="H1233" s="278">
        <f t="shared" si="38"/>
        <v>2</v>
      </c>
      <c r="I1233" s="252"/>
      <c r="J1233" s="289" t="s">
        <v>1744</v>
      </c>
      <c r="K1233" s="278" t="e">
        <f t="shared" si="39"/>
        <v>#N/A</v>
      </c>
      <c r="L1233" s="290">
        <v>43509</v>
      </c>
      <c r="M1233" s="290" t="s">
        <v>3248</v>
      </c>
    </row>
    <row r="1234" spans="1:13" ht="15.5" hidden="1" thickTop="1" thickBot="1" x14ac:dyDescent="0.4">
      <c r="A1234" s="283" t="s">
        <v>253</v>
      </c>
      <c r="B1234" s="284" t="e">
        <f>VLOOKUP(A1234,Lists!B:C,2,FALSE)</f>
        <v>#N/A</v>
      </c>
      <c r="C1234" s="284" t="e">
        <f>VLOOKUP(A1234,Lists!B:D,3,FALSE)</f>
        <v>#N/A</v>
      </c>
      <c r="D1234" s="285" t="s">
        <v>752</v>
      </c>
      <c r="E1234" s="285">
        <v>182934</v>
      </c>
      <c r="F1234" s="285" t="s">
        <v>1730</v>
      </c>
      <c r="G1234" s="285" t="s">
        <v>731</v>
      </c>
      <c r="H1234" s="278">
        <f t="shared" si="38"/>
        <v>2</v>
      </c>
      <c r="I1234" s="251" t="s">
        <v>1733</v>
      </c>
      <c r="J1234" s="285" t="s">
        <v>1739</v>
      </c>
      <c r="K1234" s="278" t="e">
        <f t="shared" si="39"/>
        <v>#N/A</v>
      </c>
      <c r="L1234" s="286">
        <v>43509</v>
      </c>
      <c r="M1234" s="286" t="s">
        <v>3248</v>
      </c>
    </row>
    <row r="1235" spans="1:13" ht="15.5" hidden="1" thickTop="1" thickBot="1" x14ac:dyDescent="0.4">
      <c r="A1235" s="287" t="s">
        <v>253</v>
      </c>
      <c r="B1235" s="288" t="e">
        <f>VLOOKUP(A1235,Lists!B:C,2,FALSE)</f>
        <v>#N/A</v>
      </c>
      <c r="C1235" s="288" t="e">
        <f>VLOOKUP(A1235,Lists!B:D,3,FALSE)</f>
        <v>#N/A</v>
      </c>
      <c r="D1235" s="289" t="s">
        <v>5110</v>
      </c>
      <c r="E1235" s="289">
        <v>0</v>
      </c>
      <c r="F1235" s="289" t="s">
        <v>1730</v>
      </c>
      <c r="G1235" s="289" t="s">
        <v>731</v>
      </c>
      <c r="H1235" s="278">
        <f t="shared" si="38"/>
        <v>2</v>
      </c>
      <c r="I1235" s="252"/>
      <c r="J1235" s="289" t="s">
        <v>1745</v>
      </c>
      <c r="K1235" s="278" t="e">
        <f t="shared" si="39"/>
        <v>#N/A</v>
      </c>
      <c r="L1235" s="290">
        <v>43509</v>
      </c>
      <c r="M1235" s="290" t="s">
        <v>3248</v>
      </c>
    </row>
    <row r="1236" spans="1:13" ht="15.5" hidden="1" thickTop="1" thickBot="1" x14ac:dyDescent="0.4">
      <c r="A1236" s="283" t="s">
        <v>253</v>
      </c>
      <c r="B1236" s="284" t="e">
        <f>VLOOKUP(A1236,Lists!B:C,2,FALSE)</f>
        <v>#N/A</v>
      </c>
      <c r="C1236" s="284" t="e">
        <f>VLOOKUP(A1236,Lists!B:D,3,FALSE)</f>
        <v>#N/A</v>
      </c>
      <c r="D1236" s="285" t="s">
        <v>5111</v>
      </c>
      <c r="E1236" s="285">
        <v>182934</v>
      </c>
      <c r="F1236" s="285" t="s">
        <v>1730</v>
      </c>
      <c r="G1236" s="285" t="s">
        <v>731</v>
      </c>
      <c r="H1236" s="278">
        <f t="shared" si="38"/>
        <v>2</v>
      </c>
      <c r="I1236" s="251" t="s">
        <v>1733</v>
      </c>
      <c r="J1236" s="285" t="s">
        <v>1745</v>
      </c>
      <c r="K1236" s="278" t="e">
        <f t="shared" si="39"/>
        <v>#N/A</v>
      </c>
      <c r="L1236" s="286">
        <v>43509</v>
      </c>
      <c r="M1236" s="286" t="s">
        <v>3248</v>
      </c>
    </row>
    <row r="1237" spans="1:13" ht="15.5" hidden="1" thickTop="1" thickBot="1" x14ac:dyDescent="0.4">
      <c r="A1237" s="287" t="s">
        <v>253</v>
      </c>
      <c r="B1237" s="288" t="e">
        <f>VLOOKUP(A1237,Lists!B:C,2,FALSE)</f>
        <v>#N/A</v>
      </c>
      <c r="C1237" s="288" t="e">
        <f>VLOOKUP(A1237,Lists!B:D,3,FALSE)</f>
        <v>#N/A</v>
      </c>
      <c r="D1237" s="289" t="s">
        <v>5112</v>
      </c>
      <c r="E1237" s="289">
        <v>0</v>
      </c>
      <c r="F1237" s="289" t="s">
        <v>1730</v>
      </c>
      <c r="G1237" s="289" t="s">
        <v>731</v>
      </c>
      <c r="H1237" s="278">
        <f t="shared" si="38"/>
        <v>2</v>
      </c>
      <c r="I1237" s="252"/>
      <c r="J1237" s="289" t="s">
        <v>1745</v>
      </c>
      <c r="K1237" s="278" t="e">
        <f t="shared" si="39"/>
        <v>#N/A</v>
      </c>
      <c r="L1237" s="290">
        <v>43509</v>
      </c>
      <c r="M1237" s="290" t="s">
        <v>3248</v>
      </c>
    </row>
    <row r="1238" spans="1:13" ht="15.5" hidden="1" thickTop="1" thickBot="1" x14ac:dyDescent="0.4">
      <c r="A1238" s="283" t="s">
        <v>253</v>
      </c>
      <c r="B1238" s="284" t="e">
        <f>VLOOKUP(A1238,Lists!B:C,2,FALSE)</f>
        <v>#N/A</v>
      </c>
      <c r="C1238" s="284" t="e">
        <f>VLOOKUP(A1238,Lists!B:D,3,FALSE)</f>
        <v>#N/A</v>
      </c>
      <c r="D1238" s="285" t="s">
        <v>5113</v>
      </c>
      <c r="E1238" s="285">
        <v>0</v>
      </c>
      <c r="F1238" s="285" t="s">
        <v>1730</v>
      </c>
      <c r="G1238" s="285" t="s">
        <v>731</v>
      </c>
      <c r="H1238" s="278">
        <f t="shared" si="38"/>
        <v>2</v>
      </c>
      <c r="I1238" s="251"/>
      <c r="J1238" s="285" t="s">
        <v>1745</v>
      </c>
      <c r="K1238" s="278" t="e">
        <f t="shared" si="39"/>
        <v>#N/A</v>
      </c>
      <c r="L1238" s="286">
        <v>43509</v>
      </c>
      <c r="M1238" s="286" t="s">
        <v>3248</v>
      </c>
    </row>
    <row r="1239" spans="1:13" ht="15.5" hidden="1" thickTop="1" thickBot="1" x14ac:dyDescent="0.4">
      <c r="A1239" s="287" t="s">
        <v>253</v>
      </c>
      <c r="B1239" s="288" t="e">
        <f>VLOOKUP(A1239,Lists!B:C,2,FALSE)</f>
        <v>#N/A</v>
      </c>
      <c r="C1239" s="288" t="e">
        <f>VLOOKUP(A1239,Lists!B:D,3,FALSE)</f>
        <v>#N/A</v>
      </c>
      <c r="D1239" s="289" t="s">
        <v>5114</v>
      </c>
      <c r="E1239" s="289">
        <v>0</v>
      </c>
      <c r="F1239" s="289" t="s">
        <v>1730</v>
      </c>
      <c r="G1239" s="289" t="s">
        <v>731</v>
      </c>
      <c r="H1239" s="278">
        <f t="shared" si="38"/>
        <v>2</v>
      </c>
      <c r="I1239" s="252"/>
      <c r="J1239" s="289" t="s">
        <v>1745</v>
      </c>
      <c r="K1239" s="278" t="e">
        <f t="shared" si="39"/>
        <v>#N/A</v>
      </c>
      <c r="L1239" s="290">
        <v>43509</v>
      </c>
      <c r="M1239" s="290" t="s">
        <v>3248</v>
      </c>
    </row>
    <row r="1240" spans="1:13" ht="15.5" hidden="1" thickTop="1" thickBot="1" x14ac:dyDescent="0.4">
      <c r="A1240" s="283" t="s">
        <v>253</v>
      </c>
      <c r="B1240" s="284" t="e">
        <f>VLOOKUP(A1240,Lists!B:C,2,FALSE)</f>
        <v>#N/A</v>
      </c>
      <c r="C1240" s="284" t="e">
        <f>VLOOKUP(A1240,Lists!B:D,3,FALSE)</f>
        <v>#N/A</v>
      </c>
      <c r="D1240" s="285" t="s">
        <v>688</v>
      </c>
      <c r="E1240" s="285">
        <v>3</v>
      </c>
      <c r="F1240" s="285"/>
      <c r="G1240" s="285" t="s">
        <v>731</v>
      </c>
      <c r="H1240" s="278">
        <f t="shared" si="38"/>
        <v>2</v>
      </c>
      <c r="I1240" s="251"/>
      <c r="J1240" s="285" t="s">
        <v>1746</v>
      </c>
      <c r="K1240" s="278" t="e">
        <f t="shared" si="39"/>
        <v>#N/A</v>
      </c>
      <c r="L1240" s="286">
        <v>43509</v>
      </c>
      <c r="M1240" s="286" t="s">
        <v>3248</v>
      </c>
    </row>
    <row r="1241" spans="1:13" ht="15.5" hidden="1" thickTop="1" thickBot="1" x14ac:dyDescent="0.4">
      <c r="A1241" s="287" t="s">
        <v>253</v>
      </c>
      <c r="B1241" s="288" t="e">
        <f>VLOOKUP(A1241,Lists!B:C,2,FALSE)</f>
        <v>#N/A</v>
      </c>
      <c r="C1241" s="288" t="e">
        <f>VLOOKUP(A1241,Lists!B:D,3,FALSE)</f>
        <v>#N/A</v>
      </c>
      <c r="D1241" s="289" t="s">
        <v>691</v>
      </c>
      <c r="E1241" s="289" t="s">
        <v>446</v>
      </c>
      <c r="F1241" s="289"/>
      <c r="G1241" s="289" t="s">
        <v>731</v>
      </c>
      <c r="H1241" s="278">
        <f t="shared" si="38"/>
        <v>2</v>
      </c>
      <c r="I1241" s="252"/>
      <c r="J1241" s="289" t="s">
        <v>1747</v>
      </c>
      <c r="K1241" s="278" t="e">
        <f t="shared" si="39"/>
        <v>#N/A</v>
      </c>
      <c r="L1241" s="290">
        <v>43509</v>
      </c>
      <c r="M1241" s="290" t="s">
        <v>3248</v>
      </c>
    </row>
    <row r="1242" spans="1:13" ht="15.5" hidden="1" thickTop="1" thickBot="1" x14ac:dyDescent="0.4">
      <c r="A1242" s="283" t="s">
        <v>253</v>
      </c>
      <c r="B1242" s="284" t="e">
        <f>VLOOKUP(A1242,Lists!B:C,2,FALSE)</f>
        <v>#N/A</v>
      </c>
      <c r="C1242" s="284" t="e">
        <f>VLOOKUP(A1242,Lists!B:D,3,FALSE)</f>
        <v>#N/A</v>
      </c>
      <c r="D1242" s="285" t="s">
        <v>692</v>
      </c>
      <c r="E1242" s="285" t="s">
        <v>446</v>
      </c>
      <c r="F1242" s="285"/>
      <c r="G1242" s="285" t="s">
        <v>731</v>
      </c>
      <c r="H1242" s="278">
        <f t="shared" si="38"/>
        <v>2</v>
      </c>
      <c r="I1242" s="251"/>
      <c r="J1242" s="285" t="s">
        <v>1747</v>
      </c>
      <c r="K1242" s="278" t="e">
        <f t="shared" si="39"/>
        <v>#N/A</v>
      </c>
      <c r="L1242" s="286">
        <v>43509</v>
      </c>
      <c r="M1242" s="286" t="s">
        <v>3248</v>
      </c>
    </row>
    <row r="1243" spans="1:13" ht="15.5" hidden="1" thickTop="1" thickBot="1" x14ac:dyDescent="0.4">
      <c r="A1243" s="287" t="s">
        <v>253</v>
      </c>
      <c r="B1243" s="288" t="e">
        <f>VLOOKUP(A1243,Lists!B:C,2,FALSE)</f>
        <v>#N/A</v>
      </c>
      <c r="C1243" s="288" t="e">
        <f>VLOOKUP(A1243,Lists!B:D,3,FALSE)</f>
        <v>#N/A</v>
      </c>
      <c r="D1243" s="289" t="s">
        <v>643</v>
      </c>
      <c r="E1243" s="289" t="s">
        <v>446</v>
      </c>
      <c r="F1243" s="289"/>
      <c r="G1243" s="289" t="s">
        <v>731</v>
      </c>
      <c r="H1243" s="278">
        <f t="shared" si="38"/>
        <v>2</v>
      </c>
      <c r="I1243" s="252"/>
      <c r="J1243" s="289"/>
      <c r="K1243" s="278" t="e">
        <f t="shared" si="39"/>
        <v>#N/A</v>
      </c>
      <c r="L1243" s="290">
        <v>43509</v>
      </c>
      <c r="M1243" s="290" t="s">
        <v>3248</v>
      </c>
    </row>
    <row r="1244" spans="1:13" ht="15.5" hidden="1" thickTop="1" thickBot="1" x14ac:dyDescent="0.4">
      <c r="A1244" s="283" t="s">
        <v>253</v>
      </c>
      <c r="B1244" s="284" t="e">
        <f>VLOOKUP(A1244,Lists!B:C,2,FALSE)</f>
        <v>#N/A</v>
      </c>
      <c r="C1244" s="284" t="e">
        <f>VLOOKUP(A1244,Lists!B:D,3,FALSE)</f>
        <v>#N/A</v>
      </c>
      <c r="D1244" s="285" t="s">
        <v>644</v>
      </c>
      <c r="E1244" s="285" t="s">
        <v>446</v>
      </c>
      <c r="F1244" s="285"/>
      <c r="G1244" s="285" t="s">
        <v>731</v>
      </c>
      <c r="H1244" s="278">
        <f t="shared" si="38"/>
        <v>2</v>
      </c>
      <c r="I1244" s="251"/>
      <c r="J1244" s="285"/>
      <c r="K1244" s="278" t="e">
        <f t="shared" si="39"/>
        <v>#N/A</v>
      </c>
      <c r="L1244" s="286">
        <v>43509</v>
      </c>
      <c r="M1244" s="286" t="s">
        <v>3248</v>
      </c>
    </row>
    <row r="1245" spans="1:13" ht="15.5" hidden="1" thickTop="1" thickBot="1" x14ac:dyDescent="0.4">
      <c r="A1245" s="287" t="s">
        <v>253</v>
      </c>
      <c r="B1245" s="288" t="e">
        <f>VLOOKUP(A1245,Lists!B:C,2,FALSE)</f>
        <v>#N/A</v>
      </c>
      <c r="C1245" s="288" t="e">
        <f>VLOOKUP(A1245,Lists!B:D,3,FALSE)</f>
        <v>#N/A</v>
      </c>
      <c r="D1245" s="289" t="s">
        <v>645</v>
      </c>
      <c r="E1245" s="289" t="s">
        <v>446</v>
      </c>
      <c r="F1245" s="289"/>
      <c r="G1245" s="289" t="s">
        <v>731</v>
      </c>
      <c r="H1245" s="278">
        <f t="shared" si="38"/>
        <v>2</v>
      </c>
      <c r="I1245" s="252"/>
      <c r="J1245" s="289"/>
      <c r="K1245" s="278" t="e">
        <f t="shared" si="39"/>
        <v>#N/A</v>
      </c>
      <c r="L1245" s="290">
        <v>43509</v>
      </c>
      <c r="M1245" s="290" t="s">
        <v>3248</v>
      </c>
    </row>
    <row r="1246" spans="1:13" ht="15.5" hidden="1" thickTop="1" thickBot="1" x14ac:dyDescent="0.4">
      <c r="A1246" s="283" t="s">
        <v>253</v>
      </c>
      <c r="B1246" s="284" t="e">
        <f>VLOOKUP(A1246,Lists!B:C,2,FALSE)</f>
        <v>#N/A</v>
      </c>
      <c r="C1246" s="284" t="e">
        <f>VLOOKUP(A1246,Lists!B:D,3,FALSE)</f>
        <v>#N/A</v>
      </c>
      <c r="D1246" s="285" t="s">
        <v>646</v>
      </c>
      <c r="E1246" s="285" t="s">
        <v>446</v>
      </c>
      <c r="F1246" s="285"/>
      <c r="G1246" s="285" t="s">
        <v>731</v>
      </c>
      <c r="H1246" s="278">
        <f t="shared" si="38"/>
        <v>2</v>
      </c>
      <c r="I1246" s="251"/>
      <c r="J1246" s="285"/>
      <c r="K1246" s="278" t="e">
        <f t="shared" si="39"/>
        <v>#N/A</v>
      </c>
      <c r="L1246" s="286">
        <v>43509</v>
      </c>
      <c r="M1246" s="286" t="s">
        <v>3248</v>
      </c>
    </row>
    <row r="1247" spans="1:13" ht="15.5" hidden="1" thickTop="1" thickBot="1" x14ac:dyDescent="0.4">
      <c r="A1247" s="287" t="s">
        <v>253</v>
      </c>
      <c r="B1247" s="288" t="e">
        <f>VLOOKUP(A1247,Lists!B:C,2,FALSE)</f>
        <v>#N/A</v>
      </c>
      <c r="C1247" s="288" t="e">
        <f>VLOOKUP(A1247,Lists!B:D,3,FALSE)</f>
        <v>#N/A</v>
      </c>
      <c r="D1247" s="289" t="s">
        <v>647</v>
      </c>
      <c r="E1247" s="289" t="s">
        <v>446</v>
      </c>
      <c r="F1247" s="289"/>
      <c r="G1247" s="289" t="s">
        <v>731</v>
      </c>
      <c r="H1247" s="278">
        <f t="shared" si="38"/>
        <v>2</v>
      </c>
      <c r="I1247" s="252"/>
      <c r="J1247" s="289"/>
      <c r="K1247" s="278" t="e">
        <f t="shared" si="39"/>
        <v>#N/A</v>
      </c>
      <c r="L1247" s="290">
        <v>43509</v>
      </c>
      <c r="M1247" s="290" t="s">
        <v>3248</v>
      </c>
    </row>
    <row r="1248" spans="1:13" ht="15.5" hidden="1" thickTop="1" thickBot="1" x14ac:dyDescent="0.4">
      <c r="A1248" s="283" t="s">
        <v>253</v>
      </c>
      <c r="B1248" s="284" t="e">
        <f>VLOOKUP(A1248,Lists!B:C,2,FALSE)</f>
        <v>#N/A</v>
      </c>
      <c r="C1248" s="284" t="e">
        <f>VLOOKUP(A1248,Lists!B:D,3,FALSE)</f>
        <v>#N/A</v>
      </c>
      <c r="D1248" s="285" t="s">
        <v>648</v>
      </c>
      <c r="E1248" s="285" t="s">
        <v>446</v>
      </c>
      <c r="F1248" s="285"/>
      <c r="G1248" s="285" t="s">
        <v>731</v>
      </c>
      <c r="H1248" s="278">
        <f t="shared" si="38"/>
        <v>2</v>
      </c>
      <c r="I1248" s="251"/>
      <c r="J1248" s="285"/>
      <c r="K1248" s="278" t="e">
        <f t="shared" si="39"/>
        <v>#N/A</v>
      </c>
      <c r="L1248" s="286">
        <v>43509</v>
      </c>
      <c r="M1248" s="286" t="s">
        <v>3248</v>
      </c>
    </row>
    <row r="1249" spans="1:13" ht="15.5" hidden="1" thickTop="1" thickBot="1" x14ac:dyDescent="0.4">
      <c r="A1249" s="287" t="s">
        <v>253</v>
      </c>
      <c r="B1249" s="288" t="e">
        <f>VLOOKUP(A1249,Lists!B:C,2,FALSE)</f>
        <v>#N/A</v>
      </c>
      <c r="C1249" s="288" t="e">
        <f>VLOOKUP(A1249,Lists!B:D,3,FALSE)</f>
        <v>#N/A</v>
      </c>
      <c r="D1249" s="289" t="s">
        <v>649</v>
      </c>
      <c r="E1249" s="289" t="s">
        <v>446</v>
      </c>
      <c r="F1249" s="289"/>
      <c r="G1249" s="289" t="s">
        <v>731</v>
      </c>
      <c r="H1249" s="278">
        <f t="shared" si="38"/>
        <v>2</v>
      </c>
      <c r="I1249" s="252"/>
      <c r="J1249" s="289"/>
      <c r="K1249" s="278" t="e">
        <f t="shared" si="39"/>
        <v>#N/A</v>
      </c>
      <c r="L1249" s="290">
        <v>43509</v>
      </c>
      <c r="M1249" s="290" t="s">
        <v>3248</v>
      </c>
    </row>
    <row r="1250" spans="1:13" ht="15.5" hidden="1" thickTop="1" thickBot="1" x14ac:dyDescent="0.4">
      <c r="A1250" s="283" t="s">
        <v>253</v>
      </c>
      <c r="B1250" s="284" t="e">
        <f>VLOOKUP(A1250,Lists!B:C,2,FALSE)</f>
        <v>#N/A</v>
      </c>
      <c r="C1250" s="284" t="e">
        <f>VLOOKUP(A1250,Lists!B:D,3,FALSE)</f>
        <v>#N/A</v>
      </c>
      <c r="D1250" s="285" t="s">
        <v>651</v>
      </c>
      <c r="E1250" s="285" t="s">
        <v>446</v>
      </c>
      <c r="F1250" s="285"/>
      <c r="G1250" s="285" t="s">
        <v>731</v>
      </c>
      <c r="H1250" s="278">
        <f t="shared" si="38"/>
        <v>2</v>
      </c>
      <c r="I1250" s="251"/>
      <c r="J1250" s="285"/>
      <c r="K1250" s="278" t="e">
        <f t="shared" si="39"/>
        <v>#N/A</v>
      </c>
      <c r="L1250" s="286">
        <v>43509</v>
      </c>
      <c r="M1250" s="286" t="s">
        <v>3248</v>
      </c>
    </row>
    <row r="1251" spans="1:13" ht="15.5" hidden="1" thickTop="1" thickBot="1" x14ac:dyDescent="0.4">
      <c r="A1251" s="287" t="s">
        <v>253</v>
      </c>
      <c r="B1251" s="288" t="e">
        <f>VLOOKUP(A1251,Lists!B:C,2,FALSE)</f>
        <v>#N/A</v>
      </c>
      <c r="C1251" s="288" t="e">
        <f>VLOOKUP(A1251,Lists!B:D,3,FALSE)</f>
        <v>#N/A</v>
      </c>
      <c r="D1251" s="289" t="s">
        <v>650</v>
      </c>
      <c r="E1251" s="289" t="s">
        <v>446</v>
      </c>
      <c r="F1251" s="289"/>
      <c r="G1251" s="289" t="s">
        <v>731</v>
      </c>
      <c r="H1251" s="278">
        <f t="shared" si="38"/>
        <v>2</v>
      </c>
      <c r="I1251" s="252"/>
      <c r="J1251" s="289"/>
      <c r="K1251" s="278" t="e">
        <f t="shared" si="39"/>
        <v>#N/A</v>
      </c>
      <c r="L1251" s="290">
        <v>43509</v>
      </c>
      <c r="M1251" s="290" t="s">
        <v>3248</v>
      </c>
    </row>
    <row r="1252" spans="1:13" ht="15.5" hidden="1" thickTop="1" thickBot="1" x14ac:dyDescent="0.4">
      <c r="A1252" s="283" t="s">
        <v>1967</v>
      </c>
      <c r="B1252" s="284" t="str">
        <f>VLOOKUP(A1252,Lists!B:C,2,FALSE)</f>
        <v>PHL003</v>
      </c>
      <c r="C1252" s="284" t="str">
        <f>VLOOKUP(A1252,Lists!B:D,3,FALSE)</f>
        <v>PHL</v>
      </c>
      <c r="D1252" s="285" t="s">
        <v>522</v>
      </c>
      <c r="E1252" s="285">
        <v>100979303</v>
      </c>
      <c r="F1252" s="285" t="s">
        <v>1726</v>
      </c>
      <c r="G1252" s="285" t="s">
        <v>731</v>
      </c>
      <c r="H1252" s="278">
        <f t="shared" si="38"/>
        <v>2</v>
      </c>
      <c r="I1252" s="251" t="s">
        <v>1731</v>
      </c>
      <c r="J1252" s="285" t="s">
        <v>1735</v>
      </c>
      <c r="K1252" s="278" t="str">
        <f t="shared" si="39"/>
        <v>PHL003Total population</v>
      </c>
      <c r="L1252" s="286">
        <v>43509</v>
      </c>
      <c r="M1252" s="286" t="s">
        <v>3248</v>
      </c>
    </row>
    <row r="1253" spans="1:13" ht="15.5" hidden="1" thickTop="1" thickBot="1" x14ac:dyDescent="0.4">
      <c r="A1253" s="287" t="s">
        <v>1967</v>
      </c>
      <c r="B1253" s="288" t="str">
        <f>VLOOKUP(A1253,Lists!B:C,2,FALSE)</f>
        <v>PHL003</v>
      </c>
      <c r="C1253" s="288" t="str">
        <f>VLOOKUP(A1253,Lists!B:D,3,FALSE)</f>
        <v>PHL</v>
      </c>
      <c r="D1253" s="289" t="s">
        <v>660</v>
      </c>
      <c r="E1253" s="289">
        <v>14061.609999999999</v>
      </c>
      <c r="F1253" s="289" t="s">
        <v>1726</v>
      </c>
      <c r="G1253" s="289" t="s">
        <v>731</v>
      </c>
      <c r="H1253" s="278">
        <f t="shared" si="38"/>
        <v>2</v>
      </c>
      <c r="I1253" s="252" t="s">
        <v>1731</v>
      </c>
      <c r="J1253" s="289" t="s">
        <v>1751</v>
      </c>
      <c r="K1253" s="278" t="str">
        <f t="shared" si="39"/>
        <v>PHL003Landmass affected</v>
      </c>
      <c r="L1253" s="290">
        <v>43509</v>
      </c>
      <c r="M1253" s="290" t="s">
        <v>3248</v>
      </c>
    </row>
    <row r="1254" spans="1:13" ht="15.5" hidden="1" thickTop="1" thickBot="1" x14ac:dyDescent="0.4">
      <c r="A1254" s="283" t="s">
        <v>1967</v>
      </c>
      <c r="B1254" s="284" t="str">
        <f>VLOOKUP(A1254,Lists!B:C,2,FALSE)</f>
        <v>PHL003</v>
      </c>
      <c r="C1254" s="284" t="str">
        <f>VLOOKUP(A1254,Lists!B:D,3,FALSE)</f>
        <v>PHL</v>
      </c>
      <c r="D1254" s="285" t="s">
        <v>737</v>
      </c>
      <c r="E1254" s="285">
        <v>3889267</v>
      </c>
      <c r="F1254" s="285" t="s">
        <v>1727</v>
      </c>
      <c r="G1254" s="285" t="s">
        <v>731</v>
      </c>
      <c r="H1254" s="278">
        <f t="shared" si="38"/>
        <v>2</v>
      </c>
      <c r="I1254" s="251" t="s">
        <v>1732</v>
      </c>
      <c r="J1254" s="285" t="s">
        <v>1752</v>
      </c>
      <c r="K1254" s="278" t="str">
        <f t="shared" si="39"/>
        <v>PHL003People exposed</v>
      </c>
      <c r="L1254" s="286">
        <v>43509</v>
      </c>
      <c r="M1254" s="286" t="s">
        <v>3248</v>
      </c>
    </row>
    <row r="1255" spans="1:13" ht="15.5" hidden="1" thickTop="1" thickBot="1" x14ac:dyDescent="0.4">
      <c r="A1255" s="287" t="s">
        <v>1967</v>
      </c>
      <c r="B1255" s="288" t="str">
        <f>VLOOKUP(A1255,Lists!B:C,2,FALSE)</f>
        <v>PHL003</v>
      </c>
      <c r="C1255" s="288" t="str">
        <f>VLOOKUP(A1255,Lists!B:D,3,FALSE)</f>
        <v>PHL</v>
      </c>
      <c r="D1255" s="289" t="s">
        <v>533</v>
      </c>
      <c r="E1255" s="289">
        <v>77698</v>
      </c>
      <c r="F1255" s="289" t="s">
        <v>1727</v>
      </c>
      <c r="G1255" s="289" t="s">
        <v>731</v>
      </c>
      <c r="H1255" s="278">
        <f t="shared" si="38"/>
        <v>2</v>
      </c>
      <c r="I1255" s="252" t="s">
        <v>1732</v>
      </c>
      <c r="J1255" s="289" t="s">
        <v>1752</v>
      </c>
      <c r="K1255" s="278" t="str">
        <f t="shared" si="39"/>
        <v>PHL003People affected</v>
      </c>
      <c r="L1255" s="290">
        <v>43509</v>
      </c>
      <c r="M1255" s="290" t="s">
        <v>3248</v>
      </c>
    </row>
    <row r="1256" spans="1:13" ht="15.5" thickTop="1" thickBot="1" x14ac:dyDescent="0.4">
      <c r="A1256" s="283" t="s">
        <v>1967</v>
      </c>
      <c r="B1256" s="284" t="str">
        <f>VLOOKUP(A1256,Lists!B:C,2,FALSE)</f>
        <v>PHL003</v>
      </c>
      <c r="C1256" s="284" t="str">
        <f>VLOOKUP(A1256,Lists!B:D,3,FALSE)</f>
        <v>PHL</v>
      </c>
      <c r="D1256" s="285" t="s">
        <v>666</v>
      </c>
      <c r="E1256" s="285">
        <v>77469</v>
      </c>
      <c r="F1256" s="285" t="s">
        <v>1727</v>
      </c>
      <c r="G1256" s="285" t="s">
        <v>731</v>
      </c>
      <c r="H1256" s="278">
        <f t="shared" si="38"/>
        <v>2</v>
      </c>
      <c r="I1256" s="251" t="s">
        <v>1732</v>
      </c>
      <c r="J1256" s="285" t="s">
        <v>1753</v>
      </c>
      <c r="K1256" s="278" t="str">
        <f t="shared" si="39"/>
        <v>PHL003People displaced</v>
      </c>
      <c r="L1256" s="286">
        <v>43509</v>
      </c>
      <c r="M1256" s="286" t="s">
        <v>3248</v>
      </c>
    </row>
    <row r="1257" spans="1:13" ht="15.5" hidden="1" thickTop="1" thickBot="1" x14ac:dyDescent="0.4">
      <c r="A1257" s="287" t="s">
        <v>1967</v>
      </c>
      <c r="B1257" s="288" t="str">
        <f>VLOOKUP(A1257,Lists!B:C,2,FALSE)</f>
        <v>PHL003</v>
      </c>
      <c r="C1257" s="288" t="str">
        <f>VLOOKUP(A1257,Lists!B:D,3,FALSE)</f>
        <v>PHL</v>
      </c>
      <c r="D1257" s="289" t="s">
        <v>5028</v>
      </c>
      <c r="E1257" s="289" t="s">
        <v>446</v>
      </c>
      <c r="F1257" s="289"/>
      <c r="G1257" s="289" t="s">
        <v>731</v>
      </c>
      <c r="H1257" s="278">
        <f t="shared" si="38"/>
        <v>2</v>
      </c>
      <c r="I1257" s="252"/>
      <c r="J1257" s="289"/>
      <c r="K1257" s="278" t="str">
        <f t="shared" si="39"/>
        <v>PHL003Illness cases reported</v>
      </c>
      <c r="L1257" s="290">
        <v>43509</v>
      </c>
      <c r="M1257" s="290" t="s">
        <v>3248</v>
      </c>
    </row>
    <row r="1258" spans="1:13" ht="15.5" hidden="1" thickTop="1" thickBot="1" x14ac:dyDescent="0.4">
      <c r="A1258" s="283" t="s">
        <v>1967</v>
      </c>
      <c r="B1258" s="284" t="str">
        <f>VLOOKUP(A1258,Lists!B:C,2,FALSE)</f>
        <v>PHL003</v>
      </c>
      <c r="C1258" s="284" t="str">
        <f>VLOOKUP(A1258,Lists!B:D,3,FALSE)</f>
        <v>PHL</v>
      </c>
      <c r="D1258" s="285" t="s">
        <v>5027</v>
      </c>
      <c r="E1258" s="285">
        <v>89</v>
      </c>
      <c r="F1258" s="285" t="s">
        <v>1728</v>
      </c>
      <c r="G1258" s="285" t="s">
        <v>731</v>
      </c>
      <c r="H1258" s="278">
        <f t="shared" si="38"/>
        <v>2</v>
      </c>
      <c r="I1258" s="251" t="s">
        <v>1734</v>
      </c>
      <c r="J1258" s="285"/>
      <c r="K1258" s="278" t="str">
        <f t="shared" si="39"/>
        <v>PHL003Injuries reported</v>
      </c>
      <c r="L1258" s="286">
        <v>43509</v>
      </c>
      <c r="M1258" s="286" t="s">
        <v>3248</v>
      </c>
    </row>
    <row r="1259" spans="1:13" ht="15.5" hidden="1" thickTop="1" thickBot="1" x14ac:dyDescent="0.4">
      <c r="A1259" s="287" t="s">
        <v>1967</v>
      </c>
      <c r="B1259" s="288" t="str">
        <f>VLOOKUP(A1259,Lists!B:C,2,FALSE)</f>
        <v>PHL003</v>
      </c>
      <c r="C1259" s="288" t="str">
        <f>VLOOKUP(A1259,Lists!B:D,3,FALSE)</f>
        <v>PHL</v>
      </c>
      <c r="D1259" s="289" t="s">
        <v>5115</v>
      </c>
      <c r="E1259" s="289">
        <v>31</v>
      </c>
      <c r="F1259" s="289" t="s">
        <v>1749</v>
      </c>
      <c r="G1259" s="289" t="s">
        <v>731</v>
      </c>
      <c r="H1259" s="278">
        <f t="shared" si="38"/>
        <v>2</v>
      </c>
      <c r="I1259" s="252"/>
      <c r="J1259" s="289" t="s">
        <v>1966</v>
      </c>
      <c r="K1259" s="278" t="str">
        <f t="shared" si="39"/>
        <v>PHL003Fatalities in all crises</v>
      </c>
      <c r="L1259" s="290">
        <v>43509</v>
      </c>
      <c r="M1259" s="290" t="s">
        <v>3248</v>
      </c>
    </row>
    <row r="1260" spans="1:13" ht="15.5" hidden="1" thickTop="1" thickBot="1" x14ac:dyDescent="0.4">
      <c r="A1260" s="283" t="s">
        <v>1967</v>
      </c>
      <c r="B1260" s="284" t="str">
        <f>VLOOKUP(A1260,Lists!B:C,2,FALSE)</f>
        <v>PHL003</v>
      </c>
      <c r="C1260" s="284" t="str">
        <f>VLOOKUP(A1260,Lists!B:D,3,FALSE)</f>
        <v>PHL</v>
      </c>
      <c r="D1260" s="285" t="s">
        <v>5108</v>
      </c>
      <c r="E1260" s="285">
        <v>2100</v>
      </c>
      <c r="F1260" s="285" t="s">
        <v>1748</v>
      </c>
      <c r="G1260" s="285" t="s">
        <v>731</v>
      </c>
      <c r="H1260" s="278">
        <f t="shared" si="38"/>
        <v>2</v>
      </c>
      <c r="I1260" s="251" t="s">
        <v>1754</v>
      </c>
      <c r="J1260" s="285" t="s">
        <v>1755</v>
      </c>
      <c r="K1260" s="278" t="str">
        <f t="shared" si="39"/>
        <v>PHL003Buildings damaged</v>
      </c>
      <c r="L1260" s="286">
        <v>43509</v>
      </c>
      <c r="M1260" s="286" t="s">
        <v>3248</v>
      </c>
    </row>
    <row r="1261" spans="1:13" ht="15.5" hidden="1" thickTop="1" thickBot="1" x14ac:dyDescent="0.4">
      <c r="A1261" s="287" t="s">
        <v>1967</v>
      </c>
      <c r="B1261" s="288" t="str">
        <f>VLOOKUP(A1261,Lists!B:C,2,FALSE)</f>
        <v>PHL003</v>
      </c>
      <c r="C1261" s="288" t="str">
        <f>VLOOKUP(A1261,Lists!B:D,3,FALSE)</f>
        <v>PHL</v>
      </c>
      <c r="D1261" s="289" t="s">
        <v>5109</v>
      </c>
      <c r="E1261" s="289">
        <v>3000</v>
      </c>
      <c r="F1261" s="289" t="s">
        <v>1748</v>
      </c>
      <c r="G1261" s="289" t="s">
        <v>731</v>
      </c>
      <c r="H1261" s="278">
        <f t="shared" si="38"/>
        <v>2</v>
      </c>
      <c r="I1261" s="252" t="s">
        <v>1754</v>
      </c>
      <c r="J1261" s="289" t="s">
        <v>1755</v>
      </c>
      <c r="K1261" s="278" t="str">
        <f t="shared" si="39"/>
        <v>PHL003Buildings destroyed</v>
      </c>
      <c r="L1261" s="290">
        <v>43509</v>
      </c>
      <c r="M1261" s="290" t="s">
        <v>3248</v>
      </c>
    </row>
    <row r="1262" spans="1:13" ht="15.5" hidden="1" thickTop="1" thickBot="1" x14ac:dyDescent="0.4">
      <c r="A1262" s="283" t="s">
        <v>1967</v>
      </c>
      <c r="B1262" s="284" t="str">
        <f>VLOOKUP(A1262,Lists!B:C,2,FALSE)</f>
        <v>PHL003</v>
      </c>
      <c r="C1262" s="284" t="str">
        <f>VLOOKUP(A1262,Lists!B:D,3,FALSE)</f>
        <v>PHL</v>
      </c>
      <c r="D1262" s="285" t="s">
        <v>5029</v>
      </c>
      <c r="E1262" s="285">
        <v>23</v>
      </c>
      <c r="F1262" s="285" t="s">
        <v>1749</v>
      </c>
      <c r="G1262" s="285" t="s">
        <v>731</v>
      </c>
      <c r="H1262" s="278">
        <f t="shared" si="38"/>
        <v>2</v>
      </c>
      <c r="I1262" s="251" t="s">
        <v>1754</v>
      </c>
      <c r="J1262" s="285"/>
      <c r="K1262" s="278" t="str">
        <f t="shared" si="39"/>
        <v>PHL003Fatalities reported</v>
      </c>
      <c r="L1262" s="286">
        <v>43509</v>
      </c>
      <c r="M1262" s="286" t="s">
        <v>3248</v>
      </c>
    </row>
    <row r="1263" spans="1:13" ht="15.5" hidden="1" thickTop="1" thickBot="1" x14ac:dyDescent="0.4">
      <c r="A1263" s="287" t="s">
        <v>1967</v>
      </c>
      <c r="B1263" s="288" t="str">
        <f>VLOOKUP(A1263,Lists!B:C,2,FALSE)</f>
        <v>PHL003</v>
      </c>
      <c r="C1263" s="288" t="str">
        <f>VLOOKUP(A1263,Lists!B:D,3,FALSE)</f>
        <v>PHL</v>
      </c>
      <c r="D1263" s="289" t="s">
        <v>742</v>
      </c>
      <c r="E1263" s="289" t="s">
        <v>446</v>
      </c>
      <c r="F1263" s="289"/>
      <c r="G1263" s="289" t="s">
        <v>731</v>
      </c>
      <c r="H1263" s="278">
        <f t="shared" si="38"/>
        <v>2</v>
      </c>
      <c r="I1263" s="252"/>
      <c r="J1263" s="289"/>
      <c r="K1263" s="278" t="str">
        <f t="shared" si="39"/>
        <v>PHL003Economic Losses</v>
      </c>
      <c r="L1263" s="290">
        <v>43509</v>
      </c>
      <c r="M1263" s="290" t="s">
        <v>3248</v>
      </c>
    </row>
    <row r="1264" spans="1:13" ht="15.5" hidden="1" thickTop="1" thickBot="1" x14ac:dyDescent="0.4">
      <c r="A1264" s="283" t="s">
        <v>1967</v>
      </c>
      <c r="B1264" s="284" t="str">
        <f>VLOOKUP(A1264,Lists!B:C,2,FALSE)</f>
        <v>PHL003</v>
      </c>
      <c r="C1264" s="284" t="str">
        <f>VLOOKUP(A1264,Lists!B:D,3,FALSE)</f>
        <v>PHL</v>
      </c>
      <c r="D1264" s="285" t="s">
        <v>752</v>
      </c>
      <c r="E1264" s="285">
        <v>77469</v>
      </c>
      <c r="F1264" s="285" t="s">
        <v>1727</v>
      </c>
      <c r="G1264" s="285" t="s">
        <v>731</v>
      </c>
      <c r="H1264" s="278">
        <f t="shared" si="38"/>
        <v>2</v>
      </c>
      <c r="I1264" s="251" t="s">
        <v>1732</v>
      </c>
      <c r="J1264" s="285" t="s">
        <v>1756</v>
      </c>
      <c r="K1264" s="278" t="str">
        <f t="shared" si="39"/>
        <v>PHL003People in Need</v>
      </c>
      <c r="L1264" s="286">
        <v>43509</v>
      </c>
      <c r="M1264" s="286" t="s">
        <v>3248</v>
      </c>
    </row>
    <row r="1265" spans="1:13" ht="15.5" hidden="1" thickTop="1" thickBot="1" x14ac:dyDescent="0.4">
      <c r="A1265" s="287" t="s">
        <v>1967</v>
      </c>
      <c r="B1265" s="288" t="str">
        <f>VLOOKUP(A1265,Lists!B:C,2,FALSE)</f>
        <v>PHL003</v>
      </c>
      <c r="C1265" s="288" t="str">
        <f>VLOOKUP(A1265,Lists!B:D,3,FALSE)</f>
        <v>PHL</v>
      </c>
      <c r="D1265" s="289" t="s">
        <v>5110</v>
      </c>
      <c r="E1265" s="289">
        <v>0</v>
      </c>
      <c r="F1265" s="289"/>
      <c r="G1265" s="289" t="s">
        <v>731</v>
      </c>
      <c r="H1265" s="278">
        <f t="shared" si="38"/>
        <v>2</v>
      </c>
      <c r="I1265" s="252"/>
      <c r="J1265" s="289" t="s">
        <v>1756</v>
      </c>
      <c r="K1265" s="278" t="str">
        <f t="shared" si="39"/>
        <v>PHL003Minimal humanitarian conditions - Level 1</v>
      </c>
      <c r="L1265" s="290">
        <v>43509</v>
      </c>
      <c r="M1265" s="290" t="s">
        <v>3248</v>
      </c>
    </row>
    <row r="1266" spans="1:13" ht="15.5" hidden="1" thickTop="1" thickBot="1" x14ac:dyDescent="0.4">
      <c r="A1266" s="283" t="s">
        <v>1967</v>
      </c>
      <c r="B1266" s="284" t="str">
        <f>VLOOKUP(A1266,Lists!B:C,2,FALSE)</f>
        <v>PHL003</v>
      </c>
      <c r="C1266" s="284" t="str">
        <f>VLOOKUP(A1266,Lists!B:D,3,FALSE)</f>
        <v>PHL</v>
      </c>
      <c r="D1266" s="285" t="s">
        <v>5111</v>
      </c>
      <c r="E1266" s="285">
        <v>77469</v>
      </c>
      <c r="F1266" s="285" t="s">
        <v>1727</v>
      </c>
      <c r="G1266" s="285" t="s">
        <v>731</v>
      </c>
      <c r="H1266" s="278">
        <f t="shared" si="38"/>
        <v>2</v>
      </c>
      <c r="I1266" s="251" t="s">
        <v>1732</v>
      </c>
      <c r="J1266" s="285" t="s">
        <v>1756</v>
      </c>
      <c r="K1266" s="278" t="str">
        <f t="shared" si="39"/>
        <v>PHL003Stressed humanitarian conditions - Level 2</v>
      </c>
      <c r="L1266" s="286">
        <v>43509</v>
      </c>
      <c r="M1266" s="286" t="s">
        <v>3248</v>
      </c>
    </row>
    <row r="1267" spans="1:13" ht="15.5" hidden="1" thickTop="1" thickBot="1" x14ac:dyDescent="0.4">
      <c r="A1267" s="287" t="s">
        <v>1967</v>
      </c>
      <c r="B1267" s="288" t="str">
        <f>VLOOKUP(A1267,Lists!B:C,2,FALSE)</f>
        <v>PHL003</v>
      </c>
      <c r="C1267" s="288" t="str">
        <f>VLOOKUP(A1267,Lists!B:D,3,FALSE)</f>
        <v>PHL</v>
      </c>
      <c r="D1267" s="289" t="s">
        <v>5112</v>
      </c>
      <c r="E1267" s="289">
        <v>0</v>
      </c>
      <c r="F1267" s="289" t="s">
        <v>1727</v>
      </c>
      <c r="G1267" s="289" t="s">
        <v>731</v>
      </c>
      <c r="H1267" s="278">
        <f t="shared" si="38"/>
        <v>2</v>
      </c>
      <c r="I1267" s="252" t="s">
        <v>1732</v>
      </c>
      <c r="J1267" s="289" t="s">
        <v>1756</v>
      </c>
      <c r="K1267" s="278" t="str">
        <f t="shared" si="39"/>
        <v>PHL003Moderate humanitarian conditions - Level 3</v>
      </c>
      <c r="L1267" s="290">
        <v>43509</v>
      </c>
      <c r="M1267" s="290" t="s">
        <v>3248</v>
      </c>
    </row>
    <row r="1268" spans="1:13" ht="15.5" hidden="1" thickTop="1" thickBot="1" x14ac:dyDescent="0.4">
      <c r="A1268" s="283" t="s">
        <v>1967</v>
      </c>
      <c r="B1268" s="284" t="str">
        <f>VLOOKUP(A1268,Lists!B:C,2,FALSE)</f>
        <v>PHL003</v>
      </c>
      <c r="C1268" s="284" t="str">
        <f>VLOOKUP(A1268,Lists!B:D,3,FALSE)</f>
        <v>PHL</v>
      </c>
      <c r="D1268" s="285" t="s">
        <v>5113</v>
      </c>
      <c r="E1268" s="285">
        <v>0</v>
      </c>
      <c r="F1268" s="285" t="s">
        <v>1727</v>
      </c>
      <c r="G1268" s="285" t="s">
        <v>731</v>
      </c>
      <c r="H1268" s="278">
        <f t="shared" si="38"/>
        <v>2</v>
      </c>
      <c r="I1268" s="251" t="s">
        <v>1732</v>
      </c>
      <c r="J1268" s="285" t="s">
        <v>1756</v>
      </c>
      <c r="K1268" s="278" t="str">
        <f t="shared" si="39"/>
        <v>PHL003Severe humanitarian conditions - Level 4</v>
      </c>
      <c r="L1268" s="286">
        <v>43509</v>
      </c>
      <c r="M1268" s="286" t="s">
        <v>3248</v>
      </c>
    </row>
    <row r="1269" spans="1:13" ht="15.5" hidden="1" thickTop="1" thickBot="1" x14ac:dyDescent="0.4">
      <c r="A1269" s="287" t="s">
        <v>1967</v>
      </c>
      <c r="B1269" s="288" t="str">
        <f>VLOOKUP(A1269,Lists!B:C,2,FALSE)</f>
        <v>PHL003</v>
      </c>
      <c r="C1269" s="288" t="str">
        <f>VLOOKUP(A1269,Lists!B:D,3,FALSE)</f>
        <v>PHL</v>
      </c>
      <c r="D1269" s="289" t="s">
        <v>5114</v>
      </c>
      <c r="E1269" s="289">
        <v>0</v>
      </c>
      <c r="F1269" s="289" t="s">
        <v>1727</v>
      </c>
      <c r="G1269" s="289" t="s">
        <v>731</v>
      </c>
      <c r="H1269" s="278">
        <f t="shared" si="38"/>
        <v>2</v>
      </c>
      <c r="I1269" s="252" t="s">
        <v>1732</v>
      </c>
      <c r="J1269" s="289" t="s">
        <v>1756</v>
      </c>
      <c r="K1269" s="278" t="str">
        <f t="shared" si="39"/>
        <v>PHL003Extreme humanitarian conditions - Level 5</v>
      </c>
      <c r="L1269" s="290">
        <v>43509</v>
      </c>
      <c r="M1269" s="290" t="s">
        <v>3248</v>
      </c>
    </row>
    <row r="1270" spans="1:13" ht="15.5" hidden="1" thickTop="1" thickBot="1" x14ac:dyDescent="0.4">
      <c r="A1270" s="283" t="s">
        <v>1967</v>
      </c>
      <c r="B1270" s="284" t="str">
        <f>VLOOKUP(A1270,Lists!B:C,2,FALSE)</f>
        <v>PHL003</v>
      </c>
      <c r="C1270" s="284" t="str">
        <f>VLOOKUP(A1270,Lists!B:D,3,FALSE)</f>
        <v>PHL</v>
      </c>
      <c r="D1270" s="285" t="s">
        <v>688</v>
      </c>
      <c r="E1270" s="285">
        <v>3</v>
      </c>
      <c r="F1270" s="285"/>
      <c r="G1270" s="285" t="s">
        <v>731</v>
      </c>
      <c r="H1270" s="278">
        <f t="shared" si="38"/>
        <v>2</v>
      </c>
      <c r="I1270" s="251"/>
      <c r="J1270" s="285" t="s">
        <v>1757</v>
      </c>
      <c r="K1270" s="278" t="str">
        <f t="shared" si="39"/>
        <v>PHL003Crisis affected groups</v>
      </c>
      <c r="L1270" s="286">
        <v>43509</v>
      </c>
      <c r="M1270" s="286" t="s">
        <v>3248</v>
      </c>
    </row>
    <row r="1271" spans="1:13" ht="15.5" hidden="1" thickTop="1" thickBot="1" x14ac:dyDescent="0.4">
      <c r="A1271" s="287" t="s">
        <v>1967</v>
      </c>
      <c r="B1271" s="288" t="str">
        <f>VLOOKUP(A1271,Lists!B:C,2,FALSE)</f>
        <v>PHL003</v>
      </c>
      <c r="C1271" s="288" t="str">
        <f>VLOOKUP(A1271,Lists!B:D,3,FALSE)</f>
        <v>PHL</v>
      </c>
      <c r="D1271" s="289" t="s">
        <v>691</v>
      </c>
      <c r="E1271" s="289" t="s">
        <v>446</v>
      </c>
      <c r="F1271" s="289"/>
      <c r="G1271" s="289" t="s">
        <v>731</v>
      </c>
      <c r="H1271" s="278">
        <f t="shared" si="38"/>
        <v>2</v>
      </c>
      <c r="I1271" s="252"/>
      <c r="J1271" s="289" t="s">
        <v>1747</v>
      </c>
      <c r="K1271" s="278" t="str">
        <f t="shared" si="39"/>
        <v>PHL003People facing limited access constraints</v>
      </c>
      <c r="L1271" s="290">
        <v>43509</v>
      </c>
      <c r="M1271" s="290" t="s">
        <v>3248</v>
      </c>
    </row>
    <row r="1272" spans="1:13" ht="15.5" hidden="1" thickTop="1" thickBot="1" x14ac:dyDescent="0.4">
      <c r="A1272" s="283" t="s">
        <v>1967</v>
      </c>
      <c r="B1272" s="284" t="str">
        <f>VLOOKUP(A1272,Lists!B:C,2,FALSE)</f>
        <v>PHL003</v>
      </c>
      <c r="C1272" s="284" t="str">
        <f>VLOOKUP(A1272,Lists!B:D,3,FALSE)</f>
        <v>PHL</v>
      </c>
      <c r="D1272" s="285" t="s">
        <v>692</v>
      </c>
      <c r="E1272" s="285" t="s">
        <v>446</v>
      </c>
      <c r="F1272" s="285"/>
      <c r="G1272" s="285" t="s">
        <v>731</v>
      </c>
      <c r="H1272" s="278">
        <f t="shared" si="38"/>
        <v>2</v>
      </c>
      <c r="I1272" s="251"/>
      <c r="J1272" s="285" t="s">
        <v>1747</v>
      </c>
      <c r="K1272" s="278" t="str">
        <f t="shared" si="39"/>
        <v>PHL003People facing restricted access constraints</v>
      </c>
      <c r="L1272" s="286">
        <v>43509</v>
      </c>
      <c r="M1272" s="286" t="s">
        <v>3248</v>
      </c>
    </row>
    <row r="1273" spans="1:13" ht="15.5" hidden="1" thickTop="1" thickBot="1" x14ac:dyDescent="0.4">
      <c r="A1273" s="287" t="s">
        <v>1967</v>
      </c>
      <c r="B1273" s="288" t="str">
        <f>VLOOKUP(A1273,Lists!B:C,2,FALSE)</f>
        <v>PHL003</v>
      </c>
      <c r="C1273" s="288" t="str">
        <f>VLOOKUP(A1273,Lists!B:D,3,FALSE)</f>
        <v>PHL</v>
      </c>
      <c r="D1273" s="289" t="s">
        <v>643</v>
      </c>
      <c r="E1273" s="289" t="s">
        <v>446</v>
      </c>
      <c r="F1273" s="289"/>
      <c r="G1273" s="289" t="s">
        <v>731</v>
      </c>
      <c r="H1273" s="278">
        <f t="shared" si="38"/>
        <v>2</v>
      </c>
      <c r="I1273" s="252"/>
      <c r="J1273" s="289"/>
      <c r="K1273" s="278" t="str">
        <f t="shared" si="39"/>
        <v>PHL003Impediments to entry into country (bureaucratic and administrative)</v>
      </c>
      <c r="L1273" s="290">
        <v>43509</v>
      </c>
      <c r="M1273" s="290" t="s">
        <v>3248</v>
      </c>
    </row>
    <row r="1274" spans="1:13" ht="15.5" hidden="1" thickTop="1" thickBot="1" x14ac:dyDescent="0.4">
      <c r="A1274" s="283" t="s">
        <v>1967</v>
      </c>
      <c r="B1274" s="284" t="str">
        <f>VLOOKUP(A1274,Lists!B:C,2,FALSE)</f>
        <v>PHL003</v>
      </c>
      <c r="C1274" s="284" t="str">
        <f>VLOOKUP(A1274,Lists!B:D,3,FALSE)</f>
        <v>PHL</v>
      </c>
      <c r="D1274" s="285" t="s">
        <v>644</v>
      </c>
      <c r="E1274" s="285" t="s">
        <v>446</v>
      </c>
      <c r="F1274" s="285"/>
      <c r="G1274" s="285" t="s">
        <v>731</v>
      </c>
      <c r="H1274" s="278">
        <f t="shared" si="38"/>
        <v>2</v>
      </c>
      <c r="I1274" s="251"/>
      <c r="J1274" s="285"/>
      <c r="K1274" s="278" t="str">
        <f t="shared" si="39"/>
        <v>PHL003Restriction of movement (impediments to freedom of movement and/or administrative restrictions)</v>
      </c>
      <c r="L1274" s="286">
        <v>43509</v>
      </c>
      <c r="M1274" s="286" t="s">
        <v>3248</v>
      </c>
    </row>
    <row r="1275" spans="1:13" ht="15.5" hidden="1" thickTop="1" thickBot="1" x14ac:dyDescent="0.4">
      <c r="A1275" s="287" t="s">
        <v>1967</v>
      </c>
      <c r="B1275" s="288" t="str">
        <f>VLOOKUP(A1275,Lists!B:C,2,FALSE)</f>
        <v>PHL003</v>
      </c>
      <c r="C1275" s="288" t="str">
        <f>VLOOKUP(A1275,Lists!B:D,3,FALSE)</f>
        <v>PHL</v>
      </c>
      <c r="D1275" s="289" t="s">
        <v>645</v>
      </c>
      <c r="E1275" s="289" t="s">
        <v>446</v>
      </c>
      <c r="F1275" s="289"/>
      <c r="G1275" s="289" t="s">
        <v>731</v>
      </c>
      <c r="H1275" s="278">
        <f t="shared" si="38"/>
        <v>2</v>
      </c>
      <c r="I1275" s="252"/>
      <c r="J1275" s="289"/>
      <c r="K1275" s="278" t="str">
        <f t="shared" si="39"/>
        <v>PHL003Interference into implementation of humanitarian activities</v>
      </c>
      <c r="L1275" s="290">
        <v>43509</v>
      </c>
      <c r="M1275" s="290" t="s">
        <v>3248</v>
      </c>
    </row>
    <row r="1276" spans="1:13" ht="15.5" hidden="1" thickTop="1" thickBot="1" x14ac:dyDescent="0.4">
      <c r="A1276" s="283" t="s">
        <v>1967</v>
      </c>
      <c r="B1276" s="284" t="str">
        <f>VLOOKUP(A1276,Lists!B:C,2,FALSE)</f>
        <v>PHL003</v>
      </c>
      <c r="C1276" s="284" t="str">
        <f>VLOOKUP(A1276,Lists!B:D,3,FALSE)</f>
        <v>PHL</v>
      </c>
      <c r="D1276" s="285" t="s">
        <v>646</v>
      </c>
      <c r="E1276" s="285" t="s">
        <v>446</v>
      </c>
      <c r="F1276" s="285"/>
      <c r="G1276" s="285" t="s">
        <v>731</v>
      </c>
      <c r="H1276" s="278">
        <f t="shared" si="38"/>
        <v>2</v>
      </c>
      <c r="I1276" s="251"/>
      <c r="J1276" s="285"/>
      <c r="K1276" s="278" t="str">
        <f t="shared" si="39"/>
        <v>PHL003Violence against personnel, facilities and assets</v>
      </c>
      <c r="L1276" s="286">
        <v>43509</v>
      </c>
      <c r="M1276" s="286" t="s">
        <v>3248</v>
      </c>
    </row>
    <row r="1277" spans="1:13" ht="15.5" hidden="1" thickTop="1" thickBot="1" x14ac:dyDescent="0.4">
      <c r="A1277" s="287" t="s">
        <v>1967</v>
      </c>
      <c r="B1277" s="288" t="str">
        <f>VLOOKUP(A1277,Lists!B:C,2,FALSE)</f>
        <v>PHL003</v>
      </c>
      <c r="C1277" s="288" t="str">
        <f>VLOOKUP(A1277,Lists!B:D,3,FALSE)</f>
        <v>PHL</v>
      </c>
      <c r="D1277" s="289" t="s">
        <v>647</v>
      </c>
      <c r="E1277" s="289" t="s">
        <v>446</v>
      </c>
      <c r="F1277" s="289"/>
      <c r="G1277" s="289" t="s">
        <v>731</v>
      </c>
      <c r="H1277" s="278">
        <f t="shared" si="38"/>
        <v>2</v>
      </c>
      <c r="I1277" s="252"/>
      <c r="J1277" s="289"/>
      <c r="K1277" s="278" t="str">
        <f t="shared" si="39"/>
        <v>PHL003Denial of existence of humanitarian needs or entitlements to assistance</v>
      </c>
      <c r="L1277" s="290">
        <v>43509</v>
      </c>
      <c r="M1277" s="290" t="s">
        <v>3248</v>
      </c>
    </row>
    <row r="1278" spans="1:13" ht="15.5" hidden="1" thickTop="1" thickBot="1" x14ac:dyDescent="0.4">
      <c r="A1278" s="283" t="s">
        <v>1967</v>
      </c>
      <c r="B1278" s="284" t="str">
        <f>VLOOKUP(A1278,Lists!B:C,2,FALSE)</f>
        <v>PHL003</v>
      </c>
      <c r="C1278" s="284" t="str">
        <f>VLOOKUP(A1278,Lists!B:D,3,FALSE)</f>
        <v>PHL</v>
      </c>
      <c r="D1278" s="285" t="s">
        <v>648</v>
      </c>
      <c r="E1278" s="285" t="s">
        <v>446</v>
      </c>
      <c r="F1278" s="285"/>
      <c r="G1278" s="285" t="s">
        <v>731</v>
      </c>
      <c r="H1278" s="278">
        <f t="shared" si="38"/>
        <v>2</v>
      </c>
      <c r="I1278" s="251"/>
      <c r="J1278" s="285"/>
      <c r="K1278" s="278" t="str">
        <f t="shared" si="39"/>
        <v>PHL003Restriction and obstruction of access to services and assistance</v>
      </c>
      <c r="L1278" s="286">
        <v>43509</v>
      </c>
      <c r="M1278" s="286" t="s">
        <v>3248</v>
      </c>
    </row>
    <row r="1279" spans="1:13" ht="15.5" hidden="1" thickTop="1" thickBot="1" x14ac:dyDescent="0.4">
      <c r="A1279" s="287" t="s">
        <v>1967</v>
      </c>
      <c r="B1279" s="288" t="str">
        <f>VLOOKUP(A1279,Lists!B:C,2,FALSE)</f>
        <v>PHL003</v>
      </c>
      <c r="C1279" s="288" t="str">
        <f>VLOOKUP(A1279,Lists!B:D,3,FALSE)</f>
        <v>PHL</v>
      </c>
      <c r="D1279" s="289" t="s">
        <v>649</v>
      </c>
      <c r="E1279" s="289" t="s">
        <v>446</v>
      </c>
      <c r="F1279" s="289"/>
      <c r="G1279" s="289" t="s">
        <v>731</v>
      </c>
      <c r="H1279" s="278">
        <f t="shared" si="38"/>
        <v>2</v>
      </c>
      <c r="I1279" s="252"/>
      <c r="J1279" s="289"/>
      <c r="K1279" s="278" t="str">
        <f t="shared" si="39"/>
        <v>PHL003Ongoing insecurity/hostilities affecting humanitarian assistance</v>
      </c>
      <c r="L1279" s="290">
        <v>43509</v>
      </c>
      <c r="M1279" s="290" t="s">
        <v>3248</v>
      </c>
    </row>
    <row r="1280" spans="1:13" ht="15.5" hidden="1" thickTop="1" thickBot="1" x14ac:dyDescent="0.4">
      <c r="A1280" s="283" t="s">
        <v>1967</v>
      </c>
      <c r="B1280" s="284" t="str">
        <f>VLOOKUP(A1280,Lists!B:C,2,FALSE)</f>
        <v>PHL003</v>
      </c>
      <c r="C1280" s="284" t="str">
        <f>VLOOKUP(A1280,Lists!B:D,3,FALSE)</f>
        <v>PHL</v>
      </c>
      <c r="D1280" s="285" t="s">
        <v>651</v>
      </c>
      <c r="E1280" s="285" t="s">
        <v>446</v>
      </c>
      <c r="F1280" s="285"/>
      <c r="G1280" s="285" t="s">
        <v>731</v>
      </c>
      <c r="H1280" s="278">
        <f t="shared" si="38"/>
        <v>2</v>
      </c>
      <c r="I1280" s="251"/>
      <c r="J1280" s="285"/>
      <c r="K1280" s="278" t="str">
        <f t="shared" si="39"/>
        <v>PHL003Physical constraints in the environment (obstacles related to terrain, climate, lack of infrastructure, etc.)</v>
      </c>
      <c r="L1280" s="286">
        <v>43509</v>
      </c>
      <c r="M1280" s="286" t="s">
        <v>3248</v>
      </c>
    </row>
    <row r="1281" spans="1:13" ht="15.5" hidden="1" thickTop="1" thickBot="1" x14ac:dyDescent="0.4">
      <c r="A1281" s="287" t="s">
        <v>1967</v>
      </c>
      <c r="B1281" s="288" t="str">
        <f>VLOOKUP(A1281,Lists!B:C,2,FALSE)</f>
        <v>PHL003</v>
      </c>
      <c r="C1281" s="288" t="str">
        <f>VLOOKUP(A1281,Lists!B:D,3,FALSE)</f>
        <v>PHL</v>
      </c>
      <c r="D1281" s="289" t="s">
        <v>650</v>
      </c>
      <c r="E1281" s="289" t="s">
        <v>446</v>
      </c>
      <c r="F1281" s="289"/>
      <c r="G1281" s="289" t="s">
        <v>731</v>
      </c>
      <c r="H1281" s="278">
        <f t="shared" si="38"/>
        <v>2</v>
      </c>
      <c r="I1281" s="252"/>
      <c r="J1281" s="289"/>
      <c r="K1281" s="278" t="str">
        <f t="shared" si="39"/>
        <v xml:space="preserve">PHL003Presence of mines and improvised explosive devices </v>
      </c>
      <c r="L1281" s="290">
        <v>43509</v>
      </c>
      <c r="M1281" s="290" t="s">
        <v>3248</v>
      </c>
    </row>
    <row r="1282" spans="1:13" ht="15.5" hidden="1" thickTop="1" thickBot="1" x14ac:dyDescent="0.4">
      <c r="A1282" s="283" t="s">
        <v>1234</v>
      </c>
      <c r="B1282" s="284" t="e">
        <f>VLOOKUP(A1282,Lists!B:C,2,FALSE)</f>
        <v>#N/A</v>
      </c>
      <c r="C1282" s="284" t="e">
        <f>VLOOKUP(A1282,Lists!B:D,3,FALSE)</f>
        <v>#N/A</v>
      </c>
      <c r="D1282" s="285" t="s">
        <v>522</v>
      </c>
      <c r="E1282" s="285">
        <v>100979303</v>
      </c>
      <c r="F1282" s="285" t="s">
        <v>1726</v>
      </c>
      <c r="G1282" s="285" t="s">
        <v>731</v>
      </c>
      <c r="H1282" s="278">
        <f t="shared" ref="H1282:H1345" si="40">IF(G1282="x","x",IF(G1282="Low",3,IF(G1282="Medium",2,IF(G1282="High",1,FALSE))))</f>
        <v>2</v>
      </c>
      <c r="I1282" s="251" t="s">
        <v>1731</v>
      </c>
      <c r="J1282" s="285" t="s">
        <v>1735</v>
      </c>
      <c r="K1282" s="278" t="e">
        <f t="shared" ref="K1282:K1345" si="41">B1282&amp;""&amp;D1282</f>
        <v>#N/A</v>
      </c>
      <c r="L1282" s="286">
        <v>43509</v>
      </c>
      <c r="M1282" s="286" t="s">
        <v>3248</v>
      </c>
    </row>
    <row r="1283" spans="1:13" ht="15.5" hidden="1" thickTop="1" thickBot="1" x14ac:dyDescent="0.4">
      <c r="A1283" s="287" t="s">
        <v>1234</v>
      </c>
      <c r="B1283" s="288" t="e">
        <f>VLOOKUP(A1283,Lists!B:C,2,FALSE)</f>
        <v>#N/A</v>
      </c>
      <c r="C1283" s="288" t="e">
        <f>VLOOKUP(A1283,Lists!B:D,3,FALSE)</f>
        <v>#N/A</v>
      </c>
      <c r="D1283" s="289" t="s">
        <v>660</v>
      </c>
      <c r="E1283" s="289">
        <v>5679.64</v>
      </c>
      <c r="F1283" s="289" t="s">
        <v>1726</v>
      </c>
      <c r="G1283" s="289" t="s">
        <v>731</v>
      </c>
      <c r="H1283" s="278">
        <f t="shared" si="40"/>
        <v>2</v>
      </c>
      <c r="I1283" s="252" t="s">
        <v>1731</v>
      </c>
      <c r="J1283" s="289" t="s">
        <v>1758</v>
      </c>
      <c r="K1283" s="278" t="e">
        <f t="shared" si="41"/>
        <v>#N/A</v>
      </c>
      <c r="L1283" s="290">
        <v>43509</v>
      </c>
      <c r="M1283" s="290" t="s">
        <v>3248</v>
      </c>
    </row>
    <row r="1284" spans="1:13" ht="15.5" hidden="1" thickTop="1" thickBot="1" x14ac:dyDescent="0.4">
      <c r="A1284" s="283" t="s">
        <v>1234</v>
      </c>
      <c r="B1284" s="284" t="e">
        <f>VLOOKUP(A1284,Lists!B:C,2,FALSE)</f>
        <v>#N/A</v>
      </c>
      <c r="C1284" s="284" t="e">
        <f>VLOOKUP(A1284,Lists!B:D,3,FALSE)</f>
        <v>#N/A</v>
      </c>
      <c r="D1284" s="285" t="s">
        <v>737</v>
      </c>
      <c r="E1284" s="285">
        <v>558958</v>
      </c>
      <c r="F1284" s="285" t="s">
        <v>1726</v>
      </c>
      <c r="G1284" s="285" t="s">
        <v>731</v>
      </c>
      <c r="H1284" s="278">
        <f t="shared" si="40"/>
        <v>2</v>
      </c>
      <c r="I1284" s="251" t="s">
        <v>1731</v>
      </c>
      <c r="J1284" s="285" t="s">
        <v>1759</v>
      </c>
      <c r="K1284" s="278" t="e">
        <f t="shared" si="41"/>
        <v>#N/A</v>
      </c>
      <c r="L1284" s="286">
        <v>43509</v>
      </c>
      <c r="M1284" s="286" t="s">
        <v>3248</v>
      </c>
    </row>
    <row r="1285" spans="1:13" ht="15.5" hidden="1" thickTop="1" thickBot="1" x14ac:dyDescent="0.4">
      <c r="A1285" s="287" t="s">
        <v>1234</v>
      </c>
      <c r="B1285" s="288" t="e">
        <f>VLOOKUP(A1285,Lists!B:C,2,FALSE)</f>
        <v>#N/A</v>
      </c>
      <c r="C1285" s="288" t="e">
        <f>VLOOKUP(A1285,Lists!B:D,3,FALSE)</f>
        <v>#N/A</v>
      </c>
      <c r="D1285" s="289" t="s">
        <v>533</v>
      </c>
      <c r="E1285" s="289">
        <v>105465</v>
      </c>
      <c r="F1285" s="289" t="s">
        <v>1729</v>
      </c>
      <c r="G1285" s="289" t="s">
        <v>731</v>
      </c>
      <c r="H1285" s="278">
        <f t="shared" si="40"/>
        <v>2</v>
      </c>
      <c r="I1285" s="252" t="s">
        <v>1733</v>
      </c>
      <c r="J1285" s="289" t="s">
        <v>1760</v>
      </c>
      <c r="K1285" s="278" t="e">
        <f t="shared" si="41"/>
        <v>#N/A</v>
      </c>
      <c r="L1285" s="290">
        <v>43509</v>
      </c>
      <c r="M1285" s="290" t="s">
        <v>3248</v>
      </c>
    </row>
    <row r="1286" spans="1:13" ht="15.5" thickTop="1" thickBot="1" x14ac:dyDescent="0.4">
      <c r="A1286" s="283" t="s">
        <v>1234</v>
      </c>
      <c r="B1286" s="284" t="e">
        <f>VLOOKUP(A1286,Lists!B:C,2,FALSE)</f>
        <v>#N/A</v>
      </c>
      <c r="C1286" s="284" t="e">
        <f>VLOOKUP(A1286,Lists!B:D,3,FALSE)</f>
        <v>#N/A</v>
      </c>
      <c r="D1286" s="285" t="s">
        <v>666</v>
      </c>
      <c r="E1286" s="285">
        <v>105465</v>
      </c>
      <c r="F1286" s="285" t="s">
        <v>1729</v>
      </c>
      <c r="G1286" s="285" t="s">
        <v>731</v>
      </c>
      <c r="H1286" s="278">
        <f t="shared" si="40"/>
        <v>2</v>
      </c>
      <c r="I1286" s="251" t="s">
        <v>1733</v>
      </c>
      <c r="J1286" s="285" t="s">
        <v>1761</v>
      </c>
      <c r="K1286" s="278" t="e">
        <f t="shared" si="41"/>
        <v>#N/A</v>
      </c>
      <c r="L1286" s="286">
        <v>43509</v>
      </c>
      <c r="M1286" s="286" t="s">
        <v>3248</v>
      </c>
    </row>
    <row r="1287" spans="1:13" ht="15.5" hidden="1" thickTop="1" thickBot="1" x14ac:dyDescent="0.4">
      <c r="A1287" s="287" t="s">
        <v>1234</v>
      </c>
      <c r="B1287" s="288" t="e">
        <f>VLOOKUP(A1287,Lists!B:C,2,FALSE)</f>
        <v>#N/A</v>
      </c>
      <c r="C1287" s="288" t="e">
        <f>VLOOKUP(A1287,Lists!B:D,3,FALSE)</f>
        <v>#N/A</v>
      </c>
      <c r="D1287" s="289" t="s">
        <v>5028</v>
      </c>
      <c r="E1287" s="289" t="s">
        <v>446</v>
      </c>
      <c r="F1287" s="289"/>
      <c r="G1287" s="289" t="s">
        <v>731</v>
      </c>
      <c r="H1287" s="278">
        <f t="shared" si="40"/>
        <v>2</v>
      </c>
      <c r="I1287" s="252"/>
      <c r="J1287" s="289" t="s">
        <v>1740</v>
      </c>
      <c r="K1287" s="278" t="e">
        <f t="shared" si="41"/>
        <v>#N/A</v>
      </c>
      <c r="L1287" s="290">
        <v>43509</v>
      </c>
      <c r="M1287" s="290" t="s">
        <v>3248</v>
      </c>
    </row>
    <row r="1288" spans="1:13" ht="15.5" hidden="1" thickTop="1" thickBot="1" x14ac:dyDescent="0.4">
      <c r="A1288" s="283" t="s">
        <v>1234</v>
      </c>
      <c r="B1288" s="284" t="e">
        <f>VLOOKUP(A1288,Lists!B:C,2,FALSE)</f>
        <v>#N/A</v>
      </c>
      <c r="C1288" s="284" t="e">
        <f>VLOOKUP(A1288,Lists!B:D,3,FALSE)</f>
        <v>#N/A</v>
      </c>
      <c r="D1288" s="285" t="s">
        <v>5027</v>
      </c>
      <c r="E1288" s="285" t="s">
        <v>446</v>
      </c>
      <c r="F1288" s="285"/>
      <c r="G1288" s="285" t="s">
        <v>731</v>
      </c>
      <c r="H1288" s="278">
        <f t="shared" si="40"/>
        <v>2</v>
      </c>
      <c r="I1288" s="251"/>
      <c r="J1288" s="285" t="s">
        <v>1762</v>
      </c>
      <c r="K1288" s="278" t="e">
        <f t="shared" si="41"/>
        <v>#N/A</v>
      </c>
      <c r="L1288" s="286">
        <v>43509</v>
      </c>
      <c r="M1288" s="286" t="s">
        <v>3248</v>
      </c>
    </row>
    <row r="1289" spans="1:13" ht="15.5" hidden="1" thickTop="1" thickBot="1" x14ac:dyDescent="0.4">
      <c r="A1289" s="287" t="s">
        <v>1234</v>
      </c>
      <c r="B1289" s="288" t="e">
        <f>VLOOKUP(A1289,Lists!B:C,2,FALSE)</f>
        <v>#N/A</v>
      </c>
      <c r="C1289" s="288" t="e">
        <f>VLOOKUP(A1289,Lists!B:D,3,FALSE)</f>
        <v>#N/A</v>
      </c>
      <c r="D1289" s="289" t="s">
        <v>5115</v>
      </c>
      <c r="E1289" s="289">
        <v>31</v>
      </c>
      <c r="F1289" s="289" t="s">
        <v>1749</v>
      </c>
      <c r="G1289" s="289" t="s">
        <v>731</v>
      </c>
      <c r="H1289" s="278">
        <f t="shared" si="40"/>
        <v>2</v>
      </c>
      <c r="I1289" s="252" t="s">
        <v>1763</v>
      </c>
      <c r="J1289" s="289" t="s">
        <v>1764</v>
      </c>
      <c r="K1289" s="278" t="e">
        <f t="shared" si="41"/>
        <v>#N/A</v>
      </c>
      <c r="L1289" s="290">
        <v>43509</v>
      </c>
      <c r="M1289" s="290" t="s">
        <v>3248</v>
      </c>
    </row>
    <row r="1290" spans="1:13" ht="15.5" hidden="1" thickTop="1" thickBot="1" x14ac:dyDescent="0.4">
      <c r="A1290" s="283" t="s">
        <v>1234</v>
      </c>
      <c r="B1290" s="284" t="e">
        <f>VLOOKUP(A1290,Lists!B:C,2,FALSE)</f>
        <v>#N/A</v>
      </c>
      <c r="C1290" s="284" t="e">
        <f>VLOOKUP(A1290,Lists!B:D,3,FALSE)</f>
        <v>#N/A</v>
      </c>
      <c r="D1290" s="285" t="s">
        <v>5108</v>
      </c>
      <c r="E1290" s="285">
        <v>319</v>
      </c>
      <c r="F1290" s="285" t="s">
        <v>1729</v>
      </c>
      <c r="G1290" s="285" t="s">
        <v>731</v>
      </c>
      <c r="H1290" s="278">
        <f t="shared" si="40"/>
        <v>2</v>
      </c>
      <c r="I1290" s="251" t="s">
        <v>1733</v>
      </c>
      <c r="J1290" s="285" t="s">
        <v>1765</v>
      </c>
      <c r="K1290" s="278" t="e">
        <f t="shared" si="41"/>
        <v>#N/A</v>
      </c>
      <c r="L1290" s="286">
        <v>43509</v>
      </c>
      <c r="M1290" s="286" t="s">
        <v>3248</v>
      </c>
    </row>
    <row r="1291" spans="1:13" ht="15.5" hidden="1" thickTop="1" thickBot="1" x14ac:dyDescent="0.4">
      <c r="A1291" s="287" t="s">
        <v>1234</v>
      </c>
      <c r="B1291" s="288" t="e">
        <f>VLOOKUP(A1291,Lists!B:C,2,FALSE)</f>
        <v>#N/A</v>
      </c>
      <c r="C1291" s="288" t="e">
        <f>VLOOKUP(A1291,Lists!B:D,3,FALSE)</f>
        <v>#N/A</v>
      </c>
      <c r="D1291" s="289" t="s">
        <v>5109</v>
      </c>
      <c r="E1291" s="289">
        <v>84</v>
      </c>
      <c r="F1291" s="289" t="s">
        <v>1729</v>
      </c>
      <c r="G1291" s="289" t="s">
        <v>731</v>
      </c>
      <c r="H1291" s="278">
        <f t="shared" si="40"/>
        <v>2</v>
      </c>
      <c r="I1291" s="252" t="s">
        <v>1733</v>
      </c>
      <c r="J1291" s="289"/>
      <c r="K1291" s="278" t="e">
        <f t="shared" si="41"/>
        <v>#N/A</v>
      </c>
      <c r="L1291" s="290">
        <v>43509</v>
      </c>
      <c r="M1291" s="290" t="s">
        <v>3248</v>
      </c>
    </row>
    <row r="1292" spans="1:13" ht="15.5" hidden="1" thickTop="1" thickBot="1" x14ac:dyDescent="0.4">
      <c r="A1292" s="283" t="s">
        <v>1234</v>
      </c>
      <c r="B1292" s="284" t="e">
        <f>VLOOKUP(A1292,Lists!B:C,2,FALSE)</f>
        <v>#N/A</v>
      </c>
      <c r="C1292" s="284" t="e">
        <f>VLOOKUP(A1292,Lists!B:D,3,FALSE)</f>
        <v>#N/A</v>
      </c>
      <c r="D1292" s="285" t="s">
        <v>5029</v>
      </c>
      <c r="E1292" s="285">
        <v>8</v>
      </c>
      <c r="F1292" s="285" t="s">
        <v>1750</v>
      </c>
      <c r="G1292" s="285" t="s">
        <v>731</v>
      </c>
      <c r="H1292" s="278">
        <f t="shared" si="40"/>
        <v>2</v>
      </c>
      <c r="I1292" s="251"/>
      <c r="J1292" s="285" t="s">
        <v>1966</v>
      </c>
      <c r="K1292" s="278" t="e">
        <f t="shared" si="41"/>
        <v>#N/A</v>
      </c>
      <c r="L1292" s="286">
        <v>43509</v>
      </c>
      <c r="M1292" s="286" t="s">
        <v>3248</v>
      </c>
    </row>
    <row r="1293" spans="1:13" ht="15.5" hidden="1" thickTop="1" thickBot="1" x14ac:dyDescent="0.4">
      <c r="A1293" s="287" t="s">
        <v>1234</v>
      </c>
      <c r="B1293" s="288" t="e">
        <f>VLOOKUP(A1293,Lists!B:C,2,FALSE)</f>
        <v>#N/A</v>
      </c>
      <c r="C1293" s="288" t="e">
        <f>VLOOKUP(A1293,Lists!B:D,3,FALSE)</f>
        <v>#N/A</v>
      </c>
      <c r="D1293" s="289" t="s">
        <v>742</v>
      </c>
      <c r="E1293" s="289" t="s">
        <v>446</v>
      </c>
      <c r="F1293" s="289" t="s">
        <v>1729</v>
      </c>
      <c r="G1293" s="289" t="s">
        <v>731</v>
      </c>
      <c r="H1293" s="278">
        <f t="shared" si="40"/>
        <v>2</v>
      </c>
      <c r="I1293" s="252" t="s">
        <v>1733</v>
      </c>
      <c r="J1293" s="289" t="s">
        <v>1766</v>
      </c>
      <c r="K1293" s="278" t="e">
        <f t="shared" si="41"/>
        <v>#N/A</v>
      </c>
      <c r="L1293" s="290">
        <v>43509</v>
      </c>
      <c r="M1293" s="290" t="s">
        <v>3248</v>
      </c>
    </row>
    <row r="1294" spans="1:13" ht="15.5" hidden="1" thickTop="1" thickBot="1" x14ac:dyDescent="0.4">
      <c r="A1294" s="283" t="s">
        <v>1234</v>
      </c>
      <c r="B1294" s="284" t="e">
        <f>VLOOKUP(A1294,Lists!B:C,2,FALSE)</f>
        <v>#N/A</v>
      </c>
      <c r="C1294" s="284" t="e">
        <f>VLOOKUP(A1294,Lists!B:D,3,FALSE)</f>
        <v>#N/A</v>
      </c>
      <c r="D1294" s="285" t="s">
        <v>752</v>
      </c>
      <c r="E1294" s="285">
        <v>105465</v>
      </c>
      <c r="F1294" s="285" t="s">
        <v>1729</v>
      </c>
      <c r="G1294" s="285" t="s">
        <v>731</v>
      </c>
      <c r="H1294" s="278">
        <f t="shared" si="40"/>
        <v>2</v>
      </c>
      <c r="I1294" s="251" t="s">
        <v>1733</v>
      </c>
      <c r="J1294" s="285" t="s">
        <v>1767</v>
      </c>
      <c r="K1294" s="278" t="e">
        <f t="shared" si="41"/>
        <v>#N/A</v>
      </c>
      <c r="L1294" s="286">
        <v>43509</v>
      </c>
      <c r="M1294" s="286" t="s">
        <v>3248</v>
      </c>
    </row>
    <row r="1295" spans="1:13" ht="15.5" hidden="1" thickTop="1" thickBot="1" x14ac:dyDescent="0.4">
      <c r="A1295" s="287" t="s">
        <v>1234</v>
      </c>
      <c r="B1295" s="288" t="e">
        <f>VLOOKUP(A1295,Lists!B:C,2,FALSE)</f>
        <v>#N/A</v>
      </c>
      <c r="C1295" s="288" t="e">
        <f>VLOOKUP(A1295,Lists!B:D,3,FALSE)</f>
        <v>#N/A</v>
      </c>
      <c r="D1295" s="289" t="s">
        <v>5110</v>
      </c>
      <c r="E1295" s="289">
        <v>0</v>
      </c>
      <c r="F1295" s="289" t="s">
        <v>1729</v>
      </c>
      <c r="G1295" s="289" t="s">
        <v>731</v>
      </c>
      <c r="H1295" s="278">
        <f t="shared" si="40"/>
        <v>2</v>
      </c>
      <c r="I1295" s="252" t="s">
        <v>1733</v>
      </c>
      <c r="J1295" s="289" t="s">
        <v>1767</v>
      </c>
      <c r="K1295" s="278" t="e">
        <f t="shared" si="41"/>
        <v>#N/A</v>
      </c>
      <c r="L1295" s="290">
        <v>43509</v>
      </c>
      <c r="M1295" s="290" t="s">
        <v>3248</v>
      </c>
    </row>
    <row r="1296" spans="1:13" ht="15.5" hidden="1" thickTop="1" thickBot="1" x14ac:dyDescent="0.4">
      <c r="A1296" s="283" t="s">
        <v>1234</v>
      </c>
      <c r="B1296" s="284" t="e">
        <f>VLOOKUP(A1296,Lists!B:C,2,FALSE)</f>
        <v>#N/A</v>
      </c>
      <c r="C1296" s="284" t="e">
        <f>VLOOKUP(A1296,Lists!B:D,3,FALSE)</f>
        <v>#N/A</v>
      </c>
      <c r="D1296" s="285" t="s">
        <v>5111</v>
      </c>
      <c r="E1296" s="285">
        <v>105465</v>
      </c>
      <c r="F1296" s="285" t="s">
        <v>1729</v>
      </c>
      <c r="G1296" s="285" t="s">
        <v>731</v>
      </c>
      <c r="H1296" s="278">
        <f t="shared" si="40"/>
        <v>2</v>
      </c>
      <c r="I1296" s="251" t="s">
        <v>1733</v>
      </c>
      <c r="J1296" s="285" t="s">
        <v>1767</v>
      </c>
      <c r="K1296" s="278" t="e">
        <f t="shared" si="41"/>
        <v>#N/A</v>
      </c>
      <c r="L1296" s="286">
        <v>43509</v>
      </c>
      <c r="M1296" s="286" t="s">
        <v>3248</v>
      </c>
    </row>
    <row r="1297" spans="1:13" ht="15.5" hidden="1" thickTop="1" thickBot="1" x14ac:dyDescent="0.4">
      <c r="A1297" s="287" t="s">
        <v>1234</v>
      </c>
      <c r="B1297" s="288" t="e">
        <f>VLOOKUP(A1297,Lists!B:C,2,FALSE)</f>
        <v>#N/A</v>
      </c>
      <c r="C1297" s="288" t="e">
        <f>VLOOKUP(A1297,Lists!B:D,3,FALSE)</f>
        <v>#N/A</v>
      </c>
      <c r="D1297" s="289" t="s">
        <v>5112</v>
      </c>
      <c r="E1297" s="289">
        <v>0</v>
      </c>
      <c r="F1297" s="289" t="s">
        <v>1729</v>
      </c>
      <c r="G1297" s="289" t="s">
        <v>731</v>
      </c>
      <c r="H1297" s="278">
        <f t="shared" si="40"/>
        <v>2</v>
      </c>
      <c r="I1297" s="252" t="s">
        <v>1733</v>
      </c>
      <c r="J1297" s="289" t="s">
        <v>1767</v>
      </c>
      <c r="K1297" s="278" t="e">
        <f t="shared" si="41"/>
        <v>#N/A</v>
      </c>
      <c r="L1297" s="290">
        <v>43509</v>
      </c>
      <c r="M1297" s="290" t="s">
        <v>3248</v>
      </c>
    </row>
    <row r="1298" spans="1:13" ht="15.5" hidden="1" thickTop="1" thickBot="1" x14ac:dyDescent="0.4">
      <c r="A1298" s="283" t="s">
        <v>1234</v>
      </c>
      <c r="B1298" s="284" t="e">
        <f>VLOOKUP(A1298,Lists!B:C,2,FALSE)</f>
        <v>#N/A</v>
      </c>
      <c r="C1298" s="284" t="e">
        <f>VLOOKUP(A1298,Lists!B:D,3,FALSE)</f>
        <v>#N/A</v>
      </c>
      <c r="D1298" s="285" t="s">
        <v>5113</v>
      </c>
      <c r="E1298" s="285">
        <v>0</v>
      </c>
      <c r="F1298" s="285" t="s">
        <v>1729</v>
      </c>
      <c r="G1298" s="285" t="s">
        <v>731</v>
      </c>
      <c r="H1298" s="278">
        <f t="shared" si="40"/>
        <v>2</v>
      </c>
      <c r="I1298" s="251" t="s">
        <v>1733</v>
      </c>
      <c r="J1298" s="285" t="s">
        <v>1767</v>
      </c>
      <c r="K1298" s="278" t="e">
        <f t="shared" si="41"/>
        <v>#N/A</v>
      </c>
      <c r="L1298" s="286">
        <v>43509</v>
      </c>
      <c r="M1298" s="286" t="s">
        <v>3248</v>
      </c>
    </row>
    <row r="1299" spans="1:13" ht="15.5" hidden="1" thickTop="1" thickBot="1" x14ac:dyDescent="0.4">
      <c r="A1299" s="287" t="s">
        <v>1234</v>
      </c>
      <c r="B1299" s="288" t="e">
        <f>VLOOKUP(A1299,Lists!B:C,2,FALSE)</f>
        <v>#N/A</v>
      </c>
      <c r="C1299" s="288" t="e">
        <f>VLOOKUP(A1299,Lists!B:D,3,FALSE)</f>
        <v>#N/A</v>
      </c>
      <c r="D1299" s="289" t="s">
        <v>5114</v>
      </c>
      <c r="E1299" s="289">
        <v>0</v>
      </c>
      <c r="F1299" s="289" t="s">
        <v>1729</v>
      </c>
      <c r="G1299" s="289" t="s">
        <v>731</v>
      </c>
      <c r="H1299" s="278">
        <f t="shared" si="40"/>
        <v>2</v>
      </c>
      <c r="I1299" s="252" t="s">
        <v>1733</v>
      </c>
      <c r="J1299" s="289" t="s">
        <v>1767</v>
      </c>
      <c r="K1299" s="278" t="e">
        <f t="shared" si="41"/>
        <v>#N/A</v>
      </c>
      <c r="L1299" s="290">
        <v>43509</v>
      </c>
      <c r="M1299" s="290" t="s">
        <v>3248</v>
      </c>
    </row>
    <row r="1300" spans="1:13" ht="15.5" hidden="1" thickTop="1" thickBot="1" x14ac:dyDescent="0.4">
      <c r="A1300" s="283" t="s">
        <v>1234</v>
      </c>
      <c r="B1300" s="284" t="e">
        <f>VLOOKUP(A1300,Lists!B:C,2,FALSE)</f>
        <v>#N/A</v>
      </c>
      <c r="C1300" s="284" t="e">
        <f>VLOOKUP(A1300,Lists!B:D,3,FALSE)</f>
        <v>#N/A</v>
      </c>
      <c r="D1300" s="285" t="s">
        <v>688</v>
      </c>
      <c r="E1300" s="285">
        <v>3</v>
      </c>
      <c r="F1300" s="285"/>
      <c r="G1300" s="285" t="s">
        <v>731</v>
      </c>
      <c r="H1300" s="278">
        <f t="shared" si="40"/>
        <v>2</v>
      </c>
      <c r="I1300" s="251"/>
      <c r="J1300" s="285" t="s">
        <v>1757</v>
      </c>
      <c r="K1300" s="278" t="e">
        <f t="shared" si="41"/>
        <v>#N/A</v>
      </c>
      <c r="L1300" s="286">
        <v>43509</v>
      </c>
      <c r="M1300" s="286" t="s">
        <v>3248</v>
      </c>
    </row>
    <row r="1301" spans="1:13" ht="15.5" hidden="1" thickTop="1" thickBot="1" x14ac:dyDescent="0.4">
      <c r="A1301" s="287" t="s">
        <v>1234</v>
      </c>
      <c r="B1301" s="288" t="e">
        <f>VLOOKUP(A1301,Lists!B:C,2,FALSE)</f>
        <v>#N/A</v>
      </c>
      <c r="C1301" s="288" t="e">
        <f>VLOOKUP(A1301,Lists!B:D,3,FALSE)</f>
        <v>#N/A</v>
      </c>
      <c r="D1301" s="289" t="s">
        <v>691</v>
      </c>
      <c r="E1301" s="289" t="s">
        <v>446</v>
      </c>
      <c r="F1301" s="289"/>
      <c r="G1301" s="289" t="s">
        <v>731</v>
      </c>
      <c r="H1301" s="278">
        <f t="shared" si="40"/>
        <v>2</v>
      </c>
      <c r="I1301" s="252"/>
      <c r="J1301" s="289" t="s">
        <v>1747</v>
      </c>
      <c r="K1301" s="278" t="e">
        <f t="shared" si="41"/>
        <v>#N/A</v>
      </c>
      <c r="L1301" s="290">
        <v>43509</v>
      </c>
      <c r="M1301" s="290" t="s">
        <v>3248</v>
      </c>
    </row>
    <row r="1302" spans="1:13" ht="15.5" hidden="1" thickTop="1" thickBot="1" x14ac:dyDescent="0.4">
      <c r="A1302" s="283" t="s">
        <v>1234</v>
      </c>
      <c r="B1302" s="284" t="e">
        <f>VLOOKUP(A1302,Lists!B:C,2,FALSE)</f>
        <v>#N/A</v>
      </c>
      <c r="C1302" s="284" t="e">
        <f>VLOOKUP(A1302,Lists!B:D,3,FALSE)</f>
        <v>#N/A</v>
      </c>
      <c r="D1302" s="285" t="s">
        <v>692</v>
      </c>
      <c r="E1302" s="285" t="s">
        <v>446</v>
      </c>
      <c r="F1302" s="285"/>
      <c r="G1302" s="285" t="s">
        <v>731</v>
      </c>
      <c r="H1302" s="278">
        <f t="shared" si="40"/>
        <v>2</v>
      </c>
      <c r="I1302" s="251"/>
      <c r="J1302" s="285" t="s">
        <v>1747</v>
      </c>
      <c r="K1302" s="278" t="e">
        <f t="shared" si="41"/>
        <v>#N/A</v>
      </c>
      <c r="L1302" s="286">
        <v>43509</v>
      </c>
      <c r="M1302" s="286" t="s">
        <v>3248</v>
      </c>
    </row>
    <row r="1303" spans="1:13" ht="15.5" hidden="1" thickTop="1" thickBot="1" x14ac:dyDescent="0.4">
      <c r="A1303" s="287" t="s">
        <v>1234</v>
      </c>
      <c r="B1303" s="288" t="e">
        <f>VLOOKUP(A1303,Lists!B:C,2,FALSE)</f>
        <v>#N/A</v>
      </c>
      <c r="C1303" s="288" t="e">
        <f>VLOOKUP(A1303,Lists!B:D,3,FALSE)</f>
        <v>#N/A</v>
      </c>
      <c r="D1303" s="289" t="s">
        <v>643</v>
      </c>
      <c r="E1303" s="289" t="s">
        <v>446</v>
      </c>
      <c r="F1303" s="289"/>
      <c r="G1303" s="289" t="s">
        <v>731</v>
      </c>
      <c r="H1303" s="278">
        <f t="shared" si="40"/>
        <v>2</v>
      </c>
      <c r="I1303" s="252"/>
      <c r="J1303" s="289"/>
      <c r="K1303" s="278" t="e">
        <f t="shared" si="41"/>
        <v>#N/A</v>
      </c>
      <c r="L1303" s="290">
        <v>43509</v>
      </c>
      <c r="M1303" s="290" t="s">
        <v>3248</v>
      </c>
    </row>
    <row r="1304" spans="1:13" ht="15.5" hidden="1" thickTop="1" thickBot="1" x14ac:dyDescent="0.4">
      <c r="A1304" s="283" t="s">
        <v>1234</v>
      </c>
      <c r="B1304" s="284" t="e">
        <f>VLOOKUP(A1304,Lists!B:C,2,FALSE)</f>
        <v>#N/A</v>
      </c>
      <c r="C1304" s="284" t="e">
        <f>VLOOKUP(A1304,Lists!B:D,3,FALSE)</f>
        <v>#N/A</v>
      </c>
      <c r="D1304" s="285" t="s">
        <v>644</v>
      </c>
      <c r="E1304" s="285" t="s">
        <v>446</v>
      </c>
      <c r="F1304" s="285"/>
      <c r="G1304" s="285" t="s">
        <v>731</v>
      </c>
      <c r="H1304" s="278">
        <f t="shared" si="40"/>
        <v>2</v>
      </c>
      <c r="I1304" s="251"/>
      <c r="J1304" s="285"/>
      <c r="K1304" s="278" t="e">
        <f t="shared" si="41"/>
        <v>#N/A</v>
      </c>
      <c r="L1304" s="286">
        <v>43509</v>
      </c>
      <c r="M1304" s="286" t="s">
        <v>3248</v>
      </c>
    </row>
    <row r="1305" spans="1:13" ht="15.5" hidden="1" thickTop="1" thickBot="1" x14ac:dyDescent="0.4">
      <c r="A1305" s="287" t="s">
        <v>1234</v>
      </c>
      <c r="B1305" s="288" t="e">
        <f>VLOOKUP(A1305,Lists!B:C,2,FALSE)</f>
        <v>#N/A</v>
      </c>
      <c r="C1305" s="288" t="e">
        <f>VLOOKUP(A1305,Lists!B:D,3,FALSE)</f>
        <v>#N/A</v>
      </c>
      <c r="D1305" s="289" t="s">
        <v>645</v>
      </c>
      <c r="E1305" s="289" t="s">
        <v>446</v>
      </c>
      <c r="F1305" s="289"/>
      <c r="G1305" s="289" t="s">
        <v>731</v>
      </c>
      <c r="H1305" s="278">
        <f t="shared" si="40"/>
        <v>2</v>
      </c>
      <c r="I1305" s="252"/>
      <c r="J1305" s="289"/>
      <c r="K1305" s="278" t="e">
        <f t="shared" si="41"/>
        <v>#N/A</v>
      </c>
      <c r="L1305" s="290">
        <v>43509</v>
      </c>
      <c r="M1305" s="290" t="s">
        <v>3248</v>
      </c>
    </row>
    <row r="1306" spans="1:13" ht="15.5" hidden="1" thickTop="1" thickBot="1" x14ac:dyDescent="0.4">
      <c r="A1306" s="283" t="s">
        <v>1234</v>
      </c>
      <c r="B1306" s="284" t="e">
        <f>VLOOKUP(A1306,Lists!B:C,2,FALSE)</f>
        <v>#N/A</v>
      </c>
      <c r="C1306" s="284" t="e">
        <f>VLOOKUP(A1306,Lists!B:D,3,FALSE)</f>
        <v>#N/A</v>
      </c>
      <c r="D1306" s="285" t="s">
        <v>646</v>
      </c>
      <c r="E1306" s="285" t="s">
        <v>446</v>
      </c>
      <c r="F1306" s="285"/>
      <c r="G1306" s="285" t="s">
        <v>731</v>
      </c>
      <c r="H1306" s="278">
        <f t="shared" si="40"/>
        <v>2</v>
      </c>
      <c r="I1306" s="251"/>
      <c r="J1306" s="285"/>
      <c r="K1306" s="278" t="e">
        <f t="shared" si="41"/>
        <v>#N/A</v>
      </c>
      <c r="L1306" s="286">
        <v>43509</v>
      </c>
      <c r="M1306" s="286" t="s">
        <v>3248</v>
      </c>
    </row>
    <row r="1307" spans="1:13" ht="15.5" hidden="1" thickTop="1" thickBot="1" x14ac:dyDescent="0.4">
      <c r="A1307" s="287" t="s">
        <v>1234</v>
      </c>
      <c r="B1307" s="288" t="e">
        <f>VLOOKUP(A1307,Lists!B:C,2,FALSE)</f>
        <v>#N/A</v>
      </c>
      <c r="C1307" s="288" t="e">
        <f>VLOOKUP(A1307,Lists!B:D,3,FALSE)</f>
        <v>#N/A</v>
      </c>
      <c r="D1307" s="289" t="s">
        <v>647</v>
      </c>
      <c r="E1307" s="289" t="s">
        <v>446</v>
      </c>
      <c r="F1307" s="289"/>
      <c r="G1307" s="289" t="s">
        <v>731</v>
      </c>
      <c r="H1307" s="278">
        <f t="shared" si="40"/>
        <v>2</v>
      </c>
      <c r="I1307" s="252"/>
      <c r="J1307" s="289"/>
      <c r="K1307" s="278" t="e">
        <f t="shared" si="41"/>
        <v>#N/A</v>
      </c>
      <c r="L1307" s="290">
        <v>43509</v>
      </c>
      <c r="M1307" s="290" t="s">
        <v>3248</v>
      </c>
    </row>
    <row r="1308" spans="1:13" ht="15.5" hidden="1" thickTop="1" thickBot="1" x14ac:dyDescent="0.4">
      <c r="A1308" s="283" t="s">
        <v>1234</v>
      </c>
      <c r="B1308" s="284" t="e">
        <f>VLOOKUP(A1308,Lists!B:C,2,FALSE)</f>
        <v>#N/A</v>
      </c>
      <c r="C1308" s="284" t="e">
        <f>VLOOKUP(A1308,Lists!B:D,3,FALSE)</f>
        <v>#N/A</v>
      </c>
      <c r="D1308" s="285" t="s">
        <v>648</v>
      </c>
      <c r="E1308" s="285" t="s">
        <v>446</v>
      </c>
      <c r="F1308" s="285"/>
      <c r="G1308" s="285" t="s">
        <v>731</v>
      </c>
      <c r="H1308" s="278">
        <f t="shared" si="40"/>
        <v>2</v>
      </c>
      <c r="I1308" s="251"/>
      <c r="J1308" s="285"/>
      <c r="K1308" s="278" t="e">
        <f t="shared" si="41"/>
        <v>#N/A</v>
      </c>
      <c r="L1308" s="286">
        <v>43509</v>
      </c>
      <c r="M1308" s="286" t="s">
        <v>3248</v>
      </c>
    </row>
    <row r="1309" spans="1:13" ht="15.5" hidden="1" thickTop="1" thickBot="1" x14ac:dyDescent="0.4">
      <c r="A1309" s="287" t="s">
        <v>1234</v>
      </c>
      <c r="B1309" s="288" t="e">
        <f>VLOOKUP(A1309,Lists!B:C,2,FALSE)</f>
        <v>#N/A</v>
      </c>
      <c r="C1309" s="288" t="e">
        <f>VLOOKUP(A1309,Lists!B:D,3,FALSE)</f>
        <v>#N/A</v>
      </c>
      <c r="D1309" s="289" t="s">
        <v>649</v>
      </c>
      <c r="E1309" s="289" t="s">
        <v>446</v>
      </c>
      <c r="F1309" s="289"/>
      <c r="G1309" s="289" t="s">
        <v>731</v>
      </c>
      <c r="H1309" s="278">
        <f t="shared" si="40"/>
        <v>2</v>
      </c>
      <c r="I1309" s="252"/>
      <c r="J1309" s="289"/>
      <c r="K1309" s="278" t="e">
        <f t="shared" si="41"/>
        <v>#N/A</v>
      </c>
      <c r="L1309" s="290">
        <v>43509</v>
      </c>
      <c r="M1309" s="290" t="s">
        <v>3248</v>
      </c>
    </row>
    <row r="1310" spans="1:13" ht="15.5" hidden="1" thickTop="1" thickBot="1" x14ac:dyDescent="0.4">
      <c r="A1310" s="283" t="s">
        <v>1234</v>
      </c>
      <c r="B1310" s="284" t="e">
        <f>VLOOKUP(A1310,Lists!B:C,2,FALSE)</f>
        <v>#N/A</v>
      </c>
      <c r="C1310" s="284" t="e">
        <f>VLOOKUP(A1310,Lists!B:D,3,FALSE)</f>
        <v>#N/A</v>
      </c>
      <c r="D1310" s="285" t="s">
        <v>651</v>
      </c>
      <c r="E1310" s="285" t="s">
        <v>446</v>
      </c>
      <c r="F1310" s="285"/>
      <c r="G1310" s="285" t="s">
        <v>731</v>
      </c>
      <c r="H1310" s="278">
        <f t="shared" si="40"/>
        <v>2</v>
      </c>
      <c r="I1310" s="251"/>
      <c r="J1310" s="285"/>
      <c r="K1310" s="278" t="e">
        <f t="shared" si="41"/>
        <v>#N/A</v>
      </c>
      <c r="L1310" s="286">
        <v>43509</v>
      </c>
      <c r="M1310" s="286" t="s">
        <v>3248</v>
      </c>
    </row>
    <row r="1311" spans="1:13" ht="15.5" hidden="1" thickTop="1" thickBot="1" x14ac:dyDescent="0.4">
      <c r="A1311" s="287" t="s">
        <v>1234</v>
      </c>
      <c r="B1311" s="288" t="e">
        <f>VLOOKUP(A1311,Lists!B:C,2,FALSE)</f>
        <v>#N/A</v>
      </c>
      <c r="C1311" s="288" t="e">
        <f>VLOOKUP(A1311,Lists!B:D,3,FALSE)</f>
        <v>#N/A</v>
      </c>
      <c r="D1311" s="289" t="s">
        <v>650</v>
      </c>
      <c r="E1311" s="289" t="s">
        <v>446</v>
      </c>
      <c r="F1311" s="289"/>
      <c r="G1311" s="289" t="s">
        <v>731</v>
      </c>
      <c r="H1311" s="278">
        <f t="shared" si="40"/>
        <v>2</v>
      </c>
      <c r="I1311" s="252"/>
      <c r="J1311" s="289"/>
      <c r="K1311" s="278" t="e">
        <f t="shared" si="41"/>
        <v>#N/A</v>
      </c>
      <c r="L1311" s="290">
        <v>43509</v>
      </c>
      <c r="M1311" s="290" t="s">
        <v>3248</v>
      </c>
    </row>
    <row r="1312" spans="1:13" ht="15.5" hidden="1" thickTop="1" thickBot="1" x14ac:dyDescent="0.4">
      <c r="A1312" s="283" t="s">
        <v>3304</v>
      </c>
      <c r="B1312" s="284" t="str">
        <f>VLOOKUP(A1312,Lists!B:C,2,FALSE)</f>
        <v>CMR001</v>
      </c>
      <c r="C1312" s="284" t="str">
        <f>VLOOKUP(A1312,Lists!B:D,3,FALSE)</f>
        <v>CMR</v>
      </c>
      <c r="D1312" s="285" t="s">
        <v>522</v>
      </c>
      <c r="E1312" s="285">
        <v>24643980</v>
      </c>
      <c r="F1312" s="285" t="s">
        <v>1768</v>
      </c>
      <c r="G1312" s="285" t="s">
        <v>731</v>
      </c>
      <c r="H1312" s="278">
        <f t="shared" si="40"/>
        <v>2</v>
      </c>
      <c r="I1312" s="251" t="s">
        <v>1777</v>
      </c>
      <c r="J1312" s="285" t="s">
        <v>1778</v>
      </c>
      <c r="K1312" s="278" t="str">
        <f t="shared" si="41"/>
        <v>CMR001Total population</v>
      </c>
      <c r="L1312" s="286">
        <v>43509</v>
      </c>
      <c r="M1312" s="286" t="s">
        <v>3248</v>
      </c>
    </row>
    <row r="1313" spans="1:13" ht="15.5" hidden="1" thickTop="1" thickBot="1" x14ac:dyDescent="0.4">
      <c r="A1313" s="287" t="s">
        <v>3304</v>
      </c>
      <c r="B1313" s="288" t="str">
        <f>VLOOKUP(A1313,Lists!B:C,2,FALSE)</f>
        <v>CMR001</v>
      </c>
      <c r="C1313" s="288" t="str">
        <f>VLOOKUP(A1313,Lists!B:D,3,FALSE)</f>
        <v>CMR</v>
      </c>
      <c r="D1313" s="289" t="s">
        <v>660</v>
      </c>
      <c r="E1313" s="289">
        <v>418859</v>
      </c>
      <c r="F1313" s="289" t="s">
        <v>1769</v>
      </c>
      <c r="G1313" s="289" t="s">
        <v>731</v>
      </c>
      <c r="H1313" s="278">
        <f t="shared" si="40"/>
        <v>2</v>
      </c>
      <c r="I1313" s="252" t="s">
        <v>1779</v>
      </c>
      <c r="J1313" s="289" t="s">
        <v>1780</v>
      </c>
      <c r="K1313" s="278" t="str">
        <f t="shared" si="41"/>
        <v>CMR001Landmass affected</v>
      </c>
      <c r="L1313" s="290">
        <v>43509</v>
      </c>
      <c r="M1313" s="290" t="s">
        <v>3248</v>
      </c>
    </row>
    <row r="1314" spans="1:13" ht="15.5" hidden="1" thickTop="1" thickBot="1" x14ac:dyDescent="0.4">
      <c r="A1314" s="283" t="s">
        <v>3304</v>
      </c>
      <c r="B1314" s="284" t="str">
        <f>VLOOKUP(A1314,Lists!B:C,2,FALSE)</f>
        <v>CMR001</v>
      </c>
      <c r="C1314" s="284" t="str">
        <f>VLOOKUP(A1314,Lists!B:D,3,FALSE)</f>
        <v>CMR</v>
      </c>
      <c r="D1314" s="285" t="s">
        <v>737</v>
      </c>
      <c r="E1314" s="285">
        <v>20520085</v>
      </c>
      <c r="F1314" s="285" t="s">
        <v>1770</v>
      </c>
      <c r="G1314" s="285" t="s">
        <v>731</v>
      </c>
      <c r="H1314" s="278">
        <f t="shared" si="40"/>
        <v>2</v>
      </c>
      <c r="I1314" s="251" t="s">
        <v>1781</v>
      </c>
      <c r="J1314" s="285" t="s">
        <v>1782</v>
      </c>
      <c r="K1314" s="278" t="str">
        <f t="shared" si="41"/>
        <v>CMR001People exposed</v>
      </c>
      <c r="L1314" s="286">
        <v>43509</v>
      </c>
      <c r="M1314" s="286" t="s">
        <v>3248</v>
      </c>
    </row>
    <row r="1315" spans="1:13" ht="15.5" hidden="1" thickTop="1" thickBot="1" x14ac:dyDescent="0.4">
      <c r="A1315" s="287" t="s">
        <v>3304</v>
      </c>
      <c r="B1315" s="288" t="str">
        <f>VLOOKUP(A1315,Lists!B:C,2,FALSE)</f>
        <v>CMR001</v>
      </c>
      <c r="C1315" s="288" t="str">
        <f>VLOOKUP(A1315,Lists!B:D,3,FALSE)</f>
        <v>CMR</v>
      </c>
      <c r="D1315" s="289" t="s">
        <v>533</v>
      </c>
      <c r="E1315" s="289">
        <v>11729566</v>
      </c>
      <c r="F1315" s="289" t="s">
        <v>1770</v>
      </c>
      <c r="G1315" s="289" t="s">
        <v>731</v>
      </c>
      <c r="H1315" s="278">
        <f t="shared" si="40"/>
        <v>2</v>
      </c>
      <c r="I1315" s="252" t="s">
        <v>1781</v>
      </c>
      <c r="J1315" s="289" t="s">
        <v>1783</v>
      </c>
      <c r="K1315" s="278" t="str">
        <f t="shared" si="41"/>
        <v>CMR001People affected</v>
      </c>
      <c r="L1315" s="290">
        <v>43509</v>
      </c>
      <c r="M1315" s="290" t="s">
        <v>3248</v>
      </c>
    </row>
    <row r="1316" spans="1:13" ht="15.5" thickTop="1" thickBot="1" x14ac:dyDescent="0.4">
      <c r="A1316" s="283" t="s">
        <v>3304</v>
      </c>
      <c r="B1316" s="284" t="str">
        <f>VLOOKUP(A1316,Lists!B:C,2,FALSE)</f>
        <v>CMR001</v>
      </c>
      <c r="C1316" s="284" t="str">
        <f>VLOOKUP(A1316,Lists!B:D,3,FALSE)</f>
        <v>CMR</v>
      </c>
      <c r="D1316" s="285" t="s">
        <v>666</v>
      </c>
      <c r="E1316" s="285">
        <v>1189883</v>
      </c>
      <c r="F1316" s="285" t="s">
        <v>1771</v>
      </c>
      <c r="G1316" s="285" t="s">
        <v>731</v>
      </c>
      <c r="H1316" s="278">
        <f t="shared" si="40"/>
        <v>2</v>
      </c>
      <c r="I1316" s="251" t="s">
        <v>1784</v>
      </c>
      <c r="J1316" s="285" t="s">
        <v>1785</v>
      </c>
      <c r="K1316" s="278" t="str">
        <f t="shared" si="41"/>
        <v>CMR001People displaced</v>
      </c>
      <c r="L1316" s="286">
        <v>43509</v>
      </c>
      <c r="M1316" s="286" t="s">
        <v>3248</v>
      </c>
    </row>
    <row r="1317" spans="1:13" ht="15.5" hidden="1" thickTop="1" thickBot="1" x14ac:dyDescent="0.4">
      <c r="A1317" s="287" t="s">
        <v>3304</v>
      </c>
      <c r="B1317" s="288" t="str">
        <f>VLOOKUP(A1317,Lists!B:C,2,FALSE)</f>
        <v>CMR001</v>
      </c>
      <c r="C1317" s="288" t="str">
        <f>VLOOKUP(A1317,Lists!B:D,3,FALSE)</f>
        <v>CMR</v>
      </c>
      <c r="D1317" s="289" t="s">
        <v>5027</v>
      </c>
      <c r="E1317" s="289">
        <v>147</v>
      </c>
      <c r="F1317" s="289" t="s">
        <v>1772</v>
      </c>
      <c r="G1317" s="289" t="s">
        <v>731</v>
      </c>
      <c r="H1317" s="278">
        <f t="shared" si="40"/>
        <v>2</v>
      </c>
      <c r="I1317" s="252" t="s">
        <v>1786</v>
      </c>
      <c r="J1317" s="289" t="s">
        <v>1787</v>
      </c>
      <c r="K1317" s="278" t="str">
        <f t="shared" si="41"/>
        <v>CMR001Injuries reported</v>
      </c>
      <c r="L1317" s="290">
        <v>43509</v>
      </c>
      <c r="M1317" s="290" t="s">
        <v>3248</v>
      </c>
    </row>
    <row r="1318" spans="1:13" ht="15.5" hidden="1" thickTop="1" thickBot="1" x14ac:dyDescent="0.4">
      <c r="A1318" s="283" t="s">
        <v>3304</v>
      </c>
      <c r="B1318" s="284" t="str">
        <f>VLOOKUP(A1318,Lists!B:C,2,FALSE)</f>
        <v>CMR001</v>
      </c>
      <c r="C1318" s="284" t="str">
        <f>VLOOKUP(A1318,Lists!B:D,3,FALSE)</f>
        <v>CMR</v>
      </c>
      <c r="D1318" s="285" t="s">
        <v>5028</v>
      </c>
      <c r="E1318" s="285">
        <v>989</v>
      </c>
      <c r="F1318" s="285" t="s">
        <v>1773</v>
      </c>
      <c r="G1318" s="285" t="s">
        <v>731</v>
      </c>
      <c r="H1318" s="278">
        <f t="shared" si="40"/>
        <v>2</v>
      </c>
      <c r="I1318" s="251" t="s">
        <v>1788</v>
      </c>
      <c r="J1318" s="285" t="s">
        <v>1789</v>
      </c>
      <c r="K1318" s="278" t="str">
        <f t="shared" si="41"/>
        <v>CMR001Illness cases reported</v>
      </c>
      <c r="L1318" s="286">
        <v>43509</v>
      </c>
      <c r="M1318" s="286" t="s">
        <v>3248</v>
      </c>
    </row>
    <row r="1319" spans="1:13" ht="15.5" hidden="1" thickTop="1" thickBot="1" x14ac:dyDescent="0.4">
      <c r="A1319" s="287" t="s">
        <v>3304</v>
      </c>
      <c r="B1319" s="288" t="str">
        <f>VLOOKUP(A1319,Lists!B:C,2,FALSE)</f>
        <v>CMR001</v>
      </c>
      <c r="C1319" s="288" t="str">
        <f>VLOOKUP(A1319,Lists!B:D,3,FALSE)</f>
        <v>CMR</v>
      </c>
      <c r="D1319" s="289" t="s">
        <v>5029</v>
      </c>
      <c r="E1319" s="289">
        <v>409</v>
      </c>
      <c r="F1319" s="289" t="s">
        <v>1772</v>
      </c>
      <c r="G1319" s="289" t="s">
        <v>731</v>
      </c>
      <c r="H1319" s="278">
        <f t="shared" si="40"/>
        <v>2</v>
      </c>
      <c r="I1319" s="252" t="s">
        <v>1786</v>
      </c>
      <c r="J1319" s="289" t="s">
        <v>1790</v>
      </c>
      <c r="K1319" s="278" t="str">
        <f t="shared" si="41"/>
        <v>CMR001Fatalities reported</v>
      </c>
      <c r="L1319" s="290">
        <v>43509</v>
      </c>
      <c r="M1319" s="290" t="s">
        <v>3248</v>
      </c>
    </row>
    <row r="1320" spans="1:13" ht="15.5" hidden="1" thickTop="1" thickBot="1" x14ac:dyDescent="0.4">
      <c r="A1320" s="283" t="s">
        <v>3304</v>
      </c>
      <c r="B1320" s="284" t="str">
        <f>VLOOKUP(A1320,Lists!B:C,2,FALSE)</f>
        <v>CMR001</v>
      </c>
      <c r="C1320" s="284" t="str">
        <f>VLOOKUP(A1320,Lists!B:D,3,FALSE)</f>
        <v>CMR</v>
      </c>
      <c r="D1320" s="285" t="s">
        <v>5108</v>
      </c>
      <c r="E1320" s="285" t="s">
        <v>446</v>
      </c>
      <c r="F1320" s="285"/>
      <c r="G1320" s="285" t="s">
        <v>731</v>
      </c>
      <c r="H1320" s="278">
        <f t="shared" si="40"/>
        <v>2</v>
      </c>
      <c r="I1320" s="251"/>
      <c r="J1320" s="285"/>
      <c r="K1320" s="278" t="str">
        <f t="shared" si="41"/>
        <v>CMR001Buildings damaged</v>
      </c>
      <c r="L1320" s="286">
        <v>43509</v>
      </c>
      <c r="M1320" s="286" t="s">
        <v>3248</v>
      </c>
    </row>
    <row r="1321" spans="1:13" ht="15.5" hidden="1" thickTop="1" thickBot="1" x14ac:dyDescent="0.4">
      <c r="A1321" s="287" t="s">
        <v>3304</v>
      </c>
      <c r="B1321" s="288" t="str">
        <f>VLOOKUP(A1321,Lists!B:C,2,FALSE)</f>
        <v>CMR001</v>
      </c>
      <c r="C1321" s="288" t="str">
        <f>VLOOKUP(A1321,Lists!B:D,3,FALSE)</f>
        <v>CMR</v>
      </c>
      <c r="D1321" s="289" t="s">
        <v>5109</v>
      </c>
      <c r="E1321" s="289" t="s">
        <v>446</v>
      </c>
      <c r="F1321" s="289"/>
      <c r="G1321" s="289" t="s">
        <v>446</v>
      </c>
      <c r="H1321" s="278" t="str">
        <f t="shared" si="40"/>
        <v>x</v>
      </c>
      <c r="I1321" s="252"/>
      <c r="J1321" s="289"/>
      <c r="K1321" s="278" t="str">
        <f t="shared" si="41"/>
        <v>CMR001Buildings destroyed</v>
      </c>
      <c r="L1321" s="290">
        <v>43509</v>
      </c>
      <c r="M1321" s="290" t="s">
        <v>3248</v>
      </c>
    </row>
    <row r="1322" spans="1:13" ht="15.5" hidden="1" thickTop="1" thickBot="1" x14ac:dyDescent="0.4">
      <c r="A1322" s="283" t="s">
        <v>3304</v>
      </c>
      <c r="B1322" s="284" t="str">
        <f>VLOOKUP(A1322,Lists!B:C,2,FALSE)</f>
        <v>CMR001</v>
      </c>
      <c r="C1322" s="284" t="str">
        <f>VLOOKUP(A1322,Lists!B:D,3,FALSE)</f>
        <v>CMR</v>
      </c>
      <c r="D1322" s="285" t="s">
        <v>742</v>
      </c>
      <c r="E1322" s="285">
        <v>471</v>
      </c>
      <c r="F1322" s="285" t="s">
        <v>1774</v>
      </c>
      <c r="G1322" s="285" t="s">
        <v>731</v>
      </c>
      <c r="H1322" s="278">
        <f t="shared" si="40"/>
        <v>2</v>
      </c>
      <c r="I1322" s="251" t="s">
        <v>1791</v>
      </c>
      <c r="J1322" s="285" t="s">
        <v>1792</v>
      </c>
      <c r="K1322" s="278" t="str">
        <f t="shared" si="41"/>
        <v>CMR001Economic Losses</v>
      </c>
      <c r="L1322" s="286">
        <v>43509</v>
      </c>
      <c r="M1322" s="286" t="s">
        <v>3248</v>
      </c>
    </row>
    <row r="1323" spans="1:13" ht="15.5" hidden="1" thickTop="1" thickBot="1" x14ac:dyDescent="0.4">
      <c r="A1323" s="287" t="s">
        <v>3304</v>
      </c>
      <c r="B1323" s="288" t="str">
        <f>VLOOKUP(A1323,Lists!B:C,2,FALSE)</f>
        <v>CMR001</v>
      </c>
      <c r="C1323" s="288" t="str">
        <f>VLOOKUP(A1323,Lists!B:D,3,FALSE)</f>
        <v>CMR</v>
      </c>
      <c r="D1323" s="289" t="s">
        <v>752</v>
      </c>
      <c r="E1323" s="289">
        <v>4434009</v>
      </c>
      <c r="F1323" s="289" t="s">
        <v>1775</v>
      </c>
      <c r="G1323" s="289" t="s">
        <v>731</v>
      </c>
      <c r="H1323" s="278">
        <f t="shared" si="40"/>
        <v>2</v>
      </c>
      <c r="I1323" s="252" t="s">
        <v>1793</v>
      </c>
      <c r="J1323" s="289" t="s">
        <v>1794</v>
      </c>
      <c r="K1323" s="278" t="str">
        <f t="shared" si="41"/>
        <v>CMR001People in Need</v>
      </c>
      <c r="L1323" s="290">
        <v>43509</v>
      </c>
      <c r="M1323" s="290" t="s">
        <v>3248</v>
      </c>
    </row>
    <row r="1324" spans="1:13" ht="15.5" hidden="1" thickTop="1" thickBot="1" x14ac:dyDescent="0.4">
      <c r="A1324" s="283" t="s">
        <v>3304</v>
      </c>
      <c r="B1324" s="284" t="str">
        <f>VLOOKUP(A1324,Lists!B:C,2,FALSE)</f>
        <v>CMR001</v>
      </c>
      <c r="C1324" s="284" t="str">
        <f>VLOOKUP(A1324,Lists!B:D,3,FALSE)</f>
        <v>CMR</v>
      </c>
      <c r="D1324" s="285" t="s">
        <v>5110</v>
      </c>
      <c r="E1324" s="285">
        <v>250038</v>
      </c>
      <c r="F1324" s="285" t="s">
        <v>1775</v>
      </c>
      <c r="G1324" s="285" t="s">
        <v>731</v>
      </c>
      <c r="H1324" s="278">
        <f t="shared" si="40"/>
        <v>2</v>
      </c>
      <c r="I1324" s="251" t="s">
        <v>1793</v>
      </c>
      <c r="J1324" s="285" t="s">
        <v>1795</v>
      </c>
      <c r="K1324" s="278" t="str">
        <f t="shared" si="41"/>
        <v>CMR001Minimal humanitarian conditions - Level 1</v>
      </c>
      <c r="L1324" s="286">
        <v>43509</v>
      </c>
      <c r="M1324" s="286" t="s">
        <v>3248</v>
      </c>
    </row>
    <row r="1325" spans="1:13" ht="15.5" hidden="1" thickTop="1" thickBot="1" x14ac:dyDescent="0.4">
      <c r="A1325" s="287" t="s">
        <v>3304</v>
      </c>
      <c r="B1325" s="288" t="str">
        <f>VLOOKUP(A1325,Lists!B:C,2,FALSE)</f>
        <v>CMR001</v>
      </c>
      <c r="C1325" s="288" t="str">
        <f>VLOOKUP(A1325,Lists!B:D,3,FALSE)</f>
        <v>CMR</v>
      </c>
      <c r="D1325" s="289" t="s">
        <v>5111</v>
      </c>
      <c r="E1325" s="289">
        <v>404868</v>
      </c>
      <c r="F1325" s="289" t="s">
        <v>1775</v>
      </c>
      <c r="G1325" s="289" t="s">
        <v>731</v>
      </c>
      <c r="H1325" s="278">
        <f t="shared" si="40"/>
        <v>2</v>
      </c>
      <c r="I1325" s="252" t="s">
        <v>1793</v>
      </c>
      <c r="J1325" s="289" t="s">
        <v>1796</v>
      </c>
      <c r="K1325" s="278" t="str">
        <f t="shared" si="41"/>
        <v>CMR001Stressed humanitarian conditions - Level 2</v>
      </c>
      <c r="L1325" s="290">
        <v>43509</v>
      </c>
      <c r="M1325" s="290" t="s">
        <v>3248</v>
      </c>
    </row>
    <row r="1326" spans="1:13" ht="15.5" hidden="1" thickTop="1" thickBot="1" x14ac:dyDescent="0.4">
      <c r="A1326" s="283" t="s">
        <v>3304</v>
      </c>
      <c r="B1326" s="284" t="str">
        <f>VLOOKUP(A1326,Lists!B:C,2,FALSE)</f>
        <v>CMR001</v>
      </c>
      <c r="C1326" s="284" t="str">
        <f>VLOOKUP(A1326,Lists!B:D,3,FALSE)</f>
        <v>CMR</v>
      </c>
      <c r="D1326" s="285" t="s">
        <v>5112</v>
      </c>
      <c r="E1326" s="285">
        <v>1480904</v>
      </c>
      <c r="F1326" s="285" t="s">
        <v>1775</v>
      </c>
      <c r="G1326" s="285" t="s">
        <v>731</v>
      </c>
      <c r="H1326" s="278">
        <f t="shared" si="40"/>
        <v>2</v>
      </c>
      <c r="I1326" s="251" t="s">
        <v>1793</v>
      </c>
      <c r="J1326" s="285" t="s">
        <v>1797</v>
      </c>
      <c r="K1326" s="278" t="str">
        <f t="shared" si="41"/>
        <v>CMR001Moderate humanitarian conditions - Level 3</v>
      </c>
      <c r="L1326" s="286">
        <v>43509</v>
      </c>
      <c r="M1326" s="286" t="s">
        <v>3248</v>
      </c>
    </row>
    <row r="1327" spans="1:13" ht="15.5" hidden="1" thickTop="1" thickBot="1" x14ac:dyDescent="0.4">
      <c r="A1327" s="287" t="s">
        <v>3304</v>
      </c>
      <c r="B1327" s="288" t="str">
        <f>VLOOKUP(A1327,Lists!B:C,2,FALSE)</f>
        <v>CMR001</v>
      </c>
      <c r="C1327" s="288" t="str">
        <f>VLOOKUP(A1327,Lists!B:D,3,FALSE)</f>
        <v>CMR</v>
      </c>
      <c r="D1327" s="289" t="s">
        <v>5113</v>
      </c>
      <c r="E1327" s="289">
        <v>2298199</v>
      </c>
      <c r="F1327" s="289" t="s">
        <v>1775</v>
      </c>
      <c r="G1327" s="289" t="s">
        <v>731</v>
      </c>
      <c r="H1327" s="278">
        <f t="shared" si="40"/>
        <v>2</v>
      </c>
      <c r="I1327" s="252" t="s">
        <v>1793</v>
      </c>
      <c r="J1327" s="289" t="s">
        <v>1798</v>
      </c>
      <c r="K1327" s="278" t="str">
        <f t="shared" si="41"/>
        <v>CMR001Severe humanitarian conditions - Level 4</v>
      </c>
      <c r="L1327" s="290">
        <v>43509</v>
      </c>
      <c r="M1327" s="290" t="s">
        <v>3248</v>
      </c>
    </row>
    <row r="1328" spans="1:13" ht="15.5" hidden="1" thickTop="1" thickBot="1" x14ac:dyDescent="0.4">
      <c r="A1328" s="283" t="s">
        <v>3304</v>
      </c>
      <c r="B1328" s="284" t="str">
        <f>VLOOKUP(A1328,Lists!B:C,2,FALSE)</f>
        <v>CMR001</v>
      </c>
      <c r="C1328" s="284" t="str">
        <f>VLOOKUP(A1328,Lists!B:D,3,FALSE)</f>
        <v>CMR</v>
      </c>
      <c r="D1328" s="285" t="s">
        <v>5114</v>
      </c>
      <c r="E1328" s="285">
        <v>0</v>
      </c>
      <c r="F1328" s="285" t="s">
        <v>1775</v>
      </c>
      <c r="G1328" s="285" t="s">
        <v>731</v>
      </c>
      <c r="H1328" s="278">
        <f t="shared" si="40"/>
        <v>2</v>
      </c>
      <c r="I1328" s="251" t="s">
        <v>1793</v>
      </c>
      <c r="J1328" s="285"/>
      <c r="K1328" s="278" t="str">
        <f t="shared" si="41"/>
        <v>CMR001Extreme humanitarian conditions - Level 5</v>
      </c>
      <c r="L1328" s="286">
        <v>43509</v>
      </c>
      <c r="M1328" s="286" t="s">
        <v>3248</v>
      </c>
    </row>
    <row r="1329" spans="1:13" ht="15.5" hidden="1" thickTop="1" thickBot="1" x14ac:dyDescent="0.4">
      <c r="A1329" s="287" t="s">
        <v>3304</v>
      </c>
      <c r="B1329" s="288" t="str">
        <f>VLOOKUP(A1329,Lists!B:C,2,FALSE)</f>
        <v>CMR001</v>
      </c>
      <c r="C1329" s="288" t="str">
        <f>VLOOKUP(A1329,Lists!B:D,3,FALSE)</f>
        <v>CMR</v>
      </c>
      <c r="D1329" s="289" t="s">
        <v>5115</v>
      </c>
      <c r="E1329" s="289">
        <v>409</v>
      </c>
      <c r="F1329" s="289" t="s">
        <v>1772</v>
      </c>
      <c r="G1329" s="289" t="s">
        <v>731</v>
      </c>
      <c r="H1329" s="278">
        <f t="shared" si="40"/>
        <v>2</v>
      </c>
      <c r="I1329" s="252" t="s">
        <v>1786</v>
      </c>
      <c r="J1329" s="289" t="s">
        <v>1799</v>
      </c>
      <c r="K1329" s="278" t="str">
        <f t="shared" si="41"/>
        <v>CMR001Fatalities in all crises</v>
      </c>
      <c r="L1329" s="290">
        <v>43509</v>
      </c>
      <c r="M1329" s="290" t="s">
        <v>3248</v>
      </c>
    </row>
    <row r="1330" spans="1:13" ht="15.5" hidden="1" thickTop="1" thickBot="1" x14ac:dyDescent="0.4">
      <c r="A1330" s="283" t="s">
        <v>3304</v>
      </c>
      <c r="B1330" s="284" t="str">
        <f>VLOOKUP(A1330,Lists!B:C,2,FALSE)</f>
        <v>CMR001</v>
      </c>
      <c r="C1330" s="284" t="str">
        <f>VLOOKUP(A1330,Lists!B:D,3,FALSE)</f>
        <v>CMR</v>
      </c>
      <c r="D1330" s="285" t="s">
        <v>688</v>
      </c>
      <c r="E1330" s="285">
        <v>5</v>
      </c>
      <c r="F1330" s="285"/>
      <c r="G1330" s="285" t="s">
        <v>731</v>
      </c>
      <c r="H1330" s="278">
        <f t="shared" si="40"/>
        <v>2</v>
      </c>
      <c r="I1330" s="251"/>
      <c r="J1330" s="285" t="s">
        <v>1800</v>
      </c>
      <c r="K1330" s="278" t="str">
        <f t="shared" si="41"/>
        <v>CMR001Crisis affected groups</v>
      </c>
      <c r="L1330" s="286">
        <v>43509</v>
      </c>
      <c r="M1330" s="286" t="s">
        <v>3248</v>
      </c>
    </row>
    <row r="1331" spans="1:13" ht="15.5" hidden="1" thickTop="1" thickBot="1" x14ac:dyDescent="0.4">
      <c r="A1331" s="287" t="s">
        <v>3304</v>
      </c>
      <c r="B1331" s="288" t="str">
        <f>VLOOKUP(A1331,Lists!B:C,2,FALSE)</f>
        <v>CMR001</v>
      </c>
      <c r="C1331" s="288" t="str">
        <f>VLOOKUP(A1331,Lists!B:D,3,FALSE)</f>
        <v>CMR</v>
      </c>
      <c r="D1331" s="289" t="s">
        <v>691</v>
      </c>
      <c r="E1331" s="289" t="s">
        <v>446</v>
      </c>
      <c r="F1331" s="289"/>
      <c r="G1331" s="289" t="s">
        <v>731</v>
      </c>
      <c r="H1331" s="278">
        <f t="shared" si="40"/>
        <v>2</v>
      </c>
      <c r="I1331" s="252"/>
      <c r="J1331" s="289"/>
      <c r="K1331" s="278" t="str">
        <f t="shared" si="41"/>
        <v>CMR001People facing limited access constraints</v>
      </c>
      <c r="L1331" s="290">
        <v>43509</v>
      </c>
      <c r="M1331" s="290" t="s">
        <v>3248</v>
      </c>
    </row>
    <row r="1332" spans="1:13" ht="15.5" hidden="1" thickTop="1" thickBot="1" x14ac:dyDescent="0.4">
      <c r="A1332" s="283" t="s">
        <v>3304</v>
      </c>
      <c r="B1332" s="284" t="str">
        <f>VLOOKUP(A1332,Lists!B:C,2,FALSE)</f>
        <v>CMR001</v>
      </c>
      <c r="C1332" s="284" t="str">
        <f>VLOOKUP(A1332,Lists!B:D,3,FALSE)</f>
        <v>CMR</v>
      </c>
      <c r="D1332" s="285" t="s">
        <v>692</v>
      </c>
      <c r="E1332" s="285">
        <v>377500</v>
      </c>
      <c r="F1332" s="285" t="s">
        <v>1776</v>
      </c>
      <c r="G1332" s="285" t="s">
        <v>731</v>
      </c>
      <c r="H1332" s="278">
        <f t="shared" si="40"/>
        <v>2</v>
      </c>
      <c r="I1332" s="251" t="s">
        <v>1801</v>
      </c>
      <c r="J1332" s="285" t="s">
        <v>1802</v>
      </c>
      <c r="K1332" s="278" t="str">
        <f t="shared" si="41"/>
        <v>CMR001People facing restricted access constraints</v>
      </c>
      <c r="L1332" s="286">
        <v>43509</v>
      </c>
      <c r="M1332" s="286" t="s">
        <v>3248</v>
      </c>
    </row>
    <row r="1333" spans="1:13" ht="15.5" hidden="1" thickTop="1" thickBot="1" x14ac:dyDescent="0.4">
      <c r="A1333" s="287" t="s">
        <v>3304</v>
      </c>
      <c r="B1333" s="288" t="str">
        <f>VLOOKUP(A1333,Lists!B:C,2,FALSE)</f>
        <v>CMR001</v>
      </c>
      <c r="C1333" s="288" t="str">
        <f>VLOOKUP(A1333,Lists!B:D,3,FALSE)</f>
        <v>CMR</v>
      </c>
      <c r="D1333" s="289" t="s">
        <v>643</v>
      </c>
      <c r="E1333" s="289">
        <v>0</v>
      </c>
      <c r="F1333" s="289" t="s">
        <v>896</v>
      </c>
      <c r="G1333" s="289" t="s">
        <v>731</v>
      </c>
      <c r="H1333" s="278">
        <f t="shared" si="40"/>
        <v>2</v>
      </c>
      <c r="I1333" s="252"/>
      <c r="J1333" s="289"/>
      <c r="K1333" s="278" t="str">
        <f t="shared" si="41"/>
        <v>CMR001Impediments to entry into country (bureaucratic and administrative)</v>
      </c>
      <c r="L1333" s="290">
        <v>43509</v>
      </c>
      <c r="M1333" s="290" t="s">
        <v>3248</v>
      </c>
    </row>
    <row r="1334" spans="1:13" ht="15.5" hidden="1" thickTop="1" thickBot="1" x14ac:dyDescent="0.4">
      <c r="A1334" s="283" t="s">
        <v>3304</v>
      </c>
      <c r="B1334" s="284" t="str">
        <f>VLOOKUP(A1334,Lists!B:C,2,FALSE)</f>
        <v>CMR001</v>
      </c>
      <c r="C1334" s="284" t="str">
        <f>VLOOKUP(A1334,Lists!B:D,3,FALSE)</f>
        <v>CMR</v>
      </c>
      <c r="D1334" s="285" t="s">
        <v>644</v>
      </c>
      <c r="E1334" s="285">
        <v>2</v>
      </c>
      <c r="F1334" s="285" t="s">
        <v>896</v>
      </c>
      <c r="G1334" s="285" t="s">
        <v>731</v>
      </c>
      <c r="H1334" s="278">
        <f t="shared" si="40"/>
        <v>2</v>
      </c>
      <c r="I1334" s="251"/>
      <c r="J1334" s="285"/>
      <c r="K1334" s="278" t="str">
        <f t="shared" si="41"/>
        <v>CMR001Restriction of movement (impediments to freedom of movement and/or administrative restrictions)</v>
      </c>
      <c r="L1334" s="286">
        <v>43509</v>
      </c>
      <c r="M1334" s="286" t="s">
        <v>3248</v>
      </c>
    </row>
    <row r="1335" spans="1:13" ht="15.5" hidden="1" thickTop="1" thickBot="1" x14ac:dyDescent="0.4">
      <c r="A1335" s="287" t="s">
        <v>3304</v>
      </c>
      <c r="B1335" s="288" t="str">
        <f>VLOOKUP(A1335,Lists!B:C,2,FALSE)</f>
        <v>CMR001</v>
      </c>
      <c r="C1335" s="288" t="str">
        <f>VLOOKUP(A1335,Lists!B:D,3,FALSE)</f>
        <v>CMR</v>
      </c>
      <c r="D1335" s="289" t="s">
        <v>645</v>
      </c>
      <c r="E1335" s="289">
        <v>1</v>
      </c>
      <c r="F1335" s="289" t="s">
        <v>896</v>
      </c>
      <c r="G1335" s="289" t="s">
        <v>731</v>
      </c>
      <c r="H1335" s="278">
        <f t="shared" si="40"/>
        <v>2</v>
      </c>
      <c r="I1335" s="252"/>
      <c r="J1335" s="289"/>
      <c r="K1335" s="278" t="str">
        <f t="shared" si="41"/>
        <v>CMR001Interference into implementation of humanitarian activities</v>
      </c>
      <c r="L1335" s="290">
        <v>43509</v>
      </c>
      <c r="M1335" s="290" t="s">
        <v>3248</v>
      </c>
    </row>
    <row r="1336" spans="1:13" ht="15.5" hidden="1" thickTop="1" thickBot="1" x14ac:dyDescent="0.4">
      <c r="A1336" s="283" t="s">
        <v>3304</v>
      </c>
      <c r="B1336" s="284" t="str">
        <f>VLOOKUP(A1336,Lists!B:C,2,FALSE)</f>
        <v>CMR001</v>
      </c>
      <c r="C1336" s="284" t="str">
        <f>VLOOKUP(A1336,Lists!B:D,3,FALSE)</f>
        <v>CMR</v>
      </c>
      <c r="D1336" s="285" t="s">
        <v>646</v>
      </c>
      <c r="E1336" s="285">
        <v>0</v>
      </c>
      <c r="F1336" s="285" t="s">
        <v>896</v>
      </c>
      <c r="G1336" s="285" t="s">
        <v>731</v>
      </c>
      <c r="H1336" s="278">
        <f t="shared" si="40"/>
        <v>2</v>
      </c>
      <c r="I1336" s="251"/>
      <c r="J1336" s="285"/>
      <c r="K1336" s="278" t="str">
        <f t="shared" si="41"/>
        <v>CMR001Violence against personnel, facilities and assets</v>
      </c>
      <c r="L1336" s="286">
        <v>43509</v>
      </c>
      <c r="M1336" s="286" t="s">
        <v>3248</v>
      </c>
    </row>
    <row r="1337" spans="1:13" ht="15.5" hidden="1" thickTop="1" thickBot="1" x14ac:dyDescent="0.4">
      <c r="A1337" s="287" t="s">
        <v>3304</v>
      </c>
      <c r="B1337" s="288" t="str">
        <f>VLOOKUP(A1337,Lists!B:C,2,FALSE)</f>
        <v>CMR001</v>
      </c>
      <c r="C1337" s="288" t="str">
        <f>VLOOKUP(A1337,Lists!B:D,3,FALSE)</f>
        <v>CMR</v>
      </c>
      <c r="D1337" s="289" t="s">
        <v>647</v>
      </c>
      <c r="E1337" s="289">
        <v>0</v>
      </c>
      <c r="F1337" s="289" t="s">
        <v>896</v>
      </c>
      <c r="G1337" s="289" t="s">
        <v>731</v>
      </c>
      <c r="H1337" s="278">
        <f t="shared" si="40"/>
        <v>2</v>
      </c>
      <c r="I1337" s="252"/>
      <c r="J1337" s="289"/>
      <c r="K1337" s="278" t="str">
        <f t="shared" si="41"/>
        <v>CMR001Denial of existence of humanitarian needs or entitlements to assistance</v>
      </c>
      <c r="L1337" s="290">
        <v>43509</v>
      </c>
      <c r="M1337" s="290" t="s">
        <v>3248</v>
      </c>
    </row>
    <row r="1338" spans="1:13" ht="15.5" hidden="1" thickTop="1" thickBot="1" x14ac:dyDescent="0.4">
      <c r="A1338" s="283" t="s">
        <v>3304</v>
      </c>
      <c r="B1338" s="284" t="str">
        <f>VLOOKUP(A1338,Lists!B:C,2,FALSE)</f>
        <v>CMR001</v>
      </c>
      <c r="C1338" s="284" t="str">
        <f>VLOOKUP(A1338,Lists!B:D,3,FALSE)</f>
        <v>CMR</v>
      </c>
      <c r="D1338" s="285" t="s">
        <v>648</v>
      </c>
      <c r="E1338" s="285">
        <v>2</v>
      </c>
      <c r="F1338" s="285" t="s">
        <v>896</v>
      </c>
      <c r="G1338" s="285" t="s">
        <v>731</v>
      </c>
      <c r="H1338" s="278">
        <f t="shared" si="40"/>
        <v>2</v>
      </c>
      <c r="I1338" s="251"/>
      <c r="J1338" s="285"/>
      <c r="K1338" s="278" t="str">
        <f t="shared" si="41"/>
        <v>CMR001Restriction and obstruction of access to services and assistance</v>
      </c>
      <c r="L1338" s="286">
        <v>43509</v>
      </c>
      <c r="M1338" s="286" t="s">
        <v>3248</v>
      </c>
    </row>
    <row r="1339" spans="1:13" ht="15.5" hidden="1" thickTop="1" thickBot="1" x14ac:dyDescent="0.4">
      <c r="A1339" s="287" t="s">
        <v>3304</v>
      </c>
      <c r="B1339" s="288" t="str">
        <f>VLOOKUP(A1339,Lists!B:C,2,FALSE)</f>
        <v>CMR001</v>
      </c>
      <c r="C1339" s="288" t="str">
        <f>VLOOKUP(A1339,Lists!B:D,3,FALSE)</f>
        <v>CMR</v>
      </c>
      <c r="D1339" s="289" t="s">
        <v>649</v>
      </c>
      <c r="E1339" s="289">
        <v>2</v>
      </c>
      <c r="F1339" s="289" t="s">
        <v>896</v>
      </c>
      <c r="G1339" s="289" t="s">
        <v>731</v>
      </c>
      <c r="H1339" s="278">
        <f t="shared" si="40"/>
        <v>2</v>
      </c>
      <c r="I1339" s="252"/>
      <c r="J1339" s="289"/>
      <c r="K1339" s="278" t="str">
        <f t="shared" si="41"/>
        <v>CMR001Ongoing insecurity/hostilities affecting humanitarian assistance</v>
      </c>
      <c r="L1339" s="290">
        <v>43509</v>
      </c>
      <c r="M1339" s="290" t="s">
        <v>3248</v>
      </c>
    </row>
    <row r="1340" spans="1:13" ht="15.5" hidden="1" thickTop="1" thickBot="1" x14ac:dyDescent="0.4">
      <c r="A1340" s="283" t="s">
        <v>3304</v>
      </c>
      <c r="B1340" s="284" t="str">
        <f>VLOOKUP(A1340,Lists!B:C,2,FALSE)</f>
        <v>CMR001</v>
      </c>
      <c r="C1340" s="284" t="str">
        <f>VLOOKUP(A1340,Lists!B:D,3,FALSE)</f>
        <v>CMR</v>
      </c>
      <c r="D1340" s="285" t="s">
        <v>650</v>
      </c>
      <c r="E1340" s="285">
        <v>2</v>
      </c>
      <c r="F1340" s="285" t="s">
        <v>896</v>
      </c>
      <c r="G1340" s="285" t="s">
        <v>731</v>
      </c>
      <c r="H1340" s="278">
        <f t="shared" si="40"/>
        <v>2</v>
      </c>
      <c r="I1340" s="251"/>
      <c r="J1340" s="285"/>
      <c r="K1340" s="278" t="str">
        <f t="shared" si="41"/>
        <v xml:space="preserve">CMR001Presence of mines and improvised explosive devices </v>
      </c>
      <c r="L1340" s="286">
        <v>43509</v>
      </c>
      <c r="M1340" s="286" t="s">
        <v>3248</v>
      </c>
    </row>
    <row r="1341" spans="1:13" ht="15.5" hidden="1" thickTop="1" thickBot="1" x14ac:dyDescent="0.4">
      <c r="A1341" s="287" t="s">
        <v>3304</v>
      </c>
      <c r="B1341" s="288" t="str">
        <f>VLOOKUP(A1341,Lists!B:C,2,FALSE)</f>
        <v>CMR001</v>
      </c>
      <c r="C1341" s="288" t="str">
        <f>VLOOKUP(A1341,Lists!B:D,3,FALSE)</f>
        <v>CMR</v>
      </c>
      <c r="D1341" s="289" t="s">
        <v>651</v>
      </c>
      <c r="E1341" s="289">
        <v>1</v>
      </c>
      <c r="F1341" s="289" t="s">
        <v>896</v>
      </c>
      <c r="G1341" s="289" t="s">
        <v>731</v>
      </c>
      <c r="H1341" s="278">
        <f t="shared" si="40"/>
        <v>2</v>
      </c>
      <c r="I1341" s="252"/>
      <c r="J1341" s="289"/>
      <c r="K1341" s="278" t="str">
        <f t="shared" si="41"/>
        <v>CMR001Physical constraints in the environment (obstacles related to terrain, climate, lack of infrastructure, etc.)</v>
      </c>
      <c r="L1341" s="290">
        <v>43509</v>
      </c>
      <c r="M1341" s="290" t="s">
        <v>3248</v>
      </c>
    </row>
    <row r="1342" spans="1:13" ht="15.5" hidden="1" thickTop="1" thickBot="1" x14ac:dyDescent="0.4">
      <c r="A1342" s="283" t="s">
        <v>1241</v>
      </c>
      <c r="B1342" s="284" t="str">
        <f>VLOOKUP(A1342,Lists!B:C,2,FALSE)</f>
        <v>CMR002</v>
      </c>
      <c r="C1342" s="284" t="str">
        <f>VLOOKUP(A1342,Lists!B:D,3,FALSE)</f>
        <v>CMR</v>
      </c>
      <c r="D1342" s="285" t="s">
        <v>522</v>
      </c>
      <c r="E1342" s="285">
        <v>24643980</v>
      </c>
      <c r="F1342" s="285" t="s">
        <v>1768</v>
      </c>
      <c r="G1342" s="285" t="s">
        <v>731</v>
      </c>
      <c r="H1342" s="278">
        <f t="shared" si="40"/>
        <v>2</v>
      </c>
      <c r="I1342" s="251" t="s">
        <v>1777</v>
      </c>
      <c r="J1342" s="285" t="s">
        <v>1778</v>
      </c>
      <c r="K1342" s="278" t="str">
        <f t="shared" si="41"/>
        <v>CMR002Total population</v>
      </c>
      <c r="L1342" s="286">
        <v>43509</v>
      </c>
      <c r="M1342" s="286" t="s">
        <v>3248</v>
      </c>
    </row>
    <row r="1343" spans="1:13" ht="15.5" hidden="1" thickTop="1" thickBot="1" x14ac:dyDescent="0.4">
      <c r="A1343" s="287" t="s">
        <v>1241</v>
      </c>
      <c r="B1343" s="288" t="str">
        <f>VLOOKUP(A1343,Lists!B:C,2,FALSE)</f>
        <v>CMR002</v>
      </c>
      <c r="C1343" s="288" t="str">
        <f>VLOOKUP(A1343,Lists!B:D,3,FALSE)</f>
        <v>CMR</v>
      </c>
      <c r="D1343" s="289" t="s">
        <v>660</v>
      </c>
      <c r="E1343" s="289">
        <v>100353</v>
      </c>
      <c r="F1343" s="289" t="s">
        <v>1769</v>
      </c>
      <c r="G1343" s="289" t="s">
        <v>731</v>
      </c>
      <c r="H1343" s="278">
        <f t="shared" si="40"/>
        <v>2</v>
      </c>
      <c r="I1343" s="252" t="s">
        <v>1779</v>
      </c>
      <c r="J1343" s="289" t="s">
        <v>1804</v>
      </c>
      <c r="K1343" s="278" t="str">
        <f t="shared" si="41"/>
        <v>CMR002Landmass affected</v>
      </c>
      <c r="L1343" s="290">
        <v>43509</v>
      </c>
      <c r="M1343" s="290" t="s">
        <v>3248</v>
      </c>
    </row>
    <row r="1344" spans="1:13" ht="15.5" hidden="1" thickTop="1" thickBot="1" x14ac:dyDescent="0.4">
      <c r="A1344" s="283" t="s">
        <v>1241</v>
      </c>
      <c r="B1344" s="284" t="str">
        <f>VLOOKUP(A1344,Lists!B:C,2,FALSE)</f>
        <v>CMR002</v>
      </c>
      <c r="C1344" s="284" t="str">
        <f>VLOOKUP(A1344,Lists!B:D,3,FALSE)</f>
        <v>CMR</v>
      </c>
      <c r="D1344" s="285" t="s">
        <v>737</v>
      </c>
      <c r="E1344" s="285">
        <v>5144772</v>
      </c>
      <c r="F1344" s="285" t="s">
        <v>1770</v>
      </c>
      <c r="G1344" s="285" t="s">
        <v>731</v>
      </c>
      <c r="H1344" s="278">
        <f t="shared" si="40"/>
        <v>2</v>
      </c>
      <c r="I1344" s="251" t="s">
        <v>1781</v>
      </c>
      <c r="J1344" s="285" t="s">
        <v>1805</v>
      </c>
      <c r="K1344" s="278" t="str">
        <f t="shared" si="41"/>
        <v>CMR002People exposed</v>
      </c>
      <c r="L1344" s="286">
        <v>43509</v>
      </c>
      <c r="M1344" s="286" t="s">
        <v>3248</v>
      </c>
    </row>
    <row r="1345" spans="1:13" ht="15.5" hidden="1" thickTop="1" thickBot="1" x14ac:dyDescent="0.4">
      <c r="A1345" s="287" t="s">
        <v>1241</v>
      </c>
      <c r="B1345" s="288" t="str">
        <f>VLOOKUP(A1345,Lists!B:C,2,FALSE)</f>
        <v>CMR002</v>
      </c>
      <c r="C1345" s="288" t="str">
        <f>VLOOKUP(A1345,Lists!B:D,3,FALSE)</f>
        <v>CMR</v>
      </c>
      <c r="D1345" s="289" t="s">
        <v>533</v>
      </c>
      <c r="E1345" s="289">
        <v>5144772</v>
      </c>
      <c r="F1345" s="289" t="s">
        <v>1770</v>
      </c>
      <c r="G1345" s="289" t="s">
        <v>731</v>
      </c>
      <c r="H1345" s="278">
        <f t="shared" si="40"/>
        <v>2</v>
      </c>
      <c r="I1345" s="252" t="s">
        <v>1781</v>
      </c>
      <c r="J1345" s="289" t="s">
        <v>1805</v>
      </c>
      <c r="K1345" s="278" t="str">
        <f t="shared" si="41"/>
        <v>CMR002People affected</v>
      </c>
      <c r="L1345" s="290">
        <v>43509</v>
      </c>
      <c r="M1345" s="290" t="s">
        <v>3248</v>
      </c>
    </row>
    <row r="1346" spans="1:13" ht="15.5" thickTop="1" thickBot="1" x14ac:dyDescent="0.4">
      <c r="A1346" s="283" t="s">
        <v>1241</v>
      </c>
      <c r="B1346" s="284" t="str">
        <f>VLOOKUP(A1346,Lists!B:C,2,FALSE)</f>
        <v>CMR002</v>
      </c>
      <c r="C1346" s="284" t="str">
        <f>VLOOKUP(A1346,Lists!B:D,3,FALSE)</f>
        <v>CMR</v>
      </c>
      <c r="D1346" s="285" t="s">
        <v>666</v>
      </c>
      <c r="E1346" s="285">
        <v>345021</v>
      </c>
      <c r="F1346" s="285" t="s">
        <v>917</v>
      </c>
      <c r="G1346" s="285" t="s">
        <v>731</v>
      </c>
      <c r="H1346" s="278">
        <f t="shared" ref="H1346:H1409" si="42">IF(G1346="x","x",IF(G1346="Low",3,IF(G1346="Medium",2,IF(G1346="High",1,FALSE))))</f>
        <v>2</v>
      </c>
      <c r="I1346" s="251" t="s">
        <v>1784</v>
      </c>
      <c r="J1346" s="285" t="s">
        <v>1806</v>
      </c>
      <c r="K1346" s="278" t="str">
        <f t="shared" ref="K1346:K1409" si="43">B1346&amp;""&amp;D1346</f>
        <v>CMR002People displaced</v>
      </c>
      <c r="L1346" s="286">
        <v>43509</v>
      </c>
      <c r="M1346" s="286" t="s">
        <v>3248</v>
      </c>
    </row>
    <row r="1347" spans="1:13" ht="15.5" hidden="1" thickTop="1" thickBot="1" x14ac:dyDescent="0.4">
      <c r="A1347" s="287" t="s">
        <v>1241</v>
      </c>
      <c r="B1347" s="288" t="str">
        <f>VLOOKUP(A1347,Lists!B:C,2,FALSE)</f>
        <v>CMR002</v>
      </c>
      <c r="C1347" s="288" t="str">
        <f>VLOOKUP(A1347,Lists!B:D,3,FALSE)</f>
        <v>CMR</v>
      </c>
      <c r="D1347" s="289" t="s">
        <v>5027</v>
      </c>
      <c r="E1347" s="289">
        <v>78</v>
      </c>
      <c r="F1347" s="289" t="s">
        <v>1772</v>
      </c>
      <c r="G1347" s="289" t="s">
        <v>731</v>
      </c>
      <c r="H1347" s="278">
        <f t="shared" si="42"/>
        <v>2</v>
      </c>
      <c r="I1347" s="252" t="s">
        <v>1786</v>
      </c>
      <c r="J1347" s="289" t="s">
        <v>1807</v>
      </c>
      <c r="K1347" s="278" t="str">
        <f t="shared" si="43"/>
        <v>CMR002Injuries reported</v>
      </c>
      <c r="L1347" s="290">
        <v>43509</v>
      </c>
      <c r="M1347" s="290" t="s">
        <v>3248</v>
      </c>
    </row>
    <row r="1348" spans="1:13" ht="15.5" hidden="1" thickTop="1" thickBot="1" x14ac:dyDescent="0.4">
      <c r="A1348" s="283" t="s">
        <v>1241</v>
      </c>
      <c r="B1348" s="284" t="str">
        <f>VLOOKUP(A1348,Lists!B:C,2,FALSE)</f>
        <v>CMR002</v>
      </c>
      <c r="C1348" s="284" t="str">
        <f>VLOOKUP(A1348,Lists!B:D,3,FALSE)</f>
        <v>CMR</v>
      </c>
      <c r="D1348" s="285" t="s">
        <v>5028</v>
      </c>
      <c r="E1348" s="285">
        <v>915</v>
      </c>
      <c r="F1348" s="285" t="s">
        <v>1773</v>
      </c>
      <c r="G1348" s="285" t="s">
        <v>731</v>
      </c>
      <c r="H1348" s="278">
        <f t="shared" si="42"/>
        <v>2</v>
      </c>
      <c r="I1348" s="251" t="s">
        <v>1788</v>
      </c>
      <c r="J1348" s="285" t="s">
        <v>1808</v>
      </c>
      <c r="K1348" s="278" t="str">
        <f t="shared" si="43"/>
        <v>CMR002Illness cases reported</v>
      </c>
      <c r="L1348" s="286">
        <v>43509</v>
      </c>
      <c r="M1348" s="286" t="s">
        <v>3248</v>
      </c>
    </row>
    <row r="1349" spans="1:13" ht="15.5" hidden="1" thickTop="1" thickBot="1" x14ac:dyDescent="0.4">
      <c r="A1349" s="287" t="s">
        <v>1241</v>
      </c>
      <c r="B1349" s="288" t="str">
        <f>VLOOKUP(A1349,Lists!B:C,2,FALSE)</f>
        <v>CMR002</v>
      </c>
      <c r="C1349" s="288" t="str">
        <f>VLOOKUP(A1349,Lists!B:D,3,FALSE)</f>
        <v>CMR</v>
      </c>
      <c r="D1349" s="289" t="s">
        <v>5029</v>
      </c>
      <c r="E1349" s="289">
        <v>125</v>
      </c>
      <c r="F1349" s="289" t="s">
        <v>1772</v>
      </c>
      <c r="G1349" s="289" t="s">
        <v>731</v>
      </c>
      <c r="H1349" s="278">
        <f t="shared" si="42"/>
        <v>2</v>
      </c>
      <c r="I1349" s="252" t="s">
        <v>1786</v>
      </c>
      <c r="J1349" s="289" t="s">
        <v>1807</v>
      </c>
      <c r="K1349" s="278" t="str">
        <f t="shared" si="43"/>
        <v>CMR002Fatalities reported</v>
      </c>
      <c r="L1349" s="290">
        <v>43509</v>
      </c>
      <c r="M1349" s="290" t="s">
        <v>3248</v>
      </c>
    </row>
    <row r="1350" spans="1:13" ht="15.5" hidden="1" thickTop="1" thickBot="1" x14ac:dyDescent="0.4">
      <c r="A1350" s="283" t="s">
        <v>1241</v>
      </c>
      <c r="B1350" s="284" t="str">
        <f>VLOOKUP(A1350,Lists!B:C,2,FALSE)</f>
        <v>CMR002</v>
      </c>
      <c r="C1350" s="284" t="str">
        <f>VLOOKUP(A1350,Lists!B:D,3,FALSE)</f>
        <v>CMR</v>
      </c>
      <c r="D1350" s="285" t="s">
        <v>5108</v>
      </c>
      <c r="E1350" s="285" t="s">
        <v>446</v>
      </c>
      <c r="F1350" s="285"/>
      <c r="G1350" s="285" t="s">
        <v>731</v>
      </c>
      <c r="H1350" s="278">
        <f t="shared" si="42"/>
        <v>2</v>
      </c>
      <c r="I1350" s="251"/>
      <c r="J1350" s="285"/>
      <c r="K1350" s="278" t="str">
        <f t="shared" si="43"/>
        <v>CMR002Buildings damaged</v>
      </c>
      <c r="L1350" s="286">
        <v>43509</v>
      </c>
      <c r="M1350" s="286" t="s">
        <v>3248</v>
      </c>
    </row>
    <row r="1351" spans="1:13" ht="15.5" hidden="1" thickTop="1" thickBot="1" x14ac:dyDescent="0.4">
      <c r="A1351" s="287" t="s">
        <v>1241</v>
      </c>
      <c r="B1351" s="288" t="str">
        <f>VLOOKUP(A1351,Lists!B:C,2,FALSE)</f>
        <v>CMR002</v>
      </c>
      <c r="C1351" s="288" t="str">
        <f>VLOOKUP(A1351,Lists!B:D,3,FALSE)</f>
        <v>CMR</v>
      </c>
      <c r="D1351" s="289" t="s">
        <v>5109</v>
      </c>
      <c r="E1351" s="289" t="s">
        <v>446</v>
      </c>
      <c r="F1351" s="289"/>
      <c r="G1351" s="289" t="s">
        <v>446</v>
      </c>
      <c r="H1351" s="278" t="str">
        <f t="shared" si="42"/>
        <v>x</v>
      </c>
      <c r="I1351" s="252"/>
      <c r="J1351" s="289"/>
      <c r="K1351" s="278" t="str">
        <f t="shared" si="43"/>
        <v>CMR002Buildings destroyed</v>
      </c>
      <c r="L1351" s="290">
        <v>43509</v>
      </c>
      <c r="M1351" s="290" t="s">
        <v>3248</v>
      </c>
    </row>
    <row r="1352" spans="1:13" ht="15.5" hidden="1" thickTop="1" thickBot="1" x14ac:dyDescent="0.4">
      <c r="A1352" s="283" t="s">
        <v>1241</v>
      </c>
      <c r="B1352" s="284" t="str">
        <f>VLOOKUP(A1352,Lists!B:C,2,FALSE)</f>
        <v>CMR002</v>
      </c>
      <c r="C1352" s="284" t="str">
        <f>VLOOKUP(A1352,Lists!B:D,3,FALSE)</f>
        <v>CMR</v>
      </c>
      <c r="D1352" s="285" t="s">
        <v>742</v>
      </c>
      <c r="E1352" s="285">
        <v>5.2</v>
      </c>
      <c r="F1352" s="285" t="s">
        <v>1803</v>
      </c>
      <c r="G1352" s="285" t="s">
        <v>731</v>
      </c>
      <c r="H1352" s="278">
        <f t="shared" si="42"/>
        <v>2</v>
      </c>
      <c r="I1352" s="251" t="s">
        <v>1809</v>
      </c>
      <c r="J1352" s="285" t="s">
        <v>1810</v>
      </c>
      <c r="K1352" s="278" t="str">
        <f t="shared" si="43"/>
        <v>CMR002Economic Losses</v>
      </c>
      <c r="L1352" s="286">
        <v>43509</v>
      </c>
      <c r="M1352" s="286" t="s">
        <v>3248</v>
      </c>
    </row>
    <row r="1353" spans="1:13" ht="15.5" hidden="1" thickTop="1" thickBot="1" x14ac:dyDescent="0.4">
      <c r="A1353" s="287" t="s">
        <v>1241</v>
      </c>
      <c r="B1353" s="288" t="str">
        <f>VLOOKUP(A1353,Lists!B:C,2,FALSE)</f>
        <v>CMR002</v>
      </c>
      <c r="C1353" s="288" t="str">
        <f>VLOOKUP(A1353,Lists!B:D,3,FALSE)</f>
        <v>CMR</v>
      </c>
      <c r="D1353" s="289" t="s">
        <v>752</v>
      </c>
      <c r="E1353" s="289">
        <v>2422884</v>
      </c>
      <c r="F1353" s="289" t="s">
        <v>1775</v>
      </c>
      <c r="G1353" s="289" t="s">
        <v>731</v>
      </c>
      <c r="H1353" s="278">
        <f t="shared" si="42"/>
        <v>2</v>
      </c>
      <c r="I1353" s="252" t="s">
        <v>1793</v>
      </c>
      <c r="J1353" s="289" t="s">
        <v>1811</v>
      </c>
      <c r="K1353" s="278" t="str">
        <f t="shared" si="43"/>
        <v>CMR002People in Need</v>
      </c>
      <c r="L1353" s="290">
        <v>43509</v>
      </c>
      <c r="M1353" s="290" t="s">
        <v>3248</v>
      </c>
    </row>
    <row r="1354" spans="1:13" ht="15.5" hidden="1" thickTop="1" thickBot="1" x14ac:dyDescent="0.4">
      <c r="A1354" s="283" t="s">
        <v>1241</v>
      </c>
      <c r="B1354" s="284" t="str">
        <f>VLOOKUP(A1354,Lists!B:C,2,FALSE)</f>
        <v>CMR002</v>
      </c>
      <c r="C1354" s="284" t="str">
        <f>VLOOKUP(A1354,Lists!B:D,3,FALSE)</f>
        <v>CMR</v>
      </c>
      <c r="D1354" s="285" t="s">
        <v>5110</v>
      </c>
      <c r="E1354" s="285">
        <v>205801</v>
      </c>
      <c r="F1354" s="285" t="s">
        <v>1775</v>
      </c>
      <c r="G1354" s="285" t="s">
        <v>731</v>
      </c>
      <c r="H1354" s="278">
        <f t="shared" si="42"/>
        <v>2</v>
      </c>
      <c r="I1354" s="251" t="s">
        <v>1793</v>
      </c>
      <c r="J1354" s="285" t="s">
        <v>1812</v>
      </c>
      <c r="K1354" s="278" t="str">
        <f t="shared" si="43"/>
        <v>CMR002Minimal humanitarian conditions - Level 1</v>
      </c>
      <c r="L1354" s="286">
        <v>43509</v>
      </c>
      <c r="M1354" s="286" t="s">
        <v>3248</v>
      </c>
    </row>
    <row r="1355" spans="1:13" ht="15.5" hidden="1" thickTop="1" thickBot="1" x14ac:dyDescent="0.4">
      <c r="A1355" s="287" t="s">
        <v>1241</v>
      </c>
      <c r="B1355" s="288" t="str">
        <f>VLOOKUP(A1355,Lists!B:C,2,FALSE)</f>
        <v>CMR002</v>
      </c>
      <c r="C1355" s="288" t="str">
        <f>VLOOKUP(A1355,Lists!B:D,3,FALSE)</f>
        <v>CMR</v>
      </c>
      <c r="D1355" s="289" t="s">
        <v>5111</v>
      </c>
      <c r="E1355" s="289">
        <v>242527</v>
      </c>
      <c r="F1355" s="289" t="s">
        <v>1775</v>
      </c>
      <c r="G1355" s="289" t="s">
        <v>731</v>
      </c>
      <c r="H1355" s="278">
        <f t="shared" si="42"/>
        <v>2</v>
      </c>
      <c r="I1355" s="252" t="s">
        <v>1793</v>
      </c>
      <c r="J1355" s="289" t="s">
        <v>1813</v>
      </c>
      <c r="K1355" s="278" t="str">
        <f t="shared" si="43"/>
        <v>CMR002Stressed humanitarian conditions - Level 2</v>
      </c>
      <c r="L1355" s="290">
        <v>43509</v>
      </c>
      <c r="M1355" s="290" t="s">
        <v>3248</v>
      </c>
    </row>
    <row r="1356" spans="1:13" ht="15.5" hidden="1" thickTop="1" thickBot="1" x14ac:dyDescent="0.4">
      <c r="A1356" s="283" t="s">
        <v>1241</v>
      </c>
      <c r="B1356" s="284" t="str">
        <f>VLOOKUP(A1356,Lists!B:C,2,FALSE)</f>
        <v>CMR002</v>
      </c>
      <c r="C1356" s="284" t="str">
        <f>VLOOKUP(A1356,Lists!B:D,3,FALSE)</f>
        <v>CMR</v>
      </c>
      <c r="D1356" s="285" t="s">
        <v>5112</v>
      </c>
      <c r="E1356" s="285">
        <v>534517</v>
      </c>
      <c r="F1356" s="285" t="s">
        <v>1775</v>
      </c>
      <c r="G1356" s="285" t="s">
        <v>731</v>
      </c>
      <c r="H1356" s="278">
        <f t="shared" si="42"/>
        <v>2</v>
      </c>
      <c r="I1356" s="251" t="s">
        <v>1793</v>
      </c>
      <c r="J1356" s="285" t="s">
        <v>1814</v>
      </c>
      <c r="K1356" s="278" t="str">
        <f t="shared" si="43"/>
        <v>CMR002Moderate humanitarian conditions - Level 3</v>
      </c>
      <c r="L1356" s="286">
        <v>43509</v>
      </c>
      <c r="M1356" s="286" t="s">
        <v>3248</v>
      </c>
    </row>
    <row r="1357" spans="1:13" ht="15.5" hidden="1" thickTop="1" thickBot="1" x14ac:dyDescent="0.4">
      <c r="A1357" s="287" t="s">
        <v>1241</v>
      </c>
      <c r="B1357" s="288" t="str">
        <f>VLOOKUP(A1357,Lists!B:C,2,FALSE)</f>
        <v>CMR002</v>
      </c>
      <c r="C1357" s="288" t="str">
        <f>VLOOKUP(A1357,Lists!B:D,3,FALSE)</f>
        <v>CMR</v>
      </c>
      <c r="D1357" s="289" t="s">
        <v>5113</v>
      </c>
      <c r="E1357" s="289">
        <v>1440039</v>
      </c>
      <c r="F1357" s="289" t="s">
        <v>1775</v>
      </c>
      <c r="G1357" s="289" t="s">
        <v>731</v>
      </c>
      <c r="H1357" s="278">
        <f t="shared" si="42"/>
        <v>2</v>
      </c>
      <c r="I1357" s="252" t="s">
        <v>1793</v>
      </c>
      <c r="J1357" s="289" t="s">
        <v>1815</v>
      </c>
      <c r="K1357" s="278" t="str">
        <f t="shared" si="43"/>
        <v>CMR002Severe humanitarian conditions - Level 4</v>
      </c>
      <c r="L1357" s="290">
        <v>43509</v>
      </c>
      <c r="M1357" s="290" t="s">
        <v>3248</v>
      </c>
    </row>
    <row r="1358" spans="1:13" ht="15.5" hidden="1" thickTop="1" thickBot="1" x14ac:dyDescent="0.4">
      <c r="A1358" s="283" t="s">
        <v>1241</v>
      </c>
      <c r="B1358" s="284" t="str">
        <f>VLOOKUP(A1358,Lists!B:C,2,FALSE)</f>
        <v>CMR002</v>
      </c>
      <c r="C1358" s="284" t="str">
        <f>VLOOKUP(A1358,Lists!B:D,3,FALSE)</f>
        <v>CMR</v>
      </c>
      <c r="D1358" s="285" t="s">
        <v>5114</v>
      </c>
      <c r="E1358" s="285">
        <v>0</v>
      </c>
      <c r="F1358" s="285" t="s">
        <v>1775</v>
      </c>
      <c r="G1358" s="285" t="s">
        <v>731</v>
      </c>
      <c r="H1358" s="278">
        <f t="shared" si="42"/>
        <v>2</v>
      </c>
      <c r="I1358" s="251" t="s">
        <v>1793</v>
      </c>
      <c r="J1358" s="285"/>
      <c r="K1358" s="278" t="str">
        <f t="shared" si="43"/>
        <v>CMR002Extreme humanitarian conditions - Level 5</v>
      </c>
      <c r="L1358" s="286">
        <v>43509</v>
      </c>
      <c r="M1358" s="286" t="s">
        <v>3248</v>
      </c>
    </row>
    <row r="1359" spans="1:13" ht="15.5" hidden="1" thickTop="1" thickBot="1" x14ac:dyDescent="0.4">
      <c r="A1359" s="287" t="s">
        <v>1241</v>
      </c>
      <c r="B1359" s="288" t="str">
        <f>VLOOKUP(A1359,Lists!B:C,2,FALSE)</f>
        <v>CMR002</v>
      </c>
      <c r="C1359" s="288" t="str">
        <f>VLOOKUP(A1359,Lists!B:D,3,FALSE)</f>
        <v>CMR</v>
      </c>
      <c r="D1359" s="289" t="s">
        <v>5115</v>
      </c>
      <c r="E1359" s="289">
        <v>409</v>
      </c>
      <c r="F1359" s="289" t="s">
        <v>1772</v>
      </c>
      <c r="G1359" s="289" t="s">
        <v>731</v>
      </c>
      <c r="H1359" s="278">
        <f t="shared" si="42"/>
        <v>2</v>
      </c>
      <c r="I1359" s="252" t="s">
        <v>1786</v>
      </c>
      <c r="J1359" s="289" t="s">
        <v>1799</v>
      </c>
      <c r="K1359" s="278" t="str">
        <f t="shared" si="43"/>
        <v>CMR002Fatalities in all crises</v>
      </c>
      <c r="L1359" s="290">
        <v>43509</v>
      </c>
      <c r="M1359" s="290" t="s">
        <v>3248</v>
      </c>
    </row>
    <row r="1360" spans="1:13" ht="15.5" hidden="1" thickTop="1" thickBot="1" x14ac:dyDescent="0.4">
      <c r="A1360" s="283" t="s">
        <v>1241</v>
      </c>
      <c r="B1360" s="284" t="str">
        <f>VLOOKUP(A1360,Lists!B:C,2,FALSE)</f>
        <v>CMR002</v>
      </c>
      <c r="C1360" s="284" t="str">
        <f>VLOOKUP(A1360,Lists!B:D,3,FALSE)</f>
        <v>CMR</v>
      </c>
      <c r="D1360" s="285" t="s">
        <v>688</v>
      </c>
      <c r="E1360" s="285">
        <v>4</v>
      </c>
      <c r="F1360" s="285"/>
      <c r="G1360" s="285" t="s">
        <v>731</v>
      </c>
      <c r="H1360" s="278">
        <f t="shared" si="42"/>
        <v>2</v>
      </c>
      <c r="I1360" s="251"/>
      <c r="J1360" s="285"/>
      <c r="K1360" s="278" t="str">
        <f t="shared" si="43"/>
        <v>CMR002Crisis affected groups</v>
      </c>
      <c r="L1360" s="286">
        <v>43509</v>
      </c>
      <c r="M1360" s="286" t="s">
        <v>3248</v>
      </c>
    </row>
    <row r="1361" spans="1:13" ht="15.5" hidden="1" thickTop="1" thickBot="1" x14ac:dyDescent="0.4">
      <c r="A1361" s="287" t="s">
        <v>1241</v>
      </c>
      <c r="B1361" s="288" t="str">
        <f>VLOOKUP(A1361,Lists!B:C,2,FALSE)</f>
        <v>CMR002</v>
      </c>
      <c r="C1361" s="288" t="str">
        <f>VLOOKUP(A1361,Lists!B:D,3,FALSE)</f>
        <v>CMR</v>
      </c>
      <c r="D1361" s="289" t="s">
        <v>691</v>
      </c>
      <c r="E1361" s="289" t="s">
        <v>446</v>
      </c>
      <c r="F1361" s="289"/>
      <c r="G1361" s="289" t="s">
        <v>731</v>
      </c>
      <c r="H1361" s="278">
        <f t="shared" si="42"/>
        <v>2</v>
      </c>
      <c r="I1361" s="252"/>
      <c r="J1361" s="289"/>
      <c r="K1361" s="278" t="str">
        <f t="shared" si="43"/>
        <v>CMR002People facing limited access constraints</v>
      </c>
      <c r="L1361" s="290">
        <v>43509</v>
      </c>
      <c r="M1361" s="290" t="s">
        <v>3248</v>
      </c>
    </row>
    <row r="1362" spans="1:13" ht="15.5" hidden="1" thickTop="1" thickBot="1" x14ac:dyDescent="0.4">
      <c r="A1362" s="283" t="s">
        <v>1241</v>
      </c>
      <c r="B1362" s="284" t="str">
        <f>VLOOKUP(A1362,Lists!B:C,2,FALSE)</f>
        <v>CMR002</v>
      </c>
      <c r="C1362" s="284" t="str">
        <f>VLOOKUP(A1362,Lists!B:D,3,FALSE)</f>
        <v>CMR</v>
      </c>
      <c r="D1362" s="285" t="s">
        <v>692</v>
      </c>
      <c r="E1362" s="285" t="s">
        <v>446</v>
      </c>
      <c r="F1362" s="285"/>
      <c r="G1362" s="285" t="s">
        <v>731</v>
      </c>
      <c r="H1362" s="278">
        <f t="shared" si="42"/>
        <v>2</v>
      </c>
      <c r="I1362" s="251"/>
      <c r="J1362" s="285"/>
      <c r="K1362" s="278" t="str">
        <f t="shared" si="43"/>
        <v>CMR002People facing restricted access constraints</v>
      </c>
      <c r="L1362" s="286">
        <v>43509</v>
      </c>
      <c r="M1362" s="286" t="s">
        <v>3248</v>
      </c>
    </row>
    <row r="1363" spans="1:13" ht="15.5" hidden="1" thickTop="1" thickBot="1" x14ac:dyDescent="0.4">
      <c r="A1363" s="287" t="s">
        <v>1241</v>
      </c>
      <c r="B1363" s="288" t="str">
        <f>VLOOKUP(A1363,Lists!B:C,2,FALSE)</f>
        <v>CMR002</v>
      </c>
      <c r="C1363" s="288" t="str">
        <f>VLOOKUP(A1363,Lists!B:D,3,FALSE)</f>
        <v>CMR</v>
      </c>
      <c r="D1363" s="289" t="s">
        <v>643</v>
      </c>
      <c r="E1363" s="289">
        <v>0</v>
      </c>
      <c r="F1363" s="289" t="s">
        <v>896</v>
      </c>
      <c r="G1363" s="289" t="s">
        <v>731</v>
      </c>
      <c r="H1363" s="278">
        <f t="shared" si="42"/>
        <v>2</v>
      </c>
      <c r="I1363" s="252"/>
      <c r="J1363" s="289"/>
      <c r="K1363" s="278" t="str">
        <f t="shared" si="43"/>
        <v>CMR002Impediments to entry into country (bureaucratic and administrative)</v>
      </c>
      <c r="L1363" s="290">
        <v>43509</v>
      </c>
      <c r="M1363" s="290" t="s">
        <v>3248</v>
      </c>
    </row>
    <row r="1364" spans="1:13" ht="15.5" hidden="1" thickTop="1" thickBot="1" x14ac:dyDescent="0.4">
      <c r="A1364" s="283" t="s">
        <v>1241</v>
      </c>
      <c r="B1364" s="284" t="str">
        <f>VLOOKUP(A1364,Lists!B:C,2,FALSE)</f>
        <v>CMR002</v>
      </c>
      <c r="C1364" s="284" t="str">
        <f>VLOOKUP(A1364,Lists!B:D,3,FALSE)</f>
        <v>CMR</v>
      </c>
      <c r="D1364" s="285" t="s">
        <v>644</v>
      </c>
      <c r="E1364" s="285">
        <v>2</v>
      </c>
      <c r="F1364" s="285" t="s">
        <v>896</v>
      </c>
      <c r="G1364" s="285" t="s">
        <v>731</v>
      </c>
      <c r="H1364" s="278">
        <f t="shared" si="42"/>
        <v>2</v>
      </c>
      <c r="I1364" s="251"/>
      <c r="J1364" s="285"/>
      <c r="K1364" s="278" t="str">
        <f t="shared" si="43"/>
        <v>CMR002Restriction of movement (impediments to freedom of movement and/or administrative restrictions)</v>
      </c>
      <c r="L1364" s="286">
        <v>43509</v>
      </c>
      <c r="M1364" s="286" t="s">
        <v>3248</v>
      </c>
    </row>
    <row r="1365" spans="1:13" ht="15.5" hidden="1" thickTop="1" thickBot="1" x14ac:dyDescent="0.4">
      <c r="A1365" s="287" t="s">
        <v>1241</v>
      </c>
      <c r="B1365" s="288" t="str">
        <f>VLOOKUP(A1365,Lists!B:C,2,FALSE)</f>
        <v>CMR002</v>
      </c>
      <c r="C1365" s="288" t="str">
        <f>VLOOKUP(A1365,Lists!B:D,3,FALSE)</f>
        <v>CMR</v>
      </c>
      <c r="D1365" s="289" t="s">
        <v>645</v>
      </c>
      <c r="E1365" s="289">
        <v>1</v>
      </c>
      <c r="F1365" s="289" t="s">
        <v>896</v>
      </c>
      <c r="G1365" s="289" t="s">
        <v>731</v>
      </c>
      <c r="H1365" s="278">
        <f t="shared" si="42"/>
        <v>2</v>
      </c>
      <c r="I1365" s="252"/>
      <c r="J1365" s="289"/>
      <c r="K1365" s="278" t="str">
        <f t="shared" si="43"/>
        <v>CMR002Interference into implementation of humanitarian activities</v>
      </c>
      <c r="L1365" s="290">
        <v>43509</v>
      </c>
      <c r="M1365" s="290" t="s">
        <v>3248</v>
      </c>
    </row>
    <row r="1366" spans="1:13" ht="15.5" hidden="1" thickTop="1" thickBot="1" x14ac:dyDescent="0.4">
      <c r="A1366" s="283" t="s">
        <v>1241</v>
      </c>
      <c r="B1366" s="284" t="str">
        <f>VLOOKUP(A1366,Lists!B:C,2,FALSE)</f>
        <v>CMR002</v>
      </c>
      <c r="C1366" s="284" t="str">
        <f>VLOOKUP(A1366,Lists!B:D,3,FALSE)</f>
        <v>CMR</v>
      </c>
      <c r="D1366" s="285" t="s">
        <v>646</v>
      </c>
      <c r="E1366" s="285">
        <v>0</v>
      </c>
      <c r="F1366" s="285" t="s">
        <v>896</v>
      </c>
      <c r="G1366" s="285" t="s">
        <v>731</v>
      </c>
      <c r="H1366" s="278">
        <f t="shared" si="42"/>
        <v>2</v>
      </c>
      <c r="I1366" s="251"/>
      <c r="J1366" s="285"/>
      <c r="K1366" s="278" t="str">
        <f t="shared" si="43"/>
        <v>CMR002Violence against personnel, facilities and assets</v>
      </c>
      <c r="L1366" s="286">
        <v>43509</v>
      </c>
      <c r="M1366" s="286" t="s">
        <v>3248</v>
      </c>
    </row>
    <row r="1367" spans="1:13" ht="15.5" hidden="1" thickTop="1" thickBot="1" x14ac:dyDescent="0.4">
      <c r="A1367" s="287" t="s">
        <v>1241</v>
      </c>
      <c r="B1367" s="288" t="str">
        <f>VLOOKUP(A1367,Lists!B:C,2,FALSE)</f>
        <v>CMR002</v>
      </c>
      <c r="C1367" s="288" t="str">
        <f>VLOOKUP(A1367,Lists!B:D,3,FALSE)</f>
        <v>CMR</v>
      </c>
      <c r="D1367" s="289" t="s">
        <v>647</v>
      </c>
      <c r="E1367" s="289">
        <v>0</v>
      </c>
      <c r="F1367" s="289" t="s">
        <v>896</v>
      </c>
      <c r="G1367" s="289" t="s">
        <v>731</v>
      </c>
      <c r="H1367" s="278">
        <f t="shared" si="42"/>
        <v>2</v>
      </c>
      <c r="I1367" s="252"/>
      <c r="J1367" s="289"/>
      <c r="K1367" s="278" t="str">
        <f t="shared" si="43"/>
        <v>CMR002Denial of existence of humanitarian needs or entitlements to assistance</v>
      </c>
      <c r="L1367" s="290">
        <v>43509</v>
      </c>
      <c r="M1367" s="290" t="s">
        <v>3248</v>
      </c>
    </row>
    <row r="1368" spans="1:13" ht="15.5" hidden="1" thickTop="1" thickBot="1" x14ac:dyDescent="0.4">
      <c r="A1368" s="283" t="s">
        <v>1241</v>
      </c>
      <c r="B1368" s="284" t="str">
        <f>VLOOKUP(A1368,Lists!B:C,2,FALSE)</f>
        <v>CMR002</v>
      </c>
      <c r="C1368" s="284" t="str">
        <f>VLOOKUP(A1368,Lists!B:D,3,FALSE)</f>
        <v>CMR</v>
      </c>
      <c r="D1368" s="285" t="s">
        <v>648</v>
      </c>
      <c r="E1368" s="285">
        <v>2</v>
      </c>
      <c r="F1368" s="285" t="s">
        <v>896</v>
      </c>
      <c r="G1368" s="285" t="s">
        <v>731</v>
      </c>
      <c r="H1368" s="278">
        <f t="shared" si="42"/>
        <v>2</v>
      </c>
      <c r="I1368" s="251"/>
      <c r="J1368" s="285"/>
      <c r="K1368" s="278" t="str">
        <f t="shared" si="43"/>
        <v>CMR002Restriction and obstruction of access to services and assistance</v>
      </c>
      <c r="L1368" s="286">
        <v>43509</v>
      </c>
      <c r="M1368" s="286" t="s">
        <v>3248</v>
      </c>
    </row>
    <row r="1369" spans="1:13" ht="15.5" hidden="1" thickTop="1" thickBot="1" x14ac:dyDescent="0.4">
      <c r="A1369" s="287" t="s">
        <v>1241</v>
      </c>
      <c r="B1369" s="288" t="str">
        <f>VLOOKUP(A1369,Lists!B:C,2,FALSE)</f>
        <v>CMR002</v>
      </c>
      <c r="C1369" s="288" t="str">
        <f>VLOOKUP(A1369,Lists!B:D,3,FALSE)</f>
        <v>CMR</v>
      </c>
      <c r="D1369" s="289" t="s">
        <v>649</v>
      </c>
      <c r="E1369" s="289">
        <v>2</v>
      </c>
      <c r="F1369" s="289" t="s">
        <v>896</v>
      </c>
      <c r="G1369" s="289" t="s">
        <v>731</v>
      </c>
      <c r="H1369" s="278">
        <f t="shared" si="42"/>
        <v>2</v>
      </c>
      <c r="I1369" s="252"/>
      <c r="J1369" s="289"/>
      <c r="K1369" s="278" t="str">
        <f t="shared" si="43"/>
        <v>CMR002Ongoing insecurity/hostilities affecting humanitarian assistance</v>
      </c>
      <c r="L1369" s="290">
        <v>43509</v>
      </c>
      <c r="M1369" s="290" t="s">
        <v>3248</v>
      </c>
    </row>
    <row r="1370" spans="1:13" ht="15.5" hidden="1" thickTop="1" thickBot="1" x14ac:dyDescent="0.4">
      <c r="A1370" s="283" t="s">
        <v>1241</v>
      </c>
      <c r="B1370" s="284" t="str">
        <f>VLOOKUP(A1370,Lists!B:C,2,FALSE)</f>
        <v>CMR002</v>
      </c>
      <c r="C1370" s="284" t="str">
        <f>VLOOKUP(A1370,Lists!B:D,3,FALSE)</f>
        <v>CMR</v>
      </c>
      <c r="D1370" s="285" t="s">
        <v>650</v>
      </c>
      <c r="E1370" s="285">
        <v>2</v>
      </c>
      <c r="F1370" s="285" t="s">
        <v>896</v>
      </c>
      <c r="G1370" s="285" t="s">
        <v>731</v>
      </c>
      <c r="H1370" s="278">
        <f t="shared" si="42"/>
        <v>2</v>
      </c>
      <c r="I1370" s="251"/>
      <c r="J1370" s="285"/>
      <c r="K1370" s="278" t="str">
        <f t="shared" si="43"/>
        <v xml:space="preserve">CMR002Presence of mines and improvised explosive devices </v>
      </c>
      <c r="L1370" s="286">
        <v>43509</v>
      </c>
      <c r="M1370" s="286" t="s">
        <v>3248</v>
      </c>
    </row>
    <row r="1371" spans="1:13" ht="15.5" hidden="1" thickTop="1" thickBot="1" x14ac:dyDescent="0.4">
      <c r="A1371" s="287" t="s">
        <v>1241</v>
      </c>
      <c r="B1371" s="288" t="str">
        <f>VLOOKUP(A1371,Lists!B:C,2,FALSE)</f>
        <v>CMR002</v>
      </c>
      <c r="C1371" s="288" t="str">
        <f>VLOOKUP(A1371,Lists!B:D,3,FALSE)</f>
        <v>CMR</v>
      </c>
      <c r="D1371" s="289" t="s">
        <v>651</v>
      </c>
      <c r="E1371" s="289">
        <v>1</v>
      </c>
      <c r="F1371" s="289" t="s">
        <v>896</v>
      </c>
      <c r="G1371" s="289" t="s">
        <v>731</v>
      </c>
      <c r="H1371" s="278">
        <f t="shared" si="42"/>
        <v>2</v>
      </c>
      <c r="I1371" s="252"/>
      <c r="J1371" s="289"/>
      <c r="K1371" s="278" t="str">
        <f t="shared" si="43"/>
        <v>CMR002Physical constraints in the environment (obstacles related to terrain, climate, lack of infrastructure, etc.)</v>
      </c>
      <c r="L1371" s="290">
        <v>43509</v>
      </c>
      <c r="M1371" s="290" t="s">
        <v>3248</v>
      </c>
    </row>
    <row r="1372" spans="1:13" ht="15.5" hidden="1" thickTop="1" thickBot="1" x14ac:dyDescent="0.4">
      <c r="A1372" s="283" t="s">
        <v>1242</v>
      </c>
      <c r="B1372" s="284" t="str">
        <f>VLOOKUP(A1372,Lists!B:C,2,FALSE)</f>
        <v>CMR003</v>
      </c>
      <c r="C1372" s="284" t="str">
        <f>VLOOKUP(A1372,Lists!B:D,3,FALSE)</f>
        <v>CMR</v>
      </c>
      <c r="D1372" s="285" t="s">
        <v>522</v>
      </c>
      <c r="E1372" s="285">
        <v>24643980</v>
      </c>
      <c r="F1372" s="285" t="s">
        <v>1768</v>
      </c>
      <c r="G1372" s="285" t="s">
        <v>731</v>
      </c>
      <c r="H1372" s="278">
        <f t="shared" si="42"/>
        <v>2</v>
      </c>
      <c r="I1372" s="251" t="s">
        <v>1777</v>
      </c>
      <c r="J1372" s="285" t="s">
        <v>1778</v>
      </c>
      <c r="K1372" s="278" t="str">
        <f t="shared" si="43"/>
        <v>CMR003Total population</v>
      </c>
      <c r="L1372" s="286">
        <v>43509</v>
      </c>
      <c r="M1372" s="286" t="s">
        <v>3248</v>
      </c>
    </row>
    <row r="1373" spans="1:13" ht="15.5" hidden="1" thickTop="1" thickBot="1" x14ac:dyDescent="0.4">
      <c r="A1373" s="287" t="s">
        <v>1242</v>
      </c>
      <c r="B1373" s="288" t="str">
        <f>VLOOKUP(A1373,Lists!B:C,2,FALSE)</f>
        <v>CMR003</v>
      </c>
      <c r="C1373" s="288" t="str">
        <f>VLOOKUP(A1373,Lists!B:D,3,FALSE)</f>
        <v>CMR</v>
      </c>
      <c r="D1373" s="289" t="s">
        <v>660</v>
      </c>
      <c r="E1373" s="289">
        <v>76850</v>
      </c>
      <c r="F1373" s="289" t="s">
        <v>1769</v>
      </c>
      <c r="G1373" s="289" t="s">
        <v>731</v>
      </c>
      <c r="H1373" s="278">
        <f t="shared" si="42"/>
        <v>2</v>
      </c>
      <c r="I1373" s="252" t="s">
        <v>1779</v>
      </c>
      <c r="J1373" s="289" t="s">
        <v>1818</v>
      </c>
      <c r="K1373" s="278" t="str">
        <f t="shared" si="43"/>
        <v>CMR003Landmass affected</v>
      </c>
      <c r="L1373" s="290">
        <v>43509</v>
      </c>
      <c r="M1373" s="290" t="s">
        <v>3248</v>
      </c>
    </row>
    <row r="1374" spans="1:13" ht="15.5" hidden="1" thickTop="1" thickBot="1" x14ac:dyDescent="0.4">
      <c r="A1374" s="283" t="s">
        <v>1242</v>
      </c>
      <c r="B1374" s="284" t="str">
        <f>VLOOKUP(A1374,Lists!B:C,2,FALSE)</f>
        <v>CMR003</v>
      </c>
      <c r="C1374" s="284" t="str">
        <f>VLOOKUP(A1374,Lists!B:D,3,FALSE)</f>
        <v>CMR</v>
      </c>
      <c r="D1374" s="285" t="s">
        <v>737</v>
      </c>
      <c r="E1374" s="285">
        <v>9692475</v>
      </c>
      <c r="F1374" s="285" t="s">
        <v>1770</v>
      </c>
      <c r="G1374" s="285" t="s">
        <v>731</v>
      </c>
      <c r="H1374" s="278">
        <f t="shared" si="42"/>
        <v>2</v>
      </c>
      <c r="I1374" s="251" t="s">
        <v>1781</v>
      </c>
      <c r="J1374" s="285" t="s">
        <v>1819</v>
      </c>
      <c r="K1374" s="278" t="str">
        <f t="shared" si="43"/>
        <v>CMR003People exposed</v>
      </c>
      <c r="L1374" s="286">
        <v>43509</v>
      </c>
      <c r="M1374" s="286" t="s">
        <v>3248</v>
      </c>
    </row>
    <row r="1375" spans="1:13" ht="15.5" hidden="1" thickTop="1" thickBot="1" x14ac:dyDescent="0.4">
      <c r="A1375" s="287" t="s">
        <v>1242</v>
      </c>
      <c r="B1375" s="288" t="str">
        <f>VLOOKUP(A1375,Lists!B:C,2,FALSE)</f>
        <v>CMR003</v>
      </c>
      <c r="C1375" s="288" t="str">
        <f>VLOOKUP(A1375,Lists!B:D,3,FALSE)</f>
        <v>CMR</v>
      </c>
      <c r="D1375" s="289" t="s">
        <v>533</v>
      </c>
      <c r="E1375" s="289">
        <v>4000000</v>
      </c>
      <c r="F1375" s="289" t="s">
        <v>1816</v>
      </c>
      <c r="G1375" s="289" t="s">
        <v>731</v>
      </c>
      <c r="H1375" s="278">
        <f t="shared" si="42"/>
        <v>2</v>
      </c>
      <c r="I1375" s="252" t="s">
        <v>1820</v>
      </c>
      <c r="J1375" s="289" t="s">
        <v>1821</v>
      </c>
      <c r="K1375" s="278" t="str">
        <f t="shared" si="43"/>
        <v>CMR003People affected</v>
      </c>
      <c r="L1375" s="290">
        <v>43509</v>
      </c>
      <c r="M1375" s="290" t="s">
        <v>3248</v>
      </c>
    </row>
    <row r="1376" spans="1:13" ht="15.5" thickTop="1" thickBot="1" x14ac:dyDescent="0.4">
      <c r="A1376" s="283" t="s">
        <v>1242</v>
      </c>
      <c r="B1376" s="284" t="str">
        <f>VLOOKUP(A1376,Lists!B:C,2,FALSE)</f>
        <v>CMR003</v>
      </c>
      <c r="C1376" s="284" t="str">
        <f>VLOOKUP(A1376,Lists!B:D,3,FALSE)</f>
        <v>CMR</v>
      </c>
      <c r="D1376" s="285" t="s">
        <v>666</v>
      </c>
      <c r="E1376" s="285">
        <v>469500</v>
      </c>
      <c r="F1376" s="285" t="s">
        <v>1816</v>
      </c>
      <c r="G1376" s="285" t="s">
        <v>731</v>
      </c>
      <c r="H1376" s="278">
        <f t="shared" si="42"/>
        <v>2</v>
      </c>
      <c r="I1376" s="251" t="s">
        <v>1820</v>
      </c>
      <c r="J1376" s="285" t="s">
        <v>1822</v>
      </c>
      <c r="K1376" s="278" t="str">
        <f t="shared" si="43"/>
        <v>CMR003People displaced</v>
      </c>
      <c r="L1376" s="286">
        <v>43509</v>
      </c>
      <c r="M1376" s="286" t="s">
        <v>3248</v>
      </c>
    </row>
    <row r="1377" spans="1:13" ht="15.5" hidden="1" thickTop="1" thickBot="1" x14ac:dyDescent="0.4">
      <c r="A1377" s="287" t="s">
        <v>1242</v>
      </c>
      <c r="B1377" s="288" t="str">
        <f>VLOOKUP(A1377,Lists!B:C,2,FALSE)</f>
        <v>CMR003</v>
      </c>
      <c r="C1377" s="288" t="str">
        <f>VLOOKUP(A1377,Lists!B:D,3,FALSE)</f>
        <v>CMR</v>
      </c>
      <c r="D1377" s="289" t="s">
        <v>5027</v>
      </c>
      <c r="E1377" s="289">
        <v>69</v>
      </c>
      <c r="F1377" s="289" t="s">
        <v>1772</v>
      </c>
      <c r="G1377" s="289" t="s">
        <v>731</v>
      </c>
      <c r="H1377" s="278">
        <f t="shared" si="42"/>
        <v>2</v>
      </c>
      <c r="I1377" s="252" t="s">
        <v>1786</v>
      </c>
      <c r="J1377" s="289" t="s">
        <v>1823</v>
      </c>
      <c r="K1377" s="278" t="str">
        <f t="shared" si="43"/>
        <v>CMR003Injuries reported</v>
      </c>
      <c r="L1377" s="290">
        <v>43509</v>
      </c>
      <c r="M1377" s="290" t="s">
        <v>3248</v>
      </c>
    </row>
    <row r="1378" spans="1:13" ht="15.5" hidden="1" thickTop="1" thickBot="1" x14ac:dyDescent="0.4">
      <c r="A1378" s="283" t="s">
        <v>1242</v>
      </c>
      <c r="B1378" s="284" t="str">
        <f>VLOOKUP(A1378,Lists!B:C,2,FALSE)</f>
        <v>CMR003</v>
      </c>
      <c r="C1378" s="284" t="str">
        <f>VLOOKUP(A1378,Lists!B:D,3,FALSE)</f>
        <v>CMR</v>
      </c>
      <c r="D1378" s="285" t="s">
        <v>5028</v>
      </c>
      <c r="E1378" s="285">
        <v>7</v>
      </c>
      <c r="F1378" s="285" t="s">
        <v>1773</v>
      </c>
      <c r="G1378" s="285" t="s">
        <v>731</v>
      </c>
      <c r="H1378" s="278">
        <f t="shared" si="42"/>
        <v>2</v>
      </c>
      <c r="I1378" s="251" t="s">
        <v>1788</v>
      </c>
      <c r="J1378" s="285" t="s">
        <v>1824</v>
      </c>
      <c r="K1378" s="278" t="str">
        <f t="shared" si="43"/>
        <v>CMR003Illness cases reported</v>
      </c>
      <c r="L1378" s="286">
        <v>43509</v>
      </c>
      <c r="M1378" s="286" t="s">
        <v>3248</v>
      </c>
    </row>
    <row r="1379" spans="1:13" ht="15.5" hidden="1" thickTop="1" thickBot="1" x14ac:dyDescent="0.4">
      <c r="A1379" s="287" t="s">
        <v>1242</v>
      </c>
      <c r="B1379" s="288" t="str">
        <f>VLOOKUP(A1379,Lists!B:C,2,FALSE)</f>
        <v>CMR003</v>
      </c>
      <c r="C1379" s="288" t="str">
        <f>VLOOKUP(A1379,Lists!B:D,3,FALSE)</f>
        <v>CMR</v>
      </c>
      <c r="D1379" s="289" t="s">
        <v>5029</v>
      </c>
      <c r="E1379" s="289">
        <v>284</v>
      </c>
      <c r="F1379" s="289" t="s">
        <v>1772</v>
      </c>
      <c r="G1379" s="289" t="s">
        <v>731</v>
      </c>
      <c r="H1379" s="278">
        <f t="shared" si="42"/>
        <v>2</v>
      </c>
      <c r="I1379" s="252" t="s">
        <v>1786</v>
      </c>
      <c r="J1379" s="289" t="s">
        <v>1823</v>
      </c>
      <c r="K1379" s="278" t="str">
        <f t="shared" si="43"/>
        <v>CMR003Fatalities reported</v>
      </c>
      <c r="L1379" s="290">
        <v>43509</v>
      </c>
      <c r="M1379" s="290" t="s">
        <v>3248</v>
      </c>
    </row>
    <row r="1380" spans="1:13" ht="15.5" hidden="1" thickTop="1" thickBot="1" x14ac:dyDescent="0.4">
      <c r="A1380" s="283" t="s">
        <v>1242</v>
      </c>
      <c r="B1380" s="284" t="str">
        <f>VLOOKUP(A1380,Lists!B:C,2,FALSE)</f>
        <v>CMR003</v>
      </c>
      <c r="C1380" s="284" t="str">
        <f>VLOOKUP(A1380,Lists!B:D,3,FALSE)</f>
        <v>CMR</v>
      </c>
      <c r="D1380" s="285" t="s">
        <v>5108</v>
      </c>
      <c r="E1380" s="285" t="s">
        <v>446</v>
      </c>
      <c r="F1380" s="285"/>
      <c r="G1380" s="285" t="s">
        <v>731</v>
      </c>
      <c r="H1380" s="278">
        <f t="shared" si="42"/>
        <v>2</v>
      </c>
      <c r="I1380" s="251"/>
      <c r="J1380" s="285"/>
      <c r="K1380" s="278" t="str">
        <f t="shared" si="43"/>
        <v>CMR003Buildings damaged</v>
      </c>
      <c r="L1380" s="286">
        <v>43509</v>
      </c>
      <c r="M1380" s="286" t="s">
        <v>3248</v>
      </c>
    </row>
    <row r="1381" spans="1:13" ht="15.5" hidden="1" thickTop="1" thickBot="1" x14ac:dyDescent="0.4">
      <c r="A1381" s="287" t="s">
        <v>1242</v>
      </c>
      <c r="B1381" s="288" t="str">
        <f>VLOOKUP(A1381,Lists!B:C,2,FALSE)</f>
        <v>CMR003</v>
      </c>
      <c r="C1381" s="288" t="str">
        <f>VLOOKUP(A1381,Lists!B:D,3,FALSE)</f>
        <v>CMR</v>
      </c>
      <c r="D1381" s="289" t="s">
        <v>5109</v>
      </c>
      <c r="E1381" s="289" t="s">
        <v>446</v>
      </c>
      <c r="F1381" s="289"/>
      <c r="G1381" s="289" t="s">
        <v>446</v>
      </c>
      <c r="H1381" s="278" t="str">
        <f t="shared" si="42"/>
        <v>x</v>
      </c>
      <c r="I1381" s="252"/>
      <c r="J1381" s="289"/>
      <c r="K1381" s="278" t="str">
        <f t="shared" si="43"/>
        <v>CMR003Buildings destroyed</v>
      </c>
      <c r="L1381" s="290">
        <v>43509</v>
      </c>
      <c r="M1381" s="290" t="s">
        <v>3248</v>
      </c>
    </row>
    <row r="1382" spans="1:13" ht="15.5" hidden="1" thickTop="1" thickBot="1" x14ac:dyDescent="0.4">
      <c r="A1382" s="283" t="s">
        <v>1242</v>
      </c>
      <c r="B1382" s="284" t="str">
        <f>VLOOKUP(A1382,Lists!B:C,2,FALSE)</f>
        <v>CMR003</v>
      </c>
      <c r="C1382" s="284" t="str">
        <f>VLOOKUP(A1382,Lists!B:D,3,FALSE)</f>
        <v>CMR</v>
      </c>
      <c r="D1382" s="285" t="s">
        <v>742</v>
      </c>
      <c r="E1382" s="285">
        <v>466</v>
      </c>
      <c r="F1382" s="285" t="s">
        <v>1817</v>
      </c>
      <c r="G1382" s="285" t="s">
        <v>731</v>
      </c>
      <c r="H1382" s="278">
        <f t="shared" si="42"/>
        <v>2</v>
      </c>
      <c r="I1382" s="251" t="s">
        <v>1825</v>
      </c>
      <c r="J1382" s="285" t="s">
        <v>1826</v>
      </c>
      <c r="K1382" s="278" t="str">
        <f t="shared" si="43"/>
        <v>CMR003Economic Losses</v>
      </c>
      <c r="L1382" s="286">
        <v>43509</v>
      </c>
      <c r="M1382" s="286" t="s">
        <v>3248</v>
      </c>
    </row>
    <row r="1383" spans="1:13" ht="15.5" hidden="1" thickTop="1" thickBot="1" x14ac:dyDescent="0.4">
      <c r="A1383" s="287" t="s">
        <v>1242</v>
      </c>
      <c r="B1383" s="288" t="str">
        <f>VLOOKUP(A1383,Lists!B:C,2,FALSE)</f>
        <v>CMR003</v>
      </c>
      <c r="C1383" s="288" t="str">
        <f>VLOOKUP(A1383,Lists!B:D,3,FALSE)</f>
        <v>CMR</v>
      </c>
      <c r="D1383" s="289" t="s">
        <v>752</v>
      </c>
      <c r="E1383" s="289">
        <v>1300000</v>
      </c>
      <c r="F1383" s="289" t="s">
        <v>1816</v>
      </c>
      <c r="G1383" s="289" t="s">
        <v>731</v>
      </c>
      <c r="H1383" s="278">
        <f t="shared" si="42"/>
        <v>2</v>
      </c>
      <c r="I1383" s="252" t="s">
        <v>1820</v>
      </c>
      <c r="J1383" s="289"/>
      <c r="K1383" s="278" t="str">
        <f t="shared" si="43"/>
        <v>CMR003People in Need</v>
      </c>
      <c r="L1383" s="290">
        <v>43509</v>
      </c>
      <c r="M1383" s="290" t="s">
        <v>3248</v>
      </c>
    </row>
    <row r="1384" spans="1:13" ht="15.5" hidden="1" thickTop="1" thickBot="1" x14ac:dyDescent="0.4">
      <c r="A1384" s="283" t="s">
        <v>1242</v>
      </c>
      <c r="B1384" s="284" t="str">
        <f>VLOOKUP(A1384,Lists!B:C,2,FALSE)</f>
        <v>CMR003</v>
      </c>
      <c r="C1384" s="284" t="str">
        <f>VLOOKUP(A1384,Lists!B:D,3,FALSE)</f>
        <v>CMR</v>
      </c>
      <c r="D1384" s="285" t="s">
        <v>5110</v>
      </c>
      <c r="E1384" s="285">
        <v>0</v>
      </c>
      <c r="F1384" s="285"/>
      <c r="G1384" s="285" t="s">
        <v>731</v>
      </c>
      <c r="H1384" s="278">
        <f t="shared" si="42"/>
        <v>2</v>
      </c>
      <c r="I1384" s="251"/>
      <c r="J1384" s="285"/>
      <c r="K1384" s="278" t="str">
        <f t="shared" si="43"/>
        <v>CMR003Minimal humanitarian conditions - Level 1</v>
      </c>
      <c r="L1384" s="286">
        <v>43509</v>
      </c>
      <c r="M1384" s="286" t="s">
        <v>3248</v>
      </c>
    </row>
    <row r="1385" spans="1:13" ht="15.5" hidden="1" thickTop="1" thickBot="1" x14ac:dyDescent="0.4">
      <c r="A1385" s="287" t="s">
        <v>1242</v>
      </c>
      <c r="B1385" s="288" t="str">
        <f>VLOOKUP(A1385,Lists!B:C,2,FALSE)</f>
        <v>CMR003</v>
      </c>
      <c r="C1385" s="288" t="str">
        <f>VLOOKUP(A1385,Lists!B:D,3,FALSE)</f>
        <v>CMR</v>
      </c>
      <c r="D1385" s="289" t="s">
        <v>5111</v>
      </c>
      <c r="E1385" s="289">
        <v>0</v>
      </c>
      <c r="F1385" s="289"/>
      <c r="G1385" s="289" t="s">
        <v>731</v>
      </c>
      <c r="H1385" s="278">
        <f t="shared" si="42"/>
        <v>2</v>
      </c>
      <c r="I1385" s="252"/>
      <c r="J1385" s="289"/>
      <c r="K1385" s="278" t="str">
        <f t="shared" si="43"/>
        <v>CMR003Stressed humanitarian conditions - Level 2</v>
      </c>
      <c r="L1385" s="290">
        <v>43509</v>
      </c>
      <c r="M1385" s="290" t="s">
        <v>3248</v>
      </c>
    </row>
    <row r="1386" spans="1:13" ht="15.5" hidden="1" thickTop="1" thickBot="1" x14ac:dyDescent="0.4">
      <c r="A1386" s="283" t="s">
        <v>1242</v>
      </c>
      <c r="B1386" s="284" t="str">
        <f>VLOOKUP(A1386,Lists!B:C,2,FALSE)</f>
        <v>CMR003</v>
      </c>
      <c r="C1386" s="284" t="str">
        <f>VLOOKUP(A1386,Lists!B:D,3,FALSE)</f>
        <v>CMR</v>
      </c>
      <c r="D1386" s="285" t="s">
        <v>5112</v>
      </c>
      <c r="E1386" s="285">
        <v>922500</v>
      </c>
      <c r="F1386" s="285" t="s">
        <v>1816</v>
      </c>
      <c r="G1386" s="285" t="s">
        <v>731</v>
      </c>
      <c r="H1386" s="278">
        <f t="shared" si="42"/>
        <v>2</v>
      </c>
      <c r="I1386" s="251" t="s">
        <v>1820</v>
      </c>
      <c r="J1386" s="285" t="s">
        <v>1827</v>
      </c>
      <c r="K1386" s="278" t="str">
        <f t="shared" si="43"/>
        <v>CMR003Moderate humanitarian conditions - Level 3</v>
      </c>
      <c r="L1386" s="286">
        <v>43509</v>
      </c>
      <c r="M1386" s="286" t="s">
        <v>3248</v>
      </c>
    </row>
    <row r="1387" spans="1:13" ht="15.5" hidden="1" thickTop="1" thickBot="1" x14ac:dyDescent="0.4">
      <c r="A1387" s="287" t="s">
        <v>1242</v>
      </c>
      <c r="B1387" s="288" t="str">
        <f>VLOOKUP(A1387,Lists!B:C,2,FALSE)</f>
        <v>CMR003</v>
      </c>
      <c r="C1387" s="288" t="str">
        <f>VLOOKUP(A1387,Lists!B:D,3,FALSE)</f>
        <v>CMR</v>
      </c>
      <c r="D1387" s="289" t="s">
        <v>5113</v>
      </c>
      <c r="E1387" s="289">
        <v>377500</v>
      </c>
      <c r="F1387" s="289" t="s">
        <v>1776</v>
      </c>
      <c r="G1387" s="289" t="s">
        <v>731</v>
      </c>
      <c r="H1387" s="278">
        <f t="shared" si="42"/>
        <v>2</v>
      </c>
      <c r="I1387" s="252" t="s">
        <v>1828</v>
      </c>
      <c r="J1387" s="289" t="s">
        <v>1829</v>
      </c>
      <c r="K1387" s="278" t="str">
        <f t="shared" si="43"/>
        <v>CMR003Severe humanitarian conditions - Level 4</v>
      </c>
      <c r="L1387" s="290">
        <v>43509</v>
      </c>
      <c r="M1387" s="290" t="s">
        <v>3248</v>
      </c>
    </row>
    <row r="1388" spans="1:13" ht="15.5" hidden="1" thickTop="1" thickBot="1" x14ac:dyDescent="0.4">
      <c r="A1388" s="283" t="s">
        <v>1242</v>
      </c>
      <c r="B1388" s="284" t="str">
        <f>VLOOKUP(A1388,Lists!B:C,2,FALSE)</f>
        <v>CMR003</v>
      </c>
      <c r="C1388" s="284" t="str">
        <f>VLOOKUP(A1388,Lists!B:D,3,FALSE)</f>
        <v>CMR</v>
      </c>
      <c r="D1388" s="285" t="s">
        <v>5114</v>
      </c>
      <c r="E1388" s="285">
        <v>0</v>
      </c>
      <c r="F1388" s="285"/>
      <c r="G1388" s="285" t="s">
        <v>731</v>
      </c>
      <c r="H1388" s="278">
        <f t="shared" si="42"/>
        <v>2</v>
      </c>
      <c r="I1388" s="251"/>
      <c r="J1388" s="285"/>
      <c r="K1388" s="278" t="str">
        <f t="shared" si="43"/>
        <v>CMR003Extreme humanitarian conditions - Level 5</v>
      </c>
      <c r="L1388" s="286">
        <v>43509</v>
      </c>
      <c r="M1388" s="286" t="s">
        <v>3248</v>
      </c>
    </row>
    <row r="1389" spans="1:13" ht="15.5" hidden="1" thickTop="1" thickBot="1" x14ac:dyDescent="0.4">
      <c r="A1389" s="287" t="s">
        <v>1242</v>
      </c>
      <c r="B1389" s="288" t="str">
        <f>VLOOKUP(A1389,Lists!B:C,2,FALSE)</f>
        <v>CMR003</v>
      </c>
      <c r="C1389" s="288" t="str">
        <f>VLOOKUP(A1389,Lists!B:D,3,FALSE)</f>
        <v>CMR</v>
      </c>
      <c r="D1389" s="289" t="s">
        <v>5115</v>
      </c>
      <c r="E1389" s="289">
        <v>409</v>
      </c>
      <c r="F1389" s="289" t="s">
        <v>1772</v>
      </c>
      <c r="G1389" s="289" t="s">
        <v>731</v>
      </c>
      <c r="H1389" s="278">
        <f t="shared" si="42"/>
        <v>2</v>
      </c>
      <c r="I1389" s="252" t="s">
        <v>1786</v>
      </c>
      <c r="J1389" s="289" t="s">
        <v>1799</v>
      </c>
      <c r="K1389" s="278" t="str">
        <f t="shared" si="43"/>
        <v>CMR003Fatalities in all crises</v>
      </c>
      <c r="L1389" s="290">
        <v>43509</v>
      </c>
      <c r="M1389" s="290" t="s">
        <v>3248</v>
      </c>
    </row>
    <row r="1390" spans="1:13" ht="15.5" hidden="1" thickTop="1" thickBot="1" x14ac:dyDescent="0.4">
      <c r="A1390" s="283" t="s">
        <v>1242</v>
      </c>
      <c r="B1390" s="284" t="str">
        <f>VLOOKUP(A1390,Lists!B:C,2,FALSE)</f>
        <v>CMR003</v>
      </c>
      <c r="C1390" s="284" t="str">
        <f>VLOOKUP(A1390,Lists!B:D,3,FALSE)</f>
        <v>CMR</v>
      </c>
      <c r="D1390" s="285" t="s">
        <v>688</v>
      </c>
      <c r="E1390" s="285">
        <v>3</v>
      </c>
      <c r="F1390" s="285"/>
      <c r="G1390" s="285" t="s">
        <v>731</v>
      </c>
      <c r="H1390" s="278">
        <f t="shared" si="42"/>
        <v>2</v>
      </c>
      <c r="I1390" s="251"/>
      <c r="J1390" s="285"/>
      <c r="K1390" s="278" t="str">
        <f t="shared" si="43"/>
        <v>CMR003Crisis affected groups</v>
      </c>
      <c r="L1390" s="286">
        <v>43509</v>
      </c>
      <c r="M1390" s="286" t="s">
        <v>3248</v>
      </c>
    </row>
    <row r="1391" spans="1:13" ht="15.5" hidden="1" thickTop="1" thickBot="1" x14ac:dyDescent="0.4">
      <c r="A1391" s="287" t="s">
        <v>1242</v>
      </c>
      <c r="B1391" s="288" t="str">
        <f>VLOOKUP(A1391,Lists!B:C,2,FALSE)</f>
        <v>CMR003</v>
      </c>
      <c r="C1391" s="288" t="str">
        <f>VLOOKUP(A1391,Lists!B:D,3,FALSE)</f>
        <v>CMR</v>
      </c>
      <c r="D1391" s="289" t="s">
        <v>691</v>
      </c>
      <c r="E1391" s="289" t="s">
        <v>446</v>
      </c>
      <c r="F1391" s="289"/>
      <c r="G1391" s="289" t="s">
        <v>731</v>
      </c>
      <c r="H1391" s="278">
        <f t="shared" si="42"/>
        <v>2</v>
      </c>
      <c r="I1391" s="252"/>
      <c r="J1391" s="289"/>
      <c r="K1391" s="278" t="str">
        <f t="shared" si="43"/>
        <v>CMR003People facing limited access constraints</v>
      </c>
      <c r="L1391" s="290">
        <v>43509</v>
      </c>
      <c r="M1391" s="290" t="s">
        <v>3248</v>
      </c>
    </row>
    <row r="1392" spans="1:13" ht="15.5" hidden="1" thickTop="1" thickBot="1" x14ac:dyDescent="0.4">
      <c r="A1392" s="283" t="s">
        <v>1242</v>
      </c>
      <c r="B1392" s="284" t="str">
        <f>VLOOKUP(A1392,Lists!B:C,2,FALSE)</f>
        <v>CMR003</v>
      </c>
      <c r="C1392" s="284" t="str">
        <f>VLOOKUP(A1392,Lists!B:D,3,FALSE)</f>
        <v>CMR</v>
      </c>
      <c r="D1392" s="285" t="s">
        <v>692</v>
      </c>
      <c r="E1392" s="285">
        <v>377500</v>
      </c>
      <c r="F1392" s="285" t="s">
        <v>1776</v>
      </c>
      <c r="G1392" s="285" t="s">
        <v>731</v>
      </c>
      <c r="H1392" s="278">
        <f t="shared" si="42"/>
        <v>2</v>
      </c>
      <c r="I1392" s="251" t="s">
        <v>1801</v>
      </c>
      <c r="J1392" s="285" t="s">
        <v>1802</v>
      </c>
      <c r="K1392" s="278" t="str">
        <f t="shared" si="43"/>
        <v>CMR003People facing restricted access constraints</v>
      </c>
      <c r="L1392" s="286">
        <v>43509</v>
      </c>
      <c r="M1392" s="286" t="s">
        <v>3248</v>
      </c>
    </row>
    <row r="1393" spans="1:13" ht="15.5" hidden="1" thickTop="1" thickBot="1" x14ac:dyDescent="0.4">
      <c r="A1393" s="287" t="s">
        <v>1242</v>
      </c>
      <c r="B1393" s="288" t="str">
        <f>VLOOKUP(A1393,Lists!B:C,2,FALSE)</f>
        <v>CMR003</v>
      </c>
      <c r="C1393" s="288" t="str">
        <f>VLOOKUP(A1393,Lists!B:D,3,FALSE)</f>
        <v>CMR</v>
      </c>
      <c r="D1393" s="289" t="s">
        <v>643</v>
      </c>
      <c r="E1393" s="289">
        <v>0</v>
      </c>
      <c r="F1393" s="289" t="s">
        <v>896</v>
      </c>
      <c r="G1393" s="289" t="s">
        <v>731</v>
      </c>
      <c r="H1393" s="278">
        <f t="shared" si="42"/>
        <v>2</v>
      </c>
      <c r="I1393" s="252"/>
      <c r="J1393" s="289"/>
      <c r="K1393" s="278" t="str">
        <f t="shared" si="43"/>
        <v>CMR003Impediments to entry into country (bureaucratic and administrative)</v>
      </c>
      <c r="L1393" s="290">
        <v>43509</v>
      </c>
      <c r="M1393" s="290" t="s">
        <v>3248</v>
      </c>
    </row>
    <row r="1394" spans="1:13" ht="15.5" hidden="1" thickTop="1" thickBot="1" x14ac:dyDescent="0.4">
      <c r="A1394" s="283" t="s">
        <v>1242</v>
      </c>
      <c r="B1394" s="284" t="str">
        <f>VLOOKUP(A1394,Lists!B:C,2,FALSE)</f>
        <v>CMR003</v>
      </c>
      <c r="C1394" s="284" t="str">
        <f>VLOOKUP(A1394,Lists!B:D,3,FALSE)</f>
        <v>CMR</v>
      </c>
      <c r="D1394" s="285" t="s">
        <v>644</v>
      </c>
      <c r="E1394" s="285">
        <v>2</v>
      </c>
      <c r="F1394" s="285" t="s">
        <v>896</v>
      </c>
      <c r="G1394" s="285" t="s">
        <v>731</v>
      </c>
      <c r="H1394" s="278">
        <f t="shared" si="42"/>
        <v>2</v>
      </c>
      <c r="I1394" s="251"/>
      <c r="J1394" s="285"/>
      <c r="K1394" s="278" t="str">
        <f t="shared" si="43"/>
        <v>CMR003Restriction of movement (impediments to freedom of movement and/or administrative restrictions)</v>
      </c>
      <c r="L1394" s="286">
        <v>43509</v>
      </c>
      <c r="M1394" s="286" t="s">
        <v>3248</v>
      </c>
    </row>
    <row r="1395" spans="1:13" ht="15.5" hidden="1" thickTop="1" thickBot="1" x14ac:dyDescent="0.4">
      <c r="A1395" s="287" t="s">
        <v>1242</v>
      </c>
      <c r="B1395" s="288" t="str">
        <f>VLOOKUP(A1395,Lists!B:C,2,FALSE)</f>
        <v>CMR003</v>
      </c>
      <c r="C1395" s="288" t="str">
        <f>VLOOKUP(A1395,Lists!B:D,3,FALSE)</f>
        <v>CMR</v>
      </c>
      <c r="D1395" s="289" t="s">
        <v>645</v>
      </c>
      <c r="E1395" s="289">
        <v>1</v>
      </c>
      <c r="F1395" s="289" t="s">
        <v>896</v>
      </c>
      <c r="G1395" s="289" t="s">
        <v>731</v>
      </c>
      <c r="H1395" s="278">
        <f t="shared" si="42"/>
        <v>2</v>
      </c>
      <c r="I1395" s="252"/>
      <c r="J1395" s="289"/>
      <c r="K1395" s="278" t="str">
        <f t="shared" si="43"/>
        <v>CMR003Interference into implementation of humanitarian activities</v>
      </c>
      <c r="L1395" s="290">
        <v>43509</v>
      </c>
      <c r="M1395" s="290" t="s">
        <v>3248</v>
      </c>
    </row>
    <row r="1396" spans="1:13" ht="15.5" hidden="1" thickTop="1" thickBot="1" x14ac:dyDescent="0.4">
      <c r="A1396" s="283" t="s">
        <v>1242</v>
      </c>
      <c r="B1396" s="284" t="str">
        <f>VLOOKUP(A1396,Lists!B:C,2,FALSE)</f>
        <v>CMR003</v>
      </c>
      <c r="C1396" s="284" t="str">
        <f>VLOOKUP(A1396,Lists!B:D,3,FALSE)</f>
        <v>CMR</v>
      </c>
      <c r="D1396" s="285" t="s">
        <v>646</v>
      </c>
      <c r="E1396" s="285">
        <v>0</v>
      </c>
      <c r="F1396" s="285" t="s">
        <v>896</v>
      </c>
      <c r="G1396" s="285" t="s">
        <v>731</v>
      </c>
      <c r="H1396" s="278">
        <f t="shared" si="42"/>
        <v>2</v>
      </c>
      <c r="I1396" s="251"/>
      <c r="J1396" s="285"/>
      <c r="K1396" s="278" t="str">
        <f t="shared" si="43"/>
        <v>CMR003Violence against personnel, facilities and assets</v>
      </c>
      <c r="L1396" s="286">
        <v>43509</v>
      </c>
      <c r="M1396" s="286" t="s">
        <v>3248</v>
      </c>
    </row>
    <row r="1397" spans="1:13" ht="15.5" hidden="1" thickTop="1" thickBot="1" x14ac:dyDescent="0.4">
      <c r="A1397" s="287" t="s">
        <v>1242</v>
      </c>
      <c r="B1397" s="288" t="str">
        <f>VLOOKUP(A1397,Lists!B:C,2,FALSE)</f>
        <v>CMR003</v>
      </c>
      <c r="C1397" s="288" t="str">
        <f>VLOOKUP(A1397,Lists!B:D,3,FALSE)</f>
        <v>CMR</v>
      </c>
      <c r="D1397" s="289" t="s">
        <v>647</v>
      </c>
      <c r="E1397" s="289">
        <v>0</v>
      </c>
      <c r="F1397" s="289" t="s">
        <v>896</v>
      </c>
      <c r="G1397" s="289" t="s">
        <v>731</v>
      </c>
      <c r="H1397" s="278">
        <f t="shared" si="42"/>
        <v>2</v>
      </c>
      <c r="I1397" s="252"/>
      <c r="J1397" s="289"/>
      <c r="K1397" s="278" t="str">
        <f t="shared" si="43"/>
        <v>CMR003Denial of existence of humanitarian needs or entitlements to assistance</v>
      </c>
      <c r="L1397" s="290">
        <v>43509</v>
      </c>
      <c r="M1397" s="290" t="s">
        <v>3248</v>
      </c>
    </row>
    <row r="1398" spans="1:13" ht="15.5" hidden="1" thickTop="1" thickBot="1" x14ac:dyDescent="0.4">
      <c r="A1398" s="283" t="s">
        <v>1242</v>
      </c>
      <c r="B1398" s="284" t="str">
        <f>VLOOKUP(A1398,Lists!B:C,2,FALSE)</f>
        <v>CMR003</v>
      </c>
      <c r="C1398" s="284" t="str">
        <f>VLOOKUP(A1398,Lists!B:D,3,FALSE)</f>
        <v>CMR</v>
      </c>
      <c r="D1398" s="285" t="s">
        <v>648</v>
      </c>
      <c r="E1398" s="285">
        <v>2</v>
      </c>
      <c r="F1398" s="285" t="s">
        <v>896</v>
      </c>
      <c r="G1398" s="285" t="s">
        <v>731</v>
      </c>
      <c r="H1398" s="278">
        <f t="shared" si="42"/>
        <v>2</v>
      </c>
      <c r="I1398" s="251"/>
      <c r="J1398" s="285"/>
      <c r="K1398" s="278" t="str">
        <f t="shared" si="43"/>
        <v>CMR003Restriction and obstruction of access to services and assistance</v>
      </c>
      <c r="L1398" s="286">
        <v>43509</v>
      </c>
      <c r="M1398" s="286" t="s">
        <v>3248</v>
      </c>
    </row>
    <row r="1399" spans="1:13" ht="15.5" hidden="1" thickTop="1" thickBot="1" x14ac:dyDescent="0.4">
      <c r="A1399" s="287" t="s">
        <v>1242</v>
      </c>
      <c r="B1399" s="288" t="str">
        <f>VLOOKUP(A1399,Lists!B:C,2,FALSE)</f>
        <v>CMR003</v>
      </c>
      <c r="C1399" s="288" t="str">
        <f>VLOOKUP(A1399,Lists!B:D,3,FALSE)</f>
        <v>CMR</v>
      </c>
      <c r="D1399" s="289" t="s">
        <v>649</v>
      </c>
      <c r="E1399" s="289">
        <v>2</v>
      </c>
      <c r="F1399" s="289" t="s">
        <v>896</v>
      </c>
      <c r="G1399" s="289" t="s">
        <v>731</v>
      </c>
      <c r="H1399" s="278">
        <f t="shared" si="42"/>
        <v>2</v>
      </c>
      <c r="I1399" s="252"/>
      <c r="J1399" s="289"/>
      <c r="K1399" s="278" t="str">
        <f t="shared" si="43"/>
        <v>CMR003Ongoing insecurity/hostilities affecting humanitarian assistance</v>
      </c>
      <c r="L1399" s="290">
        <v>43509</v>
      </c>
      <c r="M1399" s="290" t="s">
        <v>3248</v>
      </c>
    </row>
    <row r="1400" spans="1:13" ht="15.5" hidden="1" thickTop="1" thickBot="1" x14ac:dyDescent="0.4">
      <c r="A1400" s="283" t="s">
        <v>1242</v>
      </c>
      <c r="B1400" s="284" t="str">
        <f>VLOOKUP(A1400,Lists!B:C,2,FALSE)</f>
        <v>CMR003</v>
      </c>
      <c r="C1400" s="284" t="str">
        <f>VLOOKUP(A1400,Lists!B:D,3,FALSE)</f>
        <v>CMR</v>
      </c>
      <c r="D1400" s="285" t="s">
        <v>650</v>
      </c>
      <c r="E1400" s="285">
        <v>2</v>
      </c>
      <c r="F1400" s="285" t="s">
        <v>896</v>
      </c>
      <c r="G1400" s="285" t="s">
        <v>731</v>
      </c>
      <c r="H1400" s="278">
        <f t="shared" si="42"/>
        <v>2</v>
      </c>
      <c r="I1400" s="251"/>
      <c r="J1400" s="285"/>
      <c r="K1400" s="278" t="str">
        <f t="shared" si="43"/>
        <v xml:space="preserve">CMR003Presence of mines and improvised explosive devices </v>
      </c>
      <c r="L1400" s="286">
        <v>43509</v>
      </c>
      <c r="M1400" s="286" t="s">
        <v>3248</v>
      </c>
    </row>
    <row r="1401" spans="1:13" ht="15.5" hidden="1" thickTop="1" thickBot="1" x14ac:dyDescent="0.4">
      <c r="A1401" s="287" t="s">
        <v>1242</v>
      </c>
      <c r="B1401" s="288" t="str">
        <f>VLOOKUP(A1401,Lists!B:C,2,FALSE)</f>
        <v>CMR003</v>
      </c>
      <c r="C1401" s="288" t="str">
        <f>VLOOKUP(A1401,Lists!B:D,3,FALSE)</f>
        <v>CMR</v>
      </c>
      <c r="D1401" s="289" t="s">
        <v>651</v>
      </c>
      <c r="E1401" s="289">
        <v>1</v>
      </c>
      <c r="F1401" s="289" t="s">
        <v>896</v>
      </c>
      <c r="G1401" s="289" t="s">
        <v>731</v>
      </c>
      <c r="H1401" s="278">
        <f t="shared" si="42"/>
        <v>2</v>
      </c>
      <c r="I1401" s="252"/>
      <c r="J1401" s="289"/>
      <c r="K1401" s="278" t="str">
        <f t="shared" si="43"/>
        <v>CMR003Physical constraints in the environment (obstacles related to terrain, climate, lack of infrastructure, etc.)</v>
      </c>
      <c r="L1401" s="290">
        <v>43509</v>
      </c>
      <c r="M1401" s="290" t="s">
        <v>3248</v>
      </c>
    </row>
    <row r="1402" spans="1:13" ht="15.5" hidden="1" thickTop="1" thickBot="1" x14ac:dyDescent="0.4">
      <c r="A1402" s="283" t="s">
        <v>1243</v>
      </c>
      <c r="B1402" s="284" t="str">
        <f>VLOOKUP(A1402,Lists!B:C,2,FALSE)</f>
        <v>CMR004</v>
      </c>
      <c r="C1402" s="284" t="str">
        <f>VLOOKUP(A1402,Lists!B:D,3,FALSE)</f>
        <v>CMR</v>
      </c>
      <c r="D1402" s="285" t="s">
        <v>522</v>
      </c>
      <c r="E1402" s="285">
        <v>24643980</v>
      </c>
      <c r="F1402" s="285" t="s">
        <v>1768</v>
      </c>
      <c r="G1402" s="285" t="s">
        <v>731</v>
      </c>
      <c r="H1402" s="278">
        <f t="shared" si="42"/>
        <v>2</v>
      </c>
      <c r="I1402" s="251" t="s">
        <v>1777</v>
      </c>
      <c r="J1402" s="285" t="s">
        <v>1778</v>
      </c>
      <c r="K1402" s="278" t="str">
        <f t="shared" si="43"/>
        <v>CMR004Total population</v>
      </c>
      <c r="L1402" s="286">
        <v>43509</v>
      </c>
      <c r="M1402" s="286" t="s">
        <v>3248</v>
      </c>
    </row>
    <row r="1403" spans="1:13" ht="15.5" hidden="1" thickTop="1" thickBot="1" x14ac:dyDescent="0.4">
      <c r="A1403" s="287" t="s">
        <v>1243</v>
      </c>
      <c r="B1403" s="288" t="str">
        <f>VLOOKUP(A1403,Lists!B:C,2,FALSE)</f>
        <v>CMR004</v>
      </c>
      <c r="C1403" s="288" t="str">
        <f>VLOOKUP(A1403,Lists!B:D,3,FALSE)</f>
        <v>CMR</v>
      </c>
      <c r="D1403" s="289" t="s">
        <v>660</v>
      </c>
      <c r="E1403" s="289">
        <v>172703</v>
      </c>
      <c r="F1403" s="289" t="s">
        <v>1769</v>
      </c>
      <c r="G1403" s="289" t="s">
        <v>731</v>
      </c>
      <c r="H1403" s="278">
        <f t="shared" si="42"/>
        <v>2</v>
      </c>
      <c r="I1403" s="252" t="s">
        <v>1779</v>
      </c>
      <c r="J1403" s="289" t="s">
        <v>1830</v>
      </c>
      <c r="K1403" s="278" t="str">
        <f t="shared" si="43"/>
        <v>CMR004Landmass affected</v>
      </c>
      <c r="L1403" s="290">
        <v>43509</v>
      </c>
      <c r="M1403" s="290" t="s">
        <v>3248</v>
      </c>
    </row>
    <row r="1404" spans="1:13" ht="15.5" hidden="1" thickTop="1" thickBot="1" x14ac:dyDescent="0.4">
      <c r="A1404" s="283" t="s">
        <v>1243</v>
      </c>
      <c r="B1404" s="284" t="str">
        <f>VLOOKUP(A1404,Lists!B:C,2,FALSE)</f>
        <v>CMR004</v>
      </c>
      <c r="C1404" s="284" t="str">
        <f>VLOOKUP(A1404,Lists!B:D,3,FALSE)</f>
        <v>CMR</v>
      </c>
      <c r="D1404" s="285" t="s">
        <v>737</v>
      </c>
      <c r="E1404" s="285">
        <v>2584794</v>
      </c>
      <c r="F1404" s="285" t="s">
        <v>1770</v>
      </c>
      <c r="G1404" s="285" t="s">
        <v>731</v>
      </c>
      <c r="H1404" s="278">
        <f t="shared" si="42"/>
        <v>2</v>
      </c>
      <c r="I1404" s="251" t="s">
        <v>1781</v>
      </c>
      <c r="J1404" s="285" t="s">
        <v>1831</v>
      </c>
      <c r="K1404" s="278" t="str">
        <f t="shared" si="43"/>
        <v>CMR004People exposed</v>
      </c>
      <c r="L1404" s="286">
        <v>43509</v>
      </c>
      <c r="M1404" s="286" t="s">
        <v>3248</v>
      </c>
    </row>
    <row r="1405" spans="1:13" ht="15.5" hidden="1" thickTop="1" thickBot="1" x14ac:dyDescent="0.4">
      <c r="A1405" s="287" t="s">
        <v>1243</v>
      </c>
      <c r="B1405" s="288" t="str">
        <f>VLOOKUP(A1405,Lists!B:C,2,FALSE)</f>
        <v>CMR004</v>
      </c>
      <c r="C1405" s="288" t="str">
        <f>VLOOKUP(A1405,Lists!B:D,3,FALSE)</f>
        <v>CMR</v>
      </c>
      <c r="D1405" s="289" t="s">
        <v>533</v>
      </c>
      <c r="E1405" s="289">
        <v>2584794</v>
      </c>
      <c r="F1405" s="289" t="s">
        <v>1816</v>
      </c>
      <c r="G1405" s="289" t="s">
        <v>731</v>
      </c>
      <c r="H1405" s="278">
        <f t="shared" si="42"/>
        <v>2</v>
      </c>
      <c r="I1405" s="252" t="s">
        <v>1820</v>
      </c>
      <c r="J1405" s="289" t="s">
        <v>1831</v>
      </c>
      <c r="K1405" s="278" t="str">
        <f t="shared" si="43"/>
        <v>CMR004People affected</v>
      </c>
      <c r="L1405" s="290">
        <v>43509</v>
      </c>
      <c r="M1405" s="290" t="s">
        <v>3248</v>
      </c>
    </row>
    <row r="1406" spans="1:13" ht="15.5" thickTop="1" thickBot="1" x14ac:dyDescent="0.4">
      <c r="A1406" s="283" t="s">
        <v>1243</v>
      </c>
      <c r="B1406" s="284" t="str">
        <f>VLOOKUP(A1406,Lists!B:C,2,FALSE)</f>
        <v>CMR004</v>
      </c>
      <c r="C1406" s="284" t="str">
        <f>VLOOKUP(A1406,Lists!B:D,3,FALSE)</f>
        <v>CMR</v>
      </c>
      <c r="D1406" s="285" t="s">
        <v>666</v>
      </c>
      <c r="E1406" s="285">
        <v>274688</v>
      </c>
      <c r="F1406" s="285" t="s">
        <v>1479</v>
      </c>
      <c r="G1406" s="285" t="s">
        <v>731</v>
      </c>
      <c r="H1406" s="278">
        <f t="shared" si="42"/>
        <v>2</v>
      </c>
      <c r="I1406" s="251" t="s">
        <v>1832</v>
      </c>
      <c r="J1406" s="285" t="s">
        <v>1833</v>
      </c>
      <c r="K1406" s="278" t="str">
        <f t="shared" si="43"/>
        <v>CMR004People displaced</v>
      </c>
      <c r="L1406" s="286">
        <v>43509</v>
      </c>
      <c r="M1406" s="286" t="s">
        <v>3248</v>
      </c>
    </row>
    <row r="1407" spans="1:13" ht="15.5" hidden="1" thickTop="1" thickBot="1" x14ac:dyDescent="0.4">
      <c r="A1407" s="287" t="s">
        <v>1243</v>
      </c>
      <c r="B1407" s="288" t="str">
        <f>VLOOKUP(A1407,Lists!B:C,2,FALSE)</f>
        <v>CMR004</v>
      </c>
      <c r="C1407" s="288" t="str">
        <f>VLOOKUP(A1407,Lists!B:D,3,FALSE)</f>
        <v>CMR</v>
      </c>
      <c r="D1407" s="289" t="s">
        <v>5027</v>
      </c>
      <c r="E1407" s="289">
        <v>0</v>
      </c>
      <c r="F1407" s="289"/>
      <c r="G1407" s="289" t="s">
        <v>731</v>
      </c>
      <c r="H1407" s="278">
        <f t="shared" si="42"/>
        <v>2</v>
      </c>
      <c r="I1407" s="252"/>
      <c r="J1407" s="289"/>
      <c r="K1407" s="278" t="str">
        <f t="shared" si="43"/>
        <v>CMR004Injuries reported</v>
      </c>
      <c r="L1407" s="290">
        <v>43509</v>
      </c>
      <c r="M1407" s="290" t="s">
        <v>3248</v>
      </c>
    </row>
    <row r="1408" spans="1:13" ht="15.5" hidden="1" thickTop="1" thickBot="1" x14ac:dyDescent="0.4">
      <c r="A1408" s="283" t="s">
        <v>1243</v>
      </c>
      <c r="B1408" s="284" t="str">
        <f>VLOOKUP(A1408,Lists!B:C,2,FALSE)</f>
        <v>CMR004</v>
      </c>
      <c r="C1408" s="284" t="str">
        <f>VLOOKUP(A1408,Lists!B:D,3,FALSE)</f>
        <v>CMR</v>
      </c>
      <c r="D1408" s="285" t="s">
        <v>5028</v>
      </c>
      <c r="E1408" s="285">
        <v>0</v>
      </c>
      <c r="F1408" s="285" t="s">
        <v>1773</v>
      </c>
      <c r="G1408" s="285" t="s">
        <v>731</v>
      </c>
      <c r="H1408" s="278">
        <f t="shared" si="42"/>
        <v>2</v>
      </c>
      <c r="I1408" s="251" t="s">
        <v>1788</v>
      </c>
      <c r="J1408" s="285" t="s">
        <v>1834</v>
      </c>
      <c r="K1408" s="278" t="str">
        <f t="shared" si="43"/>
        <v>CMR004Illness cases reported</v>
      </c>
      <c r="L1408" s="286">
        <v>43509</v>
      </c>
      <c r="M1408" s="286" t="s">
        <v>3248</v>
      </c>
    </row>
    <row r="1409" spans="1:13" ht="15.5" hidden="1" thickTop="1" thickBot="1" x14ac:dyDescent="0.4">
      <c r="A1409" s="287" t="s">
        <v>1243</v>
      </c>
      <c r="B1409" s="288" t="str">
        <f>VLOOKUP(A1409,Lists!B:C,2,FALSE)</f>
        <v>CMR004</v>
      </c>
      <c r="C1409" s="288" t="str">
        <f>VLOOKUP(A1409,Lists!B:D,3,FALSE)</f>
        <v>CMR</v>
      </c>
      <c r="D1409" s="289" t="s">
        <v>5029</v>
      </c>
      <c r="E1409" s="289">
        <v>0</v>
      </c>
      <c r="F1409" s="289"/>
      <c r="G1409" s="289" t="s">
        <v>731</v>
      </c>
      <c r="H1409" s="278">
        <f t="shared" si="42"/>
        <v>2</v>
      </c>
      <c r="I1409" s="252"/>
      <c r="J1409" s="289"/>
      <c r="K1409" s="278" t="str">
        <f t="shared" si="43"/>
        <v>CMR004Fatalities reported</v>
      </c>
      <c r="L1409" s="290">
        <v>43509</v>
      </c>
      <c r="M1409" s="290" t="s">
        <v>3248</v>
      </c>
    </row>
    <row r="1410" spans="1:13" ht="15.5" hidden="1" thickTop="1" thickBot="1" x14ac:dyDescent="0.4">
      <c r="A1410" s="283" t="s">
        <v>1243</v>
      </c>
      <c r="B1410" s="284" t="str">
        <f>VLOOKUP(A1410,Lists!B:C,2,FALSE)</f>
        <v>CMR004</v>
      </c>
      <c r="C1410" s="284" t="str">
        <f>VLOOKUP(A1410,Lists!B:D,3,FALSE)</f>
        <v>CMR</v>
      </c>
      <c r="D1410" s="285" t="s">
        <v>5108</v>
      </c>
      <c r="E1410" s="285">
        <v>0</v>
      </c>
      <c r="F1410" s="285"/>
      <c r="G1410" s="285" t="s">
        <v>731</v>
      </c>
      <c r="H1410" s="278">
        <f t="shared" ref="H1410:H1473" si="44">IF(G1410="x","x",IF(G1410="Low",3,IF(G1410="Medium",2,IF(G1410="High",1,FALSE))))</f>
        <v>2</v>
      </c>
      <c r="I1410" s="251"/>
      <c r="J1410" s="285"/>
      <c r="K1410" s="278" t="str">
        <f t="shared" ref="K1410:K1473" si="45">B1410&amp;""&amp;D1410</f>
        <v>CMR004Buildings damaged</v>
      </c>
      <c r="L1410" s="286">
        <v>43509</v>
      </c>
      <c r="M1410" s="286" t="s">
        <v>3248</v>
      </c>
    </row>
    <row r="1411" spans="1:13" ht="15.5" hidden="1" thickTop="1" thickBot="1" x14ac:dyDescent="0.4">
      <c r="A1411" s="287" t="s">
        <v>1243</v>
      </c>
      <c r="B1411" s="288" t="str">
        <f>VLOOKUP(A1411,Lists!B:C,2,FALSE)</f>
        <v>CMR004</v>
      </c>
      <c r="C1411" s="288" t="str">
        <f>VLOOKUP(A1411,Lists!B:D,3,FALSE)</f>
        <v>CMR</v>
      </c>
      <c r="D1411" s="289" t="s">
        <v>5109</v>
      </c>
      <c r="E1411" s="289">
        <v>0</v>
      </c>
      <c r="F1411" s="289"/>
      <c r="G1411" s="289" t="s">
        <v>731</v>
      </c>
      <c r="H1411" s="278">
        <f t="shared" si="44"/>
        <v>2</v>
      </c>
      <c r="I1411" s="252"/>
      <c r="J1411" s="289"/>
      <c r="K1411" s="278" t="str">
        <f t="shared" si="45"/>
        <v>CMR004Buildings destroyed</v>
      </c>
      <c r="L1411" s="290">
        <v>43509</v>
      </c>
      <c r="M1411" s="290" t="s">
        <v>3248</v>
      </c>
    </row>
    <row r="1412" spans="1:13" ht="15.5" hidden="1" thickTop="1" thickBot="1" x14ac:dyDescent="0.4">
      <c r="A1412" s="283" t="s">
        <v>1243</v>
      </c>
      <c r="B1412" s="284" t="str">
        <f>VLOOKUP(A1412,Lists!B:C,2,FALSE)</f>
        <v>CMR004</v>
      </c>
      <c r="C1412" s="284" t="str">
        <f>VLOOKUP(A1412,Lists!B:D,3,FALSE)</f>
        <v>CMR</v>
      </c>
      <c r="D1412" s="285" t="s">
        <v>742</v>
      </c>
      <c r="E1412" s="285" t="s">
        <v>446</v>
      </c>
      <c r="F1412" s="285"/>
      <c r="G1412" s="285" t="s">
        <v>731</v>
      </c>
      <c r="H1412" s="278">
        <f t="shared" si="44"/>
        <v>2</v>
      </c>
      <c r="I1412" s="251"/>
      <c r="J1412" s="285"/>
      <c r="K1412" s="278" t="str">
        <f t="shared" si="45"/>
        <v>CMR004Economic Losses</v>
      </c>
      <c r="L1412" s="286">
        <v>43509</v>
      </c>
      <c r="M1412" s="286" t="s">
        <v>3248</v>
      </c>
    </row>
    <row r="1413" spans="1:13" ht="15.5" hidden="1" thickTop="1" thickBot="1" x14ac:dyDescent="0.4">
      <c r="A1413" s="287" t="s">
        <v>1243</v>
      </c>
      <c r="B1413" s="288" t="str">
        <f>VLOOKUP(A1413,Lists!B:C,2,FALSE)</f>
        <v>CMR004</v>
      </c>
      <c r="C1413" s="288" t="str">
        <f>VLOOKUP(A1413,Lists!B:D,3,FALSE)</f>
        <v>CMR</v>
      </c>
      <c r="D1413" s="289" t="s">
        <v>752</v>
      </c>
      <c r="E1413" s="289">
        <v>711126</v>
      </c>
      <c r="F1413" s="289" t="s">
        <v>1775</v>
      </c>
      <c r="G1413" s="289" t="s">
        <v>731</v>
      </c>
      <c r="H1413" s="278">
        <f t="shared" si="44"/>
        <v>2</v>
      </c>
      <c r="I1413" s="252" t="s">
        <v>1793</v>
      </c>
      <c r="J1413" s="289" t="s">
        <v>1835</v>
      </c>
      <c r="K1413" s="278" t="str">
        <f t="shared" si="45"/>
        <v>CMR004People in Need</v>
      </c>
      <c r="L1413" s="290">
        <v>43509</v>
      </c>
      <c r="M1413" s="290" t="s">
        <v>3248</v>
      </c>
    </row>
    <row r="1414" spans="1:13" ht="15.5" hidden="1" thickTop="1" thickBot="1" x14ac:dyDescent="0.4">
      <c r="A1414" s="283" t="s">
        <v>1243</v>
      </c>
      <c r="B1414" s="284" t="str">
        <f>VLOOKUP(A1414,Lists!B:C,2,FALSE)</f>
        <v>CMR004</v>
      </c>
      <c r="C1414" s="284" t="str">
        <f>VLOOKUP(A1414,Lists!B:D,3,FALSE)</f>
        <v>CMR</v>
      </c>
      <c r="D1414" s="285" t="s">
        <v>5110</v>
      </c>
      <c r="E1414" s="285">
        <v>44238</v>
      </c>
      <c r="F1414" s="285" t="s">
        <v>1775</v>
      </c>
      <c r="G1414" s="285" t="s">
        <v>731</v>
      </c>
      <c r="H1414" s="278">
        <f t="shared" si="44"/>
        <v>2</v>
      </c>
      <c r="I1414" s="251" t="s">
        <v>1793</v>
      </c>
      <c r="J1414" s="285" t="s">
        <v>1836</v>
      </c>
      <c r="K1414" s="278" t="str">
        <f t="shared" si="45"/>
        <v>CMR004Minimal humanitarian conditions - Level 1</v>
      </c>
      <c r="L1414" s="286">
        <v>43509</v>
      </c>
      <c r="M1414" s="286" t="s">
        <v>3248</v>
      </c>
    </row>
    <row r="1415" spans="1:13" ht="15.5" hidden="1" thickTop="1" thickBot="1" x14ac:dyDescent="0.4">
      <c r="A1415" s="287" t="s">
        <v>1243</v>
      </c>
      <c r="B1415" s="288" t="str">
        <f>VLOOKUP(A1415,Lists!B:C,2,FALSE)</f>
        <v>CMR004</v>
      </c>
      <c r="C1415" s="288" t="str">
        <f>VLOOKUP(A1415,Lists!B:D,3,FALSE)</f>
        <v>CMR</v>
      </c>
      <c r="D1415" s="289" t="s">
        <v>5111</v>
      </c>
      <c r="E1415" s="289">
        <v>162341</v>
      </c>
      <c r="F1415" s="289" t="s">
        <v>1775</v>
      </c>
      <c r="G1415" s="289" t="s">
        <v>731</v>
      </c>
      <c r="H1415" s="278">
        <f t="shared" si="44"/>
        <v>2</v>
      </c>
      <c r="I1415" s="252" t="s">
        <v>1793</v>
      </c>
      <c r="J1415" s="289" t="s">
        <v>1837</v>
      </c>
      <c r="K1415" s="278" t="str">
        <f t="shared" si="45"/>
        <v>CMR004Stressed humanitarian conditions - Level 2</v>
      </c>
      <c r="L1415" s="290">
        <v>43509</v>
      </c>
      <c r="M1415" s="290" t="s">
        <v>3248</v>
      </c>
    </row>
    <row r="1416" spans="1:13" ht="15.5" hidden="1" thickTop="1" thickBot="1" x14ac:dyDescent="0.4">
      <c r="A1416" s="283" t="s">
        <v>1243</v>
      </c>
      <c r="B1416" s="284" t="str">
        <f>VLOOKUP(A1416,Lists!B:C,2,FALSE)</f>
        <v>CMR004</v>
      </c>
      <c r="C1416" s="284" t="str">
        <f>VLOOKUP(A1416,Lists!B:D,3,FALSE)</f>
        <v>CMR</v>
      </c>
      <c r="D1416" s="285" t="s">
        <v>5112</v>
      </c>
      <c r="E1416" s="285">
        <v>23887</v>
      </c>
      <c r="F1416" s="285" t="s">
        <v>1775</v>
      </c>
      <c r="G1416" s="285" t="s">
        <v>731</v>
      </c>
      <c r="H1416" s="278">
        <f t="shared" si="44"/>
        <v>2</v>
      </c>
      <c r="I1416" s="251" t="s">
        <v>1793</v>
      </c>
      <c r="J1416" s="285" t="s">
        <v>1838</v>
      </c>
      <c r="K1416" s="278" t="str">
        <f t="shared" si="45"/>
        <v>CMR004Moderate humanitarian conditions - Level 3</v>
      </c>
      <c r="L1416" s="286">
        <v>43509</v>
      </c>
      <c r="M1416" s="286" t="s">
        <v>3248</v>
      </c>
    </row>
    <row r="1417" spans="1:13" ht="15.5" hidden="1" thickTop="1" thickBot="1" x14ac:dyDescent="0.4">
      <c r="A1417" s="287" t="s">
        <v>1243</v>
      </c>
      <c r="B1417" s="288" t="str">
        <f>VLOOKUP(A1417,Lists!B:C,2,FALSE)</f>
        <v>CMR004</v>
      </c>
      <c r="C1417" s="288" t="str">
        <f>VLOOKUP(A1417,Lists!B:D,3,FALSE)</f>
        <v>CMR</v>
      </c>
      <c r="D1417" s="289" t="s">
        <v>5113</v>
      </c>
      <c r="E1417" s="289">
        <v>480660</v>
      </c>
      <c r="F1417" s="289" t="s">
        <v>1775</v>
      </c>
      <c r="G1417" s="289" t="s">
        <v>731</v>
      </c>
      <c r="H1417" s="278">
        <f t="shared" si="44"/>
        <v>2</v>
      </c>
      <c r="I1417" s="252" t="s">
        <v>1793</v>
      </c>
      <c r="J1417" s="289" t="s">
        <v>1839</v>
      </c>
      <c r="K1417" s="278" t="str">
        <f t="shared" si="45"/>
        <v>CMR004Severe humanitarian conditions - Level 4</v>
      </c>
      <c r="L1417" s="290">
        <v>43509</v>
      </c>
      <c r="M1417" s="290" t="s">
        <v>3248</v>
      </c>
    </row>
    <row r="1418" spans="1:13" ht="15.5" hidden="1" thickTop="1" thickBot="1" x14ac:dyDescent="0.4">
      <c r="A1418" s="283" t="s">
        <v>1243</v>
      </c>
      <c r="B1418" s="284" t="str">
        <f>VLOOKUP(A1418,Lists!B:C,2,FALSE)</f>
        <v>CMR004</v>
      </c>
      <c r="C1418" s="284" t="str">
        <f>VLOOKUP(A1418,Lists!B:D,3,FALSE)</f>
        <v>CMR</v>
      </c>
      <c r="D1418" s="285" t="s">
        <v>5114</v>
      </c>
      <c r="E1418" s="285">
        <v>0</v>
      </c>
      <c r="F1418" s="285" t="s">
        <v>1775</v>
      </c>
      <c r="G1418" s="285" t="s">
        <v>731</v>
      </c>
      <c r="H1418" s="278">
        <f t="shared" si="44"/>
        <v>2</v>
      </c>
      <c r="I1418" s="251" t="s">
        <v>1793</v>
      </c>
      <c r="J1418" s="285"/>
      <c r="K1418" s="278" t="str">
        <f t="shared" si="45"/>
        <v>CMR004Extreme humanitarian conditions - Level 5</v>
      </c>
      <c r="L1418" s="286">
        <v>43509</v>
      </c>
      <c r="M1418" s="286" t="s">
        <v>3248</v>
      </c>
    </row>
    <row r="1419" spans="1:13" ht="15.5" hidden="1" thickTop="1" thickBot="1" x14ac:dyDescent="0.4">
      <c r="A1419" s="287" t="s">
        <v>1243</v>
      </c>
      <c r="B1419" s="288" t="str">
        <f>VLOOKUP(A1419,Lists!B:C,2,FALSE)</f>
        <v>CMR004</v>
      </c>
      <c r="C1419" s="288" t="str">
        <f>VLOOKUP(A1419,Lists!B:D,3,FALSE)</f>
        <v>CMR</v>
      </c>
      <c r="D1419" s="289" t="s">
        <v>5115</v>
      </c>
      <c r="E1419" s="289">
        <v>409</v>
      </c>
      <c r="F1419" s="289" t="s">
        <v>1772</v>
      </c>
      <c r="G1419" s="289" t="s">
        <v>731</v>
      </c>
      <c r="H1419" s="278">
        <f t="shared" si="44"/>
        <v>2</v>
      </c>
      <c r="I1419" s="252" t="s">
        <v>1786</v>
      </c>
      <c r="J1419" s="289" t="s">
        <v>1799</v>
      </c>
      <c r="K1419" s="278" t="str">
        <f t="shared" si="45"/>
        <v>CMR004Fatalities in all crises</v>
      </c>
      <c r="L1419" s="290">
        <v>43509</v>
      </c>
      <c r="M1419" s="290" t="s">
        <v>3248</v>
      </c>
    </row>
    <row r="1420" spans="1:13" ht="15.5" hidden="1" thickTop="1" thickBot="1" x14ac:dyDescent="0.4">
      <c r="A1420" s="283" t="s">
        <v>1243</v>
      </c>
      <c r="B1420" s="284" t="str">
        <f>VLOOKUP(A1420,Lists!B:C,2,FALSE)</f>
        <v>CMR004</v>
      </c>
      <c r="C1420" s="284" t="str">
        <f>VLOOKUP(A1420,Lists!B:D,3,FALSE)</f>
        <v>CMR</v>
      </c>
      <c r="D1420" s="285" t="s">
        <v>688</v>
      </c>
      <c r="E1420" s="285">
        <v>3</v>
      </c>
      <c r="F1420" s="285"/>
      <c r="G1420" s="285" t="s">
        <v>731</v>
      </c>
      <c r="H1420" s="278">
        <f t="shared" si="44"/>
        <v>2</v>
      </c>
      <c r="I1420" s="251"/>
      <c r="J1420" s="285"/>
      <c r="K1420" s="278" t="str">
        <f t="shared" si="45"/>
        <v>CMR004Crisis affected groups</v>
      </c>
      <c r="L1420" s="286">
        <v>43509</v>
      </c>
      <c r="M1420" s="286" t="s">
        <v>3248</v>
      </c>
    </row>
    <row r="1421" spans="1:13" ht="15.5" hidden="1" thickTop="1" thickBot="1" x14ac:dyDescent="0.4">
      <c r="A1421" s="287" t="s">
        <v>1243</v>
      </c>
      <c r="B1421" s="288" t="str">
        <f>VLOOKUP(A1421,Lists!B:C,2,FALSE)</f>
        <v>CMR004</v>
      </c>
      <c r="C1421" s="288" t="str">
        <f>VLOOKUP(A1421,Lists!B:D,3,FALSE)</f>
        <v>CMR</v>
      </c>
      <c r="D1421" s="289" t="s">
        <v>691</v>
      </c>
      <c r="E1421" s="289" t="s">
        <v>446</v>
      </c>
      <c r="F1421" s="289"/>
      <c r="G1421" s="289" t="s">
        <v>731</v>
      </c>
      <c r="H1421" s="278">
        <f t="shared" si="44"/>
        <v>2</v>
      </c>
      <c r="I1421" s="252"/>
      <c r="J1421" s="289"/>
      <c r="K1421" s="278" t="str">
        <f t="shared" si="45"/>
        <v>CMR004People facing limited access constraints</v>
      </c>
      <c r="L1421" s="290">
        <v>43509</v>
      </c>
      <c r="M1421" s="290" t="s">
        <v>3248</v>
      </c>
    </row>
    <row r="1422" spans="1:13" ht="15.5" hidden="1" thickTop="1" thickBot="1" x14ac:dyDescent="0.4">
      <c r="A1422" s="283" t="s">
        <v>1243</v>
      </c>
      <c r="B1422" s="284" t="str">
        <f>VLOOKUP(A1422,Lists!B:C,2,FALSE)</f>
        <v>CMR004</v>
      </c>
      <c r="C1422" s="284" t="str">
        <f>VLOOKUP(A1422,Lists!B:D,3,FALSE)</f>
        <v>CMR</v>
      </c>
      <c r="D1422" s="285" t="s">
        <v>692</v>
      </c>
      <c r="E1422" s="285" t="s">
        <v>446</v>
      </c>
      <c r="F1422" s="285"/>
      <c r="G1422" s="285" t="s">
        <v>731</v>
      </c>
      <c r="H1422" s="278">
        <f t="shared" si="44"/>
        <v>2</v>
      </c>
      <c r="I1422" s="251"/>
      <c r="J1422" s="285"/>
      <c r="K1422" s="278" t="str">
        <f t="shared" si="45"/>
        <v>CMR004People facing restricted access constraints</v>
      </c>
      <c r="L1422" s="286">
        <v>43509</v>
      </c>
      <c r="M1422" s="286" t="s">
        <v>3248</v>
      </c>
    </row>
    <row r="1423" spans="1:13" ht="15.5" hidden="1" thickTop="1" thickBot="1" x14ac:dyDescent="0.4">
      <c r="A1423" s="287" t="s">
        <v>1243</v>
      </c>
      <c r="B1423" s="288" t="str">
        <f>VLOOKUP(A1423,Lists!B:C,2,FALSE)</f>
        <v>CMR004</v>
      </c>
      <c r="C1423" s="288" t="str">
        <f>VLOOKUP(A1423,Lists!B:D,3,FALSE)</f>
        <v>CMR</v>
      </c>
      <c r="D1423" s="289" t="s">
        <v>643</v>
      </c>
      <c r="E1423" s="289">
        <v>0</v>
      </c>
      <c r="F1423" s="289" t="s">
        <v>896</v>
      </c>
      <c r="G1423" s="289" t="s">
        <v>731</v>
      </c>
      <c r="H1423" s="278">
        <f t="shared" si="44"/>
        <v>2</v>
      </c>
      <c r="I1423" s="252"/>
      <c r="J1423" s="289"/>
      <c r="K1423" s="278" t="str">
        <f t="shared" si="45"/>
        <v>CMR004Impediments to entry into country (bureaucratic and administrative)</v>
      </c>
      <c r="L1423" s="290">
        <v>43509</v>
      </c>
      <c r="M1423" s="290" t="s">
        <v>3248</v>
      </c>
    </row>
    <row r="1424" spans="1:13" ht="15.5" hidden="1" thickTop="1" thickBot="1" x14ac:dyDescent="0.4">
      <c r="A1424" s="283" t="s">
        <v>1243</v>
      </c>
      <c r="B1424" s="284" t="str">
        <f>VLOOKUP(A1424,Lists!B:C,2,FALSE)</f>
        <v>CMR004</v>
      </c>
      <c r="C1424" s="284" t="str">
        <f>VLOOKUP(A1424,Lists!B:D,3,FALSE)</f>
        <v>CMR</v>
      </c>
      <c r="D1424" s="285" t="s">
        <v>644</v>
      </c>
      <c r="E1424" s="285">
        <v>2</v>
      </c>
      <c r="F1424" s="285" t="s">
        <v>896</v>
      </c>
      <c r="G1424" s="285" t="s">
        <v>731</v>
      </c>
      <c r="H1424" s="278">
        <f t="shared" si="44"/>
        <v>2</v>
      </c>
      <c r="I1424" s="251"/>
      <c r="J1424" s="285"/>
      <c r="K1424" s="278" t="str">
        <f t="shared" si="45"/>
        <v>CMR004Restriction of movement (impediments to freedom of movement and/or administrative restrictions)</v>
      </c>
      <c r="L1424" s="286">
        <v>43509</v>
      </c>
      <c r="M1424" s="286" t="s">
        <v>3248</v>
      </c>
    </row>
    <row r="1425" spans="1:13" ht="15.5" hidden="1" thickTop="1" thickBot="1" x14ac:dyDescent="0.4">
      <c r="A1425" s="287" t="s">
        <v>1243</v>
      </c>
      <c r="B1425" s="288" t="str">
        <f>VLOOKUP(A1425,Lists!B:C,2,FALSE)</f>
        <v>CMR004</v>
      </c>
      <c r="C1425" s="288" t="str">
        <f>VLOOKUP(A1425,Lists!B:D,3,FALSE)</f>
        <v>CMR</v>
      </c>
      <c r="D1425" s="289" t="s">
        <v>645</v>
      </c>
      <c r="E1425" s="289">
        <v>1</v>
      </c>
      <c r="F1425" s="289" t="s">
        <v>896</v>
      </c>
      <c r="G1425" s="289" t="s">
        <v>731</v>
      </c>
      <c r="H1425" s="278">
        <f t="shared" si="44"/>
        <v>2</v>
      </c>
      <c r="I1425" s="252"/>
      <c r="J1425" s="289"/>
      <c r="K1425" s="278" t="str">
        <f t="shared" si="45"/>
        <v>CMR004Interference into implementation of humanitarian activities</v>
      </c>
      <c r="L1425" s="290">
        <v>43509</v>
      </c>
      <c r="M1425" s="290" t="s">
        <v>3248</v>
      </c>
    </row>
    <row r="1426" spans="1:13" ht="15.5" hidden="1" thickTop="1" thickBot="1" x14ac:dyDescent="0.4">
      <c r="A1426" s="283" t="s">
        <v>1243</v>
      </c>
      <c r="B1426" s="284" t="str">
        <f>VLOOKUP(A1426,Lists!B:C,2,FALSE)</f>
        <v>CMR004</v>
      </c>
      <c r="C1426" s="284" t="str">
        <f>VLOOKUP(A1426,Lists!B:D,3,FALSE)</f>
        <v>CMR</v>
      </c>
      <c r="D1426" s="285" t="s">
        <v>646</v>
      </c>
      <c r="E1426" s="285">
        <v>0</v>
      </c>
      <c r="F1426" s="285" t="s">
        <v>896</v>
      </c>
      <c r="G1426" s="285" t="s">
        <v>731</v>
      </c>
      <c r="H1426" s="278">
        <f t="shared" si="44"/>
        <v>2</v>
      </c>
      <c r="I1426" s="251"/>
      <c r="J1426" s="285"/>
      <c r="K1426" s="278" t="str">
        <f t="shared" si="45"/>
        <v>CMR004Violence against personnel, facilities and assets</v>
      </c>
      <c r="L1426" s="286">
        <v>43509</v>
      </c>
      <c r="M1426" s="286" t="s">
        <v>3248</v>
      </c>
    </row>
    <row r="1427" spans="1:13" ht="15.5" hidden="1" thickTop="1" thickBot="1" x14ac:dyDescent="0.4">
      <c r="A1427" s="287" t="s">
        <v>1243</v>
      </c>
      <c r="B1427" s="288" t="str">
        <f>VLOOKUP(A1427,Lists!B:C,2,FALSE)</f>
        <v>CMR004</v>
      </c>
      <c r="C1427" s="288" t="str">
        <f>VLOOKUP(A1427,Lists!B:D,3,FALSE)</f>
        <v>CMR</v>
      </c>
      <c r="D1427" s="289" t="s">
        <v>647</v>
      </c>
      <c r="E1427" s="289">
        <v>0</v>
      </c>
      <c r="F1427" s="289" t="s">
        <v>896</v>
      </c>
      <c r="G1427" s="289" t="s">
        <v>731</v>
      </c>
      <c r="H1427" s="278">
        <f t="shared" si="44"/>
        <v>2</v>
      </c>
      <c r="I1427" s="252"/>
      <c r="J1427" s="289"/>
      <c r="K1427" s="278" t="str">
        <f t="shared" si="45"/>
        <v>CMR004Denial of existence of humanitarian needs or entitlements to assistance</v>
      </c>
      <c r="L1427" s="290">
        <v>43509</v>
      </c>
      <c r="M1427" s="290" t="s">
        <v>3248</v>
      </c>
    </row>
    <row r="1428" spans="1:13" ht="15.5" hidden="1" thickTop="1" thickBot="1" x14ac:dyDescent="0.4">
      <c r="A1428" s="283" t="s">
        <v>1243</v>
      </c>
      <c r="B1428" s="284" t="str">
        <f>VLOOKUP(A1428,Lists!B:C,2,FALSE)</f>
        <v>CMR004</v>
      </c>
      <c r="C1428" s="284" t="str">
        <f>VLOOKUP(A1428,Lists!B:D,3,FALSE)</f>
        <v>CMR</v>
      </c>
      <c r="D1428" s="285" t="s">
        <v>648</v>
      </c>
      <c r="E1428" s="285">
        <v>2</v>
      </c>
      <c r="F1428" s="285" t="s">
        <v>896</v>
      </c>
      <c r="G1428" s="285" t="s">
        <v>731</v>
      </c>
      <c r="H1428" s="278">
        <f t="shared" si="44"/>
        <v>2</v>
      </c>
      <c r="I1428" s="251"/>
      <c r="J1428" s="285"/>
      <c r="K1428" s="278" t="str">
        <f t="shared" si="45"/>
        <v>CMR004Restriction and obstruction of access to services and assistance</v>
      </c>
      <c r="L1428" s="286">
        <v>43509</v>
      </c>
      <c r="M1428" s="286" t="s">
        <v>3248</v>
      </c>
    </row>
    <row r="1429" spans="1:13" ht="15.5" hidden="1" thickTop="1" thickBot="1" x14ac:dyDescent="0.4">
      <c r="A1429" s="287" t="s">
        <v>1243</v>
      </c>
      <c r="B1429" s="288" t="str">
        <f>VLOOKUP(A1429,Lists!B:C,2,FALSE)</f>
        <v>CMR004</v>
      </c>
      <c r="C1429" s="288" t="str">
        <f>VLOOKUP(A1429,Lists!B:D,3,FALSE)</f>
        <v>CMR</v>
      </c>
      <c r="D1429" s="289" t="s">
        <v>649</v>
      </c>
      <c r="E1429" s="289">
        <v>2</v>
      </c>
      <c r="F1429" s="289" t="s">
        <v>896</v>
      </c>
      <c r="G1429" s="289" t="s">
        <v>731</v>
      </c>
      <c r="H1429" s="278">
        <f t="shared" si="44"/>
        <v>2</v>
      </c>
      <c r="I1429" s="252"/>
      <c r="J1429" s="289"/>
      <c r="K1429" s="278" t="str">
        <f t="shared" si="45"/>
        <v>CMR004Ongoing insecurity/hostilities affecting humanitarian assistance</v>
      </c>
      <c r="L1429" s="290">
        <v>43509</v>
      </c>
      <c r="M1429" s="290" t="s">
        <v>3248</v>
      </c>
    </row>
    <row r="1430" spans="1:13" ht="15.5" hidden="1" thickTop="1" thickBot="1" x14ac:dyDescent="0.4">
      <c r="A1430" s="283" t="s">
        <v>1243</v>
      </c>
      <c r="B1430" s="284" t="str">
        <f>VLOOKUP(A1430,Lists!B:C,2,FALSE)</f>
        <v>CMR004</v>
      </c>
      <c r="C1430" s="284" t="str">
        <f>VLOOKUP(A1430,Lists!B:D,3,FALSE)</f>
        <v>CMR</v>
      </c>
      <c r="D1430" s="285" t="s">
        <v>650</v>
      </c>
      <c r="E1430" s="285">
        <v>2</v>
      </c>
      <c r="F1430" s="285" t="s">
        <v>896</v>
      </c>
      <c r="G1430" s="285" t="s">
        <v>731</v>
      </c>
      <c r="H1430" s="278">
        <f t="shared" si="44"/>
        <v>2</v>
      </c>
      <c r="I1430" s="251"/>
      <c r="J1430" s="285"/>
      <c r="K1430" s="278" t="str">
        <f t="shared" si="45"/>
        <v xml:space="preserve">CMR004Presence of mines and improvised explosive devices </v>
      </c>
      <c r="L1430" s="286">
        <v>43509</v>
      </c>
      <c r="M1430" s="286" t="s">
        <v>3248</v>
      </c>
    </row>
    <row r="1431" spans="1:13" ht="15.5" hidden="1" thickTop="1" thickBot="1" x14ac:dyDescent="0.4">
      <c r="A1431" s="287" t="s">
        <v>1243</v>
      </c>
      <c r="B1431" s="288" t="str">
        <f>VLOOKUP(A1431,Lists!B:C,2,FALSE)</f>
        <v>CMR004</v>
      </c>
      <c r="C1431" s="288" t="str">
        <f>VLOOKUP(A1431,Lists!B:D,3,FALSE)</f>
        <v>CMR</v>
      </c>
      <c r="D1431" s="289" t="s">
        <v>651</v>
      </c>
      <c r="E1431" s="289">
        <v>1</v>
      </c>
      <c r="F1431" s="289" t="s">
        <v>896</v>
      </c>
      <c r="G1431" s="289" t="s">
        <v>731</v>
      </c>
      <c r="H1431" s="278">
        <f t="shared" si="44"/>
        <v>2</v>
      </c>
      <c r="I1431" s="252"/>
      <c r="J1431" s="289"/>
      <c r="K1431" s="278" t="str">
        <f t="shared" si="45"/>
        <v>CMR004Physical constraints in the environment (obstacles related to terrain, climate, lack of infrastructure, etc.)</v>
      </c>
      <c r="L1431" s="290">
        <v>43509</v>
      </c>
      <c r="M1431" s="290" t="s">
        <v>3248</v>
      </c>
    </row>
    <row r="1432" spans="1:13" ht="15.5" hidden="1" thickTop="1" thickBot="1" x14ac:dyDescent="0.4">
      <c r="A1432" s="283" t="s">
        <v>2962</v>
      </c>
      <c r="B1432" s="284" t="str">
        <f>VLOOKUP(A1432,Lists!B:C,2,FALSE)</f>
        <v>HND001</v>
      </c>
      <c r="C1432" s="284" t="str">
        <f>VLOOKUP(A1432,Lists!B:D,3,FALSE)</f>
        <v>HND</v>
      </c>
      <c r="D1432" s="285" t="s">
        <v>522</v>
      </c>
      <c r="E1432" s="285">
        <v>8528128</v>
      </c>
      <c r="F1432" s="285" t="s">
        <v>1840</v>
      </c>
      <c r="G1432" s="285" t="s">
        <v>731</v>
      </c>
      <c r="H1432" s="278">
        <f t="shared" si="44"/>
        <v>2</v>
      </c>
      <c r="I1432" s="251" t="s">
        <v>1847</v>
      </c>
      <c r="J1432" s="285" t="s">
        <v>1848</v>
      </c>
      <c r="K1432" s="278" t="str">
        <f t="shared" si="45"/>
        <v>HND001Total population</v>
      </c>
      <c r="L1432" s="286">
        <v>43509</v>
      </c>
      <c r="M1432" s="286" t="s">
        <v>3248</v>
      </c>
    </row>
    <row r="1433" spans="1:13" ht="15.5" hidden="1" thickTop="1" thickBot="1" x14ac:dyDescent="0.4">
      <c r="A1433" s="287" t="s">
        <v>2962</v>
      </c>
      <c r="B1433" s="288" t="str">
        <f>VLOOKUP(A1433,Lists!B:C,2,FALSE)</f>
        <v>HND001</v>
      </c>
      <c r="C1433" s="288" t="str">
        <f>VLOOKUP(A1433,Lists!B:D,3,FALSE)</f>
        <v>HND</v>
      </c>
      <c r="D1433" s="289" t="s">
        <v>660</v>
      </c>
      <c r="E1433" s="289">
        <v>112490</v>
      </c>
      <c r="F1433" s="289" t="s">
        <v>1841</v>
      </c>
      <c r="G1433" s="289" t="s">
        <v>731</v>
      </c>
      <c r="H1433" s="278">
        <f t="shared" si="44"/>
        <v>2</v>
      </c>
      <c r="I1433" s="252" t="s">
        <v>1849</v>
      </c>
      <c r="J1433" s="289" t="s">
        <v>1850</v>
      </c>
      <c r="K1433" s="278" t="str">
        <f t="shared" si="45"/>
        <v>HND001Landmass affected</v>
      </c>
      <c r="L1433" s="290">
        <v>43509</v>
      </c>
      <c r="M1433" s="290" t="s">
        <v>3248</v>
      </c>
    </row>
    <row r="1434" spans="1:13" ht="15.5" hidden="1" thickTop="1" thickBot="1" x14ac:dyDescent="0.4">
      <c r="A1434" s="283" t="s">
        <v>2962</v>
      </c>
      <c r="B1434" s="284" t="str">
        <f>VLOOKUP(A1434,Lists!B:C,2,FALSE)</f>
        <v>HND001</v>
      </c>
      <c r="C1434" s="284" t="str">
        <f>VLOOKUP(A1434,Lists!B:D,3,FALSE)</f>
        <v>HND</v>
      </c>
      <c r="D1434" s="285" t="s">
        <v>737</v>
      </c>
      <c r="E1434" s="285">
        <v>8528128</v>
      </c>
      <c r="F1434" s="285" t="s">
        <v>1840</v>
      </c>
      <c r="G1434" s="285" t="s">
        <v>731</v>
      </c>
      <c r="H1434" s="278">
        <f t="shared" si="44"/>
        <v>2</v>
      </c>
      <c r="I1434" s="251" t="s">
        <v>1847</v>
      </c>
      <c r="J1434" s="285" t="s">
        <v>1848</v>
      </c>
      <c r="K1434" s="278" t="str">
        <f t="shared" si="45"/>
        <v>HND001People exposed</v>
      </c>
      <c r="L1434" s="286">
        <v>43509</v>
      </c>
      <c r="M1434" s="286" t="s">
        <v>3248</v>
      </c>
    </row>
    <row r="1435" spans="1:13" ht="15.5" hidden="1" thickTop="1" thickBot="1" x14ac:dyDescent="0.4">
      <c r="A1435" s="287" t="s">
        <v>2962</v>
      </c>
      <c r="B1435" s="288" t="str">
        <f>VLOOKUP(A1435,Lists!B:C,2,FALSE)</f>
        <v>HND001</v>
      </c>
      <c r="C1435" s="288" t="str">
        <f>VLOOKUP(A1435,Lists!B:D,3,FALSE)</f>
        <v>HND</v>
      </c>
      <c r="D1435" s="289" t="s">
        <v>533</v>
      </c>
      <c r="E1435" s="289">
        <v>1399000</v>
      </c>
      <c r="F1435" s="289" t="s">
        <v>1842</v>
      </c>
      <c r="G1435" s="289" t="s">
        <v>731</v>
      </c>
      <c r="H1435" s="278">
        <f t="shared" si="44"/>
        <v>2</v>
      </c>
      <c r="I1435" s="252" t="s">
        <v>1851</v>
      </c>
      <c r="J1435" s="289" t="s">
        <v>1852</v>
      </c>
      <c r="K1435" s="278" t="str">
        <f t="shared" si="45"/>
        <v>HND001People affected</v>
      </c>
      <c r="L1435" s="290">
        <v>43509</v>
      </c>
      <c r="M1435" s="290" t="s">
        <v>3248</v>
      </c>
    </row>
    <row r="1436" spans="1:13" ht="15.5" thickTop="1" thickBot="1" x14ac:dyDescent="0.4">
      <c r="A1436" s="283" t="s">
        <v>2962</v>
      </c>
      <c r="B1436" s="284" t="str">
        <f>VLOOKUP(A1436,Lists!B:C,2,FALSE)</f>
        <v>HND001</v>
      </c>
      <c r="C1436" s="284" t="str">
        <f>VLOOKUP(A1436,Lists!B:D,3,FALSE)</f>
        <v>HND</v>
      </c>
      <c r="D1436" s="285" t="s">
        <v>666</v>
      </c>
      <c r="E1436" s="285">
        <v>359267</v>
      </c>
      <c r="F1436" s="285" t="s">
        <v>1843</v>
      </c>
      <c r="G1436" s="285" t="s">
        <v>731</v>
      </c>
      <c r="H1436" s="278">
        <f t="shared" si="44"/>
        <v>2</v>
      </c>
      <c r="I1436" s="251" t="s">
        <v>1853</v>
      </c>
      <c r="J1436" s="285" t="s">
        <v>1854</v>
      </c>
      <c r="K1436" s="278" t="str">
        <f t="shared" si="45"/>
        <v>HND001People displaced</v>
      </c>
      <c r="L1436" s="286">
        <v>43509</v>
      </c>
      <c r="M1436" s="286" t="s">
        <v>3248</v>
      </c>
    </row>
    <row r="1437" spans="1:13" ht="15.5" hidden="1" thickTop="1" thickBot="1" x14ac:dyDescent="0.4">
      <c r="A1437" s="287" t="s">
        <v>2962</v>
      </c>
      <c r="B1437" s="288" t="str">
        <f>VLOOKUP(A1437,Lists!B:C,2,FALSE)</f>
        <v>HND001</v>
      </c>
      <c r="C1437" s="288" t="str">
        <f>VLOOKUP(A1437,Lists!B:D,3,FALSE)</f>
        <v>HND</v>
      </c>
      <c r="D1437" s="289" t="s">
        <v>5027</v>
      </c>
      <c r="E1437" s="289" t="s">
        <v>446</v>
      </c>
      <c r="F1437" s="289"/>
      <c r="G1437" s="289" t="s">
        <v>731</v>
      </c>
      <c r="H1437" s="278">
        <f t="shared" si="44"/>
        <v>2</v>
      </c>
      <c r="I1437" s="252"/>
      <c r="J1437" s="289"/>
      <c r="K1437" s="278" t="str">
        <f t="shared" si="45"/>
        <v>HND001Injuries reported</v>
      </c>
      <c r="L1437" s="290">
        <v>43509</v>
      </c>
      <c r="M1437" s="290" t="s">
        <v>3248</v>
      </c>
    </row>
    <row r="1438" spans="1:13" ht="15.5" hidden="1" thickTop="1" thickBot="1" x14ac:dyDescent="0.4">
      <c r="A1438" s="283" t="s">
        <v>2962</v>
      </c>
      <c r="B1438" s="284" t="str">
        <f>VLOOKUP(A1438,Lists!B:C,2,FALSE)</f>
        <v>HND001</v>
      </c>
      <c r="C1438" s="284" t="str">
        <f>VLOOKUP(A1438,Lists!B:D,3,FALSE)</f>
        <v>HND</v>
      </c>
      <c r="D1438" s="285" t="s">
        <v>5028</v>
      </c>
      <c r="E1438" s="285">
        <v>3221</v>
      </c>
      <c r="F1438" s="285" t="s">
        <v>1844</v>
      </c>
      <c r="G1438" s="285" t="s">
        <v>731</v>
      </c>
      <c r="H1438" s="278">
        <f t="shared" si="44"/>
        <v>2</v>
      </c>
      <c r="I1438" s="251" t="s">
        <v>1855</v>
      </c>
      <c r="J1438" s="285" t="s">
        <v>1856</v>
      </c>
      <c r="K1438" s="278" t="str">
        <f t="shared" si="45"/>
        <v>HND001Illness cases reported</v>
      </c>
      <c r="L1438" s="286">
        <v>43509</v>
      </c>
      <c r="M1438" s="286" t="s">
        <v>3248</v>
      </c>
    </row>
    <row r="1439" spans="1:13" ht="15.5" hidden="1" thickTop="1" thickBot="1" x14ac:dyDescent="0.4">
      <c r="A1439" s="287" t="s">
        <v>2962</v>
      </c>
      <c r="B1439" s="288" t="str">
        <f>VLOOKUP(A1439,Lists!B:C,2,FALSE)</f>
        <v>HND001</v>
      </c>
      <c r="C1439" s="288" t="str">
        <f>VLOOKUP(A1439,Lists!B:D,3,FALSE)</f>
        <v>HND</v>
      </c>
      <c r="D1439" s="289" t="s">
        <v>5029</v>
      </c>
      <c r="E1439" s="289">
        <v>1741</v>
      </c>
      <c r="F1439" s="289" t="s">
        <v>1845</v>
      </c>
      <c r="G1439" s="289" t="s">
        <v>731</v>
      </c>
      <c r="H1439" s="278">
        <f t="shared" si="44"/>
        <v>2</v>
      </c>
      <c r="I1439" s="252" t="s">
        <v>1857</v>
      </c>
      <c r="J1439" s="289" t="s">
        <v>1858</v>
      </c>
      <c r="K1439" s="278" t="str">
        <f t="shared" si="45"/>
        <v>HND001Fatalities reported</v>
      </c>
      <c r="L1439" s="290">
        <v>43509</v>
      </c>
      <c r="M1439" s="290" t="s">
        <v>3248</v>
      </c>
    </row>
    <row r="1440" spans="1:13" ht="15.5" hidden="1" thickTop="1" thickBot="1" x14ac:dyDescent="0.4">
      <c r="A1440" s="283" t="s">
        <v>2962</v>
      </c>
      <c r="B1440" s="284" t="str">
        <f>VLOOKUP(A1440,Lists!B:C,2,FALSE)</f>
        <v>HND001</v>
      </c>
      <c r="C1440" s="284" t="str">
        <f>VLOOKUP(A1440,Lists!B:D,3,FALSE)</f>
        <v>HND</v>
      </c>
      <c r="D1440" s="285" t="s">
        <v>5108</v>
      </c>
      <c r="E1440" s="285" t="s">
        <v>446</v>
      </c>
      <c r="F1440" s="285"/>
      <c r="G1440" s="285" t="s">
        <v>731</v>
      </c>
      <c r="H1440" s="278">
        <f t="shared" si="44"/>
        <v>2</v>
      </c>
      <c r="I1440" s="251"/>
      <c r="J1440" s="285"/>
      <c r="K1440" s="278" t="str">
        <f t="shared" si="45"/>
        <v>HND001Buildings damaged</v>
      </c>
      <c r="L1440" s="286">
        <v>43509</v>
      </c>
      <c r="M1440" s="286" t="s">
        <v>3248</v>
      </c>
    </row>
    <row r="1441" spans="1:13" ht="15.5" hidden="1" thickTop="1" thickBot="1" x14ac:dyDescent="0.4">
      <c r="A1441" s="287" t="s">
        <v>2962</v>
      </c>
      <c r="B1441" s="288" t="str">
        <f>VLOOKUP(A1441,Lists!B:C,2,FALSE)</f>
        <v>HND001</v>
      </c>
      <c r="C1441" s="288" t="str">
        <f>VLOOKUP(A1441,Lists!B:D,3,FALSE)</f>
        <v>HND</v>
      </c>
      <c r="D1441" s="289" t="s">
        <v>5109</v>
      </c>
      <c r="E1441" s="289" t="s">
        <v>446</v>
      </c>
      <c r="F1441" s="289"/>
      <c r="G1441" s="289" t="s">
        <v>446</v>
      </c>
      <c r="H1441" s="278" t="str">
        <f t="shared" si="44"/>
        <v>x</v>
      </c>
      <c r="I1441" s="252"/>
      <c r="J1441" s="289"/>
      <c r="K1441" s="278" t="str">
        <f t="shared" si="45"/>
        <v>HND001Buildings destroyed</v>
      </c>
      <c r="L1441" s="290">
        <v>43509</v>
      </c>
      <c r="M1441" s="290" t="s">
        <v>3248</v>
      </c>
    </row>
    <row r="1442" spans="1:13" ht="15.5" hidden="1" thickTop="1" thickBot="1" x14ac:dyDescent="0.4">
      <c r="A1442" s="283" t="s">
        <v>2962</v>
      </c>
      <c r="B1442" s="284" t="str">
        <f>VLOOKUP(A1442,Lists!B:C,2,FALSE)</f>
        <v>HND001</v>
      </c>
      <c r="C1442" s="284" t="str">
        <f>VLOOKUP(A1442,Lists!B:D,3,FALSE)</f>
        <v>HND</v>
      </c>
      <c r="D1442" s="285" t="s">
        <v>742</v>
      </c>
      <c r="E1442" s="285">
        <v>12965</v>
      </c>
      <c r="F1442" s="285" t="s">
        <v>1846</v>
      </c>
      <c r="G1442" s="285" t="s">
        <v>731</v>
      </c>
      <c r="H1442" s="278">
        <f t="shared" si="44"/>
        <v>2</v>
      </c>
      <c r="I1442" s="251" t="s">
        <v>1859</v>
      </c>
      <c r="J1442" s="285" t="s">
        <v>1860</v>
      </c>
      <c r="K1442" s="278" t="str">
        <f t="shared" si="45"/>
        <v>HND001Economic Losses</v>
      </c>
      <c r="L1442" s="286">
        <v>43509</v>
      </c>
      <c r="M1442" s="286" t="s">
        <v>3248</v>
      </c>
    </row>
    <row r="1443" spans="1:13" ht="15.5" hidden="1" thickTop="1" thickBot="1" x14ac:dyDescent="0.4">
      <c r="A1443" s="287" t="s">
        <v>2962</v>
      </c>
      <c r="B1443" s="288" t="str">
        <f>VLOOKUP(A1443,Lists!B:C,2,FALSE)</f>
        <v>HND001</v>
      </c>
      <c r="C1443" s="288" t="str">
        <f>VLOOKUP(A1443,Lists!B:D,3,FALSE)</f>
        <v>HND</v>
      </c>
      <c r="D1443" s="289" t="s">
        <v>752</v>
      </c>
      <c r="E1443" s="289">
        <v>635000</v>
      </c>
      <c r="F1443" s="289" t="s">
        <v>1842</v>
      </c>
      <c r="G1443" s="289" t="s">
        <v>731</v>
      </c>
      <c r="H1443" s="278">
        <f t="shared" si="44"/>
        <v>2</v>
      </c>
      <c r="I1443" s="252" t="s">
        <v>1851</v>
      </c>
      <c r="J1443" s="289" t="s">
        <v>1861</v>
      </c>
      <c r="K1443" s="278" t="str">
        <f t="shared" si="45"/>
        <v>HND001People in Need</v>
      </c>
      <c r="L1443" s="290">
        <v>43509</v>
      </c>
      <c r="M1443" s="290" t="s">
        <v>3248</v>
      </c>
    </row>
    <row r="1444" spans="1:13" ht="15.5" hidden="1" thickTop="1" thickBot="1" x14ac:dyDescent="0.4">
      <c r="A1444" s="283" t="s">
        <v>2962</v>
      </c>
      <c r="B1444" s="284" t="str">
        <f>VLOOKUP(A1444,Lists!B:C,2,FALSE)</f>
        <v>HND001</v>
      </c>
      <c r="C1444" s="284" t="str">
        <f>VLOOKUP(A1444,Lists!B:D,3,FALSE)</f>
        <v>HND</v>
      </c>
      <c r="D1444" s="285" t="s">
        <v>5110</v>
      </c>
      <c r="E1444" s="285">
        <v>0</v>
      </c>
      <c r="F1444" s="285" t="s">
        <v>1842</v>
      </c>
      <c r="G1444" s="285" t="s">
        <v>731</v>
      </c>
      <c r="H1444" s="278">
        <f t="shared" si="44"/>
        <v>2</v>
      </c>
      <c r="I1444" s="251" t="s">
        <v>1851</v>
      </c>
      <c r="J1444" s="285"/>
      <c r="K1444" s="278" t="str">
        <f t="shared" si="45"/>
        <v>HND001Minimal humanitarian conditions - Level 1</v>
      </c>
      <c r="L1444" s="286">
        <v>43509</v>
      </c>
      <c r="M1444" s="286" t="s">
        <v>3248</v>
      </c>
    </row>
    <row r="1445" spans="1:13" ht="15.5" hidden="1" thickTop="1" thickBot="1" x14ac:dyDescent="0.4">
      <c r="A1445" s="287" t="s">
        <v>2962</v>
      </c>
      <c r="B1445" s="288" t="str">
        <f>VLOOKUP(A1445,Lists!B:C,2,FALSE)</f>
        <v>HND001</v>
      </c>
      <c r="C1445" s="288" t="str">
        <f>VLOOKUP(A1445,Lists!B:D,3,FALSE)</f>
        <v>HND</v>
      </c>
      <c r="D1445" s="289" t="s">
        <v>5111</v>
      </c>
      <c r="E1445" s="289">
        <v>368000</v>
      </c>
      <c r="F1445" s="289" t="s">
        <v>1842</v>
      </c>
      <c r="G1445" s="289" t="s">
        <v>731</v>
      </c>
      <c r="H1445" s="278">
        <f t="shared" si="44"/>
        <v>2</v>
      </c>
      <c r="I1445" s="252" t="s">
        <v>1851</v>
      </c>
      <c r="J1445" s="289" t="s">
        <v>1862</v>
      </c>
      <c r="K1445" s="278" t="str">
        <f t="shared" si="45"/>
        <v>HND001Stressed humanitarian conditions - Level 2</v>
      </c>
      <c r="L1445" s="290">
        <v>43509</v>
      </c>
      <c r="M1445" s="290" t="s">
        <v>3248</v>
      </c>
    </row>
    <row r="1446" spans="1:13" ht="15.5" hidden="1" thickTop="1" thickBot="1" x14ac:dyDescent="0.4">
      <c r="A1446" s="283" t="s">
        <v>2962</v>
      </c>
      <c r="B1446" s="284" t="str">
        <f>VLOOKUP(A1446,Lists!B:C,2,FALSE)</f>
        <v>HND001</v>
      </c>
      <c r="C1446" s="284" t="str">
        <f>VLOOKUP(A1446,Lists!B:D,3,FALSE)</f>
        <v>HND</v>
      </c>
      <c r="D1446" s="285" t="s">
        <v>5112</v>
      </c>
      <c r="E1446" s="285">
        <v>218000</v>
      </c>
      <c r="F1446" s="285" t="s">
        <v>1842</v>
      </c>
      <c r="G1446" s="285" t="s">
        <v>731</v>
      </c>
      <c r="H1446" s="278">
        <f t="shared" si="44"/>
        <v>2</v>
      </c>
      <c r="I1446" s="251" t="s">
        <v>1851</v>
      </c>
      <c r="J1446" s="285" t="s">
        <v>1863</v>
      </c>
      <c r="K1446" s="278" t="str">
        <f t="shared" si="45"/>
        <v>HND001Moderate humanitarian conditions - Level 3</v>
      </c>
      <c r="L1446" s="286">
        <v>43509</v>
      </c>
      <c r="M1446" s="286" t="s">
        <v>3248</v>
      </c>
    </row>
    <row r="1447" spans="1:13" ht="15.5" hidden="1" thickTop="1" thickBot="1" x14ac:dyDescent="0.4">
      <c r="A1447" s="287" t="s">
        <v>2962</v>
      </c>
      <c r="B1447" s="288" t="str">
        <f>VLOOKUP(A1447,Lists!B:C,2,FALSE)</f>
        <v>HND001</v>
      </c>
      <c r="C1447" s="288" t="str">
        <f>VLOOKUP(A1447,Lists!B:D,3,FALSE)</f>
        <v>HND</v>
      </c>
      <c r="D1447" s="289" t="s">
        <v>5113</v>
      </c>
      <c r="E1447" s="289">
        <v>49000</v>
      </c>
      <c r="F1447" s="289" t="s">
        <v>1842</v>
      </c>
      <c r="G1447" s="289" t="s">
        <v>731</v>
      </c>
      <c r="H1447" s="278">
        <f t="shared" si="44"/>
        <v>2</v>
      </c>
      <c r="I1447" s="252" t="s">
        <v>1851</v>
      </c>
      <c r="J1447" s="289" t="s">
        <v>1864</v>
      </c>
      <c r="K1447" s="278" t="str">
        <f t="shared" si="45"/>
        <v>HND001Severe humanitarian conditions - Level 4</v>
      </c>
      <c r="L1447" s="290">
        <v>43509</v>
      </c>
      <c r="M1447" s="290" t="s">
        <v>3248</v>
      </c>
    </row>
    <row r="1448" spans="1:13" ht="15.5" hidden="1" thickTop="1" thickBot="1" x14ac:dyDescent="0.4">
      <c r="A1448" s="283" t="s">
        <v>2962</v>
      </c>
      <c r="B1448" s="284" t="str">
        <f>VLOOKUP(A1448,Lists!B:C,2,FALSE)</f>
        <v>HND001</v>
      </c>
      <c r="C1448" s="284" t="str">
        <f>VLOOKUP(A1448,Lists!B:D,3,FALSE)</f>
        <v>HND</v>
      </c>
      <c r="D1448" s="285" t="s">
        <v>5114</v>
      </c>
      <c r="E1448" s="285">
        <v>0</v>
      </c>
      <c r="F1448" s="285" t="s">
        <v>1842</v>
      </c>
      <c r="G1448" s="285" t="s">
        <v>731</v>
      </c>
      <c r="H1448" s="278">
        <f t="shared" si="44"/>
        <v>2</v>
      </c>
      <c r="I1448" s="251" t="s">
        <v>1851</v>
      </c>
      <c r="J1448" s="285"/>
      <c r="K1448" s="278" t="str">
        <f t="shared" si="45"/>
        <v>HND001Extreme humanitarian conditions - Level 5</v>
      </c>
      <c r="L1448" s="286">
        <v>43509</v>
      </c>
      <c r="M1448" s="286" t="s">
        <v>3248</v>
      </c>
    </row>
    <row r="1449" spans="1:13" ht="15.5" hidden="1" thickTop="1" thickBot="1" x14ac:dyDescent="0.4">
      <c r="A1449" s="287" t="s">
        <v>2962</v>
      </c>
      <c r="B1449" s="288" t="str">
        <f>VLOOKUP(A1449,Lists!B:C,2,FALSE)</f>
        <v>HND001</v>
      </c>
      <c r="C1449" s="288" t="str">
        <f>VLOOKUP(A1449,Lists!B:D,3,FALSE)</f>
        <v>HND</v>
      </c>
      <c r="D1449" s="289" t="s">
        <v>5115</v>
      </c>
      <c r="E1449" s="289">
        <v>1741</v>
      </c>
      <c r="F1449" s="289" t="s">
        <v>1845</v>
      </c>
      <c r="G1449" s="289" t="s">
        <v>731</v>
      </c>
      <c r="H1449" s="278">
        <f t="shared" si="44"/>
        <v>2</v>
      </c>
      <c r="I1449" s="252" t="s">
        <v>1857</v>
      </c>
      <c r="J1449" s="289" t="s">
        <v>1858</v>
      </c>
      <c r="K1449" s="278" t="str">
        <f t="shared" si="45"/>
        <v>HND001Fatalities in all crises</v>
      </c>
      <c r="L1449" s="290">
        <v>43509</v>
      </c>
      <c r="M1449" s="290" t="s">
        <v>3248</v>
      </c>
    </row>
    <row r="1450" spans="1:13" ht="15.5" hidden="1" thickTop="1" thickBot="1" x14ac:dyDescent="0.4">
      <c r="A1450" s="283" t="s">
        <v>2962</v>
      </c>
      <c r="B1450" s="284" t="str">
        <f>VLOOKUP(A1450,Lists!B:C,2,FALSE)</f>
        <v>HND001</v>
      </c>
      <c r="C1450" s="284" t="str">
        <f>VLOOKUP(A1450,Lists!B:D,3,FALSE)</f>
        <v>HND</v>
      </c>
      <c r="D1450" s="285" t="s">
        <v>688</v>
      </c>
      <c r="E1450" s="285">
        <v>3</v>
      </c>
      <c r="F1450" s="285"/>
      <c r="G1450" s="285" t="s">
        <v>731</v>
      </c>
      <c r="H1450" s="278">
        <f t="shared" si="44"/>
        <v>2</v>
      </c>
      <c r="I1450" s="251"/>
      <c r="J1450" s="285" t="s">
        <v>1865</v>
      </c>
      <c r="K1450" s="278" t="str">
        <f t="shared" si="45"/>
        <v>HND001Crisis affected groups</v>
      </c>
      <c r="L1450" s="286">
        <v>43509</v>
      </c>
      <c r="M1450" s="286" t="s">
        <v>3248</v>
      </c>
    </row>
    <row r="1451" spans="1:13" ht="15.5" hidden="1" thickTop="1" thickBot="1" x14ac:dyDescent="0.4">
      <c r="A1451" s="287" t="s">
        <v>2962</v>
      </c>
      <c r="B1451" s="288" t="str">
        <f>VLOOKUP(A1451,Lists!B:C,2,FALSE)</f>
        <v>HND001</v>
      </c>
      <c r="C1451" s="288" t="str">
        <f>VLOOKUP(A1451,Lists!B:D,3,FALSE)</f>
        <v>HND</v>
      </c>
      <c r="D1451" s="289" t="s">
        <v>691</v>
      </c>
      <c r="E1451" s="289" t="s">
        <v>446</v>
      </c>
      <c r="F1451" s="289"/>
      <c r="G1451" s="289" t="s">
        <v>731</v>
      </c>
      <c r="H1451" s="278">
        <f t="shared" si="44"/>
        <v>2</v>
      </c>
      <c r="I1451" s="252"/>
      <c r="J1451" s="289"/>
      <c r="K1451" s="278" t="str">
        <f t="shared" si="45"/>
        <v>HND001People facing limited access constraints</v>
      </c>
      <c r="L1451" s="290">
        <v>43509</v>
      </c>
      <c r="M1451" s="290" t="s">
        <v>3248</v>
      </c>
    </row>
    <row r="1452" spans="1:13" ht="15.5" hidden="1" thickTop="1" thickBot="1" x14ac:dyDescent="0.4">
      <c r="A1452" s="283" t="s">
        <v>2962</v>
      </c>
      <c r="B1452" s="284" t="str">
        <f>VLOOKUP(A1452,Lists!B:C,2,FALSE)</f>
        <v>HND001</v>
      </c>
      <c r="C1452" s="284" t="str">
        <f>VLOOKUP(A1452,Lists!B:D,3,FALSE)</f>
        <v>HND</v>
      </c>
      <c r="D1452" s="285" t="s">
        <v>692</v>
      </c>
      <c r="E1452" s="285" t="s">
        <v>446</v>
      </c>
      <c r="F1452" s="285"/>
      <c r="G1452" s="285" t="s">
        <v>731</v>
      </c>
      <c r="H1452" s="278">
        <f t="shared" si="44"/>
        <v>2</v>
      </c>
      <c r="I1452" s="251"/>
      <c r="J1452" s="285"/>
      <c r="K1452" s="278" t="str">
        <f t="shared" si="45"/>
        <v>HND001People facing restricted access constraints</v>
      </c>
      <c r="L1452" s="286">
        <v>43509</v>
      </c>
      <c r="M1452" s="286" t="s">
        <v>3248</v>
      </c>
    </row>
    <row r="1453" spans="1:13" ht="15.5" hidden="1" thickTop="1" thickBot="1" x14ac:dyDescent="0.4">
      <c r="A1453" s="287" t="s">
        <v>2962</v>
      </c>
      <c r="B1453" s="288" t="str">
        <f>VLOOKUP(A1453,Lists!B:C,2,FALSE)</f>
        <v>HND001</v>
      </c>
      <c r="C1453" s="288" t="str">
        <f>VLOOKUP(A1453,Lists!B:D,3,FALSE)</f>
        <v>HND</v>
      </c>
      <c r="D1453" s="289" t="s">
        <v>643</v>
      </c>
      <c r="E1453" s="289">
        <v>0</v>
      </c>
      <c r="F1453" s="289" t="s">
        <v>896</v>
      </c>
      <c r="G1453" s="289" t="s">
        <v>731</v>
      </c>
      <c r="H1453" s="278">
        <f t="shared" si="44"/>
        <v>2</v>
      </c>
      <c r="I1453" s="252"/>
      <c r="J1453" s="289"/>
      <c r="K1453" s="278" t="str">
        <f t="shared" si="45"/>
        <v>HND001Impediments to entry into country (bureaucratic and administrative)</v>
      </c>
      <c r="L1453" s="290">
        <v>43509</v>
      </c>
      <c r="M1453" s="290" t="s">
        <v>3248</v>
      </c>
    </row>
    <row r="1454" spans="1:13" ht="15.5" hidden="1" thickTop="1" thickBot="1" x14ac:dyDescent="0.4">
      <c r="A1454" s="283" t="s">
        <v>2962</v>
      </c>
      <c r="B1454" s="284" t="str">
        <f>VLOOKUP(A1454,Lists!B:C,2,FALSE)</f>
        <v>HND001</v>
      </c>
      <c r="C1454" s="284" t="str">
        <f>VLOOKUP(A1454,Lists!B:D,3,FALSE)</f>
        <v>HND</v>
      </c>
      <c r="D1454" s="285" t="s">
        <v>644</v>
      </c>
      <c r="E1454" s="285">
        <v>0</v>
      </c>
      <c r="F1454" s="285" t="s">
        <v>896</v>
      </c>
      <c r="G1454" s="285" t="s">
        <v>731</v>
      </c>
      <c r="H1454" s="278">
        <f t="shared" si="44"/>
        <v>2</v>
      </c>
      <c r="I1454" s="251"/>
      <c r="J1454" s="285"/>
      <c r="K1454" s="278" t="str">
        <f t="shared" si="45"/>
        <v>HND001Restriction of movement (impediments to freedom of movement and/or administrative restrictions)</v>
      </c>
      <c r="L1454" s="286">
        <v>43509</v>
      </c>
      <c r="M1454" s="286" t="s">
        <v>3248</v>
      </c>
    </row>
    <row r="1455" spans="1:13" ht="15.5" hidden="1" thickTop="1" thickBot="1" x14ac:dyDescent="0.4">
      <c r="A1455" s="287" t="s">
        <v>2962</v>
      </c>
      <c r="B1455" s="288" t="str">
        <f>VLOOKUP(A1455,Lists!B:C,2,FALSE)</f>
        <v>HND001</v>
      </c>
      <c r="C1455" s="288" t="str">
        <f>VLOOKUP(A1455,Lists!B:D,3,FALSE)</f>
        <v>HND</v>
      </c>
      <c r="D1455" s="289" t="s">
        <v>645</v>
      </c>
      <c r="E1455" s="289">
        <v>0</v>
      </c>
      <c r="F1455" s="289" t="s">
        <v>896</v>
      </c>
      <c r="G1455" s="289" t="s">
        <v>731</v>
      </c>
      <c r="H1455" s="278">
        <f t="shared" si="44"/>
        <v>2</v>
      </c>
      <c r="I1455" s="252"/>
      <c r="J1455" s="289"/>
      <c r="K1455" s="278" t="str">
        <f t="shared" si="45"/>
        <v>HND001Interference into implementation of humanitarian activities</v>
      </c>
      <c r="L1455" s="290">
        <v>43509</v>
      </c>
      <c r="M1455" s="290" t="s">
        <v>3248</v>
      </c>
    </row>
    <row r="1456" spans="1:13" ht="15.5" hidden="1" thickTop="1" thickBot="1" x14ac:dyDescent="0.4">
      <c r="A1456" s="283" t="s">
        <v>2962</v>
      </c>
      <c r="B1456" s="284" t="str">
        <f>VLOOKUP(A1456,Lists!B:C,2,FALSE)</f>
        <v>HND001</v>
      </c>
      <c r="C1456" s="284" t="str">
        <f>VLOOKUP(A1456,Lists!B:D,3,FALSE)</f>
        <v>HND</v>
      </c>
      <c r="D1456" s="285" t="s">
        <v>646</v>
      </c>
      <c r="E1456" s="285">
        <v>0</v>
      </c>
      <c r="F1456" s="285" t="s">
        <v>896</v>
      </c>
      <c r="G1456" s="285" t="s">
        <v>731</v>
      </c>
      <c r="H1456" s="278">
        <f t="shared" si="44"/>
        <v>2</v>
      </c>
      <c r="I1456" s="251"/>
      <c r="J1456" s="285"/>
      <c r="K1456" s="278" t="str">
        <f t="shared" si="45"/>
        <v>HND001Violence against personnel, facilities and assets</v>
      </c>
      <c r="L1456" s="286">
        <v>43509</v>
      </c>
      <c r="M1456" s="286" t="s">
        <v>3248</v>
      </c>
    </row>
    <row r="1457" spans="1:13" ht="15.5" hidden="1" thickTop="1" thickBot="1" x14ac:dyDescent="0.4">
      <c r="A1457" s="287" t="s">
        <v>2962</v>
      </c>
      <c r="B1457" s="288" t="str">
        <f>VLOOKUP(A1457,Lists!B:C,2,FALSE)</f>
        <v>HND001</v>
      </c>
      <c r="C1457" s="288" t="str">
        <f>VLOOKUP(A1457,Lists!B:D,3,FALSE)</f>
        <v>HND</v>
      </c>
      <c r="D1457" s="289" t="s">
        <v>647</v>
      </c>
      <c r="E1457" s="289">
        <v>0</v>
      </c>
      <c r="F1457" s="289" t="s">
        <v>896</v>
      </c>
      <c r="G1457" s="289" t="s">
        <v>731</v>
      </c>
      <c r="H1457" s="278">
        <f t="shared" si="44"/>
        <v>2</v>
      </c>
      <c r="I1457" s="252"/>
      <c r="J1457" s="289"/>
      <c r="K1457" s="278" t="str">
        <f t="shared" si="45"/>
        <v>HND001Denial of existence of humanitarian needs or entitlements to assistance</v>
      </c>
      <c r="L1457" s="290">
        <v>43509</v>
      </c>
      <c r="M1457" s="290" t="s">
        <v>3248</v>
      </c>
    </row>
    <row r="1458" spans="1:13" ht="15.5" hidden="1" thickTop="1" thickBot="1" x14ac:dyDescent="0.4">
      <c r="A1458" s="283" t="s">
        <v>2962</v>
      </c>
      <c r="B1458" s="284" t="str">
        <f>VLOOKUP(A1458,Lists!B:C,2,FALSE)</f>
        <v>HND001</v>
      </c>
      <c r="C1458" s="284" t="str">
        <f>VLOOKUP(A1458,Lists!B:D,3,FALSE)</f>
        <v>HND</v>
      </c>
      <c r="D1458" s="285" t="s">
        <v>648</v>
      </c>
      <c r="E1458" s="285">
        <v>0</v>
      </c>
      <c r="F1458" s="285" t="s">
        <v>896</v>
      </c>
      <c r="G1458" s="285" t="s">
        <v>731</v>
      </c>
      <c r="H1458" s="278">
        <f t="shared" si="44"/>
        <v>2</v>
      </c>
      <c r="I1458" s="251"/>
      <c r="J1458" s="285"/>
      <c r="K1458" s="278" t="str">
        <f t="shared" si="45"/>
        <v>HND001Restriction and obstruction of access to services and assistance</v>
      </c>
      <c r="L1458" s="286">
        <v>43509</v>
      </c>
      <c r="M1458" s="286" t="s">
        <v>3248</v>
      </c>
    </row>
    <row r="1459" spans="1:13" ht="15.5" hidden="1" thickTop="1" thickBot="1" x14ac:dyDescent="0.4">
      <c r="A1459" s="287" t="s">
        <v>2962</v>
      </c>
      <c r="B1459" s="288" t="str">
        <f>VLOOKUP(A1459,Lists!B:C,2,FALSE)</f>
        <v>HND001</v>
      </c>
      <c r="C1459" s="288" t="str">
        <f>VLOOKUP(A1459,Lists!B:D,3,FALSE)</f>
        <v>HND</v>
      </c>
      <c r="D1459" s="289" t="s">
        <v>649</v>
      </c>
      <c r="E1459" s="289">
        <v>1</v>
      </c>
      <c r="F1459" s="289" t="s">
        <v>896</v>
      </c>
      <c r="G1459" s="289" t="s">
        <v>731</v>
      </c>
      <c r="H1459" s="278">
        <f t="shared" si="44"/>
        <v>2</v>
      </c>
      <c r="I1459" s="252"/>
      <c r="J1459" s="289"/>
      <c r="K1459" s="278" t="str">
        <f t="shared" si="45"/>
        <v>HND001Ongoing insecurity/hostilities affecting humanitarian assistance</v>
      </c>
      <c r="L1459" s="290">
        <v>43509</v>
      </c>
      <c r="M1459" s="290" t="s">
        <v>3248</v>
      </c>
    </row>
    <row r="1460" spans="1:13" ht="15.5" hidden="1" thickTop="1" thickBot="1" x14ac:dyDescent="0.4">
      <c r="A1460" s="283" t="s">
        <v>2962</v>
      </c>
      <c r="B1460" s="284" t="str">
        <f>VLOOKUP(A1460,Lists!B:C,2,FALSE)</f>
        <v>HND001</v>
      </c>
      <c r="C1460" s="284" t="str">
        <f>VLOOKUP(A1460,Lists!B:D,3,FALSE)</f>
        <v>HND</v>
      </c>
      <c r="D1460" s="285" t="s">
        <v>650</v>
      </c>
      <c r="E1460" s="285">
        <v>0</v>
      </c>
      <c r="F1460" s="285" t="s">
        <v>896</v>
      </c>
      <c r="G1460" s="285" t="s">
        <v>731</v>
      </c>
      <c r="H1460" s="278">
        <f t="shared" si="44"/>
        <v>2</v>
      </c>
      <c r="I1460" s="251"/>
      <c r="J1460" s="285"/>
      <c r="K1460" s="278" t="str">
        <f t="shared" si="45"/>
        <v xml:space="preserve">HND001Presence of mines and improvised explosive devices </v>
      </c>
      <c r="L1460" s="286">
        <v>43509</v>
      </c>
      <c r="M1460" s="286" t="s">
        <v>3248</v>
      </c>
    </row>
    <row r="1461" spans="1:13" ht="15.5" hidden="1" thickTop="1" thickBot="1" x14ac:dyDescent="0.4">
      <c r="A1461" s="287" t="s">
        <v>2962</v>
      </c>
      <c r="B1461" s="288" t="str">
        <f>VLOOKUP(A1461,Lists!B:C,2,FALSE)</f>
        <v>HND001</v>
      </c>
      <c r="C1461" s="288" t="str">
        <f>VLOOKUP(A1461,Lists!B:D,3,FALSE)</f>
        <v>HND</v>
      </c>
      <c r="D1461" s="289" t="s">
        <v>651</v>
      </c>
      <c r="E1461" s="289">
        <v>1</v>
      </c>
      <c r="F1461" s="289" t="s">
        <v>896</v>
      </c>
      <c r="G1461" s="289" t="s">
        <v>731</v>
      </c>
      <c r="H1461" s="278">
        <f t="shared" si="44"/>
        <v>2</v>
      </c>
      <c r="I1461" s="252"/>
      <c r="J1461" s="289"/>
      <c r="K1461" s="278" t="str">
        <f t="shared" si="45"/>
        <v>HND001Physical constraints in the environment (obstacles related to terrain, climate, lack of infrastructure, etc.)</v>
      </c>
      <c r="L1461" s="290">
        <v>43509</v>
      </c>
      <c r="M1461" s="290" t="s">
        <v>3248</v>
      </c>
    </row>
    <row r="1462" spans="1:13" ht="15.5" hidden="1" thickTop="1" thickBot="1" x14ac:dyDescent="0.4">
      <c r="A1462" s="283" t="s">
        <v>2957</v>
      </c>
      <c r="B1462" s="284" t="str">
        <f>VLOOKUP(A1462,Lists!B:C,2,FALSE)</f>
        <v>SLV001</v>
      </c>
      <c r="C1462" s="284" t="str">
        <f>VLOOKUP(A1462,Lists!B:D,3,FALSE)</f>
        <v>SLV</v>
      </c>
      <c r="D1462" s="285" t="s">
        <v>522</v>
      </c>
      <c r="E1462" s="285">
        <v>5354969</v>
      </c>
      <c r="F1462" s="285" t="s">
        <v>1866</v>
      </c>
      <c r="G1462" s="285" t="s">
        <v>731</v>
      </c>
      <c r="H1462" s="278">
        <f t="shared" si="44"/>
        <v>2</v>
      </c>
      <c r="I1462" s="251" t="s">
        <v>1872</v>
      </c>
      <c r="J1462" s="285" t="s">
        <v>1873</v>
      </c>
      <c r="K1462" s="278" t="str">
        <f t="shared" si="45"/>
        <v>SLV001Total population</v>
      </c>
      <c r="L1462" s="286">
        <v>43509</v>
      </c>
      <c r="M1462" s="286" t="s">
        <v>3248</v>
      </c>
    </row>
    <row r="1463" spans="1:13" ht="15.5" hidden="1" thickTop="1" thickBot="1" x14ac:dyDescent="0.4">
      <c r="A1463" s="287" t="s">
        <v>2957</v>
      </c>
      <c r="B1463" s="288" t="str">
        <f>VLOOKUP(A1463,Lists!B:C,2,FALSE)</f>
        <v>SLV001</v>
      </c>
      <c r="C1463" s="288" t="str">
        <f>VLOOKUP(A1463,Lists!B:D,3,FALSE)</f>
        <v>SLV</v>
      </c>
      <c r="D1463" s="289" t="s">
        <v>660</v>
      </c>
      <c r="E1463" s="289">
        <v>21040</v>
      </c>
      <c r="F1463" s="289" t="s">
        <v>1867</v>
      </c>
      <c r="G1463" s="289" t="s">
        <v>731</v>
      </c>
      <c r="H1463" s="278">
        <f t="shared" si="44"/>
        <v>2</v>
      </c>
      <c r="I1463" s="252" t="s">
        <v>1849</v>
      </c>
      <c r="J1463" s="289" t="s">
        <v>1874</v>
      </c>
      <c r="K1463" s="278" t="str">
        <f t="shared" si="45"/>
        <v>SLV001Landmass affected</v>
      </c>
      <c r="L1463" s="290">
        <v>43509</v>
      </c>
      <c r="M1463" s="290" t="s">
        <v>3248</v>
      </c>
    </row>
    <row r="1464" spans="1:13" ht="15.5" hidden="1" thickTop="1" thickBot="1" x14ac:dyDescent="0.4">
      <c r="A1464" s="283" t="s">
        <v>2957</v>
      </c>
      <c r="B1464" s="284" t="str">
        <f>VLOOKUP(A1464,Lists!B:C,2,FALSE)</f>
        <v>SLV001</v>
      </c>
      <c r="C1464" s="284" t="str">
        <f>VLOOKUP(A1464,Lists!B:D,3,FALSE)</f>
        <v>SLV</v>
      </c>
      <c r="D1464" s="285" t="s">
        <v>737</v>
      </c>
      <c r="E1464" s="285">
        <v>5354969</v>
      </c>
      <c r="F1464" s="285" t="s">
        <v>1866</v>
      </c>
      <c r="G1464" s="285" t="s">
        <v>731</v>
      </c>
      <c r="H1464" s="278">
        <f t="shared" si="44"/>
        <v>2</v>
      </c>
      <c r="I1464" s="251" t="s">
        <v>1872</v>
      </c>
      <c r="J1464" s="285" t="s">
        <v>1873</v>
      </c>
      <c r="K1464" s="278" t="str">
        <f t="shared" si="45"/>
        <v>SLV001People exposed</v>
      </c>
      <c r="L1464" s="286">
        <v>43509</v>
      </c>
      <c r="M1464" s="286" t="s">
        <v>3248</v>
      </c>
    </row>
    <row r="1465" spans="1:13" ht="15.5" hidden="1" thickTop="1" thickBot="1" x14ac:dyDescent="0.4">
      <c r="A1465" s="287" t="s">
        <v>2957</v>
      </c>
      <c r="B1465" s="288" t="str">
        <f>VLOOKUP(A1465,Lists!B:C,2,FALSE)</f>
        <v>SLV001</v>
      </c>
      <c r="C1465" s="288" t="str">
        <f>VLOOKUP(A1465,Lists!B:D,3,FALSE)</f>
        <v>SLV</v>
      </c>
      <c r="D1465" s="289" t="s">
        <v>533</v>
      </c>
      <c r="E1465" s="289">
        <v>1383406</v>
      </c>
      <c r="F1465" s="289" t="s">
        <v>1842</v>
      </c>
      <c r="G1465" s="289" t="s">
        <v>731</v>
      </c>
      <c r="H1465" s="278">
        <f t="shared" si="44"/>
        <v>2</v>
      </c>
      <c r="I1465" s="252" t="s">
        <v>1875</v>
      </c>
      <c r="J1465" s="289" t="s">
        <v>1876</v>
      </c>
      <c r="K1465" s="278" t="str">
        <f t="shared" si="45"/>
        <v>SLV001People affected</v>
      </c>
      <c r="L1465" s="290">
        <v>43509</v>
      </c>
      <c r="M1465" s="290" t="s">
        <v>3248</v>
      </c>
    </row>
    <row r="1466" spans="1:13" ht="15.5" thickTop="1" thickBot="1" x14ac:dyDescent="0.4">
      <c r="A1466" s="283" t="s">
        <v>2957</v>
      </c>
      <c r="B1466" s="284" t="str">
        <f>VLOOKUP(A1466,Lists!B:C,2,FALSE)</f>
        <v>SLV001</v>
      </c>
      <c r="C1466" s="284" t="str">
        <f>VLOOKUP(A1466,Lists!B:D,3,FALSE)</f>
        <v>SLV</v>
      </c>
      <c r="D1466" s="285" t="s">
        <v>666</v>
      </c>
      <c r="E1466" s="285">
        <v>460644</v>
      </c>
      <c r="F1466" s="285" t="s">
        <v>1868</v>
      </c>
      <c r="G1466" s="285" t="s">
        <v>731</v>
      </c>
      <c r="H1466" s="278">
        <f t="shared" si="44"/>
        <v>2</v>
      </c>
      <c r="I1466" s="251" t="s">
        <v>1877</v>
      </c>
      <c r="J1466" s="285" t="s">
        <v>1878</v>
      </c>
      <c r="K1466" s="278" t="str">
        <f t="shared" si="45"/>
        <v>SLV001People displaced</v>
      </c>
      <c r="L1466" s="286">
        <v>43509</v>
      </c>
      <c r="M1466" s="286" t="s">
        <v>3248</v>
      </c>
    </row>
    <row r="1467" spans="1:13" ht="15.5" hidden="1" thickTop="1" thickBot="1" x14ac:dyDescent="0.4">
      <c r="A1467" s="287" t="s">
        <v>2957</v>
      </c>
      <c r="B1467" s="288" t="str">
        <f>VLOOKUP(A1467,Lists!B:C,2,FALSE)</f>
        <v>SLV001</v>
      </c>
      <c r="C1467" s="288" t="str">
        <f>VLOOKUP(A1467,Lists!B:D,3,FALSE)</f>
        <v>SLV</v>
      </c>
      <c r="D1467" s="289" t="s">
        <v>5027</v>
      </c>
      <c r="E1467" s="289" t="s">
        <v>446</v>
      </c>
      <c r="F1467" s="289"/>
      <c r="G1467" s="289" t="s">
        <v>731</v>
      </c>
      <c r="H1467" s="278">
        <f t="shared" si="44"/>
        <v>2</v>
      </c>
      <c r="I1467" s="252"/>
      <c r="J1467" s="289"/>
      <c r="K1467" s="278" t="str">
        <f t="shared" si="45"/>
        <v>SLV001Injuries reported</v>
      </c>
      <c r="L1467" s="290">
        <v>43509</v>
      </c>
      <c r="M1467" s="290" t="s">
        <v>3248</v>
      </c>
    </row>
    <row r="1468" spans="1:13" ht="15.5" hidden="1" thickTop="1" thickBot="1" x14ac:dyDescent="0.4">
      <c r="A1468" s="283" t="s">
        <v>2957</v>
      </c>
      <c r="B1468" s="284" t="str">
        <f>VLOOKUP(A1468,Lists!B:C,2,FALSE)</f>
        <v>SLV001</v>
      </c>
      <c r="C1468" s="284" t="str">
        <f>VLOOKUP(A1468,Lists!B:D,3,FALSE)</f>
        <v>SLV</v>
      </c>
      <c r="D1468" s="285" t="s">
        <v>5028</v>
      </c>
      <c r="E1468" s="285">
        <v>2595</v>
      </c>
      <c r="F1468" s="285" t="s">
        <v>1869</v>
      </c>
      <c r="G1468" s="285" t="s">
        <v>731</v>
      </c>
      <c r="H1468" s="278">
        <f t="shared" si="44"/>
        <v>2</v>
      </c>
      <c r="I1468" s="251" t="s">
        <v>1879</v>
      </c>
      <c r="J1468" s="285" t="s">
        <v>1880</v>
      </c>
      <c r="K1468" s="278" t="str">
        <f t="shared" si="45"/>
        <v>SLV001Illness cases reported</v>
      </c>
      <c r="L1468" s="286">
        <v>43509</v>
      </c>
      <c r="M1468" s="286" t="s">
        <v>3248</v>
      </c>
    </row>
    <row r="1469" spans="1:13" ht="15.5" hidden="1" thickTop="1" thickBot="1" x14ac:dyDescent="0.4">
      <c r="A1469" s="287" t="s">
        <v>2957</v>
      </c>
      <c r="B1469" s="288" t="str">
        <f>VLOOKUP(A1469,Lists!B:C,2,FALSE)</f>
        <v>SLV001</v>
      </c>
      <c r="C1469" s="288" t="str">
        <f>VLOOKUP(A1469,Lists!B:D,3,FALSE)</f>
        <v>SLV</v>
      </c>
      <c r="D1469" s="289" t="s">
        <v>5029</v>
      </c>
      <c r="E1469" s="289">
        <v>1529</v>
      </c>
      <c r="F1469" s="289" t="s">
        <v>1870</v>
      </c>
      <c r="G1469" s="289" t="s">
        <v>731</v>
      </c>
      <c r="H1469" s="278">
        <f t="shared" si="44"/>
        <v>2</v>
      </c>
      <c r="I1469" s="252" t="s">
        <v>1881</v>
      </c>
      <c r="J1469" s="289" t="s">
        <v>1882</v>
      </c>
      <c r="K1469" s="278" t="str">
        <f t="shared" si="45"/>
        <v>SLV001Fatalities reported</v>
      </c>
      <c r="L1469" s="290">
        <v>43509</v>
      </c>
      <c r="M1469" s="290" t="s">
        <v>3248</v>
      </c>
    </row>
    <row r="1470" spans="1:13" ht="15.5" hidden="1" thickTop="1" thickBot="1" x14ac:dyDescent="0.4">
      <c r="A1470" s="283" t="s">
        <v>2957</v>
      </c>
      <c r="B1470" s="284" t="str">
        <f>VLOOKUP(A1470,Lists!B:C,2,FALSE)</f>
        <v>SLV001</v>
      </c>
      <c r="C1470" s="284" t="str">
        <f>VLOOKUP(A1470,Lists!B:D,3,FALSE)</f>
        <v>SLV</v>
      </c>
      <c r="D1470" s="285" t="s">
        <v>5108</v>
      </c>
      <c r="E1470" s="285" t="s">
        <v>446</v>
      </c>
      <c r="F1470" s="285"/>
      <c r="G1470" s="285" t="s">
        <v>731</v>
      </c>
      <c r="H1470" s="278">
        <f t="shared" si="44"/>
        <v>2</v>
      </c>
      <c r="I1470" s="251"/>
      <c r="J1470" s="285"/>
      <c r="K1470" s="278" t="str">
        <f t="shared" si="45"/>
        <v>SLV001Buildings damaged</v>
      </c>
      <c r="L1470" s="286">
        <v>43509</v>
      </c>
      <c r="M1470" s="286" t="s">
        <v>3248</v>
      </c>
    </row>
    <row r="1471" spans="1:13" ht="15.5" hidden="1" thickTop="1" thickBot="1" x14ac:dyDescent="0.4">
      <c r="A1471" s="287" t="s">
        <v>2957</v>
      </c>
      <c r="B1471" s="288" t="str">
        <f>VLOOKUP(A1471,Lists!B:C,2,FALSE)</f>
        <v>SLV001</v>
      </c>
      <c r="C1471" s="288" t="str">
        <f>VLOOKUP(A1471,Lists!B:D,3,FALSE)</f>
        <v>SLV</v>
      </c>
      <c r="D1471" s="289" t="s">
        <v>5109</v>
      </c>
      <c r="E1471" s="289" t="s">
        <v>446</v>
      </c>
      <c r="F1471" s="289"/>
      <c r="G1471" s="289" t="s">
        <v>446</v>
      </c>
      <c r="H1471" s="278" t="str">
        <f t="shared" si="44"/>
        <v>x</v>
      </c>
      <c r="I1471" s="252"/>
      <c r="J1471" s="289"/>
      <c r="K1471" s="278" t="str">
        <f t="shared" si="45"/>
        <v>SLV001Buildings destroyed</v>
      </c>
      <c r="L1471" s="290">
        <v>43509</v>
      </c>
      <c r="M1471" s="290" t="s">
        <v>3248</v>
      </c>
    </row>
    <row r="1472" spans="1:13" ht="15.5" hidden="1" thickTop="1" thickBot="1" x14ac:dyDescent="0.4">
      <c r="A1472" s="283" t="s">
        <v>2957</v>
      </c>
      <c r="B1472" s="284" t="str">
        <f>VLOOKUP(A1472,Lists!B:C,2,FALSE)</f>
        <v>SLV001</v>
      </c>
      <c r="C1472" s="284" t="str">
        <f>VLOOKUP(A1472,Lists!B:D,3,FALSE)</f>
        <v>SLV</v>
      </c>
      <c r="D1472" s="285" t="s">
        <v>742</v>
      </c>
      <c r="E1472" s="285">
        <v>27473</v>
      </c>
      <c r="F1472" s="285" t="s">
        <v>1871</v>
      </c>
      <c r="G1472" s="285" t="s">
        <v>731</v>
      </c>
      <c r="H1472" s="278">
        <f t="shared" si="44"/>
        <v>2</v>
      </c>
      <c r="I1472" s="251" t="s">
        <v>1883</v>
      </c>
      <c r="J1472" s="285" t="s">
        <v>1884</v>
      </c>
      <c r="K1472" s="278" t="str">
        <f t="shared" si="45"/>
        <v>SLV001Economic Losses</v>
      </c>
      <c r="L1472" s="286">
        <v>43509</v>
      </c>
      <c r="M1472" s="286" t="s">
        <v>3248</v>
      </c>
    </row>
    <row r="1473" spans="1:13" ht="15.5" hidden="1" thickTop="1" thickBot="1" x14ac:dyDescent="0.4">
      <c r="A1473" s="287" t="s">
        <v>2957</v>
      </c>
      <c r="B1473" s="288" t="str">
        <f>VLOOKUP(A1473,Lists!B:C,2,FALSE)</f>
        <v>SLV001</v>
      </c>
      <c r="C1473" s="288" t="str">
        <f>VLOOKUP(A1473,Lists!B:D,3,FALSE)</f>
        <v>SLV</v>
      </c>
      <c r="D1473" s="289" t="s">
        <v>752</v>
      </c>
      <c r="E1473" s="289">
        <v>775100</v>
      </c>
      <c r="F1473" s="289" t="s">
        <v>1842</v>
      </c>
      <c r="G1473" s="289" t="s">
        <v>731</v>
      </c>
      <c r="H1473" s="278">
        <f t="shared" si="44"/>
        <v>2</v>
      </c>
      <c r="I1473" s="252" t="s">
        <v>1875</v>
      </c>
      <c r="J1473" s="289"/>
      <c r="K1473" s="278" t="str">
        <f t="shared" si="45"/>
        <v>SLV001People in Need</v>
      </c>
      <c r="L1473" s="290">
        <v>43509</v>
      </c>
      <c r="M1473" s="290" t="s">
        <v>3248</v>
      </c>
    </row>
    <row r="1474" spans="1:13" ht="15.5" hidden="1" thickTop="1" thickBot="1" x14ac:dyDescent="0.4">
      <c r="A1474" s="283" t="s">
        <v>2957</v>
      </c>
      <c r="B1474" s="284" t="str">
        <f>VLOOKUP(A1474,Lists!B:C,2,FALSE)</f>
        <v>SLV001</v>
      </c>
      <c r="C1474" s="284" t="str">
        <f>VLOOKUP(A1474,Lists!B:D,3,FALSE)</f>
        <v>SLV</v>
      </c>
      <c r="D1474" s="285" t="s">
        <v>5110</v>
      </c>
      <c r="E1474" s="285">
        <v>0</v>
      </c>
      <c r="F1474" s="285" t="s">
        <v>1842</v>
      </c>
      <c r="G1474" s="285" t="s">
        <v>731</v>
      </c>
      <c r="H1474" s="278">
        <f t="shared" ref="H1474:H1537" si="46">IF(G1474="x","x",IF(G1474="Low",3,IF(G1474="Medium",2,IF(G1474="High",1,FALSE))))</f>
        <v>2</v>
      </c>
      <c r="I1474" s="251" t="s">
        <v>1875</v>
      </c>
      <c r="J1474" s="285"/>
      <c r="K1474" s="278" t="str">
        <f t="shared" ref="K1474:K1537" si="47">B1474&amp;""&amp;D1474</f>
        <v>SLV001Minimal humanitarian conditions - Level 1</v>
      </c>
      <c r="L1474" s="286">
        <v>43509</v>
      </c>
      <c r="M1474" s="286" t="s">
        <v>3248</v>
      </c>
    </row>
    <row r="1475" spans="1:13" ht="15.5" hidden="1" thickTop="1" thickBot="1" x14ac:dyDescent="0.4">
      <c r="A1475" s="287" t="s">
        <v>2957</v>
      </c>
      <c r="B1475" s="288" t="str">
        <f>VLOOKUP(A1475,Lists!B:C,2,FALSE)</f>
        <v>SLV001</v>
      </c>
      <c r="C1475" s="288" t="str">
        <f>VLOOKUP(A1475,Lists!B:D,3,FALSE)</f>
        <v>SLV</v>
      </c>
      <c r="D1475" s="289" t="s">
        <v>5111</v>
      </c>
      <c r="E1475" s="289">
        <v>472842</v>
      </c>
      <c r="F1475" s="289" t="s">
        <v>1842</v>
      </c>
      <c r="G1475" s="289" t="s">
        <v>731</v>
      </c>
      <c r="H1475" s="278">
        <f t="shared" si="46"/>
        <v>2</v>
      </c>
      <c r="I1475" s="252" t="s">
        <v>1875</v>
      </c>
      <c r="J1475" s="289"/>
      <c r="K1475" s="278" t="str">
        <f t="shared" si="47"/>
        <v>SLV001Stressed humanitarian conditions - Level 2</v>
      </c>
      <c r="L1475" s="290">
        <v>43509</v>
      </c>
      <c r="M1475" s="290" t="s">
        <v>3248</v>
      </c>
    </row>
    <row r="1476" spans="1:13" ht="15.5" hidden="1" thickTop="1" thickBot="1" x14ac:dyDescent="0.4">
      <c r="A1476" s="283" t="s">
        <v>2957</v>
      </c>
      <c r="B1476" s="284" t="str">
        <f>VLOOKUP(A1476,Lists!B:C,2,FALSE)</f>
        <v>SLV001</v>
      </c>
      <c r="C1476" s="284" t="str">
        <f>VLOOKUP(A1476,Lists!B:D,3,FALSE)</f>
        <v>SLV</v>
      </c>
      <c r="D1476" s="285" t="s">
        <v>5112</v>
      </c>
      <c r="E1476" s="285">
        <v>239228</v>
      </c>
      <c r="F1476" s="285" t="s">
        <v>1842</v>
      </c>
      <c r="G1476" s="285" t="s">
        <v>731</v>
      </c>
      <c r="H1476" s="278">
        <f t="shared" si="46"/>
        <v>2</v>
      </c>
      <c r="I1476" s="251" t="s">
        <v>1875</v>
      </c>
      <c r="J1476" s="285"/>
      <c r="K1476" s="278" t="str">
        <f t="shared" si="47"/>
        <v>SLV001Moderate humanitarian conditions - Level 3</v>
      </c>
      <c r="L1476" s="286">
        <v>43509</v>
      </c>
      <c r="M1476" s="286" t="s">
        <v>3248</v>
      </c>
    </row>
    <row r="1477" spans="1:13" ht="15.5" hidden="1" thickTop="1" thickBot="1" x14ac:dyDescent="0.4">
      <c r="A1477" s="287" t="s">
        <v>2957</v>
      </c>
      <c r="B1477" s="288" t="str">
        <f>VLOOKUP(A1477,Lists!B:C,2,FALSE)</f>
        <v>SLV001</v>
      </c>
      <c r="C1477" s="288" t="str">
        <f>VLOOKUP(A1477,Lists!B:D,3,FALSE)</f>
        <v>SLV</v>
      </c>
      <c r="D1477" s="289" t="s">
        <v>5113</v>
      </c>
      <c r="E1477" s="289">
        <v>63030</v>
      </c>
      <c r="F1477" s="289" t="s">
        <v>1842</v>
      </c>
      <c r="G1477" s="289" t="s">
        <v>731</v>
      </c>
      <c r="H1477" s="278">
        <f t="shared" si="46"/>
        <v>2</v>
      </c>
      <c r="I1477" s="252" t="s">
        <v>1875</v>
      </c>
      <c r="J1477" s="289"/>
      <c r="K1477" s="278" t="str">
        <f t="shared" si="47"/>
        <v>SLV001Severe humanitarian conditions - Level 4</v>
      </c>
      <c r="L1477" s="290">
        <v>43509</v>
      </c>
      <c r="M1477" s="290" t="s">
        <v>3248</v>
      </c>
    </row>
    <row r="1478" spans="1:13" ht="15.5" hidden="1" thickTop="1" thickBot="1" x14ac:dyDescent="0.4">
      <c r="A1478" s="283" t="s">
        <v>2957</v>
      </c>
      <c r="B1478" s="284" t="str">
        <f>VLOOKUP(A1478,Lists!B:C,2,FALSE)</f>
        <v>SLV001</v>
      </c>
      <c r="C1478" s="284" t="str">
        <f>VLOOKUP(A1478,Lists!B:D,3,FALSE)</f>
        <v>SLV</v>
      </c>
      <c r="D1478" s="285" t="s">
        <v>5114</v>
      </c>
      <c r="E1478" s="285">
        <v>0</v>
      </c>
      <c r="F1478" s="285" t="s">
        <v>1842</v>
      </c>
      <c r="G1478" s="285" t="s">
        <v>731</v>
      </c>
      <c r="H1478" s="278">
        <f t="shared" si="46"/>
        <v>2</v>
      </c>
      <c r="I1478" s="251" t="s">
        <v>1875</v>
      </c>
      <c r="J1478" s="285"/>
      <c r="K1478" s="278" t="str">
        <f t="shared" si="47"/>
        <v>SLV001Extreme humanitarian conditions - Level 5</v>
      </c>
      <c r="L1478" s="286">
        <v>43509</v>
      </c>
      <c r="M1478" s="286" t="s">
        <v>3248</v>
      </c>
    </row>
    <row r="1479" spans="1:13" ht="15.5" hidden="1" thickTop="1" thickBot="1" x14ac:dyDescent="0.4">
      <c r="A1479" s="287" t="s">
        <v>2957</v>
      </c>
      <c r="B1479" s="288" t="str">
        <f>VLOOKUP(A1479,Lists!B:C,2,FALSE)</f>
        <v>SLV001</v>
      </c>
      <c r="C1479" s="288" t="str">
        <f>VLOOKUP(A1479,Lists!B:D,3,FALSE)</f>
        <v>SLV</v>
      </c>
      <c r="D1479" s="289" t="s">
        <v>5115</v>
      </c>
      <c r="E1479" s="289">
        <v>1529</v>
      </c>
      <c r="F1479" s="289" t="s">
        <v>1870</v>
      </c>
      <c r="G1479" s="289" t="s">
        <v>731</v>
      </c>
      <c r="H1479" s="278">
        <f t="shared" si="46"/>
        <v>2</v>
      </c>
      <c r="I1479" s="252" t="s">
        <v>1885</v>
      </c>
      <c r="J1479" s="289" t="s">
        <v>1882</v>
      </c>
      <c r="K1479" s="278" t="str">
        <f t="shared" si="47"/>
        <v>SLV001Fatalities in all crises</v>
      </c>
      <c r="L1479" s="290">
        <v>43509</v>
      </c>
      <c r="M1479" s="290" t="s">
        <v>3248</v>
      </c>
    </row>
    <row r="1480" spans="1:13" ht="15.5" hidden="1" thickTop="1" thickBot="1" x14ac:dyDescent="0.4">
      <c r="A1480" s="283" t="s">
        <v>2957</v>
      </c>
      <c r="B1480" s="284" t="str">
        <f>VLOOKUP(A1480,Lists!B:C,2,FALSE)</f>
        <v>SLV001</v>
      </c>
      <c r="C1480" s="284" t="str">
        <f>VLOOKUP(A1480,Lists!B:D,3,FALSE)</f>
        <v>SLV</v>
      </c>
      <c r="D1480" s="285" t="s">
        <v>688</v>
      </c>
      <c r="E1480" s="285">
        <v>3</v>
      </c>
      <c r="F1480" s="285"/>
      <c r="G1480" s="285" t="s">
        <v>731</v>
      </c>
      <c r="H1480" s="278">
        <f t="shared" si="46"/>
        <v>2</v>
      </c>
      <c r="I1480" s="251"/>
      <c r="J1480" s="285" t="s">
        <v>1865</v>
      </c>
      <c r="K1480" s="278" t="str">
        <f t="shared" si="47"/>
        <v>SLV001Crisis affected groups</v>
      </c>
      <c r="L1480" s="286">
        <v>43509</v>
      </c>
      <c r="M1480" s="286" t="s">
        <v>3248</v>
      </c>
    </row>
    <row r="1481" spans="1:13" ht="15.5" hidden="1" thickTop="1" thickBot="1" x14ac:dyDescent="0.4">
      <c r="A1481" s="287" t="s">
        <v>2957</v>
      </c>
      <c r="B1481" s="288" t="str">
        <f>VLOOKUP(A1481,Lists!B:C,2,FALSE)</f>
        <v>SLV001</v>
      </c>
      <c r="C1481" s="288" t="str">
        <f>VLOOKUP(A1481,Lists!B:D,3,FALSE)</f>
        <v>SLV</v>
      </c>
      <c r="D1481" s="289" t="s">
        <v>691</v>
      </c>
      <c r="E1481" s="289" t="s">
        <v>446</v>
      </c>
      <c r="F1481" s="289"/>
      <c r="G1481" s="289" t="s">
        <v>731</v>
      </c>
      <c r="H1481" s="278">
        <f t="shared" si="46"/>
        <v>2</v>
      </c>
      <c r="I1481" s="252"/>
      <c r="J1481" s="289"/>
      <c r="K1481" s="278" t="str">
        <f t="shared" si="47"/>
        <v>SLV001People facing limited access constraints</v>
      </c>
      <c r="L1481" s="290">
        <v>43509</v>
      </c>
      <c r="M1481" s="290" t="s">
        <v>3248</v>
      </c>
    </row>
    <row r="1482" spans="1:13" ht="15.5" hidden="1" thickTop="1" thickBot="1" x14ac:dyDescent="0.4">
      <c r="A1482" s="283" t="s">
        <v>2957</v>
      </c>
      <c r="B1482" s="284" t="str">
        <f>VLOOKUP(A1482,Lists!B:C,2,FALSE)</f>
        <v>SLV001</v>
      </c>
      <c r="C1482" s="284" t="str">
        <f>VLOOKUP(A1482,Lists!B:D,3,FALSE)</f>
        <v>SLV</v>
      </c>
      <c r="D1482" s="285" t="s">
        <v>692</v>
      </c>
      <c r="E1482" s="285" t="s">
        <v>446</v>
      </c>
      <c r="F1482" s="285"/>
      <c r="G1482" s="285" t="s">
        <v>731</v>
      </c>
      <c r="H1482" s="278">
        <f t="shared" si="46"/>
        <v>2</v>
      </c>
      <c r="I1482" s="251"/>
      <c r="J1482" s="285"/>
      <c r="K1482" s="278" t="str">
        <f t="shared" si="47"/>
        <v>SLV001People facing restricted access constraints</v>
      </c>
      <c r="L1482" s="286">
        <v>43509</v>
      </c>
      <c r="M1482" s="286" t="s">
        <v>3248</v>
      </c>
    </row>
    <row r="1483" spans="1:13" ht="15.5" hidden="1" thickTop="1" thickBot="1" x14ac:dyDescent="0.4">
      <c r="A1483" s="287" t="s">
        <v>2957</v>
      </c>
      <c r="B1483" s="288" t="str">
        <f>VLOOKUP(A1483,Lists!B:C,2,FALSE)</f>
        <v>SLV001</v>
      </c>
      <c r="C1483" s="288" t="str">
        <f>VLOOKUP(A1483,Lists!B:D,3,FALSE)</f>
        <v>SLV</v>
      </c>
      <c r="D1483" s="289" t="s">
        <v>643</v>
      </c>
      <c r="E1483" s="289">
        <v>0</v>
      </c>
      <c r="F1483" s="289" t="s">
        <v>896</v>
      </c>
      <c r="G1483" s="289" t="s">
        <v>731</v>
      </c>
      <c r="H1483" s="278">
        <f t="shared" si="46"/>
        <v>2</v>
      </c>
      <c r="I1483" s="252"/>
      <c r="J1483" s="289"/>
      <c r="K1483" s="278" t="str">
        <f t="shared" si="47"/>
        <v>SLV001Impediments to entry into country (bureaucratic and administrative)</v>
      </c>
      <c r="L1483" s="290">
        <v>43509</v>
      </c>
      <c r="M1483" s="290" t="s">
        <v>3248</v>
      </c>
    </row>
    <row r="1484" spans="1:13" ht="15.5" hidden="1" thickTop="1" thickBot="1" x14ac:dyDescent="0.4">
      <c r="A1484" s="283" t="s">
        <v>2957</v>
      </c>
      <c r="B1484" s="284" t="str">
        <f>VLOOKUP(A1484,Lists!B:C,2,FALSE)</f>
        <v>SLV001</v>
      </c>
      <c r="C1484" s="284" t="str">
        <f>VLOOKUP(A1484,Lists!B:D,3,FALSE)</f>
        <v>SLV</v>
      </c>
      <c r="D1484" s="285" t="s">
        <v>644</v>
      </c>
      <c r="E1484" s="285">
        <v>0</v>
      </c>
      <c r="F1484" s="285" t="s">
        <v>896</v>
      </c>
      <c r="G1484" s="285" t="s">
        <v>731</v>
      </c>
      <c r="H1484" s="278">
        <f t="shared" si="46"/>
        <v>2</v>
      </c>
      <c r="I1484" s="251"/>
      <c r="J1484" s="285"/>
      <c r="K1484" s="278" t="str">
        <f t="shared" si="47"/>
        <v>SLV001Restriction of movement (impediments to freedom of movement and/or administrative restrictions)</v>
      </c>
      <c r="L1484" s="286">
        <v>43509</v>
      </c>
      <c r="M1484" s="286" t="s">
        <v>3248</v>
      </c>
    </row>
    <row r="1485" spans="1:13" ht="15.5" hidden="1" thickTop="1" thickBot="1" x14ac:dyDescent="0.4">
      <c r="A1485" s="287" t="s">
        <v>2957</v>
      </c>
      <c r="B1485" s="288" t="str">
        <f>VLOOKUP(A1485,Lists!B:C,2,FALSE)</f>
        <v>SLV001</v>
      </c>
      <c r="C1485" s="288" t="str">
        <f>VLOOKUP(A1485,Lists!B:D,3,FALSE)</f>
        <v>SLV</v>
      </c>
      <c r="D1485" s="289" t="s">
        <v>645</v>
      </c>
      <c r="E1485" s="289">
        <v>0</v>
      </c>
      <c r="F1485" s="289" t="s">
        <v>896</v>
      </c>
      <c r="G1485" s="289" t="s">
        <v>731</v>
      </c>
      <c r="H1485" s="278">
        <f t="shared" si="46"/>
        <v>2</v>
      </c>
      <c r="I1485" s="252"/>
      <c r="J1485" s="289"/>
      <c r="K1485" s="278" t="str">
        <f t="shared" si="47"/>
        <v>SLV001Interference into implementation of humanitarian activities</v>
      </c>
      <c r="L1485" s="290">
        <v>43509</v>
      </c>
      <c r="M1485" s="290" t="s">
        <v>3248</v>
      </c>
    </row>
    <row r="1486" spans="1:13" ht="15.5" hidden="1" thickTop="1" thickBot="1" x14ac:dyDescent="0.4">
      <c r="A1486" s="283" t="s">
        <v>2957</v>
      </c>
      <c r="B1486" s="284" t="str">
        <f>VLOOKUP(A1486,Lists!B:C,2,FALSE)</f>
        <v>SLV001</v>
      </c>
      <c r="C1486" s="284" t="str">
        <f>VLOOKUP(A1486,Lists!B:D,3,FALSE)</f>
        <v>SLV</v>
      </c>
      <c r="D1486" s="285" t="s">
        <v>646</v>
      </c>
      <c r="E1486" s="285">
        <v>0</v>
      </c>
      <c r="F1486" s="285" t="s">
        <v>896</v>
      </c>
      <c r="G1486" s="285" t="s">
        <v>731</v>
      </c>
      <c r="H1486" s="278">
        <f t="shared" si="46"/>
        <v>2</v>
      </c>
      <c r="I1486" s="251"/>
      <c r="J1486" s="285"/>
      <c r="K1486" s="278" t="str">
        <f t="shared" si="47"/>
        <v>SLV001Violence against personnel, facilities and assets</v>
      </c>
      <c r="L1486" s="286">
        <v>43509</v>
      </c>
      <c r="M1486" s="286" t="s">
        <v>3248</v>
      </c>
    </row>
    <row r="1487" spans="1:13" ht="15.5" hidden="1" thickTop="1" thickBot="1" x14ac:dyDescent="0.4">
      <c r="A1487" s="287" t="s">
        <v>2957</v>
      </c>
      <c r="B1487" s="288" t="str">
        <f>VLOOKUP(A1487,Lists!B:C,2,FALSE)</f>
        <v>SLV001</v>
      </c>
      <c r="C1487" s="288" t="str">
        <f>VLOOKUP(A1487,Lists!B:D,3,FALSE)</f>
        <v>SLV</v>
      </c>
      <c r="D1487" s="289" t="s">
        <v>647</v>
      </c>
      <c r="E1487" s="289" t="s">
        <v>446</v>
      </c>
      <c r="F1487" s="289" t="s">
        <v>896</v>
      </c>
      <c r="G1487" s="289" t="s">
        <v>731</v>
      </c>
      <c r="H1487" s="278">
        <f t="shared" si="46"/>
        <v>2</v>
      </c>
      <c r="I1487" s="252"/>
      <c r="J1487" s="289"/>
      <c r="K1487" s="278" t="str">
        <f t="shared" si="47"/>
        <v>SLV001Denial of existence of humanitarian needs or entitlements to assistance</v>
      </c>
      <c r="L1487" s="290">
        <v>43509</v>
      </c>
      <c r="M1487" s="290" t="s">
        <v>3248</v>
      </c>
    </row>
    <row r="1488" spans="1:13" ht="15.5" hidden="1" thickTop="1" thickBot="1" x14ac:dyDescent="0.4">
      <c r="A1488" s="283" t="s">
        <v>2957</v>
      </c>
      <c r="B1488" s="284" t="str">
        <f>VLOOKUP(A1488,Lists!B:C,2,FALSE)</f>
        <v>SLV001</v>
      </c>
      <c r="C1488" s="284" t="str">
        <f>VLOOKUP(A1488,Lists!B:D,3,FALSE)</f>
        <v>SLV</v>
      </c>
      <c r="D1488" s="285" t="s">
        <v>648</v>
      </c>
      <c r="E1488" s="285">
        <v>0</v>
      </c>
      <c r="F1488" s="285" t="s">
        <v>896</v>
      </c>
      <c r="G1488" s="285" t="s">
        <v>731</v>
      </c>
      <c r="H1488" s="278">
        <f t="shared" si="46"/>
        <v>2</v>
      </c>
      <c r="I1488" s="251"/>
      <c r="J1488" s="285"/>
      <c r="K1488" s="278" t="str">
        <f t="shared" si="47"/>
        <v>SLV001Restriction and obstruction of access to services and assistance</v>
      </c>
      <c r="L1488" s="286">
        <v>43509</v>
      </c>
      <c r="M1488" s="286" t="s">
        <v>3248</v>
      </c>
    </row>
    <row r="1489" spans="1:13" ht="15.5" hidden="1" thickTop="1" thickBot="1" x14ac:dyDescent="0.4">
      <c r="A1489" s="287" t="s">
        <v>2957</v>
      </c>
      <c r="B1489" s="288" t="str">
        <f>VLOOKUP(A1489,Lists!B:C,2,FALSE)</f>
        <v>SLV001</v>
      </c>
      <c r="C1489" s="288" t="str">
        <f>VLOOKUP(A1489,Lists!B:D,3,FALSE)</f>
        <v>SLV</v>
      </c>
      <c r="D1489" s="289" t="s">
        <v>649</v>
      </c>
      <c r="E1489" s="289">
        <v>1</v>
      </c>
      <c r="F1489" s="289" t="s">
        <v>896</v>
      </c>
      <c r="G1489" s="289" t="s">
        <v>731</v>
      </c>
      <c r="H1489" s="278">
        <f t="shared" si="46"/>
        <v>2</v>
      </c>
      <c r="I1489" s="252"/>
      <c r="J1489" s="289"/>
      <c r="K1489" s="278" t="str">
        <f t="shared" si="47"/>
        <v>SLV001Ongoing insecurity/hostilities affecting humanitarian assistance</v>
      </c>
      <c r="L1489" s="290">
        <v>43509</v>
      </c>
      <c r="M1489" s="290" t="s">
        <v>3248</v>
      </c>
    </row>
    <row r="1490" spans="1:13" ht="15.5" hidden="1" thickTop="1" thickBot="1" x14ac:dyDescent="0.4">
      <c r="A1490" s="283" t="s">
        <v>2957</v>
      </c>
      <c r="B1490" s="284" t="str">
        <f>VLOOKUP(A1490,Lists!B:C,2,FALSE)</f>
        <v>SLV001</v>
      </c>
      <c r="C1490" s="284" t="str">
        <f>VLOOKUP(A1490,Lists!B:D,3,FALSE)</f>
        <v>SLV</v>
      </c>
      <c r="D1490" s="285" t="s">
        <v>650</v>
      </c>
      <c r="E1490" s="285">
        <v>0</v>
      </c>
      <c r="F1490" s="285" t="s">
        <v>896</v>
      </c>
      <c r="G1490" s="285" t="s">
        <v>731</v>
      </c>
      <c r="H1490" s="278">
        <f t="shared" si="46"/>
        <v>2</v>
      </c>
      <c r="I1490" s="251"/>
      <c r="J1490" s="285"/>
      <c r="K1490" s="278" t="str">
        <f t="shared" si="47"/>
        <v xml:space="preserve">SLV001Presence of mines and improvised explosive devices </v>
      </c>
      <c r="L1490" s="286">
        <v>43509</v>
      </c>
      <c r="M1490" s="286" t="s">
        <v>3248</v>
      </c>
    </row>
    <row r="1491" spans="1:13" ht="15.5" hidden="1" thickTop="1" thickBot="1" x14ac:dyDescent="0.4">
      <c r="A1491" s="287" t="s">
        <v>2957</v>
      </c>
      <c r="B1491" s="288" t="str">
        <f>VLOOKUP(A1491,Lists!B:C,2,FALSE)</f>
        <v>SLV001</v>
      </c>
      <c r="C1491" s="288" t="str">
        <f>VLOOKUP(A1491,Lists!B:D,3,FALSE)</f>
        <v>SLV</v>
      </c>
      <c r="D1491" s="289" t="s">
        <v>651</v>
      </c>
      <c r="E1491" s="289">
        <v>0</v>
      </c>
      <c r="F1491" s="289" t="s">
        <v>896</v>
      </c>
      <c r="G1491" s="289" t="s">
        <v>731</v>
      </c>
      <c r="H1491" s="278">
        <f t="shared" si="46"/>
        <v>2</v>
      </c>
      <c r="I1491" s="252"/>
      <c r="J1491" s="289"/>
      <c r="K1491" s="278" t="str">
        <f t="shared" si="47"/>
        <v>SLV001Physical constraints in the environment (obstacles related to terrain, climate, lack of infrastructure, etc.)</v>
      </c>
      <c r="L1491" s="290">
        <v>43509</v>
      </c>
      <c r="M1491" s="290" t="s">
        <v>3248</v>
      </c>
    </row>
    <row r="1492" spans="1:13" ht="15.5" hidden="1" thickTop="1" thickBot="1" x14ac:dyDescent="0.4">
      <c r="A1492" s="283" t="s">
        <v>3404</v>
      </c>
      <c r="B1492" s="284" t="str">
        <f>VLOOKUP(A1492,Lists!B:C,2,FALSE)</f>
        <v>THA001</v>
      </c>
      <c r="C1492" s="284" t="str">
        <f>VLOOKUP(A1492,Lists!B:D,3,FALSE)</f>
        <v>THA</v>
      </c>
      <c r="D1492" s="285" t="s">
        <v>522</v>
      </c>
      <c r="E1492" s="285">
        <v>66141000</v>
      </c>
      <c r="F1492" s="285" t="s">
        <v>1897</v>
      </c>
      <c r="G1492" s="285" t="s">
        <v>731</v>
      </c>
      <c r="H1492" s="278">
        <f t="shared" si="46"/>
        <v>2</v>
      </c>
      <c r="I1492" s="251" t="s">
        <v>1898</v>
      </c>
      <c r="J1492" s="285" t="s">
        <v>1899</v>
      </c>
      <c r="K1492" s="278" t="str">
        <f t="shared" si="47"/>
        <v>THA001Total population</v>
      </c>
      <c r="L1492" s="286">
        <v>43509</v>
      </c>
      <c r="M1492" s="286" t="s">
        <v>3248</v>
      </c>
    </row>
    <row r="1493" spans="1:13" ht="15.5" hidden="1" thickTop="1" thickBot="1" x14ac:dyDescent="0.4">
      <c r="A1493" s="287" t="s">
        <v>3404</v>
      </c>
      <c r="B1493" s="288" t="str">
        <f>VLOOKUP(A1493,Lists!B:C,2,FALSE)</f>
        <v>THA001</v>
      </c>
      <c r="C1493" s="288" t="str">
        <f>VLOOKUP(A1493,Lists!B:D,3,FALSE)</f>
        <v>THA</v>
      </c>
      <c r="D1493" s="289" t="s">
        <v>660</v>
      </c>
      <c r="E1493" s="289">
        <v>35530</v>
      </c>
      <c r="F1493" s="289" t="s">
        <v>1897</v>
      </c>
      <c r="G1493" s="289" t="s">
        <v>731</v>
      </c>
      <c r="H1493" s="278">
        <f t="shared" si="46"/>
        <v>2</v>
      </c>
      <c r="I1493" s="252" t="s">
        <v>1898</v>
      </c>
      <c r="J1493" s="289" t="s">
        <v>1900</v>
      </c>
      <c r="K1493" s="278" t="str">
        <f t="shared" si="47"/>
        <v>THA001Landmass affected</v>
      </c>
      <c r="L1493" s="290">
        <v>43509</v>
      </c>
      <c r="M1493" s="290" t="s">
        <v>3248</v>
      </c>
    </row>
    <row r="1494" spans="1:13" ht="15.5" hidden="1" thickTop="1" thickBot="1" x14ac:dyDescent="0.4">
      <c r="A1494" s="283" t="s">
        <v>3404</v>
      </c>
      <c r="B1494" s="284" t="str">
        <f>VLOOKUP(A1494,Lists!B:C,2,FALSE)</f>
        <v>THA001</v>
      </c>
      <c r="C1494" s="284" t="str">
        <f>VLOOKUP(A1494,Lists!B:D,3,FALSE)</f>
        <v>THA</v>
      </c>
      <c r="D1494" s="285" t="s">
        <v>737</v>
      </c>
      <c r="E1494" s="285">
        <v>3768000</v>
      </c>
      <c r="F1494" s="285" t="s">
        <v>1897</v>
      </c>
      <c r="G1494" s="285" t="s">
        <v>731</v>
      </c>
      <c r="H1494" s="278">
        <f t="shared" si="46"/>
        <v>2</v>
      </c>
      <c r="I1494" s="251" t="s">
        <v>1898</v>
      </c>
      <c r="J1494" s="285" t="s">
        <v>1896</v>
      </c>
      <c r="K1494" s="278" t="str">
        <f t="shared" si="47"/>
        <v>THA001People exposed</v>
      </c>
      <c r="L1494" s="286">
        <v>43509</v>
      </c>
      <c r="M1494" s="286" t="s">
        <v>3248</v>
      </c>
    </row>
    <row r="1495" spans="1:13" ht="15.5" hidden="1" thickTop="1" thickBot="1" x14ac:dyDescent="0.4">
      <c r="A1495" s="287" t="s">
        <v>3404</v>
      </c>
      <c r="B1495" s="288" t="str">
        <f>VLOOKUP(A1495,Lists!B:C,2,FALSE)</f>
        <v>THA001</v>
      </c>
      <c r="C1495" s="288" t="str">
        <f>VLOOKUP(A1495,Lists!B:D,3,FALSE)</f>
        <v>THA</v>
      </c>
      <c r="D1495" s="289" t="s">
        <v>533</v>
      </c>
      <c r="E1495" s="289">
        <v>3561000</v>
      </c>
      <c r="F1495" s="289" t="s">
        <v>1895</v>
      </c>
      <c r="G1495" s="289" t="s">
        <v>731</v>
      </c>
      <c r="H1495" s="278">
        <f t="shared" si="46"/>
        <v>2</v>
      </c>
      <c r="I1495" s="252" t="s">
        <v>1894</v>
      </c>
      <c r="J1495" s="289" t="s">
        <v>1893</v>
      </c>
      <c r="K1495" s="278" t="str">
        <f t="shared" si="47"/>
        <v>THA001People affected</v>
      </c>
      <c r="L1495" s="290">
        <v>43509</v>
      </c>
      <c r="M1495" s="290" t="s">
        <v>3248</v>
      </c>
    </row>
    <row r="1496" spans="1:13" ht="15.5" thickTop="1" thickBot="1" x14ac:dyDescent="0.4">
      <c r="A1496" s="283" t="s">
        <v>3404</v>
      </c>
      <c r="B1496" s="284" t="str">
        <f>VLOOKUP(A1496,Lists!B:C,2,FALSE)</f>
        <v>THA001</v>
      </c>
      <c r="C1496" s="284" t="str">
        <f>VLOOKUP(A1496,Lists!B:D,3,FALSE)</f>
        <v>THA</v>
      </c>
      <c r="D1496" s="285" t="s">
        <v>666</v>
      </c>
      <c r="E1496" s="285" t="s">
        <v>888</v>
      </c>
      <c r="F1496" s="285" t="s">
        <v>446</v>
      </c>
      <c r="G1496" s="285" t="s">
        <v>731</v>
      </c>
      <c r="H1496" s="278">
        <f t="shared" si="46"/>
        <v>2</v>
      </c>
      <c r="I1496" s="251" t="s">
        <v>446</v>
      </c>
      <c r="J1496" s="285" t="s">
        <v>1890</v>
      </c>
      <c r="K1496" s="278" t="str">
        <f t="shared" si="47"/>
        <v>THA001People displaced</v>
      </c>
      <c r="L1496" s="286">
        <v>43509</v>
      </c>
      <c r="M1496" s="286" t="s">
        <v>3248</v>
      </c>
    </row>
    <row r="1497" spans="1:13" ht="15.5" hidden="1" thickTop="1" thickBot="1" x14ac:dyDescent="0.4">
      <c r="A1497" s="287" t="s">
        <v>3404</v>
      </c>
      <c r="B1497" s="288" t="str">
        <f>VLOOKUP(A1497,Lists!B:C,2,FALSE)</f>
        <v>THA001</v>
      </c>
      <c r="C1497" s="288" t="str">
        <f>VLOOKUP(A1497,Lists!B:D,3,FALSE)</f>
        <v>THA</v>
      </c>
      <c r="D1497" s="289" t="s">
        <v>5028</v>
      </c>
      <c r="E1497" s="289" t="s">
        <v>888</v>
      </c>
      <c r="F1497" s="289"/>
      <c r="G1497" s="289" t="s">
        <v>731</v>
      </c>
      <c r="H1497" s="278">
        <f t="shared" si="46"/>
        <v>2</v>
      </c>
      <c r="I1497" s="252"/>
      <c r="J1497" s="289" t="s">
        <v>889</v>
      </c>
      <c r="K1497" s="278" t="str">
        <f t="shared" si="47"/>
        <v>THA001Illness cases reported</v>
      </c>
      <c r="L1497" s="290">
        <v>43509</v>
      </c>
      <c r="M1497" s="290" t="s">
        <v>3248</v>
      </c>
    </row>
    <row r="1498" spans="1:13" ht="15.5" hidden="1" thickTop="1" thickBot="1" x14ac:dyDescent="0.4">
      <c r="A1498" s="283" t="s">
        <v>3404</v>
      </c>
      <c r="B1498" s="284" t="str">
        <f>VLOOKUP(A1498,Lists!B:C,2,FALSE)</f>
        <v>THA001</v>
      </c>
      <c r="C1498" s="284" t="str">
        <f>VLOOKUP(A1498,Lists!B:D,3,FALSE)</f>
        <v>THA</v>
      </c>
      <c r="D1498" s="285" t="s">
        <v>5027</v>
      </c>
      <c r="E1498" s="285">
        <v>93</v>
      </c>
      <c r="F1498" s="285" t="s">
        <v>1892</v>
      </c>
      <c r="G1498" s="285" t="s">
        <v>731</v>
      </c>
      <c r="H1498" s="278">
        <f t="shared" si="46"/>
        <v>2</v>
      </c>
      <c r="I1498" s="251" t="s">
        <v>1891</v>
      </c>
      <c r="J1498" s="285" t="s">
        <v>1889</v>
      </c>
      <c r="K1498" s="278" t="str">
        <f t="shared" si="47"/>
        <v>THA001Injuries reported</v>
      </c>
      <c r="L1498" s="286">
        <v>43509</v>
      </c>
      <c r="M1498" s="286" t="s">
        <v>3248</v>
      </c>
    </row>
    <row r="1499" spans="1:13" ht="15.5" hidden="1" thickTop="1" thickBot="1" x14ac:dyDescent="0.4">
      <c r="A1499" s="287" t="s">
        <v>3404</v>
      </c>
      <c r="B1499" s="288" t="str">
        <f>VLOOKUP(A1499,Lists!B:C,2,FALSE)</f>
        <v>THA001</v>
      </c>
      <c r="C1499" s="288" t="str">
        <f>VLOOKUP(A1499,Lists!B:D,3,FALSE)</f>
        <v>THA</v>
      </c>
      <c r="D1499" s="289" t="s">
        <v>5029</v>
      </c>
      <c r="E1499" s="289">
        <v>99</v>
      </c>
      <c r="F1499" s="289" t="s">
        <v>1892</v>
      </c>
      <c r="G1499" s="289" t="s">
        <v>731</v>
      </c>
      <c r="H1499" s="278">
        <f t="shared" si="46"/>
        <v>2</v>
      </c>
      <c r="I1499" s="252" t="s">
        <v>1891</v>
      </c>
      <c r="J1499" s="289" t="s">
        <v>1888</v>
      </c>
      <c r="K1499" s="278" t="str">
        <f t="shared" si="47"/>
        <v>THA001Fatalities reported</v>
      </c>
      <c r="L1499" s="290">
        <v>43509</v>
      </c>
      <c r="M1499" s="290" t="s">
        <v>3248</v>
      </c>
    </row>
    <row r="1500" spans="1:13" ht="15.5" hidden="1" thickTop="1" thickBot="1" x14ac:dyDescent="0.4">
      <c r="A1500" s="283" t="s">
        <v>3404</v>
      </c>
      <c r="B1500" s="284" t="str">
        <f>VLOOKUP(A1500,Lists!B:C,2,FALSE)</f>
        <v>THA001</v>
      </c>
      <c r="C1500" s="284" t="str">
        <f>VLOOKUP(A1500,Lists!B:D,3,FALSE)</f>
        <v>THA</v>
      </c>
      <c r="D1500" s="285" t="s">
        <v>5115</v>
      </c>
      <c r="E1500" s="285">
        <v>99</v>
      </c>
      <c r="F1500" s="285" t="s">
        <v>1892</v>
      </c>
      <c r="G1500" s="285" t="s">
        <v>731</v>
      </c>
      <c r="H1500" s="278">
        <f t="shared" si="46"/>
        <v>2</v>
      </c>
      <c r="I1500" s="251" t="s">
        <v>1891</v>
      </c>
      <c r="J1500" s="285" t="s">
        <v>1888</v>
      </c>
      <c r="K1500" s="278" t="str">
        <f t="shared" si="47"/>
        <v>THA001Fatalities in all crises</v>
      </c>
      <c r="L1500" s="286">
        <v>43509</v>
      </c>
      <c r="M1500" s="286" t="s">
        <v>3248</v>
      </c>
    </row>
    <row r="1501" spans="1:13" ht="15.5" hidden="1" thickTop="1" thickBot="1" x14ac:dyDescent="0.4">
      <c r="A1501" s="287" t="s">
        <v>3404</v>
      </c>
      <c r="B1501" s="288" t="str">
        <f>VLOOKUP(A1501,Lists!B:C,2,FALSE)</f>
        <v>THA001</v>
      </c>
      <c r="C1501" s="288" t="str">
        <f>VLOOKUP(A1501,Lists!B:D,3,FALSE)</f>
        <v>THA</v>
      </c>
      <c r="D1501" s="289" t="s">
        <v>5108</v>
      </c>
      <c r="E1501" s="289" t="s">
        <v>888</v>
      </c>
      <c r="F1501" s="289"/>
      <c r="G1501" s="289" t="s">
        <v>731</v>
      </c>
      <c r="H1501" s="278">
        <f t="shared" si="46"/>
        <v>2</v>
      </c>
      <c r="I1501" s="252"/>
      <c r="J1501" s="289" t="s">
        <v>889</v>
      </c>
      <c r="K1501" s="278" t="str">
        <f t="shared" si="47"/>
        <v>THA001Buildings damaged</v>
      </c>
      <c r="L1501" s="290">
        <v>43509</v>
      </c>
      <c r="M1501" s="290" t="s">
        <v>3248</v>
      </c>
    </row>
    <row r="1502" spans="1:13" ht="15.5" hidden="1" thickTop="1" thickBot="1" x14ac:dyDescent="0.4">
      <c r="A1502" s="283" t="s">
        <v>3404</v>
      </c>
      <c r="B1502" s="284" t="str">
        <f>VLOOKUP(A1502,Lists!B:C,2,FALSE)</f>
        <v>THA001</v>
      </c>
      <c r="C1502" s="284" t="str">
        <f>VLOOKUP(A1502,Lists!B:D,3,FALSE)</f>
        <v>THA</v>
      </c>
      <c r="D1502" s="285" t="s">
        <v>5109</v>
      </c>
      <c r="E1502" s="285" t="s">
        <v>888</v>
      </c>
      <c r="F1502" s="285"/>
      <c r="G1502" s="285" t="s">
        <v>446</v>
      </c>
      <c r="H1502" s="278" t="str">
        <f t="shared" si="46"/>
        <v>x</v>
      </c>
      <c r="I1502" s="251"/>
      <c r="J1502" s="285" t="s">
        <v>889</v>
      </c>
      <c r="K1502" s="278" t="str">
        <f t="shared" si="47"/>
        <v>THA001Buildings destroyed</v>
      </c>
      <c r="L1502" s="286">
        <v>43509</v>
      </c>
      <c r="M1502" s="286" t="s">
        <v>3248</v>
      </c>
    </row>
    <row r="1503" spans="1:13" ht="15.5" hidden="1" thickTop="1" thickBot="1" x14ac:dyDescent="0.4">
      <c r="A1503" s="287" t="s">
        <v>3404</v>
      </c>
      <c r="B1503" s="288" t="str">
        <f>VLOOKUP(A1503,Lists!B:C,2,FALSE)</f>
        <v>THA001</v>
      </c>
      <c r="C1503" s="288" t="str">
        <f>VLOOKUP(A1503,Lists!B:D,3,FALSE)</f>
        <v>THA</v>
      </c>
      <c r="D1503" s="289" t="s">
        <v>742</v>
      </c>
      <c r="E1503" s="289" t="s">
        <v>888</v>
      </c>
      <c r="F1503" s="289"/>
      <c r="G1503" s="289" t="s">
        <v>731</v>
      </c>
      <c r="H1503" s="278">
        <f t="shared" si="46"/>
        <v>2</v>
      </c>
      <c r="I1503" s="252"/>
      <c r="J1503" s="289" t="s">
        <v>889</v>
      </c>
      <c r="K1503" s="278" t="str">
        <f t="shared" si="47"/>
        <v>THA001Economic Losses</v>
      </c>
      <c r="L1503" s="290">
        <v>43509</v>
      </c>
      <c r="M1503" s="290" t="s">
        <v>3248</v>
      </c>
    </row>
    <row r="1504" spans="1:13" ht="15.5" hidden="1" thickTop="1" thickBot="1" x14ac:dyDescent="0.4">
      <c r="A1504" s="283" t="s">
        <v>3404</v>
      </c>
      <c r="B1504" s="284" t="str">
        <f>VLOOKUP(A1504,Lists!B:C,2,FALSE)</f>
        <v>THA001</v>
      </c>
      <c r="C1504" s="284" t="str">
        <f>VLOOKUP(A1504,Lists!B:D,3,FALSE)</f>
        <v>THA</v>
      </c>
      <c r="D1504" s="285" t="s">
        <v>752</v>
      </c>
      <c r="E1504" s="285" t="s">
        <v>888</v>
      </c>
      <c r="F1504" s="285"/>
      <c r="G1504" s="285" t="s">
        <v>731</v>
      </c>
      <c r="H1504" s="278">
        <f t="shared" si="46"/>
        <v>2</v>
      </c>
      <c r="I1504" s="251"/>
      <c r="J1504" s="285" t="s">
        <v>1886</v>
      </c>
      <c r="K1504" s="278" t="str">
        <f t="shared" si="47"/>
        <v>THA001People in Need</v>
      </c>
      <c r="L1504" s="286">
        <v>43509</v>
      </c>
      <c r="M1504" s="286" t="s">
        <v>3248</v>
      </c>
    </row>
    <row r="1505" spans="1:13" ht="15.5" hidden="1" thickTop="1" thickBot="1" x14ac:dyDescent="0.4">
      <c r="A1505" s="287" t="s">
        <v>3404</v>
      </c>
      <c r="B1505" s="288" t="str">
        <f>VLOOKUP(A1505,Lists!B:C,2,FALSE)</f>
        <v>THA001</v>
      </c>
      <c r="C1505" s="288" t="str">
        <f>VLOOKUP(A1505,Lists!B:D,3,FALSE)</f>
        <v>THA</v>
      </c>
      <c r="D1505" s="289" t="s">
        <v>5110</v>
      </c>
      <c r="E1505" s="289" t="s">
        <v>888</v>
      </c>
      <c r="F1505" s="289"/>
      <c r="G1505" s="289" t="s">
        <v>731</v>
      </c>
      <c r="H1505" s="278">
        <f t="shared" si="46"/>
        <v>2</v>
      </c>
      <c r="I1505" s="252"/>
      <c r="J1505" s="289" t="s">
        <v>1886</v>
      </c>
      <c r="K1505" s="278" t="str">
        <f t="shared" si="47"/>
        <v>THA001Minimal humanitarian conditions - Level 1</v>
      </c>
      <c r="L1505" s="290">
        <v>43509</v>
      </c>
      <c r="M1505" s="290" t="s">
        <v>3248</v>
      </c>
    </row>
    <row r="1506" spans="1:13" ht="15.5" hidden="1" thickTop="1" thickBot="1" x14ac:dyDescent="0.4">
      <c r="A1506" s="283" t="s">
        <v>3404</v>
      </c>
      <c r="B1506" s="284" t="str">
        <f>VLOOKUP(A1506,Lists!B:C,2,FALSE)</f>
        <v>THA001</v>
      </c>
      <c r="C1506" s="284" t="str">
        <f>VLOOKUP(A1506,Lists!B:D,3,FALSE)</f>
        <v>THA</v>
      </c>
      <c r="D1506" s="285" t="s">
        <v>5111</v>
      </c>
      <c r="E1506" s="285" t="s">
        <v>888</v>
      </c>
      <c r="F1506" s="285"/>
      <c r="G1506" s="285" t="s">
        <v>731</v>
      </c>
      <c r="H1506" s="278">
        <f t="shared" si="46"/>
        <v>2</v>
      </c>
      <c r="I1506" s="251"/>
      <c r="J1506" s="285" t="s">
        <v>1886</v>
      </c>
      <c r="K1506" s="278" t="str">
        <f t="shared" si="47"/>
        <v>THA001Stressed humanitarian conditions - Level 2</v>
      </c>
      <c r="L1506" s="286">
        <v>43509</v>
      </c>
      <c r="M1506" s="286" t="s">
        <v>3248</v>
      </c>
    </row>
    <row r="1507" spans="1:13" ht="15.5" hidden="1" thickTop="1" thickBot="1" x14ac:dyDescent="0.4">
      <c r="A1507" s="287" t="s">
        <v>3404</v>
      </c>
      <c r="B1507" s="288" t="str">
        <f>VLOOKUP(A1507,Lists!B:C,2,FALSE)</f>
        <v>THA001</v>
      </c>
      <c r="C1507" s="288" t="str">
        <f>VLOOKUP(A1507,Lists!B:D,3,FALSE)</f>
        <v>THA</v>
      </c>
      <c r="D1507" s="289" t="s">
        <v>5112</v>
      </c>
      <c r="E1507" s="289" t="s">
        <v>888</v>
      </c>
      <c r="F1507" s="289"/>
      <c r="G1507" s="289" t="s">
        <v>731</v>
      </c>
      <c r="H1507" s="278">
        <f t="shared" si="46"/>
        <v>2</v>
      </c>
      <c r="I1507" s="252"/>
      <c r="J1507" s="289" t="s">
        <v>1886</v>
      </c>
      <c r="K1507" s="278" t="str">
        <f t="shared" si="47"/>
        <v>THA001Moderate humanitarian conditions - Level 3</v>
      </c>
      <c r="L1507" s="290">
        <v>43509</v>
      </c>
      <c r="M1507" s="290" t="s">
        <v>3248</v>
      </c>
    </row>
    <row r="1508" spans="1:13" ht="15.5" hidden="1" thickTop="1" thickBot="1" x14ac:dyDescent="0.4">
      <c r="A1508" s="283" t="s">
        <v>3404</v>
      </c>
      <c r="B1508" s="284" t="str">
        <f>VLOOKUP(A1508,Lists!B:C,2,FALSE)</f>
        <v>THA001</v>
      </c>
      <c r="C1508" s="284" t="str">
        <f>VLOOKUP(A1508,Lists!B:D,3,FALSE)</f>
        <v>THA</v>
      </c>
      <c r="D1508" s="285" t="s">
        <v>5113</v>
      </c>
      <c r="E1508" s="285" t="s">
        <v>888</v>
      </c>
      <c r="F1508" s="285"/>
      <c r="G1508" s="285" t="s">
        <v>731</v>
      </c>
      <c r="H1508" s="278">
        <f t="shared" si="46"/>
        <v>2</v>
      </c>
      <c r="I1508" s="251"/>
      <c r="J1508" s="285" t="s">
        <v>1886</v>
      </c>
      <c r="K1508" s="278" t="str">
        <f t="shared" si="47"/>
        <v>THA001Severe humanitarian conditions - Level 4</v>
      </c>
      <c r="L1508" s="286">
        <v>43509</v>
      </c>
      <c r="M1508" s="286" t="s">
        <v>3248</v>
      </c>
    </row>
    <row r="1509" spans="1:13" ht="15.5" hidden="1" thickTop="1" thickBot="1" x14ac:dyDescent="0.4">
      <c r="A1509" s="287" t="s">
        <v>3404</v>
      </c>
      <c r="B1509" s="288" t="str">
        <f>VLOOKUP(A1509,Lists!B:C,2,FALSE)</f>
        <v>THA001</v>
      </c>
      <c r="C1509" s="288" t="str">
        <f>VLOOKUP(A1509,Lists!B:D,3,FALSE)</f>
        <v>THA</v>
      </c>
      <c r="D1509" s="289" t="s">
        <v>5114</v>
      </c>
      <c r="E1509" s="289" t="s">
        <v>888</v>
      </c>
      <c r="F1509" s="289"/>
      <c r="G1509" s="289" t="s">
        <v>731</v>
      </c>
      <c r="H1509" s="278">
        <f t="shared" si="46"/>
        <v>2</v>
      </c>
      <c r="I1509" s="252"/>
      <c r="J1509" s="289" t="s">
        <v>1886</v>
      </c>
      <c r="K1509" s="278" t="str">
        <f t="shared" si="47"/>
        <v>THA001Extreme humanitarian conditions - Level 5</v>
      </c>
      <c r="L1509" s="290">
        <v>43509</v>
      </c>
      <c r="M1509" s="290" t="s">
        <v>3248</v>
      </c>
    </row>
    <row r="1510" spans="1:13" ht="15.5" hidden="1" thickTop="1" thickBot="1" x14ac:dyDescent="0.4">
      <c r="A1510" s="283" t="s">
        <v>3404</v>
      </c>
      <c r="B1510" s="284" t="str">
        <f>VLOOKUP(A1510,Lists!B:C,2,FALSE)</f>
        <v>THA001</v>
      </c>
      <c r="C1510" s="284" t="str">
        <f>VLOOKUP(A1510,Lists!B:D,3,FALSE)</f>
        <v>THA</v>
      </c>
      <c r="D1510" s="285" t="s">
        <v>688</v>
      </c>
      <c r="E1510" s="285">
        <v>2</v>
      </c>
      <c r="F1510" s="285" t="s">
        <v>1908</v>
      </c>
      <c r="G1510" s="285" t="s">
        <v>731</v>
      </c>
      <c r="H1510" s="278">
        <f t="shared" si="46"/>
        <v>2</v>
      </c>
      <c r="I1510" s="251" t="s">
        <v>1909</v>
      </c>
      <c r="J1510" s="285" t="s">
        <v>1887</v>
      </c>
      <c r="K1510" s="278" t="str">
        <f t="shared" si="47"/>
        <v>THA001Crisis affected groups</v>
      </c>
      <c r="L1510" s="286">
        <v>43509</v>
      </c>
      <c r="M1510" s="286" t="s">
        <v>3248</v>
      </c>
    </row>
    <row r="1511" spans="1:13" ht="15.5" hidden="1" thickTop="1" thickBot="1" x14ac:dyDescent="0.4">
      <c r="A1511" s="287" t="s">
        <v>3404</v>
      </c>
      <c r="B1511" s="288" t="str">
        <f>VLOOKUP(A1511,Lists!B:C,2,FALSE)</f>
        <v>THA001</v>
      </c>
      <c r="C1511" s="288" t="str">
        <f>VLOOKUP(A1511,Lists!B:D,3,FALSE)</f>
        <v>THA</v>
      </c>
      <c r="D1511" s="289" t="s">
        <v>691</v>
      </c>
      <c r="E1511" s="289" t="s">
        <v>888</v>
      </c>
      <c r="F1511" s="289"/>
      <c r="G1511" s="289" t="s">
        <v>731</v>
      </c>
      <c r="H1511" s="278">
        <f t="shared" si="46"/>
        <v>2</v>
      </c>
      <c r="I1511" s="252"/>
      <c r="J1511" s="289" t="s">
        <v>889</v>
      </c>
      <c r="K1511" s="278" t="str">
        <f t="shared" si="47"/>
        <v>THA001People facing limited access constraints</v>
      </c>
      <c r="L1511" s="290">
        <v>43509</v>
      </c>
      <c r="M1511" s="290" t="s">
        <v>3248</v>
      </c>
    </row>
    <row r="1512" spans="1:13" ht="15.5" hidden="1" thickTop="1" thickBot="1" x14ac:dyDescent="0.4">
      <c r="A1512" s="283" t="s">
        <v>3404</v>
      </c>
      <c r="B1512" s="284" t="str">
        <f>VLOOKUP(A1512,Lists!B:C,2,FALSE)</f>
        <v>THA001</v>
      </c>
      <c r="C1512" s="284" t="str">
        <f>VLOOKUP(A1512,Lists!B:D,3,FALSE)</f>
        <v>THA</v>
      </c>
      <c r="D1512" s="285" t="s">
        <v>692</v>
      </c>
      <c r="E1512" s="285" t="s">
        <v>888</v>
      </c>
      <c r="F1512" s="285"/>
      <c r="G1512" s="285" t="s">
        <v>731</v>
      </c>
      <c r="H1512" s="278">
        <f t="shared" si="46"/>
        <v>2</v>
      </c>
      <c r="I1512" s="251"/>
      <c r="J1512" s="285" t="s">
        <v>889</v>
      </c>
      <c r="K1512" s="278" t="str">
        <f t="shared" si="47"/>
        <v>THA001People facing restricted access constraints</v>
      </c>
      <c r="L1512" s="286">
        <v>43509</v>
      </c>
      <c r="M1512" s="286" t="s">
        <v>3248</v>
      </c>
    </row>
    <row r="1513" spans="1:13" ht="15.5" hidden="1" thickTop="1" thickBot="1" x14ac:dyDescent="0.4">
      <c r="A1513" s="287" t="s">
        <v>3404</v>
      </c>
      <c r="B1513" s="288" t="str">
        <f>VLOOKUP(A1513,Lists!B:C,2,FALSE)</f>
        <v>THA001</v>
      </c>
      <c r="C1513" s="288" t="str">
        <f>VLOOKUP(A1513,Lists!B:D,3,FALSE)</f>
        <v>THA</v>
      </c>
      <c r="D1513" s="289" t="s">
        <v>643</v>
      </c>
      <c r="E1513" s="289">
        <v>0</v>
      </c>
      <c r="F1513" s="289" t="s">
        <v>896</v>
      </c>
      <c r="G1513" s="289" t="s">
        <v>731</v>
      </c>
      <c r="H1513" s="278">
        <f t="shared" si="46"/>
        <v>2</v>
      </c>
      <c r="I1513" s="252"/>
      <c r="J1513" s="289"/>
      <c r="K1513" s="278" t="str">
        <f t="shared" si="47"/>
        <v>THA001Impediments to entry into country (bureaucratic and administrative)</v>
      </c>
      <c r="L1513" s="290">
        <v>43509</v>
      </c>
      <c r="M1513" s="290" t="s">
        <v>3248</v>
      </c>
    </row>
    <row r="1514" spans="1:13" ht="15.5" hidden="1" thickTop="1" thickBot="1" x14ac:dyDescent="0.4">
      <c r="A1514" s="283" t="s">
        <v>3404</v>
      </c>
      <c r="B1514" s="284" t="str">
        <f>VLOOKUP(A1514,Lists!B:C,2,FALSE)</f>
        <v>THA001</v>
      </c>
      <c r="C1514" s="284" t="str">
        <f>VLOOKUP(A1514,Lists!B:D,3,FALSE)</f>
        <v>THA</v>
      </c>
      <c r="D1514" s="285" t="s">
        <v>644</v>
      </c>
      <c r="E1514" s="285">
        <v>0</v>
      </c>
      <c r="F1514" s="285" t="s">
        <v>896</v>
      </c>
      <c r="G1514" s="285" t="s">
        <v>731</v>
      </c>
      <c r="H1514" s="278">
        <f t="shared" si="46"/>
        <v>2</v>
      </c>
      <c r="I1514" s="251"/>
      <c r="J1514" s="285"/>
      <c r="K1514" s="278" t="str">
        <f t="shared" si="47"/>
        <v>THA001Restriction of movement (impediments to freedom of movement and/or administrative restrictions)</v>
      </c>
      <c r="L1514" s="286">
        <v>43509</v>
      </c>
      <c r="M1514" s="286" t="s">
        <v>3248</v>
      </c>
    </row>
    <row r="1515" spans="1:13" ht="15.5" hidden="1" thickTop="1" thickBot="1" x14ac:dyDescent="0.4">
      <c r="A1515" s="287" t="s">
        <v>3404</v>
      </c>
      <c r="B1515" s="288" t="str">
        <f>VLOOKUP(A1515,Lists!B:C,2,FALSE)</f>
        <v>THA001</v>
      </c>
      <c r="C1515" s="288" t="str">
        <f>VLOOKUP(A1515,Lists!B:D,3,FALSE)</f>
        <v>THA</v>
      </c>
      <c r="D1515" s="289" t="s">
        <v>645</v>
      </c>
      <c r="E1515" s="289">
        <v>0</v>
      </c>
      <c r="F1515" s="289" t="s">
        <v>896</v>
      </c>
      <c r="G1515" s="289" t="s">
        <v>731</v>
      </c>
      <c r="H1515" s="278">
        <f t="shared" si="46"/>
        <v>2</v>
      </c>
      <c r="I1515" s="252"/>
      <c r="J1515" s="289"/>
      <c r="K1515" s="278" t="str">
        <f t="shared" si="47"/>
        <v>THA001Interference into implementation of humanitarian activities</v>
      </c>
      <c r="L1515" s="290">
        <v>43509</v>
      </c>
      <c r="M1515" s="290" t="s">
        <v>3248</v>
      </c>
    </row>
    <row r="1516" spans="1:13" ht="15.5" hidden="1" thickTop="1" thickBot="1" x14ac:dyDescent="0.4">
      <c r="A1516" s="283" t="s">
        <v>3404</v>
      </c>
      <c r="B1516" s="284" t="str">
        <f>VLOOKUP(A1516,Lists!B:C,2,FALSE)</f>
        <v>THA001</v>
      </c>
      <c r="C1516" s="284" t="str">
        <f>VLOOKUP(A1516,Lists!B:D,3,FALSE)</f>
        <v>THA</v>
      </c>
      <c r="D1516" s="285" t="s">
        <v>646</v>
      </c>
      <c r="E1516" s="285">
        <v>0</v>
      </c>
      <c r="F1516" s="285" t="s">
        <v>896</v>
      </c>
      <c r="G1516" s="285" t="s">
        <v>731</v>
      </c>
      <c r="H1516" s="278">
        <f t="shared" si="46"/>
        <v>2</v>
      </c>
      <c r="I1516" s="251"/>
      <c r="J1516" s="285"/>
      <c r="K1516" s="278" t="str">
        <f t="shared" si="47"/>
        <v>THA001Violence against personnel, facilities and assets</v>
      </c>
      <c r="L1516" s="286">
        <v>43509</v>
      </c>
      <c r="M1516" s="286" t="s">
        <v>3248</v>
      </c>
    </row>
    <row r="1517" spans="1:13" ht="15.5" hidden="1" thickTop="1" thickBot="1" x14ac:dyDescent="0.4">
      <c r="A1517" s="287" t="s">
        <v>3404</v>
      </c>
      <c r="B1517" s="288" t="str">
        <f>VLOOKUP(A1517,Lists!B:C,2,FALSE)</f>
        <v>THA001</v>
      </c>
      <c r="C1517" s="288" t="str">
        <f>VLOOKUP(A1517,Lists!B:D,3,FALSE)</f>
        <v>THA</v>
      </c>
      <c r="D1517" s="289" t="s">
        <v>647</v>
      </c>
      <c r="E1517" s="289">
        <v>0</v>
      </c>
      <c r="F1517" s="289" t="s">
        <v>896</v>
      </c>
      <c r="G1517" s="289" t="s">
        <v>731</v>
      </c>
      <c r="H1517" s="278">
        <f t="shared" si="46"/>
        <v>2</v>
      </c>
      <c r="I1517" s="252"/>
      <c r="J1517" s="289"/>
      <c r="K1517" s="278" t="str">
        <f t="shared" si="47"/>
        <v>THA001Denial of existence of humanitarian needs or entitlements to assistance</v>
      </c>
      <c r="L1517" s="290">
        <v>43509</v>
      </c>
      <c r="M1517" s="290" t="s">
        <v>3248</v>
      </c>
    </row>
    <row r="1518" spans="1:13" ht="15.5" hidden="1" thickTop="1" thickBot="1" x14ac:dyDescent="0.4">
      <c r="A1518" s="283" t="s">
        <v>3404</v>
      </c>
      <c r="B1518" s="284" t="str">
        <f>VLOOKUP(A1518,Lists!B:C,2,FALSE)</f>
        <v>THA001</v>
      </c>
      <c r="C1518" s="284" t="str">
        <f>VLOOKUP(A1518,Lists!B:D,3,FALSE)</f>
        <v>THA</v>
      </c>
      <c r="D1518" s="285" t="s">
        <v>648</v>
      </c>
      <c r="E1518" s="285">
        <v>0</v>
      </c>
      <c r="F1518" s="285" t="s">
        <v>896</v>
      </c>
      <c r="G1518" s="285" t="s">
        <v>731</v>
      </c>
      <c r="H1518" s="278">
        <f t="shared" si="46"/>
        <v>2</v>
      </c>
      <c r="I1518" s="251"/>
      <c r="J1518" s="285"/>
      <c r="K1518" s="278" t="str">
        <f t="shared" si="47"/>
        <v>THA001Restriction and obstruction of access to services and assistance</v>
      </c>
      <c r="L1518" s="286">
        <v>43509</v>
      </c>
      <c r="M1518" s="286" t="s">
        <v>3248</v>
      </c>
    </row>
    <row r="1519" spans="1:13" ht="15.5" hidden="1" thickTop="1" thickBot="1" x14ac:dyDescent="0.4">
      <c r="A1519" s="287" t="s">
        <v>3404</v>
      </c>
      <c r="B1519" s="288" t="str">
        <f>VLOOKUP(A1519,Lists!B:C,2,FALSE)</f>
        <v>THA001</v>
      </c>
      <c r="C1519" s="288" t="str">
        <f>VLOOKUP(A1519,Lists!B:D,3,FALSE)</f>
        <v>THA</v>
      </c>
      <c r="D1519" s="289" t="s">
        <v>649</v>
      </c>
      <c r="E1519" s="289">
        <v>0</v>
      </c>
      <c r="F1519" s="289" t="s">
        <v>896</v>
      </c>
      <c r="G1519" s="289" t="s">
        <v>731</v>
      </c>
      <c r="H1519" s="278">
        <f t="shared" si="46"/>
        <v>2</v>
      </c>
      <c r="I1519" s="252"/>
      <c r="J1519" s="289"/>
      <c r="K1519" s="278" t="str">
        <f t="shared" si="47"/>
        <v>THA001Ongoing insecurity/hostilities affecting humanitarian assistance</v>
      </c>
      <c r="L1519" s="290">
        <v>43509</v>
      </c>
      <c r="M1519" s="290" t="s">
        <v>3248</v>
      </c>
    </row>
    <row r="1520" spans="1:13" ht="15.5" hidden="1" thickTop="1" thickBot="1" x14ac:dyDescent="0.4">
      <c r="A1520" s="283" t="s">
        <v>3404</v>
      </c>
      <c r="B1520" s="284" t="str">
        <f>VLOOKUP(A1520,Lists!B:C,2,FALSE)</f>
        <v>THA001</v>
      </c>
      <c r="C1520" s="284" t="str">
        <f>VLOOKUP(A1520,Lists!B:D,3,FALSE)</f>
        <v>THA</v>
      </c>
      <c r="D1520" s="285" t="s">
        <v>650</v>
      </c>
      <c r="E1520" s="285">
        <v>1</v>
      </c>
      <c r="F1520" s="285" t="s">
        <v>896</v>
      </c>
      <c r="G1520" s="285" t="s">
        <v>731</v>
      </c>
      <c r="H1520" s="278">
        <f t="shared" si="46"/>
        <v>2</v>
      </c>
      <c r="I1520" s="251"/>
      <c r="J1520" s="285"/>
      <c r="K1520" s="278" t="str">
        <f t="shared" si="47"/>
        <v xml:space="preserve">THA001Presence of mines and improvised explosive devices </v>
      </c>
      <c r="L1520" s="286">
        <v>43509</v>
      </c>
      <c r="M1520" s="286" t="s">
        <v>3248</v>
      </c>
    </row>
    <row r="1521" spans="1:13" ht="15.5" hidden="1" thickTop="1" thickBot="1" x14ac:dyDescent="0.4">
      <c r="A1521" s="287" t="s">
        <v>3404</v>
      </c>
      <c r="B1521" s="288" t="str">
        <f>VLOOKUP(A1521,Lists!B:C,2,FALSE)</f>
        <v>THA001</v>
      </c>
      <c r="C1521" s="288" t="str">
        <f>VLOOKUP(A1521,Lists!B:D,3,FALSE)</f>
        <v>THA</v>
      </c>
      <c r="D1521" s="289" t="s">
        <v>651</v>
      </c>
      <c r="E1521" s="289">
        <v>1</v>
      </c>
      <c r="F1521" s="289" t="s">
        <v>896</v>
      </c>
      <c r="G1521" s="289" t="s">
        <v>731</v>
      </c>
      <c r="H1521" s="278">
        <f t="shared" si="46"/>
        <v>2</v>
      </c>
      <c r="I1521" s="252"/>
      <c r="J1521" s="289"/>
      <c r="K1521" s="278" t="str">
        <f t="shared" si="47"/>
        <v>THA001Physical constraints in the environment (obstacles related to terrain, climate, lack of infrastructure, etc.)</v>
      </c>
      <c r="L1521" s="290">
        <v>43509</v>
      </c>
      <c r="M1521" s="290" t="s">
        <v>3248</v>
      </c>
    </row>
    <row r="1522" spans="1:13" ht="15.5" hidden="1" thickTop="1" thickBot="1" x14ac:dyDescent="0.4">
      <c r="A1522" s="283" t="s">
        <v>3405</v>
      </c>
      <c r="B1522" s="284" t="str">
        <f>VLOOKUP(A1522,Lists!B:C,2,FALSE)</f>
        <v>THA002</v>
      </c>
      <c r="C1522" s="284" t="str">
        <f>VLOOKUP(A1522,Lists!B:D,3,FALSE)</f>
        <v>THA</v>
      </c>
      <c r="D1522" s="285" t="s">
        <v>522</v>
      </c>
      <c r="E1522" s="285">
        <v>66141000</v>
      </c>
      <c r="F1522" s="285" t="s">
        <v>1897</v>
      </c>
      <c r="G1522" s="285" t="s">
        <v>731</v>
      </c>
      <c r="H1522" s="278">
        <f t="shared" si="46"/>
        <v>2</v>
      </c>
      <c r="I1522" s="251" t="s">
        <v>1898</v>
      </c>
      <c r="J1522" s="285" t="s">
        <v>1899</v>
      </c>
      <c r="K1522" s="278" t="str">
        <f t="shared" si="47"/>
        <v>THA002Total population</v>
      </c>
      <c r="L1522" s="286">
        <v>43509</v>
      </c>
      <c r="M1522" s="286" t="s">
        <v>3248</v>
      </c>
    </row>
    <row r="1523" spans="1:13" ht="15.5" hidden="1" thickTop="1" thickBot="1" x14ac:dyDescent="0.4">
      <c r="A1523" s="287" t="s">
        <v>3405</v>
      </c>
      <c r="B1523" s="288" t="str">
        <f>VLOOKUP(A1523,Lists!B:C,2,FALSE)</f>
        <v>THA002</v>
      </c>
      <c r="C1523" s="288" t="str">
        <f>VLOOKUP(A1523,Lists!B:D,3,FALSE)</f>
        <v>THA</v>
      </c>
      <c r="D1523" s="289" t="s">
        <v>660</v>
      </c>
      <c r="E1523" s="289">
        <v>18330</v>
      </c>
      <c r="F1523" s="289" t="s">
        <v>1897</v>
      </c>
      <c r="G1523" s="289" t="s">
        <v>731</v>
      </c>
      <c r="H1523" s="278">
        <f t="shared" si="46"/>
        <v>2</v>
      </c>
      <c r="I1523" s="252" t="s">
        <v>1898</v>
      </c>
      <c r="J1523" s="289" t="s">
        <v>1903</v>
      </c>
      <c r="K1523" s="278" t="str">
        <f t="shared" si="47"/>
        <v>THA002Landmass affected</v>
      </c>
      <c r="L1523" s="290">
        <v>43509</v>
      </c>
      <c r="M1523" s="290" t="s">
        <v>3248</v>
      </c>
    </row>
    <row r="1524" spans="1:13" ht="15.5" hidden="1" thickTop="1" thickBot="1" x14ac:dyDescent="0.4">
      <c r="A1524" s="283" t="s">
        <v>3405</v>
      </c>
      <c r="B1524" s="284" t="str">
        <f>VLOOKUP(A1524,Lists!B:C,2,FALSE)</f>
        <v>THA002</v>
      </c>
      <c r="C1524" s="284" t="str">
        <f>VLOOKUP(A1524,Lists!B:D,3,FALSE)</f>
        <v>THA</v>
      </c>
      <c r="D1524" s="285" t="s">
        <v>737</v>
      </c>
      <c r="E1524" s="285">
        <v>3457560</v>
      </c>
      <c r="F1524" s="285" t="s">
        <v>1897</v>
      </c>
      <c r="G1524" s="285" t="s">
        <v>731</v>
      </c>
      <c r="H1524" s="278">
        <f t="shared" si="46"/>
        <v>2</v>
      </c>
      <c r="I1524" s="251" t="s">
        <v>1898</v>
      </c>
      <c r="J1524" s="285" t="s">
        <v>1904</v>
      </c>
      <c r="K1524" s="278" t="str">
        <f t="shared" si="47"/>
        <v>THA002People exposed</v>
      </c>
      <c r="L1524" s="286">
        <v>43509</v>
      </c>
      <c r="M1524" s="286" t="s">
        <v>3248</v>
      </c>
    </row>
    <row r="1525" spans="1:13" ht="15.5" hidden="1" thickTop="1" thickBot="1" x14ac:dyDescent="0.4">
      <c r="A1525" s="287" t="s">
        <v>3405</v>
      </c>
      <c r="B1525" s="288" t="str">
        <f>VLOOKUP(A1525,Lists!B:C,2,FALSE)</f>
        <v>THA002</v>
      </c>
      <c r="C1525" s="288" t="str">
        <f>VLOOKUP(A1525,Lists!B:D,3,FALSE)</f>
        <v>THA</v>
      </c>
      <c r="D1525" s="289" t="s">
        <v>533</v>
      </c>
      <c r="E1525" s="289">
        <v>3457560</v>
      </c>
      <c r="F1525" s="289" t="s">
        <v>1897</v>
      </c>
      <c r="G1525" s="289" t="s">
        <v>731</v>
      </c>
      <c r="H1525" s="278">
        <f t="shared" si="46"/>
        <v>2</v>
      </c>
      <c r="I1525" s="252" t="s">
        <v>1898</v>
      </c>
      <c r="J1525" s="289"/>
      <c r="K1525" s="278" t="str">
        <f t="shared" si="47"/>
        <v>THA002People affected</v>
      </c>
      <c r="L1525" s="290">
        <v>43509</v>
      </c>
      <c r="M1525" s="290" t="s">
        <v>3248</v>
      </c>
    </row>
    <row r="1526" spans="1:13" ht="15.5" thickTop="1" thickBot="1" x14ac:dyDescent="0.4">
      <c r="A1526" s="283" t="s">
        <v>3405</v>
      </c>
      <c r="B1526" s="284" t="str">
        <f>VLOOKUP(A1526,Lists!B:C,2,FALSE)</f>
        <v>THA002</v>
      </c>
      <c r="C1526" s="284" t="str">
        <f>VLOOKUP(A1526,Lists!B:D,3,FALSE)</f>
        <v>THA</v>
      </c>
      <c r="D1526" s="285" t="s">
        <v>666</v>
      </c>
      <c r="E1526" s="285" t="s">
        <v>888</v>
      </c>
      <c r="F1526" s="285" t="s">
        <v>446</v>
      </c>
      <c r="G1526" s="285" t="s">
        <v>731</v>
      </c>
      <c r="H1526" s="278">
        <f t="shared" si="46"/>
        <v>2</v>
      </c>
      <c r="I1526" s="251" t="s">
        <v>446</v>
      </c>
      <c r="J1526" s="285" t="s">
        <v>1902</v>
      </c>
      <c r="K1526" s="278" t="str">
        <f t="shared" si="47"/>
        <v>THA002People displaced</v>
      </c>
      <c r="L1526" s="286">
        <v>43509</v>
      </c>
      <c r="M1526" s="286" t="s">
        <v>3248</v>
      </c>
    </row>
    <row r="1527" spans="1:13" ht="15.5" hidden="1" thickTop="1" thickBot="1" x14ac:dyDescent="0.4">
      <c r="A1527" s="287" t="s">
        <v>3405</v>
      </c>
      <c r="B1527" s="288" t="str">
        <f>VLOOKUP(A1527,Lists!B:C,2,FALSE)</f>
        <v>THA002</v>
      </c>
      <c r="C1527" s="288" t="str">
        <f>VLOOKUP(A1527,Lists!B:D,3,FALSE)</f>
        <v>THA</v>
      </c>
      <c r="D1527" s="289" t="s">
        <v>5028</v>
      </c>
      <c r="E1527" s="289" t="s">
        <v>888</v>
      </c>
      <c r="F1527" s="289"/>
      <c r="G1527" s="289" t="s">
        <v>731</v>
      </c>
      <c r="H1527" s="278">
        <f t="shared" si="46"/>
        <v>2</v>
      </c>
      <c r="I1527" s="252"/>
      <c r="J1527" s="289" t="s">
        <v>889</v>
      </c>
      <c r="K1527" s="278" t="str">
        <f t="shared" si="47"/>
        <v>THA002Illness cases reported</v>
      </c>
      <c r="L1527" s="290">
        <v>43509</v>
      </c>
      <c r="M1527" s="290" t="s">
        <v>3248</v>
      </c>
    </row>
    <row r="1528" spans="1:13" ht="15.5" hidden="1" thickTop="1" thickBot="1" x14ac:dyDescent="0.4">
      <c r="A1528" s="283" t="s">
        <v>3405</v>
      </c>
      <c r="B1528" s="284" t="str">
        <f>VLOOKUP(A1528,Lists!B:C,2,FALSE)</f>
        <v>THA002</v>
      </c>
      <c r="C1528" s="284" t="str">
        <f>VLOOKUP(A1528,Lists!B:D,3,FALSE)</f>
        <v>THA</v>
      </c>
      <c r="D1528" s="285" t="s">
        <v>5027</v>
      </c>
      <c r="E1528" s="285">
        <v>93</v>
      </c>
      <c r="F1528" s="285" t="s">
        <v>1892</v>
      </c>
      <c r="G1528" s="285" t="s">
        <v>731</v>
      </c>
      <c r="H1528" s="278">
        <f t="shared" si="46"/>
        <v>2</v>
      </c>
      <c r="I1528" s="251" t="s">
        <v>1891</v>
      </c>
      <c r="J1528" s="285" t="s">
        <v>1889</v>
      </c>
      <c r="K1528" s="278" t="str">
        <f t="shared" si="47"/>
        <v>THA002Injuries reported</v>
      </c>
      <c r="L1528" s="286">
        <v>43509</v>
      </c>
      <c r="M1528" s="286" t="s">
        <v>3248</v>
      </c>
    </row>
    <row r="1529" spans="1:13" ht="15.5" hidden="1" thickTop="1" thickBot="1" x14ac:dyDescent="0.4">
      <c r="A1529" s="287" t="s">
        <v>3405</v>
      </c>
      <c r="B1529" s="288" t="str">
        <f>VLOOKUP(A1529,Lists!B:C,2,FALSE)</f>
        <v>THA002</v>
      </c>
      <c r="C1529" s="288" t="str">
        <f>VLOOKUP(A1529,Lists!B:D,3,FALSE)</f>
        <v>THA</v>
      </c>
      <c r="D1529" s="289" t="s">
        <v>5029</v>
      </c>
      <c r="E1529" s="289">
        <v>99</v>
      </c>
      <c r="F1529" s="289" t="s">
        <v>1892</v>
      </c>
      <c r="G1529" s="289" t="s">
        <v>731</v>
      </c>
      <c r="H1529" s="278">
        <f t="shared" si="46"/>
        <v>2</v>
      </c>
      <c r="I1529" s="252" t="s">
        <v>1891</v>
      </c>
      <c r="J1529" s="289" t="s">
        <v>1888</v>
      </c>
      <c r="K1529" s="278" t="str">
        <f t="shared" si="47"/>
        <v>THA002Fatalities reported</v>
      </c>
      <c r="L1529" s="290">
        <v>43509</v>
      </c>
      <c r="M1529" s="290" t="s">
        <v>3248</v>
      </c>
    </row>
    <row r="1530" spans="1:13" ht="15.5" hidden="1" thickTop="1" thickBot="1" x14ac:dyDescent="0.4">
      <c r="A1530" s="283" t="s">
        <v>3405</v>
      </c>
      <c r="B1530" s="284" t="str">
        <f>VLOOKUP(A1530,Lists!B:C,2,FALSE)</f>
        <v>THA002</v>
      </c>
      <c r="C1530" s="284" t="str">
        <f>VLOOKUP(A1530,Lists!B:D,3,FALSE)</f>
        <v>THA</v>
      </c>
      <c r="D1530" s="285" t="s">
        <v>5115</v>
      </c>
      <c r="E1530" s="285">
        <v>99</v>
      </c>
      <c r="F1530" s="285" t="s">
        <v>1892</v>
      </c>
      <c r="G1530" s="285" t="s">
        <v>731</v>
      </c>
      <c r="H1530" s="278">
        <f t="shared" si="46"/>
        <v>2</v>
      </c>
      <c r="I1530" s="251" t="s">
        <v>1891</v>
      </c>
      <c r="J1530" s="285" t="s">
        <v>1888</v>
      </c>
      <c r="K1530" s="278" t="str">
        <f t="shared" si="47"/>
        <v>THA002Fatalities in all crises</v>
      </c>
      <c r="L1530" s="286">
        <v>43509</v>
      </c>
      <c r="M1530" s="286" t="s">
        <v>3248</v>
      </c>
    </row>
    <row r="1531" spans="1:13" ht="15.5" hidden="1" thickTop="1" thickBot="1" x14ac:dyDescent="0.4">
      <c r="A1531" s="287" t="s">
        <v>3405</v>
      </c>
      <c r="B1531" s="288" t="str">
        <f>VLOOKUP(A1531,Lists!B:C,2,FALSE)</f>
        <v>THA002</v>
      </c>
      <c r="C1531" s="288" t="str">
        <f>VLOOKUP(A1531,Lists!B:D,3,FALSE)</f>
        <v>THA</v>
      </c>
      <c r="D1531" s="289" t="s">
        <v>5108</v>
      </c>
      <c r="E1531" s="289" t="s">
        <v>888</v>
      </c>
      <c r="F1531" s="289"/>
      <c r="G1531" s="289" t="s">
        <v>731</v>
      </c>
      <c r="H1531" s="278">
        <f t="shared" si="46"/>
        <v>2</v>
      </c>
      <c r="I1531" s="252"/>
      <c r="J1531" s="289" t="s">
        <v>889</v>
      </c>
      <c r="K1531" s="278" t="str">
        <f t="shared" si="47"/>
        <v>THA002Buildings damaged</v>
      </c>
      <c r="L1531" s="290">
        <v>43509</v>
      </c>
      <c r="M1531" s="290" t="s">
        <v>3248</v>
      </c>
    </row>
    <row r="1532" spans="1:13" ht="15.5" hidden="1" thickTop="1" thickBot="1" x14ac:dyDescent="0.4">
      <c r="A1532" s="283" t="s">
        <v>3405</v>
      </c>
      <c r="B1532" s="284" t="str">
        <f>VLOOKUP(A1532,Lists!B:C,2,FALSE)</f>
        <v>THA002</v>
      </c>
      <c r="C1532" s="284" t="str">
        <f>VLOOKUP(A1532,Lists!B:D,3,FALSE)</f>
        <v>THA</v>
      </c>
      <c r="D1532" s="285" t="s">
        <v>5109</v>
      </c>
      <c r="E1532" s="285" t="s">
        <v>888</v>
      </c>
      <c r="F1532" s="285"/>
      <c r="G1532" s="285" t="s">
        <v>446</v>
      </c>
      <c r="H1532" s="278" t="str">
        <f t="shared" si="46"/>
        <v>x</v>
      </c>
      <c r="I1532" s="251"/>
      <c r="J1532" s="285" t="s">
        <v>889</v>
      </c>
      <c r="K1532" s="278" t="str">
        <f t="shared" si="47"/>
        <v>THA002Buildings destroyed</v>
      </c>
      <c r="L1532" s="286">
        <v>43509</v>
      </c>
      <c r="M1532" s="286" t="s">
        <v>3248</v>
      </c>
    </row>
    <row r="1533" spans="1:13" ht="15.5" hidden="1" thickTop="1" thickBot="1" x14ac:dyDescent="0.4">
      <c r="A1533" s="287" t="s">
        <v>3405</v>
      </c>
      <c r="B1533" s="288" t="str">
        <f>VLOOKUP(A1533,Lists!B:C,2,FALSE)</f>
        <v>THA002</v>
      </c>
      <c r="C1533" s="288" t="str">
        <f>VLOOKUP(A1533,Lists!B:D,3,FALSE)</f>
        <v>THA</v>
      </c>
      <c r="D1533" s="289" t="s">
        <v>742</v>
      </c>
      <c r="E1533" s="289" t="s">
        <v>888</v>
      </c>
      <c r="F1533" s="289"/>
      <c r="G1533" s="289" t="s">
        <v>731</v>
      </c>
      <c r="H1533" s="278">
        <f t="shared" si="46"/>
        <v>2</v>
      </c>
      <c r="I1533" s="252"/>
      <c r="J1533" s="289" t="s">
        <v>889</v>
      </c>
      <c r="K1533" s="278" t="str">
        <f t="shared" si="47"/>
        <v>THA002Economic Losses</v>
      </c>
      <c r="L1533" s="290">
        <v>43509</v>
      </c>
      <c r="M1533" s="290" t="s">
        <v>3248</v>
      </c>
    </row>
    <row r="1534" spans="1:13" ht="15.5" hidden="1" thickTop="1" thickBot="1" x14ac:dyDescent="0.4">
      <c r="A1534" s="283" t="s">
        <v>3405</v>
      </c>
      <c r="B1534" s="284" t="str">
        <f>VLOOKUP(A1534,Lists!B:C,2,FALSE)</f>
        <v>THA002</v>
      </c>
      <c r="C1534" s="284" t="str">
        <f>VLOOKUP(A1534,Lists!B:D,3,FALSE)</f>
        <v>THA</v>
      </c>
      <c r="D1534" s="285" t="s">
        <v>752</v>
      </c>
      <c r="E1534" s="285" t="s">
        <v>888</v>
      </c>
      <c r="F1534" s="285"/>
      <c r="G1534" s="285" t="s">
        <v>731</v>
      </c>
      <c r="H1534" s="278">
        <f t="shared" si="46"/>
        <v>2</v>
      </c>
      <c r="I1534" s="251"/>
      <c r="J1534" s="285" t="s">
        <v>1886</v>
      </c>
      <c r="K1534" s="278" t="str">
        <f t="shared" si="47"/>
        <v>THA002People in Need</v>
      </c>
      <c r="L1534" s="286">
        <v>43509</v>
      </c>
      <c r="M1534" s="286" t="s">
        <v>3248</v>
      </c>
    </row>
    <row r="1535" spans="1:13" ht="15.5" hidden="1" thickTop="1" thickBot="1" x14ac:dyDescent="0.4">
      <c r="A1535" s="287" t="s">
        <v>3405</v>
      </c>
      <c r="B1535" s="288" t="str">
        <f>VLOOKUP(A1535,Lists!B:C,2,FALSE)</f>
        <v>THA002</v>
      </c>
      <c r="C1535" s="288" t="str">
        <f>VLOOKUP(A1535,Lists!B:D,3,FALSE)</f>
        <v>THA</v>
      </c>
      <c r="D1535" s="289" t="s">
        <v>5110</v>
      </c>
      <c r="E1535" s="289" t="s">
        <v>888</v>
      </c>
      <c r="F1535" s="289"/>
      <c r="G1535" s="289" t="s">
        <v>731</v>
      </c>
      <c r="H1535" s="278">
        <f t="shared" si="46"/>
        <v>2</v>
      </c>
      <c r="I1535" s="252"/>
      <c r="J1535" s="289" t="s">
        <v>1886</v>
      </c>
      <c r="K1535" s="278" t="str">
        <f t="shared" si="47"/>
        <v>THA002Minimal humanitarian conditions - Level 1</v>
      </c>
      <c r="L1535" s="290">
        <v>43509</v>
      </c>
      <c r="M1535" s="290" t="s">
        <v>3248</v>
      </c>
    </row>
    <row r="1536" spans="1:13" ht="15.5" hidden="1" thickTop="1" thickBot="1" x14ac:dyDescent="0.4">
      <c r="A1536" s="283" t="s">
        <v>3405</v>
      </c>
      <c r="B1536" s="284" t="str">
        <f>VLOOKUP(A1536,Lists!B:C,2,FALSE)</f>
        <v>THA002</v>
      </c>
      <c r="C1536" s="284" t="str">
        <f>VLOOKUP(A1536,Lists!B:D,3,FALSE)</f>
        <v>THA</v>
      </c>
      <c r="D1536" s="285" t="s">
        <v>5111</v>
      </c>
      <c r="E1536" s="285" t="s">
        <v>888</v>
      </c>
      <c r="F1536" s="285"/>
      <c r="G1536" s="285" t="s">
        <v>731</v>
      </c>
      <c r="H1536" s="278">
        <f t="shared" si="46"/>
        <v>2</v>
      </c>
      <c r="I1536" s="251"/>
      <c r="J1536" s="285" t="s">
        <v>1886</v>
      </c>
      <c r="K1536" s="278" t="str">
        <f t="shared" si="47"/>
        <v>THA002Stressed humanitarian conditions - Level 2</v>
      </c>
      <c r="L1536" s="286">
        <v>43509</v>
      </c>
      <c r="M1536" s="286" t="s">
        <v>3248</v>
      </c>
    </row>
    <row r="1537" spans="1:13" ht="15.5" hidden="1" thickTop="1" thickBot="1" x14ac:dyDescent="0.4">
      <c r="A1537" s="287" t="s">
        <v>3405</v>
      </c>
      <c r="B1537" s="288" t="str">
        <f>VLOOKUP(A1537,Lists!B:C,2,FALSE)</f>
        <v>THA002</v>
      </c>
      <c r="C1537" s="288" t="str">
        <f>VLOOKUP(A1537,Lists!B:D,3,FALSE)</f>
        <v>THA</v>
      </c>
      <c r="D1537" s="289" t="s">
        <v>5112</v>
      </c>
      <c r="E1537" s="289" t="s">
        <v>888</v>
      </c>
      <c r="F1537" s="289"/>
      <c r="G1537" s="289" t="s">
        <v>731</v>
      </c>
      <c r="H1537" s="278">
        <f t="shared" si="46"/>
        <v>2</v>
      </c>
      <c r="I1537" s="252"/>
      <c r="J1537" s="289" t="s">
        <v>1886</v>
      </c>
      <c r="K1537" s="278" t="str">
        <f t="shared" si="47"/>
        <v>THA002Moderate humanitarian conditions - Level 3</v>
      </c>
      <c r="L1537" s="290">
        <v>43509</v>
      </c>
      <c r="M1537" s="290" t="s">
        <v>3248</v>
      </c>
    </row>
    <row r="1538" spans="1:13" ht="15.5" hidden="1" thickTop="1" thickBot="1" x14ac:dyDescent="0.4">
      <c r="A1538" s="283" t="s">
        <v>3405</v>
      </c>
      <c r="B1538" s="284" t="str">
        <f>VLOOKUP(A1538,Lists!B:C,2,FALSE)</f>
        <v>THA002</v>
      </c>
      <c r="C1538" s="284" t="str">
        <f>VLOOKUP(A1538,Lists!B:D,3,FALSE)</f>
        <v>THA</v>
      </c>
      <c r="D1538" s="285" t="s">
        <v>5113</v>
      </c>
      <c r="E1538" s="285" t="s">
        <v>888</v>
      </c>
      <c r="F1538" s="285"/>
      <c r="G1538" s="285" t="s">
        <v>731</v>
      </c>
      <c r="H1538" s="278">
        <f t="shared" ref="H1538:H1601" si="48">IF(G1538="x","x",IF(G1538="Low",3,IF(G1538="Medium",2,IF(G1538="High",1,FALSE))))</f>
        <v>2</v>
      </c>
      <c r="I1538" s="251"/>
      <c r="J1538" s="285" t="s">
        <v>1886</v>
      </c>
      <c r="K1538" s="278" t="str">
        <f t="shared" ref="K1538:K1601" si="49">B1538&amp;""&amp;D1538</f>
        <v>THA002Severe humanitarian conditions - Level 4</v>
      </c>
      <c r="L1538" s="286">
        <v>43509</v>
      </c>
      <c r="M1538" s="286" t="s">
        <v>3248</v>
      </c>
    </row>
    <row r="1539" spans="1:13" ht="15.5" hidden="1" thickTop="1" thickBot="1" x14ac:dyDescent="0.4">
      <c r="A1539" s="287" t="s">
        <v>3405</v>
      </c>
      <c r="B1539" s="288" t="str">
        <f>VLOOKUP(A1539,Lists!B:C,2,FALSE)</f>
        <v>THA002</v>
      </c>
      <c r="C1539" s="288" t="str">
        <f>VLOOKUP(A1539,Lists!B:D,3,FALSE)</f>
        <v>THA</v>
      </c>
      <c r="D1539" s="289" t="s">
        <v>5114</v>
      </c>
      <c r="E1539" s="289" t="s">
        <v>888</v>
      </c>
      <c r="F1539" s="289"/>
      <c r="G1539" s="289" t="s">
        <v>731</v>
      </c>
      <c r="H1539" s="278">
        <f t="shared" si="48"/>
        <v>2</v>
      </c>
      <c r="I1539" s="252"/>
      <c r="J1539" s="289" t="s">
        <v>1886</v>
      </c>
      <c r="K1539" s="278" t="str">
        <f t="shared" si="49"/>
        <v>THA002Extreme humanitarian conditions - Level 5</v>
      </c>
      <c r="L1539" s="290">
        <v>43509</v>
      </c>
      <c r="M1539" s="290" t="s">
        <v>3248</v>
      </c>
    </row>
    <row r="1540" spans="1:13" ht="15.5" hidden="1" thickTop="1" thickBot="1" x14ac:dyDescent="0.4">
      <c r="A1540" s="283" t="s">
        <v>3405</v>
      </c>
      <c r="B1540" s="284" t="str">
        <f>VLOOKUP(A1540,Lists!B:C,2,FALSE)</f>
        <v>THA002</v>
      </c>
      <c r="C1540" s="284" t="str">
        <f>VLOOKUP(A1540,Lists!B:D,3,FALSE)</f>
        <v>THA</v>
      </c>
      <c r="D1540" s="285" t="s">
        <v>688</v>
      </c>
      <c r="E1540" s="285">
        <v>1</v>
      </c>
      <c r="F1540" s="285" t="s">
        <v>446</v>
      </c>
      <c r="G1540" s="285" t="s">
        <v>731</v>
      </c>
      <c r="H1540" s="278">
        <f t="shared" si="48"/>
        <v>2</v>
      </c>
      <c r="I1540" s="251" t="s">
        <v>446</v>
      </c>
      <c r="J1540" s="285" t="s">
        <v>1901</v>
      </c>
      <c r="K1540" s="278" t="str">
        <f t="shared" si="49"/>
        <v>THA002Crisis affected groups</v>
      </c>
      <c r="L1540" s="286">
        <v>43509</v>
      </c>
      <c r="M1540" s="286" t="s">
        <v>3248</v>
      </c>
    </row>
    <row r="1541" spans="1:13" ht="15.5" hidden="1" thickTop="1" thickBot="1" x14ac:dyDescent="0.4">
      <c r="A1541" s="287" t="s">
        <v>3405</v>
      </c>
      <c r="B1541" s="288" t="str">
        <f>VLOOKUP(A1541,Lists!B:C,2,FALSE)</f>
        <v>THA002</v>
      </c>
      <c r="C1541" s="288" t="str">
        <f>VLOOKUP(A1541,Lists!B:D,3,FALSE)</f>
        <v>THA</v>
      </c>
      <c r="D1541" s="289" t="s">
        <v>691</v>
      </c>
      <c r="E1541" s="289" t="s">
        <v>888</v>
      </c>
      <c r="F1541" s="289"/>
      <c r="G1541" s="289" t="s">
        <v>731</v>
      </c>
      <c r="H1541" s="278">
        <f t="shared" si="48"/>
        <v>2</v>
      </c>
      <c r="I1541" s="252"/>
      <c r="J1541" s="289" t="s">
        <v>889</v>
      </c>
      <c r="K1541" s="278" t="str">
        <f t="shared" si="49"/>
        <v>THA002People facing limited access constraints</v>
      </c>
      <c r="L1541" s="290">
        <v>43509</v>
      </c>
      <c r="M1541" s="290" t="s">
        <v>3248</v>
      </c>
    </row>
    <row r="1542" spans="1:13" ht="15.5" hidden="1" thickTop="1" thickBot="1" x14ac:dyDescent="0.4">
      <c r="A1542" s="283" t="s">
        <v>3405</v>
      </c>
      <c r="B1542" s="284" t="str">
        <f>VLOOKUP(A1542,Lists!B:C,2,FALSE)</f>
        <v>THA002</v>
      </c>
      <c r="C1542" s="284" t="str">
        <f>VLOOKUP(A1542,Lists!B:D,3,FALSE)</f>
        <v>THA</v>
      </c>
      <c r="D1542" s="285" t="s">
        <v>692</v>
      </c>
      <c r="E1542" s="285" t="s">
        <v>888</v>
      </c>
      <c r="F1542" s="285"/>
      <c r="G1542" s="285" t="s">
        <v>731</v>
      </c>
      <c r="H1542" s="278">
        <f t="shared" si="48"/>
        <v>2</v>
      </c>
      <c r="I1542" s="251"/>
      <c r="J1542" s="285" t="s">
        <v>889</v>
      </c>
      <c r="K1542" s="278" t="str">
        <f t="shared" si="49"/>
        <v>THA002People facing restricted access constraints</v>
      </c>
      <c r="L1542" s="286">
        <v>43509</v>
      </c>
      <c r="M1542" s="286" t="s">
        <v>3248</v>
      </c>
    </row>
    <row r="1543" spans="1:13" ht="15.5" hidden="1" thickTop="1" thickBot="1" x14ac:dyDescent="0.4">
      <c r="A1543" s="287" t="s">
        <v>3405</v>
      </c>
      <c r="B1543" s="288" t="str">
        <f>VLOOKUP(A1543,Lists!B:C,2,FALSE)</f>
        <v>THA002</v>
      </c>
      <c r="C1543" s="288" t="str">
        <f>VLOOKUP(A1543,Lists!B:D,3,FALSE)</f>
        <v>THA</v>
      </c>
      <c r="D1543" s="289" t="s">
        <v>643</v>
      </c>
      <c r="E1543" s="289">
        <v>0</v>
      </c>
      <c r="F1543" s="289" t="s">
        <v>896</v>
      </c>
      <c r="G1543" s="289" t="s">
        <v>731</v>
      </c>
      <c r="H1543" s="278">
        <f t="shared" si="48"/>
        <v>2</v>
      </c>
      <c r="I1543" s="252"/>
      <c r="J1543" s="289"/>
      <c r="K1543" s="278" t="str">
        <f t="shared" si="49"/>
        <v>THA002Impediments to entry into country (bureaucratic and administrative)</v>
      </c>
      <c r="L1543" s="290">
        <v>43509</v>
      </c>
      <c r="M1543" s="290" t="s">
        <v>3248</v>
      </c>
    </row>
    <row r="1544" spans="1:13" ht="15.5" hidden="1" thickTop="1" thickBot="1" x14ac:dyDescent="0.4">
      <c r="A1544" s="283" t="s">
        <v>3405</v>
      </c>
      <c r="B1544" s="284" t="str">
        <f>VLOOKUP(A1544,Lists!B:C,2,FALSE)</f>
        <v>THA002</v>
      </c>
      <c r="C1544" s="284" t="str">
        <f>VLOOKUP(A1544,Lists!B:D,3,FALSE)</f>
        <v>THA</v>
      </c>
      <c r="D1544" s="285" t="s">
        <v>644</v>
      </c>
      <c r="E1544" s="285">
        <v>0</v>
      </c>
      <c r="F1544" s="285" t="s">
        <v>896</v>
      </c>
      <c r="G1544" s="285" t="s">
        <v>731</v>
      </c>
      <c r="H1544" s="278">
        <f t="shared" si="48"/>
        <v>2</v>
      </c>
      <c r="I1544" s="251"/>
      <c r="J1544" s="285"/>
      <c r="K1544" s="278" t="str">
        <f t="shared" si="49"/>
        <v>THA002Restriction of movement (impediments to freedom of movement and/or administrative restrictions)</v>
      </c>
      <c r="L1544" s="286">
        <v>43509</v>
      </c>
      <c r="M1544" s="286" t="s">
        <v>3248</v>
      </c>
    </row>
    <row r="1545" spans="1:13" ht="15.5" hidden="1" thickTop="1" thickBot="1" x14ac:dyDescent="0.4">
      <c r="A1545" s="287" t="s">
        <v>3405</v>
      </c>
      <c r="B1545" s="288" t="str">
        <f>VLOOKUP(A1545,Lists!B:C,2,FALSE)</f>
        <v>THA002</v>
      </c>
      <c r="C1545" s="288" t="str">
        <f>VLOOKUP(A1545,Lists!B:D,3,FALSE)</f>
        <v>THA</v>
      </c>
      <c r="D1545" s="289" t="s">
        <v>645</v>
      </c>
      <c r="E1545" s="289">
        <v>0</v>
      </c>
      <c r="F1545" s="289" t="s">
        <v>896</v>
      </c>
      <c r="G1545" s="289" t="s">
        <v>731</v>
      </c>
      <c r="H1545" s="278">
        <f t="shared" si="48"/>
        <v>2</v>
      </c>
      <c r="I1545" s="252"/>
      <c r="J1545" s="289"/>
      <c r="K1545" s="278" t="str">
        <f t="shared" si="49"/>
        <v>THA002Interference into implementation of humanitarian activities</v>
      </c>
      <c r="L1545" s="290">
        <v>43509</v>
      </c>
      <c r="M1545" s="290" t="s">
        <v>3248</v>
      </c>
    </row>
    <row r="1546" spans="1:13" ht="15.5" hidden="1" thickTop="1" thickBot="1" x14ac:dyDescent="0.4">
      <c r="A1546" s="283" t="s">
        <v>3405</v>
      </c>
      <c r="B1546" s="284" t="str">
        <f>VLOOKUP(A1546,Lists!B:C,2,FALSE)</f>
        <v>THA002</v>
      </c>
      <c r="C1546" s="284" t="str">
        <f>VLOOKUP(A1546,Lists!B:D,3,FALSE)</f>
        <v>THA</v>
      </c>
      <c r="D1546" s="285" t="s">
        <v>646</v>
      </c>
      <c r="E1546" s="285">
        <v>0</v>
      </c>
      <c r="F1546" s="285" t="s">
        <v>896</v>
      </c>
      <c r="G1546" s="285" t="s">
        <v>731</v>
      </c>
      <c r="H1546" s="278">
        <f t="shared" si="48"/>
        <v>2</v>
      </c>
      <c r="I1546" s="251"/>
      <c r="J1546" s="285"/>
      <c r="K1546" s="278" t="str">
        <f t="shared" si="49"/>
        <v>THA002Violence against personnel, facilities and assets</v>
      </c>
      <c r="L1546" s="286">
        <v>43509</v>
      </c>
      <c r="M1546" s="286" t="s">
        <v>3248</v>
      </c>
    </row>
    <row r="1547" spans="1:13" ht="15.5" hidden="1" thickTop="1" thickBot="1" x14ac:dyDescent="0.4">
      <c r="A1547" s="287" t="s">
        <v>3405</v>
      </c>
      <c r="B1547" s="288" t="str">
        <f>VLOOKUP(A1547,Lists!B:C,2,FALSE)</f>
        <v>THA002</v>
      </c>
      <c r="C1547" s="288" t="str">
        <f>VLOOKUP(A1547,Lists!B:D,3,FALSE)</f>
        <v>THA</v>
      </c>
      <c r="D1547" s="289" t="s">
        <v>647</v>
      </c>
      <c r="E1547" s="289">
        <v>0</v>
      </c>
      <c r="F1547" s="289" t="s">
        <v>896</v>
      </c>
      <c r="G1547" s="289" t="s">
        <v>731</v>
      </c>
      <c r="H1547" s="278">
        <f t="shared" si="48"/>
        <v>2</v>
      </c>
      <c r="I1547" s="252"/>
      <c r="J1547" s="289"/>
      <c r="K1547" s="278" t="str">
        <f t="shared" si="49"/>
        <v>THA002Denial of existence of humanitarian needs or entitlements to assistance</v>
      </c>
      <c r="L1547" s="290">
        <v>43509</v>
      </c>
      <c r="M1547" s="290" t="s">
        <v>3248</v>
      </c>
    </row>
    <row r="1548" spans="1:13" ht="15.5" hidden="1" thickTop="1" thickBot="1" x14ac:dyDescent="0.4">
      <c r="A1548" s="283" t="s">
        <v>3405</v>
      </c>
      <c r="B1548" s="284" t="str">
        <f>VLOOKUP(A1548,Lists!B:C,2,FALSE)</f>
        <v>THA002</v>
      </c>
      <c r="C1548" s="284" t="str">
        <f>VLOOKUP(A1548,Lists!B:D,3,FALSE)</f>
        <v>THA</v>
      </c>
      <c r="D1548" s="285" t="s">
        <v>648</v>
      </c>
      <c r="E1548" s="285">
        <v>0</v>
      </c>
      <c r="F1548" s="285" t="s">
        <v>896</v>
      </c>
      <c r="G1548" s="285" t="s">
        <v>731</v>
      </c>
      <c r="H1548" s="278">
        <f t="shared" si="48"/>
        <v>2</v>
      </c>
      <c r="I1548" s="251"/>
      <c r="J1548" s="285"/>
      <c r="K1548" s="278" t="str">
        <f t="shared" si="49"/>
        <v>THA002Restriction and obstruction of access to services and assistance</v>
      </c>
      <c r="L1548" s="286">
        <v>43509</v>
      </c>
      <c r="M1548" s="286" t="s">
        <v>3248</v>
      </c>
    </row>
    <row r="1549" spans="1:13" ht="15.5" hidden="1" thickTop="1" thickBot="1" x14ac:dyDescent="0.4">
      <c r="A1549" s="287" t="s">
        <v>3405</v>
      </c>
      <c r="B1549" s="288" t="str">
        <f>VLOOKUP(A1549,Lists!B:C,2,FALSE)</f>
        <v>THA002</v>
      </c>
      <c r="C1549" s="288" t="str">
        <f>VLOOKUP(A1549,Lists!B:D,3,FALSE)</f>
        <v>THA</v>
      </c>
      <c r="D1549" s="289" t="s">
        <v>649</v>
      </c>
      <c r="E1549" s="289">
        <v>0</v>
      </c>
      <c r="F1549" s="289" t="s">
        <v>896</v>
      </c>
      <c r="G1549" s="289" t="s">
        <v>731</v>
      </c>
      <c r="H1549" s="278">
        <f t="shared" si="48"/>
        <v>2</v>
      </c>
      <c r="I1549" s="252"/>
      <c r="J1549" s="289"/>
      <c r="K1549" s="278" t="str">
        <f t="shared" si="49"/>
        <v>THA002Ongoing insecurity/hostilities affecting humanitarian assistance</v>
      </c>
      <c r="L1549" s="290">
        <v>43509</v>
      </c>
      <c r="M1549" s="290" t="s">
        <v>3248</v>
      </c>
    </row>
    <row r="1550" spans="1:13" ht="15.5" hidden="1" thickTop="1" thickBot="1" x14ac:dyDescent="0.4">
      <c r="A1550" s="283" t="s">
        <v>3405</v>
      </c>
      <c r="B1550" s="284" t="str">
        <f>VLOOKUP(A1550,Lists!B:C,2,FALSE)</f>
        <v>THA002</v>
      </c>
      <c r="C1550" s="284" t="str">
        <f>VLOOKUP(A1550,Lists!B:D,3,FALSE)</f>
        <v>THA</v>
      </c>
      <c r="D1550" s="285" t="s">
        <v>650</v>
      </c>
      <c r="E1550" s="285">
        <v>1</v>
      </c>
      <c r="F1550" s="285" t="s">
        <v>896</v>
      </c>
      <c r="G1550" s="285" t="s">
        <v>731</v>
      </c>
      <c r="H1550" s="278">
        <f t="shared" si="48"/>
        <v>2</v>
      </c>
      <c r="I1550" s="251"/>
      <c r="J1550" s="285"/>
      <c r="K1550" s="278" t="str">
        <f t="shared" si="49"/>
        <v xml:space="preserve">THA002Presence of mines and improvised explosive devices </v>
      </c>
      <c r="L1550" s="286">
        <v>43509</v>
      </c>
      <c r="M1550" s="286" t="s">
        <v>3248</v>
      </c>
    </row>
    <row r="1551" spans="1:13" ht="15.5" hidden="1" thickTop="1" thickBot="1" x14ac:dyDescent="0.4">
      <c r="A1551" s="287" t="s">
        <v>3405</v>
      </c>
      <c r="B1551" s="288" t="str">
        <f>VLOOKUP(A1551,Lists!B:C,2,FALSE)</f>
        <v>THA002</v>
      </c>
      <c r="C1551" s="288" t="str">
        <f>VLOOKUP(A1551,Lists!B:D,3,FALSE)</f>
        <v>THA</v>
      </c>
      <c r="D1551" s="289" t="s">
        <v>651</v>
      </c>
      <c r="E1551" s="289">
        <v>1</v>
      </c>
      <c r="F1551" s="289" t="s">
        <v>896</v>
      </c>
      <c r="G1551" s="289" t="s">
        <v>731</v>
      </c>
      <c r="H1551" s="278">
        <f t="shared" si="48"/>
        <v>2</v>
      </c>
      <c r="I1551" s="252"/>
      <c r="J1551" s="289"/>
      <c r="K1551" s="278" t="str">
        <f t="shared" si="49"/>
        <v>THA002Physical constraints in the environment (obstacles related to terrain, climate, lack of infrastructure, etc.)</v>
      </c>
      <c r="L1551" s="290">
        <v>43509</v>
      </c>
      <c r="M1551" s="290" t="s">
        <v>3248</v>
      </c>
    </row>
    <row r="1552" spans="1:13" ht="15.5" hidden="1" thickTop="1" thickBot="1" x14ac:dyDescent="0.4">
      <c r="A1552" s="283" t="s">
        <v>2981</v>
      </c>
      <c r="B1552" s="284" t="str">
        <f>VLOOKUP(A1552,Lists!B:C,2,FALSE)</f>
        <v>THA003</v>
      </c>
      <c r="C1552" s="284" t="str">
        <f>VLOOKUP(A1552,Lists!B:D,3,FALSE)</f>
        <v>THA</v>
      </c>
      <c r="D1552" s="285" t="s">
        <v>522</v>
      </c>
      <c r="E1552" s="285">
        <v>66141000</v>
      </c>
      <c r="F1552" s="285" t="s">
        <v>1897</v>
      </c>
      <c r="G1552" s="285" t="s">
        <v>731</v>
      </c>
      <c r="H1552" s="278">
        <f t="shared" si="48"/>
        <v>2</v>
      </c>
      <c r="I1552" s="251" t="s">
        <v>1898</v>
      </c>
      <c r="J1552" s="285" t="s">
        <v>1899</v>
      </c>
      <c r="K1552" s="278" t="str">
        <f t="shared" si="49"/>
        <v>THA003Total population</v>
      </c>
      <c r="L1552" s="286">
        <v>43509</v>
      </c>
      <c r="M1552" s="286" t="s">
        <v>3248</v>
      </c>
    </row>
    <row r="1553" spans="1:13" ht="15.5" hidden="1" thickTop="1" thickBot="1" x14ac:dyDescent="0.4">
      <c r="A1553" s="287" t="s">
        <v>2981</v>
      </c>
      <c r="B1553" s="288" t="str">
        <f>VLOOKUP(A1553,Lists!B:C,2,FALSE)</f>
        <v>THA003</v>
      </c>
      <c r="C1553" s="288" t="str">
        <f>VLOOKUP(A1553,Lists!B:D,3,FALSE)</f>
        <v>THA</v>
      </c>
      <c r="D1553" s="289" t="s">
        <v>660</v>
      </c>
      <c r="E1553" s="289">
        <v>17200</v>
      </c>
      <c r="F1553" s="289" t="s">
        <v>1917</v>
      </c>
      <c r="G1553" s="289" t="s">
        <v>731</v>
      </c>
      <c r="H1553" s="278">
        <f t="shared" si="48"/>
        <v>2</v>
      </c>
      <c r="I1553" s="252" t="s">
        <v>1916</v>
      </c>
      <c r="J1553" s="289" t="s">
        <v>1915</v>
      </c>
      <c r="K1553" s="278" t="str">
        <f t="shared" si="49"/>
        <v>THA003Landmass affected</v>
      </c>
      <c r="L1553" s="290">
        <v>43509</v>
      </c>
      <c r="M1553" s="290" t="s">
        <v>3248</v>
      </c>
    </row>
    <row r="1554" spans="1:13" ht="15.5" hidden="1" thickTop="1" thickBot="1" x14ac:dyDescent="0.4">
      <c r="A1554" s="283" t="s">
        <v>2981</v>
      </c>
      <c r="B1554" s="284" t="str">
        <f>VLOOKUP(A1554,Lists!B:C,2,FALSE)</f>
        <v>THA003</v>
      </c>
      <c r="C1554" s="284" t="str">
        <f>VLOOKUP(A1554,Lists!B:D,3,FALSE)</f>
        <v>THA</v>
      </c>
      <c r="D1554" s="285" t="s">
        <v>737</v>
      </c>
      <c r="E1554" s="285">
        <v>311000</v>
      </c>
      <c r="F1554" s="285" t="s">
        <v>1914</v>
      </c>
      <c r="G1554" s="285" t="s">
        <v>731</v>
      </c>
      <c r="H1554" s="278">
        <f t="shared" si="48"/>
        <v>2</v>
      </c>
      <c r="I1554" s="251"/>
      <c r="J1554" s="285" t="s">
        <v>1913</v>
      </c>
      <c r="K1554" s="278" t="str">
        <f t="shared" si="49"/>
        <v>THA003People exposed</v>
      </c>
      <c r="L1554" s="286">
        <v>43509</v>
      </c>
      <c r="M1554" s="286" t="s">
        <v>3248</v>
      </c>
    </row>
    <row r="1555" spans="1:13" ht="15.5" hidden="1" thickTop="1" thickBot="1" x14ac:dyDescent="0.4">
      <c r="A1555" s="287" t="s">
        <v>2981</v>
      </c>
      <c r="B1555" s="288" t="str">
        <f>VLOOKUP(A1555,Lists!B:C,2,FALSE)</f>
        <v>THA003</v>
      </c>
      <c r="C1555" s="288" t="str">
        <f>VLOOKUP(A1555,Lists!B:D,3,FALSE)</f>
        <v>THA</v>
      </c>
      <c r="D1555" s="289" t="s">
        <v>533</v>
      </c>
      <c r="E1555" s="289">
        <v>103700</v>
      </c>
      <c r="F1555" s="289" t="s">
        <v>1908</v>
      </c>
      <c r="G1555" s="289" t="s">
        <v>731</v>
      </c>
      <c r="H1555" s="278">
        <f t="shared" si="48"/>
        <v>2</v>
      </c>
      <c r="I1555" s="252" t="s">
        <v>1909</v>
      </c>
      <c r="J1555" s="289" t="s">
        <v>1907</v>
      </c>
      <c r="K1555" s="278" t="str">
        <f t="shared" si="49"/>
        <v>THA003People affected</v>
      </c>
      <c r="L1555" s="290">
        <v>43509</v>
      </c>
      <c r="M1555" s="290" t="s">
        <v>3248</v>
      </c>
    </row>
    <row r="1556" spans="1:13" ht="15.5" thickTop="1" thickBot="1" x14ac:dyDescent="0.4">
      <c r="A1556" s="283" t="s">
        <v>2981</v>
      </c>
      <c r="B1556" s="284" t="str">
        <f>VLOOKUP(A1556,Lists!B:C,2,FALSE)</f>
        <v>THA003</v>
      </c>
      <c r="C1556" s="284" t="str">
        <f>VLOOKUP(A1556,Lists!B:D,3,FALSE)</f>
        <v>THA</v>
      </c>
      <c r="D1556" s="285" t="s">
        <v>666</v>
      </c>
      <c r="E1556" s="285">
        <v>103700</v>
      </c>
      <c r="F1556" s="285" t="s">
        <v>1908</v>
      </c>
      <c r="G1556" s="285" t="s">
        <v>731</v>
      </c>
      <c r="H1556" s="278">
        <f t="shared" si="48"/>
        <v>2</v>
      </c>
      <c r="I1556" s="251" t="s">
        <v>1909</v>
      </c>
      <c r="J1556" s="285" t="s">
        <v>1912</v>
      </c>
      <c r="K1556" s="278" t="str">
        <f t="shared" si="49"/>
        <v>THA003People displaced</v>
      </c>
      <c r="L1556" s="286">
        <v>43509</v>
      </c>
      <c r="M1556" s="286" t="s">
        <v>3248</v>
      </c>
    </row>
    <row r="1557" spans="1:13" ht="15.5" hidden="1" thickTop="1" thickBot="1" x14ac:dyDescent="0.4">
      <c r="A1557" s="287" t="s">
        <v>2981</v>
      </c>
      <c r="B1557" s="288" t="str">
        <f>VLOOKUP(A1557,Lists!B:C,2,FALSE)</f>
        <v>THA003</v>
      </c>
      <c r="C1557" s="288" t="str">
        <f>VLOOKUP(A1557,Lists!B:D,3,FALSE)</f>
        <v>THA</v>
      </c>
      <c r="D1557" s="289" t="s">
        <v>5028</v>
      </c>
      <c r="E1557" s="289" t="s">
        <v>888</v>
      </c>
      <c r="F1557" s="289"/>
      <c r="G1557" s="289" t="s">
        <v>731</v>
      </c>
      <c r="H1557" s="278">
        <f t="shared" si="48"/>
        <v>2</v>
      </c>
      <c r="I1557" s="252"/>
      <c r="J1557" s="289" t="s">
        <v>889</v>
      </c>
      <c r="K1557" s="278" t="str">
        <f t="shared" si="49"/>
        <v>THA003Illness cases reported</v>
      </c>
      <c r="L1557" s="290">
        <v>43509</v>
      </c>
      <c r="M1557" s="290" t="s">
        <v>3248</v>
      </c>
    </row>
    <row r="1558" spans="1:13" ht="15.5" hidden="1" thickTop="1" thickBot="1" x14ac:dyDescent="0.4">
      <c r="A1558" s="283" t="s">
        <v>2981</v>
      </c>
      <c r="B1558" s="284" t="str">
        <f>VLOOKUP(A1558,Lists!B:C,2,FALSE)</f>
        <v>THA003</v>
      </c>
      <c r="C1558" s="284" t="str">
        <f>VLOOKUP(A1558,Lists!B:D,3,FALSE)</f>
        <v>THA</v>
      </c>
      <c r="D1558" s="285" t="s">
        <v>5027</v>
      </c>
      <c r="E1558" s="285">
        <v>0</v>
      </c>
      <c r="F1558" s="285" t="s">
        <v>446</v>
      </c>
      <c r="G1558" s="285" t="s">
        <v>731</v>
      </c>
      <c r="H1558" s="278">
        <f t="shared" si="48"/>
        <v>2</v>
      </c>
      <c r="I1558" s="251" t="s">
        <v>446</v>
      </c>
      <c r="J1558" s="285" t="s">
        <v>1910</v>
      </c>
      <c r="K1558" s="278" t="str">
        <f t="shared" si="49"/>
        <v>THA003Injuries reported</v>
      </c>
      <c r="L1558" s="286">
        <v>43509</v>
      </c>
      <c r="M1558" s="286" t="s">
        <v>3248</v>
      </c>
    </row>
    <row r="1559" spans="1:13" ht="15.5" hidden="1" thickTop="1" thickBot="1" x14ac:dyDescent="0.4">
      <c r="A1559" s="287" t="s">
        <v>2981</v>
      </c>
      <c r="B1559" s="288" t="str">
        <f>VLOOKUP(A1559,Lists!B:C,2,FALSE)</f>
        <v>THA003</v>
      </c>
      <c r="C1559" s="288" t="str">
        <f>VLOOKUP(A1559,Lists!B:D,3,FALSE)</f>
        <v>THA</v>
      </c>
      <c r="D1559" s="289" t="s">
        <v>5029</v>
      </c>
      <c r="E1559" s="289">
        <v>0</v>
      </c>
      <c r="F1559" s="289" t="s">
        <v>446</v>
      </c>
      <c r="G1559" s="289" t="s">
        <v>731</v>
      </c>
      <c r="H1559" s="278">
        <f t="shared" si="48"/>
        <v>2</v>
      </c>
      <c r="I1559" s="252" t="s">
        <v>446</v>
      </c>
      <c r="J1559" s="289" t="s">
        <v>1911</v>
      </c>
      <c r="K1559" s="278" t="str">
        <f t="shared" si="49"/>
        <v>THA003Fatalities reported</v>
      </c>
      <c r="L1559" s="290">
        <v>43509</v>
      </c>
      <c r="M1559" s="290" t="s">
        <v>3248</v>
      </c>
    </row>
    <row r="1560" spans="1:13" ht="15.5" hidden="1" thickTop="1" thickBot="1" x14ac:dyDescent="0.4">
      <c r="A1560" s="283" t="s">
        <v>2981</v>
      </c>
      <c r="B1560" s="284" t="str">
        <f>VLOOKUP(A1560,Lists!B:C,2,FALSE)</f>
        <v>THA003</v>
      </c>
      <c r="C1560" s="284" t="str">
        <f>VLOOKUP(A1560,Lists!B:D,3,FALSE)</f>
        <v>THA</v>
      </c>
      <c r="D1560" s="285" t="s">
        <v>5115</v>
      </c>
      <c r="E1560" s="285">
        <v>99</v>
      </c>
      <c r="F1560" s="285" t="s">
        <v>1892</v>
      </c>
      <c r="G1560" s="285" t="s">
        <v>731</v>
      </c>
      <c r="H1560" s="278">
        <f t="shared" si="48"/>
        <v>2</v>
      </c>
      <c r="I1560" s="251" t="s">
        <v>1891</v>
      </c>
      <c r="J1560" s="285" t="s">
        <v>1888</v>
      </c>
      <c r="K1560" s="278" t="str">
        <f t="shared" si="49"/>
        <v>THA003Fatalities in all crises</v>
      </c>
      <c r="L1560" s="286">
        <v>43509</v>
      </c>
      <c r="M1560" s="286" t="s">
        <v>3248</v>
      </c>
    </row>
    <row r="1561" spans="1:13" ht="15.5" hidden="1" thickTop="1" thickBot="1" x14ac:dyDescent="0.4">
      <c r="A1561" s="287" t="s">
        <v>2981</v>
      </c>
      <c r="B1561" s="288" t="str">
        <f>VLOOKUP(A1561,Lists!B:C,2,FALSE)</f>
        <v>THA003</v>
      </c>
      <c r="C1561" s="288" t="str">
        <f>VLOOKUP(A1561,Lists!B:D,3,FALSE)</f>
        <v>THA</v>
      </c>
      <c r="D1561" s="289" t="s">
        <v>5108</v>
      </c>
      <c r="E1561" s="289" t="s">
        <v>888</v>
      </c>
      <c r="F1561" s="289"/>
      <c r="G1561" s="289" t="s">
        <v>731</v>
      </c>
      <c r="H1561" s="278">
        <f t="shared" si="48"/>
        <v>2</v>
      </c>
      <c r="I1561" s="252"/>
      <c r="J1561" s="289" t="s">
        <v>889</v>
      </c>
      <c r="K1561" s="278" t="str">
        <f t="shared" si="49"/>
        <v>THA003Buildings damaged</v>
      </c>
      <c r="L1561" s="290">
        <v>43509</v>
      </c>
      <c r="M1561" s="290" t="s">
        <v>3248</v>
      </c>
    </row>
    <row r="1562" spans="1:13" ht="15.5" hidden="1" thickTop="1" thickBot="1" x14ac:dyDescent="0.4">
      <c r="A1562" s="283" t="s">
        <v>2981</v>
      </c>
      <c r="B1562" s="284" t="str">
        <f>VLOOKUP(A1562,Lists!B:C,2,FALSE)</f>
        <v>THA003</v>
      </c>
      <c r="C1562" s="284" t="str">
        <f>VLOOKUP(A1562,Lists!B:D,3,FALSE)</f>
        <v>THA</v>
      </c>
      <c r="D1562" s="285" t="s">
        <v>5109</v>
      </c>
      <c r="E1562" s="285" t="s">
        <v>888</v>
      </c>
      <c r="F1562" s="285"/>
      <c r="G1562" s="285" t="s">
        <v>446</v>
      </c>
      <c r="H1562" s="278" t="str">
        <f t="shared" si="48"/>
        <v>x</v>
      </c>
      <c r="I1562" s="251"/>
      <c r="J1562" s="285" t="s">
        <v>889</v>
      </c>
      <c r="K1562" s="278" t="str">
        <f t="shared" si="49"/>
        <v>THA003Buildings destroyed</v>
      </c>
      <c r="L1562" s="286">
        <v>43509</v>
      </c>
      <c r="M1562" s="286" t="s">
        <v>3248</v>
      </c>
    </row>
    <row r="1563" spans="1:13" ht="15.5" hidden="1" thickTop="1" thickBot="1" x14ac:dyDescent="0.4">
      <c r="A1563" s="287" t="s">
        <v>2981</v>
      </c>
      <c r="B1563" s="288" t="str">
        <f>VLOOKUP(A1563,Lists!B:C,2,FALSE)</f>
        <v>THA003</v>
      </c>
      <c r="C1563" s="288" t="str">
        <f>VLOOKUP(A1563,Lists!B:D,3,FALSE)</f>
        <v>THA</v>
      </c>
      <c r="D1563" s="289" t="s">
        <v>742</v>
      </c>
      <c r="E1563" s="289" t="s">
        <v>888</v>
      </c>
      <c r="F1563" s="289"/>
      <c r="G1563" s="289" t="s">
        <v>731</v>
      </c>
      <c r="H1563" s="278">
        <f t="shared" si="48"/>
        <v>2</v>
      </c>
      <c r="I1563" s="252"/>
      <c r="J1563" s="289" t="s">
        <v>889</v>
      </c>
      <c r="K1563" s="278" t="str">
        <f t="shared" si="49"/>
        <v>THA003Economic Losses</v>
      </c>
      <c r="L1563" s="290">
        <v>43509</v>
      </c>
      <c r="M1563" s="290" t="s">
        <v>3248</v>
      </c>
    </row>
    <row r="1564" spans="1:13" ht="15.5" hidden="1" thickTop="1" thickBot="1" x14ac:dyDescent="0.4">
      <c r="A1564" s="283" t="s">
        <v>2981</v>
      </c>
      <c r="B1564" s="284" t="str">
        <f>VLOOKUP(A1564,Lists!B:C,2,FALSE)</f>
        <v>THA003</v>
      </c>
      <c r="C1564" s="284" t="str">
        <f>VLOOKUP(A1564,Lists!B:D,3,FALSE)</f>
        <v>THA</v>
      </c>
      <c r="D1564" s="285" t="s">
        <v>752</v>
      </c>
      <c r="E1564" s="285">
        <v>103700</v>
      </c>
      <c r="F1564" s="285" t="s">
        <v>1908</v>
      </c>
      <c r="G1564" s="285" t="s">
        <v>731</v>
      </c>
      <c r="H1564" s="278">
        <f t="shared" si="48"/>
        <v>2</v>
      </c>
      <c r="I1564" s="251" t="s">
        <v>1909</v>
      </c>
      <c r="J1564" s="285" t="s">
        <v>1907</v>
      </c>
      <c r="K1564" s="278" t="str">
        <f t="shared" si="49"/>
        <v>THA003People in Need</v>
      </c>
      <c r="L1564" s="286">
        <v>43509</v>
      </c>
      <c r="M1564" s="286" t="s">
        <v>3248</v>
      </c>
    </row>
    <row r="1565" spans="1:13" ht="15.5" hidden="1" thickTop="1" thickBot="1" x14ac:dyDescent="0.4">
      <c r="A1565" s="287" t="s">
        <v>2981</v>
      </c>
      <c r="B1565" s="288" t="str">
        <f>VLOOKUP(A1565,Lists!B:C,2,FALSE)</f>
        <v>THA003</v>
      </c>
      <c r="C1565" s="288" t="str">
        <f>VLOOKUP(A1565,Lists!B:D,3,FALSE)</f>
        <v>THA</v>
      </c>
      <c r="D1565" s="289" t="s">
        <v>5110</v>
      </c>
      <c r="E1565" s="289">
        <v>103700</v>
      </c>
      <c r="F1565" s="289" t="s">
        <v>1908</v>
      </c>
      <c r="G1565" s="289" t="s">
        <v>731</v>
      </c>
      <c r="H1565" s="278">
        <f t="shared" si="48"/>
        <v>2</v>
      </c>
      <c r="I1565" s="252" t="s">
        <v>1909</v>
      </c>
      <c r="J1565" s="289" t="s">
        <v>1906</v>
      </c>
      <c r="K1565" s="278" t="str">
        <f t="shared" si="49"/>
        <v>THA003Minimal humanitarian conditions - Level 1</v>
      </c>
      <c r="L1565" s="290">
        <v>43509</v>
      </c>
      <c r="M1565" s="290" t="s">
        <v>3248</v>
      </c>
    </row>
    <row r="1566" spans="1:13" ht="15.5" hidden="1" thickTop="1" thickBot="1" x14ac:dyDescent="0.4">
      <c r="A1566" s="283" t="s">
        <v>2981</v>
      </c>
      <c r="B1566" s="284" t="str">
        <f>VLOOKUP(A1566,Lists!B:C,2,FALSE)</f>
        <v>THA003</v>
      </c>
      <c r="C1566" s="284" t="str">
        <f>VLOOKUP(A1566,Lists!B:D,3,FALSE)</f>
        <v>THA</v>
      </c>
      <c r="D1566" s="285" t="s">
        <v>5111</v>
      </c>
      <c r="E1566" s="285">
        <v>0</v>
      </c>
      <c r="F1566" s="285" t="s">
        <v>1908</v>
      </c>
      <c r="G1566" s="285" t="s">
        <v>731</v>
      </c>
      <c r="H1566" s="278">
        <f t="shared" si="48"/>
        <v>2</v>
      </c>
      <c r="I1566" s="251" t="s">
        <v>1909</v>
      </c>
      <c r="J1566" s="285" t="s">
        <v>1906</v>
      </c>
      <c r="K1566" s="278" t="str">
        <f t="shared" si="49"/>
        <v>THA003Stressed humanitarian conditions - Level 2</v>
      </c>
      <c r="L1566" s="286">
        <v>43509</v>
      </c>
      <c r="M1566" s="286" t="s">
        <v>3248</v>
      </c>
    </row>
    <row r="1567" spans="1:13" ht="15.5" hidden="1" thickTop="1" thickBot="1" x14ac:dyDescent="0.4">
      <c r="A1567" s="287" t="s">
        <v>2981</v>
      </c>
      <c r="B1567" s="288" t="str">
        <f>VLOOKUP(A1567,Lists!B:C,2,FALSE)</f>
        <v>THA003</v>
      </c>
      <c r="C1567" s="288" t="str">
        <f>VLOOKUP(A1567,Lists!B:D,3,FALSE)</f>
        <v>THA</v>
      </c>
      <c r="D1567" s="289" t="s">
        <v>5112</v>
      </c>
      <c r="E1567" s="289">
        <v>0</v>
      </c>
      <c r="F1567" s="289" t="s">
        <v>1908</v>
      </c>
      <c r="G1567" s="289" t="s">
        <v>731</v>
      </c>
      <c r="H1567" s="278">
        <f t="shared" si="48"/>
        <v>2</v>
      </c>
      <c r="I1567" s="252" t="s">
        <v>1909</v>
      </c>
      <c r="J1567" s="289" t="s">
        <v>1906</v>
      </c>
      <c r="K1567" s="278" t="str">
        <f t="shared" si="49"/>
        <v>THA003Moderate humanitarian conditions - Level 3</v>
      </c>
      <c r="L1567" s="290">
        <v>43509</v>
      </c>
      <c r="M1567" s="290" t="s">
        <v>3248</v>
      </c>
    </row>
    <row r="1568" spans="1:13" ht="15.5" hidden="1" thickTop="1" thickBot="1" x14ac:dyDescent="0.4">
      <c r="A1568" s="283" t="s">
        <v>2981</v>
      </c>
      <c r="B1568" s="284" t="str">
        <f>VLOOKUP(A1568,Lists!B:C,2,FALSE)</f>
        <v>THA003</v>
      </c>
      <c r="C1568" s="284" t="str">
        <f>VLOOKUP(A1568,Lists!B:D,3,FALSE)</f>
        <v>THA</v>
      </c>
      <c r="D1568" s="285" t="s">
        <v>5113</v>
      </c>
      <c r="E1568" s="285">
        <v>0</v>
      </c>
      <c r="F1568" s="285" t="s">
        <v>1908</v>
      </c>
      <c r="G1568" s="285" t="s">
        <v>731</v>
      </c>
      <c r="H1568" s="278">
        <f t="shared" si="48"/>
        <v>2</v>
      </c>
      <c r="I1568" s="251" t="s">
        <v>1909</v>
      </c>
      <c r="J1568" s="285" t="s">
        <v>1906</v>
      </c>
      <c r="K1568" s="278" t="str">
        <f t="shared" si="49"/>
        <v>THA003Severe humanitarian conditions - Level 4</v>
      </c>
      <c r="L1568" s="286">
        <v>43509</v>
      </c>
      <c r="M1568" s="286" t="s">
        <v>3248</v>
      </c>
    </row>
    <row r="1569" spans="1:13" ht="15.5" hidden="1" thickTop="1" thickBot="1" x14ac:dyDescent="0.4">
      <c r="A1569" s="287" t="s">
        <v>2981</v>
      </c>
      <c r="B1569" s="288" t="str">
        <f>VLOOKUP(A1569,Lists!B:C,2,FALSE)</f>
        <v>THA003</v>
      </c>
      <c r="C1569" s="288" t="str">
        <f>VLOOKUP(A1569,Lists!B:D,3,FALSE)</f>
        <v>THA</v>
      </c>
      <c r="D1569" s="289" t="s">
        <v>5114</v>
      </c>
      <c r="E1569" s="289">
        <v>0</v>
      </c>
      <c r="F1569" s="289" t="s">
        <v>1908</v>
      </c>
      <c r="G1569" s="289" t="s">
        <v>731</v>
      </c>
      <c r="H1569" s="278">
        <f t="shared" si="48"/>
        <v>2</v>
      </c>
      <c r="I1569" s="252" t="s">
        <v>1909</v>
      </c>
      <c r="J1569" s="289" t="s">
        <v>1906</v>
      </c>
      <c r="K1569" s="278" t="str">
        <f t="shared" si="49"/>
        <v>THA003Extreme humanitarian conditions - Level 5</v>
      </c>
      <c r="L1569" s="290">
        <v>43509</v>
      </c>
      <c r="M1569" s="290" t="s">
        <v>3248</v>
      </c>
    </row>
    <row r="1570" spans="1:13" ht="15.5" hidden="1" thickTop="1" thickBot="1" x14ac:dyDescent="0.4">
      <c r="A1570" s="283" t="s">
        <v>2981</v>
      </c>
      <c r="B1570" s="284" t="str">
        <f>VLOOKUP(A1570,Lists!B:C,2,FALSE)</f>
        <v>THA003</v>
      </c>
      <c r="C1570" s="284" t="str">
        <f>VLOOKUP(A1570,Lists!B:D,3,FALSE)</f>
        <v>THA</v>
      </c>
      <c r="D1570" s="285" t="s">
        <v>688</v>
      </c>
      <c r="E1570" s="285">
        <v>1</v>
      </c>
      <c r="F1570" s="285" t="s">
        <v>1908</v>
      </c>
      <c r="G1570" s="285" t="s">
        <v>731</v>
      </c>
      <c r="H1570" s="278">
        <f t="shared" si="48"/>
        <v>2</v>
      </c>
      <c r="I1570" s="251" t="s">
        <v>1909</v>
      </c>
      <c r="J1570" s="285" t="s">
        <v>1905</v>
      </c>
      <c r="K1570" s="278" t="str">
        <f t="shared" si="49"/>
        <v>THA003Crisis affected groups</v>
      </c>
      <c r="L1570" s="286">
        <v>43509</v>
      </c>
      <c r="M1570" s="286" t="s">
        <v>3248</v>
      </c>
    </row>
    <row r="1571" spans="1:13" ht="15.5" hidden="1" thickTop="1" thickBot="1" x14ac:dyDescent="0.4">
      <c r="A1571" s="287" t="s">
        <v>2981</v>
      </c>
      <c r="B1571" s="288" t="str">
        <f>VLOOKUP(A1571,Lists!B:C,2,FALSE)</f>
        <v>THA003</v>
      </c>
      <c r="C1571" s="288" t="str">
        <f>VLOOKUP(A1571,Lists!B:D,3,FALSE)</f>
        <v>THA</v>
      </c>
      <c r="D1571" s="289" t="s">
        <v>691</v>
      </c>
      <c r="E1571" s="289" t="s">
        <v>888</v>
      </c>
      <c r="F1571" s="289"/>
      <c r="G1571" s="289" t="s">
        <v>731</v>
      </c>
      <c r="H1571" s="278">
        <f t="shared" si="48"/>
        <v>2</v>
      </c>
      <c r="I1571" s="252"/>
      <c r="J1571" s="289" t="s">
        <v>889</v>
      </c>
      <c r="K1571" s="278" t="str">
        <f t="shared" si="49"/>
        <v>THA003People facing limited access constraints</v>
      </c>
      <c r="L1571" s="290">
        <v>43509</v>
      </c>
      <c r="M1571" s="290" t="s">
        <v>3248</v>
      </c>
    </row>
    <row r="1572" spans="1:13" ht="15.5" hidden="1" thickTop="1" thickBot="1" x14ac:dyDescent="0.4">
      <c r="A1572" s="283" t="s">
        <v>2981</v>
      </c>
      <c r="B1572" s="284" t="str">
        <f>VLOOKUP(A1572,Lists!B:C,2,FALSE)</f>
        <v>THA003</v>
      </c>
      <c r="C1572" s="284" t="str">
        <f>VLOOKUP(A1572,Lists!B:D,3,FALSE)</f>
        <v>THA</v>
      </c>
      <c r="D1572" s="285" t="s">
        <v>692</v>
      </c>
      <c r="E1572" s="285" t="s">
        <v>888</v>
      </c>
      <c r="F1572" s="285"/>
      <c r="G1572" s="285" t="s">
        <v>731</v>
      </c>
      <c r="H1572" s="278">
        <f t="shared" si="48"/>
        <v>2</v>
      </c>
      <c r="I1572" s="251"/>
      <c r="J1572" s="285" t="s">
        <v>889</v>
      </c>
      <c r="K1572" s="278" t="str">
        <f t="shared" si="49"/>
        <v>THA003People facing restricted access constraints</v>
      </c>
      <c r="L1572" s="286">
        <v>43509</v>
      </c>
      <c r="M1572" s="286" t="s">
        <v>3248</v>
      </c>
    </row>
    <row r="1573" spans="1:13" ht="15.5" hidden="1" thickTop="1" thickBot="1" x14ac:dyDescent="0.4">
      <c r="A1573" s="287" t="s">
        <v>2981</v>
      </c>
      <c r="B1573" s="288" t="str">
        <f>VLOOKUP(A1573,Lists!B:C,2,FALSE)</f>
        <v>THA003</v>
      </c>
      <c r="C1573" s="288" t="str">
        <f>VLOOKUP(A1573,Lists!B:D,3,FALSE)</f>
        <v>THA</v>
      </c>
      <c r="D1573" s="289" t="s">
        <v>643</v>
      </c>
      <c r="E1573" s="289">
        <v>0</v>
      </c>
      <c r="F1573" s="289" t="s">
        <v>896</v>
      </c>
      <c r="G1573" s="289" t="s">
        <v>731</v>
      </c>
      <c r="H1573" s="278">
        <f t="shared" si="48"/>
        <v>2</v>
      </c>
      <c r="I1573" s="252"/>
      <c r="J1573" s="289"/>
      <c r="K1573" s="278" t="str">
        <f t="shared" si="49"/>
        <v>THA003Impediments to entry into country (bureaucratic and administrative)</v>
      </c>
      <c r="L1573" s="290">
        <v>43509</v>
      </c>
      <c r="M1573" s="290" t="s">
        <v>3248</v>
      </c>
    </row>
    <row r="1574" spans="1:13" ht="15.5" hidden="1" thickTop="1" thickBot="1" x14ac:dyDescent="0.4">
      <c r="A1574" s="283" t="s">
        <v>2981</v>
      </c>
      <c r="B1574" s="284" t="str">
        <f>VLOOKUP(A1574,Lists!B:C,2,FALSE)</f>
        <v>THA003</v>
      </c>
      <c r="C1574" s="284" t="str">
        <f>VLOOKUP(A1574,Lists!B:D,3,FALSE)</f>
        <v>THA</v>
      </c>
      <c r="D1574" s="285" t="s">
        <v>644</v>
      </c>
      <c r="E1574" s="285">
        <v>0</v>
      </c>
      <c r="F1574" s="285" t="s">
        <v>896</v>
      </c>
      <c r="G1574" s="285" t="s">
        <v>731</v>
      </c>
      <c r="H1574" s="278">
        <f t="shared" si="48"/>
        <v>2</v>
      </c>
      <c r="I1574" s="251"/>
      <c r="J1574" s="285"/>
      <c r="K1574" s="278" t="str">
        <f t="shared" si="49"/>
        <v>THA003Restriction of movement (impediments to freedom of movement and/or administrative restrictions)</v>
      </c>
      <c r="L1574" s="286">
        <v>43509</v>
      </c>
      <c r="M1574" s="286" t="s">
        <v>3248</v>
      </c>
    </row>
    <row r="1575" spans="1:13" ht="15.5" hidden="1" thickTop="1" thickBot="1" x14ac:dyDescent="0.4">
      <c r="A1575" s="287" t="s">
        <v>2981</v>
      </c>
      <c r="B1575" s="288" t="str">
        <f>VLOOKUP(A1575,Lists!B:C,2,FALSE)</f>
        <v>THA003</v>
      </c>
      <c r="C1575" s="288" t="str">
        <f>VLOOKUP(A1575,Lists!B:D,3,FALSE)</f>
        <v>THA</v>
      </c>
      <c r="D1575" s="289" t="s">
        <v>645</v>
      </c>
      <c r="E1575" s="289">
        <v>0</v>
      </c>
      <c r="F1575" s="289" t="s">
        <v>896</v>
      </c>
      <c r="G1575" s="289" t="s">
        <v>731</v>
      </c>
      <c r="H1575" s="278">
        <f t="shared" si="48"/>
        <v>2</v>
      </c>
      <c r="I1575" s="252"/>
      <c r="J1575" s="289"/>
      <c r="K1575" s="278" t="str">
        <f t="shared" si="49"/>
        <v>THA003Interference into implementation of humanitarian activities</v>
      </c>
      <c r="L1575" s="290">
        <v>43509</v>
      </c>
      <c r="M1575" s="290" t="s">
        <v>3248</v>
      </c>
    </row>
    <row r="1576" spans="1:13" ht="15.5" hidden="1" thickTop="1" thickBot="1" x14ac:dyDescent="0.4">
      <c r="A1576" s="283" t="s">
        <v>2981</v>
      </c>
      <c r="B1576" s="284" t="str">
        <f>VLOOKUP(A1576,Lists!B:C,2,FALSE)</f>
        <v>THA003</v>
      </c>
      <c r="C1576" s="284" t="str">
        <f>VLOOKUP(A1576,Lists!B:D,3,FALSE)</f>
        <v>THA</v>
      </c>
      <c r="D1576" s="285" t="s">
        <v>646</v>
      </c>
      <c r="E1576" s="285">
        <v>0</v>
      </c>
      <c r="F1576" s="285" t="s">
        <v>896</v>
      </c>
      <c r="G1576" s="285" t="s">
        <v>731</v>
      </c>
      <c r="H1576" s="278">
        <f t="shared" si="48"/>
        <v>2</v>
      </c>
      <c r="I1576" s="251"/>
      <c r="J1576" s="285"/>
      <c r="K1576" s="278" t="str">
        <f t="shared" si="49"/>
        <v>THA003Violence against personnel, facilities and assets</v>
      </c>
      <c r="L1576" s="286">
        <v>43509</v>
      </c>
      <c r="M1576" s="286" t="s">
        <v>3248</v>
      </c>
    </row>
    <row r="1577" spans="1:13" ht="15.5" hidden="1" thickTop="1" thickBot="1" x14ac:dyDescent="0.4">
      <c r="A1577" s="287" t="s">
        <v>2981</v>
      </c>
      <c r="B1577" s="288" t="str">
        <f>VLOOKUP(A1577,Lists!B:C,2,FALSE)</f>
        <v>THA003</v>
      </c>
      <c r="C1577" s="288" t="str">
        <f>VLOOKUP(A1577,Lists!B:D,3,FALSE)</f>
        <v>THA</v>
      </c>
      <c r="D1577" s="289" t="s">
        <v>647</v>
      </c>
      <c r="E1577" s="289">
        <v>0</v>
      </c>
      <c r="F1577" s="289" t="s">
        <v>896</v>
      </c>
      <c r="G1577" s="289" t="s">
        <v>731</v>
      </c>
      <c r="H1577" s="278">
        <f t="shared" si="48"/>
        <v>2</v>
      </c>
      <c r="I1577" s="252"/>
      <c r="J1577" s="289"/>
      <c r="K1577" s="278" t="str">
        <f t="shared" si="49"/>
        <v>THA003Denial of existence of humanitarian needs or entitlements to assistance</v>
      </c>
      <c r="L1577" s="290">
        <v>43509</v>
      </c>
      <c r="M1577" s="290" t="s">
        <v>3248</v>
      </c>
    </row>
    <row r="1578" spans="1:13" ht="15.5" hidden="1" thickTop="1" thickBot="1" x14ac:dyDescent="0.4">
      <c r="A1578" s="283" t="s">
        <v>2981</v>
      </c>
      <c r="B1578" s="284" t="str">
        <f>VLOOKUP(A1578,Lists!B:C,2,FALSE)</f>
        <v>THA003</v>
      </c>
      <c r="C1578" s="284" t="str">
        <f>VLOOKUP(A1578,Lists!B:D,3,FALSE)</f>
        <v>THA</v>
      </c>
      <c r="D1578" s="285" t="s">
        <v>648</v>
      </c>
      <c r="E1578" s="285">
        <v>0</v>
      </c>
      <c r="F1578" s="285" t="s">
        <v>896</v>
      </c>
      <c r="G1578" s="285" t="s">
        <v>731</v>
      </c>
      <c r="H1578" s="278">
        <f t="shared" si="48"/>
        <v>2</v>
      </c>
      <c r="I1578" s="251"/>
      <c r="J1578" s="285"/>
      <c r="K1578" s="278" t="str">
        <f t="shared" si="49"/>
        <v>THA003Restriction and obstruction of access to services and assistance</v>
      </c>
      <c r="L1578" s="286">
        <v>43509</v>
      </c>
      <c r="M1578" s="286" t="s">
        <v>3248</v>
      </c>
    </row>
    <row r="1579" spans="1:13" ht="15.5" hidden="1" thickTop="1" thickBot="1" x14ac:dyDescent="0.4">
      <c r="A1579" s="287" t="s">
        <v>2981</v>
      </c>
      <c r="B1579" s="288" t="str">
        <f>VLOOKUP(A1579,Lists!B:C,2,FALSE)</f>
        <v>THA003</v>
      </c>
      <c r="C1579" s="288" t="str">
        <f>VLOOKUP(A1579,Lists!B:D,3,FALSE)</f>
        <v>THA</v>
      </c>
      <c r="D1579" s="289" t="s">
        <v>649</v>
      </c>
      <c r="E1579" s="289">
        <v>0</v>
      </c>
      <c r="F1579" s="289" t="s">
        <v>896</v>
      </c>
      <c r="G1579" s="289" t="s">
        <v>731</v>
      </c>
      <c r="H1579" s="278">
        <f t="shared" si="48"/>
        <v>2</v>
      </c>
      <c r="I1579" s="252"/>
      <c r="J1579" s="289"/>
      <c r="K1579" s="278" t="str">
        <f t="shared" si="49"/>
        <v>THA003Ongoing insecurity/hostilities affecting humanitarian assistance</v>
      </c>
      <c r="L1579" s="290">
        <v>43509</v>
      </c>
      <c r="M1579" s="290" t="s">
        <v>3248</v>
      </c>
    </row>
    <row r="1580" spans="1:13" ht="15.5" hidden="1" thickTop="1" thickBot="1" x14ac:dyDescent="0.4">
      <c r="A1580" s="283" t="s">
        <v>2981</v>
      </c>
      <c r="B1580" s="284" t="str">
        <f>VLOOKUP(A1580,Lists!B:C,2,FALSE)</f>
        <v>THA003</v>
      </c>
      <c r="C1580" s="284" t="str">
        <f>VLOOKUP(A1580,Lists!B:D,3,FALSE)</f>
        <v>THA</v>
      </c>
      <c r="D1580" s="285" t="s">
        <v>650</v>
      </c>
      <c r="E1580" s="285">
        <v>1</v>
      </c>
      <c r="F1580" s="285" t="s">
        <v>896</v>
      </c>
      <c r="G1580" s="285" t="s">
        <v>731</v>
      </c>
      <c r="H1580" s="278">
        <f t="shared" si="48"/>
        <v>2</v>
      </c>
      <c r="I1580" s="251"/>
      <c r="J1580" s="285"/>
      <c r="K1580" s="278" t="str">
        <f t="shared" si="49"/>
        <v xml:space="preserve">THA003Presence of mines and improvised explosive devices </v>
      </c>
      <c r="L1580" s="286">
        <v>43509</v>
      </c>
      <c r="M1580" s="286" t="s">
        <v>3248</v>
      </c>
    </row>
    <row r="1581" spans="1:13" ht="15.5" hidden="1" thickTop="1" thickBot="1" x14ac:dyDescent="0.4">
      <c r="A1581" s="287" t="s">
        <v>2981</v>
      </c>
      <c r="B1581" s="288" t="str">
        <f>VLOOKUP(A1581,Lists!B:C,2,FALSE)</f>
        <v>THA003</v>
      </c>
      <c r="C1581" s="288" t="str">
        <f>VLOOKUP(A1581,Lists!B:D,3,FALSE)</f>
        <v>THA</v>
      </c>
      <c r="D1581" s="289" t="s">
        <v>651</v>
      </c>
      <c r="E1581" s="289">
        <v>1</v>
      </c>
      <c r="F1581" s="289" t="s">
        <v>896</v>
      </c>
      <c r="G1581" s="289" t="s">
        <v>731</v>
      </c>
      <c r="H1581" s="278">
        <f t="shared" si="48"/>
        <v>2</v>
      </c>
      <c r="I1581" s="252"/>
      <c r="J1581" s="289"/>
      <c r="K1581" s="278" t="str">
        <f t="shared" si="49"/>
        <v>THA003Physical constraints in the environment (obstacles related to terrain, climate, lack of infrastructure, etc.)</v>
      </c>
      <c r="L1581" s="290">
        <v>43509</v>
      </c>
      <c r="M1581" s="290" t="s">
        <v>3248</v>
      </c>
    </row>
    <row r="1582" spans="1:13" ht="15.5" hidden="1" thickTop="1" thickBot="1" x14ac:dyDescent="0.4">
      <c r="A1582" s="283" t="s">
        <v>3399</v>
      </c>
      <c r="B1582" s="284" t="str">
        <f>VLOOKUP(A1582,Lists!B:C,2,FALSE)</f>
        <v>MMR001</v>
      </c>
      <c r="C1582" s="284" t="str">
        <f>VLOOKUP(A1582,Lists!B:D,3,FALSE)</f>
        <v>MMR</v>
      </c>
      <c r="D1582" s="285" t="s">
        <v>522</v>
      </c>
      <c r="E1582" s="285">
        <v>52204000</v>
      </c>
      <c r="F1582" s="285" t="s">
        <v>1918</v>
      </c>
      <c r="G1582" s="285" t="s">
        <v>731</v>
      </c>
      <c r="H1582" s="278">
        <f t="shared" si="48"/>
        <v>2</v>
      </c>
      <c r="I1582" s="251" t="s">
        <v>1925</v>
      </c>
      <c r="J1582" s="285" t="s">
        <v>1931</v>
      </c>
      <c r="K1582" s="278" t="str">
        <f t="shared" si="49"/>
        <v>MMR001Total population</v>
      </c>
      <c r="L1582" s="286">
        <v>43510</v>
      </c>
      <c r="M1582" s="286" t="s">
        <v>3248</v>
      </c>
    </row>
    <row r="1583" spans="1:13" ht="15.5" hidden="1" thickTop="1" thickBot="1" x14ac:dyDescent="0.4">
      <c r="A1583" s="287" t="s">
        <v>3399</v>
      </c>
      <c r="B1583" s="288" t="str">
        <f>VLOOKUP(A1583,Lists!B:C,2,FALSE)</f>
        <v>MMR001</v>
      </c>
      <c r="C1583" s="288" t="str">
        <f>VLOOKUP(A1583,Lists!B:D,3,FALSE)</f>
        <v>MMR</v>
      </c>
      <c r="D1583" s="289" t="s">
        <v>660</v>
      </c>
      <c r="E1583" s="289">
        <v>282000</v>
      </c>
      <c r="F1583" s="289" t="s">
        <v>1919</v>
      </c>
      <c r="G1583" s="289" t="s">
        <v>731</v>
      </c>
      <c r="H1583" s="278">
        <f t="shared" si="48"/>
        <v>2</v>
      </c>
      <c r="I1583" s="252" t="s">
        <v>1926</v>
      </c>
      <c r="J1583" s="289" t="s">
        <v>1932</v>
      </c>
      <c r="K1583" s="278" t="str">
        <f t="shared" si="49"/>
        <v>MMR001Landmass affected</v>
      </c>
      <c r="L1583" s="290">
        <v>43510</v>
      </c>
      <c r="M1583" s="290" t="s">
        <v>3248</v>
      </c>
    </row>
    <row r="1584" spans="1:13" ht="15.5" hidden="1" thickTop="1" thickBot="1" x14ac:dyDescent="0.4">
      <c r="A1584" s="283" t="s">
        <v>3399</v>
      </c>
      <c r="B1584" s="284" t="str">
        <f>VLOOKUP(A1584,Lists!B:C,2,FALSE)</f>
        <v>MMR001</v>
      </c>
      <c r="C1584" s="284" t="str">
        <f>VLOOKUP(A1584,Lists!B:D,3,FALSE)</f>
        <v>MMR</v>
      </c>
      <c r="D1584" s="285" t="s">
        <v>737</v>
      </c>
      <c r="E1584" s="285">
        <v>9264000</v>
      </c>
      <c r="F1584" s="285" t="s">
        <v>1920</v>
      </c>
      <c r="G1584" s="285" t="s">
        <v>731</v>
      </c>
      <c r="H1584" s="278">
        <f t="shared" si="48"/>
        <v>2</v>
      </c>
      <c r="I1584" s="251" t="s">
        <v>1927</v>
      </c>
      <c r="J1584" s="285" t="s">
        <v>1933</v>
      </c>
      <c r="K1584" s="278" t="str">
        <f t="shared" si="49"/>
        <v>MMR001People exposed</v>
      </c>
      <c r="L1584" s="286">
        <v>43510</v>
      </c>
      <c r="M1584" s="286" t="s">
        <v>3248</v>
      </c>
    </row>
    <row r="1585" spans="1:13" ht="15.5" hidden="1" thickTop="1" thickBot="1" x14ac:dyDescent="0.4">
      <c r="A1585" s="287" t="s">
        <v>3399</v>
      </c>
      <c r="B1585" s="288" t="str">
        <f>VLOOKUP(A1585,Lists!B:C,2,FALSE)</f>
        <v>MMR001</v>
      </c>
      <c r="C1585" s="288" t="str">
        <f>VLOOKUP(A1585,Lists!B:D,3,FALSE)</f>
        <v>MMR</v>
      </c>
      <c r="D1585" s="289" t="s">
        <v>533</v>
      </c>
      <c r="E1585" s="289">
        <v>3541000</v>
      </c>
      <c r="F1585" s="289" t="s">
        <v>1921</v>
      </c>
      <c r="G1585" s="289" t="s">
        <v>731</v>
      </c>
      <c r="H1585" s="278">
        <f t="shared" si="48"/>
        <v>2</v>
      </c>
      <c r="I1585" s="252" t="s">
        <v>1928</v>
      </c>
      <c r="J1585" s="289" t="s">
        <v>1934</v>
      </c>
      <c r="K1585" s="278" t="str">
        <f t="shared" si="49"/>
        <v>MMR001People affected</v>
      </c>
      <c r="L1585" s="290">
        <v>43510</v>
      </c>
      <c r="M1585" s="290" t="s">
        <v>3248</v>
      </c>
    </row>
    <row r="1586" spans="1:13" ht="15.5" thickTop="1" thickBot="1" x14ac:dyDescent="0.4">
      <c r="A1586" s="283" t="s">
        <v>3399</v>
      </c>
      <c r="B1586" s="284" t="str">
        <f>VLOOKUP(A1586,Lists!B:C,2,FALSE)</f>
        <v>MMR001</v>
      </c>
      <c r="C1586" s="284" t="str">
        <f>VLOOKUP(A1586,Lists!B:D,3,FALSE)</f>
        <v>MMR</v>
      </c>
      <c r="D1586" s="285" t="s">
        <v>666</v>
      </c>
      <c r="E1586" s="285">
        <v>1401000</v>
      </c>
      <c r="F1586" s="285" t="s">
        <v>1922</v>
      </c>
      <c r="G1586" s="285" t="s">
        <v>731</v>
      </c>
      <c r="H1586" s="278">
        <f t="shared" si="48"/>
        <v>2</v>
      </c>
      <c r="I1586" s="251" t="s">
        <v>1929</v>
      </c>
      <c r="J1586" s="285" t="s">
        <v>1935</v>
      </c>
      <c r="K1586" s="278" t="str">
        <f t="shared" si="49"/>
        <v>MMR001People displaced</v>
      </c>
      <c r="L1586" s="286">
        <v>43510</v>
      </c>
      <c r="M1586" s="286" t="s">
        <v>3248</v>
      </c>
    </row>
    <row r="1587" spans="1:13" ht="15.5" hidden="1" thickTop="1" thickBot="1" x14ac:dyDescent="0.4">
      <c r="A1587" s="287" t="s">
        <v>3399</v>
      </c>
      <c r="B1587" s="288" t="str">
        <f>VLOOKUP(A1587,Lists!B:C,2,FALSE)</f>
        <v>MMR001</v>
      </c>
      <c r="C1587" s="288" t="str">
        <f>VLOOKUP(A1587,Lists!B:D,3,FALSE)</f>
        <v>MMR</v>
      </c>
      <c r="D1587" s="289" t="s">
        <v>5027</v>
      </c>
      <c r="E1587" s="289" t="s">
        <v>446</v>
      </c>
      <c r="F1587" s="289"/>
      <c r="G1587" s="289" t="s">
        <v>731</v>
      </c>
      <c r="H1587" s="278">
        <f t="shared" si="48"/>
        <v>2</v>
      </c>
      <c r="I1587" s="252"/>
      <c r="J1587" s="289" t="s">
        <v>1333</v>
      </c>
      <c r="K1587" s="278" t="str">
        <f t="shared" si="49"/>
        <v>MMR001Injuries reported</v>
      </c>
      <c r="L1587" s="290">
        <v>43510</v>
      </c>
      <c r="M1587" s="290" t="s">
        <v>3248</v>
      </c>
    </row>
    <row r="1588" spans="1:13" ht="15.5" hidden="1" thickTop="1" thickBot="1" x14ac:dyDescent="0.4">
      <c r="A1588" s="283" t="s">
        <v>3399</v>
      </c>
      <c r="B1588" s="284" t="str">
        <f>VLOOKUP(A1588,Lists!B:C,2,FALSE)</f>
        <v>MMR001</v>
      </c>
      <c r="C1588" s="284" t="str">
        <f>VLOOKUP(A1588,Lists!B:D,3,FALSE)</f>
        <v>MMR</v>
      </c>
      <c r="D1588" s="285" t="s">
        <v>5028</v>
      </c>
      <c r="E1588" s="285" t="s">
        <v>446</v>
      </c>
      <c r="F1588" s="285"/>
      <c r="G1588" s="285" t="s">
        <v>731</v>
      </c>
      <c r="H1588" s="278">
        <f t="shared" si="48"/>
        <v>2</v>
      </c>
      <c r="I1588" s="251"/>
      <c r="J1588" s="285" t="s">
        <v>1333</v>
      </c>
      <c r="K1588" s="278" t="str">
        <f t="shared" si="49"/>
        <v>MMR001Illness cases reported</v>
      </c>
      <c r="L1588" s="286">
        <v>43510</v>
      </c>
      <c r="M1588" s="286" t="s">
        <v>3248</v>
      </c>
    </row>
    <row r="1589" spans="1:13" ht="15.5" hidden="1" thickTop="1" thickBot="1" x14ac:dyDescent="0.4">
      <c r="A1589" s="287" t="s">
        <v>3399</v>
      </c>
      <c r="B1589" s="288" t="str">
        <f>VLOOKUP(A1589,Lists!B:C,2,FALSE)</f>
        <v>MMR001</v>
      </c>
      <c r="C1589" s="288" t="str">
        <f>VLOOKUP(A1589,Lists!B:D,3,FALSE)</f>
        <v>MMR</v>
      </c>
      <c r="D1589" s="289" t="s">
        <v>5029</v>
      </c>
      <c r="E1589" s="289">
        <v>175</v>
      </c>
      <c r="F1589" s="289" t="s">
        <v>1923</v>
      </c>
      <c r="G1589" s="289" t="s">
        <v>731</v>
      </c>
      <c r="H1589" s="278">
        <f t="shared" si="48"/>
        <v>2</v>
      </c>
      <c r="I1589" s="252" t="s">
        <v>1923</v>
      </c>
      <c r="J1589" s="289" t="s">
        <v>1936</v>
      </c>
      <c r="K1589" s="278" t="str">
        <f t="shared" si="49"/>
        <v>MMR001Fatalities reported</v>
      </c>
      <c r="L1589" s="290">
        <v>43510</v>
      </c>
      <c r="M1589" s="290" t="s">
        <v>3248</v>
      </c>
    </row>
    <row r="1590" spans="1:13" ht="15.5" hidden="1" thickTop="1" thickBot="1" x14ac:dyDescent="0.4">
      <c r="A1590" s="283" t="s">
        <v>3399</v>
      </c>
      <c r="B1590" s="284" t="str">
        <f>VLOOKUP(A1590,Lists!B:C,2,FALSE)</f>
        <v>MMR001</v>
      </c>
      <c r="C1590" s="284" t="str">
        <f>VLOOKUP(A1590,Lists!B:D,3,FALSE)</f>
        <v>MMR</v>
      </c>
      <c r="D1590" s="285" t="s">
        <v>5108</v>
      </c>
      <c r="E1590" s="285" t="s">
        <v>446</v>
      </c>
      <c r="F1590" s="285"/>
      <c r="G1590" s="285" t="s">
        <v>731</v>
      </c>
      <c r="H1590" s="278">
        <f t="shared" si="48"/>
        <v>2</v>
      </c>
      <c r="I1590" s="251"/>
      <c r="J1590" s="285" t="s">
        <v>1333</v>
      </c>
      <c r="K1590" s="278" t="str">
        <f t="shared" si="49"/>
        <v>MMR001Buildings damaged</v>
      </c>
      <c r="L1590" s="286">
        <v>43510</v>
      </c>
      <c r="M1590" s="286" t="s">
        <v>3248</v>
      </c>
    </row>
    <row r="1591" spans="1:13" ht="15.5" hidden="1" thickTop="1" thickBot="1" x14ac:dyDescent="0.4">
      <c r="A1591" s="287" t="s">
        <v>3399</v>
      </c>
      <c r="B1591" s="288" t="str">
        <f>VLOOKUP(A1591,Lists!B:C,2,FALSE)</f>
        <v>MMR001</v>
      </c>
      <c r="C1591" s="288" t="str">
        <f>VLOOKUP(A1591,Lists!B:D,3,FALSE)</f>
        <v>MMR</v>
      </c>
      <c r="D1591" s="289" t="s">
        <v>5109</v>
      </c>
      <c r="E1591" s="289" t="s">
        <v>446</v>
      </c>
      <c r="F1591" s="289"/>
      <c r="G1591" s="289" t="s">
        <v>446</v>
      </c>
      <c r="H1591" s="278" t="str">
        <f t="shared" si="48"/>
        <v>x</v>
      </c>
      <c r="I1591" s="252"/>
      <c r="J1591" s="289" t="s">
        <v>1333</v>
      </c>
      <c r="K1591" s="278" t="str">
        <f t="shared" si="49"/>
        <v>MMR001Buildings destroyed</v>
      </c>
      <c r="L1591" s="290">
        <v>43510</v>
      </c>
      <c r="M1591" s="290" t="s">
        <v>3248</v>
      </c>
    </row>
    <row r="1592" spans="1:13" ht="15.5" hidden="1" thickTop="1" thickBot="1" x14ac:dyDescent="0.4">
      <c r="A1592" s="283" t="s">
        <v>3399</v>
      </c>
      <c r="B1592" s="284" t="str">
        <f>VLOOKUP(A1592,Lists!B:C,2,FALSE)</f>
        <v>MMR001</v>
      </c>
      <c r="C1592" s="284" t="str">
        <f>VLOOKUP(A1592,Lists!B:D,3,FALSE)</f>
        <v>MMR</v>
      </c>
      <c r="D1592" s="285" t="s">
        <v>742</v>
      </c>
      <c r="E1592" s="285" t="s">
        <v>446</v>
      </c>
      <c r="F1592" s="285"/>
      <c r="G1592" s="285" t="s">
        <v>731</v>
      </c>
      <c r="H1592" s="278">
        <f t="shared" si="48"/>
        <v>2</v>
      </c>
      <c r="I1592" s="251"/>
      <c r="J1592" s="285" t="s">
        <v>1333</v>
      </c>
      <c r="K1592" s="278" t="str">
        <f t="shared" si="49"/>
        <v>MMR001Economic Losses</v>
      </c>
      <c r="L1592" s="286">
        <v>43510</v>
      </c>
      <c r="M1592" s="286" t="s">
        <v>3248</v>
      </c>
    </row>
    <row r="1593" spans="1:13" ht="15.5" hidden="1" thickTop="1" thickBot="1" x14ac:dyDescent="0.4">
      <c r="A1593" s="287" t="s">
        <v>3399</v>
      </c>
      <c r="B1593" s="288" t="str">
        <f>VLOOKUP(A1593,Lists!B:C,2,FALSE)</f>
        <v>MMR001</v>
      </c>
      <c r="C1593" s="288" t="str">
        <f>VLOOKUP(A1593,Lists!B:D,3,FALSE)</f>
        <v>MMR</v>
      </c>
      <c r="D1593" s="289" t="s">
        <v>752</v>
      </c>
      <c r="E1593" s="289">
        <v>931000</v>
      </c>
      <c r="F1593" s="289" t="s">
        <v>1924</v>
      </c>
      <c r="G1593" s="289" t="s">
        <v>731</v>
      </c>
      <c r="H1593" s="278">
        <f t="shared" si="48"/>
        <v>2</v>
      </c>
      <c r="I1593" s="252" t="s">
        <v>1930</v>
      </c>
      <c r="J1593" s="289" t="s">
        <v>1937</v>
      </c>
      <c r="K1593" s="278" t="str">
        <f t="shared" si="49"/>
        <v>MMR001People in Need</v>
      </c>
      <c r="L1593" s="290">
        <v>43510</v>
      </c>
      <c r="M1593" s="290" t="s">
        <v>3248</v>
      </c>
    </row>
    <row r="1594" spans="1:13" ht="15.5" hidden="1" thickTop="1" thickBot="1" x14ac:dyDescent="0.4">
      <c r="A1594" s="283" t="s">
        <v>3399</v>
      </c>
      <c r="B1594" s="284" t="str">
        <f>VLOOKUP(A1594,Lists!B:C,2,FALSE)</f>
        <v>MMR001</v>
      </c>
      <c r="C1594" s="284" t="str">
        <f>VLOOKUP(A1594,Lists!B:D,3,FALSE)</f>
        <v>MMR</v>
      </c>
      <c r="D1594" s="285" t="s">
        <v>5110</v>
      </c>
      <c r="E1594" s="285">
        <v>0</v>
      </c>
      <c r="F1594" s="285" t="s">
        <v>1924</v>
      </c>
      <c r="G1594" s="285" t="s">
        <v>731</v>
      </c>
      <c r="H1594" s="278">
        <f t="shared" si="48"/>
        <v>2</v>
      </c>
      <c r="I1594" s="251" t="s">
        <v>1930</v>
      </c>
      <c r="J1594" s="285" t="s">
        <v>1938</v>
      </c>
      <c r="K1594" s="278" t="str">
        <f t="shared" si="49"/>
        <v>MMR001Minimal humanitarian conditions - Level 1</v>
      </c>
      <c r="L1594" s="286">
        <v>43510</v>
      </c>
      <c r="M1594" s="286" t="s">
        <v>3248</v>
      </c>
    </row>
    <row r="1595" spans="1:13" ht="15.5" hidden="1" thickTop="1" thickBot="1" x14ac:dyDescent="0.4">
      <c r="A1595" s="287" t="s">
        <v>3399</v>
      </c>
      <c r="B1595" s="288" t="str">
        <f>VLOOKUP(A1595,Lists!B:C,2,FALSE)</f>
        <v>MMR001</v>
      </c>
      <c r="C1595" s="288" t="str">
        <f>VLOOKUP(A1595,Lists!B:D,3,FALSE)</f>
        <v>MMR</v>
      </c>
      <c r="D1595" s="289" t="s">
        <v>5111</v>
      </c>
      <c r="E1595" s="289">
        <v>0</v>
      </c>
      <c r="F1595" s="289" t="s">
        <v>1924</v>
      </c>
      <c r="G1595" s="289" t="s">
        <v>731</v>
      </c>
      <c r="H1595" s="278">
        <f t="shared" si="48"/>
        <v>2</v>
      </c>
      <c r="I1595" s="252" t="s">
        <v>1930</v>
      </c>
      <c r="J1595" s="289" t="s">
        <v>1939</v>
      </c>
      <c r="K1595" s="278" t="str">
        <f t="shared" si="49"/>
        <v>MMR001Stressed humanitarian conditions - Level 2</v>
      </c>
      <c r="L1595" s="290">
        <v>43510</v>
      </c>
      <c r="M1595" s="290" t="s">
        <v>3248</v>
      </c>
    </row>
    <row r="1596" spans="1:13" ht="15.5" hidden="1" thickTop="1" thickBot="1" x14ac:dyDescent="0.4">
      <c r="A1596" s="283" t="s">
        <v>3399</v>
      </c>
      <c r="B1596" s="284" t="str">
        <f>VLOOKUP(A1596,Lists!B:C,2,FALSE)</f>
        <v>MMR001</v>
      </c>
      <c r="C1596" s="284" t="str">
        <f>VLOOKUP(A1596,Lists!B:D,3,FALSE)</f>
        <v>MMR</v>
      </c>
      <c r="D1596" s="285" t="s">
        <v>5112</v>
      </c>
      <c r="E1596" s="285">
        <v>501000</v>
      </c>
      <c r="F1596" s="285" t="s">
        <v>1924</v>
      </c>
      <c r="G1596" s="285" t="s">
        <v>731</v>
      </c>
      <c r="H1596" s="278">
        <f t="shared" si="48"/>
        <v>2</v>
      </c>
      <c r="I1596" s="251" t="s">
        <v>1930</v>
      </c>
      <c r="J1596" s="285" t="s">
        <v>1940</v>
      </c>
      <c r="K1596" s="278" t="str">
        <f t="shared" si="49"/>
        <v>MMR001Moderate humanitarian conditions - Level 3</v>
      </c>
      <c r="L1596" s="286">
        <v>43510</v>
      </c>
      <c r="M1596" s="286" t="s">
        <v>3248</v>
      </c>
    </row>
    <row r="1597" spans="1:13" ht="15.5" hidden="1" thickTop="1" thickBot="1" x14ac:dyDescent="0.4">
      <c r="A1597" s="287" t="s">
        <v>3399</v>
      </c>
      <c r="B1597" s="288" t="str">
        <f>VLOOKUP(A1597,Lists!B:C,2,FALSE)</f>
        <v>MMR001</v>
      </c>
      <c r="C1597" s="288" t="str">
        <f>VLOOKUP(A1597,Lists!B:D,3,FALSE)</f>
        <v>MMR</v>
      </c>
      <c r="D1597" s="289" t="s">
        <v>5113</v>
      </c>
      <c r="E1597" s="289">
        <v>410000</v>
      </c>
      <c r="F1597" s="289" t="s">
        <v>1924</v>
      </c>
      <c r="G1597" s="289" t="s">
        <v>731</v>
      </c>
      <c r="H1597" s="278">
        <f t="shared" si="48"/>
        <v>2</v>
      </c>
      <c r="I1597" s="252" t="s">
        <v>1930</v>
      </c>
      <c r="J1597" s="289" t="s">
        <v>1941</v>
      </c>
      <c r="K1597" s="278" t="str">
        <f t="shared" si="49"/>
        <v>MMR001Severe humanitarian conditions - Level 4</v>
      </c>
      <c r="L1597" s="290">
        <v>43510</v>
      </c>
      <c r="M1597" s="290" t="s">
        <v>3248</v>
      </c>
    </row>
    <row r="1598" spans="1:13" ht="15.5" hidden="1" thickTop="1" thickBot="1" x14ac:dyDescent="0.4">
      <c r="A1598" s="283" t="s">
        <v>3399</v>
      </c>
      <c r="B1598" s="284" t="str">
        <f>VLOOKUP(A1598,Lists!B:C,2,FALSE)</f>
        <v>MMR001</v>
      </c>
      <c r="C1598" s="284" t="str">
        <f>VLOOKUP(A1598,Lists!B:D,3,FALSE)</f>
        <v>MMR</v>
      </c>
      <c r="D1598" s="285" t="s">
        <v>5114</v>
      </c>
      <c r="E1598" s="285">
        <v>0</v>
      </c>
      <c r="F1598" s="285" t="s">
        <v>1924</v>
      </c>
      <c r="G1598" s="285" t="s">
        <v>731</v>
      </c>
      <c r="H1598" s="278">
        <f t="shared" si="48"/>
        <v>2</v>
      </c>
      <c r="I1598" s="251" t="s">
        <v>1930</v>
      </c>
      <c r="J1598" s="285" t="s">
        <v>1942</v>
      </c>
      <c r="K1598" s="278" t="str">
        <f t="shared" si="49"/>
        <v>MMR001Extreme humanitarian conditions - Level 5</v>
      </c>
      <c r="L1598" s="286">
        <v>43510</v>
      </c>
      <c r="M1598" s="286" t="s">
        <v>3248</v>
      </c>
    </row>
    <row r="1599" spans="1:13" ht="15.5" hidden="1" thickTop="1" thickBot="1" x14ac:dyDescent="0.4">
      <c r="A1599" s="287" t="s">
        <v>3399</v>
      </c>
      <c r="B1599" s="288" t="str">
        <f>VLOOKUP(A1599,Lists!B:C,2,FALSE)</f>
        <v>MMR001</v>
      </c>
      <c r="C1599" s="288" t="str">
        <f>VLOOKUP(A1599,Lists!B:D,3,FALSE)</f>
        <v>MMR</v>
      </c>
      <c r="D1599" s="289" t="s">
        <v>5115</v>
      </c>
      <c r="E1599" s="289">
        <v>175</v>
      </c>
      <c r="F1599" s="289" t="s">
        <v>1923</v>
      </c>
      <c r="G1599" s="289" t="s">
        <v>731</v>
      </c>
      <c r="H1599" s="278">
        <f t="shared" si="48"/>
        <v>2</v>
      </c>
      <c r="I1599" s="252" t="s">
        <v>1923</v>
      </c>
      <c r="J1599" s="289" t="s">
        <v>1936</v>
      </c>
      <c r="K1599" s="278" t="str">
        <f t="shared" si="49"/>
        <v>MMR001Fatalities in all crises</v>
      </c>
      <c r="L1599" s="290">
        <v>43510</v>
      </c>
      <c r="M1599" s="290" t="s">
        <v>3248</v>
      </c>
    </row>
    <row r="1600" spans="1:13" ht="15.5" hidden="1" thickTop="1" thickBot="1" x14ac:dyDescent="0.4">
      <c r="A1600" s="283" t="s">
        <v>3399</v>
      </c>
      <c r="B1600" s="284" t="str">
        <f>VLOOKUP(A1600,Lists!B:C,2,FALSE)</f>
        <v>MMR001</v>
      </c>
      <c r="C1600" s="284" t="str">
        <f>VLOOKUP(A1600,Lists!B:D,3,FALSE)</f>
        <v>MMR</v>
      </c>
      <c r="D1600" s="285" t="s">
        <v>688</v>
      </c>
      <c r="E1600" s="285">
        <v>3</v>
      </c>
      <c r="F1600" s="285" t="s">
        <v>1924</v>
      </c>
      <c r="G1600" s="285" t="s">
        <v>732</v>
      </c>
      <c r="H1600" s="278">
        <f t="shared" si="48"/>
        <v>1</v>
      </c>
      <c r="I1600" s="251" t="s">
        <v>1930</v>
      </c>
      <c r="J1600" s="285" t="s">
        <v>1943</v>
      </c>
      <c r="K1600" s="278" t="str">
        <f t="shared" si="49"/>
        <v>MMR001Crisis affected groups</v>
      </c>
      <c r="L1600" s="286">
        <v>43510</v>
      </c>
      <c r="M1600" s="286" t="s">
        <v>3248</v>
      </c>
    </row>
    <row r="1601" spans="1:13" ht="15.5" hidden="1" thickTop="1" thickBot="1" x14ac:dyDescent="0.4">
      <c r="A1601" s="287" t="s">
        <v>3399</v>
      </c>
      <c r="B1601" s="288" t="str">
        <f>VLOOKUP(A1601,Lists!B:C,2,FALSE)</f>
        <v>MMR001</v>
      </c>
      <c r="C1601" s="288" t="str">
        <f>VLOOKUP(A1601,Lists!B:D,3,FALSE)</f>
        <v>MMR</v>
      </c>
      <c r="D1601" s="289" t="s">
        <v>691</v>
      </c>
      <c r="E1601" s="289" t="s">
        <v>446</v>
      </c>
      <c r="F1601" s="289"/>
      <c r="G1601" s="289" t="s">
        <v>731</v>
      </c>
      <c r="H1601" s="278">
        <f t="shared" si="48"/>
        <v>2</v>
      </c>
      <c r="I1601" s="252"/>
      <c r="J1601" s="289" t="s">
        <v>1333</v>
      </c>
      <c r="K1601" s="278" t="str">
        <f t="shared" si="49"/>
        <v>MMR001People facing limited access constraints</v>
      </c>
      <c r="L1601" s="290">
        <v>43510</v>
      </c>
      <c r="M1601" s="290" t="s">
        <v>3248</v>
      </c>
    </row>
    <row r="1602" spans="1:13" ht="15.5" hidden="1" thickTop="1" thickBot="1" x14ac:dyDescent="0.4">
      <c r="A1602" s="283" t="s">
        <v>3399</v>
      </c>
      <c r="B1602" s="284" t="str">
        <f>VLOOKUP(A1602,Lists!B:C,2,FALSE)</f>
        <v>MMR001</v>
      </c>
      <c r="C1602" s="284" t="str">
        <f>VLOOKUP(A1602,Lists!B:D,3,FALSE)</f>
        <v>MMR</v>
      </c>
      <c r="D1602" s="285" t="s">
        <v>692</v>
      </c>
      <c r="E1602" s="285" t="s">
        <v>446</v>
      </c>
      <c r="F1602" s="285"/>
      <c r="G1602" s="285" t="s">
        <v>731</v>
      </c>
      <c r="H1602" s="278">
        <f t="shared" ref="H1602:H1665" si="50">IF(G1602="x","x",IF(G1602="Low",3,IF(G1602="Medium",2,IF(G1602="High",1,FALSE))))</f>
        <v>2</v>
      </c>
      <c r="I1602" s="251"/>
      <c r="J1602" s="285" t="s">
        <v>1333</v>
      </c>
      <c r="K1602" s="278" t="str">
        <f t="shared" ref="K1602:K1665" si="51">B1602&amp;""&amp;D1602</f>
        <v>MMR001People facing restricted access constraints</v>
      </c>
      <c r="L1602" s="286">
        <v>43510</v>
      </c>
      <c r="M1602" s="286" t="s">
        <v>3248</v>
      </c>
    </row>
    <row r="1603" spans="1:13" ht="15.5" hidden="1" thickTop="1" thickBot="1" x14ac:dyDescent="0.4">
      <c r="A1603" s="287" t="s">
        <v>3399</v>
      </c>
      <c r="B1603" s="288" t="str">
        <f>VLOOKUP(A1603,Lists!B:C,2,FALSE)</f>
        <v>MMR001</v>
      </c>
      <c r="C1603" s="288" t="str">
        <f>VLOOKUP(A1603,Lists!B:D,3,FALSE)</f>
        <v>MMR</v>
      </c>
      <c r="D1603" s="289" t="s">
        <v>643</v>
      </c>
      <c r="E1603" s="289">
        <v>2</v>
      </c>
      <c r="F1603" s="289" t="s">
        <v>896</v>
      </c>
      <c r="G1603" s="289" t="s">
        <v>731</v>
      </c>
      <c r="H1603" s="278">
        <f t="shared" si="50"/>
        <v>2</v>
      </c>
      <c r="I1603" s="252"/>
      <c r="J1603" s="289"/>
      <c r="K1603" s="278" t="str">
        <f t="shared" si="51"/>
        <v>MMR001Impediments to entry into country (bureaucratic and administrative)</v>
      </c>
      <c r="L1603" s="290">
        <v>43510</v>
      </c>
      <c r="M1603" s="290" t="s">
        <v>3248</v>
      </c>
    </row>
    <row r="1604" spans="1:13" ht="15.5" hidden="1" thickTop="1" thickBot="1" x14ac:dyDescent="0.4">
      <c r="A1604" s="283" t="s">
        <v>3399</v>
      </c>
      <c r="B1604" s="284" t="str">
        <f>VLOOKUP(A1604,Lists!B:C,2,FALSE)</f>
        <v>MMR001</v>
      </c>
      <c r="C1604" s="284" t="str">
        <f>VLOOKUP(A1604,Lists!B:D,3,FALSE)</f>
        <v>MMR</v>
      </c>
      <c r="D1604" s="285" t="s">
        <v>644</v>
      </c>
      <c r="E1604" s="285">
        <v>2</v>
      </c>
      <c r="F1604" s="285" t="s">
        <v>896</v>
      </c>
      <c r="G1604" s="285" t="s">
        <v>731</v>
      </c>
      <c r="H1604" s="278">
        <f t="shared" si="50"/>
        <v>2</v>
      </c>
      <c r="I1604" s="251"/>
      <c r="J1604" s="285"/>
      <c r="K1604" s="278" t="str">
        <f t="shared" si="51"/>
        <v>MMR001Restriction of movement (impediments to freedom of movement and/or administrative restrictions)</v>
      </c>
      <c r="L1604" s="286">
        <v>43510</v>
      </c>
      <c r="M1604" s="286" t="s">
        <v>3248</v>
      </c>
    </row>
    <row r="1605" spans="1:13" ht="15.5" hidden="1" thickTop="1" thickBot="1" x14ac:dyDescent="0.4">
      <c r="A1605" s="287" t="s">
        <v>3399</v>
      </c>
      <c r="B1605" s="288" t="str">
        <f>VLOOKUP(A1605,Lists!B:C,2,FALSE)</f>
        <v>MMR001</v>
      </c>
      <c r="C1605" s="288" t="str">
        <f>VLOOKUP(A1605,Lists!B:D,3,FALSE)</f>
        <v>MMR</v>
      </c>
      <c r="D1605" s="289" t="s">
        <v>645</v>
      </c>
      <c r="E1605" s="289">
        <v>1</v>
      </c>
      <c r="F1605" s="289" t="s">
        <v>896</v>
      </c>
      <c r="G1605" s="289" t="s">
        <v>731</v>
      </c>
      <c r="H1605" s="278">
        <f t="shared" si="50"/>
        <v>2</v>
      </c>
      <c r="I1605" s="252"/>
      <c r="J1605" s="289"/>
      <c r="K1605" s="278" t="str">
        <f t="shared" si="51"/>
        <v>MMR001Interference into implementation of humanitarian activities</v>
      </c>
      <c r="L1605" s="290">
        <v>43510</v>
      </c>
      <c r="M1605" s="290" t="s">
        <v>3248</v>
      </c>
    </row>
    <row r="1606" spans="1:13" ht="15.5" hidden="1" thickTop="1" thickBot="1" x14ac:dyDescent="0.4">
      <c r="A1606" s="283" t="s">
        <v>3399</v>
      </c>
      <c r="B1606" s="284" t="str">
        <f>VLOOKUP(A1606,Lists!B:C,2,FALSE)</f>
        <v>MMR001</v>
      </c>
      <c r="C1606" s="284" t="str">
        <f>VLOOKUP(A1606,Lists!B:D,3,FALSE)</f>
        <v>MMR</v>
      </c>
      <c r="D1606" s="285" t="s">
        <v>646</v>
      </c>
      <c r="E1606" s="285" t="s">
        <v>446</v>
      </c>
      <c r="F1606" s="285" t="s">
        <v>896</v>
      </c>
      <c r="G1606" s="285" t="s">
        <v>731</v>
      </c>
      <c r="H1606" s="278">
        <f t="shared" si="50"/>
        <v>2</v>
      </c>
      <c r="I1606" s="251"/>
      <c r="J1606" s="285"/>
      <c r="K1606" s="278" t="str">
        <f t="shared" si="51"/>
        <v>MMR001Violence against personnel, facilities and assets</v>
      </c>
      <c r="L1606" s="286">
        <v>43510</v>
      </c>
      <c r="M1606" s="286" t="s">
        <v>3248</v>
      </c>
    </row>
    <row r="1607" spans="1:13" ht="15.5" hidden="1" thickTop="1" thickBot="1" x14ac:dyDescent="0.4">
      <c r="A1607" s="287" t="s">
        <v>3399</v>
      </c>
      <c r="B1607" s="288" t="str">
        <f>VLOOKUP(A1607,Lists!B:C,2,FALSE)</f>
        <v>MMR001</v>
      </c>
      <c r="C1607" s="288" t="str">
        <f>VLOOKUP(A1607,Lists!B:D,3,FALSE)</f>
        <v>MMR</v>
      </c>
      <c r="D1607" s="289" t="s">
        <v>647</v>
      </c>
      <c r="E1607" s="289">
        <v>2</v>
      </c>
      <c r="F1607" s="289" t="s">
        <v>896</v>
      </c>
      <c r="G1607" s="289" t="s">
        <v>731</v>
      </c>
      <c r="H1607" s="278">
        <f t="shared" si="50"/>
        <v>2</v>
      </c>
      <c r="I1607" s="252"/>
      <c r="J1607" s="289"/>
      <c r="K1607" s="278" t="str">
        <f t="shared" si="51"/>
        <v>MMR001Denial of existence of humanitarian needs or entitlements to assistance</v>
      </c>
      <c r="L1607" s="290">
        <v>43510</v>
      </c>
      <c r="M1607" s="290" t="s">
        <v>3248</v>
      </c>
    </row>
    <row r="1608" spans="1:13" ht="15.5" hidden="1" thickTop="1" thickBot="1" x14ac:dyDescent="0.4">
      <c r="A1608" s="283" t="s">
        <v>3399</v>
      </c>
      <c r="B1608" s="284" t="str">
        <f>VLOOKUP(A1608,Lists!B:C,2,FALSE)</f>
        <v>MMR001</v>
      </c>
      <c r="C1608" s="284" t="str">
        <f>VLOOKUP(A1608,Lists!B:D,3,FALSE)</f>
        <v>MMR</v>
      </c>
      <c r="D1608" s="285" t="s">
        <v>651</v>
      </c>
      <c r="E1608" s="285">
        <v>1</v>
      </c>
      <c r="F1608" s="285" t="s">
        <v>896</v>
      </c>
      <c r="G1608" s="285" t="s">
        <v>731</v>
      </c>
      <c r="H1608" s="278">
        <f t="shared" si="50"/>
        <v>2</v>
      </c>
      <c r="I1608" s="251"/>
      <c r="J1608" s="285"/>
      <c r="K1608" s="278" t="str">
        <f t="shared" si="51"/>
        <v>MMR001Physical constraints in the environment (obstacles related to terrain, climate, lack of infrastructure, etc.)</v>
      </c>
      <c r="L1608" s="286">
        <v>43510</v>
      </c>
      <c r="M1608" s="286" t="s">
        <v>3248</v>
      </c>
    </row>
    <row r="1609" spans="1:13" ht="15.5" hidden="1" thickTop="1" thickBot="1" x14ac:dyDescent="0.4">
      <c r="A1609" s="287" t="s">
        <v>3399</v>
      </c>
      <c r="B1609" s="288" t="str">
        <f>VLOOKUP(A1609,Lists!B:C,2,FALSE)</f>
        <v>MMR001</v>
      </c>
      <c r="C1609" s="288" t="str">
        <f>VLOOKUP(A1609,Lists!B:D,3,FALSE)</f>
        <v>MMR</v>
      </c>
      <c r="D1609" s="289" t="s">
        <v>650</v>
      </c>
      <c r="E1609" s="289">
        <v>3</v>
      </c>
      <c r="F1609" s="289" t="s">
        <v>896</v>
      </c>
      <c r="G1609" s="289" t="s">
        <v>731</v>
      </c>
      <c r="H1609" s="278">
        <f t="shared" si="50"/>
        <v>2</v>
      </c>
      <c r="I1609" s="252"/>
      <c r="J1609" s="289"/>
      <c r="K1609" s="278" t="str">
        <f t="shared" si="51"/>
        <v xml:space="preserve">MMR001Presence of mines and improvised explosive devices </v>
      </c>
      <c r="L1609" s="290">
        <v>43510</v>
      </c>
      <c r="M1609" s="290" t="s">
        <v>3248</v>
      </c>
    </row>
    <row r="1610" spans="1:13" ht="15.5" hidden="1" thickTop="1" thickBot="1" x14ac:dyDescent="0.4">
      <c r="A1610" s="283" t="s">
        <v>3399</v>
      </c>
      <c r="B1610" s="284" t="str">
        <f>VLOOKUP(A1610,Lists!B:C,2,FALSE)</f>
        <v>MMR001</v>
      </c>
      <c r="C1610" s="284" t="str">
        <f>VLOOKUP(A1610,Lists!B:D,3,FALSE)</f>
        <v>MMR</v>
      </c>
      <c r="D1610" s="285" t="s">
        <v>649</v>
      </c>
      <c r="E1610" s="285">
        <v>1</v>
      </c>
      <c r="F1610" s="285" t="s">
        <v>896</v>
      </c>
      <c r="G1610" s="285" t="s">
        <v>731</v>
      </c>
      <c r="H1610" s="278">
        <f t="shared" si="50"/>
        <v>2</v>
      </c>
      <c r="I1610" s="251"/>
      <c r="J1610" s="285"/>
      <c r="K1610" s="278" t="str">
        <f t="shared" si="51"/>
        <v>MMR001Ongoing insecurity/hostilities affecting humanitarian assistance</v>
      </c>
      <c r="L1610" s="286">
        <v>43510</v>
      </c>
      <c r="M1610" s="286" t="s">
        <v>3248</v>
      </c>
    </row>
    <row r="1611" spans="1:13" ht="15.5" hidden="1" thickTop="1" thickBot="1" x14ac:dyDescent="0.4">
      <c r="A1611" s="287" t="s">
        <v>3399</v>
      </c>
      <c r="B1611" s="288" t="str">
        <f>VLOOKUP(A1611,Lists!B:C,2,FALSE)</f>
        <v>MMR001</v>
      </c>
      <c r="C1611" s="288" t="str">
        <f>VLOOKUP(A1611,Lists!B:D,3,FALSE)</f>
        <v>MMR</v>
      </c>
      <c r="D1611" s="289" t="s">
        <v>648</v>
      </c>
      <c r="E1611" s="289">
        <v>1</v>
      </c>
      <c r="F1611" s="289" t="s">
        <v>896</v>
      </c>
      <c r="G1611" s="289" t="s">
        <v>731</v>
      </c>
      <c r="H1611" s="278">
        <f t="shared" si="50"/>
        <v>2</v>
      </c>
      <c r="I1611" s="252"/>
      <c r="J1611" s="289"/>
      <c r="K1611" s="278" t="str">
        <f t="shared" si="51"/>
        <v>MMR001Restriction and obstruction of access to services and assistance</v>
      </c>
      <c r="L1611" s="290">
        <v>43510</v>
      </c>
      <c r="M1611" s="290" t="s">
        <v>3248</v>
      </c>
    </row>
    <row r="1612" spans="1:13" ht="15.5" hidden="1" thickTop="1" thickBot="1" x14ac:dyDescent="0.4">
      <c r="A1612" s="283" t="s">
        <v>786</v>
      </c>
      <c r="B1612" s="284" t="str">
        <f>VLOOKUP(A1612,Lists!B:C,2,FALSE)</f>
        <v>MMR002</v>
      </c>
      <c r="C1612" s="284" t="str">
        <f>VLOOKUP(A1612,Lists!B:D,3,FALSE)</f>
        <v>MMR</v>
      </c>
      <c r="D1612" s="285" t="s">
        <v>522</v>
      </c>
      <c r="E1612" s="285">
        <v>52204000</v>
      </c>
      <c r="F1612" s="285" t="s">
        <v>1918</v>
      </c>
      <c r="G1612" s="285" t="s">
        <v>731</v>
      </c>
      <c r="H1612" s="278">
        <f t="shared" si="50"/>
        <v>2</v>
      </c>
      <c r="I1612" s="251" t="s">
        <v>1925</v>
      </c>
      <c r="J1612" s="285" t="s">
        <v>1931</v>
      </c>
      <c r="K1612" s="278" t="str">
        <f t="shared" si="51"/>
        <v>MMR002Total population</v>
      </c>
      <c r="L1612" s="286">
        <v>43510</v>
      </c>
      <c r="M1612" s="286" t="s">
        <v>3248</v>
      </c>
    </row>
    <row r="1613" spans="1:13" ht="15.5" hidden="1" thickTop="1" thickBot="1" x14ac:dyDescent="0.4">
      <c r="A1613" s="287" t="s">
        <v>786</v>
      </c>
      <c r="B1613" s="288" t="str">
        <f>VLOOKUP(A1613,Lists!B:C,2,FALSE)</f>
        <v>MMR002</v>
      </c>
      <c r="C1613" s="288" t="str">
        <f>VLOOKUP(A1613,Lists!B:D,3,FALSE)</f>
        <v>MMR</v>
      </c>
      <c r="D1613" s="289" t="s">
        <v>660</v>
      </c>
      <c r="E1613" s="289">
        <v>37000</v>
      </c>
      <c r="F1613" s="289" t="s">
        <v>1919</v>
      </c>
      <c r="G1613" s="289" t="s">
        <v>731</v>
      </c>
      <c r="H1613" s="278">
        <f t="shared" si="50"/>
        <v>2</v>
      </c>
      <c r="I1613" s="252" t="s">
        <v>1926</v>
      </c>
      <c r="J1613" s="289" t="s">
        <v>1947</v>
      </c>
      <c r="K1613" s="278" t="str">
        <f t="shared" si="51"/>
        <v>MMR002Landmass affected</v>
      </c>
      <c r="L1613" s="290">
        <v>43510</v>
      </c>
      <c r="M1613" s="290" t="s">
        <v>3248</v>
      </c>
    </row>
    <row r="1614" spans="1:13" ht="15.5" hidden="1" thickTop="1" thickBot="1" x14ac:dyDescent="0.4">
      <c r="A1614" s="283" t="s">
        <v>786</v>
      </c>
      <c r="B1614" s="284" t="str">
        <f>VLOOKUP(A1614,Lists!B:C,2,FALSE)</f>
        <v>MMR002</v>
      </c>
      <c r="C1614" s="284" t="str">
        <f>VLOOKUP(A1614,Lists!B:D,3,FALSE)</f>
        <v>MMR</v>
      </c>
      <c r="D1614" s="285" t="s">
        <v>737</v>
      </c>
      <c r="E1614" s="285">
        <v>3785000</v>
      </c>
      <c r="F1614" s="285" t="s">
        <v>1920</v>
      </c>
      <c r="G1614" s="285" t="s">
        <v>731</v>
      </c>
      <c r="H1614" s="278">
        <f t="shared" si="50"/>
        <v>2</v>
      </c>
      <c r="I1614" s="251" t="s">
        <v>1927</v>
      </c>
      <c r="J1614" s="285" t="s">
        <v>1948</v>
      </c>
      <c r="K1614" s="278" t="str">
        <f t="shared" si="51"/>
        <v>MMR002People exposed</v>
      </c>
      <c r="L1614" s="286">
        <v>43510</v>
      </c>
      <c r="M1614" s="286" t="s">
        <v>3248</v>
      </c>
    </row>
    <row r="1615" spans="1:13" ht="15.5" hidden="1" thickTop="1" thickBot="1" x14ac:dyDescent="0.4">
      <c r="A1615" s="287" t="s">
        <v>786</v>
      </c>
      <c r="B1615" s="288" t="str">
        <f>VLOOKUP(A1615,Lists!B:C,2,FALSE)</f>
        <v>MMR002</v>
      </c>
      <c r="C1615" s="288" t="str">
        <f>VLOOKUP(A1615,Lists!B:D,3,FALSE)</f>
        <v>MMR</v>
      </c>
      <c r="D1615" s="289" t="s">
        <v>533</v>
      </c>
      <c r="E1615" s="289">
        <v>1235000</v>
      </c>
      <c r="F1615" s="289" t="s">
        <v>1921</v>
      </c>
      <c r="G1615" s="289" t="s">
        <v>731</v>
      </c>
      <c r="H1615" s="278">
        <f t="shared" si="50"/>
        <v>2</v>
      </c>
      <c r="I1615" s="252" t="s">
        <v>1945</v>
      </c>
      <c r="J1615" s="289" t="s">
        <v>1949</v>
      </c>
      <c r="K1615" s="278" t="str">
        <f t="shared" si="51"/>
        <v>MMR002People affected</v>
      </c>
      <c r="L1615" s="290">
        <v>43510</v>
      </c>
      <c r="M1615" s="290" t="s">
        <v>3248</v>
      </c>
    </row>
    <row r="1616" spans="1:13" ht="15.5" thickTop="1" thickBot="1" x14ac:dyDescent="0.4">
      <c r="A1616" s="283" t="s">
        <v>786</v>
      </c>
      <c r="B1616" s="284" t="str">
        <f>VLOOKUP(A1616,Lists!B:C,2,FALSE)</f>
        <v>MMR002</v>
      </c>
      <c r="C1616" s="284" t="str">
        <f>VLOOKUP(A1616,Lists!B:D,3,FALSE)</f>
        <v>MMR</v>
      </c>
      <c r="D1616" s="285" t="s">
        <v>666</v>
      </c>
      <c r="E1616" s="285">
        <v>1030000</v>
      </c>
      <c r="F1616" s="285" t="s">
        <v>1944</v>
      </c>
      <c r="G1616" s="285" t="s">
        <v>731</v>
      </c>
      <c r="H1616" s="278">
        <f t="shared" si="50"/>
        <v>2</v>
      </c>
      <c r="I1616" s="251" t="s">
        <v>1946</v>
      </c>
      <c r="J1616" s="285" t="s">
        <v>1950</v>
      </c>
      <c r="K1616" s="278" t="str">
        <f t="shared" si="51"/>
        <v>MMR002People displaced</v>
      </c>
      <c r="L1616" s="286">
        <v>43510</v>
      </c>
      <c r="M1616" s="286" t="s">
        <v>3248</v>
      </c>
    </row>
    <row r="1617" spans="1:13" ht="15.5" hidden="1" thickTop="1" thickBot="1" x14ac:dyDescent="0.4">
      <c r="A1617" s="287" t="s">
        <v>786</v>
      </c>
      <c r="B1617" s="288" t="str">
        <f>VLOOKUP(A1617,Lists!B:C,2,FALSE)</f>
        <v>MMR002</v>
      </c>
      <c r="C1617" s="288" t="str">
        <f>VLOOKUP(A1617,Lists!B:D,3,FALSE)</f>
        <v>MMR</v>
      </c>
      <c r="D1617" s="289" t="s">
        <v>5027</v>
      </c>
      <c r="E1617" s="289" t="s">
        <v>446</v>
      </c>
      <c r="F1617" s="289"/>
      <c r="G1617" s="289" t="s">
        <v>731</v>
      </c>
      <c r="H1617" s="278">
        <f t="shared" si="50"/>
        <v>2</v>
      </c>
      <c r="I1617" s="252"/>
      <c r="J1617" s="289" t="s">
        <v>1333</v>
      </c>
      <c r="K1617" s="278" t="str">
        <f t="shared" si="51"/>
        <v>MMR002Injuries reported</v>
      </c>
      <c r="L1617" s="290">
        <v>43510</v>
      </c>
      <c r="M1617" s="290" t="s">
        <v>3248</v>
      </c>
    </row>
    <row r="1618" spans="1:13" ht="15.5" hidden="1" thickTop="1" thickBot="1" x14ac:dyDescent="0.4">
      <c r="A1618" s="283" t="s">
        <v>786</v>
      </c>
      <c r="B1618" s="284" t="str">
        <f>VLOOKUP(A1618,Lists!B:C,2,FALSE)</f>
        <v>MMR002</v>
      </c>
      <c r="C1618" s="284" t="str">
        <f>VLOOKUP(A1618,Lists!B:D,3,FALSE)</f>
        <v>MMR</v>
      </c>
      <c r="D1618" s="285" t="s">
        <v>5028</v>
      </c>
      <c r="E1618" s="285" t="s">
        <v>446</v>
      </c>
      <c r="F1618" s="285"/>
      <c r="G1618" s="285" t="s">
        <v>731</v>
      </c>
      <c r="H1618" s="278">
        <f t="shared" si="50"/>
        <v>2</v>
      </c>
      <c r="I1618" s="251"/>
      <c r="J1618" s="285" t="s">
        <v>1333</v>
      </c>
      <c r="K1618" s="278" t="str">
        <f t="shared" si="51"/>
        <v>MMR002Illness cases reported</v>
      </c>
      <c r="L1618" s="286">
        <v>43510</v>
      </c>
      <c r="M1618" s="286" t="s">
        <v>3248</v>
      </c>
    </row>
    <row r="1619" spans="1:13" ht="15.5" hidden="1" thickTop="1" thickBot="1" x14ac:dyDescent="0.4">
      <c r="A1619" s="287" t="s">
        <v>786</v>
      </c>
      <c r="B1619" s="288" t="str">
        <f>VLOOKUP(A1619,Lists!B:C,2,FALSE)</f>
        <v>MMR002</v>
      </c>
      <c r="C1619" s="288" t="str">
        <f>VLOOKUP(A1619,Lists!B:D,3,FALSE)</f>
        <v>MMR</v>
      </c>
      <c r="D1619" s="289" t="s">
        <v>5029</v>
      </c>
      <c r="E1619" s="289">
        <v>43</v>
      </c>
      <c r="F1619" s="289" t="s">
        <v>1923</v>
      </c>
      <c r="G1619" s="289" t="s">
        <v>731</v>
      </c>
      <c r="H1619" s="278">
        <f t="shared" si="50"/>
        <v>2</v>
      </c>
      <c r="I1619" s="252" t="s">
        <v>1354</v>
      </c>
      <c r="J1619" s="289" t="s">
        <v>1951</v>
      </c>
      <c r="K1619" s="278" t="str">
        <f t="shared" si="51"/>
        <v>MMR002Fatalities reported</v>
      </c>
      <c r="L1619" s="290">
        <v>43510</v>
      </c>
      <c r="M1619" s="290" t="s">
        <v>3248</v>
      </c>
    </row>
    <row r="1620" spans="1:13" ht="15.5" hidden="1" thickTop="1" thickBot="1" x14ac:dyDescent="0.4">
      <c r="A1620" s="283" t="s">
        <v>786</v>
      </c>
      <c r="B1620" s="284" t="str">
        <f>VLOOKUP(A1620,Lists!B:C,2,FALSE)</f>
        <v>MMR002</v>
      </c>
      <c r="C1620" s="284" t="str">
        <f>VLOOKUP(A1620,Lists!B:D,3,FALSE)</f>
        <v>MMR</v>
      </c>
      <c r="D1620" s="285" t="s">
        <v>5108</v>
      </c>
      <c r="E1620" s="285" t="s">
        <v>446</v>
      </c>
      <c r="F1620" s="285"/>
      <c r="G1620" s="285" t="s">
        <v>446</v>
      </c>
      <c r="H1620" s="278" t="str">
        <f t="shared" si="50"/>
        <v>x</v>
      </c>
      <c r="I1620" s="251"/>
      <c r="J1620" s="285" t="s">
        <v>1333</v>
      </c>
      <c r="K1620" s="278" t="str">
        <f t="shared" si="51"/>
        <v>MMR002Buildings damaged</v>
      </c>
      <c r="L1620" s="286">
        <v>43510</v>
      </c>
      <c r="M1620" s="286" t="s">
        <v>3248</v>
      </c>
    </row>
    <row r="1621" spans="1:13" ht="15.5" hidden="1" thickTop="1" thickBot="1" x14ac:dyDescent="0.4">
      <c r="A1621" s="287" t="s">
        <v>786</v>
      </c>
      <c r="B1621" s="288" t="str">
        <f>VLOOKUP(A1621,Lists!B:C,2,FALSE)</f>
        <v>MMR002</v>
      </c>
      <c r="C1621" s="288" t="str">
        <f>VLOOKUP(A1621,Lists!B:D,3,FALSE)</f>
        <v>MMR</v>
      </c>
      <c r="D1621" s="289" t="s">
        <v>5109</v>
      </c>
      <c r="E1621" s="289" t="s">
        <v>446</v>
      </c>
      <c r="F1621" s="289"/>
      <c r="G1621" s="289" t="s">
        <v>446</v>
      </c>
      <c r="H1621" s="278" t="str">
        <f t="shared" si="50"/>
        <v>x</v>
      </c>
      <c r="I1621" s="252"/>
      <c r="J1621" s="289" t="s">
        <v>1333</v>
      </c>
      <c r="K1621" s="278" t="str">
        <f t="shared" si="51"/>
        <v>MMR002Buildings destroyed</v>
      </c>
      <c r="L1621" s="290">
        <v>43510</v>
      </c>
      <c r="M1621" s="290" t="s">
        <v>3248</v>
      </c>
    </row>
    <row r="1622" spans="1:13" ht="15.5" hidden="1" thickTop="1" thickBot="1" x14ac:dyDescent="0.4">
      <c r="A1622" s="283" t="s">
        <v>786</v>
      </c>
      <c r="B1622" s="284" t="str">
        <f>VLOOKUP(A1622,Lists!B:C,2,FALSE)</f>
        <v>MMR002</v>
      </c>
      <c r="C1622" s="284" t="str">
        <f>VLOOKUP(A1622,Lists!B:D,3,FALSE)</f>
        <v>MMR</v>
      </c>
      <c r="D1622" s="285" t="s">
        <v>742</v>
      </c>
      <c r="E1622" s="285" t="s">
        <v>446</v>
      </c>
      <c r="F1622" s="285"/>
      <c r="G1622" s="285" t="s">
        <v>446</v>
      </c>
      <c r="H1622" s="278" t="str">
        <f t="shared" si="50"/>
        <v>x</v>
      </c>
      <c r="I1622" s="251"/>
      <c r="J1622" s="285" t="s">
        <v>1333</v>
      </c>
      <c r="K1622" s="278" t="str">
        <f t="shared" si="51"/>
        <v>MMR002Economic Losses</v>
      </c>
      <c r="L1622" s="286">
        <v>43510</v>
      </c>
      <c r="M1622" s="286" t="s">
        <v>3248</v>
      </c>
    </row>
    <row r="1623" spans="1:13" ht="15.5" hidden="1" thickTop="1" thickBot="1" x14ac:dyDescent="0.4">
      <c r="A1623" s="287" t="s">
        <v>786</v>
      </c>
      <c r="B1623" s="288" t="str">
        <f>VLOOKUP(A1623,Lists!B:C,2,FALSE)</f>
        <v>MMR002</v>
      </c>
      <c r="C1623" s="288" t="str">
        <f>VLOOKUP(A1623,Lists!B:D,3,FALSE)</f>
        <v>MMR</v>
      </c>
      <c r="D1623" s="289" t="s">
        <v>752</v>
      </c>
      <c r="E1623" s="289">
        <v>715000</v>
      </c>
      <c r="F1623" s="289" t="s">
        <v>1924</v>
      </c>
      <c r="G1623" s="289" t="s">
        <v>731</v>
      </c>
      <c r="H1623" s="278">
        <f t="shared" si="50"/>
        <v>2</v>
      </c>
      <c r="I1623" s="252" t="s">
        <v>1924</v>
      </c>
      <c r="J1623" s="289" t="s">
        <v>1952</v>
      </c>
      <c r="K1623" s="278" t="str">
        <f t="shared" si="51"/>
        <v>MMR002People in Need</v>
      </c>
      <c r="L1623" s="290">
        <v>43510</v>
      </c>
      <c r="M1623" s="290" t="s">
        <v>3248</v>
      </c>
    </row>
    <row r="1624" spans="1:13" ht="15.5" hidden="1" thickTop="1" thickBot="1" x14ac:dyDescent="0.4">
      <c r="A1624" s="283" t="s">
        <v>786</v>
      </c>
      <c r="B1624" s="284" t="str">
        <f>VLOOKUP(A1624,Lists!B:C,2,FALSE)</f>
        <v>MMR002</v>
      </c>
      <c r="C1624" s="284" t="str">
        <f>VLOOKUP(A1624,Lists!B:D,3,FALSE)</f>
        <v>MMR</v>
      </c>
      <c r="D1624" s="285" t="s">
        <v>5110</v>
      </c>
      <c r="E1624" s="285">
        <v>0</v>
      </c>
      <c r="F1624" s="285" t="s">
        <v>1924</v>
      </c>
      <c r="G1624" s="285" t="s">
        <v>731</v>
      </c>
      <c r="H1624" s="278">
        <f t="shared" si="50"/>
        <v>2</v>
      </c>
      <c r="I1624" s="251" t="s">
        <v>1924</v>
      </c>
      <c r="J1624" s="285" t="s">
        <v>1953</v>
      </c>
      <c r="K1624" s="278" t="str">
        <f t="shared" si="51"/>
        <v>MMR002Minimal humanitarian conditions - Level 1</v>
      </c>
      <c r="L1624" s="286">
        <v>43510</v>
      </c>
      <c r="M1624" s="286" t="s">
        <v>3248</v>
      </c>
    </row>
    <row r="1625" spans="1:13" ht="15.5" hidden="1" thickTop="1" thickBot="1" x14ac:dyDescent="0.4">
      <c r="A1625" s="287" t="s">
        <v>786</v>
      </c>
      <c r="B1625" s="288" t="str">
        <f>VLOOKUP(A1625,Lists!B:C,2,FALSE)</f>
        <v>MMR002</v>
      </c>
      <c r="C1625" s="288" t="str">
        <f>VLOOKUP(A1625,Lists!B:D,3,FALSE)</f>
        <v>MMR</v>
      </c>
      <c r="D1625" s="289" t="s">
        <v>5111</v>
      </c>
      <c r="E1625" s="289">
        <v>0</v>
      </c>
      <c r="F1625" s="289" t="s">
        <v>1924</v>
      </c>
      <c r="G1625" s="289" t="s">
        <v>731</v>
      </c>
      <c r="H1625" s="278">
        <f t="shared" si="50"/>
        <v>2</v>
      </c>
      <c r="I1625" s="252" t="s">
        <v>1924</v>
      </c>
      <c r="J1625" s="289" t="s">
        <v>1953</v>
      </c>
      <c r="K1625" s="278" t="str">
        <f t="shared" si="51"/>
        <v>MMR002Stressed humanitarian conditions - Level 2</v>
      </c>
      <c r="L1625" s="290">
        <v>43510</v>
      </c>
      <c r="M1625" s="290" t="s">
        <v>3248</v>
      </c>
    </row>
    <row r="1626" spans="1:13" ht="15.5" hidden="1" thickTop="1" thickBot="1" x14ac:dyDescent="0.4">
      <c r="A1626" s="283" t="s">
        <v>786</v>
      </c>
      <c r="B1626" s="284" t="str">
        <f>VLOOKUP(A1626,Lists!B:C,2,FALSE)</f>
        <v>MMR002</v>
      </c>
      <c r="C1626" s="284" t="str">
        <f>VLOOKUP(A1626,Lists!B:D,3,FALSE)</f>
        <v>MMR</v>
      </c>
      <c r="D1626" s="285" t="s">
        <v>5112</v>
      </c>
      <c r="E1626" s="285">
        <v>391000</v>
      </c>
      <c r="F1626" s="285" t="s">
        <v>1924</v>
      </c>
      <c r="G1626" s="285" t="s">
        <v>731</v>
      </c>
      <c r="H1626" s="278">
        <f t="shared" si="50"/>
        <v>2</v>
      </c>
      <c r="I1626" s="251" t="s">
        <v>1924</v>
      </c>
      <c r="J1626" s="285" t="s">
        <v>1954</v>
      </c>
      <c r="K1626" s="278" t="str">
        <f t="shared" si="51"/>
        <v>MMR002Moderate humanitarian conditions - Level 3</v>
      </c>
      <c r="L1626" s="286">
        <v>43510</v>
      </c>
      <c r="M1626" s="286" t="s">
        <v>3248</v>
      </c>
    </row>
    <row r="1627" spans="1:13" ht="15.5" hidden="1" thickTop="1" thickBot="1" x14ac:dyDescent="0.4">
      <c r="A1627" s="287" t="s">
        <v>786</v>
      </c>
      <c r="B1627" s="288" t="str">
        <f>VLOOKUP(A1627,Lists!B:C,2,FALSE)</f>
        <v>MMR002</v>
      </c>
      <c r="C1627" s="288" t="str">
        <f>VLOOKUP(A1627,Lists!B:D,3,FALSE)</f>
        <v>MMR</v>
      </c>
      <c r="D1627" s="289" t="s">
        <v>5113</v>
      </c>
      <c r="E1627" s="289">
        <v>324000</v>
      </c>
      <c r="F1627" s="289" t="s">
        <v>1924</v>
      </c>
      <c r="G1627" s="289" t="s">
        <v>731</v>
      </c>
      <c r="H1627" s="278">
        <f t="shared" si="50"/>
        <v>2</v>
      </c>
      <c r="I1627" s="252" t="s">
        <v>1924</v>
      </c>
      <c r="J1627" s="289" t="s">
        <v>1955</v>
      </c>
      <c r="K1627" s="278" t="str">
        <f t="shared" si="51"/>
        <v>MMR002Severe humanitarian conditions - Level 4</v>
      </c>
      <c r="L1627" s="290">
        <v>43510</v>
      </c>
      <c r="M1627" s="290" t="s">
        <v>3248</v>
      </c>
    </row>
    <row r="1628" spans="1:13" ht="15.5" hidden="1" thickTop="1" thickBot="1" x14ac:dyDescent="0.4">
      <c r="A1628" s="283" t="s">
        <v>786</v>
      </c>
      <c r="B1628" s="284" t="str">
        <f>VLOOKUP(A1628,Lists!B:C,2,FALSE)</f>
        <v>MMR002</v>
      </c>
      <c r="C1628" s="284" t="str">
        <f>VLOOKUP(A1628,Lists!B:D,3,FALSE)</f>
        <v>MMR</v>
      </c>
      <c r="D1628" s="285" t="s">
        <v>5114</v>
      </c>
      <c r="E1628" s="285">
        <v>0</v>
      </c>
      <c r="F1628" s="285" t="s">
        <v>1924</v>
      </c>
      <c r="G1628" s="285" t="s">
        <v>731</v>
      </c>
      <c r="H1628" s="278">
        <f t="shared" si="50"/>
        <v>2</v>
      </c>
      <c r="I1628" s="251" t="s">
        <v>1924</v>
      </c>
      <c r="J1628" s="285" t="s">
        <v>1956</v>
      </c>
      <c r="K1628" s="278" t="str">
        <f t="shared" si="51"/>
        <v>MMR002Extreme humanitarian conditions - Level 5</v>
      </c>
      <c r="L1628" s="286">
        <v>43510</v>
      </c>
      <c r="M1628" s="286" t="s">
        <v>3248</v>
      </c>
    </row>
    <row r="1629" spans="1:13" ht="15.5" hidden="1" thickTop="1" thickBot="1" x14ac:dyDescent="0.4">
      <c r="A1629" s="287" t="s">
        <v>786</v>
      </c>
      <c r="B1629" s="288" t="str">
        <f>VLOOKUP(A1629,Lists!B:C,2,FALSE)</f>
        <v>MMR002</v>
      </c>
      <c r="C1629" s="288" t="str">
        <f>VLOOKUP(A1629,Lists!B:D,3,FALSE)</f>
        <v>MMR</v>
      </c>
      <c r="D1629" s="289" t="s">
        <v>5115</v>
      </c>
      <c r="E1629" s="289">
        <v>175</v>
      </c>
      <c r="F1629" s="289" t="s">
        <v>1923</v>
      </c>
      <c r="G1629" s="289" t="s">
        <v>731</v>
      </c>
      <c r="H1629" s="278">
        <f t="shared" si="50"/>
        <v>2</v>
      </c>
      <c r="I1629" s="252" t="s">
        <v>1923</v>
      </c>
      <c r="J1629" s="289" t="s">
        <v>1936</v>
      </c>
      <c r="K1629" s="278" t="str">
        <f t="shared" si="51"/>
        <v>MMR002Fatalities in all crises</v>
      </c>
      <c r="L1629" s="290">
        <v>43510</v>
      </c>
      <c r="M1629" s="290" t="s">
        <v>3248</v>
      </c>
    </row>
    <row r="1630" spans="1:13" ht="15.5" hidden="1" thickTop="1" thickBot="1" x14ac:dyDescent="0.4">
      <c r="A1630" s="283" t="s">
        <v>786</v>
      </c>
      <c r="B1630" s="284" t="str">
        <f>VLOOKUP(A1630,Lists!B:C,2,FALSE)</f>
        <v>MMR002</v>
      </c>
      <c r="C1630" s="284" t="str">
        <f>VLOOKUP(A1630,Lists!B:D,3,FALSE)</f>
        <v>MMR</v>
      </c>
      <c r="D1630" s="285" t="s">
        <v>688</v>
      </c>
      <c r="E1630" s="285">
        <v>3</v>
      </c>
      <c r="F1630" s="285" t="s">
        <v>1924</v>
      </c>
      <c r="G1630" s="285" t="s">
        <v>731</v>
      </c>
      <c r="H1630" s="278">
        <f t="shared" si="50"/>
        <v>2</v>
      </c>
      <c r="I1630" s="251" t="s">
        <v>1930</v>
      </c>
      <c r="J1630" s="285" t="s">
        <v>1943</v>
      </c>
      <c r="K1630" s="278" t="str">
        <f t="shared" si="51"/>
        <v>MMR002Crisis affected groups</v>
      </c>
      <c r="L1630" s="286">
        <v>43510</v>
      </c>
      <c r="M1630" s="286" t="s">
        <v>3248</v>
      </c>
    </row>
    <row r="1631" spans="1:13" ht="15.5" hidden="1" thickTop="1" thickBot="1" x14ac:dyDescent="0.4">
      <c r="A1631" s="287" t="s">
        <v>786</v>
      </c>
      <c r="B1631" s="288" t="str">
        <f>VLOOKUP(A1631,Lists!B:C,2,FALSE)</f>
        <v>MMR002</v>
      </c>
      <c r="C1631" s="288" t="str">
        <f>VLOOKUP(A1631,Lists!B:D,3,FALSE)</f>
        <v>MMR</v>
      </c>
      <c r="D1631" s="289" t="s">
        <v>691</v>
      </c>
      <c r="E1631" s="289" t="s">
        <v>446</v>
      </c>
      <c r="F1631" s="289"/>
      <c r="G1631" s="289" t="s">
        <v>731</v>
      </c>
      <c r="H1631" s="278">
        <f t="shared" si="50"/>
        <v>2</v>
      </c>
      <c r="I1631" s="252"/>
      <c r="J1631" s="289" t="s">
        <v>1333</v>
      </c>
      <c r="K1631" s="278" t="str">
        <f t="shared" si="51"/>
        <v>MMR002People facing limited access constraints</v>
      </c>
      <c r="L1631" s="290">
        <v>43510</v>
      </c>
      <c r="M1631" s="290" t="s">
        <v>3248</v>
      </c>
    </row>
    <row r="1632" spans="1:13" ht="15.5" hidden="1" thickTop="1" thickBot="1" x14ac:dyDescent="0.4">
      <c r="A1632" s="283" t="s">
        <v>786</v>
      </c>
      <c r="B1632" s="284" t="str">
        <f>VLOOKUP(A1632,Lists!B:C,2,FALSE)</f>
        <v>MMR002</v>
      </c>
      <c r="C1632" s="284" t="str">
        <f>VLOOKUP(A1632,Lists!B:D,3,FALSE)</f>
        <v>MMR</v>
      </c>
      <c r="D1632" s="285" t="s">
        <v>692</v>
      </c>
      <c r="E1632" s="285" t="s">
        <v>446</v>
      </c>
      <c r="F1632" s="285"/>
      <c r="G1632" s="285" t="s">
        <v>731</v>
      </c>
      <c r="H1632" s="278">
        <f t="shared" si="50"/>
        <v>2</v>
      </c>
      <c r="I1632" s="251"/>
      <c r="J1632" s="285" t="s">
        <v>1333</v>
      </c>
      <c r="K1632" s="278" t="str">
        <f t="shared" si="51"/>
        <v>MMR002People facing restricted access constraints</v>
      </c>
      <c r="L1632" s="286">
        <v>43510</v>
      </c>
      <c r="M1632" s="286" t="s">
        <v>3248</v>
      </c>
    </row>
    <row r="1633" spans="1:13" ht="15.5" hidden="1" thickTop="1" thickBot="1" x14ac:dyDescent="0.4">
      <c r="A1633" s="287" t="s">
        <v>786</v>
      </c>
      <c r="B1633" s="288" t="str">
        <f>VLOOKUP(A1633,Lists!B:C,2,FALSE)</f>
        <v>MMR002</v>
      </c>
      <c r="C1633" s="288" t="str">
        <f>VLOOKUP(A1633,Lists!B:D,3,FALSE)</f>
        <v>MMR</v>
      </c>
      <c r="D1633" s="289" t="s">
        <v>643</v>
      </c>
      <c r="E1633" s="289">
        <v>2</v>
      </c>
      <c r="F1633" s="289" t="s">
        <v>896</v>
      </c>
      <c r="G1633" s="289" t="s">
        <v>731</v>
      </c>
      <c r="H1633" s="278">
        <f t="shared" si="50"/>
        <v>2</v>
      </c>
      <c r="I1633" s="252"/>
      <c r="J1633" s="289"/>
      <c r="K1633" s="278" t="str">
        <f t="shared" si="51"/>
        <v>MMR002Impediments to entry into country (bureaucratic and administrative)</v>
      </c>
      <c r="L1633" s="290">
        <v>43510</v>
      </c>
      <c r="M1633" s="290" t="s">
        <v>3248</v>
      </c>
    </row>
    <row r="1634" spans="1:13" ht="15.5" hidden="1" thickTop="1" thickBot="1" x14ac:dyDescent="0.4">
      <c r="A1634" s="283" t="s">
        <v>786</v>
      </c>
      <c r="B1634" s="284" t="str">
        <f>VLOOKUP(A1634,Lists!B:C,2,FALSE)</f>
        <v>MMR002</v>
      </c>
      <c r="C1634" s="284" t="str">
        <f>VLOOKUP(A1634,Lists!B:D,3,FALSE)</f>
        <v>MMR</v>
      </c>
      <c r="D1634" s="285" t="s">
        <v>644</v>
      </c>
      <c r="E1634" s="285">
        <v>2</v>
      </c>
      <c r="F1634" s="285" t="s">
        <v>896</v>
      </c>
      <c r="G1634" s="285" t="s">
        <v>731</v>
      </c>
      <c r="H1634" s="278">
        <f t="shared" si="50"/>
        <v>2</v>
      </c>
      <c r="I1634" s="251"/>
      <c r="J1634" s="285"/>
      <c r="K1634" s="278" t="str">
        <f t="shared" si="51"/>
        <v>MMR002Restriction of movement (impediments to freedom of movement and/or administrative restrictions)</v>
      </c>
      <c r="L1634" s="286">
        <v>43510</v>
      </c>
      <c r="M1634" s="286" t="s">
        <v>3248</v>
      </c>
    </row>
    <row r="1635" spans="1:13" ht="15.5" hidden="1" thickTop="1" thickBot="1" x14ac:dyDescent="0.4">
      <c r="A1635" s="287" t="s">
        <v>786</v>
      </c>
      <c r="B1635" s="288" t="str">
        <f>VLOOKUP(A1635,Lists!B:C,2,FALSE)</f>
        <v>MMR002</v>
      </c>
      <c r="C1635" s="288" t="str">
        <f>VLOOKUP(A1635,Lists!B:D,3,FALSE)</f>
        <v>MMR</v>
      </c>
      <c r="D1635" s="289" t="s">
        <v>645</v>
      </c>
      <c r="E1635" s="289">
        <v>1</v>
      </c>
      <c r="F1635" s="289" t="s">
        <v>896</v>
      </c>
      <c r="G1635" s="289" t="s">
        <v>731</v>
      </c>
      <c r="H1635" s="278">
        <f t="shared" si="50"/>
        <v>2</v>
      </c>
      <c r="I1635" s="252"/>
      <c r="J1635" s="289"/>
      <c r="K1635" s="278" t="str">
        <f t="shared" si="51"/>
        <v>MMR002Interference into implementation of humanitarian activities</v>
      </c>
      <c r="L1635" s="290">
        <v>43510</v>
      </c>
      <c r="M1635" s="290" t="s">
        <v>3248</v>
      </c>
    </row>
    <row r="1636" spans="1:13" ht="15.5" hidden="1" thickTop="1" thickBot="1" x14ac:dyDescent="0.4">
      <c r="A1636" s="283" t="s">
        <v>786</v>
      </c>
      <c r="B1636" s="284" t="str">
        <f>VLOOKUP(A1636,Lists!B:C,2,FALSE)</f>
        <v>MMR002</v>
      </c>
      <c r="C1636" s="284" t="str">
        <f>VLOOKUP(A1636,Lists!B:D,3,FALSE)</f>
        <v>MMR</v>
      </c>
      <c r="D1636" s="285" t="s">
        <v>646</v>
      </c>
      <c r="E1636" s="285" t="s">
        <v>446</v>
      </c>
      <c r="F1636" s="285" t="s">
        <v>896</v>
      </c>
      <c r="G1636" s="285" t="s">
        <v>731</v>
      </c>
      <c r="H1636" s="278">
        <f t="shared" si="50"/>
        <v>2</v>
      </c>
      <c r="I1636" s="251"/>
      <c r="J1636" s="285"/>
      <c r="K1636" s="278" t="str">
        <f t="shared" si="51"/>
        <v>MMR002Violence against personnel, facilities and assets</v>
      </c>
      <c r="L1636" s="286">
        <v>43510</v>
      </c>
      <c r="M1636" s="286" t="s">
        <v>3248</v>
      </c>
    </row>
    <row r="1637" spans="1:13" ht="15.5" hidden="1" thickTop="1" thickBot="1" x14ac:dyDescent="0.4">
      <c r="A1637" s="287" t="s">
        <v>786</v>
      </c>
      <c r="B1637" s="288" t="str">
        <f>VLOOKUP(A1637,Lists!B:C,2,FALSE)</f>
        <v>MMR002</v>
      </c>
      <c r="C1637" s="288" t="str">
        <f>VLOOKUP(A1637,Lists!B:D,3,FALSE)</f>
        <v>MMR</v>
      </c>
      <c r="D1637" s="289" t="s">
        <v>647</v>
      </c>
      <c r="E1637" s="289">
        <v>2</v>
      </c>
      <c r="F1637" s="289" t="s">
        <v>896</v>
      </c>
      <c r="G1637" s="289" t="s">
        <v>731</v>
      </c>
      <c r="H1637" s="278">
        <f t="shared" si="50"/>
        <v>2</v>
      </c>
      <c r="I1637" s="252"/>
      <c r="J1637" s="289"/>
      <c r="K1637" s="278" t="str">
        <f t="shared" si="51"/>
        <v>MMR002Denial of existence of humanitarian needs or entitlements to assistance</v>
      </c>
      <c r="L1637" s="290">
        <v>43510</v>
      </c>
      <c r="M1637" s="290" t="s">
        <v>3248</v>
      </c>
    </row>
    <row r="1638" spans="1:13" ht="15.5" hidden="1" thickTop="1" thickBot="1" x14ac:dyDescent="0.4">
      <c r="A1638" s="283" t="s">
        <v>786</v>
      </c>
      <c r="B1638" s="284" t="str">
        <f>VLOOKUP(A1638,Lists!B:C,2,FALSE)</f>
        <v>MMR002</v>
      </c>
      <c r="C1638" s="284" t="str">
        <f>VLOOKUP(A1638,Lists!B:D,3,FALSE)</f>
        <v>MMR</v>
      </c>
      <c r="D1638" s="285" t="s">
        <v>651</v>
      </c>
      <c r="E1638" s="285">
        <v>1</v>
      </c>
      <c r="F1638" s="285" t="s">
        <v>896</v>
      </c>
      <c r="G1638" s="285" t="s">
        <v>731</v>
      </c>
      <c r="H1638" s="278">
        <f t="shared" si="50"/>
        <v>2</v>
      </c>
      <c r="I1638" s="251"/>
      <c r="J1638" s="285"/>
      <c r="K1638" s="278" t="str">
        <f t="shared" si="51"/>
        <v>MMR002Physical constraints in the environment (obstacles related to terrain, climate, lack of infrastructure, etc.)</v>
      </c>
      <c r="L1638" s="286">
        <v>43510</v>
      </c>
      <c r="M1638" s="286" t="s">
        <v>3248</v>
      </c>
    </row>
    <row r="1639" spans="1:13" ht="15.5" hidden="1" thickTop="1" thickBot="1" x14ac:dyDescent="0.4">
      <c r="A1639" s="287" t="s">
        <v>786</v>
      </c>
      <c r="B1639" s="288" t="str">
        <f>VLOOKUP(A1639,Lists!B:C,2,FALSE)</f>
        <v>MMR002</v>
      </c>
      <c r="C1639" s="288" t="str">
        <f>VLOOKUP(A1639,Lists!B:D,3,FALSE)</f>
        <v>MMR</v>
      </c>
      <c r="D1639" s="289" t="s">
        <v>650</v>
      </c>
      <c r="E1639" s="289">
        <v>3</v>
      </c>
      <c r="F1639" s="289" t="s">
        <v>896</v>
      </c>
      <c r="G1639" s="289" t="s">
        <v>731</v>
      </c>
      <c r="H1639" s="278">
        <f t="shared" si="50"/>
        <v>2</v>
      </c>
      <c r="I1639" s="252"/>
      <c r="J1639" s="289"/>
      <c r="K1639" s="278" t="str">
        <f t="shared" si="51"/>
        <v xml:space="preserve">MMR002Presence of mines and improvised explosive devices </v>
      </c>
      <c r="L1639" s="290">
        <v>43510</v>
      </c>
      <c r="M1639" s="290" t="s">
        <v>3248</v>
      </c>
    </row>
    <row r="1640" spans="1:13" ht="15.5" hidden="1" thickTop="1" thickBot="1" x14ac:dyDescent="0.4">
      <c r="A1640" s="283" t="s">
        <v>786</v>
      </c>
      <c r="B1640" s="284" t="str">
        <f>VLOOKUP(A1640,Lists!B:C,2,FALSE)</f>
        <v>MMR002</v>
      </c>
      <c r="C1640" s="284" t="str">
        <f>VLOOKUP(A1640,Lists!B:D,3,FALSE)</f>
        <v>MMR</v>
      </c>
      <c r="D1640" s="285" t="s">
        <v>649</v>
      </c>
      <c r="E1640" s="285">
        <v>1</v>
      </c>
      <c r="F1640" s="285" t="s">
        <v>896</v>
      </c>
      <c r="G1640" s="285" t="s">
        <v>731</v>
      </c>
      <c r="H1640" s="278">
        <f t="shared" si="50"/>
        <v>2</v>
      </c>
      <c r="I1640" s="251"/>
      <c r="J1640" s="285"/>
      <c r="K1640" s="278" t="str">
        <f t="shared" si="51"/>
        <v>MMR002Ongoing insecurity/hostilities affecting humanitarian assistance</v>
      </c>
      <c r="L1640" s="286">
        <v>43510</v>
      </c>
      <c r="M1640" s="286" t="s">
        <v>3248</v>
      </c>
    </row>
    <row r="1641" spans="1:13" ht="15.5" hidden="1" thickTop="1" thickBot="1" x14ac:dyDescent="0.4">
      <c r="A1641" s="287" t="s">
        <v>786</v>
      </c>
      <c r="B1641" s="288" t="str">
        <f>VLOOKUP(A1641,Lists!B:C,2,FALSE)</f>
        <v>MMR002</v>
      </c>
      <c r="C1641" s="288" t="str">
        <f>VLOOKUP(A1641,Lists!B:D,3,FALSE)</f>
        <v>MMR</v>
      </c>
      <c r="D1641" s="289" t="s">
        <v>648</v>
      </c>
      <c r="E1641" s="289">
        <v>1</v>
      </c>
      <c r="F1641" s="289" t="s">
        <v>896</v>
      </c>
      <c r="G1641" s="289" t="s">
        <v>731</v>
      </c>
      <c r="H1641" s="278">
        <f t="shared" si="50"/>
        <v>2</v>
      </c>
      <c r="I1641" s="252"/>
      <c r="J1641" s="289"/>
      <c r="K1641" s="278" t="str">
        <f t="shared" si="51"/>
        <v>MMR002Restriction and obstruction of access to services and assistance</v>
      </c>
      <c r="L1641" s="290">
        <v>43510</v>
      </c>
      <c r="M1641" s="290" t="s">
        <v>3248</v>
      </c>
    </row>
    <row r="1642" spans="1:13" ht="15.5" hidden="1" thickTop="1" thickBot="1" x14ac:dyDescent="0.4">
      <c r="A1642" s="283" t="s">
        <v>787</v>
      </c>
      <c r="B1642" s="284" t="str">
        <f>VLOOKUP(A1642,Lists!B:C,2,FALSE)</f>
        <v>MMR003</v>
      </c>
      <c r="C1642" s="284" t="str">
        <f>VLOOKUP(A1642,Lists!B:D,3,FALSE)</f>
        <v>MMR</v>
      </c>
      <c r="D1642" s="285" t="s">
        <v>522</v>
      </c>
      <c r="E1642" s="285">
        <v>52204000</v>
      </c>
      <c r="F1642" s="285" t="s">
        <v>1918</v>
      </c>
      <c r="G1642" s="285" t="s">
        <v>731</v>
      </c>
      <c r="H1642" s="278">
        <f t="shared" si="50"/>
        <v>2</v>
      </c>
      <c r="I1642" s="251" t="s">
        <v>1925</v>
      </c>
      <c r="J1642" s="285" t="s">
        <v>1931</v>
      </c>
      <c r="K1642" s="278" t="str">
        <f t="shared" si="51"/>
        <v>MMR003Total population</v>
      </c>
      <c r="L1642" s="286">
        <v>43510</v>
      </c>
      <c r="M1642" s="286" t="s">
        <v>3248</v>
      </c>
    </row>
    <row r="1643" spans="1:13" ht="15.5" hidden="1" thickTop="1" thickBot="1" x14ac:dyDescent="0.4">
      <c r="A1643" s="287" t="s">
        <v>787</v>
      </c>
      <c r="B1643" s="288" t="str">
        <f>VLOOKUP(A1643,Lists!B:C,2,FALSE)</f>
        <v>MMR003</v>
      </c>
      <c r="C1643" s="288" t="str">
        <f>VLOOKUP(A1643,Lists!B:D,3,FALSE)</f>
        <v>MMR</v>
      </c>
      <c r="D1643" s="289" t="s">
        <v>660</v>
      </c>
      <c r="E1643" s="289">
        <v>245000</v>
      </c>
      <c r="F1643" s="289" t="s">
        <v>1919</v>
      </c>
      <c r="G1643" s="289" t="s">
        <v>731</v>
      </c>
      <c r="H1643" s="278">
        <f t="shared" si="50"/>
        <v>2</v>
      </c>
      <c r="I1643" s="252" t="s">
        <v>1926</v>
      </c>
      <c r="J1643" s="289" t="s">
        <v>1959</v>
      </c>
      <c r="K1643" s="278" t="str">
        <f t="shared" si="51"/>
        <v>MMR003Landmass affected</v>
      </c>
      <c r="L1643" s="290">
        <v>43510</v>
      </c>
      <c r="M1643" s="290" t="s">
        <v>3248</v>
      </c>
    </row>
    <row r="1644" spans="1:13" ht="15.5" hidden="1" thickTop="1" thickBot="1" x14ac:dyDescent="0.4">
      <c r="A1644" s="283" t="s">
        <v>787</v>
      </c>
      <c r="B1644" s="284" t="str">
        <f>VLOOKUP(A1644,Lists!B:C,2,FALSE)</f>
        <v>MMR003</v>
      </c>
      <c r="C1644" s="284" t="str">
        <f>VLOOKUP(A1644,Lists!B:D,3,FALSE)</f>
        <v>MMR</v>
      </c>
      <c r="D1644" s="285" t="s">
        <v>737</v>
      </c>
      <c r="E1644" s="285">
        <v>5480000</v>
      </c>
      <c r="F1644" s="285" t="s">
        <v>1919</v>
      </c>
      <c r="G1644" s="285" t="s">
        <v>731</v>
      </c>
      <c r="H1644" s="278">
        <f t="shared" si="50"/>
        <v>2</v>
      </c>
      <c r="I1644" s="251" t="s">
        <v>1926</v>
      </c>
      <c r="J1644" s="285" t="s">
        <v>1959</v>
      </c>
      <c r="K1644" s="278" t="str">
        <f t="shared" si="51"/>
        <v>MMR003People exposed</v>
      </c>
      <c r="L1644" s="286">
        <v>43510</v>
      </c>
      <c r="M1644" s="286" t="s">
        <v>3248</v>
      </c>
    </row>
    <row r="1645" spans="1:13" ht="15.5" hidden="1" thickTop="1" thickBot="1" x14ac:dyDescent="0.4">
      <c r="A1645" s="287" t="s">
        <v>787</v>
      </c>
      <c r="B1645" s="288" t="str">
        <f>VLOOKUP(A1645,Lists!B:C,2,FALSE)</f>
        <v>MMR003</v>
      </c>
      <c r="C1645" s="288" t="str">
        <f>VLOOKUP(A1645,Lists!B:D,3,FALSE)</f>
        <v>MMR</v>
      </c>
      <c r="D1645" s="289" t="s">
        <v>533</v>
      </c>
      <c r="E1645" s="289">
        <v>2307000</v>
      </c>
      <c r="F1645" s="289" t="s">
        <v>1957</v>
      </c>
      <c r="G1645" s="289" t="s">
        <v>731</v>
      </c>
      <c r="H1645" s="278">
        <f t="shared" si="50"/>
        <v>2</v>
      </c>
      <c r="I1645" s="252" t="s">
        <v>1945</v>
      </c>
      <c r="J1645" s="289" t="s">
        <v>1960</v>
      </c>
      <c r="K1645" s="278" t="str">
        <f t="shared" si="51"/>
        <v>MMR003People affected</v>
      </c>
      <c r="L1645" s="290">
        <v>43510</v>
      </c>
      <c r="M1645" s="290" t="s">
        <v>3248</v>
      </c>
    </row>
    <row r="1646" spans="1:13" ht="15.5" thickTop="1" thickBot="1" x14ac:dyDescent="0.4">
      <c r="A1646" s="283" t="s">
        <v>787</v>
      </c>
      <c r="B1646" s="284" t="str">
        <f>VLOOKUP(A1646,Lists!B:C,2,FALSE)</f>
        <v>MMR003</v>
      </c>
      <c r="C1646" s="284" t="str">
        <f>VLOOKUP(A1646,Lists!B:D,3,FALSE)</f>
        <v>MMR</v>
      </c>
      <c r="D1646" s="285" t="s">
        <v>666</v>
      </c>
      <c r="E1646" s="285">
        <v>106000</v>
      </c>
      <c r="F1646" s="285" t="s">
        <v>1958</v>
      </c>
      <c r="G1646" s="285" t="s">
        <v>731</v>
      </c>
      <c r="H1646" s="278">
        <f t="shared" si="50"/>
        <v>2</v>
      </c>
      <c r="I1646" s="251" t="s">
        <v>1958</v>
      </c>
      <c r="J1646" s="285" t="s">
        <v>1961</v>
      </c>
      <c r="K1646" s="278" t="str">
        <f t="shared" si="51"/>
        <v>MMR003People displaced</v>
      </c>
      <c r="L1646" s="286">
        <v>43510</v>
      </c>
      <c r="M1646" s="286" t="s">
        <v>3248</v>
      </c>
    </row>
    <row r="1647" spans="1:13" ht="15.5" hidden="1" thickTop="1" thickBot="1" x14ac:dyDescent="0.4">
      <c r="A1647" s="287" t="s">
        <v>787</v>
      </c>
      <c r="B1647" s="288" t="str">
        <f>VLOOKUP(A1647,Lists!B:C,2,FALSE)</f>
        <v>MMR003</v>
      </c>
      <c r="C1647" s="288" t="str">
        <f>VLOOKUP(A1647,Lists!B:D,3,FALSE)</f>
        <v>MMR</v>
      </c>
      <c r="D1647" s="289" t="s">
        <v>5027</v>
      </c>
      <c r="E1647" s="289" t="s">
        <v>446</v>
      </c>
      <c r="F1647" s="289"/>
      <c r="G1647" s="289" t="s">
        <v>731</v>
      </c>
      <c r="H1647" s="278">
        <f t="shared" si="50"/>
        <v>2</v>
      </c>
      <c r="I1647" s="252"/>
      <c r="J1647" s="289" t="s">
        <v>1333</v>
      </c>
      <c r="K1647" s="278" t="str">
        <f t="shared" si="51"/>
        <v>MMR003Injuries reported</v>
      </c>
      <c r="L1647" s="290">
        <v>43510</v>
      </c>
      <c r="M1647" s="290" t="s">
        <v>3248</v>
      </c>
    </row>
    <row r="1648" spans="1:13" ht="15.5" hidden="1" thickTop="1" thickBot="1" x14ac:dyDescent="0.4">
      <c r="A1648" s="283" t="s">
        <v>787</v>
      </c>
      <c r="B1648" s="284" t="str">
        <f>VLOOKUP(A1648,Lists!B:C,2,FALSE)</f>
        <v>MMR003</v>
      </c>
      <c r="C1648" s="284" t="str">
        <f>VLOOKUP(A1648,Lists!B:D,3,FALSE)</f>
        <v>MMR</v>
      </c>
      <c r="D1648" s="285" t="s">
        <v>5028</v>
      </c>
      <c r="E1648" s="285" t="s">
        <v>446</v>
      </c>
      <c r="F1648" s="285"/>
      <c r="G1648" s="285" t="s">
        <v>731</v>
      </c>
      <c r="H1648" s="278">
        <f t="shared" si="50"/>
        <v>2</v>
      </c>
      <c r="I1648" s="251"/>
      <c r="J1648" s="285" t="s">
        <v>1333</v>
      </c>
      <c r="K1648" s="278" t="str">
        <f t="shared" si="51"/>
        <v>MMR003Illness cases reported</v>
      </c>
      <c r="L1648" s="286">
        <v>43510</v>
      </c>
      <c r="M1648" s="286" t="s">
        <v>3248</v>
      </c>
    </row>
    <row r="1649" spans="1:13" ht="15.5" hidden="1" thickTop="1" thickBot="1" x14ac:dyDescent="0.4">
      <c r="A1649" s="287" t="s">
        <v>787</v>
      </c>
      <c r="B1649" s="288" t="str">
        <f>VLOOKUP(A1649,Lists!B:C,2,FALSE)</f>
        <v>MMR003</v>
      </c>
      <c r="C1649" s="288" t="str">
        <f>VLOOKUP(A1649,Lists!B:D,3,FALSE)</f>
        <v>MMR</v>
      </c>
      <c r="D1649" s="289" t="s">
        <v>5029</v>
      </c>
      <c r="E1649" s="289">
        <v>132</v>
      </c>
      <c r="F1649" s="289" t="s">
        <v>1923</v>
      </c>
      <c r="G1649" s="289" t="s">
        <v>731</v>
      </c>
      <c r="H1649" s="278">
        <f t="shared" si="50"/>
        <v>2</v>
      </c>
      <c r="I1649" s="252" t="s">
        <v>1923</v>
      </c>
      <c r="J1649" s="289" t="s">
        <v>1962</v>
      </c>
      <c r="K1649" s="278" t="str">
        <f t="shared" si="51"/>
        <v>MMR003Fatalities reported</v>
      </c>
      <c r="L1649" s="290">
        <v>43510</v>
      </c>
      <c r="M1649" s="290" t="s">
        <v>3248</v>
      </c>
    </row>
    <row r="1650" spans="1:13" ht="15.5" hidden="1" thickTop="1" thickBot="1" x14ac:dyDescent="0.4">
      <c r="A1650" s="283" t="s">
        <v>787</v>
      </c>
      <c r="B1650" s="284" t="str">
        <f>VLOOKUP(A1650,Lists!B:C,2,FALSE)</f>
        <v>MMR003</v>
      </c>
      <c r="C1650" s="284" t="str">
        <f>VLOOKUP(A1650,Lists!B:D,3,FALSE)</f>
        <v>MMR</v>
      </c>
      <c r="D1650" s="285" t="s">
        <v>5108</v>
      </c>
      <c r="E1650" s="285" t="s">
        <v>446</v>
      </c>
      <c r="F1650" s="285"/>
      <c r="G1650" s="285" t="s">
        <v>731</v>
      </c>
      <c r="H1650" s="278">
        <f t="shared" si="50"/>
        <v>2</v>
      </c>
      <c r="I1650" s="251"/>
      <c r="J1650" s="285" t="s">
        <v>1333</v>
      </c>
      <c r="K1650" s="278" t="str">
        <f t="shared" si="51"/>
        <v>MMR003Buildings damaged</v>
      </c>
      <c r="L1650" s="286">
        <v>43510</v>
      </c>
      <c r="M1650" s="286" t="s">
        <v>3248</v>
      </c>
    </row>
    <row r="1651" spans="1:13" ht="15.5" hidden="1" thickTop="1" thickBot="1" x14ac:dyDescent="0.4">
      <c r="A1651" s="287" t="s">
        <v>787</v>
      </c>
      <c r="B1651" s="288" t="str">
        <f>VLOOKUP(A1651,Lists!B:C,2,FALSE)</f>
        <v>MMR003</v>
      </c>
      <c r="C1651" s="288" t="str">
        <f>VLOOKUP(A1651,Lists!B:D,3,FALSE)</f>
        <v>MMR</v>
      </c>
      <c r="D1651" s="289" t="s">
        <v>5109</v>
      </c>
      <c r="E1651" s="289" t="s">
        <v>446</v>
      </c>
      <c r="F1651" s="289"/>
      <c r="G1651" s="289" t="s">
        <v>446</v>
      </c>
      <c r="H1651" s="278" t="str">
        <f t="shared" si="50"/>
        <v>x</v>
      </c>
      <c r="I1651" s="252"/>
      <c r="J1651" s="289" t="s">
        <v>1333</v>
      </c>
      <c r="K1651" s="278" t="str">
        <f t="shared" si="51"/>
        <v>MMR003Buildings destroyed</v>
      </c>
      <c r="L1651" s="290">
        <v>43510</v>
      </c>
      <c r="M1651" s="290" t="s">
        <v>3248</v>
      </c>
    </row>
    <row r="1652" spans="1:13" ht="15.5" hidden="1" thickTop="1" thickBot="1" x14ac:dyDescent="0.4">
      <c r="A1652" s="283" t="s">
        <v>787</v>
      </c>
      <c r="B1652" s="284" t="str">
        <f>VLOOKUP(A1652,Lists!B:C,2,FALSE)</f>
        <v>MMR003</v>
      </c>
      <c r="C1652" s="284" t="str">
        <f>VLOOKUP(A1652,Lists!B:D,3,FALSE)</f>
        <v>MMR</v>
      </c>
      <c r="D1652" s="285" t="s">
        <v>742</v>
      </c>
      <c r="E1652" s="285" t="s">
        <v>446</v>
      </c>
      <c r="F1652" s="285"/>
      <c r="G1652" s="285" t="s">
        <v>731</v>
      </c>
      <c r="H1652" s="278">
        <f t="shared" si="50"/>
        <v>2</v>
      </c>
      <c r="I1652" s="251"/>
      <c r="J1652" s="285" t="s">
        <v>1333</v>
      </c>
      <c r="K1652" s="278" t="str">
        <f t="shared" si="51"/>
        <v>MMR003Economic Losses</v>
      </c>
      <c r="L1652" s="286">
        <v>43510</v>
      </c>
      <c r="M1652" s="286" t="s">
        <v>3248</v>
      </c>
    </row>
    <row r="1653" spans="1:13" ht="15.5" hidden="1" thickTop="1" thickBot="1" x14ac:dyDescent="0.4">
      <c r="A1653" s="287" t="s">
        <v>787</v>
      </c>
      <c r="B1653" s="288" t="str">
        <f>VLOOKUP(A1653,Lists!B:C,2,FALSE)</f>
        <v>MMR003</v>
      </c>
      <c r="C1653" s="288" t="str">
        <f>VLOOKUP(A1653,Lists!B:D,3,FALSE)</f>
        <v>MMR</v>
      </c>
      <c r="D1653" s="289" t="s">
        <v>752</v>
      </c>
      <c r="E1653" s="289">
        <v>216000</v>
      </c>
      <c r="F1653" s="289" t="s">
        <v>1924</v>
      </c>
      <c r="G1653" s="289" t="s">
        <v>731</v>
      </c>
      <c r="H1653" s="278">
        <f t="shared" si="50"/>
        <v>2</v>
      </c>
      <c r="I1653" s="252" t="s">
        <v>1930</v>
      </c>
      <c r="J1653" s="289" t="s">
        <v>1963</v>
      </c>
      <c r="K1653" s="278" t="str">
        <f t="shared" si="51"/>
        <v>MMR003People in Need</v>
      </c>
      <c r="L1653" s="290">
        <v>43510</v>
      </c>
      <c r="M1653" s="290" t="s">
        <v>3248</v>
      </c>
    </row>
    <row r="1654" spans="1:13" ht="15.5" hidden="1" thickTop="1" thickBot="1" x14ac:dyDescent="0.4">
      <c r="A1654" s="283" t="s">
        <v>787</v>
      </c>
      <c r="B1654" s="284" t="str">
        <f>VLOOKUP(A1654,Lists!B:C,2,FALSE)</f>
        <v>MMR003</v>
      </c>
      <c r="C1654" s="284" t="str">
        <f>VLOOKUP(A1654,Lists!B:D,3,FALSE)</f>
        <v>MMR</v>
      </c>
      <c r="D1654" s="285" t="s">
        <v>5110</v>
      </c>
      <c r="E1654" s="285">
        <v>0</v>
      </c>
      <c r="F1654" s="285" t="s">
        <v>1924</v>
      </c>
      <c r="G1654" s="285" t="s">
        <v>731</v>
      </c>
      <c r="H1654" s="278">
        <f t="shared" si="50"/>
        <v>2</v>
      </c>
      <c r="I1654" s="251" t="s">
        <v>1930</v>
      </c>
      <c r="J1654" s="285" t="s">
        <v>1953</v>
      </c>
      <c r="K1654" s="278" t="str">
        <f t="shared" si="51"/>
        <v>MMR003Minimal humanitarian conditions - Level 1</v>
      </c>
      <c r="L1654" s="286">
        <v>43510</v>
      </c>
      <c r="M1654" s="286" t="s">
        <v>3248</v>
      </c>
    </row>
    <row r="1655" spans="1:13" ht="15.5" hidden="1" thickTop="1" thickBot="1" x14ac:dyDescent="0.4">
      <c r="A1655" s="287" t="s">
        <v>787</v>
      </c>
      <c r="B1655" s="288" t="str">
        <f>VLOOKUP(A1655,Lists!B:C,2,FALSE)</f>
        <v>MMR003</v>
      </c>
      <c r="C1655" s="288" t="str">
        <f>VLOOKUP(A1655,Lists!B:D,3,FALSE)</f>
        <v>MMR</v>
      </c>
      <c r="D1655" s="289" t="s">
        <v>5111</v>
      </c>
      <c r="E1655" s="289">
        <v>0</v>
      </c>
      <c r="F1655" s="289" t="s">
        <v>1924</v>
      </c>
      <c r="G1655" s="289" t="s">
        <v>731</v>
      </c>
      <c r="H1655" s="278">
        <f t="shared" si="50"/>
        <v>2</v>
      </c>
      <c r="I1655" s="252" t="s">
        <v>1930</v>
      </c>
      <c r="J1655" s="289" t="s">
        <v>1953</v>
      </c>
      <c r="K1655" s="278" t="str">
        <f t="shared" si="51"/>
        <v>MMR003Stressed humanitarian conditions - Level 2</v>
      </c>
      <c r="L1655" s="290">
        <v>43510</v>
      </c>
      <c r="M1655" s="290" t="s">
        <v>3248</v>
      </c>
    </row>
    <row r="1656" spans="1:13" ht="15.5" hidden="1" thickTop="1" thickBot="1" x14ac:dyDescent="0.4">
      <c r="A1656" s="283" t="s">
        <v>787</v>
      </c>
      <c r="B1656" s="284" t="str">
        <f>VLOOKUP(A1656,Lists!B:C,2,FALSE)</f>
        <v>MMR003</v>
      </c>
      <c r="C1656" s="284" t="str">
        <f>VLOOKUP(A1656,Lists!B:D,3,FALSE)</f>
        <v>MMR</v>
      </c>
      <c r="D1656" s="285" t="s">
        <v>5112</v>
      </c>
      <c r="E1656" s="285">
        <v>110000</v>
      </c>
      <c r="F1656" s="285" t="s">
        <v>1924</v>
      </c>
      <c r="G1656" s="285" t="s">
        <v>731</v>
      </c>
      <c r="H1656" s="278">
        <f t="shared" si="50"/>
        <v>2</v>
      </c>
      <c r="I1656" s="251" t="s">
        <v>1930</v>
      </c>
      <c r="J1656" s="285" t="s">
        <v>1964</v>
      </c>
      <c r="K1656" s="278" t="str">
        <f t="shared" si="51"/>
        <v>MMR003Moderate humanitarian conditions - Level 3</v>
      </c>
      <c r="L1656" s="286">
        <v>43510</v>
      </c>
      <c r="M1656" s="286" t="s">
        <v>3248</v>
      </c>
    </row>
    <row r="1657" spans="1:13" ht="15.5" hidden="1" thickTop="1" thickBot="1" x14ac:dyDescent="0.4">
      <c r="A1657" s="287" t="s">
        <v>787</v>
      </c>
      <c r="B1657" s="288" t="str">
        <f>VLOOKUP(A1657,Lists!B:C,2,FALSE)</f>
        <v>MMR003</v>
      </c>
      <c r="C1657" s="288" t="str">
        <f>VLOOKUP(A1657,Lists!B:D,3,FALSE)</f>
        <v>MMR</v>
      </c>
      <c r="D1657" s="289" t="s">
        <v>5113</v>
      </c>
      <c r="E1657" s="289">
        <v>106000</v>
      </c>
      <c r="F1657" s="289" t="s">
        <v>1924</v>
      </c>
      <c r="G1657" s="289" t="s">
        <v>731</v>
      </c>
      <c r="H1657" s="278">
        <f t="shared" si="50"/>
        <v>2</v>
      </c>
      <c r="I1657" s="252" t="s">
        <v>1930</v>
      </c>
      <c r="J1657" s="289" t="s">
        <v>1965</v>
      </c>
      <c r="K1657" s="278" t="str">
        <f t="shared" si="51"/>
        <v>MMR003Severe humanitarian conditions - Level 4</v>
      </c>
      <c r="L1657" s="290">
        <v>43510</v>
      </c>
      <c r="M1657" s="290" t="s">
        <v>3248</v>
      </c>
    </row>
    <row r="1658" spans="1:13" ht="15.5" hidden="1" thickTop="1" thickBot="1" x14ac:dyDescent="0.4">
      <c r="A1658" s="283" t="s">
        <v>787</v>
      </c>
      <c r="B1658" s="284" t="str">
        <f>VLOOKUP(A1658,Lists!B:C,2,FALSE)</f>
        <v>MMR003</v>
      </c>
      <c r="C1658" s="284" t="str">
        <f>VLOOKUP(A1658,Lists!B:D,3,FALSE)</f>
        <v>MMR</v>
      </c>
      <c r="D1658" s="285" t="s">
        <v>5114</v>
      </c>
      <c r="E1658" s="285">
        <v>0</v>
      </c>
      <c r="F1658" s="285" t="s">
        <v>1924</v>
      </c>
      <c r="G1658" s="285" t="s">
        <v>731</v>
      </c>
      <c r="H1658" s="278">
        <f t="shared" si="50"/>
        <v>2</v>
      </c>
      <c r="I1658" s="251" t="s">
        <v>1930</v>
      </c>
      <c r="J1658" s="285" t="s">
        <v>1956</v>
      </c>
      <c r="K1658" s="278" t="str">
        <f t="shared" si="51"/>
        <v>MMR003Extreme humanitarian conditions - Level 5</v>
      </c>
      <c r="L1658" s="286">
        <v>43510</v>
      </c>
      <c r="M1658" s="286" t="s">
        <v>3248</v>
      </c>
    </row>
    <row r="1659" spans="1:13" ht="15.5" hidden="1" thickTop="1" thickBot="1" x14ac:dyDescent="0.4">
      <c r="A1659" s="287" t="s">
        <v>787</v>
      </c>
      <c r="B1659" s="288" t="str">
        <f>VLOOKUP(A1659,Lists!B:C,2,FALSE)</f>
        <v>MMR003</v>
      </c>
      <c r="C1659" s="288" t="str">
        <f>VLOOKUP(A1659,Lists!B:D,3,FALSE)</f>
        <v>MMR</v>
      </c>
      <c r="D1659" s="289" t="s">
        <v>5115</v>
      </c>
      <c r="E1659" s="289">
        <v>175</v>
      </c>
      <c r="F1659" s="289" t="s">
        <v>1923</v>
      </c>
      <c r="G1659" s="289" t="s">
        <v>731</v>
      </c>
      <c r="H1659" s="278">
        <f t="shared" si="50"/>
        <v>2</v>
      </c>
      <c r="I1659" s="252" t="s">
        <v>1923</v>
      </c>
      <c r="J1659" s="289" t="s">
        <v>1936</v>
      </c>
      <c r="K1659" s="278" t="str">
        <f t="shared" si="51"/>
        <v>MMR003Fatalities in all crises</v>
      </c>
      <c r="L1659" s="290">
        <v>43510</v>
      </c>
      <c r="M1659" s="290" t="s">
        <v>3248</v>
      </c>
    </row>
    <row r="1660" spans="1:13" ht="15.5" hidden="1" thickTop="1" thickBot="1" x14ac:dyDescent="0.4">
      <c r="A1660" s="283" t="s">
        <v>787</v>
      </c>
      <c r="B1660" s="284" t="str">
        <f>VLOOKUP(A1660,Lists!B:C,2,FALSE)</f>
        <v>MMR003</v>
      </c>
      <c r="C1660" s="284" t="str">
        <f>VLOOKUP(A1660,Lists!B:D,3,FALSE)</f>
        <v>MMR</v>
      </c>
      <c r="D1660" s="285" t="s">
        <v>688</v>
      </c>
      <c r="E1660" s="285">
        <v>3</v>
      </c>
      <c r="F1660" s="285" t="s">
        <v>1924</v>
      </c>
      <c r="G1660" s="285" t="s">
        <v>732</v>
      </c>
      <c r="H1660" s="278">
        <f t="shared" si="50"/>
        <v>1</v>
      </c>
      <c r="I1660" s="251" t="s">
        <v>1930</v>
      </c>
      <c r="J1660" s="285" t="s">
        <v>1943</v>
      </c>
      <c r="K1660" s="278" t="str">
        <f t="shared" si="51"/>
        <v>MMR003Crisis affected groups</v>
      </c>
      <c r="L1660" s="286">
        <v>43510</v>
      </c>
      <c r="M1660" s="286" t="s">
        <v>3248</v>
      </c>
    </row>
    <row r="1661" spans="1:13" ht="15.5" hidden="1" thickTop="1" thickBot="1" x14ac:dyDescent="0.4">
      <c r="A1661" s="287" t="s">
        <v>787</v>
      </c>
      <c r="B1661" s="288" t="str">
        <f>VLOOKUP(A1661,Lists!B:C,2,FALSE)</f>
        <v>MMR003</v>
      </c>
      <c r="C1661" s="288" t="str">
        <f>VLOOKUP(A1661,Lists!B:D,3,FALSE)</f>
        <v>MMR</v>
      </c>
      <c r="D1661" s="289" t="s">
        <v>691</v>
      </c>
      <c r="E1661" s="289" t="s">
        <v>446</v>
      </c>
      <c r="F1661" s="289"/>
      <c r="G1661" s="289" t="s">
        <v>731</v>
      </c>
      <c r="H1661" s="278">
        <f t="shared" si="50"/>
        <v>2</v>
      </c>
      <c r="I1661" s="252"/>
      <c r="J1661" s="289" t="s">
        <v>1333</v>
      </c>
      <c r="K1661" s="278" t="str">
        <f t="shared" si="51"/>
        <v>MMR003People facing limited access constraints</v>
      </c>
      <c r="L1661" s="290">
        <v>43510</v>
      </c>
      <c r="M1661" s="290" t="s">
        <v>3248</v>
      </c>
    </row>
    <row r="1662" spans="1:13" ht="15.5" hidden="1" thickTop="1" thickBot="1" x14ac:dyDescent="0.4">
      <c r="A1662" s="283" t="s">
        <v>787</v>
      </c>
      <c r="B1662" s="284" t="str">
        <f>VLOOKUP(A1662,Lists!B:C,2,FALSE)</f>
        <v>MMR003</v>
      </c>
      <c r="C1662" s="284" t="str">
        <f>VLOOKUP(A1662,Lists!B:D,3,FALSE)</f>
        <v>MMR</v>
      </c>
      <c r="D1662" s="285" t="s">
        <v>692</v>
      </c>
      <c r="E1662" s="285" t="s">
        <v>446</v>
      </c>
      <c r="F1662" s="285"/>
      <c r="G1662" s="285" t="s">
        <v>731</v>
      </c>
      <c r="H1662" s="278">
        <f t="shared" si="50"/>
        <v>2</v>
      </c>
      <c r="I1662" s="251"/>
      <c r="J1662" s="285" t="s">
        <v>1333</v>
      </c>
      <c r="K1662" s="278" t="str">
        <f t="shared" si="51"/>
        <v>MMR003People facing restricted access constraints</v>
      </c>
      <c r="L1662" s="286">
        <v>43510</v>
      </c>
      <c r="M1662" s="286" t="s">
        <v>3248</v>
      </c>
    </row>
    <row r="1663" spans="1:13" ht="15.5" hidden="1" thickTop="1" thickBot="1" x14ac:dyDescent="0.4">
      <c r="A1663" s="287" t="s">
        <v>787</v>
      </c>
      <c r="B1663" s="288" t="str">
        <f>VLOOKUP(A1663,Lists!B:C,2,FALSE)</f>
        <v>MMR003</v>
      </c>
      <c r="C1663" s="288" t="str">
        <f>VLOOKUP(A1663,Lists!B:D,3,FALSE)</f>
        <v>MMR</v>
      </c>
      <c r="D1663" s="289" t="s">
        <v>643</v>
      </c>
      <c r="E1663" s="289">
        <v>2</v>
      </c>
      <c r="F1663" s="289" t="s">
        <v>896</v>
      </c>
      <c r="G1663" s="289" t="s">
        <v>731</v>
      </c>
      <c r="H1663" s="278">
        <f t="shared" si="50"/>
        <v>2</v>
      </c>
      <c r="I1663" s="252"/>
      <c r="J1663" s="289"/>
      <c r="K1663" s="278" t="str">
        <f t="shared" si="51"/>
        <v>MMR003Impediments to entry into country (bureaucratic and administrative)</v>
      </c>
      <c r="L1663" s="290">
        <v>43510</v>
      </c>
      <c r="M1663" s="290" t="s">
        <v>3248</v>
      </c>
    </row>
    <row r="1664" spans="1:13" ht="15.5" hidden="1" thickTop="1" thickBot="1" x14ac:dyDescent="0.4">
      <c r="A1664" s="283" t="s">
        <v>787</v>
      </c>
      <c r="B1664" s="284" t="str">
        <f>VLOOKUP(A1664,Lists!B:C,2,FALSE)</f>
        <v>MMR003</v>
      </c>
      <c r="C1664" s="284" t="str">
        <f>VLOOKUP(A1664,Lists!B:D,3,FALSE)</f>
        <v>MMR</v>
      </c>
      <c r="D1664" s="285" t="s">
        <v>644</v>
      </c>
      <c r="E1664" s="285">
        <v>2</v>
      </c>
      <c r="F1664" s="285" t="s">
        <v>896</v>
      </c>
      <c r="G1664" s="285" t="s">
        <v>731</v>
      </c>
      <c r="H1664" s="278">
        <f t="shared" si="50"/>
        <v>2</v>
      </c>
      <c r="I1664" s="251"/>
      <c r="J1664" s="285"/>
      <c r="K1664" s="278" t="str">
        <f t="shared" si="51"/>
        <v>MMR003Restriction of movement (impediments to freedom of movement and/or administrative restrictions)</v>
      </c>
      <c r="L1664" s="286">
        <v>43510</v>
      </c>
      <c r="M1664" s="286" t="s">
        <v>3248</v>
      </c>
    </row>
    <row r="1665" spans="1:13" ht="15.5" hidden="1" thickTop="1" thickBot="1" x14ac:dyDescent="0.4">
      <c r="A1665" s="287" t="s">
        <v>787</v>
      </c>
      <c r="B1665" s="288" t="str">
        <f>VLOOKUP(A1665,Lists!B:C,2,FALSE)</f>
        <v>MMR003</v>
      </c>
      <c r="C1665" s="288" t="str">
        <f>VLOOKUP(A1665,Lists!B:D,3,FALSE)</f>
        <v>MMR</v>
      </c>
      <c r="D1665" s="289" t="s">
        <v>645</v>
      </c>
      <c r="E1665" s="289">
        <v>1</v>
      </c>
      <c r="F1665" s="289" t="s">
        <v>896</v>
      </c>
      <c r="G1665" s="289" t="s">
        <v>731</v>
      </c>
      <c r="H1665" s="278">
        <f t="shared" si="50"/>
        <v>2</v>
      </c>
      <c r="I1665" s="252"/>
      <c r="J1665" s="289"/>
      <c r="K1665" s="278" t="str">
        <f t="shared" si="51"/>
        <v>MMR003Interference into implementation of humanitarian activities</v>
      </c>
      <c r="L1665" s="290">
        <v>43510</v>
      </c>
      <c r="M1665" s="290" t="s">
        <v>3248</v>
      </c>
    </row>
    <row r="1666" spans="1:13" ht="15.5" hidden="1" thickTop="1" thickBot="1" x14ac:dyDescent="0.4">
      <c r="A1666" s="283" t="s">
        <v>787</v>
      </c>
      <c r="B1666" s="284" t="str">
        <f>VLOOKUP(A1666,Lists!B:C,2,FALSE)</f>
        <v>MMR003</v>
      </c>
      <c r="C1666" s="284" t="str">
        <f>VLOOKUP(A1666,Lists!B:D,3,FALSE)</f>
        <v>MMR</v>
      </c>
      <c r="D1666" s="285" t="s">
        <v>646</v>
      </c>
      <c r="E1666" s="285" t="s">
        <v>446</v>
      </c>
      <c r="F1666" s="285" t="s">
        <v>896</v>
      </c>
      <c r="G1666" s="285" t="s">
        <v>731</v>
      </c>
      <c r="H1666" s="278">
        <f t="shared" ref="H1666:H1729" si="52">IF(G1666="x","x",IF(G1666="Low",3,IF(G1666="Medium",2,IF(G1666="High",1,FALSE))))</f>
        <v>2</v>
      </c>
      <c r="I1666" s="251"/>
      <c r="J1666" s="285"/>
      <c r="K1666" s="278" t="str">
        <f t="shared" ref="K1666:K1729" si="53">B1666&amp;""&amp;D1666</f>
        <v>MMR003Violence against personnel, facilities and assets</v>
      </c>
      <c r="L1666" s="286">
        <v>43510</v>
      </c>
      <c r="M1666" s="286" t="s">
        <v>3248</v>
      </c>
    </row>
    <row r="1667" spans="1:13" ht="15.5" hidden="1" thickTop="1" thickBot="1" x14ac:dyDescent="0.4">
      <c r="A1667" s="287" t="s">
        <v>787</v>
      </c>
      <c r="B1667" s="288" t="str">
        <f>VLOOKUP(A1667,Lists!B:C,2,FALSE)</f>
        <v>MMR003</v>
      </c>
      <c r="C1667" s="288" t="str">
        <f>VLOOKUP(A1667,Lists!B:D,3,FALSE)</f>
        <v>MMR</v>
      </c>
      <c r="D1667" s="289" t="s">
        <v>647</v>
      </c>
      <c r="E1667" s="289">
        <v>2</v>
      </c>
      <c r="F1667" s="289" t="s">
        <v>896</v>
      </c>
      <c r="G1667" s="289" t="s">
        <v>731</v>
      </c>
      <c r="H1667" s="278">
        <f t="shared" si="52"/>
        <v>2</v>
      </c>
      <c r="I1667" s="252"/>
      <c r="J1667" s="289"/>
      <c r="K1667" s="278" t="str">
        <f t="shared" si="53"/>
        <v>MMR003Denial of existence of humanitarian needs or entitlements to assistance</v>
      </c>
      <c r="L1667" s="290">
        <v>43510</v>
      </c>
      <c r="M1667" s="290" t="s">
        <v>3248</v>
      </c>
    </row>
    <row r="1668" spans="1:13" ht="15.5" hidden="1" thickTop="1" thickBot="1" x14ac:dyDescent="0.4">
      <c r="A1668" s="283" t="s">
        <v>787</v>
      </c>
      <c r="B1668" s="284" t="str">
        <f>VLOOKUP(A1668,Lists!B:C,2,FALSE)</f>
        <v>MMR003</v>
      </c>
      <c r="C1668" s="284" t="str">
        <f>VLOOKUP(A1668,Lists!B:D,3,FALSE)</f>
        <v>MMR</v>
      </c>
      <c r="D1668" s="285" t="s">
        <v>651</v>
      </c>
      <c r="E1668" s="285">
        <v>1</v>
      </c>
      <c r="F1668" s="285" t="s">
        <v>896</v>
      </c>
      <c r="G1668" s="285" t="s">
        <v>731</v>
      </c>
      <c r="H1668" s="278">
        <f t="shared" si="52"/>
        <v>2</v>
      </c>
      <c r="I1668" s="251"/>
      <c r="J1668" s="285"/>
      <c r="K1668" s="278" t="str">
        <f t="shared" si="53"/>
        <v>MMR003Physical constraints in the environment (obstacles related to terrain, climate, lack of infrastructure, etc.)</v>
      </c>
      <c r="L1668" s="286">
        <v>43510</v>
      </c>
      <c r="M1668" s="286" t="s">
        <v>3248</v>
      </c>
    </row>
    <row r="1669" spans="1:13" ht="15.5" hidden="1" thickTop="1" thickBot="1" x14ac:dyDescent="0.4">
      <c r="A1669" s="287" t="s">
        <v>787</v>
      </c>
      <c r="B1669" s="288" t="str">
        <f>VLOOKUP(A1669,Lists!B:C,2,FALSE)</f>
        <v>MMR003</v>
      </c>
      <c r="C1669" s="288" t="str">
        <f>VLOOKUP(A1669,Lists!B:D,3,FALSE)</f>
        <v>MMR</v>
      </c>
      <c r="D1669" s="289" t="s">
        <v>650</v>
      </c>
      <c r="E1669" s="289">
        <v>3</v>
      </c>
      <c r="F1669" s="289" t="s">
        <v>896</v>
      </c>
      <c r="G1669" s="289" t="s">
        <v>731</v>
      </c>
      <c r="H1669" s="278">
        <f t="shared" si="52"/>
        <v>2</v>
      </c>
      <c r="I1669" s="252"/>
      <c r="J1669" s="289"/>
      <c r="K1669" s="278" t="str">
        <f t="shared" si="53"/>
        <v xml:space="preserve">MMR003Presence of mines and improvised explosive devices </v>
      </c>
      <c r="L1669" s="290">
        <v>43510</v>
      </c>
      <c r="M1669" s="290" t="s">
        <v>3248</v>
      </c>
    </row>
    <row r="1670" spans="1:13" ht="15.5" hidden="1" thickTop="1" thickBot="1" x14ac:dyDescent="0.4">
      <c r="A1670" s="283" t="s">
        <v>787</v>
      </c>
      <c r="B1670" s="284" t="str">
        <f>VLOOKUP(A1670,Lists!B:C,2,FALSE)</f>
        <v>MMR003</v>
      </c>
      <c r="C1670" s="284" t="str">
        <f>VLOOKUP(A1670,Lists!B:D,3,FALSE)</f>
        <v>MMR</v>
      </c>
      <c r="D1670" s="285" t="s">
        <v>649</v>
      </c>
      <c r="E1670" s="285">
        <v>1</v>
      </c>
      <c r="F1670" s="285" t="s">
        <v>896</v>
      </c>
      <c r="G1670" s="285" t="s">
        <v>731</v>
      </c>
      <c r="H1670" s="278">
        <f t="shared" si="52"/>
        <v>2</v>
      </c>
      <c r="I1670" s="251"/>
      <c r="J1670" s="285"/>
      <c r="K1670" s="278" t="str">
        <f t="shared" si="53"/>
        <v>MMR003Ongoing insecurity/hostilities affecting humanitarian assistance</v>
      </c>
      <c r="L1670" s="286">
        <v>43510</v>
      </c>
      <c r="M1670" s="286" t="s">
        <v>3248</v>
      </c>
    </row>
    <row r="1671" spans="1:13" ht="15.5" hidden="1" thickTop="1" thickBot="1" x14ac:dyDescent="0.4">
      <c r="A1671" s="287" t="s">
        <v>787</v>
      </c>
      <c r="B1671" s="288" t="str">
        <f>VLOOKUP(A1671,Lists!B:C,2,FALSE)</f>
        <v>MMR003</v>
      </c>
      <c r="C1671" s="288" t="str">
        <f>VLOOKUP(A1671,Lists!B:D,3,FALSE)</f>
        <v>MMR</v>
      </c>
      <c r="D1671" s="289" t="s">
        <v>648</v>
      </c>
      <c r="E1671" s="289">
        <v>1</v>
      </c>
      <c r="F1671" s="289" t="s">
        <v>896</v>
      </c>
      <c r="G1671" s="289" t="s">
        <v>731</v>
      </c>
      <c r="H1671" s="278">
        <f t="shared" si="52"/>
        <v>2</v>
      </c>
      <c r="I1671" s="252"/>
      <c r="J1671" s="289"/>
      <c r="K1671" s="278" t="str">
        <f t="shared" si="53"/>
        <v>MMR003Restriction and obstruction of access to services and assistance</v>
      </c>
      <c r="L1671" s="290">
        <v>43510</v>
      </c>
      <c r="M1671" s="290" t="s">
        <v>3248</v>
      </c>
    </row>
    <row r="1672" spans="1:13" ht="15.5" hidden="1" thickTop="1" thickBot="1" x14ac:dyDescent="0.4">
      <c r="A1672" s="283" t="s">
        <v>2960</v>
      </c>
      <c r="B1672" s="284" t="str">
        <f>VLOOKUP(A1672,Lists!B:C,2,FALSE)</f>
        <v>GTM001</v>
      </c>
      <c r="C1672" s="284" t="str">
        <f>VLOOKUP(A1672,Lists!B:D,3,FALSE)</f>
        <v>GTM</v>
      </c>
      <c r="D1672" s="285" t="s">
        <v>522</v>
      </c>
      <c r="E1672" s="285">
        <v>16910000</v>
      </c>
      <c r="F1672" s="285" t="s">
        <v>1970</v>
      </c>
      <c r="G1672" s="285" t="s">
        <v>731</v>
      </c>
      <c r="H1672" s="278">
        <f t="shared" si="52"/>
        <v>2</v>
      </c>
      <c r="I1672" s="251" t="s">
        <v>1968</v>
      </c>
      <c r="J1672" s="285" t="s">
        <v>1969</v>
      </c>
      <c r="K1672" s="278" t="str">
        <f t="shared" si="53"/>
        <v>GTM001Total population</v>
      </c>
      <c r="L1672" s="286">
        <v>43510</v>
      </c>
      <c r="M1672" s="286" t="s">
        <v>3248</v>
      </c>
    </row>
    <row r="1673" spans="1:13" ht="15.5" hidden="1" thickTop="1" thickBot="1" x14ac:dyDescent="0.4">
      <c r="A1673" s="287" t="s">
        <v>2960</v>
      </c>
      <c r="B1673" s="288" t="str">
        <f>VLOOKUP(A1673,Lists!B:C,2,FALSE)</f>
        <v>GTM001</v>
      </c>
      <c r="C1673" s="288" t="str">
        <f>VLOOKUP(A1673,Lists!B:D,3,FALSE)</f>
        <v>GTM</v>
      </c>
      <c r="D1673" s="289" t="s">
        <v>660</v>
      </c>
      <c r="E1673" s="289">
        <v>109000</v>
      </c>
      <c r="F1673" s="289" t="s">
        <v>1971</v>
      </c>
      <c r="G1673" s="289" t="s">
        <v>731</v>
      </c>
      <c r="H1673" s="278">
        <f t="shared" si="52"/>
        <v>2</v>
      </c>
      <c r="I1673" s="252" t="s">
        <v>1973</v>
      </c>
      <c r="J1673" s="289" t="s">
        <v>1969</v>
      </c>
      <c r="K1673" s="278" t="str">
        <f t="shared" si="53"/>
        <v>GTM001Landmass affected</v>
      </c>
      <c r="L1673" s="290">
        <v>43510</v>
      </c>
      <c r="M1673" s="290" t="s">
        <v>3248</v>
      </c>
    </row>
    <row r="1674" spans="1:13" ht="15.5" hidden="1" thickTop="1" thickBot="1" x14ac:dyDescent="0.4">
      <c r="A1674" s="283" t="s">
        <v>2960</v>
      </c>
      <c r="B1674" s="284" t="str">
        <f>VLOOKUP(A1674,Lists!B:C,2,FALSE)</f>
        <v>GTM001</v>
      </c>
      <c r="C1674" s="284" t="str">
        <f>VLOOKUP(A1674,Lists!B:D,3,FALSE)</f>
        <v>GTM</v>
      </c>
      <c r="D1674" s="285" t="s">
        <v>737</v>
      </c>
      <c r="E1674" s="285">
        <v>16910000</v>
      </c>
      <c r="F1674" s="285" t="s">
        <v>1972</v>
      </c>
      <c r="G1674" s="285" t="s">
        <v>731</v>
      </c>
      <c r="H1674" s="278">
        <f t="shared" si="52"/>
        <v>2</v>
      </c>
      <c r="I1674" s="251" t="s">
        <v>1973</v>
      </c>
      <c r="J1674" s="285" t="s">
        <v>1969</v>
      </c>
      <c r="K1674" s="278" t="str">
        <f t="shared" si="53"/>
        <v>GTM001People exposed</v>
      </c>
      <c r="L1674" s="286">
        <v>43510</v>
      </c>
      <c r="M1674" s="286" t="s">
        <v>3248</v>
      </c>
    </row>
    <row r="1675" spans="1:13" ht="15.5" hidden="1" thickTop="1" thickBot="1" x14ac:dyDescent="0.4">
      <c r="A1675" s="287" t="s">
        <v>2960</v>
      </c>
      <c r="B1675" s="288" t="str">
        <f>VLOOKUP(A1675,Lists!B:C,2,FALSE)</f>
        <v>GTM001</v>
      </c>
      <c r="C1675" s="288" t="str">
        <f>VLOOKUP(A1675,Lists!B:D,3,FALSE)</f>
        <v>GTM</v>
      </c>
      <c r="D1675" s="289" t="s">
        <v>533</v>
      </c>
      <c r="E1675" s="289">
        <v>13024000</v>
      </c>
      <c r="F1675" s="289" t="s">
        <v>1974</v>
      </c>
      <c r="G1675" s="289" t="s">
        <v>731</v>
      </c>
      <c r="H1675" s="278">
        <f t="shared" si="52"/>
        <v>2</v>
      </c>
      <c r="I1675" s="252" t="s">
        <v>1975</v>
      </c>
      <c r="J1675" s="289" t="s">
        <v>1976</v>
      </c>
      <c r="K1675" s="278" t="str">
        <f t="shared" si="53"/>
        <v>GTM001People affected</v>
      </c>
      <c r="L1675" s="290">
        <v>43510</v>
      </c>
      <c r="M1675" s="290" t="s">
        <v>3248</v>
      </c>
    </row>
    <row r="1676" spans="1:13" ht="15.5" thickTop="1" thickBot="1" x14ac:dyDescent="0.4">
      <c r="A1676" s="283" t="s">
        <v>2960</v>
      </c>
      <c r="B1676" s="284" t="str">
        <f>VLOOKUP(A1676,Lists!B:C,2,FALSE)</f>
        <v>GTM001</v>
      </c>
      <c r="C1676" s="284" t="str">
        <f>VLOOKUP(A1676,Lists!B:D,3,FALSE)</f>
        <v>GTM</v>
      </c>
      <c r="D1676" s="285" t="s">
        <v>666</v>
      </c>
      <c r="E1676" s="285" t="s">
        <v>446</v>
      </c>
      <c r="F1676" s="285" t="s">
        <v>1977</v>
      </c>
      <c r="G1676" s="285" t="s">
        <v>731</v>
      </c>
      <c r="H1676" s="278">
        <f t="shared" si="52"/>
        <v>2</v>
      </c>
      <c r="I1676" s="251" t="s">
        <v>1978</v>
      </c>
      <c r="J1676" s="285" t="s">
        <v>1979</v>
      </c>
      <c r="K1676" s="278" t="str">
        <f t="shared" si="53"/>
        <v>GTM001People displaced</v>
      </c>
      <c r="L1676" s="286">
        <v>43510</v>
      </c>
      <c r="M1676" s="286" t="s">
        <v>3248</v>
      </c>
    </row>
    <row r="1677" spans="1:13" ht="15.5" hidden="1" thickTop="1" thickBot="1" x14ac:dyDescent="0.4">
      <c r="A1677" s="287" t="s">
        <v>2960</v>
      </c>
      <c r="B1677" s="288" t="str">
        <f>VLOOKUP(A1677,Lists!B:C,2,FALSE)</f>
        <v>GTM001</v>
      </c>
      <c r="C1677" s="288" t="str">
        <f>VLOOKUP(A1677,Lists!B:D,3,FALSE)</f>
        <v>GTM</v>
      </c>
      <c r="D1677" s="289" t="s">
        <v>5027</v>
      </c>
      <c r="E1677" s="289" t="s">
        <v>446</v>
      </c>
      <c r="F1677" s="289"/>
      <c r="G1677" s="289" t="s">
        <v>731</v>
      </c>
      <c r="H1677" s="278">
        <f t="shared" si="52"/>
        <v>2</v>
      </c>
      <c r="I1677" s="252"/>
      <c r="J1677" s="289"/>
      <c r="K1677" s="278" t="str">
        <f t="shared" si="53"/>
        <v>GTM001Injuries reported</v>
      </c>
      <c r="L1677" s="290">
        <v>43510</v>
      </c>
      <c r="M1677" s="290" t="s">
        <v>3248</v>
      </c>
    </row>
    <row r="1678" spans="1:13" ht="15.5" hidden="1" thickTop="1" thickBot="1" x14ac:dyDescent="0.4">
      <c r="A1678" s="283" t="s">
        <v>2960</v>
      </c>
      <c r="B1678" s="284" t="str">
        <f>VLOOKUP(A1678,Lists!B:C,2,FALSE)</f>
        <v>GTM001</v>
      </c>
      <c r="C1678" s="284" t="str">
        <f>VLOOKUP(A1678,Lists!B:D,3,FALSE)</f>
        <v>GTM</v>
      </c>
      <c r="D1678" s="285" t="s">
        <v>5028</v>
      </c>
      <c r="E1678" s="285" t="s">
        <v>446</v>
      </c>
      <c r="F1678" s="285"/>
      <c r="G1678" s="285" t="s">
        <v>731</v>
      </c>
      <c r="H1678" s="278">
        <f t="shared" si="52"/>
        <v>2</v>
      </c>
      <c r="I1678" s="251"/>
      <c r="J1678" s="285"/>
      <c r="K1678" s="278" t="str">
        <f t="shared" si="53"/>
        <v>GTM001Illness cases reported</v>
      </c>
      <c r="L1678" s="286">
        <v>43510</v>
      </c>
      <c r="M1678" s="286" t="s">
        <v>3248</v>
      </c>
    </row>
    <row r="1679" spans="1:13" ht="15.5" hidden="1" thickTop="1" thickBot="1" x14ac:dyDescent="0.4">
      <c r="A1679" s="287" t="s">
        <v>2960</v>
      </c>
      <c r="B1679" s="288" t="str">
        <f>VLOOKUP(A1679,Lists!B:C,2,FALSE)</f>
        <v>GTM001</v>
      </c>
      <c r="C1679" s="288" t="str">
        <f>VLOOKUP(A1679,Lists!B:D,3,FALSE)</f>
        <v>GTM</v>
      </c>
      <c r="D1679" s="289" t="s">
        <v>5029</v>
      </c>
      <c r="E1679" s="289">
        <v>1940</v>
      </c>
      <c r="F1679" s="289" t="s">
        <v>1981</v>
      </c>
      <c r="G1679" s="289" t="s">
        <v>731</v>
      </c>
      <c r="H1679" s="278">
        <f t="shared" si="52"/>
        <v>2</v>
      </c>
      <c r="I1679" s="252" t="s">
        <v>1980</v>
      </c>
      <c r="J1679" s="289" t="s">
        <v>1982</v>
      </c>
      <c r="K1679" s="278" t="str">
        <f t="shared" si="53"/>
        <v>GTM001Fatalities reported</v>
      </c>
      <c r="L1679" s="290">
        <v>43510</v>
      </c>
      <c r="M1679" s="290" t="s">
        <v>3248</v>
      </c>
    </row>
    <row r="1680" spans="1:13" ht="15.5" hidden="1" thickTop="1" thickBot="1" x14ac:dyDescent="0.4">
      <c r="A1680" s="283" t="s">
        <v>2960</v>
      </c>
      <c r="B1680" s="284" t="str">
        <f>VLOOKUP(A1680,Lists!B:C,2,FALSE)</f>
        <v>GTM001</v>
      </c>
      <c r="C1680" s="284" t="str">
        <f>VLOOKUP(A1680,Lists!B:D,3,FALSE)</f>
        <v>GTM</v>
      </c>
      <c r="D1680" s="285" t="s">
        <v>5108</v>
      </c>
      <c r="E1680" s="285">
        <v>0</v>
      </c>
      <c r="F1680" s="285"/>
      <c r="G1680" s="285" t="s">
        <v>731</v>
      </c>
      <c r="H1680" s="278">
        <f t="shared" si="52"/>
        <v>2</v>
      </c>
      <c r="I1680" s="251"/>
      <c r="J1680" s="285"/>
      <c r="K1680" s="278" t="str">
        <f t="shared" si="53"/>
        <v>GTM001Buildings damaged</v>
      </c>
      <c r="L1680" s="286">
        <v>43510</v>
      </c>
      <c r="M1680" s="286" t="s">
        <v>3248</v>
      </c>
    </row>
    <row r="1681" spans="1:13" ht="15.5" hidden="1" thickTop="1" thickBot="1" x14ac:dyDescent="0.4">
      <c r="A1681" s="287" t="s">
        <v>2960</v>
      </c>
      <c r="B1681" s="288" t="str">
        <f>VLOOKUP(A1681,Lists!B:C,2,FALSE)</f>
        <v>GTM001</v>
      </c>
      <c r="C1681" s="288" t="str">
        <f>VLOOKUP(A1681,Lists!B:D,3,FALSE)</f>
        <v>GTM</v>
      </c>
      <c r="D1681" s="289" t="s">
        <v>5109</v>
      </c>
      <c r="E1681" s="289">
        <v>0</v>
      </c>
      <c r="F1681" s="289"/>
      <c r="G1681" s="289" t="s">
        <v>731</v>
      </c>
      <c r="H1681" s="278">
        <f t="shared" si="52"/>
        <v>2</v>
      </c>
      <c r="I1681" s="252"/>
      <c r="J1681" s="289"/>
      <c r="K1681" s="278" t="str">
        <f t="shared" si="53"/>
        <v>GTM001Buildings destroyed</v>
      </c>
      <c r="L1681" s="290">
        <v>43510</v>
      </c>
      <c r="M1681" s="290" t="s">
        <v>3248</v>
      </c>
    </row>
    <row r="1682" spans="1:13" ht="15.5" hidden="1" thickTop="1" thickBot="1" x14ac:dyDescent="0.4">
      <c r="A1682" s="283" t="s">
        <v>2960</v>
      </c>
      <c r="B1682" s="284" t="str">
        <f>VLOOKUP(A1682,Lists!B:C,2,FALSE)</f>
        <v>GTM001</v>
      </c>
      <c r="C1682" s="284" t="str">
        <f>VLOOKUP(A1682,Lists!B:D,3,FALSE)</f>
        <v>GTM</v>
      </c>
      <c r="D1682" s="285" t="s">
        <v>742</v>
      </c>
      <c r="E1682" s="285" t="s">
        <v>446</v>
      </c>
      <c r="F1682" s="285"/>
      <c r="G1682" s="285" t="s">
        <v>731</v>
      </c>
      <c r="H1682" s="278">
        <f t="shared" si="52"/>
        <v>2</v>
      </c>
      <c r="I1682" s="251"/>
      <c r="J1682" s="285"/>
      <c r="K1682" s="278" t="str">
        <f t="shared" si="53"/>
        <v>GTM001Economic Losses</v>
      </c>
      <c r="L1682" s="286">
        <v>43510</v>
      </c>
      <c r="M1682" s="286" t="s">
        <v>3248</v>
      </c>
    </row>
    <row r="1683" spans="1:13" ht="15.5" hidden="1" thickTop="1" thickBot="1" x14ac:dyDescent="0.4">
      <c r="A1683" s="287" t="s">
        <v>2960</v>
      </c>
      <c r="B1683" s="288" t="str">
        <f>VLOOKUP(A1683,Lists!B:C,2,FALSE)</f>
        <v>GTM001</v>
      </c>
      <c r="C1683" s="288" t="str">
        <f>VLOOKUP(A1683,Lists!B:D,3,FALSE)</f>
        <v>GTM</v>
      </c>
      <c r="D1683" s="289" t="s">
        <v>752</v>
      </c>
      <c r="E1683" s="289">
        <v>13024000</v>
      </c>
      <c r="F1683" s="289" t="s">
        <v>1974</v>
      </c>
      <c r="G1683" s="289" t="s">
        <v>731</v>
      </c>
      <c r="H1683" s="278">
        <f t="shared" si="52"/>
        <v>2</v>
      </c>
      <c r="I1683" s="252" t="s">
        <v>1975</v>
      </c>
      <c r="J1683" s="289" t="s">
        <v>1976</v>
      </c>
      <c r="K1683" s="278" t="str">
        <f t="shared" si="53"/>
        <v>GTM001People in Need</v>
      </c>
      <c r="L1683" s="290">
        <v>43510</v>
      </c>
      <c r="M1683" s="290" t="s">
        <v>3248</v>
      </c>
    </row>
    <row r="1684" spans="1:13" ht="15.5" hidden="1" thickTop="1" thickBot="1" x14ac:dyDescent="0.4">
      <c r="A1684" s="283" t="s">
        <v>2960</v>
      </c>
      <c r="B1684" s="284" t="str">
        <f>VLOOKUP(A1684,Lists!B:C,2,FALSE)</f>
        <v>GTM001</v>
      </c>
      <c r="C1684" s="284" t="str">
        <f>VLOOKUP(A1684,Lists!B:D,3,FALSE)</f>
        <v>GTM</v>
      </c>
      <c r="D1684" s="285" t="s">
        <v>5110</v>
      </c>
      <c r="E1684" s="285">
        <v>6561549</v>
      </c>
      <c r="F1684" s="285"/>
      <c r="G1684" s="285" t="s">
        <v>731</v>
      </c>
      <c r="H1684" s="278">
        <f t="shared" si="52"/>
        <v>2</v>
      </c>
      <c r="I1684" s="251"/>
      <c r="J1684" s="285" t="s">
        <v>1983</v>
      </c>
      <c r="K1684" s="278" t="str">
        <f t="shared" si="53"/>
        <v>GTM001Minimal humanitarian conditions - Level 1</v>
      </c>
      <c r="L1684" s="286">
        <v>43510</v>
      </c>
      <c r="M1684" s="286" t="s">
        <v>3248</v>
      </c>
    </row>
    <row r="1685" spans="1:13" ht="15.5" hidden="1" thickTop="1" thickBot="1" x14ac:dyDescent="0.4">
      <c r="A1685" s="287" t="s">
        <v>2960</v>
      </c>
      <c r="B1685" s="288" t="str">
        <f>VLOOKUP(A1685,Lists!B:C,2,FALSE)</f>
        <v>GTM001</v>
      </c>
      <c r="C1685" s="288" t="str">
        <f>VLOOKUP(A1685,Lists!B:D,3,FALSE)</f>
        <v>GTM</v>
      </c>
      <c r="D1685" s="289" t="s">
        <v>5111</v>
      </c>
      <c r="E1685" s="289">
        <v>3773287</v>
      </c>
      <c r="F1685" s="289"/>
      <c r="G1685" s="289" t="s">
        <v>731</v>
      </c>
      <c r="H1685" s="278">
        <f t="shared" si="52"/>
        <v>2</v>
      </c>
      <c r="I1685" s="252"/>
      <c r="J1685" s="289" t="s">
        <v>1984</v>
      </c>
      <c r="K1685" s="278" t="str">
        <f t="shared" si="53"/>
        <v>GTM001Stressed humanitarian conditions - Level 2</v>
      </c>
      <c r="L1685" s="290">
        <v>43510</v>
      </c>
      <c r="M1685" s="290" t="s">
        <v>3248</v>
      </c>
    </row>
    <row r="1686" spans="1:13" ht="15.5" hidden="1" thickTop="1" thickBot="1" x14ac:dyDescent="0.4">
      <c r="A1686" s="283" t="s">
        <v>2960</v>
      </c>
      <c r="B1686" s="284" t="str">
        <f>VLOOKUP(A1686,Lists!B:C,2,FALSE)</f>
        <v>GTM001</v>
      </c>
      <c r="C1686" s="284" t="str">
        <f>VLOOKUP(A1686,Lists!B:D,3,FALSE)</f>
        <v>GTM</v>
      </c>
      <c r="D1686" s="285" t="s">
        <v>5112</v>
      </c>
      <c r="E1686" s="285">
        <v>2688850</v>
      </c>
      <c r="F1686" s="285"/>
      <c r="G1686" s="285" t="s">
        <v>731</v>
      </c>
      <c r="H1686" s="278">
        <f t="shared" si="52"/>
        <v>2</v>
      </c>
      <c r="I1686" s="251"/>
      <c r="J1686" s="285" t="s">
        <v>1985</v>
      </c>
      <c r="K1686" s="278" t="str">
        <f t="shared" si="53"/>
        <v>GTM001Moderate humanitarian conditions - Level 3</v>
      </c>
      <c r="L1686" s="286">
        <v>43510</v>
      </c>
      <c r="M1686" s="286" t="s">
        <v>3248</v>
      </c>
    </row>
    <row r="1687" spans="1:13" ht="15.5" hidden="1" thickTop="1" thickBot="1" x14ac:dyDescent="0.4">
      <c r="A1687" s="287" t="s">
        <v>2960</v>
      </c>
      <c r="B1687" s="288" t="str">
        <f>VLOOKUP(A1687,Lists!B:C,2,FALSE)</f>
        <v>GTM001</v>
      </c>
      <c r="C1687" s="288" t="str">
        <f>VLOOKUP(A1687,Lists!B:D,3,FALSE)</f>
        <v>GTM</v>
      </c>
      <c r="D1687" s="289" t="s">
        <v>5113</v>
      </c>
      <c r="E1687" s="289">
        <v>0</v>
      </c>
      <c r="F1687" s="289"/>
      <c r="G1687" s="289" t="s">
        <v>731</v>
      </c>
      <c r="H1687" s="278">
        <f t="shared" si="52"/>
        <v>2</v>
      </c>
      <c r="I1687" s="252"/>
      <c r="J1687" s="289" t="s">
        <v>1986</v>
      </c>
      <c r="K1687" s="278" t="str">
        <f t="shared" si="53"/>
        <v>GTM001Severe humanitarian conditions - Level 4</v>
      </c>
      <c r="L1687" s="290">
        <v>43510</v>
      </c>
      <c r="M1687" s="290" t="s">
        <v>3248</v>
      </c>
    </row>
    <row r="1688" spans="1:13" ht="15.5" hidden="1" thickTop="1" thickBot="1" x14ac:dyDescent="0.4">
      <c r="A1688" s="283" t="s">
        <v>2960</v>
      </c>
      <c r="B1688" s="284" t="str">
        <f>VLOOKUP(A1688,Lists!B:C,2,FALSE)</f>
        <v>GTM001</v>
      </c>
      <c r="C1688" s="284" t="str">
        <f>VLOOKUP(A1688,Lists!B:D,3,FALSE)</f>
        <v>GTM</v>
      </c>
      <c r="D1688" s="285" t="s">
        <v>5114</v>
      </c>
      <c r="E1688" s="285">
        <v>0</v>
      </c>
      <c r="F1688" s="285"/>
      <c r="G1688" s="285" t="s">
        <v>731</v>
      </c>
      <c r="H1688" s="278">
        <f t="shared" si="52"/>
        <v>2</v>
      </c>
      <c r="I1688" s="251"/>
      <c r="J1688" s="285" t="s">
        <v>1987</v>
      </c>
      <c r="K1688" s="278" t="str">
        <f t="shared" si="53"/>
        <v>GTM001Extreme humanitarian conditions - Level 5</v>
      </c>
      <c r="L1688" s="286">
        <v>43510</v>
      </c>
      <c r="M1688" s="286" t="s">
        <v>3248</v>
      </c>
    </row>
    <row r="1689" spans="1:13" ht="15.5" hidden="1" thickTop="1" thickBot="1" x14ac:dyDescent="0.4">
      <c r="A1689" s="287" t="s">
        <v>2960</v>
      </c>
      <c r="B1689" s="288" t="str">
        <f>VLOOKUP(A1689,Lists!B:C,2,FALSE)</f>
        <v>GTM001</v>
      </c>
      <c r="C1689" s="288" t="str">
        <f>VLOOKUP(A1689,Lists!B:D,3,FALSE)</f>
        <v>GTM</v>
      </c>
      <c r="D1689" s="289" t="s">
        <v>5115</v>
      </c>
      <c r="E1689" s="289">
        <v>1940</v>
      </c>
      <c r="F1689" s="289" t="s">
        <v>1981</v>
      </c>
      <c r="G1689" s="289" t="s">
        <v>731</v>
      </c>
      <c r="H1689" s="278">
        <f t="shared" si="52"/>
        <v>2</v>
      </c>
      <c r="I1689" s="252" t="s">
        <v>1980</v>
      </c>
      <c r="J1689" s="289" t="s">
        <v>1982</v>
      </c>
      <c r="K1689" s="278" t="str">
        <f t="shared" si="53"/>
        <v>GTM001Fatalities in all crises</v>
      </c>
      <c r="L1689" s="290">
        <v>43510</v>
      </c>
      <c r="M1689" s="290" t="s">
        <v>3248</v>
      </c>
    </row>
    <row r="1690" spans="1:13" ht="15.5" hidden="1" thickTop="1" thickBot="1" x14ac:dyDescent="0.4">
      <c r="A1690" s="283" t="s">
        <v>2960</v>
      </c>
      <c r="B1690" s="284" t="str">
        <f>VLOOKUP(A1690,Lists!B:C,2,FALSE)</f>
        <v>GTM001</v>
      </c>
      <c r="C1690" s="284" t="str">
        <f>VLOOKUP(A1690,Lists!B:D,3,FALSE)</f>
        <v>GTM</v>
      </c>
      <c r="D1690" s="285" t="s">
        <v>688</v>
      </c>
      <c r="E1690" s="285" t="s">
        <v>446</v>
      </c>
      <c r="F1690" s="285"/>
      <c r="G1690" s="285" t="s">
        <v>731</v>
      </c>
      <c r="H1690" s="278">
        <f t="shared" si="52"/>
        <v>2</v>
      </c>
      <c r="I1690" s="251"/>
      <c r="J1690" s="285" t="s">
        <v>1988</v>
      </c>
      <c r="K1690" s="278" t="str">
        <f t="shared" si="53"/>
        <v>GTM001Crisis affected groups</v>
      </c>
      <c r="L1690" s="286">
        <v>43510</v>
      </c>
      <c r="M1690" s="286" t="s">
        <v>3248</v>
      </c>
    </row>
    <row r="1691" spans="1:13" ht="15.5" hidden="1" thickTop="1" thickBot="1" x14ac:dyDescent="0.4">
      <c r="A1691" s="287" t="s">
        <v>2960</v>
      </c>
      <c r="B1691" s="288" t="str">
        <f>VLOOKUP(A1691,Lists!B:C,2,FALSE)</f>
        <v>GTM001</v>
      </c>
      <c r="C1691" s="288" t="str">
        <f>VLOOKUP(A1691,Lists!B:D,3,FALSE)</f>
        <v>GTM</v>
      </c>
      <c r="D1691" s="289" t="s">
        <v>691</v>
      </c>
      <c r="E1691" s="289" t="s">
        <v>446</v>
      </c>
      <c r="F1691" s="289"/>
      <c r="G1691" s="289" t="s">
        <v>731</v>
      </c>
      <c r="H1691" s="278">
        <f t="shared" si="52"/>
        <v>2</v>
      </c>
      <c r="I1691" s="252"/>
      <c r="J1691" s="289"/>
      <c r="K1691" s="278" t="str">
        <f t="shared" si="53"/>
        <v>GTM001People facing limited access constraints</v>
      </c>
      <c r="L1691" s="290">
        <v>43510</v>
      </c>
      <c r="M1691" s="290" t="s">
        <v>3248</v>
      </c>
    </row>
    <row r="1692" spans="1:13" ht="15.5" hidden="1" thickTop="1" thickBot="1" x14ac:dyDescent="0.4">
      <c r="A1692" s="283" t="s">
        <v>2960</v>
      </c>
      <c r="B1692" s="284" t="str">
        <f>VLOOKUP(A1692,Lists!B:C,2,FALSE)</f>
        <v>GTM001</v>
      </c>
      <c r="C1692" s="284" t="str">
        <f>VLOOKUP(A1692,Lists!B:D,3,FALSE)</f>
        <v>GTM</v>
      </c>
      <c r="D1692" s="285" t="s">
        <v>692</v>
      </c>
      <c r="E1692" s="285" t="s">
        <v>446</v>
      </c>
      <c r="F1692" s="285"/>
      <c r="G1692" s="285" t="s">
        <v>731</v>
      </c>
      <c r="H1692" s="278">
        <f t="shared" si="52"/>
        <v>2</v>
      </c>
      <c r="I1692" s="251"/>
      <c r="J1692" s="285"/>
      <c r="K1692" s="278" t="str">
        <f t="shared" si="53"/>
        <v>GTM001People facing restricted access constraints</v>
      </c>
      <c r="L1692" s="286">
        <v>43510</v>
      </c>
      <c r="M1692" s="286" t="s">
        <v>3248</v>
      </c>
    </row>
    <row r="1693" spans="1:13" ht="15.5" hidden="1" thickTop="1" thickBot="1" x14ac:dyDescent="0.4">
      <c r="A1693" s="287" t="s">
        <v>2960</v>
      </c>
      <c r="B1693" s="288" t="str">
        <f>VLOOKUP(A1693,Lists!B:C,2,FALSE)</f>
        <v>GTM001</v>
      </c>
      <c r="C1693" s="288" t="str">
        <f>VLOOKUP(A1693,Lists!B:D,3,FALSE)</f>
        <v>GTM</v>
      </c>
      <c r="D1693" s="289" t="s">
        <v>643</v>
      </c>
      <c r="E1693" s="289">
        <v>0</v>
      </c>
      <c r="F1693" s="289" t="s">
        <v>896</v>
      </c>
      <c r="G1693" s="289" t="s">
        <v>731</v>
      </c>
      <c r="H1693" s="278">
        <f t="shared" si="52"/>
        <v>2</v>
      </c>
      <c r="I1693" s="252"/>
      <c r="J1693" s="289"/>
      <c r="K1693" s="278" t="str">
        <f t="shared" si="53"/>
        <v>GTM001Impediments to entry into country (bureaucratic and administrative)</v>
      </c>
      <c r="L1693" s="290">
        <v>43510</v>
      </c>
      <c r="M1693" s="290" t="s">
        <v>3248</v>
      </c>
    </row>
    <row r="1694" spans="1:13" ht="15.5" hidden="1" thickTop="1" thickBot="1" x14ac:dyDescent="0.4">
      <c r="A1694" s="283" t="s">
        <v>2960</v>
      </c>
      <c r="B1694" s="284" t="str">
        <f>VLOOKUP(A1694,Lists!B:C,2,FALSE)</f>
        <v>GTM001</v>
      </c>
      <c r="C1694" s="284" t="str">
        <f>VLOOKUP(A1694,Lists!B:D,3,FALSE)</f>
        <v>GTM</v>
      </c>
      <c r="D1694" s="285" t="s">
        <v>644</v>
      </c>
      <c r="E1694" s="285">
        <v>0</v>
      </c>
      <c r="F1694" s="285" t="s">
        <v>896</v>
      </c>
      <c r="G1694" s="285" t="s">
        <v>731</v>
      </c>
      <c r="H1694" s="278">
        <f t="shared" si="52"/>
        <v>2</v>
      </c>
      <c r="I1694" s="251"/>
      <c r="J1694" s="285"/>
      <c r="K1694" s="278" t="str">
        <f t="shared" si="53"/>
        <v>GTM001Restriction of movement (impediments to freedom of movement and/or administrative restrictions)</v>
      </c>
      <c r="L1694" s="286">
        <v>43510</v>
      </c>
      <c r="M1694" s="286" t="s">
        <v>3248</v>
      </c>
    </row>
    <row r="1695" spans="1:13" ht="15.5" hidden="1" thickTop="1" thickBot="1" x14ac:dyDescent="0.4">
      <c r="A1695" s="287" t="s">
        <v>2960</v>
      </c>
      <c r="B1695" s="288" t="str">
        <f>VLOOKUP(A1695,Lists!B:C,2,FALSE)</f>
        <v>GTM001</v>
      </c>
      <c r="C1695" s="288" t="str">
        <f>VLOOKUP(A1695,Lists!B:D,3,FALSE)</f>
        <v>GTM</v>
      </c>
      <c r="D1695" s="289" t="s">
        <v>645</v>
      </c>
      <c r="E1695" s="289">
        <v>0</v>
      </c>
      <c r="F1695" s="289" t="s">
        <v>896</v>
      </c>
      <c r="G1695" s="289" t="s">
        <v>731</v>
      </c>
      <c r="H1695" s="278">
        <f t="shared" si="52"/>
        <v>2</v>
      </c>
      <c r="I1695" s="252"/>
      <c r="J1695" s="289"/>
      <c r="K1695" s="278" t="str">
        <f t="shared" si="53"/>
        <v>GTM001Interference into implementation of humanitarian activities</v>
      </c>
      <c r="L1695" s="290">
        <v>43510</v>
      </c>
      <c r="M1695" s="290" t="s">
        <v>3248</v>
      </c>
    </row>
    <row r="1696" spans="1:13" ht="15.5" hidden="1" thickTop="1" thickBot="1" x14ac:dyDescent="0.4">
      <c r="A1696" s="283" t="s">
        <v>2960</v>
      </c>
      <c r="B1696" s="284" t="str">
        <f>VLOOKUP(A1696,Lists!B:C,2,FALSE)</f>
        <v>GTM001</v>
      </c>
      <c r="C1696" s="284" t="str">
        <f>VLOOKUP(A1696,Lists!B:D,3,FALSE)</f>
        <v>GTM</v>
      </c>
      <c r="D1696" s="285" t="s">
        <v>646</v>
      </c>
      <c r="E1696" s="285">
        <v>0</v>
      </c>
      <c r="F1696" s="285" t="s">
        <v>896</v>
      </c>
      <c r="G1696" s="285" t="s">
        <v>731</v>
      </c>
      <c r="H1696" s="278">
        <f t="shared" si="52"/>
        <v>2</v>
      </c>
      <c r="I1696" s="251"/>
      <c r="J1696" s="285"/>
      <c r="K1696" s="278" t="str">
        <f t="shared" si="53"/>
        <v>GTM001Violence against personnel, facilities and assets</v>
      </c>
      <c r="L1696" s="286">
        <v>43510</v>
      </c>
      <c r="M1696" s="286" t="s">
        <v>3248</v>
      </c>
    </row>
    <row r="1697" spans="1:13" ht="15.5" hidden="1" thickTop="1" thickBot="1" x14ac:dyDescent="0.4">
      <c r="A1697" s="287" t="s">
        <v>2960</v>
      </c>
      <c r="B1697" s="288" t="str">
        <f>VLOOKUP(A1697,Lists!B:C,2,FALSE)</f>
        <v>GTM001</v>
      </c>
      <c r="C1697" s="288" t="str">
        <f>VLOOKUP(A1697,Lists!B:D,3,FALSE)</f>
        <v>GTM</v>
      </c>
      <c r="D1697" s="289" t="s">
        <v>647</v>
      </c>
      <c r="E1697" s="289">
        <v>0</v>
      </c>
      <c r="F1697" s="289" t="s">
        <v>896</v>
      </c>
      <c r="G1697" s="289" t="s">
        <v>731</v>
      </c>
      <c r="H1697" s="278">
        <f t="shared" si="52"/>
        <v>2</v>
      </c>
      <c r="I1697" s="252"/>
      <c r="J1697" s="289"/>
      <c r="K1697" s="278" t="str">
        <f t="shared" si="53"/>
        <v>GTM001Denial of existence of humanitarian needs or entitlements to assistance</v>
      </c>
      <c r="L1697" s="290">
        <v>43510</v>
      </c>
      <c r="M1697" s="290" t="s">
        <v>3248</v>
      </c>
    </row>
    <row r="1698" spans="1:13" ht="15.5" hidden="1" thickTop="1" thickBot="1" x14ac:dyDescent="0.4">
      <c r="A1698" s="283" t="s">
        <v>2960</v>
      </c>
      <c r="B1698" s="284" t="str">
        <f>VLOOKUP(A1698,Lists!B:C,2,FALSE)</f>
        <v>GTM001</v>
      </c>
      <c r="C1698" s="284" t="str">
        <f>VLOOKUP(A1698,Lists!B:D,3,FALSE)</f>
        <v>GTM</v>
      </c>
      <c r="D1698" s="285" t="s">
        <v>648</v>
      </c>
      <c r="E1698" s="285">
        <v>0</v>
      </c>
      <c r="F1698" s="285" t="s">
        <v>896</v>
      </c>
      <c r="G1698" s="285" t="s">
        <v>731</v>
      </c>
      <c r="H1698" s="278">
        <f t="shared" si="52"/>
        <v>2</v>
      </c>
      <c r="I1698" s="251"/>
      <c r="J1698" s="285"/>
      <c r="K1698" s="278" t="str">
        <f t="shared" si="53"/>
        <v>GTM001Restriction and obstruction of access to services and assistance</v>
      </c>
      <c r="L1698" s="286">
        <v>43510</v>
      </c>
      <c r="M1698" s="286" t="s">
        <v>3248</v>
      </c>
    </row>
    <row r="1699" spans="1:13" ht="15.5" hidden="1" thickTop="1" thickBot="1" x14ac:dyDescent="0.4">
      <c r="A1699" s="287" t="s">
        <v>2960</v>
      </c>
      <c r="B1699" s="288" t="str">
        <f>VLOOKUP(A1699,Lists!B:C,2,FALSE)</f>
        <v>GTM001</v>
      </c>
      <c r="C1699" s="288" t="str">
        <f>VLOOKUP(A1699,Lists!B:D,3,FALSE)</f>
        <v>GTM</v>
      </c>
      <c r="D1699" s="289" t="s">
        <v>649</v>
      </c>
      <c r="E1699" s="289">
        <v>1</v>
      </c>
      <c r="F1699" s="289" t="s">
        <v>896</v>
      </c>
      <c r="G1699" s="289" t="s">
        <v>731</v>
      </c>
      <c r="H1699" s="278">
        <f t="shared" si="52"/>
        <v>2</v>
      </c>
      <c r="I1699" s="252"/>
      <c r="J1699" s="289"/>
      <c r="K1699" s="278" t="str">
        <f t="shared" si="53"/>
        <v>GTM001Ongoing insecurity/hostilities affecting humanitarian assistance</v>
      </c>
      <c r="L1699" s="290">
        <v>43510</v>
      </c>
      <c r="M1699" s="290" t="s">
        <v>3248</v>
      </c>
    </row>
    <row r="1700" spans="1:13" ht="15.5" hidden="1" thickTop="1" thickBot="1" x14ac:dyDescent="0.4">
      <c r="A1700" s="283" t="s">
        <v>2960</v>
      </c>
      <c r="B1700" s="284" t="str">
        <f>VLOOKUP(A1700,Lists!B:C,2,FALSE)</f>
        <v>GTM001</v>
      </c>
      <c r="C1700" s="284" t="str">
        <f>VLOOKUP(A1700,Lists!B:D,3,FALSE)</f>
        <v>GTM</v>
      </c>
      <c r="D1700" s="285" t="s">
        <v>650</v>
      </c>
      <c r="E1700" s="285">
        <v>0</v>
      </c>
      <c r="F1700" s="285" t="s">
        <v>896</v>
      </c>
      <c r="G1700" s="285" t="s">
        <v>731</v>
      </c>
      <c r="H1700" s="278">
        <f t="shared" si="52"/>
        <v>2</v>
      </c>
      <c r="I1700" s="251"/>
      <c r="J1700" s="285"/>
      <c r="K1700" s="278" t="str">
        <f t="shared" si="53"/>
        <v xml:space="preserve">GTM001Presence of mines and improvised explosive devices </v>
      </c>
      <c r="L1700" s="286">
        <v>43510</v>
      </c>
      <c r="M1700" s="286" t="s">
        <v>3248</v>
      </c>
    </row>
    <row r="1701" spans="1:13" ht="15.5" hidden="1" thickTop="1" thickBot="1" x14ac:dyDescent="0.4">
      <c r="A1701" s="287" t="s">
        <v>2960</v>
      </c>
      <c r="B1701" s="288" t="str">
        <f>VLOOKUP(A1701,Lists!B:C,2,FALSE)</f>
        <v>GTM001</v>
      </c>
      <c r="C1701" s="288" t="str">
        <f>VLOOKUP(A1701,Lists!B:D,3,FALSE)</f>
        <v>GTM</v>
      </c>
      <c r="D1701" s="289" t="s">
        <v>651</v>
      </c>
      <c r="E1701" s="289">
        <v>1</v>
      </c>
      <c r="F1701" s="289" t="s">
        <v>896</v>
      </c>
      <c r="G1701" s="289" t="s">
        <v>731</v>
      </c>
      <c r="H1701" s="278">
        <f t="shared" si="52"/>
        <v>2</v>
      </c>
      <c r="I1701" s="252"/>
      <c r="J1701" s="289"/>
      <c r="K1701" s="278" t="str">
        <f t="shared" si="53"/>
        <v>GTM001Physical constraints in the environment (obstacles related to terrain, climate, lack of infrastructure, etc.)</v>
      </c>
      <c r="L1701" s="290">
        <v>43510</v>
      </c>
      <c r="M1701" s="290" t="s">
        <v>3248</v>
      </c>
    </row>
    <row r="1702" spans="1:13" ht="15.5" hidden="1" thickTop="1" thickBot="1" x14ac:dyDescent="0.4">
      <c r="A1702" s="283" t="s">
        <v>1266</v>
      </c>
      <c r="B1702" s="284" t="e">
        <f>VLOOKUP(A1702,Lists!B:C,2,FALSE)</f>
        <v>#N/A</v>
      </c>
      <c r="C1702" s="284" t="e">
        <f>VLOOKUP(A1702,Lists!B:D,3,FALSE)</f>
        <v>#N/A</v>
      </c>
      <c r="D1702" s="285" t="s">
        <v>522</v>
      </c>
      <c r="E1702" s="285">
        <v>46575000</v>
      </c>
      <c r="F1702" s="285" t="s">
        <v>1991</v>
      </c>
      <c r="G1702" s="285" t="s">
        <v>731</v>
      </c>
      <c r="H1702" s="278">
        <f t="shared" si="52"/>
        <v>2</v>
      </c>
      <c r="I1702" s="251" t="s">
        <v>1990</v>
      </c>
      <c r="J1702" s="285" t="s">
        <v>1989</v>
      </c>
      <c r="K1702" s="278" t="e">
        <f t="shared" si="53"/>
        <v>#N/A</v>
      </c>
      <c r="L1702" s="286">
        <v>43510</v>
      </c>
      <c r="M1702" s="286" t="s">
        <v>3248</v>
      </c>
    </row>
    <row r="1703" spans="1:13" ht="15.5" hidden="1" thickTop="1" thickBot="1" x14ac:dyDescent="0.4">
      <c r="A1703" s="287" t="s">
        <v>1266</v>
      </c>
      <c r="B1703" s="288" t="e">
        <f>VLOOKUP(A1703,Lists!B:C,2,FALSE)</f>
        <v>#N/A</v>
      </c>
      <c r="C1703" s="288" t="e">
        <f>VLOOKUP(A1703,Lists!B:D,3,FALSE)</f>
        <v>#N/A</v>
      </c>
      <c r="D1703" s="289" t="s">
        <v>660</v>
      </c>
      <c r="E1703" s="289">
        <v>87268</v>
      </c>
      <c r="F1703" s="289" t="s">
        <v>1994</v>
      </c>
      <c r="G1703" s="289" t="s">
        <v>731</v>
      </c>
      <c r="H1703" s="278">
        <f t="shared" si="52"/>
        <v>2</v>
      </c>
      <c r="I1703" s="252" t="s">
        <v>1992</v>
      </c>
      <c r="J1703" s="289" t="s">
        <v>1993</v>
      </c>
      <c r="K1703" s="278" t="e">
        <f t="shared" si="53"/>
        <v>#N/A</v>
      </c>
      <c r="L1703" s="290">
        <v>43510</v>
      </c>
      <c r="M1703" s="290" t="s">
        <v>3248</v>
      </c>
    </row>
    <row r="1704" spans="1:13" ht="15.5" hidden="1" thickTop="1" thickBot="1" x14ac:dyDescent="0.4">
      <c r="A1704" s="283" t="s">
        <v>1266</v>
      </c>
      <c r="B1704" s="284" t="e">
        <f>VLOOKUP(A1704,Lists!B:C,2,FALSE)</f>
        <v>#N/A</v>
      </c>
      <c r="C1704" s="284" t="e">
        <f>VLOOKUP(A1704,Lists!B:D,3,FALSE)</f>
        <v>#N/A</v>
      </c>
      <c r="D1704" s="285" t="s">
        <v>737</v>
      </c>
      <c r="E1704" s="285">
        <v>8388107</v>
      </c>
      <c r="F1704" s="285" t="s">
        <v>1994</v>
      </c>
      <c r="G1704" s="285" t="s">
        <v>731</v>
      </c>
      <c r="H1704" s="278">
        <f t="shared" si="52"/>
        <v>2</v>
      </c>
      <c r="I1704" s="251" t="s">
        <v>1992</v>
      </c>
      <c r="J1704" s="285" t="s">
        <v>1993</v>
      </c>
      <c r="K1704" s="278" t="e">
        <f t="shared" si="53"/>
        <v>#N/A</v>
      </c>
      <c r="L1704" s="286">
        <v>43510</v>
      </c>
      <c r="M1704" s="286" t="s">
        <v>3248</v>
      </c>
    </row>
    <row r="1705" spans="1:13" ht="15.5" hidden="1" thickTop="1" thickBot="1" x14ac:dyDescent="0.4">
      <c r="A1705" s="287" t="s">
        <v>1266</v>
      </c>
      <c r="B1705" s="288" t="e">
        <f>VLOOKUP(A1705,Lists!B:C,2,FALSE)</f>
        <v>#N/A</v>
      </c>
      <c r="C1705" s="288" t="e">
        <f>VLOOKUP(A1705,Lists!B:D,3,FALSE)</f>
        <v>#N/A</v>
      </c>
      <c r="D1705" s="289" t="s">
        <v>533</v>
      </c>
      <c r="E1705" s="289">
        <v>64032</v>
      </c>
      <c r="F1705" s="289" t="s">
        <v>1115</v>
      </c>
      <c r="G1705" s="289" t="s">
        <v>731</v>
      </c>
      <c r="H1705" s="278">
        <f t="shared" si="52"/>
        <v>2</v>
      </c>
      <c r="I1705" s="252" t="s">
        <v>1995</v>
      </c>
      <c r="J1705" s="289" t="s">
        <v>1996</v>
      </c>
      <c r="K1705" s="278" t="e">
        <f t="shared" si="53"/>
        <v>#N/A</v>
      </c>
      <c r="L1705" s="290">
        <v>43510</v>
      </c>
      <c r="M1705" s="290" t="s">
        <v>3248</v>
      </c>
    </row>
    <row r="1706" spans="1:13" ht="15.5" thickTop="1" thickBot="1" x14ac:dyDescent="0.4">
      <c r="A1706" s="283" t="s">
        <v>1266</v>
      </c>
      <c r="B1706" s="284" t="e">
        <f>VLOOKUP(A1706,Lists!B:C,2,FALSE)</f>
        <v>#N/A</v>
      </c>
      <c r="C1706" s="284" t="e">
        <f>VLOOKUP(A1706,Lists!B:D,3,FALSE)</f>
        <v>#N/A</v>
      </c>
      <c r="D1706" s="285" t="s">
        <v>666</v>
      </c>
      <c r="E1706" s="285">
        <v>64032</v>
      </c>
      <c r="F1706" s="285" t="s">
        <v>1115</v>
      </c>
      <c r="G1706" s="285" t="s">
        <v>731</v>
      </c>
      <c r="H1706" s="278">
        <f t="shared" si="52"/>
        <v>2</v>
      </c>
      <c r="I1706" s="251" t="s">
        <v>1995</v>
      </c>
      <c r="J1706" s="285" t="s">
        <v>1996</v>
      </c>
      <c r="K1706" s="278" t="e">
        <f t="shared" si="53"/>
        <v>#N/A</v>
      </c>
      <c r="L1706" s="286">
        <v>43510</v>
      </c>
      <c r="M1706" s="286" t="s">
        <v>3248</v>
      </c>
    </row>
    <row r="1707" spans="1:13" ht="15.5" hidden="1" thickTop="1" thickBot="1" x14ac:dyDescent="0.4">
      <c r="A1707" s="287" t="s">
        <v>1266</v>
      </c>
      <c r="B1707" s="288" t="e">
        <f>VLOOKUP(A1707,Lists!B:C,2,FALSE)</f>
        <v>#N/A</v>
      </c>
      <c r="C1707" s="288" t="e">
        <f>VLOOKUP(A1707,Lists!B:D,3,FALSE)</f>
        <v>#N/A</v>
      </c>
      <c r="D1707" s="289" t="s">
        <v>5027</v>
      </c>
      <c r="E1707" s="289" t="s">
        <v>446</v>
      </c>
      <c r="F1707" s="289"/>
      <c r="G1707" s="289" t="s">
        <v>731</v>
      </c>
      <c r="H1707" s="278">
        <f t="shared" si="52"/>
        <v>2</v>
      </c>
      <c r="I1707" s="252"/>
      <c r="J1707" s="289"/>
      <c r="K1707" s="278" t="e">
        <f t="shared" si="53"/>
        <v>#N/A</v>
      </c>
      <c r="L1707" s="290">
        <v>43510</v>
      </c>
      <c r="M1707" s="290" t="s">
        <v>3248</v>
      </c>
    </row>
    <row r="1708" spans="1:13" ht="15.5" hidden="1" thickTop="1" thickBot="1" x14ac:dyDescent="0.4">
      <c r="A1708" s="283" t="s">
        <v>1266</v>
      </c>
      <c r="B1708" s="284" t="e">
        <f>VLOOKUP(A1708,Lists!B:C,2,FALSE)</f>
        <v>#N/A</v>
      </c>
      <c r="C1708" s="284" t="e">
        <f>VLOOKUP(A1708,Lists!B:D,3,FALSE)</f>
        <v>#N/A</v>
      </c>
      <c r="D1708" s="285" t="s">
        <v>5028</v>
      </c>
      <c r="E1708" s="285" t="s">
        <v>446</v>
      </c>
      <c r="F1708" s="285"/>
      <c r="G1708" s="285" t="s">
        <v>731</v>
      </c>
      <c r="H1708" s="278">
        <f t="shared" si="52"/>
        <v>2</v>
      </c>
      <c r="I1708" s="251"/>
      <c r="J1708" s="285"/>
      <c r="K1708" s="278" t="e">
        <f t="shared" si="53"/>
        <v>#N/A</v>
      </c>
      <c r="L1708" s="286">
        <v>43510</v>
      </c>
      <c r="M1708" s="286" t="s">
        <v>3248</v>
      </c>
    </row>
    <row r="1709" spans="1:13" ht="15.5" hidden="1" thickTop="1" thickBot="1" x14ac:dyDescent="0.4">
      <c r="A1709" s="287" t="s">
        <v>1266</v>
      </c>
      <c r="B1709" s="288" t="e">
        <f>VLOOKUP(A1709,Lists!B:C,2,FALSE)</f>
        <v>#N/A</v>
      </c>
      <c r="C1709" s="288" t="e">
        <f>VLOOKUP(A1709,Lists!B:D,3,FALSE)</f>
        <v>#N/A</v>
      </c>
      <c r="D1709" s="289" t="s">
        <v>5029</v>
      </c>
      <c r="E1709" s="289">
        <v>563</v>
      </c>
      <c r="F1709" s="289" t="s">
        <v>1997</v>
      </c>
      <c r="G1709" s="289" t="s">
        <v>731</v>
      </c>
      <c r="H1709" s="278">
        <f t="shared" si="52"/>
        <v>2</v>
      </c>
      <c r="I1709" s="252" t="s">
        <v>1998</v>
      </c>
      <c r="J1709" s="289" t="s">
        <v>1999</v>
      </c>
      <c r="K1709" s="278" t="e">
        <f t="shared" si="53"/>
        <v>#N/A</v>
      </c>
      <c r="L1709" s="290">
        <v>43510</v>
      </c>
      <c r="M1709" s="290" t="s">
        <v>3248</v>
      </c>
    </row>
    <row r="1710" spans="1:13" ht="15.5" hidden="1" thickTop="1" thickBot="1" x14ac:dyDescent="0.4">
      <c r="A1710" s="283" t="s">
        <v>1266</v>
      </c>
      <c r="B1710" s="284" t="e">
        <f>VLOOKUP(A1710,Lists!B:C,2,FALSE)</f>
        <v>#N/A</v>
      </c>
      <c r="C1710" s="284" t="e">
        <f>VLOOKUP(A1710,Lists!B:D,3,FALSE)</f>
        <v>#N/A</v>
      </c>
      <c r="D1710" s="285" t="s">
        <v>5108</v>
      </c>
      <c r="E1710" s="285" t="s">
        <v>888</v>
      </c>
      <c r="F1710" s="285"/>
      <c r="G1710" s="285" t="s">
        <v>731</v>
      </c>
      <c r="H1710" s="278">
        <f t="shared" si="52"/>
        <v>2</v>
      </c>
      <c r="I1710" s="251"/>
      <c r="J1710" s="285"/>
      <c r="K1710" s="278" t="e">
        <f t="shared" si="53"/>
        <v>#N/A</v>
      </c>
      <c r="L1710" s="286">
        <v>43510</v>
      </c>
      <c r="M1710" s="286" t="s">
        <v>3248</v>
      </c>
    </row>
    <row r="1711" spans="1:13" ht="15.5" hidden="1" thickTop="1" thickBot="1" x14ac:dyDescent="0.4">
      <c r="A1711" s="287" t="s">
        <v>1266</v>
      </c>
      <c r="B1711" s="288" t="e">
        <f>VLOOKUP(A1711,Lists!B:C,2,FALSE)</f>
        <v>#N/A</v>
      </c>
      <c r="C1711" s="288" t="e">
        <f>VLOOKUP(A1711,Lists!B:D,3,FALSE)</f>
        <v>#N/A</v>
      </c>
      <c r="D1711" s="289" t="s">
        <v>5109</v>
      </c>
      <c r="E1711" s="289" t="s">
        <v>446</v>
      </c>
      <c r="F1711" s="289"/>
      <c r="G1711" s="289" t="s">
        <v>446</v>
      </c>
      <c r="H1711" s="278" t="str">
        <f t="shared" si="52"/>
        <v>x</v>
      </c>
      <c r="I1711" s="252"/>
      <c r="J1711" s="289"/>
      <c r="K1711" s="278" t="e">
        <f t="shared" si="53"/>
        <v>#N/A</v>
      </c>
      <c r="L1711" s="290">
        <v>43510</v>
      </c>
      <c r="M1711" s="290" t="s">
        <v>3248</v>
      </c>
    </row>
    <row r="1712" spans="1:13" ht="15.5" hidden="1" thickTop="1" thickBot="1" x14ac:dyDescent="0.4">
      <c r="A1712" s="283" t="s">
        <v>1266</v>
      </c>
      <c r="B1712" s="284" t="e">
        <f>VLOOKUP(A1712,Lists!B:C,2,FALSE)</f>
        <v>#N/A</v>
      </c>
      <c r="C1712" s="284" t="e">
        <f>VLOOKUP(A1712,Lists!B:D,3,FALSE)</f>
        <v>#N/A</v>
      </c>
      <c r="D1712" s="285" t="s">
        <v>742</v>
      </c>
      <c r="E1712" s="285" t="s">
        <v>446</v>
      </c>
      <c r="F1712" s="285"/>
      <c r="G1712" s="285" t="s">
        <v>731</v>
      </c>
      <c r="H1712" s="278">
        <f t="shared" si="52"/>
        <v>2</v>
      </c>
      <c r="I1712" s="251"/>
      <c r="J1712" s="285"/>
      <c r="K1712" s="278" t="e">
        <f t="shared" si="53"/>
        <v>#N/A</v>
      </c>
      <c r="L1712" s="286">
        <v>43510</v>
      </c>
      <c r="M1712" s="286" t="s">
        <v>3248</v>
      </c>
    </row>
    <row r="1713" spans="1:13" ht="15.5" hidden="1" thickTop="1" thickBot="1" x14ac:dyDescent="0.4">
      <c r="A1713" s="287" t="s">
        <v>1266</v>
      </c>
      <c r="B1713" s="288" t="e">
        <f>VLOOKUP(A1713,Lists!B:C,2,FALSE)</f>
        <v>#N/A</v>
      </c>
      <c r="C1713" s="288" t="e">
        <f>VLOOKUP(A1713,Lists!B:D,3,FALSE)</f>
        <v>#N/A</v>
      </c>
      <c r="D1713" s="289" t="s">
        <v>752</v>
      </c>
      <c r="E1713" s="289">
        <v>64032</v>
      </c>
      <c r="F1713" s="289"/>
      <c r="G1713" s="289" t="s">
        <v>731</v>
      </c>
      <c r="H1713" s="278">
        <f t="shared" si="52"/>
        <v>2</v>
      </c>
      <c r="I1713" s="252" t="s">
        <v>1998</v>
      </c>
      <c r="J1713" s="289" t="s">
        <v>2000</v>
      </c>
      <c r="K1713" s="278" t="e">
        <f t="shared" si="53"/>
        <v>#N/A</v>
      </c>
      <c r="L1713" s="290">
        <v>43510</v>
      </c>
      <c r="M1713" s="290" t="s">
        <v>3248</v>
      </c>
    </row>
    <row r="1714" spans="1:13" ht="15.5" hidden="1" thickTop="1" thickBot="1" x14ac:dyDescent="0.4">
      <c r="A1714" s="283" t="s">
        <v>1266</v>
      </c>
      <c r="B1714" s="284" t="e">
        <f>VLOOKUP(A1714,Lists!B:C,2,FALSE)</f>
        <v>#N/A</v>
      </c>
      <c r="C1714" s="284" t="e">
        <f>VLOOKUP(A1714,Lists!B:D,3,FALSE)</f>
        <v>#N/A</v>
      </c>
      <c r="D1714" s="285" t="s">
        <v>5110</v>
      </c>
      <c r="E1714" s="285">
        <v>64032</v>
      </c>
      <c r="F1714" s="285"/>
      <c r="G1714" s="285" t="s">
        <v>731</v>
      </c>
      <c r="H1714" s="278">
        <f t="shared" si="52"/>
        <v>2</v>
      </c>
      <c r="I1714" s="251" t="s">
        <v>1998</v>
      </c>
      <c r="J1714" s="285" t="s">
        <v>2000</v>
      </c>
      <c r="K1714" s="278" t="e">
        <f t="shared" si="53"/>
        <v>#N/A</v>
      </c>
      <c r="L1714" s="286">
        <v>43510</v>
      </c>
      <c r="M1714" s="286" t="s">
        <v>3248</v>
      </c>
    </row>
    <row r="1715" spans="1:13" ht="15.5" hidden="1" thickTop="1" thickBot="1" x14ac:dyDescent="0.4">
      <c r="A1715" s="287" t="s">
        <v>1266</v>
      </c>
      <c r="B1715" s="288" t="e">
        <f>VLOOKUP(A1715,Lists!B:C,2,FALSE)</f>
        <v>#N/A</v>
      </c>
      <c r="C1715" s="288" t="e">
        <f>VLOOKUP(A1715,Lists!B:D,3,FALSE)</f>
        <v>#N/A</v>
      </c>
      <c r="D1715" s="289" t="s">
        <v>5111</v>
      </c>
      <c r="E1715" s="289">
        <v>0</v>
      </c>
      <c r="F1715" s="289"/>
      <c r="G1715" s="289" t="s">
        <v>731</v>
      </c>
      <c r="H1715" s="278">
        <f t="shared" si="52"/>
        <v>2</v>
      </c>
      <c r="I1715" s="252"/>
      <c r="J1715" s="289" t="s">
        <v>2000</v>
      </c>
      <c r="K1715" s="278" t="e">
        <f t="shared" si="53"/>
        <v>#N/A</v>
      </c>
      <c r="L1715" s="290">
        <v>43510</v>
      </c>
      <c r="M1715" s="290" t="s">
        <v>3248</v>
      </c>
    </row>
    <row r="1716" spans="1:13" ht="15.5" hidden="1" thickTop="1" thickBot="1" x14ac:dyDescent="0.4">
      <c r="A1716" s="283" t="s">
        <v>1266</v>
      </c>
      <c r="B1716" s="284" t="e">
        <f>VLOOKUP(A1716,Lists!B:C,2,FALSE)</f>
        <v>#N/A</v>
      </c>
      <c r="C1716" s="284" t="e">
        <f>VLOOKUP(A1716,Lists!B:D,3,FALSE)</f>
        <v>#N/A</v>
      </c>
      <c r="D1716" s="285" t="s">
        <v>5112</v>
      </c>
      <c r="E1716" s="285">
        <v>0</v>
      </c>
      <c r="F1716" s="285"/>
      <c r="G1716" s="285" t="s">
        <v>731</v>
      </c>
      <c r="H1716" s="278">
        <f t="shared" si="52"/>
        <v>2</v>
      </c>
      <c r="I1716" s="251"/>
      <c r="J1716" s="285" t="s">
        <v>2000</v>
      </c>
      <c r="K1716" s="278" t="e">
        <f t="shared" si="53"/>
        <v>#N/A</v>
      </c>
      <c r="L1716" s="286">
        <v>43510</v>
      </c>
      <c r="M1716" s="286" t="s">
        <v>3248</v>
      </c>
    </row>
    <row r="1717" spans="1:13" ht="15.5" hidden="1" thickTop="1" thickBot="1" x14ac:dyDescent="0.4">
      <c r="A1717" s="287" t="s">
        <v>1266</v>
      </c>
      <c r="B1717" s="288" t="e">
        <f>VLOOKUP(A1717,Lists!B:C,2,FALSE)</f>
        <v>#N/A</v>
      </c>
      <c r="C1717" s="288" t="e">
        <f>VLOOKUP(A1717,Lists!B:D,3,FALSE)</f>
        <v>#N/A</v>
      </c>
      <c r="D1717" s="289" t="s">
        <v>5113</v>
      </c>
      <c r="E1717" s="289">
        <v>0</v>
      </c>
      <c r="F1717" s="289"/>
      <c r="G1717" s="289" t="s">
        <v>731</v>
      </c>
      <c r="H1717" s="278">
        <f t="shared" si="52"/>
        <v>2</v>
      </c>
      <c r="I1717" s="252"/>
      <c r="J1717" s="289" t="s">
        <v>2000</v>
      </c>
      <c r="K1717" s="278" t="e">
        <f t="shared" si="53"/>
        <v>#N/A</v>
      </c>
      <c r="L1717" s="290">
        <v>43510</v>
      </c>
      <c r="M1717" s="290" t="s">
        <v>3248</v>
      </c>
    </row>
    <row r="1718" spans="1:13" ht="15.5" hidden="1" thickTop="1" thickBot="1" x14ac:dyDescent="0.4">
      <c r="A1718" s="283" t="s">
        <v>1266</v>
      </c>
      <c r="B1718" s="284" t="e">
        <f>VLOOKUP(A1718,Lists!B:C,2,FALSE)</f>
        <v>#N/A</v>
      </c>
      <c r="C1718" s="284" t="e">
        <f>VLOOKUP(A1718,Lists!B:D,3,FALSE)</f>
        <v>#N/A</v>
      </c>
      <c r="D1718" s="285" t="s">
        <v>5114</v>
      </c>
      <c r="E1718" s="285">
        <v>0</v>
      </c>
      <c r="F1718" s="285"/>
      <c r="G1718" s="285" t="s">
        <v>731</v>
      </c>
      <c r="H1718" s="278">
        <f t="shared" si="52"/>
        <v>2</v>
      </c>
      <c r="I1718" s="251"/>
      <c r="J1718" s="285" t="s">
        <v>2000</v>
      </c>
      <c r="K1718" s="278" t="e">
        <f t="shared" si="53"/>
        <v>#N/A</v>
      </c>
      <c r="L1718" s="286">
        <v>43510</v>
      </c>
      <c r="M1718" s="286" t="s">
        <v>3248</v>
      </c>
    </row>
    <row r="1719" spans="1:13" ht="15.5" hidden="1" thickTop="1" thickBot="1" x14ac:dyDescent="0.4">
      <c r="A1719" s="287" t="s">
        <v>1266</v>
      </c>
      <c r="B1719" s="288" t="e">
        <f>VLOOKUP(A1719,Lists!B:C,2,FALSE)</f>
        <v>#N/A</v>
      </c>
      <c r="C1719" s="288" t="e">
        <f>VLOOKUP(A1719,Lists!B:D,3,FALSE)</f>
        <v>#N/A</v>
      </c>
      <c r="D1719" s="289" t="s">
        <v>5115</v>
      </c>
      <c r="E1719" s="289">
        <v>563</v>
      </c>
      <c r="F1719" s="289" t="s">
        <v>1997</v>
      </c>
      <c r="G1719" s="289" t="s">
        <v>731</v>
      </c>
      <c r="H1719" s="278">
        <f t="shared" si="52"/>
        <v>2</v>
      </c>
      <c r="I1719" s="252" t="s">
        <v>1998</v>
      </c>
      <c r="J1719" s="289" t="s">
        <v>1999</v>
      </c>
      <c r="K1719" s="278" t="e">
        <f t="shared" si="53"/>
        <v>#N/A</v>
      </c>
      <c r="L1719" s="290">
        <v>43510</v>
      </c>
      <c r="M1719" s="290" t="s">
        <v>3248</v>
      </c>
    </row>
    <row r="1720" spans="1:13" ht="15.5" hidden="1" thickTop="1" thickBot="1" x14ac:dyDescent="0.4">
      <c r="A1720" s="283" t="s">
        <v>1266</v>
      </c>
      <c r="B1720" s="284" t="e">
        <f>VLOOKUP(A1720,Lists!B:C,2,FALSE)</f>
        <v>#N/A</v>
      </c>
      <c r="C1720" s="284" t="e">
        <f>VLOOKUP(A1720,Lists!B:D,3,FALSE)</f>
        <v>#N/A</v>
      </c>
      <c r="D1720" s="285" t="s">
        <v>688</v>
      </c>
      <c r="E1720" s="285">
        <v>2</v>
      </c>
      <c r="F1720" s="285"/>
      <c r="G1720" s="285" t="s">
        <v>731</v>
      </c>
      <c r="H1720" s="278">
        <f t="shared" si="52"/>
        <v>2</v>
      </c>
      <c r="I1720" s="251"/>
      <c r="J1720" s="285" t="s">
        <v>2001</v>
      </c>
      <c r="K1720" s="278" t="e">
        <f t="shared" si="53"/>
        <v>#N/A</v>
      </c>
      <c r="L1720" s="286">
        <v>43510</v>
      </c>
      <c r="M1720" s="286" t="s">
        <v>3248</v>
      </c>
    </row>
    <row r="1721" spans="1:13" ht="15.5" hidden="1" thickTop="1" thickBot="1" x14ac:dyDescent="0.4">
      <c r="A1721" s="287" t="s">
        <v>1266</v>
      </c>
      <c r="B1721" s="288" t="e">
        <f>VLOOKUP(A1721,Lists!B:C,2,FALSE)</f>
        <v>#N/A</v>
      </c>
      <c r="C1721" s="288" t="e">
        <f>VLOOKUP(A1721,Lists!B:D,3,FALSE)</f>
        <v>#N/A</v>
      </c>
      <c r="D1721" s="289" t="s">
        <v>691</v>
      </c>
      <c r="E1721" s="289" t="s">
        <v>446</v>
      </c>
      <c r="F1721" s="289"/>
      <c r="G1721" s="289" t="s">
        <v>731</v>
      </c>
      <c r="H1721" s="278">
        <f t="shared" si="52"/>
        <v>2</v>
      </c>
      <c r="I1721" s="252"/>
      <c r="J1721" s="289"/>
      <c r="K1721" s="278" t="e">
        <f t="shared" si="53"/>
        <v>#N/A</v>
      </c>
      <c r="L1721" s="290">
        <v>43510</v>
      </c>
      <c r="M1721" s="290" t="s">
        <v>3248</v>
      </c>
    </row>
    <row r="1722" spans="1:13" ht="15.5" hidden="1" thickTop="1" thickBot="1" x14ac:dyDescent="0.4">
      <c r="A1722" s="283" t="s">
        <v>1266</v>
      </c>
      <c r="B1722" s="284" t="e">
        <f>VLOOKUP(A1722,Lists!B:C,2,FALSE)</f>
        <v>#N/A</v>
      </c>
      <c r="C1722" s="284" t="e">
        <f>VLOOKUP(A1722,Lists!B:D,3,FALSE)</f>
        <v>#N/A</v>
      </c>
      <c r="D1722" s="285" t="s">
        <v>692</v>
      </c>
      <c r="E1722" s="285" t="s">
        <v>446</v>
      </c>
      <c r="F1722" s="285"/>
      <c r="G1722" s="285" t="s">
        <v>731</v>
      </c>
      <c r="H1722" s="278">
        <f t="shared" si="52"/>
        <v>2</v>
      </c>
      <c r="I1722" s="251"/>
      <c r="J1722" s="285"/>
      <c r="K1722" s="278" t="e">
        <f t="shared" si="53"/>
        <v>#N/A</v>
      </c>
      <c r="L1722" s="286">
        <v>43510</v>
      </c>
      <c r="M1722" s="286" t="s">
        <v>3248</v>
      </c>
    </row>
    <row r="1723" spans="1:13" ht="15.5" hidden="1" thickTop="1" thickBot="1" x14ac:dyDescent="0.4">
      <c r="A1723" s="287" t="s">
        <v>1266</v>
      </c>
      <c r="B1723" s="288" t="e">
        <f>VLOOKUP(A1723,Lists!B:C,2,FALSE)</f>
        <v>#N/A</v>
      </c>
      <c r="C1723" s="288" t="e">
        <f>VLOOKUP(A1723,Lists!B:D,3,FALSE)</f>
        <v>#N/A</v>
      </c>
      <c r="D1723" s="289" t="s">
        <v>643</v>
      </c>
      <c r="E1723" s="289" t="s">
        <v>446</v>
      </c>
      <c r="F1723" s="289"/>
      <c r="G1723" s="289" t="s">
        <v>731</v>
      </c>
      <c r="H1723" s="278">
        <f t="shared" si="52"/>
        <v>2</v>
      </c>
      <c r="I1723" s="252"/>
      <c r="J1723" s="289"/>
      <c r="K1723" s="278" t="e">
        <f t="shared" si="53"/>
        <v>#N/A</v>
      </c>
      <c r="L1723" s="290">
        <v>43510</v>
      </c>
      <c r="M1723" s="290" t="s">
        <v>3248</v>
      </c>
    </row>
    <row r="1724" spans="1:13" ht="15.5" hidden="1" thickTop="1" thickBot="1" x14ac:dyDescent="0.4">
      <c r="A1724" s="283" t="s">
        <v>1266</v>
      </c>
      <c r="B1724" s="284" t="e">
        <f>VLOOKUP(A1724,Lists!B:C,2,FALSE)</f>
        <v>#N/A</v>
      </c>
      <c r="C1724" s="284" t="e">
        <f>VLOOKUP(A1724,Lists!B:D,3,FALSE)</f>
        <v>#N/A</v>
      </c>
      <c r="D1724" s="285" t="s">
        <v>644</v>
      </c>
      <c r="E1724" s="285" t="s">
        <v>446</v>
      </c>
      <c r="F1724" s="285"/>
      <c r="G1724" s="285" t="s">
        <v>731</v>
      </c>
      <c r="H1724" s="278">
        <f t="shared" si="52"/>
        <v>2</v>
      </c>
      <c r="I1724" s="251"/>
      <c r="J1724" s="285"/>
      <c r="K1724" s="278" t="e">
        <f t="shared" si="53"/>
        <v>#N/A</v>
      </c>
      <c r="L1724" s="286">
        <v>43510</v>
      </c>
      <c r="M1724" s="286" t="s">
        <v>3248</v>
      </c>
    </row>
    <row r="1725" spans="1:13" ht="15.5" hidden="1" thickTop="1" thickBot="1" x14ac:dyDescent="0.4">
      <c r="A1725" s="287" t="s">
        <v>1266</v>
      </c>
      <c r="B1725" s="288" t="e">
        <f>VLOOKUP(A1725,Lists!B:C,2,FALSE)</f>
        <v>#N/A</v>
      </c>
      <c r="C1725" s="288" t="e">
        <f>VLOOKUP(A1725,Lists!B:D,3,FALSE)</f>
        <v>#N/A</v>
      </c>
      <c r="D1725" s="289" t="s">
        <v>645</v>
      </c>
      <c r="E1725" s="289" t="s">
        <v>446</v>
      </c>
      <c r="F1725" s="289"/>
      <c r="G1725" s="289" t="s">
        <v>731</v>
      </c>
      <c r="H1725" s="278">
        <f t="shared" si="52"/>
        <v>2</v>
      </c>
      <c r="I1725" s="252"/>
      <c r="J1725" s="289"/>
      <c r="K1725" s="278" t="e">
        <f t="shared" si="53"/>
        <v>#N/A</v>
      </c>
      <c r="L1725" s="290">
        <v>43510</v>
      </c>
      <c r="M1725" s="290" t="s">
        <v>3248</v>
      </c>
    </row>
    <row r="1726" spans="1:13" ht="15.5" hidden="1" thickTop="1" thickBot="1" x14ac:dyDescent="0.4">
      <c r="A1726" s="283" t="s">
        <v>1266</v>
      </c>
      <c r="B1726" s="284" t="e">
        <f>VLOOKUP(A1726,Lists!B:C,2,FALSE)</f>
        <v>#N/A</v>
      </c>
      <c r="C1726" s="284" t="e">
        <f>VLOOKUP(A1726,Lists!B:D,3,FALSE)</f>
        <v>#N/A</v>
      </c>
      <c r="D1726" s="285" t="s">
        <v>646</v>
      </c>
      <c r="E1726" s="285" t="s">
        <v>446</v>
      </c>
      <c r="F1726" s="285"/>
      <c r="G1726" s="285" t="s">
        <v>731</v>
      </c>
      <c r="H1726" s="278">
        <f t="shared" si="52"/>
        <v>2</v>
      </c>
      <c r="I1726" s="251"/>
      <c r="J1726" s="285"/>
      <c r="K1726" s="278" t="e">
        <f t="shared" si="53"/>
        <v>#N/A</v>
      </c>
      <c r="L1726" s="286">
        <v>43510</v>
      </c>
      <c r="M1726" s="286" t="s">
        <v>3248</v>
      </c>
    </row>
    <row r="1727" spans="1:13" ht="15.5" hidden="1" thickTop="1" thickBot="1" x14ac:dyDescent="0.4">
      <c r="A1727" s="287" t="s">
        <v>1266</v>
      </c>
      <c r="B1727" s="288" t="e">
        <f>VLOOKUP(A1727,Lists!B:C,2,FALSE)</f>
        <v>#N/A</v>
      </c>
      <c r="C1727" s="288" t="e">
        <f>VLOOKUP(A1727,Lists!B:D,3,FALSE)</f>
        <v>#N/A</v>
      </c>
      <c r="D1727" s="289" t="s">
        <v>647</v>
      </c>
      <c r="E1727" s="289" t="s">
        <v>446</v>
      </c>
      <c r="F1727" s="289"/>
      <c r="G1727" s="289" t="s">
        <v>731</v>
      </c>
      <c r="H1727" s="278">
        <f t="shared" si="52"/>
        <v>2</v>
      </c>
      <c r="I1727" s="252"/>
      <c r="J1727" s="289"/>
      <c r="K1727" s="278" t="e">
        <f t="shared" si="53"/>
        <v>#N/A</v>
      </c>
      <c r="L1727" s="290">
        <v>43510</v>
      </c>
      <c r="M1727" s="290" t="s">
        <v>3248</v>
      </c>
    </row>
    <row r="1728" spans="1:13" ht="15.5" hidden="1" thickTop="1" thickBot="1" x14ac:dyDescent="0.4">
      <c r="A1728" s="283" t="s">
        <v>1266</v>
      </c>
      <c r="B1728" s="284" t="e">
        <f>VLOOKUP(A1728,Lists!B:C,2,FALSE)</f>
        <v>#N/A</v>
      </c>
      <c r="C1728" s="284" t="e">
        <f>VLOOKUP(A1728,Lists!B:D,3,FALSE)</f>
        <v>#N/A</v>
      </c>
      <c r="D1728" s="285" t="s">
        <v>648</v>
      </c>
      <c r="E1728" s="285" t="s">
        <v>446</v>
      </c>
      <c r="F1728" s="285"/>
      <c r="G1728" s="285" t="s">
        <v>731</v>
      </c>
      <c r="H1728" s="278">
        <f t="shared" si="52"/>
        <v>2</v>
      </c>
      <c r="I1728" s="251"/>
      <c r="J1728" s="285"/>
      <c r="K1728" s="278" t="e">
        <f t="shared" si="53"/>
        <v>#N/A</v>
      </c>
      <c r="L1728" s="286">
        <v>43510</v>
      </c>
      <c r="M1728" s="286" t="s">
        <v>3248</v>
      </c>
    </row>
    <row r="1729" spans="1:13" ht="15.5" hidden="1" thickTop="1" thickBot="1" x14ac:dyDescent="0.4">
      <c r="A1729" s="287" t="s">
        <v>1266</v>
      </c>
      <c r="B1729" s="288" t="e">
        <f>VLOOKUP(A1729,Lists!B:C,2,FALSE)</f>
        <v>#N/A</v>
      </c>
      <c r="C1729" s="288" t="e">
        <f>VLOOKUP(A1729,Lists!B:D,3,FALSE)</f>
        <v>#N/A</v>
      </c>
      <c r="D1729" s="289" t="s">
        <v>649</v>
      </c>
      <c r="E1729" s="289" t="s">
        <v>446</v>
      </c>
      <c r="F1729" s="289"/>
      <c r="G1729" s="289" t="s">
        <v>731</v>
      </c>
      <c r="H1729" s="278">
        <f t="shared" si="52"/>
        <v>2</v>
      </c>
      <c r="I1729" s="252"/>
      <c r="J1729" s="289"/>
      <c r="K1729" s="278" t="e">
        <f t="shared" si="53"/>
        <v>#N/A</v>
      </c>
      <c r="L1729" s="290">
        <v>43510</v>
      </c>
      <c r="M1729" s="290" t="s">
        <v>3248</v>
      </c>
    </row>
    <row r="1730" spans="1:13" ht="15.5" hidden="1" thickTop="1" thickBot="1" x14ac:dyDescent="0.4">
      <c r="A1730" s="283" t="s">
        <v>1266</v>
      </c>
      <c r="B1730" s="284" t="e">
        <f>VLOOKUP(A1730,Lists!B:C,2,FALSE)</f>
        <v>#N/A</v>
      </c>
      <c r="C1730" s="284" t="e">
        <f>VLOOKUP(A1730,Lists!B:D,3,FALSE)</f>
        <v>#N/A</v>
      </c>
      <c r="D1730" s="285" t="s">
        <v>650</v>
      </c>
      <c r="E1730" s="285" t="s">
        <v>446</v>
      </c>
      <c r="F1730" s="285"/>
      <c r="G1730" s="285" t="s">
        <v>731</v>
      </c>
      <c r="H1730" s="278">
        <f t="shared" ref="H1730:H1793" si="54">IF(G1730="x","x",IF(G1730="Low",3,IF(G1730="Medium",2,IF(G1730="High",1,FALSE))))</f>
        <v>2</v>
      </c>
      <c r="I1730" s="251"/>
      <c r="J1730" s="285"/>
      <c r="K1730" s="278" t="e">
        <f t="shared" ref="K1730:K1793" si="55">B1730&amp;""&amp;D1730</f>
        <v>#N/A</v>
      </c>
      <c r="L1730" s="286">
        <v>43510</v>
      </c>
      <c r="M1730" s="286" t="s">
        <v>3248</v>
      </c>
    </row>
    <row r="1731" spans="1:13" ht="15.5" hidden="1" thickTop="1" thickBot="1" x14ac:dyDescent="0.4">
      <c r="A1731" s="287" t="s">
        <v>1266</v>
      </c>
      <c r="B1731" s="288" t="e">
        <f>VLOOKUP(A1731,Lists!B:C,2,FALSE)</f>
        <v>#N/A</v>
      </c>
      <c r="C1731" s="288" t="e">
        <f>VLOOKUP(A1731,Lists!B:D,3,FALSE)</f>
        <v>#N/A</v>
      </c>
      <c r="D1731" s="289" t="s">
        <v>651</v>
      </c>
      <c r="E1731" s="289" t="s">
        <v>446</v>
      </c>
      <c r="F1731" s="289"/>
      <c r="G1731" s="289" t="s">
        <v>731</v>
      </c>
      <c r="H1731" s="278">
        <f t="shared" si="54"/>
        <v>2</v>
      </c>
      <c r="I1731" s="252"/>
      <c r="J1731" s="289"/>
      <c r="K1731" s="278" t="e">
        <f t="shared" si="55"/>
        <v>#N/A</v>
      </c>
      <c r="L1731" s="290">
        <v>43510</v>
      </c>
      <c r="M1731" s="290" t="s">
        <v>3248</v>
      </c>
    </row>
    <row r="1732" spans="1:13" ht="15.5" hidden="1" thickTop="1" thickBot="1" x14ac:dyDescent="0.4">
      <c r="A1732" s="283" t="s">
        <v>2802</v>
      </c>
      <c r="B1732" s="284" t="str">
        <f>VLOOKUP(A1732,Lists!B:C,2,FALSE)</f>
        <v>MRT002</v>
      </c>
      <c r="C1732" s="284" t="str">
        <f>VLOOKUP(A1732,Lists!B:D,3,FALSE)</f>
        <v>MRT</v>
      </c>
      <c r="D1732" s="285" t="s">
        <v>522</v>
      </c>
      <c r="E1732" s="285">
        <v>4119406</v>
      </c>
      <c r="F1732" s="285" t="s">
        <v>2002</v>
      </c>
      <c r="G1732" s="285" t="s">
        <v>731</v>
      </c>
      <c r="H1732" s="278">
        <f t="shared" si="54"/>
        <v>2</v>
      </c>
      <c r="I1732" s="251"/>
      <c r="J1732" s="285" t="s">
        <v>2003</v>
      </c>
      <c r="K1732" s="278" t="str">
        <f t="shared" si="55"/>
        <v>MRT002Total population</v>
      </c>
      <c r="L1732" s="286">
        <v>43510</v>
      </c>
      <c r="M1732" s="286" t="s">
        <v>3248</v>
      </c>
    </row>
    <row r="1733" spans="1:13" ht="15.5" hidden="1" thickTop="1" thickBot="1" x14ac:dyDescent="0.4">
      <c r="A1733" s="287" t="s">
        <v>2802</v>
      </c>
      <c r="B1733" s="288" t="str">
        <f>VLOOKUP(A1733,Lists!B:C,2,FALSE)</f>
        <v>MRT002</v>
      </c>
      <c r="C1733" s="288" t="str">
        <f>VLOOKUP(A1733,Lists!B:D,3,FALSE)</f>
        <v>MRT</v>
      </c>
      <c r="D1733" s="289" t="s">
        <v>660</v>
      </c>
      <c r="E1733" s="289">
        <v>75</v>
      </c>
      <c r="F1733" s="289" t="s">
        <v>2002</v>
      </c>
      <c r="G1733" s="289" t="s">
        <v>731</v>
      </c>
      <c r="H1733" s="278">
        <f t="shared" si="54"/>
        <v>2</v>
      </c>
      <c r="I1733" s="252"/>
      <c r="J1733" s="289" t="s">
        <v>2004</v>
      </c>
      <c r="K1733" s="278" t="str">
        <f t="shared" si="55"/>
        <v>MRT002Landmass affected</v>
      </c>
      <c r="L1733" s="290">
        <v>43510</v>
      </c>
      <c r="M1733" s="290" t="s">
        <v>3248</v>
      </c>
    </row>
    <row r="1734" spans="1:13" ht="15.5" hidden="1" thickTop="1" thickBot="1" x14ac:dyDescent="0.4">
      <c r="A1734" s="283" t="s">
        <v>2802</v>
      </c>
      <c r="B1734" s="284" t="str">
        <f>VLOOKUP(A1734,Lists!B:C,2,FALSE)</f>
        <v>MRT002</v>
      </c>
      <c r="C1734" s="284" t="str">
        <f>VLOOKUP(A1734,Lists!B:D,3,FALSE)</f>
        <v>MRT</v>
      </c>
      <c r="D1734" s="285" t="s">
        <v>737</v>
      </c>
      <c r="E1734" s="285">
        <v>10561</v>
      </c>
      <c r="F1734" s="285" t="s">
        <v>2005</v>
      </c>
      <c r="G1734" s="285" t="s">
        <v>731</v>
      </c>
      <c r="H1734" s="278">
        <f t="shared" si="54"/>
        <v>2</v>
      </c>
      <c r="I1734" s="251" t="s">
        <v>2006</v>
      </c>
      <c r="J1734" s="285" t="s">
        <v>2004</v>
      </c>
      <c r="K1734" s="278" t="str">
        <f t="shared" si="55"/>
        <v>MRT002People exposed</v>
      </c>
      <c r="L1734" s="286">
        <v>43510</v>
      </c>
      <c r="M1734" s="286" t="s">
        <v>3248</v>
      </c>
    </row>
    <row r="1735" spans="1:13" ht="15.5" hidden="1" thickTop="1" thickBot="1" x14ac:dyDescent="0.4">
      <c r="A1735" s="287" t="s">
        <v>2802</v>
      </c>
      <c r="B1735" s="288" t="str">
        <f>VLOOKUP(A1735,Lists!B:C,2,FALSE)</f>
        <v>MRT002</v>
      </c>
      <c r="C1735" s="288" t="str">
        <f>VLOOKUP(A1735,Lists!B:D,3,FALSE)</f>
        <v>MRT</v>
      </c>
      <c r="D1735" s="289" t="s">
        <v>533</v>
      </c>
      <c r="E1735" s="289">
        <v>68042</v>
      </c>
      <c r="F1735" s="289"/>
      <c r="G1735" s="289" t="s">
        <v>731</v>
      </c>
      <c r="H1735" s="278">
        <f t="shared" si="54"/>
        <v>2</v>
      </c>
      <c r="I1735" s="252"/>
      <c r="J1735" s="289"/>
      <c r="K1735" s="278" t="str">
        <f t="shared" si="55"/>
        <v>MRT002People affected</v>
      </c>
      <c r="L1735" s="290">
        <v>43510</v>
      </c>
      <c r="M1735" s="290" t="s">
        <v>3248</v>
      </c>
    </row>
    <row r="1736" spans="1:13" ht="15.5" thickTop="1" thickBot="1" x14ac:dyDescent="0.4">
      <c r="A1736" s="283" t="s">
        <v>2802</v>
      </c>
      <c r="B1736" s="284" t="str">
        <f>VLOOKUP(A1736,Lists!B:C,2,FALSE)</f>
        <v>MRT002</v>
      </c>
      <c r="C1736" s="284" t="str">
        <f>VLOOKUP(A1736,Lists!B:D,3,FALSE)</f>
        <v>MRT</v>
      </c>
      <c r="D1736" s="285" t="s">
        <v>666</v>
      </c>
      <c r="E1736" s="285">
        <v>55782</v>
      </c>
      <c r="F1736" s="285" t="s">
        <v>1115</v>
      </c>
      <c r="G1736" s="285" t="s">
        <v>731</v>
      </c>
      <c r="H1736" s="278">
        <f t="shared" si="54"/>
        <v>2</v>
      </c>
      <c r="I1736" s="251" t="s">
        <v>2008</v>
      </c>
      <c r="J1736" s="285" t="s">
        <v>1293</v>
      </c>
      <c r="K1736" s="278" t="str">
        <f t="shared" si="55"/>
        <v>MRT002People displaced</v>
      </c>
      <c r="L1736" s="286">
        <v>43510</v>
      </c>
      <c r="M1736" s="286" t="s">
        <v>3248</v>
      </c>
    </row>
    <row r="1737" spans="1:13" ht="15.5" hidden="1" thickTop="1" thickBot="1" x14ac:dyDescent="0.4">
      <c r="A1737" s="287" t="s">
        <v>2802</v>
      </c>
      <c r="B1737" s="288" t="str">
        <f>VLOOKUP(A1737,Lists!B:C,2,FALSE)</f>
        <v>MRT002</v>
      </c>
      <c r="C1737" s="288" t="str">
        <f>VLOOKUP(A1737,Lists!B:D,3,FALSE)</f>
        <v>MRT</v>
      </c>
      <c r="D1737" s="289" t="s">
        <v>5027</v>
      </c>
      <c r="E1737" s="289" t="s">
        <v>446</v>
      </c>
      <c r="F1737" s="289"/>
      <c r="G1737" s="289" t="s">
        <v>731</v>
      </c>
      <c r="H1737" s="278">
        <f t="shared" si="54"/>
        <v>2</v>
      </c>
      <c r="I1737" s="252"/>
      <c r="J1737" s="289"/>
      <c r="K1737" s="278" t="str">
        <f t="shared" si="55"/>
        <v>MRT002Injuries reported</v>
      </c>
      <c r="L1737" s="290">
        <v>43510</v>
      </c>
      <c r="M1737" s="290" t="s">
        <v>3248</v>
      </c>
    </row>
    <row r="1738" spans="1:13" ht="15.5" hidden="1" thickTop="1" thickBot="1" x14ac:dyDescent="0.4">
      <c r="A1738" s="283" t="s">
        <v>2802</v>
      </c>
      <c r="B1738" s="284" t="str">
        <f>VLOOKUP(A1738,Lists!B:C,2,FALSE)</f>
        <v>MRT002</v>
      </c>
      <c r="C1738" s="284" t="str">
        <f>VLOOKUP(A1738,Lists!B:D,3,FALSE)</f>
        <v>MRT</v>
      </c>
      <c r="D1738" s="285" t="s">
        <v>5028</v>
      </c>
      <c r="E1738" s="285" t="s">
        <v>446</v>
      </c>
      <c r="F1738" s="285"/>
      <c r="G1738" s="285" t="s">
        <v>731</v>
      </c>
      <c r="H1738" s="278">
        <f t="shared" si="54"/>
        <v>2</v>
      </c>
      <c r="I1738" s="251"/>
      <c r="J1738" s="285"/>
      <c r="K1738" s="278" t="str">
        <f t="shared" si="55"/>
        <v>MRT002Illness cases reported</v>
      </c>
      <c r="L1738" s="286">
        <v>43510</v>
      </c>
      <c r="M1738" s="286" t="s">
        <v>3248</v>
      </c>
    </row>
    <row r="1739" spans="1:13" ht="15.5" hidden="1" thickTop="1" thickBot="1" x14ac:dyDescent="0.4">
      <c r="A1739" s="287" t="s">
        <v>2802</v>
      </c>
      <c r="B1739" s="288" t="str">
        <f>VLOOKUP(A1739,Lists!B:C,2,FALSE)</f>
        <v>MRT002</v>
      </c>
      <c r="C1739" s="288" t="str">
        <f>VLOOKUP(A1739,Lists!B:D,3,FALSE)</f>
        <v>MRT</v>
      </c>
      <c r="D1739" s="289" t="s">
        <v>5029</v>
      </c>
      <c r="E1739" s="289" t="s">
        <v>446</v>
      </c>
      <c r="F1739" s="289"/>
      <c r="G1739" s="289" t="s">
        <v>731</v>
      </c>
      <c r="H1739" s="278">
        <f t="shared" si="54"/>
        <v>2</v>
      </c>
      <c r="I1739" s="252"/>
      <c r="J1739" s="289"/>
      <c r="K1739" s="278" t="str">
        <f t="shared" si="55"/>
        <v>MRT002Fatalities reported</v>
      </c>
      <c r="L1739" s="290">
        <v>43510</v>
      </c>
      <c r="M1739" s="290" t="s">
        <v>3248</v>
      </c>
    </row>
    <row r="1740" spans="1:13" ht="15.5" hidden="1" thickTop="1" thickBot="1" x14ac:dyDescent="0.4">
      <c r="A1740" s="283" t="s">
        <v>2802</v>
      </c>
      <c r="B1740" s="284" t="str">
        <f>VLOOKUP(A1740,Lists!B:C,2,FALSE)</f>
        <v>MRT002</v>
      </c>
      <c r="C1740" s="284" t="str">
        <f>VLOOKUP(A1740,Lists!B:D,3,FALSE)</f>
        <v>MRT</v>
      </c>
      <c r="D1740" s="285" t="s">
        <v>5108</v>
      </c>
      <c r="E1740" s="285" t="s">
        <v>446</v>
      </c>
      <c r="F1740" s="285"/>
      <c r="G1740" s="285" t="s">
        <v>731</v>
      </c>
      <c r="H1740" s="278">
        <f t="shared" si="54"/>
        <v>2</v>
      </c>
      <c r="I1740" s="251"/>
      <c r="J1740" s="285"/>
      <c r="K1740" s="278" t="str">
        <f t="shared" si="55"/>
        <v>MRT002Buildings damaged</v>
      </c>
      <c r="L1740" s="286">
        <v>43510</v>
      </c>
      <c r="M1740" s="286" t="s">
        <v>3248</v>
      </c>
    </row>
    <row r="1741" spans="1:13" ht="15.5" hidden="1" thickTop="1" thickBot="1" x14ac:dyDescent="0.4">
      <c r="A1741" s="287" t="s">
        <v>2802</v>
      </c>
      <c r="B1741" s="288" t="str">
        <f>VLOOKUP(A1741,Lists!B:C,2,FALSE)</f>
        <v>MRT002</v>
      </c>
      <c r="C1741" s="288" t="str">
        <f>VLOOKUP(A1741,Lists!B:D,3,FALSE)</f>
        <v>MRT</v>
      </c>
      <c r="D1741" s="289" t="s">
        <v>5109</v>
      </c>
      <c r="E1741" s="289" t="s">
        <v>446</v>
      </c>
      <c r="F1741" s="289"/>
      <c r="G1741" s="289" t="s">
        <v>446</v>
      </c>
      <c r="H1741" s="278" t="str">
        <f t="shared" si="54"/>
        <v>x</v>
      </c>
      <c r="I1741" s="252"/>
      <c r="J1741" s="289"/>
      <c r="K1741" s="278" t="str">
        <f t="shared" si="55"/>
        <v>MRT002Buildings destroyed</v>
      </c>
      <c r="L1741" s="290">
        <v>43510</v>
      </c>
      <c r="M1741" s="290" t="s">
        <v>3248</v>
      </c>
    </row>
    <row r="1742" spans="1:13" ht="15.5" hidden="1" thickTop="1" thickBot="1" x14ac:dyDescent="0.4">
      <c r="A1742" s="283" t="s">
        <v>2802</v>
      </c>
      <c r="B1742" s="284" t="str">
        <f>VLOOKUP(A1742,Lists!B:C,2,FALSE)</f>
        <v>MRT002</v>
      </c>
      <c r="C1742" s="284" t="str">
        <f>VLOOKUP(A1742,Lists!B:D,3,FALSE)</f>
        <v>MRT</v>
      </c>
      <c r="D1742" s="285" t="s">
        <v>742</v>
      </c>
      <c r="E1742" s="285" t="s">
        <v>446</v>
      </c>
      <c r="F1742" s="285"/>
      <c r="G1742" s="285" t="s">
        <v>731</v>
      </c>
      <c r="H1742" s="278">
        <f t="shared" si="54"/>
        <v>2</v>
      </c>
      <c r="I1742" s="251"/>
      <c r="J1742" s="285"/>
      <c r="K1742" s="278" t="str">
        <f t="shared" si="55"/>
        <v>MRT002Economic Losses</v>
      </c>
      <c r="L1742" s="286">
        <v>43510</v>
      </c>
      <c r="M1742" s="286" t="s">
        <v>3248</v>
      </c>
    </row>
    <row r="1743" spans="1:13" ht="15.5" hidden="1" thickTop="1" thickBot="1" x14ac:dyDescent="0.4">
      <c r="A1743" s="287" t="s">
        <v>2802</v>
      </c>
      <c r="B1743" s="288" t="str">
        <f>VLOOKUP(A1743,Lists!B:C,2,FALSE)</f>
        <v>MRT002</v>
      </c>
      <c r="C1743" s="288" t="str">
        <f>VLOOKUP(A1743,Lists!B:D,3,FALSE)</f>
        <v>MRT</v>
      </c>
      <c r="D1743" s="289" t="s">
        <v>752</v>
      </c>
      <c r="E1743" s="289">
        <v>55782</v>
      </c>
      <c r="F1743" s="289" t="s">
        <v>1115</v>
      </c>
      <c r="G1743" s="289" t="s">
        <v>731</v>
      </c>
      <c r="H1743" s="278">
        <f t="shared" si="54"/>
        <v>2</v>
      </c>
      <c r="I1743" s="252" t="s">
        <v>2008</v>
      </c>
      <c r="J1743" s="289"/>
      <c r="K1743" s="278" t="str">
        <f t="shared" si="55"/>
        <v>MRT002People in Need</v>
      </c>
      <c r="L1743" s="290">
        <v>43510</v>
      </c>
      <c r="M1743" s="290" t="s">
        <v>3248</v>
      </c>
    </row>
    <row r="1744" spans="1:13" ht="15.5" hidden="1" thickTop="1" thickBot="1" x14ac:dyDescent="0.4">
      <c r="A1744" s="283" t="s">
        <v>2802</v>
      </c>
      <c r="B1744" s="284" t="str">
        <f>VLOOKUP(A1744,Lists!B:C,2,FALSE)</f>
        <v>MRT002</v>
      </c>
      <c r="C1744" s="284" t="str">
        <f>VLOOKUP(A1744,Lists!B:D,3,FALSE)</f>
        <v>MRT</v>
      </c>
      <c r="D1744" s="285" t="s">
        <v>5110</v>
      </c>
      <c r="E1744" s="285">
        <v>0</v>
      </c>
      <c r="F1744" s="285" t="s">
        <v>1115</v>
      </c>
      <c r="G1744" s="285" t="s">
        <v>731</v>
      </c>
      <c r="H1744" s="278">
        <f t="shared" si="54"/>
        <v>2</v>
      </c>
      <c r="I1744" s="251" t="s">
        <v>2008</v>
      </c>
      <c r="J1744" s="285"/>
      <c r="K1744" s="278" t="str">
        <f t="shared" si="55"/>
        <v>MRT002Minimal humanitarian conditions - Level 1</v>
      </c>
      <c r="L1744" s="286">
        <v>43510</v>
      </c>
      <c r="M1744" s="286" t="s">
        <v>3248</v>
      </c>
    </row>
    <row r="1745" spans="1:13" ht="15.5" hidden="1" thickTop="1" thickBot="1" x14ac:dyDescent="0.4">
      <c r="A1745" s="287" t="s">
        <v>2802</v>
      </c>
      <c r="B1745" s="288" t="str">
        <f>VLOOKUP(A1745,Lists!B:C,2,FALSE)</f>
        <v>MRT002</v>
      </c>
      <c r="C1745" s="288" t="str">
        <f>VLOOKUP(A1745,Lists!B:D,3,FALSE)</f>
        <v>MRT</v>
      </c>
      <c r="D1745" s="289" t="s">
        <v>5111</v>
      </c>
      <c r="E1745" s="289">
        <v>0</v>
      </c>
      <c r="F1745" s="289" t="s">
        <v>1115</v>
      </c>
      <c r="G1745" s="289" t="s">
        <v>731</v>
      </c>
      <c r="H1745" s="278">
        <f t="shared" si="54"/>
        <v>2</v>
      </c>
      <c r="I1745" s="252" t="s">
        <v>2008</v>
      </c>
      <c r="J1745" s="289"/>
      <c r="K1745" s="278" t="str">
        <f t="shared" si="55"/>
        <v>MRT002Stressed humanitarian conditions - Level 2</v>
      </c>
      <c r="L1745" s="290">
        <v>43510</v>
      </c>
      <c r="M1745" s="290" t="s">
        <v>3248</v>
      </c>
    </row>
    <row r="1746" spans="1:13" ht="15.5" hidden="1" thickTop="1" thickBot="1" x14ac:dyDescent="0.4">
      <c r="A1746" s="283" t="s">
        <v>2802</v>
      </c>
      <c r="B1746" s="284" t="str">
        <f>VLOOKUP(A1746,Lists!B:C,2,FALSE)</f>
        <v>MRT002</v>
      </c>
      <c r="C1746" s="284" t="str">
        <f>VLOOKUP(A1746,Lists!B:D,3,FALSE)</f>
        <v>MRT</v>
      </c>
      <c r="D1746" s="285" t="s">
        <v>5112</v>
      </c>
      <c r="E1746" s="285">
        <v>55782</v>
      </c>
      <c r="F1746" s="285" t="s">
        <v>1115</v>
      </c>
      <c r="G1746" s="285" t="s">
        <v>731</v>
      </c>
      <c r="H1746" s="278">
        <f t="shared" si="54"/>
        <v>2</v>
      </c>
      <c r="I1746" s="251" t="s">
        <v>2008</v>
      </c>
      <c r="J1746" s="285"/>
      <c r="K1746" s="278" t="str">
        <f t="shared" si="55"/>
        <v>MRT002Moderate humanitarian conditions - Level 3</v>
      </c>
      <c r="L1746" s="286">
        <v>43510</v>
      </c>
      <c r="M1746" s="286" t="s">
        <v>3248</v>
      </c>
    </row>
    <row r="1747" spans="1:13" ht="15.5" hidden="1" thickTop="1" thickBot="1" x14ac:dyDescent="0.4">
      <c r="A1747" s="287" t="s">
        <v>2802</v>
      </c>
      <c r="B1747" s="288" t="str">
        <f>VLOOKUP(A1747,Lists!B:C,2,FALSE)</f>
        <v>MRT002</v>
      </c>
      <c r="C1747" s="288" t="str">
        <f>VLOOKUP(A1747,Lists!B:D,3,FALSE)</f>
        <v>MRT</v>
      </c>
      <c r="D1747" s="289" t="s">
        <v>5113</v>
      </c>
      <c r="E1747" s="289">
        <v>0</v>
      </c>
      <c r="F1747" s="289" t="s">
        <v>1115</v>
      </c>
      <c r="G1747" s="289" t="s">
        <v>731</v>
      </c>
      <c r="H1747" s="278">
        <f t="shared" si="54"/>
        <v>2</v>
      </c>
      <c r="I1747" s="252" t="s">
        <v>2008</v>
      </c>
      <c r="J1747" s="289"/>
      <c r="K1747" s="278" t="str">
        <f t="shared" si="55"/>
        <v>MRT002Severe humanitarian conditions - Level 4</v>
      </c>
      <c r="L1747" s="290">
        <v>43510</v>
      </c>
      <c r="M1747" s="290" t="s">
        <v>3248</v>
      </c>
    </row>
    <row r="1748" spans="1:13" ht="15.5" hidden="1" thickTop="1" thickBot="1" x14ac:dyDescent="0.4">
      <c r="A1748" s="283" t="s">
        <v>2802</v>
      </c>
      <c r="B1748" s="284" t="str">
        <f>VLOOKUP(A1748,Lists!B:C,2,FALSE)</f>
        <v>MRT002</v>
      </c>
      <c r="C1748" s="284" t="str">
        <f>VLOOKUP(A1748,Lists!B:D,3,FALSE)</f>
        <v>MRT</v>
      </c>
      <c r="D1748" s="285" t="s">
        <v>5114</v>
      </c>
      <c r="E1748" s="285">
        <v>0</v>
      </c>
      <c r="F1748" s="285" t="s">
        <v>1115</v>
      </c>
      <c r="G1748" s="285" t="s">
        <v>731</v>
      </c>
      <c r="H1748" s="278">
        <f t="shared" si="54"/>
        <v>2</v>
      </c>
      <c r="I1748" s="251" t="s">
        <v>2008</v>
      </c>
      <c r="J1748" s="285"/>
      <c r="K1748" s="278" t="str">
        <f t="shared" si="55"/>
        <v>MRT002Extreme humanitarian conditions - Level 5</v>
      </c>
      <c r="L1748" s="286">
        <v>43510</v>
      </c>
      <c r="M1748" s="286" t="s">
        <v>3248</v>
      </c>
    </row>
    <row r="1749" spans="1:13" ht="15.5" hidden="1" thickTop="1" thickBot="1" x14ac:dyDescent="0.4">
      <c r="A1749" s="287" t="s">
        <v>2802</v>
      </c>
      <c r="B1749" s="288" t="str">
        <f>VLOOKUP(A1749,Lists!B:C,2,FALSE)</f>
        <v>MRT002</v>
      </c>
      <c r="C1749" s="288" t="str">
        <f>VLOOKUP(A1749,Lists!B:D,3,FALSE)</f>
        <v>MRT</v>
      </c>
      <c r="D1749" s="289" t="s">
        <v>5115</v>
      </c>
      <c r="E1749" s="289" t="s">
        <v>446</v>
      </c>
      <c r="F1749" s="289"/>
      <c r="G1749" s="289" t="s">
        <v>731</v>
      </c>
      <c r="H1749" s="278">
        <f t="shared" si="54"/>
        <v>2</v>
      </c>
      <c r="I1749" s="252"/>
      <c r="J1749" s="289"/>
      <c r="K1749" s="278" t="str">
        <f t="shared" si="55"/>
        <v>MRT002Fatalities in all crises</v>
      </c>
      <c r="L1749" s="290">
        <v>43510</v>
      </c>
      <c r="M1749" s="290" t="s">
        <v>3248</v>
      </c>
    </row>
    <row r="1750" spans="1:13" ht="15.5" hidden="1" thickTop="1" thickBot="1" x14ac:dyDescent="0.4">
      <c r="A1750" s="283" t="s">
        <v>2802</v>
      </c>
      <c r="B1750" s="284" t="str">
        <f>VLOOKUP(A1750,Lists!B:C,2,FALSE)</f>
        <v>MRT002</v>
      </c>
      <c r="C1750" s="284" t="str">
        <f>VLOOKUP(A1750,Lists!B:D,3,FALSE)</f>
        <v>MRT</v>
      </c>
      <c r="D1750" s="285" t="s">
        <v>691</v>
      </c>
      <c r="E1750" s="285" t="s">
        <v>446</v>
      </c>
      <c r="F1750" s="285"/>
      <c r="G1750" s="285" t="s">
        <v>731</v>
      </c>
      <c r="H1750" s="278">
        <f t="shared" si="54"/>
        <v>2</v>
      </c>
      <c r="I1750" s="251"/>
      <c r="J1750" s="285"/>
      <c r="K1750" s="278" t="str">
        <f t="shared" si="55"/>
        <v>MRT002People facing limited access constraints</v>
      </c>
      <c r="L1750" s="286">
        <v>43510</v>
      </c>
      <c r="M1750" s="286" t="s">
        <v>3248</v>
      </c>
    </row>
    <row r="1751" spans="1:13" ht="15.5" hidden="1" thickTop="1" thickBot="1" x14ac:dyDescent="0.4">
      <c r="A1751" s="287" t="s">
        <v>2802</v>
      </c>
      <c r="B1751" s="288" t="str">
        <f>VLOOKUP(A1751,Lists!B:C,2,FALSE)</f>
        <v>MRT002</v>
      </c>
      <c r="C1751" s="288" t="str">
        <f>VLOOKUP(A1751,Lists!B:D,3,FALSE)</f>
        <v>MRT</v>
      </c>
      <c r="D1751" s="289" t="s">
        <v>688</v>
      </c>
      <c r="E1751" s="289">
        <v>2</v>
      </c>
      <c r="F1751" s="289"/>
      <c r="G1751" s="289" t="s">
        <v>731</v>
      </c>
      <c r="H1751" s="278">
        <f t="shared" si="54"/>
        <v>2</v>
      </c>
      <c r="I1751" s="252"/>
      <c r="J1751" s="289" t="s">
        <v>2007</v>
      </c>
      <c r="K1751" s="278" t="str">
        <f t="shared" si="55"/>
        <v>MRT002Crisis affected groups</v>
      </c>
      <c r="L1751" s="290">
        <v>43510</v>
      </c>
      <c r="M1751" s="290" t="s">
        <v>3248</v>
      </c>
    </row>
    <row r="1752" spans="1:13" ht="15.5" hidden="1" thickTop="1" thickBot="1" x14ac:dyDescent="0.4">
      <c r="A1752" s="283" t="s">
        <v>2802</v>
      </c>
      <c r="B1752" s="284" t="str">
        <f>VLOOKUP(A1752,Lists!B:C,2,FALSE)</f>
        <v>MRT002</v>
      </c>
      <c r="C1752" s="284" t="str">
        <f>VLOOKUP(A1752,Lists!B:D,3,FALSE)</f>
        <v>MRT</v>
      </c>
      <c r="D1752" s="285" t="s">
        <v>692</v>
      </c>
      <c r="E1752" s="285" t="s">
        <v>446</v>
      </c>
      <c r="F1752" s="285"/>
      <c r="G1752" s="285" t="s">
        <v>731</v>
      </c>
      <c r="H1752" s="278">
        <f t="shared" si="54"/>
        <v>2</v>
      </c>
      <c r="I1752" s="251"/>
      <c r="J1752" s="285"/>
      <c r="K1752" s="278" t="str">
        <f t="shared" si="55"/>
        <v>MRT002People facing restricted access constraints</v>
      </c>
      <c r="L1752" s="286">
        <v>43510</v>
      </c>
      <c r="M1752" s="286" t="s">
        <v>3248</v>
      </c>
    </row>
    <row r="1753" spans="1:13" ht="15.5" hidden="1" thickTop="1" thickBot="1" x14ac:dyDescent="0.4">
      <c r="A1753" s="287" t="s">
        <v>2802</v>
      </c>
      <c r="B1753" s="288" t="str">
        <f>VLOOKUP(A1753,Lists!B:C,2,FALSE)</f>
        <v>MRT002</v>
      </c>
      <c r="C1753" s="288" t="str">
        <f>VLOOKUP(A1753,Lists!B:D,3,FALSE)</f>
        <v>MRT</v>
      </c>
      <c r="D1753" s="289" t="s">
        <v>643</v>
      </c>
      <c r="E1753" s="289">
        <v>1</v>
      </c>
      <c r="F1753" s="289"/>
      <c r="G1753" s="289" t="s">
        <v>731</v>
      </c>
      <c r="H1753" s="278">
        <f t="shared" si="54"/>
        <v>2</v>
      </c>
      <c r="I1753" s="252"/>
      <c r="J1753" s="289"/>
      <c r="K1753" s="278" t="str">
        <f t="shared" si="55"/>
        <v>MRT002Impediments to entry into country (bureaucratic and administrative)</v>
      </c>
      <c r="L1753" s="290">
        <v>43510</v>
      </c>
      <c r="M1753" s="290" t="s">
        <v>3248</v>
      </c>
    </row>
    <row r="1754" spans="1:13" ht="15.5" hidden="1" thickTop="1" thickBot="1" x14ac:dyDescent="0.4">
      <c r="A1754" s="283" t="s">
        <v>2802</v>
      </c>
      <c r="B1754" s="284" t="str">
        <f>VLOOKUP(A1754,Lists!B:C,2,FALSE)</f>
        <v>MRT002</v>
      </c>
      <c r="C1754" s="284" t="str">
        <f>VLOOKUP(A1754,Lists!B:D,3,FALSE)</f>
        <v>MRT</v>
      </c>
      <c r="D1754" s="285" t="s">
        <v>644</v>
      </c>
      <c r="E1754" s="285">
        <v>0</v>
      </c>
      <c r="F1754" s="285"/>
      <c r="G1754" s="285" t="s">
        <v>731</v>
      </c>
      <c r="H1754" s="278">
        <f t="shared" si="54"/>
        <v>2</v>
      </c>
      <c r="I1754" s="251"/>
      <c r="J1754" s="285"/>
      <c r="K1754" s="278" t="str">
        <f t="shared" si="55"/>
        <v>MRT002Restriction of movement (impediments to freedom of movement and/or administrative restrictions)</v>
      </c>
      <c r="L1754" s="286">
        <v>43510</v>
      </c>
      <c r="M1754" s="286" t="s">
        <v>3248</v>
      </c>
    </row>
    <row r="1755" spans="1:13" ht="15.5" hidden="1" thickTop="1" thickBot="1" x14ac:dyDescent="0.4">
      <c r="A1755" s="287" t="s">
        <v>2802</v>
      </c>
      <c r="B1755" s="288" t="str">
        <f>VLOOKUP(A1755,Lists!B:C,2,FALSE)</f>
        <v>MRT002</v>
      </c>
      <c r="C1755" s="288" t="str">
        <f>VLOOKUP(A1755,Lists!B:D,3,FALSE)</f>
        <v>MRT</v>
      </c>
      <c r="D1755" s="289" t="s">
        <v>645</v>
      </c>
      <c r="E1755" s="289">
        <v>1</v>
      </c>
      <c r="F1755" s="289"/>
      <c r="G1755" s="289" t="s">
        <v>731</v>
      </c>
      <c r="H1755" s="278">
        <f t="shared" si="54"/>
        <v>2</v>
      </c>
      <c r="I1755" s="252"/>
      <c r="J1755" s="289"/>
      <c r="K1755" s="278" t="str">
        <f t="shared" si="55"/>
        <v>MRT002Interference into implementation of humanitarian activities</v>
      </c>
      <c r="L1755" s="290">
        <v>43510</v>
      </c>
      <c r="M1755" s="290" t="s">
        <v>3248</v>
      </c>
    </row>
    <row r="1756" spans="1:13" ht="15.5" hidden="1" thickTop="1" thickBot="1" x14ac:dyDescent="0.4">
      <c r="A1756" s="283" t="s">
        <v>2802</v>
      </c>
      <c r="B1756" s="284" t="str">
        <f>VLOOKUP(A1756,Lists!B:C,2,FALSE)</f>
        <v>MRT002</v>
      </c>
      <c r="C1756" s="284" t="str">
        <f>VLOOKUP(A1756,Lists!B:D,3,FALSE)</f>
        <v>MRT</v>
      </c>
      <c r="D1756" s="285" t="s">
        <v>646</v>
      </c>
      <c r="E1756" s="285">
        <v>1</v>
      </c>
      <c r="F1756" s="285"/>
      <c r="G1756" s="285" t="s">
        <v>731</v>
      </c>
      <c r="H1756" s="278">
        <f t="shared" si="54"/>
        <v>2</v>
      </c>
      <c r="I1756" s="251"/>
      <c r="J1756" s="285"/>
      <c r="K1756" s="278" t="str">
        <f t="shared" si="55"/>
        <v>MRT002Violence against personnel, facilities and assets</v>
      </c>
      <c r="L1756" s="286">
        <v>43510</v>
      </c>
      <c r="M1756" s="286" t="s">
        <v>3248</v>
      </c>
    </row>
    <row r="1757" spans="1:13" ht="15.5" hidden="1" thickTop="1" thickBot="1" x14ac:dyDescent="0.4">
      <c r="A1757" s="287" t="s">
        <v>2802</v>
      </c>
      <c r="B1757" s="288" t="str">
        <f>VLOOKUP(A1757,Lists!B:C,2,FALSE)</f>
        <v>MRT002</v>
      </c>
      <c r="C1757" s="288" t="str">
        <f>VLOOKUP(A1757,Lists!B:D,3,FALSE)</f>
        <v>MRT</v>
      </c>
      <c r="D1757" s="289" t="s">
        <v>647</v>
      </c>
      <c r="E1757" s="289">
        <v>1</v>
      </c>
      <c r="F1757" s="289"/>
      <c r="G1757" s="289" t="s">
        <v>731</v>
      </c>
      <c r="H1757" s="278">
        <f t="shared" si="54"/>
        <v>2</v>
      </c>
      <c r="I1757" s="252"/>
      <c r="J1757" s="289"/>
      <c r="K1757" s="278" t="str">
        <f t="shared" si="55"/>
        <v>MRT002Denial of existence of humanitarian needs or entitlements to assistance</v>
      </c>
      <c r="L1757" s="290">
        <v>43510</v>
      </c>
      <c r="M1757" s="290" t="s">
        <v>3248</v>
      </c>
    </row>
    <row r="1758" spans="1:13" ht="15.5" hidden="1" thickTop="1" thickBot="1" x14ac:dyDescent="0.4">
      <c r="A1758" s="283" t="s">
        <v>2802</v>
      </c>
      <c r="B1758" s="284" t="str">
        <f>VLOOKUP(A1758,Lists!B:C,2,FALSE)</f>
        <v>MRT002</v>
      </c>
      <c r="C1758" s="284" t="str">
        <f>VLOOKUP(A1758,Lists!B:D,3,FALSE)</f>
        <v>MRT</v>
      </c>
      <c r="D1758" s="285" t="s">
        <v>648</v>
      </c>
      <c r="E1758" s="285">
        <v>0</v>
      </c>
      <c r="F1758" s="285"/>
      <c r="G1758" s="285" t="s">
        <v>731</v>
      </c>
      <c r="H1758" s="278">
        <f t="shared" si="54"/>
        <v>2</v>
      </c>
      <c r="I1758" s="251"/>
      <c r="J1758" s="285"/>
      <c r="K1758" s="278" t="str">
        <f t="shared" si="55"/>
        <v>MRT002Restriction and obstruction of access to services and assistance</v>
      </c>
      <c r="L1758" s="286">
        <v>43510</v>
      </c>
      <c r="M1758" s="286" t="s">
        <v>3248</v>
      </c>
    </row>
    <row r="1759" spans="1:13" ht="15.5" hidden="1" thickTop="1" thickBot="1" x14ac:dyDescent="0.4">
      <c r="A1759" s="287" t="s">
        <v>2802</v>
      </c>
      <c r="B1759" s="288" t="str">
        <f>VLOOKUP(A1759,Lists!B:C,2,FALSE)</f>
        <v>MRT002</v>
      </c>
      <c r="C1759" s="288" t="str">
        <f>VLOOKUP(A1759,Lists!B:D,3,FALSE)</f>
        <v>MRT</v>
      </c>
      <c r="D1759" s="289" t="s">
        <v>649</v>
      </c>
      <c r="E1759" s="289">
        <v>0</v>
      </c>
      <c r="F1759" s="289"/>
      <c r="G1759" s="289" t="s">
        <v>731</v>
      </c>
      <c r="H1759" s="278">
        <f t="shared" si="54"/>
        <v>2</v>
      </c>
      <c r="I1759" s="252"/>
      <c r="J1759" s="289"/>
      <c r="K1759" s="278" t="str">
        <f t="shared" si="55"/>
        <v>MRT002Ongoing insecurity/hostilities affecting humanitarian assistance</v>
      </c>
      <c r="L1759" s="290">
        <v>43510</v>
      </c>
      <c r="M1759" s="290" t="s">
        <v>3248</v>
      </c>
    </row>
    <row r="1760" spans="1:13" ht="15.5" hidden="1" thickTop="1" thickBot="1" x14ac:dyDescent="0.4">
      <c r="A1760" s="283" t="s">
        <v>2802</v>
      </c>
      <c r="B1760" s="284" t="str">
        <f>VLOOKUP(A1760,Lists!B:C,2,FALSE)</f>
        <v>MRT002</v>
      </c>
      <c r="C1760" s="284" t="str">
        <f>VLOOKUP(A1760,Lists!B:D,3,FALSE)</f>
        <v>MRT</v>
      </c>
      <c r="D1760" s="285" t="s">
        <v>650</v>
      </c>
      <c r="E1760" s="285">
        <v>0</v>
      </c>
      <c r="F1760" s="285"/>
      <c r="G1760" s="285" t="s">
        <v>731</v>
      </c>
      <c r="H1760" s="278">
        <f t="shared" si="54"/>
        <v>2</v>
      </c>
      <c r="I1760" s="251"/>
      <c r="J1760" s="285"/>
      <c r="K1760" s="278" t="str">
        <f t="shared" si="55"/>
        <v xml:space="preserve">MRT002Presence of mines and improvised explosive devices </v>
      </c>
      <c r="L1760" s="286">
        <v>43510</v>
      </c>
      <c r="M1760" s="286" t="s">
        <v>3248</v>
      </c>
    </row>
    <row r="1761" spans="1:13" ht="15.5" hidden="1" thickTop="1" thickBot="1" x14ac:dyDescent="0.4">
      <c r="A1761" s="287" t="s">
        <v>2802</v>
      </c>
      <c r="B1761" s="288" t="str">
        <f>VLOOKUP(A1761,Lists!B:C,2,FALSE)</f>
        <v>MRT002</v>
      </c>
      <c r="C1761" s="288" t="str">
        <f>VLOOKUP(A1761,Lists!B:D,3,FALSE)</f>
        <v>MRT</v>
      </c>
      <c r="D1761" s="289" t="s">
        <v>651</v>
      </c>
      <c r="E1761" s="289">
        <v>1</v>
      </c>
      <c r="F1761" s="289"/>
      <c r="G1761" s="289" t="s">
        <v>731</v>
      </c>
      <c r="H1761" s="278">
        <f t="shared" si="54"/>
        <v>2</v>
      </c>
      <c r="I1761" s="252"/>
      <c r="J1761" s="289"/>
      <c r="K1761" s="278" t="str">
        <f t="shared" si="55"/>
        <v>MRT002Physical constraints in the environment (obstacles related to terrain, climate, lack of infrastructure, etc.)</v>
      </c>
      <c r="L1761" s="290">
        <v>43510</v>
      </c>
      <c r="M1761" s="290" t="s">
        <v>3248</v>
      </c>
    </row>
    <row r="1762" spans="1:13" ht="15.5" hidden="1" thickTop="1" thickBot="1" x14ac:dyDescent="0.4">
      <c r="A1762" s="283" t="s">
        <v>1235</v>
      </c>
      <c r="B1762" s="284" t="str">
        <f>VLOOKUP(A1762,Lists!B:C,2,FALSE)</f>
        <v>ECU002</v>
      </c>
      <c r="C1762" s="284" t="str">
        <f>VLOOKUP(A1762,Lists!B:D,3,FALSE)</f>
        <v>ECU</v>
      </c>
      <c r="D1762" s="285" t="s">
        <v>522</v>
      </c>
      <c r="E1762" s="285">
        <v>16878358</v>
      </c>
      <c r="F1762" s="285" t="s">
        <v>876</v>
      </c>
      <c r="G1762" s="285" t="s">
        <v>731</v>
      </c>
      <c r="H1762" s="278">
        <f t="shared" si="54"/>
        <v>2</v>
      </c>
      <c r="I1762" s="251" t="s">
        <v>2009</v>
      </c>
      <c r="J1762" s="285" t="s">
        <v>1293</v>
      </c>
      <c r="K1762" s="278" t="str">
        <f t="shared" si="55"/>
        <v>ECU002Total population</v>
      </c>
      <c r="L1762" s="286">
        <v>43510</v>
      </c>
      <c r="M1762" s="286" t="s">
        <v>3248</v>
      </c>
    </row>
    <row r="1763" spans="1:13" ht="15.5" hidden="1" thickTop="1" thickBot="1" x14ac:dyDescent="0.4">
      <c r="A1763" s="287" t="s">
        <v>1235</v>
      </c>
      <c r="B1763" s="288" t="str">
        <f>VLOOKUP(A1763,Lists!B:C,2,FALSE)</f>
        <v>ECU002</v>
      </c>
      <c r="C1763" s="288" t="str">
        <f>VLOOKUP(A1763,Lists!B:D,3,FALSE)</f>
        <v>ECU</v>
      </c>
      <c r="D1763" s="289" t="s">
        <v>660</v>
      </c>
      <c r="E1763" s="289">
        <v>1324</v>
      </c>
      <c r="F1763" s="289" t="s">
        <v>2012</v>
      </c>
      <c r="G1763" s="289" t="s">
        <v>731</v>
      </c>
      <c r="H1763" s="278">
        <f t="shared" si="54"/>
        <v>2</v>
      </c>
      <c r="I1763" s="252"/>
      <c r="J1763" s="289"/>
      <c r="K1763" s="278" t="str">
        <f t="shared" si="55"/>
        <v>ECU002Landmass affected</v>
      </c>
      <c r="L1763" s="290">
        <v>43510</v>
      </c>
      <c r="M1763" s="290" t="s">
        <v>3248</v>
      </c>
    </row>
    <row r="1764" spans="1:13" ht="15.5" hidden="1" thickTop="1" thickBot="1" x14ac:dyDescent="0.4">
      <c r="A1764" s="283" t="s">
        <v>1235</v>
      </c>
      <c r="B1764" s="284" t="str">
        <f>VLOOKUP(A1764,Lists!B:C,2,FALSE)</f>
        <v>ECU002</v>
      </c>
      <c r="C1764" s="284" t="str">
        <f>VLOOKUP(A1764,Lists!B:D,3,FALSE)</f>
        <v>ECU</v>
      </c>
      <c r="D1764" s="285" t="s">
        <v>737</v>
      </c>
      <c r="E1764" s="285">
        <v>2918132</v>
      </c>
      <c r="F1764" s="285"/>
      <c r="G1764" s="285" t="s">
        <v>731</v>
      </c>
      <c r="H1764" s="278">
        <f t="shared" si="54"/>
        <v>2</v>
      </c>
      <c r="I1764" s="251"/>
      <c r="J1764" s="285"/>
      <c r="K1764" s="278" t="str">
        <f t="shared" si="55"/>
        <v>ECU002People exposed</v>
      </c>
      <c r="L1764" s="286">
        <v>43510</v>
      </c>
      <c r="M1764" s="286" t="s">
        <v>3248</v>
      </c>
    </row>
    <row r="1765" spans="1:13" ht="15.5" hidden="1" thickTop="1" thickBot="1" x14ac:dyDescent="0.4">
      <c r="A1765" s="287" t="s">
        <v>1235</v>
      </c>
      <c r="B1765" s="288" t="str">
        <f>VLOOKUP(A1765,Lists!B:C,2,FALSE)</f>
        <v>ECU002</v>
      </c>
      <c r="C1765" s="288" t="str">
        <f>VLOOKUP(A1765,Lists!B:D,3,FALSE)</f>
        <v>ECU</v>
      </c>
      <c r="D1765" s="289" t="s">
        <v>533</v>
      </c>
      <c r="E1765" s="289">
        <v>3171632</v>
      </c>
      <c r="F1765" s="289" t="s">
        <v>2012</v>
      </c>
      <c r="G1765" s="289" t="s">
        <v>731</v>
      </c>
      <c r="H1765" s="278">
        <f t="shared" si="54"/>
        <v>2</v>
      </c>
      <c r="I1765" s="252"/>
      <c r="J1765" s="289"/>
      <c r="K1765" s="278" t="str">
        <f t="shared" si="55"/>
        <v>ECU002People affected</v>
      </c>
      <c r="L1765" s="290">
        <v>43510</v>
      </c>
      <c r="M1765" s="290" t="s">
        <v>3248</v>
      </c>
    </row>
    <row r="1766" spans="1:13" ht="15.5" thickTop="1" thickBot="1" x14ac:dyDescent="0.4">
      <c r="A1766" s="283" t="s">
        <v>1235</v>
      </c>
      <c r="B1766" s="284" t="str">
        <f>VLOOKUP(A1766,Lists!B:C,2,FALSE)</f>
        <v>ECU002</v>
      </c>
      <c r="C1766" s="284" t="str">
        <f>VLOOKUP(A1766,Lists!B:D,3,FALSE)</f>
        <v>ECU</v>
      </c>
      <c r="D1766" s="285" t="s">
        <v>666</v>
      </c>
      <c r="E1766" s="285">
        <v>253500</v>
      </c>
      <c r="F1766" s="285"/>
      <c r="G1766" s="285" t="s">
        <v>731</v>
      </c>
      <c r="H1766" s="278">
        <f t="shared" si="54"/>
        <v>2</v>
      </c>
      <c r="I1766" s="251"/>
      <c r="J1766" s="285"/>
      <c r="K1766" s="278" t="str">
        <f t="shared" si="55"/>
        <v>ECU002People displaced</v>
      </c>
      <c r="L1766" s="286">
        <v>43510</v>
      </c>
      <c r="M1766" s="286" t="s">
        <v>3248</v>
      </c>
    </row>
    <row r="1767" spans="1:13" ht="15.5" hidden="1" thickTop="1" thickBot="1" x14ac:dyDescent="0.4">
      <c r="A1767" s="287" t="s">
        <v>1235</v>
      </c>
      <c r="B1767" s="288" t="str">
        <f>VLOOKUP(A1767,Lists!B:C,2,FALSE)</f>
        <v>ECU002</v>
      </c>
      <c r="C1767" s="288" t="str">
        <f>VLOOKUP(A1767,Lists!B:D,3,FALSE)</f>
        <v>ECU</v>
      </c>
      <c r="D1767" s="289" t="s">
        <v>5027</v>
      </c>
      <c r="E1767" s="289" t="s">
        <v>446</v>
      </c>
      <c r="F1767" s="289"/>
      <c r="G1767" s="289" t="s">
        <v>731</v>
      </c>
      <c r="H1767" s="278">
        <f t="shared" si="54"/>
        <v>2</v>
      </c>
      <c r="I1767" s="252"/>
      <c r="J1767" s="289"/>
      <c r="K1767" s="278" t="str">
        <f t="shared" si="55"/>
        <v>ECU002Injuries reported</v>
      </c>
      <c r="L1767" s="290">
        <v>43510</v>
      </c>
      <c r="M1767" s="290" t="s">
        <v>3248</v>
      </c>
    </row>
    <row r="1768" spans="1:13" ht="15.5" hidden="1" thickTop="1" thickBot="1" x14ac:dyDescent="0.4">
      <c r="A1768" s="283" t="s">
        <v>1235</v>
      </c>
      <c r="B1768" s="284" t="str">
        <f>VLOOKUP(A1768,Lists!B:C,2,FALSE)</f>
        <v>ECU002</v>
      </c>
      <c r="C1768" s="284" t="str">
        <f>VLOOKUP(A1768,Lists!B:D,3,FALSE)</f>
        <v>ECU</v>
      </c>
      <c r="D1768" s="285" t="s">
        <v>5028</v>
      </c>
      <c r="E1768" s="285" t="s">
        <v>446</v>
      </c>
      <c r="F1768" s="285"/>
      <c r="G1768" s="285" t="s">
        <v>731</v>
      </c>
      <c r="H1768" s="278">
        <f t="shared" si="54"/>
        <v>2</v>
      </c>
      <c r="I1768" s="251"/>
      <c r="J1768" s="285"/>
      <c r="K1768" s="278" t="str">
        <f t="shared" si="55"/>
        <v>ECU002Illness cases reported</v>
      </c>
      <c r="L1768" s="286">
        <v>43510</v>
      </c>
      <c r="M1768" s="286" t="s">
        <v>3248</v>
      </c>
    </row>
    <row r="1769" spans="1:13" ht="15.5" hidden="1" thickTop="1" thickBot="1" x14ac:dyDescent="0.4">
      <c r="A1769" s="287" t="s">
        <v>1235</v>
      </c>
      <c r="B1769" s="288" t="str">
        <f>VLOOKUP(A1769,Lists!B:C,2,FALSE)</f>
        <v>ECU002</v>
      </c>
      <c r="C1769" s="288" t="str">
        <f>VLOOKUP(A1769,Lists!B:D,3,FALSE)</f>
        <v>ECU</v>
      </c>
      <c r="D1769" s="289" t="s">
        <v>5029</v>
      </c>
      <c r="E1769" s="289" t="s">
        <v>446</v>
      </c>
      <c r="F1769" s="289"/>
      <c r="G1769" s="289" t="s">
        <v>731</v>
      </c>
      <c r="H1769" s="278">
        <f t="shared" si="54"/>
        <v>2</v>
      </c>
      <c r="I1769" s="252"/>
      <c r="J1769" s="289"/>
      <c r="K1769" s="278" t="str">
        <f t="shared" si="55"/>
        <v>ECU002Fatalities reported</v>
      </c>
      <c r="L1769" s="290">
        <v>43510</v>
      </c>
      <c r="M1769" s="290" t="s">
        <v>3248</v>
      </c>
    </row>
    <row r="1770" spans="1:13" ht="15.5" hidden="1" thickTop="1" thickBot="1" x14ac:dyDescent="0.4">
      <c r="A1770" s="283" t="s">
        <v>1235</v>
      </c>
      <c r="B1770" s="284" t="str">
        <f>VLOOKUP(A1770,Lists!B:C,2,FALSE)</f>
        <v>ECU002</v>
      </c>
      <c r="C1770" s="284" t="str">
        <f>VLOOKUP(A1770,Lists!B:D,3,FALSE)</f>
        <v>ECU</v>
      </c>
      <c r="D1770" s="285" t="s">
        <v>5108</v>
      </c>
      <c r="E1770" s="285" t="s">
        <v>446</v>
      </c>
      <c r="F1770" s="285"/>
      <c r="G1770" s="285" t="s">
        <v>731</v>
      </c>
      <c r="H1770" s="278">
        <f t="shared" si="54"/>
        <v>2</v>
      </c>
      <c r="I1770" s="251"/>
      <c r="J1770" s="285"/>
      <c r="K1770" s="278" t="str">
        <f t="shared" si="55"/>
        <v>ECU002Buildings damaged</v>
      </c>
      <c r="L1770" s="286">
        <v>43510</v>
      </c>
      <c r="M1770" s="286" t="s">
        <v>3248</v>
      </c>
    </row>
    <row r="1771" spans="1:13" ht="15.5" hidden="1" thickTop="1" thickBot="1" x14ac:dyDescent="0.4">
      <c r="A1771" s="287" t="s">
        <v>1235</v>
      </c>
      <c r="B1771" s="288" t="str">
        <f>VLOOKUP(A1771,Lists!B:C,2,FALSE)</f>
        <v>ECU002</v>
      </c>
      <c r="C1771" s="288" t="str">
        <f>VLOOKUP(A1771,Lists!B:D,3,FALSE)</f>
        <v>ECU</v>
      </c>
      <c r="D1771" s="289" t="s">
        <v>5109</v>
      </c>
      <c r="E1771" s="289" t="s">
        <v>446</v>
      </c>
      <c r="F1771" s="289"/>
      <c r="G1771" s="289" t="s">
        <v>446</v>
      </c>
      <c r="H1771" s="278" t="str">
        <f t="shared" si="54"/>
        <v>x</v>
      </c>
      <c r="I1771" s="252"/>
      <c r="J1771" s="289"/>
      <c r="K1771" s="278" t="str">
        <f t="shared" si="55"/>
        <v>ECU002Buildings destroyed</v>
      </c>
      <c r="L1771" s="290">
        <v>43510</v>
      </c>
      <c r="M1771" s="290" t="s">
        <v>3248</v>
      </c>
    </row>
    <row r="1772" spans="1:13" ht="15.5" hidden="1" thickTop="1" thickBot="1" x14ac:dyDescent="0.4">
      <c r="A1772" s="283" t="s">
        <v>1235</v>
      </c>
      <c r="B1772" s="284" t="str">
        <f>VLOOKUP(A1772,Lists!B:C,2,FALSE)</f>
        <v>ECU002</v>
      </c>
      <c r="C1772" s="284" t="str">
        <f>VLOOKUP(A1772,Lists!B:D,3,FALSE)</f>
        <v>ECU</v>
      </c>
      <c r="D1772" s="285" t="s">
        <v>742</v>
      </c>
      <c r="E1772" s="285" t="s">
        <v>446</v>
      </c>
      <c r="F1772" s="285"/>
      <c r="G1772" s="285" t="s">
        <v>731</v>
      </c>
      <c r="H1772" s="278">
        <f t="shared" si="54"/>
        <v>2</v>
      </c>
      <c r="I1772" s="251"/>
      <c r="J1772" s="285"/>
      <c r="K1772" s="278" t="str">
        <f t="shared" si="55"/>
        <v>ECU002Economic Losses</v>
      </c>
      <c r="L1772" s="286">
        <v>43510</v>
      </c>
      <c r="M1772" s="286" t="s">
        <v>3248</v>
      </c>
    </row>
    <row r="1773" spans="1:13" ht="15.5" hidden="1" thickTop="1" thickBot="1" x14ac:dyDescent="0.4">
      <c r="A1773" s="287" t="s">
        <v>1235</v>
      </c>
      <c r="B1773" s="288" t="str">
        <f>VLOOKUP(A1773,Lists!B:C,2,FALSE)</f>
        <v>ECU002</v>
      </c>
      <c r="C1773" s="288" t="str">
        <f>VLOOKUP(A1773,Lists!B:D,3,FALSE)</f>
        <v>ECU</v>
      </c>
      <c r="D1773" s="289" t="s">
        <v>752</v>
      </c>
      <c r="E1773" s="289">
        <v>253500</v>
      </c>
      <c r="F1773" s="289"/>
      <c r="G1773" s="289" t="s">
        <v>731</v>
      </c>
      <c r="H1773" s="278">
        <f t="shared" si="54"/>
        <v>2</v>
      </c>
      <c r="I1773" s="252"/>
      <c r="J1773" s="289"/>
      <c r="K1773" s="278" t="str">
        <f t="shared" si="55"/>
        <v>ECU002People in Need</v>
      </c>
      <c r="L1773" s="290">
        <v>43510</v>
      </c>
      <c r="M1773" s="290" t="s">
        <v>3248</v>
      </c>
    </row>
    <row r="1774" spans="1:13" ht="15.5" hidden="1" thickTop="1" thickBot="1" x14ac:dyDescent="0.4">
      <c r="A1774" s="283" t="s">
        <v>1235</v>
      </c>
      <c r="B1774" s="284" t="str">
        <f>VLOOKUP(A1774,Lists!B:C,2,FALSE)</f>
        <v>ECU002</v>
      </c>
      <c r="C1774" s="284" t="str">
        <f>VLOOKUP(A1774,Lists!B:D,3,FALSE)</f>
        <v>ECU</v>
      </c>
      <c r="D1774" s="285" t="s">
        <v>5110</v>
      </c>
      <c r="E1774" s="285">
        <v>0</v>
      </c>
      <c r="F1774" s="285"/>
      <c r="G1774" s="285" t="s">
        <v>731</v>
      </c>
      <c r="H1774" s="278">
        <f t="shared" si="54"/>
        <v>2</v>
      </c>
      <c r="I1774" s="251" t="s">
        <v>2011</v>
      </c>
      <c r="J1774" s="285" t="s">
        <v>2010</v>
      </c>
      <c r="K1774" s="278" t="str">
        <f t="shared" si="55"/>
        <v>ECU002Minimal humanitarian conditions - Level 1</v>
      </c>
      <c r="L1774" s="286">
        <v>43510</v>
      </c>
      <c r="M1774" s="286" t="s">
        <v>3248</v>
      </c>
    </row>
    <row r="1775" spans="1:13" ht="15.5" hidden="1" thickTop="1" thickBot="1" x14ac:dyDescent="0.4">
      <c r="A1775" s="287" t="s">
        <v>1235</v>
      </c>
      <c r="B1775" s="288" t="str">
        <f>VLOOKUP(A1775,Lists!B:C,2,FALSE)</f>
        <v>ECU002</v>
      </c>
      <c r="C1775" s="288" t="str">
        <f>VLOOKUP(A1775,Lists!B:D,3,FALSE)</f>
        <v>ECU</v>
      </c>
      <c r="D1775" s="289" t="s">
        <v>5111</v>
      </c>
      <c r="E1775" s="289">
        <v>114075</v>
      </c>
      <c r="F1775" s="289"/>
      <c r="G1775" s="289" t="s">
        <v>731</v>
      </c>
      <c r="H1775" s="278">
        <f t="shared" si="54"/>
        <v>2</v>
      </c>
      <c r="I1775" s="252" t="s">
        <v>2011</v>
      </c>
      <c r="J1775" s="289" t="s">
        <v>2010</v>
      </c>
      <c r="K1775" s="278" t="str">
        <f t="shared" si="55"/>
        <v>ECU002Stressed humanitarian conditions - Level 2</v>
      </c>
      <c r="L1775" s="290">
        <v>43510</v>
      </c>
      <c r="M1775" s="290" t="s">
        <v>3248</v>
      </c>
    </row>
    <row r="1776" spans="1:13" ht="15.5" hidden="1" thickTop="1" thickBot="1" x14ac:dyDescent="0.4">
      <c r="A1776" s="283" t="s">
        <v>1235</v>
      </c>
      <c r="B1776" s="284" t="str">
        <f>VLOOKUP(A1776,Lists!B:C,2,FALSE)</f>
        <v>ECU002</v>
      </c>
      <c r="C1776" s="284" t="str">
        <f>VLOOKUP(A1776,Lists!B:D,3,FALSE)</f>
        <v>ECU</v>
      </c>
      <c r="D1776" s="285" t="s">
        <v>5112</v>
      </c>
      <c r="E1776" s="285">
        <v>139425</v>
      </c>
      <c r="F1776" s="285"/>
      <c r="G1776" s="285" t="s">
        <v>731</v>
      </c>
      <c r="H1776" s="278">
        <f t="shared" si="54"/>
        <v>2</v>
      </c>
      <c r="I1776" s="251" t="s">
        <v>2011</v>
      </c>
      <c r="J1776" s="285" t="s">
        <v>2010</v>
      </c>
      <c r="K1776" s="278" t="str">
        <f t="shared" si="55"/>
        <v>ECU002Moderate humanitarian conditions - Level 3</v>
      </c>
      <c r="L1776" s="286">
        <v>43510</v>
      </c>
      <c r="M1776" s="286" t="s">
        <v>3248</v>
      </c>
    </row>
    <row r="1777" spans="1:13" ht="15.5" hidden="1" thickTop="1" thickBot="1" x14ac:dyDescent="0.4">
      <c r="A1777" s="287" t="s">
        <v>1235</v>
      </c>
      <c r="B1777" s="288" t="str">
        <f>VLOOKUP(A1777,Lists!B:C,2,FALSE)</f>
        <v>ECU002</v>
      </c>
      <c r="C1777" s="288" t="str">
        <f>VLOOKUP(A1777,Lists!B:D,3,FALSE)</f>
        <v>ECU</v>
      </c>
      <c r="D1777" s="289" t="s">
        <v>5113</v>
      </c>
      <c r="E1777" s="289">
        <v>0</v>
      </c>
      <c r="F1777" s="289"/>
      <c r="G1777" s="289" t="s">
        <v>731</v>
      </c>
      <c r="H1777" s="278">
        <f t="shared" si="54"/>
        <v>2</v>
      </c>
      <c r="I1777" s="252" t="s">
        <v>2011</v>
      </c>
      <c r="J1777" s="289" t="s">
        <v>2010</v>
      </c>
      <c r="K1777" s="278" t="str">
        <f t="shared" si="55"/>
        <v>ECU002Severe humanitarian conditions - Level 4</v>
      </c>
      <c r="L1777" s="290">
        <v>43510</v>
      </c>
      <c r="M1777" s="290" t="s">
        <v>3248</v>
      </c>
    </row>
    <row r="1778" spans="1:13" ht="15.5" hidden="1" thickTop="1" thickBot="1" x14ac:dyDescent="0.4">
      <c r="A1778" s="283" t="s">
        <v>1235</v>
      </c>
      <c r="B1778" s="284" t="str">
        <f>VLOOKUP(A1778,Lists!B:C,2,FALSE)</f>
        <v>ECU002</v>
      </c>
      <c r="C1778" s="284" t="str">
        <f>VLOOKUP(A1778,Lists!B:D,3,FALSE)</f>
        <v>ECU</v>
      </c>
      <c r="D1778" s="285" t="s">
        <v>5114</v>
      </c>
      <c r="E1778" s="285">
        <v>0</v>
      </c>
      <c r="F1778" s="285"/>
      <c r="G1778" s="285" t="s">
        <v>731</v>
      </c>
      <c r="H1778" s="278">
        <f t="shared" si="54"/>
        <v>2</v>
      </c>
      <c r="I1778" s="251" t="s">
        <v>2011</v>
      </c>
      <c r="J1778" s="285" t="s">
        <v>2010</v>
      </c>
      <c r="K1778" s="278" t="str">
        <f t="shared" si="55"/>
        <v>ECU002Extreme humanitarian conditions - Level 5</v>
      </c>
      <c r="L1778" s="286">
        <v>43510</v>
      </c>
      <c r="M1778" s="286" t="s">
        <v>3248</v>
      </c>
    </row>
    <row r="1779" spans="1:13" ht="15.5" hidden="1" thickTop="1" thickBot="1" x14ac:dyDescent="0.4">
      <c r="A1779" s="287" t="s">
        <v>1235</v>
      </c>
      <c r="B1779" s="288" t="str">
        <f>VLOOKUP(A1779,Lists!B:C,2,FALSE)</f>
        <v>ECU002</v>
      </c>
      <c r="C1779" s="288" t="str">
        <f>VLOOKUP(A1779,Lists!B:D,3,FALSE)</f>
        <v>ECU</v>
      </c>
      <c r="D1779" s="289" t="s">
        <v>5115</v>
      </c>
      <c r="E1779" s="289">
        <v>0</v>
      </c>
      <c r="F1779" s="289"/>
      <c r="G1779" s="289" t="s">
        <v>731</v>
      </c>
      <c r="H1779" s="278">
        <f t="shared" si="54"/>
        <v>2</v>
      </c>
      <c r="I1779" s="252"/>
      <c r="J1779" s="289"/>
      <c r="K1779" s="278" t="str">
        <f t="shared" si="55"/>
        <v>ECU002Fatalities in all crises</v>
      </c>
      <c r="L1779" s="290">
        <v>43510</v>
      </c>
      <c r="M1779" s="290" t="s">
        <v>3248</v>
      </c>
    </row>
    <row r="1780" spans="1:13" ht="15.5" hidden="1" thickTop="1" thickBot="1" x14ac:dyDescent="0.4">
      <c r="A1780" s="283" t="s">
        <v>1235</v>
      </c>
      <c r="B1780" s="284" t="str">
        <f>VLOOKUP(A1780,Lists!B:C,2,FALSE)</f>
        <v>ECU002</v>
      </c>
      <c r="C1780" s="284" t="str">
        <f>VLOOKUP(A1780,Lists!B:D,3,FALSE)</f>
        <v>ECU</v>
      </c>
      <c r="D1780" s="285" t="s">
        <v>688</v>
      </c>
      <c r="E1780" s="285">
        <v>2</v>
      </c>
      <c r="F1780" s="285"/>
      <c r="G1780" s="285" t="s">
        <v>731</v>
      </c>
      <c r="H1780" s="278">
        <f t="shared" si="54"/>
        <v>2</v>
      </c>
      <c r="I1780" s="251"/>
      <c r="J1780" s="285" t="s">
        <v>2007</v>
      </c>
      <c r="K1780" s="278" t="str">
        <f t="shared" si="55"/>
        <v>ECU002Crisis affected groups</v>
      </c>
      <c r="L1780" s="286">
        <v>43510</v>
      </c>
      <c r="M1780" s="286" t="s">
        <v>3248</v>
      </c>
    </row>
    <row r="1781" spans="1:13" ht="15.5" hidden="1" thickTop="1" thickBot="1" x14ac:dyDescent="0.4">
      <c r="A1781" s="287" t="s">
        <v>1235</v>
      </c>
      <c r="B1781" s="288" t="str">
        <f>VLOOKUP(A1781,Lists!B:C,2,FALSE)</f>
        <v>ECU002</v>
      </c>
      <c r="C1781" s="288" t="str">
        <f>VLOOKUP(A1781,Lists!B:D,3,FALSE)</f>
        <v>ECU</v>
      </c>
      <c r="D1781" s="289" t="s">
        <v>691</v>
      </c>
      <c r="E1781" s="289" t="s">
        <v>446</v>
      </c>
      <c r="F1781" s="289"/>
      <c r="G1781" s="289" t="s">
        <v>731</v>
      </c>
      <c r="H1781" s="278">
        <f t="shared" si="54"/>
        <v>2</v>
      </c>
      <c r="I1781" s="252"/>
      <c r="J1781" s="289"/>
      <c r="K1781" s="278" t="str">
        <f t="shared" si="55"/>
        <v>ECU002People facing limited access constraints</v>
      </c>
      <c r="L1781" s="290">
        <v>43510</v>
      </c>
      <c r="M1781" s="290" t="s">
        <v>3248</v>
      </c>
    </row>
    <row r="1782" spans="1:13" ht="15.5" hidden="1" thickTop="1" thickBot="1" x14ac:dyDescent="0.4">
      <c r="A1782" s="283" t="s">
        <v>1235</v>
      </c>
      <c r="B1782" s="284" t="str">
        <f>VLOOKUP(A1782,Lists!B:C,2,FALSE)</f>
        <v>ECU002</v>
      </c>
      <c r="C1782" s="284" t="str">
        <f>VLOOKUP(A1782,Lists!B:D,3,FALSE)</f>
        <v>ECU</v>
      </c>
      <c r="D1782" s="285" t="s">
        <v>692</v>
      </c>
      <c r="E1782" s="285" t="s">
        <v>446</v>
      </c>
      <c r="F1782" s="285"/>
      <c r="G1782" s="285" t="s">
        <v>731</v>
      </c>
      <c r="H1782" s="278">
        <f t="shared" si="54"/>
        <v>2</v>
      </c>
      <c r="I1782" s="251"/>
      <c r="J1782" s="285"/>
      <c r="K1782" s="278" t="str">
        <f t="shared" si="55"/>
        <v>ECU002People facing restricted access constraints</v>
      </c>
      <c r="L1782" s="286">
        <v>43510</v>
      </c>
      <c r="M1782" s="286" t="s">
        <v>3248</v>
      </c>
    </row>
    <row r="1783" spans="1:13" ht="15.5" hidden="1" thickTop="1" thickBot="1" x14ac:dyDescent="0.4">
      <c r="A1783" s="287" t="s">
        <v>1235</v>
      </c>
      <c r="B1783" s="288" t="str">
        <f>VLOOKUP(A1783,Lists!B:C,2,FALSE)</f>
        <v>ECU002</v>
      </c>
      <c r="C1783" s="288" t="str">
        <f>VLOOKUP(A1783,Lists!B:D,3,FALSE)</f>
        <v>ECU</v>
      </c>
      <c r="D1783" s="289" t="s">
        <v>643</v>
      </c>
      <c r="E1783" s="289" t="s">
        <v>446</v>
      </c>
      <c r="F1783" s="289"/>
      <c r="G1783" s="289" t="s">
        <v>731</v>
      </c>
      <c r="H1783" s="278">
        <f t="shared" si="54"/>
        <v>2</v>
      </c>
      <c r="I1783" s="252"/>
      <c r="J1783" s="289"/>
      <c r="K1783" s="278" t="str">
        <f t="shared" si="55"/>
        <v>ECU002Impediments to entry into country (bureaucratic and administrative)</v>
      </c>
      <c r="L1783" s="290">
        <v>43510</v>
      </c>
      <c r="M1783" s="290" t="s">
        <v>3248</v>
      </c>
    </row>
    <row r="1784" spans="1:13" ht="15.5" hidden="1" thickTop="1" thickBot="1" x14ac:dyDescent="0.4">
      <c r="A1784" s="283" t="s">
        <v>1235</v>
      </c>
      <c r="B1784" s="284" t="str">
        <f>VLOOKUP(A1784,Lists!B:C,2,FALSE)</f>
        <v>ECU002</v>
      </c>
      <c r="C1784" s="284" t="str">
        <f>VLOOKUP(A1784,Lists!B:D,3,FALSE)</f>
        <v>ECU</v>
      </c>
      <c r="D1784" s="285" t="s">
        <v>644</v>
      </c>
      <c r="E1784" s="285" t="s">
        <v>446</v>
      </c>
      <c r="F1784" s="285"/>
      <c r="G1784" s="285" t="s">
        <v>731</v>
      </c>
      <c r="H1784" s="278">
        <f t="shared" si="54"/>
        <v>2</v>
      </c>
      <c r="I1784" s="251"/>
      <c r="J1784" s="285"/>
      <c r="K1784" s="278" t="str">
        <f t="shared" si="55"/>
        <v>ECU002Restriction of movement (impediments to freedom of movement and/or administrative restrictions)</v>
      </c>
      <c r="L1784" s="286">
        <v>43510</v>
      </c>
      <c r="M1784" s="286" t="s">
        <v>3248</v>
      </c>
    </row>
    <row r="1785" spans="1:13" ht="15.5" hidden="1" thickTop="1" thickBot="1" x14ac:dyDescent="0.4">
      <c r="A1785" s="287" t="s">
        <v>1235</v>
      </c>
      <c r="B1785" s="288" t="str">
        <f>VLOOKUP(A1785,Lists!B:C,2,FALSE)</f>
        <v>ECU002</v>
      </c>
      <c r="C1785" s="288" t="str">
        <f>VLOOKUP(A1785,Lists!B:D,3,FALSE)</f>
        <v>ECU</v>
      </c>
      <c r="D1785" s="289" t="s">
        <v>645</v>
      </c>
      <c r="E1785" s="289" t="s">
        <v>446</v>
      </c>
      <c r="F1785" s="289"/>
      <c r="G1785" s="289" t="s">
        <v>731</v>
      </c>
      <c r="H1785" s="278">
        <f t="shared" si="54"/>
        <v>2</v>
      </c>
      <c r="I1785" s="252"/>
      <c r="J1785" s="289"/>
      <c r="K1785" s="278" t="str">
        <f t="shared" si="55"/>
        <v>ECU002Interference into implementation of humanitarian activities</v>
      </c>
      <c r="L1785" s="290">
        <v>43510</v>
      </c>
      <c r="M1785" s="290" t="s">
        <v>3248</v>
      </c>
    </row>
    <row r="1786" spans="1:13" ht="15.5" hidden="1" thickTop="1" thickBot="1" x14ac:dyDescent="0.4">
      <c r="A1786" s="283" t="s">
        <v>1235</v>
      </c>
      <c r="B1786" s="284" t="str">
        <f>VLOOKUP(A1786,Lists!B:C,2,FALSE)</f>
        <v>ECU002</v>
      </c>
      <c r="C1786" s="284" t="str">
        <f>VLOOKUP(A1786,Lists!B:D,3,FALSE)</f>
        <v>ECU</v>
      </c>
      <c r="D1786" s="285" t="s">
        <v>646</v>
      </c>
      <c r="E1786" s="285" t="s">
        <v>446</v>
      </c>
      <c r="F1786" s="285"/>
      <c r="G1786" s="285" t="s">
        <v>731</v>
      </c>
      <c r="H1786" s="278">
        <f t="shared" si="54"/>
        <v>2</v>
      </c>
      <c r="I1786" s="251"/>
      <c r="J1786" s="285"/>
      <c r="K1786" s="278" t="str">
        <f t="shared" si="55"/>
        <v>ECU002Violence against personnel, facilities and assets</v>
      </c>
      <c r="L1786" s="286">
        <v>43510</v>
      </c>
      <c r="M1786" s="286" t="s">
        <v>3248</v>
      </c>
    </row>
    <row r="1787" spans="1:13" ht="15.5" hidden="1" thickTop="1" thickBot="1" x14ac:dyDescent="0.4">
      <c r="A1787" s="287" t="s">
        <v>1235</v>
      </c>
      <c r="B1787" s="288" t="str">
        <f>VLOOKUP(A1787,Lists!B:C,2,FALSE)</f>
        <v>ECU002</v>
      </c>
      <c r="C1787" s="288" t="str">
        <f>VLOOKUP(A1787,Lists!B:D,3,FALSE)</f>
        <v>ECU</v>
      </c>
      <c r="D1787" s="289" t="s">
        <v>647</v>
      </c>
      <c r="E1787" s="289" t="s">
        <v>446</v>
      </c>
      <c r="F1787" s="289"/>
      <c r="G1787" s="289" t="s">
        <v>731</v>
      </c>
      <c r="H1787" s="278">
        <f t="shared" si="54"/>
        <v>2</v>
      </c>
      <c r="I1787" s="252"/>
      <c r="J1787" s="289"/>
      <c r="K1787" s="278" t="str">
        <f t="shared" si="55"/>
        <v>ECU002Denial of existence of humanitarian needs or entitlements to assistance</v>
      </c>
      <c r="L1787" s="290">
        <v>43510</v>
      </c>
      <c r="M1787" s="290" t="s">
        <v>3248</v>
      </c>
    </row>
    <row r="1788" spans="1:13" ht="15.5" hidden="1" thickTop="1" thickBot="1" x14ac:dyDescent="0.4">
      <c r="A1788" s="283" t="s">
        <v>1235</v>
      </c>
      <c r="B1788" s="284" t="str">
        <f>VLOOKUP(A1788,Lists!B:C,2,FALSE)</f>
        <v>ECU002</v>
      </c>
      <c r="C1788" s="284" t="str">
        <f>VLOOKUP(A1788,Lists!B:D,3,FALSE)</f>
        <v>ECU</v>
      </c>
      <c r="D1788" s="285" t="s">
        <v>648</v>
      </c>
      <c r="E1788" s="285" t="s">
        <v>446</v>
      </c>
      <c r="F1788" s="285"/>
      <c r="G1788" s="285" t="s">
        <v>731</v>
      </c>
      <c r="H1788" s="278">
        <f t="shared" si="54"/>
        <v>2</v>
      </c>
      <c r="I1788" s="251"/>
      <c r="J1788" s="285"/>
      <c r="K1788" s="278" t="str">
        <f t="shared" si="55"/>
        <v>ECU002Restriction and obstruction of access to services and assistance</v>
      </c>
      <c r="L1788" s="286">
        <v>43510</v>
      </c>
      <c r="M1788" s="286" t="s">
        <v>3248</v>
      </c>
    </row>
    <row r="1789" spans="1:13" ht="15.5" hidden="1" thickTop="1" thickBot="1" x14ac:dyDescent="0.4">
      <c r="A1789" s="287" t="s">
        <v>1235</v>
      </c>
      <c r="B1789" s="288" t="str">
        <f>VLOOKUP(A1789,Lists!B:C,2,FALSE)</f>
        <v>ECU002</v>
      </c>
      <c r="C1789" s="288" t="str">
        <f>VLOOKUP(A1789,Lists!B:D,3,FALSE)</f>
        <v>ECU</v>
      </c>
      <c r="D1789" s="289" t="s">
        <v>649</v>
      </c>
      <c r="E1789" s="289" t="s">
        <v>446</v>
      </c>
      <c r="F1789" s="289"/>
      <c r="G1789" s="289" t="s">
        <v>731</v>
      </c>
      <c r="H1789" s="278">
        <f t="shared" si="54"/>
        <v>2</v>
      </c>
      <c r="I1789" s="252"/>
      <c r="J1789" s="289"/>
      <c r="K1789" s="278" t="str">
        <f t="shared" si="55"/>
        <v>ECU002Ongoing insecurity/hostilities affecting humanitarian assistance</v>
      </c>
      <c r="L1789" s="290">
        <v>43510</v>
      </c>
      <c r="M1789" s="290" t="s">
        <v>3248</v>
      </c>
    </row>
    <row r="1790" spans="1:13" ht="15.5" hidden="1" thickTop="1" thickBot="1" x14ac:dyDescent="0.4">
      <c r="A1790" s="283" t="s">
        <v>1235</v>
      </c>
      <c r="B1790" s="284" t="str">
        <f>VLOOKUP(A1790,Lists!B:C,2,FALSE)</f>
        <v>ECU002</v>
      </c>
      <c r="C1790" s="284" t="str">
        <f>VLOOKUP(A1790,Lists!B:D,3,FALSE)</f>
        <v>ECU</v>
      </c>
      <c r="D1790" s="285" t="s">
        <v>650</v>
      </c>
      <c r="E1790" s="285" t="s">
        <v>446</v>
      </c>
      <c r="F1790" s="285"/>
      <c r="G1790" s="285" t="s">
        <v>731</v>
      </c>
      <c r="H1790" s="278">
        <f t="shared" si="54"/>
        <v>2</v>
      </c>
      <c r="I1790" s="251"/>
      <c r="J1790" s="285"/>
      <c r="K1790" s="278" t="str">
        <f t="shared" si="55"/>
        <v xml:space="preserve">ECU002Presence of mines and improvised explosive devices </v>
      </c>
      <c r="L1790" s="286">
        <v>43510</v>
      </c>
      <c r="M1790" s="286" t="s">
        <v>3248</v>
      </c>
    </row>
    <row r="1791" spans="1:13" ht="15.5" hidden="1" thickTop="1" thickBot="1" x14ac:dyDescent="0.4">
      <c r="A1791" s="287" t="s">
        <v>1235</v>
      </c>
      <c r="B1791" s="288" t="str">
        <f>VLOOKUP(A1791,Lists!B:C,2,FALSE)</f>
        <v>ECU002</v>
      </c>
      <c r="C1791" s="288" t="str">
        <f>VLOOKUP(A1791,Lists!B:D,3,FALSE)</f>
        <v>ECU</v>
      </c>
      <c r="D1791" s="289" t="s">
        <v>651</v>
      </c>
      <c r="E1791" s="289" t="s">
        <v>446</v>
      </c>
      <c r="F1791" s="289"/>
      <c r="G1791" s="289" t="s">
        <v>731</v>
      </c>
      <c r="H1791" s="278">
        <f t="shared" si="54"/>
        <v>2</v>
      </c>
      <c r="I1791" s="252"/>
      <c r="J1791" s="289"/>
      <c r="K1791" s="278" t="str">
        <f t="shared" si="55"/>
        <v>ECU002Physical constraints in the environment (obstacles related to terrain, climate, lack of infrastructure, etc.)</v>
      </c>
      <c r="L1791" s="290">
        <v>43510</v>
      </c>
      <c r="M1791" s="290" t="s">
        <v>3248</v>
      </c>
    </row>
    <row r="1792" spans="1:13" ht="15.5" hidden="1" thickTop="1" thickBot="1" x14ac:dyDescent="0.4">
      <c r="A1792" s="283" t="s">
        <v>2954</v>
      </c>
      <c r="B1792" s="284" t="str">
        <f>VLOOKUP(A1792,Lists!B:C,2,FALSE)</f>
        <v>COL001</v>
      </c>
      <c r="C1792" s="284" t="str">
        <f>VLOOKUP(A1792,Lists!B:D,3,FALSE)</f>
        <v>COL</v>
      </c>
      <c r="D1792" s="285" t="s">
        <v>522</v>
      </c>
      <c r="E1792" s="285">
        <v>46800000</v>
      </c>
      <c r="F1792" s="285" t="s">
        <v>2013</v>
      </c>
      <c r="G1792" s="285" t="s">
        <v>731</v>
      </c>
      <c r="H1792" s="278">
        <f t="shared" si="54"/>
        <v>2</v>
      </c>
      <c r="I1792" s="251" t="s">
        <v>2044</v>
      </c>
      <c r="J1792" s="285" t="s">
        <v>2075</v>
      </c>
      <c r="K1792" s="278" t="str">
        <f t="shared" si="55"/>
        <v>COL001Total population</v>
      </c>
      <c r="L1792" s="286">
        <v>43510</v>
      </c>
      <c r="M1792" s="286" t="s">
        <v>3248</v>
      </c>
    </row>
    <row r="1793" spans="1:13" ht="15.5" hidden="1" thickTop="1" thickBot="1" x14ac:dyDescent="0.4">
      <c r="A1793" s="287" t="s">
        <v>2954</v>
      </c>
      <c r="B1793" s="288" t="str">
        <f>VLOOKUP(A1793,Lists!B:C,2,FALSE)</f>
        <v>COL001</v>
      </c>
      <c r="C1793" s="288" t="str">
        <f>VLOOKUP(A1793,Lists!B:D,3,FALSE)</f>
        <v>COL</v>
      </c>
      <c r="D1793" s="289" t="s">
        <v>660</v>
      </c>
      <c r="E1793" s="289">
        <v>1142000</v>
      </c>
      <c r="F1793" s="289" t="s">
        <v>516</v>
      </c>
      <c r="G1793" s="289" t="s">
        <v>731</v>
      </c>
      <c r="H1793" s="278">
        <f t="shared" si="54"/>
        <v>2</v>
      </c>
      <c r="I1793" s="252" t="s">
        <v>2045</v>
      </c>
      <c r="J1793" s="289"/>
      <c r="K1793" s="278" t="str">
        <f t="shared" si="55"/>
        <v>COL001Landmass affected</v>
      </c>
      <c r="L1793" s="290">
        <v>43510</v>
      </c>
      <c r="M1793" s="290" t="s">
        <v>3248</v>
      </c>
    </row>
    <row r="1794" spans="1:13" ht="15.5" hidden="1" thickTop="1" thickBot="1" x14ac:dyDescent="0.4">
      <c r="A1794" s="283" t="s">
        <v>2954</v>
      </c>
      <c r="B1794" s="284" t="str">
        <f>VLOOKUP(A1794,Lists!B:C,2,FALSE)</f>
        <v>COL001</v>
      </c>
      <c r="C1794" s="284" t="str">
        <f>VLOOKUP(A1794,Lists!B:D,3,FALSE)</f>
        <v>COL</v>
      </c>
      <c r="D1794" s="285" t="s">
        <v>737</v>
      </c>
      <c r="E1794" s="285">
        <v>46800000</v>
      </c>
      <c r="F1794" s="285" t="s">
        <v>2013</v>
      </c>
      <c r="G1794" s="285" t="s">
        <v>731</v>
      </c>
      <c r="H1794" s="278">
        <f t="shared" ref="H1794:H1857" si="56">IF(G1794="x","x",IF(G1794="Low",3,IF(G1794="Medium",2,IF(G1794="High",1,FALSE))))</f>
        <v>2</v>
      </c>
      <c r="I1794" s="251" t="s">
        <v>2044</v>
      </c>
      <c r="J1794" s="285" t="s">
        <v>2075</v>
      </c>
      <c r="K1794" s="278" t="str">
        <f t="shared" ref="K1794:K1857" si="57">B1794&amp;""&amp;D1794</f>
        <v>COL001People exposed</v>
      </c>
      <c r="L1794" s="286">
        <v>43510</v>
      </c>
      <c r="M1794" s="286" t="s">
        <v>3248</v>
      </c>
    </row>
    <row r="1795" spans="1:13" ht="15.5" hidden="1" thickTop="1" thickBot="1" x14ac:dyDescent="0.4">
      <c r="A1795" s="287" t="s">
        <v>2954</v>
      </c>
      <c r="B1795" s="288" t="str">
        <f>VLOOKUP(A1795,Lists!B:C,2,FALSE)</f>
        <v>COL001</v>
      </c>
      <c r="C1795" s="288" t="str">
        <f>VLOOKUP(A1795,Lists!B:D,3,FALSE)</f>
        <v>COL</v>
      </c>
      <c r="D1795" s="289" t="s">
        <v>533</v>
      </c>
      <c r="E1795" s="289">
        <v>7280000</v>
      </c>
      <c r="F1795" s="289" t="s">
        <v>2014</v>
      </c>
      <c r="G1795" s="289" t="s">
        <v>731</v>
      </c>
      <c r="H1795" s="278">
        <f t="shared" si="56"/>
        <v>2</v>
      </c>
      <c r="I1795" s="252" t="s">
        <v>2046</v>
      </c>
      <c r="J1795" s="289" t="s">
        <v>2076</v>
      </c>
      <c r="K1795" s="278" t="str">
        <f t="shared" si="57"/>
        <v>COL001People affected</v>
      </c>
      <c r="L1795" s="290">
        <v>43510</v>
      </c>
      <c r="M1795" s="290" t="s">
        <v>3248</v>
      </c>
    </row>
    <row r="1796" spans="1:13" ht="15.5" thickTop="1" thickBot="1" x14ac:dyDescent="0.4">
      <c r="A1796" s="283" t="s">
        <v>2954</v>
      </c>
      <c r="B1796" s="284" t="str">
        <f>VLOOKUP(A1796,Lists!B:C,2,FALSE)</f>
        <v>COL001</v>
      </c>
      <c r="C1796" s="284" t="str">
        <f>VLOOKUP(A1796,Lists!B:D,3,FALSE)</f>
        <v>COL</v>
      </c>
      <c r="D1796" s="285" t="s">
        <v>666</v>
      </c>
      <c r="E1796" s="285">
        <v>2334000</v>
      </c>
      <c r="F1796" s="285" t="s">
        <v>2015</v>
      </c>
      <c r="G1796" s="285" t="s">
        <v>731</v>
      </c>
      <c r="H1796" s="278">
        <f t="shared" si="56"/>
        <v>2</v>
      </c>
      <c r="I1796" s="251" t="s">
        <v>2047</v>
      </c>
      <c r="J1796" s="285" t="s">
        <v>2077</v>
      </c>
      <c r="K1796" s="278" t="str">
        <f t="shared" si="57"/>
        <v>COL001People displaced</v>
      </c>
      <c r="L1796" s="286">
        <v>43510</v>
      </c>
      <c r="M1796" s="286" t="s">
        <v>3248</v>
      </c>
    </row>
    <row r="1797" spans="1:13" ht="15.5" hidden="1" thickTop="1" thickBot="1" x14ac:dyDescent="0.4">
      <c r="A1797" s="287" t="s">
        <v>2954</v>
      </c>
      <c r="B1797" s="288" t="str">
        <f>VLOOKUP(A1797,Lists!B:C,2,FALSE)</f>
        <v>COL001</v>
      </c>
      <c r="C1797" s="288" t="str">
        <f>VLOOKUP(A1797,Lists!B:D,3,FALSE)</f>
        <v>COL</v>
      </c>
      <c r="D1797" s="289" t="s">
        <v>5028</v>
      </c>
      <c r="E1797" s="289">
        <v>173</v>
      </c>
      <c r="F1797" s="289" t="s">
        <v>2016</v>
      </c>
      <c r="G1797" s="289" t="s">
        <v>731</v>
      </c>
      <c r="H1797" s="278">
        <f t="shared" si="56"/>
        <v>2</v>
      </c>
      <c r="I1797" s="252" t="s">
        <v>2048</v>
      </c>
      <c r="J1797" s="289" t="s">
        <v>2078</v>
      </c>
      <c r="K1797" s="278" t="str">
        <f t="shared" si="57"/>
        <v>COL001Illness cases reported</v>
      </c>
      <c r="L1797" s="290">
        <v>43510</v>
      </c>
      <c r="M1797" s="290" t="s">
        <v>3248</v>
      </c>
    </row>
    <row r="1798" spans="1:13" ht="15.5" hidden="1" thickTop="1" thickBot="1" x14ac:dyDescent="0.4">
      <c r="A1798" s="283" t="s">
        <v>2954</v>
      </c>
      <c r="B1798" s="284" t="str">
        <f>VLOOKUP(A1798,Lists!B:C,2,FALSE)</f>
        <v>COL001</v>
      </c>
      <c r="C1798" s="284" t="str">
        <f>VLOOKUP(A1798,Lists!B:D,3,FALSE)</f>
        <v>COL</v>
      </c>
      <c r="D1798" s="285" t="s">
        <v>5027</v>
      </c>
      <c r="E1798" s="285">
        <v>74</v>
      </c>
      <c r="F1798" s="285" t="s">
        <v>2017</v>
      </c>
      <c r="G1798" s="285" t="s">
        <v>731</v>
      </c>
      <c r="H1798" s="278">
        <f t="shared" si="56"/>
        <v>2</v>
      </c>
      <c r="I1798" s="251" t="s">
        <v>2049</v>
      </c>
      <c r="J1798" s="285" t="s">
        <v>2079</v>
      </c>
      <c r="K1798" s="278" t="str">
        <f t="shared" si="57"/>
        <v>COL001Injuries reported</v>
      </c>
      <c r="L1798" s="286">
        <v>43510</v>
      </c>
      <c r="M1798" s="286" t="s">
        <v>3248</v>
      </c>
    </row>
    <row r="1799" spans="1:13" ht="15.5" hidden="1" thickTop="1" thickBot="1" x14ac:dyDescent="0.4">
      <c r="A1799" s="287" t="s">
        <v>2954</v>
      </c>
      <c r="B1799" s="288" t="str">
        <f>VLOOKUP(A1799,Lists!B:C,2,FALSE)</f>
        <v>COL001</v>
      </c>
      <c r="C1799" s="288" t="str">
        <f>VLOOKUP(A1799,Lists!B:D,3,FALSE)</f>
        <v>COL</v>
      </c>
      <c r="D1799" s="289" t="s">
        <v>5029</v>
      </c>
      <c r="E1799" s="289">
        <v>176</v>
      </c>
      <c r="F1799" s="289" t="s">
        <v>2018</v>
      </c>
      <c r="G1799" s="289" t="s">
        <v>731</v>
      </c>
      <c r="H1799" s="278">
        <f t="shared" si="56"/>
        <v>2</v>
      </c>
      <c r="I1799" s="252" t="s">
        <v>2050</v>
      </c>
      <c r="J1799" s="289" t="s">
        <v>2080</v>
      </c>
      <c r="K1799" s="278" t="str">
        <f t="shared" si="57"/>
        <v>COL001Fatalities reported</v>
      </c>
      <c r="L1799" s="290">
        <v>43510</v>
      </c>
      <c r="M1799" s="290" t="s">
        <v>3248</v>
      </c>
    </row>
    <row r="1800" spans="1:13" ht="15.5" hidden="1" thickTop="1" thickBot="1" x14ac:dyDescent="0.4">
      <c r="A1800" s="283" t="s">
        <v>2954</v>
      </c>
      <c r="B1800" s="284" t="str">
        <f>VLOOKUP(A1800,Lists!B:C,2,FALSE)</f>
        <v>COL001</v>
      </c>
      <c r="C1800" s="284" t="str">
        <f>VLOOKUP(A1800,Lists!B:D,3,FALSE)</f>
        <v>COL</v>
      </c>
      <c r="D1800" s="285" t="s">
        <v>5108</v>
      </c>
      <c r="E1800" s="285" t="s">
        <v>446</v>
      </c>
      <c r="F1800" s="285" t="s">
        <v>2019</v>
      </c>
      <c r="G1800" s="285" t="s">
        <v>731</v>
      </c>
      <c r="H1800" s="278">
        <f t="shared" si="56"/>
        <v>2</v>
      </c>
      <c r="I1800" s="251"/>
      <c r="J1800" s="285"/>
      <c r="K1800" s="278" t="str">
        <f t="shared" si="57"/>
        <v>COL001Buildings damaged</v>
      </c>
      <c r="L1800" s="286">
        <v>43510</v>
      </c>
      <c r="M1800" s="286" t="s">
        <v>3248</v>
      </c>
    </row>
    <row r="1801" spans="1:13" ht="15.5" hidden="1" thickTop="1" thickBot="1" x14ac:dyDescent="0.4">
      <c r="A1801" s="287" t="s">
        <v>2954</v>
      </c>
      <c r="B1801" s="288" t="str">
        <f>VLOOKUP(A1801,Lists!B:C,2,FALSE)</f>
        <v>COL001</v>
      </c>
      <c r="C1801" s="288" t="str">
        <f>VLOOKUP(A1801,Lists!B:D,3,FALSE)</f>
        <v>COL</v>
      </c>
      <c r="D1801" s="289" t="s">
        <v>5109</v>
      </c>
      <c r="E1801" s="289" t="s">
        <v>446</v>
      </c>
      <c r="F1801" s="289" t="s">
        <v>2019</v>
      </c>
      <c r="G1801" s="289" t="s">
        <v>446</v>
      </c>
      <c r="H1801" s="278" t="str">
        <f t="shared" si="56"/>
        <v>x</v>
      </c>
      <c r="I1801" s="252"/>
      <c r="J1801" s="289"/>
      <c r="K1801" s="278" t="str">
        <f t="shared" si="57"/>
        <v>COL001Buildings destroyed</v>
      </c>
      <c r="L1801" s="290">
        <v>43510</v>
      </c>
      <c r="M1801" s="290" t="s">
        <v>3248</v>
      </c>
    </row>
    <row r="1802" spans="1:13" ht="15.5" hidden="1" thickTop="1" thickBot="1" x14ac:dyDescent="0.4">
      <c r="A1802" s="283" t="s">
        <v>2954</v>
      </c>
      <c r="B1802" s="284" t="str">
        <f>VLOOKUP(A1802,Lists!B:C,2,FALSE)</f>
        <v>COL001</v>
      </c>
      <c r="C1802" s="284" t="str">
        <f>VLOOKUP(A1802,Lists!B:D,3,FALSE)</f>
        <v>COL</v>
      </c>
      <c r="D1802" s="285" t="s">
        <v>742</v>
      </c>
      <c r="E1802" s="285" t="s">
        <v>446</v>
      </c>
      <c r="F1802" s="285" t="s">
        <v>2019</v>
      </c>
      <c r="G1802" s="285" t="s">
        <v>731</v>
      </c>
      <c r="H1802" s="278">
        <f t="shared" si="56"/>
        <v>2</v>
      </c>
      <c r="I1802" s="251"/>
      <c r="J1802" s="285"/>
      <c r="K1802" s="278" t="str">
        <f t="shared" si="57"/>
        <v>COL001Economic Losses</v>
      </c>
      <c r="L1802" s="286">
        <v>43510</v>
      </c>
      <c r="M1802" s="286" t="s">
        <v>3248</v>
      </c>
    </row>
    <row r="1803" spans="1:13" ht="15.5" hidden="1" thickTop="1" thickBot="1" x14ac:dyDescent="0.4">
      <c r="A1803" s="287" t="s">
        <v>2954</v>
      </c>
      <c r="B1803" s="288" t="str">
        <f>VLOOKUP(A1803,Lists!B:C,2,FALSE)</f>
        <v>COL001</v>
      </c>
      <c r="C1803" s="288" t="str">
        <f>VLOOKUP(A1803,Lists!B:D,3,FALSE)</f>
        <v>COL</v>
      </c>
      <c r="D1803" s="289" t="s">
        <v>752</v>
      </c>
      <c r="E1803" s="289">
        <v>7000000</v>
      </c>
      <c r="F1803" s="289" t="s">
        <v>2014</v>
      </c>
      <c r="G1803" s="289" t="s">
        <v>731</v>
      </c>
      <c r="H1803" s="278">
        <f t="shared" si="56"/>
        <v>2</v>
      </c>
      <c r="I1803" s="252" t="s">
        <v>2051</v>
      </c>
      <c r="J1803" s="289"/>
      <c r="K1803" s="278" t="str">
        <f t="shared" si="57"/>
        <v>COL001People in Need</v>
      </c>
      <c r="L1803" s="290">
        <v>43510</v>
      </c>
      <c r="M1803" s="290" t="s">
        <v>3248</v>
      </c>
    </row>
    <row r="1804" spans="1:13" ht="15.5" hidden="1" thickTop="1" thickBot="1" x14ac:dyDescent="0.4">
      <c r="A1804" s="283" t="s">
        <v>2954</v>
      </c>
      <c r="B1804" s="284" t="str">
        <f>VLOOKUP(A1804,Lists!B:C,2,FALSE)</f>
        <v>COL001</v>
      </c>
      <c r="C1804" s="284" t="str">
        <f>VLOOKUP(A1804,Lists!B:D,3,FALSE)</f>
        <v>COL</v>
      </c>
      <c r="D1804" s="285" t="s">
        <v>5110</v>
      </c>
      <c r="E1804" s="285">
        <v>0</v>
      </c>
      <c r="F1804" s="285" t="s">
        <v>2014</v>
      </c>
      <c r="G1804" s="285" t="s">
        <v>731</v>
      </c>
      <c r="H1804" s="278">
        <f t="shared" si="56"/>
        <v>2</v>
      </c>
      <c r="I1804" s="251" t="s">
        <v>2051</v>
      </c>
      <c r="J1804" s="285"/>
      <c r="K1804" s="278" t="str">
        <f t="shared" si="57"/>
        <v>COL001Minimal humanitarian conditions - Level 1</v>
      </c>
      <c r="L1804" s="286">
        <v>43510</v>
      </c>
      <c r="M1804" s="286" t="s">
        <v>3248</v>
      </c>
    </row>
    <row r="1805" spans="1:13" ht="15.5" hidden="1" thickTop="1" thickBot="1" x14ac:dyDescent="0.4">
      <c r="A1805" s="287" t="s">
        <v>2954</v>
      </c>
      <c r="B1805" s="288" t="str">
        <f>VLOOKUP(A1805,Lists!B:C,2,FALSE)</f>
        <v>COL001</v>
      </c>
      <c r="C1805" s="288" t="str">
        <f>VLOOKUP(A1805,Lists!B:D,3,FALSE)</f>
        <v>COL</v>
      </c>
      <c r="D1805" s="289" t="s">
        <v>5111</v>
      </c>
      <c r="E1805" s="289">
        <v>1600000</v>
      </c>
      <c r="F1805" s="289" t="s">
        <v>2014</v>
      </c>
      <c r="G1805" s="289" t="s">
        <v>731</v>
      </c>
      <c r="H1805" s="278">
        <f t="shared" si="56"/>
        <v>2</v>
      </c>
      <c r="I1805" s="252" t="s">
        <v>2051</v>
      </c>
      <c r="J1805" s="289" t="s">
        <v>2081</v>
      </c>
      <c r="K1805" s="278" t="str">
        <f t="shared" si="57"/>
        <v>COL001Stressed humanitarian conditions - Level 2</v>
      </c>
      <c r="L1805" s="290">
        <v>43510</v>
      </c>
      <c r="M1805" s="290" t="s">
        <v>3248</v>
      </c>
    </row>
    <row r="1806" spans="1:13" ht="15.5" hidden="1" thickTop="1" thickBot="1" x14ac:dyDescent="0.4">
      <c r="A1806" s="283" t="s">
        <v>2954</v>
      </c>
      <c r="B1806" s="284" t="str">
        <f>VLOOKUP(A1806,Lists!B:C,2,FALSE)</f>
        <v>COL001</v>
      </c>
      <c r="C1806" s="284" t="str">
        <f>VLOOKUP(A1806,Lists!B:D,3,FALSE)</f>
        <v>COL</v>
      </c>
      <c r="D1806" s="285" t="s">
        <v>5112</v>
      </c>
      <c r="E1806" s="285">
        <v>3200000</v>
      </c>
      <c r="F1806" s="285" t="s">
        <v>2014</v>
      </c>
      <c r="G1806" s="285" t="s">
        <v>731</v>
      </c>
      <c r="H1806" s="278">
        <f t="shared" si="56"/>
        <v>2</v>
      </c>
      <c r="I1806" s="251" t="s">
        <v>2051</v>
      </c>
      <c r="J1806" s="285" t="s">
        <v>2082</v>
      </c>
      <c r="K1806" s="278" t="str">
        <f t="shared" si="57"/>
        <v>COL001Moderate humanitarian conditions - Level 3</v>
      </c>
      <c r="L1806" s="286">
        <v>43510</v>
      </c>
      <c r="M1806" s="286" t="s">
        <v>3248</v>
      </c>
    </row>
    <row r="1807" spans="1:13" ht="15.5" hidden="1" thickTop="1" thickBot="1" x14ac:dyDescent="0.4">
      <c r="A1807" s="287" t="s">
        <v>2954</v>
      </c>
      <c r="B1807" s="288" t="str">
        <f>VLOOKUP(A1807,Lists!B:C,2,FALSE)</f>
        <v>COL001</v>
      </c>
      <c r="C1807" s="288" t="str">
        <f>VLOOKUP(A1807,Lists!B:D,3,FALSE)</f>
        <v>COL</v>
      </c>
      <c r="D1807" s="289" t="s">
        <v>5113</v>
      </c>
      <c r="E1807" s="289">
        <v>2200000</v>
      </c>
      <c r="F1807" s="289" t="s">
        <v>2014</v>
      </c>
      <c r="G1807" s="289" t="s">
        <v>731</v>
      </c>
      <c r="H1807" s="278">
        <f t="shared" si="56"/>
        <v>2</v>
      </c>
      <c r="I1807" s="252" t="s">
        <v>2051</v>
      </c>
      <c r="J1807" s="289" t="s">
        <v>2083</v>
      </c>
      <c r="K1807" s="278" t="str">
        <f t="shared" si="57"/>
        <v>COL001Severe humanitarian conditions - Level 4</v>
      </c>
      <c r="L1807" s="290">
        <v>43510</v>
      </c>
      <c r="M1807" s="290" t="s">
        <v>3248</v>
      </c>
    </row>
    <row r="1808" spans="1:13" ht="15.5" hidden="1" thickTop="1" thickBot="1" x14ac:dyDescent="0.4">
      <c r="A1808" s="283" t="s">
        <v>2954</v>
      </c>
      <c r="B1808" s="284" t="str">
        <f>VLOOKUP(A1808,Lists!B:C,2,FALSE)</f>
        <v>COL001</v>
      </c>
      <c r="C1808" s="284" t="str">
        <f>VLOOKUP(A1808,Lists!B:D,3,FALSE)</f>
        <v>COL</v>
      </c>
      <c r="D1808" s="285" t="s">
        <v>5114</v>
      </c>
      <c r="E1808" s="285">
        <v>0</v>
      </c>
      <c r="F1808" s="285" t="s">
        <v>2014</v>
      </c>
      <c r="G1808" s="285" t="s">
        <v>731</v>
      </c>
      <c r="H1808" s="278">
        <f t="shared" si="56"/>
        <v>2</v>
      </c>
      <c r="I1808" s="251" t="s">
        <v>2051</v>
      </c>
      <c r="J1808" s="285"/>
      <c r="K1808" s="278" t="str">
        <f t="shared" si="57"/>
        <v>COL001Extreme humanitarian conditions - Level 5</v>
      </c>
      <c r="L1808" s="286">
        <v>43510</v>
      </c>
      <c r="M1808" s="286" t="s">
        <v>3248</v>
      </c>
    </row>
    <row r="1809" spans="1:13" ht="15.5" hidden="1" thickTop="1" thickBot="1" x14ac:dyDescent="0.4">
      <c r="A1809" s="287" t="s">
        <v>2954</v>
      </c>
      <c r="B1809" s="288" t="str">
        <f>VLOOKUP(A1809,Lists!B:C,2,FALSE)</f>
        <v>COL001</v>
      </c>
      <c r="C1809" s="288" t="str">
        <f>VLOOKUP(A1809,Lists!B:D,3,FALSE)</f>
        <v>COL</v>
      </c>
      <c r="D1809" s="289" t="s">
        <v>5115</v>
      </c>
      <c r="E1809" s="289">
        <v>176</v>
      </c>
      <c r="F1809" s="289" t="s">
        <v>2018</v>
      </c>
      <c r="G1809" s="289" t="s">
        <v>731</v>
      </c>
      <c r="H1809" s="278">
        <f t="shared" si="56"/>
        <v>2</v>
      </c>
      <c r="I1809" s="252" t="s">
        <v>2050</v>
      </c>
      <c r="J1809" s="289" t="s">
        <v>2080</v>
      </c>
      <c r="K1809" s="278" t="str">
        <f t="shared" si="57"/>
        <v>COL001Fatalities in all crises</v>
      </c>
      <c r="L1809" s="290">
        <v>43510</v>
      </c>
      <c r="M1809" s="290" t="s">
        <v>3248</v>
      </c>
    </row>
    <row r="1810" spans="1:13" ht="15.5" hidden="1" thickTop="1" thickBot="1" x14ac:dyDescent="0.4">
      <c r="A1810" s="283" t="s">
        <v>2954</v>
      </c>
      <c r="B1810" s="284" t="str">
        <f>VLOOKUP(A1810,Lists!B:C,2,FALSE)</f>
        <v>COL001</v>
      </c>
      <c r="C1810" s="284" t="str">
        <f>VLOOKUP(A1810,Lists!B:D,3,FALSE)</f>
        <v>COL</v>
      </c>
      <c r="D1810" s="285" t="s">
        <v>688</v>
      </c>
      <c r="E1810" s="285">
        <v>5</v>
      </c>
      <c r="F1810" s="285"/>
      <c r="G1810" s="285" t="s">
        <v>731</v>
      </c>
      <c r="H1810" s="278">
        <f t="shared" si="56"/>
        <v>2</v>
      </c>
      <c r="I1810" s="251"/>
      <c r="J1810" s="285" t="s">
        <v>2084</v>
      </c>
      <c r="K1810" s="278" t="str">
        <f t="shared" si="57"/>
        <v>COL001Crisis affected groups</v>
      </c>
      <c r="L1810" s="286">
        <v>43510</v>
      </c>
      <c r="M1810" s="286" t="s">
        <v>3248</v>
      </c>
    </row>
    <row r="1811" spans="1:13" ht="15.5" hidden="1" thickTop="1" thickBot="1" x14ac:dyDescent="0.4">
      <c r="A1811" s="287" t="s">
        <v>2954</v>
      </c>
      <c r="B1811" s="288" t="str">
        <f>VLOOKUP(A1811,Lists!B:C,2,FALSE)</f>
        <v>COL001</v>
      </c>
      <c r="C1811" s="288" t="str">
        <f>VLOOKUP(A1811,Lists!B:D,3,FALSE)</f>
        <v>COL</v>
      </c>
      <c r="D1811" s="289" t="s">
        <v>691</v>
      </c>
      <c r="E1811" s="289">
        <v>1800000</v>
      </c>
      <c r="F1811" s="289" t="s">
        <v>2014</v>
      </c>
      <c r="G1811" s="289" t="s">
        <v>731</v>
      </c>
      <c r="H1811" s="278">
        <f t="shared" si="56"/>
        <v>2</v>
      </c>
      <c r="I1811" s="252" t="s">
        <v>2051</v>
      </c>
      <c r="J1811" s="289"/>
      <c r="K1811" s="278" t="str">
        <f t="shared" si="57"/>
        <v>COL001People facing limited access constraints</v>
      </c>
      <c r="L1811" s="290">
        <v>43510</v>
      </c>
      <c r="M1811" s="290" t="s">
        <v>3248</v>
      </c>
    </row>
    <row r="1812" spans="1:13" ht="15.5" hidden="1" thickTop="1" thickBot="1" x14ac:dyDescent="0.4">
      <c r="A1812" s="283" t="s">
        <v>2954</v>
      </c>
      <c r="B1812" s="284" t="str">
        <f>VLOOKUP(A1812,Lists!B:C,2,FALSE)</f>
        <v>COL001</v>
      </c>
      <c r="C1812" s="284" t="str">
        <f>VLOOKUP(A1812,Lists!B:D,3,FALSE)</f>
        <v>COL</v>
      </c>
      <c r="D1812" s="285" t="s">
        <v>692</v>
      </c>
      <c r="E1812" s="285">
        <v>11500</v>
      </c>
      <c r="F1812" s="285" t="s">
        <v>2014</v>
      </c>
      <c r="G1812" s="285" t="s">
        <v>731</v>
      </c>
      <c r="H1812" s="278">
        <f t="shared" si="56"/>
        <v>2</v>
      </c>
      <c r="I1812" s="251" t="s">
        <v>2051</v>
      </c>
      <c r="J1812" s="285"/>
      <c r="K1812" s="278" t="str">
        <f t="shared" si="57"/>
        <v>COL001People facing restricted access constraints</v>
      </c>
      <c r="L1812" s="286">
        <v>43510</v>
      </c>
      <c r="M1812" s="286" t="s">
        <v>3248</v>
      </c>
    </row>
    <row r="1813" spans="1:13" ht="15.5" hidden="1" thickTop="1" thickBot="1" x14ac:dyDescent="0.4">
      <c r="A1813" s="287" t="s">
        <v>2954</v>
      </c>
      <c r="B1813" s="288" t="str">
        <f>VLOOKUP(A1813,Lists!B:C,2,FALSE)</f>
        <v>COL001</v>
      </c>
      <c r="C1813" s="288" t="str">
        <f>VLOOKUP(A1813,Lists!B:D,3,FALSE)</f>
        <v>COL</v>
      </c>
      <c r="D1813" s="289" t="s">
        <v>643</v>
      </c>
      <c r="E1813" s="289">
        <v>0</v>
      </c>
      <c r="F1813" s="289"/>
      <c r="G1813" s="289" t="s">
        <v>731</v>
      </c>
      <c r="H1813" s="278">
        <f t="shared" si="56"/>
        <v>2</v>
      </c>
      <c r="I1813" s="252"/>
      <c r="J1813" s="289"/>
      <c r="K1813" s="278" t="str">
        <f t="shared" si="57"/>
        <v>COL001Impediments to entry into country (bureaucratic and administrative)</v>
      </c>
      <c r="L1813" s="290">
        <v>43510</v>
      </c>
      <c r="M1813" s="290" t="s">
        <v>3248</v>
      </c>
    </row>
    <row r="1814" spans="1:13" ht="15.5" hidden="1" thickTop="1" thickBot="1" x14ac:dyDescent="0.4">
      <c r="A1814" s="283" t="s">
        <v>2954</v>
      </c>
      <c r="B1814" s="284" t="str">
        <f>VLOOKUP(A1814,Lists!B:C,2,FALSE)</f>
        <v>COL001</v>
      </c>
      <c r="C1814" s="284" t="str">
        <f>VLOOKUP(A1814,Lists!B:D,3,FALSE)</f>
        <v>COL</v>
      </c>
      <c r="D1814" s="285" t="s">
        <v>644</v>
      </c>
      <c r="E1814" s="285">
        <v>0</v>
      </c>
      <c r="F1814" s="285"/>
      <c r="G1814" s="285" t="s">
        <v>731</v>
      </c>
      <c r="H1814" s="278">
        <f t="shared" si="56"/>
        <v>2</v>
      </c>
      <c r="I1814" s="251"/>
      <c r="J1814" s="285"/>
      <c r="K1814" s="278" t="str">
        <f t="shared" si="57"/>
        <v>COL001Restriction of movement (impediments to freedom of movement and/or administrative restrictions)</v>
      </c>
      <c r="L1814" s="286">
        <v>43510</v>
      </c>
      <c r="M1814" s="286" t="s">
        <v>3248</v>
      </c>
    </row>
    <row r="1815" spans="1:13" ht="15.5" hidden="1" thickTop="1" thickBot="1" x14ac:dyDescent="0.4">
      <c r="A1815" s="287" t="s">
        <v>2954</v>
      </c>
      <c r="B1815" s="288" t="str">
        <f>VLOOKUP(A1815,Lists!B:C,2,FALSE)</f>
        <v>COL001</v>
      </c>
      <c r="C1815" s="288" t="str">
        <f>VLOOKUP(A1815,Lists!B:D,3,FALSE)</f>
        <v>COL</v>
      </c>
      <c r="D1815" s="289" t="s">
        <v>645</v>
      </c>
      <c r="E1815" s="289">
        <v>0</v>
      </c>
      <c r="F1815" s="289"/>
      <c r="G1815" s="289" t="s">
        <v>731</v>
      </c>
      <c r="H1815" s="278">
        <f t="shared" si="56"/>
        <v>2</v>
      </c>
      <c r="I1815" s="252"/>
      <c r="J1815" s="289"/>
      <c r="K1815" s="278" t="str">
        <f t="shared" si="57"/>
        <v>COL001Interference into implementation of humanitarian activities</v>
      </c>
      <c r="L1815" s="290">
        <v>43510</v>
      </c>
      <c r="M1815" s="290" t="s">
        <v>3248</v>
      </c>
    </row>
    <row r="1816" spans="1:13" ht="15.5" hidden="1" thickTop="1" thickBot="1" x14ac:dyDescent="0.4">
      <c r="A1816" s="283" t="s">
        <v>2954</v>
      </c>
      <c r="B1816" s="284" t="str">
        <f>VLOOKUP(A1816,Lists!B:C,2,FALSE)</f>
        <v>COL001</v>
      </c>
      <c r="C1816" s="284" t="str">
        <f>VLOOKUP(A1816,Lists!B:D,3,FALSE)</f>
        <v>COL</v>
      </c>
      <c r="D1816" s="285" t="s">
        <v>646</v>
      </c>
      <c r="E1816" s="285">
        <v>1</v>
      </c>
      <c r="F1816" s="285"/>
      <c r="G1816" s="285" t="s">
        <v>731</v>
      </c>
      <c r="H1816" s="278">
        <f t="shared" si="56"/>
        <v>2</v>
      </c>
      <c r="I1816" s="251"/>
      <c r="J1816" s="285"/>
      <c r="K1816" s="278" t="str">
        <f t="shared" si="57"/>
        <v>COL001Violence against personnel, facilities and assets</v>
      </c>
      <c r="L1816" s="286">
        <v>43510</v>
      </c>
      <c r="M1816" s="286" t="s">
        <v>3248</v>
      </c>
    </row>
    <row r="1817" spans="1:13" ht="15.5" hidden="1" thickTop="1" thickBot="1" x14ac:dyDescent="0.4">
      <c r="A1817" s="287" t="s">
        <v>2954</v>
      </c>
      <c r="B1817" s="288" t="str">
        <f>VLOOKUP(A1817,Lists!B:C,2,FALSE)</f>
        <v>COL001</v>
      </c>
      <c r="C1817" s="288" t="str">
        <f>VLOOKUP(A1817,Lists!B:D,3,FALSE)</f>
        <v>COL</v>
      </c>
      <c r="D1817" s="289" t="s">
        <v>647</v>
      </c>
      <c r="E1817" s="289">
        <v>0</v>
      </c>
      <c r="F1817" s="289"/>
      <c r="G1817" s="289" t="s">
        <v>731</v>
      </c>
      <c r="H1817" s="278">
        <f t="shared" si="56"/>
        <v>2</v>
      </c>
      <c r="I1817" s="252"/>
      <c r="J1817" s="289"/>
      <c r="K1817" s="278" t="str">
        <f t="shared" si="57"/>
        <v>COL001Denial of existence of humanitarian needs or entitlements to assistance</v>
      </c>
      <c r="L1817" s="290">
        <v>43510</v>
      </c>
      <c r="M1817" s="290" t="s">
        <v>3248</v>
      </c>
    </row>
    <row r="1818" spans="1:13" ht="15.5" hidden="1" thickTop="1" thickBot="1" x14ac:dyDescent="0.4">
      <c r="A1818" s="283" t="s">
        <v>2954</v>
      </c>
      <c r="B1818" s="284" t="str">
        <f>VLOOKUP(A1818,Lists!B:C,2,FALSE)</f>
        <v>COL001</v>
      </c>
      <c r="C1818" s="284" t="str">
        <f>VLOOKUP(A1818,Lists!B:D,3,FALSE)</f>
        <v>COL</v>
      </c>
      <c r="D1818" s="285" t="s">
        <v>648</v>
      </c>
      <c r="E1818" s="285">
        <v>2</v>
      </c>
      <c r="F1818" s="285"/>
      <c r="G1818" s="285" t="s">
        <v>731</v>
      </c>
      <c r="H1818" s="278">
        <f t="shared" si="56"/>
        <v>2</v>
      </c>
      <c r="I1818" s="251"/>
      <c r="J1818" s="285"/>
      <c r="K1818" s="278" t="str">
        <f t="shared" si="57"/>
        <v>COL001Restriction and obstruction of access to services and assistance</v>
      </c>
      <c r="L1818" s="286">
        <v>43510</v>
      </c>
      <c r="M1818" s="286" t="s">
        <v>3248</v>
      </c>
    </row>
    <row r="1819" spans="1:13" ht="15.5" hidden="1" thickTop="1" thickBot="1" x14ac:dyDescent="0.4">
      <c r="A1819" s="287" t="s">
        <v>2954</v>
      </c>
      <c r="B1819" s="288" t="str">
        <f>VLOOKUP(A1819,Lists!B:C,2,FALSE)</f>
        <v>COL001</v>
      </c>
      <c r="C1819" s="288" t="str">
        <f>VLOOKUP(A1819,Lists!B:D,3,FALSE)</f>
        <v>COL</v>
      </c>
      <c r="D1819" s="289" t="s">
        <v>649</v>
      </c>
      <c r="E1819" s="289">
        <v>2</v>
      </c>
      <c r="F1819" s="289"/>
      <c r="G1819" s="289" t="s">
        <v>731</v>
      </c>
      <c r="H1819" s="278">
        <f t="shared" si="56"/>
        <v>2</v>
      </c>
      <c r="I1819" s="252"/>
      <c r="J1819" s="289"/>
      <c r="K1819" s="278" t="str">
        <f t="shared" si="57"/>
        <v>COL001Ongoing insecurity/hostilities affecting humanitarian assistance</v>
      </c>
      <c r="L1819" s="290">
        <v>43510</v>
      </c>
      <c r="M1819" s="290" t="s">
        <v>3248</v>
      </c>
    </row>
    <row r="1820" spans="1:13" ht="15.5" hidden="1" thickTop="1" thickBot="1" x14ac:dyDescent="0.4">
      <c r="A1820" s="283" t="s">
        <v>2954</v>
      </c>
      <c r="B1820" s="284" t="str">
        <f>VLOOKUP(A1820,Lists!B:C,2,FALSE)</f>
        <v>COL001</v>
      </c>
      <c r="C1820" s="284" t="str">
        <f>VLOOKUP(A1820,Lists!B:D,3,FALSE)</f>
        <v>COL</v>
      </c>
      <c r="D1820" s="285" t="s">
        <v>650</v>
      </c>
      <c r="E1820" s="285">
        <v>2</v>
      </c>
      <c r="F1820" s="285"/>
      <c r="G1820" s="285" t="s">
        <v>731</v>
      </c>
      <c r="H1820" s="278">
        <f t="shared" si="56"/>
        <v>2</v>
      </c>
      <c r="I1820" s="251"/>
      <c r="J1820" s="285"/>
      <c r="K1820" s="278" t="str">
        <f t="shared" si="57"/>
        <v xml:space="preserve">COL001Presence of mines and improvised explosive devices </v>
      </c>
      <c r="L1820" s="286">
        <v>43510</v>
      </c>
      <c r="M1820" s="286" t="s">
        <v>3248</v>
      </c>
    </row>
    <row r="1821" spans="1:13" ht="15.5" hidden="1" thickTop="1" thickBot="1" x14ac:dyDescent="0.4">
      <c r="A1821" s="287" t="s">
        <v>2954</v>
      </c>
      <c r="B1821" s="288" t="str">
        <f>VLOOKUP(A1821,Lists!B:C,2,FALSE)</f>
        <v>COL001</v>
      </c>
      <c r="C1821" s="288" t="str">
        <f>VLOOKUP(A1821,Lists!B:D,3,FALSE)</f>
        <v>COL</v>
      </c>
      <c r="D1821" s="289" t="s">
        <v>651</v>
      </c>
      <c r="E1821" s="289">
        <v>2</v>
      </c>
      <c r="F1821" s="289"/>
      <c r="G1821" s="289" t="s">
        <v>731</v>
      </c>
      <c r="H1821" s="278">
        <f t="shared" si="56"/>
        <v>2</v>
      </c>
      <c r="I1821" s="252"/>
      <c r="J1821" s="289"/>
      <c r="K1821" s="278" t="str">
        <f t="shared" si="57"/>
        <v>COL001Physical constraints in the environment (obstacles related to terrain, climate, lack of infrastructure, etc.)</v>
      </c>
      <c r="L1821" s="290">
        <v>43510</v>
      </c>
      <c r="M1821" s="290" t="s">
        <v>3248</v>
      </c>
    </row>
    <row r="1822" spans="1:13" ht="15.5" hidden="1" thickTop="1" thickBot="1" x14ac:dyDescent="0.4">
      <c r="A1822" s="283" t="s">
        <v>1236</v>
      </c>
      <c r="B1822" s="284" t="str">
        <f>VLOOKUP(A1822,Lists!B:C,2,FALSE)</f>
        <v>COL002</v>
      </c>
      <c r="C1822" s="284" t="str">
        <f>VLOOKUP(A1822,Lists!B:D,3,FALSE)</f>
        <v>COL</v>
      </c>
      <c r="D1822" s="285" t="s">
        <v>522</v>
      </c>
      <c r="E1822" s="285">
        <v>46800000</v>
      </c>
      <c r="F1822" s="285" t="s">
        <v>2013</v>
      </c>
      <c r="G1822" s="285" t="s">
        <v>731</v>
      </c>
      <c r="H1822" s="278">
        <f t="shared" si="56"/>
        <v>2</v>
      </c>
      <c r="I1822" s="251" t="s">
        <v>2044</v>
      </c>
      <c r="J1822" s="285" t="s">
        <v>2075</v>
      </c>
      <c r="K1822" s="278" t="str">
        <f t="shared" si="57"/>
        <v>COL002Total population</v>
      </c>
      <c r="L1822" s="286">
        <v>43510</v>
      </c>
      <c r="M1822" s="286" t="s">
        <v>3248</v>
      </c>
    </row>
    <row r="1823" spans="1:13" ht="15.5" hidden="1" thickTop="1" thickBot="1" x14ac:dyDescent="0.4">
      <c r="A1823" s="287" t="s">
        <v>1236</v>
      </c>
      <c r="B1823" s="288" t="str">
        <f>VLOOKUP(A1823,Lists!B:C,2,FALSE)</f>
        <v>COL002</v>
      </c>
      <c r="C1823" s="288" t="str">
        <f>VLOOKUP(A1823,Lists!B:D,3,FALSE)</f>
        <v>COL</v>
      </c>
      <c r="D1823" s="289" t="s">
        <v>660</v>
      </c>
      <c r="E1823" s="289">
        <v>1142000</v>
      </c>
      <c r="F1823" s="289" t="s">
        <v>516</v>
      </c>
      <c r="G1823" s="289" t="s">
        <v>731</v>
      </c>
      <c r="H1823" s="278">
        <f t="shared" si="56"/>
        <v>2</v>
      </c>
      <c r="I1823" s="252" t="s">
        <v>2045</v>
      </c>
      <c r="J1823" s="289"/>
      <c r="K1823" s="278" t="str">
        <f t="shared" si="57"/>
        <v>COL002Landmass affected</v>
      </c>
      <c r="L1823" s="290">
        <v>43510</v>
      </c>
      <c r="M1823" s="290" t="s">
        <v>3248</v>
      </c>
    </row>
    <row r="1824" spans="1:13" ht="15.5" hidden="1" thickTop="1" thickBot="1" x14ac:dyDescent="0.4">
      <c r="A1824" s="283" t="s">
        <v>1236</v>
      </c>
      <c r="B1824" s="284" t="str">
        <f>VLOOKUP(A1824,Lists!B:C,2,FALSE)</f>
        <v>COL002</v>
      </c>
      <c r="C1824" s="284" t="str">
        <f>VLOOKUP(A1824,Lists!B:D,3,FALSE)</f>
        <v>COL</v>
      </c>
      <c r="D1824" s="285" t="s">
        <v>737</v>
      </c>
      <c r="E1824" s="285">
        <v>46800000</v>
      </c>
      <c r="F1824" s="285" t="s">
        <v>2013</v>
      </c>
      <c r="G1824" s="285" t="s">
        <v>731</v>
      </c>
      <c r="H1824" s="278">
        <f t="shared" si="56"/>
        <v>2</v>
      </c>
      <c r="I1824" s="251" t="s">
        <v>2044</v>
      </c>
      <c r="J1824" s="285" t="s">
        <v>2075</v>
      </c>
      <c r="K1824" s="278" t="str">
        <f t="shared" si="57"/>
        <v>COL002People exposed</v>
      </c>
      <c r="L1824" s="286">
        <v>43510</v>
      </c>
      <c r="M1824" s="286" t="s">
        <v>3248</v>
      </c>
    </row>
    <row r="1825" spans="1:13" ht="15.5" hidden="1" thickTop="1" thickBot="1" x14ac:dyDescent="0.4">
      <c r="A1825" s="287" t="s">
        <v>1236</v>
      </c>
      <c r="B1825" s="288" t="str">
        <f>VLOOKUP(A1825,Lists!B:C,2,FALSE)</f>
        <v>COL002</v>
      </c>
      <c r="C1825" s="288" t="str">
        <f>VLOOKUP(A1825,Lists!B:D,3,FALSE)</f>
        <v>COL</v>
      </c>
      <c r="D1825" s="289" t="s">
        <v>533</v>
      </c>
      <c r="E1825" s="289">
        <v>3718000</v>
      </c>
      <c r="F1825" s="289" t="s">
        <v>2014</v>
      </c>
      <c r="G1825" s="289" t="s">
        <v>731</v>
      </c>
      <c r="H1825" s="278">
        <f t="shared" si="56"/>
        <v>2</v>
      </c>
      <c r="I1825" s="252" t="s">
        <v>2051</v>
      </c>
      <c r="J1825" s="289" t="s">
        <v>2085</v>
      </c>
      <c r="K1825" s="278" t="str">
        <f t="shared" si="57"/>
        <v>COL002People affected</v>
      </c>
      <c r="L1825" s="290">
        <v>43510</v>
      </c>
      <c r="M1825" s="290" t="s">
        <v>3248</v>
      </c>
    </row>
    <row r="1826" spans="1:13" ht="15.5" thickTop="1" thickBot="1" x14ac:dyDescent="0.4">
      <c r="A1826" s="283" t="s">
        <v>1236</v>
      </c>
      <c r="B1826" s="284" t="str">
        <f>VLOOKUP(A1826,Lists!B:C,2,FALSE)</f>
        <v>COL002</v>
      </c>
      <c r="C1826" s="284" t="str">
        <f>VLOOKUP(A1826,Lists!B:D,3,FALSE)</f>
        <v>COL</v>
      </c>
      <c r="D1826" s="285" t="s">
        <v>666</v>
      </c>
      <c r="E1826" s="285">
        <v>1870000</v>
      </c>
      <c r="F1826" s="285" t="s">
        <v>2014</v>
      </c>
      <c r="G1826" s="285" t="s">
        <v>731</v>
      </c>
      <c r="H1826" s="278">
        <f t="shared" si="56"/>
        <v>2</v>
      </c>
      <c r="I1826" s="251" t="s">
        <v>2051</v>
      </c>
      <c r="J1826" s="285" t="s">
        <v>2086</v>
      </c>
      <c r="K1826" s="278" t="str">
        <f t="shared" si="57"/>
        <v>COL002People displaced</v>
      </c>
      <c r="L1826" s="286">
        <v>43510</v>
      </c>
      <c r="M1826" s="286" t="s">
        <v>3248</v>
      </c>
    </row>
    <row r="1827" spans="1:13" ht="15.5" hidden="1" thickTop="1" thickBot="1" x14ac:dyDescent="0.4">
      <c r="A1827" s="287" t="s">
        <v>1236</v>
      </c>
      <c r="B1827" s="288" t="str">
        <f>VLOOKUP(A1827,Lists!B:C,2,FALSE)</f>
        <v>COL002</v>
      </c>
      <c r="C1827" s="288" t="str">
        <f>VLOOKUP(A1827,Lists!B:D,3,FALSE)</f>
        <v>COL</v>
      </c>
      <c r="D1827" s="289" t="s">
        <v>5028</v>
      </c>
      <c r="E1827" s="289">
        <v>173</v>
      </c>
      <c r="F1827" s="289" t="s">
        <v>2016</v>
      </c>
      <c r="G1827" s="289" t="s">
        <v>731</v>
      </c>
      <c r="H1827" s="278">
        <f t="shared" si="56"/>
        <v>2</v>
      </c>
      <c r="I1827" s="252" t="s">
        <v>2048</v>
      </c>
      <c r="J1827" s="289" t="s">
        <v>2078</v>
      </c>
      <c r="K1827" s="278" t="str">
        <f t="shared" si="57"/>
        <v>COL002Illness cases reported</v>
      </c>
      <c r="L1827" s="290">
        <v>43510</v>
      </c>
      <c r="M1827" s="290" t="s">
        <v>3248</v>
      </c>
    </row>
    <row r="1828" spans="1:13" ht="15.5" hidden="1" thickTop="1" thickBot="1" x14ac:dyDescent="0.4">
      <c r="A1828" s="283" t="s">
        <v>1236</v>
      </c>
      <c r="B1828" s="284" t="str">
        <f>VLOOKUP(A1828,Lists!B:C,2,FALSE)</f>
        <v>COL002</v>
      </c>
      <c r="C1828" s="284" t="str">
        <f>VLOOKUP(A1828,Lists!B:D,3,FALSE)</f>
        <v>COL</v>
      </c>
      <c r="D1828" s="285" t="s">
        <v>5027</v>
      </c>
      <c r="E1828" s="285" t="s">
        <v>446</v>
      </c>
      <c r="F1828" s="285"/>
      <c r="G1828" s="285" t="s">
        <v>731</v>
      </c>
      <c r="H1828" s="278">
        <f t="shared" si="56"/>
        <v>2</v>
      </c>
      <c r="I1828" s="251"/>
      <c r="J1828" s="285"/>
      <c r="K1828" s="278" t="str">
        <f t="shared" si="57"/>
        <v>COL002Injuries reported</v>
      </c>
      <c r="L1828" s="286">
        <v>43510</v>
      </c>
      <c r="M1828" s="286" t="s">
        <v>3248</v>
      </c>
    </row>
    <row r="1829" spans="1:13" ht="15.5" hidden="1" thickTop="1" thickBot="1" x14ac:dyDescent="0.4">
      <c r="A1829" s="287" t="s">
        <v>1236</v>
      </c>
      <c r="B1829" s="288" t="str">
        <f>VLOOKUP(A1829,Lists!B:C,2,FALSE)</f>
        <v>COL002</v>
      </c>
      <c r="C1829" s="288" t="str">
        <f>VLOOKUP(A1829,Lists!B:D,3,FALSE)</f>
        <v>COL</v>
      </c>
      <c r="D1829" s="289" t="s">
        <v>5029</v>
      </c>
      <c r="E1829" s="289" t="s">
        <v>446</v>
      </c>
      <c r="F1829" s="289"/>
      <c r="G1829" s="289" t="s">
        <v>731</v>
      </c>
      <c r="H1829" s="278">
        <f t="shared" si="56"/>
        <v>2</v>
      </c>
      <c r="I1829" s="252"/>
      <c r="J1829" s="289" t="s">
        <v>2087</v>
      </c>
      <c r="K1829" s="278" t="str">
        <f t="shared" si="57"/>
        <v>COL002Fatalities reported</v>
      </c>
      <c r="L1829" s="290">
        <v>43510</v>
      </c>
      <c r="M1829" s="290" t="s">
        <v>3248</v>
      </c>
    </row>
    <row r="1830" spans="1:13" ht="15.5" hidden="1" thickTop="1" thickBot="1" x14ac:dyDescent="0.4">
      <c r="A1830" s="283" t="s">
        <v>1236</v>
      </c>
      <c r="B1830" s="284" t="str">
        <f>VLOOKUP(A1830,Lists!B:C,2,FALSE)</f>
        <v>COL002</v>
      </c>
      <c r="C1830" s="284" t="str">
        <f>VLOOKUP(A1830,Lists!B:D,3,FALSE)</f>
        <v>COL</v>
      </c>
      <c r="D1830" s="285" t="s">
        <v>5108</v>
      </c>
      <c r="E1830" s="285" t="s">
        <v>446</v>
      </c>
      <c r="F1830" s="285"/>
      <c r="G1830" s="285" t="s">
        <v>731</v>
      </c>
      <c r="H1830" s="278">
        <f t="shared" si="56"/>
        <v>2</v>
      </c>
      <c r="I1830" s="251"/>
      <c r="J1830" s="285"/>
      <c r="K1830" s="278" t="str">
        <f t="shared" si="57"/>
        <v>COL002Buildings damaged</v>
      </c>
      <c r="L1830" s="286">
        <v>43510</v>
      </c>
      <c r="M1830" s="286" t="s">
        <v>3248</v>
      </c>
    </row>
    <row r="1831" spans="1:13" ht="15.5" hidden="1" thickTop="1" thickBot="1" x14ac:dyDescent="0.4">
      <c r="A1831" s="287" t="s">
        <v>1236</v>
      </c>
      <c r="B1831" s="288" t="str">
        <f>VLOOKUP(A1831,Lists!B:C,2,FALSE)</f>
        <v>COL002</v>
      </c>
      <c r="C1831" s="288" t="str">
        <f>VLOOKUP(A1831,Lists!B:D,3,FALSE)</f>
        <v>COL</v>
      </c>
      <c r="D1831" s="289" t="s">
        <v>5109</v>
      </c>
      <c r="E1831" s="289" t="s">
        <v>446</v>
      </c>
      <c r="F1831" s="289"/>
      <c r="G1831" s="289" t="s">
        <v>446</v>
      </c>
      <c r="H1831" s="278" t="str">
        <f t="shared" si="56"/>
        <v>x</v>
      </c>
      <c r="I1831" s="252"/>
      <c r="J1831" s="289"/>
      <c r="K1831" s="278" t="str">
        <f t="shared" si="57"/>
        <v>COL002Buildings destroyed</v>
      </c>
      <c r="L1831" s="290">
        <v>43510</v>
      </c>
      <c r="M1831" s="290" t="s">
        <v>3248</v>
      </c>
    </row>
    <row r="1832" spans="1:13" ht="15.5" hidden="1" thickTop="1" thickBot="1" x14ac:dyDescent="0.4">
      <c r="A1832" s="283" t="s">
        <v>1236</v>
      </c>
      <c r="B1832" s="284" t="str">
        <f>VLOOKUP(A1832,Lists!B:C,2,FALSE)</f>
        <v>COL002</v>
      </c>
      <c r="C1832" s="284" t="str">
        <f>VLOOKUP(A1832,Lists!B:D,3,FALSE)</f>
        <v>COL</v>
      </c>
      <c r="D1832" s="285" t="s">
        <v>742</v>
      </c>
      <c r="E1832" s="285" t="s">
        <v>446</v>
      </c>
      <c r="F1832" s="285"/>
      <c r="G1832" s="285" t="s">
        <v>731</v>
      </c>
      <c r="H1832" s="278">
        <f t="shared" si="56"/>
        <v>2</v>
      </c>
      <c r="I1832" s="251"/>
      <c r="J1832" s="285"/>
      <c r="K1832" s="278" t="str">
        <f t="shared" si="57"/>
        <v>COL002Economic Losses</v>
      </c>
      <c r="L1832" s="286">
        <v>43510</v>
      </c>
      <c r="M1832" s="286" t="s">
        <v>3248</v>
      </c>
    </row>
    <row r="1833" spans="1:13" ht="15.5" hidden="1" thickTop="1" thickBot="1" x14ac:dyDescent="0.4">
      <c r="A1833" s="287" t="s">
        <v>1236</v>
      </c>
      <c r="B1833" s="288" t="str">
        <f>VLOOKUP(A1833,Lists!B:C,2,FALSE)</f>
        <v>COL002</v>
      </c>
      <c r="C1833" s="288" t="str">
        <f>VLOOKUP(A1833,Lists!B:D,3,FALSE)</f>
        <v>COL</v>
      </c>
      <c r="D1833" s="289" t="s">
        <v>752</v>
      </c>
      <c r="E1833" s="289">
        <v>1900000</v>
      </c>
      <c r="F1833" s="289" t="s">
        <v>2014</v>
      </c>
      <c r="G1833" s="289" t="s">
        <v>731</v>
      </c>
      <c r="H1833" s="278">
        <f t="shared" si="56"/>
        <v>2</v>
      </c>
      <c r="I1833" s="252" t="s">
        <v>2051</v>
      </c>
      <c r="J1833" s="289" t="s">
        <v>2088</v>
      </c>
      <c r="K1833" s="278" t="str">
        <f t="shared" si="57"/>
        <v>COL002People in Need</v>
      </c>
      <c r="L1833" s="290">
        <v>43510</v>
      </c>
      <c r="M1833" s="290" t="s">
        <v>3248</v>
      </c>
    </row>
    <row r="1834" spans="1:13" ht="15.5" hidden="1" thickTop="1" thickBot="1" x14ac:dyDescent="0.4">
      <c r="A1834" s="283" t="s">
        <v>1236</v>
      </c>
      <c r="B1834" s="284" t="str">
        <f>VLOOKUP(A1834,Lists!B:C,2,FALSE)</f>
        <v>COL002</v>
      </c>
      <c r="C1834" s="284" t="str">
        <f>VLOOKUP(A1834,Lists!B:D,3,FALSE)</f>
        <v>COL</v>
      </c>
      <c r="D1834" s="285" t="s">
        <v>5110</v>
      </c>
      <c r="E1834" s="285">
        <v>0</v>
      </c>
      <c r="F1834" s="285" t="s">
        <v>2015</v>
      </c>
      <c r="G1834" s="285" t="s">
        <v>731</v>
      </c>
      <c r="H1834" s="278">
        <f t="shared" si="56"/>
        <v>2</v>
      </c>
      <c r="I1834" s="251" t="s">
        <v>2051</v>
      </c>
      <c r="J1834" s="285"/>
      <c r="K1834" s="278" t="str">
        <f t="shared" si="57"/>
        <v>COL002Minimal humanitarian conditions - Level 1</v>
      </c>
      <c r="L1834" s="286">
        <v>43510</v>
      </c>
      <c r="M1834" s="286" t="s">
        <v>3248</v>
      </c>
    </row>
    <row r="1835" spans="1:13" ht="15.5" hidden="1" thickTop="1" thickBot="1" x14ac:dyDescent="0.4">
      <c r="A1835" s="287" t="s">
        <v>1236</v>
      </c>
      <c r="B1835" s="288" t="str">
        <f>VLOOKUP(A1835,Lists!B:C,2,FALSE)</f>
        <v>COL002</v>
      </c>
      <c r="C1835" s="288" t="str">
        <f>VLOOKUP(A1835,Lists!B:D,3,FALSE)</f>
        <v>COL</v>
      </c>
      <c r="D1835" s="289" t="s">
        <v>5111</v>
      </c>
      <c r="E1835" s="289">
        <v>511000</v>
      </c>
      <c r="F1835" s="289" t="s">
        <v>2020</v>
      </c>
      <c r="G1835" s="289" t="s">
        <v>731</v>
      </c>
      <c r="H1835" s="278">
        <f t="shared" si="56"/>
        <v>2</v>
      </c>
      <c r="I1835" s="252" t="s">
        <v>2051</v>
      </c>
      <c r="J1835" s="289"/>
      <c r="K1835" s="278" t="str">
        <f t="shared" si="57"/>
        <v>COL002Stressed humanitarian conditions - Level 2</v>
      </c>
      <c r="L1835" s="290">
        <v>43510</v>
      </c>
      <c r="M1835" s="290" t="s">
        <v>3248</v>
      </c>
    </row>
    <row r="1836" spans="1:13" ht="15.5" hidden="1" thickTop="1" thickBot="1" x14ac:dyDescent="0.4">
      <c r="A1836" s="283" t="s">
        <v>1236</v>
      </c>
      <c r="B1836" s="284" t="str">
        <f>VLOOKUP(A1836,Lists!B:C,2,FALSE)</f>
        <v>COL002</v>
      </c>
      <c r="C1836" s="284" t="str">
        <f>VLOOKUP(A1836,Lists!B:D,3,FALSE)</f>
        <v>COL</v>
      </c>
      <c r="D1836" s="285" t="s">
        <v>5112</v>
      </c>
      <c r="E1836" s="285">
        <v>904000</v>
      </c>
      <c r="F1836" s="285" t="s">
        <v>2021</v>
      </c>
      <c r="G1836" s="285" t="s">
        <v>731</v>
      </c>
      <c r="H1836" s="278">
        <f t="shared" si="56"/>
        <v>2</v>
      </c>
      <c r="I1836" s="251" t="s">
        <v>2051</v>
      </c>
      <c r="J1836" s="285"/>
      <c r="K1836" s="278" t="str">
        <f t="shared" si="57"/>
        <v>COL002Moderate humanitarian conditions - Level 3</v>
      </c>
      <c r="L1836" s="286">
        <v>43510</v>
      </c>
      <c r="M1836" s="286" t="s">
        <v>3248</v>
      </c>
    </row>
    <row r="1837" spans="1:13" ht="15.5" hidden="1" thickTop="1" thickBot="1" x14ac:dyDescent="0.4">
      <c r="A1837" s="287" t="s">
        <v>1236</v>
      </c>
      <c r="B1837" s="288" t="str">
        <f>VLOOKUP(A1837,Lists!B:C,2,FALSE)</f>
        <v>COL002</v>
      </c>
      <c r="C1837" s="288" t="str">
        <f>VLOOKUP(A1837,Lists!B:D,3,FALSE)</f>
        <v>COL</v>
      </c>
      <c r="D1837" s="289" t="s">
        <v>5113</v>
      </c>
      <c r="E1837" s="289">
        <v>455000</v>
      </c>
      <c r="F1837" s="289" t="s">
        <v>2022</v>
      </c>
      <c r="G1837" s="289" t="s">
        <v>731</v>
      </c>
      <c r="H1837" s="278">
        <f t="shared" si="56"/>
        <v>2</v>
      </c>
      <c r="I1837" s="252" t="s">
        <v>2051</v>
      </c>
      <c r="J1837" s="289"/>
      <c r="K1837" s="278" t="str">
        <f t="shared" si="57"/>
        <v>COL002Severe humanitarian conditions - Level 4</v>
      </c>
      <c r="L1837" s="290">
        <v>43510</v>
      </c>
      <c r="M1837" s="290" t="s">
        <v>3248</v>
      </c>
    </row>
    <row r="1838" spans="1:13" ht="15.5" hidden="1" thickTop="1" thickBot="1" x14ac:dyDescent="0.4">
      <c r="A1838" s="283" t="s">
        <v>1236</v>
      </c>
      <c r="B1838" s="284" t="str">
        <f>VLOOKUP(A1838,Lists!B:C,2,FALSE)</f>
        <v>COL002</v>
      </c>
      <c r="C1838" s="284" t="str">
        <f>VLOOKUP(A1838,Lists!B:D,3,FALSE)</f>
        <v>COL</v>
      </c>
      <c r="D1838" s="285" t="s">
        <v>5114</v>
      </c>
      <c r="E1838" s="285">
        <v>0</v>
      </c>
      <c r="F1838" s="285" t="s">
        <v>2023</v>
      </c>
      <c r="G1838" s="285" t="s">
        <v>731</v>
      </c>
      <c r="H1838" s="278">
        <f t="shared" si="56"/>
        <v>2</v>
      </c>
      <c r="I1838" s="251" t="s">
        <v>2051</v>
      </c>
      <c r="J1838" s="285"/>
      <c r="K1838" s="278" t="str">
        <f t="shared" si="57"/>
        <v>COL002Extreme humanitarian conditions - Level 5</v>
      </c>
      <c r="L1838" s="286">
        <v>43510</v>
      </c>
      <c r="M1838" s="286" t="s">
        <v>3248</v>
      </c>
    </row>
    <row r="1839" spans="1:13" ht="15.5" hidden="1" thickTop="1" thickBot="1" x14ac:dyDescent="0.4">
      <c r="A1839" s="287" t="s">
        <v>1236</v>
      </c>
      <c r="B1839" s="288" t="str">
        <f>VLOOKUP(A1839,Lists!B:C,2,FALSE)</f>
        <v>COL002</v>
      </c>
      <c r="C1839" s="288" t="str">
        <f>VLOOKUP(A1839,Lists!B:D,3,FALSE)</f>
        <v>COL</v>
      </c>
      <c r="D1839" s="289" t="s">
        <v>688</v>
      </c>
      <c r="E1839" s="289">
        <v>3</v>
      </c>
      <c r="F1839" s="289"/>
      <c r="G1839" s="289" t="s">
        <v>731</v>
      </c>
      <c r="H1839" s="278">
        <f t="shared" si="56"/>
        <v>2</v>
      </c>
      <c r="I1839" s="252"/>
      <c r="J1839" s="289" t="s">
        <v>2089</v>
      </c>
      <c r="K1839" s="278" t="str">
        <f t="shared" si="57"/>
        <v>COL002Crisis affected groups</v>
      </c>
      <c r="L1839" s="290">
        <v>43510</v>
      </c>
      <c r="M1839" s="290" t="s">
        <v>3248</v>
      </c>
    </row>
    <row r="1840" spans="1:13" ht="15.5" hidden="1" thickTop="1" thickBot="1" x14ac:dyDescent="0.4">
      <c r="A1840" s="283" t="s">
        <v>1236</v>
      </c>
      <c r="B1840" s="284" t="str">
        <f>VLOOKUP(A1840,Lists!B:C,2,FALSE)</f>
        <v>COL002</v>
      </c>
      <c r="C1840" s="284" t="str">
        <f>VLOOKUP(A1840,Lists!B:D,3,FALSE)</f>
        <v>COL</v>
      </c>
      <c r="D1840" s="285" t="s">
        <v>5115</v>
      </c>
      <c r="E1840" s="285">
        <v>176</v>
      </c>
      <c r="F1840" s="285" t="s">
        <v>2018</v>
      </c>
      <c r="G1840" s="285" t="s">
        <v>731</v>
      </c>
      <c r="H1840" s="278">
        <f t="shared" si="56"/>
        <v>2</v>
      </c>
      <c r="I1840" s="251" t="s">
        <v>2050</v>
      </c>
      <c r="J1840" s="285" t="s">
        <v>2080</v>
      </c>
      <c r="K1840" s="278" t="str">
        <f t="shared" si="57"/>
        <v>COL002Fatalities in all crises</v>
      </c>
      <c r="L1840" s="286">
        <v>43510</v>
      </c>
      <c r="M1840" s="286" t="s">
        <v>3248</v>
      </c>
    </row>
    <row r="1841" spans="1:13" ht="15.5" hidden="1" thickTop="1" thickBot="1" x14ac:dyDescent="0.4">
      <c r="A1841" s="287" t="s">
        <v>1236</v>
      </c>
      <c r="B1841" s="288" t="str">
        <f>VLOOKUP(A1841,Lists!B:C,2,FALSE)</f>
        <v>COL002</v>
      </c>
      <c r="C1841" s="288" t="str">
        <f>VLOOKUP(A1841,Lists!B:D,3,FALSE)</f>
        <v>COL</v>
      </c>
      <c r="D1841" s="289" t="s">
        <v>691</v>
      </c>
      <c r="E1841" s="289" t="s">
        <v>446</v>
      </c>
      <c r="F1841" s="289"/>
      <c r="G1841" s="289" t="s">
        <v>731</v>
      </c>
      <c r="H1841" s="278">
        <f t="shared" si="56"/>
        <v>2</v>
      </c>
      <c r="I1841" s="252"/>
      <c r="J1841" s="289"/>
      <c r="K1841" s="278" t="str">
        <f t="shared" si="57"/>
        <v>COL002People facing limited access constraints</v>
      </c>
      <c r="L1841" s="290">
        <v>43510</v>
      </c>
      <c r="M1841" s="290" t="s">
        <v>3248</v>
      </c>
    </row>
    <row r="1842" spans="1:13" ht="15.5" hidden="1" thickTop="1" thickBot="1" x14ac:dyDescent="0.4">
      <c r="A1842" s="283" t="s">
        <v>1236</v>
      </c>
      <c r="B1842" s="284" t="str">
        <f>VLOOKUP(A1842,Lists!B:C,2,FALSE)</f>
        <v>COL002</v>
      </c>
      <c r="C1842" s="284" t="str">
        <f>VLOOKUP(A1842,Lists!B:D,3,FALSE)</f>
        <v>COL</v>
      </c>
      <c r="D1842" s="285" t="s">
        <v>692</v>
      </c>
      <c r="E1842" s="285" t="s">
        <v>446</v>
      </c>
      <c r="F1842" s="285"/>
      <c r="G1842" s="285" t="s">
        <v>731</v>
      </c>
      <c r="H1842" s="278">
        <f t="shared" si="56"/>
        <v>2</v>
      </c>
      <c r="I1842" s="251"/>
      <c r="J1842" s="285"/>
      <c r="K1842" s="278" t="str">
        <f t="shared" si="57"/>
        <v>COL002People facing restricted access constraints</v>
      </c>
      <c r="L1842" s="286">
        <v>43510</v>
      </c>
      <c r="M1842" s="286" t="s">
        <v>3248</v>
      </c>
    </row>
    <row r="1843" spans="1:13" ht="15.5" hidden="1" thickTop="1" thickBot="1" x14ac:dyDescent="0.4">
      <c r="A1843" s="287" t="s">
        <v>1236</v>
      </c>
      <c r="B1843" s="288" t="str">
        <f>VLOOKUP(A1843,Lists!B:C,2,FALSE)</f>
        <v>COL002</v>
      </c>
      <c r="C1843" s="288" t="str">
        <f>VLOOKUP(A1843,Lists!B:D,3,FALSE)</f>
        <v>COL</v>
      </c>
      <c r="D1843" s="289" t="s">
        <v>643</v>
      </c>
      <c r="E1843" s="289">
        <v>0</v>
      </c>
      <c r="F1843" s="289"/>
      <c r="G1843" s="289" t="s">
        <v>731</v>
      </c>
      <c r="H1843" s="278">
        <f t="shared" si="56"/>
        <v>2</v>
      </c>
      <c r="I1843" s="252"/>
      <c r="J1843" s="289"/>
      <c r="K1843" s="278" t="str">
        <f t="shared" si="57"/>
        <v>COL002Impediments to entry into country (bureaucratic and administrative)</v>
      </c>
      <c r="L1843" s="290">
        <v>43510</v>
      </c>
      <c r="M1843" s="290" t="s">
        <v>3248</v>
      </c>
    </row>
    <row r="1844" spans="1:13" ht="15.5" hidden="1" thickTop="1" thickBot="1" x14ac:dyDescent="0.4">
      <c r="A1844" s="283" t="s">
        <v>1236</v>
      </c>
      <c r="B1844" s="284" t="str">
        <f>VLOOKUP(A1844,Lists!B:C,2,FALSE)</f>
        <v>COL002</v>
      </c>
      <c r="C1844" s="284" t="str">
        <f>VLOOKUP(A1844,Lists!B:D,3,FALSE)</f>
        <v>COL</v>
      </c>
      <c r="D1844" s="285" t="s">
        <v>644</v>
      </c>
      <c r="E1844" s="285">
        <v>0</v>
      </c>
      <c r="F1844" s="285"/>
      <c r="G1844" s="285" t="s">
        <v>731</v>
      </c>
      <c r="H1844" s="278">
        <f t="shared" si="56"/>
        <v>2</v>
      </c>
      <c r="I1844" s="251"/>
      <c r="J1844" s="285"/>
      <c r="K1844" s="278" t="str">
        <f t="shared" si="57"/>
        <v>COL002Restriction of movement (impediments to freedom of movement and/or administrative restrictions)</v>
      </c>
      <c r="L1844" s="286">
        <v>43510</v>
      </c>
      <c r="M1844" s="286" t="s">
        <v>3248</v>
      </c>
    </row>
    <row r="1845" spans="1:13" ht="15.5" hidden="1" thickTop="1" thickBot="1" x14ac:dyDescent="0.4">
      <c r="A1845" s="287" t="s">
        <v>1236</v>
      </c>
      <c r="B1845" s="288" t="str">
        <f>VLOOKUP(A1845,Lists!B:C,2,FALSE)</f>
        <v>COL002</v>
      </c>
      <c r="C1845" s="288" t="str">
        <f>VLOOKUP(A1845,Lists!B:D,3,FALSE)</f>
        <v>COL</v>
      </c>
      <c r="D1845" s="289" t="s">
        <v>645</v>
      </c>
      <c r="E1845" s="289">
        <v>0</v>
      </c>
      <c r="F1845" s="289"/>
      <c r="G1845" s="289" t="s">
        <v>731</v>
      </c>
      <c r="H1845" s="278">
        <f t="shared" si="56"/>
        <v>2</v>
      </c>
      <c r="I1845" s="252"/>
      <c r="J1845" s="289"/>
      <c r="K1845" s="278" t="str">
        <f t="shared" si="57"/>
        <v>COL002Interference into implementation of humanitarian activities</v>
      </c>
      <c r="L1845" s="290">
        <v>43510</v>
      </c>
      <c r="M1845" s="290" t="s">
        <v>3248</v>
      </c>
    </row>
    <row r="1846" spans="1:13" ht="15.5" hidden="1" thickTop="1" thickBot="1" x14ac:dyDescent="0.4">
      <c r="A1846" s="283" t="s">
        <v>1236</v>
      </c>
      <c r="B1846" s="284" t="str">
        <f>VLOOKUP(A1846,Lists!B:C,2,FALSE)</f>
        <v>COL002</v>
      </c>
      <c r="C1846" s="284" t="str">
        <f>VLOOKUP(A1846,Lists!B:D,3,FALSE)</f>
        <v>COL</v>
      </c>
      <c r="D1846" s="285" t="s">
        <v>646</v>
      </c>
      <c r="E1846" s="285">
        <v>1</v>
      </c>
      <c r="F1846" s="285"/>
      <c r="G1846" s="285" t="s">
        <v>731</v>
      </c>
      <c r="H1846" s="278">
        <f t="shared" si="56"/>
        <v>2</v>
      </c>
      <c r="I1846" s="251"/>
      <c r="J1846" s="285"/>
      <c r="K1846" s="278" t="str">
        <f t="shared" si="57"/>
        <v>COL002Violence against personnel, facilities and assets</v>
      </c>
      <c r="L1846" s="286">
        <v>43510</v>
      </c>
      <c r="M1846" s="286" t="s">
        <v>3248</v>
      </c>
    </row>
    <row r="1847" spans="1:13" ht="15.5" hidden="1" thickTop="1" thickBot="1" x14ac:dyDescent="0.4">
      <c r="A1847" s="287" t="s">
        <v>1236</v>
      </c>
      <c r="B1847" s="288" t="str">
        <f>VLOOKUP(A1847,Lists!B:C,2,FALSE)</f>
        <v>COL002</v>
      </c>
      <c r="C1847" s="288" t="str">
        <f>VLOOKUP(A1847,Lists!B:D,3,FALSE)</f>
        <v>COL</v>
      </c>
      <c r="D1847" s="289" t="s">
        <v>647</v>
      </c>
      <c r="E1847" s="289">
        <v>0</v>
      </c>
      <c r="F1847" s="289"/>
      <c r="G1847" s="289" t="s">
        <v>731</v>
      </c>
      <c r="H1847" s="278">
        <f t="shared" si="56"/>
        <v>2</v>
      </c>
      <c r="I1847" s="252"/>
      <c r="J1847" s="289"/>
      <c r="K1847" s="278" t="str">
        <f t="shared" si="57"/>
        <v>COL002Denial of existence of humanitarian needs or entitlements to assistance</v>
      </c>
      <c r="L1847" s="290">
        <v>43510</v>
      </c>
      <c r="M1847" s="290" t="s">
        <v>3248</v>
      </c>
    </row>
    <row r="1848" spans="1:13" ht="15.5" hidden="1" thickTop="1" thickBot="1" x14ac:dyDescent="0.4">
      <c r="A1848" s="283" t="s">
        <v>1236</v>
      </c>
      <c r="B1848" s="284" t="str">
        <f>VLOOKUP(A1848,Lists!B:C,2,FALSE)</f>
        <v>COL002</v>
      </c>
      <c r="C1848" s="284" t="str">
        <f>VLOOKUP(A1848,Lists!B:D,3,FALSE)</f>
        <v>COL</v>
      </c>
      <c r="D1848" s="285" t="s">
        <v>648</v>
      </c>
      <c r="E1848" s="285">
        <v>2</v>
      </c>
      <c r="F1848" s="285"/>
      <c r="G1848" s="285" t="s">
        <v>731</v>
      </c>
      <c r="H1848" s="278">
        <f t="shared" si="56"/>
        <v>2</v>
      </c>
      <c r="I1848" s="251"/>
      <c r="J1848" s="285"/>
      <c r="K1848" s="278" t="str">
        <f t="shared" si="57"/>
        <v>COL002Restriction and obstruction of access to services and assistance</v>
      </c>
      <c r="L1848" s="286">
        <v>43510</v>
      </c>
      <c r="M1848" s="286" t="s">
        <v>3248</v>
      </c>
    </row>
    <row r="1849" spans="1:13" ht="15.5" hidden="1" thickTop="1" thickBot="1" x14ac:dyDescent="0.4">
      <c r="A1849" s="287" t="s">
        <v>1236</v>
      </c>
      <c r="B1849" s="288" t="str">
        <f>VLOOKUP(A1849,Lists!B:C,2,FALSE)</f>
        <v>COL002</v>
      </c>
      <c r="C1849" s="288" t="str">
        <f>VLOOKUP(A1849,Lists!B:D,3,FALSE)</f>
        <v>COL</v>
      </c>
      <c r="D1849" s="289" t="s">
        <v>649</v>
      </c>
      <c r="E1849" s="289">
        <v>2</v>
      </c>
      <c r="F1849" s="289"/>
      <c r="G1849" s="289" t="s">
        <v>731</v>
      </c>
      <c r="H1849" s="278">
        <f t="shared" si="56"/>
        <v>2</v>
      </c>
      <c r="I1849" s="252"/>
      <c r="J1849" s="289"/>
      <c r="K1849" s="278" t="str">
        <f t="shared" si="57"/>
        <v>COL002Ongoing insecurity/hostilities affecting humanitarian assistance</v>
      </c>
      <c r="L1849" s="290">
        <v>43510</v>
      </c>
      <c r="M1849" s="290" t="s">
        <v>3248</v>
      </c>
    </row>
    <row r="1850" spans="1:13" ht="15.5" hidden="1" thickTop="1" thickBot="1" x14ac:dyDescent="0.4">
      <c r="A1850" s="283" t="s">
        <v>1236</v>
      </c>
      <c r="B1850" s="284" t="str">
        <f>VLOOKUP(A1850,Lists!B:C,2,FALSE)</f>
        <v>COL002</v>
      </c>
      <c r="C1850" s="284" t="str">
        <f>VLOOKUP(A1850,Lists!B:D,3,FALSE)</f>
        <v>COL</v>
      </c>
      <c r="D1850" s="285" t="s">
        <v>650</v>
      </c>
      <c r="E1850" s="285">
        <v>2</v>
      </c>
      <c r="F1850" s="285"/>
      <c r="G1850" s="285" t="s">
        <v>731</v>
      </c>
      <c r="H1850" s="278">
        <f t="shared" si="56"/>
        <v>2</v>
      </c>
      <c r="I1850" s="251"/>
      <c r="J1850" s="285"/>
      <c r="K1850" s="278" t="str">
        <f t="shared" si="57"/>
        <v xml:space="preserve">COL002Presence of mines and improvised explosive devices </v>
      </c>
      <c r="L1850" s="286">
        <v>43510</v>
      </c>
      <c r="M1850" s="286" t="s">
        <v>3248</v>
      </c>
    </row>
    <row r="1851" spans="1:13" ht="15.5" hidden="1" thickTop="1" thickBot="1" x14ac:dyDescent="0.4">
      <c r="A1851" s="287" t="s">
        <v>1236</v>
      </c>
      <c r="B1851" s="288" t="str">
        <f>VLOOKUP(A1851,Lists!B:C,2,FALSE)</f>
        <v>COL002</v>
      </c>
      <c r="C1851" s="288" t="str">
        <f>VLOOKUP(A1851,Lists!B:D,3,FALSE)</f>
        <v>COL</v>
      </c>
      <c r="D1851" s="289" t="s">
        <v>651</v>
      </c>
      <c r="E1851" s="289">
        <v>2</v>
      </c>
      <c r="F1851" s="289"/>
      <c r="G1851" s="289" t="s">
        <v>731</v>
      </c>
      <c r="H1851" s="278">
        <f t="shared" si="56"/>
        <v>2</v>
      </c>
      <c r="I1851" s="252"/>
      <c r="J1851" s="289"/>
      <c r="K1851" s="278" t="str">
        <f t="shared" si="57"/>
        <v>COL002Physical constraints in the environment (obstacles related to terrain, climate, lack of infrastructure, etc.)</v>
      </c>
      <c r="L1851" s="290">
        <v>43510</v>
      </c>
      <c r="M1851" s="290" t="s">
        <v>3248</v>
      </c>
    </row>
    <row r="1852" spans="1:13" ht="15.5" hidden="1" thickTop="1" thickBot="1" x14ac:dyDescent="0.4">
      <c r="A1852" s="283" t="s">
        <v>2954</v>
      </c>
      <c r="B1852" s="284" t="str">
        <f>VLOOKUP(A1852,Lists!B:C,2,FALSE)</f>
        <v>COL001</v>
      </c>
      <c r="C1852" s="284" t="str">
        <f>VLOOKUP(A1852,Lists!B:D,3,FALSE)</f>
        <v>COL</v>
      </c>
      <c r="D1852" s="285" t="s">
        <v>522</v>
      </c>
      <c r="E1852" s="285">
        <v>46800000</v>
      </c>
      <c r="F1852" s="285" t="s">
        <v>2013</v>
      </c>
      <c r="G1852" s="285" t="s">
        <v>731</v>
      </c>
      <c r="H1852" s="278">
        <f t="shared" si="56"/>
        <v>2</v>
      </c>
      <c r="I1852" s="251" t="s">
        <v>2044</v>
      </c>
      <c r="J1852" s="285" t="s">
        <v>2075</v>
      </c>
      <c r="K1852" s="278" t="str">
        <f t="shared" si="57"/>
        <v>COL001Total population</v>
      </c>
      <c r="L1852" s="286">
        <v>43510</v>
      </c>
      <c r="M1852" s="286" t="s">
        <v>3248</v>
      </c>
    </row>
    <row r="1853" spans="1:13" ht="15.5" hidden="1" thickTop="1" thickBot="1" x14ac:dyDescent="0.4">
      <c r="A1853" s="287" t="s">
        <v>2954</v>
      </c>
      <c r="B1853" s="288" t="str">
        <f>VLOOKUP(A1853,Lists!B:C,2,FALSE)</f>
        <v>COL001</v>
      </c>
      <c r="C1853" s="288" t="str">
        <f>VLOOKUP(A1853,Lists!B:D,3,FALSE)</f>
        <v>COL</v>
      </c>
      <c r="D1853" s="289" t="s">
        <v>660</v>
      </c>
      <c r="E1853" s="289">
        <v>1142000</v>
      </c>
      <c r="F1853" s="289" t="s">
        <v>516</v>
      </c>
      <c r="G1853" s="289" t="s">
        <v>731</v>
      </c>
      <c r="H1853" s="278">
        <f t="shared" si="56"/>
        <v>2</v>
      </c>
      <c r="I1853" s="252" t="s">
        <v>2045</v>
      </c>
      <c r="J1853" s="289"/>
      <c r="K1853" s="278" t="str">
        <f t="shared" si="57"/>
        <v>COL001Landmass affected</v>
      </c>
      <c r="L1853" s="290">
        <v>43510</v>
      </c>
      <c r="M1853" s="290" t="s">
        <v>3248</v>
      </c>
    </row>
    <row r="1854" spans="1:13" ht="15.5" hidden="1" thickTop="1" thickBot="1" x14ac:dyDescent="0.4">
      <c r="A1854" s="283" t="s">
        <v>2954</v>
      </c>
      <c r="B1854" s="284" t="str">
        <f>VLOOKUP(A1854,Lists!B:C,2,FALSE)</f>
        <v>COL001</v>
      </c>
      <c r="C1854" s="284" t="str">
        <f>VLOOKUP(A1854,Lists!B:D,3,FALSE)</f>
        <v>COL</v>
      </c>
      <c r="D1854" s="285" t="s">
        <v>737</v>
      </c>
      <c r="E1854" s="285">
        <v>46800000</v>
      </c>
      <c r="F1854" s="285" t="s">
        <v>2013</v>
      </c>
      <c r="G1854" s="285" t="s">
        <v>731</v>
      </c>
      <c r="H1854" s="278">
        <f t="shared" si="56"/>
        <v>2</v>
      </c>
      <c r="I1854" s="251" t="s">
        <v>2044</v>
      </c>
      <c r="J1854" s="285" t="s">
        <v>2075</v>
      </c>
      <c r="K1854" s="278" t="str">
        <f t="shared" si="57"/>
        <v>COL001People exposed</v>
      </c>
      <c r="L1854" s="286">
        <v>43510</v>
      </c>
      <c r="M1854" s="286" t="s">
        <v>3248</v>
      </c>
    </row>
    <row r="1855" spans="1:13" ht="15.5" hidden="1" thickTop="1" thickBot="1" x14ac:dyDescent="0.4">
      <c r="A1855" s="287" t="s">
        <v>2954</v>
      </c>
      <c r="B1855" s="288" t="str">
        <f>VLOOKUP(A1855,Lists!B:C,2,FALSE)</f>
        <v>COL001</v>
      </c>
      <c r="C1855" s="288" t="str">
        <f>VLOOKUP(A1855,Lists!B:D,3,FALSE)</f>
        <v>COL</v>
      </c>
      <c r="D1855" s="289" t="s">
        <v>533</v>
      </c>
      <c r="E1855" s="289">
        <v>5100000</v>
      </c>
      <c r="F1855" s="289" t="s">
        <v>2022</v>
      </c>
      <c r="G1855" s="289" t="s">
        <v>731</v>
      </c>
      <c r="H1855" s="278">
        <f t="shared" si="56"/>
        <v>2</v>
      </c>
      <c r="I1855" s="252" t="s">
        <v>2051</v>
      </c>
      <c r="J1855" s="289" t="s">
        <v>2090</v>
      </c>
      <c r="K1855" s="278" t="str">
        <f t="shared" si="57"/>
        <v>COL001People affected</v>
      </c>
      <c r="L1855" s="290">
        <v>43510</v>
      </c>
      <c r="M1855" s="290" t="s">
        <v>3248</v>
      </c>
    </row>
    <row r="1856" spans="1:13" ht="15.5" thickTop="1" thickBot="1" x14ac:dyDescent="0.4">
      <c r="A1856" s="283" t="s">
        <v>2954</v>
      </c>
      <c r="B1856" s="284" t="str">
        <f>VLOOKUP(A1856,Lists!B:C,2,FALSE)</f>
        <v>COL001</v>
      </c>
      <c r="C1856" s="284" t="str">
        <f>VLOOKUP(A1856,Lists!B:D,3,FALSE)</f>
        <v>COL</v>
      </c>
      <c r="D1856" s="285" t="s">
        <v>666</v>
      </c>
      <c r="E1856" s="285">
        <v>464000</v>
      </c>
      <c r="F1856" s="285" t="s">
        <v>2022</v>
      </c>
      <c r="G1856" s="285" t="s">
        <v>731</v>
      </c>
      <c r="H1856" s="278">
        <f t="shared" si="56"/>
        <v>2</v>
      </c>
      <c r="I1856" s="251" t="s">
        <v>2051</v>
      </c>
      <c r="J1856" s="285" t="s">
        <v>2091</v>
      </c>
      <c r="K1856" s="278" t="str">
        <f t="shared" si="57"/>
        <v>COL001People displaced</v>
      </c>
      <c r="L1856" s="286">
        <v>43510</v>
      </c>
      <c r="M1856" s="286" t="s">
        <v>3248</v>
      </c>
    </row>
    <row r="1857" spans="1:13" ht="15.5" hidden="1" thickTop="1" thickBot="1" x14ac:dyDescent="0.4">
      <c r="A1857" s="287" t="s">
        <v>2954</v>
      </c>
      <c r="B1857" s="288" t="str">
        <f>VLOOKUP(A1857,Lists!B:C,2,FALSE)</f>
        <v>COL001</v>
      </c>
      <c r="C1857" s="288" t="str">
        <f>VLOOKUP(A1857,Lists!B:D,3,FALSE)</f>
        <v>COL</v>
      </c>
      <c r="D1857" s="289" t="s">
        <v>5028</v>
      </c>
      <c r="E1857" s="289" t="s">
        <v>446</v>
      </c>
      <c r="F1857" s="289"/>
      <c r="G1857" s="289" t="s">
        <v>731</v>
      </c>
      <c r="H1857" s="278">
        <f t="shared" si="56"/>
        <v>2</v>
      </c>
      <c r="I1857" s="252"/>
      <c r="J1857" s="289" t="s">
        <v>2092</v>
      </c>
      <c r="K1857" s="278" t="str">
        <f t="shared" si="57"/>
        <v>COL001Illness cases reported</v>
      </c>
      <c r="L1857" s="290">
        <v>43510</v>
      </c>
      <c r="M1857" s="290" t="s">
        <v>3248</v>
      </c>
    </row>
    <row r="1858" spans="1:13" ht="15.5" hidden="1" thickTop="1" thickBot="1" x14ac:dyDescent="0.4">
      <c r="A1858" s="283" t="s">
        <v>2954</v>
      </c>
      <c r="B1858" s="284" t="str">
        <f>VLOOKUP(A1858,Lists!B:C,2,FALSE)</f>
        <v>COL001</v>
      </c>
      <c r="C1858" s="284" t="str">
        <f>VLOOKUP(A1858,Lists!B:D,3,FALSE)</f>
        <v>COL</v>
      </c>
      <c r="D1858" s="285" t="s">
        <v>5027</v>
      </c>
      <c r="E1858" s="285">
        <v>74</v>
      </c>
      <c r="F1858" s="285" t="s">
        <v>2017</v>
      </c>
      <c r="G1858" s="285" t="s">
        <v>731</v>
      </c>
      <c r="H1858" s="278">
        <f t="shared" ref="H1858:H1921" si="58">IF(G1858="x","x",IF(G1858="Low",3,IF(G1858="Medium",2,IF(G1858="High",1,FALSE))))</f>
        <v>2</v>
      </c>
      <c r="I1858" s="251" t="s">
        <v>2049</v>
      </c>
      <c r="J1858" s="285" t="s">
        <v>2079</v>
      </c>
      <c r="K1858" s="278" t="str">
        <f t="shared" ref="K1858:K1921" si="59">B1858&amp;""&amp;D1858</f>
        <v>COL001Injuries reported</v>
      </c>
      <c r="L1858" s="286">
        <v>43510</v>
      </c>
      <c r="M1858" s="286" t="s">
        <v>3248</v>
      </c>
    </row>
    <row r="1859" spans="1:13" ht="15.5" hidden="1" thickTop="1" thickBot="1" x14ac:dyDescent="0.4">
      <c r="A1859" s="287" t="s">
        <v>2954</v>
      </c>
      <c r="B1859" s="288" t="str">
        <f>VLOOKUP(A1859,Lists!B:C,2,FALSE)</f>
        <v>COL001</v>
      </c>
      <c r="C1859" s="288" t="str">
        <f>VLOOKUP(A1859,Lists!B:D,3,FALSE)</f>
        <v>COL</v>
      </c>
      <c r="D1859" s="289" t="s">
        <v>5029</v>
      </c>
      <c r="E1859" s="289">
        <v>176</v>
      </c>
      <c r="F1859" s="289" t="s">
        <v>2018</v>
      </c>
      <c r="G1859" s="289" t="s">
        <v>731</v>
      </c>
      <c r="H1859" s="278">
        <f t="shared" si="58"/>
        <v>2</v>
      </c>
      <c r="I1859" s="252" t="s">
        <v>2050</v>
      </c>
      <c r="J1859" s="289" t="s">
        <v>2080</v>
      </c>
      <c r="K1859" s="278" t="str">
        <f t="shared" si="59"/>
        <v>COL001Fatalities reported</v>
      </c>
      <c r="L1859" s="290">
        <v>43510</v>
      </c>
      <c r="M1859" s="290" t="s">
        <v>3248</v>
      </c>
    </row>
    <row r="1860" spans="1:13" ht="15.5" hidden="1" thickTop="1" thickBot="1" x14ac:dyDescent="0.4">
      <c r="A1860" s="283" t="s">
        <v>2954</v>
      </c>
      <c r="B1860" s="284" t="str">
        <f>VLOOKUP(A1860,Lists!B:C,2,FALSE)</f>
        <v>COL001</v>
      </c>
      <c r="C1860" s="284" t="str">
        <f>VLOOKUP(A1860,Lists!B:D,3,FALSE)</f>
        <v>COL</v>
      </c>
      <c r="D1860" s="285" t="s">
        <v>5108</v>
      </c>
      <c r="E1860" s="285" t="s">
        <v>446</v>
      </c>
      <c r="F1860" s="285"/>
      <c r="G1860" s="285" t="s">
        <v>731</v>
      </c>
      <c r="H1860" s="278">
        <f t="shared" si="58"/>
        <v>2</v>
      </c>
      <c r="I1860" s="251"/>
      <c r="J1860" s="285"/>
      <c r="K1860" s="278" t="str">
        <f t="shared" si="59"/>
        <v>COL001Buildings damaged</v>
      </c>
      <c r="L1860" s="286">
        <v>43510</v>
      </c>
      <c r="M1860" s="286" t="s">
        <v>3248</v>
      </c>
    </row>
    <row r="1861" spans="1:13" ht="15.5" hidden="1" thickTop="1" thickBot="1" x14ac:dyDescent="0.4">
      <c r="A1861" s="287" t="s">
        <v>2954</v>
      </c>
      <c r="B1861" s="288" t="str">
        <f>VLOOKUP(A1861,Lists!B:C,2,FALSE)</f>
        <v>COL001</v>
      </c>
      <c r="C1861" s="288" t="str">
        <f>VLOOKUP(A1861,Lists!B:D,3,FALSE)</f>
        <v>COL</v>
      </c>
      <c r="D1861" s="289" t="s">
        <v>5109</v>
      </c>
      <c r="E1861" s="289" t="s">
        <v>446</v>
      </c>
      <c r="F1861" s="289"/>
      <c r="G1861" s="289" t="s">
        <v>446</v>
      </c>
      <c r="H1861" s="278" t="str">
        <f t="shared" si="58"/>
        <v>x</v>
      </c>
      <c r="I1861" s="252"/>
      <c r="J1861" s="289"/>
      <c r="K1861" s="278" t="str">
        <f t="shared" si="59"/>
        <v>COL001Buildings destroyed</v>
      </c>
      <c r="L1861" s="290">
        <v>43510</v>
      </c>
      <c r="M1861" s="290" t="s">
        <v>3248</v>
      </c>
    </row>
    <row r="1862" spans="1:13" ht="15.5" hidden="1" thickTop="1" thickBot="1" x14ac:dyDescent="0.4">
      <c r="A1862" s="283" t="s">
        <v>2954</v>
      </c>
      <c r="B1862" s="284" t="str">
        <f>VLOOKUP(A1862,Lists!B:C,2,FALSE)</f>
        <v>COL001</v>
      </c>
      <c r="C1862" s="284" t="str">
        <f>VLOOKUP(A1862,Lists!B:D,3,FALSE)</f>
        <v>COL</v>
      </c>
      <c r="D1862" s="285" t="s">
        <v>742</v>
      </c>
      <c r="E1862" s="285" t="s">
        <v>446</v>
      </c>
      <c r="F1862" s="285"/>
      <c r="G1862" s="285" t="s">
        <v>731</v>
      </c>
      <c r="H1862" s="278">
        <f t="shared" si="58"/>
        <v>2</v>
      </c>
      <c r="I1862" s="251"/>
      <c r="J1862" s="285"/>
      <c r="K1862" s="278" t="str">
        <f t="shared" si="59"/>
        <v>COL001Economic Losses</v>
      </c>
      <c r="L1862" s="286">
        <v>43510</v>
      </c>
      <c r="M1862" s="286" t="s">
        <v>3248</v>
      </c>
    </row>
    <row r="1863" spans="1:13" ht="15.5" hidden="1" thickTop="1" thickBot="1" x14ac:dyDescent="0.4">
      <c r="A1863" s="287" t="s">
        <v>2954</v>
      </c>
      <c r="B1863" s="288" t="str">
        <f>VLOOKUP(A1863,Lists!B:C,2,FALSE)</f>
        <v>COL001</v>
      </c>
      <c r="C1863" s="288" t="str">
        <f>VLOOKUP(A1863,Lists!B:D,3,FALSE)</f>
        <v>COL</v>
      </c>
      <c r="D1863" s="289" t="s">
        <v>752</v>
      </c>
      <c r="E1863" s="289">
        <v>5100000</v>
      </c>
      <c r="F1863" s="289" t="s">
        <v>2022</v>
      </c>
      <c r="G1863" s="289" t="s">
        <v>731</v>
      </c>
      <c r="H1863" s="278">
        <f t="shared" si="58"/>
        <v>2</v>
      </c>
      <c r="I1863" s="252" t="s">
        <v>2051</v>
      </c>
      <c r="J1863" s="289"/>
      <c r="K1863" s="278" t="str">
        <f t="shared" si="59"/>
        <v>COL001People in Need</v>
      </c>
      <c r="L1863" s="290">
        <v>43510</v>
      </c>
      <c r="M1863" s="290" t="s">
        <v>3248</v>
      </c>
    </row>
    <row r="1864" spans="1:13" ht="15.5" hidden="1" thickTop="1" thickBot="1" x14ac:dyDescent="0.4">
      <c r="A1864" s="283" t="s">
        <v>2954</v>
      </c>
      <c r="B1864" s="284" t="str">
        <f>VLOOKUP(A1864,Lists!B:C,2,FALSE)</f>
        <v>COL001</v>
      </c>
      <c r="C1864" s="284" t="str">
        <f>VLOOKUP(A1864,Lists!B:D,3,FALSE)</f>
        <v>COL</v>
      </c>
      <c r="D1864" s="285" t="s">
        <v>5110</v>
      </c>
      <c r="E1864" s="285">
        <v>0</v>
      </c>
      <c r="F1864" s="285" t="s">
        <v>2022</v>
      </c>
      <c r="G1864" s="285" t="s">
        <v>731</v>
      </c>
      <c r="H1864" s="278">
        <f t="shared" si="58"/>
        <v>2</v>
      </c>
      <c r="I1864" s="251" t="s">
        <v>2051</v>
      </c>
      <c r="J1864" s="285"/>
      <c r="K1864" s="278" t="str">
        <f t="shared" si="59"/>
        <v>COL001Minimal humanitarian conditions - Level 1</v>
      </c>
      <c r="L1864" s="286">
        <v>43510</v>
      </c>
      <c r="M1864" s="286" t="s">
        <v>3248</v>
      </c>
    </row>
    <row r="1865" spans="1:13" ht="15.5" hidden="1" thickTop="1" thickBot="1" x14ac:dyDescent="0.4">
      <c r="A1865" s="287" t="s">
        <v>2954</v>
      </c>
      <c r="B1865" s="288" t="str">
        <f>VLOOKUP(A1865,Lists!B:C,2,FALSE)</f>
        <v>COL001</v>
      </c>
      <c r="C1865" s="288" t="str">
        <f>VLOOKUP(A1865,Lists!B:D,3,FALSE)</f>
        <v>COL</v>
      </c>
      <c r="D1865" s="289" t="s">
        <v>5111</v>
      </c>
      <c r="E1865" s="289">
        <v>1088000</v>
      </c>
      <c r="F1865" s="289" t="s">
        <v>2022</v>
      </c>
      <c r="G1865" s="289" t="s">
        <v>731</v>
      </c>
      <c r="H1865" s="278">
        <f t="shared" si="58"/>
        <v>2</v>
      </c>
      <c r="I1865" s="252" t="s">
        <v>2051</v>
      </c>
      <c r="J1865" s="289" t="s">
        <v>2093</v>
      </c>
      <c r="K1865" s="278" t="str">
        <f t="shared" si="59"/>
        <v>COL001Stressed humanitarian conditions - Level 2</v>
      </c>
      <c r="L1865" s="290">
        <v>43510</v>
      </c>
      <c r="M1865" s="290" t="s">
        <v>3248</v>
      </c>
    </row>
    <row r="1866" spans="1:13" ht="15.5" hidden="1" thickTop="1" thickBot="1" x14ac:dyDescent="0.4">
      <c r="A1866" s="283" t="s">
        <v>2954</v>
      </c>
      <c r="B1866" s="284" t="str">
        <f>VLOOKUP(A1866,Lists!B:C,2,FALSE)</f>
        <v>COL001</v>
      </c>
      <c r="C1866" s="284" t="str">
        <f>VLOOKUP(A1866,Lists!B:D,3,FALSE)</f>
        <v>COL</v>
      </c>
      <c r="D1866" s="285" t="s">
        <v>5112</v>
      </c>
      <c r="E1866" s="285">
        <v>2294000</v>
      </c>
      <c r="F1866" s="285" t="s">
        <v>2022</v>
      </c>
      <c r="G1866" s="285" t="s">
        <v>731</v>
      </c>
      <c r="H1866" s="278">
        <f t="shared" si="58"/>
        <v>2</v>
      </c>
      <c r="I1866" s="251" t="s">
        <v>2051</v>
      </c>
      <c r="J1866" s="285" t="s">
        <v>2094</v>
      </c>
      <c r="K1866" s="278" t="str">
        <f t="shared" si="59"/>
        <v>COL001Moderate humanitarian conditions - Level 3</v>
      </c>
      <c r="L1866" s="286">
        <v>43510</v>
      </c>
      <c r="M1866" s="286" t="s">
        <v>3248</v>
      </c>
    </row>
    <row r="1867" spans="1:13" ht="15.5" hidden="1" thickTop="1" thickBot="1" x14ac:dyDescent="0.4">
      <c r="A1867" s="287" t="s">
        <v>2954</v>
      </c>
      <c r="B1867" s="288" t="str">
        <f>VLOOKUP(A1867,Lists!B:C,2,FALSE)</f>
        <v>COL001</v>
      </c>
      <c r="C1867" s="288" t="str">
        <f>VLOOKUP(A1867,Lists!B:D,3,FALSE)</f>
        <v>COL</v>
      </c>
      <c r="D1867" s="289" t="s">
        <v>5113</v>
      </c>
      <c r="E1867" s="289">
        <v>1795000</v>
      </c>
      <c r="F1867" s="289" t="s">
        <v>2022</v>
      </c>
      <c r="G1867" s="289" t="s">
        <v>731</v>
      </c>
      <c r="H1867" s="278">
        <f t="shared" si="58"/>
        <v>2</v>
      </c>
      <c r="I1867" s="252" t="s">
        <v>2051</v>
      </c>
      <c r="J1867" s="289" t="s">
        <v>2095</v>
      </c>
      <c r="K1867" s="278" t="str">
        <f t="shared" si="59"/>
        <v>COL001Severe humanitarian conditions - Level 4</v>
      </c>
      <c r="L1867" s="290">
        <v>43510</v>
      </c>
      <c r="M1867" s="290" t="s">
        <v>3248</v>
      </c>
    </row>
    <row r="1868" spans="1:13" ht="15.5" hidden="1" thickTop="1" thickBot="1" x14ac:dyDescent="0.4">
      <c r="A1868" s="283" t="s">
        <v>2954</v>
      </c>
      <c r="B1868" s="284" t="str">
        <f>VLOOKUP(A1868,Lists!B:C,2,FALSE)</f>
        <v>COL001</v>
      </c>
      <c r="C1868" s="284" t="str">
        <f>VLOOKUP(A1868,Lists!B:D,3,FALSE)</f>
        <v>COL</v>
      </c>
      <c r="D1868" s="285" t="s">
        <v>5114</v>
      </c>
      <c r="E1868" s="285">
        <v>0</v>
      </c>
      <c r="F1868" s="285" t="s">
        <v>2022</v>
      </c>
      <c r="G1868" s="285" t="s">
        <v>731</v>
      </c>
      <c r="H1868" s="278">
        <f t="shared" si="58"/>
        <v>2</v>
      </c>
      <c r="I1868" s="251" t="s">
        <v>2051</v>
      </c>
      <c r="J1868" s="285"/>
      <c r="K1868" s="278" t="str">
        <f t="shared" si="59"/>
        <v>COL001Extreme humanitarian conditions - Level 5</v>
      </c>
      <c r="L1868" s="286">
        <v>43510</v>
      </c>
      <c r="M1868" s="286" t="s">
        <v>3248</v>
      </c>
    </row>
    <row r="1869" spans="1:13" ht="15.5" hidden="1" thickTop="1" thickBot="1" x14ac:dyDescent="0.4">
      <c r="A1869" s="287" t="s">
        <v>2954</v>
      </c>
      <c r="B1869" s="288" t="str">
        <f>VLOOKUP(A1869,Lists!B:C,2,FALSE)</f>
        <v>COL001</v>
      </c>
      <c r="C1869" s="288" t="str">
        <f>VLOOKUP(A1869,Lists!B:D,3,FALSE)</f>
        <v>COL</v>
      </c>
      <c r="D1869" s="289" t="s">
        <v>688</v>
      </c>
      <c r="E1869" s="289">
        <v>5</v>
      </c>
      <c r="F1869" s="289"/>
      <c r="G1869" s="289" t="s">
        <v>731</v>
      </c>
      <c r="H1869" s="278">
        <f t="shared" si="58"/>
        <v>2</v>
      </c>
      <c r="I1869" s="252"/>
      <c r="J1869" s="289"/>
      <c r="K1869" s="278" t="str">
        <f t="shared" si="59"/>
        <v>COL001Crisis affected groups</v>
      </c>
      <c r="L1869" s="290">
        <v>43510</v>
      </c>
      <c r="M1869" s="290" t="s">
        <v>3248</v>
      </c>
    </row>
    <row r="1870" spans="1:13" ht="15.5" hidden="1" thickTop="1" thickBot="1" x14ac:dyDescent="0.4">
      <c r="A1870" s="283" t="s">
        <v>2954</v>
      </c>
      <c r="B1870" s="284" t="str">
        <f>VLOOKUP(A1870,Lists!B:C,2,FALSE)</f>
        <v>COL001</v>
      </c>
      <c r="C1870" s="284" t="str">
        <f>VLOOKUP(A1870,Lists!B:D,3,FALSE)</f>
        <v>COL</v>
      </c>
      <c r="D1870" s="285" t="s">
        <v>5115</v>
      </c>
      <c r="E1870" s="285">
        <v>176</v>
      </c>
      <c r="F1870" s="285" t="s">
        <v>2018</v>
      </c>
      <c r="G1870" s="285" t="s">
        <v>731</v>
      </c>
      <c r="H1870" s="278">
        <f t="shared" si="58"/>
        <v>2</v>
      </c>
      <c r="I1870" s="251" t="s">
        <v>2050</v>
      </c>
      <c r="J1870" s="285" t="s">
        <v>2080</v>
      </c>
      <c r="K1870" s="278" t="str">
        <f t="shared" si="59"/>
        <v>COL001Fatalities in all crises</v>
      </c>
      <c r="L1870" s="286">
        <v>43510</v>
      </c>
      <c r="M1870" s="286" t="s">
        <v>3248</v>
      </c>
    </row>
    <row r="1871" spans="1:13" ht="15.5" hidden="1" thickTop="1" thickBot="1" x14ac:dyDescent="0.4">
      <c r="A1871" s="287" t="s">
        <v>2954</v>
      </c>
      <c r="B1871" s="288" t="str">
        <f>VLOOKUP(A1871,Lists!B:C,2,FALSE)</f>
        <v>COL001</v>
      </c>
      <c r="C1871" s="288" t="str">
        <f>VLOOKUP(A1871,Lists!B:D,3,FALSE)</f>
        <v>COL</v>
      </c>
      <c r="D1871" s="289" t="s">
        <v>691</v>
      </c>
      <c r="E1871" s="289">
        <v>1800000</v>
      </c>
      <c r="F1871" s="289" t="s">
        <v>2022</v>
      </c>
      <c r="G1871" s="289" t="s">
        <v>731</v>
      </c>
      <c r="H1871" s="278">
        <f t="shared" si="58"/>
        <v>2</v>
      </c>
      <c r="I1871" s="252" t="s">
        <v>2051</v>
      </c>
      <c r="J1871" s="289"/>
      <c r="K1871" s="278" t="str">
        <f t="shared" si="59"/>
        <v>COL001People facing limited access constraints</v>
      </c>
      <c r="L1871" s="290">
        <v>43510</v>
      </c>
      <c r="M1871" s="290" t="s">
        <v>3248</v>
      </c>
    </row>
    <row r="1872" spans="1:13" ht="15.5" hidden="1" thickTop="1" thickBot="1" x14ac:dyDescent="0.4">
      <c r="A1872" s="283" t="s">
        <v>2954</v>
      </c>
      <c r="B1872" s="284" t="str">
        <f>VLOOKUP(A1872,Lists!B:C,2,FALSE)</f>
        <v>COL001</v>
      </c>
      <c r="C1872" s="284" t="str">
        <f>VLOOKUP(A1872,Lists!B:D,3,FALSE)</f>
        <v>COL</v>
      </c>
      <c r="D1872" s="285" t="s">
        <v>692</v>
      </c>
      <c r="E1872" s="285">
        <v>11500</v>
      </c>
      <c r="F1872" s="285" t="s">
        <v>2022</v>
      </c>
      <c r="G1872" s="285" t="s">
        <v>731</v>
      </c>
      <c r="H1872" s="278">
        <f t="shared" si="58"/>
        <v>2</v>
      </c>
      <c r="I1872" s="251" t="s">
        <v>2051</v>
      </c>
      <c r="J1872" s="285"/>
      <c r="K1872" s="278" t="str">
        <f t="shared" si="59"/>
        <v>COL001People facing restricted access constraints</v>
      </c>
      <c r="L1872" s="286">
        <v>43510</v>
      </c>
      <c r="M1872" s="286" t="s">
        <v>3248</v>
      </c>
    </row>
    <row r="1873" spans="1:13" ht="15.5" hidden="1" thickTop="1" thickBot="1" x14ac:dyDescent="0.4">
      <c r="A1873" s="287" t="s">
        <v>2954</v>
      </c>
      <c r="B1873" s="288" t="str">
        <f>VLOOKUP(A1873,Lists!B:C,2,FALSE)</f>
        <v>COL001</v>
      </c>
      <c r="C1873" s="288" t="str">
        <f>VLOOKUP(A1873,Lists!B:D,3,FALSE)</f>
        <v>COL</v>
      </c>
      <c r="D1873" s="289" t="s">
        <v>643</v>
      </c>
      <c r="E1873" s="289">
        <v>0</v>
      </c>
      <c r="F1873" s="289"/>
      <c r="G1873" s="289" t="s">
        <v>731</v>
      </c>
      <c r="H1873" s="278">
        <f t="shared" si="58"/>
        <v>2</v>
      </c>
      <c r="I1873" s="252"/>
      <c r="J1873" s="289"/>
      <c r="K1873" s="278" t="str">
        <f t="shared" si="59"/>
        <v>COL001Impediments to entry into country (bureaucratic and administrative)</v>
      </c>
      <c r="L1873" s="290">
        <v>43510</v>
      </c>
      <c r="M1873" s="290" t="s">
        <v>3248</v>
      </c>
    </row>
    <row r="1874" spans="1:13" ht="15.5" hidden="1" thickTop="1" thickBot="1" x14ac:dyDescent="0.4">
      <c r="A1874" s="283" t="s">
        <v>2954</v>
      </c>
      <c r="B1874" s="284" t="str">
        <f>VLOOKUP(A1874,Lists!B:C,2,FALSE)</f>
        <v>COL001</v>
      </c>
      <c r="C1874" s="284" t="str">
        <f>VLOOKUP(A1874,Lists!B:D,3,FALSE)</f>
        <v>COL</v>
      </c>
      <c r="D1874" s="285" t="s">
        <v>644</v>
      </c>
      <c r="E1874" s="285">
        <v>0</v>
      </c>
      <c r="F1874" s="285"/>
      <c r="G1874" s="285" t="s">
        <v>731</v>
      </c>
      <c r="H1874" s="278">
        <f t="shared" si="58"/>
        <v>2</v>
      </c>
      <c r="I1874" s="251"/>
      <c r="J1874" s="285"/>
      <c r="K1874" s="278" t="str">
        <f t="shared" si="59"/>
        <v>COL001Restriction of movement (impediments to freedom of movement and/or administrative restrictions)</v>
      </c>
      <c r="L1874" s="286">
        <v>43510</v>
      </c>
      <c r="M1874" s="286" t="s">
        <v>3248</v>
      </c>
    </row>
    <row r="1875" spans="1:13" ht="15.5" hidden="1" thickTop="1" thickBot="1" x14ac:dyDescent="0.4">
      <c r="A1875" s="287" t="s">
        <v>2954</v>
      </c>
      <c r="B1875" s="288" t="str">
        <f>VLOOKUP(A1875,Lists!B:C,2,FALSE)</f>
        <v>COL001</v>
      </c>
      <c r="C1875" s="288" t="str">
        <f>VLOOKUP(A1875,Lists!B:D,3,FALSE)</f>
        <v>COL</v>
      </c>
      <c r="D1875" s="289" t="s">
        <v>645</v>
      </c>
      <c r="E1875" s="289">
        <v>0</v>
      </c>
      <c r="F1875" s="289"/>
      <c r="G1875" s="289" t="s">
        <v>731</v>
      </c>
      <c r="H1875" s="278">
        <f t="shared" si="58"/>
        <v>2</v>
      </c>
      <c r="I1875" s="252"/>
      <c r="J1875" s="289"/>
      <c r="K1875" s="278" t="str">
        <f t="shared" si="59"/>
        <v>COL001Interference into implementation of humanitarian activities</v>
      </c>
      <c r="L1875" s="290">
        <v>43510</v>
      </c>
      <c r="M1875" s="290" t="s">
        <v>3248</v>
      </c>
    </row>
    <row r="1876" spans="1:13" ht="15.5" hidden="1" thickTop="1" thickBot="1" x14ac:dyDescent="0.4">
      <c r="A1876" s="283" t="s">
        <v>2954</v>
      </c>
      <c r="B1876" s="284" t="str">
        <f>VLOOKUP(A1876,Lists!B:C,2,FALSE)</f>
        <v>COL001</v>
      </c>
      <c r="C1876" s="284" t="str">
        <f>VLOOKUP(A1876,Lists!B:D,3,FALSE)</f>
        <v>COL</v>
      </c>
      <c r="D1876" s="285" t="s">
        <v>646</v>
      </c>
      <c r="E1876" s="285">
        <v>1</v>
      </c>
      <c r="F1876" s="285"/>
      <c r="G1876" s="285" t="s">
        <v>731</v>
      </c>
      <c r="H1876" s="278">
        <f t="shared" si="58"/>
        <v>2</v>
      </c>
      <c r="I1876" s="251"/>
      <c r="J1876" s="285"/>
      <c r="K1876" s="278" t="str">
        <f t="shared" si="59"/>
        <v>COL001Violence against personnel, facilities and assets</v>
      </c>
      <c r="L1876" s="286">
        <v>43510</v>
      </c>
      <c r="M1876" s="286" t="s">
        <v>3248</v>
      </c>
    </row>
    <row r="1877" spans="1:13" ht="15.5" hidden="1" thickTop="1" thickBot="1" x14ac:dyDescent="0.4">
      <c r="A1877" s="287" t="s">
        <v>2954</v>
      </c>
      <c r="B1877" s="288" t="str">
        <f>VLOOKUP(A1877,Lists!B:C,2,FALSE)</f>
        <v>COL001</v>
      </c>
      <c r="C1877" s="288" t="str">
        <f>VLOOKUP(A1877,Lists!B:D,3,FALSE)</f>
        <v>COL</v>
      </c>
      <c r="D1877" s="289" t="s">
        <v>647</v>
      </c>
      <c r="E1877" s="289">
        <v>0</v>
      </c>
      <c r="F1877" s="289"/>
      <c r="G1877" s="289" t="s">
        <v>731</v>
      </c>
      <c r="H1877" s="278">
        <f t="shared" si="58"/>
        <v>2</v>
      </c>
      <c r="I1877" s="252"/>
      <c r="J1877" s="289"/>
      <c r="K1877" s="278" t="str">
        <f t="shared" si="59"/>
        <v>COL001Denial of existence of humanitarian needs or entitlements to assistance</v>
      </c>
      <c r="L1877" s="290">
        <v>43510</v>
      </c>
      <c r="M1877" s="290" t="s">
        <v>3248</v>
      </c>
    </row>
    <row r="1878" spans="1:13" ht="15.5" hidden="1" thickTop="1" thickBot="1" x14ac:dyDescent="0.4">
      <c r="A1878" s="283" t="s">
        <v>2954</v>
      </c>
      <c r="B1878" s="284" t="str">
        <f>VLOOKUP(A1878,Lists!B:C,2,FALSE)</f>
        <v>COL001</v>
      </c>
      <c r="C1878" s="284" t="str">
        <f>VLOOKUP(A1878,Lists!B:D,3,FALSE)</f>
        <v>COL</v>
      </c>
      <c r="D1878" s="285" t="s">
        <v>648</v>
      </c>
      <c r="E1878" s="285">
        <v>2</v>
      </c>
      <c r="F1878" s="285"/>
      <c r="G1878" s="285" t="s">
        <v>731</v>
      </c>
      <c r="H1878" s="278">
        <f t="shared" si="58"/>
        <v>2</v>
      </c>
      <c r="I1878" s="251"/>
      <c r="J1878" s="285"/>
      <c r="K1878" s="278" t="str">
        <f t="shared" si="59"/>
        <v>COL001Restriction and obstruction of access to services and assistance</v>
      </c>
      <c r="L1878" s="286">
        <v>43510</v>
      </c>
      <c r="M1878" s="286" t="s">
        <v>3248</v>
      </c>
    </row>
    <row r="1879" spans="1:13" ht="15.5" hidden="1" thickTop="1" thickBot="1" x14ac:dyDescent="0.4">
      <c r="A1879" s="287" t="s">
        <v>2954</v>
      </c>
      <c r="B1879" s="288" t="str">
        <f>VLOOKUP(A1879,Lists!B:C,2,FALSE)</f>
        <v>COL001</v>
      </c>
      <c r="C1879" s="288" t="str">
        <f>VLOOKUP(A1879,Lists!B:D,3,FALSE)</f>
        <v>COL</v>
      </c>
      <c r="D1879" s="289" t="s">
        <v>649</v>
      </c>
      <c r="E1879" s="289">
        <v>2</v>
      </c>
      <c r="F1879" s="289"/>
      <c r="G1879" s="289" t="s">
        <v>731</v>
      </c>
      <c r="H1879" s="278">
        <f t="shared" si="58"/>
        <v>2</v>
      </c>
      <c r="I1879" s="252"/>
      <c r="J1879" s="289"/>
      <c r="K1879" s="278" t="str">
        <f t="shared" si="59"/>
        <v>COL001Ongoing insecurity/hostilities affecting humanitarian assistance</v>
      </c>
      <c r="L1879" s="290">
        <v>43510</v>
      </c>
      <c r="M1879" s="290" t="s">
        <v>3248</v>
      </c>
    </row>
    <row r="1880" spans="1:13" ht="15.5" hidden="1" thickTop="1" thickBot="1" x14ac:dyDescent="0.4">
      <c r="A1880" s="283" t="s">
        <v>2954</v>
      </c>
      <c r="B1880" s="284" t="str">
        <f>VLOOKUP(A1880,Lists!B:C,2,FALSE)</f>
        <v>COL001</v>
      </c>
      <c r="C1880" s="284" t="str">
        <f>VLOOKUP(A1880,Lists!B:D,3,FALSE)</f>
        <v>COL</v>
      </c>
      <c r="D1880" s="285" t="s">
        <v>650</v>
      </c>
      <c r="E1880" s="285">
        <v>2</v>
      </c>
      <c r="F1880" s="285"/>
      <c r="G1880" s="285" t="s">
        <v>731</v>
      </c>
      <c r="H1880" s="278">
        <f t="shared" si="58"/>
        <v>2</v>
      </c>
      <c r="I1880" s="251"/>
      <c r="J1880" s="285"/>
      <c r="K1880" s="278" t="str">
        <f t="shared" si="59"/>
        <v xml:space="preserve">COL001Presence of mines and improvised explosive devices </v>
      </c>
      <c r="L1880" s="286">
        <v>43510</v>
      </c>
      <c r="M1880" s="286" t="s">
        <v>3248</v>
      </c>
    </row>
    <row r="1881" spans="1:13" ht="15.5" hidden="1" thickTop="1" thickBot="1" x14ac:dyDescent="0.4">
      <c r="A1881" s="287" t="s">
        <v>2954</v>
      </c>
      <c r="B1881" s="288" t="str">
        <f>VLOOKUP(A1881,Lists!B:C,2,FALSE)</f>
        <v>COL001</v>
      </c>
      <c r="C1881" s="288" t="str">
        <f>VLOOKUP(A1881,Lists!B:D,3,FALSE)</f>
        <v>COL</v>
      </c>
      <c r="D1881" s="289" t="s">
        <v>651</v>
      </c>
      <c r="E1881" s="289">
        <v>2</v>
      </c>
      <c r="F1881" s="289"/>
      <c r="G1881" s="289" t="s">
        <v>731</v>
      </c>
      <c r="H1881" s="278">
        <f t="shared" si="58"/>
        <v>2</v>
      </c>
      <c r="I1881" s="252"/>
      <c r="J1881" s="289"/>
      <c r="K1881" s="278" t="str">
        <f t="shared" si="59"/>
        <v>COL001Physical constraints in the environment (obstacles related to terrain, climate, lack of infrastructure, etc.)</v>
      </c>
      <c r="L1881" s="290">
        <v>43510</v>
      </c>
      <c r="M1881" s="290" t="s">
        <v>3248</v>
      </c>
    </row>
    <row r="1882" spans="1:13" ht="15.5" hidden="1" thickTop="1" thickBot="1" x14ac:dyDescent="0.4">
      <c r="A1882" s="283" t="s">
        <v>3396</v>
      </c>
      <c r="B1882" s="284" t="str">
        <f>VLOOKUP(A1882,Lists!B:C,2,FALSE)</f>
        <v>DJI002</v>
      </c>
      <c r="C1882" s="284" t="str">
        <f>VLOOKUP(A1882,Lists!B:D,3,FALSE)</f>
        <v>DJI</v>
      </c>
      <c r="D1882" s="285" t="s">
        <v>522</v>
      </c>
      <c r="E1882" s="285">
        <v>1006000</v>
      </c>
      <c r="F1882" s="285" t="s">
        <v>516</v>
      </c>
      <c r="G1882" s="285" t="s">
        <v>731</v>
      </c>
      <c r="H1882" s="278">
        <f t="shared" si="58"/>
        <v>2</v>
      </c>
      <c r="I1882" s="251" t="s">
        <v>2052</v>
      </c>
      <c r="J1882" s="285" t="s">
        <v>2096</v>
      </c>
      <c r="K1882" s="278" t="str">
        <f t="shared" si="59"/>
        <v>DJI002Total population</v>
      </c>
      <c r="L1882" s="286">
        <v>43510</v>
      </c>
      <c r="M1882" s="286" t="s">
        <v>3248</v>
      </c>
    </row>
    <row r="1883" spans="1:13" ht="15.5" hidden="1" thickTop="1" thickBot="1" x14ac:dyDescent="0.4">
      <c r="A1883" s="287" t="s">
        <v>3396</v>
      </c>
      <c r="B1883" s="288" t="str">
        <f>VLOOKUP(A1883,Lists!B:C,2,FALSE)</f>
        <v>DJI002</v>
      </c>
      <c r="C1883" s="288" t="str">
        <f>VLOOKUP(A1883,Lists!B:D,3,FALSE)</f>
        <v>DJI</v>
      </c>
      <c r="D1883" s="289" t="s">
        <v>660</v>
      </c>
      <c r="E1883" s="289">
        <v>23244</v>
      </c>
      <c r="F1883" s="289" t="s">
        <v>516</v>
      </c>
      <c r="G1883" s="289" t="s">
        <v>731</v>
      </c>
      <c r="H1883" s="278">
        <f t="shared" si="58"/>
        <v>2</v>
      </c>
      <c r="I1883" s="252" t="s">
        <v>2052</v>
      </c>
      <c r="J1883" s="289" t="s">
        <v>2097</v>
      </c>
      <c r="K1883" s="278" t="str">
        <f t="shared" si="59"/>
        <v>DJI002Landmass affected</v>
      </c>
      <c r="L1883" s="290">
        <v>43510</v>
      </c>
      <c r="M1883" s="290" t="s">
        <v>3248</v>
      </c>
    </row>
    <row r="1884" spans="1:13" ht="15.5" hidden="1" thickTop="1" thickBot="1" x14ac:dyDescent="0.4">
      <c r="A1884" s="283" t="s">
        <v>3396</v>
      </c>
      <c r="B1884" s="284" t="str">
        <f>VLOOKUP(A1884,Lists!B:C,2,FALSE)</f>
        <v>DJI002</v>
      </c>
      <c r="C1884" s="284" t="str">
        <f>VLOOKUP(A1884,Lists!B:D,3,FALSE)</f>
        <v>DJI</v>
      </c>
      <c r="D1884" s="285" t="s">
        <v>737</v>
      </c>
      <c r="E1884" s="285">
        <v>1006000</v>
      </c>
      <c r="F1884" s="285" t="s">
        <v>516</v>
      </c>
      <c r="G1884" s="285" t="s">
        <v>731</v>
      </c>
      <c r="H1884" s="278">
        <f t="shared" si="58"/>
        <v>2</v>
      </c>
      <c r="I1884" s="251" t="s">
        <v>2052</v>
      </c>
      <c r="J1884" s="285" t="s">
        <v>2096</v>
      </c>
      <c r="K1884" s="278" t="str">
        <f t="shared" si="59"/>
        <v>DJI002People exposed</v>
      </c>
      <c r="L1884" s="286">
        <v>43510</v>
      </c>
      <c r="M1884" s="286" t="s">
        <v>3248</v>
      </c>
    </row>
    <row r="1885" spans="1:13" ht="15.5" hidden="1" thickTop="1" thickBot="1" x14ac:dyDescent="0.4">
      <c r="A1885" s="287" t="s">
        <v>3396</v>
      </c>
      <c r="B1885" s="288" t="str">
        <f>VLOOKUP(A1885,Lists!B:C,2,FALSE)</f>
        <v>DJI002</v>
      </c>
      <c r="C1885" s="288" t="str">
        <f>VLOOKUP(A1885,Lists!B:D,3,FALSE)</f>
        <v>DJI</v>
      </c>
      <c r="D1885" s="289" t="s">
        <v>533</v>
      </c>
      <c r="E1885" s="289">
        <v>49000</v>
      </c>
      <c r="F1885" s="289" t="s">
        <v>1115</v>
      </c>
      <c r="G1885" s="289" t="s">
        <v>731</v>
      </c>
      <c r="H1885" s="278">
        <f t="shared" si="58"/>
        <v>2</v>
      </c>
      <c r="I1885" s="252" t="s">
        <v>2053</v>
      </c>
      <c r="J1885" s="289" t="s">
        <v>2098</v>
      </c>
      <c r="K1885" s="278" t="str">
        <f t="shared" si="59"/>
        <v>DJI002People affected</v>
      </c>
      <c r="L1885" s="290">
        <v>43510</v>
      </c>
      <c r="M1885" s="290" t="s">
        <v>3248</v>
      </c>
    </row>
    <row r="1886" spans="1:13" ht="15.5" thickTop="1" thickBot="1" x14ac:dyDescent="0.4">
      <c r="A1886" s="283" t="s">
        <v>3396</v>
      </c>
      <c r="B1886" s="284" t="str">
        <f>VLOOKUP(A1886,Lists!B:C,2,FALSE)</f>
        <v>DJI002</v>
      </c>
      <c r="C1886" s="284" t="str">
        <f>VLOOKUP(A1886,Lists!B:D,3,FALSE)</f>
        <v>DJI</v>
      </c>
      <c r="D1886" s="285" t="s">
        <v>666</v>
      </c>
      <c r="E1886" s="285">
        <v>49000</v>
      </c>
      <c r="F1886" s="285" t="s">
        <v>1115</v>
      </c>
      <c r="G1886" s="285" t="s">
        <v>731</v>
      </c>
      <c r="H1886" s="278">
        <f t="shared" si="58"/>
        <v>2</v>
      </c>
      <c r="I1886" s="251" t="s">
        <v>2053</v>
      </c>
      <c r="J1886" s="285" t="s">
        <v>2099</v>
      </c>
      <c r="K1886" s="278" t="str">
        <f t="shared" si="59"/>
        <v>DJI002People displaced</v>
      </c>
      <c r="L1886" s="286">
        <v>43510</v>
      </c>
      <c r="M1886" s="286" t="s">
        <v>3248</v>
      </c>
    </row>
    <row r="1887" spans="1:13" ht="15.5" hidden="1" thickTop="1" thickBot="1" x14ac:dyDescent="0.4">
      <c r="A1887" s="287" t="s">
        <v>3396</v>
      </c>
      <c r="B1887" s="288" t="str">
        <f>VLOOKUP(A1887,Lists!B:C,2,FALSE)</f>
        <v>DJI002</v>
      </c>
      <c r="C1887" s="288" t="str">
        <f>VLOOKUP(A1887,Lists!B:D,3,FALSE)</f>
        <v>DJI</v>
      </c>
      <c r="D1887" s="289" t="s">
        <v>5028</v>
      </c>
      <c r="E1887" s="289" t="s">
        <v>446</v>
      </c>
      <c r="F1887" s="289" t="s">
        <v>2024</v>
      </c>
      <c r="G1887" s="289" t="s">
        <v>731</v>
      </c>
      <c r="H1887" s="278">
        <f t="shared" si="58"/>
        <v>2</v>
      </c>
      <c r="I1887" s="252" t="s">
        <v>2054</v>
      </c>
      <c r="J1887" s="289" t="s">
        <v>2100</v>
      </c>
      <c r="K1887" s="278" t="str">
        <f t="shared" si="59"/>
        <v>DJI002Illness cases reported</v>
      </c>
      <c r="L1887" s="290">
        <v>43510</v>
      </c>
      <c r="M1887" s="290" t="s">
        <v>3248</v>
      </c>
    </row>
    <row r="1888" spans="1:13" ht="15.5" hidden="1" thickTop="1" thickBot="1" x14ac:dyDescent="0.4">
      <c r="A1888" s="283" t="s">
        <v>3396</v>
      </c>
      <c r="B1888" s="284" t="str">
        <f>VLOOKUP(A1888,Lists!B:C,2,FALSE)</f>
        <v>DJI002</v>
      </c>
      <c r="C1888" s="284" t="str">
        <f>VLOOKUP(A1888,Lists!B:D,3,FALSE)</f>
        <v>DJI</v>
      </c>
      <c r="D1888" s="285" t="s">
        <v>5027</v>
      </c>
      <c r="E1888" s="285" t="s">
        <v>446</v>
      </c>
      <c r="F1888" s="285" t="s">
        <v>2019</v>
      </c>
      <c r="G1888" s="285" t="s">
        <v>731</v>
      </c>
      <c r="H1888" s="278">
        <f t="shared" si="58"/>
        <v>2</v>
      </c>
      <c r="I1888" s="251"/>
      <c r="J1888" s="285"/>
      <c r="K1888" s="278" t="str">
        <f t="shared" si="59"/>
        <v>DJI002Injuries reported</v>
      </c>
      <c r="L1888" s="286">
        <v>43510</v>
      </c>
      <c r="M1888" s="286" t="s">
        <v>3248</v>
      </c>
    </row>
    <row r="1889" spans="1:13" ht="15.5" hidden="1" thickTop="1" thickBot="1" x14ac:dyDescent="0.4">
      <c r="A1889" s="287" t="s">
        <v>3396</v>
      </c>
      <c r="B1889" s="288" t="str">
        <f>VLOOKUP(A1889,Lists!B:C,2,FALSE)</f>
        <v>DJI002</v>
      </c>
      <c r="C1889" s="288" t="str">
        <f>VLOOKUP(A1889,Lists!B:D,3,FALSE)</f>
        <v>DJI</v>
      </c>
      <c r="D1889" s="289" t="s">
        <v>5029</v>
      </c>
      <c r="E1889" s="289">
        <v>88</v>
      </c>
      <c r="F1889" s="289" t="s">
        <v>2025</v>
      </c>
      <c r="G1889" s="289" t="s">
        <v>731</v>
      </c>
      <c r="H1889" s="278">
        <f t="shared" si="58"/>
        <v>2</v>
      </c>
      <c r="I1889" s="252" t="s">
        <v>2055</v>
      </c>
      <c r="J1889" s="289" t="s">
        <v>2101</v>
      </c>
      <c r="K1889" s="278" t="str">
        <f t="shared" si="59"/>
        <v>DJI002Fatalities reported</v>
      </c>
      <c r="L1889" s="290">
        <v>43510</v>
      </c>
      <c r="M1889" s="290" t="s">
        <v>3248</v>
      </c>
    </row>
    <row r="1890" spans="1:13" ht="15.5" hidden="1" thickTop="1" thickBot="1" x14ac:dyDescent="0.4">
      <c r="A1890" s="283" t="s">
        <v>3396</v>
      </c>
      <c r="B1890" s="284" t="str">
        <f>VLOOKUP(A1890,Lists!B:C,2,FALSE)</f>
        <v>DJI002</v>
      </c>
      <c r="C1890" s="284" t="str">
        <f>VLOOKUP(A1890,Lists!B:D,3,FALSE)</f>
        <v>DJI</v>
      </c>
      <c r="D1890" s="285" t="s">
        <v>5108</v>
      </c>
      <c r="E1890" s="285">
        <v>0</v>
      </c>
      <c r="F1890" s="285"/>
      <c r="G1890" s="285" t="s">
        <v>731</v>
      </c>
      <c r="H1890" s="278">
        <f t="shared" si="58"/>
        <v>2</v>
      </c>
      <c r="I1890" s="251"/>
      <c r="J1890" s="285"/>
      <c r="K1890" s="278" t="str">
        <f t="shared" si="59"/>
        <v>DJI002Buildings damaged</v>
      </c>
      <c r="L1890" s="286">
        <v>43510</v>
      </c>
      <c r="M1890" s="286" t="s">
        <v>3248</v>
      </c>
    </row>
    <row r="1891" spans="1:13" ht="15.5" hidden="1" thickTop="1" thickBot="1" x14ac:dyDescent="0.4">
      <c r="A1891" s="287" t="s">
        <v>3396</v>
      </c>
      <c r="B1891" s="288" t="str">
        <f>VLOOKUP(A1891,Lists!B:C,2,FALSE)</f>
        <v>DJI002</v>
      </c>
      <c r="C1891" s="288" t="str">
        <f>VLOOKUP(A1891,Lists!B:D,3,FALSE)</f>
        <v>DJI</v>
      </c>
      <c r="D1891" s="289" t="s">
        <v>5109</v>
      </c>
      <c r="E1891" s="289">
        <v>0</v>
      </c>
      <c r="F1891" s="289"/>
      <c r="G1891" s="289" t="s">
        <v>731</v>
      </c>
      <c r="H1891" s="278">
        <f t="shared" si="58"/>
        <v>2</v>
      </c>
      <c r="I1891" s="252"/>
      <c r="J1891" s="289"/>
      <c r="K1891" s="278" t="str">
        <f t="shared" si="59"/>
        <v>DJI002Buildings destroyed</v>
      </c>
      <c r="L1891" s="290">
        <v>43510</v>
      </c>
      <c r="M1891" s="290" t="s">
        <v>3248</v>
      </c>
    </row>
    <row r="1892" spans="1:13" ht="15.5" hidden="1" thickTop="1" thickBot="1" x14ac:dyDescent="0.4">
      <c r="A1892" s="283" t="s">
        <v>3396</v>
      </c>
      <c r="B1892" s="284" t="str">
        <f>VLOOKUP(A1892,Lists!B:C,2,FALSE)</f>
        <v>DJI002</v>
      </c>
      <c r="C1892" s="284" t="str">
        <f>VLOOKUP(A1892,Lists!B:D,3,FALSE)</f>
        <v>DJI</v>
      </c>
      <c r="D1892" s="285" t="s">
        <v>742</v>
      </c>
      <c r="E1892" s="285">
        <v>0</v>
      </c>
      <c r="F1892" s="285"/>
      <c r="G1892" s="285" t="s">
        <v>731</v>
      </c>
      <c r="H1892" s="278">
        <f t="shared" si="58"/>
        <v>2</v>
      </c>
      <c r="I1892" s="251"/>
      <c r="J1892" s="285"/>
      <c r="K1892" s="278" t="str">
        <f t="shared" si="59"/>
        <v>DJI002Economic Losses</v>
      </c>
      <c r="L1892" s="286">
        <v>43510</v>
      </c>
      <c r="M1892" s="286" t="s">
        <v>3248</v>
      </c>
    </row>
    <row r="1893" spans="1:13" ht="15.5" hidden="1" thickTop="1" thickBot="1" x14ac:dyDescent="0.4">
      <c r="A1893" s="287" t="s">
        <v>3396</v>
      </c>
      <c r="B1893" s="288" t="str">
        <f>VLOOKUP(A1893,Lists!B:C,2,FALSE)</f>
        <v>DJI002</v>
      </c>
      <c r="C1893" s="288" t="str">
        <f>VLOOKUP(A1893,Lists!B:D,3,FALSE)</f>
        <v>DJI</v>
      </c>
      <c r="D1893" s="289" t="s">
        <v>752</v>
      </c>
      <c r="E1893" s="289">
        <v>49000</v>
      </c>
      <c r="F1893" s="289" t="s">
        <v>2026</v>
      </c>
      <c r="G1893" s="289" t="s">
        <v>731</v>
      </c>
      <c r="H1893" s="278">
        <f t="shared" si="58"/>
        <v>2</v>
      </c>
      <c r="I1893" s="252" t="s">
        <v>2053</v>
      </c>
      <c r="J1893" s="289" t="s">
        <v>2098</v>
      </c>
      <c r="K1893" s="278" t="str">
        <f t="shared" si="59"/>
        <v>DJI002People in Need</v>
      </c>
      <c r="L1893" s="290">
        <v>43510</v>
      </c>
      <c r="M1893" s="290" t="s">
        <v>3248</v>
      </c>
    </row>
    <row r="1894" spans="1:13" ht="15.5" hidden="1" thickTop="1" thickBot="1" x14ac:dyDescent="0.4">
      <c r="A1894" s="283" t="s">
        <v>3396</v>
      </c>
      <c r="B1894" s="284" t="str">
        <f>VLOOKUP(A1894,Lists!B:C,2,FALSE)</f>
        <v>DJI002</v>
      </c>
      <c r="C1894" s="284" t="str">
        <f>VLOOKUP(A1894,Lists!B:D,3,FALSE)</f>
        <v>DJI</v>
      </c>
      <c r="D1894" s="285" t="s">
        <v>5110</v>
      </c>
      <c r="E1894" s="285">
        <v>0</v>
      </c>
      <c r="F1894" s="285"/>
      <c r="G1894" s="285" t="s">
        <v>731</v>
      </c>
      <c r="H1894" s="278">
        <f t="shared" si="58"/>
        <v>2</v>
      </c>
      <c r="I1894" s="251"/>
      <c r="J1894" s="285"/>
      <c r="K1894" s="278" t="str">
        <f t="shared" si="59"/>
        <v>DJI002Minimal humanitarian conditions - Level 1</v>
      </c>
      <c r="L1894" s="286">
        <v>43510</v>
      </c>
      <c r="M1894" s="286" t="s">
        <v>3248</v>
      </c>
    </row>
    <row r="1895" spans="1:13" ht="15.5" hidden="1" thickTop="1" thickBot="1" x14ac:dyDescent="0.4">
      <c r="A1895" s="287" t="s">
        <v>3396</v>
      </c>
      <c r="B1895" s="288" t="str">
        <f>VLOOKUP(A1895,Lists!B:C,2,FALSE)</f>
        <v>DJI002</v>
      </c>
      <c r="C1895" s="288" t="str">
        <f>VLOOKUP(A1895,Lists!B:D,3,FALSE)</f>
        <v>DJI</v>
      </c>
      <c r="D1895" s="289" t="s">
        <v>5111</v>
      </c>
      <c r="E1895" s="289">
        <v>29000</v>
      </c>
      <c r="F1895" s="289" t="s">
        <v>2026</v>
      </c>
      <c r="G1895" s="289" t="s">
        <v>731</v>
      </c>
      <c r="H1895" s="278">
        <f t="shared" si="58"/>
        <v>2</v>
      </c>
      <c r="I1895" s="252" t="s">
        <v>2053</v>
      </c>
      <c r="J1895" s="289" t="s">
        <v>2102</v>
      </c>
      <c r="K1895" s="278" t="str">
        <f t="shared" si="59"/>
        <v>DJI002Stressed humanitarian conditions - Level 2</v>
      </c>
      <c r="L1895" s="290">
        <v>43510</v>
      </c>
      <c r="M1895" s="290" t="s">
        <v>3248</v>
      </c>
    </row>
    <row r="1896" spans="1:13" ht="15.5" hidden="1" thickTop="1" thickBot="1" x14ac:dyDescent="0.4">
      <c r="A1896" s="283" t="s">
        <v>3396</v>
      </c>
      <c r="B1896" s="284" t="str">
        <f>VLOOKUP(A1896,Lists!B:C,2,FALSE)</f>
        <v>DJI002</v>
      </c>
      <c r="C1896" s="284" t="str">
        <f>VLOOKUP(A1896,Lists!B:D,3,FALSE)</f>
        <v>DJI</v>
      </c>
      <c r="D1896" s="285" t="s">
        <v>5112</v>
      </c>
      <c r="E1896" s="285">
        <v>0</v>
      </c>
      <c r="F1896" s="285"/>
      <c r="G1896" s="285" t="s">
        <v>731</v>
      </c>
      <c r="H1896" s="278">
        <f t="shared" si="58"/>
        <v>2</v>
      </c>
      <c r="I1896" s="251"/>
      <c r="J1896" s="285"/>
      <c r="K1896" s="278" t="str">
        <f t="shared" si="59"/>
        <v>DJI002Moderate humanitarian conditions - Level 3</v>
      </c>
      <c r="L1896" s="286">
        <v>43510</v>
      </c>
      <c r="M1896" s="286" t="s">
        <v>3248</v>
      </c>
    </row>
    <row r="1897" spans="1:13" ht="15.5" hidden="1" thickTop="1" thickBot="1" x14ac:dyDescent="0.4">
      <c r="A1897" s="287" t="s">
        <v>3396</v>
      </c>
      <c r="B1897" s="288" t="str">
        <f>VLOOKUP(A1897,Lists!B:C,2,FALSE)</f>
        <v>DJI002</v>
      </c>
      <c r="C1897" s="288" t="str">
        <f>VLOOKUP(A1897,Lists!B:D,3,FALSE)</f>
        <v>DJI</v>
      </c>
      <c r="D1897" s="289" t="s">
        <v>5113</v>
      </c>
      <c r="E1897" s="289">
        <v>20000</v>
      </c>
      <c r="F1897" s="289" t="s">
        <v>2026</v>
      </c>
      <c r="G1897" s="289" t="s">
        <v>731</v>
      </c>
      <c r="H1897" s="278">
        <f t="shared" si="58"/>
        <v>2</v>
      </c>
      <c r="I1897" s="252" t="s">
        <v>2053</v>
      </c>
      <c r="J1897" s="289" t="s">
        <v>2103</v>
      </c>
      <c r="K1897" s="278" t="str">
        <f t="shared" si="59"/>
        <v>DJI002Severe humanitarian conditions - Level 4</v>
      </c>
      <c r="L1897" s="290">
        <v>43510</v>
      </c>
      <c r="M1897" s="290" t="s">
        <v>3248</v>
      </c>
    </row>
    <row r="1898" spans="1:13" ht="15.5" hidden="1" thickTop="1" thickBot="1" x14ac:dyDescent="0.4">
      <c r="A1898" s="283" t="s">
        <v>3396</v>
      </c>
      <c r="B1898" s="284" t="str">
        <f>VLOOKUP(A1898,Lists!B:C,2,FALSE)</f>
        <v>DJI002</v>
      </c>
      <c r="C1898" s="284" t="str">
        <f>VLOOKUP(A1898,Lists!B:D,3,FALSE)</f>
        <v>DJI</v>
      </c>
      <c r="D1898" s="285" t="s">
        <v>5114</v>
      </c>
      <c r="E1898" s="285">
        <v>0</v>
      </c>
      <c r="F1898" s="285"/>
      <c r="G1898" s="285" t="s">
        <v>731</v>
      </c>
      <c r="H1898" s="278">
        <f t="shared" si="58"/>
        <v>2</v>
      </c>
      <c r="I1898" s="251"/>
      <c r="J1898" s="285"/>
      <c r="K1898" s="278" t="str">
        <f t="shared" si="59"/>
        <v>DJI002Extreme humanitarian conditions - Level 5</v>
      </c>
      <c r="L1898" s="286">
        <v>43510</v>
      </c>
      <c r="M1898" s="286" t="s">
        <v>3248</v>
      </c>
    </row>
    <row r="1899" spans="1:13" ht="15.5" hidden="1" thickTop="1" thickBot="1" x14ac:dyDescent="0.4">
      <c r="A1899" s="287" t="s">
        <v>3396</v>
      </c>
      <c r="B1899" s="288" t="str">
        <f>VLOOKUP(A1899,Lists!B:C,2,FALSE)</f>
        <v>DJI002</v>
      </c>
      <c r="C1899" s="288" t="str">
        <f>VLOOKUP(A1899,Lists!B:D,3,FALSE)</f>
        <v>DJI</v>
      </c>
      <c r="D1899" s="289" t="s">
        <v>688</v>
      </c>
      <c r="E1899" s="289">
        <v>2</v>
      </c>
      <c r="F1899" s="289"/>
      <c r="G1899" s="289" t="s">
        <v>731</v>
      </c>
      <c r="H1899" s="278">
        <f t="shared" si="58"/>
        <v>2</v>
      </c>
      <c r="I1899" s="252"/>
      <c r="J1899" s="289" t="s">
        <v>2104</v>
      </c>
      <c r="K1899" s="278" t="str">
        <f t="shared" si="59"/>
        <v>DJI002Crisis affected groups</v>
      </c>
      <c r="L1899" s="290">
        <v>43510</v>
      </c>
      <c r="M1899" s="290" t="s">
        <v>3248</v>
      </c>
    </row>
    <row r="1900" spans="1:13" ht="15.5" hidden="1" thickTop="1" thickBot="1" x14ac:dyDescent="0.4">
      <c r="A1900" s="283" t="s">
        <v>3396</v>
      </c>
      <c r="B1900" s="284" t="str">
        <f>VLOOKUP(A1900,Lists!B:C,2,FALSE)</f>
        <v>DJI002</v>
      </c>
      <c r="C1900" s="284" t="str">
        <f>VLOOKUP(A1900,Lists!B:D,3,FALSE)</f>
        <v>DJI</v>
      </c>
      <c r="D1900" s="285" t="s">
        <v>5115</v>
      </c>
      <c r="E1900" s="285">
        <v>88</v>
      </c>
      <c r="F1900" s="285" t="s">
        <v>2025</v>
      </c>
      <c r="G1900" s="285" t="s">
        <v>731</v>
      </c>
      <c r="H1900" s="278">
        <f t="shared" si="58"/>
        <v>2</v>
      </c>
      <c r="I1900" s="251" t="s">
        <v>2055</v>
      </c>
      <c r="J1900" s="285" t="s">
        <v>2101</v>
      </c>
      <c r="K1900" s="278" t="str">
        <f t="shared" si="59"/>
        <v>DJI002Fatalities in all crises</v>
      </c>
      <c r="L1900" s="286">
        <v>43510</v>
      </c>
      <c r="M1900" s="286" t="s">
        <v>3248</v>
      </c>
    </row>
    <row r="1901" spans="1:13" ht="15.5" hidden="1" thickTop="1" thickBot="1" x14ac:dyDescent="0.4">
      <c r="A1901" s="287" t="s">
        <v>3396</v>
      </c>
      <c r="B1901" s="288" t="str">
        <f>VLOOKUP(A1901,Lists!B:C,2,FALSE)</f>
        <v>DJI002</v>
      </c>
      <c r="C1901" s="288" t="str">
        <f>VLOOKUP(A1901,Lists!B:D,3,FALSE)</f>
        <v>DJI</v>
      </c>
      <c r="D1901" s="289" t="s">
        <v>691</v>
      </c>
      <c r="E1901" s="289">
        <v>0</v>
      </c>
      <c r="F1901" s="289"/>
      <c r="G1901" s="289" t="s">
        <v>731</v>
      </c>
      <c r="H1901" s="278">
        <f t="shared" si="58"/>
        <v>2</v>
      </c>
      <c r="I1901" s="252"/>
      <c r="J1901" s="289"/>
      <c r="K1901" s="278" t="str">
        <f t="shared" si="59"/>
        <v>DJI002People facing limited access constraints</v>
      </c>
      <c r="L1901" s="290">
        <v>43510</v>
      </c>
      <c r="M1901" s="290" t="s">
        <v>3248</v>
      </c>
    </row>
    <row r="1902" spans="1:13" ht="15.5" hidden="1" thickTop="1" thickBot="1" x14ac:dyDescent="0.4">
      <c r="A1902" s="283" t="s">
        <v>3396</v>
      </c>
      <c r="B1902" s="284" t="str">
        <f>VLOOKUP(A1902,Lists!B:C,2,FALSE)</f>
        <v>DJI002</v>
      </c>
      <c r="C1902" s="284" t="str">
        <f>VLOOKUP(A1902,Lists!B:D,3,FALSE)</f>
        <v>DJI</v>
      </c>
      <c r="D1902" s="285" t="s">
        <v>692</v>
      </c>
      <c r="E1902" s="285">
        <v>0</v>
      </c>
      <c r="F1902" s="285"/>
      <c r="G1902" s="285" t="s">
        <v>731</v>
      </c>
      <c r="H1902" s="278">
        <f t="shared" si="58"/>
        <v>2</v>
      </c>
      <c r="I1902" s="251"/>
      <c r="J1902" s="285"/>
      <c r="K1902" s="278" t="str">
        <f t="shared" si="59"/>
        <v>DJI002People facing restricted access constraints</v>
      </c>
      <c r="L1902" s="286">
        <v>43510</v>
      </c>
      <c r="M1902" s="286" t="s">
        <v>3248</v>
      </c>
    </row>
    <row r="1903" spans="1:13" ht="15.5" hidden="1" thickTop="1" thickBot="1" x14ac:dyDescent="0.4">
      <c r="A1903" s="287" t="s">
        <v>3396</v>
      </c>
      <c r="B1903" s="288" t="str">
        <f>VLOOKUP(A1903,Lists!B:C,2,FALSE)</f>
        <v>DJI002</v>
      </c>
      <c r="C1903" s="288" t="str">
        <f>VLOOKUP(A1903,Lists!B:D,3,FALSE)</f>
        <v>DJI</v>
      </c>
      <c r="D1903" s="289" t="s">
        <v>643</v>
      </c>
      <c r="E1903" s="289">
        <v>0</v>
      </c>
      <c r="F1903" s="289"/>
      <c r="G1903" s="289" t="s">
        <v>731</v>
      </c>
      <c r="H1903" s="278">
        <f t="shared" si="58"/>
        <v>2</v>
      </c>
      <c r="I1903" s="252"/>
      <c r="J1903" s="289"/>
      <c r="K1903" s="278" t="str">
        <f t="shared" si="59"/>
        <v>DJI002Impediments to entry into country (bureaucratic and administrative)</v>
      </c>
      <c r="L1903" s="290">
        <v>43510</v>
      </c>
      <c r="M1903" s="290" t="s">
        <v>3248</v>
      </c>
    </row>
    <row r="1904" spans="1:13" ht="15.5" hidden="1" thickTop="1" thickBot="1" x14ac:dyDescent="0.4">
      <c r="A1904" s="283" t="s">
        <v>3396</v>
      </c>
      <c r="B1904" s="284" t="str">
        <f>VLOOKUP(A1904,Lists!B:C,2,FALSE)</f>
        <v>DJI002</v>
      </c>
      <c r="C1904" s="284" t="str">
        <f>VLOOKUP(A1904,Lists!B:D,3,FALSE)</f>
        <v>DJI</v>
      </c>
      <c r="D1904" s="285" t="s">
        <v>644</v>
      </c>
      <c r="E1904" s="285">
        <v>0</v>
      </c>
      <c r="F1904" s="285"/>
      <c r="G1904" s="285" t="s">
        <v>731</v>
      </c>
      <c r="H1904" s="278">
        <f t="shared" si="58"/>
        <v>2</v>
      </c>
      <c r="I1904" s="251"/>
      <c r="J1904" s="285"/>
      <c r="K1904" s="278" t="str">
        <f t="shared" si="59"/>
        <v>DJI002Restriction of movement (impediments to freedom of movement and/or administrative restrictions)</v>
      </c>
      <c r="L1904" s="286">
        <v>43510</v>
      </c>
      <c r="M1904" s="286" t="s">
        <v>3248</v>
      </c>
    </row>
    <row r="1905" spans="1:13" ht="15.5" hidden="1" thickTop="1" thickBot="1" x14ac:dyDescent="0.4">
      <c r="A1905" s="287" t="s">
        <v>3396</v>
      </c>
      <c r="B1905" s="288" t="str">
        <f>VLOOKUP(A1905,Lists!B:C,2,FALSE)</f>
        <v>DJI002</v>
      </c>
      <c r="C1905" s="288" t="str">
        <f>VLOOKUP(A1905,Lists!B:D,3,FALSE)</f>
        <v>DJI</v>
      </c>
      <c r="D1905" s="289" t="s">
        <v>645</v>
      </c>
      <c r="E1905" s="289">
        <v>0</v>
      </c>
      <c r="F1905" s="289"/>
      <c r="G1905" s="289" t="s">
        <v>731</v>
      </c>
      <c r="H1905" s="278">
        <f t="shared" si="58"/>
        <v>2</v>
      </c>
      <c r="I1905" s="252"/>
      <c r="J1905" s="289"/>
      <c r="K1905" s="278" t="str">
        <f t="shared" si="59"/>
        <v>DJI002Interference into implementation of humanitarian activities</v>
      </c>
      <c r="L1905" s="290">
        <v>43510</v>
      </c>
      <c r="M1905" s="290" t="s">
        <v>3248</v>
      </c>
    </row>
    <row r="1906" spans="1:13" ht="15.5" hidden="1" thickTop="1" thickBot="1" x14ac:dyDescent="0.4">
      <c r="A1906" s="283" t="s">
        <v>3396</v>
      </c>
      <c r="B1906" s="284" t="str">
        <f>VLOOKUP(A1906,Lists!B:C,2,FALSE)</f>
        <v>DJI002</v>
      </c>
      <c r="C1906" s="284" t="str">
        <f>VLOOKUP(A1906,Lists!B:D,3,FALSE)</f>
        <v>DJI</v>
      </c>
      <c r="D1906" s="285" t="s">
        <v>646</v>
      </c>
      <c r="E1906" s="285">
        <v>0</v>
      </c>
      <c r="F1906" s="285"/>
      <c r="G1906" s="285" t="s">
        <v>731</v>
      </c>
      <c r="H1906" s="278">
        <f t="shared" si="58"/>
        <v>2</v>
      </c>
      <c r="I1906" s="251"/>
      <c r="J1906" s="285"/>
      <c r="K1906" s="278" t="str">
        <f t="shared" si="59"/>
        <v>DJI002Violence against personnel, facilities and assets</v>
      </c>
      <c r="L1906" s="286">
        <v>43510</v>
      </c>
      <c r="M1906" s="286" t="s">
        <v>3248</v>
      </c>
    </row>
    <row r="1907" spans="1:13" ht="15.5" hidden="1" thickTop="1" thickBot="1" x14ac:dyDescent="0.4">
      <c r="A1907" s="287" t="s">
        <v>3396</v>
      </c>
      <c r="B1907" s="288" t="str">
        <f>VLOOKUP(A1907,Lists!B:C,2,FALSE)</f>
        <v>DJI002</v>
      </c>
      <c r="C1907" s="288" t="str">
        <f>VLOOKUP(A1907,Lists!B:D,3,FALSE)</f>
        <v>DJI</v>
      </c>
      <c r="D1907" s="289" t="s">
        <v>647</v>
      </c>
      <c r="E1907" s="289">
        <v>0</v>
      </c>
      <c r="F1907" s="289"/>
      <c r="G1907" s="289" t="s">
        <v>731</v>
      </c>
      <c r="H1907" s="278">
        <f t="shared" si="58"/>
        <v>2</v>
      </c>
      <c r="I1907" s="252"/>
      <c r="J1907" s="289"/>
      <c r="K1907" s="278" t="str">
        <f t="shared" si="59"/>
        <v>DJI002Denial of existence of humanitarian needs or entitlements to assistance</v>
      </c>
      <c r="L1907" s="290">
        <v>43510</v>
      </c>
      <c r="M1907" s="290" t="s">
        <v>3248</v>
      </c>
    </row>
    <row r="1908" spans="1:13" ht="15.5" hidden="1" thickTop="1" thickBot="1" x14ac:dyDescent="0.4">
      <c r="A1908" s="283" t="s">
        <v>3396</v>
      </c>
      <c r="B1908" s="284" t="str">
        <f>VLOOKUP(A1908,Lists!B:C,2,FALSE)</f>
        <v>DJI002</v>
      </c>
      <c r="C1908" s="284" t="str">
        <f>VLOOKUP(A1908,Lists!B:D,3,FALSE)</f>
        <v>DJI</v>
      </c>
      <c r="D1908" s="285" t="s">
        <v>648</v>
      </c>
      <c r="E1908" s="285">
        <v>0</v>
      </c>
      <c r="F1908" s="285"/>
      <c r="G1908" s="285" t="s">
        <v>731</v>
      </c>
      <c r="H1908" s="278">
        <f t="shared" si="58"/>
        <v>2</v>
      </c>
      <c r="I1908" s="251"/>
      <c r="J1908" s="285"/>
      <c r="K1908" s="278" t="str">
        <f t="shared" si="59"/>
        <v>DJI002Restriction and obstruction of access to services and assistance</v>
      </c>
      <c r="L1908" s="286">
        <v>43510</v>
      </c>
      <c r="M1908" s="286" t="s">
        <v>3248</v>
      </c>
    </row>
    <row r="1909" spans="1:13" ht="15.5" hidden="1" thickTop="1" thickBot="1" x14ac:dyDescent="0.4">
      <c r="A1909" s="287" t="s">
        <v>3396</v>
      </c>
      <c r="B1909" s="288" t="str">
        <f>VLOOKUP(A1909,Lists!B:C,2,FALSE)</f>
        <v>DJI002</v>
      </c>
      <c r="C1909" s="288" t="str">
        <f>VLOOKUP(A1909,Lists!B:D,3,FALSE)</f>
        <v>DJI</v>
      </c>
      <c r="D1909" s="289" t="s">
        <v>649</v>
      </c>
      <c r="E1909" s="289">
        <v>0</v>
      </c>
      <c r="F1909" s="289"/>
      <c r="G1909" s="289" t="s">
        <v>731</v>
      </c>
      <c r="H1909" s="278">
        <f t="shared" si="58"/>
        <v>2</v>
      </c>
      <c r="I1909" s="252"/>
      <c r="J1909" s="289"/>
      <c r="K1909" s="278" t="str">
        <f t="shared" si="59"/>
        <v>DJI002Ongoing insecurity/hostilities affecting humanitarian assistance</v>
      </c>
      <c r="L1909" s="290">
        <v>43510</v>
      </c>
      <c r="M1909" s="290" t="s">
        <v>3248</v>
      </c>
    </row>
    <row r="1910" spans="1:13" ht="15.5" hidden="1" thickTop="1" thickBot="1" x14ac:dyDescent="0.4">
      <c r="A1910" s="283" t="s">
        <v>3396</v>
      </c>
      <c r="B1910" s="284" t="str">
        <f>VLOOKUP(A1910,Lists!B:C,2,FALSE)</f>
        <v>DJI002</v>
      </c>
      <c r="C1910" s="284" t="str">
        <f>VLOOKUP(A1910,Lists!B:D,3,FALSE)</f>
        <v>DJI</v>
      </c>
      <c r="D1910" s="285" t="s">
        <v>650</v>
      </c>
      <c r="E1910" s="285">
        <v>0</v>
      </c>
      <c r="F1910" s="285"/>
      <c r="G1910" s="285" t="s">
        <v>731</v>
      </c>
      <c r="H1910" s="278">
        <f t="shared" si="58"/>
        <v>2</v>
      </c>
      <c r="I1910" s="251"/>
      <c r="J1910" s="285"/>
      <c r="K1910" s="278" t="str">
        <f t="shared" si="59"/>
        <v xml:space="preserve">DJI002Presence of mines and improvised explosive devices </v>
      </c>
      <c r="L1910" s="286">
        <v>43510</v>
      </c>
      <c r="M1910" s="286" t="s">
        <v>3248</v>
      </c>
    </row>
    <row r="1911" spans="1:13" ht="15.5" hidden="1" thickTop="1" thickBot="1" x14ac:dyDescent="0.4">
      <c r="A1911" s="287" t="s">
        <v>3396</v>
      </c>
      <c r="B1911" s="288" t="str">
        <f>VLOOKUP(A1911,Lists!B:C,2,FALSE)</f>
        <v>DJI002</v>
      </c>
      <c r="C1911" s="288" t="str">
        <f>VLOOKUP(A1911,Lists!B:D,3,FALSE)</f>
        <v>DJI</v>
      </c>
      <c r="D1911" s="289" t="s">
        <v>651</v>
      </c>
      <c r="E1911" s="289">
        <v>0</v>
      </c>
      <c r="F1911" s="289"/>
      <c r="G1911" s="289" t="s">
        <v>731</v>
      </c>
      <c r="H1911" s="278">
        <f t="shared" si="58"/>
        <v>2</v>
      </c>
      <c r="I1911" s="252"/>
      <c r="J1911" s="289"/>
      <c r="K1911" s="278" t="str">
        <f t="shared" si="59"/>
        <v>DJI002Physical constraints in the environment (obstacles related to terrain, climate, lack of infrastructure, etc.)</v>
      </c>
      <c r="L1911" s="290">
        <v>43510</v>
      </c>
      <c r="M1911" s="290" t="s">
        <v>3248</v>
      </c>
    </row>
    <row r="1912" spans="1:13" ht="15.5" hidden="1" thickTop="1" thickBot="1" x14ac:dyDescent="0.4">
      <c r="A1912" s="283" t="s">
        <v>1272</v>
      </c>
      <c r="B1912" s="284" t="str">
        <f>VLOOKUP(A1912,Lists!B:C,2,FALSE)</f>
        <v>DJI003</v>
      </c>
      <c r="C1912" s="284" t="str">
        <f>VLOOKUP(A1912,Lists!B:D,3,FALSE)</f>
        <v>DJI</v>
      </c>
      <c r="D1912" s="285" t="s">
        <v>522</v>
      </c>
      <c r="E1912" s="285">
        <v>1006000</v>
      </c>
      <c r="F1912" s="285" t="s">
        <v>516</v>
      </c>
      <c r="G1912" s="285" t="s">
        <v>731</v>
      </c>
      <c r="H1912" s="278">
        <f t="shared" si="58"/>
        <v>2</v>
      </c>
      <c r="I1912" s="251" t="s">
        <v>2052</v>
      </c>
      <c r="J1912" s="285" t="s">
        <v>2096</v>
      </c>
      <c r="K1912" s="278" t="str">
        <f t="shared" si="59"/>
        <v>DJI003Total population</v>
      </c>
      <c r="L1912" s="286">
        <v>43510</v>
      </c>
      <c r="M1912" s="286" t="s">
        <v>3248</v>
      </c>
    </row>
    <row r="1913" spans="1:13" ht="15.5" hidden="1" thickTop="1" thickBot="1" x14ac:dyDescent="0.4">
      <c r="A1913" s="287" t="s">
        <v>1272</v>
      </c>
      <c r="B1913" s="288" t="str">
        <f>VLOOKUP(A1913,Lists!B:C,2,FALSE)</f>
        <v>DJI003</v>
      </c>
      <c r="C1913" s="288" t="str">
        <f>VLOOKUP(A1913,Lists!B:D,3,FALSE)</f>
        <v>DJI</v>
      </c>
      <c r="D1913" s="289" t="s">
        <v>660</v>
      </c>
      <c r="E1913" s="289">
        <v>23200</v>
      </c>
      <c r="F1913" s="289" t="s">
        <v>516</v>
      </c>
      <c r="G1913" s="289" t="s">
        <v>731</v>
      </c>
      <c r="H1913" s="278">
        <f t="shared" si="58"/>
        <v>2</v>
      </c>
      <c r="I1913" s="252" t="s">
        <v>2052</v>
      </c>
      <c r="J1913" s="289" t="s">
        <v>2105</v>
      </c>
      <c r="K1913" s="278" t="str">
        <f t="shared" si="59"/>
        <v>DJI003Landmass affected</v>
      </c>
      <c r="L1913" s="290">
        <v>43510</v>
      </c>
      <c r="M1913" s="290" t="s">
        <v>3248</v>
      </c>
    </row>
    <row r="1914" spans="1:13" ht="15.5" hidden="1" thickTop="1" thickBot="1" x14ac:dyDescent="0.4">
      <c r="A1914" s="283" t="s">
        <v>1272</v>
      </c>
      <c r="B1914" s="284" t="str">
        <f>VLOOKUP(A1914,Lists!B:C,2,FALSE)</f>
        <v>DJI003</v>
      </c>
      <c r="C1914" s="284" t="str">
        <f>VLOOKUP(A1914,Lists!B:D,3,FALSE)</f>
        <v>DJI</v>
      </c>
      <c r="D1914" s="285" t="s">
        <v>533</v>
      </c>
      <c r="E1914" s="285">
        <v>362000</v>
      </c>
      <c r="F1914" s="285" t="s">
        <v>2027</v>
      </c>
      <c r="G1914" s="285" t="s">
        <v>731</v>
      </c>
      <c r="H1914" s="278">
        <f t="shared" si="58"/>
        <v>2</v>
      </c>
      <c r="I1914" s="251" t="s">
        <v>2056</v>
      </c>
      <c r="J1914" s="285" t="s">
        <v>2106</v>
      </c>
      <c r="K1914" s="278" t="str">
        <f t="shared" si="59"/>
        <v>DJI003People affected</v>
      </c>
      <c r="L1914" s="286">
        <v>43510</v>
      </c>
      <c r="M1914" s="286" t="s">
        <v>3248</v>
      </c>
    </row>
    <row r="1915" spans="1:13" ht="15.5" hidden="1" thickTop="1" thickBot="1" x14ac:dyDescent="0.4">
      <c r="A1915" s="287" t="s">
        <v>1272</v>
      </c>
      <c r="B1915" s="288" t="str">
        <f>VLOOKUP(A1915,Lists!B:C,2,FALSE)</f>
        <v>DJI003</v>
      </c>
      <c r="C1915" s="288" t="str">
        <f>VLOOKUP(A1915,Lists!B:D,3,FALSE)</f>
        <v>DJI</v>
      </c>
      <c r="D1915" s="289" t="s">
        <v>737</v>
      </c>
      <c r="E1915" s="289">
        <v>532000</v>
      </c>
      <c r="F1915" s="289" t="s">
        <v>516</v>
      </c>
      <c r="G1915" s="289" t="s">
        <v>731</v>
      </c>
      <c r="H1915" s="278">
        <f t="shared" si="58"/>
        <v>2</v>
      </c>
      <c r="I1915" s="252" t="s">
        <v>2056</v>
      </c>
      <c r="J1915" s="289" t="s">
        <v>2107</v>
      </c>
      <c r="K1915" s="278" t="str">
        <f t="shared" si="59"/>
        <v>DJI003People exposed</v>
      </c>
      <c r="L1915" s="290">
        <v>43510</v>
      </c>
      <c r="M1915" s="290" t="s">
        <v>3248</v>
      </c>
    </row>
    <row r="1916" spans="1:13" ht="15.5" thickTop="1" thickBot="1" x14ac:dyDescent="0.4">
      <c r="A1916" s="283" t="s">
        <v>1272</v>
      </c>
      <c r="B1916" s="284" t="str">
        <f>VLOOKUP(A1916,Lists!B:C,2,FALSE)</f>
        <v>DJI003</v>
      </c>
      <c r="C1916" s="284" t="str">
        <f>VLOOKUP(A1916,Lists!B:D,3,FALSE)</f>
        <v>DJI</v>
      </c>
      <c r="D1916" s="285" t="s">
        <v>666</v>
      </c>
      <c r="E1916" s="285" t="s">
        <v>446</v>
      </c>
      <c r="F1916" s="285"/>
      <c r="G1916" s="285" t="s">
        <v>731</v>
      </c>
      <c r="H1916" s="278">
        <f t="shared" si="58"/>
        <v>2</v>
      </c>
      <c r="I1916" s="251"/>
      <c r="J1916" s="285"/>
      <c r="K1916" s="278" t="str">
        <f t="shared" si="59"/>
        <v>DJI003People displaced</v>
      </c>
      <c r="L1916" s="286">
        <v>43510</v>
      </c>
      <c r="M1916" s="286" t="s">
        <v>3248</v>
      </c>
    </row>
    <row r="1917" spans="1:13" ht="15.5" hidden="1" thickTop="1" thickBot="1" x14ac:dyDescent="0.4">
      <c r="A1917" s="287" t="s">
        <v>1272</v>
      </c>
      <c r="B1917" s="288" t="str">
        <f>VLOOKUP(A1917,Lists!B:C,2,FALSE)</f>
        <v>DJI003</v>
      </c>
      <c r="C1917" s="288" t="str">
        <f>VLOOKUP(A1917,Lists!B:D,3,FALSE)</f>
        <v>DJI</v>
      </c>
      <c r="D1917" s="289" t="s">
        <v>5028</v>
      </c>
      <c r="E1917" s="289">
        <v>20000</v>
      </c>
      <c r="F1917" s="289" t="s">
        <v>2024</v>
      </c>
      <c r="G1917" s="289" t="s">
        <v>731</v>
      </c>
      <c r="H1917" s="278">
        <f t="shared" si="58"/>
        <v>2</v>
      </c>
      <c r="I1917" s="252" t="s">
        <v>2054</v>
      </c>
      <c r="J1917" s="289" t="s">
        <v>2108</v>
      </c>
      <c r="K1917" s="278" t="str">
        <f t="shared" si="59"/>
        <v>DJI003Illness cases reported</v>
      </c>
      <c r="L1917" s="290">
        <v>43510</v>
      </c>
      <c r="M1917" s="290" t="s">
        <v>3248</v>
      </c>
    </row>
    <row r="1918" spans="1:13" ht="15.5" hidden="1" thickTop="1" thickBot="1" x14ac:dyDescent="0.4">
      <c r="A1918" s="283" t="s">
        <v>1272</v>
      </c>
      <c r="B1918" s="284" t="str">
        <f>VLOOKUP(A1918,Lists!B:C,2,FALSE)</f>
        <v>DJI003</v>
      </c>
      <c r="C1918" s="284" t="str">
        <f>VLOOKUP(A1918,Lists!B:D,3,FALSE)</f>
        <v>DJI</v>
      </c>
      <c r="D1918" s="285" t="s">
        <v>5027</v>
      </c>
      <c r="E1918" s="285">
        <v>0</v>
      </c>
      <c r="F1918" s="285"/>
      <c r="G1918" s="285" t="s">
        <v>731</v>
      </c>
      <c r="H1918" s="278">
        <f t="shared" si="58"/>
        <v>2</v>
      </c>
      <c r="I1918" s="251"/>
      <c r="J1918" s="285"/>
      <c r="K1918" s="278" t="str">
        <f t="shared" si="59"/>
        <v>DJI003Injuries reported</v>
      </c>
      <c r="L1918" s="286">
        <v>43510</v>
      </c>
      <c r="M1918" s="286" t="s">
        <v>3248</v>
      </c>
    </row>
    <row r="1919" spans="1:13" ht="15.5" hidden="1" thickTop="1" thickBot="1" x14ac:dyDescent="0.4">
      <c r="A1919" s="287" t="s">
        <v>1272</v>
      </c>
      <c r="B1919" s="288" t="str">
        <f>VLOOKUP(A1919,Lists!B:C,2,FALSE)</f>
        <v>DJI003</v>
      </c>
      <c r="C1919" s="288" t="str">
        <f>VLOOKUP(A1919,Lists!B:D,3,FALSE)</f>
        <v>DJI</v>
      </c>
      <c r="D1919" s="289" t="s">
        <v>5029</v>
      </c>
      <c r="E1919" s="289">
        <v>18</v>
      </c>
      <c r="F1919" s="289" t="s">
        <v>2025</v>
      </c>
      <c r="G1919" s="289" t="s">
        <v>731</v>
      </c>
      <c r="H1919" s="278">
        <f t="shared" si="58"/>
        <v>2</v>
      </c>
      <c r="I1919" s="252" t="s">
        <v>2055</v>
      </c>
      <c r="J1919" s="289" t="s">
        <v>2109</v>
      </c>
      <c r="K1919" s="278" t="str">
        <f t="shared" si="59"/>
        <v>DJI003Fatalities reported</v>
      </c>
      <c r="L1919" s="290">
        <v>43510</v>
      </c>
      <c r="M1919" s="290" t="s">
        <v>3248</v>
      </c>
    </row>
    <row r="1920" spans="1:13" ht="15.5" hidden="1" thickTop="1" thickBot="1" x14ac:dyDescent="0.4">
      <c r="A1920" s="283" t="s">
        <v>1272</v>
      </c>
      <c r="B1920" s="284" t="str">
        <f>VLOOKUP(A1920,Lists!B:C,2,FALSE)</f>
        <v>DJI003</v>
      </c>
      <c r="C1920" s="284" t="str">
        <f>VLOOKUP(A1920,Lists!B:D,3,FALSE)</f>
        <v>DJI</v>
      </c>
      <c r="D1920" s="285" t="s">
        <v>5108</v>
      </c>
      <c r="E1920" s="285">
        <v>0</v>
      </c>
      <c r="F1920" s="285"/>
      <c r="G1920" s="285" t="s">
        <v>731</v>
      </c>
      <c r="H1920" s="278">
        <f t="shared" si="58"/>
        <v>2</v>
      </c>
      <c r="I1920" s="251"/>
      <c r="J1920" s="285"/>
      <c r="K1920" s="278" t="str">
        <f t="shared" si="59"/>
        <v>DJI003Buildings damaged</v>
      </c>
      <c r="L1920" s="286">
        <v>43510</v>
      </c>
      <c r="M1920" s="286" t="s">
        <v>3248</v>
      </c>
    </row>
    <row r="1921" spans="1:13" ht="15.5" hidden="1" thickTop="1" thickBot="1" x14ac:dyDescent="0.4">
      <c r="A1921" s="287" t="s">
        <v>1272</v>
      </c>
      <c r="B1921" s="288" t="str">
        <f>VLOOKUP(A1921,Lists!B:C,2,FALSE)</f>
        <v>DJI003</v>
      </c>
      <c r="C1921" s="288" t="str">
        <f>VLOOKUP(A1921,Lists!B:D,3,FALSE)</f>
        <v>DJI</v>
      </c>
      <c r="D1921" s="289" t="s">
        <v>5109</v>
      </c>
      <c r="E1921" s="289">
        <v>0</v>
      </c>
      <c r="F1921" s="289"/>
      <c r="G1921" s="289" t="s">
        <v>731</v>
      </c>
      <c r="H1921" s="278">
        <f t="shared" si="58"/>
        <v>2</v>
      </c>
      <c r="I1921" s="252"/>
      <c r="J1921" s="289"/>
      <c r="K1921" s="278" t="str">
        <f t="shared" si="59"/>
        <v>DJI003Buildings destroyed</v>
      </c>
      <c r="L1921" s="290">
        <v>43510</v>
      </c>
      <c r="M1921" s="290" t="s">
        <v>3248</v>
      </c>
    </row>
    <row r="1922" spans="1:13" ht="15.5" hidden="1" thickTop="1" thickBot="1" x14ac:dyDescent="0.4">
      <c r="A1922" s="283" t="s">
        <v>1272</v>
      </c>
      <c r="B1922" s="284" t="str">
        <f>VLOOKUP(A1922,Lists!B:C,2,FALSE)</f>
        <v>DJI003</v>
      </c>
      <c r="C1922" s="284" t="str">
        <f>VLOOKUP(A1922,Lists!B:D,3,FALSE)</f>
        <v>DJI</v>
      </c>
      <c r="D1922" s="285" t="s">
        <v>742</v>
      </c>
      <c r="E1922" s="285" t="s">
        <v>446</v>
      </c>
      <c r="F1922" s="285"/>
      <c r="G1922" s="285" t="s">
        <v>731</v>
      </c>
      <c r="H1922" s="278">
        <f t="shared" ref="H1922:H1985" si="60">IF(G1922="x","x",IF(G1922="Low",3,IF(G1922="Medium",2,IF(G1922="High",1,FALSE))))</f>
        <v>2</v>
      </c>
      <c r="I1922" s="251"/>
      <c r="J1922" s="285"/>
      <c r="K1922" s="278" t="str">
        <f t="shared" ref="K1922:K1985" si="61">B1922&amp;""&amp;D1922</f>
        <v>DJI003Economic Losses</v>
      </c>
      <c r="L1922" s="286">
        <v>43510</v>
      </c>
      <c r="M1922" s="286" t="s">
        <v>3248</v>
      </c>
    </row>
    <row r="1923" spans="1:13" ht="15.5" hidden="1" thickTop="1" thickBot="1" x14ac:dyDescent="0.4">
      <c r="A1923" s="287" t="s">
        <v>1272</v>
      </c>
      <c r="B1923" s="288" t="str">
        <f>VLOOKUP(A1923,Lists!B:C,2,FALSE)</f>
        <v>DJI003</v>
      </c>
      <c r="C1923" s="288" t="str">
        <f>VLOOKUP(A1923,Lists!B:D,3,FALSE)</f>
        <v>DJI</v>
      </c>
      <c r="D1923" s="289" t="s">
        <v>752</v>
      </c>
      <c r="E1923" s="289">
        <v>208000</v>
      </c>
      <c r="F1923" s="289" t="s">
        <v>2028</v>
      </c>
      <c r="G1923" s="289" t="s">
        <v>731</v>
      </c>
      <c r="H1923" s="278">
        <f t="shared" si="60"/>
        <v>2</v>
      </c>
      <c r="I1923" s="252" t="s">
        <v>2057</v>
      </c>
      <c r="J1923" s="289" t="s">
        <v>2110</v>
      </c>
      <c r="K1923" s="278" t="str">
        <f t="shared" si="61"/>
        <v>DJI003People in Need</v>
      </c>
      <c r="L1923" s="290">
        <v>43510</v>
      </c>
      <c r="M1923" s="290" t="s">
        <v>3248</v>
      </c>
    </row>
    <row r="1924" spans="1:13" ht="15.5" hidden="1" thickTop="1" thickBot="1" x14ac:dyDescent="0.4">
      <c r="A1924" s="283" t="s">
        <v>1272</v>
      </c>
      <c r="B1924" s="284" t="str">
        <f>VLOOKUP(A1924,Lists!B:C,2,FALSE)</f>
        <v>DJI003</v>
      </c>
      <c r="C1924" s="284" t="str">
        <f>VLOOKUP(A1924,Lists!B:D,3,FALSE)</f>
        <v>DJI</v>
      </c>
      <c r="D1924" s="285" t="s">
        <v>5110</v>
      </c>
      <c r="E1924" s="285">
        <v>0</v>
      </c>
      <c r="F1924" s="285"/>
      <c r="G1924" s="285" t="s">
        <v>731</v>
      </c>
      <c r="H1924" s="278">
        <f t="shared" si="60"/>
        <v>2</v>
      </c>
      <c r="I1924" s="251"/>
      <c r="J1924" s="285"/>
      <c r="K1924" s="278" t="str">
        <f t="shared" si="61"/>
        <v>DJI003Minimal humanitarian conditions - Level 1</v>
      </c>
      <c r="L1924" s="286">
        <v>43510</v>
      </c>
      <c r="M1924" s="286" t="s">
        <v>3248</v>
      </c>
    </row>
    <row r="1925" spans="1:13" ht="15.5" hidden="1" thickTop="1" thickBot="1" x14ac:dyDescent="0.4">
      <c r="A1925" s="287" t="s">
        <v>1272</v>
      </c>
      <c r="B1925" s="288" t="str">
        <f>VLOOKUP(A1925,Lists!B:C,2,FALSE)</f>
        <v>DJI003</v>
      </c>
      <c r="C1925" s="288" t="str">
        <f>VLOOKUP(A1925,Lists!B:D,3,FALSE)</f>
        <v>DJI</v>
      </c>
      <c r="D1925" s="289" t="s">
        <v>5111</v>
      </c>
      <c r="E1925" s="289">
        <v>57000</v>
      </c>
      <c r="F1925" s="289" t="s">
        <v>2028</v>
      </c>
      <c r="G1925" s="289" t="s">
        <v>731</v>
      </c>
      <c r="H1925" s="278">
        <f t="shared" si="60"/>
        <v>2</v>
      </c>
      <c r="I1925" s="252" t="s">
        <v>2057</v>
      </c>
      <c r="J1925" s="289" t="s">
        <v>2111</v>
      </c>
      <c r="K1925" s="278" t="str">
        <f t="shared" si="61"/>
        <v>DJI003Stressed humanitarian conditions - Level 2</v>
      </c>
      <c r="L1925" s="290">
        <v>43510</v>
      </c>
      <c r="M1925" s="290" t="s">
        <v>3248</v>
      </c>
    </row>
    <row r="1926" spans="1:13" ht="15.5" hidden="1" thickTop="1" thickBot="1" x14ac:dyDescent="0.4">
      <c r="A1926" s="283" t="s">
        <v>1272</v>
      </c>
      <c r="B1926" s="284" t="str">
        <f>VLOOKUP(A1926,Lists!B:C,2,FALSE)</f>
        <v>DJI003</v>
      </c>
      <c r="C1926" s="284" t="str">
        <f>VLOOKUP(A1926,Lists!B:D,3,FALSE)</f>
        <v>DJI</v>
      </c>
      <c r="D1926" s="285" t="s">
        <v>5112</v>
      </c>
      <c r="E1926" s="285">
        <v>86000</v>
      </c>
      <c r="F1926" s="285" t="s">
        <v>2028</v>
      </c>
      <c r="G1926" s="285" t="s">
        <v>731</v>
      </c>
      <c r="H1926" s="278">
        <f t="shared" si="60"/>
        <v>2</v>
      </c>
      <c r="I1926" s="251" t="s">
        <v>2057</v>
      </c>
      <c r="J1926" s="285" t="s">
        <v>2112</v>
      </c>
      <c r="K1926" s="278" t="str">
        <f t="shared" si="61"/>
        <v>DJI003Moderate humanitarian conditions - Level 3</v>
      </c>
      <c r="L1926" s="286">
        <v>43510</v>
      </c>
      <c r="M1926" s="286" t="s">
        <v>3248</v>
      </c>
    </row>
    <row r="1927" spans="1:13" ht="15.5" hidden="1" thickTop="1" thickBot="1" x14ac:dyDescent="0.4">
      <c r="A1927" s="287" t="s">
        <v>1272</v>
      </c>
      <c r="B1927" s="288" t="str">
        <f>VLOOKUP(A1927,Lists!B:C,2,FALSE)</f>
        <v>DJI003</v>
      </c>
      <c r="C1927" s="288" t="str">
        <f>VLOOKUP(A1927,Lists!B:D,3,FALSE)</f>
        <v>DJI</v>
      </c>
      <c r="D1927" s="289" t="s">
        <v>5113</v>
      </c>
      <c r="E1927" s="289">
        <v>65000</v>
      </c>
      <c r="F1927" s="289" t="s">
        <v>2028</v>
      </c>
      <c r="G1927" s="289" t="s">
        <v>731</v>
      </c>
      <c r="H1927" s="278">
        <f t="shared" si="60"/>
        <v>2</v>
      </c>
      <c r="I1927" s="252" t="s">
        <v>2057</v>
      </c>
      <c r="J1927" s="289" t="s">
        <v>2113</v>
      </c>
      <c r="K1927" s="278" t="str">
        <f t="shared" si="61"/>
        <v>DJI003Severe humanitarian conditions - Level 4</v>
      </c>
      <c r="L1927" s="290">
        <v>43510</v>
      </c>
      <c r="M1927" s="290" t="s">
        <v>3248</v>
      </c>
    </row>
    <row r="1928" spans="1:13" ht="15.5" hidden="1" thickTop="1" thickBot="1" x14ac:dyDescent="0.4">
      <c r="A1928" s="283" t="s">
        <v>1272</v>
      </c>
      <c r="B1928" s="284" t="str">
        <f>VLOOKUP(A1928,Lists!B:C,2,FALSE)</f>
        <v>DJI003</v>
      </c>
      <c r="C1928" s="284" t="str">
        <f>VLOOKUP(A1928,Lists!B:D,3,FALSE)</f>
        <v>DJI</v>
      </c>
      <c r="D1928" s="285" t="s">
        <v>5114</v>
      </c>
      <c r="E1928" s="285">
        <v>0</v>
      </c>
      <c r="F1928" s="285"/>
      <c r="G1928" s="285" t="s">
        <v>731</v>
      </c>
      <c r="H1928" s="278">
        <f t="shared" si="60"/>
        <v>2</v>
      </c>
      <c r="I1928" s="251"/>
      <c r="J1928" s="285"/>
      <c r="K1928" s="278" t="str">
        <f t="shared" si="61"/>
        <v>DJI003Extreme humanitarian conditions - Level 5</v>
      </c>
      <c r="L1928" s="286">
        <v>43510</v>
      </c>
      <c r="M1928" s="286" t="s">
        <v>3248</v>
      </c>
    </row>
    <row r="1929" spans="1:13" ht="15.5" hidden="1" thickTop="1" thickBot="1" x14ac:dyDescent="0.4">
      <c r="A1929" s="287" t="s">
        <v>1272</v>
      </c>
      <c r="B1929" s="288" t="str">
        <f>VLOOKUP(A1929,Lists!B:C,2,FALSE)</f>
        <v>DJI003</v>
      </c>
      <c r="C1929" s="288" t="str">
        <f>VLOOKUP(A1929,Lists!B:D,3,FALSE)</f>
        <v>DJI</v>
      </c>
      <c r="D1929" s="289" t="s">
        <v>688</v>
      </c>
      <c r="E1929" s="289">
        <v>3</v>
      </c>
      <c r="F1929" s="289"/>
      <c r="G1929" s="289" t="s">
        <v>731</v>
      </c>
      <c r="H1929" s="278">
        <f t="shared" si="60"/>
        <v>2</v>
      </c>
      <c r="I1929" s="252"/>
      <c r="J1929" s="289" t="s">
        <v>2114</v>
      </c>
      <c r="K1929" s="278" t="str">
        <f t="shared" si="61"/>
        <v>DJI003Crisis affected groups</v>
      </c>
      <c r="L1929" s="290">
        <v>43510</v>
      </c>
      <c r="M1929" s="290" t="s">
        <v>3248</v>
      </c>
    </row>
    <row r="1930" spans="1:13" ht="15.5" hidden="1" thickTop="1" thickBot="1" x14ac:dyDescent="0.4">
      <c r="A1930" s="283" t="s">
        <v>1272</v>
      </c>
      <c r="B1930" s="284" t="str">
        <f>VLOOKUP(A1930,Lists!B:C,2,FALSE)</f>
        <v>DJI003</v>
      </c>
      <c r="C1930" s="284" t="str">
        <f>VLOOKUP(A1930,Lists!B:D,3,FALSE)</f>
        <v>DJI</v>
      </c>
      <c r="D1930" s="285" t="s">
        <v>5115</v>
      </c>
      <c r="E1930" s="285">
        <v>88</v>
      </c>
      <c r="F1930" s="285" t="s">
        <v>2025</v>
      </c>
      <c r="G1930" s="285" t="s">
        <v>731</v>
      </c>
      <c r="H1930" s="278">
        <f t="shared" si="60"/>
        <v>2</v>
      </c>
      <c r="I1930" s="251" t="s">
        <v>2055</v>
      </c>
      <c r="J1930" s="285" t="s">
        <v>2101</v>
      </c>
      <c r="K1930" s="278" t="str">
        <f t="shared" si="61"/>
        <v>DJI003Fatalities in all crises</v>
      </c>
      <c r="L1930" s="286">
        <v>43510</v>
      </c>
      <c r="M1930" s="286" t="s">
        <v>3248</v>
      </c>
    </row>
    <row r="1931" spans="1:13" ht="15.5" hidden="1" thickTop="1" thickBot="1" x14ac:dyDescent="0.4">
      <c r="A1931" s="287" t="s">
        <v>1272</v>
      </c>
      <c r="B1931" s="288" t="str">
        <f>VLOOKUP(A1931,Lists!B:C,2,FALSE)</f>
        <v>DJI003</v>
      </c>
      <c r="C1931" s="288" t="str">
        <f>VLOOKUP(A1931,Lists!B:D,3,FALSE)</f>
        <v>DJI</v>
      </c>
      <c r="D1931" s="289" t="s">
        <v>691</v>
      </c>
      <c r="E1931" s="289">
        <v>0</v>
      </c>
      <c r="F1931" s="289"/>
      <c r="G1931" s="289" t="s">
        <v>731</v>
      </c>
      <c r="H1931" s="278">
        <f t="shared" si="60"/>
        <v>2</v>
      </c>
      <c r="I1931" s="252"/>
      <c r="J1931" s="289"/>
      <c r="K1931" s="278" t="str">
        <f t="shared" si="61"/>
        <v>DJI003People facing limited access constraints</v>
      </c>
      <c r="L1931" s="290">
        <v>43510</v>
      </c>
      <c r="M1931" s="290" t="s">
        <v>3248</v>
      </c>
    </row>
    <row r="1932" spans="1:13" ht="15.5" hidden="1" thickTop="1" thickBot="1" x14ac:dyDescent="0.4">
      <c r="A1932" s="283" t="s">
        <v>1272</v>
      </c>
      <c r="B1932" s="284" t="str">
        <f>VLOOKUP(A1932,Lists!B:C,2,FALSE)</f>
        <v>DJI003</v>
      </c>
      <c r="C1932" s="284" t="str">
        <f>VLOOKUP(A1932,Lists!B:D,3,FALSE)</f>
        <v>DJI</v>
      </c>
      <c r="D1932" s="285" t="s">
        <v>692</v>
      </c>
      <c r="E1932" s="285">
        <v>0</v>
      </c>
      <c r="F1932" s="285"/>
      <c r="G1932" s="285" t="s">
        <v>731</v>
      </c>
      <c r="H1932" s="278">
        <f t="shared" si="60"/>
        <v>2</v>
      </c>
      <c r="I1932" s="251"/>
      <c r="J1932" s="285"/>
      <c r="K1932" s="278" t="str">
        <f t="shared" si="61"/>
        <v>DJI003People facing restricted access constraints</v>
      </c>
      <c r="L1932" s="286">
        <v>43510</v>
      </c>
      <c r="M1932" s="286" t="s">
        <v>3248</v>
      </c>
    </row>
    <row r="1933" spans="1:13" ht="15.5" hidden="1" thickTop="1" thickBot="1" x14ac:dyDescent="0.4">
      <c r="A1933" s="287" t="s">
        <v>1272</v>
      </c>
      <c r="B1933" s="288" t="str">
        <f>VLOOKUP(A1933,Lists!B:C,2,FALSE)</f>
        <v>DJI003</v>
      </c>
      <c r="C1933" s="288" t="str">
        <f>VLOOKUP(A1933,Lists!B:D,3,FALSE)</f>
        <v>DJI</v>
      </c>
      <c r="D1933" s="289" t="s">
        <v>643</v>
      </c>
      <c r="E1933" s="289">
        <v>0</v>
      </c>
      <c r="F1933" s="289"/>
      <c r="G1933" s="289" t="s">
        <v>731</v>
      </c>
      <c r="H1933" s="278">
        <f t="shared" si="60"/>
        <v>2</v>
      </c>
      <c r="I1933" s="252"/>
      <c r="J1933" s="289"/>
      <c r="K1933" s="278" t="str">
        <f t="shared" si="61"/>
        <v>DJI003Impediments to entry into country (bureaucratic and administrative)</v>
      </c>
      <c r="L1933" s="290">
        <v>43510</v>
      </c>
      <c r="M1933" s="290" t="s">
        <v>3248</v>
      </c>
    </row>
    <row r="1934" spans="1:13" ht="15.5" hidden="1" thickTop="1" thickBot="1" x14ac:dyDescent="0.4">
      <c r="A1934" s="283" t="s">
        <v>1272</v>
      </c>
      <c r="B1934" s="284" t="str">
        <f>VLOOKUP(A1934,Lists!B:C,2,FALSE)</f>
        <v>DJI003</v>
      </c>
      <c r="C1934" s="284" t="str">
        <f>VLOOKUP(A1934,Lists!B:D,3,FALSE)</f>
        <v>DJI</v>
      </c>
      <c r="D1934" s="285" t="s">
        <v>644</v>
      </c>
      <c r="E1934" s="285">
        <v>0</v>
      </c>
      <c r="F1934" s="285"/>
      <c r="G1934" s="285" t="s">
        <v>731</v>
      </c>
      <c r="H1934" s="278">
        <f t="shared" si="60"/>
        <v>2</v>
      </c>
      <c r="I1934" s="251"/>
      <c r="J1934" s="285"/>
      <c r="K1934" s="278" t="str">
        <f t="shared" si="61"/>
        <v>DJI003Restriction of movement (impediments to freedom of movement and/or administrative restrictions)</v>
      </c>
      <c r="L1934" s="286">
        <v>43510</v>
      </c>
      <c r="M1934" s="286" t="s">
        <v>3248</v>
      </c>
    </row>
    <row r="1935" spans="1:13" ht="15.5" hidden="1" thickTop="1" thickBot="1" x14ac:dyDescent="0.4">
      <c r="A1935" s="287" t="s">
        <v>1272</v>
      </c>
      <c r="B1935" s="288" t="str">
        <f>VLOOKUP(A1935,Lists!B:C,2,FALSE)</f>
        <v>DJI003</v>
      </c>
      <c r="C1935" s="288" t="str">
        <f>VLOOKUP(A1935,Lists!B:D,3,FALSE)</f>
        <v>DJI</v>
      </c>
      <c r="D1935" s="289" t="s">
        <v>645</v>
      </c>
      <c r="E1935" s="289">
        <v>0</v>
      </c>
      <c r="F1935" s="289"/>
      <c r="G1935" s="289" t="s">
        <v>731</v>
      </c>
      <c r="H1935" s="278">
        <f t="shared" si="60"/>
        <v>2</v>
      </c>
      <c r="I1935" s="252"/>
      <c r="J1935" s="289"/>
      <c r="K1935" s="278" t="str">
        <f t="shared" si="61"/>
        <v>DJI003Interference into implementation of humanitarian activities</v>
      </c>
      <c r="L1935" s="290">
        <v>43510</v>
      </c>
      <c r="M1935" s="290" t="s">
        <v>3248</v>
      </c>
    </row>
    <row r="1936" spans="1:13" ht="15.5" hidden="1" thickTop="1" thickBot="1" x14ac:dyDescent="0.4">
      <c r="A1936" s="283" t="s">
        <v>1272</v>
      </c>
      <c r="B1936" s="284" t="str">
        <f>VLOOKUP(A1936,Lists!B:C,2,FALSE)</f>
        <v>DJI003</v>
      </c>
      <c r="C1936" s="284" t="str">
        <f>VLOOKUP(A1936,Lists!B:D,3,FALSE)</f>
        <v>DJI</v>
      </c>
      <c r="D1936" s="285" t="s">
        <v>646</v>
      </c>
      <c r="E1936" s="285">
        <v>0</v>
      </c>
      <c r="F1936" s="285"/>
      <c r="G1936" s="285" t="s">
        <v>731</v>
      </c>
      <c r="H1936" s="278">
        <f t="shared" si="60"/>
        <v>2</v>
      </c>
      <c r="I1936" s="251"/>
      <c r="J1936" s="285"/>
      <c r="K1936" s="278" t="str">
        <f t="shared" si="61"/>
        <v>DJI003Violence against personnel, facilities and assets</v>
      </c>
      <c r="L1936" s="286">
        <v>43510</v>
      </c>
      <c r="M1936" s="286" t="s">
        <v>3248</v>
      </c>
    </row>
    <row r="1937" spans="1:13" ht="15.5" hidden="1" thickTop="1" thickBot="1" x14ac:dyDescent="0.4">
      <c r="A1937" s="287" t="s">
        <v>1272</v>
      </c>
      <c r="B1937" s="288" t="str">
        <f>VLOOKUP(A1937,Lists!B:C,2,FALSE)</f>
        <v>DJI003</v>
      </c>
      <c r="C1937" s="288" t="str">
        <f>VLOOKUP(A1937,Lists!B:D,3,FALSE)</f>
        <v>DJI</v>
      </c>
      <c r="D1937" s="289" t="s">
        <v>647</v>
      </c>
      <c r="E1937" s="289">
        <v>0</v>
      </c>
      <c r="F1937" s="289"/>
      <c r="G1937" s="289" t="s">
        <v>731</v>
      </c>
      <c r="H1937" s="278">
        <f t="shared" si="60"/>
        <v>2</v>
      </c>
      <c r="I1937" s="252"/>
      <c r="J1937" s="289"/>
      <c r="K1937" s="278" t="str">
        <f t="shared" si="61"/>
        <v>DJI003Denial of existence of humanitarian needs or entitlements to assistance</v>
      </c>
      <c r="L1937" s="290">
        <v>43510</v>
      </c>
      <c r="M1937" s="290" t="s">
        <v>3248</v>
      </c>
    </row>
    <row r="1938" spans="1:13" ht="15.5" hidden="1" thickTop="1" thickBot="1" x14ac:dyDescent="0.4">
      <c r="A1938" s="283" t="s">
        <v>1272</v>
      </c>
      <c r="B1938" s="284" t="str">
        <f>VLOOKUP(A1938,Lists!B:C,2,FALSE)</f>
        <v>DJI003</v>
      </c>
      <c r="C1938" s="284" t="str">
        <f>VLOOKUP(A1938,Lists!B:D,3,FALSE)</f>
        <v>DJI</v>
      </c>
      <c r="D1938" s="285" t="s">
        <v>648</v>
      </c>
      <c r="E1938" s="285">
        <v>0</v>
      </c>
      <c r="F1938" s="285"/>
      <c r="G1938" s="285" t="s">
        <v>731</v>
      </c>
      <c r="H1938" s="278">
        <f t="shared" si="60"/>
        <v>2</v>
      </c>
      <c r="I1938" s="251"/>
      <c r="J1938" s="285"/>
      <c r="K1938" s="278" t="str">
        <f t="shared" si="61"/>
        <v>DJI003Restriction and obstruction of access to services and assistance</v>
      </c>
      <c r="L1938" s="286">
        <v>43510</v>
      </c>
      <c r="M1938" s="286" t="s">
        <v>3248</v>
      </c>
    </row>
    <row r="1939" spans="1:13" ht="15.5" hidden="1" thickTop="1" thickBot="1" x14ac:dyDescent="0.4">
      <c r="A1939" s="287" t="s">
        <v>1272</v>
      </c>
      <c r="B1939" s="288" t="str">
        <f>VLOOKUP(A1939,Lists!B:C,2,FALSE)</f>
        <v>DJI003</v>
      </c>
      <c r="C1939" s="288" t="str">
        <f>VLOOKUP(A1939,Lists!B:D,3,FALSE)</f>
        <v>DJI</v>
      </c>
      <c r="D1939" s="289" t="s">
        <v>649</v>
      </c>
      <c r="E1939" s="289">
        <v>0</v>
      </c>
      <c r="F1939" s="289"/>
      <c r="G1939" s="289" t="s">
        <v>731</v>
      </c>
      <c r="H1939" s="278">
        <f t="shared" si="60"/>
        <v>2</v>
      </c>
      <c r="I1939" s="252"/>
      <c r="J1939" s="289"/>
      <c r="K1939" s="278" t="str">
        <f t="shared" si="61"/>
        <v>DJI003Ongoing insecurity/hostilities affecting humanitarian assistance</v>
      </c>
      <c r="L1939" s="290">
        <v>43510</v>
      </c>
      <c r="M1939" s="290" t="s">
        <v>3248</v>
      </c>
    </row>
    <row r="1940" spans="1:13" ht="15.5" hidden="1" thickTop="1" thickBot="1" x14ac:dyDescent="0.4">
      <c r="A1940" s="283" t="s">
        <v>1272</v>
      </c>
      <c r="B1940" s="284" t="str">
        <f>VLOOKUP(A1940,Lists!B:C,2,FALSE)</f>
        <v>DJI003</v>
      </c>
      <c r="C1940" s="284" t="str">
        <f>VLOOKUP(A1940,Lists!B:D,3,FALSE)</f>
        <v>DJI</v>
      </c>
      <c r="D1940" s="285" t="s">
        <v>650</v>
      </c>
      <c r="E1940" s="285">
        <v>0</v>
      </c>
      <c r="F1940" s="285"/>
      <c r="G1940" s="285" t="s">
        <v>731</v>
      </c>
      <c r="H1940" s="278">
        <f t="shared" si="60"/>
        <v>2</v>
      </c>
      <c r="I1940" s="251"/>
      <c r="J1940" s="285"/>
      <c r="K1940" s="278" t="str">
        <f t="shared" si="61"/>
        <v xml:space="preserve">DJI003Presence of mines and improvised explosive devices </v>
      </c>
      <c r="L1940" s="286">
        <v>43510</v>
      </c>
      <c r="M1940" s="286" t="s">
        <v>3248</v>
      </c>
    </row>
    <row r="1941" spans="1:13" ht="15.5" hidden="1" thickTop="1" thickBot="1" x14ac:dyDescent="0.4">
      <c r="A1941" s="287" t="s">
        <v>1272</v>
      </c>
      <c r="B1941" s="288" t="str">
        <f>VLOOKUP(A1941,Lists!B:C,2,FALSE)</f>
        <v>DJI003</v>
      </c>
      <c r="C1941" s="288" t="str">
        <f>VLOOKUP(A1941,Lists!B:D,3,FALSE)</f>
        <v>DJI</v>
      </c>
      <c r="D1941" s="289" t="s">
        <v>651</v>
      </c>
      <c r="E1941" s="289">
        <v>0</v>
      </c>
      <c r="F1941" s="289"/>
      <c r="G1941" s="289" t="s">
        <v>731</v>
      </c>
      <c r="H1941" s="278">
        <f t="shared" si="60"/>
        <v>2</v>
      </c>
      <c r="I1941" s="252"/>
      <c r="J1941" s="289"/>
      <c r="K1941" s="278" t="str">
        <f t="shared" si="61"/>
        <v>DJI003Physical constraints in the environment (obstacles related to terrain, climate, lack of infrastructure, etc.)</v>
      </c>
      <c r="L1941" s="290">
        <v>43510</v>
      </c>
      <c r="M1941" s="290" t="s">
        <v>3248</v>
      </c>
    </row>
    <row r="1942" spans="1:13" ht="15.5" hidden="1" thickTop="1" thickBot="1" x14ac:dyDescent="0.4">
      <c r="A1942" s="283" t="s">
        <v>3395</v>
      </c>
      <c r="B1942" s="284" t="e">
        <f>VLOOKUP(A1942,Lists!B:C,2,FALSE)</f>
        <v>#N/A</v>
      </c>
      <c r="C1942" s="284" t="e">
        <f>VLOOKUP(A1942,Lists!B:D,3,FALSE)</f>
        <v>#N/A</v>
      </c>
      <c r="D1942" s="285" t="s">
        <v>522</v>
      </c>
      <c r="E1942" s="285">
        <v>1006000</v>
      </c>
      <c r="F1942" s="285" t="s">
        <v>516</v>
      </c>
      <c r="G1942" s="285" t="s">
        <v>731</v>
      </c>
      <c r="H1942" s="278">
        <f t="shared" si="60"/>
        <v>2</v>
      </c>
      <c r="I1942" s="251" t="s">
        <v>2052</v>
      </c>
      <c r="J1942" s="285" t="s">
        <v>2096</v>
      </c>
      <c r="K1942" s="278" t="e">
        <f t="shared" si="61"/>
        <v>#N/A</v>
      </c>
      <c r="L1942" s="286">
        <v>43510</v>
      </c>
      <c r="M1942" s="286" t="s">
        <v>3248</v>
      </c>
    </row>
    <row r="1943" spans="1:13" ht="15.5" hidden="1" thickTop="1" thickBot="1" x14ac:dyDescent="0.4">
      <c r="A1943" s="287" t="s">
        <v>3395</v>
      </c>
      <c r="B1943" s="288" t="e">
        <f>VLOOKUP(A1943,Lists!B:C,2,FALSE)</f>
        <v>#N/A</v>
      </c>
      <c r="C1943" s="288" t="e">
        <f>VLOOKUP(A1943,Lists!B:D,3,FALSE)</f>
        <v>#N/A</v>
      </c>
      <c r="D1943" s="289" t="s">
        <v>660</v>
      </c>
      <c r="E1943" s="289">
        <v>23244</v>
      </c>
      <c r="F1943" s="289" t="s">
        <v>516</v>
      </c>
      <c r="G1943" s="289" t="s">
        <v>731</v>
      </c>
      <c r="H1943" s="278">
        <f t="shared" si="60"/>
        <v>2</v>
      </c>
      <c r="I1943" s="252" t="s">
        <v>2052</v>
      </c>
      <c r="J1943" s="289" t="s">
        <v>2097</v>
      </c>
      <c r="K1943" s="278" t="e">
        <f t="shared" si="61"/>
        <v>#N/A</v>
      </c>
      <c r="L1943" s="290">
        <v>43510</v>
      </c>
      <c r="M1943" s="290" t="s">
        <v>3248</v>
      </c>
    </row>
    <row r="1944" spans="1:13" ht="15.5" hidden="1" thickTop="1" thickBot="1" x14ac:dyDescent="0.4">
      <c r="A1944" s="283" t="s">
        <v>3395</v>
      </c>
      <c r="B1944" s="284" t="e">
        <f>VLOOKUP(A1944,Lists!B:C,2,FALSE)</f>
        <v>#N/A</v>
      </c>
      <c r="C1944" s="284" t="e">
        <f>VLOOKUP(A1944,Lists!B:D,3,FALSE)</f>
        <v>#N/A</v>
      </c>
      <c r="D1944" s="285" t="s">
        <v>737</v>
      </c>
      <c r="E1944" s="285">
        <v>1006000</v>
      </c>
      <c r="F1944" s="285" t="s">
        <v>516</v>
      </c>
      <c r="G1944" s="285" t="s">
        <v>731</v>
      </c>
      <c r="H1944" s="278">
        <f t="shared" si="60"/>
        <v>2</v>
      </c>
      <c r="I1944" s="251"/>
      <c r="J1944" s="285" t="s">
        <v>2096</v>
      </c>
      <c r="K1944" s="278" t="e">
        <f t="shared" si="61"/>
        <v>#N/A</v>
      </c>
      <c r="L1944" s="286">
        <v>43510</v>
      </c>
      <c r="M1944" s="286" t="s">
        <v>3248</v>
      </c>
    </row>
    <row r="1945" spans="1:13" ht="15.5" hidden="1" thickTop="1" thickBot="1" x14ac:dyDescent="0.4">
      <c r="A1945" s="287" t="s">
        <v>3395</v>
      </c>
      <c r="B1945" s="288" t="e">
        <f>VLOOKUP(A1945,Lists!B:C,2,FALSE)</f>
        <v>#N/A</v>
      </c>
      <c r="C1945" s="288" t="e">
        <f>VLOOKUP(A1945,Lists!B:D,3,FALSE)</f>
        <v>#N/A</v>
      </c>
      <c r="D1945" s="289" t="s">
        <v>533</v>
      </c>
      <c r="E1945" s="289">
        <v>362000</v>
      </c>
      <c r="F1945" s="289" t="s">
        <v>2027</v>
      </c>
      <c r="G1945" s="289" t="s">
        <v>731</v>
      </c>
      <c r="H1945" s="278">
        <f t="shared" si="60"/>
        <v>2</v>
      </c>
      <c r="I1945" s="252" t="s">
        <v>2056</v>
      </c>
      <c r="J1945" s="289" t="s">
        <v>2106</v>
      </c>
      <c r="K1945" s="278" t="e">
        <f t="shared" si="61"/>
        <v>#N/A</v>
      </c>
      <c r="L1945" s="290">
        <v>43510</v>
      </c>
      <c r="M1945" s="290" t="s">
        <v>3248</v>
      </c>
    </row>
    <row r="1946" spans="1:13" ht="15.5" thickTop="1" thickBot="1" x14ac:dyDescent="0.4">
      <c r="A1946" s="283" t="s">
        <v>3395</v>
      </c>
      <c r="B1946" s="284" t="e">
        <f>VLOOKUP(A1946,Lists!B:C,2,FALSE)</f>
        <v>#N/A</v>
      </c>
      <c r="C1946" s="284" t="e">
        <f>VLOOKUP(A1946,Lists!B:D,3,FALSE)</f>
        <v>#N/A</v>
      </c>
      <c r="D1946" s="285" t="s">
        <v>666</v>
      </c>
      <c r="E1946" s="285" t="s">
        <v>446</v>
      </c>
      <c r="F1946" s="285"/>
      <c r="G1946" s="285" t="s">
        <v>731</v>
      </c>
      <c r="H1946" s="278">
        <f t="shared" si="60"/>
        <v>2</v>
      </c>
      <c r="I1946" s="251"/>
      <c r="J1946" s="285"/>
      <c r="K1946" s="278" t="e">
        <f t="shared" si="61"/>
        <v>#N/A</v>
      </c>
      <c r="L1946" s="286">
        <v>43510</v>
      </c>
      <c r="M1946" s="286" t="s">
        <v>3248</v>
      </c>
    </row>
    <row r="1947" spans="1:13" ht="15.5" hidden="1" thickTop="1" thickBot="1" x14ac:dyDescent="0.4">
      <c r="A1947" s="287" t="s">
        <v>3395</v>
      </c>
      <c r="B1947" s="288" t="e">
        <f>VLOOKUP(A1947,Lists!B:C,2,FALSE)</f>
        <v>#N/A</v>
      </c>
      <c r="C1947" s="288" t="e">
        <f>VLOOKUP(A1947,Lists!B:D,3,FALSE)</f>
        <v>#N/A</v>
      </c>
      <c r="D1947" s="289" t="s">
        <v>5028</v>
      </c>
      <c r="E1947" s="289">
        <v>20000</v>
      </c>
      <c r="F1947" s="289" t="s">
        <v>2024</v>
      </c>
      <c r="G1947" s="289" t="s">
        <v>731</v>
      </c>
      <c r="H1947" s="278">
        <f t="shared" si="60"/>
        <v>2</v>
      </c>
      <c r="I1947" s="252" t="s">
        <v>2054</v>
      </c>
      <c r="J1947" s="289" t="s">
        <v>2108</v>
      </c>
      <c r="K1947" s="278" t="e">
        <f t="shared" si="61"/>
        <v>#N/A</v>
      </c>
      <c r="L1947" s="290">
        <v>43510</v>
      </c>
      <c r="M1947" s="290" t="s">
        <v>3248</v>
      </c>
    </row>
    <row r="1948" spans="1:13" ht="15.5" hidden="1" thickTop="1" thickBot="1" x14ac:dyDescent="0.4">
      <c r="A1948" s="283" t="s">
        <v>3395</v>
      </c>
      <c r="B1948" s="284" t="e">
        <f>VLOOKUP(A1948,Lists!B:C,2,FALSE)</f>
        <v>#N/A</v>
      </c>
      <c r="C1948" s="284" t="e">
        <f>VLOOKUP(A1948,Lists!B:D,3,FALSE)</f>
        <v>#N/A</v>
      </c>
      <c r="D1948" s="285" t="s">
        <v>5027</v>
      </c>
      <c r="E1948" s="285">
        <v>0</v>
      </c>
      <c r="F1948" s="285"/>
      <c r="G1948" s="285" t="s">
        <v>731</v>
      </c>
      <c r="H1948" s="278">
        <f t="shared" si="60"/>
        <v>2</v>
      </c>
      <c r="I1948" s="251"/>
      <c r="J1948" s="285"/>
      <c r="K1948" s="278" t="e">
        <f t="shared" si="61"/>
        <v>#N/A</v>
      </c>
      <c r="L1948" s="286">
        <v>43510</v>
      </c>
      <c r="M1948" s="286" t="s">
        <v>3248</v>
      </c>
    </row>
    <row r="1949" spans="1:13" ht="15.5" hidden="1" thickTop="1" thickBot="1" x14ac:dyDescent="0.4">
      <c r="A1949" s="287" t="s">
        <v>3395</v>
      </c>
      <c r="B1949" s="288" t="e">
        <f>VLOOKUP(A1949,Lists!B:C,2,FALSE)</f>
        <v>#N/A</v>
      </c>
      <c r="C1949" s="288" t="e">
        <f>VLOOKUP(A1949,Lists!B:D,3,FALSE)</f>
        <v>#N/A</v>
      </c>
      <c r="D1949" s="289" t="s">
        <v>5029</v>
      </c>
      <c r="E1949" s="289">
        <v>18</v>
      </c>
      <c r="F1949" s="289" t="s">
        <v>2025</v>
      </c>
      <c r="G1949" s="289" t="s">
        <v>731</v>
      </c>
      <c r="H1949" s="278">
        <f t="shared" si="60"/>
        <v>2</v>
      </c>
      <c r="I1949" s="252" t="s">
        <v>2055</v>
      </c>
      <c r="J1949" s="289" t="s">
        <v>2109</v>
      </c>
      <c r="K1949" s="278" t="e">
        <f t="shared" si="61"/>
        <v>#N/A</v>
      </c>
      <c r="L1949" s="290">
        <v>43510</v>
      </c>
      <c r="M1949" s="290" t="s">
        <v>3248</v>
      </c>
    </row>
    <row r="1950" spans="1:13" ht="15.5" hidden="1" thickTop="1" thickBot="1" x14ac:dyDescent="0.4">
      <c r="A1950" s="283" t="s">
        <v>3395</v>
      </c>
      <c r="B1950" s="284" t="e">
        <f>VLOOKUP(A1950,Lists!B:C,2,FALSE)</f>
        <v>#N/A</v>
      </c>
      <c r="C1950" s="284" t="e">
        <f>VLOOKUP(A1950,Lists!B:D,3,FALSE)</f>
        <v>#N/A</v>
      </c>
      <c r="D1950" s="285" t="s">
        <v>5108</v>
      </c>
      <c r="E1950" s="285">
        <v>0</v>
      </c>
      <c r="F1950" s="285"/>
      <c r="G1950" s="285" t="s">
        <v>731</v>
      </c>
      <c r="H1950" s="278">
        <f t="shared" si="60"/>
        <v>2</v>
      </c>
      <c r="I1950" s="251"/>
      <c r="J1950" s="285"/>
      <c r="K1950" s="278" t="e">
        <f t="shared" si="61"/>
        <v>#N/A</v>
      </c>
      <c r="L1950" s="286">
        <v>43510</v>
      </c>
      <c r="M1950" s="286" t="s">
        <v>3248</v>
      </c>
    </row>
    <row r="1951" spans="1:13" ht="15.5" hidden="1" thickTop="1" thickBot="1" x14ac:dyDescent="0.4">
      <c r="A1951" s="287" t="s">
        <v>3395</v>
      </c>
      <c r="B1951" s="288" t="e">
        <f>VLOOKUP(A1951,Lists!B:C,2,FALSE)</f>
        <v>#N/A</v>
      </c>
      <c r="C1951" s="288" t="e">
        <f>VLOOKUP(A1951,Lists!B:D,3,FALSE)</f>
        <v>#N/A</v>
      </c>
      <c r="D1951" s="289" t="s">
        <v>5109</v>
      </c>
      <c r="E1951" s="289">
        <v>0</v>
      </c>
      <c r="F1951" s="289"/>
      <c r="G1951" s="289" t="s">
        <v>731</v>
      </c>
      <c r="H1951" s="278">
        <f t="shared" si="60"/>
        <v>2</v>
      </c>
      <c r="I1951" s="252"/>
      <c r="J1951" s="289"/>
      <c r="K1951" s="278" t="e">
        <f t="shared" si="61"/>
        <v>#N/A</v>
      </c>
      <c r="L1951" s="290">
        <v>43510</v>
      </c>
      <c r="M1951" s="290" t="s">
        <v>3248</v>
      </c>
    </row>
    <row r="1952" spans="1:13" ht="15.5" hidden="1" thickTop="1" thickBot="1" x14ac:dyDescent="0.4">
      <c r="A1952" s="283" t="s">
        <v>3395</v>
      </c>
      <c r="B1952" s="284" t="e">
        <f>VLOOKUP(A1952,Lists!B:C,2,FALSE)</f>
        <v>#N/A</v>
      </c>
      <c r="C1952" s="284" t="e">
        <f>VLOOKUP(A1952,Lists!B:D,3,FALSE)</f>
        <v>#N/A</v>
      </c>
      <c r="D1952" s="285" t="s">
        <v>742</v>
      </c>
      <c r="E1952" s="285" t="s">
        <v>446</v>
      </c>
      <c r="F1952" s="285"/>
      <c r="G1952" s="285" t="s">
        <v>731</v>
      </c>
      <c r="H1952" s="278">
        <f t="shared" si="60"/>
        <v>2</v>
      </c>
      <c r="I1952" s="251"/>
      <c r="J1952" s="285"/>
      <c r="K1952" s="278" t="e">
        <f t="shared" si="61"/>
        <v>#N/A</v>
      </c>
      <c r="L1952" s="286">
        <v>43510</v>
      </c>
      <c r="M1952" s="286" t="s">
        <v>3248</v>
      </c>
    </row>
    <row r="1953" spans="1:13" ht="15.5" hidden="1" thickTop="1" thickBot="1" x14ac:dyDescent="0.4">
      <c r="A1953" s="287" t="s">
        <v>3395</v>
      </c>
      <c r="B1953" s="288" t="e">
        <f>VLOOKUP(A1953,Lists!B:C,2,FALSE)</f>
        <v>#N/A</v>
      </c>
      <c r="C1953" s="288" t="e">
        <f>VLOOKUP(A1953,Lists!B:D,3,FALSE)</f>
        <v>#N/A</v>
      </c>
      <c r="D1953" s="289" t="s">
        <v>752</v>
      </c>
      <c r="E1953" s="289">
        <v>208000</v>
      </c>
      <c r="F1953" s="289" t="s">
        <v>2028</v>
      </c>
      <c r="G1953" s="289" t="s">
        <v>731</v>
      </c>
      <c r="H1953" s="278">
        <f t="shared" si="60"/>
        <v>2</v>
      </c>
      <c r="I1953" s="252" t="s">
        <v>2057</v>
      </c>
      <c r="J1953" s="289" t="s">
        <v>2110</v>
      </c>
      <c r="K1953" s="278" t="e">
        <f t="shared" si="61"/>
        <v>#N/A</v>
      </c>
      <c r="L1953" s="290">
        <v>43510</v>
      </c>
      <c r="M1953" s="290" t="s">
        <v>3248</v>
      </c>
    </row>
    <row r="1954" spans="1:13" ht="15.5" hidden="1" thickTop="1" thickBot="1" x14ac:dyDescent="0.4">
      <c r="A1954" s="283" t="s">
        <v>3395</v>
      </c>
      <c r="B1954" s="284" t="e">
        <f>VLOOKUP(A1954,Lists!B:C,2,FALSE)</f>
        <v>#N/A</v>
      </c>
      <c r="C1954" s="284" t="e">
        <f>VLOOKUP(A1954,Lists!B:D,3,FALSE)</f>
        <v>#N/A</v>
      </c>
      <c r="D1954" s="285" t="s">
        <v>5110</v>
      </c>
      <c r="E1954" s="285">
        <v>0</v>
      </c>
      <c r="F1954" s="285"/>
      <c r="G1954" s="285" t="s">
        <v>731</v>
      </c>
      <c r="H1954" s="278">
        <f t="shared" si="60"/>
        <v>2</v>
      </c>
      <c r="I1954" s="251"/>
      <c r="J1954" s="285"/>
      <c r="K1954" s="278" t="e">
        <f t="shared" si="61"/>
        <v>#N/A</v>
      </c>
      <c r="L1954" s="286">
        <v>43510</v>
      </c>
      <c r="M1954" s="286" t="s">
        <v>3248</v>
      </c>
    </row>
    <row r="1955" spans="1:13" ht="15.5" hidden="1" thickTop="1" thickBot="1" x14ac:dyDescent="0.4">
      <c r="A1955" s="287" t="s">
        <v>3395</v>
      </c>
      <c r="B1955" s="288" t="e">
        <f>VLOOKUP(A1955,Lists!B:C,2,FALSE)</f>
        <v>#N/A</v>
      </c>
      <c r="C1955" s="288" t="e">
        <f>VLOOKUP(A1955,Lists!B:D,3,FALSE)</f>
        <v>#N/A</v>
      </c>
      <c r="D1955" s="289" t="s">
        <v>5111</v>
      </c>
      <c r="E1955" s="289">
        <v>57000</v>
      </c>
      <c r="F1955" s="289" t="s">
        <v>2028</v>
      </c>
      <c r="G1955" s="289" t="s">
        <v>731</v>
      </c>
      <c r="H1955" s="278">
        <f t="shared" si="60"/>
        <v>2</v>
      </c>
      <c r="I1955" s="252" t="s">
        <v>2057</v>
      </c>
      <c r="J1955" s="289" t="s">
        <v>2111</v>
      </c>
      <c r="K1955" s="278" t="e">
        <f t="shared" si="61"/>
        <v>#N/A</v>
      </c>
      <c r="L1955" s="290">
        <v>43510</v>
      </c>
      <c r="M1955" s="290" t="s">
        <v>3248</v>
      </c>
    </row>
    <row r="1956" spans="1:13" ht="15.5" hidden="1" thickTop="1" thickBot="1" x14ac:dyDescent="0.4">
      <c r="A1956" s="283" t="s">
        <v>3395</v>
      </c>
      <c r="B1956" s="284" t="e">
        <f>VLOOKUP(A1956,Lists!B:C,2,FALSE)</f>
        <v>#N/A</v>
      </c>
      <c r="C1956" s="284" t="e">
        <f>VLOOKUP(A1956,Lists!B:D,3,FALSE)</f>
        <v>#N/A</v>
      </c>
      <c r="D1956" s="285" t="s">
        <v>5112</v>
      </c>
      <c r="E1956" s="285">
        <v>86000</v>
      </c>
      <c r="F1956" s="285" t="s">
        <v>2028</v>
      </c>
      <c r="G1956" s="285" t="s">
        <v>731</v>
      </c>
      <c r="H1956" s="278">
        <f t="shared" si="60"/>
        <v>2</v>
      </c>
      <c r="I1956" s="251" t="s">
        <v>2057</v>
      </c>
      <c r="J1956" s="285" t="s">
        <v>2112</v>
      </c>
      <c r="K1956" s="278" t="e">
        <f t="shared" si="61"/>
        <v>#N/A</v>
      </c>
      <c r="L1956" s="286">
        <v>43510</v>
      </c>
      <c r="M1956" s="286" t="s">
        <v>3248</v>
      </c>
    </row>
    <row r="1957" spans="1:13" ht="15.5" hidden="1" thickTop="1" thickBot="1" x14ac:dyDescent="0.4">
      <c r="A1957" s="287" t="s">
        <v>3395</v>
      </c>
      <c r="B1957" s="288" t="e">
        <f>VLOOKUP(A1957,Lists!B:C,2,FALSE)</f>
        <v>#N/A</v>
      </c>
      <c r="C1957" s="288" t="e">
        <f>VLOOKUP(A1957,Lists!B:D,3,FALSE)</f>
        <v>#N/A</v>
      </c>
      <c r="D1957" s="289" t="s">
        <v>5113</v>
      </c>
      <c r="E1957" s="289">
        <v>65000</v>
      </c>
      <c r="F1957" s="289" t="s">
        <v>2028</v>
      </c>
      <c r="G1957" s="289" t="s">
        <v>731</v>
      </c>
      <c r="H1957" s="278">
        <f t="shared" si="60"/>
        <v>2</v>
      </c>
      <c r="I1957" s="252" t="s">
        <v>2057</v>
      </c>
      <c r="J1957" s="289" t="s">
        <v>2113</v>
      </c>
      <c r="K1957" s="278" t="e">
        <f t="shared" si="61"/>
        <v>#N/A</v>
      </c>
      <c r="L1957" s="290">
        <v>43510</v>
      </c>
      <c r="M1957" s="290" t="s">
        <v>3248</v>
      </c>
    </row>
    <row r="1958" spans="1:13" ht="15.5" hidden="1" thickTop="1" thickBot="1" x14ac:dyDescent="0.4">
      <c r="A1958" s="283" t="s">
        <v>3395</v>
      </c>
      <c r="B1958" s="284" t="e">
        <f>VLOOKUP(A1958,Lists!B:C,2,FALSE)</f>
        <v>#N/A</v>
      </c>
      <c r="C1958" s="284" t="e">
        <f>VLOOKUP(A1958,Lists!B:D,3,FALSE)</f>
        <v>#N/A</v>
      </c>
      <c r="D1958" s="285" t="s">
        <v>5114</v>
      </c>
      <c r="E1958" s="285">
        <v>0</v>
      </c>
      <c r="F1958" s="285"/>
      <c r="G1958" s="285" t="s">
        <v>731</v>
      </c>
      <c r="H1958" s="278">
        <f t="shared" si="60"/>
        <v>2</v>
      </c>
      <c r="I1958" s="251"/>
      <c r="J1958" s="285"/>
      <c r="K1958" s="278" t="e">
        <f t="shared" si="61"/>
        <v>#N/A</v>
      </c>
      <c r="L1958" s="286">
        <v>43510</v>
      </c>
      <c r="M1958" s="286" t="s">
        <v>3248</v>
      </c>
    </row>
    <row r="1959" spans="1:13" ht="15.5" hidden="1" thickTop="1" thickBot="1" x14ac:dyDescent="0.4">
      <c r="A1959" s="287" t="s">
        <v>3395</v>
      </c>
      <c r="B1959" s="288" t="e">
        <f>VLOOKUP(A1959,Lists!B:C,2,FALSE)</f>
        <v>#N/A</v>
      </c>
      <c r="C1959" s="288" t="e">
        <f>VLOOKUP(A1959,Lists!B:D,3,FALSE)</f>
        <v>#N/A</v>
      </c>
      <c r="D1959" s="289" t="s">
        <v>688</v>
      </c>
      <c r="E1959" s="289">
        <v>3</v>
      </c>
      <c r="F1959" s="289"/>
      <c r="G1959" s="289" t="s">
        <v>731</v>
      </c>
      <c r="H1959" s="278">
        <f t="shared" si="60"/>
        <v>2</v>
      </c>
      <c r="I1959" s="252"/>
      <c r="J1959" s="289" t="s">
        <v>2114</v>
      </c>
      <c r="K1959" s="278" t="e">
        <f t="shared" si="61"/>
        <v>#N/A</v>
      </c>
      <c r="L1959" s="290">
        <v>43510</v>
      </c>
      <c r="M1959" s="290" t="s">
        <v>3248</v>
      </c>
    </row>
    <row r="1960" spans="1:13" ht="15.5" hidden="1" thickTop="1" thickBot="1" x14ac:dyDescent="0.4">
      <c r="A1960" s="283" t="s">
        <v>3395</v>
      </c>
      <c r="B1960" s="284" t="e">
        <f>VLOOKUP(A1960,Lists!B:C,2,FALSE)</f>
        <v>#N/A</v>
      </c>
      <c r="C1960" s="284" t="e">
        <f>VLOOKUP(A1960,Lists!B:D,3,FALSE)</f>
        <v>#N/A</v>
      </c>
      <c r="D1960" s="285" t="s">
        <v>5115</v>
      </c>
      <c r="E1960" s="285">
        <v>88</v>
      </c>
      <c r="F1960" s="285" t="s">
        <v>2025</v>
      </c>
      <c r="G1960" s="285" t="s">
        <v>731</v>
      </c>
      <c r="H1960" s="278">
        <f t="shared" si="60"/>
        <v>2</v>
      </c>
      <c r="I1960" s="251" t="s">
        <v>2055</v>
      </c>
      <c r="J1960" s="285" t="s">
        <v>2101</v>
      </c>
      <c r="K1960" s="278" t="e">
        <f t="shared" si="61"/>
        <v>#N/A</v>
      </c>
      <c r="L1960" s="286">
        <v>43510</v>
      </c>
      <c r="M1960" s="286" t="s">
        <v>3248</v>
      </c>
    </row>
    <row r="1961" spans="1:13" ht="15.5" hidden="1" thickTop="1" thickBot="1" x14ac:dyDescent="0.4">
      <c r="A1961" s="287" t="s">
        <v>3395</v>
      </c>
      <c r="B1961" s="288" t="e">
        <f>VLOOKUP(A1961,Lists!B:C,2,FALSE)</f>
        <v>#N/A</v>
      </c>
      <c r="C1961" s="288" t="e">
        <f>VLOOKUP(A1961,Lists!B:D,3,FALSE)</f>
        <v>#N/A</v>
      </c>
      <c r="D1961" s="289" t="s">
        <v>691</v>
      </c>
      <c r="E1961" s="289">
        <v>0</v>
      </c>
      <c r="F1961" s="289"/>
      <c r="G1961" s="289" t="s">
        <v>731</v>
      </c>
      <c r="H1961" s="278">
        <f t="shared" si="60"/>
        <v>2</v>
      </c>
      <c r="I1961" s="252"/>
      <c r="J1961" s="289"/>
      <c r="K1961" s="278" t="e">
        <f t="shared" si="61"/>
        <v>#N/A</v>
      </c>
      <c r="L1961" s="290">
        <v>43510</v>
      </c>
      <c r="M1961" s="290" t="s">
        <v>3248</v>
      </c>
    </row>
    <row r="1962" spans="1:13" ht="15.5" hidden="1" thickTop="1" thickBot="1" x14ac:dyDescent="0.4">
      <c r="A1962" s="283" t="s">
        <v>3395</v>
      </c>
      <c r="B1962" s="284" t="e">
        <f>VLOOKUP(A1962,Lists!B:C,2,FALSE)</f>
        <v>#N/A</v>
      </c>
      <c r="C1962" s="284" t="e">
        <f>VLOOKUP(A1962,Lists!B:D,3,FALSE)</f>
        <v>#N/A</v>
      </c>
      <c r="D1962" s="285" t="s">
        <v>692</v>
      </c>
      <c r="E1962" s="285">
        <v>0</v>
      </c>
      <c r="F1962" s="285"/>
      <c r="G1962" s="285" t="s">
        <v>731</v>
      </c>
      <c r="H1962" s="278">
        <f t="shared" si="60"/>
        <v>2</v>
      </c>
      <c r="I1962" s="251"/>
      <c r="J1962" s="285"/>
      <c r="K1962" s="278" t="e">
        <f t="shared" si="61"/>
        <v>#N/A</v>
      </c>
      <c r="L1962" s="286">
        <v>43510</v>
      </c>
      <c r="M1962" s="286" t="s">
        <v>3248</v>
      </c>
    </row>
    <row r="1963" spans="1:13" ht="15.5" hidden="1" thickTop="1" thickBot="1" x14ac:dyDescent="0.4">
      <c r="A1963" s="287" t="s">
        <v>3395</v>
      </c>
      <c r="B1963" s="288" t="e">
        <f>VLOOKUP(A1963,Lists!B:C,2,FALSE)</f>
        <v>#N/A</v>
      </c>
      <c r="C1963" s="288" t="e">
        <f>VLOOKUP(A1963,Lists!B:D,3,FALSE)</f>
        <v>#N/A</v>
      </c>
      <c r="D1963" s="289" t="s">
        <v>643</v>
      </c>
      <c r="E1963" s="289">
        <v>0</v>
      </c>
      <c r="F1963" s="289"/>
      <c r="G1963" s="289" t="s">
        <v>731</v>
      </c>
      <c r="H1963" s="278">
        <f t="shared" si="60"/>
        <v>2</v>
      </c>
      <c r="I1963" s="252"/>
      <c r="J1963" s="289"/>
      <c r="K1963" s="278" t="e">
        <f t="shared" si="61"/>
        <v>#N/A</v>
      </c>
      <c r="L1963" s="290">
        <v>43510</v>
      </c>
      <c r="M1963" s="290" t="s">
        <v>3248</v>
      </c>
    </row>
    <row r="1964" spans="1:13" ht="15.5" hidden="1" thickTop="1" thickBot="1" x14ac:dyDescent="0.4">
      <c r="A1964" s="283" t="s">
        <v>3395</v>
      </c>
      <c r="B1964" s="284" t="e">
        <f>VLOOKUP(A1964,Lists!B:C,2,FALSE)</f>
        <v>#N/A</v>
      </c>
      <c r="C1964" s="284" t="e">
        <f>VLOOKUP(A1964,Lists!B:D,3,FALSE)</f>
        <v>#N/A</v>
      </c>
      <c r="D1964" s="285" t="s">
        <v>644</v>
      </c>
      <c r="E1964" s="285">
        <v>0</v>
      </c>
      <c r="F1964" s="285"/>
      <c r="G1964" s="285" t="s">
        <v>731</v>
      </c>
      <c r="H1964" s="278">
        <f t="shared" si="60"/>
        <v>2</v>
      </c>
      <c r="I1964" s="251"/>
      <c r="J1964" s="285"/>
      <c r="K1964" s="278" t="e">
        <f t="shared" si="61"/>
        <v>#N/A</v>
      </c>
      <c r="L1964" s="286">
        <v>43510</v>
      </c>
      <c r="M1964" s="286" t="s">
        <v>3248</v>
      </c>
    </row>
    <row r="1965" spans="1:13" ht="15.5" hidden="1" thickTop="1" thickBot="1" x14ac:dyDescent="0.4">
      <c r="A1965" s="287" t="s">
        <v>3395</v>
      </c>
      <c r="B1965" s="288" t="e">
        <f>VLOOKUP(A1965,Lists!B:C,2,FALSE)</f>
        <v>#N/A</v>
      </c>
      <c r="C1965" s="288" t="e">
        <f>VLOOKUP(A1965,Lists!B:D,3,FALSE)</f>
        <v>#N/A</v>
      </c>
      <c r="D1965" s="289" t="s">
        <v>645</v>
      </c>
      <c r="E1965" s="289">
        <v>0</v>
      </c>
      <c r="F1965" s="289"/>
      <c r="G1965" s="289" t="s">
        <v>731</v>
      </c>
      <c r="H1965" s="278">
        <f t="shared" si="60"/>
        <v>2</v>
      </c>
      <c r="I1965" s="252"/>
      <c r="J1965" s="289"/>
      <c r="K1965" s="278" t="e">
        <f t="shared" si="61"/>
        <v>#N/A</v>
      </c>
      <c r="L1965" s="290">
        <v>43510</v>
      </c>
      <c r="M1965" s="290" t="s">
        <v>3248</v>
      </c>
    </row>
    <row r="1966" spans="1:13" ht="15.5" hidden="1" thickTop="1" thickBot="1" x14ac:dyDescent="0.4">
      <c r="A1966" s="283" t="s">
        <v>3395</v>
      </c>
      <c r="B1966" s="284" t="e">
        <f>VLOOKUP(A1966,Lists!B:C,2,FALSE)</f>
        <v>#N/A</v>
      </c>
      <c r="C1966" s="284" t="e">
        <f>VLOOKUP(A1966,Lists!B:D,3,FALSE)</f>
        <v>#N/A</v>
      </c>
      <c r="D1966" s="285" t="s">
        <v>646</v>
      </c>
      <c r="E1966" s="285">
        <v>0</v>
      </c>
      <c r="F1966" s="285"/>
      <c r="G1966" s="285" t="s">
        <v>731</v>
      </c>
      <c r="H1966" s="278">
        <f t="shared" si="60"/>
        <v>2</v>
      </c>
      <c r="I1966" s="251"/>
      <c r="J1966" s="285"/>
      <c r="K1966" s="278" t="e">
        <f t="shared" si="61"/>
        <v>#N/A</v>
      </c>
      <c r="L1966" s="286">
        <v>43510</v>
      </c>
      <c r="M1966" s="286" t="s">
        <v>3248</v>
      </c>
    </row>
    <row r="1967" spans="1:13" ht="15.5" hidden="1" thickTop="1" thickBot="1" x14ac:dyDescent="0.4">
      <c r="A1967" s="287" t="s">
        <v>3395</v>
      </c>
      <c r="B1967" s="288" t="e">
        <f>VLOOKUP(A1967,Lists!B:C,2,FALSE)</f>
        <v>#N/A</v>
      </c>
      <c r="C1967" s="288" t="e">
        <f>VLOOKUP(A1967,Lists!B:D,3,FALSE)</f>
        <v>#N/A</v>
      </c>
      <c r="D1967" s="289" t="s">
        <v>647</v>
      </c>
      <c r="E1967" s="289">
        <v>0</v>
      </c>
      <c r="F1967" s="289"/>
      <c r="G1967" s="289" t="s">
        <v>731</v>
      </c>
      <c r="H1967" s="278">
        <f t="shared" si="60"/>
        <v>2</v>
      </c>
      <c r="I1967" s="252"/>
      <c r="J1967" s="289"/>
      <c r="K1967" s="278" t="e">
        <f t="shared" si="61"/>
        <v>#N/A</v>
      </c>
      <c r="L1967" s="290">
        <v>43510</v>
      </c>
      <c r="M1967" s="290" t="s">
        <v>3248</v>
      </c>
    </row>
    <row r="1968" spans="1:13" ht="15.5" hidden="1" thickTop="1" thickBot="1" x14ac:dyDescent="0.4">
      <c r="A1968" s="283" t="s">
        <v>3395</v>
      </c>
      <c r="B1968" s="284" t="e">
        <f>VLOOKUP(A1968,Lists!B:C,2,FALSE)</f>
        <v>#N/A</v>
      </c>
      <c r="C1968" s="284" t="e">
        <f>VLOOKUP(A1968,Lists!B:D,3,FALSE)</f>
        <v>#N/A</v>
      </c>
      <c r="D1968" s="285" t="s">
        <v>648</v>
      </c>
      <c r="E1968" s="285">
        <v>0</v>
      </c>
      <c r="F1968" s="285"/>
      <c r="G1968" s="285" t="s">
        <v>731</v>
      </c>
      <c r="H1968" s="278">
        <f t="shared" si="60"/>
        <v>2</v>
      </c>
      <c r="I1968" s="251"/>
      <c r="J1968" s="285"/>
      <c r="K1968" s="278" t="e">
        <f t="shared" si="61"/>
        <v>#N/A</v>
      </c>
      <c r="L1968" s="286">
        <v>43510</v>
      </c>
      <c r="M1968" s="286" t="s">
        <v>3248</v>
      </c>
    </row>
    <row r="1969" spans="1:13" ht="15.5" hidden="1" thickTop="1" thickBot="1" x14ac:dyDescent="0.4">
      <c r="A1969" s="287" t="s">
        <v>3395</v>
      </c>
      <c r="B1969" s="288" t="e">
        <f>VLOOKUP(A1969,Lists!B:C,2,FALSE)</f>
        <v>#N/A</v>
      </c>
      <c r="C1969" s="288" t="e">
        <f>VLOOKUP(A1969,Lists!B:D,3,FALSE)</f>
        <v>#N/A</v>
      </c>
      <c r="D1969" s="289" t="s">
        <v>649</v>
      </c>
      <c r="E1969" s="289">
        <v>0</v>
      </c>
      <c r="F1969" s="289"/>
      <c r="G1969" s="289" t="s">
        <v>731</v>
      </c>
      <c r="H1969" s="278">
        <f t="shared" si="60"/>
        <v>2</v>
      </c>
      <c r="I1969" s="252"/>
      <c r="J1969" s="289"/>
      <c r="K1969" s="278" t="e">
        <f t="shared" si="61"/>
        <v>#N/A</v>
      </c>
      <c r="L1969" s="290">
        <v>43510</v>
      </c>
      <c r="M1969" s="290" t="s">
        <v>3248</v>
      </c>
    </row>
    <row r="1970" spans="1:13" ht="15.5" hidden="1" thickTop="1" thickBot="1" x14ac:dyDescent="0.4">
      <c r="A1970" s="283" t="s">
        <v>3395</v>
      </c>
      <c r="B1970" s="284" t="e">
        <f>VLOOKUP(A1970,Lists!B:C,2,FALSE)</f>
        <v>#N/A</v>
      </c>
      <c r="C1970" s="284" t="e">
        <f>VLOOKUP(A1970,Lists!B:D,3,FALSE)</f>
        <v>#N/A</v>
      </c>
      <c r="D1970" s="285" t="s">
        <v>650</v>
      </c>
      <c r="E1970" s="285">
        <v>0</v>
      </c>
      <c r="F1970" s="285"/>
      <c r="G1970" s="285" t="s">
        <v>731</v>
      </c>
      <c r="H1970" s="278">
        <f t="shared" si="60"/>
        <v>2</v>
      </c>
      <c r="I1970" s="251"/>
      <c r="J1970" s="285"/>
      <c r="K1970" s="278" t="e">
        <f t="shared" si="61"/>
        <v>#N/A</v>
      </c>
      <c r="L1970" s="286">
        <v>43510</v>
      </c>
      <c r="M1970" s="286" t="s">
        <v>3248</v>
      </c>
    </row>
    <row r="1971" spans="1:13" ht="15.5" hidden="1" thickTop="1" thickBot="1" x14ac:dyDescent="0.4">
      <c r="A1971" s="287" t="s">
        <v>3395</v>
      </c>
      <c r="B1971" s="288" t="e">
        <f>VLOOKUP(A1971,Lists!B:C,2,FALSE)</f>
        <v>#N/A</v>
      </c>
      <c r="C1971" s="288" t="e">
        <f>VLOOKUP(A1971,Lists!B:D,3,FALSE)</f>
        <v>#N/A</v>
      </c>
      <c r="D1971" s="289" t="s">
        <v>651</v>
      </c>
      <c r="E1971" s="289">
        <v>0</v>
      </c>
      <c r="F1971" s="289"/>
      <c r="G1971" s="289" t="s">
        <v>731</v>
      </c>
      <c r="H1971" s="278">
        <f t="shared" si="60"/>
        <v>2</v>
      </c>
      <c r="I1971" s="252"/>
      <c r="J1971" s="289"/>
      <c r="K1971" s="278" t="e">
        <f t="shared" si="61"/>
        <v>#N/A</v>
      </c>
      <c r="L1971" s="290">
        <v>43510</v>
      </c>
      <c r="M1971" s="290" t="s">
        <v>3248</v>
      </c>
    </row>
    <row r="1972" spans="1:13" ht="15.5" hidden="1" thickTop="1" thickBot="1" x14ac:dyDescent="0.4">
      <c r="A1972" s="283" t="s">
        <v>2977</v>
      </c>
      <c r="B1972" s="284" t="str">
        <f>VLOOKUP(A1972,Lists!B:C,2,FALSE)</f>
        <v>SSD001</v>
      </c>
      <c r="C1972" s="284" t="str">
        <f>VLOOKUP(A1972,Lists!B:D,3,FALSE)</f>
        <v>SSD</v>
      </c>
      <c r="D1972" s="285" t="s">
        <v>522</v>
      </c>
      <c r="E1972" s="285">
        <v>12360000</v>
      </c>
      <c r="F1972" s="285" t="s">
        <v>2029</v>
      </c>
      <c r="G1972" s="285" t="s">
        <v>731</v>
      </c>
      <c r="H1972" s="278">
        <f t="shared" si="60"/>
        <v>2</v>
      </c>
      <c r="I1972" s="251" t="s">
        <v>2058</v>
      </c>
      <c r="J1972" s="285" t="s">
        <v>2115</v>
      </c>
      <c r="K1972" s="278" t="str">
        <f t="shared" si="61"/>
        <v>SSD001Total population</v>
      </c>
      <c r="L1972" s="286">
        <v>43510</v>
      </c>
      <c r="M1972" s="286" t="s">
        <v>3248</v>
      </c>
    </row>
    <row r="1973" spans="1:13" ht="15.5" hidden="1" thickTop="1" thickBot="1" x14ac:dyDescent="0.4">
      <c r="A1973" s="287" t="s">
        <v>2977</v>
      </c>
      <c r="B1973" s="288" t="str">
        <f>VLOOKUP(A1973,Lists!B:C,2,FALSE)</f>
        <v>SSD001</v>
      </c>
      <c r="C1973" s="288" t="str">
        <f>VLOOKUP(A1973,Lists!B:D,3,FALSE)</f>
        <v>SSD</v>
      </c>
      <c r="D1973" s="289" t="s">
        <v>660</v>
      </c>
      <c r="E1973" s="289">
        <v>659000</v>
      </c>
      <c r="F1973" s="289" t="s">
        <v>2030</v>
      </c>
      <c r="G1973" s="289" t="s">
        <v>731</v>
      </c>
      <c r="H1973" s="278">
        <f t="shared" si="60"/>
        <v>2</v>
      </c>
      <c r="I1973" s="252" t="s">
        <v>2059</v>
      </c>
      <c r="J1973" s="289" t="s">
        <v>2116</v>
      </c>
      <c r="K1973" s="278" t="str">
        <f t="shared" si="61"/>
        <v>SSD001Landmass affected</v>
      </c>
      <c r="L1973" s="290">
        <v>43510</v>
      </c>
      <c r="M1973" s="290" t="s">
        <v>3248</v>
      </c>
    </row>
    <row r="1974" spans="1:13" ht="15.5" hidden="1" thickTop="1" thickBot="1" x14ac:dyDescent="0.4">
      <c r="A1974" s="283" t="s">
        <v>2977</v>
      </c>
      <c r="B1974" s="284" t="str">
        <f>VLOOKUP(A1974,Lists!B:C,2,FALSE)</f>
        <v>SSD001</v>
      </c>
      <c r="C1974" s="284" t="str">
        <f>VLOOKUP(A1974,Lists!B:D,3,FALSE)</f>
        <v>SSD</v>
      </c>
      <c r="D1974" s="285" t="s">
        <v>737</v>
      </c>
      <c r="E1974" s="285">
        <v>12360000</v>
      </c>
      <c r="F1974" s="285" t="s">
        <v>2029</v>
      </c>
      <c r="G1974" s="285" t="s">
        <v>731</v>
      </c>
      <c r="H1974" s="278">
        <f t="shared" si="60"/>
        <v>2</v>
      </c>
      <c r="I1974" s="251" t="s">
        <v>2058</v>
      </c>
      <c r="J1974" s="285" t="s">
        <v>2115</v>
      </c>
      <c r="K1974" s="278" t="str">
        <f t="shared" si="61"/>
        <v>SSD001People exposed</v>
      </c>
      <c r="L1974" s="286">
        <v>43510</v>
      </c>
      <c r="M1974" s="286" t="s">
        <v>3248</v>
      </c>
    </row>
    <row r="1975" spans="1:13" ht="15.5" hidden="1" thickTop="1" thickBot="1" x14ac:dyDescent="0.4">
      <c r="A1975" s="287" t="s">
        <v>2977</v>
      </c>
      <c r="B1975" s="288" t="str">
        <f>VLOOKUP(A1975,Lists!B:C,2,FALSE)</f>
        <v>SSD001</v>
      </c>
      <c r="C1975" s="288" t="str">
        <f>VLOOKUP(A1975,Lists!B:D,3,FALSE)</f>
        <v>SSD</v>
      </c>
      <c r="D1975" s="289" t="s">
        <v>533</v>
      </c>
      <c r="E1975" s="289">
        <v>12360000</v>
      </c>
      <c r="F1975" s="289" t="s">
        <v>2029</v>
      </c>
      <c r="G1975" s="289" t="s">
        <v>731</v>
      </c>
      <c r="H1975" s="278">
        <f t="shared" si="60"/>
        <v>2</v>
      </c>
      <c r="I1975" s="252" t="s">
        <v>2058</v>
      </c>
      <c r="J1975" s="289" t="s">
        <v>2115</v>
      </c>
      <c r="K1975" s="278" t="str">
        <f t="shared" si="61"/>
        <v>SSD001People affected</v>
      </c>
      <c r="L1975" s="290">
        <v>43510</v>
      </c>
      <c r="M1975" s="290" t="s">
        <v>3248</v>
      </c>
    </row>
    <row r="1976" spans="1:13" ht="15.5" thickTop="1" thickBot="1" x14ac:dyDescent="0.4">
      <c r="A1976" s="283" t="s">
        <v>2977</v>
      </c>
      <c r="B1976" s="284" t="str">
        <f>VLOOKUP(A1976,Lists!B:C,2,FALSE)</f>
        <v>SSD001</v>
      </c>
      <c r="C1976" s="284" t="str">
        <f>VLOOKUP(A1976,Lists!B:D,3,FALSE)</f>
        <v>SSD</v>
      </c>
      <c r="D1976" s="285" t="s">
        <v>666</v>
      </c>
      <c r="E1976" s="285">
        <v>4200000</v>
      </c>
      <c r="F1976" s="285" t="s">
        <v>2031</v>
      </c>
      <c r="G1976" s="285" t="s">
        <v>731</v>
      </c>
      <c r="H1976" s="278">
        <f t="shared" si="60"/>
        <v>2</v>
      </c>
      <c r="I1976" s="251" t="s">
        <v>2060</v>
      </c>
      <c r="J1976" s="285" t="s">
        <v>2117</v>
      </c>
      <c r="K1976" s="278" t="str">
        <f t="shared" si="61"/>
        <v>SSD001People displaced</v>
      </c>
      <c r="L1976" s="286">
        <v>43510</v>
      </c>
      <c r="M1976" s="286" t="s">
        <v>3248</v>
      </c>
    </row>
    <row r="1977" spans="1:13" ht="15.5" hidden="1" thickTop="1" thickBot="1" x14ac:dyDescent="0.4">
      <c r="A1977" s="287" t="s">
        <v>2977</v>
      </c>
      <c r="B1977" s="288" t="str">
        <f>VLOOKUP(A1977,Lists!B:C,2,FALSE)</f>
        <v>SSD001</v>
      </c>
      <c r="C1977" s="288" t="str">
        <f>VLOOKUP(A1977,Lists!B:D,3,FALSE)</f>
        <v>SSD</v>
      </c>
      <c r="D1977" s="289" t="s">
        <v>5028</v>
      </c>
      <c r="E1977" s="289">
        <v>1655000</v>
      </c>
      <c r="F1977" s="289" t="s">
        <v>2032</v>
      </c>
      <c r="G1977" s="289" t="s">
        <v>731</v>
      </c>
      <c r="H1977" s="278">
        <f t="shared" si="60"/>
        <v>2</v>
      </c>
      <c r="I1977" s="252" t="s">
        <v>2061</v>
      </c>
      <c r="J1977" s="289" t="s">
        <v>2118</v>
      </c>
      <c r="K1977" s="278" t="str">
        <f t="shared" si="61"/>
        <v>SSD001Illness cases reported</v>
      </c>
      <c r="L1977" s="290">
        <v>43510</v>
      </c>
      <c r="M1977" s="290" t="s">
        <v>3248</v>
      </c>
    </row>
    <row r="1978" spans="1:13" ht="15.5" hidden="1" thickTop="1" thickBot="1" x14ac:dyDescent="0.4">
      <c r="A1978" s="283" t="s">
        <v>2977</v>
      </c>
      <c r="B1978" s="284" t="str">
        <f>VLOOKUP(A1978,Lists!B:C,2,FALSE)</f>
        <v>SSD001</v>
      </c>
      <c r="C1978" s="284" t="str">
        <f>VLOOKUP(A1978,Lists!B:D,3,FALSE)</f>
        <v>SSD</v>
      </c>
      <c r="D1978" s="285" t="s">
        <v>5027</v>
      </c>
      <c r="E1978" s="285" t="s">
        <v>446</v>
      </c>
      <c r="F1978" s="285"/>
      <c r="G1978" s="285" t="s">
        <v>731</v>
      </c>
      <c r="H1978" s="278">
        <f t="shared" si="60"/>
        <v>2</v>
      </c>
      <c r="I1978" s="251"/>
      <c r="J1978" s="285"/>
      <c r="K1978" s="278" t="str">
        <f t="shared" si="61"/>
        <v>SSD001Injuries reported</v>
      </c>
      <c r="L1978" s="286">
        <v>43510</v>
      </c>
      <c r="M1978" s="286" t="s">
        <v>3248</v>
      </c>
    </row>
    <row r="1979" spans="1:13" ht="15.5" hidden="1" thickTop="1" thickBot="1" x14ac:dyDescent="0.4">
      <c r="A1979" s="287" t="s">
        <v>2977</v>
      </c>
      <c r="B1979" s="288" t="str">
        <f>VLOOKUP(A1979,Lists!B:C,2,FALSE)</f>
        <v>SSD001</v>
      </c>
      <c r="C1979" s="288" t="str">
        <f>VLOOKUP(A1979,Lists!B:D,3,FALSE)</f>
        <v>SSD</v>
      </c>
      <c r="D1979" s="289" t="s">
        <v>5029</v>
      </c>
      <c r="E1979" s="289">
        <v>554</v>
      </c>
      <c r="F1979" s="289" t="s">
        <v>1399</v>
      </c>
      <c r="G1979" s="289" t="s">
        <v>731</v>
      </c>
      <c r="H1979" s="278">
        <f t="shared" si="60"/>
        <v>2</v>
      </c>
      <c r="I1979" s="252" t="s">
        <v>1354</v>
      </c>
      <c r="J1979" s="289" t="s">
        <v>2119</v>
      </c>
      <c r="K1979" s="278" t="str">
        <f t="shared" si="61"/>
        <v>SSD001Fatalities reported</v>
      </c>
      <c r="L1979" s="290">
        <v>43510</v>
      </c>
      <c r="M1979" s="290" t="s">
        <v>3248</v>
      </c>
    </row>
    <row r="1980" spans="1:13" ht="15.5" hidden="1" thickTop="1" thickBot="1" x14ac:dyDescent="0.4">
      <c r="A1980" s="283" t="s">
        <v>2977</v>
      </c>
      <c r="B1980" s="284" t="str">
        <f>VLOOKUP(A1980,Lists!B:C,2,FALSE)</f>
        <v>SSD001</v>
      </c>
      <c r="C1980" s="284" t="str">
        <f>VLOOKUP(A1980,Lists!B:D,3,FALSE)</f>
        <v>SSD</v>
      </c>
      <c r="D1980" s="285" t="s">
        <v>5108</v>
      </c>
      <c r="E1980" s="285" t="s">
        <v>446</v>
      </c>
      <c r="F1980" s="285"/>
      <c r="G1980" s="285" t="s">
        <v>731</v>
      </c>
      <c r="H1980" s="278">
        <f t="shared" si="60"/>
        <v>2</v>
      </c>
      <c r="I1980" s="251"/>
      <c r="J1980" s="285"/>
      <c r="K1980" s="278" t="str">
        <f t="shared" si="61"/>
        <v>SSD001Buildings damaged</v>
      </c>
      <c r="L1980" s="286">
        <v>43510</v>
      </c>
      <c r="M1980" s="286" t="s">
        <v>3248</v>
      </c>
    </row>
    <row r="1981" spans="1:13" ht="15.5" hidden="1" thickTop="1" thickBot="1" x14ac:dyDescent="0.4">
      <c r="A1981" s="287" t="s">
        <v>2977</v>
      </c>
      <c r="B1981" s="288" t="str">
        <f>VLOOKUP(A1981,Lists!B:C,2,FALSE)</f>
        <v>SSD001</v>
      </c>
      <c r="C1981" s="288" t="str">
        <f>VLOOKUP(A1981,Lists!B:D,3,FALSE)</f>
        <v>SSD</v>
      </c>
      <c r="D1981" s="289" t="s">
        <v>5109</v>
      </c>
      <c r="E1981" s="289" t="s">
        <v>446</v>
      </c>
      <c r="F1981" s="289"/>
      <c r="G1981" s="289" t="s">
        <v>446</v>
      </c>
      <c r="H1981" s="278" t="str">
        <f t="shared" si="60"/>
        <v>x</v>
      </c>
      <c r="I1981" s="252"/>
      <c r="J1981" s="289"/>
      <c r="K1981" s="278" t="str">
        <f t="shared" si="61"/>
        <v>SSD001Buildings destroyed</v>
      </c>
      <c r="L1981" s="290">
        <v>43510</v>
      </c>
      <c r="M1981" s="290" t="s">
        <v>3248</v>
      </c>
    </row>
    <row r="1982" spans="1:13" ht="15.5" hidden="1" thickTop="1" thickBot="1" x14ac:dyDescent="0.4">
      <c r="A1982" s="283" t="s">
        <v>2977</v>
      </c>
      <c r="B1982" s="284" t="str">
        <f>VLOOKUP(A1982,Lists!B:C,2,FALSE)</f>
        <v>SSD001</v>
      </c>
      <c r="C1982" s="284" t="str">
        <f>VLOOKUP(A1982,Lists!B:D,3,FALSE)</f>
        <v>SSD</v>
      </c>
      <c r="D1982" s="285" t="s">
        <v>742</v>
      </c>
      <c r="E1982" s="285">
        <v>14369</v>
      </c>
      <c r="F1982" s="285" t="s">
        <v>516</v>
      </c>
      <c r="G1982" s="285" t="s">
        <v>731</v>
      </c>
      <c r="H1982" s="278">
        <f t="shared" si="60"/>
        <v>2</v>
      </c>
      <c r="I1982" s="251" t="s">
        <v>2062</v>
      </c>
      <c r="J1982" s="285" t="s">
        <v>2120</v>
      </c>
      <c r="K1982" s="278" t="str">
        <f t="shared" si="61"/>
        <v>SSD001Economic Losses</v>
      </c>
      <c r="L1982" s="286">
        <v>43510</v>
      </c>
      <c r="M1982" s="286" t="s">
        <v>3248</v>
      </c>
    </row>
    <row r="1983" spans="1:13" ht="15.5" hidden="1" thickTop="1" thickBot="1" x14ac:dyDescent="0.4">
      <c r="A1983" s="287" t="s">
        <v>2977</v>
      </c>
      <c r="B1983" s="288" t="str">
        <f>VLOOKUP(A1983,Lists!B:C,2,FALSE)</f>
        <v>SSD001</v>
      </c>
      <c r="C1983" s="288" t="str">
        <f>VLOOKUP(A1983,Lists!B:D,3,FALSE)</f>
        <v>SSD</v>
      </c>
      <c r="D1983" s="289" t="s">
        <v>752</v>
      </c>
      <c r="E1983" s="289">
        <v>7100000</v>
      </c>
      <c r="F1983" s="289" t="s">
        <v>2031</v>
      </c>
      <c r="G1983" s="289" t="s">
        <v>731</v>
      </c>
      <c r="H1983" s="278">
        <f t="shared" si="60"/>
        <v>2</v>
      </c>
      <c r="I1983" s="252" t="s">
        <v>2060</v>
      </c>
      <c r="J1983" s="289" t="s">
        <v>2121</v>
      </c>
      <c r="K1983" s="278" t="str">
        <f t="shared" si="61"/>
        <v>SSD001People in Need</v>
      </c>
      <c r="L1983" s="290">
        <v>43510</v>
      </c>
      <c r="M1983" s="290" t="s">
        <v>3248</v>
      </c>
    </row>
    <row r="1984" spans="1:13" ht="15.5" hidden="1" thickTop="1" thickBot="1" x14ac:dyDescent="0.4">
      <c r="A1984" s="283" t="s">
        <v>2977</v>
      </c>
      <c r="B1984" s="284" t="str">
        <f>VLOOKUP(A1984,Lists!B:C,2,FALSE)</f>
        <v>SSD001</v>
      </c>
      <c r="C1984" s="284" t="str">
        <f>VLOOKUP(A1984,Lists!B:D,3,FALSE)</f>
        <v>SSD</v>
      </c>
      <c r="D1984" s="285" t="s">
        <v>5110</v>
      </c>
      <c r="E1984" s="285">
        <v>0</v>
      </c>
      <c r="F1984" s="285"/>
      <c r="G1984" s="285" t="s">
        <v>731</v>
      </c>
      <c r="H1984" s="278">
        <f t="shared" si="60"/>
        <v>2</v>
      </c>
      <c r="I1984" s="251"/>
      <c r="J1984" s="285"/>
      <c r="K1984" s="278" t="str">
        <f t="shared" si="61"/>
        <v>SSD001Minimal humanitarian conditions - Level 1</v>
      </c>
      <c r="L1984" s="286">
        <v>43510</v>
      </c>
      <c r="M1984" s="286" t="s">
        <v>3248</v>
      </c>
    </row>
    <row r="1985" spans="1:13" ht="15.5" hidden="1" thickTop="1" thickBot="1" x14ac:dyDescent="0.4">
      <c r="A1985" s="287" t="s">
        <v>2977</v>
      </c>
      <c r="B1985" s="288" t="str">
        <f>VLOOKUP(A1985,Lists!B:C,2,FALSE)</f>
        <v>SSD001</v>
      </c>
      <c r="C1985" s="288" t="str">
        <f>VLOOKUP(A1985,Lists!B:D,3,FALSE)</f>
        <v>SSD</v>
      </c>
      <c r="D1985" s="289" t="s">
        <v>5111</v>
      </c>
      <c r="E1985" s="289">
        <v>190000</v>
      </c>
      <c r="F1985" s="289" t="s">
        <v>2031</v>
      </c>
      <c r="G1985" s="289" t="s">
        <v>731</v>
      </c>
      <c r="H1985" s="278">
        <f t="shared" si="60"/>
        <v>2</v>
      </c>
      <c r="I1985" s="252" t="s">
        <v>2060</v>
      </c>
      <c r="J1985" s="289" t="s">
        <v>2122</v>
      </c>
      <c r="K1985" s="278" t="str">
        <f t="shared" si="61"/>
        <v>SSD001Stressed humanitarian conditions - Level 2</v>
      </c>
      <c r="L1985" s="290">
        <v>43510</v>
      </c>
      <c r="M1985" s="290" t="s">
        <v>3248</v>
      </c>
    </row>
    <row r="1986" spans="1:13" ht="15.5" hidden="1" thickTop="1" thickBot="1" x14ac:dyDescent="0.4">
      <c r="A1986" s="283" t="s">
        <v>2977</v>
      </c>
      <c r="B1986" s="284" t="str">
        <f>VLOOKUP(A1986,Lists!B:C,2,FALSE)</f>
        <v>SSD001</v>
      </c>
      <c r="C1986" s="284" t="str">
        <f>VLOOKUP(A1986,Lists!B:D,3,FALSE)</f>
        <v>SSD</v>
      </c>
      <c r="D1986" s="285" t="s">
        <v>5112</v>
      </c>
      <c r="E1986" s="285">
        <v>1680000</v>
      </c>
      <c r="F1986" s="285" t="s">
        <v>2031</v>
      </c>
      <c r="G1986" s="285" t="s">
        <v>731</v>
      </c>
      <c r="H1986" s="278">
        <f t="shared" ref="H1986:H2049" si="62">IF(G1986="x","x",IF(G1986="Low",3,IF(G1986="Medium",2,IF(G1986="High",1,FALSE))))</f>
        <v>2</v>
      </c>
      <c r="I1986" s="251" t="s">
        <v>2060</v>
      </c>
      <c r="J1986" s="285"/>
      <c r="K1986" s="278" t="str">
        <f t="shared" ref="K1986:K2049" si="63">B1986&amp;""&amp;D1986</f>
        <v>SSD001Moderate humanitarian conditions - Level 3</v>
      </c>
      <c r="L1986" s="286">
        <v>43510</v>
      </c>
      <c r="M1986" s="286" t="s">
        <v>3248</v>
      </c>
    </row>
    <row r="1987" spans="1:13" ht="15.5" hidden="1" thickTop="1" thickBot="1" x14ac:dyDescent="0.4">
      <c r="A1987" s="287" t="s">
        <v>2977</v>
      </c>
      <c r="B1987" s="288" t="str">
        <f>VLOOKUP(A1987,Lists!B:C,2,FALSE)</f>
        <v>SSD001</v>
      </c>
      <c r="C1987" s="288" t="str">
        <f>VLOOKUP(A1987,Lists!B:D,3,FALSE)</f>
        <v>SSD</v>
      </c>
      <c r="D1987" s="289" t="s">
        <v>5113</v>
      </c>
      <c r="E1987" s="289">
        <v>5216000</v>
      </c>
      <c r="F1987" s="289" t="s">
        <v>2031</v>
      </c>
      <c r="G1987" s="289" t="s">
        <v>731</v>
      </c>
      <c r="H1987" s="278">
        <f t="shared" si="62"/>
        <v>2</v>
      </c>
      <c r="I1987" s="252" t="s">
        <v>2060</v>
      </c>
      <c r="J1987" s="289"/>
      <c r="K1987" s="278" t="str">
        <f t="shared" si="63"/>
        <v>SSD001Severe humanitarian conditions - Level 4</v>
      </c>
      <c r="L1987" s="290">
        <v>43510</v>
      </c>
      <c r="M1987" s="290" t="s">
        <v>3248</v>
      </c>
    </row>
    <row r="1988" spans="1:13" ht="15.5" hidden="1" thickTop="1" thickBot="1" x14ac:dyDescent="0.4">
      <c r="A1988" s="283" t="s">
        <v>2977</v>
      </c>
      <c r="B1988" s="284" t="str">
        <f>VLOOKUP(A1988,Lists!B:C,2,FALSE)</f>
        <v>SSD001</v>
      </c>
      <c r="C1988" s="284" t="str">
        <f>VLOOKUP(A1988,Lists!B:D,3,FALSE)</f>
        <v>SSD</v>
      </c>
      <c r="D1988" s="285" t="s">
        <v>5114</v>
      </c>
      <c r="E1988" s="285">
        <v>36000</v>
      </c>
      <c r="F1988" s="285" t="s">
        <v>2033</v>
      </c>
      <c r="G1988" s="285" t="s">
        <v>731</v>
      </c>
      <c r="H1988" s="278">
        <f t="shared" si="62"/>
        <v>2</v>
      </c>
      <c r="I1988" s="251" t="s">
        <v>2063</v>
      </c>
      <c r="J1988" s="285" t="s">
        <v>2123</v>
      </c>
      <c r="K1988" s="278" t="str">
        <f t="shared" si="63"/>
        <v>SSD001Extreme humanitarian conditions - Level 5</v>
      </c>
      <c r="L1988" s="286">
        <v>43510</v>
      </c>
      <c r="M1988" s="286" t="s">
        <v>3248</v>
      </c>
    </row>
    <row r="1989" spans="1:13" ht="15.5" hidden="1" thickTop="1" thickBot="1" x14ac:dyDescent="0.4">
      <c r="A1989" s="287" t="s">
        <v>2977</v>
      </c>
      <c r="B1989" s="288" t="str">
        <f>VLOOKUP(A1989,Lists!B:C,2,FALSE)</f>
        <v>SSD001</v>
      </c>
      <c r="C1989" s="288" t="str">
        <f>VLOOKUP(A1989,Lists!B:D,3,FALSE)</f>
        <v>SSD</v>
      </c>
      <c r="D1989" s="289" t="s">
        <v>688</v>
      </c>
      <c r="E1989" s="289">
        <v>5</v>
      </c>
      <c r="F1989" s="289"/>
      <c r="G1989" s="289" t="s">
        <v>731</v>
      </c>
      <c r="H1989" s="278">
        <f t="shared" si="62"/>
        <v>2</v>
      </c>
      <c r="I1989" s="252"/>
      <c r="J1989" s="289" t="s">
        <v>2124</v>
      </c>
      <c r="K1989" s="278" t="str">
        <f t="shared" si="63"/>
        <v>SSD001Crisis affected groups</v>
      </c>
      <c r="L1989" s="290">
        <v>43510</v>
      </c>
      <c r="M1989" s="290" t="s">
        <v>3248</v>
      </c>
    </row>
    <row r="1990" spans="1:13" ht="15.5" hidden="1" thickTop="1" thickBot="1" x14ac:dyDescent="0.4">
      <c r="A1990" s="283" t="s">
        <v>2977</v>
      </c>
      <c r="B1990" s="284" t="str">
        <f>VLOOKUP(A1990,Lists!B:C,2,FALSE)</f>
        <v>SSD001</v>
      </c>
      <c r="C1990" s="284" t="str">
        <f>VLOOKUP(A1990,Lists!B:D,3,FALSE)</f>
        <v>SSD</v>
      </c>
      <c r="D1990" s="285" t="s">
        <v>5115</v>
      </c>
      <c r="E1990" s="285">
        <v>554</v>
      </c>
      <c r="F1990" s="285" t="s">
        <v>1399</v>
      </c>
      <c r="G1990" s="285" t="s">
        <v>731</v>
      </c>
      <c r="H1990" s="278">
        <f t="shared" si="62"/>
        <v>2</v>
      </c>
      <c r="I1990" s="251" t="s">
        <v>1354</v>
      </c>
      <c r="J1990" s="285" t="s">
        <v>2119</v>
      </c>
      <c r="K1990" s="278" t="str">
        <f t="shared" si="63"/>
        <v>SSD001Fatalities in all crises</v>
      </c>
      <c r="L1990" s="286">
        <v>43510</v>
      </c>
      <c r="M1990" s="286" t="s">
        <v>3248</v>
      </c>
    </row>
    <row r="1991" spans="1:13" ht="15.5" hidden="1" thickTop="1" thickBot="1" x14ac:dyDescent="0.4">
      <c r="A1991" s="287" t="s">
        <v>2977</v>
      </c>
      <c r="B1991" s="288" t="str">
        <f>VLOOKUP(A1991,Lists!B:C,2,FALSE)</f>
        <v>SSD001</v>
      </c>
      <c r="C1991" s="288" t="str">
        <f>VLOOKUP(A1991,Lists!B:D,3,FALSE)</f>
        <v>SSD</v>
      </c>
      <c r="D1991" s="289" t="s">
        <v>691</v>
      </c>
      <c r="E1991" s="289" t="s">
        <v>446</v>
      </c>
      <c r="F1991" s="289"/>
      <c r="G1991" s="289" t="s">
        <v>731</v>
      </c>
      <c r="H1991" s="278">
        <f t="shared" si="62"/>
        <v>2</v>
      </c>
      <c r="I1991" s="252"/>
      <c r="J1991" s="289"/>
      <c r="K1991" s="278" t="str">
        <f t="shared" si="63"/>
        <v>SSD001People facing limited access constraints</v>
      </c>
      <c r="L1991" s="290">
        <v>43510</v>
      </c>
      <c r="M1991" s="290" t="s">
        <v>3248</v>
      </c>
    </row>
    <row r="1992" spans="1:13" ht="15.5" hidden="1" thickTop="1" thickBot="1" x14ac:dyDescent="0.4">
      <c r="A1992" s="283" t="s">
        <v>2977</v>
      </c>
      <c r="B1992" s="284" t="str">
        <f>VLOOKUP(A1992,Lists!B:C,2,FALSE)</f>
        <v>SSD001</v>
      </c>
      <c r="C1992" s="284" t="str">
        <f>VLOOKUP(A1992,Lists!B:D,3,FALSE)</f>
        <v>SSD</v>
      </c>
      <c r="D1992" s="285" t="s">
        <v>692</v>
      </c>
      <c r="E1992" s="285">
        <v>1500000</v>
      </c>
      <c r="F1992" s="285" t="s">
        <v>2031</v>
      </c>
      <c r="G1992" s="285" t="s">
        <v>731</v>
      </c>
      <c r="H1992" s="278">
        <f t="shared" si="62"/>
        <v>2</v>
      </c>
      <c r="I1992" s="251" t="s">
        <v>2060</v>
      </c>
      <c r="J1992" s="285"/>
      <c r="K1992" s="278" t="str">
        <f t="shared" si="63"/>
        <v>SSD001People facing restricted access constraints</v>
      </c>
      <c r="L1992" s="286">
        <v>43510</v>
      </c>
      <c r="M1992" s="286" t="s">
        <v>3248</v>
      </c>
    </row>
    <row r="1993" spans="1:13" ht="15.5" hidden="1" thickTop="1" thickBot="1" x14ac:dyDescent="0.4">
      <c r="A1993" s="287" t="s">
        <v>2977</v>
      </c>
      <c r="B1993" s="288" t="str">
        <f>VLOOKUP(A1993,Lists!B:C,2,FALSE)</f>
        <v>SSD001</v>
      </c>
      <c r="C1993" s="288" t="str">
        <f>VLOOKUP(A1993,Lists!B:D,3,FALSE)</f>
        <v>SSD</v>
      </c>
      <c r="D1993" s="289" t="s">
        <v>643</v>
      </c>
      <c r="E1993" s="289">
        <v>2</v>
      </c>
      <c r="F1993" s="289"/>
      <c r="G1993" s="289" t="s">
        <v>731</v>
      </c>
      <c r="H1993" s="278">
        <f t="shared" si="62"/>
        <v>2</v>
      </c>
      <c r="I1993" s="252"/>
      <c r="J1993" s="289"/>
      <c r="K1993" s="278" t="str">
        <f t="shared" si="63"/>
        <v>SSD001Impediments to entry into country (bureaucratic and administrative)</v>
      </c>
      <c r="L1993" s="290">
        <v>43510</v>
      </c>
      <c r="M1993" s="290" t="s">
        <v>3248</v>
      </c>
    </row>
    <row r="1994" spans="1:13" ht="15.5" hidden="1" thickTop="1" thickBot="1" x14ac:dyDescent="0.4">
      <c r="A1994" s="283" t="s">
        <v>2977</v>
      </c>
      <c r="B1994" s="284" t="str">
        <f>VLOOKUP(A1994,Lists!B:C,2,FALSE)</f>
        <v>SSD001</v>
      </c>
      <c r="C1994" s="284" t="str">
        <f>VLOOKUP(A1994,Lists!B:D,3,FALSE)</f>
        <v>SSD</v>
      </c>
      <c r="D1994" s="285" t="s">
        <v>644</v>
      </c>
      <c r="E1994" s="285">
        <v>2</v>
      </c>
      <c r="F1994" s="285"/>
      <c r="G1994" s="285" t="s">
        <v>731</v>
      </c>
      <c r="H1994" s="278">
        <f t="shared" si="62"/>
        <v>2</v>
      </c>
      <c r="I1994" s="251"/>
      <c r="J1994" s="285"/>
      <c r="K1994" s="278" t="str">
        <f t="shared" si="63"/>
        <v>SSD001Restriction of movement (impediments to freedom of movement and/or administrative restrictions)</v>
      </c>
      <c r="L1994" s="286">
        <v>43510</v>
      </c>
      <c r="M1994" s="286" t="s">
        <v>3248</v>
      </c>
    </row>
    <row r="1995" spans="1:13" ht="15.5" hidden="1" thickTop="1" thickBot="1" x14ac:dyDescent="0.4">
      <c r="A1995" s="287" t="s">
        <v>2977</v>
      </c>
      <c r="B1995" s="288" t="str">
        <f>VLOOKUP(A1995,Lists!B:C,2,FALSE)</f>
        <v>SSD001</v>
      </c>
      <c r="C1995" s="288" t="str">
        <f>VLOOKUP(A1995,Lists!B:D,3,FALSE)</f>
        <v>SSD</v>
      </c>
      <c r="D1995" s="289" t="s">
        <v>645</v>
      </c>
      <c r="E1995" s="289">
        <v>2</v>
      </c>
      <c r="F1995" s="289"/>
      <c r="G1995" s="289" t="s">
        <v>731</v>
      </c>
      <c r="H1995" s="278">
        <f t="shared" si="62"/>
        <v>2</v>
      </c>
      <c r="I1995" s="252"/>
      <c r="J1995" s="289"/>
      <c r="K1995" s="278" t="str">
        <f t="shared" si="63"/>
        <v>SSD001Interference into implementation of humanitarian activities</v>
      </c>
      <c r="L1995" s="290">
        <v>43510</v>
      </c>
      <c r="M1995" s="290" t="s">
        <v>3248</v>
      </c>
    </row>
    <row r="1996" spans="1:13" ht="15.5" hidden="1" thickTop="1" thickBot="1" x14ac:dyDescent="0.4">
      <c r="A1996" s="283" t="s">
        <v>2977</v>
      </c>
      <c r="B1996" s="284" t="str">
        <f>VLOOKUP(A1996,Lists!B:C,2,FALSE)</f>
        <v>SSD001</v>
      </c>
      <c r="C1996" s="284" t="str">
        <f>VLOOKUP(A1996,Lists!B:D,3,FALSE)</f>
        <v>SSD</v>
      </c>
      <c r="D1996" s="285" t="s">
        <v>646</v>
      </c>
      <c r="E1996" s="285">
        <v>3</v>
      </c>
      <c r="F1996" s="285"/>
      <c r="G1996" s="285" t="s">
        <v>731</v>
      </c>
      <c r="H1996" s="278">
        <f t="shared" si="62"/>
        <v>2</v>
      </c>
      <c r="I1996" s="251"/>
      <c r="J1996" s="285"/>
      <c r="K1996" s="278" t="str">
        <f t="shared" si="63"/>
        <v>SSD001Violence against personnel, facilities and assets</v>
      </c>
      <c r="L1996" s="286">
        <v>43510</v>
      </c>
      <c r="M1996" s="286" t="s">
        <v>3248</v>
      </c>
    </row>
    <row r="1997" spans="1:13" ht="15.5" hidden="1" thickTop="1" thickBot="1" x14ac:dyDescent="0.4">
      <c r="A1997" s="287" t="s">
        <v>2977</v>
      </c>
      <c r="B1997" s="288" t="str">
        <f>VLOOKUP(A1997,Lists!B:C,2,FALSE)</f>
        <v>SSD001</v>
      </c>
      <c r="C1997" s="288" t="str">
        <f>VLOOKUP(A1997,Lists!B:D,3,FALSE)</f>
        <v>SSD</v>
      </c>
      <c r="D1997" s="289" t="s">
        <v>647</v>
      </c>
      <c r="E1997" s="289">
        <v>0</v>
      </c>
      <c r="F1997" s="289"/>
      <c r="G1997" s="289" t="s">
        <v>731</v>
      </c>
      <c r="H1997" s="278">
        <f t="shared" si="62"/>
        <v>2</v>
      </c>
      <c r="I1997" s="252"/>
      <c r="J1997" s="289"/>
      <c r="K1997" s="278" t="str">
        <f t="shared" si="63"/>
        <v>SSD001Denial of existence of humanitarian needs or entitlements to assistance</v>
      </c>
      <c r="L1997" s="290">
        <v>43510</v>
      </c>
      <c r="M1997" s="290" t="s">
        <v>3248</v>
      </c>
    </row>
    <row r="1998" spans="1:13" ht="15.5" hidden="1" thickTop="1" thickBot="1" x14ac:dyDescent="0.4">
      <c r="A1998" s="283" t="s">
        <v>2977</v>
      </c>
      <c r="B1998" s="284" t="str">
        <f>VLOOKUP(A1998,Lists!B:C,2,FALSE)</f>
        <v>SSD001</v>
      </c>
      <c r="C1998" s="284" t="str">
        <f>VLOOKUP(A1998,Lists!B:D,3,FALSE)</f>
        <v>SSD</v>
      </c>
      <c r="D1998" s="285" t="s">
        <v>648</v>
      </c>
      <c r="E1998" s="285">
        <v>2</v>
      </c>
      <c r="F1998" s="285"/>
      <c r="G1998" s="285" t="s">
        <v>731</v>
      </c>
      <c r="H1998" s="278">
        <f t="shared" si="62"/>
        <v>2</v>
      </c>
      <c r="I1998" s="251"/>
      <c r="J1998" s="285"/>
      <c r="K1998" s="278" t="str">
        <f t="shared" si="63"/>
        <v>SSD001Restriction and obstruction of access to services and assistance</v>
      </c>
      <c r="L1998" s="286">
        <v>43510</v>
      </c>
      <c r="M1998" s="286" t="s">
        <v>3248</v>
      </c>
    </row>
    <row r="1999" spans="1:13" ht="15.5" hidden="1" thickTop="1" thickBot="1" x14ac:dyDescent="0.4">
      <c r="A1999" s="287" t="s">
        <v>2977</v>
      </c>
      <c r="B1999" s="288" t="str">
        <f>VLOOKUP(A1999,Lists!B:C,2,FALSE)</f>
        <v>SSD001</v>
      </c>
      <c r="C1999" s="288" t="str">
        <f>VLOOKUP(A1999,Lists!B:D,3,FALSE)</f>
        <v>SSD</v>
      </c>
      <c r="D1999" s="289" t="s">
        <v>649</v>
      </c>
      <c r="E1999" s="289">
        <v>3</v>
      </c>
      <c r="F1999" s="289"/>
      <c r="G1999" s="289" t="s">
        <v>731</v>
      </c>
      <c r="H1999" s="278">
        <f t="shared" si="62"/>
        <v>2</v>
      </c>
      <c r="I1999" s="252"/>
      <c r="J1999" s="289"/>
      <c r="K1999" s="278" t="str">
        <f t="shared" si="63"/>
        <v>SSD001Ongoing insecurity/hostilities affecting humanitarian assistance</v>
      </c>
      <c r="L1999" s="290">
        <v>43510</v>
      </c>
      <c r="M1999" s="290" t="s">
        <v>3248</v>
      </c>
    </row>
    <row r="2000" spans="1:13" ht="15.5" hidden="1" thickTop="1" thickBot="1" x14ac:dyDescent="0.4">
      <c r="A2000" s="283" t="s">
        <v>2977</v>
      </c>
      <c r="B2000" s="284" t="str">
        <f>VLOOKUP(A2000,Lists!B:C,2,FALSE)</f>
        <v>SSD001</v>
      </c>
      <c r="C2000" s="284" t="str">
        <f>VLOOKUP(A2000,Lists!B:D,3,FALSE)</f>
        <v>SSD</v>
      </c>
      <c r="D2000" s="285" t="s">
        <v>650</v>
      </c>
      <c r="E2000" s="285">
        <v>3</v>
      </c>
      <c r="F2000" s="285"/>
      <c r="G2000" s="285" t="s">
        <v>731</v>
      </c>
      <c r="H2000" s="278">
        <f t="shared" si="62"/>
        <v>2</v>
      </c>
      <c r="I2000" s="251"/>
      <c r="J2000" s="285"/>
      <c r="K2000" s="278" t="str">
        <f t="shared" si="63"/>
        <v xml:space="preserve">SSD001Presence of mines and improvised explosive devices </v>
      </c>
      <c r="L2000" s="286">
        <v>43510</v>
      </c>
      <c r="M2000" s="286" t="s">
        <v>3248</v>
      </c>
    </row>
    <row r="2001" spans="1:13" ht="15.5" hidden="1" thickTop="1" thickBot="1" x14ac:dyDescent="0.4">
      <c r="A2001" s="287" t="s">
        <v>2977</v>
      </c>
      <c r="B2001" s="288" t="str">
        <f>VLOOKUP(A2001,Lists!B:C,2,FALSE)</f>
        <v>SSD001</v>
      </c>
      <c r="C2001" s="288" t="str">
        <f>VLOOKUP(A2001,Lists!B:D,3,FALSE)</f>
        <v>SSD</v>
      </c>
      <c r="D2001" s="289" t="s">
        <v>651</v>
      </c>
      <c r="E2001" s="289">
        <v>3</v>
      </c>
      <c r="F2001" s="289"/>
      <c r="G2001" s="289" t="s">
        <v>731</v>
      </c>
      <c r="H2001" s="278">
        <f t="shared" si="62"/>
        <v>2</v>
      </c>
      <c r="I2001" s="252"/>
      <c r="J2001" s="289"/>
      <c r="K2001" s="278" t="str">
        <f t="shared" si="63"/>
        <v>SSD001Physical constraints in the environment (obstacles related to terrain, climate, lack of infrastructure, etc.)</v>
      </c>
      <c r="L2001" s="290">
        <v>43510</v>
      </c>
      <c r="M2001" s="290" t="s">
        <v>3248</v>
      </c>
    </row>
    <row r="2002" spans="1:13" ht="15.5" hidden="1" thickTop="1" thickBot="1" x14ac:dyDescent="0.4">
      <c r="A2002" s="283" t="s">
        <v>1702</v>
      </c>
      <c r="B2002" s="284" t="str">
        <f>VLOOKUP(A2002,Lists!B:C,2,FALSE)</f>
        <v>COG002</v>
      </c>
      <c r="C2002" s="284" t="str">
        <f>VLOOKUP(A2002,Lists!B:D,3,FALSE)</f>
        <v>COG</v>
      </c>
      <c r="D2002" s="285" t="s">
        <v>522</v>
      </c>
      <c r="E2002" s="285">
        <v>5308000</v>
      </c>
      <c r="F2002" s="285" t="s">
        <v>2034</v>
      </c>
      <c r="G2002" s="285" t="s">
        <v>731</v>
      </c>
      <c r="H2002" s="278">
        <f t="shared" si="62"/>
        <v>2</v>
      </c>
      <c r="I2002" s="251" t="s">
        <v>2064</v>
      </c>
      <c r="J2002" s="285" t="s">
        <v>2125</v>
      </c>
      <c r="K2002" s="278" t="str">
        <f t="shared" si="63"/>
        <v>COG002Total population</v>
      </c>
      <c r="L2002" s="286">
        <v>43510</v>
      </c>
      <c r="M2002" s="286" t="s">
        <v>3248</v>
      </c>
    </row>
    <row r="2003" spans="1:13" ht="15.5" hidden="1" thickTop="1" thickBot="1" x14ac:dyDescent="0.4">
      <c r="A2003" s="287" t="s">
        <v>1702</v>
      </c>
      <c r="B2003" s="288" t="str">
        <f>VLOOKUP(A2003,Lists!B:C,2,FALSE)</f>
        <v>COG002</v>
      </c>
      <c r="C2003" s="288" t="str">
        <f>VLOOKUP(A2003,Lists!B:D,3,FALSE)</f>
        <v>COG</v>
      </c>
      <c r="D2003" s="289" t="s">
        <v>660</v>
      </c>
      <c r="E2003" s="289">
        <v>34000</v>
      </c>
      <c r="F2003" s="289" t="s">
        <v>2035</v>
      </c>
      <c r="G2003" s="289" t="s">
        <v>731</v>
      </c>
      <c r="H2003" s="278">
        <f t="shared" si="62"/>
        <v>2</v>
      </c>
      <c r="I2003" s="252" t="s">
        <v>2065</v>
      </c>
      <c r="J2003" s="289" t="s">
        <v>2126</v>
      </c>
      <c r="K2003" s="278" t="str">
        <f t="shared" si="63"/>
        <v>COG002Landmass affected</v>
      </c>
      <c r="L2003" s="290">
        <v>43510</v>
      </c>
      <c r="M2003" s="290" t="s">
        <v>3248</v>
      </c>
    </row>
    <row r="2004" spans="1:13" ht="15.5" hidden="1" thickTop="1" thickBot="1" x14ac:dyDescent="0.4">
      <c r="A2004" s="283" t="s">
        <v>1702</v>
      </c>
      <c r="B2004" s="284" t="str">
        <f>VLOOKUP(A2004,Lists!B:C,2,FALSE)</f>
        <v>COG002</v>
      </c>
      <c r="C2004" s="284" t="str">
        <f>VLOOKUP(A2004,Lists!B:D,3,FALSE)</f>
        <v>COG</v>
      </c>
      <c r="D2004" s="285" t="s">
        <v>737</v>
      </c>
      <c r="E2004" s="285">
        <v>300000</v>
      </c>
      <c r="F2004" s="285" t="s">
        <v>2036</v>
      </c>
      <c r="G2004" s="285" t="s">
        <v>731</v>
      </c>
      <c r="H2004" s="278">
        <f t="shared" si="62"/>
        <v>2</v>
      </c>
      <c r="I2004" s="251" t="s">
        <v>2066</v>
      </c>
      <c r="J2004" s="285" t="s">
        <v>2127</v>
      </c>
      <c r="K2004" s="278" t="str">
        <f t="shared" si="63"/>
        <v>COG002People exposed</v>
      </c>
      <c r="L2004" s="286">
        <v>43510</v>
      </c>
      <c r="M2004" s="286" t="s">
        <v>3248</v>
      </c>
    </row>
    <row r="2005" spans="1:13" ht="15.5" hidden="1" thickTop="1" thickBot="1" x14ac:dyDescent="0.4">
      <c r="A2005" s="287" t="s">
        <v>1702</v>
      </c>
      <c r="B2005" s="288" t="str">
        <f>VLOOKUP(A2005,Lists!B:C,2,FALSE)</f>
        <v>COG002</v>
      </c>
      <c r="C2005" s="288" t="str">
        <f>VLOOKUP(A2005,Lists!B:D,3,FALSE)</f>
        <v>COG</v>
      </c>
      <c r="D2005" s="289" t="s">
        <v>533</v>
      </c>
      <c r="E2005" s="289">
        <v>160000</v>
      </c>
      <c r="F2005" s="289" t="s">
        <v>2036</v>
      </c>
      <c r="G2005" s="289" t="s">
        <v>731</v>
      </c>
      <c r="H2005" s="278">
        <f t="shared" si="62"/>
        <v>2</v>
      </c>
      <c r="I2005" s="252" t="s">
        <v>2066</v>
      </c>
      <c r="J2005" s="289" t="s">
        <v>2128</v>
      </c>
      <c r="K2005" s="278" t="str">
        <f t="shared" si="63"/>
        <v>COG002People affected</v>
      </c>
      <c r="L2005" s="290">
        <v>43510</v>
      </c>
      <c r="M2005" s="290" t="s">
        <v>3248</v>
      </c>
    </row>
    <row r="2006" spans="1:13" ht="15.5" thickTop="1" thickBot="1" x14ac:dyDescent="0.4">
      <c r="A2006" s="283" t="s">
        <v>1702</v>
      </c>
      <c r="B2006" s="284" t="str">
        <f>VLOOKUP(A2006,Lists!B:C,2,FALSE)</f>
        <v>COG002</v>
      </c>
      <c r="C2006" s="284" t="str">
        <f>VLOOKUP(A2006,Lists!B:D,3,FALSE)</f>
        <v>COG</v>
      </c>
      <c r="D2006" s="285" t="s">
        <v>666</v>
      </c>
      <c r="E2006" s="285">
        <v>108000</v>
      </c>
      <c r="F2006" s="285" t="s">
        <v>2037</v>
      </c>
      <c r="G2006" s="285" t="s">
        <v>731</v>
      </c>
      <c r="H2006" s="278">
        <f t="shared" si="62"/>
        <v>2</v>
      </c>
      <c r="I2006" s="251" t="s">
        <v>2067</v>
      </c>
      <c r="J2006" s="285" t="s">
        <v>2129</v>
      </c>
      <c r="K2006" s="278" t="str">
        <f t="shared" si="63"/>
        <v>COG002People displaced</v>
      </c>
      <c r="L2006" s="286">
        <v>43510</v>
      </c>
      <c r="M2006" s="286" t="s">
        <v>3248</v>
      </c>
    </row>
    <row r="2007" spans="1:13" ht="15.5" hidden="1" thickTop="1" thickBot="1" x14ac:dyDescent="0.4">
      <c r="A2007" s="287" t="s">
        <v>1702</v>
      </c>
      <c r="B2007" s="288" t="str">
        <f>VLOOKUP(A2007,Lists!B:C,2,FALSE)</f>
        <v>COG002</v>
      </c>
      <c r="C2007" s="288" t="str">
        <f>VLOOKUP(A2007,Lists!B:D,3,FALSE)</f>
        <v>COG</v>
      </c>
      <c r="D2007" s="289" t="s">
        <v>5028</v>
      </c>
      <c r="E2007" s="289" t="s">
        <v>446</v>
      </c>
      <c r="F2007" s="289"/>
      <c r="G2007" s="289" t="s">
        <v>731</v>
      </c>
      <c r="H2007" s="278">
        <f t="shared" si="62"/>
        <v>2</v>
      </c>
      <c r="I2007" s="252"/>
      <c r="J2007" s="289"/>
      <c r="K2007" s="278" t="str">
        <f t="shared" si="63"/>
        <v>COG002Illness cases reported</v>
      </c>
      <c r="L2007" s="290">
        <v>43510</v>
      </c>
      <c r="M2007" s="290" t="s">
        <v>3248</v>
      </c>
    </row>
    <row r="2008" spans="1:13" ht="15.5" hidden="1" thickTop="1" thickBot="1" x14ac:dyDescent="0.4">
      <c r="A2008" s="283" t="s">
        <v>1702</v>
      </c>
      <c r="B2008" s="284" t="str">
        <f>VLOOKUP(A2008,Lists!B:C,2,FALSE)</f>
        <v>COG002</v>
      </c>
      <c r="C2008" s="284" t="str">
        <f>VLOOKUP(A2008,Lists!B:D,3,FALSE)</f>
        <v>COG</v>
      </c>
      <c r="D2008" s="285" t="s">
        <v>5027</v>
      </c>
      <c r="E2008" s="285" t="s">
        <v>446</v>
      </c>
      <c r="F2008" s="285"/>
      <c r="G2008" s="285" t="s">
        <v>731</v>
      </c>
      <c r="H2008" s="278">
        <f t="shared" si="62"/>
        <v>2</v>
      </c>
      <c r="I2008" s="251"/>
      <c r="J2008" s="285"/>
      <c r="K2008" s="278" t="str">
        <f t="shared" si="63"/>
        <v>COG002Injuries reported</v>
      </c>
      <c r="L2008" s="286">
        <v>43510</v>
      </c>
      <c r="M2008" s="286" t="s">
        <v>3248</v>
      </c>
    </row>
    <row r="2009" spans="1:13" ht="15.5" hidden="1" thickTop="1" thickBot="1" x14ac:dyDescent="0.4">
      <c r="A2009" s="287" t="s">
        <v>1702</v>
      </c>
      <c r="B2009" s="288" t="str">
        <f>VLOOKUP(A2009,Lists!B:C,2,FALSE)</f>
        <v>COG002</v>
      </c>
      <c r="C2009" s="288" t="str">
        <f>VLOOKUP(A2009,Lists!B:D,3,FALSE)</f>
        <v>COG</v>
      </c>
      <c r="D2009" s="289" t="s">
        <v>5029</v>
      </c>
      <c r="E2009" s="289">
        <v>13</v>
      </c>
      <c r="F2009" s="289" t="s">
        <v>1399</v>
      </c>
      <c r="G2009" s="289" t="s">
        <v>731</v>
      </c>
      <c r="H2009" s="278">
        <f t="shared" si="62"/>
        <v>2</v>
      </c>
      <c r="I2009" s="252" t="s">
        <v>1354</v>
      </c>
      <c r="J2009" s="289" t="s">
        <v>2130</v>
      </c>
      <c r="K2009" s="278" t="str">
        <f t="shared" si="63"/>
        <v>COG002Fatalities reported</v>
      </c>
      <c r="L2009" s="290">
        <v>43510</v>
      </c>
      <c r="M2009" s="290" t="s">
        <v>3248</v>
      </c>
    </row>
    <row r="2010" spans="1:13" ht="15.5" hidden="1" thickTop="1" thickBot="1" x14ac:dyDescent="0.4">
      <c r="A2010" s="283" t="s">
        <v>1702</v>
      </c>
      <c r="B2010" s="284" t="str">
        <f>VLOOKUP(A2010,Lists!B:C,2,FALSE)</f>
        <v>COG002</v>
      </c>
      <c r="C2010" s="284" t="str">
        <f>VLOOKUP(A2010,Lists!B:D,3,FALSE)</f>
        <v>COG</v>
      </c>
      <c r="D2010" s="285" t="s">
        <v>5108</v>
      </c>
      <c r="E2010" s="285" t="s">
        <v>446</v>
      </c>
      <c r="F2010" s="285"/>
      <c r="G2010" s="285" t="s">
        <v>731</v>
      </c>
      <c r="H2010" s="278">
        <f t="shared" si="62"/>
        <v>2</v>
      </c>
      <c r="I2010" s="251"/>
      <c r="J2010" s="285"/>
      <c r="K2010" s="278" t="str">
        <f t="shared" si="63"/>
        <v>COG002Buildings damaged</v>
      </c>
      <c r="L2010" s="286">
        <v>43510</v>
      </c>
      <c r="M2010" s="286" t="s">
        <v>3248</v>
      </c>
    </row>
    <row r="2011" spans="1:13" ht="15.5" hidden="1" thickTop="1" thickBot="1" x14ac:dyDescent="0.4">
      <c r="A2011" s="287" t="s">
        <v>1702</v>
      </c>
      <c r="B2011" s="288" t="str">
        <f>VLOOKUP(A2011,Lists!B:C,2,FALSE)</f>
        <v>COG002</v>
      </c>
      <c r="C2011" s="288" t="str">
        <f>VLOOKUP(A2011,Lists!B:D,3,FALSE)</f>
        <v>COG</v>
      </c>
      <c r="D2011" s="289" t="s">
        <v>5109</v>
      </c>
      <c r="E2011" s="289">
        <v>105</v>
      </c>
      <c r="F2011" s="289" t="s">
        <v>2038</v>
      </c>
      <c r="G2011" s="289" t="s">
        <v>731</v>
      </c>
      <c r="H2011" s="278">
        <f t="shared" si="62"/>
        <v>2</v>
      </c>
      <c r="I2011" s="252" t="s">
        <v>2068</v>
      </c>
      <c r="J2011" s="289" t="s">
        <v>2131</v>
      </c>
      <c r="K2011" s="278" t="str">
        <f t="shared" si="63"/>
        <v>COG002Buildings destroyed</v>
      </c>
      <c r="L2011" s="290">
        <v>43510</v>
      </c>
      <c r="M2011" s="290" t="s">
        <v>3248</v>
      </c>
    </row>
    <row r="2012" spans="1:13" ht="15.5" hidden="1" thickTop="1" thickBot="1" x14ac:dyDescent="0.4">
      <c r="A2012" s="283" t="s">
        <v>1702</v>
      </c>
      <c r="B2012" s="284" t="str">
        <f>VLOOKUP(A2012,Lists!B:C,2,FALSE)</f>
        <v>COG002</v>
      </c>
      <c r="C2012" s="284" t="str">
        <f>VLOOKUP(A2012,Lists!B:D,3,FALSE)</f>
        <v>COG</v>
      </c>
      <c r="D2012" s="285" t="s">
        <v>742</v>
      </c>
      <c r="E2012" s="285">
        <v>334</v>
      </c>
      <c r="F2012" s="285" t="s">
        <v>516</v>
      </c>
      <c r="G2012" s="285" t="s">
        <v>731</v>
      </c>
      <c r="H2012" s="278">
        <f t="shared" si="62"/>
        <v>2</v>
      </c>
      <c r="I2012" s="251" t="s">
        <v>2069</v>
      </c>
      <c r="J2012" s="285" t="s">
        <v>2132</v>
      </c>
      <c r="K2012" s="278" t="str">
        <f t="shared" si="63"/>
        <v>COG002Economic Losses</v>
      </c>
      <c r="L2012" s="286">
        <v>43510</v>
      </c>
      <c r="M2012" s="286" t="s">
        <v>3248</v>
      </c>
    </row>
    <row r="2013" spans="1:13" ht="15.5" hidden="1" thickTop="1" thickBot="1" x14ac:dyDescent="0.4">
      <c r="A2013" s="287" t="s">
        <v>1702</v>
      </c>
      <c r="B2013" s="288" t="str">
        <f>VLOOKUP(A2013,Lists!B:C,2,FALSE)</f>
        <v>COG002</v>
      </c>
      <c r="C2013" s="288" t="str">
        <f>VLOOKUP(A2013,Lists!B:D,3,FALSE)</f>
        <v>COG</v>
      </c>
      <c r="D2013" s="289" t="s">
        <v>752</v>
      </c>
      <c r="E2013" s="289">
        <v>114000</v>
      </c>
      <c r="F2013" s="289" t="s">
        <v>2039</v>
      </c>
      <c r="G2013" s="289" t="s">
        <v>731</v>
      </c>
      <c r="H2013" s="278">
        <f t="shared" si="62"/>
        <v>2</v>
      </c>
      <c r="I2013" s="252" t="s">
        <v>2070</v>
      </c>
      <c r="J2013" s="289" t="s">
        <v>2133</v>
      </c>
      <c r="K2013" s="278" t="str">
        <f t="shared" si="63"/>
        <v>COG002People in Need</v>
      </c>
      <c r="L2013" s="290">
        <v>43510</v>
      </c>
      <c r="M2013" s="290" t="s">
        <v>3248</v>
      </c>
    </row>
    <row r="2014" spans="1:13" ht="15.5" hidden="1" thickTop="1" thickBot="1" x14ac:dyDescent="0.4">
      <c r="A2014" s="283" t="s">
        <v>1702</v>
      </c>
      <c r="B2014" s="284" t="str">
        <f>VLOOKUP(A2014,Lists!B:C,2,FALSE)</f>
        <v>COG002</v>
      </c>
      <c r="C2014" s="284" t="str">
        <f>VLOOKUP(A2014,Lists!B:D,3,FALSE)</f>
        <v>COG</v>
      </c>
      <c r="D2014" s="285" t="s">
        <v>5110</v>
      </c>
      <c r="E2014" s="285">
        <v>0</v>
      </c>
      <c r="F2014" s="285"/>
      <c r="G2014" s="285" t="s">
        <v>731</v>
      </c>
      <c r="H2014" s="278">
        <f t="shared" si="62"/>
        <v>2</v>
      </c>
      <c r="I2014" s="251"/>
      <c r="J2014" s="285"/>
      <c r="K2014" s="278" t="str">
        <f t="shared" si="63"/>
        <v>COG002Minimal humanitarian conditions - Level 1</v>
      </c>
      <c r="L2014" s="286">
        <v>43510</v>
      </c>
      <c r="M2014" s="286" t="s">
        <v>3248</v>
      </c>
    </row>
    <row r="2015" spans="1:13" ht="15.5" hidden="1" thickTop="1" thickBot="1" x14ac:dyDescent="0.4">
      <c r="A2015" s="287" t="s">
        <v>1702</v>
      </c>
      <c r="B2015" s="288" t="str">
        <f>VLOOKUP(A2015,Lists!B:C,2,FALSE)</f>
        <v>COG002</v>
      </c>
      <c r="C2015" s="288" t="str">
        <f>VLOOKUP(A2015,Lists!B:D,3,FALSE)</f>
        <v>COG</v>
      </c>
      <c r="D2015" s="289" t="s">
        <v>5111</v>
      </c>
      <c r="E2015" s="289">
        <v>0</v>
      </c>
      <c r="F2015" s="289"/>
      <c r="G2015" s="289" t="s">
        <v>731</v>
      </c>
      <c r="H2015" s="278">
        <f t="shared" si="62"/>
        <v>2</v>
      </c>
      <c r="I2015" s="252"/>
      <c r="J2015" s="289"/>
      <c r="K2015" s="278" t="str">
        <f t="shared" si="63"/>
        <v>COG002Stressed humanitarian conditions - Level 2</v>
      </c>
      <c r="L2015" s="290">
        <v>43510</v>
      </c>
      <c r="M2015" s="290" t="s">
        <v>3248</v>
      </c>
    </row>
    <row r="2016" spans="1:13" ht="15.5" hidden="1" thickTop="1" thickBot="1" x14ac:dyDescent="0.4">
      <c r="A2016" s="283" t="s">
        <v>1702</v>
      </c>
      <c r="B2016" s="284" t="str">
        <f>VLOOKUP(A2016,Lists!B:C,2,FALSE)</f>
        <v>COG002</v>
      </c>
      <c r="C2016" s="284" t="str">
        <f>VLOOKUP(A2016,Lists!B:D,3,FALSE)</f>
        <v>COG</v>
      </c>
      <c r="D2016" s="285" t="s">
        <v>5112</v>
      </c>
      <c r="E2016" s="285">
        <v>114000</v>
      </c>
      <c r="F2016" s="285" t="s">
        <v>2039</v>
      </c>
      <c r="G2016" s="285" t="s">
        <v>731</v>
      </c>
      <c r="H2016" s="278">
        <f t="shared" si="62"/>
        <v>2</v>
      </c>
      <c r="I2016" s="251" t="s">
        <v>2070</v>
      </c>
      <c r="J2016" s="285" t="s">
        <v>2133</v>
      </c>
      <c r="K2016" s="278" t="str">
        <f t="shared" si="63"/>
        <v>COG002Moderate humanitarian conditions - Level 3</v>
      </c>
      <c r="L2016" s="286">
        <v>43510</v>
      </c>
      <c r="M2016" s="286" t="s">
        <v>3248</v>
      </c>
    </row>
    <row r="2017" spans="1:13" ht="15.5" hidden="1" thickTop="1" thickBot="1" x14ac:dyDescent="0.4">
      <c r="A2017" s="287" t="s">
        <v>1702</v>
      </c>
      <c r="B2017" s="288" t="str">
        <f>VLOOKUP(A2017,Lists!B:C,2,FALSE)</f>
        <v>COG002</v>
      </c>
      <c r="C2017" s="288" t="str">
        <f>VLOOKUP(A2017,Lists!B:D,3,FALSE)</f>
        <v>COG</v>
      </c>
      <c r="D2017" s="289" t="s">
        <v>5113</v>
      </c>
      <c r="E2017" s="289">
        <v>0</v>
      </c>
      <c r="F2017" s="289"/>
      <c r="G2017" s="289" t="s">
        <v>731</v>
      </c>
      <c r="H2017" s="278">
        <f t="shared" si="62"/>
        <v>2</v>
      </c>
      <c r="I2017" s="252"/>
      <c r="J2017" s="289"/>
      <c r="K2017" s="278" t="str">
        <f t="shared" si="63"/>
        <v>COG002Severe humanitarian conditions - Level 4</v>
      </c>
      <c r="L2017" s="290">
        <v>43510</v>
      </c>
      <c r="M2017" s="290" t="s">
        <v>3248</v>
      </c>
    </row>
    <row r="2018" spans="1:13" ht="15.5" hidden="1" thickTop="1" thickBot="1" x14ac:dyDescent="0.4">
      <c r="A2018" s="283" t="s">
        <v>1702</v>
      </c>
      <c r="B2018" s="284" t="str">
        <f>VLOOKUP(A2018,Lists!B:C,2,FALSE)</f>
        <v>COG002</v>
      </c>
      <c r="C2018" s="284" t="str">
        <f>VLOOKUP(A2018,Lists!B:D,3,FALSE)</f>
        <v>COG</v>
      </c>
      <c r="D2018" s="285" t="s">
        <v>5114</v>
      </c>
      <c r="E2018" s="285">
        <v>0</v>
      </c>
      <c r="F2018" s="285"/>
      <c r="G2018" s="285" t="s">
        <v>731</v>
      </c>
      <c r="H2018" s="278">
        <f t="shared" si="62"/>
        <v>2</v>
      </c>
      <c r="I2018" s="251"/>
      <c r="J2018" s="285" t="s">
        <v>2134</v>
      </c>
      <c r="K2018" s="278" t="str">
        <f t="shared" si="63"/>
        <v>COG002Extreme humanitarian conditions - Level 5</v>
      </c>
      <c r="L2018" s="286">
        <v>43510</v>
      </c>
      <c r="M2018" s="286" t="s">
        <v>3248</v>
      </c>
    </row>
    <row r="2019" spans="1:13" ht="15.5" hidden="1" thickTop="1" thickBot="1" x14ac:dyDescent="0.4">
      <c r="A2019" s="287" t="s">
        <v>1702</v>
      </c>
      <c r="B2019" s="288" t="str">
        <f>VLOOKUP(A2019,Lists!B:C,2,FALSE)</f>
        <v>COG002</v>
      </c>
      <c r="C2019" s="288" t="str">
        <f>VLOOKUP(A2019,Lists!B:D,3,FALSE)</f>
        <v>COG</v>
      </c>
      <c r="D2019" s="289" t="s">
        <v>688</v>
      </c>
      <c r="E2019" s="289">
        <v>4</v>
      </c>
      <c r="F2019" s="289"/>
      <c r="G2019" s="289" t="s">
        <v>731</v>
      </c>
      <c r="H2019" s="278">
        <f t="shared" si="62"/>
        <v>2</v>
      </c>
      <c r="I2019" s="252"/>
      <c r="J2019" s="289" t="s">
        <v>2135</v>
      </c>
      <c r="K2019" s="278" t="str">
        <f t="shared" si="63"/>
        <v>COG002Crisis affected groups</v>
      </c>
      <c r="L2019" s="290">
        <v>43510</v>
      </c>
      <c r="M2019" s="290" t="s">
        <v>3248</v>
      </c>
    </row>
    <row r="2020" spans="1:13" ht="15.5" hidden="1" thickTop="1" thickBot="1" x14ac:dyDescent="0.4">
      <c r="A2020" s="283" t="s">
        <v>1702</v>
      </c>
      <c r="B2020" s="284" t="str">
        <f>VLOOKUP(A2020,Lists!B:C,2,FALSE)</f>
        <v>COG002</v>
      </c>
      <c r="C2020" s="284" t="str">
        <f>VLOOKUP(A2020,Lists!B:D,3,FALSE)</f>
        <v>COG</v>
      </c>
      <c r="D2020" s="285" t="s">
        <v>5115</v>
      </c>
      <c r="E2020" s="285">
        <v>13</v>
      </c>
      <c r="F2020" s="285" t="s">
        <v>1399</v>
      </c>
      <c r="G2020" s="285" t="s">
        <v>731</v>
      </c>
      <c r="H2020" s="278">
        <f t="shared" si="62"/>
        <v>2</v>
      </c>
      <c r="I2020" s="251" t="s">
        <v>1354</v>
      </c>
      <c r="J2020" s="285" t="s">
        <v>2130</v>
      </c>
      <c r="K2020" s="278" t="str">
        <f t="shared" si="63"/>
        <v>COG002Fatalities in all crises</v>
      </c>
      <c r="L2020" s="286">
        <v>43510</v>
      </c>
      <c r="M2020" s="286" t="s">
        <v>3248</v>
      </c>
    </row>
    <row r="2021" spans="1:13" ht="15.5" hidden="1" thickTop="1" thickBot="1" x14ac:dyDescent="0.4">
      <c r="A2021" s="287" t="s">
        <v>1702</v>
      </c>
      <c r="B2021" s="288" t="str">
        <f>VLOOKUP(A2021,Lists!B:C,2,FALSE)</f>
        <v>COG002</v>
      </c>
      <c r="C2021" s="288" t="str">
        <f>VLOOKUP(A2021,Lists!B:D,3,FALSE)</f>
        <v>COG</v>
      </c>
      <c r="D2021" s="289" t="s">
        <v>691</v>
      </c>
      <c r="E2021" s="289" t="s">
        <v>446</v>
      </c>
      <c r="F2021" s="289"/>
      <c r="G2021" s="289" t="s">
        <v>731</v>
      </c>
      <c r="H2021" s="278">
        <f t="shared" si="62"/>
        <v>2</v>
      </c>
      <c r="I2021" s="252"/>
      <c r="J2021" s="289"/>
      <c r="K2021" s="278" t="str">
        <f t="shared" si="63"/>
        <v>COG002People facing limited access constraints</v>
      </c>
      <c r="L2021" s="290">
        <v>43510</v>
      </c>
      <c r="M2021" s="290" t="s">
        <v>3248</v>
      </c>
    </row>
    <row r="2022" spans="1:13" ht="15.5" hidden="1" thickTop="1" thickBot="1" x14ac:dyDescent="0.4">
      <c r="A2022" s="283" t="s">
        <v>1702</v>
      </c>
      <c r="B2022" s="284" t="str">
        <f>VLOOKUP(A2022,Lists!B:C,2,FALSE)</f>
        <v>COG002</v>
      </c>
      <c r="C2022" s="284" t="str">
        <f>VLOOKUP(A2022,Lists!B:D,3,FALSE)</f>
        <v>COG</v>
      </c>
      <c r="D2022" s="285" t="s">
        <v>692</v>
      </c>
      <c r="E2022" s="285" t="s">
        <v>446</v>
      </c>
      <c r="F2022" s="285"/>
      <c r="G2022" s="285" t="s">
        <v>731</v>
      </c>
      <c r="H2022" s="278">
        <f t="shared" si="62"/>
        <v>2</v>
      </c>
      <c r="I2022" s="251"/>
      <c r="J2022" s="285"/>
      <c r="K2022" s="278" t="str">
        <f t="shared" si="63"/>
        <v>COG002People facing restricted access constraints</v>
      </c>
      <c r="L2022" s="286">
        <v>43510</v>
      </c>
      <c r="M2022" s="286" t="s">
        <v>3248</v>
      </c>
    </row>
    <row r="2023" spans="1:13" ht="15.5" hidden="1" thickTop="1" thickBot="1" x14ac:dyDescent="0.4">
      <c r="A2023" s="287" t="s">
        <v>1702</v>
      </c>
      <c r="B2023" s="288" t="str">
        <f>VLOOKUP(A2023,Lists!B:C,2,FALSE)</f>
        <v>COG002</v>
      </c>
      <c r="C2023" s="288" t="str">
        <f>VLOOKUP(A2023,Lists!B:D,3,FALSE)</f>
        <v>COG</v>
      </c>
      <c r="D2023" s="289" t="s">
        <v>643</v>
      </c>
      <c r="E2023" s="289" t="s">
        <v>446</v>
      </c>
      <c r="F2023" s="289"/>
      <c r="G2023" s="289" t="s">
        <v>731</v>
      </c>
      <c r="H2023" s="278">
        <f t="shared" si="62"/>
        <v>2</v>
      </c>
      <c r="I2023" s="252"/>
      <c r="J2023" s="289"/>
      <c r="K2023" s="278" t="str">
        <f t="shared" si="63"/>
        <v>COG002Impediments to entry into country (bureaucratic and administrative)</v>
      </c>
      <c r="L2023" s="290">
        <v>43510</v>
      </c>
      <c r="M2023" s="290" t="s">
        <v>3248</v>
      </c>
    </row>
    <row r="2024" spans="1:13" ht="15.5" hidden="1" thickTop="1" thickBot="1" x14ac:dyDescent="0.4">
      <c r="A2024" s="283" t="s">
        <v>1702</v>
      </c>
      <c r="B2024" s="284" t="str">
        <f>VLOOKUP(A2024,Lists!B:C,2,FALSE)</f>
        <v>COG002</v>
      </c>
      <c r="C2024" s="284" t="str">
        <f>VLOOKUP(A2024,Lists!B:D,3,FALSE)</f>
        <v>COG</v>
      </c>
      <c r="D2024" s="285" t="s">
        <v>644</v>
      </c>
      <c r="E2024" s="285" t="s">
        <v>446</v>
      </c>
      <c r="F2024" s="285"/>
      <c r="G2024" s="285" t="s">
        <v>731</v>
      </c>
      <c r="H2024" s="278">
        <f t="shared" si="62"/>
        <v>2</v>
      </c>
      <c r="I2024" s="251"/>
      <c r="J2024" s="285"/>
      <c r="K2024" s="278" t="str">
        <f t="shared" si="63"/>
        <v>COG002Restriction of movement (impediments to freedom of movement and/or administrative restrictions)</v>
      </c>
      <c r="L2024" s="286">
        <v>43510</v>
      </c>
      <c r="M2024" s="286" t="s">
        <v>3248</v>
      </c>
    </row>
    <row r="2025" spans="1:13" ht="15.5" hidden="1" thickTop="1" thickBot="1" x14ac:dyDescent="0.4">
      <c r="A2025" s="287" t="s">
        <v>1702</v>
      </c>
      <c r="B2025" s="288" t="str">
        <f>VLOOKUP(A2025,Lists!B:C,2,FALSE)</f>
        <v>COG002</v>
      </c>
      <c r="C2025" s="288" t="str">
        <f>VLOOKUP(A2025,Lists!B:D,3,FALSE)</f>
        <v>COG</v>
      </c>
      <c r="D2025" s="289" t="s">
        <v>645</v>
      </c>
      <c r="E2025" s="289" t="s">
        <v>446</v>
      </c>
      <c r="F2025" s="289"/>
      <c r="G2025" s="289" t="s">
        <v>731</v>
      </c>
      <c r="H2025" s="278">
        <f t="shared" si="62"/>
        <v>2</v>
      </c>
      <c r="I2025" s="252"/>
      <c r="J2025" s="289"/>
      <c r="K2025" s="278" t="str">
        <f t="shared" si="63"/>
        <v>COG002Interference into implementation of humanitarian activities</v>
      </c>
      <c r="L2025" s="290">
        <v>43510</v>
      </c>
      <c r="M2025" s="290" t="s">
        <v>3248</v>
      </c>
    </row>
    <row r="2026" spans="1:13" ht="15.5" hidden="1" thickTop="1" thickBot="1" x14ac:dyDescent="0.4">
      <c r="A2026" s="283" t="s">
        <v>1702</v>
      </c>
      <c r="B2026" s="284" t="str">
        <f>VLOOKUP(A2026,Lists!B:C,2,FALSE)</f>
        <v>COG002</v>
      </c>
      <c r="C2026" s="284" t="str">
        <f>VLOOKUP(A2026,Lists!B:D,3,FALSE)</f>
        <v>COG</v>
      </c>
      <c r="D2026" s="285" t="s">
        <v>646</v>
      </c>
      <c r="E2026" s="285" t="s">
        <v>446</v>
      </c>
      <c r="F2026" s="285"/>
      <c r="G2026" s="285" t="s">
        <v>731</v>
      </c>
      <c r="H2026" s="278">
        <f t="shared" si="62"/>
        <v>2</v>
      </c>
      <c r="I2026" s="251"/>
      <c r="J2026" s="285"/>
      <c r="K2026" s="278" t="str">
        <f t="shared" si="63"/>
        <v>COG002Violence against personnel, facilities and assets</v>
      </c>
      <c r="L2026" s="286">
        <v>43510</v>
      </c>
      <c r="M2026" s="286" t="s">
        <v>3248</v>
      </c>
    </row>
    <row r="2027" spans="1:13" ht="15.5" hidden="1" thickTop="1" thickBot="1" x14ac:dyDescent="0.4">
      <c r="A2027" s="287" t="s">
        <v>1702</v>
      </c>
      <c r="B2027" s="288" t="str">
        <f>VLOOKUP(A2027,Lists!B:C,2,FALSE)</f>
        <v>COG002</v>
      </c>
      <c r="C2027" s="288" t="str">
        <f>VLOOKUP(A2027,Lists!B:D,3,FALSE)</f>
        <v>COG</v>
      </c>
      <c r="D2027" s="289" t="s">
        <v>647</v>
      </c>
      <c r="E2027" s="289">
        <v>0</v>
      </c>
      <c r="F2027" s="289"/>
      <c r="G2027" s="289" t="s">
        <v>731</v>
      </c>
      <c r="H2027" s="278">
        <f t="shared" si="62"/>
        <v>2</v>
      </c>
      <c r="I2027" s="252"/>
      <c r="J2027" s="289"/>
      <c r="K2027" s="278" t="str">
        <f t="shared" si="63"/>
        <v>COG002Denial of existence of humanitarian needs or entitlements to assistance</v>
      </c>
      <c r="L2027" s="290">
        <v>43510</v>
      </c>
      <c r="M2027" s="290" t="s">
        <v>3248</v>
      </c>
    </row>
    <row r="2028" spans="1:13" ht="15.5" hidden="1" thickTop="1" thickBot="1" x14ac:dyDescent="0.4">
      <c r="A2028" s="283" t="s">
        <v>1702</v>
      </c>
      <c r="B2028" s="284" t="str">
        <f>VLOOKUP(A2028,Lists!B:C,2,FALSE)</f>
        <v>COG002</v>
      </c>
      <c r="C2028" s="284" t="str">
        <f>VLOOKUP(A2028,Lists!B:D,3,FALSE)</f>
        <v>COG</v>
      </c>
      <c r="D2028" s="285" t="s">
        <v>648</v>
      </c>
      <c r="E2028" s="285">
        <v>1</v>
      </c>
      <c r="F2028" s="285"/>
      <c r="G2028" s="285" t="s">
        <v>731</v>
      </c>
      <c r="H2028" s="278">
        <f t="shared" si="62"/>
        <v>2</v>
      </c>
      <c r="I2028" s="251"/>
      <c r="J2028" s="285"/>
      <c r="K2028" s="278" t="str">
        <f t="shared" si="63"/>
        <v>COG002Restriction and obstruction of access to services and assistance</v>
      </c>
      <c r="L2028" s="286">
        <v>43510</v>
      </c>
      <c r="M2028" s="286" t="s">
        <v>3248</v>
      </c>
    </row>
    <row r="2029" spans="1:13" ht="15.5" hidden="1" thickTop="1" thickBot="1" x14ac:dyDescent="0.4">
      <c r="A2029" s="287" t="s">
        <v>1702</v>
      </c>
      <c r="B2029" s="288" t="str">
        <f>VLOOKUP(A2029,Lists!B:C,2,FALSE)</f>
        <v>COG002</v>
      </c>
      <c r="C2029" s="288" t="str">
        <f>VLOOKUP(A2029,Lists!B:D,3,FALSE)</f>
        <v>COG</v>
      </c>
      <c r="D2029" s="289" t="s">
        <v>649</v>
      </c>
      <c r="E2029" s="289">
        <v>2</v>
      </c>
      <c r="F2029" s="289"/>
      <c r="G2029" s="289" t="s">
        <v>731</v>
      </c>
      <c r="H2029" s="278">
        <f t="shared" si="62"/>
        <v>2</v>
      </c>
      <c r="I2029" s="252"/>
      <c r="J2029" s="289"/>
      <c r="K2029" s="278" t="str">
        <f t="shared" si="63"/>
        <v>COG002Ongoing insecurity/hostilities affecting humanitarian assistance</v>
      </c>
      <c r="L2029" s="290">
        <v>43510</v>
      </c>
      <c r="M2029" s="290" t="s">
        <v>3248</v>
      </c>
    </row>
    <row r="2030" spans="1:13" ht="15.5" hidden="1" thickTop="1" thickBot="1" x14ac:dyDescent="0.4">
      <c r="A2030" s="283" t="s">
        <v>1702</v>
      </c>
      <c r="B2030" s="284" t="str">
        <f>VLOOKUP(A2030,Lists!B:C,2,FALSE)</f>
        <v>COG002</v>
      </c>
      <c r="C2030" s="284" t="str">
        <f>VLOOKUP(A2030,Lists!B:D,3,FALSE)</f>
        <v>COG</v>
      </c>
      <c r="D2030" s="285" t="s">
        <v>650</v>
      </c>
      <c r="E2030" s="285">
        <v>0</v>
      </c>
      <c r="F2030" s="285"/>
      <c r="G2030" s="285" t="s">
        <v>731</v>
      </c>
      <c r="H2030" s="278">
        <f t="shared" si="62"/>
        <v>2</v>
      </c>
      <c r="I2030" s="251"/>
      <c r="J2030" s="285"/>
      <c r="K2030" s="278" t="str">
        <f t="shared" si="63"/>
        <v xml:space="preserve">COG002Presence of mines and improvised explosive devices </v>
      </c>
      <c r="L2030" s="286">
        <v>43510</v>
      </c>
      <c r="M2030" s="286" t="s">
        <v>3248</v>
      </c>
    </row>
    <row r="2031" spans="1:13" ht="15.5" hidden="1" thickTop="1" thickBot="1" x14ac:dyDescent="0.4">
      <c r="A2031" s="287" t="s">
        <v>1702</v>
      </c>
      <c r="B2031" s="288" t="str">
        <f>VLOOKUP(A2031,Lists!B:C,2,FALSE)</f>
        <v>COG002</v>
      </c>
      <c r="C2031" s="288" t="str">
        <f>VLOOKUP(A2031,Lists!B:D,3,FALSE)</f>
        <v>COG</v>
      </c>
      <c r="D2031" s="289" t="s">
        <v>651</v>
      </c>
      <c r="E2031" s="289">
        <v>1</v>
      </c>
      <c r="F2031" s="289"/>
      <c r="G2031" s="289" t="s">
        <v>731</v>
      </c>
      <c r="H2031" s="278">
        <f t="shared" si="62"/>
        <v>2</v>
      </c>
      <c r="I2031" s="252"/>
      <c r="J2031" s="289"/>
      <c r="K2031" s="278" t="str">
        <f t="shared" si="63"/>
        <v>COG002Physical constraints in the environment (obstacles related to terrain, climate, lack of infrastructure, etc.)</v>
      </c>
      <c r="L2031" s="290">
        <v>43510</v>
      </c>
      <c r="M2031" s="290" t="s">
        <v>3248</v>
      </c>
    </row>
    <row r="2032" spans="1:13" ht="15.5" hidden="1" thickTop="1" thickBot="1" x14ac:dyDescent="0.4">
      <c r="A2032" s="283" t="s">
        <v>1256</v>
      </c>
      <c r="B2032" s="284" t="e">
        <f>VLOOKUP(A2032,Lists!B:C,2,FALSE)</f>
        <v>#N/A</v>
      </c>
      <c r="C2032" s="284" t="e">
        <f>VLOOKUP(A2032,Lists!B:D,3,FALSE)</f>
        <v>#N/A</v>
      </c>
      <c r="D2032" s="285" t="s">
        <v>522</v>
      </c>
      <c r="E2032" s="285">
        <v>28860000</v>
      </c>
      <c r="F2032" s="285" t="s">
        <v>2040</v>
      </c>
      <c r="G2032" s="285" t="s">
        <v>731</v>
      </c>
      <c r="H2032" s="278">
        <f t="shared" si="62"/>
        <v>2</v>
      </c>
      <c r="I2032" s="251" t="s">
        <v>2071</v>
      </c>
      <c r="J2032" s="285" t="s">
        <v>2136</v>
      </c>
      <c r="K2032" s="278" t="e">
        <f t="shared" si="63"/>
        <v>#N/A</v>
      </c>
      <c r="L2032" s="286">
        <v>43510</v>
      </c>
      <c r="M2032" s="286" t="s">
        <v>3248</v>
      </c>
    </row>
    <row r="2033" spans="1:13" ht="15.5" hidden="1" thickTop="1" thickBot="1" x14ac:dyDescent="0.4">
      <c r="A2033" s="287" t="s">
        <v>1256</v>
      </c>
      <c r="B2033" s="288" t="e">
        <f>VLOOKUP(A2033,Lists!B:C,2,FALSE)</f>
        <v>#N/A</v>
      </c>
      <c r="C2033" s="288" t="e">
        <f>VLOOKUP(A2033,Lists!B:D,3,FALSE)</f>
        <v>#N/A</v>
      </c>
      <c r="D2033" s="289" t="s">
        <v>660</v>
      </c>
      <c r="E2033" s="289">
        <v>782000</v>
      </c>
      <c r="F2033" s="289" t="s">
        <v>2041</v>
      </c>
      <c r="G2033" s="289" t="s">
        <v>731</v>
      </c>
      <c r="H2033" s="278">
        <f t="shared" si="62"/>
        <v>2</v>
      </c>
      <c r="I2033" s="252" t="s">
        <v>2072</v>
      </c>
      <c r="J2033" s="289"/>
      <c r="K2033" s="278" t="e">
        <f t="shared" si="63"/>
        <v>#N/A</v>
      </c>
      <c r="L2033" s="290">
        <v>43510</v>
      </c>
      <c r="M2033" s="290" t="s">
        <v>3248</v>
      </c>
    </row>
    <row r="2034" spans="1:13" ht="15.5" hidden="1" thickTop="1" thickBot="1" x14ac:dyDescent="0.4">
      <c r="A2034" s="283" t="s">
        <v>1256</v>
      </c>
      <c r="B2034" s="284" t="e">
        <f>VLOOKUP(A2034,Lists!B:C,2,FALSE)</f>
        <v>#N/A</v>
      </c>
      <c r="C2034" s="284" t="e">
        <f>VLOOKUP(A2034,Lists!B:D,3,FALSE)</f>
        <v>#N/A</v>
      </c>
      <c r="D2034" s="285" t="s">
        <v>737</v>
      </c>
      <c r="E2034" s="285">
        <v>28860000</v>
      </c>
      <c r="F2034" s="285" t="s">
        <v>2040</v>
      </c>
      <c r="G2034" s="285" t="s">
        <v>731</v>
      </c>
      <c r="H2034" s="278">
        <f t="shared" si="62"/>
        <v>2</v>
      </c>
      <c r="I2034" s="251" t="s">
        <v>2071</v>
      </c>
      <c r="J2034" s="285" t="s">
        <v>2136</v>
      </c>
      <c r="K2034" s="278" t="e">
        <f t="shared" si="63"/>
        <v>#N/A</v>
      </c>
      <c r="L2034" s="286">
        <v>43510</v>
      </c>
      <c r="M2034" s="286" t="s">
        <v>3248</v>
      </c>
    </row>
    <row r="2035" spans="1:13" ht="15.5" hidden="1" thickTop="1" thickBot="1" x14ac:dyDescent="0.4">
      <c r="A2035" s="287" t="s">
        <v>1256</v>
      </c>
      <c r="B2035" s="288" t="e">
        <f>VLOOKUP(A2035,Lists!B:C,2,FALSE)</f>
        <v>#N/A</v>
      </c>
      <c r="C2035" s="288" t="e">
        <f>VLOOKUP(A2035,Lists!B:D,3,FALSE)</f>
        <v>#N/A</v>
      </c>
      <c r="D2035" s="289" t="s">
        <v>533</v>
      </c>
      <c r="E2035" s="289">
        <v>28860000</v>
      </c>
      <c r="F2035" s="289" t="s">
        <v>2040</v>
      </c>
      <c r="G2035" s="289" t="s">
        <v>731</v>
      </c>
      <c r="H2035" s="278">
        <f t="shared" si="62"/>
        <v>2</v>
      </c>
      <c r="I2035" s="252" t="s">
        <v>2071</v>
      </c>
      <c r="J2035" s="289" t="s">
        <v>2136</v>
      </c>
      <c r="K2035" s="278" t="e">
        <f t="shared" si="63"/>
        <v>#N/A</v>
      </c>
      <c r="L2035" s="290">
        <v>43510</v>
      </c>
      <c r="M2035" s="290" t="s">
        <v>3248</v>
      </c>
    </row>
    <row r="2036" spans="1:13" ht="15.5" thickTop="1" thickBot="1" x14ac:dyDescent="0.4">
      <c r="A2036" s="283" t="s">
        <v>1256</v>
      </c>
      <c r="B2036" s="284" t="e">
        <f>VLOOKUP(A2036,Lists!B:C,2,FALSE)</f>
        <v>#N/A</v>
      </c>
      <c r="C2036" s="284" t="e">
        <f>VLOOKUP(A2036,Lists!B:D,3,FALSE)</f>
        <v>#N/A</v>
      </c>
      <c r="D2036" s="285" t="s">
        <v>666</v>
      </c>
      <c r="E2036" s="285">
        <v>0</v>
      </c>
      <c r="F2036" s="285"/>
      <c r="G2036" s="285" t="s">
        <v>731</v>
      </c>
      <c r="H2036" s="278">
        <f t="shared" si="62"/>
        <v>2</v>
      </c>
      <c r="I2036" s="251"/>
      <c r="J2036" s="285"/>
      <c r="K2036" s="278" t="e">
        <f t="shared" si="63"/>
        <v>#N/A</v>
      </c>
      <c r="L2036" s="286">
        <v>43510</v>
      </c>
      <c r="M2036" s="286" t="s">
        <v>3248</v>
      </c>
    </row>
    <row r="2037" spans="1:13" ht="15.5" hidden="1" thickTop="1" thickBot="1" x14ac:dyDescent="0.4">
      <c r="A2037" s="287" t="s">
        <v>1256</v>
      </c>
      <c r="B2037" s="288" t="e">
        <f>VLOOKUP(A2037,Lists!B:C,2,FALSE)</f>
        <v>#N/A</v>
      </c>
      <c r="C2037" s="288" t="e">
        <f>VLOOKUP(A2037,Lists!B:D,3,FALSE)</f>
        <v>#N/A</v>
      </c>
      <c r="D2037" s="289" t="s">
        <v>5028</v>
      </c>
      <c r="E2037" s="289">
        <v>19500</v>
      </c>
      <c r="F2037" s="289" t="s">
        <v>2042</v>
      </c>
      <c r="G2037" s="289" t="s">
        <v>731</v>
      </c>
      <c r="H2037" s="278">
        <f t="shared" si="62"/>
        <v>2</v>
      </c>
      <c r="I2037" s="252" t="s">
        <v>2073</v>
      </c>
      <c r="J2037" s="289" t="s">
        <v>2137</v>
      </c>
      <c r="K2037" s="278" t="e">
        <f t="shared" si="63"/>
        <v>#N/A</v>
      </c>
      <c r="L2037" s="290">
        <v>43510</v>
      </c>
      <c r="M2037" s="290" t="s">
        <v>3248</v>
      </c>
    </row>
    <row r="2038" spans="1:13" ht="15.5" hidden="1" thickTop="1" thickBot="1" x14ac:dyDescent="0.4">
      <c r="A2038" s="283" t="s">
        <v>1256</v>
      </c>
      <c r="B2038" s="284" t="e">
        <f>VLOOKUP(A2038,Lists!B:C,2,FALSE)</f>
        <v>#N/A</v>
      </c>
      <c r="C2038" s="284" t="e">
        <f>VLOOKUP(A2038,Lists!B:D,3,FALSE)</f>
        <v>#N/A</v>
      </c>
      <c r="D2038" s="285" t="s">
        <v>5027</v>
      </c>
      <c r="E2038" s="285">
        <v>0</v>
      </c>
      <c r="F2038" s="285"/>
      <c r="G2038" s="285" t="s">
        <v>731</v>
      </c>
      <c r="H2038" s="278">
        <f t="shared" si="62"/>
        <v>2</v>
      </c>
      <c r="I2038" s="251"/>
      <c r="J2038" s="285"/>
      <c r="K2038" s="278" t="e">
        <f t="shared" si="63"/>
        <v>#N/A</v>
      </c>
      <c r="L2038" s="286">
        <v>43510</v>
      </c>
      <c r="M2038" s="286" t="s">
        <v>3248</v>
      </c>
    </row>
    <row r="2039" spans="1:13" ht="15.5" hidden="1" thickTop="1" thickBot="1" x14ac:dyDescent="0.4">
      <c r="A2039" s="287" t="s">
        <v>1256</v>
      </c>
      <c r="B2039" s="288" t="e">
        <f>VLOOKUP(A2039,Lists!B:C,2,FALSE)</f>
        <v>#N/A</v>
      </c>
      <c r="C2039" s="288" t="e">
        <f>VLOOKUP(A2039,Lists!B:D,3,FALSE)</f>
        <v>#N/A</v>
      </c>
      <c r="D2039" s="289" t="s">
        <v>5029</v>
      </c>
      <c r="E2039" s="289" t="s">
        <v>446</v>
      </c>
      <c r="F2039" s="289"/>
      <c r="G2039" s="289" t="s">
        <v>731</v>
      </c>
      <c r="H2039" s="278">
        <f t="shared" si="62"/>
        <v>2</v>
      </c>
      <c r="I2039" s="252"/>
      <c r="J2039" s="289"/>
      <c r="K2039" s="278" t="e">
        <f t="shared" si="63"/>
        <v>#N/A</v>
      </c>
      <c r="L2039" s="290">
        <v>43510</v>
      </c>
      <c r="M2039" s="290" t="s">
        <v>3248</v>
      </c>
    </row>
    <row r="2040" spans="1:13" ht="15.5" hidden="1" thickTop="1" thickBot="1" x14ac:dyDescent="0.4">
      <c r="A2040" s="283" t="s">
        <v>1256</v>
      </c>
      <c r="B2040" s="284" t="e">
        <f>VLOOKUP(A2040,Lists!B:C,2,FALSE)</f>
        <v>#N/A</v>
      </c>
      <c r="C2040" s="284" t="e">
        <f>VLOOKUP(A2040,Lists!B:D,3,FALSE)</f>
        <v>#N/A</v>
      </c>
      <c r="D2040" s="285" t="s">
        <v>5108</v>
      </c>
      <c r="E2040" s="285">
        <v>0</v>
      </c>
      <c r="F2040" s="285"/>
      <c r="G2040" s="285" t="s">
        <v>731</v>
      </c>
      <c r="H2040" s="278">
        <f t="shared" si="62"/>
        <v>2</v>
      </c>
      <c r="I2040" s="251"/>
      <c r="J2040" s="285"/>
      <c r="K2040" s="278" t="e">
        <f t="shared" si="63"/>
        <v>#N/A</v>
      </c>
      <c r="L2040" s="286">
        <v>43510</v>
      </c>
      <c r="M2040" s="286" t="s">
        <v>3248</v>
      </c>
    </row>
    <row r="2041" spans="1:13" ht="15.5" hidden="1" thickTop="1" thickBot="1" x14ac:dyDescent="0.4">
      <c r="A2041" s="287" t="s">
        <v>1256</v>
      </c>
      <c r="B2041" s="288" t="e">
        <f>VLOOKUP(A2041,Lists!B:C,2,FALSE)</f>
        <v>#N/A</v>
      </c>
      <c r="C2041" s="288" t="e">
        <f>VLOOKUP(A2041,Lists!B:D,3,FALSE)</f>
        <v>#N/A</v>
      </c>
      <c r="D2041" s="289" t="s">
        <v>5109</v>
      </c>
      <c r="E2041" s="289">
        <v>0</v>
      </c>
      <c r="F2041" s="289"/>
      <c r="G2041" s="289" t="s">
        <v>731</v>
      </c>
      <c r="H2041" s="278">
        <f t="shared" si="62"/>
        <v>2</v>
      </c>
      <c r="I2041" s="252"/>
      <c r="J2041" s="289"/>
      <c r="K2041" s="278" t="e">
        <f t="shared" si="63"/>
        <v>#N/A</v>
      </c>
      <c r="L2041" s="290">
        <v>43510</v>
      </c>
      <c r="M2041" s="290" t="s">
        <v>3248</v>
      </c>
    </row>
    <row r="2042" spans="1:13" ht="15.5" hidden="1" thickTop="1" thickBot="1" x14ac:dyDescent="0.4">
      <c r="A2042" s="283" t="s">
        <v>1256</v>
      </c>
      <c r="B2042" s="284" t="e">
        <f>VLOOKUP(A2042,Lists!B:C,2,FALSE)</f>
        <v>#N/A</v>
      </c>
      <c r="C2042" s="284" t="e">
        <f>VLOOKUP(A2042,Lists!B:D,3,FALSE)</f>
        <v>#N/A</v>
      </c>
      <c r="D2042" s="285" t="s">
        <v>742</v>
      </c>
      <c r="E2042" s="285" t="s">
        <v>446</v>
      </c>
      <c r="F2042" s="285"/>
      <c r="G2042" s="285" t="s">
        <v>731</v>
      </c>
      <c r="H2042" s="278">
        <f t="shared" si="62"/>
        <v>2</v>
      </c>
      <c r="I2042" s="251"/>
      <c r="J2042" s="285"/>
      <c r="K2042" s="278" t="e">
        <f t="shared" si="63"/>
        <v>#N/A</v>
      </c>
      <c r="L2042" s="286">
        <v>43510</v>
      </c>
      <c r="M2042" s="286" t="s">
        <v>3248</v>
      </c>
    </row>
    <row r="2043" spans="1:13" ht="15.5" hidden="1" thickTop="1" thickBot="1" x14ac:dyDescent="0.4">
      <c r="A2043" s="287" t="s">
        <v>1256</v>
      </c>
      <c r="B2043" s="288" t="e">
        <f>VLOOKUP(A2043,Lists!B:C,2,FALSE)</f>
        <v>#N/A</v>
      </c>
      <c r="C2043" s="288" t="e">
        <f>VLOOKUP(A2043,Lists!B:D,3,FALSE)</f>
        <v>#N/A</v>
      </c>
      <c r="D2043" s="289" t="s">
        <v>752</v>
      </c>
      <c r="E2043" s="289">
        <v>2030000</v>
      </c>
      <c r="F2043" s="289" t="s">
        <v>2043</v>
      </c>
      <c r="G2043" s="289" t="s">
        <v>731</v>
      </c>
      <c r="H2043" s="278">
        <f t="shared" si="62"/>
        <v>2</v>
      </c>
      <c r="I2043" s="252" t="s">
        <v>2074</v>
      </c>
      <c r="J2043" s="289" t="s">
        <v>2138</v>
      </c>
      <c r="K2043" s="278" t="e">
        <f t="shared" si="63"/>
        <v>#N/A</v>
      </c>
      <c r="L2043" s="290">
        <v>43510</v>
      </c>
      <c r="M2043" s="290" t="s">
        <v>3248</v>
      </c>
    </row>
    <row r="2044" spans="1:13" ht="15.5" hidden="1" thickTop="1" thickBot="1" x14ac:dyDescent="0.4">
      <c r="A2044" s="283" t="s">
        <v>1256</v>
      </c>
      <c r="B2044" s="284" t="e">
        <f>VLOOKUP(A2044,Lists!B:C,2,FALSE)</f>
        <v>#N/A</v>
      </c>
      <c r="C2044" s="284" t="e">
        <f>VLOOKUP(A2044,Lists!B:D,3,FALSE)</f>
        <v>#N/A</v>
      </c>
      <c r="D2044" s="285" t="s">
        <v>5110</v>
      </c>
      <c r="E2044" s="285">
        <v>0</v>
      </c>
      <c r="F2044" s="285"/>
      <c r="G2044" s="285" t="s">
        <v>731</v>
      </c>
      <c r="H2044" s="278">
        <f t="shared" si="62"/>
        <v>2</v>
      </c>
      <c r="I2044" s="251"/>
      <c r="J2044" s="285"/>
      <c r="K2044" s="278" t="e">
        <f t="shared" si="63"/>
        <v>#N/A</v>
      </c>
      <c r="L2044" s="286">
        <v>43510</v>
      </c>
      <c r="M2044" s="286" t="s">
        <v>3248</v>
      </c>
    </row>
    <row r="2045" spans="1:13" ht="15.5" hidden="1" thickTop="1" thickBot="1" x14ac:dyDescent="0.4">
      <c r="A2045" s="287" t="s">
        <v>1256</v>
      </c>
      <c r="B2045" s="288" t="e">
        <f>VLOOKUP(A2045,Lists!B:C,2,FALSE)</f>
        <v>#N/A</v>
      </c>
      <c r="C2045" s="288" t="e">
        <f>VLOOKUP(A2045,Lists!B:D,3,FALSE)</f>
        <v>#N/A</v>
      </c>
      <c r="D2045" s="289" t="s">
        <v>5111</v>
      </c>
      <c r="E2045" s="289">
        <v>0</v>
      </c>
      <c r="F2045" s="289"/>
      <c r="G2045" s="289" t="s">
        <v>731</v>
      </c>
      <c r="H2045" s="278">
        <f t="shared" si="62"/>
        <v>2</v>
      </c>
      <c r="I2045" s="252"/>
      <c r="J2045" s="289"/>
      <c r="K2045" s="278" t="e">
        <f t="shared" si="63"/>
        <v>#N/A</v>
      </c>
      <c r="L2045" s="290">
        <v>43510</v>
      </c>
      <c r="M2045" s="290" t="s">
        <v>3248</v>
      </c>
    </row>
    <row r="2046" spans="1:13" ht="15.5" hidden="1" thickTop="1" thickBot="1" x14ac:dyDescent="0.4">
      <c r="A2046" s="283" t="s">
        <v>1256</v>
      </c>
      <c r="B2046" s="284" t="e">
        <f>VLOOKUP(A2046,Lists!B:C,2,FALSE)</f>
        <v>#N/A</v>
      </c>
      <c r="C2046" s="284" t="e">
        <f>VLOOKUP(A2046,Lists!B:D,3,FALSE)</f>
        <v>#N/A</v>
      </c>
      <c r="D2046" s="285" t="s">
        <v>5112</v>
      </c>
      <c r="E2046" s="285">
        <v>1566000</v>
      </c>
      <c r="F2046" s="285" t="s">
        <v>2043</v>
      </c>
      <c r="G2046" s="285" t="s">
        <v>731</v>
      </c>
      <c r="H2046" s="278">
        <f t="shared" si="62"/>
        <v>2</v>
      </c>
      <c r="I2046" s="251" t="s">
        <v>2074</v>
      </c>
      <c r="J2046" s="285" t="s">
        <v>2139</v>
      </c>
      <c r="K2046" s="278" t="e">
        <f t="shared" si="63"/>
        <v>#N/A</v>
      </c>
      <c r="L2046" s="286">
        <v>43510</v>
      </c>
      <c r="M2046" s="286" t="s">
        <v>3248</v>
      </c>
    </row>
    <row r="2047" spans="1:13" ht="15.5" hidden="1" thickTop="1" thickBot="1" x14ac:dyDescent="0.4">
      <c r="A2047" s="287" t="s">
        <v>1256</v>
      </c>
      <c r="B2047" s="288" t="e">
        <f>VLOOKUP(A2047,Lists!B:C,2,FALSE)</f>
        <v>#N/A</v>
      </c>
      <c r="C2047" s="288" t="e">
        <f>VLOOKUP(A2047,Lists!B:D,3,FALSE)</f>
        <v>#N/A</v>
      </c>
      <c r="D2047" s="289" t="s">
        <v>5113</v>
      </c>
      <c r="E2047" s="289">
        <v>464000</v>
      </c>
      <c r="F2047" s="289" t="s">
        <v>2043</v>
      </c>
      <c r="G2047" s="289" t="s">
        <v>731</v>
      </c>
      <c r="H2047" s="278">
        <f t="shared" si="62"/>
        <v>2</v>
      </c>
      <c r="I2047" s="252" t="s">
        <v>2074</v>
      </c>
      <c r="J2047" s="289" t="s">
        <v>2140</v>
      </c>
      <c r="K2047" s="278" t="e">
        <f t="shared" si="63"/>
        <v>#N/A</v>
      </c>
      <c r="L2047" s="290">
        <v>43510</v>
      </c>
      <c r="M2047" s="290" t="s">
        <v>3248</v>
      </c>
    </row>
    <row r="2048" spans="1:13" ht="15.5" hidden="1" thickTop="1" thickBot="1" x14ac:dyDescent="0.4">
      <c r="A2048" s="283" t="s">
        <v>1256</v>
      </c>
      <c r="B2048" s="284" t="e">
        <f>VLOOKUP(A2048,Lists!B:C,2,FALSE)</f>
        <v>#N/A</v>
      </c>
      <c r="C2048" s="284" t="e">
        <f>VLOOKUP(A2048,Lists!B:D,3,FALSE)</f>
        <v>#N/A</v>
      </c>
      <c r="D2048" s="285" t="s">
        <v>5114</v>
      </c>
      <c r="E2048" s="285">
        <v>0</v>
      </c>
      <c r="F2048" s="285"/>
      <c r="G2048" s="285" t="s">
        <v>731</v>
      </c>
      <c r="H2048" s="278">
        <f t="shared" si="62"/>
        <v>2</v>
      </c>
      <c r="I2048" s="251"/>
      <c r="J2048" s="285"/>
      <c r="K2048" s="278" t="e">
        <f t="shared" si="63"/>
        <v>#N/A</v>
      </c>
      <c r="L2048" s="286">
        <v>43510</v>
      </c>
      <c r="M2048" s="286" t="s">
        <v>3248</v>
      </c>
    </row>
    <row r="2049" spans="1:13" ht="15.5" hidden="1" thickTop="1" thickBot="1" x14ac:dyDescent="0.4">
      <c r="A2049" s="287" t="s">
        <v>1256</v>
      </c>
      <c r="B2049" s="288" t="e">
        <f>VLOOKUP(A2049,Lists!B:C,2,FALSE)</f>
        <v>#N/A</v>
      </c>
      <c r="C2049" s="288" t="e">
        <f>VLOOKUP(A2049,Lists!B:D,3,FALSE)</f>
        <v>#N/A</v>
      </c>
      <c r="D2049" s="289" t="s">
        <v>688</v>
      </c>
      <c r="E2049" s="289">
        <v>2</v>
      </c>
      <c r="F2049" s="289"/>
      <c r="G2049" s="289" t="s">
        <v>731</v>
      </c>
      <c r="H2049" s="278">
        <f t="shared" si="62"/>
        <v>2</v>
      </c>
      <c r="I2049" s="252"/>
      <c r="J2049" s="289" t="s">
        <v>2141</v>
      </c>
      <c r="K2049" s="278" t="e">
        <f t="shared" si="63"/>
        <v>#N/A</v>
      </c>
      <c r="L2049" s="290">
        <v>43510</v>
      </c>
      <c r="M2049" s="290" t="s">
        <v>3248</v>
      </c>
    </row>
    <row r="2050" spans="1:13" ht="15.5" hidden="1" thickTop="1" thickBot="1" x14ac:dyDescent="0.4">
      <c r="A2050" s="283" t="s">
        <v>1256</v>
      </c>
      <c r="B2050" s="284" t="e">
        <f>VLOOKUP(A2050,Lists!B:C,2,FALSE)</f>
        <v>#N/A</v>
      </c>
      <c r="C2050" s="284" t="e">
        <f>VLOOKUP(A2050,Lists!B:D,3,FALSE)</f>
        <v>#N/A</v>
      </c>
      <c r="D2050" s="285" t="s">
        <v>5115</v>
      </c>
      <c r="E2050" s="285" t="s">
        <v>446</v>
      </c>
      <c r="F2050" s="285"/>
      <c r="G2050" s="285" t="s">
        <v>731</v>
      </c>
      <c r="H2050" s="278">
        <f t="shared" ref="H2050:H2113" si="64">IF(G2050="x","x",IF(G2050="Low",3,IF(G2050="Medium",2,IF(G2050="High",1,FALSE))))</f>
        <v>2</v>
      </c>
      <c r="I2050" s="251"/>
      <c r="J2050" s="285"/>
      <c r="K2050" s="278" t="e">
        <f t="shared" ref="K2050:K2113" si="65">B2050&amp;""&amp;D2050</f>
        <v>#N/A</v>
      </c>
      <c r="L2050" s="286">
        <v>43510</v>
      </c>
      <c r="M2050" s="286" t="s">
        <v>3248</v>
      </c>
    </row>
    <row r="2051" spans="1:13" ht="15.5" hidden="1" thickTop="1" thickBot="1" x14ac:dyDescent="0.4">
      <c r="A2051" s="287" t="s">
        <v>1256</v>
      </c>
      <c r="B2051" s="288" t="e">
        <f>VLOOKUP(A2051,Lists!B:C,2,FALSE)</f>
        <v>#N/A</v>
      </c>
      <c r="C2051" s="288" t="e">
        <f>VLOOKUP(A2051,Lists!B:D,3,FALSE)</f>
        <v>#N/A</v>
      </c>
      <c r="D2051" s="289" t="s">
        <v>691</v>
      </c>
      <c r="E2051" s="289">
        <v>0</v>
      </c>
      <c r="F2051" s="289"/>
      <c r="G2051" s="289" t="s">
        <v>731</v>
      </c>
      <c r="H2051" s="278">
        <f t="shared" si="64"/>
        <v>2</v>
      </c>
      <c r="I2051" s="252"/>
      <c r="J2051" s="289"/>
      <c r="K2051" s="278" t="e">
        <f t="shared" si="65"/>
        <v>#N/A</v>
      </c>
      <c r="L2051" s="290">
        <v>43510</v>
      </c>
      <c r="M2051" s="290" t="s">
        <v>3248</v>
      </c>
    </row>
    <row r="2052" spans="1:13" ht="15.5" hidden="1" thickTop="1" thickBot="1" x14ac:dyDescent="0.4">
      <c r="A2052" s="283" t="s">
        <v>1256</v>
      </c>
      <c r="B2052" s="284" t="e">
        <f>VLOOKUP(A2052,Lists!B:C,2,FALSE)</f>
        <v>#N/A</v>
      </c>
      <c r="C2052" s="284" t="e">
        <f>VLOOKUP(A2052,Lists!B:D,3,FALSE)</f>
        <v>#N/A</v>
      </c>
      <c r="D2052" s="285" t="s">
        <v>692</v>
      </c>
      <c r="E2052" s="285">
        <v>0</v>
      </c>
      <c r="F2052" s="285"/>
      <c r="G2052" s="285" t="s">
        <v>731</v>
      </c>
      <c r="H2052" s="278">
        <f t="shared" si="64"/>
        <v>2</v>
      </c>
      <c r="I2052" s="251"/>
      <c r="J2052" s="285"/>
      <c r="K2052" s="278" t="e">
        <f t="shared" si="65"/>
        <v>#N/A</v>
      </c>
      <c r="L2052" s="286">
        <v>43510</v>
      </c>
      <c r="M2052" s="286" t="s">
        <v>3248</v>
      </c>
    </row>
    <row r="2053" spans="1:13" ht="15.5" hidden="1" thickTop="1" thickBot="1" x14ac:dyDescent="0.4">
      <c r="A2053" s="287" t="s">
        <v>1256</v>
      </c>
      <c r="B2053" s="288" t="e">
        <f>VLOOKUP(A2053,Lists!B:C,2,FALSE)</f>
        <v>#N/A</v>
      </c>
      <c r="C2053" s="288" t="e">
        <f>VLOOKUP(A2053,Lists!B:D,3,FALSE)</f>
        <v>#N/A</v>
      </c>
      <c r="D2053" s="289" t="s">
        <v>643</v>
      </c>
      <c r="E2053" s="289">
        <v>0</v>
      </c>
      <c r="F2053" s="289"/>
      <c r="G2053" s="289" t="s">
        <v>731</v>
      </c>
      <c r="H2053" s="278">
        <f t="shared" si="64"/>
        <v>2</v>
      </c>
      <c r="I2053" s="252"/>
      <c r="J2053" s="289"/>
      <c r="K2053" s="278" t="e">
        <f t="shared" si="65"/>
        <v>#N/A</v>
      </c>
      <c r="L2053" s="290">
        <v>43510</v>
      </c>
      <c r="M2053" s="290" t="s">
        <v>3248</v>
      </c>
    </row>
    <row r="2054" spans="1:13" ht="15.5" hidden="1" thickTop="1" thickBot="1" x14ac:dyDescent="0.4">
      <c r="A2054" s="283" t="s">
        <v>1256</v>
      </c>
      <c r="B2054" s="284" t="e">
        <f>VLOOKUP(A2054,Lists!B:C,2,FALSE)</f>
        <v>#N/A</v>
      </c>
      <c r="C2054" s="284" t="e">
        <f>VLOOKUP(A2054,Lists!B:D,3,FALSE)</f>
        <v>#N/A</v>
      </c>
      <c r="D2054" s="285" t="s">
        <v>644</v>
      </c>
      <c r="E2054" s="285">
        <v>0</v>
      </c>
      <c r="F2054" s="285"/>
      <c r="G2054" s="285" t="s">
        <v>731</v>
      </c>
      <c r="H2054" s="278">
        <f t="shared" si="64"/>
        <v>2</v>
      </c>
      <c r="I2054" s="251"/>
      <c r="J2054" s="285"/>
      <c r="K2054" s="278" t="e">
        <f t="shared" si="65"/>
        <v>#N/A</v>
      </c>
      <c r="L2054" s="286">
        <v>43510</v>
      </c>
      <c r="M2054" s="286" t="s">
        <v>3248</v>
      </c>
    </row>
    <row r="2055" spans="1:13" ht="15.5" hidden="1" thickTop="1" thickBot="1" x14ac:dyDescent="0.4">
      <c r="A2055" s="287" t="s">
        <v>1256</v>
      </c>
      <c r="B2055" s="288" t="e">
        <f>VLOOKUP(A2055,Lists!B:C,2,FALSE)</f>
        <v>#N/A</v>
      </c>
      <c r="C2055" s="288" t="e">
        <f>VLOOKUP(A2055,Lists!B:D,3,FALSE)</f>
        <v>#N/A</v>
      </c>
      <c r="D2055" s="289" t="s">
        <v>645</v>
      </c>
      <c r="E2055" s="289">
        <v>0</v>
      </c>
      <c r="F2055" s="289"/>
      <c r="G2055" s="289" t="s">
        <v>731</v>
      </c>
      <c r="H2055" s="278">
        <f t="shared" si="64"/>
        <v>2</v>
      </c>
      <c r="I2055" s="252"/>
      <c r="J2055" s="289"/>
      <c r="K2055" s="278" t="e">
        <f t="shared" si="65"/>
        <v>#N/A</v>
      </c>
      <c r="L2055" s="290">
        <v>43510</v>
      </c>
      <c r="M2055" s="290" t="s">
        <v>3248</v>
      </c>
    </row>
    <row r="2056" spans="1:13" ht="15.5" hidden="1" thickTop="1" thickBot="1" x14ac:dyDescent="0.4">
      <c r="A2056" s="283" t="s">
        <v>1256</v>
      </c>
      <c r="B2056" s="284" t="e">
        <f>VLOOKUP(A2056,Lists!B:C,2,FALSE)</f>
        <v>#N/A</v>
      </c>
      <c r="C2056" s="284" t="e">
        <f>VLOOKUP(A2056,Lists!B:D,3,FALSE)</f>
        <v>#N/A</v>
      </c>
      <c r="D2056" s="285" t="s">
        <v>646</v>
      </c>
      <c r="E2056" s="285">
        <v>0</v>
      </c>
      <c r="F2056" s="285"/>
      <c r="G2056" s="285" t="s">
        <v>731</v>
      </c>
      <c r="H2056" s="278">
        <f t="shared" si="64"/>
        <v>2</v>
      </c>
      <c r="I2056" s="251"/>
      <c r="J2056" s="285"/>
      <c r="K2056" s="278" t="e">
        <f t="shared" si="65"/>
        <v>#N/A</v>
      </c>
      <c r="L2056" s="286">
        <v>43510</v>
      </c>
      <c r="M2056" s="286" t="s">
        <v>3248</v>
      </c>
    </row>
    <row r="2057" spans="1:13" ht="15.5" hidden="1" thickTop="1" thickBot="1" x14ac:dyDescent="0.4">
      <c r="A2057" s="287" t="s">
        <v>1256</v>
      </c>
      <c r="B2057" s="288" t="e">
        <f>VLOOKUP(A2057,Lists!B:C,2,FALSE)</f>
        <v>#N/A</v>
      </c>
      <c r="C2057" s="288" t="e">
        <f>VLOOKUP(A2057,Lists!B:D,3,FALSE)</f>
        <v>#N/A</v>
      </c>
      <c r="D2057" s="289" t="s">
        <v>647</v>
      </c>
      <c r="E2057" s="289">
        <v>0</v>
      </c>
      <c r="F2057" s="289"/>
      <c r="G2057" s="289" t="s">
        <v>731</v>
      </c>
      <c r="H2057" s="278">
        <f t="shared" si="64"/>
        <v>2</v>
      </c>
      <c r="I2057" s="252"/>
      <c r="J2057" s="289"/>
      <c r="K2057" s="278" t="e">
        <f t="shared" si="65"/>
        <v>#N/A</v>
      </c>
      <c r="L2057" s="290">
        <v>43510</v>
      </c>
      <c r="M2057" s="290" t="s">
        <v>3248</v>
      </c>
    </row>
    <row r="2058" spans="1:13" ht="15.5" hidden="1" thickTop="1" thickBot="1" x14ac:dyDescent="0.4">
      <c r="A2058" s="283" t="s">
        <v>1256</v>
      </c>
      <c r="B2058" s="284" t="e">
        <f>VLOOKUP(A2058,Lists!B:C,2,FALSE)</f>
        <v>#N/A</v>
      </c>
      <c r="C2058" s="284" t="e">
        <f>VLOOKUP(A2058,Lists!B:D,3,FALSE)</f>
        <v>#N/A</v>
      </c>
      <c r="D2058" s="285" t="s">
        <v>648</v>
      </c>
      <c r="E2058" s="285">
        <v>0</v>
      </c>
      <c r="F2058" s="285"/>
      <c r="G2058" s="285" t="s">
        <v>731</v>
      </c>
      <c r="H2058" s="278">
        <f t="shared" si="64"/>
        <v>2</v>
      </c>
      <c r="I2058" s="251"/>
      <c r="J2058" s="285"/>
      <c r="K2058" s="278" t="e">
        <f t="shared" si="65"/>
        <v>#N/A</v>
      </c>
      <c r="L2058" s="286">
        <v>43510</v>
      </c>
      <c r="M2058" s="286" t="s">
        <v>3248</v>
      </c>
    </row>
    <row r="2059" spans="1:13" ht="15.5" hidden="1" thickTop="1" thickBot="1" x14ac:dyDescent="0.4">
      <c r="A2059" s="287" t="s">
        <v>1256</v>
      </c>
      <c r="B2059" s="288" t="e">
        <f>VLOOKUP(A2059,Lists!B:C,2,FALSE)</f>
        <v>#N/A</v>
      </c>
      <c r="C2059" s="288" t="e">
        <f>VLOOKUP(A2059,Lists!B:D,3,FALSE)</f>
        <v>#N/A</v>
      </c>
      <c r="D2059" s="289" t="s">
        <v>649</v>
      </c>
      <c r="E2059" s="289">
        <v>2</v>
      </c>
      <c r="F2059" s="289"/>
      <c r="G2059" s="289" t="s">
        <v>731</v>
      </c>
      <c r="H2059" s="278">
        <f t="shared" si="64"/>
        <v>2</v>
      </c>
      <c r="I2059" s="252"/>
      <c r="J2059" s="289"/>
      <c r="K2059" s="278" t="e">
        <f t="shared" si="65"/>
        <v>#N/A</v>
      </c>
      <c r="L2059" s="290">
        <v>43510</v>
      </c>
      <c r="M2059" s="290" t="s">
        <v>3248</v>
      </c>
    </row>
    <row r="2060" spans="1:13" ht="15.5" hidden="1" thickTop="1" thickBot="1" x14ac:dyDescent="0.4">
      <c r="A2060" s="283" t="s">
        <v>1256</v>
      </c>
      <c r="B2060" s="284" t="e">
        <f>VLOOKUP(A2060,Lists!B:C,2,FALSE)</f>
        <v>#N/A</v>
      </c>
      <c r="C2060" s="284" t="e">
        <f>VLOOKUP(A2060,Lists!B:D,3,FALSE)</f>
        <v>#N/A</v>
      </c>
      <c r="D2060" s="285" t="s">
        <v>650</v>
      </c>
      <c r="E2060" s="285">
        <v>0</v>
      </c>
      <c r="F2060" s="285"/>
      <c r="G2060" s="285" t="s">
        <v>731</v>
      </c>
      <c r="H2060" s="278">
        <f t="shared" si="64"/>
        <v>2</v>
      </c>
      <c r="I2060" s="251"/>
      <c r="J2060" s="285"/>
      <c r="K2060" s="278" t="e">
        <f t="shared" si="65"/>
        <v>#N/A</v>
      </c>
      <c r="L2060" s="286">
        <v>43510</v>
      </c>
      <c r="M2060" s="286" t="s">
        <v>3248</v>
      </c>
    </row>
    <row r="2061" spans="1:13" ht="15.5" hidden="1" thickTop="1" thickBot="1" x14ac:dyDescent="0.4">
      <c r="A2061" s="287" t="s">
        <v>1256</v>
      </c>
      <c r="B2061" s="288" t="e">
        <f>VLOOKUP(A2061,Lists!B:C,2,FALSE)</f>
        <v>#N/A</v>
      </c>
      <c r="C2061" s="288" t="e">
        <f>VLOOKUP(A2061,Lists!B:D,3,FALSE)</f>
        <v>#N/A</v>
      </c>
      <c r="D2061" s="289" t="s">
        <v>651</v>
      </c>
      <c r="E2061" s="289">
        <v>1</v>
      </c>
      <c r="F2061" s="289"/>
      <c r="G2061" s="289" t="s">
        <v>731</v>
      </c>
      <c r="H2061" s="278">
        <f t="shared" si="64"/>
        <v>2</v>
      </c>
      <c r="I2061" s="252"/>
      <c r="J2061" s="289"/>
      <c r="K2061" s="278" t="e">
        <f t="shared" si="65"/>
        <v>#N/A</v>
      </c>
      <c r="L2061" s="290">
        <v>43510</v>
      </c>
      <c r="M2061" s="290" t="s">
        <v>3248</v>
      </c>
    </row>
    <row r="2062" spans="1:13" ht="15.5" hidden="1" thickTop="1" thickBot="1" x14ac:dyDescent="0.4">
      <c r="A2062" s="283" t="s">
        <v>1264</v>
      </c>
      <c r="B2062" s="284" t="str">
        <f>VLOOKUP(A2062,Lists!B:C,2,FALSE)</f>
        <v>UKR002</v>
      </c>
      <c r="C2062" s="284" t="str">
        <f>VLOOKUP(A2062,Lists!B:D,3,FALSE)</f>
        <v>UKR</v>
      </c>
      <c r="D2062" s="285" t="s">
        <v>522</v>
      </c>
      <c r="E2062" s="285">
        <v>42073797</v>
      </c>
      <c r="F2062" s="285" t="s">
        <v>2142</v>
      </c>
      <c r="G2062" s="285" t="s">
        <v>732</v>
      </c>
      <c r="H2062" s="278">
        <f t="shared" si="64"/>
        <v>1</v>
      </c>
      <c r="I2062" s="251" t="s">
        <v>2150</v>
      </c>
      <c r="J2062" s="285" t="s">
        <v>2151</v>
      </c>
      <c r="K2062" s="278" t="str">
        <f t="shared" si="65"/>
        <v>UKR002Total population</v>
      </c>
      <c r="L2062" s="286">
        <v>43511</v>
      </c>
      <c r="M2062" s="286" t="s">
        <v>3248</v>
      </c>
    </row>
    <row r="2063" spans="1:13" ht="15.5" hidden="1" thickTop="1" thickBot="1" x14ac:dyDescent="0.4">
      <c r="A2063" s="287" t="s">
        <v>1264</v>
      </c>
      <c r="B2063" s="288" t="str">
        <f>VLOOKUP(A2063,Lists!B:C,2,FALSE)</f>
        <v>UKR002</v>
      </c>
      <c r="C2063" s="288" t="str">
        <f>VLOOKUP(A2063,Lists!B:D,3,FALSE)</f>
        <v>UKR</v>
      </c>
      <c r="D2063" s="289" t="s">
        <v>660</v>
      </c>
      <c r="E2063" s="289">
        <v>53206</v>
      </c>
      <c r="F2063" s="289" t="s">
        <v>2143</v>
      </c>
      <c r="G2063" s="289" t="s">
        <v>731</v>
      </c>
      <c r="H2063" s="278">
        <f t="shared" si="64"/>
        <v>2</v>
      </c>
      <c r="I2063" s="252" t="s">
        <v>2152</v>
      </c>
      <c r="J2063" s="289" t="s">
        <v>2153</v>
      </c>
      <c r="K2063" s="278" t="str">
        <f t="shared" si="65"/>
        <v>UKR002Landmass affected</v>
      </c>
      <c r="L2063" s="290">
        <v>43511</v>
      </c>
      <c r="M2063" s="290" t="s">
        <v>3248</v>
      </c>
    </row>
    <row r="2064" spans="1:13" ht="15.5" hidden="1" thickTop="1" thickBot="1" x14ac:dyDescent="0.4">
      <c r="A2064" s="283" t="s">
        <v>1264</v>
      </c>
      <c r="B2064" s="284" t="str">
        <f>VLOOKUP(A2064,Lists!B:C,2,FALSE)</f>
        <v>UKR002</v>
      </c>
      <c r="C2064" s="284" t="str">
        <f>VLOOKUP(A2064,Lists!B:D,3,FALSE)</f>
        <v>UKR</v>
      </c>
      <c r="D2064" s="285" t="s">
        <v>737</v>
      </c>
      <c r="E2064" s="285">
        <v>6308827</v>
      </c>
      <c r="F2064" s="285" t="s">
        <v>2142</v>
      </c>
      <c r="G2064" s="285" t="s">
        <v>732</v>
      </c>
      <c r="H2064" s="278">
        <f t="shared" si="64"/>
        <v>1</v>
      </c>
      <c r="I2064" s="251" t="s">
        <v>2154</v>
      </c>
      <c r="J2064" s="285" t="s">
        <v>2155</v>
      </c>
      <c r="K2064" s="278" t="str">
        <f t="shared" si="65"/>
        <v>UKR002People exposed</v>
      </c>
      <c r="L2064" s="286">
        <v>43511</v>
      </c>
      <c r="M2064" s="286" t="s">
        <v>3248</v>
      </c>
    </row>
    <row r="2065" spans="1:13" ht="15.5" hidden="1" thickTop="1" thickBot="1" x14ac:dyDescent="0.4">
      <c r="A2065" s="287" t="s">
        <v>1264</v>
      </c>
      <c r="B2065" s="288" t="str">
        <f>VLOOKUP(A2065,Lists!B:C,2,FALSE)</f>
        <v>UKR002</v>
      </c>
      <c r="C2065" s="288" t="str">
        <f>VLOOKUP(A2065,Lists!B:D,3,FALSE)</f>
        <v>UKR</v>
      </c>
      <c r="D2065" s="289" t="s">
        <v>533</v>
      </c>
      <c r="E2065" s="289">
        <v>5200000</v>
      </c>
      <c r="F2065" s="289" t="s">
        <v>2144</v>
      </c>
      <c r="G2065" s="289" t="s">
        <v>731</v>
      </c>
      <c r="H2065" s="278">
        <f t="shared" si="64"/>
        <v>2</v>
      </c>
      <c r="I2065" s="252" t="s">
        <v>2156</v>
      </c>
      <c r="J2065" s="289"/>
      <c r="K2065" s="278" t="str">
        <f t="shared" si="65"/>
        <v>UKR002People affected</v>
      </c>
      <c r="L2065" s="290">
        <v>43511</v>
      </c>
      <c r="M2065" s="290" t="s">
        <v>3248</v>
      </c>
    </row>
    <row r="2066" spans="1:13" ht="15.5" thickTop="1" thickBot="1" x14ac:dyDescent="0.4">
      <c r="A2066" s="283" t="s">
        <v>1264</v>
      </c>
      <c r="B2066" s="284" t="str">
        <f>VLOOKUP(A2066,Lists!B:C,2,FALSE)</f>
        <v>UKR002</v>
      </c>
      <c r="C2066" s="284" t="str">
        <f>VLOOKUP(A2066,Lists!B:D,3,FALSE)</f>
        <v>UKR</v>
      </c>
      <c r="D2066" s="285" t="s">
        <v>666</v>
      </c>
      <c r="E2066" s="285">
        <v>1992459</v>
      </c>
      <c r="F2066" s="285" t="s">
        <v>2145</v>
      </c>
      <c r="G2066" s="285" t="s">
        <v>731</v>
      </c>
      <c r="H2066" s="278">
        <f t="shared" si="64"/>
        <v>2</v>
      </c>
      <c r="I2066" s="251" t="s">
        <v>2157</v>
      </c>
      <c r="J2066" s="285" t="s">
        <v>2158</v>
      </c>
      <c r="K2066" s="278" t="str">
        <f t="shared" si="65"/>
        <v>UKR002People displaced</v>
      </c>
      <c r="L2066" s="286">
        <v>43511</v>
      </c>
      <c r="M2066" s="286" t="s">
        <v>3248</v>
      </c>
    </row>
    <row r="2067" spans="1:13" ht="15.5" hidden="1" thickTop="1" thickBot="1" x14ac:dyDescent="0.4">
      <c r="A2067" s="287" t="s">
        <v>1264</v>
      </c>
      <c r="B2067" s="288" t="str">
        <f>VLOOKUP(A2067,Lists!B:C,2,FALSE)</f>
        <v>UKR002</v>
      </c>
      <c r="C2067" s="288" t="str">
        <f>VLOOKUP(A2067,Lists!B:D,3,FALSE)</f>
        <v>UKR</v>
      </c>
      <c r="D2067" s="289" t="s">
        <v>5027</v>
      </c>
      <c r="E2067" s="289">
        <v>65</v>
      </c>
      <c r="F2067" s="289" t="s">
        <v>2146</v>
      </c>
      <c r="G2067" s="289" t="s">
        <v>731</v>
      </c>
      <c r="H2067" s="278">
        <f t="shared" si="64"/>
        <v>2</v>
      </c>
      <c r="I2067" s="252" t="s">
        <v>2159</v>
      </c>
      <c r="J2067" s="289" t="s">
        <v>2160</v>
      </c>
      <c r="K2067" s="278" t="str">
        <f t="shared" si="65"/>
        <v>UKR002Injuries reported</v>
      </c>
      <c r="L2067" s="290">
        <v>43511</v>
      </c>
      <c r="M2067" s="290" t="s">
        <v>3248</v>
      </c>
    </row>
    <row r="2068" spans="1:13" ht="15.5" hidden="1" thickTop="1" thickBot="1" x14ac:dyDescent="0.4">
      <c r="A2068" s="283" t="s">
        <v>1264</v>
      </c>
      <c r="B2068" s="284" t="str">
        <f>VLOOKUP(A2068,Lists!B:C,2,FALSE)</f>
        <v>UKR002</v>
      </c>
      <c r="C2068" s="284" t="str">
        <f>VLOOKUP(A2068,Lists!B:D,3,FALSE)</f>
        <v>UKR</v>
      </c>
      <c r="D2068" s="285" t="s">
        <v>5028</v>
      </c>
      <c r="E2068" s="285" t="s">
        <v>446</v>
      </c>
      <c r="F2068" s="285"/>
      <c r="G2068" s="285" t="s">
        <v>731</v>
      </c>
      <c r="H2068" s="278">
        <f t="shared" si="64"/>
        <v>2</v>
      </c>
      <c r="I2068" s="251"/>
      <c r="J2068" s="285" t="s">
        <v>2161</v>
      </c>
      <c r="K2068" s="278" t="str">
        <f t="shared" si="65"/>
        <v>UKR002Illness cases reported</v>
      </c>
      <c r="L2068" s="286">
        <v>43511</v>
      </c>
      <c r="M2068" s="286" t="s">
        <v>3248</v>
      </c>
    </row>
    <row r="2069" spans="1:13" ht="15.5" hidden="1" thickTop="1" thickBot="1" x14ac:dyDescent="0.4">
      <c r="A2069" s="287" t="s">
        <v>1264</v>
      </c>
      <c r="B2069" s="288" t="str">
        <f>VLOOKUP(A2069,Lists!B:C,2,FALSE)</f>
        <v>UKR002</v>
      </c>
      <c r="C2069" s="288" t="str">
        <f>VLOOKUP(A2069,Lists!B:D,3,FALSE)</f>
        <v>UKR</v>
      </c>
      <c r="D2069" s="289" t="s">
        <v>5029</v>
      </c>
      <c r="E2069" s="289">
        <v>416</v>
      </c>
      <c r="F2069" s="289" t="s">
        <v>1399</v>
      </c>
      <c r="G2069" s="289" t="s">
        <v>731</v>
      </c>
      <c r="H2069" s="278">
        <f t="shared" si="64"/>
        <v>2</v>
      </c>
      <c r="I2069" s="252" t="s">
        <v>1354</v>
      </c>
      <c r="J2069" s="289" t="s">
        <v>7668</v>
      </c>
      <c r="K2069" s="278" t="str">
        <f t="shared" si="65"/>
        <v>UKR002Fatalities reported</v>
      </c>
      <c r="L2069" s="290">
        <v>43511</v>
      </c>
      <c r="M2069" s="290" t="s">
        <v>3248</v>
      </c>
    </row>
    <row r="2070" spans="1:13" ht="15.5" hidden="1" thickTop="1" thickBot="1" x14ac:dyDescent="0.4">
      <c r="A2070" s="283" t="s">
        <v>1264</v>
      </c>
      <c r="B2070" s="284" t="str">
        <f>VLOOKUP(A2070,Lists!B:C,2,FALSE)</f>
        <v>UKR002</v>
      </c>
      <c r="C2070" s="284" t="str">
        <f>VLOOKUP(A2070,Lists!B:D,3,FALSE)</f>
        <v>UKR</v>
      </c>
      <c r="D2070" s="285" t="s">
        <v>5108</v>
      </c>
      <c r="E2070" s="285" t="s">
        <v>446</v>
      </c>
      <c r="F2070" s="285"/>
      <c r="G2070" s="285" t="s">
        <v>731</v>
      </c>
      <c r="H2070" s="278">
        <f t="shared" si="64"/>
        <v>2</v>
      </c>
      <c r="I2070" s="251"/>
      <c r="J2070" s="285"/>
      <c r="K2070" s="278" t="str">
        <f t="shared" si="65"/>
        <v>UKR002Buildings damaged</v>
      </c>
      <c r="L2070" s="286">
        <v>43511</v>
      </c>
      <c r="M2070" s="286" t="s">
        <v>3248</v>
      </c>
    </row>
    <row r="2071" spans="1:13" ht="15.5" hidden="1" thickTop="1" thickBot="1" x14ac:dyDescent="0.4">
      <c r="A2071" s="287" t="s">
        <v>1264</v>
      </c>
      <c r="B2071" s="288" t="str">
        <f>VLOOKUP(A2071,Lists!B:C,2,FALSE)</f>
        <v>UKR002</v>
      </c>
      <c r="C2071" s="288" t="str">
        <f>VLOOKUP(A2071,Lists!B:D,3,FALSE)</f>
        <v>UKR</v>
      </c>
      <c r="D2071" s="289" t="s">
        <v>5109</v>
      </c>
      <c r="E2071" s="289" t="s">
        <v>446</v>
      </c>
      <c r="F2071" s="289"/>
      <c r="G2071" s="289" t="s">
        <v>446</v>
      </c>
      <c r="H2071" s="278" t="str">
        <f t="shared" si="64"/>
        <v>x</v>
      </c>
      <c r="I2071" s="252"/>
      <c r="J2071" s="289"/>
      <c r="K2071" s="278" t="str">
        <f t="shared" si="65"/>
        <v>UKR002Buildings destroyed</v>
      </c>
      <c r="L2071" s="290">
        <v>43511</v>
      </c>
      <c r="M2071" s="290" t="s">
        <v>3248</v>
      </c>
    </row>
    <row r="2072" spans="1:13" ht="15.5" hidden="1" thickTop="1" thickBot="1" x14ac:dyDescent="0.4">
      <c r="A2072" s="283" t="s">
        <v>1264</v>
      </c>
      <c r="B2072" s="284" t="str">
        <f>VLOOKUP(A2072,Lists!B:C,2,FALSE)</f>
        <v>UKR002</v>
      </c>
      <c r="C2072" s="284" t="str">
        <f>VLOOKUP(A2072,Lists!B:D,3,FALSE)</f>
        <v>UKR</v>
      </c>
      <c r="D2072" s="285" t="s">
        <v>742</v>
      </c>
      <c r="E2072" s="285">
        <v>22430</v>
      </c>
      <c r="F2072" s="285" t="s">
        <v>2147</v>
      </c>
      <c r="G2072" s="285" t="s">
        <v>731</v>
      </c>
      <c r="H2072" s="278">
        <f t="shared" si="64"/>
        <v>2</v>
      </c>
      <c r="I2072" s="251" t="s">
        <v>2162</v>
      </c>
      <c r="J2072" s="285" t="s">
        <v>2163</v>
      </c>
      <c r="K2072" s="278" t="str">
        <f t="shared" si="65"/>
        <v>UKR002Economic Losses</v>
      </c>
      <c r="L2072" s="286">
        <v>43511</v>
      </c>
      <c r="M2072" s="286" t="s">
        <v>3248</v>
      </c>
    </row>
    <row r="2073" spans="1:13" ht="15.5" hidden="1" thickTop="1" thickBot="1" x14ac:dyDescent="0.4">
      <c r="A2073" s="287" t="s">
        <v>1264</v>
      </c>
      <c r="B2073" s="288" t="str">
        <f>VLOOKUP(A2073,Lists!B:C,2,FALSE)</f>
        <v>UKR002</v>
      </c>
      <c r="C2073" s="288" t="str">
        <f>VLOOKUP(A2073,Lists!B:D,3,FALSE)</f>
        <v>UKR</v>
      </c>
      <c r="D2073" s="289" t="s">
        <v>752</v>
      </c>
      <c r="E2073" s="289">
        <v>3500000</v>
      </c>
      <c r="F2073" s="289" t="s">
        <v>2148</v>
      </c>
      <c r="G2073" s="289" t="s">
        <v>731</v>
      </c>
      <c r="H2073" s="278">
        <f t="shared" si="64"/>
        <v>2</v>
      </c>
      <c r="I2073" s="252" t="s">
        <v>2164</v>
      </c>
      <c r="J2073" s="289" t="s">
        <v>2165</v>
      </c>
      <c r="K2073" s="278" t="str">
        <f t="shared" si="65"/>
        <v>UKR002People in Need</v>
      </c>
      <c r="L2073" s="290">
        <v>43511</v>
      </c>
      <c r="M2073" s="290" t="s">
        <v>3248</v>
      </c>
    </row>
    <row r="2074" spans="1:13" ht="15.5" hidden="1" thickTop="1" thickBot="1" x14ac:dyDescent="0.4">
      <c r="A2074" s="283" t="s">
        <v>1264</v>
      </c>
      <c r="B2074" s="284" t="str">
        <f>VLOOKUP(A2074,Lists!B:C,2,FALSE)</f>
        <v>UKR002</v>
      </c>
      <c r="C2074" s="284" t="str">
        <f>VLOOKUP(A2074,Lists!B:D,3,FALSE)</f>
        <v>UKR</v>
      </c>
      <c r="D2074" s="285" t="s">
        <v>5110</v>
      </c>
      <c r="E2074" s="285">
        <v>500000</v>
      </c>
      <c r="F2074" s="285" t="s">
        <v>2148</v>
      </c>
      <c r="G2074" s="285" t="s">
        <v>731</v>
      </c>
      <c r="H2074" s="278">
        <f t="shared" si="64"/>
        <v>2</v>
      </c>
      <c r="I2074" s="251" t="s">
        <v>2164</v>
      </c>
      <c r="J2074" s="285" t="s">
        <v>2166</v>
      </c>
      <c r="K2074" s="278" t="str">
        <f t="shared" si="65"/>
        <v>UKR002Minimal humanitarian conditions - Level 1</v>
      </c>
      <c r="L2074" s="286">
        <v>43511</v>
      </c>
      <c r="M2074" s="286" t="s">
        <v>3248</v>
      </c>
    </row>
    <row r="2075" spans="1:13" ht="15.5" hidden="1" thickTop="1" thickBot="1" x14ac:dyDescent="0.4">
      <c r="A2075" s="287" t="s">
        <v>1264</v>
      </c>
      <c r="B2075" s="288" t="str">
        <f>VLOOKUP(A2075,Lists!B:C,2,FALSE)</f>
        <v>UKR002</v>
      </c>
      <c r="C2075" s="288" t="str">
        <f>VLOOKUP(A2075,Lists!B:D,3,FALSE)</f>
        <v>UKR</v>
      </c>
      <c r="D2075" s="289" t="s">
        <v>5111</v>
      </c>
      <c r="E2075" s="289">
        <v>800000</v>
      </c>
      <c r="F2075" s="289" t="s">
        <v>2148</v>
      </c>
      <c r="G2075" s="289" t="s">
        <v>731</v>
      </c>
      <c r="H2075" s="278">
        <f t="shared" si="64"/>
        <v>2</v>
      </c>
      <c r="I2075" s="252" t="s">
        <v>2164</v>
      </c>
      <c r="J2075" s="289" t="s">
        <v>2167</v>
      </c>
      <c r="K2075" s="278" t="str">
        <f t="shared" si="65"/>
        <v>UKR002Stressed humanitarian conditions - Level 2</v>
      </c>
      <c r="L2075" s="290">
        <v>43511</v>
      </c>
      <c r="M2075" s="290" t="s">
        <v>3248</v>
      </c>
    </row>
    <row r="2076" spans="1:13" ht="15.5" hidden="1" thickTop="1" thickBot="1" x14ac:dyDescent="0.4">
      <c r="A2076" s="283" t="s">
        <v>1264</v>
      </c>
      <c r="B2076" s="284" t="str">
        <f>VLOOKUP(A2076,Lists!B:C,2,FALSE)</f>
        <v>UKR002</v>
      </c>
      <c r="C2076" s="284" t="str">
        <f>VLOOKUP(A2076,Lists!B:D,3,FALSE)</f>
        <v>UKR</v>
      </c>
      <c r="D2076" s="285" t="s">
        <v>5112</v>
      </c>
      <c r="E2076" s="285">
        <v>2200000</v>
      </c>
      <c r="F2076" s="285" t="s">
        <v>2148</v>
      </c>
      <c r="G2076" s="285" t="s">
        <v>731</v>
      </c>
      <c r="H2076" s="278">
        <f t="shared" si="64"/>
        <v>2</v>
      </c>
      <c r="I2076" s="251" t="s">
        <v>2164</v>
      </c>
      <c r="J2076" s="285" t="s">
        <v>2168</v>
      </c>
      <c r="K2076" s="278" t="str">
        <f t="shared" si="65"/>
        <v>UKR002Moderate humanitarian conditions - Level 3</v>
      </c>
      <c r="L2076" s="286">
        <v>43511</v>
      </c>
      <c r="M2076" s="286" t="s">
        <v>3248</v>
      </c>
    </row>
    <row r="2077" spans="1:13" ht="15.5" hidden="1" thickTop="1" thickBot="1" x14ac:dyDescent="0.4">
      <c r="A2077" s="287" t="s">
        <v>1264</v>
      </c>
      <c r="B2077" s="288" t="str">
        <f>VLOOKUP(A2077,Lists!B:C,2,FALSE)</f>
        <v>UKR002</v>
      </c>
      <c r="C2077" s="288" t="str">
        <f>VLOOKUP(A2077,Lists!B:D,3,FALSE)</f>
        <v>UKR</v>
      </c>
      <c r="D2077" s="289" t="s">
        <v>5113</v>
      </c>
      <c r="E2077" s="289">
        <v>0</v>
      </c>
      <c r="F2077" s="289" t="s">
        <v>2148</v>
      </c>
      <c r="G2077" s="289" t="s">
        <v>731</v>
      </c>
      <c r="H2077" s="278">
        <f t="shared" si="64"/>
        <v>2</v>
      </c>
      <c r="I2077" s="252" t="s">
        <v>2164</v>
      </c>
      <c r="J2077" s="289" t="s">
        <v>2169</v>
      </c>
      <c r="K2077" s="278" t="str">
        <f t="shared" si="65"/>
        <v>UKR002Severe humanitarian conditions - Level 4</v>
      </c>
      <c r="L2077" s="290">
        <v>43511</v>
      </c>
      <c r="M2077" s="290" t="s">
        <v>3248</v>
      </c>
    </row>
    <row r="2078" spans="1:13" ht="15.5" hidden="1" thickTop="1" thickBot="1" x14ac:dyDescent="0.4">
      <c r="A2078" s="283" t="s">
        <v>1264</v>
      </c>
      <c r="B2078" s="284" t="str">
        <f>VLOOKUP(A2078,Lists!B:C,2,FALSE)</f>
        <v>UKR002</v>
      </c>
      <c r="C2078" s="284" t="str">
        <f>VLOOKUP(A2078,Lists!B:D,3,FALSE)</f>
        <v>UKR</v>
      </c>
      <c r="D2078" s="285" t="s">
        <v>5114</v>
      </c>
      <c r="E2078" s="285">
        <v>0</v>
      </c>
      <c r="F2078" s="285" t="s">
        <v>2148</v>
      </c>
      <c r="G2078" s="285" t="s">
        <v>731</v>
      </c>
      <c r="H2078" s="278">
        <f t="shared" si="64"/>
        <v>2</v>
      </c>
      <c r="I2078" s="251" t="s">
        <v>2164</v>
      </c>
      <c r="J2078" s="285" t="s">
        <v>2169</v>
      </c>
      <c r="K2078" s="278" t="str">
        <f t="shared" si="65"/>
        <v>UKR002Extreme humanitarian conditions - Level 5</v>
      </c>
      <c r="L2078" s="286">
        <v>43511</v>
      </c>
      <c r="M2078" s="286" t="s">
        <v>3248</v>
      </c>
    </row>
    <row r="2079" spans="1:13" ht="15.5" hidden="1" thickTop="1" thickBot="1" x14ac:dyDescent="0.4">
      <c r="A2079" s="287" t="s">
        <v>1264</v>
      </c>
      <c r="B2079" s="288" t="str">
        <f>VLOOKUP(A2079,Lists!B:C,2,FALSE)</f>
        <v>UKR002</v>
      </c>
      <c r="C2079" s="288" t="str">
        <f>VLOOKUP(A2079,Lists!B:D,3,FALSE)</f>
        <v>UKR</v>
      </c>
      <c r="D2079" s="289" t="s">
        <v>5115</v>
      </c>
      <c r="E2079" s="289">
        <v>416</v>
      </c>
      <c r="F2079" s="289" t="s">
        <v>1399</v>
      </c>
      <c r="G2079" s="289" t="s">
        <v>731</v>
      </c>
      <c r="H2079" s="278">
        <f t="shared" si="64"/>
        <v>2</v>
      </c>
      <c r="I2079" s="252" t="s">
        <v>1354</v>
      </c>
      <c r="J2079" s="289" t="s">
        <v>7668</v>
      </c>
      <c r="K2079" s="278" t="str">
        <f t="shared" si="65"/>
        <v>UKR002Fatalities in all crises</v>
      </c>
      <c r="L2079" s="290">
        <v>43511</v>
      </c>
      <c r="M2079" s="290" t="s">
        <v>3248</v>
      </c>
    </row>
    <row r="2080" spans="1:13" ht="15.5" hidden="1" thickTop="1" thickBot="1" x14ac:dyDescent="0.4">
      <c r="A2080" s="283" t="s">
        <v>1264</v>
      </c>
      <c r="B2080" s="284" t="str">
        <f>VLOOKUP(A2080,Lists!B:C,2,FALSE)</f>
        <v>UKR002</v>
      </c>
      <c r="C2080" s="284" t="str">
        <f>VLOOKUP(A2080,Lists!B:D,3,FALSE)</f>
        <v>UKR</v>
      </c>
      <c r="D2080" s="285" t="s">
        <v>691</v>
      </c>
      <c r="E2080" s="285">
        <v>2200000</v>
      </c>
      <c r="F2080" s="285" t="s">
        <v>2148</v>
      </c>
      <c r="G2080" s="285" t="s">
        <v>731</v>
      </c>
      <c r="H2080" s="278">
        <f t="shared" si="64"/>
        <v>2</v>
      </c>
      <c r="I2080" s="251" t="s">
        <v>2164</v>
      </c>
      <c r="J2080" s="285" t="s">
        <v>2170</v>
      </c>
      <c r="K2080" s="278" t="str">
        <f t="shared" si="65"/>
        <v>UKR002People facing limited access constraints</v>
      </c>
      <c r="L2080" s="286">
        <v>43511</v>
      </c>
      <c r="M2080" s="286" t="s">
        <v>3248</v>
      </c>
    </row>
    <row r="2081" spans="1:13" ht="15.5" hidden="1" thickTop="1" thickBot="1" x14ac:dyDescent="0.4">
      <c r="A2081" s="287" t="s">
        <v>1264</v>
      </c>
      <c r="B2081" s="288" t="str">
        <f>VLOOKUP(A2081,Lists!B:C,2,FALSE)</f>
        <v>UKR002</v>
      </c>
      <c r="C2081" s="288" t="str">
        <f>VLOOKUP(A2081,Lists!B:D,3,FALSE)</f>
        <v>UKR</v>
      </c>
      <c r="D2081" s="289" t="s">
        <v>692</v>
      </c>
      <c r="E2081" s="289" t="s">
        <v>446</v>
      </c>
      <c r="F2081" s="289"/>
      <c r="G2081" s="289" t="s">
        <v>731</v>
      </c>
      <c r="H2081" s="278">
        <f t="shared" si="64"/>
        <v>2</v>
      </c>
      <c r="I2081" s="252"/>
      <c r="J2081" s="289"/>
      <c r="K2081" s="278" t="str">
        <f t="shared" si="65"/>
        <v>UKR002People facing restricted access constraints</v>
      </c>
      <c r="L2081" s="290">
        <v>43511</v>
      </c>
      <c r="M2081" s="290" t="s">
        <v>3248</v>
      </c>
    </row>
    <row r="2082" spans="1:13" ht="15.5" hidden="1" thickTop="1" thickBot="1" x14ac:dyDescent="0.4">
      <c r="A2082" s="283" t="s">
        <v>1264</v>
      </c>
      <c r="B2082" s="284" t="str">
        <f>VLOOKUP(A2082,Lists!B:C,2,FALSE)</f>
        <v>UKR002</v>
      </c>
      <c r="C2082" s="284" t="str">
        <f>VLOOKUP(A2082,Lists!B:D,3,FALSE)</f>
        <v>UKR</v>
      </c>
      <c r="D2082" s="285" t="s">
        <v>643</v>
      </c>
      <c r="E2082" s="285">
        <v>0</v>
      </c>
      <c r="F2082" s="285" t="s">
        <v>2149</v>
      </c>
      <c r="G2082" s="285" t="s">
        <v>731</v>
      </c>
      <c r="H2082" s="278">
        <f t="shared" si="64"/>
        <v>2</v>
      </c>
      <c r="I2082" s="251" t="s">
        <v>1128</v>
      </c>
      <c r="J2082" s="285"/>
      <c r="K2082" s="278" t="str">
        <f t="shared" si="65"/>
        <v>UKR002Impediments to entry into country (bureaucratic and administrative)</v>
      </c>
      <c r="L2082" s="286">
        <v>43511</v>
      </c>
      <c r="M2082" s="286" t="s">
        <v>3248</v>
      </c>
    </row>
    <row r="2083" spans="1:13" ht="15.5" hidden="1" thickTop="1" thickBot="1" x14ac:dyDescent="0.4">
      <c r="A2083" s="287" t="s">
        <v>1264</v>
      </c>
      <c r="B2083" s="288" t="str">
        <f>VLOOKUP(A2083,Lists!B:C,2,FALSE)</f>
        <v>UKR002</v>
      </c>
      <c r="C2083" s="288" t="str">
        <f>VLOOKUP(A2083,Lists!B:D,3,FALSE)</f>
        <v>UKR</v>
      </c>
      <c r="D2083" s="289" t="s">
        <v>644</v>
      </c>
      <c r="E2083" s="289">
        <v>2</v>
      </c>
      <c r="F2083" s="289" t="s">
        <v>2149</v>
      </c>
      <c r="G2083" s="289" t="s">
        <v>731</v>
      </c>
      <c r="H2083" s="278">
        <f t="shared" si="64"/>
        <v>2</v>
      </c>
      <c r="I2083" s="252" t="s">
        <v>1128</v>
      </c>
      <c r="J2083" s="289"/>
      <c r="K2083" s="278" t="str">
        <f t="shared" si="65"/>
        <v>UKR002Restriction of movement (impediments to freedom of movement and/or administrative restrictions)</v>
      </c>
      <c r="L2083" s="290">
        <v>43511</v>
      </c>
      <c r="M2083" s="290" t="s">
        <v>3248</v>
      </c>
    </row>
    <row r="2084" spans="1:13" ht="15.5" hidden="1" thickTop="1" thickBot="1" x14ac:dyDescent="0.4">
      <c r="A2084" s="283" t="s">
        <v>1264</v>
      </c>
      <c r="B2084" s="284" t="str">
        <f>VLOOKUP(A2084,Lists!B:C,2,FALSE)</f>
        <v>UKR002</v>
      </c>
      <c r="C2084" s="284" t="str">
        <f>VLOOKUP(A2084,Lists!B:D,3,FALSE)</f>
        <v>UKR</v>
      </c>
      <c r="D2084" s="285" t="s">
        <v>645</v>
      </c>
      <c r="E2084" s="285">
        <v>2</v>
      </c>
      <c r="F2084" s="285" t="s">
        <v>2149</v>
      </c>
      <c r="G2084" s="285" t="s">
        <v>731</v>
      </c>
      <c r="H2084" s="278">
        <f t="shared" si="64"/>
        <v>2</v>
      </c>
      <c r="I2084" s="251" t="s">
        <v>1128</v>
      </c>
      <c r="J2084" s="285"/>
      <c r="K2084" s="278" t="str">
        <f t="shared" si="65"/>
        <v>UKR002Interference into implementation of humanitarian activities</v>
      </c>
      <c r="L2084" s="286">
        <v>43511</v>
      </c>
      <c r="M2084" s="286" t="s">
        <v>3248</v>
      </c>
    </row>
    <row r="2085" spans="1:13" ht="15.5" hidden="1" thickTop="1" thickBot="1" x14ac:dyDescent="0.4">
      <c r="A2085" s="287" t="s">
        <v>1264</v>
      </c>
      <c r="B2085" s="288" t="str">
        <f>VLOOKUP(A2085,Lists!B:C,2,FALSE)</f>
        <v>UKR002</v>
      </c>
      <c r="C2085" s="288" t="str">
        <f>VLOOKUP(A2085,Lists!B:D,3,FALSE)</f>
        <v>UKR</v>
      </c>
      <c r="D2085" s="289" t="s">
        <v>646</v>
      </c>
      <c r="E2085" s="289">
        <v>0</v>
      </c>
      <c r="F2085" s="289" t="s">
        <v>2149</v>
      </c>
      <c r="G2085" s="289" t="s">
        <v>731</v>
      </c>
      <c r="H2085" s="278">
        <f t="shared" si="64"/>
        <v>2</v>
      </c>
      <c r="I2085" s="252" t="s">
        <v>1128</v>
      </c>
      <c r="J2085" s="289"/>
      <c r="K2085" s="278" t="str">
        <f t="shared" si="65"/>
        <v>UKR002Violence against personnel, facilities and assets</v>
      </c>
      <c r="L2085" s="290">
        <v>43511</v>
      </c>
      <c r="M2085" s="290" t="s">
        <v>3248</v>
      </c>
    </row>
    <row r="2086" spans="1:13" ht="15.5" hidden="1" thickTop="1" thickBot="1" x14ac:dyDescent="0.4">
      <c r="A2086" s="283" t="s">
        <v>1264</v>
      </c>
      <c r="B2086" s="284" t="str">
        <f>VLOOKUP(A2086,Lists!B:C,2,FALSE)</f>
        <v>UKR002</v>
      </c>
      <c r="C2086" s="284" t="str">
        <f>VLOOKUP(A2086,Lists!B:D,3,FALSE)</f>
        <v>UKR</v>
      </c>
      <c r="D2086" s="285" t="s">
        <v>647</v>
      </c>
      <c r="E2086" s="285">
        <v>1</v>
      </c>
      <c r="F2086" s="285" t="s">
        <v>2149</v>
      </c>
      <c r="G2086" s="285" t="s">
        <v>731</v>
      </c>
      <c r="H2086" s="278">
        <f t="shared" si="64"/>
        <v>2</v>
      </c>
      <c r="I2086" s="251" t="s">
        <v>1128</v>
      </c>
      <c r="J2086" s="285"/>
      <c r="K2086" s="278" t="str">
        <f t="shared" si="65"/>
        <v>UKR002Denial of existence of humanitarian needs or entitlements to assistance</v>
      </c>
      <c r="L2086" s="286">
        <v>43511</v>
      </c>
      <c r="M2086" s="286" t="s">
        <v>3248</v>
      </c>
    </row>
    <row r="2087" spans="1:13" ht="15.5" hidden="1" thickTop="1" thickBot="1" x14ac:dyDescent="0.4">
      <c r="A2087" s="287" t="s">
        <v>1264</v>
      </c>
      <c r="B2087" s="288" t="str">
        <f>VLOOKUP(A2087,Lists!B:C,2,FALSE)</f>
        <v>UKR002</v>
      </c>
      <c r="C2087" s="288" t="str">
        <f>VLOOKUP(A2087,Lists!B:D,3,FALSE)</f>
        <v>UKR</v>
      </c>
      <c r="D2087" s="289" t="s">
        <v>648</v>
      </c>
      <c r="E2087" s="289">
        <v>2</v>
      </c>
      <c r="F2087" s="289" t="s">
        <v>2149</v>
      </c>
      <c r="G2087" s="289" t="s">
        <v>731</v>
      </c>
      <c r="H2087" s="278">
        <f t="shared" si="64"/>
        <v>2</v>
      </c>
      <c r="I2087" s="252" t="s">
        <v>1128</v>
      </c>
      <c r="J2087" s="289"/>
      <c r="K2087" s="278" t="str">
        <f t="shared" si="65"/>
        <v>UKR002Restriction and obstruction of access to services and assistance</v>
      </c>
      <c r="L2087" s="290">
        <v>43511</v>
      </c>
      <c r="M2087" s="290" t="s">
        <v>3248</v>
      </c>
    </row>
    <row r="2088" spans="1:13" ht="15.5" hidden="1" thickTop="1" thickBot="1" x14ac:dyDescent="0.4">
      <c r="A2088" s="283" t="s">
        <v>1264</v>
      </c>
      <c r="B2088" s="284" t="str">
        <f>VLOOKUP(A2088,Lists!B:C,2,FALSE)</f>
        <v>UKR002</v>
      </c>
      <c r="C2088" s="284" t="str">
        <f>VLOOKUP(A2088,Lists!B:D,3,FALSE)</f>
        <v>UKR</v>
      </c>
      <c r="D2088" s="285" t="s">
        <v>649</v>
      </c>
      <c r="E2088" s="285">
        <v>3</v>
      </c>
      <c r="F2088" s="285" t="s">
        <v>2149</v>
      </c>
      <c r="G2088" s="285" t="s">
        <v>731</v>
      </c>
      <c r="H2088" s="278">
        <f t="shared" si="64"/>
        <v>2</v>
      </c>
      <c r="I2088" s="251" t="s">
        <v>1128</v>
      </c>
      <c r="J2088" s="285"/>
      <c r="K2088" s="278" t="str">
        <f t="shared" si="65"/>
        <v>UKR002Ongoing insecurity/hostilities affecting humanitarian assistance</v>
      </c>
      <c r="L2088" s="286">
        <v>43511</v>
      </c>
      <c r="M2088" s="286" t="s">
        <v>3248</v>
      </c>
    </row>
    <row r="2089" spans="1:13" ht="15.5" hidden="1" thickTop="1" thickBot="1" x14ac:dyDescent="0.4">
      <c r="A2089" s="287" t="s">
        <v>1264</v>
      </c>
      <c r="B2089" s="288" t="str">
        <f>VLOOKUP(A2089,Lists!B:C,2,FALSE)</f>
        <v>UKR002</v>
      </c>
      <c r="C2089" s="288" t="str">
        <f>VLOOKUP(A2089,Lists!B:D,3,FALSE)</f>
        <v>UKR</v>
      </c>
      <c r="D2089" s="289" t="s">
        <v>650</v>
      </c>
      <c r="E2089" s="289">
        <v>3</v>
      </c>
      <c r="F2089" s="289" t="s">
        <v>2149</v>
      </c>
      <c r="G2089" s="289" t="s">
        <v>731</v>
      </c>
      <c r="H2089" s="278">
        <f t="shared" si="64"/>
        <v>2</v>
      </c>
      <c r="I2089" s="252" t="s">
        <v>1128</v>
      </c>
      <c r="J2089" s="289"/>
      <c r="K2089" s="278" t="str">
        <f t="shared" si="65"/>
        <v xml:space="preserve">UKR002Presence of mines and improvised explosive devices </v>
      </c>
      <c r="L2089" s="290">
        <v>43511</v>
      </c>
      <c r="M2089" s="290" t="s">
        <v>3248</v>
      </c>
    </row>
    <row r="2090" spans="1:13" ht="15.5" hidden="1" thickTop="1" thickBot="1" x14ac:dyDescent="0.4">
      <c r="A2090" s="283" t="s">
        <v>1264</v>
      </c>
      <c r="B2090" s="284" t="str">
        <f>VLOOKUP(A2090,Lists!B:C,2,FALSE)</f>
        <v>UKR002</v>
      </c>
      <c r="C2090" s="284" t="str">
        <f>VLOOKUP(A2090,Lists!B:D,3,FALSE)</f>
        <v>UKR</v>
      </c>
      <c r="D2090" s="285" t="s">
        <v>651</v>
      </c>
      <c r="E2090" s="285">
        <v>0</v>
      </c>
      <c r="F2090" s="285" t="s">
        <v>2149</v>
      </c>
      <c r="G2090" s="285" t="s">
        <v>731</v>
      </c>
      <c r="H2090" s="278">
        <f t="shared" si="64"/>
        <v>2</v>
      </c>
      <c r="I2090" s="251" t="s">
        <v>1128</v>
      </c>
      <c r="J2090" s="285"/>
      <c r="K2090" s="278" t="str">
        <f t="shared" si="65"/>
        <v>UKR002Physical constraints in the environment (obstacles related to terrain, climate, lack of infrastructure, etc.)</v>
      </c>
      <c r="L2090" s="286">
        <v>43511</v>
      </c>
      <c r="M2090" s="286" t="s">
        <v>3248</v>
      </c>
    </row>
    <row r="2091" spans="1:13" ht="15.5" hidden="1" thickTop="1" thickBot="1" x14ac:dyDescent="0.4">
      <c r="A2091" s="287" t="s">
        <v>1237</v>
      </c>
      <c r="B2091" s="288" t="str">
        <f>VLOOKUP(A2091,Lists!B:C,2,FALSE)</f>
        <v>PER002</v>
      </c>
      <c r="C2091" s="288" t="str">
        <f>VLOOKUP(A2091,Lists!B:D,3,FALSE)</f>
        <v>PER</v>
      </c>
      <c r="D2091" s="289" t="s">
        <v>522</v>
      </c>
      <c r="E2091" s="289">
        <v>31827792</v>
      </c>
      <c r="F2091" s="289" t="s">
        <v>2172</v>
      </c>
      <c r="G2091" s="289" t="s">
        <v>731</v>
      </c>
      <c r="H2091" s="278">
        <f t="shared" si="64"/>
        <v>2</v>
      </c>
      <c r="I2091" s="252" t="s">
        <v>2173</v>
      </c>
      <c r="J2091" s="289" t="s">
        <v>2177</v>
      </c>
      <c r="K2091" s="278" t="str">
        <f t="shared" si="65"/>
        <v>PER002Total population</v>
      </c>
      <c r="L2091" s="290">
        <v>43511</v>
      </c>
      <c r="M2091" s="290" t="s">
        <v>3248</v>
      </c>
    </row>
    <row r="2092" spans="1:13" ht="15.5" hidden="1" thickTop="1" thickBot="1" x14ac:dyDescent="0.4">
      <c r="A2092" s="283" t="s">
        <v>1237</v>
      </c>
      <c r="B2092" s="284" t="str">
        <f>VLOOKUP(A2092,Lists!B:C,2,FALSE)</f>
        <v>PER002</v>
      </c>
      <c r="C2092" s="284" t="str">
        <f>VLOOKUP(A2092,Lists!B:D,3,FALSE)</f>
        <v>PER</v>
      </c>
      <c r="D2092" s="285" t="s">
        <v>660</v>
      </c>
      <c r="E2092" s="285">
        <v>149791</v>
      </c>
      <c r="F2092" s="285" t="s">
        <v>2175</v>
      </c>
      <c r="G2092" s="285" t="s">
        <v>731</v>
      </c>
      <c r="H2092" s="278">
        <f t="shared" si="64"/>
        <v>2</v>
      </c>
      <c r="I2092" s="251" t="s">
        <v>2176</v>
      </c>
      <c r="J2092" s="285" t="s">
        <v>2174</v>
      </c>
      <c r="K2092" s="278" t="str">
        <f t="shared" si="65"/>
        <v>PER002Landmass affected</v>
      </c>
      <c r="L2092" s="286">
        <v>43511</v>
      </c>
      <c r="M2092" s="286" t="s">
        <v>3248</v>
      </c>
    </row>
    <row r="2093" spans="1:13" ht="15.5" hidden="1" thickTop="1" thickBot="1" x14ac:dyDescent="0.4">
      <c r="A2093" s="287" t="s">
        <v>1237</v>
      </c>
      <c r="B2093" s="288" t="str">
        <f>VLOOKUP(A2093,Lists!B:C,2,FALSE)</f>
        <v>PER002</v>
      </c>
      <c r="C2093" s="288" t="str">
        <f>VLOOKUP(A2093,Lists!B:D,3,FALSE)</f>
        <v>PER</v>
      </c>
      <c r="D2093" s="289" t="s">
        <v>737</v>
      </c>
      <c r="E2093" s="289">
        <v>15020266</v>
      </c>
      <c r="F2093" s="289" t="s">
        <v>2178</v>
      </c>
      <c r="G2093" s="289" t="s">
        <v>731</v>
      </c>
      <c r="H2093" s="278">
        <f t="shared" si="64"/>
        <v>2</v>
      </c>
      <c r="I2093" s="252" t="s">
        <v>2179</v>
      </c>
      <c r="J2093" s="289" t="s">
        <v>2180</v>
      </c>
      <c r="K2093" s="278" t="str">
        <f t="shared" si="65"/>
        <v>PER002People exposed</v>
      </c>
      <c r="L2093" s="290">
        <v>43511</v>
      </c>
      <c r="M2093" s="290" t="s">
        <v>3248</v>
      </c>
    </row>
    <row r="2094" spans="1:13" ht="15.5" hidden="1" thickTop="1" thickBot="1" x14ac:dyDescent="0.4">
      <c r="A2094" s="283" t="s">
        <v>1237</v>
      </c>
      <c r="B2094" s="284" t="str">
        <f>VLOOKUP(A2094,Lists!B:C,2,FALSE)</f>
        <v>PER002</v>
      </c>
      <c r="C2094" s="284" t="str">
        <f>VLOOKUP(A2094,Lists!B:D,3,FALSE)</f>
        <v>PER</v>
      </c>
      <c r="D2094" s="285" t="s">
        <v>533</v>
      </c>
      <c r="E2094" s="285">
        <v>1290000</v>
      </c>
      <c r="F2094" s="285" t="s">
        <v>2182</v>
      </c>
      <c r="G2094" s="285" t="s">
        <v>731</v>
      </c>
      <c r="H2094" s="278">
        <f t="shared" si="64"/>
        <v>2</v>
      </c>
      <c r="I2094" s="251" t="s">
        <v>2183</v>
      </c>
      <c r="J2094" s="285" t="s">
        <v>2181</v>
      </c>
      <c r="K2094" s="278" t="str">
        <f t="shared" si="65"/>
        <v>PER002People affected</v>
      </c>
      <c r="L2094" s="286">
        <v>43511</v>
      </c>
      <c r="M2094" s="286" t="s">
        <v>3248</v>
      </c>
    </row>
    <row r="2095" spans="1:13" ht="15.5" thickTop="1" thickBot="1" x14ac:dyDescent="0.4">
      <c r="A2095" s="287" t="s">
        <v>1237</v>
      </c>
      <c r="B2095" s="288" t="str">
        <f>VLOOKUP(A2095,Lists!B:C,2,FALSE)</f>
        <v>PER002</v>
      </c>
      <c r="C2095" s="288" t="str">
        <f>VLOOKUP(A2095,Lists!B:D,3,FALSE)</f>
        <v>PER</v>
      </c>
      <c r="D2095" s="289" t="s">
        <v>666</v>
      </c>
      <c r="E2095" s="289">
        <v>660000</v>
      </c>
      <c r="F2095" s="289" t="s">
        <v>2184</v>
      </c>
      <c r="G2095" s="289" t="s">
        <v>731</v>
      </c>
      <c r="H2095" s="278">
        <f t="shared" si="64"/>
        <v>2</v>
      </c>
      <c r="I2095" s="252" t="s">
        <v>2185</v>
      </c>
      <c r="J2095" s="289" t="s">
        <v>2186</v>
      </c>
      <c r="K2095" s="278" t="str">
        <f t="shared" si="65"/>
        <v>PER002People displaced</v>
      </c>
      <c r="L2095" s="290">
        <v>43511</v>
      </c>
      <c r="M2095" s="290" t="s">
        <v>3248</v>
      </c>
    </row>
    <row r="2096" spans="1:13" ht="15.5" hidden="1" thickTop="1" thickBot="1" x14ac:dyDescent="0.4">
      <c r="A2096" s="283" t="s">
        <v>1237</v>
      </c>
      <c r="B2096" s="284" t="str">
        <f>VLOOKUP(A2096,Lists!B:C,2,FALSE)</f>
        <v>PER002</v>
      </c>
      <c r="C2096" s="284" t="str">
        <f>VLOOKUP(A2096,Lists!B:D,3,FALSE)</f>
        <v>PER</v>
      </c>
      <c r="D2096" s="285" t="s">
        <v>5028</v>
      </c>
      <c r="E2096" s="285" t="s">
        <v>446</v>
      </c>
      <c r="F2096" s="285" t="s">
        <v>2187</v>
      </c>
      <c r="G2096" s="285" t="s">
        <v>731</v>
      </c>
      <c r="H2096" s="278">
        <f t="shared" si="64"/>
        <v>2</v>
      </c>
      <c r="I2096" s="251" t="s">
        <v>2190</v>
      </c>
      <c r="J2096" s="285" t="s">
        <v>2189</v>
      </c>
      <c r="K2096" s="278" t="str">
        <f t="shared" si="65"/>
        <v>PER002Illness cases reported</v>
      </c>
      <c r="L2096" s="286">
        <v>43511</v>
      </c>
      <c r="M2096" s="286" t="s">
        <v>3248</v>
      </c>
    </row>
    <row r="2097" spans="1:13" ht="15.5" hidden="1" thickTop="1" thickBot="1" x14ac:dyDescent="0.4">
      <c r="A2097" s="287" t="s">
        <v>1237</v>
      </c>
      <c r="B2097" s="288" t="str">
        <f>VLOOKUP(A2097,Lists!B:C,2,FALSE)</f>
        <v>PER002</v>
      </c>
      <c r="C2097" s="288" t="str">
        <f>VLOOKUP(A2097,Lists!B:D,3,FALSE)</f>
        <v>PER</v>
      </c>
      <c r="D2097" s="289" t="s">
        <v>5027</v>
      </c>
      <c r="E2097" s="289" t="s">
        <v>446</v>
      </c>
      <c r="F2097" s="289"/>
      <c r="G2097" s="289" t="s">
        <v>731</v>
      </c>
      <c r="H2097" s="278">
        <f t="shared" si="64"/>
        <v>2</v>
      </c>
      <c r="I2097" s="252"/>
      <c r="J2097" s="289" t="s">
        <v>2188</v>
      </c>
      <c r="K2097" s="278" t="str">
        <f t="shared" si="65"/>
        <v>PER002Injuries reported</v>
      </c>
      <c r="L2097" s="290">
        <v>43511</v>
      </c>
      <c r="M2097" s="290" t="s">
        <v>3248</v>
      </c>
    </row>
    <row r="2098" spans="1:13" ht="15.5" hidden="1" thickTop="1" thickBot="1" x14ac:dyDescent="0.4">
      <c r="A2098" s="283" t="s">
        <v>1237</v>
      </c>
      <c r="B2098" s="284" t="str">
        <f>VLOOKUP(A2098,Lists!B:C,2,FALSE)</f>
        <v>PER002</v>
      </c>
      <c r="C2098" s="284" t="str">
        <f>VLOOKUP(A2098,Lists!B:D,3,FALSE)</f>
        <v>PER</v>
      </c>
      <c r="D2098" s="285" t="s">
        <v>5029</v>
      </c>
      <c r="E2098" s="285" t="s">
        <v>446</v>
      </c>
      <c r="F2098" s="285"/>
      <c r="G2098" s="285" t="s">
        <v>731</v>
      </c>
      <c r="H2098" s="278">
        <f t="shared" si="64"/>
        <v>2</v>
      </c>
      <c r="I2098" s="251"/>
      <c r="J2098" s="285" t="s">
        <v>2193</v>
      </c>
      <c r="K2098" s="278" t="str">
        <f t="shared" si="65"/>
        <v>PER002Fatalities reported</v>
      </c>
      <c r="L2098" s="286">
        <v>43511</v>
      </c>
      <c r="M2098" s="286" t="s">
        <v>3248</v>
      </c>
    </row>
    <row r="2099" spans="1:13" ht="15.5" hidden="1" thickTop="1" thickBot="1" x14ac:dyDescent="0.4">
      <c r="A2099" s="287" t="s">
        <v>1237</v>
      </c>
      <c r="B2099" s="288" t="str">
        <f>VLOOKUP(A2099,Lists!B:C,2,FALSE)</f>
        <v>PER002</v>
      </c>
      <c r="C2099" s="288" t="str">
        <f>VLOOKUP(A2099,Lists!B:D,3,FALSE)</f>
        <v>PER</v>
      </c>
      <c r="D2099" s="289" t="s">
        <v>5108</v>
      </c>
      <c r="E2099" s="289">
        <v>0</v>
      </c>
      <c r="F2099" s="289"/>
      <c r="G2099" s="289" t="s">
        <v>731</v>
      </c>
      <c r="H2099" s="278">
        <f t="shared" si="64"/>
        <v>2</v>
      </c>
      <c r="I2099" s="252"/>
      <c r="J2099" s="289"/>
      <c r="K2099" s="278" t="str">
        <f t="shared" si="65"/>
        <v>PER002Buildings damaged</v>
      </c>
      <c r="L2099" s="290">
        <v>43511</v>
      </c>
      <c r="M2099" s="290" t="s">
        <v>3248</v>
      </c>
    </row>
    <row r="2100" spans="1:13" ht="15.5" hidden="1" thickTop="1" thickBot="1" x14ac:dyDescent="0.4">
      <c r="A2100" s="283" t="s">
        <v>1237</v>
      </c>
      <c r="B2100" s="284" t="str">
        <f>VLOOKUP(A2100,Lists!B:C,2,FALSE)</f>
        <v>PER002</v>
      </c>
      <c r="C2100" s="284" t="str">
        <f>VLOOKUP(A2100,Lists!B:D,3,FALSE)</f>
        <v>PER</v>
      </c>
      <c r="D2100" s="285" t="s">
        <v>5109</v>
      </c>
      <c r="E2100" s="285">
        <v>0</v>
      </c>
      <c r="F2100" s="285"/>
      <c r="G2100" s="285" t="s">
        <v>731</v>
      </c>
      <c r="H2100" s="278">
        <f t="shared" si="64"/>
        <v>2</v>
      </c>
      <c r="I2100" s="251"/>
      <c r="J2100" s="285"/>
      <c r="K2100" s="278" t="str">
        <f t="shared" si="65"/>
        <v>PER002Buildings destroyed</v>
      </c>
      <c r="L2100" s="286">
        <v>43511</v>
      </c>
      <c r="M2100" s="286" t="s">
        <v>3248</v>
      </c>
    </row>
    <row r="2101" spans="1:13" ht="15.5" hidden="1" thickTop="1" thickBot="1" x14ac:dyDescent="0.4">
      <c r="A2101" s="287" t="s">
        <v>1237</v>
      </c>
      <c r="B2101" s="288" t="str">
        <f>VLOOKUP(A2101,Lists!B:C,2,FALSE)</f>
        <v>PER002</v>
      </c>
      <c r="C2101" s="288" t="str">
        <f>VLOOKUP(A2101,Lists!B:D,3,FALSE)</f>
        <v>PER</v>
      </c>
      <c r="D2101" s="289" t="s">
        <v>742</v>
      </c>
      <c r="E2101" s="289" t="s">
        <v>446</v>
      </c>
      <c r="F2101" s="289"/>
      <c r="G2101" s="289" t="s">
        <v>731</v>
      </c>
      <c r="H2101" s="278">
        <f t="shared" si="64"/>
        <v>2</v>
      </c>
      <c r="I2101" s="252"/>
      <c r="J2101" s="289" t="s">
        <v>2194</v>
      </c>
      <c r="K2101" s="278" t="str">
        <f t="shared" si="65"/>
        <v>PER002Economic Losses</v>
      </c>
      <c r="L2101" s="290">
        <v>43511</v>
      </c>
      <c r="M2101" s="290" t="s">
        <v>3248</v>
      </c>
    </row>
    <row r="2102" spans="1:13" ht="15.5" hidden="1" thickTop="1" thickBot="1" x14ac:dyDescent="0.4">
      <c r="A2102" s="283" t="s">
        <v>1237</v>
      </c>
      <c r="B2102" s="284" t="str">
        <f>VLOOKUP(A2102,Lists!B:C,2,FALSE)</f>
        <v>PER002</v>
      </c>
      <c r="C2102" s="284" t="str">
        <f>VLOOKUP(A2102,Lists!B:D,3,FALSE)</f>
        <v>PER</v>
      </c>
      <c r="D2102" s="285" t="s">
        <v>752</v>
      </c>
      <c r="E2102" s="285">
        <v>660000</v>
      </c>
      <c r="F2102" s="285" t="s">
        <v>2196</v>
      </c>
      <c r="G2102" s="285" t="s">
        <v>731</v>
      </c>
      <c r="H2102" s="278">
        <f t="shared" si="64"/>
        <v>2</v>
      </c>
      <c r="I2102" s="251" t="s">
        <v>2197</v>
      </c>
      <c r="J2102" s="285" t="s">
        <v>2195</v>
      </c>
      <c r="K2102" s="278" t="str">
        <f t="shared" si="65"/>
        <v>PER002People in Need</v>
      </c>
      <c r="L2102" s="286">
        <v>43511</v>
      </c>
      <c r="M2102" s="286" t="s">
        <v>3248</v>
      </c>
    </row>
    <row r="2103" spans="1:13" ht="15.5" hidden="1" thickTop="1" thickBot="1" x14ac:dyDescent="0.4">
      <c r="A2103" s="287" t="s">
        <v>1237</v>
      </c>
      <c r="B2103" s="288" t="str">
        <f>VLOOKUP(A2103,Lists!B:C,2,FALSE)</f>
        <v>PER002</v>
      </c>
      <c r="C2103" s="288" t="str">
        <f>VLOOKUP(A2103,Lists!B:D,3,FALSE)</f>
        <v>PER</v>
      </c>
      <c r="D2103" s="289" t="s">
        <v>5110</v>
      </c>
      <c r="E2103" s="289">
        <v>600000</v>
      </c>
      <c r="F2103" s="289" t="s">
        <v>2196</v>
      </c>
      <c r="G2103" s="289" t="s">
        <v>731</v>
      </c>
      <c r="H2103" s="278">
        <f t="shared" si="64"/>
        <v>2</v>
      </c>
      <c r="I2103" s="252" t="s">
        <v>2197</v>
      </c>
      <c r="J2103" s="289" t="s">
        <v>2198</v>
      </c>
      <c r="K2103" s="278" t="str">
        <f t="shared" si="65"/>
        <v>PER002Minimal humanitarian conditions - Level 1</v>
      </c>
      <c r="L2103" s="290">
        <v>43511</v>
      </c>
      <c r="M2103" s="290" t="s">
        <v>3248</v>
      </c>
    </row>
    <row r="2104" spans="1:13" ht="15.5" hidden="1" thickTop="1" thickBot="1" x14ac:dyDescent="0.4">
      <c r="A2104" s="283" t="s">
        <v>1237</v>
      </c>
      <c r="B2104" s="284" t="str">
        <f>VLOOKUP(A2104,Lists!B:C,2,FALSE)</f>
        <v>PER002</v>
      </c>
      <c r="C2104" s="284" t="str">
        <f>VLOOKUP(A2104,Lists!B:D,3,FALSE)</f>
        <v>PER</v>
      </c>
      <c r="D2104" s="285" t="s">
        <v>5111</v>
      </c>
      <c r="E2104" s="285">
        <v>60000</v>
      </c>
      <c r="F2104" s="285" t="s">
        <v>2196</v>
      </c>
      <c r="G2104" s="285" t="s">
        <v>731</v>
      </c>
      <c r="H2104" s="278">
        <f t="shared" si="64"/>
        <v>2</v>
      </c>
      <c r="I2104" s="251" t="s">
        <v>2197</v>
      </c>
      <c r="J2104" s="285" t="s">
        <v>2199</v>
      </c>
      <c r="K2104" s="278" t="str">
        <f t="shared" si="65"/>
        <v>PER002Stressed humanitarian conditions - Level 2</v>
      </c>
      <c r="L2104" s="286">
        <v>43511</v>
      </c>
      <c r="M2104" s="286" t="s">
        <v>3248</v>
      </c>
    </row>
    <row r="2105" spans="1:13" ht="15.5" hidden="1" thickTop="1" thickBot="1" x14ac:dyDescent="0.4">
      <c r="A2105" s="287" t="s">
        <v>1237</v>
      </c>
      <c r="B2105" s="288" t="str">
        <f>VLOOKUP(A2105,Lists!B:C,2,FALSE)</f>
        <v>PER002</v>
      </c>
      <c r="C2105" s="288" t="str">
        <f>VLOOKUP(A2105,Lists!B:D,3,FALSE)</f>
        <v>PER</v>
      </c>
      <c r="D2105" s="289" t="s">
        <v>5112</v>
      </c>
      <c r="E2105" s="289">
        <v>0</v>
      </c>
      <c r="F2105" s="289" t="s">
        <v>2196</v>
      </c>
      <c r="G2105" s="289" t="s">
        <v>731</v>
      </c>
      <c r="H2105" s="278">
        <f t="shared" si="64"/>
        <v>2</v>
      </c>
      <c r="I2105" s="252" t="s">
        <v>2197</v>
      </c>
      <c r="J2105" s="289" t="s">
        <v>2200</v>
      </c>
      <c r="K2105" s="278" t="str">
        <f t="shared" si="65"/>
        <v>PER002Moderate humanitarian conditions - Level 3</v>
      </c>
      <c r="L2105" s="290">
        <v>43511</v>
      </c>
      <c r="M2105" s="290" t="s">
        <v>3248</v>
      </c>
    </row>
    <row r="2106" spans="1:13" ht="15.5" hidden="1" thickTop="1" thickBot="1" x14ac:dyDescent="0.4">
      <c r="A2106" s="283" t="s">
        <v>1237</v>
      </c>
      <c r="B2106" s="284" t="str">
        <f>VLOOKUP(A2106,Lists!B:C,2,FALSE)</f>
        <v>PER002</v>
      </c>
      <c r="C2106" s="284" t="str">
        <f>VLOOKUP(A2106,Lists!B:D,3,FALSE)</f>
        <v>PER</v>
      </c>
      <c r="D2106" s="285" t="s">
        <v>5113</v>
      </c>
      <c r="E2106" s="285">
        <v>0</v>
      </c>
      <c r="F2106" s="285" t="s">
        <v>2196</v>
      </c>
      <c r="G2106" s="285" t="s">
        <v>731</v>
      </c>
      <c r="H2106" s="278">
        <f t="shared" si="64"/>
        <v>2</v>
      </c>
      <c r="I2106" s="251" t="s">
        <v>2197</v>
      </c>
      <c r="J2106" s="285" t="s">
        <v>2201</v>
      </c>
      <c r="K2106" s="278" t="str">
        <f t="shared" si="65"/>
        <v>PER002Severe humanitarian conditions - Level 4</v>
      </c>
      <c r="L2106" s="286">
        <v>43511</v>
      </c>
      <c r="M2106" s="286" t="s">
        <v>3248</v>
      </c>
    </row>
    <row r="2107" spans="1:13" ht="15.5" hidden="1" thickTop="1" thickBot="1" x14ac:dyDescent="0.4">
      <c r="A2107" s="287" t="s">
        <v>1237</v>
      </c>
      <c r="B2107" s="288" t="str">
        <f>VLOOKUP(A2107,Lists!B:C,2,FALSE)</f>
        <v>PER002</v>
      </c>
      <c r="C2107" s="288" t="str">
        <f>VLOOKUP(A2107,Lists!B:D,3,FALSE)</f>
        <v>PER</v>
      </c>
      <c r="D2107" s="289" t="s">
        <v>5114</v>
      </c>
      <c r="E2107" s="289">
        <v>0</v>
      </c>
      <c r="F2107" s="289" t="s">
        <v>2196</v>
      </c>
      <c r="G2107" s="289" t="s">
        <v>731</v>
      </c>
      <c r="H2107" s="278">
        <f t="shared" si="64"/>
        <v>2</v>
      </c>
      <c r="I2107" s="252" t="s">
        <v>2197</v>
      </c>
      <c r="J2107" s="289" t="s">
        <v>2201</v>
      </c>
      <c r="K2107" s="278" t="str">
        <f t="shared" si="65"/>
        <v>PER002Extreme humanitarian conditions - Level 5</v>
      </c>
      <c r="L2107" s="290">
        <v>43511</v>
      </c>
      <c r="M2107" s="290" t="s">
        <v>3248</v>
      </c>
    </row>
    <row r="2108" spans="1:13" ht="15.5" hidden="1" thickTop="1" thickBot="1" x14ac:dyDescent="0.4">
      <c r="A2108" s="283" t="s">
        <v>1237</v>
      </c>
      <c r="B2108" s="284" t="str">
        <f>VLOOKUP(A2108,Lists!B:C,2,FALSE)</f>
        <v>PER002</v>
      </c>
      <c r="C2108" s="284" t="str">
        <f>VLOOKUP(A2108,Lists!B:D,3,FALSE)</f>
        <v>PER</v>
      </c>
      <c r="D2108" s="285" t="s">
        <v>5115</v>
      </c>
      <c r="E2108" s="285" t="s">
        <v>446</v>
      </c>
      <c r="F2108" s="285"/>
      <c r="G2108" s="285" t="s">
        <v>731</v>
      </c>
      <c r="H2108" s="278">
        <f t="shared" si="64"/>
        <v>2</v>
      </c>
      <c r="I2108" s="251"/>
      <c r="J2108" s="285"/>
      <c r="K2108" s="278" t="str">
        <f t="shared" si="65"/>
        <v>PER002Fatalities in all crises</v>
      </c>
      <c r="L2108" s="286">
        <v>43511</v>
      </c>
      <c r="M2108" s="286" t="s">
        <v>3248</v>
      </c>
    </row>
    <row r="2109" spans="1:13" ht="15.5" hidden="1" thickTop="1" thickBot="1" x14ac:dyDescent="0.4">
      <c r="A2109" s="287" t="s">
        <v>1237</v>
      </c>
      <c r="B2109" s="288" t="str">
        <f>VLOOKUP(A2109,Lists!B:C,2,FALSE)</f>
        <v>PER002</v>
      </c>
      <c r="C2109" s="288" t="str">
        <f>VLOOKUP(A2109,Lists!B:D,3,FALSE)</f>
        <v>PER</v>
      </c>
      <c r="D2109" s="289" t="s">
        <v>691</v>
      </c>
      <c r="E2109" s="289">
        <v>0</v>
      </c>
      <c r="F2109" s="289"/>
      <c r="G2109" s="289" t="s">
        <v>731</v>
      </c>
      <c r="H2109" s="278">
        <f t="shared" si="64"/>
        <v>2</v>
      </c>
      <c r="I2109" s="252"/>
      <c r="J2109" s="289" t="s">
        <v>2191</v>
      </c>
      <c r="K2109" s="278" t="str">
        <f t="shared" si="65"/>
        <v>PER002People facing limited access constraints</v>
      </c>
      <c r="L2109" s="290">
        <v>43511</v>
      </c>
      <c r="M2109" s="290" t="s">
        <v>3248</v>
      </c>
    </row>
    <row r="2110" spans="1:13" ht="15.5" hidden="1" thickTop="1" thickBot="1" x14ac:dyDescent="0.4">
      <c r="A2110" s="283" t="s">
        <v>1237</v>
      </c>
      <c r="B2110" s="284" t="str">
        <f>VLOOKUP(A2110,Lists!B:C,2,FALSE)</f>
        <v>PER002</v>
      </c>
      <c r="C2110" s="284" t="str">
        <f>VLOOKUP(A2110,Lists!B:D,3,FALSE)</f>
        <v>PER</v>
      </c>
      <c r="D2110" s="285" t="s">
        <v>692</v>
      </c>
      <c r="E2110" s="285">
        <v>0</v>
      </c>
      <c r="F2110" s="285"/>
      <c r="G2110" s="285" t="s">
        <v>731</v>
      </c>
      <c r="H2110" s="278">
        <f t="shared" si="64"/>
        <v>2</v>
      </c>
      <c r="I2110" s="251"/>
      <c r="J2110" s="285" t="s">
        <v>2192</v>
      </c>
      <c r="K2110" s="278" t="str">
        <f t="shared" si="65"/>
        <v>PER002People facing restricted access constraints</v>
      </c>
      <c r="L2110" s="286">
        <v>43511</v>
      </c>
      <c r="M2110" s="286" t="s">
        <v>3248</v>
      </c>
    </row>
    <row r="2111" spans="1:13" ht="15.5" hidden="1" thickTop="1" thickBot="1" x14ac:dyDescent="0.4">
      <c r="A2111" s="287" t="s">
        <v>1237</v>
      </c>
      <c r="B2111" s="288" t="str">
        <f>VLOOKUP(A2111,Lists!B:C,2,FALSE)</f>
        <v>PER002</v>
      </c>
      <c r="C2111" s="288" t="str">
        <f>VLOOKUP(A2111,Lists!B:D,3,FALSE)</f>
        <v>PER</v>
      </c>
      <c r="D2111" s="289" t="s">
        <v>643</v>
      </c>
      <c r="E2111" s="289">
        <v>0</v>
      </c>
      <c r="F2111" s="289" t="s">
        <v>2149</v>
      </c>
      <c r="G2111" s="289" t="s">
        <v>731</v>
      </c>
      <c r="H2111" s="278">
        <f t="shared" si="64"/>
        <v>2</v>
      </c>
      <c r="I2111" s="252" t="s">
        <v>1128</v>
      </c>
      <c r="J2111" s="289" t="s">
        <v>2171</v>
      </c>
      <c r="K2111" s="278" t="str">
        <f t="shared" si="65"/>
        <v>PER002Impediments to entry into country (bureaucratic and administrative)</v>
      </c>
      <c r="L2111" s="290">
        <v>43511</v>
      </c>
      <c r="M2111" s="290" t="s">
        <v>3248</v>
      </c>
    </row>
    <row r="2112" spans="1:13" ht="15.5" hidden="1" thickTop="1" thickBot="1" x14ac:dyDescent="0.4">
      <c r="A2112" s="283" t="s">
        <v>1237</v>
      </c>
      <c r="B2112" s="284" t="str">
        <f>VLOOKUP(A2112,Lists!B:C,2,FALSE)</f>
        <v>PER002</v>
      </c>
      <c r="C2112" s="284" t="str">
        <f>VLOOKUP(A2112,Lists!B:D,3,FALSE)</f>
        <v>PER</v>
      </c>
      <c r="D2112" s="285" t="s">
        <v>644</v>
      </c>
      <c r="E2112" s="285">
        <v>0</v>
      </c>
      <c r="F2112" s="285" t="s">
        <v>2149</v>
      </c>
      <c r="G2112" s="285" t="s">
        <v>731</v>
      </c>
      <c r="H2112" s="278">
        <f t="shared" si="64"/>
        <v>2</v>
      </c>
      <c r="I2112" s="251" t="s">
        <v>1128</v>
      </c>
      <c r="J2112" s="285" t="s">
        <v>2171</v>
      </c>
      <c r="K2112" s="278" t="str">
        <f t="shared" si="65"/>
        <v>PER002Restriction of movement (impediments to freedom of movement and/or administrative restrictions)</v>
      </c>
      <c r="L2112" s="286">
        <v>43511</v>
      </c>
      <c r="M2112" s="286" t="s">
        <v>3248</v>
      </c>
    </row>
    <row r="2113" spans="1:13" ht="15.5" hidden="1" thickTop="1" thickBot="1" x14ac:dyDescent="0.4">
      <c r="A2113" s="287" t="s">
        <v>1237</v>
      </c>
      <c r="B2113" s="288" t="str">
        <f>VLOOKUP(A2113,Lists!B:C,2,FALSE)</f>
        <v>PER002</v>
      </c>
      <c r="C2113" s="288" t="str">
        <f>VLOOKUP(A2113,Lists!B:D,3,FALSE)</f>
        <v>PER</v>
      </c>
      <c r="D2113" s="289" t="s">
        <v>645</v>
      </c>
      <c r="E2113" s="289">
        <v>0</v>
      </c>
      <c r="F2113" s="289" t="s">
        <v>2149</v>
      </c>
      <c r="G2113" s="289" t="s">
        <v>731</v>
      </c>
      <c r="H2113" s="278">
        <f t="shared" si="64"/>
        <v>2</v>
      </c>
      <c r="I2113" s="252" t="s">
        <v>1128</v>
      </c>
      <c r="J2113" s="289" t="s">
        <v>2171</v>
      </c>
      <c r="K2113" s="278" t="str">
        <f t="shared" si="65"/>
        <v>PER002Interference into implementation of humanitarian activities</v>
      </c>
      <c r="L2113" s="290">
        <v>43511</v>
      </c>
      <c r="M2113" s="290" t="s">
        <v>3248</v>
      </c>
    </row>
    <row r="2114" spans="1:13" ht="15.5" hidden="1" thickTop="1" thickBot="1" x14ac:dyDescent="0.4">
      <c r="A2114" s="283" t="s">
        <v>1237</v>
      </c>
      <c r="B2114" s="284" t="str">
        <f>VLOOKUP(A2114,Lists!B:C,2,FALSE)</f>
        <v>PER002</v>
      </c>
      <c r="C2114" s="284" t="str">
        <f>VLOOKUP(A2114,Lists!B:D,3,FALSE)</f>
        <v>PER</v>
      </c>
      <c r="D2114" s="285" t="s">
        <v>646</v>
      </c>
      <c r="E2114" s="285">
        <v>0</v>
      </c>
      <c r="F2114" s="285" t="s">
        <v>2149</v>
      </c>
      <c r="G2114" s="285" t="s">
        <v>731</v>
      </c>
      <c r="H2114" s="278">
        <f t="shared" ref="H2114:H2177" si="66">IF(G2114="x","x",IF(G2114="Low",3,IF(G2114="Medium",2,IF(G2114="High",1,FALSE))))</f>
        <v>2</v>
      </c>
      <c r="I2114" s="251" t="s">
        <v>1128</v>
      </c>
      <c r="J2114" s="285" t="s">
        <v>2171</v>
      </c>
      <c r="K2114" s="278" t="str">
        <f t="shared" ref="K2114:K2177" si="67">B2114&amp;""&amp;D2114</f>
        <v>PER002Violence against personnel, facilities and assets</v>
      </c>
      <c r="L2114" s="286">
        <v>43511</v>
      </c>
      <c r="M2114" s="286" t="s">
        <v>3248</v>
      </c>
    </row>
    <row r="2115" spans="1:13" ht="15.5" hidden="1" thickTop="1" thickBot="1" x14ac:dyDescent="0.4">
      <c r="A2115" s="287" t="s">
        <v>1237</v>
      </c>
      <c r="B2115" s="288" t="str">
        <f>VLOOKUP(A2115,Lists!B:C,2,FALSE)</f>
        <v>PER002</v>
      </c>
      <c r="C2115" s="288" t="str">
        <f>VLOOKUP(A2115,Lists!B:D,3,FALSE)</f>
        <v>PER</v>
      </c>
      <c r="D2115" s="289" t="s">
        <v>647</v>
      </c>
      <c r="E2115" s="289">
        <v>0</v>
      </c>
      <c r="F2115" s="289" t="s">
        <v>2149</v>
      </c>
      <c r="G2115" s="289" t="s">
        <v>731</v>
      </c>
      <c r="H2115" s="278">
        <f t="shared" si="66"/>
        <v>2</v>
      </c>
      <c r="I2115" s="252" t="s">
        <v>1128</v>
      </c>
      <c r="J2115" s="289" t="s">
        <v>2171</v>
      </c>
      <c r="K2115" s="278" t="str">
        <f t="shared" si="67"/>
        <v>PER002Denial of existence of humanitarian needs or entitlements to assistance</v>
      </c>
      <c r="L2115" s="290">
        <v>43511</v>
      </c>
      <c r="M2115" s="290" t="s">
        <v>3248</v>
      </c>
    </row>
    <row r="2116" spans="1:13" ht="15.5" hidden="1" thickTop="1" thickBot="1" x14ac:dyDescent="0.4">
      <c r="A2116" s="283" t="s">
        <v>1237</v>
      </c>
      <c r="B2116" s="284" t="str">
        <f>VLOOKUP(A2116,Lists!B:C,2,FALSE)</f>
        <v>PER002</v>
      </c>
      <c r="C2116" s="284" t="str">
        <f>VLOOKUP(A2116,Lists!B:D,3,FALSE)</f>
        <v>PER</v>
      </c>
      <c r="D2116" s="285" t="s">
        <v>648</v>
      </c>
      <c r="E2116" s="285">
        <v>0</v>
      </c>
      <c r="F2116" s="285" t="s">
        <v>2149</v>
      </c>
      <c r="G2116" s="285" t="s">
        <v>731</v>
      </c>
      <c r="H2116" s="278">
        <f t="shared" si="66"/>
        <v>2</v>
      </c>
      <c r="I2116" s="251" t="s">
        <v>1128</v>
      </c>
      <c r="J2116" s="285" t="s">
        <v>2171</v>
      </c>
      <c r="K2116" s="278" t="str">
        <f t="shared" si="67"/>
        <v>PER002Restriction and obstruction of access to services and assistance</v>
      </c>
      <c r="L2116" s="286">
        <v>43511</v>
      </c>
      <c r="M2116" s="286" t="s">
        <v>3248</v>
      </c>
    </row>
    <row r="2117" spans="1:13" ht="15.5" hidden="1" thickTop="1" thickBot="1" x14ac:dyDescent="0.4">
      <c r="A2117" s="287" t="s">
        <v>1237</v>
      </c>
      <c r="B2117" s="288" t="str">
        <f>VLOOKUP(A2117,Lists!B:C,2,FALSE)</f>
        <v>PER002</v>
      </c>
      <c r="C2117" s="288" t="str">
        <f>VLOOKUP(A2117,Lists!B:D,3,FALSE)</f>
        <v>PER</v>
      </c>
      <c r="D2117" s="289" t="s">
        <v>649</v>
      </c>
      <c r="E2117" s="289">
        <v>0</v>
      </c>
      <c r="F2117" s="289" t="s">
        <v>2149</v>
      </c>
      <c r="G2117" s="289" t="s">
        <v>731</v>
      </c>
      <c r="H2117" s="278">
        <f t="shared" si="66"/>
        <v>2</v>
      </c>
      <c r="I2117" s="252" t="s">
        <v>1128</v>
      </c>
      <c r="J2117" s="289" t="s">
        <v>2171</v>
      </c>
      <c r="K2117" s="278" t="str">
        <f t="shared" si="67"/>
        <v>PER002Ongoing insecurity/hostilities affecting humanitarian assistance</v>
      </c>
      <c r="L2117" s="290">
        <v>43511</v>
      </c>
      <c r="M2117" s="290" t="s">
        <v>3248</v>
      </c>
    </row>
    <row r="2118" spans="1:13" ht="15.5" hidden="1" thickTop="1" thickBot="1" x14ac:dyDescent="0.4">
      <c r="A2118" s="283" t="s">
        <v>1237</v>
      </c>
      <c r="B2118" s="284" t="str">
        <f>VLOOKUP(A2118,Lists!B:C,2,FALSE)</f>
        <v>PER002</v>
      </c>
      <c r="C2118" s="284" t="str">
        <f>VLOOKUP(A2118,Lists!B:D,3,FALSE)</f>
        <v>PER</v>
      </c>
      <c r="D2118" s="285" t="s">
        <v>650</v>
      </c>
      <c r="E2118" s="285">
        <v>1</v>
      </c>
      <c r="F2118" s="285" t="s">
        <v>2149</v>
      </c>
      <c r="G2118" s="285" t="s">
        <v>731</v>
      </c>
      <c r="H2118" s="278">
        <f t="shared" si="66"/>
        <v>2</v>
      </c>
      <c r="I2118" s="251" t="s">
        <v>1128</v>
      </c>
      <c r="J2118" s="285" t="s">
        <v>2171</v>
      </c>
      <c r="K2118" s="278" t="str">
        <f t="shared" si="67"/>
        <v xml:space="preserve">PER002Presence of mines and improvised explosive devices </v>
      </c>
      <c r="L2118" s="286">
        <v>43511</v>
      </c>
      <c r="M2118" s="286" t="s">
        <v>3248</v>
      </c>
    </row>
    <row r="2119" spans="1:13" ht="15.5" hidden="1" thickTop="1" thickBot="1" x14ac:dyDescent="0.4">
      <c r="A2119" s="287" t="s">
        <v>1237</v>
      </c>
      <c r="B2119" s="288" t="str">
        <f>VLOOKUP(A2119,Lists!B:C,2,FALSE)</f>
        <v>PER002</v>
      </c>
      <c r="C2119" s="288" t="str">
        <f>VLOOKUP(A2119,Lists!B:D,3,FALSE)</f>
        <v>PER</v>
      </c>
      <c r="D2119" s="289" t="s">
        <v>651</v>
      </c>
      <c r="E2119" s="289">
        <v>0</v>
      </c>
      <c r="F2119" s="289" t="s">
        <v>2149</v>
      </c>
      <c r="G2119" s="289" t="s">
        <v>731</v>
      </c>
      <c r="H2119" s="278">
        <f t="shared" si="66"/>
        <v>2</v>
      </c>
      <c r="I2119" s="252" t="s">
        <v>1128</v>
      </c>
      <c r="J2119" s="289" t="s">
        <v>2171</v>
      </c>
      <c r="K2119" s="278" t="str">
        <f t="shared" si="67"/>
        <v>PER002Physical constraints in the environment (obstacles related to terrain, climate, lack of infrastructure, etc.)</v>
      </c>
      <c r="L2119" s="290">
        <v>43511</v>
      </c>
      <c r="M2119" s="290" t="s">
        <v>3248</v>
      </c>
    </row>
    <row r="2120" spans="1:13" ht="15.5" hidden="1" thickTop="1" thickBot="1" x14ac:dyDescent="0.4">
      <c r="A2120" s="283" t="s">
        <v>1263</v>
      </c>
      <c r="B2120" s="284" t="str">
        <f>VLOOKUP(A2120,Lists!B:C,2,FALSE)</f>
        <v>MAR002</v>
      </c>
      <c r="C2120" s="284" t="str">
        <f>VLOOKUP(A2120,Lists!B:D,3,FALSE)</f>
        <v>MAR</v>
      </c>
      <c r="D2120" s="285" t="s">
        <v>522</v>
      </c>
      <c r="E2120" s="285">
        <v>35215500</v>
      </c>
      <c r="F2120" s="285" t="s">
        <v>2206</v>
      </c>
      <c r="G2120" s="285" t="s">
        <v>731</v>
      </c>
      <c r="H2120" s="278">
        <f t="shared" si="66"/>
        <v>2</v>
      </c>
      <c r="I2120" s="251" t="s">
        <v>2207</v>
      </c>
      <c r="J2120" s="285" t="s">
        <v>2208</v>
      </c>
      <c r="K2120" s="278" t="str">
        <f t="shared" si="67"/>
        <v>MAR002Total population</v>
      </c>
      <c r="L2120" s="286">
        <v>43511</v>
      </c>
      <c r="M2120" s="286" t="s">
        <v>3248</v>
      </c>
    </row>
    <row r="2121" spans="1:13" ht="15.5" hidden="1" thickTop="1" thickBot="1" x14ac:dyDescent="0.4">
      <c r="A2121" s="287" t="s">
        <v>1263</v>
      </c>
      <c r="B2121" s="288" t="str">
        <f>VLOOKUP(A2121,Lists!B:C,2,FALSE)</f>
        <v>MAR002</v>
      </c>
      <c r="C2121" s="288" t="str">
        <f>VLOOKUP(A2121,Lists!B:D,3,FALSE)</f>
        <v>MAR</v>
      </c>
      <c r="D2121" s="289" t="s">
        <v>660</v>
      </c>
      <c r="E2121" s="289">
        <v>340037</v>
      </c>
      <c r="F2121" s="289" t="s">
        <v>2209</v>
      </c>
      <c r="G2121" s="289" t="s">
        <v>731</v>
      </c>
      <c r="H2121" s="278">
        <f t="shared" si="66"/>
        <v>2</v>
      </c>
      <c r="I2121" s="252" t="s">
        <v>2210</v>
      </c>
      <c r="J2121" s="289" t="s">
        <v>2211</v>
      </c>
      <c r="K2121" s="278" t="str">
        <f t="shared" si="67"/>
        <v>MAR002Landmass affected</v>
      </c>
      <c r="L2121" s="290">
        <v>43511</v>
      </c>
      <c r="M2121" s="290" t="s">
        <v>3248</v>
      </c>
    </row>
    <row r="2122" spans="1:13" ht="15.5" hidden="1" thickTop="1" thickBot="1" x14ac:dyDescent="0.4">
      <c r="A2122" s="283" t="s">
        <v>1263</v>
      </c>
      <c r="B2122" s="284" t="str">
        <f>VLOOKUP(A2122,Lists!B:C,2,FALSE)</f>
        <v>MAR002</v>
      </c>
      <c r="C2122" s="284" t="str">
        <f>VLOOKUP(A2122,Lists!B:D,3,FALSE)</f>
        <v>MAR</v>
      </c>
      <c r="D2122" s="285" t="s">
        <v>737</v>
      </c>
      <c r="E2122" s="285">
        <v>30226925</v>
      </c>
      <c r="F2122" s="285" t="s">
        <v>2212</v>
      </c>
      <c r="G2122" s="285" t="s">
        <v>731</v>
      </c>
      <c r="H2122" s="278">
        <f t="shared" si="66"/>
        <v>2</v>
      </c>
      <c r="I2122" s="251" t="s">
        <v>2213</v>
      </c>
      <c r="J2122" s="285" t="s">
        <v>2214</v>
      </c>
      <c r="K2122" s="278" t="str">
        <f t="shared" si="67"/>
        <v>MAR002People exposed</v>
      </c>
      <c r="L2122" s="286">
        <v>43511</v>
      </c>
      <c r="M2122" s="286" t="s">
        <v>3248</v>
      </c>
    </row>
    <row r="2123" spans="1:13" ht="15.5" hidden="1" thickTop="1" thickBot="1" x14ac:dyDescent="0.4">
      <c r="A2123" s="287" t="s">
        <v>1263</v>
      </c>
      <c r="B2123" s="288" t="str">
        <f>VLOOKUP(A2123,Lists!B:C,2,FALSE)</f>
        <v>MAR002</v>
      </c>
      <c r="C2123" s="288" t="str">
        <f>VLOOKUP(A2123,Lists!B:D,3,FALSE)</f>
        <v>MAR</v>
      </c>
      <c r="D2123" s="289" t="s">
        <v>533</v>
      </c>
      <c r="E2123" s="289" t="s">
        <v>446</v>
      </c>
      <c r="F2123" s="289" t="s">
        <v>2215</v>
      </c>
      <c r="G2123" s="289" t="s">
        <v>731</v>
      </c>
      <c r="H2123" s="278">
        <f t="shared" si="66"/>
        <v>2</v>
      </c>
      <c r="I2123" s="252" t="s">
        <v>2217</v>
      </c>
      <c r="J2123" s="289" t="s">
        <v>2216</v>
      </c>
      <c r="K2123" s="278" t="str">
        <f t="shared" si="67"/>
        <v>MAR002People affected</v>
      </c>
      <c r="L2123" s="290">
        <v>43511</v>
      </c>
      <c r="M2123" s="290" t="s">
        <v>3248</v>
      </c>
    </row>
    <row r="2124" spans="1:13" ht="15.5" thickTop="1" thickBot="1" x14ac:dyDescent="0.4">
      <c r="A2124" s="283" t="s">
        <v>1263</v>
      </c>
      <c r="B2124" s="284" t="str">
        <f>VLOOKUP(A2124,Lists!B:C,2,FALSE)</f>
        <v>MAR002</v>
      </c>
      <c r="C2124" s="284" t="str">
        <f>VLOOKUP(A2124,Lists!B:D,3,FALSE)</f>
        <v>MAR</v>
      </c>
      <c r="D2124" s="285" t="s">
        <v>666</v>
      </c>
      <c r="E2124" s="285" t="s">
        <v>446</v>
      </c>
      <c r="F2124" s="285"/>
      <c r="G2124" s="285" t="s">
        <v>731</v>
      </c>
      <c r="H2124" s="278">
        <f t="shared" si="66"/>
        <v>2</v>
      </c>
      <c r="I2124" s="251"/>
      <c r="J2124" s="285" t="s">
        <v>2218</v>
      </c>
      <c r="K2124" s="278" t="str">
        <f t="shared" si="67"/>
        <v>MAR002People displaced</v>
      </c>
      <c r="L2124" s="286">
        <v>43511</v>
      </c>
      <c r="M2124" s="286" t="s">
        <v>3248</v>
      </c>
    </row>
    <row r="2125" spans="1:13" ht="15.5" hidden="1" thickTop="1" thickBot="1" x14ac:dyDescent="0.4">
      <c r="A2125" s="287" t="s">
        <v>1263</v>
      </c>
      <c r="B2125" s="288" t="str">
        <f>VLOOKUP(A2125,Lists!B:C,2,FALSE)</f>
        <v>MAR002</v>
      </c>
      <c r="C2125" s="288" t="str">
        <f>VLOOKUP(A2125,Lists!B:D,3,FALSE)</f>
        <v>MAR</v>
      </c>
      <c r="D2125" s="289" t="s">
        <v>5028</v>
      </c>
      <c r="E2125" s="289" t="s">
        <v>446</v>
      </c>
      <c r="F2125" s="289" t="s">
        <v>2220</v>
      </c>
      <c r="G2125" s="289" t="s">
        <v>731</v>
      </c>
      <c r="H2125" s="278">
        <f t="shared" si="66"/>
        <v>2</v>
      </c>
      <c r="I2125" s="252" t="s">
        <v>2221</v>
      </c>
      <c r="J2125" s="289" t="s">
        <v>2219</v>
      </c>
      <c r="K2125" s="278" t="str">
        <f t="shared" si="67"/>
        <v>MAR002Illness cases reported</v>
      </c>
      <c r="L2125" s="290">
        <v>43511</v>
      </c>
      <c r="M2125" s="290" t="s">
        <v>3248</v>
      </c>
    </row>
    <row r="2126" spans="1:13" ht="15.5" hidden="1" thickTop="1" thickBot="1" x14ac:dyDescent="0.4">
      <c r="A2126" s="283" t="s">
        <v>1263</v>
      </c>
      <c r="B2126" s="284" t="str">
        <f>VLOOKUP(A2126,Lists!B:C,2,FALSE)</f>
        <v>MAR002</v>
      </c>
      <c r="C2126" s="284" t="str">
        <f>VLOOKUP(A2126,Lists!B:D,3,FALSE)</f>
        <v>MAR</v>
      </c>
      <c r="D2126" s="285" t="s">
        <v>5027</v>
      </c>
      <c r="E2126" s="285" t="s">
        <v>446</v>
      </c>
      <c r="F2126" s="285"/>
      <c r="G2126" s="285" t="s">
        <v>731</v>
      </c>
      <c r="H2126" s="278">
        <f t="shared" si="66"/>
        <v>2</v>
      </c>
      <c r="I2126" s="251"/>
      <c r="J2126" s="285" t="s">
        <v>2222</v>
      </c>
      <c r="K2126" s="278" t="str">
        <f t="shared" si="67"/>
        <v>MAR002Injuries reported</v>
      </c>
      <c r="L2126" s="286">
        <v>43511</v>
      </c>
      <c r="M2126" s="286" t="s">
        <v>3248</v>
      </c>
    </row>
    <row r="2127" spans="1:13" ht="15.5" hidden="1" thickTop="1" thickBot="1" x14ac:dyDescent="0.4">
      <c r="A2127" s="287" t="s">
        <v>1263</v>
      </c>
      <c r="B2127" s="288" t="str">
        <f>VLOOKUP(A2127,Lists!B:C,2,FALSE)</f>
        <v>MAR002</v>
      </c>
      <c r="C2127" s="288" t="str">
        <f>VLOOKUP(A2127,Lists!B:D,3,FALSE)</f>
        <v>MAR</v>
      </c>
      <c r="D2127" s="289" t="s">
        <v>5029</v>
      </c>
      <c r="E2127" s="289">
        <v>248</v>
      </c>
      <c r="F2127" s="289" t="s">
        <v>2223</v>
      </c>
      <c r="G2127" s="289" t="s">
        <v>731</v>
      </c>
      <c r="H2127" s="278">
        <f t="shared" si="66"/>
        <v>2</v>
      </c>
      <c r="I2127" s="252" t="s">
        <v>2055</v>
      </c>
      <c r="J2127" s="289" t="s">
        <v>2224</v>
      </c>
      <c r="K2127" s="278" t="str">
        <f t="shared" si="67"/>
        <v>MAR002Fatalities reported</v>
      </c>
      <c r="L2127" s="290">
        <v>43511</v>
      </c>
      <c r="M2127" s="290" t="s">
        <v>3248</v>
      </c>
    </row>
    <row r="2128" spans="1:13" ht="15.5" hidden="1" thickTop="1" thickBot="1" x14ac:dyDescent="0.4">
      <c r="A2128" s="283" t="s">
        <v>1263</v>
      </c>
      <c r="B2128" s="284" t="str">
        <f>VLOOKUP(A2128,Lists!B:C,2,FALSE)</f>
        <v>MAR002</v>
      </c>
      <c r="C2128" s="284" t="str">
        <f>VLOOKUP(A2128,Lists!B:D,3,FALSE)</f>
        <v>MAR</v>
      </c>
      <c r="D2128" s="285" t="s">
        <v>5108</v>
      </c>
      <c r="E2128" s="285">
        <v>0</v>
      </c>
      <c r="F2128" s="285"/>
      <c r="G2128" s="285" t="s">
        <v>731</v>
      </c>
      <c r="H2128" s="278">
        <f t="shared" si="66"/>
        <v>2</v>
      </c>
      <c r="I2128" s="251"/>
      <c r="J2128" s="285" t="s">
        <v>2227</v>
      </c>
      <c r="K2128" s="278" t="str">
        <f t="shared" si="67"/>
        <v>MAR002Buildings damaged</v>
      </c>
      <c r="L2128" s="286">
        <v>43511</v>
      </c>
      <c r="M2128" s="286" t="s">
        <v>3248</v>
      </c>
    </row>
    <row r="2129" spans="1:13" ht="15.5" hidden="1" thickTop="1" thickBot="1" x14ac:dyDescent="0.4">
      <c r="A2129" s="287" t="s">
        <v>1263</v>
      </c>
      <c r="B2129" s="288" t="str">
        <f>VLOOKUP(A2129,Lists!B:C,2,FALSE)</f>
        <v>MAR002</v>
      </c>
      <c r="C2129" s="288" t="str">
        <f>VLOOKUP(A2129,Lists!B:D,3,FALSE)</f>
        <v>MAR</v>
      </c>
      <c r="D2129" s="289" t="s">
        <v>5109</v>
      </c>
      <c r="E2129" s="289">
        <v>0</v>
      </c>
      <c r="F2129" s="289"/>
      <c r="G2129" s="289" t="s">
        <v>731</v>
      </c>
      <c r="H2129" s="278">
        <f t="shared" si="66"/>
        <v>2</v>
      </c>
      <c r="I2129" s="252"/>
      <c r="J2129" s="289" t="s">
        <v>2227</v>
      </c>
      <c r="K2129" s="278" t="str">
        <f t="shared" si="67"/>
        <v>MAR002Buildings destroyed</v>
      </c>
      <c r="L2129" s="290">
        <v>43511</v>
      </c>
      <c r="M2129" s="290" t="s">
        <v>3248</v>
      </c>
    </row>
    <row r="2130" spans="1:13" ht="15.5" hidden="1" thickTop="1" thickBot="1" x14ac:dyDescent="0.4">
      <c r="A2130" s="283" t="s">
        <v>1263</v>
      </c>
      <c r="B2130" s="284" t="str">
        <f>VLOOKUP(A2130,Lists!B:C,2,FALSE)</f>
        <v>MAR002</v>
      </c>
      <c r="C2130" s="284" t="str">
        <f>VLOOKUP(A2130,Lists!B:D,3,FALSE)</f>
        <v>MAR</v>
      </c>
      <c r="D2130" s="285" t="s">
        <v>742</v>
      </c>
      <c r="E2130" s="285">
        <v>0</v>
      </c>
      <c r="F2130" s="285"/>
      <c r="G2130" s="285" t="s">
        <v>731</v>
      </c>
      <c r="H2130" s="278">
        <f t="shared" si="66"/>
        <v>2</v>
      </c>
      <c r="I2130" s="251"/>
      <c r="J2130" s="285" t="s">
        <v>2226</v>
      </c>
      <c r="K2130" s="278" t="str">
        <f t="shared" si="67"/>
        <v>MAR002Economic Losses</v>
      </c>
      <c r="L2130" s="286">
        <v>43511</v>
      </c>
      <c r="M2130" s="286" t="s">
        <v>3248</v>
      </c>
    </row>
    <row r="2131" spans="1:13" ht="15.5" hidden="1" thickTop="1" thickBot="1" x14ac:dyDescent="0.4">
      <c r="A2131" s="287" t="s">
        <v>1263</v>
      </c>
      <c r="B2131" s="288" t="str">
        <f>VLOOKUP(A2131,Lists!B:C,2,FALSE)</f>
        <v>MAR002</v>
      </c>
      <c r="C2131" s="288" t="str">
        <f>VLOOKUP(A2131,Lists!B:D,3,FALSE)</f>
        <v>MAR</v>
      </c>
      <c r="D2131" s="289" t="s">
        <v>752</v>
      </c>
      <c r="E2131" s="289" t="s">
        <v>446</v>
      </c>
      <c r="F2131" s="289"/>
      <c r="G2131" s="289" t="s">
        <v>731</v>
      </c>
      <c r="H2131" s="278">
        <f t="shared" si="66"/>
        <v>2</v>
      </c>
      <c r="I2131" s="252"/>
      <c r="J2131" s="289" t="s">
        <v>2204</v>
      </c>
      <c r="K2131" s="278" t="str">
        <f t="shared" si="67"/>
        <v>MAR002People in Need</v>
      </c>
      <c r="L2131" s="290">
        <v>43511</v>
      </c>
      <c r="M2131" s="290" t="s">
        <v>3248</v>
      </c>
    </row>
    <row r="2132" spans="1:13" ht="15.5" hidden="1" thickTop="1" thickBot="1" x14ac:dyDescent="0.4">
      <c r="A2132" s="283" t="s">
        <v>1263</v>
      </c>
      <c r="B2132" s="284" t="str">
        <f>VLOOKUP(A2132,Lists!B:C,2,FALSE)</f>
        <v>MAR002</v>
      </c>
      <c r="C2132" s="284" t="str">
        <f>VLOOKUP(A2132,Lists!B:D,3,FALSE)</f>
        <v>MAR</v>
      </c>
      <c r="D2132" s="285" t="s">
        <v>5110</v>
      </c>
      <c r="E2132" s="285" t="s">
        <v>446</v>
      </c>
      <c r="F2132" s="285"/>
      <c r="G2132" s="285" t="s">
        <v>731</v>
      </c>
      <c r="H2132" s="278">
        <f t="shared" si="66"/>
        <v>2</v>
      </c>
      <c r="I2132" s="251"/>
      <c r="J2132" s="285"/>
      <c r="K2132" s="278" t="str">
        <f t="shared" si="67"/>
        <v>MAR002Minimal humanitarian conditions - Level 1</v>
      </c>
      <c r="L2132" s="286">
        <v>43511</v>
      </c>
      <c r="M2132" s="286" t="s">
        <v>3248</v>
      </c>
    </row>
    <row r="2133" spans="1:13" ht="15.5" hidden="1" thickTop="1" thickBot="1" x14ac:dyDescent="0.4">
      <c r="A2133" s="287" t="s">
        <v>1263</v>
      </c>
      <c r="B2133" s="288" t="str">
        <f>VLOOKUP(A2133,Lists!B:C,2,FALSE)</f>
        <v>MAR002</v>
      </c>
      <c r="C2133" s="288" t="str">
        <f>VLOOKUP(A2133,Lists!B:D,3,FALSE)</f>
        <v>MAR</v>
      </c>
      <c r="D2133" s="289" t="s">
        <v>5111</v>
      </c>
      <c r="E2133" s="289" t="s">
        <v>446</v>
      </c>
      <c r="F2133" s="289"/>
      <c r="G2133" s="289" t="s">
        <v>731</v>
      </c>
      <c r="H2133" s="278">
        <f t="shared" si="66"/>
        <v>2</v>
      </c>
      <c r="I2133" s="252"/>
      <c r="J2133" s="289"/>
      <c r="K2133" s="278" t="str">
        <f t="shared" si="67"/>
        <v>MAR002Stressed humanitarian conditions - Level 2</v>
      </c>
      <c r="L2133" s="290">
        <v>43511</v>
      </c>
      <c r="M2133" s="290" t="s">
        <v>3248</v>
      </c>
    </row>
    <row r="2134" spans="1:13" ht="15.5" hidden="1" thickTop="1" thickBot="1" x14ac:dyDescent="0.4">
      <c r="A2134" s="283" t="s">
        <v>1263</v>
      </c>
      <c r="B2134" s="284" t="str">
        <f>VLOOKUP(A2134,Lists!B:C,2,FALSE)</f>
        <v>MAR002</v>
      </c>
      <c r="C2134" s="284" t="str">
        <f>VLOOKUP(A2134,Lists!B:D,3,FALSE)</f>
        <v>MAR</v>
      </c>
      <c r="D2134" s="285" t="s">
        <v>5112</v>
      </c>
      <c r="E2134" s="285" t="s">
        <v>446</v>
      </c>
      <c r="F2134" s="285"/>
      <c r="G2134" s="285" t="s">
        <v>731</v>
      </c>
      <c r="H2134" s="278">
        <f t="shared" si="66"/>
        <v>2</v>
      </c>
      <c r="I2134" s="251"/>
      <c r="J2134" s="285"/>
      <c r="K2134" s="278" t="str">
        <f t="shared" si="67"/>
        <v>MAR002Moderate humanitarian conditions - Level 3</v>
      </c>
      <c r="L2134" s="286">
        <v>43511</v>
      </c>
      <c r="M2134" s="286" t="s">
        <v>3248</v>
      </c>
    </row>
    <row r="2135" spans="1:13" ht="15.5" hidden="1" thickTop="1" thickBot="1" x14ac:dyDescent="0.4">
      <c r="A2135" s="287" t="s">
        <v>1263</v>
      </c>
      <c r="B2135" s="288" t="str">
        <f>VLOOKUP(A2135,Lists!B:C,2,FALSE)</f>
        <v>MAR002</v>
      </c>
      <c r="C2135" s="288" t="str">
        <f>VLOOKUP(A2135,Lists!B:D,3,FALSE)</f>
        <v>MAR</v>
      </c>
      <c r="D2135" s="289" t="s">
        <v>5113</v>
      </c>
      <c r="E2135" s="289">
        <v>0</v>
      </c>
      <c r="F2135" s="289"/>
      <c r="G2135" s="289" t="s">
        <v>731</v>
      </c>
      <c r="H2135" s="278">
        <f t="shared" si="66"/>
        <v>2</v>
      </c>
      <c r="I2135" s="252"/>
      <c r="J2135" s="289" t="s">
        <v>2205</v>
      </c>
      <c r="K2135" s="278" t="str">
        <f t="shared" si="67"/>
        <v>MAR002Severe humanitarian conditions - Level 4</v>
      </c>
      <c r="L2135" s="290">
        <v>43511</v>
      </c>
      <c r="M2135" s="290" t="s">
        <v>3248</v>
      </c>
    </row>
    <row r="2136" spans="1:13" ht="15.5" hidden="1" thickTop="1" thickBot="1" x14ac:dyDescent="0.4">
      <c r="A2136" s="283" t="s">
        <v>1263</v>
      </c>
      <c r="B2136" s="284" t="str">
        <f>VLOOKUP(A2136,Lists!B:C,2,FALSE)</f>
        <v>MAR002</v>
      </c>
      <c r="C2136" s="284" t="str">
        <f>VLOOKUP(A2136,Lists!B:D,3,FALSE)</f>
        <v>MAR</v>
      </c>
      <c r="D2136" s="285" t="s">
        <v>5114</v>
      </c>
      <c r="E2136" s="285">
        <v>0</v>
      </c>
      <c r="F2136" s="285"/>
      <c r="G2136" s="285" t="s">
        <v>731</v>
      </c>
      <c r="H2136" s="278">
        <f t="shared" si="66"/>
        <v>2</v>
      </c>
      <c r="I2136" s="251"/>
      <c r="J2136" s="285" t="s">
        <v>2205</v>
      </c>
      <c r="K2136" s="278" t="str">
        <f t="shared" si="67"/>
        <v>MAR002Extreme humanitarian conditions - Level 5</v>
      </c>
      <c r="L2136" s="286">
        <v>43511</v>
      </c>
      <c r="M2136" s="286" t="s">
        <v>3248</v>
      </c>
    </row>
    <row r="2137" spans="1:13" ht="15.5" hidden="1" thickTop="1" thickBot="1" x14ac:dyDescent="0.4">
      <c r="A2137" s="287" t="s">
        <v>1263</v>
      </c>
      <c r="B2137" s="288" t="str">
        <f>VLOOKUP(A2137,Lists!B:C,2,FALSE)</f>
        <v>MAR002</v>
      </c>
      <c r="C2137" s="288" t="str">
        <f>VLOOKUP(A2137,Lists!B:D,3,FALSE)</f>
        <v>MAR</v>
      </c>
      <c r="D2137" s="289" t="s">
        <v>5115</v>
      </c>
      <c r="E2137" s="289">
        <v>248</v>
      </c>
      <c r="F2137" s="289" t="s">
        <v>2223</v>
      </c>
      <c r="G2137" s="289" t="s">
        <v>731</v>
      </c>
      <c r="H2137" s="278">
        <f t="shared" si="66"/>
        <v>2</v>
      </c>
      <c r="I2137" s="252" t="s">
        <v>2055</v>
      </c>
      <c r="J2137" s="289" t="s">
        <v>2225</v>
      </c>
      <c r="K2137" s="278" t="str">
        <f t="shared" si="67"/>
        <v>MAR002Fatalities in all crises</v>
      </c>
      <c r="L2137" s="290">
        <v>43511</v>
      </c>
      <c r="M2137" s="290" t="s">
        <v>3248</v>
      </c>
    </row>
    <row r="2138" spans="1:13" ht="15.5" hidden="1" thickTop="1" thickBot="1" x14ac:dyDescent="0.4">
      <c r="A2138" s="283" t="s">
        <v>1263</v>
      </c>
      <c r="B2138" s="284" t="str">
        <f>VLOOKUP(A2138,Lists!B:C,2,FALSE)</f>
        <v>MAR002</v>
      </c>
      <c r="C2138" s="284" t="str">
        <f>VLOOKUP(A2138,Lists!B:D,3,FALSE)</f>
        <v>MAR</v>
      </c>
      <c r="D2138" s="285" t="s">
        <v>691</v>
      </c>
      <c r="E2138" s="285">
        <v>0</v>
      </c>
      <c r="F2138" s="285"/>
      <c r="G2138" s="285" t="s">
        <v>731</v>
      </c>
      <c r="H2138" s="278">
        <f t="shared" si="66"/>
        <v>2</v>
      </c>
      <c r="I2138" s="251"/>
      <c r="J2138" s="285" t="s">
        <v>2203</v>
      </c>
      <c r="K2138" s="278" t="str">
        <f t="shared" si="67"/>
        <v>MAR002People facing limited access constraints</v>
      </c>
      <c r="L2138" s="286">
        <v>43511</v>
      </c>
      <c r="M2138" s="286" t="s">
        <v>3248</v>
      </c>
    </row>
    <row r="2139" spans="1:13" ht="15.5" hidden="1" thickTop="1" thickBot="1" x14ac:dyDescent="0.4">
      <c r="A2139" s="287" t="s">
        <v>1263</v>
      </c>
      <c r="B2139" s="288" t="str">
        <f>VLOOKUP(A2139,Lists!B:C,2,FALSE)</f>
        <v>MAR002</v>
      </c>
      <c r="C2139" s="288" t="str">
        <f>VLOOKUP(A2139,Lists!B:D,3,FALSE)</f>
        <v>MAR</v>
      </c>
      <c r="D2139" s="289" t="s">
        <v>692</v>
      </c>
      <c r="E2139" s="289">
        <v>0</v>
      </c>
      <c r="F2139" s="289"/>
      <c r="G2139" s="289" t="s">
        <v>731</v>
      </c>
      <c r="H2139" s="278">
        <f t="shared" si="66"/>
        <v>2</v>
      </c>
      <c r="I2139" s="252"/>
      <c r="J2139" s="289" t="s">
        <v>2203</v>
      </c>
      <c r="K2139" s="278" t="str">
        <f t="shared" si="67"/>
        <v>MAR002People facing restricted access constraints</v>
      </c>
      <c r="L2139" s="290">
        <v>43511</v>
      </c>
      <c r="M2139" s="290" t="s">
        <v>3248</v>
      </c>
    </row>
    <row r="2140" spans="1:13" ht="15.5" hidden="1" thickTop="1" thickBot="1" x14ac:dyDescent="0.4">
      <c r="A2140" s="283" t="s">
        <v>1263</v>
      </c>
      <c r="B2140" s="284" t="str">
        <f>VLOOKUP(A2140,Lists!B:C,2,FALSE)</f>
        <v>MAR002</v>
      </c>
      <c r="C2140" s="284" t="str">
        <f>VLOOKUP(A2140,Lists!B:D,3,FALSE)</f>
        <v>MAR</v>
      </c>
      <c r="D2140" s="285" t="s">
        <v>643</v>
      </c>
      <c r="E2140" s="285">
        <v>0</v>
      </c>
      <c r="F2140" s="285" t="s">
        <v>2149</v>
      </c>
      <c r="G2140" s="285" t="s">
        <v>731</v>
      </c>
      <c r="H2140" s="278">
        <f t="shared" si="66"/>
        <v>2</v>
      </c>
      <c r="I2140" s="251"/>
      <c r="J2140" s="285" t="s">
        <v>2202</v>
      </c>
      <c r="K2140" s="278" t="str">
        <f t="shared" si="67"/>
        <v>MAR002Impediments to entry into country (bureaucratic and administrative)</v>
      </c>
      <c r="L2140" s="286">
        <v>43511</v>
      </c>
      <c r="M2140" s="286" t="s">
        <v>3248</v>
      </c>
    </row>
    <row r="2141" spans="1:13" ht="15.5" hidden="1" thickTop="1" thickBot="1" x14ac:dyDescent="0.4">
      <c r="A2141" s="287" t="s">
        <v>1263</v>
      </c>
      <c r="B2141" s="288" t="str">
        <f>VLOOKUP(A2141,Lists!B:C,2,FALSE)</f>
        <v>MAR002</v>
      </c>
      <c r="C2141" s="288" t="str">
        <f>VLOOKUP(A2141,Lists!B:D,3,FALSE)</f>
        <v>MAR</v>
      </c>
      <c r="D2141" s="289" t="s">
        <v>644</v>
      </c>
      <c r="E2141" s="289">
        <v>0</v>
      </c>
      <c r="F2141" s="289" t="s">
        <v>2149</v>
      </c>
      <c r="G2141" s="289" t="s">
        <v>731</v>
      </c>
      <c r="H2141" s="278">
        <f t="shared" si="66"/>
        <v>2</v>
      </c>
      <c r="I2141" s="252"/>
      <c r="J2141" s="289" t="s">
        <v>2202</v>
      </c>
      <c r="K2141" s="278" t="str">
        <f t="shared" si="67"/>
        <v>MAR002Restriction of movement (impediments to freedom of movement and/or administrative restrictions)</v>
      </c>
      <c r="L2141" s="290">
        <v>43511</v>
      </c>
      <c r="M2141" s="290" t="s">
        <v>3248</v>
      </c>
    </row>
    <row r="2142" spans="1:13" ht="15.5" hidden="1" thickTop="1" thickBot="1" x14ac:dyDescent="0.4">
      <c r="A2142" s="283" t="s">
        <v>1263</v>
      </c>
      <c r="B2142" s="284" t="str">
        <f>VLOOKUP(A2142,Lists!B:C,2,FALSE)</f>
        <v>MAR002</v>
      </c>
      <c r="C2142" s="284" t="str">
        <f>VLOOKUP(A2142,Lists!B:D,3,FALSE)</f>
        <v>MAR</v>
      </c>
      <c r="D2142" s="285" t="s">
        <v>645</v>
      </c>
      <c r="E2142" s="285">
        <v>0</v>
      </c>
      <c r="F2142" s="285" t="s">
        <v>2149</v>
      </c>
      <c r="G2142" s="285" t="s">
        <v>731</v>
      </c>
      <c r="H2142" s="278">
        <f t="shared" si="66"/>
        <v>2</v>
      </c>
      <c r="I2142" s="251"/>
      <c r="J2142" s="285" t="s">
        <v>2202</v>
      </c>
      <c r="K2142" s="278" t="str">
        <f t="shared" si="67"/>
        <v>MAR002Interference into implementation of humanitarian activities</v>
      </c>
      <c r="L2142" s="286">
        <v>43511</v>
      </c>
      <c r="M2142" s="286" t="s">
        <v>3248</v>
      </c>
    </row>
    <row r="2143" spans="1:13" ht="15.5" hidden="1" thickTop="1" thickBot="1" x14ac:dyDescent="0.4">
      <c r="A2143" s="287" t="s">
        <v>1263</v>
      </c>
      <c r="B2143" s="288" t="str">
        <f>VLOOKUP(A2143,Lists!B:C,2,FALSE)</f>
        <v>MAR002</v>
      </c>
      <c r="C2143" s="288" t="str">
        <f>VLOOKUP(A2143,Lists!B:D,3,FALSE)</f>
        <v>MAR</v>
      </c>
      <c r="D2143" s="289" t="s">
        <v>646</v>
      </c>
      <c r="E2143" s="289">
        <v>0</v>
      </c>
      <c r="F2143" s="289" t="s">
        <v>2149</v>
      </c>
      <c r="G2143" s="289" t="s">
        <v>731</v>
      </c>
      <c r="H2143" s="278">
        <f t="shared" si="66"/>
        <v>2</v>
      </c>
      <c r="I2143" s="252"/>
      <c r="J2143" s="289" t="s">
        <v>2202</v>
      </c>
      <c r="K2143" s="278" t="str">
        <f t="shared" si="67"/>
        <v>MAR002Violence against personnel, facilities and assets</v>
      </c>
      <c r="L2143" s="290">
        <v>43511</v>
      </c>
      <c r="M2143" s="290" t="s">
        <v>3248</v>
      </c>
    </row>
    <row r="2144" spans="1:13" ht="15.5" hidden="1" thickTop="1" thickBot="1" x14ac:dyDescent="0.4">
      <c r="A2144" s="283" t="s">
        <v>1263</v>
      </c>
      <c r="B2144" s="284" t="str">
        <f>VLOOKUP(A2144,Lists!B:C,2,FALSE)</f>
        <v>MAR002</v>
      </c>
      <c r="C2144" s="284" t="str">
        <f>VLOOKUP(A2144,Lists!B:D,3,FALSE)</f>
        <v>MAR</v>
      </c>
      <c r="D2144" s="285" t="s">
        <v>647</v>
      </c>
      <c r="E2144" s="285">
        <v>0</v>
      </c>
      <c r="F2144" s="285" t="s">
        <v>2149</v>
      </c>
      <c r="G2144" s="285" t="s">
        <v>731</v>
      </c>
      <c r="H2144" s="278">
        <f t="shared" si="66"/>
        <v>2</v>
      </c>
      <c r="I2144" s="251"/>
      <c r="J2144" s="285" t="s">
        <v>2202</v>
      </c>
      <c r="K2144" s="278" t="str">
        <f t="shared" si="67"/>
        <v>MAR002Denial of existence of humanitarian needs or entitlements to assistance</v>
      </c>
      <c r="L2144" s="286">
        <v>43511</v>
      </c>
      <c r="M2144" s="286" t="s">
        <v>3248</v>
      </c>
    </row>
    <row r="2145" spans="1:13" ht="15.5" hidden="1" thickTop="1" thickBot="1" x14ac:dyDescent="0.4">
      <c r="A2145" s="287" t="s">
        <v>1263</v>
      </c>
      <c r="B2145" s="288" t="str">
        <f>VLOOKUP(A2145,Lists!B:C,2,FALSE)</f>
        <v>MAR002</v>
      </c>
      <c r="C2145" s="288" t="str">
        <f>VLOOKUP(A2145,Lists!B:D,3,FALSE)</f>
        <v>MAR</v>
      </c>
      <c r="D2145" s="289" t="s">
        <v>648</v>
      </c>
      <c r="E2145" s="289">
        <v>0</v>
      </c>
      <c r="F2145" s="289" t="s">
        <v>2149</v>
      </c>
      <c r="G2145" s="289" t="s">
        <v>731</v>
      </c>
      <c r="H2145" s="278">
        <f t="shared" si="66"/>
        <v>2</v>
      </c>
      <c r="I2145" s="252"/>
      <c r="J2145" s="289" t="s">
        <v>2202</v>
      </c>
      <c r="K2145" s="278" t="str">
        <f t="shared" si="67"/>
        <v>MAR002Restriction and obstruction of access to services and assistance</v>
      </c>
      <c r="L2145" s="290">
        <v>43511</v>
      </c>
      <c r="M2145" s="290" t="s">
        <v>3248</v>
      </c>
    </row>
    <row r="2146" spans="1:13" ht="15.5" hidden="1" thickTop="1" thickBot="1" x14ac:dyDescent="0.4">
      <c r="A2146" s="283" t="s">
        <v>1263</v>
      </c>
      <c r="B2146" s="284" t="str">
        <f>VLOOKUP(A2146,Lists!B:C,2,FALSE)</f>
        <v>MAR002</v>
      </c>
      <c r="C2146" s="284" t="str">
        <f>VLOOKUP(A2146,Lists!B:D,3,FALSE)</f>
        <v>MAR</v>
      </c>
      <c r="D2146" s="285" t="s">
        <v>649</v>
      </c>
      <c r="E2146" s="285">
        <v>0</v>
      </c>
      <c r="F2146" s="285" t="s">
        <v>2149</v>
      </c>
      <c r="G2146" s="285" t="s">
        <v>731</v>
      </c>
      <c r="H2146" s="278">
        <f t="shared" si="66"/>
        <v>2</v>
      </c>
      <c r="I2146" s="251"/>
      <c r="J2146" s="285" t="s">
        <v>2202</v>
      </c>
      <c r="K2146" s="278" t="str">
        <f t="shared" si="67"/>
        <v>MAR002Ongoing insecurity/hostilities affecting humanitarian assistance</v>
      </c>
      <c r="L2146" s="286">
        <v>43511</v>
      </c>
      <c r="M2146" s="286" t="s">
        <v>3248</v>
      </c>
    </row>
    <row r="2147" spans="1:13" ht="15.5" hidden="1" thickTop="1" thickBot="1" x14ac:dyDescent="0.4">
      <c r="A2147" s="287" t="s">
        <v>1263</v>
      </c>
      <c r="B2147" s="288" t="str">
        <f>VLOOKUP(A2147,Lists!B:C,2,FALSE)</f>
        <v>MAR002</v>
      </c>
      <c r="C2147" s="288" t="str">
        <f>VLOOKUP(A2147,Lists!B:D,3,FALSE)</f>
        <v>MAR</v>
      </c>
      <c r="D2147" s="289" t="s">
        <v>650</v>
      </c>
      <c r="E2147" s="289">
        <v>0</v>
      </c>
      <c r="F2147" s="289" t="s">
        <v>2149</v>
      </c>
      <c r="G2147" s="289" t="s">
        <v>731</v>
      </c>
      <c r="H2147" s="278">
        <f t="shared" si="66"/>
        <v>2</v>
      </c>
      <c r="I2147" s="252"/>
      <c r="J2147" s="289" t="s">
        <v>2202</v>
      </c>
      <c r="K2147" s="278" t="str">
        <f t="shared" si="67"/>
        <v xml:space="preserve">MAR002Presence of mines and improvised explosive devices </v>
      </c>
      <c r="L2147" s="290">
        <v>43511</v>
      </c>
      <c r="M2147" s="290" t="s">
        <v>3248</v>
      </c>
    </row>
    <row r="2148" spans="1:13" ht="15.5" hidden="1" thickTop="1" thickBot="1" x14ac:dyDescent="0.4">
      <c r="A2148" s="283" t="s">
        <v>1263</v>
      </c>
      <c r="B2148" s="284" t="str">
        <f>VLOOKUP(A2148,Lists!B:C,2,FALSE)</f>
        <v>MAR002</v>
      </c>
      <c r="C2148" s="284" t="str">
        <f>VLOOKUP(A2148,Lists!B:D,3,FALSE)</f>
        <v>MAR</v>
      </c>
      <c r="D2148" s="285" t="s">
        <v>651</v>
      </c>
      <c r="E2148" s="285">
        <v>0</v>
      </c>
      <c r="F2148" s="285" t="s">
        <v>2149</v>
      </c>
      <c r="G2148" s="285" t="s">
        <v>731</v>
      </c>
      <c r="H2148" s="278">
        <f t="shared" si="66"/>
        <v>2</v>
      </c>
      <c r="I2148" s="251"/>
      <c r="J2148" s="285" t="s">
        <v>2202</v>
      </c>
      <c r="K2148" s="278" t="str">
        <f t="shared" si="67"/>
        <v>MAR002Physical constraints in the environment (obstacles related to terrain, climate, lack of infrastructure, etc.)</v>
      </c>
      <c r="L2148" s="286">
        <v>43511</v>
      </c>
      <c r="M2148" s="286" t="s">
        <v>3248</v>
      </c>
    </row>
    <row r="2149" spans="1:13" ht="15.5" hidden="1" thickTop="1" thickBot="1" x14ac:dyDescent="0.4">
      <c r="A2149" s="287" t="s">
        <v>1180</v>
      </c>
      <c r="B2149" s="288" t="e">
        <f>VLOOKUP(A2149,Lists!B:C,2,FALSE)</f>
        <v>#N/A</v>
      </c>
      <c r="C2149" s="288" t="e">
        <f>VLOOKUP(A2149,Lists!B:D,3,FALSE)</f>
        <v>#N/A</v>
      </c>
      <c r="D2149" s="289" t="s">
        <v>737</v>
      </c>
      <c r="E2149" s="289">
        <v>17000000</v>
      </c>
      <c r="F2149" s="289" t="s">
        <v>1160</v>
      </c>
      <c r="G2149" s="289" t="s">
        <v>731</v>
      </c>
      <c r="H2149" s="278">
        <f t="shared" si="66"/>
        <v>2</v>
      </c>
      <c r="I2149" s="252" t="s">
        <v>1159</v>
      </c>
      <c r="J2149" s="289" t="s">
        <v>2228</v>
      </c>
      <c r="K2149" s="278" t="e">
        <f t="shared" si="67"/>
        <v>#N/A</v>
      </c>
      <c r="L2149" s="290">
        <v>43511</v>
      </c>
      <c r="M2149" s="290" t="s">
        <v>3248</v>
      </c>
    </row>
    <row r="2150" spans="1:13" ht="15.5" hidden="1" thickTop="1" thickBot="1" x14ac:dyDescent="0.4">
      <c r="A2150" s="283" t="s">
        <v>1249</v>
      </c>
      <c r="B2150" s="284" t="e">
        <f>VLOOKUP(A2150,Lists!B:C,2,FALSE)</f>
        <v>#N/A</v>
      </c>
      <c r="C2150" s="284" t="e">
        <f>VLOOKUP(A2150,Lists!B:D,3,FALSE)</f>
        <v>#N/A</v>
      </c>
      <c r="D2150" s="285" t="s">
        <v>522</v>
      </c>
      <c r="E2150" s="285">
        <v>11347122</v>
      </c>
      <c r="F2150" s="285" t="s">
        <v>2229</v>
      </c>
      <c r="G2150" s="285" t="s">
        <v>731</v>
      </c>
      <c r="H2150" s="278">
        <f t="shared" si="66"/>
        <v>2</v>
      </c>
      <c r="I2150" s="251" t="s">
        <v>2238</v>
      </c>
      <c r="J2150" s="285" t="s">
        <v>2239</v>
      </c>
      <c r="K2150" s="278" t="e">
        <f t="shared" si="67"/>
        <v>#N/A</v>
      </c>
      <c r="L2150" s="286">
        <v>43511</v>
      </c>
      <c r="M2150" s="286" t="s">
        <v>3248</v>
      </c>
    </row>
    <row r="2151" spans="1:13" ht="15.5" hidden="1" thickTop="1" thickBot="1" x14ac:dyDescent="0.4">
      <c r="A2151" s="287" t="s">
        <v>1249</v>
      </c>
      <c r="B2151" s="288" t="e">
        <f>VLOOKUP(A2151,Lists!B:C,2,FALSE)</f>
        <v>#N/A</v>
      </c>
      <c r="C2151" s="288" t="e">
        <f>VLOOKUP(A2151,Lists!B:D,3,FALSE)</f>
        <v>#N/A</v>
      </c>
      <c r="D2151" s="289" t="s">
        <v>660</v>
      </c>
      <c r="E2151" s="289">
        <v>25950</v>
      </c>
      <c r="F2151" s="289" t="s">
        <v>2230</v>
      </c>
      <c r="G2151" s="289" t="s">
        <v>731</v>
      </c>
      <c r="H2151" s="278">
        <f t="shared" si="66"/>
        <v>2</v>
      </c>
      <c r="I2151" s="252" t="s">
        <v>2240</v>
      </c>
      <c r="J2151" s="289" t="s">
        <v>2241</v>
      </c>
      <c r="K2151" s="278" t="e">
        <f t="shared" si="67"/>
        <v>#N/A</v>
      </c>
      <c r="L2151" s="290">
        <v>43511</v>
      </c>
      <c r="M2151" s="290" t="s">
        <v>3248</v>
      </c>
    </row>
    <row r="2152" spans="1:13" ht="15.5" hidden="1" thickTop="1" thickBot="1" x14ac:dyDescent="0.4">
      <c r="A2152" s="283" t="s">
        <v>1249</v>
      </c>
      <c r="B2152" s="284" t="e">
        <f>VLOOKUP(A2152,Lists!B:C,2,FALSE)</f>
        <v>#N/A</v>
      </c>
      <c r="C2152" s="284" t="e">
        <f>VLOOKUP(A2152,Lists!B:D,3,FALSE)</f>
        <v>#N/A</v>
      </c>
      <c r="D2152" s="285" t="s">
        <v>737</v>
      </c>
      <c r="E2152" s="285">
        <v>11347122</v>
      </c>
      <c r="F2152" s="285" t="s">
        <v>2229</v>
      </c>
      <c r="G2152" s="285" t="s">
        <v>731</v>
      </c>
      <c r="H2152" s="278">
        <f t="shared" si="66"/>
        <v>2</v>
      </c>
      <c r="I2152" s="251" t="s">
        <v>2238</v>
      </c>
      <c r="J2152" s="285" t="s">
        <v>522</v>
      </c>
      <c r="K2152" s="278" t="e">
        <f t="shared" si="67"/>
        <v>#N/A</v>
      </c>
      <c r="L2152" s="286">
        <v>43511</v>
      </c>
      <c r="M2152" s="286" t="s">
        <v>3248</v>
      </c>
    </row>
    <row r="2153" spans="1:13" ht="15.5" hidden="1" thickTop="1" thickBot="1" x14ac:dyDescent="0.4">
      <c r="A2153" s="287" t="s">
        <v>1249</v>
      </c>
      <c r="B2153" s="288" t="e">
        <f>VLOOKUP(A2153,Lists!B:C,2,FALSE)</f>
        <v>#N/A</v>
      </c>
      <c r="C2153" s="288" t="e">
        <f>VLOOKUP(A2153,Lists!B:D,3,FALSE)</f>
        <v>#N/A</v>
      </c>
      <c r="D2153" s="289" t="s">
        <v>533</v>
      </c>
      <c r="E2153" s="289">
        <v>11347122</v>
      </c>
      <c r="F2153" s="289" t="s">
        <v>2229</v>
      </c>
      <c r="G2153" s="289" t="s">
        <v>731</v>
      </c>
      <c r="H2153" s="278">
        <f t="shared" si="66"/>
        <v>2</v>
      </c>
      <c r="I2153" s="252" t="s">
        <v>2238</v>
      </c>
      <c r="J2153" s="289" t="s">
        <v>2242</v>
      </c>
      <c r="K2153" s="278" t="e">
        <f t="shared" si="67"/>
        <v>#N/A</v>
      </c>
      <c r="L2153" s="290">
        <v>43511</v>
      </c>
      <c r="M2153" s="290" t="s">
        <v>3248</v>
      </c>
    </row>
    <row r="2154" spans="1:13" ht="15.5" thickTop="1" thickBot="1" x14ac:dyDescent="0.4">
      <c r="A2154" s="283" t="s">
        <v>1249</v>
      </c>
      <c r="B2154" s="284" t="e">
        <f>VLOOKUP(A2154,Lists!B:C,2,FALSE)</f>
        <v>#N/A</v>
      </c>
      <c r="C2154" s="284" t="e">
        <f>VLOOKUP(A2154,Lists!B:D,3,FALSE)</f>
        <v>#N/A</v>
      </c>
      <c r="D2154" s="285" t="s">
        <v>666</v>
      </c>
      <c r="E2154" s="285">
        <v>342063</v>
      </c>
      <c r="F2154" s="285" t="s">
        <v>2231</v>
      </c>
      <c r="G2154" s="285" t="s">
        <v>731</v>
      </c>
      <c r="H2154" s="278">
        <f t="shared" si="66"/>
        <v>2</v>
      </c>
      <c r="I2154" s="251" t="s">
        <v>2243</v>
      </c>
      <c r="J2154" s="285" t="s">
        <v>2244</v>
      </c>
      <c r="K2154" s="278" t="e">
        <f t="shared" si="67"/>
        <v>#N/A</v>
      </c>
      <c r="L2154" s="286">
        <v>43511</v>
      </c>
      <c r="M2154" s="286" t="s">
        <v>3248</v>
      </c>
    </row>
    <row r="2155" spans="1:13" ht="15.5" hidden="1" thickTop="1" thickBot="1" x14ac:dyDescent="0.4">
      <c r="A2155" s="287" t="s">
        <v>1249</v>
      </c>
      <c r="B2155" s="288" t="e">
        <f>VLOOKUP(A2155,Lists!B:C,2,FALSE)</f>
        <v>#N/A</v>
      </c>
      <c r="C2155" s="288" t="e">
        <f>VLOOKUP(A2155,Lists!B:D,3,FALSE)</f>
        <v>#N/A</v>
      </c>
      <c r="D2155" s="289" t="s">
        <v>5027</v>
      </c>
      <c r="E2155" s="289" t="s">
        <v>446</v>
      </c>
      <c r="F2155" s="289"/>
      <c r="G2155" s="289" t="s">
        <v>731</v>
      </c>
      <c r="H2155" s="278">
        <f t="shared" si="66"/>
        <v>2</v>
      </c>
      <c r="I2155" s="252"/>
      <c r="J2155" s="289" t="s">
        <v>2245</v>
      </c>
      <c r="K2155" s="278" t="e">
        <f t="shared" si="67"/>
        <v>#N/A</v>
      </c>
      <c r="L2155" s="290">
        <v>43511</v>
      </c>
      <c r="M2155" s="290" t="s">
        <v>3248</v>
      </c>
    </row>
    <row r="2156" spans="1:13" ht="15.5" hidden="1" thickTop="1" thickBot="1" x14ac:dyDescent="0.4">
      <c r="A2156" s="283" t="s">
        <v>1249</v>
      </c>
      <c r="B2156" s="284" t="e">
        <f>VLOOKUP(A2156,Lists!B:C,2,FALSE)</f>
        <v>#N/A</v>
      </c>
      <c r="C2156" s="284" t="e">
        <f>VLOOKUP(A2156,Lists!B:D,3,FALSE)</f>
        <v>#N/A</v>
      </c>
      <c r="D2156" s="285" t="s">
        <v>5028</v>
      </c>
      <c r="E2156" s="285">
        <v>70141</v>
      </c>
      <c r="F2156" s="285" t="s">
        <v>2232</v>
      </c>
      <c r="G2156" s="285" t="s">
        <v>731</v>
      </c>
      <c r="H2156" s="278">
        <f t="shared" si="66"/>
        <v>2</v>
      </c>
      <c r="I2156" s="251" t="s">
        <v>2246</v>
      </c>
      <c r="J2156" s="285" t="s">
        <v>2247</v>
      </c>
      <c r="K2156" s="278" t="e">
        <f t="shared" si="67"/>
        <v>#N/A</v>
      </c>
      <c r="L2156" s="286">
        <v>43511</v>
      </c>
      <c r="M2156" s="286" t="s">
        <v>3248</v>
      </c>
    </row>
    <row r="2157" spans="1:13" ht="15.5" hidden="1" thickTop="1" thickBot="1" x14ac:dyDescent="0.4">
      <c r="A2157" s="287" t="s">
        <v>1249</v>
      </c>
      <c r="B2157" s="288" t="e">
        <f>VLOOKUP(A2157,Lists!B:C,2,FALSE)</f>
        <v>#N/A</v>
      </c>
      <c r="C2157" s="288" t="e">
        <f>VLOOKUP(A2157,Lists!B:D,3,FALSE)</f>
        <v>#N/A</v>
      </c>
      <c r="D2157" s="289" t="s">
        <v>5029</v>
      </c>
      <c r="E2157" s="289" t="s">
        <v>446</v>
      </c>
      <c r="F2157" s="289" t="s">
        <v>2233</v>
      </c>
      <c r="G2157" s="289" t="s">
        <v>731</v>
      </c>
      <c r="H2157" s="278">
        <f t="shared" si="66"/>
        <v>2</v>
      </c>
      <c r="I2157" s="252" t="s">
        <v>2248</v>
      </c>
      <c r="J2157" s="289" t="s">
        <v>2249</v>
      </c>
      <c r="K2157" s="278" t="e">
        <f t="shared" si="67"/>
        <v>#N/A</v>
      </c>
      <c r="L2157" s="290">
        <v>43511</v>
      </c>
      <c r="M2157" s="290" t="s">
        <v>3248</v>
      </c>
    </row>
    <row r="2158" spans="1:13" ht="15.5" hidden="1" thickTop="1" thickBot="1" x14ac:dyDescent="0.4">
      <c r="A2158" s="283" t="s">
        <v>1249</v>
      </c>
      <c r="B2158" s="284" t="e">
        <f>VLOOKUP(A2158,Lists!B:C,2,FALSE)</f>
        <v>#N/A</v>
      </c>
      <c r="C2158" s="284" t="e">
        <f>VLOOKUP(A2158,Lists!B:D,3,FALSE)</f>
        <v>#N/A</v>
      </c>
      <c r="D2158" s="285" t="s">
        <v>5108</v>
      </c>
      <c r="E2158" s="285" t="s">
        <v>446</v>
      </c>
      <c r="F2158" s="285"/>
      <c r="G2158" s="285" t="s">
        <v>731</v>
      </c>
      <c r="H2158" s="278">
        <f t="shared" si="66"/>
        <v>2</v>
      </c>
      <c r="I2158" s="251"/>
      <c r="J2158" s="285"/>
      <c r="K2158" s="278" t="e">
        <f t="shared" si="67"/>
        <v>#N/A</v>
      </c>
      <c r="L2158" s="286">
        <v>43511</v>
      </c>
      <c r="M2158" s="286" t="s">
        <v>3248</v>
      </c>
    </row>
    <row r="2159" spans="1:13" ht="15.5" hidden="1" thickTop="1" thickBot="1" x14ac:dyDescent="0.4">
      <c r="A2159" s="287" t="s">
        <v>1249</v>
      </c>
      <c r="B2159" s="288" t="e">
        <f>VLOOKUP(A2159,Lists!B:C,2,FALSE)</f>
        <v>#N/A</v>
      </c>
      <c r="C2159" s="288" t="e">
        <f>VLOOKUP(A2159,Lists!B:D,3,FALSE)</f>
        <v>#N/A</v>
      </c>
      <c r="D2159" s="289" t="s">
        <v>5109</v>
      </c>
      <c r="E2159" s="289" t="s">
        <v>446</v>
      </c>
      <c r="F2159" s="289"/>
      <c r="G2159" s="289" t="s">
        <v>446</v>
      </c>
      <c r="H2159" s="278" t="str">
        <f t="shared" si="66"/>
        <v>x</v>
      </c>
      <c r="I2159" s="252"/>
      <c r="J2159" s="289" t="s">
        <v>2250</v>
      </c>
      <c r="K2159" s="278" t="e">
        <f t="shared" si="67"/>
        <v>#N/A</v>
      </c>
      <c r="L2159" s="290">
        <v>43511</v>
      </c>
      <c r="M2159" s="290" t="s">
        <v>3248</v>
      </c>
    </row>
    <row r="2160" spans="1:13" ht="15.5" hidden="1" thickTop="1" thickBot="1" x14ac:dyDescent="0.4">
      <c r="A2160" s="283" t="s">
        <v>1249</v>
      </c>
      <c r="B2160" s="284" t="e">
        <f>VLOOKUP(A2160,Lists!B:C,2,FALSE)</f>
        <v>#N/A</v>
      </c>
      <c r="C2160" s="284" t="e">
        <f>VLOOKUP(A2160,Lists!B:D,3,FALSE)</f>
        <v>#N/A</v>
      </c>
      <c r="D2160" s="285" t="s">
        <v>742</v>
      </c>
      <c r="E2160" s="285">
        <v>444</v>
      </c>
      <c r="F2160" s="285" t="s">
        <v>2234</v>
      </c>
      <c r="G2160" s="285" t="s">
        <v>731</v>
      </c>
      <c r="H2160" s="278">
        <f t="shared" si="66"/>
        <v>2</v>
      </c>
      <c r="I2160" s="251" t="s">
        <v>2251</v>
      </c>
      <c r="J2160" s="285" t="s">
        <v>2252</v>
      </c>
      <c r="K2160" s="278" t="e">
        <f t="shared" si="67"/>
        <v>#N/A</v>
      </c>
      <c r="L2160" s="286">
        <v>43511</v>
      </c>
      <c r="M2160" s="286" t="s">
        <v>3248</v>
      </c>
    </row>
    <row r="2161" spans="1:13" ht="15.5" hidden="1" thickTop="1" thickBot="1" x14ac:dyDescent="0.4">
      <c r="A2161" s="287" t="s">
        <v>1249</v>
      </c>
      <c r="B2161" s="288" t="e">
        <f>VLOOKUP(A2161,Lists!B:C,2,FALSE)</f>
        <v>#N/A</v>
      </c>
      <c r="C2161" s="288" t="e">
        <f>VLOOKUP(A2161,Lists!B:D,3,FALSE)</f>
        <v>#N/A</v>
      </c>
      <c r="D2161" s="289" t="s">
        <v>752</v>
      </c>
      <c r="E2161" s="289">
        <v>1800000</v>
      </c>
      <c r="F2161" s="289" t="s">
        <v>2235</v>
      </c>
      <c r="G2161" s="289" t="s">
        <v>731</v>
      </c>
      <c r="H2161" s="278">
        <f t="shared" si="66"/>
        <v>2</v>
      </c>
      <c r="I2161" s="252" t="s">
        <v>2253</v>
      </c>
      <c r="J2161" s="289" t="s">
        <v>2254</v>
      </c>
      <c r="K2161" s="278" t="e">
        <f t="shared" si="67"/>
        <v>#N/A</v>
      </c>
      <c r="L2161" s="290">
        <v>43511</v>
      </c>
      <c r="M2161" s="290" t="s">
        <v>3248</v>
      </c>
    </row>
    <row r="2162" spans="1:13" ht="15.5" hidden="1" thickTop="1" thickBot="1" x14ac:dyDescent="0.4">
      <c r="A2162" s="283" t="s">
        <v>1249</v>
      </c>
      <c r="B2162" s="284" t="e">
        <f>VLOOKUP(A2162,Lists!B:C,2,FALSE)</f>
        <v>#N/A</v>
      </c>
      <c r="C2162" s="284" t="e">
        <f>VLOOKUP(A2162,Lists!B:D,3,FALSE)</f>
        <v>#N/A</v>
      </c>
      <c r="D2162" s="285" t="s">
        <v>5110</v>
      </c>
      <c r="E2162" s="285">
        <v>0</v>
      </c>
      <c r="F2162" s="285" t="s">
        <v>2236</v>
      </c>
      <c r="G2162" s="285" t="s">
        <v>731</v>
      </c>
      <c r="H2162" s="278">
        <f t="shared" si="66"/>
        <v>2</v>
      </c>
      <c r="I2162" s="251" t="s">
        <v>2255</v>
      </c>
      <c r="J2162" s="285" t="s">
        <v>2256</v>
      </c>
      <c r="K2162" s="278" t="e">
        <f t="shared" si="67"/>
        <v>#N/A</v>
      </c>
      <c r="L2162" s="286">
        <v>43511</v>
      </c>
      <c r="M2162" s="286" t="s">
        <v>3248</v>
      </c>
    </row>
    <row r="2163" spans="1:13" ht="15.5" hidden="1" thickTop="1" thickBot="1" x14ac:dyDescent="0.4">
      <c r="A2163" s="287" t="s">
        <v>1249</v>
      </c>
      <c r="B2163" s="288" t="e">
        <f>VLOOKUP(A2163,Lists!B:C,2,FALSE)</f>
        <v>#N/A</v>
      </c>
      <c r="C2163" s="288" t="e">
        <f>VLOOKUP(A2163,Lists!B:D,3,FALSE)</f>
        <v>#N/A</v>
      </c>
      <c r="D2163" s="289" t="s">
        <v>5111</v>
      </c>
      <c r="E2163" s="289">
        <v>80000</v>
      </c>
      <c r="F2163" s="289" t="s">
        <v>2237</v>
      </c>
      <c r="G2163" s="289" t="s">
        <v>731</v>
      </c>
      <c r="H2163" s="278">
        <f t="shared" si="66"/>
        <v>2</v>
      </c>
      <c r="I2163" s="252" t="s">
        <v>2253</v>
      </c>
      <c r="J2163" s="289" t="s">
        <v>2257</v>
      </c>
      <c r="K2163" s="278" t="e">
        <f t="shared" si="67"/>
        <v>#N/A</v>
      </c>
      <c r="L2163" s="290">
        <v>43511</v>
      </c>
      <c r="M2163" s="290" t="s">
        <v>3248</v>
      </c>
    </row>
    <row r="2164" spans="1:13" ht="15.5" hidden="1" thickTop="1" thickBot="1" x14ac:dyDescent="0.4">
      <c r="A2164" s="283" t="s">
        <v>1249</v>
      </c>
      <c r="B2164" s="284" t="e">
        <f>VLOOKUP(A2164,Lists!B:C,2,FALSE)</f>
        <v>#N/A</v>
      </c>
      <c r="C2164" s="284" t="e">
        <f>VLOOKUP(A2164,Lists!B:D,3,FALSE)</f>
        <v>#N/A</v>
      </c>
      <c r="D2164" s="285" t="s">
        <v>5112</v>
      </c>
      <c r="E2164" s="285">
        <v>1622000</v>
      </c>
      <c r="F2164" s="285" t="s">
        <v>2235</v>
      </c>
      <c r="G2164" s="285" t="s">
        <v>731</v>
      </c>
      <c r="H2164" s="278">
        <f t="shared" si="66"/>
        <v>2</v>
      </c>
      <c r="I2164" s="251" t="s">
        <v>2253</v>
      </c>
      <c r="J2164" s="285" t="s">
        <v>2258</v>
      </c>
      <c r="K2164" s="278" t="e">
        <f t="shared" si="67"/>
        <v>#N/A</v>
      </c>
      <c r="L2164" s="286">
        <v>43511</v>
      </c>
      <c r="M2164" s="286" t="s">
        <v>3248</v>
      </c>
    </row>
    <row r="2165" spans="1:13" ht="15.5" hidden="1" thickTop="1" thickBot="1" x14ac:dyDescent="0.4">
      <c r="A2165" s="287" t="s">
        <v>1249</v>
      </c>
      <c r="B2165" s="288" t="e">
        <f>VLOOKUP(A2165,Lists!B:C,2,FALSE)</f>
        <v>#N/A</v>
      </c>
      <c r="C2165" s="288" t="e">
        <f>VLOOKUP(A2165,Lists!B:D,3,FALSE)</f>
        <v>#N/A</v>
      </c>
      <c r="D2165" s="289" t="s">
        <v>5113</v>
      </c>
      <c r="E2165" s="289">
        <v>98000</v>
      </c>
      <c r="F2165" s="289" t="s">
        <v>2235</v>
      </c>
      <c r="G2165" s="289" t="s">
        <v>731</v>
      </c>
      <c r="H2165" s="278">
        <f t="shared" si="66"/>
        <v>2</v>
      </c>
      <c r="I2165" s="252" t="s">
        <v>2253</v>
      </c>
      <c r="J2165" s="289" t="s">
        <v>2259</v>
      </c>
      <c r="K2165" s="278" t="e">
        <f t="shared" si="67"/>
        <v>#N/A</v>
      </c>
      <c r="L2165" s="290">
        <v>43511</v>
      </c>
      <c r="M2165" s="290" t="s">
        <v>3248</v>
      </c>
    </row>
    <row r="2166" spans="1:13" ht="15.5" hidden="1" thickTop="1" thickBot="1" x14ac:dyDescent="0.4">
      <c r="A2166" s="283" t="s">
        <v>1249</v>
      </c>
      <c r="B2166" s="284" t="e">
        <f>VLOOKUP(A2166,Lists!B:C,2,FALSE)</f>
        <v>#N/A</v>
      </c>
      <c r="C2166" s="284" t="e">
        <f>VLOOKUP(A2166,Lists!B:D,3,FALSE)</f>
        <v>#N/A</v>
      </c>
      <c r="D2166" s="285" t="s">
        <v>5114</v>
      </c>
      <c r="E2166" s="285">
        <v>0</v>
      </c>
      <c r="F2166" s="285"/>
      <c r="G2166" s="285" t="s">
        <v>731</v>
      </c>
      <c r="H2166" s="278">
        <f t="shared" si="66"/>
        <v>2</v>
      </c>
      <c r="I2166" s="251"/>
      <c r="J2166" s="285" t="s">
        <v>2260</v>
      </c>
      <c r="K2166" s="278" t="e">
        <f t="shared" si="67"/>
        <v>#N/A</v>
      </c>
      <c r="L2166" s="286">
        <v>43511</v>
      </c>
      <c r="M2166" s="286" t="s">
        <v>3248</v>
      </c>
    </row>
    <row r="2167" spans="1:13" ht="15.5" hidden="1" thickTop="1" thickBot="1" x14ac:dyDescent="0.4">
      <c r="A2167" s="287" t="s">
        <v>1249</v>
      </c>
      <c r="B2167" s="288" t="e">
        <f>VLOOKUP(A2167,Lists!B:C,2,FALSE)</f>
        <v>#N/A</v>
      </c>
      <c r="C2167" s="288" t="e">
        <f>VLOOKUP(A2167,Lists!B:D,3,FALSE)</f>
        <v>#N/A</v>
      </c>
      <c r="D2167" s="289" t="s">
        <v>5115</v>
      </c>
      <c r="E2167" s="289" t="s">
        <v>446</v>
      </c>
      <c r="F2167" s="289"/>
      <c r="G2167" s="289" t="s">
        <v>731</v>
      </c>
      <c r="H2167" s="278">
        <f t="shared" si="66"/>
        <v>2</v>
      </c>
      <c r="I2167" s="252"/>
      <c r="J2167" s="289"/>
      <c r="K2167" s="278" t="e">
        <f t="shared" si="67"/>
        <v>#N/A</v>
      </c>
      <c r="L2167" s="290">
        <v>43511</v>
      </c>
      <c r="M2167" s="290" t="s">
        <v>3248</v>
      </c>
    </row>
    <row r="2168" spans="1:13" ht="15.5" hidden="1" thickTop="1" thickBot="1" x14ac:dyDescent="0.4">
      <c r="A2168" s="283" t="s">
        <v>1249</v>
      </c>
      <c r="B2168" s="284" t="e">
        <f>VLOOKUP(A2168,Lists!B:C,2,FALSE)</f>
        <v>#N/A</v>
      </c>
      <c r="C2168" s="284" t="e">
        <f>VLOOKUP(A2168,Lists!B:D,3,FALSE)</f>
        <v>#N/A</v>
      </c>
      <c r="D2168" s="285" t="s">
        <v>691</v>
      </c>
      <c r="E2168" s="285" t="s">
        <v>446</v>
      </c>
      <c r="F2168" s="285"/>
      <c r="G2168" s="285" t="s">
        <v>731</v>
      </c>
      <c r="H2168" s="278">
        <f t="shared" si="66"/>
        <v>2</v>
      </c>
      <c r="I2168" s="251"/>
      <c r="J2168" s="285"/>
      <c r="K2168" s="278" t="e">
        <f t="shared" si="67"/>
        <v>#N/A</v>
      </c>
      <c r="L2168" s="286">
        <v>43511</v>
      </c>
      <c r="M2168" s="286" t="s">
        <v>3248</v>
      </c>
    </row>
    <row r="2169" spans="1:13" ht="15.5" hidden="1" thickTop="1" thickBot="1" x14ac:dyDescent="0.4">
      <c r="A2169" s="287" t="s">
        <v>1249</v>
      </c>
      <c r="B2169" s="288" t="e">
        <f>VLOOKUP(A2169,Lists!B:C,2,FALSE)</f>
        <v>#N/A</v>
      </c>
      <c r="C2169" s="288" t="e">
        <f>VLOOKUP(A2169,Lists!B:D,3,FALSE)</f>
        <v>#N/A</v>
      </c>
      <c r="D2169" s="289" t="s">
        <v>692</v>
      </c>
      <c r="E2169" s="289" t="s">
        <v>446</v>
      </c>
      <c r="F2169" s="289"/>
      <c r="G2169" s="289" t="s">
        <v>731</v>
      </c>
      <c r="H2169" s="278">
        <f t="shared" si="66"/>
        <v>2</v>
      </c>
      <c r="I2169" s="252"/>
      <c r="J2169" s="289"/>
      <c r="K2169" s="278" t="e">
        <f t="shared" si="67"/>
        <v>#N/A</v>
      </c>
      <c r="L2169" s="290">
        <v>43511</v>
      </c>
      <c r="M2169" s="290" t="s">
        <v>3248</v>
      </c>
    </row>
    <row r="2170" spans="1:13" ht="15.5" hidden="1" thickTop="1" thickBot="1" x14ac:dyDescent="0.4">
      <c r="A2170" s="283" t="s">
        <v>1249</v>
      </c>
      <c r="B2170" s="284" t="e">
        <f>VLOOKUP(A2170,Lists!B:C,2,FALSE)</f>
        <v>#N/A</v>
      </c>
      <c r="C2170" s="284" t="e">
        <f>VLOOKUP(A2170,Lists!B:D,3,FALSE)</f>
        <v>#N/A</v>
      </c>
      <c r="D2170" s="285" t="s">
        <v>643</v>
      </c>
      <c r="E2170" s="285">
        <v>2</v>
      </c>
      <c r="F2170" s="285" t="s">
        <v>2149</v>
      </c>
      <c r="G2170" s="285" t="s">
        <v>731</v>
      </c>
      <c r="H2170" s="278">
        <f t="shared" si="66"/>
        <v>2</v>
      </c>
      <c r="I2170" s="251" t="s">
        <v>1128</v>
      </c>
      <c r="J2170" s="285"/>
      <c r="K2170" s="278" t="e">
        <f t="shared" si="67"/>
        <v>#N/A</v>
      </c>
      <c r="L2170" s="286">
        <v>43511</v>
      </c>
      <c r="M2170" s="286" t="s">
        <v>3248</v>
      </c>
    </row>
    <row r="2171" spans="1:13" ht="15.5" hidden="1" thickTop="1" thickBot="1" x14ac:dyDescent="0.4">
      <c r="A2171" s="287" t="s">
        <v>1249</v>
      </c>
      <c r="B2171" s="288" t="e">
        <f>VLOOKUP(A2171,Lists!B:C,2,FALSE)</f>
        <v>#N/A</v>
      </c>
      <c r="C2171" s="288" t="e">
        <f>VLOOKUP(A2171,Lists!B:D,3,FALSE)</f>
        <v>#N/A</v>
      </c>
      <c r="D2171" s="289" t="s">
        <v>644</v>
      </c>
      <c r="E2171" s="289">
        <v>2</v>
      </c>
      <c r="F2171" s="289" t="s">
        <v>2149</v>
      </c>
      <c r="G2171" s="289" t="s">
        <v>731</v>
      </c>
      <c r="H2171" s="278">
        <f t="shared" si="66"/>
        <v>2</v>
      </c>
      <c r="I2171" s="252" t="s">
        <v>1128</v>
      </c>
      <c r="J2171" s="289"/>
      <c r="K2171" s="278" t="e">
        <f t="shared" si="67"/>
        <v>#N/A</v>
      </c>
      <c r="L2171" s="290">
        <v>43511</v>
      </c>
      <c r="M2171" s="290" t="s">
        <v>3248</v>
      </c>
    </row>
    <row r="2172" spans="1:13" ht="15.5" hidden="1" thickTop="1" thickBot="1" x14ac:dyDescent="0.4">
      <c r="A2172" s="283" t="s">
        <v>1249</v>
      </c>
      <c r="B2172" s="284" t="e">
        <f>VLOOKUP(A2172,Lists!B:C,2,FALSE)</f>
        <v>#N/A</v>
      </c>
      <c r="C2172" s="284" t="e">
        <f>VLOOKUP(A2172,Lists!B:D,3,FALSE)</f>
        <v>#N/A</v>
      </c>
      <c r="D2172" s="285" t="s">
        <v>645</v>
      </c>
      <c r="E2172" s="285">
        <v>2</v>
      </c>
      <c r="F2172" s="285" t="s">
        <v>2149</v>
      </c>
      <c r="G2172" s="285" t="s">
        <v>731</v>
      </c>
      <c r="H2172" s="278">
        <f t="shared" si="66"/>
        <v>2</v>
      </c>
      <c r="I2172" s="251" t="s">
        <v>1128</v>
      </c>
      <c r="J2172" s="285"/>
      <c r="K2172" s="278" t="e">
        <f t="shared" si="67"/>
        <v>#N/A</v>
      </c>
      <c r="L2172" s="286">
        <v>43511</v>
      </c>
      <c r="M2172" s="286" t="s">
        <v>3248</v>
      </c>
    </row>
    <row r="2173" spans="1:13" ht="15.5" hidden="1" thickTop="1" thickBot="1" x14ac:dyDescent="0.4">
      <c r="A2173" s="287" t="s">
        <v>1249</v>
      </c>
      <c r="B2173" s="288" t="e">
        <f>VLOOKUP(A2173,Lists!B:C,2,FALSE)</f>
        <v>#N/A</v>
      </c>
      <c r="C2173" s="288" t="e">
        <f>VLOOKUP(A2173,Lists!B:D,3,FALSE)</f>
        <v>#N/A</v>
      </c>
      <c r="D2173" s="289" t="s">
        <v>646</v>
      </c>
      <c r="E2173" s="289">
        <v>0</v>
      </c>
      <c r="F2173" s="289" t="s">
        <v>2149</v>
      </c>
      <c r="G2173" s="289" t="s">
        <v>731</v>
      </c>
      <c r="H2173" s="278">
        <f t="shared" si="66"/>
        <v>2</v>
      </c>
      <c r="I2173" s="252" t="s">
        <v>1128</v>
      </c>
      <c r="J2173" s="289"/>
      <c r="K2173" s="278" t="e">
        <f t="shared" si="67"/>
        <v>#N/A</v>
      </c>
      <c r="L2173" s="290">
        <v>43511</v>
      </c>
      <c r="M2173" s="290" t="s">
        <v>3248</v>
      </c>
    </row>
    <row r="2174" spans="1:13" ht="15.5" hidden="1" thickTop="1" thickBot="1" x14ac:dyDescent="0.4">
      <c r="A2174" s="283" t="s">
        <v>1249</v>
      </c>
      <c r="B2174" s="284" t="e">
        <f>VLOOKUP(A2174,Lists!B:C,2,FALSE)</f>
        <v>#N/A</v>
      </c>
      <c r="C2174" s="284" t="e">
        <f>VLOOKUP(A2174,Lists!B:D,3,FALSE)</f>
        <v>#N/A</v>
      </c>
      <c r="D2174" s="285" t="s">
        <v>647</v>
      </c>
      <c r="E2174" s="285">
        <v>3</v>
      </c>
      <c r="F2174" s="285" t="s">
        <v>2149</v>
      </c>
      <c r="G2174" s="285" t="s">
        <v>731</v>
      </c>
      <c r="H2174" s="278">
        <f t="shared" si="66"/>
        <v>2</v>
      </c>
      <c r="I2174" s="251" t="s">
        <v>1128</v>
      </c>
      <c r="J2174" s="285"/>
      <c r="K2174" s="278" t="e">
        <f t="shared" si="67"/>
        <v>#N/A</v>
      </c>
      <c r="L2174" s="286">
        <v>43511</v>
      </c>
      <c r="M2174" s="286" t="s">
        <v>3248</v>
      </c>
    </row>
    <row r="2175" spans="1:13" ht="15.5" hidden="1" thickTop="1" thickBot="1" x14ac:dyDescent="0.4">
      <c r="A2175" s="287" t="s">
        <v>1249</v>
      </c>
      <c r="B2175" s="288" t="e">
        <f>VLOOKUP(A2175,Lists!B:C,2,FALSE)</f>
        <v>#N/A</v>
      </c>
      <c r="C2175" s="288" t="e">
        <f>VLOOKUP(A2175,Lists!B:D,3,FALSE)</f>
        <v>#N/A</v>
      </c>
      <c r="D2175" s="289" t="s">
        <v>648</v>
      </c>
      <c r="E2175" s="289">
        <v>2</v>
      </c>
      <c r="F2175" s="289" t="s">
        <v>2149</v>
      </c>
      <c r="G2175" s="289" t="s">
        <v>731</v>
      </c>
      <c r="H2175" s="278">
        <f t="shared" si="66"/>
        <v>2</v>
      </c>
      <c r="I2175" s="252" t="s">
        <v>1128</v>
      </c>
      <c r="J2175" s="289"/>
      <c r="K2175" s="278" t="e">
        <f t="shared" si="67"/>
        <v>#N/A</v>
      </c>
      <c r="L2175" s="290">
        <v>43511</v>
      </c>
      <c r="M2175" s="290" t="s">
        <v>3248</v>
      </c>
    </row>
    <row r="2176" spans="1:13" ht="15.5" hidden="1" thickTop="1" thickBot="1" x14ac:dyDescent="0.4">
      <c r="A2176" s="283" t="s">
        <v>1249</v>
      </c>
      <c r="B2176" s="284" t="e">
        <f>VLOOKUP(A2176,Lists!B:C,2,FALSE)</f>
        <v>#N/A</v>
      </c>
      <c r="C2176" s="284" t="e">
        <f>VLOOKUP(A2176,Lists!B:D,3,FALSE)</f>
        <v>#N/A</v>
      </c>
      <c r="D2176" s="285" t="s">
        <v>649</v>
      </c>
      <c r="E2176" s="285">
        <v>1</v>
      </c>
      <c r="F2176" s="285" t="s">
        <v>2149</v>
      </c>
      <c r="G2176" s="285" t="s">
        <v>731</v>
      </c>
      <c r="H2176" s="278">
        <f t="shared" si="66"/>
        <v>2</v>
      </c>
      <c r="I2176" s="251" t="s">
        <v>1128</v>
      </c>
      <c r="J2176" s="285"/>
      <c r="K2176" s="278" t="e">
        <f t="shared" si="67"/>
        <v>#N/A</v>
      </c>
      <c r="L2176" s="286">
        <v>43511</v>
      </c>
      <c r="M2176" s="286" t="s">
        <v>3248</v>
      </c>
    </row>
    <row r="2177" spans="1:13" ht="15.5" hidden="1" thickTop="1" thickBot="1" x14ac:dyDescent="0.4">
      <c r="A2177" s="287" t="s">
        <v>1249</v>
      </c>
      <c r="B2177" s="288" t="e">
        <f>VLOOKUP(A2177,Lists!B:C,2,FALSE)</f>
        <v>#N/A</v>
      </c>
      <c r="C2177" s="288" t="e">
        <f>VLOOKUP(A2177,Lists!B:D,3,FALSE)</f>
        <v>#N/A</v>
      </c>
      <c r="D2177" s="289" t="s">
        <v>650</v>
      </c>
      <c r="E2177" s="289">
        <v>0</v>
      </c>
      <c r="F2177" s="289" t="s">
        <v>2149</v>
      </c>
      <c r="G2177" s="289" t="s">
        <v>731</v>
      </c>
      <c r="H2177" s="278">
        <f t="shared" si="66"/>
        <v>2</v>
      </c>
      <c r="I2177" s="252" t="s">
        <v>1128</v>
      </c>
      <c r="J2177" s="289"/>
      <c r="K2177" s="278" t="e">
        <f t="shared" si="67"/>
        <v>#N/A</v>
      </c>
      <c r="L2177" s="290">
        <v>43511</v>
      </c>
      <c r="M2177" s="290" t="s">
        <v>3248</v>
      </c>
    </row>
    <row r="2178" spans="1:13" ht="15.5" hidden="1" thickTop="1" thickBot="1" x14ac:dyDescent="0.4">
      <c r="A2178" s="283" t="s">
        <v>1249</v>
      </c>
      <c r="B2178" s="284" t="e">
        <f>VLOOKUP(A2178,Lists!B:C,2,FALSE)</f>
        <v>#N/A</v>
      </c>
      <c r="C2178" s="284" t="e">
        <f>VLOOKUP(A2178,Lists!B:D,3,FALSE)</f>
        <v>#N/A</v>
      </c>
      <c r="D2178" s="285" t="s">
        <v>651</v>
      </c>
      <c r="E2178" s="285">
        <v>1</v>
      </c>
      <c r="F2178" s="285" t="s">
        <v>2149</v>
      </c>
      <c r="G2178" s="285" t="s">
        <v>731</v>
      </c>
      <c r="H2178" s="278">
        <f t="shared" ref="H2178:H2241" si="68">IF(G2178="x","x",IF(G2178="Low",3,IF(G2178="Medium",2,IF(G2178="High",1,FALSE))))</f>
        <v>2</v>
      </c>
      <c r="I2178" s="251" t="s">
        <v>1128</v>
      </c>
      <c r="J2178" s="285"/>
      <c r="K2178" s="278" t="e">
        <f t="shared" ref="K2178:K2241" si="69">B2178&amp;""&amp;D2178</f>
        <v>#N/A</v>
      </c>
      <c r="L2178" s="286">
        <v>43511</v>
      </c>
      <c r="M2178" s="286" t="s">
        <v>3248</v>
      </c>
    </row>
    <row r="2179" spans="1:13" ht="15.5" hidden="1" thickTop="1" thickBot="1" x14ac:dyDescent="0.4">
      <c r="A2179" s="287" t="s">
        <v>1249</v>
      </c>
      <c r="B2179" s="288" t="e">
        <f>VLOOKUP(A2179,Lists!B:C,2,FALSE)</f>
        <v>#N/A</v>
      </c>
      <c r="C2179" s="288" t="e">
        <f>VLOOKUP(A2179,Lists!B:D,3,FALSE)</f>
        <v>#N/A</v>
      </c>
      <c r="D2179" s="289" t="s">
        <v>688</v>
      </c>
      <c r="E2179" s="289">
        <v>5</v>
      </c>
      <c r="F2179" s="289"/>
      <c r="G2179" s="289" t="s">
        <v>731</v>
      </c>
      <c r="H2179" s="278">
        <f t="shared" si="68"/>
        <v>2</v>
      </c>
      <c r="I2179" s="252"/>
      <c r="J2179" s="289"/>
      <c r="K2179" s="278" t="e">
        <f t="shared" si="69"/>
        <v>#N/A</v>
      </c>
      <c r="L2179" s="290">
        <v>43511</v>
      </c>
      <c r="M2179" s="290" t="s">
        <v>3248</v>
      </c>
    </row>
    <row r="2180" spans="1:13" ht="15.5" hidden="1" thickTop="1" thickBot="1" x14ac:dyDescent="0.4">
      <c r="A2180" s="283" t="s">
        <v>2975</v>
      </c>
      <c r="B2180" s="284" t="str">
        <f>VLOOKUP(A2180,Lists!B:C,2,FALSE)</f>
        <v>RWA002</v>
      </c>
      <c r="C2180" s="284" t="str">
        <f>VLOOKUP(A2180,Lists!B:D,3,FALSE)</f>
        <v>RWA</v>
      </c>
      <c r="D2180" s="285" t="s">
        <v>522</v>
      </c>
      <c r="E2180" s="285">
        <v>9660525</v>
      </c>
      <c r="F2180" s="285" t="s">
        <v>2261</v>
      </c>
      <c r="G2180" s="285" t="s">
        <v>731</v>
      </c>
      <c r="H2180" s="278">
        <f t="shared" si="68"/>
        <v>2</v>
      </c>
      <c r="I2180" s="251" t="s">
        <v>2269</v>
      </c>
      <c r="J2180" s="285" t="s">
        <v>2270</v>
      </c>
      <c r="K2180" s="278" t="str">
        <f t="shared" si="69"/>
        <v>RWA002Total population</v>
      </c>
      <c r="L2180" s="286">
        <v>43511</v>
      </c>
      <c r="M2180" s="286" t="s">
        <v>3248</v>
      </c>
    </row>
    <row r="2181" spans="1:13" ht="15.5" hidden="1" thickTop="1" thickBot="1" x14ac:dyDescent="0.4">
      <c r="A2181" s="287" t="s">
        <v>2975</v>
      </c>
      <c r="B2181" s="288" t="str">
        <f>VLOOKUP(A2181,Lists!B:C,2,FALSE)</f>
        <v>RWA002</v>
      </c>
      <c r="C2181" s="288" t="str">
        <f>VLOOKUP(A2181,Lists!B:D,3,FALSE)</f>
        <v>RWA</v>
      </c>
      <c r="D2181" s="289" t="s">
        <v>660</v>
      </c>
      <c r="E2181" s="289">
        <v>10646</v>
      </c>
      <c r="F2181" s="289" t="s">
        <v>2262</v>
      </c>
      <c r="G2181" s="289" t="s">
        <v>731</v>
      </c>
      <c r="H2181" s="278">
        <f t="shared" si="68"/>
        <v>2</v>
      </c>
      <c r="I2181" s="252" t="s">
        <v>2271</v>
      </c>
      <c r="J2181" s="289" t="s">
        <v>2272</v>
      </c>
      <c r="K2181" s="278" t="str">
        <f t="shared" si="69"/>
        <v>RWA002Landmass affected</v>
      </c>
      <c r="L2181" s="290">
        <v>43511</v>
      </c>
      <c r="M2181" s="290" t="s">
        <v>3248</v>
      </c>
    </row>
    <row r="2182" spans="1:13" ht="15.5" hidden="1" thickTop="1" thickBot="1" x14ac:dyDescent="0.4">
      <c r="A2182" s="283" t="s">
        <v>2975</v>
      </c>
      <c r="B2182" s="284" t="str">
        <f>VLOOKUP(A2182,Lists!B:C,2,FALSE)</f>
        <v>RWA002</v>
      </c>
      <c r="C2182" s="284" t="str">
        <f>VLOOKUP(A2182,Lists!B:D,3,FALSE)</f>
        <v>RWA</v>
      </c>
      <c r="D2182" s="285" t="s">
        <v>737</v>
      </c>
      <c r="E2182" s="285">
        <v>4725583</v>
      </c>
      <c r="F2182" s="285" t="s">
        <v>2263</v>
      </c>
      <c r="G2182" s="285" t="s">
        <v>731</v>
      </c>
      <c r="H2182" s="278">
        <f t="shared" si="68"/>
        <v>2</v>
      </c>
      <c r="I2182" s="251" t="s">
        <v>2273</v>
      </c>
      <c r="J2182" s="285" t="s">
        <v>2274</v>
      </c>
      <c r="K2182" s="278" t="str">
        <f t="shared" si="69"/>
        <v>RWA002People exposed</v>
      </c>
      <c r="L2182" s="286">
        <v>43511</v>
      </c>
      <c r="M2182" s="286" t="s">
        <v>3248</v>
      </c>
    </row>
    <row r="2183" spans="1:13" ht="15.5" hidden="1" thickTop="1" thickBot="1" x14ac:dyDescent="0.4">
      <c r="A2183" s="287" t="s">
        <v>2975</v>
      </c>
      <c r="B2183" s="288" t="str">
        <f>VLOOKUP(A2183,Lists!B:C,2,FALSE)</f>
        <v>RWA002</v>
      </c>
      <c r="C2183" s="288" t="str">
        <f>VLOOKUP(A2183,Lists!B:D,3,FALSE)</f>
        <v>RWA</v>
      </c>
      <c r="D2183" s="289" t="s">
        <v>533</v>
      </c>
      <c r="E2183" s="289">
        <v>273448</v>
      </c>
      <c r="F2183" s="289" t="s">
        <v>2264</v>
      </c>
      <c r="G2183" s="289" t="s">
        <v>731</v>
      </c>
      <c r="H2183" s="278">
        <f t="shared" si="68"/>
        <v>2</v>
      </c>
      <c r="I2183" s="252" t="s">
        <v>2275</v>
      </c>
      <c r="J2183" s="289" t="s">
        <v>2276</v>
      </c>
      <c r="K2183" s="278" t="str">
        <f t="shared" si="69"/>
        <v>RWA002People affected</v>
      </c>
      <c r="L2183" s="290">
        <v>43511</v>
      </c>
      <c r="M2183" s="290" t="s">
        <v>3248</v>
      </c>
    </row>
    <row r="2184" spans="1:13" ht="15.5" thickTop="1" thickBot="1" x14ac:dyDescent="0.4">
      <c r="A2184" s="283" t="s">
        <v>2975</v>
      </c>
      <c r="B2184" s="284" t="str">
        <f>VLOOKUP(A2184,Lists!B:C,2,FALSE)</f>
        <v>RWA002</v>
      </c>
      <c r="C2184" s="284" t="str">
        <f>VLOOKUP(A2184,Lists!B:D,3,FALSE)</f>
        <v>RWA</v>
      </c>
      <c r="D2184" s="285" t="s">
        <v>666</v>
      </c>
      <c r="E2184" s="285">
        <v>150448</v>
      </c>
      <c r="F2184" s="285" t="s">
        <v>2265</v>
      </c>
      <c r="G2184" s="285" t="s">
        <v>731</v>
      </c>
      <c r="H2184" s="278">
        <f t="shared" si="68"/>
        <v>2</v>
      </c>
      <c r="I2184" s="251" t="s">
        <v>2277</v>
      </c>
      <c r="J2184" s="285" t="s">
        <v>2278</v>
      </c>
      <c r="K2184" s="278" t="str">
        <f t="shared" si="69"/>
        <v>RWA002People displaced</v>
      </c>
      <c r="L2184" s="286">
        <v>43511</v>
      </c>
      <c r="M2184" s="286" t="s">
        <v>3248</v>
      </c>
    </row>
    <row r="2185" spans="1:13" ht="15.5" hidden="1" thickTop="1" thickBot="1" x14ac:dyDescent="0.4">
      <c r="A2185" s="287" t="s">
        <v>2975</v>
      </c>
      <c r="B2185" s="288" t="str">
        <f>VLOOKUP(A2185,Lists!B:C,2,FALSE)</f>
        <v>RWA002</v>
      </c>
      <c r="C2185" s="288" t="str">
        <f>VLOOKUP(A2185,Lists!B:D,3,FALSE)</f>
        <v>RWA</v>
      </c>
      <c r="D2185" s="289" t="s">
        <v>5027</v>
      </c>
      <c r="E2185" s="289" t="s">
        <v>446</v>
      </c>
      <c r="F2185" s="289" t="s">
        <v>992</v>
      </c>
      <c r="G2185" s="289" t="s">
        <v>731</v>
      </c>
      <c r="H2185" s="278">
        <f t="shared" si="68"/>
        <v>2</v>
      </c>
      <c r="I2185" s="252" t="s">
        <v>2279</v>
      </c>
      <c r="J2185" s="289" t="s">
        <v>2280</v>
      </c>
      <c r="K2185" s="278" t="str">
        <f t="shared" si="69"/>
        <v>RWA002Injuries reported</v>
      </c>
      <c r="L2185" s="290">
        <v>43511</v>
      </c>
      <c r="M2185" s="290" t="s">
        <v>3248</v>
      </c>
    </row>
    <row r="2186" spans="1:13" ht="15.5" hidden="1" thickTop="1" thickBot="1" x14ac:dyDescent="0.4">
      <c r="A2186" s="283" t="s">
        <v>2975</v>
      </c>
      <c r="B2186" s="284" t="str">
        <f>VLOOKUP(A2186,Lists!B:C,2,FALSE)</f>
        <v>RWA002</v>
      </c>
      <c r="C2186" s="284" t="str">
        <f>VLOOKUP(A2186,Lists!B:D,3,FALSE)</f>
        <v>RWA</v>
      </c>
      <c r="D2186" s="285" t="s">
        <v>5028</v>
      </c>
      <c r="E2186" s="285" t="s">
        <v>446</v>
      </c>
      <c r="F2186" s="285" t="s">
        <v>992</v>
      </c>
      <c r="G2186" s="285" t="s">
        <v>731</v>
      </c>
      <c r="H2186" s="278">
        <f t="shared" si="68"/>
        <v>2</v>
      </c>
      <c r="I2186" s="251" t="s">
        <v>2279</v>
      </c>
      <c r="J2186" s="285" t="s">
        <v>2281</v>
      </c>
      <c r="K2186" s="278" t="str">
        <f t="shared" si="69"/>
        <v>RWA002Illness cases reported</v>
      </c>
      <c r="L2186" s="286">
        <v>43511</v>
      </c>
      <c r="M2186" s="286" t="s">
        <v>3248</v>
      </c>
    </row>
    <row r="2187" spans="1:13" ht="15.5" hidden="1" thickTop="1" thickBot="1" x14ac:dyDescent="0.4">
      <c r="A2187" s="287" t="s">
        <v>2975</v>
      </c>
      <c r="B2187" s="288" t="str">
        <f>VLOOKUP(A2187,Lists!B:C,2,FALSE)</f>
        <v>RWA002</v>
      </c>
      <c r="C2187" s="288" t="str">
        <f>VLOOKUP(A2187,Lists!B:D,3,FALSE)</f>
        <v>RWA</v>
      </c>
      <c r="D2187" s="289" t="s">
        <v>5029</v>
      </c>
      <c r="E2187" s="289" t="s">
        <v>446</v>
      </c>
      <c r="F2187" s="289"/>
      <c r="G2187" s="289" t="s">
        <v>731</v>
      </c>
      <c r="H2187" s="278">
        <f t="shared" si="68"/>
        <v>2</v>
      </c>
      <c r="I2187" s="252"/>
      <c r="J2187" s="289" t="s">
        <v>2282</v>
      </c>
      <c r="K2187" s="278" t="str">
        <f t="shared" si="69"/>
        <v>RWA002Fatalities reported</v>
      </c>
      <c r="L2187" s="290">
        <v>43511</v>
      </c>
      <c r="M2187" s="290" t="s">
        <v>3248</v>
      </c>
    </row>
    <row r="2188" spans="1:13" ht="15.5" hidden="1" thickTop="1" thickBot="1" x14ac:dyDescent="0.4">
      <c r="A2188" s="283" t="s">
        <v>2975</v>
      </c>
      <c r="B2188" s="284" t="str">
        <f>VLOOKUP(A2188,Lists!B:C,2,FALSE)</f>
        <v>RWA002</v>
      </c>
      <c r="C2188" s="284" t="str">
        <f>VLOOKUP(A2188,Lists!B:D,3,FALSE)</f>
        <v>RWA</v>
      </c>
      <c r="D2188" s="285" t="s">
        <v>5108</v>
      </c>
      <c r="E2188" s="285">
        <v>0</v>
      </c>
      <c r="F2188" s="285"/>
      <c r="G2188" s="285" t="s">
        <v>731</v>
      </c>
      <c r="H2188" s="278">
        <f t="shared" si="68"/>
        <v>2</v>
      </c>
      <c r="I2188" s="251"/>
      <c r="J2188" s="285" t="s">
        <v>2283</v>
      </c>
      <c r="K2188" s="278" t="str">
        <f t="shared" si="69"/>
        <v>RWA002Buildings damaged</v>
      </c>
      <c r="L2188" s="286">
        <v>43511</v>
      </c>
      <c r="M2188" s="286" t="s">
        <v>3248</v>
      </c>
    </row>
    <row r="2189" spans="1:13" ht="15.5" hidden="1" thickTop="1" thickBot="1" x14ac:dyDescent="0.4">
      <c r="A2189" s="287" t="s">
        <v>2975</v>
      </c>
      <c r="B2189" s="288" t="str">
        <f>VLOOKUP(A2189,Lists!B:C,2,FALSE)</f>
        <v>RWA002</v>
      </c>
      <c r="C2189" s="288" t="str">
        <f>VLOOKUP(A2189,Lists!B:D,3,FALSE)</f>
        <v>RWA</v>
      </c>
      <c r="D2189" s="289" t="s">
        <v>5109</v>
      </c>
      <c r="E2189" s="289">
        <v>0</v>
      </c>
      <c r="F2189" s="289"/>
      <c r="G2189" s="289" t="s">
        <v>731</v>
      </c>
      <c r="H2189" s="278">
        <f t="shared" si="68"/>
        <v>2</v>
      </c>
      <c r="I2189" s="252"/>
      <c r="J2189" s="289" t="s">
        <v>2283</v>
      </c>
      <c r="K2189" s="278" t="str">
        <f t="shared" si="69"/>
        <v>RWA002Buildings destroyed</v>
      </c>
      <c r="L2189" s="290">
        <v>43511</v>
      </c>
      <c r="M2189" s="290" t="s">
        <v>3248</v>
      </c>
    </row>
    <row r="2190" spans="1:13" ht="15.5" hidden="1" thickTop="1" thickBot="1" x14ac:dyDescent="0.4">
      <c r="A2190" s="283" t="s">
        <v>2975</v>
      </c>
      <c r="B2190" s="284" t="str">
        <f>VLOOKUP(A2190,Lists!B:C,2,FALSE)</f>
        <v>RWA002</v>
      </c>
      <c r="C2190" s="284" t="str">
        <f>VLOOKUP(A2190,Lists!B:D,3,FALSE)</f>
        <v>RWA</v>
      </c>
      <c r="D2190" s="285" t="s">
        <v>742</v>
      </c>
      <c r="E2190" s="285">
        <v>0</v>
      </c>
      <c r="F2190" s="285"/>
      <c r="G2190" s="285" t="s">
        <v>731</v>
      </c>
      <c r="H2190" s="278">
        <f t="shared" si="68"/>
        <v>2</v>
      </c>
      <c r="I2190" s="251"/>
      <c r="J2190" s="285" t="s">
        <v>2284</v>
      </c>
      <c r="K2190" s="278" t="str">
        <f t="shared" si="69"/>
        <v>RWA002Economic Losses</v>
      </c>
      <c r="L2190" s="286">
        <v>43511</v>
      </c>
      <c r="M2190" s="286" t="s">
        <v>3248</v>
      </c>
    </row>
    <row r="2191" spans="1:13" ht="15.5" hidden="1" thickTop="1" thickBot="1" x14ac:dyDescent="0.4">
      <c r="A2191" s="287" t="s">
        <v>2975</v>
      </c>
      <c r="B2191" s="288" t="str">
        <f>VLOOKUP(A2191,Lists!B:C,2,FALSE)</f>
        <v>RWA002</v>
      </c>
      <c r="C2191" s="288" t="str">
        <f>VLOOKUP(A2191,Lists!B:D,3,FALSE)</f>
        <v>RWA</v>
      </c>
      <c r="D2191" s="289" t="s">
        <v>752</v>
      </c>
      <c r="E2191" s="289">
        <v>133270</v>
      </c>
      <c r="F2191" s="289" t="s">
        <v>2266</v>
      </c>
      <c r="G2191" s="289" t="s">
        <v>731</v>
      </c>
      <c r="H2191" s="278">
        <f t="shared" si="68"/>
        <v>2</v>
      </c>
      <c r="I2191" s="252" t="s">
        <v>2285</v>
      </c>
      <c r="J2191" s="289" t="s">
        <v>2286</v>
      </c>
      <c r="K2191" s="278" t="str">
        <f t="shared" si="69"/>
        <v>RWA002People in Need</v>
      </c>
      <c r="L2191" s="290">
        <v>43511</v>
      </c>
      <c r="M2191" s="290" t="s">
        <v>3248</v>
      </c>
    </row>
    <row r="2192" spans="1:13" ht="15.5" hidden="1" thickTop="1" thickBot="1" x14ac:dyDescent="0.4">
      <c r="A2192" s="283" t="s">
        <v>2975</v>
      </c>
      <c r="B2192" s="284" t="str">
        <f>VLOOKUP(A2192,Lists!B:C,2,FALSE)</f>
        <v>RWA002</v>
      </c>
      <c r="C2192" s="284" t="str">
        <f>VLOOKUP(A2192,Lists!B:D,3,FALSE)</f>
        <v>RWA</v>
      </c>
      <c r="D2192" s="285" t="s">
        <v>5110</v>
      </c>
      <c r="E2192" s="285">
        <v>0</v>
      </c>
      <c r="F2192" s="285" t="s">
        <v>2267</v>
      </c>
      <c r="G2192" s="285" t="s">
        <v>731</v>
      </c>
      <c r="H2192" s="278">
        <f t="shared" si="68"/>
        <v>2</v>
      </c>
      <c r="I2192" s="251" t="s">
        <v>2287</v>
      </c>
      <c r="J2192" s="285" t="s">
        <v>2288</v>
      </c>
      <c r="K2192" s="278" t="str">
        <f t="shared" si="69"/>
        <v>RWA002Minimal humanitarian conditions - Level 1</v>
      </c>
      <c r="L2192" s="286">
        <v>43511</v>
      </c>
      <c r="M2192" s="286" t="s">
        <v>3248</v>
      </c>
    </row>
    <row r="2193" spans="1:13" ht="15.5" hidden="1" thickTop="1" thickBot="1" x14ac:dyDescent="0.4">
      <c r="A2193" s="287" t="s">
        <v>2975</v>
      </c>
      <c r="B2193" s="288" t="str">
        <f>VLOOKUP(A2193,Lists!B:C,2,FALSE)</f>
        <v>RWA002</v>
      </c>
      <c r="C2193" s="288" t="str">
        <f>VLOOKUP(A2193,Lists!B:D,3,FALSE)</f>
        <v>RWA</v>
      </c>
      <c r="D2193" s="289" t="s">
        <v>5111</v>
      </c>
      <c r="E2193" s="289">
        <v>133270</v>
      </c>
      <c r="F2193" s="289" t="s">
        <v>2268</v>
      </c>
      <c r="G2193" s="289" t="s">
        <v>731</v>
      </c>
      <c r="H2193" s="278">
        <f t="shared" si="68"/>
        <v>2</v>
      </c>
      <c r="I2193" s="252" t="s">
        <v>2289</v>
      </c>
      <c r="J2193" s="289" t="s">
        <v>2290</v>
      </c>
      <c r="K2193" s="278" t="str">
        <f t="shared" si="69"/>
        <v>RWA002Stressed humanitarian conditions - Level 2</v>
      </c>
      <c r="L2193" s="290">
        <v>43511</v>
      </c>
      <c r="M2193" s="290" t="s">
        <v>3248</v>
      </c>
    </row>
    <row r="2194" spans="1:13" ht="15.5" hidden="1" thickTop="1" thickBot="1" x14ac:dyDescent="0.4">
      <c r="A2194" s="283" t="s">
        <v>2975</v>
      </c>
      <c r="B2194" s="284" t="str">
        <f>VLOOKUP(A2194,Lists!B:C,2,FALSE)</f>
        <v>RWA002</v>
      </c>
      <c r="C2194" s="284" t="str">
        <f>VLOOKUP(A2194,Lists!B:D,3,FALSE)</f>
        <v>RWA</v>
      </c>
      <c r="D2194" s="285" t="s">
        <v>5112</v>
      </c>
      <c r="E2194" s="285">
        <v>0</v>
      </c>
      <c r="F2194" s="285"/>
      <c r="G2194" s="285" t="s">
        <v>731</v>
      </c>
      <c r="H2194" s="278">
        <f t="shared" si="68"/>
        <v>2</v>
      </c>
      <c r="I2194" s="251"/>
      <c r="J2194" s="285" t="s">
        <v>2291</v>
      </c>
      <c r="K2194" s="278" t="str">
        <f t="shared" si="69"/>
        <v>RWA002Moderate humanitarian conditions - Level 3</v>
      </c>
      <c r="L2194" s="286">
        <v>43511</v>
      </c>
      <c r="M2194" s="286" t="s">
        <v>3248</v>
      </c>
    </row>
    <row r="2195" spans="1:13" ht="15.5" hidden="1" thickTop="1" thickBot="1" x14ac:dyDescent="0.4">
      <c r="A2195" s="287" t="s">
        <v>2975</v>
      </c>
      <c r="B2195" s="288" t="str">
        <f>VLOOKUP(A2195,Lists!B:C,2,FALSE)</f>
        <v>RWA002</v>
      </c>
      <c r="C2195" s="288" t="str">
        <f>VLOOKUP(A2195,Lists!B:D,3,FALSE)</f>
        <v>RWA</v>
      </c>
      <c r="D2195" s="289" t="s">
        <v>5113</v>
      </c>
      <c r="E2195" s="289">
        <v>0</v>
      </c>
      <c r="F2195" s="289"/>
      <c r="G2195" s="289" t="s">
        <v>731</v>
      </c>
      <c r="H2195" s="278">
        <f t="shared" si="68"/>
        <v>2</v>
      </c>
      <c r="I2195" s="252"/>
      <c r="J2195" s="289" t="s">
        <v>2292</v>
      </c>
      <c r="K2195" s="278" t="str">
        <f t="shared" si="69"/>
        <v>RWA002Severe humanitarian conditions - Level 4</v>
      </c>
      <c r="L2195" s="290">
        <v>43511</v>
      </c>
      <c r="M2195" s="290" t="s">
        <v>3248</v>
      </c>
    </row>
    <row r="2196" spans="1:13" ht="15.5" hidden="1" thickTop="1" thickBot="1" x14ac:dyDescent="0.4">
      <c r="A2196" s="283" t="s">
        <v>2975</v>
      </c>
      <c r="B2196" s="284" t="str">
        <f>VLOOKUP(A2196,Lists!B:C,2,FALSE)</f>
        <v>RWA002</v>
      </c>
      <c r="C2196" s="284" t="str">
        <f>VLOOKUP(A2196,Lists!B:D,3,FALSE)</f>
        <v>RWA</v>
      </c>
      <c r="D2196" s="285" t="s">
        <v>5114</v>
      </c>
      <c r="E2196" s="285">
        <v>0</v>
      </c>
      <c r="F2196" s="285"/>
      <c r="G2196" s="285" t="s">
        <v>731</v>
      </c>
      <c r="H2196" s="278">
        <f t="shared" si="68"/>
        <v>2</v>
      </c>
      <c r="I2196" s="251"/>
      <c r="J2196" s="285" t="s">
        <v>2292</v>
      </c>
      <c r="K2196" s="278" t="str">
        <f t="shared" si="69"/>
        <v>RWA002Extreme humanitarian conditions - Level 5</v>
      </c>
      <c r="L2196" s="286">
        <v>43511</v>
      </c>
      <c r="M2196" s="286" t="s">
        <v>3248</v>
      </c>
    </row>
    <row r="2197" spans="1:13" ht="15.5" hidden="1" thickTop="1" thickBot="1" x14ac:dyDescent="0.4">
      <c r="A2197" s="287" t="s">
        <v>2975</v>
      </c>
      <c r="B2197" s="288" t="str">
        <f>VLOOKUP(A2197,Lists!B:C,2,FALSE)</f>
        <v>RWA002</v>
      </c>
      <c r="C2197" s="288" t="str">
        <f>VLOOKUP(A2197,Lists!B:D,3,FALSE)</f>
        <v>RWA</v>
      </c>
      <c r="D2197" s="289" t="s">
        <v>5115</v>
      </c>
      <c r="E2197" s="289" t="s">
        <v>446</v>
      </c>
      <c r="F2197" s="289"/>
      <c r="G2197" s="289" t="s">
        <v>731</v>
      </c>
      <c r="H2197" s="278">
        <f t="shared" si="68"/>
        <v>2</v>
      </c>
      <c r="I2197" s="252"/>
      <c r="J2197" s="289" t="s">
        <v>2293</v>
      </c>
      <c r="K2197" s="278" t="str">
        <f t="shared" si="69"/>
        <v>RWA002Fatalities in all crises</v>
      </c>
      <c r="L2197" s="290">
        <v>43511</v>
      </c>
      <c r="M2197" s="290" t="s">
        <v>3248</v>
      </c>
    </row>
    <row r="2198" spans="1:13" ht="15.5" hidden="1" thickTop="1" thickBot="1" x14ac:dyDescent="0.4">
      <c r="A2198" s="283" t="s">
        <v>2975</v>
      </c>
      <c r="B2198" s="284" t="str">
        <f>VLOOKUP(A2198,Lists!B:C,2,FALSE)</f>
        <v>RWA002</v>
      </c>
      <c r="C2198" s="284" t="str">
        <f>VLOOKUP(A2198,Lists!B:D,3,FALSE)</f>
        <v>RWA</v>
      </c>
      <c r="D2198" s="285" t="s">
        <v>691</v>
      </c>
      <c r="E2198" s="285">
        <v>0</v>
      </c>
      <c r="F2198" s="285"/>
      <c r="G2198" s="285" t="s">
        <v>731</v>
      </c>
      <c r="H2198" s="278">
        <f t="shared" si="68"/>
        <v>2</v>
      </c>
      <c r="I2198" s="251"/>
      <c r="J2198" s="285" t="s">
        <v>2294</v>
      </c>
      <c r="K2198" s="278" t="str">
        <f t="shared" si="69"/>
        <v>RWA002People facing limited access constraints</v>
      </c>
      <c r="L2198" s="286">
        <v>43511</v>
      </c>
      <c r="M2198" s="286" t="s">
        <v>3248</v>
      </c>
    </row>
    <row r="2199" spans="1:13" ht="15.5" hidden="1" thickTop="1" thickBot="1" x14ac:dyDescent="0.4">
      <c r="A2199" s="287" t="s">
        <v>2975</v>
      </c>
      <c r="B2199" s="288" t="str">
        <f>VLOOKUP(A2199,Lists!B:C,2,FALSE)</f>
        <v>RWA002</v>
      </c>
      <c r="C2199" s="288" t="str">
        <f>VLOOKUP(A2199,Lists!B:D,3,FALSE)</f>
        <v>RWA</v>
      </c>
      <c r="D2199" s="289" t="s">
        <v>692</v>
      </c>
      <c r="E2199" s="289">
        <v>0</v>
      </c>
      <c r="F2199" s="289"/>
      <c r="G2199" s="289" t="s">
        <v>731</v>
      </c>
      <c r="H2199" s="278">
        <f t="shared" si="68"/>
        <v>2</v>
      </c>
      <c r="I2199" s="252"/>
      <c r="J2199" s="289"/>
      <c r="K2199" s="278" t="str">
        <f t="shared" si="69"/>
        <v>RWA002People facing restricted access constraints</v>
      </c>
      <c r="L2199" s="290">
        <v>43511</v>
      </c>
      <c r="M2199" s="290" t="s">
        <v>3248</v>
      </c>
    </row>
    <row r="2200" spans="1:13" ht="15.5" hidden="1" thickTop="1" thickBot="1" x14ac:dyDescent="0.4">
      <c r="A2200" s="283" t="s">
        <v>2975</v>
      </c>
      <c r="B2200" s="284" t="str">
        <f>VLOOKUP(A2200,Lists!B:C,2,FALSE)</f>
        <v>RWA002</v>
      </c>
      <c r="C2200" s="284" t="str">
        <f>VLOOKUP(A2200,Lists!B:D,3,FALSE)</f>
        <v>RWA</v>
      </c>
      <c r="D2200" s="285" t="s">
        <v>643</v>
      </c>
      <c r="E2200" s="285">
        <v>0</v>
      </c>
      <c r="F2200" s="285" t="s">
        <v>2149</v>
      </c>
      <c r="G2200" s="285" t="s">
        <v>731</v>
      </c>
      <c r="H2200" s="278">
        <f t="shared" si="68"/>
        <v>2</v>
      </c>
      <c r="I2200" s="251"/>
      <c r="J2200" s="285" t="s">
        <v>2295</v>
      </c>
      <c r="K2200" s="278" t="str">
        <f t="shared" si="69"/>
        <v>RWA002Impediments to entry into country (bureaucratic and administrative)</v>
      </c>
      <c r="L2200" s="286">
        <v>43511</v>
      </c>
      <c r="M2200" s="286" t="s">
        <v>3248</v>
      </c>
    </row>
    <row r="2201" spans="1:13" ht="15.5" hidden="1" thickTop="1" thickBot="1" x14ac:dyDescent="0.4">
      <c r="A2201" s="287" t="s">
        <v>2975</v>
      </c>
      <c r="B2201" s="288" t="str">
        <f>VLOOKUP(A2201,Lists!B:C,2,FALSE)</f>
        <v>RWA002</v>
      </c>
      <c r="C2201" s="288" t="str">
        <f>VLOOKUP(A2201,Lists!B:D,3,FALSE)</f>
        <v>RWA</v>
      </c>
      <c r="D2201" s="289" t="s">
        <v>644</v>
      </c>
      <c r="E2201" s="289">
        <v>0</v>
      </c>
      <c r="F2201" s="289" t="s">
        <v>2149</v>
      </c>
      <c r="G2201" s="289" t="s">
        <v>731</v>
      </c>
      <c r="H2201" s="278">
        <f t="shared" si="68"/>
        <v>2</v>
      </c>
      <c r="I2201" s="252"/>
      <c r="J2201" s="289" t="s">
        <v>2295</v>
      </c>
      <c r="K2201" s="278" t="str">
        <f t="shared" si="69"/>
        <v>RWA002Restriction of movement (impediments to freedom of movement and/or administrative restrictions)</v>
      </c>
      <c r="L2201" s="290">
        <v>43511</v>
      </c>
      <c r="M2201" s="290" t="s">
        <v>3248</v>
      </c>
    </row>
    <row r="2202" spans="1:13" ht="15.5" hidden="1" thickTop="1" thickBot="1" x14ac:dyDescent="0.4">
      <c r="A2202" s="283" t="s">
        <v>2975</v>
      </c>
      <c r="B2202" s="284" t="str">
        <f>VLOOKUP(A2202,Lists!B:C,2,FALSE)</f>
        <v>RWA002</v>
      </c>
      <c r="C2202" s="284" t="str">
        <f>VLOOKUP(A2202,Lists!B:D,3,FALSE)</f>
        <v>RWA</v>
      </c>
      <c r="D2202" s="285" t="s">
        <v>645</v>
      </c>
      <c r="E2202" s="285">
        <v>0</v>
      </c>
      <c r="F2202" s="285" t="s">
        <v>2149</v>
      </c>
      <c r="G2202" s="285" t="s">
        <v>731</v>
      </c>
      <c r="H2202" s="278">
        <f t="shared" si="68"/>
        <v>2</v>
      </c>
      <c r="I2202" s="251"/>
      <c r="J2202" s="285" t="s">
        <v>2295</v>
      </c>
      <c r="K2202" s="278" t="str">
        <f t="shared" si="69"/>
        <v>RWA002Interference into implementation of humanitarian activities</v>
      </c>
      <c r="L2202" s="286">
        <v>43511</v>
      </c>
      <c r="M2202" s="286" t="s">
        <v>3248</v>
      </c>
    </row>
    <row r="2203" spans="1:13" ht="15.5" hidden="1" thickTop="1" thickBot="1" x14ac:dyDescent="0.4">
      <c r="A2203" s="287" t="s">
        <v>2975</v>
      </c>
      <c r="B2203" s="288" t="str">
        <f>VLOOKUP(A2203,Lists!B:C,2,FALSE)</f>
        <v>RWA002</v>
      </c>
      <c r="C2203" s="288" t="str">
        <f>VLOOKUP(A2203,Lists!B:D,3,FALSE)</f>
        <v>RWA</v>
      </c>
      <c r="D2203" s="289" t="s">
        <v>646</v>
      </c>
      <c r="E2203" s="289">
        <v>0</v>
      </c>
      <c r="F2203" s="289" t="s">
        <v>2149</v>
      </c>
      <c r="G2203" s="289" t="s">
        <v>731</v>
      </c>
      <c r="H2203" s="278">
        <f t="shared" si="68"/>
        <v>2</v>
      </c>
      <c r="I2203" s="252"/>
      <c r="J2203" s="289" t="s">
        <v>2295</v>
      </c>
      <c r="K2203" s="278" t="str">
        <f t="shared" si="69"/>
        <v>RWA002Violence against personnel, facilities and assets</v>
      </c>
      <c r="L2203" s="290">
        <v>43511</v>
      </c>
      <c r="M2203" s="290" t="s">
        <v>3248</v>
      </c>
    </row>
    <row r="2204" spans="1:13" ht="15.5" hidden="1" thickTop="1" thickBot="1" x14ac:dyDescent="0.4">
      <c r="A2204" s="283" t="s">
        <v>2975</v>
      </c>
      <c r="B2204" s="284" t="str">
        <f>VLOOKUP(A2204,Lists!B:C,2,FALSE)</f>
        <v>RWA002</v>
      </c>
      <c r="C2204" s="284" t="str">
        <f>VLOOKUP(A2204,Lists!B:D,3,FALSE)</f>
        <v>RWA</v>
      </c>
      <c r="D2204" s="285" t="s">
        <v>647</v>
      </c>
      <c r="E2204" s="285">
        <v>0</v>
      </c>
      <c r="F2204" s="285" t="s">
        <v>2149</v>
      </c>
      <c r="G2204" s="285" t="s">
        <v>731</v>
      </c>
      <c r="H2204" s="278">
        <f t="shared" si="68"/>
        <v>2</v>
      </c>
      <c r="I2204" s="251"/>
      <c r="J2204" s="285" t="s">
        <v>2295</v>
      </c>
      <c r="K2204" s="278" t="str">
        <f t="shared" si="69"/>
        <v>RWA002Denial of existence of humanitarian needs or entitlements to assistance</v>
      </c>
      <c r="L2204" s="286">
        <v>43511</v>
      </c>
      <c r="M2204" s="286" t="s">
        <v>3248</v>
      </c>
    </row>
    <row r="2205" spans="1:13" ht="15.5" hidden="1" thickTop="1" thickBot="1" x14ac:dyDescent="0.4">
      <c r="A2205" s="287" t="s">
        <v>2975</v>
      </c>
      <c r="B2205" s="288" t="str">
        <f>VLOOKUP(A2205,Lists!B:C,2,FALSE)</f>
        <v>RWA002</v>
      </c>
      <c r="C2205" s="288" t="str">
        <f>VLOOKUP(A2205,Lists!B:D,3,FALSE)</f>
        <v>RWA</v>
      </c>
      <c r="D2205" s="289" t="s">
        <v>648</v>
      </c>
      <c r="E2205" s="289">
        <v>0</v>
      </c>
      <c r="F2205" s="289" t="s">
        <v>2149</v>
      </c>
      <c r="G2205" s="289" t="s">
        <v>731</v>
      </c>
      <c r="H2205" s="278">
        <f t="shared" si="68"/>
        <v>2</v>
      </c>
      <c r="I2205" s="252"/>
      <c r="J2205" s="289" t="s">
        <v>2295</v>
      </c>
      <c r="K2205" s="278" t="str">
        <f t="shared" si="69"/>
        <v>RWA002Restriction and obstruction of access to services and assistance</v>
      </c>
      <c r="L2205" s="290">
        <v>43511</v>
      </c>
      <c r="M2205" s="290" t="s">
        <v>3248</v>
      </c>
    </row>
    <row r="2206" spans="1:13" ht="15.5" hidden="1" thickTop="1" thickBot="1" x14ac:dyDescent="0.4">
      <c r="A2206" s="283" t="s">
        <v>2975</v>
      </c>
      <c r="B2206" s="284" t="str">
        <f>VLOOKUP(A2206,Lists!B:C,2,FALSE)</f>
        <v>RWA002</v>
      </c>
      <c r="C2206" s="284" t="str">
        <f>VLOOKUP(A2206,Lists!B:D,3,FALSE)</f>
        <v>RWA</v>
      </c>
      <c r="D2206" s="285" t="s">
        <v>649</v>
      </c>
      <c r="E2206" s="285">
        <v>1</v>
      </c>
      <c r="F2206" s="285" t="s">
        <v>2149</v>
      </c>
      <c r="G2206" s="285" t="s">
        <v>731</v>
      </c>
      <c r="H2206" s="278">
        <f t="shared" si="68"/>
        <v>2</v>
      </c>
      <c r="I2206" s="251"/>
      <c r="J2206" s="285" t="s">
        <v>2295</v>
      </c>
      <c r="K2206" s="278" t="str">
        <f t="shared" si="69"/>
        <v>RWA002Ongoing insecurity/hostilities affecting humanitarian assistance</v>
      </c>
      <c r="L2206" s="286">
        <v>43511</v>
      </c>
      <c r="M2206" s="286" t="s">
        <v>3248</v>
      </c>
    </row>
    <row r="2207" spans="1:13" ht="15.5" hidden="1" thickTop="1" thickBot="1" x14ac:dyDescent="0.4">
      <c r="A2207" s="287" t="s">
        <v>2975</v>
      </c>
      <c r="B2207" s="288" t="str">
        <f>VLOOKUP(A2207,Lists!B:C,2,FALSE)</f>
        <v>RWA002</v>
      </c>
      <c r="C2207" s="288" t="str">
        <f>VLOOKUP(A2207,Lists!B:D,3,FALSE)</f>
        <v>RWA</v>
      </c>
      <c r="D2207" s="289" t="s">
        <v>650</v>
      </c>
      <c r="E2207" s="289">
        <v>0</v>
      </c>
      <c r="F2207" s="289" t="s">
        <v>2149</v>
      </c>
      <c r="G2207" s="289" t="s">
        <v>731</v>
      </c>
      <c r="H2207" s="278">
        <f t="shared" si="68"/>
        <v>2</v>
      </c>
      <c r="I2207" s="252"/>
      <c r="J2207" s="289" t="s">
        <v>2295</v>
      </c>
      <c r="K2207" s="278" t="str">
        <f t="shared" si="69"/>
        <v xml:space="preserve">RWA002Presence of mines and improvised explosive devices </v>
      </c>
      <c r="L2207" s="290">
        <v>43511</v>
      </c>
      <c r="M2207" s="290" t="s">
        <v>3248</v>
      </c>
    </row>
    <row r="2208" spans="1:13" ht="15.5" hidden="1" thickTop="1" thickBot="1" x14ac:dyDescent="0.4">
      <c r="A2208" s="283" t="s">
        <v>2975</v>
      </c>
      <c r="B2208" s="284" t="str">
        <f>VLOOKUP(A2208,Lists!B:C,2,FALSE)</f>
        <v>RWA002</v>
      </c>
      <c r="C2208" s="284" t="str">
        <f>VLOOKUP(A2208,Lists!B:D,3,FALSE)</f>
        <v>RWA</v>
      </c>
      <c r="D2208" s="285" t="s">
        <v>651</v>
      </c>
      <c r="E2208" s="285">
        <v>0</v>
      </c>
      <c r="F2208" s="285" t="s">
        <v>2149</v>
      </c>
      <c r="G2208" s="285" t="s">
        <v>731</v>
      </c>
      <c r="H2208" s="278">
        <f t="shared" si="68"/>
        <v>2</v>
      </c>
      <c r="I2208" s="251"/>
      <c r="J2208" s="285" t="s">
        <v>2295</v>
      </c>
      <c r="K2208" s="278" t="str">
        <f t="shared" si="69"/>
        <v>RWA002Physical constraints in the environment (obstacles related to terrain, climate, lack of infrastructure, etc.)</v>
      </c>
      <c r="L2208" s="286">
        <v>43511</v>
      </c>
      <c r="M2208" s="286" t="s">
        <v>3248</v>
      </c>
    </row>
    <row r="2209" spans="1:13" ht="15.5" hidden="1" thickTop="1" thickBot="1" x14ac:dyDescent="0.4">
      <c r="A2209" s="287" t="s">
        <v>2975</v>
      </c>
      <c r="B2209" s="288" t="str">
        <f>VLOOKUP(A2209,Lists!B:C,2,FALSE)</f>
        <v>RWA002</v>
      </c>
      <c r="C2209" s="288" t="str">
        <f>VLOOKUP(A2209,Lists!B:D,3,FALSE)</f>
        <v>RWA</v>
      </c>
      <c r="D2209" s="289" t="s">
        <v>688</v>
      </c>
      <c r="E2209" s="289">
        <v>2</v>
      </c>
      <c r="F2209" s="289"/>
      <c r="G2209" s="289" t="s">
        <v>731</v>
      </c>
      <c r="H2209" s="278">
        <f t="shared" si="68"/>
        <v>2</v>
      </c>
      <c r="I2209" s="252"/>
      <c r="J2209" s="289"/>
      <c r="K2209" s="278" t="str">
        <f t="shared" si="69"/>
        <v>RWA002Crisis affected groups</v>
      </c>
      <c r="L2209" s="290">
        <v>43511</v>
      </c>
      <c r="M2209" s="290" t="s">
        <v>3248</v>
      </c>
    </row>
    <row r="2210" spans="1:13" ht="15.5" hidden="1" thickTop="1" thickBot="1" x14ac:dyDescent="0.4">
      <c r="A2210" s="283" t="s">
        <v>1264</v>
      </c>
      <c r="B2210" s="284" t="str">
        <f>VLOOKUP(A2210,Lists!B:C,2,FALSE)</f>
        <v>UKR002</v>
      </c>
      <c r="C2210" s="284" t="str">
        <f>VLOOKUP(A2210,Lists!B:D,3,FALSE)</f>
        <v>UKR</v>
      </c>
      <c r="D2210" s="285" t="s">
        <v>688</v>
      </c>
      <c r="E2210" s="285">
        <v>3</v>
      </c>
      <c r="F2210" s="285"/>
      <c r="G2210" s="285" t="s">
        <v>732</v>
      </c>
      <c r="H2210" s="278">
        <f t="shared" si="68"/>
        <v>1</v>
      </c>
      <c r="I2210" s="251"/>
      <c r="J2210" s="285"/>
      <c r="K2210" s="278" t="str">
        <f t="shared" si="69"/>
        <v>UKR002Crisis affected groups</v>
      </c>
      <c r="L2210" s="286">
        <v>43511</v>
      </c>
      <c r="M2210" s="286" t="s">
        <v>3248</v>
      </c>
    </row>
    <row r="2211" spans="1:13" s="269" customFormat="1" ht="15.5" hidden="1" thickTop="1" thickBot="1" x14ac:dyDescent="0.4">
      <c r="A2211" s="287" t="s">
        <v>1237</v>
      </c>
      <c r="B2211" s="288" t="str">
        <f>VLOOKUP(A2211,Lists!B:C,2,FALSE)</f>
        <v>PER002</v>
      </c>
      <c r="C2211" s="288" t="str">
        <f>VLOOKUP(A2211,Lists!B:D,3,FALSE)</f>
        <v>PER</v>
      </c>
      <c r="D2211" s="289" t="s">
        <v>688</v>
      </c>
      <c r="E2211" s="289">
        <v>2</v>
      </c>
      <c r="F2211" s="289"/>
      <c r="G2211" s="289" t="s">
        <v>731</v>
      </c>
      <c r="H2211" s="278">
        <f t="shared" si="68"/>
        <v>2</v>
      </c>
      <c r="I2211" s="252"/>
      <c r="J2211" s="289"/>
      <c r="K2211" s="278" t="str">
        <f t="shared" si="69"/>
        <v>PER002Crisis affected groups</v>
      </c>
      <c r="L2211" s="290">
        <v>43511</v>
      </c>
      <c r="M2211" s="290" t="s">
        <v>3248</v>
      </c>
    </row>
    <row r="2212" spans="1:13" s="269" customFormat="1" ht="15.5" hidden="1" thickTop="1" thickBot="1" x14ac:dyDescent="0.4">
      <c r="A2212" s="283" t="s">
        <v>1263</v>
      </c>
      <c r="B2212" s="284" t="str">
        <f>VLOOKUP(A2212,Lists!B:C,2,FALSE)</f>
        <v>MAR002</v>
      </c>
      <c r="C2212" s="284" t="str">
        <f>VLOOKUP(A2212,Lists!B:D,3,FALSE)</f>
        <v>MAR</v>
      </c>
      <c r="D2212" s="285" t="s">
        <v>688</v>
      </c>
      <c r="E2212" s="285">
        <v>1</v>
      </c>
      <c r="F2212" s="285"/>
      <c r="G2212" s="285" t="s">
        <v>731</v>
      </c>
      <c r="H2212" s="278">
        <f t="shared" si="68"/>
        <v>2</v>
      </c>
      <c r="I2212" s="251"/>
      <c r="J2212" s="285"/>
      <c r="K2212" s="278" t="str">
        <f t="shared" si="69"/>
        <v>MAR002Crisis affected groups</v>
      </c>
      <c r="L2212" s="286">
        <v>43511</v>
      </c>
      <c r="M2212" s="286" t="s">
        <v>3248</v>
      </c>
    </row>
    <row r="2213" spans="1:13" s="269" customFormat="1" ht="15.5" hidden="1" thickTop="1" thickBot="1" x14ac:dyDescent="0.4">
      <c r="A2213" s="287" t="s">
        <v>1262</v>
      </c>
      <c r="B2213" s="288" t="str">
        <f>VLOOKUP(A2213,Lists!B:C,2,FALSE)</f>
        <v>DZA002</v>
      </c>
      <c r="C2213" s="288" t="str">
        <f>VLOOKUP(A2213,Lists!B:D,3,FALSE)</f>
        <v>DZA</v>
      </c>
      <c r="D2213" s="289" t="s">
        <v>522</v>
      </c>
      <c r="E2213" s="289">
        <v>33263000</v>
      </c>
      <c r="F2213" s="289" t="s">
        <v>2296</v>
      </c>
      <c r="G2213" s="289" t="s">
        <v>731</v>
      </c>
      <c r="H2213" s="278">
        <f t="shared" si="68"/>
        <v>2</v>
      </c>
      <c r="I2213" s="252" t="s">
        <v>2297</v>
      </c>
      <c r="J2213" s="289" t="s">
        <v>2298</v>
      </c>
      <c r="K2213" s="278" t="str">
        <f t="shared" si="69"/>
        <v>DZA002Total population</v>
      </c>
      <c r="L2213" s="290">
        <v>43511</v>
      </c>
      <c r="M2213" s="290" t="s">
        <v>3248</v>
      </c>
    </row>
    <row r="2214" spans="1:13" s="269" customFormat="1" ht="15.5" hidden="1" thickTop="1" thickBot="1" x14ac:dyDescent="0.4">
      <c r="A2214" s="283" t="s">
        <v>1262</v>
      </c>
      <c r="B2214" s="284" t="str">
        <f>VLOOKUP(A2214,Lists!B:C,2,FALSE)</f>
        <v>DZA002</v>
      </c>
      <c r="C2214" s="284" t="str">
        <f>VLOOKUP(A2214,Lists!B:D,3,FALSE)</f>
        <v>DZA</v>
      </c>
      <c r="D2214" s="285" t="s">
        <v>660</v>
      </c>
      <c r="E2214" s="285">
        <v>2381000</v>
      </c>
      <c r="F2214" s="285" t="s">
        <v>1603</v>
      </c>
      <c r="G2214" s="285" t="s">
        <v>731</v>
      </c>
      <c r="H2214" s="278">
        <f t="shared" si="68"/>
        <v>2</v>
      </c>
      <c r="I2214" s="251" t="s">
        <v>2300</v>
      </c>
      <c r="J2214" s="285" t="s">
        <v>2299</v>
      </c>
      <c r="K2214" s="278" t="str">
        <f t="shared" si="69"/>
        <v>DZA002Landmass affected</v>
      </c>
      <c r="L2214" s="286">
        <v>43511</v>
      </c>
      <c r="M2214" s="286" t="s">
        <v>3248</v>
      </c>
    </row>
    <row r="2215" spans="1:13" s="269" customFormat="1" ht="15.5" hidden="1" thickTop="1" thickBot="1" x14ac:dyDescent="0.4">
      <c r="A2215" s="287" t="s">
        <v>1262</v>
      </c>
      <c r="B2215" s="288" t="str">
        <f>VLOOKUP(A2215,Lists!B:C,2,FALSE)</f>
        <v>DZA002</v>
      </c>
      <c r="C2215" s="288" t="str">
        <f>VLOOKUP(A2215,Lists!B:D,3,FALSE)</f>
        <v>DZA</v>
      </c>
      <c r="D2215" s="289" t="s">
        <v>737</v>
      </c>
      <c r="E2215" s="289">
        <v>33263000</v>
      </c>
      <c r="F2215" s="289" t="s">
        <v>2296</v>
      </c>
      <c r="G2215" s="289" t="s">
        <v>731</v>
      </c>
      <c r="H2215" s="278">
        <f t="shared" si="68"/>
        <v>2</v>
      </c>
      <c r="I2215" s="252" t="s">
        <v>2297</v>
      </c>
      <c r="J2215" s="289" t="s">
        <v>2301</v>
      </c>
      <c r="K2215" s="278" t="str">
        <f t="shared" si="69"/>
        <v>DZA002People exposed</v>
      </c>
      <c r="L2215" s="290">
        <v>43511</v>
      </c>
      <c r="M2215" s="290" t="s">
        <v>3248</v>
      </c>
    </row>
    <row r="2216" spans="1:13" s="269" customFormat="1" ht="15.5" hidden="1" thickTop="1" thickBot="1" x14ac:dyDescent="0.4">
      <c r="A2216" s="283" t="s">
        <v>1262</v>
      </c>
      <c r="B2216" s="284" t="str">
        <f>VLOOKUP(A2216,Lists!B:C,2,FALSE)</f>
        <v>DZA002</v>
      </c>
      <c r="C2216" s="284" t="str">
        <f>VLOOKUP(A2216,Lists!B:D,3,FALSE)</f>
        <v>DZA</v>
      </c>
      <c r="D2216" s="285" t="s">
        <v>533</v>
      </c>
      <c r="E2216" s="285" t="s">
        <v>888</v>
      </c>
      <c r="F2216" s="285"/>
      <c r="G2216" s="285" t="s">
        <v>731</v>
      </c>
      <c r="H2216" s="278">
        <f t="shared" si="68"/>
        <v>2</v>
      </c>
      <c r="I2216" s="251"/>
      <c r="J2216" s="285" t="s">
        <v>2302</v>
      </c>
      <c r="K2216" s="278" t="str">
        <f t="shared" si="69"/>
        <v>DZA002People affected</v>
      </c>
      <c r="L2216" s="286">
        <v>43511</v>
      </c>
      <c r="M2216" s="286" t="s">
        <v>3248</v>
      </c>
    </row>
    <row r="2217" spans="1:13" s="269" customFormat="1" ht="15.5" thickTop="1" thickBot="1" x14ac:dyDescent="0.4">
      <c r="A2217" s="287" t="s">
        <v>1262</v>
      </c>
      <c r="B2217" s="288" t="str">
        <f>VLOOKUP(A2217,Lists!B:C,2,FALSE)</f>
        <v>DZA002</v>
      </c>
      <c r="C2217" s="288" t="str">
        <f>VLOOKUP(A2217,Lists!B:D,3,FALSE)</f>
        <v>DZA</v>
      </c>
      <c r="D2217" s="289" t="s">
        <v>666</v>
      </c>
      <c r="E2217" s="289" t="s">
        <v>888</v>
      </c>
      <c r="F2217" s="289"/>
      <c r="G2217" s="289" t="s">
        <v>731</v>
      </c>
      <c r="H2217" s="278">
        <f t="shared" si="68"/>
        <v>2</v>
      </c>
      <c r="I2217" s="252"/>
      <c r="J2217" s="289" t="s">
        <v>889</v>
      </c>
      <c r="K2217" s="278" t="str">
        <f t="shared" si="69"/>
        <v>DZA002People displaced</v>
      </c>
      <c r="L2217" s="290">
        <v>43511</v>
      </c>
      <c r="M2217" s="290" t="s">
        <v>3248</v>
      </c>
    </row>
    <row r="2218" spans="1:13" s="269" customFormat="1" ht="15.5" hidden="1" thickTop="1" thickBot="1" x14ac:dyDescent="0.4">
      <c r="A2218" s="283" t="s">
        <v>1262</v>
      </c>
      <c r="B2218" s="284" t="str">
        <f>VLOOKUP(A2218,Lists!B:C,2,FALSE)</f>
        <v>DZA002</v>
      </c>
      <c r="C2218" s="284" t="str">
        <f>VLOOKUP(A2218,Lists!B:D,3,FALSE)</f>
        <v>DZA</v>
      </c>
      <c r="D2218" s="285" t="s">
        <v>5028</v>
      </c>
      <c r="E2218" s="285" t="s">
        <v>888</v>
      </c>
      <c r="F2218" s="285"/>
      <c r="G2218" s="285" t="s">
        <v>731</v>
      </c>
      <c r="H2218" s="278">
        <f t="shared" si="68"/>
        <v>2</v>
      </c>
      <c r="I2218" s="251" t="s">
        <v>2306</v>
      </c>
      <c r="J2218" s="285" t="s">
        <v>2303</v>
      </c>
      <c r="K2218" s="278" t="str">
        <f t="shared" si="69"/>
        <v>DZA002Illness cases reported</v>
      </c>
      <c r="L2218" s="286">
        <v>43511</v>
      </c>
      <c r="M2218" s="286" t="s">
        <v>3248</v>
      </c>
    </row>
    <row r="2219" spans="1:13" s="269" customFormat="1" ht="15.5" hidden="1" thickTop="1" thickBot="1" x14ac:dyDescent="0.4">
      <c r="A2219" s="287" t="s">
        <v>1262</v>
      </c>
      <c r="B2219" s="288" t="str">
        <f>VLOOKUP(A2219,Lists!B:C,2,FALSE)</f>
        <v>DZA002</v>
      </c>
      <c r="C2219" s="288" t="str">
        <f>VLOOKUP(A2219,Lists!B:D,3,FALSE)</f>
        <v>DZA</v>
      </c>
      <c r="D2219" s="289" t="s">
        <v>5027</v>
      </c>
      <c r="E2219" s="289" t="s">
        <v>888</v>
      </c>
      <c r="F2219" s="289"/>
      <c r="G2219" s="289" t="s">
        <v>731</v>
      </c>
      <c r="H2219" s="278">
        <f t="shared" si="68"/>
        <v>2</v>
      </c>
      <c r="I2219" s="252" t="s">
        <v>2306</v>
      </c>
      <c r="J2219" s="289" t="s">
        <v>2304</v>
      </c>
      <c r="K2219" s="278" t="str">
        <f t="shared" si="69"/>
        <v>DZA002Injuries reported</v>
      </c>
      <c r="L2219" s="290">
        <v>43511</v>
      </c>
      <c r="M2219" s="290" t="s">
        <v>3248</v>
      </c>
    </row>
    <row r="2220" spans="1:13" s="269" customFormat="1" ht="15.5" hidden="1" thickTop="1" thickBot="1" x14ac:dyDescent="0.4">
      <c r="A2220" s="283" t="s">
        <v>1262</v>
      </c>
      <c r="B2220" s="284" t="str">
        <f>VLOOKUP(A2220,Lists!B:C,2,FALSE)</f>
        <v>DZA002</v>
      </c>
      <c r="C2220" s="284" t="str">
        <f>VLOOKUP(A2220,Lists!B:D,3,FALSE)</f>
        <v>DZA</v>
      </c>
      <c r="D2220" s="285" t="s">
        <v>5029</v>
      </c>
      <c r="E2220" s="285" t="s">
        <v>888</v>
      </c>
      <c r="F2220" s="285"/>
      <c r="G2220" s="285" t="s">
        <v>731</v>
      </c>
      <c r="H2220" s="278">
        <f t="shared" si="68"/>
        <v>2</v>
      </c>
      <c r="I2220" s="251" t="s">
        <v>2306</v>
      </c>
      <c r="J2220" s="285" t="s">
        <v>2305</v>
      </c>
      <c r="K2220" s="278" t="str">
        <f t="shared" si="69"/>
        <v>DZA002Fatalities reported</v>
      </c>
      <c r="L2220" s="286">
        <v>43511</v>
      </c>
      <c r="M2220" s="286" t="s">
        <v>3248</v>
      </c>
    </row>
    <row r="2221" spans="1:13" s="269" customFormat="1" ht="15.5" hidden="1" thickTop="1" thickBot="1" x14ac:dyDescent="0.4">
      <c r="A2221" s="287" t="s">
        <v>1262</v>
      </c>
      <c r="B2221" s="288" t="str">
        <f>VLOOKUP(A2221,Lists!B:C,2,FALSE)</f>
        <v>DZA002</v>
      </c>
      <c r="C2221" s="288" t="str">
        <f>VLOOKUP(A2221,Lists!B:D,3,FALSE)</f>
        <v>DZA</v>
      </c>
      <c r="D2221" s="289" t="s">
        <v>5115</v>
      </c>
      <c r="E2221" s="289" t="s">
        <v>888</v>
      </c>
      <c r="F2221" s="289"/>
      <c r="G2221" s="289" t="s">
        <v>731</v>
      </c>
      <c r="H2221" s="278">
        <f t="shared" si="68"/>
        <v>2</v>
      </c>
      <c r="I2221" s="252"/>
      <c r="J2221" s="289" t="s">
        <v>1333</v>
      </c>
      <c r="K2221" s="278" t="str">
        <f t="shared" si="69"/>
        <v>DZA002Fatalities in all crises</v>
      </c>
      <c r="L2221" s="290">
        <v>43511</v>
      </c>
      <c r="M2221" s="290" t="s">
        <v>3248</v>
      </c>
    </row>
    <row r="2222" spans="1:13" s="269" customFormat="1" ht="15.5" hidden="1" thickTop="1" thickBot="1" x14ac:dyDescent="0.4">
      <c r="A2222" s="283" t="s">
        <v>1262</v>
      </c>
      <c r="B2222" s="284" t="str">
        <f>VLOOKUP(A2222,Lists!B:C,2,FALSE)</f>
        <v>DZA002</v>
      </c>
      <c r="C2222" s="284" t="str">
        <f>VLOOKUP(A2222,Lists!B:D,3,FALSE)</f>
        <v>DZA</v>
      </c>
      <c r="D2222" s="285" t="s">
        <v>5108</v>
      </c>
      <c r="E2222" s="285">
        <v>0</v>
      </c>
      <c r="F2222" s="285"/>
      <c r="G2222" s="285" t="s">
        <v>731</v>
      </c>
      <c r="H2222" s="278">
        <f t="shared" si="68"/>
        <v>2</v>
      </c>
      <c r="I2222" s="251"/>
      <c r="J2222" s="285" t="s">
        <v>2307</v>
      </c>
      <c r="K2222" s="278" t="str">
        <f t="shared" si="69"/>
        <v>DZA002Buildings damaged</v>
      </c>
      <c r="L2222" s="286">
        <v>43511</v>
      </c>
      <c r="M2222" s="286" t="s">
        <v>3248</v>
      </c>
    </row>
    <row r="2223" spans="1:13" s="269" customFormat="1" ht="15.5" hidden="1" thickTop="1" thickBot="1" x14ac:dyDescent="0.4">
      <c r="A2223" s="287" t="s">
        <v>1262</v>
      </c>
      <c r="B2223" s="288" t="str">
        <f>VLOOKUP(A2223,Lists!B:C,2,FALSE)</f>
        <v>DZA002</v>
      </c>
      <c r="C2223" s="288" t="str">
        <f>VLOOKUP(A2223,Lists!B:D,3,FALSE)</f>
        <v>DZA</v>
      </c>
      <c r="D2223" s="289" t="s">
        <v>5109</v>
      </c>
      <c r="E2223" s="289">
        <v>0</v>
      </c>
      <c r="F2223" s="289"/>
      <c r="G2223" s="289" t="s">
        <v>731</v>
      </c>
      <c r="H2223" s="278">
        <f t="shared" si="68"/>
        <v>2</v>
      </c>
      <c r="I2223" s="252"/>
      <c r="J2223" s="289" t="s">
        <v>2307</v>
      </c>
      <c r="K2223" s="278" t="str">
        <f t="shared" si="69"/>
        <v>DZA002Buildings destroyed</v>
      </c>
      <c r="L2223" s="290">
        <v>43511</v>
      </c>
      <c r="M2223" s="290" t="s">
        <v>3248</v>
      </c>
    </row>
    <row r="2224" spans="1:13" s="269" customFormat="1" ht="15.5" hidden="1" thickTop="1" thickBot="1" x14ac:dyDescent="0.4">
      <c r="A2224" s="283" t="s">
        <v>1262</v>
      </c>
      <c r="B2224" s="284" t="str">
        <f>VLOOKUP(A2224,Lists!B:C,2,FALSE)</f>
        <v>DZA002</v>
      </c>
      <c r="C2224" s="284" t="str">
        <f>VLOOKUP(A2224,Lists!B:D,3,FALSE)</f>
        <v>DZA</v>
      </c>
      <c r="D2224" s="285" t="s">
        <v>742</v>
      </c>
      <c r="E2224" s="285" t="s">
        <v>888</v>
      </c>
      <c r="F2224" s="285"/>
      <c r="G2224" s="285" t="s">
        <v>731</v>
      </c>
      <c r="H2224" s="278">
        <f t="shared" si="68"/>
        <v>2</v>
      </c>
      <c r="I2224" s="251"/>
      <c r="J2224" s="285" t="s">
        <v>889</v>
      </c>
      <c r="K2224" s="278" t="str">
        <f t="shared" si="69"/>
        <v>DZA002Economic Losses</v>
      </c>
      <c r="L2224" s="286">
        <v>43511</v>
      </c>
      <c r="M2224" s="286" t="s">
        <v>3248</v>
      </c>
    </row>
    <row r="2225" spans="1:13" s="269" customFormat="1" ht="15.5" hidden="1" thickTop="1" thickBot="1" x14ac:dyDescent="0.4">
      <c r="A2225" s="287" t="s">
        <v>1262</v>
      </c>
      <c r="B2225" s="288" t="str">
        <f>VLOOKUP(A2225,Lists!B:C,2,FALSE)</f>
        <v>DZA002</v>
      </c>
      <c r="C2225" s="288" t="str">
        <f>VLOOKUP(A2225,Lists!B:D,3,FALSE)</f>
        <v>DZA</v>
      </c>
      <c r="D2225" s="289" t="s">
        <v>752</v>
      </c>
      <c r="E2225" s="289" t="s">
        <v>888</v>
      </c>
      <c r="F2225" s="289"/>
      <c r="G2225" s="289" t="s">
        <v>731</v>
      </c>
      <c r="H2225" s="278">
        <f t="shared" si="68"/>
        <v>2</v>
      </c>
      <c r="I2225" s="252"/>
      <c r="J2225" s="289" t="s">
        <v>2308</v>
      </c>
      <c r="K2225" s="278" t="str">
        <f t="shared" si="69"/>
        <v>DZA002People in Need</v>
      </c>
      <c r="L2225" s="290">
        <v>43511</v>
      </c>
      <c r="M2225" s="290" t="s">
        <v>3248</v>
      </c>
    </row>
    <row r="2226" spans="1:13" s="269" customFormat="1" ht="15.5" hidden="1" thickTop="1" thickBot="1" x14ac:dyDescent="0.4">
      <c r="A2226" s="283" t="s">
        <v>1262</v>
      </c>
      <c r="B2226" s="284" t="str">
        <f>VLOOKUP(A2226,Lists!B:C,2,FALSE)</f>
        <v>DZA002</v>
      </c>
      <c r="C2226" s="284" t="str">
        <f>VLOOKUP(A2226,Lists!B:D,3,FALSE)</f>
        <v>DZA</v>
      </c>
      <c r="D2226" s="285" t="s">
        <v>5110</v>
      </c>
      <c r="E2226" s="285" t="s">
        <v>888</v>
      </c>
      <c r="F2226" s="285"/>
      <c r="G2226" s="285" t="s">
        <v>731</v>
      </c>
      <c r="H2226" s="278">
        <f t="shared" si="68"/>
        <v>2</v>
      </c>
      <c r="I2226" s="251"/>
      <c r="J2226" s="285" t="s">
        <v>2308</v>
      </c>
      <c r="K2226" s="278" t="str">
        <f t="shared" si="69"/>
        <v>DZA002Minimal humanitarian conditions - Level 1</v>
      </c>
      <c r="L2226" s="286">
        <v>43511</v>
      </c>
      <c r="M2226" s="286" t="s">
        <v>3248</v>
      </c>
    </row>
    <row r="2227" spans="1:13" s="269" customFormat="1" ht="15.5" hidden="1" thickTop="1" thickBot="1" x14ac:dyDescent="0.4">
      <c r="A2227" s="287" t="s">
        <v>1262</v>
      </c>
      <c r="B2227" s="288" t="str">
        <f>VLOOKUP(A2227,Lists!B:C,2,FALSE)</f>
        <v>DZA002</v>
      </c>
      <c r="C2227" s="288" t="str">
        <f>VLOOKUP(A2227,Lists!B:D,3,FALSE)</f>
        <v>DZA</v>
      </c>
      <c r="D2227" s="289" t="s">
        <v>5111</v>
      </c>
      <c r="E2227" s="289" t="s">
        <v>888</v>
      </c>
      <c r="F2227" s="289"/>
      <c r="G2227" s="289" t="s">
        <v>731</v>
      </c>
      <c r="H2227" s="278">
        <f t="shared" si="68"/>
        <v>2</v>
      </c>
      <c r="I2227" s="252"/>
      <c r="J2227" s="289" t="s">
        <v>2308</v>
      </c>
      <c r="K2227" s="278" t="str">
        <f t="shared" si="69"/>
        <v>DZA002Stressed humanitarian conditions - Level 2</v>
      </c>
      <c r="L2227" s="290">
        <v>43511</v>
      </c>
      <c r="M2227" s="290" t="s">
        <v>3248</v>
      </c>
    </row>
    <row r="2228" spans="1:13" s="269" customFormat="1" ht="15.5" hidden="1" thickTop="1" thickBot="1" x14ac:dyDescent="0.4">
      <c r="A2228" s="283" t="s">
        <v>1262</v>
      </c>
      <c r="B2228" s="284" t="str">
        <f>VLOOKUP(A2228,Lists!B:C,2,FALSE)</f>
        <v>DZA002</v>
      </c>
      <c r="C2228" s="284" t="str">
        <f>VLOOKUP(A2228,Lists!B:D,3,FALSE)</f>
        <v>DZA</v>
      </c>
      <c r="D2228" s="285" t="s">
        <v>5112</v>
      </c>
      <c r="E2228" s="285" t="s">
        <v>888</v>
      </c>
      <c r="F2228" s="285"/>
      <c r="G2228" s="285" t="s">
        <v>731</v>
      </c>
      <c r="H2228" s="278">
        <f t="shared" si="68"/>
        <v>2</v>
      </c>
      <c r="I2228" s="251"/>
      <c r="J2228" s="285" t="s">
        <v>2308</v>
      </c>
      <c r="K2228" s="278" t="str">
        <f t="shared" si="69"/>
        <v>DZA002Moderate humanitarian conditions - Level 3</v>
      </c>
      <c r="L2228" s="286">
        <v>43511</v>
      </c>
      <c r="M2228" s="286" t="s">
        <v>3248</v>
      </c>
    </row>
    <row r="2229" spans="1:13" s="269" customFormat="1" ht="15.5" hidden="1" thickTop="1" thickBot="1" x14ac:dyDescent="0.4">
      <c r="A2229" s="287" t="s">
        <v>1262</v>
      </c>
      <c r="B2229" s="288" t="str">
        <f>VLOOKUP(A2229,Lists!B:C,2,FALSE)</f>
        <v>DZA002</v>
      </c>
      <c r="C2229" s="288" t="str">
        <f>VLOOKUP(A2229,Lists!B:D,3,FALSE)</f>
        <v>DZA</v>
      </c>
      <c r="D2229" s="289" t="s">
        <v>5113</v>
      </c>
      <c r="E2229" s="289" t="s">
        <v>888</v>
      </c>
      <c r="F2229" s="289"/>
      <c r="G2229" s="289" t="s">
        <v>731</v>
      </c>
      <c r="H2229" s="278">
        <f t="shared" si="68"/>
        <v>2</v>
      </c>
      <c r="I2229" s="252"/>
      <c r="J2229" s="289" t="s">
        <v>2308</v>
      </c>
      <c r="K2229" s="278" t="str">
        <f t="shared" si="69"/>
        <v>DZA002Severe humanitarian conditions - Level 4</v>
      </c>
      <c r="L2229" s="290">
        <v>43511</v>
      </c>
      <c r="M2229" s="290" t="s">
        <v>3248</v>
      </c>
    </row>
    <row r="2230" spans="1:13" s="269" customFormat="1" ht="15.5" hidden="1" thickTop="1" thickBot="1" x14ac:dyDescent="0.4">
      <c r="A2230" s="283" t="s">
        <v>1262</v>
      </c>
      <c r="B2230" s="284" t="str">
        <f>VLOOKUP(A2230,Lists!B:C,2,FALSE)</f>
        <v>DZA002</v>
      </c>
      <c r="C2230" s="284" t="str">
        <f>VLOOKUP(A2230,Lists!B:D,3,FALSE)</f>
        <v>DZA</v>
      </c>
      <c r="D2230" s="285" t="s">
        <v>5114</v>
      </c>
      <c r="E2230" s="285" t="s">
        <v>888</v>
      </c>
      <c r="F2230" s="285"/>
      <c r="G2230" s="285" t="s">
        <v>731</v>
      </c>
      <c r="H2230" s="278">
        <f t="shared" si="68"/>
        <v>2</v>
      </c>
      <c r="I2230" s="251"/>
      <c r="J2230" s="285" t="s">
        <v>2308</v>
      </c>
      <c r="K2230" s="278" t="str">
        <f t="shared" si="69"/>
        <v>DZA002Extreme humanitarian conditions - Level 5</v>
      </c>
      <c r="L2230" s="286">
        <v>43511</v>
      </c>
      <c r="M2230" s="286" t="s">
        <v>3248</v>
      </c>
    </row>
    <row r="2231" spans="1:13" s="269" customFormat="1" ht="15.5" hidden="1" thickTop="1" thickBot="1" x14ac:dyDescent="0.4">
      <c r="A2231" s="287" t="s">
        <v>1262</v>
      </c>
      <c r="B2231" s="288" t="str">
        <f>VLOOKUP(A2231,Lists!B:C,2,FALSE)</f>
        <v>DZA002</v>
      </c>
      <c r="C2231" s="288" t="str">
        <f>VLOOKUP(A2231,Lists!B:D,3,FALSE)</f>
        <v>DZA</v>
      </c>
      <c r="D2231" s="289" t="s">
        <v>688</v>
      </c>
      <c r="E2231" s="289">
        <v>1</v>
      </c>
      <c r="F2231" s="289"/>
      <c r="G2231" s="289" t="s">
        <v>731</v>
      </c>
      <c r="H2231" s="278">
        <f t="shared" si="68"/>
        <v>2</v>
      </c>
      <c r="I2231" s="252"/>
      <c r="J2231" s="289" t="s">
        <v>2103</v>
      </c>
      <c r="K2231" s="278" t="str">
        <f t="shared" si="69"/>
        <v>DZA002Crisis affected groups</v>
      </c>
      <c r="L2231" s="290">
        <v>43511</v>
      </c>
      <c r="M2231" s="290" t="s">
        <v>3248</v>
      </c>
    </row>
    <row r="2232" spans="1:13" s="269" customFormat="1" ht="15.5" hidden="1" thickTop="1" thickBot="1" x14ac:dyDescent="0.4">
      <c r="A2232" s="283" t="s">
        <v>1262</v>
      </c>
      <c r="B2232" s="284" t="str">
        <f>VLOOKUP(A2232,Lists!B:C,2,FALSE)</f>
        <v>DZA002</v>
      </c>
      <c r="C2232" s="284" t="str">
        <f>VLOOKUP(A2232,Lists!B:D,3,FALSE)</f>
        <v>DZA</v>
      </c>
      <c r="D2232" s="285" t="s">
        <v>691</v>
      </c>
      <c r="E2232" s="285" t="s">
        <v>888</v>
      </c>
      <c r="F2232" s="285"/>
      <c r="G2232" s="285" t="s">
        <v>731</v>
      </c>
      <c r="H2232" s="278">
        <f t="shared" si="68"/>
        <v>2</v>
      </c>
      <c r="I2232" s="251"/>
      <c r="J2232" s="285" t="s">
        <v>2309</v>
      </c>
      <c r="K2232" s="278" t="str">
        <f t="shared" si="69"/>
        <v>DZA002People facing limited access constraints</v>
      </c>
      <c r="L2232" s="286">
        <v>43511</v>
      </c>
      <c r="M2232" s="286" t="s">
        <v>3248</v>
      </c>
    </row>
    <row r="2233" spans="1:13" s="269" customFormat="1" ht="15.5" hidden="1" thickTop="1" thickBot="1" x14ac:dyDescent="0.4">
      <c r="A2233" s="287" t="s">
        <v>1262</v>
      </c>
      <c r="B2233" s="288" t="str">
        <f>VLOOKUP(A2233,Lists!B:C,2,FALSE)</f>
        <v>DZA002</v>
      </c>
      <c r="C2233" s="288" t="str">
        <f>VLOOKUP(A2233,Lists!B:D,3,FALSE)</f>
        <v>DZA</v>
      </c>
      <c r="D2233" s="289" t="s">
        <v>692</v>
      </c>
      <c r="E2233" s="289" t="s">
        <v>888</v>
      </c>
      <c r="F2233" s="289"/>
      <c r="G2233" s="289" t="s">
        <v>731</v>
      </c>
      <c r="H2233" s="278">
        <f t="shared" si="68"/>
        <v>2</v>
      </c>
      <c r="I2233" s="252"/>
      <c r="J2233" s="289" t="s">
        <v>2309</v>
      </c>
      <c r="K2233" s="278" t="str">
        <f t="shared" si="69"/>
        <v>DZA002People facing restricted access constraints</v>
      </c>
      <c r="L2233" s="290">
        <v>43511</v>
      </c>
      <c r="M2233" s="290" t="s">
        <v>3248</v>
      </c>
    </row>
    <row r="2234" spans="1:13" s="269" customFormat="1" ht="15.5" hidden="1" thickTop="1" thickBot="1" x14ac:dyDescent="0.4">
      <c r="A2234" s="283" t="s">
        <v>1262</v>
      </c>
      <c r="B2234" s="284" t="str">
        <f>VLOOKUP(A2234,Lists!B:C,2,FALSE)</f>
        <v>DZA002</v>
      </c>
      <c r="C2234" s="284" t="str">
        <f>VLOOKUP(A2234,Lists!B:D,3,FALSE)</f>
        <v>DZA</v>
      </c>
      <c r="D2234" s="285" t="s">
        <v>643</v>
      </c>
      <c r="E2234" s="285">
        <v>0</v>
      </c>
      <c r="F2234" s="285" t="s">
        <v>2149</v>
      </c>
      <c r="G2234" s="285" t="s">
        <v>731</v>
      </c>
      <c r="H2234" s="278">
        <f t="shared" si="68"/>
        <v>2</v>
      </c>
      <c r="I2234" s="251"/>
      <c r="J2234" s="285"/>
      <c r="K2234" s="278" t="str">
        <f t="shared" si="69"/>
        <v>DZA002Impediments to entry into country (bureaucratic and administrative)</v>
      </c>
      <c r="L2234" s="286">
        <v>43511</v>
      </c>
      <c r="M2234" s="286" t="s">
        <v>3248</v>
      </c>
    </row>
    <row r="2235" spans="1:13" s="269" customFormat="1" ht="15.5" hidden="1" thickTop="1" thickBot="1" x14ac:dyDescent="0.4">
      <c r="A2235" s="287" t="s">
        <v>1262</v>
      </c>
      <c r="B2235" s="288" t="str">
        <f>VLOOKUP(A2235,Lists!B:C,2,FALSE)</f>
        <v>DZA002</v>
      </c>
      <c r="C2235" s="288" t="str">
        <f>VLOOKUP(A2235,Lists!B:D,3,FALSE)</f>
        <v>DZA</v>
      </c>
      <c r="D2235" s="289" t="s">
        <v>644</v>
      </c>
      <c r="E2235" s="289">
        <v>0</v>
      </c>
      <c r="F2235" s="289" t="s">
        <v>2149</v>
      </c>
      <c r="G2235" s="289" t="s">
        <v>731</v>
      </c>
      <c r="H2235" s="278">
        <f t="shared" si="68"/>
        <v>2</v>
      </c>
      <c r="I2235" s="252"/>
      <c r="J2235" s="289"/>
      <c r="K2235" s="278" t="str">
        <f t="shared" si="69"/>
        <v>DZA002Restriction of movement (impediments to freedom of movement and/or administrative restrictions)</v>
      </c>
      <c r="L2235" s="290">
        <v>43511</v>
      </c>
      <c r="M2235" s="290" t="s">
        <v>3248</v>
      </c>
    </row>
    <row r="2236" spans="1:13" s="269" customFormat="1" ht="15.5" hidden="1" thickTop="1" thickBot="1" x14ac:dyDescent="0.4">
      <c r="A2236" s="283" t="s">
        <v>1262</v>
      </c>
      <c r="B2236" s="284" t="str">
        <f>VLOOKUP(A2236,Lists!B:C,2,FALSE)</f>
        <v>DZA002</v>
      </c>
      <c r="C2236" s="284" t="str">
        <f>VLOOKUP(A2236,Lists!B:D,3,FALSE)</f>
        <v>DZA</v>
      </c>
      <c r="D2236" s="285" t="s">
        <v>645</v>
      </c>
      <c r="E2236" s="285">
        <v>0</v>
      </c>
      <c r="F2236" s="285" t="s">
        <v>2149</v>
      </c>
      <c r="G2236" s="285" t="s">
        <v>731</v>
      </c>
      <c r="H2236" s="278">
        <f t="shared" si="68"/>
        <v>2</v>
      </c>
      <c r="I2236" s="251"/>
      <c r="J2236" s="285"/>
      <c r="K2236" s="278" t="str">
        <f t="shared" si="69"/>
        <v>DZA002Interference into implementation of humanitarian activities</v>
      </c>
      <c r="L2236" s="286">
        <v>43511</v>
      </c>
      <c r="M2236" s="286" t="s">
        <v>3248</v>
      </c>
    </row>
    <row r="2237" spans="1:13" s="269" customFormat="1" ht="15.5" hidden="1" thickTop="1" thickBot="1" x14ac:dyDescent="0.4">
      <c r="A2237" s="287" t="s">
        <v>1262</v>
      </c>
      <c r="B2237" s="288" t="str">
        <f>VLOOKUP(A2237,Lists!B:C,2,FALSE)</f>
        <v>DZA002</v>
      </c>
      <c r="C2237" s="288" t="str">
        <f>VLOOKUP(A2237,Lists!B:D,3,FALSE)</f>
        <v>DZA</v>
      </c>
      <c r="D2237" s="289" t="s">
        <v>646</v>
      </c>
      <c r="E2237" s="289">
        <v>0</v>
      </c>
      <c r="F2237" s="289" t="s">
        <v>2149</v>
      </c>
      <c r="G2237" s="289" t="s">
        <v>731</v>
      </c>
      <c r="H2237" s="278">
        <f t="shared" si="68"/>
        <v>2</v>
      </c>
      <c r="I2237" s="252"/>
      <c r="J2237" s="289"/>
      <c r="K2237" s="278" t="str">
        <f t="shared" si="69"/>
        <v>DZA002Violence against personnel, facilities and assets</v>
      </c>
      <c r="L2237" s="290">
        <v>43511</v>
      </c>
      <c r="M2237" s="290" t="s">
        <v>3248</v>
      </c>
    </row>
    <row r="2238" spans="1:13" s="269" customFormat="1" ht="15.5" hidden="1" thickTop="1" thickBot="1" x14ac:dyDescent="0.4">
      <c r="A2238" s="283" t="s">
        <v>1262</v>
      </c>
      <c r="B2238" s="284" t="str">
        <f>VLOOKUP(A2238,Lists!B:C,2,FALSE)</f>
        <v>DZA002</v>
      </c>
      <c r="C2238" s="284" t="str">
        <f>VLOOKUP(A2238,Lists!B:D,3,FALSE)</f>
        <v>DZA</v>
      </c>
      <c r="D2238" s="285" t="s">
        <v>647</v>
      </c>
      <c r="E2238" s="285">
        <v>0</v>
      </c>
      <c r="F2238" s="285" t="s">
        <v>2149</v>
      </c>
      <c r="G2238" s="285" t="s">
        <v>731</v>
      </c>
      <c r="H2238" s="278">
        <f t="shared" si="68"/>
        <v>2</v>
      </c>
      <c r="I2238" s="251"/>
      <c r="J2238" s="285"/>
      <c r="K2238" s="278" t="str">
        <f t="shared" si="69"/>
        <v>DZA002Denial of existence of humanitarian needs or entitlements to assistance</v>
      </c>
      <c r="L2238" s="286">
        <v>43511</v>
      </c>
      <c r="M2238" s="286" t="s">
        <v>3248</v>
      </c>
    </row>
    <row r="2239" spans="1:13" s="269" customFormat="1" ht="15.5" hidden="1" thickTop="1" thickBot="1" x14ac:dyDescent="0.4">
      <c r="A2239" s="287" t="s">
        <v>1262</v>
      </c>
      <c r="B2239" s="288" t="str">
        <f>VLOOKUP(A2239,Lists!B:C,2,FALSE)</f>
        <v>DZA002</v>
      </c>
      <c r="C2239" s="288" t="str">
        <f>VLOOKUP(A2239,Lists!B:D,3,FALSE)</f>
        <v>DZA</v>
      </c>
      <c r="D2239" s="289" t="s">
        <v>648</v>
      </c>
      <c r="E2239" s="289">
        <v>0</v>
      </c>
      <c r="F2239" s="289" t="s">
        <v>2149</v>
      </c>
      <c r="G2239" s="289" t="s">
        <v>731</v>
      </c>
      <c r="H2239" s="278">
        <f t="shared" si="68"/>
        <v>2</v>
      </c>
      <c r="I2239" s="252"/>
      <c r="J2239" s="289"/>
      <c r="K2239" s="278" t="str">
        <f t="shared" si="69"/>
        <v>DZA002Restriction and obstruction of access to services and assistance</v>
      </c>
      <c r="L2239" s="290">
        <v>43511</v>
      </c>
      <c r="M2239" s="290" t="s">
        <v>3248</v>
      </c>
    </row>
    <row r="2240" spans="1:13" s="269" customFormat="1" ht="15.5" hidden="1" thickTop="1" thickBot="1" x14ac:dyDescent="0.4">
      <c r="A2240" s="283" t="s">
        <v>1262</v>
      </c>
      <c r="B2240" s="284" t="str">
        <f>VLOOKUP(A2240,Lists!B:C,2,FALSE)</f>
        <v>DZA002</v>
      </c>
      <c r="C2240" s="284" t="str">
        <f>VLOOKUP(A2240,Lists!B:D,3,FALSE)</f>
        <v>DZA</v>
      </c>
      <c r="D2240" s="285" t="s">
        <v>649</v>
      </c>
      <c r="E2240" s="285">
        <v>0</v>
      </c>
      <c r="F2240" s="285" t="s">
        <v>2149</v>
      </c>
      <c r="G2240" s="285" t="s">
        <v>731</v>
      </c>
      <c r="H2240" s="278">
        <f t="shared" si="68"/>
        <v>2</v>
      </c>
      <c r="I2240" s="251"/>
      <c r="J2240" s="285"/>
      <c r="K2240" s="278" t="str">
        <f t="shared" si="69"/>
        <v>DZA002Ongoing insecurity/hostilities affecting humanitarian assistance</v>
      </c>
      <c r="L2240" s="286">
        <v>43511</v>
      </c>
      <c r="M2240" s="286" t="s">
        <v>3248</v>
      </c>
    </row>
    <row r="2241" spans="1:13" s="269" customFormat="1" ht="15.5" hidden="1" thickTop="1" thickBot="1" x14ac:dyDescent="0.4">
      <c r="A2241" s="287" t="s">
        <v>1262</v>
      </c>
      <c r="B2241" s="288" t="str">
        <f>VLOOKUP(A2241,Lists!B:C,2,FALSE)</f>
        <v>DZA002</v>
      </c>
      <c r="C2241" s="288" t="str">
        <f>VLOOKUP(A2241,Lists!B:D,3,FALSE)</f>
        <v>DZA</v>
      </c>
      <c r="D2241" s="289" t="s">
        <v>650</v>
      </c>
      <c r="E2241" s="289">
        <v>0</v>
      </c>
      <c r="F2241" s="289" t="s">
        <v>2149</v>
      </c>
      <c r="G2241" s="289" t="s">
        <v>731</v>
      </c>
      <c r="H2241" s="278">
        <f t="shared" si="68"/>
        <v>2</v>
      </c>
      <c r="I2241" s="252"/>
      <c r="J2241" s="289"/>
      <c r="K2241" s="278" t="str">
        <f t="shared" si="69"/>
        <v xml:space="preserve">DZA002Presence of mines and improvised explosive devices </v>
      </c>
      <c r="L2241" s="290">
        <v>43511</v>
      </c>
      <c r="M2241" s="290" t="s">
        <v>3248</v>
      </c>
    </row>
    <row r="2242" spans="1:13" s="269" customFormat="1" ht="15.5" hidden="1" thickTop="1" thickBot="1" x14ac:dyDescent="0.4">
      <c r="A2242" s="283" t="s">
        <v>1262</v>
      </c>
      <c r="B2242" s="284" t="str">
        <f>VLOOKUP(A2242,Lists!B:C,2,FALSE)</f>
        <v>DZA002</v>
      </c>
      <c r="C2242" s="284" t="str">
        <f>VLOOKUP(A2242,Lists!B:D,3,FALSE)</f>
        <v>DZA</v>
      </c>
      <c r="D2242" s="285" t="s">
        <v>651</v>
      </c>
      <c r="E2242" s="285">
        <v>0</v>
      </c>
      <c r="F2242" s="285" t="s">
        <v>2149</v>
      </c>
      <c r="G2242" s="285" t="s">
        <v>731</v>
      </c>
      <c r="H2242" s="278">
        <f t="shared" ref="H2242:H2305" si="70">IF(G2242="x","x",IF(G2242="Low",3,IF(G2242="Medium",2,IF(G2242="High",1,FALSE))))</f>
        <v>2</v>
      </c>
      <c r="I2242" s="251"/>
      <c r="J2242" s="285"/>
      <c r="K2242" s="278" t="str">
        <f t="shared" ref="K2242:K2305" si="71">B2242&amp;""&amp;D2242</f>
        <v>DZA002Physical constraints in the environment (obstacles related to terrain, climate, lack of infrastructure, etc.)</v>
      </c>
      <c r="L2242" s="286">
        <v>43511</v>
      </c>
      <c r="M2242" s="286" t="s">
        <v>3248</v>
      </c>
    </row>
    <row r="2243" spans="1:13" s="269" customFormat="1" ht="15.5" hidden="1" thickTop="1" thickBot="1" x14ac:dyDescent="0.4">
      <c r="A2243" s="287" t="s">
        <v>1701</v>
      </c>
      <c r="B2243" s="288" t="str">
        <f>VLOOKUP(A2243,Lists!B:C,2,FALSE)</f>
        <v>DZA003</v>
      </c>
      <c r="C2243" s="288" t="str">
        <f>VLOOKUP(A2243,Lists!B:D,3,FALSE)</f>
        <v>DZA</v>
      </c>
      <c r="D2243" s="289" t="s">
        <v>522</v>
      </c>
      <c r="E2243" s="289">
        <v>33263000</v>
      </c>
      <c r="F2243" s="289" t="s">
        <v>2296</v>
      </c>
      <c r="G2243" s="289" t="s">
        <v>731</v>
      </c>
      <c r="H2243" s="278">
        <f t="shared" si="70"/>
        <v>2</v>
      </c>
      <c r="I2243" s="252" t="s">
        <v>2297</v>
      </c>
      <c r="J2243" s="289" t="s">
        <v>2298</v>
      </c>
      <c r="K2243" s="278" t="str">
        <f t="shared" si="71"/>
        <v>DZA003Total population</v>
      </c>
      <c r="L2243" s="290">
        <v>43511</v>
      </c>
      <c r="M2243" s="290" t="s">
        <v>3248</v>
      </c>
    </row>
    <row r="2244" spans="1:13" s="269" customFormat="1" ht="15.5" hidden="1" thickTop="1" thickBot="1" x14ac:dyDescent="0.4">
      <c r="A2244" s="283" t="s">
        <v>1701</v>
      </c>
      <c r="B2244" s="284" t="str">
        <f>VLOOKUP(A2244,Lists!B:C,2,FALSE)</f>
        <v>DZA003</v>
      </c>
      <c r="C2244" s="284" t="str">
        <f>VLOOKUP(A2244,Lists!B:D,3,FALSE)</f>
        <v>DZA</v>
      </c>
      <c r="D2244" s="285" t="s">
        <v>660</v>
      </c>
      <c r="E2244" s="285">
        <v>159000</v>
      </c>
      <c r="F2244" s="285" t="s">
        <v>2310</v>
      </c>
      <c r="G2244" s="285" t="s">
        <v>731</v>
      </c>
      <c r="H2244" s="278">
        <f t="shared" si="70"/>
        <v>2</v>
      </c>
      <c r="I2244" s="251" t="s">
        <v>2311</v>
      </c>
      <c r="J2244" s="285" t="s">
        <v>2312</v>
      </c>
      <c r="K2244" s="278" t="str">
        <f t="shared" si="71"/>
        <v>DZA003Landmass affected</v>
      </c>
      <c r="L2244" s="286">
        <v>43511</v>
      </c>
      <c r="M2244" s="286" t="s">
        <v>3248</v>
      </c>
    </row>
    <row r="2245" spans="1:13" s="269" customFormat="1" ht="15.5" hidden="1" thickTop="1" thickBot="1" x14ac:dyDescent="0.4">
      <c r="A2245" s="287" t="s">
        <v>1701</v>
      </c>
      <c r="B2245" s="288" t="str">
        <f>VLOOKUP(A2245,Lists!B:C,2,FALSE)</f>
        <v>DZA003</v>
      </c>
      <c r="C2245" s="288" t="str">
        <f>VLOOKUP(A2245,Lists!B:D,3,FALSE)</f>
        <v>DZA</v>
      </c>
      <c r="D2245" s="289" t="s">
        <v>737</v>
      </c>
      <c r="E2245" s="289">
        <v>222800</v>
      </c>
      <c r="F2245" s="289" t="s">
        <v>2296</v>
      </c>
      <c r="G2245" s="289" t="s">
        <v>731</v>
      </c>
      <c r="H2245" s="278">
        <f t="shared" si="70"/>
        <v>2</v>
      </c>
      <c r="I2245" s="252" t="s">
        <v>2297</v>
      </c>
      <c r="J2245" s="289" t="s">
        <v>2313</v>
      </c>
      <c r="K2245" s="278" t="str">
        <f t="shared" si="71"/>
        <v>DZA003People exposed</v>
      </c>
      <c r="L2245" s="290">
        <v>43511</v>
      </c>
      <c r="M2245" s="290" t="s">
        <v>3248</v>
      </c>
    </row>
    <row r="2246" spans="1:13" s="269" customFormat="1" ht="15.5" hidden="1" thickTop="1" thickBot="1" x14ac:dyDescent="0.4">
      <c r="A2246" s="283" t="s">
        <v>1701</v>
      </c>
      <c r="B2246" s="284" t="str">
        <f>VLOOKUP(A2246,Lists!B:C,2,FALSE)</f>
        <v>DZA003</v>
      </c>
      <c r="C2246" s="284" t="str">
        <f>VLOOKUP(A2246,Lists!B:D,3,FALSE)</f>
        <v>DZA</v>
      </c>
      <c r="D2246" s="285" t="s">
        <v>533</v>
      </c>
      <c r="E2246" s="285">
        <v>173600</v>
      </c>
      <c r="F2246" s="285" t="s">
        <v>2314</v>
      </c>
      <c r="G2246" s="285" t="s">
        <v>731</v>
      </c>
      <c r="H2246" s="278">
        <f t="shared" si="70"/>
        <v>2</v>
      </c>
      <c r="I2246" s="251" t="s">
        <v>2316</v>
      </c>
      <c r="J2246" s="285" t="s">
        <v>2315</v>
      </c>
      <c r="K2246" s="278" t="str">
        <f t="shared" si="71"/>
        <v>DZA003People affected</v>
      </c>
      <c r="L2246" s="286">
        <v>43511</v>
      </c>
      <c r="M2246" s="286" t="s">
        <v>3248</v>
      </c>
    </row>
    <row r="2247" spans="1:13" s="269" customFormat="1" ht="15.5" thickTop="1" thickBot="1" x14ac:dyDescent="0.4">
      <c r="A2247" s="287" t="s">
        <v>1701</v>
      </c>
      <c r="B2247" s="288" t="str">
        <f>VLOOKUP(A2247,Lists!B:C,2,FALSE)</f>
        <v>DZA003</v>
      </c>
      <c r="C2247" s="288" t="str">
        <f>VLOOKUP(A2247,Lists!B:D,3,FALSE)</f>
        <v>DZA</v>
      </c>
      <c r="D2247" s="289" t="s">
        <v>666</v>
      </c>
      <c r="E2247" s="289">
        <v>173600</v>
      </c>
      <c r="F2247" s="289" t="s">
        <v>2314</v>
      </c>
      <c r="G2247" s="289" t="s">
        <v>731</v>
      </c>
      <c r="H2247" s="278">
        <f t="shared" si="70"/>
        <v>2</v>
      </c>
      <c r="I2247" s="252" t="s">
        <v>2316</v>
      </c>
      <c r="J2247" s="289" t="s">
        <v>2315</v>
      </c>
      <c r="K2247" s="278" t="str">
        <f t="shared" si="71"/>
        <v>DZA003People displaced</v>
      </c>
      <c r="L2247" s="290">
        <v>43511</v>
      </c>
      <c r="M2247" s="290" t="s">
        <v>3248</v>
      </c>
    </row>
    <row r="2248" spans="1:13" s="269" customFormat="1" ht="15.5" hidden="1" thickTop="1" thickBot="1" x14ac:dyDescent="0.4">
      <c r="A2248" s="283" t="s">
        <v>1701</v>
      </c>
      <c r="B2248" s="284" t="str">
        <f>VLOOKUP(A2248,Lists!B:C,2,FALSE)</f>
        <v>DZA003</v>
      </c>
      <c r="C2248" s="284" t="str">
        <f>VLOOKUP(A2248,Lists!B:D,3,FALSE)</f>
        <v>DZA</v>
      </c>
      <c r="D2248" s="285" t="s">
        <v>5028</v>
      </c>
      <c r="E2248" s="285" t="s">
        <v>888</v>
      </c>
      <c r="F2248" s="285"/>
      <c r="G2248" s="285" t="s">
        <v>731</v>
      </c>
      <c r="H2248" s="278">
        <f t="shared" si="70"/>
        <v>2</v>
      </c>
      <c r="I2248" s="251"/>
      <c r="J2248" s="285" t="s">
        <v>889</v>
      </c>
      <c r="K2248" s="278" t="str">
        <f t="shared" si="71"/>
        <v>DZA003Illness cases reported</v>
      </c>
      <c r="L2248" s="286">
        <v>43511</v>
      </c>
      <c r="M2248" s="286" t="s">
        <v>3248</v>
      </c>
    </row>
    <row r="2249" spans="1:13" s="269" customFormat="1" ht="15.5" hidden="1" thickTop="1" thickBot="1" x14ac:dyDescent="0.4">
      <c r="A2249" s="287" t="s">
        <v>1701</v>
      </c>
      <c r="B2249" s="288" t="str">
        <f>VLOOKUP(A2249,Lists!B:C,2,FALSE)</f>
        <v>DZA003</v>
      </c>
      <c r="C2249" s="288" t="str">
        <f>VLOOKUP(A2249,Lists!B:D,3,FALSE)</f>
        <v>DZA</v>
      </c>
      <c r="D2249" s="289" t="s">
        <v>5027</v>
      </c>
      <c r="E2249" s="289">
        <v>0</v>
      </c>
      <c r="F2249" s="289"/>
      <c r="G2249" s="289" t="s">
        <v>731</v>
      </c>
      <c r="H2249" s="278">
        <f t="shared" si="70"/>
        <v>2</v>
      </c>
      <c r="I2249" s="252"/>
      <c r="J2249" s="289" t="s">
        <v>2317</v>
      </c>
      <c r="K2249" s="278" t="str">
        <f t="shared" si="71"/>
        <v>DZA003Injuries reported</v>
      </c>
      <c r="L2249" s="290">
        <v>43511</v>
      </c>
      <c r="M2249" s="290" t="s">
        <v>3248</v>
      </c>
    </row>
    <row r="2250" spans="1:13" s="269" customFormat="1" ht="15.5" hidden="1" thickTop="1" thickBot="1" x14ac:dyDescent="0.4">
      <c r="A2250" s="283" t="s">
        <v>1701</v>
      </c>
      <c r="B2250" s="284" t="str">
        <f>VLOOKUP(A2250,Lists!B:C,2,FALSE)</f>
        <v>DZA003</v>
      </c>
      <c r="C2250" s="284" t="str">
        <f>VLOOKUP(A2250,Lists!B:D,3,FALSE)</f>
        <v>DZA</v>
      </c>
      <c r="D2250" s="285" t="s">
        <v>5029</v>
      </c>
      <c r="E2250" s="285">
        <v>0</v>
      </c>
      <c r="F2250" s="285"/>
      <c r="G2250" s="285" t="s">
        <v>731</v>
      </c>
      <c r="H2250" s="278">
        <f t="shared" si="70"/>
        <v>2</v>
      </c>
      <c r="I2250" s="251"/>
      <c r="J2250" s="285" t="s">
        <v>2318</v>
      </c>
      <c r="K2250" s="278" t="str">
        <f t="shared" si="71"/>
        <v>DZA003Fatalities reported</v>
      </c>
      <c r="L2250" s="286">
        <v>43511</v>
      </c>
      <c r="M2250" s="286" t="s">
        <v>3248</v>
      </c>
    </row>
    <row r="2251" spans="1:13" s="269" customFormat="1" ht="15.5" hidden="1" thickTop="1" thickBot="1" x14ac:dyDescent="0.4">
      <c r="A2251" s="287" t="s">
        <v>1701</v>
      </c>
      <c r="B2251" s="288" t="str">
        <f>VLOOKUP(A2251,Lists!B:C,2,FALSE)</f>
        <v>DZA003</v>
      </c>
      <c r="C2251" s="288" t="str">
        <f>VLOOKUP(A2251,Lists!B:D,3,FALSE)</f>
        <v>DZA</v>
      </c>
      <c r="D2251" s="289" t="s">
        <v>5115</v>
      </c>
      <c r="E2251" s="289" t="s">
        <v>888</v>
      </c>
      <c r="F2251" s="289"/>
      <c r="G2251" s="289" t="s">
        <v>731</v>
      </c>
      <c r="H2251" s="278">
        <f t="shared" si="70"/>
        <v>2</v>
      </c>
      <c r="I2251" s="252"/>
      <c r="J2251" s="289" t="s">
        <v>889</v>
      </c>
      <c r="K2251" s="278" t="str">
        <f t="shared" si="71"/>
        <v>DZA003Fatalities in all crises</v>
      </c>
      <c r="L2251" s="290">
        <v>43511</v>
      </c>
      <c r="M2251" s="290" t="s">
        <v>3248</v>
      </c>
    </row>
    <row r="2252" spans="1:13" s="269" customFormat="1" ht="15.5" hidden="1" thickTop="1" thickBot="1" x14ac:dyDescent="0.4">
      <c r="A2252" s="283" t="s">
        <v>1701</v>
      </c>
      <c r="B2252" s="284" t="str">
        <f>VLOOKUP(A2252,Lists!B:C,2,FALSE)</f>
        <v>DZA003</v>
      </c>
      <c r="C2252" s="284" t="str">
        <f>VLOOKUP(A2252,Lists!B:D,3,FALSE)</f>
        <v>DZA</v>
      </c>
      <c r="D2252" s="285" t="s">
        <v>5108</v>
      </c>
      <c r="E2252" s="285">
        <v>0</v>
      </c>
      <c r="F2252" s="285"/>
      <c r="G2252" s="285" t="s">
        <v>731</v>
      </c>
      <c r="H2252" s="278">
        <f t="shared" si="70"/>
        <v>2</v>
      </c>
      <c r="I2252" s="251" t="s">
        <v>2320</v>
      </c>
      <c r="J2252" s="285" t="s">
        <v>2319</v>
      </c>
      <c r="K2252" s="278" t="str">
        <f t="shared" si="71"/>
        <v>DZA003Buildings damaged</v>
      </c>
      <c r="L2252" s="286">
        <v>43511</v>
      </c>
      <c r="M2252" s="286" t="s">
        <v>3248</v>
      </c>
    </row>
    <row r="2253" spans="1:13" s="269" customFormat="1" ht="15.5" hidden="1" thickTop="1" thickBot="1" x14ac:dyDescent="0.4">
      <c r="A2253" s="287" t="s">
        <v>1701</v>
      </c>
      <c r="B2253" s="288" t="str">
        <f>VLOOKUP(A2253,Lists!B:C,2,FALSE)</f>
        <v>DZA003</v>
      </c>
      <c r="C2253" s="288" t="str">
        <f>VLOOKUP(A2253,Lists!B:D,3,FALSE)</f>
        <v>DZA</v>
      </c>
      <c r="D2253" s="289" t="s">
        <v>5109</v>
      </c>
      <c r="E2253" s="289">
        <v>0</v>
      </c>
      <c r="F2253" s="289"/>
      <c r="G2253" s="289" t="s">
        <v>731</v>
      </c>
      <c r="H2253" s="278">
        <f t="shared" si="70"/>
        <v>2</v>
      </c>
      <c r="I2253" s="252" t="s">
        <v>2320</v>
      </c>
      <c r="J2253" s="289" t="s">
        <v>2319</v>
      </c>
      <c r="K2253" s="278" t="str">
        <f t="shared" si="71"/>
        <v>DZA003Buildings destroyed</v>
      </c>
      <c r="L2253" s="290">
        <v>43511</v>
      </c>
      <c r="M2253" s="290" t="s">
        <v>3248</v>
      </c>
    </row>
    <row r="2254" spans="1:13" s="269" customFormat="1" ht="15.5" hidden="1" thickTop="1" thickBot="1" x14ac:dyDescent="0.4">
      <c r="A2254" s="283" t="s">
        <v>1701</v>
      </c>
      <c r="B2254" s="284" t="str">
        <f>VLOOKUP(A2254,Lists!B:C,2,FALSE)</f>
        <v>DZA003</v>
      </c>
      <c r="C2254" s="284" t="str">
        <f>VLOOKUP(A2254,Lists!B:D,3,FALSE)</f>
        <v>DZA</v>
      </c>
      <c r="D2254" s="285" t="s">
        <v>742</v>
      </c>
      <c r="E2254" s="285" t="s">
        <v>888</v>
      </c>
      <c r="F2254" s="285"/>
      <c r="G2254" s="285" t="s">
        <v>731</v>
      </c>
      <c r="H2254" s="278">
        <f t="shared" si="70"/>
        <v>2</v>
      </c>
      <c r="I2254" s="251"/>
      <c r="J2254" s="285" t="s">
        <v>889</v>
      </c>
      <c r="K2254" s="278" t="str">
        <f t="shared" si="71"/>
        <v>DZA003Economic Losses</v>
      </c>
      <c r="L2254" s="286">
        <v>43511</v>
      </c>
      <c r="M2254" s="286" t="s">
        <v>3248</v>
      </c>
    </row>
    <row r="2255" spans="1:13" s="269" customFormat="1" ht="15.5" hidden="1" thickTop="1" thickBot="1" x14ac:dyDescent="0.4">
      <c r="A2255" s="287" t="s">
        <v>1701</v>
      </c>
      <c r="B2255" s="288" t="str">
        <f>VLOOKUP(A2255,Lists!B:C,2,FALSE)</f>
        <v>DZA003</v>
      </c>
      <c r="C2255" s="288" t="str">
        <f>VLOOKUP(A2255,Lists!B:D,3,FALSE)</f>
        <v>DZA</v>
      </c>
      <c r="D2255" s="289" t="s">
        <v>752</v>
      </c>
      <c r="E2255" s="289">
        <v>173600</v>
      </c>
      <c r="F2255" s="289" t="s">
        <v>2314</v>
      </c>
      <c r="G2255" s="289" t="s">
        <v>731</v>
      </c>
      <c r="H2255" s="278">
        <f t="shared" si="70"/>
        <v>2</v>
      </c>
      <c r="I2255" s="252" t="s">
        <v>2316</v>
      </c>
      <c r="J2255" s="289" t="s">
        <v>2321</v>
      </c>
      <c r="K2255" s="278" t="str">
        <f t="shared" si="71"/>
        <v>DZA003People in Need</v>
      </c>
      <c r="L2255" s="290">
        <v>43511</v>
      </c>
      <c r="M2255" s="290" t="s">
        <v>3248</v>
      </c>
    </row>
    <row r="2256" spans="1:13" s="269" customFormat="1" ht="15.5" hidden="1" thickTop="1" thickBot="1" x14ac:dyDescent="0.4">
      <c r="A2256" s="283" t="s">
        <v>1701</v>
      </c>
      <c r="B2256" s="284" t="str">
        <f>VLOOKUP(A2256,Lists!B:C,2,FALSE)</f>
        <v>DZA003</v>
      </c>
      <c r="C2256" s="284" t="str">
        <f>VLOOKUP(A2256,Lists!B:D,3,FALSE)</f>
        <v>DZA</v>
      </c>
      <c r="D2256" s="285" t="s">
        <v>5110</v>
      </c>
      <c r="E2256" s="285">
        <v>0</v>
      </c>
      <c r="F2256" s="285" t="s">
        <v>2327</v>
      </c>
      <c r="G2256" s="285" t="s">
        <v>731</v>
      </c>
      <c r="H2256" s="278">
        <f t="shared" si="70"/>
        <v>2</v>
      </c>
      <c r="I2256" s="251" t="s">
        <v>2326</v>
      </c>
      <c r="J2256" s="285" t="s">
        <v>2322</v>
      </c>
      <c r="K2256" s="278" t="str">
        <f t="shared" si="71"/>
        <v>DZA003Minimal humanitarian conditions - Level 1</v>
      </c>
      <c r="L2256" s="286">
        <v>43511</v>
      </c>
      <c r="M2256" s="286" t="s">
        <v>3248</v>
      </c>
    </row>
    <row r="2257" spans="1:13" s="269" customFormat="1" ht="15.5" hidden="1" thickTop="1" thickBot="1" x14ac:dyDescent="0.4">
      <c r="A2257" s="287" t="s">
        <v>1701</v>
      </c>
      <c r="B2257" s="288" t="str">
        <f>VLOOKUP(A2257,Lists!B:C,2,FALSE)</f>
        <v>DZA003</v>
      </c>
      <c r="C2257" s="288" t="str">
        <f>VLOOKUP(A2257,Lists!B:D,3,FALSE)</f>
        <v>DZA</v>
      </c>
      <c r="D2257" s="289" t="s">
        <v>5111</v>
      </c>
      <c r="E2257" s="289">
        <v>83600</v>
      </c>
      <c r="F2257" s="289" t="s">
        <v>2327</v>
      </c>
      <c r="G2257" s="289" t="s">
        <v>731</v>
      </c>
      <c r="H2257" s="278">
        <f t="shared" si="70"/>
        <v>2</v>
      </c>
      <c r="I2257" s="252" t="s">
        <v>2326</v>
      </c>
      <c r="J2257" s="289" t="s">
        <v>2322</v>
      </c>
      <c r="K2257" s="278" t="str">
        <f t="shared" si="71"/>
        <v>DZA003Stressed humanitarian conditions - Level 2</v>
      </c>
      <c r="L2257" s="290">
        <v>43511</v>
      </c>
      <c r="M2257" s="290" t="s">
        <v>3248</v>
      </c>
    </row>
    <row r="2258" spans="1:13" s="269" customFormat="1" ht="15.5" hidden="1" thickTop="1" thickBot="1" x14ac:dyDescent="0.4">
      <c r="A2258" s="283" t="s">
        <v>1701</v>
      </c>
      <c r="B2258" s="284" t="str">
        <f>VLOOKUP(A2258,Lists!B:C,2,FALSE)</f>
        <v>DZA003</v>
      </c>
      <c r="C2258" s="284" t="str">
        <f>VLOOKUP(A2258,Lists!B:D,3,FALSE)</f>
        <v>DZA</v>
      </c>
      <c r="D2258" s="285" t="s">
        <v>5112</v>
      </c>
      <c r="E2258" s="285">
        <v>90000</v>
      </c>
      <c r="F2258" s="285" t="s">
        <v>2327</v>
      </c>
      <c r="G2258" s="285" t="s">
        <v>731</v>
      </c>
      <c r="H2258" s="278">
        <f t="shared" si="70"/>
        <v>2</v>
      </c>
      <c r="I2258" s="251" t="s">
        <v>2326</v>
      </c>
      <c r="J2258" s="285" t="s">
        <v>2322</v>
      </c>
      <c r="K2258" s="278" t="str">
        <f t="shared" si="71"/>
        <v>DZA003Moderate humanitarian conditions - Level 3</v>
      </c>
      <c r="L2258" s="286">
        <v>43511</v>
      </c>
      <c r="M2258" s="286" t="s">
        <v>3248</v>
      </c>
    </row>
    <row r="2259" spans="1:13" s="269" customFormat="1" ht="15.5" hidden="1" thickTop="1" thickBot="1" x14ac:dyDescent="0.4">
      <c r="A2259" s="287" t="s">
        <v>1701</v>
      </c>
      <c r="B2259" s="288" t="str">
        <f>VLOOKUP(A2259,Lists!B:C,2,FALSE)</f>
        <v>DZA003</v>
      </c>
      <c r="C2259" s="288" t="str">
        <f>VLOOKUP(A2259,Lists!B:D,3,FALSE)</f>
        <v>DZA</v>
      </c>
      <c r="D2259" s="289" t="s">
        <v>5113</v>
      </c>
      <c r="E2259" s="289">
        <v>0</v>
      </c>
      <c r="F2259" s="289" t="s">
        <v>2327</v>
      </c>
      <c r="G2259" s="289" t="s">
        <v>731</v>
      </c>
      <c r="H2259" s="278">
        <f t="shared" si="70"/>
        <v>2</v>
      </c>
      <c r="I2259" s="252" t="s">
        <v>2326</v>
      </c>
      <c r="J2259" s="289" t="s">
        <v>2322</v>
      </c>
      <c r="K2259" s="278" t="str">
        <f t="shared" si="71"/>
        <v>DZA003Severe humanitarian conditions - Level 4</v>
      </c>
      <c r="L2259" s="290">
        <v>43511</v>
      </c>
      <c r="M2259" s="290" t="s">
        <v>3248</v>
      </c>
    </row>
    <row r="2260" spans="1:13" s="269" customFormat="1" ht="15.5" hidden="1" thickTop="1" thickBot="1" x14ac:dyDescent="0.4">
      <c r="A2260" s="283" t="s">
        <v>1701</v>
      </c>
      <c r="B2260" s="284" t="str">
        <f>VLOOKUP(A2260,Lists!B:C,2,FALSE)</f>
        <v>DZA003</v>
      </c>
      <c r="C2260" s="284" t="str">
        <f>VLOOKUP(A2260,Lists!B:D,3,FALSE)</f>
        <v>DZA</v>
      </c>
      <c r="D2260" s="285" t="s">
        <v>5114</v>
      </c>
      <c r="E2260" s="285">
        <v>0</v>
      </c>
      <c r="F2260" s="285" t="s">
        <v>2327</v>
      </c>
      <c r="G2260" s="285" t="s">
        <v>731</v>
      </c>
      <c r="H2260" s="278">
        <f t="shared" si="70"/>
        <v>2</v>
      </c>
      <c r="I2260" s="251" t="s">
        <v>2326</v>
      </c>
      <c r="J2260" s="285" t="s">
        <v>2322</v>
      </c>
      <c r="K2260" s="278" t="str">
        <f t="shared" si="71"/>
        <v>DZA003Extreme humanitarian conditions - Level 5</v>
      </c>
      <c r="L2260" s="286">
        <v>43511</v>
      </c>
      <c r="M2260" s="286" t="s">
        <v>3248</v>
      </c>
    </row>
    <row r="2261" spans="1:13" s="269" customFormat="1" ht="15.5" hidden="1" thickTop="1" thickBot="1" x14ac:dyDescent="0.4">
      <c r="A2261" s="287" t="s">
        <v>1701</v>
      </c>
      <c r="B2261" s="288" t="str">
        <f>VLOOKUP(A2261,Lists!B:C,2,FALSE)</f>
        <v>DZA003</v>
      </c>
      <c r="C2261" s="288" t="str">
        <f>VLOOKUP(A2261,Lists!B:D,3,FALSE)</f>
        <v>DZA</v>
      </c>
      <c r="D2261" s="289" t="s">
        <v>688</v>
      </c>
      <c r="E2261" s="289">
        <v>1</v>
      </c>
      <c r="F2261" s="289"/>
      <c r="G2261" s="289" t="s">
        <v>731</v>
      </c>
      <c r="H2261" s="278">
        <f t="shared" si="70"/>
        <v>2</v>
      </c>
      <c r="I2261" s="252"/>
      <c r="J2261" s="289" t="s">
        <v>2323</v>
      </c>
      <c r="K2261" s="278" t="str">
        <f t="shared" si="71"/>
        <v>DZA003Crisis affected groups</v>
      </c>
      <c r="L2261" s="290">
        <v>43511</v>
      </c>
      <c r="M2261" s="290" t="s">
        <v>3248</v>
      </c>
    </row>
    <row r="2262" spans="1:13" s="269" customFormat="1" ht="15.5" hidden="1" thickTop="1" thickBot="1" x14ac:dyDescent="0.4">
      <c r="A2262" s="283" t="s">
        <v>1701</v>
      </c>
      <c r="B2262" s="284" t="str">
        <f>VLOOKUP(A2262,Lists!B:C,2,FALSE)</f>
        <v>DZA003</v>
      </c>
      <c r="C2262" s="284" t="str">
        <f>VLOOKUP(A2262,Lists!B:D,3,FALSE)</f>
        <v>DZA</v>
      </c>
      <c r="D2262" s="285" t="s">
        <v>691</v>
      </c>
      <c r="E2262" s="285">
        <v>0</v>
      </c>
      <c r="F2262" s="285"/>
      <c r="G2262" s="285" t="s">
        <v>731</v>
      </c>
      <c r="H2262" s="278">
        <f t="shared" si="70"/>
        <v>2</v>
      </c>
      <c r="I2262" s="251"/>
      <c r="J2262" s="285" t="s">
        <v>2324</v>
      </c>
      <c r="K2262" s="278" t="str">
        <f t="shared" si="71"/>
        <v>DZA003People facing limited access constraints</v>
      </c>
      <c r="L2262" s="286">
        <v>43511</v>
      </c>
      <c r="M2262" s="286" t="s">
        <v>3248</v>
      </c>
    </row>
    <row r="2263" spans="1:13" s="269" customFormat="1" ht="15.5" hidden="1" thickTop="1" thickBot="1" x14ac:dyDescent="0.4">
      <c r="A2263" s="287" t="s">
        <v>1701</v>
      </c>
      <c r="B2263" s="288" t="str">
        <f>VLOOKUP(A2263,Lists!B:C,2,FALSE)</f>
        <v>DZA003</v>
      </c>
      <c r="C2263" s="288" t="str">
        <f>VLOOKUP(A2263,Lists!B:D,3,FALSE)</f>
        <v>DZA</v>
      </c>
      <c r="D2263" s="289" t="s">
        <v>692</v>
      </c>
      <c r="E2263" s="289">
        <v>0</v>
      </c>
      <c r="F2263" s="289"/>
      <c r="G2263" s="289" t="s">
        <v>731</v>
      </c>
      <c r="H2263" s="278">
        <f t="shared" si="70"/>
        <v>2</v>
      </c>
      <c r="I2263" s="252"/>
      <c r="J2263" s="289" t="s">
        <v>2324</v>
      </c>
      <c r="K2263" s="278" t="str">
        <f t="shared" si="71"/>
        <v>DZA003People facing restricted access constraints</v>
      </c>
      <c r="L2263" s="290">
        <v>43511</v>
      </c>
      <c r="M2263" s="290" t="s">
        <v>3248</v>
      </c>
    </row>
    <row r="2264" spans="1:13" s="269" customFormat="1" ht="15.5" hidden="1" thickTop="1" thickBot="1" x14ac:dyDescent="0.4">
      <c r="A2264" s="283" t="s">
        <v>1701</v>
      </c>
      <c r="B2264" s="284" t="str">
        <f>VLOOKUP(A2264,Lists!B:C,2,FALSE)</f>
        <v>DZA003</v>
      </c>
      <c r="C2264" s="284" t="str">
        <f>VLOOKUP(A2264,Lists!B:D,3,FALSE)</f>
        <v>DZA</v>
      </c>
      <c r="D2264" s="285" t="s">
        <v>643</v>
      </c>
      <c r="E2264" s="285">
        <v>0</v>
      </c>
      <c r="F2264" s="285" t="s">
        <v>2149</v>
      </c>
      <c r="G2264" s="285" t="s">
        <v>731</v>
      </c>
      <c r="H2264" s="278">
        <f t="shared" si="70"/>
        <v>2</v>
      </c>
      <c r="I2264" s="251"/>
      <c r="J2264" s="285"/>
      <c r="K2264" s="278" t="str">
        <f t="shared" si="71"/>
        <v>DZA003Impediments to entry into country (bureaucratic and administrative)</v>
      </c>
      <c r="L2264" s="286">
        <v>43511</v>
      </c>
      <c r="M2264" s="286" t="s">
        <v>3248</v>
      </c>
    </row>
    <row r="2265" spans="1:13" s="269" customFormat="1" ht="15.5" hidden="1" thickTop="1" thickBot="1" x14ac:dyDescent="0.4">
      <c r="A2265" s="287" t="s">
        <v>1701</v>
      </c>
      <c r="B2265" s="288" t="str">
        <f>VLOOKUP(A2265,Lists!B:C,2,FALSE)</f>
        <v>DZA003</v>
      </c>
      <c r="C2265" s="288" t="str">
        <f>VLOOKUP(A2265,Lists!B:D,3,FALSE)</f>
        <v>DZA</v>
      </c>
      <c r="D2265" s="289" t="s">
        <v>644</v>
      </c>
      <c r="E2265" s="289">
        <v>0</v>
      </c>
      <c r="F2265" s="289" t="s">
        <v>2149</v>
      </c>
      <c r="G2265" s="289" t="s">
        <v>731</v>
      </c>
      <c r="H2265" s="278">
        <f t="shared" si="70"/>
        <v>2</v>
      </c>
      <c r="I2265" s="252"/>
      <c r="J2265" s="289"/>
      <c r="K2265" s="278" t="str">
        <f t="shared" si="71"/>
        <v>DZA003Restriction of movement (impediments to freedom of movement and/or administrative restrictions)</v>
      </c>
      <c r="L2265" s="290">
        <v>43511</v>
      </c>
      <c r="M2265" s="290" t="s">
        <v>3248</v>
      </c>
    </row>
    <row r="2266" spans="1:13" s="269" customFormat="1" ht="15.5" hidden="1" thickTop="1" thickBot="1" x14ac:dyDescent="0.4">
      <c r="A2266" s="283" t="s">
        <v>1701</v>
      </c>
      <c r="B2266" s="284" t="str">
        <f>VLOOKUP(A2266,Lists!B:C,2,FALSE)</f>
        <v>DZA003</v>
      </c>
      <c r="C2266" s="284" t="str">
        <f>VLOOKUP(A2266,Lists!B:D,3,FALSE)</f>
        <v>DZA</v>
      </c>
      <c r="D2266" s="285" t="s">
        <v>645</v>
      </c>
      <c r="E2266" s="285">
        <v>0</v>
      </c>
      <c r="F2266" s="285" t="s">
        <v>2149</v>
      </c>
      <c r="G2266" s="285" t="s">
        <v>731</v>
      </c>
      <c r="H2266" s="278">
        <f t="shared" si="70"/>
        <v>2</v>
      </c>
      <c r="I2266" s="251"/>
      <c r="J2266" s="285"/>
      <c r="K2266" s="278" t="str">
        <f t="shared" si="71"/>
        <v>DZA003Interference into implementation of humanitarian activities</v>
      </c>
      <c r="L2266" s="286">
        <v>43511</v>
      </c>
      <c r="M2266" s="286" t="s">
        <v>3248</v>
      </c>
    </row>
    <row r="2267" spans="1:13" s="269" customFormat="1" ht="15.5" hidden="1" thickTop="1" thickBot="1" x14ac:dyDescent="0.4">
      <c r="A2267" s="287" t="s">
        <v>1701</v>
      </c>
      <c r="B2267" s="288" t="str">
        <f>VLOOKUP(A2267,Lists!B:C,2,FALSE)</f>
        <v>DZA003</v>
      </c>
      <c r="C2267" s="288" t="str">
        <f>VLOOKUP(A2267,Lists!B:D,3,FALSE)</f>
        <v>DZA</v>
      </c>
      <c r="D2267" s="289" t="s">
        <v>646</v>
      </c>
      <c r="E2267" s="289">
        <v>0</v>
      </c>
      <c r="F2267" s="289" t="s">
        <v>2149</v>
      </c>
      <c r="G2267" s="289" t="s">
        <v>731</v>
      </c>
      <c r="H2267" s="278">
        <f t="shared" si="70"/>
        <v>2</v>
      </c>
      <c r="I2267" s="252"/>
      <c r="J2267" s="289"/>
      <c r="K2267" s="278" t="str">
        <f t="shared" si="71"/>
        <v>DZA003Violence against personnel, facilities and assets</v>
      </c>
      <c r="L2267" s="290">
        <v>43511</v>
      </c>
      <c r="M2267" s="290" t="s">
        <v>3248</v>
      </c>
    </row>
    <row r="2268" spans="1:13" s="269" customFormat="1" ht="15.5" hidden="1" thickTop="1" thickBot="1" x14ac:dyDescent="0.4">
      <c r="A2268" s="283" t="s">
        <v>1701</v>
      </c>
      <c r="B2268" s="284" t="str">
        <f>VLOOKUP(A2268,Lists!B:C,2,FALSE)</f>
        <v>DZA003</v>
      </c>
      <c r="C2268" s="284" t="str">
        <f>VLOOKUP(A2268,Lists!B:D,3,FALSE)</f>
        <v>DZA</v>
      </c>
      <c r="D2268" s="285" t="s">
        <v>647</v>
      </c>
      <c r="E2268" s="285">
        <v>0</v>
      </c>
      <c r="F2268" s="285" t="s">
        <v>2149</v>
      </c>
      <c r="G2268" s="285" t="s">
        <v>731</v>
      </c>
      <c r="H2268" s="278">
        <f t="shared" si="70"/>
        <v>2</v>
      </c>
      <c r="I2268" s="251"/>
      <c r="J2268" s="285"/>
      <c r="K2268" s="278" t="str">
        <f t="shared" si="71"/>
        <v>DZA003Denial of existence of humanitarian needs or entitlements to assistance</v>
      </c>
      <c r="L2268" s="286">
        <v>43511</v>
      </c>
      <c r="M2268" s="286" t="s">
        <v>3248</v>
      </c>
    </row>
    <row r="2269" spans="1:13" s="269" customFormat="1" ht="15.5" hidden="1" thickTop="1" thickBot="1" x14ac:dyDescent="0.4">
      <c r="A2269" s="287" t="s">
        <v>1701</v>
      </c>
      <c r="B2269" s="288" t="str">
        <f>VLOOKUP(A2269,Lists!B:C,2,FALSE)</f>
        <v>DZA003</v>
      </c>
      <c r="C2269" s="288" t="str">
        <f>VLOOKUP(A2269,Lists!B:D,3,FALSE)</f>
        <v>DZA</v>
      </c>
      <c r="D2269" s="289" t="s">
        <v>648</v>
      </c>
      <c r="E2269" s="289">
        <v>0</v>
      </c>
      <c r="F2269" s="289" t="s">
        <v>2149</v>
      </c>
      <c r="G2269" s="289" t="s">
        <v>731</v>
      </c>
      <c r="H2269" s="278">
        <f t="shared" si="70"/>
        <v>2</v>
      </c>
      <c r="I2269" s="252"/>
      <c r="J2269" s="289"/>
      <c r="K2269" s="278" t="str">
        <f t="shared" si="71"/>
        <v>DZA003Restriction and obstruction of access to services and assistance</v>
      </c>
      <c r="L2269" s="290">
        <v>43511</v>
      </c>
      <c r="M2269" s="290" t="s">
        <v>3248</v>
      </c>
    </row>
    <row r="2270" spans="1:13" s="269" customFormat="1" ht="15.5" hidden="1" thickTop="1" thickBot="1" x14ac:dyDescent="0.4">
      <c r="A2270" s="283" t="s">
        <v>1701</v>
      </c>
      <c r="B2270" s="284" t="str">
        <f>VLOOKUP(A2270,Lists!B:C,2,FALSE)</f>
        <v>DZA003</v>
      </c>
      <c r="C2270" s="284" t="str">
        <f>VLOOKUP(A2270,Lists!B:D,3,FALSE)</f>
        <v>DZA</v>
      </c>
      <c r="D2270" s="285" t="s">
        <v>649</v>
      </c>
      <c r="E2270" s="285">
        <v>0</v>
      </c>
      <c r="F2270" s="285" t="s">
        <v>2149</v>
      </c>
      <c r="G2270" s="285" t="s">
        <v>731</v>
      </c>
      <c r="H2270" s="278">
        <f t="shared" si="70"/>
        <v>2</v>
      </c>
      <c r="I2270" s="251"/>
      <c r="J2270" s="285"/>
      <c r="K2270" s="278" t="str">
        <f t="shared" si="71"/>
        <v>DZA003Ongoing insecurity/hostilities affecting humanitarian assistance</v>
      </c>
      <c r="L2270" s="286">
        <v>43511</v>
      </c>
      <c r="M2270" s="286" t="s">
        <v>3248</v>
      </c>
    </row>
    <row r="2271" spans="1:13" s="269" customFormat="1" ht="15.5" hidden="1" thickTop="1" thickBot="1" x14ac:dyDescent="0.4">
      <c r="A2271" s="287" t="s">
        <v>1701</v>
      </c>
      <c r="B2271" s="288" t="str">
        <f>VLOOKUP(A2271,Lists!B:C,2,FALSE)</f>
        <v>DZA003</v>
      </c>
      <c r="C2271" s="288" t="str">
        <f>VLOOKUP(A2271,Lists!B:D,3,FALSE)</f>
        <v>DZA</v>
      </c>
      <c r="D2271" s="289" t="s">
        <v>650</v>
      </c>
      <c r="E2271" s="289">
        <v>0</v>
      </c>
      <c r="F2271" s="289" t="s">
        <v>2149</v>
      </c>
      <c r="G2271" s="289" t="s">
        <v>731</v>
      </c>
      <c r="H2271" s="278">
        <f t="shared" si="70"/>
        <v>2</v>
      </c>
      <c r="I2271" s="252"/>
      <c r="J2271" s="289"/>
      <c r="K2271" s="278" t="str">
        <f t="shared" si="71"/>
        <v xml:space="preserve">DZA003Presence of mines and improvised explosive devices </v>
      </c>
      <c r="L2271" s="290">
        <v>43511</v>
      </c>
      <c r="M2271" s="290" t="s">
        <v>3248</v>
      </c>
    </row>
    <row r="2272" spans="1:13" s="269" customFormat="1" ht="15.5" hidden="1" thickTop="1" thickBot="1" x14ac:dyDescent="0.4">
      <c r="A2272" s="283" t="s">
        <v>1701</v>
      </c>
      <c r="B2272" s="284" t="str">
        <f>VLOOKUP(A2272,Lists!B:C,2,FALSE)</f>
        <v>DZA003</v>
      </c>
      <c r="C2272" s="284" t="str">
        <f>VLOOKUP(A2272,Lists!B:D,3,FALSE)</f>
        <v>DZA</v>
      </c>
      <c r="D2272" s="285" t="s">
        <v>651</v>
      </c>
      <c r="E2272" s="285">
        <v>0</v>
      </c>
      <c r="F2272" s="285" t="s">
        <v>2149</v>
      </c>
      <c r="G2272" s="285" t="s">
        <v>731</v>
      </c>
      <c r="H2272" s="278">
        <f t="shared" si="70"/>
        <v>2</v>
      </c>
      <c r="I2272" s="251"/>
      <c r="J2272" s="285"/>
      <c r="K2272" s="278" t="str">
        <f t="shared" si="71"/>
        <v>DZA003Physical constraints in the environment (obstacles related to terrain, climate, lack of infrastructure, etc.)</v>
      </c>
      <c r="L2272" s="286">
        <v>43511</v>
      </c>
      <c r="M2272" s="286" t="s">
        <v>3248</v>
      </c>
    </row>
    <row r="2273" spans="1:13" s="269" customFormat="1" ht="15.5" hidden="1" thickTop="1" thickBot="1" x14ac:dyDescent="0.4">
      <c r="A2273" s="287" t="s">
        <v>3303</v>
      </c>
      <c r="B2273" s="288" t="e">
        <f>VLOOKUP(A2273,Lists!B:C,2,FALSE)</f>
        <v>#N/A</v>
      </c>
      <c r="C2273" s="288" t="e">
        <f>VLOOKUP(A2273,Lists!B:D,3,FALSE)</f>
        <v>#N/A</v>
      </c>
      <c r="D2273" s="289" t="s">
        <v>522</v>
      </c>
      <c r="E2273" s="289">
        <v>33263000</v>
      </c>
      <c r="F2273" s="289" t="s">
        <v>2296</v>
      </c>
      <c r="G2273" s="289" t="s">
        <v>731</v>
      </c>
      <c r="H2273" s="278">
        <f t="shared" si="70"/>
        <v>2</v>
      </c>
      <c r="I2273" s="252" t="s">
        <v>2297</v>
      </c>
      <c r="J2273" s="289" t="s">
        <v>2298</v>
      </c>
      <c r="K2273" s="278" t="e">
        <f t="shared" si="71"/>
        <v>#N/A</v>
      </c>
      <c r="L2273" s="290">
        <v>43511</v>
      </c>
      <c r="M2273" s="290" t="s">
        <v>3248</v>
      </c>
    </row>
    <row r="2274" spans="1:13" s="269" customFormat="1" ht="15.5" hidden="1" thickTop="1" thickBot="1" x14ac:dyDescent="0.4">
      <c r="A2274" s="283" t="s">
        <v>3303</v>
      </c>
      <c r="B2274" s="284" t="e">
        <f>VLOOKUP(A2274,Lists!B:C,2,FALSE)</f>
        <v>#N/A</v>
      </c>
      <c r="C2274" s="284" t="e">
        <f>VLOOKUP(A2274,Lists!B:D,3,FALSE)</f>
        <v>#N/A</v>
      </c>
      <c r="D2274" s="285" t="s">
        <v>660</v>
      </c>
      <c r="E2274" s="285">
        <v>2381000</v>
      </c>
      <c r="F2274" s="285" t="s">
        <v>1603</v>
      </c>
      <c r="G2274" s="285" t="s">
        <v>731</v>
      </c>
      <c r="H2274" s="278">
        <f t="shared" si="70"/>
        <v>2</v>
      </c>
      <c r="I2274" s="251" t="s">
        <v>2300</v>
      </c>
      <c r="J2274" s="285" t="s">
        <v>2332</v>
      </c>
      <c r="K2274" s="278" t="e">
        <f t="shared" si="71"/>
        <v>#N/A</v>
      </c>
      <c r="L2274" s="286">
        <v>43511</v>
      </c>
      <c r="M2274" s="286" t="s">
        <v>3248</v>
      </c>
    </row>
    <row r="2275" spans="1:13" s="269" customFormat="1" ht="15.5" hidden="1" thickTop="1" thickBot="1" x14ac:dyDescent="0.4">
      <c r="A2275" s="287" t="s">
        <v>3303</v>
      </c>
      <c r="B2275" s="288" t="e">
        <f>VLOOKUP(A2275,Lists!B:C,2,FALSE)</f>
        <v>#N/A</v>
      </c>
      <c r="C2275" s="288" t="e">
        <f>VLOOKUP(A2275,Lists!B:D,3,FALSE)</f>
        <v>#N/A</v>
      </c>
      <c r="D2275" s="289" t="s">
        <v>737</v>
      </c>
      <c r="E2275" s="289">
        <v>33263000</v>
      </c>
      <c r="F2275" s="289" t="s">
        <v>2296</v>
      </c>
      <c r="G2275" s="289" t="s">
        <v>731</v>
      </c>
      <c r="H2275" s="278">
        <f t="shared" si="70"/>
        <v>2</v>
      </c>
      <c r="I2275" s="252" t="s">
        <v>2297</v>
      </c>
      <c r="J2275" s="289" t="s">
        <v>2333</v>
      </c>
      <c r="K2275" s="278" t="e">
        <f t="shared" si="71"/>
        <v>#N/A</v>
      </c>
      <c r="L2275" s="290">
        <v>43511</v>
      </c>
      <c r="M2275" s="290" t="s">
        <v>3248</v>
      </c>
    </row>
    <row r="2276" spans="1:13" s="269" customFormat="1" ht="15.5" hidden="1" thickTop="1" thickBot="1" x14ac:dyDescent="0.4">
      <c r="A2276" s="283" t="s">
        <v>3303</v>
      </c>
      <c r="B2276" s="284" t="e">
        <f>VLOOKUP(A2276,Lists!B:C,2,FALSE)</f>
        <v>#N/A</v>
      </c>
      <c r="C2276" s="284" t="e">
        <f>VLOOKUP(A2276,Lists!B:D,3,FALSE)</f>
        <v>#N/A</v>
      </c>
      <c r="D2276" s="285" t="s">
        <v>533</v>
      </c>
      <c r="E2276" s="285">
        <v>173600</v>
      </c>
      <c r="F2276" s="285" t="s">
        <v>2314</v>
      </c>
      <c r="G2276" s="285" t="s">
        <v>731</v>
      </c>
      <c r="H2276" s="278">
        <f t="shared" si="70"/>
        <v>2</v>
      </c>
      <c r="I2276" s="251" t="s">
        <v>2316</v>
      </c>
      <c r="J2276" s="285" t="s">
        <v>2331</v>
      </c>
      <c r="K2276" s="278" t="e">
        <f t="shared" si="71"/>
        <v>#N/A</v>
      </c>
      <c r="L2276" s="286">
        <v>43511</v>
      </c>
      <c r="M2276" s="286" t="s">
        <v>3248</v>
      </c>
    </row>
    <row r="2277" spans="1:13" s="269" customFormat="1" ht="15.5" thickTop="1" thickBot="1" x14ac:dyDescent="0.4">
      <c r="A2277" s="287" t="s">
        <v>3303</v>
      </c>
      <c r="B2277" s="288" t="e">
        <f>VLOOKUP(A2277,Lists!B:C,2,FALSE)</f>
        <v>#N/A</v>
      </c>
      <c r="C2277" s="288" t="e">
        <f>VLOOKUP(A2277,Lists!B:D,3,FALSE)</f>
        <v>#N/A</v>
      </c>
      <c r="D2277" s="289" t="s">
        <v>666</v>
      </c>
      <c r="E2277" s="289">
        <v>182900</v>
      </c>
      <c r="F2277" s="289" t="s">
        <v>2314</v>
      </c>
      <c r="G2277" s="289" t="s">
        <v>731</v>
      </c>
      <c r="H2277" s="278">
        <f t="shared" si="70"/>
        <v>2</v>
      </c>
      <c r="I2277" s="252" t="s">
        <v>2316</v>
      </c>
      <c r="J2277" s="289" t="s">
        <v>2330</v>
      </c>
      <c r="K2277" s="278" t="e">
        <f t="shared" si="71"/>
        <v>#N/A</v>
      </c>
      <c r="L2277" s="290">
        <v>43511</v>
      </c>
      <c r="M2277" s="290" t="s">
        <v>3248</v>
      </c>
    </row>
    <row r="2278" spans="1:13" s="269" customFormat="1" ht="15.5" hidden="1" thickTop="1" thickBot="1" x14ac:dyDescent="0.4">
      <c r="A2278" s="283" t="s">
        <v>3303</v>
      </c>
      <c r="B2278" s="284" t="e">
        <f>VLOOKUP(A2278,Lists!B:C,2,FALSE)</f>
        <v>#N/A</v>
      </c>
      <c r="C2278" s="284" t="e">
        <f>VLOOKUP(A2278,Lists!B:D,3,FALSE)</f>
        <v>#N/A</v>
      </c>
      <c r="D2278" s="285" t="s">
        <v>5028</v>
      </c>
      <c r="E2278" s="285" t="s">
        <v>888</v>
      </c>
      <c r="F2278" s="285"/>
      <c r="G2278" s="285" t="s">
        <v>731</v>
      </c>
      <c r="H2278" s="278">
        <f t="shared" si="70"/>
        <v>2</v>
      </c>
      <c r="I2278" s="251"/>
      <c r="J2278" s="285"/>
      <c r="K2278" s="278" t="e">
        <f t="shared" si="71"/>
        <v>#N/A</v>
      </c>
      <c r="L2278" s="286">
        <v>43511</v>
      </c>
      <c r="M2278" s="286" t="s">
        <v>3248</v>
      </c>
    </row>
    <row r="2279" spans="1:13" s="269" customFormat="1" ht="15.5" hidden="1" thickTop="1" thickBot="1" x14ac:dyDescent="0.4">
      <c r="A2279" s="287" t="s">
        <v>3303</v>
      </c>
      <c r="B2279" s="288" t="e">
        <f>VLOOKUP(A2279,Lists!B:C,2,FALSE)</f>
        <v>#N/A</v>
      </c>
      <c r="C2279" s="288" t="e">
        <f>VLOOKUP(A2279,Lists!B:D,3,FALSE)</f>
        <v>#N/A</v>
      </c>
      <c r="D2279" s="289" t="s">
        <v>5027</v>
      </c>
      <c r="E2279" s="289" t="s">
        <v>888</v>
      </c>
      <c r="F2279" s="289"/>
      <c r="G2279" s="289" t="s">
        <v>731</v>
      </c>
      <c r="H2279" s="278">
        <f t="shared" si="70"/>
        <v>2</v>
      </c>
      <c r="I2279" s="252"/>
      <c r="J2279" s="289"/>
      <c r="K2279" s="278" t="e">
        <f t="shared" si="71"/>
        <v>#N/A</v>
      </c>
      <c r="L2279" s="290">
        <v>43511</v>
      </c>
      <c r="M2279" s="290" t="s">
        <v>3248</v>
      </c>
    </row>
    <row r="2280" spans="1:13" s="269" customFormat="1" ht="15.5" hidden="1" thickTop="1" thickBot="1" x14ac:dyDescent="0.4">
      <c r="A2280" s="283" t="s">
        <v>3303</v>
      </c>
      <c r="B2280" s="284" t="e">
        <f>VLOOKUP(A2280,Lists!B:C,2,FALSE)</f>
        <v>#N/A</v>
      </c>
      <c r="C2280" s="284" t="e">
        <f>VLOOKUP(A2280,Lists!B:D,3,FALSE)</f>
        <v>#N/A</v>
      </c>
      <c r="D2280" s="285" t="s">
        <v>5029</v>
      </c>
      <c r="E2280" s="285" t="s">
        <v>888</v>
      </c>
      <c r="F2280" s="285"/>
      <c r="G2280" s="285" t="s">
        <v>731</v>
      </c>
      <c r="H2280" s="278">
        <f t="shared" si="70"/>
        <v>2</v>
      </c>
      <c r="I2280" s="251"/>
      <c r="J2280" s="285"/>
      <c r="K2280" s="278" t="e">
        <f t="shared" si="71"/>
        <v>#N/A</v>
      </c>
      <c r="L2280" s="286">
        <v>43511</v>
      </c>
      <c r="M2280" s="286" t="s">
        <v>3248</v>
      </c>
    </row>
    <row r="2281" spans="1:13" s="269" customFormat="1" ht="15.5" hidden="1" thickTop="1" thickBot="1" x14ac:dyDescent="0.4">
      <c r="A2281" s="287" t="s">
        <v>3303</v>
      </c>
      <c r="B2281" s="288" t="e">
        <f>VLOOKUP(A2281,Lists!B:C,2,FALSE)</f>
        <v>#N/A</v>
      </c>
      <c r="C2281" s="288" t="e">
        <f>VLOOKUP(A2281,Lists!B:D,3,FALSE)</f>
        <v>#N/A</v>
      </c>
      <c r="D2281" s="289" t="s">
        <v>5115</v>
      </c>
      <c r="E2281" s="289" t="s">
        <v>888</v>
      </c>
      <c r="F2281" s="289"/>
      <c r="G2281" s="289" t="s">
        <v>731</v>
      </c>
      <c r="H2281" s="278">
        <f t="shared" si="70"/>
        <v>2</v>
      </c>
      <c r="I2281" s="252"/>
      <c r="J2281" s="289"/>
      <c r="K2281" s="278" t="e">
        <f t="shared" si="71"/>
        <v>#N/A</v>
      </c>
      <c r="L2281" s="290">
        <v>43511</v>
      </c>
      <c r="M2281" s="290" t="s">
        <v>3248</v>
      </c>
    </row>
    <row r="2282" spans="1:13" s="269" customFormat="1" ht="15.5" hidden="1" thickTop="1" thickBot="1" x14ac:dyDescent="0.4">
      <c r="A2282" s="283" t="s">
        <v>3303</v>
      </c>
      <c r="B2282" s="284" t="e">
        <f>VLOOKUP(A2282,Lists!B:C,2,FALSE)</f>
        <v>#N/A</v>
      </c>
      <c r="C2282" s="284" t="e">
        <f>VLOOKUP(A2282,Lists!B:D,3,FALSE)</f>
        <v>#N/A</v>
      </c>
      <c r="D2282" s="285" t="s">
        <v>5108</v>
      </c>
      <c r="E2282" s="285">
        <v>0</v>
      </c>
      <c r="F2282" s="285"/>
      <c r="G2282" s="285" t="s">
        <v>731</v>
      </c>
      <c r="H2282" s="278">
        <f t="shared" si="70"/>
        <v>2</v>
      </c>
      <c r="I2282" s="251"/>
      <c r="J2282" s="285"/>
      <c r="K2282" s="278" t="e">
        <f t="shared" si="71"/>
        <v>#N/A</v>
      </c>
      <c r="L2282" s="286">
        <v>43511</v>
      </c>
      <c r="M2282" s="286" t="s">
        <v>3248</v>
      </c>
    </row>
    <row r="2283" spans="1:13" s="269" customFormat="1" ht="15.5" hidden="1" thickTop="1" thickBot="1" x14ac:dyDescent="0.4">
      <c r="A2283" s="287" t="s">
        <v>3303</v>
      </c>
      <c r="B2283" s="288" t="e">
        <f>VLOOKUP(A2283,Lists!B:C,2,FALSE)</f>
        <v>#N/A</v>
      </c>
      <c r="C2283" s="288" t="e">
        <f>VLOOKUP(A2283,Lists!B:D,3,FALSE)</f>
        <v>#N/A</v>
      </c>
      <c r="D2283" s="289" t="s">
        <v>5109</v>
      </c>
      <c r="E2283" s="289">
        <v>0</v>
      </c>
      <c r="F2283" s="289"/>
      <c r="G2283" s="289" t="s">
        <v>731</v>
      </c>
      <c r="H2283" s="278">
        <f t="shared" si="70"/>
        <v>2</v>
      </c>
      <c r="I2283" s="252"/>
      <c r="J2283" s="289"/>
      <c r="K2283" s="278" t="e">
        <f t="shared" si="71"/>
        <v>#N/A</v>
      </c>
      <c r="L2283" s="290">
        <v>43511</v>
      </c>
      <c r="M2283" s="290" t="s">
        <v>3248</v>
      </c>
    </row>
    <row r="2284" spans="1:13" s="269" customFormat="1" ht="15.5" hidden="1" thickTop="1" thickBot="1" x14ac:dyDescent="0.4">
      <c r="A2284" s="283" t="s">
        <v>3303</v>
      </c>
      <c r="B2284" s="284" t="e">
        <f>VLOOKUP(A2284,Lists!B:C,2,FALSE)</f>
        <v>#N/A</v>
      </c>
      <c r="C2284" s="284" t="e">
        <f>VLOOKUP(A2284,Lists!B:D,3,FALSE)</f>
        <v>#N/A</v>
      </c>
      <c r="D2284" s="285" t="s">
        <v>742</v>
      </c>
      <c r="E2284" s="285" t="s">
        <v>888</v>
      </c>
      <c r="F2284" s="285"/>
      <c r="G2284" s="285" t="s">
        <v>731</v>
      </c>
      <c r="H2284" s="278">
        <f t="shared" si="70"/>
        <v>2</v>
      </c>
      <c r="I2284" s="251"/>
      <c r="J2284" s="285"/>
      <c r="K2284" s="278" t="e">
        <f t="shared" si="71"/>
        <v>#N/A</v>
      </c>
      <c r="L2284" s="286">
        <v>43511</v>
      </c>
      <c r="M2284" s="286" t="s">
        <v>3248</v>
      </c>
    </row>
    <row r="2285" spans="1:13" s="269" customFormat="1" ht="15.5" hidden="1" thickTop="1" thickBot="1" x14ac:dyDescent="0.4">
      <c r="A2285" s="287" t="s">
        <v>3303</v>
      </c>
      <c r="B2285" s="288" t="e">
        <f>VLOOKUP(A2285,Lists!B:C,2,FALSE)</f>
        <v>#N/A</v>
      </c>
      <c r="C2285" s="288" t="e">
        <f>VLOOKUP(A2285,Lists!B:D,3,FALSE)</f>
        <v>#N/A</v>
      </c>
      <c r="D2285" s="289" t="s">
        <v>752</v>
      </c>
      <c r="E2285" s="289">
        <v>173600</v>
      </c>
      <c r="F2285" s="289" t="s">
        <v>2314</v>
      </c>
      <c r="G2285" s="289" t="s">
        <v>731</v>
      </c>
      <c r="H2285" s="278">
        <f t="shared" si="70"/>
        <v>2</v>
      </c>
      <c r="I2285" s="252" t="s">
        <v>2316</v>
      </c>
      <c r="J2285" s="289" t="s">
        <v>2325</v>
      </c>
      <c r="K2285" s="278" t="e">
        <f t="shared" si="71"/>
        <v>#N/A</v>
      </c>
      <c r="L2285" s="290">
        <v>43511</v>
      </c>
      <c r="M2285" s="290" t="s">
        <v>3248</v>
      </c>
    </row>
    <row r="2286" spans="1:13" s="269" customFormat="1" ht="15.5" hidden="1" thickTop="1" thickBot="1" x14ac:dyDescent="0.4">
      <c r="A2286" s="283" t="s">
        <v>3303</v>
      </c>
      <c r="B2286" s="284" t="e">
        <f>VLOOKUP(A2286,Lists!B:C,2,FALSE)</f>
        <v>#N/A</v>
      </c>
      <c r="C2286" s="284" t="e">
        <f>VLOOKUP(A2286,Lists!B:D,3,FALSE)</f>
        <v>#N/A</v>
      </c>
      <c r="D2286" s="285" t="s">
        <v>5110</v>
      </c>
      <c r="E2286" s="285">
        <v>0</v>
      </c>
      <c r="F2286" s="285" t="s">
        <v>2327</v>
      </c>
      <c r="G2286" s="285" t="s">
        <v>731</v>
      </c>
      <c r="H2286" s="278">
        <f t="shared" si="70"/>
        <v>2</v>
      </c>
      <c r="I2286" s="251" t="s">
        <v>2326</v>
      </c>
      <c r="J2286" s="285" t="s">
        <v>2322</v>
      </c>
      <c r="K2286" s="278" t="e">
        <f t="shared" si="71"/>
        <v>#N/A</v>
      </c>
      <c r="L2286" s="286">
        <v>43511</v>
      </c>
      <c r="M2286" s="286" t="s">
        <v>3248</v>
      </c>
    </row>
    <row r="2287" spans="1:13" s="269" customFormat="1" ht="15.5" hidden="1" thickTop="1" thickBot="1" x14ac:dyDescent="0.4">
      <c r="A2287" s="287" t="s">
        <v>3303</v>
      </c>
      <c r="B2287" s="288" t="e">
        <f>VLOOKUP(A2287,Lists!B:C,2,FALSE)</f>
        <v>#N/A</v>
      </c>
      <c r="C2287" s="288" t="e">
        <f>VLOOKUP(A2287,Lists!B:D,3,FALSE)</f>
        <v>#N/A</v>
      </c>
      <c r="D2287" s="289" t="s">
        <v>5111</v>
      </c>
      <c r="E2287" s="289">
        <v>83600</v>
      </c>
      <c r="F2287" s="289" t="s">
        <v>2327</v>
      </c>
      <c r="G2287" s="289" t="s">
        <v>731</v>
      </c>
      <c r="H2287" s="278">
        <f t="shared" si="70"/>
        <v>2</v>
      </c>
      <c r="I2287" s="252" t="s">
        <v>2326</v>
      </c>
      <c r="J2287" s="289" t="s">
        <v>2322</v>
      </c>
      <c r="K2287" s="278" t="e">
        <f t="shared" si="71"/>
        <v>#N/A</v>
      </c>
      <c r="L2287" s="290">
        <v>43511</v>
      </c>
      <c r="M2287" s="290" t="s">
        <v>3248</v>
      </c>
    </row>
    <row r="2288" spans="1:13" s="269" customFormat="1" ht="15.5" hidden="1" thickTop="1" thickBot="1" x14ac:dyDescent="0.4">
      <c r="A2288" s="283" t="s">
        <v>3303</v>
      </c>
      <c r="B2288" s="284" t="e">
        <f>VLOOKUP(A2288,Lists!B:C,2,FALSE)</f>
        <v>#N/A</v>
      </c>
      <c r="C2288" s="284" t="e">
        <f>VLOOKUP(A2288,Lists!B:D,3,FALSE)</f>
        <v>#N/A</v>
      </c>
      <c r="D2288" s="285" t="s">
        <v>5112</v>
      </c>
      <c r="E2288" s="285">
        <v>90000</v>
      </c>
      <c r="F2288" s="285" t="s">
        <v>2327</v>
      </c>
      <c r="G2288" s="285" t="s">
        <v>731</v>
      </c>
      <c r="H2288" s="278">
        <f t="shared" si="70"/>
        <v>2</v>
      </c>
      <c r="I2288" s="251" t="s">
        <v>2326</v>
      </c>
      <c r="J2288" s="285" t="s">
        <v>2322</v>
      </c>
      <c r="K2288" s="278" t="e">
        <f t="shared" si="71"/>
        <v>#N/A</v>
      </c>
      <c r="L2288" s="286">
        <v>43511</v>
      </c>
      <c r="M2288" s="286" t="s">
        <v>3248</v>
      </c>
    </row>
    <row r="2289" spans="1:13" s="269" customFormat="1" ht="15.5" hidden="1" thickTop="1" thickBot="1" x14ac:dyDescent="0.4">
      <c r="A2289" s="287" t="s">
        <v>3303</v>
      </c>
      <c r="B2289" s="288" t="e">
        <f>VLOOKUP(A2289,Lists!B:C,2,FALSE)</f>
        <v>#N/A</v>
      </c>
      <c r="C2289" s="288" t="e">
        <f>VLOOKUP(A2289,Lists!B:D,3,FALSE)</f>
        <v>#N/A</v>
      </c>
      <c r="D2289" s="289" t="s">
        <v>5113</v>
      </c>
      <c r="E2289" s="289">
        <v>0</v>
      </c>
      <c r="F2289" s="289" t="s">
        <v>2327</v>
      </c>
      <c r="G2289" s="289" t="s">
        <v>731</v>
      </c>
      <c r="H2289" s="278">
        <f t="shared" si="70"/>
        <v>2</v>
      </c>
      <c r="I2289" s="252" t="s">
        <v>2326</v>
      </c>
      <c r="J2289" s="289" t="s">
        <v>2322</v>
      </c>
      <c r="K2289" s="278" t="e">
        <f t="shared" si="71"/>
        <v>#N/A</v>
      </c>
      <c r="L2289" s="290">
        <v>43511</v>
      </c>
      <c r="M2289" s="290" t="s">
        <v>3248</v>
      </c>
    </row>
    <row r="2290" spans="1:13" s="269" customFormat="1" ht="15.5" hidden="1" thickTop="1" thickBot="1" x14ac:dyDescent="0.4">
      <c r="A2290" s="283" t="s">
        <v>3303</v>
      </c>
      <c r="B2290" s="284" t="e">
        <f>VLOOKUP(A2290,Lists!B:C,2,FALSE)</f>
        <v>#N/A</v>
      </c>
      <c r="C2290" s="284" t="e">
        <f>VLOOKUP(A2290,Lists!B:D,3,FALSE)</f>
        <v>#N/A</v>
      </c>
      <c r="D2290" s="285" t="s">
        <v>5114</v>
      </c>
      <c r="E2290" s="285">
        <v>0</v>
      </c>
      <c r="F2290" s="285" t="s">
        <v>2327</v>
      </c>
      <c r="G2290" s="285" t="s">
        <v>731</v>
      </c>
      <c r="H2290" s="278">
        <f t="shared" si="70"/>
        <v>2</v>
      </c>
      <c r="I2290" s="251" t="s">
        <v>2326</v>
      </c>
      <c r="J2290" s="285" t="s">
        <v>2322</v>
      </c>
      <c r="K2290" s="278" t="e">
        <f t="shared" si="71"/>
        <v>#N/A</v>
      </c>
      <c r="L2290" s="286">
        <v>43511</v>
      </c>
      <c r="M2290" s="286" t="s">
        <v>3248</v>
      </c>
    </row>
    <row r="2291" spans="1:13" s="269" customFormat="1" ht="15.5" hidden="1" thickTop="1" thickBot="1" x14ac:dyDescent="0.4">
      <c r="A2291" s="287" t="s">
        <v>3303</v>
      </c>
      <c r="B2291" s="288" t="e">
        <f>VLOOKUP(A2291,Lists!B:C,2,FALSE)</f>
        <v>#N/A</v>
      </c>
      <c r="C2291" s="288" t="e">
        <f>VLOOKUP(A2291,Lists!B:D,3,FALSE)</f>
        <v>#N/A</v>
      </c>
      <c r="D2291" s="289" t="s">
        <v>688</v>
      </c>
      <c r="E2291" s="289">
        <v>2</v>
      </c>
      <c r="F2291" s="289"/>
      <c r="G2291" s="289" t="s">
        <v>731</v>
      </c>
      <c r="H2291" s="278">
        <f t="shared" si="70"/>
        <v>2</v>
      </c>
      <c r="I2291" s="252"/>
      <c r="J2291" s="289" t="s">
        <v>2328</v>
      </c>
      <c r="K2291" s="278" t="e">
        <f t="shared" si="71"/>
        <v>#N/A</v>
      </c>
      <c r="L2291" s="290">
        <v>43511</v>
      </c>
      <c r="M2291" s="290" t="s">
        <v>3248</v>
      </c>
    </row>
    <row r="2292" spans="1:13" s="269" customFormat="1" ht="15.5" hidden="1" thickTop="1" thickBot="1" x14ac:dyDescent="0.4">
      <c r="A2292" s="283" t="s">
        <v>3303</v>
      </c>
      <c r="B2292" s="284" t="e">
        <f>VLOOKUP(A2292,Lists!B:C,2,FALSE)</f>
        <v>#N/A</v>
      </c>
      <c r="C2292" s="284" t="e">
        <f>VLOOKUP(A2292,Lists!B:D,3,FALSE)</f>
        <v>#N/A</v>
      </c>
      <c r="D2292" s="285" t="s">
        <v>691</v>
      </c>
      <c r="E2292" s="285" t="s">
        <v>888</v>
      </c>
      <c r="F2292" s="285"/>
      <c r="G2292" s="285" t="s">
        <v>731</v>
      </c>
      <c r="H2292" s="278">
        <f t="shared" si="70"/>
        <v>2</v>
      </c>
      <c r="I2292" s="251"/>
      <c r="J2292" s="285" t="s">
        <v>2329</v>
      </c>
      <c r="K2292" s="278" t="e">
        <f t="shared" si="71"/>
        <v>#N/A</v>
      </c>
      <c r="L2292" s="286">
        <v>43511</v>
      </c>
      <c r="M2292" s="286" t="s">
        <v>3248</v>
      </c>
    </row>
    <row r="2293" spans="1:13" s="269" customFormat="1" ht="15.5" hidden="1" thickTop="1" thickBot="1" x14ac:dyDescent="0.4">
      <c r="A2293" s="287" t="s">
        <v>3303</v>
      </c>
      <c r="B2293" s="288" t="e">
        <f>VLOOKUP(A2293,Lists!B:C,2,FALSE)</f>
        <v>#N/A</v>
      </c>
      <c r="C2293" s="288" t="e">
        <f>VLOOKUP(A2293,Lists!B:D,3,FALSE)</f>
        <v>#N/A</v>
      </c>
      <c r="D2293" s="289" t="s">
        <v>692</v>
      </c>
      <c r="E2293" s="289" t="s">
        <v>888</v>
      </c>
      <c r="F2293" s="289"/>
      <c r="G2293" s="289" t="s">
        <v>731</v>
      </c>
      <c r="H2293" s="278">
        <f t="shared" si="70"/>
        <v>2</v>
      </c>
      <c r="I2293" s="252"/>
      <c r="J2293" s="289" t="s">
        <v>2329</v>
      </c>
      <c r="K2293" s="278" t="e">
        <f t="shared" si="71"/>
        <v>#N/A</v>
      </c>
      <c r="L2293" s="290">
        <v>43511</v>
      </c>
      <c r="M2293" s="290" t="s">
        <v>3248</v>
      </c>
    </row>
    <row r="2294" spans="1:13" s="269" customFormat="1" ht="15.5" hidden="1" thickTop="1" thickBot="1" x14ac:dyDescent="0.4">
      <c r="A2294" s="283" t="s">
        <v>3303</v>
      </c>
      <c r="B2294" s="284" t="e">
        <f>VLOOKUP(A2294,Lists!B:C,2,FALSE)</f>
        <v>#N/A</v>
      </c>
      <c r="C2294" s="284" t="e">
        <f>VLOOKUP(A2294,Lists!B:D,3,FALSE)</f>
        <v>#N/A</v>
      </c>
      <c r="D2294" s="285" t="s">
        <v>643</v>
      </c>
      <c r="E2294" s="285">
        <v>0</v>
      </c>
      <c r="F2294" s="285" t="s">
        <v>2149</v>
      </c>
      <c r="G2294" s="285" t="s">
        <v>731</v>
      </c>
      <c r="H2294" s="278">
        <f t="shared" si="70"/>
        <v>2</v>
      </c>
      <c r="I2294" s="251"/>
      <c r="J2294" s="285"/>
      <c r="K2294" s="278" t="e">
        <f t="shared" si="71"/>
        <v>#N/A</v>
      </c>
      <c r="L2294" s="286">
        <v>43511</v>
      </c>
      <c r="M2294" s="286" t="s">
        <v>3248</v>
      </c>
    </row>
    <row r="2295" spans="1:13" s="269" customFormat="1" ht="15.5" hidden="1" thickTop="1" thickBot="1" x14ac:dyDescent="0.4">
      <c r="A2295" s="287" t="s">
        <v>3303</v>
      </c>
      <c r="B2295" s="288" t="e">
        <f>VLOOKUP(A2295,Lists!B:C,2,FALSE)</f>
        <v>#N/A</v>
      </c>
      <c r="C2295" s="288" t="e">
        <f>VLOOKUP(A2295,Lists!B:D,3,FALSE)</f>
        <v>#N/A</v>
      </c>
      <c r="D2295" s="289" t="s">
        <v>644</v>
      </c>
      <c r="E2295" s="289">
        <v>0</v>
      </c>
      <c r="F2295" s="289" t="s">
        <v>2149</v>
      </c>
      <c r="G2295" s="289" t="s">
        <v>731</v>
      </c>
      <c r="H2295" s="278">
        <f t="shared" si="70"/>
        <v>2</v>
      </c>
      <c r="I2295" s="252"/>
      <c r="J2295" s="289"/>
      <c r="K2295" s="278" t="e">
        <f t="shared" si="71"/>
        <v>#N/A</v>
      </c>
      <c r="L2295" s="290">
        <v>43511</v>
      </c>
      <c r="M2295" s="290" t="s">
        <v>3248</v>
      </c>
    </row>
    <row r="2296" spans="1:13" s="269" customFormat="1" ht="15.5" hidden="1" thickTop="1" thickBot="1" x14ac:dyDescent="0.4">
      <c r="A2296" s="283" t="s">
        <v>3303</v>
      </c>
      <c r="B2296" s="284" t="e">
        <f>VLOOKUP(A2296,Lists!B:C,2,FALSE)</f>
        <v>#N/A</v>
      </c>
      <c r="C2296" s="284" t="e">
        <f>VLOOKUP(A2296,Lists!B:D,3,FALSE)</f>
        <v>#N/A</v>
      </c>
      <c r="D2296" s="285" t="s">
        <v>645</v>
      </c>
      <c r="E2296" s="285">
        <v>0</v>
      </c>
      <c r="F2296" s="285" t="s">
        <v>2149</v>
      </c>
      <c r="G2296" s="285" t="s">
        <v>731</v>
      </c>
      <c r="H2296" s="278">
        <f t="shared" si="70"/>
        <v>2</v>
      </c>
      <c r="I2296" s="251"/>
      <c r="J2296" s="285"/>
      <c r="K2296" s="278" t="e">
        <f t="shared" si="71"/>
        <v>#N/A</v>
      </c>
      <c r="L2296" s="286">
        <v>43511</v>
      </c>
      <c r="M2296" s="286" t="s">
        <v>3248</v>
      </c>
    </row>
    <row r="2297" spans="1:13" s="269" customFormat="1" ht="15.5" hidden="1" thickTop="1" thickBot="1" x14ac:dyDescent="0.4">
      <c r="A2297" s="287" t="s">
        <v>3303</v>
      </c>
      <c r="B2297" s="288" t="e">
        <f>VLOOKUP(A2297,Lists!B:C,2,FALSE)</f>
        <v>#N/A</v>
      </c>
      <c r="C2297" s="288" t="e">
        <f>VLOOKUP(A2297,Lists!B:D,3,FALSE)</f>
        <v>#N/A</v>
      </c>
      <c r="D2297" s="289" t="s">
        <v>646</v>
      </c>
      <c r="E2297" s="289">
        <v>0</v>
      </c>
      <c r="F2297" s="289" t="s">
        <v>2149</v>
      </c>
      <c r="G2297" s="289" t="s">
        <v>731</v>
      </c>
      <c r="H2297" s="278">
        <f t="shared" si="70"/>
        <v>2</v>
      </c>
      <c r="I2297" s="252"/>
      <c r="J2297" s="289"/>
      <c r="K2297" s="278" t="e">
        <f t="shared" si="71"/>
        <v>#N/A</v>
      </c>
      <c r="L2297" s="290">
        <v>43511</v>
      </c>
      <c r="M2297" s="290" t="s">
        <v>3248</v>
      </c>
    </row>
    <row r="2298" spans="1:13" s="269" customFormat="1" ht="15.5" hidden="1" thickTop="1" thickBot="1" x14ac:dyDescent="0.4">
      <c r="A2298" s="283" t="s">
        <v>3303</v>
      </c>
      <c r="B2298" s="284" t="e">
        <f>VLOOKUP(A2298,Lists!B:C,2,FALSE)</f>
        <v>#N/A</v>
      </c>
      <c r="C2298" s="284" t="e">
        <f>VLOOKUP(A2298,Lists!B:D,3,FALSE)</f>
        <v>#N/A</v>
      </c>
      <c r="D2298" s="285" t="s">
        <v>647</v>
      </c>
      <c r="E2298" s="285">
        <v>0</v>
      </c>
      <c r="F2298" s="285" t="s">
        <v>2149</v>
      </c>
      <c r="G2298" s="285" t="s">
        <v>731</v>
      </c>
      <c r="H2298" s="278">
        <f t="shared" si="70"/>
        <v>2</v>
      </c>
      <c r="I2298" s="251"/>
      <c r="J2298" s="285"/>
      <c r="K2298" s="278" t="e">
        <f t="shared" si="71"/>
        <v>#N/A</v>
      </c>
      <c r="L2298" s="286">
        <v>43511</v>
      </c>
      <c r="M2298" s="286" t="s">
        <v>3248</v>
      </c>
    </row>
    <row r="2299" spans="1:13" s="269" customFormat="1" ht="15.5" hidden="1" thickTop="1" thickBot="1" x14ac:dyDescent="0.4">
      <c r="A2299" s="287" t="s">
        <v>3303</v>
      </c>
      <c r="B2299" s="288" t="e">
        <f>VLOOKUP(A2299,Lists!B:C,2,FALSE)</f>
        <v>#N/A</v>
      </c>
      <c r="C2299" s="288" t="e">
        <f>VLOOKUP(A2299,Lists!B:D,3,FALSE)</f>
        <v>#N/A</v>
      </c>
      <c r="D2299" s="289" t="s">
        <v>648</v>
      </c>
      <c r="E2299" s="289">
        <v>0</v>
      </c>
      <c r="F2299" s="289" t="s">
        <v>2149</v>
      </c>
      <c r="G2299" s="289" t="s">
        <v>731</v>
      </c>
      <c r="H2299" s="278">
        <f t="shared" si="70"/>
        <v>2</v>
      </c>
      <c r="I2299" s="252"/>
      <c r="J2299" s="289"/>
      <c r="K2299" s="278" t="e">
        <f t="shared" si="71"/>
        <v>#N/A</v>
      </c>
      <c r="L2299" s="290">
        <v>43511</v>
      </c>
      <c r="M2299" s="290" t="s">
        <v>3248</v>
      </c>
    </row>
    <row r="2300" spans="1:13" s="269" customFormat="1" ht="15.5" hidden="1" thickTop="1" thickBot="1" x14ac:dyDescent="0.4">
      <c r="A2300" s="283" t="s">
        <v>3303</v>
      </c>
      <c r="B2300" s="284" t="e">
        <f>VLOOKUP(A2300,Lists!B:C,2,FALSE)</f>
        <v>#N/A</v>
      </c>
      <c r="C2300" s="284" t="e">
        <f>VLOOKUP(A2300,Lists!B:D,3,FALSE)</f>
        <v>#N/A</v>
      </c>
      <c r="D2300" s="285" t="s">
        <v>649</v>
      </c>
      <c r="E2300" s="285">
        <v>0</v>
      </c>
      <c r="F2300" s="285" t="s">
        <v>2149</v>
      </c>
      <c r="G2300" s="285" t="s">
        <v>731</v>
      </c>
      <c r="H2300" s="278">
        <f t="shared" si="70"/>
        <v>2</v>
      </c>
      <c r="I2300" s="251"/>
      <c r="J2300" s="285"/>
      <c r="K2300" s="278" t="e">
        <f t="shared" si="71"/>
        <v>#N/A</v>
      </c>
      <c r="L2300" s="286">
        <v>43511</v>
      </c>
      <c r="M2300" s="286" t="s">
        <v>3248</v>
      </c>
    </row>
    <row r="2301" spans="1:13" s="269" customFormat="1" ht="15.5" hidden="1" thickTop="1" thickBot="1" x14ac:dyDescent="0.4">
      <c r="A2301" s="287" t="s">
        <v>3303</v>
      </c>
      <c r="B2301" s="288" t="e">
        <f>VLOOKUP(A2301,Lists!B:C,2,FALSE)</f>
        <v>#N/A</v>
      </c>
      <c r="C2301" s="288" t="e">
        <f>VLOOKUP(A2301,Lists!B:D,3,FALSE)</f>
        <v>#N/A</v>
      </c>
      <c r="D2301" s="289" t="s">
        <v>650</v>
      </c>
      <c r="E2301" s="289">
        <v>0</v>
      </c>
      <c r="F2301" s="289" t="s">
        <v>2149</v>
      </c>
      <c r="G2301" s="289" t="s">
        <v>731</v>
      </c>
      <c r="H2301" s="278">
        <f t="shared" si="70"/>
        <v>2</v>
      </c>
      <c r="I2301" s="252"/>
      <c r="J2301" s="289"/>
      <c r="K2301" s="278" t="e">
        <f t="shared" si="71"/>
        <v>#N/A</v>
      </c>
      <c r="L2301" s="290">
        <v>43511</v>
      </c>
      <c r="M2301" s="290" t="s">
        <v>3248</v>
      </c>
    </row>
    <row r="2302" spans="1:13" s="269" customFormat="1" ht="15.5" hidden="1" thickTop="1" thickBot="1" x14ac:dyDescent="0.4">
      <c r="A2302" s="283" t="s">
        <v>3303</v>
      </c>
      <c r="B2302" s="284" t="e">
        <f>VLOOKUP(A2302,Lists!B:C,2,FALSE)</f>
        <v>#N/A</v>
      </c>
      <c r="C2302" s="284" t="e">
        <f>VLOOKUP(A2302,Lists!B:D,3,FALSE)</f>
        <v>#N/A</v>
      </c>
      <c r="D2302" s="285" t="s">
        <v>651</v>
      </c>
      <c r="E2302" s="285">
        <v>0</v>
      </c>
      <c r="F2302" s="285" t="s">
        <v>2149</v>
      </c>
      <c r="G2302" s="285" t="s">
        <v>731</v>
      </c>
      <c r="H2302" s="278">
        <f t="shared" si="70"/>
        <v>2</v>
      </c>
      <c r="I2302" s="251"/>
      <c r="J2302" s="285"/>
      <c r="K2302" s="278" t="e">
        <f t="shared" si="71"/>
        <v>#N/A</v>
      </c>
      <c r="L2302" s="286">
        <v>43511</v>
      </c>
      <c r="M2302" s="286" t="s">
        <v>3248</v>
      </c>
    </row>
    <row r="2303" spans="1:13" s="269" customFormat="1" ht="15.5" hidden="1" thickTop="1" thickBot="1" x14ac:dyDescent="0.4">
      <c r="A2303" s="287" t="s">
        <v>1271</v>
      </c>
      <c r="B2303" s="288" t="str">
        <f>VLOOKUP(A2303,Lists!B:C,2,FALSE)</f>
        <v>BFA002</v>
      </c>
      <c r="C2303" s="288" t="str">
        <f>VLOOKUP(A2303,Lists!B:D,3,FALSE)</f>
        <v>BFA</v>
      </c>
      <c r="D2303" s="289" t="s">
        <v>522</v>
      </c>
      <c r="E2303" s="289">
        <v>21508000</v>
      </c>
      <c r="F2303" s="289" t="s">
        <v>2336</v>
      </c>
      <c r="G2303" s="289" t="s">
        <v>731</v>
      </c>
      <c r="H2303" s="278">
        <f t="shared" si="70"/>
        <v>2</v>
      </c>
      <c r="I2303" s="252"/>
      <c r="J2303" s="289"/>
      <c r="K2303" s="278" t="str">
        <f t="shared" si="71"/>
        <v>BFA002Total population</v>
      </c>
      <c r="L2303" s="290">
        <v>43511</v>
      </c>
      <c r="M2303" s="290" t="s">
        <v>3248</v>
      </c>
    </row>
    <row r="2304" spans="1:13" s="269" customFormat="1" ht="15.5" hidden="1" thickTop="1" thickBot="1" x14ac:dyDescent="0.4">
      <c r="A2304" s="283" t="s">
        <v>1271</v>
      </c>
      <c r="B2304" s="284" t="str">
        <f>VLOOKUP(A2304,Lists!B:C,2,FALSE)</f>
        <v>BFA002</v>
      </c>
      <c r="C2304" s="284" t="str">
        <f>VLOOKUP(A2304,Lists!B:D,3,FALSE)</f>
        <v>BFA</v>
      </c>
      <c r="D2304" s="285" t="s">
        <v>660</v>
      </c>
      <c r="E2304" s="285">
        <v>141300</v>
      </c>
      <c r="F2304" s="285" t="s">
        <v>2334</v>
      </c>
      <c r="G2304" s="285" t="s">
        <v>731</v>
      </c>
      <c r="H2304" s="278">
        <f t="shared" si="70"/>
        <v>2</v>
      </c>
      <c r="I2304" s="251"/>
      <c r="J2304" s="285"/>
      <c r="K2304" s="278" t="str">
        <f t="shared" si="71"/>
        <v>BFA002Landmass affected</v>
      </c>
      <c r="L2304" s="286">
        <v>43511</v>
      </c>
      <c r="M2304" s="286" t="s">
        <v>3248</v>
      </c>
    </row>
    <row r="2305" spans="1:13" s="269" customFormat="1" ht="15.5" hidden="1" thickTop="1" thickBot="1" x14ac:dyDescent="0.4">
      <c r="A2305" s="287" t="s">
        <v>1271</v>
      </c>
      <c r="B2305" s="288" t="str">
        <f>VLOOKUP(A2305,Lists!B:C,2,FALSE)</f>
        <v>BFA002</v>
      </c>
      <c r="C2305" s="288" t="str">
        <f>VLOOKUP(A2305,Lists!B:D,3,FALSE)</f>
        <v>BFA</v>
      </c>
      <c r="D2305" s="289" t="s">
        <v>737</v>
      </c>
      <c r="E2305" s="289">
        <v>21508000</v>
      </c>
      <c r="F2305" s="289" t="s">
        <v>2335</v>
      </c>
      <c r="G2305" s="289" t="s">
        <v>731</v>
      </c>
      <c r="H2305" s="278">
        <f t="shared" si="70"/>
        <v>2</v>
      </c>
      <c r="I2305" s="252"/>
      <c r="J2305" s="289"/>
      <c r="K2305" s="278" t="str">
        <f t="shared" si="71"/>
        <v>BFA002People exposed</v>
      </c>
      <c r="L2305" s="290">
        <v>43511</v>
      </c>
      <c r="M2305" s="290" t="s">
        <v>3248</v>
      </c>
    </row>
    <row r="2306" spans="1:13" s="269" customFormat="1" ht="15.5" hidden="1" thickTop="1" thickBot="1" x14ac:dyDescent="0.4">
      <c r="A2306" s="283" t="s">
        <v>1271</v>
      </c>
      <c r="B2306" s="284" t="str">
        <f>VLOOKUP(A2306,Lists!B:C,2,FALSE)</f>
        <v>BFA002</v>
      </c>
      <c r="C2306" s="284" t="str">
        <f>VLOOKUP(A2306,Lists!B:D,3,FALSE)</f>
        <v>BFA</v>
      </c>
      <c r="D2306" s="285" t="s">
        <v>533</v>
      </c>
      <c r="E2306" s="285">
        <v>3367109</v>
      </c>
      <c r="F2306" s="285" t="s">
        <v>2335</v>
      </c>
      <c r="G2306" s="285" t="s">
        <v>731</v>
      </c>
      <c r="H2306" s="278">
        <f t="shared" ref="H2306:H2369" si="72">IF(G2306="x","x",IF(G2306="Low",3,IF(G2306="Medium",2,IF(G2306="High",1,FALSE))))</f>
        <v>2</v>
      </c>
      <c r="I2306" s="251"/>
      <c r="J2306" s="285"/>
      <c r="K2306" s="278" t="str">
        <f t="shared" ref="K2306:K2369" si="73">B2306&amp;""&amp;D2306</f>
        <v>BFA002People affected</v>
      </c>
      <c r="L2306" s="286">
        <v>43511</v>
      </c>
      <c r="M2306" s="286" t="s">
        <v>3248</v>
      </c>
    </row>
    <row r="2307" spans="1:13" s="269" customFormat="1" ht="15.5" thickTop="1" thickBot="1" x14ac:dyDescent="0.4">
      <c r="A2307" s="287" t="s">
        <v>1271</v>
      </c>
      <c r="B2307" s="288" t="str">
        <f>VLOOKUP(A2307,Lists!B:C,2,FALSE)</f>
        <v>BFA002</v>
      </c>
      <c r="C2307" s="288" t="str">
        <f>VLOOKUP(A2307,Lists!B:D,3,FALSE)</f>
        <v>BFA</v>
      </c>
      <c r="D2307" s="289" t="s">
        <v>666</v>
      </c>
      <c r="E2307" s="289">
        <v>87900</v>
      </c>
      <c r="F2307" s="289" t="s">
        <v>2336</v>
      </c>
      <c r="G2307" s="289" t="s">
        <v>732</v>
      </c>
      <c r="H2307" s="278">
        <f t="shared" si="72"/>
        <v>1</v>
      </c>
      <c r="I2307" s="252"/>
      <c r="J2307" s="289"/>
      <c r="K2307" s="278" t="str">
        <f t="shared" si="73"/>
        <v>BFA002People displaced</v>
      </c>
      <c r="L2307" s="290">
        <v>43511</v>
      </c>
      <c r="M2307" s="290" t="s">
        <v>3248</v>
      </c>
    </row>
    <row r="2308" spans="1:13" s="269" customFormat="1" ht="15.5" hidden="1" thickTop="1" thickBot="1" x14ac:dyDescent="0.4">
      <c r="A2308" s="283" t="s">
        <v>1271</v>
      </c>
      <c r="B2308" s="284" t="str">
        <f>VLOOKUP(A2308,Lists!B:C,2,FALSE)</f>
        <v>BFA002</v>
      </c>
      <c r="C2308" s="284" t="str">
        <f>VLOOKUP(A2308,Lists!B:D,3,FALSE)</f>
        <v>BFA</v>
      </c>
      <c r="D2308" s="285" t="s">
        <v>5028</v>
      </c>
      <c r="E2308" s="285" t="s">
        <v>888</v>
      </c>
      <c r="F2308" s="285"/>
      <c r="G2308" s="285" t="s">
        <v>446</v>
      </c>
      <c r="H2308" s="278" t="str">
        <f t="shared" si="72"/>
        <v>x</v>
      </c>
      <c r="I2308" s="251"/>
      <c r="J2308" s="285"/>
      <c r="K2308" s="278" t="str">
        <f t="shared" si="73"/>
        <v>BFA002Illness cases reported</v>
      </c>
      <c r="L2308" s="286">
        <v>43511</v>
      </c>
      <c r="M2308" s="286" t="s">
        <v>3248</v>
      </c>
    </row>
    <row r="2309" spans="1:13" s="269" customFormat="1" ht="15.5" hidden="1" thickTop="1" thickBot="1" x14ac:dyDescent="0.4">
      <c r="A2309" s="287" t="s">
        <v>1271</v>
      </c>
      <c r="B2309" s="288" t="str">
        <f>VLOOKUP(A2309,Lists!B:C,2,FALSE)</f>
        <v>BFA002</v>
      </c>
      <c r="C2309" s="288" t="str">
        <f>VLOOKUP(A2309,Lists!B:D,3,FALSE)</f>
        <v>BFA</v>
      </c>
      <c r="D2309" s="289" t="s">
        <v>5027</v>
      </c>
      <c r="E2309" s="289" t="s">
        <v>888</v>
      </c>
      <c r="F2309" s="289"/>
      <c r="G2309" s="289" t="s">
        <v>446</v>
      </c>
      <c r="H2309" s="278" t="str">
        <f t="shared" si="72"/>
        <v>x</v>
      </c>
      <c r="I2309" s="252"/>
      <c r="J2309" s="289"/>
      <c r="K2309" s="278" t="str">
        <f t="shared" si="73"/>
        <v>BFA002Injuries reported</v>
      </c>
      <c r="L2309" s="290">
        <v>43511</v>
      </c>
      <c r="M2309" s="290" t="s">
        <v>3248</v>
      </c>
    </row>
    <row r="2310" spans="1:13" s="269" customFormat="1" ht="15.5" hidden="1" thickTop="1" thickBot="1" x14ac:dyDescent="0.4">
      <c r="A2310" s="283" t="s">
        <v>1271</v>
      </c>
      <c r="B2310" s="284" t="str">
        <f>VLOOKUP(A2310,Lists!B:C,2,FALSE)</f>
        <v>BFA002</v>
      </c>
      <c r="C2310" s="284" t="str">
        <f>VLOOKUP(A2310,Lists!B:D,3,FALSE)</f>
        <v>BFA</v>
      </c>
      <c r="D2310" s="285" t="s">
        <v>5029</v>
      </c>
      <c r="E2310" s="285">
        <v>332</v>
      </c>
      <c r="F2310" s="285" t="s">
        <v>2337</v>
      </c>
      <c r="G2310" s="285" t="s">
        <v>730</v>
      </c>
      <c r="H2310" s="278">
        <f t="shared" si="72"/>
        <v>3</v>
      </c>
      <c r="I2310" s="251"/>
      <c r="J2310" s="285"/>
      <c r="K2310" s="278" t="str">
        <f t="shared" si="73"/>
        <v>BFA002Fatalities reported</v>
      </c>
      <c r="L2310" s="286">
        <v>43511</v>
      </c>
      <c r="M2310" s="286" t="s">
        <v>3248</v>
      </c>
    </row>
    <row r="2311" spans="1:13" s="269" customFormat="1" ht="15.5" hidden="1" thickTop="1" thickBot="1" x14ac:dyDescent="0.4">
      <c r="A2311" s="287" t="s">
        <v>1271</v>
      </c>
      <c r="B2311" s="288" t="str">
        <f>VLOOKUP(A2311,Lists!B:C,2,FALSE)</f>
        <v>BFA002</v>
      </c>
      <c r="C2311" s="288" t="str">
        <f>VLOOKUP(A2311,Lists!B:D,3,FALSE)</f>
        <v>BFA</v>
      </c>
      <c r="D2311" s="289" t="s">
        <v>5115</v>
      </c>
      <c r="E2311" s="289">
        <v>332</v>
      </c>
      <c r="F2311" s="289" t="s">
        <v>2337</v>
      </c>
      <c r="G2311" s="289" t="s">
        <v>730</v>
      </c>
      <c r="H2311" s="278">
        <f t="shared" si="72"/>
        <v>3</v>
      </c>
      <c r="I2311" s="252"/>
      <c r="J2311" s="289"/>
      <c r="K2311" s="278" t="str">
        <f t="shared" si="73"/>
        <v>BFA002Fatalities in all crises</v>
      </c>
      <c r="L2311" s="290">
        <v>43511</v>
      </c>
      <c r="M2311" s="290" t="s">
        <v>3248</v>
      </c>
    </row>
    <row r="2312" spans="1:13" s="269" customFormat="1" ht="15.5" hidden="1" thickTop="1" thickBot="1" x14ac:dyDescent="0.4">
      <c r="A2312" s="283" t="s">
        <v>1271</v>
      </c>
      <c r="B2312" s="284" t="str">
        <f>VLOOKUP(A2312,Lists!B:C,2,FALSE)</f>
        <v>BFA002</v>
      </c>
      <c r="C2312" s="284" t="str">
        <f>VLOOKUP(A2312,Lists!B:D,3,FALSE)</f>
        <v>BFA</v>
      </c>
      <c r="D2312" s="285" t="s">
        <v>5108</v>
      </c>
      <c r="E2312" s="285" t="s">
        <v>888</v>
      </c>
      <c r="F2312" s="285"/>
      <c r="G2312" s="285" t="s">
        <v>446</v>
      </c>
      <c r="H2312" s="278" t="str">
        <f t="shared" si="72"/>
        <v>x</v>
      </c>
      <c r="I2312" s="251"/>
      <c r="J2312" s="285"/>
      <c r="K2312" s="278" t="str">
        <f t="shared" si="73"/>
        <v>BFA002Buildings damaged</v>
      </c>
      <c r="L2312" s="286">
        <v>43511</v>
      </c>
      <c r="M2312" s="286" t="s">
        <v>3248</v>
      </c>
    </row>
    <row r="2313" spans="1:13" s="269" customFormat="1" ht="15.5" hidden="1" thickTop="1" thickBot="1" x14ac:dyDescent="0.4">
      <c r="A2313" s="287" t="s">
        <v>1271</v>
      </c>
      <c r="B2313" s="288" t="str">
        <f>VLOOKUP(A2313,Lists!B:C,2,FALSE)</f>
        <v>BFA002</v>
      </c>
      <c r="C2313" s="288" t="str">
        <f>VLOOKUP(A2313,Lists!B:D,3,FALSE)</f>
        <v>BFA</v>
      </c>
      <c r="D2313" s="289" t="s">
        <v>5109</v>
      </c>
      <c r="E2313" s="289" t="s">
        <v>888</v>
      </c>
      <c r="F2313" s="289"/>
      <c r="G2313" s="289" t="s">
        <v>446</v>
      </c>
      <c r="H2313" s="278" t="str">
        <f t="shared" si="72"/>
        <v>x</v>
      </c>
      <c r="I2313" s="252"/>
      <c r="J2313" s="289"/>
      <c r="K2313" s="278" t="str">
        <f t="shared" si="73"/>
        <v>BFA002Buildings destroyed</v>
      </c>
      <c r="L2313" s="290">
        <v>43511</v>
      </c>
      <c r="M2313" s="290" t="s">
        <v>3248</v>
      </c>
    </row>
    <row r="2314" spans="1:13" s="269" customFormat="1" ht="15.5" hidden="1" thickTop="1" thickBot="1" x14ac:dyDescent="0.4">
      <c r="A2314" s="283" t="s">
        <v>1271</v>
      </c>
      <c r="B2314" s="284" t="str">
        <f>VLOOKUP(A2314,Lists!B:C,2,FALSE)</f>
        <v>BFA002</v>
      </c>
      <c r="C2314" s="284" t="str">
        <f>VLOOKUP(A2314,Lists!B:D,3,FALSE)</f>
        <v>BFA</v>
      </c>
      <c r="D2314" s="285" t="s">
        <v>742</v>
      </c>
      <c r="E2314" s="285" t="s">
        <v>888</v>
      </c>
      <c r="F2314" s="285"/>
      <c r="G2314" s="285" t="s">
        <v>731</v>
      </c>
      <c r="H2314" s="278">
        <f t="shared" si="72"/>
        <v>2</v>
      </c>
      <c r="I2314" s="251"/>
      <c r="J2314" s="285"/>
      <c r="K2314" s="278" t="str">
        <f t="shared" si="73"/>
        <v>BFA002Economic Losses</v>
      </c>
      <c r="L2314" s="286">
        <v>43511</v>
      </c>
      <c r="M2314" s="286" t="s">
        <v>3248</v>
      </c>
    </row>
    <row r="2315" spans="1:13" s="269" customFormat="1" ht="15.5" hidden="1" thickTop="1" thickBot="1" x14ac:dyDescent="0.4">
      <c r="A2315" s="287" t="s">
        <v>1271</v>
      </c>
      <c r="B2315" s="288" t="str">
        <f>VLOOKUP(A2315,Lists!B:C,2,FALSE)</f>
        <v>BFA002</v>
      </c>
      <c r="C2315" s="288" t="str">
        <f>VLOOKUP(A2315,Lists!B:D,3,FALSE)</f>
        <v>BFA</v>
      </c>
      <c r="D2315" s="289" t="s">
        <v>752</v>
      </c>
      <c r="E2315" s="289">
        <v>1168000</v>
      </c>
      <c r="F2315" s="289" t="s">
        <v>2341</v>
      </c>
      <c r="G2315" s="289" t="s">
        <v>731</v>
      </c>
      <c r="H2315" s="278">
        <f t="shared" si="72"/>
        <v>2</v>
      </c>
      <c r="I2315" s="252" t="s">
        <v>2342</v>
      </c>
      <c r="J2315" s="289" t="s">
        <v>2340</v>
      </c>
      <c r="K2315" s="278" t="str">
        <f t="shared" si="73"/>
        <v>BFA002People in Need</v>
      </c>
      <c r="L2315" s="290">
        <v>43511</v>
      </c>
      <c r="M2315" s="290" t="s">
        <v>3248</v>
      </c>
    </row>
    <row r="2316" spans="1:13" s="269" customFormat="1" ht="15.5" hidden="1" thickTop="1" thickBot="1" x14ac:dyDescent="0.4">
      <c r="A2316" s="283" t="s">
        <v>1271</v>
      </c>
      <c r="B2316" s="284" t="str">
        <f>VLOOKUP(A2316,Lists!B:C,2,FALSE)</f>
        <v>BFA002</v>
      </c>
      <c r="C2316" s="284" t="str">
        <f>VLOOKUP(A2316,Lists!B:D,3,FALSE)</f>
        <v>BFA</v>
      </c>
      <c r="D2316" s="285" t="s">
        <v>5110</v>
      </c>
      <c r="E2316" s="285">
        <v>70000</v>
      </c>
      <c r="F2316" s="285" t="s">
        <v>2343</v>
      </c>
      <c r="G2316" s="285" t="s">
        <v>731</v>
      </c>
      <c r="H2316" s="278">
        <f t="shared" si="72"/>
        <v>2</v>
      </c>
      <c r="I2316" s="251" t="s">
        <v>2345</v>
      </c>
      <c r="J2316" s="285" t="s">
        <v>2339</v>
      </c>
      <c r="K2316" s="278" t="str">
        <f t="shared" si="73"/>
        <v>BFA002Minimal humanitarian conditions - Level 1</v>
      </c>
      <c r="L2316" s="286">
        <v>43511</v>
      </c>
      <c r="M2316" s="286" t="s">
        <v>3248</v>
      </c>
    </row>
    <row r="2317" spans="1:13" s="269" customFormat="1" ht="15.5" hidden="1" thickTop="1" thickBot="1" x14ac:dyDescent="0.4">
      <c r="A2317" s="287" t="s">
        <v>1271</v>
      </c>
      <c r="B2317" s="288" t="str">
        <f>VLOOKUP(A2317,Lists!B:C,2,FALSE)</f>
        <v>BFA002</v>
      </c>
      <c r="C2317" s="288" t="str">
        <f>VLOOKUP(A2317,Lists!B:D,3,FALSE)</f>
        <v>BFA</v>
      </c>
      <c r="D2317" s="289" t="s">
        <v>5111</v>
      </c>
      <c r="E2317" s="289">
        <v>184000</v>
      </c>
      <c r="F2317" s="289" t="s">
        <v>2343</v>
      </c>
      <c r="G2317" s="289" t="s">
        <v>731</v>
      </c>
      <c r="H2317" s="278">
        <f t="shared" si="72"/>
        <v>2</v>
      </c>
      <c r="I2317" s="252" t="s">
        <v>2345</v>
      </c>
      <c r="J2317" s="289" t="s">
        <v>2339</v>
      </c>
      <c r="K2317" s="278" t="str">
        <f t="shared" si="73"/>
        <v>BFA002Stressed humanitarian conditions - Level 2</v>
      </c>
      <c r="L2317" s="290">
        <v>43511</v>
      </c>
      <c r="M2317" s="290" t="s">
        <v>3248</v>
      </c>
    </row>
    <row r="2318" spans="1:13" s="269" customFormat="1" ht="15.5" hidden="1" thickTop="1" thickBot="1" x14ac:dyDescent="0.4">
      <c r="A2318" s="283" t="s">
        <v>1271</v>
      </c>
      <c r="B2318" s="284" t="str">
        <f>VLOOKUP(A2318,Lists!B:C,2,FALSE)</f>
        <v>BFA002</v>
      </c>
      <c r="C2318" s="284" t="str">
        <f>VLOOKUP(A2318,Lists!B:D,3,FALSE)</f>
        <v>BFA</v>
      </c>
      <c r="D2318" s="285" t="s">
        <v>5112</v>
      </c>
      <c r="E2318" s="285">
        <v>826100</v>
      </c>
      <c r="F2318" s="285" t="s">
        <v>2343</v>
      </c>
      <c r="G2318" s="285" t="s">
        <v>731</v>
      </c>
      <c r="H2318" s="278">
        <f t="shared" si="72"/>
        <v>2</v>
      </c>
      <c r="I2318" s="251" t="s">
        <v>2345</v>
      </c>
      <c r="J2318" s="285" t="s">
        <v>2339</v>
      </c>
      <c r="K2318" s="278" t="str">
        <f t="shared" si="73"/>
        <v>BFA002Moderate humanitarian conditions - Level 3</v>
      </c>
      <c r="L2318" s="286">
        <v>43511</v>
      </c>
      <c r="M2318" s="286" t="s">
        <v>3248</v>
      </c>
    </row>
    <row r="2319" spans="1:13" s="269" customFormat="1" ht="15.5" hidden="1" thickTop="1" thickBot="1" x14ac:dyDescent="0.4">
      <c r="A2319" s="287" t="s">
        <v>1271</v>
      </c>
      <c r="B2319" s="288" t="str">
        <f>VLOOKUP(A2319,Lists!B:C,2,FALSE)</f>
        <v>BFA002</v>
      </c>
      <c r="C2319" s="288" t="str">
        <f>VLOOKUP(A2319,Lists!B:D,3,FALSE)</f>
        <v>BFA</v>
      </c>
      <c r="D2319" s="289" t="s">
        <v>5113</v>
      </c>
      <c r="E2319" s="289">
        <v>87900</v>
      </c>
      <c r="F2319" s="289" t="s">
        <v>2343</v>
      </c>
      <c r="G2319" s="289" t="s">
        <v>731</v>
      </c>
      <c r="H2319" s="278">
        <f t="shared" si="72"/>
        <v>2</v>
      </c>
      <c r="I2319" s="252" t="s">
        <v>2345</v>
      </c>
      <c r="J2319" s="289" t="s">
        <v>2339</v>
      </c>
      <c r="K2319" s="278" t="str">
        <f t="shared" si="73"/>
        <v>BFA002Severe humanitarian conditions - Level 4</v>
      </c>
      <c r="L2319" s="290">
        <v>43511</v>
      </c>
      <c r="M2319" s="290" t="s">
        <v>3248</v>
      </c>
    </row>
    <row r="2320" spans="1:13" s="269" customFormat="1" ht="15.5" hidden="1" thickTop="1" thickBot="1" x14ac:dyDescent="0.4">
      <c r="A2320" s="283" t="s">
        <v>1271</v>
      </c>
      <c r="B2320" s="284" t="str">
        <f>VLOOKUP(A2320,Lists!B:C,2,FALSE)</f>
        <v>BFA002</v>
      </c>
      <c r="C2320" s="284" t="str">
        <f>VLOOKUP(A2320,Lists!B:D,3,FALSE)</f>
        <v>BFA</v>
      </c>
      <c r="D2320" s="285" t="s">
        <v>5114</v>
      </c>
      <c r="E2320" s="285">
        <v>0</v>
      </c>
      <c r="F2320" s="285" t="s">
        <v>2343</v>
      </c>
      <c r="G2320" s="285" t="s">
        <v>731</v>
      </c>
      <c r="H2320" s="278">
        <f t="shared" si="72"/>
        <v>2</v>
      </c>
      <c r="I2320" s="251" t="s">
        <v>2345</v>
      </c>
      <c r="J2320" s="285" t="s">
        <v>2339</v>
      </c>
      <c r="K2320" s="278" t="str">
        <f t="shared" si="73"/>
        <v>BFA002Extreme humanitarian conditions - Level 5</v>
      </c>
      <c r="L2320" s="286">
        <v>43511</v>
      </c>
      <c r="M2320" s="286" t="s">
        <v>3248</v>
      </c>
    </row>
    <row r="2321" spans="1:13" s="269" customFormat="1" ht="15.5" hidden="1" thickTop="1" thickBot="1" x14ac:dyDescent="0.4">
      <c r="A2321" s="287" t="s">
        <v>1271</v>
      </c>
      <c r="B2321" s="288" t="str">
        <f>VLOOKUP(A2321,Lists!B:C,2,FALSE)</f>
        <v>BFA002</v>
      </c>
      <c r="C2321" s="288" t="str">
        <f>VLOOKUP(A2321,Lists!B:D,3,FALSE)</f>
        <v>BFA</v>
      </c>
      <c r="D2321" s="289" t="s">
        <v>688</v>
      </c>
      <c r="E2321" s="289">
        <v>4</v>
      </c>
      <c r="F2321" s="289"/>
      <c r="G2321" s="289" t="s">
        <v>731</v>
      </c>
      <c r="H2321" s="278">
        <f t="shared" si="72"/>
        <v>2</v>
      </c>
      <c r="I2321" s="252"/>
      <c r="J2321" s="289" t="s">
        <v>2344</v>
      </c>
      <c r="K2321" s="278" t="str">
        <f t="shared" si="73"/>
        <v>BFA002Crisis affected groups</v>
      </c>
      <c r="L2321" s="290">
        <v>43511</v>
      </c>
      <c r="M2321" s="290" t="s">
        <v>3248</v>
      </c>
    </row>
    <row r="2322" spans="1:13" s="269" customFormat="1" ht="15.5" hidden="1" thickTop="1" thickBot="1" x14ac:dyDescent="0.4">
      <c r="A2322" s="283" t="s">
        <v>1271</v>
      </c>
      <c r="B2322" s="284" t="str">
        <f>VLOOKUP(A2322,Lists!B:C,2,FALSE)</f>
        <v>BFA002</v>
      </c>
      <c r="C2322" s="284" t="str">
        <f>VLOOKUP(A2322,Lists!B:D,3,FALSE)</f>
        <v>BFA</v>
      </c>
      <c r="D2322" s="285" t="s">
        <v>691</v>
      </c>
      <c r="E2322" s="285" t="s">
        <v>888</v>
      </c>
      <c r="F2322" s="285"/>
      <c r="G2322" s="285" t="s">
        <v>446</v>
      </c>
      <c r="H2322" s="278" t="str">
        <f t="shared" si="72"/>
        <v>x</v>
      </c>
      <c r="I2322" s="251"/>
      <c r="J2322" s="285" t="s">
        <v>2338</v>
      </c>
      <c r="K2322" s="278" t="str">
        <f t="shared" si="73"/>
        <v>BFA002People facing limited access constraints</v>
      </c>
      <c r="L2322" s="286">
        <v>43511</v>
      </c>
      <c r="M2322" s="286" t="s">
        <v>3248</v>
      </c>
    </row>
    <row r="2323" spans="1:13" s="269" customFormat="1" ht="15.5" hidden="1" thickTop="1" thickBot="1" x14ac:dyDescent="0.4">
      <c r="A2323" s="287" t="s">
        <v>1271</v>
      </c>
      <c r="B2323" s="288" t="str">
        <f>VLOOKUP(A2323,Lists!B:C,2,FALSE)</f>
        <v>BFA002</v>
      </c>
      <c r="C2323" s="288" t="str">
        <f>VLOOKUP(A2323,Lists!B:D,3,FALSE)</f>
        <v>BFA</v>
      </c>
      <c r="D2323" s="289" t="s">
        <v>692</v>
      </c>
      <c r="E2323" s="289" t="s">
        <v>888</v>
      </c>
      <c r="F2323" s="289"/>
      <c r="G2323" s="289" t="s">
        <v>446</v>
      </c>
      <c r="H2323" s="278" t="str">
        <f t="shared" si="72"/>
        <v>x</v>
      </c>
      <c r="I2323" s="252"/>
      <c r="J2323" s="289" t="s">
        <v>2338</v>
      </c>
      <c r="K2323" s="278" t="str">
        <f t="shared" si="73"/>
        <v>BFA002People facing restricted access constraints</v>
      </c>
      <c r="L2323" s="290">
        <v>43511</v>
      </c>
      <c r="M2323" s="290" t="s">
        <v>3248</v>
      </c>
    </row>
    <row r="2324" spans="1:13" s="269" customFormat="1" ht="15.5" hidden="1" thickTop="1" thickBot="1" x14ac:dyDescent="0.4">
      <c r="A2324" s="283" t="s">
        <v>1271</v>
      </c>
      <c r="B2324" s="284" t="str">
        <f>VLOOKUP(A2324,Lists!B:C,2,FALSE)</f>
        <v>BFA002</v>
      </c>
      <c r="C2324" s="284" t="str">
        <f>VLOOKUP(A2324,Lists!B:D,3,FALSE)</f>
        <v>BFA</v>
      </c>
      <c r="D2324" s="285" t="s">
        <v>643</v>
      </c>
      <c r="E2324" s="285">
        <v>0</v>
      </c>
      <c r="F2324" s="285" t="s">
        <v>2149</v>
      </c>
      <c r="G2324" s="285" t="s">
        <v>731</v>
      </c>
      <c r="H2324" s="278">
        <f t="shared" si="72"/>
        <v>2</v>
      </c>
      <c r="I2324" s="251"/>
      <c r="J2324" s="285"/>
      <c r="K2324" s="278" t="str">
        <f t="shared" si="73"/>
        <v>BFA002Impediments to entry into country (bureaucratic and administrative)</v>
      </c>
      <c r="L2324" s="286">
        <v>43511</v>
      </c>
      <c r="M2324" s="286" t="s">
        <v>3248</v>
      </c>
    </row>
    <row r="2325" spans="1:13" s="269" customFormat="1" ht="15.5" hidden="1" thickTop="1" thickBot="1" x14ac:dyDescent="0.4">
      <c r="A2325" s="287" t="s">
        <v>1271</v>
      </c>
      <c r="B2325" s="288" t="str">
        <f>VLOOKUP(A2325,Lists!B:C,2,FALSE)</f>
        <v>BFA002</v>
      </c>
      <c r="C2325" s="288" t="str">
        <f>VLOOKUP(A2325,Lists!B:D,3,FALSE)</f>
        <v>BFA</v>
      </c>
      <c r="D2325" s="289" t="s">
        <v>644</v>
      </c>
      <c r="E2325" s="289">
        <v>1</v>
      </c>
      <c r="F2325" s="289" t="s">
        <v>2149</v>
      </c>
      <c r="G2325" s="289" t="s">
        <v>731</v>
      </c>
      <c r="H2325" s="278">
        <f t="shared" si="72"/>
        <v>2</v>
      </c>
      <c r="I2325" s="252"/>
      <c r="J2325" s="289"/>
      <c r="K2325" s="278" t="str">
        <f t="shared" si="73"/>
        <v>BFA002Restriction of movement (impediments to freedom of movement and/or administrative restrictions)</v>
      </c>
      <c r="L2325" s="290">
        <v>43511</v>
      </c>
      <c r="M2325" s="290" t="s">
        <v>3248</v>
      </c>
    </row>
    <row r="2326" spans="1:13" s="269" customFormat="1" ht="15.5" hidden="1" thickTop="1" thickBot="1" x14ac:dyDescent="0.4">
      <c r="A2326" s="283" t="s">
        <v>1271</v>
      </c>
      <c r="B2326" s="284" t="str">
        <f>VLOOKUP(A2326,Lists!B:C,2,FALSE)</f>
        <v>BFA002</v>
      </c>
      <c r="C2326" s="284" t="str">
        <f>VLOOKUP(A2326,Lists!B:D,3,FALSE)</f>
        <v>BFA</v>
      </c>
      <c r="D2326" s="285" t="s">
        <v>645</v>
      </c>
      <c r="E2326" s="285">
        <v>1</v>
      </c>
      <c r="F2326" s="285" t="s">
        <v>2149</v>
      </c>
      <c r="G2326" s="285" t="s">
        <v>731</v>
      </c>
      <c r="H2326" s="278">
        <f t="shared" si="72"/>
        <v>2</v>
      </c>
      <c r="I2326" s="251"/>
      <c r="J2326" s="285"/>
      <c r="K2326" s="278" t="str">
        <f t="shared" si="73"/>
        <v>BFA002Interference into implementation of humanitarian activities</v>
      </c>
      <c r="L2326" s="286">
        <v>43511</v>
      </c>
      <c r="M2326" s="286" t="s">
        <v>3248</v>
      </c>
    </row>
    <row r="2327" spans="1:13" s="269" customFormat="1" ht="15.5" hidden="1" thickTop="1" thickBot="1" x14ac:dyDescent="0.4">
      <c r="A2327" s="287" t="s">
        <v>1271</v>
      </c>
      <c r="B2327" s="288" t="str">
        <f>VLOOKUP(A2327,Lists!B:C,2,FALSE)</f>
        <v>BFA002</v>
      </c>
      <c r="C2327" s="288" t="str">
        <f>VLOOKUP(A2327,Lists!B:D,3,FALSE)</f>
        <v>BFA</v>
      </c>
      <c r="D2327" s="289" t="s">
        <v>646</v>
      </c>
      <c r="E2327" s="289">
        <v>0</v>
      </c>
      <c r="F2327" s="289" t="s">
        <v>2149</v>
      </c>
      <c r="G2327" s="289" t="s">
        <v>731</v>
      </c>
      <c r="H2327" s="278">
        <f t="shared" si="72"/>
        <v>2</v>
      </c>
      <c r="I2327" s="252"/>
      <c r="J2327" s="289"/>
      <c r="K2327" s="278" t="str">
        <f t="shared" si="73"/>
        <v>BFA002Violence against personnel, facilities and assets</v>
      </c>
      <c r="L2327" s="290">
        <v>43511</v>
      </c>
      <c r="M2327" s="290" t="s">
        <v>3248</v>
      </c>
    </row>
    <row r="2328" spans="1:13" s="269" customFormat="1" ht="15.5" hidden="1" thickTop="1" thickBot="1" x14ac:dyDescent="0.4">
      <c r="A2328" s="283" t="s">
        <v>1271</v>
      </c>
      <c r="B2328" s="284" t="str">
        <f>VLOOKUP(A2328,Lists!B:C,2,FALSE)</f>
        <v>BFA002</v>
      </c>
      <c r="C2328" s="284" t="str">
        <f>VLOOKUP(A2328,Lists!B:D,3,FALSE)</f>
        <v>BFA</v>
      </c>
      <c r="D2328" s="285" t="s">
        <v>647</v>
      </c>
      <c r="E2328" s="285">
        <v>1</v>
      </c>
      <c r="F2328" s="285" t="s">
        <v>2149</v>
      </c>
      <c r="G2328" s="285" t="s">
        <v>731</v>
      </c>
      <c r="H2328" s="278">
        <f t="shared" si="72"/>
        <v>2</v>
      </c>
      <c r="I2328" s="251"/>
      <c r="J2328" s="285"/>
      <c r="K2328" s="278" t="str">
        <f t="shared" si="73"/>
        <v>BFA002Denial of existence of humanitarian needs or entitlements to assistance</v>
      </c>
      <c r="L2328" s="286">
        <v>43511</v>
      </c>
      <c r="M2328" s="286" t="s">
        <v>3248</v>
      </c>
    </row>
    <row r="2329" spans="1:13" s="269" customFormat="1" ht="15.5" hidden="1" thickTop="1" thickBot="1" x14ac:dyDescent="0.4">
      <c r="A2329" s="287" t="s">
        <v>1271</v>
      </c>
      <c r="B2329" s="288" t="str">
        <f>VLOOKUP(A2329,Lists!B:C,2,FALSE)</f>
        <v>BFA002</v>
      </c>
      <c r="C2329" s="288" t="str">
        <f>VLOOKUP(A2329,Lists!B:D,3,FALSE)</f>
        <v>BFA</v>
      </c>
      <c r="D2329" s="289" t="s">
        <v>648</v>
      </c>
      <c r="E2329" s="289">
        <v>0</v>
      </c>
      <c r="F2329" s="289" t="s">
        <v>2149</v>
      </c>
      <c r="G2329" s="289" t="s">
        <v>731</v>
      </c>
      <c r="H2329" s="278">
        <f t="shared" si="72"/>
        <v>2</v>
      </c>
      <c r="I2329" s="252"/>
      <c r="J2329" s="289"/>
      <c r="K2329" s="278" t="str">
        <f t="shared" si="73"/>
        <v>BFA002Restriction and obstruction of access to services and assistance</v>
      </c>
      <c r="L2329" s="290">
        <v>43511</v>
      </c>
      <c r="M2329" s="290" t="s">
        <v>3248</v>
      </c>
    </row>
    <row r="2330" spans="1:13" s="269" customFormat="1" ht="15.5" hidden="1" thickTop="1" thickBot="1" x14ac:dyDescent="0.4">
      <c r="A2330" s="283" t="s">
        <v>1271</v>
      </c>
      <c r="B2330" s="284" t="str">
        <f>VLOOKUP(A2330,Lists!B:C,2,FALSE)</f>
        <v>BFA002</v>
      </c>
      <c r="C2330" s="284" t="str">
        <f>VLOOKUP(A2330,Lists!B:D,3,FALSE)</f>
        <v>BFA</v>
      </c>
      <c r="D2330" s="285" t="s">
        <v>649</v>
      </c>
      <c r="E2330" s="285">
        <v>0</v>
      </c>
      <c r="F2330" s="285" t="s">
        <v>2149</v>
      </c>
      <c r="G2330" s="285" t="s">
        <v>731</v>
      </c>
      <c r="H2330" s="278">
        <f t="shared" si="72"/>
        <v>2</v>
      </c>
      <c r="I2330" s="251"/>
      <c r="J2330" s="285"/>
      <c r="K2330" s="278" t="str">
        <f t="shared" si="73"/>
        <v>BFA002Ongoing insecurity/hostilities affecting humanitarian assistance</v>
      </c>
      <c r="L2330" s="286">
        <v>43511</v>
      </c>
      <c r="M2330" s="286" t="s">
        <v>3248</v>
      </c>
    </row>
    <row r="2331" spans="1:13" s="269" customFormat="1" ht="15.5" hidden="1" thickTop="1" thickBot="1" x14ac:dyDescent="0.4">
      <c r="A2331" s="287" t="s">
        <v>1271</v>
      </c>
      <c r="B2331" s="288" t="str">
        <f>VLOOKUP(A2331,Lists!B:C,2,FALSE)</f>
        <v>BFA002</v>
      </c>
      <c r="C2331" s="288" t="str">
        <f>VLOOKUP(A2331,Lists!B:D,3,FALSE)</f>
        <v>BFA</v>
      </c>
      <c r="D2331" s="289" t="s">
        <v>650</v>
      </c>
      <c r="E2331" s="289">
        <v>0</v>
      </c>
      <c r="F2331" s="289" t="s">
        <v>2149</v>
      </c>
      <c r="G2331" s="289" t="s">
        <v>731</v>
      </c>
      <c r="H2331" s="278">
        <f t="shared" si="72"/>
        <v>2</v>
      </c>
      <c r="I2331" s="252"/>
      <c r="J2331" s="289"/>
      <c r="K2331" s="278" t="str">
        <f t="shared" si="73"/>
        <v xml:space="preserve">BFA002Presence of mines and improvised explosive devices </v>
      </c>
      <c r="L2331" s="290">
        <v>43511</v>
      </c>
      <c r="M2331" s="290" t="s">
        <v>3248</v>
      </c>
    </row>
    <row r="2332" spans="1:13" s="269" customFormat="1" ht="15.5" hidden="1" thickTop="1" thickBot="1" x14ac:dyDescent="0.4">
      <c r="A2332" s="283" t="s">
        <v>1271</v>
      </c>
      <c r="B2332" s="284" t="str">
        <f>VLOOKUP(A2332,Lists!B:C,2,FALSE)</f>
        <v>BFA002</v>
      </c>
      <c r="C2332" s="284" t="str">
        <f>VLOOKUP(A2332,Lists!B:D,3,FALSE)</f>
        <v>BFA</v>
      </c>
      <c r="D2332" s="285" t="s">
        <v>651</v>
      </c>
      <c r="E2332" s="285">
        <v>0</v>
      </c>
      <c r="F2332" s="285" t="s">
        <v>2149</v>
      </c>
      <c r="G2332" s="285" t="s">
        <v>731</v>
      </c>
      <c r="H2332" s="278">
        <f t="shared" si="72"/>
        <v>2</v>
      </c>
      <c r="I2332" s="251"/>
      <c r="J2332" s="285"/>
      <c r="K2332" s="278" t="str">
        <f t="shared" si="73"/>
        <v>BFA002Physical constraints in the environment (obstacles related to terrain, climate, lack of infrastructure, etc.)</v>
      </c>
      <c r="L2332" s="286">
        <v>43511</v>
      </c>
      <c r="M2332" s="286" t="s">
        <v>3248</v>
      </c>
    </row>
    <row r="2333" spans="1:13" s="269" customFormat="1" ht="15.5" hidden="1" thickTop="1" thickBot="1" x14ac:dyDescent="0.4">
      <c r="A2333" s="287" t="s">
        <v>2964</v>
      </c>
      <c r="B2333" s="288" t="str">
        <f>VLOOKUP(A2333,Lists!B:C,2,FALSE)</f>
        <v>KEN002</v>
      </c>
      <c r="C2333" s="288" t="str">
        <f>VLOOKUP(A2333,Lists!B:D,3,FALSE)</f>
        <v>KEN</v>
      </c>
      <c r="D2333" s="289" t="s">
        <v>522</v>
      </c>
      <c r="E2333" s="289">
        <v>50162000</v>
      </c>
      <c r="F2333" s="289" t="s">
        <v>2346</v>
      </c>
      <c r="G2333" s="289" t="s">
        <v>731</v>
      </c>
      <c r="H2333" s="278">
        <f t="shared" si="72"/>
        <v>2</v>
      </c>
      <c r="I2333" s="252" t="s">
        <v>2350</v>
      </c>
      <c r="J2333" s="289" t="s">
        <v>2355</v>
      </c>
      <c r="K2333" s="278" t="str">
        <f t="shared" si="73"/>
        <v>KEN002Total population</v>
      </c>
      <c r="L2333" s="290">
        <v>43511</v>
      </c>
      <c r="M2333" s="290" t="s">
        <v>3248</v>
      </c>
    </row>
    <row r="2334" spans="1:13" s="269" customFormat="1" ht="15.5" hidden="1" thickTop="1" thickBot="1" x14ac:dyDescent="0.4">
      <c r="A2334" s="283" t="s">
        <v>2964</v>
      </c>
      <c r="B2334" s="284" t="str">
        <f>VLOOKUP(A2334,Lists!B:C,2,FALSE)</f>
        <v>KEN002</v>
      </c>
      <c r="C2334" s="284" t="str">
        <f>VLOOKUP(A2334,Lists!B:D,3,FALSE)</f>
        <v>KEN</v>
      </c>
      <c r="D2334" s="285" t="s">
        <v>660</v>
      </c>
      <c r="E2334" s="285">
        <v>123000</v>
      </c>
      <c r="F2334" s="285" t="s">
        <v>2347</v>
      </c>
      <c r="G2334" s="285" t="s">
        <v>731</v>
      </c>
      <c r="H2334" s="278">
        <f t="shared" si="72"/>
        <v>2</v>
      </c>
      <c r="I2334" s="251" t="s">
        <v>2351</v>
      </c>
      <c r="J2334" s="285" t="s">
        <v>2356</v>
      </c>
      <c r="K2334" s="278" t="str">
        <f t="shared" si="73"/>
        <v>KEN002Landmass affected</v>
      </c>
      <c r="L2334" s="286">
        <v>43511</v>
      </c>
      <c r="M2334" s="286" t="s">
        <v>3248</v>
      </c>
    </row>
    <row r="2335" spans="1:13" s="269" customFormat="1" ht="15.5" hidden="1" thickTop="1" thickBot="1" x14ac:dyDescent="0.4">
      <c r="A2335" s="287" t="s">
        <v>2964</v>
      </c>
      <c r="B2335" s="288" t="str">
        <f>VLOOKUP(A2335,Lists!B:C,2,FALSE)</f>
        <v>KEN002</v>
      </c>
      <c r="C2335" s="288" t="str">
        <f>VLOOKUP(A2335,Lists!B:D,3,FALSE)</f>
        <v>KEN</v>
      </c>
      <c r="D2335" s="289" t="s">
        <v>737</v>
      </c>
      <c r="E2335" s="289">
        <v>4721000</v>
      </c>
      <c r="F2335" s="289" t="s">
        <v>2347</v>
      </c>
      <c r="G2335" s="289" t="s">
        <v>731</v>
      </c>
      <c r="H2335" s="278">
        <f t="shared" si="72"/>
        <v>2</v>
      </c>
      <c r="I2335" s="252" t="s">
        <v>2351</v>
      </c>
      <c r="J2335" s="289" t="s">
        <v>2357</v>
      </c>
      <c r="K2335" s="278" t="str">
        <f t="shared" si="73"/>
        <v>KEN002People exposed</v>
      </c>
      <c r="L2335" s="290">
        <v>43511</v>
      </c>
      <c r="M2335" s="290" t="s">
        <v>3248</v>
      </c>
    </row>
    <row r="2336" spans="1:13" s="269" customFormat="1" ht="15.5" hidden="1" thickTop="1" thickBot="1" x14ac:dyDescent="0.4">
      <c r="A2336" s="283" t="s">
        <v>2964</v>
      </c>
      <c r="B2336" s="284" t="str">
        <f>VLOOKUP(A2336,Lists!B:C,2,FALSE)</f>
        <v>KEN002</v>
      </c>
      <c r="C2336" s="284" t="str">
        <f>VLOOKUP(A2336,Lists!B:D,3,FALSE)</f>
        <v>KEN</v>
      </c>
      <c r="D2336" s="285" t="s">
        <v>533</v>
      </c>
      <c r="E2336" s="285">
        <v>475000</v>
      </c>
      <c r="F2336" s="285" t="s">
        <v>2348</v>
      </c>
      <c r="G2336" s="285" t="s">
        <v>731</v>
      </c>
      <c r="H2336" s="278">
        <f t="shared" si="72"/>
        <v>2</v>
      </c>
      <c r="I2336" s="251" t="s">
        <v>2352</v>
      </c>
      <c r="J2336" s="285" t="s">
        <v>2358</v>
      </c>
      <c r="K2336" s="278" t="str">
        <f t="shared" si="73"/>
        <v>KEN002People affected</v>
      </c>
      <c r="L2336" s="286">
        <v>43511</v>
      </c>
      <c r="M2336" s="286" t="s">
        <v>3248</v>
      </c>
    </row>
    <row r="2337" spans="1:13" s="269" customFormat="1" ht="15.5" thickTop="1" thickBot="1" x14ac:dyDescent="0.4">
      <c r="A2337" s="287" t="s">
        <v>2964</v>
      </c>
      <c r="B2337" s="288" t="str">
        <f>VLOOKUP(A2337,Lists!B:C,2,FALSE)</f>
        <v>KEN002</v>
      </c>
      <c r="C2337" s="288" t="str">
        <f>VLOOKUP(A2337,Lists!B:D,3,FALSE)</f>
        <v>KEN</v>
      </c>
      <c r="D2337" s="289" t="s">
        <v>666</v>
      </c>
      <c r="E2337" s="289">
        <v>475000</v>
      </c>
      <c r="F2337" s="289" t="s">
        <v>2348</v>
      </c>
      <c r="G2337" s="289" t="s">
        <v>731</v>
      </c>
      <c r="H2337" s="278">
        <f t="shared" si="72"/>
        <v>2</v>
      </c>
      <c r="I2337" s="252" t="s">
        <v>2352</v>
      </c>
      <c r="J2337" s="289" t="s">
        <v>2359</v>
      </c>
      <c r="K2337" s="278" t="str">
        <f t="shared" si="73"/>
        <v>KEN002People displaced</v>
      </c>
      <c r="L2337" s="290">
        <v>43511</v>
      </c>
      <c r="M2337" s="290" t="s">
        <v>3248</v>
      </c>
    </row>
    <row r="2338" spans="1:13" s="269" customFormat="1" ht="15.5" hidden="1" thickTop="1" thickBot="1" x14ac:dyDescent="0.4">
      <c r="A2338" s="283" t="s">
        <v>2964</v>
      </c>
      <c r="B2338" s="284" t="str">
        <f>VLOOKUP(A2338,Lists!B:C,2,FALSE)</f>
        <v>KEN002</v>
      </c>
      <c r="C2338" s="284" t="str">
        <f>VLOOKUP(A2338,Lists!B:D,3,FALSE)</f>
        <v>KEN</v>
      </c>
      <c r="D2338" s="285" t="s">
        <v>5027</v>
      </c>
      <c r="E2338" s="285" t="s">
        <v>446</v>
      </c>
      <c r="F2338" s="285"/>
      <c r="G2338" s="285" t="s">
        <v>446</v>
      </c>
      <c r="H2338" s="278" t="str">
        <f t="shared" si="72"/>
        <v>x</v>
      </c>
      <c r="I2338" s="251"/>
      <c r="J2338" s="285" t="s">
        <v>1333</v>
      </c>
      <c r="K2338" s="278" t="str">
        <f t="shared" si="73"/>
        <v>KEN002Injuries reported</v>
      </c>
      <c r="L2338" s="286">
        <v>43511</v>
      </c>
      <c r="M2338" s="286" t="s">
        <v>3248</v>
      </c>
    </row>
    <row r="2339" spans="1:13" s="269" customFormat="1" ht="15.5" hidden="1" thickTop="1" thickBot="1" x14ac:dyDescent="0.4">
      <c r="A2339" s="287" t="s">
        <v>2964</v>
      </c>
      <c r="B2339" s="288" t="str">
        <f>VLOOKUP(A2339,Lists!B:C,2,FALSE)</f>
        <v>KEN002</v>
      </c>
      <c r="C2339" s="288" t="str">
        <f>VLOOKUP(A2339,Lists!B:D,3,FALSE)</f>
        <v>KEN</v>
      </c>
      <c r="D2339" s="289" t="s">
        <v>5028</v>
      </c>
      <c r="E2339" s="289" t="s">
        <v>446</v>
      </c>
      <c r="F2339" s="289"/>
      <c r="G2339" s="289" t="s">
        <v>446</v>
      </c>
      <c r="H2339" s="278" t="str">
        <f t="shared" si="72"/>
        <v>x</v>
      </c>
      <c r="I2339" s="252"/>
      <c r="J2339" s="289" t="s">
        <v>1333</v>
      </c>
      <c r="K2339" s="278" t="str">
        <f t="shared" si="73"/>
        <v>KEN002Illness cases reported</v>
      </c>
      <c r="L2339" s="290">
        <v>43511</v>
      </c>
      <c r="M2339" s="290" t="s">
        <v>3248</v>
      </c>
    </row>
    <row r="2340" spans="1:13" s="269" customFormat="1" ht="15.5" hidden="1" thickTop="1" thickBot="1" x14ac:dyDescent="0.4">
      <c r="A2340" s="283" t="s">
        <v>2964</v>
      </c>
      <c r="B2340" s="284" t="str">
        <f>VLOOKUP(A2340,Lists!B:C,2,FALSE)</f>
        <v>KEN002</v>
      </c>
      <c r="C2340" s="284" t="str">
        <f>VLOOKUP(A2340,Lists!B:D,3,FALSE)</f>
        <v>KEN</v>
      </c>
      <c r="D2340" s="285" t="s">
        <v>5029</v>
      </c>
      <c r="E2340" s="285" t="s">
        <v>446</v>
      </c>
      <c r="F2340" s="285"/>
      <c r="G2340" s="285" t="s">
        <v>446</v>
      </c>
      <c r="H2340" s="278" t="str">
        <f t="shared" si="72"/>
        <v>x</v>
      </c>
      <c r="I2340" s="251"/>
      <c r="J2340" s="285" t="s">
        <v>1333</v>
      </c>
      <c r="K2340" s="278" t="str">
        <f t="shared" si="73"/>
        <v>KEN002Fatalities reported</v>
      </c>
      <c r="L2340" s="286">
        <v>43511</v>
      </c>
      <c r="M2340" s="286" t="s">
        <v>3248</v>
      </c>
    </row>
    <row r="2341" spans="1:13" s="269" customFormat="1" ht="15.5" hidden="1" thickTop="1" thickBot="1" x14ac:dyDescent="0.4">
      <c r="A2341" s="287" t="s">
        <v>2964</v>
      </c>
      <c r="B2341" s="288" t="str">
        <f>VLOOKUP(A2341,Lists!B:C,2,FALSE)</f>
        <v>KEN002</v>
      </c>
      <c r="C2341" s="288" t="str">
        <f>VLOOKUP(A2341,Lists!B:D,3,FALSE)</f>
        <v>KEN</v>
      </c>
      <c r="D2341" s="289" t="s">
        <v>5108</v>
      </c>
      <c r="E2341" s="289" t="s">
        <v>446</v>
      </c>
      <c r="F2341" s="289"/>
      <c r="G2341" s="289" t="s">
        <v>446</v>
      </c>
      <c r="H2341" s="278" t="str">
        <f t="shared" si="72"/>
        <v>x</v>
      </c>
      <c r="I2341" s="252"/>
      <c r="J2341" s="289" t="s">
        <v>1333</v>
      </c>
      <c r="K2341" s="278" t="str">
        <f t="shared" si="73"/>
        <v>KEN002Buildings damaged</v>
      </c>
      <c r="L2341" s="290">
        <v>43511</v>
      </c>
      <c r="M2341" s="290" t="s">
        <v>3248</v>
      </c>
    </row>
    <row r="2342" spans="1:13" s="269" customFormat="1" ht="15.5" hidden="1" thickTop="1" thickBot="1" x14ac:dyDescent="0.4">
      <c r="A2342" s="283" t="s">
        <v>2964</v>
      </c>
      <c r="B2342" s="284" t="str">
        <f>VLOOKUP(A2342,Lists!B:C,2,FALSE)</f>
        <v>KEN002</v>
      </c>
      <c r="C2342" s="284" t="str">
        <f>VLOOKUP(A2342,Lists!B:D,3,FALSE)</f>
        <v>KEN</v>
      </c>
      <c r="D2342" s="285" t="s">
        <v>5109</v>
      </c>
      <c r="E2342" s="285" t="s">
        <v>446</v>
      </c>
      <c r="F2342" s="285"/>
      <c r="G2342" s="285" t="s">
        <v>446</v>
      </c>
      <c r="H2342" s="278" t="str">
        <f t="shared" si="72"/>
        <v>x</v>
      </c>
      <c r="I2342" s="251"/>
      <c r="J2342" s="285" t="s">
        <v>1333</v>
      </c>
      <c r="K2342" s="278" t="str">
        <f t="shared" si="73"/>
        <v>KEN002Buildings destroyed</v>
      </c>
      <c r="L2342" s="286">
        <v>43511</v>
      </c>
      <c r="M2342" s="286" t="s">
        <v>3248</v>
      </c>
    </row>
    <row r="2343" spans="1:13" s="269" customFormat="1" ht="15.5" hidden="1" thickTop="1" thickBot="1" x14ac:dyDescent="0.4">
      <c r="A2343" s="287" t="s">
        <v>2964</v>
      </c>
      <c r="B2343" s="288" t="str">
        <f>VLOOKUP(A2343,Lists!B:C,2,FALSE)</f>
        <v>KEN002</v>
      </c>
      <c r="C2343" s="288" t="str">
        <f>VLOOKUP(A2343,Lists!B:D,3,FALSE)</f>
        <v>KEN</v>
      </c>
      <c r="D2343" s="289" t="s">
        <v>742</v>
      </c>
      <c r="E2343" s="289" t="s">
        <v>446</v>
      </c>
      <c r="F2343" s="289"/>
      <c r="G2343" s="289" t="s">
        <v>446</v>
      </c>
      <c r="H2343" s="278" t="str">
        <f t="shared" si="72"/>
        <v>x</v>
      </c>
      <c r="I2343" s="252"/>
      <c r="J2343" s="289" t="s">
        <v>1333</v>
      </c>
      <c r="K2343" s="278" t="str">
        <f t="shared" si="73"/>
        <v>KEN002Economic Losses</v>
      </c>
      <c r="L2343" s="290">
        <v>43511</v>
      </c>
      <c r="M2343" s="290" t="s">
        <v>3248</v>
      </c>
    </row>
    <row r="2344" spans="1:13" s="269" customFormat="1" ht="15.5" hidden="1" thickTop="1" thickBot="1" x14ac:dyDescent="0.4">
      <c r="A2344" s="283" t="s">
        <v>2964</v>
      </c>
      <c r="B2344" s="284" t="str">
        <f>VLOOKUP(A2344,Lists!B:C,2,FALSE)</f>
        <v>KEN002</v>
      </c>
      <c r="C2344" s="284" t="str">
        <f>VLOOKUP(A2344,Lists!B:D,3,FALSE)</f>
        <v>KEN</v>
      </c>
      <c r="D2344" s="285" t="s">
        <v>752</v>
      </c>
      <c r="E2344" s="285">
        <v>475000</v>
      </c>
      <c r="F2344" s="285" t="s">
        <v>2348</v>
      </c>
      <c r="G2344" s="285" t="s">
        <v>731</v>
      </c>
      <c r="H2344" s="278">
        <f t="shared" si="72"/>
        <v>2</v>
      </c>
      <c r="I2344" s="251" t="s">
        <v>2352</v>
      </c>
      <c r="J2344" s="285" t="s">
        <v>2360</v>
      </c>
      <c r="K2344" s="278" t="str">
        <f t="shared" si="73"/>
        <v>KEN002People in Need</v>
      </c>
      <c r="L2344" s="286">
        <v>43511</v>
      </c>
      <c r="M2344" s="286" t="s">
        <v>3248</v>
      </c>
    </row>
    <row r="2345" spans="1:13" s="269" customFormat="1" ht="15.5" hidden="1" thickTop="1" thickBot="1" x14ac:dyDescent="0.4">
      <c r="A2345" s="287" t="s">
        <v>2964</v>
      </c>
      <c r="B2345" s="288" t="str">
        <f>VLOOKUP(A2345,Lists!B:C,2,FALSE)</f>
        <v>KEN002</v>
      </c>
      <c r="C2345" s="288" t="str">
        <f>VLOOKUP(A2345,Lists!B:D,3,FALSE)</f>
        <v>KEN</v>
      </c>
      <c r="D2345" s="289" t="s">
        <v>5110</v>
      </c>
      <c r="E2345" s="289">
        <v>0</v>
      </c>
      <c r="F2345" s="289" t="s">
        <v>2348</v>
      </c>
      <c r="G2345" s="289" t="s">
        <v>731</v>
      </c>
      <c r="H2345" s="278">
        <f t="shared" si="72"/>
        <v>2</v>
      </c>
      <c r="I2345" s="252" t="s">
        <v>2353</v>
      </c>
      <c r="J2345" s="289" t="s">
        <v>2361</v>
      </c>
      <c r="K2345" s="278" t="str">
        <f t="shared" si="73"/>
        <v>KEN002Minimal humanitarian conditions - Level 1</v>
      </c>
      <c r="L2345" s="290">
        <v>43511</v>
      </c>
      <c r="M2345" s="290" t="s">
        <v>3248</v>
      </c>
    </row>
    <row r="2346" spans="1:13" s="269" customFormat="1" ht="15.5" hidden="1" thickTop="1" thickBot="1" x14ac:dyDescent="0.4">
      <c r="A2346" s="283" t="s">
        <v>2964</v>
      </c>
      <c r="B2346" s="284" t="str">
        <f>VLOOKUP(A2346,Lists!B:C,2,FALSE)</f>
        <v>KEN002</v>
      </c>
      <c r="C2346" s="284" t="str">
        <f>VLOOKUP(A2346,Lists!B:D,3,FALSE)</f>
        <v>KEN</v>
      </c>
      <c r="D2346" s="285" t="s">
        <v>5111</v>
      </c>
      <c r="E2346" s="285">
        <v>475000</v>
      </c>
      <c r="F2346" s="285" t="s">
        <v>2348</v>
      </c>
      <c r="G2346" s="285" t="s">
        <v>731</v>
      </c>
      <c r="H2346" s="278">
        <f t="shared" si="72"/>
        <v>2</v>
      </c>
      <c r="I2346" s="251" t="s">
        <v>2353</v>
      </c>
      <c r="J2346" s="285" t="s">
        <v>2362</v>
      </c>
      <c r="K2346" s="278" t="str">
        <f t="shared" si="73"/>
        <v>KEN002Stressed humanitarian conditions - Level 2</v>
      </c>
      <c r="L2346" s="286">
        <v>43511</v>
      </c>
      <c r="M2346" s="286" t="s">
        <v>3248</v>
      </c>
    </row>
    <row r="2347" spans="1:13" s="269" customFormat="1" ht="15.5" hidden="1" thickTop="1" thickBot="1" x14ac:dyDescent="0.4">
      <c r="A2347" s="287" t="s">
        <v>2964</v>
      </c>
      <c r="B2347" s="288" t="str">
        <f>VLOOKUP(A2347,Lists!B:C,2,FALSE)</f>
        <v>KEN002</v>
      </c>
      <c r="C2347" s="288" t="str">
        <f>VLOOKUP(A2347,Lists!B:D,3,FALSE)</f>
        <v>KEN</v>
      </c>
      <c r="D2347" s="289" t="s">
        <v>5112</v>
      </c>
      <c r="E2347" s="289">
        <v>0</v>
      </c>
      <c r="F2347" s="289" t="s">
        <v>2348</v>
      </c>
      <c r="G2347" s="289" t="s">
        <v>731</v>
      </c>
      <c r="H2347" s="278">
        <f t="shared" si="72"/>
        <v>2</v>
      </c>
      <c r="I2347" s="252" t="s">
        <v>2353</v>
      </c>
      <c r="J2347" s="289" t="s">
        <v>2363</v>
      </c>
      <c r="K2347" s="278" t="str">
        <f t="shared" si="73"/>
        <v>KEN002Moderate humanitarian conditions - Level 3</v>
      </c>
      <c r="L2347" s="290">
        <v>43511</v>
      </c>
      <c r="M2347" s="290" t="s">
        <v>3248</v>
      </c>
    </row>
    <row r="2348" spans="1:13" s="269" customFormat="1" ht="15.5" hidden="1" thickTop="1" thickBot="1" x14ac:dyDescent="0.4">
      <c r="A2348" s="283" t="s">
        <v>2964</v>
      </c>
      <c r="B2348" s="284" t="str">
        <f>VLOOKUP(A2348,Lists!B:C,2,FALSE)</f>
        <v>KEN002</v>
      </c>
      <c r="C2348" s="284" t="str">
        <f>VLOOKUP(A2348,Lists!B:D,3,FALSE)</f>
        <v>KEN</v>
      </c>
      <c r="D2348" s="285" t="s">
        <v>5113</v>
      </c>
      <c r="E2348" s="285">
        <v>0</v>
      </c>
      <c r="F2348" s="285" t="s">
        <v>2348</v>
      </c>
      <c r="G2348" s="285" t="s">
        <v>731</v>
      </c>
      <c r="H2348" s="278">
        <f t="shared" si="72"/>
        <v>2</v>
      </c>
      <c r="I2348" s="251" t="s">
        <v>2353</v>
      </c>
      <c r="J2348" s="285" t="s">
        <v>2363</v>
      </c>
      <c r="K2348" s="278" t="str">
        <f t="shared" si="73"/>
        <v>KEN002Severe humanitarian conditions - Level 4</v>
      </c>
      <c r="L2348" s="286">
        <v>43511</v>
      </c>
      <c r="M2348" s="286" t="s">
        <v>3248</v>
      </c>
    </row>
    <row r="2349" spans="1:13" s="269" customFormat="1" ht="15.5" hidden="1" thickTop="1" thickBot="1" x14ac:dyDescent="0.4">
      <c r="A2349" s="287" t="s">
        <v>2964</v>
      </c>
      <c r="B2349" s="288" t="str">
        <f>VLOOKUP(A2349,Lists!B:C,2,FALSE)</f>
        <v>KEN002</v>
      </c>
      <c r="C2349" s="288" t="str">
        <f>VLOOKUP(A2349,Lists!B:D,3,FALSE)</f>
        <v>KEN</v>
      </c>
      <c r="D2349" s="289" t="s">
        <v>5114</v>
      </c>
      <c r="E2349" s="289">
        <v>0</v>
      </c>
      <c r="F2349" s="289" t="s">
        <v>2348</v>
      </c>
      <c r="G2349" s="289" t="s">
        <v>731</v>
      </c>
      <c r="H2349" s="278">
        <f t="shared" si="72"/>
        <v>2</v>
      </c>
      <c r="I2349" s="252" t="s">
        <v>2353</v>
      </c>
      <c r="J2349" s="289" t="s">
        <v>2363</v>
      </c>
      <c r="K2349" s="278" t="str">
        <f t="shared" si="73"/>
        <v>KEN002Extreme humanitarian conditions - Level 5</v>
      </c>
      <c r="L2349" s="290">
        <v>43511</v>
      </c>
      <c r="M2349" s="290" t="s">
        <v>3248</v>
      </c>
    </row>
    <row r="2350" spans="1:13" s="269" customFormat="1" ht="15.5" hidden="1" thickTop="1" thickBot="1" x14ac:dyDescent="0.4">
      <c r="A2350" s="283" t="s">
        <v>2964</v>
      </c>
      <c r="B2350" s="284" t="str">
        <f>VLOOKUP(A2350,Lists!B:C,2,FALSE)</f>
        <v>KEN002</v>
      </c>
      <c r="C2350" s="284" t="str">
        <f>VLOOKUP(A2350,Lists!B:D,3,FALSE)</f>
        <v>KEN</v>
      </c>
      <c r="D2350" s="285" t="s">
        <v>5115</v>
      </c>
      <c r="E2350" s="285" t="s">
        <v>446</v>
      </c>
      <c r="F2350" s="285"/>
      <c r="G2350" s="285" t="s">
        <v>446</v>
      </c>
      <c r="H2350" s="278" t="str">
        <f t="shared" si="72"/>
        <v>x</v>
      </c>
      <c r="I2350" s="251"/>
      <c r="J2350" s="285" t="s">
        <v>1333</v>
      </c>
      <c r="K2350" s="278" t="str">
        <f t="shared" si="73"/>
        <v>KEN002Fatalities in all crises</v>
      </c>
      <c r="L2350" s="286">
        <v>43511</v>
      </c>
      <c r="M2350" s="286" t="s">
        <v>3248</v>
      </c>
    </row>
    <row r="2351" spans="1:13" s="269" customFormat="1" ht="15.5" hidden="1" thickTop="1" thickBot="1" x14ac:dyDescent="0.4">
      <c r="A2351" s="287" t="s">
        <v>2964</v>
      </c>
      <c r="B2351" s="288" t="str">
        <f>VLOOKUP(A2351,Lists!B:C,2,FALSE)</f>
        <v>KEN002</v>
      </c>
      <c r="C2351" s="288" t="str">
        <f>VLOOKUP(A2351,Lists!B:D,3,FALSE)</f>
        <v>KEN</v>
      </c>
      <c r="D2351" s="289" t="s">
        <v>688</v>
      </c>
      <c r="E2351" s="289">
        <v>2</v>
      </c>
      <c r="F2351" s="289" t="s">
        <v>2349</v>
      </c>
      <c r="G2351" s="289" t="s">
        <v>731</v>
      </c>
      <c r="H2351" s="278">
        <f t="shared" si="72"/>
        <v>2</v>
      </c>
      <c r="I2351" s="252" t="s">
        <v>2354</v>
      </c>
      <c r="J2351" s="289" t="s">
        <v>2364</v>
      </c>
      <c r="K2351" s="278" t="str">
        <f t="shared" si="73"/>
        <v>KEN002Crisis affected groups</v>
      </c>
      <c r="L2351" s="290">
        <v>43511</v>
      </c>
      <c r="M2351" s="290" t="s">
        <v>3248</v>
      </c>
    </row>
    <row r="2352" spans="1:13" s="269" customFormat="1" ht="15.5" hidden="1" thickTop="1" thickBot="1" x14ac:dyDescent="0.4">
      <c r="A2352" s="283" t="s">
        <v>2964</v>
      </c>
      <c r="B2352" s="284" t="str">
        <f>VLOOKUP(A2352,Lists!B:C,2,FALSE)</f>
        <v>KEN002</v>
      </c>
      <c r="C2352" s="284" t="str">
        <f>VLOOKUP(A2352,Lists!B:D,3,FALSE)</f>
        <v>KEN</v>
      </c>
      <c r="D2352" s="285" t="s">
        <v>691</v>
      </c>
      <c r="E2352" s="285" t="s">
        <v>446</v>
      </c>
      <c r="F2352" s="285"/>
      <c r="G2352" s="285" t="s">
        <v>446</v>
      </c>
      <c r="H2352" s="278" t="str">
        <f t="shared" si="72"/>
        <v>x</v>
      </c>
      <c r="I2352" s="251"/>
      <c r="J2352" s="285" t="s">
        <v>1333</v>
      </c>
      <c r="K2352" s="278" t="str">
        <f t="shared" si="73"/>
        <v>KEN002People facing limited access constraints</v>
      </c>
      <c r="L2352" s="286">
        <v>43511</v>
      </c>
      <c r="M2352" s="286" t="s">
        <v>3248</v>
      </c>
    </row>
    <row r="2353" spans="1:13" s="269" customFormat="1" ht="15.5" hidden="1" thickTop="1" thickBot="1" x14ac:dyDescent="0.4">
      <c r="A2353" s="287" t="s">
        <v>2964</v>
      </c>
      <c r="B2353" s="288" t="str">
        <f>VLOOKUP(A2353,Lists!B:C,2,FALSE)</f>
        <v>KEN002</v>
      </c>
      <c r="C2353" s="288" t="str">
        <f>VLOOKUP(A2353,Lists!B:D,3,FALSE)</f>
        <v>KEN</v>
      </c>
      <c r="D2353" s="289" t="s">
        <v>692</v>
      </c>
      <c r="E2353" s="289" t="s">
        <v>446</v>
      </c>
      <c r="F2353" s="289"/>
      <c r="G2353" s="289" t="s">
        <v>446</v>
      </c>
      <c r="H2353" s="278" t="str">
        <f t="shared" si="72"/>
        <v>x</v>
      </c>
      <c r="I2353" s="252"/>
      <c r="J2353" s="289" t="s">
        <v>1333</v>
      </c>
      <c r="K2353" s="278" t="str">
        <f t="shared" si="73"/>
        <v>KEN002People facing restricted access constraints</v>
      </c>
      <c r="L2353" s="290">
        <v>43511</v>
      </c>
      <c r="M2353" s="290" t="s">
        <v>3248</v>
      </c>
    </row>
    <row r="2354" spans="1:13" s="269" customFormat="1" ht="15.5" hidden="1" thickTop="1" thickBot="1" x14ac:dyDescent="0.4">
      <c r="A2354" s="283" t="s">
        <v>2964</v>
      </c>
      <c r="B2354" s="284" t="str">
        <f>VLOOKUP(A2354,Lists!B:C,2,FALSE)</f>
        <v>KEN002</v>
      </c>
      <c r="C2354" s="284" t="str">
        <f>VLOOKUP(A2354,Lists!B:D,3,FALSE)</f>
        <v>KEN</v>
      </c>
      <c r="D2354" s="285" t="s">
        <v>643</v>
      </c>
      <c r="E2354" s="285">
        <v>0</v>
      </c>
      <c r="F2354" s="285" t="s">
        <v>1405</v>
      </c>
      <c r="G2354" s="285"/>
      <c r="H2354" s="278" t="b">
        <f t="shared" si="72"/>
        <v>0</v>
      </c>
      <c r="I2354" s="251"/>
      <c r="J2354" s="285"/>
      <c r="K2354" s="278" t="str">
        <f t="shared" si="73"/>
        <v>KEN002Impediments to entry into country (bureaucratic and administrative)</v>
      </c>
      <c r="L2354" s="286">
        <v>43511</v>
      </c>
      <c r="M2354" s="286" t="s">
        <v>3248</v>
      </c>
    </row>
    <row r="2355" spans="1:13" s="269" customFormat="1" ht="15.5" hidden="1" thickTop="1" thickBot="1" x14ac:dyDescent="0.4">
      <c r="A2355" s="287" t="s">
        <v>2964</v>
      </c>
      <c r="B2355" s="288" t="str">
        <f>VLOOKUP(A2355,Lists!B:C,2,FALSE)</f>
        <v>KEN002</v>
      </c>
      <c r="C2355" s="288" t="str">
        <f>VLOOKUP(A2355,Lists!B:D,3,FALSE)</f>
        <v>KEN</v>
      </c>
      <c r="D2355" s="289" t="s">
        <v>644</v>
      </c>
      <c r="E2355" s="289">
        <v>0</v>
      </c>
      <c r="F2355" s="289" t="s">
        <v>1405</v>
      </c>
      <c r="G2355" s="289"/>
      <c r="H2355" s="278" t="b">
        <f t="shared" si="72"/>
        <v>0</v>
      </c>
      <c r="I2355" s="252"/>
      <c r="J2355" s="289"/>
      <c r="K2355" s="278" t="str">
        <f t="shared" si="73"/>
        <v>KEN002Restriction of movement (impediments to freedom of movement and/or administrative restrictions)</v>
      </c>
      <c r="L2355" s="290">
        <v>43511</v>
      </c>
      <c r="M2355" s="290" t="s">
        <v>3248</v>
      </c>
    </row>
    <row r="2356" spans="1:13" s="269" customFormat="1" ht="15.5" hidden="1" thickTop="1" thickBot="1" x14ac:dyDescent="0.4">
      <c r="A2356" s="283" t="s">
        <v>2964</v>
      </c>
      <c r="B2356" s="284" t="str">
        <f>VLOOKUP(A2356,Lists!B:C,2,FALSE)</f>
        <v>KEN002</v>
      </c>
      <c r="C2356" s="284" t="str">
        <f>VLOOKUP(A2356,Lists!B:D,3,FALSE)</f>
        <v>KEN</v>
      </c>
      <c r="D2356" s="285" t="s">
        <v>645</v>
      </c>
      <c r="E2356" s="285">
        <v>0</v>
      </c>
      <c r="F2356" s="285" t="s">
        <v>1405</v>
      </c>
      <c r="G2356" s="285"/>
      <c r="H2356" s="278" t="b">
        <f t="shared" si="72"/>
        <v>0</v>
      </c>
      <c r="I2356" s="251"/>
      <c r="J2356" s="285"/>
      <c r="K2356" s="278" t="str">
        <f t="shared" si="73"/>
        <v>KEN002Interference into implementation of humanitarian activities</v>
      </c>
      <c r="L2356" s="286">
        <v>43511</v>
      </c>
      <c r="M2356" s="286" t="s">
        <v>3248</v>
      </c>
    </row>
    <row r="2357" spans="1:13" s="269" customFormat="1" ht="15.5" hidden="1" thickTop="1" thickBot="1" x14ac:dyDescent="0.4">
      <c r="A2357" s="287" t="s">
        <v>2964</v>
      </c>
      <c r="B2357" s="288" t="str">
        <f>VLOOKUP(A2357,Lists!B:C,2,FALSE)</f>
        <v>KEN002</v>
      </c>
      <c r="C2357" s="288" t="str">
        <f>VLOOKUP(A2357,Lists!B:D,3,FALSE)</f>
        <v>KEN</v>
      </c>
      <c r="D2357" s="289" t="s">
        <v>646</v>
      </c>
      <c r="E2357" s="289">
        <v>0</v>
      </c>
      <c r="F2357" s="289" t="s">
        <v>1405</v>
      </c>
      <c r="G2357" s="289"/>
      <c r="H2357" s="278" t="b">
        <f t="shared" si="72"/>
        <v>0</v>
      </c>
      <c r="I2357" s="252"/>
      <c r="J2357" s="289"/>
      <c r="K2357" s="278" t="str">
        <f t="shared" si="73"/>
        <v>KEN002Violence against personnel, facilities and assets</v>
      </c>
      <c r="L2357" s="290">
        <v>43511</v>
      </c>
      <c r="M2357" s="290" t="s">
        <v>3248</v>
      </c>
    </row>
    <row r="2358" spans="1:13" s="269" customFormat="1" ht="15.5" hidden="1" thickTop="1" thickBot="1" x14ac:dyDescent="0.4">
      <c r="A2358" s="283" t="s">
        <v>2964</v>
      </c>
      <c r="B2358" s="284" t="str">
        <f>VLOOKUP(A2358,Lists!B:C,2,FALSE)</f>
        <v>KEN002</v>
      </c>
      <c r="C2358" s="284" t="str">
        <f>VLOOKUP(A2358,Lists!B:D,3,FALSE)</f>
        <v>KEN</v>
      </c>
      <c r="D2358" s="285" t="s">
        <v>647</v>
      </c>
      <c r="E2358" s="285">
        <v>0</v>
      </c>
      <c r="F2358" s="285" t="s">
        <v>1405</v>
      </c>
      <c r="G2358" s="285"/>
      <c r="H2358" s="278" t="b">
        <f t="shared" si="72"/>
        <v>0</v>
      </c>
      <c r="I2358" s="251"/>
      <c r="J2358" s="285"/>
      <c r="K2358" s="278" t="str">
        <f t="shared" si="73"/>
        <v>KEN002Denial of existence of humanitarian needs or entitlements to assistance</v>
      </c>
      <c r="L2358" s="286">
        <v>43511</v>
      </c>
      <c r="M2358" s="286" t="s">
        <v>3248</v>
      </c>
    </row>
    <row r="2359" spans="1:13" s="269" customFormat="1" ht="15.5" hidden="1" thickTop="1" thickBot="1" x14ac:dyDescent="0.4">
      <c r="A2359" s="287" t="s">
        <v>2964</v>
      </c>
      <c r="B2359" s="288" t="str">
        <f>VLOOKUP(A2359,Lists!B:C,2,FALSE)</f>
        <v>KEN002</v>
      </c>
      <c r="C2359" s="288" t="str">
        <f>VLOOKUP(A2359,Lists!B:D,3,FALSE)</f>
        <v>KEN</v>
      </c>
      <c r="D2359" s="289" t="s">
        <v>651</v>
      </c>
      <c r="E2359" s="289">
        <v>1</v>
      </c>
      <c r="F2359" s="289" t="s">
        <v>1405</v>
      </c>
      <c r="G2359" s="289"/>
      <c r="H2359" s="278" t="b">
        <f t="shared" si="72"/>
        <v>0</v>
      </c>
      <c r="I2359" s="252"/>
      <c r="J2359" s="289"/>
      <c r="K2359" s="278" t="str">
        <f t="shared" si="73"/>
        <v>KEN002Physical constraints in the environment (obstacles related to terrain, climate, lack of infrastructure, etc.)</v>
      </c>
      <c r="L2359" s="290">
        <v>43511</v>
      </c>
      <c r="M2359" s="290" t="s">
        <v>3248</v>
      </c>
    </row>
    <row r="2360" spans="1:13" s="269" customFormat="1" ht="15.5" hidden="1" thickTop="1" thickBot="1" x14ac:dyDescent="0.4">
      <c r="A2360" s="283" t="s">
        <v>2964</v>
      </c>
      <c r="B2360" s="284" t="str">
        <f>VLOOKUP(A2360,Lists!B:C,2,FALSE)</f>
        <v>KEN002</v>
      </c>
      <c r="C2360" s="284" t="str">
        <f>VLOOKUP(A2360,Lists!B:D,3,FALSE)</f>
        <v>KEN</v>
      </c>
      <c r="D2360" s="285" t="s">
        <v>650</v>
      </c>
      <c r="E2360" s="285">
        <v>0</v>
      </c>
      <c r="F2360" s="285" t="s">
        <v>1405</v>
      </c>
      <c r="G2360" s="285"/>
      <c r="H2360" s="278" t="b">
        <f t="shared" si="72"/>
        <v>0</v>
      </c>
      <c r="I2360" s="251"/>
      <c r="J2360" s="285"/>
      <c r="K2360" s="278" t="str">
        <f t="shared" si="73"/>
        <v xml:space="preserve">KEN002Presence of mines and improvised explosive devices </v>
      </c>
      <c r="L2360" s="286">
        <v>43511</v>
      </c>
      <c r="M2360" s="286" t="s">
        <v>3248</v>
      </c>
    </row>
    <row r="2361" spans="1:13" s="269" customFormat="1" ht="15.5" hidden="1" thickTop="1" thickBot="1" x14ac:dyDescent="0.4">
      <c r="A2361" s="287" t="s">
        <v>2964</v>
      </c>
      <c r="B2361" s="288" t="str">
        <f>VLOOKUP(A2361,Lists!B:C,2,FALSE)</f>
        <v>KEN002</v>
      </c>
      <c r="C2361" s="288" t="str">
        <f>VLOOKUP(A2361,Lists!B:D,3,FALSE)</f>
        <v>KEN</v>
      </c>
      <c r="D2361" s="289" t="s">
        <v>649</v>
      </c>
      <c r="E2361" s="289">
        <v>1</v>
      </c>
      <c r="F2361" s="289" t="s">
        <v>1405</v>
      </c>
      <c r="G2361" s="289"/>
      <c r="H2361" s="278" t="b">
        <f t="shared" si="72"/>
        <v>0</v>
      </c>
      <c r="I2361" s="252"/>
      <c r="J2361" s="289"/>
      <c r="K2361" s="278" t="str">
        <f t="shared" si="73"/>
        <v>KEN002Ongoing insecurity/hostilities affecting humanitarian assistance</v>
      </c>
      <c r="L2361" s="290">
        <v>43511</v>
      </c>
      <c r="M2361" s="290" t="s">
        <v>3248</v>
      </c>
    </row>
    <row r="2362" spans="1:13" s="269" customFormat="1" ht="15.5" hidden="1" thickTop="1" thickBot="1" x14ac:dyDescent="0.4">
      <c r="A2362" s="283" t="s">
        <v>2964</v>
      </c>
      <c r="B2362" s="284" t="str">
        <f>VLOOKUP(A2362,Lists!B:C,2,FALSE)</f>
        <v>KEN002</v>
      </c>
      <c r="C2362" s="284" t="str">
        <f>VLOOKUP(A2362,Lists!B:D,3,FALSE)</f>
        <v>KEN</v>
      </c>
      <c r="D2362" s="285" t="s">
        <v>648</v>
      </c>
      <c r="E2362" s="285">
        <v>0</v>
      </c>
      <c r="F2362" s="285" t="s">
        <v>1405</v>
      </c>
      <c r="G2362" s="285"/>
      <c r="H2362" s="278" t="b">
        <f t="shared" si="72"/>
        <v>0</v>
      </c>
      <c r="I2362" s="251"/>
      <c r="J2362" s="285"/>
      <c r="K2362" s="278" t="str">
        <f t="shared" si="73"/>
        <v>KEN002Restriction and obstruction of access to services and assistance</v>
      </c>
      <c r="L2362" s="286">
        <v>43511</v>
      </c>
      <c r="M2362" s="286" t="s">
        <v>3248</v>
      </c>
    </row>
    <row r="2363" spans="1:13" s="269" customFormat="1" ht="15.5" hidden="1" thickTop="1" thickBot="1" x14ac:dyDescent="0.4">
      <c r="A2363" s="287" t="s">
        <v>1268</v>
      </c>
      <c r="B2363" s="288" t="e">
        <f>VLOOKUP(A2363,Lists!B:C,2,FALSE)</f>
        <v>#N/A</v>
      </c>
      <c r="C2363" s="288" t="e">
        <f>VLOOKUP(A2363,Lists!B:D,3,FALSE)</f>
        <v>#N/A</v>
      </c>
      <c r="D2363" s="289" t="s">
        <v>522</v>
      </c>
      <c r="E2363" s="289">
        <v>3400000</v>
      </c>
      <c r="F2363" s="289" t="s">
        <v>2369</v>
      </c>
      <c r="G2363" s="289" t="s">
        <v>732</v>
      </c>
      <c r="H2363" s="278">
        <f t="shared" si="72"/>
        <v>1</v>
      </c>
      <c r="I2363" s="252" t="s">
        <v>2374</v>
      </c>
      <c r="J2363" s="289" t="s">
        <v>2379</v>
      </c>
      <c r="K2363" s="278" t="e">
        <f t="shared" si="73"/>
        <v>#N/A</v>
      </c>
      <c r="L2363" s="290">
        <v>43511</v>
      </c>
      <c r="M2363" s="290" t="s">
        <v>3248</v>
      </c>
    </row>
    <row r="2364" spans="1:13" s="269" customFormat="1" ht="15.5" hidden="1" thickTop="1" thickBot="1" x14ac:dyDescent="0.4">
      <c r="A2364" s="283" t="s">
        <v>1268</v>
      </c>
      <c r="B2364" s="284" t="e">
        <f>VLOOKUP(A2364,Lists!B:C,2,FALSE)</f>
        <v>#N/A</v>
      </c>
      <c r="C2364" s="284" t="e">
        <f>VLOOKUP(A2364,Lists!B:D,3,FALSE)</f>
        <v>#N/A</v>
      </c>
      <c r="D2364" s="285" t="s">
        <v>660</v>
      </c>
      <c r="E2364" s="285">
        <v>9800</v>
      </c>
      <c r="F2364" s="285" t="s">
        <v>2370</v>
      </c>
      <c r="G2364" s="285" t="s">
        <v>731</v>
      </c>
      <c r="H2364" s="278">
        <f t="shared" si="72"/>
        <v>2</v>
      </c>
      <c r="I2364" s="251" t="s">
        <v>2375</v>
      </c>
      <c r="J2364" s="285" t="s">
        <v>2380</v>
      </c>
      <c r="K2364" s="278" t="e">
        <f t="shared" si="73"/>
        <v>#N/A</v>
      </c>
      <c r="L2364" s="286">
        <v>43511</v>
      </c>
      <c r="M2364" s="286" t="s">
        <v>3248</v>
      </c>
    </row>
    <row r="2365" spans="1:13" s="269" customFormat="1" ht="15.5" hidden="1" thickTop="1" thickBot="1" x14ac:dyDescent="0.4">
      <c r="A2365" s="287" t="s">
        <v>1268</v>
      </c>
      <c r="B2365" s="288" t="e">
        <f>VLOOKUP(A2365,Lists!B:C,2,FALSE)</f>
        <v>#N/A</v>
      </c>
      <c r="C2365" s="288" t="e">
        <f>VLOOKUP(A2365,Lists!B:D,3,FALSE)</f>
        <v>#N/A</v>
      </c>
      <c r="D2365" s="289" t="s">
        <v>737</v>
      </c>
      <c r="E2365" s="289">
        <v>910000</v>
      </c>
      <c r="F2365" s="289" t="s">
        <v>2371</v>
      </c>
      <c r="G2365" s="289" t="s">
        <v>731</v>
      </c>
      <c r="H2365" s="278">
        <f t="shared" si="72"/>
        <v>2</v>
      </c>
      <c r="I2365" s="252" t="s">
        <v>2376</v>
      </c>
      <c r="J2365" s="289" t="s">
        <v>2381</v>
      </c>
      <c r="K2365" s="278" t="e">
        <f t="shared" si="73"/>
        <v>#N/A</v>
      </c>
      <c r="L2365" s="290">
        <v>43511</v>
      </c>
      <c r="M2365" s="290" t="s">
        <v>3248</v>
      </c>
    </row>
    <row r="2366" spans="1:13" s="269" customFormat="1" ht="15.5" hidden="1" thickTop="1" thickBot="1" x14ac:dyDescent="0.4">
      <c r="A2366" s="283" t="s">
        <v>1268</v>
      </c>
      <c r="B2366" s="284" t="e">
        <f>VLOOKUP(A2366,Lists!B:C,2,FALSE)</f>
        <v>#N/A</v>
      </c>
      <c r="C2366" s="284" t="e">
        <f>VLOOKUP(A2366,Lists!B:D,3,FALSE)</f>
        <v>#N/A</v>
      </c>
      <c r="D2366" s="285" t="s">
        <v>533</v>
      </c>
      <c r="E2366" s="285">
        <v>276000</v>
      </c>
      <c r="F2366" s="285" t="s">
        <v>2372</v>
      </c>
      <c r="G2366" s="285" t="s">
        <v>731</v>
      </c>
      <c r="H2366" s="278">
        <f t="shared" si="72"/>
        <v>2</v>
      </c>
      <c r="I2366" s="251" t="s">
        <v>2377</v>
      </c>
      <c r="J2366" s="285" t="s">
        <v>2382</v>
      </c>
      <c r="K2366" s="278" t="e">
        <f t="shared" si="73"/>
        <v>#N/A</v>
      </c>
      <c r="L2366" s="286">
        <v>43511</v>
      </c>
      <c r="M2366" s="286" t="s">
        <v>3248</v>
      </c>
    </row>
    <row r="2367" spans="1:13" s="269" customFormat="1" ht="15.5" thickTop="1" thickBot="1" x14ac:dyDescent="0.4">
      <c r="A2367" s="287" t="s">
        <v>1268</v>
      </c>
      <c r="B2367" s="288" t="e">
        <f>VLOOKUP(A2367,Lists!B:C,2,FALSE)</f>
        <v>#N/A</v>
      </c>
      <c r="C2367" s="288" t="e">
        <f>VLOOKUP(A2367,Lists!B:D,3,FALSE)</f>
        <v>#N/A</v>
      </c>
      <c r="D2367" s="289" t="s">
        <v>666</v>
      </c>
      <c r="E2367" s="289">
        <v>5400</v>
      </c>
      <c r="F2367" s="289" t="s">
        <v>2373</v>
      </c>
      <c r="G2367" s="289" t="s">
        <v>731</v>
      </c>
      <c r="H2367" s="278">
        <f t="shared" si="72"/>
        <v>2</v>
      </c>
      <c r="I2367" s="252" t="s">
        <v>2378</v>
      </c>
      <c r="J2367" s="289" t="s">
        <v>2383</v>
      </c>
      <c r="K2367" s="278" t="e">
        <f t="shared" si="73"/>
        <v>#N/A</v>
      </c>
      <c r="L2367" s="290">
        <v>43511</v>
      </c>
      <c r="M2367" s="290" t="s">
        <v>3248</v>
      </c>
    </row>
    <row r="2368" spans="1:13" s="269" customFormat="1" ht="15.5" hidden="1" thickTop="1" thickBot="1" x14ac:dyDescent="0.4">
      <c r="A2368" s="283" t="s">
        <v>1268</v>
      </c>
      <c r="B2368" s="284" t="e">
        <f>VLOOKUP(A2368,Lists!B:C,2,FALSE)</f>
        <v>#N/A</v>
      </c>
      <c r="C2368" s="284" t="e">
        <f>VLOOKUP(A2368,Lists!B:D,3,FALSE)</f>
        <v>#N/A</v>
      </c>
      <c r="D2368" s="285" t="s">
        <v>5027</v>
      </c>
      <c r="E2368" s="285" t="s">
        <v>446</v>
      </c>
      <c r="F2368" s="285"/>
      <c r="G2368" s="285" t="s">
        <v>446</v>
      </c>
      <c r="H2368" s="278" t="str">
        <f t="shared" si="72"/>
        <v>x</v>
      </c>
      <c r="I2368" s="251"/>
      <c r="J2368" s="285" t="s">
        <v>2384</v>
      </c>
      <c r="K2368" s="278" t="e">
        <f t="shared" si="73"/>
        <v>#N/A</v>
      </c>
      <c r="L2368" s="286">
        <v>43511</v>
      </c>
      <c r="M2368" s="286" t="s">
        <v>3248</v>
      </c>
    </row>
    <row r="2369" spans="1:13" s="269" customFormat="1" ht="15.5" hidden="1" thickTop="1" thickBot="1" x14ac:dyDescent="0.4">
      <c r="A2369" s="287" t="s">
        <v>1268</v>
      </c>
      <c r="B2369" s="288" t="e">
        <f>VLOOKUP(A2369,Lists!B:C,2,FALSE)</f>
        <v>#N/A</v>
      </c>
      <c r="C2369" s="288" t="e">
        <f>VLOOKUP(A2369,Lists!B:D,3,FALSE)</f>
        <v>#N/A</v>
      </c>
      <c r="D2369" s="289" t="s">
        <v>5028</v>
      </c>
      <c r="E2369" s="289" t="s">
        <v>446</v>
      </c>
      <c r="F2369" s="289"/>
      <c r="G2369" s="289" t="s">
        <v>446</v>
      </c>
      <c r="H2369" s="278" t="str">
        <f t="shared" si="72"/>
        <v>x</v>
      </c>
      <c r="I2369" s="252"/>
      <c r="J2369" s="289" t="s">
        <v>2384</v>
      </c>
      <c r="K2369" s="278" t="e">
        <f t="shared" si="73"/>
        <v>#N/A</v>
      </c>
      <c r="L2369" s="290">
        <v>43511</v>
      </c>
      <c r="M2369" s="290" t="s">
        <v>3248</v>
      </c>
    </row>
    <row r="2370" spans="1:13" s="269" customFormat="1" ht="15.5" hidden="1" thickTop="1" thickBot="1" x14ac:dyDescent="0.4">
      <c r="A2370" s="283" t="s">
        <v>1268</v>
      </c>
      <c r="B2370" s="284" t="e">
        <f>VLOOKUP(A2370,Lists!B:C,2,FALSE)</f>
        <v>#N/A</v>
      </c>
      <c r="C2370" s="284" t="e">
        <f>VLOOKUP(A2370,Lists!B:D,3,FALSE)</f>
        <v>#N/A</v>
      </c>
      <c r="D2370" s="285" t="s">
        <v>5029</v>
      </c>
      <c r="E2370" s="285" t="s">
        <v>446</v>
      </c>
      <c r="F2370" s="285"/>
      <c r="G2370" s="285" t="s">
        <v>446</v>
      </c>
      <c r="H2370" s="278" t="str">
        <f t="shared" ref="H2370:H2433" si="74">IF(G2370="x","x",IF(G2370="Low",3,IF(G2370="Medium",2,IF(G2370="High",1,FALSE))))</f>
        <v>x</v>
      </c>
      <c r="I2370" s="251"/>
      <c r="J2370" s="285" t="s">
        <v>2384</v>
      </c>
      <c r="K2370" s="278" t="e">
        <f t="shared" ref="K2370:K2433" si="75">B2370&amp;""&amp;D2370</f>
        <v>#N/A</v>
      </c>
      <c r="L2370" s="286">
        <v>43511</v>
      </c>
      <c r="M2370" s="286" t="s">
        <v>3248</v>
      </c>
    </row>
    <row r="2371" spans="1:13" s="269" customFormat="1" ht="15.5" hidden="1" thickTop="1" thickBot="1" x14ac:dyDescent="0.4">
      <c r="A2371" s="287" t="s">
        <v>1268</v>
      </c>
      <c r="B2371" s="288" t="e">
        <f>VLOOKUP(A2371,Lists!B:C,2,FALSE)</f>
        <v>#N/A</v>
      </c>
      <c r="C2371" s="288" t="e">
        <f>VLOOKUP(A2371,Lists!B:D,3,FALSE)</f>
        <v>#N/A</v>
      </c>
      <c r="D2371" s="289" t="s">
        <v>5108</v>
      </c>
      <c r="E2371" s="289" t="s">
        <v>446</v>
      </c>
      <c r="F2371" s="289"/>
      <c r="G2371" s="289" t="s">
        <v>446</v>
      </c>
      <c r="H2371" s="278" t="str">
        <f t="shared" si="74"/>
        <v>x</v>
      </c>
      <c r="I2371" s="252"/>
      <c r="J2371" s="289" t="s">
        <v>2384</v>
      </c>
      <c r="K2371" s="278" t="e">
        <f t="shared" si="75"/>
        <v>#N/A</v>
      </c>
      <c r="L2371" s="290">
        <v>43511</v>
      </c>
      <c r="M2371" s="290" t="s">
        <v>3248</v>
      </c>
    </row>
    <row r="2372" spans="1:13" s="269" customFormat="1" ht="15.5" hidden="1" thickTop="1" thickBot="1" x14ac:dyDescent="0.4">
      <c r="A2372" s="283" t="s">
        <v>1268</v>
      </c>
      <c r="B2372" s="284" t="e">
        <f>VLOOKUP(A2372,Lists!B:C,2,FALSE)</f>
        <v>#N/A</v>
      </c>
      <c r="C2372" s="284" t="e">
        <f>VLOOKUP(A2372,Lists!B:D,3,FALSE)</f>
        <v>#N/A</v>
      </c>
      <c r="D2372" s="285" t="s">
        <v>5109</v>
      </c>
      <c r="E2372" s="285">
        <v>0</v>
      </c>
      <c r="F2372" s="285"/>
      <c r="G2372" s="285"/>
      <c r="H2372" s="278" t="b">
        <f t="shared" si="74"/>
        <v>0</v>
      </c>
      <c r="I2372" s="251"/>
      <c r="J2372" s="285"/>
      <c r="K2372" s="278" t="e">
        <f t="shared" si="75"/>
        <v>#N/A</v>
      </c>
      <c r="L2372" s="286">
        <v>43511</v>
      </c>
      <c r="M2372" s="286" t="s">
        <v>3248</v>
      </c>
    </row>
    <row r="2373" spans="1:13" s="269" customFormat="1" ht="15.5" hidden="1" thickTop="1" thickBot="1" x14ac:dyDescent="0.4">
      <c r="A2373" s="287" t="s">
        <v>1268</v>
      </c>
      <c r="B2373" s="288" t="e">
        <f>VLOOKUP(A2373,Lists!B:C,2,FALSE)</f>
        <v>#N/A</v>
      </c>
      <c r="C2373" s="288" t="e">
        <f>VLOOKUP(A2373,Lists!B:D,3,FALSE)</f>
        <v>#N/A</v>
      </c>
      <c r="D2373" s="289" t="s">
        <v>742</v>
      </c>
      <c r="E2373" s="289" t="s">
        <v>446</v>
      </c>
      <c r="F2373" s="289"/>
      <c r="G2373" s="289" t="s">
        <v>446</v>
      </c>
      <c r="H2373" s="278" t="str">
        <f t="shared" si="74"/>
        <v>x</v>
      </c>
      <c r="I2373" s="252"/>
      <c r="J2373" s="289" t="s">
        <v>2384</v>
      </c>
      <c r="K2373" s="278" t="e">
        <f t="shared" si="75"/>
        <v>#N/A</v>
      </c>
      <c r="L2373" s="290">
        <v>43511</v>
      </c>
      <c r="M2373" s="290" t="s">
        <v>3248</v>
      </c>
    </row>
    <row r="2374" spans="1:13" s="269" customFormat="1" ht="15.5" hidden="1" thickTop="1" thickBot="1" x14ac:dyDescent="0.4">
      <c r="A2374" s="283" t="s">
        <v>1268</v>
      </c>
      <c r="B2374" s="284" t="e">
        <f>VLOOKUP(A2374,Lists!B:C,2,FALSE)</f>
        <v>#N/A</v>
      </c>
      <c r="C2374" s="284" t="e">
        <f>VLOOKUP(A2374,Lists!B:D,3,FALSE)</f>
        <v>#N/A</v>
      </c>
      <c r="D2374" s="285" t="s">
        <v>752</v>
      </c>
      <c r="E2374" s="285">
        <v>5400</v>
      </c>
      <c r="F2374" s="285" t="s">
        <v>2373</v>
      </c>
      <c r="G2374" s="285" t="s">
        <v>731</v>
      </c>
      <c r="H2374" s="278">
        <f t="shared" si="74"/>
        <v>2</v>
      </c>
      <c r="I2374" s="251" t="s">
        <v>2378</v>
      </c>
      <c r="J2374" s="285" t="s">
        <v>2383</v>
      </c>
      <c r="K2374" s="278" t="e">
        <f t="shared" si="75"/>
        <v>#N/A</v>
      </c>
      <c r="L2374" s="286">
        <v>43511</v>
      </c>
      <c r="M2374" s="286" t="s">
        <v>3248</v>
      </c>
    </row>
    <row r="2375" spans="1:13" s="269" customFormat="1" ht="15.5" hidden="1" thickTop="1" thickBot="1" x14ac:dyDescent="0.4">
      <c r="A2375" s="287" t="s">
        <v>1268</v>
      </c>
      <c r="B2375" s="288" t="e">
        <f>VLOOKUP(A2375,Lists!B:C,2,FALSE)</f>
        <v>#N/A</v>
      </c>
      <c r="C2375" s="288" t="e">
        <f>VLOOKUP(A2375,Lists!B:D,3,FALSE)</f>
        <v>#N/A</v>
      </c>
      <c r="D2375" s="289" t="s">
        <v>5110</v>
      </c>
      <c r="E2375" s="289">
        <v>4700</v>
      </c>
      <c r="F2375" s="289" t="s">
        <v>2373</v>
      </c>
      <c r="G2375" s="289" t="s">
        <v>731</v>
      </c>
      <c r="H2375" s="278">
        <f t="shared" si="74"/>
        <v>2</v>
      </c>
      <c r="I2375" s="252" t="s">
        <v>2378</v>
      </c>
      <c r="J2375" s="289" t="s">
        <v>2385</v>
      </c>
      <c r="K2375" s="278" t="e">
        <f t="shared" si="75"/>
        <v>#N/A</v>
      </c>
      <c r="L2375" s="290">
        <v>43511</v>
      </c>
      <c r="M2375" s="290" t="s">
        <v>3248</v>
      </c>
    </row>
    <row r="2376" spans="1:13" s="269" customFormat="1" ht="15.5" hidden="1" thickTop="1" thickBot="1" x14ac:dyDescent="0.4">
      <c r="A2376" s="283" t="s">
        <v>1268</v>
      </c>
      <c r="B2376" s="284" t="e">
        <f>VLOOKUP(A2376,Lists!B:C,2,FALSE)</f>
        <v>#N/A</v>
      </c>
      <c r="C2376" s="284" t="e">
        <f>VLOOKUP(A2376,Lists!B:D,3,FALSE)</f>
        <v>#N/A</v>
      </c>
      <c r="D2376" s="285" t="s">
        <v>5111</v>
      </c>
      <c r="E2376" s="285">
        <v>700</v>
      </c>
      <c r="F2376" s="285" t="s">
        <v>2373</v>
      </c>
      <c r="G2376" s="285" t="s">
        <v>731</v>
      </c>
      <c r="H2376" s="278">
        <f t="shared" si="74"/>
        <v>2</v>
      </c>
      <c r="I2376" s="251" t="s">
        <v>2378</v>
      </c>
      <c r="J2376" s="285" t="s">
        <v>2386</v>
      </c>
      <c r="K2376" s="278" t="e">
        <f t="shared" si="75"/>
        <v>#N/A</v>
      </c>
      <c r="L2376" s="286">
        <v>43511</v>
      </c>
      <c r="M2376" s="286" t="s">
        <v>3248</v>
      </c>
    </row>
    <row r="2377" spans="1:13" s="269" customFormat="1" ht="15.5" hidden="1" thickTop="1" thickBot="1" x14ac:dyDescent="0.4">
      <c r="A2377" s="287" t="s">
        <v>1268</v>
      </c>
      <c r="B2377" s="288" t="e">
        <f>VLOOKUP(A2377,Lists!B:C,2,FALSE)</f>
        <v>#N/A</v>
      </c>
      <c r="C2377" s="288" t="e">
        <f>VLOOKUP(A2377,Lists!B:D,3,FALSE)</f>
        <v>#N/A</v>
      </c>
      <c r="D2377" s="289" t="s">
        <v>5112</v>
      </c>
      <c r="E2377" s="289">
        <v>0</v>
      </c>
      <c r="F2377" s="289"/>
      <c r="G2377" s="289"/>
      <c r="H2377" s="278" t="b">
        <f t="shared" si="74"/>
        <v>0</v>
      </c>
      <c r="I2377" s="252"/>
      <c r="J2377" s="289"/>
      <c r="K2377" s="278" t="e">
        <f t="shared" si="75"/>
        <v>#N/A</v>
      </c>
      <c r="L2377" s="290">
        <v>43511</v>
      </c>
      <c r="M2377" s="290" t="s">
        <v>3248</v>
      </c>
    </row>
    <row r="2378" spans="1:13" s="269" customFormat="1" ht="15.5" hidden="1" thickTop="1" thickBot="1" x14ac:dyDescent="0.4">
      <c r="A2378" s="283" t="s">
        <v>1268</v>
      </c>
      <c r="B2378" s="284" t="e">
        <f>VLOOKUP(A2378,Lists!B:C,2,FALSE)</f>
        <v>#N/A</v>
      </c>
      <c r="C2378" s="284" t="e">
        <f>VLOOKUP(A2378,Lists!B:D,3,FALSE)</f>
        <v>#N/A</v>
      </c>
      <c r="D2378" s="285" t="s">
        <v>5113</v>
      </c>
      <c r="E2378" s="285">
        <v>0</v>
      </c>
      <c r="F2378" s="285"/>
      <c r="G2378" s="285"/>
      <c r="H2378" s="278" t="b">
        <f t="shared" si="74"/>
        <v>0</v>
      </c>
      <c r="I2378" s="251"/>
      <c r="J2378" s="285"/>
      <c r="K2378" s="278" t="e">
        <f t="shared" si="75"/>
        <v>#N/A</v>
      </c>
      <c r="L2378" s="286">
        <v>43511</v>
      </c>
      <c r="M2378" s="286" t="s">
        <v>3248</v>
      </c>
    </row>
    <row r="2379" spans="1:13" s="269" customFormat="1" ht="15.5" hidden="1" thickTop="1" thickBot="1" x14ac:dyDescent="0.4">
      <c r="A2379" s="287" t="s">
        <v>1268</v>
      </c>
      <c r="B2379" s="288" t="e">
        <f>VLOOKUP(A2379,Lists!B:C,2,FALSE)</f>
        <v>#N/A</v>
      </c>
      <c r="C2379" s="288" t="e">
        <f>VLOOKUP(A2379,Lists!B:D,3,FALSE)</f>
        <v>#N/A</v>
      </c>
      <c r="D2379" s="289" t="s">
        <v>5114</v>
      </c>
      <c r="E2379" s="289">
        <v>0</v>
      </c>
      <c r="F2379" s="289"/>
      <c r="G2379" s="289"/>
      <c r="H2379" s="278" t="b">
        <f t="shared" si="74"/>
        <v>0</v>
      </c>
      <c r="I2379" s="252"/>
      <c r="J2379" s="289"/>
      <c r="K2379" s="278" t="e">
        <f t="shared" si="75"/>
        <v>#N/A</v>
      </c>
      <c r="L2379" s="290">
        <v>43511</v>
      </c>
      <c r="M2379" s="290" t="s">
        <v>3248</v>
      </c>
    </row>
    <row r="2380" spans="1:13" s="269" customFormat="1" ht="15.5" hidden="1" thickTop="1" thickBot="1" x14ac:dyDescent="0.4">
      <c r="A2380" s="283" t="s">
        <v>1268</v>
      </c>
      <c r="B2380" s="284" t="e">
        <f>VLOOKUP(A2380,Lists!B:C,2,FALSE)</f>
        <v>#N/A</v>
      </c>
      <c r="C2380" s="284" t="e">
        <f>VLOOKUP(A2380,Lists!B:D,3,FALSE)</f>
        <v>#N/A</v>
      </c>
      <c r="D2380" s="285" t="s">
        <v>5115</v>
      </c>
      <c r="E2380" s="285" t="s">
        <v>446</v>
      </c>
      <c r="F2380" s="285"/>
      <c r="G2380" s="285" t="s">
        <v>446</v>
      </c>
      <c r="H2380" s="278" t="str">
        <f t="shared" si="74"/>
        <v>x</v>
      </c>
      <c r="I2380" s="251"/>
      <c r="J2380" s="285" t="s">
        <v>2384</v>
      </c>
      <c r="K2380" s="278" t="e">
        <f t="shared" si="75"/>
        <v>#N/A</v>
      </c>
      <c r="L2380" s="286">
        <v>43511</v>
      </c>
      <c r="M2380" s="286" t="s">
        <v>3248</v>
      </c>
    </row>
    <row r="2381" spans="1:13" s="269" customFormat="1" ht="15.5" hidden="1" thickTop="1" thickBot="1" x14ac:dyDescent="0.4">
      <c r="A2381" s="287" t="s">
        <v>1268</v>
      </c>
      <c r="B2381" s="288" t="e">
        <f>VLOOKUP(A2381,Lists!B:C,2,FALSE)</f>
        <v>#N/A</v>
      </c>
      <c r="C2381" s="288" t="e">
        <f>VLOOKUP(A2381,Lists!B:D,3,FALSE)</f>
        <v>#N/A</v>
      </c>
      <c r="D2381" s="289" t="s">
        <v>688</v>
      </c>
      <c r="E2381" s="289">
        <v>2</v>
      </c>
      <c r="F2381" s="289"/>
      <c r="G2381" s="289"/>
      <c r="H2381" s="278" t="b">
        <f t="shared" si="74"/>
        <v>0</v>
      </c>
      <c r="I2381" s="252"/>
      <c r="J2381" s="289" t="s">
        <v>2387</v>
      </c>
      <c r="K2381" s="278" t="e">
        <f t="shared" si="75"/>
        <v>#N/A</v>
      </c>
      <c r="L2381" s="290">
        <v>43511</v>
      </c>
      <c r="M2381" s="290" t="s">
        <v>3248</v>
      </c>
    </row>
    <row r="2382" spans="1:13" s="269" customFormat="1" ht="15.5" hidden="1" thickTop="1" thickBot="1" x14ac:dyDescent="0.4">
      <c r="A2382" s="283" t="s">
        <v>1268</v>
      </c>
      <c r="B2382" s="284" t="e">
        <f>VLOOKUP(A2382,Lists!B:C,2,FALSE)</f>
        <v>#N/A</v>
      </c>
      <c r="C2382" s="284" t="e">
        <f>VLOOKUP(A2382,Lists!B:D,3,FALSE)</f>
        <v>#N/A</v>
      </c>
      <c r="D2382" s="285" t="s">
        <v>691</v>
      </c>
      <c r="E2382" s="285" t="s">
        <v>446</v>
      </c>
      <c r="F2382" s="285"/>
      <c r="G2382" s="285" t="s">
        <v>446</v>
      </c>
      <c r="H2382" s="278" t="str">
        <f t="shared" si="74"/>
        <v>x</v>
      </c>
      <c r="I2382" s="251"/>
      <c r="J2382" s="285" t="s">
        <v>2384</v>
      </c>
      <c r="K2382" s="278" t="e">
        <f t="shared" si="75"/>
        <v>#N/A</v>
      </c>
      <c r="L2382" s="286">
        <v>43511</v>
      </c>
      <c r="M2382" s="286" t="s">
        <v>3248</v>
      </c>
    </row>
    <row r="2383" spans="1:13" s="269" customFormat="1" ht="15.5" hidden="1" thickTop="1" thickBot="1" x14ac:dyDescent="0.4">
      <c r="A2383" s="287" t="s">
        <v>1268</v>
      </c>
      <c r="B2383" s="288" t="e">
        <f>VLOOKUP(A2383,Lists!B:C,2,FALSE)</f>
        <v>#N/A</v>
      </c>
      <c r="C2383" s="288" t="e">
        <f>VLOOKUP(A2383,Lists!B:D,3,FALSE)</f>
        <v>#N/A</v>
      </c>
      <c r="D2383" s="289" t="s">
        <v>692</v>
      </c>
      <c r="E2383" s="289" t="s">
        <v>446</v>
      </c>
      <c r="F2383" s="289"/>
      <c r="G2383" s="289" t="s">
        <v>446</v>
      </c>
      <c r="H2383" s="278" t="str">
        <f t="shared" si="74"/>
        <v>x</v>
      </c>
      <c r="I2383" s="252"/>
      <c r="J2383" s="289" t="s">
        <v>2384</v>
      </c>
      <c r="K2383" s="278" t="e">
        <f t="shared" si="75"/>
        <v>#N/A</v>
      </c>
      <c r="L2383" s="290">
        <v>43511</v>
      </c>
      <c r="M2383" s="290" t="s">
        <v>3248</v>
      </c>
    </row>
    <row r="2384" spans="1:13" s="269" customFormat="1" ht="15.5" hidden="1" thickTop="1" thickBot="1" x14ac:dyDescent="0.4">
      <c r="A2384" s="283" t="s">
        <v>1239</v>
      </c>
      <c r="B2384" s="284" t="e">
        <f>VLOOKUP(A2384,Lists!B:C,2,FALSE)</f>
        <v>#N/A</v>
      </c>
      <c r="C2384" s="284" t="e">
        <f>VLOOKUP(A2384,Lists!B:D,3,FALSE)</f>
        <v>#N/A</v>
      </c>
      <c r="D2384" s="285" t="s">
        <v>522</v>
      </c>
      <c r="E2384" s="285">
        <v>3500000</v>
      </c>
      <c r="F2384" s="285" t="s">
        <v>2388</v>
      </c>
      <c r="G2384" s="285" t="s">
        <v>732</v>
      </c>
      <c r="H2384" s="278">
        <f t="shared" si="74"/>
        <v>1</v>
      </c>
      <c r="I2384" s="251" t="s">
        <v>2392</v>
      </c>
      <c r="J2384" s="285" t="s">
        <v>2396</v>
      </c>
      <c r="K2384" s="278" t="e">
        <f t="shared" si="75"/>
        <v>#N/A</v>
      </c>
      <c r="L2384" s="286">
        <v>43511</v>
      </c>
      <c r="M2384" s="286" t="s">
        <v>3248</v>
      </c>
    </row>
    <row r="2385" spans="1:13" s="269" customFormat="1" ht="15.5" hidden="1" thickTop="1" thickBot="1" x14ac:dyDescent="0.4">
      <c r="A2385" s="287" t="s">
        <v>1239</v>
      </c>
      <c r="B2385" s="288" t="e">
        <f>VLOOKUP(A2385,Lists!B:C,2,FALSE)</f>
        <v>#N/A</v>
      </c>
      <c r="C2385" s="288" t="e">
        <f>VLOOKUP(A2385,Lists!B:D,3,FALSE)</f>
        <v>#N/A</v>
      </c>
      <c r="D2385" s="289" t="s">
        <v>660</v>
      </c>
      <c r="E2385" s="289">
        <v>11300</v>
      </c>
      <c r="F2385" s="289" t="s">
        <v>2389</v>
      </c>
      <c r="G2385" s="289" t="s">
        <v>732</v>
      </c>
      <c r="H2385" s="278">
        <f t="shared" si="74"/>
        <v>1</v>
      </c>
      <c r="I2385" s="252" t="s">
        <v>2393</v>
      </c>
      <c r="J2385" s="289" t="s">
        <v>2397</v>
      </c>
      <c r="K2385" s="278" t="e">
        <f t="shared" si="75"/>
        <v>#N/A</v>
      </c>
      <c r="L2385" s="290">
        <v>43511</v>
      </c>
      <c r="M2385" s="290" t="s">
        <v>3248</v>
      </c>
    </row>
    <row r="2386" spans="1:13" s="269" customFormat="1" ht="15.5" hidden="1" thickTop="1" thickBot="1" x14ac:dyDescent="0.4">
      <c r="A2386" s="283" t="s">
        <v>1239</v>
      </c>
      <c r="B2386" s="284" t="e">
        <f>VLOOKUP(A2386,Lists!B:C,2,FALSE)</f>
        <v>#N/A</v>
      </c>
      <c r="C2386" s="284" t="e">
        <f>VLOOKUP(A2386,Lists!B:D,3,FALSE)</f>
        <v>#N/A</v>
      </c>
      <c r="D2386" s="285" t="s">
        <v>737</v>
      </c>
      <c r="E2386" s="285">
        <v>1800000</v>
      </c>
      <c r="F2386" s="285" t="s">
        <v>2389</v>
      </c>
      <c r="G2386" s="285" t="s">
        <v>731</v>
      </c>
      <c r="H2386" s="278">
        <f t="shared" si="74"/>
        <v>2</v>
      </c>
      <c r="I2386" s="251" t="s">
        <v>2393</v>
      </c>
      <c r="J2386" s="285" t="s">
        <v>2398</v>
      </c>
      <c r="K2386" s="278" t="e">
        <f t="shared" si="75"/>
        <v>#N/A</v>
      </c>
      <c r="L2386" s="286">
        <v>43511</v>
      </c>
      <c r="M2386" s="286" t="s">
        <v>3248</v>
      </c>
    </row>
    <row r="2387" spans="1:13" s="269" customFormat="1" ht="15.5" hidden="1" thickTop="1" thickBot="1" x14ac:dyDescent="0.4">
      <c r="A2387" s="287" t="s">
        <v>1239</v>
      </c>
      <c r="B2387" s="288" t="e">
        <f>VLOOKUP(A2387,Lists!B:C,2,FALSE)</f>
        <v>#N/A</v>
      </c>
      <c r="C2387" s="288" t="e">
        <f>VLOOKUP(A2387,Lists!B:D,3,FALSE)</f>
        <v>#N/A</v>
      </c>
      <c r="D2387" s="289" t="s">
        <v>533</v>
      </c>
      <c r="E2387" s="289">
        <v>94000</v>
      </c>
      <c r="F2387" s="289" t="s">
        <v>2390</v>
      </c>
      <c r="G2387" s="289" t="s">
        <v>731</v>
      </c>
      <c r="H2387" s="278">
        <f t="shared" si="74"/>
        <v>2</v>
      </c>
      <c r="I2387" s="252" t="s">
        <v>2394</v>
      </c>
      <c r="J2387" s="289" t="s">
        <v>2399</v>
      </c>
      <c r="K2387" s="278" t="e">
        <f t="shared" si="75"/>
        <v>#N/A</v>
      </c>
      <c r="L2387" s="290">
        <v>43511</v>
      </c>
      <c r="M2387" s="290" t="s">
        <v>3248</v>
      </c>
    </row>
    <row r="2388" spans="1:13" s="269" customFormat="1" ht="15.5" thickTop="1" thickBot="1" x14ac:dyDescent="0.4">
      <c r="A2388" s="283" t="s">
        <v>1239</v>
      </c>
      <c r="B2388" s="284" t="e">
        <f>VLOOKUP(A2388,Lists!B:C,2,FALSE)</f>
        <v>#N/A</v>
      </c>
      <c r="C2388" s="284" t="e">
        <f>VLOOKUP(A2388,Lists!B:D,3,FALSE)</f>
        <v>#N/A</v>
      </c>
      <c r="D2388" s="285" t="s">
        <v>666</v>
      </c>
      <c r="E2388" s="285">
        <v>94000</v>
      </c>
      <c r="F2388" s="285" t="s">
        <v>2390</v>
      </c>
      <c r="G2388" s="285" t="s">
        <v>731</v>
      </c>
      <c r="H2388" s="278">
        <f t="shared" si="74"/>
        <v>2</v>
      </c>
      <c r="I2388" s="251" t="s">
        <v>2394</v>
      </c>
      <c r="J2388" s="285" t="s">
        <v>2399</v>
      </c>
      <c r="K2388" s="278" t="e">
        <f t="shared" si="75"/>
        <v>#N/A</v>
      </c>
      <c r="L2388" s="286">
        <v>43511</v>
      </c>
      <c r="M2388" s="286" t="s">
        <v>3248</v>
      </c>
    </row>
    <row r="2389" spans="1:13" s="269" customFormat="1" ht="15.5" hidden="1" thickTop="1" thickBot="1" x14ac:dyDescent="0.4">
      <c r="A2389" s="287" t="s">
        <v>1239</v>
      </c>
      <c r="B2389" s="288" t="e">
        <f>VLOOKUP(A2389,Lists!B:C,2,FALSE)</f>
        <v>#N/A</v>
      </c>
      <c r="C2389" s="288" t="e">
        <f>VLOOKUP(A2389,Lists!B:D,3,FALSE)</f>
        <v>#N/A</v>
      </c>
      <c r="D2389" s="289" t="s">
        <v>5027</v>
      </c>
      <c r="E2389" s="289" t="s">
        <v>446</v>
      </c>
      <c r="F2389" s="289"/>
      <c r="G2389" s="289" t="s">
        <v>446</v>
      </c>
      <c r="H2389" s="278" t="str">
        <f t="shared" si="74"/>
        <v>x</v>
      </c>
      <c r="I2389" s="252"/>
      <c r="J2389" s="289" t="s">
        <v>2384</v>
      </c>
      <c r="K2389" s="278" t="e">
        <f t="shared" si="75"/>
        <v>#N/A</v>
      </c>
      <c r="L2389" s="290">
        <v>43511</v>
      </c>
      <c r="M2389" s="290" t="s">
        <v>3248</v>
      </c>
    </row>
    <row r="2390" spans="1:13" s="269" customFormat="1" ht="15.5" hidden="1" thickTop="1" thickBot="1" x14ac:dyDescent="0.4">
      <c r="A2390" s="283" t="s">
        <v>1239</v>
      </c>
      <c r="B2390" s="284" t="e">
        <f>VLOOKUP(A2390,Lists!B:C,2,FALSE)</f>
        <v>#N/A</v>
      </c>
      <c r="C2390" s="284" t="e">
        <f>VLOOKUP(A2390,Lists!B:D,3,FALSE)</f>
        <v>#N/A</v>
      </c>
      <c r="D2390" s="285" t="s">
        <v>5028</v>
      </c>
      <c r="E2390" s="285" t="s">
        <v>446</v>
      </c>
      <c r="F2390" s="285"/>
      <c r="G2390" s="285" t="s">
        <v>446</v>
      </c>
      <c r="H2390" s="278" t="str">
        <f t="shared" si="74"/>
        <v>x</v>
      </c>
      <c r="I2390" s="251"/>
      <c r="J2390" s="285" t="s">
        <v>2384</v>
      </c>
      <c r="K2390" s="278" t="e">
        <f t="shared" si="75"/>
        <v>#N/A</v>
      </c>
      <c r="L2390" s="286">
        <v>43511</v>
      </c>
      <c r="M2390" s="286" t="s">
        <v>3248</v>
      </c>
    </row>
    <row r="2391" spans="1:13" s="269" customFormat="1" ht="15.5" hidden="1" thickTop="1" thickBot="1" x14ac:dyDescent="0.4">
      <c r="A2391" s="287" t="s">
        <v>1239</v>
      </c>
      <c r="B2391" s="288" t="e">
        <f>VLOOKUP(A2391,Lists!B:C,2,FALSE)</f>
        <v>#N/A</v>
      </c>
      <c r="C2391" s="288" t="e">
        <f>VLOOKUP(A2391,Lists!B:D,3,FALSE)</f>
        <v>#N/A</v>
      </c>
      <c r="D2391" s="289" t="s">
        <v>5029</v>
      </c>
      <c r="E2391" s="289" t="s">
        <v>446</v>
      </c>
      <c r="F2391" s="289"/>
      <c r="G2391" s="289" t="s">
        <v>446</v>
      </c>
      <c r="H2391" s="278" t="str">
        <f t="shared" si="74"/>
        <v>x</v>
      </c>
      <c r="I2391" s="252"/>
      <c r="J2391" s="289" t="s">
        <v>2384</v>
      </c>
      <c r="K2391" s="278" t="e">
        <f t="shared" si="75"/>
        <v>#N/A</v>
      </c>
      <c r="L2391" s="290">
        <v>43511</v>
      </c>
      <c r="M2391" s="290" t="s">
        <v>3248</v>
      </c>
    </row>
    <row r="2392" spans="1:13" s="269" customFormat="1" ht="15.5" hidden="1" thickTop="1" thickBot="1" x14ac:dyDescent="0.4">
      <c r="A2392" s="283" t="s">
        <v>1239</v>
      </c>
      <c r="B2392" s="284" t="e">
        <f>VLOOKUP(A2392,Lists!B:C,2,FALSE)</f>
        <v>#N/A</v>
      </c>
      <c r="C2392" s="284" t="e">
        <f>VLOOKUP(A2392,Lists!B:D,3,FALSE)</f>
        <v>#N/A</v>
      </c>
      <c r="D2392" s="285" t="s">
        <v>5108</v>
      </c>
      <c r="E2392" s="285">
        <v>0</v>
      </c>
      <c r="F2392" s="285"/>
      <c r="G2392" s="285"/>
      <c r="H2392" s="278" t="b">
        <f t="shared" si="74"/>
        <v>0</v>
      </c>
      <c r="I2392" s="251"/>
      <c r="J2392" s="285"/>
      <c r="K2392" s="278" t="e">
        <f t="shared" si="75"/>
        <v>#N/A</v>
      </c>
      <c r="L2392" s="286">
        <v>43511</v>
      </c>
      <c r="M2392" s="286" t="s">
        <v>3248</v>
      </c>
    </row>
    <row r="2393" spans="1:13" s="269" customFormat="1" ht="15.5" hidden="1" thickTop="1" thickBot="1" x14ac:dyDescent="0.4">
      <c r="A2393" s="287" t="s">
        <v>1239</v>
      </c>
      <c r="B2393" s="288" t="e">
        <f>VLOOKUP(A2393,Lists!B:C,2,FALSE)</f>
        <v>#N/A</v>
      </c>
      <c r="C2393" s="288" t="e">
        <f>VLOOKUP(A2393,Lists!B:D,3,FALSE)</f>
        <v>#N/A</v>
      </c>
      <c r="D2393" s="289" t="s">
        <v>5109</v>
      </c>
      <c r="E2393" s="289">
        <v>0</v>
      </c>
      <c r="F2393" s="289"/>
      <c r="G2393" s="289"/>
      <c r="H2393" s="278" t="b">
        <f t="shared" si="74"/>
        <v>0</v>
      </c>
      <c r="I2393" s="252"/>
      <c r="J2393" s="289"/>
      <c r="K2393" s="278" t="e">
        <f t="shared" si="75"/>
        <v>#N/A</v>
      </c>
      <c r="L2393" s="290">
        <v>43511</v>
      </c>
      <c r="M2393" s="290" t="s">
        <v>3248</v>
      </c>
    </row>
    <row r="2394" spans="1:13" s="269" customFormat="1" ht="15.5" hidden="1" thickTop="1" thickBot="1" x14ac:dyDescent="0.4">
      <c r="A2394" s="283" t="s">
        <v>1239</v>
      </c>
      <c r="B2394" s="284" t="e">
        <f>VLOOKUP(A2394,Lists!B:C,2,FALSE)</f>
        <v>#N/A</v>
      </c>
      <c r="C2394" s="284" t="e">
        <f>VLOOKUP(A2394,Lists!B:D,3,FALSE)</f>
        <v>#N/A</v>
      </c>
      <c r="D2394" s="285" t="s">
        <v>742</v>
      </c>
      <c r="E2394" s="285" t="s">
        <v>446</v>
      </c>
      <c r="F2394" s="285"/>
      <c r="G2394" s="285" t="s">
        <v>446</v>
      </c>
      <c r="H2394" s="278" t="str">
        <f t="shared" si="74"/>
        <v>x</v>
      </c>
      <c r="I2394" s="251"/>
      <c r="J2394" s="285" t="s">
        <v>2384</v>
      </c>
      <c r="K2394" s="278" t="e">
        <f t="shared" si="75"/>
        <v>#N/A</v>
      </c>
      <c r="L2394" s="286">
        <v>43511</v>
      </c>
      <c r="M2394" s="286" t="s">
        <v>3248</v>
      </c>
    </row>
    <row r="2395" spans="1:13" s="269" customFormat="1" ht="15.5" hidden="1" thickTop="1" thickBot="1" x14ac:dyDescent="0.4">
      <c r="A2395" s="287" t="s">
        <v>1239</v>
      </c>
      <c r="B2395" s="288" t="e">
        <f>VLOOKUP(A2395,Lists!B:C,2,FALSE)</f>
        <v>#N/A</v>
      </c>
      <c r="C2395" s="288" t="e">
        <f>VLOOKUP(A2395,Lists!B:D,3,FALSE)</f>
        <v>#N/A</v>
      </c>
      <c r="D2395" s="289" t="s">
        <v>752</v>
      </c>
      <c r="E2395" s="289">
        <v>94000</v>
      </c>
      <c r="F2395" s="289" t="s">
        <v>2391</v>
      </c>
      <c r="G2395" s="289" t="s">
        <v>731</v>
      </c>
      <c r="H2395" s="278">
        <f t="shared" si="74"/>
        <v>2</v>
      </c>
      <c r="I2395" s="252" t="s">
        <v>2395</v>
      </c>
      <c r="J2395" s="289" t="s">
        <v>2400</v>
      </c>
      <c r="K2395" s="278" t="e">
        <f t="shared" si="75"/>
        <v>#N/A</v>
      </c>
      <c r="L2395" s="290">
        <v>43511</v>
      </c>
      <c r="M2395" s="290" t="s">
        <v>3248</v>
      </c>
    </row>
    <row r="2396" spans="1:13" s="269" customFormat="1" ht="15.5" hidden="1" thickTop="1" thickBot="1" x14ac:dyDescent="0.4">
      <c r="A2396" s="283" t="s">
        <v>1239</v>
      </c>
      <c r="B2396" s="284" t="e">
        <f>VLOOKUP(A2396,Lists!B:C,2,FALSE)</f>
        <v>#N/A</v>
      </c>
      <c r="C2396" s="284" t="e">
        <f>VLOOKUP(A2396,Lists!B:D,3,FALSE)</f>
        <v>#N/A</v>
      </c>
      <c r="D2396" s="285" t="s">
        <v>5110</v>
      </c>
      <c r="E2396" s="285">
        <v>94000</v>
      </c>
      <c r="F2396" s="285" t="s">
        <v>2391</v>
      </c>
      <c r="G2396" s="285" t="s">
        <v>731</v>
      </c>
      <c r="H2396" s="278">
        <f t="shared" si="74"/>
        <v>2</v>
      </c>
      <c r="I2396" s="251" t="s">
        <v>2395</v>
      </c>
      <c r="J2396" s="285" t="s">
        <v>2401</v>
      </c>
      <c r="K2396" s="278" t="e">
        <f t="shared" si="75"/>
        <v>#N/A</v>
      </c>
      <c r="L2396" s="286">
        <v>43511</v>
      </c>
      <c r="M2396" s="286" t="s">
        <v>3248</v>
      </c>
    </row>
    <row r="2397" spans="1:13" s="269" customFormat="1" ht="15.5" hidden="1" thickTop="1" thickBot="1" x14ac:dyDescent="0.4">
      <c r="A2397" s="287" t="s">
        <v>1239</v>
      </c>
      <c r="B2397" s="288" t="e">
        <f>VLOOKUP(A2397,Lists!B:C,2,FALSE)</f>
        <v>#N/A</v>
      </c>
      <c r="C2397" s="288" t="e">
        <f>VLOOKUP(A2397,Lists!B:D,3,FALSE)</f>
        <v>#N/A</v>
      </c>
      <c r="D2397" s="289" t="s">
        <v>5111</v>
      </c>
      <c r="E2397" s="289">
        <v>0</v>
      </c>
      <c r="F2397" s="289"/>
      <c r="G2397" s="289"/>
      <c r="H2397" s="278" t="b">
        <f t="shared" si="74"/>
        <v>0</v>
      </c>
      <c r="I2397" s="252"/>
      <c r="J2397" s="289"/>
      <c r="K2397" s="278" t="e">
        <f t="shared" si="75"/>
        <v>#N/A</v>
      </c>
      <c r="L2397" s="290">
        <v>43511</v>
      </c>
      <c r="M2397" s="290" t="s">
        <v>3248</v>
      </c>
    </row>
    <row r="2398" spans="1:13" s="269" customFormat="1" ht="15.5" hidden="1" thickTop="1" thickBot="1" x14ac:dyDescent="0.4">
      <c r="A2398" s="283" t="s">
        <v>1239</v>
      </c>
      <c r="B2398" s="284" t="e">
        <f>VLOOKUP(A2398,Lists!B:C,2,FALSE)</f>
        <v>#N/A</v>
      </c>
      <c r="C2398" s="284" t="e">
        <f>VLOOKUP(A2398,Lists!B:D,3,FALSE)</f>
        <v>#N/A</v>
      </c>
      <c r="D2398" s="285" t="s">
        <v>5112</v>
      </c>
      <c r="E2398" s="285">
        <v>0</v>
      </c>
      <c r="F2398" s="285"/>
      <c r="G2398" s="285"/>
      <c r="H2398" s="278" t="b">
        <f t="shared" si="74"/>
        <v>0</v>
      </c>
      <c r="I2398" s="251"/>
      <c r="J2398" s="285"/>
      <c r="K2398" s="278" t="e">
        <f t="shared" si="75"/>
        <v>#N/A</v>
      </c>
      <c r="L2398" s="286">
        <v>43511</v>
      </c>
      <c r="M2398" s="286" t="s">
        <v>3248</v>
      </c>
    </row>
    <row r="2399" spans="1:13" s="269" customFormat="1" ht="15.5" hidden="1" thickTop="1" thickBot="1" x14ac:dyDescent="0.4">
      <c r="A2399" s="287" t="s">
        <v>1239</v>
      </c>
      <c r="B2399" s="288" t="e">
        <f>VLOOKUP(A2399,Lists!B:C,2,FALSE)</f>
        <v>#N/A</v>
      </c>
      <c r="C2399" s="288" t="e">
        <f>VLOOKUP(A2399,Lists!B:D,3,FALSE)</f>
        <v>#N/A</v>
      </c>
      <c r="D2399" s="289" t="s">
        <v>5113</v>
      </c>
      <c r="E2399" s="289">
        <v>0</v>
      </c>
      <c r="F2399" s="289"/>
      <c r="G2399" s="289"/>
      <c r="H2399" s="278" t="b">
        <f t="shared" si="74"/>
        <v>0</v>
      </c>
      <c r="I2399" s="252"/>
      <c r="J2399" s="289"/>
      <c r="K2399" s="278" t="e">
        <f t="shared" si="75"/>
        <v>#N/A</v>
      </c>
      <c r="L2399" s="290">
        <v>43511</v>
      </c>
      <c r="M2399" s="290" t="s">
        <v>3248</v>
      </c>
    </row>
    <row r="2400" spans="1:13" s="269" customFormat="1" ht="15.5" hidden="1" thickTop="1" thickBot="1" x14ac:dyDescent="0.4">
      <c r="A2400" s="283" t="s">
        <v>1239</v>
      </c>
      <c r="B2400" s="284" t="e">
        <f>VLOOKUP(A2400,Lists!B:C,2,FALSE)</f>
        <v>#N/A</v>
      </c>
      <c r="C2400" s="284" t="e">
        <f>VLOOKUP(A2400,Lists!B:D,3,FALSE)</f>
        <v>#N/A</v>
      </c>
      <c r="D2400" s="285" t="s">
        <v>5114</v>
      </c>
      <c r="E2400" s="285">
        <v>0</v>
      </c>
      <c r="F2400" s="285"/>
      <c r="G2400" s="285"/>
      <c r="H2400" s="278" t="b">
        <f t="shared" si="74"/>
        <v>0</v>
      </c>
      <c r="I2400" s="251"/>
      <c r="J2400" s="285"/>
      <c r="K2400" s="278" t="e">
        <f t="shared" si="75"/>
        <v>#N/A</v>
      </c>
      <c r="L2400" s="286">
        <v>43511</v>
      </c>
      <c r="M2400" s="286" t="s">
        <v>3248</v>
      </c>
    </row>
    <row r="2401" spans="1:13" s="269" customFormat="1" ht="15.5" hidden="1" thickTop="1" thickBot="1" x14ac:dyDescent="0.4">
      <c r="A2401" s="287" t="s">
        <v>1239</v>
      </c>
      <c r="B2401" s="288" t="e">
        <f>VLOOKUP(A2401,Lists!B:C,2,FALSE)</f>
        <v>#N/A</v>
      </c>
      <c r="C2401" s="288" t="e">
        <f>VLOOKUP(A2401,Lists!B:D,3,FALSE)</f>
        <v>#N/A</v>
      </c>
      <c r="D2401" s="289" t="s">
        <v>5115</v>
      </c>
      <c r="E2401" s="289" t="s">
        <v>446</v>
      </c>
      <c r="F2401" s="289"/>
      <c r="G2401" s="289" t="s">
        <v>446</v>
      </c>
      <c r="H2401" s="278" t="str">
        <f t="shared" si="74"/>
        <v>x</v>
      </c>
      <c r="I2401" s="252"/>
      <c r="J2401" s="289" t="s">
        <v>2384</v>
      </c>
      <c r="K2401" s="278" t="e">
        <f t="shared" si="75"/>
        <v>#N/A</v>
      </c>
      <c r="L2401" s="290">
        <v>43511</v>
      </c>
      <c r="M2401" s="290" t="s">
        <v>3248</v>
      </c>
    </row>
    <row r="2402" spans="1:13" s="269" customFormat="1" ht="15.5" hidden="1" thickTop="1" thickBot="1" x14ac:dyDescent="0.4">
      <c r="A2402" s="283" t="s">
        <v>1239</v>
      </c>
      <c r="B2402" s="284" t="e">
        <f>VLOOKUP(A2402,Lists!B:C,2,FALSE)</f>
        <v>#N/A</v>
      </c>
      <c r="C2402" s="284" t="e">
        <f>VLOOKUP(A2402,Lists!B:D,3,FALSE)</f>
        <v>#N/A</v>
      </c>
      <c r="D2402" s="285" t="s">
        <v>688</v>
      </c>
      <c r="E2402" s="285">
        <v>1</v>
      </c>
      <c r="F2402" s="285"/>
      <c r="G2402" s="285"/>
      <c r="H2402" s="278" t="b">
        <f t="shared" si="74"/>
        <v>0</v>
      </c>
      <c r="I2402" s="251"/>
      <c r="J2402" s="285" t="s">
        <v>2402</v>
      </c>
      <c r="K2402" s="278" t="e">
        <f t="shared" si="75"/>
        <v>#N/A</v>
      </c>
      <c r="L2402" s="286">
        <v>43511</v>
      </c>
      <c r="M2402" s="286" t="s">
        <v>3248</v>
      </c>
    </row>
    <row r="2403" spans="1:13" s="269" customFormat="1" ht="15.5" hidden="1" thickTop="1" thickBot="1" x14ac:dyDescent="0.4">
      <c r="A2403" s="287" t="s">
        <v>1239</v>
      </c>
      <c r="B2403" s="288" t="e">
        <f>VLOOKUP(A2403,Lists!B:C,2,FALSE)</f>
        <v>#N/A</v>
      </c>
      <c r="C2403" s="288" t="e">
        <f>VLOOKUP(A2403,Lists!B:D,3,FALSE)</f>
        <v>#N/A</v>
      </c>
      <c r="D2403" s="289" t="s">
        <v>691</v>
      </c>
      <c r="E2403" s="289" t="s">
        <v>446</v>
      </c>
      <c r="F2403" s="289"/>
      <c r="G2403" s="289" t="s">
        <v>446</v>
      </c>
      <c r="H2403" s="278" t="str">
        <f t="shared" si="74"/>
        <v>x</v>
      </c>
      <c r="I2403" s="252"/>
      <c r="J2403" s="289" t="s">
        <v>2384</v>
      </c>
      <c r="K2403" s="278" t="e">
        <f t="shared" si="75"/>
        <v>#N/A</v>
      </c>
      <c r="L2403" s="290">
        <v>43511</v>
      </c>
      <c r="M2403" s="290" t="s">
        <v>3248</v>
      </c>
    </row>
    <row r="2404" spans="1:13" s="269" customFormat="1" ht="15.5" hidden="1" thickTop="1" thickBot="1" x14ac:dyDescent="0.4">
      <c r="A2404" s="283" t="s">
        <v>1239</v>
      </c>
      <c r="B2404" s="284" t="e">
        <f>VLOOKUP(A2404,Lists!B:C,2,FALSE)</f>
        <v>#N/A</v>
      </c>
      <c r="C2404" s="284" t="e">
        <f>VLOOKUP(A2404,Lists!B:D,3,FALSE)</f>
        <v>#N/A</v>
      </c>
      <c r="D2404" s="285" t="s">
        <v>692</v>
      </c>
      <c r="E2404" s="285" t="s">
        <v>446</v>
      </c>
      <c r="F2404" s="285"/>
      <c r="G2404" s="285" t="s">
        <v>446</v>
      </c>
      <c r="H2404" s="278" t="str">
        <f t="shared" si="74"/>
        <v>x</v>
      </c>
      <c r="I2404" s="251"/>
      <c r="J2404" s="285" t="s">
        <v>2384</v>
      </c>
      <c r="K2404" s="278" t="e">
        <f t="shared" si="75"/>
        <v>#N/A</v>
      </c>
      <c r="L2404" s="286">
        <v>43511</v>
      </c>
      <c r="M2404" s="286" t="s">
        <v>3248</v>
      </c>
    </row>
    <row r="2405" spans="1:13" s="269" customFormat="1" ht="15.5" hidden="1" thickTop="1" thickBot="1" x14ac:dyDescent="0.4">
      <c r="A2405" s="287" t="s">
        <v>1240</v>
      </c>
      <c r="B2405" s="288" t="e">
        <f>VLOOKUP(A2405,Lists!B:C,2,FALSE)</f>
        <v>#N/A</v>
      </c>
      <c r="C2405" s="288" t="e">
        <f>VLOOKUP(A2405,Lists!B:D,3,FALSE)</f>
        <v>#N/A</v>
      </c>
      <c r="D2405" s="289" t="s">
        <v>522</v>
      </c>
      <c r="E2405" s="289">
        <v>44625000</v>
      </c>
      <c r="F2405" s="289" t="s">
        <v>2403</v>
      </c>
      <c r="G2405" s="289" t="s">
        <v>731</v>
      </c>
      <c r="H2405" s="278">
        <f t="shared" si="74"/>
        <v>2</v>
      </c>
      <c r="I2405" s="252" t="s">
        <v>2407</v>
      </c>
      <c r="J2405" s="289" t="s">
        <v>2411</v>
      </c>
      <c r="K2405" s="278" t="e">
        <f t="shared" si="75"/>
        <v>#N/A</v>
      </c>
      <c r="L2405" s="290">
        <v>43511</v>
      </c>
      <c r="M2405" s="290" t="s">
        <v>3248</v>
      </c>
    </row>
    <row r="2406" spans="1:13" s="269" customFormat="1" ht="15.5" hidden="1" thickTop="1" thickBot="1" x14ac:dyDescent="0.4">
      <c r="A2406" s="283" t="s">
        <v>1240</v>
      </c>
      <c r="B2406" s="284" t="e">
        <f>VLOOKUP(A2406,Lists!B:C,2,FALSE)</f>
        <v>#N/A</v>
      </c>
      <c r="C2406" s="284" t="e">
        <f>VLOOKUP(A2406,Lists!B:D,3,FALSE)</f>
        <v>#N/A</v>
      </c>
      <c r="D2406" s="285" t="s">
        <v>660</v>
      </c>
      <c r="E2406" s="285">
        <v>200</v>
      </c>
      <c r="F2406" s="285" t="s">
        <v>2404</v>
      </c>
      <c r="G2406" s="285" t="s">
        <v>731</v>
      </c>
      <c r="H2406" s="278">
        <f t="shared" si="74"/>
        <v>2</v>
      </c>
      <c r="I2406" s="251" t="s">
        <v>2408</v>
      </c>
      <c r="J2406" s="285" t="s">
        <v>2412</v>
      </c>
      <c r="K2406" s="278" t="e">
        <f t="shared" si="75"/>
        <v>#N/A</v>
      </c>
      <c r="L2406" s="286">
        <v>43511</v>
      </c>
      <c r="M2406" s="286" t="s">
        <v>3248</v>
      </c>
    </row>
    <row r="2407" spans="1:13" s="269" customFormat="1" ht="15.5" hidden="1" thickTop="1" thickBot="1" x14ac:dyDescent="0.4">
      <c r="A2407" s="287" t="s">
        <v>1240</v>
      </c>
      <c r="B2407" s="288" t="e">
        <f>VLOOKUP(A2407,Lists!B:C,2,FALSE)</f>
        <v>#N/A</v>
      </c>
      <c r="C2407" s="288" t="e">
        <f>VLOOKUP(A2407,Lists!B:D,3,FALSE)</f>
        <v>#N/A</v>
      </c>
      <c r="D2407" s="289" t="s">
        <v>737</v>
      </c>
      <c r="E2407" s="289">
        <v>3180000</v>
      </c>
      <c r="F2407" s="289" t="s">
        <v>2405</v>
      </c>
      <c r="G2407" s="289" t="s">
        <v>731</v>
      </c>
      <c r="H2407" s="278">
        <f t="shared" si="74"/>
        <v>2</v>
      </c>
      <c r="I2407" s="252" t="s">
        <v>2409</v>
      </c>
      <c r="J2407" s="289" t="s">
        <v>2413</v>
      </c>
      <c r="K2407" s="278" t="e">
        <f t="shared" si="75"/>
        <v>#N/A</v>
      </c>
      <c r="L2407" s="290">
        <v>43511</v>
      </c>
      <c r="M2407" s="290" t="s">
        <v>3248</v>
      </c>
    </row>
    <row r="2408" spans="1:13" s="269" customFormat="1" ht="15.5" hidden="1" thickTop="1" thickBot="1" x14ac:dyDescent="0.4">
      <c r="A2408" s="283" t="s">
        <v>1240</v>
      </c>
      <c r="B2408" s="284" t="e">
        <f>VLOOKUP(A2408,Lists!B:C,2,FALSE)</f>
        <v>#N/A</v>
      </c>
      <c r="C2408" s="284" t="e">
        <f>VLOOKUP(A2408,Lists!B:D,3,FALSE)</f>
        <v>#N/A</v>
      </c>
      <c r="D2408" s="285" t="s">
        <v>533</v>
      </c>
      <c r="E2408" s="285">
        <v>130000</v>
      </c>
      <c r="F2408" s="285" t="s">
        <v>2406</v>
      </c>
      <c r="G2408" s="285" t="s">
        <v>731</v>
      </c>
      <c r="H2408" s="278">
        <f t="shared" si="74"/>
        <v>2</v>
      </c>
      <c r="I2408" s="251" t="s">
        <v>2410</v>
      </c>
      <c r="J2408" s="285" t="s">
        <v>2414</v>
      </c>
      <c r="K2408" s="278" t="e">
        <f t="shared" si="75"/>
        <v>#N/A</v>
      </c>
      <c r="L2408" s="286">
        <v>43511</v>
      </c>
      <c r="M2408" s="286" t="s">
        <v>3248</v>
      </c>
    </row>
    <row r="2409" spans="1:13" s="269" customFormat="1" ht="15.5" thickTop="1" thickBot="1" x14ac:dyDescent="0.4">
      <c r="A2409" s="287" t="s">
        <v>1240</v>
      </c>
      <c r="B2409" s="288" t="e">
        <f>VLOOKUP(A2409,Lists!B:C,2,FALSE)</f>
        <v>#N/A</v>
      </c>
      <c r="C2409" s="288" t="e">
        <f>VLOOKUP(A2409,Lists!B:D,3,FALSE)</f>
        <v>#N/A</v>
      </c>
      <c r="D2409" s="289" t="s">
        <v>666</v>
      </c>
      <c r="E2409" s="289">
        <v>130000</v>
      </c>
      <c r="F2409" s="289" t="s">
        <v>2406</v>
      </c>
      <c r="G2409" s="289" t="s">
        <v>731</v>
      </c>
      <c r="H2409" s="278">
        <f t="shared" si="74"/>
        <v>2</v>
      </c>
      <c r="I2409" s="252" t="s">
        <v>2410</v>
      </c>
      <c r="J2409" s="289" t="s">
        <v>2414</v>
      </c>
      <c r="K2409" s="278" t="e">
        <f t="shared" si="75"/>
        <v>#N/A</v>
      </c>
      <c r="L2409" s="290">
        <v>43511</v>
      </c>
      <c r="M2409" s="290" t="s">
        <v>3248</v>
      </c>
    </row>
    <row r="2410" spans="1:13" s="269" customFormat="1" ht="15.5" hidden="1" thickTop="1" thickBot="1" x14ac:dyDescent="0.4">
      <c r="A2410" s="283" t="s">
        <v>1240</v>
      </c>
      <c r="B2410" s="284" t="e">
        <f>VLOOKUP(A2410,Lists!B:C,2,FALSE)</f>
        <v>#N/A</v>
      </c>
      <c r="C2410" s="284" t="e">
        <f>VLOOKUP(A2410,Lists!B:D,3,FALSE)</f>
        <v>#N/A</v>
      </c>
      <c r="D2410" s="285" t="s">
        <v>5027</v>
      </c>
      <c r="E2410" s="285" t="s">
        <v>446</v>
      </c>
      <c r="F2410" s="285"/>
      <c r="G2410" s="285" t="s">
        <v>446</v>
      </c>
      <c r="H2410" s="278" t="str">
        <f t="shared" si="74"/>
        <v>x</v>
      </c>
      <c r="I2410" s="251"/>
      <c r="J2410" s="285" t="s">
        <v>1722</v>
      </c>
      <c r="K2410" s="278" t="e">
        <f t="shared" si="75"/>
        <v>#N/A</v>
      </c>
      <c r="L2410" s="286">
        <v>43511</v>
      </c>
      <c r="M2410" s="286" t="s">
        <v>3248</v>
      </c>
    </row>
    <row r="2411" spans="1:13" s="269" customFormat="1" ht="15.5" hidden="1" thickTop="1" thickBot="1" x14ac:dyDescent="0.4">
      <c r="A2411" s="287" t="s">
        <v>1240</v>
      </c>
      <c r="B2411" s="288" t="e">
        <f>VLOOKUP(A2411,Lists!B:C,2,FALSE)</f>
        <v>#N/A</v>
      </c>
      <c r="C2411" s="288" t="e">
        <f>VLOOKUP(A2411,Lists!B:D,3,FALSE)</f>
        <v>#N/A</v>
      </c>
      <c r="D2411" s="289" t="s">
        <v>5028</v>
      </c>
      <c r="E2411" s="289" t="s">
        <v>446</v>
      </c>
      <c r="F2411" s="289"/>
      <c r="G2411" s="289" t="s">
        <v>446</v>
      </c>
      <c r="H2411" s="278" t="str">
        <f t="shared" si="74"/>
        <v>x</v>
      </c>
      <c r="I2411" s="252"/>
      <c r="J2411" s="289" t="s">
        <v>2384</v>
      </c>
      <c r="K2411" s="278" t="e">
        <f t="shared" si="75"/>
        <v>#N/A</v>
      </c>
      <c r="L2411" s="290">
        <v>43511</v>
      </c>
      <c r="M2411" s="290" t="s">
        <v>3248</v>
      </c>
    </row>
    <row r="2412" spans="1:13" s="269" customFormat="1" ht="15.5" hidden="1" thickTop="1" thickBot="1" x14ac:dyDescent="0.4">
      <c r="A2412" s="283" t="s">
        <v>1240</v>
      </c>
      <c r="B2412" s="284" t="e">
        <f>VLOOKUP(A2412,Lists!B:C,2,FALSE)</f>
        <v>#N/A</v>
      </c>
      <c r="C2412" s="284" t="e">
        <f>VLOOKUP(A2412,Lists!B:D,3,FALSE)</f>
        <v>#N/A</v>
      </c>
      <c r="D2412" s="285" t="s">
        <v>5029</v>
      </c>
      <c r="E2412" s="285" t="s">
        <v>446</v>
      </c>
      <c r="F2412" s="285"/>
      <c r="G2412" s="285" t="s">
        <v>446</v>
      </c>
      <c r="H2412" s="278" t="str">
        <f t="shared" si="74"/>
        <v>x</v>
      </c>
      <c r="I2412" s="251"/>
      <c r="J2412" s="285" t="s">
        <v>1722</v>
      </c>
      <c r="K2412" s="278" t="e">
        <f t="shared" si="75"/>
        <v>#N/A</v>
      </c>
      <c r="L2412" s="286">
        <v>43511</v>
      </c>
      <c r="M2412" s="286" t="s">
        <v>3248</v>
      </c>
    </row>
    <row r="2413" spans="1:13" s="269" customFormat="1" ht="15.5" hidden="1" thickTop="1" thickBot="1" x14ac:dyDescent="0.4">
      <c r="A2413" s="287" t="s">
        <v>1240</v>
      </c>
      <c r="B2413" s="288" t="e">
        <f>VLOOKUP(A2413,Lists!B:C,2,FALSE)</f>
        <v>#N/A</v>
      </c>
      <c r="C2413" s="288" t="e">
        <f>VLOOKUP(A2413,Lists!B:D,3,FALSE)</f>
        <v>#N/A</v>
      </c>
      <c r="D2413" s="289" t="s">
        <v>5108</v>
      </c>
      <c r="E2413" s="289" t="s">
        <v>446</v>
      </c>
      <c r="F2413" s="289"/>
      <c r="G2413" s="289" t="s">
        <v>446</v>
      </c>
      <c r="H2413" s="278" t="str">
        <f t="shared" si="74"/>
        <v>x</v>
      </c>
      <c r="I2413" s="252"/>
      <c r="J2413" s="289" t="s">
        <v>2384</v>
      </c>
      <c r="K2413" s="278" t="e">
        <f t="shared" si="75"/>
        <v>#N/A</v>
      </c>
      <c r="L2413" s="290">
        <v>43511</v>
      </c>
      <c r="M2413" s="290" t="s">
        <v>3248</v>
      </c>
    </row>
    <row r="2414" spans="1:13" s="269" customFormat="1" ht="15.5" hidden="1" thickTop="1" thickBot="1" x14ac:dyDescent="0.4">
      <c r="A2414" s="283" t="s">
        <v>1240</v>
      </c>
      <c r="B2414" s="284" t="e">
        <f>VLOOKUP(A2414,Lists!B:C,2,FALSE)</f>
        <v>#N/A</v>
      </c>
      <c r="C2414" s="284" t="e">
        <f>VLOOKUP(A2414,Lists!B:D,3,FALSE)</f>
        <v>#N/A</v>
      </c>
      <c r="D2414" s="285" t="s">
        <v>5109</v>
      </c>
      <c r="E2414" s="285">
        <v>0</v>
      </c>
      <c r="F2414" s="285"/>
      <c r="G2414" s="285"/>
      <c r="H2414" s="278" t="b">
        <f t="shared" si="74"/>
        <v>0</v>
      </c>
      <c r="I2414" s="251"/>
      <c r="J2414" s="285"/>
      <c r="K2414" s="278" t="e">
        <f t="shared" si="75"/>
        <v>#N/A</v>
      </c>
      <c r="L2414" s="286">
        <v>43511</v>
      </c>
      <c r="M2414" s="286" t="s">
        <v>3248</v>
      </c>
    </row>
    <row r="2415" spans="1:13" s="269" customFormat="1" ht="15.5" hidden="1" thickTop="1" thickBot="1" x14ac:dyDescent="0.4">
      <c r="A2415" s="287" t="s">
        <v>1240</v>
      </c>
      <c r="B2415" s="288" t="e">
        <f>VLOOKUP(A2415,Lists!B:C,2,FALSE)</f>
        <v>#N/A</v>
      </c>
      <c r="C2415" s="288" t="e">
        <f>VLOOKUP(A2415,Lists!B:D,3,FALSE)</f>
        <v>#N/A</v>
      </c>
      <c r="D2415" s="289" t="s">
        <v>742</v>
      </c>
      <c r="E2415" s="289" t="s">
        <v>446</v>
      </c>
      <c r="F2415" s="289"/>
      <c r="G2415" s="289" t="s">
        <v>446</v>
      </c>
      <c r="H2415" s="278" t="str">
        <f t="shared" si="74"/>
        <v>x</v>
      </c>
      <c r="I2415" s="252"/>
      <c r="J2415" s="289" t="s">
        <v>1722</v>
      </c>
      <c r="K2415" s="278" t="e">
        <f t="shared" si="75"/>
        <v>#N/A</v>
      </c>
      <c r="L2415" s="290">
        <v>43511</v>
      </c>
      <c r="M2415" s="290" t="s">
        <v>3248</v>
      </c>
    </row>
    <row r="2416" spans="1:13" s="269" customFormat="1" ht="15.5" hidden="1" thickTop="1" thickBot="1" x14ac:dyDescent="0.4">
      <c r="A2416" s="283" t="s">
        <v>1240</v>
      </c>
      <c r="B2416" s="284" t="e">
        <f>VLOOKUP(A2416,Lists!B:C,2,FALSE)</f>
        <v>#N/A</v>
      </c>
      <c r="C2416" s="284" t="e">
        <f>VLOOKUP(A2416,Lists!B:D,3,FALSE)</f>
        <v>#N/A</v>
      </c>
      <c r="D2416" s="285" t="s">
        <v>752</v>
      </c>
      <c r="E2416" s="285">
        <v>130000</v>
      </c>
      <c r="F2416" s="285" t="s">
        <v>2406</v>
      </c>
      <c r="G2416" s="285" t="s">
        <v>731</v>
      </c>
      <c r="H2416" s="278">
        <f t="shared" si="74"/>
        <v>2</v>
      </c>
      <c r="I2416" s="251" t="s">
        <v>2410</v>
      </c>
      <c r="J2416" s="285" t="s">
        <v>2414</v>
      </c>
      <c r="K2416" s="278" t="e">
        <f t="shared" si="75"/>
        <v>#N/A</v>
      </c>
      <c r="L2416" s="286">
        <v>43511</v>
      </c>
      <c r="M2416" s="286" t="s">
        <v>3248</v>
      </c>
    </row>
    <row r="2417" spans="1:13" s="269" customFormat="1" ht="15.5" hidden="1" thickTop="1" thickBot="1" x14ac:dyDescent="0.4">
      <c r="A2417" s="287" t="s">
        <v>1240</v>
      </c>
      <c r="B2417" s="288" t="e">
        <f>VLOOKUP(A2417,Lists!B:C,2,FALSE)</f>
        <v>#N/A</v>
      </c>
      <c r="C2417" s="288" t="e">
        <f>VLOOKUP(A2417,Lists!B:D,3,FALSE)</f>
        <v>#N/A</v>
      </c>
      <c r="D2417" s="289" t="s">
        <v>5110</v>
      </c>
      <c r="E2417" s="289">
        <v>130000</v>
      </c>
      <c r="F2417" s="289" t="s">
        <v>2406</v>
      </c>
      <c r="G2417" s="289" t="s">
        <v>731</v>
      </c>
      <c r="H2417" s="278">
        <f t="shared" si="74"/>
        <v>2</v>
      </c>
      <c r="I2417" s="252" t="s">
        <v>2410</v>
      </c>
      <c r="J2417" s="289" t="s">
        <v>2415</v>
      </c>
      <c r="K2417" s="278" t="e">
        <f t="shared" si="75"/>
        <v>#N/A</v>
      </c>
      <c r="L2417" s="290">
        <v>43511</v>
      </c>
      <c r="M2417" s="290" t="s">
        <v>3248</v>
      </c>
    </row>
    <row r="2418" spans="1:13" s="269" customFormat="1" ht="15.5" hidden="1" thickTop="1" thickBot="1" x14ac:dyDescent="0.4">
      <c r="A2418" s="283" t="s">
        <v>1240</v>
      </c>
      <c r="B2418" s="284" t="e">
        <f>VLOOKUP(A2418,Lists!B:C,2,FALSE)</f>
        <v>#N/A</v>
      </c>
      <c r="C2418" s="284" t="e">
        <f>VLOOKUP(A2418,Lists!B:D,3,FALSE)</f>
        <v>#N/A</v>
      </c>
      <c r="D2418" s="285" t="s">
        <v>5111</v>
      </c>
      <c r="E2418" s="285">
        <v>0</v>
      </c>
      <c r="F2418" s="285"/>
      <c r="G2418" s="285"/>
      <c r="H2418" s="278" t="b">
        <f t="shared" si="74"/>
        <v>0</v>
      </c>
      <c r="I2418" s="251"/>
      <c r="J2418" s="285"/>
      <c r="K2418" s="278" t="e">
        <f t="shared" si="75"/>
        <v>#N/A</v>
      </c>
      <c r="L2418" s="286">
        <v>43511</v>
      </c>
      <c r="M2418" s="286" t="s">
        <v>3248</v>
      </c>
    </row>
    <row r="2419" spans="1:13" s="269" customFormat="1" ht="15.5" hidden="1" thickTop="1" thickBot="1" x14ac:dyDescent="0.4">
      <c r="A2419" s="287" t="s">
        <v>1240</v>
      </c>
      <c r="B2419" s="288" t="e">
        <f>VLOOKUP(A2419,Lists!B:C,2,FALSE)</f>
        <v>#N/A</v>
      </c>
      <c r="C2419" s="288" t="e">
        <f>VLOOKUP(A2419,Lists!B:D,3,FALSE)</f>
        <v>#N/A</v>
      </c>
      <c r="D2419" s="289" t="s">
        <v>5112</v>
      </c>
      <c r="E2419" s="289">
        <v>0</v>
      </c>
      <c r="F2419" s="289"/>
      <c r="G2419" s="289"/>
      <c r="H2419" s="278" t="b">
        <f t="shared" si="74"/>
        <v>0</v>
      </c>
      <c r="I2419" s="252"/>
      <c r="J2419" s="289"/>
      <c r="K2419" s="278" t="e">
        <f t="shared" si="75"/>
        <v>#N/A</v>
      </c>
      <c r="L2419" s="290">
        <v>43511</v>
      </c>
      <c r="M2419" s="290" t="s">
        <v>3248</v>
      </c>
    </row>
    <row r="2420" spans="1:13" s="269" customFormat="1" ht="15.5" hidden="1" thickTop="1" thickBot="1" x14ac:dyDescent="0.4">
      <c r="A2420" s="283" t="s">
        <v>1240</v>
      </c>
      <c r="B2420" s="284" t="e">
        <f>VLOOKUP(A2420,Lists!B:C,2,FALSE)</f>
        <v>#N/A</v>
      </c>
      <c r="C2420" s="284" t="e">
        <f>VLOOKUP(A2420,Lists!B:D,3,FALSE)</f>
        <v>#N/A</v>
      </c>
      <c r="D2420" s="285" t="s">
        <v>5113</v>
      </c>
      <c r="E2420" s="285">
        <v>0</v>
      </c>
      <c r="F2420" s="285"/>
      <c r="G2420" s="285"/>
      <c r="H2420" s="278" t="b">
        <f t="shared" si="74"/>
        <v>0</v>
      </c>
      <c r="I2420" s="251"/>
      <c r="J2420" s="285"/>
      <c r="K2420" s="278" t="e">
        <f t="shared" si="75"/>
        <v>#N/A</v>
      </c>
      <c r="L2420" s="286">
        <v>43511</v>
      </c>
      <c r="M2420" s="286" t="s">
        <v>3248</v>
      </c>
    </row>
    <row r="2421" spans="1:13" s="269" customFormat="1" ht="15.5" hidden="1" thickTop="1" thickBot="1" x14ac:dyDescent="0.4">
      <c r="A2421" s="287" t="s">
        <v>1240</v>
      </c>
      <c r="B2421" s="288" t="e">
        <f>VLOOKUP(A2421,Lists!B:C,2,FALSE)</f>
        <v>#N/A</v>
      </c>
      <c r="C2421" s="288" t="e">
        <f>VLOOKUP(A2421,Lists!B:D,3,FALSE)</f>
        <v>#N/A</v>
      </c>
      <c r="D2421" s="289" t="s">
        <v>5114</v>
      </c>
      <c r="E2421" s="289">
        <v>0</v>
      </c>
      <c r="F2421" s="289"/>
      <c r="G2421" s="289"/>
      <c r="H2421" s="278" t="b">
        <f t="shared" si="74"/>
        <v>0</v>
      </c>
      <c r="I2421" s="252"/>
      <c r="J2421" s="289"/>
      <c r="K2421" s="278" t="e">
        <f t="shared" si="75"/>
        <v>#N/A</v>
      </c>
      <c r="L2421" s="290">
        <v>43511</v>
      </c>
      <c r="M2421" s="290" t="s">
        <v>3248</v>
      </c>
    </row>
    <row r="2422" spans="1:13" s="269" customFormat="1" ht="15.5" hidden="1" thickTop="1" thickBot="1" x14ac:dyDescent="0.4">
      <c r="A2422" s="283" t="s">
        <v>1240</v>
      </c>
      <c r="B2422" s="284" t="e">
        <f>VLOOKUP(A2422,Lists!B:C,2,FALSE)</f>
        <v>#N/A</v>
      </c>
      <c r="C2422" s="284" t="e">
        <f>VLOOKUP(A2422,Lists!B:D,3,FALSE)</f>
        <v>#N/A</v>
      </c>
      <c r="D2422" s="285" t="s">
        <v>5115</v>
      </c>
      <c r="E2422" s="285" t="s">
        <v>446</v>
      </c>
      <c r="F2422" s="285"/>
      <c r="G2422" s="285" t="s">
        <v>446</v>
      </c>
      <c r="H2422" s="278" t="str">
        <f t="shared" si="74"/>
        <v>x</v>
      </c>
      <c r="I2422" s="251"/>
      <c r="J2422" s="285" t="s">
        <v>2384</v>
      </c>
      <c r="K2422" s="278" t="e">
        <f t="shared" si="75"/>
        <v>#N/A</v>
      </c>
      <c r="L2422" s="286">
        <v>43511</v>
      </c>
      <c r="M2422" s="286" t="s">
        <v>3248</v>
      </c>
    </row>
    <row r="2423" spans="1:13" s="269" customFormat="1" ht="15.5" hidden="1" thickTop="1" thickBot="1" x14ac:dyDescent="0.4">
      <c r="A2423" s="287" t="s">
        <v>1240</v>
      </c>
      <c r="B2423" s="288" t="e">
        <f>VLOOKUP(A2423,Lists!B:C,2,FALSE)</f>
        <v>#N/A</v>
      </c>
      <c r="C2423" s="288" t="e">
        <f>VLOOKUP(A2423,Lists!B:D,3,FALSE)</f>
        <v>#N/A</v>
      </c>
      <c r="D2423" s="289" t="s">
        <v>688</v>
      </c>
      <c r="E2423" s="289">
        <v>1</v>
      </c>
      <c r="F2423" s="289"/>
      <c r="G2423" s="289"/>
      <c r="H2423" s="278" t="b">
        <f t="shared" si="74"/>
        <v>0</v>
      </c>
      <c r="I2423" s="252"/>
      <c r="J2423" s="289" t="s">
        <v>2402</v>
      </c>
      <c r="K2423" s="278" t="e">
        <f t="shared" si="75"/>
        <v>#N/A</v>
      </c>
      <c r="L2423" s="290">
        <v>43511</v>
      </c>
      <c r="M2423" s="290" t="s">
        <v>3248</v>
      </c>
    </row>
    <row r="2424" spans="1:13" s="269" customFormat="1" ht="15.5" hidden="1" thickTop="1" thickBot="1" x14ac:dyDescent="0.4">
      <c r="A2424" s="283" t="s">
        <v>1240</v>
      </c>
      <c r="B2424" s="284" t="e">
        <f>VLOOKUP(A2424,Lists!B:C,2,FALSE)</f>
        <v>#N/A</v>
      </c>
      <c r="C2424" s="284" t="e">
        <f>VLOOKUP(A2424,Lists!B:D,3,FALSE)</f>
        <v>#N/A</v>
      </c>
      <c r="D2424" s="285" t="s">
        <v>691</v>
      </c>
      <c r="E2424" s="285" t="s">
        <v>446</v>
      </c>
      <c r="F2424" s="285"/>
      <c r="G2424" s="285" t="s">
        <v>446</v>
      </c>
      <c r="H2424" s="278" t="str">
        <f t="shared" si="74"/>
        <v>x</v>
      </c>
      <c r="I2424" s="251"/>
      <c r="J2424" s="285" t="s">
        <v>2384</v>
      </c>
      <c r="K2424" s="278" t="e">
        <f t="shared" si="75"/>
        <v>#N/A</v>
      </c>
      <c r="L2424" s="286">
        <v>43511</v>
      </c>
      <c r="M2424" s="286" t="s">
        <v>3248</v>
      </c>
    </row>
    <row r="2425" spans="1:13" s="269" customFormat="1" ht="15.5" hidden="1" thickTop="1" thickBot="1" x14ac:dyDescent="0.4">
      <c r="A2425" s="287" t="s">
        <v>1240</v>
      </c>
      <c r="B2425" s="288" t="e">
        <f>VLOOKUP(A2425,Lists!B:C,2,FALSE)</f>
        <v>#N/A</v>
      </c>
      <c r="C2425" s="288" t="e">
        <f>VLOOKUP(A2425,Lists!B:D,3,FALSE)</f>
        <v>#N/A</v>
      </c>
      <c r="D2425" s="289" t="s">
        <v>692</v>
      </c>
      <c r="E2425" s="289" t="s">
        <v>446</v>
      </c>
      <c r="F2425" s="289"/>
      <c r="G2425" s="289" t="s">
        <v>446</v>
      </c>
      <c r="H2425" s="278" t="str">
        <f t="shared" si="74"/>
        <v>x</v>
      </c>
      <c r="I2425" s="252"/>
      <c r="J2425" s="289" t="s">
        <v>2384</v>
      </c>
      <c r="K2425" s="278" t="e">
        <f t="shared" si="75"/>
        <v>#N/A</v>
      </c>
      <c r="L2425" s="290">
        <v>43511</v>
      </c>
      <c r="M2425" s="290" t="s">
        <v>3248</v>
      </c>
    </row>
    <row r="2426" spans="1:13" s="269" customFormat="1" ht="15.5" hidden="1" thickTop="1" thickBot="1" x14ac:dyDescent="0.4">
      <c r="A2426" s="283" t="s">
        <v>1240</v>
      </c>
      <c r="B2426" s="284" t="e">
        <f>VLOOKUP(A2426,Lists!B:C,2,FALSE)</f>
        <v>#N/A</v>
      </c>
      <c r="C2426" s="284" t="e">
        <f>VLOOKUP(A2426,Lists!B:D,3,FALSE)</f>
        <v>#N/A</v>
      </c>
      <c r="D2426" s="285" t="s">
        <v>643</v>
      </c>
      <c r="E2426" s="285" t="s">
        <v>446</v>
      </c>
      <c r="F2426" s="285" t="s">
        <v>1349</v>
      </c>
      <c r="G2426" s="285" t="s">
        <v>446</v>
      </c>
      <c r="H2426" s="278" t="str">
        <f t="shared" si="74"/>
        <v>x</v>
      </c>
      <c r="I2426" s="251" t="s">
        <v>1357</v>
      </c>
      <c r="J2426" s="285" t="s">
        <v>2384</v>
      </c>
      <c r="K2426" s="278" t="e">
        <f t="shared" si="75"/>
        <v>#N/A</v>
      </c>
      <c r="L2426" s="286">
        <v>43511</v>
      </c>
      <c r="M2426" s="286" t="s">
        <v>3248</v>
      </c>
    </row>
    <row r="2427" spans="1:13" s="269" customFormat="1" ht="15.5" hidden="1" thickTop="1" thickBot="1" x14ac:dyDescent="0.4">
      <c r="A2427" s="287" t="s">
        <v>1240</v>
      </c>
      <c r="B2427" s="288" t="e">
        <f>VLOOKUP(A2427,Lists!B:C,2,FALSE)</f>
        <v>#N/A</v>
      </c>
      <c r="C2427" s="288" t="e">
        <f>VLOOKUP(A2427,Lists!B:D,3,FALSE)</f>
        <v>#N/A</v>
      </c>
      <c r="D2427" s="289" t="s">
        <v>644</v>
      </c>
      <c r="E2427" s="289" t="s">
        <v>446</v>
      </c>
      <c r="F2427" s="289" t="s">
        <v>1349</v>
      </c>
      <c r="G2427" s="289" t="s">
        <v>446</v>
      </c>
      <c r="H2427" s="278" t="str">
        <f t="shared" si="74"/>
        <v>x</v>
      </c>
      <c r="I2427" s="252" t="s">
        <v>1357</v>
      </c>
      <c r="J2427" s="289" t="s">
        <v>2384</v>
      </c>
      <c r="K2427" s="278" t="e">
        <f t="shared" si="75"/>
        <v>#N/A</v>
      </c>
      <c r="L2427" s="290">
        <v>43511</v>
      </c>
      <c r="M2427" s="290" t="s">
        <v>3248</v>
      </c>
    </row>
    <row r="2428" spans="1:13" s="269" customFormat="1" ht="15.5" hidden="1" thickTop="1" thickBot="1" x14ac:dyDescent="0.4">
      <c r="A2428" s="283" t="s">
        <v>1240</v>
      </c>
      <c r="B2428" s="284" t="e">
        <f>VLOOKUP(A2428,Lists!B:C,2,FALSE)</f>
        <v>#N/A</v>
      </c>
      <c r="C2428" s="284" t="e">
        <f>VLOOKUP(A2428,Lists!B:D,3,FALSE)</f>
        <v>#N/A</v>
      </c>
      <c r="D2428" s="285" t="s">
        <v>645</v>
      </c>
      <c r="E2428" s="285" t="s">
        <v>446</v>
      </c>
      <c r="F2428" s="285" t="s">
        <v>1349</v>
      </c>
      <c r="G2428" s="285" t="s">
        <v>446</v>
      </c>
      <c r="H2428" s="278" t="str">
        <f t="shared" si="74"/>
        <v>x</v>
      </c>
      <c r="I2428" s="251" t="s">
        <v>1357</v>
      </c>
      <c r="J2428" s="285" t="s">
        <v>2384</v>
      </c>
      <c r="K2428" s="278" t="e">
        <f t="shared" si="75"/>
        <v>#N/A</v>
      </c>
      <c r="L2428" s="286">
        <v>43511</v>
      </c>
      <c r="M2428" s="286" t="s">
        <v>3248</v>
      </c>
    </row>
    <row r="2429" spans="1:13" s="269" customFormat="1" ht="15.5" hidden="1" thickTop="1" thickBot="1" x14ac:dyDescent="0.4">
      <c r="A2429" s="287" t="s">
        <v>1240</v>
      </c>
      <c r="B2429" s="288" t="e">
        <f>VLOOKUP(A2429,Lists!B:C,2,FALSE)</f>
        <v>#N/A</v>
      </c>
      <c r="C2429" s="288" t="e">
        <f>VLOOKUP(A2429,Lists!B:D,3,FALSE)</f>
        <v>#N/A</v>
      </c>
      <c r="D2429" s="289" t="s">
        <v>646</v>
      </c>
      <c r="E2429" s="289" t="s">
        <v>446</v>
      </c>
      <c r="F2429" s="289" t="s">
        <v>1349</v>
      </c>
      <c r="G2429" s="289" t="s">
        <v>446</v>
      </c>
      <c r="H2429" s="278" t="str">
        <f t="shared" si="74"/>
        <v>x</v>
      </c>
      <c r="I2429" s="252" t="s">
        <v>1357</v>
      </c>
      <c r="J2429" s="289" t="s">
        <v>2384</v>
      </c>
      <c r="K2429" s="278" t="e">
        <f t="shared" si="75"/>
        <v>#N/A</v>
      </c>
      <c r="L2429" s="290">
        <v>43511</v>
      </c>
      <c r="M2429" s="290" t="s">
        <v>3248</v>
      </c>
    </row>
    <row r="2430" spans="1:13" s="269" customFormat="1" ht="15.5" hidden="1" thickTop="1" thickBot="1" x14ac:dyDescent="0.4">
      <c r="A2430" s="283" t="s">
        <v>1240</v>
      </c>
      <c r="B2430" s="284" t="e">
        <f>VLOOKUP(A2430,Lists!B:C,2,FALSE)</f>
        <v>#N/A</v>
      </c>
      <c r="C2430" s="284" t="e">
        <f>VLOOKUP(A2430,Lists!B:D,3,FALSE)</f>
        <v>#N/A</v>
      </c>
      <c r="D2430" s="285" t="s">
        <v>647</v>
      </c>
      <c r="E2430" s="285" t="s">
        <v>446</v>
      </c>
      <c r="F2430" s="285" t="s">
        <v>1349</v>
      </c>
      <c r="G2430" s="285" t="s">
        <v>446</v>
      </c>
      <c r="H2430" s="278" t="str">
        <f t="shared" si="74"/>
        <v>x</v>
      </c>
      <c r="I2430" s="251" t="s">
        <v>1357</v>
      </c>
      <c r="J2430" s="285" t="s">
        <v>2384</v>
      </c>
      <c r="K2430" s="278" t="e">
        <f t="shared" si="75"/>
        <v>#N/A</v>
      </c>
      <c r="L2430" s="286">
        <v>43511</v>
      </c>
      <c r="M2430" s="286" t="s">
        <v>3248</v>
      </c>
    </row>
    <row r="2431" spans="1:13" s="269" customFormat="1" ht="15.5" hidden="1" thickTop="1" thickBot="1" x14ac:dyDescent="0.4">
      <c r="A2431" s="287" t="s">
        <v>1240</v>
      </c>
      <c r="B2431" s="288" t="e">
        <f>VLOOKUP(A2431,Lists!B:C,2,FALSE)</f>
        <v>#N/A</v>
      </c>
      <c r="C2431" s="288" t="e">
        <f>VLOOKUP(A2431,Lists!B:D,3,FALSE)</f>
        <v>#N/A</v>
      </c>
      <c r="D2431" s="289" t="s">
        <v>648</v>
      </c>
      <c r="E2431" s="289" t="s">
        <v>446</v>
      </c>
      <c r="F2431" s="289" t="s">
        <v>1349</v>
      </c>
      <c r="G2431" s="289" t="s">
        <v>446</v>
      </c>
      <c r="H2431" s="278" t="str">
        <f t="shared" si="74"/>
        <v>x</v>
      </c>
      <c r="I2431" s="252" t="s">
        <v>1357</v>
      </c>
      <c r="J2431" s="289" t="s">
        <v>2384</v>
      </c>
      <c r="K2431" s="278" t="e">
        <f t="shared" si="75"/>
        <v>#N/A</v>
      </c>
      <c r="L2431" s="290">
        <v>43511</v>
      </c>
      <c r="M2431" s="290" t="s">
        <v>3248</v>
      </c>
    </row>
    <row r="2432" spans="1:13" s="269" customFormat="1" ht="15.5" hidden="1" thickTop="1" thickBot="1" x14ac:dyDescent="0.4">
      <c r="A2432" s="283" t="s">
        <v>1240</v>
      </c>
      <c r="B2432" s="284" t="e">
        <f>VLOOKUP(A2432,Lists!B:C,2,FALSE)</f>
        <v>#N/A</v>
      </c>
      <c r="C2432" s="284" t="e">
        <f>VLOOKUP(A2432,Lists!B:D,3,FALSE)</f>
        <v>#N/A</v>
      </c>
      <c r="D2432" s="285" t="s">
        <v>649</v>
      </c>
      <c r="E2432" s="285" t="s">
        <v>446</v>
      </c>
      <c r="F2432" s="285" t="s">
        <v>1349</v>
      </c>
      <c r="G2432" s="285" t="s">
        <v>446</v>
      </c>
      <c r="H2432" s="278" t="str">
        <f t="shared" si="74"/>
        <v>x</v>
      </c>
      <c r="I2432" s="251" t="s">
        <v>1357</v>
      </c>
      <c r="J2432" s="285" t="s">
        <v>2384</v>
      </c>
      <c r="K2432" s="278" t="e">
        <f t="shared" si="75"/>
        <v>#N/A</v>
      </c>
      <c r="L2432" s="286">
        <v>43511</v>
      </c>
      <c r="M2432" s="286" t="s">
        <v>3248</v>
      </c>
    </row>
    <row r="2433" spans="1:13" s="269" customFormat="1" ht="15.5" hidden="1" thickTop="1" thickBot="1" x14ac:dyDescent="0.4">
      <c r="A2433" s="287" t="s">
        <v>1240</v>
      </c>
      <c r="B2433" s="288" t="e">
        <f>VLOOKUP(A2433,Lists!B:C,2,FALSE)</f>
        <v>#N/A</v>
      </c>
      <c r="C2433" s="288" t="e">
        <f>VLOOKUP(A2433,Lists!B:D,3,FALSE)</f>
        <v>#N/A</v>
      </c>
      <c r="D2433" s="289" t="s">
        <v>650</v>
      </c>
      <c r="E2433" s="289" t="s">
        <v>446</v>
      </c>
      <c r="F2433" s="289" t="s">
        <v>1349</v>
      </c>
      <c r="G2433" s="289" t="s">
        <v>446</v>
      </c>
      <c r="H2433" s="278" t="str">
        <f t="shared" si="74"/>
        <v>x</v>
      </c>
      <c r="I2433" s="252" t="s">
        <v>1357</v>
      </c>
      <c r="J2433" s="289" t="s">
        <v>2384</v>
      </c>
      <c r="K2433" s="278" t="e">
        <f t="shared" si="75"/>
        <v>#N/A</v>
      </c>
      <c r="L2433" s="290">
        <v>43511</v>
      </c>
      <c r="M2433" s="290" t="s">
        <v>3248</v>
      </c>
    </row>
    <row r="2434" spans="1:13" s="269" customFormat="1" ht="15.5" hidden="1" thickTop="1" thickBot="1" x14ac:dyDescent="0.4">
      <c r="A2434" s="283" t="s">
        <v>1240</v>
      </c>
      <c r="B2434" s="284" t="e">
        <f>VLOOKUP(A2434,Lists!B:C,2,FALSE)</f>
        <v>#N/A</v>
      </c>
      <c r="C2434" s="284" t="e">
        <f>VLOOKUP(A2434,Lists!B:D,3,FALSE)</f>
        <v>#N/A</v>
      </c>
      <c r="D2434" s="285" t="s">
        <v>651</v>
      </c>
      <c r="E2434" s="285" t="s">
        <v>446</v>
      </c>
      <c r="F2434" s="285" t="s">
        <v>1349</v>
      </c>
      <c r="G2434" s="285" t="s">
        <v>446</v>
      </c>
      <c r="H2434" s="278" t="str">
        <f t="shared" ref="H2434:H2497" si="76">IF(G2434="x","x",IF(G2434="Low",3,IF(G2434="Medium",2,IF(G2434="High",1,FALSE))))</f>
        <v>x</v>
      </c>
      <c r="I2434" s="251" t="s">
        <v>1357</v>
      </c>
      <c r="J2434" s="285" t="s">
        <v>2384</v>
      </c>
      <c r="K2434" s="278" t="e">
        <f t="shared" ref="K2434:K2497" si="77">B2434&amp;""&amp;D2434</f>
        <v>#N/A</v>
      </c>
      <c r="L2434" s="286">
        <v>43511</v>
      </c>
      <c r="M2434" s="286" t="s">
        <v>3248</v>
      </c>
    </row>
    <row r="2435" spans="1:13" s="269" customFormat="1" ht="15.5" hidden="1" thickTop="1" thickBot="1" x14ac:dyDescent="0.4">
      <c r="A2435" s="287" t="s">
        <v>3406</v>
      </c>
      <c r="B2435" s="288" t="e">
        <f>VLOOKUP(A2435,Lists!B:C,2,FALSE)</f>
        <v>#N/A</v>
      </c>
      <c r="C2435" s="288" t="e">
        <f>VLOOKUP(A2435,Lists!B:D,3,FALSE)</f>
        <v>#N/A</v>
      </c>
      <c r="D2435" s="289" t="s">
        <v>522</v>
      </c>
      <c r="E2435" s="289">
        <v>40029013</v>
      </c>
      <c r="F2435" s="289" t="s">
        <v>2416</v>
      </c>
      <c r="G2435" s="289" t="s">
        <v>732</v>
      </c>
      <c r="H2435" s="278">
        <f t="shared" si="76"/>
        <v>1</v>
      </c>
      <c r="I2435" s="252" t="s">
        <v>2480</v>
      </c>
      <c r="J2435" s="289" t="s">
        <v>2429</v>
      </c>
      <c r="K2435" s="278" t="e">
        <f t="shared" si="77"/>
        <v>#N/A</v>
      </c>
      <c r="L2435" s="290">
        <v>43511</v>
      </c>
      <c r="M2435" s="290" t="s">
        <v>3248</v>
      </c>
    </row>
    <row r="2436" spans="1:13" s="269" customFormat="1" ht="15.5" hidden="1" thickTop="1" thickBot="1" x14ac:dyDescent="0.4">
      <c r="A2436" s="283" t="s">
        <v>3406</v>
      </c>
      <c r="B2436" s="284" t="e">
        <f>VLOOKUP(A2436,Lists!B:C,2,FALSE)</f>
        <v>#N/A</v>
      </c>
      <c r="C2436" s="284" t="e">
        <f>VLOOKUP(A2436,Lists!B:D,3,FALSE)</f>
        <v>#N/A</v>
      </c>
      <c r="D2436" s="285" t="s">
        <v>660</v>
      </c>
      <c r="E2436" s="285">
        <v>55217</v>
      </c>
      <c r="F2436" s="285" t="s">
        <v>2417</v>
      </c>
      <c r="G2436" s="285" t="s">
        <v>731</v>
      </c>
      <c r="H2436" s="278">
        <f t="shared" si="76"/>
        <v>2</v>
      </c>
      <c r="I2436" s="251" t="s">
        <v>2425</v>
      </c>
      <c r="J2436" s="285" t="s">
        <v>2430</v>
      </c>
      <c r="K2436" s="278" t="e">
        <f t="shared" si="77"/>
        <v>#N/A</v>
      </c>
      <c r="L2436" s="286">
        <v>43511</v>
      </c>
      <c r="M2436" s="286" t="s">
        <v>3248</v>
      </c>
    </row>
    <row r="2437" spans="1:13" s="269" customFormat="1" ht="15.5" hidden="1" thickTop="1" thickBot="1" x14ac:dyDescent="0.4">
      <c r="A2437" s="287" t="s">
        <v>3406</v>
      </c>
      <c r="B2437" s="288" t="e">
        <f>VLOOKUP(A2437,Lists!B:C,2,FALSE)</f>
        <v>#N/A</v>
      </c>
      <c r="C2437" s="288" t="e">
        <f>VLOOKUP(A2437,Lists!B:D,3,FALSE)</f>
        <v>#N/A</v>
      </c>
      <c r="D2437" s="289" t="s">
        <v>737</v>
      </c>
      <c r="E2437" s="289">
        <v>7811286</v>
      </c>
      <c r="F2437" s="289" t="s">
        <v>2418</v>
      </c>
      <c r="G2437" s="289" t="s">
        <v>731</v>
      </c>
      <c r="H2437" s="278">
        <f t="shared" si="76"/>
        <v>2</v>
      </c>
      <c r="I2437" s="252" t="s">
        <v>2426</v>
      </c>
      <c r="J2437" s="289" t="s">
        <v>2431</v>
      </c>
      <c r="K2437" s="278" t="e">
        <f t="shared" si="77"/>
        <v>#N/A</v>
      </c>
      <c r="L2437" s="290">
        <v>43511</v>
      </c>
      <c r="M2437" s="290" t="s">
        <v>3248</v>
      </c>
    </row>
    <row r="2438" spans="1:13" s="269" customFormat="1" ht="15.5" hidden="1" thickTop="1" thickBot="1" x14ac:dyDescent="0.4">
      <c r="A2438" s="283" t="s">
        <v>3406</v>
      </c>
      <c r="B2438" s="284" t="e">
        <f>VLOOKUP(A2438,Lists!B:C,2,FALSE)</f>
        <v>#N/A</v>
      </c>
      <c r="C2438" s="284" t="e">
        <f>VLOOKUP(A2438,Lists!B:D,3,FALSE)</f>
        <v>#N/A</v>
      </c>
      <c r="D2438" s="285" t="s">
        <v>533</v>
      </c>
      <c r="E2438" s="285">
        <v>5812608</v>
      </c>
      <c r="F2438" s="285" t="s">
        <v>2418</v>
      </c>
      <c r="G2438" s="285" t="s">
        <v>731</v>
      </c>
      <c r="H2438" s="278">
        <f t="shared" si="76"/>
        <v>2</v>
      </c>
      <c r="I2438" s="251" t="s">
        <v>2427</v>
      </c>
      <c r="J2438" s="285" t="s">
        <v>2432</v>
      </c>
      <c r="K2438" s="278" t="e">
        <f t="shared" si="77"/>
        <v>#N/A</v>
      </c>
      <c r="L2438" s="286">
        <v>43511</v>
      </c>
      <c r="M2438" s="286" t="s">
        <v>3248</v>
      </c>
    </row>
    <row r="2439" spans="1:13" s="269" customFormat="1" ht="15.5" thickTop="1" thickBot="1" x14ac:dyDescent="0.4">
      <c r="A2439" s="287" t="s">
        <v>3406</v>
      </c>
      <c r="B2439" s="288" t="e">
        <f>VLOOKUP(A2439,Lists!B:C,2,FALSE)</f>
        <v>#N/A</v>
      </c>
      <c r="C2439" s="288" t="e">
        <f>VLOOKUP(A2439,Lists!B:D,3,FALSE)</f>
        <v>#N/A</v>
      </c>
      <c r="D2439" s="289" t="s">
        <v>666</v>
      </c>
      <c r="E2439" s="289">
        <v>1113858</v>
      </c>
      <c r="F2439" s="289" t="s">
        <v>2419</v>
      </c>
      <c r="G2439" s="289" t="s">
        <v>732</v>
      </c>
      <c r="H2439" s="278">
        <f t="shared" si="76"/>
        <v>1</v>
      </c>
      <c r="I2439" s="252" t="s">
        <v>2428</v>
      </c>
      <c r="J2439" s="289" t="s">
        <v>2433</v>
      </c>
      <c r="K2439" s="278" t="e">
        <f t="shared" si="77"/>
        <v>#N/A</v>
      </c>
      <c r="L2439" s="290">
        <v>43511</v>
      </c>
      <c r="M2439" s="290" t="s">
        <v>3248</v>
      </c>
    </row>
    <row r="2440" spans="1:13" s="269" customFormat="1" ht="15.5" hidden="1" thickTop="1" thickBot="1" x14ac:dyDescent="0.4">
      <c r="A2440" s="283" t="s">
        <v>3406</v>
      </c>
      <c r="B2440" s="284" t="e">
        <f>VLOOKUP(A2440,Lists!B:C,2,FALSE)</f>
        <v>#N/A</v>
      </c>
      <c r="C2440" s="284" t="e">
        <f>VLOOKUP(A2440,Lists!B:D,3,FALSE)</f>
        <v>#N/A</v>
      </c>
      <c r="D2440" s="285" t="s">
        <v>5027</v>
      </c>
      <c r="E2440" s="285" t="s">
        <v>446</v>
      </c>
      <c r="F2440" s="285" t="s">
        <v>446</v>
      </c>
      <c r="G2440" s="285" t="s">
        <v>446</v>
      </c>
      <c r="H2440" s="278" t="str">
        <f t="shared" si="76"/>
        <v>x</v>
      </c>
      <c r="I2440" s="251" t="s">
        <v>446</v>
      </c>
      <c r="J2440" s="285" t="s">
        <v>446</v>
      </c>
      <c r="K2440" s="278" t="e">
        <f t="shared" si="77"/>
        <v>#N/A</v>
      </c>
      <c r="L2440" s="286">
        <v>43511</v>
      </c>
      <c r="M2440" s="286" t="s">
        <v>3248</v>
      </c>
    </row>
    <row r="2441" spans="1:13" s="269" customFormat="1" ht="15.5" hidden="1" thickTop="1" thickBot="1" x14ac:dyDescent="0.4">
      <c r="A2441" s="287" t="s">
        <v>3406</v>
      </c>
      <c r="B2441" s="288" t="e">
        <f>VLOOKUP(A2441,Lists!B:C,2,FALSE)</f>
        <v>#N/A</v>
      </c>
      <c r="C2441" s="288" t="e">
        <f>VLOOKUP(A2441,Lists!B:D,3,FALSE)</f>
        <v>#N/A</v>
      </c>
      <c r="D2441" s="289" t="s">
        <v>5028</v>
      </c>
      <c r="E2441" s="289" t="s">
        <v>446</v>
      </c>
      <c r="F2441" s="289" t="s">
        <v>446</v>
      </c>
      <c r="G2441" s="289" t="s">
        <v>446</v>
      </c>
      <c r="H2441" s="278" t="str">
        <f t="shared" si="76"/>
        <v>x</v>
      </c>
      <c r="I2441" s="252" t="s">
        <v>446</v>
      </c>
      <c r="J2441" s="289" t="s">
        <v>2434</v>
      </c>
      <c r="K2441" s="278" t="e">
        <f t="shared" si="77"/>
        <v>#N/A</v>
      </c>
      <c r="L2441" s="290">
        <v>43511</v>
      </c>
      <c r="M2441" s="290" t="s">
        <v>3248</v>
      </c>
    </row>
    <row r="2442" spans="1:13" s="269" customFormat="1" ht="15.5" hidden="1" thickTop="1" thickBot="1" x14ac:dyDescent="0.4">
      <c r="A2442" s="283" t="s">
        <v>3406</v>
      </c>
      <c r="B2442" s="284" t="e">
        <f>VLOOKUP(A2442,Lists!B:C,2,FALSE)</f>
        <v>#N/A</v>
      </c>
      <c r="C2442" s="284" t="e">
        <f>VLOOKUP(A2442,Lists!B:D,3,FALSE)</f>
        <v>#N/A</v>
      </c>
      <c r="D2442" s="285" t="s">
        <v>5029</v>
      </c>
      <c r="E2442" s="285" t="s">
        <v>446</v>
      </c>
      <c r="F2442" s="285" t="s">
        <v>446</v>
      </c>
      <c r="G2442" s="285" t="s">
        <v>446</v>
      </c>
      <c r="H2442" s="278" t="str">
        <f t="shared" si="76"/>
        <v>x</v>
      </c>
      <c r="I2442" s="251" t="s">
        <v>446</v>
      </c>
      <c r="J2442" s="285" t="s">
        <v>446</v>
      </c>
      <c r="K2442" s="278" t="e">
        <f t="shared" si="77"/>
        <v>#N/A</v>
      </c>
      <c r="L2442" s="286">
        <v>43511</v>
      </c>
      <c r="M2442" s="286" t="s">
        <v>3248</v>
      </c>
    </row>
    <row r="2443" spans="1:13" s="269" customFormat="1" ht="15.5" hidden="1" thickTop="1" thickBot="1" x14ac:dyDescent="0.4">
      <c r="A2443" s="287" t="s">
        <v>3406</v>
      </c>
      <c r="B2443" s="288" t="e">
        <f>VLOOKUP(A2443,Lists!B:C,2,FALSE)</f>
        <v>#N/A</v>
      </c>
      <c r="C2443" s="288" t="e">
        <f>VLOOKUP(A2443,Lists!B:D,3,FALSE)</f>
        <v>#N/A</v>
      </c>
      <c r="D2443" s="289" t="s">
        <v>5108</v>
      </c>
      <c r="E2443" s="289" t="s">
        <v>446</v>
      </c>
      <c r="F2443" s="289" t="s">
        <v>446</v>
      </c>
      <c r="G2443" s="289" t="s">
        <v>446</v>
      </c>
      <c r="H2443" s="278" t="str">
        <f t="shared" si="76"/>
        <v>x</v>
      </c>
      <c r="I2443" s="252" t="s">
        <v>446</v>
      </c>
      <c r="J2443" s="289" t="s">
        <v>446</v>
      </c>
      <c r="K2443" s="278" t="e">
        <f t="shared" si="77"/>
        <v>#N/A</v>
      </c>
      <c r="L2443" s="290">
        <v>43511</v>
      </c>
      <c r="M2443" s="290" t="s">
        <v>3248</v>
      </c>
    </row>
    <row r="2444" spans="1:13" s="269" customFormat="1" ht="15.5" hidden="1" thickTop="1" thickBot="1" x14ac:dyDescent="0.4">
      <c r="A2444" s="283" t="s">
        <v>3406</v>
      </c>
      <c r="B2444" s="284" t="e">
        <f>VLOOKUP(A2444,Lists!B:C,2,FALSE)</f>
        <v>#N/A</v>
      </c>
      <c r="C2444" s="284" t="e">
        <f>VLOOKUP(A2444,Lists!B:D,3,FALSE)</f>
        <v>#N/A</v>
      </c>
      <c r="D2444" s="285" t="s">
        <v>5109</v>
      </c>
      <c r="E2444" s="285" t="s">
        <v>446</v>
      </c>
      <c r="F2444" s="285" t="s">
        <v>446</v>
      </c>
      <c r="G2444" s="285" t="s">
        <v>446</v>
      </c>
      <c r="H2444" s="278" t="str">
        <f t="shared" si="76"/>
        <v>x</v>
      </c>
      <c r="I2444" s="251" t="s">
        <v>446</v>
      </c>
      <c r="J2444" s="285" t="s">
        <v>446</v>
      </c>
      <c r="K2444" s="278" t="e">
        <f t="shared" si="77"/>
        <v>#N/A</v>
      </c>
      <c r="L2444" s="286">
        <v>43511</v>
      </c>
      <c r="M2444" s="286" t="s">
        <v>3248</v>
      </c>
    </row>
    <row r="2445" spans="1:13" s="269" customFormat="1" ht="15.5" hidden="1" thickTop="1" thickBot="1" x14ac:dyDescent="0.4">
      <c r="A2445" s="287" t="s">
        <v>3406</v>
      </c>
      <c r="B2445" s="288" t="e">
        <f>VLOOKUP(A2445,Lists!B:C,2,FALSE)</f>
        <v>#N/A</v>
      </c>
      <c r="C2445" s="288" t="e">
        <f>VLOOKUP(A2445,Lists!B:D,3,FALSE)</f>
        <v>#N/A</v>
      </c>
      <c r="D2445" s="289" t="s">
        <v>742</v>
      </c>
      <c r="E2445" s="289" t="s">
        <v>446</v>
      </c>
      <c r="F2445" s="289" t="s">
        <v>446</v>
      </c>
      <c r="G2445" s="289" t="s">
        <v>446</v>
      </c>
      <c r="H2445" s="278" t="str">
        <f t="shared" si="76"/>
        <v>x</v>
      </c>
      <c r="I2445" s="252" t="s">
        <v>446</v>
      </c>
      <c r="J2445" s="289" t="s">
        <v>446</v>
      </c>
      <c r="K2445" s="278" t="e">
        <f t="shared" si="77"/>
        <v>#N/A</v>
      </c>
      <c r="L2445" s="290">
        <v>43511</v>
      </c>
      <c r="M2445" s="290" t="s">
        <v>3248</v>
      </c>
    </row>
    <row r="2446" spans="1:13" s="269" customFormat="1" ht="15.5" hidden="1" thickTop="1" thickBot="1" x14ac:dyDescent="0.4">
      <c r="A2446" s="283" t="s">
        <v>3406</v>
      </c>
      <c r="B2446" s="284" t="e">
        <f>VLOOKUP(A2446,Lists!B:C,2,FALSE)</f>
        <v>#N/A</v>
      </c>
      <c r="C2446" s="284" t="e">
        <f>VLOOKUP(A2446,Lists!B:D,3,FALSE)</f>
        <v>#N/A</v>
      </c>
      <c r="D2446" s="285" t="s">
        <v>752</v>
      </c>
      <c r="E2446" s="285">
        <v>1513858</v>
      </c>
      <c r="F2446" s="285" t="s">
        <v>2420</v>
      </c>
      <c r="G2446" s="285" t="s">
        <v>731</v>
      </c>
      <c r="H2446" s="278">
        <f t="shared" si="76"/>
        <v>2</v>
      </c>
      <c r="I2446" s="251" t="s">
        <v>2481</v>
      </c>
      <c r="J2446" s="285" t="s">
        <v>2435</v>
      </c>
      <c r="K2446" s="278" t="e">
        <f t="shared" si="77"/>
        <v>#N/A</v>
      </c>
      <c r="L2446" s="286">
        <v>43511</v>
      </c>
      <c r="M2446" s="286" t="s">
        <v>3248</v>
      </c>
    </row>
    <row r="2447" spans="1:13" s="269" customFormat="1" ht="15.5" hidden="1" thickTop="1" thickBot="1" x14ac:dyDescent="0.4">
      <c r="A2447" s="287" t="s">
        <v>3406</v>
      </c>
      <c r="B2447" s="288" t="e">
        <f>VLOOKUP(A2447,Lists!B:C,2,FALSE)</f>
        <v>#N/A</v>
      </c>
      <c r="C2447" s="288" t="e">
        <f>VLOOKUP(A2447,Lists!B:D,3,FALSE)</f>
        <v>#N/A</v>
      </c>
      <c r="D2447" s="289" t="s">
        <v>5110</v>
      </c>
      <c r="E2447" s="289">
        <v>424737</v>
      </c>
      <c r="F2447" s="289" t="s">
        <v>2420</v>
      </c>
      <c r="G2447" s="289" t="s">
        <v>730</v>
      </c>
      <c r="H2447" s="278">
        <f t="shared" si="76"/>
        <v>3</v>
      </c>
      <c r="I2447" s="252" t="s">
        <v>2481</v>
      </c>
      <c r="J2447" s="289" t="s">
        <v>2435</v>
      </c>
      <c r="K2447" s="278" t="e">
        <f t="shared" si="77"/>
        <v>#N/A</v>
      </c>
      <c r="L2447" s="290">
        <v>43511</v>
      </c>
      <c r="M2447" s="290" t="s">
        <v>3248</v>
      </c>
    </row>
    <row r="2448" spans="1:13" s="269" customFormat="1" ht="15.5" hidden="1" thickTop="1" thickBot="1" x14ac:dyDescent="0.4">
      <c r="A2448" s="283" t="s">
        <v>3406</v>
      </c>
      <c r="B2448" s="284" t="e">
        <f>VLOOKUP(A2448,Lists!B:C,2,FALSE)</f>
        <v>#N/A</v>
      </c>
      <c r="C2448" s="284" t="e">
        <f>VLOOKUP(A2448,Lists!B:D,3,FALSE)</f>
        <v>#N/A</v>
      </c>
      <c r="D2448" s="285" t="s">
        <v>5111</v>
      </c>
      <c r="E2448" s="285">
        <v>511022</v>
      </c>
      <c r="F2448" s="285" t="s">
        <v>2420</v>
      </c>
      <c r="G2448" s="285" t="s">
        <v>730</v>
      </c>
      <c r="H2448" s="278">
        <f t="shared" si="76"/>
        <v>3</v>
      </c>
      <c r="I2448" s="251" t="s">
        <v>2481</v>
      </c>
      <c r="J2448" s="285" t="s">
        <v>2435</v>
      </c>
      <c r="K2448" s="278" t="e">
        <f t="shared" si="77"/>
        <v>#N/A</v>
      </c>
      <c r="L2448" s="286">
        <v>43511</v>
      </c>
      <c r="M2448" s="286" t="s">
        <v>3248</v>
      </c>
    </row>
    <row r="2449" spans="1:13" s="269" customFormat="1" ht="15.5" hidden="1" thickTop="1" thickBot="1" x14ac:dyDescent="0.4">
      <c r="A2449" s="287" t="s">
        <v>3406</v>
      </c>
      <c r="B2449" s="288" t="e">
        <f>VLOOKUP(A2449,Lists!B:C,2,FALSE)</f>
        <v>#N/A</v>
      </c>
      <c r="C2449" s="288" t="e">
        <f>VLOOKUP(A2449,Lists!B:D,3,FALSE)</f>
        <v>#N/A</v>
      </c>
      <c r="D2449" s="289" t="s">
        <v>5112</v>
      </c>
      <c r="E2449" s="289">
        <v>578099</v>
      </c>
      <c r="F2449" s="289" t="s">
        <v>2420</v>
      </c>
      <c r="G2449" s="289" t="s">
        <v>730</v>
      </c>
      <c r="H2449" s="278">
        <f t="shared" si="76"/>
        <v>3</v>
      </c>
      <c r="I2449" s="252" t="s">
        <v>2481</v>
      </c>
      <c r="J2449" s="289" t="s">
        <v>2435</v>
      </c>
      <c r="K2449" s="278" t="e">
        <f t="shared" si="77"/>
        <v>#N/A</v>
      </c>
      <c r="L2449" s="290">
        <v>43511</v>
      </c>
      <c r="M2449" s="290" t="s">
        <v>3248</v>
      </c>
    </row>
    <row r="2450" spans="1:13" s="269" customFormat="1" ht="15.5" hidden="1" thickTop="1" thickBot="1" x14ac:dyDescent="0.4">
      <c r="A2450" s="283" t="s">
        <v>3406</v>
      </c>
      <c r="B2450" s="284" t="e">
        <f>VLOOKUP(A2450,Lists!B:C,2,FALSE)</f>
        <v>#N/A</v>
      </c>
      <c r="C2450" s="284" t="e">
        <f>VLOOKUP(A2450,Lists!B:D,3,FALSE)</f>
        <v>#N/A</v>
      </c>
      <c r="D2450" s="285" t="s">
        <v>5113</v>
      </c>
      <c r="E2450" s="285">
        <v>0</v>
      </c>
      <c r="F2450" s="285" t="s">
        <v>2420</v>
      </c>
      <c r="G2450" s="285" t="s">
        <v>730</v>
      </c>
      <c r="H2450" s="278">
        <f t="shared" si="76"/>
        <v>3</v>
      </c>
      <c r="I2450" s="251" t="s">
        <v>2481</v>
      </c>
      <c r="J2450" s="285" t="s">
        <v>2435</v>
      </c>
      <c r="K2450" s="278" t="e">
        <f t="shared" si="77"/>
        <v>#N/A</v>
      </c>
      <c r="L2450" s="286">
        <v>43511</v>
      </c>
      <c r="M2450" s="286" t="s">
        <v>3248</v>
      </c>
    </row>
    <row r="2451" spans="1:13" s="269" customFormat="1" ht="15.5" hidden="1" thickTop="1" thickBot="1" x14ac:dyDescent="0.4">
      <c r="A2451" s="287" t="s">
        <v>3406</v>
      </c>
      <c r="B2451" s="288" t="e">
        <f>VLOOKUP(A2451,Lists!B:C,2,FALSE)</f>
        <v>#N/A</v>
      </c>
      <c r="C2451" s="288" t="e">
        <f>VLOOKUP(A2451,Lists!B:D,3,FALSE)</f>
        <v>#N/A</v>
      </c>
      <c r="D2451" s="289" t="s">
        <v>5114</v>
      </c>
      <c r="E2451" s="289">
        <v>0</v>
      </c>
      <c r="F2451" s="289" t="s">
        <v>2420</v>
      </c>
      <c r="G2451" s="289" t="s">
        <v>731</v>
      </c>
      <c r="H2451" s="278">
        <f t="shared" si="76"/>
        <v>2</v>
      </c>
      <c r="I2451" s="252" t="s">
        <v>2481</v>
      </c>
      <c r="J2451" s="289" t="s">
        <v>2435</v>
      </c>
      <c r="K2451" s="278" t="e">
        <f t="shared" si="77"/>
        <v>#N/A</v>
      </c>
      <c r="L2451" s="290">
        <v>43511</v>
      </c>
      <c r="M2451" s="290" t="s">
        <v>3248</v>
      </c>
    </row>
    <row r="2452" spans="1:13" s="269" customFormat="1" ht="15.5" hidden="1" thickTop="1" thickBot="1" x14ac:dyDescent="0.4">
      <c r="A2452" s="283" t="s">
        <v>3406</v>
      </c>
      <c r="B2452" s="284" t="e">
        <f>VLOOKUP(A2452,Lists!B:C,2,FALSE)</f>
        <v>#N/A</v>
      </c>
      <c r="C2452" s="284" t="e">
        <f>VLOOKUP(A2452,Lists!B:D,3,FALSE)</f>
        <v>#N/A</v>
      </c>
      <c r="D2452" s="285" t="s">
        <v>5115</v>
      </c>
      <c r="E2452" s="285" t="s">
        <v>446</v>
      </c>
      <c r="F2452" s="285" t="s">
        <v>446</v>
      </c>
      <c r="G2452" s="285" t="s">
        <v>446</v>
      </c>
      <c r="H2452" s="278" t="str">
        <f t="shared" si="76"/>
        <v>x</v>
      </c>
      <c r="I2452" s="251" t="s">
        <v>446</v>
      </c>
      <c r="J2452" s="285" t="s">
        <v>446</v>
      </c>
      <c r="K2452" s="278" t="e">
        <f t="shared" si="77"/>
        <v>#N/A</v>
      </c>
      <c r="L2452" s="286">
        <v>43511</v>
      </c>
      <c r="M2452" s="286" t="s">
        <v>3248</v>
      </c>
    </row>
    <row r="2453" spans="1:13" s="269" customFormat="1" ht="15.5" hidden="1" thickTop="1" thickBot="1" x14ac:dyDescent="0.4">
      <c r="A2453" s="287" t="s">
        <v>3406</v>
      </c>
      <c r="B2453" s="288" t="e">
        <f>VLOOKUP(A2453,Lists!B:C,2,FALSE)</f>
        <v>#N/A</v>
      </c>
      <c r="C2453" s="288" t="e">
        <f>VLOOKUP(A2453,Lists!B:D,3,FALSE)</f>
        <v>#N/A</v>
      </c>
      <c r="D2453" s="289" t="s">
        <v>688</v>
      </c>
      <c r="E2453" s="289">
        <v>3</v>
      </c>
      <c r="F2453" s="289" t="s">
        <v>2421</v>
      </c>
      <c r="G2453" s="289" t="s">
        <v>732</v>
      </c>
      <c r="H2453" s="278">
        <f t="shared" si="76"/>
        <v>1</v>
      </c>
      <c r="I2453" s="252" t="s">
        <v>2481</v>
      </c>
      <c r="J2453" s="289" t="s">
        <v>2436</v>
      </c>
      <c r="K2453" s="278" t="e">
        <f t="shared" si="77"/>
        <v>#N/A</v>
      </c>
      <c r="L2453" s="290">
        <v>43511</v>
      </c>
      <c r="M2453" s="290" t="s">
        <v>3248</v>
      </c>
    </row>
    <row r="2454" spans="1:13" s="269" customFormat="1" ht="15.5" hidden="1" thickTop="1" thickBot="1" x14ac:dyDescent="0.4">
      <c r="A2454" s="283" t="s">
        <v>3406</v>
      </c>
      <c r="B2454" s="284" t="e">
        <f>VLOOKUP(A2454,Lists!B:C,2,FALSE)</f>
        <v>#N/A</v>
      </c>
      <c r="C2454" s="284" t="e">
        <f>VLOOKUP(A2454,Lists!B:D,3,FALSE)</f>
        <v>#N/A</v>
      </c>
      <c r="D2454" s="285" t="s">
        <v>691</v>
      </c>
      <c r="E2454" s="285">
        <v>0</v>
      </c>
      <c r="F2454" s="285" t="s">
        <v>2422</v>
      </c>
      <c r="G2454" s="285" t="s">
        <v>732</v>
      </c>
      <c r="H2454" s="278">
        <f t="shared" si="76"/>
        <v>1</v>
      </c>
      <c r="I2454" s="251"/>
      <c r="J2454" s="285" t="s">
        <v>2437</v>
      </c>
      <c r="K2454" s="278" t="e">
        <f t="shared" si="77"/>
        <v>#N/A</v>
      </c>
      <c r="L2454" s="286">
        <v>43511</v>
      </c>
      <c r="M2454" s="286" t="s">
        <v>3248</v>
      </c>
    </row>
    <row r="2455" spans="1:13" s="269" customFormat="1" ht="15.5" hidden="1" thickTop="1" thickBot="1" x14ac:dyDescent="0.4">
      <c r="A2455" s="287" t="s">
        <v>3406</v>
      </c>
      <c r="B2455" s="288" t="e">
        <f>VLOOKUP(A2455,Lists!B:C,2,FALSE)</f>
        <v>#N/A</v>
      </c>
      <c r="C2455" s="288" t="e">
        <f>VLOOKUP(A2455,Lists!B:D,3,FALSE)</f>
        <v>#N/A</v>
      </c>
      <c r="D2455" s="289" t="s">
        <v>692</v>
      </c>
      <c r="E2455" s="289">
        <v>0</v>
      </c>
      <c r="F2455" s="289" t="s">
        <v>2422</v>
      </c>
      <c r="G2455" s="289" t="s">
        <v>732</v>
      </c>
      <c r="H2455" s="278">
        <f t="shared" si="76"/>
        <v>1</v>
      </c>
      <c r="I2455" s="252"/>
      <c r="J2455" s="289" t="s">
        <v>2437</v>
      </c>
      <c r="K2455" s="278" t="e">
        <f t="shared" si="77"/>
        <v>#N/A</v>
      </c>
      <c r="L2455" s="290">
        <v>43511</v>
      </c>
      <c r="M2455" s="290" t="s">
        <v>3248</v>
      </c>
    </row>
    <row r="2456" spans="1:13" s="269" customFormat="1" ht="15.5" hidden="1" thickTop="1" thickBot="1" x14ac:dyDescent="0.4">
      <c r="A2456" s="283" t="s">
        <v>3406</v>
      </c>
      <c r="B2456" s="284" t="e">
        <f>VLOOKUP(A2456,Lists!B:C,2,FALSE)</f>
        <v>#N/A</v>
      </c>
      <c r="C2456" s="284" t="e">
        <f>VLOOKUP(A2456,Lists!B:D,3,FALSE)</f>
        <v>#N/A</v>
      </c>
      <c r="D2456" s="285" t="s">
        <v>643</v>
      </c>
      <c r="E2456" s="285">
        <v>0</v>
      </c>
      <c r="F2456" s="285" t="s">
        <v>2423</v>
      </c>
      <c r="G2456" s="285" t="s">
        <v>731</v>
      </c>
      <c r="H2456" s="278">
        <f t="shared" si="76"/>
        <v>2</v>
      </c>
      <c r="I2456" s="251"/>
      <c r="J2456" s="285"/>
      <c r="K2456" s="278" t="e">
        <f t="shared" si="77"/>
        <v>#N/A</v>
      </c>
      <c r="L2456" s="286">
        <v>43511</v>
      </c>
      <c r="M2456" s="286" t="s">
        <v>3248</v>
      </c>
    </row>
    <row r="2457" spans="1:13" s="269" customFormat="1" ht="15.5" hidden="1" thickTop="1" thickBot="1" x14ac:dyDescent="0.4">
      <c r="A2457" s="287" t="s">
        <v>3406</v>
      </c>
      <c r="B2457" s="288" t="e">
        <f>VLOOKUP(A2457,Lists!B:C,2,FALSE)</f>
        <v>#N/A</v>
      </c>
      <c r="C2457" s="288" t="e">
        <f>VLOOKUP(A2457,Lists!B:D,3,FALSE)</f>
        <v>#N/A</v>
      </c>
      <c r="D2457" s="289" t="s">
        <v>644</v>
      </c>
      <c r="E2457" s="289">
        <v>0</v>
      </c>
      <c r="F2457" s="289" t="s">
        <v>2423</v>
      </c>
      <c r="G2457" s="289" t="s">
        <v>731</v>
      </c>
      <c r="H2457" s="278">
        <f t="shared" si="76"/>
        <v>2</v>
      </c>
      <c r="I2457" s="252"/>
      <c r="J2457" s="289"/>
      <c r="K2457" s="278" t="e">
        <f t="shared" si="77"/>
        <v>#N/A</v>
      </c>
      <c r="L2457" s="290">
        <v>43511</v>
      </c>
      <c r="M2457" s="290" t="s">
        <v>3248</v>
      </c>
    </row>
    <row r="2458" spans="1:13" s="269" customFormat="1" ht="15.5" hidden="1" thickTop="1" thickBot="1" x14ac:dyDescent="0.4">
      <c r="A2458" s="283" t="s">
        <v>3406</v>
      </c>
      <c r="B2458" s="284" t="e">
        <f>VLOOKUP(A2458,Lists!B:C,2,FALSE)</f>
        <v>#N/A</v>
      </c>
      <c r="C2458" s="284" t="e">
        <f>VLOOKUP(A2458,Lists!B:D,3,FALSE)</f>
        <v>#N/A</v>
      </c>
      <c r="D2458" s="285" t="s">
        <v>645</v>
      </c>
      <c r="E2458" s="285">
        <v>0</v>
      </c>
      <c r="F2458" s="285" t="s">
        <v>2423</v>
      </c>
      <c r="G2458" s="285" t="s">
        <v>731</v>
      </c>
      <c r="H2458" s="278">
        <f t="shared" si="76"/>
        <v>2</v>
      </c>
      <c r="I2458" s="251"/>
      <c r="J2458" s="285"/>
      <c r="K2458" s="278" t="e">
        <f t="shared" si="77"/>
        <v>#N/A</v>
      </c>
      <c r="L2458" s="286">
        <v>43511</v>
      </c>
      <c r="M2458" s="286" t="s">
        <v>3248</v>
      </c>
    </row>
    <row r="2459" spans="1:13" s="269" customFormat="1" ht="15.5" hidden="1" thickTop="1" thickBot="1" x14ac:dyDescent="0.4">
      <c r="A2459" s="287" t="s">
        <v>3406</v>
      </c>
      <c r="B2459" s="288" t="e">
        <f>VLOOKUP(A2459,Lists!B:C,2,FALSE)</f>
        <v>#N/A</v>
      </c>
      <c r="C2459" s="288" t="e">
        <f>VLOOKUP(A2459,Lists!B:D,3,FALSE)</f>
        <v>#N/A</v>
      </c>
      <c r="D2459" s="289" t="s">
        <v>646</v>
      </c>
      <c r="E2459" s="289">
        <v>0</v>
      </c>
      <c r="F2459" s="289" t="s">
        <v>2423</v>
      </c>
      <c r="G2459" s="289" t="s">
        <v>731</v>
      </c>
      <c r="H2459" s="278">
        <f t="shared" si="76"/>
        <v>2</v>
      </c>
      <c r="I2459" s="252"/>
      <c r="J2459" s="289"/>
      <c r="K2459" s="278" t="e">
        <f t="shared" si="77"/>
        <v>#N/A</v>
      </c>
      <c r="L2459" s="290">
        <v>43511</v>
      </c>
      <c r="M2459" s="290" t="s">
        <v>3248</v>
      </c>
    </row>
    <row r="2460" spans="1:13" s="269" customFormat="1" ht="15.5" hidden="1" thickTop="1" thickBot="1" x14ac:dyDescent="0.4">
      <c r="A2460" s="283" t="s">
        <v>3406</v>
      </c>
      <c r="B2460" s="284" t="e">
        <f>VLOOKUP(A2460,Lists!B:C,2,FALSE)</f>
        <v>#N/A</v>
      </c>
      <c r="C2460" s="284" t="e">
        <f>VLOOKUP(A2460,Lists!B:D,3,FALSE)</f>
        <v>#N/A</v>
      </c>
      <c r="D2460" s="285" t="s">
        <v>647</v>
      </c>
      <c r="E2460" s="285">
        <v>0</v>
      </c>
      <c r="F2460" s="285" t="s">
        <v>2423</v>
      </c>
      <c r="G2460" s="285" t="s">
        <v>731</v>
      </c>
      <c r="H2460" s="278">
        <f t="shared" si="76"/>
        <v>2</v>
      </c>
      <c r="I2460" s="251"/>
      <c r="J2460" s="285"/>
      <c r="K2460" s="278" t="e">
        <f t="shared" si="77"/>
        <v>#N/A</v>
      </c>
      <c r="L2460" s="286">
        <v>43511</v>
      </c>
      <c r="M2460" s="286" t="s">
        <v>3248</v>
      </c>
    </row>
    <row r="2461" spans="1:13" s="269" customFormat="1" ht="15.5" hidden="1" thickTop="1" thickBot="1" x14ac:dyDescent="0.4">
      <c r="A2461" s="287" t="s">
        <v>3406</v>
      </c>
      <c r="B2461" s="288" t="e">
        <f>VLOOKUP(A2461,Lists!B:C,2,FALSE)</f>
        <v>#N/A</v>
      </c>
      <c r="C2461" s="288" t="e">
        <f>VLOOKUP(A2461,Lists!B:D,3,FALSE)</f>
        <v>#N/A</v>
      </c>
      <c r="D2461" s="289" t="s">
        <v>648</v>
      </c>
      <c r="E2461" s="289">
        <v>0</v>
      </c>
      <c r="F2461" s="289" t="s">
        <v>2423</v>
      </c>
      <c r="G2461" s="289" t="s">
        <v>731</v>
      </c>
      <c r="H2461" s="278">
        <f t="shared" si="76"/>
        <v>2</v>
      </c>
      <c r="I2461" s="252"/>
      <c r="J2461" s="289"/>
      <c r="K2461" s="278" t="e">
        <f t="shared" si="77"/>
        <v>#N/A</v>
      </c>
      <c r="L2461" s="290">
        <v>43511</v>
      </c>
      <c r="M2461" s="290" t="s">
        <v>3248</v>
      </c>
    </row>
    <row r="2462" spans="1:13" s="269" customFormat="1" ht="15.5" hidden="1" thickTop="1" thickBot="1" x14ac:dyDescent="0.4">
      <c r="A2462" s="283" t="s">
        <v>3406</v>
      </c>
      <c r="B2462" s="284" t="e">
        <f>VLOOKUP(A2462,Lists!B:C,2,FALSE)</f>
        <v>#N/A</v>
      </c>
      <c r="C2462" s="284" t="e">
        <f>VLOOKUP(A2462,Lists!B:D,3,FALSE)</f>
        <v>#N/A</v>
      </c>
      <c r="D2462" s="285" t="s">
        <v>649</v>
      </c>
      <c r="E2462" s="285">
        <v>0</v>
      </c>
      <c r="F2462" s="285" t="s">
        <v>2423</v>
      </c>
      <c r="G2462" s="285" t="s">
        <v>731</v>
      </c>
      <c r="H2462" s="278">
        <f t="shared" si="76"/>
        <v>2</v>
      </c>
      <c r="I2462" s="251"/>
      <c r="J2462" s="285"/>
      <c r="K2462" s="278" t="e">
        <f t="shared" si="77"/>
        <v>#N/A</v>
      </c>
      <c r="L2462" s="286">
        <v>43511</v>
      </c>
      <c r="M2462" s="286" t="s">
        <v>3248</v>
      </c>
    </row>
    <row r="2463" spans="1:13" s="269" customFormat="1" ht="15.5" hidden="1" thickTop="1" thickBot="1" x14ac:dyDescent="0.4">
      <c r="A2463" s="287" t="s">
        <v>3406</v>
      </c>
      <c r="B2463" s="288" t="e">
        <f>VLOOKUP(A2463,Lists!B:C,2,FALSE)</f>
        <v>#N/A</v>
      </c>
      <c r="C2463" s="288" t="e">
        <f>VLOOKUP(A2463,Lists!B:D,3,FALSE)</f>
        <v>#N/A</v>
      </c>
      <c r="D2463" s="289" t="s">
        <v>650</v>
      </c>
      <c r="E2463" s="289">
        <v>0</v>
      </c>
      <c r="F2463" s="289" t="s">
        <v>2423</v>
      </c>
      <c r="G2463" s="289" t="s">
        <v>731</v>
      </c>
      <c r="H2463" s="278">
        <f t="shared" si="76"/>
        <v>2</v>
      </c>
      <c r="I2463" s="252"/>
      <c r="J2463" s="289"/>
      <c r="K2463" s="278" t="e">
        <f t="shared" si="77"/>
        <v>#N/A</v>
      </c>
      <c r="L2463" s="290">
        <v>43511</v>
      </c>
      <c r="M2463" s="290" t="s">
        <v>3248</v>
      </c>
    </row>
    <row r="2464" spans="1:13" s="269" customFormat="1" ht="15.5" hidden="1" thickTop="1" thickBot="1" x14ac:dyDescent="0.4">
      <c r="A2464" s="283" t="s">
        <v>3406</v>
      </c>
      <c r="B2464" s="284" t="e">
        <f>VLOOKUP(A2464,Lists!B:C,2,FALSE)</f>
        <v>#N/A</v>
      </c>
      <c r="C2464" s="284" t="e">
        <f>VLOOKUP(A2464,Lists!B:D,3,FALSE)</f>
        <v>#N/A</v>
      </c>
      <c r="D2464" s="285" t="s">
        <v>651</v>
      </c>
      <c r="E2464" s="285">
        <v>1</v>
      </c>
      <c r="F2464" s="285" t="s">
        <v>2423</v>
      </c>
      <c r="G2464" s="285" t="s">
        <v>731</v>
      </c>
      <c r="H2464" s="278">
        <f t="shared" si="76"/>
        <v>2</v>
      </c>
      <c r="I2464" s="251"/>
      <c r="J2464" s="285"/>
      <c r="K2464" s="278" t="e">
        <f t="shared" si="77"/>
        <v>#N/A</v>
      </c>
      <c r="L2464" s="286">
        <v>43511</v>
      </c>
      <c r="M2464" s="286" t="s">
        <v>3248</v>
      </c>
    </row>
    <row r="2465" spans="1:13" s="269" customFormat="1" ht="15.5" hidden="1" thickTop="1" thickBot="1" x14ac:dyDescent="0.4">
      <c r="A2465" s="287" t="s">
        <v>2984</v>
      </c>
      <c r="B2465" s="288" t="e">
        <f>VLOOKUP(A2465,Lists!B:C,2,FALSE)</f>
        <v>#N/A</v>
      </c>
      <c r="C2465" s="288" t="e">
        <f>VLOOKUP(A2465,Lists!B:D,3,FALSE)</f>
        <v>#N/A</v>
      </c>
      <c r="D2465" s="289" t="s">
        <v>522</v>
      </c>
      <c r="E2465" s="289">
        <v>40029013</v>
      </c>
      <c r="F2465" s="289" t="s">
        <v>2438</v>
      </c>
      <c r="G2465" s="289" t="s">
        <v>731</v>
      </c>
      <c r="H2465" s="278">
        <f t="shared" si="76"/>
        <v>2</v>
      </c>
      <c r="I2465" s="252" t="s">
        <v>2442</v>
      </c>
      <c r="J2465" s="289" t="s">
        <v>2429</v>
      </c>
      <c r="K2465" s="278" t="e">
        <f t="shared" si="77"/>
        <v>#N/A</v>
      </c>
      <c r="L2465" s="290">
        <v>43511</v>
      </c>
      <c r="M2465" s="290" t="s">
        <v>3248</v>
      </c>
    </row>
    <row r="2466" spans="1:13" s="269" customFormat="1" ht="15.5" hidden="1" thickTop="1" thickBot="1" x14ac:dyDescent="0.4">
      <c r="A2466" s="283" t="s">
        <v>2984</v>
      </c>
      <c r="B2466" s="284" t="e">
        <f>VLOOKUP(A2466,Lists!B:C,2,FALSE)</f>
        <v>#N/A</v>
      </c>
      <c r="C2466" s="284" t="e">
        <f>VLOOKUP(A2466,Lists!B:D,3,FALSE)</f>
        <v>#N/A</v>
      </c>
      <c r="D2466" s="285" t="s">
        <v>660</v>
      </c>
      <c r="E2466" s="285">
        <v>20441</v>
      </c>
      <c r="F2466" s="285" t="s">
        <v>2439</v>
      </c>
      <c r="G2466" s="285" t="s">
        <v>731</v>
      </c>
      <c r="H2466" s="278">
        <f t="shared" si="76"/>
        <v>2</v>
      </c>
      <c r="I2466" s="251" t="s">
        <v>2443</v>
      </c>
      <c r="J2466" s="285" t="s">
        <v>2445</v>
      </c>
      <c r="K2466" s="278" t="e">
        <f t="shared" si="77"/>
        <v>#N/A</v>
      </c>
      <c r="L2466" s="286">
        <v>43511</v>
      </c>
      <c r="M2466" s="286" t="s">
        <v>3248</v>
      </c>
    </row>
    <row r="2467" spans="1:13" s="269" customFormat="1" ht="15.5" hidden="1" thickTop="1" thickBot="1" x14ac:dyDescent="0.4">
      <c r="A2467" s="287" t="s">
        <v>2984</v>
      </c>
      <c r="B2467" s="288" t="e">
        <f>VLOOKUP(A2467,Lists!B:C,2,FALSE)</f>
        <v>#N/A</v>
      </c>
      <c r="C2467" s="288" t="e">
        <f>VLOOKUP(A2467,Lists!B:D,3,FALSE)</f>
        <v>#N/A</v>
      </c>
      <c r="D2467" s="289" t="s">
        <v>737</v>
      </c>
      <c r="E2467" s="289">
        <v>3299299</v>
      </c>
      <c r="F2467" s="289" t="s">
        <v>2440</v>
      </c>
      <c r="G2467" s="289" t="s">
        <v>731</v>
      </c>
      <c r="H2467" s="278">
        <f t="shared" si="76"/>
        <v>2</v>
      </c>
      <c r="I2467" s="252" t="s">
        <v>2444</v>
      </c>
      <c r="J2467" s="289" t="s">
        <v>2446</v>
      </c>
      <c r="K2467" s="278" t="e">
        <f t="shared" si="77"/>
        <v>#N/A</v>
      </c>
      <c r="L2467" s="290">
        <v>43511</v>
      </c>
      <c r="M2467" s="290" t="s">
        <v>3248</v>
      </c>
    </row>
    <row r="2468" spans="1:13" s="269" customFormat="1" ht="15.5" hidden="1" thickTop="1" thickBot="1" x14ac:dyDescent="0.4">
      <c r="A2468" s="283" t="s">
        <v>2984</v>
      </c>
      <c r="B2468" s="284" t="e">
        <f>VLOOKUP(A2468,Lists!B:C,2,FALSE)</f>
        <v>#N/A</v>
      </c>
      <c r="C2468" s="284" t="e">
        <f>VLOOKUP(A2468,Lists!B:D,3,FALSE)</f>
        <v>#N/A</v>
      </c>
      <c r="D2468" s="285" t="s">
        <v>533</v>
      </c>
      <c r="E2468" s="285">
        <v>3304597</v>
      </c>
      <c r="F2468" s="285" t="s">
        <v>2440</v>
      </c>
      <c r="G2468" s="285" t="s">
        <v>731</v>
      </c>
      <c r="H2468" s="278">
        <f t="shared" si="76"/>
        <v>2</v>
      </c>
      <c r="I2468" s="251" t="s">
        <v>2444</v>
      </c>
      <c r="J2468" s="285" t="s">
        <v>2447</v>
      </c>
      <c r="K2468" s="278" t="e">
        <f t="shared" si="77"/>
        <v>#N/A</v>
      </c>
      <c r="L2468" s="286">
        <v>43511</v>
      </c>
      <c r="M2468" s="286" t="s">
        <v>3248</v>
      </c>
    </row>
    <row r="2469" spans="1:13" s="269" customFormat="1" ht="15.5" thickTop="1" thickBot="1" x14ac:dyDescent="0.4">
      <c r="A2469" s="287" t="s">
        <v>2984</v>
      </c>
      <c r="B2469" s="288" t="e">
        <f>VLOOKUP(A2469,Lists!B:C,2,FALSE)</f>
        <v>#N/A</v>
      </c>
      <c r="C2469" s="288" t="e">
        <f>VLOOKUP(A2469,Lists!B:D,3,FALSE)</f>
        <v>#N/A</v>
      </c>
      <c r="D2469" s="289" t="s">
        <v>666</v>
      </c>
      <c r="E2469" s="289">
        <v>794397</v>
      </c>
      <c r="F2469" s="289" t="s">
        <v>2419</v>
      </c>
      <c r="G2469" s="289" t="s">
        <v>731</v>
      </c>
      <c r="H2469" s="278">
        <f t="shared" si="76"/>
        <v>2</v>
      </c>
      <c r="I2469" s="252" t="s">
        <v>2428</v>
      </c>
      <c r="J2469" s="289" t="s">
        <v>2448</v>
      </c>
      <c r="K2469" s="278" t="e">
        <f t="shared" si="77"/>
        <v>#N/A</v>
      </c>
      <c r="L2469" s="290">
        <v>43511</v>
      </c>
      <c r="M2469" s="290" t="s">
        <v>3248</v>
      </c>
    </row>
    <row r="2470" spans="1:13" s="269" customFormat="1" ht="15.5" hidden="1" thickTop="1" thickBot="1" x14ac:dyDescent="0.4">
      <c r="A2470" s="283" t="s">
        <v>2984</v>
      </c>
      <c r="B2470" s="284" t="e">
        <f>VLOOKUP(A2470,Lists!B:C,2,FALSE)</f>
        <v>#N/A</v>
      </c>
      <c r="C2470" s="284" t="e">
        <f>VLOOKUP(A2470,Lists!B:D,3,FALSE)</f>
        <v>#N/A</v>
      </c>
      <c r="D2470" s="285" t="s">
        <v>5027</v>
      </c>
      <c r="E2470" s="285" t="s">
        <v>446</v>
      </c>
      <c r="F2470" s="285"/>
      <c r="G2470" s="285" t="s">
        <v>731</v>
      </c>
      <c r="H2470" s="278">
        <f t="shared" si="76"/>
        <v>2</v>
      </c>
      <c r="I2470" s="251"/>
      <c r="J2470" s="285"/>
      <c r="K2470" s="278" t="e">
        <f t="shared" si="77"/>
        <v>#N/A</v>
      </c>
      <c r="L2470" s="286">
        <v>43511</v>
      </c>
      <c r="M2470" s="286" t="s">
        <v>3248</v>
      </c>
    </row>
    <row r="2471" spans="1:13" s="269" customFormat="1" ht="15.5" hidden="1" thickTop="1" thickBot="1" x14ac:dyDescent="0.4">
      <c r="A2471" s="287" t="s">
        <v>2984</v>
      </c>
      <c r="B2471" s="288" t="e">
        <f>VLOOKUP(A2471,Lists!B:C,2,FALSE)</f>
        <v>#N/A</v>
      </c>
      <c r="C2471" s="288" t="e">
        <f>VLOOKUP(A2471,Lists!B:D,3,FALSE)</f>
        <v>#N/A</v>
      </c>
      <c r="D2471" s="289" t="s">
        <v>5028</v>
      </c>
      <c r="E2471" s="289" t="s">
        <v>446</v>
      </c>
      <c r="F2471" s="289"/>
      <c r="G2471" s="289" t="s">
        <v>731</v>
      </c>
      <c r="H2471" s="278">
        <f t="shared" si="76"/>
        <v>2</v>
      </c>
      <c r="I2471" s="252"/>
      <c r="J2471" s="289" t="s">
        <v>2434</v>
      </c>
      <c r="K2471" s="278" t="e">
        <f t="shared" si="77"/>
        <v>#N/A</v>
      </c>
      <c r="L2471" s="290">
        <v>43511</v>
      </c>
      <c r="M2471" s="290" t="s">
        <v>3248</v>
      </c>
    </row>
    <row r="2472" spans="1:13" s="269" customFormat="1" ht="15.5" hidden="1" thickTop="1" thickBot="1" x14ac:dyDescent="0.4">
      <c r="A2472" s="283" t="s">
        <v>2984</v>
      </c>
      <c r="B2472" s="284" t="e">
        <f>VLOOKUP(A2472,Lists!B:C,2,FALSE)</f>
        <v>#N/A</v>
      </c>
      <c r="C2472" s="284" t="e">
        <f>VLOOKUP(A2472,Lists!B:D,3,FALSE)</f>
        <v>#N/A</v>
      </c>
      <c r="D2472" s="285" t="s">
        <v>5029</v>
      </c>
      <c r="E2472" s="285" t="s">
        <v>446</v>
      </c>
      <c r="F2472" s="285"/>
      <c r="G2472" s="285" t="s">
        <v>731</v>
      </c>
      <c r="H2472" s="278">
        <f t="shared" si="76"/>
        <v>2</v>
      </c>
      <c r="I2472" s="251"/>
      <c r="J2472" s="285"/>
      <c r="K2472" s="278" t="e">
        <f t="shared" si="77"/>
        <v>#N/A</v>
      </c>
      <c r="L2472" s="286">
        <v>43511</v>
      </c>
      <c r="M2472" s="286" t="s">
        <v>3248</v>
      </c>
    </row>
    <row r="2473" spans="1:13" s="269" customFormat="1" ht="15.5" hidden="1" thickTop="1" thickBot="1" x14ac:dyDescent="0.4">
      <c r="A2473" s="287" t="s">
        <v>2984</v>
      </c>
      <c r="B2473" s="288" t="e">
        <f>VLOOKUP(A2473,Lists!B:C,2,FALSE)</f>
        <v>#N/A</v>
      </c>
      <c r="C2473" s="288" t="e">
        <f>VLOOKUP(A2473,Lists!B:D,3,FALSE)</f>
        <v>#N/A</v>
      </c>
      <c r="D2473" s="289" t="s">
        <v>5108</v>
      </c>
      <c r="E2473" s="289" t="s">
        <v>446</v>
      </c>
      <c r="F2473" s="289"/>
      <c r="G2473" s="289" t="s">
        <v>731</v>
      </c>
      <c r="H2473" s="278">
        <f t="shared" si="76"/>
        <v>2</v>
      </c>
      <c r="I2473" s="252"/>
      <c r="J2473" s="289"/>
      <c r="K2473" s="278" t="e">
        <f t="shared" si="77"/>
        <v>#N/A</v>
      </c>
      <c r="L2473" s="290">
        <v>43511</v>
      </c>
      <c r="M2473" s="290" t="s">
        <v>3248</v>
      </c>
    </row>
    <row r="2474" spans="1:13" s="269" customFormat="1" ht="15.5" hidden="1" thickTop="1" thickBot="1" x14ac:dyDescent="0.4">
      <c r="A2474" s="283" t="s">
        <v>2984</v>
      </c>
      <c r="B2474" s="284" t="e">
        <f>VLOOKUP(A2474,Lists!B:C,2,FALSE)</f>
        <v>#N/A</v>
      </c>
      <c r="C2474" s="284" t="e">
        <f>VLOOKUP(A2474,Lists!B:D,3,FALSE)</f>
        <v>#N/A</v>
      </c>
      <c r="D2474" s="285" t="s">
        <v>5109</v>
      </c>
      <c r="E2474" s="285" t="s">
        <v>446</v>
      </c>
      <c r="F2474" s="285"/>
      <c r="G2474" s="285" t="s">
        <v>446</v>
      </c>
      <c r="H2474" s="278" t="str">
        <f t="shared" si="76"/>
        <v>x</v>
      </c>
      <c r="I2474" s="251"/>
      <c r="J2474" s="285"/>
      <c r="K2474" s="278" t="e">
        <f t="shared" si="77"/>
        <v>#N/A</v>
      </c>
      <c r="L2474" s="286">
        <v>43511</v>
      </c>
      <c r="M2474" s="286" t="s">
        <v>3248</v>
      </c>
    </row>
    <row r="2475" spans="1:13" s="269" customFormat="1" ht="15.5" hidden="1" thickTop="1" thickBot="1" x14ac:dyDescent="0.4">
      <c r="A2475" s="287" t="s">
        <v>2984</v>
      </c>
      <c r="B2475" s="288" t="e">
        <f>VLOOKUP(A2475,Lists!B:C,2,FALSE)</f>
        <v>#N/A</v>
      </c>
      <c r="C2475" s="288" t="e">
        <f>VLOOKUP(A2475,Lists!B:D,3,FALSE)</f>
        <v>#N/A</v>
      </c>
      <c r="D2475" s="289" t="s">
        <v>742</v>
      </c>
      <c r="E2475" s="289" t="s">
        <v>446</v>
      </c>
      <c r="F2475" s="289"/>
      <c r="G2475" s="289" t="s">
        <v>731</v>
      </c>
      <c r="H2475" s="278">
        <f t="shared" si="76"/>
        <v>2</v>
      </c>
      <c r="I2475" s="252"/>
      <c r="J2475" s="289"/>
      <c r="K2475" s="278" t="e">
        <f t="shared" si="77"/>
        <v>#N/A</v>
      </c>
      <c r="L2475" s="290">
        <v>43511</v>
      </c>
      <c r="M2475" s="290" t="s">
        <v>3248</v>
      </c>
    </row>
    <row r="2476" spans="1:13" s="269" customFormat="1" ht="15.5" hidden="1" thickTop="1" thickBot="1" x14ac:dyDescent="0.4">
      <c r="A2476" s="283" t="s">
        <v>2984</v>
      </c>
      <c r="B2476" s="284" t="e">
        <f>VLOOKUP(A2476,Lists!B:C,2,FALSE)</f>
        <v>#N/A</v>
      </c>
      <c r="C2476" s="284" t="e">
        <f>VLOOKUP(A2476,Lists!B:D,3,FALSE)</f>
        <v>#N/A</v>
      </c>
      <c r="D2476" s="285" t="s">
        <v>752</v>
      </c>
      <c r="E2476" s="285">
        <v>794397</v>
      </c>
      <c r="F2476" s="285" t="s">
        <v>2441</v>
      </c>
      <c r="G2476" s="285" t="s">
        <v>731</v>
      </c>
      <c r="H2476" s="278">
        <f t="shared" si="76"/>
        <v>2</v>
      </c>
      <c r="I2476" s="251" t="s">
        <v>2481</v>
      </c>
      <c r="J2476" s="285" t="s">
        <v>2449</v>
      </c>
      <c r="K2476" s="278" t="e">
        <f t="shared" si="77"/>
        <v>#N/A</v>
      </c>
      <c r="L2476" s="286">
        <v>43511</v>
      </c>
      <c r="M2476" s="286" t="s">
        <v>3248</v>
      </c>
    </row>
    <row r="2477" spans="1:13" s="269" customFormat="1" ht="15.5" hidden="1" thickTop="1" thickBot="1" x14ac:dyDescent="0.4">
      <c r="A2477" s="287" t="s">
        <v>2984</v>
      </c>
      <c r="B2477" s="288" t="e">
        <f>VLOOKUP(A2477,Lists!B:C,2,FALSE)</f>
        <v>#N/A</v>
      </c>
      <c r="C2477" s="288" t="e">
        <f>VLOOKUP(A2477,Lists!B:D,3,FALSE)</f>
        <v>#N/A</v>
      </c>
      <c r="D2477" s="289" t="s">
        <v>5110</v>
      </c>
      <c r="E2477" s="289">
        <v>325704</v>
      </c>
      <c r="F2477" s="289" t="s">
        <v>2441</v>
      </c>
      <c r="G2477" s="289" t="s">
        <v>731</v>
      </c>
      <c r="H2477" s="278">
        <f t="shared" si="76"/>
        <v>2</v>
      </c>
      <c r="I2477" s="252" t="s">
        <v>2481</v>
      </c>
      <c r="J2477" s="289" t="s">
        <v>2450</v>
      </c>
      <c r="K2477" s="278" t="e">
        <f t="shared" si="77"/>
        <v>#N/A</v>
      </c>
      <c r="L2477" s="290">
        <v>43511</v>
      </c>
      <c r="M2477" s="290" t="s">
        <v>3248</v>
      </c>
    </row>
    <row r="2478" spans="1:13" s="269" customFormat="1" ht="15.5" hidden="1" thickTop="1" thickBot="1" x14ac:dyDescent="0.4">
      <c r="A2478" s="283" t="s">
        <v>2984</v>
      </c>
      <c r="B2478" s="284" t="e">
        <f>VLOOKUP(A2478,Lists!B:C,2,FALSE)</f>
        <v>#N/A</v>
      </c>
      <c r="C2478" s="284" t="e">
        <f>VLOOKUP(A2478,Lists!B:D,3,FALSE)</f>
        <v>#N/A</v>
      </c>
      <c r="D2478" s="285" t="s">
        <v>5111</v>
      </c>
      <c r="E2478" s="285">
        <v>198599</v>
      </c>
      <c r="F2478" s="285" t="s">
        <v>2441</v>
      </c>
      <c r="G2478" s="285" t="s">
        <v>731</v>
      </c>
      <c r="H2478" s="278">
        <f t="shared" si="76"/>
        <v>2</v>
      </c>
      <c r="I2478" s="251" t="s">
        <v>2481</v>
      </c>
      <c r="J2478" s="285" t="s">
        <v>2451</v>
      </c>
      <c r="K2478" s="278" t="e">
        <f t="shared" si="77"/>
        <v>#N/A</v>
      </c>
      <c r="L2478" s="286">
        <v>43511</v>
      </c>
      <c r="M2478" s="286" t="s">
        <v>3248</v>
      </c>
    </row>
    <row r="2479" spans="1:13" s="269" customFormat="1" ht="15.5" hidden="1" thickTop="1" thickBot="1" x14ac:dyDescent="0.4">
      <c r="A2479" s="287" t="s">
        <v>2984</v>
      </c>
      <c r="B2479" s="288" t="e">
        <f>VLOOKUP(A2479,Lists!B:C,2,FALSE)</f>
        <v>#N/A</v>
      </c>
      <c r="C2479" s="288" t="e">
        <f>VLOOKUP(A2479,Lists!B:D,3,FALSE)</f>
        <v>#N/A</v>
      </c>
      <c r="D2479" s="289" t="s">
        <v>5112</v>
      </c>
      <c r="E2479" s="289">
        <v>270094</v>
      </c>
      <c r="F2479" s="289" t="s">
        <v>2441</v>
      </c>
      <c r="G2479" s="289" t="s">
        <v>731</v>
      </c>
      <c r="H2479" s="278">
        <f t="shared" si="76"/>
        <v>2</v>
      </c>
      <c r="I2479" s="252" t="s">
        <v>2481</v>
      </c>
      <c r="J2479" s="289" t="s">
        <v>2452</v>
      </c>
      <c r="K2479" s="278" t="e">
        <f t="shared" si="77"/>
        <v>#N/A</v>
      </c>
      <c r="L2479" s="290">
        <v>43511</v>
      </c>
      <c r="M2479" s="290" t="s">
        <v>3248</v>
      </c>
    </row>
    <row r="2480" spans="1:13" s="269" customFormat="1" ht="15.5" hidden="1" thickTop="1" thickBot="1" x14ac:dyDescent="0.4">
      <c r="A2480" s="283" t="s">
        <v>2984</v>
      </c>
      <c r="B2480" s="284" t="e">
        <f>VLOOKUP(A2480,Lists!B:C,2,FALSE)</f>
        <v>#N/A</v>
      </c>
      <c r="C2480" s="284" t="e">
        <f>VLOOKUP(A2480,Lists!B:D,3,FALSE)</f>
        <v>#N/A</v>
      </c>
      <c r="D2480" s="285" t="s">
        <v>5113</v>
      </c>
      <c r="E2480" s="285">
        <v>0</v>
      </c>
      <c r="F2480" s="285" t="s">
        <v>2441</v>
      </c>
      <c r="G2480" s="285" t="s">
        <v>731</v>
      </c>
      <c r="H2480" s="278">
        <f t="shared" si="76"/>
        <v>2</v>
      </c>
      <c r="I2480" s="251" t="s">
        <v>2481</v>
      </c>
      <c r="J2480" s="285" t="s">
        <v>2453</v>
      </c>
      <c r="K2480" s="278" t="e">
        <f t="shared" si="77"/>
        <v>#N/A</v>
      </c>
      <c r="L2480" s="286">
        <v>43511</v>
      </c>
      <c r="M2480" s="286" t="s">
        <v>3248</v>
      </c>
    </row>
    <row r="2481" spans="1:13" s="269" customFormat="1" ht="15.5" hidden="1" thickTop="1" thickBot="1" x14ac:dyDescent="0.4">
      <c r="A2481" s="287" t="s">
        <v>2984</v>
      </c>
      <c r="B2481" s="288" t="e">
        <f>VLOOKUP(A2481,Lists!B:C,2,FALSE)</f>
        <v>#N/A</v>
      </c>
      <c r="C2481" s="288" t="e">
        <f>VLOOKUP(A2481,Lists!B:D,3,FALSE)</f>
        <v>#N/A</v>
      </c>
      <c r="D2481" s="289" t="s">
        <v>5114</v>
      </c>
      <c r="E2481" s="289">
        <v>0</v>
      </c>
      <c r="F2481" s="289" t="s">
        <v>2441</v>
      </c>
      <c r="G2481" s="289" t="s">
        <v>731</v>
      </c>
      <c r="H2481" s="278">
        <f t="shared" si="76"/>
        <v>2</v>
      </c>
      <c r="I2481" s="252" t="s">
        <v>2481</v>
      </c>
      <c r="J2481" s="289" t="s">
        <v>2454</v>
      </c>
      <c r="K2481" s="278" t="e">
        <f t="shared" si="77"/>
        <v>#N/A</v>
      </c>
      <c r="L2481" s="290">
        <v>43511</v>
      </c>
      <c r="M2481" s="290" t="s">
        <v>3248</v>
      </c>
    </row>
    <row r="2482" spans="1:13" s="269" customFormat="1" ht="15.5" hidden="1" thickTop="1" thickBot="1" x14ac:dyDescent="0.4">
      <c r="A2482" s="283" t="s">
        <v>2984</v>
      </c>
      <c r="B2482" s="284" t="e">
        <f>VLOOKUP(A2482,Lists!B:C,2,FALSE)</f>
        <v>#N/A</v>
      </c>
      <c r="C2482" s="284" t="e">
        <f>VLOOKUP(A2482,Lists!B:D,3,FALSE)</f>
        <v>#N/A</v>
      </c>
      <c r="D2482" s="285" t="s">
        <v>5115</v>
      </c>
      <c r="E2482" s="285" t="s">
        <v>446</v>
      </c>
      <c r="F2482" s="285" t="s">
        <v>446</v>
      </c>
      <c r="G2482" s="285" t="s">
        <v>731</v>
      </c>
      <c r="H2482" s="278">
        <f t="shared" si="76"/>
        <v>2</v>
      </c>
      <c r="I2482" s="251"/>
      <c r="J2482" s="285"/>
      <c r="K2482" s="278" t="e">
        <f t="shared" si="77"/>
        <v>#N/A</v>
      </c>
      <c r="L2482" s="286">
        <v>43511</v>
      </c>
      <c r="M2482" s="286" t="s">
        <v>3248</v>
      </c>
    </row>
    <row r="2483" spans="1:13" s="269" customFormat="1" ht="15.5" hidden="1" thickTop="1" thickBot="1" x14ac:dyDescent="0.4">
      <c r="A2483" s="287" t="s">
        <v>2984</v>
      </c>
      <c r="B2483" s="288" t="e">
        <f>VLOOKUP(A2483,Lists!B:C,2,FALSE)</f>
        <v>#N/A</v>
      </c>
      <c r="C2483" s="288" t="e">
        <f>VLOOKUP(A2483,Lists!B:D,3,FALSE)</f>
        <v>#N/A</v>
      </c>
      <c r="D2483" s="289" t="s">
        <v>688</v>
      </c>
      <c r="E2483" s="289">
        <v>2</v>
      </c>
      <c r="F2483" s="289" t="s">
        <v>2441</v>
      </c>
      <c r="G2483" s="289" t="s">
        <v>731</v>
      </c>
      <c r="H2483" s="278">
        <f t="shared" si="76"/>
        <v>2</v>
      </c>
      <c r="I2483" s="252" t="s">
        <v>2444</v>
      </c>
      <c r="J2483" s="289" t="s">
        <v>2455</v>
      </c>
      <c r="K2483" s="278" t="e">
        <f t="shared" si="77"/>
        <v>#N/A</v>
      </c>
      <c r="L2483" s="290">
        <v>43511</v>
      </c>
      <c r="M2483" s="290" t="s">
        <v>3248</v>
      </c>
    </row>
    <row r="2484" spans="1:13" s="269" customFormat="1" ht="15.5" hidden="1" thickTop="1" thickBot="1" x14ac:dyDescent="0.4">
      <c r="A2484" s="283" t="s">
        <v>2984</v>
      </c>
      <c r="B2484" s="284" t="e">
        <f>VLOOKUP(A2484,Lists!B:C,2,FALSE)</f>
        <v>#N/A</v>
      </c>
      <c r="C2484" s="284" t="e">
        <f>VLOOKUP(A2484,Lists!B:D,3,FALSE)</f>
        <v>#N/A</v>
      </c>
      <c r="D2484" s="285" t="s">
        <v>691</v>
      </c>
      <c r="E2484" s="285">
        <v>0</v>
      </c>
      <c r="F2484" s="285" t="s">
        <v>2422</v>
      </c>
      <c r="G2484" s="285" t="s">
        <v>731</v>
      </c>
      <c r="H2484" s="278">
        <f t="shared" si="76"/>
        <v>2</v>
      </c>
      <c r="I2484" s="251"/>
      <c r="J2484" s="285" t="s">
        <v>2437</v>
      </c>
      <c r="K2484" s="278" t="e">
        <f t="shared" si="77"/>
        <v>#N/A</v>
      </c>
      <c r="L2484" s="286">
        <v>43511</v>
      </c>
      <c r="M2484" s="286" t="s">
        <v>3248</v>
      </c>
    </row>
    <row r="2485" spans="1:13" s="269" customFormat="1" ht="15.5" hidden="1" thickTop="1" thickBot="1" x14ac:dyDescent="0.4">
      <c r="A2485" s="287" t="s">
        <v>2984</v>
      </c>
      <c r="B2485" s="288" t="e">
        <f>VLOOKUP(A2485,Lists!B:C,2,FALSE)</f>
        <v>#N/A</v>
      </c>
      <c r="C2485" s="288" t="e">
        <f>VLOOKUP(A2485,Lists!B:D,3,FALSE)</f>
        <v>#N/A</v>
      </c>
      <c r="D2485" s="289" t="s">
        <v>692</v>
      </c>
      <c r="E2485" s="289">
        <v>0</v>
      </c>
      <c r="F2485" s="289" t="s">
        <v>2422</v>
      </c>
      <c r="G2485" s="289" t="s">
        <v>731</v>
      </c>
      <c r="H2485" s="278">
        <f t="shared" si="76"/>
        <v>2</v>
      </c>
      <c r="I2485" s="252"/>
      <c r="J2485" s="289" t="s">
        <v>2437</v>
      </c>
      <c r="K2485" s="278" t="e">
        <f t="shared" si="77"/>
        <v>#N/A</v>
      </c>
      <c r="L2485" s="290">
        <v>43511</v>
      </c>
      <c r="M2485" s="290" t="s">
        <v>3248</v>
      </c>
    </row>
    <row r="2486" spans="1:13" s="269" customFormat="1" ht="15.5" hidden="1" thickTop="1" thickBot="1" x14ac:dyDescent="0.4">
      <c r="A2486" s="283" t="s">
        <v>2984</v>
      </c>
      <c r="B2486" s="284" t="e">
        <f>VLOOKUP(A2486,Lists!B:C,2,FALSE)</f>
        <v>#N/A</v>
      </c>
      <c r="C2486" s="284" t="e">
        <f>VLOOKUP(A2486,Lists!B:D,3,FALSE)</f>
        <v>#N/A</v>
      </c>
      <c r="D2486" s="285" t="s">
        <v>643</v>
      </c>
      <c r="E2486" s="285">
        <v>0</v>
      </c>
      <c r="F2486" s="285" t="s">
        <v>2423</v>
      </c>
      <c r="G2486" s="285" t="s">
        <v>731</v>
      </c>
      <c r="H2486" s="278">
        <f t="shared" si="76"/>
        <v>2</v>
      </c>
      <c r="I2486" s="251"/>
      <c r="J2486" s="285"/>
      <c r="K2486" s="278" t="e">
        <f t="shared" si="77"/>
        <v>#N/A</v>
      </c>
      <c r="L2486" s="286">
        <v>43511</v>
      </c>
      <c r="M2486" s="286" t="s">
        <v>3248</v>
      </c>
    </row>
    <row r="2487" spans="1:13" s="269" customFormat="1" ht="15.5" hidden="1" thickTop="1" thickBot="1" x14ac:dyDescent="0.4">
      <c r="A2487" s="287" t="s">
        <v>2984</v>
      </c>
      <c r="B2487" s="288" t="e">
        <f>VLOOKUP(A2487,Lists!B:C,2,FALSE)</f>
        <v>#N/A</v>
      </c>
      <c r="C2487" s="288" t="e">
        <f>VLOOKUP(A2487,Lists!B:D,3,FALSE)</f>
        <v>#N/A</v>
      </c>
      <c r="D2487" s="289" t="s">
        <v>644</v>
      </c>
      <c r="E2487" s="289">
        <v>0</v>
      </c>
      <c r="F2487" s="289" t="s">
        <v>2423</v>
      </c>
      <c r="G2487" s="289" t="s">
        <v>731</v>
      </c>
      <c r="H2487" s="278">
        <f t="shared" si="76"/>
        <v>2</v>
      </c>
      <c r="I2487" s="252"/>
      <c r="J2487" s="289"/>
      <c r="K2487" s="278" t="e">
        <f t="shared" si="77"/>
        <v>#N/A</v>
      </c>
      <c r="L2487" s="290">
        <v>43511</v>
      </c>
      <c r="M2487" s="290" t="s">
        <v>3248</v>
      </c>
    </row>
    <row r="2488" spans="1:13" s="269" customFormat="1" ht="15.5" hidden="1" thickTop="1" thickBot="1" x14ac:dyDescent="0.4">
      <c r="A2488" s="283" t="s">
        <v>2984</v>
      </c>
      <c r="B2488" s="284" t="e">
        <f>VLOOKUP(A2488,Lists!B:C,2,FALSE)</f>
        <v>#N/A</v>
      </c>
      <c r="C2488" s="284" t="e">
        <f>VLOOKUP(A2488,Lists!B:D,3,FALSE)</f>
        <v>#N/A</v>
      </c>
      <c r="D2488" s="285" t="s">
        <v>645</v>
      </c>
      <c r="E2488" s="285">
        <v>0</v>
      </c>
      <c r="F2488" s="285" t="s">
        <v>2423</v>
      </c>
      <c r="G2488" s="285" t="s">
        <v>731</v>
      </c>
      <c r="H2488" s="278">
        <f t="shared" si="76"/>
        <v>2</v>
      </c>
      <c r="I2488" s="251"/>
      <c r="J2488" s="285"/>
      <c r="K2488" s="278" t="e">
        <f t="shared" si="77"/>
        <v>#N/A</v>
      </c>
      <c r="L2488" s="286">
        <v>43511</v>
      </c>
      <c r="M2488" s="286" t="s">
        <v>3248</v>
      </c>
    </row>
    <row r="2489" spans="1:13" s="269" customFormat="1" ht="15.5" hidden="1" thickTop="1" thickBot="1" x14ac:dyDescent="0.4">
      <c r="A2489" s="287" t="s">
        <v>2984</v>
      </c>
      <c r="B2489" s="288" t="e">
        <f>VLOOKUP(A2489,Lists!B:C,2,FALSE)</f>
        <v>#N/A</v>
      </c>
      <c r="C2489" s="288" t="e">
        <f>VLOOKUP(A2489,Lists!B:D,3,FALSE)</f>
        <v>#N/A</v>
      </c>
      <c r="D2489" s="289" t="s">
        <v>646</v>
      </c>
      <c r="E2489" s="289">
        <v>0</v>
      </c>
      <c r="F2489" s="289" t="s">
        <v>2423</v>
      </c>
      <c r="G2489" s="289" t="s">
        <v>731</v>
      </c>
      <c r="H2489" s="278">
        <f t="shared" si="76"/>
        <v>2</v>
      </c>
      <c r="I2489" s="252"/>
      <c r="J2489" s="289"/>
      <c r="K2489" s="278" t="e">
        <f t="shared" si="77"/>
        <v>#N/A</v>
      </c>
      <c r="L2489" s="290">
        <v>43511</v>
      </c>
      <c r="M2489" s="290" t="s">
        <v>3248</v>
      </c>
    </row>
    <row r="2490" spans="1:13" s="269" customFormat="1" ht="15.5" hidden="1" thickTop="1" thickBot="1" x14ac:dyDescent="0.4">
      <c r="A2490" s="283" t="s">
        <v>2984</v>
      </c>
      <c r="B2490" s="284" t="e">
        <f>VLOOKUP(A2490,Lists!B:C,2,FALSE)</f>
        <v>#N/A</v>
      </c>
      <c r="C2490" s="284" t="e">
        <f>VLOOKUP(A2490,Lists!B:D,3,FALSE)</f>
        <v>#N/A</v>
      </c>
      <c r="D2490" s="285" t="s">
        <v>647</v>
      </c>
      <c r="E2490" s="285">
        <v>0</v>
      </c>
      <c r="F2490" s="285" t="s">
        <v>2423</v>
      </c>
      <c r="G2490" s="285" t="s">
        <v>731</v>
      </c>
      <c r="H2490" s="278">
        <f t="shared" si="76"/>
        <v>2</v>
      </c>
      <c r="I2490" s="251"/>
      <c r="J2490" s="285"/>
      <c r="K2490" s="278" t="e">
        <f t="shared" si="77"/>
        <v>#N/A</v>
      </c>
      <c r="L2490" s="286">
        <v>43511</v>
      </c>
      <c r="M2490" s="286" t="s">
        <v>3248</v>
      </c>
    </row>
    <row r="2491" spans="1:13" s="269" customFormat="1" ht="15.5" hidden="1" thickTop="1" thickBot="1" x14ac:dyDescent="0.4">
      <c r="A2491" s="287" t="s">
        <v>2984</v>
      </c>
      <c r="B2491" s="288" t="e">
        <f>VLOOKUP(A2491,Lists!B:C,2,FALSE)</f>
        <v>#N/A</v>
      </c>
      <c r="C2491" s="288" t="e">
        <f>VLOOKUP(A2491,Lists!B:D,3,FALSE)</f>
        <v>#N/A</v>
      </c>
      <c r="D2491" s="289" t="s">
        <v>648</v>
      </c>
      <c r="E2491" s="289">
        <v>0</v>
      </c>
      <c r="F2491" s="289" t="s">
        <v>2423</v>
      </c>
      <c r="G2491" s="289" t="s">
        <v>731</v>
      </c>
      <c r="H2491" s="278">
        <f t="shared" si="76"/>
        <v>2</v>
      </c>
      <c r="I2491" s="252"/>
      <c r="J2491" s="289"/>
      <c r="K2491" s="278" t="e">
        <f t="shared" si="77"/>
        <v>#N/A</v>
      </c>
      <c r="L2491" s="290">
        <v>43511</v>
      </c>
      <c r="M2491" s="290" t="s">
        <v>3248</v>
      </c>
    </row>
    <row r="2492" spans="1:13" s="269" customFormat="1" ht="15.5" hidden="1" thickTop="1" thickBot="1" x14ac:dyDescent="0.4">
      <c r="A2492" s="283" t="s">
        <v>2984</v>
      </c>
      <c r="B2492" s="284" t="e">
        <f>VLOOKUP(A2492,Lists!B:C,2,FALSE)</f>
        <v>#N/A</v>
      </c>
      <c r="C2492" s="284" t="e">
        <f>VLOOKUP(A2492,Lists!B:D,3,FALSE)</f>
        <v>#N/A</v>
      </c>
      <c r="D2492" s="285" t="s">
        <v>649</v>
      </c>
      <c r="E2492" s="285">
        <v>0</v>
      </c>
      <c r="F2492" s="285" t="s">
        <v>2423</v>
      </c>
      <c r="G2492" s="285" t="s">
        <v>731</v>
      </c>
      <c r="H2492" s="278">
        <f t="shared" si="76"/>
        <v>2</v>
      </c>
      <c r="I2492" s="251"/>
      <c r="J2492" s="285"/>
      <c r="K2492" s="278" t="e">
        <f t="shared" si="77"/>
        <v>#N/A</v>
      </c>
      <c r="L2492" s="286">
        <v>43511</v>
      </c>
      <c r="M2492" s="286" t="s">
        <v>3248</v>
      </c>
    </row>
    <row r="2493" spans="1:13" s="269" customFormat="1" ht="15.5" hidden="1" thickTop="1" thickBot="1" x14ac:dyDescent="0.4">
      <c r="A2493" s="287" t="s">
        <v>2984</v>
      </c>
      <c r="B2493" s="288" t="e">
        <f>VLOOKUP(A2493,Lists!B:C,2,FALSE)</f>
        <v>#N/A</v>
      </c>
      <c r="C2493" s="288" t="e">
        <f>VLOOKUP(A2493,Lists!B:D,3,FALSE)</f>
        <v>#N/A</v>
      </c>
      <c r="D2493" s="289" t="s">
        <v>650</v>
      </c>
      <c r="E2493" s="289">
        <v>0</v>
      </c>
      <c r="F2493" s="289" t="s">
        <v>2423</v>
      </c>
      <c r="G2493" s="289" t="s">
        <v>731</v>
      </c>
      <c r="H2493" s="278">
        <f t="shared" si="76"/>
        <v>2</v>
      </c>
      <c r="I2493" s="252"/>
      <c r="J2493" s="289"/>
      <c r="K2493" s="278" t="e">
        <f t="shared" si="77"/>
        <v>#N/A</v>
      </c>
      <c r="L2493" s="290">
        <v>43511</v>
      </c>
      <c r="M2493" s="290" t="s">
        <v>3248</v>
      </c>
    </row>
    <row r="2494" spans="1:13" s="269" customFormat="1" ht="15.5" hidden="1" thickTop="1" thickBot="1" x14ac:dyDescent="0.4">
      <c r="A2494" s="283" t="s">
        <v>2984</v>
      </c>
      <c r="B2494" s="284" t="e">
        <f>VLOOKUP(A2494,Lists!B:C,2,FALSE)</f>
        <v>#N/A</v>
      </c>
      <c r="C2494" s="284" t="e">
        <f>VLOOKUP(A2494,Lists!B:D,3,FALSE)</f>
        <v>#N/A</v>
      </c>
      <c r="D2494" s="285" t="s">
        <v>651</v>
      </c>
      <c r="E2494" s="285">
        <v>1</v>
      </c>
      <c r="F2494" s="285" t="s">
        <v>2423</v>
      </c>
      <c r="G2494" s="285" t="s">
        <v>731</v>
      </c>
      <c r="H2494" s="278">
        <f t="shared" si="76"/>
        <v>2</v>
      </c>
      <c r="I2494" s="251"/>
      <c r="J2494" s="285"/>
      <c r="K2494" s="278" t="e">
        <f t="shared" si="77"/>
        <v>#N/A</v>
      </c>
      <c r="L2494" s="286">
        <v>43511</v>
      </c>
      <c r="M2494" s="286" t="s">
        <v>3248</v>
      </c>
    </row>
    <row r="2495" spans="1:13" s="269" customFormat="1" ht="15.5" hidden="1" thickTop="1" thickBot="1" x14ac:dyDescent="0.4">
      <c r="A2495" s="287" t="s">
        <v>2985</v>
      </c>
      <c r="B2495" s="288" t="e">
        <f>VLOOKUP(A2495,Lists!B:C,2,FALSE)</f>
        <v>#N/A</v>
      </c>
      <c r="C2495" s="288" t="e">
        <f>VLOOKUP(A2495,Lists!B:D,3,FALSE)</f>
        <v>#N/A</v>
      </c>
      <c r="D2495" s="289" t="s">
        <v>522</v>
      </c>
      <c r="E2495" s="289">
        <v>40029013</v>
      </c>
      <c r="F2495" s="289" t="s">
        <v>2456</v>
      </c>
      <c r="G2495" s="289" t="s">
        <v>731</v>
      </c>
      <c r="H2495" s="278">
        <f t="shared" si="76"/>
        <v>2</v>
      </c>
      <c r="I2495" s="252" t="s">
        <v>2480</v>
      </c>
      <c r="J2495" s="289" t="s">
        <v>2429</v>
      </c>
      <c r="K2495" s="278" t="e">
        <f t="shared" si="77"/>
        <v>#N/A</v>
      </c>
      <c r="L2495" s="290">
        <v>43511</v>
      </c>
      <c r="M2495" s="290" t="s">
        <v>3248</v>
      </c>
    </row>
    <row r="2496" spans="1:13" s="269" customFormat="1" ht="15.5" hidden="1" thickTop="1" thickBot="1" x14ac:dyDescent="0.4">
      <c r="A2496" s="283" t="s">
        <v>2985</v>
      </c>
      <c r="B2496" s="284" t="e">
        <f>VLOOKUP(A2496,Lists!B:C,2,FALSE)</f>
        <v>#N/A</v>
      </c>
      <c r="C2496" s="284" t="e">
        <f>VLOOKUP(A2496,Lists!B:D,3,FALSE)</f>
        <v>#N/A</v>
      </c>
      <c r="D2496" s="285" t="s">
        <v>660</v>
      </c>
      <c r="E2496" s="285">
        <v>8863</v>
      </c>
      <c r="F2496" s="285" t="s">
        <v>2439</v>
      </c>
      <c r="G2496" s="285" t="s">
        <v>731</v>
      </c>
      <c r="H2496" s="278">
        <f t="shared" si="76"/>
        <v>2</v>
      </c>
      <c r="I2496" s="251" t="s">
        <v>2443</v>
      </c>
      <c r="J2496" s="285" t="s">
        <v>2465</v>
      </c>
      <c r="K2496" s="278" t="e">
        <f t="shared" si="77"/>
        <v>#N/A</v>
      </c>
      <c r="L2496" s="286">
        <v>43511</v>
      </c>
      <c r="M2496" s="286" t="s">
        <v>3248</v>
      </c>
    </row>
    <row r="2497" spans="1:13" s="269" customFormat="1" ht="15.5" hidden="1" thickTop="1" thickBot="1" x14ac:dyDescent="0.4">
      <c r="A2497" s="287" t="s">
        <v>2985</v>
      </c>
      <c r="B2497" s="288" t="e">
        <f>VLOOKUP(A2497,Lists!B:C,2,FALSE)</f>
        <v>#N/A</v>
      </c>
      <c r="C2497" s="288" t="e">
        <f>VLOOKUP(A2497,Lists!B:D,3,FALSE)</f>
        <v>#N/A</v>
      </c>
      <c r="D2497" s="289" t="s">
        <v>737</v>
      </c>
      <c r="E2497" s="289">
        <v>3540687</v>
      </c>
      <c r="F2497" s="289" t="s">
        <v>2440</v>
      </c>
      <c r="G2497" s="289" t="s">
        <v>731</v>
      </c>
      <c r="H2497" s="278">
        <f t="shared" si="76"/>
        <v>2</v>
      </c>
      <c r="I2497" s="252" t="s">
        <v>2444</v>
      </c>
      <c r="J2497" s="289" t="s">
        <v>2466</v>
      </c>
      <c r="K2497" s="278" t="e">
        <f t="shared" si="77"/>
        <v>#N/A</v>
      </c>
      <c r="L2497" s="290">
        <v>43511</v>
      </c>
      <c r="M2497" s="290" t="s">
        <v>3248</v>
      </c>
    </row>
    <row r="2498" spans="1:13" s="269" customFormat="1" ht="15.5" hidden="1" thickTop="1" thickBot="1" x14ac:dyDescent="0.4">
      <c r="A2498" s="283" t="s">
        <v>2985</v>
      </c>
      <c r="B2498" s="284" t="e">
        <f>VLOOKUP(A2498,Lists!B:C,2,FALSE)</f>
        <v>#N/A</v>
      </c>
      <c r="C2498" s="284" t="e">
        <f>VLOOKUP(A2498,Lists!B:D,3,FALSE)</f>
        <v>#N/A</v>
      </c>
      <c r="D2498" s="285" t="s">
        <v>533</v>
      </c>
      <c r="E2498" s="285">
        <v>2108011</v>
      </c>
      <c r="F2498" s="285" t="s">
        <v>2440</v>
      </c>
      <c r="G2498" s="285" t="s">
        <v>731</v>
      </c>
      <c r="H2498" s="278">
        <f t="shared" ref="H2498:H2561" si="78">IF(G2498="x","x",IF(G2498="Low",3,IF(G2498="Medium",2,IF(G2498="High",1,FALSE))))</f>
        <v>2</v>
      </c>
      <c r="I2498" s="251" t="s">
        <v>2444</v>
      </c>
      <c r="J2498" s="285" t="s">
        <v>2467</v>
      </c>
      <c r="K2498" s="278" t="e">
        <f t="shared" ref="K2498:K2561" si="79">B2498&amp;""&amp;D2498</f>
        <v>#N/A</v>
      </c>
      <c r="L2498" s="286">
        <v>43511</v>
      </c>
      <c r="M2498" s="286" t="s">
        <v>3248</v>
      </c>
    </row>
    <row r="2499" spans="1:13" s="269" customFormat="1" ht="15.5" thickTop="1" thickBot="1" x14ac:dyDescent="0.4">
      <c r="A2499" s="287" t="s">
        <v>2985</v>
      </c>
      <c r="B2499" s="288" t="e">
        <f>VLOOKUP(A2499,Lists!B:C,2,FALSE)</f>
        <v>#N/A</v>
      </c>
      <c r="C2499" s="288" t="e">
        <f>VLOOKUP(A2499,Lists!B:D,3,FALSE)</f>
        <v>#N/A</v>
      </c>
      <c r="D2499" s="289" t="s">
        <v>666</v>
      </c>
      <c r="E2499" s="289">
        <v>319461</v>
      </c>
      <c r="F2499" s="289" t="s">
        <v>2457</v>
      </c>
      <c r="G2499" s="289" t="s">
        <v>731</v>
      </c>
      <c r="H2499" s="278">
        <f t="shared" si="78"/>
        <v>2</v>
      </c>
      <c r="I2499" s="252" t="s">
        <v>2428</v>
      </c>
      <c r="J2499" s="289" t="s">
        <v>2468</v>
      </c>
      <c r="K2499" s="278" t="e">
        <f t="shared" si="79"/>
        <v>#N/A</v>
      </c>
      <c r="L2499" s="290">
        <v>43511</v>
      </c>
      <c r="M2499" s="290" t="s">
        <v>3248</v>
      </c>
    </row>
    <row r="2500" spans="1:13" s="269" customFormat="1" ht="15.5" hidden="1" thickTop="1" thickBot="1" x14ac:dyDescent="0.4">
      <c r="A2500" s="283" t="s">
        <v>2985</v>
      </c>
      <c r="B2500" s="284" t="e">
        <f>VLOOKUP(A2500,Lists!B:C,2,FALSE)</f>
        <v>#N/A</v>
      </c>
      <c r="C2500" s="284" t="e">
        <f>VLOOKUP(A2500,Lists!B:D,3,FALSE)</f>
        <v>#N/A</v>
      </c>
      <c r="D2500" s="285" t="s">
        <v>5027</v>
      </c>
      <c r="E2500" s="285" t="s">
        <v>446</v>
      </c>
      <c r="F2500" s="285"/>
      <c r="G2500" s="285" t="s">
        <v>731</v>
      </c>
      <c r="H2500" s="278">
        <f t="shared" si="78"/>
        <v>2</v>
      </c>
      <c r="I2500" s="251"/>
      <c r="J2500" s="285"/>
      <c r="K2500" s="278" t="e">
        <f t="shared" si="79"/>
        <v>#N/A</v>
      </c>
      <c r="L2500" s="286">
        <v>43511</v>
      </c>
      <c r="M2500" s="286" t="s">
        <v>3248</v>
      </c>
    </row>
    <row r="2501" spans="1:13" s="269" customFormat="1" ht="15.5" hidden="1" thickTop="1" thickBot="1" x14ac:dyDescent="0.4">
      <c r="A2501" s="287" t="s">
        <v>2985</v>
      </c>
      <c r="B2501" s="288" t="e">
        <f>VLOOKUP(A2501,Lists!B:C,2,FALSE)</f>
        <v>#N/A</v>
      </c>
      <c r="C2501" s="288" t="e">
        <f>VLOOKUP(A2501,Lists!B:D,3,FALSE)</f>
        <v>#N/A</v>
      </c>
      <c r="D2501" s="289" t="s">
        <v>5028</v>
      </c>
      <c r="E2501" s="289" t="s">
        <v>446</v>
      </c>
      <c r="F2501" s="289"/>
      <c r="G2501" s="289" t="s">
        <v>731</v>
      </c>
      <c r="H2501" s="278">
        <f t="shared" si="78"/>
        <v>2</v>
      </c>
      <c r="I2501" s="252"/>
      <c r="J2501" s="289" t="s">
        <v>2434</v>
      </c>
      <c r="K2501" s="278" t="e">
        <f t="shared" si="79"/>
        <v>#N/A</v>
      </c>
      <c r="L2501" s="290">
        <v>43511</v>
      </c>
      <c r="M2501" s="290" t="s">
        <v>3248</v>
      </c>
    </row>
    <row r="2502" spans="1:13" s="269" customFormat="1" ht="15.5" hidden="1" thickTop="1" thickBot="1" x14ac:dyDescent="0.4">
      <c r="A2502" s="283" t="s">
        <v>2985</v>
      </c>
      <c r="B2502" s="284" t="e">
        <f>VLOOKUP(A2502,Lists!B:C,2,FALSE)</f>
        <v>#N/A</v>
      </c>
      <c r="C2502" s="284" t="e">
        <f>VLOOKUP(A2502,Lists!B:D,3,FALSE)</f>
        <v>#N/A</v>
      </c>
      <c r="D2502" s="285" t="s">
        <v>5029</v>
      </c>
      <c r="E2502" s="285" t="s">
        <v>446</v>
      </c>
      <c r="F2502" s="285"/>
      <c r="G2502" s="285" t="s">
        <v>731</v>
      </c>
      <c r="H2502" s="278">
        <f t="shared" si="78"/>
        <v>2</v>
      </c>
      <c r="I2502" s="251"/>
      <c r="J2502" s="285"/>
      <c r="K2502" s="278" t="e">
        <f t="shared" si="79"/>
        <v>#N/A</v>
      </c>
      <c r="L2502" s="286">
        <v>43511</v>
      </c>
      <c r="M2502" s="286" t="s">
        <v>3248</v>
      </c>
    </row>
    <row r="2503" spans="1:13" s="269" customFormat="1" ht="15.5" hidden="1" thickTop="1" thickBot="1" x14ac:dyDescent="0.4">
      <c r="A2503" s="287" t="s">
        <v>2985</v>
      </c>
      <c r="B2503" s="288" t="e">
        <f>VLOOKUP(A2503,Lists!B:C,2,FALSE)</f>
        <v>#N/A</v>
      </c>
      <c r="C2503" s="288" t="e">
        <f>VLOOKUP(A2503,Lists!B:D,3,FALSE)</f>
        <v>#N/A</v>
      </c>
      <c r="D2503" s="289" t="s">
        <v>5108</v>
      </c>
      <c r="E2503" s="289" t="s">
        <v>446</v>
      </c>
      <c r="F2503" s="289"/>
      <c r="G2503" s="289" t="s">
        <v>731</v>
      </c>
      <c r="H2503" s="278">
        <f t="shared" si="78"/>
        <v>2</v>
      </c>
      <c r="I2503" s="252"/>
      <c r="J2503" s="289"/>
      <c r="K2503" s="278" t="e">
        <f t="shared" si="79"/>
        <v>#N/A</v>
      </c>
      <c r="L2503" s="290">
        <v>43511</v>
      </c>
      <c r="M2503" s="290" t="s">
        <v>3248</v>
      </c>
    </row>
    <row r="2504" spans="1:13" s="269" customFormat="1" ht="15.5" hidden="1" thickTop="1" thickBot="1" x14ac:dyDescent="0.4">
      <c r="A2504" s="283" t="s">
        <v>2985</v>
      </c>
      <c r="B2504" s="284" t="e">
        <f>VLOOKUP(A2504,Lists!B:C,2,FALSE)</f>
        <v>#N/A</v>
      </c>
      <c r="C2504" s="284" t="e">
        <f>VLOOKUP(A2504,Lists!B:D,3,FALSE)</f>
        <v>#N/A</v>
      </c>
      <c r="D2504" s="285" t="s">
        <v>5109</v>
      </c>
      <c r="E2504" s="285" t="s">
        <v>446</v>
      </c>
      <c r="F2504" s="285"/>
      <c r="G2504" s="285" t="s">
        <v>446</v>
      </c>
      <c r="H2504" s="278" t="str">
        <f t="shared" si="78"/>
        <v>x</v>
      </c>
      <c r="I2504" s="251"/>
      <c r="J2504" s="285"/>
      <c r="K2504" s="278" t="e">
        <f t="shared" si="79"/>
        <v>#N/A</v>
      </c>
      <c r="L2504" s="286">
        <v>43511</v>
      </c>
      <c r="M2504" s="286" t="s">
        <v>3248</v>
      </c>
    </row>
    <row r="2505" spans="1:13" s="269" customFormat="1" ht="15.5" hidden="1" thickTop="1" thickBot="1" x14ac:dyDescent="0.4">
      <c r="A2505" s="287" t="s">
        <v>2985</v>
      </c>
      <c r="B2505" s="288" t="e">
        <f>VLOOKUP(A2505,Lists!B:C,2,FALSE)</f>
        <v>#N/A</v>
      </c>
      <c r="C2505" s="288" t="e">
        <f>VLOOKUP(A2505,Lists!B:D,3,FALSE)</f>
        <v>#N/A</v>
      </c>
      <c r="D2505" s="289" t="s">
        <v>742</v>
      </c>
      <c r="E2505" s="289" t="s">
        <v>446</v>
      </c>
      <c r="F2505" s="289"/>
      <c r="G2505" s="289" t="s">
        <v>731</v>
      </c>
      <c r="H2505" s="278">
        <f t="shared" si="78"/>
        <v>2</v>
      </c>
      <c r="I2505" s="252"/>
      <c r="J2505" s="289"/>
      <c r="K2505" s="278" t="e">
        <f t="shared" si="79"/>
        <v>#N/A</v>
      </c>
      <c r="L2505" s="290">
        <v>43511</v>
      </c>
      <c r="M2505" s="290" t="s">
        <v>3248</v>
      </c>
    </row>
    <row r="2506" spans="1:13" s="269" customFormat="1" ht="15.5" hidden="1" thickTop="1" thickBot="1" x14ac:dyDescent="0.4">
      <c r="A2506" s="283" t="s">
        <v>2985</v>
      </c>
      <c r="B2506" s="284" t="e">
        <f>VLOOKUP(A2506,Lists!B:C,2,FALSE)</f>
        <v>#N/A</v>
      </c>
      <c r="C2506" s="284" t="e">
        <f>VLOOKUP(A2506,Lists!B:D,3,FALSE)</f>
        <v>#N/A</v>
      </c>
      <c r="D2506" s="285" t="s">
        <v>752</v>
      </c>
      <c r="E2506" s="285">
        <v>319461</v>
      </c>
      <c r="F2506" s="285" t="s">
        <v>2458</v>
      </c>
      <c r="G2506" s="285" t="s">
        <v>731</v>
      </c>
      <c r="H2506" s="278">
        <f t="shared" si="78"/>
        <v>2</v>
      </c>
      <c r="I2506" s="251" t="s">
        <v>2482</v>
      </c>
      <c r="J2506" s="285" t="s">
        <v>2469</v>
      </c>
      <c r="K2506" s="278" t="e">
        <f t="shared" si="79"/>
        <v>#N/A</v>
      </c>
      <c r="L2506" s="286">
        <v>43511</v>
      </c>
      <c r="M2506" s="286" t="s">
        <v>3248</v>
      </c>
    </row>
    <row r="2507" spans="1:13" s="269" customFormat="1" ht="15.5" hidden="1" thickTop="1" thickBot="1" x14ac:dyDescent="0.4">
      <c r="A2507" s="287" t="s">
        <v>2985</v>
      </c>
      <c r="B2507" s="288" t="e">
        <f>VLOOKUP(A2507,Lists!B:C,2,FALSE)</f>
        <v>#N/A</v>
      </c>
      <c r="C2507" s="288" t="e">
        <f>VLOOKUP(A2507,Lists!B:D,3,FALSE)</f>
        <v>#N/A</v>
      </c>
      <c r="D2507" s="289" t="s">
        <v>5110</v>
      </c>
      <c r="E2507" s="289">
        <v>99033</v>
      </c>
      <c r="F2507" s="289" t="s">
        <v>2458</v>
      </c>
      <c r="G2507" s="289" t="s">
        <v>731</v>
      </c>
      <c r="H2507" s="278">
        <f t="shared" si="78"/>
        <v>2</v>
      </c>
      <c r="I2507" s="252" t="s">
        <v>2482</v>
      </c>
      <c r="J2507" s="289" t="s">
        <v>2470</v>
      </c>
      <c r="K2507" s="278" t="e">
        <f t="shared" si="79"/>
        <v>#N/A</v>
      </c>
      <c r="L2507" s="290">
        <v>43511</v>
      </c>
      <c r="M2507" s="290" t="s">
        <v>3248</v>
      </c>
    </row>
    <row r="2508" spans="1:13" s="269" customFormat="1" ht="15.5" hidden="1" thickTop="1" thickBot="1" x14ac:dyDescent="0.4">
      <c r="A2508" s="283" t="s">
        <v>2985</v>
      </c>
      <c r="B2508" s="284" t="e">
        <f>VLOOKUP(A2508,Lists!B:C,2,FALSE)</f>
        <v>#N/A</v>
      </c>
      <c r="C2508" s="284" t="e">
        <f>VLOOKUP(A2508,Lists!B:D,3,FALSE)</f>
        <v>#N/A</v>
      </c>
      <c r="D2508" s="285" t="s">
        <v>5111</v>
      </c>
      <c r="E2508" s="285">
        <v>67087</v>
      </c>
      <c r="F2508" s="285" t="s">
        <v>2458</v>
      </c>
      <c r="G2508" s="285" t="s">
        <v>731</v>
      </c>
      <c r="H2508" s="278">
        <f t="shared" si="78"/>
        <v>2</v>
      </c>
      <c r="I2508" s="251" t="s">
        <v>2482</v>
      </c>
      <c r="J2508" s="285" t="s">
        <v>2471</v>
      </c>
      <c r="K2508" s="278" t="e">
        <f t="shared" si="79"/>
        <v>#N/A</v>
      </c>
      <c r="L2508" s="286">
        <v>43511</v>
      </c>
      <c r="M2508" s="286" t="s">
        <v>3248</v>
      </c>
    </row>
    <row r="2509" spans="1:13" s="269" customFormat="1" ht="15.5" hidden="1" thickTop="1" thickBot="1" x14ac:dyDescent="0.4">
      <c r="A2509" s="287" t="s">
        <v>2985</v>
      </c>
      <c r="B2509" s="288" t="e">
        <f>VLOOKUP(A2509,Lists!B:C,2,FALSE)</f>
        <v>#N/A</v>
      </c>
      <c r="C2509" s="288" t="e">
        <f>VLOOKUP(A2509,Lists!B:D,3,FALSE)</f>
        <v>#N/A</v>
      </c>
      <c r="D2509" s="289" t="s">
        <v>5112</v>
      </c>
      <c r="E2509" s="289">
        <v>153341</v>
      </c>
      <c r="F2509" s="289" t="s">
        <v>2458</v>
      </c>
      <c r="G2509" s="289" t="s">
        <v>731</v>
      </c>
      <c r="H2509" s="278">
        <f t="shared" si="78"/>
        <v>2</v>
      </c>
      <c r="I2509" s="252" t="s">
        <v>2482</v>
      </c>
      <c r="J2509" s="289" t="s">
        <v>2472</v>
      </c>
      <c r="K2509" s="278" t="e">
        <f t="shared" si="79"/>
        <v>#N/A</v>
      </c>
      <c r="L2509" s="290">
        <v>43511</v>
      </c>
      <c r="M2509" s="290" t="s">
        <v>3248</v>
      </c>
    </row>
    <row r="2510" spans="1:13" s="269" customFormat="1" ht="15.5" hidden="1" thickTop="1" thickBot="1" x14ac:dyDescent="0.4">
      <c r="A2510" s="283" t="s">
        <v>2985</v>
      </c>
      <c r="B2510" s="284" t="e">
        <f>VLOOKUP(A2510,Lists!B:C,2,FALSE)</f>
        <v>#N/A</v>
      </c>
      <c r="C2510" s="284" t="e">
        <f>VLOOKUP(A2510,Lists!B:D,3,FALSE)</f>
        <v>#N/A</v>
      </c>
      <c r="D2510" s="285" t="s">
        <v>5113</v>
      </c>
      <c r="E2510" s="285">
        <v>0</v>
      </c>
      <c r="F2510" s="285" t="s">
        <v>2441</v>
      </c>
      <c r="G2510" s="285" t="s">
        <v>731</v>
      </c>
      <c r="H2510" s="278">
        <f t="shared" si="78"/>
        <v>2</v>
      </c>
      <c r="I2510" s="251" t="s">
        <v>2482</v>
      </c>
      <c r="J2510" s="285" t="s">
        <v>2453</v>
      </c>
      <c r="K2510" s="278" t="e">
        <f t="shared" si="79"/>
        <v>#N/A</v>
      </c>
      <c r="L2510" s="286">
        <v>43511</v>
      </c>
      <c r="M2510" s="286" t="s">
        <v>3248</v>
      </c>
    </row>
    <row r="2511" spans="1:13" s="269" customFormat="1" ht="15.5" hidden="1" thickTop="1" thickBot="1" x14ac:dyDescent="0.4">
      <c r="A2511" s="287" t="s">
        <v>2985</v>
      </c>
      <c r="B2511" s="288" t="e">
        <f>VLOOKUP(A2511,Lists!B:C,2,FALSE)</f>
        <v>#N/A</v>
      </c>
      <c r="C2511" s="288" t="e">
        <f>VLOOKUP(A2511,Lists!B:D,3,FALSE)</f>
        <v>#N/A</v>
      </c>
      <c r="D2511" s="289" t="s">
        <v>5114</v>
      </c>
      <c r="E2511" s="289">
        <v>0</v>
      </c>
      <c r="F2511" s="289" t="s">
        <v>2441</v>
      </c>
      <c r="G2511" s="289" t="s">
        <v>731</v>
      </c>
      <c r="H2511" s="278">
        <f t="shared" si="78"/>
        <v>2</v>
      </c>
      <c r="I2511" s="252" t="s">
        <v>2482</v>
      </c>
      <c r="J2511" s="289" t="s">
        <v>2454</v>
      </c>
      <c r="K2511" s="278" t="e">
        <f t="shared" si="79"/>
        <v>#N/A</v>
      </c>
      <c r="L2511" s="290">
        <v>43511</v>
      </c>
      <c r="M2511" s="290" t="s">
        <v>3248</v>
      </c>
    </row>
    <row r="2512" spans="1:13" s="269" customFormat="1" ht="15.5" hidden="1" thickTop="1" thickBot="1" x14ac:dyDescent="0.4">
      <c r="A2512" s="283" t="s">
        <v>2985</v>
      </c>
      <c r="B2512" s="284" t="e">
        <f>VLOOKUP(A2512,Lists!B:C,2,FALSE)</f>
        <v>#N/A</v>
      </c>
      <c r="C2512" s="284" t="e">
        <f>VLOOKUP(A2512,Lists!B:D,3,FALSE)</f>
        <v>#N/A</v>
      </c>
      <c r="D2512" s="285" t="s">
        <v>5115</v>
      </c>
      <c r="E2512" s="285" t="s">
        <v>446</v>
      </c>
      <c r="F2512" s="285" t="s">
        <v>446</v>
      </c>
      <c r="G2512" s="285" t="s">
        <v>731</v>
      </c>
      <c r="H2512" s="278">
        <f t="shared" si="78"/>
        <v>2</v>
      </c>
      <c r="I2512" s="251"/>
      <c r="J2512" s="285"/>
      <c r="K2512" s="278" t="e">
        <f t="shared" si="79"/>
        <v>#N/A</v>
      </c>
      <c r="L2512" s="286">
        <v>43511</v>
      </c>
      <c r="M2512" s="286" t="s">
        <v>3248</v>
      </c>
    </row>
    <row r="2513" spans="1:13" s="269" customFormat="1" ht="15.5" hidden="1" thickTop="1" thickBot="1" x14ac:dyDescent="0.4">
      <c r="A2513" s="287" t="s">
        <v>2985</v>
      </c>
      <c r="B2513" s="288" t="e">
        <f>VLOOKUP(A2513,Lists!B:C,2,FALSE)</f>
        <v>#N/A</v>
      </c>
      <c r="C2513" s="288" t="e">
        <f>VLOOKUP(A2513,Lists!B:D,3,FALSE)</f>
        <v>#N/A</v>
      </c>
      <c r="D2513" s="289" t="s">
        <v>688</v>
      </c>
      <c r="E2513" s="289">
        <v>2</v>
      </c>
      <c r="F2513" s="289" t="s">
        <v>2441</v>
      </c>
      <c r="G2513" s="289" t="s">
        <v>731</v>
      </c>
      <c r="H2513" s="278">
        <f t="shared" si="78"/>
        <v>2</v>
      </c>
      <c r="I2513" s="252" t="s">
        <v>2444</v>
      </c>
      <c r="J2513" s="289"/>
      <c r="K2513" s="278" t="e">
        <f t="shared" si="79"/>
        <v>#N/A</v>
      </c>
      <c r="L2513" s="290">
        <v>43511</v>
      </c>
      <c r="M2513" s="290" t="s">
        <v>3248</v>
      </c>
    </row>
    <row r="2514" spans="1:13" s="269" customFormat="1" ht="15.5" hidden="1" thickTop="1" thickBot="1" x14ac:dyDescent="0.4">
      <c r="A2514" s="283" t="s">
        <v>2985</v>
      </c>
      <c r="B2514" s="284" t="e">
        <f>VLOOKUP(A2514,Lists!B:C,2,FALSE)</f>
        <v>#N/A</v>
      </c>
      <c r="C2514" s="284" t="e">
        <f>VLOOKUP(A2514,Lists!B:D,3,FALSE)</f>
        <v>#N/A</v>
      </c>
      <c r="D2514" s="285" t="s">
        <v>691</v>
      </c>
      <c r="E2514" s="285">
        <v>0</v>
      </c>
      <c r="F2514" s="285" t="s">
        <v>2422</v>
      </c>
      <c r="G2514" s="285" t="s">
        <v>731</v>
      </c>
      <c r="H2514" s="278">
        <f t="shared" si="78"/>
        <v>2</v>
      </c>
      <c r="I2514" s="251"/>
      <c r="J2514" s="285" t="s">
        <v>2473</v>
      </c>
      <c r="K2514" s="278" t="e">
        <f t="shared" si="79"/>
        <v>#N/A</v>
      </c>
      <c r="L2514" s="286">
        <v>43511</v>
      </c>
      <c r="M2514" s="286" t="s">
        <v>3248</v>
      </c>
    </row>
    <row r="2515" spans="1:13" s="269" customFormat="1" ht="15.5" hidden="1" thickTop="1" thickBot="1" x14ac:dyDescent="0.4">
      <c r="A2515" s="287" t="s">
        <v>2985</v>
      </c>
      <c r="B2515" s="288" t="e">
        <f>VLOOKUP(A2515,Lists!B:C,2,FALSE)</f>
        <v>#N/A</v>
      </c>
      <c r="C2515" s="288" t="e">
        <f>VLOOKUP(A2515,Lists!B:D,3,FALSE)</f>
        <v>#N/A</v>
      </c>
      <c r="D2515" s="289" t="s">
        <v>692</v>
      </c>
      <c r="E2515" s="289">
        <v>0</v>
      </c>
      <c r="F2515" s="289" t="s">
        <v>2422</v>
      </c>
      <c r="G2515" s="289" t="s">
        <v>731</v>
      </c>
      <c r="H2515" s="278">
        <f t="shared" si="78"/>
        <v>2</v>
      </c>
      <c r="I2515" s="252"/>
      <c r="J2515" s="289" t="s">
        <v>2473</v>
      </c>
      <c r="K2515" s="278" t="e">
        <f t="shared" si="79"/>
        <v>#N/A</v>
      </c>
      <c r="L2515" s="290">
        <v>43511</v>
      </c>
      <c r="M2515" s="290" t="s">
        <v>3248</v>
      </c>
    </row>
    <row r="2516" spans="1:13" s="269" customFormat="1" ht="15.5" hidden="1" thickTop="1" thickBot="1" x14ac:dyDescent="0.4">
      <c r="A2516" s="283" t="s">
        <v>2985</v>
      </c>
      <c r="B2516" s="284" t="e">
        <f>VLOOKUP(A2516,Lists!B:C,2,FALSE)</f>
        <v>#N/A</v>
      </c>
      <c r="C2516" s="284" t="e">
        <f>VLOOKUP(A2516,Lists!B:D,3,FALSE)</f>
        <v>#N/A</v>
      </c>
      <c r="D2516" s="285" t="s">
        <v>643</v>
      </c>
      <c r="E2516" s="285">
        <v>0</v>
      </c>
      <c r="F2516" s="285" t="s">
        <v>2423</v>
      </c>
      <c r="G2516" s="285" t="s">
        <v>731</v>
      </c>
      <c r="H2516" s="278">
        <f t="shared" si="78"/>
        <v>2</v>
      </c>
      <c r="I2516" s="251"/>
      <c r="J2516" s="285"/>
      <c r="K2516" s="278" t="e">
        <f t="shared" si="79"/>
        <v>#N/A</v>
      </c>
      <c r="L2516" s="286">
        <v>43511</v>
      </c>
      <c r="M2516" s="286" t="s">
        <v>3248</v>
      </c>
    </row>
    <row r="2517" spans="1:13" s="269" customFormat="1" ht="15.5" hidden="1" thickTop="1" thickBot="1" x14ac:dyDescent="0.4">
      <c r="A2517" s="287" t="s">
        <v>2985</v>
      </c>
      <c r="B2517" s="288" t="e">
        <f>VLOOKUP(A2517,Lists!B:C,2,FALSE)</f>
        <v>#N/A</v>
      </c>
      <c r="C2517" s="288" t="e">
        <f>VLOOKUP(A2517,Lists!B:D,3,FALSE)</f>
        <v>#N/A</v>
      </c>
      <c r="D2517" s="289" t="s">
        <v>644</v>
      </c>
      <c r="E2517" s="289">
        <v>0</v>
      </c>
      <c r="F2517" s="289" t="s">
        <v>2423</v>
      </c>
      <c r="G2517" s="289" t="s">
        <v>731</v>
      </c>
      <c r="H2517" s="278">
        <f t="shared" si="78"/>
        <v>2</v>
      </c>
      <c r="I2517" s="252"/>
      <c r="J2517" s="289"/>
      <c r="K2517" s="278" t="e">
        <f t="shared" si="79"/>
        <v>#N/A</v>
      </c>
      <c r="L2517" s="290">
        <v>43511</v>
      </c>
      <c r="M2517" s="290" t="s">
        <v>3248</v>
      </c>
    </row>
    <row r="2518" spans="1:13" s="269" customFormat="1" ht="15.5" hidden="1" thickTop="1" thickBot="1" x14ac:dyDescent="0.4">
      <c r="A2518" s="283" t="s">
        <v>2985</v>
      </c>
      <c r="B2518" s="284" t="e">
        <f>VLOOKUP(A2518,Lists!B:C,2,FALSE)</f>
        <v>#N/A</v>
      </c>
      <c r="C2518" s="284" t="e">
        <f>VLOOKUP(A2518,Lists!B:D,3,FALSE)</f>
        <v>#N/A</v>
      </c>
      <c r="D2518" s="285" t="s">
        <v>645</v>
      </c>
      <c r="E2518" s="285">
        <v>0</v>
      </c>
      <c r="F2518" s="285" t="s">
        <v>2423</v>
      </c>
      <c r="G2518" s="285" t="s">
        <v>731</v>
      </c>
      <c r="H2518" s="278">
        <f t="shared" si="78"/>
        <v>2</v>
      </c>
      <c r="I2518" s="251"/>
      <c r="J2518" s="285"/>
      <c r="K2518" s="278" t="e">
        <f t="shared" si="79"/>
        <v>#N/A</v>
      </c>
      <c r="L2518" s="286">
        <v>43511</v>
      </c>
      <c r="M2518" s="286" t="s">
        <v>3248</v>
      </c>
    </row>
    <row r="2519" spans="1:13" s="269" customFormat="1" ht="15.5" hidden="1" thickTop="1" thickBot="1" x14ac:dyDescent="0.4">
      <c r="A2519" s="287" t="s">
        <v>2985</v>
      </c>
      <c r="B2519" s="288" t="e">
        <f>VLOOKUP(A2519,Lists!B:C,2,FALSE)</f>
        <v>#N/A</v>
      </c>
      <c r="C2519" s="288" t="e">
        <f>VLOOKUP(A2519,Lists!B:D,3,FALSE)</f>
        <v>#N/A</v>
      </c>
      <c r="D2519" s="289" t="s">
        <v>646</v>
      </c>
      <c r="E2519" s="289">
        <v>0</v>
      </c>
      <c r="F2519" s="289" t="s">
        <v>2423</v>
      </c>
      <c r="G2519" s="289" t="s">
        <v>731</v>
      </c>
      <c r="H2519" s="278">
        <f t="shared" si="78"/>
        <v>2</v>
      </c>
      <c r="I2519" s="252"/>
      <c r="J2519" s="289"/>
      <c r="K2519" s="278" t="e">
        <f t="shared" si="79"/>
        <v>#N/A</v>
      </c>
      <c r="L2519" s="290">
        <v>43511</v>
      </c>
      <c r="M2519" s="290" t="s">
        <v>3248</v>
      </c>
    </row>
    <row r="2520" spans="1:13" s="269" customFormat="1" ht="15.5" hidden="1" thickTop="1" thickBot="1" x14ac:dyDescent="0.4">
      <c r="A2520" s="283" t="s">
        <v>2985</v>
      </c>
      <c r="B2520" s="284" t="e">
        <f>VLOOKUP(A2520,Lists!B:C,2,FALSE)</f>
        <v>#N/A</v>
      </c>
      <c r="C2520" s="284" t="e">
        <f>VLOOKUP(A2520,Lists!B:D,3,FALSE)</f>
        <v>#N/A</v>
      </c>
      <c r="D2520" s="285" t="s">
        <v>647</v>
      </c>
      <c r="E2520" s="285">
        <v>0</v>
      </c>
      <c r="F2520" s="285" t="s">
        <v>2423</v>
      </c>
      <c r="G2520" s="285" t="s">
        <v>731</v>
      </c>
      <c r="H2520" s="278">
        <f t="shared" si="78"/>
        <v>2</v>
      </c>
      <c r="I2520" s="251"/>
      <c r="J2520" s="285"/>
      <c r="K2520" s="278" t="e">
        <f t="shared" si="79"/>
        <v>#N/A</v>
      </c>
      <c r="L2520" s="286">
        <v>43511</v>
      </c>
      <c r="M2520" s="286" t="s">
        <v>3248</v>
      </c>
    </row>
    <row r="2521" spans="1:13" s="269" customFormat="1" ht="15.5" hidden="1" thickTop="1" thickBot="1" x14ac:dyDescent="0.4">
      <c r="A2521" s="287" t="s">
        <v>2985</v>
      </c>
      <c r="B2521" s="288" t="e">
        <f>VLOOKUP(A2521,Lists!B:C,2,FALSE)</f>
        <v>#N/A</v>
      </c>
      <c r="C2521" s="288" t="e">
        <f>VLOOKUP(A2521,Lists!B:D,3,FALSE)</f>
        <v>#N/A</v>
      </c>
      <c r="D2521" s="289" t="s">
        <v>648</v>
      </c>
      <c r="E2521" s="289">
        <v>0</v>
      </c>
      <c r="F2521" s="289" t="s">
        <v>2423</v>
      </c>
      <c r="G2521" s="289" t="s">
        <v>731</v>
      </c>
      <c r="H2521" s="278">
        <f t="shared" si="78"/>
        <v>2</v>
      </c>
      <c r="I2521" s="252"/>
      <c r="J2521" s="289"/>
      <c r="K2521" s="278" t="e">
        <f t="shared" si="79"/>
        <v>#N/A</v>
      </c>
      <c r="L2521" s="290">
        <v>43511</v>
      </c>
      <c r="M2521" s="290" t="s">
        <v>3248</v>
      </c>
    </row>
    <row r="2522" spans="1:13" s="269" customFormat="1" ht="15.5" hidden="1" thickTop="1" thickBot="1" x14ac:dyDescent="0.4">
      <c r="A2522" s="283" t="s">
        <v>2985</v>
      </c>
      <c r="B2522" s="284" t="e">
        <f>VLOOKUP(A2522,Lists!B:C,2,FALSE)</f>
        <v>#N/A</v>
      </c>
      <c r="C2522" s="284" t="e">
        <f>VLOOKUP(A2522,Lists!B:D,3,FALSE)</f>
        <v>#N/A</v>
      </c>
      <c r="D2522" s="285" t="s">
        <v>649</v>
      </c>
      <c r="E2522" s="285">
        <v>0</v>
      </c>
      <c r="F2522" s="285" t="s">
        <v>2423</v>
      </c>
      <c r="G2522" s="285" t="s">
        <v>731</v>
      </c>
      <c r="H2522" s="278">
        <f t="shared" si="78"/>
        <v>2</v>
      </c>
      <c r="I2522" s="251"/>
      <c r="J2522" s="285"/>
      <c r="K2522" s="278" t="e">
        <f t="shared" si="79"/>
        <v>#N/A</v>
      </c>
      <c r="L2522" s="286">
        <v>43511</v>
      </c>
      <c r="M2522" s="286" t="s">
        <v>3248</v>
      </c>
    </row>
    <row r="2523" spans="1:13" s="269" customFormat="1" ht="15.5" hidden="1" thickTop="1" thickBot="1" x14ac:dyDescent="0.4">
      <c r="A2523" s="287" t="s">
        <v>2985</v>
      </c>
      <c r="B2523" s="288" t="e">
        <f>VLOOKUP(A2523,Lists!B:C,2,FALSE)</f>
        <v>#N/A</v>
      </c>
      <c r="C2523" s="288" t="e">
        <f>VLOOKUP(A2523,Lists!B:D,3,FALSE)</f>
        <v>#N/A</v>
      </c>
      <c r="D2523" s="289" t="s">
        <v>650</v>
      </c>
      <c r="E2523" s="289">
        <v>0</v>
      </c>
      <c r="F2523" s="289" t="s">
        <v>2423</v>
      </c>
      <c r="G2523" s="289" t="s">
        <v>731</v>
      </c>
      <c r="H2523" s="278">
        <f t="shared" si="78"/>
        <v>2</v>
      </c>
      <c r="I2523" s="252"/>
      <c r="J2523" s="289"/>
      <c r="K2523" s="278" t="e">
        <f t="shared" si="79"/>
        <v>#N/A</v>
      </c>
      <c r="L2523" s="290">
        <v>43511</v>
      </c>
      <c r="M2523" s="290" t="s">
        <v>3248</v>
      </c>
    </row>
    <row r="2524" spans="1:13" s="269" customFormat="1" ht="15.5" hidden="1" thickTop="1" thickBot="1" x14ac:dyDescent="0.4">
      <c r="A2524" s="283" t="s">
        <v>2985</v>
      </c>
      <c r="B2524" s="284" t="e">
        <f>VLOOKUP(A2524,Lists!B:C,2,FALSE)</f>
        <v>#N/A</v>
      </c>
      <c r="C2524" s="284" t="e">
        <f>VLOOKUP(A2524,Lists!B:D,3,FALSE)</f>
        <v>#N/A</v>
      </c>
      <c r="D2524" s="285" t="s">
        <v>651</v>
      </c>
      <c r="E2524" s="285">
        <v>1</v>
      </c>
      <c r="F2524" s="285" t="s">
        <v>2423</v>
      </c>
      <c r="G2524" s="285" t="s">
        <v>731</v>
      </c>
      <c r="H2524" s="278">
        <f t="shared" si="78"/>
        <v>2</v>
      </c>
      <c r="I2524" s="251"/>
      <c r="J2524" s="285"/>
      <c r="K2524" s="278" t="e">
        <f t="shared" si="79"/>
        <v>#N/A</v>
      </c>
      <c r="L2524" s="286">
        <v>43511</v>
      </c>
      <c r="M2524" s="286" t="s">
        <v>3248</v>
      </c>
    </row>
    <row r="2525" spans="1:13" s="269" customFormat="1" ht="15.5" hidden="1" thickTop="1" thickBot="1" x14ac:dyDescent="0.4">
      <c r="A2525" s="287" t="s">
        <v>5597</v>
      </c>
      <c r="B2525" s="288" t="e">
        <f>VLOOKUP(A2525,Lists!B:C,2,FALSE)</f>
        <v>#N/A</v>
      </c>
      <c r="C2525" s="288" t="e">
        <f>VLOOKUP(A2525,Lists!B:D,3,FALSE)</f>
        <v>#N/A</v>
      </c>
      <c r="D2525" s="289" t="s">
        <v>522</v>
      </c>
      <c r="E2525" s="289">
        <v>40029013</v>
      </c>
      <c r="F2525" s="289" t="s">
        <v>2456</v>
      </c>
      <c r="G2525" s="289" t="s">
        <v>731</v>
      </c>
      <c r="H2525" s="278">
        <f t="shared" si="78"/>
        <v>2</v>
      </c>
      <c r="I2525" s="252" t="s">
        <v>2480</v>
      </c>
      <c r="J2525" s="289" t="s">
        <v>2424</v>
      </c>
      <c r="K2525" s="278" t="e">
        <f t="shared" si="79"/>
        <v>#N/A</v>
      </c>
      <c r="L2525" s="290">
        <v>43511</v>
      </c>
      <c r="M2525" s="290" t="s">
        <v>3248</v>
      </c>
    </row>
    <row r="2526" spans="1:13" s="269" customFormat="1" ht="15.5" hidden="1" thickTop="1" thickBot="1" x14ac:dyDescent="0.4">
      <c r="A2526" s="283" t="s">
        <v>5597</v>
      </c>
      <c r="B2526" s="284" t="e">
        <f>VLOOKUP(A2526,Lists!B:C,2,FALSE)</f>
        <v>#N/A</v>
      </c>
      <c r="C2526" s="284" t="e">
        <f>VLOOKUP(A2526,Lists!B:D,3,FALSE)</f>
        <v>#N/A</v>
      </c>
      <c r="D2526" s="285" t="s">
        <v>660</v>
      </c>
      <c r="E2526" s="285">
        <v>25912</v>
      </c>
      <c r="F2526" s="285" t="s">
        <v>2459</v>
      </c>
      <c r="G2526" s="285" t="s">
        <v>731</v>
      </c>
      <c r="H2526" s="278">
        <f t="shared" si="78"/>
        <v>2</v>
      </c>
      <c r="I2526" s="251" t="s">
        <v>2462</v>
      </c>
      <c r="J2526" s="285" t="s">
        <v>2474</v>
      </c>
      <c r="K2526" s="278" t="e">
        <f t="shared" si="79"/>
        <v>#N/A</v>
      </c>
      <c r="L2526" s="286">
        <v>43511</v>
      </c>
      <c r="M2526" s="286" t="s">
        <v>3248</v>
      </c>
    </row>
    <row r="2527" spans="1:13" s="269" customFormat="1" ht="15.5" hidden="1" thickTop="1" thickBot="1" x14ac:dyDescent="0.4">
      <c r="A2527" s="287" t="s">
        <v>5597</v>
      </c>
      <c r="B2527" s="288" t="e">
        <f>VLOOKUP(A2527,Lists!B:C,2,FALSE)</f>
        <v>#N/A</v>
      </c>
      <c r="C2527" s="288" t="e">
        <f>VLOOKUP(A2527,Lists!B:D,3,FALSE)</f>
        <v>#N/A</v>
      </c>
      <c r="D2527" s="289" t="s">
        <v>737</v>
      </c>
      <c r="E2527" s="289">
        <v>971300</v>
      </c>
      <c r="F2527" s="289" t="s">
        <v>2460</v>
      </c>
      <c r="G2527" s="289" t="s">
        <v>731</v>
      </c>
      <c r="H2527" s="278">
        <f t="shared" si="78"/>
        <v>2</v>
      </c>
      <c r="I2527" s="252" t="s">
        <v>2464</v>
      </c>
      <c r="J2527" s="289" t="s">
        <v>2475</v>
      </c>
      <c r="K2527" s="278" t="e">
        <f t="shared" si="79"/>
        <v>#N/A</v>
      </c>
      <c r="L2527" s="290">
        <v>43511</v>
      </c>
      <c r="M2527" s="290" t="s">
        <v>3248</v>
      </c>
    </row>
    <row r="2528" spans="1:13" s="269" customFormat="1" ht="15.5" hidden="1" thickTop="1" thickBot="1" x14ac:dyDescent="0.4">
      <c r="A2528" s="283" t="s">
        <v>5597</v>
      </c>
      <c r="B2528" s="284" t="e">
        <f>VLOOKUP(A2528,Lists!B:C,2,FALSE)</f>
        <v>#N/A</v>
      </c>
      <c r="C2528" s="284" t="e">
        <f>VLOOKUP(A2528,Lists!B:D,3,FALSE)</f>
        <v>#N/A</v>
      </c>
      <c r="D2528" s="285" t="s">
        <v>533</v>
      </c>
      <c r="E2528" s="285">
        <v>400000</v>
      </c>
      <c r="F2528" s="285" t="s">
        <v>1605</v>
      </c>
      <c r="G2528" s="285" t="s">
        <v>731</v>
      </c>
      <c r="H2528" s="278">
        <f t="shared" si="78"/>
        <v>2</v>
      </c>
      <c r="I2528" s="251" t="s">
        <v>2463</v>
      </c>
      <c r="J2528" s="285" t="s">
        <v>2476</v>
      </c>
      <c r="K2528" s="278" t="e">
        <f t="shared" si="79"/>
        <v>#N/A</v>
      </c>
      <c r="L2528" s="286">
        <v>43511</v>
      </c>
      <c r="M2528" s="286" t="s">
        <v>3248</v>
      </c>
    </row>
    <row r="2529" spans="1:13" s="269" customFormat="1" ht="15.5" thickTop="1" thickBot="1" x14ac:dyDescent="0.4">
      <c r="A2529" s="287" t="s">
        <v>5597</v>
      </c>
      <c r="B2529" s="288" t="e">
        <f>VLOOKUP(A2529,Lists!B:C,2,FALSE)</f>
        <v>#N/A</v>
      </c>
      <c r="C2529" s="288" t="e">
        <f>VLOOKUP(A2529,Lists!B:D,3,FALSE)</f>
        <v>#N/A</v>
      </c>
      <c r="D2529" s="289" t="s">
        <v>666</v>
      </c>
      <c r="E2529" s="289">
        <v>0</v>
      </c>
      <c r="F2529" s="289"/>
      <c r="G2529" s="289" t="s">
        <v>731</v>
      </c>
      <c r="H2529" s="278">
        <f t="shared" si="78"/>
        <v>2</v>
      </c>
      <c r="I2529" s="252"/>
      <c r="J2529" s="289"/>
      <c r="K2529" s="278" t="e">
        <f t="shared" si="79"/>
        <v>#N/A</v>
      </c>
      <c r="L2529" s="290">
        <v>43511</v>
      </c>
      <c r="M2529" s="290" t="s">
        <v>3248</v>
      </c>
    </row>
    <row r="2530" spans="1:13" s="269" customFormat="1" ht="15.5" hidden="1" thickTop="1" thickBot="1" x14ac:dyDescent="0.4">
      <c r="A2530" s="283" t="s">
        <v>5597</v>
      </c>
      <c r="B2530" s="284" t="e">
        <f>VLOOKUP(A2530,Lists!B:C,2,FALSE)</f>
        <v>#N/A</v>
      </c>
      <c r="C2530" s="284" t="e">
        <f>VLOOKUP(A2530,Lists!B:D,3,FALSE)</f>
        <v>#N/A</v>
      </c>
      <c r="D2530" s="285" t="s">
        <v>5027</v>
      </c>
      <c r="E2530" s="285" t="s">
        <v>446</v>
      </c>
      <c r="F2530" s="285"/>
      <c r="G2530" s="285" t="s">
        <v>731</v>
      </c>
      <c r="H2530" s="278">
        <f t="shared" si="78"/>
        <v>2</v>
      </c>
      <c r="I2530" s="251"/>
      <c r="J2530" s="285"/>
      <c r="K2530" s="278" t="e">
        <f t="shared" si="79"/>
        <v>#N/A</v>
      </c>
      <c r="L2530" s="286">
        <v>43511</v>
      </c>
      <c r="M2530" s="286" t="s">
        <v>3248</v>
      </c>
    </row>
    <row r="2531" spans="1:13" s="269" customFormat="1" ht="15.5" hidden="1" thickTop="1" thickBot="1" x14ac:dyDescent="0.4">
      <c r="A2531" s="287" t="s">
        <v>5597</v>
      </c>
      <c r="B2531" s="288" t="e">
        <f>VLOOKUP(A2531,Lists!B:C,2,FALSE)</f>
        <v>#N/A</v>
      </c>
      <c r="C2531" s="288" t="e">
        <f>VLOOKUP(A2531,Lists!B:D,3,FALSE)</f>
        <v>#N/A</v>
      </c>
      <c r="D2531" s="289" t="s">
        <v>5028</v>
      </c>
      <c r="E2531" s="289" t="s">
        <v>446</v>
      </c>
      <c r="F2531" s="289"/>
      <c r="G2531" s="289" t="s">
        <v>731</v>
      </c>
      <c r="H2531" s="278">
        <f t="shared" si="78"/>
        <v>2</v>
      </c>
      <c r="I2531" s="252"/>
      <c r="J2531" s="289"/>
      <c r="K2531" s="278" t="e">
        <f t="shared" si="79"/>
        <v>#N/A</v>
      </c>
      <c r="L2531" s="290">
        <v>43511</v>
      </c>
      <c r="M2531" s="290" t="s">
        <v>3248</v>
      </c>
    </row>
    <row r="2532" spans="1:13" s="269" customFormat="1" ht="15.5" hidden="1" thickTop="1" thickBot="1" x14ac:dyDescent="0.4">
      <c r="A2532" s="283" t="s">
        <v>5597</v>
      </c>
      <c r="B2532" s="284" t="e">
        <f>VLOOKUP(A2532,Lists!B:C,2,FALSE)</f>
        <v>#N/A</v>
      </c>
      <c r="C2532" s="284" t="e">
        <f>VLOOKUP(A2532,Lists!B:D,3,FALSE)</f>
        <v>#N/A</v>
      </c>
      <c r="D2532" s="285" t="s">
        <v>5029</v>
      </c>
      <c r="E2532" s="285" t="s">
        <v>446</v>
      </c>
      <c r="F2532" s="285"/>
      <c r="G2532" s="285" t="s">
        <v>731</v>
      </c>
      <c r="H2532" s="278">
        <f t="shared" si="78"/>
        <v>2</v>
      </c>
      <c r="I2532" s="251"/>
      <c r="J2532" s="285"/>
      <c r="K2532" s="278" t="e">
        <f t="shared" si="79"/>
        <v>#N/A</v>
      </c>
      <c r="L2532" s="286">
        <v>43511</v>
      </c>
      <c r="M2532" s="286" t="s">
        <v>3248</v>
      </c>
    </row>
    <row r="2533" spans="1:13" s="269" customFormat="1" ht="15.5" hidden="1" thickTop="1" thickBot="1" x14ac:dyDescent="0.4">
      <c r="A2533" s="287" t="s">
        <v>5597</v>
      </c>
      <c r="B2533" s="288" t="e">
        <f>VLOOKUP(A2533,Lists!B:C,2,FALSE)</f>
        <v>#N/A</v>
      </c>
      <c r="C2533" s="288" t="e">
        <f>VLOOKUP(A2533,Lists!B:D,3,FALSE)</f>
        <v>#N/A</v>
      </c>
      <c r="D2533" s="289" t="s">
        <v>5108</v>
      </c>
      <c r="E2533" s="289" t="s">
        <v>446</v>
      </c>
      <c r="F2533" s="289"/>
      <c r="G2533" s="289" t="s">
        <v>731</v>
      </c>
      <c r="H2533" s="278">
        <f t="shared" si="78"/>
        <v>2</v>
      </c>
      <c r="I2533" s="252"/>
      <c r="J2533" s="289"/>
      <c r="K2533" s="278" t="e">
        <f t="shared" si="79"/>
        <v>#N/A</v>
      </c>
      <c r="L2533" s="290">
        <v>43511</v>
      </c>
      <c r="M2533" s="290" t="s">
        <v>3248</v>
      </c>
    </row>
    <row r="2534" spans="1:13" s="269" customFormat="1" ht="15.5" hidden="1" thickTop="1" thickBot="1" x14ac:dyDescent="0.4">
      <c r="A2534" s="283" t="s">
        <v>5597</v>
      </c>
      <c r="B2534" s="284" t="e">
        <f>VLOOKUP(A2534,Lists!B:C,2,FALSE)</f>
        <v>#N/A</v>
      </c>
      <c r="C2534" s="284" t="e">
        <f>VLOOKUP(A2534,Lists!B:D,3,FALSE)</f>
        <v>#N/A</v>
      </c>
      <c r="D2534" s="285" t="s">
        <v>5109</v>
      </c>
      <c r="E2534" s="285" t="s">
        <v>446</v>
      </c>
      <c r="F2534" s="285"/>
      <c r="G2534" s="285" t="s">
        <v>446</v>
      </c>
      <c r="H2534" s="278" t="str">
        <f t="shared" si="78"/>
        <v>x</v>
      </c>
      <c r="I2534" s="251"/>
      <c r="J2534" s="285"/>
      <c r="K2534" s="278" t="e">
        <f t="shared" si="79"/>
        <v>#N/A</v>
      </c>
      <c r="L2534" s="286">
        <v>43511</v>
      </c>
      <c r="M2534" s="286" t="s">
        <v>3248</v>
      </c>
    </row>
    <row r="2535" spans="1:13" s="269" customFormat="1" ht="15.5" hidden="1" thickTop="1" thickBot="1" x14ac:dyDescent="0.4">
      <c r="A2535" s="287" t="s">
        <v>5597</v>
      </c>
      <c r="B2535" s="288" t="e">
        <f>VLOOKUP(A2535,Lists!B:C,2,FALSE)</f>
        <v>#N/A</v>
      </c>
      <c r="C2535" s="288" t="e">
        <f>VLOOKUP(A2535,Lists!B:D,3,FALSE)</f>
        <v>#N/A</v>
      </c>
      <c r="D2535" s="289" t="s">
        <v>742</v>
      </c>
      <c r="E2535" s="289" t="s">
        <v>446</v>
      </c>
      <c r="F2535" s="289"/>
      <c r="G2535" s="289" t="s">
        <v>731</v>
      </c>
      <c r="H2535" s="278">
        <f t="shared" si="78"/>
        <v>2</v>
      </c>
      <c r="I2535" s="252"/>
      <c r="J2535" s="289"/>
      <c r="K2535" s="278" t="e">
        <f t="shared" si="79"/>
        <v>#N/A</v>
      </c>
      <c r="L2535" s="290">
        <v>43511</v>
      </c>
      <c r="M2535" s="290" t="s">
        <v>3248</v>
      </c>
    </row>
    <row r="2536" spans="1:13" s="269" customFormat="1" ht="15.5" hidden="1" thickTop="1" thickBot="1" x14ac:dyDescent="0.4">
      <c r="A2536" s="283" t="s">
        <v>5597</v>
      </c>
      <c r="B2536" s="284" t="e">
        <f>VLOOKUP(A2536,Lists!B:C,2,FALSE)</f>
        <v>#N/A</v>
      </c>
      <c r="C2536" s="284" t="e">
        <f>VLOOKUP(A2536,Lists!B:D,3,FALSE)</f>
        <v>#N/A</v>
      </c>
      <c r="D2536" s="285" t="s">
        <v>752</v>
      </c>
      <c r="E2536" s="285">
        <v>400000</v>
      </c>
      <c r="F2536" s="285" t="s">
        <v>1605</v>
      </c>
      <c r="G2536" s="285" t="s">
        <v>731</v>
      </c>
      <c r="H2536" s="278">
        <f t="shared" si="78"/>
        <v>2</v>
      </c>
      <c r="I2536" s="251"/>
      <c r="J2536" s="285"/>
      <c r="K2536" s="278" t="e">
        <f t="shared" si="79"/>
        <v>#N/A</v>
      </c>
      <c r="L2536" s="286">
        <v>43511</v>
      </c>
      <c r="M2536" s="286" t="s">
        <v>3248</v>
      </c>
    </row>
    <row r="2537" spans="1:13" s="269" customFormat="1" ht="15.5" hidden="1" thickTop="1" thickBot="1" x14ac:dyDescent="0.4">
      <c r="A2537" s="287" t="s">
        <v>5597</v>
      </c>
      <c r="B2537" s="288" t="e">
        <f>VLOOKUP(A2537,Lists!B:C,2,FALSE)</f>
        <v>#N/A</v>
      </c>
      <c r="C2537" s="288" t="e">
        <f>VLOOKUP(A2537,Lists!B:D,3,FALSE)</f>
        <v>#N/A</v>
      </c>
      <c r="D2537" s="289" t="s">
        <v>5110</v>
      </c>
      <c r="E2537" s="289">
        <v>0</v>
      </c>
      <c r="F2537" s="289" t="s">
        <v>2461</v>
      </c>
      <c r="G2537" s="289" t="s">
        <v>731</v>
      </c>
      <c r="H2537" s="278">
        <f t="shared" si="78"/>
        <v>2</v>
      </c>
      <c r="I2537" s="252" t="s">
        <v>2464</v>
      </c>
      <c r="J2537" s="289" t="s">
        <v>2477</v>
      </c>
      <c r="K2537" s="278" t="e">
        <f t="shared" si="79"/>
        <v>#N/A</v>
      </c>
      <c r="L2537" s="290">
        <v>43511</v>
      </c>
      <c r="M2537" s="290" t="s">
        <v>3248</v>
      </c>
    </row>
    <row r="2538" spans="1:13" s="269" customFormat="1" ht="15.5" hidden="1" thickTop="1" thickBot="1" x14ac:dyDescent="0.4">
      <c r="A2538" s="283" t="s">
        <v>5597</v>
      </c>
      <c r="B2538" s="284" t="e">
        <f>VLOOKUP(A2538,Lists!B:C,2,FALSE)</f>
        <v>#N/A</v>
      </c>
      <c r="C2538" s="284" t="e">
        <f>VLOOKUP(A2538,Lists!B:D,3,FALSE)</f>
        <v>#N/A</v>
      </c>
      <c r="D2538" s="285" t="s">
        <v>5111</v>
      </c>
      <c r="E2538" s="285">
        <v>245336</v>
      </c>
      <c r="F2538" s="285" t="s">
        <v>2461</v>
      </c>
      <c r="G2538" s="285" t="s">
        <v>731</v>
      </c>
      <c r="H2538" s="278">
        <f t="shared" si="78"/>
        <v>2</v>
      </c>
      <c r="I2538" s="251" t="s">
        <v>2464</v>
      </c>
      <c r="J2538" s="285" t="s">
        <v>2478</v>
      </c>
      <c r="K2538" s="278" t="e">
        <f t="shared" si="79"/>
        <v>#N/A</v>
      </c>
      <c r="L2538" s="286">
        <v>43511</v>
      </c>
      <c r="M2538" s="286" t="s">
        <v>3248</v>
      </c>
    </row>
    <row r="2539" spans="1:13" s="269" customFormat="1" ht="15.5" hidden="1" thickTop="1" thickBot="1" x14ac:dyDescent="0.4">
      <c r="A2539" s="287" t="s">
        <v>5597</v>
      </c>
      <c r="B2539" s="288" t="e">
        <f>VLOOKUP(A2539,Lists!B:C,2,FALSE)</f>
        <v>#N/A</v>
      </c>
      <c r="C2539" s="288" t="e">
        <f>VLOOKUP(A2539,Lists!B:D,3,FALSE)</f>
        <v>#N/A</v>
      </c>
      <c r="D2539" s="289" t="s">
        <v>5112</v>
      </c>
      <c r="E2539" s="289">
        <v>154664</v>
      </c>
      <c r="F2539" s="289" t="s">
        <v>2461</v>
      </c>
      <c r="G2539" s="289" t="s">
        <v>731</v>
      </c>
      <c r="H2539" s="278">
        <f t="shared" si="78"/>
        <v>2</v>
      </c>
      <c r="I2539" s="252" t="s">
        <v>2464</v>
      </c>
      <c r="J2539" s="289" t="s">
        <v>2479</v>
      </c>
      <c r="K2539" s="278" t="e">
        <f t="shared" si="79"/>
        <v>#N/A</v>
      </c>
      <c r="L2539" s="290">
        <v>43511</v>
      </c>
      <c r="M2539" s="290" t="s">
        <v>3248</v>
      </c>
    </row>
    <row r="2540" spans="1:13" s="269" customFormat="1" ht="15.5" hidden="1" thickTop="1" thickBot="1" x14ac:dyDescent="0.4">
      <c r="A2540" s="283" t="s">
        <v>5597</v>
      </c>
      <c r="B2540" s="284" t="e">
        <f>VLOOKUP(A2540,Lists!B:C,2,FALSE)</f>
        <v>#N/A</v>
      </c>
      <c r="C2540" s="284" t="e">
        <f>VLOOKUP(A2540,Lists!B:D,3,FALSE)</f>
        <v>#N/A</v>
      </c>
      <c r="D2540" s="285" t="s">
        <v>5113</v>
      </c>
      <c r="E2540" s="285">
        <v>0</v>
      </c>
      <c r="F2540" s="285" t="s">
        <v>2441</v>
      </c>
      <c r="G2540" s="285" t="s">
        <v>731</v>
      </c>
      <c r="H2540" s="278">
        <f t="shared" si="78"/>
        <v>2</v>
      </c>
      <c r="I2540" s="251" t="s">
        <v>2464</v>
      </c>
      <c r="J2540" s="285" t="s">
        <v>2453</v>
      </c>
      <c r="K2540" s="278" t="e">
        <f t="shared" si="79"/>
        <v>#N/A</v>
      </c>
      <c r="L2540" s="286">
        <v>43511</v>
      </c>
      <c r="M2540" s="286" t="s">
        <v>3248</v>
      </c>
    </row>
    <row r="2541" spans="1:13" s="269" customFormat="1" ht="15.5" hidden="1" thickTop="1" thickBot="1" x14ac:dyDescent="0.4">
      <c r="A2541" s="287" t="s">
        <v>5597</v>
      </c>
      <c r="B2541" s="288" t="e">
        <f>VLOOKUP(A2541,Lists!B:C,2,FALSE)</f>
        <v>#N/A</v>
      </c>
      <c r="C2541" s="288" t="e">
        <f>VLOOKUP(A2541,Lists!B:D,3,FALSE)</f>
        <v>#N/A</v>
      </c>
      <c r="D2541" s="289" t="s">
        <v>5114</v>
      </c>
      <c r="E2541" s="289">
        <v>0</v>
      </c>
      <c r="F2541" s="289" t="s">
        <v>2441</v>
      </c>
      <c r="G2541" s="289" t="s">
        <v>731</v>
      </c>
      <c r="H2541" s="278">
        <f t="shared" si="78"/>
        <v>2</v>
      </c>
      <c r="I2541" s="252" t="s">
        <v>2464</v>
      </c>
      <c r="J2541" s="289" t="s">
        <v>2454</v>
      </c>
      <c r="K2541" s="278" t="e">
        <f t="shared" si="79"/>
        <v>#N/A</v>
      </c>
      <c r="L2541" s="290">
        <v>43511</v>
      </c>
      <c r="M2541" s="290" t="s">
        <v>3248</v>
      </c>
    </row>
    <row r="2542" spans="1:13" s="269" customFormat="1" ht="15.5" hidden="1" thickTop="1" thickBot="1" x14ac:dyDescent="0.4">
      <c r="A2542" s="283" t="s">
        <v>5597</v>
      </c>
      <c r="B2542" s="284" t="e">
        <f>VLOOKUP(A2542,Lists!B:C,2,FALSE)</f>
        <v>#N/A</v>
      </c>
      <c r="C2542" s="284" t="e">
        <f>VLOOKUP(A2542,Lists!B:D,3,FALSE)</f>
        <v>#N/A</v>
      </c>
      <c r="D2542" s="285" t="s">
        <v>5115</v>
      </c>
      <c r="E2542" s="285" t="s">
        <v>446</v>
      </c>
      <c r="F2542" s="285" t="s">
        <v>446</v>
      </c>
      <c r="G2542" s="285" t="s">
        <v>731</v>
      </c>
      <c r="H2542" s="278">
        <f t="shared" si="78"/>
        <v>2</v>
      </c>
      <c r="I2542" s="251"/>
      <c r="J2542" s="285"/>
      <c r="K2542" s="278" t="e">
        <f t="shared" si="79"/>
        <v>#N/A</v>
      </c>
      <c r="L2542" s="286">
        <v>43511</v>
      </c>
      <c r="M2542" s="286" t="s">
        <v>3248</v>
      </c>
    </row>
    <row r="2543" spans="1:13" s="269" customFormat="1" ht="15.5" hidden="1" thickTop="1" thickBot="1" x14ac:dyDescent="0.4">
      <c r="A2543" s="287" t="s">
        <v>5597</v>
      </c>
      <c r="B2543" s="288" t="e">
        <f>VLOOKUP(A2543,Lists!B:C,2,FALSE)</f>
        <v>#N/A</v>
      </c>
      <c r="C2543" s="288" t="e">
        <f>VLOOKUP(A2543,Lists!B:D,3,FALSE)</f>
        <v>#N/A</v>
      </c>
      <c r="D2543" s="289" t="s">
        <v>688</v>
      </c>
      <c r="E2543" s="289">
        <v>1</v>
      </c>
      <c r="F2543" s="289" t="s">
        <v>2441</v>
      </c>
      <c r="G2543" s="289" t="s">
        <v>731</v>
      </c>
      <c r="H2543" s="278">
        <f t="shared" si="78"/>
        <v>2</v>
      </c>
      <c r="I2543" s="252" t="s">
        <v>2483</v>
      </c>
      <c r="J2543" s="289"/>
      <c r="K2543" s="278" t="e">
        <f t="shared" si="79"/>
        <v>#N/A</v>
      </c>
      <c r="L2543" s="290">
        <v>43511</v>
      </c>
      <c r="M2543" s="290" t="s">
        <v>3248</v>
      </c>
    </row>
    <row r="2544" spans="1:13" s="269" customFormat="1" ht="15.5" hidden="1" thickTop="1" thickBot="1" x14ac:dyDescent="0.4">
      <c r="A2544" s="283" t="s">
        <v>5597</v>
      </c>
      <c r="B2544" s="284" t="e">
        <f>VLOOKUP(A2544,Lists!B:C,2,FALSE)</f>
        <v>#N/A</v>
      </c>
      <c r="C2544" s="284" t="e">
        <f>VLOOKUP(A2544,Lists!B:D,3,FALSE)</f>
        <v>#N/A</v>
      </c>
      <c r="D2544" s="285" t="s">
        <v>691</v>
      </c>
      <c r="E2544" s="285">
        <v>0</v>
      </c>
      <c r="F2544" s="285" t="s">
        <v>2422</v>
      </c>
      <c r="G2544" s="285" t="s">
        <v>731</v>
      </c>
      <c r="H2544" s="278">
        <f t="shared" si="78"/>
        <v>2</v>
      </c>
      <c r="I2544" s="251"/>
      <c r="J2544" s="285" t="s">
        <v>2473</v>
      </c>
      <c r="K2544" s="278" t="e">
        <f t="shared" si="79"/>
        <v>#N/A</v>
      </c>
      <c r="L2544" s="286">
        <v>43511</v>
      </c>
      <c r="M2544" s="286" t="s">
        <v>3248</v>
      </c>
    </row>
    <row r="2545" spans="1:13" s="269" customFormat="1" ht="15.5" hidden="1" thickTop="1" thickBot="1" x14ac:dyDescent="0.4">
      <c r="A2545" s="287" t="s">
        <v>5597</v>
      </c>
      <c r="B2545" s="288" t="e">
        <f>VLOOKUP(A2545,Lists!B:C,2,FALSE)</f>
        <v>#N/A</v>
      </c>
      <c r="C2545" s="288" t="e">
        <f>VLOOKUP(A2545,Lists!B:D,3,FALSE)</f>
        <v>#N/A</v>
      </c>
      <c r="D2545" s="289" t="s">
        <v>692</v>
      </c>
      <c r="E2545" s="289">
        <v>0</v>
      </c>
      <c r="F2545" s="289" t="s">
        <v>2422</v>
      </c>
      <c r="G2545" s="289" t="s">
        <v>731</v>
      </c>
      <c r="H2545" s="278">
        <f t="shared" si="78"/>
        <v>2</v>
      </c>
      <c r="I2545" s="252"/>
      <c r="J2545" s="289" t="s">
        <v>2473</v>
      </c>
      <c r="K2545" s="278" t="e">
        <f t="shared" si="79"/>
        <v>#N/A</v>
      </c>
      <c r="L2545" s="290">
        <v>43511</v>
      </c>
      <c r="M2545" s="290" t="s">
        <v>3248</v>
      </c>
    </row>
    <row r="2546" spans="1:13" s="269" customFormat="1" ht="15.5" hidden="1" thickTop="1" thickBot="1" x14ac:dyDescent="0.4">
      <c r="A2546" s="283" t="s">
        <v>5597</v>
      </c>
      <c r="B2546" s="284" t="e">
        <f>VLOOKUP(A2546,Lists!B:C,2,FALSE)</f>
        <v>#N/A</v>
      </c>
      <c r="C2546" s="284" t="e">
        <f>VLOOKUP(A2546,Lists!B:D,3,FALSE)</f>
        <v>#N/A</v>
      </c>
      <c r="D2546" s="285" t="s">
        <v>643</v>
      </c>
      <c r="E2546" s="285">
        <v>0</v>
      </c>
      <c r="F2546" s="285" t="s">
        <v>2423</v>
      </c>
      <c r="G2546" s="285" t="s">
        <v>731</v>
      </c>
      <c r="H2546" s="278">
        <f t="shared" si="78"/>
        <v>2</v>
      </c>
      <c r="I2546" s="251"/>
      <c r="J2546" s="285"/>
      <c r="K2546" s="278" t="e">
        <f t="shared" si="79"/>
        <v>#N/A</v>
      </c>
      <c r="L2546" s="286">
        <v>43511</v>
      </c>
      <c r="M2546" s="286" t="s">
        <v>3248</v>
      </c>
    </row>
    <row r="2547" spans="1:13" s="269" customFormat="1" ht="15.5" hidden="1" thickTop="1" thickBot="1" x14ac:dyDescent="0.4">
      <c r="A2547" s="287" t="s">
        <v>5597</v>
      </c>
      <c r="B2547" s="288" t="e">
        <f>VLOOKUP(A2547,Lists!B:C,2,FALSE)</f>
        <v>#N/A</v>
      </c>
      <c r="C2547" s="288" t="e">
        <f>VLOOKUP(A2547,Lists!B:D,3,FALSE)</f>
        <v>#N/A</v>
      </c>
      <c r="D2547" s="289" t="s">
        <v>644</v>
      </c>
      <c r="E2547" s="289">
        <v>0</v>
      </c>
      <c r="F2547" s="289" t="s">
        <v>2423</v>
      </c>
      <c r="G2547" s="289" t="s">
        <v>731</v>
      </c>
      <c r="H2547" s="278">
        <f t="shared" si="78"/>
        <v>2</v>
      </c>
      <c r="I2547" s="252"/>
      <c r="J2547" s="289"/>
      <c r="K2547" s="278" t="e">
        <f t="shared" si="79"/>
        <v>#N/A</v>
      </c>
      <c r="L2547" s="290">
        <v>43511</v>
      </c>
      <c r="M2547" s="290" t="s">
        <v>3248</v>
      </c>
    </row>
    <row r="2548" spans="1:13" s="269" customFormat="1" ht="15.5" hidden="1" thickTop="1" thickBot="1" x14ac:dyDescent="0.4">
      <c r="A2548" s="283" t="s">
        <v>5597</v>
      </c>
      <c r="B2548" s="284" t="e">
        <f>VLOOKUP(A2548,Lists!B:C,2,FALSE)</f>
        <v>#N/A</v>
      </c>
      <c r="C2548" s="284" t="e">
        <f>VLOOKUP(A2548,Lists!B:D,3,FALSE)</f>
        <v>#N/A</v>
      </c>
      <c r="D2548" s="285" t="s">
        <v>645</v>
      </c>
      <c r="E2548" s="285">
        <v>0</v>
      </c>
      <c r="F2548" s="285" t="s">
        <v>2423</v>
      </c>
      <c r="G2548" s="285" t="s">
        <v>731</v>
      </c>
      <c r="H2548" s="278">
        <f t="shared" si="78"/>
        <v>2</v>
      </c>
      <c r="I2548" s="251"/>
      <c r="J2548" s="285"/>
      <c r="K2548" s="278" t="e">
        <f t="shared" si="79"/>
        <v>#N/A</v>
      </c>
      <c r="L2548" s="286">
        <v>43511</v>
      </c>
      <c r="M2548" s="286" t="s">
        <v>3248</v>
      </c>
    </row>
    <row r="2549" spans="1:13" s="269" customFormat="1" ht="15.5" hidden="1" thickTop="1" thickBot="1" x14ac:dyDescent="0.4">
      <c r="A2549" s="287" t="s">
        <v>5597</v>
      </c>
      <c r="B2549" s="288" t="e">
        <f>VLOOKUP(A2549,Lists!B:C,2,FALSE)</f>
        <v>#N/A</v>
      </c>
      <c r="C2549" s="288" t="e">
        <f>VLOOKUP(A2549,Lists!B:D,3,FALSE)</f>
        <v>#N/A</v>
      </c>
      <c r="D2549" s="289" t="s">
        <v>646</v>
      </c>
      <c r="E2549" s="289">
        <v>0</v>
      </c>
      <c r="F2549" s="289" t="s">
        <v>2423</v>
      </c>
      <c r="G2549" s="289" t="s">
        <v>731</v>
      </c>
      <c r="H2549" s="278">
        <f t="shared" si="78"/>
        <v>2</v>
      </c>
      <c r="I2549" s="252"/>
      <c r="J2549" s="289"/>
      <c r="K2549" s="278" t="e">
        <f t="shared" si="79"/>
        <v>#N/A</v>
      </c>
      <c r="L2549" s="290">
        <v>43511</v>
      </c>
      <c r="M2549" s="290" t="s">
        <v>3248</v>
      </c>
    </row>
    <row r="2550" spans="1:13" s="269" customFormat="1" ht="15.5" hidden="1" thickTop="1" thickBot="1" x14ac:dyDescent="0.4">
      <c r="A2550" s="283" t="s">
        <v>5597</v>
      </c>
      <c r="B2550" s="284" t="e">
        <f>VLOOKUP(A2550,Lists!B:C,2,FALSE)</f>
        <v>#N/A</v>
      </c>
      <c r="C2550" s="284" t="e">
        <f>VLOOKUP(A2550,Lists!B:D,3,FALSE)</f>
        <v>#N/A</v>
      </c>
      <c r="D2550" s="285" t="s">
        <v>647</v>
      </c>
      <c r="E2550" s="285">
        <v>0</v>
      </c>
      <c r="F2550" s="285" t="s">
        <v>2423</v>
      </c>
      <c r="G2550" s="285" t="s">
        <v>731</v>
      </c>
      <c r="H2550" s="278">
        <f t="shared" si="78"/>
        <v>2</v>
      </c>
      <c r="I2550" s="251"/>
      <c r="J2550" s="285"/>
      <c r="K2550" s="278" t="e">
        <f t="shared" si="79"/>
        <v>#N/A</v>
      </c>
      <c r="L2550" s="286">
        <v>43511</v>
      </c>
      <c r="M2550" s="286" t="s">
        <v>3248</v>
      </c>
    </row>
    <row r="2551" spans="1:13" s="269" customFormat="1" ht="15.5" hidden="1" thickTop="1" thickBot="1" x14ac:dyDescent="0.4">
      <c r="A2551" s="287" t="s">
        <v>5597</v>
      </c>
      <c r="B2551" s="288" t="e">
        <f>VLOOKUP(A2551,Lists!B:C,2,FALSE)</f>
        <v>#N/A</v>
      </c>
      <c r="C2551" s="288" t="e">
        <f>VLOOKUP(A2551,Lists!B:D,3,FALSE)</f>
        <v>#N/A</v>
      </c>
      <c r="D2551" s="289" t="s">
        <v>648</v>
      </c>
      <c r="E2551" s="289">
        <v>0</v>
      </c>
      <c r="F2551" s="289" t="s">
        <v>2423</v>
      </c>
      <c r="G2551" s="289" t="s">
        <v>731</v>
      </c>
      <c r="H2551" s="278">
        <f t="shared" si="78"/>
        <v>2</v>
      </c>
      <c r="I2551" s="252"/>
      <c r="J2551" s="289"/>
      <c r="K2551" s="278" t="e">
        <f t="shared" si="79"/>
        <v>#N/A</v>
      </c>
      <c r="L2551" s="290">
        <v>43511</v>
      </c>
      <c r="M2551" s="290" t="s">
        <v>3248</v>
      </c>
    </row>
    <row r="2552" spans="1:13" s="269" customFormat="1" ht="15.5" hidden="1" thickTop="1" thickBot="1" x14ac:dyDescent="0.4">
      <c r="A2552" s="283" t="s">
        <v>5597</v>
      </c>
      <c r="B2552" s="284" t="e">
        <f>VLOOKUP(A2552,Lists!B:C,2,FALSE)</f>
        <v>#N/A</v>
      </c>
      <c r="C2552" s="284" t="e">
        <f>VLOOKUP(A2552,Lists!B:D,3,FALSE)</f>
        <v>#N/A</v>
      </c>
      <c r="D2552" s="285" t="s">
        <v>649</v>
      </c>
      <c r="E2552" s="285">
        <v>0</v>
      </c>
      <c r="F2552" s="285" t="s">
        <v>2423</v>
      </c>
      <c r="G2552" s="285" t="s">
        <v>731</v>
      </c>
      <c r="H2552" s="278">
        <f t="shared" si="78"/>
        <v>2</v>
      </c>
      <c r="I2552" s="251"/>
      <c r="J2552" s="285"/>
      <c r="K2552" s="278" t="e">
        <f t="shared" si="79"/>
        <v>#N/A</v>
      </c>
      <c r="L2552" s="286">
        <v>43511</v>
      </c>
      <c r="M2552" s="286" t="s">
        <v>3248</v>
      </c>
    </row>
    <row r="2553" spans="1:13" s="269" customFormat="1" ht="15.5" hidden="1" thickTop="1" thickBot="1" x14ac:dyDescent="0.4">
      <c r="A2553" s="287" t="s">
        <v>5597</v>
      </c>
      <c r="B2553" s="288" t="e">
        <f>VLOOKUP(A2553,Lists!B:C,2,FALSE)</f>
        <v>#N/A</v>
      </c>
      <c r="C2553" s="288" t="e">
        <f>VLOOKUP(A2553,Lists!B:D,3,FALSE)</f>
        <v>#N/A</v>
      </c>
      <c r="D2553" s="289" t="s">
        <v>650</v>
      </c>
      <c r="E2553" s="289">
        <v>0</v>
      </c>
      <c r="F2553" s="289" t="s">
        <v>2423</v>
      </c>
      <c r="G2553" s="289" t="s">
        <v>731</v>
      </c>
      <c r="H2553" s="278">
        <f t="shared" si="78"/>
        <v>2</v>
      </c>
      <c r="I2553" s="252"/>
      <c r="J2553" s="289"/>
      <c r="K2553" s="278" t="e">
        <f t="shared" si="79"/>
        <v>#N/A</v>
      </c>
      <c r="L2553" s="290">
        <v>43511</v>
      </c>
      <c r="M2553" s="290" t="s">
        <v>3248</v>
      </c>
    </row>
    <row r="2554" spans="1:13" s="269" customFormat="1" ht="15.5" hidden="1" thickTop="1" thickBot="1" x14ac:dyDescent="0.4">
      <c r="A2554" s="283" t="s">
        <v>5597</v>
      </c>
      <c r="B2554" s="284" t="e">
        <f>VLOOKUP(A2554,Lists!B:C,2,FALSE)</f>
        <v>#N/A</v>
      </c>
      <c r="C2554" s="284" t="e">
        <f>VLOOKUP(A2554,Lists!B:D,3,FALSE)</f>
        <v>#N/A</v>
      </c>
      <c r="D2554" s="285" t="s">
        <v>651</v>
      </c>
      <c r="E2554" s="285">
        <v>1</v>
      </c>
      <c r="F2554" s="285" t="s">
        <v>2423</v>
      </c>
      <c r="G2554" s="285" t="s">
        <v>731</v>
      </c>
      <c r="H2554" s="278">
        <f t="shared" si="78"/>
        <v>2</v>
      </c>
      <c r="I2554" s="251"/>
      <c r="J2554" s="285"/>
      <c r="K2554" s="278" t="e">
        <f t="shared" si="79"/>
        <v>#N/A</v>
      </c>
      <c r="L2554" s="286">
        <v>43511</v>
      </c>
      <c r="M2554" s="286" t="s">
        <v>3248</v>
      </c>
    </row>
    <row r="2555" spans="1:13" s="269" customFormat="1" ht="15.5" hidden="1" thickTop="1" thickBot="1" x14ac:dyDescent="0.4">
      <c r="A2555" s="287" t="s">
        <v>2993</v>
      </c>
      <c r="B2555" s="288" t="e">
        <f>VLOOKUP(A2555,Lists!B:C,2,FALSE)</f>
        <v>#N/A</v>
      </c>
      <c r="C2555" s="288" t="e">
        <f>VLOOKUP(A2555,Lists!B:D,3,FALSE)</f>
        <v>#N/A</v>
      </c>
      <c r="D2555" s="289" t="s">
        <v>522</v>
      </c>
      <c r="E2555" s="289">
        <v>11090000</v>
      </c>
      <c r="F2555" s="289" t="s">
        <v>1344</v>
      </c>
      <c r="G2555" s="289" t="s">
        <v>731</v>
      </c>
      <c r="H2555" s="278">
        <f t="shared" si="78"/>
        <v>2</v>
      </c>
      <c r="I2555" s="252" t="s">
        <v>1350</v>
      </c>
      <c r="J2555" s="289" t="s">
        <v>1358</v>
      </c>
      <c r="K2555" s="278" t="e">
        <f t="shared" si="79"/>
        <v>#N/A</v>
      </c>
      <c r="L2555" s="290">
        <v>43511</v>
      </c>
      <c r="M2555" s="290" t="s">
        <v>3248</v>
      </c>
    </row>
    <row r="2556" spans="1:13" s="269" customFormat="1" ht="15.5" hidden="1" thickTop="1" thickBot="1" x14ac:dyDescent="0.4">
      <c r="A2556" s="283" t="s">
        <v>2993</v>
      </c>
      <c r="B2556" s="284" t="e">
        <f>VLOOKUP(A2556,Lists!B:C,2,FALSE)</f>
        <v>#N/A</v>
      </c>
      <c r="C2556" s="284" t="e">
        <f>VLOOKUP(A2556,Lists!B:D,3,FALSE)</f>
        <v>#N/A</v>
      </c>
      <c r="D2556" s="285" t="s">
        <v>660</v>
      </c>
      <c r="E2556" s="285">
        <v>40500</v>
      </c>
      <c r="F2556" s="285" t="s">
        <v>1345</v>
      </c>
      <c r="G2556" s="285" t="s">
        <v>731</v>
      </c>
      <c r="H2556" s="278">
        <f t="shared" si="78"/>
        <v>2</v>
      </c>
      <c r="I2556" s="251" t="s">
        <v>1351</v>
      </c>
      <c r="J2556" s="285" t="s">
        <v>2492</v>
      </c>
      <c r="K2556" s="278" t="e">
        <f t="shared" si="79"/>
        <v>#N/A</v>
      </c>
      <c r="L2556" s="286">
        <v>43511</v>
      </c>
      <c r="M2556" s="286" t="s">
        <v>3248</v>
      </c>
    </row>
    <row r="2557" spans="1:13" s="269" customFormat="1" ht="15.5" hidden="1" thickTop="1" thickBot="1" x14ac:dyDescent="0.4">
      <c r="A2557" s="287" t="s">
        <v>2993</v>
      </c>
      <c r="B2557" s="288" t="e">
        <f>VLOOKUP(A2557,Lists!B:C,2,FALSE)</f>
        <v>#N/A</v>
      </c>
      <c r="C2557" s="288" t="e">
        <f>VLOOKUP(A2557,Lists!B:D,3,FALSE)</f>
        <v>#N/A</v>
      </c>
      <c r="D2557" s="289" t="s">
        <v>737</v>
      </c>
      <c r="E2557" s="289">
        <v>8906000</v>
      </c>
      <c r="F2557" s="289" t="s">
        <v>1346</v>
      </c>
      <c r="G2557" s="289" t="s">
        <v>731</v>
      </c>
      <c r="H2557" s="278">
        <f t="shared" si="78"/>
        <v>2</v>
      </c>
      <c r="I2557" s="252" t="s">
        <v>1352</v>
      </c>
      <c r="J2557" s="289" t="s">
        <v>1360</v>
      </c>
      <c r="K2557" s="278" t="e">
        <f t="shared" si="79"/>
        <v>#N/A</v>
      </c>
      <c r="L2557" s="290">
        <v>43511</v>
      </c>
      <c r="M2557" s="290" t="s">
        <v>3248</v>
      </c>
    </row>
    <row r="2558" spans="1:13" s="269" customFormat="1" ht="15.5" hidden="1" thickTop="1" thickBot="1" x14ac:dyDescent="0.4">
      <c r="A2558" s="283" t="s">
        <v>2993</v>
      </c>
      <c r="B2558" s="284" t="e">
        <f>VLOOKUP(A2558,Lists!B:C,2,FALSE)</f>
        <v>#N/A</v>
      </c>
      <c r="C2558" s="284" t="e">
        <f>VLOOKUP(A2558,Lists!B:D,3,FALSE)</f>
        <v>#N/A</v>
      </c>
      <c r="D2558" s="285" t="s">
        <v>533</v>
      </c>
      <c r="E2558" s="285">
        <v>1097000</v>
      </c>
      <c r="F2558" s="285" t="s">
        <v>2486</v>
      </c>
      <c r="G2558" s="285" t="s">
        <v>731</v>
      </c>
      <c r="H2558" s="278">
        <f t="shared" si="78"/>
        <v>2</v>
      </c>
      <c r="I2558" s="251" t="s">
        <v>2489</v>
      </c>
      <c r="J2558" s="285" t="s">
        <v>2493</v>
      </c>
      <c r="K2558" s="278" t="e">
        <f t="shared" si="79"/>
        <v>#N/A</v>
      </c>
      <c r="L2558" s="286">
        <v>43511</v>
      </c>
      <c r="M2558" s="286" t="s">
        <v>3248</v>
      </c>
    </row>
    <row r="2559" spans="1:13" s="269" customFormat="1" ht="15.5" thickTop="1" thickBot="1" x14ac:dyDescent="0.4">
      <c r="A2559" s="287" t="s">
        <v>2993</v>
      </c>
      <c r="B2559" s="288" t="e">
        <f>VLOOKUP(A2559,Lists!B:C,2,FALSE)</f>
        <v>#N/A</v>
      </c>
      <c r="C2559" s="288" t="e">
        <f>VLOOKUP(A2559,Lists!B:D,3,FALSE)</f>
        <v>#N/A</v>
      </c>
      <c r="D2559" s="289" t="s">
        <v>666</v>
      </c>
      <c r="E2559" s="289">
        <v>1097000</v>
      </c>
      <c r="F2559" s="289" t="s">
        <v>2486</v>
      </c>
      <c r="G2559" s="289" t="s">
        <v>731</v>
      </c>
      <c r="H2559" s="278">
        <f t="shared" si="78"/>
        <v>2</v>
      </c>
      <c r="I2559" s="252" t="s">
        <v>2489</v>
      </c>
      <c r="J2559" s="289" t="s">
        <v>2493</v>
      </c>
      <c r="K2559" s="278" t="e">
        <f t="shared" si="79"/>
        <v>#N/A</v>
      </c>
      <c r="L2559" s="290">
        <v>43511</v>
      </c>
      <c r="M2559" s="290" t="s">
        <v>3248</v>
      </c>
    </row>
    <row r="2560" spans="1:13" s="269" customFormat="1" ht="15.5" hidden="1" thickTop="1" thickBot="1" x14ac:dyDescent="0.4">
      <c r="A2560" s="283" t="s">
        <v>2993</v>
      </c>
      <c r="B2560" s="284" t="e">
        <f>VLOOKUP(A2560,Lists!B:C,2,FALSE)</f>
        <v>#N/A</v>
      </c>
      <c r="C2560" s="284" t="e">
        <f>VLOOKUP(A2560,Lists!B:D,3,FALSE)</f>
        <v>#N/A</v>
      </c>
      <c r="D2560" s="285" t="s">
        <v>5027</v>
      </c>
      <c r="E2560" s="285">
        <v>0</v>
      </c>
      <c r="F2560" s="285" t="s">
        <v>1348</v>
      </c>
      <c r="G2560" s="285" t="s">
        <v>731</v>
      </c>
      <c r="H2560" s="278">
        <f t="shared" si="78"/>
        <v>2</v>
      </c>
      <c r="I2560" s="251" t="s">
        <v>1354</v>
      </c>
      <c r="J2560" s="285"/>
      <c r="K2560" s="278" t="e">
        <f t="shared" si="79"/>
        <v>#N/A</v>
      </c>
      <c r="L2560" s="286">
        <v>43511</v>
      </c>
      <c r="M2560" s="286" t="s">
        <v>3248</v>
      </c>
    </row>
    <row r="2561" spans="1:13" s="269" customFormat="1" ht="15.5" hidden="1" thickTop="1" thickBot="1" x14ac:dyDescent="0.4">
      <c r="A2561" s="287" t="s">
        <v>2993</v>
      </c>
      <c r="B2561" s="288" t="e">
        <f>VLOOKUP(A2561,Lists!B:C,2,FALSE)</f>
        <v>#N/A</v>
      </c>
      <c r="C2561" s="288" t="e">
        <f>VLOOKUP(A2561,Lists!B:D,3,FALSE)</f>
        <v>#N/A</v>
      </c>
      <c r="D2561" s="289" t="s">
        <v>5028</v>
      </c>
      <c r="E2561" s="289" t="s">
        <v>446</v>
      </c>
      <c r="F2561" s="289"/>
      <c r="G2561" s="289" t="s">
        <v>731</v>
      </c>
      <c r="H2561" s="278">
        <f t="shared" si="78"/>
        <v>2</v>
      </c>
      <c r="I2561" s="252"/>
      <c r="J2561" s="289" t="s">
        <v>1722</v>
      </c>
      <c r="K2561" s="278" t="e">
        <f t="shared" si="79"/>
        <v>#N/A</v>
      </c>
      <c r="L2561" s="290">
        <v>43511</v>
      </c>
      <c r="M2561" s="290" t="s">
        <v>3248</v>
      </c>
    </row>
    <row r="2562" spans="1:13" s="269" customFormat="1" ht="15.5" hidden="1" thickTop="1" thickBot="1" x14ac:dyDescent="0.4">
      <c r="A2562" s="283" t="s">
        <v>2993</v>
      </c>
      <c r="B2562" s="284" t="e">
        <f>VLOOKUP(A2562,Lists!B:C,2,FALSE)</f>
        <v>#N/A</v>
      </c>
      <c r="C2562" s="284" t="e">
        <f>VLOOKUP(A2562,Lists!B:D,3,FALSE)</f>
        <v>#N/A</v>
      </c>
      <c r="D2562" s="285" t="s">
        <v>5029</v>
      </c>
      <c r="E2562" s="285">
        <v>0</v>
      </c>
      <c r="F2562" s="285" t="s">
        <v>1348</v>
      </c>
      <c r="G2562" s="285" t="s">
        <v>731</v>
      </c>
      <c r="H2562" s="278">
        <f t="shared" ref="H2562:H2625" si="80">IF(G2562="x","x",IF(G2562="Low",3,IF(G2562="Medium",2,IF(G2562="High",1,FALSE))))</f>
        <v>2</v>
      </c>
      <c r="I2562" s="251" t="s">
        <v>1354</v>
      </c>
      <c r="J2562" s="285"/>
      <c r="K2562" s="278" t="e">
        <f t="shared" ref="K2562:K2625" si="81">B2562&amp;""&amp;D2562</f>
        <v>#N/A</v>
      </c>
      <c r="L2562" s="286">
        <v>43511</v>
      </c>
      <c r="M2562" s="286" t="s">
        <v>3248</v>
      </c>
    </row>
    <row r="2563" spans="1:13" s="269" customFormat="1" ht="15.5" hidden="1" thickTop="1" thickBot="1" x14ac:dyDescent="0.4">
      <c r="A2563" s="287" t="s">
        <v>2993</v>
      </c>
      <c r="B2563" s="288" t="e">
        <f>VLOOKUP(A2563,Lists!B:C,2,FALSE)</f>
        <v>#N/A</v>
      </c>
      <c r="C2563" s="288" t="e">
        <f>VLOOKUP(A2563,Lists!B:D,3,FALSE)</f>
        <v>#N/A</v>
      </c>
      <c r="D2563" s="289" t="s">
        <v>5108</v>
      </c>
      <c r="E2563" s="289">
        <v>0</v>
      </c>
      <c r="F2563" s="289"/>
      <c r="G2563" s="289" t="s">
        <v>731</v>
      </c>
      <c r="H2563" s="278">
        <f t="shared" si="80"/>
        <v>2</v>
      </c>
      <c r="I2563" s="252"/>
      <c r="J2563" s="289"/>
      <c r="K2563" s="278" t="e">
        <f t="shared" si="81"/>
        <v>#N/A</v>
      </c>
      <c r="L2563" s="290">
        <v>43511</v>
      </c>
      <c r="M2563" s="290" t="s">
        <v>3248</v>
      </c>
    </row>
    <row r="2564" spans="1:13" s="269" customFormat="1" ht="15.5" hidden="1" thickTop="1" thickBot="1" x14ac:dyDescent="0.4">
      <c r="A2564" s="283" t="s">
        <v>2993</v>
      </c>
      <c r="B2564" s="284" t="e">
        <f>VLOOKUP(A2564,Lists!B:C,2,FALSE)</f>
        <v>#N/A</v>
      </c>
      <c r="C2564" s="284" t="e">
        <f>VLOOKUP(A2564,Lists!B:D,3,FALSE)</f>
        <v>#N/A</v>
      </c>
      <c r="D2564" s="285" t="s">
        <v>5109</v>
      </c>
      <c r="E2564" s="285">
        <v>0</v>
      </c>
      <c r="F2564" s="285"/>
      <c r="G2564" s="285" t="s">
        <v>731</v>
      </c>
      <c r="H2564" s="278">
        <f t="shared" si="80"/>
        <v>2</v>
      </c>
      <c r="I2564" s="251"/>
      <c r="J2564" s="285"/>
      <c r="K2564" s="278" t="e">
        <f t="shared" si="81"/>
        <v>#N/A</v>
      </c>
      <c r="L2564" s="286">
        <v>43511</v>
      </c>
      <c r="M2564" s="286" t="s">
        <v>3248</v>
      </c>
    </row>
    <row r="2565" spans="1:13" s="269" customFormat="1" ht="15.5" hidden="1" thickTop="1" thickBot="1" x14ac:dyDescent="0.4">
      <c r="A2565" s="287" t="s">
        <v>2993</v>
      </c>
      <c r="B2565" s="288" t="e">
        <f>VLOOKUP(A2565,Lists!B:C,2,FALSE)</f>
        <v>#N/A</v>
      </c>
      <c r="C2565" s="288" t="e">
        <f>VLOOKUP(A2565,Lists!B:D,3,FALSE)</f>
        <v>#N/A</v>
      </c>
      <c r="D2565" s="289" t="s">
        <v>742</v>
      </c>
      <c r="E2565" s="289" t="s">
        <v>446</v>
      </c>
      <c r="F2565" s="289"/>
      <c r="G2565" s="289" t="s">
        <v>731</v>
      </c>
      <c r="H2565" s="278">
        <f t="shared" si="80"/>
        <v>2</v>
      </c>
      <c r="I2565" s="252"/>
      <c r="J2565" s="289" t="s">
        <v>1722</v>
      </c>
      <c r="K2565" s="278" t="e">
        <f t="shared" si="81"/>
        <v>#N/A</v>
      </c>
      <c r="L2565" s="290">
        <v>43511</v>
      </c>
      <c r="M2565" s="290" t="s">
        <v>3248</v>
      </c>
    </row>
    <row r="2566" spans="1:13" s="269" customFormat="1" ht="15.5" hidden="1" thickTop="1" thickBot="1" x14ac:dyDescent="0.4">
      <c r="A2566" s="283" t="s">
        <v>2993</v>
      </c>
      <c r="B2566" s="284" t="e">
        <f>VLOOKUP(A2566,Lists!B:C,2,FALSE)</f>
        <v>#N/A</v>
      </c>
      <c r="C2566" s="284" t="e">
        <f>VLOOKUP(A2566,Lists!B:D,3,FALSE)</f>
        <v>#N/A</v>
      </c>
      <c r="D2566" s="285" t="s">
        <v>752</v>
      </c>
      <c r="E2566" s="285">
        <v>1097000</v>
      </c>
      <c r="F2566" s="285" t="s">
        <v>2487</v>
      </c>
      <c r="G2566" s="285" t="s">
        <v>731</v>
      </c>
      <c r="H2566" s="278">
        <f t="shared" si="80"/>
        <v>2</v>
      </c>
      <c r="I2566" s="251" t="s">
        <v>2490</v>
      </c>
      <c r="J2566" s="285" t="s">
        <v>2494</v>
      </c>
      <c r="K2566" s="278" t="e">
        <f t="shared" si="81"/>
        <v>#N/A</v>
      </c>
      <c r="L2566" s="286">
        <v>43511</v>
      </c>
      <c r="M2566" s="286" t="s">
        <v>3248</v>
      </c>
    </row>
    <row r="2567" spans="1:13" s="269" customFormat="1" ht="15.5" hidden="1" thickTop="1" thickBot="1" x14ac:dyDescent="0.4">
      <c r="A2567" s="287" t="s">
        <v>2993</v>
      </c>
      <c r="B2567" s="288" t="e">
        <f>VLOOKUP(A2567,Lists!B:C,2,FALSE)</f>
        <v>#N/A</v>
      </c>
      <c r="C2567" s="288" t="e">
        <f>VLOOKUP(A2567,Lists!B:D,3,FALSE)</f>
        <v>#N/A</v>
      </c>
      <c r="D2567" s="289" t="s">
        <v>5110</v>
      </c>
      <c r="E2567" s="289">
        <v>117000</v>
      </c>
      <c r="F2567" s="289" t="s">
        <v>1039</v>
      </c>
      <c r="G2567" s="289" t="s">
        <v>731</v>
      </c>
      <c r="H2567" s="278">
        <f t="shared" si="80"/>
        <v>2</v>
      </c>
      <c r="I2567" s="252" t="s">
        <v>1356</v>
      </c>
      <c r="J2567" s="289" t="s">
        <v>1364</v>
      </c>
      <c r="K2567" s="278" t="e">
        <f t="shared" si="81"/>
        <v>#N/A</v>
      </c>
      <c r="L2567" s="290">
        <v>43511</v>
      </c>
      <c r="M2567" s="290" t="s">
        <v>3248</v>
      </c>
    </row>
    <row r="2568" spans="1:13" s="269" customFormat="1" ht="15.5" hidden="1" thickTop="1" thickBot="1" x14ac:dyDescent="0.4">
      <c r="A2568" s="283" t="s">
        <v>2993</v>
      </c>
      <c r="B2568" s="284" t="e">
        <f>VLOOKUP(A2568,Lists!B:C,2,FALSE)</f>
        <v>#N/A</v>
      </c>
      <c r="C2568" s="284" t="e">
        <f>VLOOKUP(A2568,Lists!B:D,3,FALSE)</f>
        <v>#N/A</v>
      </c>
      <c r="D2568" s="285" t="s">
        <v>5111</v>
      </c>
      <c r="E2568" s="285">
        <v>980000</v>
      </c>
      <c r="F2568" s="285" t="s">
        <v>2488</v>
      </c>
      <c r="G2568" s="285" t="s">
        <v>731</v>
      </c>
      <c r="H2568" s="278">
        <f t="shared" si="80"/>
        <v>2</v>
      </c>
      <c r="I2568" s="251" t="s">
        <v>2491</v>
      </c>
      <c r="J2568" s="285" t="s">
        <v>2495</v>
      </c>
      <c r="K2568" s="278" t="e">
        <f t="shared" si="81"/>
        <v>#N/A</v>
      </c>
      <c r="L2568" s="286">
        <v>43511</v>
      </c>
      <c r="M2568" s="286" t="s">
        <v>3248</v>
      </c>
    </row>
    <row r="2569" spans="1:13" s="269" customFormat="1" ht="15.5" hidden="1" thickTop="1" thickBot="1" x14ac:dyDescent="0.4">
      <c r="A2569" s="287" t="s">
        <v>2993</v>
      </c>
      <c r="B2569" s="288" t="e">
        <f>VLOOKUP(A2569,Lists!B:C,2,FALSE)</f>
        <v>#N/A</v>
      </c>
      <c r="C2569" s="288" t="e">
        <f>VLOOKUP(A2569,Lists!B:D,3,FALSE)</f>
        <v>#N/A</v>
      </c>
      <c r="D2569" s="289" t="s">
        <v>5112</v>
      </c>
      <c r="E2569" s="289">
        <v>0</v>
      </c>
      <c r="F2569" s="289"/>
      <c r="G2569" s="289" t="s">
        <v>731</v>
      </c>
      <c r="H2569" s="278">
        <f t="shared" si="80"/>
        <v>2</v>
      </c>
      <c r="I2569" s="252"/>
      <c r="J2569" s="289"/>
      <c r="K2569" s="278" t="e">
        <f t="shared" si="81"/>
        <v>#N/A</v>
      </c>
      <c r="L2569" s="290">
        <v>43511</v>
      </c>
      <c r="M2569" s="290" t="s">
        <v>3248</v>
      </c>
    </row>
    <row r="2570" spans="1:13" s="269" customFormat="1" ht="15.5" hidden="1" thickTop="1" thickBot="1" x14ac:dyDescent="0.4">
      <c r="A2570" s="283" t="s">
        <v>2993</v>
      </c>
      <c r="B2570" s="284" t="e">
        <f>VLOOKUP(A2570,Lists!B:C,2,FALSE)</f>
        <v>#N/A</v>
      </c>
      <c r="C2570" s="284" t="e">
        <f>VLOOKUP(A2570,Lists!B:D,3,FALSE)</f>
        <v>#N/A</v>
      </c>
      <c r="D2570" s="285" t="s">
        <v>5113</v>
      </c>
      <c r="E2570" s="285">
        <v>0</v>
      </c>
      <c r="F2570" s="285"/>
      <c r="G2570" s="285" t="s">
        <v>731</v>
      </c>
      <c r="H2570" s="278">
        <f t="shared" si="80"/>
        <v>2</v>
      </c>
      <c r="I2570" s="251"/>
      <c r="J2570" s="285"/>
      <c r="K2570" s="278" t="e">
        <f t="shared" si="81"/>
        <v>#N/A</v>
      </c>
      <c r="L2570" s="286">
        <v>43511</v>
      </c>
      <c r="M2570" s="286" t="s">
        <v>3248</v>
      </c>
    </row>
    <row r="2571" spans="1:13" s="269" customFormat="1" ht="15.5" hidden="1" thickTop="1" thickBot="1" x14ac:dyDescent="0.4">
      <c r="A2571" s="287" t="s">
        <v>2993</v>
      </c>
      <c r="B2571" s="288" t="e">
        <f>VLOOKUP(A2571,Lists!B:C,2,FALSE)</f>
        <v>#N/A</v>
      </c>
      <c r="C2571" s="288" t="e">
        <f>VLOOKUP(A2571,Lists!B:D,3,FALSE)</f>
        <v>#N/A</v>
      </c>
      <c r="D2571" s="289" t="s">
        <v>5114</v>
      </c>
      <c r="E2571" s="289">
        <v>0</v>
      </c>
      <c r="F2571" s="289"/>
      <c r="G2571" s="289" t="s">
        <v>731</v>
      </c>
      <c r="H2571" s="278">
        <f t="shared" si="80"/>
        <v>2</v>
      </c>
      <c r="I2571" s="252"/>
      <c r="J2571" s="289"/>
      <c r="K2571" s="278" t="e">
        <f t="shared" si="81"/>
        <v>#N/A</v>
      </c>
      <c r="L2571" s="290">
        <v>43511</v>
      </c>
      <c r="M2571" s="290" t="s">
        <v>3248</v>
      </c>
    </row>
    <row r="2572" spans="1:13" s="269" customFormat="1" ht="15.5" hidden="1" thickTop="1" thickBot="1" x14ac:dyDescent="0.4">
      <c r="A2572" s="283" t="s">
        <v>2993</v>
      </c>
      <c r="B2572" s="284" t="e">
        <f>VLOOKUP(A2572,Lists!B:C,2,FALSE)</f>
        <v>#N/A</v>
      </c>
      <c r="C2572" s="284" t="e">
        <f>VLOOKUP(A2572,Lists!B:D,3,FALSE)</f>
        <v>#N/A</v>
      </c>
      <c r="D2572" s="285" t="s">
        <v>5115</v>
      </c>
      <c r="E2572" s="285">
        <v>0</v>
      </c>
      <c r="F2572" s="285" t="s">
        <v>1348</v>
      </c>
      <c r="G2572" s="285" t="s">
        <v>731</v>
      </c>
      <c r="H2572" s="278">
        <f t="shared" si="80"/>
        <v>2</v>
      </c>
      <c r="I2572" s="251" t="s">
        <v>1354</v>
      </c>
      <c r="J2572" s="285"/>
      <c r="K2572" s="278" t="e">
        <f t="shared" si="81"/>
        <v>#N/A</v>
      </c>
      <c r="L2572" s="286">
        <v>43511</v>
      </c>
      <c r="M2572" s="286" t="s">
        <v>3248</v>
      </c>
    </row>
    <row r="2573" spans="1:13" s="269" customFormat="1" ht="15.5" hidden="1" thickTop="1" thickBot="1" x14ac:dyDescent="0.4">
      <c r="A2573" s="287" t="s">
        <v>2993</v>
      </c>
      <c r="B2573" s="288" t="e">
        <f>VLOOKUP(A2573,Lists!B:C,2,FALSE)</f>
        <v>#N/A</v>
      </c>
      <c r="C2573" s="288" t="e">
        <f>VLOOKUP(A2573,Lists!B:D,3,FALSE)</f>
        <v>#N/A</v>
      </c>
      <c r="D2573" s="289" t="s">
        <v>688</v>
      </c>
      <c r="E2573" s="289">
        <v>2</v>
      </c>
      <c r="F2573" s="289"/>
      <c r="G2573" s="289" t="s">
        <v>731</v>
      </c>
      <c r="H2573" s="278">
        <f t="shared" si="80"/>
        <v>2</v>
      </c>
      <c r="I2573" s="252"/>
      <c r="J2573" s="289" t="s">
        <v>1366</v>
      </c>
      <c r="K2573" s="278" t="e">
        <f t="shared" si="81"/>
        <v>#N/A</v>
      </c>
      <c r="L2573" s="290">
        <v>43511</v>
      </c>
      <c r="M2573" s="290" t="s">
        <v>3248</v>
      </c>
    </row>
    <row r="2574" spans="1:13" s="269" customFormat="1" ht="15.5" hidden="1" thickTop="1" thickBot="1" x14ac:dyDescent="0.4">
      <c r="A2574" s="283" t="s">
        <v>2993</v>
      </c>
      <c r="B2574" s="284" t="e">
        <f>VLOOKUP(A2574,Lists!B:C,2,FALSE)</f>
        <v>#N/A</v>
      </c>
      <c r="C2574" s="284" t="e">
        <f>VLOOKUP(A2574,Lists!B:D,3,FALSE)</f>
        <v>#N/A</v>
      </c>
      <c r="D2574" s="285" t="s">
        <v>691</v>
      </c>
      <c r="E2574" s="285" t="s">
        <v>446</v>
      </c>
      <c r="F2574" s="285"/>
      <c r="G2574" s="285" t="s">
        <v>731</v>
      </c>
      <c r="H2574" s="278">
        <f t="shared" si="80"/>
        <v>2</v>
      </c>
      <c r="I2574" s="251"/>
      <c r="J2574" s="285" t="s">
        <v>1722</v>
      </c>
      <c r="K2574" s="278" t="e">
        <f t="shared" si="81"/>
        <v>#N/A</v>
      </c>
      <c r="L2574" s="286">
        <v>43511</v>
      </c>
      <c r="M2574" s="286" t="s">
        <v>3248</v>
      </c>
    </row>
    <row r="2575" spans="1:13" s="269" customFormat="1" ht="15.5" hidden="1" thickTop="1" thickBot="1" x14ac:dyDescent="0.4">
      <c r="A2575" s="287" t="s">
        <v>2993</v>
      </c>
      <c r="B2575" s="288" t="e">
        <f>VLOOKUP(A2575,Lists!B:C,2,FALSE)</f>
        <v>#N/A</v>
      </c>
      <c r="C2575" s="288" t="e">
        <f>VLOOKUP(A2575,Lists!B:D,3,FALSE)</f>
        <v>#N/A</v>
      </c>
      <c r="D2575" s="289" t="s">
        <v>692</v>
      </c>
      <c r="E2575" s="289" t="s">
        <v>446</v>
      </c>
      <c r="F2575" s="289"/>
      <c r="G2575" s="289" t="s">
        <v>731</v>
      </c>
      <c r="H2575" s="278">
        <f t="shared" si="80"/>
        <v>2</v>
      </c>
      <c r="I2575" s="252"/>
      <c r="J2575" s="289" t="s">
        <v>1722</v>
      </c>
      <c r="K2575" s="278" t="e">
        <f t="shared" si="81"/>
        <v>#N/A</v>
      </c>
      <c r="L2575" s="290">
        <v>43511</v>
      </c>
      <c r="M2575" s="290" t="s">
        <v>3248</v>
      </c>
    </row>
    <row r="2576" spans="1:13" s="269" customFormat="1" ht="15.5" hidden="1" thickTop="1" thickBot="1" x14ac:dyDescent="0.4">
      <c r="A2576" s="283" t="s">
        <v>2994</v>
      </c>
      <c r="B2576" s="284" t="e">
        <f>VLOOKUP(A2576,Lists!B:C,2,FALSE)</f>
        <v>#N/A</v>
      </c>
      <c r="C2576" s="284" t="e">
        <f>VLOOKUP(A2576,Lists!B:D,3,FALSE)</f>
        <v>#N/A</v>
      </c>
      <c r="D2576" s="285" t="s">
        <v>522</v>
      </c>
      <c r="E2576" s="285">
        <v>11090000</v>
      </c>
      <c r="F2576" s="285" t="s">
        <v>1344</v>
      </c>
      <c r="G2576" s="285" t="s">
        <v>731</v>
      </c>
      <c r="H2576" s="278">
        <f t="shared" si="80"/>
        <v>2</v>
      </c>
      <c r="I2576" s="251" t="s">
        <v>1350</v>
      </c>
      <c r="J2576" s="285" t="s">
        <v>1358</v>
      </c>
      <c r="K2576" s="278" t="e">
        <f t="shared" si="81"/>
        <v>#N/A</v>
      </c>
      <c r="L2576" s="286">
        <v>43511</v>
      </c>
      <c r="M2576" s="286" t="s">
        <v>3248</v>
      </c>
    </row>
    <row r="2577" spans="1:13" s="269" customFormat="1" ht="15.5" hidden="1" thickTop="1" thickBot="1" x14ac:dyDescent="0.4">
      <c r="A2577" s="287" t="s">
        <v>2994</v>
      </c>
      <c r="B2577" s="288" t="e">
        <f>VLOOKUP(A2577,Lists!B:C,2,FALSE)</f>
        <v>#N/A</v>
      </c>
      <c r="C2577" s="288" t="e">
        <f>VLOOKUP(A2577,Lists!B:D,3,FALSE)</f>
        <v>#N/A</v>
      </c>
      <c r="D2577" s="289" t="s">
        <v>660</v>
      </c>
      <c r="E2577" s="289">
        <v>7580</v>
      </c>
      <c r="F2577" s="289" t="s">
        <v>2496</v>
      </c>
      <c r="G2577" s="289" t="s">
        <v>731</v>
      </c>
      <c r="H2577" s="278">
        <f t="shared" si="80"/>
        <v>2</v>
      </c>
      <c r="I2577" s="252" t="s">
        <v>2499</v>
      </c>
      <c r="J2577" s="289" t="s">
        <v>2501</v>
      </c>
      <c r="K2577" s="278" t="e">
        <f t="shared" si="81"/>
        <v>#N/A</v>
      </c>
      <c r="L2577" s="290">
        <v>43511</v>
      </c>
      <c r="M2577" s="290" t="s">
        <v>3248</v>
      </c>
    </row>
    <row r="2578" spans="1:13" s="269" customFormat="1" ht="15.5" hidden="1" thickTop="1" thickBot="1" x14ac:dyDescent="0.4">
      <c r="A2578" s="283" t="s">
        <v>2994</v>
      </c>
      <c r="B2578" s="284" t="e">
        <f>VLOOKUP(A2578,Lists!B:C,2,FALSE)</f>
        <v>#N/A</v>
      </c>
      <c r="C2578" s="284" t="e">
        <f>VLOOKUP(A2578,Lists!B:D,3,FALSE)</f>
        <v>#N/A</v>
      </c>
      <c r="D2578" s="285" t="s">
        <v>737</v>
      </c>
      <c r="E2578" s="285">
        <v>408000</v>
      </c>
      <c r="F2578" s="285" t="s">
        <v>2497</v>
      </c>
      <c r="G2578" s="285" t="s">
        <v>731</v>
      </c>
      <c r="H2578" s="278">
        <f t="shared" si="80"/>
        <v>2</v>
      </c>
      <c r="I2578" s="251" t="s">
        <v>2500</v>
      </c>
      <c r="J2578" s="285" t="s">
        <v>2502</v>
      </c>
      <c r="K2578" s="278" t="e">
        <f t="shared" si="81"/>
        <v>#N/A</v>
      </c>
      <c r="L2578" s="286">
        <v>43511</v>
      </c>
      <c r="M2578" s="286" t="s">
        <v>3248</v>
      </c>
    </row>
    <row r="2579" spans="1:13" s="269" customFormat="1" ht="15.5" hidden="1" thickTop="1" thickBot="1" x14ac:dyDescent="0.4">
      <c r="A2579" s="287" t="s">
        <v>2994</v>
      </c>
      <c r="B2579" s="288" t="e">
        <f>VLOOKUP(A2579,Lists!B:C,2,FALSE)</f>
        <v>#N/A</v>
      </c>
      <c r="C2579" s="288" t="e">
        <f>VLOOKUP(A2579,Lists!B:D,3,FALSE)</f>
        <v>#N/A</v>
      </c>
      <c r="D2579" s="289" t="s">
        <v>533</v>
      </c>
      <c r="E2579" s="289">
        <v>408000</v>
      </c>
      <c r="F2579" s="289" t="s">
        <v>2497</v>
      </c>
      <c r="G2579" s="289" t="s">
        <v>731</v>
      </c>
      <c r="H2579" s="278">
        <f t="shared" si="80"/>
        <v>2</v>
      </c>
      <c r="I2579" s="252" t="s">
        <v>2500</v>
      </c>
      <c r="J2579" s="289" t="s">
        <v>2503</v>
      </c>
      <c r="K2579" s="278" t="e">
        <f t="shared" si="81"/>
        <v>#N/A</v>
      </c>
      <c r="L2579" s="290">
        <v>43511</v>
      </c>
      <c r="M2579" s="290" t="s">
        <v>3248</v>
      </c>
    </row>
    <row r="2580" spans="1:13" s="269" customFormat="1" ht="15.5" thickTop="1" thickBot="1" x14ac:dyDescent="0.4">
      <c r="A2580" s="283" t="s">
        <v>2994</v>
      </c>
      <c r="B2580" s="284" t="e">
        <f>VLOOKUP(A2580,Lists!B:C,2,FALSE)</f>
        <v>#N/A</v>
      </c>
      <c r="C2580" s="284" t="e">
        <f>VLOOKUP(A2580,Lists!B:D,3,FALSE)</f>
        <v>#N/A</v>
      </c>
      <c r="D2580" s="285" t="s">
        <v>666</v>
      </c>
      <c r="E2580" s="285">
        <v>408000</v>
      </c>
      <c r="F2580" s="285" t="s">
        <v>2497</v>
      </c>
      <c r="G2580" s="285" t="s">
        <v>731</v>
      </c>
      <c r="H2580" s="278">
        <f t="shared" si="80"/>
        <v>2</v>
      </c>
      <c r="I2580" s="251" t="s">
        <v>2500</v>
      </c>
      <c r="J2580" s="285" t="s">
        <v>2503</v>
      </c>
      <c r="K2580" s="278" t="e">
        <f t="shared" si="81"/>
        <v>#N/A</v>
      </c>
      <c r="L2580" s="286">
        <v>43511</v>
      </c>
      <c r="M2580" s="286" t="s">
        <v>3248</v>
      </c>
    </row>
    <row r="2581" spans="1:13" s="269" customFormat="1" ht="15.5" hidden="1" thickTop="1" thickBot="1" x14ac:dyDescent="0.4">
      <c r="A2581" s="287" t="s">
        <v>2994</v>
      </c>
      <c r="B2581" s="288" t="e">
        <f>VLOOKUP(A2581,Lists!B:C,2,FALSE)</f>
        <v>#N/A</v>
      </c>
      <c r="C2581" s="288" t="e">
        <f>VLOOKUP(A2581,Lists!B:D,3,FALSE)</f>
        <v>#N/A</v>
      </c>
      <c r="D2581" s="289" t="s">
        <v>5027</v>
      </c>
      <c r="E2581" s="289">
        <v>0</v>
      </c>
      <c r="F2581" s="289" t="s">
        <v>1348</v>
      </c>
      <c r="G2581" s="289" t="s">
        <v>731</v>
      </c>
      <c r="H2581" s="278">
        <f t="shared" si="80"/>
        <v>2</v>
      </c>
      <c r="I2581" s="252" t="s">
        <v>1354</v>
      </c>
      <c r="J2581" s="289"/>
      <c r="K2581" s="278" t="e">
        <f t="shared" si="81"/>
        <v>#N/A</v>
      </c>
      <c r="L2581" s="290">
        <v>43511</v>
      </c>
      <c r="M2581" s="290" t="s">
        <v>3248</v>
      </c>
    </row>
    <row r="2582" spans="1:13" s="269" customFormat="1" ht="15.5" hidden="1" thickTop="1" thickBot="1" x14ac:dyDescent="0.4">
      <c r="A2582" s="283" t="s">
        <v>2994</v>
      </c>
      <c r="B2582" s="284" t="e">
        <f>VLOOKUP(A2582,Lists!B:C,2,FALSE)</f>
        <v>#N/A</v>
      </c>
      <c r="C2582" s="284" t="e">
        <f>VLOOKUP(A2582,Lists!B:D,3,FALSE)</f>
        <v>#N/A</v>
      </c>
      <c r="D2582" s="285" t="s">
        <v>5028</v>
      </c>
      <c r="E2582" s="285" t="s">
        <v>446</v>
      </c>
      <c r="F2582" s="285"/>
      <c r="G2582" s="285" t="s">
        <v>731</v>
      </c>
      <c r="H2582" s="278">
        <f t="shared" si="80"/>
        <v>2</v>
      </c>
      <c r="I2582" s="251"/>
      <c r="J2582" s="285" t="s">
        <v>1722</v>
      </c>
      <c r="K2582" s="278" t="e">
        <f t="shared" si="81"/>
        <v>#N/A</v>
      </c>
      <c r="L2582" s="286">
        <v>43511</v>
      </c>
      <c r="M2582" s="286" t="s">
        <v>3248</v>
      </c>
    </row>
    <row r="2583" spans="1:13" s="269" customFormat="1" ht="15.5" hidden="1" thickTop="1" thickBot="1" x14ac:dyDescent="0.4">
      <c r="A2583" s="287" t="s">
        <v>2994</v>
      </c>
      <c r="B2583" s="288" t="e">
        <f>VLOOKUP(A2583,Lists!B:C,2,FALSE)</f>
        <v>#N/A</v>
      </c>
      <c r="C2583" s="288" t="e">
        <f>VLOOKUP(A2583,Lists!B:D,3,FALSE)</f>
        <v>#N/A</v>
      </c>
      <c r="D2583" s="289" t="s">
        <v>5029</v>
      </c>
      <c r="E2583" s="289">
        <v>0</v>
      </c>
      <c r="F2583" s="289" t="s">
        <v>1348</v>
      </c>
      <c r="G2583" s="289" t="s">
        <v>731</v>
      </c>
      <c r="H2583" s="278">
        <f t="shared" si="80"/>
        <v>2</v>
      </c>
      <c r="I2583" s="252" t="s">
        <v>1354</v>
      </c>
      <c r="J2583" s="289"/>
      <c r="K2583" s="278" t="e">
        <f t="shared" si="81"/>
        <v>#N/A</v>
      </c>
      <c r="L2583" s="290">
        <v>43511</v>
      </c>
      <c r="M2583" s="290" t="s">
        <v>3248</v>
      </c>
    </row>
    <row r="2584" spans="1:13" s="269" customFormat="1" ht="15.5" hidden="1" thickTop="1" thickBot="1" x14ac:dyDescent="0.4">
      <c r="A2584" s="283" t="s">
        <v>2994</v>
      </c>
      <c r="B2584" s="284" t="e">
        <f>VLOOKUP(A2584,Lists!B:C,2,FALSE)</f>
        <v>#N/A</v>
      </c>
      <c r="C2584" s="284" t="e">
        <f>VLOOKUP(A2584,Lists!B:D,3,FALSE)</f>
        <v>#N/A</v>
      </c>
      <c r="D2584" s="285" t="s">
        <v>5108</v>
      </c>
      <c r="E2584" s="285" t="s">
        <v>446</v>
      </c>
      <c r="F2584" s="285"/>
      <c r="G2584" s="285" t="s">
        <v>731</v>
      </c>
      <c r="H2584" s="278">
        <f t="shared" si="80"/>
        <v>2</v>
      </c>
      <c r="I2584" s="251"/>
      <c r="J2584" s="285" t="s">
        <v>1722</v>
      </c>
      <c r="K2584" s="278" t="e">
        <f t="shared" si="81"/>
        <v>#N/A</v>
      </c>
      <c r="L2584" s="286">
        <v>43511</v>
      </c>
      <c r="M2584" s="286" t="s">
        <v>3248</v>
      </c>
    </row>
    <row r="2585" spans="1:13" s="269" customFormat="1" ht="15.5" hidden="1" thickTop="1" thickBot="1" x14ac:dyDescent="0.4">
      <c r="A2585" s="287" t="s">
        <v>2994</v>
      </c>
      <c r="B2585" s="288" t="e">
        <f>VLOOKUP(A2585,Lists!B:C,2,FALSE)</f>
        <v>#N/A</v>
      </c>
      <c r="C2585" s="288" t="e">
        <f>VLOOKUP(A2585,Lists!B:D,3,FALSE)</f>
        <v>#N/A</v>
      </c>
      <c r="D2585" s="289" t="s">
        <v>5109</v>
      </c>
      <c r="E2585" s="289" t="s">
        <v>446</v>
      </c>
      <c r="F2585" s="289"/>
      <c r="G2585" s="289" t="s">
        <v>446</v>
      </c>
      <c r="H2585" s="278" t="str">
        <f t="shared" si="80"/>
        <v>x</v>
      </c>
      <c r="I2585" s="252"/>
      <c r="J2585" s="289" t="s">
        <v>1722</v>
      </c>
      <c r="K2585" s="278" t="e">
        <f t="shared" si="81"/>
        <v>#N/A</v>
      </c>
      <c r="L2585" s="290">
        <v>43511</v>
      </c>
      <c r="M2585" s="290" t="s">
        <v>3248</v>
      </c>
    </row>
    <row r="2586" spans="1:13" s="269" customFormat="1" ht="15.5" hidden="1" thickTop="1" thickBot="1" x14ac:dyDescent="0.4">
      <c r="A2586" s="283" t="s">
        <v>2994</v>
      </c>
      <c r="B2586" s="284" t="e">
        <f>VLOOKUP(A2586,Lists!B:C,2,FALSE)</f>
        <v>#N/A</v>
      </c>
      <c r="C2586" s="284" t="e">
        <f>VLOOKUP(A2586,Lists!B:D,3,FALSE)</f>
        <v>#N/A</v>
      </c>
      <c r="D2586" s="285" t="s">
        <v>742</v>
      </c>
      <c r="E2586" s="285" t="s">
        <v>446</v>
      </c>
      <c r="F2586" s="285"/>
      <c r="G2586" s="285" t="s">
        <v>731</v>
      </c>
      <c r="H2586" s="278">
        <f t="shared" si="80"/>
        <v>2</v>
      </c>
      <c r="I2586" s="251"/>
      <c r="J2586" s="285" t="s">
        <v>1722</v>
      </c>
      <c r="K2586" s="278" t="e">
        <f t="shared" si="81"/>
        <v>#N/A</v>
      </c>
      <c r="L2586" s="286">
        <v>43511</v>
      </c>
      <c r="M2586" s="286" t="s">
        <v>3248</v>
      </c>
    </row>
    <row r="2587" spans="1:13" s="269" customFormat="1" ht="15.5" hidden="1" thickTop="1" thickBot="1" x14ac:dyDescent="0.4">
      <c r="A2587" s="287" t="s">
        <v>2994</v>
      </c>
      <c r="B2587" s="288" t="e">
        <f>VLOOKUP(A2587,Lists!B:C,2,FALSE)</f>
        <v>#N/A</v>
      </c>
      <c r="C2587" s="288" t="e">
        <f>VLOOKUP(A2587,Lists!B:D,3,FALSE)</f>
        <v>#N/A</v>
      </c>
      <c r="D2587" s="289" t="s">
        <v>752</v>
      </c>
      <c r="E2587" s="289">
        <v>408000</v>
      </c>
      <c r="F2587" s="289" t="s">
        <v>2498</v>
      </c>
      <c r="G2587" s="289" t="s">
        <v>731</v>
      </c>
      <c r="H2587" s="278">
        <f t="shared" si="80"/>
        <v>2</v>
      </c>
      <c r="I2587" s="252" t="s">
        <v>2500</v>
      </c>
      <c r="J2587" s="289" t="s">
        <v>2504</v>
      </c>
      <c r="K2587" s="278" t="e">
        <f t="shared" si="81"/>
        <v>#N/A</v>
      </c>
      <c r="L2587" s="290">
        <v>43511</v>
      </c>
      <c r="M2587" s="290" t="s">
        <v>3248</v>
      </c>
    </row>
    <row r="2588" spans="1:13" s="269" customFormat="1" ht="15.5" hidden="1" thickTop="1" thickBot="1" x14ac:dyDescent="0.4">
      <c r="A2588" s="283" t="s">
        <v>2994</v>
      </c>
      <c r="B2588" s="284" t="e">
        <f>VLOOKUP(A2588,Lists!B:C,2,FALSE)</f>
        <v>#N/A</v>
      </c>
      <c r="C2588" s="284" t="e">
        <f>VLOOKUP(A2588,Lists!B:D,3,FALSE)</f>
        <v>#N/A</v>
      </c>
      <c r="D2588" s="285" t="s">
        <v>5110</v>
      </c>
      <c r="E2588" s="285">
        <v>0</v>
      </c>
      <c r="F2588" s="285"/>
      <c r="G2588" s="285" t="s">
        <v>731</v>
      </c>
      <c r="H2588" s="278">
        <f t="shared" si="80"/>
        <v>2</v>
      </c>
      <c r="I2588" s="251"/>
      <c r="J2588" s="285"/>
      <c r="K2588" s="278" t="e">
        <f t="shared" si="81"/>
        <v>#N/A</v>
      </c>
      <c r="L2588" s="286">
        <v>43511</v>
      </c>
      <c r="M2588" s="286" t="s">
        <v>3248</v>
      </c>
    </row>
    <row r="2589" spans="1:13" s="269" customFormat="1" ht="15.5" hidden="1" thickTop="1" thickBot="1" x14ac:dyDescent="0.4">
      <c r="A2589" s="287" t="s">
        <v>2994</v>
      </c>
      <c r="B2589" s="288" t="e">
        <f>VLOOKUP(A2589,Lists!B:C,2,FALSE)</f>
        <v>#N/A</v>
      </c>
      <c r="C2589" s="288" t="e">
        <f>VLOOKUP(A2589,Lists!B:D,3,FALSE)</f>
        <v>#N/A</v>
      </c>
      <c r="D2589" s="289" t="s">
        <v>5111</v>
      </c>
      <c r="E2589" s="289">
        <v>408000</v>
      </c>
      <c r="F2589" s="289" t="s">
        <v>2498</v>
      </c>
      <c r="G2589" s="289" t="s">
        <v>731</v>
      </c>
      <c r="H2589" s="278">
        <f t="shared" si="80"/>
        <v>2</v>
      </c>
      <c r="I2589" s="252" t="s">
        <v>2500</v>
      </c>
      <c r="J2589" s="289" t="s">
        <v>2505</v>
      </c>
      <c r="K2589" s="278" t="e">
        <f t="shared" si="81"/>
        <v>#N/A</v>
      </c>
      <c r="L2589" s="290">
        <v>43511</v>
      </c>
      <c r="M2589" s="290" t="s">
        <v>3248</v>
      </c>
    </row>
    <row r="2590" spans="1:13" s="269" customFormat="1" ht="15.5" hidden="1" thickTop="1" thickBot="1" x14ac:dyDescent="0.4">
      <c r="A2590" s="283" t="s">
        <v>2994</v>
      </c>
      <c r="B2590" s="284" t="e">
        <f>VLOOKUP(A2590,Lists!B:C,2,FALSE)</f>
        <v>#N/A</v>
      </c>
      <c r="C2590" s="284" t="e">
        <f>VLOOKUP(A2590,Lists!B:D,3,FALSE)</f>
        <v>#N/A</v>
      </c>
      <c r="D2590" s="285" t="s">
        <v>5112</v>
      </c>
      <c r="E2590" s="285">
        <v>0</v>
      </c>
      <c r="F2590" s="285"/>
      <c r="G2590" s="285" t="s">
        <v>731</v>
      </c>
      <c r="H2590" s="278">
        <f t="shared" si="80"/>
        <v>2</v>
      </c>
      <c r="I2590" s="251"/>
      <c r="J2590" s="285"/>
      <c r="K2590" s="278" t="e">
        <f t="shared" si="81"/>
        <v>#N/A</v>
      </c>
      <c r="L2590" s="286">
        <v>43511</v>
      </c>
      <c r="M2590" s="286" t="s">
        <v>3248</v>
      </c>
    </row>
    <row r="2591" spans="1:13" s="269" customFormat="1" ht="15.5" hidden="1" thickTop="1" thickBot="1" x14ac:dyDescent="0.4">
      <c r="A2591" s="287" t="s">
        <v>2994</v>
      </c>
      <c r="B2591" s="288" t="e">
        <f>VLOOKUP(A2591,Lists!B:C,2,FALSE)</f>
        <v>#N/A</v>
      </c>
      <c r="C2591" s="288" t="e">
        <f>VLOOKUP(A2591,Lists!B:D,3,FALSE)</f>
        <v>#N/A</v>
      </c>
      <c r="D2591" s="289" t="s">
        <v>5113</v>
      </c>
      <c r="E2591" s="289">
        <v>0</v>
      </c>
      <c r="F2591" s="289"/>
      <c r="G2591" s="289" t="s">
        <v>731</v>
      </c>
      <c r="H2591" s="278">
        <f t="shared" si="80"/>
        <v>2</v>
      </c>
      <c r="I2591" s="252"/>
      <c r="J2591" s="289"/>
      <c r="K2591" s="278" t="e">
        <f t="shared" si="81"/>
        <v>#N/A</v>
      </c>
      <c r="L2591" s="290">
        <v>43511</v>
      </c>
      <c r="M2591" s="290" t="s">
        <v>3248</v>
      </c>
    </row>
    <row r="2592" spans="1:13" s="269" customFormat="1" ht="15.5" hidden="1" thickTop="1" thickBot="1" x14ac:dyDescent="0.4">
      <c r="A2592" s="283" t="s">
        <v>2994</v>
      </c>
      <c r="B2592" s="284" t="e">
        <f>VLOOKUP(A2592,Lists!B:C,2,FALSE)</f>
        <v>#N/A</v>
      </c>
      <c r="C2592" s="284" t="e">
        <f>VLOOKUP(A2592,Lists!B:D,3,FALSE)</f>
        <v>#N/A</v>
      </c>
      <c r="D2592" s="285" t="s">
        <v>5114</v>
      </c>
      <c r="E2592" s="285">
        <v>0</v>
      </c>
      <c r="F2592" s="285"/>
      <c r="G2592" s="285" t="s">
        <v>731</v>
      </c>
      <c r="H2592" s="278">
        <f t="shared" si="80"/>
        <v>2</v>
      </c>
      <c r="I2592" s="251"/>
      <c r="J2592" s="285"/>
      <c r="K2592" s="278" t="e">
        <f t="shared" si="81"/>
        <v>#N/A</v>
      </c>
      <c r="L2592" s="286">
        <v>43511</v>
      </c>
      <c r="M2592" s="286" t="s">
        <v>3248</v>
      </c>
    </row>
    <row r="2593" spans="1:13" s="269" customFormat="1" ht="15.5" hidden="1" thickTop="1" thickBot="1" x14ac:dyDescent="0.4">
      <c r="A2593" s="287" t="s">
        <v>2994</v>
      </c>
      <c r="B2593" s="288" t="e">
        <f>VLOOKUP(A2593,Lists!B:C,2,FALSE)</f>
        <v>#N/A</v>
      </c>
      <c r="C2593" s="288" t="e">
        <f>VLOOKUP(A2593,Lists!B:D,3,FALSE)</f>
        <v>#N/A</v>
      </c>
      <c r="D2593" s="289" t="s">
        <v>5115</v>
      </c>
      <c r="E2593" s="289">
        <v>0</v>
      </c>
      <c r="F2593" s="289" t="s">
        <v>1348</v>
      </c>
      <c r="G2593" s="289" t="s">
        <v>731</v>
      </c>
      <c r="H2593" s="278">
        <f t="shared" si="80"/>
        <v>2</v>
      </c>
      <c r="I2593" s="252" t="s">
        <v>1354</v>
      </c>
      <c r="J2593" s="289"/>
      <c r="K2593" s="278" t="e">
        <f t="shared" si="81"/>
        <v>#N/A</v>
      </c>
      <c r="L2593" s="290">
        <v>43511</v>
      </c>
      <c r="M2593" s="290" t="s">
        <v>3248</v>
      </c>
    </row>
    <row r="2594" spans="1:13" s="269" customFormat="1" ht="15.5" hidden="1" thickTop="1" thickBot="1" x14ac:dyDescent="0.4">
      <c r="A2594" s="283" t="s">
        <v>2994</v>
      </c>
      <c r="B2594" s="284" t="e">
        <f>VLOOKUP(A2594,Lists!B:C,2,FALSE)</f>
        <v>#N/A</v>
      </c>
      <c r="C2594" s="284" t="e">
        <f>VLOOKUP(A2594,Lists!B:D,3,FALSE)</f>
        <v>#N/A</v>
      </c>
      <c r="D2594" s="285" t="s">
        <v>688</v>
      </c>
      <c r="E2594" s="285">
        <v>2</v>
      </c>
      <c r="F2594" s="285"/>
      <c r="G2594" s="285" t="s">
        <v>731</v>
      </c>
      <c r="H2594" s="278">
        <f t="shared" si="80"/>
        <v>2</v>
      </c>
      <c r="I2594" s="251"/>
      <c r="J2594" s="285" t="s">
        <v>1366</v>
      </c>
      <c r="K2594" s="278" t="e">
        <f t="shared" si="81"/>
        <v>#N/A</v>
      </c>
      <c r="L2594" s="286">
        <v>43511</v>
      </c>
      <c r="M2594" s="286" t="s">
        <v>3248</v>
      </c>
    </row>
    <row r="2595" spans="1:13" s="269" customFormat="1" ht="15.5" hidden="1" thickTop="1" thickBot="1" x14ac:dyDescent="0.4">
      <c r="A2595" s="287" t="s">
        <v>2994</v>
      </c>
      <c r="B2595" s="288" t="e">
        <f>VLOOKUP(A2595,Lists!B:C,2,FALSE)</f>
        <v>#N/A</v>
      </c>
      <c r="C2595" s="288" t="e">
        <f>VLOOKUP(A2595,Lists!B:D,3,FALSE)</f>
        <v>#N/A</v>
      </c>
      <c r="D2595" s="289" t="s">
        <v>691</v>
      </c>
      <c r="E2595" s="289" t="s">
        <v>446</v>
      </c>
      <c r="F2595" s="289"/>
      <c r="G2595" s="289" t="s">
        <v>731</v>
      </c>
      <c r="H2595" s="278">
        <f t="shared" si="80"/>
        <v>2</v>
      </c>
      <c r="I2595" s="252"/>
      <c r="J2595" s="289" t="s">
        <v>1722</v>
      </c>
      <c r="K2595" s="278" t="e">
        <f t="shared" si="81"/>
        <v>#N/A</v>
      </c>
      <c r="L2595" s="290">
        <v>43511</v>
      </c>
      <c r="M2595" s="290" t="s">
        <v>3248</v>
      </c>
    </row>
    <row r="2596" spans="1:13" s="269" customFormat="1" ht="15.5" hidden="1" thickTop="1" thickBot="1" x14ac:dyDescent="0.4">
      <c r="A2596" s="283" t="s">
        <v>2994</v>
      </c>
      <c r="B2596" s="284" t="e">
        <f>VLOOKUP(A2596,Lists!B:C,2,FALSE)</f>
        <v>#N/A</v>
      </c>
      <c r="C2596" s="284" t="e">
        <f>VLOOKUP(A2596,Lists!B:D,3,FALSE)</f>
        <v>#N/A</v>
      </c>
      <c r="D2596" s="285" t="s">
        <v>692</v>
      </c>
      <c r="E2596" s="285" t="s">
        <v>446</v>
      </c>
      <c r="F2596" s="285"/>
      <c r="G2596" s="285" t="s">
        <v>731</v>
      </c>
      <c r="H2596" s="278">
        <f t="shared" si="80"/>
        <v>2</v>
      </c>
      <c r="I2596" s="251"/>
      <c r="J2596" s="285" t="s">
        <v>1722</v>
      </c>
      <c r="K2596" s="278" t="e">
        <f t="shared" si="81"/>
        <v>#N/A</v>
      </c>
      <c r="L2596" s="286">
        <v>43511</v>
      </c>
      <c r="M2596" s="286" t="s">
        <v>3248</v>
      </c>
    </row>
    <row r="2597" spans="1:13" s="269" customFormat="1" ht="15.5" hidden="1" thickTop="1" thickBot="1" x14ac:dyDescent="0.4">
      <c r="A2597" s="287" t="s">
        <v>2971</v>
      </c>
      <c r="B2597" s="288" t="e">
        <f>VLOOKUP(A2597,Lists!B:C,2,FALSE)</f>
        <v>#N/A</v>
      </c>
      <c r="C2597" s="288" t="e">
        <f>VLOOKUP(A2597,Lists!B:D,3,FALSE)</f>
        <v>#N/A</v>
      </c>
      <c r="D2597" s="289" t="s">
        <v>522</v>
      </c>
      <c r="E2597" s="289">
        <v>4119406</v>
      </c>
      <c r="F2597" s="289" t="s">
        <v>2506</v>
      </c>
      <c r="G2597" s="289" t="s">
        <v>731</v>
      </c>
      <c r="H2597" s="278">
        <f t="shared" si="80"/>
        <v>2</v>
      </c>
      <c r="I2597" s="252" t="s">
        <v>2507</v>
      </c>
      <c r="J2597" s="289" t="s">
        <v>2508</v>
      </c>
      <c r="K2597" s="278" t="e">
        <f t="shared" si="81"/>
        <v>#N/A</v>
      </c>
      <c r="L2597" s="290">
        <v>43511</v>
      </c>
      <c r="M2597" s="290" t="s">
        <v>3248</v>
      </c>
    </row>
    <row r="2598" spans="1:13" s="269" customFormat="1" ht="15.5" hidden="1" thickTop="1" thickBot="1" x14ac:dyDescent="0.4">
      <c r="A2598" s="283" t="s">
        <v>2971</v>
      </c>
      <c r="B2598" s="284" t="e">
        <f>VLOOKUP(A2598,Lists!B:C,2,FALSE)</f>
        <v>#N/A</v>
      </c>
      <c r="C2598" s="284" t="e">
        <f>VLOOKUP(A2598,Lists!B:D,3,FALSE)</f>
        <v>#N/A</v>
      </c>
      <c r="D2598" s="285" t="s">
        <v>660</v>
      </c>
      <c r="E2598" s="285">
        <v>1054234</v>
      </c>
      <c r="F2598" s="285" t="s">
        <v>2506</v>
      </c>
      <c r="G2598" s="285" t="s">
        <v>731</v>
      </c>
      <c r="H2598" s="278">
        <f t="shared" si="80"/>
        <v>2</v>
      </c>
      <c r="I2598" s="251" t="s">
        <v>2507</v>
      </c>
      <c r="J2598" s="285" t="s">
        <v>2509</v>
      </c>
      <c r="K2598" s="278" t="e">
        <f t="shared" si="81"/>
        <v>#N/A</v>
      </c>
      <c r="L2598" s="286">
        <v>43511</v>
      </c>
      <c r="M2598" s="286" t="s">
        <v>3248</v>
      </c>
    </row>
    <row r="2599" spans="1:13" s="269" customFormat="1" ht="15.5" hidden="1" thickTop="1" thickBot="1" x14ac:dyDescent="0.4">
      <c r="A2599" s="287" t="s">
        <v>2971</v>
      </c>
      <c r="B2599" s="288" t="e">
        <f>VLOOKUP(A2599,Lists!B:C,2,FALSE)</f>
        <v>#N/A</v>
      </c>
      <c r="C2599" s="288" t="e">
        <f>VLOOKUP(A2599,Lists!B:D,3,FALSE)</f>
        <v>#N/A</v>
      </c>
      <c r="D2599" s="289" t="s">
        <v>737</v>
      </c>
      <c r="E2599" s="289">
        <v>4119406</v>
      </c>
      <c r="F2599" s="289" t="s">
        <v>2506</v>
      </c>
      <c r="G2599" s="289" t="s">
        <v>731</v>
      </c>
      <c r="H2599" s="278">
        <f t="shared" si="80"/>
        <v>2</v>
      </c>
      <c r="I2599" s="252" t="s">
        <v>2507</v>
      </c>
      <c r="J2599" s="289" t="s">
        <v>2508</v>
      </c>
      <c r="K2599" s="278" t="e">
        <f t="shared" si="81"/>
        <v>#N/A</v>
      </c>
      <c r="L2599" s="290">
        <v>43511</v>
      </c>
      <c r="M2599" s="290" t="s">
        <v>3248</v>
      </c>
    </row>
    <row r="2600" spans="1:13" s="269" customFormat="1" ht="15.5" hidden="1" thickTop="1" thickBot="1" x14ac:dyDescent="0.4">
      <c r="A2600" s="283" t="s">
        <v>2971</v>
      </c>
      <c r="B2600" s="284" t="e">
        <f>VLOOKUP(A2600,Lists!B:C,2,FALSE)</f>
        <v>#N/A</v>
      </c>
      <c r="C2600" s="284" t="e">
        <f>VLOOKUP(A2600,Lists!B:D,3,FALSE)</f>
        <v>#N/A</v>
      </c>
      <c r="D2600" s="285" t="s">
        <v>533</v>
      </c>
      <c r="E2600" s="285">
        <v>4119406</v>
      </c>
      <c r="F2600" s="285" t="s">
        <v>2506</v>
      </c>
      <c r="G2600" s="285" t="s">
        <v>731</v>
      </c>
      <c r="H2600" s="278">
        <f t="shared" si="80"/>
        <v>2</v>
      </c>
      <c r="I2600" s="251" t="s">
        <v>2507</v>
      </c>
      <c r="J2600" s="285" t="s">
        <v>2508</v>
      </c>
      <c r="K2600" s="278" t="e">
        <f t="shared" si="81"/>
        <v>#N/A</v>
      </c>
      <c r="L2600" s="286">
        <v>43511</v>
      </c>
      <c r="M2600" s="286" t="s">
        <v>3248</v>
      </c>
    </row>
    <row r="2601" spans="1:13" s="269" customFormat="1" ht="15.5" thickTop="1" thickBot="1" x14ac:dyDescent="0.4">
      <c r="A2601" s="287" t="s">
        <v>2971</v>
      </c>
      <c r="B2601" s="288" t="e">
        <f>VLOOKUP(A2601,Lists!B:C,2,FALSE)</f>
        <v>#N/A</v>
      </c>
      <c r="C2601" s="288" t="e">
        <f>VLOOKUP(A2601,Lists!B:D,3,FALSE)</f>
        <v>#N/A</v>
      </c>
      <c r="D2601" s="289" t="s">
        <v>666</v>
      </c>
      <c r="E2601" s="289">
        <v>58286</v>
      </c>
      <c r="F2601" s="289" t="s">
        <v>1115</v>
      </c>
      <c r="G2601" s="289" t="s">
        <v>731</v>
      </c>
      <c r="H2601" s="278">
        <f t="shared" si="80"/>
        <v>2</v>
      </c>
      <c r="I2601" s="252" t="s">
        <v>2008</v>
      </c>
      <c r="J2601" s="289" t="s">
        <v>2510</v>
      </c>
      <c r="K2601" s="278" t="e">
        <f t="shared" si="81"/>
        <v>#N/A</v>
      </c>
      <c r="L2601" s="290">
        <v>43511</v>
      </c>
      <c r="M2601" s="290" t="s">
        <v>3248</v>
      </c>
    </row>
    <row r="2602" spans="1:13" s="269" customFormat="1" ht="15.5" hidden="1" thickTop="1" thickBot="1" x14ac:dyDescent="0.4">
      <c r="A2602" s="283" t="s">
        <v>2971</v>
      </c>
      <c r="B2602" s="284" t="e">
        <f>VLOOKUP(A2602,Lists!B:C,2,FALSE)</f>
        <v>#N/A</v>
      </c>
      <c r="C2602" s="284" t="e">
        <f>VLOOKUP(A2602,Lists!B:D,3,FALSE)</f>
        <v>#N/A</v>
      </c>
      <c r="D2602" s="285" t="s">
        <v>5027</v>
      </c>
      <c r="E2602" s="285" t="s">
        <v>446</v>
      </c>
      <c r="F2602" s="285"/>
      <c r="G2602" s="285" t="s">
        <v>731</v>
      </c>
      <c r="H2602" s="278">
        <f t="shared" si="80"/>
        <v>2</v>
      </c>
      <c r="I2602" s="251"/>
      <c r="J2602" s="285"/>
      <c r="K2602" s="278" t="e">
        <f t="shared" si="81"/>
        <v>#N/A</v>
      </c>
      <c r="L2602" s="286">
        <v>43511</v>
      </c>
      <c r="M2602" s="286" t="s">
        <v>3248</v>
      </c>
    </row>
    <row r="2603" spans="1:13" s="269" customFormat="1" ht="15.5" hidden="1" thickTop="1" thickBot="1" x14ac:dyDescent="0.4">
      <c r="A2603" s="287" t="s">
        <v>2971</v>
      </c>
      <c r="B2603" s="288" t="e">
        <f>VLOOKUP(A2603,Lists!B:C,2,FALSE)</f>
        <v>#N/A</v>
      </c>
      <c r="C2603" s="288" t="e">
        <f>VLOOKUP(A2603,Lists!B:D,3,FALSE)</f>
        <v>#N/A</v>
      </c>
      <c r="D2603" s="289" t="s">
        <v>5028</v>
      </c>
      <c r="E2603" s="289" t="s">
        <v>446</v>
      </c>
      <c r="F2603" s="289"/>
      <c r="G2603" s="289" t="s">
        <v>731</v>
      </c>
      <c r="H2603" s="278">
        <f t="shared" si="80"/>
        <v>2</v>
      </c>
      <c r="I2603" s="252"/>
      <c r="J2603" s="289"/>
      <c r="K2603" s="278" t="e">
        <f t="shared" si="81"/>
        <v>#N/A</v>
      </c>
      <c r="L2603" s="290">
        <v>43511</v>
      </c>
      <c r="M2603" s="290" t="s">
        <v>3248</v>
      </c>
    </row>
    <row r="2604" spans="1:13" s="269" customFormat="1" ht="15.5" hidden="1" thickTop="1" thickBot="1" x14ac:dyDescent="0.4">
      <c r="A2604" s="283" t="s">
        <v>2971</v>
      </c>
      <c r="B2604" s="284" t="e">
        <f>VLOOKUP(A2604,Lists!B:C,2,FALSE)</f>
        <v>#N/A</v>
      </c>
      <c r="C2604" s="284" t="e">
        <f>VLOOKUP(A2604,Lists!B:D,3,FALSE)</f>
        <v>#N/A</v>
      </c>
      <c r="D2604" s="285" t="s">
        <v>5029</v>
      </c>
      <c r="E2604" s="285" t="s">
        <v>446</v>
      </c>
      <c r="F2604" s="285"/>
      <c r="G2604" s="285" t="s">
        <v>731</v>
      </c>
      <c r="H2604" s="278">
        <f t="shared" si="80"/>
        <v>2</v>
      </c>
      <c r="I2604" s="251"/>
      <c r="J2604" s="285"/>
      <c r="K2604" s="278" t="e">
        <f t="shared" si="81"/>
        <v>#N/A</v>
      </c>
      <c r="L2604" s="286">
        <v>43511</v>
      </c>
      <c r="M2604" s="286" t="s">
        <v>3248</v>
      </c>
    </row>
    <row r="2605" spans="1:13" s="269" customFormat="1" ht="15.5" hidden="1" thickTop="1" thickBot="1" x14ac:dyDescent="0.4">
      <c r="A2605" s="287" t="s">
        <v>2971</v>
      </c>
      <c r="B2605" s="288" t="e">
        <f>VLOOKUP(A2605,Lists!B:C,2,FALSE)</f>
        <v>#N/A</v>
      </c>
      <c r="C2605" s="288" t="e">
        <f>VLOOKUP(A2605,Lists!B:D,3,FALSE)</f>
        <v>#N/A</v>
      </c>
      <c r="D2605" s="289" t="s">
        <v>5108</v>
      </c>
      <c r="E2605" s="289" t="s">
        <v>446</v>
      </c>
      <c r="F2605" s="289"/>
      <c r="G2605" s="289" t="s">
        <v>731</v>
      </c>
      <c r="H2605" s="278">
        <f t="shared" si="80"/>
        <v>2</v>
      </c>
      <c r="I2605" s="252"/>
      <c r="J2605" s="289"/>
      <c r="K2605" s="278" t="e">
        <f t="shared" si="81"/>
        <v>#N/A</v>
      </c>
      <c r="L2605" s="290">
        <v>43511</v>
      </c>
      <c r="M2605" s="290" t="s">
        <v>3248</v>
      </c>
    </row>
    <row r="2606" spans="1:13" s="269" customFormat="1" ht="15.5" hidden="1" thickTop="1" thickBot="1" x14ac:dyDescent="0.4">
      <c r="A2606" s="283" t="s">
        <v>2971</v>
      </c>
      <c r="B2606" s="284" t="e">
        <f>VLOOKUP(A2606,Lists!B:C,2,FALSE)</f>
        <v>#N/A</v>
      </c>
      <c r="C2606" s="284" t="e">
        <f>VLOOKUP(A2606,Lists!B:D,3,FALSE)</f>
        <v>#N/A</v>
      </c>
      <c r="D2606" s="285" t="s">
        <v>5109</v>
      </c>
      <c r="E2606" s="285" t="s">
        <v>446</v>
      </c>
      <c r="F2606" s="285"/>
      <c r="G2606" s="285" t="s">
        <v>446</v>
      </c>
      <c r="H2606" s="278" t="str">
        <f t="shared" si="80"/>
        <v>x</v>
      </c>
      <c r="I2606" s="251"/>
      <c r="J2606" s="285"/>
      <c r="K2606" s="278" t="e">
        <f t="shared" si="81"/>
        <v>#N/A</v>
      </c>
      <c r="L2606" s="286">
        <v>43511</v>
      </c>
      <c r="M2606" s="286" t="s">
        <v>3248</v>
      </c>
    </row>
    <row r="2607" spans="1:13" s="269" customFormat="1" ht="15.5" hidden="1" thickTop="1" thickBot="1" x14ac:dyDescent="0.4">
      <c r="A2607" s="287" t="s">
        <v>2971</v>
      </c>
      <c r="B2607" s="288" t="e">
        <f>VLOOKUP(A2607,Lists!B:C,2,FALSE)</f>
        <v>#N/A</v>
      </c>
      <c r="C2607" s="288" t="e">
        <f>VLOOKUP(A2607,Lists!B:D,3,FALSE)</f>
        <v>#N/A</v>
      </c>
      <c r="D2607" s="289" t="s">
        <v>742</v>
      </c>
      <c r="E2607" s="289" t="s">
        <v>446</v>
      </c>
      <c r="F2607" s="289"/>
      <c r="G2607" s="289" t="s">
        <v>731</v>
      </c>
      <c r="H2607" s="278">
        <f t="shared" si="80"/>
        <v>2</v>
      </c>
      <c r="I2607" s="252"/>
      <c r="J2607" s="289"/>
      <c r="K2607" s="278" t="e">
        <f t="shared" si="81"/>
        <v>#N/A</v>
      </c>
      <c r="L2607" s="290">
        <v>43511</v>
      </c>
      <c r="M2607" s="290" t="s">
        <v>3248</v>
      </c>
    </row>
    <row r="2608" spans="1:13" s="269" customFormat="1" ht="15.5" hidden="1" thickTop="1" thickBot="1" x14ac:dyDescent="0.4">
      <c r="A2608" s="283" t="s">
        <v>2971</v>
      </c>
      <c r="B2608" s="284" t="e">
        <f>VLOOKUP(A2608,Lists!B:C,2,FALSE)</f>
        <v>#N/A</v>
      </c>
      <c r="C2608" s="284" t="e">
        <f>VLOOKUP(A2608,Lists!B:D,3,FALSE)</f>
        <v>#N/A</v>
      </c>
      <c r="D2608" s="285" t="s">
        <v>752</v>
      </c>
      <c r="E2608" s="285">
        <v>1226247</v>
      </c>
      <c r="F2608" s="285" t="s">
        <v>2511</v>
      </c>
      <c r="G2608" s="285" t="s">
        <v>731</v>
      </c>
      <c r="H2608" s="278">
        <f t="shared" si="80"/>
        <v>2</v>
      </c>
      <c r="I2608" s="251" t="s">
        <v>903</v>
      </c>
      <c r="J2608" s="285" t="s">
        <v>2512</v>
      </c>
      <c r="K2608" s="278" t="e">
        <f t="shared" si="81"/>
        <v>#N/A</v>
      </c>
      <c r="L2608" s="286">
        <v>43511</v>
      </c>
      <c r="M2608" s="286" t="s">
        <v>3248</v>
      </c>
    </row>
    <row r="2609" spans="1:13" s="269" customFormat="1" ht="15.5" hidden="1" thickTop="1" thickBot="1" x14ac:dyDescent="0.4">
      <c r="A2609" s="287" t="s">
        <v>2971</v>
      </c>
      <c r="B2609" s="288" t="e">
        <f>VLOOKUP(A2609,Lists!B:C,2,FALSE)</f>
        <v>#N/A</v>
      </c>
      <c r="C2609" s="288" t="e">
        <f>VLOOKUP(A2609,Lists!B:D,3,FALSE)</f>
        <v>#N/A</v>
      </c>
      <c r="D2609" s="289" t="s">
        <v>5110</v>
      </c>
      <c r="E2609" s="289">
        <v>0</v>
      </c>
      <c r="F2609" s="289" t="s">
        <v>2511</v>
      </c>
      <c r="G2609" s="289" t="s">
        <v>731</v>
      </c>
      <c r="H2609" s="278">
        <f t="shared" si="80"/>
        <v>2</v>
      </c>
      <c r="I2609" s="252" t="s">
        <v>903</v>
      </c>
      <c r="J2609" s="289" t="s">
        <v>1293</v>
      </c>
      <c r="K2609" s="278" t="e">
        <f t="shared" si="81"/>
        <v>#N/A</v>
      </c>
      <c r="L2609" s="290">
        <v>43511</v>
      </c>
      <c r="M2609" s="290" t="s">
        <v>3248</v>
      </c>
    </row>
    <row r="2610" spans="1:13" s="269" customFormat="1" ht="15.5" hidden="1" thickTop="1" thickBot="1" x14ac:dyDescent="0.4">
      <c r="A2610" s="283" t="s">
        <v>2971</v>
      </c>
      <c r="B2610" s="284" t="e">
        <f>VLOOKUP(A2610,Lists!B:C,2,FALSE)</f>
        <v>#N/A</v>
      </c>
      <c r="C2610" s="284" t="e">
        <f>VLOOKUP(A2610,Lists!B:D,3,FALSE)</f>
        <v>#N/A</v>
      </c>
      <c r="D2610" s="285" t="s">
        <v>5111</v>
      </c>
      <c r="E2610" s="285">
        <v>943534</v>
      </c>
      <c r="F2610" s="285" t="s">
        <v>2511</v>
      </c>
      <c r="G2610" s="285" t="s">
        <v>731</v>
      </c>
      <c r="H2610" s="278">
        <f t="shared" si="80"/>
        <v>2</v>
      </c>
      <c r="I2610" s="251" t="s">
        <v>903</v>
      </c>
      <c r="J2610" s="285" t="s">
        <v>2513</v>
      </c>
      <c r="K2610" s="278" t="e">
        <f t="shared" si="81"/>
        <v>#N/A</v>
      </c>
      <c r="L2610" s="286">
        <v>43511</v>
      </c>
      <c r="M2610" s="286" t="s">
        <v>3248</v>
      </c>
    </row>
    <row r="2611" spans="1:13" s="269" customFormat="1" ht="15.5" hidden="1" thickTop="1" thickBot="1" x14ac:dyDescent="0.4">
      <c r="A2611" s="287" t="s">
        <v>2971</v>
      </c>
      <c r="B2611" s="288" t="e">
        <f>VLOOKUP(A2611,Lists!B:C,2,FALSE)</f>
        <v>#N/A</v>
      </c>
      <c r="C2611" s="288" t="e">
        <f>VLOOKUP(A2611,Lists!B:D,3,FALSE)</f>
        <v>#N/A</v>
      </c>
      <c r="D2611" s="289" t="s">
        <v>5112</v>
      </c>
      <c r="E2611" s="289">
        <v>279628</v>
      </c>
      <c r="F2611" s="289" t="s">
        <v>2511</v>
      </c>
      <c r="G2611" s="289" t="s">
        <v>731</v>
      </c>
      <c r="H2611" s="278">
        <f t="shared" si="80"/>
        <v>2</v>
      </c>
      <c r="I2611" s="252" t="s">
        <v>903</v>
      </c>
      <c r="J2611" s="289" t="s">
        <v>2514</v>
      </c>
      <c r="K2611" s="278" t="e">
        <f t="shared" si="81"/>
        <v>#N/A</v>
      </c>
      <c r="L2611" s="290">
        <v>43511</v>
      </c>
      <c r="M2611" s="290" t="s">
        <v>3248</v>
      </c>
    </row>
    <row r="2612" spans="1:13" s="269" customFormat="1" ht="15.5" hidden="1" thickTop="1" thickBot="1" x14ac:dyDescent="0.4">
      <c r="A2612" s="283" t="s">
        <v>2971</v>
      </c>
      <c r="B2612" s="284" t="e">
        <f>VLOOKUP(A2612,Lists!B:C,2,FALSE)</f>
        <v>#N/A</v>
      </c>
      <c r="C2612" s="284" t="e">
        <f>VLOOKUP(A2612,Lists!B:D,3,FALSE)</f>
        <v>#N/A</v>
      </c>
      <c r="D2612" s="285" t="s">
        <v>5113</v>
      </c>
      <c r="E2612" s="285">
        <v>3085</v>
      </c>
      <c r="F2612" s="285" t="s">
        <v>2511</v>
      </c>
      <c r="G2612" s="285" t="s">
        <v>731</v>
      </c>
      <c r="H2612" s="278">
        <f t="shared" si="80"/>
        <v>2</v>
      </c>
      <c r="I2612" s="251" t="s">
        <v>903</v>
      </c>
      <c r="J2612" s="285" t="s">
        <v>2515</v>
      </c>
      <c r="K2612" s="278" t="e">
        <f t="shared" si="81"/>
        <v>#N/A</v>
      </c>
      <c r="L2612" s="286">
        <v>43511</v>
      </c>
      <c r="M2612" s="286" t="s">
        <v>3248</v>
      </c>
    </row>
    <row r="2613" spans="1:13" s="269" customFormat="1" ht="15.5" hidden="1" thickTop="1" thickBot="1" x14ac:dyDescent="0.4">
      <c r="A2613" s="287" t="s">
        <v>2971</v>
      </c>
      <c r="B2613" s="288" t="e">
        <f>VLOOKUP(A2613,Lists!B:C,2,FALSE)</f>
        <v>#N/A</v>
      </c>
      <c r="C2613" s="288" t="e">
        <f>VLOOKUP(A2613,Lists!B:D,3,FALSE)</f>
        <v>#N/A</v>
      </c>
      <c r="D2613" s="289" t="s">
        <v>5114</v>
      </c>
      <c r="E2613" s="289">
        <v>0</v>
      </c>
      <c r="F2613" s="289" t="s">
        <v>2511</v>
      </c>
      <c r="G2613" s="289" t="s">
        <v>731</v>
      </c>
      <c r="H2613" s="278">
        <f t="shared" si="80"/>
        <v>2</v>
      </c>
      <c r="I2613" s="252" t="s">
        <v>903</v>
      </c>
      <c r="J2613" s="289" t="s">
        <v>2515</v>
      </c>
      <c r="K2613" s="278" t="e">
        <f t="shared" si="81"/>
        <v>#N/A</v>
      </c>
      <c r="L2613" s="290">
        <v>43511</v>
      </c>
      <c r="M2613" s="290" t="s">
        <v>3248</v>
      </c>
    </row>
    <row r="2614" spans="1:13" s="269" customFormat="1" ht="15.5" hidden="1" thickTop="1" thickBot="1" x14ac:dyDescent="0.4">
      <c r="A2614" s="283" t="s">
        <v>2971</v>
      </c>
      <c r="B2614" s="284" t="e">
        <f>VLOOKUP(A2614,Lists!B:C,2,FALSE)</f>
        <v>#N/A</v>
      </c>
      <c r="C2614" s="284" t="e">
        <f>VLOOKUP(A2614,Lists!B:D,3,FALSE)</f>
        <v>#N/A</v>
      </c>
      <c r="D2614" s="285" t="s">
        <v>5115</v>
      </c>
      <c r="E2614" s="285" t="s">
        <v>446</v>
      </c>
      <c r="F2614" s="285"/>
      <c r="G2614" s="285" t="s">
        <v>731</v>
      </c>
      <c r="H2614" s="278">
        <f t="shared" si="80"/>
        <v>2</v>
      </c>
      <c r="I2614" s="251"/>
      <c r="J2614" s="285"/>
      <c r="K2614" s="278" t="e">
        <f t="shared" si="81"/>
        <v>#N/A</v>
      </c>
      <c r="L2614" s="286">
        <v>43511</v>
      </c>
      <c r="M2614" s="286" t="s">
        <v>3248</v>
      </c>
    </row>
    <row r="2615" spans="1:13" s="269" customFormat="1" ht="15.5" hidden="1" thickTop="1" thickBot="1" x14ac:dyDescent="0.4">
      <c r="A2615" s="287" t="s">
        <v>2971</v>
      </c>
      <c r="B2615" s="288" t="e">
        <f>VLOOKUP(A2615,Lists!B:C,2,FALSE)</f>
        <v>#N/A</v>
      </c>
      <c r="C2615" s="288" t="e">
        <f>VLOOKUP(A2615,Lists!B:D,3,FALSE)</f>
        <v>#N/A</v>
      </c>
      <c r="D2615" s="289" t="s">
        <v>688</v>
      </c>
      <c r="E2615" s="289">
        <v>3</v>
      </c>
      <c r="F2615" s="289" t="s">
        <v>2517</v>
      </c>
      <c r="G2615" s="289" t="s">
        <v>731</v>
      </c>
      <c r="H2615" s="278">
        <f t="shared" si="80"/>
        <v>2</v>
      </c>
      <c r="I2615" s="252"/>
      <c r="J2615" s="289" t="s">
        <v>2516</v>
      </c>
      <c r="K2615" s="278" t="e">
        <f t="shared" si="81"/>
        <v>#N/A</v>
      </c>
      <c r="L2615" s="290">
        <v>43511</v>
      </c>
      <c r="M2615" s="290" t="s">
        <v>3248</v>
      </c>
    </row>
    <row r="2616" spans="1:13" s="269" customFormat="1" ht="15.5" hidden="1" thickTop="1" thickBot="1" x14ac:dyDescent="0.4">
      <c r="A2616" s="283" t="s">
        <v>2971</v>
      </c>
      <c r="B2616" s="284" t="e">
        <f>VLOOKUP(A2616,Lists!B:C,2,FALSE)</f>
        <v>#N/A</v>
      </c>
      <c r="C2616" s="284" t="e">
        <f>VLOOKUP(A2616,Lists!B:D,3,FALSE)</f>
        <v>#N/A</v>
      </c>
      <c r="D2616" s="285" t="s">
        <v>691</v>
      </c>
      <c r="E2616" s="285" t="s">
        <v>446</v>
      </c>
      <c r="F2616" s="285"/>
      <c r="G2616" s="285" t="s">
        <v>731</v>
      </c>
      <c r="H2616" s="278">
        <f t="shared" si="80"/>
        <v>2</v>
      </c>
      <c r="I2616" s="251"/>
      <c r="J2616" s="285"/>
      <c r="K2616" s="278" t="e">
        <f t="shared" si="81"/>
        <v>#N/A</v>
      </c>
      <c r="L2616" s="286">
        <v>43511</v>
      </c>
      <c r="M2616" s="286" t="s">
        <v>3248</v>
      </c>
    </row>
    <row r="2617" spans="1:13" s="269" customFormat="1" ht="15.5" hidden="1" thickTop="1" thickBot="1" x14ac:dyDescent="0.4">
      <c r="A2617" s="287" t="s">
        <v>2971</v>
      </c>
      <c r="B2617" s="288" t="e">
        <f>VLOOKUP(A2617,Lists!B:C,2,FALSE)</f>
        <v>#N/A</v>
      </c>
      <c r="C2617" s="288" t="e">
        <f>VLOOKUP(A2617,Lists!B:D,3,FALSE)</f>
        <v>#N/A</v>
      </c>
      <c r="D2617" s="289" t="s">
        <v>692</v>
      </c>
      <c r="E2617" s="289" t="s">
        <v>446</v>
      </c>
      <c r="F2617" s="289"/>
      <c r="G2617" s="289" t="s">
        <v>731</v>
      </c>
      <c r="H2617" s="278">
        <f t="shared" si="80"/>
        <v>2</v>
      </c>
      <c r="I2617" s="252"/>
      <c r="J2617" s="289"/>
      <c r="K2617" s="278" t="e">
        <f t="shared" si="81"/>
        <v>#N/A</v>
      </c>
      <c r="L2617" s="290">
        <v>43511</v>
      </c>
      <c r="M2617" s="290" t="s">
        <v>3248</v>
      </c>
    </row>
    <row r="2618" spans="1:13" s="269" customFormat="1" ht="15.5" hidden="1" thickTop="1" thickBot="1" x14ac:dyDescent="0.4">
      <c r="A2618" s="283" t="s">
        <v>2971</v>
      </c>
      <c r="B2618" s="284" t="e">
        <f>VLOOKUP(A2618,Lists!B:C,2,FALSE)</f>
        <v>#N/A</v>
      </c>
      <c r="C2618" s="284" t="e">
        <f>VLOOKUP(A2618,Lists!B:D,3,FALSE)</f>
        <v>#N/A</v>
      </c>
      <c r="D2618" s="285" t="s">
        <v>643</v>
      </c>
      <c r="E2618" s="285">
        <v>1</v>
      </c>
      <c r="F2618" s="285" t="s">
        <v>2517</v>
      </c>
      <c r="G2618" s="285" t="s">
        <v>731</v>
      </c>
      <c r="H2618" s="278">
        <f t="shared" si="80"/>
        <v>2</v>
      </c>
      <c r="I2618" s="251"/>
      <c r="J2618" s="285"/>
      <c r="K2618" s="278" t="e">
        <f t="shared" si="81"/>
        <v>#N/A</v>
      </c>
      <c r="L2618" s="286">
        <v>43511</v>
      </c>
      <c r="M2618" s="286" t="s">
        <v>3248</v>
      </c>
    </row>
    <row r="2619" spans="1:13" s="269" customFormat="1" ht="15.5" hidden="1" thickTop="1" thickBot="1" x14ac:dyDescent="0.4">
      <c r="A2619" s="287" t="s">
        <v>2971</v>
      </c>
      <c r="B2619" s="288" t="e">
        <f>VLOOKUP(A2619,Lists!B:C,2,FALSE)</f>
        <v>#N/A</v>
      </c>
      <c r="C2619" s="288" t="e">
        <f>VLOOKUP(A2619,Lists!B:D,3,FALSE)</f>
        <v>#N/A</v>
      </c>
      <c r="D2619" s="289" t="s">
        <v>649</v>
      </c>
      <c r="E2619" s="289">
        <v>0</v>
      </c>
      <c r="F2619" s="289" t="s">
        <v>2517</v>
      </c>
      <c r="G2619" s="289" t="s">
        <v>731</v>
      </c>
      <c r="H2619" s="278">
        <f t="shared" si="80"/>
        <v>2</v>
      </c>
      <c r="I2619" s="252"/>
      <c r="J2619" s="289"/>
      <c r="K2619" s="278" t="e">
        <f t="shared" si="81"/>
        <v>#N/A</v>
      </c>
      <c r="L2619" s="290">
        <v>43511</v>
      </c>
      <c r="M2619" s="290" t="s">
        <v>3248</v>
      </c>
    </row>
    <row r="2620" spans="1:13" s="269" customFormat="1" ht="15.5" hidden="1" thickTop="1" thickBot="1" x14ac:dyDescent="0.4">
      <c r="A2620" s="283" t="s">
        <v>2971</v>
      </c>
      <c r="B2620" s="284" t="e">
        <f>VLOOKUP(A2620,Lists!B:C,2,FALSE)</f>
        <v>#N/A</v>
      </c>
      <c r="C2620" s="284" t="e">
        <f>VLOOKUP(A2620,Lists!B:D,3,FALSE)</f>
        <v>#N/A</v>
      </c>
      <c r="D2620" s="285" t="s">
        <v>644</v>
      </c>
      <c r="E2620" s="285">
        <v>0</v>
      </c>
      <c r="F2620" s="285" t="s">
        <v>2517</v>
      </c>
      <c r="G2620" s="285" t="s">
        <v>731</v>
      </c>
      <c r="H2620" s="278">
        <f t="shared" si="80"/>
        <v>2</v>
      </c>
      <c r="I2620" s="251"/>
      <c r="J2620" s="285"/>
      <c r="K2620" s="278" t="e">
        <f t="shared" si="81"/>
        <v>#N/A</v>
      </c>
      <c r="L2620" s="286">
        <v>43511</v>
      </c>
      <c r="M2620" s="286" t="s">
        <v>3248</v>
      </c>
    </row>
    <row r="2621" spans="1:13" s="269" customFormat="1" ht="15.5" hidden="1" thickTop="1" thickBot="1" x14ac:dyDescent="0.4">
      <c r="A2621" s="287" t="s">
        <v>2971</v>
      </c>
      <c r="B2621" s="288" t="e">
        <f>VLOOKUP(A2621,Lists!B:C,2,FALSE)</f>
        <v>#N/A</v>
      </c>
      <c r="C2621" s="288" t="e">
        <f>VLOOKUP(A2621,Lists!B:D,3,FALSE)</f>
        <v>#N/A</v>
      </c>
      <c r="D2621" s="289" t="s">
        <v>645</v>
      </c>
      <c r="E2621" s="289">
        <v>1</v>
      </c>
      <c r="F2621" s="289" t="s">
        <v>2517</v>
      </c>
      <c r="G2621" s="289" t="s">
        <v>731</v>
      </c>
      <c r="H2621" s="278">
        <f t="shared" si="80"/>
        <v>2</v>
      </c>
      <c r="I2621" s="252"/>
      <c r="J2621" s="289"/>
      <c r="K2621" s="278" t="e">
        <f t="shared" si="81"/>
        <v>#N/A</v>
      </c>
      <c r="L2621" s="290">
        <v>43511</v>
      </c>
      <c r="M2621" s="290" t="s">
        <v>3248</v>
      </c>
    </row>
    <row r="2622" spans="1:13" s="269" customFormat="1" ht="15.5" hidden="1" thickTop="1" thickBot="1" x14ac:dyDescent="0.4">
      <c r="A2622" s="283" t="s">
        <v>2971</v>
      </c>
      <c r="B2622" s="284" t="e">
        <f>VLOOKUP(A2622,Lists!B:C,2,FALSE)</f>
        <v>#N/A</v>
      </c>
      <c r="C2622" s="284" t="e">
        <f>VLOOKUP(A2622,Lists!B:D,3,FALSE)</f>
        <v>#N/A</v>
      </c>
      <c r="D2622" s="285" t="s">
        <v>646</v>
      </c>
      <c r="E2622" s="285">
        <v>1</v>
      </c>
      <c r="F2622" s="285" t="s">
        <v>2517</v>
      </c>
      <c r="G2622" s="285" t="s">
        <v>731</v>
      </c>
      <c r="H2622" s="278">
        <f t="shared" si="80"/>
        <v>2</v>
      </c>
      <c r="I2622" s="251"/>
      <c r="J2622" s="285"/>
      <c r="K2622" s="278" t="e">
        <f t="shared" si="81"/>
        <v>#N/A</v>
      </c>
      <c r="L2622" s="286">
        <v>43511</v>
      </c>
      <c r="M2622" s="286" t="s">
        <v>3248</v>
      </c>
    </row>
    <row r="2623" spans="1:13" s="269" customFormat="1" ht="15.5" hidden="1" thickTop="1" thickBot="1" x14ac:dyDescent="0.4">
      <c r="A2623" s="287" t="s">
        <v>2971</v>
      </c>
      <c r="B2623" s="288" t="e">
        <f>VLOOKUP(A2623,Lists!B:C,2,FALSE)</f>
        <v>#N/A</v>
      </c>
      <c r="C2623" s="288" t="e">
        <f>VLOOKUP(A2623,Lists!B:D,3,FALSE)</f>
        <v>#N/A</v>
      </c>
      <c r="D2623" s="289" t="s">
        <v>647</v>
      </c>
      <c r="E2623" s="289">
        <v>1</v>
      </c>
      <c r="F2623" s="289" t="s">
        <v>2517</v>
      </c>
      <c r="G2623" s="289" t="s">
        <v>731</v>
      </c>
      <c r="H2623" s="278">
        <f t="shared" si="80"/>
        <v>2</v>
      </c>
      <c r="I2623" s="252"/>
      <c r="J2623" s="289"/>
      <c r="K2623" s="278" t="e">
        <f t="shared" si="81"/>
        <v>#N/A</v>
      </c>
      <c r="L2623" s="290">
        <v>43511</v>
      </c>
      <c r="M2623" s="290" t="s">
        <v>3248</v>
      </c>
    </row>
    <row r="2624" spans="1:13" s="269" customFormat="1" ht="15.5" hidden="1" thickTop="1" thickBot="1" x14ac:dyDescent="0.4">
      <c r="A2624" s="283" t="s">
        <v>2971</v>
      </c>
      <c r="B2624" s="284" t="e">
        <f>VLOOKUP(A2624,Lists!B:C,2,FALSE)</f>
        <v>#N/A</v>
      </c>
      <c r="C2624" s="284" t="e">
        <f>VLOOKUP(A2624,Lists!B:D,3,FALSE)</f>
        <v>#N/A</v>
      </c>
      <c r="D2624" s="285" t="s">
        <v>648</v>
      </c>
      <c r="E2624" s="285">
        <v>0</v>
      </c>
      <c r="F2624" s="285" t="s">
        <v>2517</v>
      </c>
      <c r="G2624" s="285" t="s">
        <v>731</v>
      </c>
      <c r="H2624" s="278">
        <f t="shared" si="80"/>
        <v>2</v>
      </c>
      <c r="I2624" s="251"/>
      <c r="J2624" s="285"/>
      <c r="K2624" s="278" t="e">
        <f t="shared" si="81"/>
        <v>#N/A</v>
      </c>
      <c r="L2624" s="286">
        <v>43511</v>
      </c>
      <c r="M2624" s="286" t="s">
        <v>3248</v>
      </c>
    </row>
    <row r="2625" spans="1:13" s="269" customFormat="1" ht="15.5" hidden="1" thickTop="1" thickBot="1" x14ac:dyDescent="0.4">
      <c r="A2625" s="287" t="s">
        <v>2971</v>
      </c>
      <c r="B2625" s="288" t="e">
        <f>VLOOKUP(A2625,Lists!B:C,2,FALSE)</f>
        <v>#N/A</v>
      </c>
      <c r="C2625" s="288" t="e">
        <f>VLOOKUP(A2625,Lists!B:D,3,FALSE)</f>
        <v>#N/A</v>
      </c>
      <c r="D2625" s="289" t="s">
        <v>650</v>
      </c>
      <c r="E2625" s="289">
        <v>0</v>
      </c>
      <c r="F2625" s="289" t="s">
        <v>2517</v>
      </c>
      <c r="G2625" s="289" t="s">
        <v>731</v>
      </c>
      <c r="H2625" s="278">
        <f t="shared" si="80"/>
        <v>2</v>
      </c>
      <c r="I2625" s="252"/>
      <c r="J2625" s="289"/>
      <c r="K2625" s="278" t="e">
        <f t="shared" si="81"/>
        <v>#N/A</v>
      </c>
      <c r="L2625" s="290">
        <v>43511</v>
      </c>
      <c r="M2625" s="290" t="s">
        <v>3248</v>
      </c>
    </row>
    <row r="2626" spans="1:13" s="269" customFormat="1" ht="15.5" hidden="1" thickTop="1" thickBot="1" x14ac:dyDescent="0.4">
      <c r="A2626" s="283" t="s">
        <v>2971</v>
      </c>
      <c r="B2626" s="284" t="e">
        <f>VLOOKUP(A2626,Lists!B:C,2,FALSE)</f>
        <v>#N/A</v>
      </c>
      <c r="C2626" s="284" t="e">
        <f>VLOOKUP(A2626,Lists!B:D,3,FALSE)</f>
        <v>#N/A</v>
      </c>
      <c r="D2626" s="285" t="s">
        <v>651</v>
      </c>
      <c r="E2626" s="285">
        <v>1</v>
      </c>
      <c r="F2626" s="285" t="s">
        <v>2517</v>
      </c>
      <c r="G2626" s="285" t="s">
        <v>731</v>
      </c>
      <c r="H2626" s="278">
        <f t="shared" ref="H2626:H2689" si="82">IF(G2626="x","x",IF(G2626="Low",3,IF(G2626="Medium",2,IF(G2626="High",1,FALSE))))</f>
        <v>2</v>
      </c>
      <c r="I2626" s="251"/>
      <c r="J2626" s="285"/>
      <c r="K2626" s="278" t="e">
        <f t="shared" ref="K2626:K2689" si="83">B2626&amp;""&amp;D2626</f>
        <v>#N/A</v>
      </c>
      <c r="L2626" s="286">
        <v>43511</v>
      </c>
      <c r="M2626" s="286" t="s">
        <v>3248</v>
      </c>
    </row>
    <row r="2627" spans="1:13" s="269" customFormat="1" ht="15.5" hidden="1" thickTop="1" thickBot="1" x14ac:dyDescent="0.4">
      <c r="A2627" s="287" t="s">
        <v>1250</v>
      </c>
      <c r="B2627" s="288" t="str">
        <f>VLOOKUP(A2627,Lists!B:C,2,FALSE)</f>
        <v>MRT003</v>
      </c>
      <c r="C2627" s="288" t="str">
        <f>VLOOKUP(A2627,Lists!B:D,3,FALSE)</f>
        <v>MRT</v>
      </c>
      <c r="D2627" s="289" t="s">
        <v>691</v>
      </c>
      <c r="E2627" s="289" t="s">
        <v>446</v>
      </c>
      <c r="F2627" s="289"/>
      <c r="G2627" s="289" t="s">
        <v>731</v>
      </c>
      <c r="H2627" s="278">
        <f t="shared" si="82"/>
        <v>2</v>
      </c>
      <c r="I2627" s="252"/>
      <c r="J2627" s="289"/>
      <c r="K2627" s="278" t="str">
        <f t="shared" si="83"/>
        <v>MRT003People facing limited access constraints</v>
      </c>
      <c r="L2627" s="290">
        <v>43511</v>
      </c>
      <c r="M2627" s="290" t="s">
        <v>3248</v>
      </c>
    </row>
    <row r="2628" spans="1:13" s="269" customFormat="1" ht="15.5" hidden="1" thickTop="1" thickBot="1" x14ac:dyDescent="0.4">
      <c r="A2628" s="283" t="s">
        <v>1250</v>
      </c>
      <c r="B2628" s="284" t="str">
        <f>VLOOKUP(A2628,Lists!B:C,2,FALSE)</f>
        <v>MRT003</v>
      </c>
      <c r="C2628" s="284" t="str">
        <f>VLOOKUP(A2628,Lists!B:D,3,FALSE)</f>
        <v>MRT</v>
      </c>
      <c r="D2628" s="285" t="s">
        <v>692</v>
      </c>
      <c r="E2628" s="285" t="s">
        <v>446</v>
      </c>
      <c r="F2628" s="285"/>
      <c r="G2628" s="285" t="s">
        <v>731</v>
      </c>
      <c r="H2628" s="278">
        <f t="shared" si="82"/>
        <v>2</v>
      </c>
      <c r="I2628" s="251"/>
      <c r="J2628" s="285"/>
      <c r="K2628" s="278" t="str">
        <f t="shared" si="83"/>
        <v>MRT003People facing restricted access constraints</v>
      </c>
      <c r="L2628" s="286">
        <v>43511</v>
      </c>
      <c r="M2628" s="286" t="s">
        <v>3248</v>
      </c>
    </row>
    <row r="2629" spans="1:13" s="269" customFormat="1" ht="15.5" hidden="1" thickTop="1" thickBot="1" x14ac:dyDescent="0.4">
      <c r="A2629" s="287" t="s">
        <v>1250</v>
      </c>
      <c r="B2629" s="288" t="str">
        <f>VLOOKUP(A2629,Lists!B:C,2,FALSE)</f>
        <v>MRT003</v>
      </c>
      <c r="C2629" s="288" t="str">
        <f>VLOOKUP(A2629,Lists!B:D,3,FALSE)</f>
        <v>MRT</v>
      </c>
      <c r="D2629" s="289" t="s">
        <v>643</v>
      </c>
      <c r="E2629" s="289">
        <v>1</v>
      </c>
      <c r="F2629" s="289" t="s">
        <v>2517</v>
      </c>
      <c r="G2629" s="289" t="s">
        <v>731</v>
      </c>
      <c r="H2629" s="278">
        <f t="shared" si="82"/>
        <v>2</v>
      </c>
      <c r="I2629" s="252"/>
      <c r="J2629" s="289"/>
      <c r="K2629" s="278" t="str">
        <f t="shared" si="83"/>
        <v>MRT003Impediments to entry into country (bureaucratic and administrative)</v>
      </c>
      <c r="L2629" s="290">
        <v>43511</v>
      </c>
      <c r="M2629" s="290" t="s">
        <v>3248</v>
      </c>
    </row>
    <row r="2630" spans="1:13" s="269" customFormat="1" ht="15.5" hidden="1" thickTop="1" thickBot="1" x14ac:dyDescent="0.4">
      <c r="A2630" s="283" t="s">
        <v>1250</v>
      </c>
      <c r="B2630" s="284" t="str">
        <f>VLOOKUP(A2630,Lists!B:C,2,FALSE)</f>
        <v>MRT003</v>
      </c>
      <c r="C2630" s="284" t="str">
        <f>VLOOKUP(A2630,Lists!B:D,3,FALSE)</f>
        <v>MRT</v>
      </c>
      <c r="D2630" s="285" t="s">
        <v>649</v>
      </c>
      <c r="E2630" s="285">
        <v>0</v>
      </c>
      <c r="F2630" s="285" t="s">
        <v>2517</v>
      </c>
      <c r="G2630" s="285" t="s">
        <v>731</v>
      </c>
      <c r="H2630" s="278">
        <f t="shared" si="82"/>
        <v>2</v>
      </c>
      <c r="I2630" s="251"/>
      <c r="J2630" s="285"/>
      <c r="K2630" s="278" t="str">
        <f t="shared" si="83"/>
        <v>MRT003Ongoing insecurity/hostilities affecting humanitarian assistance</v>
      </c>
      <c r="L2630" s="286">
        <v>43511</v>
      </c>
      <c r="M2630" s="286" t="s">
        <v>3248</v>
      </c>
    </row>
    <row r="2631" spans="1:13" s="269" customFormat="1" ht="15.5" hidden="1" thickTop="1" thickBot="1" x14ac:dyDescent="0.4">
      <c r="A2631" s="287" t="s">
        <v>1250</v>
      </c>
      <c r="B2631" s="288" t="str">
        <f>VLOOKUP(A2631,Lists!B:C,2,FALSE)</f>
        <v>MRT003</v>
      </c>
      <c r="C2631" s="288" t="str">
        <f>VLOOKUP(A2631,Lists!B:D,3,FALSE)</f>
        <v>MRT</v>
      </c>
      <c r="D2631" s="289" t="s">
        <v>644</v>
      </c>
      <c r="E2631" s="289">
        <v>0</v>
      </c>
      <c r="F2631" s="289" t="s">
        <v>2517</v>
      </c>
      <c r="G2631" s="289" t="s">
        <v>731</v>
      </c>
      <c r="H2631" s="278">
        <f t="shared" si="82"/>
        <v>2</v>
      </c>
      <c r="I2631" s="252"/>
      <c r="J2631" s="289"/>
      <c r="K2631" s="278" t="str">
        <f t="shared" si="83"/>
        <v>MRT003Restriction of movement (impediments to freedom of movement and/or administrative restrictions)</v>
      </c>
      <c r="L2631" s="290">
        <v>43511</v>
      </c>
      <c r="M2631" s="290" t="s">
        <v>3248</v>
      </c>
    </row>
    <row r="2632" spans="1:13" s="269" customFormat="1" ht="15.5" hidden="1" thickTop="1" thickBot="1" x14ac:dyDescent="0.4">
      <c r="A2632" s="283" t="s">
        <v>1250</v>
      </c>
      <c r="B2632" s="284" t="str">
        <f>VLOOKUP(A2632,Lists!B:C,2,FALSE)</f>
        <v>MRT003</v>
      </c>
      <c r="C2632" s="284" t="str">
        <f>VLOOKUP(A2632,Lists!B:D,3,FALSE)</f>
        <v>MRT</v>
      </c>
      <c r="D2632" s="285" t="s">
        <v>645</v>
      </c>
      <c r="E2632" s="285">
        <v>1</v>
      </c>
      <c r="F2632" s="285" t="s">
        <v>2517</v>
      </c>
      <c r="G2632" s="285" t="s">
        <v>731</v>
      </c>
      <c r="H2632" s="278">
        <f t="shared" si="82"/>
        <v>2</v>
      </c>
      <c r="I2632" s="251"/>
      <c r="J2632" s="285"/>
      <c r="K2632" s="278" t="str">
        <f t="shared" si="83"/>
        <v>MRT003Interference into implementation of humanitarian activities</v>
      </c>
      <c r="L2632" s="286">
        <v>43511</v>
      </c>
      <c r="M2632" s="286" t="s">
        <v>3248</v>
      </c>
    </row>
    <row r="2633" spans="1:13" s="269" customFormat="1" ht="15.5" hidden="1" thickTop="1" thickBot="1" x14ac:dyDescent="0.4">
      <c r="A2633" s="287" t="s">
        <v>1250</v>
      </c>
      <c r="B2633" s="288" t="str">
        <f>VLOOKUP(A2633,Lists!B:C,2,FALSE)</f>
        <v>MRT003</v>
      </c>
      <c r="C2633" s="288" t="str">
        <f>VLOOKUP(A2633,Lists!B:D,3,FALSE)</f>
        <v>MRT</v>
      </c>
      <c r="D2633" s="289" t="s">
        <v>646</v>
      </c>
      <c r="E2633" s="289">
        <v>1</v>
      </c>
      <c r="F2633" s="289" t="s">
        <v>2517</v>
      </c>
      <c r="G2633" s="289" t="s">
        <v>731</v>
      </c>
      <c r="H2633" s="278">
        <f t="shared" si="82"/>
        <v>2</v>
      </c>
      <c r="I2633" s="252"/>
      <c r="J2633" s="289"/>
      <c r="K2633" s="278" t="str">
        <f t="shared" si="83"/>
        <v>MRT003Violence against personnel, facilities and assets</v>
      </c>
      <c r="L2633" s="290">
        <v>43511</v>
      </c>
      <c r="M2633" s="290" t="s">
        <v>3248</v>
      </c>
    </row>
    <row r="2634" spans="1:13" s="269" customFormat="1" ht="15.5" hidden="1" thickTop="1" thickBot="1" x14ac:dyDescent="0.4">
      <c r="A2634" s="283" t="s">
        <v>1250</v>
      </c>
      <c r="B2634" s="284" t="str">
        <f>VLOOKUP(A2634,Lists!B:C,2,FALSE)</f>
        <v>MRT003</v>
      </c>
      <c r="C2634" s="284" t="str">
        <f>VLOOKUP(A2634,Lists!B:D,3,FALSE)</f>
        <v>MRT</v>
      </c>
      <c r="D2634" s="285" t="s">
        <v>647</v>
      </c>
      <c r="E2634" s="285">
        <v>1</v>
      </c>
      <c r="F2634" s="285" t="s">
        <v>2517</v>
      </c>
      <c r="G2634" s="285" t="s">
        <v>731</v>
      </c>
      <c r="H2634" s="278">
        <f t="shared" si="82"/>
        <v>2</v>
      </c>
      <c r="I2634" s="251"/>
      <c r="J2634" s="285"/>
      <c r="K2634" s="278" t="str">
        <f t="shared" si="83"/>
        <v>MRT003Denial of existence of humanitarian needs or entitlements to assistance</v>
      </c>
      <c r="L2634" s="286">
        <v>43511</v>
      </c>
      <c r="M2634" s="286" t="s">
        <v>3248</v>
      </c>
    </row>
    <row r="2635" spans="1:13" s="269" customFormat="1" ht="15.5" hidden="1" thickTop="1" thickBot="1" x14ac:dyDescent="0.4">
      <c r="A2635" s="287" t="s">
        <v>1250</v>
      </c>
      <c r="B2635" s="288" t="str">
        <f>VLOOKUP(A2635,Lists!B:C,2,FALSE)</f>
        <v>MRT003</v>
      </c>
      <c r="C2635" s="288" t="str">
        <f>VLOOKUP(A2635,Lists!B:D,3,FALSE)</f>
        <v>MRT</v>
      </c>
      <c r="D2635" s="289" t="s">
        <v>648</v>
      </c>
      <c r="E2635" s="289">
        <v>0</v>
      </c>
      <c r="F2635" s="289" t="s">
        <v>2517</v>
      </c>
      <c r="G2635" s="289" t="s">
        <v>731</v>
      </c>
      <c r="H2635" s="278">
        <f t="shared" si="82"/>
        <v>2</v>
      </c>
      <c r="I2635" s="252"/>
      <c r="J2635" s="289"/>
      <c r="K2635" s="278" t="str">
        <f t="shared" si="83"/>
        <v>MRT003Restriction and obstruction of access to services and assistance</v>
      </c>
      <c r="L2635" s="290">
        <v>43511</v>
      </c>
      <c r="M2635" s="290" t="s">
        <v>3248</v>
      </c>
    </row>
    <row r="2636" spans="1:13" s="269" customFormat="1" ht="15.5" hidden="1" thickTop="1" thickBot="1" x14ac:dyDescent="0.4">
      <c r="A2636" s="283" t="s">
        <v>1250</v>
      </c>
      <c r="B2636" s="284" t="str">
        <f>VLOOKUP(A2636,Lists!B:C,2,FALSE)</f>
        <v>MRT003</v>
      </c>
      <c r="C2636" s="284" t="str">
        <f>VLOOKUP(A2636,Lists!B:D,3,FALSE)</f>
        <v>MRT</v>
      </c>
      <c r="D2636" s="285" t="s">
        <v>650</v>
      </c>
      <c r="E2636" s="285">
        <v>0</v>
      </c>
      <c r="F2636" s="285" t="s">
        <v>2517</v>
      </c>
      <c r="G2636" s="285" t="s">
        <v>731</v>
      </c>
      <c r="H2636" s="278">
        <f t="shared" si="82"/>
        <v>2</v>
      </c>
      <c r="I2636" s="251"/>
      <c r="J2636" s="285"/>
      <c r="K2636" s="278" t="str">
        <f t="shared" si="83"/>
        <v xml:space="preserve">MRT003Presence of mines and improvised explosive devices </v>
      </c>
      <c r="L2636" s="286">
        <v>43511</v>
      </c>
      <c r="M2636" s="286" t="s">
        <v>3248</v>
      </c>
    </row>
    <row r="2637" spans="1:13" s="269" customFormat="1" ht="15.5" hidden="1" thickTop="1" thickBot="1" x14ac:dyDescent="0.4">
      <c r="A2637" s="287" t="s">
        <v>1250</v>
      </c>
      <c r="B2637" s="288" t="str">
        <f>VLOOKUP(A2637,Lists!B:C,2,FALSE)</f>
        <v>MRT003</v>
      </c>
      <c r="C2637" s="288" t="str">
        <f>VLOOKUP(A2637,Lists!B:D,3,FALSE)</f>
        <v>MRT</v>
      </c>
      <c r="D2637" s="289" t="s">
        <v>651</v>
      </c>
      <c r="E2637" s="289">
        <v>1</v>
      </c>
      <c r="F2637" s="289" t="s">
        <v>2517</v>
      </c>
      <c r="G2637" s="289" t="s">
        <v>731</v>
      </c>
      <c r="H2637" s="278">
        <f t="shared" si="82"/>
        <v>2</v>
      </c>
      <c r="I2637" s="252"/>
      <c r="J2637" s="289"/>
      <c r="K2637" s="278" t="str">
        <f t="shared" si="83"/>
        <v>MRT003Physical constraints in the environment (obstacles related to terrain, climate, lack of infrastructure, etc.)</v>
      </c>
      <c r="L2637" s="290">
        <v>43511</v>
      </c>
      <c r="M2637" s="290" t="s">
        <v>3248</v>
      </c>
    </row>
    <row r="2638" spans="1:13" s="269" customFormat="1" ht="15.5" hidden="1" thickTop="1" thickBot="1" x14ac:dyDescent="0.4">
      <c r="A2638" s="283" t="s">
        <v>1250</v>
      </c>
      <c r="B2638" s="284" t="str">
        <f>VLOOKUP(A2638,Lists!B:C,2,FALSE)</f>
        <v>MRT003</v>
      </c>
      <c r="C2638" s="284" t="str">
        <f>VLOOKUP(A2638,Lists!B:D,3,FALSE)</f>
        <v>MRT</v>
      </c>
      <c r="D2638" s="285" t="s">
        <v>522</v>
      </c>
      <c r="E2638" s="285">
        <v>4119406</v>
      </c>
      <c r="F2638" s="285" t="s">
        <v>2506</v>
      </c>
      <c r="G2638" s="285" t="s">
        <v>731</v>
      </c>
      <c r="H2638" s="278">
        <f t="shared" si="82"/>
        <v>2</v>
      </c>
      <c r="I2638" s="251" t="s">
        <v>2507</v>
      </c>
      <c r="J2638" s="285" t="s">
        <v>2518</v>
      </c>
      <c r="K2638" s="278" t="str">
        <f t="shared" si="83"/>
        <v>MRT003Total population</v>
      </c>
      <c r="L2638" s="286">
        <v>43511</v>
      </c>
      <c r="M2638" s="286" t="s">
        <v>3248</v>
      </c>
    </row>
    <row r="2639" spans="1:13" s="269" customFormat="1" ht="15.5" hidden="1" thickTop="1" thickBot="1" x14ac:dyDescent="0.4">
      <c r="A2639" s="287" t="s">
        <v>1250</v>
      </c>
      <c r="B2639" s="288" t="str">
        <f>VLOOKUP(A2639,Lists!B:C,2,FALSE)</f>
        <v>MRT003</v>
      </c>
      <c r="C2639" s="288" t="str">
        <f>VLOOKUP(A2639,Lists!B:D,3,FALSE)</f>
        <v>MRT</v>
      </c>
      <c r="D2639" s="289" t="s">
        <v>660</v>
      </c>
      <c r="E2639" s="289">
        <v>1054234</v>
      </c>
      <c r="F2639" s="289" t="s">
        <v>2519</v>
      </c>
      <c r="G2639" s="289" t="s">
        <v>731</v>
      </c>
      <c r="H2639" s="278">
        <f t="shared" si="82"/>
        <v>2</v>
      </c>
      <c r="I2639" s="252" t="s">
        <v>2507</v>
      </c>
      <c r="J2639" s="289" t="s">
        <v>2520</v>
      </c>
      <c r="K2639" s="278" t="str">
        <f t="shared" si="83"/>
        <v>MRT003Landmass affected</v>
      </c>
      <c r="L2639" s="290">
        <v>43511</v>
      </c>
      <c r="M2639" s="290" t="s">
        <v>3248</v>
      </c>
    </row>
    <row r="2640" spans="1:13" s="269" customFormat="1" ht="15.5" hidden="1" thickTop="1" thickBot="1" x14ac:dyDescent="0.4">
      <c r="A2640" s="283" t="s">
        <v>1250</v>
      </c>
      <c r="B2640" s="284" t="str">
        <f>VLOOKUP(A2640,Lists!B:C,2,FALSE)</f>
        <v>MRT003</v>
      </c>
      <c r="C2640" s="284" t="str">
        <f>VLOOKUP(A2640,Lists!B:D,3,FALSE)</f>
        <v>MRT</v>
      </c>
      <c r="D2640" s="285" t="s">
        <v>737</v>
      </c>
      <c r="E2640" s="285">
        <v>4063624</v>
      </c>
      <c r="F2640" s="285" t="s">
        <v>2506</v>
      </c>
      <c r="G2640" s="285" t="s">
        <v>731</v>
      </c>
      <c r="H2640" s="278">
        <f t="shared" si="82"/>
        <v>2</v>
      </c>
      <c r="I2640" s="251" t="s">
        <v>2507</v>
      </c>
      <c r="J2640" s="285" t="s">
        <v>2521</v>
      </c>
      <c r="K2640" s="278" t="str">
        <f t="shared" si="83"/>
        <v>MRT003People exposed</v>
      </c>
      <c r="L2640" s="286">
        <v>43511</v>
      </c>
      <c r="M2640" s="286" t="s">
        <v>3248</v>
      </c>
    </row>
    <row r="2641" spans="1:13" s="269" customFormat="1" ht="15.5" hidden="1" thickTop="1" thickBot="1" x14ac:dyDescent="0.4">
      <c r="A2641" s="287" t="s">
        <v>1250</v>
      </c>
      <c r="B2641" s="288" t="str">
        <f>VLOOKUP(A2641,Lists!B:C,2,FALSE)</f>
        <v>MRT003</v>
      </c>
      <c r="C2641" s="288" t="str">
        <f>VLOOKUP(A2641,Lists!B:D,3,FALSE)</f>
        <v>MRT</v>
      </c>
      <c r="D2641" s="289" t="s">
        <v>533</v>
      </c>
      <c r="E2641" s="289">
        <v>4063624</v>
      </c>
      <c r="F2641" s="289" t="s">
        <v>2506</v>
      </c>
      <c r="G2641" s="289" t="s">
        <v>731</v>
      </c>
      <c r="H2641" s="278">
        <f t="shared" si="82"/>
        <v>2</v>
      </c>
      <c r="I2641" s="252" t="s">
        <v>2507</v>
      </c>
      <c r="J2641" s="289" t="s">
        <v>2521</v>
      </c>
      <c r="K2641" s="278" t="str">
        <f t="shared" si="83"/>
        <v>MRT003People affected</v>
      </c>
      <c r="L2641" s="290">
        <v>43511</v>
      </c>
      <c r="M2641" s="290" t="s">
        <v>3248</v>
      </c>
    </row>
    <row r="2642" spans="1:13" s="269" customFormat="1" ht="15.5" thickTop="1" thickBot="1" x14ac:dyDescent="0.4">
      <c r="A2642" s="283" t="s">
        <v>1250</v>
      </c>
      <c r="B2642" s="284" t="str">
        <f>VLOOKUP(A2642,Lists!B:C,2,FALSE)</f>
        <v>MRT003</v>
      </c>
      <c r="C2642" s="284" t="str">
        <f>VLOOKUP(A2642,Lists!B:D,3,FALSE)</f>
        <v>MRT</v>
      </c>
      <c r="D2642" s="285" t="s">
        <v>666</v>
      </c>
      <c r="E2642" s="285" t="s">
        <v>446</v>
      </c>
      <c r="F2642" s="285"/>
      <c r="G2642" s="285" t="s">
        <v>731</v>
      </c>
      <c r="H2642" s="278">
        <f t="shared" si="82"/>
        <v>2</v>
      </c>
      <c r="I2642" s="251"/>
      <c r="J2642" s="285"/>
      <c r="K2642" s="278" t="str">
        <f t="shared" si="83"/>
        <v>MRT003People displaced</v>
      </c>
      <c r="L2642" s="286">
        <v>43511</v>
      </c>
      <c r="M2642" s="286" t="s">
        <v>3248</v>
      </c>
    </row>
    <row r="2643" spans="1:13" s="269" customFormat="1" ht="15.5" hidden="1" thickTop="1" thickBot="1" x14ac:dyDescent="0.4">
      <c r="A2643" s="287" t="s">
        <v>1250</v>
      </c>
      <c r="B2643" s="288" t="str">
        <f>VLOOKUP(A2643,Lists!B:C,2,FALSE)</f>
        <v>MRT003</v>
      </c>
      <c r="C2643" s="288" t="str">
        <f>VLOOKUP(A2643,Lists!B:D,3,FALSE)</f>
        <v>MRT</v>
      </c>
      <c r="D2643" s="289" t="s">
        <v>5027</v>
      </c>
      <c r="E2643" s="289" t="s">
        <v>446</v>
      </c>
      <c r="F2643" s="289"/>
      <c r="G2643" s="289" t="s">
        <v>731</v>
      </c>
      <c r="H2643" s="278">
        <f t="shared" si="82"/>
        <v>2</v>
      </c>
      <c r="I2643" s="252"/>
      <c r="J2643" s="289"/>
      <c r="K2643" s="278" t="str">
        <f t="shared" si="83"/>
        <v>MRT003Injuries reported</v>
      </c>
      <c r="L2643" s="290">
        <v>43511</v>
      </c>
      <c r="M2643" s="290" t="s">
        <v>3248</v>
      </c>
    </row>
    <row r="2644" spans="1:13" s="269" customFormat="1" ht="15.5" hidden="1" thickTop="1" thickBot="1" x14ac:dyDescent="0.4">
      <c r="A2644" s="283" t="s">
        <v>1250</v>
      </c>
      <c r="B2644" s="284" t="str">
        <f>VLOOKUP(A2644,Lists!B:C,2,FALSE)</f>
        <v>MRT003</v>
      </c>
      <c r="C2644" s="284" t="str">
        <f>VLOOKUP(A2644,Lists!B:D,3,FALSE)</f>
        <v>MRT</v>
      </c>
      <c r="D2644" s="285" t="s">
        <v>5028</v>
      </c>
      <c r="E2644" s="285" t="s">
        <v>446</v>
      </c>
      <c r="F2644" s="285"/>
      <c r="G2644" s="285" t="s">
        <v>731</v>
      </c>
      <c r="H2644" s="278">
        <f t="shared" si="82"/>
        <v>2</v>
      </c>
      <c r="I2644" s="251"/>
      <c r="J2644" s="285"/>
      <c r="K2644" s="278" t="str">
        <f t="shared" si="83"/>
        <v>MRT003Illness cases reported</v>
      </c>
      <c r="L2644" s="286">
        <v>43511</v>
      </c>
      <c r="M2644" s="286" t="s">
        <v>3248</v>
      </c>
    </row>
    <row r="2645" spans="1:13" s="269" customFormat="1" ht="15.5" hidden="1" thickTop="1" thickBot="1" x14ac:dyDescent="0.4">
      <c r="A2645" s="287" t="s">
        <v>1250</v>
      </c>
      <c r="B2645" s="288" t="str">
        <f>VLOOKUP(A2645,Lists!B:C,2,FALSE)</f>
        <v>MRT003</v>
      </c>
      <c r="C2645" s="288" t="str">
        <f>VLOOKUP(A2645,Lists!B:D,3,FALSE)</f>
        <v>MRT</v>
      </c>
      <c r="D2645" s="289" t="s">
        <v>5029</v>
      </c>
      <c r="E2645" s="289" t="s">
        <v>446</v>
      </c>
      <c r="F2645" s="289"/>
      <c r="G2645" s="289" t="s">
        <v>731</v>
      </c>
      <c r="H2645" s="278">
        <f t="shared" si="82"/>
        <v>2</v>
      </c>
      <c r="I2645" s="252"/>
      <c r="J2645" s="289"/>
      <c r="K2645" s="278" t="str">
        <f t="shared" si="83"/>
        <v>MRT003Fatalities reported</v>
      </c>
      <c r="L2645" s="290">
        <v>43511</v>
      </c>
      <c r="M2645" s="290" t="s">
        <v>3248</v>
      </c>
    </row>
    <row r="2646" spans="1:13" s="269" customFormat="1" ht="15.5" hidden="1" thickTop="1" thickBot="1" x14ac:dyDescent="0.4">
      <c r="A2646" s="283" t="s">
        <v>1250</v>
      </c>
      <c r="B2646" s="284" t="str">
        <f>VLOOKUP(A2646,Lists!B:C,2,FALSE)</f>
        <v>MRT003</v>
      </c>
      <c r="C2646" s="284" t="str">
        <f>VLOOKUP(A2646,Lists!B:D,3,FALSE)</f>
        <v>MRT</v>
      </c>
      <c r="D2646" s="285" t="s">
        <v>5108</v>
      </c>
      <c r="E2646" s="285" t="s">
        <v>446</v>
      </c>
      <c r="F2646" s="285"/>
      <c r="G2646" s="285" t="s">
        <v>731</v>
      </c>
      <c r="H2646" s="278">
        <f t="shared" si="82"/>
        <v>2</v>
      </c>
      <c r="I2646" s="251"/>
      <c r="J2646" s="285"/>
      <c r="K2646" s="278" t="str">
        <f t="shared" si="83"/>
        <v>MRT003Buildings damaged</v>
      </c>
      <c r="L2646" s="286">
        <v>43511</v>
      </c>
      <c r="M2646" s="286" t="s">
        <v>3248</v>
      </c>
    </row>
    <row r="2647" spans="1:13" s="269" customFormat="1" ht="15.5" hidden="1" thickTop="1" thickBot="1" x14ac:dyDescent="0.4">
      <c r="A2647" s="287" t="s">
        <v>1250</v>
      </c>
      <c r="B2647" s="288" t="str">
        <f>VLOOKUP(A2647,Lists!B:C,2,FALSE)</f>
        <v>MRT003</v>
      </c>
      <c r="C2647" s="288" t="str">
        <f>VLOOKUP(A2647,Lists!B:D,3,FALSE)</f>
        <v>MRT</v>
      </c>
      <c r="D2647" s="289" t="s">
        <v>5109</v>
      </c>
      <c r="E2647" s="289" t="s">
        <v>446</v>
      </c>
      <c r="F2647" s="289"/>
      <c r="G2647" s="289" t="s">
        <v>446</v>
      </c>
      <c r="H2647" s="278" t="str">
        <f t="shared" si="82"/>
        <v>x</v>
      </c>
      <c r="I2647" s="252"/>
      <c r="J2647" s="289"/>
      <c r="K2647" s="278" t="str">
        <f t="shared" si="83"/>
        <v>MRT003Buildings destroyed</v>
      </c>
      <c r="L2647" s="290">
        <v>43511</v>
      </c>
      <c r="M2647" s="290" t="s">
        <v>3248</v>
      </c>
    </row>
    <row r="2648" spans="1:13" s="269" customFormat="1" ht="15.5" hidden="1" thickTop="1" thickBot="1" x14ac:dyDescent="0.4">
      <c r="A2648" s="283" t="s">
        <v>1250</v>
      </c>
      <c r="B2648" s="284" t="str">
        <f>VLOOKUP(A2648,Lists!B:C,2,FALSE)</f>
        <v>MRT003</v>
      </c>
      <c r="C2648" s="284" t="str">
        <f>VLOOKUP(A2648,Lists!B:D,3,FALSE)</f>
        <v>MRT</v>
      </c>
      <c r="D2648" s="285" t="s">
        <v>742</v>
      </c>
      <c r="E2648" s="285" t="s">
        <v>446</v>
      </c>
      <c r="F2648" s="285"/>
      <c r="G2648" s="285" t="s">
        <v>731</v>
      </c>
      <c r="H2648" s="278">
        <f t="shared" si="82"/>
        <v>2</v>
      </c>
      <c r="I2648" s="251"/>
      <c r="J2648" s="285"/>
      <c r="K2648" s="278" t="str">
        <f t="shared" si="83"/>
        <v>MRT003Economic Losses</v>
      </c>
      <c r="L2648" s="286">
        <v>43511</v>
      </c>
      <c r="M2648" s="286" t="s">
        <v>3248</v>
      </c>
    </row>
    <row r="2649" spans="1:13" s="269" customFormat="1" ht="15.5" hidden="1" thickTop="1" thickBot="1" x14ac:dyDescent="0.4">
      <c r="A2649" s="287" t="s">
        <v>1250</v>
      </c>
      <c r="B2649" s="288" t="str">
        <f>VLOOKUP(A2649,Lists!B:C,2,FALSE)</f>
        <v>MRT003</v>
      </c>
      <c r="C2649" s="288" t="str">
        <f>VLOOKUP(A2649,Lists!B:D,3,FALSE)</f>
        <v>MRT</v>
      </c>
      <c r="D2649" s="289" t="s">
        <v>752</v>
      </c>
      <c r="E2649" s="289">
        <v>1167961</v>
      </c>
      <c r="F2649" s="289" t="s">
        <v>2522</v>
      </c>
      <c r="G2649" s="289" t="s">
        <v>731</v>
      </c>
      <c r="H2649" s="278">
        <f t="shared" si="82"/>
        <v>2</v>
      </c>
      <c r="I2649" s="252" t="s">
        <v>903</v>
      </c>
      <c r="J2649" s="289" t="s">
        <v>2515</v>
      </c>
      <c r="K2649" s="278" t="str">
        <f t="shared" si="83"/>
        <v>MRT003People in Need</v>
      </c>
      <c r="L2649" s="290">
        <v>43511</v>
      </c>
      <c r="M2649" s="290" t="s">
        <v>3248</v>
      </c>
    </row>
    <row r="2650" spans="1:13" s="269" customFormat="1" ht="15.5" hidden="1" thickTop="1" thickBot="1" x14ac:dyDescent="0.4">
      <c r="A2650" s="283" t="s">
        <v>1250</v>
      </c>
      <c r="B2650" s="284" t="str">
        <f>VLOOKUP(A2650,Lists!B:C,2,FALSE)</f>
        <v>MRT003</v>
      </c>
      <c r="C2650" s="284" t="str">
        <f>VLOOKUP(A2650,Lists!B:D,3,FALSE)</f>
        <v>MRT</v>
      </c>
      <c r="D2650" s="285" t="s">
        <v>5110</v>
      </c>
      <c r="E2650" s="285">
        <v>0</v>
      </c>
      <c r="F2650" s="285" t="s">
        <v>2522</v>
      </c>
      <c r="G2650" s="285" t="s">
        <v>731</v>
      </c>
      <c r="H2650" s="278">
        <f t="shared" si="82"/>
        <v>2</v>
      </c>
      <c r="I2650" s="251" t="s">
        <v>903</v>
      </c>
      <c r="J2650" s="285" t="s">
        <v>2515</v>
      </c>
      <c r="K2650" s="278" t="str">
        <f t="shared" si="83"/>
        <v>MRT003Minimal humanitarian conditions - Level 1</v>
      </c>
      <c r="L2650" s="286">
        <v>43511</v>
      </c>
      <c r="M2650" s="286" t="s">
        <v>3248</v>
      </c>
    </row>
    <row r="2651" spans="1:13" s="269" customFormat="1" ht="15.5" hidden="1" thickTop="1" thickBot="1" x14ac:dyDescent="0.4">
      <c r="A2651" s="287" t="s">
        <v>1250</v>
      </c>
      <c r="B2651" s="288" t="str">
        <f>VLOOKUP(A2651,Lists!B:C,2,FALSE)</f>
        <v>MRT003</v>
      </c>
      <c r="C2651" s="288" t="str">
        <f>VLOOKUP(A2651,Lists!B:D,3,FALSE)</f>
        <v>MRT</v>
      </c>
      <c r="D2651" s="289" t="s">
        <v>5111</v>
      </c>
      <c r="E2651" s="289">
        <v>941030</v>
      </c>
      <c r="F2651" s="289" t="s">
        <v>2522</v>
      </c>
      <c r="G2651" s="289" t="s">
        <v>731</v>
      </c>
      <c r="H2651" s="278">
        <f t="shared" si="82"/>
        <v>2</v>
      </c>
      <c r="I2651" s="252" t="s">
        <v>903</v>
      </c>
      <c r="J2651" s="289" t="s">
        <v>2515</v>
      </c>
      <c r="K2651" s="278" t="str">
        <f t="shared" si="83"/>
        <v>MRT003Stressed humanitarian conditions - Level 2</v>
      </c>
      <c r="L2651" s="290">
        <v>43511</v>
      </c>
      <c r="M2651" s="290" t="s">
        <v>3248</v>
      </c>
    </row>
    <row r="2652" spans="1:13" s="269" customFormat="1" ht="15.5" hidden="1" thickTop="1" thickBot="1" x14ac:dyDescent="0.4">
      <c r="A2652" s="283" t="s">
        <v>1250</v>
      </c>
      <c r="B2652" s="284" t="str">
        <f>VLOOKUP(A2652,Lists!B:C,2,FALSE)</f>
        <v>MRT003</v>
      </c>
      <c r="C2652" s="284" t="str">
        <f>VLOOKUP(A2652,Lists!B:D,3,FALSE)</f>
        <v>MRT</v>
      </c>
      <c r="D2652" s="285" t="s">
        <v>5112</v>
      </c>
      <c r="E2652" s="285">
        <v>223846</v>
      </c>
      <c r="F2652" s="285" t="s">
        <v>2522</v>
      </c>
      <c r="G2652" s="285" t="s">
        <v>731</v>
      </c>
      <c r="H2652" s="278">
        <f t="shared" si="82"/>
        <v>2</v>
      </c>
      <c r="I2652" s="251" t="s">
        <v>903</v>
      </c>
      <c r="J2652" s="285" t="s">
        <v>2515</v>
      </c>
      <c r="K2652" s="278" t="str">
        <f t="shared" si="83"/>
        <v>MRT003Moderate humanitarian conditions - Level 3</v>
      </c>
      <c r="L2652" s="286">
        <v>43511</v>
      </c>
      <c r="M2652" s="286" t="s">
        <v>3248</v>
      </c>
    </row>
    <row r="2653" spans="1:13" s="269" customFormat="1" ht="15.5" hidden="1" thickTop="1" thickBot="1" x14ac:dyDescent="0.4">
      <c r="A2653" s="287" t="s">
        <v>1250</v>
      </c>
      <c r="B2653" s="288" t="str">
        <f>VLOOKUP(A2653,Lists!B:C,2,FALSE)</f>
        <v>MRT003</v>
      </c>
      <c r="C2653" s="288" t="str">
        <f>VLOOKUP(A2653,Lists!B:D,3,FALSE)</f>
        <v>MRT</v>
      </c>
      <c r="D2653" s="289" t="s">
        <v>5113</v>
      </c>
      <c r="E2653" s="289">
        <v>3085</v>
      </c>
      <c r="F2653" s="289" t="s">
        <v>2522</v>
      </c>
      <c r="G2653" s="289" t="s">
        <v>731</v>
      </c>
      <c r="H2653" s="278">
        <f t="shared" si="82"/>
        <v>2</v>
      </c>
      <c r="I2653" s="252" t="s">
        <v>903</v>
      </c>
      <c r="J2653" s="289" t="s">
        <v>2515</v>
      </c>
      <c r="K2653" s="278" t="str">
        <f t="shared" si="83"/>
        <v>MRT003Severe humanitarian conditions - Level 4</v>
      </c>
      <c r="L2653" s="290">
        <v>43511</v>
      </c>
      <c r="M2653" s="290" t="s">
        <v>3248</v>
      </c>
    </row>
    <row r="2654" spans="1:13" s="269" customFormat="1" ht="15.5" hidden="1" thickTop="1" thickBot="1" x14ac:dyDescent="0.4">
      <c r="A2654" s="283" t="s">
        <v>1250</v>
      </c>
      <c r="B2654" s="284" t="str">
        <f>VLOOKUP(A2654,Lists!B:C,2,FALSE)</f>
        <v>MRT003</v>
      </c>
      <c r="C2654" s="284" t="str">
        <f>VLOOKUP(A2654,Lists!B:D,3,FALSE)</f>
        <v>MRT</v>
      </c>
      <c r="D2654" s="285" t="s">
        <v>5114</v>
      </c>
      <c r="E2654" s="285">
        <v>0</v>
      </c>
      <c r="F2654" s="285" t="s">
        <v>2522</v>
      </c>
      <c r="G2654" s="285" t="s">
        <v>731</v>
      </c>
      <c r="H2654" s="278">
        <f t="shared" si="82"/>
        <v>2</v>
      </c>
      <c r="I2654" s="251" t="s">
        <v>903</v>
      </c>
      <c r="J2654" s="285" t="s">
        <v>2515</v>
      </c>
      <c r="K2654" s="278" t="str">
        <f t="shared" si="83"/>
        <v>MRT003Extreme humanitarian conditions - Level 5</v>
      </c>
      <c r="L2654" s="286">
        <v>43511</v>
      </c>
      <c r="M2654" s="286" t="s">
        <v>3248</v>
      </c>
    </row>
    <row r="2655" spans="1:13" s="269" customFormat="1" ht="15.5" hidden="1" thickTop="1" thickBot="1" x14ac:dyDescent="0.4">
      <c r="A2655" s="287" t="s">
        <v>1250</v>
      </c>
      <c r="B2655" s="288" t="str">
        <f>VLOOKUP(A2655,Lists!B:C,2,FALSE)</f>
        <v>MRT003</v>
      </c>
      <c r="C2655" s="288" t="str">
        <f>VLOOKUP(A2655,Lists!B:D,3,FALSE)</f>
        <v>MRT</v>
      </c>
      <c r="D2655" s="289" t="s">
        <v>5115</v>
      </c>
      <c r="E2655" s="289" t="s">
        <v>446</v>
      </c>
      <c r="F2655" s="289"/>
      <c r="G2655" s="289" t="s">
        <v>731</v>
      </c>
      <c r="H2655" s="278">
        <f t="shared" si="82"/>
        <v>2</v>
      </c>
      <c r="I2655" s="252"/>
      <c r="J2655" s="289"/>
      <c r="K2655" s="278" t="str">
        <f t="shared" si="83"/>
        <v>MRT003Fatalities in all crises</v>
      </c>
      <c r="L2655" s="290">
        <v>43511</v>
      </c>
      <c r="M2655" s="290" t="s">
        <v>3248</v>
      </c>
    </row>
    <row r="2656" spans="1:13" s="269" customFormat="1" ht="15.5" hidden="1" thickTop="1" thickBot="1" x14ac:dyDescent="0.4">
      <c r="A2656" s="283" t="s">
        <v>1250</v>
      </c>
      <c r="B2656" s="284" t="str">
        <f>VLOOKUP(A2656,Lists!B:C,2,FALSE)</f>
        <v>MRT003</v>
      </c>
      <c r="C2656" s="284" t="str">
        <f>VLOOKUP(A2656,Lists!B:D,3,FALSE)</f>
        <v>MRT</v>
      </c>
      <c r="D2656" s="285" t="s">
        <v>688</v>
      </c>
      <c r="E2656" s="285" t="s">
        <v>446</v>
      </c>
      <c r="F2656" s="285"/>
      <c r="G2656" s="285" t="s">
        <v>731</v>
      </c>
      <c r="H2656" s="278">
        <f t="shared" si="82"/>
        <v>2</v>
      </c>
      <c r="I2656" s="251"/>
      <c r="J2656" s="285"/>
      <c r="K2656" s="278" t="str">
        <f t="shared" si="83"/>
        <v>MRT003Crisis affected groups</v>
      </c>
      <c r="L2656" s="286">
        <v>43511</v>
      </c>
      <c r="M2656" s="286" t="s">
        <v>3248</v>
      </c>
    </row>
    <row r="2657" spans="1:13" s="269" customFormat="1" ht="15.5" hidden="1" thickTop="1" thickBot="1" x14ac:dyDescent="0.4">
      <c r="A2657" s="287" t="s">
        <v>1252</v>
      </c>
      <c r="B2657" s="288" t="str">
        <f>VLOOKUP(A2657,Lists!B:C,2,FALSE)</f>
        <v>TCD003</v>
      </c>
      <c r="C2657" s="288" t="str">
        <f>VLOOKUP(A2657,Lists!B:D,3,FALSE)</f>
        <v>TCD</v>
      </c>
      <c r="D2657" s="289" t="s">
        <v>522</v>
      </c>
      <c r="E2657" s="289">
        <v>16268000</v>
      </c>
      <c r="F2657" s="289" t="s">
        <v>2523</v>
      </c>
      <c r="G2657" s="289" t="s">
        <v>731</v>
      </c>
      <c r="H2657" s="278">
        <f t="shared" si="82"/>
        <v>2</v>
      </c>
      <c r="I2657" s="252" t="s">
        <v>2531</v>
      </c>
      <c r="J2657" s="289" t="s">
        <v>2532</v>
      </c>
      <c r="K2657" s="278" t="str">
        <f t="shared" si="83"/>
        <v>TCD003Total population</v>
      </c>
      <c r="L2657" s="290">
        <v>43511</v>
      </c>
      <c r="M2657" s="290" t="s">
        <v>3248</v>
      </c>
    </row>
    <row r="2658" spans="1:13" s="269" customFormat="1" ht="15.5" hidden="1" thickTop="1" thickBot="1" x14ac:dyDescent="0.4">
      <c r="A2658" s="283" t="s">
        <v>1252</v>
      </c>
      <c r="B2658" s="284" t="str">
        <f>VLOOKUP(A2658,Lists!B:C,2,FALSE)</f>
        <v>TCD003</v>
      </c>
      <c r="C2658" s="284" t="str">
        <f>VLOOKUP(A2658,Lists!B:D,3,FALSE)</f>
        <v>TCD</v>
      </c>
      <c r="D2658" s="285" t="s">
        <v>660</v>
      </c>
      <c r="E2658" s="285">
        <v>19915</v>
      </c>
      <c r="F2658" s="285" t="s">
        <v>2524</v>
      </c>
      <c r="G2658" s="285" t="s">
        <v>731</v>
      </c>
      <c r="H2658" s="278">
        <f t="shared" si="82"/>
        <v>2</v>
      </c>
      <c r="I2658" s="251" t="s">
        <v>2533</v>
      </c>
      <c r="J2658" s="285" t="s">
        <v>2534</v>
      </c>
      <c r="K2658" s="278" t="str">
        <f t="shared" si="83"/>
        <v>TCD003Landmass affected</v>
      </c>
      <c r="L2658" s="286">
        <v>43511</v>
      </c>
      <c r="M2658" s="286" t="s">
        <v>3248</v>
      </c>
    </row>
    <row r="2659" spans="1:13" s="269" customFormat="1" ht="15.5" hidden="1" thickTop="1" thickBot="1" x14ac:dyDescent="0.4">
      <c r="A2659" s="287" t="s">
        <v>1252</v>
      </c>
      <c r="B2659" s="288" t="str">
        <f>VLOOKUP(A2659,Lists!B:C,2,FALSE)</f>
        <v>TCD003</v>
      </c>
      <c r="C2659" s="288" t="str">
        <f>VLOOKUP(A2659,Lists!B:D,3,FALSE)</f>
        <v>TCD</v>
      </c>
      <c r="D2659" s="289" t="s">
        <v>737</v>
      </c>
      <c r="E2659" s="289">
        <v>669534</v>
      </c>
      <c r="F2659" s="289" t="s">
        <v>2525</v>
      </c>
      <c r="G2659" s="289" t="s">
        <v>731</v>
      </c>
      <c r="H2659" s="278">
        <f t="shared" si="82"/>
        <v>2</v>
      </c>
      <c r="I2659" s="252" t="s">
        <v>2535</v>
      </c>
      <c r="J2659" s="289" t="s">
        <v>2536</v>
      </c>
      <c r="K2659" s="278" t="str">
        <f t="shared" si="83"/>
        <v>TCD003People exposed</v>
      </c>
      <c r="L2659" s="290">
        <v>43511</v>
      </c>
      <c r="M2659" s="290" t="s">
        <v>3248</v>
      </c>
    </row>
    <row r="2660" spans="1:13" s="269" customFormat="1" ht="15.5" hidden="1" thickTop="1" thickBot="1" x14ac:dyDescent="0.4">
      <c r="A2660" s="283" t="s">
        <v>1252</v>
      </c>
      <c r="B2660" s="284" t="str">
        <f>VLOOKUP(A2660,Lists!B:C,2,FALSE)</f>
        <v>TCD003</v>
      </c>
      <c r="C2660" s="284" t="str">
        <f>VLOOKUP(A2660,Lists!B:D,3,FALSE)</f>
        <v>TCD</v>
      </c>
      <c r="D2660" s="285" t="s">
        <v>533</v>
      </c>
      <c r="E2660" s="285">
        <v>669534</v>
      </c>
      <c r="F2660" s="285" t="s">
        <v>2525</v>
      </c>
      <c r="G2660" s="285" t="s">
        <v>731</v>
      </c>
      <c r="H2660" s="278">
        <f t="shared" si="82"/>
        <v>2</v>
      </c>
      <c r="I2660" s="251" t="s">
        <v>2535</v>
      </c>
      <c r="J2660" s="285" t="s">
        <v>2537</v>
      </c>
      <c r="K2660" s="278" t="str">
        <f t="shared" si="83"/>
        <v>TCD003People affected</v>
      </c>
      <c r="L2660" s="286">
        <v>43511</v>
      </c>
      <c r="M2660" s="286" t="s">
        <v>3248</v>
      </c>
    </row>
    <row r="2661" spans="1:13" s="269" customFormat="1" ht="15.5" thickTop="1" thickBot="1" x14ac:dyDescent="0.4">
      <c r="A2661" s="287" t="s">
        <v>1252</v>
      </c>
      <c r="B2661" s="288" t="str">
        <f>VLOOKUP(A2661,Lists!B:C,2,FALSE)</f>
        <v>TCD003</v>
      </c>
      <c r="C2661" s="288" t="str">
        <f>VLOOKUP(A2661,Lists!B:D,3,FALSE)</f>
        <v>TCD</v>
      </c>
      <c r="D2661" s="289" t="s">
        <v>666</v>
      </c>
      <c r="E2661" s="289">
        <v>137623</v>
      </c>
      <c r="F2661" s="289" t="s">
        <v>2526</v>
      </c>
      <c r="G2661" s="289" t="s">
        <v>731</v>
      </c>
      <c r="H2661" s="278">
        <f t="shared" si="82"/>
        <v>2</v>
      </c>
      <c r="I2661" s="252" t="s">
        <v>2538</v>
      </c>
      <c r="J2661" s="289" t="s">
        <v>2539</v>
      </c>
      <c r="K2661" s="278" t="str">
        <f t="shared" si="83"/>
        <v>TCD003People displaced</v>
      </c>
      <c r="L2661" s="290">
        <v>43511</v>
      </c>
      <c r="M2661" s="290" t="s">
        <v>3248</v>
      </c>
    </row>
    <row r="2662" spans="1:13" s="269" customFormat="1" ht="15.5" hidden="1" thickTop="1" thickBot="1" x14ac:dyDescent="0.4">
      <c r="A2662" s="283" t="s">
        <v>1252</v>
      </c>
      <c r="B2662" s="284" t="str">
        <f>VLOOKUP(A2662,Lists!B:C,2,FALSE)</f>
        <v>TCD003</v>
      </c>
      <c r="C2662" s="284" t="str">
        <f>VLOOKUP(A2662,Lists!B:D,3,FALSE)</f>
        <v>TCD</v>
      </c>
      <c r="D2662" s="285" t="s">
        <v>5027</v>
      </c>
      <c r="E2662" s="285" t="s">
        <v>446</v>
      </c>
      <c r="F2662" s="285"/>
      <c r="G2662" s="285" t="s">
        <v>731</v>
      </c>
      <c r="H2662" s="278">
        <f t="shared" si="82"/>
        <v>2</v>
      </c>
      <c r="I2662" s="251"/>
      <c r="J2662" s="285" t="s">
        <v>889</v>
      </c>
      <c r="K2662" s="278" t="str">
        <f t="shared" si="83"/>
        <v>TCD003Injuries reported</v>
      </c>
      <c r="L2662" s="286">
        <v>43511</v>
      </c>
      <c r="M2662" s="286" t="s">
        <v>3248</v>
      </c>
    </row>
    <row r="2663" spans="1:13" s="269" customFormat="1" ht="15.5" hidden="1" thickTop="1" thickBot="1" x14ac:dyDescent="0.4">
      <c r="A2663" s="287" t="s">
        <v>1252</v>
      </c>
      <c r="B2663" s="288" t="str">
        <f>VLOOKUP(A2663,Lists!B:C,2,FALSE)</f>
        <v>TCD003</v>
      </c>
      <c r="C2663" s="288" t="str">
        <f>VLOOKUP(A2663,Lists!B:D,3,FALSE)</f>
        <v>TCD</v>
      </c>
      <c r="D2663" s="289" t="s">
        <v>5028</v>
      </c>
      <c r="E2663" s="289" t="s">
        <v>446</v>
      </c>
      <c r="F2663" s="289"/>
      <c r="G2663" s="289" t="s">
        <v>731</v>
      </c>
      <c r="H2663" s="278">
        <f t="shared" si="82"/>
        <v>2</v>
      </c>
      <c r="I2663" s="252"/>
      <c r="J2663" s="289" t="s">
        <v>889</v>
      </c>
      <c r="K2663" s="278" t="str">
        <f t="shared" si="83"/>
        <v>TCD003Illness cases reported</v>
      </c>
      <c r="L2663" s="290">
        <v>43511</v>
      </c>
      <c r="M2663" s="290" t="s">
        <v>3248</v>
      </c>
    </row>
    <row r="2664" spans="1:13" s="269" customFormat="1" ht="15.5" hidden="1" thickTop="1" thickBot="1" x14ac:dyDescent="0.4">
      <c r="A2664" s="283" t="s">
        <v>1252</v>
      </c>
      <c r="B2664" s="284" t="str">
        <f>VLOOKUP(A2664,Lists!B:C,2,FALSE)</f>
        <v>TCD003</v>
      </c>
      <c r="C2664" s="284" t="str">
        <f>VLOOKUP(A2664,Lists!B:D,3,FALSE)</f>
        <v>TCD</v>
      </c>
      <c r="D2664" s="285" t="s">
        <v>5109</v>
      </c>
      <c r="E2664" s="285" t="s">
        <v>446</v>
      </c>
      <c r="F2664" s="285"/>
      <c r="G2664" s="285" t="s">
        <v>446</v>
      </c>
      <c r="H2664" s="278" t="str">
        <f t="shared" si="82"/>
        <v>x</v>
      </c>
      <c r="I2664" s="251"/>
      <c r="J2664" s="285" t="s">
        <v>889</v>
      </c>
      <c r="K2664" s="278" t="str">
        <f t="shared" si="83"/>
        <v>TCD003Buildings destroyed</v>
      </c>
      <c r="L2664" s="286">
        <v>43511</v>
      </c>
      <c r="M2664" s="286" t="s">
        <v>3248</v>
      </c>
    </row>
    <row r="2665" spans="1:13" s="269" customFormat="1" ht="15.5" hidden="1" thickTop="1" thickBot="1" x14ac:dyDescent="0.4">
      <c r="A2665" s="287" t="s">
        <v>1252</v>
      </c>
      <c r="B2665" s="288" t="str">
        <f>VLOOKUP(A2665,Lists!B:C,2,FALSE)</f>
        <v>TCD003</v>
      </c>
      <c r="C2665" s="288" t="str">
        <f>VLOOKUP(A2665,Lists!B:D,3,FALSE)</f>
        <v>TCD</v>
      </c>
      <c r="D2665" s="289" t="s">
        <v>5108</v>
      </c>
      <c r="E2665" s="289" t="s">
        <v>446</v>
      </c>
      <c r="F2665" s="289"/>
      <c r="G2665" s="289" t="s">
        <v>731</v>
      </c>
      <c r="H2665" s="278">
        <f t="shared" si="82"/>
        <v>2</v>
      </c>
      <c r="I2665" s="252"/>
      <c r="J2665" s="289" t="s">
        <v>889</v>
      </c>
      <c r="K2665" s="278" t="str">
        <f t="shared" si="83"/>
        <v>TCD003Buildings damaged</v>
      </c>
      <c r="L2665" s="290">
        <v>43511</v>
      </c>
      <c r="M2665" s="290" t="s">
        <v>3248</v>
      </c>
    </row>
    <row r="2666" spans="1:13" s="269" customFormat="1" ht="15.5" hidden="1" thickTop="1" thickBot="1" x14ac:dyDescent="0.4">
      <c r="A2666" s="283" t="s">
        <v>1252</v>
      </c>
      <c r="B2666" s="284" t="str">
        <f>VLOOKUP(A2666,Lists!B:C,2,FALSE)</f>
        <v>TCD003</v>
      </c>
      <c r="C2666" s="284" t="str">
        <f>VLOOKUP(A2666,Lists!B:D,3,FALSE)</f>
        <v>TCD</v>
      </c>
      <c r="D2666" s="285" t="s">
        <v>742</v>
      </c>
      <c r="E2666" s="285" t="s">
        <v>446</v>
      </c>
      <c r="F2666" s="285"/>
      <c r="G2666" s="285" t="s">
        <v>731</v>
      </c>
      <c r="H2666" s="278">
        <f t="shared" si="82"/>
        <v>2</v>
      </c>
      <c r="I2666" s="251"/>
      <c r="J2666" s="285" t="s">
        <v>889</v>
      </c>
      <c r="K2666" s="278" t="str">
        <f t="shared" si="83"/>
        <v>TCD003Economic Losses</v>
      </c>
      <c r="L2666" s="286">
        <v>43511</v>
      </c>
      <c r="M2666" s="286" t="s">
        <v>3248</v>
      </c>
    </row>
    <row r="2667" spans="1:13" s="269" customFormat="1" ht="15.5" hidden="1" thickTop="1" thickBot="1" x14ac:dyDescent="0.4">
      <c r="A2667" s="287" t="s">
        <v>1252</v>
      </c>
      <c r="B2667" s="288" t="str">
        <f>VLOOKUP(A2667,Lists!B:C,2,FALSE)</f>
        <v>TCD003</v>
      </c>
      <c r="C2667" s="288" t="str">
        <f>VLOOKUP(A2667,Lists!B:D,3,FALSE)</f>
        <v>TCD</v>
      </c>
      <c r="D2667" s="289" t="s">
        <v>752</v>
      </c>
      <c r="E2667" s="289">
        <v>486388</v>
      </c>
      <c r="F2667" s="289" t="s">
        <v>2527</v>
      </c>
      <c r="G2667" s="289" t="s">
        <v>731</v>
      </c>
      <c r="H2667" s="278">
        <f t="shared" si="82"/>
        <v>2</v>
      </c>
      <c r="I2667" s="252" t="s">
        <v>2540</v>
      </c>
      <c r="J2667" s="289" t="s">
        <v>2541</v>
      </c>
      <c r="K2667" s="278" t="str">
        <f t="shared" si="83"/>
        <v>TCD003People in Need</v>
      </c>
      <c r="L2667" s="290">
        <v>43511</v>
      </c>
      <c r="M2667" s="290" t="s">
        <v>3249</v>
      </c>
    </row>
    <row r="2668" spans="1:13" s="269" customFormat="1" ht="15.5" hidden="1" thickTop="1" thickBot="1" x14ac:dyDescent="0.4">
      <c r="A2668" s="283" t="s">
        <v>1252</v>
      </c>
      <c r="B2668" s="284" t="str">
        <f>VLOOKUP(A2668,Lists!B:C,2,FALSE)</f>
        <v>TCD003</v>
      </c>
      <c r="C2668" s="284" t="str">
        <f>VLOOKUP(A2668,Lists!B:D,3,FALSE)</f>
        <v>TCD</v>
      </c>
      <c r="D2668" s="285" t="s">
        <v>688</v>
      </c>
      <c r="E2668" s="285">
        <v>5</v>
      </c>
      <c r="F2668" s="285"/>
      <c r="G2668" s="285" t="s">
        <v>731</v>
      </c>
      <c r="H2668" s="278">
        <f t="shared" si="82"/>
        <v>2</v>
      </c>
      <c r="I2668" s="251"/>
      <c r="J2668" s="285" t="s">
        <v>2546</v>
      </c>
      <c r="K2668" s="278" t="str">
        <f t="shared" si="83"/>
        <v>TCD003Crisis affected groups</v>
      </c>
      <c r="L2668" s="286">
        <v>43511</v>
      </c>
      <c r="M2668" s="286" t="s">
        <v>3248</v>
      </c>
    </row>
    <row r="2669" spans="1:13" s="269" customFormat="1" ht="15.5" hidden="1" thickTop="1" thickBot="1" x14ac:dyDescent="0.4">
      <c r="A2669" s="287" t="s">
        <v>1252</v>
      </c>
      <c r="B2669" s="288" t="str">
        <f>VLOOKUP(A2669,Lists!B:C,2,FALSE)</f>
        <v>TCD003</v>
      </c>
      <c r="C2669" s="288" t="str">
        <f>VLOOKUP(A2669,Lists!B:D,3,FALSE)</f>
        <v>TCD</v>
      </c>
      <c r="D2669" s="289" t="s">
        <v>691</v>
      </c>
      <c r="E2669" s="289" t="s">
        <v>446</v>
      </c>
      <c r="F2669" s="289"/>
      <c r="G2669" s="289" t="s">
        <v>731</v>
      </c>
      <c r="H2669" s="278">
        <f t="shared" si="82"/>
        <v>2</v>
      </c>
      <c r="I2669" s="252"/>
      <c r="J2669" s="289" t="s">
        <v>889</v>
      </c>
      <c r="K2669" s="278" t="str">
        <f t="shared" si="83"/>
        <v>TCD003People facing limited access constraints</v>
      </c>
      <c r="L2669" s="290">
        <v>43511</v>
      </c>
      <c r="M2669" s="290" t="s">
        <v>3248</v>
      </c>
    </row>
    <row r="2670" spans="1:13" s="269" customFormat="1" ht="15.5" hidden="1" thickTop="1" thickBot="1" x14ac:dyDescent="0.4">
      <c r="A2670" s="283" t="s">
        <v>1252</v>
      </c>
      <c r="B2670" s="284" t="str">
        <f>VLOOKUP(A2670,Lists!B:C,2,FALSE)</f>
        <v>TCD003</v>
      </c>
      <c r="C2670" s="284" t="str">
        <f>VLOOKUP(A2670,Lists!B:D,3,FALSE)</f>
        <v>TCD</v>
      </c>
      <c r="D2670" s="285" t="s">
        <v>692</v>
      </c>
      <c r="E2670" s="285" t="s">
        <v>446</v>
      </c>
      <c r="F2670" s="285"/>
      <c r="G2670" s="285" t="s">
        <v>731</v>
      </c>
      <c r="H2670" s="278">
        <f t="shared" si="82"/>
        <v>2</v>
      </c>
      <c r="I2670" s="251"/>
      <c r="J2670" s="285" t="s">
        <v>889</v>
      </c>
      <c r="K2670" s="278" t="str">
        <f t="shared" si="83"/>
        <v>TCD003People facing restricted access constraints</v>
      </c>
      <c r="L2670" s="286">
        <v>43511</v>
      </c>
      <c r="M2670" s="286" t="s">
        <v>3248</v>
      </c>
    </row>
    <row r="2671" spans="1:13" s="269" customFormat="1" ht="15.5" hidden="1" thickTop="1" thickBot="1" x14ac:dyDescent="0.4">
      <c r="A2671" s="287" t="s">
        <v>1252</v>
      </c>
      <c r="B2671" s="288" t="str">
        <f>VLOOKUP(A2671,Lists!B:C,2,FALSE)</f>
        <v>TCD003</v>
      </c>
      <c r="C2671" s="288" t="str">
        <f>VLOOKUP(A2671,Lists!B:D,3,FALSE)</f>
        <v>TCD</v>
      </c>
      <c r="D2671" s="289" t="s">
        <v>691</v>
      </c>
      <c r="E2671" s="289" t="s">
        <v>446</v>
      </c>
      <c r="F2671" s="289"/>
      <c r="G2671" s="289" t="s">
        <v>731</v>
      </c>
      <c r="H2671" s="278">
        <f t="shared" si="82"/>
        <v>2</v>
      </c>
      <c r="I2671" s="252"/>
      <c r="J2671" s="289"/>
      <c r="K2671" s="278" t="str">
        <f t="shared" si="83"/>
        <v>TCD003People facing limited access constraints</v>
      </c>
      <c r="L2671" s="290">
        <v>43511</v>
      </c>
      <c r="M2671" s="290" t="s">
        <v>3248</v>
      </c>
    </row>
    <row r="2672" spans="1:13" s="269" customFormat="1" ht="15.5" hidden="1" thickTop="1" thickBot="1" x14ac:dyDescent="0.4">
      <c r="A2672" s="283" t="s">
        <v>1252</v>
      </c>
      <c r="B2672" s="284" t="str">
        <f>VLOOKUP(A2672,Lists!B:C,2,FALSE)</f>
        <v>TCD003</v>
      </c>
      <c r="C2672" s="284" t="str">
        <f>VLOOKUP(A2672,Lists!B:D,3,FALSE)</f>
        <v>TCD</v>
      </c>
      <c r="D2672" s="285" t="s">
        <v>692</v>
      </c>
      <c r="E2672" s="285" t="s">
        <v>446</v>
      </c>
      <c r="F2672" s="285"/>
      <c r="G2672" s="285" t="s">
        <v>731</v>
      </c>
      <c r="H2672" s="278">
        <f t="shared" si="82"/>
        <v>2</v>
      </c>
      <c r="I2672" s="251"/>
      <c r="J2672" s="285"/>
      <c r="K2672" s="278" t="str">
        <f t="shared" si="83"/>
        <v>TCD003People facing restricted access constraints</v>
      </c>
      <c r="L2672" s="286">
        <v>43511</v>
      </c>
      <c r="M2672" s="286" t="s">
        <v>3248</v>
      </c>
    </row>
    <row r="2673" spans="1:13" s="269" customFormat="1" ht="15.5" hidden="1" thickTop="1" thickBot="1" x14ac:dyDescent="0.4">
      <c r="A2673" s="287" t="s">
        <v>1251</v>
      </c>
      <c r="B2673" s="288" t="e">
        <f>VLOOKUP(A2673,Lists!B:C,2,FALSE)</f>
        <v>#N/A</v>
      </c>
      <c r="C2673" s="288" t="e">
        <f>VLOOKUP(A2673,Lists!B:D,3,FALSE)</f>
        <v>#N/A</v>
      </c>
      <c r="D2673" s="289" t="s">
        <v>522</v>
      </c>
      <c r="E2673" s="289">
        <v>16268000</v>
      </c>
      <c r="F2673" s="289" t="s">
        <v>2529</v>
      </c>
      <c r="G2673" s="289" t="s">
        <v>731</v>
      </c>
      <c r="H2673" s="278">
        <f t="shared" si="82"/>
        <v>2</v>
      </c>
      <c r="I2673" s="252" t="s">
        <v>2548</v>
      </c>
      <c r="J2673" s="289" t="s">
        <v>2532</v>
      </c>
      <c r="K2673" s="278" t="e">
        <f t="shared" si="83"/>
        <v>#N/A</v>
      </c>
      <c r="L2673" s="290">
        <v>43511</v>
      </c>
      <c r="M2673" s="290" t="s">
        <v>3248</v>
      </c>
    </row>
    <row r="2674" spans="1:13" s="269" customFormat="1" ht="15.5" hidden="1" thickTop="1" thickBot="1" x14ac:dyDescent="0.4">
      <c r="A2674" s="283" t="s">
        <v>1251</v>
      </c>
      <c r="B2674" s="284" t="e">
        <f>VLOOKUP(A2674,Lists!B:C,2,FALSE)</f>
        <v>#N/A</v>
      </c>
      <c r="C2674" s="284" t="e">
        <f>VLOOKUP(A2674,Lists!B:D,3,FALSE)</f>
        <v>#N/A</v>
      </c>
      <c r="D2674" s="285" t="s">
        <v>660</v>
      </c>
      <c r="E2674" s="285">
        <v>1369110</v>
      </c>
      <c r="F2674" s="285" t="s">
        <v>2530</v>
      </c>
      <c r="G2674" s="285" t="s">
        <v>731</v>
      </c>
      <c r="H2674" s="278">
        <f t="shared" si="82"/>
        <v>2</v>
      </c>
      <c r="I2674" s="251" t="s">
        <v>2533</v>
      </c>
      <c r="J2674" s="285" t="s">
        <v>2549</v>
      </c>
      <c r="K2674" s="278" t="e">
        <f t="shared" si="83"/>
        <v>#N/A</v>
      </c>
      <c r="L2674" s="286">
        <v>43511</v>
      </c>
      <c r="M2674" s="286" t="s">
        <v>3248</v>
      </c>
    </row>
    <row r="2675" spans="1:13" s="269" customFormat="1" ht="15.5" hidden="1" thickTop="1" thickBot="1" x14ac:dyDescent="0.4">
      <c r="A2675" s="287" t="s">
        <v>1251</v>
      </c>
      <c r="B2675" s="288" t="e">
        <f>VLOOKUP(A2675,Lists!B:C,2,FALSE)</f>
        <v>#N/A</v>
      </c>
      <c r="C2675" s="288" t="e">
        <f>VLOOKUP(A2675,Lists!B:D,3,FALSE)</f>
        <v>#N/A</v>
      </c>
      <c r="D2675" s="289" t="s">
        <v>737</v>
      </c>
      <c r="E2675" s="289">
        <v>16268000</v>
      </c>
      <c r="F2675" s="289" t="s">
        <v>2529</v>
      </c>
      <c r="G2675" s="289" t="s">
        <v>731</v>
      </c>
      <c r="H2675" s="278">
        <f t="shared" si="82"/>
        <v>2</v>
      </c>
      <c r="I2675" s="252" t="s">
        <v>2531</v>
      </c>
      <c r="J2675" s="289" t="s">
        <v>2550</v>
      </c>
      <c r="K2675" s="278" t="e">
        <f t="shared" si="83"/>
        <v>#N/A</v>
      </c>
      <c r="L2675" s="290">
        <v>43511</v>
      </c>
      <c r="M2675" s="290" t="s">
        <v>3248</v>
      </c>
    </row>
    <row r="2676" spans="1:13" s="269" customFormat="1" ht="15.5" thickTop="1" thickBot="1" x14ac:dyDescent="0.4">
      <c r="A2676" s="283" t="s">
        <v>1251</v>
      </c>
      <c r="B2676" s="284" t="e">
        <f>VLOOKUP(A2676,Lists!B:C,2,FALSE)</f>
        <v>#N/A</v>
      </c>
      <c r="C2676" s="284" t="e">
        <f>VLOOKUP(A2676,Lists!B:D,3,FALSE)</f>
        <v>#N/A</v>
      </c>
      <c r="D2676" s="285" t="s">
        <v>666</v>
      </c>
      <c r="E2676" s="285" t="s">
        <v>446</v>
      </c>
      <c r="F2676" s="285"/>
      <c r="G2676" s="285" t="s">
        <v>731</v>
      </c>
      <c r="H2676" s="278">
        <f t="shared" si="82"/>
        <v>2</v>
      </c>
      <c r="I2676" s="251"/>
      <c r="J2676" s="285"/>
      <c r="K2676" s="278" t="e">
        <f t="shared" si="83"/>
        <v>#N/A</v>
      </c>
      <c r="L2676" s="286">
        <v>43511</v>
      </c>
      <c r="M2676" s="286" t="s">
        <v>3248</v>
      </c>
    </row>
    <row r="2677" spans="1:13" s="269" customFormat="1" ht="15.5" hidden="1" thickTop="1" thickBot="1" x14ac:dyDescent="0.4">
      <c r="A2677" s="287" t="s">
        <v>1251</v>
      </c>
      <c r="B2677" s="288" t="e">
        <f>VLOOKUP(A2677,Lists!B:C,2,FALSE)</f>
        <v>#N/A</v>
      </c>
      <c r="C2677" s="288" t="e">
        <f>VLOOKUP(A2677,Lists!B:D,3,FALSE)</f>
        <v>#N/A</v>
      </c>
      <c r="D2677" s="289" t="s">
        <v>5027</v>
      </c>
      <c r="E2677" s="289" t="s">
        <v>446</v>
      </c>
      <c r="F2677" s="289"/>
      <c r="G2677" s="289" t="s">
        <v>731</v>
      </c>
      <c r="H2677" s="278">
        <f t="shared" si="82"/>
        <v>2</v>
      </c>
      <c r="I2677" s="252"/>
      <c r="J2677" s="289"/>
      <c r="K2677" s="278" t="e">
        <f t="shared" si="83"/>
        <v>#N/A</v>
      </c>
      <c r="L2677" s="290">
        <v>43511</v>
      </c>
      <c r="M2677" s="290" t="s">
        <v>3248</v>
      </c>
    </row>
    <row r="2678" spans="1:13" s="269" customFormat="1" ht="15.5" hidden="1" thickTop="1" thickBot="1" x14ac:dyDescent="0.4">
      <c r="A2678" s="283" t="s">
        <v>1251</v>
      </c>
      <c r="B2678" s="284" t="e">
        <f>VLOOKUP(A2678,Lists!B:C,2,FALSE)</f>
        <v>#N/A</v>
      </c>
      <c r="C2678" s="284" t="e">
        <f>VLOOKUP(A2678,Lists!B:D,3,FALSE)</f>
        <v>#N/A</v>
      </c>
      <c r="D2678" s="285" t="s">
        <v>5028</v>
      </c>
      <c r="E2678" s="285" t="s">
        <v>446</v>
      </c>
      <c r="F2678" s="285"/>
      <c r="G2678" s="285" t="s">
        <v>731</v>
      </c>
      <c r="H2678" s="278">
        <f t="shared" si="82"/>
        <v>2</v>
      </c>
      <c r="I2678" s="251"/>
      <c r="J2678" s="285"/>
      <c r="K2678" s="278" t="e">
        <f t="shared" si="83"/>
        <v>#N/A</v>
      </c>
      <c r="L2678" s="286">
        <v>43511</v>
      </c>
      <c r="M2678" s="286" t="s">
        <v>3248</v>
      </c>
    </row>
    <row r="2679" spans="1:13" s="269" customFormat="1" ht="15.5" hidden="1" thickTop="1" thickBot="1" x14ac:dyDescent="0.4">
      <c r="A2679" s="287" t="s">
        <v>1251</v>
      </c>
      <c r="B2679" s="288" t="e">
        <f>VLOOKUP(A2679,Lists!B:C,2,FALSE)</f>
        <v>#N/A</v>
      </c>
      <c r="C2679" s="288" t="e">
        <f>VLOOKUP(A2679,Lists!B:D,3,FALSE)</f>
        <v>#N/A</v>
      </c>
      <c r="D2679" s="289" t="s">
        <v>5109</v>
      </c>
      <c r="E2679" s="289" t="s">
        <v>446</v>
      </c>
      <c r="F2679" s="289"/>
      <c r="G2679" s="289" t="s">
        <v>446</v>
      </c>
      <c r="H2679" s="278" t="str">
        <f t="shared" si="82"/>
        <v>x</v>
      </c>
      <c r="I2679" s="252"/>
      <c r="J2679" s="289"/>
      <c r="K2679" s="278" t="e">
        <f t="shared" si="83"/>
        <v>#N/A</v>
      </c>
      <c r="L2679" s="290">
        <v>43511</v>
      </c>
      <c r="M2679" s="290" t="s">
        <v>3248</v>
      </c>
    </row>
    <row r="2680" spans="1:13" s="269" customFormat="1" ht="15.5" hidden="1" thickTop="1" thickBot="1" x14ac:dyDescent="0.4">
      <c r="A2680" s="283" t="s">
        <v>1251</v>
      </c>
      <c r="B2680" s="284" t="e">
        <f>VLOOKUP(A2680,Lists!B:C,2,FALSE)</f>
        <v>#N/A</v>
      </c>
      <c r="C2680" s="284" t="e">
        <f>VLOOKUP(A2680,Lists!B:D,3,FALSE)</f>
        <v>#N/A</v>
      </c>
      <c r="D2680" s="285" t="s">
        <v>5108</v>
      </c>
      <c r="E2680" s="285" t="s">
        <v>446</v>
      </c>
      <c r="F2680" s="285"/>
      <c r="G2680" s="285" t="s">
        <v>731</v>
      </c>
      <c r="H2680" s="278">
        <f t="shared" si="82"/>
        <v>2</v>
      </c>
      <c r="I2680" s="251"/>
      <c r="J2680" s="285"/>
      <c r="K2680" s="278" t="e">
        <f t="shared" si="83"/>
        <v>#N/A</v>
      </c>
      <c r="L2680" s="286">
        <v>43511</v>
      </c>
      <c r="M2680" s="286" t="s">
        <v>3248</v>
      </c>
    </row>
    <row r="2681" spans="1:13" s="269" customFormat="1" ht="15.5" hidden="1" thickTop="1" thickBot="1" x14ac:dyDescent="0.4">
      <c r="A2681" s="287" t="s">
        <v>1251</v>
      </c>
      <c r="B2681" s="288" t="e">
        <f>VLOOKUP(A2681,Lists!B:C,2,FALSE)</f>
        <v>#N/A</v>
      </c>
      <c r="C2681" s="288" t="e">
        <f>VLOOKUP(A2681,Lists!B:D,3,FALSE)</f>
        <v>#N/A</v>
      </c>
      <c r="D2681" s="289" t="s">
        <v>742</v>
      </c>
      <c r="E2681" s="289" t="s">
        <v>446</v>
      </c>
      <c r="F2681" s="289"/>
      <c r="G2681" s="289" t="s">
        <v>731</v>
      </c>
      <c r="H2681" s="278">
        <f t="shared" si="82"/>
        <v>2</v>
      </c>
      <c r="I2681" s="252"/>
      <c r="J2681" s="289"/>
      <c r="K2681" s="278" t="e">
        <f t="shared" si="83"/>
        <v>#N/A</v>
      </c>
      <c r="L2681" s="290">
        <v>43511</v>
      </c>
      <c r="M2681" s="290" t="s">
        <v>3248</v>
      </c>
    </row>
    <row r="2682" spans="1:13" s="269" customFormat="1" ht="15.5" hidden="1" thickTop="1" thickBot="1" x14ac:dyDescent="0.4">
      <c r="A2682" s="283" t="s">
        <v>1251</v>
      </c>
      <c r="B2682" s="284" t="e">
        <f>VLOOKUP(A2682,Lists!B:C,2,FALSE)</f>
        <v>#N/A</v>
      </c>
      <c r="C2682" s="284" t="e">
        <f>VLOOKUP(A2682,Lists!B:D,3,FALSE)</f>
        <v>#N/A</v>
      </c>
      <c r="D2682" s="285" t="s">
        <v>688</v>
      </c>
      <c r="E2682" s="285">
        <v>5</v>
      </c>
      <c r="F2682" s="285"/>
      <c r="G2682" s="285" t="s">
        <v>731</v>
      </c>
      <c r="H2682" s="278">
        <f t="shared" si="82"/>
        <v>2</v>
      </c>
      <c r="I2682" s="251"/>
      <c r="J2682" s="285"/>
      <c r="K2682" s="278" t="e">
        <f t="shared" si="83"/>
        <v>#N/A</v>
      </c>
      <c r="L2682" s="286">
        <v>43511</v>
      </c>
      <c r="M2682" s="286" t="s">
        <v>3248</v>
      </c>
    </row>
    <row r="2683" spans="1:13" s="269" customFormat="1" ht="15.5" hidden="1" thickTop="1" thickBot="1" x14ac:dyDescent="0.4">
      <c r="A2683" s="287" t="s">
        <v>1251</v>
      </c>
      <c r="B2683" s="288" t="e">
        <f>VLOOKUP(A2683,Lists!B:C,2,FALSE)</f>
        <v>#N/A</v>
      </c>
      <c r="C2683" s="288" t="e">
        <f>VLOOKUP(A2683,Lists!B:D,3,FALSE)</f>
        <v>#N/A</v>
      </c>
      <c r="D2683" s="289" t="s">
        <v>691</v>
      </c>
      <c r="E2683" s="289" t="s">
        <v>888</v>
      </c>
      <c r="F2683" s="289"/>
      <c r="G2683" s="289" t="s">
        <v>731</v>
      </c>
      <c r="H2683" s="278">
        <f t="shared" si="82"/>
        <v>2</v>
      </c>
      <c r="I2683" s="252"/>
      <c r="J2683" s="289"/>
      <c r="K2683" s="278" t="e">
        <f t="shared" si="83"/>
        <v>#N/A</v>
      </c>
      <c r="L2683" s="290">
        <v>43511</v>
      </c>
      <c r="M2683" s="290" t="s">
        <v>3248</v>
      </c>
    </row>
    <row r="2684" spans="1:13" s="269" customFormat="1" ht="15.5" hidden="1" thickTop="1" thickBot="1" x14ac:dyDescent="0.4">
      <c r="A2684" s="283" t="s">
        <v>1251</v>
      </c>
      <c r="B2684" s="284" t="e">
        <f>VLOOKUP(A2684,Lists!B:C,2,FALSE)</f>
        <v>#N/A</v>
      </c>
      <c r="C2684" s="284" t="e">
        <f>VLOOKUP(A2684,Lists!B:D,3,FALSE)</f>
        <v>#N/A</v>
      </c>
      <c r="D2684" s="285" t="s">
        <v>692</v>
      </c>
      <c r="E2684" s="285" t="s">
        <v>888</v>
      </c>
      <c r="F2684" s="285"/>
      <c r="G2684" s="285" t="s">
        <v>731</v>
      </c>
      <c r="H2684" s="278">
        <f t="shared" si="82"/>
        <v>2</v>
      </c>
      <c r="I2684" s="251"/>
      <c r="J2684" s="285"/>
      <c r="K2684" s="278" t="e">
        <f t="shared" si="83"/>
        <v>#N/A</v>
      </c>
      <c r="L2684" s="286">
        <v>43511</v>
      </c>
      <c r="M2684" s="286" t="s">
        <v>3248</v>
      </c>
    </row>
    <row r="2685" spans="1:13" s="269" customFormat="1" ht="15.5" hidden="1" thickTop="1" thickBot="1" x14ac:dyDescent="0.4">
      <c r="A2685" s="287" t="s">
        <v>1251</v>
      </c>
      <c r="B2685" s="288" t="e">
        <f>VLOOKUP(A2685,Lists!B:C,2,FALSE)</f>
        <v>#N/A</v>
      </c>
      <c r="C2685" s="288" t="e">
        <f>VLOOKUP(A2685,Lists!B:D,3,FALSE)</f>
        <v>#N/A</v>
      </c>
      <c r="D2685" s="289" t="s">
        <v>5029</v>
      </c>
      <c r="E2685" s="289" t="s">
        <v>888</v>
      </c>
      <c r="F2685" s="289"/>
      <c r="G2685" s="289" t="s">
        <v>731</v>
      </c>
      <c r="H2685" s="278">
        <f t="shared" si="82"/>
        <v>2</v>
      </c>
      <c r="I2685" s="252"/>
      <c r="J2685" s="289"/>
      <c r="K2685" s="278" t="e">
        <f t="shared" si="83"/>
        <v>#N/A</v>
      </c>
      <c r="L2685" s="290">
        <v>43511</v>
      </c>
      <c r="M2685" s="290" t="s">
        <v>3248</v>
      </c>
    </row>
    <row r="2686" spans="1:13" s="269" customFormat="1" ht="15.5" hidden="1" thickTop="1" thickBot="1" x14ac:dyDescent="0.4">
      <c r="A2686" s="283" t="s">
        <v>1251</v>
      </c>
      <c r="B2686" s="284" t="e">
        <f>VLOOKUP(A2686,Lists!B:C,2,FALSE)</f>
        <v>#N/A</v>
      </c>
      <c r="C2686" s="284" t="e">
        <f>VLOOKUP(A2686,Lists!B:D,3,FALSE)</f>
        <v>#N/A</v>
      </c>
      <c r="D2686" s="285" t="s">
        <v>691</v>
      </c>
      <c r="E2686" s="285" t="s">
        <v>888</v>
      </c>
      <c r="F2686" s="285"/>
      <c r="G2686" s="285" t="s">
        <v>731</v>
      </c>
      <c r="H2686" s="278">
        <f t="shared" si="82"/>
        <v>2</v>
      </c>
      <c r="I2686" s="251"/>
      <c r="J2686" s="285"/>
      <c r="K2686" s="278" t="e">
        <f t="shared" si="83"/>
        <v>#N/A</v>
      </c>
      <c r="L2686" s="286">
        <v>43511</v>
      </c>
      <c r="M2686" s="286" t="s">
        <v>3248</v>
      </c>
    </row>
    <row r="2687" spans="1:13" s="269" customFormat="1" ht="15.5" hidden="1" thickTop="1" thickBot="1" x14ac:dyDescent="0.4">
      <c r="A2687" s="287" t="s">
        <v>1251</v>
      </c>
      <c r="B2687" s="288" t="e">
        <f>VLOOKUP(A2687,Lists!B:C,2,FALSE)</f>
        <v>#N/A</v>
      </c>
      <c r="C2687" s="288" t="e">
        <f>VLOOKUP(A2687,Lists!B:D,3,FALSE)</f>
        <v>#N/A</v>
      </c>
      <c r="D2687" s="289" t="s">
        <v>692</v>
      </c>
      <c r="E2687" s="289" t="s">
        <v>888</v>
      </c>
      <c r="F2687" s="289"/>
      <c r="G2687" s="289" t="s">
        <v>731</v>
      </c>
      <c r="H2687" s="278">
        <f t="shared" si="82"/>
        <v>2</v>
      </c>
      <c r="I2687" s="252"/>
      <c r="J2687" s="289"/>
      <c r="K2687" s="278" t="e">
        <f t="shared" si="83"/>
        <v>#N/A</v>
      </c>
      <c r="L2687" s="290">
        <v>43511</v>
      </c>
      <c r="M2687" s="290" t="s">
        <v>3248</v>
      </c>
    </row>
    <row r="2688" spans="1:13" s="269" customFormat="1" ht="15.5" hidden="1" thickTop="1" thickBot="1" x14ac:dyDescent="0.4">
      <c r="A2688" s="283" t="s">
        <v>5596</v>
      </c>
      <c r="B2688" s="284" t="str">
        <f>VLOOKUP(A2688,Lists!B:C,2,FALSE)</f>
        <v>TCD001</v>
      </c>
      <c r="C2688" s="284" t="str">
        <f>VLOOKUP(A2688,Lists!B:D,3,FALSE)</f>
        <v>TCD</v>
      </c>
      <c r="D2688" s="285" t="s">
        <v>522</v>
      </c>
      <c r="E2688" s="285">
        <v>16268000</v>
      </c>
      <c r="F2688" s="285" t="s">
        <v>2529</v>
      </c>
      <c r="G2688" s="285" t="s">
        <v>731</v>
      </c>
      <c r="H2688" s="278">
        <f t="shared" si="82"/>
        <v>2</v>
      </c>
      <c r="I2688" s="251" t="s">
        <v>2531</v>
      </c>
      <c r="J2688" s="285" t="s">
        <v>2532</v>
      </c>
      <c r="K2688" s="278" t="str">
        <f t="shared" si="83"/>
        <v>TCD001Total population</v>
      </c>
      <c r="L2688" s="286">
        <v>43511</v>
      </c>
      <c r="M2688" s="286" t="s">
        <v>3248</v>
      </c>
    </row>
    <row r="2689" spans="1:13" s="269" customFormat="1" ht="15.5" hidden="1" thickTop="1" thickBot="1" x14ac:dyDescent="0.4">
      <c r="A2689" s="287" t="s">
        <v>5596</v>
      </c>
      <c r="B2689" s="288" t="str">
        <f>VLOOKUP(A2689,Lists!B:C,2,FALSE)</f>
        <v>TCD001</v>
      </c>
      <c r="C2689" s="288" t="str">
        <f>VLOOKUP(A2689,Lists!B:D,3,FALSE)</f>
        <v>TCD</v>
      </c>
      <c r="D2689" s="289" t="s">
        <v>660</v>
      </c>
      <c r="E2689" s="289">
        <v>1369110</v>
      </c>
      <c r="F2689" s="289" t="s">
        <v>2530</v>
      </c>
      <c r="G2689" s="289" t="s">
        <v>731</v>
      </c>
      <c r="H2689" s="278">
        <f t="shared" si="82"/>
        <v>2</v>
      </c>
      <c r="I2689" s="252" t="s">
        <v>2533</v>
      </c>
      <c r="J2689" s="289" t="s">
        <v>2549</v>
      </c>
      <c r="K2689" s="278" t="str">
        <f t="shared" si="83"/>
        <v>TCD001Landmass affected</v>
      </c>
      <c r="L2689" s="290">
        <v>43511</v>
      </c>
      <c r="M2689" s="290" t="s">
        <v>3248</v>
      </c>
    </row>
    <row r="2690" spans="1:13" s="269" customFormat="1" ht="15.5" hidden="1" thickTop="1" thickBot="1" x14ac:dyDescent="0.4">
      <c r="A2690" s="283" t="s">
        <v>5596</v>
      </c>
      <c r="B2690" s="284" t="str">
        <f>VLOOKUP(A2690,Lists!B:C,2,FALSE)</f>
        <v>TCD001</v>
      </c>
      <c r="C2690" s="284" t="str">
        <f>VLOOKUP(A2690,Lists!B:D,3,FALSE)</f>
        <v>TCD</v>
      </c>
      <c r="D2690" s="285" t="s">
        <v>737</v>
      </c>
      <c r="E2690" s="285">
        <v>16268000</v>
      </c>
      <c r="F2690" s="285" t="s">
        <v>2529</v>
      </c>
      <c r="G2690" s="285" t="s">
        <v>731</v>
      </c>
      <c r="H2690" s="278">
        <f t="shared" ref="H2690:H2753" si="84">IF(G2690="x","x",IF(G2690="Low",3,IF(G2690="Medium",2,IF(G2690="High",1,FALSE))))</f>
        <v>2</v>
      </c>
      <c r="I2690" s="251" t="s">
        <v>2531</v>
      </c>
      <c r="J2690" s="285" t="s">
        <v>2532</v>
      </c>
      <c r="K2690" s="278" t="str">
        <f t="shared" ref="K2690:K2753" si="85">B2690&amp;""&amp;D2690</f>
        <v>TCD001People exposed</v>
      </c>
      <c r="L2690" s="286">
        <v>43511</v>
      </c>
      <c r="M2690" s="286" t="s">
        <v>3248</v>
      </c>
    </row>
    <row r="2691" spans="1:13" s="269" customFormat="1" ht="15.5" hidden="1" thickTop="1" thickBot="1" x14ac:dyDescent="0.4">
      <c r="A2691" s="287" t="s">
        <v>5596</v>
      </c>
      <c r="B2691" s="288" t="str">
        <f>VLOOKUP(A2691,Lists!B:C,2,FALSE)</f>
        <v>TCD001</v>
      </c>
      <c r="C2691" s="288" t="str">
        <f>VLOOKUP(A2691,Lists!B:D,3,FALSE)</f>
        <v>TCD</v>
      </c>
      <c r="D2691" s="289" t="s">
        <v>533</v>
      </c>
      <c r="E2691" s="289">
        <v>4268743</v>
      </c>
      <c r="F2691" s="289" t="s">
        <v>2529</v>
      </c>
      <c r="G2691" s="289" t="s">
        <v>731</v>
      </c>
      <c r="H2691" s="278">
        <f t="shared" si="84"/>
        <v>2</v>
      </c>
      <c r="I2691" s="252" t="s">
        <v>2531</v>
      </c>
      <c r="J2691" s="289" t="s">
        <v>2630</v>
      </c>
      <c r="K2691" s="278" t="str">
        <f t="shared" si="85"/>
        <v>TCD001People affected</v>
      </c>
      <c r="L2691" s="290">
        <v>43511</v>
      </c>
      <c r="M2691" s="290" t="s">
        <v>3248</v>
      </c>
    </row>
    <row r="2692" spans="1:13" s="269" customFormat="1" ht="15.5" thickTop="1" thickBot="1" x14ac:dyDescent="0.4">
      <c r="A2692" s="283" t="s">
        <v>5596</v>
      </c>
      <c r="B2692" s="284" t="str">
        <f>VLOOKUP(A2692,Lists!B:C,2,FALSE)</f>
        <v>TCD001</v>
      </c>
      <c r="C2692" s="284" t="str">
        <f>VLOOKUP(A2692,Lists!B:D,3,FALSE)</f>
        <v>TCD</v>
      </c>
      <c r="D2692" s="285" t="s">
        <v>666</v>
      </c>
      <c r="E2692" s="285">
        <v>658000</v>
      </c>
      <c r="F2692" s="285" t="s">
        <v>2527</v>
      </c>
      <c r="G2692" s="285" t="s">
        <v>731</v>
      </c>
      <c r="H2692" s="278">
        <f t="shared" si="84"/>
        <v>2</v>
      </c>
      <c r="I2692" s="251" t="s">
        <v>2552</v>
      </c>
      <c r="J2692" s="285" t="s">
        <v>2553</v>
      </c>
      <c r="K2692" s="278" t="str">
        <f t="shared" si="85"/>
        <v>TCD001People displaced</v>
      </c>
      <c r="L2692" s="286">
        <v>43511</v>
      </c>
      <c r="M2692" s="286" t="s">
        <v>3248</v>
      </c>
    </row>
    <row r="2693" spans="1:13" s="269" customFormat="1" ht="15.5" hidden="1" thickTop="1" thickBot="1" x14ac:dyDescent="0.4">
      <c r="A2693" s="287" t="s">
        <v>5596</v>
      </c>
      <c r="B2693" s="288" t="str">
        <f>VLOOKUP(A2693,Lists!B:C,2,FALSE)</f>
        <v>TCD001</v>
      </c>
      <c r="C2693" s="288" t="str">
        <f>VLOOKUP(A2693,Lists!B:D,3,FALSE)</f>
        <v>TCD</v>
      </c>
      <c r="D2693" s="289" t="s">
        <v>5027</v>
      </c>
      <c r="E2693" s="289" t="s">
        <v>446</v>
      </c>
      <c r="F2693" s="289"/>
      <c r="G2693" s="289" t="s">
        <v>731</v>
      </c>
      <c r="H2693" s="278">
        <f t="shared" si="84"/>
        <v>2</v>
      </c>
      <c r="I2693" s="252"/>
      <c r="J2693" s="289" t="s">
        <v>1722</v>
      </c>
      <c r="K2693" s="278" t="str">
        <f t="shared" si="85"/>
        <v>TCD001Injuries reported</v>
      </c>
      <c r="L2693" s="290">
        <v>43511</v>
      </c>
      <c r="M2693" s="290" t="s">
        <v>3248</v>
      </c>
    </row>
    <row r="2694" spans="1:13" s="269" customFormat="1" ht="15.5" hidden="1" thickTop="1" thickBot="1" x14ac:dyDescent="0.4">
      <c r="A2694" s="283" t="s">
        <v>5596</v>
      </c>
      <c r="B2694" s="284" t="str">
        <f>VLOOKUP(A2694,Lists!B:C,2,FALSE)</f>
        <v>TCD001</v>
      </c>
      <c r="C2694" s="284" t="str">
        <f>VLOOKUP(A2694,Lists!B:D,3,FALSE)</f>
        <v>TCD</v>
      </c>
      <c r="D2694" s="285" t="s">
        <v>5028</v>
      </c>
      <c r="E2694" s="285" t="s">
        <v>446</v>
      </c>
      <c r="F2694" s="285"/>
      <c r="G2694" s="285" t="s">
        <v>731</v>
      </c>
      <c r="H2694" s="278">
        <f t="shared" si="84"/>
        <v>2</v>
      </c>
      <c r="I2694" s="251" t="s">
        <v>3171</v>
      </c>
      <c r="J2694" s="285" t="s">
        <v>3170</v>
      </c>
      <c r="K2694" s="278" t="str">
        <f t="shared" si="85"/>
        <v>TCD001Illness cases reported</v>
      </c>
      <c r="L2694" s="286">
        <v>43511</v>
      </c>
      <c r="M2694" s="286" t="s">
        <v>3248</v>
      </c>
    </row>
    <row r="2695" spans="1:13" s="269" customFormat="1" ht="15.5" hidden="1" thickTop="1" thickBot="1" x14ac:dyDescent="0.4">
      <c r="A2695" s="287" t="s">
        <v>5596</v>
      </c>
      <c r="B2695" s="288" t="str">
        <f>VLOOKUP(A2695,Lists!B:C,2,FALSE)</f>
        <v>TCD001</v>
      </c>
      <c r="C2695" s="288" t="str">
        <f>VLOOKUP(A2695,Lists!B:D,3,FALSE)</f>
        <v>TCD</v>
      </c>
      <c r="D2695" s="289" t="s">
        <v>5108</v>
      </c>
      <c r="E2695" s="289" t="s">
        <v>446</v>
      </c>
      <c r="F2695" s="289"/>
      <c r="G2695" s="289" t="s">
        <v>731</v>
      </c>
      <c r="H2695" s="278">
        <f t="shared" si="84"/>
        <v>2</v>
      </c>
      <c r="I2695" s="252"/>
      <c r="J2695" s="289" t="s">
        <v>1722</v>
      </c>
      <c r="K2695" s="278" t="str">
        <f t="shared" si="85"/>
        <v>TCD001Buildings damaged</v>
      </c>
      <c r="L2695" s="290">
        <v>43511</v>
      </c>
      <c r="M2695" s="290" t="s">
        <v>3248</v>
      </c>
    </row>
    <row r="2696" spans="1:13" s="269" customFormat="1" ht="15.5" hidden="1" thickTop="1" thickBot="1" x14ac:dyDescent="0.4">
      <c r="A2696" s="283" t="s">
        <v>5596</v>
      </c>
      <c r="B2696" s="284" t="str">
        <f>VLOOKUP(A2696,Lists!B:C,2,FALSE)</f>
        <v>TCD001</v>
      </c>
      <c r="C2696" s="284" t="str">
        <f>VLOOKUP(A2696,Lists!B:D,3,FALSE)</f>
        <v>TCD</v>
      </c>
      <c r="D2696" s="285" t="s">
        <v>5109</v>
      </c>
      <c r="E2696" s="285" t="s">
        <v>446</v>
      </c>
      <c r="F2696" s="285"/>
      <c r="G2696" s="285" t="s">
        <v>446</v>
      </c>
      <c r="H2696" s="278" t="str">
        <f t="shared" si="84"/>
        <v>x</v>
      </c>
      <c r="I2696" s="251"/>
      <c r="J2696" s="285" t="s">
        <v>1722</v>
      </c>
      <c r="K2696" s="278" t="str">
        <f t="shared" si="85"/>
        <v>TCD001Buildings destroyed</v>
      </c>
      <c r="L2696" s="286">
        <v>43511</v>
      </c>
      <c r="M2696" s="286" t="s">
        <v>3248</v>
      </c>
    </row>
    <row r="2697" spans="1:13" s="269" customFormat="1" ht="15.5" hidden="1" thickTop="1" thickBot="1" x14ac:dyDescent="0.4">
      <c r="A2697" s="287" t="s">
        <v>5596</v>
      </c>
      <c r="B2697" s="288" t="str">
        <f>VLOOKUP(A2697,Lists!B:C,2,FALSE)</f>
        <v>TCD001</v>
      </c>
      <c r="C2697" s="288" t="str">
        <f>VLOOKUP(A2697,Lists!B:D,3,FALSE)</f>
        <v>TCD</v>
      </c>
      <c r="D2697" s="289" t="s">
        <v>5108</v>
      </c>
      <c r="E2697" s="289" t="s">
        <v>446</v>
      </c>
      <c r="F2697" s="289"/>
      <c r="G2697" s="289" t="s">
        <v>731</v>
      </c>
      <c r="H2697" s="278">
        <f t="shared" si="84"/>
        <v>2</v>
      </c>
      <c r="I2697" s="252"/>
      <c r="J2697" s="289" t="s">
        <v>1722</v>
      </c>
      <c r="K2697" s="278" t="str">
        <f t="shared" si="85"/>
        <v>TCD001Buildings damaged</v>
      </c>
      <c r="L2697" s="290">
        <v>43511</v>
      </c>
      <c r="M2697" s="290" t="s">
        <v>3248</v>
      </c>
    </row>
    <row r="2698" spans="1:13" s="269" customFormat="1" ht="15.5" hidden="1" thickTop="1" thickBot="1" x14ac:dyDescent="0.4">
      <c r="A2698" s="283" t="s">
        <v>5596</v>
      </c>
      <c r="B2698" s="284" t="str">
        <f>VLOOKUP(A2698,Lists!B:C,2,FALSE)</f>
        <v>TCD001</v>
      </c>
      <c r="C2698" s="284" t="str">
        <f>VLOOKUP(A2698,Lists!B:D,3,FALSE)</f>
        <v>TCD</v>
      </c>
      <c r="D2698" s="285" t="s">
        <v>742</v>
      </c>
      <c r="E2698" s="285" t="s">
        <v>446</v>
      </c>
      <c r="F2698" s="285"/>
      <c r="G2698" s="285" t="s">
        <v>731</v>
      </c>
      <c r="H2698" s="278">
        <f t="shared" si="84"/>
        <v>2</v>
      </c>
      <c r="I2698" s="251"/>
      <c r="J2698" s="285" t="s">
        <v>1722</v>
      </c>
      <c r="K2698" s="278" t="str">
        <f t="shared" si="85"/>
        <v>TCD001Economic Losses</v>
      </c>
      <c r="L2698" s="286">
        <v>43511</v>
      </c>
      <c r="M2698" s="286" t="s">
        <v>3248</v>
      </c>
    </row>
    <row r="2699" spans="1:13" s="269" customFormat="1" ht="15.5" hidden="1" thickTop="1" thickBot="1" x14ac:dyDescent="0.4">
      <c r="A2699" s="287" t="s">
        <v>5596</v>
      </c>
      <c r="B2699" s="288" t="str">
        <f>VLOOKUP(A2699,Lists!B:C,2,FALSE)</f>
        <v>TCD001</v>
      </c>
      <c r="C2699" s="288" t="str">
        <f>VLOOKUP(A2699,Lists!B:D,3,FALSE)</f>
        <v>TCD</v>
      </c>
      <c r="D2699" s="289" t="s">
        <v>752</v>
      </c>
      <c r="E2699" s="289">
        <v>4269000</v>
      </c>
      <c r="F2699" s="289" t="s">
        <v>2527</v>
      </c>
      <c r="G2699" s="289" t="s">
        <v>731</v>
      </c>
      <c r="H2699" s="278">
        <f t="shared" si="84"/>
        <v>2</v>
      </c>
      <c r="I2699" s="252" t="s">
        <v>4159</v>
      </c>
      <c r="J2699" s="289" t="s">
        <v>2554</v>
      </c>
      <c r="K2699" s="278" t="str">
        <f t="shared" si="85"/>
        <v>TCD001People in Need</v>
      </c>
      <c r="L2699" s="290">
        <v>43511</v>
      </c>
      <c r="M2699" s="290" t="s">
        <v>3248</v>
      </c>
    </row>
    <row r="2700" spans="1:13" s="269" customFormat="1" ht="15.5" hidden="1" thickTop="1" thickBot="1" x14ac:dyDescent="0.4">
      <c r="A2700" s="283" t="s">
        <v>5596</v>
      </c>
      <c r="B2700" s="284" t="str">
        <f>VLOOKUP(A2700,Lists!B:C,2,FALSE)</f>
        <v>TCD001</v>
      </c>
      <c r="C2700" s="284" t="str">
        <f>VLOOKUP(A2700,Lists!B:D,3,FALSE)</f>
        <v>TCD</v>
      </c>
      <c r="D2700" s="285" t="s">
        <v>5115</v>
      </c>
      <c r="E2700" s="285">
        <v>256</v>
      </c>
      <c r="F2700" s="285" t="s">
        <v>2528</v>
      </c>
      <c r="G2700" s="285" t="s">
        <v>731</v>
      </c>
      <c r="H2700" s="278">
        <f t="shared" si="84"/>
        <v>2</v>
      </c>
      <c r="I2700" s="251" t="s">
        <v>1354</v>
      </c>
      <c r="J2700" s="285" t="s">
        <v>2545</v>
      </c>
      <c r="K2700" s="278" t="str">
        <f t="shared" si="85"/>
        <v>TCD001Fatalities in all crises</v>
      </c>
      <c r="L2700" s="286">
        <v>43511</v>
      </c>
      <c r="M2700" s="286" t="s">
        <v>3248</v>
      </c>
    </row>
    <row r="2701" spans="1:13" s="269" customFormat="1" ht="15.5" hidden="1" thickTop="1" thickBot="1" x14ac:dyDescent="0.4">
      <c r="A2701" s="287" t="s">
        <v>5596</v>
      </c>
      <c r="B2701" s="288" t="str">
        <f>VLOOKUP(A2701,Lists!B:C,2,FALSE)</f>
        <v>TCD001</v>
      </c>
      <c r="C2701" s="288" t="str">
        <f>VLOOKUP(A2701,Lists!B:D,3,FALSE)</f>
        <v>TCD</v>
      </c>
      <c r="D2701" s="289" t="s">
        <v>688</v>
      </c>
      <c r="E2701" s="289">
        <v>5</v>
      </c>
      <c r="F2701" s="289"/>
      <c r="G2701" s="289" t="s">
        <v>731</v>
      </c>
      <c r="H2701" s="278">
        <f t="shared" si="84"/>
        <v>2</v>
      </c>
      <c r="I2701" s="252"/>
      <c r="J2701" s="289" t="s">
        <v>2557</v>
      </c>
      <c r="K2701" s="278" t="str">
        <f t="shared" si="85"/>
        <v>TCD001Crisis affected groups</v>
      </c>
      <c r="L2701" s="290">
        <v>43511</v>
      </c>
      <c r="M2701" s="290" t="s">
        <v>3248</v>
      </c>
    </row>
    <row r="2702" spans="1:13" s="269" customFormat="1" ht="15.5" hidden="1" thickTop="1" thickBot="1" x14ac:dyDescent="0.4">
      <c r="A2702" s="283" t="s">
        <v>5596</v>
      </c>
      <c r="B2702" s="284" t="str">
        <f>VLOOKUP(A2702,Lists!B:C,2,FALSE)</f>
        <v>TCD001</v>
      </c>
      <c r="C2702" s="284" t="str">
        <f>VLOOKUP(A2702,Lists!B:D,3,FALSE)</f>
        <v>TCD</v>
      </c>
      <c r="D2702" s="285" t="s">
        <v>691</v>
      </c>
      <c r="E2702" s="285" t="s">
        <v>446</v>
      </c>
      <c r="F2702" s="285"/>
      <c r="G2702" s="285" t="s">
        <v>731</v>
      </c>
      <c r="H2702" s="278">
        <f t="shared" si="84"/>
        <v>2</v>
      </c>
      <c r="I2702" s="251"/>
      <c r="J2702" s="285" t="s">
        <v>1722</v>
      </c>
      <c r="K2702" s="278" t="str">
        <f t="shared" si="85"/>
        <v>TCD001People facing limited access constraints</v>
      </c>
      <c r="L2702" s="286">
        <v>43511</v>
      </c>
      <c r="M2702" s="286" t="s">
        <v>3248</v>
      </c>
    </row>
    <row r="2703" spans="1:13" s="269" customFormat="1" ht="15.5" hidden="1" thickTop="1" thickBot="1" x14ac:dyDescent="0.4">
      <c r="A2703" s="287" t="s">
        <v>5596</v>
      </c>
      <c r="B2703" s="288" t="str">
        <f>VLOOKUP(A2703,Lists!B:C,2,FALSE)</f>
        <v>TCD001</v>
      </c>
      <c r="C2703" s="288" t="str">
        <f>VLOOKUP(A2703,Lists!B:D,3,FALSE)</f>
        <v>TCD</v>
      </c>
      <c r="D2703" s="289" t="s">
        <v>692</v>
      </c>
      <c r="E2703" s="289" t="s">
        <v>446</v>
      </c>
      <c r="F2703" s="289"/>
      <c r="G2703" s="289" t="s">
        <v>731</v>
      </c>
      <c r="H2703" s="278">
        <f t="shared" si="84"/>
        <v>2</v>
      </c>
      <c r="I2703" s="252"/>
      <c r="J2703" s="289" t="s">
        <v>1722</v>
      </c>
      <c r="K2703" s="278" t="str">
        <f t="shared" si="85"/>
        <v>TCD001People facing restricted access constraints</v>
      </c>
      <c r="L2703" s="290">
        <v>43511</v>
      </c>
      <c r="M2703" s="290" t="s">
        <v>3248</v>
      </c>
    </row>
    <row r="2704" spans="1:13" s="269" customFormat="1" ht="15.5" hidden="1" thickTop="1" thickBot="1" x14ac:dyDescent="0.4">
      <c r="A2704" s="283" t="s">
        <v>3394</v>
      </c>
      <c r="B2704" s="284" t="str">
        <f>VLOOKUP(A2704,Lists!B:C,2,FALSE)</f>
        <v>TCD006</v>
      </c>
      <c r="C2704" s="284" t="str">
        <f>VLOOKUP(A2704,Lists!B:D,3,FALSE)</f>
        <v>TCD</v>
      </c>
      <c r="D2704" s="285" t="s">
        <v>522</v>
      </c>
      <c r="E2704" s="285">
        <v>16268000</v>
      </c>
      <c r="F2704" s="285" t="s">
        <v>1349</v>
      </c>
      <c r="G2704" s="285" t="s">
        <v>731</v>
      </c>
      <c r="H2704" s="278">
        <f t="shared" si="84"/>
        <v>2</v>
      </c>
      <c r="I2704" s="251" t="s">
        <v>2552</v>
      </c>
      <c r="J2704" s="285" t="s">
        <v>2558</v>
      </c>
      <c r="K2704" s="278" t="str">
        <f t="shared" si="85"/>
        <v>TCD006Total population</v>
      </c>
      <c r="L2704" s="286">
        <v>43511</v>
      </c>
      <c r="M2704" s="286" t="s">
        <v>3248</v>
      </c>
    </row>
    <row r="2705" spans="1:13" s="269" customFormat="1" ht="15.5" hidden="1" thickTop="1" thickBot="1" x14ac:dyDescent="0.4">
      <c r="A2705" s="287" t="s">
        <v>3394</v>
      </c>
      <c r="B2705" s="288" t="str">
        <f>VLOOKUP(A2705,Lists!B:C,2,FALSE)</f>
        <v>TCD006</v>
      </c>
      <c r="C2705" s="288" t="str">
        <f>VLOOKUP(A2705,Lists!B:D,3,FALSE)</f>
        <v>TCD</v>
      </c>
      <c r="D2705" s="289" t="s">
        <v>660</v>
      </c>
      <c r="E2705" s="289">
        <v>220000</v>
      </c>
      <c r="F2705" s="289"/>
      <c r="G2705" s="289" t="s">
        <v>731</v>
      </c>
      <c r="H2705" s="278">
        <f t="shared" si="84"/>
        <v>2</v>
      </c>
      <c r="I2705" s="252"/>
      <c r="J2705" s="289" t="s">
        <v>2559</v>
      </c>
      <c r="K2705" s="278" t="str">
        <f t="shared" si="85"/>
        <v>TCD006Landmass affected</v>
      </c>
      <c r="L2705" s="290">
        <v>43511</v>
      </c>
      <c r="M2705" s="290" t="s">
        <v>3248</v>
      </c>
    </row>
    <row r="2706" spans="1:13" s="269" customFormat="1" ht="15.5" hidden="1" thickTop="1" thickBot="1" x14ac:dyDescent="0.4">
      <c r="A2706" s="283" t="s">
        <v>3394</v>
      </c>
      <c r="B2706" s="284" t="str">
        <f>VLOOKUP(A2706,Lists!B:C,2,FALSE)</f>
        <v>TCD006</v>
      </c>
      <c r="C2706" s="284" t="str">
        <f>VLOOKUP(A2706,Lists!B:D,3,FALSE)</f>
        <v>TCD</v>
      </c>
      <c r="D2706" s="285" t="s">
        <v>737</v>
      </c>
      <c r="E2706" s="285">
        <v>36600</v>
      </c>
      <c r="F2706" s="285"/>
      <c r="G2706" s="285" t="s">
        <v>731</v>
      </c>
      <c r="H2706" s="278">
        <f t="shared" si="84"/>
        <v>2</v>
      </c>
      <c r="I2706" s="251"/>
      <c r="J2706" s="285" t="s">
        <v>2560</v>
      </c>
      <c r="K2706" s="278" t="str">
        <f t="shared" si="85"/>
        <v>TCD006People exposed</v>
      </c>
      <c r="L2706" s="286">
        <v>43511</v>
      </c>
      <c r="M2706" s="286" t="s">
        <v>3248</v>
      </c>
    </row>
    <row r="2707" spans="1:13" s="269" customFormat="1" ht="15.5" hidden="1" thickTop="1" thickBot="1" x14ac:dyDescent="0.4">
      <c r="A2707" s="287" t="s">
        <v>3394</v>
      </c>
      <c r="B2707" s="288" t="str">
        <f>VLOOKUP(A2707,Lists!B:C,2,FALSE)</f>
        <v>TCD006</v>
      </c>
      <c r="C2707" s="288" t="str">
        <f>VLOOKUP(A2707,Lists!B:D,3,FALSE)</f>
        <v>TCD</v>
      </c>
      <c r="D2707" s="289" t="s">
        <v>533</v>
      </c>
      <c r="E2707" s="289">
        <v>36600</v>
      </c>
      <c r="F2707" s="289"/>
      <c r="G2707" s="289" t="s">
        <v>731</v>
      </c>
      <c r="H2707" s="278">
        <f t="shared" si="84"/>
        <v>2</v>
      </c>
      <c r="I2707" s="252"/>
      <c r="J2707" s="289" t="s">
        <v>2561</v>
      </c>
      <c r="K2707" s="278" t="str">
        <f t="shared" si="85"/>
        <v>TCD006People affected</v>
      </c>
      <c r="L2707" s="290">
        <v>43511</v>
      </c>
      <c r="M2707" s="290" t="s">
        <v>3248</v>
      </c>
    </row>
    <row r="2708" spans="1:13" s="269" customFormat="1" ht="15.5" thickTop="1" thickBot="1" x14ac:dyDescent="0.4">
      <c r="A2708" s="283" t="s">
        <v>3394</v>
      </c>
      <c r="B2708" s="284" t="str">
        <f>VLOOKUP(A2708,Lists!B:C,2,FALSE)</f>
        <v>TCD006</v>
      </c>
      <c r="C2708" s="284" t="str">
        <f>VLOOKUP(A2708,Lists!B:D,3,FALSE)</f>
        <v>TCD</v>
      </c>
      <c r="D2708" s="285" t="s">
        <v>666</v>
      </c>
      <c r="E2708" s="285" t="s">
        <v>446</v>
      </c>
      <c r="F2708" s="285"/>
      <c r="G2708" s="285" t="s">
        <v>731</v>
      </c>
      <c r="H2708" s="278">
        <f t="shared" si="84"/>
        <v>2</v>
      </c>
      <c r="I2708" s="251"/>
      <c r="J2708" s="285" t="s">
        <v>1722</v>
      </c>
      <c r="K2708" s="278" t="str">
        <f t="shared" si="85"/>
        <v>TCD006People displaced</v>
      </c>
      <c r="L2708" s="286">
        <v>43511</v>
      </c>
      <c r="M2708" s="286" t="s">
        <v>3248</v>
      </c>
    </row>
    <row r="2709" spans="1:13" s="269" customFormat="1" ht="15.5" hidden="1" thickTop="1" thickBot="1" x14ac:dyDescent="0.4">
      <c r="A2709" s="287" t="s">
        <v>3394</v>
      </c>
      <c r="B2709" s="288" t="str">
        <f>VLOOKUP(A2709,Lists!B:C,2,FALSE)</f>
        <v>TCD006</v>
      </c>
      <c r="C2709" s="288" t="str">
        <f>VLOOKUP(A2709,Lists!B:D,3,FALSE)</f>
        <v>TCD</v>
      </c>
      <c r="D2709" s="289" t="s">
        <v>5027</v>
      </c>
      <c r="E2709" s="289" t="s">
        <v>446</v>
      </c>
      <c r="F2709" s="289"/>
      <c r="G2709" s="289" t="s">
        <v>731</v>
      </c>
      <c r="H2709" s="278">
        <f t="shared" si="84"/>
        <v>2</v>
      </c>
      <c r="I2709" s="252"/>
      <c r="J2709" s="289" t="s">
        <v>1722</v>
      </c>
      <c r="K2709" s="278" t="str">
        <f t="shared" si="85"/>
        <v>TCD006Injuries reported</v>
      </c>
      <c r="L2709" s="290">
        <v>43511</v>
      </c>
      <c r="M2709" s="290" t="s">
        <v>3248</v>
      </c>
    </row>
    <row r="2710" spans="1:13" s="269" customFormat="1" ht="15.5" hidden="1" thickTop="1" thickBot="1" x14ac:dyDescent="0.4">
      <c r="A2710" s="283" t="s">
        <v>3394</v>
      </c>
      <c r="B2710" s="284" t="str">
        <f>VLOOKUP(A2710,Lists!B:C,2,FALSE)</f>
        <v>TCD006</v>
      </c>
      <c r="C2710" s="284" t="str">
        <f>VLOOKUP(A2710,Lists!B:D,3,FALSE)</f>
        <v>TCD</v>
      </c>
      <c r="D2710" s="285" t="s">
        <v>5028</v>
      </c>
      <c r="E2710" s="285" t="s">
        <v>446</v>
      </c>
      <c r="F2710" s="285"/>
      <c r="G2710" s="285" t="s">
        <v>731</v>
      </c>
      <c r="H2710" s="278">
        <f t="shared" si="84"/>
        <v>2</v>
      </c>
      <c r="I2710" s="251"/>
      <c r="J2710" s="285" t="s">
        <v>1722</v>
      </c>
      <c r="K2710" s="278" t="str">
        <f t="shared" si="85"/>
        <v>TCD006Illness cases reported</v>
      </c>
      <c r="L2710" s="286">
        <v>43511</v>
      </c>
      <c r="M2710" s="286" t="s">
        <v>3248</v>
      </c>
    </row>
    <row r="2711" spans="1:13" s="269" customFormat="1" ht="15.5" hidden="1" thickTop="1" thickBot="1" x14ac:dyDescent="0.4">
      <c r="A2711" s="287" t="s">
        <v>3394</v>
      </c>
      <c r="B2711" s="288" t="str">
        <f>VLOOKUP(A2711,Lists!B:C,2,FALSE)</f>
        <v>TCD006</v>
      </c>
      <c r="C2711" s="288" t="str">
        <f>VLOOKUP(A2711,Lists!B:D,3,FALSE)</f>
        <v>TCD</v>
      </c>
      <c r="D2711" s="289" t="s">
        <v>5108</v>
      </c>
      <c r="E2711" s="289" t="s">
        <v>446</v>
      </c>
      <c r="F2711" s="289"/>
      <c r="G2711" s="289" t="s">
        <v>731</v>
      </c>
      <c r="H2711" s="278">
        <f t="shared" si="84"/>
        <v>2</v>
      </c>
      <c r="I2711" s="252"/>
      <c r="J2711" s="289" t="s">
        <v>1722</v>
      </c>
      <c r="K2711" s="278" t="str">
        <f t="shared" si="85"/>
        <v>TCD006Buildings damaged</v>
      </c>
      <c r="L2711" s="290">
        <v>43511</v>
      </c>
      <c r="M2711" s="290" t="s">
        <v>3248</v>
      </c>
    </row>
    <row r="2712" spans="1:13" s="269" customFormat="1" ht="15.5" hidden="1" thickTop="1" thickBot="1" x14ac:dyDescent="0.4">
      <c r="A2712" s="283" t="s">
        <v>3394</v>
      </c>
      <c r="B2712" s="284" t="str">
        <f>VLOOKUP(A2712,Lists!B:C,2,FALSE)</f>
        <v>TCD006</v>
      </c>
      <c r="C2712" s="284" t="str">
        <f>VLOOKUP(A2712,Lists!B:D,3,FALSE)</f>
        <v>TCD</v>
      </c>
      <c r="D2712" s="285" t="s">
        <v>5109</v>
      </c>
      <c r="E2712" s="285" t="s">
        <v>446</v>
      </c>
      <c r="F2712" s="285"/>
      <c r="G2712" s="285" t="s">
        <v>446</v>
      </c>
      <c r="H2712" s="278" t="str">
        <f t="shared" si="84"/>
        <v>x</v>
      </c>
      <c r="I2712" s="251"/>
      <c r="J2712" s="285" t="s">
        <v>1722</v>
      </c>
      <c r="K2712" s="278" t="str">
        <f t="shared" si="85"/>
        <v>TCD006Buildings destroyed</v>
      </c>
      <c r="L2712" s="286">
        <v>43511</v>
      </c>
      <c r="M2712" s="286" t="s">
        <v>3248</v>
      </c>
    </row>
    <row r="2713" spans="1:13" s="269" customFormat="1" ht="15.5" hidden="1" thickTop="1" thickBot="1" x14ac:dyDescent="0.4">
      <c r="A2713" s="287" t="s">
        <v>3394</v>
      </c>
      <c r="B2713" s="288" t="str">
        <f>VLOOKUP(A2713,Lists!B:C,2,FALSE)</f>
        <v>TCD006</v>
      </c>
      <c r="C2713" s="288" t="str">
        <f>VLOOKUP(A2713,Lists!B:D,3,FALSE)</f>
        <v>TCD</v>
      </c>
      <c r="D2713" s="289" t="s">
        <v>5108</v>
      </c>
      <c r="E2713" s="289" t="s">
        <v>446</v>
      </c>
      <c r="F2713" s="289"/>
      <c r="G2713" s="289" t="s">
        <v>731</v>
      </c>
      <c r="H2713" s="278">
        <f t="shared" si="84"/>
        <v>2</v>
      </c>
      <c r="I2713" s="252"/>
      <c r="J2713" s="289" t="s">
        <v>1722</v>
      </c>
      <c r="K2713" s="278" t="str">
        <f t="shared" si="85"/>
        <v>TCD006Buildings damaged</v>
      </c>
      <c r="L2713" s="290">
        <v>43511</v>
      </c>
      <c r="M2713" s="290" t="s">
        <v>3248</v>
      </c>
    </row>
    <row r="2714" spans="1:13" s="269" customFormat="1" ht="15.5" hidden="1" thickTop="1" thickBot="1" x14ac:dyDescent="0.4">
      <c r="A2714" s="283" t="s">
        <v>3394</v>
      </c>
      <c r="B2714" s="284" t="str">
        <f>VLOOKUP(A2714,Lists!B:C,2,FALSE)</f>
        <v>TCD006</v>
      </c>
      <c r="C2714" s="284" t="str">
        <f>VLOOKUP(A2714,Lists!B:D,3,FALSE)</f>
        <v>TCD</v>
      </c>
      <c r="D2714" s="285" t="s">
        <v>742</v>
      </c>
      <c r="E2714" s="285" t="s">
        <v>446</v>
      </c>
      <c r="F2714" s="285"/>
      <c r="G2714" s="285" t="s">
        <v>731</v>
      </c>
      <c r="H2714" s="278">
        <f t="shared" si="84"/>
        <v>2</v>
      </c>
      <c r="I2714" s="251"/>
      <c r="J2714" s="285" t="s">
        <v>1722</v>
      </c>
      <c r="K2714" s="278" t="str">
        <f t="shared" si="85"/>
        <v>TCD006Economic Losses</v>
      </c>
      <c r="L2714" s="286">
        <v>43511</v>
      </c>
      <c r="M2714" s="286" t="s">
        <v>3248</v>
      </c>
    </row>
    <row r="2715" spans="1:13" s="269" customFormat="1" ht="15.5" hidden="1" thickTop="1" thickBot="1" x14ac:dyDescent="0.4">
      <c r="A2715" s="287" t="s">
        <v>3394</v>
      </c>
      <c r="B2715" s="288" t="str">
        <f>VLOOKUP(A2715,Lists!B:C,2,FALSE)</f>
        <v>TCD006</v>
      </c>
      <c r="C2715" s="288" t="str">
        <f>VLOOKUP(A2715,Lists!B:D,3,FALSE)</f>
        <v>TCD</v>
      </c>
      <c r="D2715" s="289" t="s">
        <v>752</v>
      </c>
      <c r="E2715" s="289" t="s">
        <v>446</v>
      </c>
      <c r="F2715" s="289"/>
      <c r="G2715" s="289" t="s">
        <v>731</v>
      </c>
      <c r="H2715" s="278">
        <f t="shared" si="84"/>
        <v>2</v>
      </c>
      <c r="I2715" s="252"/>
      <c r="J2715" s="289" t="s">
        <v>1722</v>
      </c>
      <c r="K2715" s="278" t="str">
        <f t="shared" si="85"/>
        <v>TCD006People in Need</v>
      </c>
      <c r="L2715" s="290">
        <v>43511</v>
      </c>
      <c r="M2715" s="290" t="s">
        <v>3248</v>
      </c>
    </row>
    <row r="2716" spans="1:13" s="269" customFormat="1" ht="15.5" hidden="1" thickTop="1" thickBot="1" x14ac:dyDescent="0.4">
      <c r="A2716" s="283" t="s">
        <v>3394</v>
      </c>
      <c r="B2716" s="284" t="str">
        <f>VLOOKUP(A2716,Lists!B:C,2,FALSE)</f>
        <v>TCD006</v>
      </c>
      <c r="C2716" s="284" t="str">
        <f>VLOOKUP(A2716,Lists!B:D,3,FALSE)</f>
        <v>TCD</v>
      </c>
      <c r="D2716" s="285" t="s">
        <v>5110</v>
      </c>
      <c r="E2716" s="285" t="s">
        <v>446</v>
      </c>
      <c r="F2716" s="285"/>
      <c r="G2716" s="285" t="s">
        <v>731</v>
      </c>
      <c r="H2716" s="278">
        <f t="shared" si="84"/>
        <v>2</v>
      </c>
      <c r="I2716" s="251"/>
      <c r="J2716" s="285" t="s">
        <v>1722</v>
      </c>
      <c r="K2716" s="278" t="str">
        <f t="shared" si="85"/>
        <v>TCD006Minimal humanitarian conditions - Level 1</v>
      </c>
      <c r="L2716" s="286">
        <v>43511</v>
      </c>
      <c r="M2716" s="286" t="s">
        <v>3248</v>
      </c>
    </row>
    <row r="2717" spans="1:13" s="269" customFormat="1" ht="15.5" hidden="1" thickTop="1" thickBot="1" x14ac:dyDescent="0.4">
      <c r="A2717" s="287" t="s">
        <v>3394</v>
      </c>
      <c r="B2717" s="288" t="str">
        <f>VLOOKUP(A2717,Lists!B:C,2,FALSE)</f>
        <v>TCD006</v>
      </c>
      <c r="C2717" s="288" t="str">
        <f>VLOOKUP(A2717,Lists!B:D,3,FALSE)</f>
        <v>TCD</v>
      </c>
      <c r="D2717" s="289" t="s">
        <v>5111</v>
      </c>
      <c r="E2717" s="289" t="s">
        <v>446</v>
      </c>
      <c r="F2717" s="289"/>
      <c r="G2717" s="289" t="s">
        <v>731</v>
      </c>
      <c r="H2717" s="278">
        <f t="shared" si="84"/>
        <v>2</v>
      </c>
      <c r="I2717" s="252"/>
      <c r="J2717" s="289" t="s">
        <v>1722</v>
      </c>
      <c r="K2717" s="278" t="str">
        <f t="shared" si="85"/>
        <v>TCD006Stressed humanitarian conditions - Level 2</v>
      </c>
      <c r="L2717" s="290">
        <v>43511</v>
      </c>
      <c r="M2717" s="290" t="s">
        <v>3248</v>
      </c>
    </row>
    <row r="2718" spans="1:13" s="269" customFormat="1" ht="15.5" hidden="1" thickTop="1" thickBot="1" x14ac:dyDescent="0.4">
      <c r="A2718" s="283" t="s">
        <v>3394</v>
      </c>
      <c r="B2718" s="284" t="str">
        <f>VLOOKUP(A2718,Lists!B:C,2,FALSE)</f>
        <v>TCD006</v>
      </c>
      <c r="C2718" s="284" t="str">
        <f>VLOOKUP(A2718,Lists!B:D,3,FALSE)</f>
        <v>TCD</v>
      </c>
      <c r="D2718" s="285" t="s">
        <v>5112</v>
      </c>
      <c r="E2718" s="285" t="s">
        <v>446</v>
      </c>
      <c r="F2718" s="285"/>
      <c r="G2718" s="285" t="s">
        <v>731</v>
      </c>
      <c r="H2718" s="278">
        <f t="shared" si="84"/>
        <v>2</v>
      </c>
      <c r="I2718" s="251"/>
      <c r="J2718" s="285" t="s">
        <v>1722</v>
      </c>
      <c r="K2718" s="278" t="str">
        <f t="shared" si="85"/>
        <v>TCD006Moderate humanitarian conditions - Level 3</v>
      </c>
      <c r="L2718" s="286">
        <v>43511</v>
      </c>
      <c r="M2718" s="286" t="s">
        <v>3248</v>
      </c>
    </row>
    <row r="2719" spans="1:13" s="269" customFormat="1" ht="15.5" hidden="1" thickTop="1" thickBot="1" x14ac:dyDescent="0.4">
      <c r="A2719" s="287" t="s">
        <v>3394</v>
      </c>
      <c r="B2719" s="288" t="str">
        <f>VLOOKUP(A2719,Lists!B:C,2,FALSE)</f>
        <v>TCD006</v>
      </c>
      <c r="C2719" s="288" t="str">
        <f>VLOOKUP(A2719,Lists!B:D,3,FALSE)</f>
        <v>TCD</v>
      </c>
      <c r="D2719" s="289" t="s">
        <v>5113</v>
      </c>
      <c r="E2719" s="289" t="s">
        <v>446</v>
      </c>
      <c r="F2719" s="289"/>
      <c r="G2719" s="289" t="s">
        <v>731</v>
      </c>
      <c r="H2719" s="278">
        <f t="shared" si="84"/>
        <v>2</v>
      </c>
      <c r="I2719" s="252"/>
      <c r="J2719" s="289" t="s">
        <v>1722</v>
      </c>
      <c r="K2719" s="278" t="str">
        <f t="shared" si="85"/>
        <v>TCD006Severe humanitarian conditions - Level 4</v>
      </c>
      <c r="L2719" s="290">
        <v>43511</v>
      </c>
      <c r="M2719" s="290" t="s">
        <v>3248</v>
      </c>
    </row>
    <row r="2720" spans="1:13" s="269" customFormat="1" ht="15.5" hidden="1" thickTop="1" thickBot="1" x14ac:dyDescent="0.4">
      <c r="A2720" s="283" t="s">
        <v>3394</v>
      </c>
      <c r="B2720" s="284" t="str">
        <f>VLOOKUP(A2720,Lists!B:C,2,FALSE)</f>
        <v>TCD006</v>
      </c>
      <c r="C2720" s="284" t="str">
        <f>VLOOKUP(A2720,Lists!B:D,3,FALSE)</f>
        <v>TCD</v>
      </c>
      <c r="D2720" s="285" t="s">
        <v>5114</v>
      </c>
      <c r="E2720" s="285" t="s">
        <v>446</v>
      </c>
      <c r="F2720" s="285"/>
      <c r="G2720" s="285" t="s">
        <v>731</v>
      </c>
      <c r="H2720" s="278">
        <f t="shared" si="84"/>
        <v>2</v>
      </c>
      <c r="I2720" s="251"/>
      <c r="J2720" s="285" t="s">
        <v>1722</v>
      </c>
      <c r="K2720" s="278" t="str">
        <f t="shared" si="85"/>
        <v>TCD006Extreme humanitarian conditions - Level 5</v>
      </c>
      <c r="L2720" s="286">
        <v>43511</v>
      </c>
      <c r="M2720" s="286" t="s">
        <v>3248</v>
      </c>
    </row>
    <row r="2721" spans="1:13" s="269" customFormat="1" ht="15.5" hidden="1" thickTop="1" thickBot="1" x14ac:dyDescent="0.4">
      <c r="A2721" s="287" t="s">
        <v>3394</v>
      </c>
      <c r="B2721" s="288" t="str">
        <f>VLOOKUP(A2721,Lists!B:C,2,FALSE)</f>
        <v>TCD006</v>
      </c>
      <c r="C2721" s="288" t="str">
        <f>VLOOKUP(A2721,Lists!B:D,3,FALSE)</f>
        <v>TCD</v>
      </c>
      <c r="D2721" s="289" t="s">
        <v>688</v>
      </c>
      <c r="E2721" s="289">
        <v>1</v>
      </c>
      <c r="F2721" s="289"/>
      <c r="G2721" s="289" t="s">
        <v>731</v>
      </c>
      <c r="H2721" s="278">
        <f t="shared" si="84"/>
        <v>2</v>
      </c>
      <c r="I2721" s="252"/>
      <c r="J2721" s="289" t="s">
        <v>1722</v>
      </c>
      <c r="K2721" s="278" t="str">
        <f t="shared" si="85"/>
        <v>TCD006Crisis affected groups</v>
      </c>
      <c r="L2721" s="290">
        <v>43511</v>
      </c>
      <c r="M2721" s="290" t="s">
        <v>3248</v>
      </c>
    </row>
    <row r="2722" spans="1:13" s="269" customFormat="1" ht="15.5" hidden="1" thickTop="1" thickBot="1" x14ac:dyDescent="0.4">
      <c r="A2722" s="283" t="s">
        <v>3394</v>
      </c>
      <c r="B2722" s="284" t="str">
        <f>VLOOKUP(A2722,Lists!B:C,2,FALSE)</f>
        <v>TCD006</v>
      </c>
      <c r="C2722" s="284" t="str">
        <f>VLOOKUP(A2722,Lists!B:D,3,FALSE)</f>
        <v>TCD</v>
      </c>
      <c r="D2722" s="285" t="s">
        <v>691</v>
      </c>
      <c r="E2722" s="285" t="s">
        <v>446</v>
      </c>
      <c r="F2722" s="285"/>
      <c r="G2722" s="285" t="s">
        <v>731</v>
      </c>
      <c r="H2722" s="278">
        <f t="shared" si="84"/>
        <v>2</v>
      </c>
      <c r="I2722" s="251"/>
      <c r="J2722" s="285" t="s">
        <v>1722</v>
      </c>
      <c r="K2722" s="278" t="str">
        <f t="shared" si="85"/>
        <v>TCD006People facing limited access constraints</v>
      </c>
      <c r="L2722" s="286">
        <v>43511</v>
      </c>
      <c r="M2722" s="286" t="s">
        <v>3248</v>
      </c>
    </row>
    <row r="2723" spans="1:13" s="269" customFormat="1" ht="15.5" hidden="1" thickTop="1" thickBot="1" x14ac:dyDescent="0.4">
      <c r="A2723" s="287" t="s">
        <v>3394</v>
      </c>
      <c r="B2723" s="288" t="str">
        <f>VLOOKUP(A2723,Lists!B:C,2,FALSE)</f>
        <v>TCD006</v>
      </c>
      <c r="C2723" s="288" t="str">
        <f>VLOOKUP(A2723,Lists!B:D,3,FALSE)</f>
        <v>TCD</v>
      </c>
      <c r="D2723" s="289" t="s">
        <v>692</v>
      </c>
      <c r="E2723" s="289" t="s">
        <v>446</v>
      </c>
      <c r="F2723" s="289"/>
      <c r="G2723" s="289" t="s">
        <v>731</v>
      </c>
      <c r="H2723" s="278">
        <f t="shared" si="84"/>
        <v>2</v>
      </c>
      <c r="I2723" s="252"/>
      <c r="J2723" s="289" t="s">
        <v>1722</v>
      </c>
      <c r="K2723" s="278" t="str">
        <f t="shared" si="85"/>
        <v>TCD006People facing restricted access constraints</v>
      </c>
      <c r="L2723" s="290">
        <v>43511</v>
      </c>
      <c r="M2723" s="290" t="s">
        <v>3248</v>
      </c>
    </row>
    <row r="2724" spans="1:13" s="269" customFormat="1" ht="15.5" hidden="1" thickTop="1" thickBot="1" x14ac:dyDescent="0.4">
      <c r="A2724" s="283" t="s">
        <v>2983</v>
      </c>
      <c r="B2724" s="284" t="str">
        <f>VLOOKUP(A2724,Lists!B:C,2,FALSE)</f>
        <v>TUR001</v>
      </c>
      <c r="C2724" s="284" t="str">
        <f>VLOOKUP(A2724,Lists!B:D,3,FALSE)</f>
        <v>TUR</v>
      </c>
      <c r="D2724" s="285" t="s">
        <v>522</v>
      </c>
      <c r="E2724" s="285">
        <v>80745020</v>
      </c>
      <c r="F2724" s="285" t="s">
        <v>876</v>
      </c>
      <c r="G2724" s="285" t="s">
        <v>731</v>
      </c>
      <c r="H2724" s="278">
        <f t="shared" si="84"/>
        <v>2</v>
      </c>
      <c r="I2724" s="251" t="s">
        <v>2574</v>
      </c>
      <c r="J2724" s="285" t="s">
        <v>2575</v>
      </c>
      <c r="K2724" s="278" t="str">
        <f t="shared" si="85"/>
        <v>TUR001Total population</v>
      </c>
      <c r="L2724" s="286">
        <v>43511</v>
      </c>
      <c r="M2724" s="286" t="s">
        <v>3248</v>
      </c>
    </row>
    <row r="2725" spans="1:13" s="269" customFormat="1" ht="15.5" hidden="1" thickTop="1" thickBot="1" x14ac:dyDescent="0.4">
      <c r="A2725" s="287" t="s">
        <v>2983</v>
      </c>
      <c r="B2725" s="288" t="str">
        <f>VLOOKUP(A2725,Lists!B:C,2,FALSE)</f>
        <v>TUR001</v>
      </c>
      <c r="C2725" s="288" t="str">
        <f>VLOOKUP(A2725,Lists!B:D,3,FALSE)</f>
        <v>TUR</v>
      </c>
      <c r="D2725" s="289" t="s">
        <v>660</v>
      </c>
      <c r="E2725" s="289">
        <v>378923</v>
      </c>
      <c r="F2725" s="289" t="s">
        <v>2563</v>
      </c>
      <c r="G2725" s="289" t="s">
        <v>731</v>
      </c>
      <c r="H2725" s="278">
        <f t="shared" si="84"/>
        <v>2</v>
      </c>
      <c r="I2725" s="252" t="s">
        <v>2576</v>
      </c>
      <c r="J2725" s="289" t="s">
        <v>2577</v>
      </c>
      <c r="K2725" s="278" t="str">
        <f t="shared" si="85"/>
        <v>TUR001Landmass affected</v>
      </c>
      <c r="L2725" s="290">
        <v>43511</v>
      </c>
      <c r="M2725" s="290" t="s">
        <v>3248</v>
      </c>
    </row>
    <row r="2726" spans="1:13" s="269" customFormat="1" ht="15.5" hidden="1" thickTop="1" thickBot="1" x14ac:dyDescent="0.4">
      <c r="A2726" s="283" t="s">
        <v>2983</v>
      </c>
      <c r="B2726" s="284" t="str">
        <f>VLOOKUP(A2726,Lists!B:C,2,FALSE)</f>
        <v>TUR001</v>
      </c>
      <c r="C2726" s="284" t="str">
        <f>VLOOKUP(A2726,Lists!B:D,3,FALSE)</f>
        <v>TUR</v>
      </c>
      <c r="D2726" s="285" t="s">
        <v>737</v>
      </c>
      <c r="E2726" s="285">
        <v>53610941</v>
      </c>
      <c r="F2726" s="285" t="s">
        <v>2564</v>
      </c>
      <c r="G2726" s="285" t="s">
        <v>731</v>
      </c>
      <c r="H2726" s="278">
        <f t="shared" si="84"/>
        <v>2</v>
      </c>
      <c r="I2726" s="251" t="s">
        <v>2578</v>
      </c>
      <c r="J2726" s="285" t="s">
        <v>2579</v>
      </c>
      <c r="K2726" s="278" t="str">
        <f t="shared" si="85"/>
        <v>TUR001People exposed</v>
      </c>
      <c r="L2726" s="286">
        <v>43511</v>
      </c>
      <c r="M2726" s="286" t="s">
        <v>3248</v>
      </c>
    </row>
    <row r="2727" spans="1:13" s="269" customFormat="1" ht="15.5" hidden="1" thickTop="1" thickBot="1" x14ac:dyDescent="0.4">
      <c r="A2727" s="287" t="s">
        <v>2983</v>
      </c>
      <c r="B2727" s="288" t="str">
        <f>VLOOKUP(A2727,Lists!B:C,2,FALSE)</f>
        <v>TUR001</v>
      </c>
      <c r="C2727" s="288" t="str">
        <f>VLOOKUP(A2727,Lists!B:D,3,FALSE)</f>
        <v>TUR</v>
      </c>
      <c r="D2727" s="289" t="s">
        <v>5028</v>
      </c>
      <c r="E2727" s="289" t="s">
        <v>446</v>
      </c>
      <c r="F2727" s="289"/>
      <c r="G2727" s="289" t="s">
        <v>731</v>
      </c>
      <c r="H2727" s="278">
        <f t="shared" si="84"/>
        <v>2</v>
      </c>
      <c r="I2727" s="252"/>
      <c r="J2727" s="289" t="s">
        <v>2582</v>
      </c>
      <c r="K2727" s="278" t="str">
        <f t="shared" si="85"/>
        <v>TUR001Illness cases reported</v>
      </c>
      <c r="L2727" s="290">
        <v>43511</v>
      </c>
      <c r="M2727" s="290" t="s">
        <v>3248</v>
      </c>
    </row>
    <row r="2728" spans="1:13" s="269" customFormat="1" ht="15.5" hidden="1" thickTop="1" thickBot="1" x14ac:dyDescent="0.4">
      <c r="A2728" s="283" t="s">
        <v>2983</v>
      </c>
      <c r="B2728" s="284" t="str">
        <f>VLOOKUP(A2728,Lists!B:C,2,FALSE)</f>
        <v>TUR001</v>
      </c>
      <c r="C2728" s="284" t="str">
        <f>VLOOKUP(A2728,Lists!B:D,3,FALSE)</f>
        <v>TUR</v>
      </c>
      <c r="D2728" s="285" t="s">
        <v>5027</v>
      </c>
      <c r="E2728" s="285" t="s">
        <v>446</v>
      </c>
      <c r="F2728" s="285"/>
      <c r="G2728" s="285" t="s">
        <v>731</v>
      </c>
      <c r="H2728" s="278">
        <f t="shared" si="84"/>
        <v>2</v>
      </c>
      <c r="I2728" s="251"/>
      <c r="J2728" s="285" t="s">
        <v>2582</v>
      </c>
      <c r="K2728" s="278" t="str">
        <f t="shared" si="85"/>
        <v>TUR001Injuries reported</v>
      </c>
      <c r="L2728" s="286">
        <v>43511</v>
      </c>
      <c r="M2728" s="286" t="s">
        <v>3248</v>
      </c>
    </row>
    <row r="2729" spans="1:13" s="269" customFormat="1" ht="15.5" hidden="1" thickTop="1" thickBot="1" x14ac:dyDescent="0.4">
      <c r="A2729" s="287" t="s">
        <v>2983</v>
      </c>
      <c r="B2729" s="288" t="str">
        <f>VLOOKUP(A2729,Lists!B:C,2,FALSE)</f>
        <v>TUR001</v>
      </c>
      <c r="C2729" s="288" t="str">
        <f>VLOOKUP(A2729,Lists!B:D,3,FALSE)</f>
        <v>TUR</v>
      </c>
      <c r="D2729" s="289" t="s">
        <v>5108</v>
      </c>
      <c r="E2729" s="289" t="s">
        <v>446</v>
      </c>
      <c r="F2729" s="289"/>
      <c r="G2729" s="289" t="s">
        <v>731</v>
      </c>
      <c r="H2729" s="278">
        <f t="shared" si="84"/>
        <v>2</v>
      </c>
      <c r="I2729" s="252"/>
      <c r="J2729" s="289" t="s">
        <v>2583</v>
      </c>
      <c r="K2729" s="278" t="str">
        <f t="shared" si="85"/>
        <v>TUR001Buildings damaged</v>
      </c>
      <c r="L2729" s="290">
        <v>43511</v>
      </c>
      <c r="M2729" s="290" t="s">
        <v>3248</v>
      </c>
    </row>
    <row r="2730" spans="1:13" s="269" customFormat="1" ht="15.5" hidden="1" thickTop="1" thickBot="1" x14ac:dyDescent="0.4">
      <c r="A2730" s="283" t="s">
        <v>2983</v>
      </c>
      <c r="B2730" s="284" t="str">
        <f>VLOOKUP(A2730,Lists!B:C,2,FALSE)</f>
        <v>TUR001</v>
      </c>
      <c r="C2730" s="284" t="str">
        <f>VLOOKUP(A2730,Lists!B:D,3,FALSE)</f>
        <v>TUR</v>
      </c>
      <c r="D2730" s="285" t="s">
        <v>5109</v>
      </c>
      <c r="E2730" s="285" t="s">
        <v>446</v>
      </c>
      <c r="F2730" s="285"/>
      <c r="G2730" s="285" t="s">
        <v>446</v>
      </c>
      <c r="H2730" s="278" t="str">
        <f t="shared" si="84"/>
        <v>x</v>
      </c>
      <c r="I2730" s="251"/>
      <c r="J2730" s="285" t="s">
        <v>2582</v>
      </c>
      <c r="K2730" s="278" t="str">
        <f t="shared" si="85"/>
        <v>TUR001Buildings destroyed</v>
      </c>
      <c r="L2730" s="286">
        <v>43511</v>
      </c>
      <c r="M2730" s="286" t="s">
        <v>3248</v>
      </c>
    </row>
    <row r="2731" spans="1:13" s="269" customFormat="1" ht="15.5" hidden="1" thickTop="1" thickBot="1" x14ac:dyDescent="0.4">
      <c r="A2731" s="287" t="s">
        <v>2983</v>
      </c>
      <c r="B2731" s="288" t="str">
        <f>VLOOKUP(A2731,Lists!B:C,2,FALSE)</f>
        <v>TUR001</v>
      </c>
      <c r="C2731" s="288" t="str">
        <f>VLOOKUP(A2731,Lists!B:D,3,FALSE)</f>
        <v>TUR</v>
      </c>
      <c r="D2731" s="289" t="s">
        <v>5029</v>
      </c>
      <c r="E2731" s="289" t="s">
        <v>446</v>
      </c>
      <c r="F2731" s="289"/>
      <c r="G2731" s="289" t="s">
        <v>731</v>
      </c>
      <c r="H2731" s="278">
        <f t="shared" si="84"/>
        <v>2</v>
      </c>
      <c r="I2731" s="252"/>
      <c r="J2731" s="289" t="s">
        <v>2582</v>
      </c>
      <c r="K2731" s="278" t="str">
        <f t="shared" si="85"/>
        <v>TUR001Fatalities reported</v>
      </c>
      <c r="L2731" s="290">
        <v>43511</v>
      </c>
      <c r="M2731" s="290" t="s">
        <v>3248</v>
      </c>
    </row>
    <row r="2732" spans="1:13" s="269" customFormat="1" ht="15.5" hidden="1" thickTop="1" thickBot="1" x14ac:dyDescent="0.4">
      <c r="A2732" s="283" t="s">
        <v>2983</v>
      </c>
      <c r="B2732" s="284" t="str">
        <f>VLOOKUP(A2732,Lists!B:C,2,FALSE)</f>
        <v>TUR001</v>
      </c>
      <c r="C2732" s="284" t="str">
        <f>VLOOKUP(A2732,Lists!B:D,3,FALSE)</f>
        <v>TUR</v>
      </c>
      <c r="D2732" s="285" t="s">
        <v>742</v>
      </c>
      <c r="E2732" s="285" t="s">
        <v>446</v>
      </c>
      <c r="F2732" s="285"/>
      <c r="G2732" s="285" t="s">
        <v>731</v>
      </c>
      <c r="H2732" s="278">
        <f t="shared" si="84"/>
        <v>2</v>
      </c>
      <c r="I2732" s="251"/>
      <c r="J2732" s="285" t="s">
        <v>2582</v>
      </c>
      <c r="K2732" s="278" t="str">
        <f t="shared" si="85"/>
        <v>TUR001Economic Losses</v>
      </c>
      <c r="L2732" s="286">
        <v>43511</v>
      </c>
      <c r="M2732" s="286" t="s">
        <v>3248</v>
      </c>
    </row>
    <row r="2733" spans="1:13" s="269" customFormat="1" ht="15.5" hidden="1" thickTop="1" thickBot="1" x14ac:dyDescent="0.4">
      <c r="A2733" s="287" t="s">
        <v>2983</v>
      </c>
      <c r="B2733" s="288" t="str">
        <f>VLOOKUP(A2733,Lists!B:C,2,FALSE)</f>
        <v>TUR001</v>
      </c>
      <c r="C2733" s="288" t="str">
        <f>VLOOKUP(A2733,Lists!B:D,3,FALSE)</f>
        <v>TUR</v>
      </c>
      <c r="D2733" s="289" t="s">
        <v>688</v>
      </c>
      <c r="E2733" s="289">
        <v>4</v>
      </c>
      <c r="F2733" s="289"/>
      <c r="G2733" s="289" t="s">
        <v>731</v>
      </c>
      <c r="H2733" s="278">
        <f t="shared" si="84"/>
        <v>2</v>
      </c>
      <c r="I2733" s="252"/>
      <c r="J2733" s="289" t="s">
        <v>2587</v>
      </c>
      <c r="K2733" s="278" t="str">
        <f t="shared" si="85"/>
        <v>TUR001Crisis affected groups</v>
      </c>
      <c r="L2733" s="290">
        <v>43511</v>
      </c>
      <c r="M2733" s="290" t="s">
        <v>3248</v>
      </c>
    </row>
    <row r="2734" spans="1:13" s="269" customFormat="1" ht="15.5" hidden="1" thickTop="1" thickBot="1" x14ac:dyDescent="0.4">
      <c r="A2734" s="283" t="s">
        <v>2983</v>
      </c>
      <c r="B2734" s="284" t="str">
        <f>VLOOKUP(A2734,Lists!B:C,2,FALSE)</f>
        <v>TUR001</v>
      </c>
      <c r="C2734" s="284" t="str">
        <f>VLOOKUP(A2734,Lists!B:D,3,FALSE)</f>
        <v>TUR</v>
      </c>
      <c r="D2734" s="285" t="s">
        <v>691</v>
      </c>
      <c r="E2734" s="285" t="s">
        <v>446</v>
      </c>
      <c r="F2734" s="285"/>
      <c r="G2734" s="285" t="s">
        <v>731</v>
      </c>
      <c r="H2734" s="278">
        <f t="shared" si="84"/>
        <v>2</v>
      </c>
      <c r="I2734" s="251"/>
      <c r="J2734" s="285" t="s">
        <v>2582</v>
      </c>
      <c r="K2734" s="278" t="str">
        <f t="shared" si="85"/>
        <v>TUR001People facing limited access constraints</v>
      </c>
      <c r="L2734" s="286">
        <v>43511</v>
      </c>
      <c r="M2734" s="286" t="s">
        <v>3248</v>
      </c>
    </row>
    <row r="2735" spans="1:13" s="269" customFormat="1" ht="15.5" hidden="1" thickTop="1" thickBot="1" x14ac:dyDescent="0.4">
      <c r="A2735" s="287" t="s">
        <v>2983</v>
      </c>
      <c r="B2735" s="288" t="str">
        <f>VLOOKUP(A2735,Lists!B:C,2,FALSE)</f>
        <v>TUR001</v>
      </c>
      <c r="C2735" s="288" t="str">
        <f>VLOOKUP(A2735,Lists!B:D,3,FALSE)</f>
        <v>TUR</v>
      </c>
      <c r="D2735" s="289" t="s">
        <v>692</v>
      </c>
      <c r="E2735" s="289" t="s">
        <v>446</v>
      </c>
      <c r="F2735" s="289"/>
      <c r="G2735" s="289" t="s">
        <v>731</v>
      </c>
      <c r="H2735" s="278">
        <f t="shared" si="84"/>
        <v>2</v>
      </c>
      <c r="I2735" s="252"/>
      <c r="J2735" s="289" t="s">
        <v>2582</v>
      </c>
      <c r="K2735" s="278" t="str">
        <f t="shared" si="85"/>
        <v>TUR001People facing restricted access constraints</v>
      </c>
      <c r="L2735" s="290">
        <v>43511</v>
      </c>
      <c r="M2735" s="290" t="s">
        <v>3248</v>
      </c>
    </row>
    <row r="2736" spans="1:13" s="269" customFormat="1" ht="15.5" hidden="1" thickTop="1" thickBot="1" x14ac:dyDescent="0.4">
      <c r="A2736" s="283" t="s">
        <v>1227</v>
      </c>
      <c r="B2736" s="284" t="str">
        <f>VLOOKUP(A2736,[4]Lists!A:B,2,FALSE)</f>
        <v>TUR002</v>
      </c>
      <c r="C2736" s="284" t="str">
        <f>VLOOKUP(A2736,Lists!B:D,3,FALSE)</f>
        <v>TUR</v>
      </c>
      <c r="D2736" s="285" t="s">
        <v>522</v>
      </c>
      <c r="E2736" s="285">
        <v>80745020</v>
      </c>
      <c r="F2736" s="285" t="s">
        <v>876</v>
      </c>
      <c r="G2736" s="285" t="s">
        <v>731</v>
      </c>
      <c r="H2736" s="278">
        <f t="shared" si="84"/>
        <v>2</v>
      </c>
      <c r="I2736" s="251" t="s">
        <v>2574</v>
      </c>
      <c r="J2736" s="285" t="s">
        <v>2575</v>
      </c>
      <c r="K2736" s="278" t="str">
        <f t="shared" si="85"/>
        <v>TUR002Total population</v>
      </c>
      <c r="L2736" s="286">
        <v>43511</v>
      </c>
      <c r="M2736" s="286" t="s">
        <v>3248</v>
      </c>
    </row>
    <row r="2737" spans="1:13" s="269" customFormat="1" ht="15.5" hidden="1" thickTop="1" thickBot="1" x14ac:dyDescent="0.4">
      <c r="A2737" s="287" t="s">
        <v>1227</v>
      </c>
      <c r="B2737" s="288" t="str">
        <f>VLOOKUP(A2737,[4]Lists!A:B,2,FALSE)</f>
        <v>TUR002</v>
      </c>
      <c r="C2737" s="288" t="str">
        <f>VLOOKUP(A2737,Lists!B:D,3,FALSE)</f>
        <v>TUR</v>
      </c>
      <c r="D2737" s="289" t="s">
        <v>660</v>
      </c>
      <c r="E2737" s="289">
        <v>132028</v>
      </c>
      <c r="F2737" s="289" t="s">
        <v>2567</v>
      </c>
      <c r="G2737" s="289" t="s">
        <v>731</v>
      </c>
      <c r="H2737" s="278">
        <f t="shared" si="84"/>
        <v>2</v>
      </c>
      <c r="I2737" s="252" t="s">
        <v>2588</v>
      </c>
      <c r="J2737" s="289" t="s">
        <v>2589</v>
      </c>
      <c r="K2737" s="278" t="str">
        <f t="shared" si="85"/>
        <v>TUR002Landmass affected</v>
      </c>
      <c r="L2737" s="290">
        <v>43511</v>
      </c>
      <c r="M2737" s="290" t="s">
        <v>3248</v>
      </c>
    </row>
    <row r="2738" spans="1:13" s="269" customFormat="1" ht="15.5" hidden="1" thickTop="1" thickBot="1" x14ac:dyDescent="0.4">
      <c r="A2738" s="283" t="s">
        <v>1227</v>
      </c>
      <c r="B2738" s="284" t="str">
        <f>VLOOKUP(A2738,[4]Lists!A:B,2,FALSE)</f>
        <v>TUR002</v>
      </c>
      <c r="C2738" s="284" t="str">
        <f>VLOOKUP(A2738,Lists!B:D,3,FALSE)</f>
        <v>TUR</v>
      </c>
      <c r="D2738" s="285" t="s">
        <v>5028</v>
      </c>
      <c r="E2738" s="285" t="s">
        <v>446</v>
      </c>
      <c r="F2738" s="285"/>
      <c r="G2738" s="285" t="s">
        <v>731</v>
      </c>
      <c r="H2738" s="278">
        <f t="shared" si="84"/>
        <v>2</v>
      </c>
      <c r="I2738" s="251"/>
      <c r="J2738" s="285" t="s">
        <v>2595</v>
      </c>
      <c r="K2738" s="278" t="str">
        <f t="shared" si="85"/>
        <v>TUR002Illness cases reported</v>
      </c>
      <c r="L2738" s="286">
        <v>43511</v>
      </c>
      <c r="M2738" s="286" t="s">
        <v>3248</v>
      </c>
    </row>
    <row r="2739" spans="1:13" s="269" customFormat="1" ht="15.5" hidden="1" thickTop="1" thickBot="1" x14ac:dyDescent="0.4">
      <c r="A2739" s="287" t="s">
        <v>1227</v>
      </c>
      <c r="B2739" s="288" t="str">
        <f>VLOOKUP(A2739,[4]Lists!A:B,2,FALSE)</f>
        <v>TUR002</v>
      </c>
      <c r="C2739" s="288" t="str">
        <f>VLOOKUP(A2739,Lists!B:D,3,FALSE)</f>
        <v>TUR</v>
      </c>
      <c r="D2739" s="289" t="s">
        <v>5027</v>
      </c>
      <c r="E2739" s="289" t="s">
        <v>446</v>
      </c>
      <c r="F2739" s="289"/>
      <c r="G2739" s="289" t="s">
        <v>731</v>
      </c>
      <c r="H2739" s="278">
        <f t="shared" si="84"/>
        <v>2</v>
      </c>
      <c r="I2739" s="252"/>
      <c r="J2739" s="289" t="s">
        <v>2596</v>
      </c>
      <c r="K2739" s="278" t="str">
        <f t="shared" si="85"/>
        <v>TUR002Injuries reported</v>
      </c>
      <c r="L2739" s="290">
        <v>43511</v>
      </c>
      <c r="M2739" s="290" t="s">
        <v>3248</v>
      </c>
    </row>
    <row r="2740" spans="1:13" s="269" customFormat="1" ht="15.5" hidden="1" thickTop="1" thickBot="1" x14ac:dyDescent="0.4">
      <c r="A2740" s="283" t="s">
        <v>1227</v>
      </c>
      <c r="B2740" s="284" t="str">
        <f>VLOOKUP(A2740,[4]Lists!A:B,2,FALSE)</f>
        <v>TUR002</v>
      </c>
      <c r="C2740" s="284" t="str">
        <f>VLOOKUP(A2740,Lists!B:D,3,FALSE)</f>
        <v>TUR</v>
      </c>
      <c r="D2740" s="285" t="s">
        <v>5108</v>
      </c>
      <c r="E2740" s="285">
        <v>0</v>
      </c>
      <c r="F2740" s="285"/>
      <c r="G2740" s="285" t="s">
        <v>731</v>
      </c>
      <c r="H2740" s="278">
        <f t="shared" si="84"/>
        <v>2</v>
      </c>
      <c r="I2740" s="251"/>
      <c r="J2740" s="285" t="s">
        <v>2598</v>
      </c>
      <c r="K2740" s="278" t="str">
        <f t="shared" si="85"/>
        <v>TUR002Buildings damaged</v>
      </c>
      <c r="L2740" s="286">
        <v>43511</v>
      </c>
      <c r="M2740" s="286" t="s">
        <v>3248</v>
      </c>
    </row>
    <row r="2741" spans="1:13" s="269" customFormat="1" ht="15.5" hidden="1" thickTop="1" thickBot="1" x14ac:dyDescent="0.4">
      <c r="A2741" s="287" t="s">
        <v>1227</v>
      </c>
      <c r="B2741" s="288" t="str">
        <f>VLOOKUP(A2741,[4]Lists!A:B,2,FALSE)</f>
        <v>TUR002</v>
      </c>
      <c r="C2741" s="288" t="str">
        <f>VLOOKUP(A2741,Lists!B:D,3,FALSE)</f>
        <v>TUR</v>
      </c>
      <c r="D2741" s="289" t="s">
        <v>5109</v>
      </c>
      <c r="E2741" s="289">
        <v>0</v>
      </c>
      <c r="F2741" s="289"/>
      <c r="G2741" s="289" t="s">
        <v>731</v>
      </c>
      <c r="H2741" s="278">
        <f t="shared" si="84"/>
        <v>2</v>
      </c>
      <c r="I2741" s="252"/>
      <c r="J2741" s="289" t="s">
        <v>2599</v>
      </c>
      <c r="K2741" s="278" t="str">
        <f t="shared" si="85"/>
        <v>TUR002Buildings destroyed</v>
      </c>
      <c r="L2741" s="290">
        <v>43511</v>
      </c>
      <c r="M2741" s="290" t="s">
        <v>3248</v>
      </c>
    </row>
    <row r="2742" spans="1:13" s="269" customFormat="1" ht="15.5" hidden="1" thickTop="1" thickBot="1" x14ac:dyDescent="0.4">
      <c r="A2742" s="283" t="s">
        <v>1227</v>
      </c>
      <c r="B2742" s="284" t="str">
        <f>VLOOKUP(A2742,[4]Lists!A:B,2,FALSE)</f>
        <v>TUR002</v>
      </c>
      <c r="C2742" s="284" t="str">
        <f>VLOOKUP(A2742,Lists!B:D,3,FALSE)</f>
        <v>TUR</v>
      </c>
      <c r="D2742" s="285" t="s">
        <v>5029</v>
      </c>
      <c r="E2742" s="285" t="s">
        <v>446</v>
      </c>
      <c r="F2742" s="285"/>
      <c r="G2742" s="285" t="s">
        <v>731</v>
      </c>
      <c r="H2742" s="278">
        <f t="shared" si="84"/>
        <v>2</v>
      </c>
      <c r="I2742" s="251"/>
      <c r="J2742" s="285" t="s">
        <v>2600</v>
      </c>
      <c r="K2742" s="278" t="str">
        <f t="shared" si="85"/>
        <v>TUR002Fatalities reported</v>
      </c>
      <c r="L2742" s="286">
        <v>43511</v>
      </c>
      <c r="M2742" s="286" t="s">
        <v>3248</v>
      </c>
    </row>
    <row r="2743" spans="1:13" s="269" customFormat="1" ht="15.5" hidden="1" thickTop="1" thickBot="1" x14ac:dyDescent="0.4">
      <c r="A2743" s="287" t="s">
        <v>1227</v>
      </c>
      <c r="B2743" s="288" t="str">
        <f>VLOOKUP(A2743,[4]Lists!A:B,2,FALSE)</f>
        <v>TUR002</v>
      </c>
      <c r="C2743" s="288" t="str">
        <f>VLOOKUP(A2743,Lists!B:D,3,FALSE)</f>
        <v>TUR</v>
      </c>
      <c r="D2743" s="289" t="s">
        <v>742</v>
      </c>
      <c r="E2743" s="289" t="s">
        <v>446</v>
      </c>
      <c r="F2743" s="289"/>
      <c r="G2743" s="289" t="s">
        <v>731</v>
      </c>
      <c r="H2743" s="278">
        <f t="shared" si="84"/>
        <v>2</v>
      </c>
      <c r="I2743" s="252"/>
      <c r="J2743" s="289" t="s">
        <v>2601</v>
      </c>
      <c r="K2743" s="278" t="str">
        <f t="shared" si="85"/>
        <v>TUR002Economic Losses</v>
      </c>
      <c r="L2743" s="290">
        <v>43511</v>
      </c>
      <c r="M2743" s="290" t="s">
        <v>3248</v>
      </c>
    </row>
    <row r="2744" spans="1:13" s="269" customFormat="1" ht="15.5" hidden="1" thickTop="1" thickBot="1" x14ac:dyDescent="0.4">
      <c r="A2744" s="283" t="s">
        <v>1227</v>
      </c>
      <c r="B2744" s="284" t="str">
        <f>VLOOKUP(A2744,[4]Lists!A:B,2,FALSE)</f>
        <v>TUR002</v>
      </c>
      <c r="C2744" s="284" t="str">
        <f>VLOOKUP(A2744,Lists!B:D,3,FALSE)</f>
        <v>TUR</v>
      </c>
      <c r="D2744" s="285" t="s">
        <v>5114</v>
      </c>
      <c r="E2744" s="285">
        <v>0</v>
      </c>
      <c r="F2744" s="285"/>
      <c r="G2744" s="285" t="s">
        <v>731</v>
      </c>
      <c r="H2744" s="278">
        <f t="shared" si="84"/>
        <v>2</v>
      </c>
      <c r="I2744" s="251"/>
      <c r="J2744" s="285" t="s">
        <v>2602</v>
      </c>
      <c r="K2744" s="278" t="str">
        <f t="shared" si="85"/>
        <v>TUR002Extreme humanitarian conditions - Level 5</v>
      </c>
      <c r="L2744" s="286">
        <v>43511</v>
      </c>
      <c r="M2744" s="286" t="s">
        <v>3248</v>
      </c>
    </row>
    <row r="2745" spans="1:13" s="269" customFormat="1" ht="15.5" hidden="1" thickTop="1" thickBot="1" x14ac:dyDescent="0.4">
      <c r="A2745" s="287" t="s">
        <v>1227</v>
      </c>
      <c r="B2745" s="288" t="str">
        <f>VLOOKUP(A2745,[4]Lists!A:B,2,FALSE)</f>
        <v>TUR002</v>
      </c>
      <c r="C2745" s="288" t="str">
        <f>VLOOKUP(A2745,Lists!B:D,3,FALSE)</f>
        <v>TUR</v>
      </c>
      <c r="D2745" s="289" t="s">
        <v>688</v>
      </c>
      <c r="E2745" s="289">
        <v>2</v>
      </c>
      <c r="F2745" s="289"/>
      <c r="G2745" s="289" t="s">
        <v>731</v>
      </c>
      <c r="H2745" s="278">
        <f t="shared" si="84"/>
        <v>2</v>
      </c>
      <c r="I2745" s="252"/>
      <c r="J2745" s="289" t="s">
        <v>2603</v>
      </c>
      <c r="K2745" s="278" t="str">
        <f t="shared" si="85"/>
        <v>TUR002Crisis affected groups</v>
      </c>
      <c r="L2745" s="290">
        <v>43511</v>
      </c>
      <c r="M2745" s="290" t="s">
        <v>3248</v>
      </c>
    </row>
    <row r="2746" spans="1:13" s="269" customFormat="1" ht="15.5" hidden="1" thickTop="1" thickBot="1" x14ac:dyDescent="0.4">
      <c r="A2746" s="283" t="s">
        <v>1227</v>
      </c>
      <c r="B2746" s="284" t="str">
        <f>VLOOKUP(A2746,[4]Lists!A:B,2,FALSE)</f>
        <v>TUR002</v>
      </c>
      <c r="C2746" s="284" t="str">
        <f>VLOOKUP(A2746,Lists!B:D,3,FALSE)</f>
        <v>TUR</v>
      </c>
      <c r="D2746" s="285" t="s">
        <v>691</v>
      </c>
      <c r="E2746" s="285" t="s">
        <v>446</v>
      </c>
      <c r="F2746" s="285"/>
      <c r="G2746" s="285" t="s">
        <v>731</v>
      </c>
      <c r="H2746" s="278">
        <f t="shared" si="84"/>
        <v>2</v>
      </c>
      <c r="I2746" s="251"/>
      <c r="J2746" s="285" t="s">
        <v>2604</v>
      </c>
      <c r="K2746" s="278" t="str">
        <f t="shared" si="85"/>
        <v>TUR002People facing limited access constraints</v>
      </c>
      <c r="L2746" s="286">
        <v>43511</v>
      </c>
      <c r="M2746" s="286" t="s">
        <v>3248</v>
      </c>
    </row>
    <row r="2747" spans="1:13" s="269" customFormat="1" ht="15.5" hidden="1" thickTop="1" thickBot="1" x14ac:dyDescent="0.4">
      <c r="A2747" s="287" t="s">
        <v>1227</v>
      </c>
      <c r="B2747" s="288" t="str">
        <f>VLOOKUP(A2747,[4]Lists!A:B,2,FALSE)</f>
        <v>TUR002</v>
      </c>
      <c r="C2747" s="288" t="str">
        <f>VLOOKUP(A2747,Lists!B:D,3,FALSE)</f>
        <v>TUR</v>
      </c>
      <c r="D2747" s="289" t="s">
        <v>692</v>
      </c>
      <c r="E2747" s="289" t="s">
        <v>446</v>
      </c>
      <c r="F2747" s="289"/>
      <c r="G2747" s="289" t="s">
        <v>731</v>
      </c>
      <c r="H2747" s="278">
        <f t="shared" si="84"/>
        <v>2</v>
      </c>
      <c r="I2747" s="252"/>
      <c r="J2747" s="289" t="s">
        <v>2604</v>
      </c>
      <c r="K2747" s="278" t="str">
        <f t="shared" si="85"/>
        <v>TUR002People facing restricted access constraints</v>
      </c>
      <c r="L2747" s="290">
        <v>43511</v>
      </c>
      <c r="M2747" s="290" t="s">
        <v>3248</v>
      </c>
    </row>
    <row r="2748" spans="1:13" s="269" customFormat="1" ht="15.5" hidden="1" thickTop="1" thickBot="1" x14ac:dyDescent="0.4">
      <c r="A2748" s="283" t="s">
        <v>1228</v>
      </c>
      <c r="B2748" s="284" t="str">
        <f>VLOOKUP(A2748,[4]Lists!A:B,2,FALSE)</f>
        <v>TUR003</v>
      </c>
      <c r="C2748" s="284" t="str">
        <f>VLOOKUP(A2748,Lists!B:D,3,FALSE)</f>
        <v>TUR</v>
      </c>
      <c r="D2748" s="285" t="s">
        <v>522</v>
      </c>
      <c r="E2748" s="285">
        <v>80745020</v>
      </c>
      <c r="F2748" s="285" t="s">
        <v>876</v>
      </c>
      <c r="G2748" s="285" t="s">
        <v>731</v>
      </c>
      <c r="H2748" s="278">
        <f t="shared" si="84"/>
        <v>2</v>
      </c>
      <c r="I2748" s="251" t="s">
        <v>2574</v>
      </c>
      <c r="J2748" s="285"/>
      <c r="K2748" s="278" t="str">
        <f t="shared" si="85"/>
        <v>TUR003Total population</v>
      </c>
      <c r="L2748" s="286">
        <v>43511</v>
      </c>
      <c r="M2748" s="286" t="s">
        <v>3248</v>
      </c>
    </row>
    <row r="2749" spans="1:13" s="269" customFormat="1" ht="15.5" hidden="1" thickTop="1" thickBot="1" x14ac:dyDescent="0.4">
      <c r="A2749" s="287" t="s">
        <v>1228</v>
      </c>
      <c r="B2749" s="288" t="str">
        <f>VLOOKUP(A2749,[4]Lists!A:B,2,FALSE)</f>
        <v>TUR003</v>
      </c>
      <c r="C2749" s="288" t="str">
        <f>VLOOKUP(A2749,Lists!B:D,3,FALSE)</f>
        <v>TUR</v>
      </c>
      <c r="D2749" s="289" t="s">
        <v>660</v>
      </c>
      <c r="E2749" s="289">
        <v>177504</v>
      </c>
      <c r="F2749" s="289" t="s">
        <v>2570</v>
      </c>
      <c r="G2749" s="289" t="s">
        <v>731</v>
      </c>
      <c r="H2749" s="278">
        <f t="shared" si="84"/>
        <v>2</v>
      </c>
      <c r="I2749" s="252" t="s">
        <v>2574</v>
      </c>
      <c r="J2749" s="289"/>
      <c r="K2749" s="278" t="str">
        <f t="shared" si="85"/>
        <v>TUR003Landmass affected</v>
      </c>
      <c r="L2749" s="290">
        <v>43511</v>
      </c>
      <c r="M2749" s="290" t="s">
        <v>3248</v>
      </c>
    </row>
    <row r="2750" spans="1:13" s="269" customFormat="1" ht="15.5" hidden="1" thickTop="1" thickBot="1" x14ac:dyDescent="0.4">
      <c r="A2750" s="283" t="s">
        <v>1228</v>
      </c>
      <c r="B2750" s="284" t="str">
        <f>VLOOKUP(A2750,[4]Lists!A:B,2,FALSE)</f>
        <v>TUR003</v>
      </c>
      <c r="C2750" s="284" t="str">
        <f>VLOOKUP(A2750,Lists!B:D,3,FALSE)</f>
        <v>TUR</v>
      </c>
      <c r="D2750" s="285" t="s">
        <v>737</v>
      </c>
      <c r="E2750" s="285">
        <v>37625767</v>
      </c>
      <c r="F2750" s="285" t="s">
        <v>2571</v>
      </c>
      <c r="G2750" s="285" t="s">
        <v>731</v>
      </c>
      <c r="H2750" s="278">
        <f t="shared" si="84"/>
        <v>2</v>
      </c>
      <c r="I2750" s="251" t="s">
        <v>2605</v>
      </c>
      <c r="J2750" s="285" t="s">
        <v>2606</v>
      </c>
      <c r="K2750" s="278" t="str">
        <f t="shared" si="85"/>
        <v>TUR003People exposed</v>
      </c>
      <c r="L2750" s="286">
        <v>43511</v>
      </c>
      <c r="M2750" s="286" t="s">
        <v>3248</v>
      </c>
    </row>
    <row r="2751" spans="1:13" s="269" customFormat="1" ht="15.5" hidden="1" thickTop="1" thickBot="1" x14ac:dyDescent="0.4">
      <c r="A2751" s="287" t="s">
        <v>1228</v>
      </c>
      <c r="B2751" s="288" t="str">
        <f>VLOOKUP(A2751,[4]Lists!A:B,2,FALSE)</f>
        <v>TUR003</v>
      </c>
      <c r="C2751" s="288" t="str">
        <f>VLOOKUP(A2751,Lists!B:D,3,FALSE)</f>
        <v>TUR</v>
      </c>
      <c r="D2751" s="289" t="s">
        <v>5028</v>
      </c>
      <c r="E2751" s="289" t="s">
        <v>446</v>
      </c>
      <c r="F2751" s="289"/>
      <c r="G2751" s="289" t="s">
        <v>731</v>
      </c>
      <c r="H2751" s="278">
        <f t="shared" si="84"/>
        <v>2</v>
      </c>
      <c r="I2751" s="252"/>
      <c r="J2751" s="289"/>
      <c r="K2751" s="278" t="str">
        <f t="shared" si="85"/>
        <v>TUR003Illness cases reported</v>
      </c>
      <c r="L2751" s="290">
        <v>43511</v>
      </c>
      <c r="M2751" s="290" t="s">
        <v>3248</v>
      </c>
    </row>
    <row r="2752" spans="1:13" s="269" customFormat="1" ht="15.5" hidden="1" thickTop="1" thickBot="1" x14ac:dyDescent="0.4">
      <c r="A2752" s="283" t="s">
        <v>1228</v>
      </c>
      <c r="B2752" s="284" t="str">
        <f>VLOOKUP(A2752,[4]Lists!A:B,2,FALSE)</f>
        <v>TUR003</v>
      </c>
      <c r="C2752" s="284" t="str">
        <f>VLOOKUP(A2752,Lists!B:D,3,FALSE)</f>
        <v>TUR</v>
      </c>
      <c r="D2752" s="285" t="s">
        <v>5027</v>
      </c>
      <c r="E2752" s="285" t="s">
        <v>446</v>
      </c>
      <c r="F2752" s="285"/>
      <c r="G2752" s="285" t="s">
        <v>731</v>
      </c>
      <c r="H2752" s="278">
        <f t="shared" si="84"/>
        <v>2</v>
      </c>
      <c r="I2752" s="251"/>
      <c r="J2752" s="285"/>
      <c r="K2752" s="278" t="str">
        <f t="shared" si="85"/>
        <v>TUR003Injuries reported</v>
      </c>
      <c r="L2752" s="286">
        <v>43511</v>
      </c>
      <c r="M2752" s="286" t="s">
        <v>3248</v>
      </c>
    </row>
    <row r="2753" spans="1:13" s="269" customFormat="1" ht="15.5" hidden="1" thickTop="1" thickBot="1" x14ac:dyDescent="0.4">
      <c r="A2753" s="287" t="s">
        <v>1228</v>
      </c>
      <c r="B2753" s="288" t="str">
        <f>VLOOKUP(A2753,[4]Lists!A:B,2,FALSE)</f>
        <v>TUR003</v>
      </c>
      <c r="C2753" s="288" t="str">
        <f>VLOOKUP(A2753,Lists!B:D,3,FALSE)</f>
        <v>TUR</v>
      </c>
      <c r="D2753" s="289" t="s">
        <v>5108</v>
      </c>
      <c r="E2753" s="289">
        <v>0</v>
      </c>
      <c r="F2753" s="289"/>
      <c r="G2753" s="289" t="s">
        <v>731</v>
      </c>
      <c r="H2753" s="278">
        <f t="shared" si="84"/>
        <v>2</v>
      </c>
      <c r="I2753" s="252"/>
      <c r="J2753" s="289"/>
      <c r="K2753" s="278" t="str">
        <f t="shared" si="85"/>
        <v>TUR003Buildings damaged</v>
      </c>
      <c r="L2753" s="290">
        <v>43511</v>
      </c>
      <c r="M2753" s="290" t="s">
        <v>3248</v>
      </c>
    </row>
    <row r="2754" spans="1:13" s="269" customFormat="1" ht="15.5" hidden="1" thickTop="1" thickBot="1" x14ac:dyDescent="0.4">
      <c r="A2754" s="283" t="s">
        <v>1228</v>
      </c>
      <c r="B2754" s="284" t="str">
        <f>VLOOKUP(A2754,[4]Lists!A:B,2,FALSE)</f>
        <v>TUR003</v>
      </c>
      <c r="C2754" s="284" t="str">
        <f>VLOOKUP(A2754,Lists!B:D,3,FALSE)</f>
        <v>TUR</v>
      </c>
      <c r="D2754" s="285" t="s">
        <v>5109</v>
      </c>
      <c r="E2754" s="285">
        <v>0</v>
      </c>
      <c r="F2754" s="285"/>
      <c r="G2754" s="285" t="s">
        <v>731</v>
      </c>
      <c r="H2754" s="278">
        <f t="shared" ref="H2754:H2817" si="86">IF(G2754="x","x",IF(G2754="Low",3,IF(G2754="Medium",2,IF(G2754="High",1,FALSE))))</f>
        <v>2</v>
      </c>
      <c r="I2754" s="251"/>
      <c r="J2754" s="285"/>
      <c r="K2754" s="278" t="str">
        <f t="shared" ref="K2754:K2817" si="87">B2754&amp;""&amp;D2754</f>
        <v>TUR003Buildings destroyed</v>
      </c>
      <c r="L2754" s="286">
        <v>43511</v>
      </c>
      <c r="M2754" s="286" t="s">
        <v>3248</v>
      </c>
    </row>
    <row r="2755" spans="1:13" s="269" customFormat="1" ht="15.5" hidden="1" thickTop="1" thickBot="1" x14ac:dyDescent="0.4">
      <c r="A2755" s="287" t="s">
        <v>1228</v>
      </c>
      <c r="B2755" s="288" t="str">
        <f>VLOOKUP(A2755,[4]Lists!A:B,2,FALSE)</f>
        <v>TUR003</v>
      </c>
      <c r="C2755" s="288" t="str">
        <f>VLOOKUP(A2755,Lists!B:D,3,FALSE)</f>
        <v>TUR</v>
      </c>
      <c r="D2755" s="289" t="s">
        <v>742</v>
      </c>
      <c r="E2755" s="289" t="s">
        <v>446</v>
      </c>
      <c r="F2755" s="289"/>
      <c r="G2755" s="289" t="s">
        <v>731</v>
      </c>
      <c r="H2755" s="278">
        <f t="shared" si="86"/>
        <v>2</v>
      </c>
      <c r="I2755" s="252"/>
      <c r="J2755" s="289"/>
      <c r="K2755" s="278" t="str">
        <f t="shared" si="87"/>
        <v>TUR003Economic Losses</v>
      </c>
      <c r="L2755" s="290">
        <v>43511</v>
      </c>
      <c r="M2755" s="290" t="s">
        <v>3248</v>
      </c>
    </row>
    <row r="2756" spans="1:13" s="269" customFormat="1" ht="15.5" hidden="1" thickTop="1" thickBot="1" x14ac:dyDescent="0.4">
      <c r="A2756" s="283" t="s">
        <v>1228</v>
      </c>
      <c r="B2756" s="284" t="str">
        <f>VLOOKUP(A2756,[4]Lists!A:B,2,FALSE)</f>
        <v>TUR003</v>
      </c>
      <c r="C2756" s="284" t="str">
        <f>VLOOKUP(A2756,Lists!B:D,3,FALSE)</f>
        <v>TUR</v>
      </c>
      <c r="D2756" s="285" t="s">
        <v>5114</v>
      </c>
      <c r="E2756" s="285">
        <v>0</v>
      </c>
      <c r="F2756" s="285"/>
      <c r="G2756" s="285" t="s">
        <v>731</v>
      </c>
      <c r="H2756" s="278">
        <f t="shared" si="86"/>
        <v>2</v>
      </c>
      <c r="I2756" s="251"/>
      <c r="J2756" s="285" t="s">
        <v>2586</v>
      </c>
      <c r="K2756" s="278" t="str">
        <f t="shared" si="87"/>
        <v>TUR003Extreme humanitarian conditions - Level 5</v>
      </c>
      <c r="L2756" s="286">
        <v>43511</v>
      </c>
      <c r="M2756" s="286" t="s">
        <v>3248</v>
      </c>
    </row>
    <row r="2757" spans="1:13" s="269" customFormat="1" ht="15.5" hidden="1" thickTop="1" thickBot="1" x14ac:dyDescent="0.4">
      <c r="A2757" s="287" t="s">
        <v>1228</v>
      </c>
      <c r="B2757" s="288" t="str">
        <f>VLOOKUP(A2757,[4]Lists!A:B,2,FALSE)</f>
        <v>TUR003</v>
      </c>
      <c r="C2757" s="288" t="str">
        <f>VLOOKUP(A2757,Lists!B:D,3,FALSE)</f>
        <v>TUR</v>
      </c>
      <c r="D2757" s="289" t="s">
        <v>688</v>
      </c>
      <c r="E2757" s="289">
        <v>2</v>
      </c>
      <c r="F2757" s="289"/>
      <c r="G2757" s="289" t="s">
        <v>731</v>
      </c>
      <c r="H2757" s="278">
        <f t="shared" si="86"/>
        <v>2</v>
      </c>
      <c r="I2757" s="252"/>
      <c r="J2757" s="289" t="s">
        <v>2613</v>
      </c>
      <c r="K2757" s="278" t="str">
        <f t="shared" si="87"/>
        <v>TUR003Crisis affected groups</v>
      </c>
      <c r="L2757" s="290">
        <v>43511</v>
      </c>
      <c r="M2757" s="290" t="s">
        <v>3248</v>
      </c>
    </row>
    <row r="2758" spans="1:13" s="269" customFormat="1" ht="15.5" hidden="1" thickTop="1" thickBot="1" x14ac:dyDescent="0.4">
      <c r="A2758" s="283" t="s">
        <v>1228</v>
      </c>
      <c r="B2758" s="284" t="str">
        <f>VLOOKUP(A2758,[4]Lists!A:B,2,FALSE)</f>
        <v>TUR003</v>
      </c>
      <c r="C2758" s="284" t="str">
        <f>VLOOKUP(A2758,Lists!B:D,3,FALSE)</f>
        <v>TUR</v>
      </c>
      <c r="D2758" s="285" t="s">
        <v>691</v>
      </c>
      <c r="E2758" s="285" t="s">
        <v>446</v>
      </c>
      <c r="F2758" s="285"/>
      <c r="G2758" s="285" t="s">
        <v>731</v>
      </c>
      <c r="H2758" s="278">
        <f t="shared" si="86"/>
        <v>2</v>
      </c>
      <c r="I2758" s="251"/>
      <c r="J2758" s="285" t="s">
        <v>2614</v>
      </c>
      <c r="K2758" s="278" t="str">
        <f t="shared" si="87"/>
        <v>TUR003People facing limited access constraints</v>
      </c>
      <c r="L2758" s="286">
        <v>43511</v>
      </c>
      <c r="M2758" s="286" t="s">
        <v>3248</v>
      </c>
    </row>
    <row r="2759" spans="1:13" s="269" customFormat="1" ht="15.5" hidden="1" thickTop="1" thickBot="1" x14ac:dyDescent="0.4">
      <c r="A2759" s="287" t="s">
        <v>1228</v>
      </c>
      <c r="B2759" s="288" t="str">
        <f>VLOOKUP(A2759,[4]Lists!A:B,2,FALSE)</f>
        <v>TUR003</v>
      </c>
      <c r="C2759" s="288" t="str">
        <f>VLOOKUP(A2759,Lists!B:D,3,FALSE)</f>
        <v>TUR</v>
      </c>
      <c r="D2759" s="289" t="s">
        <v>692</v>
      </c>
      <c r="E2759" s="289" t="s">
        <v>446</v>
      </c>
      <c r="F2759" s="289"/>
      <c r="G2759" s="289" t="s">
        <v>731</v>
      </c>
      <c r="H2759" s="278">
        <f t="shared" si="86"/>
        <v>2</v>
      </c>
      <c r="I2759" s="252"/>
      <c r="J2759" s="289" t="s">
        <v>2615</v>
      </c>
      <c r="K2759" s="278" t="str">
        <f t="shared" si="87"/>
        <v>TUR003People facing restricted access constraints</v>
      </c>
      <c r="L2759" s="290">
        <v>43511</v>
      </c>
      <c r="M2759" s="290" t="s">
        <v>3248</v>
      </c>
    </row>
    <row r="2760" spans="1:13" s="269" customFormat="1" ht="15.5" hidden="1" thickTop="1" thickBot="1" x14ac:dyDescent="0.4">
      <c r="A2760" s="283" t="s">
        <v>1229</v>
      </c>
      <c r="B2760" s="284" t="str">
        <f>VLOOKUP(A2760,[4]Lists!A:B,2,FALSE)</f>
        <v>TUR004</v>
      </c>
      <c r="C2760" s="284" t="str">
        <f>VLOOKUP(A2760,Lists!B:D,3,FALSE)</f>
        <v>TUR</v>
      </c>
      <c r="D2760" s="285" t="s">
        <v>522</v>
      </c>
      <c r="E2760" s="285">
        <v>80745020</v>
      </c>
      <c r="F2760" s="285" t="s">
        <v>876</v>
      </c>
      <c r="G2760" s="285" t="s">
        <v>731</v>
      </c>
      <c r="H2760" s="278">
        <f t="shared" si="86"/>
        <v>2</v>
      </c>
      <c r="I2760" s="251" t="s">
        <v>2574</v>
      </c>
      <c r="J2760" s="285"/>
      <c r="K2760" s="278" t="str">
        <f t="shared" si="87"/>
        <v>TUR004Total population</v>
      </c>
      <c r="L2760" s="286">
        <v>43511</v>
      </c>
      <c r="M2760" s="286" t="s">
        <v>3248</v>
      </c>
    </row>
    <row r="2761" spans="1:13" s="269" customFormat="1" ht="15.5" hidden="1" thickTop="1" thickBot="1" x14ac:dyDescent="0.4">
      <c r="A2761" s="287" t="s">
        <v>1229</v>
      </c>
      <c r="B2761" s="288" t="str">
        <f>VLOOKUP(A2761,[4]Lists!A:B,2,FALSE)</f>
        <v>TUR004</v>
      </c>
      <c r="C2761" s="288" t="str">
        <f>VLOOKUP(A2761,Lists!B:D,3,FALSE)</f>
        <v>TUR</v>
      </c>
      <c r="D2761" s="289" t="s">
        <v>660</v>
      </c>
      <c r="E2761" s="289">
        <v>195587</v>
      </c>
      <c r="F2761" s="289" t="s">
        <v>2572</v>
      </c>
      <c r="G2761" s="289" t="s">
        <v>731</v>
      </c>
      <c r="H2761" s="278">
        <f t="shared" si="86"/>
        <v>2</v>
      </c>
      <c r="I2761" s="252" t="s">
        <v>2616</v>
      </c>
      <c r="J2761" s="289"/>
      <c r="K2761" s="278" t="str">
        <f t="shared" si="87"/>
        <v>TUR004Landmass affected</v>
      </c>
      <c r="L2761" s="290">
        <v>43511</v>
      </c>
      <c r="M2761" s="290" t="s">
        <v>3248</v>
      </c>
    </row>
    <row r="2762" spans="1:13" s="269" customFormat="1" ht="15.5" hidden="1" thickTop="1" thickBot="1" x14ac:dyDescent="0.4">
      <c r="A2762" s="283" t="s">
        <v>1229</v>
      </c>
      <c r="B2762" s="284" t="str">
        <f>VLOOKUP(A2762,[4]Lists!A:B,2,FALSE)</f>
        <v>TUR004</v>
      </c>
      <c r="C2762" s="284" t="str">
        <f>VLOOKUP(A2762,Lists!B:D,3,FALSE)</f>
        <v>TUR</v>
      </c>
      <c r="D2762" s="285" t="s">
        <v>737</v>
      </c>
      <c r="E2762" s="285">
        <v>12973737</v>
      </c>
      <c r="F2762" s="285" t="s">
        <v>2573</v>
      </c>
      <c r="G2762" s="285" t="s">
        <v>731</v>
      </c>
      <c r="H2762" s="278">
        <f t="shared" si="86"/>
        <v>2</v>
      </c>
      <c r="I2762" s="251" t="s">
        <v>2617</v>
      </c>
      <c r="J2762" s="285"/>
      <c r="K2762" s="278" t="str">
        <f t="shared" si="87"/>
        <v>TUR004People exposed</v>
      </c>
      <c r="L2762" s="286">
        <v>43511</v>
      </c>
      <c r="M2762" s="286" t="s">
        <v>3248</v>
      </c>
    </row>
    <row r="2763" spans="1:13" s="269" customFormat="1" ht="15.5" hidden="1" thickTop="1" thickBot="1" x14ac:dyDescent="0.4">
      <c r="A2763" s="287" t="s">
        <v>1229</v>
      </c>
      <c r="B2763" s="288" t="str">
        <f>VLOOKUP(A2763,[4]Lists!A:B,2,FALSE)</f>
        <v>TUR004</v>
      </c>
      <c r="C2763" s="288" t="str">
        <f>VLOOKUP(A2763,Lists!B:D,3,FALSE)</f>
        <v>TUR</v>
      </c>
      <c r="D2763" s="289" t="s">
        <v>533</v>
      </c>
      <c r="E2763" s="289" t="s">
        <v>446</v>
      </c>
      <c r="F2763" s="289"/>
      <c r="G2763" s="289" t="s">
        <v>731</v>
      </c>
      <c r="H2763" s="278">
        <f t="shared" si="86"/>
        <v>2</v>
      </c>
      <c r="I2763" s="252"/>
      <c r="J2763" s="289"/>
      <c r="K2763" s="278" t="str">
        <f t="shared" si="87"/>
        <v>TUR004People affected</v>
      </c>
      <c r="L2763" s="290">
        <v>43511</v>
      </c>
      <c r="M2763" s="290" t="s">
        <v>3248</v>
      </c>
    </row>
    <row r="2764" spans="1:13" s="269" customFormat="1" ht="15.5" thickTop="1" thickBot="1" x14ac:dyDescent="0.4">
      <c r="A2764" s="283" t="s">
        <v>1229</v>
      </c>
      <c r="B2764" s="284" t="str">
        <f>VLOOKUP(A2764,[4]Lists!A:B,2,FALSE)</f>
        <v>TUR004</v>
      </c>
      <c r="C2764" s="284" t="str">
        <f>VLOOKUP(A2764,Lists!B:D,3,FALSE)</f>
        <v>TUR</v>
      </c>
      <c r="D2764" s="285" t="s">
        <v>666</v>
      </c>
      <c r="E2764" s="285" t="s">
        <v>446</v>
      </c>
      <c r="F2764" s="285"/>
      <c r="G2764" s="285" t="s">
        <v>731</v>
      </c>
      <c r="H2764" s="278">
        <f t="shared" si="86"/>
        <v>2</v>
      </c>
      <c r="I2764" s="251" t="s">
        <v>2618</v>
      </c>
      <c r="J2764" s="285" t="s">
        <v>2619</v>
      </c>
      <c r="K2764" s="278" t="str">
        <f t="shared" si="87"/>
        <v>TUR004People displaced</v>
      </c>
      <c r="L2764" s="286">
        <v>43511</v>
      </c>
      <c r="M2764" s="286" t="s">
        <v>3248</v>
      </c>
    </row>
    <row r="2765" spans="1:13" s="269" customFormat="1" ht="15.5" hidden="1" thickTop="1" thickBot="1" x14ac:dyDescent="0.4">
      <c r="A2765" s="287" t="s">
        <v>1229</v>
      </c>
      <c r="B2765" s="288" t="str">
        <f>VLOOKUP(A2765,[4]Lists!A:B,2,FALSE)</f>
        <v>TUR004</v>
      </c>
      <c r="C2765" s="288" t="str">
        <f>VLOOKUP(A2765,Lists!B:D,3,FALSE)</f>
        <v>TUR</v>
      </c>
      <c r="D2765" s="289" t="s">
        <v>5028</v>
      </c>
      <c r="E2765" s="289" t="s">
        <v>446</v>
      </c>
      <c r="F2765" s="289"/>
      <c r="G2765" s="289" t="s">
        <v>731</v>
      </c>
      <c r="H2765" s="278">
        <f t="shared" si="86"/>
        <v>2</v>
      </c>
      <c r="I2765" s="252"/>
      <c r="J2765" s="289"/>
      <c r="K2765" s="278" t="str">
        <f t="shared" si="87"/>
        <v>TUR004Illness cases reported</v>
      </c>
      <c r="L2765" s="290">
        <v>43511</v>
      </c>
      <c r="M2765" s="290" t="s">
        <v>3248</v>
      </c>
    </row>
    <row r="2766" spans="1:13" s="269" customFormat="1" ht="15.5" hidden="1" thickTop="1" thickBot="1" x14ac:dyDescent="0.4">
      <c r="A2766" s="283" t="s">
        <v>1229</v>
      </c>
      <c r="B2766" s="284" t="str">
        <f>VLOOKUP(A2766,[4]Lists!A:B,2,FALSE)</f>
        <v>TUR004</v>
      </c>
      <c r="C2766" s="284" t="str">
        <f>VLOOKUP(A2766,Lists!B:D,3,FALSE)</f>
        <v>TUR</v>
      </c>
      <c r="D2766" s="285" t="s">
        <v>5027</v>
      </c>
      <c r="E2766" s="285" t="s">
        <v>446</v>
      </c>
      <c r="F2766" s="285"/>
      <c r="G2766" s="285" t="s">
        <v>731</v>
      </c>
      <c r="H2766" s="278">
        <f t="shared" si="86"/>
        <v>2</v>
      </c>
      <c r="I2766" s="251"/>
      <c r="J2766" s="285"/>
      <c r="K2766" s="278" t="str">
        <f t="shared" si="87"/>
        <v>TUR004Injuries reported</v>
      </c>
      <c r="L2766" s="286">
        <v>43511</v>
      </c>
      <c r="M2766" s="286" t="s">
        <v>3248</v>
      </c>
    </row>
    <row r="2767" spans="1:13" s="269" customFormat="1" ht="15.5" hidden="1" thickTop="1" thickBot="1" x14ac:dyDescent="0.4">
      <c r="A2767" s="287" t="s">
        <v>1229</v>
      </c>
      <c r="B2767" s="288" t="str">
        <f>VLOOKUP(A2767,[4]Lists!A:B,2,FALSE)</f>
        <v>TUR004</v>
      </c>
      <c r="C2767" s="288" t="str">
        <f>VLOOKUP(A2767,Lists!B:D,3,FALSE)</f>
        <v>TUR</v>
      </c>
      <c r="D2767" s="289" t="s">
        <v>5108</v>
      </c>
      <c r="E2767" s="289" t="s">
        <v>446</v>
      </c>
      <c r="F2767" s="289"/>
      <c r="G2767" s="289" t="s">
        <v>731</v>
      </c>
      <c r="H2767" s="278">
        <f t="shared" si="86"/>
        <v>2</v>
      </c>
      <c r="I2767" s="252"/>
      <c r="J2767" s="289"/>
      <c r="K2767" s="278" t="str">
        <f t="shared" si="87"/>
        <v>TUR004Buildings damaged</v>
      </c>
      <c r="L2767" s="290">
        <v>43511</v>
      </c>
      <c r="M2767" s="290" t="s">
        <v>3248</v>
      </c>
    </row>
    <row r="2768" spans="1:13" s="269" customFormat="1" ht="15.5" hidden="1" thickTop="1" thickBot="1" x14ac:dyDescent="0.4">
      <c r="A2768" s="283" t="s">
        <v>1229</v>
      </c>
      <c r="B2768" s="284" t="str">
        <f>VLOOKUP(A2768,[4]Lists!A:B,2,FALSE)</f>
        <v>TUR004</v>
      </c>
      <c r="C2768" s="284" t="str">
        <f>VLOOKUP(A2768,Lists!B:D,3,FALSE)</f>
        <v>TUR</v>
      </c>
      <c r="D2768" s="285" t="s">
        <v>5109</v>
      </c>
      <c r="E2768" s="285" t="s">
        <v>446</v>
      </c>
      <c r="F2768" s="285" t="s">
        <v>446</v>
      </c>
      <c r="G2768" s="285" t="s">
        <v>446</v>
      </c>
      <c r="H2768" s="278" t="str">
        <f t="shared" si="86"/>
        <v>x</v>
      </c>
      <c r="I2768" s="251"/>
      <c r="J2768" s="285"/>
      <c r="K2768" s="278" t="str">
        <f t="shared" si="87"/>
        <v>TUR004Buildings destroyed</v>
      </c>
      <c r="L2768" s="286">
        <v>43511</v>
      </c>
      <c r="M2768" s="286" t="s">
        <v>3248</v>
      </c>
    </row>
    <row r="2769" spans="1:13" s="269" customFormat="1" ht="15.5" hidden="1" thickTop="1" thickBot="1" x14ac:dyDescent="0.4">
      <c r="A2769" s="287" t="s">
        <v>1229</v>
      </c>
      <c r="B2769" s="288" t="str">
        <f>VLOOKUP(A2769,[4]Lists!A:B,2,FALSE)</f>
        <v>TUR004</v>
      </c>
      <c r="C2769" s="288" t="str">
        <f>VLOOKUP(A2769,Lists!B:D,3,FALSE)</f>
        <v>TUR</v>
      </c>
      <c r="D2769" s="289" t="s">
        <v>742</v>
      </c>
      <c r="E2769" s="289" t="s">
        <v>446</v>
      </c>
      <c r="F2769" s="289"/>
      <c r="G2769" s="289" t="s">
        <v>731</v>
      </c>
      <c r="H2769" s="278">
        <f t="shared" si="86"/>
        <v>2</v>
      </c>
      <c r="I2769" s="252"/>
      <c r="J2769" s="289"/>
      <c r="K2769" s="278" t="str">
        <f t="shared" si="87"/>
        <v>TUR004Economic Losses</v>
      </c>
      <c r="L2769" s="290">
        <v>43511</v>
      </c>
      <c r="M2769" s="290" t="s">
        <v>3248</v>
      </c>
    </row>
    <row r="2770" spans="1:13" s="269" customFormat="1" ht="15.5" hidden="1" thickTop="1" thickBot="1" x14ac:dyDescent="0.4">
      <c r="A2770" s="283" t="s">
        <v>1229</v>
      </c>
      <c r="B2770" s="284" t="str">
        <f>VLOOKUP(A2770,[4]Lists!A:B,2,FALSE)</f>
        <v>TUR004</v>
      </c>
      <c r="C2770" s="284" t="str">
        <f>VLOOKUP(A2770,Lists!B:D,3,FALSE)</f>
        <v>TUR</v>
      </c>
      <c r="D2770" s="285" t="s">
        <v>752</v>
      </c>
      <c r="E2770" s="285" t="s">
        <v>446</v>
      </c>
      <c r="F2770" s="285"/>
      <c r="G2770" s="285" t="s">
        <v>731</v>
      </c>
      <c r="H2770" s="278">
        <f t="shared" si="86"/>
        <v>2</v>
      </c>
      <c r="I2770" s="251"/>
      <c r="J2770" s="285" t="s">
        <v>2621</v>
      </c>
      <c r="K2770" s="278" t="str">
        <f t="shared" si="87"/>
        <v>TUR004People in Need</v>
      </c>
      <c r="L2770" s="286">
        <v>43511</v>
      </c>
      <c r="M2770" s="286" t="s">
        <v>3248</v>
      </c>
    </row>
    <row r="2771" spans="1:13" s="269" customFormat="1" ht="15.5" hidden="1" thickTop="1" thickBot="1" x14ac:dyDescent="0.4">
      <c r="A2771" s="287" t="s">
        <v>1229</v>
      </c>
      <c r="B2771" s="288" t="str">
        <f>VLOOKUP(A2771,[4]Lists!A:B,2,FALSE)</f>
        <v>TUR004</v>
      </c>
      <c r="C2771" s="288" t="str">
        <f>VLOOKUP(A2771,Lists!B:D,3,FALSE)</f>
        <v>TUR</v>
      </c>
      <c r="D2771" s="289" t="s">
        <v>5110</v>
      </c>
      <c r="E2771" s="289" t="s">
        <v>446</v>
      </c>
      <c r="F2771" s="289"/>
      <c r="G2771" s="289" t="s">
        <v>731</v>
      </c>
      <c r="H2771" s="278">
        <f t="shared" si="86"/>
        <v>2</v>
      </c>
      <c r="I2771" s="252"/>
      <c r="J2771" s="289" t="s">
        <v>2622</v>
      </c>
      <c r="K2771" s="278" t="str">
        <f t="shared" si="87"/>
        <v>TUR004Minimal humanitarian conditions - Level 1</v>
      </c>
      <c r="L2771" s="290">
        <v>43511</v>
      </c>
      <c r="M2771" s="290" t="s">
        <v>3248</v>
      </c>
    </row>
    <row r="2772" spans="1:13" s="269" customFormat="1" ht="15.5" hidden="1" thickTop="1" thickBot="1" x14ac:dyDescent="0.4">
      <c r="A2772" s="283" t="s">
        <v>1229</v>
      </c>
      <c r="B2772" s="284" t="str">
        <f>VLOOKUP(A2772,[4]Lists!A:B,2,FALSE)</f>
        <v>TUR004</v>
      </c>
      <c r="C2772" s="284" t="str">
        <f>VLOOKUP(A2772,Lists!B:D,3,FALSE)</f>
        <v>TUR</v>
      </c>
      <c r="D2772" s="285" t="s">
        <v>5111</v>
      </c>
      <c r="E2772" s="285" t="s">
        <v>446</v>
      </c>
      <c r="F2772" s="285"/>
      <c r="G2772" s="285" t="s">
        <v>731</v>
      </c>
      <c r="H2772" s="278">
        <f t="shared" si="86"/>
        <v>2</v>
      </c>
      <c r="I2772" s="251"/>
      <c r="J2772" s="285" t="s">
        <v>2622</v>
      </c>
      <c r="K2772" s="278" t="str">
        <f t="shared" si="87"/>
        <v>TUR004Stressed humanitarian conditions - Level 2</v>
      </c>
      <c r="L2772" s="286">
        <v>43511</v>
      </c>
      <c r="M2772" s="286" t="s">
        <v>3248</v>
      </c>
    </row>
    <row r="2773" spans="1:13" s="269" customFormat="1" ht="15.5" hidden="1" thickTop="1" thickBot="1" x14ac:dyDescent="0.4">
      <c r="A2773" s="287" t="s">
        <v>1229</v>
      </c>
      <c r="B2773" s="288" t="str">
        <f>VLOOKUP(A2773,[4]Lists!A:B,2,FALSE)</f>
        <v>TUR004</v>
      </c>
      <c r="C2773" s="288" t="str">
        <f>VLOOKUP(A2773,Lists!B:D,3,FALSE)</f>
        <v>TUR</v>
      </c>
      <c r="D2773" s="289" t="s">
        <v>5112</v>
      </c>
      <c r="E2773" s="289" t="s">
        <v>446</v>
      </c>
      <c r="F2773" s="289"/>
      <c r="G2773" s="289" t="s">
        <v>731</v>
      </c>
      <c r="H2773" s="278">
        <f t="shared" si="86"/>
        <v>2</v>
      </c>
      <c r="I2773" s="252"/>
      <c r="J2773" s="289" t="s">
        <v>2622</v>
      </c>
      <c r="K2773" s="278" t="str">
        <f t="shared" si="87"/>
        <v>TUR004Moderate humanitarian conditions - Level 3</v>
      </c>
      <c r="L2773" s="290">
        <v>43511</v>
      </c>
      <c r="M2773" s="290" t="s">
        <v>3248</v>
      </c>
    </row>
    <row r="2774" spans="1:13" s="269" customFormat="1" ht="15.5" hidden="1" thickTop="1" thickBot="1" x14ac:dyDescent="0.4">
      <c r="A2774" s="283" t="s">
        <v>1229</v>
      </c>
      <c r="B2774" s="284" t="str">
        <f>VLOOKUP(A2774,[4]Lists!A:B,2,FALSE)</f>
        <v>TUR004</v>
      </c>
      <c r="C2774" s="284" t="str">
        <f>VLOOKUP(A2774,Lists!B:D,3,FALSE)</f>
        <v>TUR</v>
      </c>
      <c r="D2774" s="285" t="s">
        <v>5113</v>
      </c>
      <c r="E2774" s="285" t="s">
        <v>446</v>
      </c>
      <c r="F2774" s="285"/>
      <c r="G2774" s="285" t="s">
        <v>731</v>
      </c>
      <c r="H2774" s="278">
        <f t="shared" si="86"/>
        <v>2</v>
      </c>
      <c r="I2774" s="251"/>
      <c r="J2774" s="285" t="s">
        <v>2622</v>
      </c>
      <c r="K2774" s="278" t="str">
        <f t="shared" si="87"/>
        <v>TUR004Severe humanitarian conditions - Level 4</v>
      </c>
      <c r="L2774" s="286">
        <v>43511</v>
      </c>
      <c r="M2774" s="286" t="s">
        <v>3248</v>
      </c>
    </row>
    <row r="2775" spans="1:13" s="269" customFormat="1" ht="15.5" hidden="1" thickTop="1" thickBot="1" x14ac:dyDescent="0.4">
      <c r="A2775" s="287" t="s">
        <v>1229</v>
      </c>
      <c r="B2775" s="288" t="str">
        <f>VLOOKUP(A2775,[4]Lists!A:B,2,FALSE)</f>
        <v>TUR004</v>
      </c>
      <c r="C2775" s="288" t="str">
        <f>VLOOKUP(A2775,Lists!B:D,3,FALSE)</f>
        <v>TUR</v>
      </c>
      <c r="D2775" s="289" t="s">
        <v>5114</v>
      </c>
      <c r="E2775" s="289" t="s">
        <v>446</v>
      </c>
      <c r="F2775" s="289"/>
      <c r="G2775" s="289" t="s">
        <v>731</v>
      </c>
      <c r="H2775" s="278">
        <f t="shared" si="86"/>
        <v>2</v>
      </c>
      <c r="I2775" s="252"/>
      <c r="J2775" s="289"/>
      <c r="K2775" s="278" t="str">
        <f t="shared" si="87"/>
        <v>TUR004Extreme humanitarian conditions - Level 5</v>
      </c>
      <c r="L2775" s="290">
        <v>43511</v>
      </c>
      <c r="M2775" s="290" t="s">
        <v>3248</v>
      </c>
    </row>
    <row r="2776" spans="1:13" s="269" customFormat="1" ht="15.5" hidden="1" thickTop="1" thickBot="1" x14ac:dyDescent="0.4">
      <c r="A2776" s="283" t="s">
        <v>1229</v>
      </c>
      <c r="B2776" s="284" t="str">
        <f>VLOOKUP(A2776,[4]Lists!A:B,2,FALSE)</f>
        <v>TUR004</v>
      </c>
      <c r="C2776" s="284" t="str">
        <f>VLOOKUP(A2776,Lists!B:D,3,FALSE)</f>
        <v>TUR</v>
      </c>
      <c r="D2776" s="285" t="s">
        <v>688</v>
      </c>
      <c r="E2776" s="285">
        <v>3</v>
      </c>
      <c r="F2776" s="285"/>
      <c r="G2776" s="285" t="s">
        <v>731</v>
      </c>
      <c r="H2776" s="278">
        <f t="shared" si="86"/>
        <v>2</v>
      </c>
      <c r="I2776" s="251"/>
      <c r="J2776" s="285" t="s">
        <v>2623</v>
      </c>
      <c r="K2776" s="278" t="str">
        <f t="shared" si="87"/>
        <v>TUR004Crisis affected groups</v>
      </c>
      <c r="L2776" s="286">
        <v>43511</v>
      </c>
      <c r="M2776" s="286" t="s">
        <v>3248</v>
      </c>
    </row>
    <row r="2777" spans="1:13" s="269" customFormat="1" ht="15.5" hidden="1" thickTop="1" thickBot="1" x14ac:dyDescent="0.4">
      <c r="A2777" s="287" t="s">
        <v>1229</v>
      </c>
      <c r="B2777" s="288" t="str">
        <f>VLOOKUP(A2777,[4]Lists!A:B,2,FALSE)</f>
        <v>TUR004</v>
      </c>
      <c r="C2777" s="288" t="str">
        <f>VLOOKUP(A2777,Lists!B:D,3,FALSE)</f>
        <v>TUR</v>
      </c>
      <c r="D2777" s="289" t="s">
        <v>691</v>
      </c>
      <c r="E2777" s="289" t="s">
        <v>446</v>
      </c>
      <c r="F2777" s="289"/>
      <c r="G2777" s="289" t="s">
        <v>731</v>
      </c>
      <c r="H2777" s="278">
        <f t="shared" si="86"/>
        <v>2</v>
      </c>
      <c r="I2777" s="252"/>
      <c r="J2777" s="289" t="s">
        <v>2624</v>
      </c>
      <c r="K2777" s="278" t="str">
        <f t="shared" si="87"/>
        <v>TUR004People facing limited access constraints</v>
      </c>
      <c r="L2777" s="290">
        <v>43511</v>
      </c>
      <c r="M2777" s="290" t="s">
        <v>3248</v>
      </c>
    </row>
    <row r="2778" spans="1:13" s="269" customFormat="1" ht="15.5" hidden="1" thickTop="1" thickBot="1" x14ac:dyDescent="0.4">
      <c r="A2778" s="283" t="s">
        <v>1229</v>
      </c>
      <c r="B2778" s="284" t="str">
        <f>VLOOKUP(A2778,[4]Lists!A:B,2,FALSE)</f>
        <v>TUR004</v>
      </c>
      <c r="C2778" s="284" t="str">
        <f>VLOOKUP(A2778,Lists!B:D,3,FALSE)</f>
        <v>TUR</v>
      </c>
      <c r="D2778" s="285" t="s">
        <v>692</v>
      </c>
      <c r="E2778" s="285" t="s">
        <v>446</v>
      </c>
      <c r="F2778" s="285"/>
      <c r="G2778" s="285" t="s">
        <v>731</v>
      </c>
      <c r="H2778" s="278">
        <f t="shared" si="86"/>
        <v>2</v>
      </c>
      <c r="I2778" s="251"/>
      <c r="J2778" s="285" t="s">
        <v>2624</v>
      </c>
      <c r="K2778" s="278" t="str">
        <f t="shared" si="87"/>
        <v>TUR004People facing restricted access constraints</v>
      </c>
      <c r="L2778" s="286">
        <v>43511</v>
      </c>
      <c r="M2778" s="286" t="s">
        <v>3248</v>
      </c>
    </row>
    <row r="2779" spans="1:13" s="269" customFormat="1" ht="15.5" hidden="1" thickTop="1" thickBot="1" x14ac:dyDescent="0.4">
      <c r="A2779" s="287" t="s">
        <v>1253</v>
      </c>
      <c r="B2779" s="288" t="str">
        <f>VLOOKUP(A2779,Lists!B:C,2,FALSE)</f>
        <v>TCD004</v>
      </c>
      <c r="C2779" s="288" t="str">
        <f>VLOOKUP(A2779,Lists!B:D,3,FALSE)</f>
        <v>TCD</v>
      </c>
      <c r="D2779" s="289" t="s">
        <v>522</v>
      </c>
      <c r="E2779" s="289">
        <v>16268000</v>
      </c>
      <c r="F2779" s="289" t="s">
        <v>2529</v>
      </c>
      <c r="G2779" s="289" t="s">
        <v>731</v>
      </c>
      <c r="H2779" s="278">
        <f t="shared" si="86"/>
        <v>2</v>
      </c>
      <c r="I2779" s="252" t="s">
        <v>2531</v>
      </c>
      <c r="J2779" s="289" t="s">
        <v>2532</v>
      </c>
      <c r="K2779" s="278" t="str">
        <f t="shared" si="87"/>
        <v>TCD004Total population</v>
      </c>
      <c r="L2779" s="290">
        <v>43511</v>
      </c>
      <c r="M2779" s="290" t="s">
        <v>3248</v>
      </c>
    </row>
    <row r="2780" spans="1:13" s="269" customFormat="1" ht="15.5" hidden="1" thickTop="1" thickBot="1" x14ac:dyDescent="0.4">
      <c r="A2780" s="283" t="s">
        <v>1253</v>
      </c>
      <c r="B2780" s="284" t="str">
        <f>VLOOKUP(A2780,Lists!B:C,2,FALSE)</f>
        <v>TCD004</v>
      </c>
      <c r="C2780" s="284" t="str">
        <f>VLOOKUP(A2780,Lists!B:D,3,FALSE)</f>
        <v>TCD</v>
      </c>
      <c r="D2780" s="285" t="s">
        <v>660</v>
      </c>
      <c r="E2780" s="285">
        <v>155000</v>
      </c>
      <c r="F2780" s="285" t="s">
        <v>2625</v>
      </c>
      <c r="G2780" s="285" t="s">
        <v>731</v>
      </c>
      <c r="H2780" s="278">
        <f t="shared" si="86"/>
        <v>2</v>
      </c>
      <c r="I2780" s="251" t="s">
        <v>2627</v>
      </c>
      <c r="J2780" s="285" t="s">
        <v>2628</v>
      </c>
      <c r="K2780" s="278" t="str">
        <f t="shared" si="87"/>
        <v>TCD004Landmass affected</v>
      </c>
      <c r="L2780" s="286">
        <v>43511</v>
      </c>
      <c r="M2780" s="286" t="s">
        <v>3248</v>
      </c>
    </row>
    <row r="2781" spans="1:13" s="269" customFormat="1" ht="15.5" hidden="1" thickTop="1" thickBot="1" x14ac:dyDescent="0.4">
      <c r="A2781" s="287" t="s">
        <v>1253</v>
      </c>
      <c r="B2781" s="288" t="str">
        <f>VLOOKUP(A2781,Lists!B:C,2,FALSE)</f>
        <v>TCD004</v>
      </c>
      <c r="C2781" s="288" t="str">
        <f>VLOOKUP(A2781,Lists!B:D,3,FALSE)</f>
        <v>TCD</v>
      </c>
      <c r="D2781" s="289" t="s">
        <v>737</v>
      </c>
      <c r="E2781" s="289">
        <v>4297000</v>
      </c>
      <c r="F2781" s="289" t="s">
        <v>2625</v>
      </c>
      <c r="G2781" s="289" t="s">
        <v>731</v>
      </c>
      <c r="H2781" s="278">
        <f t="shared" si="86"/>
        <v>2</v>
      </c>
      <c r="I2781" s="252" t="s">
        <v>2626</v>
      </c>
      <c r="J2781" s="289" t="s">
        <v>2629</v>
      </c>
      <c r="K2781" s="278" t="str">
        <f t="shared" si="87"/>
        <v>TCD004People exposed</v>
      </c>
      <c r="L2781" s="290">
        <v>43511</v>
      </c>
      <c r="M2781" s="290" t="s">
        <v>3248</v>
      </c>
    </row>
    <row r="2782" spans="1:13" s="269" customFormat="1" ht="15.5" hidden="1" thickTop="1" thickBot="1" x14ac:dyDescent="0.4">
      <c r="A2782" s="283" t="s">
        <v>1253</v>
      </c>
      <c r="B2782" s="284" t="str">
        <f>VLOOKUP(A2782,Lists!B:C,2,FALSE)</f>
        <v>TCD004</v>
      </c>
      <c r="C2782" s="284" t="str">
        <f>VLOOKUP(A2782,Lists!B:D,3,FALSE)</f>
        <v>TCD</v>
      </c>
      <c r="D2782" s="285" t="s">
        <v>533</v>
      </c>
      <c r="E2782" s="285">
        <v>1120000</v>
      </c>
      <c r="F2782" s="285" t="s">
        <v>2527</v>
      </c>
      <c r="G2782" s="285" t="s">
        <v>731</v>
      </c>
      <c r="H2782" s="278">
        <f t="shared" si="86"/>
        <v>2</v>
      </c>
      <c r="I2782" s="251" t="s">
        <v>2627</v>
      </c>
      <c r="J2782" s="285" t="s">
        <v>2630</v>
      </c>
      <c r="K2782" s="278" t="str">
        <f t="shared" si="87"/>
        <v>TCD004People affected</v>
      </c>
      <c r="L2782" s="286">
        <v>43511</v>
      </c>
      <c r="M2782" s="286" t="s">
        <v>3248</v>
      </c>
    </row>
    <row r="2783" spans="1:13" s="269" customFormat="1" ht="15.5" thickTop="1" thickBot="1" x14ac:dyDescent="0.4">
      <c r="A2783" s="287" t="s">
        <v>1253</v>
      </c>
      <c r="B2783" s="288" t="str">
        <f>VLOOKUP(A2783,Lists!B:C,2,FALSE)</f>
        <v>TCD004</v>
      </c>
      <c r="C2783" s="288" t="str">
        <f>VLOOKUP(A2783,Lists!B:D,3,FALSE)</f>
        <v>TCD</v>
      </c>
      <c r="D2783" s="289" t="s">
        <v>666</v>
      </c>
      <c r="E2783" s="289">
        <v>144000</v>
      </c>
      <c r="F2783" s="289" t="s">
        <v>2527</v>
      </c>
      <c r="G2783" s="289" t="s">
        <v>731</v>
      </c>
      <c r="H2783" s="278">
        <f t="shared" si="86"/>
        <v>2</v>
      </c>
      <c r="I2783" s="252" t="s">
        <v>2627</v>
      </c>
      <c r="J2783" s="289" t="s">
        <v>2631</v>
      </c>
      <c r="K2783" s="278" t="str">
        <f t="shared" si="87"/>
        <v>TCD004People displaced</v>
      </c>
      <c r="L2783" s="290">
        <v>43511</v>
      </c>
      <c r="M2783" s="290" t="s">
        <v>3248</v>
      </c>
    </row>
    <row r="2784" spans="1:13" s="269" customFormat="1" ht="15.5" hidden="1" thickTop="1" thickBot="1" x14ac:dyDescent="0.4">
      <c r="A2784" s="283" t="s">
        <v>1253</v>
      </c>
      <c r="B2784" s="284" t="str">
        <f>VLOOKUP(A2784,Lists!B:C,2,FALSE)</f>
        <v>TCD004</v>
      </c>
      <c r="C2784" s="284" t="str">
        <f>VLOOKUP(A2784,Lists!B:D,3,FALSE)</f>
        <v>TCD</v>
      </c>
      <c r="D2784" s="285" t="s">
        <v>5028</v>
      </c>
      <c r="E2784" s="285" t="s">
        <v>888</v>
      </c>
      <c r="F2784" s="285"/>
      <c r="G2784" s="285" t="s">
        <v>731</v>
      </c>
      <c r="H2784" s="278">
        <f t="shared" si="86"/>
        <v>2</v>
      </c>
      <c r="I2784" s="251" t="s">
        <v>2552</v>
      </c>
      <c r="J2784" s="285" t="s">
        <v>1722</v>
      </c>
      <c r="K2784" s="278" t="str">
        <f t="shared" si="87"/>
        <v>TCD004Illness cases reported</v>
      </c>
      <c r="L2784" s="286">
        <v>43511</v>
      </c>
      <c r="M2784" s="286" t="s">
        <v>3248</v>
      </c>
    </row>
    <row r="2785" spans="1:13" s="269" customFormat="1" ht="15.5" hidden="1" thickTop="1" thickBot="1" x14ac:dyDescent="0.4">
      <c r="A2785" s="287" t="s">
        <v>1253</v>
      </c>
      <c r="B2785" s="288" t="str">
        <f>VLOOKUP(A2785,Lists!B:C,2,FALSE)</f>
        <v>TCD004</v>
      </c>
      <c r="C2785" s="288" t="str">
        <f>VLOOKUP(A2785,Lists!B:D,3,FALSE)</f>
        <v>TCD</v>
      </c>
      <c r="D2785" s="289" t="s">
        <v>5027</v>
      </c>
      <c r="E2785" s="289" t="s">
        <v>888</v>
      </c>
      <c r="F2785" s="289"/>
      <c r="G2785" s="289" t="s">
        <v>731</v>
      </c>
      <c r="H2785" s="278">
        <f t="shared" si="86"/>
        <v>2</v>
      </c>
      <c r="I2785" s="252" t="s">
        <v>2552</v>
      </c>
      <c r="J2785" s="289" t="s">
        <v>1722</v>
      </c>
      <c r="K2785" s="278" t="str">
        <f t="shared" si="87"/>
        <v>TCD004Injuries reported</v>
      </c>
      <c r="L2785" s="290">
        <v>43511</v>
      </c>
      <c r="M2785" s="290" t="s">
        <v>3248</v>
      </c>
    </row>
    <row r="2786" spans="1:13" s="269" customFormat="1" ht="15.5" hidden="1" thickTop="1" thickBot="1" x14ac:dyDescent="0.4">
      <c r="A2786" s="283" t="s">
        <v>1253</v>
      </c>
      <c r="B2786" s="284" t="str">
        <f>VLOOKUP(A2786,Lists!B:C,2,FALSE)</f>
        <v>TCD004</v>
      </c>
      <c r="C2786" s="284" t="str">
        <f>VLOOKUP(A2786,Lists!B:D,3,FALSE)</f>
        <v>TCD</v>
      </c>
      <c r="D2786" s="285" t="s">
        <v>5029</v>
      </c>
      <c r="E2786" s="285" t="s">
        <v>888</v>
      </c>
      <c r="F2786" s="285"/>
      <c r="G2786" s="285" t="s">
        <v>731</v>
      </c>
      <c r="H2786" s="278">
        <f t="shared" si="86"/>
        <v>2</v>
      </c>
      <c r="I2786" s="251"/>
      <c r="J2786" s="285" t="s">
        <v>1722</v>
      </c>
      <c r="K2786" s="278" t="str">
        <f t="shared" si="87"/>
        <v>TCD004Fatalities reported</v>
      </c>
      <c r="L2786" s="286">
        <v>43511</v>
      </c>
      <c r="M2786" s="286" t="s">
        <v>3248</v>
      </c>
    </row>
    <row r="2787" spans="1:13" s="269" customFormat="1" ht="15.5" hidden="1" thickTop="1" thickBot="1" x14ac:dyDescent="0.4">
      <c r="A2787" s="287" t="s">
        <v>1253</v>
      </c>
      <c r="B2787" s="288" t="str">
        <f>VLOOKUP(A2787,Lists!B:C,2,FALSE)</f>
        <v>TCD004</v>
      </c>
      <c r="C2787" s="288" t="str">
        <f>VLOOKUP(A2787,Lists!B:D,3,FALSE)</f>
        <v>TCD</v>
      </c>
      <c r="D2787" s="289" t="s">
        <v>5108</v>
      </c>
      <c r="E2787" s="289">
        <v>0</v>
      </c>
      <c r="F2787" s="289"/>
      <c r="G2787" s="289" t="s">
        <v>731</v>
      </c>
      <c r="H2787" s="278">
        <f t="shared" si="86"/>
        <v>2</v>
      </c>
      <c r="I2787" s="252"/>
      <c r="J2787" s="289" t="s">
        <v>2632</v>
      </c>
      <c r="K2787" s="278" t="str">
        <f t="shared" si="87"/>
        <v>TCD004Buildings damaged</v>
      </c>
      <c r="L2787" s="290">
        <v>43511</v>
      </c>
      <c r="M2787" s="290" t="s">
        <v>3248</v>
      </c>
    </row>
    <row r="2788" spans="1:13" s="269" customFormat="1" ht="15.5" hidden="1" thickTop="1" thickBot="1" x14ac:dyDescent="0.4">
      <c r="A2788" s="283" t="s">
        <v>1253</v>
      </c>
      <c r="B2788" s="284" t="str">
        <f>VLOOKUP(A2788,Lists!B:C,2,FALSE)</f>
        <v>TCD004</v>
      </c>
      <c r="C2788" s="284" t="str">
        <f>VLOOKUP(A2788,Lists!B:D,3,FALSE)</f>
        <v>TCD</v>
      </c>
      <c r="D2788" s="285" t="s">
        <v>5109</v>
      </c>
      <c r="E2788" s="285">
        <v>0</v>
      </c>
      <c r="F2788" s="285" t="s">
        <v>446</v>
      </c>
      <c r="G2788" s="285" t="s">
        <v>731</v>
      </c>
      <c r="H2788" s="278">
        <f t="shared" si="86"/>
        <v>2</v>
      </c>
      <c r="I2788" s="251" t="s">
        <v>1354</v>
      </c>
      <c r="J2788" s="285" t="s">
        <v>2632</v>
      </c>
      <c r="K2788" s="278" t="str">
        <f t="shared" si="87"/>
        <v>TCD004Buildings destroyed</v>
      </c>
      <c r="L2788" s="286">
        <v>43511</v>
      </c>
      <c r="M2788" s="286" t="s">
        <v>3248</v>
      </c>
    </row>
    <row r="2789" spans="1:13" s="269" customFormat="1" ht="15.5" hidden="1" thickTop="1" thickBot="1" x14ac:dyDescent="0.4">
      <c r="A2789" s="287" t="s">
        <v>1253</v>
      </c>
      <c r="B2789" s="288" t="str">
        <f>VLOOKUP(A2789,Lists!B:C,2,FALSE)</f>
        <v>TCD004</v>
      </c>
      <c r="C2789" s="288" t="str">
        <f>VLOOKUP(A2789,Lists!B:D,3,FALSE)</f>
        <v>TCD</v>
      </c>
      <c r="D2789" s="289" t="s">
        <v>5108</v>
      </c>
      <c r="E2789" s="289" t="s">
        <v>888</v>
      </c>
      <c r="F2789" s="289"/>
      <c r="G2789" s="289" t="s">
        <v>731</v>
      </c>
      <c r="H2789" s="278">
        <f t="shared" si="86"/>
        <v>2</v>
      </c>
      <c r="I2789" s="252"/>
      <c r="J2789" s="289" t="s">
        <v>1722</v>
      </c>
      <c r="K2789" s="278" t="str">
        <f t="shared" si="87"/>
        <v>TCD004Buildings damaged</v>
      </c>
      <c r="L2789" s="290">
        <v>43511</v>
      </c>
      <c r="M2789" s="290" t="s">
        <v>3248</v>
      </c>
    </row>
    <row r="2790" spans="1:13" s="269" customFormat="1" ht="15.5" hidden="1" thickTop="1" thickBot="1" x14ac:dyDescent="0.4">
      <c r="A2790" s="283" t="s">
        <v>1253</v>
      </c>
      <c r="B2790" s="284" t="str">
        <f>VLOOKUP(A2790,Lists!B:C,2,FALSE)</f>
        <v>TCD004</v>
      </c>
      <c r="C2790" s="284" t="str">
        <f>VLOOKUP(A2790,Lists!B:D,3,FALSE)</f>
        <v>TCD</v>
      </c>
      <c r="D2790" s="285" t="s">
        <v>742</v>
      </c>
      <c r="E2790" s="285" t="s">
        <v>888</v>
      </c>
      <c r="F2790" s="285"/>
      <c r="G2790" s="285" t="s">
        <v>731</v>
      </c>
      <c r="H2790" s="278">
        <f t="shared" si="86"/>
        <v>2</v>
      </c>
      <c r="I2790" s="251"/>
      <c r="J2790" s="285" t="s">
        <v>1722</v>
      </c>
      <c r="K2790" s="278" t="str">
        <f t="shared" si="87"/>
        <v>TCD004Economic Losses</v>
      </c>
      <c r="L2790" s="286">
        <v>43511</v>
      </c>
      <c r="M2790" s="286" t="s">
        <v>3248</v>
      </c>
    </row>
    <row r="2791" spans="1:13" s="269" customFormat="1" ht="15.5" hidden="1" thickTop="1" thickBot="1" x14ac:dyDescent="0.4">
      <c r="A2791" s="287" t="s">
        <v>1253</v>
      </c>
      <c r="B2791" s="288" t="str">
        <f>VLOOKUP(A2791,Lists!B:C,2,FALSE)</f>
        <v>TCD004</v>
      </c>
      <c r="C2791" s="288" t="str">
        <f>VLOOKUP(A2791,Lists!B:D,3,FALSE)</f>
        <v>TCD</v>
      </c>
      <c r="D2791" s="289" t="s">
        <v>688</v>
      </c>
      <c r="E2791" s="289">
        <v>3</v>
      </c>
      <c r="F2791" s="289"/>
      <c r="G2791" s="289" t="s">
        <v>731</v>
      </c>
      <c r="H2791" s="278">
        <f t="shared" si="86"/>
        <v>2</v>
      </c>
      <c r="I2791" s="252" t="s">
        <v>2552</v>
      </c>
      <c r="J2791" s="289" t="s">
        <v>2635</v>
      </c>
      <c r="K2791" s="278" t="str">
        <f t="shared" si="87"/>
        <v>TCD004Crisis affected groups</v>
      </c>
      <c r="L2791" s="290">
        <v>43511</v>
      </c>
      <c r="M2791" s="290" t="s">
        <v>3248</v>
      </c>
    </row>
    <row r="2792" spans="1:13" s="269" customFormat="1" ht="15.5" hidden="1" thickTop="1" thickBot="1" x14ac:dyDescent="0.4">
      <c r="A2792" s="283" t="s">
        <v>1253</v>
      </c>
      <c r="B2792" s="284" t="str">
        <f>VLOOKUP(A2792,Lists!B:C,2,FALSE)</f>
        <v>TCD004</v>
      </c>
      <c r="C2792" s="284" t="str">
        <f>VLOOKUP(A2792,Lists!B:D,3,FALSE)</f>
        <v>TCD</v>
      </c>
      <c r="D2792" s="285" t="s">
        <v>691</v>
      </c>
      <c r="E2792" s="285" t="s">
        <v>888</v>
      </c>
      <c r="F2792" s="285"/>
      <c r="G2792" s="285" t="s">
        <v>731</v>
      </c>
      <c r="H2792" s="278">
        <f t="shared" si="86"/>
        <v>2</v>
      </c>
      <c r="I2792" s="251" t="s">
        <v>2552</v>
      </c>
      <c r="J2792" s="285" t="s">
        <v>1722</v>
      </c>
      <c r="K2792" s="278" t="str">
        <f t="shared" si="87"/>
        <v>TCD004People facing limited access constraints</v>
      </c>
      <c r="L2792" s="286">
        <v>43511</v>
      </c>
      <c r="M2792" s="286" t="s">
        <v>3248</v>
      </c>
    </row>
    <row r="2793" spans="1:13" s="269" customFormat="1" ht="15.5" hidden="1" thickTop="1" thickBot="1" x14ac:dyDescent="0.4">
      <c r="A2793" s="287" t="s">
        <v>1253</v>
      </c>
      <c r="B2793" s="288" t="str">
        <f>VLOOKUP(A2793,Lists!B:C,2,FALSE)</f>
        <v>TCD004</v>
      </c>
      <c r="C2793" s="288" t="str">
        <f>VLOOKUP(A2793,Lists!B:D,3,FALSE)</f>
        <v>TCD</v>
      </c>
      <c r="D2793" s="289" t="s">
        <v>692</v>
      </c>
      <c r="E2793" s="289" t="s">
        <v>888</v>
      </c>
      <c r="F2793" s="289"/>
      <c r="G2793" s="289" t="s">
        <v>731</v>
      </c>
      <c r="H2793" s="278">
        <f t="shared" si="86"/>
        <v>2</v>
      </c>
      <c r="I2793" s="252"/>
      <c r="J2793" s="289" t="s">
        <v>1722</v>
      </c>
      <c r="K2793" s="278" t="str">
        <f t="shared" si="87"/>
        <v>TCD004People facing restricted access constraints</v>
      </c>
      <c r="L2793" s="290">
        <v>43511</v>
      </c>
      <c r="M2793" s="290" t="s">
        <v>3248</v>
      </c>
    </row>
    <row r="2794" spans="1:13" s="269" customFormat="1" ht="15.5" hidden="1" thickTop="1" thickBot="1" x14ac:dyDescent="0.4">
      <c r="A2794" s="283" t="s">
        <v>1254</v>
      </c>
      <c r="B2794" s="284" t="str">
        <f>VLOOKUP(A2794,Lists!B:C,2,FALSE)</f>
        <v>TCD005</v>
      </c>
      <c r="C2794" s="284" t="str">
        <f>VLOOKUP(A2794,Lists!B:D,3,FALSE)</f>
        <v>TCD</v>
      </c>
      <c r="D2794" s="285" t="s">
        <v>522</v>
      </c>
      <c r="E2794" s="285">
        <v>16268000</v>
      </c>
      <c r="F2794" s="285" t="s">
        <v>2529</v>
      </c>
      <c r="G2794" s="285" t="s">
        <v>731</v>
      </c>
      <c r="H2794" s="278">
        <f t="shared" si="86"/>
        <v>2</v>
      </c>
      <c r="I2794" s="251" t="s">
        <v>2626</v>
      </c>
      <c r="J2794" s="285" t="s">
        <v>2558</v>
      </c>
      <c r="K2794" s="278" t="str">
        <f t="shared" si="87"/>
        <v>TCD005Total population</v>
      </c>
      <c r="L2794" s="286">
        <v>43511</v>
      </c>
      <c r="M2794" s="286" t="s">
        <v>3248</v>
      </c>
    </row>
    <row r="2795" spans="1:13" s="269" customFormat="1" ht="15.5" hidden="1" thickTop="1" thickBot="1" x14ac:dyDescent="0.4">
      <c r="A2795" s="287" t="s">
        <v>1254</v>
      </c>
      <c r="B2795" s="288" t="str">
        <f>VLOOKUP(A2795,Lists!B:C,2,FALSE)</f>
        <v>TCD005</v>
      </c>
      <c r="C2795" s="288" t="str">
        <f>VLOOKUP(A2795,Lists!B:D,3,FALSE)</f>
        <v>TCD</v>
      </c>
      <c r="D2795" s="289" t="s">
        <v>660</v>
      </c>
      <c r="E2795" s="289">
        <v>206000</v>
      </c>
      <c r="F2795" s="289" t="s">
        <v>2636</v>
      </c>
      <c r="G2795" s="289" t="s">
        <v>731</v>
      </c>
      <c r="H2795" s="278">
        <f t="shared" si="86"/>
        <v>2</v>
      </c>
      <c r="I2795" s="252" t="s">
        <v>2637</v>
      </c>
      <c r="J2795" s="289" t="s">
        <v>2638</v>
      </c>
      <c r="K2795" s="278" t="str">
        <f t="shared" si="87"/>
        <v>TCD005Landmass affected</v>
      </c>
      <c r="L2795" s="290">
        <v>43511</v>
      </c>
      <c r="M2795" s="290" t="s">
        <v>3248</v>
      </c>
    </row>
    <row r="2796" spans="1:13" s="269" customFormat="1" ht="15.5" hidden="1" thickTop="1" thickBot="1" x14ac:dyDescent="0.4">
      <c r="A2796" s="283" t="s">
        <v>1254</v>
      </c>
      <c r="B2796" s="284" t="str">
        <f>VLOOKUP(A2796,Lists!B:C,2,FALSE)</f>
        <v>TCD005</v>
      </c>
      <c r="C2796" s="284" t="str">
        <f>VLOOKUP(A2796,Lists!B:D,3,FALSE)</f>
        <v>TCD</v>
      </c>
      <c r="D2796" s="285" t="s">
        <v>737</v>
      </c>
      <c r="E2796" s="285">
        <v>2458000</v>
      </c>
      <c r="F2796" s="285" t="s">
        <v>2636</v>
      </c>
      <c r="G2796" s="285" t="s">
        <v>731</v>
      </c>
      <c r="H2796" s="278">
        <f t="shared" si="86"/>
        <v>2</v>
      </c>
      <c r="I2796" s="251" t="s">
        <v>2637</v>
      </c>
      <c r="J2796" s="285" t="s">
        <v>2639</v>
      </c>
      <c r="K2796" s="278" t="str">
        <f t="shared" si="87"/>
        <v>TCD005People exposed</v>
      </c>
      <c r="L2796" s="286">
        <v>43511</v>
      </c>
      <c r="M2796" s="286" t="s">
        <v>3248</v>
      </c>
    </row>
    <row r="2797" spans="1:13" s="269" customFormat="1" ht="15.5" hidden="1" thickTop="1" thickBot="1" x14ac:dyDescent="0.4">
      <c r="A2797" s="287" t="s">
        <v>1254</v>
      </c>
      <c r="B2797" s="288" t="str">
        <f>VLOOKUP(A2797,Lists!B:C,2,FALSE)</f>
        <v>TCD005</v>
      </c>
      <c r="C2797" s="288" t="str">
        <f>VLOOKUP(A2797,Lists!B:D,3,FALSE)</f>
        <v>TCD</v>
      </c>
      <c r="D2797" s="289" t="s">
        <v>533</v>
      </c>
      <c r="E2797" s="289">
        <v>943000</v>
      </c>
      <c r="F2797" s="289" t="s">
        <v>2527</v>
      </c>
      <c r="G2797" s="289" t="s">
        <v>731</v>
      </c>
      <c r="H2797" s="278">
        <f t="shared" si="86"/>
        <v>2</v>
      </c>
      <c r="I2797" s="252" t="s">
        <v>2552</v>
      </c>
      <c r="J2797" s="289" t="s">
        <v>2630</v>
      </c>
      <c r="K2797" s="278" t="str">
        <f t="shared" si="87"/>
        <v>TCD005People affected</v>
      </c>
      <c r="L2797" s="290">
        <v>43511</v>
      </c>
      <c r="M2797" s="290" t="s">
        <v>3248</v>
      </c>
    </row>
    <row r="2798" spans="1:13" s="269" customFormat="1" ht="15.5" thickTop="1" thickBot="1" x14ac:dyDescent="0.4">
      <c r="A2798" s="283" t="s">
        <v>1254</v>
      </c>
      <c r="B2798" s="284" t="str">
        <f>VLOOKUP(A2798,Lists!B:C,2,FALSE)</f>
        <v>TCD005</v>
      </c>
      <c r="C2798" s="284" t="str">
        <f>VLOOKUP(A2798,Lists!B:D,3,FALSE)</f>
        <v>TCD</v>
      </c>
      <c r="D2798" s="285" t="s">
        <v>666</v>
      </c>
      <c r="E2798" s="285">
        <v>336000</v>
      </c>
      <c r="F2798" s="285" t="s">
        <v>2527</v>
      </c>
      <c r="G2798" s="285" t="s">
        <v>731</v>
      </c>
      <c r="H2798" s="278">
        <f t="shared" si="86"/>
        <v>2</v>
      </c>
      <c r="I2798" s="251" t="s">
        <v>2552</v>
      </c>
      <c r="J2798" s="285" t="s">
        <v>2640</v>
      </c>
      <c r="K2798" s="278" t="str">
        <f t="shared" si="87"/>
        <v>TCD005People displaced</v>
      </c>
      <c r="L2798" s="286">
        <v>43511</v>
      </c>
      <c r="M2798" s="286" t="s">
        <v>3248</v>
      </c>
    </row>
    <row r="2799" spans="1:13" s="269" customFormat="1" ht="15.5" hidden="1" thickTop="1" thickBot="1" x14ac:dyDescent="0.4">
      <c r="A2799" s="287" t="s">
        <v>1254</v>
      </c>
      <c r="B2799" s="288" t="str">
        <f>VLOOKUP(A2799,Lists!B:C,2,FALSE)</f>
        <v>TCD005</v>
      </c>
      <c r="C2799" s="288" t="str">
        <f>VLOOKUP(A2799,Lists!B:D,3,FALSE)</f>
        <v>TCD</v>
      </c>
      <c r="D2799" s="289" t="s">
        <v>5028</v>
      </c>
      <c r="E2799" s="289" t="s">
        <v>888</v>
      </c>
      <c r="F2799" s="289"/>
      <c r="G2799" s="289" t="s">
        <v>731</v>
      </c>
      <c r="H2799" s="278">
        <f t="shared" si="86"/>
        <v>2</v>
      </c>
      <c r="I2799" s="252"/>
      <c r="J2799" s="289" t="s">
        <v>1722</v>
      </c>
      <c r="K2799" s="278" t="str">
        <f t="shared" si="87"/>
        <v>TCD005Illness cases reported</v>
      </c>
      <c r="L2799" s="290">
        <v>43511</v>
      </c>
      <c r="M2799" s="290" t="s">
        <v>3248</v>
      </c>
    </row>
    <row r="2800" spans="1:13" s="269" customFormat="1" ht="15.5" hidden="1" thickTop="1" thickBot="1" x14ac:dyDescent="0.4">
      <c r="A2800" s="283" t="s">
        <v>1254</v>
      </c>
      <c r="B2800" s="284" t="str">
        <f>VLOOKUP(A2800,Lists!B:C,2,FALSE)</f>
        <v>TCD005</v>
      </c>
      <c r="C2800" s="284" t="str">
        <f>VLOOKUP(A2800,Lists!B:D,3,FALSE)</f>
        <v>TCD</v>
      </c>
      <c r="D2800" s="285" t="s">
        <v>5027</v>
      </c>
      <c r="E2800" s="285" t="s">
        <v>888</v>
      </c>
      <c r="F2800" s="285"/>
      <c r="G2800" s="285" t="s">
        <v>731</v>
      </c>
      <c r="H2800" s="278">
        <f t="shared" si="86"/>
        <v>2</v>
      </c>
      <c r="I2800" s="251"/>
      <c r="J2800" s="285" t="s">
        <v>1722</v>
      </c>
      <c r="K2800" s="278" t="str">
        <f t="shared" si="87"/>
        <v>TCD005Injuries reported</v>
      </c>
      <c r="L2800" s="286">
        <v>43511</v>
      </c>
      <c r="M2800" s="286" t="s">
        <v>3248</v>
      </c>
    </row>
    <row r="2801" spans="1:13" s="269" customFormat="1" ht="15.5" hidden="1" thickTop="1" thickBot="1" x14ac:dyDescent="0.4">
      <c r="A2801" s="287" t="s">
        <v>1254</v>
      </c>
      <c r="B2801" s="288" t="str">
        <f>VLOOKUP(A2801,Lists!B:C,2,FALSE)</f>
        <v>TCD005</v>
      </c>
      <c r="C2801" s="288" t="str">
        <f>VLOOKUP(A2801,Lists!B:D,3,FALSE)</f>
        <v>TCD</v>
      </c>
      <c r="D2801" s="289" t="s">
        <v>5029</v>
      </c>
      <c r="E2801" s="289" t="s">
        <v>888</v>
      </c>
      <c r="F2801" s="289"/>
      <c r="G2801" s="289" t="s">
        <v>731</v>
      </c>
      <c r="H2801" s="278">
        <f t="shared" si="86"/>
        <v>2</v>
      </c>
      <c r="I2801" s="252"/>
      <c r="J2801" s="289" t="s">
        <v>1722</v>
      </c>
      <c r="K2801" s="278" t="str">
        <f t="shared" si="87"/>
        <v>TCD005Fatalities reported</v>
      </c>
      <c r="L2801" s="290">
        <v>43511</v>
      </c>
      <c r="M2801" s="290" t="s">
        <v>3248</v>
      </c>
    </row>
    <row r="2802" spans="1:13" s="269" customFormat="1" ht="15.5" hidden="1" thickTop="1" thickBot="1" x14ac:dyDescent="0.4">
      <c r="A2802" s="283" t="s">
        <v>1254</v>
      </c>
      <c r="B2802" s="284" t="str">
        <f>VLOOKUP(A2802,Lists!B:C,2,FALSE)</f>
        <v>TCD005</v>
      </c>
      <c r="C2802" s="284" t="str">
        <f>VLOOKUP(A2802,Lists!B:D,3,FALSE)</f>
        <v>TCD</v>
      </c>
      <c r="D2802" s="285" t="s">
        <v>5108</v>
      </c>
      <c r="E2802" s="285">
        <v>0</v>
      </c>
      <c r="F2802" s="285"/>
      <c r="G2802" s="285" t="s">
        <v>731</v>
      </c>
      <c r="H2802" s="278">
        <f t="shared" si="86"/>
        <v>2</v>
      </c>
      <c r="I2802" s="251"/>
      <c r="J2802" s="285" t="s">
        <v>2641</v>
      </c>
      <c r="K2802" s="278" t="str">
        <f t="shared" si="87"/>
        <v>TCD005Buildings damaged</v>
      </c>
      <c r="L2802" s="286">
        <v>43511</v>
      </c>
      <c r="M2802" s="286" t="s">
        <v>3248</v>
      </c>
    </row>
    <row r="2803" spans="1:13" s="269" customFormat="1" ht="15.5" hidden="1" thickTop="1" thickBot="1" x14ac:dyDescent="0.4">
      <c r="A2803" s="287" t="s">
        <v>1254</v>
      </c>
      <c r="B2803" s="288" t="str">
        <f>VLOOKUP(A2803,Lists!B:C,2,FALSE)</f>
        <v>TCD005</v>
      </c>
      <c r="C2803" s="288" t="str">
        <f>VLOOKUP(A2803,Lists!B:D,3,FALSE)</f>
        <v>TCD</v>
      </c>
      <c r="D2803" s="289" t="s">
        <v>5109</v>
      </c>
      <c r="E2803" s="289">
        <v>0</v>
      </c>
      <c r="F2803" s="289" t="s">
        <v>446</v>
      </c>
      <c r="G2803" s="289" t="s">
        <v>731</v>
      </c>
      <c r="H2803" s="278">
        <f t="shared" si="86"/>
        <v>2</v>
      </c>
      <c r="I2803" s="252" t="s">
        <v>446</v>
      </c>
      <c r="J2803" s="289" t="s">
        <v>2641</v>
      </c>
      <c r="K2803" s="278" t="str">
        <f t="shared" si="87"/>
        <v>TCD005Buildings destroyed</v>
      </c>
      <c r="L2803" s="290">
        <v>43511</v>
      </c>
      <c r="M2803" s="290" t="s">
        <v>3248</v>
      </c>
    </row>
    <row r="2804" spans="1:13" s="269" customFormat="1" ht="15.5" hidden="1" thickTop="1" thickBot="1" x14ac:dyDescent="0.4">
      <c r="A2804" s="283" t="s">
        <v>1254</v>
      </c>
      <c r="B2804" s="284" t="str">
        <f>VLOOKUP(A2804,Lists!B:C,2,FALSE)</f>
        <v>TCD005</v>
      </c>
      <c r="C2804" s="284" t="str">
        <f>VLOOKUP(A2804,Lists!B:D,3,FALSE)</f>
        <v>TCD</v>
      </c>
      <c r="D2804" s="285" t="s">
        <v>5108</v>
      </c>
      <c r="E2804" s="285" t="s">
        <v>888</v>
      </c>
      <c r="F2804" s="285"/>
      <c r="G2804" s="285" t="s">
        <v>731</v>
      </c>
      <c r="H2804" s="278">
        <f t="shared" si="86"/>
        <v>2</v>
      </c>
      <c r="I2804" s="251"/>
      <c r="J2804" s="285" t="s">
        <v>1722</v>
      </c>
      <c r="K2804" s="278" t="str">
        <f t="shared" si="87"/>
        <v>TCD005Buildings damaged</v>
      </c>
      <c r="L2804" s="286">
        <v>43511</v>
      </c>
      <c r="M2804" s="286" t="s">
        <v>3248</v>
      </c>
    </row>
    <row r="2805" spans="1:13" s="269" customFormat="1" ht="15.5" hidden="1" thickTop="1" thickBot="1" x14ac:dyDescent="0.4">
      <c r="A2805" s="287" t="s">
        <v>1254</v>
      </c>
      <c r="B2805" s="288" t="str">
        <f>VLOOKUP(A2805,Lists!B:C,2,FALSE)</f>
        <v>TCD005</v>
      </c>
      <c r="C2805" s="288" t="str">
        <f>VLOOKUP(A2805,Lists!B:D,3,FALSE)</f>
        <v>TCD</v>
      </c>
      <c r="D2805" s="289" t="s">
        <v>742</v>
      </c>
      <c r="E2805" s="289" t="s">
        <v>888</v>
      </c>
      <c r="F2805" s="289"/>
      <c r="G2805" s="289" t="s">
        <v>731</v>
      </c>
      <c r="H2805" s="278">
        <f t="shared" si="86"/>
        <v>2</v>
      </c>
      <c r="I2805" s="252"/>
      <c r="J2805" s="289" t="s">
        <v>1722</v>
      </c>
      <c r="K2805" s="278" t="str">
        <f t="shared" si="87"/>
        <v>TCD005Economic Losses</v>
      </c>
      <c r="L2805" s="290">
        <v>43511</v>
      </c>
      <c r="M2805" s="290" t="s">
        <v>3248</v>
      </c>
    </row>
    <row r="2806" spans="1:13" s="269" customFormat="1" ht="15.5" hidden="1" thickTop="1" thickBot="1" x14ac:dyDescent="0.4">
      <c r="A2806" s="283" t="s">
        <v>1254</v>
      </c>
      <c r="B2806" s="284" t="str">
        <f>VLOOKUP(A2806,Lists!B:C,2,FALSE)</f>
        <v>TCD005</v>
      </c>
      <c r="C2806" s="284" t="str">
        <f>VLOOKUP(A2806,Lists!B:D,3,FALSE)</f>
        <v>TCD</v>
      </c>
      <c r="D2806" s="285" t="s">
        <v>688</v>
      </c>
      <c r="E2806" s="285">
        <v>2</v>
      </c>
      <c r="F2806" s="285"/>
      <c r="G2806" s="285" t="s">
        <v>731</v>
      </c>
      <c r="H2806" s="278">
        <f t="shared" si="86"/>
        <v>2</v>
      </c>
      <c r="I2806" s="251"/>
      <c r="J2806" s="285" t="s">
        <v>2643</v>
      </c>
      <c r="K2806" s="278" t="str">
        <f t="shared" si="87"/>
        <v>TCD005Crisis affected groups</v>
      </c>
      <c r="L2806" s="286">
        <v>43511</v>
      </c>
      <c r="M2806" s="286" t="s">
        <v>3248</v>
      </c>
    </row>
    <row r="2807" spans="1:13" s="269" customFormat="1" ht="15.5" hidden="1" thickTop="1" thickBot="1" x14ac:dyDescent="0.4">
      <c r="A2807" s="287" t="s">
        <v>1254</v>
      </c>
      <c r="B2807" s="288" t="str">
        <f>VLOOKUP(A2807,Lists!B:C,2,FALSE)</f>
        <v>TCD005</v>
      </c>
      <c r="C2807" s="288" t="str">
        <f>VLOOKUP(A2807,Lists!B:D,3,FALSE)</f>
        <v>TCD</v>
      </c>
      <c r="D2807" s="289" t="s">
        <v>691</v>
      </c>
      <c r="E2807" s="289" t="s">
        <v>888</v>
      </c>
      <c r="F2807" s="289"/>
      <c r="G2807" s="289" t="s">
        <v>731</v>
      </c>
      <c r="H2807" s="278">
        <f t="shared" si="86"/>
        <v>2</v>
      </c>
      <c r="I2807" s="252"/>
      <c r="J2807" s="289" t="s">
        <v>1722</v>
      </c>
      <c r="K2807" s="278" t="str">
        <f t="shared" si="87"/>
        <v>TCD005People facing limited access constraints</v>
      </c>
      <c r="L2807" s="290">
        <v>43511</v>
      </c>
      <c r="M2807" s="290" t="s">
        <v>3248</v>
      </c>
    </row>
    <row r="2808" spans="1:13" s="269" customFormat="1" ht="15.5" hidden="1" thickTop="1" thickBot="1" x14ac:dyDescent="0.4">
      <c r="A2808" s="283" t="s">
        <v>1254</v>
      </c>
      <c r="B2808" s="284" t="str">
        <f>VLOOKUP(A2808,Lists!B:C,2,FALSE)</f>
        <v>TCD005</v>
      </c>
      <c r="C2808" s="284" t="str">
        <f>VLOOKUP(A2808,Lists!B:D,3,FALSE)</f>
        <v>TCD</v>
      </c>
      <c r="D2808" s="285" t="s">
        <v>692</v>
      </c>
      <c r="E2808" s="285" t="s">
        <v>888</v>
      </c>
      <c r="F2808" s="285"/>
      <c r="G2808" s="285" t="s">
        <v>731</v>
      </c>
      <c r="H2808" s="278">
        <f t="shared" si="86"/>
        <v>2</v>
      </c>
      <c r="I2808" s="251"/>
      <c r="J2808" s="285" t="s">
        <v>1722</v>
      </c>
      <c r="K2808" s="278" t="str">
        <f t="shared" si="87"/>
        <v>TCD005People facing restricted access constraints</v>
      </c>
      <c r="L2808" s="286">
        <v>43511</v>
      </c>
      <c r="M2808" s="286" t="s">
        <v>3248</v>
      </c>
    </row>
    <row r="2809" spans="1:13" s="269" customFormat="1" ht="15.5" hidden="1" thickTop="1" thickBot="1" x14ac:dyDescent="0.4">
      <c r="A2809" s="287" t="s">
        <v>3397</v>
      </c>
      <c r="B2809" s="288" t="str">
        <f>VLOOKUP(A2809,Lists!B:C,2,FALSE)</f>
        <v>IRQ001</v>
      </c>
      <c r="C2809" s="288" t="str">
        <f>VLOOKUP(A2809,Lists!B:D,3,FALSE)</f>
        <v>IRQ</v>
      </c>
      <c r="D2809" s="289" t="s">
        <v>522</v>
      </c>
      <c r="E2809" s="289">
        <v>38274618</v>
      </c>
      <c r="F2809" s="289" t="s">
        <v>876</v>
      </c>
      <c r="G2809" s="289" t="s">
        <v>731</v>
      </c>
      <c r="H2809" s="278">
        <f t="shared" si="86"/>
        <v>2</v>
      </c>
      <c r="I2809" s="252" t="s">
        <v>2664</v>
      </c>
      <c r="J2809" s="289" t="s">
        <v>2665</v>
      </c>
      <c r="K2809" s="278" t="str">
        <f t="shared" si="87"/>
        <v>IRQ001Total population</v>
      </c>
      <c r="L2809" s="290">
        <v>43511</v>
      </c>
      <c r="M2809" s="290" t="s">
        <v>3248</v>
      </c>
    </row>
    <row r="2810" spans="1:13" s="269" customFormat="1" ht="15.5" hidden="1" thickTop="1" thickBot="1" x14ac:dyDescent="0.4">
      <c r="A2810" s="283" t="s">
        <v>3397</v>
      </c>
      <c r="B2810" s="284" t="str">
        <f>VLOOKUP(A2810,Lists!B:C,2,FALSE)</f>
        <v>IRQ001</v>
      </c>
      <c r="C2810" s="284" t="str">
        <f>VLOOKUP(A2810,Lists!B:D,3,FALSE)</f>
        <v>IRQ</v>
      </c>
      <c r="D2810" s="285" t="s">
        <v>660</v>
      </c>
      <c r="E2810" s="285">
        <v>434830</v>
      </c>
      <c r="F2810" s="285" t="s">
        <v>2644</v>
      </c>
      <c r="G2810" s="285" t="s">
        <v>731</v>
      </c>
      <c r="H2810" s="278">
        <f t="shared" si="86"/>
        <v>2</v>
      </c>
      <c r="I2810" s="251" t="s">
        <v>2666</v>
      </c>
      <c r="J2810" s="285" t="s">
        <v>2667</v>
      </c>
      <c r="K2810" s="278" t="str">
        <f t="shared" si="87"/>
        <v>IRQ001Landmass affected</v>
      </c>
      <c r="L2810" s="286">
        <v>43511</v>
      </c>
      <c r="M2810" s="286" t="s">
        <v>3248</v>
      </c>
    </row>
    <row r="2811" spans="1:13" s="269" customFormat="1" ht="15.5" hidden="1" thickTop="1" thickBot="1" x14ac:dyDescent="0.4">
      <c r="A2811" s="287" t="s">
        <v>3397</v>
      </c>
      <c r="B2811" s="288" t="str">
        <f>VLOOKUP(A2811,Lists!B:C,2,FALSE)</f>
        <v>IRQ001</v>
      </c>
      <c r="C2811" s="288" t="str">
        <f>VLOOKUP(A2811,Lists!B:D,3,FALSE)</f>
        <v>IRQ</v>
      </c>
      <c r="D2811" s="289" t="s">
        <v>737</v>
      </c>
      <c r="E2811" s="289">
        <v>14515139</v>
      </c>
      <c r="F2811" s="289" t="s">
        <v>2645</v>
      </c>
      <c r="G2811" s="289" t="s">
        <v>731</v>
      </c>
      <c r="H2811" s="278">
        <f t="shared" si="86"/>
        <v>2</v>
      </c>
      <c r="I2811" s="252" t="s">
        <v>2668</v>
      </c>
      <c r="J2811" s="289" t="s">
        <v>2669</v>
      </c>
      <c r="K2811" s="278" t="str">
        <f t="shared" si="87"/>
        <v>IRQ001People exposed</v>
      </c>
      <c r="L2811" s="290">
        <v>43511</v>
      </c>
      <c r="M2811" s="290" t="s">
        <v>3248</v>
      </c>
    </row>
    <row r="2812" spans="1:13" s="269" customFormat="1" ht="15.5" hidden="1" thickTop="1" thickBot="1" x14ac:dyDescent="0.4">
      <c r="A2812" s="283" t="s">
        <v>3397</v>
      </c>
      <c r="B2812" s="284" t="str">
        <f>VLOOKUP(A2812,Lists!B:C,2,FALSE)</f>
        <v>IRQ001</v>
      </c>
      <c r="C2812" s="284" t="str">
        <f>VLOOKUP(A2812,Lists!B:D,3,FALSE)</f>
        <v>IRQ</v>
      </c>
      <c r="D2812" s="285" t="s">
        <v>533</v>
      </c>
      <c r="E2812" s="285">
        <v>14515139</v>
      </c>
      <c r="F2812" s="285" t="s">
        <v>2645</v>
      </c>
      <c r="G2812" s="285" t="s">
        <v>731</v>
      </c>
      <c r="H2812" s="278">
        <f t="shared" si="86"/>
        <v>2</v>
      </c>
      <c r="I2812" s="251" t="s">
        <v>2668</v>
      </c>
      <c r="J2812" s="285" t="s">
        <v>2669</v>
      </c>
      <c r="K2812" s="278" t="str">
        <f t="shared" si="87"/>
        <v>IRQ001People affected</v>
      </c>
      <c r="L2812" s="286">
        <v>43511</v>
      </c>
      <c r="M2812" s="286" t="s">
        <v>3248</v>
      </c>
    </row>
    <row r="2813" spans="1:13" s="269" customFormat="1" ht="15.5" thickTop="1" thickBot="1" x14ac:dyDescent="0.4">
      <c r="A2813" s="287" t="s">
        <v>3397</v>
      </c>
      <c r="B2813" s="288" t="str">
        <f>VLOOKUP(A2813,Lists!B:C,2,FALSE)</f>
        <v>IRQ001</v>
      </c>
      <c r="C2813" s="288" t="str">
        <f>VLOOKUP(A2813,Lists!B:D,3,FALSE)</f>
        <v>IRQ</v>
      </c>
      <c r="D2813" s="289" t="s">
        <v>666</v>
      </c>
      <c r="E2813" s="289">
        <v>2932653</v>
      </c>
      <c r="F2813" s="289" t="s">
        <v>2646</v>
      </c>
      <c r="G2813" s="289" t="s">
        <v>731</v>
      </c>
      <c r="H2813" s="278">
        <f t="shared" si="86"/>
        <v>2</v>
      </c>
      <c r="I2813" s="252" t="s">
        <v>2670</v>
      </c>
      <c r="J2813" s="289" t="s">
        <v>2671</v>
      </c>
      <c r="K2813" s="278" t="str">
        <f t="shared" si="87"/>
        <v>IRQ001People displaced</v>
      </c>
      <c r="L2813" s="290">
        <v>43511</v>
      </c>
      <c r="M2813" s="290" t="s">
        <v>3248</v>
      </c>
    </row>
    <row r="2814" spans="1:13" s="269" customFormat="1" ht="15.5" hidden="1" thickTop="1" thickBot="1" x14ac:dyDescent="0.4">
      <c r="A2814" s="283" t="s">
        <v>3397</v>
      </c>
      <c r="B2814" s="284" t="str">
        <f>VLOOKUP(A2814,Lists!B:C,2,FALSE)</f>
        <v>IRQ001</v>
      </c>
      <c r="C2814" s="284" t="str">
        <f>VLOOKUP(A2814,Lists!B:D,3,FALSE)</f>
        <v>IRQ</v>
      </c>
      <c r="D2814" s="285" t="s">
        <v>5027</v>
      </c>
      <c r="E2814" s="285">
        <v>605</v>
      </c>
      <c r="F2814" s="285" t="s">
        <v>2647</v>
      </c>
      <c r="G2814" s="285" t="s">
        <v>731</v>
      </c>
      <c r="H2814" s="278">
        <f t="shared" si="86"/>
        <v>2</v>
      </c>
      <c r="I2814" s="251" t="s">
        <v>2672</v>
      </c>
      <c r="J2814" s="285" t="s">
        <v>2673</v>
      </c>
      <c r="K2814" s="278" t="str">
        <f t="shared" si="87"/>
        <v>IRQ001Injuries reported</v>
      </c>
      <c r="L2814" s="286">
        <v>43511</v>
      </c>
      <c r="M2814" s="286" t="s">
        <v>3248</v>
      </c>
    </row>
    <row r="2815" spans="1:13" s="269" customFormat="1" ht="15.5" hidden="1" thickTop="1" thickBot="1" x14ac:dyDescent="0.4">
      <c r="A2815" s="287" t="s">
        <v>3397</v>
      </c>
      <c r="B2815" s="288" t="str">
        <f>VLOOKUP(A2815,Lists!B:C,2,FALSE)</f>
        <v>IRQ001</v>
      </c>
      <c r="C2815" s="288" t="str">
        <f>VLOOKUP(A2815,Lists!B:D,3,FALSE)</f>
        <v>IRQ</v>
      </c>
      <c r="D2815" s="289" t="s">
        <v>5028</v>
      </c>
      <c r="E2815" s="289" t="s">
        <v>446</v>
      </c>
      <c r="F2815" s="289"/>
      <c r="G2815" s="289" t="s">
        <v>731</v>
      </c>
      <c r="H2815" s="278">
        <f t="shared" si="86"/>
        <v>2</v>
      </c>
      <c r="I2815" s="252"/>
      <c r="J2815" s="289"/>
      <c r="K2815" s="278" t="str">
        <f t="shared" si="87"/>
        <v>IRQ001Illness cases reported</v>
      </c>
      <c r="L2815" s="290">
        <v>43511</v>
      </c>
      <c r="M2815" s="290" t="s">
        <v>3248</v>
      </c>
    </row>
    <row r="2816" spans="1:13" s="269" customFormat="1" ht="15.5" hidden="1" thickTop="1" thickBot="1" x14ac:dyDescent="0.4">
      <c r="A2816" s="283" t="s">
        <v>3397</v>
      </c>
      <c r="B2816" s="284" t="str">
        <f>VLOOKUP(A2816,Lists!B:C,2,FALSE)</f>
        <v>IRQ001</v>
      </c>
      <c r="C2816" s="284" t="str">
        <f>VLOOKUP(A2816,Lists!B:D,3,FALSE)</f>
        <v>IRQ</v>
      </c>
      <c r="D2816" s="285" t="s">
        <v>5029</v>
      </c>
      <c r="E2816" s="285">
        <v>386</v>
      </c>
      <c r="F2816" s="285" t="s">
        <v>2647</v>
      </c>
      <c r="G2816" s="285" t="s">
        <v>731</v>
      </c>
      <c r="H2816" s="278">
        <f t="shared" si="86"/>
        <v>2</v>
      </c>
      <c r="I2816" s="251" t="s">
        <v>2672</v>
      </c>
      <c r="J2816" s="285" t="s">
        <v>2673</v>
      </c>
      <c r="K2816" s="278" t="str">
        <f t="shared" si="87"/>
        <v>IRQ001Fatalities reported</v>
      </c>
      <c r="L2816" s="286">
        <v>43511</v>
      </c>
      <c r="M2816" s="286" t="s">
        <v>3248</v>
      </c>
    </row>
    <row r="2817" spans="1:13" s="269" customFormat="1" ht="15.5" hidden="1" thickTop="1" thickBot="1" x14ac:dyDescent="0.4">
      <c r="A2817" s="287" t="s">
        <v>3397</v>
      </c>
      <c r="B2817" s="288" t="str">
        <f>VLOOKUP(A2817,Lists!B:C,2,FALSE)</f>
        <v>IRQ001</v>
      </c>
      <c r="C2817" s="288" t="str">
        <f>VLOOKUP(A2817,Lists!B:D,3,FALSE)</f>
        <v>IRQ</v>
      </c>
      <c r="D2817" s="289" t="s">
        <v>5108</v>
      </c>
      <c r="E2817" s="289" t="s">
        <v>446</v>
      </c>
      <c r="F2817" s="289"/>
      <c r="G2817" s="289" t="s">
        <v>731</v>
      </c>
      <c r="H2817" s="278">
        <f t="shared" si="86"/>
        <v>2</v>
      </c>
      <c r="I2817" s="252"/>
      <c r="J2817" s="289"/>
      <c r="K2817" s="278" t="str">
        <f t="shared" si="87"/>
        <v>IRQ001Buildings damaged</v>
      </c>
      <c r="L2817" s="290">
        <v>43511</v>
      </c>
      <c r="M2817" s="290" t="s">
        <v>3248</v>
      </c>
    </row>
    <row r="2818" spans="1:13" s="269" customFormat="1" ht="15.5" hidden="1" thickTop="1" thickBot="1" x14ac:dyDescent="0.4">
      <c r="A2818" s="283" t="s">
        <v>3397</v>
      </c>
      <c r="B2818" s="284" t="str">
        <f>VLOOKUP(A2818,Lists!B:C,2,FALSE)</f>
        <v>IRQ001</v>
      </c>
      <c r="C2818" s="284" t="str">
        <f>VLOOKUP(A2818,Lists!B:D,3,FALSE)</f>
        <v>IRQ</v>
      </c>
      <c r="D2818" s="285" t="s">
        <v>5109</v>
      </c>
      <c r="E2818" s="285" t="s">
        <v>446</v>
      </c>
      <c r="F2818" s="285" t="s">
        <v>446</v>
      </c>
      <c r="G2818" s="285" t="s">
        <v>446</v>
      </c>
      <c r="H2818" s="278" t="str">
        <f t="shared" ref="H2818:H2881" si="88">IF(G2818="x","x",IF(G2818="Low",3,IF(G2818="Medium",2,IF(G2818="High",1,FALSE))))</f>
        <v>x</v>
      </c>
      <c r="I2818" s="251" t="s">
        <v>446</v>
      </c>
      <c r="J2818" s="285" t="s">
        <v>446</v>
      </c>
      <c r="K2818" s="278" t="str">
        <f t="shared" ref="K2818:K2881" si="89">B2818&amp;""&amp;D2818</f>
        <v>IRQ001Buildings destroyed</v>
      </c>
      <c r="L2818" s="286">
        <v>43511</v>
      </c>
      <c r="M2818" s="286" t="s">
        <v>3248</v>
      </c>
    </row>
    <row r="2819" spans="1:13" s="269" customFormat="1" ht="15.5" hidden="1" thickTop="1" thickBot="1" x14ac:dyDescent="0.4">
      <c r="A2819" s="287" t="s">
        <v>3397</v>
      </c>
      <c r="B2819" s="288" t="str">
        <f>VLOOKUP(A2819,Lists!B:C,2,FALSE)</f>
        <v>IRQ001</v>
      </c>
      <c r="C2819" s="288" t="str">
        <f>VLOOKUP(A2819,Lists!B:D,3,FALSE)</f>
        <v>IRQ</v>
      </c>
      <c r="D2819" s="289" t="s">
        <v>5108</v>
      </c>
      <c r="E2819" s="289" t="s">
        <v>446</v>
      </c>
      <c r="F2819" s="289"/>
      <c r="G2819" s="289" t="s">
        <v>731</v>
      </c>
      <c r="H2819" s="278">
        <f t="shared" si="88"/>
        <v>2</v>
      </c>
      <c r="I2819" s="252"/>
      <c r="J2819" s="289"/>
      <c r="K2819" s="278" t="str">
        <f t="shared" si="89"/>
        <v>IRQ001Buildings damaged</v>
      </c>
      <c r="L2819" s="290">
        <v>43511</v>
      </c>
      <c r="M2819" s="290" t="s">
        <v>3248</v>
      </c>
    </row>
    <row r="2820" spans="1:13" s="269" customFormat="1" ht="15.5" hidden="1" thickTop="1" thickBot="1" x14ac:dyDescent="0.4">
      <c r="A2820" s="283" t="s">
        <v>3397</v>
      </c>
      <c r="B2820" s="284" t="str">
        <f>VLOOKUP(A2820,Lists!B:C,2,FALSE)</f>
        <v>IRQ001</v>
      </c>
      <c r="C2820" s="284" t="str">
        <f>VLOOKUP(A2820,Lists!B:D,3,FALSE)</f>
        <v>IRQ</v>
      </c>
      <c r="D2820" s="285" t="s">
        <v>742</v>
      </c>
      <c r="E2820" s="285">
        <v>133900</v>
      </c>
      <c r="F2820" s="285" t="s">
        <v>2648</v>
      </c>
      <c r="G2820" s="285" t="s">
        <v>731</v>
      </c>
      <c r="H2820" s="278">
        <f t="shared" si="88"/>
        <v>2</v>
      </c>
      <c r="I2820" s="251" t="s">
        <v>2674</v>
      </c>
      <c r="J2820" s="285" t="s">
        <v>2675</v>
      </c>
      <c r="K2820" s="278" t="str">
        <f t="shared" si="89"/>
        <v>IRQ001Economic Losses</v>
      </c>
      <c r="L2820" s="286">
        <v>43511</v>
      </c>
      <c r="M2820" s="286" t="s">
        <v>3248</v>
      </c>
    </row>
    <row r="2821" spans="1:13" s="269" customFormat="1" ht="15.5" hidden="1" thickTop="1" thickBot="1" x14ac:dyDescent="0.4">
      <c r="A2821" s="287" t="s">
        <v>3397</v>
      </c>
      <c r="B2821" s="288" t="str">
        <f>VLOOKUP(A2821,Lists!B:C,2,FALSE)</f>
        <v>IRQ001</v>
      </c>
      <c r="C2821" s="288" t="str">
        <f>VLOOKUP(A2821,Lists!B:D,3,FALSE)</f>
        <v>IRQ</v>
      </c>
      <c r="D2821" s="289" t="s">
        <v>752</v>
      </c>
      <c r="E2821" s="289">
        <v>6544911</v>
      </c>
      <c r="F2821" s="289" t="s">
        <v>923</v>
      </c>
      <c r="G2821" s="289" t="s">
        <v>731</v>
      </c>
      <c r="H2821" s="278">
        <f t="shared" si="88"/>
        <v>2</v>
      </c>
      <c r="I2821" s="252" t="s">
        <v>2676</v>
      </c>
      <c r="J2821" s="289" t="s">
        <v>2677</v>
      </c>
      <c r="K2821" s="278" t="str">
        <f t="shared" si="89"/>
        <v>IRQ001People in Need</v>
      </c>
      <c r="L2821" s="290">
        <v>43511</v>
      </c>
      <c r="M2821" s="290" t="s">
        <v>3248</v>
      </c>
    </row>
    <row r="2822" spans="1:13" s="269" customFormat="1" ht="15.5" hidden="1" thickTop="1" thickBot="1" x14ac:dyDescent="0.4">
      <c r="A2822" s="283" t="s">
        <v>3397</v>
      </c>
      <c r="B2822" s="284" t="str">
        <f>VLOOKUP(A2822,Lists!B:C,2,FALSE)</f>
        <v>IRQ001</v>
      </c>
      <c r="C2822" s="284" t="str">
        <f>VLOOKUP(A2822,Lists!B:D,3,FALSE)</f>
        <v>IRQ</v>
      </c>
      <c r="D2822" s="285" t="s">
        <v>5110</v>
      </c>
      <c r="E2822" s="285">
        <v>13549</v>
      </c>
      <c r="F2822" s="285" t="s">
        <v>923</v>
      </c>
      <c r="G2822" s="285" t="s">
        <v>731</v>
      </c>
      <c r="H2822" s="278">
        <f t="shared" si="88"/>
        <v>2</v>
      </c>
      <c r="I2822" s="251" t="s">
        <v>2676</v>
      </c>
      <c r="J2822" s="285" t="s">
        <v>2678</v>
      </c>
      <c r="K2822" s="278" t="str">
        <f t="shared" si="89"/>
        <v>IRQ001Minimal humanitarian conditions - Level 1</v>
      </c>
      <c r="L2822" s="286">
        <v>43511</v>
      </c>
      <c r="M2822" s="286" t="s">
        <v>3248</v>
      </c>
    </row>
    <row r="2823" spans="1:13" s="269" customFormat="1" ht="15.5" hidden="1" thickTop="1" thickBot="1" x14ac:dyDescent="0.4">
      <c r="A2823" s="287" t="s">
        <v>3397</v>
      </c>
      <c r="B2823" s="288" t="str">
        <f>VLOOKUP(A2823,Lists!B:C,2,FALSE)</f>
        <v>IRQ001</v>
      </c>
      <c r="C2823" s="288" t="str">
        <f>VLOOKUP(A2823,Lists!B:D,3,FALSE)</f>
        <v>IRQ</v>
      </c>
      <c r="D2823" s="289" t="s">
        <v>5111</v>
      </c>
      <c r="E2823" s="289">
        <v>261643</v>
      </c>
      <c r="F2823" s="289" t="s">
        <v>923</v>
      </c>
      <c r="G2823" s="289" t="s">
        <v>731</v>
      </c>
      <c r="H2823" s="278">
        <f t="shared" si="88"/>
        <v>2</v>
      </c>
      <c r="I2823" s="252" t="s">
        <v>2676</v>
      </c>
      <c r="J2823" s="289" t="s">
        <v>2679</v>
      </c>
      <c r="K2823" s="278" t="str">
        <f t="shared" si="89"/>
        <v>IRQ001Stressed humanitarian conditions - Level 2</v>
      </c>
      <c r="L2823" s="290">
        <v>43511</v>
      </c>
      <c r="M2823" s="290" t="s">
        <v>3248</v>
      </c>
    </row>
    <row r="2824" spans="1:13" s="269" customFormat="1" ht="15.5" hidden="1" thickTop="1" thickBot="1" x14ac:dyDescent="0.4">
      <c r="A2824" s="283" t="s">
        <v>3397</v>
      </c>
      <c r="B2824" s="284" t="str">
        <f>VLOOKUP(A2824,Lists!B:C,2,FALSE)</f>
        <v>IRQ001</v>
      </c>
      <c r="C2824" s="284" t="str">
        <f>VLOOKUP(A2824,Lists!B:D,3,FALSE)</f>
        <v>IRQ</v>
      </c>
      <c r="D2824" s="285" t="s">
        <v>5112</v>
      </c>
      <c r="E2824" s="285">
        <v>1506139</v>
      </c>
      <c r="F2824" s="285" t="s">
        <v>923</v>
      </c>
      <c r="G2824" s="285" t="s">
        <v>731</v>
      </c>
      <c r="H2824" s="278">
        <f t="shared" si="88"/>
        <v>2</v>
      </c>
      <c r="I2824" s="251" t="s">
        <v>2676</v>
      </c>
      <c r="J2824" s="285" t="s">
        <v>2680</v>
      </c>
      <c r="K2824" s="278" t="str">
        <f t="shared" si="89"/>
        <v>IRQ001Moderate humanitarian conditions - Level 3</v>
      </c>
      <c r="L2824" s="286">
        <v>43511</v>
      </c>
      <c r="M2824" s="286" t="s">
        <v>3248</v>
      </c>
    </row>
    <row r="2825" spans="1:13" s="269" customFormat="1" ht="15.5" hidden="1" thickTop="1" thickBot="1" x14ac:dyDescent="0.4">
      <c r="A2825" s="287" t="s">
        <v>3397</v>
      </c>
      <c r="B2825" s="288" t="str">
        <f>VLOOKUP(A2825,Lists!B:C,2,FALSE)</f>
        <v>IRQ001</v>
      </c>
      <c r="C2825" s="288" t="str">
        <f>VLOOKUP(A2825,Lists!B:D,3,FALSE)</f>
        <v>IRQ</v>
      </c>
      <c r="D2825" s="289" t="s">
        <v>5113</v>
      </c>
      <c r="E2825" s="289">
        <v>2595358</v>
      </c>
      <c r="F2825" s="289" t="s">
        <v>923</v>
      </c>
      <c r="G2825" s="289" t="s">
        <v>731</v>
      </c>
      <c r="H2825" s="278">
        <f t="shared" si="88"/>
        <v>2</v>
      </c>
      <c r="I2825" s="252" t="s">
        <v>2676</v>
      </c>
      <c r="J2825" s="289" t="s">
        <v>2681</v>
      </c>
      <c r="K2825" s="278" t="str">
        <f t="shared" si="89"/>
        <v>IRQ001Severe humanitarian conditions - Level 4</v>
      </c>
      <c r="L2825" s="290">
        <v>43511</v>
      </c>
      <c r="M2825" s="290" t="s">
        <v>3248</v>
      </c>
    </row>
    <row r="2826" spans="1:13" s="269" customFormat="1" ht="15.5" hidden="1" thickTop="1" thickBot="1" x14ac:dyDescent="0.4">
      <c r="A2826" s="283" t="s">
        <v>3397</v>
      </c>
      <c r="B2826" s="284" t="str">
        <f>VLOOKUP(A2826,Lists!B:C,2,FALSE)</f>
        <v>IRQ001</v>
      </c>
      <c r="C2826" s="284" t="str">
        <f>VLOOKUP(A2826,Lists!B:D,3,FALSE)</f>
        <v>IRQ</v>
      </c>
      <c r="D2826" s="285" t="s">
        <v>5114</v>
      </c>
      <c r="E2826" s="285">
        <v>2168222</v>
      </c>
      <c r="F2826" s="285" t="s">
        <v>923</v>
      </c>
      <c r="G2826" s="285" t="s">
        <v>731</v>
      </c>
      <c r="H2826" s="278">
        <f t="shared" si="88"/>
        <v>2</v>
      </c>
      <c r="I2826" s="251" t="s">
        <v>2676</v>
      </c>
      <c r="J2826" s="285" t="s">
        <v>2682</v>
      </c>
      <c r="K2826" s="278" t="str">
        <f t="shared" si="89"/>
        <v>IRQ001Extreme humanitarian conditions - Level 5</v>
      </c>
      <c r="L2826" s="286">
        <v>43511</v>
      </c>
      <c r="M2826" s="286" t="s">
        <v>3248</v>
      </c>
    </row>
    <row r="2827" spans="1:13" s="269" customFormat="1" ht="15.5" hidden="1" thickTop="1" thickBot="1" x14ac:dyDescent="0.4">
      <c r="A2827" s="287" t="s">
        <v>3397</v>
      </c>
      <c r="B2827" s="288" t="str">
        <f>VLOOKUP(A2827,Lists!B:C,2,FALSE)</f>
        <v>IRQ001</v>
      </c>
      <c r="C2827" s="288" t="str">
        <f>VLOOKUP(A2827,Lists!B:D,3,FALSE)</f>
        <v>IRQ</v>
      </c>
      <c r="D2827" s="289" t="s">
        <v>5115</v>
      </c>
      <c r="E2827" s="289">
        <v>386</v>
      </c>
      <c r="F2827" s="289" t="s">
        <v>2647</v>
      </c>
      <c r="G2827" s="289" t="s">
        <v>731</v>
      </c>
      <c r="H2827" s="278">
        <f t="shared" si="88"/>
        <v>2</v>
      </c>
      <c r="I2827" s="252" t="s">
        <v>2672</v>
      </c>
      <c r="J2827" s="289" t="s">
        <v>2673</v>
      </c>
      <c r="K2827" s="278" t="str">
        <f t="shared" si="89"/>
        <v>IRQ001Fatalities in all crises</v>
      </c>
      <c r="L2827" s="290">
        <v>43511</v>
      </c>
      <c r="M2827" s="290" t="s">
        <v>3248</v>
      </c>
    </row>
    <row r="2828" spans="1:13" s="269" customFormat="1" ht="15.5" hidden="1" thickTop="1" thickBot="1" x14ac:dyDescent="0.4">
      <c r="A2828" s="283" t="s">
        <v>3397</v>
      </c>
      <c r="B2828" s="284" t="str">
        <f>VLOOKUP(A2828,Lists!B:C,2,FALSE)</f>
        <v>IRQ001</v>
      </c>
      <c r="C2828" s="284" t="str">
        <f>VLOOKUP(A2828,Lists!B:D,3,FALSE)</f>
        <v>IRQ</v>
      </c>
      <c r="D2828" s="285" t="s">
        <v>688</v>
      </c>
      <c r="E2828" s="285">
        <v>5</v>
      </c>
      <c r="F2828" s="285" t="s">
        <v>923</v>
      </c>
      <c r="G2828" s="285" t="s">
        <v>731</v>
      </c>
      <c r="H2828" s="278">
        <f t="shared" si="88"/>
        <v>2</v>
      </c>
      <c r="I2828" s="251" t="s">
        <v>2676</v>
      </c>
      <c r="J2828" s="285" t="s">
        <v>2683</v>
      </c>
      <c r="K2828" s="278" t="str">
        <f t="shared" si="89"/>
        <v>IRQ001Crisis affected groups</v>
      </c>
      <c r="L2828" s="286">
        <v>43511</v>
      </c>
      <c r="M2828" s="286" t="s">
        <v>3248</v>
      </c>
    </row>
    <row r="2829" spans="1:13" s="269" customFormat="1" ht="15.5" hidden="1" thickTop="1" thickBot="1" x14ac:dyDescent="0.4">
      <c r="A2829" s="287" t="s">
        <v>3397</v>
      </c>
      <c r="B2829" s="288" t="str">
        <f>VLOOKUP(A2829,Lists!B:C,2,FALSE)</f>
        <v>IRQ001</v>
      </c>
      <c r="C2829" s="288" t="str">
        <f>VLOOKUP(A2829,Lists!B:D,3,FALSE)</f>
        <v>IRQ</v>
      </c>
      <c r="D2829" s="289" t="s">
        <v>691</v>
      </c>
      <c r="E2829" s="289">
        <v>1570131</v>
      </c>
      <c r="F2829" s="289" t="s">
        <v>923</v>
      </c>
      <c r="G2829" s="289" t="s">
        <v>731</v>
      </c>
      <c r="H2829" s="278">
        <f t="shared" si="88"/>
        <v>2</v>
      </c>
      <c r="I2829" s="252" t="s">
        <v>2676</v>
      </c>
      <c r="J2829" s="289" t="s">
        <v>2684</v>
      </c>
      <c r="K2829" s="278" t="str">
        <f t="shared" si="89"/>
        <v>IRQ001People facing limited access constraints</v>
      </c>
      <c r="L2829" s="290">
        <v>43511</v>
      </c>
      <c r="M2829" s="290" t="s">
        <v>3248</v>
      </c>
    </row>
    <row r="2830" spans="1:13" s="269" customFormat="1" ht="15.5" hidden="1" thickTop="1" thickBot="1" x14ac:dyDescent="0.4">
      <c r="A2830" s="283" t="s">
        <v>3397</v>
      </c>
      <c r="B2830" s="284" t="str">
        <f>VLOOKUP(A2830,Lists!B:C,2,FALSE)</f>
        <v>IRQ001</v>
      </c>
      <c r="C2830" s="284" t="str">
        <f>VLOOKUP(A2830,Lists!B:D,3,FALSE)</f>
        <v>IRQ</v>
      </c>
      <c r="D2830" s="285" t="s">
        <v>692</v>
      </c>
      <c r="E2830" s="285">
        <v>4658539</v>
      </c>
      <c r="F2830" s="285" t="s">
        <v>923</v>
      </c>
      <c r="G2830" s="285" t="s">
        <v>731</v>
      </c>
      <c r="H2830" s="278">
        <f t="shared" si="88"/>
        <v>2</v>
      </c>
      <c r="I2830" s="251" t="s">
        <v>2676</v>
      </c>
      <c r="J2830" s="285" t="s">
        <v>2685</v>
      </c>
      <c r="K2830" s="278" t="str">
        <f t="shared" si="89"/>
        <v>IRQ001People facing restricted access constraints</v>
      </c>
      <c r="L2830" s="286">
        <v>43511</v>
      </c>
      <c r="M2830" s="286" t="s">
        <v>3248</v>
      </c>
    </row>
    <row r="2831" spans="1:13" s="269" customFormat="1" ht="15.5" hidden="1" thickTop="1" thickBot="1" x14ac:dyDescent="0.4">
      <c r="A2831" s="287" t="s">
        <v>3397</v>
      </c>
      <c r="B2831" s="288" t="str">
        <f>VLOOKUP(A2831,Lists!B:C,2,FALSE)</f>
        <v>IRQ001</v>
      </c>
      <c r="C2831" s="288" t="str">
        <f>VLOOKUP(A2831,Lists!B:D,3,FALSE)</f>
        <v>IRQ</v>
      </c>
      <c r="D2831" s="289" t="s">
        <v>643</v>
      </c>
      <c r="E2831" s="289">
        <v>0</v>
      </c>
      <c r="F2831" s="289" t="s">
        <v>2423</v>
      </c>
      <c r="G2831" s="289" t="s">
        <v>731</v>
      </c>
      <c r="H2831" s="278">
        <f t="shared" si="88"/>
        <v>2</v>
      </c>
      <c r="I2831" s="252"/>
      <c r="J2831" s="289"/>
      <c r="K2831" s="278" t="str">
        <f t="shared" si="89"/>
        <v>IRQ001Impediments to entry into country (bureaucratic and administrative)</v>
      </c>
      <c r="L2831" s="290">
        <v>43511</v>
      </c>
      <c r="M2831" s="290" t="s">
        <v>3248</v>
      </c>
    </row>
    <row r="2832" spans="1:13" s="269" customFormat="1" ht="15.5" hidden="1" thickTop="1" thickBot="1" x14ac:dyDescent="0.4">
      <c r="A2832" s="283" t="s">
        <v>3397</v>
      </c>
      <c r="B2832" s="284" t="str">
        <f>VLOOKUP(A2832,Lists!B:C,2,FALSE)</f>
        <v>IRQ001</v>
      </c>
      <c r="C2832" s="284" t="str">
        <f>VLOOKUP(A2832,Lists!B:D,3,FALSE)</f>
        <v>IRQ</v>
      </c>
      <c r="D2832" s="285" t="s">
        <v>644</v>
      </c>
      <c r="E2832" s="285">
        <v>1</v>
      </c>
      <c r="F2832" s="285" t="s">
        <v>2423</v>
      </c>
      <c r="G2832" s="285" t="s">
        <v>731</v>
      </c>
      <c r="H2832" s="278">
        <f t="shared" si="88"/>
        <v>2</v>
      </c>
      <c r="I2832" s="251"/>
      <c r="J2832" s="285"/>
      <c r="K2832" s="278" t="str">
        <f t="shared" si="89"/>
        <v>IRQ001Restriction of movement (impediments to freedom of movement and/or administrative restrictions)</v>
      </c>
      <c r="L2832" s="286">
        <v>43511</v>
      </c>
      <c r="M2832" s="286" t="s">
        <v>3248</v>
      </c>
    </row>
    <row r="2833" spans="1:13" s="269" customFormat="1" ht="15.5" hidden="1" thickTop="1" thickBot="1" x14ac:dyDescent="0.4">
      <c r="A2833" s="287" t="s">
        <v>3397</v>
      </c>
      <c r="B2833" s="288" t="str">
        <f>VLOOKUP(A2833,Lists!B:C,2,FALSE)</f>
        <v>IRQ001</v>
      </c>
      <c r="C2833" s="288" t="str">
        <f>VLOOKUP(A2833,Lists!B:D,3,FALSE)</f>
        <v>IRQ</v>
      </c>
      <c r="D2833" s="289" t="s">
        <v>645</v>
      </c>
      <c r="E2833" s="289">
        <v>0</v>
      </c>
      <c r="F2833" s="289" t="s">
        <v>2423</v>
      </c>
      <c r="G2833" s="289" t="s">
        <v>731</v>
      </c>
      <c r="H2833" s="278">
        <f t="shared" si="88"/>
        <v>2</v>
      </c>
      <c r="I2833" s="252"/>
      <c r="J2833" s="289"/>
      <c r="K2833" s="278" t="str">
        <f t="shared" si="89"/>
        <v>IRQ001Interference into implementation of humanitarian activities</v>
      </c>
      <c r="L2833" s="290">
        <v>43511</v>
      </c>
      <c r="M2833" s="290" t="s">
        <v>3248</v>
      </c>
    </row>
    <row r="2834" spans="1:13" s="269" customFormat="1" ht="15.5" hidden="1" thickTop="1" thickBot="1" x14ac:dyDescent="0.4">
      <c r="A2834" s="283" t="s">
        <v>3397</v>
      </c>
      <c r="B2834" s="284" t="str">
        <f>VLOOKUP(A2834,Lists!B:C,2,FALSE)</f>
        <v>IRQ001</v>
      </c>
      <c r="C2834" s="284" t="str">
        <f>VLOOKUP(A2834,Lists!B:D,3,FALSE)</f>
        <v>IRQ</v>
      </c>
      <c r="D2834" s="285" t="s">
        <v>646</v>
      </c>
      <c r="E2834" s="285">
        <v>0</v>
      </c>
      <c r="F2834" s="285" t="s">
        <v>2423</v>
      </c>
      <c r="G2834" s="285" t="s">
        <v>731</v>
      </c>
      <c r="H2834" s="278">
        <f t="shared" si="88"/>
        <v>2</v>
      </c>
      <c r="I2834" s="251"/>
      <c r="J2834" s="285"/>
      <c r="K2834" s="278" t="str">
        <f t="shared" si="89"/>
        <v>IRQ001Violence against personnel, facilities and assets</v>
      </c>
      <c r="L2834" s="286">
        <v>43511</v>
      </c>
      <c r="M2834" s="286" t="s">
        <v>3248</v>
      </c>
    </row>
    <row r="2835" spans="1:13" s="269" customFormat="1" ht="15.5" hidden="1" thickTop="1" thickBot="1" x14ac:dyDescent="0.4">
      <c r="A2835" s="287" t="s">
        <v>3397</v>
      </c>
      <c r="B2835" s="288" t="str">
        <f>VLOOKUP(A2835,Lists!B:C,2,FALSE)</f>
        <v>IRQ001</v>
      </c>
      <c r="C2835" s="288" t="str">
        <f>VLOOKUP(A2835,Lists!B:D,3,FALSE)</f>
        <v>IRQ</v>
      </c>
      <c r="D2835" s="289" t="s">
        <v>647</v>
      </c>
      <c r="E2835" s="289">
        <v>0</v>
      </c>
      <c r="F2835" s="289" t="s">
        <v>2423</v>
      </c>
      <c r="G2835" s="289" t="s">
        <v>731</v>
      </c>
      <c r="H2835" s="278">
        <f t="shared" si="88"/>
        <v>2</v>
      </c>
      <c r="I2835" s="252"/>
      <c r="J2835" s="289"/>
      <c r="K2835" s="278" t="str">
        <f t="shared" si="89"/>
        <v>IRQ001Denial of existence of humanitarian needs or entitlements to assistance</v>
      </c>
      <c r="L2835" s="290">
        <v>43511</v>
      </c>
      <c r="M2835" s="290" t="s">
        <v>3248</v>
      </c>
    </row>
    <row r="2836" spans="1:13" s="269" customFormat="1" ht="15.5" hidden="1" thickTop="1" thickBot="1" x14ac:dyDescent="0.4">
      <c r="A2836" s="283" t="s">
        <v>3397</v>
      </c>
      <c r="B2836" s="284" t="str">
        <f>VLOOKUP(A2836,Lists!B:C,2,FALSE)</f>
        <v>IRQ001</v>
      </c>
      <c r="C2836" s="284" t="str">
        <f>VLOOKUP(A2836,Lists!B:D,3,FALSE)</f>
        <v>IRQ</v>
      </c>
      <c r="D2836" s="285" t="s">
        <v>648</v>
      </c>
      <c r="E2836" s="285">
        <v>1</v>
      </c>
      <c r="F2836" s="285" t="s">
        <v>2423</v>
      </c>
      <c r="G2836" s="285" t="s">
        <v>731</v>
      </c>
      <c r="H2836" s="278">
        <f t="shared" si="88"/>
        <v>2</v>
      </c>
      <c r="I2836" s="251"/>
      <c r="J2836" s="285"/>
      <c r="K2836" s="278" t="str">
        <f t="shared" si="89"/>
        <v>IRQ001Restriction and obstruction of access to services and assistance</v>
      </c>
      <c r="L2836" s="286">
        <v>43511</v>
      </c>
      <c r="M2836" s="286" t="s">
        <v>3248</v>
      </c>
    </row>
    <row r="2837" spans="1:13" s="269" customFormat="1" ht="15.5" hidden="1" thickTop="1" thickBot="1" x14ac:dyDescent="0.4">
      <c r="A2837" s="287" t="s">
        <v>3397</v>
      </c>
      <c r="B2837" s="288" t="str">
        <f>VLOOKUP(A2837,Lists!B:C,2,FALSE)</f>
        <v>IRQ001</v>
      </c>
      <c r="C2837" s="288" t="str">
        <f>VLOOKUP(A2837,Lists!B:D,3,FALSE)</f>
        <v>IRQ</v>
      </c>
      <c r="D2837" s="289" t="s">
        <v>649</v>
      </c>
      <c r="E2837" s="289">
        <v>2</v>
      </c>
      <c r="F2837" s="289" t="s">
        <v>2423</v>
      </c>
      <c r="G2837" s="289" t="s">
        <v>731</v>
      </c>
      <c r="H2837" s="278">
        <f t="shared" si="88"/>
        <v>2</v>
      </c>
      <c r="I2837" s="252"/>
      <c r="J2837" s="289"/>
      <c r="K2837" s="278" t="str">
        <f t="shared" si="89"/>
        <v>IRQ001Ongoing insecurity/hostilities affecting humanitarian assistance</v>
      </c>
      <c r="L2837" s="290">
        <v>43511</v>
      </c>
      <c r="M2837" s="290" t="s">
        <v>3248</v>
      </c>
    </row>
    <row r="2838" spans="1:13" s="269" customFormat="1" ht="15.5" hidden="1" thickTop="1" thickBot="1" x14ac:dyDescent="0.4">
      <c r="A2838" s="283" t="s">
        <v>3397</v>
      </c>
      <c r="B2838" s="284" t="str">
        <f>VLOOKUP(A2838,Lists!B:C,2,FALSE)</f>
        <v>IRQ001</v>
      </c>
      <c r="C2838" s="284" t="str">
        <f>VLOOKUP(A2838,Lists!B:D,3,FALSE)</f>
        <v>IRQ</v>
      </c>
      <c r="D2838" s="285" t="s">
        <v>650</v>
      </c>
      <c r="E2838" s="285">
        <v>3</v>
      </c>
      <c r="F2838" s="285" t="s">
        <v>2423</v>
      </c>
      <c r="G2838" s="285" t="s">
        <v>731</v>
      </c>
      <c r="H2838" s="278">
        <f t="shared" si="88"/>
        <v>2</v>
      </c>
      <c r="I2838" s="251"/>
      <c r="J2838" s="285"/>
      <c r="K2838" s="278" t="str">
        <f t="shared" si="89"/>
        <v xml:space="preserve">IRQ001Presence of mines and improvised explosive devices </v>
      </c>
      <c r="L2838" s="286">
        <v>43511</v>
      </c>
      <c r="M2838" s="286" t="s">
        <v>3248</v>
      </c>
    </row>
    <row r="2839" spans="1:13" s="269" customFormat="1" ht="15.5" hidden="1" thickTop="1" thickBot="1" x14ac:dyDescent="0.4">
      <c r="A2839" s="287" t="s">
        <v>3397</v>
      </c>
      <c r="B2839" s="288" t="str">
        <f>VLOOKUP(A2839,Lists!B:C,2,FALSE)</f>
        <v>IRQ001</v>
      </c>
      <c r="C2839" s="288" t="str">
        <f>VLOOKUP(A2839,Lists!B:D,3,FALSE)</f>
        <v>IRQ</v>
      </c>
      <c r="D2839" s="289" t="s">
        <v>651</v>
      </c>
      <c r="E2839" s="289">
        <v>1</v>
      </c>
      <c r="F2839" s="289" t="s">
        <v>2423</v>
      </c>
      <c r="G2839" s="289" t="s">
        <v>731</v>
      </c>
      <c r="H2839" s="278">
        <f t="shared" si="88"/>
        <v>2</v>
      </c>
      <c r="I2839" s="252"/>
      <c r="J2839" s="289"/>
      <c r="K2839" s="278" t="str">
        <f t="shared" si="89"/>
        <v>IRQ001Physical constraints in the environment (obstacles related to terrain, climate, lack of infrastructure, etc.)</v>
      </c>
      <c r="L2839" s="290">
        <v>43511</v>
      </c>
      <c r="M2839" s="290" t="s">
        <v>3248</v>
      </c>
    </row>
    <row r="2840" spans="1:13" s="269" customFormat="1" ht="15.5" hidden="1" thickTop="1" thickBot="1" x14ac:dyDescent="0.4">
      <c r="A2840" s="283" t="s">
        <v>1231</v>
      </c>
      <c r="B2840" s="284" t="str">
        <f>VLOOKUP(A2840,Lists!B:C,2,FALSE)</f>
        <v>IRQ002</v>
      </c>
      <c r="C2840" s="284" t="str">
        <f>VLOOKUP(A2840,Lists!B:D,3,FALSE)</f>
        <v>IRQ</v>
      </c>
      <c r="D2840" s="285" t="s">
        <v>522</v>
      </c>
      <c r="E2840" s="285">
        <v>38274618</v>
      </c>
      <c r="F2840" s="285" t="s">
        <v>876</v>
      </c>
      <c r="G2840" s="285" t="s">
        <v>731</v>
      </c>
      <c r="H2840" s="278">
        <f t="shared" si="88"/>
        <v>2</v>
      </c>
      <c r="I2840" s="251" t="s">
        <v>2664</v>
      </c>
      <c r="J2840" s="285" t="s">
        <v>2665</v>
      </c>
      <c r="K2840" s="278" t="str">
        <f t="shared" si="89"/>
        <v>IRQ002Total population</v>
      </c>
      <c r="L2840" s="286">
        <v>43511</v>
      </c>
      <c r="M2840" s="286" t="s">
        <v>3248</v>
      </c>
    </row>
    <row r="2841" spans="1:13" s="269" customFormat="1" ht="15.5" hidden="1" thickTop="1" thickBot="1" x14ac:dyDescent="0.4">
      <c r="A2841" s="287" t="s">
        <v>1231</v>
      </c>
      <c r="B2841" s="288" t="str">
        <f>VLOOKUP(A2841,Lists!B:C,2,FALSE)</f>
        <v>IRQ002</v>
      </c>
      <c r="C2841" s="288" t="str">
        <f>VLOOKUP(A2841,Lists!B:D,3,FALSE)</f>
        <v>IRQ</v>
      </c>
      <c r="D2841" s="289" t="s">
        <v>660</v>
      </c>
      <c r="E2841" s="289">
        <v>434830</v>
      </c>
      <c r="F2841" s="289" t="s">
        <v>2649</v>
      </c>
      <c r="G2841" s="289" t="s">
        <v>731</v>
      </c>
      <c r="H2841" s="278">
        <f t="shared" si="88"/>
        <v>2</v>
      </c>
      <c r="I2841" s="252" t="s">
        <v>2686</v>
      </c>
      <c r="J2841" s="289" t="s">
        <v>2667</v>
      </c>
      <c r="K2841" s="278" t="str">
        <f t="shared" si="89"/>
        <v>IRQ002Landmass affected</v>
      </c>
      <c r="L2841" s="290">
        <v>43511</v>
      </c>
      <c r="M2841" s="290" t="s">
        <v>3248</v>
      </c>
    </row>
    <row r="2842" spans="1:13" s="269" customFormat="1" ht="15.5" hidden="1" thickTop="1" thickBot="1" x14ac:dyDescent="0.4">
      <c r="A2842" s="283" t="s">
        <v>1231</v>
      </c>
      <c r="B2842" s="284" t="str">
        <f>VLOOKUP(A2842,Lists!B:C,2,FALSE)</f>
        <v>IRQ002</v>
      </c>
      <c r="C2842" s="284" t="str">
        <f>VLOOKUP(A2842,Lists!B:D,3,FALSE)</f>
        <v>IRQ</v>
      </c>
      <c r="D2842" s="285" t="s">
        <v>737</v>
      </c>
      <c r="E2842" s="285">
        <v>11000000</v>
      </c>
      <c r="F2842" s="285" t="s">
        <v>923</v>
      </c>
      <c r="G2842" s="285" t="s">
        <v>731</v>
      </c>
      <c r="H2842" s="278">
        <f t="shared" si="88"/>
        <v>2</v>
      </c>
      <c r="I2842" s="251" t="s">
        <v>2676</v>
      </c>
      <c r="J2842" s="285" t="s">
        <v>2687</v>
      </c>
      <c r="K2842" s="278" t="str">
        <f t="shared" si="89"/>
        <v>IRQ002People exposed</v>
      </c>
      <c r="L2842" s="286">
        <v>43511</v>
      </c>
      <c r="M2842" s="286" t="s">
        <v>3248</v>
      </c>
    </row>
    <row r="2843" spans="1:13" s="269" customFormat="1" ht="15.5" hidden="1" thickTop="1" thickBot="1" x14ac:dyDescent="0.4">
      <c r="A2843" s="287" t="s">
        <v>1231</v>
      </c>
      <c r="B2843" s="288" t="str">
        <f>VLOOKUP(A2843,Lists!B:C,2,FALSE)</f>
        <v>IRQ002</v>
      </c>
      <c r="C2843" s="288" t="str">
        <f>VLOOKUP(A2843,Lists!B:D,3,FALSE)</f>
        <v>IRQ</v>
      </c>
      <c r="D2843" s="289" t="s">
        <v>533</v>
      </c>
      <c r="E2843" s="289">
        <v>11000000</v>
      </c>
      <c r="F2843" s="289" t="s">
        <v>923</v>
      </c>
      <c r="G2843" s="289" t="s">
        <v>731</v>
      </c>
      <c r="H2843" s="278">
        <f t="shared" si="88"/>
        <v>2</v>
      </c>
      <c r="I2843" s="252" t="s">
        <v>2676</v>
      </c>
      <c r="J2843" s="289" t="s">
        <v>2687</v>
      </c>
      <c r="K2843" s="278" t="str">
        <f t="shared" si="89"/>
        <v>IRQ002People affected</v>
      </c>
      <c r="L2843" s="290">
        <v>43511</v>
      </c>
      <c r="M2843" s="290" t="s">
        <v>3248</v>
      </c>
    </row>
    <row r="2844" spans="1:13" s="269" customFormat="1" ht="15.5" thickTop="1" thickBot="1" x14ac:dyDescent="0.4">
      <c r="A2844" s="283" t="s">
        <v>1231</v>
      </c>
      <c r="B2844" s="284" t="str">
        <f>VLOOKUP(A2844,Lists!B:C,2,FALSE)</f>
        <v>IRQ002</v>
      </c>
      <c r="C2844" s="284" t="str">
        <f>VLOOKUP(A2844,Lists!B:D,3,FALSE)</f>
        <v>IRQ</v>
      </c>
      <c r="D2844" s="285" t="s">
        <v>666</v>
      </c>
      <c r="E2844" s="285">
        <v>2680202</v>
      </c>
      <c r="F2844" s="285" t="s">
        <v>2650</v>
      </c>
      <c r="G2844" s="285" t="s">
        <v>731</v>
      </c>
      <c r="H2844" s="278">
        <f t="shared" si="88"/>
        <v>2</v>
      </c>
      <c r="I2844" s="251" t="s">
        <v>2670</v>
      </c>
      <c r="J2844" s="285" t="s">
        <v>2688</v>
      </c>
      <c r="K2844" s="278" t="str">
        <f t="shared" si="89"/>
        <v>IRQ002People displaced</v>
      </c>
      <c r="L2844" s="286">
        <v>43511</v>
      </c>
      <c r="M2844" s="286" t="s">
        <v>3248</v>
      </c>
    </row>
    <row r="2845" spans="1:13" s="269" customFormat="1" ht="15.5" hidden="1" thickTop="1" thickBot="1" x14ac:dyDescent="0.4">
      <c r="A2845" s="287" t="s">
        <v>1231</v>
      </c>
      <c r="B2845" s="288" t="str">
        <f>VLOOKUP(A2845,Lists!B:C,2,FALSE)</f>
        <v>IRQ002</v>
      </c>
      <c r="C2845" s="288" t="str">
        <f>VLOOKUP(A2845,Lists!B:D,3,FALSE)</f>
        <v>IRQ</v>
      </c>
      <c r="D2845" s="289" t="s">
        <v>5027</v>
      </c>
      <c r="E2845" s="289">
        <v>605</v>
      </c>
      <c r="F2845" s="289" t="s">
        <v>2647</v>
      </c>
      <c r="G2845" s="289" t="s">
        <v>731</v>
      </c>
      <c r="H2845" s="278">
        <f t="shared" si="88"/>
        <v>2</v>
      </c>
      <c r="I2845" s="252" t="s">
        <v>2672</v>
      </c>
      <c r="J2845" s="289" t="s">
        <v>2673</v>
      </c>
      <c r="K2845" s="278" t="str">
        <f t="shared" si="89"/>
        <v>IRQ002Injuries reported</v>
      </c>
      <c r="L2845" s="290">
        <v>43511</v>
      </c>
      <c r="M2845" s="290" t="s">
        <v>3248</v>
      </c>
    </row>
    <row r="2846" spans="1:13" s="269" customFormat="1" ht="15.5" hidden="1" thickTop="1" thickBot="1" x14ac:dyDescent="0.4">
      <c r="A2846" s="283" t="s">
        <v>1231</v>
      </c>
      <c r="B2846" s="284" t="str">
        <f>VLOOKUP(A2846,Lists!B:C,2,FALSE)</f>
        <v>IRQ002</v>
      </c>
      <c r="C2846" s="284" t="str">
        <f>VLOOKUP(A2846,Lists!B:D,3,FALSE)</f>
        <v>IRQ</v>
      </c>
      <c r="D2846" s="285" t="s">
        <v>5028</v>
      </c>
      <c r="E2846" s="285" t="s">
        <v>446</v>
      </c>
      <c r="F2846" s="285"/>
      <c r="G2846" s="285" t="s">
        <v>731</v>
      </c>
      <c r="H2846" s="278">
        <f t="shared" si="88"/>
        <v>2</v>
      </c>
      <c r="I2846" s="251"/>
      <c r="J2846" s="285"/>
      <c r="K2846" s="278" t="str">
        <f t="shared" si="89"/>
        <v>IRQ002Illness cases reported</v>
      </c>
      <c r="L2846" s="286">
        <v>43511</v>
      </c>
      <c r="M2846" s="286" t="s">
        <v>3248</v>
      </c>
    </row>
    <row r="2847" spans="1:13" s="269" customFormat="1" ht="15.5" hidden="1" thickTop="1" thickBot="1" x14ac:dyDescent="0.4">
      <c r="A2847" s="287" t="s">
        <v>1231</v>
      </c>
      <c r="B2847" s="288" t="str">
        <f>VLOOKUP(A2847,Lists!B:C,2,FALSE)</f>
        <v>IRQ002</v>
      </c>
      <c r="C2847" s="288" t="str">
        <f>VLOOKUP(A2847,Lists!B:D,3,FALSE)</f>
        <v>IRQ</v>
      </c>
      <c r="D2847" s="289" t="s">
        <v>5029</v>
      </c>
      <c r="E2847" s="289">
        <v>386</v>
      </c>
      <c r="F2847" s="289" t="s">
        <v>2647</v>
      </c>
      <c r="G2847" s="289" t="s">
        <v>731</v>
      </c>
      <c r="H2847" s="278">
        <f t="shared" si="88"/>
        <v>2</v>
      </c>
      <c r="I2847" s="252" t="s">
        <v>2672</v>
      </c>
      <c r="J2847" s="289" t="s">
        <v>2673</v>
      </c>
      <c r="K2847" s="278" t="str">
        <f t="shared" si="89"/>
        <v>IRQ002Fatalities reported</v>
      </c>
      <c r="L2847" s="290">
        <v>43511</v>
      </c>
      <c r="M2847" s="290" t="s">
        <v>3248</v>
      </c>
    </row>
    <row r="2848" spans="1:13" s="269" customFormat="1" ht="15.5" hidden="1" thickTop="1" thickBot="1" x14ac:dyDescent="0.4">
      <c r="A2848" s="283" t="s">
        <v>1231</v>
      </c>
      <c r="B2848" s="284" t="str">
        <f>VLOOKUP(A2848,Lists!B:C,2,FALSE)</f>
        <v>IRQ002</v>
      </c>
      <c r="C2848" s="284" t="str">
        <f>VLOOKUP(A2848,Lists!B:D,3,FALSE)</f>
        <v>IRQ</v>
      </c>
      <c r="D2848" s="285" t="s">
        <v>5108</v>
      </c>
      <c r="E2848" s="285" t="s">
        <v>446</v>
      </c>
      <c r="F2848" s="285"/>
      <c r="G2848" s="285" t="s">
        <v>731</v>
      </c>
      <c r="H2848" s="278">
        <f t="shared" si="88"/>
        <v>2</v>
      </c>
      <c r="I2848" s="251"/>
      <c r="J2848" s="285"/>
      <c r="K2848" s="278" t="str">
        <f t="shared" si="89"/>
        <v>IRQ002Buildings damaged</v>
      </c>
      <c r="L2848" s="286">
        <v>43511</v>
      </c>
      <c r="M2848" s="286" t="s">
        <v>3248</v>
      </c>
    </row>
    <row r="2849" spans="1:13" s="269" customFormat="1" ht="15.5" hidden="1" thickTop="1" thickBot="1" x14ac:dyDescent="0.4">
      <c r="A2849" s="287" t="s">
        <v>1231</v>
      </c>
      <c r="B2849" s="288" t="str">
        <f>VLOOKUP(A2849,Lists!B:C,2,FALSE)</f>
        <v>IRQ002</v>
      </c>
      <c r="C2849" s="288" t="str">
        <f>VLOOKUP(A2849,Lists!B:D,3,FALSE)</f>
        <v>IRQ</v>
      </c>
      <c r="D2849" s="289" t="s">
        <v>5109</v>
      </c>
      <c r="E2849" s="289" t="s">
        <v>446</v>
      </c>
      <c r="F2849" s="289" t="s">
        <v>446</v>
      </c>
      <c r="G2849" s="289" t="s">
        <v>446</v>
      </c>
      <c r="H2849" s="278" t="str">
        <f t="shared" si="88"/>
        <v>x</v>
      </c>
      <c r="I2849" s="252" t="s">
        <v>446</v>
      </c>
      <c r="J2849" s="289" t="s">
        <v>446</v>
      </c>
      <c r="K2849" s="278" t="str">
        <f t="shared" si="89"/>
        <v>IRQ002Buildings destroyed</v>
      </c>
      <c r="L2849" s="290">
        <v>43511</v>
      </c>
      <c r="M2849" s="290" t="s">
        <v>3248</v>
      </c>
    </row>
    <row r="2850" spans="1:13" s="269" customFormat="1" ht="15.5" hidden="1" thickTop="1" thickBot="1" x14ac:dyDescent="0.4">
      <c r="A2850" s="283" t="s">
        <v>1231</v>
      </c>
      <c r="B2850" s="284" t="str">
        <f>VLOOKUP(A2850,Lists!B:C,2,FALSE)</f>
        <v>IRQ002</v>
      </c>
      <c r="C2850" s="284" t="str">
        <f>VLOOKUP(A2850,Lists!B:D,3,FALSE)</f>
        <v>IRQ</v>
      </c>
      <c r="D2850" s="285" t="s">
        <v>5108</v>
      </c>
      <c r="E2850" s="285" t="s">
        <v>446</v>
      </c>
      <c r="F2850" s="285"/>
      <c r="G2850" s="285" t="s">
        <v>731</v>
      </c>
      <c r="H2850" s="278">
        <f t="shared" si="88"/>
        <v>2</v>
      </c>
      <c r="I2850" s="251"/>
      <c r="J2850" s="285"/>
      <c r="K2850" s="278" t="str">
        <f t="shared" si="89"/>
        <v>IRQ002Buildings damaged</v>
      </c>
      <c r="L2850" s="286">
        <v>43511</v>
      </c>
      <c r="M2850" s="286" t="s">
        <v>3248</v>
      </c>
    </row>
    <row r="2851" spans="1:13" s="269" customFormat="1" ht="15.5" hidden="1" thickTop="1" thickBot="1" x14ac:dyDescent="0.4">
      <c r="A2851" s="287" t="s">
        <v>1231</v>
      </c>
      <c r="B2851" s="288" t="str">
        <f>VLOOKUP(A2851,Lists!B:C,2,FALSE)</f>
        <v>IRQ002</v>
      </c>
      <c r="C2851" s="288" t="str">
        <f>VLOOKUP(A2851,Lists!B:D,3,FALSE)</f>
        <v>IRQ</v>
      </c>
      <c r="D2851" s="289" t="s">
        <v>742</v>
      </c>
      <c r="E2851" s="289">
        <v>133900</v>
      </c>
      <c r="F2851" s="289" t="s">
        <v>2648</v>
      </c>
      <c r="G2851" s="289" t="s">
        <v>731</v>
      </c>
      <c r="H2851" s="278">
        <f t="shared" si="88"/>
        <v>2</v>
      </c>
      <c r="I2851" s="252" t="s">
        <v>2674</v>
      </c>
      <c r="J2851" s="289" t="s">
        <v>2675</v>
      </c>
      <c r="K2851" s="278" t="str">
        <f t="shared" si="89"/>
        <v>IRQ002Economic Losses</v>
      </c>
      <c r="L2851" s="290">
        <v>43511</v>
      </c>
      <c r="M2851" s="290" t="s">
        <v>3248</v>
      </c>
    </row>
    <row r="2852" spans="1:13" s="269" customFormat="1" ht="15.5" hidden="1" thickTop="1" thickBot="1" x14ac:dyDescent="0.4">
      <c r="A2852" s="283" t="s">
        <v>1231</v>
      </c>
      <c r="B2852" s="284" t="str">
        <f>VLOOKUP(A2852,Lists!B:C,2,FALSE)</f>
        <v>IRQ002</v>
      </c>
      <c r="C2852" s="284" t="str">
        <f>VLOOKUP(A2852,Lists!B:D,3,FALSE)</f>
        <v>IRQ</v>
      </c>
      <c r="D2852" s="285" t="s">
        <v>752</v>
      </c>
      <c r="E2852" s="285">
        <v>6544911</v>
      </c>
      <c r="F2852" s="285" t="s">
        <v>923</v>
      </c>
      <c r="G2852" s="285" t="s">
        <v>731</v>
      </c>
      <c r="H2852" s="278">
        <f t="shared" si="88"/>
        <v>2</v>
      </c>
      <c r="I2852" s="251" t="s">
        <v>2676</v>
      </c>
      <c r="J2852" s="285" t="s">
        <v>2677</v>
      </c>
      <c r="K2852" s="278" t="str">
        <f t="shared" si="89"/>
        <v>IRQ002People in Need</v>
      </c>
      <c r="L2852" s="286">
        <v>43511</v>
      </c>
      <c r="M2852" s="286" t="s">
        <v>3248</v>
      </c>
    </row>
    <row r="2853" spans="1:13" s="269" customFormat="1" ht="15.5" hidden="1" thickTop="1" thickBot="1" x14ac:dyDescent="0.4">
      <c r="A2853" s="287" t="s">
        <v>1231</v>
      </c>
      <c r="B2853" s="288" t="str">
        <f>VLOOKUP(A2853,Lists!B:C,2,FALSE)</f>
        <v>IRQ002</v>
      </c>
      <c r="C2853" s="288" t="str">
        <f>VLOOKUP(A2853,Lists!B:D,3,FALSE)</f>
        <v>IRQ</v>
      </c>
      <c r="D2853" s="289" t="s">
        <v>5110</v>
      </c>
      <c r="E2853" s="289">
        <v>13549</v>
      </c>
      <c r="F2853" s="289" t="s">
        <v>923</v>
      </c>
      <c r="G2853" s="289" t="s">
        <v>731</v>
      </c>
      <c r="H2853" s="278">
        <f t="shared" si="88"/>
        <v>2</v>
      </c>
      <c r="I2853" s="252" t="s">
        <v>2676</v>
      </c>
      <c r="J2853" s="289" t="s">
        <v>2678</v>
      </c>
      <c r="K2853" s="278" t="str">
        <f t="shared" si="89"/>
        <v>IRQ002Minimal humanitarian conditions - Level 1</v>
      </c>
      <c r="L2853" s="290">
        <v>43511</v>
      </c>
      <c r="M2853" s="290" t="s">
        <v>3248</v>
      </c>
    </row>
    <row r="2854" spans="1:13" s="269" customFormat="1" ht="15.5" hidden="1" thickTop="1" thickBot="1" x14ac:dyDescent="0.4">
      <c r="A2854" s="283" t="s">
        <v>1231</v>
      </c>
      <c r="B2854" s="284" t="str">
        <f>VLOOKUP(A2854,Lists!B:C,2,FALSE)</f>
        <v>IRQ002</v>
      </c>
      <c r="C2854" s="284" t="str">
        <f>VLOOKUP(A2854,Lists!B:D,3,FALSE)</f>
        <v>IRQ</v>
      </c>
      <c r="D2854" s="285" t="s">
        <v>5111</v>
      </c>
      <c r="E2854" s="285">
        <v>261643</v>
      </c>
      <c r="F2854" s="285" t="s">
        <v>923</v>
      </c>
      <c r="G2854" s="285" t="s">
        <v>731</v>
      </c>
      <c r="H2854" s="278">
        <f t="shared" si="88"/>
        <v>2</v>
      </c>
      <c r="I2854" s="251" t="s">
        <v>2676</v>
      </c>
      <c r="J2854" s="285" t="s">
        <v>2679</v>
      </c>
      <c r="K2854" s="278" t="str">
        <f t="shared" si="89"/>
        <v>IRQ002Stressed humanitarian conditions - Level 2</v>
      </c>
      <c r="L2854" s="286">
        <v>43511</v>
      </c>
      <c r="M2854" s="286" t="s">
        <v>3248</v>
      </c>
    </row>
    <row r="2855" spans="1:13" s="269" customFormat="1" ht="15.5" hidden="1" thickTop="1" thickBot="1" x14ac:dyDescent="0.4">
      <c r="A2855" s="287" t="s">
        <v>1231</v>
      </c>
      <c r="B2855" s="288" t="str">
        <f>VLOOKUP(A2855,Lists!B:C,2,FALSE)</f>
        <v>IRQ002</v>
      </c>
      <c r="C2855" s="288" t="str">
        <f>VLOOKUP(A2855,Lists!B:D,3,FALSE)</f>
        <v>IRQ</v>
      </c>
      <c r="D2855" s="289" t="s">
        <v>5112</v>
      </c>
      <c r="E2855" s="289">
        <v>1506139</v>
      </c>
      <c r="F2855" s="289" t="s">
        <v>923</v>
      </c>
      <c r="G2855" s="289" t="s">
        <v>731</v>
      </c>
      <c r="H2855" s="278">
        <f t="shared" si="88"/>
        <v>2</v>
      </c>
      <c r="I2855" s="252" t="s">
        <v>2676</v>
      </c>
      <c r="J2855" s="289" t="s">
        <v>2680</v>
      </c>
      <c r="K2855" s="278" t="str">
        <f t="shared" si="89"/>
        <v>IRQ002Moderate humanitarian conditions - Level 3</v>
      </c>
      <c r="L2855" s="290">
        <v>43511</v>
      </c>
      <c r="M2855" s="290" t="s">
        <v>3248</v>
      </c>
    </row>
    <row r="2856" spans="1:13" s="269" customFormat="1" ht="15.5" hidden="1" thickTop="1" thickBot="1" x14ac:dyDescent="0.4">
      <c r="A2856" s="283" t="s">
        <v>1231</v>
      </c>
      <c r="B2856" s="284" t="str">
        <f>VLOOKUP(A2856,Lists!B:C,2,FALSE)</f>
        <v>IRQ002</v>
      </c>
      <c r="C2856" s="284" t="str">
        <f>VLOOKUP(A2856,Lists!B:D,3,FALSE)</f>
        <v>IRQ</v>
      </c>
      <c r="D2856" s="285" t="s">
        <v>5113</v>
      </c>
      <c r="E2856" s="285">
        <v>2595358</v>
      </c>
      <c r="F2856" s="285" t="s">
        <v>923</v>
      </c>
      <c r="G2856" s="285" t="s">
        <v>731</v>
      </c>
      <c r="H2856" s="278">
        <f t="shared" si="88"/>
        <v>2</v>
      </c>
      <c r="I2856" s="251" t="s">
        <v>2676</v>
      </c>
      <c r="J2856" s="285" t="s">
        <v>2681</v>
      </c>
      <c r="K2856" s="278" t="str">
        <f t="shared" si="89"/>
        <v>IRQ002Severe humanitarian conditions - Level 4</v>
      </c>
      <c r="L2856" s="286">
        <v>43511</v>
      </c>
      <c r="M2856" s="286" t="s">
        <v>3248</v>
      </c>
    </row>
    <row r="2857" spans="1:13" s="269" customFormat="1" ht="15.5" hidden="1" thickTop="1" thickBot="1" x14ac:dyDescent="0.4">
      <c r="A2857" s="287" t="s">
        <v>1231</v>
      </c>
      <c r="B2857" s="288" t="str">
        <f>VLOOKUP(A2857,Lists!B:C,2,FALSE)</f>
        <v>IRQ002</v>
      </c>
      <c r="C2857" s="288" t="str">
        <f>VLOOKUP(A2857,Lists!B:D,3,FALSE)</f>
        <v>IRQ</v>
      </c>
      <c r="D2857" s="289" t="s">
        <v>5114</v>
      </c>
      <c r="E2857" s="289">
        <v>2168222</v>
      </c>
      <c r="F2857" s="289" t="s">
        <v>923</v>
      </c>
      <c r="G2857" s="289" t="s">
        <v>731</v>
      </c>
      <c r="H2857" s="278">
        <f t="shared" si="88"/>
        <v>2</v>
      </c>
      <c r="I2857" s="252" t="s">
        <v>2676</v>
      </c>
      <c r="J2857" s="289" t="s">
        <v>2682</v>
      </c>
      <c r="K2857" s="278" t="str">
        <f t="shared" si="89"/>
        <v>IRQ002Extreme humanitarian conditions - Level 5</v>
      </c>
      <c r="L2857" s="290">
        <v>43511</v>
      </c>
      <c r="M2857" s="290" t="s">
        <v>3248</v>
      </c>
    </row>
    <row r="2858" spans="1:13" s="269" customFormat="1" ht="15.5" hidden="1" thickTop="1" thickBot="1" x14ac:dyDescent="0.4">
      <c r="A2858" s="283" t="s">
        <v>1231</v>
      </c>
      <c r="B2858" s="284" t="str">
        <f>VLOOKUP(A2858,Lists!B:C,2,FALSE)</f>
        <v>IRQ002</v>
      </c>
      <c r="C2858" s="284" t="str">
        <f>VLOOKUP(A2858,Lists!B:D,3,FALSE)</f>
        <v>IRQ</v>
      </c>
      <c r="D2858" s="285" t="s">
        <v>5115</v>
      </c>
      <c r="E2858" s="285">
        <v>386</v>
      </c>
      <c r="F2858" s="285" t="s">
        <v>2647</v>
      </c>
      <c r="G2858" s="285" t="s">
        <v>731</v>
      </c>
      <c r="H2858" s="278">
        <f t="shared" si="88"/>
        <v>2</v>
      </c>
      <c r="I2858" s="251" t="s">
        <v>2672</v>
      </c>
      <c r="J2858" s="285" t="s">
        <v>2673</v>
      </c>
      <c r="K2858" s="278" t="str">
        <f t="shared" si="89"/>
        <v>IRQ002Fatalities in all crises</v>
      </c>
      <c r="L2858" s="286">
        <v>43511</v>
      </c>
      <c r="M2858" s="286" t="s">
        <v>3248</v>
      </c>
    </row>
    <row r="2859" spans="1:13" s="269" customFormat="1" ht="15.5" hidden="1" thickTop="1" thickBot="1" x14ac:dyDescent="0.4">
      <c r="A2859" s="287" t="s">
        <v>1231</v>
      </c>
      <c r="B2859" s="288" t="str">
        <f>VLOOKUP(A2859,Lists!B:C,2,FALSE)</f>
        <v>IRQ002</v>
      </c>
      <c r="C2859" s="288" t="str">
        <f>VLOOKUP(A2859,Lists!B:D,3,FALSE)</f>
        <v>IRQ</v>
      </c>
      <c r="D2859" s="289" t="s">
        <v>688</v>
      </c>
      <c r="E2859" s="289">
        <v>5</v>
      </c>
      <c r="F2859" s="289" t="s">
        <v>923</v>
      </c>
      <c r="G2859" s="289" t="s">
        <v>731</v>
      </c>
      <c r="H2859" s="278">
        <f t="shared" si="88"/>
        <v>2</v>
      </c>
      <c r="I2859" s="252" t="s">
        <v>2676</v>
      </c>
      <c r="J2859" s="289" t="s">
        <v>2683</v>
      </c>
      <c r="K2859" s="278" t="str">
        <f t="shared" si="89"/>
        <v>IRQ002Crisis affected groups</v>
      </c>
      <c r="L2859" s="290">
        <v>43511</v>
      </c>
      <c r="M2859" s="290" t="s">
        <v>3248</v>
      </c>
    </row>
    <row r="2860" spans="1:13" s="269" customFormat="1" ht="15.5" hidden="1" thickTop="1" thickBot="1" x14ac:dyDescent="0.4">
      <c r="A2860" s="283" t="s">
        <v>1231</v>
      </c>
      <c r="B2860" s="284" t="str">
        <f>VLOOKUP(A2860,Lists!B:C,2,FALSE)</f>
        <v>IRQ002</v>
      </c>
      <c r="C2860" s="284" t="str">
        <f>VLOOKUP(A2860,Lists!B:D,3,FALSE)</f>
        <v>IRQ</v>
      </c>
      <c r="D2860" s="285" t="s">
        <v>691</v>
      </c>
      <c r="E2860" s="285">
        <v>1570131</v>
      </c>
      <c r="F2860" s="285" t="s">
        <v>923</v>
      </c>
      <c r="G2860" s="285" t="s">
        <v>731</v>
      </c>
      <c r="H2860" s="278">
        <f t="shared" si="88"/>
        <v>2</v>
      </c>
      <c r="I2860" s="251" t="s">
        <v>2676</v>
      </c>
      <c r="J2860" s="285" t="s">
        <v>2684</v>
      </c>
      <c r="K2860" s="278" t="str">
        <f t="shared" si="89"/>
        <v>IRQ002People facing limited access constraints</v>
      </c>
      <c r="L2860" s="286">
        <v>43511</v>
      </c>
      <c r="M2860" s="286" t="s">
        <v>3248</v>
      </c>
    </row>
    <row r="2861" spans="1:13" s="269" customFormat="1" ht="15.5" hidden="1" thickTop="1" thickBot="1" x14ac:dyDescent="0.4">
      <c r="A2861" s="287" t="s">
        <v>1231</v>
      </c>
      <c r="B2861" s="288" t="str">
        <f>VLOOKUP(A2861,Lists!B:C,2,FALSE)</f>
        <v>IRQ002</v>
      </c>
      <c r="C2861" s="288" t="str">
        <f>VLOOKUP(A2861,Lists!B:D,3,FALSE)</f>
        <v>IRQ</v>
      </c>
      <c r="D2861" s="289" t="s">
        <v>692</v>
      </c>
      <c r="E2861" s="289">
        <v>4658539</v>
      </c>
      <c r="F2861" s="289" t="s">
        <v>923</v>
      </c>
      <c r="G2861" s="289" t="s">
        <v>731</v>
      </c>
      <c r="H2861" s="278">
        <f t="shared" si="88"/>
        <v>2</v>
      </c>
      <c r="I2861" s="252" t="s">
        <v>2676</v>
      </c>
      <c r="J2861" s="289" t="s">
        <v>2685</v>
      </c>
      <c r="K2861" s="278" t="str">
        <f t="shared" si="89"/>
        <v>IRQ002People facing restricted access constraints</v>
      </c>
      <c r="L2861" s="290">
        <v>43511</v>
      </c>
      <c r="M2861" s="290" t="s">
        <v>3248</v>
      </c>
    </row>
    <row r="2862" spans="1:13" s="269" customFormat="1" ht="15.5" hidden="1" thickTop="1" thickBot="1" x14ac:dyDescent="0.4">
      <c r="A2862" s="283" t="s">
        <v>1231</v>
      </c>
      <c r="B2862" s="284" t="str">
        <f>VLOOKUP(A2862,Lists!B:C,2,FALSE)</f>
        <v>IRQ002</v>
      </c>
      <c r="C2862" s="284" t="str">
        <f>VLOOKUP(A2862,Lists!B:D,3,FALSE)</f>
        <v>IRQ</v>
      </c>
      <c r="D2862" s="285" t="s">
        <v>643</v>
      </c>
      <c r="E2862" s="285">
        <v>0</v>
      </c>
      <c r="F2862" s="285" t="s">
        <v>2423</v>
      </c>
      <c r="G2862" s="285" t="s">
        <v>731</v>
      </c>
      <c r="H2862" s="278">
        <f t="shared" si="88"/>
        <v>2</v>
      </c>
      <c r="I2862" s="251"/>
      <c r="J2862" s="285"/>
      <c r="K2862" s="278" t="str">
        <f t="shared" si="89"/>
        <v>IRQ002Impediments to entry into country (bureaucratic and administrative)</v>
      </c>
      <c r="L2862" s="286">
        <v>43511</v>
      </c>
      <c r="M2862" s="286" t="s">
        <v>3248</v>
      </c>
    </row>
    <row r="2863" spans="1:13" s="269" customFormat="1" ht="15.5" hidden="1" thickTop="1" thickBot="1" x14ac:dyDescent="0.4">
      <c r="A2863" s="287" t="s">
        <v>1231</v>
      </c>
      <c r="B2863" s="288" t="str">
        <f>VLOOKUP(A2863,Lists!B:C,2,FALSE)</f>
        <v>IRQ002</v>
      </c>
      <c r="C2863" s="288" t="str">
        <f>VLOOKUP(A2863,Lists!B:D,3,FALSE)</f>
        <v>IRQ</v>
      </c>
      <c r="D2863" s="289" t="s">
        <v>644</v>
      </c>
      <c r="E2863" s="289">
        <v>1</v>
      </c>
      <c r="F2863" s="289" t="s">
        <v>2423</v>
      </c>
      <c r="G2863" s="289" t="s">
        <v>731</v>
      </c>
      <c r="H2863" s="278">
        <f t="shared" si="88"/>
        <v>2</v>
      </c>
      <c r="I2863" s="252"/>
      <c r="J2863" s="289"/>
      <c r="K2863" s="278" t="str">
        <f t="shared" si="89"/>
        <v>IRQ002Restriction of movement (impediments to freedom of movement and/or administrative restrictions)</v>
      </c>
      <c r="L2863" s="290">
        <v>43511</v>
      </c>
      <c r="M2863" s="290" t="s">
        <v>3248</v>
      </c>
    </row>
    <row r="2864" spans="1:13" s="269" customFormat="1" ht="15.5" hidden="1" thickTop="1" thickBot="1" x14ac:dyDescent="0.4">
      <c r="A2864" s="283" t="s">
        <v>1231</v>
      </c>
      <c r="B2864" s="284" t="str">
        <f>VLOOKUP(A2864,Lists!B:C,2,FALSE)</f>
        <v>IRQ002</v>
      </c>
      <c r="C2864" s="284" t="str">
        <f>VLOOKUP(A2864,Lists!B:D,3,FALSE)</f>
        <v>IRQ</v>
      </c>
      <c r="D2864" s="285" t="s">
        <v>645</v>
      </c>
      <c r="E2864" s="285">
        <v>0</v>
      </c>
      <c r="F2864" s="285" t="s">
        <v>2423</v>
      </c>
      <c r="G2864" s="285" t="s">
        <v>731</v>
      </c>
      <c r="H2864" s="278">
        <f t="shared" si="88"/>
        <v>2</v>
      </c>
      <c r="I2864" s="251"/>
      <c r="J2864" s="285"/>
      <c r="K2864" s="278" t="str">
        <f t="shared" si="89"/>
        <v>IRQ002Interference into implementation of humanitarian activities</v>
      </c>
      <c r="L2864" s="286">
        <v>43511</v>
      </c>
      <c r="M2864" s="286" t="s">
        <v>3248</v>
      </c>
    </row>
    <row r="2865" spans="1:13" s="269" customFormat="1" ht="15.5" hidden="1" thickTop="1" thickBot="1" x14ac:dyDescent="0.4">
      <c r="A2865" s="287" t="s">
        <v>1231</v>
      </c>
      <c r="B2865" s="288" t="str">
        <f>VLOOKUP(A2865,Lists!B:C,2,FALSE)</f>
        <v>IRQ002</v>
      </c>
      <c r="C2865" s="288" t="str">
        <f>VLOOKUP(A2865,Lists!B:D,3,FALSE)</f>
        <v>IRQ</v>
      </c>
      <c r="D2865" s="289" t="s">
        <v>646</v>
      </c>
      <c r="E2865" s="289">
        <v>0</v>
      </c>
      <c r="F2865" s="289" t="s">
        <v>2423</v>
      </c>
      <c r="G2865" s="289" t="s">
        <v>731</v>
      </c>
      <c r="H2865" s="278">
        <f t="shared" si="88"/>
        <v>2</v>
      </c>
      <c r="I2865" s="252"/>
      <c r="J2865" s="289"/>
      <c r="K2865" s="278" t="str">
        <f t="shared" si="89"/>
        <v>IRQ002Violence against personnel, facilities and assets</v>
      </c>
      <c r="L2865" s="290">
        <v>43511</v>
      </c>
      <c r="M2865" s="290" t="s">
        <v>3248</v>
      </c>
    </row>
    <row r="2866" spans="1:13" s="269" customFormat="1" ht="15.5" hidden="1" thickTop="1" thickBot="1" x14ac:dyDescent="0.4">
      <c r="A2866" s="283" t="s">
        <v>1231</v>
      </c>
      <c r="B2866" s="284" t="str">
        <f>VLOOKUP(A2866,Lists!B:C,2,FALSE)</f>
        <v>IRQ002</v>
      </c>
      <c r="C2866" s="284" t="str">
        <f>VLOOKUP(A2866,Lists!B:D,3,FALSE)</f>
        <v>IRQ</v>
      </c>
      <c r="D2866" s="285" t="s">
        <v>647</v>
      </c>
      <c r="E2866" s="285">
        <v>0</v>
      </c>
      <c r="F2866" s="285" t="s">
        <v>2423</v>
      </c>
      <c r="G2866" s="285" t="s">
        <v>731</v>
      </c>
      <c r="H2866" s="278">
        <f t="shared" si="88"/>
        <v>2</v>
      </c>
      <c r="I2866" s="251"/>
      <c r="J2866" s="285"/>
      <c r="K2866" s="278" t="str">
        <f t="shared" si="89"/>
        <v>IRQ002Denial of existence of humanitarian needs or entitlements to assistance</v>
      </c>
      <c r="L2866" s="286">
        <v>43511</v>
      </c>
      <c r="M2866" s="286" t="s">
        <v>3248</v>
      </c>
    </row>
    <row r="2867" spans="1:13" s="269" customFormat="1" ht="15.5" hidden="1" thickTop="1" thickBot="1" x14ac:dyDescent="0.4">
      <c r="A2867" s="287" t="s">
        <v>1231</v>
      </c>
      <c r="B2867" s="288" t="str">
        <f>VLOOKUP(A2867,Lists!B:C,2,FALSE)</f>
        <v>IRQ002</v>
      </c>
      <c r="C2867" s="288" t="str">
        <f>VLOOKUP(A2867,Lists!B:D,3,FALSE)</f>
        <v>IRQ</v>
      </c>
      <c r="D2867" s="289" t="s">
        <v>648</v>
      </c>
      <c r="E2867" s="289">
        <v>1</v>
      </c>
      <c r="F2867" s="289" t="s">
        <v>2423</v>
      </c>
      <c r="G2867" s="289" t="s">
        <v>731</v>
      </c>
      <c r="H2867" s="278">
        <f t="shared" si="88"/>
        <v>2</v>
      </c>
      <c r="I2867" s="252"/>
      <c r="J2867" s="289"/>
      <c r="K2867" s="278" t="str">
        <f t="shared" si="89"/>
        <v>IRQ002Restriction and obstruction of access to services and assistance</v>
      </c>
      <c r="L2867" s="290">
        <v>43511</v>
      </c>
      <c r="M2867" s="290" t="s">
        <v>3248</v>
      </c>
    </row>
    <row r="2868" spans="1:13" s="269" customFormat="1" ht="15.5" hidden="1" thickTop="1" thickBot="1" x14ac:dyDescent="0.4">
      <c r="A2868" s="283" t="s">
        <v>1231</v>
      </c>
      <c r="B2868" s="284" t="str">
        <f>VLOOKUP(A2868,Lists!B:C,2,FALSE)</f>
        <v>IRQ002</v>
      </c>
      <c r="C2868" s="284" t="str">
        <f>VLOOKUP(A2868,Lists!B:D,3,FALSE)</f>
        <v>IRQ</v>
      </c>
      <c r="D2868" s="285" t="s">
        <v>649</v>
      </c>
      <c r="E2868" s="285">
        <v>2</v>
      </c>
      <c r="F2868" s="285" t="s">
        <v>2423</v>
      </c>
      <c r="G2868" s="285" t="s">
        <v>731</v>
      </c>
      <c r="H2868" s="278">
        <f t="shared" si="88"/>
        <v>2</v>
      </c>
      <c r="I2868" s="251"/>
      <c r="J2868" s="285"/>
      <c r="K2868" s="278" t="str">
        <f t="shared" si="89"/>
        <v>IRQ002Ongoing insecurity/hostilities affecting humanitarian assistance</v>
      </c>
      <c r="L2868" s="286">
        <v>43511</v>
      </c>
      <c r="M2868" s="286" t="s">
        <v>3248</v>
      </c>
    </row>
    <row r="2869" spans="1:13" s="269" customFormat="1" ht="15.5" hidden="1" thickTop="1" thickBot="1" x14ac:dyDescent="0.4">
      <c r="A2869" s="287" t="s">
        <v>1231</v>
      </c>
      <c r="B2869" s="288" t="str">
        <f>VLOOKUP(A2869,Lists!B:C,2,FALSE)</f>
        <v>IRQ002</v>
      </c>
      <c r="C2869" s="288" t="str">
        <f>VLOOKUP(A2869,Lists!B:D,3,FALSE)</f>
        <v>IRQ</v>
      </c>
      <c r="D2869" s="289" t="s">
        <v>650</v>
      </c>
      <c r="E2869" s="289">
        <v>3</v>
      </c>
      <c r="F2869" s="289" t="s">
        <v>2423</v>
      </c>
      <c r="G2869" s="289" t="s">
        <v>731</v>
      </c>
      <c r="H2869" s="278">
        <f t="shared" si="88"/>
        <v>2</v>
      </c>
      <c r="I2869" s="252"/>
      <c r="J2869" s="289"/>
      <c r="K2869" s="278" t="str">
        <f t="shared" si="89"/>
        <v xml:space="preserve">IRQ002Presence of mines and improvised explosive devices </v>
      </c>
      <c r="L2869" s="290">
        <v>43511</v>
      </c>
      <c r="M2869" s="290" t="s">
        <v>3248</v>
      </c>
    </row>
    <row r="2870" spans="1:13" s="269" customFormat="1" ht="15.5" hidden="1" thickTop="1" thickBot="1" x14ac:dyDescent="0.4">
      <c r="A2870" s="283" t="s">
        <v>1231</v>
      </c>
      <c r="B2870" s="284" t="str">
        <f>VLOOKUP(A2870,Lists!B:C,2,FALSE)</f>
        <v>IRQ002</v>
      </c>
      <c r="C2870" s="284" t="str">
        <f>VLOOKUP(A2870,Lists!B:D,3,FALSE)</f>
        <v>IRQ</v>
      </c>
      <c r="D2870" s="285" t="s">
        <v>651</v>
      </c>
      <c r="E2870" s="285">
        <v>1</v>
      </c>
      <c r="F2870" s="285" t="s">
        <v>2423</v>
      </c>
      <c r="G2870" s="285" t="s">
        <v>731</v>
      </c>
      <c r="H2870" s="278">
        <f t="shared" si="88"/>
        <v>2</v>
      </c>
      <c r="I2870" s="251"/>
      <c r="J2870" s="285"/>
      <c r="K2870" s="278" t="str">
        <f t="shared" si="89"/>
        <v>IRQ002Physical constraints in the environment (obstacles related to terrain, climate, lack of infrastructure, etc.)</v>
      </c>
      <c r="L2870" s="286">
        <v>43511</v>
      </c>
      <c r="M2870" s="286" t="s">
        <v>3248</v>
      </c>
    </row>
    <row r="2871" spans="1:13" s="269" customFormat="1" ht="15.5" hidden="1" thickTop="1" thickBot="1" x14ac:dyDescent="0.4">
      <c r="A2871" s="287" t="s">
        <v>2963</v>
      </c>
      <c r="B2871" s="288" t="str">
        <f>VLOOKUP(A2871,Lists!B:C,2,FALSE)</f>
        <v>IRQ003</v>
      </c>
      <c r="C2871" s="288" t="str">
        <f>VLOOKUP(A2871,Lists!B:D,3,FALSE)</f>
        <v>IRQ</v>
      </c>
      <c r="D2871" s="289" t="s">
        <v>522</v>
      </c>
      <c r="E2871" s="289">
        <v>38274618</v>
      </c>
      <c r="F2871" s="289" t="s">
        <v>876</v>
      </c>
      <c r="G2871" s="289" t="s">
        <v>731</v>
      </c>
      <c r="H2871" s="278">
        <f t="shared" si="88"/>
        <v>2</v>
      </c>
      <c r="I2871" s="252" t="s">
        <v>2664</v>
      </c>
      <c r="J2871" s="289" t="s">
        <v>2665</v>
      </c>
      <c r="K2871" s="278" t="str">
        <f t="shared" si="89"/>
        <v>IRQ003Total population</v>
      </c>
      <c r="L2871" s="290">
        <v>43511</v>
      </c>
      <c r="M2871" s="290" t="s">
        <v>3248</v>
      </c>
    </row>
    <row r="2872" spans="1:13" s="269" customFormat="1" ht="15.5" hidden="1" thickTop="1" thickBot="1" x14ac:dyDescent="0.4">
      <c r="A2872" s="283" t="s">
        <v>2963</v>
      </c>
      <c r="B2872" s="284" t="str">
        <f>VLOOKUP(A2872,Lists!B:C,2,FALSE)</f>
        <v>IRQ003</v>
      </c>
      <c r="C2872" s="284" t="str">
        <f>VLOOKUP(A2872,Lists!B:D,3,FALSE)</f>
        <v>IRQ</v>
      </c>
      <c r="D2872" s="285" t="s">
        <v>660</v>
      </c>
      <c r="E2872" s="285">
        <v>42000</v>
      </c>
      <c r="F2872" s="285" t="s">
        <v>2651</v>
      </c>
      <c r="G2872" s="285" t="s">
        <v>731</v>
      </c>
      <c r="H2872" s="278">
        <f t="shared" si="88"/>
        <v>2</v>
      </c>
      <c r="I2872" s="251" t="s">
        <v>2689</v>
      </c>
      <c r="J2872" s="285" t="s">
        <v>2690</v>
      </c>
      <c r="K2872" s="278" t="str">
        <f t="shared" si="89"/>
        <v>IRQ003Landmass affected</v>
      </c>
      <c r="L2872" s="286">
        <v>43511</v>
      </c>
      <c r="M2872" s="286" t="s">
        <v>3248</v>
      </c>
    </row>
    <row r="2873" spans="1:13" s="269" customFormat="1" ht="15.5" hidden="1" thickTop="1" thickBot="1" x14ac:dyDescent="0.4">
      <c r="A2873" s="287" t="s">
        <v>2963</v>
      </c>
      <c r="B2873" s="288" t="str">
        <f>VLOOKUP(A2873,Lists!B:C,2,FALSE)</f>
        <v>IRQ003</v>
      </c>
      <c r="C2873" s="288" t="str">
        <f>VLOOKUP(A2873,Lists!B:D,3,FALSE)</f>
        <v>IRQ</v>
      </c>
      <c r="D2873" s="289" t="s">
        <v>737</v>
      </c>
      <c r="E2873" s="289">
        <v>3515139</v>
      </c>
      <c r="F2873" s="289" t="s">
        <v>2651</v>
      </c>
      <c r="G2873" s="289" t="s">
        <v>731</v>
      </c>
      <c r="H2873" s="278">
        <f t="shared" si="88"/>
        <v>2</v>
      </c>
      <c r="I2873" s="252" t="s">
        <v>2691</v>
      </c>
      <c r="J2873" s="289" t="s">
        <v>2692</v>
      </c>
      <c r="K2873" s="278" t="str">
        <f t="shared" si="89"/>
        <v>IRQ003People exposed</v>
      </c>
      <c r="L2873" s="290">
        <v>43511</v>
      </c>
      <c r="M2873" s="290" t="s">
        <v>3248</v>
      </c>
    </row>
    <row r="2874" spans="1:13" s="269" customFormat="1" ht="15.5" hidden="1" thickTop="1" thickBot="1" x14ac:dyDescent="0.4">
      <c r="A2874" s="283" t="s">
        <v>2963</v>
      </c>
      <c r="B2874" s="284" t="str">
        <f>VLOOKUP(A2874,Lists!B:C,2,FALSE)</f>
        <v>IRQ003</v>
      </c>
      <c r="C2874" s="284" t="str">
        <f>VLOOKUP(A2874,Lists!B:D,3,FALSE)</f>
        <v>IRQ</v>
      </c>
      <c r="D2874" s="285" t="s">
        <v>533</v>
      </c>
      <c r="E2874" s="285">
        <v>3515139</v>
      </c>
      <c r="F2874" s="285" t="s">
        <v>2651</v>
      </c>
      <c r="G2874" s="285" t="s">
        <v>731</v>
      </c>
      <c r="H2874" s="278">
        <f t="shared" si="88"/>
        <v>2</v>
      </c>
      <c r="I2874" s="251" t="s">
        <v>2689</v>
      </c>
      <c r="J2874" s="285" t="s">
        <v>2693</v>
      </c>
      <c r="K2874" s="278" t="str">
        <f t="shared" si="89"/>
        <v>IRQ003People affected</v>
      </c>
      <c r="L2874" s="286">
        <v>43511</v>
      </c>
      <c r="M2874" s="286" t="s">
        <v>3248</v>
      </c>
    </row>
    <row r="2875" spans="1:13" s="269" customFormat="1" ht="15.5" thickTop="1" thickBot="1" x14ac:dyDescent="0.4">
      <c r="A2875" s="287" t="s">
        <v>2963</v>
      </c>
      <c r="B2875" s="288" t="str">
        <f>VLOOKUP(A2875,Lists!B:C,2,FALSE)</f>
        <v>IRQ003</v>
      </c>
      <c r="C2875" s="288" t="str">
        <f>VLOOKUP(A2875,Lists!B:D,3,FALSE)</f>
        <v>IRQ</v>
      </c>
      <c r="D2875" s="289" t="s">
        <v>666</v>
      </c>
      <c r="E2875" s="289" t="s">
        <v>446</v>
      </c>
      <c r="F2875" s="289"/>
      <c r="G2875" s="289" t="s">
        <v>731</v>
      </c>
      <c r="H2875" s="278">
        <f t="shared" si="88"/>
        <v>2</v>
      </c>
      <c r="I2875" s="252"/>
      <c r="J2875" s="289"/>
      <c r="K2875" s="278" t="str">
        <f t="shared" si="89"/>
        <v>IRQ003People displaced</v>
      </c>
      <c r="L2875" s="290">
        <v>43511</v>
      </c>
      <c r="M2875" s="290" t="s">
        <v>3248</v>
      </c>
    </row>
    <row r="2876" spans="1:13" s="269" customFormat="1" ht="15.5" hidden="1" thickTop="1" thickBot="1" x14ac:dyDescent="0.4">
      <c r="A2876" s="283" t="s">
        <v>2963</v>
      </c>
      <c r="B2876" s="284" t="str">
        <f>VLOOKUP(A2876,Lists!B:C,2,FALSE)</f>
        <v>IRQ003</v>
      </c>
      <c r="C2876" s="284" t="str">
        <f>VLOOKUP(A2876,Lists!B:D,3,FALSE)</f>
        <v>IRQ</v>
      </c>
      <c r="D2876" s="285" t="s">
        <v>5027</v>
      </c>
      <c r="E2876" s="285" t="s">
        <v>446</v>
      </c>
      <c r="F2876" s="285"/>
      <c r="G2876" s="285" t="s">
        <v>731</v>
      </c>
      <c r="H2876" s="278">
        <f t="shared" si="88"/>
        <v>2</v>
      </c>
      <c r="I2876" s="251"/>
      <c r="J2876" s="285"/>
      <c r="K2876" s="278" t="str">
        <f t="shared" si="89"/>
        <v>IRQ003Injuries reported</v>
      </c>
      <c r="L2876" s="286">
        <v>43511</v>
      </c>
      <c r="M2876" s="286" t="s">
        <v>3248</v>
      </c>
    </row>
    <row r="2877" spans="1:13" s="269" customFormat="1" ht="15.5" hidden="1" thickTop="1" thickBot="1" x14ac:dyDescent="0.4">
      <c r="A2877" s="287" t="s">
        <v>2963</v>
      </c>
      <c r="B2877" s="288" t="str">
        <f>VLOOKUP(A2877,Lists!B:C,2,FALSE)</f>
        <v>IRQ003</v>
      </c>
      <c r="C2877" s="288" t="str">
        <f>VLOOKUP(A2877,Lists!B:D,3,FALSE)</f>
        <v>IRQ</v>
      </c>
      <c r="D2877" s="289" t="s">
        <v>5028</v>
      </c>
      <c r="E2877" s="289" t="s">
        <v>446</v>
      </c>
      <c r="F2877" s="289"/>
      <c r="G2877" s="289" t="s">
        <v>731</v>
      </c>
      <c r="H2877" s="278">
        <f t="shared" si="88"/>
        <v>2</v>
      </c>
      <c r="I2877" s="252"/>
      <c r="J2877" s="289"/>
      <c r="K2877" s="278" t="str">
        <f t="shared" si="89"/>
        <v>IRQ003Illness cases reported</v>
      </c>
      <c r="L2877" s="290">
        <v>43511</v>
      </c>
      <c r="M2877" s="290" t="s">
        <v>3248</v>
      </c>
    </row>
    <row r="2878" spans="1:13" s="269" customFormat="1" ht="15.5" hidden="1" thickTop="1" thickBot="1" x14ac:dyDescent="0.4">
      <c r="A2878" s="283" t="s">
        <v>2963</v>
      </c>
      <c r="B2878" s="284" t="str">
        <f>VLOOKUP(A2878,Lists!B:C,2,FALSE)</f>
        <v>IRQ003</v>
      </c>
      <c r="C2878" s="284" t="str">
        <f>VLOOKUP(A2878,Lists!B:D,3,FALSE)</f>
        <v>IRQ</v>
      </c>
      <c r="D2878" s="285" t="s">
        <v>5029</v>
      </c>
      <c r="E2878" s="285" t="s">
        <v>446</v>
      </c>
      <c r="F2878" s="285"/>
      <c r="G2878" s="285" t="s">
        <v>731</v>
      </c>
      <c r="H2878" s="278">
        <f t="shared" si="88"/>
        <v>2</v>
      </c>
      <c r="I2878" s="251"/>
      <c r="J2878" s="285"/>
      <c r="K2878" s="278" t="str">
        <f t="shared" si="89"/>
        <v>IRQ003Fatalities reported</v>
      </c>
      <c r="L2878" s="286">
        <v>43511</v>
      </c>
      <c r="M2878" s="286" t="s">
        <v>3248</v>
      </c>
    </row>
    <row r="2879" spans="1:13" s="269" customFormat="1" ht="15.5" hidden="1" thickTop="1" thickBot="1" x14ac:dyDescent="0.4">
      <c r="A2879" s="287" t="s">
        <v>2963</v>
      </c>
      <c r="B2879" s="288" t="str">
        <f>VLOOKUP(A2879,Lists!B:C,2,FALSE)</f>
        <v>IRQ003</v>
      </c>
      <c r="C2879" s="288" t="str">
        <f>VLOOKUP(A2879,Lists!B:D,3,FALSE)</f>
        <v>IRQ</v>
      </c>
      <c r="D2879" s="289" t="s">
        <v>5108</v>
      </c>
      <c r="E2879" s="289">
        <v>0</v>
      </c>
      <c r="F2879" s="289"/>
      <c r="G2879" s="289" t="s">
        <v>731</v>
      </c>
      <c r="H2879" s="278">
        <f t="shared" si="88"/>
        <v>2</v>
      </c>
      <c r="I2879" s="252"/>
      <c r="J2879" s="289"/>
      <c r="K2879" s="278" t="str">
        <f t="shared" si="89"/>
        <v>IRQ003Buildings damaged</v>
      </c>
      <c r="L2879" s="290">
        <v>43511</v>
      </c>
      <c r="M2879" s="290" t="s">
        <v>3248</v>
      </c>
    </row>
    <row r="2880" spans="1:13" s="269" customFormat="1" ht="15.5" hidden="1" thickTop="1" thickBot="1" x14ac:dyDescent="0.4">
      <c r="A2880" s="283" t="s">
        <v>2963</v>
      </c>
      <c r="B2880" s="284" t="str">
        <f>VLOOKUP(A2880,Lists!B:C,2,FALSE)</f>
        <v>IRQ003</v>
      </c>
      <c r="C2880" s="284" t="str">
        <f>VLOOKUP(A2880,Lists!B:D,3,FALSE)</f>
        <v>IRQ</v>
      </c>
      <c r="D2880" s="285" t="s">
        <v>5109</v>
      </c>
      <c r="E2880" s="285">
        <v>0</v>
      </c>
      <c r="F2880" s="285" t="s">
        <v>446</v>
      </c>
      <c r="G2880" s="285" t="s">
        <v>731</v>
      </c>
      <c r="H2880" s="278">
        <f t="shared" si="88"/>
        <v>2</v>
      </c>
      <c r="I2880" s="251" t="s">
        <v>446</v>
      </c>
      <c r="J2880" s="285" t="s">
        <v>446</v>
      </c>
      <c r="K2880" s="278" t="str">
        <f t="shared" si="89"/>
        <v>IRQ003Buildings destroyed</v>
      </c>
      <c r="L2880" s="286">
        <v>43511</v>
      </c>
      <c r="M2880" s="286" t="s">
        <v>3248</v>
      </c>
    </row>
    <row r="2881" spans="1:13" s="269" customFormat="1" ht="15.5" hidden="1" thickTop="1" thickBot="1" x14ac:dyDescent="0.4">
      <c r="A2881" s="287" t="s">
        <v>2963</v>
      </c>
      <c r="B2881" s="288" t="str">
        <f>VLOOKUP(A2881,Lists!B:C,2,FALSE)</f>
        <v>IRQ003</v>
      </c>
      <c r="C2881" s="288" t="str">
        <f>VLOOKUP(A2881,Lists!B:D,3,FALSE)</f>
        <v>IRQ</v>
      </c>
      <c r="D2881" s="289" t="s">
        <v>5108</v>
      </c>
      <c r="E2881" s="289" t="s">
        <v>446</v>
      </c>
      <c r="F2881" s="289"/>
      <c r="G2881" s="289" t="s">
        <v>731</v>
      </c>
      <c r="H2881" s="278">
        <f t="shared" si="88"/>
        <v>2</v>
      </c>
      <c r="I2881" s="252"/>
      <c r="J2881" s="289" t="s">
        <v>2694</v>
      </c>
      <c r="K2881" s="278" t="str">
        <f t="shared" si="89"/>
        <v>IRQ003Buildings damaged</v>
      </c>
      <c r="L2881" s="290">
        <v>43511</v>
      </c>
      <c r="M2881" s="290" t="s">
        <v>3248</v>
      </c>
    </row>
    <row r="2882" spans="1:13" s="269" customFormat="1" ht="15.5" hidden="1" thickTop="1" thickBot="1" x14ac:dyDescent="0.4">
      <c r="A2882" s="283" t="s">
        <v>2963</v>
      </c>
      <c r="B2882" s="284" t="str">
        <f>VLOOKUP(A2882,Lists!B:C,2,FALSE)</f>
        <v>IRQ003</v>
      </c>
      <c r="C2882" s="284" t="str">
        <f>VLOOKUP(A2882,Lists!B:D,3,FALSE)</f>
        <v>IRQ</v>
      </c>
      <c r="D2882" s="285" t="s">
        <v>742</v>
      </c>
      <c r="E2882" s="285" t="s">
        <v>446</v>
      </c>
      <c r="F2882" s="285"/>
      <c r="G2882" s="285" t="s">
        <v>731</v>
      </c>
      <c r="H2882" s="278">
        <f t="shared" ref="H2882:H2945" si="90">IF(G2882="x","x",IF(G2882="Low",3,IF(G2882="Medium",2,IF(G2882="High",1,FALSE))))</f>
        <v>2</v>
      </c>
      <c r="I2882" s="251"/>
      <c r="J2882" s="285" t="s">
        <v>2694</v>
      </c>
      <c r="K2882" s="278" t="str">
        <f t="shared" ref="K2882:K2945" si="91">B2882&amp;""&amp;D2882</f>
        <v>IRQ003Economic Losses</v>
      </c>
      <c r="L2882" s="286">
        <v>43511</v>
      </c>
      <c r="M2882" s="286" t="s">
        <v>3248</v>
      </c>
    </row>
    <row r="2883" spans="1:13" s="269" customFormat="1" ht="15.5" hidden="1" thickTop="1" thickBot="1" x14ac:dyDescent="0.4">
      <c r="A2883" s="287" t="s">
        <v>2963</v>
      </c>
      <c r="B2883" s="288" t="str">
        <f>VLOOKUP(A2883,Lists!B:C,2,FALSE)</f>
        <v>IRQ003</v>
      </c>
      <c r="C2883" s="288" t="str">
        <f>VLOOKUP(A2883,Lists!B:D,3,FALSE)</f>
        <v>IRQ</v>
      </c>
      <c r="D2883" s="289" t="s">
        <v>752</v>
      </c>
      <c r="E2883" s="289">
        <v>252000</v>
      </c>
      <c r="F2883" s="289" t="s">
        <v>2652</v>
      </c>
      <c r="G2883" s="289" t="s">
        <v>731</v>
      </c>
      <c r="H2883" s="278">
        <f t="shared" si="90"/>
        <v>2</v>
      </c>
      <c r="I2883" s="252" t="s">
        <v>2695</v>
      </c>
      <c r="J2883" s="289"/>
      <c r="K2883" s="278" t="str">
        <f t="shared" si="91"/>
        <v>IRQ003People in Need</v>
      </c>
      <c r="L2883" s="290">
        <v>43511</v>
      </c>
      <c r="M2883" s="290" t="s">
        <v>3248</v>
      </c>
    </row>
    <row r="2884" spans="1:13" s="269" customFormat="1" ht="15.5" hidden="1" thickTop="1" thickBot="1" x14ac:dyDescent="0.4">
      <c r="A2884" s="283" t="s">
        <v>2963</v>
      </c>
      <c r="B2884" s="284" t="str">
        <f>VLOOKUP(A2884,Lists!B:C,2,FALSE)</f>
        <v>IRQ003</v>
      </c>
      <c r="C2884" s="284" t="str">
        <f>VLOOKUP(A2884,Lists!B:D,3,FALSE)</f>
        <v>IRQ</v>
      </c>
      <c r="D2884" s="285" t="s">
        <v>5110</v>
      </c>
      <c r="E2884" s="285">
        <v>0</v>
      </c>
      <c r="F2884" s="285" t="s">
        <v>2652</v>
      </c>
      <c r="G2884" s="285" t="s">
        <v>731</v>
      </c>
      <c r="H2884" s="278">
        <f t="shared" si="90"/>
        <v>2</v>
      </c>
      <c r="I2884" s="251" t="s">
        <v>2695</v>
      </c>
      <c r="J2884" s="285"/>
      <c r="K2884" s="278" t="str">
        <f t="shared" si="91"/>
        <v>IRQ003Minimal humanitarian conditions - Level 1</v>
      </c>
      <c r="L2884" s="286">
        <v>43511</v>
      </c>
      <c r="M2884" s="286" t="s">
        <v>3248</v>
      </c>
    </row>
    <row r="2885" spans="1:13" s="269" customFormat="1" ht="15.5" hidden="1" thickTop="1" thickBot="1" x14ac:dyDescent="0.4">
      <c r="A2885" s="287" t="s">
        <v>2963</v>
      </c>
      <c r="B2885" s="288" t="str">
        <f>VLOOKUP(A2885,Lists!B:C,2,FALSE)</f>
        <v>IRQ003</v>
      </c>
      <c r="C2885" s="288" t="str">
        <f>VLOOKUP(A2885,Lists!B:D,3,FALSE)</f>
        <v>IRQ</v>
      </c>
      <c r="D2885" s="289" t="s">
        <v>5111</v>
      </c>
      <c r="E2885" s="289">
        <v>0</v>
      </c>
      <c r="F2885" s="289" t="s">
        <v>2652</v>
      </c>
      <c r="G2885" s="289" t="s">
        <v>731</v>
      </c>
      <c r="H2885" s="278">
        <f t="shared" si="90"/>
        <v>2</v>
      </c>
      <c r="I2885" s="252" t="s">
        <v>2695</v>
      </c>
      <c r="J2885" s="289"/>
      <c r="K2885" s="278" t="str">
        <f t="shared" si="91"/>
        <v>IRQ003Stressed humanitarian conditions - Level 2</v>
      </c>
      <c r="L2885" s="290">
        <v>43511</v>
      </c>
      <c r="M2885" s="290" t="s">
        <v>3248</v>
      </c>
    </row>
    <row r="2886" spans="1:13" s="269" customFormat="1" ht="15.5" hidden="1" thickTop="1" thickBot="1" x14ac:dyDescent="0.4">
      <c r="A2886" s="283" t="s">
        <v>2963</v>
      </c>
      <c r="B2886" s="284" t="str">
        <f>VLOOKUP(A2886,Lists!B:C,2,FALSE)</f>
        <v>IRQ003</v>
      </c>
      <c r="C2886" s="284" t="str">
        <f>VLOOKUP(A2886,Lists!B:D,3,FALSE)</f>
        <v>IRQ</v>
      </c>
      <c r="D2886" s="285" t="s">
        <v>5112</v>
      </c>
      <c r="E2886" s="285">
        <v>173502</v>
      </c>
      <c r="F2886" s="285" t="s">
        <v>2652</v>
      </c>
      <c r="G2886" s="285" t="s">
        <v>731</v>
      </c>
      <c r="H2886" s="278">
        <f t="shared" si="90"/>
        <v>2</v>
      </c>
      <c r="I2886" s="251" t="s">
        <v>2695</v>
      </c>
      <c r="J2886" s="285"/>
      <c r="K2886" s="278" t="str">
        <f t="shared" si="91"/>
        <v>IRQ003Moderate humanitarian conditions - Level 3</v>
      </c>
      <c r="L2886" s="286">
        <v>43511</v>
      </c>
      <c r="M2886" s="286" t="s">
        <v>3248</v>
      </c>
    </row>
    <row r="2887" spans="1:13" s="269" customFormat="1" ht="15.5" hidden="1" thickTop="1" thickBot="1" x14ac:dyDescent="0.4">
      <c r="A2887" s="287" t="s">
        <v>2963</v>
      </c>
      <c r="B2887" s="288" t="str">
        <f>VLOOKUP(A2887,Lists!B:C,2,FALSE)</f>
        <v>IRQ003</v>
      </c>
      <c r="C2887" s="288" t="str">
        <f>VLOOKUP(A2887,Lists!B:D,3,FALSE)</f>
        <v>IRQ</v>
      </c>
      <c r="D2887" s="289" t="s">
        <v>5113</v>
      </c>
      <c r="E2887" s="289">
        <v>34013</v>
      </c>
      <c r="F2887" s="289" t="s">
        <v>2652</v>
      </c>
      <c r="G2887" s="289" t="s">
        <v>731</v>
      </c>
      <c r="H2887" s="278">
        <f t="shared" si="90"/>
        <v>2</v>
      </c>
      <c r="I2887" s="252" t="s">
        <v>2695</v>
      </c>
      <c r="J2887" s="289"/>
      <c r="K2887" s="278" t="str">
        <f t="shared" si="91"/>
        <v>IRQ003Severe humanitarian conditions - Level 4</v>
      </c>
      <c r="L2887" s="290">
        <v>43511</v>
      </c>
      <c r="M2887" s="290" t="s">
        <v>3248</v>
      </c>
    </row>
    <row r="2888" spans="1:13" s="269" customFormat="1" ht="15.5" hidden="1" thickTop="1" thickBot="1" x14ac:dyDescent="0.4">
      <c r="A2888" s="283" t="s">
        <v>2963</v>
      </c>
      <c r="B2888" s="284" t="str">
        <f>VLOOKUP(A2888,Lists!B:C,2,FALSE)</f>
        <v>IRQ003</v>
      </c>
      <c r="C2888" s="284" t="str">
        <f>VLOOKUP(A2888,Lists!B:D,3,FALSE)</f>
        <v>IRQ</v>
      </c>
      <c r="D2888" s="285" t="s">
        <v>5114</v>
      </c>
      <c r="E2888" s="285">
        <v>44936</v>
      </c>
      <c r="F2888" s="285" t="s">
        <v>2652</v>
      </c>
      <c r="G2888" s="285" t="s">
        <v>731</v>
      </c>
      <c r="H2888" s="278">
        <f t="shared" si="90"/>
        <v>2</v>
      </c>
      <c r="I2888" s="251" t="s">
        <v>2695</v>
      </c>
      <c r="J2888" s="285"/>
      <c r="K2888" s="278" t="str">
        <f t="shared" si="91"/>
        <v>IRQ003Extreme humanitarian conditions - Level 5</v>
      </c>
      <c r="L2888" s="286">
        <v>43511</v>
      </c>
      <c r="M2888" s="286" t="s">
        <v>3248</v>
      </c>
    </row>
    <row r="2889" spans="1:13" s="269" customFormat="1" ht="15.5" hidden="1" thickTop="1" thickBot="1" x14ac:dyDescent="0.4">
      <c r="A2889" s="287" t="s">
        <v>2963</v>
      </c>
      <c r="B2889" s="288" t="str">
        <f>VLOOKUP(A2889,Lists!B:C,2,FALSE)</f>
        <v>IRQ003</v>
      </c>
      <c r="C2889" s="288" t="str">
        <f>VLOOKUP(A2889,Lists!B:D,3,FALSE)</f>
        <v>IRQ</v>
      </c>
      <c r="D2889" s="289" t="s">
        <v>5115</v>
      </c>
      <c r="E2889" s="289">
        <v>386</v>
      </c>
      <c r="F2889" s="289" t="s">
        <v>2647</v>
      </c>
      <c r="G2889" s="289" t="s">
        <v>731</v>
      </c>
      <c r="H2889" s="278">
        <f t="shared" si="90"/>
        <v>2</v>
      </c>
      <c r="I2889" s="252" t="s">
        <v>2672</v>
      </c>
      <c r="J2889" s="289" t="s">
        <v>2673</v>
      </c>
      <c r="K2889" s="278" t="str">
        <f t="shared" si="91"/>
        <v>IRQ003Fatalities in all crises</v>
      </c>
      <c r="L2889" s="290">
        <v>43511</v>
      </c>
      <c r="M2889" s="290" t="s">
        <v>3248</v>
      </c>
    </row>
    <row r="2890" spans="1:13" s="269" customFormat="1" ht="15.5" hidden="1" thickTop="1" thickBot="1" x14ac:dyDescent="0.4">
      <c r="A2890" s="283" t="s">
        <v>2963</v>
      </c>
      <c r="B2890" s="284" t="str">
        <f>VLOOKUP(A2890,Lists!B:C,2,FALSE)</f>
        <v>IRQ003</v>
      </c>
      <c r="C2890" s="284" t="str">
        <f>VLOOKUP(A2890,Lists!B:D,3,FALSE)</f>
        <v>IRQ</v>
      </c>
      <c r="D2890" s="285" t="s">
        <v>688</v>
      </c>
      <c r="E2890" s="285">
        <v>5</v>
      </c>
      <c r="F2890" s="285" t="s">
        <v>2653</v>
      </c>
      <c r="G2890" s="285" t="s">
        <v>731</v>
      </c>
      <c r="H2890" s="278">
        <f t="shared" si="90"/>
        <v>2</v>
      </c>
      <c r="I2890" s="251" t="s">
        <v>2696</v>
      </c>
      <c r="J2890" s="285" t="s">
        <v>2697</v>
      </c>
      <c r="K2890" s="278" t="str">
        <f t="shared" si="91"/>
        <v>IRQ003Crisis affected groups</v>
      </c>
      <c r="L2890" s="286">
        <v>43511</v>
      </c>
      <c r="M2890" s="286" t="s">
        <v>3248</v>
      </c>
    </row>
    <row r="2891" spans="1:13" s="269" customFormat="1" ht="15.5" hidden="1" thickTop="1" thickBot="1" x14ac:dyDescent="0.4">
      <c r="A2891" s="287" t="s">
        <v>2963</v>
      </c>
      <c r="B2891" s="288" t="str">
        <f>VLOOKUP(A2891,Lists!B:C,2,FALSE)</f>
        <v>IRQ003</v>
      </c>
      <c r="C2891" s="288" t="str">
        <f>VLOOKUP(A2891,Lists!B:D,3,FALSE)</f>
        <v>IRQ</v>
      </c>
      <c r="D2891" s="289" t="s">
        <v>691</v>
      </c>
      <c r="E2891" s="289">
        <v>217178</v>
      </c>
      <c r="F2891" s="289" t="s">
        <v>2653</v>
      </c>
      <c r="G2891" s="289" t="s">
        <v>731</v>
      </c>
      <c r="H2891" s="278">
        <f t="shared" si="90"/>
        <v>2</v>
      </c>
      <c r="I2891" s="252" t="s">
        <v>2696</v>
      </c>
      <c r="J2891" s="289" t="s">
        <v>2698</v>
      </c>
      <c r="K2891" s="278" t="str">
        <f t="shared" si="91"/>
        <v>IRQ003People facing limited access constraints</v>
      </c>
      <c r="L2891" s="290">
        <v>43511</v>
      </c>
      <c r="M2891" s="290" t="s">
        <v>3248</v>
      </c>
    </row>
    <row r="2892" spans="1:13" s="269" customFormat="1" ht="15.5" hidden="1" thickTop="1" thickBot="1" x14ac:dyDescent="0.4">
      <c r="A2892" s="283" t="s">
        <v>2963</v>
      </c>
      <c r="B2892" s="284" t="str">
        <f>VLOOKUP(A2892,Lists!B:C,2,FALSE)</f>
        <v>IRQ003</v>
      </c>
      <c r="C2892" s="284" t="str">
        <f>VLOOKUP(A2892,Lists!B:D,3,FALSE)</f>
        <v>IRQ</v>
      </c>
      <c r="D2892" s="285" t="s">
        <v>692</v>
      </c>
      <c r="E2892" s="285">
        <v>1264</v>
      </c>
      <c r="F2892" s="285" t="s">
        <v>2653</v>
      </c>
      <c r="G2892" s="285" t="s">
        <v>731</v>
      </c>
      <c r="H2892" s="278">
        <f t="shared" si="90"/>
        <v>2</v>
      </c>
      <c r="I2892" s="251" t="s">
        <v>2696</v>
      </c>
      <c r="J2892" s="285" t="s">
        <v>2699</v>
      </c>
      <c r="K2892" s="278" t="str">
        <f t="shared" si="91"/>
        <v>IRQ003People facing restricted access constraints</v>
      </c>
      <c r="L2892" s="286">
        <v>43511</v>
      </c>
      <c r="M2892" s="286" t="s">
        <v>3248</v>
      </c>
    </row>
    <row r="2893" spans="1:13" s="269" customFormat="1" ht="15.5" hidden="1" thickTop="1" thickBot="1" x14ac:dyDescent="0.4">
      <c r="A2893" s="287" t="s">
        <v>2963</v>
      </c>
      <c r="B2893" s="288" t="str">
        <f>VLOOKUP(A2893,Lists!B:C,2,FALSE)</f>
        <v>IRQ003</v>
      </c>
      <c r="C2893" s="288" t="str">
        <f>VLOOKUP(A2893,Lists!B:D,3,FALSE)</f>
        <v>IRQ</v>
      </c>
      <c r="D2893" s="289" t="s">
        <v>643</v>
      </c>
      <c r="E2893" s="289">
        <v>0</v>
      </c>
      <c r="F2893" s="289" t="s">
        <v>2423</v>
      </c>
      <c r="G2893" s="289" t="s">
        <v>731</v>
      </c>
      <c r="H2893" s="278">
        <f t="shared" si="90"/>
        <v>2</v>
      </c>
      <c r="I2893" s="252"/>
      <c r="J2893" s="289"/>
      <c r="K2893" s="278" t="str">
        <f t="shared" si="91"/>
        <v>IRQ003Impediments to entry into country (bureaucratic and administrative)</v>
      </c>
      <c r="L2893" s="290">
        <v>43511</v>
      </c>
      <c r="M2893" s="290" t="s">
        <v>3248</v>
      </c>
    </row>
    <row r="2894" spans="1:13" s="269" customFormat="1" ht="15.5" hidden="1" thickTop="1" thickBot="1" x14ac:dyDescent="0.4">
      <c r="A2894" s="283" t="s">
        <v>2963</v>
      </c>
      <c r="B2894" s="284" t="str">
        <f>VLOOKUP(A2894,Lists!B:C,2,FALSE)</f>
        <v>IRQ003</v>
      </c>
      <c r="C2894" s="284" t="str">
        <f>VLOOKUP(A2894,Lists!B:D,3,FALSE)</f>
        <v>IRQ</v>
      </c>
      <c r="D2894" s="285" t="s">
        <v>644</v>
      </c>
      <c r="E2894" s="285">
        <v>1</v>
      </c>
      <c r="F2894" s="285" t="s">
        <v>2423</v>
      </c>
      <c r="G2894" s="285" t="s">
        <v>731</v>
      </c>
      <c r="H2894" s="278">
        <f t="shared" si="90"/>
        <v>2</v>
      </c>
      <c r="I2894" s="251"/>
      <c r="J2894" s="285"/>
      <c r="K2894" s="278" t="str">
        <f t="shared" si="91"/>
        <v>IRQ003Restriction of movement (impediments to freedom of movement and/or administrative restrictions)</v>
      </c>
      <c r="L2894" s="286">
        <v>43511</v>
      </c>
      <c r="M2894" s="286" t="s">
        <v>3248</v>
      </c>
    </row>
    <row r="2895" spans="1:13" s="269" customFormat="1" ht="15.5" hidden="1" thickTop="1" thickBot="1" x14ac:dyDescent="0.4">
      <c r="A2895" s="287" t="s">
        <v>2963</v>
      </c>
      <c r="B2895" s="288" t="str">
        <f>VLOOKUP(A2895,Lists!B:C,2,FALSE)</f>
        <v>IRQ003</v>
      </c>
      <c r="C2895" s="288" t="str">
        <f>VLOOKUP(A2895,Lists!B:D,3,FALSE)</f>
        <v>IRQ</v>
      </c>
      <c r="D2895" s="289" t="s">
        <v>645</v>
      </c>
      <c r="E2895" s="289">
        <v>0</v>
      </c>
      <c r="F2895" s="289" t="s">
        <v>2423</v>
      </c>
      <c r="G2895" s="289" t="s">
        <v>731</v>
      </c>
      <c r="H2895" s="278">
        <f t="shared" si="90"/>
        <v>2</v>
      </c>
      <c r="I2895" s="252"/>
      <c r="J2895" s="289"/>
      <c r="K2895" s="278" t="str">
        <f t="shared" si="91"/>
        <v>IRQ003Interference into implementation of humanitarian activities</v>
      </c>
      <c r="L2895" s="290">
        <v>43511</v>
      </c>
      <c r="M2895" s="290" t="s">
        <v>3248</v>
      </c>
    </row>
    <row r="2896" spans="1:13" s="269" customFormat="1" ht="15.5" hidden="1" thickTop="1" thickBot="1" x14ac:dyDescent="0.4">
      <c r="A2896" s="283" t="s">
        <v>2963</v>
      </c>
      <c r="B2896" s="284" t="str">
        <f>VLOOKUP(A2896,Lists!B:C,2,FALSE)</f>
        <v>IRQ003</v>
      </c>
      <c r="C2896" s="284" t="str">
        <f>VLOOKUP(A2896,Lists!B:D,3,FALSE)</f>
        <v>IRQ</v>
      </c>
      <c r="D2896" s="285" t="s">
        <v>646</v>
      </c>
      <c r="E2896" s="285">
        <v>0</v>
      </c>
      <c r="F2896" s="285" t="s">
        <v>2423</v>
      </c>
      <c r="G2896" s="285" t="s">
        <v>731</v>
      </c>
      <c r="H2896" s="278">
        <f t="shared" si="90"/>
        <v>2</v>
      </c>
      <c r="I2896" s="251"/>
      <c r="J2896" s="285"/>
      <c r="K2896" s="278" t="str">
        <f t="shared" si="91"/>
        <v>IRQ003Violence against personnel, facilities and assets</v>
      </c>
      <c r="L2896" s="286">
        <v>43511</v>
      </c>
      <c r="M2896" s="286" t="s">
        <v>3248</v>
      </c>
    </row>
    <row r="2897" spans="1:13" s="269" customFormat="1" ht="15.5" hidden="1" thickTop="1" thickBot="1" x14ac:dyDescent="0.4">
      <c r="A2897" s="287" t="s">
        <v>2963</v>
      </c>
      <c r="B2897" s="288" t="str">
        <f>VLOOKUP(A2897,Lists!B:C,2,FALSE)</f>
        <v>IRQ003</v>
      </c>
      <c r="C2897" s="288" t="str">
        <f>VLOOKUP(A2897,Lists!B:D,3,FALSE)</f>
        <v>IRQ</v>
      </c>
      <c r="D2897" s="289" t="s">
        <v>647</v>
      </c>
      <c r="E2897" s="289">
        <v>0</v>
      </c>
      <c r="F2897" s="289" t="s">
        <v>2423</v>
      </c>
      <c r="G2897" s="289" t="s">
        <v>731</v>
      </c>
      <c r="H2897" s="278">
        <f t="shared" si="90"/>
        <v>2</v>
      </c>
      <c r="I2897" s="252"/>
      <c r="J2897" s="289"/>
      <c r="K2897" s="278" t="str">
        <f t="shared" si="91"/>
        <v>IRQ003Denial of existence of humanitarian needs or entitlements to assistance</v>
      </c>
      <c r="L2897" s="290">
        <v>43511</v>
      </c>
      <c r="M2897" s="290" t="s">
        <v>3248</v>
      </c>
    </row>
    <row r="2898" spans="1:13" s="269" customFormat="1" ht="15.5" hidden="1" thickTop="1" thickBot="1" x14ac:dyDescent="0.4">
      <c r="A2898" s="283" t="s">
        <v>2963</v>
      </c>
      <c r="B2898" s="284" t="str">
        <f>VLOOKUP(A2898,Lists!B:C,2,FALSE)</f>
        <v>IRQ003</v>
      </c>
      <c r="C2898" s="284" t="str">
        <f>VLOOKUP(A2898,Lists!B:D,3,FALSE)</f>
        <v>IRQ</v>
      </c>
      <c r="D2898" s="285" t="s">
        <v>648</v>
      </c>
      <c r="E2898" s="285">
        <v>1</v>
      </c>
      <c r="F2898" s="285" t="s">
        <v>2423</v>
      </c>
      <c r="G2898" s="285" t="s">
        <v>731</v>
      </c>
      <c r="H2898" s="278">
        <f t="shared" si="90"/>
        <v>2</v>
      </c>
      <c r="I2898" s="251"/>
      <c r="J2898" s="285"/>
      <c r="K2898" s="278" t="str">
        <f t="shared" si="91"/>
        <v>IRQ003Restriction and obstruction of access to services and assistance</v>
      </c>
      <c r="L2898" s="286">
        <v>43511</v>
      </c>
      <c r="M2898" s="286" t="s">
        <v>3248</v>
      </c>
    </row>
    <row r="2899" spans="1:13" s="269" customFormat="1" ht="15.5" hidden="1" thickTop="1" thickBot="1" x14ac:dyDescent="0.4">
      <c r="A2899" s="287" t="s">
        <v>2963</v>
      </c>
      <c r="B2899" s="288" t="str">
        <f>VLOOKUP(A2899,Lists!B:C,2,FALSE)</f>
        <v>IRQ003</v>
      </c>
      <c r="C2899" s="288" t="str">
        <f>VLOOKUP(A2899,Lists!B:D,3,FALSE)</f>
        <v>IRQ</v>
      </c>
      <c r="D2899" s="289" t="s">
        <v>649</v>
      </c>
      <c r="E2899" s="289">
        <v>2</v>
      </c>
      <c r="F2899" s="289" t="s">
        <v>2423</v>
      </c>
      <c r="G2899" s="289" t="s">
        <v>731</v>
      </c>
      <c r="H2899" s="278">
        <f t="shared" si="90"/>
        <v>2</v>
      </c>
      <c r="I2899" s="252"/>
      <c r="J2899" s="289"/>
      <c r="K2899" s="278" t="str">
        <f t="shared" si="91"/>
        <v>IRQ003Ongoing insecurity/hostilities affecting humanitarian assistance</v>
      </c>
      <c r="L2899" s="290">
        <v>43511</v>
      </c>
      <c r="M2899" s="290" t="s">
        <v>3248</v>
      </c>
    </row>
    <row r="2900" spans="1:13" s="269" customFormat="1" ht="15.5" hidden="1" thickTop="1" thickBot="1" x14ac:dyDescent="0.4">
      <c r="A2900" s="283" t="s">
        <v>2963</v>
      </c>
      <c r="B2900" s="284" t="str">
        <f>VLOOKUP(A2900,Lists!B:C,2,FALSE)</f>
        <v>IRQ003</v>
      </c>
      <c r="C2900" s="284" t="str">
        <f>VLOOKUP(A2900,Lists!B:D,3,FALSE)</f>
        <v>IRQ</v>
      </c>
      <c r="D2900" s="285" t="s">
        <v>650</v>
      </c>
      <c r="E2900" s="285">
        <v>3</v>
      </c>
      <c r="F2900" s="285" t="s">
        <v>2423</v>
      </c>
      <c r="G2900" s="285" t="s">
        <v>731</v>
      </c>
      <c r="H2900" s="278">
        <f t="shared" si="90"/>
        <v>2</v>
      </c>
      <c r="I2900" s="251"/>
      <c r="J2900" s="285"/>
      <c r="K2900" s="278" t="str">
        <f t="shared" si="91"/>
        <v xml:space="preserve">IRQ003Presence of mines and improvised explosive devices </v>
      </c>
      <c r="L2900" s="286">
        <v>43511</v>
      </c>
      <c r="M2900" s="286" t="s">
        <v>3248</v>
      </c>
    </row>
    <row r="2901" spans="1:13" s="269" customFormat="1" ht="15.5" hidden="1" thickTop="1" thickBot="1" x14ac:dyDescent="0.4">
      <c r="A2901" s="287" t="s">
        <v>2963</v>
      </c>
      <c r="B2901" s="288" t="str">
        <f>VLOOKUP(A2901,Lists!B:C,2,FALSE)</f>
        <v>IRQ003</v>
      </c>
      <c r="C2901" s="288" t="str">
        <f>VLOOKUP(A2901,Lists!B:D,3,FALSE)</f>
        <v>IRQ</v>
      </c>
      <c r="D2901" s="289" t="s">
        <v>651</v>
      </c>
      <c r="E2901" s="289">
        <v>1</v>
      </c>
      <c r="F2901" s="289" t="s">
        <v>2423</v>
      </c>
      <c r="G2901" s="289" t="s">
        <v>731</v>
      </c>
      <c r="H2901" s="278">
        <f t="shared" si="90"/>
        <v>2</v>
      </c>
      <c r="I2901" s="252"/>
      <c r="J2901" s="289"/>
      <c r="K2901" s="278" t="str">
        <f t="shared" si="91"/>
        <v>IRQ003Physical constraints in the environment (obstacles related to terrain, climate, lack of infrastructure, etc.)</v>
      </c>
      <c r="L2901" s="290">
        <v>43511</v>
      </c>
      <c r="M2901" s="290" t="s">
        <v>3248</v>
      </c>
    </row>
    <row r="2902" spans="1:13" s="269" customFormat="1" ht="15.5" hidden="1" thickTop="1" thickBot="1" x14ac:dyDescent="0.4">
      <c r="A2902" s="283" t="s">
        <v>2978</v>
      </c>
      <c r="B2902" s="284" t="str">
        <f>VLOOKUP(A2902,Lists!B:C,2,FALSE)</f>
        <v>SDN001</v>
      </c>
      <c r="C2902" s="284" t="str">
        <f>VLOOKUP(A2902,Lists!B:D,3,FALSE)</f>
        <v>SDN</v>
      </c>
      <c r="D2902" s="285" t="s">
        <v>522</v>
      </c>
      <c r="E2902" s="285">
        <v>45437440</v>
      </c>
      <c r="F2902" s="285" t="s">
        <v>2654</v>
      </c>
      <c r="G2902" s="285" t="s">
        <v>731</v>
      </c>
      <c r="H2902" s="278">
        <f t="shared" si="90"/>
        <v>2</v>
      </c>
      <c r="I2902" s="251" t="s">
        <v>2700</v>
      </c>
      <c r="J2902" s="285" t="s">
        <v>2701</v>
      </c>
      <c r="K2902" s="278" t="str">
        <f t="shared" si="91"/>
        <v>SDN001Total population</v>
      </c>
      <c r="L2902" s="286">
        <v>43511</v>
      </c>
      <c r="M2902" s="286" t="s">
        <v>3248</v>
      </c>
    </row>
    <row r="2903" spans="1:13" s="269" customFormat="1" ht="15.5" hidden="1" thickTop="1" thickBot="1" x14ac:dyDescent="0.4">
      <c r="A2903" s="287" t="s">
        <v>2978</v>
      </c>
      <c r="B2903" s="288" t="str">
        <f>VLOOKUP(A2903,Lists!B:C,2,FALSE)</f>
        <v>SDN001</v>
      </c>
      <c r="C2903" s="288" t="str">
        <f>VLOOKUP(A2903,Lists!B:D,3,FALSE)</f>
        <v>SDN</v>
      </c>
      <c r="D2903" s="289" t="s">
        <v>660</v>
      </c>
      <c r="E2903" s="289">
        <v>1861484</v>
      </c>
      <c r="F2903" s="289" t="s">
        <v>2655</v>
      </c>
      <c r="G2903" s="289" t="s">
        <v>731</v>
      </c>
      <c r="H2903" s="278">
        <f t="shared" si="90"/>
        <v>2</v>
      </c>
      <c r="I2903" s="252" t="s">
        <v>2702</v>
      </c>
      <c r="J2903" s="289" t="s">
        <v>2703</v>
      </c>
      <c r="K2903" s="278" t="str">
        <f t="shared" si="91"/>
        <v>SDN001Landmass affected</v>
      </c>
      <c r="L2903" s="290">
        <v>43511</v>
      </c>
      <c r="M2903" s="290" t="s">
        <v>3248</v>
      </c>
    </row>
    <row r="2904" spans="1:13" s="269" customFormat="1" ht="15.5" hidden="1" thickTop="1" thickBot="1" x14ac:dyDescent="0.4">
      <c r="A2904" s="283" t="s">
        <v>2978</v>
      </c>
      <c r="B2904" s="284" t="str">
        <f>VLOOKUP(A2904,Lists!B:C,2,FALSE)</f>
        <v>SDN001</v>
      </c>
      <c r="C2904" s="284" t="str">
        <f>VLOOKUP(A2904,Lists!B:D,3,FALSE)</f>
        <v>SDN</v>
      </c>
      <c r="D2904" s="285" t="s">
        <v>737</v>
      </c>
      <c r="E2904" s="285">
        <v>45437440</v>
      </c>
      <c r="F2904" s="285" t="s">
        <v>2654</v>
      </c>
      <c r="G2904" s="285" t="s">
        <v>731</v>
      </c>
      <c r="H2904" s="278">
        <f t="shared" si="90"/>
        <v>2</v>
      </c>
      <c r="I2904" s="251" t="s">
        <v>2704</v>
      </c>
      <c r="J2904" s="285" t="s">
        <v>2705</v>
      </c>
      <c r="K2904" s="278" t="str">
        <f t="shared" si="91"/>
        <v>SDN001People exposed</v>
      </c>
      <c r="L2904" s="286">
        <v>43511</v>
      </c>
      <c r="M2904" s="286" t="s">
        <v>3248</v>
      </c>
    </row>
    <row r="2905" spans="1:13" s="269" customFormat="1" ht="15.5" hidden="1" thickTop="1" thickBot="1" x14ac:dyDescent="0.4">
      <c r="A2905" s="287" t="s">
        <v>2978</v>
      </c>
      <c r="B2905" s="288" t="str">
        <f>VLOOKUP(A2905,Lists!B:C,2,FALSE)</f>
        <v>SDN001</v>
      </c>
      <c r="C2905" s="288" t="str">
        <f>VLOOKUP(A2905,Lists!B:D,3,FALSE)</f>
        <v>SDN</v>
      </c>
      <c r="D2905" s="289" t="s">
        <v>533</v>
      </c>
      <c r="E2905" s="289">
        <v>45437440</v>
      </c>
      <c r="F2905" s="289" t="s">
        <v>2654</v>
      </c>
      <c r="G2905" s="289" t="s">
        <v>731</v>
      </c>
      <c r="H2905" s="278">
        <f t="shared" si="90"/>
        <v>2</v>
      </c>
      <c r="I2905" s="252" t="s">
        <v>2700</v>
      </c>
      <c r="J2905" s="289" t="s">
        <v>2706</v>
      </c>
      <c r="K2905" s="278" t="str">
        <f t="shared" si="91"/>
        <v>SDN001People affected</v>
      </c>
      <c r="L2905" s="290">
        <v>43511</v>
      </c>
      <c r="M2905" s="290" t="s">
        <v>3248</v>
      </c>
    </row>
    <row r="2906" spans="1:13" s="269" customFormat="1" ht="15.5" thickTop="1" thickBot="1" x14ac:dyDescent="0.4">
      <c r="A2906" s="283" t="s">
        <v>2978</v>
      </c>
      <c r="B2906" s="284" t="str">
        <f>VLOOKUP(A2906,Lists!B:C,2,FALSE)</f>
        <v>SDN001</v>
      </c>
      <c r="C2906" s="284" t="str">
        <f>VLOOKUP(A2906,Lists!B:D,3,FALSE)</f>
        <v>SDN</v>
      </c>
      <c r="D2906" s="285" t="s">
        <v>666</v>
      </c>
      <c r="E2906" s="285">
        <v>2650397</v>
      </c>
      <c r="F2906" s="285" t="s">
        <v>2656</v>
      </c>
      <c r="G2906" s="285" t="s">
        <v>731</v>
      </c>
      <c r="H2906" s="278">
        <f t="shared" si="90"/>
        <v>2</v>
      </c>
      <c r="I2906" s="251" t="s">
        <v>2707</v>
      </c>
      <c r="J2906" s="285" t="s">
        <v>2708</v>
      </c>
      <c r="K2906" s="278" t="str">
        <f t="shared" si="91"/>
        <v>SDN001People displaced</v>
      </c>
      <c r="L2906" s="286">
        <v>43511</v>
      </c>
      <c r="M2906" s="286" t="s">
        <v>3248</v>
      </c>
    </row>
    <row r="2907" spans="1:13" s="269" customFormat="1" ht="15.5" hidden="1" thickTop="1" thickBot="1" x14ac:dyDescent="0.4">
      <c r="A2907" s="287" t="s">
        <v>2978</v>
      </c>
      <c r="B2907" s="288" t="str">
        <f>VLOOKUP(A2907,Lists!B:C,2,FALSE)</f>
        <v>SDN001</v>
      </c>
      <c r="C2907" s="288" t="str">
        <f>VLOOKUP(A2907,Lists!B:D,3,FALSE)</f>
        <v>SDN</v>
      </c>
      <c r="D2907" s="289" t="s">
        <v>5027</v>
      </c>
      <c r="E2907" s="289" t="s">
        <v>446</v>
      </c>
      <c r="F2907" s="289"/>
      <c r="G2907" s="289" t="s">
        <v>731</v>
      </c>
      <c r="H2907" s="278">
        <f t="shared" si="90"/>
        <v>2</v>
      </c>
      <c r="I2907" s="252"/>
      <c r="J2907" s="289" t="s">
        <v>1333</v>
      </c>
      <c r="K2907" s="278" t="str">
        <f t="shared" si="91"/>
        <v>SDN001Injuries reported</v>
      </c>
      <c r="L2907" s="290">
        <v>43511</v>
      </c>
      <c r="M2907" s="290" t="s">
        <v>3248</v>
      </c>
    </row>
    <row r="2908" spans="1:13" s="269" customFormat="1" ht="15.5" hidden="1" thickTop="1" thickBot="1" x14ac:dyDescent="0.4">
      <c r="A2908" s="283" t="s">
        <v>2978</v>
      </c>
      <c r="B2908" s="284" t="str">
        <f>VLOOKUP(A2908,Lists!B:C,2,FALSE)</f>
        <v>SDN001</v>
      </c>
      <c r="C2908" s="284" t="str">
        <f>VLOOKUP(A2908,Lists!B:D,3,FALSE)</f>
        <v>SDN</v>
      </c>
      <c r="D2908" s="285" t="s">
        <v>5028</v>
      </c>
      <c r="E2908" s="285" t="s">
        <v>446</v>
      </c>
      <c r="F2908" s="285"/>
      <c r="G2908" s="285" t="s">
        <v>731</v>
      </c>
      <c r="H2908" s="278">
        <f t="shared" si="90"/>
        <v>2</v>
      </c>
      <c r="I2908" s="251"/>
      <c r="J2908" s="285" t="s">
        <v>2709</v>
      </c>
      <c r="K2908" s="278" t="str">
        <f t="shared" si="91"/>
        <v>SDN001Illness cases reported</v>
      </c>
      <c r="L2908" s="286">
        <v>43511</v>
      </c>
      <c r="M2908" s="286" t="s">
        <v>3248</v>
      </c>
    </row>
    <row r="2909" spans="1:13" s="269" customFormat="1" ht="15.5" hidden="1" thickTop="1" thickBot="1" x14ac:dyDescent="0.4">
      <c r="A2909" s="287" t="s">
        <v>2978</v>
      </c>
      <c r="B2909" s="288" t="str">
        <f>VLOOKUP(A2909,Lists!B:C,2,FALSE)</f>
        <v>SDN001</v>
      </c>
      <c r="C2909" s="288" t="str">
        <f>VLOOKUP(A2909,Lists!B:D,3,FALSE)</f>
        <v>SDN</v>
      </c>
      <c r="D2909" s="289" t="s">
        <v>5029</v>
      </c>
      <c r="E2909" s="289">
        <v>143</v>
      </c>
      <c r="F2909" s="289" t="s">
        <v>2657</v>
      </c>
      <c r="G2909" s="289" t="s">
        <v>731</v>
      </c>
      <c r="H2909" s="278">
        <f t="shared" si="90"/>
        <v>2</v>
      </c>
      <c r="I2909" s="252"/>
      <c r="J2909" s="289" t="s">
        <v>2710</v>
      </c>
      <c r="K2909" s="278" t="str">
        <f t="shared" si="91"/>
        <v>SDN001Fatalities reported</v>
      </c>
      <c r="L2909" s="290">
        <v>43511</v>
      </c>
      <c r="M2909" s="290" t="s">
        <v>3248</v>
      </c>
    </row>
    <row r="2910" spans="1:13" s="269" customFormat="1" ht="15.5" hidden="1" thickTop="1" thickBot="1" x14ac:dyDescent="0.4">
      <c r="A2910" s="283" t="s">
        <v>2978</v>
      </c>
      <c r="B2910" s="284" t="str">
        <f>VLOOKUP(A2910,Lists!B:C,2,FALSE)</f>
        <v>SDN001</v>
      </c>
      <c r="C2910" s="284" t="str">
        <f>VLOOKUP(A2910,Lists!B:D,3,FALSE)</f>
        <v>SDN</v>
      </c>
      <c r="D2910" s="285" t="s">
        <v>5108</v>
      </c>
      <c r="E2910" s="285" t="s">
        <v>446</v>
      </c>
      <c r="F2910" s="285"/>
      <c r="G2910" s="285" t="s">
        <v>731</v>
      </c>
      <c r="H2910" s="278">
        <f t="shared" si="90"/>
        <v>2</v>
      </c>
      <c r="I2910" s="251"/>
      <c r="J2910" s="285"/>
      <c r="K2910" s="278" t="str">
        <f t="shared" si="91"/>
        <v>SDN001Buildings damaged</v>
      </c>
      <c r="L2910" s="286">
        <v>43511</v>
      </c>
      <c r="M2910" s="286" t="s">
        <v>3248</v>
      </c>
    </row>
    <row r="2911" spans="1:13" s="269" customFormat="1" ht="15.5" hidden="1" thickTop="1" thickBot="1" x14ac:dyDescent="0.4">
      <c r="A2911" s="287" t="s">
        <v>2978</v>
      </c>
      <c r="B2911" s="288" t="str">
        <f>VLOOKUP(A2911,Lists!B:C,2,FALSE)</f>
        <v>SDN001</v>
      </c>
      <c r="C2911" s="288" t="str">
        <f>VLOOKUP(A2911,Lists!B:D,3,FALSE)</f>
        <v>SDN</v>
      </c>
      <c r="D2911" s="289" t="s">
        <v>5109</v>
      </c>
      <c r="E2911" s="289" t="s">
        <v>446</v>
      </c>
      <c r="F2911" s="289" t="s">
        <v>446</v>
      </c>
      <c r="G2911" s="289" t="s">
        <v>446</v>
      </c>
      <c r="H2911" s="278" t="str">
        <f t="shared" si="90"/>
        <v>x</v>
      </c>
      <c r="I2911" s="252" t="s">
        <v>446</v>
      </c>
      <c r="J2911" s="289" t="s">
        <v>446</v>
      </c>
      <c r="K2911" s="278" t="str">
        <f t="shared" si="91"/>
        <v>SDN001Buildings destroyed</v>
      </c>
      <c r="L2911" s="290">
        <v>43511</v>
      </c>
      <c r="M2911" s="290" t="s">
        <v>3248</v>
      </c>
    </row>
    <row r="2912" spans="1:13" s="269" customFormat="1" ht="15.5" hidden="1" thickTop="1" thickBot="1" x14ac:dyDescent="0.4">
      <c r="A2912" s="283" t="s">
        <v>2978</v>
      </c>
      <c r="B2912" s="284" t="str">
        <f>VLOOKUP(A2912,Lists!B:C,2,FALSE)</f>
        <v>SDN001</v>
      </c>
      <c r="C2912" s="284" t="str">
        <f>VLOOKUP(A2912,Lists!B:D,3,FALSE)</f>
        <v>SDN</v>
      </c>
      <c r="D2912" s="285" t="s">
        <v>5108</v>
      </c>
      <c r="E2912" s="285" t="s">
        <v>446</v>
      </c>
      <c r="F2912" s="285"/>
      <c r="G2912" s="285" t="s">
        <v>731</v>
      </c>
      <c r="H2912" s="278">
        <f t="shared" si="90"/>
        <v>2</v>
      </c>
      <c r="I2912" s="251"/>
      <c r="J2912" s="285"/>
      <c r="K2912" s="278" t="str">
        <f t="shared" si="91"/>
        <v>SDN001Buildings damaged</v>
      </c>
      <c r="L2912" s="286">
        <v>43511</v>
      </c>
      <c r="M2912" s="286" t="s">
        <v>3248</v>
      </c>
    </row>
    <row r="2913" spans="1:13" s="269" customFormat="1" ht="15.5" hidden="1" thickTop="1" thickBot="1" x14ac:dyDescent="0.4">
      <c r="A2913" s="287" t="s">
        <v>2978</v>
      </c>
      <c r="B2913" s="288" t="str">
        <f>VLOOKUP(A2913,Lists!B:C,2,FALSE)</f>
        <v>SDN001</v>
      </c>
      <c r="C2913" s="288" t="str">
        <f>VLOOKUP(A2913,Lists!B:D,3,FALSE)</f>
        <v>SDN</v>
      </c>
      <c r="D2913" s="289" t="s">
        <v>742</v>
      </c>
      <c r="E2913" s="289" t="s">
        <v>446</v>
      </c>
      <c r="F2913" s="289"/>
      <c r="G2913" s="289" t="s">
        <v>731</v>
      </c>
      <c r="H2913" s="278">
        <f t="shared" si="90"/>
        <v>2</v>
      </c>
      <c r="I2913" s="252"/>
      <c r="J2913" s="289"/>
      <c r="K2913" s="278" t="str">
        <f t="shared" si="91"/>
        <v>SDN001Economic Losses</v>
      </c>
      <c r="L2913" s="290">
        <v>43511</v>
      </c>
      <c r="M2913" s="290" t="s">
        <v>3248</v>
      </c>
    </row>
    <row r="2914" spans="1:13" s="269" customFormat="1" ht="15.5" hidden="1" thickTop="1" thickBot="1" x14ac:dyDescent="0.4">
      <c r="A2914" s="283" t="s">
        <v>2978</v>
      </c>
      <c r="B2914" s="284" t="str">
        <f>VLOOKUP(A2914,Lists!B:C,2,FALSE)</f>
        <v>SDN001</v>
      </c>
      <c r="C2914" s="284" t="str">
        <f>VLOOKUP(A2914,Lists!B:D,3,FALSE)</f>
        <v>SDN</v>
      </c>
      <c r="D2914" s="285" t="s">
        <v>752</v>
      </c>
      <c r="E2914" s="285">
        <v>5759425</v>
      </c>
      <c r="F2914" s="285" t="s">
        <v>2658</v>
      </c>
      <c r="G2914" s="285" t="s">
        <v>731</v>
      </c>
      <c r="H2914" s="278">
        <f t="shared" si="90"/>
        <v>2</v>
      </c>
      <c r="I2914" s="251" t="s">
        <v>2711</v>
      </c>
      <c r="J2914" s="285" t="s">
        <v>2712</v>
      </c>
      <c r="K2914" s="278" t="str">
        <f t="shared" si="91"/>
        <v>SDN001People in Need</v>
      </c>
      <c r="L2914" s="286">
        <v>43511</v>
      </c>
      <c r="M2914" s="286" t="s">
        <v>3248</v>
      </c>
    </row>
    <row r="2915" spans="1:13" s="269" customFormat="1" ht="15.5" hidden="1" thickTop="1" thickBot="1" x14ac:dyDescent="0.4">
      <c r="A2915" s="287" t="s">
        <v>2978</v>
      </c>
      <c r="B2915" s="288" t="str">
        <f>VLOOKUP(A2915,Lists!B:C,2,FALSE)</f>
        <v>SDN001</v>
      </c>
      <c r="C2915" s="288" t="str">
        <f>VLOOKUP(A2915,Lists!B:D,3,FALSE)</f>
        <v>SDN</v>
      </c>
      <c r="D2915" s="289" t="s">
        <v>5110</v>
      </c>
      <c r="E2915" s="289">
        <v>0</v>
      </c>
      <c r="F2915" s="289" t="s">
        <v>2658</v>
      </c>
      <c r="G2915" s="289" t="s">
        <v>731</v>
      </c>
      <c r="H2915" s="278">
        <f t="shared" si="90"/>
        <v>2</v>
      </c>
      <c r="I2915" s="252" t="s">
        <v>2711</v>
      </c>
      <c r="J2915" s="289"/>
      <c r="K2915" s="278" t="str">
        <f t="shared" si="91"/>
        <v>SDN001Minimal humanitarian conditions - Level 1</v>
      </c>
      <c r="L2915" s="290">
        <v>43511</v>
      </c>
      <c r="M2915" s="290" t="s">
        <v>3248</v>
      </c>
    </row>
    <row r="2916" spans="1:13" s="269" customFormat="1" ht="15.5" hidden="1" thickTop="1" thickBot="1" x14ac:dyDescent="0.4">
      <c r="A2916" s="283" t="s">
        <v>2978</v>
      </c>
      <c r="B2916" s="284" t="str">
        <f>VLOOKUP(A2916,Lists!B:C,2,FALSE)</f>
        <v>SDN001</v>
      </c>
      <c r="C2916" s="284" t="str">
        <f>VLOOKUP(A2916,Lists!B:D,3,FALSE)</f>
        <v>SDN</v>
      </c>
      <c r="D2916" s="285" t="s">
        <v>5111</v>
      </c>
      <c r="E2916" s="285">
        <v>0</v>
      </c>
      <c r="F2916" s="285" t="s">
        <v>2658</v>
      </c>
      <c r="G2916" s="285" t="s">
        <v>731</v>
      </c>
      <c r="H2916" s="278">
        <f t="shared" si="90"/>
        <v>2</v>
      </c>
      <c r="I2916" s="251" t="s">
        <v>2711</v>
      </c>
      <c r="J2916" s="285"/>
      <c r="K2916" s="278" t="str">
        <f t="shared" si="91"/>
        <v>SDN001Stressed humanitarian conditions - Level 2</v>
      </c>
      <c r="L2916" s="286">
        <v>43511</v>
      </c>
      <c r="M2916" s="286" t="s">
        <v>3248</v>
      </c>
    </row>
    <row r="2917" spans="1:13" s="269" customFormat="1" ht="15.5" hidden="1" thickTop="1" thickBot="1" x14ac:dyDescent="0.4">
      <c r="A2917" s="287" t="s">
        <v>2978</v>
      </c>
      <c r="B2917" s="288" t="str">
        <f>VLOOKUP(A2917,Lists!B:C,2,FALSE)</f>
        <v>SDN001</v>
      </c>
      <c r="C2917" s="288" t="str">
        <f>VLOOKUP(A2917,Lists!B:D,3,FALSE)</f>
        <v>SDN</v>
      </c>
      <c r="D2917" s="289" t="s">
        <v>5112</v>
      </c>
      <c r="E2917" s="289">
        <v>4675812</v>
      </c>
      <c r="F2917" s="289" t="s">
        <v>2658</v>
      </c>
      <c r="G2917" s="289" t="s">
        <v>731</v>
      </c>
      <c r="H2917" s="278">
        <f t="shared" si="90"/>
        <v>2</v>
      </c>
      <c r="I2917" s="252" t="s">
        <v>2711</v>
      </c>
      <c r="J2917" s="289" t="s">
        <v>2713</v>
      </c>
      <c r="K2917" s="278" t="str">
        <f t="shared" si="91"/>
        <v>SDN001Moderate humanitarian conditions - Level 3</v>
      </c>
      <c r="L2917" s="290">
        <v>43511</v>
      </c>
      <c r="M2917" s="290" t="s">
        <v>3248</v>
      </c>
    </row>
    <row r="2918" spans="1:13" s="269" customFormat="1" ht="15.5" hidden="1" thickTop="1" thickBot="1" x14ac:dyDescent="0.4">
      <c r="A2918" s="283" t="s">
        <v>2978</v>
      </c>
      <c r="B2918" s="284" t="str">
        <f>VLOOKUP(A2918,Lists!B:C,2,FALSE)</f>
        <v>SDN001</v>
      </c>
      <c r="C2918" s="284" t="str">
        <f>VLOOKUP(A2918,Lists!B:D,3,FALSE)</f>
        <v>SDN</v>
      </c>
      <c r="D2918" s="285" t="s">
        <v>5113</v>
      </c>
      <c r="E2918" s="285">
        <v>1083613</v>
      </c>
      <c r="F2918" s="285" t="s">
        <v>2658</v>
      </c>
      <c r="G2918" s="285" t="s">
        <v>731</v>
      </c>
      <c r="H2918" s="278">
        <f t="shared" si="90"/>
        <v>2</v>
      </c>
      <c r="I2918" s="251" t="s">
        <v>2711</v>
      </c>
      <c r="J2918" s="285" t="s">
        <v>2714</v>
      </c>
      <c r="K2918" s="278" t="str">
        <f t="shared" si="91"/>
        <v>SDN001Severe humanitarian conditions - Level 4</v>
      </c>
      <c r="L2918" s="286">
        <v>43511</v>
      </c>
      <c r="M2918" s="286" t="s">
        <v>3248</v>
      </c>
    </row>
    <row r="2919" spans="1:13" s="269" customFormat="1" ht="15.5" hidden="1" thickTop="1" thickBot="1" x14ac:dyDescent="0.4">
      <c r="A2919" s="287" t="s">
        <v>2978</v>
      </c>
      <c r="B2919" s="288" t="str">
        <f>VLOOKUP(A2919,Lists!B:C,2,FALSE)</f>
        <v>SDN001</v>
      </c>
      <c r="C2919" s="288" t="str">
        <f>VLOOKUP(A2919,Lists!B:D,3,FALSE)</f>
        <v>SDN</v>
      </c>
      <c r="D2919" s="289" t="s">
        <v>5114</v>
      </c>
      <c r="E2919" s="289">
        <v>0</v>
      </c>
      <c r="F2919" s="289" t="s">
        <v>2658</v>
      </c>
      <c r="G2919" s="289" t="s">
        <v>731</v>
      </c>
      <c r="H2919" s="278">
        <f t="shared" si="90"/>
        <v>2</v>
      </c>
      <c r="I2919" s="252" t="s">
        <v>2711</v>
      </c>
      <c r="J2919" s="289" t="s">
        <v>2715</v>
      </c>
      <c r="K2919" s="278" t="str">
        <f t="shared" si="91"/>
        <v>SDN001Extreme humanitarian conditions - Level 5</v>
      </c>
      <c r="L2919" s="290">
        <v>43511</v>
      </c>
      <c r="M2919" s="290" t="s">
        <v>3248</v>
      </c>
    </row>
    <row r="2920" spans="1:13" s="269" customFormat="1" ht="15.5" hidden="1" thickTop="1" thickBot="1" x14ac:dyDescent="0.4">
      <c r="A2920" s="283" t="s">
        <v>2978</v>
      </c>
      <c r="B2920" s="284" t="str">
        <f>VLOOKUP(A2920,Lists!B:C,2,FALSE)</f>
        <v>SDN001</v>
      </c>
      <c r="C2920" s="284" t="str">
        <f>VLOOKUP(A2920,Lists!B:D,3,FALSE)</f>
        <v>SDN</v>
      </c>
      <c r="D2920" s="285" t="s">
        <v>5115</v>
      </c>
      <c r="E2920" s="285">
        <v>143</v>
      </c>
      <c r="F2920" s="285" t="s">
        <v>2657</v>
      </c>
      <c r="G2920" s="285" t="s">
        <v>731</v>
      </c>
      <c r="H2920" s="278">
        <f t="shared" si="90"/>
        <v>2</v>
      </c>
      <c r="I2920" s="251"/>
      <c r="J2920" s="285" t="s">
        <v>2710</v>
      </c>
      <c r="K2920" s="278" t="str">
        <f t="shared" si="91"/>
        <v>SDN001Fatalities in all crises</v>
      </c>
      <c r="L2920" s="286">
        <v>43511</v>
      </c>
      <c r="M2920" s="286" t="s">
        <v>3248</v>
      </c>
    </row>
    <row r="2921" spans="1:13" s="269" customFormat="1" ht="15.5" hidden="1" thickTop="1" thickBot="1" x14ac:dyDescent="0.4">
      <c r="A2921" s="287" t="s">
        <v>2978</v>
      </c>
      <c r="B2921" s="288" t="str">
        <f>VLOOKUP(A2921,Lists!B:C,2,FALSE)</f>
        <v>SDN001</v>
      </c>
      <c r="C2921" s="288" t="str">
        <f>VLOOKUP(A2921,Lists!B:D,3,FALSE)</f>
        <v>SDN</v>
      </c>
      <c r="D2921" s="289" t="s">
        <v>688</v>
      </c>
      <c r="E2921" s="289">
        <v>5</v>
      </c>
      <c r="F2921" s="289" t="s">
        <v>2656</v>
      </c>
      <c r="G2921" s="289" t="s">
        <v>731</v>
      </c>
      <c r="H2921" s="278">
        <f t="shared" si="90"/>
        <v>2</v>
      </c>
      <c r="I2921" s="252" t="s">
        <v>2707</v>
      </c>
      <c r="J2921" s="289" t="s">
        <v>2716</v>
      </c>
      <c r="K2921" s="278" t="str">
        <f t="shared" si="91"/>
        <v>SDN001Crisis affected groups</v>
      </c>
      <c r="L2921" s="290">
        <v>43511</v>
      </c>
      <c r="M2921" s="290" t="s">
        <v>3248</v>
      </c>
    </row>
    <row r="2922" spans="1:13" s="269" customFormat="1" ht="15.5" hidden="1" thickTop="1" thickBot="1" x14ac:dyDescent="0.4">
      <c r="A2922" s="283" t="s">
        <v>2978</v>
      </c>
      <c r="B2922" s="284" t="str">
        <f>VLOOKUP(A2922,Lists!B:C,2,FALSE)</f>
        <v>SDN001</v>
      </c>
      <c r="C2922" s="284" t="str">
        <f>VLOOKUP(A2922,Lists!B:D,3,FALSE)</f>
        <v>SDN</v>
      </c>
      <c r="D2922" s="285" t="s">
        <v>691</v>
      </c>
      <c r="E2922" s="285" t="s">
        <v>446</v>
      </c>
      <c r="F2922" s="285"/>
      <c r="G2922" s="285" t="s">
        <v>731</v>
      </c>
      <c r="H2922" s="278">
        <f t="shared" si="90"/>
        <v>2</v>
      </c>
      <c r="I2922" s="251"/>
      <c r="J2922" s="285" t="s">
        <v>1333</v>
      </c>
      <c r="K2922" s="278" t="str">
        <f t="shared" si="91"/>
        <v>SDN001People facing limited access constraints</v>
      </c>
      <c r="L2922" s="286">
        <v>43511</v>
      </c>
      <c r="M2922" s="286" t="s">
        <v>3248</v>
      </c>
    </row>
    <row r="2923" spans="1:13" s="269" customFormat="1" ht="15.5" hidden="1" thickTop="1" thickBot="1" x14ac:dyDescent="0.4">
      <c r="A2923" s="287" t="s">
        <v>2978</v>
      </c>
      <c r="B2923" s="288" t="str">
        <f>VLOOKUP(A2923,Lists!B:C,2,FALSE)</f>
        <v>SDN001</v>
      </c>
      <c r="C2923" s="288" t="str">
        <f>VLOOKUP(A2923,Lists!B:D,3,FALSE)</f>
        <v>SDN</v>
      </c>
      <c r="D2923" s="289" t="s">
        <v>692</v>
      </c>
      <c r="E2923" s="289" t="s">
        <v>446</v>
      </c>
      <c r="F2923" s="289"/>
      <c r="G2923" s="289" t="s">
        <v>731</v>
      </c>
      <c r="H2923" s="278">
        <f t="shared" si="90"/>
        <v>2</v>
      </c>
      <c r="I2923" s="252"/>
      <c r="J2923" s="289" t="s">
        <v>1333</v>
      </c>
      <c r="K2923" s="278" t="str">
        <f t="shared" si="91"/>
        <v>SDN001People facing restricted access constraints</v>
      </c>
      <c r="L2923" s="290">
        <v>43511</v>
      </c>
      <c r="M2923" s="290" t="s">
        <v>3248</v>
      </c>
    </row>
    <row r="2924" spans="1:13" s="269" customFormat="1" ht="15.5" hidden="1" thickTop="1" thickBot="1" x14ac:dyDescent="0.4">
      <c r="A2924" s="283" t="s">
        <v>2978</v>
      </c>
      <c r="B2924" s="284" t="str">
        <f>VLOOKUP(A2924,Lists!B:C,2,FALSE)</f>
        <v>SDN001</v>
      </c>
      <c r="C2924" s="284" t="str">
        <f>VLOOKUP(A2924,Lists!B:D,3,FALSE)</f>
        <v>SDN</v>
      </c>
      <c r="D2924" s="285" t="s">
        <v>643</v>
      </c>
      <c r="E2924" s="285">
        <v>2</v>
      </c>
      <c r="F2924" s="285" t="s">
        <v>2659</v>
      </c>
      <c r="G2924" s="285" t="s">
        <v>731</v>
      </c>
      <c r="H2924" s="278">
        <f t="shared" si="90"/>
        <v>2</v>
      </c>
      <c r="I2924" s="251"/>
      <c r="J2924" s="285"/>
      <c r="K2924" s="278" t="str">
        <f t="shared" si="91"/>
        <v>SDN001Impediments to entry into country (bureaucratic and administrative)</v>
      </c>
      <c r="L2924" s="286">
        <v>43511</v>
      </c>
      <c r="M2924" s="286" t="s">
        <v>3248</v>
      </c>
    </row>
    <row r="2925" spans="1:13" s="269" customFormat="1" ht="15.5" hidden="1" thickTop="1" thickBot="1" x14ac:dyDescent="0.4">
      <c r="A2925" s="287" t="s">
        <v>2978</v>
      </c>
      <c r="B2925" s="288" t="str">
        <f>VLOOKUP(A2925,Lists!B:C,2,FALSE)</f>
        <v>SDN001</v>
      </c>
      <c r="C2925" s="288" t="str">
        <f>VLOOKUP(A2925,Lists!B:D,3,FALSE)</f>
        <v>SDN</v>
      </c>
      <c r="D2925" s="289" t="s">
        <v>644</v>
      </c>
      <c r="E2925" s="289">
        <v>2</v>
      </c>
      <c r="F2925" s="289" t="s">
        <v>2659</v>
      </c>
      <c r="G2925" s="289" t="s">
        <v>731</v>
      </c>
      <c r="H2925" s="278">
        <f t="shared" si="90"/>
        <v>2</v>
      </c>
      <c r="I2925" s="252"/>
      <c r="J2925" s="289"/>
      <c r="K2925" s="278" t="str">
        <f t="shared" si="91"/>
        <v>SDN001Restriction of movement (impediments to freedom of movement and/or administrative restrictions)</v>
      </c>
      <c r="L2925" s="290">
        <v>43511</v>
      </c>
      <c r="M2925" s="290" t="s">
        <v>3248</v>
      </c>
    </row>
    <row r="2926" spans="1:13" s="269" customFormat="1" ht="15.5" hidden="1" thickTop="1" thickBot="1" x14ac:dyDescent="0.4">
      <c r="A2926" s="283" t="s">
        <v>2978</v>
      </c>
      <c r="B2926" s="284" t="str">
        <f>VLOOKUP(A2926,Lists!B:C,2,FALSE)</f>
        <v>SDN001</v>
      </c>
      <c r="C2926" s="284" t="str">
        <f>VLOOKUP(A2926,Lists!B:D,3,FALSE)</f>
        <v>SDN</v>
      </c>
      <c r="D2926" s="285" t="s">
        <v>645</v>
      </c>
      <c r="E2926" s="285">
        <v>1</v>
      </c>
      <c r="F2926" s="285" t="s">
        <v>2659</v>
      </c>
      <c r="G2926" s="285" t="s">
        <v>731</v>
      </c>
      <c r="H2926" s="278">
        <f t="shared" si="90"/>
        <v>2</v>
      </c>
      <c r="I2926" s="251"/>
      <c r="J2926" s="285"/>
      <c r="K2926" s="278" t="str">
        <f t="shared" si="91"/>
        <v>SDN001Interference into implementation of humanitarian activities</v>
      </c>
      <c r="L2926" s="286">
        <v>43511</v>
      </c>
      <c r="M2926" s="286" t="s">
        <v>3248</v>
      </c>
    </row>
    <row r="2927" spans="1:13" s="269" customFormat="1" ht="15.5" hidden="1" thickTop="1" thickBot="1" x14ac:dyDescent="0.4">
      <c r="A2927" s="287" t="s">
        <v>2978</v>
      </c>
      <c r="B2927" s="288" t="str">
        <f>VLOOKUP(A2927,Lists!B:C,2,FALSE)</f>
        <v>SDN001</v>
      </c>
      <c r="C2927" s="288" t="str">
        <f>VLOOKUP(A2927,Lists!B:D,3,FALSE)</f>
        <v>SDN</v>
      </c>
      <c r="D2927" s="289" t="s">
        <v>646</v>
      </c>
      <c r="E2927" s="289" t="s">
        <v>446</v>
      </c>
      <c r="F2927" s="289" t="s">
        <v>2659</v>
      </c>
      <c r="G2927" s="289" t="s">
        <v>731</v>
      </c>
      <c r="H2927" s="278">
        <f t="shared" si="90"/>
        <v>2</v>
      </c>
      <c r="I2927" s="252"/>
      <c r="J2927" s="289"/>
      <c r="K2927" s="278" t="str">
        <f t="shared" si="91"/>
        <v>SDN001Violence against personnel, facilities and assets</v>
      </c>
      <c r="L2927" s="290">
        <v>43511</v>
      </c>
      <c r="M2927" s="290" t="s">
        <v>3248</v>
      </c>
    </row>
    <row r="2928" spans="1:13" s="269" customFormat="1" ht="15.5" hidden="1" thickTop="1" thickBot="1" x14ac:dyDescent="0.4">
      <c r="A2928" s="283" t="s">
        <v>2978</v>
      </c>
      <c r="B2928" s="284" t="str">
        <f>VLOOKUP(A2928,Lists!B:C,2,FALSE)</f>
        <v>SDN001</v>
      </c>
      <c r="C2928" s="284" t="str">
        <f>VLOOKUP(A2928,Lists!B:D,3,FALSE)</f>
        <v>SDN</v>
      </c>
      <c r="D2928" s="285" t="s">
        <v>647</v>
      </c>
      <c r="E2928" s="285" t="s">
        <v>446</v>
      </c>
      <c r="F2928" s="285" t="s">
        <v>2659</v>
      </c>
      <c r="G2928" s="285" t="s">
        <v>731</v>
      </c>
      <c r="H2928" s="278">
        <f t="shared" si="90"/>
        <v>2</v>
      </c>
      <c r="I2928" s="251"/>
      <c r="J2928" s="285"/>
      <c r="K2928" s="278" t="str">
        <f t="shared" si="91"/>
        <v>SDN001Denial of existence of humanitarian needs or entitlements to assistance</v>
      </c>
      <c r="L2928" s="286">
        <v>43511</v>
      </c>
      <c r="M2928" s="286" t="s">
        <v>3248</v>
      </c>
    </row>
    <row r="2929" spans="1:13" s="269" customFormat="1" ht="15.5" hidden="1" thickTop="1" thickBot="1" x14ac:dyDescent="0.4">
      <c r="A2929" s="287" t="s">
        <v>2978</v>
      </c>
      <c r="B2929" s="288" t="str">
        <f>VLOOKUP(A2929,Lists!B:C,2,FALSE)</f>
        <v>SDN001</v>
      </c>
      <c r="C2929" s="288" t="str">
        <f>VLOOKUP(A2929,Lists!B:D,3,FALSE)</f>
        <v>SDN</v>
      </c>
      <c r="D2929" s="289" t="s">
        <v>651</v>
      </c>
      <c r="E2929" s="289">
        <v>1</v>
      </c>
      <c r="F2929" s="289" t="s">
        <v>2659</v>
      </c>
      <c r="G2929" s="289" t="s">
        <v>731</v>
      </c>
      <c r="H2929" s="278">
        <f t="shared" si="90"/>
        <v>2</v>
      </c>
      <c r="I2929" s="252"/>
      <c r="J2929" s="289"/>
      <c r="K2929" s="278" t="str">
        <f t="shared" si="91"/>
        <v>SDN001Physical constraints in the environment (obstacles related to terrain, climate, lack of infrastructure, etc.)</v>
      </c>
      <c r="L2929" s="290">
        <v>43511</v>
      </c>
      <c r="M2929" s="290" t="s">
        <v>3248</v>
      </c>
    </row>
    <row r="2930" spans="1:13" s="269" customFormat="1" ht="15.5" hidden="1" thickTop="1" thickBot="1" x14ac:dyDescent="0.4">
      <c r="A2930" s="283" t="s">
        <v>2978</v>
      </c>
      <c r="B2930" s="284" t="str">
        <f>VLOOKUP(A2930,Lists!B:C,2,FALSE)</f>
        <v>SDN001</v>
      </c>
      <c r="C2930" s="284" t="str">
        <f>VLOOKUP(A2930,Lists!B:D,3,FALSE)</f>
        <v>SDN</v>
      </c>
      <c r="D2930" s="285" t="s">
        <v>650</v>
      </c>
      <c r="E2930" s="285">
        <v>2</v>
      </c>
      <c r="F2930" s="285" t="s">
        <v>2659</v>
      </c>
      <c r="G2930" s="285" t="s">
        <v>731</v>
      </c>
      <c r="H2930" s="278">
        <f t="shared" si="90"/>
        <v>2</v>
      </c>
      <c r="I2930" s="251"/>
      <c r="J2930" s="285"/>
      <c r="K2930" s="278" t="str">
        <f t="shared" si="91"/>
        <v xml:space="preserve">SDN001Presence of mines and improvised explosive devices </v>
      </c>
      <c r="L2930" s="286">
        <v>43511</v>
      </c>
      <c r="M2930" s="286" t="s">
        <v>3248</v>
      </c>
    </row>
    <row r="2931" spans="1:13" s="269" customFormat="1" ht="15.5" hidden="1" thickTop="1" thickBot="1" x14ac:dyDescent="0.4">
      <c r="A2931" s="287" t="s">
        <v>2978</v>
      </c>
      <c r="B2931" s="288" t="str">
        <f>VLOOKUP(A2931,Lists!B:C,2,FALSE)</f>
        <v>SDN001</v>
      </c>
      <c r="C2931" s="288" t="str">
        <f>VLOOKUP(A2931,Lists!B:D,3,FALSE)</f>
        <v>SDN</v>
      </c>
      <c r="D2931" s="289" t="s">
        <v>649</v>
      </c>
      <c r="E2931" s="289">
        <v>2</v>
      </c>
      <c r="F2931" s="289" t="s">
        <v>2659</v>
      </c>
      <c r="G2931" s="289" t="s">
        <v>731</v>
      </c>
      <c r="H2931" s="278">
        <f t="shared" si="90"/>
        <v>2</v>
      </c>
      <c r="I2931" s="252"/>
      <c r="J2931" s="289"/>
      <c r="K2931" s="278" t="str">
        <f t="shared" si="91"/>
        <v>SDN001Ongoing insecurity/hostilities affecting humanitarian assistance</v>
      </c>
      <c r="L2931" s="290">
        <v>43511</v>
      </c>
      <c r="M2931" s="290" t="s">
        <v>3248</v>
      </c>
    </row>
    <row r="2932" spans="1:13" s="269" customFormat="1" ht="15.5" hidden="1" thickTop="1" thickBot="1" x14ac:dyDescent="0.4">
      <c r="A2932" s="283" t="s">
        <v>2978</v>
      </c>
      <c r="B2932" s="284" t="str">
        <f>VLOOKUP(A2932,Lists!B:C,2,FALSE)</f>
        <v>SDN001</v>
      </c>
      <c r="C2932" s="284" t="str">
        <f>VLOOKUP(A2932,Lists!B:D,3,FALSE)</f>
        <v>SDN</v>
      </c>
      <c r="D2932" s="285" t="s">
        <v>648</v>
      </c>
      <c r="E2932" s="285">
        <v>2</v>
      </c>
      <c r="F2932" s="285" t="s">
        <v>2659</v>
      </c>
      <c r="G2932" s="285" t="s">
        <v>731</v>
      </c>
      <c r="H2932" s="278">
        <f t="shared" si="90"/>
        <v>2</v>
      </c>
      <c r="I2932" s="251"/>
      <c r="J2932" s="285"/>
      <c r="K2932" s="278" t="str">
        <f t="shared" si="91"/>
        <v>SDN001Restriction and obstruction of access to services and assistance</v>
      </c>
      <c r="L2932" s="286">
        <v>43511</v>
      </c>
      <c r="M2932" s="286" t="s">
        <v>3248</v>
      </c>
    </row>
    <row r="2933" spans="1:13" s="269" customFormat="1" ht="15.5" hidden="1" thickTop="1" thickBot="1" x14ac:dyDescent="0.4">
      <c r="A2933" s="287" t="s">
        <v>3403</v>
      </c>
      <c r="B2933" s="288" t="e">
        <f>VLOOKUP(A2933,Lists!B:C,2,FALSE)</f>
        <v>#N/A</v>
      </c>
      <c r="C2933" s="288" t="e">
        <f>VLOOKUP(A2933,Lists!B:D,3,FALSE)</f>
        <v>#N/A</v>
      </c>
      <c r="D2933" s="289" t="s">
        <v>522</v>
      </c>
      <c r="E2933" s="289">
        <v>45437440</v>
      </c>
      <c r="F2933" s="289" t="s">
        <v>2654</v>
      </c>
      <c r="G2933" s="289" t="s">
        <v>731</v>
      </c>
      <c r="H2933" s="278">
        <f t="shared" si="90"/>
        <v>2</v>
      </c>
      <c r="I2933" s="252" t="s">
        <v>2700</v>
      </c>
      <c r="J2933" s="289" t="s">
        <v>2701</v>
      </c>
      <c r="K2933" s="278" t="e">
        <f t="shared" si="91"/>
        <v>#N/A</v>
      </c>
      <c r="L2933" s="290">
        <v>43511</v>
      </c>
      <c r="M2933" s="290" t="s">
        <v>3248</v>
      </c>
    </row>
    <row r="2934" spans="1:13" s="269" customFormat="1" ht="15.5" hidden="1" thickTop="1" thickBot="1" x14ac:dyDescent="0.4">
      <c r="A2934" s="283" t="s">
        <v>3403</v>
      </c>
      <c r="B2934" s="284" t="e">
        <f>VLOOKUP(A2934,Lists!B:C,2,FALSE)</f>
        <v>#N/A</v>
      </c>
      <c r="C2934" s="284" t="e">
        <f>VLOOKUP(A2934,Lists!B:D,3,FALSE)</f>
        <v>#N/A</v>
      </c>
      <c r="D2934" s="285" t="s">
        <v>660</v>
      </c>
      <c r="E2934" s="285">
        <v>1861484</v>
      </c>
      <c r="F2934" s="285" t="s">
        <v>2655</v>
      </c>
      <c r="G2934" s="285" t="s">
        <v>731</v>
      </c>
      <c r="H2934" s="278">
        <f t="shared" si="90"/>
        <v>2</v>
      </c>
      <c r="I2934" s="251" t="s">
        <v>2702</v>
      </c>
      <c r="J2934" s="285" t="s">
        <v>2703</v>
      </c>
      <c r="K2934" s="278" t="e">
        <f t="shared" si="91"/>
        <v>#N/A</v>
      </c>
      <c r="L2934" s="286">
        <v>43511</v>
      </c>
      <c r="M2934" s="286" t="s">
        <v>3248</v>
      </c>
    </row>
    <row r="2935" spans="1:13" s="269" customFormat="1" ht="15.5" hidden="1" thickTop="1" thickBot="1" x14ac:dyDescent="0.4">
      <c r="A2935" s="287" t="s">
        <v>3403</v>
      </c>
      <c r="B2935" s="288" t="e">
        <f>VLOOKUP(A2935,Lists!B:C,2,FALSE)</f>
        <v>#N/A</v>
      </c>
      <c r="C2935" s="288" t="e">
        <f>VLOOKUP(A2935,Lists!B:D,3,FALSE)</f>
        <v>#N/A</v>
      </c>
      <c r="D2935" s="289" t="s">
        <v>737</v>
      </c>
      <c r="E2935" s="289">
        <v>45437440</v>
      </c>
      <c r="F2935" s="289" t="s">
        <v>2654</v>
      </c>
      <c r="G2935" s="289" t="s">
        <v>731</v>
      </c>
      <c r="H2935" s="278">
        <f t="shared" si="90"/>
        <v>2</v>
      </c>
      <c r="I2935" s="252" t="s">
        <v>2704</v>
      </c>
      <c r="J2935" s="289" t="s">
        <v>2717</v>
      </c>
      <c r="K2935" s="278" t="e">
        <f t="shared" si="91"/>
        <v>#N/A</v>
      </c>
      <c r="L2935" s="290">
        <v>43511</v>
      </c>
      <c r="M2935" s="290" t="s">
        <v>3248</v>
      </c>
    </row>
    <row r="2936" spans="1:13" s="269" customFormat="1" ht="15.5" hidden="1" thickTop="1" thickBot="1" x14ac:dyDescent="0.4">
      <c r="A2936" s="283" t="s">
        <v>3403</v>
      </c>
      <c r="B2936" s="284" t="e">
        <f>VLOOKUP(A2936,Lists!B:C,2,FALSE)</f>
        <v>#N/A</v>
      </c>
      <c r="C2936" s="284" t="e">
        <f>VLOOKUP(A2936,Lists!B:D,3,FALSE)</f>
        <v>#N/A</v>
      </c>
      <c r="D2936" s="285" t="s">
        <v>533</v>
      </c>
      <c r="E2936" s="285">
        <v>19130691</v>
      </c>
      <c r="F2936" s="285" t="s">
        <v>2658</v>
      </c>
      <c r="G2936" s="285" t="s">
        <v>731</v>
      </c>
      <c r="H2936" s="278">
        <f t="shared" si="90"/>
        <v>2</v>
      </c>
      <c r="I2936" s="251" t="s">
        <v>2711</v>
      </c>
      <c r="J2936" s="285" t="s">
        <v>2718</v>
      </c>
      <c r="K2936" s="278" t="e">
        <f t="shared" si="91"/>
        <v>#N/A</v>
      </c>
      <c r="L2936" s="286">
        <v>43511</v>
      </c>
      <c r="M2936" s="286" t="s">
        <v>3248</v>
      </c>
    </row>
    <row r="2937" spans="1:13" s="269" customFormat="1" ht="15.5" thickTop="1" thickBot="1" x14ac:dyDescent="0.4">
      <c r="A2937" s="287" t="s">
        <v>3403</v>
      </c>
      <c r="B2937" s="288" t="e">
        <f>VLOOKUP(A2937,Lists!B:C,2,FALSE)</f>
        <v>#N/A</v>
      </c>
      <c r="C2937" s="288" t="e">
        <f>VLOOKUP(A2937,Lists!B:D,3,FALSE)</f>
        <v>#N/A</v>
      </c>
      <c r="D2937" s="289" t="s">
        <v>666</v>
      </c>
      <c r="E2937" s="289">
        <v>2650397</v>
      </c>
      <c r="F2937" s="289" t="s">
        <v>2656</v>
      </c>
      <c r="G2937" s="289" t="s">
        <v>731</v>
      </c>
      <c r="H2937" s="278">
        <f t="shared" si="90"/>
        <v>2</v>
      </c>
      <c r="I2937" s="252" t="s">
        <v>2719</v>
      </c>
      <c r="J2937" s="289" t="s">
        <v>2720</v>
      </c>
      <c r="K2937" s="278" t="e">
        <f t="shared" si="91"/>
        <v>#N/A</v>
      </c>
      <c r="L2937" s="290">
        <v>43511</v>
      </c>
      <c r="M2937" s="290" t="s">
        <v>3248</v>
      </c>
    </row>
    <row r="2938" spans="1:13" s="269" customFormat="1" ht="15.5" hidden="1" thickTop="1" thickBot="1" x14ac:dyDescent="0.4">
      <c r="A2938" s="283" t="s">
        <v>3403</v>
      </c>
      <c r="B2938" s="284" t="e">
        <f>VLOOKUP(A2938,Lists!B:C,2,FALSE)</f>
        <v>#N/A</v>
      </c>
      <c r="C2938" s="284" t="e">
        <f>VLOOKUP(A2938,Lists!B:D,3,FALSE)</f>
        <v>#N/A</v>
      </c>
      <c r="D2938" s="285" t="s">
        <v>5027</v>
      </c>
      <c r="E2938" s="285" t="s">
        <v>446</v>
      </c>
      <c r="F2938" s="285"/>
      <c r="G2938" s="285" t="s">
        <v>731</v>
      </c>
      <c r="H2938" s="278">
        <f t="shared" si="90"/>
        <v>2</v>
      </c>
      <c r="I2938" s="251"/>
      <c r="J2938" s="285" t="s">
        <v>1333</v>
      </c>
      <c r="K2938" s="278" t="e">
        <f t="shared" si="91"/>
        <v>#N/A</v>
      </c>
      <c r="L2938" s="286">
        <v>43511</v>
      </c>
      <c r="M2938" s="286" t="s">
        <v>3248</v>
      </c>
    </row>
    <row r="2939" spans="1:13" s="269" customFormat="1" ht="15.5" hidden="1" thickTop="1" thickBot="1" x14ac:dyDescent="0.4">
      <c r="A2939" s="287" t="s">
        <v>3403</v>
      </c>
      <c r="B2939" s="288" t="e">
        <f>VLOOKUP(A2939,Lists!B:C,2,FALSE)</f>
        <v>#N/A</v>
      </c>
      <c r="C2939" s="288" t="e">
        <f>VLOOKUP(A2939,Lists!B:D,3,FALSE)</f>
        <v>#N/A</v>
      </c>
      <c r="D2939" s="289" t="s">
        <v>5028</v>
      </c>
      <c r="E2939" s="289" t="s">
        <v>446</v>
      </c>
      <c r="F2939" s="289"/>
      <c r="G2939" s="289" t="s">
        <v>731</v>
      </c>
      <c r="H2939" s="278">
        <f t="shared" si="90"/>
        <v>2</v>
      </c>
      <c r="I2939" s="252"/>
      <c r="J2939" s="289" t="s">
        <v>2709</v>
      </c>
      <c r="K2939" s="278" t="e">
        <f t="shared" si="91"/>
        <v>#N/A</v>
      </c>
      <c r="L2939" s="290">
        <v>43511</v>
      </c>
      <c r="M2939" s="290" t="s">
        <v>3248</v>
      </c>
    </row>
    <row r="2940" spans="1:13" s="269" customFormat="1" ht="15.5" hidden="1" thickTop="1" thickBot="1" x14ac:dyDescent="0.4">
      <c r="A2940" s="283" t="s">
        <v>3403</v>
      </c>
      <c r="B2940" s="284" t="e">
        <f>VLOOKUP(A2940,Lists!B:C,2,FALSE)</f>
        <v>#N/A</v>
      </c>
      <c r="C2940" s="284" t="e">
        <f>VLOOKUP(A2940,Lists!B:D,3,FALSE)</f>
        <v>#N/A</v>
      </c>
      <c r="D2940" s="285" t="s">
        <v>5029</v>
      </c>
      <c r="E2940" s="285">
        <v>143</v>
      </c>
      <c r="F2940" s="285" t="s">
        <v>2657</v>
      </c>
      <c r="G2940" s="285" t="s">
        <v>731</v>
      </c>
      <c r="H2940" s="278">
        <f t="shared" si="90"/>
        <v>2</v>
      </c>
      <c r="I2940" s="251"/>
      <c r="J2940" s="285" t="s">
        <v>2710</v>
      </c>
      <c r="K2940" s="278" t="e">
        <f t="shared" si="91"/>
        <v>#N/A</v>
      </c>
      <c r="L2940" s="286">
        <v>43511</v>
      </c>
      <c r="M2940" s="286" t="s">
        <v>3248</v>
      </c>
    </row>
    <row r="2941" spans="1:13" s="269" customFormat="1" ht="15.5" hidden="1" thickTop="1" thickBot="1" x14ac:dyDescent="0.4">
      <c r="A2941" s="287" t="s">
        <v>3403</v>
      </c>
      <c r="B2941" s="288" t="e">
        <f>VLOOKUP(A2941,Lists!B:C,2,FALSE)</f>
        <v>#N/A</v>
      </c>
      <c r="C2941" s="288" t="e">
        <f>VLOOKUP(A2941,Lists!B:D,3,FALSE)</f>
        <v>#N/A</v>
      </c>
      <c r="D2941" s="289" t="s">
        <v>5108</v>
      </c>
      <c r="E2941" s="289" t="s">
        <v>446</v>
      </c>
      <c r="F2941" s="289"/>
      <c r="G2941" s="289" t="s">
        <v>731</v>
      </c>
      <c r="H2941" s="278">
        <f t="shared" si="90"/>
        <v>2</v>
      </c>
      <c r="I2941" s="252"/>
      <c r="J2941" s="289" t="s">
        <v>1333</v>
      </c>
      <c r="K2941" s="278" t="e">
        <f t="shared" si="91"/>
        <v>#N/A</v>
      </c>
      <c r="L2941" s="290">
        <v>43511</v>
      </c>
      <c r="M2941" s="290" t="s">
        <v>3248</v>
      </c>
    </row>
    <row r="2942" spans="1:13" s="269" customFormat="1" ht="15.5" hidden="1" thickTop="1" thickBot="1" x14ac:dyDescent="0.4">
      <c r="A2942" s="283" t="s">
        <v>3403</v>
      </c>
      <c r="B2942" s="284" t="e">
        <f>VLOOKUP(A2942,Lists!B:C,2,FALSE)</f>
        <v>#N/A</v>
      </c>
      <c r="C2942" s="284" t="e">
        <f>VLOOKUP(A2942,Lists!B:D,3,FALSE)</f>
        <v>#N/A</v>
      </c>
      <c r="D2942" s="285" t="s">
        <v>5109</v>
      </c>
      <c r="E2942" s="285" t="s">
        <v>446</v>
      </c>
      <c r="F2942" s="285" t="s">
        <v>446</v>
      </c>
      <c r="G2942" s="285" t="s">
        <v>446</v>
      </c>
      <c r="H2942" s="278" t="str">
        <f t="shared" si="90"/>
        <v>x</v>
      </c>
      <c r="I2942" s="251" t="s">
        <v>446</v>
      </c>
      <c r="J2942" s="285" t="s">
        <v>1333</v>
      </c>
      <c r="K2942" s="278" t="e">
        <f t="shared" si="91"/>
        <v>#N/A</v>
      </c>
      <c r="L2942" s="286">
        <v>43511</v>
      </c>
      <c r="M2942" s="286" t="s">
        <v>3248</v>
      </c>
    </row>
    <row r="2943" spans="1:13" s="269" customFormat="1" ht="15.5" hidden="1" thickTop="1" thickBot="1" x14ac:dyDescent="0.4">
      <c r="A2943" s="287" t="s">
        <v>3403</v>
      </c>
      <c r="B2943" s="288" t="e">
        <f>VLOOKUP(A2943,Lists!B:C,2,FALSE)</f>
        <v>#N/A</v>
      </c>
      <c r="C2943" s="288" t="e">
        <f>VLOOKUP(A2943,Lists!B:D,3,FALSE)</f>
        <v>#N/A</v>
      </c>
      <c r="D2943" s="289" t="s">
        <v>5108</v>
      </c>
      <c r="E2943" s="289" t="s">
        <v>446</v>
      </c>
      <c r="F2943" s="289"/>
      <c r="G2943" s="289" t="s">
        <v>731</v>
      </c>
      <c r="H2943" s="278">
        <f t="shared" si="90"/>
        <v>2</v>
      </c>
      <c r="I2943" s="252"/>
      <c r="J2943" s="289" t="s">
        <v>1333</v>
      </c>
      <c r="K2943" s="278" t="e">
        <f t="shared" si="91"/>
        <v>#N/A</v>
      </c>
      <c r="L2943" s="290">
        <v>43511</v>
      </c>
      <c r="M2943" s="290" t="s">
        <v>3248</v>
      </c>
    </row>
    <row r="2944" spans="1:13" s="269" customFormat="1" ht="15.5" hidden="1" thickTop="1" thickBot="1" x14ac:dyDescent="0.4">
      <c r="A2944" s="283" t="s">
        <v>3403</v>
      </c>
      <c r="B2944" s="284" t="e">
        <f>VLOOKUP(A2944,Lists!B:C,2,FALSE)</f>
        <v>#N/A</v>
      </c>
      <c r="C2944" s="284" t="e">
        <f>VLOOKUP(A2944,Lists!B:D,3,FALSE)</f>
        <v>#N/A</v>
      </c>
      <c r="D2944" s="285" t="s">
        <v>742</v>
      </c>
      <c r="E2944" s="285" t="s">
        <v>446</v>
      </c>
      <c r="F2944" s="285"/>
      <c r="G2944" s="285" t="s">
        <v>731</v>
      </c>
      <c r="H2944" s="278">
        <f t="shared" si="90"/>
        <v>2</v>
      </c>
      <c r="I2944" s="251"/>
      <c r="J2944" s="285" t="s">
        <v>1333</v>
      </c>
      <c r="K2944" s="278" t="e">
        <f t="shared" si="91"/>
        <v>#N/A</v>
      </c>
      <c r="L2944" s="286">
        <v>43511</v>
      </c>
      <c r="M2944" s="286" t="s">
        <v>3248</v>
      </c>
    </row>
    <row r="2945" spans="1:13" s="269" customFormat="1" ht="15.5" hidden="1" thickTop="1" thickBot="1" x14ac:dyDescent="0.4">
      <c r="A2945" s="287" t="s">
        <v>3403</v>
      </c>
      <c r="B2945" s="288" t="e">
        <f>VLOOKUP(A2945,Lists!B:C,2,FALSE)</f>
        <v>#N/A</v>
      </c>
      <c r="C2945" s="288" t="e">
        <f>VLOOKUP(A2945,Lists!B:D,3,FALSE)</f>
        <v>#N/A</v>
      </c>
      <c r="D2945" s="289" t="s">
        <v>752</v>
      </c>
      <c r="E2945" s="289">
        <v>5759425</v>
      </c>
      <c r="F2945" s="289" t="s">
        <v>2658</v>
      </c>
      <c r="G2945" s="289" t="s">
        <v>731</v>
      </c>
      <c r="H2945" s="278">
        <f t="shared" si="90"/>
        <v>2</v>
      </c>
      <c r="I2945" s="252" t="s">
        <v>2711</v>
      </c>
      <c r="J2945" s="289" t="s">
        <v>2721</v>
      </c>
      <c r="K2945" s="278" t="e">
        <f t="shared" si="91"/>
        <v>#N/A</v>
      </c>
      <c r="L2945" s="290">
        <v>43511</v>
      </c>
      <c r="M2945" s="290" t="s">
        <v>3248</v>
      </c>
    </row>
    <row r="2946" spans="1:13" s="269" customFormat="1" ht="15.5" hidden="1" thickTop="1" thickBot="1" x14ac:dyDescent="0.4">
      <c r="A2946" s="283" t="s">
        <v>3403</v>
      </c>
      <c r="B2946" s="284" t="e">
        <f>VLOOKUP(A2946,Lists!B:C,2,FALSE)</f>
        <v>#N/A</v>
      </c>
      <c r="C2946" s="284" t="e">
        <f>VLOOKUP(A2946,Lists!B:D,3,FALSE)</f>
        <v>#N/A</v>
      </c>
      <c r="D2946" s="285" t="s">
        <v>5110</v>
      </c>
      <c r="E2946" s="285">
        <v>0</v>
      </c>
      <c r="F2946" s="285" t="s">
        <v>2658</v>
      </c>
      <c r="G2946" s="285" t="s">
        <v>731</v>
      </c>
      <c r="H2946" s="278">
        <f t="shared" ref="H2946:H3009" si="92">IF(G2946="x","x",IF(G2946="Low",3,IF(G2946="Medium",2,IF(G2946="High",1,FALSE))))</f>
        <v>2</v>
      </c>
      <c r="I2946" s="251" t="s">
        <v>2711</v>
      </c>
      <c r="J2946" s="285"/>
      <c r="K2946" s="278" t="e">
        <f t="shared" ref="K2946:K3009" si="93">B2946&amp;""&amp;D2946</f>
        <v>#N/A</v>
      </c>
      <c r="L2946" s="286">
        <v>43511</v>
      </c>
      <c r="M2946" s="286" t="s">
        <v>3248</v>
      </c>
    </row>
    <row r="2947" spans="1:13" s="269" customFormat="1" ht="15.5" hidden="1" thickTop="1" thickBot="1" x14ac:dyDescent="0.4">
      <c r="A2947" s="287" t="s">
        <v>3403</v>
      </c>
      <c r="B2947" s="288" t="e">
        <f>VLOOKUP(A2947,Lists!B:C,2,FALSE)</f>
        <v>#N/A</v>
      </c>
      <c r="C2947" s="288" t="e">
        <f>VLOOKUP(A2947,Lists!B:D,3,FALSE)</f>
        <v>#N/A</v>
      </c>
      <c r="D2947" s="289" t="s">
        <v>5111</v>
      </c>
      <c r="E2947" s="289">
        <v>0</v>
      </c>
      <c r="F2947" s="289" t="s">
        <v>2658</v>
      </c>
      <c r="G2947" s="289" t="s">
        <v>731</v>
      </c>
      <c r="H2947" s="278">
        <f t="shared" si="92"/>
        <v>2</v>
      </c>
      <c r="I2947" s="252" t="s">
        <v>2711</v>
      </c>
      <c r="J2947" s="289"/>
      <c r="K2947" s="278" t="e">
        <f t="shared" si="93"/>
        <v>#N/A</v>
      </c>
      <c r="L2947" s="290">
        <v>43511</v>
      </c>
      <c r="M2947" s="290" t="s">
        <v>3248</v>
      </c>
    </row>
    <row r="2948" spans="1:13" s="269" customFormat="1" ht="15.5" hidden="1" thickTop="1" thickBot="1" x14ac:dyDescent="0.4">
      <c r="A2948" s="283" t="s">
        <v>3403</v>
      </c>
      <c r="B2948" s="284" t="e">
        <f>VLOOKUP(A2948,Lists!B:C,2,FALSE)</f>
        <v>#N/A</v>
      </c>
      <c r="C2948" s="284" t="e">
        <f>VLOOKUP(A2948,Lists!B:D,3,FALSE)</f>
        <v>#N/A</v>
      </c>
      <c r="D2948" s="285" t="s">
        <v>5112</v>
      </c>
      <c r="E2948" s="285">
        <v>4675812</v>
      </c>
      <c r="F2948" s="285" t="s">
        <v>2658</v>
      </c>
      <c r="G2948" s="285" t="s">
        <v>731</v>
      </c>
      <c r="H2948" s="278">
        <f t="shared" si="92"/>
        <v>2</v>
      </c>
      <c r="I2948" s="251" t="s">
        <v>2711</v>
      </c>
      <c r="J2948" s="285" t="s">
        <v>2713</v>
      </c>
      <c r="K2948" s="278" t="e">
        <f t="shared" si="93"/>
        <v>#N/A</v>
      </c>
      <c r="L2948" s="286">
        <v>43511</v>
      </c>
      <c r="M2948" s="286" t="s">
        <v>3248</v>
      </c>
    </row>
    <row r="2949" spans="1:13" s="269" customFormat="1" ht="15.5" hidden="1" thickTop="1" thickBot="1" x14ac:dyDescent="0.4">
      <c r="A2949" s="287" t="s">
        <v>3403</v>
      </c>
      <c r="B2949" s="288" t="e">
        <f>VLOOKUP(A2949,Lists!B:C,2,FALSE)</f>
        <v>#N/A</v>
      </c>
      <c r="C2949" s="288" t="e">
        <f>VLOOKUP(A2949,Lists!B:D,3,FALSE)</f>
        <v>#N/A</v>
      </c>
      <c r="D2949" s="289" t="s">
        <v>5113</v>
      </c>
      <c r="E2949" s="289">
        <v>1083613</v>
      </c>
      <c r="F2949" s="289" t="s">
        <v>2658</v>
      </c>
      <c r="G2949" s="289" t="s">
        <v>731</v>
      </c>
      <c r="H2949" s="278">
        <f t="shared" si="92"/>
        <v>2</v>
      </c>
      <c r="I2949" s="252" t="s">
        <v>2711</v>
      </c>
      <c r="J2949" s="289" t="s">
        <v>2714</v>
      </c>
      <c r="K2949" s="278" t="e">
        <f t="shared" si="93"/>
        <v>#N/A</v>
      </c>
      <c r="L2949" s="290">
        <v>43511</v>
      </c>
      <c r="M2949" s="290" t="s">
        <v>3248</v>
      </c>
    </row>
    <row r="2950" spans="1:13" s="269" customFormat="1" ht="15.5" hidden="1" thickTop="1" thickBot="1" x14ac:dyDescent="0.4">
      <c r="A2950" s="283" t="s">
        <v>3403</v>
      </c>
      <c r="B2950" s="284" t="e">
        <f>VLOOKUP(A2950,Lists!B:C,2,FALSE)</f>
        <v>#N/A</v>
      </c>
      <c r="C2950" s="284" t="e">
        <f>VLOOKUP(A2950,Lists!B:D,3,FALSE)</f>
        <v>#N/A</v>
      </c>
      <c r="D2950" s="285" t="s">
        <v>5114</v>
      </c>
      <c r="E2950" s="285">
        <v>0</v>
      </c>
      <c r="F2950" s="285" t="s">
        <v>2658</v>
      </c>
      <c r="G2950" s="285" t="s">
        <v>731</v>
      </c>
      <c r="H2950" s="278">
        <f t="shared" si="92"/>
        <v>2</v>
      </c>
      <c r="I2950" s="251" t="s">
        <v>2711</v>
      </c>
      <c r="J2950" s="285" t="s">
        <v>2715</v>
      </c>
      <c r="K2950" s="278" t="e">
        <f t="shared" si="93"/>
        <v>#N/A</v>
      </c>
      <c r="L2950" s="286">
        <v>43511</v>
      </c>
      <c r="M2950" s="286" t="s">
        <v>3248</v>
      </c>
    </row>
    <row r="2951" spans="1:13" s="269" customFormat="1" ht="15.5" hidden="1" thickTop="1" thickBot="1" x14ac:dyDescent="0.4">
      <c r="A2951" s="287" t="s">
        <v>3403</v>
      </c>
      <c r="B2951" s="288" t="e">
        <f>VLOOKUP(A2951,Lists!B:C,2,FALSE)</f>
        <v>#N/A</v>
      </c>
      <c r="C2951" s="288" t="e">
        <f>VLOOKUP(A2951,Lists!B:D,3,FALSE)</f>
        <v>#N/A</v>
      </c>
      <c r="D2951" s="289" t="s">
        <v>5115</v>
      </c>
      <c r="E2951" s="289">
        <v>143</v>
      </c>
      <c r="F2951" s="289" t="s">
        <v>2657</v>
      </c>
      <c r="G2951" s="289" t="s">
        <v>731</v>
      </c>
      <c r="H2951" s="278">
        <f t="shared" si="92"/>
        <v>2</v>
      </c>
      <c r="I2951" s="252"/>
      <c r="J2951" s="289" t="s">
        <v>2710</v>
      </c>
      <c r="K2951" s="278" t="e">
        <f t="shared" si="93"/>
        <v>#N/A</v>
      </c>
      <c r="L2951" s="290">
        <v>43511</v>
      </c>
      <c r="M2951" s="290" t="s">
        <v>3248</v>
      </c>
    </row>
    <row r="2952" spans="1:13" s="269" customFormat="1" ht="15.5" hidden="1" thickTop="1" thickBot="1" x14ac:dyDescent="0.4">
      <c r="A2952" s="283" t="s">
        <v>3403</v>
      </c>
      <c r="B2952" s="284" t="e">
        <f>VLOOKUP(A2952,Lists!B:C,2,FALSE)</f>
        <v>#N/A</v>
      </c>
      <c r="C2952" s="284" t="e">
        <f>VLOOKUP(A2952,Lists!B:D,3,FALSE)</f>
        <v>#N/A</v>
      </c>
      <c r="D2952" s="285" t="s">
        <v>688</v>
      </c>
      <c r="E2952" s="285">
        <v>5</v>
      </c>
      <c r="F2952" s="285"/>
      <c r="G2952" s="285" t="s">
        <v>731</v>
      </c>
      <c r="H2952" s="278">
        <f t="shared" si="92"/>
        <v>2</v>
      </c>
      <c r="I2952" s="251"/>
      <c r="J2952" s="285" t="s">
        <v>2722</v>
      </c>
      <c r="K2952" s="278" t="e">
        <f t="shared" si="93"/>
        <v>#N/A</v>
      </c>
      <c r="L2952" s="286">
        <v>43511</v>
      </c>
      <c r="M2952" s="286" t="s">
        <v>3248</v>
      </c>
    </row>
    <row r="2953" spans="1:13" s="269" customFormat="1" ht="15.5" hidden="1" thickTop="1" thickBot="1" x14ac:dyDescent="0.4">
      <c r="A2953" s="287" t="s">
        <v>3403</v>
      </c>
      <c r="B2953" s="288" t="e">
        <f>VLOOKUP(A2953,Lists!B:C,2,FALSE)</f>
        <v>#N/A</v>
      </c>
      <c r="C2953" s="288" t="e">
        <f>VLOOKUP(A2953,Lists!B:D,3,FALSE)</f>
        <v>#N/A</v>
      </c>
      <c r="D2953" s="289" t="s">
        <v>691</v>
      </c>
      <c r="E2953" s="289" t="s">
        <v>446</v>
      </c>
      <c r="F2953" s="289"/>
      <c r="G2953" s="289" t="s">
        <v>731</v>
      </c>
      <c r="H2953" s="278">
        <f t="shared" si="92"/>
        <v>2</v>
      </c>
      <c r="I2953" s="252"/>
      <c r="J2953" s="289" t="s">
        <v>1333</v>
      </c>
      <c r="K2953" s="278" t="e">
        <f t="shared" si="93"/>
        <v>#N/A</v>
      </c>
      <c r="L2953" s="290">
        <v>43511</v>
      </c>
      <c r="M2953" s="290" t="s">
        <v>3248</v>
      </c>
    </row>
    <row r="2954" spans="1:13" s="269" customFormat="1" ht="15.5" hidden="1" thickTop="1" thickBot="1" x14ac:dyDescent="0.4">
      <c r="A2954" s="283" t="s">
        <v>3403</v>
      </c>
      <c r="B2954" s="284" t="e">
        <f>VLOOKUP(A2954,Lists!B:C,2,FALSE)</f>
        <v>#N/A</v>
      </c>
      <c r="C2954" s="284" t="e">
        <f>VLOOKUP(A2954,Lists!B:D,3,FALSE)</f>
        <v>#N/A</v>
      </c>
      <c r="D2954" s="285" t="s">
        <v>692</v>
      </c>
      <c r="E2954" s="285" t="s">
        <v>446</v>
      </c>
      <c r="F2954" s="285"/>
      <c r="G2954" s="285" t="s">
        <v>731</v>
      </c>
      <c r="H2954" s="278">
        <f t="shared" si="92"/>
        <v>2</v>
      </c>
      <c r="I2954" s="251"/>
      <c r="J2954" s="285" t="s">
        <v>1333</v>
      </c>
      <c r="K2954" s="278" t="e">
        <f t="shared" si="93"/>
        <v>#N/A</v>
      </c>
      <c r="L2954" s="286">
        <v>43511</v>
      </c>
      <c r="M2954" s="286" t="s">
        <v>3248</v>
      </c>
    </row>
    <row r="2955" spans="1:13" s="269" customFormat="1" ht="15.5" hidden="1" thickTop="1" thickBot="1" x14ac:dyDescent="0.4">
      <c r="A2955" s="287" t="s">
        <v>3403</v>
      </c>
      <c r="B2955" s="288" t="e">
        <f>VLOOKUP(A2955,Lists!B:C,2,FALSE)</f>
        <v>#N/A</v>
      </c>
      <c r="C2955" s="288" t="e">
        <f>VLOOKUP(A2955,Lists!B:D,3,FALSE)</f>
        <v>#N/A</v>
      </c>
      <c r="D2955" s="289" t="s">
        <v>643</v>
      </c>
      <c r="E2955" s="289">
        <v>2</v>
      </c>
      <c r="F2955" s="289" t="s">
        <v>2659</v>
      </c>
      <c r="G2955" s="289" t="s">
        <v>731</v>
      </c>
      <c r="H2955" s="278">
        <f t="shared" si="92"/>
        <v>2</v>
      </c>
      <c r="I2955" s="252"/>
      <c r="J2955" s="289"/>
      <c r="K2955" s="278" t="e">
        <f t="shared" si="93"/>
        <v>#N/A</v>
      </c>
      <c r="L2955" s="290">
        <v>43511</v>
      </c>
      <c r="M2955" s="290" t="s">
        <v>3248</v>
      </c>
    </row>
    <row r="2956" spans="1:13" s="269" customFormat="1" ht="15.5" hidden="1" thickTop="1" thickBot="1" x14ac:dyDescent="0.4">
      <c r="A2956" s="283" t="s">
        <v>3403</v>
      </c>
      <c r="B2956" s="284" t="e">
        <f>VLOOKUP(A2956,Lists!B:C,2,FALSE)</f>
        <v>#N/A</v>
      </c>
      <c r="C2956" s="284" t="e">
        <f>VLOOKUP(A2956,Lists!B:D,3,FALSE)</f>
        <v>#N/A</v>
      </c>
      <c r="D2956" s="285" t="s">
        <v>644</v>
      </c>
      <c r="E2956" s="285">
        <v>2</v>
      </c>
      <c r="F2956" s="285" t="s">
        <v>2659</v>
      </c>
      <c r="G2956" s="285" t="s">
        <v>731</v>
      </c>
      <c r="H2956" s="278">
        <f t="shared" si="92"/>
        <v>2</v>
      </c>
      <c r="I2956" s="251"/>
      <c r="J2956" s="285"/>
      <c r="K2956" s="278" t="e">
        <f t="shared" si="93"/>
        <v>#N/A</v>
      </c>
      <c r="L2956" s="286">
        <v>43511</v>
      </c>
      <c r="M2956" s="286" t="s">
        <v>3248</v>
      </c>
    </row>
    <row r="2957" spans="1:13" s="269" customFormat="1" ht="15.5" hidden="1" thickTop="1" thickBot="1" x14ac:dyDescent="0.4">
      <c r="A2957" s="287" t="s">
        <v>3403</v>
      </c>
      <c r="B2957" s="288" t="e">
        <f>VLOOKUP(A2957,Lists!B:C,2,FALSE)</f>
        <v>#N/A</v>
      </c>
      <c r="C2957" s="288" t="e">
        <f>VLOOKUP(A2957,Lists!B:D,3,FALSE)</f>
        <v>#N/A</v>
      </c>
      <c r="D2957" s="289" t="s">
        <v>645</v>
      </c>
      <c r="E2957" s="289">
        <v>1</v>
      </c>
      <c r="F2957" s="289" t="s">
        <v>2659</v>
      </c>
      <c r="G2957" s="289" t="s">
        <v>731</v>
      </c>
      <c r="H2957" s="278">
        <f t="shared" si="92"/>
        <v>2</v>
      </c>
      <c r="I2957" s="252"/>
      <c r="J2957" s="289"/>
      <c r="K2957" s="278" t="e">
        <f t="shared" si="93"/>
        <v>#N/A</v>
      </c>
      <c r="L2957" s="290">
        <v>43511</v>
      </c>
      <c r="M2957" s="290" t="s">
        <v>3248</v>
      </c>
    </row>
    <row r="2958" spans="1:13" s="269" customFormat="1" ht="15.5" hidden="1" thickTop="1" thickBot="1" x14ac:dyDescent="0.4">
      <c r="A2958" s="283" t="s">
        <v>3403</v>
      </c>
      <c r="B2958" s="284" t="e">
        <f>VLOOKUP(A2958,Lists!B:C,2,FALSE)</f>
        <v>#N/A</v>
      </c>
      <c r="C2958" s="284" t="e">
        <f>VLOOKUP(A2958,Lists!B:D,3,FALSE)</f>
        <v>#N/A</v>
      </c>
      <c r="D2958" s="285" t="s">
        <v>646</v>
      </c>
      <c r="E2958" s="285" t="s">
        <v>446</v>
      </c>
      <c r="F2958" s="285" t="s">
        <v>2659</v>
      </c>
      <c r="G2958" s="285" t="s">
        <v>731</v>
      </c>
      <c r="H2958" s="278">
        <f t="shared" si="92"/>
        <v>2</v>
      </c>
      <c r="I2958" s="251"/>
      <c r="J2958" s="285"/>
      <c r="K2958" s="278" t="e">
        <f t="shared" si="93"/>
        <v>#N/A</v>
      </c>
      <c r="L2958" s="286">
        <v>43511</v>
      </c>
      <c r="M2958" s="286" t="s">
        <v>3248</v>
      </c>
    </row>
    <row r="2959" spans="1:13" s="269" customFormat="1" ht="15.5" hidden="1" thickTop="1" thickBot="1" x14ac:dyDescent="0.4">
      <c r="A2959" s="287" t="s">
        <v>3403</v>
      </c>
      <c r="B2959" s="288" t="e">
        <f>VLOOKUP(A2959,Lists!B:C,2,FALSE)</f>
        <v>#N/A</v>
      </c>
      <c r="C2959" s="288" t="e">
        <f>VLOOKUP(A2959,Lists!B:D,3,FALSE)</f>
        <v>#N/A</v>
      </c>
      <c r="D2959" s="289" t="s">
        <v>647</v>
      </c>
      <c r="E2959" s="289" t="s">
        <v>446</v>
      </c>
      <c r="F2959" s="289" t="s">
        <v>2659</v>
      </c>
      <c r="G2959" s="289" t="s">
        <v>731</v>
      </c>
      <c r="H2959" s="278">
        <f t="shared" si="92"/>
        <v>2</v>
      </c>
      <c r="I2959" s="252"/>
      <c r="J2959" s="289"/>
      <c r="K2959" s="278" t="e">
        <f t="shared" si="93"/>
        <v>#N/A</v>
      </c>
      <c r="L2959" s="290">
        <v>43511</v>
      </c>
      <c r="M2959" s="290" t="s">
        <v>3248</v>
      </c>
    </row>
    <row r="2960" spans="1:13" s="269" customFormat="1" ht="15.5" hidden="1" thickTop="1" thickBot="1" x14ac:dyDescent="0.4">
      <c r="A2960" s="283" t="s">
        <v>3403</v>
      </c>
      <c r="B2960" s="284" t="e">
        <f>VLOOKUP(A2960,Lists!B:C,2,FALSE)</f>
        <v>#N/A</v>
      </c>
      <c r="C2960" s="284" t="e">
        <f>VLOOKUP(A2960,Lists!B:D,3,FALSE)</f>
        <v>#N/A</v>
      </c>
      <c r="D2960" s="285" t="s">
        <v>651</v>
      </c>
      <c r="E2960" s="285">
        <v>1</v>
      </c>
      <c r="F2960" s="285" t="s">
        <v>2659</v>
      </c>
      <c r="G2960" s="285" t="s">
        <v>731</v>
      </c>
      <c r="H2960" s="278">
        <f t="shared" si="92"/>
        <v>2</v>
      </c>
      <c r="I2960" s="251"/>
      <c r="J2960" s="285"/>
      <c r="K2960" s="278" t="e">
        <f t="shared" si="93"/>
        <v>#N/A</v>
      </c>
      <c r="L2960" s="286">
        <v>43511</v>
      </c>
      <c r="M2960" s="286" t="s">
        <v>3248</v>
      </c>
    </row>
    <row r="2961" spans="1:13" s="269" customFormat="1" ht="15.5" hidden="1" thickTop="1" thickBot="1" x14ac:dyDescent="0.4">
      <c r="A2961" s="287" t="s">
        <v>3403</v>
      </c>
      <c r="B2961" s="288" t="e">
        <f>VLOOKUP(A2961,Lists!B:C,2,FALSE)</f>
        <v>#N/A</v>
      </c>
      <c r="C2961" s="288" t="e">
        <f>VLOOKUP(A2961,Lists!B:D,3,FALSE)</f>
        <v>#N/A</v>
      </c>
      <c r="D2961" s="289" t="s">
        <v>650</v>
      </c>
      <c r="E2961" s="289">
        <v>2</v>
      </c>
      <c r="F2961" s="289" t="s">
        <v>2659</v>
      </c>
      <c r="G2961" s="289" t="s">
        <v>731</v>
      </c>
      <c r="H2961" s="278">
        <f t="shared" si="92"/>
        <v>2</v>
      </c>
      <c r="I2961" s="252"/>
      <c r="J2961" s="289"/>
      <c r="K2961" s="278" t="e">
        <f t="shared" si="93"/>
        <v>#N/A</v>
      </c>
      <c r="L2961" s="290">
        <v>43511</v>
      </c>
      <c r="M2961" s="290" t="s">
        <v>3248</v>
      </c>
    </row>
    <row r="2962" spans="1:13" s="269" customFormat="1" ht="15.5" hidden="1" thickTop="1" thickBot="1" x14ac:dyDescent="0.4">
      <c r="A2962" s="283" t="s">
        <v>3403</v>
      </c>
      <c r="B2962" s="284" t="e">
        <f>VLOOKUP(A2962,Lists!B:C,2,FALSE)</f>
        <v>#N/A</v>
      </c>
      <c r="C2962" s="284" t="e">
        <f>VLOOKUP(A2962,Lists!B:D,3,FALSE)</f>
        <v>#N/A</v>
      </c>
      <c r="D2962" s="285" t="s">
        <v>649</v>
      </c>
      <c r="E2962" s="285">
        <v>2</v>
      </c>
      <c r="F2962" s="285" t="s">
        <v>2659</v>
      </c>
      <c r="G2962" s="285" t="s">
        <v>731</v>
      </c>
      <c r="H2962" s="278">
        <f t="shared" si="92"/>
        <v>2</v>
      </c>
      <c r="I2962" s="251"/>
      <c r="J2962" s="285"/>
      <c r="K2962" s="278" t="e">
        <f t="shared" si="93"/>
        <v>#N/A</v>
      </c>
      <c r="L2962" s="286">
        <v>43511</v>
      </c>
      <c r="M2962" s="286" t="s">
        <v>3248</v>
      </c>
    </row>
    <row r="2963" spans="1:13" s="269" customFormat="1" ht="15.5" hidden="1" thickTop="1" thickBot="1" x14ac:dyDescent="0.4">
      <c r="A2963" s="287" t="s">
        <v>3403</v>
      </c>
      <c r="B2963" s="288" t="e">
        <f>VLOOKUP(A2963,Lists!B:C,2,FALSE)</f>
        <v>#N/A</v>
      </c>
      <c r="C2963" s="288" t="e">
        <f>VLOOKUP(A2963,Lists!B:D,3,FALSE)</f>
        <v>#N/A</v>
      </c>
      <c r="D2963" s="289" t="s">
        <v>648</v>
      </c>
      <c r="E2963" s="289">
        <v>2</v>
      </c>
      <c r="F2963" s="289" t="s">
        <v>2659</v>
      </c>
      <c r="G2963" s="289" t="s">
        <v>731</v>
      </c>
      <c r="H2963" s="278">
        <f t="shared" si="92"/>
        <v>2</v>
      </c>
      <c r="I2963" s="252"/>
      <c r="J2963" s="289"/>
      <c r="K2963" s="278" t="e">
        <f t="shared" si="93"/>
        <v>#N/A</v>
      </c>
      <c r="L2963" s="290">
        <v>43511</v>
      </c>
      <c r="M2963" s="290" t="s">
        <v>3248</v>
      </c>
    </row>
    <row r="2964" spans="1:13" s="269" customFormat="1" ht="15.5" hidden="1" thickTop="1" thickBot="1" x14ac:dyDescent="0.4">
      <c r="A2964" s="283" t="s">
        <v>2980</v>
      </c>
      <c r="B2964" s="284" t="str">
        <f>VLOOKUP(A2964,Lists!B:C,2,FALSE)</f>
        <v>SDN004</v>
      </c>
      <c r="C2964" s="284" t="str">
        <f>VLOOKUP(A2964,Lists!B:D,3,FALSE)</f>
        <v>SDN</v>
      </c>
      <c r="D2964" s="285" t="s">
        <v>522</v>
      </c>
      <c r="E2964" s="285">
        <v>45437440</v>
      </c>
      <c r="F2964" s="285" t="s">
        <v>2654</v>
      </c>
      <c r="G2964" s="285" t="s">
        <v>731</v>
      </c>
      <c r="H2964" s="278">
        <f t="shared" si="92"/>
        <v>2</v>
      </c>
      <c r="I2964" s="251" t="s">
        <v>2700</v>
      </c>
      <c r="J2964" s="285" t="s">
        <v>2701</v>
      </c>
      <c r="K2964" s="278" t="str">
        <f t="shared" si="93"/>
        <v>SDN004Total population</v>
      </c>
      <c r="L2964" s="286">
        <v>43511</v>
      </c>
      <c r="M2964" s="286" t="s">
        <v>3248</v>
      </c>
    </row>
    <row r="2965" spans="1:13" s="269" customFormat="1" ht="15.5" hidden="1" thickTop="1" thickBot="1" x14ac:dyDescent="0.4">
      <c r="A2965" s="287" t="s">
        <v>2980</v>
      </c>
      <c r="B2965" s="288" t="str">
        <f>VLOOKUP(A2965,Lists!B:C,2,FALSE)</f>
        <v>SDN004</v>
      </c>
      <c r="C2965" s="288" t="str">
        <f>VLOOKUP(A2965,Lists!B:D,3,FALSE)</f>
        <v>SDN</v>
      </c>
      <c r="D2965" s="289" t="s">
        <v>660</v>
      </c>
      <c r="E2965" s="289">
        <v>218926</v>
      </c>
      <c r="F2965" s="289" t="s">
        <v>2660</v>
      </c>
      <c r="G2965" s="289" t="s">
        <v>731</v>
      </c>
      <c r="H2965" s="278">
        <f t="shared" si="92"/>
        <v>2</v>
      </c>
      <c r="I2965" s="252" t="s">
        <v>2660</v>
      </c>
      <c r="J2965" s="289" t="s">
        <v>2723</v>
      </c>
      <c r="K2965" s="278" t="str">
        <f t="shared" si="93"/>
        <v>SDN004Landmass affected</v>
      </c>
      <c r="L2965" s="290">
        <v>43511</v>
      </c>
      <c r="M2965" s="290" t="s">
        <v>3248</v>
      </c>
    </row>
    <row r="2966" spans="1:13" s="269" customFormat="1" ht="15.5" hidden="1" thickTop="1" thickBot="1" x14ac:dyDescent="0.4">
      <c r="A2966" s="283" t="s">
        <v>2980</v>
      </c>
      <c r="B2966" s="284" t="str">
        <f>VLOOKUP(A2966,Lists!B:C,2,FALSE)</f>
        <v>SDN004</v>
      </c>
      <c r="C2966" s="284" t="str">
        <f>VLOOKUP(A2966,Lists!B:D,3,FALSE)</f>
        <v>SDN</v>
      </c>
      <c r="D2966" s="285" t="s">
        <v>737</v>
      </c>
      <c r="E2966" s="285">
        <v>14519406</v>
      </c>
      <c r="F2966" s="285" t="s">
        <v>2660</v>
      </c>
      <c r="G2966" s="285" t="s">
        <v>731</v>
      </c>
      <c r="H2966" s="278">
        <f t="shared" si="92"/>
        <v>2</v>
      </c>
      <c r="I2966" s="251" t="s">
        <v>2724</v>
      </c>
      <c r="J2966" s="285" t="s">
        <v>2725</v>
      </c>
      <c r="K2966" s="278" t="str">
        <f t="shared" si="93"/>
        <v>SDN004People exposed</v>
      </c>
      <c r="L2966" s="286">
        <v>43511</v>
      </c>
      <c r="M2966" s="286" t="s">
        <v>3248</v>
      </c>
    </row>
    <row r="2967" spans="1:13" s="269" customFormat="1" ht="15.5" hidden="1" thickTop="1" thickBot="1" x14ac:dyDescent="0.4">
      <c r="A2967" s="287" t="s">
        <v>2980</v>
      </c>
      <c r="B2967" s="288" t="str">
        <f>VLOOKUP(A2967,Lists!B:C,2,FALSE)</f>
        <v>SDN004</v>
      </c>
      <c r="C2967" s="288" t="str">
        <f>VLOOKUP(A2967,Lists!B:D,3,FALSE)</f>
        <v>SDN</v>
      </c>
      <c r="D2967" s="289" t="s">
        <v>533</v>
      </c>
      <c r="E2967" s="289">
        <v>852080</v>
      </c>
      <c r="F2967" s="289" t="s">
        <v>1479</v>
      </c>
      <c r="G2967" s="289" t="s">
        <v>731</v>
      </c>
      <c r="H2967" s="278">
        <f t="shared" si="92"/>
        <v>2</v>
      </c>
      <c r="I2967" s="252" t="s">
        <v>2724</v>
      </c>
      <c r="J2967" s="289" t="s">
        <v>2726</v>
      </c>
      <c r="K2967" s="278" t="str">
        <f t="shared" si="93"/>
        <v>SDN004People affected</v>
      </c>
      <c r="L2967" s="290">
        <v>43511</v>
      </c>
      <c r="M2967" s="290" t="s">
        <v>3248</v>
      </c>
    </row>
    <row r="2968" spans="1:13" s="269" customFormat="1" ht="15.5" thickTop="1" thickBot="1" x14ac:dyDescent="0.4">
      <c r="A2968" s="283" t="s">
        <v>2980</v>
      </c>
      <c r="B2968" s="284" t="str">
        <f>VLOOKUP(A2968,Lists!B:C,2,FALSE)</f>
        <v>SDN004</v>
      </c>
      <c r="C2968" s="284" t="str">
        <f>VLOOKUP(A2968,Lists!B:D,3,FALSE)</f>
        <v>SDN</v>
      </c>
      <c r="D2968" s="285" t="s">
        <v>666</v>
      </c>
      <c r="E2968" s="285">
        <v>852080</v>
      </c>
      <c r="F2968" s="285" t="s">
        <v>1479</v>
      </c>
      <c r="G2968" s="285" t="s">
        <v>731</v>
      </c>
      <c r="H2968" s="278">
        <f t="shared" si="92"/>
        <v>2</v>
      </c>
      <c r="I2968" s="251" t="s">
        <v>2724</v>
      </c>
      <c r="J2968" s="285" t="s">
        <v>2727</v>
      </c>
      <c r="K2968" s="278" t="str">
        <f t="shared" si="93"/>
        <v>SDN004People displaced</v>
      </c>
      <c r="L2968" s="286">
        <v>43511</v>
      </c>
      <c r="M2968" s="286" t="s">
        <v>3248</v>
      </c>
    </row>
    <row r="2969" spans="1:13" s="269" customFormat="1" ht="15.5" hidden="1" thickTop="1" thickBot="1" x14ac:dyDescent="0.4">
      <c r="A2969" s="287" t="s">
        <v>2980</v>
      </c>
      <c r="B2969" s="288" t="str">
        <f>VLOOKUP(A2969,Lists!B:C,2,FALSE)</f>
        <v>SDN004</v>
      </c>
      <c r="C2969" s="288" t="str">
        <f>VLOOKUP(A2969,Lists!B:D,3,FALSE)</f>
        <v>SDN</v>
      </c>
      <c r="D2969" s="289" t="s">
        <v>5027</v>
      </c>
      <c r="E2969" s="289" t="s">
        <v>446</v>
      </c>
      <c r="F2969" s="289"/>
      <c r="G2969" s="289" t="s">
        <v>731</v>
      </c>
      <c r="H2969" s="278">
        <f t="shared" si="92"/>
        <v>2</v>
      </c>
      <c r="I2969" s="252"/>
      <c r="J2969" s="289" t="s">
        <v>1333</v>
      </c>
      <c r="K2969" s="278" t="str">
        <f t="shared" si="93"/>
        <v>SDN004Injuries reported</v>
      </c>
      <c r="L2969" s="290">
        <v>43511</v>
      </c>
      <c r="M2969" s="290" t="s">
        <v>3248</v>
      </c>
    </row>
    <row r="2970" spans="1:13" s="269" customFormat="1" ht="15.5" hidden="1" thickTop="1" thickBot="1" x14ac:dyDescent="0.4">
      <c r="A2970" s="283" t="s">
        <v>2980</v>
      </c>
      <c r="B2970" s="284" t="str">
        <f>VLOOKUP(A2970,Lists!B:C,2,FALSE)</f>
        <v>SDN004</v>
      </c>
      <c r="C2970" s="284" t="str">
        <f>VLOOKUP(A2970,Lists!B:D,3,FALSE)</f>
        <v>SDN</v>
      </c>
      <c r="D2970" s="285" t="s">
        <v>5028</v>
      </c>
      <c r="E2970" s="285" t="s">
        <v>446</v>
      </c>
      <c r="F2970" s="285"/>
      <c r="G2970" s="285" t="s">
        <v>731</v>
      </c>
      <c r="H2970" s="278">
        <f t="shared" si="92"/>
        <v>2</v>
      </c>
      <c r="I2970" s="251"/>
      <c r="J2970" s="285" t="s">
        <v>1333</v>
      </c>
      <c r="K2970" s="278" t="str">
        <f t="shared" si="93"/>
        <v>SDN004Illness cases reported</v>
      </c>
      <c r="L2970" s="286">
        <v>43511</v>
      </c>
      <c r="M2970" s="286" t="s">
        <v>3248</v>
      </c>
    </row>
    <row r="2971" spans="1:13" s="269" customFormat="1" ht="15.5" hidden="1" thickTop="1" thickBot="1" x14ac:dyDescent="0.4">
      <c r="A2971" s="287" t="s">
        <v>2980</v>
      </c>
      <c r="B2971" s="288" t="str">
        <f>VLOOKUP(A2971,Lists!B:C,2,FALSE)</f>
        <v>SDN004</v>
      </c>
      <c r="C2971" s="288" t="str">
        <f>VLOOKUP(A2971,Lists!B:D,3,FALSE)</f>
        <v>SDN</v>
      </c>
      <c r="D2971" s="289" t="s">
        <v>5029</v>
      </c>
      <c r="E2971" s="289" t="s">
        <v>446</v>
      </c>
      <c r="F2971" s="289"/>
      <c r="G2971" s="289" t="s">
        <v>731</v>
      </c>
      <c r="H2971" s="278">
        <f t="shared" si="92"/>
        <v>2</v>
      </c>
      <c r="I2971" s="252"/>
      <c r="J2971" s="289" t="s">
        <v>1333</v>
      </c>
      <c r="K2971" s="278" t="str">
        <f t="shared" si="93"/>
        <v>SDN004Fatalities reported</v>
      </c>
      <c r="L2971" s="290">
        <v>43511</v>
      </c>
      <c r="M2971" s="290" t="s">
        <v>3248</v>
      </c>
    </row>
    <row r="2972" spans="1:13" s="269" customFormat="1" ht="15.5" hidden="1" thickTop="1" thickBot="1" x14ac:dyDescent="0.4">
      <c r="A2972" s="283" t="s">
        <v>2980</v>
      </c>
      <c r="B2972" s="284" t="str">
        <f>VLOOKUP(A2972,Lists!B:C,2,FALSE)</f>
        <v>SDN004</v>
      </c>
      <c r="C2972" s="284" t="str">
        <f>VLOOKUP(A2972,Lists!B:D,3,FALSE)</f>
        <v>SDN</v>
      </c>
      <c r="D2972" s="285" t="s">
        <v>5108</v>
      </c>
      <c r="E2972" s="285">
        <v>0</v>
      </c>
      <c r="F2972" s="285"/>
      <c r="G2972" s="285" t="s">
        <v>731</v>
      </c>
      <c r="H2972" s="278">
        <f t="shared" si="92"/>
        <v>2</v>
      </c>
      <c r="I2972" s="251"/>
      <c r="J2972" s="285"/>
      <c r="K2972" s="278" t="str">
        <f t="shared" si="93"/>
        <v>SDN004Buildings damaged</v>
      </c>
      <c r="L2972" s="286">
        <v>43511</v>
      </c>
      <c r="M2972" s="286" t="s">
        <v>3248</v>
      </c>
    </row>
    <row r="2973" spans="1:13" s="269" customFormat="1" ht="15.5" hidden="1" thickTop="1" thickBot="1" x14ac:dyDescent="0.4">
      <c r="A2973" s="287" t="s">
        <v>2980</v>
      </c>
      <c r="B2973" s="288" t="str">
        <f>VLOOKUP(A2973,Lists!B:C,2,FALSE)</f>
        <v>SDN004</v>
      </c>
      <c r="C2973" s="288" t="str">
        <f>VLOOKUP(A2973,Lists!B:D,3,FALSE)</f>
        <v>SDN</v>
      </c>
      <c r="D2973" s="289" t="s">
        <v>5109</v>
      </c>
      <c r="E2973" s="289">
        <v>0</v>
      </c>
      <c r="F2973" s="289" t="s">
        <v>446</v>
      </c>
      <c r="G2973" s="289" t="s">
        <v>731</v>
      </c>
      <c r="H2973" s="278">
        <f t="shared" si="92"/>
        <v>2</v>
      </c>
      <c r="I2973" s="252" t="s">
        <v>446</v>
      </c>
      <c r="J2973" s="289" t="s">
        <v>446</v>
      </c>
      <c r="K2973" s="278" t="str">
        <f t="shared" si="93"/>
        <v>SDN004Buildings destroyed</v>
      </c>
      <c r="L2973" s="290">
        <v>43511</v>
      </c>
      <c r="M2973" s="290" t="s">
        <v>3248</v>
      </c>
    </row>
    <row r="2974" spans="1:13" s="269" customFormat="1" ht="15.5" hidden="1" thickTop="1" thickBot="1" x14ac:dyDescent="0.4">
      <c r="A2974" s="283" t="s">
        <v>2980</v>
      </c>
      <c r="B2974" s="284" t="str">
        <f>VLOOKUP(A2974,Lists!B:C,2,FALSE)</f>
        <v>SDN004</v>
      </c>
      <c r="C2974" s="284" t="str">
        <f>VLOOKUP(A2974,Lists!B:D,3,FALSE)</f>
        <v>SDN</v>
      </c>
      <c r="D2974" s="285" t="s">
        <v>5108</v>
      </c>
      <c r="E2974" s="285" t="s">
        <v>446</v>
      </c>
      <c r="F2974" s="285"/>
      <c r="G2974" s="285" t="s">
        <v>731</v>
      </c>
      <c r="H2974" s="278">
        <f t="shared" si="92"/>
        <v>2</v>
      </c>
      <c r="I2974" s="251"/>
      <c r="J2974" s="285" t="s">
        <v>2694</v>
      </c>
      <c r="K2974" s="278" t="str">
        <f t="shared" si="93"/>
        <v>SDN004Buildings damaged</v>
      </c>
      <c r="L2974" s="286">
        <v>43511</v>
      </c>
      <c r="M2974" s="286" t="s">
        <v>3248</v>
      </c>
    </row>
    <row r="2975" spans="1:13" s="269" customFormat="1" ht="15.5" hidden="1" thickTop="1" thickBot="1" x14ac:dyDescent="0.4">
      <c r="A2975" s="287" t="s">
        <v>2980</v>
      </c>
      <c r="B2975" s="288" t="str">
        <f>VLOOKUP(A2975,Lists!B:C,2,FALSE)</f>
        <v>SDN004</v>
      </c>
      <c r="C2975" s="288" t="str">
        <f>VLOOKUP(A2975,Lists!B:D,3,FALSE)</f>
        <v>SDN</v>
      </c>
      <c r="D2975" s="289" t="s">
        <v>742</v>
      </c>
      <c r="E2975" s="289" t="s">
        <v>446</v>
      </c>
      <c r="F2975" s="289"/>
      <c r="G2975" s="289" t="s">
        <v>731</v>
      </c>
      <c r="H2975" s="278">
        <f t="shared" si="92"/>
        <v>2</v>
      </c>
      <c r="I2975" s="252"/>
      <c r="J2975" s="289" t="s">
        <v>2694</v>
      </c>
      <c r="K2975" s="278" t="str">
        <f t="shared" si="93"/>
        <v>SDN004Economic Losses</v>
      </c>
      <c r="L2975" s="290">
        <v>43511</v>
      </c>
      <c r="M2975" s="290" t="s">
        <v>3248</v>
      </c>
    </row>
    <row r="2976" spans="1:13" s="269" customFormat="1" ht="15.5" hidden="1" thickTop="1" thickBot="1" x14ac:dyDescent="0.4">
      <c r="A2976" s="283" t="s">
        <v>2980</v>
      </c>
      <c r="B2976" s="284" t="str">
        <f>VLOOKUP(A2976,Lists!B:C,2,FALSE)</f>
        <v>SDN004</v>
      </c>
      <c r="C2976" s="284" t="str">
        <f>VLOOKUP(A2976,Lists!B:D,3,FALSE)</f>
        <v>SDN</v>
      </c>
      <c r="D2976" s="285" t="s">
        <v>752</v>
      </c>
      <c r="E2976" s="285">
        <v>852080</v>
      </c>
      <c r="F2976" s="285" t="s">
        <v>1479</v>
      </c>
      <c r="G2976" s="285" t="s">
        <v>731</v>
      </c>
      <c r="H2976" s="278">
        <f t="shared" si="92"/>
        <v>2</v>
      </c>
      <c r="I2976" s="251" t="s">
        <v>2724</v>
      </c>
      <c r="J2976" s="285" t="s">
        <v>2727</v>
      </c>
      <c r="K2976" s="278" t="str">
        <f t="shared" si="93"/>
        <v>SDN004People in Need</v>
      </c>
      <c r="L2976" s="286">
        <v>43511</v>
      </c>
      <c r="M2976" s="286" t="s">
        <v>3248</v>
      </c>
    </row>
    <row r="2977" spans="1:13" s="269" customFormat="1" ht="15.5" hidden="1" thickTop="1" thickBot="1" x14ac:dyDescent="0.4">
      <c r="A2977" s="287" t="s">
        <v>2980</v>
      </c>
      <c r="B2977" s="288" t="str">
        <f>VLOOKUP(A2977,Lists!B:C,2,FALSE)</f>
        <v>SDN004</v>
      </c>
      <c r="C2977" s="288" t="str">
        <f>VLOOKUP(A2977,Lists!B:D,3,FALSE)</f>
        <v>SDN</v>
      </c>
      <c r="D2977" s="289" t="s">
        <v>5110</v>
      </c>
      <c r="E2977" s="289">
        <v>0</v>
      </c>
      <c r="F2977" s="289" t="s">
        <v>1479</v>
      </c>
      <c r="G2977" s="289" t="s">
        <v>731</v>
      </c>
      <c r="H2977" s="278">
        <f t="shared" si="92"/>
        <v>2</v>
      </c>
      <c r="I2977" s="252" t="s">
        <v>2724</v>
      </c>
      <c r="J2977" s="289"/>
      <c r="K2977" s="278" t="str">
        <f t="shared" si="93"/>
        <v>SDN004Minimal humanitarian conditions - Level 1</v>
      </c>
      <c r="L2977" s="290">
        <v>43511</v>
      </c>
      <c r="M2977" s="290" t="s">
        <v>3248</v>
      </c>
    </row>
    <row r="2978" spans="1:13" s="269" customFormat="1" ht="15.5" hidden="1" thickTop="1" thickBot="1" x14ac:dyDescent="0.4">
      <c r="A2978" s="283" t="s">
        <v>2980</v>
      </c>
      <c r="B2978" s="284" t="str">
        <f>VLOOKUP(A2978,Lists!B:C,2,FALSE)</f>
        <v>SDN004</v>
      </c>
      <c r="C2978" s="284" t="str">
        <f>VLOOKUP(A2978,Lists!B:D,3,FALSE)</f>
        <v>SDN</v>
      </c>
      <c r="D2978" s="285" t="s">
        <v>5111</v>
      </c>
      <c r="E2978" s="285">
        <v>733555</v>
      </c>
      <c r="F2978" s="285" t="s">
        <v>1479</v>
      </c>
      <c r="G2978" s="285" t="s">
        <v>731</v>
      </c>
      <c r="H2978" s="278">
        <f t="shared" si="92"/>
        <v>2</v>
      </c>
      <c r="I2978" s="251" t="s">
        <v>2724</v>
      </c>
      <c r="J2978" s="285" t="s">
        <v>2728</v>
      </c>
      <c r="K2978" s="278" t="str">
        <f t="shared" si="93"/>
        <v>SDN004Stressed humanitarian conditions - Level 2</v>
      </c>
      <c r="L2978" s="286">
        <v>43511</v>
      </c>
      <c r="M2978" s="286" t="s">
        <v>3248</v>
      </c>
    </row>
    <row r="2979" spans="1:13" s="269" customFormat="1" ht="15.5" hidden="1" thickTop="1" thickBot="1" x14ac:dyDescent="0.4">
      <c r="A2979" s="287" t="s">
        <v>2980</v>
      </c>
      <c r="B2979" s="288" t="str">
        <f>VLOOKUP(A2979,Lists!B:C,2,FALSE)</f>
        <v>SDN004</v>
      </c>
      <c r="C2979" s="288" t="str">
        <f>VLOOKUP(A2979,Lists!B:D,3,FALSE)</f>
        <v>SDN</v>
      </c>
      <c r="D2979" s="289" t="s">
        <v>5112</v>
      </c>
      <c r="E2979" s="289">
        <v>78988</v>
      </c>
      <c r="F2979" s="289" t="s">
        <v>1479</v>
      </c>
      <c r="G2979" s="289" t="s">
        <v>731</v>
      </c>
      <c r="H2979" s="278">
        <f t="shared" si="92"/>
        <v>2</v>
      </c>
      <c r="I2979" s="252" t="s">
        <v>2724</v>
      </c>
      <c r="J2979" s="289" t="s">
        <v>2729</v>
      </c>
      <c r="K2979" s="278" t="str">
        <f t="shared" si="93"/>
        <v>SDN004Moderate humanitarian conditions - Level 3</v>
      </c>
      <c r="L2979" s="290">
        <v>43511</v>
      </c>
      <c r="M2979" s="290" t="s">
        <v>3248</v>
      </c>
    </row>
    <row r="2980" spans="1:13" s="269" customFormat="1" ht="15.5" hidden="1" thickTop="1" thickBot="1" x14ac:dyDescent="0.4">
      <c r="A2980" s="283" t="s">
        <v>2980</v>
      </c>
      <c r="B2980" s="284" t="str">
        <f>VLOOKUP(A2980,Lists!B:C,2,FALSE)</f>
        <v>SDN004</v>
      </c>
      <c r="C2980" s="284" t="str">
        <f>VLOOKUP(A2980,Lists!B:D,3,FALSE)</f>
        <v>SDN</v>
      </c>
      <c r="D2980" s="285" t="s">
        <v>5113</v>
      </c>
      <c r="E2980" s="285">
        <v>39537</v>
      </c>
      <c r="F2980" s="285" t="s">
        <v>1479</v>
      </c>
      <c r="G2980" s="285" t="s">
        <v>731</v>
      </c>
      <c r="H2980" s="278">
        <f t="shared" si="92"/>
        <v>2</v>
      </c>
      <c r="I2980" s="251" t="s">
        <v>2724</v>
      </c>
      <c r="J2980" s="285" t="s">
        <v>2730</v>
      </c>
      <c r="K2980" s="278" t="str">
        <f t="shared" si="93"/>
        <v>SDN004Severe humanitarian conditions - Level 4</v>
      </c>
      <c r="L2980" s="286">
        <v>43511</v>
      </c>
      <c r="M2980" s="286" t="s">
        <v>3248</v>
      </c>
    </row>
    <row r="2981" spans="1:13" s="269" customFormat="1" ht="15.5" hidden="1" thickTop="1" thickBot="1" x14ac:dyDescent="0.4">
      <c r="A2981" s="287" t="s">
        <v>2980</v>
      </c>
      <c r="B2981" s="288" t="str">
        <f>VLOOKUP(A2981,Lists!B:C,2,FALSE)</f>
        <v>SDN004</v>
      </c>
      <c r="C2981" s="288" t="str">
        <f>VLOOKUP(A2981,Lists!B:D,3,FALSE)</f>
        <v>SDN</v>
      </c>
      <c r="D2981" s="289" t="s">
        <v>5114</v>
      </c>
      <c r="E2981" s="289">
        <v>0</v>
      </c>
      <c r="F2981" s="289" t="s">
        <v>1479</v>
      </c>
      <c r="G2981" s="289" t="s">
        <v>731</v>
      </c>
      <c r="H2981" s="278">
        <f t="shared" si="92"/>
        <v>2</v>
      </c>
      <c r="I2981" s="252" t="s">
        <v>2724</v>
      </c>
      <c r="J2981" s="289"/>
      <c r="K2981" s="278" t="str">
        <f t="shared" si="93"/>
        <v>SDN004Extreme humanitarian conditions - Level 5</v>
      </c>
      <c r="L2981" s="290">
        <v>43511</v>
      </c>
      <c r="M2981" s="290" t="s">
        <v>3248</v>
      </c>
    </row>
    <row r="2982" spans="1:13" s="269" customFormat="1" ht="15.5" hidden="1" thickTop="1" thickBot="1" x14ac:dyDescent="0.4">
      <c r="A2982" s="283" t="s">
        <v>2980</v>
      </c>
      <c r="B2982" s="284" t="str">
        <f>VLOOKUP(A2982,Lists!B:C,2,FALSE)</f>
        <v>SDN004</v>
      </c>
      <c r="C2982" s="284" t="str">
        <f>VLOOKUP(A2982,Lists!B:D,3,FALSE)</f>
        <v>SDN</v>
      </c>
      <c r="D2982" s="285" t="s">
        <v>5115</v>
      </c>
      <c r="E2982" s="285">
        <v>143</v>
      </c>
      <c r="F2982" s="285" t="s">
        <v>2657</v>
      </c>
      <c r="G2982" s="285" t="s">
        <v>731</v>
      </c>
      <c r="H2982" s="278">
        <f t="shared" si="92"/>
        <v>2</v>
      </c>
      <c r="I2982" s="251"/>
      <c r="J2982" s="285" t="s">
        <v>2710</v>
      </c>
      <c r="K2982" s="278" t="str">
        <f t="shared" si="93"/>
        <v>SDN004Fatalities in all crises</v>
      </c>
      <c r="L2982" s="286">
        <v>43511</v>
      </c>
      <c r="M2982" s="286" t="s">
        <v>3248</v>
      </c>
    </row>
    <row r="2983" spans="1:13" s="269" customFormat="1" ht="15.5" hidden="1" thickTop="1" thickBot="1" x14ac:dyDescent="0.4">
      <c r="A2983" s="287" t="s">
        <v>2980</v>
      </c>
      <c r="B2983" s="288" t="str">
        <f>VLOOKUP(A2983,Lists!B:C,2,FALSE)</f>
        <v>SDN004</v>
      </c>
      <c r="C2983" s="288" t="str">
        <f>VLOOKUP(A2983,Lists!B:D,3,FALSE)</f>
        <v>SDN</v>
      </c>
      <c r="D2983" s="289" t="s">
        <v>688</v>
      </c>
      <c r="E2983" s="289">
        <v>2</v>
      </c>
      <c r="F2983" s="289" t="s">
        <v>2656</v>
      </c>
      <c r="G2983" s="289" t="s">
        <v>731</v>
      </c>
      <c r="H2983" s="278">
        <f t="shared" si="92"/>
        <v>2</v>
      </c>
      <c r="I2983" s="252"/>
      <c r="J2983" s="289" t="s">
        <v>2366</v>
      </c>
      <c r="K2983" s="278" t="str">
        <f t="shared" si="93"/>
        <v>SDN004Crisis affected groups</v>
      </c>
      <c r="L2983" s="290">
        <v>43511</v>
      </c>
      <c r="M2983" s="290" t="s">
        <v>3248</v>
      </c>
    </row>
    <row r="2984" spans="1:13" s="269" customFormat="1" ht="15.5" hidden="1" thickTop="1" thickBot="1" x14ac:dyDescent="0.4">
      <c r="A2984" s="283" t="s">
        <v>2980</v>
      </c>
      <c r="B2984" s="284" t="str">
        <f>VLOOKUP(A2984,Lists!B:C,2,FALSE)</f>
        <v>SDN004</v>
      </c>
      <c r="C2984" s="284" t="str">
        <f>VLOOKUP(A2984,Lists!B:D,3,FALSE)</f>
        <v>SDN</v>
      </c>
      <c r="D2984" s="285" t="s">
        <v>691</v>
      </c>
      <c r="E2984" s="285" t="s">
        <v>446</v>
      </c>
      <c r="F2984" s="285"/>
      <c r="G2984" s="285" t="s">
        <v>731</v>
      </c>
      <c r="H2984" s="278">
        <f t="shared" si="92"/>
        <v>2</v>
      </c>
      <c r="I2984" s="251"/>
      <c r="J2984" s="285" t="s">
        <v>1333</v>
      </c>
      <c r="K2984" s="278" t="str">
        <f t="shared" si="93"/>
        <v>SDN004People facing limited access constraints</v>
      </c>
      <c r="L2984" s="286">
        <v>43511</v>
      </c>
      <c r="M2984" s="286" t="s">
        <v>3248</v>
      </c>
    </row>
    <row r="2985" spans="1:13" s="269" customFormat="1" ht="15.5" hidden="1" thickTop="1" thickBot="1" x14ac:dyDescent="0.4">
      <c r="A2985" s="287" t="s">
        <v>2980</v>
      </c>
      <c r="B2985" s="288" t="str">
        <f>VLOOKUP(A2985,Lists!B:C,2,FALSE)</f>
        <v>SDN004</v>
      </c>
      <c r="C2985" s="288" t="str">
        <f>VLOOKUP(A2985,Lists!B:D,3,FALSE)</f>
        <v>SDN</v>
      </c>
      <c r="D2985" s="289" t="s">
        <v>692</v>
      </c>
      <c r="E2985" s="289" t="s">
        <v>446</v>
      </c>
      <c r="F2985" s="289"/>
      <c r="G2985" s="289" t="s">
        <v>731</v>
      </c>
      <c r="H2985" s="278">
        <f t="shared" si="92"/>
        <v>2</v>
      </c>
      <c r="I2985" s="252"/>
      <c r="J2985" s="289" t="s">
        <v>1333</v>
      </c>
      <c r="K2985" s="278" t="str">
        <f t="shared" si="93"/>
        <v>SDN004People facing restricted access constraints</v>
      </c>
      <c r="L2985" s="290">
        <v>43511</v>
      </c>
      <c r="M2985" s="290" t="s">
        <v>3248</v>
      </c>
    </row>
    <row r="2986" spans="1:13" s="269" customFormat="1" ht="15.5" hidden="1" thickTop="1" thickBot="1" x14ac:dyDescent="0.4">
      <c r="A2986" s="283" t="s">
        <v>2980</v>
      </c>
      <c r="B2986" s="284" t="str">
        <f>VLOOKUP(A2986,Lists!B:C,2,FALSE)</f>
        <v>SDN004</v>
      </c>
      <c r="C2986" s="284" t="str">
        <f>VLOOKUP(A2986,Lists!B:D,3,FALSE)</f>
        <v>SDN</v>
      </c>
      <c r="D2986" s="285" t="s">
        <v>643</v>
      </c>
      <c r="E2986" s="285">
        <v>2</v>
      </c>
      <c r="F2986" s="285" t="s">
        <v>2659</v>
      </c>
      <c r="G2986" s="285" t="s">
        <v>731</v>
      </c>
      <c r="H2986" s="278">
        <f t="shared" si="92"/>
        <v>2</v>
      </c>
      <c r="I2986" s="251"/>
      <c r="J2986" s="285"/>
      <c r="K2986" s="278" t="str">
        <f t="shared" si="93"/>
        <v>SDN004Impediments to entry into country (bureaucratic and administrative)</v>
      </c>
      <c r="L2986" s="286">
        <v>43511</v>
      </c>
      <c r="M2986" s="286" t="s">
        <v>3248</v>
      </c>
    </row>
    <row r="2987" spans="1:13" s="269" customFormat="1" ht="15.5" hidden="1" thickTop="1" thickBot="1" x14ac:dyDescent="0.4">
      <c r="A2987" s="287" t="s">
        <v>2980</v>
      </c>
      <c r="B2987" s="288" t="str">
        <f>VLOOKUP(A2987,Lists!B:C,2,FALSE)</f>
        <v>SDN004</v>
      </c>
      <c r="C2987" s="288" t="str">
        <f>VLOOKUP(A2987,Lists!B:D,3,FALSE)</f>
        <v>SDN</v>
      </c>
      <c r="D2987" s="289" t="s">
        <v>644</v>
      </c>
      <c r="E2987" s="289">
        <v>2</v>
      </c>
      <c r="F2987" s="289" t="s">
        <v>2659</v>
      </c>
      <c r="G2987" s="289" t="s">
        <v>731</v>
      </c>
      <c r="H2987" s="278">
        <f t="shared" si="92"/>
        <v>2</v>
      </c>
      <c r="I2987" s="252"/>
      <c r="J2987" s="289"/>
      <c r="K2987" s="278" t="str">
        <f t="shared" si="93"/>
        <v>SDN004Restriction of movement (impediments to freedom of movement and/or administrative restrictions)</v>
      </c>
      <c r="L2987" s="290">
        <v>43511</v>
      </c>
      <c r="M2987" s="290" t="s">
        <v>3248</v>
      </c>
    </row>
    <row r="2988" spans="1:13" s="269" customFormat="1" ht="15.5" hidden="1" thickTop="1" thickBot="1" x14ac:dyDescent="0.4">
      <c r="A2988" s="283" t="s">
        <v>2980</v>
      </c>
      <c r="B2988" s="284" t="str">
        <f>VLOOKUP(A2988,Lists!B:C,2,FALSE)</f>
        <v>SDN004</v>
      </c>
      <c r="C2988" s="284" t="str">
        <f>VLOOKUP(A2988,Lists!B:D,3,FALSE)</f>
        <v>SDN</v>
      </c>
      <c r="D2988" s="285" t="s">
        <v>645</v>
      </c>
      <c r="E2988" s="285">
        <v>1</v>
      </c>
      <c r="F2988" s="285" t="s">
        <v>2659</v>
      </c>
      <c r="G2988" s="285" t="s">
        <v>731</v>
      </c>
      <c r="H2988" s="278">
        <f t="shared" si="92"/>
        <v>2</v>
      </c>
      <c r="I2988" s="251"/>
      <c r="J2988" s="285"/>
      <c r="K2988" s="278" t="str">
        <f t="shared" si="93"/>
        <v>SDN004Interference into implementation of humanitarian activities</v>
      </c>
      <c r="L2988" s="286">
        <v>43511</v>
      </c>
      <c r="M2988" s="286" t="s">
        <v>3248</v>
      </c>
    </row>
    <row r="2989" spans="1:13" s="269" customFormat="1" ht="15.5" hidden="1" thickTop="1" thickBot="1" x14ac:dyDescent="0.4">
      <c r="A2989" s="287" t="s">
        <v>2980</v>
      </c>
      <c r="B2989" s="288" t="str">
        <f>VLOOKUP(A2989,Lists!B:C,2,FALSE)</f>
        <v>SDN004</v>
      </c>
      <c r="C2989" s="288" t="str">
        <f>VLOOKUP(A2989,Lists!B:D,3,FALSE)</f>
        <v>SDN</v>
      </c>
      <c r="D2989" s="289" t="s">
        <v>646</v>
      </c>
      <c r="E2989" s="289" t="s">
        <v>446</v>
      </c>
      <c r="F2989" s="289" t="s">
        <v>2659</v>
      </c>
      <c r="G2989" s="289" t="s">
        <v>731</v>
      </c>
      <c r="H2989" s="278">
        <f t="shared" si="92"/>
        <v>2</v>
      </c>
      <c r="I2989" s="252"/>
      <c r="J2989" s="289" t="s">
        <v>2694</v>
      </c>
      <c r="K2989" s="278" t="str">
        <f t="shared" si="93"/>
        <v>SDN004Violence against personnel, facilities and assets</v>
      </c>
      <c r="L2989" s="290">
        <v>43511</v>
      </c>
      <c r="M2989" s="290" t="s">
        <v>3248</v>
      </c>
    </row>
    <row r="2990" spans="1:13" s="269" customFormat="1" ht="15.5" hidden="1" thickTop="1" thickBot="1" x14ac:dyDescent="0.4">
      <c r="A2990" s="283" t="s">
        <v>2980</v>
      </c>
      <c r="B2990" s="284" t="str">
        <f>VLOOKUP(A2990,Lists!B:C,2,FALSE)</f>
        <v>SDN004</v>
      </c>
      <c r="C2990" s="284" t="str">
        <f>VLOOKUP(A2990,Lists!B:D,3,FALSE)</f>
        <v>SDN</v>
      </c>
      <c r="D2990" s="285" t="s">
        <v>647</v>
      </c>
      <c r="E2990" s="285" t="s">
        <v>446</v>
      </c>
      <c r="F2990" s="285" t="s">
        <v>2659</v>
      </c>
      <c r="G2990" s="285" t="s">
        <v>731</v>
      </c>
      <c r="H2990" s="278">
        <f t="shared" si="92"/>
        <v>2</v>
      </c>
      <c r="I2990" s="251"/>
      <c r="J2990" s="285" t="s">
        <v>2694</v>
      </c>
      <c r="K2990" s="278" t="str">
        <f t="shared" si="93"/>
        <v>SDN004Denial of existence of humanitarian needs or entitlements to assistance</v>
      </c>
      <c r="L2990" s="286">
        <v>43511</v>
      </c>
      <c r="M2990" s="286" t="s">
        <v>3248</v>
      </c>
    </row>
    <row r="2991" spans="1:13" s="269" customFormat="1" ht="15.5" hidden="1" thickTop="1" thickBot="1" x14ac:dyDescent="0.4">
      <c r="A2991" s="287" t="s">
        <v>2980</v>
      </c>
      <c r="B2991" s="288" t="str">
        <f>VLOOKUP(A2991,Lists!B:C,2,FALSE)</f>
        <v>SDN004</v>
      </c>
      <c r="C2991" s="288" t="str">
        <f>VLOOKUP(A2991,Lists!B:D,3,FALSE)</f>
        <v>SDN</v>
      </c>
      <c r="D2991" s="289" t="s">
        <v>651</v>
      </c>
      <c r="E2991" s="289">
        <v>1</v>
      </c>
      <c r="F2991" s="289" t="s">
        <v>2659</v>
      </c>
      <c r="G2991" s="289" t="s">
        <v>731</v>
      </c>
      <c r="H2991" s="278">
        <f t="shared" si="92"/>
        <v>2</v>
      </c>
      <c r="I2991" s="252"/>
      <c r="J2991" s="289"/>
      <c r="K2991" s="278" t="str">
        <f t="shared" si="93"/>
        <v>SDN004Physical constraints in the environment (obstacles related to terrain, climate, lack of infrastructure, etc.)</v>
      </c>
      <c r="L2991" s="290">
        <v>43511</v>
      </c>
      <c r="M2991" s="290" t="s">
        <v>3248</v>
      </c>
    </row>
    <row r="2992" spans="1:13" s="269" customFormat="1" ht="15.5" hidden="1" thickTop="1" thickBot="1" x14ac:dyDescent="0.4">
      <c r="A2992" s="283" t="s">
        <v>2980</v>
      </c>
      <c r="B2992" s="284" t="str">
        <f>VLOOKUP(A2992,Lists!B:C,2,FALSE)</f>
        <v>SDN004</v>
      </c>
      <c r="C2992" s="284" t="str">
        <f>VLOOKUP(A2992,Lists!B:D,3,FALSE)</f>
        <v>SDN</v>
      </c>
      <c r="D2992" s="285" t="s">
        <v>650</v>
      </c>
      <c r="E2992" s="285">
        <v>2</v>
      </c>
      <c r="F2992" s="285" t="s">
        <v>2659</v>
      </c>
      <c r="G2992" s="285" t="s">
        <v>731</v>
      </c>
      <c r="H2992" s="278">
        <f t="shared" si="92"/>
        <v>2</v>
      </c>
      <c r="I2992" s="251"/>
      <c r="J2992" s="285"/>
      <c r="K2992" s="278" t="str">
        <f t="shared" si="93"/>
        <v xml:space="preserve">SDN004Presence of mines and improvised explosive devices </v>
      </c>
      <c r="L2992" s="286">
        <v>43511</v>
      </c>
      <c r="M2992" s="286" t="s">
        <v>3248</v>
      </c>
    </row>
    <row r="2993" spans="1:13" s="269" customFormat="1" ht="15.5" hidden="1" thickTop="1" thickBot="1" x14ac:dyDescent="0.4">
      <c r="A2993" s="287" t="s">
        <v>2980</v>
      </c>
      <c r="B2993" s="288" t="str">
        <f>VLOOKUP(A2993,Lists!B:C,2,FALSE)</f>
        <v>SDN004</v>
      </c>
      <c r="C2993" s="288" t="str">
        <f>VLOOKUP(A2993,Lists!B:D,3,FALSE)</f>
        <v>SDN</v>
      </c>
      <c r="D2993" s="289" t="s">
        <v>649</v>
      </c>
      <c r="E2993" s="289">
        <v>2</v>
      </c>
      <c r="F2993" s="289" t="s">
        <v>2659</v>
      </c>
      <c r="G2993" s="289" t="s">
        <v>731</v>
      </c>
      <c r="H2993" s="278">
        <f t="shared" si="92"/>
        <v>2</v>
      </c>
      <c r="I2993" s="252"/>
      <c r="J2993" s="289"/>
      <c r="K2993" s="278" t="str">
        <f t="shared" si="93"/>
        <v>SDN004Ongoing insecurity/hostilities affecting humanitarian assistance</v>
      </c>
      <c r="L2993" s="290">
        <v>43511</v>
      </c>
      <c r="M2993" s="290" t="s">
        <v>3248</v>
      </c>
    </row>
    <row r="2994" spans="1:13" s="269" customFormat="1" ht="15.5" hidden="1" thickTop="1" thickBot="1" x14ac:dyDescent="0.4">
      <c r="A2994" s="283" t="s">
        <v>2980</v>
      </c>
      <c r="B2994" s="284" t="str">
        <f>VLOOKUP(A2994,Lists!B:C,2,FALSE)</f>
        <v>SDN004</v>
      </c>
      <c r="C2994" s="284" t="str">
        <f>VLOOKUP(A2994,Lists!B:D,3,FALSE)</f>
        <v>SDN</v>
      </c>
      <c r="D2994" s="285" t="s">
        <v>648</v>
      </c>
      <c r="E2994" s="285">
        <v>2</v>
      </c>
      <c r="F2994" s="285" t="s">
        <v>2659</v>
      </c>
      <c r="G2994" s="285" t="s">
        <v>731</v>
      </c>
      <c r="H2994" s="278">
        <f t="shared" si="92"/>
        <v>2</v>
      </c>
      <c r="I2994" s="251"/>
      <c r="J2994" s="285"/>
      <c r="K2994" s="278" t="str">
        <f t="shared" si="93"/>
        <v>SDN004Restriction and obstruction of access to services and assistance</v>
      </c>
      <c r="L2994" s="286">
        <v>43511</v>
      </c>
      <c r="M2994" s="286" t="s">
        <v>3248</v>
      </c>
    </row>
    <row r="2995" spans="1:13" s="269" customFormat="1" ht="15.5" hidden="1" thickTop="1" thickBot="1" x14ac:dyDescent="0.4">
      <c r="A2995" s="287" t="s">
        <v>2979</v>
      </c>
      <c r="B2995" s="288" t="str">
        <f>VLOOKUP(A2995,Lists!B:C,2,FALSE)</f>
        <v>SDN003</v>
      </c>
      <c r="C2995" s="288" t="str">
        <f>VLOOKUP(A2995,Lists!B:D,3,FALSE)</f>
        <v>SDN</v>
      </c>
      <c r="D2995" s="289" t="s">
        <v>522</v>
      </c>
      <c r="E2995" s="289">
        <v>45437440</v>
      </c>
      <c r="F2995" s="289" t="s">
        <v>2654</v>
      </c>
      <c r="G2995" s="289" t="s">
        <v>731</v>
      </c>
      <c r="H2995" s="278">
        <f t="shared" si="92"/>
        <v>2</v>
      </c>
      <c r="I2995" s="252" t="s">
        <v>2700</v>
      </c>
      <c r="J2995" s="289" t="s">
        <v>2701</v>
      </c>
      <c r="K2995" s="278" t="str">
        <f t="shared" si="93"/>
        <v>SDN003Total population</v>
      </c>
      <c r="L2995" s="290">
        <v>43511</v>
      </c>
      <c r="M2995" s="290" t="s">
        <v>3248</v>
      </c>
    </row>
    <row r="2996" spans="1:13" s="269" customFormat="1" ht="15.5" hidden="1" thickTop="1" thickBot="1" x14ac:dyDescent="0.4">
      <c r="A2996" s="283" t="s">
        <v>2979</v>
      </c>
      <c r="B2996" s="284" t="str">
        <f>VLOOKUP(A2996,Lists!B:C,2,FALSE)</f>
        <v>SDN003</v>
      </c>
      <c r="C2996" s="284" t="str">
        <f>VLOOKUP(A2996,Lists!B:D,3,FALSE)</f>
        <v>SDN</v>
      </c>
      <c r="D2996" s="285" t="s">
        <v>660</v>
      </c>
      <c r="E2996" s="285">
        <v>36710</v>
      </c>
      <c r="F2996" s="285" t="s">
        <v>2661</v>
      </c>
      <c r="G2996" s="285" t="s">
        <v>731</v>
      </c>
      <c r="H2996" s="278">
        <f t="shared" si="92"/>
        <v>2</v>
      </c>
      <c r="I2996" s="251" t="s">
        <v>2731</v>
      </c>
      <c r="J2996" s="285" t="s">
        <v>2732</v>
      </c>
      <c r="K2996" s="278" t="str">
        <f t="shared" si="93"/>
        <v>SDN003Landmass affected</v>
      </c>
      <c r="L2996" s="286">
        <v>43511</v>
      </c>
      <c r="M2996" s="286" t="s">
        <v>3248</v>
      </c>
    </row>
    <row r="2997" spans="1:13" s="269" customFormat="1" ht="15.5" hidden="1" thickTop="1" thickBot="1" x14ac:dyDescent="0.4">
      <c r="A2997" s="287" t="s">
        <v>2979</v>
      </c>
      <c r="B2997" s="288" t="str">
        <f>VLOOKUP(A2997,Lists!B:C,2,FALSE)</f>
        <v>SDN003</v>
      </c>
      <c r="C2997" s="288" t="str">
        <f>VLOOKUP(A2997,Lists!B:D,3,FALSE)</f>
        <v>SDN</v>
      </c>
      <c r="D2997" s="289" t="s">
        <v>737</v>
      </c>
      <c r="E2997" s="289">
        <v>2537747</v>
      </c>
      <c r="F2997" s="289" t="s">
        <v>2661</v>
      </c>
      <c r="G2997" s="289" t="s">
        <v>731</v>
      </c>
      <c r="H2997" s="278">
        <f t="shared" si="92"/>
        <v>2</v>
      </c>
      <c r="I2997" s="252" t="s">
        <v>2731</v>
      </c>
      <c r="J2997" s="289" t="s">
        <v>2733</v>
      </c>
      <c r="K2997" s="278" t="str">
        <f t="shared" si="93"/>
        <v>SDN003People exposed</v>
      </c>
      <c r="L2997" s="290">
        <v>43511</v>
      </c>
      <c r="M2997" s="290" t="s">
        <v>3248</v>
      </c>
    </row>
    <row r="2998" spans="1:13" s="269" customFormat="1" ht="15.5" hidden="1" thickTop="1" thickBot="1" x14ac:dyDescent="0.4">
      <c r="A2998" s="283" t="s">
        <v>2979</v>
      </c>
      <c r="B2998" s="284" t="str">
        <f>VLOOKUP(A2998,Lists!B:C,2,FALSE)</f>
        <v>SDN003</v>
      </c>
      <c r="C2998" s="284" t="str">
        <f>VLOOKUP(A2998,Lists!B:D,3,FALSE)</f>
        <v>SDN</v>
      </c>
      <c r="D2998" s="285" t="s">
        <v>533</v>
      </c>
      <c r="E2998" s="285">
        <v>120973</v>
      </c>
      <c r="F2998" s="285" t="s">
        <v>1479</v>
      </c>
      <c r="G2998" s="285" t="s">
        <v>731</v>
      </c>
      <c r="H2998" s="278">
        <f t="shared" si="92"/>
        <v>2</v>
      </c>
      <c r="I2998" s="251" t="s">
        <v>2724</v>
      </c>
      <c r="J2998" s="285" t="s">
        <v>2726</v>
      </c>
      <c r="K2998" s="278" t="str">
        <f t="shared" si="93"/>
        <v>SDN003People affected</v>
      </c>
      <c r="L2998" s="286">
        <v>43511</v>
      </c>
      <c r="M2998" s="286" t="s">
        <v>3248</v>
      </c>
    </row>
    <row r="2999" spans="1:13" s="269" customFormat="1" ht="15.5" thickTop="1" thickBot="1" x14ac:dyDescent="0.4">
      <c r="A2999" s="287" t="s">
        <v>2979</v>
      </c>
      <c r="B2999" s="288" t="str">
        <f>VLOOKUP(A2999,Lists!B:C,2,FALSE)</f>
        <v>SDN003</v>
      </c>
      <c r="C2999" s="288" t="str">
        <f>VLOOKUP(A2999,Lists!B:D,3,FALSE)</f>
        <v>SDN</v>
      </c>
      <c r="D2999" s="289" t="s">
        <v>666</v>
      </c>
      <c r="E2999" s="289">
        <v>120973</v>
      </c>
      <c r="F2999" s="289" t="s">
        <v>1479</v>
      </c>
      <c r="G2999" s="289" t="s">
        <v>731</v>
      </c>
      <c r="H2999" s="278">
        <f t="shared" si="92"/>
        <v>2</v>
      </c>
      <c r="I2999" s="252" t="s">
        <v>2724</v>
      </c>
      <c r="J2999" s="289" t="s">
        <v>2734</v>
      </c>
      <c r="K2999" s="278" t="str">
        <f t="shared" si="93"/>
        <v>SDN003People displaced</v>
      </c>
      <c r="L2999" s="290">
        <v>43511</v>
      </c>
      <c r="M2999" s="290" t="s">
        <v>3248</v>
      </c>
    </row>
    <row r="3000" spans="1:13" s="269" customFormat="1" ht="15.5" hidden="1" thickTop="1" thickBot="1" x14ac:dyDescent="0.4">
      <c r="A3000" s="283" t="s">
        <v>2979</v>
      </c>
      <c r="B3000" s="284" t="str">
        <f>VLOOKUP(A3000,Lists!B:C,2,FALSE)</f>
        <v>SDN003</v>
      </c>
      <c r="C3000" s="284" t="str">
        <f>VLOOKUP(A3000,Lists!B:D,3,FALSE)</f>
        <v>SDN</v>
      </c>
      <c r="D3000" s="285" t="s">
        <v>5027</v>
      </c>
      <c r="E3000" s="285" t="s">
        <v>446</v>
      </c>
      <c r="F3000" s="285"/>
      <c r="G3000" s="285" t="s">
        <v>731</v>
      </c>
      <c r="H3000" s="278">
        <f t="shared" si="92"/>
        <v>2</v>
      </c>
      <c r="I3000" s="251"/>
      <c r="J3000" s="285" t="s">
        <v>1333</v>
      </c>
      <c r="K3000" s="278" t="str">
        <f t="shared" si="93"/>
        <v>SDN003Injuries reported</v>
      </c>
      <c r="L3000" s="286">
        <v>43511</v>
      </c>
      <c r="M3000" s="286" t="s">
        <v>3248</v>
      </c>
    </row>
    <row r="3001" spans="1:13" s="269" customFormat="1" ht="15.5" hidden="1" thickTop="1" thickBot="1" x14ac:dyDescent="0.4">
      <c r="A3001" s="287" t="s">
        <v>2979</v>
      </c>
      <c r="B3001" s="288" t="str">
        <f>VLOOKUP(A3001,Lists!B:C,2,FALSE)</f>
        <v>SDN003</v>
      </c>
      <c r="C3001" s="288" t="str">
        <f>VLOOKUP(A3001,Lists!B:D,3,FALSE)</f>
        <v>SDN</v>
      </c>
      <c r="D3001" s="289" t="s">
        <v>5028</v>
      </c>
      <c r="E3001" s="289" t="s">
        <v>446</v>
      </c>
      <c r="F3001" s="289"/>
      <c r="G3001" s="289" t="s">
        <v>731</v>
      </c>
      <c r="H3001" s="278">
        <f t="shared" si="92"/>
        <v>2</v>
      </c>
      <c r="I3001" s="252"/>
      <c r="J3001" s="289" t="s">
        <v>1333</v>
      </c>
      <c r="K3001" s="278" t="str">
        <f t="shared" si="93"/>
        <v>SDN003Illness cases reported</v>
      </c>
      <c r="L3001" s="290">
        <v>43511</v>
      </c>
      <c r="M3001" s="290" t="s">
        <v>3248</v>
      </c>
    </row>
    <row r="3002" spans="1:13" s="269" customFormat="1" ht="15.5" hidden="1" thickTop="1" thickBot="1" x14ac:dyDescent="0.4">
      <c r="A3002" s="283" t="s">
        <v>2979</v>
      </c>
      <c r="B3002" s="284" t="str">
        <f>VLOOKUP(A3002,Lists!B:C,2,FALSE)</f>
        <v>SDN003</v>
      </c>
      <c r="C3002" s="284" t="str">
        <f>VLOOKUP(A3002,Lists!B:D,3,FALSE)</f>
        <v>SDN</v>
      </c>
      <c r="D3002" s="285" t="s">
        <v>5029</v>
      </c>
      <c r="E3002" s="285" t="s">
        <v>446</v>
      </c>
      <c r="F3002" s="285"/>
      <c r="G3002" s="285" t="s">
        <v>731</v>
      </c>
      <c r="H3002" s="278">
        <f t="shared" si="92"/>
        <v>2</v>
      </c>
      <c r="I3002" s="251"/>
      <c r="J3002" s="285" t="s">
        <v>1333</v>
      </c>
      <c r="K3002" s="278" t="str">
        <f t="shared" si="93"/>
        <v>SDN003Fatalities reported</v>
      </c>
      <c r="L3002" s="286">
        <v>43511</v>
      </c>
      <c r="M3002" s="286" t="s">
        <v>3248</v>
      </c>
    </row>
    <row r="3003" spans="1:13" s="269" customFormat="1" ht="15.5" hidden="1" thickTop="1" thickBot="1" x14ac:dyDescent="0.4">
      <c r="A3003" s="287" t="s">
        <v>2979</v>
      </c>
      <c r="B3003" s="288" t="str">
        <f>VLOOKUP(A3003,Lists!B:C,2,FALSE)</f>
        <v>SDN003</v>
      </c>
      <c r="C3003" s="288" t="str">
        <f>VLOOKUP(A3003,Lists!B:D,3,FALSE)</f>
        <v>SDN</v>
      </c>
      <c r="D3003" s="289" t="s">
        <v>5108</v>
      </c>
      <c r="E3003" s="289">
        <v>0</v>
      </c>
      <c r="F3003" s="289"/>
      <c r="G3003" s="289" t="s">
        <v>731</v>
      </c>
      <c r="H3003" s="278">
        <f t="shared" si="92"/>
        <v>2</v>
      </c>
      <c r="I3003" s="252"/>
      <c r="J3003" s="289"/>
      <c r="K3003" s="278" t="str">
        <f t="shared" si="93"/>
        <v>SDN003Buildings damaged</v>
      </c>
      <c r="L3003" s="290">
        <v>43511</v>
      </c>
      <c r="M3003" s="290" t="s">
        <v>3248</v>
      </c>
    </row>
    <row r="3004" spans="1:13" s="269" customFormat="1" ht="15.5" hidden="1" thickTop="1" thickBot="1" x14ac:dyDescent="0.4">
      <c r="A3004" s="283" t="s">
        <v>2979</v>
      </c>
      <c r="B3004" s="284" t="str">
        <f>VLOOKUP(A3004,Lists!B:C,2,FALSE)</f>
        <v>SDN003</v>
      </c>
      <c r="C3004" s="284" t="str">
        <f>VLOOKUP(A3004,Lists!B:D,3,FALSE)</f>
        <v>SDN</v>
      </c>
      <c r="D3004" s="285" t="s">
        <v>5109</v>
      </c>
      <c r="E3004" s="285">
        <v>0</v>
      </c>
      <c r="F3004" s="285" t="s">
        <v>446</v>
      </c>
      <c r="G3004" s="285" t="s">
        <v>731</v>
      </c>
      <c r="H3004" s="278">
        <f t="shared" si="92"/>
        <v>2</v>
      </c>
      <c r="I3004" s="251" t="s">
        <v>446</v>
      </c>
      <c r="J3004" s="285" t="s">
        <v>446</v>
      </c>
      <c r="K3004" s="278" t="str">
        <f t="shared" si="93"/>
        <v>SDN003Buildings destroyed</v>
      </c>
      <c r="L3004" s="286">
        <v>43511</v>
      </c>
      <c r="M3004" s="286" t="s">
        <v>3248</v>
      </c>
    </row>
    <row r="3005" spans="1:13" s="269" customFormat="1" ht="15.5" hidden="1" thickTop="1" thickBot="1" x14ac:dyDescent="0.4">
      <c r="A3005" s="287" t="s">
        <v>2979</v>
      </c>
      <c r="B3005" s="288" t="str">
        <f>VLOOKUP(A3005,Lists!B:C,2,FALSE)</f>
        <v>SDN003</v>
      </c>
      <c r="C3005" s="288" t="str">
        <f>VLOOKUP(A3005,Lists!B:D,3,FALSE)</f>
        <v>SDN</v>
      </c>
      <c r="D3005" s="289" t="s">
        <v>5108</v>
      </c>
      <c r="E3005" s="289" t="s">
        <v>446</v>
      </c>
      <c r="F3005" s="289"/>
      <c r="G3005" s="289" t="s">
        <v>731</v>
      </c>
      <c r="H3005" s="278">
        <f t="shared" si="92"/>
        <v>2</v>
      </c>
      <c r="I3005" s="252"/>
      <c r="J3005" s="289" t="s">
        <v>1333</v>
      </c>
      <c r="K3005" s="278" t="str">
        <f t="shared" si="93"/>
        <v>SDN003Buildings damaged</v>
      </c>
      <c r="L3005" s="290">
        <v>43511</v>
      </c>
      <c r="M3005" s="290" t="s">
        <v>3248</v>
      </c>
    </row>
    <row r="3006" spans="1:13" s="269" customFormat="1" ht="15.5" hidden="1" thickTop="1" thickBot="1" x14ac:dyDescent="0.4">
      <c r="A3006" s="283" t="s">
        <v>2979</v>
      </c>
      <c r="B3006" s="284" t="str">
        <f>VLOOKUP(A3006,Lists!B:C,2,FALSE)</f>
        <v>SDN003</v>
      </c>
      <c r="C3006" s="284" t="str">
        <f>VLOOKUP(A3006,Lists!B:D,3,FALSE)</f>
        <v>SDN</v>
      </c>
      <c r="D3006" s="285" t="s">
        <v>742</v>
      </c>
      <c r="E3006" s="285" t="s">
        <v>446</v>
      </c>
      <c r="F3006" s="285"/>
      <c r="G3006" s="285" t="s">
        <v>731</v>
      </c>
      <c r="H3006" s="278">
        <f t="shared" si="92"/>
        <v>2</v>
      </c>
      <c r="I3006" s="251"/>
      <c r="J3006" s="285" t="s">
        <v>1333</v>
      </c>
      <c r="K3006" s="278" t="str">
        <f t="shared" si="93"/>
        <v>SDN003Economic Losses</v>
      </c>
      <c r="L3006" s="286">
        <v>43511</v>
      </c>
      <c r="M3006" s="286" t="s">
        <v>3248</v>
      </c>
    </row>
    <row r="3007" spans="1:13" s="269" customFormat="1" ht="15.5" hidden="1" thickTop="1" thickBot="1" x14ac:dyDescent="0.4">
      <c r="A3007" s="287" t="s">
        <v>2979</v>
      </c>
      <c r="B3007" s="288" t="str">
        <f>VLOOKUP(A3007,Lists!B:C,2,FALSE)</f>
        <v>SDN003</v>
      </c>
      <c r="C3007" s="288" t="str">
        <f>VLOOKUP(A3007,Lists!B:D,3,FALSE)</f>
        <v>SDN</v>
      </c>
      <c r="D3007" s="289" t="s">
        <v>752</v>
      </c>
      <c r="E3007" s="289">
        <v>120973</v>
      </c>
      <c r="F3007" s="289" t="s">
        <v>1479</v>
      </c>
      <c r="G3007" s="289" t="s">
        <v>731</v>
      </c>
      <c r="H3007" s="278">
        <f t="shared" si="92"/>
        <v>2</v>
      </c>
      <c r="I3007" s="252" t="s">
        <v>2724</v>
      </c>
      <c r="J3007" s="289"/>
      <c r="K3007" s="278" t="str">
        <f t="shared" si="93"/>
        <v>SDN003People in Need</v>
      </c>
      <c r="L3007" s="290">
        <v>43511</v>
      </c>
      <c r="M3007" s="290" t="s">
        <v>3248</v>
      </c>
    </row>
    <row r="3008" spans="1:13" s="269" customFormat="1" ht="15.5" hidden="1" thickTop="1" thickBot="1" x14ac:dyDescent="0.4">
      <c r="A3008" s="283" t="s">
        <v>2979</v>
      </c>
      <c r="B3008" s="284" t="str">
        <f>VLOOKUP(A3008,Lists!B:C,2,FALSE)</f>
        <v>SDN003</v>
      </c>
      <c r="C3008" s="284" t="str">
        <f>VLOOKUP(A3008,Lists!B:D,3,FALSE)</f>
        <v>SDN</v>
      </c>
      <c r="D3008" s="285" t="s">
        <v>5110</v>
      </c>
      <c r="E3008" s="285">
        <v>0</v>
      </c>
      <c r="F3008" s="285"/>
      <c r="G3008" s="285" t="s">
        <v>731</v>
      </c>
      <c r="H3008" s="278">
        <f t="shared" si="92"/>
        <v>2</v>
      </c>
      <c r="I3008" s="251" t="s">
        <v>2724</v>
      </c>
      <c r="J3008" s="285"/>
      <c r="K3008" s="278" t="str">
        <f t="shared" si="93"/>
        <v>SDN003Minimal humanitarian conditions - Level 1</v>
      </c>
      <c r="L3008" s="286">
        <v>43511</v>
      </c>
      <c r="M3008" s="286" t="s">
        <v>3248</v>
      </c>
    </row>
    <row r="3009" spans="1:13" s="269" customFormat="1" ht="15.5" hidden="1" thickTop="1" thickBot="1" x14ac:dyDescent="0.4">
      <c r="A3009" s="287" t="s">
        <v>2979</v>
      </c>
      <c r="B3009" s="288" t="str">
        <f>VLOOKUP(A3009,Lists!B:C,2,FALSE)</f>
        <v>SDN003</v>
      </c>
      <c r="C3009" s="288" t="str">
        <f>VLOOKUP(A3009,Lists!B:D,3,FALSE)</f>
        <v>SDN</v>
      </c>
      <c r="D3009" s="289" t="s">
        <v>5111</v>
      </c>
      <c r="E3009" s="289">
        <v>101133</v>
      </c>
      <c r="F3009" s="289"/>
      <c r="G3009" s="289" t="s">
        <v>731</v>
      </c>
      <c r="H3009" s="278">
        <f t="shared" si="92"/>
        <v>2</v>
      </c>
      <c r="I3009" s="252" t="s">
        <v>2724</v>
      </c>
      <c r="J3009" s="289" t="s">
        <v>2728</v>
      </c>
      <c r="K3009" s="278" t="str">
        <f t="shared" si="93"/>
        <v>SDN003Stressed humanitarian conditions - Level 2</v>
      </c>
      <c r="L3009" s="290">
        <v>43511</v>
      </c>
      <c r="M3009" s="290" t="s">
        <v>3248</v>
      </c>
    </row>
    <row r="3010" spans="1:13" s="269" customFormat="1" ht="15.5" hidden="1" thickTop="1" thickBot="1" x14ac:dyDescent="0.4">
      <c r="A3010" s="283" t="s">
        <v>2979</v>
      </c>
      <c r="B3010" s="284" t="str">
        <f>VLOOKUP(A3010,Lists!B:C,2,FALSE)</f>
        <v>SDN003</v>
      </c>
      <c r="C3010" s="284" t="str">
        <f>VLOOKUP(A3010,Lists!B:D,3,FALSE)</f>
        <v>SDN</v>
      </c>
      <c r="D3010" s="285" t="s">
        <v>5112</v>
      </c>
      <c r="E3010" s="285">
        <v>19840</v>
      </c>
      <c r="F3010" s="285"/>
      <c r="G3010" s="285" t="s">
        <v>731</v>
      </c>
      <c r="H3010" s="278">
        <f t="shared" ref="H3010:H3073" si="94">IF(G3010="x","x",IF(G3010="Low",3,IF(G3010="Medium",2,IF(G3010="High",1,FALSE))))</f>
        <v>2</v>
      </c>
      <c r="I3010" s="251" t="s">
        <v>2724</v>
      </c>
      <c r="J3010" s="285" t="s">
        <v>2735</v>
      </c>
      <c r="K3010" s="278" t="str">
        <f t="shared" ref="K3010:K3073" si="95">B3010&amp;""&amp;D3010</f>
        <v>SDN003Moderate humanitarian conditions - Level 3</v>
      </c>
      <c r="L3010" s="286">
        <v>43511</v>
      </c>
      <c r="M3010" s="286" t="s">
        <v>3248</v>
      </c>
    </row>
    <row r="3011" spans="1:13" s="269" customFormat="1" ht="15.5" hidden="1" thickTop="1" thickBot="1" x14ac:dyDescent="0.4">
      <c r="A3011" s="287" t="s">
        <v>2979</v>
      </c>
      <c r="B3011" s="288" t="str">
        <f>VLOOKUP(A3011,Lists!B:C,2,FALSE)</f>
        <v>SDN003</v>
      </c>
      <c r="C3011" s="288" t="str">
        <f>VLOOKUP(A3011,Lists!B:D,3,FALSE)</f>
        <v>SDN</v>
      </c>
      <c r="D3011" s="289" t="s">
        <v>5113</v>
      </c>
      <c r="E3011" s="289">
        <v>0</v>
      </c>
      <c r="F3011" s="289"/>
      <c r="G3011" s="289" t="s">
        <v>731</v>
      </c>
      <c r="H3011" s="278">
        <f t="shared" si="94"/>
        <v>2</v>
      </c>
      <c r="I3011" s="252" t="s">
        <v>2724</v>
      </c>
      <c r="J3011" s="289" t="s">
        <v>2736</v>
      </c>
      <c r="K3011" s="278" t="str">
        <f t="shared" si="95"/>
        <v>SDN003Severe humanitarian conditions - Level 4</v>
      </c>
      <c r="L3011" s="290">
        <v>43511</v>
      </c>
      <c r="M3011" s="290" t="s">
        <v>3248</v>
      </c>
    </row>
    <row r="3012" spans="1:13" s="269" customFormat="1" ht="15.5" hidden="1" thickTop="1" thickBot="1" x14ac:dyDescent="0.4">
      <c r="A3012" s="283" t="s">
        <v>2979</v>
      </c>
      <c r="B3012" s="284" t="str">
        <f>VLOOKUP(A3012,Lists!B:C,2,FALSE)</f>
        <v>SDN003</v>
      </c>
      <c r="C3012" s="284" t="str">
        <f>VLOOKUP(A3012,Lists!B:D,3,FALSE)</f>
        <v>SDN</v>
      </c>
      <c r="D3012" s="285" t="s">
        <v>5114</v>
      </c>
      <c r="E3012" s="285">
        <v>0</v>
      </c>
      <c r="F3012" s="285"/>
      <c r="G3012" s="285" t="s">
        <v>731</v>
      </c>
      <c r="H3012" s="278">
        <f t="shared" si="94"/>
        <v>2</v>
      </c>
      <c r="I3012" s="251" t="s">
        <v>2724</v>
      </c>
      <c r="J3012" s="285"/>
      <c r="K3012" s="278" t="str">
        <f t="shared" si="95"/>
        <v>SDN003Extreme humanitarian conditions - Level 5</v>
      </c>
      <c r="L3012" s="286">
        <v>43511</v>
      </c>
      <c r="M3012" s="286" t="s">
        <v>3248</v>
      </c>
    </row>
    <row r="3013" spans="1:13" s="269" customFormat="1" ht="15.5" hidden="1" thickTop="1" thickBot="1" x14ac:dyDescent="0.4">
      <c r="A3013" s="287" t="s">
        <v>2979</v>
      </c>
      <c r="B3013" s="288" t="str">
        <f>VLOOKUP(A3013,Lists!B:C,2,FALSE)</f>
        <v>SDN003</v>
      </c>
      <c r="C3013" s="288" t="str">
        <f>VLOOKUP(A3013,Lists!B:D,3,FALSE)</f>
        <v>SDN</v>
      </c>
      <c r="D3013" s="289" t="s">
        <v>5115</v>
      </c>
      <c r="E3013" s="289">
        <v>143</v>
      </c>
      <c r="F3013" s="289" t="s">
        <v>2657</v>
      </c>
      <c r="G3013" s="289" t="s">
        <v>731</v>
      </c>
      <c r="H3013" s="278">
        <f t="shared" si="94"/>
        <v>2</v>
      </c>
      <c r="I3013" s="252"/>
      <c r="J3013" s="289" t="s">
        <v>2710</v>
      </c>
      <c r="K3013" s="278" t="str">
        <f t="shared" si="95"/>
        <v>SDN003Fatalities in all crises</v>
      </c>
      <c r="L3013" s="290">
        <v>43511</v>
      </c>
      <c r="M3013" s="290" t="s">
        <v>3248</v>
      </c>
    </row>
    <row r="3014" spans="1:13" s="269" customFormat="1" ht="15.5" hidden="1" thickTop="1" thickBot="1" x14ac:dyDescent="0.4">
      <c r="A3014" s="283" t="s">
        <v>2979</v>
      </c>
      <c r="B3014" s="284" t="str">
        <f>VLOOKUP(A3014,Lists!B:C,2,FALSE)</f>
        <v>SDN003</v>
      </c>
      <c r="C3014" s="284" t="str">
        <f>VLOOKUP(A3014,Lists!B:D,3,FALSE)</f>
        <v>SDN</v>
      </c>
      <c r="D3014" s="285" t="s">
        <v>688</v>
      </c>
      <c r="E3014" s="285">
        <v>2</v>
      </c>
      <c r="F3014" s="285" t="s">
        <v>2662</v>
      </c>
      <c r="G3014" s="285" t="s">
        <v>731</v>
      </c>
      <c r="H3014" s="278">
        <f t="shared" si="94"/>
        <v>2</v>
      </c>
      <c r="I3014" s="251" t="s">
        <v>2719</v>
      </c>
      <c r="J3014" s="285" t="s">
        <v>2364</v>
      </c>
      <c r="K3014" s="278" t="str">
        <f t="shared" si="95"/>
        <v>SDN003Crisis affected groups</v>
      </c>
      <c r="L3014" s="286">
        <v>43511</v>
      </c>
      <c r="M3014" s="286" t="s">
        <v>3248</v>
      </c>
    </row>
    <row r="3015" spans="1:13" s="269" customFormat="1" ht="15.5" hidden="1" thickTop="1" thickBot="1" x14ac:dyDescent="0.4">
      <c r="A3015" s="287" t="s">
        <v>2979</v>
      </c>
      <c r="B3015" s="288" t="str">
        <f>VLOOKUP(A3015,Lists!B:C,2,FALSE)</f>
        <v>SDN003</v>
      </c>
      <c r="C3015" s="288" t="str">
        <f>VLOOKUP(A3015,Lists!B:D,3,FALSE)</f>
        <v>SDN</v>
      </c>
      <c r="D3015" s="289" t="s">
        <v>691</v>
      </c>
      <c r="E3015" s="289" t="s">
        <v>446</v>
      </c>
      <c r="F3015" s="289"/>
      <c r="G3015" s="289" t="s">
        <v>731</v>
      </c>
      <c r="H3015" s="278">
        <f t="shared" si="94"/>
        <v>2</v>
      </c>
      <c r="I3015" s="252"/>
      <c r="J3015" s="289" t="s">
        <v>1333</v>
      </c>
      <c r="K3015" s="278" t="str">
        <f t="shared" si="95"/>
        <v>SDN003People facing limited access constraints</v>
      </c>
      <c r="L3015" s="290">
        <v>43511</v>
      </c>
      <c r="M3015" s="290" t="s">
        <v>3248</v>
      </c>
    </row>
    <row r="3016" spans="1:13" s="269" customFormat="1" ht="15.5" hidden="1" thickTop="1" thickBot="1" x14ac:dyDescent="0.4">
      <c r="A3016" s="283" t="s">
        <v>2979</v>
      </c>
      <c r="B3016" s="284" t="str">
        <f>VLOOKUP(A3016,Lists!B:C,2,FALSE)</f>
        <v>SDN003</v>
      </c>
      <c r="C3016" s="284" t="str">
        <f>VLOOKUP(A3016,Lists!B:D,3,FALSE)</f>
        <v>SDN</v>
      </c>
      <c r="D3016" s="285" t="s">
        <v>692</v>
      </c>
      <c r="E3016" s="285" t="s">
        <v>446</v>
      </c>
      <c r="F3016" s="285"/>
      <c r="G3016" s="285" t="s">
        <v>731</v>
      </c>
      <c r="H3016" s="278">
        <f t="shared" si="94"/>
        <v>2</v>
      </c>
      <c r="I3016" s="251"/>
      <c r="J3016" s="285" t="s">
        <v>1333</v>
      </c>
      <c r="K3016" s="278" t="str">
        <f t="shared" si="95"/>
        <v>SDN003People facing restricted access constraints</v>
      </c>
      <c r="L3016" s="286">
        <v>43511</v>
      </c>
      <c r="M3016" s="286" t="s">
        <v>3248</v>
      </c>
    </row>
    <row r="3017" spans="1:13" s="269" customFormat="1" ht="15.5" hidden="1" thickTop="1" thickBot="1" x14ac:dyDescent="0.4">
      <c r="A3017" s="287" t="s">
        <v>2979</v>
      </c>
      <c r="B3017" s="288" t="str">
        <f>VLOOKUP(A3017,Lists!B:C,2,FALSE)</f>
        <v>SDN003</v>
      </c>
      <c r="C3017" s="288" t="str">
        <f>VLOOKUP(A3017,Lists!B:D,3,FALSE)</f>
        <v>SDN</v>
      </c>
      <c r="D3017" s="289" t="s">
        <v>643</v>
      </c>
      <c r="E3017" s="289">
        <v>2</v>
      </c>
      <c r="F3017" s="289" t="s">
        <v>2659</v>
      </c>
      <c r="G3017" s="289" t="s">
        <v>731</v>
      </c>
      <c r="H3017" s="278">
        <f t="shared" si="94"/>
        <v>2</v>
      </c>
      <c r="I3017" s="252"/>
      <c r="J3017" s="289"/>
      <c r="K3017" s="278" t="str">
        <f t="shared" si="95"/>
        <v>SDN003Impediments to entry into country (bureaucratic and administrative)</v>
      </c>
      <c r="L3017" s="290">
        <v>43511</v>
      </c>
      <c r="M3017" s="290" t="s">
        <v>3248</v>
      </c>
    </row>
    <row r="3018" spans="1:13" s="269" customFormat="1" ht="15.5" hidden="1" thickTop="1" thickBot="1" x14ac:dyDescent="0.4">
      <c r="A3018" s="283" t="s">
        <v>2979</v>
      </c>
      <c r="B3018" s="284" t="str">
        <f>VLOOKUP(A3018,Lists!B:C,2,FALSE)</f>
        <v>SDN003</v>
      </c>
      <c r="C3018" s="284" t="str">
        <f>VLOOKUP(A3018,Lists!B:D,3,FALSE)</f>
        <v>SDN</v>
      </c>
      <c r="D3018" s="285" t="s">
        <v>644</v>
      </c>
      <c r="E3018" s="285">
        <v>2</v>
      </c>
      <c r="F3018" s="285" t="s">
        <v>2659</v>
      </c>
      <c r="G3018" s="285" t="s">
        <v>731</v>
      </c>
      <c r="H3018" s="278">
        <f t="shared" si="94"/>
        <v>2</v>
      </c>
      <c r="I3018" s="251"/>
      <c r="J3018" s="285"/>
      <c r="K3018" s="278" t="str">
        <f t="shared" si="95"/>
        <v>SDN003Restriction of movement (impediments to freedom of movement and/or administrative restrictions)</v>
      </c>
      <c r="L3018" s="286">
        <v>43511</v>
      </c>
      <c r="M3018" s="286" t="s">
        <v>3248</v>
      </c>
    </row>
    <row r="3019" spans="1:13" s="269" customFormat="1" ht="15.5" hidden="1" thickTop="1" thickBot="1" x14ac:dyDescent="0.4">
      <c r="A3019" s="287" t="s">
        <v>2979</v>
      </c>
      <c r="B3019" s="288" t="str">
        <f>VLOOKUP(A3019,Lists!B:C,2,FALSE)</f>
        <v>SDN003</v>
      </c>
      <c r="C3019" s="288" t="str">
        <f>VLOOKUP(A3019,Lists!B:D,3,FALSE)</f>
        <v>SDN</v>
      </c>
      <c r="D3019" s="289" t="s">
        <v>645</v>
      </c>
      <c r="E3019" s="289">
        <v>1</v>
      </c>
      <c r="F3019" s="289" t="s">
        <v>2659</v>
      </c>
      <c r="G3019" s="289" t="s">
        <v>731</v>
      </c>
      <c r="H3019" s="278">
        <f t="shared" si="94"/>
        <v>2</v>
      </c>
      <c r="I3019" s="252"/>
      <c r="J3019" s="289"/>
      <c r="K3019" s="278" t="str">
        <f t="shared" si="95"/>
        <v>SDN003Interference into implementation of humanitarian activities</v>
      </c>
      <c r="L3019" s="290">
        <v>43511</v>
      </c>
      <c r="M3019" s="290" t="s">
        <v>3248</v>
      </c>
    </row>
    <row r="3020" spans="1:13" s="269" customFormat="1" ht="15.5" hidden="1" thickTop="1" thickBot="1" x14ac:dyDescent="0.4">
      <c r="A3020" s="283" t="s">
        <v>2979</v>
      </c>
      <c r="B3020" s="284" t="str">
        <f>VLOOKUP(A3020,Lists!B:C,2,FALSE)</f>
        <v>SDN003</v>
      </c>
      <c r="C3020" s="284" t="str">
        <f>VLOOKUP(A3020,Lists!B:D,3,FALSE)</f>
        <v>SDN</v>
      </c>
      <c r="D3020" s="285" t="s">
        <v>646</v>
      </c>
      <c r="E3020" s="285" t="s">
        <v>446</v>
      </c>
      <c r="F3020" s="285" t="s">
        <v>2659</v>
      </c>
      <c r="G3020" s="285" t="s">
        <v>731</v>
      </c>
      <c r="H3020" s="278">
        <f t="shared" si="94"/>
        <v>2</v>
      </c>
      <c r="I3020" s="251"/>
      <c r="J3020" s="285"/>
      <c r="K3020" s="278" t="str">
        <f t="shared" si="95"/>
        <v>SDN003Violence against personnel, facilities and assets</v>
      </c>
      <c r="L3020" s="286">
        <v>43511</v>
      </c>
      <c r="M3020" s="286" t="s">
        <v>3248</v>
      </c>
    </row>
    <row r="3021" spans="1:13" s="269" customFormat="1" ht="15.5" hidden="1" thickTop="1" thickBot="1" x14ac:dyDescent="0.4">
      <c r="A3021" s="287" t="s">
        <v>2979</v>
      </c>
      <c r="B3021" s="288" t="str">
        <f>VLOOKUP(A3021,Lists!B:C,2,FALSE)</f>
        <v>SDN003</v>
      </c>
      <c r="C3021" s="288" t="str">
        <f>VLOOKUP(A3021,Lists!B:D,3,FALSE)</f>
        <v>SDN</v>
      </c>
      <c r="D3021" s="289" t="s">
        <v>647</v>
      </c>
      <c r="E3021" s="289" t="s">
        <v>446</v>
      </c>
      <c r="F3021" s="289" t="s">
        <v>2659</v>
      </c>
      <c r="G3021" s="289" t="s">
        <v>731</v>
      </c>
      <c r="H3021" s="278">
        <f t="shared" si="94"/>
        <v>2</v>
      </c>
      <c r="I3021" s="252"/>
      <c r="J3021" s="289"/>
      <c r="K3021" s="278" t="str">
        <f t="shared" si="95"/>
        <v>SDN003Denial of existence of humanitarian needs or entitlements to assistance</v>
      </c>
      <c r="L3021" s="290">
        <v>43511</v>
      </c>
      <c r="M3021" s="290" t="s">
        <v>3248</v>
      </c>
    </row>
    <row r="3022" spans="1:13" s="269" customFormat="1" ht="15.5" hidden="1" thickTop="1" thickBot="1" x14ac:dyDescent="0.4">
      <c r="A3022" s="283" t="s">
        <v>2979</v>
      </c>
      <c r="B3022" s="284" t="str">
        <f>VLOOKUP(A3022,Lists!B:C,2,FALSE)</f>
        <v>SDN003</v>
      </c>
      <c r="C3022" s="284" t="str">
        <f>VLOOKUP(A3022,Lists!B:D,3,FALSE)</f>
        <v>SDN</v>
      </c>
      <c r="D3022" s="285" t="s">
        <v>651</v>
      </c>
      <c r="E3022" s="285">
        <v>1</v>
      </c>
      <c r="F3022" s="285" t="s">
        <v>2659</v>
      </c>
      <c r="G3022" s="285" t="s">
        <v>731</v>
      </c>
      <c r="H3022" s="278">
        <f t="shared" si="94"/>
        <v>2</v>
      </c>
      <c r="I3022" s="251"/>
      <c r="J3022" s="285"/>
      <c r="K3022" s="278" t="str">
        <f t="shared" si="95"/>
        <v>SDN003Physical constraints in the environment (obstacles related to terrain, climate, lack of infrastructure, etc.)</v>
      </c>
      <c r="L3022" s="286">
        <v>43511</v>
      </c>
      <c r="M3022" s="286" t="s">
        <v>3248</v>
      </c>
    </row>
    <row r="3023" spans="1:13" s="269" customFormat="1" ht="15.5" hidden="1" thickTop="1" thickBot="1" x14ac:dyDescent="0.4">
      <c r="A3023" s="287" t="s">
        <v>2979</v>
      </c>
      <c r="B3023" s="288" t="str">
        <f>VLOOKUP(A3023,Lists!B:C,2,FALSE)</f>
        <v>SDN003</v>
      </c>
      <c r="C3023" s="288" t="str">
        <f>VLOOKUP(A3023,Lists!B:D,3,FALSE)</f>
        <v>SDN</v>
      </c>
      <c r="D3023" s="289" t="s">
        <v>650</v>
      </c>
      <c r="E3023" s="289">
        <v>2</v>
      </c>
      <c r="F3023" s="289" t="s">
        <v>2659</v>
      </c>
      <c r="G3023" s="289" t="s">
        <v>731</v>
      </c>
      <c r="H3023" s="278">
        <f t="shared" si="94"/>
        <v>2</v>
      </c>
      <c r="I3023" s="252"/>
      <c r="J3023" s="289"/>
      <c r="K3023" s="278" t="str">
        <f t="shared" si="95"/>
        <v xml:space="preserve">SDN003Presence of mines and improvised explosive devices </v>
      </c>
      <c r="L3023" s="290">
        <v>43511</v>
      </c>
      <c r="M3023" s="290" t="s">
        <v>3248</v>
      </c>
    </row>
    <row r="3024" spans="1:13" s="269" customFormat="1" ht="15.5" hidden="1" thickTop="1" thickBot="1" x14ac:dyDescent="0.4">
      <c r="A3024" s="283" t="s">
        <v>2979</v>
      </c>
      <c r="B3024" s="284" t="str">
        <f>VLOOKUP(A3024,Lists!B:C,2,FALSE)</f>
        <v>SDN003</v>
      </c>
      <c r="C3024" s="284" t="str">
        <f>VLOOKUP(A3024,Lists!B:D,3,FALSE)</f>
        <v>SDN</v>
      </c>
      <c r="D3024" s="285" t="s">
        <v>649</v>
      </c>
      <c r="E3024" s="285">
        <v>2</v>
      </c>
      <c r="F3024" s="285" t="s">
        <v>2659</v>
      </c>
      <c r="G3024" s="285" t="s">
        <v>731</v>
      </c>
      <c r="H3024" s="278">
        <f t="shared" si="94"/>
        <v>2</v>
      </c>
      <c r="I3024" s="251"/>
      <c r="J3024" s="285"/>
      <c r="K3024" s="278" t="str">
        <f t="shared" si="95"/>
        <v>SDN003Ongoing insecurity/hostilities affecting humanitarian assistance</v>
      </c>
      <c r="L3024" s="286">
        <v>43511</v>
      </c>
      <c r="M3024" s="286" t="s">
        <v>3248</v>
      </c>
    </row>
    <row r="3025" spans="1:13" s="269" customFormat="1" ht="15.5" hidden="1" thickTop="1" thickBot="1" x14ac:dyDescent="0.4">
      <c r="A3025" s="287" t="s">
        <v>2979</v>
      </c>
      <c r="B3025" s="288" t="str">
        <f>VLOOKUP(A3025,Lists!B:C,2,FALSE)</f>
        <v>SDN003</v>
      </c>
      <c r="C3025" s="288" t="str">
        <f>VLOOKUP(A3025,Lists!B:D,3,FALSE)</f>
        <v>SDN</v>
      </c>
      <c r="D3025" s="289" t="s">
        <v>648</v>
      </c>
      <c r="E3025" s="289">
        <v>2</v>
      </c>
      <c r="F3025" s="289" t="s">
        <v>2659</v>
      </c>
      <c r="G3025" s="289" t="s">
        <v>731</v>
      </c>
      <c r="H3025" s="278">
        <f t="shared" si="94"/>
        <v>2</v>
      </c>
      <c r="I3025" s="252"/>
      <c r="J3025" s="289"/>
      <c r="K3025" s="278" t="str">
        <f t="shared" si="95"/>
        <v>SDN003Restriction and obstruction of access to services and assistance</v>
      </c>
      <c r="L3025" s="290">
        <v>43511</v>
      </c>
      <c r="M3025" s="290" t="s">
        <v>3248</v>
      </c>
    </row>
    <row r="3026" spans="1:13" s="269" customFormat="1" ht="15.5" hidden="1" thickTop="1" thickBot="1" x14ac:dyDescent="0.4">
      <c r="A3026" s="283" t="s">
        <v>1267</v>
      </c>
      <c r="B3026" s="284" t="e">
        <f>VLOOKUP(A3026,Lists!B:C,2,FALSE)</f>
        <v>#N/A</v>
      </c>
      <c r="C3026" s="284" t="e">
        <f>VLOOKUP(A3026,Lists!B:D,3,FALSE)</f>
        <v>#N/A</v>
      </c>
      <c r="D3026" s="285" t="s">
        <v>522</v>
      </c>
      <c r="E3026" s="285">
        <v>60484000</v>
      </c>
      <c r="F3026" s="285" t="s">
        <v>2663</v>
      </c>
      <c r="G3026" s="285" t="s">
        <v>731</v>
      </c>
      <c r="H3026" s="278">
        <f t="shared" si="94"/>
        <v>2</v>
      </c>
      <c r="I3026" s="251" t="s">
        <v>2737</v>
      </c>
      <c r="J3026" s="285" t="s">
        <v>2738</v>
      </c>
      <c r="K3026" s="278" t="e">
        <f t="shared" si="95"/>
        <v>#N/A</v>
      </c>
      <c r="L3026" s="286">
        <v>43511</v>
      </c>
      <c r="M3026" s="286" t="s">
        <v>3248</v>
      </c>
    </row>
    <row r="3027" spans="1:13" s="269" customFormat="1" ht="15.5" hidden="1" thickTop="1" thickBot="1" x14ac:dyDescent="0.4">
      <c r="A3027" s="287" t="s">
        <v>1267</v>
      </c>
      <c r="B3027" s="288" t="e">
        <f>VLOOKUP(A3027,Lists!B:C,2,FALSE)</f>
        <v>#N/A</v>
      </c>
      <c r="C3027" s="288" t="e">
        <f>VLOOKUP(A3027,Lists!B:D,3,FALSE)</f>
        <v>#N/A</v>
      </c>
      <c r="D3027" s="289" t="s">
        <v>660</v>
      </c>
      <c r="E3027" s="289">
        <v>41054</v>
      </c>
      <c r="F3027" s="289"/>
      <c r="G3027" s="289" t="s">
        <v>731</v>
      </c>
      <c r="H3027" s="278">
        <f t="shared" si="94"/>
        <v>2</v>
      </c>
      <c r="I3027" s="252" t="s">
        <v>2739</v>
      </c>
      <c r="J3027" s="289" t="s">
        <v>2740</v>
      </c>
      <c r="K3027" s="278" t="e">
        <f t="shared" si="95"/>
        <v>#N/A</v>
      </c>
      <c r="L3027" s="290">
        <v>43511</v>
      </c>
      <c r="M3027" s="290" t="s">
        <v>3248</v>
      </c>
    </row>
    <row r="3028" spans="1:13" s="269" customFormat="1" ht="15.5" hidden="1" thickTop="1" thickBot="1" x14ac:dyDescent="0.4">
      <c r="A3028" s="283" t="s">
        <v>1267</v>
      </c>
      <c r="B3028" s="284" t="e">
        <f>VLOOKUP(A3028,Lists!B:C,2,FALSE)</f>
        <v>#N/A</v>
      </c>
      <c r="C3028" s="284" t="e">
        <f>VLOOKUP(A3028,Lists!B:D,3,FALSE)</f>
        <v>#N/A</v>
      </c>
      <c r="D3028" s="285" t="s">
        <v>737</v>
      </c>
      <c r="E3028" s="285">
        <v>6983676</v>
      </c>
      <c r="F3028" s="285"/>
      <c r="G3028" s="285" t="s">
        <v>731</v>
      </c>
      <c r="H3028" s="278">
        <f t="shared" si="94"/>
        <v>2</v>
      </c>
      <c r="I3028" s="251" t="s">
        <v>2739</v>
      </c>
      <c r="J3028" s="285" t="s">
        <v>2741</v>
      </c>
      <c r="K3028" s="278" t="e">
        <f t="shared" si="95"/>
        <v>#N/A</v>
      </c>
      <c r="L3028" s="286">
        <v>43511</v>
      </c>
      <c r="M3028" s="286" t="s">
        <v>3248</v>
      </c>
    </row>
    <row r="3029" spans="1:13" s="269" customFormat="1" ht="15.5" hidden="1" thickTop="1" thickBot="1" x14ac:dyDescent="0.4">
      <c r="A3029" s="287" t="s">
        <v>1267</v>
      </c>
      <c r="B3029" s="288" t="e">
        <f>VLOOKUP(A3029,Lists!B:C,2,FALSE)</f>
        <v>#N/A</v>
      </c>
      <c r="C3029" s="288" t="e">
        <f>VLOOKUP(A3029,Lists!B:D,3,FALSE)</f>
        <v>#N/A</v>
      </c>
      <c r="D3029" s="289" t="s">
        <v>533</v>
      </c>
      <c r="E3029" s="289">
        <v>136073</v>
      </c>
      <c r="F3029" s="289" t="s">
        <v>2349</v>
      </c>
      <c r="G3029" s="289" t="s">
        <v>731</v>
      </c>
      <c r="H3029" s="278">
        <f t="shared" si="94"/>
        <v>2</v>
      </c>
      <c r="I3029" s="252" t="s">
        <v>2742</v>
      </c>
      <c r="J3029" s="289" t="s">
        <v>2743</v>
      </c>
      <c r="K3029" s="278" t="e">
        <f t="shared" si="95"/>
        <v>#N/A</v>
      </c>
      <c r="L3029" s="290">
        <v>43511</v>
      </c>
      <c r="M3029" s="290" t="s">
        <v>3248</v>
      </c>
    </row>
    <row r="3030" spans="1:13" s="269" customFormat="1" ht="15.5" thickTop="1" thickBot="1" x14ac:dyDescent="0.4">
      <c r="A3030" s="283" t="s">
        <v>1267</v>
      </c>
      <c r="B3030" s="284" t="e">
        <f>VLOOKUP(A3030,Lists!B:C,2,FALSE)</f>
        <v>#N/A</v>
      </c>
      <c r="C3030" s="284" t="e">
        <f>VLOOKUP(A3030,Lists!B:D,3,FALSE)</f>
        <v>#N/A</v>
      </c>
      <c r="D3030" s="285" t="s">
        <v>666</v>
      </c>
      <c r="E3030" s="285">
        <v>136073</v>
      </c>
      <c r="F3030" s="285" t="s">
        <v>2349</v>
      </c>
      <c r="G3030" s="285" t="s">
        <v>731</v>
      </c>
      <c r="H3030" s="278">
        <f t="shared" si="94"/>
        <v>2</v>
      </c>
      <c r="I3030" s="251" t="s">
        <v>2742</v>
      </c>
      <c r="J3030" s="285" t="s">
        <v>2743</v>
      </c>
      <c r="K3030" s="278" t="e">
        <f t="shared" si="95"/>
        <v>#N/A</v>
      </c>
      <c r="L3030" s="286">
        <v>43511</v>
      </c>
      <c r="M3030" s="286" t="s">
        <v>3248</v>
      </c>
    </row>
    <row r="3031" spans="1:13" s="269" customFormat="1" ht="15.5" hidden="1" thickTop="1" thickBot="1" x14ac:dyDescent="0.4">
      <c r="A3031" s="287" t="s">
        <v>1267</v>
      </c>
      <c r="B3031" s="288" t="e">
        <f>VLOOKUP(A3031,Lists!B:C,2,FALSE)</f>
        <v>#N/A</v>
      </c>
      <c r="C3031" s="288" t="e">
        <f>VLOOKUP(A3031,Lists!B:D,3,FALSE)</f>
        <v>#N/A</v>
      </c>
      <c r="D3031" s="289" t="s">
        <v>5028</v>
      </c>
      <c r="E3031" s="289" t="s">
        <v>888</v>
      </c>
      <c r="F3031" s="289"/>
      <c r="G3031" s="289" t="s">
        <v>731</v>
      </c>
      <c r="H3031" s="278">
        <f t="shared" si="94"/>
        <v>2</v>
      </c>
      <c r="I3031" s="252"/>
      <c r="J3031" s="289" t="s">
        <v>889</v>
      </c>
      <c r="K3031" s="278" t="e">
        <f t="shared" si="95"/>
        <v>#N/A</v>
      </c>
      <c r="L3031" s="290">
        <v>43511</v>
      </c>
      <c r="M3031" s="290" t="s">
        <v>3248</v>
      </c>
    </row>
    <row r="3032" spans="1:13" s="269" customFormat="1" ht="15.5" hidden="1" thickTop="1" thickBot="1" x14ac:dyDescent="0.4">
      <c r="A3032" s="283" t="s">
        <v>1267</v>
      </c>
      <c r="B3032" s="284" t="e">
        <f>VLOOKUP(A3032,Lists!B:C,2,FALSE)</f>
        <v>#N/A</v>
      </c>
      <c r="C3032" s="284" t="e">
        <f>VLOOKUP(A3032,Lists!B:D,3,FALSE)</f>
        <v>#N/A</v>
      </c>
      <c r="D3032" s="285" t="s">
        <v>5027</v>
      </c>
      <c r="E3032" s="285" t="s">
        <v>888</v>
      </c>
      <c r="F3032" s="285"/>
      <c r="G3032" s="285" t="s">
        <v>731</v>
      </c>
      <c r="H3032" s="278">
        <f t="shared" si="94"/>
        <v>2</v>
      </c>
      <c r="I3032" s="251"/>
      <c r="J3032" s="285" t="s">
        <v>889</v>
      </c>
      <c r="K3032" s="278" t="e">
        <f t="shared" si="95"/>
        <v>#N/A</v>
      </c>
      <c r="L3032" s="286">
        <v>43511</v>
      </c>
      <c r="M3032" s="286" t="s">
        <v>3248</v>
      </c>
    </row>
    <row r="3033" spans="1:13" s="269" customFormat="1" ht="15.5" hidden="1" thickTop="1" thickBot="1" x14ac:dyDescent="0.4">
      <c r="A3033" s="287" t="s">
        <v>1267</v>
      </c>
      <c r="B3033" s="288" t="e">
        <f>VLOOKUP(A3033,Lists!B:C,2,FALSE)</f>
        <v>#N/A</v>
      </c>
      <c r="C3033" s="288" t="e">
        <f>VLOOKUP(A3033,Lists!B:D,3,FALSE)</f>
        <v>#N/A</v>
      </c>
      <c r="D3033" s="289" t="s">
        <v>5029</v>
      </c>
      <c r="E3033" s="289">
        <v>327</v>
      </c>
      <c r="F3033" s="289"/>
      <c r="G3033" s="289" t="s">
        <v>731</v>
      </c>
      <c r="H3033" s="278">
        <f t="shared" si="94"/>
        <v>2</v>
      </c>
      <c r="I3033" s="252" t="s">
        <v>2744</v>
      </c>
      <c r="J3033" s="289" t="s">
        <v>2745</v>
      </c>
      <c r="K3033" s="278" t="e">
        <f t="shared" si="95"/>
        <v>#N/A</v>
      </c>
      <c r="L3033" s="290">
        <v>43511</v>
      </c>
      <c r="M3033" s="290" t="s">
        <v>3248</v>
      </c>
    </row>
    <row r="3034" spans="1:13" s="269" customFormat="1" ht="15.5" hidden="1" thickTop="1" thickBot="1" x14ac:dyDescent="0.4">
      <c r="A3034" s="283" t="s">
        <v>1267</v>
      </c>
      <c r="B3034" s="284" t="e">
        <f>VLOOKUP(A3034,Lists!B:C,2,FALSE)</f>
        <v>#N/A</v>
      </c>
      <c r="C3034" s="284" t="e">
        <f>VLOOKUP(A3034,Lists!B:D,3,FALSE)</f>
        <v>#N/A</v>
      </c>
      <c r="D3034" s="285" t="s">
        <v>5115</v>
      </c>
      <c r="E3034" s="285">
        <v>327</v>
      </c>
      <c r="F3034" s="285"/>
      <c r="G3034" s="285" t="s">
        <v>731</v>
      </c>
      <c r="H3034" s="278">
        <f t="shared" si="94"/>
        <v>2</v>
      </c>
      <c r="I3034" s="251" t="s">
        <v>2744</v>
      </c>
      <c r="J3034" s="285" t="s">
        <v>2745</v>
      </c>
      <c r="K3034" s="278" t="e">
        <f t="shared" si="95"/>
        <v>#N/A</v>
      </c>
      <c r="L3034" s="286">
        <v>43511</v>
      </c>
      <c r="M3034" s="286" t="s">
        <v>3248</v>
      </c>
    </row>
    <row r="3035" spans="1:13" s="269" customFormat="1" ht="15.5" hidden="1" thickTop="1" thickBot="1" x14ac:dyDescent="0.4">
      <c r="A3035" s="287" t="s">
        <v>1267</v>
      </c>
      <c r="B3035" s="288" t="e">
        <f>VLOOKUP(A3035,Lists!B:C,2,FALSE)</f>
        <v>#N/A</v>
      </c>
      <c r="C3035" s="288" t="e">
        <f>VLOOKUP(A3035,Lists!B:D,3,FALSE)</f>
        <v>#N/A</v>
      </c>
      <c r="D3035" s="289" t="s">
        <v>5108</v>
      </c>
      <c r="E3035" s="289">
        <v>0</v>
      </c>
      <c r="F3035" s="289"/>
      <c r="G3035" s="289" t="s">
        <v>731</v>
      </c>
      <c r="H3035" s="278">
        <f t="shared" si="94"/>
        <v>2</v>
      </c>
      <c r="I3035" s="252"/>
      <c r="J3035" s="289" t="s">
        <v>2746</v>
      </c>
      <c r="K3035" s="278" t="e">
        <f t="shared" si="95"/>
        <v>#N/A</v>
      </c>
      <c r="L3035" s="290">
        <v>43511</v>
      </c>
      <c r="M3035" s="290" t="s">
        <v>3248</v>
      </c>
    </row>
    <row r="3036" spans="1:13" s="269" customFormat="1" ht="15.5" hidden="1" thickTop="1" thickBot="1" x14ac:dyDescent="0.4">
      <c r="A3036" s="283" t="s">
        <v>1267</v>
      </c>
      <c r="B3036" s="284" t="e">
        <f>VLOOKUP(A3036,Lists!B:C,2,FALSE)</f>
        <v>#N/A</v>
      </c>
      <c r="C3036" s="284" t="e">
        <f>VLOOKUP(A3036,Lists!B:D,3,FALSE)</f>
        <v>#N/A</v>
      </c>
      <c r="D3036" s="285" t="s">
        <v>5109</v>
      </c>
      <c r="E3036" s="285">
        <v>0</v>
      </c>
      <c r="F3036" s="285" t="s">
        <v>446</v>
      </c>
      <c r="G3036" s="285" t="s">
        <v>731</v>
      </c>
      <c r="H3036" s="278">
        <f t="shared" si="94"/>
        <v>2</v>
      </c>
      <c r="I3036" s="251" t="s">
        <v>446</v>
      </c>
      <c r="J3036" s="285" t="s">
        <v>2746</v>
      </c>
      <c r="K3036" s="278" t="e">
        <f t="shared" si="95"/>
        <v>#N/A</v>
      </c>
      <c r="L3036" s="286">
        <v>43511</v>
      </c>
      <c r="M3036" s="286" t="s">
        <v>3248</v>
      </c>
    </row>
    <row r="3037" spans="1:13" s="269" customFormat="1" ht="15.5" hidden="1" thickTop="1" thickBot="1" x14ac:dyDescent="0.4">
      <c r="A3037" s="287" t="s">
        <v>1267</v>
      </c>
      <c r="B3037" s="288" t="e">
        <f>VLOOKUP(A3037,Lists!B:C,2,FALSE)</f>
        <v>#N/A</v>
      </c>
      <c r="C3037" s="288" t="e">
        <f>VLOOKUP(A3037,Lists!B:D,3,FALSE)</f>
        <v>#N/A</v>
      </c>
      <c r="D3037" s="289" t="s">
        <v>5108</v>
      </c>
      <c r="E3037" s="289" t="s">
        <v>888</v>
      </c>
      <c r="F3037" s="289"/>
      <c r="G3037" s="289" t="s">
        <v>731</v>
      </c>
      <c r="H3037" s="278">
        <f t="shared" si="94"/>
        <v>2</v>
      </c>
      <c r="I3037" s="252"/>
      <c r="J3037" s="289" t="s">
        <v>889</v>
      </c>
      <c r="K3037" s="278" t="e">
        <f t="shared" si="95"/>
        <v>#N/A</v>
      </c>
      <c r="L3037" s="290">
        <v>43511</v>
      </c>
      <c r="M3037" s="290" t="s">
        <v>3248</v>
      </c>
    </row>
    <row r="3038" spans="1:13" s="269" customFormat="1" ht="15.5" hidden="1" thickTop="1" thickBot="1" x14ac:dyDescent="0.4">
      <c r="A3038" s="283" t="s">
        <v>1267</v>
      </c>
      <c r="B3038" s="284" t="e">
        <f>VLOOKUP(A3038,Lists!B:C,2,FALSE)</f>
        <v>#N/A</v>
      </c>
      <c r="C3038" s="284" t="e">
        <f>VLOOKUP(A3038,Lists!B:D,3,FALSE)</f>
        <v>#N/A</v>
      </c>
      <c r="D3038" s="285" t="s">
        <v>742</v>
      </c>
      <c r="E3038" s="285" t="s">
        <v>888</v>
      </c>
      <c r="F3038" s="285"/>
      <c r="G3038" s="285" t="s">
        <v>731</v>
      </c>
      <c r="H3038" s="278">
        <f t="shared" si="94"/>
        <v>2</v>
      </c>
      <c r="I3038" s="251"/>
      <c r="J3038" s="285" t="s">
        <v>889</v>
      </c>
      <c r="K3038" s="278" t="e">
        <f t="shared" si="95"/>
        <v>#N/A</v>
      </c>
      <c r="L3038" s="286">
        <v>43511</v>
      </c>
      <c r="M3038" s="286" t="s">
        <v>3248</v>
      </c>
    </row>
    <row r="3039" spans="1:13" s="269" customFormat="1" ht="15.5" hidden="1" thickTop="1" thickBot="1" x14ac:dyDescent="0.4">
      <c r="A3039" s="287" t="s">
        <v>1267</v>
      </c>
      <c r="B3039" s="288" t="e">
        <f>VLOOKUP(A3039,Lists!B:C,2,FALSE)</f>
        <v>#N/A</v>
      </c>
      <c r="C3039" s="288" t="e">
        <f>VLOOKUP(A3039,Lists!B:D,3,FALSE)</f>
        <v>#N/A</v>
      </c>
      <c r="D3039" s="289" t="s">
        <v>752</v>
      </c>
      <c r="E3039" s="289">
        <v>136073</v>
      </c>
      <c r="F3039" s="289" t="s">
        <v>2349</v>
      </c>
      <c r="G3039" s="289" t="s">
        <v>731</v>
      </c>
      <c r="H3039" s="278">
        <f t="shared" si="94"/>
        <v>2</v>
      </c>
      <c r="I3039" s="252" t="s">
        <v>2747</v>
      </c>
      <c r="J3039" s="289" t="s">
        <v>2748</v>
      </c>
      <c r="K3039" s="278" t="e">
        <f t="shared" si="95"/>
        <v>#N/A</v>
      </c>
      <c r="L3039" s="290">
        <v>43511</v>
      </c>
      <c r="M3039" s="290" t="s">
        <v>3248</v>
      </c>
    </row>
    <row r="3040" spans="1:13" s="269" customFormat="1" ht="15.5" hidden="1" thickTop="1" thickBot="1" x14ac:dyDescent="0.4">
      <c r="A3040" s="283" t="s">
        <v>1267</v>
      </c>
      <c r="B3040" s="284" t="e">
        <f>VLOOKUP(A3040,Lists!B:C,2,FALSE)</f>
        <v>#N/A</v>
      </c>
      <c r="C3040" s="284" t="e">
        <f>VLOOKUP(A3040,Lists!B:D,3,FALSE)</f>
        <v>#N/A</v>
      </c>
      <c r="D3040" s="285" t="s">
        <v>5110</v>
      </c>
      <c r="E3040" s="285">
        <v>136073</v>
      </c>
      <c r="F3040" s="285" t="s">
        <v>2349</v>
      </c>
      <c r="G3040" s="285" t="s">
        <v>731</v>
      </c>
      <c r="H3040" s="278">
        <f t="shared" si="94"/>
        <v>2</v>
      </c>
      <c r="I3040" s="251" t="s">
        <v>2747</v>
      </c>
      <c r="J3040" s="285" t="s">
        <v>2749</v>
      </c>
      <c r="K3040" s="278" t="e">
        <f t="shared" si="95"/>
        <v>#N/A</v>
      </c>
      <c r="L3040" s="286">
        <v>43511</v>
      </c>
      <c r="M3040" s="286" t="s">
        <v>3248</v>
      </c>
    </row>
    <row r="3041" spans="1:13" s="269" customFormat="1" ht="15.5" hidden="1" thickTop="1" thickBot="1" x14ac:dyDescent="0.4">
      <c r="A3041" s="287" t="s">
        <v>1267</v>
      </c>
      <c r="B3041" s="288" t="e">
        <f>VLOOKUP(A3041,Lists!B:C,2,FALSE)</f>
        <v>#N/A</v>
      </c>
      <c r="C3041" s="288" t="e">
        <f>VLOOKUP(A3041,Lists!B:D,3,FALSE)</f>
        <v>#N/A</v>
      </c>
      <c r="D3041" s="289" t="s">
        <v>5111</v>
      </c>
      <c r="E3041" s="289">
        <v>0</v>
      </c>
      <c r="F3041" s="289" t="s">
        <v>2349</v>
      </c>
      <c r="G3041" s="289" t="s">
        <v>731</v>
      </c>
      <c r="H3041" s="278">
        <f t="shared" si="94"/>
        <v>2</v>
      </c>
      <c r="I3041" s="252" t="s">
        <v>2747</v>
      </c>
      <c r="J3041" s="289" t="s">
        <v>2749</v>
      </c>
      <c r="K3041" s="278" t="e">
        <f t="shared" si="95"/>
        <v>#N/A</v>
      </c>
      <c r="L3041" s="290">
        <v>43511</v>
      </c>
      <c r="M3041" s="290" t="s">
        <v>3248</v>
      </c>
    </row>
    <row r="3042" spans="1:13" s="269" customFormat="1" ht="15.5" hidden="1" thickTop="1" thickBot="1" x14ac:dyDescent="0.4">
      <c r="A3042" s="283" t="s">
        <v>1267</v>
      </c>
      <c r="B3042" s="284" t="e">
        <f>VLOOKUP(A3042,Lists!B:C,2,FALSE)</f>
        <v>#N/A</v>
      </c>
      <c r="C3042" s="284" t="e">
        <f>VLOOKUP(A3042,Lists!B:D,3,FALSE)</f>
        <v>#N/A</v>
      </c>
      <c r="D3042" s="285" t="s">
        <v>5112</v>
      </c>
      <c r="E3042" s="285">
        <v>0</v>
      </c>
      <c r="F3042" s="285" t="s">
        <v>2349</v>
      </c>
      <c r="G3042" s="285" t="s">
        <v>731</v>
      </c>
      <c r="H3042" s="278">
        <f t="shared" si="94"/>
        <v>2</v>
      </c>
      <c r="I3042" s="251" t="s">
        <v>2747</v>
      </c>
      <c r="J3042" s="285" t="s">
        <v>2749</v>
      </c>
      <c r="K3042" s="278" t="e">
        <f t="shared" si="95"/>
        <v>#N/A</v>
      </c>
      <c r="L3042" s="286">
        <v>43511</v>
      </c>
      <c r="M3042" s="286" t="s">
        <v>3248</v>
      </c>
    </row>
    <row r="3043" spans="1:13" s="269" customFormat="1" ht="15.5" hidden="1" thickTop="1" thickBot="1" x14ac:dyDescent="0.4">
      <c r="A3043" s="287" t="s">
        <v>1267</v>
      </c>
      <c r="B3043" s="288" t="e">
        <f>VLOOKUP(A3043,Lists!B:C,2,FALSE)</f>
        <v>#N/A</v>
      </c>
      <c r="C3043" s="288" t="e">
        <f>VLOOKUP(A3043,Lists!B:D,3,FALSE)</f>
        <v>#N/A</v>
      </c>
      <c r="D3043" s="289" t="s">
        <v>5113</v>
      </c>
      <c r="E3043" s="289">
        <v>0</v>
      </c>
      <c r="F3043" s="289" t="s">
        <v>2349</v>
      </c>
      <c r="G3043" s="289" t="s">
        <v>731</v>
      </c>
      <c r="H3043" s="278">
        <f t="shared" si="94"/>
        <v>2</v>
      </c>
      <c r="I3043" s="252" t="s">
        <v>2747</v>
      </c>
      <c r="J3043" s="289" t="s">
        <v>2749</v>
      </c>
      <c r="K3043" s="278" t="e">
        <f t="shared" si="95"/>
        <v>#N/A</v>
      </c>
      <c r="L3043" s="290">
        <v>43511</v>
      </c>
      <c r="M3043" s="290" t="s">
        <v>3248</v>
      </c>
    </row>
    <row r="3044" spans="1:13" s="269" customFormat="1" ht="15.5" hidden="1" thickTop="1" thickBot="1" x14ac:dyDescent="0.4">
      <c r="A3044" s="283" t="s">
        <v>1267</v>
      </c>
      <c r="B3044" s="284" t="e">
        <f>VLOOKUP(A3044,Lists!B:C,2,FALSE)</f>
        <v>#N/A</v>
      </c>
      <c r="C3044" s="284" t="e">
        <f>VLOOKUP(A3044,Lists!B:D,3,FALSE)</f>
        <v>#N/A</v>
      </c>
      <c r="D3044" s="285" t="s">
        <v>5114</v>
      </c>
      <c r="E3044" s="285">
        <v>0</v>
      </c>
      <c r="F3044" s="285" t="s">
        <v>2349</v>
      </c>
      <c r="G3044" s="285" t="s">
        <v>731</v>
      </c>
      <c r="H3044" s="278">
        <f t="shared" si="94"/>
        <v>2</v>
      </c>
      <c r="I3044" s="251" t="s">
        <v>2747</v>
      </c>
      <c r="J3044" s="285" t="s">
        <v>2749</v>
      </c>
      <c r="K3044" s="278" t="e">
        <f t="shared" si="95"/>
        <v>#N/A</v>
      </c>
      <c r="L3044" s="286">
        <v>43511</v>
      </c>
      <c r="M3044" s="286" t="s">
        <v>3248</v>
      </c>
    </row>
    <row r="3045" spans="1:13" s="269" customFormat="1" ht="15.5" hidden="1" thickTop="1" thickBot="1" x14ac:dyDescent="0.4">
      <c r="A3045" s="287" t="s">
        <v>1267</v>
      </c>
      <c r="B3045" s="288" t="e">
        <f>VLOOKUP(A3045,Lists!B:C,2,FALSE)</f>
        <v>#N/A</v>
      </c>
      <c r="C3045" s="288" t="e">
        <f>VLOOKUP(A3045,Lists!B:D,3,FALSE)</f>
        <v>#N/A</v>
      </c>
      <c r="D3045" s="289" t="s">
        <v>688</v>
      </c>
      <c r="E3045" s="289">
        <v>2</v>
      </c>
      <c r="F3045" s="289"/>
      <c r="G3045" s="289" t="s">
        <v>731</v>
      </c>
      <c r="H3045" s="278">
        <f t="shared" si="94"/>
        <v>2</v>
      </c>
      <c r="I3045" s="252"/>
      <c r="J3045" s="289" t="s">
        <v>2750</v>
      </c>
      <c r="K3045" s="278" t="e">
        <f t="shared" si="95"/>
        <v>#N/A</v>
      </c>
      <c r="L3045" s="290">
        <v>43511</v>
      </c>
      <c r="M3045" s="290" t="s">
        <v>3248</v>
      </c>
    </row>
    <row r="3046" spans="1:13" s="269" customFormat="1" ht="15.5" hidden="1" thickTop="1" thickBot="1" x14ac:dyDescent="0.4">
      <c r="A3046" s="283" t="s">
        <v>1267</v>
      </c>
      <c r="B3046" s="284" t="e">
        <f>VLOOKUP(A3046,Lists!B:C,2,FALSE)</f>
        <v>#N/A</v>
      </c>
      <c r="C3046" s="284" t="e">
        <f>VLOOKUP(A3046,Lists!B:D,3,FALSE)</f>
        <v>#N/A</v>
      </c>
      <c r="D3046" s="285" t="s">
        <v>691</v>
      </c>
      <c r="E3046" s="285" t="s">
        <v>888</v>
      </c>
      <c r="F3046" s="285"/>
      <c r="G3046" s="285" t="s">
        <v>731</v>
      </c>
      <c r="H3046" s="278">
        <f t="shared" si="94"/>
        <v>2</v>
      </c>
      <c r="I3046" s="251"/>
      <c r="J3046" s="285" t="s">
        <v>2694</v>
      </c>
      <c r="K3046" s="278" t="e">
        <f t="shared" si="95"/>
        <v>#N/A</v>
      </c>
      <c r="L3046" s="286">
        <v>43511</v>
      </c>
      <c r="M3046" s="286" t="s">
        <v>3248</v>
      </c>
    </row>
    <row r="3047" spans="1:13" s="269" customFormat="1" ht="15.5" hidden="1" thickTop="1" thickBot="1" x14ac:dyDescent="0.4">
      <c r="A3047" s="287" t="s">
        <v>1267</v>
      </c>
      <c r="B3047" s="288" t="e">
        <f>VLOOKUP(A3047,Lists!B:C,2,FALSE)</f>
        <v>#N/A</v>
      </c>
      <c r="C3047" s="288" t="e">
        <f>VLOOKUP(A3047,Lists!B:D,3,FALSE)</f>
        <v>#N/A</v>
      </c>
      <c r="D3047" s="289" t="s">
        <v>692</v>
      </c>
      <c r="E3047" s="289" t="s">
        <v>888</v>
      </c>
      <c r="F3047" s="289"/>
      <c r="G3047" s="289" t="s">
        <v>731</v>
      </c>
      <c r="H3047" s="278">
        <f t="shared" si="94"/>
        <v>2</v>
      </c>
      <c r="I3047" s="252"/>
      <c r="J3047" s="289" t="s">
        <v>2694</v>
      </c>
      <c r="K3047" s="278" t="e">
        <f t="shared" si="95"/>
        <v>#N/A</v>
      </c>
      <c r="L3047" s="290">
        <v>43511</v>
      </c>
      <c r="M3047" s="290" t="s">
        <v>3248</v>
      </c>
    </row>
    <row r="3048" spans="1:13" s="269" customFormat="1" ht="15.5" hidden="1" thickTop="1" thickBot="1" x14ac:dyDescent="0.4">
      <c r="A3048" s="283" t="s">
        <v>1267</v>
      </c>
      <c r="B3048" s="284" t="e">
        <f>VLOOKUP(A3048,Lists!B:C,2,FALSE)</f>
        <v>#N/A</v>
      </c>
      <c r="C3048" s="284" t="e">
        <f>VLOOKUP(A3048,Lists!B:D,3,FALSE)</f>
        <v>#N/A</v>
      </c>
      <c r="D3048" s="285" t="s">
        <v>651</v>
      </c>
      <c r="E3048" s="285">
        <v>0</v>
      </c>
      <c r="F3048" s="285" t="s">
        <v>2423</v>
      </c>
      <c r="G3048" s="285" t="s">
        <v>731</v>
      </c>
      <c r="H3048" s="278">
        <f t="shared" si="94"/>
        <v>2</v>
      </c>
      <c r="I3048" s="251"/>
      <c r="J3048" s="285"/>
      <c r="K3048" s="278" t="e">
        <f t="shared" si="95"/>
        <v>#N/A</v>
      </c>
      <c r="L3048" s="286">
        <v>43511</v>
      </c>
      <c r="M3048" s="286" t="s">
        <v>3248</v>
      </c>
    </row>
    <row r="3049" spans="1:13" s="269" customFormat="1" ht="15.5" hidden="1" thickTop="1" thickBot="1" x14ac:dyDescent="0.4">
      <c r="A3049" s="287" t="s">
        <v>1267</v>
      </c>
      <c r="B3049" s="288" t="e">
        <f>VLOOKUP(A3049,Lists!B:C,2,FALSE)</f>
        <v>#N/A</v>
      </c>
      <c r="C3049" s="288" t="e">
        <f>VLOOKUP(A3049,Lists!B:D,3,FALSE)</f>
        <v>#N/A</v>
      </c>
      <c r="D3049" s="289" t="s">
        <v>643</v>
      </c>
      <c r="E3049" s="289">
        <v>0</v>
      </c>
      <c r="F3049" s="289" t="s">
        <v>2423</v>
      </c>
      <c r="G3049" s="289" t="s">
        <v>731</v>
      </c>
      <c r="H3049" s="278">
        <f t="shared" si="94"/>
        <v>2</v>
      </c>
      <c r="I3049" s="252"/>
      <c r="J3049" s="289"/>
      <c r="K3049" s="278" t="e">
        <f t="shared" si="95"/>
        <v>#N/A</v>
      </c>
      <c r="L3049" s="290">
        <v>43511</v>
      </c>
      <c r="M3049" s="290" t="s">
        <v>3248</v>
      </c>
    </row>
    <row r="3050" spans="1:13" s="269" customFormat="1" ht="15.5" hidden="1" thickTop="1" thickBot="1" x14ac:dyDescent="0.4">
      <c r="A3050" s="283" t="s">
        <v>1267</v>
      </c>
      <c r="B3050" s="284" t="e">
        <f>VLOOKUP(A3050,Lists!B:C,2,FALSE)</f>
        <v>#N/A</v>
      </c>
      <c r="C3050" s="284" t="e">
        <f>VLOOKUP(A3050,Lists!B:D,3,FALSE)</f>
        <v>#N/A</v>
      </c>
      <c r="D3050" s="285" t="s">
        <v>644</v>
      </c>
      <c r="E3050" s="285">
        <v>1</v>
      </c>
      <c r="F3050" s="285" t="s">
        <v>2423</v>
      </c>
      <c r="G3050" s="285" t="s">
        <v>731</v>
      </c>
      <c r="H3050" s="278">
        <f t="shared" si="94"/>
        <v>2</v>
      </c>
      <c r="I3050" s="251"/>
      <c r="J3050" s="285"/>
      <c r="K3050" s="278" t="e">
        <f t="shared" si="95"/>
        <v>#N/A</v>
      </c>
      <c r="L3050" s="286">
        <v>43511</v>
      </c>
      <c r="M3050" s="286" t="s">
        <v>3248</v>
      </c>
    </row>
    <row r="3051" spans="1:13" s="269" customFormat="1" ht="15.5" hidden="1" thickTop="1" thickBot="1" x14ac:dyDescent="0.4">
      <c r="A3051" s="287" t="s">
        <v>1267</v>
      </c>
      <c r="B3051" s="288" t="e">
        <f>VLOOKUP(A3051,Lists!B:C,2,FALSE)</f>
        <v>#N/A</v>
      </c>
      <c r="C3051" s="288" t="e">
        <f>VLOOKUP(A3051,Lists!B:D,3,FALSE)</f>
        <v>#N/A</v>
      </c>
      <c r="D3051" s="289" t="s">
        <v>645</v>
      </c>
      <c r="E3051" s="289">
        <v>1</v>
      </c>
      <c r="F3051" s="289" t="s">
        <v>2423</v>
      </c>
      <c r="G3051" s="289" t="s">
        <v>731</v>
      </c>
      <c r="H3051" s="278">
        <f t="shared" si="94"/>
        <v>2</v>
      </c>
      <c r="I3051" s="252"/>
      <c r="J3051" s="289"/>
      <c r="K3051" s="278" t="e">
        <f t="shared" si="95"/>
        <v>#N/A</v>
      </c>
      <c r="L3051" s="290">
        <v>43511</v>
      </c>
      <c r="M3051" s="290" t="s">
        <v>3248</v>
      </c>
    </row>
    <row r="3052" spans="1:13" s="269" customFormat="1" ht="15.5" hidden="1" thickTop="1" thickBot="1" x14ac:dyDescent="0.4">
      <c r="A3052" s="283" t="s">
        <v>1267</v>
      </c>
      <c r="B3052" s="284" t="e">
        <f>VLOOKUP(A3052,Lists!B:C,2,FALSE)</f>
        <v>#N/A</v>
      </c>
      <c r="C3052" s="284" t="e">
        <f>VLOOKUP(A3052,Lists!B:D,3,FALSE)</f>
        <v>#N/A</v>
      </c>
      <c r="D3052" s="285" t="s">
        <v>646</v>
      </c>
      <c r="E3052" s="285">
        <v>0</v>
      </c>
      <c r="F3052" s="285" t="s">
        <v>2423</v>
      </c>
      <c r="G3052" s="285" t="s">
        <v>731</v>
      </c>
      <c r="H3052" s="278">
        <f t="shared" si="94"/>
        <v>2</v>
      </c>
      <c r="I3052" s="251"/>
      <c r="J3052" s="285"/>
      <c r="K3052" s="278" t="e">
        <f t="shared" si="95"/>
        <v>#N/A</v>
      </c>
      <c r="L3052" s="286">
        <v>43511</v>
      </c>
      <c r="M3052" s="286" t="s">
        <v>3248</v>
      </c>
    </row>
    <row r="3053" spans="1:13" s="269" customFormat="1" ht="15.5" hidden="1" thickTop="1" thickBot="1" x14ac:dyDescent="0.4">
      <c r="A3053" s="287" t="s">
        <v>1267</v>
      </c>
      <c r="B3053" s="288" t="e">
        <f>VLOOKUP(A3053,Lists!B:C,2,FALSE)</f>
        <v>#N/A</v>
      </c>
      <c r="C3053" s="288" t="e">
        <f>VLOOKUP(A3053,Lists!B:D,3,FALSE)</f>
        <v>#N/A</v>
      </c>
      <c r="D3053" s="289" t="s">
        <v>647</v>
      </c>
      <c r="E3053" s="289">
        <v>1</v>
      </c>
      <c r="F3053" s="289" t="s">
        <v>2423</v>
      </c>
      <c r="G3053" s="289" t="s">
        <v>731</v>
      </c>
      <c r="H3053" s="278">
        <f t="shared" si="94"/>
        <v>2</v>
      </c>
      <c r="I3053" s="252"/>
      <c r="J3053" s="289"/>
      <c r="K3053" s="278" t="e">
        <f t="shared" si="95"/>
        <v>#N/A</v>
      </c>
      <c r="L3053" s="290">
        <v>43511</v>
      </c>
      <c r="M3053" s="290" t="s">
        <v>3248</v>
      </c>
    </row>
    <row r="3054" spans="1:13" s="269" customFormat="1" ht="15.5" hidden="1" thickTop="1" thickBot="1" x14ac:dyDescent="0.4">
      <c r="A3054" s="283" t="s">
        <v>1267</v>
      </c>
      <c r="B3054" s="284" t="e">
        <f>VLOOKUP(A3054,Lists!B:C,2,FALSE)</f>
        <v>#N/A</v>
      </c>
      <c r="C3054" s="284" t="e">
        <f>VLOOKUP(A3054,Lists!B:D,3,FALSE)</f>
        <v>#N/A</v>
      </c>
      <c r="D3054" s="285" t="s">
        <v>648</v>
      </c>
      <c r="E3054" s="285">
        <v>1</v>
      </c>
      <c r="F3054" s="285" t="s">
        <v>2423</v>
      </c>
      <c r="G3054" s="285" t="s">
        <v>731</v>
      </c>
      <c r="H3054" s="278">
        <f t="shared" si="94"/>
        <v>2</v>
      </c>
      <c r="I3054" s="251"/>
      <c r="J3054" s="285"/>
      <c r="K3054" s="278" t="e">
        <f t="shared" si="95"/>
        <v>#N/A</v>
      </c>
      <c r="L3054" s="286">
        <v>43511</v>
      </c>
      <c r="M3054" s="286" t="s">
        <v>3248</v>
      </c>
    </row>
    <row r="3055" spans="1:13" s="269" customFormat="1" ht="15.5" hidden="1" thickTop="1" thickBot="1" x14ac:dyDescent="0.4">
      <c r="A3055" s="287" t="s">
        <v>1267</v>
      </c>
      <c r="B3055" s="288" t="e">
        <f>VLOOKUP(A3055,Lists!B:C,2,FALSE)</f>
        <v>#N/A</v>
      </c>
      <c r="C3055" s="288" t="e">
        <f>VLOOKUP(A3055,Lists!B:D,3,FALSE)</f>
        <v>#N/A</v>
      </c>
      <c r="D3055" s="289" t="s">
        <v>649</v>
      </c>
      <c r="E3055" s="289">
        <v>0</v>
      </c>
      <c r="F3055" s="289" t="s">
        <v>2423</v>
      </c>
      <c r="G3055" s="289" t="s">
        <v>731</v>
      </c>
      <c r="H3055" s="278">
        <f t="shared" si="94"/>
        <v>2</v>
      </c>
      <c r="I3055" s="252"/>
      <c r="J3055" s="289"/>
      <c r="K3055" s="278" t="e">
        <f t="shared" si="95"/>
        <v>#N/A</v>
      </c>
      <c r="L3055" s="290">
        <v>43511</v>
      </c>
      <c r="M3055" s="290" t="s">
        <v>3248</v>
      </c>
    </row>
    <row r="3056" spans="1:13" s="269" customFormat="1" ht="15.5" hidden="1" thickTop="1" thickBot="1" x14ac:dyDescent="0.4">
      <c r="A3056" s="283" t="s">
        <v>1267</v>
      </c>
      <c r="B3056" s="284" t="e">
        <f>VLOOKUP(A3056,Lists!B:C,2,FALSE)</f>
        <v>#N/A</v>
      </c>
      <c r="C3056" s="284" t="e">
        <f>VLOOKUP(A3056,Lists!B:D,3,FALSE)</f>
        <v>#N/A</v>
      </c>
      <c r="D3056" s="285" t="s">
        <v>650</v>
      </c>
      <c r="E3056" s="285">
        <v>0</v>
      </c>
      <c r="F3056" s="285" t="s">
        <v>2423</v>
      </c>
      <c r="G3056" s="285" t="s">
        <v>731</v>
      </c>
      <c r="H3056" s="278">
        <f t="shared" si="94"/>
        <v>2</v>
      </c>
      <c r="I3056" s="251"/>
      <c r="J3056" s="285"/>
      <c r="K3056" s="278" t="e">
        <f t="shared" si="95"/>
        <v>#N/A</v>
      </c>
      <c r="L3056" s="286">
        <v>43511</v>
      </c>
      <c r="M3056" s="286" t="s">
        <v>3248</v>
      </c>
    </row>
    <row r="3057" spans="1:13" s="269" customFormat="1" ht="15.5" hidden="1" thickTop="1" thickBot="1" x14ac:dyDescent="0.4">
      <c r="A3057" s="287" t="s">
        <v>1238</v>
      </c>
      <c r="B3057" s="288" t="str">
        <f>VLOOKUP(A3057,Lists!B:C,2,FALSE)</f>
        <v>BRA002</v>
      </c>
      <c r="C3057" s="288" t="str">
        <f>VLOOKUP(A3057,Lists!B:D,3,FALSE)</f>
        <v>BRA</v>
      </c>
      <c r="D3057" s="289" t="s">
        <v>522</v>
      </c>
      <c r="E3057" s="289">
        <v>208494900</v>
      </c>
      <c r="F3057" s="289" t="s">
        <v>2751</v>
      </c>
      <c r="G3057" s="289" t="s">
        <v>731</v>
      </c>
      <c r="H3057" s="278">
        <f t="shared" si="94"/>
        <v>2</v>
      </c>
      <c r="I3057" s="252" t="s">
        <v>3224</v>
      </c>
      <c r="J3057" s="289" t="s">
        <v>3225</v>
      </c>
      <c r="K3057" s="278" t="str">
        <f t="shared" si="95"/>
        <v>BRA002Total population</v>
      </c>
      <c r="L3057" s="290">
        <v>43511</v>
      </c>
      <c r="M3057" s="290" t="s">
        <v>3248</v>
      </c>
    </row>
    <row r="3058" spans="1:13" s="269" customFormat="1" ht="15.5" hidden="1" thickTop="1" thickBot="1" x14ac:dyDescent="0.4">
      <c r="A3058" s="283" t="s">
        <v>1238</v>
      </c>
      <c r="B3058" s="284" t="str">
        <f>VLOOKUP(A3058,Lists!B:C,2,FALSE)</f>
        <v>BRA002</v>
      </c>
      <c r="C3058" s="284" t="str">
        <f>VLOOKUP(A3058,Lists!B:D,3,FALSE)</f>
        <v>BRA</v>
      </c>
      <c r="D3058" s="285" t="s">
        <v>660</v>
      </c>
      <c r="E3058" s="285">
        <v>224300</v>
      </c>
      <c r="F3058" s="285" t="s">
        <v>2751</v>
      </c>
      <c r="G3058" s="285" t="s">
        <v>731</v>
      </c>
      <c r="H3058" s="278">
        <f t="shared" si="94"/>
        <v>2</v>
      </c>
      <c r="I3058" s="251" t="s">
        <v>2754</v>
      </c>
      <c r="J3058" s="285" t="s">
        <v>3226</v>
      </c>
      <c r="K3058" s="278" t="str">
        <f t="shared" si="95"/>
        <v>BRA002Landmass affected</v>
      </c>
      <c r="L3058" s="286">
        <v>43511</v>
      </c>
      <c r="M3058" s="286" t="s">
        <v>3248</v>
      </c>
    </row>
    <row r="3059" spans="1:13" s="269" customFormat="1" ht="15.5" hidden="1" thickTop="1" thickBot="1" x14ac:dyDescent="0.4">
      <c r="A3059" s="287" t="s">
        <v>1238</v>
      </c>
      <c r="B3059" s="288" t="str">
        <f>VLOOKUP(A3059,Lists!B:C,2,FALSE)</f>
        <v>BRA002</v>
      </c>
      <c r="C3059" s="288" t="str">
        <f>VLOOKUP(A3059,Lists!B:D,3,FALSE)</f>
        <v>BRA</v>
      </c>
      <c r="D3059" s="289" t="s">
        <v>533</v>
      </c>
      <c r="E3059" s="289">
        <v>300000</v>
      </c>
      <c r="F3059" s="289" t="s">
        <v>2752</v>
      </c>
      <c r="G3059" s="289" t="s">
        <v>731</v>
      </c>
      <c r="H3059" s="278">
        <f t="shared" si="94"/>
        <v>2</v>
      </c>
      <c r="I3059" s="252" t="s">
        <v>3227</v>
      </c>
      <c r="J3059" s="289" t="s">
        <v>2755</v>
      </c>
      <c r="K3059" s="278" t="str">
        <f t="shared" si="95"/>
        <v>BRA002People affected</v>
      </c>
      <c r="L3059" s="290">
        <v>43511</v>
      </c>
      <c r="M3059" s="290" t="s">
        <v>3248</v>
      </c>
    </row>
    <row r="3060" spans="1:13" s="269" customFormat="1" ht="15.5" thickTop="1" thickBot="1" x14ac:dyDescent="0.4">
      <c r="A3060" s="283" t="s">
        <v>1238</v>
      </c>
      <c r="B3060" s="284" t="str">
        <f>VLOOKUP(A3060,Lists!B:C,2,FALSE)</f>
        <v>BRA002</v>
      </c>
      <c r="C3060" s="284" t="str">
        <f>VLOOKUP(A3060,Lists!B:D,3,FALSE)</f>
        <v>BRA</v>
      </c>
      <c r="D3060" s="285" t="s">
        <v>666</v>
      </c>
      <c r="E3060" s="285">
        <v>88900</v>
      </c>
      <c r="F3060" s="285" t="s">
        <v>2753</v>
      </c>
      <c r="G3060" s="285" t="s">
        <v>731</v>
      </c>
      <c r="H3060" s="278">
        <f t="shared" si="94"/>
        <v>2</v>
      </c>
      <c r="I3060" s="251" t="s">
        <v>2394</v>
      </c>
      <c r="J3060" s="285" t="s">
        <v>2756</v>
      </c>
      <c r="K3060" s="278" t="str">
        <f t="shared" si="95"/>
        <v>BRA002People displaced</v>
      </c>
      <c r="L3060" s="286">
        <v>43511</v>
      </c>
      <c r="M3060" s="286" t="s">
        <v>3248</v>
      </c>
    </row>
    <row r="3061" spans="1:13" s="269" customFormat="1" ht="15.5" hidden="1" thickTop="1" thickBot="1" x14ac:dyDescent="0.4">
      <c r="A3061" s="287" t="s">
        <v>1238</v>
      </c>
      <c r="B3061" s="288" t="str">
        <f>VLOOKUP(A3061,Lists!B:C,2,FALSE)</f>
        <v>BRA002</v>
      </c>
      <c r="C3061" s="288" t="str">
        <f>VLOOKUP(A3061,Lists!B:D,3,FALSE)</f>
        <v>BRA</v>
      </c>
      <c r="D3061" s="289" t="s">
        <v>5027</v>
      </c>
      <c r="E3061" s="289" t="s">
        <v>446</v>
      </c>
      <c r="F3061" s="289"/>
      <c r="G3061" s="289" t="s">
        <v>731</v>
      </c>
      <c r="H3061" s="278">
        <f t="shared" si="94"/>
        <v>2</v>
      </c>
      <c r="I3061" s="252"/>
      <c r="J3061" s="289" t="s">
        <v>3228</v>
      </c>
      <c r="K3061" s="278" t="str">
        <f t="shared" si="95"/>
        <v>BRA002Injuries reported</v>
      </c>
      <c r="L3061" s="290">
        <v>43511</v>
      </c>
      <c r="M3061" s="290" t="s">
        <v>3248</v>
      </c>
    </row>
    <row r="3062" spans="1:13" s="269" customFormat="1" ht="15.5" hidden="1" thickTop="1" thickBot="1" x14ac:dyDescent="0.4">
      <c r="A3062" s="283" t="s">
        <v>1238</v>
      </c>
      <c r="B3062" s="284" t="str">
        <f>VLOOKUP(A3062,Lists!B:C,2,FALSE)</f>
        <v>BRA002</v>
      </c>
      <c r="C3062" s="284" t="str">
        <f>VLOOKUP(A3062,Lists!B:D,3,FALSE)</f>
        <v>BRA</v>
      </c>
      <c r="D3062" s="285" t="s">
        <v>5028</v>
      </c>
      <c r="E3062" s="285" t="s">
        <v>446</v>
      </c>
      <c r="F3062" s="285"/>
      <c r="G3062" s="285" t="s">
        <v>731</v>
      </c>
      <c r="H3062" s="278">
        <f t="shared" si="94"/>
        <v>2</v>
      </c>
      <c r="I3062" s="251"/>
      <c r="J3062" s="285" t="s">
        <v>3228</v>
      </c>
      <c r="K3062" s="278" t="str">
        <f t="shared" si="95"/>
        <v>BRA002Illness cases reported</v>
      </c>
      <c r="L3062" s="286">
        <v>43511</v>
      </c>
      <c r="M3062" s="286" t="s">
        <v>3248</v>
      </c>
    </row>
    <row r="3063" spans="1:13" s="269" customFormat="1" ht="15.5" hidden="1" thickTop="1" thickBot="1" x14ac:dyDescent="0.4">
      <c r="A3063" s="287" t="s">
        <v>1238</v>
      </c>
      <c r="B3063" s="288" t="str">
        <f>VLOOKUP(A3063,Lists!B:C,2,FALSE)</f>
        <v>BRA002</v>
      </c>
      <c r="C3063" s="288" t="str">
        <f>VLOOKUP(A3063,Lists!B:D,3,FALSE)</f>
        <v>BRA</v>
      </c>
      <c r="D3063" s="289" t="s">
        <v>5029</v>
      </c>
      <c r="E3063" s="289" t="s">
        <v>446</v>
      </c>
      <c r="F3063" s="289"/>
      <c r="G3063" s="289" t="s">
        <v>731</v>
      </c>
      <c r="H3063" s="278">
        <f t="shared" si="94"/>
        <v>2</v>
      </c>
      <c r="I3063" s="252"/>
      <c r="J3063" s="289" t="s">
        <v>3228</v>
      </c>
      <c r="K3063" s="278" t="str">
        <f t="shared" si="95"/>
        <v>BRA002Fatalities reported</v>
      </c>
      <c r="L3063" s="290">
        <v>43511</v>
      </c>
      <c r="M3063" s="290" t="s">
        <v>3248</v>
      </c>
    </row>
    <row r="3064" spans="1:13" s="269" customFormat="1" ht="15.5" hidden="1" thickTop="1" thickBot="1" x14ac:dyDescent="0.4">
      <c r="A3064" s="283" t="s">
        <v>1238</v>
      </c>
      <c r="B3064" s="284" t="str">
        <f>VLOOKUP(A3064,Lists!B:C,2,FALSE)</f>
        <v>BRA002</v>
      </c>
      <c r="C3064" s="284" t="str">
        <f>VLOOKUP(A3064,Lists!B:D,3,FALSE)</f>
        <v>BRA</v>
      </c>
      <c r="D3064" s="285" t="s">
        <v>5108</v>
      </c>
      <c r="E3064" s="285" t="s">
        <v>446</v>
      </c>
      <c r="F3064" s="285"/>
      <c r="G3064" s="285" t="s">
        <v>731</v>
      </c>
      <c r="H3064" s="278">
        <f t="shared" si="94"/>
        <v>2</v>
      </c>
      <c r="I3064" s="251"/>
      <c r="J3064" s="285" t="s">
        <v>3228</v>
      </c>
      <c r="K3064" s="278" t="str">
        <f t="shared" si="95"/>
        <v>BRA002Buildings damaged</v>
      </c>
      <c r="L3064" s="286">
        <v>43511</v>
      </c>
      <c r="M3064" s="286" t="s">
        <v>3248</v>
      </c>
    </row>
    <row r="3065" spans="1:13" s="269" customFormat="1" ht="15.5" hidden="1" thickTop="1" thickBot="1" x14ac:dyDescent="0.4">
      <c r="A3065" s="287" t="s">
        <v>1238</v>
      </c>
      <c r="B3065" s="288" t="str">
        <f>VLOOKUP(A3065,Lists!B:C,2,FALSE)</f>
        <v>BRA002</v>
      </c>
      <c r="C3065" s="288" t="str">
        <f>VLOOKUP(A3065,Lists!B:D,3,FALSE)</f>
        <v>BRA</v>
      </c>
      <c r="D3065" s="289" t="s">
        <v>5109</v>
      </c>
      <c r="E3065" s="289" t="s">
        <v>446</v>
      </c>
      <c r="F3065" s="289" t="s">
        <v>446</v>
      </c>
      <c r="G3065" s="289" t="s">
        <v>446</v>
      </c>
      <c r="H3065" s="278" t="str">
        <f t="shared" si="94"/>
        <v>x</v>
      </c>
      <c r="I3065" s="252" t="s">
        <v>446</v>
      </c>
      <c r="J3065" s="289" t="s">
        <v>3228</v>
      </c>
      <c r="K3065" s="278" t="str">
        <f t="shared" si="95"/>
        <v>BRA002Buildings destroyed</v>
      </c>
      <c r="L3065" s="290">
        <v>43511</v>
      </c>
      <c r="M3065" s="290" t="s">
        <v>3248</v>
      </c>
    </row>
    <row r="3066" spans="1:13" s="269" customFormat="1" ht="15.5" hidden="1" thickTop="1" thickBot="1" x14ac:dyDescent="0.4">
      <c r="A3066" s="283" t="s">
        <v>1238</v>
      </c>
      <c r="B3066" s="284" t="str">
        <f>VLOOKUP(A3066,Lists!B:C,2,FALSE)</f>
        <v>BRA002</v>
      </c>
      <c r="C3066" s="284" t="str">
        <f>VLOOKUP(A3066,Lists!B:D,3,FALSE)</f>
        <v>BRA</v>
      </c>
      <c r="D3066" s="285" t="s">
        <v>742</v>
      </c>
      <c r="E3066" s="285" t="s">
        <v>446</v>
      </c>
      <c r="F3066" s="285"/>
      <c r="G3066" s="285" t="s">
        <v>731</v>
      </c>
      <c r="H3066" s="278">
        <f t="shared" si="94"/>
        <v>2</v>
      </c>
      <c r="I3066" s="251"/>
      <c r="J3066" s="285" t="s">
        <v>3228</v>
      </c>
      <c r="K3066" s="278" t="str">
        <f t="shared" si="95"/>
        <v>BRA002Economic Losses</v>
      </c>
      <c r="L3066" s="286">
        <v>43511</v>
      </c>
      <c r="M3066" s="286" t="s">
        <v>3248</v>
      </c>
    </row>
    <row r="3067" spans="1:13" s="269" customFormat="1" ht="15.5" hidden="1" thickTop="1" thickBot="1" x14ac:dyDescent="0.4">
      <c r="A3067" s="287" t="s">
        <v>1238</v>
      </c>
      <c r="B3067" s="288" t="str">
        <f>VLOOKUP(A3067,Lists!B:C,2,FALSE)</f>
        <v>BRA002</v>
      </c>
      <c r="C3067" s="288" t="str">
        <f>VLOOKUP(A3067,Lists!B:D,3,FALSE)</f>
        <v>BRA</v>
      </c>
      <c r="D3067" s="289" t="s">
        <v>752</v>
      </c>
      <c r="E3067" s="289">
        <v>198900</v>
      </c>
      <c r="F3067" s="289" t="s">
        <v>2753</v>
      </c>
      <c r="G3067" s="289" t="s">
        <v>731</v>
      </c>
      <c r="H3067" s="278">
        <f t="shared" si="94"/>
        <v>2</v>
      </c>
      <c r="I3067" s="252" t="s">
        <v>2394</v>
      </c>
      <c r="J3067" s="289" t="s">
        <v>2757</v>
      </c>
      <c r="K3067" s="278" t="str">
        <f t="shared" si="95"/>
        <v>BRA002People in Need</v>
      </c>
      <c r="L3067" s="290">
        <v>43511</v>
      </c>
      <c r="M3067" s="290" t="s">
        <v>3248</v>
      </c>
    </row>
    <row r="3068" spans="1:13" s="269" customFormat="1" ht="15.5" hidden="1" thickTop="1" thickBot="1" x14ac:dyDescent="0.4">
      <c r="A3068" s="283" t="s">
        <v>1238</v>
      </c>
      <c r="B3068" s="284" t="str">
        <f>VLOOKUP(A3068,Lists!B:C,2,FALSE)</f>
        <v>BRA002</v>
      </c>
      <c r="C3068" s="284" t="str">
        <f>VLOOKUP(A3068,Lists!B:D,3,FALSE)</f>
        <v>BRA</v>
      </c>
      <c r="D3068" s="285" t="s">
        <v>5110</v>
      </c>
      <c r="E3068" s="285">
        <v>110000</v>
      </c>
      <c r="F3068" s="285" t="s">
        <v>2753</v>
      </c>
      <c r="G3068" s="285" t="s">
        <v>731</v>
      </c>
      <c r="H3068" s="278">
        <f t="shared" si="94"/>
        <v>2</v>
      </c>
      <c r="I3068" s="251" t="s">
        <v>2394</v>
      </c>
      <c r="J3068" s="285" t="s">
        <v>2758</v>
      </c>
      <c r="K3068" s="278" t="str">
        <f t="shared" si="95"/>
        <v>BRA002Minimal humanitarian conditions - Level 1</v>
      </c>
      <c r="L3068" s="286">
        <v>43511</v>
      </c>
      <c r="M3068" s="286" t="s">
        <v>3248</v>
      </c>
    </row>
    <row r="3069" spans="1:13" s="269" customFormat="1" ht="15.5" hidden="1" thickTop="1" thickBot="1" x14ac:dyDescent="0.4">
      <c r="A3069" s="287" t="s">
        <v>1238</v>
      </c>
      <c r="B3069" s="288" t="str">
        <f>VLOOKUP(A3069,Lists!B:C,2,FALSE)</f>
        <v>BRA002</v>
      </c>
      <c r="C3069" s="288" t="str">
        <f>VLOOKUP(A3069,Lists!B:D,3,FALSE)</f>
        <v>BRA</v>
      </c>
      <c r="D3069" s="289" t="s">
        <v>5111</v>
      </c>
      <c r="E3069" s="289">
        <v>88900</v>
      </c>
      <c r="F3069" s="289" t="s">
        <v>2753</v>
      </c>
      <c r="G3069" s="289" t="s">
        <v>731</v>
      </c>
      <c r="H3069" s="278">
        <f t="shared" si="94"/>
        <v>2</v>
      </c>
      <c r="I3069" s="252" t="s">
        <v>2394</v>
      </c>
      <c r="J3069" s="289" t="s">
        <v>2759</v>
      </c>
      <c r="K3069" s="278" t="str">
        <f t="shared" si="95"/>
        <v>BRA002Stressed humanitarian conditions - Level 2</v>
      </c>
      <c r="L3069" s="290">
        <v>43511</v>
      </c>
      <c r="M3069" s="290" t="s">
        <v>3248</v>
      </c>
    </row>
    <row r="3070" spans="1:13" s="269" customFormat="1" ht="15.5" hidden="1" thickTop="1" thickBot="1" x14ac:dyDescent="0.4">
      <c r="A3070" s="283" t="s">
        <v>1238</v>
      </c>
      <c r="B3070" s="284" t="str">
        <f>VLOOKUP(A3070,Lists!B:C,2,FALSE)</f>
        <v>BRA002</v>
      </c>
      <c r="C3070" s="284" t="str">
        <f>VLOOKUP(A3070,Lists!B:D,3,FALSE)</f>
        <v>BRA</v>
      </c>
      <c r="D3070" s="285" t="s">
        <v>5112</v>
      </c>
      <c r="E3070" s="285">
        <v>0</v>
      </c>
      <c r="F3070" s="285"/>
      <c r="G3070" s="285" t="s">
        <v>731</v>
      </c>
      <c r="H3070" s="278">
        <f t="shared" si="94"/>
        <v>2</v>
      </c>
      <c r="I3070" s="251" t="s">
        <v>2394</v>
      </c>
      <c r="J3070" s="285" t="s">
        <v>1293</v>
      </c>
      <c r="K3070" s="278" t="str">
        <f t="shared" si="95"/>
        <v>BRA002Moderate humanitarian conditions - Level 3</v>
      </c>
      <c r="L3070" s="286">
        <v>43511</v>
      </c>
      <c r="M3070" s="286" t="s">
        <v>3248</v>
      </c>
    </row>
    <row r="3071" spans="1:13" s="269" customFormat="1" ht="15.5" hidden="1" thickTop="1" thickBot="1" x14ac:dyDescent="0.4">
      <c r="A3071" s="287" t="s">
        <v>1238</v>
      </c>
      <c r="B3071" s="288" t="str">
        <f>VLOOKUP(A3071,Lists!B:C,2,FALSE)</f>
        <v>BRA002</v>
      </c>
      <c r="C3071" s="288" t="str">
        <f>VLOOKUP(A3071,Lists!B:D,3,FALSE)</f>
        <v>BRA</v>
      </c>
      <c r="D3071" s="289" t="s">
        <v>5113</v>
      </c>
      <c r="E3071" s="289">
        <v>0</v>
      </c>
      <c r="F3071" s="289"/>
      <c r="G3071" s="289" t="s">
        <v>731</v>
      </c>
      <c r="H3071" s="278">
        <f t="shared" si="94"/>
        <v>2</v>
      </c>
      <c r="I3071" s="252" t="s">
        <v>2394</v>
      </c>
      <c r="J3071" s="289" t="s">
        <v>1293</v>
      </c>
      <c r="K3071" s="278" t="str">
        <f t="shared" si="95"/>
        <v>BRA002Severe humanitarian conditions - Level 4</v>
      </c>
      <c r="L3071" s="290">
        <v>43511</v>
      </c>
      <c r="M3071" s="290" t="s">
        <v>3248</v>
      </c>
    </row>
    <row r="3072" spans="1:13" s="269" customFormat="1" ht="15.5" hidden="1" thickTop="1" thickBot="1" x14ac:dyDescent="0.4">
      <c r="A3072" s="283" t="s">
        <v>1238</v>
      </c>
      <c r="B3072" s="284" t="str">
        <f>VLOOKUP(A3072,Lists!B:C,2,FALSE)</f>
        <v>BRA002</v>
      </c>
      <c r="C3072" s="284" t="str">
        <f>VLOOKUP(A3072,Lists!B:D,3,FALSE)</f>
        <v>BRA</v>
      </c>
      <c r="D3072" s="285" t="s">
        <v>5114</v>
      </c>
      <c r="E3072" s="285">
        <v>0</v>
      </c>
      <c r="F3072" s="285"/>
      <c r="G3072" s="285" t="s">
        <v>731</v>
      </c>
      <c r="H3072" s="278">
        <f t="shared" si="94"/>
        <v>2</v>
      </c>
      <c r="I3072" s="251" t="s">
        <v>2394</v>
      </c>
      <c r="J3072" s="285" t="s">
        <v>1293</v>
      </c>
      <c r="K3072" s="278" t="str">
        <f t="shared" si="95"/>
        <v>BRA002Extreme humanitarian conditions - Level 5</v>
      </c>
      <c r="L3072" s="286">
        <v>43511</v>
      </c>
      <c r="M3072" s="286" t="s">
        <v>3248</v>
      </c>
    </row>
    <row r="3073" spans="1:13" s="269" customFormat="1" ht="15.5" hidden="1" thickTop="1" thickBot="1" x14ac:dyDescent="0.4">
      <c r="A3073" s="287" t="s">
        <v>1238</v>
      </c>
      <c r="B3073" s="288" t="str">
        <f>VLOOKUP(A3073,Lists!B:C,2,FALSE)</f>
        <v>BRA002</v>
      </c>
      <c r="C3073" s="288" t="str">
        <f>VLOOKUP(A3073,Lists!B:D,3,FALSE)</f>
        <v>BRA</v>
      </c>
      <c r="D3073" s="289" t="s">
        <v>5115</v>
      </c>
      <c r="E3073" s="289" t="s">
        <v>446</v>
      </c>
      <c r="F3073" s="289"/>
      <c r="G3073" s="289" t="s">
        <v>731</v>
      </c>
      <c r="H3073" s="278">
        <f t="shared" si="94"/>
        <v>2</v>
      </c>
      <c r="I3073" s="252"/>
      <c r="J3073" s="289"/>
      <c r="K3073" s="278" t="str">
        <f t="shared" si="95"/>
        <v>BRA002Fatalities in all crises</v>
      </c>
      <c r="L3073" s="290">
        <v>43511</v>
      </c>
      <c r="M3073" s="290" t="s">
        <v>3248</v>
      </c>
    </row>
    <row r="3074" spans="1:13" s="269" customFormat="1" ht="15.5" hidden="1" thickTop="1" thickBot="1" x14ac:dyDescent="0.4">
      <c r="A3074" s="283" t="s">
        <v>1238</v>
      </c>
      <c r="B3074" s="284" t="str">
        <f>VLOOKUP(A3074,Lists!B:C,2,FALSE)</f>
        <v>BRA002</v>
      </c>
      <c r="C3074" s="284" t="str">
        <f>VLOOKUP(A3074,Lists!B:D,3,FALSE)</f>
        <v>BRA</v>
      </c>
      <c r="D3074" s="285" t="s">
        <v>688</v>
      </c>
      <c r="E3074" s="285">
        <v>2</v>
      </c>
      <c r="F3074" s="285"/>
      <c r="G3074" s="285" t="s">
        <v>731</v>
      </c>
      <c r="H3074" s="278">
        <f t="shared" ref="H3074:H3137" si="96">IF(G3074="x","x",IF(G3074="Low",3,IF(G3074="Medium",2,IF(G3074="High",1,FALSE))))</f>
        <v>2</v>
      </c>
      <c r="I3074" s="251"/>
      <c r="J3074" s="285" t="s">
        <v>2760</v>
      </c>
      <c r="K3074" s="278" t="str">
        <f t="shared" ref="K3074:K3137" si="97">B3074&amp;""&amp;D3074</f>
        <v>BRA002Crisis affected groups</v>
      </c>
      <c r="L3074" s="286">
        <v>43511</v>
      </c>
      <c r="M3074" s="286" t="s">
        <v>3248</v>
      </c>
    </row>
    <row r="3075" spans="1:13" s="269" customFormat="1" ht="15.5" hidden="1" thickTop="1" thickBot="1" x14ac:dyDescent="0.4">
      <c r="A3075" s="287" t="s">
        <v>1238</v>
      </c>
      <c r="B3075" s="288" t="str">
        <f>VLOOKUP(A3075,Lists!B:C,2,FALSE)</f>
        <v>BRA002</v>
      </c>
      <c r="C3075" s="288" t="str">
        <f>VLOOKUP(A3075,Lists!B:D,3,FALSE)</f>
        <v>BRA</v>
      </c>
      <c r="D3075" s="289" t="s">
        <v>691</v>
      </c>
      <c r="E3075" s="289" t="s">
        <v>446</v>
      </c>
      <c r="F3075" s="289"/>
      <c r="G3075" s="289" t="s">
        <v>731</v>
      </c>
      <c r="H3075" s="278">
        <f t="shared" si="96"/>
        <v>2</v>
      </c>
      <c r="I3075" s="252"/>
      <c r="J3075" s="289"/>
      <c r="K3075" s="278" t="str">
        <f t="shared" si="97"/>
        <v>BRA002People facing limited access constraints</v>
      </c>
      <c r="L3075" s="290">
        <v>43511</v>
      </c>
      <c r="M3075" s="290" t="s">
        <v>3248</v>
      </c>
    </row>
    <row r="3076" spans="1:13" s="269" customFormat="1" ht="15.5" hidden="1" thickTop="1" thickBot="1" x14ac:dyDescent="0.4">
      <c r="A3076" s="283" t="s">
        <v>1238</v>
      </c>
      <c r="B3076" s="284" t="str">
        <f>VLOOKUP(A3076,Lists!B:C,2,FALSE)</f>
        <v>BRA002</v>
      </c>
      <c r="C3076" s="284" t="str">
        <f>VLOOKUP(A3076,Lists!B:D,3,FALSE)</f>
        <v>BRA</v>
      </c>
      <c r="D3076" s="285" t="s">
        <v>692</v>
      </c>
      <c r="E3076" s="285" t="s">
        <v>446</v>
      </c>
      <c r="F3076" s="285"/>
      <c r="G3076" s="285" t="s">
        <v>731</v>
      </c>
      <c r="H3076" s="278">
        <f t="shared" si="96"/>
        <v>2</v>
      </c>
      <c r="I3076" s="251"/>
      <c r="J3076" s="285"/>
      <c r="K3076" s="278" t="str">
        <f t="shared" si="97"/>
        <v>BRA002People facing restricted access constraints</v>
      </c>
      <c r="L3076" s="286">
        <v>43511</v>
      </c>
      <c r="M3076" s="286" t="s">
        <v>3248</v>
      </c>
    </row>
    <row r="3077" spans="1:13" s="269" customFormat="1" ht="15.5" hidden="1" thickTop="1" thickBot="1" x14ac:dyDescent="0.4">
      <c r="A3077" s="287" t="s">
        <v>1238</v>
      </c>
      <c r="B3077" s="288" t="str">
        <f>VLOOKUP(A3077,Lists!B:C,2,FALSE)</f>
        <v>BRA002</v>
      </c>
      <c r="C3077" s="288" t="str">
        <f>VLOOKUP(A3077,Lists!B:D,3,FALSE)</f>
        <v>BRA</v>
      </c>
      <c r="D3077" s="289" t="s">
        <v>643</v>
      </c>
      <c r="E3077" s="289" t="s">
        <v>446</v>
      </c>
      <c r="F3077" s="289"/>
      <c r="G3077" s="289" t="s">
        <v>731</v>
      </c>
      <c r="H3077" s="278">
        <f t="shared" si="96"/>
        <v>2</v>
      </c>
      <c r="I3077" s="252"/>
      <c r="J3077" s="289"/>
      <c r="K3077" s="278" t="str">
        <f t="shared" si="97"/>
        <v>BRA002Impediments to entry into country (bureaucratic and administrative)</v>
      </c>
      <c r="L3077" s="290">
        <v>43511</v>
      </c>
      <c r="M3077" s="290" t="s">
        <v>3248</v>
      </c>
    </row>
    <row r="3078" spans="1:13" s="269" customFormat="1" ht="15.5" hidden="1" thickTop="1" thickBot="1" x14ac:dyDescent="0.4">
      <c r="A3078" s="283" t="s">
        <v>1238</v>
      </c>
      <c r="B3078" s="284" t="str">
        <f>VLOOKUP(A3078,Lists!B:C,2,FALSE)</f>
        <v>BRA002</v>
      </c>
      <c r="C3078" s="284" t="str">
        <f>VLOOKUP(A3078,Lists!B:D,3,FALSE)</f>
        <v>BRA</v>
      </c>
      <c r="D3078" s="285" t="s">
        <v>644</v>
      </c>
      <c r="E3078" s="285" t="s">
        <v>446</v>
      </c>
      <c r="F3078" s="285"/>
      <c r="G3078" s="285" t="s">
        <v>731</v>
      </c>
      <c r="H3078" s="278">
        <f t="shared" si="96"/>
        <v>2</v>
      </c>
      <c r="I3078" s="251"/>
      <c r="J3078" s="285"/>
      <c r="K3078" s="278" t="str">
        <f t="shared" si="97"/>
        <v>BRA002Restriction of movement (impediments to freedom of movement and/or administrative restrictions)</v>
      </c>
      <c r="L3078" s="286">
        <v>43511</v>
      </c>
      <c r="M3078" s="286" t="s">
        <v>3248</v>
      </c>
    </row>
    <row r="3079" spans="1:13" s="269" customFormat="1" ht="15.5" hidden="1" thickTop="1" thickBot="1" x14ac:dyDescent="0.4">
      <c r="A3079" s="287" t="s">
        <v>1238</v>
      </c>
      <c r="B3079" s="288" t="str">
        <f>VLOOKUP(A3079,Lists!B:C,2,FALSE)</f>
        <v>BRA002</v>
      </c>
      <c r="C3079" s="288" t="str">
        <f>VLOOKUP(A3079,Lists!B:D,3,FALSE)</f>
        <v>BRA</v>
      </c>
      <c r="D3079" s="289" t="s">
        <v>645</v>
      </c>
      <c r="E3079" s="289" t="s">
        <v>446</v>
      </c>
      <c r="F3079" s="289"/>
      <c r="G3079" s="289" t="s">
        <v>731</v>
      </c>
      <c r="H3079" s="278">
        <f t="shared" si="96"/>
        <v>2</v>
      </c>
      <c r="I3079" s="252"/>
      <c r="J3079" s="289"/>
      <c r="K3079" s="278" t="str">
        <f t="shared" si="97"/>
        <v>BRA002Interference into implementation of humanitarian activities</v>
      </c>
      <c r="L3079" s="290">
        <v>43511</v>
      </c>
      <c r="M3079" s="290" t="s">
        <v>3248</v>
      </c>
    </row>
    <row r="3080" spans="1:13" s="269" customFormat="1" ht="15.5" hidden="1" thickTop="1" thickBot="1" x14ac:dyDescent="0.4">
      <c r="A3080" s="283" t="s">
        <v>1238</v>
      </c>
      <c r="B3080" s="284" t="str">
        <f>VLOOKUP(A3080,Lists!B:C,2,FALSE)</f>
        <v>BRA002</v>
      </c>
      <c r="C3080" s="284" t="str">
        <f>VLOOKUP(A3080,Lists!B:D,3,FALSE)</f>
        <v>BRA</v>
      </c>
      <c r="D3080" s="285" t="s">
        <v>646</v>
      </c>
      <c r="E3080" s="285" t="s">
        <v>446</v>
      </c>
      <c r="F3080" s="285"/>
      <c r="G3080" s="285" t="s">
        <v>731</v>
      </c>
      <c r="H3080" s="278">
        <f t="shared" si="96"/>
        <v>2</v>
      </c>
      <c r="I3080" s="251"/>
      <c r="J3080" s="285"/>
      <c r="K3080" s="278" t="str">
        <f t="shared" si="97"/>
        <v>BRA002Violence against personnel, facilities and assets</v>
      </c>
      <c r="L3080" s="286">
        <v>43511</v>
      </c>
      <c r="M3080" s="286" t="s">
        <v>3248</v>
      </c>
    </row>
    <row r="3081" spans="1:13" s="269" customFormat="1" ht="15.5" hidden="1" thickTop="1" thickBot="1" x14ac:dyDescent="0.4">
      <c r="A3081" s="287" t="s">
        <v>1238</v>
      </c>
      <c r="B3081" s="288" t="str">
        <f>VLOOKUP(A3081,Lists!B:C,2,FALSE)</f>
        <v>BRA002</v>
      </c>
      <c r="C3081" s="288" t="str">
        <f>VLOOKUP(A3081,Lists!B:D,3,FALSE)</f>
        <v>BRA</v>
      </c>
      <c r="D3081" s="289" t="s">
        <v>647</v>
      </c>
      <c r="E3081" s="289" t="s">
        <v>446</v>
      </c>
      <c r="F3081" s="289"/>
      <c r="G3081" s="289" t="s">
        <v>731</v>
      </c>
      <c r="H3081" s="278">
        <f t="shared" si="96"/>
        <v>2</v>
      </c>
      <c r="I3081" s="252"/>
      <c r="J3081" s="289"/>
      <c r="K3081" s="278" t="str">
        <f t="shared" si="97"/>
        <v>BRA002Denial of existence of humanitarian needs or entitlements to assistance</v>
      </c>
      <c r="L3081" s="290">
        <v>43511</v>
      </c>
      <c r="M3081" s="290" t="s">
        <v>3248</v>
      </c>
    </row>
    <row r="3082" spans="1:13" s="269" customFormat="1" ht="15.5" hidden="1" thickTop="1" thickBot="1" x14ac:dyDescent="0.4">
      <c r="A3082" s="283" t="s">
        <v>1238</v>
      </c>
      <c r="B3082" s="284" t="str">
        <f>VLOOKUP(A3082,Lists!B:C,2,FALSE)</f>
        <v>BRA002</v>
      </c>
      <c r="C3082" s="284" t="str">
        <f>VLOOKUP(A3082,Lists!B:D,3,FALSE)</f>
        <v>BRA</v>
      </c>
      <c r="D3082" s="285" t="s">
        <v>648</v>
      </c>
      <c r="E3082" s="285" t="s">
        <v>446</v>
      </c>
      <c r="F3082" s="285"/>
      <c r="G3082" s="285" t="s">
        <v>731</v>
      </c>
      <c r="H3082" s="278">
        <f t="shared" si="96"/>
        <v>2</v>
      </c>
      <c r="I3082" s="251"/>
      <c r="J3082" s="285"/>
      <c r="K3082" s="278" t="str">
        <f t="shared" si="97"/>
        <v>BRA002Restriction and obstruction of access to services and assistance</v>
      </c>
      <c r="L3082" s="286">
        <v>43511</v>
      </c>
      <c r="M3082" s="286" t="s">
        <v>3248</v>
      </c>
    </row>
    <row r="3083" spans="1:13" s="269" customFormat="1" ht="15.5" hidden="1" thickTop="1" thickBot="1" x14ac:dyDescent="0.4">
      <c r="A3083" s="287" t="s">
        <v>1238</v>
      </c>
      <c r="B3083" s="288" t="str">
        <f>VLOOKUP(A3083,Lists!B:C,2,FALSE)</f>
        <v>BRA002</v>
      </c>
      <c r="C3083" s="288" t="str">
        <f>VLOOKUP(A3083,Lists!B:D,3,FALSE)</f>
        <v>BRA</v>
      </c>
      <c r="D3083" s="289" t="s">
        <v>649</v>
      </c>
      <c r="E3083" s="289" t="s">
        <v>446</v>
      </c>
      <c r="F3083" s="289"/>
      <c r="G3083" s="289" t="s">
        <v>731</v>
      </c>
      <c r="H3083" s="278">
        <f t="shared" si="96"/>
        <v>2</v>
      </c>
      <c r="I3083" s="252"/>
      <c r="J3083" s="289"/>
      <c r="K3083" s="278" t="str">
        <f t="shared" si="97"/>
        <v>BRA002Ongoing insecurity/hostilities affecting humanitarian assistance</v>
      </c>
      <c r="L3083" s="290">
        <v>43511</v>
      </c>
      <c r="M3083" s="290" t="s">
        <v>3248</v>
      </c>
    </row>
    <row r="3084" spans="1:13" s="269" customFormat="1" ht="15.5" hidden="1" thickTop="1" thickBot="1" x14ac:dyDescent="0.4">
      <c r="A3084" s="283" t="s">
        <v>1238</v>
      </c>
      <c r="B3084" s="284" t="str">
        <f>VLOOKUP(A3084,Lists!B:C,2,FALSE)</f>
        <v>BRA002</v>
      </c>
      <c r="C3084" s="284" t="str">
        <f>VLOOKUP(A3084,Lists!B:D,3,FALSE)</f>
        <v>BRA</v>
      </c>
      <c r="D3084" s="285" t="s">
        <v>650</v>
      </c>
      <c r="E3084" s="285" t="s">
        <v>446</v>
      </c>
      <c r="F3084" s="285"/>
      <c r="G3084" s="285" t="s">
        <v>731</v>
      </c>
      <c r="H3084" s="278">
        <f t="shared" si="96"/>
        <v>2</v>
      </c>
      <c r="I3084" s="251"/>
      <c r="J3084" s="285"/>
      <c r="K3084" s="278" t="str">
        <f t="shared" si="97"/>
        <v xml:space="preserve">BRA002Presence of mines and improvised explosive devices </v>
      </c>
      <c r="L3084" s="286">
        <v>43511</v>
      </c>
      <c r="M3084" s="286" t="s">
        <v>3248</v>
      </c>
    </row>
    <row r="3085" spans="1:13" s="269" customFormat="1" ht="15.5" hidden="1" thickTop="1" thickBot="1" x14ac:dyDescent="0.4">
      <c r="A3085" s="287" t="s">
        <v>1238</v>
      </c>
      <c r="B3085" s="288" t="str">
        <f>VLOOKUP(A3085,Lists!B:C,2,FALSE)</f>
        <v>BRA002</v>
      </c>
      <c r="C3085" s="288" t="str">
        <f>VLOOKUP(A3085,Lists!B:D,3,FALSE)</f>
        <v>BRA</v>
      </c>
      <c r="D3085" s="289" t="s">
        <v>651</v>
      </c>
      <c r="E3085" s="289" t="s">
        <v>446</v>
      </c>
      <c r="F3085" s="289"/>
      <c r="G3085" s="289" t="s">
        <v>731</v>
      </c>
      <c r="H3085" s="278">
        <f t="shared" si="96"/>
        <v>2</v>
      </c>
      <c r="I3085" s="252"/>
      <c r="J3085" s="289"/>
      <c r="K3085" s="278" t="str">
        <f t="shared" si="97"/>
        <v>BRA002Physical constraints in the environment (obstacles related to terrain, climate, lack of infrastructure, etc.)</v>
      </c>
      <c r="L3085" s="290">
        <v>43511</v>
      </c>
      <c r="M3085" s="290" t="s">
        <v>3248</v>
      </c>
    </row>
    <row r="3086" spans="1:13" s="269" customFormat="1" ht="15.5" hidden="1" thickTop="1" thickBot="1" x14ac:dyDescent="0.4">
      <c r="A3086" s="283" t="s">
        <v>1238</v>
      </c>
      <c r="B3086" s="284" t="str">
        <f>VLOOKUP(A3086,Lists!B:C,2,FALSE)</f>
        <v>BRA002</v>
      </c>
      <c r="C3086" s="284" t="str">
        <f>VLOOKUP(A3086,Lists!B:D,3,FALSE)</f>
        <v>BRA</v>
      </c>
      <c r="D3086" s="285" t="s">
        <v>737</v>
      </c>
      <c r="E3086" s="285">
        <v>576568</v>
      </c>
      <c r="F3086" s="285" t="s">
        <v>2754</v>
      </c>
      <c r="G3086" s="285" t="s">
        <v>731</v>
      </c>
      <c r="H3086" s="278">
        <f t="shared" si="96"/>
        <v>2</v>
      </c>
      <c r="I3086" s="251"/>
      <c r="J3086" s="285" t="s">
        <v>2761</v>
      </c>
      <c r="K3086" s="278" t="str">
        <f t="shared" si="97"/>
        <v>BRA002People exposed</v>
      </c>
      <c r="L3086" s="286">
        <v>43511</v>
      </c>
      <c r="M3086" s="286" t="s">
        <v>3248</v>
      </c>
    </row>
    <row r="3087" spans="1:13" s="269" customFormat="1" ht="15.5" thickTop="1" thickBot="1" x14ac:dyDescent="0.4">
      <c r="A3087" s="287" t="s">
        <v>5803</v>
      </c>
      <c r="B3087" s="288" t="str">
        <f>VLOOKUP(A3087,Lists!B:C,2,FALSE)</f>
        <v>MWI002</v>
      </c>
      <c r="C3087" s="288" t="str">
        <f>VLOOKUP(A3087,Lists!B:D,3,FALSE)</f>
        <v>MWI</v>
      </c>
      <c r="D3087" s="289" t="s">
        <v>666</v>
      </c>
      <c r="E3087" s="289" t="s">
        <v>446</v>
      </c>
      <c r="F3087" s="289"/>
      <c r="G3087" s="289" t="s">
        <v>731</v>
      </c>
      <c r="H3087" s="278">
        <f t="shared" si="96"/>
        <v>2</v>
      </c>
      <c r="I3087" s="252"/>
      <c r="J3087" s="289" t="s">
        <v>3229</v>
      </c>
      <c r="K3087" s="278" t="str">
        <f t="shared" si="97"/>
        <v>MWI002People displaced</v>
      </c>
      <c r="L3087" s="290">
        <v>43511</v>
      </c>
      <c r="M3087" s="290" t="s">
        <v>3248</v>
      </c>
    </row>
    <row r="3088" spans="1:13" s="269" customFormat="1" ht="15.5" hidden="1" thickTop="1" thickBot="1" x14ac:dyDescent="0.4">
      <c r="A3088" s="283" t="s">
        <v>5803</v>
      </c>
      <c r="B3088" s="284" t="str">
        <f>VLOOKUP(A3088,Lists!B:C,2,FALSE)</f>
        <v>MWI002</v>
      </c>
      <c r="C3088" s="284" t="str">
        <f>VLOOKUP(A3088,Lists!B:D,3,FALSE)</f>
        <v>MWI</v>
      </c>
      <c r="D3088" s="285" t="s">
        <v>5027</v>
      </c>
      <c r="E3088" s="285" t="s">
        <v>446</v>
      </c>
      <c r="F3088" s="285"/>
      <c r="G3088" s="285" t="s">
        <v>731</v>
      </c>
      <c r="H3088" s="278">
        <f t="shared" si="96"/>
        <v>2</v>
      </c>
      <c r="I3088" s="251"/>
      <c r="J3088" s="285" t="s">
        <v>3229</v>
      </c>
      <c r="K3088" s="278" t="str">
        <f t="shared" si="97"/>
        <v>MWI002Injuries reported</v>
      </c>
      <c r="L3088" s="286">
        <v>43511</v>
      </c>
      <c r="M3088" s="286" t="s">
        <v>3248</v>
      </c>
    </row>
    <row r="3089" spans="1:13" s="269" customFormat="1" ht="15.5" hidden="1" thickTop="1" thickBot="1" x14ac:dyDescent="0.4">
      <c r="A3089" s="287" t="s">
        <v>5803</v>
      </c>
      <c r="B3089" s="288" t="str">
        <f>VLOOKUP(A3089,Lists!B:C,2,FALSE)</f>
        <v>MWI002</v>
      </c>
      <c r="C3089" s="288" t="str">
        <f>VLOOKUP(A3089,Lists!B:D,3,FALSE)</f>
        <v>MWI</v>
      </c>
      <c r="D3089" s="289" t="s">
        <v>5028</v>
      </c>
      <c r="E3089" s="289" t="s">
        <v>446</v>
      </c>
      <c r="F3089" s="289"/>
      <c r="G3089" s="289" t="s">
        <v>731</v>
      </c>
      <c r="H3089" s="278">
        <f t="shared" si="96"/>
        <v>2</v>
      </c>
      <c r="I3089" s="252"/>
      <c r="J3089" s="289" t="s">
        <v>3229</v>
      </c>
      <c r="K3089" s="278" t="str">
        <f t="shared" si="97"/>
        <v>MWI002Illness cases reported</v>
      </c>
      <c r="L3089" s="290">
        <v>43511</v>
      </c>
      <c r="M3089" s="290" t="s">
        <v>3248</v>
      </c>
    </row>
    <row r="3090" spans="1:13" s="269" customFormat="1" ht="15.5" hidden="1" thickTop="1" thickBot="1" x14ac:dyDescent="0.4">
      <c r="A3090" s="283" t="s">
        <v>5803</v>
      </c>
      <c r="B3090" s="284" t="str">
        <f>VLOOKUP(A3090,Lists!B:C,2,FALSE)</f>
        <v>MWI002</v>
      </c>
      <c r="C3090" s="284" t="str">
        <f>VLOOKUP(A3090,Lists!B:D,3,FALSE)</f>
        <v>MWI</v>
      </c>
      <c r="D3090" s="285" t="s">
        <v>5029</v>
      </c>
      <c r="E3090" s="285" t="s">
        <v>446</v>
      </c>
      <c r="F3090" s="285"/>
      <c r="G3090" s="285" t="s">
        <v>731</v>
      </c>
      <c r="H3090" s="278">
        <f t="shared" si="96"/>
        <v>2</v>
      </c>
      <c r="I3090" s="251"/>
      <c r="J3090" s="285" t="s">
        <v>3229</v>
      </c>
      <c r="K3090" s="278" t="str">
        <f t="shared" si="97"/>
        <v>MWI002Fatalities reported</v>
      </c>
      <c r="L3090" s="286">
        <v>43511</v>
      </c>
      <c r="M3090" s="286" t="s">
        <v>3248</v>
      </c>
    </row>
    <row r="3091" spans="1:13" s="269" customFormat="1" ht="15.5" hidden="1" thickTop="1" thickBot="1" x14ac:dyDescent="0.4">
      <c r="A3091" s="287" t="s">
        <v>5803</v>
      </c>
      <c r="B3091" s="288" t="str">
        <f>VLOOKUP(A3091,Lists!B:C,2,FALSE)</f>
        <v>MWI002</v>
      </c>
      <c r="C3091" s="288" t="str">
        <f>VLOOKUP(A3091,Lists!B:D,3,FALSE)</f>
        <v>MWI</v>
      </c>
      <c r="D3091" s="289" t="s">
        <v>5108</v>
      </c>
      <c r="E3091" s="289">
        <v>0</v>
      </c>
      <c r="F3091" s="289"/>
      <c r="G3091" s="289" t="s">
        <v>731</v>
      </c>
      <c r="H3091" s="278">
        <f t="shared" si="96"/>
        <v>2</v>
      </c>
      <c r="I3091" s="252"/>
      <c r="J3091" s="289" t="s">
        <v>3230</v>
      </c>
      <c r="K3091" s="278" t="str">
        <f t="shared" si="97"/>
        <v>MWI002Buildings damaged</v>
      </c>
      <c r="L3091" s="290">
        <v>43511</v>
      </c>
      <c r="M3091" s="290" t="s">
        <v>3248</v>
      </c>
    </row>
    <row r="3092" spans="1:13" s="269" customFormat="1" ht="15.5" hidden="1" thickTop="1" thickBot="1" x14ac:dyDescent="0.4">
      <c r="A3092" s="283" t="s">
        <v>5803</v>
      </c>
      <c r="B3092" s="284" t="str">
        <f>VLOOKUP(A3092,Lists!B:C,2,FALSE)</f>
        <v>MWI002</v>
      </c>
      <c r="C3092" s="284" t="str">
        <f>VLOOKUP(A3092,Lists!B:D,3,FALSE)</f>
        <v>MWI</v>
      </c>
      <c r="D3092" s="285" t="s">
        <v>5109</v>
      </c>
      <c r="E3092" s="285">
        <v>0</v>
      </c>
      <c r="F3092" s="285" t="s">
        <v>446</v>
      </c>
      <c r="G3092" s="285" t="s">
        <v>731</v>
      </c>
      <c r="H3092" s="278">
        <f t="shared" si="96"/>
        <v>2</v>
      </c>
      <c r="I3092" s="251" t="s">
        <v>446</v>
      </c>
      <c r="J3092" s="285" t="s">
        <v>3230</v>
      </c>
      <c r="K3092" s="278" t="str">
        <f t="shared" si="97"/>
        <v>MWI002Buildings destroyed</v>
      </c>
      <c r="L3092" s="286">
        <v>43511</v>
      </c>
      <c r="M3092" s="286" t="s">
        <v>3248</v>
      </c>
    </row>
    <row r="3093" spans="1:13" s="269" customFormat="1" ht="15.5" hidden="1" thickTop="1" thickBot="1" x14ac:dyDescent="0.4">
      <c r="A3093" s="287" t="s">
        <v>5803</v>
      </c>
      <c r="B3093" s="288" t="str">
        <f>VLOOKUP(A3093,Lists!B:C,2,FALSE)</f>
        <v>MWI002</v>
      </c>
      <c r="C3093" s="288" t="str">
        <f>VLOOKUP(A3093,Lists!B:D,3,FALSE)</f>
        <v>MWI</v>
      </c>
      <c r="D3093" s="289" t="s">
        <v>742</v>
      </c>
      <c r="E3093" s="289" t="s">
        <v>446</v>
      </c>
      <c r="F3093" s="289"/>
      <c r="G3093" s="289" t="s">
        <v>731</v>
      </c>
      <c r="H3093" s="278">
        <f t="shared" si="96"/>
        <v>2</v>
      </c>
      <c r="I3093" s="252"/>
      <c r="J3093" s="289"/>
      <c r="K3093" s="278" t="str">
        <f t="shared" si="97"/>
        <v>MWI002Economic Losses</v>
      </c>
      <c r="L3093" s="290">
        <v>43511</v>
      </c>
      <c r="M3093" s="290" t="s">
        <v>3248</v>
      </c>
    </row>
    <row r="3094" spans="1:13" s="269" customFormat="1" ht="15.5" hidden="1" thickTop="1" thickBot="1" x14ac:dyDescent="0.4">
      <c r="A3094" s="283" t="s">
        <v>5803</v>
      </c>
      <c r="B3094" s="284" t="str">
        <f>VLOOKUP(A3094,Lists!B:C,2,FALSE)</f>
        <v>MWI002</v>
      </c>
      <c r="C3094" s="284" t="str">
        <f>VLOOKUP(A3094,Lists!B:D,3,FALSE)</f>
        <v>MWI</v>
      </c>
      <c r="D3094" s="285" t="s">
        <v>5110</v>
      </c>
      <c r="E3094" s="285">
        <v>6914285</v>
      </c>
      <c r="F3094" s="285" t="s">
        <v>2762</v>
      </c>
      <c r="G3094" s="285" t="s">
        <v>731</v>
      </c>
      <c r="H3094" s="278">
        <f t="shared" si="96"/>
        <v>2</v>
      </c>
      <c r="I3094" s="251" t="s">
        <v>2766</v>
      </c>
      <c r="J3094" s="285" t="s">
        <v>3516</v>
      </c>
      <c r="K3094" s="278" t="str">
        <f t="shared" si="97"/>
        <v>MWI002Minimal humanitarian conditions - Level 1</v>
      </c>
      <c r="L3094" s="286">
        <v>43511</v>
      </c>
      <c r="M3094" s="286" t="s">
        <v>3248</v>
      </c>
    </row>
    <row r="3095" spans="1:13" s="269" customFormat="1" ht="15.5" hidden="1" thickTop="1" thickBot="1" x14ac:dyDescent="0.4">
      <c r="A3095" s="287" t="s">
        <v>5803</v>
      </c>
      <c r="B3095" s="288" t="str">
        <f>VLOOKUP(A3095,Lists!B:C,2,FALSE)</f>
        <v>MWI002</v>
      </c>
      <c r="C3095" s="288" t="str">
        <f>VLOOKUP(A3095,Lists!B:D,3,FALSE)</f>
        <v>MWI</v>
      </c>
      <c r="D3095" s="289" t="s">
        <v>5111</v>
      </c>
      <c r="E3095" s="289">
        <v>5030032</v>
      </c>
      <c r="F3095" s="289" t="s">
        <v>2762</v>
      </c>
      <c r="G3095" s="289" t="s">
        <v>731</v>
      </c>
      <c r="H3095" s="278">
        <f t="shared" si="96"/>
        <v>2</v>
      </c>
      <c r="I3095" s="252" t="s">
        <v>2766</v>
      </c>
      <c r="J3095" s="289" t="s">
        <v>3231</v>
      </c>
      <c r="K3095" s="278" t="str">
        <f t="shared" si="97"/>
        <v>MWI002Stressed humanitarian conditions - Level 2</v>
      </c>
      <c r="L3095" s="290">
        <v>43511</v>
      </c>
      <c r="M3095" s="290" t="s">
        <v>3248</v>
      </c>
    </row>
    <row r="3096" spans="1:13" s="269" customFormat="1" ht="15.5" hidden="1" thickTop="1" thickBot="1" x14ac:dyDescent="0.4">
      <c r="A3096" s="283" t="s">
        <v>5803</v>
      </c>
      <c r="B3096" s="284" t="str">
        <f>VLOOKUP(A3096,Lists!B:C,2,FALSE)</f>
        <v>MWI002</v>
      </c>
      <c r="C3096" s="284" t="str">
        <f>VLOOKUP(A3096,Lists!B:D,3,FALSE)</f>
        <v>MWI</v>
      </c>
      <c r="D3096" s="285" t="s">
        <v>5112</v>
      </c>
      <c r="E3096" s="285">
        <v>2857245</v>
      </c>
      <c r="F3096" s="285" t="s">
        <v>2762</v>
      </c>
      <c r="G3096" s="285" t="s">
        <v>731</v>
      </c>
      <c r="H3096" s="278">
        <f t="shared" si="96"/>
        <v>2</v>
      </c>
      <c r="I3096" s="251" t="s">
        <v>2766</v>
      </c>
      <c r="J3096" s="285" t="s">
        <v>3232</v>
      </c>
      <c r="K3096" s="278" t="str">
        <f t="shared" si="97"/>
        <v>MWI002Moderate humanitarian conditions - Level 3</v>
      </c>
      <c r="L3096" s="286">
        <v>43511</v>
      </c>
      <c r="M3096" s="286" t="s">
        <v>3248</v>
      </c>
    </row>
    <row r="3097" spans="1:13" s="269" customFormat="1" ht="15.5" hidden="1" thickTop="1" thickBot="1" x14ac:dyDescent="0.4">
      <c r="A3097" s="287" t="s">
        <v>5803</v>
      </c>
      <c r="B3097" s="288" t="str">
        <f>VLOOKUP(A3097,Lists!B:C,2,FALSE)</f>
        <v>MWI002</v>
      </c>
      <c r="C3097" s="288" t="str">
        <f>VLOOKUP(A3097,Lists!B:D,3,FALSE)</f>
        <v>MWI</v>
      </c>
      <c r="D3097" s="289" t="s">
        <v>5113</v>
      </c>
      <c r="E3097" s="289">
        <v>448160</v>
      </c>
      <c r="F3097" s="289" t="s">
        <v>2762</v>
      </c>
      <c r="G3097" s="289" t="s">
        <v>731</v>
      </c>
      <c r="H3097" s="278">
        <f t="shared" si="96"/>
        <v>2</v>
      </c>
      <c r="I3097" s="252" t="s">
        <v>2766</v>
      </c>
      <c r="J3097" s="289" t="s">
        <v>3233</v>
      </c>
      <c r="K3097" s="278" t="str">
        <f t="shared" si="97"/>
        <v>MWI002Severe humanitarian conditions - Level 4</v>
      </c>
      <c r="L3097" s="290">
        <v>43511</v>
      </c>
      <c r="M3097" s="290" t="s">
        <v>3248</v>
      </c>
    </row>
    <row r="3098" spans="1:13" s="269" customFormat="1" ht="15.5" hidden="1" thickTop="1" thickBot="1" x14ac:dyDescent="0.4">
      <c r="A3098" s="283" t="s">
        <v>5803</v>
      </c>
      <c r="B3098" s="284" t="str">
        <f>VLOOKUP(A3098,Lists!B:C,2,FALSE)</f>
        <v>MWI002</v>
      </c>
      <c r="C3098" s="284" t="str">
        <f>VLOOKUP(A3098,Lists!B:D,3,FALSE)</f>
        <v>MWI</v>
      </c>
      <c r="D3098" s="285" t="s">
        <v>5114</v>
      </c>
      <c r="E3098" s="285">
        <v>0</v>
      </c>
      <c r="F3098" s="285"/>
      <c r="G3098" s="285" t="s">
        <v>731</v>
      </c>
      <c r="H3098" s="278">
        <f t="shared" si="96"/>
        <v>2</v>
      </c>
      <c r="I3098" s="251" t="s">
        <v>2766</v>
      </c>
      <c r="J3098" s="285" t="s">
        <v>3234</v>
      </c>
      <c r="K3098" s="278" t="str">
        <f t="shared" si="97"/>
        <v>MWI002Extreme humanitarian conditions - Level 5</v>
      </c>
      <c r="L3098" s="286">
        <v>43511</v>
      </c>
      <c r="M3098" s="286" t="s">
        <v>3248</v>
      </c>
    </row>
    <row r="3099" spans="1:13" s="269" customFormat="1" ht="15.5" hidden="1" thickTop="1" thickBot="1" x14ac:dyDescent="0.4">
      <c r="A3099" s="287" t="s">
        <v>5803</v>
      </c>
      <c r="B3099" s="288" t="str">
        <f>VLOOKUP(A3099,Lists!B:C,2,FALSE)</f>
        <v>MWI002</v>
      </c>
      <c r="C3099" s="288" t="str">
        <f>VLOOKUP(A3099,Lists!B:D,3,FALSE)</f>
        <v>MWI</v>
      </c>
      <c r="D3099" s="289" t="s">
        <v>688</v>
      </c>
      <c r="E3099" s="289">
        <v>1</v>
      </c>
      <c r="F3099" s="289"/>
      <c r="G3099" s="289" t="s">
        <v>731</v>
      </c>
      <c r="H3099" s="278">
        <f t="shared" si="96"/>
        <v>2</v>
      </c>
      <c r="I3099" s="252"/>
      <c r="J3099" s="289" t="s">
        <v>2764</v>
      </c>
      <c r="K3099" s="278" t="str">
        <f t="shared" si="97"/>
        <v>MWI002Crisis affected groups</v>
      </c>
      <c r="L3099" s="290">
        <v>43511</v>
      </c>
      <c r="M3099" s="290" t="s">
        <v>3248</v>
      </c>
    </row>
    <row r="3100" spans="1:13" s="269" customFormat="1" ht="15.5" hidden="1" thickTop="1" thickBot="1" x14ac:dyDescent="0.4">
      <c r="A3100" s="283" t="s">
        <v>5803</v>
      </c>
      <c r="B3100" s="284" t="str">
        <f>VLOOKUP(A3100,Lists!B:C,2,FALSE)</f>
        <v>MWI002</v>
      </c>
      <c r="C3100" s="284" t="str">
        <f>VLOOKUP(A3100,Lists!B:D,3,FALSE)</f>
        <v>MWI</v>
      </c>
      <c r="D3100" s="285" t="s">
        <v>691</v>
      </c>
      <c r="E3100" s="285" t="s">
        <v>446</v>
      </c>
      <c r="F3100" s="285"/>
      <c r="G3100" s="285" t="s">
        <v>731</v>
      </c>
      <c r="H3100" s="278">
        <f t="shared" si="96"/>
        <v>2</v>
      </c>
      <c r="I3100" s="251"/>
      <c r="J3100" s="285"/>
      <c r="K3100" s="278" t="str">
        <f t="shared" si="97"/>
        <v>MWI002People facing limited access constraints</v>
      </c>
      <c r="L3100" s="286">
        <v>43511</v>
      </c>
      <c r="M3100" s="286" t="s">
        <v>3248</v>
      </c>
    </row>
    <row r="3101" spans="1:13" s="269" customFormat="1" ht="15.5" hidden="1" thickTop="1" thickBot="1" x14ac:dyDescent="0.4">
      <c r="A3101" s="287" t="s">
        <v>5803</v>
      </c>
      <c r="B3101" s="288" t="str">
        <f>VLOOKUP(A3101,Lists!B:C,2,FALSE)</f>
        <v>MWI002</v>
      </c>
      <c r="C3101" s="288" t="str">
        <f>VLOOKUP(A3101,Lists!B:D,3,FALSE)</f>
        <v>MWI</v>
      </c>
      <c r="D3101" s="289" t="s">
        <v>692</v>
      </c>
      <c r="E3101" s="289" t="s">
        <v>446</v>
      </c>
      <c r="F3101" s="289"/>
      <c r="G3101" s="289" t="s">
        <v>731</v>
      </c>
      <c r="H3101" s="278">
        <f t="shared" si="96"/>
        <v>2</v>
      </c>
      <c r="I3101" s="252"/>
      <c r="J3101" s="289"/>
      <c r="K3101" s="278" t="str">
        <f t="shared" si="97"/>
        <v>MWI002People facing restricted access constraints</v>
      </c>
      <c r="L3101" s="290">
        <v>43511</v>
      </c>
      <c r="M3101" s="290" t="s">
        <v>3248</v>
      </c>
    </row>
    <row r="3102" spans="1:13" s="269" customFormat="1" ht="15.5" hidden="1" thickTop="1" thickBot="1" x14ac:dyDescent="0.4">
      <c r="A3102" s="283" t="s">
        <v>2982</v>
      </c>
      <c r="B3102" s="284" t="str">
        <f>VLOOKUP(A3102,Lists!B:C,2,FALSE)</f>
        <v>TUN002</v>
      </c>
      <c r="C3102" s="284" t="str">
        <f>VLOOKUP(A3102,Lists!B:D,3,FALSE)</f>
        <v>TUN</v>
      </c>
      <c r="D3102" s="285" t="s">
        <v>522</v>
      </c>
      <c r="E3102" s="285">
        <v>10833431</v>
      </c>
      <c r="F3102" s="285" t="s">
        <v>2767</v>
      </c>
      <c r="G3102" s="285" t="s">
        <v>731</v>
      </c>
      <c r="H3102" s="278">
        <f t="shared" si="96"/>
        <v>2</v>
      </c>
      <c r="I3102" s="251" t="s">
        <v>2778</v>
      </c>
      <c r="J3102" s="285" t="s">
        <v>2772</v>
      </c>
      <c r="K3102" s="278" t="str">
        <f t="shared" si="97"/>
        <v>TUN002Total population</v>
      </c>
      <c r="L3102" s="286">
        <v>43511</v>
      </c>
      <c r="M3102" s="286" t="s">
        <v>3248</v>
      </c>
    </row>
    <row r="3103" spans="1:13" s="269" customFormat="1" ht="15.5" hidden="1" thickTop="1" thickBot="1" x14ac:dyDescent="0.4">
      <c r="A3103" s="287" t="s">
        <v>2982</v>
      </c>
      <c r="B3103" s="288" t="str">
        <f>VLOOKUP(A3103,Lists!B:C,2,FALSE)</f>
        <v>TUN002</v>
      </c>
      <c r="C3103" s="288" t="str">
        <f>VLOOKUP(A3103,Lists!B:D,3,FALSE)</f>
        <v>TUN</v>
      </c>
      <c r="D3103" s="289" t="s">
        <v>660</v>
      </c>
      <c r="E3103" s="289">
        <v>156296</v>
      </c>
      <c r="F3103" s="289" t="s">
        <v>2768</v>
      </c>
      <c r="G3103" s="289" t="s">
        <v>731</v>
      </c>
      <c r="H3103" s="278">
        <f t="shared" si="96"/>
        <v>2</v>
      </c>
      <c r="I3103" s="252" t="s">
        <v>2779</v>
      </c>
      <c r="J3103" s="289" t="s">
        <v>2773</v>
      </c>
      <c r="K3103" s="278" t="str">
        <f t="shared" si="97"/>
        <v>TUN002Landmass affected</v>
      </c>
      <c r="L3103" s="290">
        <v>43511</v>
      </c>
      <c r="M3103" s="290" t="s">
        <v>3248</v>
      </c>
    </row>
    <row r="3104" spans="1:13" s="269" customFormat="1" ht="15.5" hidden="1" thickTop="1" thickBot="1" x14ac:dyDescent="0.4">
      <c r="A3104" s="283" t="s">
        <v>2982</v>
      </c>
      <c r="B3104" s="284" t="str">
        <f>VLOOKUP(A3104,Lists!B:C,2,FALSE)</f>
        <v>TUN002</v>
      </c>
      <c r="C3104" s="284" t="str">
        <f>VLOOKUP(A3104,Lists!B:D,3,FALSE)</f>
        <v>TUN</v>
      </c>
      <c r="D3104" s="285" t="s">
        <v>737</v>
      </c>
      <c r="E3104" s="285">
        <v>10833431</v>
      </c>
      <c r="F3104" s="285" t="s">
        <v>2769</v>
      </c>
      <c r="G3104" s="285" t="s">
        <v>731</v>
      </c>
      <c r="H3104" s="278">
        <f t="shared" si="96"/>
        <v>2</v>
      </c>
      <c r="I3104" s="251" t="s">
        <v>2779</v>
      </c>
      <c r="J3104" s="285" t="s">
        <v>2774</v>
      </c>
      <c r="K3104" s="278" t="str">
        <f t="shared" si="97"/>
        <v>TUN002People exposed</v>
      </c>
      <c r="L3104" s="286">
        <v>43511</v>
      </c>
      <c r="M3104" s="286" t="s">
        <v>3248</v>
      </c>
    </row>
    <row r="3105" spans="1:13" s="269" customFormat="1" ht="15.5" hidden="1" thickTop="1" thickBot="1" x14ac:dyDescent="0.4">
      <c r="A3105" s="287" t="s">
        <v>2982</v>
      </c>
      <c r="B3105" s="288" t="str">
        <f>VLOOKUP(A3105,Lists!B:C,2,FALSE)</f>
        <v>TUN002</v>
      </c>
      <c r="C3105" s="288" t="str">
        <f>VLOOKUP(A3105,Lists!B:D,3,FALSE)</f>
        <v>TUN</v>
      </c>
      <c r="D3105" s="289" t="s">
        <v>533</v>
      </c>
      <c r="E3105" s="289">
        <v>60000</v>
      </c>
      <c r="F3105" s="289" t="s">
        <v>2770</v>
      </c>
      <c r="G3105" s="289" t="s">
        <v>731</v>
      </c>
      <c r="H3105" s="278">
        <f t="shared" si="96"/>
        <v>2</v>
      </c>
      <c r="I3105" s="252" t="s">
        <v>2778</v>
      </c>
      <c r="J3105" s="289" t="s">
        <v>2775</v>
      </c>
      <c r="K3105" s="278" t="str">
        <f t="shared" si="97"/>
        <v>TUN002People affected</v>
      </c>
      <c r="L3105" s="290">
        <v>43511</v>
      </c>
      <c r="M3105" s="290" t="s">
        <v>3248</v>
      </c>
    </row>
    <row r="3106" spans="1:13" s="269" customFormat="1" ht="15.5" thickTop="1" thickBot="1" x14ac:dyDescent="0.4">
      <c r="A3106" s="283" t="s">
        <v>2982</v>
      </c>
      <c r="B3106" s="284" t="str">
        <f>VLOOKUP(A3106,Lists!B:C,2,FALSE)</f>
        <v>TUN002</v>
      </c>
      <c r="C3106" s="284" t="str">
        <f>VLOOKUP(A3106,Lists!B:D,3,FALSE)</f>
        <v>TUN</v>
      </c>
      <c r="D3106" s="285" t="s">
        <v>666</v>
      </c>
      <c r="E3106" s="285">
        <v>60000</v>
      </c>
      <c r="F3106" s="285" t="s">
        <v>2770</v>
      </c>
      <c r="G3106" s="285" t="s">
        <v>731</v>
      </c>
      <c r="H3106" s="278">
        <f t="shared" si="96"/>
        <v>2</v>
      </c>
      <c r="I3106" s="251" t="s">
        <v>2780</v>
      </c>
      <c r="J3106" s="285" t="s">
        <v>2774</v>
      </c>
      <c r="K3106" s="278" t="str">
        <f t="shared" si="97"/>
        <v>TUN002People displaced</v>
      </c>
      <c r="L3106" s="286">
        <v>43511</v>
      </c>
      <c r="M3106" s="286" t="s">
        <v>3248</v>
      </c>
    </row>
    <row r="3107" spans="1:13" s="269" customFormat="1" ht="15.5" hidden="1" thickTop="1" thickBot="1" x14ac:dyDescent="0.4">
      <c r="A3107" s="287" t="s">
        <v>2982</v>
      </c>
      <c r="B3107" s="288" t="str">
        <f>VLOOKUP(A3107,Lists!B:C,2,FALSE)</f>
        <v>TUN002</v>
      </c>
      <c r="C3107" s="288" t="str">
        <f>VLOOKUP(A3107,Lists!B:D,3,FALSE)</f>
        <v>TUN</v>
      </c>
      <c r="D3107" s="289" t="s">
        <v>5027</v>
      </c>
      <c r="E3107" s="289" t="s">
        <v>446</v>
      </c>
      <c r="F3107" s="289"/>
      <c r="G3107" s="289" t="s">
        <v>731</v>
      </c>
      <c r="H3107" s="278">
        <f t="shared" si="96"/>
        <v>2</v>
      </c>
      <c r="I3107" s="252"/>
      <c r="J3107" s="289"/>
      <c r="K3107" s="278" t="str">
        <f t="shared" si="97"/>
        <v>TUN002Injuries reported</v>
      </c>
      <c r="L3107" s="290">
        <v>43511</v>
      </c>
      <c r="M3107" s="290" t="s">
        <v>3248</v>
      </c>
    </row>
    <row r="3108" spans="1:13" s="269" customFormat="1" ht="15.5" hidden="1" thickTop="1" thickBot="1" x14ac:dyDescent="0.4">
      <c r="A3108" s="283" t="s">
        <v>2982</v>
      </c>
      <c r="B3108" s="284" t="str">
        <f>VLOOKUP(A3108,Lists!B:C,2,FALSE)</f>
        <v>TUN002</v>
      </c>
      <c r="C3108" s="284" t="str">
        <f>VLOOKUP(A3108,Lists!B:D,3,FALSE)</f>
        <v>TUN</v>
      </c>
      <c r="D3108" s="285" t="s">
        <v>5028</v>
      </c>
      <c r="E3108" s="285" t="s">
        <v>446</v>
      </c>
      <c r="F3108" s="285"/>
      <c r="G3108" s="285" t="s">
        <v>731</v>
      </c>
      <c r="H3108" s="278">
        <f t="shared" si="96"/>
        <v>2</v>
      </c>
      <c r="I3108" s="251"/>
      <c r="J3108" s="285"/>
      <c r="K3108" s="278" t="str">
        <f t="shared" si="97"/>
        <v>TUN002Illness cases reported</v>
      </c>
      <c r="L3108" s="286">
        <v>43511</v>
      </c>
      <c r="M3108" s="286" t="s">
        <v>3248</v>
      </c>
    </row>
    <row r="3109" spans="1:13" s="269" customFormat="1" ht="15.5" hidden="1" thickTop="1" thickBot="1" x14ac:dyDescent="0.4">
      <c r="A3109" s="287" t="s">
        <v>2982</v>
      </c>
      <c r="B3109" s="288" t="str">
        <f>VLOOKUP(A3109,Lists!B:C,2,FALSE)</f>
        <v>TUN002</v>
      </c>
      <c r="C3109" s="288" t="str">
        <f>VLOOKUP(A3109,Lists!B:D,3,FALSE)</f>
        <v>TUN</v>
      </c>
      <c r="D3109" s="289" t="s">
        <v>5029</v>
      </c>
      <c r="E3109" s="289">
        <v>31</v>
      </c>
      <c r="F3109" s="289" t="s">
        <v>2771</v>
      </c>
      <c r="G3109" s="289" t="s">
        <v>731</v>
      </c>
      <c r="H3109" s="278">
        <f t="shared" si="96"/>
        <v>2</v>
      </c>
      <c r="I3109" s="252" t="s">
        <v>2611</v>
      </c>
      <c r="J3109" s="289" t="s">
        <v>2776</v>
      </c>
      <c r="K3109" s="278" t="str">
        <f t="shared" si="97"/>
        <v>TUN002Fatalities reported</v>
      </c>
      <c r="L3109" s="290">
        <v>43511</v>
      </c>
      <c r="M3109" s="290" t="s">
        <v>3248</v>
      </c>
    </row>
    <row r="3110" spans="1:13" s="269" customFormat="1" ht="15.5" hidden="1" thickTop="1" thickBot="1" x14ac:dyDescent="0.4">
      <c r="A3110" s="283" t="s">
        <v>2982</v>
      </c>
      <c r="B3110" s="284" t="str">
        <f>VLOOKUP(A3110,Lists!B:C,2,FALSE)</f>
        <v>TUN002</v>
      </c>
      <c r="C3110" s="284" t="str">
        <f>VLOOKUP(A3110,Lists!B:D,3,FALSE)</f>
        <v>TUN</v>
      </c>
      <c r="D3110" s="285" t="s">
        <v>5108</v>
      </c>
      <c r="E3110" s="285">
        <v>0</v>
      </c>
      <c r="F3110" s="285"/>
      <c r="G3110" s="285" t="s">
        <v>731</v>
      </c>
      <c r="H3110" s="278">
        <f t="shared" si="96"/>
        <v>2</v>
      </c>
      <c r="I3110" s="251"/>
      <c r="J3110" s="285"/>
      <c r="K3110" s="278" t="str">
        <f t="shared" si="97"/>
        <v>TUN002Buildings damaged</v>
      </c>
      <c r="L3110" s="286">
        <v>43511</v>
      </c>
      <c r="M3110" s="286" t="s">
        <v>3248</v>
      </c>
    </row>
    <row r="3111" spans="1:13" s="269" customFormat="1" ht="15.5" hidden="1" thickTop="1" thickBot="1" x14ac:dyDescent="0.4">
      <c r="A3111" s="287" t="s">
        <v>2982</v>
      </c>
      <c r="B3111" s="288" t="str">
        <f>VLOOKUP(A3111,Lists!B:C,2,FALSE)</f>
        <v>TUN002</v>
      </c>
      <c r="C3111" s="288" t="str">
        <f>VLOOKUP(A3111,Lists!B:D,3,FALSE)</f>
        <v>TUN</v>
      </c>
      <c r="D3111" s="289" t="s">
        <v>5109</v>
      </c>
      <c r="E3111" s="289">
        <v>0</v>
      </c>
      <c r="F3111" s="289" t="s">
        <v>446</v>
      </c>
      <c r="G3111" s="289" t="s">
        <v>731</v>
      </c>
      <c r="H3111" s="278">
        <f t="shared" si="96"/>
        <v>2</v>
      </c>
      <c r="I3111" s="252" t="s">
        <v>446</v>
      </c>
      <c r="J3111" s="289" t="s">
        <v>446</v>
      </c>
      <c r="K3111" s="278" t="str">
        <f t="shared" si="97"/>
        <v>TUN002Buildings destroyed</v>
      </c>
      <c r="L3111" s="290">
        <v>43511</v>
      </c>
      <c r="M3111" s="290" t="s">
        <v>3248</v>
      </c>
    </row>
    <row r="3112" spans="1:13" s="269" customFormat="1" ht="15.5" hidden="1" thickTop="1" thickBot="1" x14ac:dyDescent="0.4">
      <c r="A3112" s="283" t="s">
        <v>2982</v>
      </c>
      <c r="B3112" s="284" t="str">
        <f>VLOOKUP(A3112,Lists!B:C,2,FALSE)</f>
        <v>TUN002</v>
      </c>
      <c r="C3112" s="284" t="str">
        <f>VLOOKUP(A3112,Lists!B:D,3,FALSE)</f>
        <v>TUN</v>
      </c>
      <c r="D3112" s="285" t="s">
        <v>742</v>
      </c>
      <c r="E3112" s="285" t="s">
        <v>446</v>
      </c>
      <c r="F3112" s="285"/>
      <c r="G3112" s="285" t="s">
        <v>731</v>
      </c>
      <c r="H3112" s="278">
        <f t="shared" si="96"/>
        <v>2</v>
      </c>
      <c r="I3112" s="251"/>
      <c r="J3112" s="285"/>
      <c r="K3112" s="278" t="str">
        <f t="shared" si="97"/>
        <v>TUN002Economic Losses</v>
      </c>
      <c r="L3112" s="286">
        <v>43511</v>
      </c>
      <c r="M3112" s="286" t="s">
        <v>3248</v>
      </c>
    </row>
    <row r="3113" spans="1:13" s="269" customFormat="1" ht="15.5" hidden="1" thickTop="1" thickBot="1" x14ac:dyDescent="0.4">
      <c r="A3113" s="287" t="s">
        <v>2982</v>
      </c>
      <c r="B3113" s="288" t="str">
        <f>VLOOKUP(A3113,Lists!B:C,2,FALSE)</f>
        <v>TUN002</v>
      </c>
      <c r="C3113" s="288" t="str">
        <f>VLOOKUP(A3113,Lists!B:D,3,FALSE)</f>
        <v>TUN</v>
      </c>
      <c r="D3113" s="289" t="s">
        <v>752</v>
      </c>
      <c r="E3113" s="289" t="s">
        <v>446</v>
      </c>
      <c r="F3113" s="289"/>
      <c r="G3113" s="289" t="s">
        <v>731</v>
      </c>
      <c r="H3113" s="278">
        <f t="shared" si="96"/>
        <v>2</v>
      </c>
      <c r="I3113" s="252"/>
      <c r="J3113" s="289"/>
      <c r="K3113" s="278" t="str">
        <f t="shared" si="97"/>
        <v>TUN002People in Need</v>
      </c>
      <c r="L3113" s="290">
        <v>43511</v>
      </c>
      <c r="M3113" s="290" t="s">
        <v>3248</v>
      </c>
    </row>
    <row r="3114" spans="1:13" s="269" customFormat="1" ht="15.5" hidden="1" thickTop="1" thickBot="1" x14ac:dyDescent="0.4">
      <c r="A3114" s="283" t="s">
        <v>2982</v>
      </c>
      <c r="B3114" s="284" t="str">
        <f>VLOOKUP(A3114,Lists!B:C,2,FALSE)</f>
        <v>TUN002</v>
      </c>
      <c r="C3114" s="284" t="str">
        <f>VLOOKUP(A3114,Lists!B:D,3,FALSE)</f>
        <v>TUN</v>
      </c>
      <c r="D3114" s="285" t="s">
        <v>5110</v>
      </c>
      <c r="E3114" s="285" t="s">
        <v>446</v>
      </c>
      <c r="F3114" s="285"/>
      <c r="G3114" s="285" t="s">
        <v>731</v>
      </c>
      <c r="H3114" s="278">
        <f t="shared" si="96"/>
        <v>2</v>
      </c>
      <c r="I3114" s="251"/>
      <c r="J3114" s="285"/>
      <c r="K3114" s="278" t="str">
        <f t="shared" si="97"/>
        <v>TUN002Minimal humanitarian conditions - Level 1</v>
      </c>
      <c r="L3114" s="286">
        <v>43511</v>
      </c>
      <c r="M3114" s="286" t="s">
        <v>3248</v>
      </c>
    </row>
    <row r="3115" spans="1:13" s="269" customFormat="1" ht="15.5" hidden="1" thickTop="1" thickBot="1" x14ac:dyDescent="0.4">
      <c r="A3115" s="287" t="s">
        <v>2982</v>
      </c>
      <c r="B3115" s="288" t="str">
        <f>VLOOKUP(A3115,Lists!B:C,2,FALSE)</f>
        <v>TUN002</v>
      </c>
      <c r="C3115" s="288" t="str">
        <f>VLOOKUP(A3115,Lists!B:D,3,FALSE)</f>
        <v>TUN</v>
      </c>
      <c r="D3115" s="289" t="s">
        <v>5111</v>
      </c>
      <c r="E3115" s="289" t="s">
        <v>446</v>
      </c>
      <c r="F3115" s="289"/>
      <c r="G3115" s="289" t="s">
        <v>731</v>
      </c>
      <c r="H3115" s="278">
        <f t="shared" si="96"/>
        <v>2</v>
      </c>
      <c r="I3115" s="252"/>
      <c r="J3115" s="289"/>
      <c r="K3115" s="278" t="str">
        <f t="shared" si="97"/>
        <v>TUN002Stressed humanitarian conditions - Level 2</v>
      </c>
      <c r="L3115" s="290">
        <v>43511</v>
      </c>
      <c r="M3115" s="290" t="s">
        <v>3248</v>
      </c>
    </row>
    <row r="3116" spans="1:13" s="269" customFormat="1" ht="15.5" hidden="1" thickTop="1" thickBot="1" x14ac:dyDescent="0.4">
      <c r="A3116" s="283" t="s">
        <v>2982</v>
      </c>
      <c r="B3116" s="284" t="str">
        <f>VLOOKUP(A3116,Lists!B:C,2,FALSE)</f>
        <v>TUN002</v>
      </c>
      <c r="C3116" s="284" t="str">
        <f>VLOOKUP(A3116,Lists!B:D,3,FALSE)</f>
        <v>TUN</v>
      </c>
      <c r="D3116" s="285" t="s">
        <v>5112</v>
      </c>
      <c r="E3116" s="285" t="s">
        <v>446</v>
      </c>
      <c r="F3116" s="285"/>
      <c r="G3116" s="285" t="s">
        <v>731</v>
      </c>
      <c r="H3116" s="278">
        <f t="shared" si="96"/>
        <v>2</v>
      </c>
      <c r="I3116" s="251"/>
      <c r="J3116" s="285"/>
      <c r="K3116" s="278" t="str">
        <f t="shared" si="97"/>
        <v>TUN002Moderate humanitarian conditions - Level 3</v>
      </c>
      <c r="L3116" s="286">
        <v>43511</v>
      </c>
      <c r="M3116" s="286" t="s">
        <v>3248</v>
      </c>
    </row>
    <row r="3117" spans="1:13" s="269" customFormat="1" ht="15.5" hidden="1" thickTop="1" thickBot="1" x14ac:dyDescent="0.4">
      <c r="A3117" s="287" t="s">
        <v>2982</v>
      </c>
      <c r="B3117" s="288" t="str">
        <f>VLOOKUP(A3117,Lists!B:C,2,FALSE)</f>
        <v>TUN002</v>
      </c>
      <c r="C3117" s="288" t="str">
        <f>VLOOKUP(A3117,Lists!B:D,3,FALSE)</f>
        <v>TUN</v>
      </c>
      <c r="D3117" s="289" t="s">
        <v>5113</v>
      </c>
      <c r="E3117" s="289" t="s">
        <v>446</v>
      </c>
      <c r="F3117" s="289"/>
      <c r="G3117" s="289" t="s">
        <v>731</v>
      </c>
      <c r="H3117" s="278">
        <f t="shared" si="96"/>
        <v>2</v>
      </c>
      <c r="I3117" s="252"/>
      <c r="J3117" s="289"/>
      <c r="K3117" s="278" t="str">
        <f t="shared" si="97"/>
        <v>TUN002Severe humanitarian conditions - Level 4</v>
      </c>
      <c r="L3117" s="290">
        <v>43511</v>
      </c>
      <c r="M3117" s="290" t="s">
        <v>3248</v>
      </c>
    </row>
    <row r="3118" spans="1:13" s="269" customFormat="1" ht="15.5" hidden="1" thickTop="1" thickBot="1" x14ac:dyDescent="0.4">
      <c r="A3118" s="283" t="s">
        <v>2982</v>
      </c>
      <c r="B3118" s="284" t="str">
        <f>VLOOKUP(A3118,Lists!B:C,2,FALSE)</f>
        <v>TUN002</v>
      </c>
      <c r="C3118" s="284" t="str">
        <f>VLOOKUP(A3118,Lists!B:D,3,FALSE)</f>
        <v>TUN</v>
      </c>
      <c r="D3118" s="285" t="s">
        <v>5114</v>
      </c>
      <c r="E3118" s="285" t="s">
        <v>446</v>
      </c>
      <c r="F3118" s="285"/>
      <c r="G3118" s="285" t="s">
        <v>731</v>
      </c>
      <c r="H3118" s="278">
        <f t="shared" si="96"/>
        <v>2</v>
      </c>
      <c r="I3118" s="251"/>
      <c r="J3118" s="285"/>
      <c r="K3118" s="278" t="str">
        <f t="shared" si="97"/>
        <v>TUN002Extreme humanitarian conditions - Level 5</v>
      </c>
      <c r="L3118" s="286">
        <v>43511</v>
      </c>
      <c r="M3118" s="286" t="s">
        <v>3248</v>
      </c>
    </row>
    <row r="3119" spans="1:13" s="269" customFormat="1" ht="15.5" hidden="1" thickTop="1" thickBot="1" x14ac:dyDescent="0.4">
      <c r="A3119" s="287" t="s">
        <v>2982</v>
      </c>
      <c r="B3119" s="288" t="str">
        <f>VLOOKUP(A3119,Lists!B:C,2,FALSE)</f>
        <v>TUN002</v>
      </c>
      <c r="C3119" s="288" t="str">
        <f>VLOOKUP(A3119,Lists!B:D,3,FALSE)</f>
        <v>TUN</v>
      </c>
      <c r="D3119" s="289" t="s">
        <v>5115</v>
      </c>
      <c r="E3119" s="289">
        <v>31</v>
      </c>
      <c r="F3119" s="289" t="s">
        <v>2771</v>
      </c>
      <c r="G3119" s="289" t="s">
        <v>731</v>
      </c>
      <c r="H3119" s="278">
        <f t="shared" si="96"/>
        <v>2</v>
      </c>
      <c r="I3119" s="252"/>
      <c r="J3119" s="289" t="s">
        <v>2776</v>
      </c>
      <c r="K3119" s="278" t="str">
        <f t="shared" si="97"/>
        <v>TUN002Fatalities in all crises</v>
      </c>
      <c r="L3119" s="290">
        <v>43511</v>
      </c>
      <c r="M3119" s="290" t="s">
        <v>3248</v>
      </c>
    </row>
    <row r="3120" spans="1:13" s="269" customFormat="1" ht="15.5" hidden="1" thickTop="1" thickBot="1" x14ac:dyDescent="0.4">
      <c r="A3120" s="283" t="s">
        <v>2982</v>
      </c>
      <c r="B3120" s="284" t="str">
        <f>VLOOKUP(A3120,Lists!B:C,2,FALSE)</f>
        <v>TUN002</v>
      </c>
      <c r="C3120" s="284" t="str">
        <f>VLOOKUP(A3120,Lists!B:D,3,FALSE)</f>
        <v>TUN</v>
      </c>
      <c r="D3120" s="285" t="s">
        <v>688</v>
      </c>
      <c r="E3120" s="285">
        <v>1</v>
      </c>
      <c r="F3120" s="285"/>
      <c r="G3120" s="285" t="s">
        <v>731</v>
      </c>
      <c r="H3120" s="278">
        <f t="shared" si="96"/>
        <v>2</v>
      </c>
      <c r="I3120" s="251"/>
      <c r="J3120" s="285" t="s">
        <v>2777</v>
      </c>
      <c r="K3120" s="278" t="str">
        <f t="shared" si="97"/>
        <v>TUN002Crisis affected groups</v>
      </c>
      <c r="L3120" s="286">
        <v>43511</v>
      </c>
      <c r="M3120" s="286" t="s">
        <v>3248</v>
      </c>
    </row>
    <row r="3121" spans="1:13" s="269" customFormat="1" ht="15.5" hidden="1" thickTop="1" thickBot="1" x14ac:dyDescent="0.4">
      <c r="A3121" s="287" t="s">
        <v>2982</v>
      </c>
      <c r="B3121" s="288" t="str">
        <f>VLOOKUP(A3121,Lists!B:C,2,FALSE)</f>
        <v>TUN002</v>
      </c>
      <c r="C3121" s="288" t="str">
        <f>VLOOKUP(A3121,Lists!B:D,3,FALSE)</f>
        <v>TUN</v>
      </c>
      <c r="D3121" s="289" t="s">
        <v>691</v>
      </c>
      <c r="E3121" s="289" t="s">
        <v>446</v>
      </c>
      <c r="F3121" s="289"/>
      <c r="G3121" s="289" t="s">
        <v>731</v>
      </c>
      <c r="H3121" s="278">
        <f t="shared" si="96"/>
        <v>2</v>
      </c>
      <c r="I3121" s="252"/>
      <c r="J3121" s="289"/>
      <c r="K3121" s="278" t="str">
        <f t="shared" si="97"/>
        <v>TUN002People facing limited access constraints</v>
      </c>
      <c r="L3121" s="290">
        <v>43511</v>
      </c>
      <c r="M3121" s="290" t="s">
        <v>3248</v>
      </c>
    </row>
    <row r="3122" spans="1:13" s="269" customFormat="1" ht="15.5" hidden="1" thickTop="1" thickBot="1" x14ac:dyDescent="0.4">
      <c r="A3122" s="283" t="s">
        <v>2982</v>
      </c>
      <c r="B3122" s="284" t="str">
        <f>VLOOKUP(A3122,Lists!B:C,2,FALSE)</f>
        <v>TUN002</v>
      </c>
      <c r="C3122" s="284" t="str">
        <f>VLOOKUP(A3122,Lists!B:D,3,FALSE)</f>
        <v>TUN</v>
      </c>
      <c r="D3122" s="285" t="s">
        <v>692</v>
      </c>
      <c r="E3122" s="285" t="s">
        <v>446</v>
      </c>
      <c r="F3122" s="285"/>
      <c r="G3122" s="285" t="s">
        <v>731</v>
      </c>
      <c r="H3122" s="278">
        <f t="shared" si="96"/>
        <v>2</v>
      </c>
      <c r="I3122" s="251"/>
      <c r="J3122" s="285"/>
      <c r="K3122" s="278" t="str">
        <f t="shared" si="97"/>
        <v>TUN002People facing restricted access constraints</v>
      </c>
      <c r="L3122" s="286">
        <v>43511</v>
      </c>
      <c r="M3122" s="286" t="s">
        <v>3248</v>
      </c>
    </row>
    <row r="3123" spans="1:13" s="269" customFormat="1" ht="15.5" hidden="1" thickTop="1" thickBot="1" x14ac:dyDescent="0.4">
      <c r="A3123" s="287" t="s">
        <v>2982</v>
      </c>
      <c r="B3123" s="288" t="str">
        <f>VLOOKUP(A3123,Lists!B:C,2,FALSE)</f>
        <v>TUN002</v>
      </c>
      <c r="C3123" s="288" t="str">
        <f>VLOOKUP(A3123,Lists!B:D,3,FALSE)</f>
        <v>TUN</v>
      </c>
      <c r="D3123" s="289" t="s">
        <v>643</v>
      </c>
      <c r="E3123" s="289"/>
      <c r="F3123" s="289"/>
      <c r="G3123" s="289" t="s">
        <v>731</v>
      </c>
      <c r="H3123" s="278">
        <f t="shared" si="96"/>
        <v>2</v>
      </c>
      <c r="I3123" s="252"/>
      <c r="J3123" s="289"/>
      <c r="K3123" s="278" t="str">
        <f t="shared" si="97"/>
        <v>TUN002Impediments to entry into country (bureaucratic and administrative)</v>
      </c>
      <c r="L3123" s="290">
        <v>43511</v>
      </c>
      <c r="M3123" s="290" t="s">
        <v>3248</v>
      </c>
    </row>
    <row r="3124" spans="1:13" s="269" customFormat="1" ht="15.5" hidden="1" thickTop="1" thickBot="1" x14ac:dyDescent="0.4">
      <c r="A3124" s="283" t="s">
        <v>2982</v>
      </c>
      <c r="B3124" s="284" t="str">
        <f>VLOOKUP(A3124,Lists!B:C,2,FALSE)</f>
        <v>TUN002</v>
      </c>
      <c r="C3124" s="284" t="str">
        <f>VLOOKUP(A3124,Lists!B:D,3,FALSE)</f>
        <v>TUN</v>
      </c>
      <c r="D3124" s="285" t="s">
        <v>644</v>
      </c>
      <c r="E3124" s="285"/>
      <c r="F3124" s="285"/>
      <c r="G3124" s="285" t="s">
        <v>731</v>
      </c>
      <c r="H3124" s="278">
        <f t="shared" si="96"/>
        <v>2</v>
      </c>
      <c r="I3124" s="251"/>
      <c r="J3124" s="285"/>
      <c r="K3124" s="278" t="str">
        <f t="shared" si="97"/>
        <v>TUN002Restriction of movement (impediments to freedom of movement and/or administrative restrictions)</v>
      </c>
      <c r="L3124" s="286">
        <v>43511</v>
      </c>
      <c r="M3124" s="286" t="s">
        <v>3248</v>
      </c>
    </row>
    <row r="3125" spans="1:13" s="269" customFormat="1" ht="15.5" hidden="1" thickTop="1" thickBot="1" x14ac:dyDescent="0.4">
      <c r="A3125" s="287" t="s">
        <v>2982</v>
      </c>
      <c r="B3125" s="288" t="str">
        <f>VLOOKUP(A3125,Lists!B:C,2,FALSE)</f>
        <v>TUN002</v>
      </c>
      <c r="C3125" s="288" t="str">
        <f>VLOOKUP(A3125,Lists!B:D,3,FALSE)</f>
        <v>TUN</v>
      </c>
      <c r="D3125" s="289" t="s">
        <v>645</v>
      </c>
      <c r="E3125" s="289"/>
      <c r="F3125" s="289"/>
      <c r="G3125" s="289" t="s">
        <v>731</v>
      </c>
      <c r="H3125" s="278">
        <f t="shared" si="96"/>
        <v>2</v>
      </c>
      <c r="I3125" s="252"/>
      <c r="J3125" s="289"/>
      <c r="K3125" s="278" t="str">
        <f t="shared" si="97"/>
        <v>TUN002Interference into implementation of humanitarian activities</v>
      </c>
      <c r="L3125" s="290">
        <v>43511</v>
      </c>
      <c r="M3125" s="290" t="s">
        <v>3248</v>
      </c>
    </row>
    <row r="3126" spans="1:13" s="269" customFormat="1" ht="15.5" hidden="1" thickTop="1" thickBot="1" x14ac:dyDescent="0.4">
      <c r="A3126" s="283" t="s">
        <v>2982</v>
      </c>
      <c r="B3126" s="284" t="str">
        <f>VLOOKUP(A3126,Lists!B:C,2,FALSE)</f>
        <v>TUN002</v>
      </c>
      <c r="C3126" s="284" t="str">
        <f>VLOOKUP(A3126,Lists!B:D,3,FALSE)</f>
        <v>TUN</v>
      </c>
      <c r="D3126" s="285" t="s">
        <v>646</v>
      </c>
      <c r="E3126" s="285"/>
      <c r="F3126" s="285"/>
      <c r="G3126" s="285" t="s">
        <v>731</v>
      </c>
      <c r="H3126" s="278">
        <f t="shared" si="96"/>
        <v>2</v>
      </c>
      <c r="I3126" s="251"/>
      <c r="J3126" s="285"/>
      <c r="K3126" s="278" t="str">
        <f t="shared" si="97"/>
        <v>TUN002Violence against personnel, facilities and assets</v>
      </c>
      <c r="L3126" s="286">
        <v>43511</v>
      </c>
      <c r="M3126" s="286" t="s">
        <v>3248</v>
      </c>
    </row>
    <row r="3127" spans="1:13" s="269" customFormat="1" ht="15.5" hidden="1" thickTop="1" thickBot="1" x14ac:dyDescent="0.4">
      <c r="A3127" s="287" t="s">
        <v>2982</v>
      </c>
      <c r="B3127" s="288" t="str">
        <f>VLOOKUP(A3127,Lists!B:C,2,FALSE)</f>
        <v>TUN002</v>
      </c>
      <c r="C3127" s="288" t="str">
        <f>VLOOKUP(A3127,Lists!B:D,3,FALSE)</f>
        <v>TUN</v>
      </c>
      <c r="D3127" s="289" t="s">
        <v>647</v>
      </c>
      <c r="E3127" s="289"/>
      <c r="F3127" s="289"/>
      <c r="G3127" s="289" t="s">
        <v>731</v>
      </c>
      <c r="H3127" s="278">
        <f t="shared" si="96"/>
        <v>2</v>
      </c>
      <c r="I3127" s="252"/>
      <c r="J3127" s="289"/>
      <c r="K3127" s="278" t="str">
        <f t="shared" si="97"/>
        <v>TUN002Denial of existence of humanitarian needs or entitlements to assistance</v>
      </c>
      <c r="L3127" s="290">
        <v>43511</v>
      </c>
      <c r="M3127" s="290" t="s">
        <v>3248</v>
      </c>
    </row>
    <row r="3128" spans="1:13" s="269" customFormat="1" ht="15.5" hidden="1" thickTop="1" thickBot="1" x14ac:dyDescent="0.4">
      <c r="A3128" s="283" t="s">
        <v>2982</v>
      </c>
      <c r="B3128" s="284" t="str">
        <f>VLOOKUP(A3128,Lists!B:C,2,FALSE)</f>
        <v>TUN002</v>
      </c>
      <c r="C3128" s="284" t="str">
        <f>VLOOKUP(A3128,Lists!B:D,3,FALSE)</f>
        <v>TUN</v>
      </c>
      <c r="D3128" s="285" t="s">
        <v>648</v>
      </c>
      <c r="E3128" s="285"/>
      <c r="F3128" s="285"/>
      <c r="G3128" s="285" t="s">
        <v>731</v>
      </c>
      <c r="H3128" s="278">
        <f t="shared" si="96"/>
        <v>2</v>
      </c>
      <c r="I3128" s="251"/>
      <c r="J3128" s="285"/>
      <c r="K3128" s="278" t="str">
        <f t="shared" si="97"/>
        <v>TUN002Restriction and obstruction of access to services and assistance</v>
      </c>
      <c r="L3128" s="286">
        <v>43511</v>
      </c>
      <c r="M3128" s="286" t="s">
        <v>3248</v>
      </c>
    </row>
    <row r="3129" spans="1:13" s="269" customFormat="1" ht="15.5" hidden="1" thickTop="1" thickBot="1" x14ac:dyDescent="0.4">
      <c r="A3129" s="287" t="s">
        <v>2982</v>
      </c>
      <c r="B3129" s="288" t="str">
        <f>VLOOKUP(A3129,Lists!B:C,2,FALSE)</f>
        <v>TUN002</v>
      </c>
      <c r="C3129" s="288" t="str">
        <f>VLOOKUP(A3129,Lists!B:D,3,FALSE)</f>
        <v>TUN</v>
      </c>
      <c r="D3129" s="289" t="s">
        <v>649</v>
      </c>
      <c r="E3129" s="289"/>
      <c r="F3129" s="289"/>
      <c r="G3129" s="289" t="s">
        <v>731</v>
      </c>
      <c r="H3129" s="278">
        <f t="shared" si="96"/>
        <v>2</v>
      </c>
      <c r="I3129" s="252"/>
      <c r="J3129" s="289"/>
      <c r="K3129" s="278" t="str">
        <f t="shared" si="97"/>
        <v>TUN002Ongoing insecurity/hostilities affecting humanitarian assistance</v>
      </c>
      <c r="L3129" s="290">
        <v>43511</v>
      </c>
      <c r="M3129" s="290" t="s">
        <v>3248</v>
      </c>
    </row>
    <row r="3130" spans="1:13" s="269" customFormat="1" ht="15.5" hidden="1" thickTop="1" thickBot="1" x14ac:dyDescent="0.4">
      <c r="A3130" s="283" t="s">
        <v>2982</v>
      </c>
      <c r="B3130" s="284" t="str">
        <f>VLOOKUP(A3130,Lists!B:C,2,FALSE)</f>
        <v>TUN002</v>
      </c>
      <c r="C3130" s="284" t="str">
        <f>VLOOKUP(A3130,Lists!B:D,3,FALSE)</f>
        <v>TUN</v>
      </c>
      <c r="D3130" s="285" t="s">
        <v>650</v>
      </c>
      <c r="E3130" s="285"/>
      <c r="F3130" s="285"/>
      <c r="G3130" s="285" t="s">
        <v>731</v>
      </c>
      <c r="H3130" s="278">
        <f t="shared" si="96"/>
        <v>2</v>
      </c>
      <c r="I3130" s="251"/>
      <c r="J3130" s="285"/>
      <c r="K3130" s="278" t="str">
        <f t="shared" si="97"/>
        <v xml:space="preserve">TUN002Presence of mines and improvised explosive devices </v>
      </c>
      <c r="L3130" s="286">
        <v>43511</v>
      </c>
      <c r="M3130" s="286" t="s">
        <v>3248</v>
      </c>
    </row>
    <row r="3131" spans="1:13" s="269" customFormat="1" ht="15.5" hidden="1" thickTop="1" thickBot="1" x14ac:dyDescent="0.4">
      <c r="A3131" s="287" t="s">
        <v>2982</v>
      </c>
      <c r="B3131" s="288" t="str">
        <f>VLOOKUP(A3131,Lists!B:C,2,FALSE)</f>
        <v>TUN002</v>
      </c>
      <c r="C3131" s="288" t="str">
        <f>VLOOKUP(A3131,Lists!B:D,3,FALSE)</f>
        <v>TUN</v>
      </c>
      <c r="D3131" s="289" t="s">
        <v>651</v>
      </c>
      <c r="E3131" s="289"/>
      <c r="F3131" s="289"/>
      <c r="G3131" s="289" t="s">
        <v>731</v>
      </c>
      <c r="H3131" s="278">
        <f t="shared" si="96"/>
        <v>2</v>
      </c>
      <c r="I3131" s="252"/>
      <c r="J3131" s="289"/>
      <c r="K3131" s="278" t="str">
        <f t="shared" si="97"/>
        <v>TUN002Physical constraints in the environment (obstacles related to terrain, climate, lack of infrastructure, etc.)</v>
      </c>
      <c r="L3131" s="290">
        <v>43511</v>
      </c>
      <c r="M3131" s="290" t="s">
        <v>3248</v>
      </c>
    </row>
    <row r="3132" spans="1:13" s="269" customFormat="1" ht="15.5" hidden="1" thickTop="1" thickBot="1" x14ac:dyDescent="0.4">
      <c r="A3132" s="283" t="s">
        <v>2959</v>
      </c>
      <c r="B3132" s="284" t="str">
        <f>VLOOKUP(A3132,Lists!B:C,2,FALSE)</f>
        <v>ETH001</v>
      </c>
      <c r="C3132" s="284" t="str">
        <f>VLOOKUP(A3132,Lists!B:D,3,FALSE)</f>
        <v>ETH</v>
      </c>
      <c r="D3132" s="285" t="s">
        <v>522</v>
      </c>
      <c r="E3132" s="285">
        <v>105863269</v>
      </c>
      <c r="F3132" s="285" t="s">
        <v>2781</v>
      </c>
      <c r="G3132" s="285" t="s">
        <v>731</v>
      </c>
      <c r="H3132" s="278">
        <f t="shared" si="96"/>
        <v>2</v>
      </c>
      <c r="I3132" s="251" t="s">
        <v>3640</v>
      </c>
      <c r="J3132" s="285" t="s">
        <v>2785</v>
      </c>
      <c r="K3132" s="278" t="str">
        <f t="shared" si="97"/>
        <v>ETH001Total population</v>
      </c>
      <c r="L3132" s="286">
        <v>43511</v>
      </c>
      <c r="M3132" s="286" t="s">
        <v>3248</v>
      </c>
    </row>
    <row r="3133" spans="1:13" s="269" customFormat="1" ht="15.5" hidden="1" thickTop="1" thickBot="1" x14ac:dyDescent="0.4">
      <c r="A3133" s="287" t="s">
        <v>2959</v>
      </c>
      <c r="B3133" s="288" t="str">
        <f>VLOOKUP(A3133,Lists!B:C,2,FALSE)</f>
        <v>ETH001</v>
      </c>
      <c r="C3133" s="288" t="str">
        <f>VLOOKUP(A3133,Lists!B:D,3,FALSE)</f>
        <v>ETH</v>
      </c>
      <c r="D3133" s="289" t="s">
        <v>660</v>
      </c>
      <c r="E3133" s="289">
        <v>1104300</v>
      </c>
      <c r="F3133" s="289" t="s">
        <v>2782</v>
      </c>
      <c r="G3133" s="289" t="s">
        <v>731</v>
      </c>
      <c r="H3133" s="278">
        <f t="shared" si="96"/>
        <v>2</v>
      </c>
      <c r="I3133" s="252" t="s">
        <v>2795</v>
      </c>
      <c r="J3133" s="289" t="s">
        <v>2786</v>
      </c>
      <c r="K3133" s="278" t="str">
        <f t="shared" si="97"/>
        <v>ETH001Landmass affected</v>
      </c>
      <c r="L3133" s="290">
        <v>43511</v>
      </c>
      <c r="M3133" s="290" t="s">
        <v>3248</v>
      </c>
    </row>
    <row r="3134" spans="1:13" s="269" customFormat="1" ht="15.5" hidden="1" thickTop="1" thickBot="1" x14ac:dyDescent="0.4">
      <c r="A3134" s="283" t="s">
        <v>2959</v>
      </c>
      <c r="B3134" s="284" t="str">
        <f>VLOOKUP(A3134,Lists!B:C,2,FALSE)</f>
        <v>ETH001</v>
      </c>
      <c r="C3134" s="284" t="str">
        <f>VLOOKUP(A3134,Lists!B:D,3,FALSE)</f>
        <v>ETH</v>
      </c>
      <c r="D3134" s="285" t="s">
        <v>737</v>
      </c>
      <c r="E3134" s="285">
        <v>105863269</v>
      </c>
      <c r="F3134" s="285" t="s">
        <v>2781</v>
      </c>
      <c r="G3134" s="285" t="s">
        <v>731</v>
      </c>
      <c r="H3134" s="278">
        <f t="shared" si="96"/>
        <v>2</v>
      </c>
      <c r="I3134" s="251" t="s">
        <v>2794</v>
      </c>
      <c r="J3134" s="285" t="s">
        <v>2787</v>
      </c>
      <c r="K3134" s="278" t="str">
        <f t="shared" si="97"/>
        <v>ETH001People exposed</v>
      </c>
      <c r="L3134" s="286">
        <v>43511</v>
      </c>
      <c r="M3134" s="286" t="s">
        <v>3248</v>
      </c>
    </row>
    <row r="3135" spans="1:13" s="269" customFormat="1" ht="15.5" thickTop="1" thickBot="1" x14ac:dyDescent="0.4">
      <c r="A3135" s="287" t="s">
        <v>2959</v>
      </c>
      <c r="B3135" s="288" t="str">
        <f>VLOOKUP(A3135,Lists!B:C,2,FALSE)</f>
        <v>ETH001</v>
      </c>
      <c r="C3135" s="288" t="str">
        <f>VLOOKUP(A3135,Lists!B:D,3,FALSE)</f>
        <v>ETH</v>
      </c>
      <c r="D3135" s="289" t="s">
        <v>666</v>
      </c>
      <c r="E3135" s="289">
        <v>3117730</v>
      </c>
      <c r="F3135" s="289" t="s">
        <v>2783</v>
      </c>
      <c r="G3135" s="289" t="s">
        <v>731</v>
      </c>
      <c r="H3135" s="278">
        <f t="shared" si="96"/>
        <v>2</v>
      </c>
      <c r="I3135" s="252" t="s">
        <v>2797</v>
      </c>
      <c r="J3135" s="289" t="s">
        <v>2789</v>
      </c>
      <c r="K3135" s="278" t="str">
        <f t="shared" si="97"/>
        <v>ETH001People displaced</v>
      </c>
      <c r="L3135" s="290">
        <v>43511</v>
      </c>
      <c r="M3135" s="290" t="s">
        <v>3248</v>
      </c>
    </row>
    <row r="3136" spans="1:13" s="269" customFormat="1" ht="15.5" hidden="1" thickTop="1" thickBot="1" x14ac:dyDescent="0.4">
      <c r="A3136" s="283" t="s">
        <v>2959</v>
      </c>
      <c r="B3136" s="284" t="str">
        <f>VLOOKUP(A3136,Lists!B:C,2,FALSE)</f>
        <v>ETH001</v>
      </c>
      <c r="C3136" s="284" t="str">
        <f>VLOOKUP(A3136,Lists!B:D,3,FALSE)</f>
        <v>ETH</v>
      </c>
      <c r="D3136" s="285" t="s">
        <v>5027</v>
      </c>
      <c r="E3136" s="285" t="s">
        <v>446</v>
      </c>
      <c r="F3136" s="285"/>
      <c r="G3136" s="285" t="s">
        <v>731</v>
      </c>
      <c r="H3136" s="278">
        <f t="shared" si="96"/>
        <v>2</v>
      </c>
      <c r="I3136" s="251"/>
      <c r="J3136" s="285" t="s">
        <v>2790</v>
      </c>
      <c r="K3136" s="278" t="str">
        <f t="shared" si="97"/>
        <v>ETH001Injuries reported</v>
      </c>
      <c r="L3136" s="286">
        <v>43511</v>
      </c>
      <c r="M3136" s="286" t="s">
        <v>3248</v>
      </c>
    </row>
    <row r="3137" spans="1:13" s="269" customFormat="1" ht="15.5" hidden="1" thickTop="1" thickBot="1" x14ac:dyDescent="0.4">
      <c r="A3137" s="287" t="s">
        <v>2959</v>
      </c>
      <c r="B3137" s="288" t="str">
        <f>VLOOKUP(A3137,Lists!B:C,2,FALSE)</f>
        <v>ETH001</v>
      </c>
      <c r="C3137" s="288" t="str">
        <f>VLOOKUP(A3137,Lists!B:D,3,FALSE)</f>
        <v>ETH</v>
      </c>
      <c r="D3137" s="289" t="s">
        <v>5108</v>
      </c>
      <c r="E3137" s="289" t="s">
        <v>446</v>
      </c>
      <c r="F3137" s="289" t="s">
        <v>2784</v>
      </c>
      <c r="G3137" s="289" t="s">
        <v>731</v>
      </c>
      <c r="H3137" s="278">
        <f t="shared" si="96"/>
        <v>2</v>
      </c>
      <c r="I3137" s="252" t="s">
        <v>2798</v>
      </c>
      <c r="J3137" s="289" t="s">
        <v>2791</v>
      </c>
      <c r="K3137" s="278" t="str">
        <f t="shared" si="97"/>
        <v>ETH001Buildings damaged</v>
      </c>
      <c r="L3137" s="290">
        <v>43511</v>
      </c>
      <c r="M3137" s="290" t="s">
        <v>3248</v>
      </c>
    </row>
    <row r="3138" spans="1:13" s="269" customFormat="1" ht="15.5" hidden="1" thickTop="1" thickBot="1" x14ac:dyDescent="0.4">
      <c r="A3138" s="283" t="s">
        <v>2959</v>
      </c>
      <c r="B3138" s="284" t="str">
        <f>VLOOKUP(A3138,Lists!B:C,2,FALSE)</f>
        <v>ETH001</v>
      </c>
      <c r="C3138" s="284" t="str">
        <f>VLOOKUP(A3138,Lists!B:D,3,FALSE)</f>
        <v>ETH</v>
      </c>
      <c r="D3138" s="285" t="s">
        <v>5109</v>
      </c>
      <c r="E3138" s="285" t="s">
        <v>446</v>
      </c>
      <c r="F3138" s="285" t="s">
        <v>2784</v>
      </c>
      <c r="G3138" s="285" t="s">
        <v>731</v>
      </c>
      <c r="H3138" s="278">
        <f t="shared" ref="H3138:H3201" si="98">IF(G3138="x","x",IF(G3138="Low",3,IF(G3138="Medium",2,IF(G3138="High",1,FALSE))))</f>
        <v>2</v>
      </c>
      <c r="I3138" s="251" t="s">
        <v>2798</v>
      </c>
      <c r="J3138" s="285" t="s">
        <v>2791</v>
      </c>
      <c r="K3138" s="278" t="str">
        <f t="shared" ref="K3138:K3201" si="99">B3138&amp;""&amp;D3138</f>
        <v>ETH001Buildings destroyed</v>
      </c>
      <c r="L3138" s="286">
        <v>43511</v>
      </c>
      <c r="M3138" s="286" t="s">
        <v>3248</v>
      </c>
    </row>
    <row r="3139" spans="1:13" s="269" customFormat="1" ht="15.5" hidden="1" thickTop="1" thickBot="1" x14ac:dyDescent="0.4">
      <c r="A3139" s="287" t="s">
        <v>2959</v>
      </c>
      <c r="B3139" s="288" t="str">
        <f>VLOOKUP(A3139,Lists!B:C,2,FALSE)</f>
        <v>ETH001</v>
      </c>
      <c r="C3139" s="288" t="str">
        <f>VLOOKUP(A3139,Lists!B:D,3,FALSE)</f>
        <v>ETH</v>
      </c>
      <c r="D3139" s="289" t="s">
        <v>742</v>
      </c>
      <c r="E3139" s="289" t="s">
        <v>446</v>
      </c>
      <c r="F3139" s="289"/>
      <c r="G3139" s="289" t="s">
        <v>731</v>
      </c>
      <c r="H3139" s="278">
        <f t="shared" si="98"/>
        <v>2</v>
      </c>
      <c r="I3139" s="252"/>
      <c r="J3139" s="289" t="s">
        <v>2792</v>
      </c>
      <c r="K3139" s="278" t="str">
        <f t="shared" si="99"/>
        <v>ETH001Economic Losses</v>
      </c>
      <c r="L3139" s="290">
        <v>43511</v>
      </c>
      <c r="M3139" s="290" t="s">
        <v>3248</v>
      </c>
    </row>
    <row r="3140" spans="1:13" s="269" customFormat="1" ht="15.5" hidden="1" thickTop="1" thickBot="1" x14ac:dyDescent="0.4">
      <c r="A3140" s="283" t="s">
        <v>2959</v>
      </c>
      <c r="B3140" s="284" t="str">
        <f>VLOOKUP(A3140,Lists!B:C,2,FALSE)</f>
        <v>ETH001</v>
      </c>
      <c r="C3140" s="284" t="str">
        <f>VLOOKUP(A3140,Lists!B:D,3,FALSE)</f>
        <v>ETH</v>
      </c>
      <c r="D3140" s="285" t="s">
        <v>5110</v>
      </c>
      <c r="E3140" s="285">
        <v>97003269</v>
      </c>
      <c r="F3140" s="285" t="s">
        <v>3644</v>
      </c>
      <c r="G3140" s="285" t="s">
        <v>730</v>
      </c>
      <c r="H3140" s="278">
        <f t="shared" si="98"/>
        <v>3</v>
      </c>
      <c r="I3140" s="251" t="s">
        <v>3642</v>
      </c>
      <c r="J3140" s="285" t="s">
        <v>3646</v>
      </c>
      <c r="K3140" s="278" t="str">
        <f t="shared" si="99"/>
        <v>ETH001Minimal humanitarian conditions - Level 1</v>
      </c>
      <c r="L3140" s="286">
        <v>43511</v>
      </c>
      <c r="M3140" s="286" t="s">
        <v>3248</v>
      </c>
    </row>
    <row r="3141" spans="1:13" s="269" customFormat="1" ht="15.5" hidden="1" thickTop="1" thickBot="1" x14ac:dyDescent="0.4">
      <c r="A3141" s="287" t="s">
        <v>2959</v>
      </c>
      <c r="B3141" s="288" t="str">
        <f>VLOOKUP(A3141,Lists!B:C,2,FALSE)</f>
        <v>ETH001</v>
      </c>
      <c r="C3141" s="288" t="str">
        <f>VLOOKUP(A3141,Lists!B:D,3,FALSE)</f>
        <v>ETH</v>
      </c>
      <c r="D3141" s="289" t="s">
        <v>5111</v>
      </c>
      <c r="E3141" s="289">
        <v>0</v>
      </c>
      <c r="F3141" s="289"/>
      <c r="G3141" s="289" t="s">
        <v>730</v>
      </c>
      <c r="H3141" s="278">
        <f t="shared" si="98"/>
        <v>3</v>
      </c>
      <c r="I3141" s="252"/>
      <c r="J3141" s="289" t="s">
        <v>3647</v>
      </c>
      <c r="K3141" s="278" t="str">
        <f t="shared" si="99"/>
        <v>ETH001Stressed humanitarian conditions - Level 2</v>
      </c>
      <c r="L3141" s="290">
        <v>43511</v>
      </c>
      <c r="M3141" s="290" t="s">
        <v>3248</v>
      </c>
    </row>
    <row r="3142" spans="1:13" s="269" customFormat="1" ht="15.5" hidden="1" thickTop="1" thickBot="1" x14ac:dyDescent="0.4">
      <c r="A3142" s="283" t="s">
        <v>2959</v>
      </c>
      <c r="B3142" s="284" t="str">
        <f>VLOOKUP(A3142,Lists!B:C,2,FALSE)</f>
        <v>ETH001</v>
      </c>
      <c r="C3142" s="284" t="str">
        <f>VLOOKUP(A3142,Lists!B:D,3,FALSE)</f>
        <v>ETH</v>
      </c>
      <c r="D3142" s="285" t="s">
        <v>688</v>
      </c>
      <c r="E3142" s="285">
        <v>4</v>
      </c>
      <c r="F3142" s="285"/>
      <c r="G3142" s="285" t="s">
        <v>731</v>
      </c>
      <c r="H3142" s="278">
        <f t="shared" si="98"/>
        <v>2</v>
      </c>
      <c r="I3142" s="251"/>
      <c r="J3142" s="285" t="s">
        <v>2793</v>
      </c>
      <c r="K3142" s="278" t="str">
        <f t="shared" si="99"/>
        <v>ETH001Crisis affected groups</v>
      </c>
      <c r="L3142" s="286">
        <v>43511</v>
      </c>
      <c r="M3142" s="286" t="s">
        <v>3248</v>
      </c>
    </row>
    <row r="3143" spans="1:13" s="269" customFormat="1" ht="15.5" hidden="1" thickTop="1" thickBot="1" x14ac:dyDescent="0.4">
      <c r="A3143" s="287" t="s">
        <v>2959</v>
      </c>
      <c r="B3143" s="288" t="str">
        <f>VLOOKUP(A3143,Lists!B:C,2,FALSE)</f>
        <v>ETH001</v>
      </c>
      <c r="C3143" s="288" t="str">
        <f>VLOOKUP(A3143,Lists!B:D,3,FALSE)</f>
        <v>ETH</v>
      </c>
      <c r="D3143" s="289" t="s">
        <v>691</v>
      </c>
      <c r="E3143" s="289" t="s">
        <v>446</v>
      </c>
      <c r="F3143" s="289"/>
      <c r="G3143" s="289" t="s">
        <v>731</v>
      </c>
      <c r="H3143" s="278">
        <f t="shared" si="98"/>
        <v>2</v>
      </c>
      <c r="I3143" s="252"/>
      <c r="J3143" s="289" t="s">
        <v>889</v>
      </c>
      <c r="K3143" s="278" t="str">
        <f t="shared" si="99"/>
        <v>ETH001People facing limited access constraints</v>
      </c>
      <c r="L3143" s="290">
        <v>43511</v>
      </c>
      <c r="M3143" s="290" t="s">
        <v>3248</v>
      </c>
    </row>
    <row r="3144" spans="1:13" s="269" customFormat="1" ht="15.5" hidden="1" thickTop="1" thickBot="1" x14ac:dyDescent="0.4">
      <c r="A3144" s="283" t="s">
        <v>2959</v>
      </c>
      <c r="B3144" s="284" t="str">
        <f>VLOOKUP(A3144,Lists!B:C,2,FALSE)</f>
        <v>ETH001</v>
      </c>
      <c r="C3144" s="284" t="str">
        <f>VLOOKUP(A3144,Lists!B:D,3,FALSE)</f>
        <v>ETH</v>
      </c>
      <c r="D3144" s="285" t="s">
        <v>692</v>
      </c>
      <c r="E3144" s="285" t="s">
        <v>446</v>
      </c>
      <c r="F3144" s="285"/>
      <c r="G3144" s="285" t="s">
        <v>731</v>
      </c>
      <c r="H3144" s="278">
        <f t="shared" si="98"/>
        <v>2</v>
      </c>
      <c r="I3144" s="251"/>
      <c r="J3144" s="285" t="s">
        <v>889</v>
      </c>
      <c r="K3144" s="278" t="str">
        <f t="shared" si="99"/>
        <v>ETH001People facing restricted access constraints</v>
      </c>
      <c r="L3144" s="286">
        <v>43511</v>
      </c>
      <c r="M3144" s="286" t="s">
        <v>3248</v>
      </c>
    </row>
    <row r="3145" spans="1:13" s="269" customFormat="1" ht="15.5" hidden="1" thickTop="1" thickBot="1" x14ac:dyDescent="0.4">
      <c r="A3145" s="287" t="s">
        <v>2959</v>
      </c>
      <c r="B3145" s="288" t="str">
        <f>VLOOKUP(A3145,Lists!B:C,2,FALSE)</f>
        <v>ETH001</v>
      </c>
      <c r="C3145" s="288" t="str">
        <f>VLOOKUP(A3145,Lists!B:D,3,FALSE)</f>
        <v>ETH</v>
      </c>
      <c r="D3145" s="289" t="s">
        <v>643</v>
      </c>
      <c r="E3145" s="289">
        <v>2</v>
      </c>
      <c r="F3145" s="289" t="s">
        <v>1349</v>
      </c>
      <c r="G3145" s="289" t="s">
        <v>731</v>
      </c>
      <c r="H3145" s="278">
        <f t="shared" si="98"/>
        <v>2</v>
      </c>
      <c r="I3145" s="252"/>
      <c r="J3145" s="289"/>
      <c r="K3145" s="278" t="str">
        <f t="shared" si="99"/>
        <v>ETH001Impediments to entry into country (bureaucratic and administrative)</v>
      </c>
      <c r="L3145" s="290">
        <v>43511</v>
      </c>
      <c r="M3145" s="290" t="s">
        <v>3248</v>
      </c>
    </row>
    <row r="3146" spans="1:13" s="269" customFormat="1" ht="15.5" hidden="1" thickTop="1" thickBot="1" x14ac:dyDescent="0.4">
      <c r="A3146" s="283" t="s">
        <v>2959</v>
      </c>
      <c r="B3146" s="284" t="str">
        <f>VLOOKUP(A3146,Lists!B:C,2,FALSE)</f>
        <v>ETH001</v>
      </c>
      <c r="C3146" s="284" t="str">
        <f>VLOOKUP(A3146,Lists!B:D,3,FALSE)</f>
        <v>ETH</v>
      </c>
      <c r="D3146" s="285" t="s">
        <v>644</v>
      </c>
      <c r="E3146" s="285" t="s">
        <v>446</v>
      </c>
      <c r="F3146" s="285" t="s">
        <v>1349</v>
      </c>
      <c r="G3146" s="285" t="s">
        <v>731</v>
      </c>
      <c r="H3146" s="278">
        <f t="shared" si="98"/>
        <v>2</v>
      </c>
      <c r="I3146" s="251"/>
      <c r="J3146" s="285"/>
      <c r="K3146" s="278" t="str">
        <f t="shared" si="99"/>
        <v>ETH001Restriction of movement (impediments to freedom of movement and/or administrative restrictions)</v>
      </c>
      <c r="L3146" s="286">
        <v>43511</v>
      </c>
      <c r="M3146" s="286" t="s">
        <v>3248</v>
      </c>
    </row>
    <row r="3147" spans="1:13" s="269" customFormat="1" ht="15.5" hidden="1" thickTop="1" thickBot="1" x14ac:dyDescent="0.4">
      <c r="A3147" s="287" t="s">
        <v>2959</v>
      </c>
      <c r="B3147" s="288" t="str">
        <f>VLOOKUP(A3147,Lists!B:C,2,FALSE)</f>
        <v>ETH001</v>
      </c>
      <c r="C3147" s="288" t="str">
        <f>VLOOKUP(A3147,Lists!B:D,3,FALSE)</f>
        <v>ETH</v>
      </c>
      <c r="D3147" s="289" t="s">
        <v>645</v>
      </c>
      <c r="E3147" s="289">
        <v>2</v>
      </c>
      <c r="F3147" s="289" t="s">
        <v>1349</v>
      </c>
      <c r="G3147" s="289" t="s">
        <v>731</v>
      </c>
      <c r="H3147" s="278">
        <f t="shared" si="98"/>
        <v>2</v>
      </c>
      <c r="I3147" s="252"/>
      <c r="J3147" s="289"/>
      <c r="K3147" s="278" t="str">
        <f t="shared" si="99"/>
        <v>ETH001Interference into implementation of humanitarian activities</v>
      </c>
      <c r="L3147" s="290">
        <v>43511</v>
      </c>
      <c r="M3147" s="290" t="s">
        <v>3248</v>
      </c>
    </row>
    <row r="3148" spans="1:13" s="269" customFormat="1" ht="15.5" hidden="1" thickTop="1" thickBot="1" x14ac:dyDescent="0.4">
      <c r="A3148" s="283" t="s">
        <v>2959</v>
      </c>
      <c r="B3148" s="284" t="str">
        <f>VLOOKUP(A3148,Lists!B:C,2,FALSE)</f>
        <v>ETH001</v>
      </c>
      <c r="C3148" s="284" t="str">
        <f>VLOOKUP(A3148,Lists!B:D,3,FALSE)</f>
        <v>ETH</v>
      </c>
      <c r="D3148" s="285" t="s">
        <v>646</v>
      </c>
      <c r="E3148" s="285">
        <v>0</v>
      </c>
      <c r="F3148" s="285" t="s">
        <v>1349</v>
      </c>
      <c r="G3148" s="285" t="s">
        <v>731</v>
      </c>
      <c r="H3148" s="278">
        <f t="shared" si="98"/>
        <v>2</v>
      </c>
      <c r="I3148" s="251"/>
      <c r="J3148" s="285"/>
      <c r="K3148" s="278" t="str">
        <f t="shared" si="99"/>
        <v>ETH001Violence against personnel, facilities and assets</v>
      </c>
      <c r="L3148" s="286">
        <v>43511</v>
      </c>
      <c r="M3148" s="286" t="s">
        <v>3248</v>
      </c>
    </row>
    <row r="3149" spans="1:13" s="269" customFormat="1" ht="15.5" hidden="1" thickTop="1" thickBot="1" x14ac:dyDescent="0.4">
      <c r="A3149" s="287" t="s">
        <v>2959</v>
      </c>
      <c r="B3149" s="288" t="str">
        <f>VLOOKUP(A3149,Lists!B:C,2,FALSE)</f>
        <v>ETH001</v>
      </c>
      <c r="C3149" s="288" t="str">
        <f>VLOOKUP(A3149,Lists!B:D,3,FALSE)</f>
        <v>ETH</v>
      </c>
      <c r="D3149" s="289" t="s">
        <v>647</v>
      </c>
      <c r="E3149" s="289">
        <v>2</v>
      </c>
      <c r="F3149" s="289" t="s">
        <v>1349</v>
      </c>
      <c r="G3149" s="289" t="s">
        <v>731</v>
      </c>
      <c r="H3149" s="278">
        <f t="shared" si="98"/>
        <v>2</v>
      </c>
      <c r="I3149" s="252"/>
      <c r="J3149" s="289"/>
      <c r="K3149" s="278" t="str">
        <f t="shared" si="99"/>
        <v>ETH001Denial of existence of humanitarian needs or entitlements to assistance</v>
      </c>
      <c r="L3149" s="290">
        <v>43511</v>
      </c>
      <c r="M3149" s="290" t="s">
        <v>3248</v>
      </c>
    </row>
    <row r="3150" spans="1:13" s="269" customFormat="1" ht="15.5" hidden="1" thickTop="1" thickBot="1" x14ac:dyDescent="0.4">
      <c r="A3150" s="283" t="s">
        <v>2959</v>
      </c>
      <c r="B3150" s="284" t="str">
        <f>VLOOKUP(A3150,Lists!B:C,2,FALSE)</f>
        <v>ETH001</v>
      </c>
      <c r="C3150" s="284" t="str">
        <f>VLOOKUP(A3150,Lists!B:D,3,FALSE)</f>
        <v>ETH</v>
      </c>
      <c r="D3150" s="285" t="s">
        <v>651</v>
      </c>
      <c r="E3150" s="285">
        <v>2</v>
      </c>
      <c r="F3150" s="285" t="s">
        <v>1349</v>
      </c>
      <c r="G3150" s="285" t="s">
        <v>731</v>
      </c>
      <c r="H3150" s="278">
        <f t="shared" si="98"/>
        <v>2</v>
      </c>
      <c r="I3150" s="251"/>
      <c r="J3150" s="285"/>
      <c r="K3150" s="278" t="str">
        <f t="shared" si="99"/>
        <v>ETH001Physical constraints in the environment (obstacles related to terrain, climate, lack of infrastructure, etc.)</v>
      </c>
      <c r="L3150" s="286">
        <v>43511</v>
      </c>
      <c r="M3150" s="286" t="s">
        <v>3248</v>
      </c>
    </row>
    <row r="3151" spans="1:13" s="269" customFormat="1" ht="15.5" hidden="1" thickTop="1" thickBot="1" x14ac:dyDescent="0.4">
      <c r="A3151" s="287" t="s">
        <v>2959</v>
      </c>
      <c r="B3151" s="288" t="str">
        <f>VLOOKUP(A3151,Lists!B:C,2,FALSE)</f>
        <v>ETH001</v>
      </c>
      <c r="C3151" s="288" t="str">
        <f>VLOOKUP(A3151,Lists!B:D,3,FALSE)</f>
        <v>ETH</v>
      </c>
      <c r="D3151" s="289" t="s">
        <v>650</v>
      </c>
      <c r="E3151" s="289">
        <v>2</v>
      </c>
      <c r="F3151" s="289" t="s">
        <v>1349</v>
      </c>
      <c r="G3151" s="289" t="s">
        <v>731</v>
      </c>
      <c r="H3151" s="278">
        <f t="shared" si="98"/>
        <v>2</v>
      </c>
      <c r="I3151" s="252"/>
      <c r="J3151" s="289"/>
      <c r="K3151" s="278" t="str">
        <f t="shared" si="99"/>
        <v xml:space="preserve">ETH001Presence of mines and improvised explosive devices </v>
      </c>
      <c r="L3151" s="290">
        <v>43511</v>
      </c>
      <c r="M3151" s="290" t="s">
        <v>3248</v>
      </c>
    </row>
    <row r="3152" spans="1:13" s="269" customFormat="1" ht="15.5" hidden="1" thickTop="1" thickBot="1" x14ac:dyDescent="0.4">
      <c r="A3152" s="283" t="s">
        <v>2959</v>
      </c>
      <c r="B3152" s="284" t="str">
        <f>VLOOKUP(A3152,Lists!B:C,2,FALSE)</f>
        <v>ETH001</v>
      </c>
      <c r="C3152" s="284" t="str">
        <f>VLOOKUP(A3152,Lists!B:D,3,FALSE)</f>
        <v>ETH</v>
      </c>
      <c r="D3152" s="285" t="s">
        <v>649</v>
      </c>
      <c r="E3152" s="285">
        <v>2</v>
      </c>
      <c r="F3152" s="285" t="s">
        <v>1349</v>
      </c>
      <c r="G3152" s="285" t="s">
        <v>731</v>
      </c>
      <c r="H3152" s="278">
        <f t="shared" si="98"/>
        <v>2</v>
      </c>
      <c r="I3152" s="251"/>
      <c r="J3152" s="285"/>
      <c r="K3152" s="278" t="str">
        <f t="shared" si="99"/>
        <v>ETH001Ongoing insecurity/hostilities affecting humanitarian assistance</v>
      </c>
      <c r="L3152" s="286">
        <v>43511</v>
      </c>
      <c r="M3152" s="286" t="s">
        <v>3248</v>
      </c>
    </row>
    <row r="3153" spans="1:13" s="269" customFormat="1" ht="15.5" hidden="1" thickTop="1" thickBot="1" x14ac:dyDescent="0.4">
      <c r="A3153" s="287" t="s">
        <v>2959</v>
      </c>
      <c r="B3153" s="288" t="str">
        <f>VLOOKUP(A3153,Lists!B:C,2,FALSE)</f>
        <v>ETH001</v>
      </c>
      <c r="C3153" s="288" t="str">
        <f>VLOOKUP(A3153,Lists!B:D,3,FALSE)</f>
        <v>ETH</v>
      </c>
      <c r="D3153" s="289" t="s">
        <v>648</v>
      </c>
      <c r="E3153" s="289" t="s">
        <v>446</v>
      </c>
      <c r="F3153" s="289" t="s">
        <v>1349</v>
      </c>
      <c r="G3153" s="289" t="s">
        <v>731</v>
      </c>
      <c r="H3153" s="278">
        <f t="shared" si="98"/>
        <v>2</v>
      </c>
      <c r="I3153" s="252"/>
      <c r="J3153" s="289"/>
      <c r="K3153" s="278" t="str">
        <f t="shared" si="99"/>
        <v>ETH001Restriction and obstruction of access to services and assistance</v>
      </c>
      <c r="L3153" s="290">
        <v>43511</v>
      </c>
      <c r="M3153" s="290" t="s">
        <v>3248</v>
      </c>
    </row>
    <row r="3154" spans="1:13" s="269" customFormat="1" ht="15.5" hidden="1" thickTop="1" thickBot="1" x14ac:dyDescent="0.4">
      <c r="A3154" s="283" t="s">
        <v>3302</v>
      </c>
      <c r="B3154" s="284" t="str">
        <f>VLOOKUP(A3154,Lists!B:C,2,FALSE)</f>
        <v>AFG001</v>
      </c>
      <c r="C3154" s="284" t="str">
        <f>VLOOKUP(A3154,Lists!B:D,3,FALSE)</f>
        <v>AFG</v>
      </c>
      <c r="D3154" s="285" t="s">
        <v>5109</v>
      </c>
      <c r="E3154" s="285" t="s">
        <v>446</v>
      </c>
      <c r="F3154" s="285" t="s">
        <v>446</v>
      </c>
      <c r="G3154" s="285" t="s">
        <v>446</v>
      </c>
      <c r="H3154" s="278" t="str">
        <f t="shared" si="98"/>
        <v>x</v>
      </c>
      <c r="I3154" s="251" t="s">
        <v>446</v>
      </c>
      <c r="J3154" s="285" t="s">
        <v>446</v>
      </c>
      <c r="K3154" s="278" t="str">
        <f t="shared" si="99"/>
        <v>AFG001Buildings destroyed</v>
      </c>
      <c r="L3154" s="286">
        <v>43514</v>
      </c>
      <c r="M3154" s="286" t="s">
        <v>3248</v>
      </c>
    </row>
    <row r="3155" spans="1:13" s="269" customFormat="1" ht="15.5" hidden="1" thickTop="1" thickBot="1" x14ac:dyDescent="0.4">
      <c r="A3155" s="287" t="s">
        <v>2961</v>
      </c>
      <c r="B3155" s="288" t="str">
        <f>VLOOKUP(A3155,Lists!B:C,2,FALSE)</f>
        <v>HTI001</v>
      </c>
      <c r="C3155" s="288" t="str">
        <f>VLOOKUP(A3155,Lists!B:D,3,FALSE)</f>
        <v>HTI</v>
      </c>
      <c r="D3155" s="289" t="s">
        <v>752</v>
      </c>
      <c r="E3155" s="289">
        <v>4675500</v>
      </c>
      <c r="F3155" s="289" t="s">
        <v>1669</v>
      </c>
      <c r="G3155" s="289" t="s">
        <v>731</v>
      </c>
      <c r="H3155" s="278">
        <f t="shared" si="98"/>
        <v>2</v>
      </c>
      <c r="I3155" s="252" t="s">
        <v>2803</v>
      </c>
      <c r="J3155" s="289" t="s">
        <v>2804</v>
      </c>
      <c r="K3155" s="278" t="str">
        <f t="shared" si="99"/>
        <v>HTI001People in Need</v>
      </c>
      <c r="L3155" s="290">
        <v>43515</v>
      </c>
      <c r="M3155" s="290" t="s">
        <v>3249</v>
      </c>
    </row>
    <row r="3156" spans="1:13" s="269" customFormat="1" ht="15.5" hidden="1" thickTop="1" thickBot="1" x14ac:dyDescent="0.4">
      <c r="A3156" s="283" t="s">
        <v>2961</v>
      </c>
      <c r="B3156" s="284" t="str">
        <f>VLOOKUP(A3156,Lists!B:C,2,FALSE)</f>
        <v>HTI001</v>
      </c>
      <c r="C3156" s="284" t="str">
        <f>VLOOKUP(A3156,Lists!B:D,3,FALSE)</f>
        <v>HTI</v>
      </c>
      <c r="D3156" s="285" t="s">
        <v>5110</v>
      </c>
      <c r="E3156" s="285">
        <v>0</v>
      </c>
      <c r="F3156" s="285" t="s">
        <v>1669</v>
      </c>
      <c r="G3156" s="285" t="s">
        <v>731</v>
      </c>
      <c r="H3156" s="278">
        <f t="shared" si="98"/>
        <v>2</v>
      </c>
      <c r="I3156" s="251" t="s">
        <v>2803</v>
      </c>
      <c r="J3156" s="285" t="s">
        <v>2805</v>
      </c>
      <c r="K3156" s="278" t="str">
        <f t="shared" si="99"/>
        <v>HTI001Minimal humanitarian conditions - Level 1</v>
      </c>
      <c r="L3156" s="286">
        <v>43515</v>
      </c>
      <c r="M3156" s="286" t="s">
        <v>3249</v>
      </c>
    </row>
    <row r="3157" spans="1:13" s="269" customFormat="1" ht="15.5" hidden="1" thickTop="1" thickBot="1" x14ac:dyDescent="0.4">
      <c r="A3157" s="287" t="s">
        <v>2961</v>
      </c>
      <c r="B3157" s="288" t="str">
        <f>VLOOKUP(A3157,Lists!B:C,2,FALSE)</f>
        <v>HTI001</v>
      </c>
      <c r="C3157" s="288" t="str">
        <f>VLOOKUP(A3157,Lists!B:D,3,FALSE)</f>
        <v>HTI</v>
      </c>
      <c r="D3157" s="289" t="s">
        <v>5111</v>
      </c>
      <c r="E3157" s="289">
        <v>2416519</v>
      </c>
      <c r="F3157" s="289" t="s">
        <v>1669</v>
      </c>
      <c r="G3157" s="289" t="s">
        <v>731</v>
      </c>
      <c r="H3157" s="278">
        <f t="shared" si="98"/>
        <v>2</v>
      </c>
      <c r="I3157" s="252" t="s">
        <v>2803</v>
      </c>
      <c r="J3157" s="289" t="s">
        <v>2804</v>
      </c>
      <c r="K3157" s="278" t="str">
        <f t="shared" si="99"/>
        <v>HTI001Stressed humanitarian conditions - Level 2</v>
      </c>
      <c r="L3157" s="290">
        <v>43515</v>
      </c>
      <c r="M3157" s="290" t="s">
        <v>3249</v>
      </c>
    </row>
    <row r="3158" spans="1:13" s="269" customFormat="1" ht="15.5" hidden="1" thickTop="1" thickBot="1" x14ac:dyDescent="0.4">
      <c r="A3158" s="283" t="s">
        <v>2961</v>
      </c>
      <c r="B3158" s="284" t="str">
        <f>VLOOKUP(A3158,Lists!B:C,2,FALSE)</f>
        <v>HTI001</v>
      </c>
      <c r="C3158" s="284" t="str">
        <f>VLOOKUP(A3158,Lists!B:D,3,FALSE)</f>
        <v>HTI</v>
      </c>
      <c r="D3158" s="285" t="s">
        <v>5112</v>
      </c>
      <c r="E3158" s="285">
        <v>1872616</v>
      </c>
      <c r="F3158" s="285" t="s">
        <v>1669</v>
      </c>
      <c r="G3158" s="285" t="s">
        <v>731</v>
      </c>
      <c r="H3158" s="278">
        <f t="shared" si="98"/>
        <v>2</v>
      </c>
      <c r="I3158" s="251" t="s">
        <v>2803</v>
      </c>
      <c r="J3158" s="285" t="s">
        <v>2804</v>
      </c>
      <c r="K3158" s="278" t="str">
        <f t="shared" si="99"/>
        <v>HTI001Moderate humanitarian conditions - Level 3</v>
      </c>
      <c r="L3158" s="286">
        <v>43515</v>
      </c>
      <c r="M3158" s="286" t="s">
        <v>3249</v>
      </c>
    </row>
    <row r="3159" spans="1:13" s="269" customFormat="1" ht="15.5" hidden="1" thickTop="1" thickBot="1" x14ac:dyDescent="0.4">
      <c r="A3159" s="287" t="s">
        <v>2961</v>
      </c>
      <c r="B3159" s="288" t="str">
        <f>VLOOKUP(A3159,Lists!B:C,2,FALSE)</f>
        <v>HTI001</v>
      </c>
      <c r="C3159" s="288" t="str">
        <f>VLOOKUP(A3159,Lists!B:D,3,FALSE)</f>
        <v>HTI</v>
      </c>
      <c r="D3159" s="289" t="s">
        <v>5113</v>
      </c>
      <c r="E3159" s="289">
        <v>386365</v>
      </c>
      <c r="F3159" s="289" t="s">
        <v>1669</v>
      </c>
      <c r="G3159" s="289" t="s">
        <v>731</v>
      </c>
      <c r="H3159" s="278">
        <f t="shared" si="98"/>
        <v>2</v>
      </c>
      <c r="I3159" s="252" t="s">
        <v>2803</v>
      </c>
      <c r="J3159" s="289" t="s">
        <v>2804</v>
      </c>
      <c r="K3159" s="278" t="str">
        <f t="shared" si="99"/>
        <v>HTI001Severe humanitarian conditions - Level 4</v>
      </c>
      <c r="L3159" s="290">
        <v>43515</v>
      </c>
      <c r="M3159" s="290" t="s">
        <v>3249</v>
      </c>
    </row>
    <row r="3160" spans="1:13" s="269" customFormat="1" ht="15.5" hidden="1" thickTop="1" thickBot="1" x14ac:dyDescent="0.4">
      <c r="A3160" s="283" t="s">
        <v>2961</v>
      </c>
      <c r="B3160" s="284" t="str">
        <f>VLOOKUP(A3160,Lists!B:C,2,FALSE)</f>
        <v>HTI001</v>
      </c>
      <c r="C3160" s="284" t="str">
        <f>VLOOKUP(A3160,Lists!B:D,3,FALSE)</f>
        <v>HTI</v>
      </c>
      <c r="D3160" s="285" t="s">
        <v>5114</v>
      </c>
      <c r="E3160" s="285">
        <v>0</v>
      </c>
      <c r="F3160" s="285" t="s">
        <v>1669</v>
      </c>
      <c r="G3160" s="285" t="s">
        <v>731</v>
      </c>
      <c r="H3160" s="278">
        <f t="shared" si="98"/>
        <v>2</v>
      </c>
      <c r="I3160" s="251" t="s">
        <v>2803</v>
      </c>
      <c r="J3160" s="285" t="s">
        <v>2804</v>
      </c>
      <c r="K3160" s="278" t="str">
        <f t="shared" si="99"/>
        <v>HTI001Extreme humanitarian conditions - Level 5</v>
      </c>
      <c r="L3160" s="286">
        <v>43515</v>
      </c>
      <c r="M3160" s="286" t="s">
        <v>3249</v>
      </c>
    </row>
    <row r="3161" spans="1:13" s="269" customFormat="1" ht="15.5" hidden="1" thickTop="1" thickBot="1" x14ac:dyDescent="0.4">
      <c r="A3161" s="287" t="s">
        <v>785</v>
      </c>
      <c r="B3161" s="288" t="str">
        <f>VLOOKUP(A3161,Lists!B:C,2,FALSE)</f>
        <v>BGD002</v>
      </c>
      <c r="C3161" s="288" t="str">
        <f>VLOOKUP(A3161,Lists!B:D,3,FALSE)</f>
        <v>BGD</v>
      </c>
      <c r="D3161" s="289" t="s">
        <v>522</v>
      </c>
      <c r="E3161" s="289">
        <v>143230000</v>
      </c>
      <c r="F3161" s="289" t="s">
        <v>2811</v>
      </c>
      <c r="G3161" s="289" t="s">
        <v>731</v>
      </c>
      <c r="H3161" s="278">
        <f t="shared" si="98"/>
        <v>2</v>
      </c>
      <c r="I3161" s="252" t="s">
        <v>2816</v>
      </c>
      <c r="J3161" s="289" t="s">
        <v>1406</v>
      </c>
      <c r="K3161" s="278" t="str">
        <f t="shared" si="99"/>
        <v>BGD002Total population</v>
      </c>
      <c r="L3161" s="290">
        <v>43515</v>
      </c>
      <c r="M3161" s="290"/>
    </row>
    <row r="3162" spans="1:13" s="269" customFormat="1" ht="15.5" hidden="1" thickTop="1" thickBot="1" x14ac:dyDescent="0.4">
      <c r="A3162" s="283" t="s">
        <v>785</v>
      </c>
      <c r="B3162" s="284" t="str">
        <f>VLOOKUP(A3162,Lists!B:C,2,FALSE)</f>
        <v>BGD002</v>
      </c>
      <c r="C3162" s="284" t="str">
        <f>VLOOKUP(A3162,Lists!B:D,3,FALSE)</f>
        <v>BGD</v>
      </c>
      <c r="D3162" s="285" t="s">
        <v>737</v>
      </c>
      <c r="E3162" s="285">
        <v>1382000</v>
      </c>
      <c r="F3162" s="285" t="s">
        <v>2811</v>
      </c>
      <c r="G3162" s="285" t="s">
        <v>731</v>
      </c>
      <c r="H3162" s="278">
        <f t="shared" si="98"/>
        <v>2</v>
      </c>
      <c r="I3162" s="251" t="s">
        <v>2815</v>
      </c>
      <c r="J3162" s="285" t="s">
        <v>1408</v>
      </c>
      <c r="K3162" s="278" t="str">
        <f t="shared" si="99"/>
        <v>BGD002People exposed</v>
      </c>
      <c r="L3162" s="286">
        <v>43515</v>
      </c>
      <c r="M3162" s="286"/>
    </row>
    <row r="3163" spans="1:13" s="269" customFormat="1" ht="15.5" hidden="1" thickTop="1" thickBot="1" x14ac:dyDescent="0.4">
      <c r="A3163" s="287" t="s">
        <v>785</v>
      </c>
      <c r="B3163" s="288" t="str">
        <f>VLOOKUP(A3163,Lists!B:C,2,FALSE)</f>
        <v>BGD002</v>
      </c>
      <c r="C3163" s="288" t="str">
        <f>VLOOKUP(A3163,Lists!B:D,3,FALSE)</f>
        <v>BGD</v>
      </c>
      <c r="D3163" s="289" t="s">
        <v>533</v>
      </c>
      <c r="E3163" s="289">
        <v>1382000</v>
      </c>
      <c r="F3163" s="289" t="s">
        <v>1404</v>
      </c>
      <c r="G3163" s="289" t="s">
        <v>731</v>
      </c>
      <c r="H3163" s="278">
        <f t="shared" si="98"/>
        <v>2</v>
      </c>
      <c r="I3163" s="252" t="s">
        <v>2814</v>
      </c>
      <c r="J3163" s="289" t="s">
        <v>1408</v>
      </c>
      <c r="K3163" s="278" t="str">
        <f t="shared" si="99"/>
        <v>BGD002People affected</v>
      </c>
      <c r="L3163" s="290">
        <v>43515</v>
      </c>
      <c r="M3163" s="290"/>
    </row>
    <row r="3164" spans="1:13" s="269" customFormat="1" ht="15.5" thickTop="1" thickBot="1" x14ac:dyDescent="0.4">
      <c r="A3164" s="283" t="s">
        <v>785</v>
      </c>
      <c r="B3164" s="284" t="str">
        <f>VLOOKUP(A3164,Lists!B:C,2,FALSE)</f>
        <v>BGD002</v>
      </c>
      <c r="C3164" s="284" t="str">
        <f>VLOOKUP(A3164,Lists!B:D,3,FALSE)</f>
        <v>BGD</v>
      </c>
      <c r="D3164" s="285" t="s">
        <v>666</v>
      </c>
      <c r="E3164" s="285">
        <v>910615</v>
      </c>
      <c r="F3164" s="285" t="s">
        <v>2812</v>
      </c>
      <c r="G3164" s="285" t="s">
        <v>731</v>
      </c>
      <c r="H3164" s="278">
        <f t="shared" si="98"/>
        <v>2</v>
      </c>
      <c r="I3164" s="251" t="s">
        <v>1420</v>
      </c>
      <c r="J3164" s="285" t="s">
        <v>1410</v>
      </c>
      <c r="K3164" s="278" t="str">
        <f t="shared" si="99"/>
        <v>BGD002People displaced</v>
      </c>
      <c r="L3164" s="286">
        <v>43515</v>
      </c>
      <c r="M3164" s="286"/>
    </row>
    <row r="3165" spans="1:13" s="269" customFormat="1" ht="15.5" hidden="1" thickTop="1" thickBot="1" x14ac:dyDescent="0.4">
      <c r="A3165" s="287" t="s">
        <v>785</v>
      </c>
      <c r="B3165" s="288" t="str">
        <f>VLOOKUP(A3165,Lists!B:C,2,FALSE)</f>
        <v>BGD002</v>
      </c>
      <c r="C3165" s="288" t="str">
        <f>VLOOKUP(A3165,Lists!B:D,3,FALSE)</f>
        <v>BGD</v>
      </c>
      <c r="D3165" s="289" t="s">
        <v>5028</v>
      </c>
      <c r="E3165" s="289">
        <v>592240</v>
      </c>
      <c r="F3165" s="289" t="s">
        <v>2813</v>
      </c>
      <c r="G3165" s="289" t="s">
        <v>731</v>
      </c>
      <c r="H3165" s="278">
        <f t="shared" si="98"/>
        <v>2</v>
      </c>
      <c r="I3165" s="252" t="s">
        <v>1421</v>
      </c>
      <c r="J3165" s="289" t="s">
        <v>2817</v>
      </c>
      <c r="K3165" s="278" t="str">
        <f t="shared" si="99"/>
        <v>BGD002Illness cases reported</v>
      </c>
      <c r="L3165" s="290">
        <v>43515</v>
      </c>
      <c r="M3165" s="290"/>
    </row>
    <row r="3166" spans="1:13" s="269" customFormat="1" ht="15.5" hidden="1" thickTop="1" thickBot="1" x14ac:dyDescent="0.4">
      <c r="A3166" s="283" t="s">
        <v>785</v>
      </c>
      <c r="B3166" s="284" t="str">
        <f>VLOOKUP(A3166,Lists!B:C,2,FALSE)</f>
        <v>BGD002</v>
      </c>
      <c r="C3166" s="284" t="str">
        <f>VLOOKUP(A3166,Lists!B:D,3,FALSE)</f>
        <v>BGD</v>
      </c>
      <c r="D3166" s="285" t="s">
        <v>752</v>
      </c>
      <c r="E3166" s="285">
        <v>1382000</v>
      </c>
      <c r="F3166" s="285" t="s">
        <v>2806</v>
      </c>
      <c r="G3166" s="285" t="s">
        <v>731</v>
      </c>
      <c r="H3166" s="278">
        <f t="shared" si="98"/>
        <v>2</v>
      </c>
      <c r="I3166" s="251"/>
      <c r="J3166" s="285" t="s">
        <v>2809</v>
      </c>
      <c r="K3166" s="278" t="str">
        <f t="shared" si="99"/>
        <v>BGD002People in Need</v>
      </c>
      <c r="L3166" s="286">
        <v>43515</v>
      </c>
      <c r="M3166" s="286"/>
    </row>
    <row r="3167" spans="1:13" s="269" customFormat="1" ht="15.5" hidden="1" thickTop="1" thickBot="1" x14ac:dyDescent="0.4">
      <c r="A3167" s="287" t="s">
        <v>785</v>
      </c>
      <c r="B3167" s="288" t="str">
        <f>VLOOKUP(A3167,Lists!B:C,2,FALSE)</f>
        <v>BGD002</v>
      </c>
      <c r="C3167" s="288" t="str">
        <f>VLOOKUP(A3167,Lists!B:D,3,FALSE)</f>
        <v>BGD</v>
      </c>
      <c r="D3167" s="289" t="s">
        <v>5110</v>
      </c>
      <c r="E3167" s="289">
        <v>302000</v>
      </c>
      <c r="F3167" s="289" t="s">
        <v>2807</v>
      </c>
      <c r="G3167" s="289" t="s">
        <v>731</v>
      </c>
      <c r="H3167" s="278">
        <f t="shared" si="98"/>
        <v>2</v>
      </c>
      <c r="I3167" s="252" t="s">
        <v>2808</v>
      </c>
      <c r="J3167" s="289" t="s">
        <v>2810</v>
      </c>
      <c r="K3167" s="278" t="str">
        <f t="shared" si="99"/>
        <v>BGD002Minimal humanitarian conditions - Level 1</v>
      </c>
      <c r="L3167" s="290">
        <v>43515</v>
      </c>
      <c r="M3167" s="290"/>
    </row>
    <row r="3168" spans="1:13" s="269" customFormat="1" ht="15.5" hidden="1" thickTop="1" thickBot="1" x14ac:dyDescent="0.4">
      <c r="A3168" s="283" t="s">
        <v>785</v>
      </c>
      <c r="B3168" s="284" t="str">
        <f>VLOOKUP(A3168,Lists!B:C,2,FALSE)</f>
        <v>BGD002</v>
      </c>
      <c r="C3168" s="284" t="str">
        <f>VLOOKUP(A3168,Lists!B:D,3,FALSE)</f>
        <v>BGD</v>
      </c>
      <c r="D3168" s="285" t="s">
        <v>5111</v>
      </c>
      <c r="E3168" s="285">
        <v>226000</v>
      </c>
      <c r="F3168" s="285" t="s">
        <v>2807</v>
      </c>
      <c r="G3168" s="285" t="s">
        <v>731</v>
      </c>
      <c r="H3168" s="278">
        <f t="shared" si="98"/>
        <v>2</v>
      </c>
      <c r="I3168" s="251" t="s">
        <v>2808</v>
      </c>
      <c r="J3168" s="285" t="s">
        <v>2810</v>
      </c>
      <c r="K3168" s="278" t="str">
        <f t="shared" si="99"/>
        <v>BGD002Stressed humanitarian conditions - Level 2</v>
      </c>
      <c r="L3168" s="286">
        <v>43515</v>
      </c>
      <c r="M3168" s="286"/>
    </row>
    <row r="3169" spans="1:13" s="269" customFormat="1" ht="15.5" hidden="1" thickTop="1" thickBot="1" x14ac:dyDescent="0.4">
      <c r="A3169" s="287" t="s">
        <v>785</v>
      </c>
      <c r="B3169" s="288" t="str">
        <f>VLOOKUP(A3169,Lists!B:C,2,FALSE)</f>
        <v>BGD002</v>
      </c>
      <c r="C3169" s="288" t="str">
        <f>VLOOKUP(A3169,Lists!B:D,3,FALSE)</f>
        <v>BGD</v>
      </c>
      <c r="D3169" s="289" t="s">
        <v>5112</v>
      </c>
      <c r="E3169" s="289">
        <v>519000</v>
      </c>
      <c r="F3169" s="289" t="s">
        <v>2807</v>
      </c>
      <c r="G3169" s="289" t="s">
        <v>731</v>
      </c>
      <c r="H3169" s="278">
        <f t="shared" si="98"/>
        <v>2</v>
      </c>
      <c r="I3169" s="252" t="s">
        <v>2808</v>
      </c>
      <c r="J3169" s="289" t="s">
        <v>2810</v>
      </c>
      <c r="K3169" s="278" t="str">
        <f t="shared" si="99"/>
        <v>BGD002Moderate humanitarian conditions - Level 3</v>
      </c>
      <c r="L3169" s="290">
        <v>43515</v>
      </c>
      <c r="M3169" s="290"/>
    </row>
    <row r="3170" spans="1:13" s="269" customFormat="1" ht="15.5" hidden="1" thickTop="1" thickBot="1" x14ac:dyDescent="0.4">
      <c r="A3170" s="283" t="s">
        <v>785</v>
      </c>
      <c r="B3170" s="284" t="str">
        <f>VLOOKUP(A3170,Lists!B:C,2,FALSE)</f>
        <v>BGD002</v>
      </c>
      <c r="C3170" s="284" t="str">
        <f>VLOOKUP(A3170,Lists!B:D,3,FALSE)</f>
        <v>BGD</v>
      </c>
      <c r="D3170" s="285" t="s">
        <v>5113</v>
      </c>
      <c r="E3170" s="285">
        <v>308000</v>
      </c>
      <c r="F3170" s="285" t="s">
        <v>2807</v>
      </c>
      <c r="G3170" s="285" t="s">
        <v>731</v>
      </c>
      <c r="H3170" s="278">
        <f t="shared" si="98"/>
        <v>2</v>
      </c>
      <c r="I3170" s="251" t="s">
        <v>2808</v>
      </c>
      <c r="J3170" s="285" t="s">
        <v>2810</v>
      </c>
      <c r="K3170" s="278" t="str">
        <f t="shared" si="99"/>
        <v>BGD002Severe humanitarian conditions - Level 4</v>
      </c>
      <c r="L3170" s="286">
        <v>43515</v>
      </c>
      <c r="M3170" s="286"/>
    </row>
    <row r="3171" spans="1:13" s="269" customFormat="1" ht="15.5" hidden="1" thickTop="1" thickBot="1" x14ac:dyDescent="0.4">
      <c r="A3171" s="287" t="s">
        <v>785</v>
      </c>
      <c r="B3171" s="288" t="str">
        <f>VLOOKUP(A3171,Lists!B:C,2,FALSE)</f>
        <v>BGD002</v>
      </c>
      <c r="C3171" s="288" t="str">
        <f>VLOOKUP(A3171,Lists!B:D,3,FALSE)</f>
        <v>BGD</v>
      </c>
      <c r="D3171" s="289" t="s">
        <v>5114</v>
      </c>
      <c r="E3171" s="289">
        <v>27000</v>
      </c>
      <c r="F3171" s="289" t="s">
        <v>2807</v>
      </c>
      <c r="G3171" s="289" t="s">
        <v>731</v>
      </c>
      <c r="H3171" s="278">
        <f t="shared" si="98"/>
        <v>2</v>
      </c>
      <c r="I3171" s="252" t="s">
        <v>2808</v>
      </c>
      <c r="J3171" s="289" t="s">
        <v>2810</v>
      </c>
      <c r="K3171" s="278" t="str">
        <f t="shared" si="99"/>
        <v>BGD002Extreme humanitarian conditions - Level 5</v>
      </c>
      <c r="L3171" s="290">
        <v>43515</v>
      </c>
      <c r="M3171" s="290"/>
    </row>
    <row r="3172" spans="1:13" s="269" customFormat="1" ht="15.5" hidden="1" thickTop="1" thickBot="1" x14ac:dyDescent="0.4">
      <c r="A3172" s="283" t="s">
        <v>1271</v>
      </c>
      <c r="B3172" s="284" t="str">
        <f>VLOOKUP(A3172,Lists!B:C,2,FALSE)</f>
        <v>BFA002</v>
      </c>
      <c r="C3172" s="284" t="str">
        <f>VLOOKUP(A3172,Lists!B:D,3,FALSE)</f>
        <v>BFA</v>
      </c>
      <c r="D3172" s="285" t="s">
        <v>5112</v>
      </c>
      <c r="E3172" s="285">
        <v>813000</v>
      </c>
      <c r="F3172" s="285" t="s">
        <v>2819</v>
      </c>
      <c r="G3172" s="285" t="s">
        <v>731</v>
      </c>
      <c r="H3172" s="278">
        <f t="shared" si="98"/>
        <v>2</v>
      </c>
      <c r="I3172" s="251" t="s">
        <v>2818</v>
      </c>
      <c r="J3172" s="285" t="s">
        <v>2339</v>
      </c>
      <c r="K3172" s="278" t="str">
        <f t="shared" si="99"/>
        <v>BFA002Moderate humanitarian conditions - Level 3</v>
      </c>
      <c r="L3172" s="286">
        <v>43515</v>
      </c>
      <c r="M3172" s="286"/>
    </row>
    <row r="3173" spans="1:13" s="269" customFormat="1" ht="15.5" hidden="1" thickTop="1" thickBot="1" x14ac:dyDescent="0.4">
      <c r="A3173" s="287" t="s">
        <v>1271</v>
      </c>
      <c r="B3173" s="288" t="str">
        <f>VLOOKUP(A3173,Lists!B:C,2,FALSE)</f>
        <v>BFA002</v>
      </c>
      <c r="C3173" s="288" t="str">
        <f>VLOOKUP(A3173,Lists!B:D,3,FALSE)</f>
        <v>BFA</v>
      </c>
      <c r="D3173" s="289" t="s">
        <v>5113</v>
      </c>
      <c r="E3173" s="289">
        <v>101000</v>
      </c>
      <c r="F3173" s="289" t="s">
        <v>2819</v>
      </c>
      <c r="G3173" s="289" t="s">
        <v>731</v>
      </c>
      <c r="H3173" s="278">
        <f t="shared" si="98"/>
        <v>2</v>
      </c>
      <c r="I3173" s="252" t="s">
        <v>2818</v>
      </c>
      <c r="J3173" s="289" t="s">
        <v>2339</v>
      </c>
      <c r="K3173" s="278" t="str">
        <f t="shared" si="99"/>
        <v>BFA002Severe humanitarian conditions - Level 4</v>
      </c>
      <c r="L3173" s="290">
        <v>43515</v>
      </c>
      <c r="M3173" s="290"/>
    </row>
    <row r="3174" spans="1:13" s="269" customFormat="1" ht="15.5" thickTop="1" thickBot="1" x14ac:dyDescent="0.4">
      <c r="A3174" s="283" t="s">
        <v>1271</v>
      </c>
      <c r="B3174" s="284" t="str">
        <f>VLOOKUP(A3174,Lists!B:C,2,FALSE)</f>
        <v>BFA002</v>
      </c>
      <c r="C3174" s="284" t="str">
        <f>VLOOKUP(A3174,Lists!B:D,3,FALSE)</f>
        <v>BFA</v>
      </c>
      <c r="D3174" s="285" t="s">
        <v>666</v>
      </c>
      <c r="E3174" s="285">
        <v>108719</v>
      </c>
      <c r="F3174" s="285" t="s">
        <v>2820</v>
      </c>
      <c r="G3174" s="285" t="s">
        <v>731</v>
      </c>
      <c r="H3174" s="278">
        <f t="shared" si="98"/>
        <v>2</v>
      </c>
      <c r="I3174" s="251" t="s">
        <v>2821</v>
      </c>
      <c r="J3174" s="285" t="s">
        <v>2822</v>
      </c>
      <c r="K3174" s="278" t="str">
        <f t="shared" si="99"/>
        <v>BFA002People displaced</v>
      </c>
      <c r="L3174" s="286">
        <v>43515</v>
      </c>
      <c r="M3174" s="286"/>
    </row>
    <row r="3175" spans="1:13" s="269" customFormat="1" ht="15.5" hidden="1" thickTop="1" thickBot="1" x14ac:dyDescent="0.4">
      <c r="A3175" s="287" t="s">
        <v>2970</v>
      </c>
      <c r="B3175" s="288" t="str">
        <f>VLOOKUP(A3175,Lists!B:C,2,FALSE)</f>
        <v>MLI001</v>
      </c>
      <c r="C3175" s="288" t="str">
        <f>VLOOKUP(A3175,Lists!B:D,3,FALSE)</f>
        <v>MLI</v>
      </c>
      <c r="D3175" s="289" t="s">
        <v>660</v>
      </c>
      <c r="E3175" s="289">
        <v>957000</v>
      </c>
      <c r="F3175" s="289" t="s">
        <v>2831</v>
      </c>
      <c r="G3175" s="289" t="s">
        <v>731</v>
      </c>
      <c r="H3175" s="278">
        <f t="shared" si="98"/>
        <v>2</v>
      </c>
      <c r="I3175" s="252" t="s">
        <v>2829</v>
      </c>
      <c r="J3175" s="289" t="s">
        <v>2830</v>
      </c>
      <c r="K3175" s="278" t="str">
        <f t="shared" si="99"/>
        <v>MLI001Landmass affected</v>
      </c>
      <c r="L3175" s="290">
        <v>43515</v>
      </c>
      <c r="M3175" s="290"/>
    </row>
    <row r="3176" spans="1:13" s="269" customFormat="1" ht="15.5" hidden="1" thickTop="1" thickBot="1" x14ac:dyDescent="0.4">
      <c r="A3176" s="283" t="s">
        <v>2970</v>
      </c>
      <c r="B3176" s="284" t="str">
        <f>VLOOKUP(A3176,Lists!B:C,2,FALSE)</f>
        <v>MLI001</v>
      </c>
      <c r="C3176" s="284" t="str">
        <f>VLOOKUP(A3176,Lists!B:D,3,FALSE)</f>
        <v>MLI</v>
      </c>
      <c r="D3176" s="285" t="s">
        <v>737</v>
      </c>
      <c r="E3176" s="285">
        <v>9097000</v>
      </c>
      <c r="F3176" s="285" t="s">
        <v>2828</v>
      </c>
      <c r="G3176" s="285" t="s">
        <v>731</v>
      </c>
      <c r="H3176" s="278">
        <f t="shared" si="98"/>
        <v>2</v>
      </c>
      <c r="I3176" s="251" t="s">
        <v>2827</v>
      </c>
      <c r="J3176" s="285" t="s">
        <v>2826</v>
      </c>
      <c r="K3176" s="278" t="str">
        <f t="shared" si="99"/>
        <v>MLI001People exposed</v>
      </c>
      <c r="L3176" s="286">
        <v>43515</v>
      </c>
      <c r="M3176" s="286"/>
    </row>
    <row r="3177" spans="1:13" s="269" customFormat="1" ht="15.5" thickTop="1" thickBot="1" x14ac:dyDescent="0.4">
      <c r="A3177" s="287" t="s">
        <v>2970</v>
      </c>
      <c r="B3177" s="288" t="str">
        <f>VLOOKUP(A3177,Lists!B:C,2,FALSE)</f>
        <v>MLI001</v>
      </c>
      <c r="C3177" s="288" t="str">
        <f>VLOOKUP(A3177,Lists!B:D,3,FALSE)</f>
        <v>MLI</v>
      </c>
      <c r="D3177" s="289" t="s">
        <v>666</v>
      </c>
      <c r="E3177" s="289">
        <v>856000</v>
      </c>
      <c r="F3177" s="289" t="s">
        <v>2823</v>
      </c>
      <c r="G3177" s="289" t="s">
        <v>731</v>
      </c>
      <c r="H3177" s="278">
        <f t="shared" si="98"/>
        <v>2</v>
      </c>
      <c r="I3177" s="252" t="s">
        <v>2824</v>
      </c>
      <c r="J3177" s="289" t="s">
        <v>2825</v>
      </c>
      <c r="K3177" s="278" t="str">
        <f t="shared" si="99"/>
        <v>MLI001People displaced</v>
      </c>
      <c r="L3177" s="290">
        <v>43515</v>
      </c>
      <c r="M3177" s="290"/>
    </row>
    <row r="3178" spans="1:13" s="269" customFormat="1" ht="15.5" hidden="1" thickTop="1" thickBot="1" x14ac:dyDescent="0.4">
      <c r="A3178" s="283" t="s">
        <v>2969</v>
      </c>
      <c r="B3178" s="284" t="e">
        <f>VLOOKUP(A3178,Lists!B:C,2,FALSE)</f>
        <v>#N/A</v>
      </c>
      <c r="C3178" s="284" t="e">
        <f>VLOOKUP(A3178,Lists!B:D,3,FALSE)</f>
        <v>#N/A</v>
      </c>
      <c r="D3178" s="285" t="s">
        <v>5028</v>
      </c>
      <c r="E3178" s="285">
        <v>67422</v>
      </c>
      <c r="F3178" s="285" t="s">
        <v>2832</v>
      </c>
      <c r="G3178" s="285" t="s">
        <v>731</v>
      </c>
      <c r="H3178" s="278">
        <f t="shared" si="98"/>
        <v>2</v>
      </c>
      <c r="I3178" s="251" t="s">
        <v>2833</v>
      </c>
      <c r="J3178" s="285" t="s">
        <v>2834</v>
      </c>
      <c r="K3178" s="278" t="e">
        <f t="shared" si="99"/>
        <v>#N/A</v>
      </c>
      <c r="L3178" s="286">
        <v>43516</v>
      </c>
      <c r="M3178" s="286"/>
    </row>
    <row r="3179" spans="1:13" s="269" customFormat="1" ht="15.5" hidden="1" thickTop="1" thickBot="1" x14ac:dyDescent="0.4">
      <c r="A3179" s="287" t="s">
        <v>2969</v>
      </c>
      <c r="B3179" s="288" t="e">
        <f>VLOOKUP(A3179,Lists!B:C,2,FALSE)</f>
        <v>#N/A</v>
      </c>
      <c r="C3179" s="288" t="e">
        <f>VLOOKUP(A3179,Lists!B:D,3,FALSE)</f>
        <v>#N/A</v>
      </c>
      <c r="D3179" s="289" t="s">
        <v>5029</v>
      </c>
      <c r="E3179" s="289">
        <v>828</v>
      </c>
      <c r="F3179" s="289" t="s">
        <v>2832</v>
      </c>
      <c r="G3179" s="289" t="s">
        <v>731</v>
      </c>
      <c r="H3179" s="278">
        <f t="shared" si="98"/>
        <v>2</v>
      </c>
      <c r="I3179" s="252" t="s">
        <v>2833</v>
      </c>
      <c r="J3179" s="289" t="s">
        <v>2835</v>
      </c>
      <c r="K3179" s="278" t="e">
        <f t="shared" si="99"/>
        <v>#N/A</v>
      </c>
      <c r="L3179" s="290">
        <v>43516</v>
      </c>
      <c r="M3179" s="290"/>
    </row>
    <row r="3180" spans="1:13" s="269" customFormat="1" ht="15.5" hidden="1" thickTop="1" thickBot="1" x14ac:dyDescent="0.4">
      <c r="A3180" s="283" t="s">
        <v>2969</v>
      </c>
      <c r="B3180" s="284" t="e">
        <f>VLOOKUP(A3180,Lists!B:C,2,FALSE)</f>
        <v>#N/A</v>
      </c>
      <c r="C3180" s="284" t="e">
        <f>VLOOKUP(A3180,Lists!B:D,3,FALSE)</f>
        <v>#N/A</v>
      </c>
      <c r="D3180" s="285" t="s">
        <v>5115</v>
      </c>
      <c r="E3180" s="285">
        <v>828</v>
      </c>
      <c r="F3180" s="285" t="s">
        <v>2832</v>
      </c>
      <c r="G3180" s="285" t="s">
        <v>731</v>
      </c>
      <c r="H3180" s="278">
        <f t="shared" si="98"/>
        <v>2</v>
      </c>
      <c r="I3180" s="251" t="s">
        <v>2833</v>
      </c>
      <c r="J3180" s="285" t="s">
        <v>2835</v>
      </c>
      <c r="K3180" s="278" t="e">
        <f t="shared" si="99"/>
        <v>#N/A</v>
      </c>
      <c r="L3180" s="286">
        <v>43516</v>
      </c>
      <c r="M3180" s="286"/>
    </row>
    <row r="3181" spans="1:13" s="269" customFormat="1" ht="15.5" hidden="1" thickTop="1" thickBot="1" x14ac:dyDescent="0.4">
      <c r="A3181" s="287" t="s">
        <v>1259</v>
      </c>
      <c r="B3181" s="288" t="e">
        <f>VLOOKUP(A3181,Lists!B:C,2,FALSE)</f>
        <v>#N/A</v>
      </c>
      <c r="C3181" s="288" t="e">
        <f>VLOOKUP(A3181,Lists!B:D,3,FALSE)</f>
        <v>#N/A</v>
      </c>
      <c r="D3181" s="289" t="s">
        <v>5028</v>
      </c>
      <c r="E3181" s="289">
        <v>67422</v>
      </c>
      <c r="F3181" s="289" t="s">
        <v>2832</v>
      </c>
      <c r="G3181" s="289" t="s">
        <v>731</v>
      </c>
      <c r="H3181" s="278">
        <f t="shared" si="98"/>
        <v>2</v>
      </c>
      <c r="I3181" s="252" t="s">
        <v>2833</v>
      </c>
      <c r="J3181" s="289" t="s">
        <v>2834</v>
      </c>
      <c r="K3181" s="278" t="e">
        <f t="shared" si="99"/>
        <v>#N/A</v>
      </c>
      <c r="L3181" s="290">
        <v>43516</v>
      </c>
      <c r="M3181" s="290"/>
    </row>
    <row r="3182" spans="1:13" s="269" customFormat="1" ht="15.5" hidden="1" thickTop="1" thickBot="1" x14ac:dyDescent="0.4">
      <c r="A3182" s="283" t="s">
        <v>1259</v>
      </c>
      <c r="B3182" s="284" t="e">
        <f>VLOOKUP(A3182,Lists!B:C,2,FALSE)</f>
        <v>#N/A</v>
      </c>
      <c r="C3182" s="284" t="e">
        <f>VLOOKUP(A3182,Lists!B:D,3,FALSE)</f>
        <v>#N/A</v>
      </c>
      <c r="D3182" s="285" t="s">
        <v>5029</v>
      </c>
      <c r="E3182" s="285">
        <v>828</v>
      </c>
      <c r="F3182" s="285" t="s">
        <v>2832</v>
      </c>
      <c r="G3182" s="285" t="s">
        <v>731</v>
      </c>
      <c r="H3182" s="278">
        <f t="shared" si="98"/>
        <v>2</v>
      </c>
      <c r="I3182" s="251" t="s">
        <v>2833</v>
      </c>
      <c r="J3182" s="285" t="s">
        <v>2835</v>
      </c>
      <c r="K3182" s="278" t="e">
        <f t="shared" si="99"/>
        <v>#N/A</v>
      </c>
      <c r="L3182" s="286">
        <v>43516</v>
      </c>
      <c r="M3182" s="286"/>
    </row>
    <row r="3183" spans="1:13" s="269" customFormat="1" ht="15.5" hidden="1" thickTop="1" thickBot="1" x14ac:dyDescent="0.4">
      <c r="A3183" s="287" t="s">
        <v>1259</v>
      </c>
      <c r="B3183" s="288" t="e">
        <f>VLOOKUP(A3183,Lists!B:C,2,FALSE)</f>
        <v>#N/A</v>
      </c>
      <c r="C3183" s="288" t="e">
        <f>VLOOKUP(A3183,Lists!B:D,3,FALSE)</f>
        <v>#N/A</v>
      </c>
      <c r="D3183" s="289" t="s">
        <v>5115</v>
      </c>
      <c r="E3183" s="289">
        <v>828</v>
      </c>
      <c r="F3183" s="289" t="s">
        <v>2832</v>
      </c>
      <c r="G3183" s="289" t="s">
        <v>731</v>
      </c>
      <c r="H3183" s="278">
        <f t="shared" si="98"/>
        <v>2</v>
      </c>
      <c r="I3183" s="252" t="s">
        <v>2833</v>
      </c>
      <c r="J3183" s="289" t="s">
        <v>2835</v>
      </c>
      <c r="K3183" s="278" t="e">
        <f t="shared" si="99"/>
        <v>#N/A</v>
      </c>
      <c r="L3183" s="290">
        <v>43516</v>
      </c>
      <c r="M3183" s="290"/>
    </row>
    <row r="3184" spans="1:13" s="269" customFormat="1" ht="15.5" hidden="1" thickTop="1" thickBot="1" x14ac:dyDescent="0.4">
      <c r="A3184" s="283" t="s">
        <v>1259</v>
      </c>
      <c r="B3184" s="284" t="e">
        <f>VLOOKUP(A3184,Lists!B:C,2,FALSE)</f>
        <v>#N/A</v>
      </c>
      <c r="C3184" s="284" t="e">
        <f>VLOOKUP(A3184,Lists!B:D,3,FALSE)</f>
        <v>#N/A</v>
      </c>
      <c r="D3184" s="285" t="s">
        <v>5111</v>
      </c>
      <c r="E3184" s="285">
        <v>60089</v>
      </c>
      <c r="F3184" s="285" t="s">
        <v>2832</v>
      </c>
      <c r="G3184" s="285" t="s">
        <v>731</v>
      </c>
      <c r="H3184" s="278">
        <f t="shared" si="98"/>
        <v>2</v>
      </c>
      <c r="I3184" s="251" t="s">
        <v>2833</v>
      </c>
      <c r="J3184" s="285" t="s">
        <v>2836</v>
      </c>
      <c r="K3184" s="278" t="e">
        <f t="shared" si="99"/>
        <v>#N/A</v>
      </c>
      <c r="L3184" s="286">
        <v>43516</v>
      </c>
      <c r="M3184" s="286"/>
    </row>
    <row r="3185" spans="1:13" s="269" customFormat="1" ht="15.5" hidden="1" thickTop="1" thickBot="1" x14ac:dyDescent="0.4">
      <c r="A3185" s="287" t="s">
        <v>1269</v>
      </c>
      <c r="B3185" s="288" t="str">
        <f>VLOOKUP(A3185,Lists!B:C,2,FALSE)</f>
        <v>EGY002</v>
      </c>
      <c r="C3185" s="288" t="str">
        <f>VLOOKUP(A3185,Lists!B:D,3,FALSE)</f>
        <v>EGY</v>
      </c>
      <c r="D3185" s="289" t="s">
        <v>522</v>
      </c>
      <c r="E3185" s="289">
        <v>97390000</v>
      </c>
      <c r="F3185" s="289" t="s">
        <v>2837</v>
      </c>
      <c r="G3185" s="289" t="s">
        <v>731</v>
      </c>
      <c r="H3185" s="278">
        <f t="shared" si="98"/>
        <v>2</v>
      </c>
      <c r="I3185" s="252" t="s">
        <v>2838</v>
      </c>
      <c r="J3185" s="289" t="s">
        <v>2839</v>
      </c>
      <c r="K3185" s="278" t="str">
        <f t="shared" si="99"/>
        <v>EGY002Total population</v>
      </c>
      <c r="L3185" s="290">
        <v>43516</v>
      </c>
      <c r="M3185" s="290"/>
    </row>
    <row r="3186" spans="1:13" s="269" customFormat="1" ht="15.5" hidden="1" thickTop="1" thickBot="1" x14ac:dyDescent="0.4">
      <c r="A3186" s="283" t="s">
        <v>1269</v>
      </c>
      <c r="B3186" s="284" t="str">
        <f>VLOOKUP(A3186,Lists!B:C,2,FALSE)</f>
        <v>EGY002</v>
      </c>
      <c r="C3186" s="284" t="str">
        <f>VLOOKUP(A3186,Lists!B:D,3,FALSE)</f>
        <v>EGY</v>
      </c>
      <c r="D3186" s="285" t="s">
        <v>737</v>
      </c>
      <c r="E3186" s="285">
        <v>18733000</v>
      </c>
      <c r="F3186" s="285" t="s">
        <v>2837</v>
      </c>
      <c r="G3186" s="285" t="s">
        <v>731</v>
      </c>
      <c r="H3186" s="278">
        <f t="shared" si="98"/>
        <v>2</v>
      </c>
      <c r="I3186" s="251" t="s">
        <v>2838</v>
      </c>
      <c r="J3186" s="285" t="s">
        <v>2840</v>
      </c>
      <c r="K3186" s="278" t="str">
        <f t="shared" si="99"/>
        <v>EGY002People exposed</v>
      </c>
      <c r="L3186" s="286">
        <v>43516</v>
      </c>
      <c r="M3186" s="286"/>
    </row>
    <row r="3187" spans="1:13" s="269" customFormat="1" ht="15.5" hidden="1" thickTop="1" thickBot="1" x14ac:dyDescent="0.4">
      <c r="A3187" s="287" t="s">
        <v>1269</v>
      </c>
      <c r="B3187" s="288" t="str">
        <f>VLOOKUP(A3187,Lists!B:C,2,FALSE)</f>
        <v>EGY002</v>
      </c>
      <c r="C3187" s="288" t="str">
        <f>VLOOKUP(A3187,Lists!B:D,3,FALSE)</f>
        <v>EGY</v>
      </c>
      <c r="D3187" s="289" t="s">
        <v>533</v>
      </c>
      <c r="E3187" s="289">
        <v>133000</v>
      </c>
      <c r="F3187" s="289" t="s">
        <v>1039</v>
      </c>
      <c r="G3187" s="289" t="s">
        <v>731</v>
      </c>
      <c r="H3187" s="278">
        <f t="shared" si="98"/>
        <v>2</v>
      </c>
      <c r="I3187" s="252" t="s">
        <v>2841</v>
      </c>
      <c r="J3187" s="289" t="s">
        <v>2842</v>
      </c>
      <c r="K3187" s="278" t="str">
        <f t="shared" si="99"/>
        <v>EGY002People affected</v>
      </c>
      <c r="L3187" s="290">
        <v>43516</v>
      </c>
      <c r="M3187" s="290"/>
    </row>
    <row r="3188" spans="1:13" s="269" customFormat="1" ht="15.5" thickTop="1" thickBot="1" x14ac:dyDescent="0.4">
      <c r="A3188" s="283" t="s">
        <v>1269</v>
      </c>
      <c r="B3188" s="284" t="str">
        <f>VLOOKUP(A3188,Lists!B:C,2,FALSE)</f>
        <v>EGY002</v>
      </c>
      <c r="C3188" s="284" t="str">
        <f>VLOOKUP(A3188,Lists!B:D,3,FALSE)</f>
        <v>EGY</v>
      </c>
      <c r="D3188" s="285" t="s">
        <v>666</v>
      </c>
      <c r="E3188" s="285">
        <v>133000</v>
      </c>
      <c r="F3188" s="285" t="s">
        <v>1039</v>
      </c>
      <c r="G3188" s="285" t="s">
        <v>731</v>
      </c>
      <c r="H3188" s="278">
        <f t="shared" si="98"/>
        <v>2</v>
      </c>
      <c r="I3188" s="251" t="s">
        <v>2841</v>
      </c>
      <c r="J3188" s="285" t="s">
        <v>2842</v>
      </c>
      <c r="K3188" s="278" t="str">
        <f t="shared" si="99"/>
        <v>EGY002People displaced</v>
      </c>
      <c r="L3188" s="286">
        <v>43516</v>
      </c>
      <c r="M3188" s="286"/>
    </row>
    <row r="3189" spans="1:13" s="269" customFormat="1" ht="15.5" hidden="1" thickTop="1" thickBot="1" x14ac:dyDescent="0.4">
      <c r="A3189" s="287" t="s">
        <v>1269</v>
      </c>
      <c r="B3189" s="288" t="str">
        <f>VLOOKUP(A3189,Lists!B:C,2,FALSE)</f>
        <v>EGY002</v>
      </c>
      <c r="C3189" s="288" t="str">
        <f>VLOOKUP(A3189,Lists!B:D,3,FALSE)</f>
        <v>EGY</v>
      </c>
      <c r="D3189" s="289" t="s">
        <v>752</v>
      </c>
      <c r="E3189" s="289">
        <v>133000</v>
      </c>
      <c r="F3189" s="289" t="s">
        <v>1039</v>
      </c>
      <c r="G3189" s="289" t="s">
        <v>731</v>
      </c>
      <c r="H3189" s="278">
        <f t="shared" si="98"/>
        <v>2</v>
      </c>
      <c r="I3189" s="252" t="s">
        <v>2841</v>
      </c>
      <c r="J3189" s="289" t="s">
        <v>2842</v>
      </c>
      <c r="K3189" s="278" t="str">
        <f t="shared" si="99"/>
        <v>EGY002People in Need</v>
      </c>
      <c r="L3189" s="290">
        <v>43516</v>
      </c>
      <c r="M3189" s="290"/>
    </row>
    <row r="3190" spans="1:13" s="269" customFormat="1" ht="15.5" hidden="1" thickTop="1" thickBot="1" x14ac:dyDescent="0.4">
      <c r="A3190" s="283" t="s">
        <v>1269</v>
      </c>
      <c r="B3190" s="284" t="str">
        <f>VLOOKUP(A3190,Lists!B:C,2,FALSE)</f>
        <v>EGY002</v>
      </c>
      <c r="C3190" s="284" t="str">
        <f>VLOOKUP(A3190,Lists!B:D,3,FALSE)</f>
        <v>EGY</v>
      </c>
      <c r="D3190" s="285" t="s">
        <v>5110</v>
      </c>
      <c r="E3190" s="285">
        <v>61000</v>
      </c>
      <c r="F3190" s="285" t="s">
        <v>2843</v>
      </c>
      <c r="G3190" s="285" t="s">
        <v>731</v>
      </c>
      <c r="H3190" s="278">
        <f t="shared" si="98"/>
        <v>2</v>
      </c>
      <c r="I3190" s="251" t="s">
        <v>2844</v>
      </c>
      <c r="J3190" s="285" t="s">
        <v>1490</v>
      </c>
      <c r="K3190" s="278" t="str">
        <f t="shared" si="99"/>
        <v>EGY002Minimal humanitarian conditions - Level 1</v>
      </c>
      <c r="L3190" s="286">
        <v>43516</v>
      </c>
      <c r="M3190" s="286"/>
    </row>
    <row r="3191" spans="1:13" s="269" customFormat="1" ht="15.5" hidden="1" thickTop="1" thickBot="1" x14ac:dyDescent="0.4">
      <c r="A3191" s="287" t="s">
        <v>1269</v>
      </c>
      <c r="B3191" s="288" t="str">
        <f>VLOOKUP(A3191,Lists!B:C,2,FALSE)</f>
        <v>EGY002</v>
      </c>
      <c r="C3191" s="288" t="str">
        <f>VLOOKUP(A3191,Lists!B:D,3,FALSE)</f>
        <v>EGY</v>
      </c>
      <c r="D3191" s="289" t="s">
        <v>5111</v>
      </c>
      <c r="E3191" s="289">
        <v>72000</v>
      </c>
      <c r="F3191" s="289" t="s">
        <v>2843</v>
      </c>
      <c r="G3191" s="289" t="s">
        <v>731</v>
      </c>
      <c r="H3191" s="278">
        <f t="shared" si="98"/>
        <v>2</v>
      </c>
      <c r="I3191" s="252" t="s">
        <v>2844</v>
      </c>
      <c r="J3191" s="289" t="s">
        <v>1490</v>
      </c>
      <c r="K3191" s="278" t="str">
        <f t="shared" si="99"/>
        <v>EGY002Stressed humanitarian conditions - Level 2</v>
      </c>
      <c r="L3191" s="290">
        <v>43516</v>
      </c>
      <c r="M3191" s="290"/>
    </row>
    <row r="3192" spans="1:13" s="269" customFormat="1" ht="15.5" hidden="1" thickTop="1" thickBot="1" x14ac:dyDescent="0.4">
      <c r="A3192" s="283" t="s">
        <v>1265</v>
      </c>
      <c r="B3192" s="284" t="str">
        <f>VLOOKUP(A3192,Lists!B:C,2,FALSE)</f>
        <v>GRC002</v>
      </c>
      <c r="C3192" s="284" t="str">
        <f>VLOOKUP(A3192,Lists!B:D,3,FALSE)</f>
        <v>GRC</v>
      </c>
      <c r="D3192" s="285" t="s">
        <v>5110</v>
      </c>
      <c r="E3192" s="285">
        <v>50634</v>
      </c>
      <c r="F3192" s="285" t="s">
        <v>1290</v>
      </c>
      <c r="G3192" s="285" t="s">
        <v>731</v>
      </c>
      <c r="H3192" s="278">
        <f t="shared" si="98"/>
        <v>2</v>
      </c>
      <c r="I3192" s="251" t="s">
        <v>1291</v>
      </c>
      <c r="J3192" s="285" t="s">
        <v>1294</v>
      </c>
      <c r="K3192" s="278" t="str">
        <f t="shared" si="99"/>
        <v>GRC002Minimal humanitarian conditions - Level 1</v>
      </c>
      <c r="L3192" s="286">
        <v>43517</v>
      </c>
      <c r="M3192" s="286" t="s">
        <v>3249</v>
      </c>
    </row>
    <row r="3193" spans="1:13" s="269" customFormat="1" ht="15.5" hidden="1" thickTop="1" thickBot="1" x14ac:dyDescent="0.4">
      <c r="A3193" s="287" t="s">
        <v>1265</v>
      </c>
      <c r="B3193" s="288" t="str">
        <f>VLOOKUP(A3193,Lists!B:C,2,FALSE)</f>
        <v>GRC002</v>
      </c>
      <c r="C3193" s="288" t="str">
        <f>VLOOKUP(A3193,Lists!B:D,3,FALSE)</f>
        <v>GRC</v>
      </c>
      <c r="D3193" s="289" t="s">
        <v>5111</v>
      </c>
      <c r="E3193" s="289">
        <v>0</v>
      </c>
      <c r="F3193" s="289"/>
      <c r="G3193" s="289" t="s">
        <v>731</v>
      </c>
      <c r="H3193" s="278">
        <f t="shared" si="98"/>
        <v>2</v>
      </c>
      <c r="I3193" s="252" t="s">
        <v>1291</v>
      </c>
      <c r="J3193" s="289" t="s">
        <v>1294</v>
      </c>
      <c r="K3193" s="278" t="str">
        <f t="shared" si="99"/>
        <v>GRC002Stressed humanitarian conditions - Level 2</v>
      </c>
      <c r="L3193" s="290">
        <v>43517</v>
      </c>
      <c r="M3193" s="290" t="s">
        <v>3249</v>
      </c>
    </row>
    <row r="3194" spans="1:13" s="269" customFormat="1" ht="15.5" hidden="1" thickTop="1" thickBot="1" x14ac:dyDescent="0.4">
      <c r="A3194" s="283" t="s">
        <v>1267</v>
      </c>
      <c r="B3194" s="284" t="e">
        <f>VLOOKUP(A3194,Lists!B:C,2,FALSE)</f>
        <v>#N/A</v>
      </c>
      <c r="C3194" s="284" t="e">
        <f>VLOOKUP(A3194,Lists!B:D,3,FALSE)</f>
        <v>#N/A</v>
      </c>
      <c r="D3194" s="285" t="s">
        <v>522</v>
      </c>
      <c r="E3194" s="285">
        <v>60620031</v>
      </c>
      <c r="F3194" s="285" t="s">
        <v>2852</v>
      </c>
      <c r="G3194" s="285" t="s">
        <v>731</v>
      </c>
      <c r="H3194" s="278">
        <f t="shared" si="98"/>
        <v>2</v>
      </c>
      <c r="I3194" s="251" t="s">
        <v>2845</v>
      </c>
      <c r="J3194" s="285" t="s">
        <v>2846</v>
      </c>
      <c r="K3194" s="278" t="e">
        <f t="shared" si="99"/>
        <v>#N/A</v>
      </c>
      <c r="L3194" s="286">
        <v>43517</v>
      </c>
      <c r="M3194" s="286" t="s">
        <v>3249</v>
      </c>
    </row>
    <row r="3195" spans="1:13" s="269" customFormat="1" ht="15.5" hidden="1" thickTop="1" thickBot="1" x14ac:dyDescent="0.4">
      <c r="A3195" s="287" t="s">
        <v>1267</v>
      </c>
      <c r="B3195" s="288" t="e">
        <f>VLOOKUP(A3195,Lists!B:C,2,FALSE)</f>
        <v>#N/A</v>
      </c>
      <c r="C3195" s="288" t="e">
        <f>VLOOKUP(A3195,Lists!B:D,3,FALSE)</f>
        <v>#N/A</v>
      </c>
      <c r="D3195" s="289" t="s">
        <v>737</v>
      </c>
      <c r="E3195" s="289">
        <v>7119761</v>
      </c>
      <c r="F3195" s="289" t="s">
        <v>2852</v>
      </c>
      <c r="G3195" s="289" t="s">
        <v>731</v>
      </c>
      <c r="H3195" s="278">
        <f t="shared" si="98"/>
        <v>2</v>
      </c>
      <c r="I3195" s="252" t="s">
        <v>2851</v>
      </c>
      <c r="J3195" s="289" t="s">
        <v>2850</v>
      </c>
      <c r="K3195" s="278" t="e">
        <f t="shared" si="99"/>
        <v>#N/A</v>
      </c>
      <c r="L3195" s="290">
        <v>43517</v>
      </c>
      <c r="M3195" s="290" t="s">
        <v>3249</v>
      </c>
    </row>
    <row r="3196" spans="1:13" s="269" customFormat="1" ht="15.5" hidden="1" thickTop="1" thickBot="1" x14ac:dyDescent="0.4">
      <c r="A3196" s="283" t="s">
        <v>1267</v>
      </c>
      <c r="B3196" s="284" t="e">
        <f>VLOOKUP(A3196,Lists!B:C,2,FALSE)</f>
        <v>#N/A</v>
      </c>
      <c r="C3196" s="284" t="e">
        <f>VLOOKUP(A3196,Lists!B:D,3,FALSE)</f>
        <v>#N/A</v>
      </c>
      <c r="D3196" s="285" t="s">
        <v>533</v>
      </c>
      <c r="E3196" s="285">
        <v>136085</v>
      </c>
      <c r="F3196" s="285" t="s">
        <v>2853</v>
      </c>
      <c r="G3196" s="285" t="s">
        <v>731</v>
      </c>
      <c r="H3196" s="278">
        <f t="shared" si="98"/>
        <v>2</v>
      </c>
      <c r="I3196" s="251" t="s">
        <v>2848</v>
      </c>
      <c r="J3196" s="285" t="s">
        <v>2847</v>
      </c>
      <c r="K3196" s="278" t="e">
        <f t="shared" si="99"/>
        <v>#N/A</v>
      </c>
      <c r="L3196" s="286">
        <v>43517</v>
      </c>
      <c r="M3196" s="286" t="s">
        <v>3249</v>
      </c>
    </row>
    <row r="3197" spans="1:13" s="269" customFormat="1" ht="15.5" thickTop="1" thickBot="1" x14ac:dyDescent="0.4">
      <c r="A3197" s="287" t="s">
        <v>1267</v>
      </c>
      <c r="B3197" s="288" t="e">
        <f>VLOOKUP(A3197,Lists!B:C,2,FALSE)</f>
        <v>#N/A</v>
      </c>
      <c r="C3197" s="288" t="e">
        <f>VLOOKUP(A3197,Lists!B:D,3,FALSE)</f>
        <v>#N/A</v>
      </c>
      <c r="D3197" s="289" t="s">
        <v>666</v>
      </c>
      <c r="E3197" s="289">
        <v>136085</v>
      </c>
      <c r="F3197" s="289" t="s">
        <v>2853</v>
      </c>
      <c r="G3197" s="289" t="s">
        <v>731</v>
      </c>
      <c r="H3197" s="278">
        <f t="shared" si="98"/>
        <v>2</v>
      </c>
      <c r="I3197" s="252" t="s">
        <v>2848</v>
      </c>
      <c r="J3197" s="289" t="s">
        <v>2847</v>
      </c>
      <c r="K3197" s="278" t="e">
        <f t="shared" si="99"/>
        <v>#N/A</v>
      </c>
      <c r="L3197" s="290">
        <v>43517</v>
      </c>
      <c r="M3197" s="290" t="s">
        <v>3249</v>
      </c>
    </row>
    <row r="3198" spans="1:13" s="269" customFormat="1" ht="15.5" hidden="1" thickTop="1" thickBot="1" x14ac:dyDescent="0.4">
      <c r="A3198" s="283" t="s">
        <v>1267</v>
      </c>
      <c r="B3198" s="284" t="e">
        <f>VLOOKUP(A3198,Lists!B:C,2,FALSE)</f>
        <v>#N/A</v>
      </c>
      <c r="C3198" s="284" t="e">
        <f>VLOOKUP(A3198,Lists!B:D,3,FALSE)</f>
        <v>#N/A</v>
      </c>
      <c r="D3198" s="285" t="s">
        <v>752</v>
      </c>
      <c r="E3198" s="285" t="s">
        <v>446</v>
      </c>
      <c r="F3198" s="285" t="s">
        <v>446</v>
      </c>
      <c r="G3198" s="285" t="s">
        <v>731</v>
      </c>
      <c r="H3198" s="278">
        <f t="shared" si="98"/>
        <v>2</v>
      </c>
      <c r="I3198" s="251" t="s">
        <v>446</v>
      </c>
      <c r="J3198" s="285" t="s">
        <v>2849</v>
      </c>
      <c r="K3198" s="278" t="e">
        <f t="shared" si="99"/>
        <v>#N/A</v>
      </c>
      <c r="L3198" s="286">
        <v>43517</v>
      </c>
      <c r="M3198" s="286" t="s">
        <v>3249</v>
      </c>
    </row>
    <row r="3199" spans="1:13" s="269" customFormat="1" ht="15.5" hidden="1" thickTop="1" thickBot="1" x14ac:dyDescent="0.4">
      <c r="A3199" s="287" t="s">
        <v>1267</v>
      </c>
      <c r="B3199" s="288" t="e">
        <f>VLOOKUP(A3199,Lists!B:C,2,FALSE)</f>
        <v>#N/A</v>
      </c>
      <c r="C3199" s="288" t="e">
        <f>VLOOKUP(A3199,Lists!B:D,3,FALSE)</f>
        <v>#N/A</v>
      </c>
      <c r="D3199" s="289" t="s">
        <v>5110</v>
      </c>
      <c r="E3199" s="289" t="s">
        <v>446</v>
      </c>
      <c r="F3199" s="289" t="s">
        <v>446</v>
      </c>
      <c r="G3199" s="289" t="s">
        <v>731</v>
      </c>
      <c r="H3199" s="278">
        <f t="shared" si="98"/>
        <v>2</v>
      </c>
      <c r="I3199" s="252" t="s">
        <v>446</v>
      </c>
      <c r="J3199" s="289" t="s">
        <v>2849</v>
      </c>
      <c r="K3199" s="278" t="e">
        <f t="shared" si="99"/>
        <v>#N/A</v>
      </c>
      <c r="L3199" s="290">
        <v>43517</v>
      </c>
      <c r="M3199" s="290" t="s">
        <v>3249</v>
      </c>
    </row>
    <row r="3200" spans="1:13" s="269" customFormat="1" ht="15.5" hidden="1" thickTop="1" thickBot="1" x14ac:dyDescent="0.4">
      <c r="A3200" s="283" t="s">
        <v>2961</v>
      </c>
      <c r="B3200" s="284" t="str">
        <f>VLOOKUP(A3200,Lists!B:C,2,FALSE)</f>
        <v>HTI001</v>
      </c>
      <c r="C3200" s="284" t="str">
        <f>VLOOKUP(A3200,Lists!B:D,3,FALSE)</f>
        <v>HTI</v>
      </c>
      <c r="D3200" s="285" t="s">
        <v>533</v>
      </c>
      <c r="E3200" s="285">
        <v>6977934</v>
      </c>
      <c r="F3200" s="285" t="s">
        <v>1669</v>
      </c>
      <c r="G3200" s="285" t="s">
        <v>731</v>
      </c>
      <c r="H3200" s="278">
        <f t="shared" si="98"/>
        <v>2</v>
      </c>
      <c r="I3200" s="251" t="s">
        <v>2803</v>
      </c>
      <c r="J3200" s="285" t="s">
        <v>3280</v>
      </c>
      <c r="K3200" s="278" t="str">
        <f t="shared" si="99"/>
        <v>HTI001People affected</v>
      </c>
      <c r="L3200" s="286">
        <v>43518</v>
      </c>
      <c r="M3200" s="286" t="s">
        <v>3249</v>
      </c>
    </row>
    <row r="3201" spans="1:13" s="269" customFormat="1" ht="15.5" thickTop="1" thickBot="1" x14ac:dyDescent="0.4">
      <c r="A3201" s="287" t="s">
        <v>3304</v>
      </c>
      <c r="B3201" s="288" t="str">
        <f>VLOOKUP(A3201,Lists!B:C,2,FALSE)</f>
        <v>CMR001</v>
      </c>
      <c r="C3201" s="288" t="str">
        <f>VLOOKUP(A3201,Lists!B:D,3,FALSE)</f>
        <v>CMR</v>
      </c>
      <c r="D3201" s="289" t="s">
        <v>666</v>
      </c>
      <c r="E3201" s="289">
        <v>1242019</v>
      </c>
      <c r="F3201" s="289" t="s">
        <v>2855</v>
      </c>
      <c r="G3201" s="289" t="s">
        <v>731</v>
      </c>
      <c r="H3201" s="278">
        <f t="shared" si="98"/>
        <v>2</v>
      </c>
      <c r="I3201" s="252" t="s">
        <v>2856</v>
      </c>
      <c r="J3201" s="289" t="s">
        <v>2857</v>
      </c>
      <c r="K3201" s="278" t="str">
        <f t="shared" si="99"/>
        <v>CMR001People displaced</v>
      </c>
      <c r="L3201" s="290">
        <v>43518</v>
      </c>
      <c r="M3201" s="290"/>
    </row>
    <row r="3202" spans="1:13" s="269" customFormat="1" ht="15.5" thickTop="1" thickBot="1" x14ac:dyDescent="0.4">
      <c r="A3202" s="283" t="s">
        <v>1241</v>
      </c>
      <c r="B3202" s="284" t="str">
        <f>VLOOKUP(A3202,Lists!B:C,2,FALSE)</f>
        <v>CMR002</v>
      </c>
      <c r="C3202" s="284" t="str">
        <f>VLOOKUP(A3202,Lists!B:D,3,FALSE)</f>
        <v>CMR</v>
      </c>
      <c r="D3202" s="285" t="s">
        <v>666</v>
      </c>
      <c r="E3202" s="285">
        <v>380021</v>
      </c>
      <c r="F3202" s="285" t="s">
        <v>2858</v>
      </c>
      <c r="G3202" s="285" t="s">
        <v>731</v>
      </c>
      <c r="H3202" s="278">
        <f t="shared" ref="H3202:H3265" si="100">IF(G3202="x","x",IF(G3202="Low",3,IF(G3202="Medium",2,IF(G3202="High",1,FALSE))))</f>
        <v>2</v>
      </c>
      <c r="I3202" s="251" t="s">
        <v>2859</v>
      </c>
      <c r="J3202" s="285" t="s">
        <v>2860</v>
      </c>
      <c r="K3202" s="278" t="str">
        <f t="shared" ref="K3202:K3265" si="101">B3202&amp;""&amp;D3202</f>
        <v>CMR002People displaced</v>
      </c>
      <c r="L3202" s="286">
        <v>43518</v>
      </c>
      <c r="M3202" s="286"/>
    </row>
    <row r="3203" spans="1:13" s="269" customFormat="1" ht="15.5" hidden="1" thickTop="1" thickBot="1" x14ac:dyDescent="0.4">
      <c r="A3203" s="287" t="s">
        <v>3406</v>
      </c>
      <c r="B3203" s="288" t="e">
        <f>VLOOKUP(A3203,Lists!B:C,2,FALSE)</f>
        <v>#N/A</v>
      </c>
      <c r="C3203" s="288" t="e">
        <f>VLOOKUP(A3203,Lists!B:D,3,FALSE)</f>
        <v>#N/A</v>
      </c>
      <c r="D3203" s="289" t="s">
        <v>737</v>
      </c>
      <c r="E3203" s="289">
        <v>7816574</v>
      </c>
      <c r="F3203" s="289" t="s">
        <v>2418</v>
      </c>
      <c r="G3203" s="289" t="s">
        <v>731</v>
      </c>
      <c r="H3203" s="278">
        <f t="shared" si="100"/>
        <v>2</v>
      </c>
      <c r="I3203" s="252" t="s">
        <v>2426</v>
      </c>
      <c r="J3203" s="289" t="s">
        <v>2861</v>
      </c>
      <c r="K3203" s="278" t="e">
        <f t="shared" si="101"/>
        <v>#N/A</v>
      </c>
      <c r="L3203" s="290">
        <v>43521</v>
      </c>
      <c r="M3203" s="290"/>
    </row>
    <row r="3204" spans="1:13" s="269" customFormat="1" ht="15.5" hidden="1" thickTop="1" thickBot="1" x14ac:dyDescent="0.4">
      <c r="A3204" s="283" t="s">
        <v>3406</v>
      </c>
      <c r="B3204" s="284" t="e">
        <f>VLOOKUP(A3204,Lists!B:C,2,FALSE)</f>
        <v>#N/A</v>
      </c>
      <c r="C3204" s="284" t="e">
        <f>VLOOKUP(A3204,Lists!B:D,3,FALSE)</f>
        <v>#N/A</v>
      </c>
      <c r="D3204" s="285" t="s">
        <v>533</v>
      </c>
      <c r="E3204" s="285">
        <v>5812598</v>
      </c>
      <c r="F3204" s="285" t="s">
        <v>2418</v>
      </c>
      <c r="G3204" s="285" t="s">
        <v>731</v>
      </c>
      <c r="H3204" s="278">
        <f t="shared" si="100"/>
        <v>2</v>
      </c>
      <c r="I3204" s="251" t="s">
        <v>2426</v>
      </c>
      <c r="J3204" s="285" t="s">
        <v>2432</v>
      </c>
      <c r="K3204" s="278" t="e">
        <f t="shared" si="101"/>
        <v>#N/A</v>
      </c>
      <c r="L3204" s="286">
        <v>43521</v>
      </c>
      <c r="M3204" s="286"/>
    </row>
    <row r="3205" spans="1:13" s="269" customFormat="1" ht="15.5" thickTop="1" thickBot="1" x14ac:dyDescent="0.4">
      <c r="A3205" s="287" t="s">
        <v>3406</v>
      </c>
      <c r="B3205" s="288" t="e">
        <f>VLOOKUP(A3205,Lists!B:C,2,FALSE)</f>
        <v>#N/A</v>
      </c>
      <c r="C3205" s="288" t="e">
        <f>VLOOKUP(A3205,Lists!B:D,3,FALSE)</f>
        <v>#N/A</v>
      </c>
      <c r="D3205" s="289" t="s">
        <v>666</v>
      </c>
      <c r="E3205" s="289">
        <v>1113848</v>
      </c>
      <c r="F3205" s="289" t="s">
        <v>2419</v>
      </c>
      <c r="G3205" s="289" t="s">
        <v>731</v>
      </c>
      <c r="H3205" s="278">
        <f t="shared" si="100"/>
        <v>2</v>
      </c>
      <c r="I3205" s="252" t="s">
        <v>2428</v>
      </c>
      <c r="J3205" s="289" t="s">
        <v>2433</v>
      </c>
      <c r="K3205" s="278" t="e">
        <f t="shared" si="101"/>
        <v>#N/A</v>
      </c>
      <c r="L3205" s="290">
        <v>43521</v>
      </c>
      <c r="M3205" s="290"/>
    </row>
    <row r="3206" spans="1:13" s="269" customFormat="1" ht="15.5" hidden="1" thickTop="1" thickBot="1" x14ac:dyDescent="0.4">
      <c r="A3206" s="283" t="s">
        <v>3406</v>
      </c>
      <c r="B3206" s="284" t="e">
        <f>VLOOKUP(A3206,Lists!B:C,2,FALSE)</f>
        <v>#N/A</v>
      </c>
      <c r="C3206" s="284" t="e">
        <f>VLOOKUP(A3206,Lists!B:D,3,FALSE)</f>
        <v>#N/A</v>
      </c>
      <c r="D3206" s="285" t="s">
        <v>752</v>
      </c>
      <c r="E3206" s="285">
        <v>1513848</v>
      </c>
      <c r="F3206" s="285" t="s">
        <v>2862</v>
      </c>
      <c r="G3206" s="285" t="s">
        <v>731</v>
      </c>
      <c r="H3206" s="278">
        <f t="shared" si="100"/>
        <v>2</v>
      </c>
      <c r="I3206" s="251" t="s">
        <v>2869</v>
      </c>
      <c r="J3206" s="285" t="s">
        <v>2435</v>
      </c>
      <c r="K3206" s="278" t="e">
        <f t="shared" si="101"/>
        <v>#N/A</v>
      </c>
      <c r="L3206" s="286">
        <v>43521</v>
      </c>
      <c r="M3206" s="286"/>
    </row>
    <row r="3207" spans="1:13" s="269" customFormat="1" ht="15.5" hidden="1" thickTop="1" thickBot="1" x14ac:dyDescent="0.4">
      <c r="A3207" s="287" t="s">
        <v>3406</v>
      </c>
      <c r="B3207" s="288" t="e">
        <f>VLOOKUP(A3207,Lists!B:C,2,FALSE)</f>
        <v>#N/A</v>
      </c>
      <c r="C3207" s="288" t="e">
        <f>VLOOKUP(A3207,Lists!B:D,3,FALSE)</f>
        <v>#N/A</v>
      </c>
      <c r="D3207" s="289" t="s">
        <v>5110</v>
      </c>
      <c r="E3207" s="289">
        <v>424733</v>
      </c>
      <c r="F3207" s="289" t="s">
        <v>2862</v>
      </c>
      <c r="G3207" s="289" t="s">
        <v>731</v>
      </c>
      <c r="H3207" s="278">
        <f t="shared" si="100"/>
        <v>2</v>
      </c>
      <c r="I3207" s="252" t="s">
        <v>2869</v>
      </c>
      <c r="J3207" s="289" t="s">
        <v>2435</v>
      </c>
      <c r="K3207" s="278" t="e">
        <f t="shared" si="101"/>
        <v>#N/A</v>
      </c>
      <c r="L3207" s="290">
        <v>43521</v>
      </c>
      <c r="M3207" s="290"/>
    </row>
    <row r="3208" spans="1:13" s="269" customFormat="1" ht="15.5" hidden="1" thickTop="1" thickBot="1" x14ac:dyDescent="0.4">
      <c r="A3208" s="283" t="s">
        <v>3406</v>
      </c>
      <c r="B3208" s="284" t="e">
        <f>VLOOKUP(A3208,Lists!B:C,2,FALSE)</f>
        <v>#N/A</v>
      </c>
      <c r="C3208" s="284" t="e">
        <f>VLOOKUP(A3208,Lists!B:D,3,FALSE)</f>
        <v>#N/A</v>
      </c>
      <c r="D3208" s="285" t="s">
        <v>5111</v>
      </c>
      <c r="E3208" s="285">
        <v>511020</v>
      </c>
      <c r="F3208" s="285" t="s">
        <v>2862</v>
      </c>
      <c r="G3208" s="285" t="s">
        <v>731</v>
      </c>
      <c r="H3208" s="278">
        <f t="shared" si="100"/>
        <v>2</v>
      </c>
      <c r="I3208" s="251" t="s">
        <v>2869</v>
      </c>
      <c r="J3208" s="285" t="s">
        <v>2435</v>
      </c>
      <c r="K3208" s="278" t="e">
        <f t="shared" si="101"/>
        <v>#N/A</v>
      </c>
      <c r="L3208" s="286">
        <v>43521</v>
      </c>
      <c r="M3208" s="286"/>
    </row>
    <row r="3209" spans="1:13" s="269" customFormat="1" ht="15.5" hidden="1" thickTop="1" thickBot="1" x14ac:dyDescent="0.4">
      <c r="A3209" s="287" t="s">
        <v>3406</v>
      </c>
      <c r="B3209" s="288" t="e">
        <f>VLOOKUP(A3209,Lists!B:C,2,FALSE)</f>
        <v>#N/A</v>
      </c>
      <c r="C3209" s="288" t="e">
        <f>VLOOKUP(A3209,Lists!B:D,3,FALSE)</f>
        <v>#N/A</v>
      </c>
      <c r="D3209" s="289" t="s">
        <v>5112</v>
      </c>
      <c r="E3209" s="289">
        <v>578095</v>
      </c>
      <c r="F3209" s="289" t="s">
        <v>2862</v>
      </c>
      <c r="G3209" s="289" t="s">
        <v>731</v>
      </c>
      <c r="H3209" s="278">
        <f t="shared" si="100"/>
        <v>2</v>
      </c>
      <c r="I3209" s="252" t="s">
        <v>2869</v>
      </c>
      <c r="J3209" s="289" t="s">
        <v>2435</v>
      </c>
      <c r="K3209" s="278" t="e">
        <f t="shared" si="101"/>
        <v>#N/A</v>
      </c>
      <c r="L3209" s="290">
        <v>43521</v>
      </c>
      <c r="M3209" s="290"/>
    </row>
    <row r="3210" spans="1:13" s="269" customFormat="1" ht="15.5" hidden="1" thickTop="1" thickBot="1" x14ac:dyDescent="0.4">
      <c r="A3210" s="283" t="s">
        <v>2984</v>
      </c>
      <c r="B3210" s="284" t="e">
        <f>VLOOKUP(A3210,Lists!B:C,2,FALSE)</f>
        <v>#N/A</v>
      </c>
      <c r="C3210" s="284" t="e">
        <f>VLOOKUP(A3210,Lists!B:D,3,FALSE)</f>
        <v>#N/A</v>
      </c>
      <c r="D3210" s="285" t="s">
        <v>752</v>
      </c>
      <c r="E3210" s="285">
        <v>794387</v>
      </c>
      <c r="F3210" s="285" t="s">
        <v>2862</v>
      </c>
      <c r="G3210" s="285" t="s">
        <v>731</v>
      </c>
      <c r="H3210" s="278">
        <f t="shared" si="100"/>
        <v>2</v>
      </c>
      <c r="I3210" s="251" t="s">
        <v>2863</v>
      </c>
      <c r="J3210" s="285" t="s">
        <v>2449</v>
      </c>
      <c r="K3210" s="278" t="e">
        <f t="shared" si="101"/>
        <v>#N/A</v>
      </c>
      <c r="L3210" s="286">
        <v>43521</v>
      </c>
      <c r="M3210" s="286"/>
    </row>
    <row r="3211" spans="1:13" s="269" customFormat="1" ht="15.5" hidden="1" thickTop="1" thickBot="1" x14ac:dyDescent="0.4">
      <c r="A3211" s="287" t="s">
        <v>2984</v>
      </c>
      <c r="B3211" s="288" t="e">
        <f>VLOOKUP(A3211,Lists!B:C,2,FALSE)</f>
        <v>#N/A</v>
      </c>
      <c r="C3211" s="288" t="e">
        <f>VLOOKUP(A3211,Lists!B:D,3,FALSE)</f>
        <v>#N/A</v>
      </c>
      <c r="D3211" s="289" t="s">
        <v>5110</v>
      </c>
      <c r="E3211" s="289">
        <v>325700</v>
      </c>
      <c r="F3211" s="289" t="s">
        <v>2862</v>
      </c>
      <c r="G3211" s="289" t="s">
        <v>731</v>
      </c>
      <c r="H3211" s="278">
        <f t="shared" si="100"/>
        <v>2</v>
      </c>
      <c r="I3211" s="252" t="s">
        <v>2863</v>
      </c>
      <c r="J3211" s="289" t="s">
        <v>2450</v>
      </c>
      <c r="K3211" s="278" t="e">
        <f t="shared" si="101"/>
        <v>#N/A</v>
      </c>
      <c r="L3211" s="290">
        <v>43521</v>
      </c>
      <c r="M3211" s="290"/>
    </row>
    <row r="3212" spans="1:13" s="269" customFormat="1" ht="15.5" hidden="1" thickTop="1" thickBot="1" x14ac:dyDescent="0.4">
      <c r="A3212" s="283" t="s">
        <v>2984</v>
      </c>
      <c r="B3212" s="284" t="e">
        <f>VLOOKUP(A3212,Lists!B:C,2,FALSE)</f>
        <v>#N/A</v>
      </c>
      <c r="C3212" s="284" t="e">
        <f>VLOOKUP(A3212,Lists!B:D,3,FALSE)</f>
        <v>#N/A</v>
      </c>
      <c r="D3212" s="285" t="s">
        <v>5111</v>
      </c>
      <c r="E3212" s="285">
        <v>198597</v>
      </c>
      <c r="F3212" s="285" t="s">
        <v>2862</v>
      </c>
      <c r="G3212" s="285" t="s">
        <v>731</v>
      </c>
      <c r="H3212" s="278">
        <f t="shared" si="100"/>
        <v>2</v>
      </c>
      <c r="I3212" s="251" t="s">
        <v>2863</v>
      </c>
      <c r="J3212" s="285" t="s">
        <v>2864</v>
      </c>
      <c r="K3212" s="278" t="e">
        <f t="shared" si="101"/>
        <v>#N/A</v>
      </c>
      <c r="L3212" s="286">
        <v>43521</v>
      </c>
      <c r="M3212" s="286"/>
    </row>
    <row r="3213" spans="1:13" s="269" customFormat="1" ht="15.5" hidden="1" thickTop="1" thickBot="1" x14ac:dyDescent="0.4">
      <c r="A3213" s="287" t="s">
        <v>2984</v>
      </c>
      <c r="B3213" s="288" t="e">
        <f>VLOOKUP(A3213,Lists!B:C,2,FALSE)</f>
        <v>#N/A</v>
      </c>
      <c r="C3213" s="288" t="e">
        <f>VLOOKUP(A3213,Lists!B:D,3,FALSE)</f>
        <v>#N/A</v>
      </c>
      <c r="D3213" s="289" t="s">
        <v>5112</v>
      </c>
      <c r="E3213" s="289">
        <v>270090</v>
      </c>
      <c r="F3213" s="289" t="s">
        <v>2862</v>
      </c>
      <c r="G3213" s="289" t="s">
        <v>731</v>
      </c>
      <c r="H3213" s="278">
        <f t="shared" si="100"/>
        <v>2</v>
      </c>
      <c r="I3213" s="252" t="s">
        <v>2863</v>
      </c>
      <c r="J3213" s="289" t="s">
        <v>2865</v>
      </c>
      <c r="K3213" s="278" t="e">
        <f t="shared" si="101"/>
        <v>#N/A</v>
      </c>
      <c r="L3213" s="290">
        <v>43521</v>
      </c>
      <c r="M3213" s="290"/>
    </row>
    <row r="3214" spans="1:13" s="269" customFormat="1" ht="15.5" thickTop="1" thickBot="1" x14ac:dyDescent="0.4">
      <c r="A3214" s="283" t="s">
        <v>2984</v>
      </c>
      <c r="B3214" s="284" t="e">
        <f>VLOOKUP(A3214,Lists!B:C,2,FALSE)</f>
        <v>#N/A</v>
      </c>
      <c r="C3214" s="284" t="e">
        <f>VLOOKUP(A3214,Lists!B:D,3,FALSE)</f>
        <v>#N/A</v>
      </c>
      <c r="D3214" s="285" t="s">
        <v>666</v>
      </c>
      <c r="E3214" s="285">
        <v>794387</v>
      </c>
      <c r="F3214" s="285" t="s">
        <v>2419</v>
      </c>
      <c r="G3214" s="285" t="s">
        <v>731</v>
      </c>
      <c r="H3214" s="278">
        <f t="shared" si="100"/>
        <v>2</v>
      </c>
      <c r="I3214" s="251" t="s">
        <v>2428</v>
      </c>
      <c r="J3214" s="285" t="s">
        <v>2448</v>
      </c>
      <c r="K3214" s="278" t="e">
        <f t="shared" si="101"/>
        <v>#N/A</v>
      </c>
      <c r="L3214" s="286">
        <v>43521</v>
      </c>
      <c r="M3214" s="286"/>
    </row>
    <row r="3215" spans="1:13" s="269" customFormat="1" ht="15.5" hidden="1" thickTop="1" thickBot="1" x14ac:dyDescent="0.4">
      <c r="A3215" s="287" t="s">
        <v>2984</v>
      </c>
      <c r="B3215" s="288" t="e">
        <f>VLOOKUP(A3215,Lists!B:C,2,FALSE)</f>
        <v>#N/A</v>
      </c>
      <c r="C3215" s="288" t="e">
        <f>VLOOKUP(A3215,Lists!B:D,3,FALSE)</f>
        <v>#N/A</v>
      </c>
      <c r="D3215" s="289" t="s">
        <v>533</v>
      </c>
      <c r="E3215" s="289">
        <v>3304587</v>
      </c>
      <c r="F3215" s="289" t="s">
        <v>2866</v>
      </c>
      <c r="G3215" s="289" t="s">
        <v>731</v>
      </c>
      <c r="H3215" s="278">
        <f t="shared" si="100"/>
        <v>2</v>
      </c>
      <c r="I3215" s="252" t="s">
        <v>2444</v>
      </c>
      <c r="J3215" s="289" t="s">
        <v>2867</v>
      </c>
      <c r="K3215" s="278" t="e">
        <f t="shared" si="101"/>
        <v>#N/A</v>
      </c>
      <c r="L3215" s="290">
        <v>43521</v>
      </c>
      <c r="M3215" s="290"/>
    </row>
    <row r="3216" spans="1:13" s="269" customFormat="1" ht="15.5" hidden="1" thickTop="1" thickBot="1" x14ac:dyDescent="0.4">
      <c r="A3216" s="283" t="s">
        <v>2984</v>
      </c>
      <c r="B3216" s="284" t="e">
        <f>VLOOKUP(A3216,Lists!B:C,2,FALSE)</f>
        <v>#N/A</v>
      </c>
      <c r="C3216" s="284" t="e">
        <f>VLOOKUP(A3216,Lists!B:D,3,FALSE)</f>
        <v>#N/A</v>
      </c>
      <c r="D3216" s="285" t="s">
        <v>737</v>
      </c>
      <c r="E3216" s="285">
        <v>3304587</v>
      </c>
      <c r="F3216" s="285" t="s">
        <v>2866</v>
      </c>
      <c r="G3216" s="285" t="s">
        <v>731</v>
      </c>
      <c r="H3216" s="278">
        <f t="shared" si="100"/>
        <v>2</v>
      </c>
      <c r="I3216" s="251" t="s">
        <v>2444</v>
      </c>
      <c r="J3216" s="285" t="s">
        <v>2868</v>
      </c>
      <c r="K3216" s="278" t="e">
        <f t="shared" si="101"/>
        <v>#N/A</v>
      </c>
      <c r="L3216" s="286">
        <v>43521</v>
      </c>
      <c r="M3216" s="286"/>
    </row>
    <row r="3217" spans="1:13" s="269" customFormat="1" ht="15.5" thickTop="1" thickBot="1" x14ac:dyDescent="0.4">
      <c r="A3217" s="287" t="s">
        <v>3400</v>
      </c>
      <c r="B3217" s="288" t="str">
        <f>VLOOKUP(A3217,Lists!B:C,2,FALSE)</f>
        <v>NER001</v>
      </c>
      <c r="C3217" s="288" t="str">
        <f>VLOOKUP(A3217,Lists!B:D,3,FALSE)</f>
        <v>NER</v>
      </c>
      <c r="D3217" s="289" t="s">
        <v>666</v>
      </c>
      <c r="E3217" s="289">
        <v>187000</v>
      </c>
      <c r="F3217" s="289" t="s">
        <v>2262</v>
      </c>
      <c r="G3217" s="289" t="s">
        <v>731</v>
      </c>
      <c r="H3217" s="278">
        <f t="shared" si="100"/>
        <v>2</v>
      </c>
      <c r="I3217" s="252" t="s">
        <v>2870</v>
      </c>
      <c r="J3217" s="289" t="s">
        <v>1631</v>
      </c>
      <c r="K3217" s="278" t="str">
        <f t="shared" si="101"/>
        <v>NER001People displaced</v>
      </c>
      <c r="L3217" s="290">
        <v>43521</v>
      </c>
      <c r="M3217" s="290"/>
    </row>
    <row r="3218" spans="1:13" s="269" customFormat="1" ht="15.5" thickTop="1" thickBot="1" x14ac:dyDescent="0.4">
      <c r="A3218" s="283" t="s">
        <v>1255</v>
      </c>
      <c r="B3218" s="284" t="str">
        <f>VLOOKUP(A3218,Lists!B:C,2,FALSE)</f>
        <v>NER002</v>
      </c>
      <c r="C3218" s="284" t="str">
        <f>VLOOKUP(A3218,Lists!B:D,3,FALSE)</f>
        <v>NER</v>
      </c>
      <c r="D3218" s="285" t="s">
        <v>666</v>
      </c>
      <c r="E3218" s="285">
        <v>130000</v>
      </c>
      <c r="F3218" s="285" t="s">
        <v>2262</v>
      </c>
      <c r="G3218" s="285" t="s">
        <v>731</v>
      </c>
      <c r="H3218" s="278">
        <f t="shared" si="100"/>
        <v>2</v>
      </c>
      <c r="I3218" s="251" t="s">
        <v>2870</v>
      </c>
      <c r="J3218" s="285" t="s">
        <v>1637</v>
      </c>
      <c r="K3218" s="278" t="str">
        <f t="shared" si="101"/>
        <v>NER002People displaced</v>
      </c>
      <c r="L3218" s="286">
        <v>43521</v>
      </c>
      <c r="M3218" s="286"/>
    </row>
    <row r="3219" spans="1:13" s="269" customFormat="1" ht="15.5" thickTop="1" thickBot="1" x14ac:dyDescent="0.4">
      <c r="A3219" s="287" t="s">
        <v>788</v>
      </c>
      <c r="B3219" s="288" t="str">
        <f>VLOOKUP(A3219,Lists!B:C,2,FALSE)</f>
        <v>NER003</v>
      </c>
      <c r="C3219" s="288" t="str">
        <f>VLOOKUP(A3219,Lists!B:D,3,FALSE)</f>
        <v>NER</v>
      </c>
      <c r="D3219" s="289" t="s">
        <v>666</v>
      </c>
      <c r="E3219" s="289">
        <v>53500</v>
      </c>
      <c r="F3219" s="289" t="s">
        <v>2262</v>
      </c>
      <c r="G3219" s="289" t="s">
        <v>731</v>
      </c>
      <c r="H3219" s="278">
        <f t="shared" si="100"/>
        <v>2</v>
      </c>
      <c r="I3219" s="252" t="s">
        <v>2870</v>
      </c>
      <c r="J3219" s="289" t="s">
        <v>2871</v>
      </c>
      <c r="K3219" s="278" t="str">
        <f t="shared" si="101"/>
        <v>NER003People displaced</v>
      </c>
      <c r="L3219" s="290">
        <v>43521</v>
      </c>
      <c r="M3219" s="290"/>
    </row>
    <row r="3220" spans="1:13" s="269" customFormat="1" ht="15.5" hidden="1" thickTop="1" thickBot="1" x14ac:dyDescent="0.4">
      <c r="A3220" s="283" t="s">
        <v>788</v>
      </c>
      <c r="B3220" s="284" t="str">
        <f>VLOOKUP(A3220,Lists!B:C,2,FALSE)</f>
        <v>NER003</v>
      </c>
      <c r="C3220" s="284" t="str">
        <f>VLOOKUP(A3220,Lists!B:D,3,FALSE)</f>
        <v>NER</v>
      </c>
      <c r="D3220" s="285" t="s">
        <v>737</v>
      </c>
      <c r="E3220" s="285">
        <v>7597000</v>
      </c>
      <c r="F3220" s="285" t="s">
        <v>2872</v>
      </c>
      <c r="G3220" s="285" t="s">
        <v>731</v>
      </c>
      <c r="H3220" s="278">
        <f t="shared" si="100"/>
        <v>2</v>
      </c>
      <c r="I3220" s="251" t="s">
        <v>2874</v>
      </c>
      <c r="J3220" s="285" t="s">
        <v>2873</v>
      </c>
      <c r="K3220" s="278" t="str">
        <f t="shared" si="101"/>
        <v>NER003People exposed</v>
      </c>
      <c r="L3220" s="286">
        <v>43521</v>
      </c>
      <c r="M3220" s="286"/>
    </row>
    <row r="3221" spans="1:13" s="269" customFormat="1" ht="15.5" hidden="1" thickTop="1" thickBot="1" x14ac:dyDescent="0.4">
      <c r="A3221" s="287" t="s">
        <v>788</v>
      </c>
      <c r="B3221" s="288" t="str">
        <f>VLOOKUP(A3221,Lists!B:C,2,FALSE)</f>
        <v>NER003</v>
      </c>
      <c r="C3221" s="288" t="str">
        <f>VLOOKUP(A3221,Lists!B:D,3,FALSE)</f>
        <v>NER</v>
      </c>
      <c r="D3221" s="289" t="s">
        <v>533</v>
      </c>
      <c r="E3221" s="289">
        <v>717000</v>
      </c>
      <c r="F3221" s="289" t="s">
        <v>1636</v>
      </c>
      <c r="G3221" s="289" t="s">
        <v>731</v>
      </c>
      <c r="H3221" s="278">
        <f t="shared" si="100"/>
        <v>2</v>
      </c>
      <c r="I3221" s="252" t="s">
        <v>1624</v>
      </c>
      <c r="J3221" s="289" t="s">
        <v>2875</v>
      </c>
      <c r="K3221" s="278" t="str">
        <f t="shared" si="101"/>
        <v>NER003People affected</v>
      </c>
      <c r="L3221" s="290">
        <v>43521</v>
      </c>
      <c r="M3221" s="290"/>
    </row>
    <row r="3222" spans="1:13" s="269" customFormat="1" ht="15.5" hidden="1" thickTop="1" thickBot="1" x14ac:dyDescent="0.4">
      <c r="A3222" s="283" t="s">
        <v>1271</v>
      </c>
      <c r="B3222" s="284" t="str">
        <f>VLOOKUP(A3222,Lists!B:C,2,FALSE)</f>
        <v>BFA002</v>
      </c>
      <c r="C3222" s="284" t="str">
        <f>VLOOKUP(A3222,Lists!B:D,3,FALSE)</f>
        <v>BFA</v>
      </c>
      <c r="D3222" s="285" t="s">
        <v>522</v>
      </c>
      <c r="E3222" s="285">
        <v>21508000</v>
      </c>
      <c r="F3222" s="285" t="s">
        <v>2876</v>
      </c>
      <c r="G3222" s="285" t="s">
        <v>731</v>
      </c>
      <c r="H3222" s="278">
        <f t="shared" si="100"/>
        <v>2</v>
      </c>
      <c r="I3222" s="251" t="s">
        <v>2879</v>
      </c>
      <c r="J3222" s="285" t="s">
        <v>2880</v>
      </c>
      <c r="K3222" s="278" t="str">
        <f t="shared" si="101"/>
        <v>BFA002Total population</v>
      </c>
      <c r="L3222" s="286">
        <v>43521</v>
      </c>
      <c r="M3222" s="286"/>
    </row>
    <row r="3223" spans="1:13" s="269" customFormat="1" ht="15.5" hidden="1" thickTop="1" thickBot="1" x14ac:dyDescent="0.4">
      <c r="A3223" s="287" t="s">
        <v>1271</v>
      </c>
      <c r="B3223" s="288" t="str">
        <f>VLOOKUP(A3223,Lists!B:C,2,FALSE)</f>
        <v>BFA002</v>
      </c>
      <c r="C3223" s="288" t="str">
        <f>VLOOKUP(A3223,Lists!B:D,3,FALSE)</f>
        <v>BFA</v>
      </c>
      <c r="D3223" s="289" t="s">
        <v>737</v>
      </c>
      <c r="E3223" s="289">
        <v>3392000</v>
      </c>
      <c r="F3223" s="289" t="s">
        <v>2877</v>
      </c>
      <c r="G3223" s="289" t="s">
        <v>731</v>
      </c>
      <c r="H3223" s="278">
        <f t="shared" si="100"/>
        <v>2</v>
      </c>
      <c r="I3223" s="252" t="s">
        <v>2878</v>
      </c>
      <c r="J3223" s="289" t="s">
        <v>2881</v>
      </c>
      <c r="K3223" s="278" t="str">
        <f t="shared" si="101"/>
        <v>BFA002People exposed</v>
      </c>
      <c r="L3223" s="290">
        <v>43521</v>
      </c>
      <c r="M3223" s="290"/>
    </row>
    <row r="3224" spans="1:13" s="269" customFormat="1" ht="15.5" hidden="1" thickTop="1" thickBot="1" x14ac:dyDescent="0.4">
      <c r="A3224" s="283" t="s">
        <v>1271</v>
      </c>
      <c r="B3224" s="284" t="str">
        <f>VLOOKUP(A3224,Lists!B:C,2,FALSE)</f>
        <v>BFA002</v>
      </c>
      <c r="C3224" s="284" t="str">
        <f>VLOOKUP(A3224,Lists!B:D,3,FALSE)</f>
        <v>BFA</v>
      </c>
      <c r="D3224" s="285" t="s">
        <v>533</v>
      </c>
      <c r="E3224" s="285">
        <v>3392000</v>
      </c>
      <c r="F3224" s="285" t="s">
        <v>2877</v>
      </c>
      <c r="G3224" s="285" t="s">
        <v>731</v>
      </c>
      <c r="H3224" s="278">
        <f t="shared" si="100"/>
        <v>2</v>
      </c>
      <c r="I3224" s="251" t="s">
        <v>2878</v>
      </c>
      <c r="J3224" s="285" t="s">
        <v>2881</v>
      </c>
      <c r="K3224" s="278" t="str">
        <f t="shared" si="101"/>
        <v>BFA002People affected</v>
      </c>
      <c r="L3224" s="286">
        <v>43521</v>
      </c>
      <c r="M3224" s="286"/>
    </row>
    <row r="3225" spans="1:13" s="269" customFormat="1" ht="15.5" hidden="1" thickTop="1" thickBot="1" x14ac:dyDescent="0.4">
      <c r="A3225" s="287" t="s">
        <v>5594</v>
      </c>
      <c r="B3225" s="288" t="str">
        <f>VLOOKUP(A3225,Lists!B:C,2,FALSE)</f>
        <v>NGA001</v>
      </c>
      <c r="C3225" s="288" t="str">
        <f>VLOOKUP(A3225,Lists!B:D,3,FALSE)</f>
        <v>NGA</v>
      </c>
      <c r="D3225" s="289" t="s">
        <v>522</v>
      </c>
      <c r="E3225" s="289">
        <v>187586080</v>
      </c>
      <c r="F3225" s="289" t="s">
        <v>2883</v>
      </c>
      <c r="G3225" s="289" t="s">
        <v>731</v>
      </c>
      <c r="H3225" s="278">
        <f t="shared" si="100"/>
        <v>2</v>
      </c>
      <c r="I3225" s="252" t="s">
        <v>2884</v>
      </c>
      <c r="J3225" s="289" t="s">
        <v>2882</v>
      </c>
      <c r="K3225" s="278" t="str">
        <f t="shared" si="101"/>
        <v>NGA001Total population</v>
      </c>
      <c r="L3225" s="290">
        <v>43521</v>
      </c>
      <c r="M3225" s="290" t="s">
        <v>3249</v>
      </c>
    </row>
    <row r="3226" spans="1:13" s="269" customFormat="1" ht="15.5" hidden="1" thickTop="1" thickBot="1" x14ac:dyDescent="0.4">
      <c r="A3226" s="283" t="s">
        <v>5594</v>
      </c>
      <c r="B3226" s="284" t="str">
        <f>VLOOKUP(A3226,Lists!B:C,2,FALSE)</f>
        <v>NGA001</v>
      </c>
      <c r="C3226" s="284" t="str">
        <f>VLOOKUP(A3226,Lists!B:D,3,FALSE)</f>
        <v>NGA</v>
      </c>
      <c r="D3226" s="285" t="s">
        <v>5028</v>
      </c>
      <c r="E3226" s="285">
        <v>6197</v>
      </c>
      <c r="F3226" s="285" t="s">
        <v>1075</v>
      </c>
      <c r="G3226" s="285" t="s">
        <v>731</v>
      </c>
      <c r="H3226" s="278">
        <f t="shared" si="100"/>
        <v>2</v>
      </c>
      <c r="I3226" s="251" t="s">
        <v>1022</v>
      </c>
      <c r="J3226" s="285" t="s">
        <v>2885</v>
      </c>
      <c r="K3226" s="278" t="str">
        <f t="shared" si="101"/>
        <v>NGA001Illness cases reported</v>
      </c>
      <c r="L3226" s="286">
        <v>43521</v>
      </c>
      <c r="M3226" s="286" t="s">
        <v>3249</v>
      </c>
    </row>
    <row r="3227" spans="1:13" s="269" customFormat="1" ht="15.5" hidden="1" thickTop="1" thickBot="1" x14ac:dyDescent="0.4">
      <c r="A3227" s="287" t="s">
        <v>5594</v>
      </c>
      <c r="B3227" s="288" t="str">
        <f>VLOOKUP(A3227,Lists!B:C,2,FALSE)</f>
        <v>NGA001</v>
      </c>
      <c r="C3227" s="288" t="str">
        <f>VLOOKUP(A3227,Lists!B:D,3,FALSE)</f>
        <v>NGA</v>
      </c>
      <c r="D3227" s="289" t="s">
        <v>5029</v>
      </c>
      <c r="E3227" s="289">
        <v>2323</v>
      </c>
      <c r="F3227" s="289" t="s">
        <v>2887</v>
      </c>
      <c r="G3227" s="289" t="s">
        <v>731</v>
      </c>
      <c r="H3227" s="278">
        <f t="shared" si="100"/>
        <v>2</v>
      </c>
      <c r="I3227" s="252" t="s">
        <v>1786</v>
      </c>
      <c r="J3227" s="289" t="s">
        <v>2886</v>
      </c>
      <c r="K3227" s="278" t="str">
        <f t="shared" si="101"/>
        <v>NGA001Fatalities reported</v>
      </c>
      <c r="L3227" s="290">
        <v>43521</v>
      </c>
      <c r="M3227" s="290" t="s">
        <v>3249</v>
      </c>
    </row>
    <row r="3228" spans="1:13" s="269" customFormat="1" ht="15.5" hidden="1" thickTop="1" thickBot="1" x14ac:dyDescent="0.4">
      <c r="A3228" s="283" t="s">
        <v>5594</v>
      </c>
      <c r="B3228" s="284" t="str">
        <f>VLOOKUP(A3228,Lists!B:C,2,FALSE)</f>
        <v>NGA001</v>
      </c>
      <c r="C3228" s="284" t="str">
        <f>VLOOKUP(A3228,Lists!B:D,3,FALSE)</f>
        <v>NGA</v>
      </c>
      <c r="D3228" s="285" t="s">
        <v>5115</v>
      </c>
      <c r="E3228" s="285">
        <v>2323</v>
      </c>
      <c r="F3228" s="285" t="s">
        <v>2887</v>
      </c>
      <c r="G3228" s="285" t="s">
        <v>731</v>
      </c>
      <c r="H3228" s="278">
        <f t="shared" si="100"/>
        <v>2</v>
      </c>
      <c r="I3228" s="251" t="s">
        <v>1786</v>
      </c>
      <c r="J3228" s="285" t="s">
        <v>2886</v>
      </c>
      <c r="K3228" s="278" t="str">
        <f t="shared" si="101"/>
        <v>NGA001Fatalities in all crises</v>
      </c>
      <c r="L3228" s="286">
        <v>43521</v>
      </c>
      <c r="M3228" s="286" t="s">
        <v>3249</v>
      </c>
    </row>
    <row r="3229" spans="1:13" s="269" customFormat="1" ht="15.5" thickTop="1" thickBot="1" x14ac:dyDescent="0.4">
      <c r="A3229" s="287" t="s">
        <v>5594</v>
      </c>
      <c r="B3229" s="288" t="str">
        <f>VLOOKUP(A3229,Lists!B:C,2,FALSE)</f>
        <v>NGA001</v>
      </c>
      <c r="C3229" s="288" t="str">
        <f>VLOOKUP(A3229,Lists!B:D,3,FALSE)</f>
        <v>NGA</v>
      </c>
      <c r="D3229" s="289" t="s">
        <v>666</v>
      </c>
      <c r="E3229" s="289">
        <v>2568744</v>
      </c>
      <c r="F3229" s="289" t="s">
        <v>1623</v>
      </c>
      <c r="G3229" s="289" t="s">
        <v>731</v>
      </c>
      <c r="H3229" s="278">
        <f t="shared" si="100"/>
        <v>2</v>
      </c>
      <c r="I3229" s="252" t="s">
        <v>1021</v>
      </c>
      <c r="J3229" s="289" t="s">
        <v>1027</v>
      </c>
      <c r="K3229" s="278" t="str">
        <f t="shared" si="101"/>
        <v>NGA001People displaced</v>
      </c>
      <c r="L3229" s="290">
        <v>43521</v>
      </c>
      <c r="M3229" s="290" t="s">
        <v>3249</v>
      </c>
    </row>
    <row r="3230" spans="1:13" s="269" customFormat="1" ht="15.5" hidden="1" thickTop="1" thickBot="1" x14ac:dyDescent="0.4">
      <c r="A3230" s="283" t="s">
        <v>5594</v>
      </c>
      <c r="B3230" s="284" t="str">
        <f>VLOOKUP(A3230,Lists!B:C,2,FALSE)</f>
        <v>NGA001</v>
      </c>
      <c r="C3230" s="284" t="str">
        <f>VLOOKUP(A3230,Lists!B:D,3,FALSE)</f>
        <v>NGA</v>
      </c>
      <c r="D3230" s="285" t="s">
        <v>692</v>
      </c>
      <c r="E3230" s="285">
        <v>800000</v>
      </c>
      <c r="F3230" s="285" t="s">
        <v>2888</v>
      </c>
      <c r="G3230" s="285" t="s">
        <v>731</v>
      </c>
      <c r="H3230" s="278">
        <f t="shared" si="100"/>
        <v>2</v>
      </c>
      <c r="I3230" s="251" t="s">
        <v>2485</v>
      </c>
      <c r="J3230" s="285" t="s">
        <v>928</v>
      </c>
      <c r="K3230" s="278" t="str">
        <f t="shared" si="101"/>
        <v>NGA001People facing restricted access constraints</v>
      </c>
      <c r="L3230" s="286">
        <v>43521</v>
      </c>
      <c r="M3230" s="286" t="s">
        <v>3249</v>
      </c>
    </row>
    <row r="3231" spans="1:13" s="269" customFormat="1" ht="15.5" hidden="1" thickTop="1" thickBot="1" x14ac:dyDescent="0.4">
      <c r="A3231" s="287" t="s">
        <v>1247</v>
      </c>
      <c r="B3231" s="288" t="str">
        <f>VLOOKUP(A3231,Lists!B:C,2,FALSE)</f>
        <v>NGA004</v>
      </c>
      <c r="C3231" s="288" t="str">
        <f>VLOOKUP(A3231,Lists!B:D,3,FALSE)</f>
        <v>NGA</v>
      </c>
      <c r="D3231" s="289" t="s">
        <v>522</v>
      </c>
      <c r="E3231" s="289">
        <v>187586080</v>
      </c>
      <c r="F3231" s="289" t="s">
        <v>2883</v>
      </c>
      <c r="G3231" s="289" t="s">
        <v>731</v>
      </c>
      <c r="H3231" s="278">
        <f t="shared" si="100"/>
        <v>2</v>
      </c>
      <c r="I3231" s="252" t="s">
        <v>2884</v>
      </c>
      <c r="J3231" s="289" t="s">
        <v>2882</v>
      </c>
      <c r="K3231" s="278" t="str">
        <f t="shared" si="101"/>
        <v>NGA004Total population</v>
      </c>
      <c r="L3231" s="290">
        <v>43521</v>
      </c>
      <c r="M3231" s="290" t="s">
        <v>3249</v>
      </c>
    </row>
    <row r="3232" spans="1:13" s="269" customFormat="1" ht="15.5" hidden="1" thickTop="1" thickBot="1" x14ac:dyDescent="0.4">
      <c r="A3232" s="283" t="s">
        <v>1247</v>
      </c>
      <c r="B3232" s="284" t="str">
        <f>VLOOKUP(A3232,Lists!B:C,2,FALSE)</f>
        <v>NGA004</v>
      </c>
      <c r="C3232" s="284" t="str">
        <f>VLOOKUP(A3232,Lists!B:D,3,FALSE)</f>
        <v>NGA</v>
      </c>
      <c r="D3232" s="285" t="s">
        <v>5029</v>
      </c>
      <c r="E3232" s="285">
        <v>647</v>
      </c>
      <c r="F3232" s="285" t="s">
        <v>2890</v>
      </c>
      <c r="G3232" s="285" t="s">
        <v>731</v>
      </c>
      <c r="H3232" s="278">
        <f t="shared" si="100"/>
        <v>2</v>
      </c>
      <c r="I3232" s="251" t="s">
        <v>1786</v>
      </c>
      <c r="J3232" s="285" t="s">
        <v>2891</v>
      </c>
      <c r="K3232" s="278" t="str">
        <f t="shared" si="101"/>
        <v>NGA004Fatalities reported</v>
      </c>
      <c r="L3232" s="286">
        <v>43521</v>
      </c>
      <c r="M3232" s="286" t="s">
        <v>3249</v>
      </c>
    </row>
    <row r="3233" spans="1:13" s="269" customFormat="1" ht="15.5" hidden="1" thickTop="1" thickBot="1" x14ac:dyDescent="0.4">
      <c r="A3233" s="287" t="s">
        <v>1247</v>
      </c>
      <c r="B3233" s="288" t="str">
        <f>VLOOKUP(A3233,Lists!B:C,2,FALSE)</f>
        <v>NGA004</v>
      </c>
      <c r="C3233" s="288" t="str">
        <f>VLOOKUP(A3233,Lists!B:D,3,FALSE)</f>
        <v>NGA</v>
      </c>
      <c r="D3233" s="289" t="s">
        <v>5115</v>
      </c>
      <c r="E3233" s="289">
        <v>2323</v>
      </c>
      <c r="F3233" s="289" t="s">
        <v>2890</v>
      </c>
      <c r="G3233" s="289" t="s">
        <v>731</v>
      </c>
      <c r="H3233" s="278">
        <f t="shared" si="100"/>
        <v>2</v>
      </c>
      <c r="I3233" s="252" t="s">
        <v>1786</v>
      </c>
      <c r="J3233" s="289" t="s">
        <v>921</v>
      </c>
      <c r="K3233" s="278" t="str">
        <f t="shared" si="101"/>
        <v>NGA004Fatalities in all crises</v>
      </c>
      <c r="L3233" s="290">
        <v>43521</v>
      </c>
      <c r="M3233" s="290" t="s">
        <v>3249</v>
      </c>
    </row>
    <row r="3234" spans="1:13" s="269" customFormat="1" ht="15.5" thickTop="1" thickBot="1" x14ac:dyDescent="0.4">
      <c r="A3234" s="283" t="s">
        <v>1247</v>
      </c>
      <c r="B3234" s="284" t="str">
        <f>VLOOKUP(A3234,Lists!B:C,2,FALSE)</f>
        <v>NGA004</v>
      </c>
      <c r="C3234" s="284" t="str">
        <f>VLOOKUP(A3234,Lists!B:D,3,FALSE)</f>
        <v>NGA</v>
      </c>
      <c r="D3234" s="285" t="s">
        <v>666</v>
      </c>
      <c r="E3234" s="285">
        <v>2236744</v>
      </c>
      <c r="F3234" s="285" t="s">
        <v>2625</v>
      </c>
      <c r="G3234" s="285" t="s">
        <v>731</v>
      </c>
      <c r="H3234" s="278">
        <f t="shared" si="100"/>
        <v>2</v>
      </c>
      <c r="I3234" s="251" t="s">
        <v>2889</v>
      </c>
      <c r="J3234" s="285" t="s">
        <v>916</v>
      </c>
      <c r="K3234" s="278" t="str">
        <f t="shared" si="101"/>
        <v>NGA004People displaced</v>
      </c>
      <c r="L3234" s="286">
        <v>43521</v>
      </c>
      <c r="M3234" s="286" t="s">
        <v>3249</v>
      </c>
    </row>
    <row r="3235" spans="1:13" s="269" customFormat="1" ht="15.5" hidden="1" thickTop="1" thickBot="1" x14ac:dyDescent="0.4">
      <c r="A3235" s="287" t="s">
        <v>1247</v>
      </c>
      <c r="B3235" s="288" t="str">
        <f>VLOOKUP(A3235,Lists!B:C,2,FALSE)</f>
        <v>NGA004</v>
      </c>
      <c r="C3235" s="288" t="str">
        <f>VLOOKUP(A3235,Lists!B:D,3,FALSE)</f>
        <v>NGA</v>
      </c>
      <c r="D3235" s="289" t="s">
        <v>692</v>
      </c>
      <c r="E3235" s="289">
        <v>800000</v>
      </c>
      <c r="F3235" s="289" t="s">
        <v>2888</v>
      </c>
      <c r="G3235" s="289" t="s">
        <v>731</v>
      </c>
      <c r="H3235" s="278">
        <f t="shared" si="100"/>
        <v>2</v>
      </c>
      <c r="I3235" s="252" t="s">
        <v>2485</v>
      </c>
      <c r="J3235" s="289" t="s">
        <v>928</v>
      </c>
      <c r="K3235" s="278" t="str">
        <f t="shared" si="101"/>
        <v>NGA004People facing restricted access constraints</v>
      </c>
      <c r="L3235" s="290">
        <v>43521</v>
      </c>
      <c r="M3235" s="290" t="s">
        <v>3249</v>
      </c>
    </row>
    <row r="3236" spans="1:13" s="269" customFormat="1" ht="15.5" hidden="1" thickTop="1" thickBot="1" x14ac:dyDescent="0.4">
      <c r="A3236" s="283" t="s">
        <v>1246</v>
      </c>
      <c r="B3236" s="284" t="str">
        <f>VLOOKUP(A3236,Lists!B:C,2,FALSE)</f>
        <v>NGA003</v>
      </c>
      <c r="C3236" s="284" t="str">
        <f>VLOOKUP(A3236,Lists!B:D,3,FALSE)</f>
        <v>NGA</v>
      </c>
      <c r="D3236" s="285" t="s">
        <v>522</v>
      </c>
      <c r="E3236" s="285">
        <v>187586080</v>
      </c>
      <c r="F3236" s="285" t="s">
        <v>2883</v>
      </c>
      <c r="G3236" s="285" t="s">
        <v>731</v>
      </c>
      <c r="H3236" s="278">
        <f t="shared" si="100"/>
        <v>2</v>
      </c>
      <c r="I3236" s="251" t="s">
        <v>2884</v>
      </c>
      <c r="J3236" s="285" t="s">
        <v>2893</v>
      </c>
      <c r="K3236" s="278" t="str">
        <f t="shared" si="101"/>
        <v>NGA003Total population</v>
      </c>
      <c r="L3236" s="286">
        <v>43521</v>
      </c>
      <c r="M3236" s="286"/>
    </row>
    <row r="3237" spans="1:13" s="269" customFormat="1" ht="15.5" hidden="1" thickTop="1" thickBot="1" x14ac:dyDescent="0.4">
      <c r="A3237" s="287" t="s">
        <v>1246</v>
      </c>
      <c r="B3237" s="288" t="str">
        <f>VLOOKUP(A3237,Lists!B:C,2,FALSE)</f>
        <v>NGA003</v>
      </c>
      <c r="C3237" s="288" t="str">
        <f>VLOOKUP(A3237,Lists!B:D,3,FALSE)</f>
        <v>NGA</v>
      </c>
      <c r="D3237" s="289" t="s">
        <v>5029</v>
      </c>
      <c r="E3237" s="289">
        <v>275</v>
      </c>
      <c r="F3237" s="289" t="s">
        <v>2890</v>
      </c>
      <c r="G3237" s="289" t="s">
        <v>731</v>
      </c>
      <c r="H3237" s="278">
        <f t="shared" si="100"/>
        <v>2</v>
      </c>
      <c r="I3237" s="252"/>
      <c r="J3237" s="289" t="s">
        <v>2892</v>
      </c>
      <c r="K3237" s="278" t="str">
        <f t="shared" si="101"/>
        <v>NGA003Fatalities reported</v>
      </c>
      <c r="L3237" s="290">
        <v>43521</v>
      </c>
      <c r="M3237" s="290"/>
    </row>
    <row r="3238" spans="1:13" s="269" customFormat="1" ht="15.5" hidden="1" thickTop="1" thickBot="1" x14ac:dyDescent="0.4">
      <c r="A3238" s="283" t="s">
        <v>1246</v>
      </c>
      <c r="B3238" s="284" t="str">
        <f>VLOOKUP(A3238,Lists!B:C,2,FALSE)</f>
        <v>NGA003</v>
      </c>
      <c r="C3238" s="284" t="str">
        <f>VLOOKUP(A3238,Lists!B:D,3,FALSE)</f>
        <v>NGA</v>
      </c>
      <c r="D3238" s="285" t="s">
        <v>5115</v>
      </c>
      <c r="E3238" s="285">
        <v>2323</v>
      </c>
      <c r="F3238" s="285" t="s">
        <v>2890</v>
      </c>
      <c r="G3238" s="285" t="s">
        <v>731</v>
      </c>
      <c r="H3238" s="278">
        <f t="shared" si="100"/>
        <v>2</v>
      </c>
      <c r="I3238" s="251"/>
      <c r="J3238" s="285" t="s">
        <v>2886</v>
      </c>
      <c r="K3238" s="278" t="str">
        <f t="shared" si="101"/>
        <v>NGA003Fatalities in all crises</v>
      </c>
      <c r="L3238" s="286">
        <v>43521</v>
      </c>
      <c r="M3238" s="286"/>
    </row>
    <row r="3239" spans="1:13" s="269" customFormat="1" ht="15.5" hidden="1" thickTop="1" thickBot="1" x14ac:dyDescent="0.4">
      <c r="A3239" s="287" t="s">
        <v>1245</v>
      </c>
      <c r="B3239" s="288" t="e">
        <f>VLOOKUP(A3239,Lists!B:C,2,FALSE)</f>
        <v>#N/A</v>
      </c>
      <c r="C3239" s="288" t="e">
        <f>VLOOKUP(A3239,Lists!B:D,3,FALSE)</f>
        <v>#N/A</v>
      </c>
      <c r="D3239" s="289" t="s">
        <v>522</v>
      </c>
      <c r="E3239" s="289">
        <v>187586080</v>
      </c>
      <c r="F3239" s="289" t="s">
        <v>2883</v>
      </c>
      <c r="G3239" s="289" t="s">
        <v>731</v>
      </c>
      <c r="H3239" s="278">
        <f t="shared" si="100"/>
        <v>2</v>
      </c>
      <c r="I3239" s="252" t="s">
        <v>2884</v>
      </c>
      <c r="J3239" s="289" t="s">
        <v>2893</v>
      </c>
      <c r="K3239" s="278" t="e">
        <f t="shared" si="101"/>
        <v>#N/A</v>
      </c>
      <c r="L3239" s="290">
        <v>43521</v>
      </c>
      <c r="M3239" s="290" t="s">
        <v>3249</v>
      </c>
    </row>
    <row r="3240" spans="1:13" s="269" customFormat="1" ht="15.5" hidden="1" thickTop="1" thickBot="1" x14ac:dyDescent="0.4">
      <c r="A3240" s="283" t="s">
        <v>1245</v>
      </c>
      <c r="B3240" s="284" t="e">
        <f>VLOOKUP(A3240,Lists!B:C,2,FALSE)</f>
        <v>#N/A</v>
      </c>
      <c r="C3240" s="284" t="e">
        <f>VLOOKUP(A3240,Lists!B:D,3,FALSE)</f>
        <v>#N/A</v>
      </c>
      <c r="D3240" s="285" t="s">
        <v>5115</v>
      </c>
      <c r="E3240" s="285">
        <v>2323</v>
      </c>
      <c r="F3240" s="285" t="s">
        <v>2890</v>
      </c>
      <c r="G3240" s="285" t="s">
        <v>731</v>
      </c>
      <c r="H3240" s="278">
        <f t="shared" si="100"/>
        <v>2</v>
      </c>
      <c r="I3240" s="251" t="s">
        <v>1786</v>
      </c>
      <c r="J3240" s="285" t="s">
        <v>2886</v>
      </c>
      <c r="K3240" s="278" t="e">
        <f t="shared" si="101"/>
        <v>#N/A</v>
      </c>
      <c r="L3240" s="286">
        <v>43521</v>
      </c>
      <c r="M3240" s="286" t="s">
        <v>3249</v>
      </c>
    </row>
    <row r="3241" spans="1:13" s="269" customFormat="1" ht="15.5" hidden="1" thickTop="1" thickBot="1" x14ac:dyDescent="0.4">
      <c r="A3241" s="287" t="s">
        <v>1245</v>
      </c>
      <c r="B3241" s="288" t="e">
        <f>VLOOKUP(A3241,Lists!B:C,2,FALSE)</f>
        <v>#N/A</v>
      </c>
      <c r="C3241" s="288" t="e">
        <f>VLOOKUP(A3241,Lists!B:D,3,FALSE)</f>
        <v>#N/A</v>
      </c>
      <c r="D3241" s="289" t="s">
        <v>692</v>
      </c>
      <c r="E3241" s="289">
        <v>800000</v>
      </c>
      <c r="F3241" s="289" t="s">
        <v>2888</v>
      </c>
      <c r="G3241" s="289" t="s">
        <v>731</v>
      </c>
      <c r="H3241" s="278">
        <f t="shared" si="100"/>
        <v>2</v>
      </c>
      <c r="I3241" s="252" t="s">
        <v>2485</v>
      </c>
      <c r="J3241" s="289" t="s">
        <v>928</v>
      </c>
      <c r="K3241" s="278" t="e">
        <f t="shared" si="101"/>
        <v>#N/A</v>
      </c>
      <c r="L3241" s="290">
        <v>43521</v>
      </c>
      <c r="M3241" s="290" t="s">
        <v>3249</v>
      </c>
    </row>
    <row r="3242" spans="1:13" s="269" customFormat="1" ht="15.5" hidden="1" thickTop="1" thickBot="1" x14ac:dyDescent="0.4">
      <c r="A3242" s="283" t="s">
        <v>1248</v>
      </c>
      <c r="B3242" s="284" t="e">
        <f>VLOOKUP(A3242,Lists!B:C,2,FALSE)</f>
        <v>#N/A</v>
      </c>
      <c r="C3242" s="284" t="e">
        <f>VLOOKUP(A3242,Lists!B:D,3,FALSE)</f>
        <v>#N/A</v>
      </c>
      <c r="D3242" s="285" t="s">
        <v>522</v>
      </c>
      <c r="E3242" s="285">
        <v>187586080</v>
      </c>
      <c r="F3242" s="285" t="s">
        <v>2883</v>
      </c>
      <c r="G3242" s="285" t="s">
        <v>731</v>
      </c>
      <c r="H3242" s="278">
        <f t="shared" si="100"/>
        <v>2</v>
      </c>
      <c r="I3242" s="251" t="s">
        <v>2884</v>
      </c>
      <c r="J3242" s="285" t="s">
        <v>2893</v>
      </c>
      <c r="K3242" s="278" t="e">
        <f t="shared" si="101"/>
        <v>#N/A</v>
      </c>
      <c r="L3242" s="286">
        <v>43521</v>
      </c>
      <c r="M3242" s="286" t="s">
        <v>3249</v>
      </c>
    </row>
    <row r="3243" spans="1:13" s="269" customFormat="1" ht="15.5" hidden="1" thickTop="1" thickBot="1" x14ac:dyDescent="0.4">
      <c r="A3243" s="287" t="s">
        <v>1248</v>
      </c>
      <c r="B3243" s="288" t="e">
        <f>VLOOKUP(A3243,Lists!B:C,2,FALSE)</f>
        <v>#N/A</v>
      </c>
      <c r="C3243" s="288" t="e">
        <f>VLOOKUP(A3243,Lists!B:D,3,FALSE)</f>
        <v>#N/A</v>
      </c>
      <c r="D3243" s="289" t="s">
        <v>5115</v>
      </c>
      <c r="E3243" s="289">
        <v>2323</v>
      </c>
      <c r="F3243" s="289" t="s">
        <v>2890</v>
      </c>
      <c r="G3243" s="289" t="s">
        <v>731</v>
      </c>
      <c r="H3243" s="278">
        <f t="shared" si="100"/>
        <v>2</v>
      </c>
      <c r="I3243" s="252" t="s">
        <v>1786</v>
      </c>
      <c r="J3243" s="289" t="s">
        <v>2886</v>
      </c>
      <c r="K3243" s="278" t="e">
        <f t="shared" si="101"/>
        <v>#N/A</v>
      </c>
      <c r="L3243" s="290">
        <v>43521</v>
      </c>
      <c r="M3243" s="290" t="s">
        <v>3249</v>
      </c>
    </row>
    <row r="3244" spans="1:13" s="269" customFormat="1" ht="15.5" hidden="1" thickTop="1" thickBot="1" x14ac:dyDescent="0.4">
      <c r="A3244" s="283" t="s">
        <v>3404</v>
      </c>
      <c r="B3244" s="284" t="str">
        <f>VLOOKUP(A3244,Lists!B:C,2,FALSE)</f>
        <v>THA001</v>
      </c>
      <c r="C3244" s="284" t="str">
        <f>VLOOKUP(A3244,Lists!B:D,3,FALSE)</f>
        <v>THA</v>
      </c>
      <c r="D3244" s="285" t="s">
        <v>5027</v>
      </c>
      <c r="E3244" s="285">
        <v>112</v>
      </c>
      <c r="F3244" s="285" t="s">
        <v>2894</v>
      </c>
      <c r="G3244" s="285" t="s">
        <v>731</v>
      </c>
      <c r="H3244" s="278">
        <f t="shared" si="100"/>
        <v>2</v>
      </c>
      <c r="I3244" s="251" t="s">
        <v>1891</v>
      </c>
      <c r="J3244" s="285" t="s">
        <v>2895</v>
      </c>
      <c r="K3244" s="278" t="str">
        <f t="shared" si="101"/>
        <v>THA001Injuries reported</v>
      </c>
      <c r="L3244" s="286">
        <v>43521</v>
      </c>
      <c r="M3244" s="286" t="s">
        <v>3248</v>
      </c>
    </row>
    <row r="3245" spans="1:13" s="269" customFormat="1" ht="15.5" hidden="1" thickTop="1" thickBot="1" x14ac:dyDescent="0.4">
      <c r="A3245" s="287" t="s">
        <v>3404</v>
      </c>
      <c r="B3245" s="288" t="str">
        <f>VLOOKUP(A3245,Lists!B:C,2,FALSE)</f>
        <v>THA001</v>
      </c>
      <c r="C3245" s="288" t="str">
        <f>VLOOKUP(A3245,Lists!B:D,3,FALSE)</f>
        <v>THA</v>
      </c>
      <c r="D3245" s="289" t="s">
        <v>5029</v>
      </c>
      <c r="E3245" s="289">
        <v>109</v>
      </c>
      <c r="F3245" s="289" t="s">
        <v>2894</v>
      </c>
      <c r="G3245" s="289" t="s">
        <v>731</v>
      </c>
      <c r="H3245" s="278">
        <f t="shared" si="100"/>
        <v>2</v>
      </c>
      <c r="I3245" s="252" t="s">
        <v>1891</v>
      </c>
      <c r="J3245" s="289" t="s">
        <v>2896</v>
      </c>
      <c r="K3245" s="278" t="str">
        <f t="shared" si="101"/>
        <v>THA001Fatalities reported</v>
      </c>
      <c r="L3245" s="290">
        <v>43521</v>
      </c>
      <c r="M3245" s="290" t="s">
        <v>3248</v>
      </c>
    </row>
    <row r="3246" spans="1:13" s="269" customFormat="1" ht="15.5" hidden="1" thickTop="1" thickBot="1" x14ac:dyDescent="0.4">
      <c r="A3246" s="283" t="s">
        <v>3404</v>
      </c>
      <c r="B3246" s="284" t="str">
        <f>VLOOKUP(A3246,Lists!B:C,2,FALSE)</f>
        <v>THA001</v>
      </c>
      <c r="C3246" s="284" t="str">
        <f>VLOOKUP(A3246,Lists!B:D,3,FALSE)</f>
        <v>THA</v>
      </c>
      <c r="D3246" s="285" t="s">
        <v>5115</v>
      </c>
      <c r="E3246" s="285">
        <v>109</v>
      </c>
      <c r="F3246" s="285" t="s">
        <v>2894</v>
      </c>
      <c r="G3246" s="285" t="s">
        <v>731</v>
      </c>
      <c r="H3246" s="278">
        <f t="shared" si="100"/>
        <v>2</v>
      </c>
      <c r="I3246" s="251" t="s">
        <v>1891</v>
      </c>
      <c r="J3246" s="285" t="s">
        <v>2896</v>
      </c>
      <c r="K3246" s="278" t="str">
        <f t="shared" si="101"/>
        <v>THA001Fatalities in all crises</v>
      </c>
      <c r="L3246" s="286">
        <v>43521</v>
      </c>
      <c r="M3246" s="286"/>
    </row>
    <row r="3247" spans="1:13" s="269" customFormat="1" ht="15.5" hidden="1" thickTop="1" thickBot="1" x14ac:dyDescent="0.4">
      <c r="A3247" s="287" t="s">
        <v>3405</v>
      </c>
      <c r="B3247" s="288" t="str">
        <f>VLOOKUP(A3247,Lists!B:C,2,FALSE)</f>
        <v>THA002</v>
      </c>
      <c r="C3247" s="288" t="str">
        <f>VLOOKUP(A3247,Lists!B:D,3,FALSE)</f>
        <v>THA</v>
      </c>
      <c r="D3247" s="289" t="s">
        <v>5027</v>
      </c>
      <c r="E3247" s="289">
        <v>112</v>
      </c>
      <c r="F3247" s="289" t="s">
        <v>2894</v>
      </c>
      <c r="G3247" s="289" t="s">
        <v>731</v>
      </c>
      <c r="H3247" s="278">
        <f t="shared" si="100"/>
        <v>2</v>
      </c>
      <c r="I3247" s="252" t="s">
        <v>1891</v>
      </c>
      <c r="J3247" s="289" t="s">
        <v>2895</v>
      </c>
      <c r="K3247" s="278" t="str">
        <f t="shared" si="101"/>
        <v>THA002Injuries reported</v>
      </c>
      <c r="L3247" s="290">
        <v>43521</v>
      </c>
      <c r="M3247" s="290" t="s">
        <v>3248</v>
      </c>
    </row>
    <row r="3248" spans="1:13" s="269" customFormat="1" ht="15.5" hidden="1" thickTop="1" thickBot="1" x14ac:dyDescent="0.4">
      <c r="A3248" s="283" t="s">
        <v>3405</v>
      </c>
      <c r="B3248" s="284" t="str">
        <f>VLOOKUP(A3248,Lists!B:C,2,FALSE)</f>
        <v>THA002</v>
      </c>
      <c r="C3248" s="284" t="str">
        <f>VLOOKUP(A3248,Lists!B:D,3,FALSE)</f>
        <v>THA</v>
      </c>
      <c r="D3248" s="285" t="s">
        <v>5029</v>
      </c>
      <c r="E3248" s="285">
        <v>109</v>
      </c>
      <c r="F3248" s="285" t="s">
        <v>2894</v>
      </c>
      <c r="G3248" s="285" t="s">
        <v>731</v>
      </c>
      <c r="H3248" s="278">
        <f t="shared" si="100"/>
        <v>2</v>
      </c>
      <c r="I3248" s="251" t="s">
        <v>1891</v>
      </c>
      <c r="J3248" s="285" t="s">
        <v>2896</v>
      </c>
      <c r="K3248" s="278" t="str">
        <f t="shared" si="101"/>
        <v>THA002Fatalities reported</v>
      </c>
      <c r="L3248" s="286">
        <v>43521</v>
      </c>
      <c r="M3248" s="286" t="s">
        <v>3248</v>
      </c>
    </row>
    <row r="3249" spans="1:13" s="269" customFormat="1" ht="15.5" hidden="1" thickTop="1" thickBot="1" x14ac:dyDescent="0.4">
      <c r="A3249" s="287" t="s">
        <v>3405</v>
      </c>
      <c r="B3249" s="288" t="str">
        <f>VLOOKUP(A3249,Lists!B:C,2,FALSE)</f>
        <v>THA002</v>
      </c>
      <c r="C3249" s="288" t="str">
        <f>VLOOKUP(A3249,Lists!B:D,3,FALSE)</f>
        <v>THA</v>
      </c>
      <c r="D3249" s="289" t="s">
        <v>5115</v>
      </c>
      <c r="E3249" s="289">
        <v>109</v>
      </c>
      <c r="F3249" s="289" t="s">
        <v>2894</v>
      </c>
      <c r="G3249" s="289" t="s">
        <v>731</v>
      </c>
      <c r="H3249" s="278">
        <f t="shared" si="100"/>
        <v>2</v>
      </c>
      <c r="I3249" s="252" t="s">
        <v>1891</v>
      </c>
      <c r="J3249" s="289" t="s">
        <v>2896</v>
      </c>
      <c r="K3249" s="278" t="str">
        <f t="shared" si="101"/>
        <v>THA002Fatalities in all crises</v>
      </c>
      <c r="L3249" s="290">
        <v>43521</v>
      </c>
      <c r="M3249" s="290"/>
    </row>
    <row r="3250" spans="1:13" s="269" customFormat="1" ht="15.5" hidden="1" thickTop="1" thickBot="1" x14ac:dyDescent="0.4">
      <c r="A3250" s="283" t="s">
        <v>2981</v>
      </c>
      <c r="B3250" s="284" t="str">
        <f>VLOOKUP(A3250,Lists!B:C,2,FALSE)</f>
        <v>THA003</v>
      </c>
      <c r="C3250" s="284" t="str">
        <f>VLOOKUP(A3250,Lists!B:D,3,FALSE)</f>
        <v>THA</v>
      </c>
      <c r="D3250" s="285" t="s">
        <v>5115</v>
      </c>
      <c r="E3250" s="285">
        <v>109</v>
      </c>
      <c r="F3250" s="285" t="s">
        <v>2894</v>
      </c>
      <c r="G3250" s="285" t="s">
        <v>731</v>
      </c>
      <c r="H3250" s="278">
        <f t="shared" si="100"/>
        <v>2</v>
      </c>
      <c r="I3250" s="251" t="s">
        <v>1891</v>
      </c>
      <c r="J3250" s="285" t="s">
        <v>2896</v>
      </c>
      <c r="K3250" s="278" t="str">
        <f t="shared" si="101"/>
        <v>THA003Fatalities in all crises</v>
      </c>
      <c r="L3250" s="286">
        <v>43521</v>
      </c>
      <c r="M3250" s="286"/>
    </row>
    <row r="3251" spans="1:13" s="269" customFormat="1" ht="15.5" hidden="1" thickTop="1" thickBot="1" x14ac:dyDescent="0.4">
      <c r="A3251" s="287" t="s">
        <v>1267</v>
      </c>
      <c r="B3251" s="288" t="e">
        <f>VLOOKUP(A3251,Lists!B:C,2,FALSE)</f>
        <v>#N/A</v>
      </c>
      <c r="C3251" s="288" t="e">
        <f>VLOOKUP(A3251,Lists!B:D,3,FALSE)</f>
        <v>#N/A</v>
      </c>
      <c r="D3251" s="289" t="s">
        <v>522</v>
      </c>
      <c r="E3251" s="289">
        <v>60620067</v>
      </c>
      <c r="F3251" s="289" t="s">
        <v>2852</v>
      </c>
      <c r="G3251" s="289" t="s">
        <v>731</v>
      </c>
      <c r="H3251" s="278">
        <f t="shared" si="100"/>
        <v>2</v>
      </c>
      <c r="I3251" s="252" t="s">
        <v>2845</v>
      </c>
      <c r="J3251" s="289" t="s">
        <v>2897</v>
      </c>
      <c r="K3251" s="278" t="e">
        <f t="shared" si="101"/>
        <v>#N/A</v>
      </c>
      <c r="L3251" s="290">
        <v>43522</v>
      </c>
      <c r="M3251" s="290"/>
    </row>
    <row r="3252" spans="1:13" s="269" customFormat="1" ht="15.5" hidden="1" thickTop="1" thickBot="1" x14ac:dyDescent="0.4">
      <c r="A3252" s="283" t="s">
        <v>1267</v>
      </c>
      <c r="B3252" s="284" t="e">
        <f>VLOOKUP(A3252,Lists!B:C,2,FALSE)</f>
        <v>#N/A</v>
      </c>
      <c r="C3252" s="284" t="e">
        <f>VLOOKUP(A3252,Lists!B:D,3,FALSE)</f>
        <v>#N/A</v>
      </c>
      <c r="D3252" s="285" t="s">
        <v>737</v>
      </c>
      <c r="E3252" s="285">
        <v>7119796</v>
      </c>
      <c r="F3252" s="285" t="s">
        <v>2852</v>
      </c>
      <c r="G3252" s="285" t="s">
        <v>731</v>
      </c>
      <c r="H3252" s="278">
        <f t="shared" si="100"/>
        <v>2</v>
      </c>
      <c r="I3252" s="251" t="s">
        <v>2848</v>
      </c>
      <c r="J3252" s="285" t="s">
        <v>2898</v>
      </c>
      <c r="K3252" s="278" t="e">
        <f t="shared" si="101"/>
        <v>#N/A</v>
      </c>
      <c r="L3252" s="286">
        <v>43522</v>
      </c>
      <c r="M3252" s="286"/>
    </row>
    <row r="3253" spans="1:13" s="269" customFormat="1" ht="15.5" hidden="1" thickTop="1" thickBot="1" x14ac:dyDescent="0.4">
      <c r="A3253" s="287" t="s">
        <v>1267</v>
      </c>
      <c r="B3253" s="288" t="e">
        <f>VLOOKUP(A3253,Lists!B:C,2,FALSE)</f>
        <v>#N/A</v>
      </c>
      <c r="C3253" s="288" t="e">
        <f>VLOOKUP(A3253,Lists!B:D,3,FALSE)</f>
        <v>#N/A</v>
      </c>
      <c r="D3253" s="289" t="s">
        <v>533</v>
      </c>
      <c r="E3253" s="289">
        <v>136110</v>
      </c>
      <c r="F3253" s="289" t="s">
        <v>2899</v>
      </c>
      <c r="G3253" s="289" t="s">
        <v>731</v>
      </c>
      <c r="H3253" s="278">
        <f t="shared" si="100"/>
        <v>2</v>
      </c>
      <c r="I3253" s="252" t="s">
        <v>2848</v>
      </c>
      <c r="J3253" s="289" t="s">
        <v>2900</v>
      </c>
      <c r="K3253" s="278" t="e">
        <f t="shared" si="101"/>
        <v>#N/A</v>
      </c>
      <c r="L3253" s="290">
        <v>43522</v>
      </c>
      <c r="M3253" s="290"/>
    </row>
    <row r="3254" spans="1:13" s="269" customFormat="1" ht="15.5" thickTop="1" thickBot="1" x14ac:dyDescent="0.4">
      <c r="A3254" s="283" t="s">
        <v>1267</v>
      </c>
      <c r="B3254" s="284" t="e">
        <f>VLOOKUP(A3254,Lists!B:C,2,FALSE)</f>
        <v>#N/A</v>
      </c>
      <c r="C3254" s="284" t="e">
        <f>VLOOKUP(A3254,Lists!B:D,3,FALSE)</f>
        <v>#N/A</v>
      </c>
      <c r="D3254" s="285" t="s">
        <v>666</v>
      </c>
      <c r="E3254" s="285">
        <v>136110</v>
      </c>
      <c r="F3254" s="285" t="s">
        <v>2899</v>
      </c>
      <c r="G3254" s="285" t="s">
        <v>731</v>
      </c>
      <c r="H3254" s="278">
        <f t="shared" si="100"/>
        <v>2</v>
      </c>
      <c r="I3254" s="251" t="s">
        <v>2848</v>
      </c>
      <c r="J3254" s="285" t="s">
        <v>2900</v>
      </c>
      <c r="K3254" s="278" t="e">
        <f t="shared" si="101"/>
        <v>#N/A</v>
      </c>
      <c r="L3254" s="286">
        <v>43522</v>
      </c>
      <c r="M3254" s="286"/>
    </row>
    <row r="3255" spans="1:13" s="269" customFormat="1" ht="15.5" hidden="1" thickTop="1" thickBot="1" x14ac:dyDescent="0.4">
      <c r="A3255" s="287" t="s">
        <v>1967</v>
      </c>
      <c r="B3255" s="288" t="str">
        <f>VLOOKUP(A3255,Lists!B:C,2,FALSE)</f>
        <v>PHL003</v>
      </c>
      <c r="C3255" s="288" t="str">
        <f>VLOOKUP(A3255,Lists!B:D,3,FALSE)</f>
        <v>PHL</v>
      </c>
      <c r="D3255" s="289" t="s">
        <v>660</v>
      </c>
      <c r="E3255" s="289">
        <v>14562.98</v>
      </c>
      <c r="F3255" s="289" t="s">
        <v>1726</v>
      </c>
      <c r="G3255" s="289" t="s">
        <v>731</v>
      </c>
      <c r="H3255" s="278">
        <f t="shared" si="100"/>
        <v>2</v>
      </c>
      <c r="I3255" s="252" t="s">
        <v>1731</v>
      </c>
      <c r="J3255" s="289" t="s">
        <v>1751</v>
      </c>
      <c r="K3255" s="278" t="str">
        <f t="shared" si="101"/>
        <v>PHL003Landmass affected</v>
      </c>
      <c r="L3255" s="290">
        <v>43522</v>
      </c>
      <c r="M3255" s="290"/>
    </row>
    <row r="3256" spans="1:13" s="269" customFormat="1" ht="15.5" hidden="1" thickTop="1" thickBot="1" x14ac:dyDescent="0.4">
      <c r="A3256" s="283" t="s">
        <v>1967</v>
      </c>
      <c r="B3256" s="284" t="str">
        <f>VLOOKUP(A3256,Lists!B:C,2,FALSE)</f>
        <v>PHL003</v>
      </c>
      <c r="C3256" s="284" t="str">
        <f>VLOOKUP(A3256,Lists!B:D,3,FALSE)</f>
        <v>PHL</v>
      </c>
      <c r="D3256" s="285" t="s">
        <v>737</v>
      </c>
      <c r="E3256" s="285">
        <v>4012440</v>
      </c>
      <c r="F3256" s="285" t="s">
        <v>2901</v>
      </c>
      <c r="G3256" s="285" t="s">
        <v>731</v>
      </c>
      <c r="H3256" s="278">
        <f t="shared" si="100"/>
        <v>2</v>
      </c>
      <c r="I3256" s="251" t="s">
        <v>1732</v>
      </c>
      <c r="J3256" s="285" t="s">
        <v>2902</v>
      </c>
      <c r="K3256" s="278" t="str">
        <f t="shared" si="101"/>
        <v>PHL003People exposed</v>
      </c>
      <c r="L3256" s="286">
        <v>43522</v>
      </c>
      <c r="M3256" s="286"/>
    </row>
    <row r="3257" spans="1:13" s="269" customFormat="1" ht="15.5" hidden="1" thickTop="1" thickBot="1" x14ac:dyDescent="0.4">
      <c r="A3257" s="287" t="s">
        <v>1967</v>
      </c>
      <c r="B3257" s="288" t="str">
        <f>VLOOKUP(A3257,Lists!B:C,2,FALSE)</f>
        <v>PHL003</v>
      </c>
      <c r="C3257" s="288" t="str">
        <f>VLOOKUP(A3257,Lists!B:D,3,FALSE)</f>
        <v>PHL</v>
      </c>
      <c r="D3257" s="289" t="s">
        <v>533</v>
      </c>
      <c r="E3257" s="289">
        <v>81133</v>
      </c>
      <c r="F3257" s="289" t="s">
        <v>1727</v>
      </c>
      <c r="G3257" s="289" t="s">
        <v>731</v>
      </c>
      <c r="H3257" s="278">
        <f t="shared" si="100"/>
        <v>2</v>
      </c>
      <c r="I3257" s="252" t="s">
        <v>1732</v>
      </c>
      <c r="J3257" s="289" t="s">
        <v>1752</v>
      </c>
      <c r="K3257" s="278" t="str">
        <f t="shared" si="101"/>
        <v>PHL003People affected</v>
      </c>
      <c r="L3257" s="290">
        <v>43522</v>
      </c>
      <c r="M3257" s="290"/>
    </row>
    <row r="3258" spans="1:13" s="269" customFormat="1" ht="15.5" thickTop="1" thickBot="1" x14ac:dyDescent="0.4">
      <c r="A3258" s="283" t="s">
        <v>1967</v>
      </c>
      <c r="B3258" s="284" t="str">
        <f>VLOOKUP(A3258,Lists!B:C,2,FALSE)</f>
        <v>PHL003</v>
      </c>
      <c r="C3258" s="284" t="str">
        <f>VLOOKUP(A3258,Lists!B:D,3,FALSE)</f>
        <v>PHL</v>
      </c>
      <c r="D3258" s="285" t="s">
        <v>666</v>
      </c>
      <c r="E3258" s="285">
        <v>80904</v>
      </c>
      <c r="F3258" s="285" t="s">
        <v>1727</v>
      </c>
      <c r="G3258" s="285" t="s">
        <v>731</v>
      </c>
      <c r="H3258" s="278">
        <f t="shared" si="100"/>
        <v>2</v>
      </c>
      <c r="I3258" s="251" t="s">
        <v>1732</v>
      </c>
      <c r="J3258" s="285" t="s">
        <v>1753</v>
      </c>
      <c r="K3258" s="278" t="str">
        <f t="shared" si="101"/>
        <v>PHL003People displaced</v>
      </c>
      <c r="L3258" s="286">
        <v>43522</v>
      </c>
      <c r="M3258" s="286"/>
    </row>
    <row r="3259" spans="1:13" s="269" customFormat="1" ht="15.5" hidden="1" thickTop="1" thickBot="1" x14ac:dyDescent="0.4">
      <c r="A3259" s="287" t="s">
        <v>1967</v>
      </c>
      <c r="B3259" s="288" t="str">
        <f>VLOOKUP(A3259,Lists!B:C,2,FALSE)</f>
        <v>PHL003</v>
      </c>
      <c r="C3259" s="288" t="str">
        <f>VLOOKUP(A3259,Lists!B:D,3,FALSE)</f>
        <v>PHL</v>
      </c>
      <c r="D3259" s="289" t="s">
        <v>5029</v>
      </c>
      <c r="E3259" s="289">
        <v>23</v>
      </c>
      <c r="F3259" s="289" t="s">
        <v>1749</v>
      </c>
      <c r="G3259" s="289" t="s">
        <v>731</v>
      </c>
      <c r="H3259" s="278">
        <f t="shared" si="100"/>
        <v>2</v>
      </c>
      <c r="I3259" s="252" t="s">
        <v>2905</v>
      </c>
      <c r="J3259" s="289" t="s">
        <v>2904</v>
      </c>
      <c r="K3259" s="278" t="str">
        <f t="shared" si="101"/>
        <v>PHL003Fatalities reported</v>
      </c>
      <c r="L3259" s="290">
        <v>43522</v>
      </c>
      <c r="M3259" s="290"/>
    </row>
    <row r="3260" spans="1:13" s="269" customFormat="1" ht="15.5" hidden="1" thickTop="1" thickBot="1" x14ac:dyDescent="0.4">
      <c r="A3260" s="283" t="s">
        <v>1967</v>
      </c>
      <c r="B3260" s="284" t="str">
        <f>VLOOKUP(A3260,Lists!B:C,2,FALSE)</f>
        <v>PHL003</v>
      </c>
      <c r="C3260" s="284" t="str">
        <f>VLOOKUP(A3260,Lists!B:D,3,FALSE)</f>
        <v>PHL</v>
      </c>
      <c r="D3260" s="285" t="s">
        <v>5115</v>
      </c>
      <c r="E3260" s="285">
        <v>23</v>
      </c>
      <c r="F3260" s="285" t="s">
        <v>2903</v>
      </c>
      <c r="G3260" s="285" t="s">
        <v>731</v>
      </c>
      <c r="H3260" s="278">
        <f t="shared" si="100"/>
        <v>2</v>
      </c>
      <c r="I3260" s="251"/>
      <c r="J3260" s="285" t="s">
        <v>2904</v>
      </c>
      <c r="K3260" s="278" t="str">
        <f t="shared" si="101"/>
        <v>PHL003Fatalities in all crises</v>
      </c>
      <c r="L3260" s="286">
        <v>43522</v>
      </c>
      <c r="M3260" s="286"/>
    </row>
    <row r="3261" spans="1:13" s="269" customFormat="1" ht="15.5" hidden="1" thickTop="1" thickBot="1" x14ac:dyDescent="0.4">
      <c r="A3261" s="287" t="s">
        <v>1967</v>
      </c>
      <c r="B3261" s="288" t="str">
        <f>VLOOKUP(A3261,Lists!B:C,2,FALSE)</f>
        <v>PHL003</v>
      </c>
      <c r="C3261" s="288" t="str">
        <f>VLOOKUP(A3261,Lists!B:D,3,FALSE)</f>
        <v>PHL</v>
      </c>
      <c r="D3261" s="289" t="s">
        <v>752</v>
      </c>
      <c r="E3261" s="289">
        <v>80904</v>
      </c>
      <c r="F3261" s="289" t="s">
        <v>1727</v>
      </c>
      <c r="G3261" s="289" t="s">
        <v>731</v>
      </c>
      <c r="H3261" s="278">
        <f t="shared" si="100"/>
        <v>2</v>
      </c>
      <c r="I3261" s="252"/>
      <c r="J3261" s="289" t="s">
        <v>1756</v>
      </c>
      <c r="K3261" s="278" t="str">
        <f t="shared" si="101"/>
        <v>PHL003People in Need</v>
      </c>
      <c r="L3261" s="290">
        <v>43522</v>
      </c>
      <c r="M3261" s="290"/>
    </row>
    <row r="3262" spans="1:13" s="269" customFormat="1" ht="15.5" hidden="1" thickTop="1" thickBot="1" x14ac:dyDescent="0.4">
      <c r="A3262" s="283" t="s">
        <v>1967</v>
      </c>
      <c r="B3262" s="284" t="str">
        <f>VLOOKUP(A3262,Lists!B:C,2,FALSE)</f>
        <v>PHL003</v>
      </c>
      <c r="C3262" s="284" t="str">
        <f>VLOOKUP(A3262,Lists!B:D,3,FALSE)</f>
        <v>PHL</v>
      </c>
      <c r="D3262" s="285" t="s">
        <v>5111</v>
      </c>
      <c r="E3262" s="285">
        <v>80904</v>
      </c>
      <c r="F3262" s="285" t="s">
        <v>1727</v>
      </c>
      <c r="G3262" s="285" t="s">
        <v>731</v>
      </c>
      <c r="H3262" s="278">
        <f t="shared" si="100"/>
        <v>2</v>
      </c>
      <c r="I3262" s="251"/>
      <c r="J3262" s="285" t="s">
        <v>1756</v>
      </c>
      <c r="K3262" s="278" t="str">
        <f t="shared" si="101"/>
        <v>PHL003Stressed humanitarian conditions - Level 2</v>
      </c>
      <c r="L3262" s="286">
        <v>43522</v>
      </c>
      <c r="M3262" s="286"/>
    </row>
    <row r="3263" spans="1:13" s="269" customFormat="1" ht="15.5" hidden="1" thickTop="1" thickBot="1" x14ac:dyDescent="0.4">
      <c r="A3263" s="287" t="s">
        <v>1257</v>
      </c>
      <c r="B3263" s="288" t="str">
        <f>VLOOKUP(A3263,Lists!B:C,2,FALSE)</f>
        <v>ZMB002</v>
      </c>
      <c r="C3263" s="288" t="str">
        <f>VLOOKUP(A3263,Lists!B:D,3,FALSE)</f>
        <v>ZMB</v>
      </c>
      <c r="D3263" s="289" t="s">
        <v>522</v>
      </c>
      <c r="E3263" s="289">
        <v>16482669</v>
      </c>
      <c r="F3263" s="289" t="s">
        <v>2906</v>
      </c>
      <c r="G3263" s="289" t="s">
        <v>731</v>
      </c>
      <c r="H3263" s="278">
        <f t="shared" si="100"/>
        <v>2</v>
      </c>
      <c r="I3263" s="252" t="s">
        <v>2908</v>
      </c>
      <c r="J3263" s="289" t="s">
        <v>2907</v>
      </c>
      <c r="K3263" s="278" t="str">
        <f t="shared" si="101"/>
        <v>ZMB002Total population</v>
      </c>
      <c r="L3263" s="290">
        <v>43522</v>
      </c>
      <c r="M3263" s="290"/>
    </row>
    <row r="3264" spans="1:13" s="269" customFormat="1" ht="15.5" hidden="1" thickTop="1" thickBot="1" x14ac:dyDescent="0.4">
      <c r="A3264" s="283" t="s">
        <v>5263</v>
      </c>
      <c r="B3264" s="284" t="str">
        <f>VLOOKUP(A3264,Lists!B:C,2,FALSE)</f>
        <v>PAK001</v>
      </c>
      <c r="C3264" s="284" t="str">
        <f>VLOOKUP(A3264,Lists!B:D,3,FALSE)</f>
        <v>PAK</v>
      </c>
      <c r="D3264" s="285" t="s">
        <v>5029</v>
      </c>
      <c r="E3264" s="285">
        <v>957</v>
      </c>
      <c r="F3264" s="285" t="s">
        <v>2909</v>
      </c>
      <c r="G3264" s="285" t="s">
        <v>731</v>
      </c>
      <c r="H3264" s="278">
        <f t="shared" si="100"/>
        <v>2</v>
      </c>
      <c r="I3264" s="251" t="s">
        <v>1786</v>
      </c>
      <c r="J3264" s="285" t="s">
        <v>1448</v>
      </c>
      <c r="K3264" s="278" t="str">
        <f t="shared" si="101"/>
        <v>PAK001Fatalities reported</v>
      </c>
      <c r="L3264" s="286">
        <v>43522</v>
      </c>
      <c r="M3264" s="286"/>
    </row>
    <row r="3265" spans="1:13" s="269" customFormat="1" ht="15.5" hidden="1" thickTop="1" thickBot="1" x14ac:dyDescent="0.4">
      <c r="A3265" s="287" t="s">
        <v>5263</v>
      </c>
      <c r="B3265" s="288" t="str">
        <f>VLOOKUP(A3265,Lists!B:C,2,FALSE)</f>
        <v>PAK001</v>
      </c>
      <c r="C3265" s="288" t="str">
        <f>VLOOKUP(A3265,Lists!B:D,3,FALSE)</f>
        <v>PAK</v>
      </c>
      <c r="D3265" s="289" t="s">
        <v>5115</v>
      </c>
      <c r="E3265" s="289">
        <v>1033</v>
      </c>
      <c r="F3265" s="289" t="s">
        <v>2911</v>
      </c>
      <c r="G3265" s="289" t="s">
        <v>731</v>
      </c>
      <c r="H3265" s="278">
        <f t="shared" si="100"/>
        <v>2</v>
      </c>
      <c r="I3265" s="252" t="s">
        <v>2912</v>
      </c>
      <c r="J3265" s="289" t="s">
        <v>2910</v>
      </c>
      <c r="K3265" s="278" t="str">
        <f t="shared" si="101"/>
        <v>PAK001Fatalities in all crises</v>
      </c>
      <c r="L3265" s="290">
        <v>43522</v>
      </c>
      <c r="M3265" s="290"/>
    </row>
    <row r="3266" spans="1:13" s="269" customFormat="1" ht="15.5" hidden="1" thickTop="1" thickBot="1" x14ac:dyDescent="0.4">
      <c r="A3266" s="283" t="s">
        <v>1233</v>
      </c>
      <c r="B3266" s="284" t="e">
        <f>VLOOKUP(A3266,Lists!B:C,2,FALSE)</f>
        <v>#N/A</v>
      </c>
      <c r="C3266" s="284" t="e">
        <f>VLOOKUP(A3266,Lists!B:D,3,FALSE)</f>
        <v>#N/A</v>
      </c>
      <c r="D3266" s="285" t="s">
        <v>5029</v>
      </c>
      <c r="E3266" s="285">
        <v>957</v>
      </c>
      <c r="F3266" s="285" t="s">
        <v>2909</v>
      </c>
      <c r="G3266" s="285" t="s">
        <v>731</v>
      </c>
      <c r="H3266" s="278">
        <f t="shared" ref="H3266:H3329" si="102">IF(G3266="x","x",IF(G3266="Low",3,IF(G3266="Medium",2,IF(G3266="High",1,FALSE))))</f>
        <v>2</v>
      </c>
      <c r="I3266" s="251" t="s">
        <v>1786</v>
      </c>
      <c r="J3266" s="285" t="s">
        <v>4785</v>
      </c>
      <c r="K3266" s="278" t="e">
        <f t="shared" ref="K3266:K3329" si="103">B3266&amp;""&amp;D3266</f>
        <v>#N/A</v>
      </c>
      <c r="L3266" s="286">
        <v>43522</v>
      </c>
      <c r="M3266" s="286"/>
    </row>
    <row r="3267" spans="1:13" s="269" customFormat="1" ht="15.5" hidden="1" thickTop="1" thickBot="1" x14ac:dyDescent="0.4">
      <c r="A3267" s="287" t="s">
        <v>1233</v>
      </c>
      <c r="B3267" s="288" t="e">
        <f>VLOOKUP(A3267,Lists!B:C,2,FALSE)</f>
        <v>#N/A</v>
      </c>
      <c r="C3267" s="288" t="e">
        <f>VLOOKUP(A3267,Lists!B:D,3,FALSE)</f>
        <v>#N/A</v>
      </c>
      <c r="D3267" s="289" t="s">
        <v>5115</v>
      </c>
      <c r="E3267" s="289">
        <v>1033</v>
      </c>
      <c r="F3267" s="289" t="s">
        <v>2911</v>
      </c>
      <c r="G3267" s="289" t="s">
        <v>731</v>
      </c>
      <c r="H3267" s="278">
        <f t="shared" si="102"/>
        <v>2</v>
      </c>
      <c r="I3267" s="252" t="s">
        <v>2912</v>
      </c>
      <c r="J3267" s="289" t="s">
        <v>2910</v>
      </c>
      <c r="K3267" s="278" t="e">
        <f t="shared" si="103"/>
        <v>#N/A</v>
      </c>
      <c r="L3267" s="290">
        <v>43522</v>
      </c>
      <c r="M3267" s="290"/>
    </row>
    <row r="3268" spans="1:13" s="269" customFormat="1" ht="15.5" hidden="1" thickTop="1" thickBot="1" x14ac:dyDescent="0.4">
      <c r="A3268" s="283" t="s">
        <v>1232</v>
      </c>
      <c r="B3268" s="284" t="e">
        <f>VLOOKUP(A3268,Lists!B:C,2,FALSE)</f>
        <v>#N/A</v>
      </c>
      <c r="C3268" s="284" t="e">
        <f>VLOOKUP(A3268,Lists!B:D,3,FALSE)</f>
        <v>#N/A</v>
      </c>
      <c r="D3268" s="285" t="s">
        <v>533</v>
      </c>
      <c r="E3268" s="285">
        <v>4400000</v>
      </c>
      <c r="F3268" s="285" t="s">
        <v>2916</v>
      </c>
      <c r="G3268" s="285" t="s">
        <v>731</v>
      </c>
      <c r="H3268" s="278">
        <f t="shared" si="102"/>
        <v>2</v>
      </c>
      <c r="I3268" s="251" t="s">
        <v>2915</v>
      </c>
      <c r="J3268" s="285" t="s">
        <v>2919</v>
      </c>
      <c r="K3268" s="278" t="e">
        <f t="shared" si="103"/>
        <v>#N/A</v>
      </c>
      <c r="L3268" s="286">
        <v>43522</v>
      </c>
      <c r="M3268" s="286"/>
    </row>
    <row r="3269" spans="1:13" s="269" customFormat="1" ht="15.5" hidden="1" thickTop="1" thickBot="1" x14ac:dyDescent="0.4">
      <c r="A3269" s="287" t="s">
        <v>1232</v>
      </c>
      <c r="B3269" s="288" t="e">
        <f>VLOOKUP(A3269,Lists!B:C,2,FALSE)</f>
        <v>#N/A</v>
      </c>
      <c r="C3269" s="288" t="e">
        <f>VLOOKUP(A3269,Lists!B:D,3,FALSE)</f>
        <v>#N/A</v>
      </c>
      <c r="D3269" s="289" t="s">
        <v>5028</v>
      </c>
      <c r="E3269" s="289">
        <v>3687172</v>
      </c>
      <c r="F3269" s="289" t="s">
        <v>1430</v>
      </c>
      <c r="G3269" s="289" t="s">
        <v>731</v>
      </c>
      <c r="H3269" s="278">
        <f t="shared" si="102"/>
        <v>2</v>
      </c>
      <c r="I3269" s="252" t="s">
        <v>1445</v>
      </c>
      <c r="J3269" s="289" t="s">
        <v>2917</v>
      </c>
      <c r="K3269" s="278" t="e">
        <f t="shared" si="103"/>
        <v>#N/A</v>
      </c>
      <c r="L3269" s="290">
        <v>43522</v>
      </c>
      <c r="M3269" s="290"/>
    </row>
    <row r="3270" spans="1:13" s="269" customFormat="1" ht="15.5" hidden="1" thickTop="1" thickBot="1" x14ac:dyDescent="0.4">
      <c r="A3270" s="283" t="s">
        <v>1232</v>
      </c>
      <c r="B3270" s="284" t="e">
        <f>VLOOKUP(A3270,Lists!B:C,2,FALSE)</f>
        <v>#N/A</v>
      </c>
      <c r="C3270" s="284" t="e">
        <f>VLOOKUP(A3270,Lists!B:D,3,FALSE)</f>
        <v>#N/A</v>
      </c>
      <c r="D3270" s="285" t="s">
        <v>5029</v>
      </c>
      <c r="E3270" s="285">
        <v>76</v>
      </c>
      <c r="F3270" s="285" t="s">
        <v>2920</v>
      </c>
      <c r="G3270" s="285" t="s">
        <v>731</v>
      </c>
      <c r="H3270" s="278">
        <f t="shared" si="102"/>
        <v>2</v>
      </c>
      <c r="I3270" s="251" t="s">
        <v>2912</v>
      </c>
      <c r="J3270" s="285" t="s">
        <v>2918</v>
      </c>
      <c r="K3270" s="278" t="e">
        <f t="shared" si="103"/>
        <v>#N/A</v>
      </c>
      <c r="L3270" s="286">
        <v>43522</v>
      </c>
      <c r="M3270" s="286"/>
    </row>
    <row r="3271" spans="1:13" s="269" customFormat="1" ht="15.5" hidden="1" thickTop="1" thickBot="1" x14ac:dyDescent="0.4">
      <c r="A3271" s="287" t="s">
        <v>1232</v>
      </c>
      <c r="B3271" s="288" t="e">
        <f>VLOOKUP(A3271,Lists!B:C,2,FALSE)</f>
        <v>#N/A</v>
      </c>
      <c r="C3271" s="288" t="e">
        <f>VLOOKUP(A3271,Lists!B:D,3,FALSE)</f>
        <v>#N/A</v>
      </c>
      <c r="D3271" s="289" t="s">
        <v>5115</v>
      </c>
      <c r="E3271" s="289">
        <v>1033</v>
      </c>
      <c r="F3271" s="289" t="s">
        <v>2911</v>
      </c>
      <c r="G3271" s="289" t="s">
        <v>731</v>
      </c>
      <c r="H3271" s="278">
        <f t="shared" si="102"/>
        <v>2</v>
      </c>
      <c r="I3271" s="252" t="s">
        <v>2912</v>
      </c>
      <c r="J3271" s="289" t="s">
        <v>2910</v>
      </c>
      <c r="K3271" s="278" t="e">
        <f t="shared" si="103"/>
        <v>#N/A</v>
      </c>
      <c r="L3271" s="290">
        <v>43522</v>
      </c>
      <c r="M3271" s="290"/>
    </row>
    <row r="3272" spans="1:13" s="269" customFormat="1" ht="15.5" hidden="1" thickTop="1" thickBot="1" x14ac:dyDescent="0.4">
      <c r="A3272" s="283" t="s">
        <v>1232</v>
      </c>
      <c r="B3272" s="284" t="e">
        <f>VLOOKUP(A3272,Lists!B:C,2,FALSE)</f>
        <v>#N/A</v>
      </c>
      <c r="C3272" s="284" t="e">
        <f>VLOOKUP(A3272,Lists!B:D,3,FALSE)</f>
        <v>#N/A</v>
      </c>
      <c r="D3272" s="285" t="s">
        <v>752</v>
      </c>
      <c r="E3272" s="285">
        <v>4400000</v>
      </c>
      <c r="F3272" s="285" t="s">
        <v>2916</v>
      </c>
      <c r="G3272" s="285" t="s">
        <v>731</v>
      </c>
      <c r="H3272" s="278">
        <f t="shared" si="102"/>
        <v>2</v>
      </c>
      <c r="I3272" s="251" t="s">
        <v>2915</v>
      </c>
      <c r="J3272" s="285" t="s">
        <v>2914</v>
      </c>
      <c r="K3272" s="278" t="e">
        <f t="shared" si="103"/>
        <v>#N/A</v>
      </c>
      <c r="L3272" s="286">
        <v>43522</v>
      </c>
      <c r="M3272" s="286"/>
    </row>
    <row r="3273" spans="1:13" s="269" customFormat="1" ht="15.5" hidden="1" thickTop="1" thickBot="1" x14ac:dyDescent="0.4">
      <c r="A3273" s="287" t="s">
        <v>1232</v>
      </c>
      <c r="B3273" s="288" t="e">
        <f>VLOOKUP(A3273,Lists!B:C,2,FALSE)</f>
        <v>#N/A</v>
      </c>
      <c r="C3273" s="288" t="e">
        <f>VLOOKUP(A3273,Lists!B:D,3,FALSE)</f>
        <v>#N/A</v>
      </c>
      <c r="D3273" s="289" t="s">
        <v>5110</v>
      </c>
      <c r="E3273" s="289">
        <v>0</v>
      </c>
      <c r="F3273" s="289" t="s">
        <v>2916</v>
      </c>
      <c r="G3273" s="289" t="s">
        <v>731</v>
      </c>
      <c r="H3273" s="278">
        <f t="shared" si="102"/>
        <v>2</v>
      </c>
      <c r="I3273" s="252" t="s">
        <v>2915</v>
      </c>
      <c r="J3273" s="289" t="s">
        <v>2913</v>
      </c>
      <c r="K3273" s="278" t="e">
        <f t="shared" si="103"/>
        <v>#N/A</v>
      </c>
      <c r="L3273" s="290">
        <v>43522</v>
      </c>
      <c r="M3273" s="290"/>
    </row>
    <row r="3274" spans="1:13" s="269" customFormat="1" ht="15.5" hidden="1" thickTop="1" thickBot="1" x14ac:dyDescent="0.4">
      <c r="A3274" s="283" t="s">
        <v>1232</v>
      </c>
      <c r="B3274" s="284" t="e">
        <f>VLOOKUP(A3274,Lists!B:C,2,FALSE)</f>
        <v>#N/A</v>
      </c>
      <c r="C3274" s="284" t="e">
        <f>VLOOKUP(A3274,Lists!B:D,3,FALSE)</f>
        <v>#N/A</v>
      </c>
      <c r="D3274" s="285" t="s">
        <v>5111</v>
      </c>
      <c r="E3274" s="285">
        <v>2992000</v>
      </c>
      <c r="F3274" s="285" t="s">
        <v>2916</v>
      </c>
      <c r="G3274" s="285" t="s">
        <v>731</v>
      </c>
      <c r="H3274" s="278">
        <f t="shared" si="102"/>
        <v>2</v>
      </c>
      <c r="I3274" s="251" t="s">
        <v>2915</v>
      </c>
      <c r="J3274" s="285" t="s">
        <v>2913</v>
      </c>
      <c r="K3274" s="278" t="e">
        <f t="shared" si="103"/>
        <v>#N/A</v>
      </c>
      <c r="L3274" s="286">
        <v>43522</v>
      </c>
      <c r="M3274" s="286"/>
    </row>
    <row r="3275" spans="1:13" s="269" customFormat="1" ht="15.5" hidden="1" thickTop="1" thickBot="1" x14ac:dyDescent="0.4">
      <c r="A3275" s="287" t="s">
        <v>1232</v>
      </c>
      <c r="B3275" s="288" t="e">
        <f>VLOOKUP(A3275,Lists!B:C,2,FALSE)</f>
        <v>#N/A</v>
      </c>
      <c r="C3275" s="288" t="e">
        <f>VLOOKUP(A3275,Lists!B:D,3,FALSE)</f>
        <v>#N/A</v>
      </c>
      <c r="D3275" s="289" t="s">
        <v>5112</v>
      </c>
      <c r="E3275" s="289">
        <v>1408000</v>
      </c>
      <c r="F3275" s="289" t="s">
        <v>2916</v>
      </c>
      <c r="G3275" s="289" t="s">
        <v>731</v>
      </c>
      <c r="H3275" s="278">
        <f t="shared" si="102"/>
        <v>2</v>
      </c>
      <c r="I3275" s="252" t="s">
        <v>2915</v>
      </c>
      <c r="J3275" s="289" t="s">
        <v>2913</v>
      </c>
      <c r="K3275" s="278" t="e">
        <f t="shared" si="103"/>
        <v>#N/A</v>
      </c>
      <c r="L3275" s="290">
        <v>43522</v>
      </c>
      <c r="M3275" s="290"/>
    </row>
    <row r="3276" spans="1:13" s="269" customFormat="1" ht="15.5" hidden="1" thickTop="1" thickBot="1" x14ac:dyDescent="0.4">
      <c r="A3276" s="283" t="s">
        <v>1232</v>
      </c>
      <c r="B3276" s="284" t="e">
        <f>VLOOKUP(A3276,Lists!B:C,2,FALSE)</f>
        <v>#N/A</v>
      </c>
      <c r="C3276" s="284" t="e">
        <f>VLOOKUP(A3276,Lists!B:D,3,FALSE)</f>
        <v>#N/A</v>
      </c>
      <c r="D3276" s="285" t="s">
        <v>5113</v>
      </c>
      <c r="E3276" s="285">
        <v>0</v>
      </c>
      <c r="F3276" s="285" t="s">
        <v>2916</v>
      </c>
      <c r="G3276" s="285" t="s">
        <v>731</v>
      </c>
      <c r="H3276" s="278">
        <f t="shared" si="102"/>
        <v>2</v>
      </c>
      <c r="I3276" s="251" t="s">
        <v>2915</v>
      </c>
      <c r="J3276" s="285" t="s">
        <v>2913</v>
      </c>
      <c r="K3276" s="278" t="e">
        <f t="shared" si="103"/>
        <v>#N/A</v>
      </c>
      <c r="L3276" s="286">
        <v>43522</v>
      </c>
      <c r="M3276" s="286"/>
    </row>
    <row r="3277" spans="1:13" s="269" customFormat="1" ht="15.5" hidden="1" thickTop="1" thickBot="1" x14ac:dyDescent="0.4">
      <c r="A3277" s="287" t="s">
        <v>1232</v>
      </c>
      <c r="B3277" s="288" t="e">
        <f>VLOOKUP(A3277,Lists!B:C,2,FALSE)</f>
        <v>#N/A</v>
      </c>
      <c r="C3277" s="288" t="e">
        <f>VLOOKUP(A3277,Lists!B:D,3,FALSE)</f>
        <v>#N/A</v>
      </c>
      <c r="D3277" s="289" t="s">
        <v>5114</v>
      </c>
      <c r="E3277" s="289">
        <v>0</v>
      </c>
      <c r="F3277" s="289" t="s">
        <v>2916</v>
      </c>
      <c r="G3277" s="289" t="s">
        <v>731</v>
      </c>
      <c r="H3277" s="278">
        <f t="shared" si="102"/>
        <v>2</v>
      </c>
      <c r="I3277" s="252" t="s">
        <v>2915</v>
      </c>
      <c r="J3277" s="289" t="s">
        <v>2913</v>
      </c>
      <c r="K3277" s="278" t="e">
        <f t="shared" si="103"/>
        <v>#N/A</v>
      </c>
      <c r="L3277" s="290">
        <v>43522</v>
      </c>
      <c r="M3277" s="290"/>
    </row>
    <row r="3278" spans="1:13" s="269" customFormat="1" ht="15.5" hidden="1" thickTop="1" thickBot="1" x14ac:dyDescent="0.4">
      <c r="A3278" s="283" t="s">
        <v>1271</v>
      </c>
      <c r="B3278" s="284" t="str">
        <f>VLOOKUP(A3278,Lists!B:C,2,FALSE)</f>
        <v>BFA002</v>
      </c>
      <c r="C3278" s="284" t="str">
        <f>VLOOKUP(A3278,Lists!B:D,3,FALSE)</f>
        <v>BFA</v>
      </c>
      <c r="D3278" s="285" t="s">
        <v>5029</v>
      </c>
      <c r="E3278" s="285">
        <v>342</v>
      </c>
      <c r="F3278" s="285" t="s">
        <v>1399</v>
      </c>
      <c r="G3278" s="285" t="s">
        <v>731</v>
      </c>
      <c r="H3278" s="278">
        <f t="shared" si="102"/>
        <v>2</v>
      </c>
      <c r="I3278" s="251" t="s">
        <v>2921</v>
      </c>
      <c r="J3278" s="285" t="s">
        <v>2922</v>
      </c>
      <c r="K3278" s="278" t="str">
        <f t="shared" si="103"/>
        <v>BFA002Fatalities reported</v>
      </c>
      <c r="L3278" s="286">
        <v>43522</v>
      </c>
      <c r="M3278" s="286"/>
    </row>
    <row r="3279" spans="1:13" s="269" customFormat="1" ht="15.5" hidden="1" thickTop="1" thickBot="1" x14ac:dyDescent="0.4">
      <c r="A3279" s="287" t="s">
        <v>1271</v>
      </c>
      <c r="B3279" s="288" t="str">
        <f>VLOOKUP(A3279,Lists!B:C,2,FALSE)</f>
        <v>BFA002</v>
      </c>
      <c r="C3279" s="288" t="str">
        <f>VLOOKUP(A3279,Lists!B:D,3,FALSE)</f>
        <v>BFA</v>
      </c>
      <c r="D3279" s="289" t="s">
        <v>5115</v>
      </c>
      <c r="E3279" s="289">
        <v>342</v>
      </c>
      <c r="F3279" s="289" t="s">
        <v>1399</v>
      </c>
      <c r="G3279" s="289" t="s">
        <v>731</v>
      </c>
      <c r="H3279" s="278">
        <f t="shared" si="102"/>
        <v>2</v>
      </c>
      <c r="I3279" s="252" t="s">
        <v>2921</v>
      </c>
      <c r="J3279" s="289" t="s">
        <v>2922</v>
      </c>
      <c r="K3279" s="278" t="str">
        <f t="shared" si="103"/>
        <v>BFA002Fatalities in all crises</v>
      </c>
      <c r="L3279" s="290">
        <v>43522</v>
      </c>
      <c r="M3279" s="290"/>
    </row>
    <row r="3280" spans="1:13" s="269" customFormat="1" ht="15.5" hidden="1" thickTop="1" thickBot="1" x14ac:dyDescent="0.4">
      <c r="A3280" s="283" t="s">
        <v>2953</v>
      </c>
      <c r="B3280" s="284" t="str">
        <f>VLOOKUP(A3280,Lists!B:C,2,FALSE)</f>
        <v>CAF001</v>
      </c>
      <c r="C3280" s="284" t="str">
        <f>VLOOKUP(A3280,Lists!B:D,3,FALSE)</f>
        <v>CAF</v>
      </c>
      <c r="D3280" s="285" t="s">
        <v>5029</v>
      </c>
      <c r="E3280" s="285">
        <v>271</v>
      </c>
      <c r="F3280" s="285" t="s">
        <v>1399</v>
      </c>
      <c r="G3280" s="285" t="s">
        <v>731</v>
      </c>
      <c r="H3280" s="278">
        <f t="shared" si="102"/>
        <v>2</v>
      </c>
      <c r="I3280" s="251" t="s">
        <v>1609</v>
      </c>
      <c r="J3280" s="285" t="s">
        <v>2923</v>
      </c>
      <c r="K3280" s="278" t="str">
        <f t="shared" si="103"/>
        <v>CAF001Fatalities reported</v>
      </c>
      <c r="L3280" s="286">
        <v>43522</v>
      </c>
      <c r="M3280" s="286"/>
    </row>
    <row r="3281" spans="1:13" s="269" customFormat="1" ht="15.5" hidden="1" thickTop="1" thickBot="1" x14ac:dyDescent="0.4">
      <c r="A3281" s="287" t="s">
        <v>2953</v>
      </c>
      <c r="B3281" s="288" t="str">
        <f>VLOOKUP(A3281,Lists!B:C,2,FALSE)</f>
        <v>CAF001</v>
      </c>
      <c r="C3281" s="288" t="str">
        <f>VLOOKUP(A3281,Lists!B:D,3,FALSE)</f>
        <v>CAF</v>
      </c>
      <c r="D3281" s="289" t="s">
        <v>5115</v>
      </c>
      <c r="E3281" s="289">
        <v>271</v>
      </c>
      <c r="F3281" s="289" t="s">
        <v>1399</v>
      </c>
      <c r="G3281" s="289" t="s">
        <v>731</v>
      </c>
      <c r="H3281" s="278">
        <f t="shared" si="102"/>
        <v>2</v>
      </c>
      <c r="I3281" s="252" t="s">
        <v>1609</v>
      </c>
      <c r="J3281" s="289" t="s">
        <v>2924</v>
      </c>
      <c r="K3281" s="278" t="str">
        <f t="shared" si="103"/>
        <v>CAF001Fatalities in all crises</v>
      </c>
      <c r="L3281" s="290">
        <v>43522</v>
      </c>
      <c r="M3281" s="290"/>
    </row>
    <row r="3282" spans="1:13" s="269" customFormat="1" ht="15.5" hidden="1" thickTop="1" thickBot="1" x14ac:dyDescent="0.4">
      <c r="A3282" s="283" t="s">
        <v>2953</v>
      </c>
      <c r="B3282" s="284" t="str">
        <f>VLOOKUP(A3282,Lists!B:C,2,FALSE)</f>
        <v>CAF001</v>
      </c>
      <c r="C3282" s="284" t="str">
        <f>VLOOKUP(A3282,Lists!B:D,3,FALSE)</f>
        <v>CAF</v>
      </c>
      <c r="D3282" s="285" t="s">
        <v>5028</v>
      </c>
      <c r="E3282" s="285" t="s">
        <v>888</v>
      </c>
      <c r="F3282" s="285"/>
      <c r="G3282" s="285" t="s">
        <v>731</v>
      </c>
      <c r="H3282" s="278">
        <f t="shared" si="102"/>
        <v>2</v>
      </c>
      <c r="I3282" s="251"/>
      <c r="J3282" s="285" t="s">
        <v>2925</v>
      </c>
      <c r="K3282" s="278" t="str">
        <f t="shared" si="103"/>
        <v>CAF001Illness cases reported</v>
      </c>
      <c r="L3282" s="286">
        <v>43522</v>
      </c>
      <c r="M3282" s="286"/>
    </row>
    <row r="3283" spans="1:13" s="269" customFormat="1" ht="15.5" hidden="1" thickTop="1" thickBot="1" x14ac:dyDescent="0.4">
      <c r="A3283" s="287" t="s">
        <v>3400</v>
      </c>
      <c r="B3283" s="288" t="str">
        <f>VLOOKUP(A3283,Lists!B:C,2,FALSE)</f>
        <v>NER001</v>
      </c>
      <c r="C3283" s="288" t="str">
        <f>VLOOKUP(A3283,Lists!B:D,3,FALSE)</f>
        <v>NER</v>
      </c>
      <c r="D3283" s="289" t="s">
        <v>5115</v>
      </c>
      <c r="E3283" s="289">
        <v>423</v>
      </c>
      <c r="F3283" s="289" t="s">
        <v>1399</v>
      </c>
      <c r="G3283" s="289" t="s">
        <v>731</v>
      </c>
      <c r="H3283" s="278">
        <f t="shared" si="102"/>
        <v>2</v>
      </c>
      <c r="I3283" s="252" t="s">
        <v>2926</v>
      </c>
      <c r="J3283" s="289" t="s">
        <v>2927</v>
      </c>
      <c r="K3283" s="278" t="str">
        <f t="shared" si="103"/>
        <v>NER001Fatalities in all crises</v>
      </c>
      <c r="L3283" s="290">
        <v>43522</v>
      </c>
      <c r="M3283" s="290"/>
    </row>
    <row r="3284" spans="1:13" s="269" customFormat="1" ht="15.5" hidden="1" thickTop="1" thickBot="1" x14ac:dyDescent="0.4">
      <c r="A3284" s="283" t="s">
        <v>1255</v>
      </c>
      <c r="B3284" s="284" t="str">
        <f>VLOOKUP(A3284,Lists!B:C,2,FALSE)</f>
        <v>NER002</v>
      </c>
      <c r="C3284" s="284" t="str">
        <f>VLOOKUP(A3284,Lists!B:D,3,FALSE)</f>
        <v>NER</v>
      </c>
      <c r="D3284" s="285" t="s">
        <v>5115</v>
      </c>
      <c r="E3284" s="285">
        <v>423</v>
      </c>
      <c r="F3284" s="285" t="s">
        <v>1399</v>
      </c>
      <c r="G3284" s="285" t="s">
        <v>731</v>
      </c>
      <c r="H3284" s="278">
        <f t="shared" si="102"/>
        <v>2</v>
      </c>
      <c r="I3284" s="251" t="s">
        <v>2926</v>
      </c>
      <c r="J3284" s="285" t="s">
        <v>2927</v>
      </c>
      <c r="K3284" s="278" t="str">
        <f t="shared" si="103"/>
        <v>NER002Fatalities in all crises</v>
      </c>
      <c r="L3284" s="286">
        <v>43522</v>
      </c>
      <c r="M3284" s="286"/>
    </row>
    <row r="3285" spans="1:13" s="269" customFormat="1" ht="15.5" hidden="1" thickTop="1" thickBot="1" x14ac:dyDescent="0.4">
      <c r="A3285" s="287" t="s">
        <v>788</v>
      </c>
      <c r="B3285" s="288" t="str">
        <f>VLOOKUP(A3285,Lists!B:C,2,FALSE)</f>
        <v>NER003</v>
      </c>
      <c r="C3285" s="288" t="str">
        <f>VLOOKUP(A3285,Lists!B:D,3,FALSE)</f>
        <v>NER</v>
      </c>
      <c r="D3285" s="289" t="s">
        <v>5115</v>
      </c>
      <c r="E3285" s="289">
        <v>423</v>
      </c>
      <c r="F3285" s="289" t="s">
        <v>1399</v>
      </c>
      <c r="G3285" s="289" t="s">
        <v>731</v>
      </c>
      <c r="H3285" s="278">
        <f t="shared" si="102"/>
        <v>2</v>
      </c>
      <c r="I3285" s="252" t="s">
        <v>2926</v>
      </c>
      <c r="J3285" s="289" t="s">
        <v>2927</v>
      </c>
      <c r="K3285" s="278" t="str">
        <f t="shared" si="103"/>
        <v>NER003Fatalities in all crises</v>
      </c>
      <c r="L3285" s="290">
        <v>43522</v>
      </c>
      <c r="M3285" s="290"/>
    </row>
    <row r="3286" spans="1:13" s="269" customFormat="1" ht="15.5" hidden="1" thickTop="1" thickBot="1" x14ac:dyDescent="0.4">
      <c r="A3286" s="283" t="s">
        <v>1264</v>
      </c>
      <c r="B3286" s="284" t="str">
        <f>VLOOKUP(A3286,Lists!B:C,2,FALSE)</f>
        <v>UKR002</v>
      </c>
      <c r="C3286" s="284" t="str">
        <f>VLOOKUP(A3286,Lists!B:D,3,FALSE)</f>
        <v>UKR</v>
      </c>
      <c r="D3286" s="285" t="s">
        <v>5027</v>
      </c>
      <c r="E3286" s="285">
        <v>52</v>
      </c>
      <c r="F3286" s="285" t="s">
        <v>2928</v>
      </c>
      <c r="G3286" s="285" t="s">
        <v>731</v>
      </c>
      <c r="H3286" s="278">
        <f t="shared" si="102"/>
        <v>2</v>
      </c>
      <c r="I3286" s="251" t="s">
        <v>2929</v>
      </c>
      <c r="J3286" s="285" t="s">
        <v>2930</v>
      </c>
      <c r="K3286" s="278" t="str">
        <f t="shared" si="103"/>
        <v>UKR002Injuries reported</v>
      </c>
      <c r="L3286" s="286">
        <v>43522</v>
      </c>
      <c r="M3286" s="286"/>
    </row>
    <row r="3287" spans="1:13" s="269" customFormat="1" ht="15.5" thickTop="1" thickBot="1" x14ac:dyDescent="0.4">
      <c r="A3287" s="287" t="s">
        <v>1249</v>
      </c>
      <c r="B3287" s="288" t="e">
        <f>VLOOKUP(A3287,Lists!B:C,2,FALSE)</f>
        <v>#N/A</v>
      </c>
      <c r="C3287" s="288" t="e">
        <f>VLOOKUP(A3287,Lists!B:D,3,FALSE)</f>
        <v>#N/A</v>
      </c>
      <c r="D3287" s="289" t="s">
        <v>666</v>
      </c>
      <c r="E3287" s="289">
        <v>385091</v>
      </c>
      <c r="F3287" s="289" t="s">
        <v>2931</v>
      </c>
      <c r="G3287" s="289" t="s">
        <v>731</v>
      </c>
      <c r="H3287" s="278">
        <f t="shared" si="102"/>
        <v>2</v>
      </c>
      <c r="I3287" s="252" t="s">
        <v>2936</v>
      </c>
      <c r="J3287" s="289" t="s">
        <v>2937</v>
      </c>
      <c r="K3287" s="278" t="e">
        <f t="shared" si="103"/>
        <v>#N/A</v>
      </c>
      <c r="L3287" s="290">
        <v>43522</v>
      </c>
      <c r="M3287" s="290"/>
    </row>
    <row r="3288" spans="1:13" s="269" customFormat="1" ht="15.5" hidden="1" thickTop="1" thickBot="1" x14ac:dyDescent="0.4">
      <c r="A3288" s="283" t="s">
        <v>1249</v>
      </c>
      <c r="B3288" s="284" t="e">
        <f>VLOOKUP(A3288,Lists!B:C,2,FALSE)</f>
        <v>#N/A</v>
      </c>
      <c r="C3288" s="284" t="e">
        <f>VLOOKUP(A3288,Lists!B:D,3,FALSE)</f>
        <v>#N/A</v>
      </c>
      <c r="D3288" s="285" t="s">
        <v>5028</v>
      </c>
      <c r="E3288" s="285">
        <v>70187</v>
      </c>
      <c r="F3288" s="285" t="s">
        <v>2932</v>
      </c>
      <c r="G3288" s="285" t="s">
        <v>731</v>
      </c>
      <c r="H3288" s="278">
        <f t="shared" si="102"/>
        <v>2</v>
      </c>
      <c r="I3288" s="251" t="s">
        <v>2938</v>
      </c>
      <c r="J3288" s="285" t="s">
        <v>2939</v>
      </c>
      <c r="K3288" s="278" t="e">
        <f t="shared" si="103"/>
        <v>#N/A</v>
      </c>
      <c r="L3288" s="286">
        <v>43522</v>
      </c>
      <c r="M3288" s="286"/>
    </row>
    <row r="3289" spans="1:13" s="269" customFormat="1" ht="15.5" hidden="1" thickTop="1" thickBot="1" x14ac:dyDescent="0.4">
      <c r="A3289" s="287" t="s">
        <v>3302</v>
      </c>
      <c r="B3289" s="288" t="str">
        <f>VLOOKUP(A3289,Lists!B:C,2,FALSE)</f>
        <v>AFG001</v>
      </c>
      <c r="C3289" s="288" t="str">
        <f>VLOOKUP(A3289,Lists!B:D,3,FALSE)</f>
        <v>AFG</v>
      </c>
      <c r="D3289" s="289" t="s">
        <v>522</v>
      </c>
      <c r="E3289" s="289">
        <v>35700000</v>
      </c>
      <c r="F3289" s="289" t="s">
        <v>2933</v>
      </c>
      <c r="G3289" s="289" t="s">
        <v>731</v>
      </c>
      <c r="H3289" s="278">
        <f t="shared" si="102"/>
        <v>2</v>
      </c>
      <c r="I3289" s="252" t="s">
        <v>2940</v>
      </c>
      <c r="J3289" s="289" t="s">
        <v>2941</v>
      </c>
      <c r="K3289" s="278" t="str">
        <f t="shared" si="103"/>
        <v>AFG001Total population</v>
      </c>
      <c r="L3289" s="290">
        <v>43522</v>
      </c>
      <c r="M3289" s="290"/>
    </row>
    <row r="3290" spans="1:13" s="269" customFormat="1" ht="15.5" hidden="1" thickTop="1" thickBot="1" x14ac:dyDescent="0.4">
      <c r="A3290" s="283" t="s">
        <v>3302</v>
      </c>
      <c r="B3290" s="284" t="str">
        <f>VLOOKUP(A3290,Lists!B:C,2,FALSE)</f>
        <v>AFG001</v>
      </c>
      <c r="C3290" s="284" t="str">
        <f>VLOOKUP(A3290,Lists!B:D,3,FALSE)</f>
        <v>AFG</v>
      </c>
      <c r="D3290" s="285" t="s">
        <v>533</v>
      </c>
      <c r="E3290" s="285">
        <v>35700000</v>
      </c>
      <c r="F3290" s="285" t="s">
        <v>2933</v>
      </c>
      <c r="G3290" s="285" t="s">
        <v>730</v>
      </c>
      <c r="H3290" s="278">
        <f t="shared" si="102"/>
        <v>3</v>
      </c>
      <c r="I3290" s="251" t="s">
        <v>2940</v>
      </c>
      <c r="J3290" s="285" t="s">
        <v>2942</v>
      </c>
      <c r="K3290" s="278" t="str">
        <f t="shared" si="103"/>
        <v>AFG001People affected</v>
      </c>
      <c r="L3290" s="286">
        <v>43522</v>
      </c>
      <c r="M3290" s="286"/>
    </row>
    <row r="3291" spans="1:13" s="269" customFormat="1" ht="15.5" hidden="1" thickTop="1" thickBot="1" x14ac:dyDescent="0.4">
      <c r="A3291" s="287" t="s">
        <v>3302</v>
      </c>
      <c r="B3291" s="288" t="str">
        <f>VLOOKUP(A3291,Lists!B:C,2,FALSE)</f>
        <v>AFG001</v>
      </c>
      <c r="C3291" s="288" t="str">
        <f>VLOOKUP(A3291,Lists!B:D,3,FALSE)</f>
        <v>AFG</v>
      </c>
      <c r="D3291" s="289" t="s">
        <v>737</v>
      </c>
      <c r="E3291" s="289">
        <v>35700000</v>
      </c>
      <c r="F3291" s="289" t="s">
        <v>2933</v>
      </c>
      <c r="G3291" s="289" t="s">
        <v>730</v>
      </c>
      <c r="H3291" s="278">
        <f t="shared" si="102"/>
        <v>3</v>
      </c>
      <c r="I3291" s="252" t="s">
        <v>2940</v>
      </c>
      <c r="J3291" s="289" t="s">
        <v>2943</v>
      </c>
      <c r="K3291" s="278" t="str">
        <f t="shared" si="103"/>
        <v>AFG001People exposed</v>
      </c>
      <c r="L3291" s="290">
        <v>43522</v>
      </c>
      <c r="M3291" s="290"/>
    </row>
    <row r="3292" spans="1:13" s="269" customFormat="1" ht="15.5" thickTop="1" thickBot="1" x14ac:dyDescent="0.4">
      <c r="A3292" s="283" t="s">
        <v>3302</v>
      </c>
      <c r="B3292" s="284" t="str">
        <f>VLOOKUP(A3292,Lists!B:C,2,FALSE)</f>
        <v>AFG001</v>
      </c>
      <c r="C3292" s="284" t="str">
        <f>VLOOKUP(A3292,Lists!B:D,3,FALSE)</f>
        <v>AFG</v>
      </c>
      <c r="D3292" s="285" t="s">
        <v>666</v>
      </c>
      <c r="E3292" s="285">
        <v>2741107</v>
      </c>
      <c r="F3292" s="285" t="s">
        <v>2934</v>
      </c>
      <c r="G3292" s="285" t="s">
        <v>731</v>
      </c>
      <c r="H3292" s="278">
        <f t="shared" si="102"/>
        <v>2</v>
      </c>
      <c r="I3292" s="251" t="s">
        <v>2944</v>
      </c>
      <c r="J3292" s="285" t="s">
        <v>2945</v>
      </c>
      <c r="K3292" s="278" t="str">
        <f t="shared" si="103"/>
        <v>AFG001People displaced</v>
      </c>
      <c r="L3292" s="286">
        <v>43522</v>
      </c>
      <c r="M3292" s="286"/>
    </row>
    <row r="3293" spans="1:13" s="269" customFormat="1" ht="15.5" hidden="1" thickTop="1" thickBot="1" x14ac:dyDescent="0.4">
      <c r="A3293" s="287" t="s">
        <v>3302</v>
      </c>
      <c r="B3293" s="288" t="str">
        <f>VLOOKUP(A3293,Lists!B:C,2,FALSE)</f>
        <v>AFG001</v>
      </c>
      <c r="C3293" s="288" t="str">
        <f>VLOOKUP(A3293,Lists!B:D,3,FALSE)</f>
        <v>AFG</v>
      </c>
      <c r="D3293" s="289" t="s">
        <v>5027</v>
      </c>
      <c r="E3293" s="289">
        <v>3759</v>
      </c>
      <c r="F3293" s="289" t="s">
        <v>2935</v>
      </c>
      <c r="G3293" s="289" t="s">
        <v>731</v>
      </c>
      <c r="H3293" s="278">
        <f t="shared" si="102"/>
        <v>2</v>
      </c>
      <c r="I3293" s="252" t="s">
        <v>2946</v>
      </c>
      <c r="J3293" s="289" t="s">
        <v>2947</v>
      </c>
      <c r="K3293" s="278" t="str">
        <f t="shared" si="103"/>
        <v>AFG001Injuries reported</v>
      </c>
      <c r="L3293" s="290">
        <v>43522</v>
      </c>
      <c r="M3293" s="290"/>
    </row>
    <row r="3294" spans="1:13" s="269" customFormat="1" ht="15.5" hidden="1" thickTop="1" thickBot="1" x14ac:dyDescent="0.4">
      <c r="A3294" s="283" t="s">
        <v>3302</v>
      </c>
      <c r="B3294" s="284" t="str">
        <f>VLOOKUP(A3294,Lists!B:C,2,FALSE)</f>
        <v>AFG001</v>
      </c>
      <c r="C3294" s="284" t="str">
        <f>VLOOKUP(A3294,Lists!B:D,3,FALSE)</f>
        <v>AFG</v>
      </c>
      <c r="D3294" s="285" t="s">
        <v>5029</v>
      </c>
      <c r="E3294" s="285">
        <v>23769</v>
      </c>
      <c r="F3294" s="285" t="s">
        <v>2935</v>
      </c>
      <c r="G3294" s="285" t="s">
        <v>731</v>
      </c>
      <c r="H3294" s="278">
        <f t="shared" si="102"/>
        <v>2</v>
      </c>
      <c r="I3294" s="251" t="s">
        <v>1354</v>
      </c>
      <c r="J3294" s="285" t="s">
        <v>7338</v>
      </c>
      <c r="K3294" s="278" t="str">
        <f t="shared" si="103"/>
        <v>AFG001Fatalities reported</v>
      </c>
      <c r="L3294" s="286">
        <v>43522</v>
      </c>
      <c r="M3294" s="286"/>
    </row>
    <row r="3295" spans="1:13" s="269" customFormat="1" ht="15.5" hidden="1" thickTop="1" thickBot="1" x14ac:dyDescent="0.4">
      <c r="A3295" s="287" t="s">
        <v>3302</v>
      </c>
      <c r="B3295" s="288" t="str">
        <f>VLOOKUP(A3295,Lists!B:C,2,FALSE)</f>
        <v>AFG001</v>
      </c>
      <c r="C3295" s="288" t="str">
        <f>VLOOKUP(A3295,Lists!B:D,3,FALSE)</f>
        <v>AFG</v>
      </c>
      <c r="D3295" s="289" t="s">
        <v>5115</v>
      </c>
      <c r="E3295" s="289">
        <v>23794</v>
      </c>
      <c r="F3295" s="289" t="s">
        <v>2935</v>
      </c>
      <c r="G3295" s="289" t="s">
        <v>731</v>
      </c>
      <c r="H3295" s="278">
        <f t="shared" si="102"/>
        <v>2</v>
      </c>
      <c r="I3295" s="252" t="s">
        <v>1354</v>
      </c>
      <c r="J3295" s="289" t="s">
        <v>7338</v>
      </c>
      <c r="K3295" s="278" t="str">
        <f t="shared" si="103"/>
        <v>AFG001Fatalities in all crises</v>
      </c>
      <c r="L3295" s="290">
        <v>43522</v>
      </c>
      <c r="M3295" s="290"/>
    </row>
    <row r="3296" spans="1:13" s="269" customFormat="1" ht="15.5" hidden="1" thickTop="1" thickBot="1" x14ac:dyDescent="0.4">
      <c r="A3296" s="283" t="s">
        <v>1264</v>
      </c>
      <c r="B3296" s="284" t="str">
        <f>VLOOKUP(A3296,Lists!B:C,2,FALSE)</f>
        <v>UKR002</v>
      </c>
      <c r="C3296" s="284" t="str">
        <f>VLOOKUP(A3296,Lists!B:D,3,FALSE)</f>
        <v>UKR</v>
      </c>
      <c r="D3296" s="285" t="s">
        <v>5029</v>
      </c>
      <c r="E3296" s="285">
        <v>439</v>
      </c>
      <c r="F3296" s="285" t="s">
        <v>1399</v>
      </c>
      <c r="G3296" s="285" t="s">
        <v>731</v>
      </c>
      <c r="H3296" s="278">
        <f t="shared" si="102"/>
        <v>2</v>
      </c>
      <c r="I3296" s="251" t="s">
        <v>1354</v>
      </c>
      <c r="J3296" s="285" t="s">
        <v>7676</v>
      </c>
      <c r="K3296" s="278" t="str">
        <f t="shared" si="103"/>
        <v>UKR002Fatalities reported</v>
      </c>
      <c r="L3296" s="286">
        <v>43522</v>
      </c>
      <c r="M3296" s="286"/>
    </row>
    <row r="3297" spans="1:13" s="269" customFormat="1" ht="15.5" hidden="1" thickTop="1" thickBot="1" x14ac:dyDescent="0.4">
      <c r="A3297" s="287" t="s">
        <v>1264</v>
      </c>
      <c r="B3297" s="288" t="str">
        <f>VLOOKUP(A3297,Lists!B:C,2,FALSE)</f>
        <v>UKR002</v>
      </c>
      <c r="C3297" s="288" t="str">
        <f>VLOOKUP(A3297,Lists!B:D,3,FALSE)</f>
        <v>UKR</v>
      </c>
      <c r="D3297" s="289" t="s">
        <v>5115</v>
      </c>
      <c r="E3297" s="289">
        <v>439</v>
      </c>
      <c r="F3297" s="289" t="s">
        <v>1399</v>
      </c>
      <c r="G3297" s="289" t="s">
        <v>731</v>
      </c>
      <c r="H3297" s="278">
        <f t="shared" si="102"/>
        <v>2</v>
      </c>
      <c r="I3297" s="252" t="s">
        <v>1354</v>
      </c>
      <c r="J3297" s="289" t="s">
        <v>7675</v>
      </c>
      <c r="K3297" s="278" t="str">
        <f t="shared" si="103"/>
        <v>UKR002Fatalities in all crises</v>
      </c>
      <c r="L3297" s="290">
        <v>43522</v>
      </c>
      <c r="M3297" s="290"/>
    </row>
    <row r="3298" spans="1:13" s="269" customFormat="1" ht="15.5" hidden="1" thickTop="1" thickBot="1" x14ac:dyDescent="0.4">
      <c r="A3298" s="283" t="s">
        <v>1264</v>
      </c>
      <c r="B3298" s="284" t="str">
        <f>VLOOKUP(A3298,Lists!B:C,2,FALSE)</f>
        <v>UKR002</v>
      </c>
      <c r="C3298" s="284" t="str">
        <f>VLOOKUP(A3298,Lists!B:D,3,FALSE)</f>
        <v>UKR</v>
      </c>
      <c r="D3298" s="285" t="s">
        <v>651</v>
      </c>
      <c r="E3298" s="285">
        <v>0</v>
      </c>
      <c r="F3298" s="285" t="s">
        <v>632</v>
      </c>
      <c r="G3298" s="285" t="s">
        <v>731</v>
      </c>
      <c r="H3298" s="278">
        <f t="shared" si="102"/>
        <v>2</v>
      </c>
      <c r="I3298" s="251" t="s">
        <v>1128</v>
      </c>
      <c r="J3298" s="285" t="s">
        <v>2951</v>
      </c>
      <c r="K3298" s="278" t="str">
        <f t="shared" si="103"/>
        <v>UKR002Physical constraints in the environment (obstacles related to terrain, climate, lack of infrastructure, etc.)</v>
      </c>
      <c r="L3298" s="286">
        <v>43523</v>
      </c>
      <c r="M3298" s="286"/>
    </row>
    <row r="3299" spans="1:13" s="269" customFormat="1" ht="15.5" hidden="1" thickTop="1" thickBot="1" x14ac:dyDescent="0.4">
      <c r="A3299" s="287" t="s">
        <v>1264</v>
      </c>
      <c r="B3299" s="288" t="str">
        <f>VLOOKUP(A3299,Lists!B:C,2,FALSE)</f>
        <v>UKR002</v>
      </c>
      <c r="C3299" s="288" t="str">
        <f>VLOOKUP(A3299,Lists!B:D,3,FALSE)</f>
        <v>UKR</v>
      </c>
      <c r="D3299" s="289" t="s">
        <v>643</v>
      </c>
      <c r="E3299" s="289">
        <v>0</v>
      </c>
      <c r="F3299" s="289" t="s">
        <v>632</v>
      </c>
      <c r="G3299" s="289" t="s">
        <v>731</v>
      </c>
      <c r="H3299" s="278">
        <f t="shared" si="102"/>
        <v>2</v>
      </c>
      <c r="I3299" s="252" t="s">
        <v>1128</v>
      </c>
      <c r="J3299" s="289" t="s">
        <v>2951</v>
      </c>
      <c r="K3299" s="278" t="str">
        <f t="shared" si="103"/>
        <v>UKR002Impediments to entry into country (bureaucratic and administrative)</v>
      </c>
      <c r="L3299" s="290">
        <v>43523</v>
      </c>
      <c r="M3299" s="290"/>
    </row>
    <row r="3300" spans="1:13" s="269" customFormat="1" ht="15.5" hidden="1" thickTop="1" thickBot="1" x14ac:dyDescent="0.4">
      <c r="A3300" s="283" t="s">
        <v>1264</v>
      </c>
      <c r="B3300" s="284" t="str">
        <f>VLOOKUP(A3300,Lists!B:C,2,FALSE)</f>
        <v>UKR002</v>
      </c>
      <c r="C3300" s="284" t="str">
        <f>VLOOKUP(A3300,Lists!B:D,3,FALSE)</f>
        <v>UKR</v>
      </c>
      <c r="D3300" s="285" t="s">
        <v>644</v>
      </c>
      <c r="E3300" s="285">
        <v>2</v>
      </c>
      <c r="F3300" s="285" t="s">
        <v>632</v>
      </c>
      <c r="G3300" s="285" t="s">
        <v>731</v>
      </c>
      <c r="H3300" s="278">
        <f t="shared" si="102"/>
        <v>2</v>
      </c>
      <c r="I3300" s="251" t="s">
        <v>1128</v>
      </c>
      <c r="J3300" s="285" t="s">
        <v>2951</v>
      </c>
      <c r="K3300" s="278" t="str">
        <f t="shared" si="103"/>
        <v>UKR002Restriction of movement (impediments to freedom of movement and/or administrative restrictions)</v>
      </c>
      <c r="L3300" s="286">
        <v>43523</v>
      </c>
      <c r="M3300" s="286"/>
    </row>
    <row r="3301" spans="1:13" s="269" customFormat="1" ht="15.5" hidden="1" thickTop="1" thickBot="1" x14ac:dyDescent="0.4">
      <c r="A3301" s="287" t="s">
        <v>1264</v>
      </c>
      <c r="B3301" s="288" t="str">
        <f>VLOOKUP(A3301,Lists!B:C,2,FALSE)</f>
        <v>UKR002</v>
      </c>
      <c r="C3301" s="288" t="str">
        <f>VLOOKUP(A3301,Lists!B:D,3,FALSE)</f>
        <v>UKR</v>
      </c>
      <c r="D3301" s="289" t="s">
        <v>645</v>
      </c>
      <c r="E3301" s="289">
        <v>2</v>
      </c>
      <c r="F3301" s="289" t="s">
        <v>632</v>
      </c>
      <c r="G3301" s="289" t="s">
        <v>731</v>
      </c>
      <c r="H3301" s="278">
        <f t="shared" si="102"/>
        <v>2</v>
      </c>
      <c r="I3301" s="252" t="s">
        <v>1128</v>
      </c>
      <c r="J3301" s="289" t="s">
        <v>2951</v>
      </c>
      <c r="K3301" s="278" t="str">
        <f t="shared" si="103"/>
        <v>UKR002Interference into implementation of humanitarian activities</v>
      </c>
      <c r="L3301" s="290">
        <v>43523</v>
      </c>
      <c r="M3301" s="290"/>
    </row>
    <row r="3302" spans="1:13" s="269" customFormat="1" ht="15.5" hidden="1" thickTop="1" thickBot="1" x14ac:dyDescent="0.4">
      <c r="A3302" s="283" t="s">
        <v>1264</v>
      </c>
      <c r="B3302" s="284" t="str">
        <f>VLOOKUP(A3302,Lists!B:C,2,FALSE)</f>
        <v>UKR002</v>
      </c>
      <c r="C3302" s="284" t="str">
        <f>VLOOKUP(A3302,Lists!B:D,3,FALSE)</f>
        <v>UKR</v>
      </c>
      <c r="D3302" s="285" t="s">
        <v>646</v>
      </c>
      <c r="E3302" s="285">
        <v>0</v>
      </c>
      <c r="F3302" s="285" t="s">
        <v>632</v>
      </c>
      <c r="G3302" s="285" t="s">
        <v>731</v>
      </c>
      <c r="H3302" s="278">
        <f t="shared" si="102"/>
        <v>2</v>
      </c>
      <c r="I3302" s="251" t="s">
        <v>1128</v>
      </c>
      <c r="J3302" s="285" t="s">
        <v>2951</v>
      </c>
      <c r="K3302" s="278" t="str">
        <f t="shared" si="103"/>
        <v>UKR002Violence against personnel, facilities and assets</v>
      </c>
      <c r="L3302" s="286">
        <v>43523</v>
      </c>
      <c r="M3302" s="286"/>
    </row>
    <row r="3303" spans="1:13" s="269" customFormat="1" ht="15.5" hidden="1" thickTop="1" thickBot="1" x14ac:dyDescent="0.4">
      <c r="A3303" s="287" t="s">
        <v>1264</v>
      </c>
      <c r="B3303" s="288" t="str">
        <f>VLOOKUP(A3303,Lists!B:C,2,FALSE)</f>
        <v>UKR002</v>
      </c>
      <c r="C3303" s="288" t="str">
        <f>VLOOKUP(A3303,Lists!B:D,3,FALSE)</f>
        <v>UKR</v>
      </c>
      <c r="D3303" s="289" t="s">
        <v>647</v>
      </c>
      <c r="E3303" s="289">
        <v>1</v>
      </c>
      <c r="F3303" s="289" t="s">
        <v>632</v>
      </c>
      <c r="G3303" s="289" t="s">
        <v>731</v>
      </c>
      <c r="H3303" s="278">
        <f t="shared" si="102"/>
        <v>2</v>
      </c>
      <c r="I3303" s="252" t="s">
        <v>1128</v>
      </c>
      <c r="J3303" s="289" t="s">
        <v>2951</v>
      </c>
      <c r="K3303" s="278" t="str">
        <f t="shared" si="103"/>
        <v>UKR002Denial of existence of humanitarian needs or entitlements to assistance</v>
      </c>
      <c r="L3303" s="290">
        <v>43523</v>
      </c>
      <c r="M3303" s="290"/>
    </row>
    <row r="3304" spans="1:13" s="269" customFormat="1" ht="15.5" hidden="1" thickTop="1" thickBot="1" x14ac:dyDescent="0.4">
      <c r="A3304" s="283" t="s">
        <v>1264</v>
      </c>
      <c r="B3304" s="284" t="str">
        <f>VLOOKUP(A3304,Lists!B:C,2,FALSE)</f>
        <v>UKR002</v>
      </c>
      <c r="C3304" s="284" t="str">
        <f>VLOOKUP(A3304,Lists!B:D,3,FALSE)</f>
        <v>UKR</v>
      </c>
      <c r="D3304" s="285" t="s">
        <v>648</v>
      </c>
      <c r="E3304" s="285">
        <v>2</v>
      </c>
      <c r="F3304" s="285" t="s">
        <v>632</v>
      </c>
      <c r="G3304" s="285" t="s">
        <v>731</v>
      </c>
      <c r="H3304" s="278">
        <f t="shared" si="102"/>
        <v>2</v>
      </c>
      <c r="I3304" s="251" t="s">
        <v>1128</v>
      </c>
      <c r="J3304" s="285" t="s">
        <v>2951</v>
      </c>
      <c r="K3304" s="278" t="str">
        <f t="shared" si="103"/>
        <v>UKR002Restriction and obstruction of access to services and assistance</v>
      </c>
      <c r="L3304" s="286">
        <v>43523</v>
      </c>
      <c r="M3304" s="286"/>
    </row>
    <row r="3305" spans="1:13" s="269" customFormat="1" ht="15.5" hidden="1" thickTop="1" thickBot="1" x14ac:dyDescent="0.4">
      <c r="A3305" s="287" t="s">
        <v>1264</v>
      </c>
      <c r="B3305" s="288" t="str">
        <f>VLOOKUP(A3305,Lists!B:C,2,FALSE)</f>
        <v>UKR002</v>
      </c>
      <c r="C3305" s="288" t="str">
        <f>VLOOKUP(A3305,Lists!B:D,3,FALSE)</f>
        <v>UKR</v>
      </c>
      <c r="D3305" s="289" t="s">
        <v>649</v>
      </c>
      <c r="E3305" s="289">
        <v>3</v>
      </c>
      <c r="F3305" s="289" t="s">
        <v>632</v>
      </c>
      <c r="G3305" s="289" t="s">
        <v>731</v>
      </c>
      <c r="H3305" s="278">
        <f t="shared" si="102"/>
        <v>2</v>
      </c>
      <c r="I3305" s="252" t="s">
        <v>1128</v>
      </c>
      <c r="J3305" s="289" t="s">
        <v>2951</v>
      </c>
      <c r="K3305" s="278" t="str">
        <f t="shared" si="103"/>
        <v>UKR002Ongoing insecurity/hostilities affecting humanitarian assistance</v>
      </c>
      <c r="L3305" s="290">
        <v>43523</v>
      </c>
      <c r="M3305" s="290"/>
    </row>
    <row r="3306" spans="1:13" s="269" customFormat="1" ht="15.5" hidden="1" thickTop="1" thickBot="1" x14ac:dyDescent="0.4">
      <c r="A3306" s="283" t="s">
        <v>1264</v>
      </c>
      <c r="B3306" s="284" t="str">
        <f>VLOOKUP(A3306,Lists!B:C,2,FALSE)</f>
        <v>UKR002</v>
      </c>
      <c r="C3306" s="284" t="str">
        <f>VLOOKUP(A3306,Lists!B:D,3,FALSE)</f>
        <v>UKR</v>
      </c>
      <c r="D3306" s="285" t="s">
        <v>650</v>
      </c>
      <c r="E3306" s="285">
        <v>3</v>
      </c>
      <c r="F3306" s="285" t="s">
        <v>632</v>
      </c>
      <c r="G3306" s="285" t="s">
        <v>731</v>
      </c>
      <c r="H3306" s="278">
        <f t="shared" si="102"/>
        <v>2</v>
      </c>
      <c r="I3306" s="251" t="s">
        <v>1128</v>
      </c>
      <c r="J3306" s="285" t="s">
        <v>2951</v>
      </c>
      <c r="K3306" s="278" t="str">
        <f t="shared" si="103"/>
        <v xml:space="preserve">UKR002Presence of mines and improvised explosive devices </v>
      </c>
      <c r="L3306" s="286">
        <v>43523</v>
      </c>
      <c r="M3306" s="286"/>
    </row>
    <row r="3307" spans="1:13" s="269" customFormat="1" ht="15.5" hidden="1" thickTop="1" thickBot="1" x14ac:dyDescent="0.4">
      <c r="A3307" s="287" t="s">
        <v>1237</v>
      </c>
      <c r="B3307" s="288" t="str">
        <f>VLOOKUP(A3307,Lists!B:C,2,FALSE)</f>
        <v>PER002</v>
      </c>
      <c r="C3307" s="288" t="str">
        <f>VLOOKUP(A3307,Lists!B:D,3,FALSE)</f>
        <v>PER</v>
      </c>
      <c r="D3307" s="289" t="s">
        <v>5110</v>
      </c>
      <c r="E3307" s="289">
        <v>622500</v>
      </c>
      <c r="F3307" s="289"/>
      <c r="G3307" s="289" t="s">
        <v>731</v>
      </c>
      <c r="H3307" s="278">
        <f t="shared" si="102"/>
        <v>2</v>
      </c>
      <c r="I3307" s="252"/>
      <c r="J3307" s="289"/>
      <c r="K3307" s="278" t="str">
        <f t="shared" si="103"/>
        <v>PER002Minimal humanitarian conditions - Level 1</v>
      </c>
      <c r="L3307" s="290">
        <v>43523</v>
      </c>
      <c r="M3307" s="290"/>
    </row>
    <row r="3308" spans="1:13" s="269" customFormat="1" ht="15.5" hidden="1" thickTop="1" thickBot="1" x14ac:dyDescent="0.4">
      <c r="A3308" s="283" t="s">
        <v>1237</v>
      </c>
      <c r="B3308" s="284" t="str">
        <f>VLOOKUP(A3308,Lists!B:C,2,FALSE)</f>
        <v>PER002</v>
      </c>
      <c r="C3308" s="284" t="str">
        <f>VLOOKUP(A3308,Lists!B:D,3,FALSE)</f>
        <v>PER</v>
      </c>
      <c r="D3308" s="285" t="s">
        <v>5111</v>
      </c>
      <c r="E3308" s="285">
        <v>37500</v>
      </c>
      <c r="F3308" s="285" t="s">
        <v>2948</v>
      </c>
      <c r="G3308" s="285" t="s">
        <v>731</v>
      </c>
      <c r="H3308" s="278">
        <f t="shared" si="102"/>
        <v>2</v>
      </c>
      <c r="I3308" s="251" t="s">
        <v>2949</v>
      </c>
      <c r="J3308" s="285" t="s">
        <v>2950</v>
      </c>
      <c r="K3308" s="278" t="str">
        <f t="shared" si="103"/>
        <v>PER002Stressed humanitarian conditions - Level 2</v>
      </c>
      <c r="L3308" s="286">
        <v>43523</v>
      </c>
      <c r="M3308" s="286"/>
    </row>
    <row r="3309" spans="1:13" s="269" customFormat="1" ht="15.5" hidden="1" thickTop="1" thickBot="1" x14ac:dyDescent="0.4">
      <c r="A3309" s="287" t="s">
        <v>2997</v>
      </c>
      <c r="B3309" s="288" t="str">
        <f>VLOOKUP(A3309,Lists!B:C,2,FALSE)</f>
        <v>PAK004</v>
      </c>
      <c r="C3309" s="288" t="str">
        <f>VLOOKUP(A3309,Lists!B:D,3,FALSE)</f>
        <v>PAK</v>
      </c>
      <c r="D3309" s="289" t="s">
        <v>522</v>
      </c>
      <c r="E3309" s="289">
        <v>208449634</v>
      </c>
      <c r="F3309" s="289" t="s">
        <v>1426</v>
      </c>
      <c r="G3309" s="289" t="s">
        <v>731</v>
      </c>
      <c r="H3309" s="278">
        <f t="shared" si="102"/>
        <v>2</v>
      </c>
      <c r="I3309" s="252" t="s">
        <v>1436</v>
      </c>
      <c r="J3309" s="289" t="s">
        <v>1461</v>
      </c>
      <c r="K3309" s="278" t="str">
        <f t="shared" si="103"/>
        <v>PAK004Total population</v>
      </c>
      <c r="L3309" s="290">
        <v>43523</v>
      </c>
      <c r="M3309" s="290" t="s">
        <v>3248</v>
      </c>
    </row>
    <row r="3310" spans="1:13" s="269" customFormat="1" ht="15.5" hidden="1" thickTop="1" thickBot="1" x14ac:dyDescent="0.4">
      <c r="A3310" s="283" t="s">
        <v>2997</v>
      </c>
      <c r="B3310" s="284" t="str">
        <f>VLOOKUP(A3310,Lists!B:C,2,FALSE)</f>
        <v>PAK004</v>
      </c>
      <c r="C3310" s="284" t="str">
        <f>VLOOKUP(A3310,Lists!B:D,3,FALSE)</f>
        <v>PAK</v>
      </c>
      <c r="D3310" s="285" t="s">
        <v>660</v>
      </c>
      <c r="E3310" s="285">
        <v>13297</v>
      </c>
      <c r="F3310" s="285" t="s">
        <v>1427</v>
      </c>
      <c r="G3310" s="285" t="s">
        <v>731</v>
      </c>
      <c r="H3310" s="278">
        <f t="shared" si="102"/>
        <v>2</v>
      </c>
      <c r="I3310" s="251" t="s">
        <v>2999</v>
      </c>
      <c r="J3310" s="285" t="s">
        <v>3000</v>
      </c>
      <c r="K3310" s="278" t="str">
        <f t="shared" si="103"/>
        <v>PAK004Landmass affected</v>
      </c>
      <c r="L3310" s="286">
        <v>43523</v>
      </c>
      <c r="M3310" s="286" t="s">
        <v>3248</v>
      </c>
    </row>
    <row r="3311" spans="1:13" s="269" customFormat="1" ht="15.5" hidden="1" thickTop="1" thickBot="1" x14ac:dyDescent="0.4">
      <c r="A3311" s="287" t="s">
        <v>2997</v>
      </c>
      <c r="B3311" s="288" t="str">
        <f>VLOOKUP(A3311,Lists!B:C,2,FALSE)</f>
        <v>PAK004</v>
      </c>
      <c r="C3311" s="288" t="str">
        <f>VLOOKUP(A3311,Lists!B:D,3,FALSE)</f>
        <v>PAK</v>
      </c>
      <c r="D3311" s="289" t="s">
        <v>737</v>
      </c>
      <c r="E3311" s="289">
        <v>4450000</v>
      </c>
      <c r="F3311" s="289" t="s">
        <v>1427</v>
      </c>
      <c r="G3311" s="289" t="s">
        <v>731</v>
      </c>
      <c r="H3311" s="278">
        <f t="shared" si="102"/>
        <v>2</v>
      </c>
      <c r="I3311" s="252" t="s">
        <v>2999</v>
      </c>
      <c r="J3311" s="289" t="s">
        <v>3001</v>
      </c>
      <c r="K3311" s="278" t="str">
        <f t="shared" si="103"/>
        <v>PAK004People exposed</v>
      </c>
      <c r="L3311" s="290">
        <v>43523</v>
      </c>
      <c r="M3311" s="290" t="s">
        <v>3248</v>
      </c>
    </row>
    <row r="3312" spans="1:13" s="269" customFormat="1" ht="15.5" hidden="1" thickTop="1" thickBot="1" x14ac:dyDescent="0.4">
      <c r="A3312" s="283" t="s">
        <v>2997</v>
      </c>
      <c r="B3312" s="284" t="str">
        <f>VLOOKUP(A3312,Lists!B:C,2,FALSE)</f>
        <v>PAK004</v>
      </c>
      <c r="C3312" s="284" t="str">
        <f>VLOOKUP(A3312,Lists!B:D,3,FALSE)</f>
        <v>PAK</v>
      </c>
      <c r="D3312" s="285" t="s">
        <v>533</v>
      </c>
      <c r="E3312" s="285" t="s">
        <v>446</v>
      </c>
      <c r="F3312" s="285" t="s">
        <v>446</v>
      </c>
      <c r="G3312" s="285" t="s">
        <v>731</v>
      </c>
      <c r="H3312" s="278">
        <f t="shared" si="102"/>
        <v>2</v>
      </c>
      <c r="I3312" s="251" t="s">
        <v>446</v>
      </c>
      <c r="J3312" s="285" t="s">
        <v>3004</v>
      </c>
      <c r="K3312" s="278" t="str">
        <f t="shared" si="103"/>
        <v>PAK004People affected</v>
      </c>
      <c r="L3312" s="286">
        <v>43523</v>
      </c>
      <c r="M3312" s="286" t="s">
        <v>3248</v>
      </c>
    </row>
    <row r="3313" spans="1:13" s="269" customFormat="1" ht="15.5" thickTop="1" thickBot="1" x14ac:dyDescent="0.4">
      <c r="A3313" s="287" t="s">
        <v>2997</v>
      </c>
      <c r="B3313" s="288" t="str">
        <f>VLOOKUP(A3313,Lists!B:C,2,FALSE)</f>
        <v>PAK004</v>
      </c>
      <c r="C3313" s="288" t="str">
        <f>VLOOKUP(A3313,Lists!B:D,3,FALSE)</f>
        <v>PAK</v>
      </c>
      <c r="D3313" s="289" t="s">
        <v>666</v>
      </c>
      <c r="E3313" s="289" t="s">
        <v>446</v>
      </c>
      <c r="F3313" s="289" t="s">
        <v>446</v>
      </c>
      <c r="G3313" s="289" t="s">
        <v>731</v>
      </c>
      <c r="H3313" s="278">
        <f t="shared" si="102"/>
        <v>2</v>
      </c>
      <c r="I3313" s="252" t="s">
        <v>446</v>
      </c>
      <c r="J3313" s="289" t="s">
        <v>3005</v>
      </c>
      <c r="K3313" s="278" t="str">
        <f t="shared" si="103"/>
        <v>PAK004People displaced</v>
      </c>
      <c r="L3313" s="290">
        <v>43523</v>
      </c>
      <c r="M3313" s="290" t="s">
        <v>3248</v>
      </c>
    </row>
    <row r="3314" spans="1:13" s="269" customFormat="1" ht="15.5" hidden="1" thickTop="1" thickBot="1" x14ac:dyDescent="0.4">
      <c r="A3314" s="283" t="s">
        <v>2997</v>
      </c>
      <c r="B3314" s="284" t="str">
        <f>VLOOKUP(A3314,Lists!B:C,2,FALSE)</f>
        <v>PAK004</v>
      </c>
      <c r="C3314" s="284" t="str">
        <f>VLOOKUP(A3314,Lists!B:D,3,FALSE)</f>
        <v>PAK</v>
      </c>
      <c r="D3314" s="285" t="s">
        <v>5028</v>
      </c>
      <c r="E3314" s="285" t="s">
        <v>446</v>
      </c>
      <c r="F3314" s="285" t="s">
        <v>446</v>
      </c>
      <c r="G3314" s="285" t="s">
        <v>731</v>
      </c>
      <c r="H3314" s="278">
        <f t="shared" si="102"/>
        <v>2</v>
      </c>
      <c r="I3314" s="251" t="s">
        <v>446</v>
      </c>
      <c r="J3314" s="285" t="s">
        <v>3007</v>
      </c>
      <c r="K3314" s="278" t="str">
        <f t="shared" si="103"/>
        <v>PAK004Illness cases reported</v>
      </c>
      <c r="L3314" s="286">
        <v>43523</v>
      </c>
      <c r="M3314" s="286" t="s">
        <v>3248</v>
      </c>
    </row>
    <row r="3315" spans="1:13" s="269" customFormat="1" ht="15.5" hidden="1" thickTop="1" thickBot="1" x14ac:dyDescent="0.4">
      <c r="A3315" s="287" t="s">
        <v>2997</v>
      </c>
      <c r="B3315" s="288" t="str">
        <f>VLOOKUP(A3315,Lists!B:C,2,FALSE)</f>
        <v>PAK004</v>
      </c>
      <c r="C3315" s="288" t="str">
        <f>VLOOKUP(A3315,Lists!B:D,3,FALSE)</f>
        <v>PAK</v>
      </c>
      <c r="D3315" s="289" t="s">
        <v>5027</v>
      </c>
      <c r="E3315" s="289" t="s">
        <v>446</v>
      </c>
      <c r="F3315" s="289" t="s">
        <v>446</v>
      </c>
      <c r="G3315" s="289" t="s">
        <v>731</v>
      </c>
      <c r="H3315" s="278">
        <f t="shared" si="102"/>
        <v>2</v>
      </c>
      <c r="I3315" s="252" t="s">
        <v>446</v>
      </c>
      <c r="J3315" s="289" t="s">
        <v>3006</v>
      </c>
      <c r="K3315" s="278" t="str">
        <f t="shared" si="103"/>
        <v>PAK004Injuries reported</v>
      </c>
      <c r="L3315" s="290">
        <v>43523</v>
      </c>
      <c r="M3315" s="290" t="s">
        <v>3248</v>
      </c>
    </row>
    <row r="3316" spans="1:13" s="269" customFormat="1" ht="15.5" hidden="1" thickTop="1" thickBot="1" x14ac:dyDescent="0.4">
      <c r="A3316" s="283" t="s">
        <v>2997</v>
      </c>
      <c r="B3316" s="284" t="str">
        <f>VLOOKUP(A3316,Lists!B:C,2,FALSE)</f>
        <v>PAK004</v>
      </c>
      <c r="C3316" s="284" t="str">
        <f>VLOOKUP(A3316,Lists!B:D,3,FALSE)</f>
        <v>PAK</v>
      </c>
      <c r="D3316" s="285" t="s">
        <v>5029</v>
      </c>
      <c r="E3316" s="285">
        <v>122</v>
      </c>
      <c r="F3316" s="285" t="s">
        <v>2909</v>
      </c>
      <c r="G3316" s="285" t="s">
        <v>731</v>
      </c>
      <c r="H3316" s="278">
        <f t="shared" si="102"/>
        <v>2</v>
      </c>
      <c r="I3316" s="251" t="s">
        <v>1786</v>
      </c>
      <c r="J3316" s="285" t="s">
        <v>3002</v>
      </c>
      <c r="K3316" s="278" t="str">
        <f t="shared" si="103"/>
        <v>PAK004Fatalities reported</v>
      </c>
      <c r="L3316" s="286">
        <v>43523</v>
      </c>
      <c r="M3316" s="286" t="s">
        <v>3248</v>
      </c>
    </row>
    <row r="3317" spans="1:13" s="269" customFormat="1" ht="15.5" hidden="1" thickTop="1" thickBot="1" x14ac:dyDescent="0.4">
      <c r="A3317" s="287" t="s">
        <v>2997</v>
      </c>
      <c r="B3317" s="288" t="str">
        <f>VLOOKUP(A3317,Lists!B:C,2,FALSE)</f>
        <v>PAK004</v>
      </c>
      <c r="C3317" s="288" t="str">
        <f>VLOOKUP(A3317,Lists!B:D,3,FALSE)</f>
        <v>PAK</v>
      </c>
      <c r="D3317" s="289" t="s">
        <v>5115</v>
      </c>
      <c r="E3317" s="289">
        <v>1033</v>
      </c>
      <c r="F3317" s="289" t="s">
        <v>2911</v>
      </c>
      <c r="G3317" s="289" t="s">
        <v>731</v>
      </c>
      <c r="H3317" s="278">
        <f t="shared" si="102"/>
        <v>2</v>
      </c>
      <c r="I3317" s="252" t="s">
        <v>1786</v>
      </c>
      <c r="J3317" s="289" t="s">
        <v>2910</v>
      </c>
      <c r="K3317" s="278" t="str">
        <f t="shared" si="103"/>
        <v>PAK004Fatalities in all crises</v>
      </c>
      <c r="L3317" s="290">
        <v>43523</v>
      </c>
      <c r="M3317" s="290" t="s">
        <v>3248</v>
      </c>
    </row>
    <row r="3318" spans="1:13" s="269" customFormat="1" ht="15.5" hidden="1" thickTop="1" thickBot="1" x14ac:dyDescent="0.4">
      <c r="A3318" s="283" t="s">
        <v>2997</v>
      </c>
      <c r="B3318" s="284" t="str">
        <f>VLOOKUP(A3318,Lists!B:C,2,FALSE)</f>
        <v>PAK004</v>
      </c>
      <c r="C3318" s="284" t="str">
        <f>VLOOKUP(A3318,Lists!B:D,3,FALSE)</f>
        <v>PAK</v>
      </c>
      <c r="D3318" s="285" t="s">
        <v>5108</v>
      </c>
      <c r="E3318" s="285" t="s">
        <v>446</v>
      </c>
      <c r="F3318" s="285" t="s">
        <v>446</v>
      </c>
      <c r="G3318" s="285" t="s">
        <v>731</v>
      </c>
      <c r="H3318" s="278">
        <f t="shared" si="102"/>
        <v>2</v>
      </c>
      <c r="I3318" s="251" t="s">
        <v>446</v>
      </c>
      <c r="J3318" s="285" t="s">
        <v>3008</v>
      </c>
      <c r="K3318" s="278" t="str">
        <f t="shared" si="103"/>
        <v>PAK004Buildings damaged</v>
      </c>
      <c r="L3318" s="286">
        <v>43523</v>
      </c>
      <c r="M3318" s="286" t="s">
        <v>3248</v>
      </c>
    </row>
    <row r="3319" spans="1:13" s="269" customFormat="1" ht="15.5" hidden="1" thickTop="1" thickBot="1" x14ac:dyDescent="0.4">
      <c r="A3319" s="287" t="s">
        <v>2997</v>
      </c>
      <c r="B3319" s="288" t="str">
        <f>VLOOKUP(A3319,Lists!B:C,2,FALSE)</f>
        <v>PAK004</v>
      </c>
      <c r="C3319" s="288" t="str">
        <f>VLOOKUP(A3319,Lists!B:D,3,FALSE)</f>
        <v>PAK</v>
      </c>
      <c r="D3319" s="289" t="s">
        <v>5109</v>
      </c>
      <c r="E3319" s="289" t="s">
        <v>446</v>
      </c>
      <c r="F3319" s="289" t="s">
        <v>446</v>
      </c>
      <c r="G3319" s="289" t="s">
        <v>446</v>
      </c>
      <c r="H3319" s="278" t="str">
        <f t="shared" si="102"/>
        <v>x</v>
      </c>
      <c r="I3319" s="252" t="s">
        <v>446</v>
      </c>
      <c r="J3319" s="289" t="s">
        <v>3009</v>
      </c>
      <c r="K3319" s="278" t="str">
        <f t="shared" si="103"/>
        <v>PAK004Buildings destroyed</v>
      </c>
      <c r="L3319" s="290">
        <v>43523</v>
      </c>
      <c r="M3319" s="290" t="s">
        <v>3248</v>
      </c>
    </row>
    <row r="3320" spans="1:13" s="269" customFormat="1" ht="15.5" hidden="1" thickTop="1" thickBot="1" x14ac:dyDescent="0.4">
      <c r="A3320" s="283" t="s">
        <v>2997</v>
      </c>
      <c r="B3320" s="284" t="str">
        <f>VLOOKUP(A3320,Lists!B:C,2,FALSE)</f>
        <v>PAK004</v>
      </c>
      <c r="C3320" s="284" t="str">
        <f>VLOOKUP(A3320,Lists!B:D,3,FALSE)</f>
        <v>PAK</v>
      </c>
      <c r="D3320" s="285" t="s">
        <v>742</v>
      </c>
      <c r="E3320" s="285" t="s">
        <v>446</v>
      </c>
      <c r="F3320" s="285" t="s">
        <v>446</v>
      </c>
      <c r="G3320" s="285" t="s">
        <v>731</v>
      </c>
      <c r="H3320" s="278">
        <f t="shared" si="102"/>
        <v>2</v>
      </c>
      <c r="I3320" s="251" t="s">
        <v>446</v>
      </c>
      <c r="J3320" s="285" t="s">
        <v>3010</v>
      </c>
      <c r="K3320" s="278" t="str">
        <f t="shared" si="103"/>
        <v>PAK004Economic Losses</v>
      </c>
      <c r="L3320" s="286">
        <v>43523</v>
      </c>
      <c r="M3320" s="286" t="s">
        <v>3248</v>
      </c>
    </row>
    <row r="3321" spans="1:13" s="269" customFormat="1" ht="15.5" hidden="1" thickTop="1" thickBot="1" x14ac:dyDescent="0.4">
      <c r="A3321" s="287" t="s">
        <v>2997</v>
      </c>
      <c r="B3321" s="288" t="str">
        <f>VLOOKUP(A3321,Lists!B:C,2,FALSE)</f>
        <v>PAK004</v>
      </c>
      <c r="C3321" s="288" t="str">
        <f>VLOOKUP(A3321,Lists!B:D,3,FALSE)</f>
        <v>PAK</v>
      </c>
      <c r="D3321" s="289" t="s">
        <v>752</v>
      </c>
      <c r="E3321" s="289" t="s">
        <v>446</v>
      </c>
      <c r="F3321" s="289" t="s">
        <v>446</v>
      </c>
      <c r="G3321" s="289" t="s">
        <v>731</v>
      </c>
      <c r="H3321" s="278">
        <f t="shared" si="102"/>
        <v>2</v>
      </c>
      <c r="I3321" s="252" t="s">
        <v>446</v>
      </c>
      <c r="J3321" s="289" t="s">
        <v>3011</v>
      </c>
      <c r="K3321" s="278" t="str">
        <f t="shared" si="103"/>
        <v>PAK004People in Need</v>
      </c>
      <c r="L3321" s="290">
        <v>43523</v>
      </c>
      <c r="M3321" s="290" t="s">
        <v>3248</v>
      </c>
    </row>
    <row r="3322" spans="1:13" s="269" customFormat="1" ht="15.5" hidden="1" thickTop="1" thickBot="1" x14ac:dyDescent="0.4">
      <c r="A3322" s="283" t="s">
        <v>2997</v>
      </c>
      <c r="B3322" s="284" t="str">
        <f>VLOOKUP(A3322,Lists!B:C,2,FALSE)</f>
        <v>PAK004</v>
      </c>
      <c r="C3322" s="284" t="str">
        <f>VLOOKUP(A3322,Lists!B:D,3,FALSE)</f>
        <v>PAK</v>
      </c>
      <c r="D3322" s="285" t="s">
        <v>5110</v>
      </c>
      <c r="E3322" s="285" t="s">
        <v>446</v>
      </c>
      <c r="F3322" s="285" t="s">
        <v>446</v>
      </c>
      <c r="G3322" s="285" t="s">
        <v>730</v>
      </c>
      <c r="H3322" s="278">
        <f t="shared" si="102"/>
        <v>3</v>
      </c>
      <c r="I3322" s="251" t="s">
        <v>446</v>
      </c>
      <c r="J3322" s="285" t="s">
        <v>7667</v>
      </c>
      <c r="K3322" s="278" t="str">
        <f t="shared" si="103"/>
        <v>PAK004Minimal humanitarian conditions - Level 1</v>
      </c>
      <c r="L3322" s="286">
        <v>43523</v>
      </c>
      <c r="M3322" s="286" t="s">
        <v>3248</v>
      </c>
    </row>
    <row r="3323" spans="1:13" s="269" customFormat="1" ht="15.5" hidden="1" thickTop="1" thickBot="1" x14ac:dyDescent="0.4">
      <c r="A3323" s="287" t="s">
        <v>2997</v>
      </c>
      <c r="B3323" s="288" t="str">
        <f>VLOOKUP(A3323,Lists!B:C,2,FALSE)</f>
        <v>PAK004</v>
      </c>
      <c r="C3323" s="288" t="str">
        <f>VLOOKUP(A3323,Lists!B:D,3,FALSE)</f>
        <v>PAK</v>
      </c>
      <c r="D3323" s="289" t="s">
        <v>5111</v>
      </c>
      <c r="E3323" s="289" t="s">
        <v>446</v>
      </c>
      <c r="F3323" s="289" t="s">
        <v>446</v>
      </c>
      <c r="G3323" s="289" t="s">
        <v>730</v>
      </c>
      <c r="H3323" s="278">
        <f t="shared" si="102"/>
        <v>3</v>
      </c>
      <c r="I3323" s="252" t="s">
        <v>446</v>
      </c>
      <c r="J3323" s="289" t="s">
        <v>7667</v>
      </c>
      <c r="K3323" s="278" t="str">
        <f t="shared" si="103"/>
        <v>PAK004Stressed humanitarian conditions - Level 2</v>
      </c>
      <c r="L3323" s="290">
        <v>43523</v>
      </c>
      <c r="M3323" s="290" t="s">
        <v>3248</v>
      </c>
    </row>
    <row r="3324" spans="1:13" s="269" customFormat="1" ht="15.5" hidden="1" thickTop="1" thickBot="1" x14ac:dyDescent="0.4">
      <c r="A3324" s="283" t="s">
        <v>2997</v>
      </c>
      <c r="B3324" s="284" t="str">
        <f>VLOOKUP(A3324,Lists!B:C,2,FALSE)</f>
        <v>PAK004</v>
      </c>
      <c r="C3324" s="284" t="str">
        <f>VLOOKUP(A3324,Lists!B:D,3,FALSE)</f>
        <v>PAK</v>
      </c>
      <c r="D3324" s="285" t="s">
        <v>5112</v>
      </c>
      <c r="E3324" s="285" t="s">
        <v>446</v>
      </c>
      <c r="F3324" s="285" t="s">
        <v>446</v>
      </c>
      <c r="G3324" s="285" t="s">
        <v>730</v>
      </c>
      <c r="H3324" s="278">
        <f t="shared" si="102"/>
        <v>3</v>
      </c>
      <c r="I3324" s="251" t="s">
        <v>446</v>
      </c>
      <c r="J3324" s="285" t="s">
        <v>7667</v>
      </c>
      <c r="K3324" s="278" t="str">
        <f t="shared" si="103"/>
        <v>PAK004Moderate humanitarian conditions - Level 3</v>
      </c>
      <c r="L3324" s="286">
        <v>43523</v>
      </c>
      <c r="M3324" s="286" t="s">
        <v>3248</v>
      </c>
    </row>
    <row r="3325" spans="1:13" s="269" customFormat="1" ht="15.5" hidden="1" thickTop="1" thickBot="1" x14ac:dyDescent="0.4">
      <c r="A3325" s="287" t="s">
        <v>2997</v>
      </c>
      <c r="B3325" s="288" t="str">
        <f>VLOOKUP(A3325,Lists!B:C,2,FALSE)</f>
        <v>PAK004</v>
      </c>
      <c r="C3325" s="288" t="str">
        <f>VLOOKUP(A3325,Lists!B:D,3,FALSE)</f>
        <v>PAK</v>
      </c>
      <c r="D3325" s="289" t="s">
        <v>5113</v>
      </c>
      <c r="E3325" s="289" t="s">
        <v>446</v>
      </c>
      <c r="F3325" s="289" t="s">
        <v>446</v>
      </c>
      <c r="G3325" s="289" t="s">
        <v>730</v>
      </c>
      <c r="H3325" s="278">
        <f t="shared" si="102"/>
        <v>3</v>
      </c>
      <c r="I3325" s="252" t="s">
        <v>446</v>
      </c>
      <c r="J3325" s="289" t="s">
        <v>7667</v>
      </c>
      <c r="K3325" s="278" t="str">
        <f t="shared" si="103"/>
        <v>PAK004Severe humanitarian conditions - Level 4</v>
      </c>
      <c r="L3325" s="290">
        <v>43523</v>
      </c>
      <c r="M3325" s="290" t="s">
        <v>3248</v>
      </c>
    </row>
    <row r="3326" spans="1:13" s="269" customFormat="1" ht="15.5" hidden="1" thickTop="1" thickBot="1" x14ac:dyDescent="0.4">
      <c r="A3326" s="283" t="s">
        <v>2997</v>
      </c>
      <c r="B3326" s="284" t="str">
        <f>VLOOKUP(A3326,Lists!B:C,2,FALSE)</f>
        <v>PAK004</v>
      </c>
      <c r="C3326" s="284" t="str">
        <f>VLOOKUP(A3326,Lists!B:D,3,FALSE)</f>
        <v>PAK</v>
      </c>
      <c r="D3326" s="285" t="s">
        <v>5114</v>
      </c>
      <c r="E3326" s="285" t="s">
        <v>446</v>
      </c>
      <c r="F3326" s="285" t="s">
        <v>446</v>
      </c>
      <c r="G3326" s="285" t="s">
        <v>730</v>
      </c>
      <c r="H3326" s="278">
        <f t="shared" si="102"/>
        <v>3</v>
      </c>
      <c r="I3326" s="251" t="s">
        <v>446</v>
      </c>
      <c r="J3326" s="285" t="s">
        <v>7667</v>
      </c>
      <c r="K3326" s="278" t="str">
        <f t="shared" si="103"/>
        <v>PAK004Extreme humanitarian conditions - Level 5</v>
      </c>
      <c r="L3326" s="286">
        <v>43523</v>
      </c>
      <c r="M3326" s="286" t="s">
        <v>3248</v>
      </c>
    </row>
    <row r="3327" spans="1:13" s="269" customFormat="1" ht="15.5" hidden="1" thickTop="1" thickBot="1" x14ac:dyDescent="0.4">
      <c r="A3327" s="287" t="s">
        <v>2997</v>
      </c>
      <c r="B3327" s="288" t="str">
        <f>VLOOKUP(A3327,Lists!B:C,2,FALSE)</f>
        <v>PAK004</v>
      </c>
      <c r="C3327" s="288" t="str">
        <f>VLOOKUP(A3327,Lists!B:D,3,FALSE)</f>
        <v>PAK</v>
      </c>
      <c r="D3327" s="289" t="s">
        <v>688</v>
      </c>
      <c r="E3327" s="289">
        <v>3</v>
      </c>
      <c r="F3327" s="289" t="s">
        <v>1479</v>
      </c>
      <c r="G3327" s="289" t="s">
        <v>731</v>
      </c>
      <c r="H3327" s="278">
        <f t="shared" si="102"/>
        <v>2</v>
      </c>
      <c r="I3327" s="252" t="s">
        <v>3003</v>
      </c>
      <c r="J3327" s="289" t="s">
        <v>3012</v>
      </c>
      <c r="K3327" s="278" t="str">
        <f t="shared" si="103"/>
        <v>PAK004Crisis affected groups</v>
      </c>
      <c r="L3327" s="290">
        <v>43523</v>
      </c>
      <c r="M3327" s="290" t="s">
        <v>3248</v>
      </c>
    </row>
    <row r="3328" spans="1:13" s="269" customFormat="1" ht="15.5" hidden="1" thickTop="1" thickBot="1" x14ac:dyDescent="0.4">
      <c r="A3328" s="283" t="s">
        <v>2997</v>
      </c>
      <c r="B3328" s="284" t="str">
        <f>VLOOKUP(A3328,Lists!B:C,2,FALSE)</f>
        <v>PAK004</v>
      </c>
      <c r="C3328" s="284" t="str">
        <f>VLOOKUP(A3328,Lists!B:D,3,FALSE)</f>
        <v>PAK</v>
      </c>
      <c r="D3328" s="285" t="s">
        <v>691</v>
      </c>
      <c r="E3328" s="285" t="s">
        <v>446</v>
      </c>
      <c r="F3328" s="285" t="s">
        <v>446</v>
      </c>
      <c r="G3328" s="285" t="s">
        <v>731</v>
      </c>
      <c r="H3328" s="278">
        <f t="shared" si="102"/>
        <v>2</v>
      </c>
      <c r="I3328" s="251" t="s">
        <v>446</v>
      </c>
      <c r="J3328" s="285" t="s">
        <v>1455</v>
      </c>
      <c r="K3328" s="278" t="str">
        <f t="shared" si="103"/>
        <v>PAK004People facing limited access constraints</v>
      </c>
      <c r="L3328" s="286">
        <v>43523</v>
      </c>
      <c r="M3328" s="286" t="s">
        <v>3248</v>
      </c>
    </row>
    <row r="3329" spans="1:13" s="269" customFormat="1" ht="15.5" hidden="1" thickTop="1" thickBot="1" x14ac:dyDescent="0.4">
      <c r="A3329" s="287" t="s">
        <v>2997</v>
      </c>
      <c r="B3329" s="288" t="str">
        <f>VLOOKUP(A3329,Lists!B:C,2,FALSE)</f>
        <v>PAK004</v>
      </c>
      <c r="C3329" s="288" t="str">
        <f>VLOOKUP(A3329,Lists!B:D,3,FALSE)</f>
        <v>PAK</v>
      </c>
      <c r="D3329" s="289" t="s">
        <v>692</v>
      </c>
      <c r="E3329" s="289" t="s">
        <v>446</v>
      </c>
      <c r="F3329" s="289" t="s">
        <v>446</v>
      </c>
      <c r="G3329" s="289" t="s">
        <v>731</v>
      </c>
      <c r="H3329" s="278">
        <f t="shared" si="102"/>
        <v>2</v>
      </c>
      <c r="I3329" s="252" t="s">
        <v>446</v>
      </c>
      <c r="J3329" s="289" t="s">
        <v>1455</v>
      </c>
      <c r="K3329" s="278" t="str">
        <f t="shared" si="103"/>
        <v>PAK004People facing restricted access constraints</v>
      </c>
      <c r="L3329" s="290">
        <v>43523</v>
      </c>
      <c r="M3329" s="290" t="s">
        <v>3248</v>
      </c>
    </row>
    <row r="3330" spans="1:13" s="269" customFormat="1" ht="15.5" hidden="1" thickTop="1" thickBot="1" x14ac:dyDescent="0.4">
      <c r="A3330" s="283" t="s">
        <v>2997</v>
      </c>
      <c r="B3330" s="284" t="str">
        <f>VLOOKUP(A3330,Lists!B:C,2,FALSE)</f>
        <v>PAK004</v>
      </c>
      <c r="C3330" s="284" t="str">
        <f>VLOOKUP(A3330,Lists!B:D,3,FALSE)</f>
        <v>PAK</v>
      </c>
      <c r="D3330" s="285" t="s">
        <v>643</v>
      </c>
      <c r="E3330" s="285">
        <v>2</v>
      </c>
      <c r="F3330" s="285" t="s">
        <v>1477</v>
      </c>
      <c r="G3330" s="285" t="s">
        <v>731</v>
      </c>
      <c r="H3330" s="278">
        <f t="shared" ref="H3330:H3393" si="104">IF(G3330="x","x",IF(G3330="Low",3,IF(G3330="Medium",2,IF(G3330="High",1,FALSE))))</f>
        <v>2</v>
      </c>
      <c r="I3330" s="251" t="s">
        <v>4781</v>
      </c>
      <c r="J3330" s="285" t="s">
        <v>4786</v>
      </c>
      <c r="K3330" s="278" t="str">
        <f t="shared" ref="K3330:K3393" si="105">B3330&amp;""&amp;D3330</f>
        <v>PAK004Impediments to entry into country (bureaucratic and administrative)</v>
      </c>
      <c r="L3330" s="286">
        <v>43523</v>
      </c>
      <c r="M3330" s="286" t="s">
        <v>3248</v>
      </c>
    </row>
    <row r="3331" spans="1:13" s="269" customFormat="1" ht="15.5" hidden="1" thickTop="1" thickBot="1" x14ac:dyDescent="0.4">
      <c r="A3331" s="287" t="s">
        <v>2997</v>
      </c>
      <c r="B3331" s="288" t="str">
        <f>VLOOKUP(A3331,Lists!B:C,2,FALSE)</f>
        <v>PAK004</v>
      </c>
      <c r="C3331" s="288" t="str">
        <f>VLOOKUP(A3331,Lists!B:D,3,FALSE)</f>
        <v>PAK</v>
      </c>
      <c r="D3331" s="289" t="s">
        <v>644</v>
      </c>
      <c r="E3331" s="289">
        <v>2</v>
      </c>
      <c r="F3331" s="289" t="s">
        <v>1405</v>
      </c>
      <c r="G3331" s="289" t="s">
        <v>731</v>
      </c>
      <c r="H3331" s="278">
        <f t="shared" si="104"/>
        <v>2</v>
      </c>
      <c r="I3331" s="252" t="s">
        <v>4781</v>
      </c>
      <c r="J3331" s="289" t="s">
        <v>4786</v>
      </c>
      <c r="K3331" s="278" t="str">
        <f t="shared" si="105"/>
        <v>PAK004Restriction of movement (impediments to freedom of movement and/or administrative restrictions)</v>
      </c>
      <c r="L3331" s="290">
        <v>43523</v>
      </c>
      <c r="M3331" s="290" t="s">
        <v>3248</v>
      </c>
    </row>
    <row r="3332" spans="1:13" s="269" customFormat="1" ht="15.5" hidden="1" thickTop="1" thickBot="1" x14ac:dyDescent="0.4">
      <c r="A3332" s="283" t="s">
        <v>2997</v>
      </c>
      <c r="B3332" s="284" t="str">
        <f>VLOOKUP(A3332,Lists!B:C,2,FALSE)</f>
        <v>PAK004</v>
      </c>
      <c r="C3332" s="284" t="str">
        <f>VLOOKUP(A3332,Lists!B:D,3,FALSE)</f>
        <v>PAK</v>
      </c>
      <c r="D3332" s="285" t="s">
        <v>645</v>
      </c>
      <c r="E3332" s="285">
        <v>1</v>
      </c>
      <c r="F3332" s="285" t="s">
        <v>1477</v>
      </c>
      <c r="G3332" s="285" t="s">
        <v>731</v>
      </c>
      <c r="H3332" s="278">
        <f t="shared" si="104"/>
        <v>2</v>
      </c>
      <c r="I3332" s="251" t="s">
        <v>4781</v>
      </c>
      <c r="J3332" s="285" t="s">
        <v>4786</v>
      </c>
      <c r="K3332" s="278" t="str">
        <f t="shared" si="105"/>
        <v>PAK004Interference into implementation of humanitarian activities</v>
      </c>
      <c r="L3332" s="286">
        <v>43523</v>
      </c>
      <c r="M3332" s="286" t="s">
        <v>3248</v>
      </c>
    </row>
    <row r="3333" spans="1:13" s="269" customFormat="1" ht="15.5" hidden="1" thickTop="1" thickBot="1" x14ac:dyDescent="0.4">
      <c r="A3333" s="287" t="s">
        <v>2997</v>
      </c>
      <c r="B3333" s="288" t="str">
        <f>VLOOKUP(A3333,Lists!B:C,2,FALSE)</f>
        <v>PAK004</v>
      </c>
      <c r="C3333" s="288" t="str">
        <f>VLOOKUP(A3333,Lists!B:D,3,FALSE)</f>
        <v>PAK</v>
      </c>
      <c r="D3333" s="289" t="s">
        <v>646</v>
      </c>
      <c r="E3333" s="289">
        <v>1</v>
      </c>
      <c r="F3333" s="289" t="s">
        <v>1405</v>
      </c>
      <c r="G3333" s="289" t="s">
        <v>731</v>
      </c>
      <c r="H3333" s="278">
        <f t="shared" si="104"/>
        <v>2</v>
      </c>
      <c r="I3333" s="252" t="s">
        <v>4781</v>
      </c>
      <c r="J3333" s="289" t="s">
        <v>4786</v>
      </c>
      <c r="K3333" s="278" t="str">
        <f t="shared" si="105"/>
        <v>PAK004Violence against personnel, facilities and assets</v>
      </c>
      <c r="L3333" s="290">
        <v>43523</v>
      </c>
      <c r="M3333" s="290" t="s">
        <v>3248</v>
      </c>
    </row>
    <row r="3334" spans="1:13" s="269" customFormat="1" ht="15.5" hidden="1" thickTop="1" thickBot="1" x14ac:dyDescent="0.4">
      <c r="A3334" s="283" t="s">
        <v>2997</v>
      </c>
      <c r="B3334" s="284" t="str">
        <f>VLOOKUP(A3334,Lists!B:C,2,FALSE)</f>
        <v>PAK004</v>
      </c>
      <c r="C3334" s="284" t="str">
        <f>VLOOKUP(A3334,Lists!B:D,3,FALSE)</f>
        <v>PAK</v>
      </c>
      <c r="D3334" s="285" t="s">
        <v>647</v>
      </c>
      <c r="E3334" s="285">
        <v>3</v>
      </c>
      <c r="F3334" s="285" t="s">
        <v>1405</v>
      </c>
      <c r="G3334" s="285" t="s">
        <v>731</v>
      </c>
      <c r="H3334" s="278">
        <f t="shared" si="104"/>
        <v>2</v>
      </c>
      <c r="I3334" s="251" t="s">
        <v>4781</v>
      </c>
      <c r="J3334" s="285" t="s">
        <v>4786</v>
      </c>
      <c r="K3334" s="278" t="str">
        <f t="shared" si="105"/>
        <v>PAK004Denial of existence of humanitarian needs or entitlements to assistance</v>
      </c>
      <c r="L3334" s="286">
        <v>43523</v>
      </c>
      <c r="M3334" s="286" t="s">
        <v>3248</v>
      </c>
    </row>
    <row r="3335" spans="1:13" s="269" customFormat="1" ht="15.5" hidden="1" thickTop="1" thickBot="1" x14ac:dyDescent="0.4">
      <c r="A3335" s="287" t="s">
        <v>2997</v>
      </c>
      <c r="B3335" s="288" t="str">
        <f>VLOOKUP(A3335,Lists!B:C,2,FALSE)</f>
        <v>PAK004</v>
      </c>
      <c r="C3335" s="288" t="str">
        <f>VLOOKUP(A3335,Lists!B:D,3,FALSE)</f>
        <v>PAK</v>
      </c>
      <c r="D3335" s="289" t="s">
        <v>648</v>
      </c>
      <c r="E3335" s="289">
        <v>3</v>
      </c>
      <c r="F3335" s="289" t="s">
        <v>1477</v>
      </c>
      <c r="G3335" s="289" t="s">
        <v>731</v>
      </c>
      <c r="H3335" s="278">
        <f t="shared" si="104"/>
        <v>2</v>
      </c>
      <c r="I3335" s="252" t="s">
        <v>4781</v>
      </c>
      <c r="J3335" s="289" t="s">
        <v>4786</v>
      </c>
      <c r="K3335" s="278" t="str">
        <f t="shared" si="105"/>
        <v>PAK004Restriction and obstruction of access to services and assistance</v>
      </c>
      <c r="L3335" s="290">
        <v>43523</v>
      </c>
      <c r="M3335" s="290" t="s">
        <v>3248</v>
      </c>
    </row>
    <row r="3336" spans="1:13" s="269" customFormat="1" ht="15.5" hidden="1" thickTop="1" thickBot="1" x14ac:dyDescent="0.4">
      <c r="A3336" s="283" t="s">
        <v>2997</v>
      </c>
      <c r="B3336" s="284" t="str">
        <f>VLOOKUP(A3336,Lists!B:C,2,FALSE)</f>
        <v>PAK004</v>
      </c>
      <c r="C3336" s="284" t="str">
        <f>VLOOKUP(A3336,Lists!B:D,3,FALSE)</f>
        <v>PAK</v>
      </c>
      <c r="D3336" s="285" t="s">
        <v>649</v>
      </c>
      <c r="E3336" s="285">
        <v>1</v>
      </c>
      <c r="F3336" s="285" t="s">
        <v>1405</v>
      </c>
      <c r="G3336" s="285" t="s">
        <v>731</v>
      </c>
      <c r="H3336" s="278">
        <f t="shared" si="104"/>
        <v>2</v>
      </c>
      <c r="I3336" s="251" t="s">
        <v>4781</v>
      </c>
      <c r="J3336" s="285" t="s">
        <v>4786</v>
      </c>
      <c r="K3336" s="278" t="str">
        <f t="shared" si="105"/>
        <v>PAK004Ongoing insecurity/hostilities affecting humanitarian assistance</v>
      </c>
      <c r="L3336" s="286">
        <v>43523</v>
      </c>
      <c r="M3336" s="286" t="s">
        <v>3248</v>
      </c>
    </row>
    <row r="3337" spans="1:13" s="269" customFormat="1" ht="15.5" hidden="1" thickTop="1" thickBot="1" x14ac:dyDescent="0.4">
      <c r="A3337" s="287" t="s">
        <v>2997</v>
      </c>
      <c r="B3337" s="288" t="str">
        <f>VLOOKUP(A3337,Lists!B:C,2,FALSE)</f>
        <v>PAK004</v>
      </c>
      <c r="C3337" s="288" t="str">
        <f>VLOOKUP(A3337,Lists!B:D,3,FALSE)</f>
        <v>PAK</v>
      </c>
      <c r="D3337" s="289" t="s">
        <v>651</v>
      </c>
      <c r="E3337" s="289">
        <v>1</v>
      </c>
      <c r="F3337" s="289" t="s">
        <v>1405</v>
      </c>
      <c r="G3337" s="289" t="s">
        <v>731</v>
      </c>
      <c r="H3337" s="278">
        <f t="shared" si="104"/>
        <v>2</v>
      </c>
      <c r="I3337" s="252" t="s">
        <v>4781</v>
      </c>
      <c r="J3337" s="289" t="s">
        <v>4786</v>
      </c>
      <c r="K3337" s="278" t="str">
        <f t="shared" si="105"/>
        <v>PAK004Physical constraints in the environment (obstacles related to terrain, climate, lack of infrastructure, etc.)</v>
      </c>
      <c r="L3337" s="290">
        <v>43523</v>
      </c>
      <c r="M3337" s="290" t="s">
        <v>3248</v>
      </c>
    </row>
    <row r="3338" spans="1:13" s="269" customFormat="1" ht="15.5" hidden="1" thickTop="1" thickBot="1" x14ac:dyDescent="0.4">
      <c r="A3338" s="283" t="s">
        <v>2997</v>
      </c>
      <c r="B3338" s="284" t="str">
        <f>VLOOKUP(A3338,Lists!B:C,2,FALSE)</f>
        <v>PAK004</v>
      </c>
      <c r="C3338" s="284" t="str">
        <f>VLOOKUP(A3338,Lists!B:D,3,FALSE)</f>
        <v>PAK</v>
      </c>
      <c r="D3338" s="285" t="s">
        <v>650</v>
      </c>
      <c r="E3338" s="285">
        <v>1</v>
      </c>
      <c r="F3338" s="285" t="s">
        <v>1477</v>
      </c>
      <c r="G3338" s="285" t="s">
        <v>731</v>
      </c>
      <c r="H3338" s="278">
        <f t="shared" si="104"/>
        <v>2</v>
      </c>
      <c r="I3338" s="251" t="s">
        <v>4781</v>
      </c>
      <c r="J3338" s="285" t="s">
        <v>4786</v>
      </c>
      <c r="K3338" s="278" t="str">
        <f t="shared" si="105"/>
        <v xml:space="preserve">PAK004Presence of mines and improvised explosive devices </v>
      </c>
      <c r="L3338" s="286">
        <v>43523</v>
      </c>
      <c r="M3338" s="286" t="s">
        <v>3248</v>
      </c>
    </row>
    <row r="3339" spans="1:13" s="269" customFormat="1" ht="15.5" hidden="1" thickTop="1" thickBot="1" x14ac:dyDescent="0.4">
      <c r="A3339" s="287" t="s">
        <v>2952</v>
      </c>
      <c r="B3339" s="288" t="e">
        <f>VLOOKUP(A3339,Lists!B:C,2,FALSE)</f>
        <v>#N/A</v>
      </c>
      <c r="C3339" s="288" t="e">
        <f>VLOOKUP(A3339,Lists!B:D,3,FALSE)</f>
        <v>#N/A</v>
      </c>
      <c r="D3339" s="289" t="s">
        <v>522</v>
      </c>
      <c r="E3339" s="289">
        <v>11347000</v>
      </c>
      <c r="F3339" s="289" t="s">
        <v>2229</v>
      </c>
      <c r="G3339" s="289" t="s">
        <v>731</v>
      </c>
      <c r="H3339" s="278">
        <f t="shared" si="104"/>
        <v>2</v>
      </c>
      <c r="I3339" s="252" t="s">
        <v>2238</v>
      </c>
      <c r="J3339" s="289" t="s">
        <v>2239</v>
      </c>
      <c r="K3339" s="278" t="e">
        <f t="shared" si="105"/>
        <v>#N/A</v>
      </c>
      <c r="L3339" s="290">
        <v>43523</v>
      </c>
      <c r="M3339" s="290" t="s">
        <v>3248</v>
      </c>
    </row>
    <row r="3340" spans="1:13" s="269" customFormat="1" ht="15.5" hidden="1" thickTop="1" thickBot="1" x14ac:dyDescent="0.4">
      <c r="A3340" s="283" t="s">
        <v>2952</v>
      </c>
      <c r="B3340" s="284" t="e">
        <f>VLOOKUP(A3340,Lists!B:C,2,FALSE)</f>
        <v>#N/A</v>
      </c>
      <c r="C3340" s="284" t="e">
        <f>VLOOKUP(A3340,Lists!B:D,3,FALSE)</f>
        <v>#N/A</v>
      </c>
      <c r="D3340" s="285" t="s">
        <v>660</v>
      </c>
      <c r="E3340" s="285">
        <v>25110</v>
      </c>
      <c r="F3340" s="285" t="s">
        <v>3013</v>
      </c>
      <c r="G3340" s="285" t="s">
        <v>731</v>
      </c>
      <c r="H3340" s="278">
        <f t="shared" si="104"/>
        <v>2</v>
      </c>
      <c r="I3340" s="251" t="s">
        <v>3014</v>
      </c>
      <c r="J3340" s="285" t="s">
        <v>3015</v>
      </c>
      <c r="K3340" s="278" t="e">
        <f t="shared" si="105"/>
        <v>#N/A</v>
      </c>
      <c r="L3340" s="286">
        <v>43523</v>
      </c>
      <c r="M3340" s="286" t="s">
        <v>3248</v>
      </c>
    </row>
    <row r="3341" spans="1:13" s="269" customFormat="1" ht="15.5" hidden="1" thickTop="1" thickBot="1" x14ac:dyDescent="0.4">
      <c r="A3341" s="287" t="s">
        <v>2952</v>
      </c>
      <c r="B3341" s="288" t="e">
        <f>VLOOKUP(A3341,Lists!B:C,2,FALSE)</f>
        <v>#N/A</v>
      </c>
      <c r="C3341" s="288" t="e">
        <f>VLOOKUP(A3341,Lists!B:D,3,FALSE)</f>
        <v>#N/A</v>
      </c>
      <c r="D3341" s="289" t="s">
        <v>737</v>
      </c>
      <c r="E3341" s="289">
        <v>11251000</v>
      </c>
      <c r="F3341" s="289" t="s">
        <v>2229</v>
      </c>
      <c r="G3341" s="289" t="s">
        <v>731</v>
      </c>
      <c r="H3341" s="278">
        <f t="shared" si="104"/>
        <v>2</v>
      </c>
      <c r="I3341" s="252" t="s">
        <v>2238</v>
      </c>
      <c r="J3341" s="289" t="s">
        <v>3016</v>
      </c>
      <c r="K3341" s="278" t="e">
        <f t="shared" si="105"/>
        <v>#N/A</v>
      </c>
      <c r="L3341" s="290">
        <v>43523</v>
      </c>
      <c r="M3341" s="290" t="s">
        <v>3248</v>
      </c>
    </row>
    <row r="3342" spans="1:13" s="269" customFormat="1" ht="15.5" hidden="1" thickTop="1" thickBot="1" x14ac:dyDescent="0.4">
      <c r="A3342" s="283" t="s">
        <v>2952</v>
      </c>
      <c r="B3342" s="284" t="e">
        <f>VLOOKUP(A3342,Lists!B:C,2,FALSE)</f>
        <v>#N/A</v>
      </c>
      <c r="C3342" s="284" t="e">
        <f>VLOOKUP(A3342,Lists!B:D,3,FALSE)</f>
        <v>#N/A</v>
      </c>
      <c r="D3342" s="285" t="s">
        <v>533</v>
      </c>
      <c r="E3342" s="285">
        <v>150000</v>
      </c>
      <c r="F3342" s="285" t="s">
        <v>3017</v>
      </c>
      <c r="G3342" s="285" t="s">
        <v>731</v>
      </c>
      <c r="H3342" s="278">
        <f t="shared" si="104"/>
        <v>2</v>
      </c>
      <c r="I3342" s="251" t="s">
        <v>3020</v>
      </c>
      <c r="J3342" s="285" t="s">
        <v>3018</v>
      </c>
      <c r="K3342" s="278" t="e">
        <f t="shared" si="105"/>
        <v>#N/A</v>
      </c>
      <c r="L3342" s="286">
        <v>43523</v>
      </c>
      <c r="M3342" s="286" t="s">
        <v>3248</v>
      </c>
    </row>
    <row r="3343" spans="1:13" s="269" customFormat="1" ht="15.5" thickTop="1" thickBot="1" x14ac:dyDescent="0.4">
      <c r="A3343" s="287" t="s">
        <v>2952</v>
      </c>
      <c r="B3343" s="288" t="e">
        <f>VLOOKUP(A3343,Lists!B:C,2,FALSE)</f>
        <v>#N/A</v>
      </c>
      <c r="C3343" s="288" t="e">
        <f>VLOOKUP(A3343,Lists!B:D,3,FALSE)</f>
        <v>#N/A</v>
      </c>
      <c r="D3343" s="289" t="s">
        <v>666</v>
      </c>
      <c r="E3343" s="289">
        <v>109000</v>
      </c>
      <c r="F3343" s="289" t="s">
        <v>3021</v>
      </c>
      <c r="G3343" s="289" t="s">
        <v>731</v>
      </c>
      <c r="H3343" s="278">
        <f t="shared" si="104"/>
        <v>2</v>
      </c>
      <c r="I3343" s="252" t="s">
        <v>3022</v>
      </c>
      <c r="J3343" s="289" t="s">
        <v>3023</v>
      </c>
      <c r="K3343" s="278" t="e">
        <f t="shared" si="105"/>
        <v>#N/A</v>
      </c>
      <c r="L3343" s="290">
        <v>43523</v>
      </c>
      <c r="M3343" s="290" t="s">
        <v>3248</v>
      </c>
    </row>
    <row r="3344" spans="1:13" s="269" customFormat="1" ht="15.5" hidden="1" thickTop="1" thickBot="1" x14ac:dyDescent="0.4">
      <c r="A3344" s="283" t="s">
        <v>2952</v>
      </c>
      <c r="B3344" s="284" t="e">
        <f>VLOOKUP(A3344,Lists!B:C,2,FALSE)</f>
        <v>#N/A</v>
      </c>
      <c r="C3344" s="284" t="e">
        <f>VLOOKUP(A3344,Lists!B:D,3,FALSE)</f>
        <v>#N/A</v>
      </c>
      <c r="D3344" s="285" t="s">
        <v>5028</v>
      </c>
      <c r="E3344" s="285">
        <v>187</v>
      </c>
      <c r="F3344" s="285" t="s">
        <v>2932</v>
      </c>
      <c r="G3344" s="285" t="s">
        <v>731</v>
      </c>
      <c r="H3344" s="278">
        <f t="shared" si="104"/>
        <v>2</v>
      </c>
      <c r="I3344" s="251" t="s">
        <v>2938</v>
      </c>
      <c r="J3344" s="285" t="s">
        <v>3024</v>
      </c>
      <c r="K3344" s="278" t="e">
        <f t="shared" si="105"/>
        <v>#N/A</v>
      </c>
      <c r="L3344" s="286">
        <v>43523</v>
      </c>
      <c r="M3344" s="286" t="s">
        <v>3248</v>
      </c>
    </row>
    <row r="3345" spans="1:13" s="269" customFormat="1" ht="15.5" hidden="1" thickTop="1" thickBot="1" x14ac:dyDescent="0.4">
      <c r="A3345" s="287" t="s">
        <v>2952</v>
      </c>
      <c r="B3345" s="288" t="e">
        <f>VLOOKUP(A3345,Lists!B:C,2,FALSE)</f>
        <v>#N/A</v>
      </c>
      <c r="C3345" s="288" t="e">
        <f>VLOOKUP(A3345,Lists!B:D,3,FALSE)</f>
        <v>#N/A</v>
      </c>
      <c r="D3345" s="289" t="s">
        <v>5027</v>
      </c>
      <c r="E3345" s="289">
        <v>41</v>
      </c>
      <c r="F3345" s="289" t="s">
        <v>3025</v>
      </c>
      <c r="G3345" s="289" t="s">
        <v>731</v>
      </c>
      <c r="H3345" s="278">
        <f t="shared" si="104"/>
        <v>2</v>
      </c>
      <c r="I3345" s="252" t="s">
        <v>3026</v>
      </c>
      <c r="J3345" s="289" t="s">
        <v>3027</v>
      </c>
      <c r="K3345" s="278" t="e">
        <f t="shared" si="105"/>
        <v>#N/A</v>
      </c>
      <c r="L3345" s="290">
        <v>43523</v>
      </c>
      <c r="M3345" s="290" t="s">
        <v>3248</v>
      </c>
    </row>
    <row r="3346" spans="1:13" s="269" customFormat="1" ht="15.5" hidden="1" thickTop="1" thickBot="1" x14ac:dyDescent="0.4">
      <c r="A3346" s="283" t="s">
        <v>2952</v>
      </c>
      <c r="B3346" s="284" t="e">
        <f>VLOOKUP(A3346,Lists!B:C,2,FALSE)</f>
        <v>#N/A</v>
      </c>
      <c r="C3346" s="284" t="e">
        <f>VLOOKUP(A3346,Lists!B:D,3,FALSE)</f>
        <v>#N/A</v>
      </c>
      <c r="D3346" s="285" t="s">
        <v>5029</v>
      </c>
      <c r="E3346" s="285">
        <v>9</v>
      </c>
      <c r="F3346" s="285" t="s">
        <v>3025</v>
      </c>
      <c r="G3346" s="285" t="s">
        <v>731</v>
      </c>
      <c r="H3346" s="278">
        <f t="shared" si="104"/>
        <v>2</v>
      </c>
      <c r="I3346" s="251" t="s">
        <v>3026</v>
      </c>
      <c r="J3346" s="285" t="s">
        <v>3028</v>
      </c>
      <c r="K3346" s="278" t="e">
        <f t="shared" si="105"/>
        <v>#N/A</v>
      </c>
      <c r="L3346" s="286">
        <v>43523</v>
      </c>
      <c r="M3346" s="286" t="s">
        <v>3248</v>
      </c>
    </row>
    <row r="3347" spans="1:13" s="269" customFormat="1" ht="15.5" hidden="1" thickTop="1" thickBot="1" x14ac:dyDescent="0.4">
      <c r="A3347" s="287" t="s">
        <v>2952</v>
      </c>
      <c r="B3347" s="288" t="e">
        <f>VLOOKUP(A3347,Lists!B:C,2,FALSE)</f>
        <v>#N/A</v>
      </c>
      <c r="C3347" s="288" t="e">
        <f>VLOOKUP(A3347,Lists!B:D,3,FALSE)</f>
        <v>#N/A</v>
      </c>
      <c r="D3347" s="289" t="s">
        <v>5108</v>
      </c>
      <c r="E3347" s="289">
        <v>415</v>
      </c>
      <c r="F3347" s="289" t="s">
        <v>3031</v>
      </c>
      <c r="G3347" s="289" t="s">
        <v>731</v>
      </c>
      <c r="H3347" s="278">
        <f t="shared" si="104"/>
        <v>2</v>
      </c>
      <c r="I3347" s="252" t="s">
        <v>3019</v>
      </c>
      <c r="J3347" s="289" t="s">
        <v>3030</v>
      </c>
      <c r="K3347" s="278" t="e">
        <f t="shared" si="105"/>
        <v>#N/A</v>
      </c>
      <c r="L3347" s="290">
        <v>43523</v>
      </c>
      <c r="M3347" s="290" t="s">
        <v>3248</v>
      </c>
    </row>
    <row r="3348" spans="1:13" s="269" customFormat="1" ht="15.5" hidden="1" thickTop="1" thickBot="1" x14ac:dyDescent="0.4">
      <c r="A3348" s="283" t="s">
        <v>2952</v>
      </c>
      <c r="B3348" s="284" t="e">
        <f>VLOOKUP(A3348,Lists!B:C,2,FALSE)</f>
        <v>#N/A</v>
      </c>
      <c r="C3348" s="284" t="e">
        <f>VLOOKUP(A3348,Lists!B:D,3,FALSE)</f>
        <v>#N/A</v>
      </c>
      <c r="D3348" s="285" t="s">
        <v>5109</v>
      </c>
      <c r="E3348" s="285">
        <v>492</v>
      </c>
      <c r="F3348" s="285" t="s">
        <v>3031</v>
      </c>
      <c r="G3348" s="285" t="s">
        <v>731</v>
      </c>
      <c r="H3348" s="278">
        <f t="shared" si="104"/>
        <v>2</v>
      </c>
      <c r="I3348" s="251" t="s">
        <v>3019</v>
      </c>
      <c r="J3348" s="285" t="s">
        <v>3030</v>
      </c>
      <c r="K3348" s="278" t="e">
        <f t="shared" si="105"/>
        <v>#N/A</v>
      </c>
      <c r="L3348" s="286">
        <v>43523</v>
      </c>
      <c r="M3348" s="286" t="s">
        <v>3248</v>
      </c>
    </row>
    <row r="3349" spans="1:13" s="269" customFormat="1" ht="15.5" hidden="1" thickTop="1" thickBot="1" x14ac:dyDescent="0.4">
      <c r="A3349" s="287" t="s">
        <v>2952</v>
      </c>
      <c r="B3349" s="288" t="e">
        <f>VLOOKUP(A3349,Lists!B:C,2,FALSE)</f>
        <v>#N/A</v>
      </c>
      <c r="C3349" s="288" t="e">
        <f>VLOOKUP(A3349,Lists!B:D,3,FALSE)</f>
        <v>#N/A</v>
      </c>
      <c r="D3349" s="289" t="s">
        <v>742</v>
      </c>
      <c r="E3349" s="289" t="s">
        <v>446</v>
      </c>
      <c r="F3349" s="289" t="s">
        <v>3033</v>
      </c>
      <c r="G3349" s="289" t="s">
        <v>731</v>
      </c>
      <c r="H3349" s="278">
        <f t="shared" si="104"/>
        <v>2</v>
      </c>
      <c r="I3349" s="252" t="s">
        <v>3034</v>
      </c>
      <c r="J3349" s="289" t="s">
        <v>3032</v>
      </c>
      <c r="K3349" s="278" t="e">
        <f t="shared" si="105"/>
        <v>#N/A</v>
      </c>
      <c r="L3349" s="290">
        <v>43523</v>
      </c>
      <c r="M3349" s="290" t="s">
        <v>3248</v>
      </c>
    </row>
    <row r="3350" spans="1:13" s="269" customFormat="1" ht="15.5" hidden="1" thickTop="1" thickBot="1" x14ac:dyDescent="0.4">
      <c r="A3350" s="283" t="s">
        <v>2952</v>
      </c>
      <c r="B3350" s="284" t="e">
        <f>VLOOKUP(A3350,Lists!B:C,2,FALSE)</f>
        <v>#N/A</v>
      </c>
      <c r="C3350" s="284" t="e">
        <f>VLOOKUP(A3350,Lists!B:D,3,FALSE)</f>
        <v>#N/A</v>
      </c>
      <c r="D3350" s="285" t="s">
        <v>752</v>
      </c>
      <c r="E3350" s="285">
        <v>8000</v>
      </c>
      <c r="F3350" s="285" t="s">
        <v>3031</v>
      </c>
      <c r="G3350" s="285" t="s">
        <v>731</v>
      </c>
      <c r="H3350" s="278">
        <f t="shared" si="104"/>
        <v>2</v>
      </c>
      <c r="I3350" s="251" t="s">
        <v>3019</v>
      </c>
      <c r="J3350" s="285" t="s">
        <v>3035</v>
      </c>
      <c r="K3350" s="278" t="e">
        <f t="shared" si="105"/>
        <v>#N/A</v>
      </c>
      <c r="L3350" s="286">
        <v>43523</v>
      </c>
      <c r="M3350" s="286" t="s">
        <v>3248</v>
      </c>
    </row>
    <row r="3351" spans="1:13" s="269" customFormat="1" ht="15.5" hidden="1" thickTop="1" thickBot="1" x14ac:dyDescent="0.4">
      <c r="A3351" s="287" t="s">
        <v>2952</v>
      </c>
      <c r="B3351" s="288" t="e">
        <f>VLOOKUP(A3351,Lists!B:C,2,FALSE)</f>
        <v>#N/A</v>
      </c>
      <c r="C3351" s="288" t="e">
        <f>VLOOKUP(A3351,Lists!B:D,3,FALSE)</f>
        <v>#N/A</v>
      </c>
      <c r="D3351" s="289" t="s">
        <v>5110</v>
      </c>
      <c r="E3351" s="289">
        <v>0</v>
      </c>
      <c r="F3351" s="289"/>
      <c r="G3351" s="289" t="s">
        <v>731</v>
      </c>
      <c r="H3351" s="278">
        <f t="shared" si="104"/>
        <v>2</v>
      </c>
      <c r="I3351" s="252"/>
      <c r="J3351" s="289"/>
      <c r="K3351" s="278" t="e">
        <f t="shared" si="105"/>
        <v>#N/A</v>
      </c>
      <c r="L3351" s="290">
        <v>43523</v>
      </c>
      <c r="M3351" s="290" t="s">
        <v>3248</v>
      </c>
    </row>
    <row r="3352" spans="1:13" s="269" customFormat="1" ht="15.5" hidden="1" thickTop="1" thickBot="1" x14ac:dyDescent="0.4">
      <c r="A3352" s="283" t="s">
        <v>2952</v>
      </c>
      <c r="B3352" s="284" t="e">
        <f>VLOOKUP(A3352,Lists!B:C,2,FALSE)</f>
        <v>#N/A</v>
      </c>
      <c r="C3352" s="284" t="e">
        <f>VLOOKUP(A3352,Lists!B:D,3,FALSE)</f>
        <v>#N/A</v>
      </c>
      <c r="D3352" s="285" t="s">
        <v>5111</v>
      </c>
      <c r="E3352" s="285">
        <v>0</v>
      </c>
      <c r="F3352" s="285"/>
      <c r="G3352" s="285" t="s">
        <v>731</v>
      </c>
      <c r="H3352" s="278">
        <f t="shared" si="104"/>
        <v>2</v>
      </c>
      <c r="I3352" s="251"/>
      <c r="J3352" s="285"/>
      <c r="K3352" s="278" t="e">
        <f t="shared" si="105"/>
        <v>#N/A</v>
      </c>
      <c r="L3352" s="286">
        <v>43523</v>
      </c>
      <c r="M3352" s="286" t="s">
        <v>3248</v>
      </c>
    </row>
    <row r="3353" spans="1:13" s="269" customFormat="1" ht="15.5" hidden="1" thickTop="1" thickBot="1" x14ac:dyDescent="0.4">
      <c r="A3353" s="287" t="s">
        <v>2952</v>
      </c>
      <c r="B3353" s="288" t="e">
        <f>VLOOKUP(A3353,Lists!B:C,2,FALSE)</f>
        <v>#N/A</v>
      </c>
      <c r="C3353" s="288" t="e">
        <f>VLOOKUP(A3353,Lists!B:D,3,FALSE)</f>
        <v>#N/A</v>
      </c>
      <c r="D3353" s="289" t="s">
        <v>5112</v>
      </c>
      <c r="E3353" s="289">
        <v>8000</v>
      </c>
      <c r="F3353" s="289" t="s">
        <v>3031</v>
      </c>
      <c r="G3353" s="289" t="s">
        <v>731</v>
      </c>
      <c r="H3353" s="278">
        <f t="shared" si="104"/>
        <v>2</v>
      </c>
      <c r="I3353" s="252" t="s">
        <v>3019</v>
      </c>
      <c r="J3353" s="289" t="s">
        <v>3036</v>
      </c>
      <c r="K3353" s="278" t="e">
        <f t="shared" si="105"/>
        <v>#N/A</v>
      </c>
      <c r="L3353" s="290">
        <v>43523</v>
      </c>
      <c r="M3353" s="290" t="s">
        <v>3248</v>
      </c>
    </row>
    <row r="3354" spans="1:13" s="269" customFormat="1" ht="15.5" hidden="1" thickTop="1" thickBot="1" x14ac:dyDescent="0.4">
      <c r="A3354" s="283" t="s">
        <v>2952</v>
      </c>
      <c r="B3354" s="284" t="e">
        <f>VLOOKUP(A3354,Lists!B:C,2,FALSE)</f>
        <v>#N/A</v>
      </c>
      <c r="C3354" s="284" t="e">
        <f>VLOOKUP(A3354,Lists!B:D,3,FALSE)</f>
        <v>#N/A</v>
      </c>
      <c r="D3354" s="285" t="s">
        <v>5113</v>
      </c>
      <c r="E3354" s="285">
        <v>0</v>
      </c>
      <c r="F3354" s="285"/>
      <c r="G3354" s="285" t="s">
        <v>731</v>
      </c>
      <c r="H3354" s="278">
        <f t="shared" si="104"/>
        <v>2</v>
      </c>
      <c r="I3354" s="251"/>
      <c r="J3354" s="285"/>
      <c r="K3354" s="278" t="e">
        <f t="shared" si="105"/>
        <v>#N/A</v>
      </c>
      <c r="L3354" s="286">
        <v>43523</v>
      </c>
      <c r="M3354" s="286" t="s">
        <v>3248</v>
      </c>
    </row>
    <row r="3355" spans="1:13" s="269" customFormat="1" ht="15.5" hidden="1" thickTop="1" thickBot="1" x14ac:dyDescent="0.4">
      <c r="A3355" s="287" t="s">
        <v>2952</v>
      </c>
      <c r="B3355" s="288" t="e">
        <f>VLOOKUP(A3355,Lists!B:C,2,FALSE)</f>
        <v>#N/A</v>
      </c>
      <c r="C3355" s="288" t="e">
        <f>VLOOKUP(A3355,Lists!B:D,3,FALSE)</f>
        <v>#N/A</v>
      </c>
      <c r="D3355" s="289" t="s">
        <v>5114</v>
      </c>
      <c r="E3355" s="289">
        <v>0</v>
      </c>
      <c r="F3355" s="289"/>
      <c r="G3355" s="289" t="s">
        <v>731</v>
      </c>
      <c r="H3355" s="278">
        <f t="shared" si="104"/>
        <v>2</v>
      </c>
      <c r="I3355" s="252"/>
      <c r="J3355" s="289"/>
      <c r="K3355" s="278" t="e">
        <f t="shared" si="105"/>
        <v>#N/A</v>
      </c>
      <c r="L3355" s="290">
        <v>43523</v>
      </c>
      <c r="M3355" s="290" t="s">
        <v>3248</v>
      </c>
    </row>
    <row r="3356" spans="1:13" s="269" customFormat="1" ht="15.5" hidden="1" thickTop="1" thickBot="1" x14ac:dyDescent="0.4">
      <c r="A3356" s="283" t="s">
        <v>2952</v>
      </c>
      <c r="B3356" s="284" t="e">
        <f>VLOOKUP(A3356,Lists!B:C,2,FALSE)</f>
        <v>#N/A</v>
      </c>
      <c r="C3356" s="284" t="e">
        <f>VLOOKUP(A3356,Lists!B:D,3,FALSE)</f>
        <v>#N/A</v>
      </c>
      <c r="D3356" s="285" t="s">
        <v>5115</v>
      </c>
      <c r="E3356" s="285" t="s">
        <v>446</v>
      </c>
      <c r="F3356" s="285"/>
      <c r="G3356" s="285" t="s">
        <v>731</v>
      </c>
      <c r="H3356" s="278">
        <f t="shared" si="104"/>
        <v>2</v>
      </c>
      <c r="I3356" s="251"/>
      <c r="J3356" s="285" t="s">
        <v>3029</v>
      </c>
      <c r="K3356" s="278" t="e">
        <f t="shared" si="105"/>
        <v>#N/A</v>
      </c>
      <c r="L3356" s="286">
        <v>43523</v>
      </c>
      <c r="M3356" s="286" t="s">
        <v>3248</v>
      </c>
    </row>
    <row r="3357" spans="1:13" s="269" customFormat="1" ht="15.5" hidden="1" thickTop="1" thickBot="1" x14ac:dyDescent="0.4">
      <c r="A3357" s="287" t="s">
        <v>2952</v>
      </c>
      <c r="B3357" s="288" t="e">
        <f>VLOOKUP(A3357,Lists!B:C,2,FALSE)</f>
        <v>#N/A</v>
      </c>
      <c r="C3357" s="288" t="e">
        <f>VLOOKUP(A3357,Lists!B:D,3,FALSE)</f>
        <v>#N/A</v>
      </c>
      <c r="D3357" s="289" t="s">
        <v>688</v>
      </c>
      <c r="E3357" s="289">
        <v>4</v>
      </c>
      <c r="F3357" s="289"/>
      <c r="G3357" s="289" t="s">
        <v>731</v>
      </c>
      <c r="H3357" s="278">
        <f t="shared" si="104"/>
        <v>2</v>
      </c>
      <c r="I3357" s="252"/>
      <c r="J3357" s="289" t="s">
        <v>3037</v>
      </c>
      <c r="K3357" s="278" t="e">
        <f t="shared" si="105"/>
        <v>#N/A</v>
      </c>
      <c r="L3357" s="290">
        <v>43523</v>
      </c>
      <c r="M3357" s="290" t="s">
        <v>3248</v>
      </c>
    </row>
    <row r="3358" spans="1:13" s="269" customFormat="1" ht="15.5" hidden="1" thickTop="1" thickBot="1" x14ac:dyDescent="0.4">
      <c r="A3358" s="283" t="s">
        <v>2952</v>
      </c>
      <c r="B3358" s="284" t="e">
        <f>VLOOKUP(A3358,Lists!B:C,2,FALSE)</f>
        <v>#N/A</v>
      </c>
      <c r="C3358" s="284" t="e">
        <f>VLOOKUP(A3358,Lists!B:D,3,FALSE)</f>
        <v>#N/A</v>
      </c>
      <c r="D3358" s="285" t="s">
        <v>691</v>
      </c>
      <c r="E3358" s="285" t="s">
        <v>446</v>
      </c>
      <c r="F3358" s="285"/>
      <c r="G3358" s="285" t="s">
        <v>731</v>
      </c>
      <c r="H3358" s="278">
        <f t="shared" si="104"/>
        <v>2</v>
      </c>
      <c r="I3358" s="251"/>
      <c r="J3358" s="285"/>
      <c r="K3358" s="278" t="e">
        <f t="shared" si="105"/>
        <v>#N/A</v>
      </c>
      <c r="L3358" s="286">
        <v>43523</v>
      </c>
      <c r="M3358" s="286" t="s">
        <v>3248</v>
      </c>
    </row>
    <row r="3359" spans="1:13" s="269" customFormat="1" ht="15.5" hidden="1" thickTop="1" thickBot="1" x14ac:dyDescent="0.4">
      <c r="A3359" s="287" t="s">
        <v>2952</v>
      </c>
      <c r="B3359" s="288" t="e">
        <f>VLOOKUP(A3359,Lists!B:C,2,FALSE)</f>
        <v>#N/A</v>
      </c>
      <c r="C3359" s="288" t="e">
        <f>VLOOKUP(A3359,Lists!B:D,3,FALSE)</f>
        <v>#N/A</v>
      </c>
      <c r="D3359" s="289" t="s">
        <v>692</v>
      </c>
      <c r="E3359" s="289" t="s">
        <v>446</v>
      </c>
      <c r="F3359" s="289"/>
      <c r="G3359" s="289" t="s">
        <v>731</v>
      </c>
      <c r="H3359" s="278">
        <f t="shared" si="104"/>
        <v>2</v>
      </c>
      <c r="I3359" s="252"/>
      <c r="J3359" s="289"/>
      <c r="K3359" s="278" t="e">
        <f t="shared" si="105"/>
        <v>#N/A</v>
      </c>
      <c r="L3359" s="290">
        <v>43523</v>
      </c>
      <c r="M3359" s="290" t="s">
        <v>3248</v>
      </c>
    </row>
    <row r="3360" spans="1:13" s="269" customFormat="1" ht="15.5" hidden="1" thickTop="1" thickBot="1" x14ac:dyDescent="0.4">
      <c r="A3360" s="283" t="s">
        <v>2952</v>
      </c>
      <c r="B3360" s="284" t="e">
        <f>VLOOKUP(A3360,Lists!B:C,2,FALSE)</f>
        <v>#N/A</v>
      </c>
      <c r="C3360" s="284" t="e">
        <f>VLOOKUP(A3360,Lists!B:D,3,FALSE)</f>
        <v>#N/A</v>
      </c>
      <c r="D3360" s="285" t="s">
        <v>643</v>
      </c>
      <c r="E3360" s="285">
        <v>2</v>
      </c>
      <c r="F3360" s="285" t="s">
        <v>896</v>
      </c>
      <c r="G3360" s="285" t="s">
        <v>731</v>
      </c>
      <c r="H3360" s="278">
        <f t="shared" si="104"/>
        <v>2</v>
      </c>
      <c r="I3360" s="251" t="s">
        <v>1128</v>
      </c>
      <c r="J3360" s="285"/>
      <c r="K3360" s="278" t="e">
        <f t="shared" si="105"/>
        <v>#N/A</v>
      </c>
      <c r="L3360" s="286">
        <v>43523</v>
      </c>
      <c r="M3360" s="286" t="s">
        <v>3248</v>
      </c>
    </row>
    <row r="3361" spans="1:13" s="269" customFormat="1" ht="15.5" hidden="1" thickTop="1" thickBot="1" x14ac:dyDescent="0.4">
      <c r="A3361" s="287" t="s">
        <v>2952</v>
      </c>
      <c r="B3361" s="288" t="e">
        <f>VLOOKUP(A3361,Lists!B:C,2,FALSE)</f>
        <v>#N/A</v>
      </c>
      <c r="C3361" s="288" t="e">
        <f>VLOOKUP(A3361,Lists!B:D,3,FALSE)</f>
        <v>#N/A</v>
      </c>
      <c r="D3361" s="289" t="s">
        <v>644</v>
      </c>
      <c r="E3361" s="289">
        <v>2</v>
      </c>
      <c r="F3361" s="289" t="s">
        <v>896</v>
      </c>
      <c r="G3361" s="289" t="s">
        <v>731</v>
      </c>
      <c r="H3361" s="278">
        <f t="shared" si="104"/>
        <v>2</v>
      </c>
      <c r="I3361" s="252" t="s">
        <v>1128</v>
      </c>
      <c r="J3361" s="289"/>
      <c r="K3361" s="278" t="e">
        <f t="shared" si="105"/>
        <v>#N/A</v>
      </c>
      <c r="L3361" s="290">
        <v>43523</v>
      </c>
      <c r="M3361" s="290" t="s">
        <v>3248</v>
      </c>
    </row>
    <row r="3362" spans="1:13" s="269" customFormat="1" ht="15.5" hidden="1" thickTop="1" thickBot="1" x14ac:dyDescent="0.4">
      <c r="A3362" s="283" t="s">
        <v>2952</v>
      </c>
      <c r="B3362" s="284" t="e">
        <f>VLOOKUP(A3362,Lists!B:C,2,FALSE)</f>
        <v>#N/A</v>
      </c>
      <c r="C3362" s="284" t="e">
        <f>VLOOKUP(A3362,Lists!B:D,3,FALSE)</f>
        <v>#N/A</v>
      </c>
      <c r="D3362" s="285" t="s">
        <v>645</v>
      </c>
      <c r="E3362" s="285">
        <v>2</v>
      </c>
      <c r="F3362" s="285" t="s">
        <v>896</v>
      </c>
      <c r="G3362" s="285" t="s">
        <v>731</v>
      </c>
      <c r="H3362" s="278">
        <f t="shared" si="104"/>
        <v>2</v>
      </c>
      <c r="I3362" s="251" t="s">
        <v>1128</v>
      </c>
      <c r="J3362" s="285"/>
      <c r="K3362" s="278" t="e">
        <f t="shared" si="105"/>
        <v>#N/A</v>
      </c>
      <c r="L3362" s="286">
        <v>43523</v>
      </c>
      <c r="M3362" s="286" t="s">
        <v>3248</v>
      </c>
    </row>
    <row r="3363" spans="1:13" s="269" customFormat="1" ht="15.5" hidden="1" thickTop="1" thickBot="1" x14ac:dyDescent="0.4">
      <c r="A3363" s="287" t="s">
        <v>2952</v>
      </c>
      <c r="B3363" s="288" t="e">
        <f>VLOOKUP(A3363,Lists!B:C,2,FALSE)</f>
        <v>#N/A</v>
      </c>
      <c r="C3363" s="288" t="e">
        <f>VLOOKUP(A3363,Lists!B:D,3,FALSE)</f>
        <v>#N/A</v>
      </c>
      <c r="D3363" s="289" t="s">
        <v>646</v>
      </c>
      <c r="E3363" s="289">
        <v>0</v>
      </c>
      <c r="F3363" s="289" t="s">
        <v>896</v>
      </c>
      <c r="G3363" s="289" t="s">
        <v>731</v>
      </c>
      <c r="H3363" s="278">
        <f t="shared" si="104"/>
        <v>2</v>
      </c>
      <c r="I3363" s="252" t="s">
        <v>1128</v>
      </c>
      <c r="J3363" s="289"/>
      <c r="K3363" s="278" t="e">
        <f t="shared" si="105"/>
        <v>#N/A</v>
      </c>
      <c r="L3363" s="290">
        <v>43523</v>
      </c>
      <c r="M3363" s="290" t="s">
        <v>3248</v>
      </c>
    </row>
    <row r="3364" spans="1:13" s="269" customFormat="1" ht="15.5" hidden="1" thickTop="1" thickBot="1" x14ac:dyDescent="0.4">
      <c r="A3364" s="283" t="s">
        <v>2952</v>
      </c>
      <c r="B3364" s="284" t="e">
        <f>VLOOKUP(A3364,Lists!B:C,2,FALSE)</f>
        <v>#N/A</v>
      </c>
      <c r="C3364" s="284" t="e">
        <f>VLOOKUP(A3364,Lists!B:D,3,FALSE)</f>
        <v>#N/A</v>
      </c>
      <c r="D3364" s="285" t="s">
        <v>647</v>
      </c>
      <c r="E3364" s="285">
        <v>3</v>
      </c>
      <c r="F3364" s="285" t="s">
        <v>896</v>
      </c>
      <c r="G3364" s="285" t="s">
        <v>731</v>
      </c>
      <c r="H3364" s="278">
        <f t="shared" si="104"/>
        <v>2</v>
      </c>
      <c r="I3364" s="251" t="s">
        <v>1128</v>
      </c>
      <c r="J3364" s="285"/>
      <c r="K3364" s="278" t="e">
        <f t="shared" si="105"/>
        <v>#N/A</v>
      </c>
      <c r="L3364" s="286">
        <v>43523</v>
      </c>
      <c r="M3364" s="286" t="s">
        <v>3248</v>
      </c>
    </row>
    <row r="3365" spans="1:13" s="269" customFormat="1" ht="15.5" hidden="1" thickTop="1" thickBot="1" x14ac:dyDescent="0.4">
      <c r="A3365" s="287" t="s">
        <v>2952</v>
      </c>
      <c r="B3365" s="288" t="e">
        <f>VLOOKUP(A3365,Lists!B:C,2,FALSE)</f>
        <v>#N/A</v>
      </c>
      <c r="C3365" s="288" t="e">
        <f>VLOOKUP(A3365,Lists!B:D,3,FALSE)</f>
        <v>#N/A</v>
      </c>
      <c r="D3365" s="289" t="s">
        <v>648</v>
      </c>
      <c r="E3365" s="289">
        <v>2</v>
      </c>
      <c r="F3365" s="289" t="s">
        <v>896</v>
      </c>
      <c r="G3365" s="289" t="s">
        <v>731</v>
      </c>
      <c r="H3365" s="278">
        <f t="shared" si="104"/>
        <v>2</v>
      </c>
      <c r="I3365" s="252" t="s">
        <v>1128</v>
      </c>
      <c r="J3365" s="289"/>
      <c r="K3365" s="278" t="e">
        <f t="shared" si="105"/>
        <v>#N/A</v>
      </c>
      <c r="L3365" s="290">
        <v>43523</v>
      </c>
      <c r="M3365" s="290" t="s">
        <v>3248</v>
      </c>
    </row>
    <row r="3366" spans="1:13" s="269" customFormat="1" ht="15.5" hidden="1" thickTop="1" thickBot="1" x14ac:dyDescent="0.4">
      <c r="A3366" s="283" t="s">
        <v>2952</v>
      </c>
      <c r="B3366" s="284" t="e">
        <f>VLOOKUP(A3366,Lists!B:C,2,FALSE)</f>
        <v>#N/A</v>
      </c>
      <c r="C3366" s="284" t="e">
        <f>VLOOKUP(A3366,Lists!B:D,3,FALSE)</f>
        <v>#N/A</v>
      </c>
      <c r="D3366" s="285" t="s">
        <v>649</v>
      </c>
      <c r="E3366" s="285">
        <v>1</v>
      </c>
      <c r="F3366" s="285" t="s">
        <v>896</v>
      </c>
      <c r="G3366" s="285" t="s">
        <v>731</v>
      </c>
      <c r="H3366" s="278">
        <f t="shared" si="104"/>
        <v>2</v>
      </c>
      <c r="I3366" s="251" t="s">
        <v>1128</v>
      </c>
      <c r="J3366" s="285"/>
      <c r="K3366" s="278" t="e">
        <f t="shared" si="105"/>
        <v>#N/A</v>
      </c>
      <c r="L3366" s="286">
        <v>43523</v>
      </c>
      <c r="M3366" s="286" t="s">
        <v>3248</v>
      </c>
    </row>
    <row r="3367" spans="1:13" s="269" customFormat="1" ht="15.5" hidden="1" thickTop="1" thickBot="1" x14ac:dyDescent="0.4">
      <c r="A3367" s="287" t="s">
        <v>2952</v>
      </c>
      <c r="B3367" s="288" t="e">
        <f>VLOOKUP(A3367,Lists!B:C,2,FALSE)</f>
        <v>#N/A</v>
      </c>
      <c r="C3367" s="288" t="e">
        <f>VLOOKUP(A3367,Lists!B:D,3,FALSE)</f>
        <v>#N/A</v>
      </c>
      <c r="D3367" s="289" t="s">
        <v>650</v>
      </c>
      <c r="E3367" s="289">
        <v>0</v>
      </c>
      <c r="F3367" s="289" t="s">
        <v>896</v>
      </c>
      <c r="G3367" s="289" t="s">
        <v>731</v>
      </c>
      <c r="H3367" s="278">
        <f t="shared" si="104"/>
        <v>2</v>
      </c>
      <c r="I3367" s="252" t="s">
        <v>1128</v>
      </c>
      <c r="J3367" s="289"/>
      <c r="K3367" s="278" t="e">
        <f t="shared" si="105"/>
        <v>#N/A</v>
      </c>
      <c r="L3367" s="290">
        <v>43523</v>
      </c>
      <c r="M3367" s="290" t="s">
        <v>3248</v>
      </c>
    </row>
    <row r="3368" spans="1:13" s="269" customFormat="1" ht="15.5" hidden="1" thickTop="1" thickBot="1" x14ac:dyDescent="0.4">
      <c r="A3368" s="283" t="s">
        <v>2952</v>
      </c>
      <c r="B3368" s="284" t="e">
        <f>VLOOKUP(A3368,Lists!B:C,2,FALSE)</f>
        <v>#N/A</v>
      </c>
      <c r="C3368" s="284" t="e">
        <f>VLOOKUP(A3368,Lists!B:D,3,FALSE)</f>
        <v>#N/A</v>
      </c>
      <c r="D3368" s="285" t="s">
        <v>651</v>
      </c>
      <c r="E3368" s="285">
        <v>1</v>
      </c>
      <c r="F3368" s="285" t="s">
        <v>896</v>
      </c>
      <c r="G3368" s="285" t="s">
        <v>731</v>
      </c>
      <c r="H3368" s="278">
        <f t="shared" si="104"/>
        <v>2</v>
      </c>
      <c r="I3368" s="251" t="s">
        <v>1128</v>
      </c>
      <c r="J3368" s="285"/>
      <c r="K3368" s="278" t="e">
        <f t="shared" si="105"/>
        <v>#N/A</v>
      </c>
      <c r="L3368" s="286">
        <v>43523</v>
      </c>
      <c r="M3368" s="286" t="s">
        <v>3248</v>
      </c>
    </row>
    <row r="3369" spans="1:13" s="269" customFormat="1" ht="15.5" hidden="1" thickTop="1" thickBot="1" x14ac:dyDescent="0.4">
      <c r="A3369" s="287" t="s">
        <v>4901</v>
      </c>
      <c r="B3369" s="288" t="str">
        <f>VLOOKUP(A3369,Lists!B:C,2,FALSE)</f>
        <v>BDI001</v>
      </c>
      <c r="C3369" s="288" t="str">
        <f>VLOOKUP(A3369,Lists!B:D,3,FALSE)</f>
        <v>BDI</v>
      </c>
      <c r="D3369" s="289" t="s">
        <v>522</v>
      </c>
      <c r="E3369" s="289">
        <v>11347000</v>
      </c>
      <c r="F3369" s="289" t="s">
        <v>2229</v>
      </c>
      <c r="G3369" s="289" t="s">
        <v>731</v>
      </c>
      <c r="H3369" s="278">
        <f t="shared" si="104"/>
        <v>2</v>
      </c>
      <c r="I3369" s="252" t="s">
        <v>2238</v>
      </c>
      <c r="J3369" s="289" t="s">
        <v>2239</v>
      </c>
      <c r="K3369" s="278" t="str">
        <f t="shared" si="105"/>
        <v>BDI001Total population</v>
      </c>
      <c r="L3369" s="290">
        <v>43523</v>
      </c>
      <c r="M3369" s="290" t="s">
        <v>3248</v>
      </c>
    </row>
    <row r="3370" spans="1:13" s="269" customFormat="1" ht="15.5" hidden="1" thickTop="1" thickBot="1" x14ac:dyDescent="0.4">
      <c r="A3370" s="283" t="s">
        <v>4901</v>
      </c>
      <c r="B3370" s="284" t="str">
        <f>VLOOKUP(A3370,Lists!B:C,2,FALSE)</f>
        <v>BDI001</v>
      </c>
      <c r="C3370" s="284" t="str">
        <f>VLOOKUP(A3370,Lists!B:D,3,FALSE)</f>
        <v>BDI</v>
      </c>
      <c r="D3370" s="285" t="s">
        <v>660</v>
      </c>
      <c r="E3370" s="285">
        <v>25950</v>
      </c>
      <c r="F3370" s="285" t="s">
        <v>2230</v>
      </c>
      <c r="G3370" s="285" t="s">
        <v>731</v>
      </c>
      <c r="H3370" s="278">
        <f t="shared" si="104"/>
        <v>2</v>
      </c>
      <c r="I3370" s="251" t="s">
        <v>3014</v>
      </c>
      <c r="J3370" s="285" t="s">
        <v>3038</v>
      </c>
      <c r="K3370" s="278" t="str">
        <f t="shared" si="105"/>
        <v>BDI001Landmass affected</v>
      </c>
      <c r="L3370" s="286">
        <v>43523</v>
      </c>
      <c r="M3370" s="286" t="s">
        <v>3248</v>
      </c>
    </row>
    <row r="3371" spans="1:13" s="269" customFormat="1" ht="15.5" hidden="1" thickTop="1" thickBot="1" x14ac:dyDescent="0.4">
      <c r="A3371" s="287" t="s">
        <v>4901</v>
      </c>
      <c r="B3371" s="288" t="str">
        <f>VLOOKUP(A3371,Lists!B:C,2,FALSE)</f>
        <v>BDI001</v>
      </c>
      <c r="C3371" s="288" t="str">
        <f>VLOOKUP(A3371,Lists!B:D,3,FALSE)</f>
        <v>BDI</v>
      </c>
      <c r="D3371" s="289" t="s">
        <v>737</v>
      </c>
      <c r="E3371" s="289">
        <v>11347000</v>
      </c>
      <c r="F3371" s="289" t="s">
        <v>2229</v>
      </c>
      <c r="G3371" s="289" t="s">
        <v>731</v>
      </c>
      <c r="H3371" s="278">
        <f t="shared" si="104"/>
        <v>2</v>
      </c>
      <c r="I3371" s="252" t="s">
        <v>2238</v>
      </c>
      <c r="J3371" s="289" t="s">
        <v>522</v>
      </c>
      <c r="K3371" s="278" t="str">
        <f t="shared" si="105"/>
        <v>BDI001People exposed</v>
      </c>
      <c r="L3371" s="290">
        <v>43523</v>
      </c>
      <c r="M3371" s="290" t="s">
        <v>3248</v>
      </c>
    </row>
    <row r="3372" spans="1:13" s="269" customFormat="1" ht="15.5" hidden="1" thickTop="1" thickBot="1" x14ac:dyDescent="0.4">
      <c r="A3372" s="283" t="s">
        <v>4901</v>
      </c>
      <c r="B3372" s="284" t="str">
        <f>VLOOKUP(A3372,Lists!B:C,2,FALSE)</f>
        <v>BDI001</v>
      </c>
      <c r="C3372" s="284" t="str">
        <f>VLOOKUP(A3372,Lists!B:D,3,FALSE)</f>
        <v>BDI</v>
      </c>
      <c r="D3372" s="285" t="s">
        <v>533</v>
      </c>
      <c r="E3372" s="285">
        <v>11347000</v>
      </c>
      <c r="F3372" s="285" t="s">
        <v>2229</v>
      </c>
      <c r="G3372" s="285" t="s">
        <v>731</v>
      </c>
      <c r="H3372" s="278">
        <f t="shared" si="104"/>
        <v>2</v>
      </c>
      <c r="I3372" s="251" t="s">
        <v>2238</v>
      </c>
      <c r="J3372" s="285" t="s">
        <v>2242</v>
      </c>
      <c r="K3372" s="278" t="str">
        <f t="shared" si="105"/>
        <v>BDI001People affected</v>
      </c>
      <c r="L3372" s="286">
        <v>43523</v>
      </c>
      <c r="M3372" s="286" t="s">
        <v>3248</v>
      </c>
    </row>
    <row r="3373" spans="1:13" s="269" customFormat="1" ht="15.5" thickTop="1" thickBot="1" x14ac:dyDescent="0.4">
      <c r="A3373" s="287" t="s">
        <v>4901</v>
      </c>
      <c r="B3373" s="288" t="str">
        <f>VLOOKUP(A3373,Lists!B:C,2,FALSE)</f>
        <v>BDI001</v>
      </c>
      <c r="C3373" s="288" t="str">
        <f>VLOOKUP(A3373,Lists!B:D,3,FALSE)</f>
        <v>BDI</v>
      </c>
      <c r="D3373" s="289" t="s">
        <v>666</v>
      </c>
      <c r="E3373" s="289">
        <v>452000</v>
      </c>
      <c r="F3373" s="289" t="s">
        <v>3039</v>
      </c>
      <c r="G3373" s="289" t="s">
        <v>731</v>
      </c>
      <c r="H3373" s="278">
        <f t="shared" si="104"/>
        <v>2</v>
      </c>
      <c r="I3373" s="252" t="s">
        <v>2936</v>
      </c>
      <c r="J3373" s="289" t="s">
        <v>3040</v>
      </c>
      <c r="K3373" s="278" t="str">
        <f t="shared" si="105"/>
        <v>BDI001People displaced</v>
      </c>
      <c r="L3373" s="290">
        <v>43523</v>
      </c>
      <c r="M3373" s="290" t="s">
        <v>3248</v>
      </c>
    </row>
    <row r="3374" spans="1:13" s="269" customFormat="1" ht="15.5" hidden="1" thickTop="1" thickBot="1" x14ac:dyDescent="0.4">
      <c r="A3374" s="283" t="s">
        <v>4901</v>
      </c>
      <c r="B3374" s="284" t="str">
        <f>VLOOKUP(A3374,Lists!B:C,2,FALSE)</f>
        <v>BDI001</v>
      </c>
      <c r="C3374" s="284" t="str">
        <f>VLOOKUP(A3374,Lists!B:D,3,FALSE)</f>
        <v>BDI</v>
      </c>
      <c r="D3374" s="285" t="s">
        <v>5027</v>
      </c>
      <c r="E3374" s="285" t="s">
        <v>446</v>
      </c>
      <c r="F3374" s="285"/>
      <c r="G3374" s="285" t="s">
        <v>731</v>
      </c>
      <c r="H3374" s="278">
        <f t="shared" si="104"/>
        <v>2</v>
      </c>
      <c r="I3374" s="251"/>
      <c r="J3374" s="285" t="s">
        <v>3042</v>
      </c>
      <c r="K3374" s="278" t="str">
        <f t="shared" si="105"/>
        <v>BDI001Injuries reported</v>
      </c>
      <c r="L3374" s="286">
        <v>43523</v>
      </c>
      <c r="M3374" s="286" t="s">
        <v>3248</v>
      </c>
    </row>
    <row r="3375" spans="1:13" s="269" customFormat="1" ht="15.5" hidden="1" thickTop="1" thickBot="1" x14ac:dyDescent="0.4">
      <c r="A3375" s="287" t="s">
        <v>4901</v>
      </c>
      <c r="B3375" s="288" t="str">
        <f>VLOOKUP(A3375,Lists!B:C,2,FALSE)</f>
        <v>BDI001</v>
      </c>
      <c r="C3375" s="288" t="str">
        <f>VLOOKUP(A3375,Lists!B:D,3,FALSE)</f>
        <v>BDI</v>
      </c>
      <c r="D3375" s="289" t="s">
        <v>5028</v>
      </c>
      <c r="E3375" s="289">
        <v>70187</v>
      </c>
      <c r="F3375" s="289" t="s">
        <v>2932</v>
      </c>
      <c r="G3375" s="289" t="s">
        <v>731</v>
      </c>
      <c r="H3375" s="278">
        <f t="shared" si="104"/>
        <v>2</v>
      </c>
      <c r="I3375" s="252" t="s">
        <v>2938</v>
      </c>
      <c r="J3375" s="289" t="s">
        <v>3041</v>
      </c>
      <c r="K3375" s="278" t="str">
        <f t="shared" si="105"/>
        <v>BDI001Illness cases reported</v>
      </c>
      <c r="L3375" s="290">
        <v>43523</v>
      </c>
      <c r="M3375" s="290" t="s">
        <v>3248</v>
      </c>
    </row>
    <row r="3376" spans="1:13" s="269" customFormat="1" ht="15.5" hidden="1" thickTop="1" thickBot="1" x14ac:dyDescent="0.4">
      <c r="A3376" s="283" t="s">
        <v>4901</v>
      </c>
      <c r="B3376" s="284" t="str">
        <f>VLOOKUP(A3376,Lists!B:C,2,FALSE)</f>
        <v>BDI001</v>
      </c>
      <c r="C3376" s="284" t="str">
        <f>VLOOKUP(A3376,Lists!B:D,3,FALSE)</f>
        <v>BDI</v>
      </c>
      <c r="D3376" s="285" t="s">
        <v>5029</v>
      </c>
      <c r="E3376" s="285" t="s">
        <v>446</v>
      </c>
      <c r="F3376" s="285"/>
      <c r="G3376" s="285" t="s">
        <v>731</v>
      </c>
      <c r="H3376" s="278">
        <f t="shared" si="104"/>
        <v>2</v>
      </c>
      <c r="I3376" s="251"/>
      <c r="J3376" s="285" t="s">
        <v>3043</v>
      </c>
      <c r="K3376" s="278" t="str">
        <f t="shared" si="105"/>
        <v>BDI001Fatalities reported</v>
      </c>
      <c r="L3376" s="286">
        <v>43523</v>
      </c>
      <c r="M3376" s="286" t="s">
        <v>3248</v>
      </c>
    </row>
    <row r="3377" spans="1:13" s="269" customFormat="1" ht="15.5" hidden="1" thickTop="1" thickBot="1" x14ac:dyDescent="0.4">
      <c r="A3377" s="287" t="s">
        <v>4901</v>
      </c>
      <c r="B3377" s="288" t="str">
        <f>VLOOKUP(A3377,Lists!B:C,2,FALSE)</f>
        <v>BDI001</v>
      </c>
      <c r="C3377" s="288" t="str">
        <f>VLOOKUP(A3377,Lists!B:D,3,FALSE)</f>
        <v>BDI</v>
      </c>
      <c r="D3377" s="289" t="s">
        <v>5108</v>
      </c>
      <c r="E3377" s="289" t="s">
        <v>446</v>
      </c>
      <c r="F3377" s="289"/>
      <c r="G3377" s="289" t="s">
        <v>731</v>
      </c>
      <c r="H3377" s="278">
        <f t="shared" si="104"/>
        <v>2</v>
      </c>
      <c r="I3377" s="252"/>
      <c r="J3377" s="289" t="s">
        <v>3044</v>
      </c>
      <c r="K3377" s="278" t="str">
        <f t="shared" si="105"/>
        <v>BDI001Buildings damaged</v>
      </c>
      <c r="L3377" s="290">
        <v>43523</v>
      </c>
      <c r="M3377" s="290" t="s">
        <v>3248</v>
      </c>
    </row>
    <row r="3378" spans="1:13" s="269" customFormat="1" ht="15.5" hidden="1" thickTop="1" thickBot="1" x14ac:dyDescent="0.4">
      <c r="A3378" s="283" t="s">
        <v>4901</v>
      </c>
      <c r="B3378" s="284" t="str">
        <f>VLOOKUP(A3378,Lists!B:C,2,FALSE)</f>
        <v>BDI001</v>
      </c>
      <c r="C3378" s="284" t="str">
        <f>VLOOKUP(A3378,Lists!B:D,3,FALSE)</f>
        <v>BDI</v>
      </c>
      <c r="D3378" s="285" t="s">
        <v>5109</v>
      </c>
      <c r="E3378" s="285" t="s">
        <v>446</v>
      </c>
      <c r="F3378" s="285" t="s">
        <v>446</v>
      </c>
      <c r="G3378" s="285" t="s">
        <v>446</v>
      </c>
      <c r="H3378" s="278" t="str">
        <f t="shared" si="104"/>
        <v>x</v>
      </c>
      <c r="I3378" s="251" t="s">
        <v>446</v>
      </c>
      <c r="J3378" s="285" t="s">
        <v>3044</v>
      </c>
      <c r="K3378" s="278" t="str">
        <f t="shared" si="105"/>
        <v>BDI001Buildings destroyed</v>
      </c>
      <c r="L3378" s="286">
        <v>43523</v>
      </c>
      <c r="M3378" s="286" t="s">
        <v>3248</v>
      </c>
    </row>
    <row r="3379" spans="1:13" s="269" customFormat="1" ht="15.5" hidden="1" thickTop="1" thickBot="1" x14ac:dyDescent="0.4">
      <c r="A3379" s="287" t="s">
        <v>4901</v>
      </c>
      <c r="B3379" s="288" t="str">
        <f>VLOOKUP(A3379,Lists!B:C,2,FALSE)</f>
        <v>BDI001</v>
      </c>
      <c r="C3379" s="288" t="str">
        <f>VLOOKUP(A3379,Lists!B:D,3,FALSE)</f>
        <v>BDI</v>
      </c>
      <c r="D3379" s="289" t="s">
        <v>742</v>
      </c>
      <c r="E3379" s="289">
        <v>444</v>
      </c>
      <c r="F3379" s="289" t="s">
        <v>2234</v>
      </c>
      <c r="G3379" s="289" t="s">
        <v>731</v>
      </c>
      <c r="H3379" s="278">
        <f t="shared" si="104"/>
        <v>2</v>
      </c>
      <c r="I3379" s="252" t="s">
        <v>2251</v>
      </c>
      <c r="J3379" s="289" t="s">
        <v>3045</v>
      </c>
      <c r="K3379" s="278" t="str">
        <f t="shared" si="105"/>
        <v>BDI001Economic Losses</v>
      </c>
      <c r="L3379" s="290">
        <v>43523</v>
      </c>
      <c r="M3379" s="290" t="s">
        <v>3248</v>
      </c>
    </row>
    <row r="3380" spans="1:13" s="269" customFormat="1" ht="15.5" hidden="1" thickTop="1" thickBot="1" x14ac:dyDescent="0.4">
      <c r="A3380" s="283" t="s">
        <v>4901</v>
      </c>
      <c r="B3380" s="284" t="str">
        <f>VLOOKUP(A3380,Lists!B:C,2,FALSE)</f>
        <v>BDI001</v>
      </c>
      <c r="C3380" s="284" t="str">
        <f>VLOOKUP(A3380,Lists!B:D,3,FALSE)</f>
        <v>BDI</v>
      </c>
      <c r="D3380" s="285" t="s">
        <v>752</v>
      </c>
      <c r="E3380" s="285">
        <v>1808000</v>
      </c>
      <c r="F3380" s="285" t="s">
        <v>3046</v>
      </c>
      <c r="G3380" s="285" t="s">
        <v>731</v>
      </c>
      <c r="H3380" s="278">
        <f t="shared" si="104"/>
        <v>2</v>
      </c>
      <c r="I3380" s="251" t="s">
        <v>3047</v>
      </c>
      <c r="J3380" s="285" t="s">
        <v>3048</v>
      </c>
      <c r="K3380" s="278" t="str">
        <f t="shared" si="105"/>
        <v>BDI001People in Need</v>
      </c>
      <c r="L3380" s="286">
        <v>43523</v>
      </c>
      <c r="M3380" s="286" t="s">
        <v>3248</v>
      </c>
    </row>
    <row r="3381" spans="1:13" s="269" customFormat="1" ht="15.5" hidden="1" thickTop="1" thickBot="1" x14ac:dyDescent="0.4">
      <c r="A3381" s="287" t="s">
        <v>4901</v>
      </c>
      <c r="B3381" s="288" t="str">
        <f>VLOOKUP(A3381,Lists!B:C,2,FALSE)</f>
        <v>BDI001</v>
      </c>
      <c r="C3381" s="288" t="str">
        <f>VLOOKUP(A3381,Lists!B:D,3,FALSE)</f>
        <v>BDI</v>
      </c>
      <c r="D3381" s="289" t="s">
        <v>5110</v>
      </c>
      <c r="E3381" s="289">
        <v>0</v>
      </c>
      <c r="F3381" s="289"/>
      <c r="G3381" s="289" t="s">
        <v>731</v>
      </c>
      <c r="H3381" s="278">
        <f t="shared" si="104"/>
        <v>2</v>
      </c>
      <c r="I3381" s="252"/>
      <c r="J3381" s="289" t="s">
        <v>3050</v>
      </c>
      <c r="K3381" s="278" t="str">
        <f t="shared" si="105"/>
        <v>BDI001Minimal humanitarian conditions - Level 1</v>
      </c>
      <c r="L3381" s="290">
        <v>43523</v>
      </c>
      <c r="M3381" s="290" t="s">
        <v>3248</v>
      </c>
    </row>
    <row r="3382" spans="1:13" s="269" customFormat="1" ht="15.5" hidden="1" thickTop="1" thickBot="1" x14ac:dyDescent="0.4">
      <c r="A3382" s="283" t="s">
        <v>4901</v>
      </c>
      <c r="B3382" s="284" t="str">
        <f>VLOOKUP(A3382,Lists!B:C,2,FALSE)</f>
        <v>BDI001</v>
      </c>
      <c r="C3382" s="284" t="str">
        <f>VLOOKUP(A3382,Lists!B:D,3,FALSE)</f>
        <v>BDI</v>
      </c>
      <c r="D3382" s="285" t="s">
        <v>5111</v>
      </c>
      <c r="E3382" s="285">
        <v>80000</v>
      </c>
      <c r="F3382" s="285" t="s">
        <v>2237</v>
      </c>
      <c r="G3382" s="285" t="s">
        <v>731</v>
      </c>
      <c r="H3382" s="278">
        <f t="shared" si="104"/>
        <v>2</v>
      </c>
      <c r="I3382" s="251" t="s">
        <v>2253</v>
      </c>
      <c r="J3382" s="285" t="s">
        <v>3049</v>
      </c>
      <c r="K3382" s="278" t="str">
        <f t="shared" si="105"/>
        <v>BDI001Stressed humanitarian conditions - Level 2</v>
      </c>
      <c r="L3382" s="286">
        <v>43523</v>
      </c>
      <c r="M3382" s="286" t="s">
        <v>3248</v>
      </c>
    </row>
    <row r="3383" spans="1:13" s="269" customFormat="1" ht="15.5" hidden="1" thickTop="1" thickBot="1" x14ac:dyDescent="0.4">
      <c r="A3383" s="287" t="s">
        <v>4901</v>
      </c>
      <c r="B3383" s="288" t="str">
        <f>VLOOKUP(A3383,Lists!B:C,2,FALSE)</f>
        <v>BDI001</v>
      </c>
      <c r="C3383" s="288" t="str">
        <f>VLOOKUP(A3383,Lists!B:D,3,FALSE)</f>
        <v>BDI</v>
      </c>
      <c r="D3383" s="289" t="s">
        <v>5112</v>
      </c>
      <c r="E3383" s="289">
        <v>1630000</v>
      </c>
      <c r="F3383" s="289" t="s">
        <v>2237</v>
      </c>
      <c r="G3383" s="289" t="s">
        <v>731</v>
      </c>
      <c r="H3383" s="278">
        <f t="shared" si="104"/>
        <v>2</v>
      </c>
      <c r="I3383" s="252" t="s">
        <v>2253</v>
      </c>
      <c r="J3383" s="289" t="s">
        <v>3051</v>
      </c>
      <c r="K3383" s="278" t="str">
        <f t="shared" si="105"/>
        <v>BDI001Moderate humanitarian conditions - Level 3</v>
      </c>
      <c r="L3383" s="290">
        <v>43523</v>
      </c>
      <c r="M3383" s="290" t="s">
        <v>3248</v>
      </c>
    </row>
    <row r="3384" spans="1:13" s="269" customFormat="1" ht="15.5" hidden="1" thickTop="1" thickBot="1" x14ac:dyDescent="0.4">
      <c r="A3384" s="283" t="s">
        <v>4901</v>
      </c>
      <c r="B3384" s="284" t="str">
        <f>VLOOKUP(A3384,Lists!B:C,2,FALSE)</f>
        <v>BDI001</v>
      </c>
      <c r="C3384" s="284" t="str">
        <f>VLOOKUP(A3384,Lists!B:D,3,FALSE)</f>
        <v>BDI</v>
      </c>
      <c r="D3384" s="285" t="s">
        <v>5113</v>
      </c>
      <c r="E3384" s="285">
        <v>98000</v>
      </c>
      <c r="F3384" s="285" t="s">
        <v>2237</v>
      </c>
      <c r="G3384" s="285" t="s">
        <v>731</v>
      </c>
      <c r="H3384" s="278">
        <f t="shared" si="104"/>
        <v>2</v>
      </c>
      <c r="I3384" s="251" t="s">
        <v>2253</v>
      </c>
      <c r="J3384" s="285" t="s">
        <v>3052</v>
      </c>
      <c r="K3384" s="278" t="str">
        <f t="shared" si="105"/>
        <v>BDI001Severe humanitarian conditions - Level 4</v>
      </c>
      <c r="L3384" s="286">
        <v>43523</v>
      </c>
      <c r="M3384" s="286" t="s">
        <v>3248</v>
      </c>
    </row>
    <row r="3385" spans="1:13" s="269" customFormat="1" ht="15.5" hidden="1" thickTop="1" thickBot="1" x14ac:dyDescent="0.4">
      <c r="A3385" s="287" t="s">
        <v>4901</v>
      </c>
      <c r="B3385" s="288" t="str">
        <f>VLOOKUP(A3385,Lists!B:C,2,FALSE)</f>
        <v>BDI001</v>
      </c>
      <c r="C3385" s="288" t="str">
        <f>VLOOKUP(A3385,Lists!B:D,3,FALSE)</f>
        <v>BDI</v>
      </c>
      <c r="D3385" s="289" t="s">
        <v>5114</v>
      </c>
      <c r="E3385" s="289">
        <v>0</v>
      </c>
      <c r="F3385" s="289"/>
      <c r="G3385" s="289" t="s">
        <v>731</v>
      </c>
      <c r="H3385" s="278">
        <f t="shared" si="104"/>
        <v>2</v>
      </c>
      <c r="I3385" s="252"/>
      <c r="J3385" s="289" t="s">
        <v>2260</v>
      </c>
      <c r="K3385" s="278" t="str">
        <f t="shared" si="105"/>
        <v>BDI001Extreme humanitarian conditions - Level 5</v>
      </c>
      <c r="L3385" s="290">
        <v>43523</v>
      </c>
      <c r="M3385" s="290" t="s">
        <v>3248</v>
      </c>
    </row>
    <row r="3386" spans="1:13" s="269" customFormat="1" ht="15.5" hidden="1" thickTop="1" thickBot="1" x14ac:dyDescent="0.4">
      <c r="A3386" s="283" t="s">
        <v>4901</v>
      </c>
      <c r="B3386" s="284" t="str">
        <f>VLOOKUP(A3386,Lists!B:C,2,FALSE)</f>
        <v>BDI001</v>
      </c>
      <c r="C3386" s="284" t="str">
        <f>VLOOKUP(A3386,Lists!B:D,3,FALSE)</f>
        <v>BDI</v>
      </c>
      <c r="D3386" s="285" t="s">
        <v>5115</v>
      </c>
      <c r="E3386" s="285" t="s">
        <v>446</v>
      </c>
      <c r="F3386" s="285"/>
      <c r="G3386" s="285" t="s">
        <v>731</v>
      </c>
      <c r="H3386" s="278">
        <f t="shared" si="104"/>
        <v>2</v>
      </c>
      <c r="I3386" s="251"/>
      <c r="J3386" s="285" t="s">
        <v>3053</v>
      </c>
      <c r="K3386" s="278" t="str">
        <f t="shared" si="105"/>
        <v>BDI001Fatalities in all crises</v>
      </c>
      <c r="L3386" s="286">
        <v>43523</v>
      </c>
      <c r="M3386" s="286" t="s">
        <v>3248</v>
      </c>
    </row>
    <row r="3387" spans="1:13" s="269" customFormat="1" ht="15.5" hidden="1" thickTop="1" thickBot="1" x14ac:dyDescent="0.4">
      <c r="A3387" s="287" t="s">
        <v>4901</v>
      </c>
      <c r="B3387" s="288" t="str">
        <f>VLOOKUP(A3387,Lists!B:C,2,FALSE)</f>
        <v>BDI001</v>
      </c>
      <c r="C3387" s="288" t="str">
        <f>VLOOKUP(A3387,Lists!B:D,3,FALSE)</f>
        <v>BDI</v>
      </c>
      <c r="D3387" s="289" t="s">
        <v>688</v>
      </c>
      <c r="E3387" s="289">
        <v>5</v>
      </c>
      <c r="F3387" s="289"/>
      <c r="G3387" s="289" t="s">
        <v>731</v>
      </c>
      <c r="H3387" s="278">
        <f t="shared" si="104"/>
        <v>2</v>
      </c>
      <c r="I3387" s="252"/>
      <c r="J3387" s="289" t="s">
        <v>3054</v>
      </c>
      <c r="K3387" s="278" t="str">
        <f t="shared" si="105"/>
        <v>BDI001Crisis affected groups</v>
      </c>
      <c r="L3387" s="290">
        <v>43523</v>
      </c>
      <c r="M3387" s="290" t="s">
        <v>3248</v>
      </c>
    </row>
    <row r="3388" spans="1:13" s="269" customFormat="1" ht="15.5" hidden="1" thickTop="1" thickBot="1" x14ac:dyDescent="0.4">
      <c r="A3388" s="283" t="s">
        <v>4901</v>
      </c>
      <c r="B3388" s="284" t="str">
        <f>VLOOKUP(A3388,Lists!B:C,2,FALSE)</f>
        <v>BDI001</v>
      </c>
      <c r="C3388" s="284" t="str">
        <f>VLOOKUP(A3388,Lists!B:D,3,FALSE)</f>
        <v>BDI</v>
      </c>
      <c r="D3388" s="285" t="s">
        <v>691</v>
      </c>
      <c r="E3388" s="285" t="s">
        <v>446</v>
      </c>
      <c r="F3388" s="285"/>
      <c r="G3388" s="285" t="s">
        <v>731</v>
      </c>
      <c r="H3388" s="278">
        <f t="shared" si="104"/>
        <v>2</v>
      </c>
      <c r="I3388" s="251"/>
      <c r="J3388" s="285"/>
      <c r="K3388" s="278" t="str">
        <f t="shared" si="105"/>
        <v>BDI001People facing limited access constraints</v>
      </c>
      <c r="L3388" s="286">
        <v>43523</v>
      </c>
      <c r="M3388" s="286" t="s">
        <v>3248</v>
      </c>
    </row>
    <row r="3389" spans="1:13" s="269" customFormat="1" ht="15.5" hidden="1" thickTop="1" thickBot="1" x14ac:dyDescent="0.4">
      <c r="A3389" s="287" t="s">
        <v>4901</v>
      </c>
      <c r="B3389" s="288" t="str">
        <f>VLOOKUP(A3389,Lists!B:C,2,FALSE)</f>
        <v>BDI001</v>
      </c>
      <c r="C3389" s="288" t="str">
        <f>VLOOKUP(A3389,Lists!B:D,3,FALSE)</f>
        <v>BDI</v>
      </c>
      <c r="D3389" s="289" t="s">
        <v>692</v>
      </c>
      <c r="E3389" s="289" t="s">
        <v>446</v>
      </c>
      <c r="F3389" s="289"/>
      <c r="G3389" s="289" t="s">
        <v>731</v>
      </c>
      <c r="H3389" s="278">
        <f t="shared" si="104"/>
        <v>2</v>
      </c>
      <c r="I3389" s="252"/>
      <c r="J3389" s="289"/>
      <c r="K3389" s="278" t="str">
        <f t="shared" si="105"/>
        <v>BDI001People facing restricted access constraints</v>
      </c>
      <c r="L3389" s="290">
        <v>43523</v>
      </c>
      <c r="M3389" s="290" t="s">
        <v>3248</v>
      </c>
    </row>
    <row r="3390" spans="1:13" s="269" customFormat="1" ht="15.5" hidden="1" thickTop="1" thickBot="1" x14ac:dyDescent="0.4">
      <c r="A3390" s="283" t="s">
        <v>4901</v>
      </c>
      <c r="B3390" s="284" t="str">
        <f>VLOOKUP(A3390,Lists!B:C,2,FALSE)</f>
        <v>BDI001</v>
      </c>
      <c r="C3390" s="284" t="str">
        <f>VLOOKUP(A3390,Lists!B:D,3,FALSE)</f>
        <v>BDI</v>
      </c>
      <c r="D3390" s="285" t="s">
        <v>643</v>
      </c>
      <c r="E3390" s="285">
        <v>2</v>
      </c>
      <c r="F3390" s="285" t="s">
        <v>896</v>
      </c>
      <c r="G3390" s="285" t="s">
        <v>731</v>
      </c>
      <c r="H3390" s="278">
        <f t="shared" si="104"/>
        <v>2</v>
      </c>
      <c r="I3390" s="251" t="s">
        <v>1128</v>
      </c>
      <c r="J3390" s="285"/>
      <c r="K3390" s="278" t="str">
        <f t="shared" si="105"/>
        <v>BDI001Impediments to entry into country (bureaucratic and administrative)</v>
      </c>
      <c r="L3390" s="286">
        <v>43523</v>
      </c>
      <c r="M3390" s="286" t="s">
        <v>3248</v>
      </c>
    </row>
    <row r="3391" spans="1:13" s="269" customFormat="1" ht="15.5" hidden="1" thickTop="1" thickBot="1" x14ac:dyDescent="0.4">
      <c r="A3391" s="287" t="s">
        <v>4901</v>
      </c>
      <c r="B3391" s="288" t="str">
        <f>VLOOKUP(A3391,Lists!B:C,2,FALSE)</f>
        <v>BDI001</v>
      </c>
      <c r="C3391" s="288" t="str">
        <f>VLOOKUP(A3391,Lists!B:D,3,FALSE)</f>
        <v>BDI</v>
      </c>
      <c r="D3391" s="289" t="s">
        <v>644</v>
      </c>
      <c r="E3391" s="289">
        <v>2</v>
      </c>
      <c r="F3391" s="289" t="s">
        <v>896</v>
      </c>
      <c r="G3391" s="289" t="s">
        <v>731</v>
      </c>
      <c r="H3391" s="278">
        <f t="shared" si="104"/>
        <v>2</v>
      </c>
      <c r="I3391" s="252" t="s">
        <v>1128</v>
      </c>
      <c r="J3391" s="289"/>
      <c r="K3391" s="278" t="str">
        <f t="shared" si="105"/>
        <v>BDI001Restriction of movement (impediments to freedom of movement and/or administrative restrictions)</v>
      </c>
      <c r="L3391" s="290">
        <v>43523</v>
      </c>
      <c r="M3391" s="290" t="s">
        <v>3248</v>
      </c>
    </row>
    <row r="3392" spans="1:13" s="269" customFormat="1" ht="15.5" hidden="1" thickTop="1" thickBot="1" x14ac:dyDescent="0.4">
      <c r="A3392" s="283" t="s">
        <v>4901</v>
      </c>
      <c r="B3392" s="284" t="str">
        <f>VLOOKUP(A3392,Lists!B:C,2,FALSE)</f>
        <v>BDI001</v>
      </c>
      <c r="C3392" s="284" t="str">
        <f>VLOOKUP(A3392,Lists!B:D,3,FALSE)</f>
        <v>BDI</v>
      </c>
      <c r="D3392" s="285" t="s">
        <v>645</v>
      </c>
      <c r="E3392" s="285">
        <v>2</v>
      </c>
      <c r="F3392" s="285" t="s">
        <v>896</v>
      </c>
      <c r="G3392" s="285" t="s">
        <v>731</v>
      </c>
      <c r="H3392" s="278">
        <f t="shared" si="104"/>
        <v>2</v>
      </c>
      <c r="I3392" s="251" t="s">
        <v>1128</v>
      </c>
      <c r="J3392" s="285"/>
      <c r="K3392" s="278" t="str">
        <f t="shared" si="105"/>
        <v>BDI001Interference into implementation of humanitarian activities</v>
      </c>
      <c r="L3392" s="286">
        <v>43523</v>
      </c>
      <c r="M3392" s="286" t="s">
        <v>3248</v>
      </c>
    </row>
    <row r="3393" spans="1:13" s="269" customFormat="1" ht="15.5" hidden="1" thickTop="1" thickBot="1" x14ac:dyDescent="0.4">
      <c r="A3393" s="287" t="s">
        <v>4901</v>
      </c>
      <c r="B3393" s="288" t="str">
        <f>VLOOKUP(A3393,Lists!B:C,2,FALSE)</f>
        <v>BDI001</v>
      </c>
      <c r="C3393" s="288" t="str">
        <f>VLOOKUP(A3393,Lists!B:D,3,FALSE)</f>
        <v>BDI</v>
      </c>
      <c r="D3393" s="289" t="s">
        <v>646</v>
      </c>
      <c r="E3393" s="289">
        <v>0</v>
      </c>
      <c r="F3393" s="289" t="s">
        <v>896</v>
      </c>
      <c r="G3393" s="289" t="s">
        <v>731</v>
      </c>
      <c r="H3393" s="278">
        <f t="shared" si="104"/>
        <v>2</v>
      </c>
      <c r="I3393" s="252" t="s">
        <v>1128</v>
      </c>
      <c r="J3393" s="289"/>
      <c r="K3393" s="278" t="str">
        <f t="shared" si="105"/>
        <v>BDI001Violence against personnel, facilities and assets</v>
      </c>
      <c r="L3393" s="290">
        <v>43523</v>
      </c>
      <c r="M3393" s="290" t="s">
        <v>3248</v>
      </c>
    </row>
    <row r="3394" spans="1:13" s="269" customFormat="1" ht="15.5" hidden="1" thickTop="1" thickBot="1" x14ac:dyDescent="0.4">
      <c r="A3394" s="283" t="s">
        <v>4901</v>
      </c>
      <c r="B3394" s="284" t="str">
        <f>VLOOKUP(A3394,Lists!B:C,2,FALSE)</f>
        <v>BDI001</v>
      </c>
      <c r="C3394" s="284" t="str">
        <f>VLOOKUP(A3394,Lists!B:D,3,FALSE)</f>
        <v>BDI</v>
      </c>
      <c r="D3394" s="285" t="s">
        <v>647</v>
      </c>
      <c r="E3394" s="285">
        <v>3</v>
      </c>
      <c r="F3394" s="285" t="s">
        <v>896</v>
      </c>
      <c r="G3394" s="285" t="s">
        <v>731</v>
      </c>
      <c r="H3394" s="278">
        <f t="shared" ref="H3394:H3457" si="106">IF(G3394="x","x",IF(G3394="Low",3,IF(G3394="Medium",2,IF(G3394="High",1,FALSE))))</f>
        <v>2</v>
      </c>
      <c r="I3394" s="251" t="s">
        <v>1128</v>
      </c>
      <c r="J3394" s="285"/>
      <c r="K3394" s="278" t="str">
        <f t="shared" ref="K3394:K3457" si="107">B3394&amp;""&amp;D3394</f>
        <v>BDI001Denial of existence of humanitarian needs or entitlements to assistance</v>
      </c>
      <c r="L3394" s="286">
        <v>43523</v>
      </c>
      <c r="M3394" s="286" t="s">
        <v>3248</v>
      </c>
    </row>
    <row r="3395" spans="1:13" s="269" customFormat="1" ht="15.5" hidden="1" thickTop="1" thickBot="1" x14ac:dyDescent="0.4">
      <c r="A3395" s="287" t="s">
        <v>4901</v>
      </c>
      <c r="B3395" s="288" t="str">
        <f>VLOOKUP(A3395,Lists!B:C,2,FALSE)</f>
        <v>BDI001</v>
      </c>
      <c r="C3395" s="288" t="str">
        <f>VLOOKUP(A3395,Lists!B:D,3,FALSE)</f>
        <v>BDI</v>
      </c>
      <c r="D3395" s="289" t="s">
        <v>648</v>
      </c>
      <c r="E3395" s="289">
        <v>2</v>
      </c>
      <c r="F3395" s="289" t="s">
        <v>896</v>
      </c>
      <c r="G3395" s="289" t="s">
        <v>731</v>
      </c>
      <c r="H3395" s="278">
        <f t="shared" si="106"/>
        <v>2</v>
      </c>
      <c r="I3395" s="252" t="s">
        <v>1128</v>
      </c>
      <c r="J3395" s="289"/>
      <c r="K3395" s="278" t="str">
        <f t="shared" si="107"/>
        <v>BDI001Restriction and obstruction of access to services and assistance</v>
      </c>
      <c r="L3395" s="290">
        <v>43523</v>
      </c>
      <c r="M3395" s="290" t="s">
        <v>3248</v>
      </c>
    </row>
    <row r="3396" spans="1:13" s="269" customFormat="1" ht="15.5" hidden="1" thickTop="1" thickBot="1" x14ac:dyDescent="0.4">
      <c r="A3396" s="283" t="s">
        <v>4901</v>
      </c>
      <c r="B3396" s="284" t="str">
        <f>VLOOKUP(A3396,Lists!B:C,2,FALSE)</f>
        <v>BDI001</v>
      </c>
      <c r="C3396" s="284" t="str">
        <f>VLOOKUP(A3396,Lists!B:D,3,FALSE)</f>
        <v>BDI</v>
      </c>
      <c r="D3396" s="285" t="s">
        <v>649</v>
      </c>
      <c r="E3396" s="285">
        <v>1</v>
      </c>
      <c r="F3396" s="285" t="s">
        <v>896</v>
      </c>
      <c r="G3396" s="285" t="s">
        <v>731</v>
      </c>
      <c r="H3396" s="278">
        <f t="shared" si="106"/>
        <v>2</v>
      </c>
      <c r="I3396" s="251" t="s">
        <v>1128</v>
      </c>
      <c r="J3396" s="285"/>
      <c r="K3396" s="278" t="str">
        <f t="shared" si="107"/>
        <v>BDI001Ongoing insecurity/hostilities affecting humanitarian assistance</v>
      </c>
      <c r="L3396" s="286">
        <v>43523</v>
      </c>
      <c r="M3396" s="286" t="s">
        <v>3248</v>
      </c>
    </row>
    <row r="3397" spans="1:13" s="269" customFormat="1" ht="15.5" hidden="1" thickTop="1" thickBot="1" x14ac:dyDescent="0.4">
      <c r="A3397" s="287" t="s">
        <v>4901</v>
      </c>
      <c r="B3397" s="288" t="str">
        <f>VLOOKUP(A3397,Lists!B:C,2,FALSE)</f>
        <v>BDI001</v>
      </c>
      <c r="C3397" s="288" t="str">
        <f>VLOOKUP(A3397,Lists!B:D,3,FALSE)</f>
        <v>BDI</v>
      </c>
      <c r="D3397" s="289" t="s">
        <v>650</v>
      </c>
      <c r="E3397" s="289">
        <v>0</v>
      </c>
      <c r="F3397" s="289" t="s">
        <v>896</v>
      </c>
      <c r="G3397" s="289" t="s">
        <v>731</v>
      </c>
      <c r="H3397" s="278">
        <f t="shared" si="106"/>
        <v>2</v>
      </c>
      <c r="I3397" s="252" t="s">
        <v>1128</v>
      </c>
      <c r="J3397" s="289"/>
      <c r="K3397" s="278" t="str">
        <f t="shared" si="107"/>
        <v xml:space="preserve">BDI001Presence of mines and improvised explosive devices </v>
      </c>
      <c r="L3397" s="290">
        <v>43523</v>
      </c>
      <c r="M3397" s="290" t="s">
        <v>3248</v>
      </c>
    </row>
    <row r="3398" spans="1:13" s="269" customFormat="1" ht="15.5" hidden="1" thickTop="1" thickBot="1" x14ac:dyDescent="0.4">
      <c r="A3398" s="283" t="s">
        <v>4901</v>
      </c>
      <c r="B3398" s="284" t="str">
        <f>VLOOKUP(A3398,Lists!B:C,2,FALSE)</f>
        <v>BDI001</v>
      </c>
      <c r="C3398" s="284" t="str">
        <f>VLOOKUP(A3398,Lists!B:D,3,FALSE)</f>
        <v>BDI</v>
      </c>
      <c r="D3398" s="285" t="s">
        <v>651</v>
      </c>
      <c r="E3398" s="285">
        <v>1</v>
      </c>
      <c r="F3398" s="285" t="s">
        <v>896</v>
      </c>
      <c r="G3398" s="285" t="s">
        <v>731</v>
      </c>
      <c r="H3398" s="278">
        <f t="shared" si="106"/>
        <v>2</v>
      </c>
      <c r="I3398" s="251" t="s">
        <v>1128</v>
      </c>
      <c r="J3398" s="285"/>
      <c r="K3398" s="278" t="str">
        <f t="shared" si="107"/>
        <v>BDI001Physical constraints in the environment (obstacles related to terrain, climate, lack of infrastructure, etc.)</v>
      </c>
      <c r="L3398" s="286">
        <v>43523</v>
      </c>
      <c r="M3398" s="286" t="s">
        <v>3248</v>
      </c>
    </row>
    <row r="3399" spans="1:13" s="269" customFormat="1" ht="15.5" hidden="1" thickTop="1" thickBot="1" x14ac:dyDescent="0.4">
      <c r="A3399" s="287" t="s">
        <v>2976</v>
      </c>
      <c r="B3399" s="288" t="str">
        <f>VLOOKUP(A3399,Lists!B:C,2,FALSE)</f>
        <v>SOM001</v>
      </c>
      <c r="C3399" s="288" t="str">
        <f>VLOOKUP(A3399,Lists!B:D,3,FALSE)</f>
        <v>SOM</v>
      </c>
      <c r="D3399" s="289" t="s">
        <v>522</v>
      </c>
      <c r="E3399" s="289">
        <v>11678000</v>
      </c>
      <c r="F3399" s="289" t="s">
        <v>3055</v>
      </c>
      <c r="G3399" s="289" t="s">
        <v>731</v>
      </c>
      <c r="H3399" s="278">
        <f t="shared" si="106"/>
        <v>2</v>
      </c>
      <c r="I3399" s="252" t="s">
        <v>3058</v>
      </c>
      <c r="J3399" s="289" t="s">
        <v>3061</v>
      </c>
      <c r="K3399" s="278" t="str">
        <f t="shared" si="107"/>
        <v>SOM001Total population</v>
      </c>
      <c r="L3399" s="290">
        <v>43523</v>
      </c>
      <c r="M3399" s="290"/>
    </row>
    <row r="3400" spans="1:13" s="269" customFormat="1" ht="15.5" hidden="1" thickTop="1" thickBot="1" x14ac:dyDescent="0.4">
      <c r="A3400" s="283" t="s">
        <v>2976</v>
      </c>
      <c r="B3400" s="284" t="str">
        <f>VLOOKUP(A3400,Lists!B:C,2,FALSE)</f>
        <v>SOM001</v>
      </c>
      <c r="C3400" s="284" t="str">
        <f>VLOOKUP(A3400,Lists!B:D,3,FALSE)</f>
        <v>SOM</v>
      </c>
      <c r="D3400" s="285" t="s">
        <v>737</v>
      </c>
      <c r="E3400" s="285">
        <v>11678000</v>
      </c>
      <c r="F3400" s="285" t="s">
        <v>3055</v>
      </c>
      <c r="G3400" s="285" t="s">
        <v>731</v>
      </c>
      <c r="H3400" s="278">
        <f t="shared" si="106"/>
        <v>2</v>
      </c>
      <c r="I3400" s="251" t="s">
        <v>3058</v>
      </c>
      <c r="J3400" s="285" t="s">
        <v>1188</v>
      </c>
      <c r="K3400" s="278" t="str">
        <f t="shared" si="107"/>
        <v>SOM001People exposed</v>
      </c>
      <c r="L3400" s="286">
        <v>43523</v>
      </c>
      <c r="M3400" s="286"/>
    </row>
    <row r="3401" spans="1:13" s="269" customFormat="1" ht="15.5" hidden="1" thickTop="1" thickBot="1" x14ac:dyDescent="0.4">
      <c r="A3401" s="287" t="s">
        <v>2976</v>
      </c>
      <c r="B3401" s="288" t="str">
        <f>VLOOKUP(A3401,Lists!B:C,2,FALSE)</f>
        <v>SOM001</v>
      </c>
      <c r="C3401" s="288" t="str">
        <f>VLOOKUP(A3401,Lists!B:D,3,FALSE)</f>
        <v>SOM</v>
      </c>
      <c r="D3401" s="289" t="s">
        <v>533</v>
      </c>
      <c r="E3401" s="289">
        <v>4940000</v>
      </c>
      <c r="F3401" s="289" t="s">
        <v>3056</v>
      </c>
      <c r="G3401" s="289" t="s">
        <v>731</v>
      </c>
      <c r="H3401" s="278">
        <f t="shared" si="106"/>
        <v>2</v>
      </c>
      <c r="I3401" s="252" t="s">
        <v>3059</v>
      </c>
      <c r="J3401" s="289" t="s">
        <v>3062</v>
      </c>
      <c r="K3401" s="278" t="str">
        <f t="shared" si="107"/>
        <v>SOM001People affected</v>
      </c>
      <c r="L3401" s="290">
        <v>43523</v>
      </c>
      <c r="M3401" s="290"/>
    </row>
    <row r="3402" spans="1:13" s="269" customFormat="1" ht="15.5" thickTop="1" thickBot="1" x14ac:dyDescent="0.4">
      <c r="A3402" s="283" t="s">
        <v>2976</v>
      </c>
      <c r="B3402" s="284" t="str">
        <f>VLOOKUP(A3402,Lists!B:C,2,FALSE)</f>
        <v>SOM001</v>
      </c>
      <c r="C3402" s="284" t="str">
        <f>VLOOKUP(A3402,Lists!B:D,3,FALSE)</f>
        <v>SOM</v>
      </c>
      <c r="D3402" s="285" t="s">
        <v>666</v>
      </c>
      <c r="E3402" s="285">
        <v>3529000</v>
      </c>
      <c r="F3402" s="285" t="s">
        <v>3057</v>
      </c>
      <c r="G3402" s="285" t="s">
        <v>731</v>
      </c>
      <c r="H3402" s="278">
        <f t="shared" si="106"/>
        <v>2</v>
      </c>
      <c r="I3402" s="251" t="s">
        <v>3060</v>
      </c>
      <c r="J3402" s="285" t="s">
        <v>3063</v>
      </c>
      <c r="K3402" s="278" t="str">
        <f t="shared" si="107"/>
        <v>SOM001People displaced</v>
      </c>
      <c r="L3402" s="286">
        <v>43523</v>
      </c>
      <c r="M3402" s="286"/>
    </row>
    <row r="3403" spans="1:13" s="269" customFormat="1" ht="15.5" hidden="1" thickTop="1" thickBot="1" x14ac:dyDescent="0.4">
      <c r="A3403" s="287" t="s">
        <v>2976</v>
      </c>
      <c r="B3403" s="288" t="str">
        <f>VLOOKUP(A3403,Lists!B:C,2,FALSE)</f>
        <v>SOM001</v>
      </c>
      <c r="C3403" s="288" t="str">
        <f>VLOOKUP(A3403,Lists!B:D,3,FALSE)</f>
        <v>SOM</v>
      </c>
      <c r="D3403" s="289" t="s">
        <v>752</v>
      </c>
      <c r="E3403" s="289">
        <v>4940000</v>
      </c>
      <c r="F3403" s="289" t="s">
        <v>3056</v>
      </c>
      <c r="G3403" s="289" t="s">
        <v>731</v>
      </c>
      <c r="H3403" s="278">
        <f t="shared" si="106"/>
        <v>2</v>
      </c>
      <c r="I3403" s="252" t="s">
        <v>3059</v>
      </c>
      <c r="J3403" s="289" t="s">
        <v>3062</v>
      </c>
      <c r="K3403" s="278" t="str">
        <f t="shared" si="107"/>
        <v>SOM001People in Need</v>
      </c>
      <c r="L3403" s="290">
        <v>43523</v>
      </c>
      <c r="M3403" s="290"/>
    </row>
    <row r="3404" spans="1:13" s="269" customFormat="1" ht="15.5" hidden="1" thickTop="1" thickBot="1" x14ac:dyDescent="0.4">
      <c r="A3404" s="283" t="s">
        <v>2976</v>
      </c>
      <c r="B3404" s="284" t="str">
        <f>VLOOKUP(A3404,Lists!B:C,2,FALSE)</f>
        <v>SOM001</v>
      </c>
      <c r="C3404" s="284" t="str">
        <f>VLOOKUP(A3404,Lists!B:D,3,FALSE)</f>
        <v>SOM</v>
      </c>
      <c r="D3404" s="285" t="s">
        <v>5111</v>
      </c>
      <c r="E3404" s="285">
        <v>3385000</v>
      </c>
      <c r="F3404" s="285" t="s">
        <v>3056</v>
      </c>
      <c r="G3404" s="285" t="s">
        <v>731</v>
      </c>
      <c r="H3404" s="278">
        <f t="shared" si="106"/>
        <v>2</v>
      </c>
      <c r="I3404" s="251" t="s">
        <v>3059</v>
      </c>
      <c r="J3404" s="285" t="s">
        <v>3062</v>
      </c>
      <c r="K3404" s="278" t="str">
        <f t="shared" si="107"/>
        <v>SOM001Stressed humanitarian conditions - Level 2</v>
      </c>
      <c r="L3404" s="286">
        <v>43523</v>
      </c>
      <c r="M3404" s="286"/>
    </row>
    <row r="3405" spans="1:13" s="269" customFormat="1" ht="15.5" hidden="1" thickTop="1" thickBot="1" x14ac:dyDescent="0.4">
      <c r="A3405" s="287" t="s">
        <v>2976</v>
      </c>
      <c r="B3405" s="288" t="str">
        <f>VLOOKUP(A3405,Lists!B:C,2,FALSE)</f>
        <v>SOM001</v>
      </c>
      <c r="C3405" s="288" t="str">
        <f>VLOOKUP(A3405,Lists!B:D,3,FALSE)</f>
        <v>SOM</v>
      </c>
      <c r="D3405" s="289" t="s">
        <v>5112</v>
      </c>
      <c r="E3405" s="289">
        <v>1416000</v>
      </c>
      <c r="F3405" s="289" t="s">
        <v>3056</v>
      </c>
      <c r="G3405" s="289" t="s">
        <v>731</v>
      </c>
      <c r="H3405" s="278">
        <f t="shared" si="106"/>
        <v>2</v>
      </c>
      <c r="I3405" s="252" t="s">
        <v>3059</v>
      </c>
      <c r="J3405" s="289" t="s">
        <v>3062</v>
      </c>
      <c r="K3405" s="278" t="str">
        <f t="shared" si="107"/>
        <v>SOM001Moderate humanitarian conditions - Level 3</v>
      </c>
      <c r="L3405" s="290">
        <v>43523</v>
      </c>
      <c r="M3405" s="290"/>
    </row>
    <row r="3406" spans="1:13" s="269" customFormat="1" ht="15.5" hidden="1" thickTop="1" thickBot="1" x14ac:dyDescent="0.4">
      <c r="A3406" s="283" t="s">
        <v>2976</v>
      </c>
      <c r="B3406" s="284" t="str">
        <f>VLOOKUP(A3406,Lists!B:C,2,FALSE)</f>
        <v>SOM001</v>
      </c>
      <c r="C3406" s="284" t="str">
        <f>VLOOKUP(A3406,Lists!B:D,3,FALSE)</f>
        <v>SOM</v>
      </c>
      <c r="D3406" s="285" t="s">
        <v>5113</v>
      </c>
      <c r="E3406" s="285">
        <v>139000</v>
      </c>
      <c r="F3406" s="285" t="s">
        <v>3056</v>
      </c>
      <c r="G3406" s="285" t="s">
        <v>731</v>
      </c>
      <c r="H3406" s="278">
        <f t="shared" si="106"/>
        <v>2</v>
      </c>
      <c r="I3406" s="251" t="s">
        <v>3059</v>
      </c>
      <c r="J3406" s="285" t="s">
        <v>3062</v>
      </c>
      <c r="K3406" s="278" t="str">
        <f t="shared" si="107"/>
        <v>SOM001Severe humanitarian conditions - Level 4</v>
      </c>
      <c r="L3406" s="286">
        <v>43523</v>
      </c>
      <c r="M3406" s="286"/>
    </row>
    <row r="3407" spans="1:13" s="269" customFormat="1" ht="15.5" hidden="1" thickTop="1" thickBot="1" x14ac:dyDescent="0.4">
      <c r="A3407" s="287" t="s">
        <v>2976</v>
      </c>
      <c r="B3407" s="288" t="str">
        <f>VLOOKUP(A3407,Lists!B:C,2,FALSE)</f>
        <v>SOM001</v>
      </c>
      <c r="C3407" s="288" t="str">
        <f>VLOOKUP(A3407,Lists!B:D,3,FALSE)</f>
        <v>SOM</v>
      </c>
      <c r="D3407" s="289" t="s">
        <v>5114</v>
      </c>
      <c r="E3407" s="289">
        <v>0</v>
      </c>
      <c r="F3407" s="289" t="s">
        <v>3056</v>
      </c>
      <c r="G3407" s="289" t="s">
        <v>731</v>
      </c>
      <c r="H3407" s="278">
        <f t="shared" si="106"/>
        <v>2</v>
      </c>
      <c r="I3407" s="252" t="s">
        <v>3059</v>
      </c>
      <c r="J3407" s="289" t="s">
        <v>3062</v>
      </c>
      <c r="K3407" s="278" t="str">
        <f t="shared" si="107"/>
        <v>SOM001Extreme humanitarian conditions - Level 5</v>
      </c>
      <c r="L3407" s="290">
        <v>43523</v>
      </c>
      <c r="M3407" s="290"/>
    </row>
    <row r="3408" spans="1:13" s="269" customFormat="1" ht="15.5" hidden="1" thickTop="1" thickBot="1" x14ac:dyDescent="0.4">
      <c r="A3408" s="283" t="s">
        <v>1260</v>
      </c>
      <c r="B3408" s="284" t="str">
        <f>VLOOKUP(A3408,Lists!B:C,2,FALSE)</f>
        <v>TZA002</v>
      </c>
      <c r="C3408" s="284" t="str">
        <f>VLOOKUP(A3408,Lists!B:D,3,FALSE)</f>
        <v>TZA</v>
      </c>
      <c r="D3408" s="285" t="s">
        <v>522</v>
      </c>
      <c r="E3408" s="285">
        <v>57638103</v>
      </c>
      <c r="F3408" s="285" t="s">
        <v>876</v>
      </c>
      <c r="G3408" s="285" t="s">
        <v>731</v>
      </c>
      <c r="H3408" s="278">
        <f t="shared" si="106"/>
        <v>2</v>
      </c>
      <c r="I3408" s="251" t="s">
        <v>1130</v>
      </c>
      <c r="J3408" s="285" t="s">
        <v>3064</v>
      </c>
      <c r="K3408" s="278" t="str">
        <f t="shared" si="107"/>
        <v>TZA002Total population</v>
      </c>
      <c r="L3408" s="286">
        <v>43523</v>
      </c>
      <c r="M3408" s="286"/>
    </row>
    <row r="3409" spans="1:13" s="269" customFormat="1" ht="15.5" hidden="1" thickTop="1" thickBot="1" x14ac:dyDescent="0.4">
      <c r="A3409" s="287" t="s">
        <v>1260</v>
      </c>
      <c r="B3409" s="288" t="str">
        <f>VLOOKUP(A3409,Lists!B:C,2,FALSE)</f>
        <v>TZA002</v>
      </c>
      <c r="C3409" s="288" t="str">
        <f>VLOOKUP(A3409,Lists!B:D,3,FALSE)</f>
        <v>TZA</v>
      </c>
      <c r="D3409" s="289" t="s">
        <v>737</v>
      </c>
      <c r="E3409" s="289">
        <v>11721986</v>
      </c>
      <c r="F3409" s="289" t="s">
        <v>3065</v>
      </c>
      <c r="G3409" s="289" t="s">
        <v>731</v>
      </c>
      <c r="H3409" s="278">
        <f t="shared" si="106"/>
        <v>2</v>
      </c>
      <c r="I3409" s="252" t="s">
        <v>1132</v>
      </c>
      <c r="J3409" s="289" t="s">
        <v>1133</v>
      </c>
      <c r="K3409" s="278" t="str">
        <f t="shared" si="107"/>
        <v>TZA002People exposed</v>
      </c>
      <c r="L3409" s="290">
        <v>43523</v>
      </c>
      <c r="M3409" s="290"/>
    </row>
    <row r="3410" spans="1:13" s="269" customFormat="1" ht="15.5" hidden="1" thickTop="1" thickBot="1" x14ac:dyDescent="0.4">
      <c r="A3410" s="283" t="s">
        <v>1260</v>
      </c>
      <c r="B3410" s="284" t="str">
        <f>VLOOKUP(A3410,Lists!B:C,2,FALSE)</f>
        <v>TZA002</v>
      </c>
      <c r="C3410" s="284" t="str">
        <f>VLOOKUP(A3410,Lists!B:D,3,FALSE)</f>
        <v>TZA</v>
      </c>
      <c r="D3410" s="285" t="s">
        <v>533</v>
      </c>
      <c r="E3410" s="285">
        <v>11721986</v>
      </c>
      <c r="F3410" s="285" t="s">
        <v>3065</v>
      </c>
      <c r="G3410" s="285" t="s">
        <v>731</v>
      </c>
      <c r="H3410" s="278">
        <f t="shared" si="106"/>
        <v>2</v>
      </c>
      <c r="I3410" s="251" t="s">
        <v>1132</v>
      </c>
      <c r="J3410" s="285" t="s">
        <v>1133</v>
      </c>
      <c r="K3410" s="278" t="str">
        <f t="shared" si="107"/>
        <v>TZA002People affected</v>
      </c>
      <c r="L3410" s="286">
        <v>43523</v>
      </c>
      <c r="M3410" s="286"/>
    </row>
    <row r="3411" spans="1:13" s="269" customFormat="1" ht="15.5" thickTop="1" thickBot="1" x14ac:dyDescent="0.4">
      <c r="A3411" s="287" t="s">
        <v>1260</v>
      </c>
      <c r="B3411" s="288" t="str">
        <f>VLOOKUP(A3411,Lists!B:C,2,FALSE)</f>
        <v>TZA002</v>
      </c>
      <c r="C3411" s="288" t="str">
        <f>VLOOKUP(A3411,Lists!B:D,3,FALSE)</f>
        <v>TZA</v>
      </c>
      <c r="D3411" s="289" t="s">
        <v>666</v>
      </c>
      <c r="E3411" s="289">
        <v>328083</v>
      </c>
      <c r="F3411" s="289" t="s">
        <v>1479</v>
      </c>
      <c r="G3411" s="289" t="s">
        <v>731</v>
      </c>
      <c r="H3411" s="278">
        <f t="shared" si="106"/>
        <v>2</v>
      </c>
      <c r="I3411" s="252" t="s">
        <v>1135</v>
      </c>
      <c r="J3411" s="289"/>
      <c r="K3411" s="278" t="str">
        <f t="shared" si="107"/>
        <v>TZA002People displaced</v>
      </c>
      <c r="L3411" s="290">
        <v>43523</v>
      </c>
      <c r="M3411" s="290"/>
    </row>
    <row r="3412" spans="1:13" s="269" customFormat="1" ht="15.5" hidden="1" thickTop="1" thickBot="1" x14ac:dyDescent="0.4">
      <c r="A3412" s="283" t="s">
        <v>1260</v>
      </c>
      <c r="B3412" s="284" t="str">
        <f>VLOOKUP(A3412,Lists!B:C,2,FALSE)</f>
        <v>TZA002</v>
      </c>
      <c r="C3412" s="284" t="str">
        <f>VLOOKUP(A3412,Lists!B:D,3,FALSE)</f>
        <v>TZA</v>
      </c>
      <c r="D3412" s="285" t="s">
        <v>5115</v>
      </c>
      <c r="E3412" s="285">
        <v>43</v>
      </c>
      <c r="F3412" s="285" t="s">
        <v>3066</v>
      </c>
      <c r="G3412" s="285" t="s">
        <v>731</v>
      </c>
      <c r="H3412" s="278">
        <f t="shared" si="106"/>
        <v>2</v>
      </c>
      <c r="I3412" s="251" t="s">
        <v>1137</v>
      </c>
      <c r="J3412" s="285" t="s">
        <v>3067</v>
      </c>
      <c r="K3412" s="278" t="str">
        <f t="shared" si="107"/>
        <v>TZA002Fatalities in all crises</v>
      </c>
      <c r="L3412" s="286">
        <v>43523</v>
      </c>
      <c r="M3412" s="286"/>
    </row>
    <row r="3413" spans="1:13" s="269" customFormat="1" ht="15.5" hidden="1" thickTop="1" thickBot="1" x14ac:dyDescent="0.4">
      <c r="A3413" s="287" t="s">
        <v>1260</v>
      </c>
      <c r="B3413" s="288" t="str">
        <f>VLOOKUP(A3413,Lists!B:C,2,FALSE)</f>
        <v>TZA002</v>
      </c>
      <c r="C3413" s="288" t="str">
        <f>VLOOKUP(A3413,Lists!B:D,3,FALSE)</f>
        <v>TZA</v>
      </c>
      <c r="D3413" s="289" t="s">
        <v>752</v>
      </c>
      <c r="E3413" s="289">
        <v>328083</v>
      </c>
      <c r="F3413" s="289" t="s">
        <v>1479</v>
      </c>
      <c r="G3413" s="289" t="s">
        <v>731</v>
      </c>
      <c r="H3413" s="278">
        <f t="shared" si="106"/>
        <v>2</v>
      </c>
      <c r="I3413" s="252" t="s">
        <v>1135</v>
      </c>
      <c r="J3413" s="289"/>
      <c r="K3413" s="278" t="str">
        <f t="shared" si="107"/>
        <v>TZA002People in Need</v>
      </c>
      <c r="L3413" s="290">
        <v>43523</v>
      </c>
      <c r="M3413" s="290"/>
    </row>
    <row r="3414" spans="1:13" s="269" customFormat="1" ht="15.5" hidden="1" thickTop="1" thickBot="1" x14ac:dyDescent="0.4">
      <c r="A3414" s="283" t="s">
        <v>1260</v>
      </c>
      <c r="B3414" s="284" t="str">
        <f>VLOOKUP(A3414,Lists!B:C,2,FALSE)</f>
        <v>TZA002</v>
      </c>
      <c r="C3414" s="284" t="str">
        <f>VLOOKUP(A3414,Lists!B:D,3,FALSE)</f>
        <v>TZA</v>
      </c>
      <c r="D3414" s="285" t="s">
        <v>5110</v>
      </c>
      <c r="E3414" s="285">
        <v>42641</v>
      </c>
      <c r="F3414" s="285" t="s">
        <v>1479</v>
      </c>
      <c r="G3414" s="285" t="s">
        <v>731</v>
      </c>
      <c r="H3414" s="278">
        <f t="shared" si="106"/>
        <v>2</v>
      </c>
      <c r="I3414" s="251" t="s">
        <v>1135</v>
      </c>
      <c r="J3414" s="285" t="s">
        <v>3068</v>
      </c>
      <c r="K3414" s="278" t="str">
        <f t="shared" si="107"/>
        <v>TZA002Minimal humanitarian conditions - Level 1</v>
      </c>
      <c r="L3414" s="286">
        <v>43523</v>
      </c>
      <c r="M3414" s="286"/>
    </row>
    <row r="3415" spans="1:13" s="269" customFormat="1" ht="15.5" hidden="1" thickTop="1" thickBot="1" x14ac:dyDescent="0.4">
      <c r="A3415" s="287" t="s">
        <v>1260</v>
      </c>
      <c r="B3415" s="288" t="str">
        <f>VLOOKUP(A3415,Lists!B:C,2,FALSE)</f>
        <v>TZA002</v>
      </c>
      <c r="C3415" s="288" t="str">
        <f>VLOOKUP(A3415,Lists!B:D,3,FALSE)</f>
        <v>TZA</v>
      </c>
      <c r="D3415" s="289" t="s">
        <v>5111</v>
      </c>
      <c r="E3415" s="289">
        <v>285442</v>
      </c>
      <c r="F3415" s="289" t="s">
        <v>1479</v>
      </c>
      <c r="G3415" s="289" t="s">
        <v>731</v>
      </c>
      <c r="H3415" s="278">
        <f t="shared" si="106"/>
        <v>2</v>
      </c>
      <c r="I3415" s="252" t="s">
        <v>1135</v>
      </c>
      <c r="J3415" s="289" t="s">
        <v>3068</v>
      </c>
      <c r="K3415" s="278" t="str">
        <f t="shared" si="107"/>
        <v>TZA002Stressed humanitarian conditions - Level 2</v>
      </c>
      <c r="L3415" s="290">
        <v>43523</v>
      </c>
      <c r="M3415" s="290"/>
    </row>
    <row r="3416" spans="1:13" s="269" customFormat="1" ht="15.5" hidden="1" thickTop="1" thickBot="1" x14ac:dyDescent="0.4">
      <c r="A3416" s="283" t="s">
        <v>1265</v>
      </c>
      <c r="B3416" s="284" t="str">
        <f>VLOOKUP(A3416,Lists!B:C,2,FALSE)</f>
        <v>GRC002</v>
      </c>
      <c r="C3416" s="284" t="str">
        <f>VLOOKUP(A3416,Lists!B:D,3,FALSE)</f>
        <v>GRC</v>
      </c>
      <c r="D3416" s="285" t="s">
        <v>522</v>
      </c>
      <c r="E3416" s="285">
        <v>10832721</v>
      </c>
      <c r="F3416" s="285" t="s">
        <v>3069</v>
      </c>
      <c r="G3416" s="285" t="s">
        <v>731</v>
      </c>
      <c r="H3416" s="278">
        <f t="shared" si="106"/>
        <v>2</v>
      </c>
      <c r="I3416" s="251" t="s">
        <v>3070</v>
      </c>
      <c r="J3416" s="285" t="s">
        <v>3071</v>
      </c>
      <c r="K3416" s="278" t="str">
        <f t="shared" si="107"/>
        <v>GRC002Total population</v>
      </c>
      <c r="L3416" s="286">
        <v>43523</v>
      </c>
      <c r="M3416" s="286"/>
    </row>
    <row r="3417" spans="1:13" s="269" customFormat="1" ht="15.5" hidden="1" thickTop="1" thickBot="1" x14ac:dyDescent="0.4">
      <c r="A3417" s="287" t="s">
        <v>1265</v>
      </c>
      <c r="B3417" s="288" t="str">
        <f>VLOOKUP(A3417,Lists!B:C,2,FALSE)</f>
        <v>GRC002</v>
      </c>
      <c r="C3417" s="288" t="str">
        <f>VLOOKUP(A3417,Lists!B:D,3,FALSE)</f>
        <v>GRC</v>
      </c>
      <c r="D3417" s="289" t="s">
        <v>737</v>
      </c>
      <c r="E3417" s="289">
        <v>1387670</v>
      </c>
      <c r="F3417" s="289" t="s">
        <v>3069</v>
      </c>
      <c r="G3417" s="289" t="s">
        <v>731</v>
      </c>
      <c r="H3417" s="278">
        <f t="shared" si="106"/>
        <v>2</v>
      </c>
      <c r="I3417" s="252" t="s">
        <v>3070</v>
      </c>
      <c r="J3417" s="289" t="s">
        <v>1288</v>
      </c>
      <c r="K3417" s="278" t="str">
        <f t="shared" si="107"/>
        <v>GRC002People exposed</v>
      </c>
      <c r="L3417" s="290">
        <v>43523</v>
      </c>
      <c r="M3417" s="290"/>
    </row>
    <row r="3418" spans="1:13" s="269" customFormat="1" ht="15.5" hidden="1" thickTop="1" thickBot="1" x14ac:dyDescent="0.4">
      <c r="A3418" s="283" t="s">
        <v>1265</v>
      </c>
      <c r="B3418" s="284" t="str">
        <f>VLOOKUP(A3418,Lists!B:C,2,FALSE)</f>
        <v>GRC002</v>
      </c>
      <c r="C3418" s="284" t="str">
        <f>VLOOKUP(A3418,Lists!B:D,3,FALSE)</f>
        <v>GRC</v>
      </c>
      <c r="D3418" s="285" t="s">
        <v>533</v>
      </c>
      <c r="E3418" s="285">
        <v>228206</v>
      </c>
      <c r="F3418" s="285" t="s">
        <v>3069</v>
      </c>
      <c r="G3418" s="285" t="s">
        <v>731</v>
      </c>
      <c r="H3418" s="278">
        <f t="shared" si="106"/>
        <v>2</v>
      </c>
      <c r="I3418" s="251" t="s">
        <v>3070</v>
      </c>
      <c r="J3418" s="285" t="s">
        <v>1289</v>
      </c>
      <c r="K3418" s="278" t="str">
        <f t="shared" si="107"/>
        <v>GRC002People affected</v>
      </c>
      <c r="L3418" s="286">
        <v>43523</v>
      </c>
      <c r="M3418" s="286"/>
    </row>
    <row r="3419" spans="1:13" s="269" customFormat="1" ht="15.5" thickTop="1" thickBot="1" x14ac:dyDescent="0.4">
      <c r="A3419" s="287" t="s">
        <v>1265</v>
      </c>
      <c r="B3419" s="288" t="str">
        <f>VLOOKUP(A3419,Lists!B:C,2,FALSE)</f>
        <v>GRC002</v>
      </c>
      <c r="C3419" s="288" t="str">
        <f>VLOOKUP(A3419,Lists!B:D,3,FALSE)</f>
        <v>GRC</v>
      </c>
      <c r="D3419" s="289" t="s">
        <v>666</v>
      </c>
      <c r="E3419" s="289">
        <v>72300</v>
      </c>
      <c r="F3419" s="289" t="s">
        <v>3072</v>
      </c>
      <c r="G3419" s="289" t="s">
        <v>731</v>
      </c>
      <c r="H3419" s="278">
        <f t="shared" si="106"/>
        <v>2</v>
      </c>
      <c r="I3419" s="252" t="s">
        <v>3073</v>
      </c>
      <c r="J3419" s="289"/>
      <c r="K3419" s="278" t="str">
        <f t="shared" si="107"/>
        <v>GRC002People displaced</v>
      </c>
      <c r="L3419" s="290">
        <v>43523</v>
      </c>
      <c r="M3419" s="290"/>
    </row>
    <row r="3420" spans="1:13" s="269" customFormat="1" ht="15.5" hidden="1" thickTop="1" thickBot="1" x14ac:dyDescent="0.4">
      <c r="A3420" s="283" t="s">
        <v>1265</v>
      </c>
      <c r="B3420" s="284" t="str">
        <f>VLOOKUP(A3420,Lists!B:C,2,FALSE)</f>
        <v>GRC002</v>
      </c>
      <c r="C3420" s="284" t="str">
        <f>VLOOKUP(A3420,Lists!B:D,3,FALSE)</f>
        <v>GRC</v>
      </c>
      <c r="D3420" s="285" t="s">
        <v>5029</v>
      </c>
      <c r="E3420" s="285">
        <v>73</v>
      </c>
      <c r="F3420" s="285" t="s">
        <v>3074</v>
      </c>
      <c r="G3420" s="285" t="s">
        <v>731</v>
      </c>
      <c r="H3420" s="278">
        <f t="shared" si="106"/>
        <v>2</v>
      </c>
      <c r="I3420" s="251" t="s">
        <v>3075</v>
      </c>
      <c r="J3420" s="285" t="s">
        <v>3076</v>
      </c>
      <c r="K3420" s="278" t="str">
        <f t="shared" si="107"/>
        <v>GRC002Fatalities reported</v>
      </c>
      <c r="L3420" s="286">
        <v>43523</v>
      </c>
      <c r="M3420" s="286"/>
    </row>
    <row r="3421" spans="1:13" s="269" customFormat="1" ht="15.5" hidden="1" thickTop="1" thickBot="1" x14ac:dyDescent="0.4">
      <c r="A3421" s="287" t="s">
        <v>1265</v>
      </c>
      <c r="B3421" s="288" t="str">
        <f>VLOOKUP(A3421,Lists!B:C,2,FALSE)</f>
        <v>GRC002</v>
      </c>
      <c r="C3421" s="288" t="str">
        <f>VLOOKUP(A3421,Lists!B:D,3,FALSE)</f>
        <v>GRC</v>
      </c>
      <c r="D3421" s="289" t="s">
        <v>5115</v>
      </c>
      <c r="E3421" s="289">
        <v>73</v>
      </c>
      <c r="F3421" s="289" t="s">
        <v>3074</v>
      </c>
      <c r="G3421" s="289" t="s">
        <v>731</v>
      </c>
      <c r="H3421" s="278">
        <f t="shared" si="106"/>
        <v>2</v>
      </c>
      <c r="I3421" s="252" t="s">
        <v>3075</v>
      </c>
      <c r="J3421" s="289" t="s">
        <v>3076</v>
      </c>
      <c r="K3421" s="278" t="str">
        <f t="shared" si="107"/>
        <v>GRC002Fatalities in all crises</v>
      </c>
      <c r="L3421" s="290">
        <v>43523</v>
      </c>
      <c r="M3421" s="290"/>
    </row>
    <row r="3422" spans="1:13" s="269" customFormat="1" ht="15.5" hidden="1" thickTop="1" thickBot="1" x14ac:dyDescent="0.4">
      <c r="A3422" s="283" t="s">
        <v>1265</v>
      </c>
      <c r="B3422" s="284" t="str">
        <f>VLOOKUP(A3422,Lists!B:C,2,FALSE)</f>
        <v>GRC002</v>
      </c>
      <c r="C3422" s="284" t="str">
        <f>VLOOKUP(A3422,Lists!B:D,3,FALSE)</f>
        <v>GRC</v>
      </c>
      <c r="D3422" s="285" t="s">
        <v>752</v>
      </c>
      <c r="E3422" s="285">
        <v>72300</v>
      </c>
      <c r="F3422" s="285" t="s">
        <v>3072</v>
      </c>
      <c r="G3422" s="285" t="s">
        <v>731</v>
      </c>
      <c r="H3422" s="278">
        <f t="shared" si="106"/>
        <v>2</v>
      </c>
      <c r="I3422" s="251" t="s">
        <v>3073</v>
      </c>
      <c r="J3422" s="285"/>
      <c r="K3422" s="278" t="str">
        <f t="shared" si="107"/>
        <v>GRC002People in Need</v>
      </c>
      <c r="L3422" s="286">
        <v>43523</v>
      </c>
      <c r="M3422" s="286"/>
    </row>
    <row r="3423" spans="1:13" s="269" customFormat="1" ht="15.5" hidden="1" thickTop="1" thickBot="1" x14ac:dyDescent="0.4">
      <c r="A3423" s="287" t="s">
        <v>1265</v>
      </c>
      <c r="B3423" s="288" t="str">
        <f>VLOOKUP(A3423,Lists!B:C,2,FALSE)</f>
        <v>GRC002</v>
      </c>
      <c r="C3423" s="288" t="str">
        <f>VLOOKUP(A3423,Lists!B:D,3,FALSE)</f>
        <v>GRC</v>
      </c>
      <c r="D3423" s="289" t="s">
        <v>5110</v>
      </c>
      <c r="E3423" s="289">
        <v>22750</v>
      </c>
      <c r="F3423" s="289" t="s">
        <v>3072</v>
      </c>
      <c r="G3423" s="289" t="s">
        <v>731</v>
      </c>
      <c r="H3423" s="278">
        <f t="shared" si="106"/>
        <v>2</v>
      </c>
      <c r="I3423" s="252" t="s">
        <v>3073</v>
      </c>
      <c r="J3423" s="289" t="s">
        <v>3077</v>
      </c>
      <c r="K3423" s="278" t="str">
        <f t="shared" si="107"/>
        <v>GRC002Minimal humanitarian conditions - Level 1</v>
      </c>
      <c r="L3423" s="290">
        <v>43523</v>
      </c>
      <c r="M3423" s="290"/>
    </row>
    <row r="3424" spans="1:13" s="269" customFormat="1" ht="15.5" hidden="1" thickTop="1" thickBot="1" x14ac:dyDescent="0.4">
      <c r="A3424" s="283" t="s">
        <v>1265</v>
      </c>
      <c r="B3424" s="284" t="str">
        <f>VLOOKUP(A3424,Lists!B:C,2,FALSE)</f>
        <v>GRC002</v>
      </c>
      <c r="C3424" s="284" t="str">
        <f>VLOOKUP(A3424,Lists!B:D,3,FALSE)</f>
        <v>GRC</v>
      </c>
      <c r="D3424" s="285" t="s">
        <v>5111</v>
      </c>
      <c r="E3424" s="285">
        <v>49550</v>
      </c>
      <c r="F3424" s="285" t="s">
        <v>3072</v>
      </c>
      <c r="G3424" s="285" t="s">
        <v>731</v>
      </c>
      <c r="H3424" s="278">
        <f t="shared" si="106"/>
        <v>2</v>
      </c>
      <c r="I3424" s="251" t="s">
        <v>3073</v>
      </c>
      <c r="J3424" s="285" t="s">
        <v>3077</v>
      </c>
      <c r="K3424" s="278" t="str">
        <f t="shared" si="107"/>
        <v>GRC002Stressed humanitarian conditions - Level 2</v>
      </c>
      <c r="L3424" s="286">
        <v>43523</v>
      </c>
      <c r="M3424" s="286"/>
    </row>
    <row r="3425" spans="1:13" s="269" customFormat="1" ht="15.5" hidden="1" thickTop="1" thickBot="1" x14ac:dyDescent="0.4">
      <c r="A3425" s="287" t="s">
        <v>2987</v>
      </c>
      <c r="B3425" s="288" t="str">
        <f>VLOOKUP(A3425,Lists!B:C,2,FALSE)</f>
        <v>YEM001</v>
      </c>
      <c r="C3425" s="288" t="str">
        <f>VLOOKUP(A3425,Lists!B:D,3,FALSE)</f>
        <v>YEM</v>
      </c>
      <c r="D3425" s="289" t="s">
        <v>522</v>
      </c>
      <c r="E3425" s="289">
        <v>28599859</v>
      </c>
      <c r="F3425" s="289" t="s">
        <v>2655</v>
      </c>
      <c r="G3425" s="289" t="s">
        <v>731</v>
      </c>
      <c r="H3425" s="278">
        <f t="shared" si="106"/>
        <v>2</v>
      </c>
      <c r="I3425" s="252" t="s">
        <v>3078</v>
      </c>
      <c r="J3425" s="289" t="s">
        <v>3079</v>
      </c>
      <c r="K3425" s="278" t="str">
        <f t="shared" si="107"/>
        <v>YEM001Total population</v>
      </c>
      <c r="L3425" s="290">
        <v>43523</v>
      </c>
      <c r="M3425" s="290" t="s">
        <v>3248</v>
      </c>
    </row>
    <row r="3426" spans="1:13" s="269" customFormat="1" ht="15.5" hidden="1" thickTop="1" thickBot="1" x14ac:dyDescent="0.4">
      <c r="A3426" s="283" t="s">
        <v>2987</v>
      </c>
      <c r="B3426" s="284" t="str">
        <f>VLOOKUP(A3426,Lists!B:C,2,FALSE)</f>
        <v>YEM001</v>
      </c>
      <c r="C3426" s="284" t="str">
        <f>VLOOKUP(A3426,Lists!B:D,3,FALSE)</f>
        <v>YEM</v>
      </c>
      <c r="D3426" s="285" t="s">
        <v>737</v>
      </c>
      <c r="E3426" s="285">
        <v>28599859</v>
      </c>
      <c r="F3426" s="285" t="s">
        <v>3080</v>
      </c>
      <c r="G3426" s="285" t="s">
        <v>731</v>
      </c>
      <c r="H3426" s="278">
        <f t="shared" si="106"/>
        <v>2</v>
      </c>
      <c r="I3426" s="251" t="s">
        <v>989</v>
      </c>
      <c r="J3426" s="285" t="s">
        <v>3081</v>
      </c>
      <c r="K3426" s="278" t="str">
        <f t="shared" si="107"/>
        <v>YEM001People exposed</v>
      </c>
      <c r="L3426" s="286">
        <v>43523</v>
      </c>
      <c r="M3426" s="286" t="s">
        <v>3248</v>
      </c>
    </row>
    <row r="3427" spans="1:13" s="269" customFormat="1" ht="15.5" hidden="1" thickTop="1" thickBot="1" x14ac:dyDescent="0.4">
      <c r="A3427" s="287" t="s">
        <v>2987</v>
      </c>
      <c r="B3427" s="288" t="str">
        <f>VLOOKUP(A3427,Lists!B:C,2,FALSE)</f>
        <v>YEM001</v>
      </c>
      <c r="C3427" s="288" t="str">
        <f>VLOOKUP(A3427,Lists!B:D,3,FALSE)</f>
        <v>YEM</v>
      </c>
      <c r="D3427" s="289" t="s">
        <v>533</v>
      </c>
      <c r="E3427" s="289">
        <v>28599859</v>
      </c>
      <c r="F3427" s="289" t="s">
        <v>2655</v>
      </c>
      <c r="G3427" s="289" t="s">
        <v>731</v>
      </c>
      <c r="H3427" s="278">
        <f t="shared" si="106"/>
        <v>2</v>
      </c>
      <c r="I3427" s="252" t="s">
        <v>989</v>
      </c>
      <c r="J3427" s="289" t="s">
        <v>3082</v>
      </c>
      <c r="K3427" s="278" t="str">
        <f t="shared" si="107"/>
        <v>YEM001People affected</v>
      </c>
      <c r="L3427" s="290">
        <v>43523</v>
      </c>
      <c r="M3427" s="290" t="s">
        <v>3248</v>
      </c>
    </row>
    <row r="3428" spans="1:13" s="269" customFormat="1" ht="15.5" thickTop="1" thickBot="1" x14ac:dyDescent="0.4">
      <c r="A3428" s="283" t="s">
        <v>2987</v>
      </c>
      <c r="B3428" s="284" t="str">
        <f>VLOOKUP(A3428,Lists!B:C,2,FALSE)</f>
        <v>YEM001</v>
      </c>
      <c r="C3428" s="284" t="str">
        <f>VLOOKUP(A3428,Lists!B:D,3,FALSE)</f>
        <v>YEM</v>
      </c>
      <c r="D3428" s="285" t="s">
        <v>666</v>
      </c>
      <c r="E3428" s="285">
        <v>5107859</v>
      </c>
      <c r="F3428" s="285" t="s">
        <v>1115</v>
      </c>
      <c r="G3428" s="285" t="s">
        <v>731</v>
      </c>
      <c r="H3428" s="278">
        <f t="shared" si="106"/>
        <v>2</v>
      </c>
      <c r="I3428" s="251" t="s">
        <v>991</v>
      </c>
      <c r="J3428" s="285" t="s">
        <v>3083</v>
      </c>
      <c r="K3428" s="278" t="str">
        <f t="shared" si="107"/>
        <v>YEM001People displaced</v>
      </c>
      <c r="L3428" s="286">
        <v>43523</v>
      </c>
      <c r="M3428" s="286" t="s">
        <v>3248</v>
      </c>
    </row>
    <row r="3429" spans="1:13" s="269" customFormat="1" ht="15.5" hidden="1" thickTop="1" thickBot="1" x14ac:dyDescent="0.4">
      <c r="A3429" s="287" t="s">
        <v>2987</v>
      </c>
      <c r="B3429" s="288" t="str">
        <f>VLOOKUP(A3429,Lists!B:C,2,FALSE)</f>
        <v>YEM001</v>
      </c>
      <c r="C3429" s="288" t="str">
        <f>VLOOKUP(A3429,Lists!B:D,3,FALSE)</f>
        <v>YEM</v>
      </c>
      <c r="D3429" s="289" t="s">
        <v>5028</v>
      </c>
      <c r="E3429" s="289">
        <v>178701</v>
      </c>
      <c r="F3429" s="289"/>
      <c r="G3429" s="289" t="s">
        <v>731</v>
      </c>
      <c r="H3429" s="278">
        <f t="shared" si="106"/>
        <v>2</v>
      </c>
      <c r="I3429" s="252"/>
      <c r="J3429" s="289"/>
      <c r="K3429" s="278" t="str">
        <f t="shared" si="107"/>
        <v>YEM001Illness cases reported</v>
      </c>
      <c r="L3429" s="290">
        <v>43523</v>
      </c>
      <c r="M3429" s="290" t="s">
        <v>3248</v>
      </c>
    </row>
    <row r="3430" spans="1:13" s="269" customFormat="1" ht="15.5" hidden="1" thickTop="1" thickBot="1" x14ac:dyDescent="0.4">
      <c r="A3430" s="283" t="s">
        <v>2987</v>
      </c>
      <c r="B3430" s="284" t="str">
        <f>VLOOKUP(A3430,Lists!B:C,2,FALSE)</f>
        <v>YEM001</v>
      </c>
      <c r="C3430" s="284" t="str">
        <f>VLOOKUP(A3430,Lists!B:D,3,FALSE)</f>
        <v>YEM</v>
      </c>
      <c r="D3430" s="285" t="s">
        <v>5027</v>
      </c>
      <c r="E3430" s="285">
        <v>954</v>
      </c>
      <c r="F3430" s="285"/>
      <c r="G3430" s="285" t="s">
        <v>731</v>
      </c>
      <c r="H3430" s="278">
        <f t="shared" si="106"/>
        <v>2</v>
      </c>
      <c r="I3430" s="251"/>
      <c r="J3430" s="285"/>
      <c r="K3430" s="278" t="str">
        <f t="shared" si="107"/>
        <v>YEM001Injuries reported</v>
      </c>
      <c r="L3430" s="286">
        <v>43523</v>
      </c>
      <c r="M3430" s="286" t="s">
        <v>3248</v>
      </c>
    </row>
    <row r="3431" spans="1:13" s="269" customFormat="1" ht="15.5" hidden="1" thickTop="1" thickBot="1" x14ac:dyDescent="0.4">
      <c r="A3431" s="287" t="s">
        <v>2987</v>
      </c>
      <c r="B3431" s="288" t="str">
        <f>VLOOKUP(A3431,Lists!B:C,2,FALSE)</f>
        <v>YEM001</v>
      </c>
      <c r="C3431" s="288" t="str">
        <f>VLOOKUP(A3431,Lists!B:D,3,FALSE)</f>
        <v>YEM</v>
      </c>
      <c r="D3431" s="289" t="s">
        <v>5029</v>
      </c>
      <c r="E3431" s="289">
        <v>16332</v>
      </c>
      <c r="F3431" s="289"/>
      <c r="G3431" s="289" t="s">
        <v>731</v>
      </c>
      <c r="H3431" s="278">
        <f t="shared" si="106"/>
        <v>2</v>
      </c>
      <c r="I3431" s="252"/>
      <c r="J3431" s="289"/>
      <c r="K3431" s="278" t="str">
        <f t="shared" si="107"/>
        <v>YEM001Fatalities reported</v>
      </c>
      <c r="L3431" s="290">
        <v>43523</v>
      </c>
      <c r="M3431" s="290" t="s">
        <v>3248</v>
      </c>
    </row>
    <row r="3432" spans="1:13" s="269" customFormat="1" ht="15.5" hidden="1" thickTop="1" thickBot="1" x14ac:dyDescent="0.4">
      <c r="A3432" s="283" t="s">
        <v>2987</v>
      </c>
      <c r="B3432" s="284" t="str">
        <f>VLOOKUP(A3432,Lists!B:C,2,FALSE)</f>
        <v>YEM001</v>
      </c>
      <c r="C3432" s="284" t="str">
        <f>VLOOKUP(A3432,Lists!B:D,3,FALSE)</f>
        <v>YEM</v>
      </c>
      <c r="D3432" s="285" t="s">
        <v>5115</v>
      </c>
      <c r="E3432" s="285">
        <v>16332</v>
      </c>
      <c r="F3432" s="285"/>
      <c r="G3432" s="285" t="s">
        <v>731</v>
      </c>
      <c r="H3432" s="278">
        <f t="shared" si="106"/>
        <v>2</v>
      </c>
      <c r="I3432" s="251"/>
      <c r="J3432" s="285"/>
      <c r="K3432" s="278" t="str">
        <f t="shared" si="107"/>
        <v>YEM001Fatalities in all crises</v>
      </c>
      <c r="L3432" s="286">
        <v>43523</v>
      </c>
      <c r="M3432" s="286" t="s">
        <v>3248</v>
      </c>
    </row>
    <row r="3433" spans="1:13" s="269" customFormat="1" ht="15.5" hidden="1" thickTop="1" thickBot="1" x14ac:dyDescent="0.4">
      <c r="A3433" s="287" t="s">
        <v>2988</v>
      </c>
      <c r="B3433" s="288" t="str">
        <f>VLOOKUP(A3433,Lists!B:C,2,FALSE)</f>
        <v>YEM002</v>
      </c>
      <c r="C3433" s="288" t="str">
        <f>VLOOKUP(A3433,Lists!B:D,3,FALSE)</f>
        <v>YEM</v>
      </c>
      <c r="D3433" s="289" t="s">
        <v>688</v>
      </c>
      <c r="E3433" s="289">
        <v>2</v>
      </c>
      <c r="F3433" s="289"/>
      <c r="G3433" s="289" t="s">
        <v>731</v>
      </c>
      <c r="H3433" s="278">
        <f t="shared" si="106"/>
        <v>2</v>
      </c>
      <c r="I3433" s="252"/>
      <c r="J3433" s="289" t="s">
        <v>3088</v>
      </c>
      <c r="K3433" s="278" t="str">
        <f t="shared" si="107"/>
        <v>YEM002Crisis affected groups</v>
      </c>
      <c r="L3433" s="290">
        <v>43523</v>
      </c>
      <c r="M3433" s="290" t="s">
        <v>3248</v>
      </c>
    </row>
    <row r="3434" spans="1:13" s="269" customFormat="1" ht="15.5" hidden="1" thickTop="1" thickBot="1" x14ac:dyDescent="0.4">
      <c r="A3434" s="283" t="s">
        <v>2988</v>
      </c>
      <c r="B3434" s="284" t="str">
        <f>VLOOKUP(A3434,Lists!B:C,2,FALSE)</f>
        <v>YEM002</v>
      </c>
      <c r="C3434" s="284" t="str">
        <f>VLOOKUP(A3434,Lists!B:D,3,FALSE)</f>
        <v>YEM</v>
      </c>
      <c r="D3434" s="285" t="s">
        <v>691</v>
      </c>
      <c r="E3434" s="285" t="s">
        <v>446</v>
      </c>
      <c r="F3434" s="285"/>
      <c r="G3434" s="285" t="s">
        <v>446</v>
      </c>
      <c r="H3434" s="278" t="str">
        <f t="shared" si="106"/>
        <v>x</v>
      </c>
      <c r="I3434" s="251"/>
      <c r="J3434" s="285"/>
      <c r="K3434" s="278" t="str">
        <f t="shared" si="107"/>
        <v>YEM002People facing limited access constraints</v>
      </c>
      <c r="L3434" s="286">
        <v>43523</v>
      </c>
      <c r="M3434" s="286" t="s">
        <v>3248</v>
      </c>
    </row>
    <row r="3435" spans="1:13" s="269" customFormat="1" ht="15.5" hidden="1" thickTop="1" thickBot="1" x14ac:dyDescent="0.4">
      <c r="A3435" s="287" t="s">
        <v>2988</v>
      </c>
      <c r="B3435" s="288" t="str">
        <f>VLOOKUP(A3435,Lists!B:C,2,FALSE)</f>
        <v>YEM002</v>
      </c>
      <c r="C3435" s="288" t="str">
        <f>VLOOKUP(A3435,Lists!B:D,3,FALSE)</f>
        <v>YEM</v>
      </c>
      <c r="D3435" s="289" t="s">
        <v>692</v>
      </c>
      <c r="E3435" s="289" t="s">
        <v>446</v>
      </c>
      <c r="F3435" s="289"/>
      <c r="G3435" s="289" t="s">
        <v>446</v>
      </c>
      <c r="H3435" s="278" t="str">
        <f t="shared" si="106"/>
        <v>x</v>
      </c>
      <c r="I3435" s="252"/>
      <c r="J3435" s="289"/>
      <c r="K3435" s="278" t="str">
        <f t="shared" si="107"/>
        <v>YEM002People facing restricted access constraints</v>
      </c>
      <c r="L3435" s="290">
        <v>43523</v>
      </c>
      <c r="M3435" s="290" t="s">
        <v>3248</v>
      </c>
    </row>
    <row r="3436" spans="1:13" s="269" customFormat="1" ht="15.5" hidden="1" thickTop="1" thickBot="1" x14ac:dyDescent="0.4">
      <c r="A3436" s="283" t="s">
        <v>2988</v>
      </c>
      <c r="B3436" s="284" t="str">
        <f>VLOOKUP(A3436,Lists!B:C,2,FALSE)</f>
        <v>YEM002</v>
      </c>
      <c r="C3436" s="284" t="str">
        <f>VLOOKUP(A3436,Lists!B:D,3,FALSE)</f>
        <v>YEM</v>
      </c>
      <c r="D3436" s="285" t="s">
        <v>5115</v>
      </c>
      <c r="E3436" s="285">
        <v>16332</v>
      </c>
      <c r="F3436" s="285"/>
      <c r="G3436" s="285" t="s">
        <v>731</v>
      </c>
      <c r="H3436" s="278">
        <f t="shared" si="106"/>
        <v>2</v>
      </c>
      <c r="I3436" s="251"/>
      <c r="J3436" s="285"/>
      <c r="K3436" s="278" t="str">
        <f t="shared" si="107"/>
        <v>YEM002Fatalities in all crises</v>
      </c>
      <c r="L3436" s="286">
        <v>43523</v>
      </c>
      <c r="M3436" s="286" t="s">
        <v>3248</v>
      </c>
    </row>
    <row r="3437" spans="1:13" s="269" customFormat="1" ht="15.5" hidden="1" thickTop="1" thickBot="1" x14ac:dyDescent="0.4">
      <c r="A3437" s="287" t="s">
        <v>2988</v>
      </c>
      <c r="B3437" s="288" t="str">
        <f>VLOOKUP(A3437,Lists!B:C,2,FALSE)</f>
        <v>YEM002</v>
      </c>
      <c r="C3437" s="288" t="str">
        <f>VLOOKUP(A3437,Lists!B:D,3,FALSE)</f>
        <v>YEM</v>
      </c>
      <c r="D3437" s="289" t="s">
        <v>522</v>
      </c>
      <c r="E3437" s="289">
        <v>28599859</v>
      </c>
      <c r="F3437" s="289" t="s">
        <v>2655</v>
      </c>
      <c r="G3437" s="289" t="s">
        <v>731</v>
      </c>
      <c r="H3437" s="278">
        <f t="shared" si="106"/>
        <v>2</v>
      </c>
      <c r="I3437" s="252" t="s">
        <v>3078</v>
      </c>
      <c r="J3437" s="289" t="s">
        <v>3079</v>
      </c>
      <c r="K3437" s="278" t="str">
        <f t="shared" si="107"/>
        <v>YEM002Total population</v>
      </c>
      <c r="L3437" s="290">
        <v>43523</v>
      </c>
      <c r="M3437" s="290" t="s">
        <v>3248</v>
      </c>
    </row>
    <row r="3438" spans="1:13" s="269" customFormat="1" ht="15.5" hidden="1" thickTop="1" thickBot="1" x14ac:dyDescent="0.4">
      <c r="A3438" s="283" t="s">
        <v>2988</v>
      </c>
      <c r="B3438" s="284" t="str">
        <f>VLOOKUP(A3438,Lists!B:C,2,FALSE)</f>
        <v>YEM002</v>
      </c>
      <c r="C3438" s="284" t="str">
        <f>VLOOKUP(A3438,Lists!B:D,3,FALSE)</f>
        <v>YEM</v>
      </c>
      <c r="D3438" s="285" t="s">
        <v>660</v>
      </c>
      <c r="E3438" s="285">
        <v>1240</v>
      </c>
      <c r="F3438" s="285" t="s">
        <v>3084</v>
      </c>
      <c r="G3438" s="285" t="s">
        <v>731</v>
      </c>
      <c r="H3438" s="278">
        <f t="shared" si="106"/>
        <v>2</v>
      </c>
      <c r="I3438" s="251" t="s">
        <v>3078</v>
      </c>
      <c r="J3438" s="285" t="s">
        <v>3085</v>
      </c>
      <c r="K3438" s="278" t="str">
        <f t="shared" si="107"/>
        <v>YEM002Landmass affected</v>
      </c>
      <c r="L3438" s="286">
        <v>43523</v>
      </c>
      <c r="M3438" s="286" t="s">
        <v>3248</v>
      </c>
    </row>
    <row r="3439" spans="1:13" s="269" customFormat="1" ht="15.5" hidden="1" thickTop="1" thickBot="1" x14ac:dyDescent="0.4">
      <c r="A3439" s="287" t="s">
        <v>2988</v>
      </c>
      <c r="B3439" s="288" t="str">
        <f>VLOOKUP(A3439,Lists!B:C,2,FALSE)</f>
        <v>YEM002</v>
      </c>
      <c r="C3439" s="288" t="str">
        <f>VLOOKUP(A3439,Lists!B:D,3,FALSE)</f>
        <v>YEM</v>
      </c>
      <c r="D3439" s="289" t="s">
        <v>737</v>
      </c>
      <c r="E3439" s="289">
        <v>4295472</v>
      </c>
      <c r="F3439" s="289" t="s">
        <v>3084</v>
      </c>
      <c r="G3439" s="289" t="s">
        <v>731</v>
      </c>
      <c r="H3439" s="278">
        <f t="shared" si="106"/>
        <v>2</v>
      </c>
      <c r="I3439" s="252" t="s">
        <v>3078</v>
      </c>
      <c r="J3439" s="289" t="s">
        <v>3086</v>
      </c>
      <c r="K3439" s="278" t="str">
        <f t="shared" si="107"/>
        <v>YEM002People exposed</v>
      </c>
      <c r="L3439" s="290">
        <v>43523</v>
      </c>
      <c r="M3439" s="290" t="s">
        <v>3248</v>
      </c>
    </row>
    <row r="3440" spans="1:13" s="269" customFormat="1" ht="15.5" hidden="1" thickTop="1" thickBot="1" x14ac:dyDescent="0.4">
      <c r="A3440" s="283" t="s">
        <v>2988</v>
      </c>
      <c r="B3440" s="284" t="str">
        <f>VLOOKUP(A3440,Lists!B:C,2,FALSE)</f>
        <v>YEM002</v>
      </c>
      <c r="C3440" s="284" t="str">
        <f>VLOOKUP(A3440,Lists!B:D,3,FALSE)</f>
        <v>YEM</v>
      </c>
      <c r="D3440" s="285" t="s">
        <v>533</v>
      </c>
      <c r="E3440" s="285">
        <v>422000</v>
      </c>
      <c r="F3440" s="285" t="s">
        <v>1160</v>
      </c>
      <c r="G3440" s="285" t="s">
        <v>731</v>
      </c>
      <c r="H3440" s="278">
        <f t="shared" si="106"/>
        <v>2</v>
      </c>
      <c r="I3440" s="251" t="s">
        <v>3087</v>
      </c>
      <c r="J3440" s="285"/>
      <c r="K3440" s="278" t="str">
        <f t="shared" si="107"/>
        <v>YEM002People affected</v>
      </c>
      <c r="L3440" s="286">
        <v>43523</v>
      </c>
      <c r="M3440" s="286" t="s">
        <v>3248</v>
      </c>
    </row>
    <row r="3441" spans="1:13" s="269" customFormat="1" ht="15.5" thickTop="1" thickBot="1" x14ac:dyDescent="0.4">
      <c r="A3441" s="287" t="s">
        <v>2988</v>
      </c>
      <c r="B3441" s="288" t="str">
        <f>VLOOKUP(A3441,Lists!B:C,2,FALSE)</f>
        <v>YEM002</v>
      </c>
      <c r="C3441" s="288" t="str">
        <f>VLOOKUP(A3441,Lists!B:D,3,FALSE)</f>
        <v>YEM</v>
      </c>
      <c r="D3441" s="289" t="s">
        <v>666</v>
      </c>
      <c r="E3441" s="289">
        <v>422000</v>
      </c>
      <c r="F3441" s="289" t="s">
        <v>1160</v>
      </c>
      <c r="G3441" s="289" t="s">
        <v>731</v>
      </c>
      <c r="H3441" s="278">
        <f t="shared" si="106"/>
        <v>2</v>
      </c>
      <c r="I3441" s="252" t="s">
        <v>3087</v>
      </c>
      <c r="J3441" s="289"/>
      <c r="K3441" s="278" t="str">
        <f t="shared" si="107"/>
        <v>YEM002People displaced</v>
      </c>
      <c r="L3441" s="290">
        <v>43523</v>
      </c>
      <c r="M3441" s="290" t="s">
        <v>3248</v>
      </c>
    </row>
    <row r="3442" spans="1:13" s="269" customFormat="1" ht="15.5" hidden="1" thickTop="1" thickBot="1" x14ac:dyDescent="0.4">
      <c r="A3442" s="283" t="s">
        <v>2988</v>
      </c>
      <c r="B3442" s="284" t="str">
        <f>VLOOKUP(A3442,Lists!B:C,2,FALSE)</f>
        <v>YEM002</v>
      </c>
      <c r="C3442" s="284" t="str">
        <f>VLOOKUP(A3442,Lists!B:D,3,FALSE)</f>
        <v>YEM</v>
      </c>
      <c r="D3442" s="285" t="s">
        <v>5029</v>
      </c>
      <c r="E3442" s="285">
        <v>165</v>
      </c>
      <c r="F3442" s="285" t="s">
        <v>3089</v>
      </c>
      <c r="G3442" s="285" t="s">
        <v>731</v>
      </c>
      <c r="H3442" s="278">
        <f t="shared" si="106"/>
        <v>2</v>
      </c>
      <c r="I3442" s="251" t="s">
        <v>3090</v>
      </c>
      <c r="J3442" s="285" t="s">
        <v>3091</v>
      </c>
      <c r="K3442" s="278" t="str">
        <f t="shared" si="107"/>
        <v>YEM002Fatalities reported</v>
      </c>
      <c r="L3442" s="286">
        <v>43523</v>
      </c>
      <c r="M3442" s="286" t="s">
        <v>3248</v>
      </c>
    </row>
    <row r="3443" spans="1:13" s="269" customFormat="1" ht="15.5" hidden="1" thickTop="1" thickBot="1" x14ac:dyDescent="0.4">
      <c r="A3443" s="287" t="s">
        <v>2988</v>
      </c>
      <c r="B3443" s="288" t="str">
        <f>VLOOKUP(A3443,Lists!B:C,2,FALSE)</f>
        <v>YEM002</v>
      </c>
      <c r="C3443" s="288" t="str">
        <f>VLOOKUP(A3443,Lists!B:D,3,FALSE)</f>
        <v>YEM</v>
      </c>
      <c r="D3443" s="289" t="s">
        <v>752</v>
      </c>
      <c r="E3443" s="289">
        <v>422000</v>
      </c>
      <c r="F3443" s="289" t="s">
        <v>1160</v>
      </c>
      <c r="G3443" s="289" t="s">
        <v>731</v>
      </c>
      <c r="H3443" s="278">
        <f t="shared" si="106"/>
        <v>2</v>
      </c>
      <c r="I3443" s="252" t="s">
        <v>3093</v>
      </c>
      <c r="J3443" s="289" t="s">
        <v>3092</v>
      </c>
      <c r="K3443" s="278" t="str">
        <f t="shared" si="107"/>
        <v>YEM002People in Need</v>
      </c>
      <c r="L3443" s="290">
        <v>43523</v>
      </c>
      <c r="M3443" s="290" t="s">
        <v>3248</v>
      </c>
    </row>
    <row r="3444" spans="1:13" s="269" customFormat="1" ht="15.5" hidden="1" thickTop="1" thickBot="1" x14ac:dyDescent="0.4">
      <c r="A3444" s="283" t="s">
        <v>2988</v>
      </c>
      <c r="B3444" s="284" t="str">
        <f>VLOOKUP(A3444,Lists!B:C,2,FALSE)</f>
        <v>YEM002</v>
      </c>
      <c r="C3444" s="284" t="str">
        <f>VLOOKUP(A3444,Lists!B:D,3,FALSE)</f>
        <v>YEM</v>
      </c>
      <c r="D3444" s="285" t="s">
        <v>5110</v>
      </c>
      <c r="E3444" s="285">
        <v>0</v>
      </c>
      <c r="F3444" s="285" t="s">
        <v>1160</v>
      </c>
      <c r="G3444" s="285" t="s">
        <v>731</v>
      </c>
      <c r="H3444" s="278">
        <f t="shared" si="106"/>
        <v>2</v>
      </c>
      <c r="I3444" s="251"/>
      <c r="J3444" s="285" t="s">
        <v>3094</v>
      </c>
      <c r="K3444" s="278" t="str">
        <f t="shared" si="107"/>
        <v>YEM002Minimal humanitarian conditions - Level 1</v>
      </c>
      <c r="L3444" s="286">
        <v>43523</v>
      </c>
      <c r="M3444" s="286" t="s">
        <v>3248</v>
      </c>
    </row>
    <row r="3445" spans="1:13" s="269" customFormat="1" ht="15.5" hidden="1" thickTop="1" thickBot="1" x14ac:dyDescent="0.4">
      <c r="A3445" s="287" t="s">
        <v>2988</v>
      </c>
      <c r="B3445" s="288" t="str">
        <f>VLOOKUP(A3445,Lists!B:C,2,FALSE)</f>
        <v>YEM002</v>
      </c>
      <c r="C3445" s="288" t="str">
        <f>VLOOKUP(A3445,Lists!B:D,3,FALSE)</f>
        <v>YEM</v>
      </c>
      <c r="D3445" s="289" t="s">
        <v>5111</v>
      </c>
      <c r="E3445" s="289">
        <v>0</v>
      </c>
      <c r="F3445" s="289" t="s">
        <v>1160</v>
      </c>
      <c r="G3445" s="289" t="s">
        <v>731</v>
      </c>
      <c r="H3445" s="278">
        <f t="shared" si="106"/>
        <v>2</v>
      </c>
      <c r="I3445" s="252"/>
      <c r="J3445" s="289" t="s">
        <v>3094</v>
      </c>
      <c r="K3445" s="278" t="str">
        <f t="shared" si="107"/>
        <v>YEM002Stressed humanitarian conditions - Level 2</v>
      </c>
      <c r="L3445" s="290">
        <v>43523</v>
      </c>
      <c r="M3445" s="290" t="s">
        <v>3248</v>
      </c>
    </row>
    <row r="3446" spans="1:13" s="269" customFormat="1" ht="15.5" hidden="1" thickTop="1" thickBot="1" x14ac:dyDescent="0.4">
      <c r="A3446" s="283" t="s">
        <v>2988</v>
      </c>
      <c r="B3446" s="284" t="str">
        <f>VLOOKUP(A3446,Lists!B:C,2,FALSE)</f>
        <v>YEM002</v>
      </c>
      <c r="C3446" s="284" t="str">
        <f>VLOOKUP(A3446,Lists!B:D,3,FALSE)</f>
        <v>YEM</v>
      </c>
      <c r="D3446" s="285" t="s">
        <v>5112</v>
      </c>
      <c r="E3446" s="285">
        <v>245000</v>
      </c>
      <c r="F3446" s="285" t="s">
        <v>1160</v>
      </c>
      <c r="G3446" s="285" t="s">
        <v>731</v>
      </c>
      <c r="H3446" s="278">
        <f t="shared" si="106"/>
        <v>2</v>
      </c>
      <c r="I3446" s="251"/>
      <c r="J3446" s="285" t="s">
        <v>3094</v>
      </c>
      <c r="K3446" s="278" t="str">
        <f t="shared" si="107"/>
        <v>YEM002Moderate humanitarian conditions - Level 3</v>
      </c>
      <c r="L3446" s="286">
        <v>43523</v>
      </c>
      <c r="M3446" s="286" t="s">
        <v>3248</v>
      </c>
    </row>
    <row r="3447" spans="1:13" s="269" customFormat="1" ht="15.5" hidden="1" thickTop="1" thickBot="1" x14ac:dyDescent="0.4">
      <c r="A3447" s="287" t="s">
        <v>2988</v>
      </c>
      <c r="B3447" s="288" t="str">
        <f>VLOOKUP(A3447,Lists!B:C,2,FALSE)</f>
        <v>YEM002</v>
      </c>
      <c r="C3447" s="288" t="str">
        <f>VLOOKUP(A3447,Lists!B:D,3,FALSE)</f>
        <v>YEM</v>
      </c>
      <c r="D3447" s="289" t="s">
        <v>5113</v>
      </c>
      <c r="E3447" s="289">
        <v>177000</v>
      </c>
      <c r="F3447" s="289" t="s">
        <v>1160</v>
      </c>
      <c r="G3447" s="289" t="s">
        <v>731</v>
      </c>
      <c r="H3447" s="278">
        <f t="shared" si="106"/>
        <v>2</v>
      </c>
      <c r="I3447" s="252"/>
      <c r="J3447" s="289" t="s">
        <v>3094</v>
      </c>
      <c r="K3447" s="278" t="str">
        <f t="shared" si="107"/>
        <v>YEM002Severe humanitarian conditions - Level 4</v>
      </c>
      <c r="L3447" s="290">
        <v>43523</v>
      </c>
      <c r="M3447" s="290" t="s">
        <v>3248</v>
      </c>
    </row>
    <row r="3448" spans="1:13" s="269" customFormat="1" ht="15.5" hidden="1" thickTop="1" thickBot="1" x14ac:dyDescent="0.4">
      <c r="A3448" s="283" t="s">
        <v>2988</v>
      </c>
      <c r="B3448" s="284" t="str">
        <f>VLOOKUP(A3448,Lists!B:C,2,FALSE)</f>
        <v>YEM002</v>
      </c>
      <c r="C3448" s="284" t="str">
        <f>VLOOKUP(A3448,Lists!B:D,3,FALSE)</f>
        <v>YEM</v>
      </c>
      <c r="D3448" s="285" t="s">
        <v>5114</v>
      </c>
      <c r="E3448" s="285">
        <v>0</v>
      </c>
      <c r="F3448" s="285" t="s">
        <v>1160</v>
      </c>
      <c r="G3448" s="285" t="s">
        <v>730</v>
      </c>
      <c r="H3448" s="278">
        <f t="shared" si="106"/>
        <v>3</v>
      </c>
      <c r="I3448" s="251"/>
      <c r="J3448" s="285" t="s">
        <v>3094</v>
      </c>
      <c r="K3448" s="278" t="str">
        <f t="shared" si="107"/>
        <v>YEM002Extreme humanitarian conditions - Level 5</v>
      </c>
      <c r="L3448" s="286">
        <v>43523</v>
      </c>
      <c r="M3448" s="286" t="s">
        <v>3248</v>
      </c>
    </row>
    <row r="3449" spans="1:13" s="269" customFormat="1" ht="15.5" hidden="1" thickTop="1" thickBot="1" x14ac:dyDescent="0.4">
      <c r="A3449" s="287" t="s">
        <v>3397</v>
      </c>
      <c r="B3449" s="288" t="str">
        <f>VLOOKUP(A3449,Lists!B:C,2,FALSE)</f>
        <v>IRQ001</v>
      </c>
      <c r="C3449" s="288" t="str">
        <f>VLOOKUP(A3449,Lists!B:D,3,FALSE)</f>
        <v>IRQ</v>
      </c>
      <c r="D3449" s="289" t="s">
        <v>5027</v>
      </c>
      <c r="E3449" s="289" t="s">
        <v>446</v>
      </c>
      <c r="F3449" s="289" t="s">
        <v>446</v>
      </c>
      <c r="G3449" s="289" t="s">
        <v>731</v>
      </c>
      <c r="H3449" s="278">
        <f t="shared" si="106"/>
        <v>2</v>
      </c>
      <c r="I3449" s="252" t="s">
        <v>446</v>
      </c>
      <c r="J3449" s="289" t="s">
        <v>3095</v>
      </c>
      <c r="K3449" s="278" t="str">
        <f t="shared" si="107"/>
        <v>IRQ001Injuries reported</v>
      </c>
      <c r="L3449" s="290">
        <v>43524</v>
      </c>
      <c r="M3449" s="290"/>
    </row>
    <row r="3450" spans="1:13" s="269" customFormat="1" ht="15.5" hidden="1" thickTop="1" thickBot="1" x14ac:dyDescent="0.4">
      <c r="A3450" s="283" t="s">
        <v>3397</v>
      </c>
      <c r="B3450" s="284" t="str">
        <f>VLOOKUP(A3450,Lists!B:C,2,FALSE)</f>
        <v>IRQ001</v>
      </c>
      <c r="C3450" s="284" t="str">
        <f>VLOOKUP(A3450,Lists!B:D,3,FALSE)</f>
        <v>IRQ</v>
      </c>
      <c r="D3450" s="285" t="s">
        <v>5029</v>
      </c>
      <c r="E3450" s="285">
        <v>339</v>
      </c>
      <c r="F3450" s="285" t="s">
        <v>3097</v>
      </c>
      <c r="G3450" s="285" t="s">
        <v>731</v>
      </c>
      <c r="H3450" s="278">
        <f t="shared" si="106"/>
        <v>2</v>
      </c>
      <c r="I3450" s="251" t="s">
        <v>3098</v>
      </c>
      <c r="J3450" s="285" t="s">
        <v>3096</v>
      </c>
      <c r="K3450" s="278" t="str">
        <f t="shared" si="107"/>
        <v>IRQ001Fatalities reported</v>
      </c>
      <c r="L3450" s="286">
        <v>43524</v>
      </c>
      <c r="M3450" s="286"/>
    </row>
    <row r="3451" spans="1:13" s="269" customFormat="1" ht="15.5" hidden="1" thickTop="1" thickBot="1" x14ac:dyDescent="0.4">
      <c r="A3451" s="287" t="s">
        <v>3397</v>
      </c>
      <c r="B3451" s="288" t="str">
        <f>VLOOKUP(A3451,Lists!B:C,2,FALSE)</f>
        <v>IRQ001</v>
      </c>
      <c r="C3451" s="288" t="str">
        <f>VLOOKUP(A3451,Lists!B:D,3,FALSE)</f>
        <v>IRQ</v>
      </c>
      <c r="D3451" s="289" t="s">
        <v>5115</v>
      </c>
      <c r="E3451" s="289">
        <v>339</v>
      </c>
      <c r="F3451" s="289" t="s">
        <v>3097</v>
      </c>
      <c r="G3451" s="289" t="s">
        <v>731</v>
      </c>
      <c r="H3451" s="278">
        <f t="shared" si="106"/>
        <v>2</v>
      </c>
      <c r="I3451" s="252" t="s">
        <v>3098</v>
      </c>
      <c r="J3451" s="289" t="s">
        <v>3096</v>
      </c>
      <c r="K3451" s="278" t="str">
        <f t="shared" si="107"/>
        <v>IRQ001Fatalities in all crises</v>
      </c>
      <c r="L3451" s="290">
        <v>43524</v>
      </c>
      <c r="M3451" s="290"/>
    </row>
    <row r="3452" spans="1:13" s="269" customFormat="1" ht="15.5" hidden="1" thickTop="1" thickBot="1" x14ac:dyDescent="0.4">
      <c r="A3452" s="283" t="s">
        <v>1231</v>
      </c>
      <c r="B3452" s="284" t="str">
        <f>VLOOKUP(A3452,Lists!B:C,2,FALSE)</f>
        <v>IRQ002</v>
      </c>
      <c r="C3452" s="284" t="str">
        <f>VLOOKUP(A3452,Lists!B:D,3,FALSE)</f>
        <v>IRQ</v>
      </c>
      <c r="D3452" s="285" t="s">
        <v>5027</v>
      </c>
      <c r="E3452" s="285" t="s">
        <v>446</v>
      </c>
      <c r="F3452" s="285" t="s">
        <v>446</v>
      </c>
      <c r="G3452" s="285" t="s">
        <v>731</v>
      </c>
      <c r="H3452" s="278">
        <f t="shared" si="106"/>
        <v>2</v>
      </c>
      <c r="I3452" s="251" t="s">
        <v>446</v>
      </c>
      <c r="J3452" s="285" t="s">
        <v>3095</v>
      </c>
      <c r="K3452" s="278" t="str">
        <f t="shared" si="107"/>
        <v>IRQ002Injuries reported</v>
      </c>
      <c r="L3452" s="286">
        <v>43524</v>
      </c>
      <c r="M3452" s="286"/>
    </row>
    <row r="3453" spans="1:13" s="269" customFormat="1" ht="15.5" hidden="1" thickTop="1" thickBot="1" x14ac:dyDescent="0.4">
      <c r="A3453" s="287" t="s">
        <v>1231</v>
      </c>
      <c r="B3453" s="288" t="str">
        <f>VLOOKUP(A3453,Lists!B:C,2,FALSE)</f>
        <v>IRQ002</v>
      </c>
      <c r="C3453" s="288" t="str">
        <f>VLOOKUP(A3453,Lists!B:D,3,FALSE)</f>
        <v>IRQ</v>
      </c>
      <c r="D3453" s="289" t="s">
        <v>5029</v>
      </c>
      <c r="E3453" s="289" t="s">
        <v>446</v>
      </c>
      <c r="F3453" s="289" t="s">
        <v>446</v>
      </c>
      <c r="G3453" s="289" t="s">
        <v>731</v>
      </c>
      <c r="H3453" s="278">
        <f t="shared" si="106"/>
        <v>2</v>
      </c>
      <c r="I3453" s="252" t="s">
        <v>446</v>
      </c>
      <c r="J3453" s="289" t="s">
        <v>3095</v>
      </c>
      <c r="K3453" s="278" t="str">
        <f t="shared" si="107"/>
        <v>IRQ002Fatalities reported</v>
      </c>
      <c r="L3453" s="290">
        <v>43524</v>
      </c>
      <c r="M3453" s="290"/>
    </row>
    <row r="3454" spans="1:13" s="269" customFormat="1" ht="15.5" hidden="1" thickTop="1" thickBot="1" x14ac:dyDescent="0.4">
      <c r="A3454" s="283" t="s">
        <v>1231</v>
      </c>
      <c r="B3454" s="284" t="str">
        <f>VLOOKUP(A3454,Lists!B:C,2,FALSE)</f>
        <v>IRQ002</v>
      </c>
      <c r="C3454" s="284" t="str">
        <f>VLOOKUP(A3454,Lists!B:D,3,FALSE)</f>
        <v>IRQ</v>
      </c>
      <c r="D3454" s="285" t="s">
        <v>5115</v>
      </c>
      <c r="E3454" s="285">
        <v>339</v>
      </c>
      <c r="F3454" s="285" t="s">
        <v>3097</v>
      </c>
      <c r="G3454" s="285" t="s">
        <v>731</v>
      </c>
      <c r="H3454" s="278">
        <f t="shared" si="106"/>
        <v>2</v>
      </c>
      <c r="I3454" s="251" t="s">
        <v>3098</v>
      </c>
      <c r="J3454" s="285" t="s">
        <v>3096</v>
      </c>
      <c r="K3454" s="278" t="str">
        <f t="shared" si="107"/>
        <v>IRQ002Fatalities in all crises</v>
      </c>
      <c r="L3454" s="286">
        <v>43524</v>
      </c>
      <c r="M3454" s="286"/>
    </row>
    <row r="3455" spans="1:13" s="269" customFormat="1" ht="15.5" hidden="1" thickTop="1" thickBot="1" x14ac:dyDescent="0.4">
      <c r="A3455" s="287" t="s">
        <v>2963</v>
      </c>
      <c r="B3455" s="288" t="str">
        <f>VLOOKUP(A3455,Lists!B:C,2,FALSE)</f>
        <v>IRQ003</v>
      </c>
      <c r="C3455" s="288" t="str">
        <f>VLOOKUP(A3455,Lists!B:D,3,FALSE)</f>
        <v>IRQ</v>
      </c>
      <c r="D3455" s="289" t="s">
        <v>5115</v>
      </c>
      <c r="E3455" s="289">
        <v>339</v>
      </c>
      <c r="F3455" s="289" t="s">
        <v>3097</v>
      </c>
      <c r="G3455" s="289" t="s">
        <v>731</v>
      </c>
      <c r="H3455" s="278">
        <f t="shared" si="106"/>
        <v>2</v>
      </c>
      <c r="I3455" s="252" t="s">
        <v>3098</v>
      </c>
      <c r="J3455" s="289" t="s">
        <v>3096</v>
      </c>
      <c r="K3455" s="278" t="str">
        <f t="shared" si="107"/>
        <v>IRQ003Fatalities in all crises</v>
      </c>
      <c r="L3455" s="290">
        <v>43524</v>
      </c>
      <c r="M3455" s="290"/>
    </row>
    <row r="3456" spans="1:13" s="269" customFormat="1" ht="15.5" hidden="1" thickTop="1" thickBot="1" x14ac:dyDescent="0.4">
      <c r="A3456" s="283" t="s">
        <v>3403</v>
      </c>
      <c r="B3456" s="284" t="e">
        <f>VLOOKUP(A3456,Lists!B:C,2,FALSE)</f>
        <v>#N/A</v>
      </c>
      <c r="C3456" s="284" t="e">
        <f>VLOOKUP(A3456,Lists!B:D,3,FALSE)</f>
        <v>#N/A</v>
      </c>
      <c r="D3456" s="285" t="s">
        <v>522</v>
      </c>
      <c r="E3456" s="285">
        <v>44828216</v>
      </c>
      <c r="F3456" s="285" t="s">
        <v>3099</v>
      </c>
      <c r="G3456" s="285" t="s">
        <v>731</v>
      </c>
      <c r="H3456" s="278">
        <f t="shared" si="106"/>
        <v>2</v>
      </c>
      <c r="I3456" s="251" t="s">
        <v>3100</v>
      </c>
      <c r="J3456" s="285" t="s">
        <v>3101</v>
      </c>
      <c r="K3456" s="278" t="e">
        <f t="shared" si="107"/>
        <v>#N/A</v>
      </c>
      <c r="L3456" s="286">
        <v>43524</v>
      </c>
      <c r="M3456" s="286"/>
    </row>
    <row r="3457" spans="1:13" s="269" customFormat="1" ht="15.5" hidden="1" thickTop="1" thickBot="1" x14ac:dyDescent="0.4">
      <c r="A3457" s="287" t="s">
        <v>2978</v>
      </c>
      <c r="B3457" s="288" t="str">
        <f>VLOOKUP(A3457,Lists!B:C,2,FALSE)</f>
        <v>SDN001</v>
      </c>
      <c r="C3457" s="288" t="str">
        <f>VLOOKUP(A3457,Lists!B:D,3,FALSE)</f>
        <v>SDN</v>
      </c>
      <c r="D3457" s="289" t="s">
        <v>522</v>
      </c>
      <c r="E3457" s="289">
        <v>44828216</v>
      </c>
      <c r="F3457" s="289" t="s">
        <v>3099</v>
      </c>
      <c r="G3457" s="289" t="s">
        <v>731</v>
      </c>
      <c r="H3457" s="278">
        <f t="shared" si="106"/>
        <v>2</v>
      </c>
      <c r="I3457" s="252" t="s">
        <v>3100</v>
      </c>
      <c r="J3457" s="289" t="s">
        <v>3101</v>
      </c>
      <c r="K3457" s="278" t="str">
        <f t="shared" si="107"/>
        <v>SDN001Total population</v>
      </c>
      <c r="L3457" s="290">
        <v>43524</v>
      </c>
      <c r="M3457" s="290"/>
    </row>
    <row r="3458" spans="1:13" s="269" customFormat="1" ht="15.5" hidden="1" thickTop="1" thickBot="1" x14ac:dyDescent="0.4">
      <c r="A3458" s="283" t="s">
        <v>2980</v>
      </c>
      <c r="B3458" s="284" t="str">
        <f>VLOOKUP(A3458,Lists!B:C,2,FALSE)</f>
        <v>SDN004</v>
      </c>
      <c r="C3458" s="284" t="str">
        <f>VLOOKUP(A3458,Lists!B:D,3,FALSE)</f>
        <v>SDN</v>
      </c>
      <c r="D3458" s="285" t="s">
        <v>522</v>
      </c>
      <c r="E3458" s="285">
        <v>44828216</v>
      </c>
      <c r="F3458" s="285" t="s">
        <v>3099</v>
      </c>
      <c r="G3458" s="285" t="s">
        <v>731</v>
      </c>
      <c r="H3458" s="278">
        <f t="shared" ref="H3458:H3521" si="108">IF(G3458="x","x",IF(G3458="Low",3,IF(G3458="Medium",2,IF(G3458="High",1,FALSE))))</f>
        <v>2</v>
      </c>
      <c r="I3458" s="251" t="s">
        <v>3100</v>
      </c>
      <c r="J3458" s="285" t="s">
        <v>3101</v>
      </c>
      <c r="K3458" s="278" t="str">
        <f t="shared" ref="K3458:K3521" si="109">B3458&amp;""&amp;D3458</f>
        <v>SDN004Total population</v>
      </c>
      <c r="L3458" s="286">
        <v>43524</v>
      </c>
      <c r="M3458" s="286"/>
    </row>
    <row r="3459" spans="1:13" s="269" customFormat="1" ht="15.5" hidden="1" thickTop="1" thickBot="1" x14ac:dyDescent="0.4">
      <c r="A3459" s="287" t="s">
        <v>2979</v>
      </c>
      <c r="B3459" s="288" t="str">
        <f>VLOOKUP(A3459,Lists!B:C,2,FALSE)</f>
        <v>SDN003</v>
      </c>
      <c r="C3459" s="288" t="str">
        <f>VLOOKUP(A3459,Lists!B:D,3,FALSE)</f>
        <v>SDN</v>
      </c>
      <c r="D3459" s="289" t="s">
        <v>522</v>
      </c>
      <c r="E3459" s="289">
        <v>44828216</v>
      </c>
      <c r="F3459" s="289" t="s">
        <v>3099</v>
      </c>
      <c r="G3459" s="289" t="s">
        <v>731</v>
      </c>
      <c r="H3459" s="278">
        <f t="shared" si="108"/>
        <v>2</v>
      </c>
      <c r="I3459" s="252" t="s">
        <v>3100</v>
      </c>
      <c r="J3459" s="289" t="s">
        <v>3101</v>
      </c>
      <c r="K3459" s="278" t="str">
        <f t="shared" si="109"/>
        <v>SDN003Total population</v>
      </c>
      <c r="L3459" s="290">
        <v>43524</v>
      </c>
      <c r="M3459" s="290"/>
    </row>
    <row r="3460" spans="1:13" s="269" customFormat="1" ht="15.5" hidden="1" thickTop="1" thickBot="1" x14ac:dyDescent="0.4">
      <c r="A3460" s="283" t="s">
        <v>3403</v>
      </c>
      <c r="B3460" s="284" t="e">
        <f>VLOOKUP(A3460,Lists!B:C,2,FALSE)</f>
        <v>#N/A</v>
      </c>
      <c r="C3460" s="284" t="e">
        <f>VLOOKUP(A3460,Lists!B:D,3,FALSE)</f>
        <v>#N/A</v>
      </c>
      <c r="D3460" s="285" t="s">
        <v>660</v>
      </c>
      <c r="E3460" s="285">
        <v>1370619</v>
      </c>
      <c r="F3460" s="285" t="s">
        <v>3109</v>
      </c>
      <c r="G3460" s="285" t="s">
        <v>731</v>
      </c>
      <c r="H3460" s="278">
        <f t="shared" si="108"/>
        <v>2</v>
      </c>
      <c r="I3460" s="251" t="s">
        <v>3110</v>
      </c>
      <c r="J3460" s="285" t="s">
        <v>3111</v>
      </c>
      <c r="K3460" s="278" t="e">
        <f t="shared" si="109"/>
        <v>#N/A</v>
      </c>
      <c r="L3460" s="286">
        <v>43524</v>
      </c>
      <c r="M3460" s="286"/>
    </row>
    <row r="3461" spans="1:13" s="269" customFormat="1" ht="15.5" hidden="1" thickTop="1" thickBot="1" x14ac:dyDescent="0.4">
      <c r="A3461" s="287" t="s">
        <v>3403</v>
      </c>
      <c r="B3461" s="288" t="e">
        <f>VLOOKUP(A3461,Lists!B:C,2,FALSE)</f>
        <v>#N/A</v>
      </c>
      <c r="C3461" s="288" t="e">
        <f>VLOOKUP(A3461,Lists!B:D,3,FALSE)</f>
        <v>#N/A</v>
      </c>
      <c r="D3461" s="289" t="s">
        <v>737</v>
      </c>
      <c r="E3461" s="289">
        <v>42375702</v>
      </c>
      <c r="F3461" s="289" t="s">
        <v>3112</v>
      </c>
      <c r="G3461" s="289" t="s">
        <v>731</v>
      </c>
      <c r="H3461" s="278">
        <f t="shared" si="108"/>
        <v>2</v>
      </c>
      <c r="I3461" s="252" t="s">
        <v>3113</v>
      </c>
      <c r="J3461" s="289" t="s">
        <v>3114</v>
      </c>
      <c r="K3461" s="278" t="e">
        <f t="shared" si="109"/>
        <v>#N/A</v>
      </c>
      <c r="L3461" s="290">
        <v>43524</v>
      </c>
      <c r="M3461" s="290"/>
    </row>
    <row r="3462" spans="1:13" s="269" customFormat="1" ht="15.5" hidden="1" thickTop="1" thickBot="1" x14ac:dyDescent="0.4">
      <c r="A3462" s="283" t="s">
        <v>3403</v>
      </c>
      <c r="B3462" s="284" t="e">
        <f>VLOOKUP(A3462,Lists!B:C,2,FALSE)</f>
        <v>#N/A</v>
      </c>
      <c r="C3462" s="284" t="e">
        <f>VLOOKUP(A3462,Lists!B:D,3,FALSE)</f>
        <v>#N/A</v>
      </c>
      <c r="D3462" s="285" t="s">
        <v>533</v>
      </c>
      <c r="E3462" s="285">
        <v>19130691</v>
      </c>
      <c r="F3462" s="285" t="s">
        <v>3115</v>
      </c>
      <c r="G3462" s="285" t="s">
        <v>731</v>
      </c>
      <c r="H3462" s="278">
        <f t="shared" si="108"/>
        <v>2</v>
      </c>
      <c r="I3462" s="251" t="s">
        <v>3116</v>
      </c>
      <c r="J3462" s="285" t="s">
        <v>3117</v>
      </c>
      <c r="K3462" s="278" t="e">
        <f t="shared" si="109"/>
        <v>#N/A</v>
      </c>
      <c r="L3462" s="286">
        <v>43524</v>
      </c>
      <c r="M3462" s="286"/>
    </row>
    <row r="3463" spans="1:13" s="269" customFormat="1" ht="15.5" thickTop="1" thickBot="1" x14ac:dyDescent="0.4">
      <c r="A3463" s="287" t="s">
        <v>3403</v>
      </c>
      <c r="B3463" s="288" t="e">
        <f>VLOOKUP(A3463,Lists!B:C,2,FALSE)</f>
        <v>#N/A</v>
      </c>
      <c r="C3463" s="288" t="e">
        <f>VLOOKUP(A3463,Lists!B:D,3,FALSE)</f>
        <v>#N/A</v>
      </c>
      <c r="D3463" s="289" t="s">
        <v>666</v>
      </c>
      <c r="E3463" s="289">
        <v>2722613</v>
      </c>
      <c r="F3463" s="289" t="s">
        <v>3118</v>
      </c>
      <c r="G3463" s="289" t="s">
        <v>731</v>
      </c>
      <c r="H3463" s="278">
        <f t="shared" si="108"/>
        <v>2</v>
      </c>
      <c r="I3463" s="252" t="s">
        <v>3119</v>
      </c>
      <c r="J3463" s="289" t="s">
        <v>3120</v>
      </c>
      <c r="K3463" s="278" t="e">
        <f t="shared" si="109"/>
        <v>#N/A</v>
      </c>
      <c r="L3463" s="290">
        <v>43524</v>
      </c>
      <c r="M3463" s="290"/>
    </row>
    <row r="3464" spans="1:13" s="269" customFormat="1" ht="15.5" hidden="1" thickTop="1" thickBot="1" x14ac:dyDescent="0.4">
      <c r="A3464" s="283" t="s">
        <v>2980</v>
      </c>
      <c r="B3464" s="284" t="str">
        <f>VLOOKUP(A3464,Lists!B:C,2,FALSE)</f>
        <v>SDN004</v>
      </c>
      <c r="C3464" s="284" t="str">
        <f>VLOOKUP(A3464,Lists!B:D,3,FALSE)</f>
        <v>SDN</v>
      </c>
      <c r="D3464" s="285" t="s">
        <v>752</v>
      </c>
      <c r="E3464" s="285">
        <v>848091</v>
      </c>
      <c r="F3464" s="285" t="s">
        <v>2660</v>
      </c>
      <c r="G3464" s="285" t="s">
        <v>731</v>
      </c>
      <c r="H3464" s="278">
        <f t="shared" si="108"/>
        <v>2</v>
      </c>
      <c r="I3464" s="251" t="s">
        <v>3121</v>
      </c>
      <c r="J3464" s="285" t="s">
        <v>3122</v>
      </c>
      <c r="K3464" s="278" t="str">
        <f t="shared" si="109"/>
        <v>SDN004People in Need</v>
      </c>
      <c r="L3464" s="286">
        <v>43524</v>
      </c>
      <c r="M3464" s="286"/>
    </row>
    <row r="3465" spans="1:13" s="269" customFormat="1" ht="15.5" hidden="1" thickTop="1" thickBot="1" x14ac:dyDescent="0.4">
      <c r="A3465" s="287" t="s">
        <v>2980</v>
      </c>
      <c r="B3465" s="288" t="str">
        <f>VLOOKUP(A3465,Lists!B:C,2,FALSE)</f>
        <v>SDN004</v>
      </c>
      <c r="C3465" s="288" t="str">
        <f>VLOOKUP(A3465,Lists!B:D,3,FALSE)</f>
        <v>SDN</v>
      </c>
      <c r="D3465" s="289" t="s">
        <v>5110</v>
      </c>
      <c r="E3465" s="289">
        <v>0</v>
      </c>
      <c r="F3465" s="289" t="s">
        <v>3105</v>
      </c>
      <c r="G3465" s="289" t="s">
        <v>731</v>
      </c>
      <c r="H3465" s="278">
        <f t="shared" si="108"/>
        <v>2</v>
      </c>
      <c r="I3465" s="252" t="s">
        <v>3128</v>
      </c>
      <c r="J3465" s="289" t="s">
        <v>3123</v>
      </c>
      <c r="K3465" s="278" t="str">
        <f t="shared" si="109"/>
        <v>SDN004Minimal humanitarian conditions - Level 1</v>
      </c>
      <c r="L3465" s="290">
        <v>43524</v>
      </c>
      <c r="M3465" s="290"/>
    </row>
    <row r="3466" spans="1:13" s="269" customFormat="1" ht="15.5" hidden="1" thickTop="1" thickBot="1" x14ac:dyDescent="0.4">
      <c r="A3466" s="283" t="s">
        <v>2980</v>
      </c>
      <c r="B3466" s="284" t="str">
        <f>VLOOKUP(A3466,Lists!B:C,2,FALSE)</f>
        <v>SDN004</v>
      </c>
      <c r="C3466" s="284" t="str">
        <f>VLOOKUP(A3466,Lists!B:D,3,FALSE)</f>
        <v>SDN</v>
      </c>
      <c r="D3466" s="285" t="s">
        <v>5111</v>
      </c>
      <c r="E3466" s="285">
        <v>720538</v>
      </c>
      <c r="F3466" s="285" t="s">
        <v>3105</v>
      </c>
      <c r="G3466" s="285" t="s">
        <v>731</v>
      </c>
      <c r="H3466" s="278">
        <f t="shared" si="108"/>
        <v>2</v>
      </c>
      <c r="I3466" s="251" t="s">
        <v>3128</v>
      </c>
      <c r="J3466" s="285" t="s">
        <v>3124</v>
      </c>
      <c r="K3466" s="278" t="str">
        <f t="shared" si="109"/>
        <v>SDN004Stressed humanitarian conditions - Level 2</v>
      </c>
      <c r="L3466" s="286">
        <v>43524</v>
      </c>
      <c r="M3466" s="286"/>
    </row>
    <row r="3467" spans="1:13" s="269" customFormat="1" ht="15.5" hidden="1" thickTop="1" thickBot="1" x14ac:dyDescent="0.4">
      <c r="A3467" s="287" t="s">
        <v>2980</v>
      </c>
      <c r="B3467" s="288" t="str">
        <f>VLOOKUP(A3467,Lists!B:C,2,FALSE)</f>
        <v>SDN004</v>
      </c>
      <c r="C3467" s="288" t="str">
        <f>VLOOKUP(A3467,Lists!B:D,3,FALSE)</f>
        <v>SDN</v>
      </c>
      <c r="D3467" s="289" t="s">
        <v>5112</v>
      </c>
      <c r="E3467" s="289">
        <v>84385</v>
      </c>
      <c r="F3467" s="289" t="s">
        <v>3105</v>
      </c>
      <c r="G3467" s="289" t="s">
        <v>731</v>
      </c>
      <c r="H3467" s="278">
        <f t="shared" si="108"/>
        <v>2</v>
      </c>
      <c r="I3467" s="252" t="s">
        <v>3128</v>
      </c>
      <c r="J3467" s="289" t="s">
        <v>3125</v>
      </c>
      <c r="K3467" s="278" t="str">
        <f t="shared" si="109"/>
        <v>SDN004Moderate humanitarian conditions - Level 3</v>
      </c>
      <c r="L3467" s="290">
        <v>43524</v>
      </c>
      <c r="M3467" s="290"/>
    </row>
    <row r="3468" spans="1:13" s="269" customFormat="1" ht="15.5" hidden="1" thickTop="1" thickBot="1" x14ac:dyDescent="0.4">
      <c r="A3468" s="283" t="s">
        <v>2980</v>
      </c>
      <c r="B3468" s="284" t="str">
        <f>VLOOKUP(A3468,Lists!B:C,2,FALSE)</f>
        <v>SDN004</v>
      </c>
      <c r="C3468" s="284" t="str">
        <f>VLOOKUP(A3468,Lists!B:D,3,FALSE)</f>
        <v>SDN</v>
      </c>
      <c r="D3468" s="285" t="s">
        <v>5113</v>
      </c>
      <c r="E3468" s="285">
        <v>43168</v>
      </c>
      <c r="F3468" s="285" t="s">
        <v>3105</v>
      </c>
      <c r="G3468" s="285" t="s">
        <v>731</v>
      </c>
      <c r="H3468" s="278">
        <f t="shared" si="108"/>
        <v>2</v>
      </c>
      <c r="I3468" s="251" t="s">
        <v>3128</v>
      </c>
      <c r="J3468" s="285" t="s">
        <v>3126</v>
      </c>
      <c r="K3468" s="278" t="str">
        <f t="shared" si="109"/>
        <v>SDN004Severe humanitarian conditions - Level 4</v>
      </c>
      <c r="L3468" s="286">
        <v>43524</v>
      </c>
      <c r="M3468" s="286"/>
    </row>
    <row r="3469" spans="1:13" s="269" customFormat="1" ht="15.5" hidden="1" thickTop="1" thickBot="1" x14ac:dyDescent="0.4">
      <c r="A3469" s="287" t="s">
        <v>2980</v>
      </c>
      <c r="B3469" s="288" t="str">
        <f>VLOOKUP(A3469,Lists!B:C,2,FALSE)</f>
        <v>SDN004</v>
      </c>
      <c r="C3469" s="288" t="str">
        <f>VLOOKUP(A3469,Lists!B:D,3,FALSE)</f>
        <v>SDN</v>
      </c>
      <c r="D3469" s="289" t="s">
        <v>5114</v>
      </c>
      <c r="E3469" s="289">
        <v>0</v>
      </c>
      <c r="F3469" s="289" t="s">
        <v>3105</v>
      </c>
      <c r="G3469" s="289" t="s">
        <v>731</v>
      </c>
      <c r="H3469" s="278">
        <f t="shared" si="108"/>
        <v>2</v>
      </c>
      <c r="I3469" s="252" t="s">
        <v>3128</v>
      </c>
      <c r="J3469" s="289" t="s">
        <v>3127</v>
      </c>
      <c r="K3469" s="278" t="str">
        <f t="shared" si="109"/>
        <v>SDN004Extreme humanitarian conditions - Level 5</v>
      </c>
      <c r="L3469" s="290">
        <v>43524</v>
      </c>
      <c r="M3469" s="290"/>
    </row>
    <row r="3470" spans="1:13" s="269" customFormat="1" ht="15.5" hidden="1" thickTop="1" thickBot="1" x14ac:dyDescent="0.4">
      <c r="A3470" s="283" t="s">
        <v>2980</v>
      </c>
      <c r="B3470" s="284" t="str">
        <f>VLOOKUP(A3470,Lists!B:C,2,FALSE)</f>
        <v>SDN004</v>
      </c>
      <c r="C3470" s="284" t="str">
        <f>VLOOKUP(A3470,Lists!B:D,3,FALSE)</f>
        <v>SDN</v>
      </c>
      <c r="D3470" s="285" t="s">
        <v>660</v>
      </c>
      <c r="E3470" s="285">
        <v>107553</v>
      </c>
      <c r="F3470" s="285" t="s">
        <v>3102</v>
      </c>
      <c r="G3470" s="285" t="s">
        <v>731</v>
      </c>
      <c r="H3470" s="278">
        <f t="shared" si="108"/>
        <v>2</v>
      </c>
      <c r="I3470" s="251" t="s">
        <v>3103</v>
      </c>
      <c r="J3470" s="285" t="s">
        <v>3104</v>
      </c>
      <c r="K3470" s="278" t="str">
        <f t="shared" si="109"/>
        <v>SDN004Landmass affected</v>
      </c>
      <c r="L3470" s="286">
        <v>43524</v>
      </c>
      <c r="M3470" s="286"/>
    </row>
    <row r="3471" spans="1:13" s="269" customFormat="1" ht="15.5" hidden="1" thickTop="1" thickBot="1" x14ac:dyDescent="0.4">
      <c r="A3471" s="287" t="s">
        <v>2980</v>
      </c>
      <c r="B3471" s="288" t="str">
        <f>VLOOKUP(A3471,Lists!B:C,2,FALSE)</f>
        <v>SDN004</v>
      </c>
      <c r="C3471" s="288" t="str">
        <f>VLOOKUP(A3471,Lists!B:D,3,FALSE)</f>
        <v>SDN</v>
      </c>
      <c r="D3471" s="289" t="s">
        <v>737</v>
      </c>
      <c r="E3471" s="289">
        <v>12423469</v>
      </c>
      <c r="F3471" s="289" t="s">
        <v>3107</v>
      </c>
      <c r="G3471" s="289" t="s">
        <v>731</v>
      </c>
      <c r="H3471" s="278">
        <f t="shared" si="108"/>
        <v>2</v>
      </c>
      <c r="I3471" s="252" t="s">
        <v>3108</v>
      </c>
      <c r="J3471" s="289" t="s">
        <v>3106</v>
      </c>
      <c r="K3471" s="278" t="str">
        <f t="shared" si="109"/>
        <v>SDN004People exposed</v>
      </c>
      <c r="L3471" s="290">
        <v>43524</v>
      </c>
      <c r="M3471" s="290"/>
    </row>
    <row r="3472" spans="1:13" s="269" customFormat="1" ht="15.5" hidden="1" thickTop="1" thickBot="1" x14ac:dyDescent="0.4">
      <c r="A3472" s="283" t="s">
        <v>2980</v>
      </c>
      <c r="B3472" s="284" t="str">
        <f>VLOOKUP(A3472,Lists!B:C,2,FALSE)</f>
        <v>SDN004</v>
      </c>
      <c r="C3472" s="284" t="str">
        <f>VLOOKUP(A3472,Lists!B:D,3,FALSE)</f>
        <v>SDN</v>
      </c>
      <c r="D3472" s="285" t="s">
        <v>533</v>
      </c>
      <c r="E3472" s="285">
        <v>848091</v>
      </c>
      <c r="F3472" s="285" t="s">
        <v>2660</v>
      </c>
      <c r="G3472" s="285" t="s">
        <v>731</v>
      </c>
      <c r="H3472" s="278">
        <f t="shared" si="108"/>
        <v>2</v>
      </c>
      <c r="I3472" s="251" t="s">
        <v>3121</v>
      </c>
      <c r="J3472" s="285" t="s">
        <v>2726</v>
      </c>
      <c r="K3472" s="278" t="str">
        <f t="shared" si="109"/>
        <v>SDN004People affected</v>
      </c>
      <c r="L3472" s="286">
        <v>43524</v>
      </c>
      <c r="M3472" s="286"/>
    </row>
    <row r="3473" spans="1:13" s="269" customFormat="1" ht="15.5" thickTop="1" thickBot="1" x14ac:dyDescent="0.4">
      <c r="A3473" s="287" t="s">
        <v>2980</v>
      </c>
      <c r="B3473" s="288" t="str">
        <f>VLOOKUP(A3473,Lists!B:C,2,FALSE)</f>
        <v>SDN004</v>
      </c>
      <c r="C3473" s="288" t="str">
        <f>VLOOKUP(A3473,Lists!B:D,3,FALSE)</f>
        <v>SDN</v>
      </c>
      <c r="D3473" s="289" t="s">
        <v>666</v>
      </c>
      <c r="E3473" s="289">
        <v>848091</v>
      </c>
      <c r="F3473" s="289" t="s">
        <v>2660</v>
      </c>
      <c r="G3473" s="289" t="s">
        <v>731</v>
      </c>
      <c r="H3473" s="278">
        <f t="shared" si="108"/>
        <v>2</v>
      </c>
      <c r="I3473" s="252" t="s">
        <v>3121</v>
      </c>
      <c r="J3473" s="289" t="s">
        <v>2727</v>
      </c>
      <c r="K3473" s="278" t="str">
        <f t="shared" si="109"/>
        <v>SDN004People displaced</v>
      </c>
      <c r="L3473" s="290">
        <v>43524</v>
      </c>
      <c r="M3473" s="290"/>
    </row>
    <row r="3474" spans="1:13" s="269" customFormat="1" ht="15.5" hidden="1" thickTop="1" thickBot="1" x14ac:dyDescent="0.4">
      <c r="A3474" s="283" t="s">
        <v>3402</v>
      </c>
      <c r="B3474" s="284" t="str">
        <f>VLOOKUP(A3474,Lists!B:C,2,FALSE)</f>
        <v>PNG002</v>
      </c>
      <c r="C3474" s="284" t="str">
        <f>VLOOKUP(A3474,Lists!B:D,3,FALSE)</f>
        <v>PNG</v>
      </c>
      <c r="D3474" s="285" t="s">
        <v>522</v>
      </c>
      <c r="E3474" s="285">
        <v>7297000</v>
      </c>
      <c r="F3474" s="285" t="s">
        <v>3129</v>
      </c>
      <c r="G3474" s="285" t="s">
        <v>731</v>
      </c>
      <c r="H3474" s="278">
        <f t="shared" si="108"/>
        <v>2</v>
      </c>
      <c r="I3474" s="251" t="s">
        <v>3130</v>
      </c>
      <c r="J3474" s="285" t="s">
        <v>3131</v>
      </c>
      <c r="K3474" s="278" t="str">
        <f t="shared" si="109"/>
        <v>PNG002Total population</v>
      </c>
      <c r="L3474" s="286">
        <v>43524</v>
      </c>
      <c r="M3474" s="286" t="s">
        <v>3248</v>
      </c>
    </row>
    <row r="3475" spans="1:13" s="269" customFormat="1" ht="15.5" hidden="1" thickTop="1" thickBot="1" x14ac:dyDescent="0.4">
      <c r="A3475" s="287" t="s">
        <v>3402</v>
      </c>
      <c r="B3475" s="288" t="str">
        <f>VLOOKUP(A3475,Lists!B:C,2,FALSE)</f>
        <v>PNG002</v>
      </c>
      <c r="C3475" s="288" t="str">
        <f>VLOOKUP(A3475,Lists!B:D,3,FALSE)</f>
        <v>PNG</v>
      </c>
      <c r="D3475" s="289" t="s">
        <v>660</v>
      </c>
      <c r="E3475" s="289">
        <v>457264</v>
      </c>
      <c r="F3475" s="289" t="s">
        <v>3132</v>
      </c>
      <c r="G3475" s="289" t="s">
        <v>731</v>
      </c>
      <c r="H3475" s="278">
        <f t="shared" si="108"/>
        <v>2</v>
      </c>
      <c r="I3475" s="252" t="s">
        <v>3134</v>
      </c>
      <c r="J3475" s="289" t="s">
        <v>3133</v>
      </c>
      <c r="K3475" s="278" t="str">
        <f t="shared" si="109"/>
        <v>PNG002Landmass affected</v>
      </c>
      <c r="L3475" s="290">
        <v>43524</v>
      </c>
      <c r="M3475" s="290" t="s">
        <v>3248</v>
      </c>
    </row>
    <row r="3476" spans="1:13" s="269" customFormat="1" ht="15.5" hidden="1" thickTop="1" thickBot="1" x14ac:dyDescent="0.4">
      <c r="A3476" s="283" t="s">
        <v>3402</v>
      </c>
      <c r="B3476" s="284" t="str">
        <f>VLOOKUP(A3476,Lists!B:C,2,FALSE)</f>
        <v>PNG002</v>
      </c>
      <c r="C3476" s="284" t="str">
        <f>VLOOKUP(A3476,Lists!B:D,3,FALSE)</f>
        <v>PNG</v>
      </c>
      <c r="D3476" s="285" t="s">
        <v>737</v>
      </c>
      <c r="E3476" s="285">
        <v>7297000</v>
      </c>
      <c r="F3476" s="285" t="s">
        <v>3132</v>
      </c>
      <c r="G3476" s="285" t="s">
        <v>731</v>
      </c>
      <c r="H3476" s="278">
        <f t="shared" si="108"/>
        <v>2</v>
      </c>
      <c r="I3476" s="251" t="s">
        <v>3134</v>
      </c>
      <c r="J3476" s="285" t="s">
        <v>522</v>
      </c>
      <c r="K3476" s="278" t="str">
        <f t="shared" si="109"/>
        <v>PNG002People exposed</v>
      </c>
      <c r="L3476" s="286">
        <v>43524</v>
      </c>
      <c r="M3476" s="286" t="s">
        <v>3248</v>
      </c>
    </row>
    <row r="3477" spans="1:13" s="269" customFormat="1" ht="15.5" hidden="1" thickTop="1" thickBot="1" x14ac:dyDescent="0.4">
      <c r="A3477" s="287" t="s">
        <v>3402</v>
      </c>
      <c r="B3477" s="288" t="str">
        <f>VLOOKUP(A3477,Lists!B:C,2,FALSE)</f>
        <v>PNG002</v>
      </c>
      <c r="C3477" s="288" t="str">
        <f>VLOOKUP(A3477,Lists!B:D,3,FALSE)</f>
        <v>PNG</v>
      </c>
      <c r="D3477" s="289" t="s">
        <v>533</v>
      </c>
      <c r="E3477" s="289">
        <v>7297000</v>
      </c>
      <c r="F3477" s="289" t="s">
        <v>3132</v>
      </c>
      <c r="G3477" s="289" t="s">
        <v>731</v>
      </c>
      <c r="H3477" s="278">
        <f t="shared" si="108"/>
        <v>2</v>
      </c>
      <c r="I3477" s="252" t="s">
        <v>3134</v>
      </c>
      <c r="J3477" s="289" t="s">
        <v>3135</v>
      </c>
      <c r="K3477" s="278" t="str">
        <f t="shared" si="109"/>
        <v>PNG002People affected</v>
      </c>
      <c r="L3477" s="290">
        <v>43524</v>
      </c>
      <c r="M3477" s="290" t="s">
        <v>3248</v>
      </c>
    </row>
    <row r="3478" spans="1:13" s="269" customFormat="1" ht="15.5" thickTop="1" thickBot="1" x14ac:dyDescent="0.4">
      <c r="A3478" s="283" t="s">
        <v>3402</v>
      </c>
      <c r="B3478" s="284" t="str">
        <f>VLOOKUP(A3478,Lists!B:C,2,FALSE)</f>
        <v>PNG002</v>
      </c>
      <c r="C3478" s="284" t="str">
        <f>VLOOKUP(A3478,Lists!B:D,3,FALSE)</f>
        <v>PNG</v>
      </c>
      <c r="D3478" s="285" t="s">
        <v>666</v>
      </c>
      <c r="E3478" s="285">
        <v>28000</v>
      </c>
      <c r="F3478" s="285" t="s">
        <v>3136</v>
      </c>
      <c r="G3478" s="285" t="s">
        <v>731</v>
      </c>
      <c r="H3478" s="278">
        <f t="shared" si="108"/>
        <v>2</v>
      </c>
      <c r="I3478" s="251" t="s">
        <v>3138</v>
      </c>
      <c r="J3478" s="285" t="s">
        <v>3137</v>
      </c>
      <c r="K3478" s="278" t="str">
        <f t="shared" si="109"/>
        <v>PNG002People displaced</v>
      </c>
      <c r="L3478" s="286">
        <v>43524</v>
      </c>
      <c r="M3478" s="286" t="s">
        <v>3248</v>
      </c>
    </row>
    <row r="3479" spans="1:13" s="269" customFormat="1" ht="15.5" hidden="1" thickTop="1" thickBot="1" x14ac:dyDescent="0.4">
      <c r="A3479" s="287" t="s">
        <v>3402</v>
      </c>
      <c r="B3479" s="288" t="str">
        <f>VLOOKUP(A3479,Lists!B:C,2,FALSE)</f>
        <v>PNG002</v>
      </c>
      <c r="C3479" s="288" t="str">
        <f>VLOOKUP(A3479,Lists!B:D,3,FALSE)</f>
        <v>PNG</v>
      </c>
      <c r="D3479" s="289" t="s">
        <v>5027</v>
      </c>
      <c r="E3479" s="289" t="s">
        <v>446</v>
      </c>
      <c r="F3479" s="289"/>
      <c r="G3479" s="289" t="s">
        <v>731</v>
      </c>
      <c r="H3479" s="278">
        <f t="shared" si="108"/>
        <v>2</v>
      </c>
      <c r="I3479" s="252"/>
      <c r="J3479" s="289" t="s">
        <v>3140</v>
      </c>
      <c r="K3479" s="278" t="str">
        <f t="shared" si="109"/>
        <v>PNG002Injuries reported</v>
      </c>
      <c r="L3479" s="290">
        <v>43524</v>
      </c>
      <c r="M3479" s="290" t="s">
        <v>3248</v>
      </c>
    </row>
    <row r="3480" spans="1:13" s="269" customFormat="1" ht="15.5" hidden="1" thickTop="1" thickBot="1" x14ac:dyDescent="0.4">
      <c r="A3480" s="283" t="s">
        <v>3402</v>
      </c>
      <c r="B3480" s="284" t="str">
        <f>VLOOKUP(A3480,Lists!B:C,2,FALSE)</f>
        <v>PNG002</v>
      </c>
      <c r="C3480" s="284" t="str">
        <f>VLOOKUP(A3480,Lists!B:D,3,FALSE)</f>
        <v>PNG</v>
      </c>
      <c r="D3480" s="285" t="s">
        <v>5028</v>
      </c>
      <c r="E3480" s="285" t="s">
        <v>446</v>
      </c>
      <c r="F3480" s="285"/>
      <c r="G3480" s="285" t="s">
        <v>731</v>
      </c>
      <c r="H3480" s="278">
        <f t="shared" si="108"/>
        <v>2</v>
      </c>
      <c r="I3480" s="251"/>
      <c r="J3480" s="285" t="s">
        <v>3139</v>
      </c>
      <c r="K3480" s="278" t="str">
        <f t="shared" si="109"/>
        <v>PNG002Illness cases reported</v>
      </c>
      <c r="L3480" s="286">
        <v>43524</v>
      </c>
      <c r="M3480" s="286" t="s">
        <v>3248</v>
      </c>
    </row>
    <row r="3481" spans="1:13" s="269" customFormat="1" ht="15.5" hidden="1" thickTop="1" thickBot="1" x14ac:dyDescent="0.4">
      <c r="A3481" s="287" t="s">
        <v>3402</v>
      </c>
      <c r="B3481" s="288" t="str">
        <f>VLOOKUP(A3481,Lists!B:C,2,FALSE)</f>
        <v>PNG002</v>
      </c>
      <c r="C3481" s="288" t="str">
        <f>VLOOKUP(A3481,Lists!B:D,3,FALSE)</f>
        <v>PNG</v>
      </c>
      <c r="D3481" s="289" t="s">
        <v>5029</v>
      </c>
      <c r="E3481" s="289" t="s">
        <v>446</v>
      </c>
      <c r="F3481" s="289"/>
      <c r="G3481" s="289" t="s">
        <v>731</v>
      </c>
      <c r="H3481" s="278">
        <f t="shared" si="108"/>
        <v>2</v>
      </c>
      <c r="I3481" s="252"/>
      <c r="J3481" s="289" t="s">
        <v>3140</v>
      </c>
      <c r="K3481" s="278" t="str">
        <f t="shared" si="109"/>
        <v>PNG002Fatalities reported</v>
      </c>
      <c r="L3481" s="290">
        <v>43524</v>
      </c>
      <c r="M3481" s="290" t="s">
        <v>3248</v>
      </c>
    </row>
    <row r="3482" spans="1:13" s="269" customFormat="1" ht="15.5" hidden="1" thickTop="1" thickBot="1" x14ac:dyDescent="0.4">
      <c r="A3482" s="283" t="s">
        <v>3402</v>
      </c>
      <c r="B3482" s="284" t="str">
        <f>VLOOKUP(A3482,Lists!B:C,2,FALSE)</f>
        <v>PNG002</v>
      </c>
      <c r="C3482" s="284" t="str">
        <f>VLOOKUP(A3482,Lists!B:D,3,FALSE)</f>
        <v>PNG</v>
      </c>
      <c r="D3482" s="285" t="s">
        <v>5108</v>
      </c>
      <c r="E3482" s="285" t="s">
        <v>446</v>
      </c>
      <c r="F3482" s="285"/>
      <c r="G3482" s="285" t="s">
        <v>731</v>
      </c>
      <c r="H3482" s="278">
        <f t="shared" si="108"/>
        <v>2</v>
      </c>
      <c r="I3482" s="251"/>
      <c r="J3482" s="285" t="s">
        <v>3141</v>
      </c>
      <c r="K3482" s="278" t="str">
        <f t="shared" si="109"/>
        <v>PNG002Buildings damaged</v>
      </c>
      <c r="L3482" s="286">
        <v>43524</v>
      </c>
      <c r="M3482" s="286" t="s">
        <v>3248</v>
      </c>
    </row>
    <row r="3483" spans="1:13" s="269" customFormat="1" ht="15.5" hidden="1" thickTop="1" thickBot="1" x14ac:dyDescent="0.4">
      <c r="A3483" s="287" t="s">
        <v>3402</v>
      </c>
      <c r="B3483" s="288" t="str">
        <f>VLOOKUP(A3483,Lists!B:C,2,FALSE)</f>
        <v>PNG002</v>
      </c>
      <c r="C3483" s="288" t="str">
        <f>VLOOKUP(A3483,Lists!B:D,3,FALSE)</f>
        <v>PNG</v>
      </c>
      <c r="D3483" s="289" t="s">
        <v>5109</v>
      </c>
      <c r="E3483" s="289" t="s">
        <v>446</v>
      </c>
      <c r="F3483" s="289" t="s">
        <v>446</v>
      </c>
      <c r="G3483" s="289" t="s">
        <v>446</v>
      </c>
      <c r="H3483" s="278" t="str">
        <f t="shared" si="108"/>
        <v>x</v>
      </c>
      <c r="I3483" s="252" t="s">
        <v>446</v>
      </c>
      <c r="J3483" s="289" t="s">
        <v>3141</v>
      </c>
      <c r="K3483" s="278" t="str">
        <f t="shared" si="109"/>
        <v>PNG002Buildings destroyed</v>
      </c>
      <c r="L3483" s="290">
        <v>43524</v>
      </c>
      <c r="M3483" s="290" t="s">
        <v>3248</v>
      </c>
    </row>
    <row r="3484" spans="1:13" s="269" customFormat="1" ht="15.5" hidden="1" thickTop="1" thickBot="1" x14ac:dyDescent="0.4">
      <c r="A3484" s="283" t="s">
        <v>3402</v>
      </c>
      <c r="B3484" s="284" t="str">
        <f>VLOOKUP(A3484,Lists!B:C,2,FALSE)</f>
        <v>PNG002</v>
      </c>
      <c r="C3484" s="284" t="str">
        <f>VLOOKUP(A3484,Lists!B:D,3,FALSE)</f>
        <v>PNG</v>
      </c>
      <c r="D3484" s="285" t="s">
        <v>742</v>
      </c>
      <c r="E3484" s="285" t="s">
        <v>446</v>
      </c>
      <c r="F3484" s="285"/>
      <c r="G3484" s="285" t="s">
        <v>731</v>
      </c>
      <c r="H3484" s="278">
        <f t="shared" si="108"/>
        <v>2</v>
      </c>
      <c r="I3484" s="251"/>
      <c r="J3484" s="285" t="s">
        <v>3141</v>
      </c>
      <c r="K3484" s="278" t="str">
        <f t="shared" si="109"/>
        <v>PNG002Economic Losses</v>
      </c>
      <c r="L3484" s="286">
        <v>43524</v>
      </c>
      <c r="M3484" s="286" t="s">
        <v>3248</v>
      </c>
    </row>
    <row r="3485" spans="1:13" s="269" customFormat="1" ht="15.5" hidden="1" thickTop="1" thickBot="1" x14ac:dyDescent="0.4">
      <c r="A3485" s="287" t="s">
        <v>3402</v>
      </c>
      <c r="B3485" s="288" t="str">
        <f>VLOOKUP(A3485,Lists!B:C,2,FALSE)</f>
        <v>PNG002</v>
      </c>
      <c r="C3485" s="288" t="str">
        <f>VLOOKUP(A3485,Lists!B:D,3,FALSE)</f>
        <v>PNG</v>
      </c>
      <c r="D3485" s="289" t="s">
        <v>752</v>
      </c>
      <c r="E3485" s="289" t="s">
        <v>446</v>
      </c>
      <c r="F3485" s="289" t="s">
        <v>3142</v>
      </c>
      <c r="G3485" s="289" t="s">
        <v>731</v>
      </c>
      <c r="H3485" s="278">
        <f t="shared" si="108"/>
        <v>2</v>
      </c>
      <c r="I3485" s="252" t="s">
        <v>3143</v>
      </c>
      <c r="J3485" s="289" t="s">
        <v>3144</v>
      </c>
      <c r="K3485" s="278" t="str">
        <f t="shared" si="109"/>
        <v>PNG002People in Need</v>
      </c>
      <c r="L3485" s="290">
        <v>43524</v>
      </c>
      <c r="M3485" s="290" t="s">
        <v>3248</v>
      </c>
    </row>
    <row r="3486" spans="1:13" s="269" customFormat="1" ht="15.5" hidden="1" thickTop="1" thickBot="1" x14ac:dyDescent="0.4">
      <c r="A3486" s="283" t="s">
        <v>3402</v>
      </c>
      <c r="B3486" s="284" t="str">
        <f>VLOOKUP(A3486,Lists!B:C,2,FALSE)</f>
        <v>PNG002</v>
      </c>
      <c r="C3486" s="284" t="str">
        <f>VLOOKUP(A3486,Lists!B:D,3,FALSE)</f>
        <v>PNG</v>
      </c>
      <c r="D3486" s="285" t="s">
        <v>5110</v>
      </c>
      <c r="E3486" s="285" t="s">
        <v>446</v>
      </c>
      <c r="F3486" s="285"/>
      <c r="G3486" s="285" t="s">
        <v>731</v>
      </c>
      <c r="H3486" s="278">
        <f t="shared" si="108"/>
        <v>2</v>
      </c>
      <c r="I3486" s="251"/>
      <c r="J3486" s="285" t="s">
        <v>3146</v>
      </c>
      <c r="K3486" s="278" t="str">
        <f t="shared" si="109"/>
        <v>PNG002Minimal humanitarian conditions - Level 1</v>
      </c>
      <c r="L3486" s="286">
        <v>43524</v>
      </c>
      <c r="M3486" s="286" t="s">
        <v>3248</v>
      </c>
    </row>
    <row r="3487" spans="1:13" s="269" customFormat="1" ht="15.5" hidden="1" thickTop="1" thickBot="1" x14ac:dyDescent="0.4">
      <c r="A3487" s="287" t="s">
        <v>3402</v>
      </c>
      <c r="B3487" s="288" t="str">
        <f>VLOOKUP(A3487,Lists!B:C,2,FALSE)</f>
        <v>PNG002</v>
      </c>
      <c r="C3487" s="288" t="str">
        <f>VLOOKUP(A3487,Lists!B:D,3,FALSE)</f>
        <v>PNG</v>
      </c>
      <c r="D3487" s="289" t="s">
        <v>5111</v>
      </c>
      <c r="E3487" s="289" t="s">
        <v>446</v>
      </c>
      <c r="F3487" s="289"/>
      <c r="G3487" s="289" t="s">
        <v>731</v>
      </c>
      <c r="H3487" s="278">
        <f t="shared" si="108"/>
        <v>2</v>
      </c>
      <c r="I3487" s="252"/>
      <c r="J3487" s="289" t="s">
        <v>3147</v>
      </c>
      <c r="K3487" s="278" t="str">
        <f t="shared" si="109"/>
        <v>PNG002Stressed humanitarian conditions - Level 2</v>
      </c>
      <c r="L3487" s="290">
        <v>43524</v>
      </c>
      <c r="M3487" s="290" t="s">
        <v>3248</v>
      </c>
    </row>
    <row r="3488" spans="1:13" s="269" customFormat="1" ht="15.5" hidden="1" thickTop="1" thickBot="1" x14ac:dyDescent="0.4">
      <c r="A3488" s="283" t="s">
        <v>3402</v>
      </c>
      <c r="B3488" s="284" t="str">
        <f>VLOOKUP(A3488,Lists!B:C,2,FALSE)</f>
        <v>PNG002</v>
      </c>
      <c r="C3488" s="284" t="str">
        <f>VLOOKUP(A3488,Lists!B:D,3,FALSE)</f>
        <v>PNG</v>
      </c>
      <c r="D3488" s="285" t="s">
        <v>5112</v>
      </c>
      <c r="E3488" s="285" t="s">
        <v>446</v>
      </c>
      <c r="F3488" s="285"/>
      <c r="G3488" s="285" t="s">
        <v>731</v>
      </c>
      <c r="H3488" s="278">
        <f t="shared" si="108"/>
        <v>2</v>
      </c>
      <c r="I3488" s="251"/>
      <c r="J3488" s="285" t="s">
        <v>3148</v>
      </c>
      <c r="K3488" s="278" t="str">
        <f t="shared" si="109"/>
        <v>PNG002Moderate humanitarian conditions - Level 3</v>
      </c>
      <c r="L3488" s="286">
        <v>43524</v>
      </c>
      <c r="M3488" s="286" t="s">
        <v>3248</v>
      </c>
    </row>
    <row r="3489" spans="1:13" s="269" customFormat="1" ht="15.5" hidden="1" thickTop="1" thickBot="1" x14ac:dyDescent="0.4">
      <c r="A3489" s="287" t="s">
        <v>3402</v>
      </c>
      <c r="B3489" s="288" t="str">
        <f>VLOOKUP(A3489,Lists!B:C,2,FALSE)</f>
        <v>PNG002</v>
      </c>
      <c r="C3489" s="288" t="str">
        <f>VLOOKUP(A3489,Lists!B:D,3,FALSE)</f>
        <v>PNG</v>
      </c>
      <c r="D3489" s="289" t="s">
        <v>5113</v>
      </c>
      <c r="E3489" s="289" t="s">
        <v>446</v>
      </c>
      <c r="F3489" s="289"/>
      <c r="G3489" s="289" t="s">
        <v>731</v>
      </c>
      <c r="H3489" s="278">
        <f t="shared" si="108"/>
        <v>2</v>
      </c>
      <c r="I3489" s="252"/>
      <c r="J3489" s="289" t="s">
        <v>3149</v>
      </c>
      <c r="K3489" s="278" t="str">
        <f t="shared" si="109"/>
        <v>PNG002Severe humanitarian conditions - Level 4</v>
      </c>
      <c r="L3489" s="290">
        <v>43524</v>
      </c>
      <c r="M3489" s="290" t="s">
        <v>3248</v>
      </c>
    </row>
    <row r="3490" spans="1:13" s="269" customFormat="1" ht="15.5" hidden="1" thickTop="1" thickBot="1" x14ac:dyDescent="0.4">
      <c r="A3490" s="283" t="s">
        <v>3402</v>
      </c>
      <c r="B3490" s="284" t="str">
        <f>VLOOKUP(A3490,Lists!B:C,2,FALSE)</f>
        <v>PNG002</v>
      </c>
      <c r="C3490" s="284" t="str">
        <f>VLOOKUP(A3490,Lists!B:D,3,FALSE)</f>
        <v>PNG</v>
      </c>
      <c r="D3490" s="285" t="s">
        <v>5114</v>
      </c>
      <c r="E3490" s="285" t="s">
        <v>446</v>
      </c>
      <c r="F3490" s="285"/>
      <c r="G3490" s="285" t="s">
        <v>731</v>
      </c>
      <c r="H3490" s="278">
        <f t="shared" si="108"/>
        <v>2</v>
      </c>
      <c r="I3490" s="251"/>
      <c r="J3490" s="285" t="s">
        <v>3149</v>
      </c>
      <c r="K3490" s="278" t="str">
        <f t="shared" si="109"/>
        <v>PNG002Extreme humanitarian conditions - Level 5</v>
      </c>
      <c r="L3490" s="286">
        <v>43524</v>
      </c>
      <c r="M3490" s="286" t="s">
        <v>3248</v>
      </c>
    </row>
    <row r="3491" spans="1:13" s="269" customFormat="1" ht="15.5" hidden="1" thickTop="1" thickBot="1" x14ac:dyDescent="0.4">
      <c r="A3491" s="287" t="s">
        <v>3402</v>
      </c>
      <c r="B3491" s="288" t="str">
        <f>VLOOKUP(A3491,Lists!B:C,2,FALSE)</f>
        <v>PNG002</v>
      </c>
      <c r="C3491" s="288" t="str">
        <f>VLOOKUP(A3491,Lists!B:D,3,FALSE)</f>
        <v>PNG</v>
      </c>
      <c r="D3491" s="289" t="s">
        <v>5115</v>
      </c>
      <c r="E3491" s="289" t="s">
        <v>446</v>
      </c>
      <c r="F3491" s="289"/>
      <c r="G3491" s="289" t="s">
        <v>731</v>
      </c>
      <c r="H3491" s="278">
        <f t="shared" si="108"/>
        <v>2</v>
      </c>
      <c r="I3491" s="252"/>
      <c r="J3491" s="289" t="s">
        <v>3140</v>
      </c>
      <c r="K3491" s="278" t="str">
        <f t="shared" si="109"/>
        <v>PNG002Fatalities in all crises</v>
      </c>
      <c r="L3491" s="290">
        <v>43524</v>
      </c>
      <c r="M3491" s="290" t="s">
        <v>3248</v>
      </c>
    </row>
    <row r="3492" spans="1:13" s="269" customFormat="1" ht="15.5" hidden="1" thickTop="1" thickBot="1" x14ac:dyDescent="0.4">
      <c r="A3492" s="283" t="s">
        <v>3402</v>
      </c>
      <c r="B3492" s="284" t="str">
        <f>VLOOKUP(A3492,Lists!B:C,2,FALSE)</f>
        <v>PNG002</v>
      </c>
      <c r="C3492" s="284" t="str">
        <f>VLOOKUP(A3492,Lists!B:D,3,FALSE)</f>
        <v>PNG</v>
      </c>
      <c r="D3492" s="285" t="s">
        <v>688</v>
      </c>
      <c r="E3492" s="285">
        <v>4</v>
      </c>
      <c r="F3492" s="285"/>
      <c r="G3492" s="285" t="s">
        <v>731</v>
      </c>
      <c r="H3492" s="278">
        <f t="shared" si="108"/>
        <v>2</v>
      </c>
      <c r="I3492" s="251"/>
      <c r="J3492" s="285" t="s">
        <v>3145</v>
      </c>
      <c r="K3492" s="278" t="str">
        <f t="shared" si="109"/>
        <v>PNG002Crisis affected groups</v>
      </c>
      <c r="L3492" s="286">
        <v>43524</v>
      </c>
      <c r="M3492" s="286" t="s">
        <v>3248</v>
      </c>
    </row>
    <row r="3493" spans="1:13" s="269" customFormat="1" ht="15.5" hidden="1" thickTop="1" thickBot="1" x14ac:dyDescent="0.4">
      <c r="A3493" s="287" t="s">
        <v>3402</v>
      </c>
      <c r="B3493" s="288" t="str">
        <f>VLOOKUP(A3493,Lists!B:C,2,FALSE)</f>
        <v>PNG002</v>
      </c>
      <c r="C3493" s="288" t="str">
        <f>VLOOKUP(A3493,Lists!B:D,3,FALSE)</f>
        <v>PNG</v>
      </c>
      <c r="D3493" s="289" t="s">
        <v>691</v>
      </c>
      <c r="E3493" s="289" t="s">
        <v>446</v>
      </c>
      <c r="F3493" s="289"/>
      <c r="G3493" s="289" t="s">
        <v>731</v>
      </c>
      <c r="H3493" s="278">
        <f t="shared" si="108"/>
        <v>2</v>
      </c>
      <c r="I3493" s="252"/>
      <c r="J3493" s="289" t="s">
        <v>3150</v>
      </c>
      <c r="K3493" s="278" t="str">
        <f t="shared" si="109"/>
        <v>PNG002People facing limited access constraints</v>
      </c>
      <c r="L3493" s="290">
        <v>43524</v>
      </c>
      <c r="M3493" s="290" t="s">
        <v>3248</v>
      </c>
    </row>
    <row r="3494" spans="1:13" s="269" customFormat="1" ht="15.5" hidden="1" thickTop="1" thickBot="1" x14ac:dyDescent="0.4">
      <c r="A3494" s="283" t="s">
        <v>3402</v>
      </c>
      <c r="B3494" s="284" t="str">
        <f>VLOOKUP(A3494,Lists!B:C,2,FALSE)</f>
        <v>PNG002</v>
      </c>
      <c r="C3494" s="284" t="str">
        <f>VLOOKUP(A3494,Lists!B:D,3,FALSE)</f>
        <v>PNG</v>
      </c>
      <c r="D3494" s="285" t="s">
        <v>692</v>
      </c>
      <c r="E3494" s="285" t="s">
        <v>446</v>
      </c>
      <c r="F3494" s="285"/>
      <c r="G3494" s="285" t="s">
        <v>731</v>
      </c>
      <c r="H3494" s="278">
        <f t="shared" si="108"/>
        <v>2</v>
      </c>
      <c r="I3494" s="251"/>
      <c r="J3494" s="285" t="s">
        <v>3150</v>
      </c>
      <c r="K3494" s="278" t="str">
        <f t="shared" si="109"/>
        <v>PNG002People facing restricted access constraints</v>
      </c>
      <c r="L3494" s="286">
        <v>43524</v>
      </c>
      <c r="M3494" s="286" t="s">
        <v>3248</v>
      </c>
    </row>
    <row r="3495" spans="1:13" s="269" customFormat="1" ht="15.5" hidden="1" thickTop="1" thickBot="1" x14ac:dyDescent="0.4">
      <c r="A3495" s="287" t="s">
        <v>3402</v>
      </c>
      <c r="B3495" s="288" t="str">
        <f>VLOOKUP(A3495,Lists!B:C,2,FALSE)</f>
        <v>PNG002</v>
      </c>
      <c r="C3495" s="288" t="str">
        <f>VLOOKUP(A3495,Lists!B:D,3,FALSE)</f>
        <v>PNG</v>
      </c>
      <c r="D3495" s="289" t="s">
        <v>643</v>
      </c>
      <c r="E3495" s="289">
        <v>0</v>
      </c>
      <c r="F3495" s="289" t="s">
        <v>3151</v>
      </c>
      <c r="G3495" s="289" t="s">
        <v>731</v>
      </c>
      <c r="H3495" s="278">
        <f t="shared" si="108"/>
        <v>2</v>
      </c>
      <c r="I3495" s="252" t="s">
        <v>1128</v>
      </c>
      <c r="J3495" s="289"/>
      <c r="K3495" s="278" t="str">
        <f t="shared" si="109"/>
        <v>PNG002Impediments to entry into country (bureaucratic and administrative)</v>
      </c>
      <c r="L3495" s="290">
        <v>43524</v>
      </c>
      <c r="M3495" s="290" t="s">
        <v>3248</v>
      </c>
    </row>
    <row r="3496" spans="1:13" s="269" customFormat="1" ht="15.5" hidden="1" thickTop="1" thickBot="1" x14ac:dyDescent="0.4">
      <c r="A3496" s="283" t="s">
        <v>3402</v>
      </c>
      <c r="B3496" s="284" t="str">
        <f>VLOOKUP(A3496,Lists!B:C,2,FALSE)</f>
        <v>PNG002</v>
      </c>
      <c r="C3496" s="284" t="str">
        <f>VLOOKUP(A3496,Lists!B:D,3,FALSE)</f>
        <v>PNG</v>
      </c>
      <c r="D3496" s="285" t="s">
        <v>644</v>
      </c>
      <c r="E3496" s="285">
        <v>0</v>
      </c>
      <c r="F3496" s="285" t="s">
        <v>3151</v>
      </c>
      <c r="G3496" s="285" t="s">
        <v>731</v>
      </c>
      <c r="H3496" s="278">
        <f t="shared" si="108"/>
        <v>2</v>
      </c>
      <c r="I3496" s="251" t="s">
        <v>1128</v>
      </c>
      <c r="J3496" s="285"/>
      <c r="K3496" s="278" t="str">
        <f t="shared" si="109"/>
        <v>PNG002Restriction of movement (impediments to freedom of movement and/or administrative restrictions)</v>
      </c>
      <c r="L3496" s="286">
        <v>43524</v>
      </c>
      <c r="M3496" s="286" t="s">
        <v>3248</v>
      </c>
    </row>
    <row r="3497" spans="1:13" s="269" customFormat="1" ht="15.5" hidden="1" thickTop="1" thickBot="1" x14ac:dyDescent="0.4">
      <c r="A3497" s="287" t="s">
        <v>3402</v>
      </c>
      <c r="B3497" s="288" t="str">
        <f>VLOOKUP(A3497,Lists!B:C,2,FALSE)</f>
        <v>PNG002</v>
      </c>
      <c r="C3497" s="288" t="str">
        <f>VLOOKUP(A3497,Lists!B:D,3,FALSE)</f>
        <v>PNG</v>
      </c>
      <c r="D3497" s="289" t="s">
        <v>645</v>
      </c>
      <c r="E3497" s="289">
        <v>0</v>
      </c>
      <c r="F3497" s="289" t="s">
        <v>3151</v>
      </c>
      <c r="G3497" s="289" t="s">
        <v>731</v>
      </c>
      <c r="H3497" s="278">
        <f t="shared" si="108"/>
        <v>2</v>
      </c>
      <c r="I3497" s="252" t="s">
        <v>1128</v>
      </c>
      <c r="J3497" s="289"/>
      <c r="K3497" s="278" t="str">
        <f t="shared" si="109"/>
        <v>PNG002Interference into implementation of humanitarian activities</v>
      </c>
      <c r="L3497" s="290">
        <v>43524</v>
      </c>
      <c r="M3497" s="290" t="s">
        <v>3248</v>
      </c>
    </row>
    <row r="3498" spans="1:13" s="269" customFormat="1" ht="15.5" hidden="1" thickTop="1" thickBot="1" x14ac:dyDescent="0.4">
      <c r="A3498" s="283" t="s">
        <v>3402</v>
      </c>
      <c r="B3498" s="284" t="str">
        <f>VLOOKUP(A3498,Lists!B:C,2,FALSE)</f>
        <v>PNG002</v>
      </c>
      <c r="C3498" s="284" t="str">
        <f>VLOOKUP(A3498,Lists!B:D,3,FALSE)</f>
        <v>PNG</v>
      </c>
      <c r="D3498" s="285" t="s">
        <v>646</v>
      </c>
      <c r="E3498" s="285">
        <v>2</v>
      </c>
      <c r="F3498" s="285" t="s">
        <v>3151</v>
      </c>
      <c r="G3498" s="285" t="s">
        <v>731</v>
      </c>
      <c r="H3498" s="278">
        <f t="shared" si="108"/>
        <v>2</v>
      </c>
      <c r="I3498" s="251" t="s">
        <v>1128</v>
      </c>
      <c r="J3498" s="285"/>
      <c r="K3498" s="278" t="str">
        <f t="shared" si="109"/>
        <v>PNG002Violence against personnel, facilities and assets</v>
      </c>
      <c r="L3498" s="286">
        <v>43524</v>
      </c>
      <c r="M3498" s="286" t="s">
        <v>3248</v>
      </c>
    </row>
    <row r="3499" spans="1:13" s="269" customFormat="1" ht="15.5" hidden="1" thickTop="1" thickBot="1" x14ac:dyDescent="0.4">
      <c r="A3499" s="287" t="s">
        <v>3402</v>
      </c>
      <c r="B3499" s="288" t="str">
        <f>VLOOKUP(A3499,Lists!B:C,2,FALSE)</f>
        <v>PNG002</v>
      </c>
      <c r="C3499" s="288" t="str">
        <f>VLOOKUP(A3499,Lists!B:D,3,FALSE)</f>
        <v>PNG</v>
      </c>
      <c r="D3499" s="289" t="s">
        <v>647</v>
      </c>
      <c r="E3499" s="289">
        <v>0</v>
      </c>
      <c r="F3499" s="289" t="s">
        <v>3151</v>
      </c>
      <c r="G3499" s="289" t="s">
        <v>731</v>
      </c>
      <c r="H3499" s="278">
        <f t="shared" si="108"/>
        <v>2</v>
      </c>
      <c r="I3499" s="252" t="s">
        <v>1128</v>
      </c>
      <c r="J3499" s="289"/>
      <c r="K3499" s="278" t="str">
        <f t="shared" si="109"/>
        <v>PNG002Denial of existence of humanitarian needs or entitlements to assistance</v>
      </c>
      <c r="L3499" s="290">
        <v>43524</v>
      </c>
      <c r="M3499" s="290" t="s">
        <v>3248</v>
      </c>
    </row>
    <row r="3500" spans="1:13" s="269" customFormat="1" ht="15.5" hidden="1" thickTop="1" thickBot="1" x14ac:dyDescent="0.4">
      <c r="A3500" s="283" t="s">
        <v>3402</v>
      </c>
      <c r="B3500" s="284" t="str">
        <f>VLOOKUP(A3500,Lists!B:C,2,FALSE)</f>
        <v>PNG002</v>
      </c>
      <c r="C3500" s="284" t="str">
        <f>VLOOKUP(A3500,Lists!B:D,3,FALSE)</f>
        <v>PNG</v>
      </c>
      <c r="D3500" s="285" t="s">
        <v>648</v>
      </c>
      <c r="E3500" s="285">
        <v>0</v>
      </c>
      <c r="F3500" s="285" t="s">
        <v>3151</v>
      </c>
      <c r="G3500" s="285" t="s">
        <v>731</v>
      </c>
      <c r="H3500" s="278">
        <f t="shared" si="108"/>
        <v>2</v>
      </c>
      <c r="I3500" s="251" t="s">
        <v>1128</v>
      </c>
      <c r="J3500" s="285"/>
      <c r="K3500" s="278" t="str">
        <f t="shared" si="109"/>
        <v>PNG002Restriction and obstruction of access to services and assistance</v>
      </c>
      <c r="L3500" s="286">
        <v>43524</v>
      </c>
      <c r="M3500" s="286" t="s">
        <v>3248</v>
      </c>
    </row>
    <row r="3501" spans="1:13" s="269" customFormat="1" ht="15.5" hidden="1" thickTop="1" thickBot="1" x14ac:dyDescent="0.4">
      <c r="A3501" s="287" t="s">
        <v>3402</v>
      </c>
      <c r="B3501" s="288" t="str">
        <f>VLOOKUP(A3501,Lists!B:C,2,FALSE)</f>
        <v>PNG002</v>
      </c>
      <c r="C3501" s="288" t="str">
        <f>VLOOKUP(A3501,Lists!B:D,3,FALSE)</f>
        <v>PNG</v>
      </c>
      <c r="D3501" s="289" t="s">
        <v>649</v>
      </c>
      <c r="E3501" s="289">
        <v>2</v>
      </c>
      <c r="F3501" s="289" t="s">
        <v>3151</v>
      </c>
      <c r="G3501" s="289" t="s">
        <v>731</v>
      </c>
      <c r="H3501" s="278">
        <f t="shared" si="108"/>
        <v>2</v>
      </c>
      <c r="I3501" s="252" t="s">
        <v>1128</v>
      </c>
      <c r="J3501" s="289"/>
      <c r="K3501" s="278" t="str">
        <f t="shared" si="109"/>
        <v>PNG002Ongoing insecurity/hostilities affecting humanitarian assistance</v>
      </c>
      <c r="L3501" s="290">
        <v>43524</v>
      </c>
      <c r="M3501" s="290" t="s">
        <v>3248</v>
      </c>
    </row>
    <row r="3502" spans="1:13" s="269" customFormat="1" ht="15.5" hidden="1" thickTop="1" thickBot="1" x14ac:dyDescent="0.4">
      <c r="A3502" s="283" t="s">
        <v>3402</v>
      </c>
      <c r="B3502" s="284" t="str">
        <f>VLOOKUP(A3502,Lists!B:C,2,FALSE)</f>
        <v>PNG002</v>
      </c>
      <c r="C3502" s="284" t="str">
        <f>VLOOKUP(A3502,Lists!B:D,3,FALSE)</f>
        <v>PNG</v>
      </c>
      <c r="D3502" s="285" t="s">
        <v>650</v>
      </c>
      <c r="E3502" s="285">
        <v>0</v>
      </c>
      <c r="F3502" s="285" t="s">
        <v>3151</v>
      </c>
      <c r="G3502" s="285" t="s">
        <v>731</v>
      </c>
      <c r="H3502" s="278">
        <f t="shared" si="108"/>
        <v>2</v>
      </c>
      <c r="I3502" s="251" t="s">
        <v>1128</v>
      </c>
      <c r="J3502" s="285"/>
      <c r="K3502" s="278" t="str">
        <f t="shared" si="109"/>
        <v xml:space="preserve">PNG002Presence of mines and improvised explosive devices </v>
      </c>
      <c r="L3502" s="286">
        <v>43524</v>
      </c>
      <c r="M3502" s="286" t="s">
        <v>3248</v>
      </c>
    </row>
    <row r="3503" spans="1:13" s="269" customFormat="1" ht="15.5" hidden="1" thickTop="1" thickBot="1" x14ac:dyDescent="0.4">
      <c r="A3503" s="287" t="s">
        <v>3402</v>
      </c>
      <c r="B3503" s="288" t="str">
        <f>VLOOKUP(A3503,Lists!B:C,2,FALSE)</f>
        <v>PNG002</v>
      </c>
      <c r="C3503" s="288" t="str">
        <f>VLOOKUP(A3503,Lists!B:D,3,FALSE)</f>
        <v>PNG</v>
      </c>
      <c r="D3503" s="289" t="s">
        <v>651</v>
      </c>
      <c r="E3503" s="289">
        <v>2</v>
      </c>
      <c r="F3503" s="289" t="s">
        <v>3151</v>
      </c>
      <c r="G3503" s="289" t="s">
        <v>731</v>
      </c>
      <c r="H3503" s="278">
        <f t="shared" si="108"/>
        <v>2</v>
      </c>
      <c r="I3503" s="252" t="s">
        <v>1128</v>
      </c>
      <c r="J3503" s="289"/>
      <c r="K3503" s="278" t="str">
        <f t="shared" si="109"/>
        <v>PNG002Physical constraints in the environment (obstacles related to terrain, climate, lack of infrastructure, etc.)</v>
      </c>
      <c r="L3503" s="290">
        <v>43524</v>
      </c>
      <c r="M3503" s="290" t="s">
        <v>3248</v>
      </c>
    </row>
    <row r="3504" spans="1:13" s="269" customFormat="1" ht="15.5" hidden="1" thickTop="1" thickBot="1" x14ac:dyDescent="0.4">
      <c r="A3504" s="283" t="s">
        <v>2979</v>
      </c>
      <c r="B3504" s="284" t="str">
        <f>VLOOKUP(A3504,Lists!B:C,2,FALSE)</f>
        <v>SDN003</v>
      </c>
      <c r="C3504" s="284" t="str">
        <f>VLOOKUP(A3504,Lists!B:D,3,FALSE)</f>
        <v>SDN</v>
      </c>
      <c r="D3504" s="285" t="s">
        <v>660</v>
      </c>
      <c r="E3504" s="285">
        <v>15000</v>
      </c>
      <c r="F3504" s="285" t="s">
        <v>3152</v>
      </c>
      <c r="G3504" s="285" t="s">
        <v>731</v>
      </c>
      <c r="H3504" s="278">
        <f t="shared" si="108"/>
        <v>2</v>
      </c>
      <c r="I3504" s="251" t="s">
        <v>3153</v>
      </c>
      <c r="J3504" s="285" t="s">
        <v>3154</v>
      </c>
      <c r="K3504" s="278" t="str">
        <f t="shared" si="109"/>
        <v>SDN003Landmass affected</v>
      </c>
      <c r="L3504" s="286">
        <v>43524</v>
      </c>
      <c r="M3504" s="286"/>
    </row>
    <row r="3505" spans="1:13" s="269" customFormat="1" ht="15.5" hidden="1" thickTop="1" thickBot="1" x14ac:dyDescent="0.4">
      <c r="A3505" s="287" t="s">
        <v>2979</v>
      </c>
      <c r="B3505" s="288" t="str">
        <f>VLOOKUP(A3505,Lists!B:C,2,FALSE)</f>
        <v>SDN003</v>
      </c>
      <c r="C3505" s="288" t="str">
        <f>VLOOKUP(A3505,Lists!B:D,3,FALSE)</f>
        <v>SDN</v>
      </c>
      <c r="D3505" s="289" t="s">
        <v>737</v>
      </c>
      <c r="E3505" s="289">
        <v>1217981</v>
      </c>
      <c r="F3505" s="289" t="s">
        <v>3155</v>
      </c>
      <c r="G3505" s="289" t="s">
        <v>731</v>
      </c>
      <c r="H3505" s="278">
        <f t="shared" si="108"/>
        <v>2</v>
      </c>
      <c r="I3505" s="252" t="s">
        <v>3156</v>
      </c>
      <c r="J3505" s="289" t="s">
        <v>3157</v>
      </c>
      <c r="K3505" s="278" t="str">
        <f t="shared" si="109"/>
        <v>SDN003People exposed</v>
      </c>
      <c r="L3505" s="290">
        <v>43524</v>
      </c>
      <c r="M3505" s="290"/>
    </row>
    <row r="3506" spans="1:13" s="269" customFormat="1" ht="15.5" hidden="1" thickTop="1" thickBot="1" x14ac:dyDescent="0.4">
      <c r="A3506" s="283" t="s">
        <v>2979</v>
      </c>
      <c r="B3506" s="284" t="str">
        <f>VLOOKUP(A3506,Lists!B:C,2,FALSE)</f>
        <v>SDN003</v>
      </c>
      <c r="C3506" s="284" t="str">
        <f>VLOOKUP(A3506,Lists!B:D,3,FALSE)</f>
        <v>SDN</v>
      </c>
      <c r="D3506" s="285" t="s">
        <v>533</v>
      </c>
      <c r="E3506" s="285">
        <v>120973</v>
      </c>
      <c r="F3506" s="285" t="s">
        <v>1479</v>
      </c>
      <c r="G3506" s="285" t="s">
        <v>731</v>
      </c>
      <c r="H3506" s="278">
        <f t="shared" si="108"/>
        <v>2</v>
      </c>
      <c r="I3506" s="251" t="s">
        <v>2724</v>
      </c>
      <c r="J3506" s="285" t="s">
        <v>3158</v>
      </c>
      <c r="K3506" s="278" t="str">
        <f t="shared" si="109"/>
        <v>SDN003People affected</v>
      </c>
      <c r="L3506" s="286">
        <v>43524</v>
      </c>
      <c r="M3506" s="286"/>
    </row>
    <row r="3507" spans="1:13" s="269" customFormat="1" ht="15.5" thickTop="1" thickBot="1" x14ac:dyDescent="0.4">
      <c r="A3507" s="287" t="s">
        <v>2979</v>
      </c>
      <c r="B3507" s="288" t="str">
        <f>VLOOKUP(A3507,Lists!B:C,2,FALSE)</f>
        <v>SDN003</v>
      </c>
      <c r="C3507" s="288" t="str">
        <f>VLOOKUP(A3507,Lists!B:D,3,FALSE)</f>
        <v>SDN</v>
      </c>
      <c r="D3507" s="289" t="s">
        <v>666</v>
      </c>
      <c r="E3507" s="289">
        <v>120973</v>
      </c>
      <c r="F3507" s="289" t="s">
        <v>1479</v>
      </c>
      <c r="G3507" s="289" t="s">
        <v>731</v>
      </c>
      <c r="H3507" s="278">
        <f t="shared" si="108"/>
        <v>2</v>
      </c>
      <c r="I3507" s="252" t="s">
        <v>2724</v>
      </c>
      <c r="J3507" s="289" t="s">
        <v>2734</v>
      </c>
      <c r="K3507" s="278" t="str">
        <f t="shared" si="109"/>
        <v>SDN003People displaced</v>
      </c>
      <c r="L3507" s="290">
        <v>43524</v>
      </c>
      <c r="M3507" s="290"/>
    </row>
    <row r="3508" spans="1:13" s="269" customFormat="1" ht="15.5" hidden="1" thickTop="1" thickBot="1" x14ac:dyDescent="0.4">
      <c r="A3508" s="283" t="s">
        <v>2979</v>
      </c>
      <c r="B3508" s="284" t="str">
        <f>VLOOKUP(A3508,Lists!B:C,2,FALSE)</f>
        <v>SDN003</v>
      </c>
      <c r="C3508" s="284" t="str">
        <f>VLOOKUP(A3508,Lists!B:D,3,FALSE)</f>
        <v>SDN</v>
      </c>
      <c r="D3508" s="285" t="s">
        <v>752</v>
      </c>
      <c r="E3508" s="285">
        <v>120973</v>
      </c>
      <c r="F3508" s="285" t="s">
        <v>3159</v>
      </c>
      <c r="G3508" s="285" t="s">
        <v>731</v>
      </c>
      <c r="H3508" s="278">
        <f t="shared" si="108"/>
        <v>2</v>
      </c>
      <c r="I3508" s="251" t="s">
        <v>3160</v>
      </c>
      <c r="J3508" s="285" t="s">
        <v>3161</v>
      </c>
      <c r="K3508" s="278" t="str">
        <f t="shared" si="109"/>
        <v>SDN003People in Need</v>
      </c>
      <c r="L3508" s="286">
        <v>43524</v>
      </c>
      <c r="M3508" s="286"/>
    </row>
    <row r="3509" spans="1:13" s="269" customFormat="1" ht="15.5" hidden="1" thickTop="1" thickBot="1" x14ac:dyDescent="0.4">
      <c r="A3509" s="287" t="s">
        <v>2979</v>
      </c>
      <c r="B3509" s="288" t="str">
        <f>VLOOKUP(A3509,Lists!B:C,2,FALSE)</f>
        <v>SDN003</v>
      </c>
      <c r="C3509" s="288" t="str">
        <f>VLOOKUP(A3509,Lists!B:D,3,FALSE)</f>
        <v>SDN</v>
      </c>
      <c r="D3509" s="289" t="s">
        <v>5110</v>
      </c>
      <c r="E3509" s="289">
        <v>0</v>
      </c>
      <c r="F3509" s="289" t="s">
        <v>3162</v>
      </c>
      <c r="G3509" s="289" t="s">
        <v>731</v>
      </c>
      <c r="H3509" s="278">
        <f t="shared" si="108"/>
        <v>2</v>
      </c>
      <c r="I3509" s="252" t="s">
        <v>3163</v>
      </c>
      <c r="J3509" s="289" t="s">
        <v>3161</v>
      </c>
      <c r="K3509" s="278" t="str">
        <f t="shared" si="109"/>
        <v>SDN003Minimal humanitarian conditions - Level 1</v>
      </c>
      <c r="L3509" s="290">
        <v>43524</v>
      </c>
      <c r="M3509" s="290"/>
    </row>
    <row r="3510" spans="1:13" s="269" customFormat="1" ht="15.5" hidden="1" thickTop="1" thickBot="1" x14ac:dyDescent="0.4">
      <c r="A3510" s="283" t="s">
        <v>2979</v>
      </c>
      <c r="B3510" s="284" t="str">
        <f>VLOOKUP(A3510,Lists!B:C,2,FALSE)</f>
        <v>SDN003</v>
      </c>
      <c r="C3510" s="284" t="str">
        <f>VLOOKUP(A3510,Lists!B:D,3,FALSE)</f>
        <v>SDN</v>
      </c>
      <c r="D3510" s="285" t="s">
        <v>5111</v>
      </c>
      <c r="E3510" s="285">
        <v>101133</v>
      </c>
      <c r="F3510" s="285" t="s">
        <v>3162</v>
      </c>
      <c r="G3510" s="285" t="s">
        <v>731</v>
      </c>
      <c r="H3510" s="278">
        <f t="shared" si="108"/>
        <v>2</v>
      </c>
      <c r="I3510" s="251" t="s">
        <v>3163</v>
      </c>
      <c r="J3510" s="285" t="s">
        <v>3161</v>
      </c>
      <c r="K3510" s="278" t="str">
        <f t="shared" si="109"/>
        <v>SDN003Stressed humanitarian conditions - Level 2</v>
      </c>
      <c r="L3510" s="286">
        <v>43524</v>
      </c>
      <c r="M3510" s="286"/>
    </row>
    <row r="3511" spans="1:13" s="269" customFormat="1" ht="15.5" hidden="1" thickTop="1" thickBot="1" x14ac:dyDescent="0.4">
      <c r="A3511" s="287" t="s">
        <v>2979</v>
      </c>
      <c r="B3511" s="288" t="str">
        <f>VLOOKUP(A3511,Lists!B:C,2,FALSE)</f>
        <v>SDN003</v>
      </c>
      <c r="C3511" s="288" t="str">
        <f>VLOOKUP(A3511,Lists!B:D,3,FALSE)</f>
        <v>SDN</v>
      </c>
      <c r="D3511" s="289" t="s">
        <v>5112</v>
      </c>
      <c r="E3511" s="289">
        <v>19840</v>
      </c>
      <c r="F3511" s="289" t="s">
        <v>3162</v>
      </c>
      <c r="G3511" s="289" t="s">
        <v>731</v>
      </c>
      <c r="H3511" s="278">
        <f t="shared" si="108"/>
        <v>2</v>
      </c>
      <c r="I3511" s="252" t="s">
        <v>3163</v>
      </c>
      <c r="J3511" s="289" t="s">
        <v>2735</v>
      </c>
      <c r="K3511" s="278" t="str">
        <f t="shared" si="109"/>
        <v>SDN003Moderate humanitarian conditions - Level 3</v>
      </c>
      <c r="L3511" s="290">
        <v>43524</v>
      </c>
      <c r="M3511" s="290"/>
    </row>
    <row r="3512" spans="1:13" s="269" customFormat="1" ht="15.5" hidden="1" thickTop="1" thickBot="1" x14ac:dyDescent="0.4">
      <c r="A3512" s="283" t="s">
        <v>2979</v>
      </c>
      <c r="B3512" s="284" t="str">
        <f>VLOOKUP(A3512,Lists!B:C,2,FALSE)</f>
        <v>SDN003</v>
      </c>
      <c r="C3512" s="284" t="str">
        <f>VLOOKUP(A3512,Lists!B:D,3,FALSE)</f>
        <v>SDN</v>
      </c>
      <c r="D3512" s="285" t="s">
        <v>5113</v>
      </c>
      <c r="E3512" s="285">
        <v>0</v>
      </c>
      <c r="F3512" s="285" t="s">
        <v>3162</v>
      </c>
      <c r="G3512" s="285" t="s">
        <v>731</v>
      </c>
      <c r="H3512" s="278">
        <f t="shared" si="108"/>
        <v>2</v>
      </c>
      <c r="I3512" s="251" t="s">
        <v>3163</v>
      </c>
      <c r="J3512" s="285" t="s">
        <v>2736</v>
      </c>
      <c r="K3512" s="278" t="str">
        <f t="shared" si="109"/>
        <v>SDN003Severe humanitarian conditions - Level 4</v>
      </c>
      <c r="L3512" s="286">
        <v>43524</v>
      </c>
      <c r="M3512" s="286"/>
    </row>
    <row r="3513" spans="1:13" s="269" customFormat="1" ht="15.5" hidden="1" thickTop="1" thickBot="1" x14ac:dyDescent="0.4">
      <c r="A3513" s="287" t="s">
        <v>2979</v>
      </c>
      <c r="B3513" s="288" t="str">
        <f>VLOOKUP(A3513,Lists!B:C,2,FALSE)</f>
        <v>SDN003</v>
      </c>
      <c r="C3513" s="288" t="str">
        <f>VLOOKUP(A3513,Lists!B:D,3,FALSE)</f>
        <v>SDN</v>
      </c>
      <c r="D3513" s="289" t="s">
        <v>5114</v>
      </c>
      <c r="E3513" s="289">
        <v>0</v>
      </c>
      <c r="F3513" s="289" t="s">
        <v>3162</v>
      </c>
      <c r="G3513" s="289" t="s">
        <v>731</v>
      </c>
      <c r="H3513" s="278">
        <f t="shared" si="108"/>
        <v>2</v>
      </c>
      <c r="I3513" s="252" t="s">
        <v>3163</v>
      </c>
      <c r="J3513" s="289" t="s">
        <v>3164</v>
      </c>
      <c r="K3513" s="278" t="str">
        <f t="shared" si="109"/>
        <v>SDN003Extreme humanitarian conditions - Level 5</v>
      </c>
      <c r="L3513" s="290">
        <v>43524</v>
      </c>
      <c r="M3513" s="290"/>
    </row>
    <row r="3514" spans="1:13" s="269" customFormat="1" ht="15.5" hidden="1" thickTop="1" thickBot="1" x14ac:dyDescent="0.4">
      <c r="A3514" s="283" t="s">
        <v>2978</v>
      </c>
      <c r="B3514" s="284" t="str">
        <f>VLOOKUP(A3514,Lists!B:C,2,FALSE)</f>
        <v>SDN001</v>
      </c>
      <c r="C3514" s="284" t="str">
        <f>VLOOKUP(A3514,Lists!B:D,3,FALSE)</f>
        <v>SDN</v>
      </c>
      <c r="D3514" s="285" t="s">
        <v>660</v>
      </c>
      <c r="E3514" s="285">
        <v>1370619</v>
      </c>
      <c r="F3514" s="285" t="s">
        <v>3167</v>
      </c>
      <c r="G3514" s="285" t="s">
        <v>731</v>
      </c>
      <c r="H3514" s="278">
        <f t="shared" si="108"/>
        <v>2</v>
      </c>
      <c r="I3514" s="251" t="s">
        <v>3166</v>
      </c>
      <c r="J3514" s="285" t="s">
        <v>3165</v>
      </c>
      <c r="K3514" s="278" t="str">
        <f t="shared" si="109"/>
        <v>SDN001Landmass affected</v>
      </c>
      <c r="L3514" s="286">
        <v>43524</v>
      </c>
      <c r="M3514" s="286"/>
    </row>
    <row r="3515" spans="1:13" s="269" customFormat="1" ht="15.5" hidden="1" thickTop="1" thickBot="1" x14ac:dyDescent="0.4">
      <c r="A3515" s="287" t="s">
        <v>2978</v>
      </c>
      <c r="B3515" s="288" t="str">
        <f>VLOOKUP(A3515,Lists!B:C,2,FALSE)</f>
        <v>SDN001</v>
      </c>
      <c r="C3515" s="288" t="str">
        <f>VLOOKUP(A3515,Lists!B:D,3,FALSE)</f>
        <v>SDN</v>
      </c>
      <c r="D3515" s="289" t="s">
        <v>737</v>
      </c>
      <c r="E3515" s="289">
        <v>42375702</v>
      </c>
      <c r="F3515" s="289" t="s">
        <v>3112</v>
      </c>
      <c r="G3515" s="289" t="s">
        <v>731</v>
      </c>
      <c r="H3515" s="278">
        <f t="shared" si="108"/>
        <v>2</v>
      </c>
      <c r="I3515" s="252" t="s">
        <v>3113</v>
      </c>
      <c r="J3515" s="289" t="s">
        <v>3168</v>
      </c>
      <c r="K3515" s="278" t="str">
        <f t="shared" si="109"/>
        <v>SDN001People exposed</v>
      </c>
      <c r="L3515" s="290">
        <v>43524</v>
      </c>
      <c r="M3515" s="290"/>
    </row>
    <row r="3516" spans="1:13" s="269" customFormat="1" ht="15.5" hidden="1" thickTop="1" thickBot="1" x14ac:dyDescent="0.4">
      <c r="A3516" s="283" t="s">
        <v>2978</v>
      </c>
      <c r="B3516" s="284" t="str">
        <f>VLOOKUP(A3516,Lists!B:C,2,FALSE)</f>
        <v>SDN001</v>
      </c>
      <c r="C3516" s="284" t="str">
        <f>VLOOKUP(A3516,Lists!B:D,3,FALSE)</f>
        <v>SDN</v>
      </c>
      <c r="D3516" s="285" t="s">
        <v>533</v>
      </c>
      <c r="E3516" s="285">
        <v>19130691</v>
      </c>
      <c r="F3516" s="285" t="s">
        <v>3115</v>
      </c>
      <c r="G3516" s="285" t="s">
        <v>731</v>
      </c>
      <c r="H3516" s="278">
        <f t="shared" si="108"/>
        <v>2</v>
      </c>
      <c r="I3516" s="251" t="s">
        <v>3116</v>
      </c>
      <c r="J3516" s="285" t="s">
        <v>3169</v>
      </c>
      <c r="K3516" s="278" t="str">
        <f t="shared" si="109"/>
        <v>SDN001People affected</v>
      </c>
      <c r="L3516" s="286">
        <v>43524</v>
      </c>
      <c r="M3516" s="286"/>
    </row>
    <row r="3517" spans="1:13" s="269" customFormat="1" ht="15.5" thickTop="1" thickBot="1" x14ac:dyDescent="0.4">
      <c r="A3517" s="287" t="s">
        <v>2978</v>
      </c>
      <c r="B3517" s="288" t="str">
        <f>VLOOKUP(A3517,Lists!B:C,2,FALSE)</f>
        <v>SDN001</v>
      </c>
      <c r="C3517" s="288" t="str">
        <f>VLOOKUP(A3517,Lists!B:D,3,FALSE)</f>
        <v>SDN</v>
      </c>
      <c r="D3517" s="289" t="s">
        <v>666</v>
      </c>
      <c r="E3517" s="289">
        <v>2722613</v>
      </c>
      <c r="F3517" s="289" t="s">
        <v>3118</v>
      </c>
      <c r="G3517" s="289" t="s">
        <v>731</v>
      </c>
      <c r="H3517" s="278">
        <f t="shared" si="108"/>
        <v>2</v>
      </c>
      <c r="I3517" s="252" t="s">
        <v>3119</v>
      </c>
      <c r="J3517" s="289" t="s">
        <v>3120</v>
      </c>
      <c r="K3517" s="278" t="str">
        <f t="shared" si="109"/>
        <v>SDN001People displaced</v>
      </c>
      <c r="L3517" s="290">
        <v>43524</v>
      </c>
      <c r="M3517" s="290"/>
    </row>
    <row r="3518" spans="1:13" s="269" customFormat="1" ht="15.5" hidden="1" thickTop="1" thickBot="1" x14ac:dyDescent="0.4">
      <c r="A3518" s="283" t="s">
        <v>3395</v>
      </c>
      <c r="B3518" s="284" t="e">
        <f>VLOOKUP(A3518,Lists!B:C,2,FALSE)</f>
        <v>#N/A</v>
      </c>
      <c r="C3518" s="284" t="e">
        <f>VLOOKUP(A3518,Lists!B:D,3,FALSE)</f>
        <v>#N/A</v>
      </c>
      <c r="D3518" s="285" t="s">
        <v>533</v>
      </c>
      <c r="E3518" s="285">
        <v>360000</v>
      </c>
      <c r="F3518" s="285" t="s">
        <v>2027</v>
      </c>
      <c r="G3518" s="285" t="s">
        <v>731</v>
      </c>
      <c r="H3518" s="278">
        <f t="shared" si="108"/>
        <v>2</v>
      </c>
      <c r="I3518" s="251" t="s">
        <v>2056</v>
      </c>
      <c r="J3518" s="285" t="s">
        <v>3172</v>
      </c>
      <c r="K3518" s="278" t="e">
        <f t="shared" si="109"/>
        <v>#N/A</v>
      </c>
      <c r="L3518" s="286">
        <v>43524</v>
      </c>
      <c r="M3518" s="286"/>
    </row>
    <row r="3519" spans="1:13" s="269" customFormat="1" ht="15.5" thickTop="1" thickBot="1" x14ac:dyDescent="0.4">
      <c r="A3519" s="287" t="s">
        <v>3395</v>
      </c>
      <c r="B3519" s="288" t="e">
        <f>VLOOKUP(A3519,Lists!B:C,2,FALSE)</f>
        <v>#N/A</v>
      </c>
      <c r="C3519" s="288" t="e">
        <f>VLOOKUP(A3519,Lists!B:D,3,FALSE)</f>
        <v>#N/A</v>
      </c>
      <c r="D3519" s="289" t="s">
        <v>666</v>
      </c>
      <c r="E3519" s="289">
        <v>51000</v>
      </c>
      <c r="F3519" s="289" t="s">
        <v>3173</v>
      </c>
      <c r="G3519" s="289" t="s">
        <v>731</v>
      </c>
      <c r="H3519" s="278">
        <f t="shared" si="108"/>
        <v>2</v>
      </c>
      <c r="I3519" s="252" t="s">
        <v>3174</v>
      </c>
      <c r="J3519" s="289" t="s">
        <v>3175</v>
      </c>
      <c r="K3519" s="278" t="e">
        <f t="shared" si="109"/>
        <v>#N/A</v>
      </c>
      <c r="L3519" s="290">
        <v>43524</v>
      </c>
      <c r="M3519" s="290"/>
    </row>
    <row r="3520" spans="1:13" s="269" customFormat="1" ht="15.5" hidden="1" thickTop="1" thickBot="1" x14ac:dyDescent="0.4">
      <c r="A3520" s="283" t="s">
        <v>3395</v>
      </c>
      <c r="B3520" s="284" t="e">
        <f>VLOOKUP(A3520,Lists!B:C,2,FALSE)</f>
        <v>#N/A</v>
      </c>
      <c r="C3520" s="284" t="e">
        <f>VLOOKUP(A3520,Lists!B:D,3,FALSE)</f>
        <v>#N/A</v>
      </c>
      <c r="D3520" s="285" t="s">
        <v>5028</v>
      </c>
      <c r="E3520" s="285">
        <v>20000</v>
      </c>
      <c r="F3520" s="285" t="s">
        <v>2024</v>
      </c>
      <c r="G3520" s="285" t="s">
        <v>731</v>
      </c>
      <c r="H3520" s="278">
        <f t="shared" si="108"/>
        <v>2</v>
      </c>
      <c r="I3520" s="251" t="s">
        <v>2054</v>
      </c>
      <c r="J3520" s="285" t="s">
        <v>3176</v>
      </c>
      <c r="K3520" s="278" t="e">
        <f t="shared" si="109"/>
        <v>#N/A</v>
      </c>
      <c r="L3520" s="286">
        <v>43524</v>
      </c>
      <c r="M3520" s="286"/>
    </row>
    <row r="3521" spans="1:13" s="269" customFormat="1" ht="15.5" hidden="1" thickTop="1" thickBot="1" x14ac:dyDescent="0.4">
      <c r="A3521" s="287" t="s">
        <v>3395</v>
      </c>
      <c r="B3521" s="288" t="e">
        <f>VLOOKUP(A3521,Lists!B:C,2,FALSE)</f>
        <v>#N/A</v>
      </c>
      <c r="C3521" s="288" t="e">
        <f>VLOOKUP(A3521,Lists!B:D,3,FALSE)</f>
        <v>#N/A</v>
      </c>
      <c r="D3521" s="289" t="s">
        <v>752</v>
      </c>
      <c r="E3521" s="289">
        <v>253000</v>
      </c>
      <c r="F3521" s="289" t="s">
        <v>994</v>
      </c>
      <c r="G3521" s="289" t="s">
        <v>731</v>
      </c>
      <c r="H3521" s="278">
        <f t="shared" si="108"/>
        <v>2</v>
      </c>
      <c r="I3521" s="252" t="s">
        <v>2057</v>
      </c>
      <c r="J3521" s="289" t="s">
        <v>3177</v>
      </c>
      <c r="K3521" s="278" t="e">
        <f t="shared" si="109"/>
        <v>#N/A</v>
      </c>
      <c r="L3521" s="290">
        <v>43524</v>
      </c>
      <c r="M3521" s="290"/>
    </row>
    <row r="3522" spans="1:13" s="269" customFormat="1" ht="15.5" hidden="1" thickTop="1" thickBot="1" x14ac:dyDescent="0.4">
      <c r="A3522" s="283" t="s">
        <v>3395</v>
      </c>
      <c r="B3522" s="284" t="e">
        <f>VLOOKUP(A3522,Lists!B:C,2,FALSE)</f>
        <v>#N/A</v>
      </c>
      <c r="C3522" s="284" t="e">
        <f>VLOOKUP(A3522,Lists!B:D,3,FALSE)</f>
        <v>#N/A</v>
      </c>
      <c r="D3522" s="285" t="s">
        <v>5111</v>
      </c>
      <c r="E3522" s="285">
        <v>103000</v>
      </c>
      <c r="F3522" s="285" t="s">
        <v>994</v>
      </c>
      <c r="G3522" s="285" t="s">
        <v>731</v>
      </c>
      <c r="H3522" s="278">
        <f t="shared" ref="H3522:H3585" si="110">IF(G3522="x","x",IF(G3522="Low",3,IF(G3522="Medium",2,IF(G3522="High",1,FALSE))))</f>
        <v>2</v>
      </c>
      <c r="I3522" s="251" t="s">
        <v>2057</v>
      </c>
      <c r="J3522" s="285" t="s">
        <v>3178</v>
      </c>
      <c r="K3522" s="278" t="e">
        <f t="shared" ref="K3522:K3585" si="111">B3522&amp;""&amp;D3522</f>
        <v>#N/A</v>
      </c>
      <c r="L3522" s="286">
        <v>43524</v>
      </c>
      <c r="M3522" s="286"/>
    </row>
    <row r="3523" spans="1:13" s="269" customFormat="1" ht="15.5" hidden="1" thickTop="1" thickBot="1" x14ac:dyDescent="0.4">
      <c r="A3523" s="287" t="s">
        <v>3396</v>
      </c>
      <c r="B3523" s="288" t="str">
        <f>VLOOKUP(A3523,Lists!B:C,2,FALSE)</f>
        <v>DJI002</v>
      </c>
      <c r="C3523" s="288" t="str">
        <f>VLOOKUP(A3523,Lists!B:D,3,FALSE)</f>
        <v>DJI</v>
      </c>
      <c r="D3523" s="289" t="s">
        <v>533</v>
      </c>
      <c r="E3523" s="289">
        <v>48000</v>
      </c>
      <c r="F3523" s="289" t="s">
        <v>2026</v>
      </c>
      <c r="G3523" s="289" t="s">
        <v>731</v>
      </c>
      <c r="H3523" s="278">
        <f t="shared" si="110"/>
        <v>2</v>
      </c>
      <c r="I3523" s="252" t="s">
        <v>2053</v>
      </c>
      <c r="J3523" s="289" t="s">
        <v>3179</v>
      </c>
      <c r="K3523" s="278" t="str">
        <f t="shared" si="111"/>
        <v>DJI002People affected</v>
      </c>
      <c r="L3523" s="290">
        <v>43524</v>
      </c>
      <c r="M3523" s="290"/>
    </row>
    <row r="3524" spans="1:13" s="269" customFormat="1" ht="15.5" thickTop="1" thickBot="1" x14ac:dyDescent="0.4">
      <c r="A3524" s="283" t="s">
        <v>3396</v>
      </c>
      <c r="B3524" s="284" t="str">
        <f>VLOOKUP(A3524,Lists!B:C,2,FALSE)</f>
        <v>DJI002</v>
      </c>
      <c r="C3524" s="284" t="str">
        <f>VLOOKUP(A3524,Lists!B:D,3,FALSE)</f>
        <v>DJI</v>
      </c>
      <c r="D3524" s="285" t="s">
        <v>666</v>
      </c>
      <c r="E3524" s="285">
        <v>48000</v>
      </c>
      <c r="F3524" s="285" t="s">
        <v>2026</v>
      </c>
      <c r="G3524" s="285" t="s">
        <v>731</v>
      </c>
      <c r="H3524" s="278">
        <f t="shared" si="110"/>
        <v>2</v>
      </c>
      <c r="I3524" s="251" t="s">
        <v>2053</v>
      </c>
      <c r="J3524" s="285" t="s">
        <v>3180</v>
      </c>
      <c r="K3524" s="278" t="str">
        <f t="shared" si="111"/>
        <v>DJI002People displaced</v>
      </c>
      <c r="L3524" s="286">
        <v>43524</v>
      </c>
      <c r="M3524" s="286"/>
    </row>
    <row r="3525" spans="1:13" s="269" customFormat="1" ht="15.5" hidden="1" thickTop="1" thickBot="1" x14ac:dyDescent="0.4">
      <c r="A3525" s="287" t="s">
        <v>3396</v>
      </c>
      <c r="B3525" s="288" t="str">
        <f>VLOOKUP(A3525,Lists!B:C,2,FALSE)</f>
        <v>DJI002</v>
      </c>
      <c r="C3525" s="288" t="str">
        <f>VLOOKUP(A3525,Lists!B:D,3,FALSE)</f>
        <v>DJI</v>
      </c>
      <c r="D3525" s="289" t="s">
        <v>5028</v>
      </c>
      <c r="E3525" s="289" t="s">
        <v>446</v>
      </c>
      <c r="F3525" s="289" t="s">
        <v>2024</v>
      </c>
      <c r="G3525" s="289" t="s">
        <v>731</v>
      </c>
      <c r="H3525" s="278">
        <f t="shared" si="110"/>
        <v>2</v>
      </c>
      <c r="I3525" s="252" t="s">
        <v>2054</v>
      </c>
      <c r="J3525" s="289" t="s">
        <v>3181</v>
      </c>
      <c r="K3525" s="278" t="str">
        <f t="shared" si="111"/>
        <v>DJI002Illness cases reported</v>
      </c>
      <c r="L3525" s="290">
        <v>43524</v>
      </c>
      <c r="M3525" s="290"/>
    </row>
    <row r="3526" spans="1:13" s="269" customFormat="1" ht="15.5" hidden="1" thickTop="1" thickBot="1" x14ac:dyDescent="0.4">
      <c r="A3526" s="283" t="s">
        <v>3396</v>
      </c>
      <c r="B3526" s="284" t="str">
        <f>VLOOKUP(A3526,Lists!B:C,2,FALSE)</f>
        <v>DJI002</v>
      </c>
      <c r="C3526" s="284" t="str">
        <f>VLOOKUP(A3526,Lists!B:D,3,FALSE)</f>
        <v>DJI</v>
      </c>
      <c r="D3526" s="285" t="s">
        <v>752</v>
      </c>
      <c r="E3526" s="285">
        <v>48000</v>
      </c>
      <c r="F3526" s="285" t="s">
        <v>2026</v>
      </c>
      <c r="G3526" s="285" t="s">
        <v>731</v>
      </c>
      <c r="H3526" s="278">
        <f t="shared" si="110"/>
        <v>2</v>
      </c>
      <c r="I3526" s="251" t="s">
        <v>2053</v>
      </c>
      <c r="J3526" s="285" t="s">
        <v>3182</v>
      </c>
      <c r="K3526" s="278" t="str">
        <f t="shared" si="111"/>
        <v>DJI002People in Need</v>
      </c>
      <c r="L3526" s="286">
        <v>43524</v>
      </c>
      <c r="M3526" s="286"/>
    </row>
    <row r="3527" spans="1:13" s="269" customFormat="1" ht="15.5" hidden="1" thickTop="1" thickBot="1" x14ac:dyDescent="0.4">
      <c r="A3527" s="287" t="s">
        <v>3396</v>
      </c>
      <c r="B3527" s="288" t="str">
        <f>VLOOKUP(A3527,Lists!B:C,2,FALSE)</f>
        <v>DJI002</v>
      </c>
      <c r="C3527" s="288" t="str">
        <f>VLOOKUP(A3527,Lists!B:D,3,FALSE)</f>
        <v>DJI</v>
      </c>
      <c r="D3527" s="289" t="s">
        <v>5113</v>
      </c>
      <c r="E3527" s="289">
        <v>19000</v>
      </c>
      <c r="F3527" s="289" t="s">
        <v>2026</v>
      </c>
      <c r="G3527" s="289" t="s">
        <v>731</v>
      </c>
      <c r="H3527" s="278">
        <f t="shared" si="110"/>
        <v>2</v>
      </c>
      <c r="I3527" s="252" t="s">
        <v>2053</v>
      </c>
      <c r="J3527" s="289" t="s">
        <v>2103</v>
      </c>
      <c r="K3527" s="278" t="str">
        <f t="shared" si="111"/>
        <v>DJI002Severe humanitarian conditions - Level 4</v>
      </c>
      <c r="L3527" s="290">
        <v>43524</v>
      </c>
      <c r="M3527" s="290"/>
    </row>
    <row r="3528" spans="1:13" s="269" customFormat="1" ht="15.5" hidden="1" thickTop="1" thickBot="1" x14ac:dyDescent="0.4">
      <c r="A3528" s="283" t="s">
        <v>3395</v>
      </c>
      <c r="B3528" s="284" t="e">
        <f>VLOOKUP(A3528,Lists!B:C,2,FALSE)</f>
        <v>#N/A</v>
      </c>
      <c r="C3528" s="284" t="e">
        <f>VLOOKUP(A3528,Lists!B:D,3,FALSE)</f>
        <v>#N/A</v>
      </c>
      <c r="D3528" s="285" t="s">
        <v>5113</v>
      </c>
      <c r="E3528" s="285">
        <v>64000</v>
      </c>
      <c r="F3528" s="285" t="s">
        <v>3183</v>
      </c>
      <c r="G3528" s="285" t="s">
        <v>731</v>
      </c>
      <c r="H3528" s="278">
        <f t="shared" si="110"/>
        <v>2</v>
      </c>
      <c r="I3528" s="251" t="s">
        <v>2057</v>
      </c>
      <c r="J3528" s="285" t="s">
        <v>3184</v>
      </c>
      <c r="K3528" s="278" t="e">
        <f t="shared" si="111"/>
        <v>#N/A</v>
      </c>
      <c r="L3528" s="286">
        <v>43524</v>
      </c>
      <c r="M3528" s="286"/>
    </row>
    <row r="3529" spans="1:13" s="269" customFormat="1" ht="15.5" hidden="1" thickTop="1" thickBot="1" x14ac:dyDescent="0.4">
      <c r="A3529" s="287" t="s">
        <v>1272</v>
      </c>
      <c r="B3529" s="288" t="str">
        <f>VLOOKUP(A3529,Lists!B:C,2,FALSE)</f>
        <v>DJI003</v>
      </c>
      <c r="C3529" s="288" t="str">
        <f>VLOOKUP(A3529,Lists!B:D,3,FALSE)</f>
        <v>DJI</v>
      </c>
      <c r="D3529" s="289" t="s">
        <v>5028</v>
      </c>
      <c r="E3529" s="289">
        <v>20000</v>
      </c>
      <c r="F3529" s="289" t="s">
        <v>2024</v>
      </c>
      <c r="G3529" s="289" t="s">
        <v>731</v>
      </c>
      <c r="H3529" s="278">
        <f t="shared" si="110"/>
        <v>2</v>
      </c>
      <c r="I3529" s="252" t="s">
        <v>2054</v>
      </c>
      <c r="J3529" s="289" t="s">
        <v>3185</v>
      </c>
      <c r="K3529" s="278" t="str">
        <f t="shared" si="111"/>
        <v>DJI003Illness cases reported</v>
      </c>
      <c r="L3529" s="290">
        <v>43524</v>
      </c>
      <c r="M3529" s="290"/>
    </row>
    <row r="3530" spans="1:13" s="269" customFormat="1" ht="15.5" hidden="1" thickTop="1" thickBot="1" x14ac:dyDescent="0.4">
      <c r="A3530" s="283" t="s">
        <v>1272</v>
      </c>
      <c r="B3530" s="284" t="str">
        <f>VLOOKUP(A3530,Lists!B:C,2,FALSE)</f>
        <v>DJI003</v>
      </c>
      <c r="C3530" s="284" t="str">
        <f>VLOOKUP(A3530,Lists!B:D,3,FALSE)</f>
        <v>DJI</v>
      </c>
      <c r="D3530" s="285" t="s">
        <v>752</v>
      </c>
      <c r="E3530" s="285">
        <v>253000</v>
      </c>
      <c r="F3530" s="285" t="s">
        <v>994</v>
      </c>
      <c r="G3530" s="285" t="s">
        <v>731</v>
      </c>
      <c r="H3530" s="278">
        <f t="shared" si="110"/>
        <v>2</v>
      </c>
      <c r="I3530" s="251" t="s">
        <v>2057</v>
      </c>
      <c r="J3530" s="285" t="s">
        <v>3177</v>
      </c>
      <c r="K3530" s="278" t="str">
        <f t="shared" si="111"/>
        <v>DJI003People in Need</v>
      </c>
      <c r="L3530" s="286">
        <v>43524</v>
      </c>
      <c r="M3530" s="286"/>
    </row>
    <row r="3531" spans="1:13" s="269" customFormat="1" ht="15.5" hidden="1" thickTop="1" thickBot="1" x14ac:dyDescent="0.4">
      <c r="A3531" s="287" t="s">
        <v>1272</v>
      </c>
      <c r="B3531" s="288" t="str">
        <f>VLOOKUP(A3531,Lists!B:C,2,FALSE)</f>
        <v>DJI003</v>
      </c>
      <c r="C3531" s="288" t="str">
        <f>VLOOKUP(A3531,Lists!B:D,3,FALSE)</f>
        <v>DJI</v>
      </c>
      <c r="D3531" s="289" t="s">
        <v>5111</v>
      </c>
      <c r="E3531" s="289">
        <v>103000</v>
      </c>
      <c r="F3531" s="289" t="s">
        <v>994</v>
      </c>
      <c r="G3531" s="289" t="s">
        <v>731</v>
      </c>
      <c r="H3531" s="278">
        <f t="shared" si="110"/>
        <v>2</v>
      </c>
      <c r="I3531" s="252" t="s">
        <v>2057</v>
      </c>
      <c r="J3531" s="289" t="s">
        <v>3178</v>
      </c>
      <c r="K3531" s="278" t="str">
        <f t="shared" si="111"/>
        <v>DJI003Stressed humanitarian conditions - Level 2</v>
      </c>
      <c r="L3531" s="290">
        <v>43524</v>
      </c>
      <c r="M3531" s="290"/>
    </row>
    <row r="3532" spans="1:13" s="269" customFormat="1" ht="15.5" hidden="1" thickTop="1" thickBot="1" x14ac:dyDescent="0.4">
      <c r="A3532" s="283" t="s">
        <v>1272</v>
      </c>
      <c r="B3532" s="284" t="str">
        <f>VLOOKUP(A3532,Lists!B:C,2,FALSE)</f>
        <v>DJI003</v>
      </c>
      <c r="C3532" s="284" t="str">
        <f>VLOOKUP(A3532,Lists!B:D,3,FALSE)</f>
        <v>DJI</v>
      </c>
      <c r="D3532" s="285" t="s">
        <v>5113</v>
      </c>
      <c r="E3532" s="285">
        <v>64000</v>
      </c>
      <c r="F3532" s="285" t="s">
        <v>994</v>
      </c>
      <c r="G3532" s="285" t="s">
        <v>731</v>
      </c>
      <c r="H3532" s="278">
        <f t="shared" si="110"/>
        <v>2</v>
      </c>
      <c r="I3532" s="251" t="s">
        <v>2057</v>
      </c>
      <c r="J3532" s="285" t="s">
        <v>3184</v>
      </c>
      <c r="K3532" s="278" t="str">
        <f t="shared" si="111"/>
        <v>DJI003Severe humanitarian conditions - Level 4</v>
      </c>
      <c r="L3532" s="286">
        <v>43524</v>
      </c>
      <c r="M3532" s="286"/>
    </row>
    <row r="3533" spans="1:13" s="269" customFormat="1" ht="15.5" hidden="1" thickTop="1" thickBot="1" x14ac:dyDescent="0.4">
      <c r="A3533" s="287" t="s">
        <v>2977</v>
      </c>
      <c r="B3533" s="288" t="str">
        <f>VLOOKUP(A3533,Lists!B:C,2,FALSE)</f>
        <v>SSD001</v>
      </c>
      <c r="C3533" s="288" t="str">
        <f>VLOOKUP(A3533,Lists!B:D,3,FALSE)</f>
        <v>SSD</v>
      </c>
      <c r="D3533" s="289" t="s">
        <v>5028</v>
      </c>
      <c r="E3533" s="289">
        <v>1916000</v>
      </c>
      <c r="F3533" s="289" t="s">
        <v>3186</v>
      </c>
      <c r="G3533" s="289" t="s">
        <v>731</v>
      </c>
      <c r="H3533" s="278">
        <f t="shared" si="110"/>
        <v>2</v>
      </c>
      <c r="I3533" s="252" t="s">
        <v>3188</v>
      </c>
      <c r="J3533" s="289" t="s">
        <v>3187</v>
      </c>
      <c r="K3533" s="278" t="str">
        <f t="shared" si="111"/>
        <v>SSD001Illness cases reported</v>
      </c>
      <c r="L3533" s="290">
        <v>43524</v>
      </c>
      <c r="M3533" s="290"/>
    </row>
    <row r="3534" spans="1:13" s="269" customFormat="1" ht="15.5" hidden="1" thickTop="1" thickBot="1" x14ac:dyDescent="0.4">
      <c r="A3534" s="283" t="s">
        <v>2977</v>
      </c>
      <c r="B3534" s="284" t="str">
        <f>VLOOKUP(A3534,Lists!B:C,2,FALSE)</f>
        <v>SSD001</v>
      </c>
      <c r="C3534" s="284" t="str">
        <f>VLOOKUP(A3534,Lists!B:D,3,FALSE)</f>
        <v>SSD</v>
      </c>
      <c r="D3534" s="285" t="s">
        <v>5029</v>
      </c>
      <c r="E3534" s="285">
        <v>1250</v>
      </c>
      <c r="F3534" s="285" t="s">
        <v>1004</v>
      </c>
      <c r="G3534" s="285" t="s">
        <v>731</v>
      </c>
      <c r="H3534" s="278">
        <f t="shared" si="110"/>
        <v>2</v>
      </c>
      <c r="I3534" s="251" t="s">
        <v>3190</v>
      </c>
      <c r="J3534" s="285" t="s">
        <v>3189</v>
      </c>
      <c r="K3534" s="278" t="str">
        <f t="shared" si="111"/>
        <v>SSD001Fatalities reported</v>
      </c>
      <c r="L3534" s="286">
        <v>43524</v>
      </c>
      <c r="M3534" s="286"/>
    </row>
    <row r="3535" spans="1:13" s="269" customFormat="1" ht="15.5" hidden="1" thickTop="1" thickBot="1" x14ac:dyDescent="0.4">
      <c r="A3535" s="287" t="s">
        <v>2977</v>
      </c>
      <c r="B3535" s="288" t="str">
        <f>VLOOKUP(A3535,Lists!B:C,2,FALSE)</f>
        <v>SSD001</v>
      </c>
      <c r="C3535" s="288" t="str">
        <f>VLOOKUP(A3535,Lists!B:D,3,FALSE)</f>
        <v>SSD</v>
      </c>
      <c r="D3535" s="289" t="s">
        <v>5115</v>
      </c>
      <c r="E3535" s="289">
        <v>1250</v>
      </c>
      <c r="F3535" s="289" t="s">
        <v>1004</v>
      </c>
      <c r="G3535" s="289" t="s">
        <v>731</v>
      </c>
      <c r="H3535" s="278">
        <f t="shared" si="110"/>
        <v>2</v>
      </c>
      <c r="I3535" s="252" t="s">
        <v>3190</v>
      </c>
      <c r="J3535" s="289" t="s">
        <v>3189</v>
      </c>
      <c r="K3535" s="278" t="str">
        <f t="shared" si="111"/>
        <v>SSD001Fatalities in all crises</v>
      </c>
      <c r="L3535" s="290">
        <v>43524</v>
      </c>
      <c r="M3535" s="290"/>
    </row>
    <row r="3536" spans="1:13" s="269" customFormat="1" ht="15.5" hidden="1" thickTop="1" thickBot="1" x14ac:dyDescent="0.4">
      <c r="A3536" s="283" t="s">
        <v>2977</v>
      </c>
      <c r="B3536" s="284" t="str">
        <f>VLOOKUP(A3536,Lists!B:C,2,FALSE)</f>
        <v>SSD001</v>
      </c>
      <c r="C3536" s="284" t="str">
        <f>VLOOKUP(A3536,Lists!B:D,3,FALSE)</f>
        <v>SSD</v>
      </c>
      <c r="D3536" s="285" t="s">
        <v>5113</v>
      </c>
      <c r="E3536" s="285">
        <v>5207000</v>
      </c>
      <c r="F3536" s="285" t="s">
        <v>1013</v>
      </c>
      <c r="G3536" s="285" t="s">
        <v>731</v>
      </c>
      <c r="H3536" s="278">
        <f t="shared" si="110"/>
        <v>2</v>
      </c>
      <c r="I3536" s="251" t="s">
        <v>2060</v>
      </c>
      <c r="J3536" s="285" t="s">
        <v>2121</v>
      </c>
      <c r="K3536" s="278" t="str">
        <f t="shared" si="111"/>
        <v>SSD001Severe humanitarian conditions - Level 4</v>
      </c>
      <c r="L3536" s="286">
        <v>43524</v>
      </c>
      <c r="M3536" s="286"/>
    </row>
    <row r="3537" spans="1:13" s="269" customFormat="1" ht="15.5" hidden="1" thickTop="1" thickBot="1" x14ac:dyDescent="0.4">
      <c r="A3537" s="287" t="s">
        <v>2977</v>
      </c>
      <c r="B3537" s="288" t="str">
        <f>VLOOKUP(A3537,Lists!B:C,2,FALSE)</f>
        <v>SSD001</v>
      </c>
      <c r="C3537" s="288" t="str">
        <f>VLOOKUP(A3537,Lists!B:D,3,FALSE)</f>
        <v>SSD</v>
      </c>
      <c r="D3537" s="289" t="s">
        <v>5114</v>
      </c>
      <c r="E3537" s="289">
        <v>45000</v>
      </c>
      <c r="F3537" s="289" t="s">
        <v>994</v>
      </c>
      <c r="G3537" s="289" t="s">
        <v>731</v>
      </c>
      <c r="H3537" s="278">
        <f t="shared" si="110"/>
        <v>2</v>
      </c>
      <c r="I3537" s="252" t="s">
        <v>3192</v>
      </c>
      <c r="J3537" s="289" t="s">
        <v>3191</v>
      </c>
      <c r="K3537" s="278" t="str">
        <f t="shared" si="111"/>
        <v>SSD001Extreme humanitarian conditions - Level 5</v>
      </c>
      <c r="L3537" s="290">
        <v>43524</v>
      </c>
      <c r="M3537" s="290"/>
    </row>
    <row r="3538" spans="1:13" s="269" customFormat="1" ht="15.5" hidden="1" thickTop="1" thickBot="1" x14ac:dyDescent="0.4">
      <c r="A3538" s="283" t="s">
        <v>2954</v>
      </c>
      <c r="B3538" s="284" t="str">
        <f>VLOOKUP(A3538,Lists!B:C,2,FALSE)</f>
        <v>COL001</v>
      </c>
      <c r="C3538" s="284" t="str">
        <f>VLOOKUP(A3538,Lists!B:D,3,FALSE)</f>
        <v>COL</v>
      </c>
      <c r="D3538" s="285" t="s">
        <v>5027</v>
      </c>
      <c r="E3538" s="285">
        <v>359</v>
      </c>
      <c r="F3538" s="285" t="s">
        <v>3193</v>
      </c>
      <c r="G3538" s="285" t="s">
        <v>731</v>
      </c>
      <c r="H3538" s="278">
        <f t="shared" si="110"/>
        <v>2</v>
      </c>
      <c r="I3538" s="251" t="s">
        <v>3195</v>
      </c>
      <c r="J3538" s="285" t="s">
        <v>3196</v>
      </c>
      <c r="K3538" s="278" t="str">
        <f t="shared" si="111"/>
        <v>COL001Injuries reported</v>
      </c>
      <c r="L3538" s="286">
        <v>43524</v>
      </c>
      <c r="M3538" s="286"/>
    </row>
    <row r="3539" spans="1:13" s="269" customFormat="1" ht="15.5" hidden="1" thickTop="1" thickBot="1" x14ac:dyDescent="0.4">
      <c r="A3539" s="287" t="s">
        <v>1236</v>
      </c>
      <c r="B3539" s="288" t="str">
        <f>VLOOKUP(A3539,Lists!B:C,2,FALSE)</f>
        <v>COL002</v>
      </c>
      <c r="C3539" s="288" t="str">
        <f>VLOOKUP(A3539,Lists!B:D,3,FALSE)</f>
        <v>COL</v>
      </c>
      <c r="D3539" s="289" t="s">
        <v>5027</v>
      </c>
      <c r="E3539" s="289">
        <v>285</v>
      </c>
      <c r="F3539" s="289" t="s">
        <v>3194</v>
      </c>
      <c r="G3539" s="289" t="s">
        <v>731</v>
      </c>
      <c r="H3539" s="278">
        <f t="shared" si="110"/>
        <v>2</v>
      </c>
      <c r="I3539" s="252" t="s">
        <v>3197</v>
      </c>
      <c r="J3539" s="289" t="s">
        <v>3198</v>
      </c>
      <c r="K3539" s="278" t="str">
        <f t="shared" si="111"/>
        <v>COL002Injuries reported</v>
      </c>
      <c r="L3539" s="290">
        <v>43524</v>
      </c>
      <c r="M3539" s="290"/>
    </row>
    <row r="3540" spans="1:13" s="269" customFormat="1" ht="15.5" hidden="1" thickTop="1" thickBot="1" x14ac:dyDescent="0.4">
      <c r="A3540" s="283" t="s">
        <v>2968</v>
      </c>
      <c r="B3540" s="284" t="str">
        <f>VLOOKUP(A3540,Lists!B:C,2,FALSE)</f>
        <v>LBY001</v>
      </c>
      <c r="C3540" s="284" t="str">
        <f>VLOOKUP(A3540,Lists!B:D,3,FALSE)</f>
        <v>LBY</v>
      </c>
      <c r="D3540" s="285" t="s">
        <v>522</v>
      </c>
      <c r="E3540" s="285">
        <v>7027000</v>
      </c>
      <c r="F3540" s="285" t="s">
        <v>3199</v>
      </c>
      <c r="G3540" s="285" t="s">
        <v>731</v>
      </c>
      <c r="H3540" s="278">
        <f t="shared" si="110"/>
        <v>2</v>
      </c>
      <c r="I3540" s="251" t="s">
        <v>3200</v>
      </c>
      <c r="J3540" s="285" t="s">
        <v>3201</v>
      </c>
      <c r="K3540" s="278" t="str">
        <f t="shared" si="111"/>
        <v>LBY001Total population</v>
      </c>
      <c r="L3540" s="286">
        <v>43524</v>
      </c>
      <c r="M3540" s="286"/>
    </row>
    <row r="3541" spans="1:13" s="269" customFormat="1" ht="15.5" hidden="1" thickTop="1" thickBot="1" x14ac:dyDescent="0.4">
      <c r="A3541" s="287" t="s">
        <v>2968</v>
      </c>
      <c r="B3541" s="288" t="str">
        <f>VLOOKUP(A3541,Lists!B:C,2,FALSE)</f>
        <v>LBY001</v>
      </c>
      <c r="C3541" s="288" t="str">
        <f>VLOOKUP(A3541,Lists!B:D,3,FALSE)</f>
        <v>LBY</v>
      </c>
      <c r="D3541" s="289" t="s">
        <v>533</v>
      </c>
      <c r="E3541" s="289">
        <v>1600000</v>
      </c>
      <c r="F3541" s="289" t="s">
        <v>3202</v>
      </c>
      <c r="G3541" s="289" t="s">
        <v>731</v>
      </c>
      <c r="H3541" s="278">
        <f t="shared" si="110"/>
        <v>2</v>
      </c>
      <c r="I3541" s="252" t="s">
        <v>3203</v>
      </c>
      <c r="J3541" s="289" t="s">
        <v>3204</v>
      </c>
      <c r="K3541" s="278" t="str">
        <f t="shared" si="111"/>
        <v>LBY001People affected</v>
      </c>
      <c r="L3541" s="290">
        <v>43524</v>
      </c>
      <c r="M3541" s="290"/>
    </row>
    <row r="3542" spans="1:13" s="269" customFormat="1" ht="15.5" thickTop="1" thickBot="1" x14ac:dyDescent="0.4">
      <c r="A3542" s="283" t="s">
        <v>2968</v>
      </c>
      <c r="B3542" s="284" t="str">
        <f>VLOOKUP(A3542,Lists!B:C,2,FALSE)</f>
        <v>LBY001</v>
      </c>
      <c r="C3542" s="284" t="str">
        <f>VLOOKUP(A3542,Lists!B:D,3,FALSE)</f>
        <v>LBY</v>
      </c>
      <c r="D3542" s="285" t="s">
        <v>666</v>
      </c>
      <c r="E3542" s="285">
        <v>853000</v>
      </c>
      <c r="F3542" s="285" t="s">
        <v>3205</v>
      </c>
      <c r="G3542" s="285" t="s">
        <v>731</v>
      </c>
      <c r="H3542" s="278">
        <f t="shared" si="110"/>
        <v>2</v>
      </c>
      <c r="I3542" s="251" t="s">
        <v>1321</v>
      </c>
      <c r="J3542" s="285" t="s">
        <v>3206</v>
      </c>
      <c r="K3542" s="278" t="str">
        <f t="shared" si="111"/>
        <v>LBY001People displaced</v>
      </c>
      <c r="L3542" s="286">
        <v>43524</v>
      </c>
      <c r="M3542" s="286"/>
    </row>
    <row r="3543" spans="1:13" s="269" customFormat="1" ht="15.5" hidden="1" thickTop="1" thickBot="1" x14ac:dyDescent="0.4">
      <c r="A3543" s="287" t="s">
        <v>2968</v>
      </c>
      <c r="B3543" s="288" t="str">
        <f>VLOOKUP(A3543,Lists!B:C,2,FALSE)</f>
        <v>LBY001</v>
      </c>
      <c r="C3543" s="288" t="str">
        <f>VLOOKUP(A3543,Lists!B:D,3,FALSE)</f>
        <v>LBY</v>
      </c>
      <c r="D3543" s="289" t="s">
        <v>5027</v>
      </c>
      <c r="E3543" s="289">
        <v>612</v>
      </c>
      <c r="F3543" s="289" t="s">
        <v>3207</v>
      </c>
      <c r="G3543" s="289" t="s">
        <v>731</v>
      </c>
      <c r="H3543" s="278">
        <f t="shared" si="110"/>
        <v>2</v>
      </c>
      <c r="I3543" s="252" t="s">
        <v>3208</v>
      </c>
      <c r="J3543" s="289" t="s">
        <v>3209</v>
      </c>
      <c r="K3543" s="278" t="str">
        <f t="shared" si="111"/>
        <v>LBY001Injuries reported</v>
      </c>
      <c r="L3543" s="290">
        <v>43524</v>
      </c>
      <c r="M3543" s="290"/>
    </row>
    <row r="3544" spans="1:13" s="269" customFormat="1" ht="15.5" hidden="1" thickTop="1" thickBot="1" x14ac:dyDescent="0.4">
      <c r="A3544" s="283" t="s">
        <v>2968</v>
      </c>
      <c r="B3544" s="284" t="str">
        <f>VLOOKUP(A3544,Lists!B:C,2,FALSE)</f>
        <v>LBY001</v>
      </c>
      <c r="C3544" s="284" t="str">
        <f>VLOOKUP(A3544,Lists!B:D,3,FALSE)</f>
        <v>LBY</v>
      </c>
      <c r="D3544" s="285" t="s">
        <v>5029</v>
      </c>
      <c r="E3544" s="285">
        <v>494</v>
      </c>
      <c r="F3544" s="285" t="s">
        <v>3210</v>
      </c>
      <c r="G3544" s="285" t="s">
        <v>731</v>
      </c>
      <c r="H3544" s="278">
        <f t="shared" si="110"/>
        <v>2</v>
      </c>
      <c r="I3544" s="251" t="s">
        <v>3211</v>
      </c>
      <c r="J3544" s="285" t="s">
        <v>3212</v>
      </c>
      <c r="K3544" s="278" t="str">
        <f t="shared" si="111"/>
        <v>LBY001Fatalities reported</v>
      </c>
      <c r="L3544" s="286">
        <v>43524</v>
      </c>
      <c r="M3544" s="286"/>
    </row>
    <row r="3545" spans="1:13" s="269" customFormat="1" ht="15.5" hidden="1" thickTop="1" thickBot="1" x14ac:dyDescent="0.4">
      <c r="A3545" s="287" t="s">
        <v>2968</v>
      </c>
      <c r="B3545" s="288" t="str">
        <f>VLOOKUP(A3545,Lists!B:C,2,FALSE)</f>
        <v>LBY001</v>
      </c>
      <c r="C3545" s="288" t="str">
        <f>VLOOKUP(A3545,Lists!B:D,3,FALSE)</f>
        <v>LBY</v>
      </c>
      <c r="D3545" s="289" t="s">
        <v>5115</v>
      </c>
      <c r="E3545" s="289">
        <v>494</v>
      </c>
      <c r="F3545" s="289" t="s">
        <v>3210</v>
      </c>
      <c r="G3545" s="289" t="s">
        <v>731</v>
      </c>
      <c r="H3545" s="278">
        <f t="shared" si="110"/>
        <v>2</v>
      </c>
      <c r="I3545" s="252" t="s">
        <v>3211</v>
      </c>
      <c r="J3545" s="289" t="s">
        <v>3212</v>
      </c>
      <c r="K3545" s="278" t="str">
        <f t="shared" si="111"/>
        <v>LBY001Fatalities in all crises</v>
      </c>
      <c r="L3545" s="290">
        <v>43524</v>
      </c>
      <c r="M3545" s="290"/>
    </row>
    <row r="3546" spans="1:13" s="269" customFormat="1" ht="15.5" hidden="1" thickTop="1" thickBot="1" x14ac:dyDescent="0.4">
      <c r="A3546" s="283" t="s">
        <v>2968</v>
      </c>
      <c r="B3546" s="284" t="str">
        <f>VLOOKUP(A3546,Lists!B:C,2,FALSE)</f>
        <v>LBY001</v>
      </c>
      <c r="C3546" s="284" t="str">
        <f>VLOOKUP(A3546,Lists!B:D,3,FALSE)</f>
        <v>LBY</v>
      </c>
      <c r="D3546" s="285" t="s">
        <v>752</v>
      </c>
      <c r="E3546" s="285">
        <v>1071000</v>
      </c>
      <c r="F3546" s="285" t="s">
        <v>3214</v>
      </c>
      <c r="G3546" s="285" t="s">
        <v>731</v>
      </c>
      <c r="H3546" s="278">
        <f t="shared" si="110"/>
        <v>2</v>
      </c>
      <c r="I3546" s="251" t="s">
        <v>3203</v>
      </c>
      <c r="J3546" s="285" t="s">
        <v>3213</v>
      </c>
      <c r="K3546" s="278" t="str">
        <f t="shared" si="111"/>
        <v>LBY001People in Need</v>
      </c>
      <c r="L3546" s="286">
        <v>43524</v>
      </c>
      <c r="M3546" s="286"/>
    </row>
    <row r="3547" spans="1:13" s="269" customFormat="1" ht="15.5" hidden="1" thickTop="1" thickBot="1" x14ac:dyDescent="0.4">
      <c r="A3547" s="287" t="s">
        <v>2968</v>
      </c>
      <c r="B3547" s="288" t="str">
        <f>VLOOKUP(A3547,Lists!B:C,2,FALSE)</f>
        <v>LBY001</v>
      </c>
      <c r="C3547" s="288" t="str">
        <f>VLOOKUP(A3547,Lists!B:D,3,FALSE)</f>
        <v>LBY</v>
      </c>
      <c r="D3547" s="289" t="s">
        <v>5110</v>
      </c>
      <c r="E3547" s="289">
        <v>0</v>
      </c>
      <c r="F3547" s="289" t="s">
        <v>3214</v>
      </c>
      <c r="G3547" s="289" t="s">
        <v>731</v>
      </c>
      <c r="H3547" s="278">
        <f t="shared" si="110"/>
        <v>2</v>
      </c>
      <c r="I3547" s="252" t="s">
        <v>3215</v>
      </c>
      <c r="J3547" s="289" t="s">
        <v>3216</v>
      </c>
      <c r="K3547" s="278" t="str">
        <f t="shared" si="111"/>
        <v>LBY001Minimal humanitarian conditions - Level 1</v>
      </c>
      <c r="L3547" s="290">
        <v>43524</v>
      </c>
      <c r="M3547" s="290"/>
    </row>
    <row r="3548" spans="1:13" s="269" customFormat="1" ht="15.5" hidden="1" thickTop="1" thickBot="1" x14ac:dyDescent="0.4">
      <c r="A3548" s="283" t="s">
        <v>2968</v>
      </c>
      <c r="B3548" s="284" t="str">
        <f>VLOOKUP(A3548,Lists!B:C,2,FALSE)</f>
        <v>LBY001</v>
      </c>
      <c r="C3548" s="284" t="str">
        <f>VLOOKUP(A3548,Lists!B:D,3,FALSE)</f>
        <v>LBY</v>
      </c>
      <c r="D3548" s="285" t="s">
        <v>5111</v>
      </c>
      <c r="E3548" s="285">
        <v>260000</v>
      </c>
      <c r="F3548" s="285" t="s">
        <v>3214</v>
      </c>
      <c r="G3548" s="285" t="s">
        <v>731</v>
      </c>
      <c r="H3548" s="278">
        <f t="shared" si="110"/>
        <v>2</v>
      </c>
      <c r="I3548" s="251" t="s">
        <v>3215</v>
      </c>
      <c r="J3548" s="285" t="s">
        <v>3216</v>
      </c>
      <c r="K3548" s="278" t="str">
        <f t="shared" si="111"/>
        <v>LBY001Stressed humanitarian conditions - Level 2</v>
      </c>
      <c r="L3548" s="286">
        <v>43524</v>
      </c>
      <c r="M3548" s="286"/>
    </row>
    <row r="3549" spans="1:13" s="269" customFormat="1" ht="15.5" hidden="1" thickTop="1" thickBot="1" x14ac:dyDescent="0.4">
      <c r="A3549" s="287" t="s">
        <v>2968</v>
      </c>
      <c r="B3549" s="288" t="str">
        <f>VLOOKUP(A3549,Lists!B:C,2,FALSE)</f>
        <v>LBY001</v>
      </c>
      <c r="C3549" s="288" t="str">
        <f>VLOOKUP(A3549,Lists!B:D,3,FALSE)</f>
        <v>LBY</v>
      </c>
      <c r="D3549" s="289" t="s">
        <v>5112</v>
      </c>
      <c r="E3549" s="289">
        <v>175000</v>
      </c>
      <c r="F3549" s="289" t="s">
        <v>3214</v>
      </c>
      <c r="G3549" s="289" t="s">
        <v>731</v>
      </c>
      <c r="H3549" s="278">
        <f t="shared" si="110"/>
        <v>2</v>
      </c>
      <c r="I3549" s="252" t="s">
        <v>3215</v>
      </c>
      <c r="J3549" s="289" t="s">
        <v>3216</v>
      </c>
      <c r="K3549" s="278" t="str">
        <f t="shared" si="111"/>
        <v>LBY001Moderate humanitarian conditions - Level 3</v>
      </c>
      <c r="L3549" s="290">
        <v>43524</v>
      </c>
      <c r="M3549" s="290"/>
    </row>
    <row r="3550" spans="1:13" s="269" customFormat="1" ht="15.5" hidden="1" thickTop="1" thickBot="1" x14ac:dyDescent="0.4">
      <c r="A3550" s="283" t="s">
        <v>2968</v>
      </c>
      <c r="B3550" s="284" t="str">
        <f>VLOOKUP(A3550,Lists!B:C,2,FALSE)</f>
        <v>LBY001</v>
      </c>
      <c r="C3550" s="284" t="str">
        <f>VLOOKUP(A3550,Lists!B:D,3,FALSE)</f>
        <v>LBY</v>
      </c>
      <c r="D3550" s="285" t="s">
        <v>5113</v>
      </c>
      <c r="E3550" s="285">
        <v>450000</v>
      </c>
      <c r="F3550" s="285" t="s">
        <v>3214</v>
      </c>
      <c r="G3550" s="285" t="s">
        <v>731</v>
      </c>
      <c r="H3550" s="278">
        <f t="shared" si="110"/>
        <v>2</v>
      </c>
      <c r="I3550" s="251" t="s">
        <v>3215</v>
      </c>
      <c r="J3550" s="285" t="s">
        <v>3216</v>
      </c>
      <c r="K3550" s="278" t="str">
        <f t="shared" si="111"/>
        <v>LBY001Severe humanitarian conditions - Level 4</v>
      </c>
      <c r="L3550" s="286">
        <v>43524</v>
      </c>
      <c r="M3550" s="286"/>
    </row>
    <row r="3551" spans="1:13" s="269" customFormat="1" ht="15.5" hidden="1" thickTop="1" thickBot="1" x14ac:dyDescent="0.4">
      <c r="A3551" s="287" t="s">
        <v>2968</v>
      </c>
      <c r="B3551" s="288" t="str">
        <f>VLOOKUP(A3551,Lists!B:C,2,FALSE)</f>
        <v>LBY001</v>
      </c>
      <c r="C3551" s="288" t="str">
        <f>VLOOKUP(A3551,Lists!B:D,3,FALSE)</f>
        <v>LBY</v>
      </c>
      <c r="D3551" s="289" t="s">
        <v>5114</v>
      </c>
      <c r="E3551" s="289">
        <v>186000</v>
      </c>
      <c r="F3551" s="289" t="s">
        <v>3214</v>
      </c>
      <c r="G3551" s="289" t="s">
        <v>731</v>
      </c>
      <c r="H3551" s="278">
        <f t="shared" si="110"/>
        <v>2</v>
      </c>
      <c r="I3551" s="252" t="s">
        <v>3215</v>
      </c>
      <c r="J3551" s="289" t="s">
        <v>3216</v>
      </c>
      <c r="K3551" s="278" t="str">
        <f t="shared" si="111"/>
        <v>LBY001Extreme humanitarian conditions - Level 5</v>
      </c>
      <c r="L3551" s="290">
        <v>43524</v>
      </c>
      <c r="M3551" s="290"/>
    </row>
    <row r="3552" spans="1:13" s="269" customFormat="1" ht="15.5" hidden="1" thickTop="1" thickBot="1" x14ac:dyDescent="0.4">
      <c r="A3552" s="283" t="s">
        <v>1270</v>
      </c>
      <c r="B3552" s="284" t="str">
        <f>VLOOKUP(A3552,Lists!B:C,2,FALSE)</f>
        <v>LBY002</v>
      </c>
      <c r="C3552" s="284" t="str">
        <f>VLOOKUP(A3552,Lists!B:D,3,FALSE)</f>
        <v>LBY</v>
      </c>
      <c r="D3552" s="285" t="s">
        <v>522</v>
      </c>
      <c r="E3552" s="285">
        <v>7027000</v>
      </c>
      <c r="F3552" s="285" t="s">
        <v>3199</v>
      </c>
      <c r="G3552" s="285" t="s">
        <v>731</v>
      </c>
      <c r="H3552" s="278">
        <f t="shared" si="110"/>
        <v>2</v>
      </c>
      <c r="I3552" s="251" t="s">
        <v>3200</v>
      </c>
      <c r="J3552" s="285" t="s">
        <v>3201</v>
      </c>
      <c r="K3552" s="278" t="str">
        <f t="shared" si="111"/>
        <v>LBY002Total population</v>
      </c>
      <c r="L3552" s="286">
        <v>43524</v>
      </c>
      <c r="M3552" s="286"/>
    </row>
    <row r="3553" spans="1:13" s="269" customFormat="1" ht="15.5" hidden="1" thickTop="1" thickBot="1" x14ac:dyDescent="0.4">
      <c r="A3553" s="287" t="s">
        <v>1270</v>
      </c>
      <c r="B3553" s="288" t="str">
        <f>VLOOKUP(A3553,Lists!B:C,2,FALSE)</f>
        <v>LBY002</v>
      </c>
      <c r="C3553" s="288" t="str">
        <f>VLOOKUP(A3553,Lists!B:D,3,FALSE)</f>
        <v>LBY</v>
      </c>
      <c r="D3553" s="289" t="s">
        <v>737</v>
      </c>
      <c r="E3553" s="289">
        <v>7027000</v>
      </c>
      <c r="F3553" s="289" t="s">
        <v>3199</v>
      </c>
      <c r="G3553" s="289" t="s">
        <v>731</v>
      </c>
      <c r="H3553" s="278">
        <f t="shared" si="110"/>
        <v>2</v>
      </c>
      <c r="I3553" s="252" t="s">
        <v>3200</v>
      </c>
      <c r="J3553" s="289" t="s">
        <v>1331</v>
      </c>
      <c r="K3553" s="278" t="str">
        <f t="shared" si="111"/>
        <v>LBY002People exposed</v>
      </c>
      <c r="L3553" s="290">
        <v>43524</v>
      </c>
      <c r="M3553" s="290"/>
    </row>
    <row r="3554" spans="1:13" s="269" customFormat="1" ht="15.5" hidden="1" thickTop="1" thickBot="1" x14ac:dyDescent="0.4">
      <c r="A3554" s="283" t="s">
        <v>2968</v>
      </c>
      <c r="B3554" s="284" t="str">
        <f>VLOOKUP(A3554,Lists!B:C,2,FALSE)</f>
        <v>LBY001</v>
      </c>
      <c r="C3554" s="284" t="str">
        <f>VLOOKUP(A3554,Lists!B:D,3,FALSE)</f>
        <v>LBY</v>
      </c>
      <c r="D3554" s="285" t="s">
        <v>737</v>
      </c>
      <c r="E3554" s="285">
        <v>7027000</v>
      </c>
      <c r="F3554" s="285" t="s">
        <v>3199</v>
      </c>
      <c r="G3554" s="285" t="s">
        <v>731</v>
      </c>
      <c r="H3554" s="278">
        <f t="shared" si="110"/>
        <v>2</v>
      </c>
      <c r="I3554" s="251" t="s">
        <v>3200</v>
      </c>
      <c r="J3554" s="285" t="s">
        <v>1331</v>
      </c>
      <c r="K3554" s="278" t="str">
        <f t="shared" si="111"/>
        <v>LBY001People exposed</v>
      </c>
      <c r="L3554" s="286">
        <v>43524</v>
      </c>
      <c r="M3554" s="286"/>
    </row>
    <row r="3555" spans="1:13" s="269" customFormat="1" ht="15.5" hidden="1" thickTop="1" thickBot="1" x14ac:dyDescent="0.4">
      <c r="A3555" s="287" t="s">
        <v>1270</v>
      </c>
      <c r="B3555" s="288" t="str">
        <f>VLOOKUP(A3555,Lists!B:C,2,FALSE)</f>
        <v>LBY002</v>
      </c>
      <c r="C3555" s="288" t="str">
        <f>VLOOKUP(A3555,Lists!B:D,3,FALSE)</f>
        <v>LBY</v>
      </c>
      <c r="D3555" s="289" t="s">
        <v>533</v>
      </c>
      <c r="E3555" s="289">
        <v>663000</v>
      </c>
      <c r="F3555" s="289" t="s">
        <v>3217</v>
      </c>
      <c r="G3555" s="289" t="s">
        <v>731</v>
      </c>
      <c r="H3555" s="278">
        <f t="shared" si="110"/>
        <v>2</v>
      </c>
      <c r="I3555" s="252" t="s">
        <v>3218</v>
      </c>
      <c r="J3555" s="289" t="s">
        <v>1339</v>
      </c>
      <c r="K3555" s="278" t="str">
        <f t="shared" si="111"/>
        <v>LBY002People affected</v>
      </c>
      <c r="L3555" s="290">
        <v>43524</v>
      </c>
      <c r="M3555" s="290"/>
    </row>
    <row r="3556" spans="1:13" s="269" customFormat="1" ht="15.5" thickTop="1" thickBot="1" x14ac:dyDescent="0.4">
      <c r="A3556" s="283" t="s">
        <v>1270</v>
      </c>
      <c r="B3556" s="284" t="str">
        <f>VLOOKUP(A3556,Lists!B:C,2,FALSE)</f>
        <v>LBY002</v>
      </c>
      <c r="C3556" s="284" t="str">
        <f>VLOOKUP(A3556,Lists!B:D,3,FALSE)</f>
        <v>LBY</v>
      </c>
      <c r="D3556" s="285" t="s">
        <v>666</v>
      </c>
      <c r="E3556" s="285">
        <v>663000</v>
      </c>
      <c r="F3556" s="285" t="s">
        <v>3217</v>
      </c>
      <c r="G3556" s="285" t="s">
        <v>731</v>
      </c>
      <c r="H3556" s="278">
        <f t="shared" si="110"/>
        <v>2</v>
      </c>
      <c r="I3556" s="251" t="s">
        <v>1327</v>
      </c>
      <c r="J3556" s="285" t="s">
        <v>3219</v>
      </c>
      <c r="K3556" s="278" t="str">
        <f t="shared" si="111"/>
        <v>LBY002People displaced</v>
      </c>
      <c r="L3556" s="286">
        <v>43524</v>
      </c>
      <c r="M3556" s="286"/>
    </row>
    <row r="3557" spans="1:13" s="269" customFormat="1" ht="15.5" hidden="1" thickTop="1" thickBot="1" x14ac:dyDescent="0.4">
      <c r="A3557" s="287" t="s">
        <v>1270</v>
      </c>
      <c r="B3557" s="288" t="str">
        <f>VLOOKUP(A3557,Lists!B:C,2,FALSE)</f>
        <v>LBY002</v>
      </c>
      <c r="C3557" s="288" t="str">
        <f>VLOOKUP(A3557,Lists!B:D,3,FALSE)</f>
        <v>LBY</v>
      </c>
      <c r="D3557" s="289" t="s">
        <v>5029</v>
      </c>
      <c r="E3557" s="289">
        <v>316</v>
      </c>
      <c r="F3557" s="289" t="s">
        <v>3220</v>
      </c>
      <c r="G3557" s="289" t="s">
        <v>731</v>
      </c>
      <c r="H3557" s="278">
        <f t="shared" si="110"/>
        <v>2</v>
      </c>
      <c r="I3557" s="252" t="s">
        <v>2055</v>
      </c>
      <c r="J3557" s="289" t="s">
        <v>3221</v>
      </c>
      <c r="K3557" s="278" t="str">
        <f t="shared" si="111"/>
        <v>LBY002Fatalities reported</v>
      </c>
      <c r="L3557" s="290">
        <v>43524</v>
      </c>
      <c r="M3557" s="290"/>
    </row>
    <row r="3558" spans="1:13" s="269" customFormat="1" ht="15.5" hidden="1" thickTop="1" thickBot="1" x14ac:dyDescent="0.4">
      <c r="A3558" s="283" t="s">
        <v>1270</v>
      </c>
      <c r="B3558" s="284" t="str">
        <f>VLOOKUP(A3558,Lists!B:C,2,FALSE)</f>
        <v>LBY002</v>
      </c>
      <c r="C3558" s="284" t="str">
        <f>VLOOKUP(A3558,Lists!B:D,3,FALSE)</f>
        <v>LBY</v>
      </c>
      <c r="D3558" s="285" t="s">
        <v>5115</v>
      </c>
      <c r="E3558" s="285">
        <v>494</v>
      </c>
      <c r="F3558" s="285" t="s">
        <v>3210</v>
      </c>
      <c r="G3558" s="285" t="s">
        <v>731</v>
      </c>
      <c r="H3558" s="278">
        <f t="shared" si="110"/>
        <v>2</v>
      </c>
      <c r="I3558" s="251" t="s">
        <v>3211</v>
      </c>
      <c r="J3558" s="285" t="s">
        <v>3212</v>
      </c>
      <c r="K3558" s="278" t="str">
        <f t="shared" si="111"/>
        <v>LBY002Fatalities in all crises</v>
      </c>
      <c r="L3558" s="286">
        <v>43524</v>
      </c>
      <c r="M3558" s="286"/>
    </row>
    <row r="3559" spans="1:13" s="269" customFormat="1" ht="15.5" hidden="1" thickTop="1" thickBot="1" x14ac:dyDescent="0.4">
      <c r="A3559" s="287" t="s">
        <v>1270</v>
      </c>
      <c r="B3559" s="288" t="str">
        <f>VLOOKUP(A3559,Lists!B:C,2,FALSE)</f>
        <v>LBY002</v>
      </c>
      <c r="C3559" s="288" t="str">
        <f>VLOOKUP(A3559,Lists!B:D,3,FALSE)</f>
        <v>LBY</v>
      </c>
      <c r="D3559" s="289" t="s">
        <v>752</v>
      </c>
      <c r="E3559" s="289">
        <v>663000</v>
      </c>
      <c r="F3559" s="289" t="s">
        <v>3214</v>
      </c>
      <c r="G3559" s="289" t="s">
        <v>731</v>
      </c>
      <c r="H3559" s="278">
        <f t="shared" si="110"/>
        <v>2</v>
      </c>
      <c r="I3559" s="252" t="s">
        <v>3215</v>
      </c>
      <c r="J3559" s="289" t="s">
        <v>1341</v>
      </c>
      <c r="K3559" s="278" t="str">
        <f t="shared" si="111"/>
        <v>LBY002People in Need</v>
      </c>
      <c r="L3559" s="290">
        <v>43524</v>
      </c>
      <c r="M3559" s="290"/>
    </row>
    <row r="3560" spans="1:13" s="269" customFormat="1" ht="15.5" hidden="1" thickTop="1" thickBot="1" x14ac:dyDescent="0.4">
      <c r="A3560" s="283" t="s">
        <v>1270</v>
      </c>
      <c r="B3560" s="284" t="str">
        <f>VLOOKUP(A3560,Lists!B:C,2,FALSE)</f>
        <v>LBY002</v>
      </c>
      <c r="C3560" s="284" t="str">
        <f>VLOOKUP(A3560,Lists!B:D,3,FALSE)</f>
        <v>LBY</v>
      </c>
      <c r="D3560" s="285" t="s">
        <v>5110</v>
      </c>
      <c r="E3560" s="285">
        <v>0</v>
      </c>
      <c r="F3560" s="285" t="s">
        <v>3214</v>
      </c>
      <c r="G3560" s="285" t="s">
        <v>731</v>
      </c>
      <c r="H3560" s="278">
        <f t="shared" si="110"/>
        <v>2</v>
      </c>
      <c r="I3560" s="251" t="s">
        <v>3215</v>
      </c>
      <c r="J3560" s="285" t="s">
        <v>3222</v>
      </c>
      <c r="K3560" s="278" t="str">
        <f t="shared" si="111"/>
        <v>LBY002Minimal humanitarian conditions - Level 1</v>
      </c>
      <c r="L3560" s="286">
        <v>43524</v>
      </c>
      <c r="M3560" s="286"/>
    </row>
    <row r="3561" spans="1:13" s="269" customFormat="1" ht="15.5" hidden="1" thickTop="1" thickBot="1" x14ac:dyDescent="0.4">
      <c r="A3561" s="287" t="s">
        <v>1270</v>
      </c>
      <c r="B3561" s="288" t="str">
        <f>VLOOKUP(A3561,Lists!B:C,2,FALSE)</f>
        <v>LBY002</v>
      </c>
      <c r="C3561" s="288" t="str">
        <f>VLOOKUP(A3561,Lists!B:D,3,FALSE)</f>
        <v>LBY</v>
      </c>
      <c r="D3561" s="289" t="s">
        <v>5111</v>
      </c>
      <c r="E3561" s="289">
        <v>256000</v>
      </c>
      <c r="F3561" s="289" t="s">
        <v>3214</v>
      </c>
      <c r="G3561" s="289" t="s">
        <v>731</v>
      </c>
      <c r="H3561" s="278">
        <f t="shared" si="110"/>
        <v>2</v>
      </c>
      <c r="I3561" s="252" t="s">
        <v>3215</v>
      </c>
      <c r="J3561" s="289" t="s">
        <v>3222</v>
      </c>
      <c r="K3561" s="278" t="str">
        <f t="shared" si="111"/>
        <v>LBY002Stressed humanitarian conditions - Level 2</v>
      </c>
      <c r="L3561" s="290">
        <v>43524</v>
      </c>
      <c r="M3561" s="290"/>
    </row>
    <row r="3562" spans="1:13" s="269" customFormat="1" ht="15.5" hidden="1" thickTop="1" thickBot="1" x14ac:dyDescent="0.4">
      <c r="A3562" s="283" t="s">
        <v>1270</v>
      </c>
      <c r="B3562" s="284" t="str">
        <f>VLOOKUP(A3562,Lists!B:C,2,FALSE)</f>
        <v>LBY002</v>
      </c>
      <c r="C3562" s="284" t="str">
        <f>VLOOKUP(A3562,Lists!B:D,3,FALSE)</f>
        <v>LBY</v>
      </c>
      <c r="D3562" s="285" t="s">
        <v>5112</v>
      </c>
      <c r="E3562" s="285">
        <v>132000</v>
      </c>
      <c r="F3562" s="285" t="s">
        <v>3214</v>
      </c>
      <c r="G3562" s="285" t="s">
        <v>731</v>
      </c>
      <c r="H3562" s="278">
        <f t="shared" si="110"/>
        <v>2</v>
      </c>
      <c r="I3562" s="251" t="s">
        <v>3215</v>
      </c>
      <c r="J3562" s="285" t="s">
        <v>3222</v>
      </c>
      <c r="K3562" s="278" t="str">
        <f t="shared" si="111"/>
        <v>LBY002Moderate humanitarian conditions - Level 3</v>
      </c>
      <c r="L3562" s="286">
        <v>43524</v>
      </c>
      <c r="M3562" s="286"/>
    </row>
    <row r="3563" spans="1:13" s="269" customFormat="1" ht="15.5" hidden="1" thickTop="1" thickBot="1" x14ac:dyDescent="0.4">
      <c r="A3563" s="287" t="s">
        <v>1270</v>
      </c>
      <c r="B3563" s="288" t="str">
        <f>VLOOKUP(A3563,Lists!B:C,2,FALSE)</f>
        <v>LBY002</v>
      </c>
      <c r="C3563" s="288" t="str">
        <f>VLOOKUP(A3563,Lists!B:D,3,FALSE)</f>
        <v>LBY</v>
      </c>
      <c r="D3563" s="289" t="s">
        <v>5113</v>
      </c>
      <c r="E3563" s="289">
        <v>196000</v>
      </c>
      <c r="F3563" s="289" t="s">
        <v>3214</v>
      </c>
      <c r="G3563" s="289" t="s">
        <v>731</v>
      </c>
      <c r="H3563" s="278">
        <f t="shared" si="110"/>
        <v>2</v>
      </c>
      <c r="I3563" s="252" t="s">
        <v>3215</v>
      </c>
      <c r="J3563" s="289" t="s">
        <v>3222</v>
      </c>
      <c r="K3563" s="278" t="str">
        <f t="shared" si="111"/>
        <v>LBY002Severe humanitarian conditions - Level 4</v>
      </c>
      <c r="L3563" s="290">
        <v>43524</v>
      </c>
      <c r="M3563" s="290"/>
    </row>
    <row r="3564" spans="1:13" s="269" customFormat="1" ht="15.5" hidden="1" thickTop="1" thickBot="1" x14ac:dyDescent="0.4">
      <c r="A3564" s="283" t="s">
        <v>1270</v>
      </c>
      <c r="B3564" s="284" t="str">
        <f>VLOOKUP(A3564,Lists!B:C,2,FALSE)</f>
        <v>LBY002</v>
      </c>
      <c r="C3564" s="284" t="str">
        <f>VLOOKUP(A3564,Lists!B:D,3,FALSE)</f>
        <v>LBY</v>
      </c>
      <c r="D3564" s="285" t="s">
        <v>5114</v>
      </c>
      <c r="E3564" s="285">
        <v>79000</v>
      </c>
      <c r="F3564" s="285" t="s">
        <v>3214</v>
      </c>
      <c r="G3564" s="285" t="s">
        <v>731</v>
      </c>
      <c r="H3564" s="278">
        <f t="shared" si="110"/>
        <v>2</v>
      </c>
      <c r="I3564" s="251" t="s">
        <v>3215</v>
      </c>
      <c r="J3564" s="285" t="s">
        <v>3222</v>
      </c>
      <c r="K3564" s="278" t="str">
        <f t="shared" si="111"/>
        <v>LBY002Extreme humanitarian conditions - Level 5</v>
      </c>
      <c r="L3564" s="286">
        <v>43524</v>
      </c>
      <c r="M3564" s="286"/>
    </row>
    <row r="3565" spans="1:13" s="269" customFormat="1" ht="15.5" hidden="1" thickTop="1" thickBot="1" x14ac:dyDescent="0.4">
      <c r="A3565" s="287" t="s">
        <v>2967</v>
      </c>
      <c r="B3565" s="288" t="e">
        <f>VLOOKUP(A3565,Lists!B:C,2,FALSE)</f>
        <v>#N/A</v>
      </c>
      <c r="C3565" s="288" t="e">
        <f>VLOOKUP(A3565,Lists!B:D,3,FALSE)</f>
        <v>#N/A</v>
      </c>
      <c r="D3565" s="289" t="s">
        <v>533</v>
      </c>
      <c r="E3565" s="289">
        <v>180000</v>
      </c>
      <c r="F3565" s="289" t="s">
        <v>3223</v>
      </c>
      <c r="G3565" s="289" t="s">
        <v>731</v>
      </c>
      <c r="H3565" s="278">
        <f t="shared" si="110"/>
        <v>2</v>
      </c>
      <c r="I3565" s="252" t="s">
        <v>1505</v>
      </c>
      <c r="J3565" s="289" t="s">
        <v>2368</v>
      </c>
      <c r="K3565" s="278" t="e">
        <f t="shared" si="111"/>
        <v>#N/A</v>
      </c>
      <c r="L3565" s="290">
        <v>43524</v>
      </c>
      <c r="M3565" s="290"/>
    </row>
    <row r="3566" spans="1:13" s="269" customFormat="1" ht="15.5" thickTop="1" thickBot="1" x14ac:dyDescent="0.4">
      <c r="A3566" s="283" t="s">
        <v>2967</v>
      </c>
      <c r="B3566" s="284" t="e">
        <f>VLOOKUP(A3566,Lists!B:C,2,FALSE)</f>
        <v>#N/A</v>
      </c>
      <c r="C3566" s="284" t="e">
        <f>VLOOKUP(A3566,Lists!B:D,3,FALSE)</f>
        <v>#N/A</v>
      </c>
      <c r="D3566" s="285" t="s">
        <v>666</v>
      </c>
      <c r="E3566" s="285">
        <v>180000</v>
      </c>
      <c r="F3566" s="285" t="s">
        <v>3223</v>
      </c>
      <c r="G3566" s="285" t="s">
        <v>731</v>
      </c>
      <c r="H3566" s="278">
        <f t="shared" si="110"/>
        <v>2</v>
      </c>
      <c r="I3566" s="251" t="s">
        <v>1505</v>
      </c>
      <c r="J3566" s="285" t="s">
        <v>1521</v>
      </c>
      <c r="K3566" s="278" t="e">
        <f t="shared" si="111"/>
        <v>#N/A</v>
      </c>
      <c r="L3566" s="286">
        <v>43524</v>
      </c>
      <c r="M3566" s="286"/>
    </row>
    <row r="3567" spans="1:13" s="269" customFormat="1" ht="15.5" hidden="1" thickTop="1" thickBot="1" x14ac:dyDescent="0.4">
      <c r="A3567" s="287" t="s">
        <v>2967</v>
      </c>
      <c r="B3567" s="288" t="e">
        <f>VLOOKUP(A3567,Lists!B:C,2,FALSE)</f>
        <v>#N/A</v>
      </c>
      <c r="C3567" s="288" t="e">
        <f>VLOOKUP(A3567,Lists!B:D,3,FALSE)</f>
        <v>#N/A</v>
      </c>
      <c r="D3567" s="289" t="s">
        <v>5110</v>
      </c>
      <c r="E3567" s="289">
        <v>57600</v>
      </c>
      <c r="F3567" s="289" t="s">
        <v>1500</v>
      </c>
      <c r="G3567" s="289" t="s">
        <v>731</v>
      </c>
      <c r="H3567" s="278">
        <f t="shared" si="110"/>
        <v>2</v>
      </c>
      <c r="I3567" s="252" t="s">
        <v>1509</v>
      </c>
      <c r="J3567" s="289" t="s">
        <v>1524</v>
      </c>
      <c r="K3567" s="278" t="e">
        <f t="shared" si="111"/>
        <v>#N/A</v>
      </c>
      <c r="L3567" s="290">
        <v>43524</v>
      </c>
      <c r="M3567" s="290"/>
    </row>
    <row r="3568" spans="1:13" s="269" customFormat="1" ht="15.5" hidden="1" thickTop="1" thickBot="1" x14ac:dyDescent="0.4">
      <c r="A3568" s="283" t="s">
        <v>2967</v>
      </c>
      <c r="B3568" s="284" t="e">
        <f>VLOOKUP(A3568,Lists!B:C,2,FALSE)</f>
        <v>#N/A</v>
      </c>
      <c r="C3568" s="284" t="e">
        <f>VLOOKUP(A3568,Lists!B:D,3,FALSE)</f>
        <v>#N/A</v>
      </c>
      <c r="D3568" s="285" t="s">
        <v>5111</v>
      </c>
      <c r="E3568" s="285">
        <v>122400</v>
      </c>
      <c r="F3568" s="285" t="s">
        <v>1500</v>
      </c>
      <c r="G3568" s="285" t="s">
        <v>731</v>
      </c>
      <c r="H3568" s="278">
        <f t="shared" si="110"/>
        <v>2</v>
      </c>
      <c r="I3568" s="251" t="s">
        <v>1509</v>
      </c>
      <c r="J3568" s="285" t="s">
        <v>1525</v>
      </c>
      <c r="K3568" s="278" t="e">
        <f t="shared" si="111"/>
        <v>#N/A</v>
      </c>
      <c r="L3568" s="286">
        <v>43524</v>
      </c>
      <c r="M3568" s="286"/>
    </row>
    <row r="3569" spans="1:13" s="269" customFormat="1" ht="15.5" hidden="1" thickTop="1" thickBot="1" x14ac:dyDescent="0.4">
      <c r="A3569" s="287" t="s">
        <v>2967</v>
      </c>
      <c r="B3569" s="288" t="e">
        <f>VLOOKUP(A3569,Lists!B:C,2,FALSE)</f>
        <v>#N/A</v>
      </c>
      <c r="C3569" s="288" t="e">
        <f>VLOOKUP(A3569,Lists!B:D,3,FALSE)</f>
        <v>#N/A</v>
      </c>
      <c r="D3569" s="289" t="s">
        <v>5112</v>
      </c>
      <c r="E3569" s="289">
        <v>0</v>
      </c>
      <c r="F3569" s="289" t="s">
        <v>1500</v>
      </c>
      <c r="G3569" s="289" t="s">
        <v>731</v>
      </c>
      <c r="H3569" s="278">
        <f t="shared" si="110"/>
        <v>2</v>
      </c>
      <c r="I3569" s="252" t="s">
        <v>1509</v>
      </c>
      <c r="J3569" s="289" t="s">
        <v>1519</v>
      </c>
      <c r="K3569" s="278" t="e">
        <f t="shared" si="111"/>
        <v>#N/A</v>
      </c>
      <c r="L3569" s="290">
        <v>43524</v>
      </c>
      <c r="M3569" s="290"/>
    </row>
    <row r="3570" spans="1:13" s="269" customFormat="1" ht="15.5" hidden="1" thickTop="1" thickBot="1" x14ac:dyDescent="0.4">
      <c r="A3570" s="283" t="s">
        <v>2967</v>
      </c>
      <c r="B3570" s="284" t="e">
        <f>VLOOKUP(A3570,Lists!B:C,2,FALSE)</f>
        <v>#N/A</v>
      </c>
      <c r="C3570" s="284" t="e">
        <f>VLOOKUP(A3570,Lists!B:D,3,FALSE)</f>
        <v>#N/A</v>
      </c>
      <c r="D3570" s="285" t="s">
        <v>5113</v>
      </c>
      <c r="E3570" s="285">
        <v>0</v>
      </c>
      <c r="F3570" s="285" t="s">
        <v>1500</v>
      </c>
      <c r="G3570" s="285" t="s">
        <v>731</v>
      </c>
      <c r="H3570" s="278">
        <f t="shared" si="110"/>
        <v>2</v>
      </c>
      <c r="I3570" s="251" t="s">
        <v>1509</v>
      </c>
      <c r="J3570" s="285" t="s">
        <v>1519</v>
      </c>
      <c r="K3570" s="278" t="e">
        <f t="shared" si="111"/>
        <v>#N/A</v>
      </c>
      <c r="L3570" s="286">
        <v>43524</v>
      </c>
      <c r="M3570" s="286"/>
    </row>
    <row r="3571" spans="1:13" s="269" customFormat="1" ht="15.5" hidden="1" thickTop="1" thickBot="1" x14ac:dyDescent="0.4">
      <c r="A3571" s="287" t="s">
        <v>2967</v>
      </c>
      <c r="B3571" s="288" t="e">
        <f>VLOOKUP(A3571,Lists!B:C,2,FALSE)</f>
        <v>#N/A</v>
      </c>
      <c r="C3571" s="288" t="e">
        <f>VLOOKUP(A3571,Lists!B:D,3,FALSE)</f>
        <v>#N/A</v>
      </c>
      <c r="D3571" s="289" t="s">
        <v>5114</v>
      </c>
      <c r="E3571" s="289">
        <v>0</v>
      </c>
      <c r="F3571" s="289" t="s">
        <v>1500</v>
      </c>
      <c r="G3571" s="289" t="s">
        <v>731</v>
      </c>
      <c r="H3571" s="278">
        <f t="shared" si="110"/>
        <v>2</v>
      </c>
      <c r="I3571" s="252" t="s">
        <v>1509</v>
      </c>
      <c r="J3571" s="289" t="s">
        <v>1519</v>
      </c>
      <c r="K3571" s="278" t="e">
        <f t="shared" si="111"/>
        <v>#N/A</v>
      </c>
      <c r="L3571" s="290">
        <v>43524</v>
      </c>
      <c r="M3571" s="290"/>
    </row>
    <row r="3572" spans="1:13" s="269" customFormat="1" ht="15.5" hidden="1" thickTop="1" thickBot="1" x14ac:dyDescent="0.4">
      <c r="A3572" s="283" t="s">
        <v>2995</v>
      </c>
      <c r="B3572" s="284" t="str">
        <f>VLOOKUP(A3572,Lists!B:C,2,FALSE)</f>
        <v>TTO002</v>
      </c>
      <c r="C3572" s="284" t="str">
        <f>VLOOKUP(A3572,Lists!B:D,3,FALSE)</f>
        <v>TTO</v>
      </c>
      <c r="D3572" s="285" t="s">
        <v>522</v>
      </c>
      <c r="E3572" s="285">
        <v>1410000</v>
      </c>
      <c r="F3572" s="285" t="s">
        <v>3236</v>
      </c>
      <c r="G3572" s="285" t="s">
        <v>731</v>
      </c>
      <c r="H3572" s="278">
        <f t="shared" si="110"/>
        <v>2</v>
      </c>
      <c r="I3572" s="251" t="s">
        <v>3238</v>
      </c>
      <c r="J3572" s="285" t="s">
        <v>3237</v>
      </c>
      <c r="K3572" s="278" t="str">
        <f t="shared" si="111"/>
        <v>TTO002Total population</v>
      </c>
      <c r="L3572" s="286">
        <v>43524</v>
      </c>
      <c r="M3572" s="286" t="s">
        <v>3248</v>
      </c>
    </row>
    <row r="3573" spans="1:13" s="269" customFormat="1" ht="15.5" hidden="1" thickTop="1" thickBot="1" x14ac:dyDescent="0.4">
      <c r="A3573" s="287" t="s">
        <v>2995</v>
      </c>
      <c r="B3573" s="288" t="str">
        <f>VLOOKUP(A3573,Lists!B:C,2,FALSE)</f>
        <v>TTO002</v>
      </c>
      <c r="C3573" s="288" t="str">
        <f>VLOOKUP(A3573,Lists!B:D,3,FALSE)</f>
        <v>TTO</v>
      </c>
      <c r="D3573" s="289" t="s">
        <v>660</v>
      </c>
      <c r="E3573" s="289">
        <v>5130</v>
      </c>
      <c r="F3573" s="289" t="s">
        <v>3240</v>
      </c>
      <c r="G3573" s="289" t="s">
        <v>731</v>
      </c>
      <c r="H3573" s="278">
        <f t="shared" si="110"/>
        <v>2</v>
      </c>
      <c r="I3573" s="252" t="s">
        <v>3238</v>
      </c>
      <c r="J3573" s="289" t="s">
        <v>3239</v>
      </c>
      <c r="K3573" s="278" t="str">
        <f t="shared" si="111"/>
        <v>TTO002Landmass affected</v>
      </c>
      <c r="L3573" s="290">
        <v>43524</v>
      </c>
      <c r="M3573" s="290" t="s">
        <v>3248</v>
      </c>
    </row>
    <row r="3574" spans="1:13" s="269" customFormat="1" ht="15.5" hidden="1" thickTop="1" thickBot="1" x14ac:dyDescent="0.4">
      <c r="A3574" s="283" t="s">
        <v>2995</v>
      </c>
      <c r="B3574" s="284" t="str">
        <f>VLOOKUP(A3574,Lists!B:C,2,FALSE)</f>
        <v>TTO002</v>
      </c>
      <c r="C3574" s="284" t="str">
        <f>VLOOKUP(A3574,Lists!B:D,3,FALSE)</f>
        <v>TTO</v>
      </c>
      <c r="D3574" s="285" t="s">
        <v>737</v>
      </c>
      <c r="E3574" s="285">
        <v>1410000</v>
      </c>
      <c r="F3574" s="285" t="s">
        <v>3236</v>
      </c>
      <c r="G3574" s="285" t="s">
        <v>731</v>
      </c>
      <c r="H3574" s="278">
        <f t="shared" si="110"/>
        <v>2</v>
      </c>
      <c r="I3574" s="251" t="s">
        <v>3238</v>
      </c>
      <c r="J3574" s="285" t="s">
        <v>3237</v>
      </c>
      <c r="K3574" s="278" t="str">
        <f t="shared" si="111"/>
        <v>TTO002People exposed</v>
      </c>
      <c r="L3574" s="286">
        <v>43524</v>
      </c>
      <c r="M3574" s="286" t="s">
        <v>3248</v>
      </c>
    </row>
    <row r="3575" spans="1:13" s="269" customFormat="1" ht="15.5" hidden="1" thickTop="1" thickBot="1" x14ac:dyDescent="0.4">
      <c r="A3575" s="287" t="s">
        <v>2995</v>
      </c>
      <c r="B3575" s="288" t="str">
        <f>VLOOKUP(A3575,Lists!B:C,2,FALSE)</f>
        <v>TTO002</v>
      </c>
      <c r="C3575" s="288" t="str">
        <f>VLOOKUP(A3575,Lists!B:D,3,FALSE)</f>
        <v>TTO</v>
      </c>
      <c r="D3575" s="289" t="s">
        <v>533</v>
      </c>
      <c r="E3575" s="289">
        <v>40000</v>
      </c>
      <c r="F3575" s="289" t="s">
        <v>3235</v>
      </c>
      <c r="G3575" s="289" t="s">
        <v>731</v>
      </c>
      <c r="H3575" s="278">
        <f t="shared" si="110"/>
        <v>2</v>
      </c>
      <c r="I3575" s="252" t="s">
        <v>3241</v>
      </c>
      <c r="J3575" s="289" t="s">
        <v>3242</v>
      </c>
      <c r="K3575" s="278" t="str">
        <f t="shared" si="111"/>
        <v>TTO002People affected</v>
      </c>
      <c r="L3575" s="290">
        <v>43524</v>
      </c>
      <c r="M3575" s="290" t="s">
        <v>3248</v>
      </c>
    </row>
    <row r="3576" spans="1:13" s="269" customFormat="1" ht="15.5" thickTop="1" thickBot="1" x14ac:dyDescent="0.4">
      <c r="A3576" s="283" t="s">
        <v>2995</v>
      </c>
      <c r="B3576" s="284" t="str">
        <f>VLOOKUP(A3576,Lists!B:C,2,FALSE)</f>
        <v>TTO002</v>
      </c>
      <c r="C3576" s="284" t="str">
        <f>VLOOKUP(A3576,Lists!B:D,3,FALSE)</f>
        <v>TTO</v>
      </c>
      <c r="D3576" s="285" t="s">
        <v>666</v>
      </c>
      <c r="E3576" s="285">
        <v>40000</v>
      </c>
      <c r="F3576" s="285" t="s">
        <v>3235</v>
      </c>
      <c r="G3576" s="285" t="s">
        <v>731</v>
      </c>
      <c r="H3576" s="278">
        <f t="shared" si="110"/>
        <v>2</v>
      </c>
      <c r="I3576" s="251" t="s">
        <v>3241</v>
      </c>
      <c r="J3576" s="285" t="s">
        <v>3242</v>
      </c>
      <c r="K3576" s="278" t="str">
        <f t="shared" si="111"/>
        <v>TTO002People displaced</v>
      </c>
      <c r="L3576" s="286">
        <v>43524</v>
      </c>
      <c r="M3576" s="286" t="s">
        <v>3248</v>
      </c>
    </row>
    <row r="3577" spans="1:13" s="269" customFormat="1" ht="15.5" hidden="1" thickTop="1" thickBot="1" x14ac:dyDescent="0.4">
      <c r="A3577" s="287" t="s">
        <v>2995</v>
      </c>
      <c r="B3577" s="288" t="str">
        <f>VLOOKUP(A3577,Lists!B:C,2,FALSE)</f>
        <v>TTO002</v>
      </c>
      <c r="C3577" s="288" t="str">
        <f>VLOOKUP(A3577,Lists!B:D,3,FALSE)</f>
        <v>TTO</v>
      </c>
      <c r="D3577" s="289" t="s">
        <v>5028</v>
      </c>
      <c r="E3577" s="289" t="s">
        <v>446</v>
      </c>
      <c r="F3577" s="289" t="s">
        <v>3243</v>
      </c>
      <c r="G3577" s="289" t="s">
        <v>731</v>
      </c>
      <c r="H3577" s="278">
        <f t="shared" si="110"/>
        <v>2</v>
      </c>
      <c r="I3577" s="252"/>
      <c r="J3577" s="289"/>
      <c r="K3577" s="278" t="str">
        <f t="shared" si="111"/>
        <v>TTO002Illness cases reported</v>
      </c>
      <c r="L3577" s="290">
        <v>43524</v>
      </c>
      <c r="M3577" s="290" t="s">
        <v>3248</v>
      </c>
    </row>
    <row r="3578" spans="1:13" s="269" customFormat="1" ht="15.5" hidden="1" thickTop="1" thickBot="1" x14ac:dyDescent="0.4">
      <c r="A3578" s="283" t="s">
        <v>2995</v>
      </c>
      <c r="B3578" s="284" t="str">
        <f>VLOOKUP(A3578,Lists!B:C,2,FALSE)</f>
        <v>TTO002</v>
      </c>
      <c r="C3578" s="284" t="str">
        <f>VLOOKUP(A3578,Lists!B:D,3,FALSE)</f>
        <v>TTO</v>
      </c>
      <c r="D3578" s="285" t="s">
        <v>5027</v>
      </c>
      <c r="E3578" s="285">
        <v>0</v>
      </c>
      <c r="F3578" s="285"/>
      <c r="G3578" s="285" t="s">
        <v>731</v>
      </c>
      <c r="H3578" s="278">
        <f t="shared" si="110"/>
        <v>2</v>
      </c>
      <c r="I3578" s="251"/>
      <c r="J3578" s="285"/>
      <c r="K3578" s="278" t="str">
        <f t="shared" si="111"/>
        <v>TTO002Injuries reported</v>
      </c>
      <c r="L3578" s="286">
        <v>43524</v>
      </c>
      <c r="M3578" s="286" t="s">
        <v>3248</v>
      </c>
    </row>
    <row r="3579" spans="1:13" s="269" customFormat="1" ht="15.5" hidden="1" thickTop="1" thickBot="1" x14ac:dyDescent="0.4">
      <c r="A3579" s="287" t="s">
        <v>2995</v>
      </c>
      <c r="B3579" s="288" t="str">
        <f>VLOOKUP(A3579,Lists!B:C,2,FALSE)</f>
        <v>TTO002</v>
      </c>
      <c r="C3579" s="288" t="str">
        <f>VLOOKUP(A3579,Lists!B:D,3,FALSE)</f>
        <v>TTO</v>
      </c>
      <c r="D3579" s="289" t="s">
        <v>5029</v>
      </c>
      <c r="E3579" s="289">
        <v>0</v>
      </c>
      <c r="F3579" s="289"/>
      <c r="G3579" s="289" t="s">
        <v>731</v>
      </c>
      <c r="H3579" s="278">
        <f t="shared" si="110"/>
        <v>2</v>
      </c>
      <c r="I3579" s="252"/>
      <c r="J3579" s="289"/>
      <c r="K3579" s="278" t="str">
        <f t="shared" si="111"/>
        <v>TTO002Fatalities reported</v>
      </c>
      <c r="L3579" s="290">
        <v>43524</v>
      </c>
      <c r="M3579" s="290" t="s">
        <v>3248</v>
      </c>
    </row>
    <row r="3580" spans="1:13" s="269" customFormat="1" ht="15.5" hidden="1" thickTop="1" thickBot="1" x14ac:dyDescent="0.4">
      <c r="A3580" s="283" t="s">
        <v>2995</v>
      </c>
      <c r="B3580" s="284" t="str">
        <f>VLOOKUP(A3580,Lists!B:C,2,FALSE)</f>
        <v>TTO002</v>
      </c>
      <c r="C3580" s="284" t="str">
        <f>VLOOKUP(A3580,Lists!B:D,3,FALSE)</f>
        <v>TTO</v>
      </c>
      <c r="D3580" s="285" t="s">
        <v>5115</v>
      </c>
      <c r="E3580" s="285">
        <v>0</v>
      </c>
      <c r="F3580" s="285"/>
      <c r="G3580" s="285" t="s">
        <v>731</v>
      </c>
      <c r="H3580" s="278">
        <f t="shared" si="110"/>
        <v>2</v>
      </c>
      <c r="I3580" s="251"/>
      <c r="J3580" s="285"/>
      <c r="K3580" s="278" t="str">
        <f t="shared" si="111"/>
        <v>TTO002Fatalities in all crises</v>
      </c>
      <c r="L3580" s="286">
        <v>43524</v>
      </c>
      <c r="M3580" s="286" t="s">
        <v>3248</v>
      </c>
    </row>
    <row r="3581" spans="1:13" s="269" customFormat="1" ht="15.5" hidden="1" thickTop="1" thickBot="1" x14ac:dyDescent="0.4">
      <c r="A3581" s="287" t="s">
        <v>2995</v>
      </c>
      <c r="B3581" s="288" t="str">
        <f>VLOOKUP(A3581,Lists!B:C,2,FALSE)</f>
        <v>TTO002</v>
      </c>
      <c r="C3581" s="288" t="str">
        <f>VLOOKUP(A3581,Lists!B:D,3,FALSE)</f>
        <v>TTO</v>
      </c>
      <c r="D3581" s="289" t="s">
        <v>5108</v>
      </c>
      <c r="E3581" s="289">
        <v>0</v>
      </c>
      <c r="F3581" s="289"/>
      <c r="G3581" s="289" t="s">
        <v>731</v>
      </c>
      <c r="H3581" s="278">
        <f t="shared" si="110"/>
        <v>2</v>
      </c>
      <c r="I3581" s="252"/>
      <c r="J3581" s="289"/>
      <c r="K3581" s="278" t="str">
        <f t="shared" si="111"/>
        <v>TTO002Buildings damaged</v>
      </c>
      <c r="L3581" s="290">
        <v>43524</v>
      </c>
      <c r="M3581" s="290" t="s">
        <v>3248</v>
      </c>
    </row>
    <row r="3582" spans="1:13" s="269" customFormat="1" ht="15.5" hidden="1" thickTop="1" thickBot="1" x14ac:dyDescent="0.4">
      <c r="A3582" s="283" t="s">
        <v>2995</v>
      </c>
      <c r="B3582" s="284" t="str">
        <f>VLOOKUP(A3582,Lists!B:C,2,FALSE)</f>
        <v>TTO002</v>
      </c>
      <c r="C3582" s="284" t="str">
        <f>VLOOKUP(A3582,Lists!B:D,3,FALSE)</f>
        <v>TTO</v>
      </c>
      <c r="D3582" s="285" t="s">
        <v>5109</v>
      </c>
      <c r="E3582" s="285">
        <v>0</v>
      </c>
      <c r="F3582" s="285"/>
      <c r="G3582" s="285" t="s">
        <v>731</v>
      </c>
      <c r="H3582" s="278">
        <f t="shared" si="110"/>
        <v>2</v>
      </c>
      <c r="I3582" s="251" t="s">
        <v>446</v>
      </c>
      <c r="J3582" s="285" t="s">
        <v>446</v>
      </c>
      <c r="K3582" s="278" t="str">
        <f t="shared" si="111"/>
        <v>TTO002Buildings destroyed</v>
      </c>
      <c r="L3582" s="286">
        <v>43524</v>
      </c>
      <c r="M3582" s="286" t="s">
        <v>3248</v>
      </c>
    </row>
    <row r="3583" spans="1:13" s="269" customFormat="1" ht="15.5" hidden="1" thickTop="1" thickBot="1" x14ac:dyDescent="0.4">
      <c r="A3583" s="287" t="s">
        <v>2995</v>
      </c>
      <c r="B3583" s="288" t="str">
        <f>VLOOKUP(A3583,Lists!B:C,2,FALSE)</f>
        <v>TTO002</v>
      </c>
      <c r="C3583" s="288" t="str">
        <f>VLOOKUP(A3583,Lists!B:D,3,FALSE)</f>
        <v>TTO</v>
      </c>
      <c r="D3583" s="289" t="s">
        <v>742</v>
      </c>
      <c r="E3583" s="289">
        <v>0</v>
      </c>
      <c r="F3583" s="289"/>
      <c r="G3583" s="289" t="s">
        <v>731</v>
      </c>
      <c r="H3583" s="278">
        <f t="shared" si="110"/>
        <v>2</v>
      </c>
      <c r="I3583" s="252"/>
      <c r="J3583" s="289"/>
      <c r="K3583" s="278" t="str">
        <f t="shared" si="111"/>
        <v>TTO002Economic Losses</v>
      </c>
      <c r="L3583" s="290">
        <v>43524</v>
      </c>
      <c r="M3583" s="290" t="s">
        <v>3248</v>
      </c>
    </row>
    <row r="3584" spans="1:13" s="269" customFormat="1" ht="15.5" hidden="1" thickTop="1" thickBot="1" x14ac:dyDescent="0.4">
      <c r="A3584" s="283" t="s">
        <v>2995</v>
      </c>
      <c r="B3584" s="284" t="str">
        <f>VLOOKUP(A3584,Lists!B:C,2,FALSE)</f>
        <v>TTO002</v>
      </c>
      <c r="C3584" s="284" t="str">
        <f>VLOOKUP(A3584,Lists!B:D,3,FALSE)</f>
        <v>TTO</v>
      </c>
      <c r="D3584" s="285" t="s">
        <v>752</v>
      </c>
      <c r="E3584" s="285">
        <v>40000</v>
      </c>
      <c r="F3584" s="285" t="s">
        <v>3235</v>
      </c>
      <c r="G3584" s="285" t="s">
        <v>731</v>
      </c>
      <c r="H3584" s="278">
        <f t="shared" si="110"/>
        <v>2</v>
      </c>
      <c r="I3584" s="251" t="s">
        <v>3241</v>
      </c>
      <c r="J3584" s="285" t="s">
        <v>3242</v>
      </c>
      <c r="K3584" s="278" t="str">
        <f t="shared" si="111"/>
        <v>TTO002People in Need</v>
      </c>
      <c r="L3584" s="286">
        <v>43524</v>
      </c>
      <c r="M3584" s="286" t="s">
        <v>3248</v>
      </c>
    </row>
    <row r="3585" spans="1:13" s="269" customFormat="1" ht="15.5" hidden="1" thickTop="1" thickBot="1" x14ac:dyDescent="0.4">
      <c r="A3585" s="287" t="s">
        <v>2995</v>
      </c>
      <c r="B3585" s="288" t="str">
        <f>VLOOKUP(A3585,Lists!B:C,2,FALSE)</f>
        <v>TTO002</v>
      </c>
      <c r="C3585" s="288" t="str">
        <f>VLOOKUP(A3585,Lists!B:D,3,FALSE)</f>
        <v>TTO</v>
      </c>
      <c r="D3585" s="289" t="s">
        <v>5110</v>
      </c>
      <c r="E3585" s="289">
        <v>0</v>
      </c>
      <c r="F3585" s="289"/>
      <c r="G3585" s="289" t="s">
        <v>731</v>
      </c>
      <c r="H3585" s="278">
        <f t="shared" si="110"/>
        <v>2</v>
      </c>
      <c r="I3585" s="252"/>
      <c r="J3585" s="289"/>
      <c r="K3585" s="278" t="str">
        <f t="shared" si="111"/>
        <v>TTO002Minimal humanitarian conditions - Level 1</v>
      </c>
      <c r="L3585" s="290">
        <v>43524</v>
      </c>
      <c r="M3585" s="290" t="s">
        <v>3248</v>
      </c>
    </row>
    <row r="3586" spans="1:13" s="269" customFormat="1" ht="15.5" hidden="1" thickTop="1" thickBot="1" x14ac:dyDescent="0.4">
      <c r="A3586" s="283" t="s">
        <v>2995</v>
      </c>
      <c r="B3586" s="284" t="str">
        <f>VLOOKUP(A3586,Lists!B:C,2,FALSE)</f>
        <v>TTO002</v>
      </c>
      <c r="C3586" s="284" t="str">
        <f>VLOOKUP(A3586,Lists!B:D,3,FALSE)</f>
        <v>TTO</v>
      </c>
      <c r="D3586" s="285" t="s">
        <v>5111</v>
      </c>
      <c r="E3586" s="285">
        <v>40000</v>
      </c>
      <c r="F3586" s="285" t="s">
        <v>3235</v>
      </c>
      <c r="G3586" s="285" t="s">
        <v>731</v>
      </c>
      <c r="H3586" s="278">
        <f t="shared" ref="H3586:H3649" si="112">IF(G3586="x","x",IF(G3586="Low",3,IF(G3586="Medium",2,IF(G3586="High",1,FALSE))))</f>
        <v>2</v>
      </c>
      <c r="I3586" s="251" t="s">
        <v>3241</v>
      </c>
      <c r="J3586" s="285" t="s">
        <v>3244</v>
      </c>
      <c r="K3586" s="278" t="str">
        <f t="shared" ref="K3586:K3649" si="113">B3586&amp;""&amp;D3586</f>
        <v>TTO002Stressed humanitarian conditions - Level 2</v>
      </c>
      <c r="L3586" s="286">
        <v>43524</v>
      </c>
      <c r="M3586" s="286" t="s">
        <v>3248</v>
      </c>
    </row>
    <row r="3587" spans="1:13" s="269" customFormat="1" ht="15.5" hidden="1" thickTop="1" thickBot="1" x14ac:dyDescent="0.4">
      <c r="A3587" s="287" t="s">
        <v>2995</v>
      </c>
      <c r="B3587" s="288" t="str">
        <f>VLOOKUP(A3587,Lists!B:C,2,FALSE)</f>
        <v>TTO002</v>
      </c>
      <c r="C3587" s="288" t="str">
        <f>VLOOKUP(A3587,Lists!B:D,3,FALSE)</f>
        <v>TTO</v>
      </c>
      <c r="D3587" s="289" t="s">
        <v>5112</v>
      </c>
      <c r="E3587" s="289">
        <v>0</v>
      </c>
      <c r="F3587" s="289"/>
      <c r="G3587" s="289" t="s">
        <v>731</v>
      </c>
      <c r="H3587" s="278">
        <f t="shared" si="112"/>
        <v>2</v>
      </c>
      <c r="I3587" s="252"/>
      <c r="J3587" s="289"/>
      <c r="K3587" s="278" t="str">
        <f t="shared" si="113"/>
        <v>TTO002Moderate humanitarian conditions - Level 3</v>
      </c>
      <c r="L3587" s="290">
        <v>43524</v>
      </c>
      <c r="M3587" s="290" t="s">
        <v>3248</v>
      </c>
    </row>
    <row r="3588" spans="1:13" s="269" customFormat="1" ht="15.5" hidden="1" thickTop="1" thickBot="1" x14ac:dyDescent="0.4">
      <c r="A3588" s="283" t="s">
        <v>2995</v>
      </c>
      <c r="B3588" s="284" t="str">
        <f>VLOOKUP(A3588,Lists!B:C,2,FALSE)</f>
        <v>TTO002</v>
      </c>
      <c r="C3588" s="284" t="str">
        <f>VLOOKUP(A3588,Lists!B:D,3,FALSE)</f>
        <v>TTO</v>
      </c>
      <c r="D3588" s="285" t="s">
        <v>5113</v>
      </c>
      <c r="E3588" s="285">
        <v>0</v>
      </c>
      <c r="F3588" s="285"/>
      <c r="G3588" s="285" t="s">
        <v>731</v>
      </c>
      <c r="H3588" s="278">
        <f t="shared" si="112"/>
        <v>2</v>
      </c>
      <c r="I3588" s="251"/>
      <c r="J3588" s="285"/>
      <c r="K3588" s="278" t="str">
        <f t="shared" si="113"/>
        <v>TTO002Severe humanitarian conditions - Level 4</v>
      </c>
      <c r="L3588" s="286">
        <v>43524</v>
      </c>
      <c r="M3588" s="286" t="s">
        <v>3248</v>
      </c>
    </row>
    <row r="3589" spans="1:13" s="269" customFormat="1" ht="15.5" hidden="1" thickTop="1" thickBot="1" x14ac:dyDescent="0.4">
      <c r="A3589" s="287" t="s">
        <v>2995</v>
      </c>
      <c r="B3589" s="288" t="str">
        <f>VLOOKUP(A3589,Lists!B:C,2,FALSE)</f>
        <v>TTO002</v>
      </c>
      <c r="C3589" s="288" t="str">
        <f>VLOOKUP(A3589,Lists!B:D,3,FALSE)</f>
        <v>TTO</v>
      </c>
      <c r="D3589" s="289" t="s">
        <v>5114</v>
      </c>
      <c r="E3589" s="289">
        <v>0</v>
      </c>
      <c r="F3589" s="289"/>
      <c r="G3589" s="289" t="s">
        <v>731</v>
      </c>
      <c r="H3589" s="278">
        <f t="shared" si="112"/>
        <v>2</v>
      </c>
      <c r="I3589" s="252"/>
      <c r="J3589" s="289"/>
      <c r="K3589" s="278" t="str">
        <f t="shared" si="113"/>
        <v>TTO002Extreme humanitarian conditions - Level 5</v>
      </c>
      <c r="L3589" s="290">
        <v>43524</v>
      </c>
      <c r="M3589" s="290" t="s">
        <v>3248</v>
      </c>
    </row>
    <row r="3590" spans="1:13" s="269" customFormat="1" ht="15.5" hidden="1" thickTop="1" thickBot="1" x14ac:dyDescent="0.4">
      <c r="A3590" s="283" t="s">
        <v>2995</v>
      </c>
      <c r="B3590" s="284" t="str">
        <f>VLOOKUP(A3590,Lists!B:C,2,FALSE)</f>
        <v>TTO002</v>
      </c>
      <c r="C3590" s="284" t="str">
        <f>VLOOKUP(A3590,Lists!B:D,3,FALSE)</f>
        <v>TTO</v>
      </c>
      <c r="D3590" s="285" t="s">
        <v>688</v>
      </c>
      <c r="E3590" s="285">
        <v>1</v>
      </c>
      <c r="F3590" s="285"/>
      <c r="G3590" s="285" t="s">
        <v>731</v>
      </c>
      <c r="H3590" s="278">
        <f t="shared" si="112"/>
        <v>2</v>
      </c>
      <c r="I3590" s="251"/>
      <c r="J3590" s="285" t="s">
        <v>2323</v>
      </c>
      <c r="K3590" s="278" t="str">
        <f t="shared" si="113"/>
        <v>TTO002Crisis affected groups</v>
      </c>
      <c r="L3590" s="286">
        <v>43524</v>
      </c>
      <c r="M3590" s="286" t="s">
        <v>3248</v>
      </c>
    </row>
    <row r="3591" spans="1:13" s="269" customFormat="1" ht="15.5" hidden="1" thickTop="1" thickBot="1" x14ac:dyDescent="0.4">
      <c r="A3591" s="287" t="s">
        <v>2995</v>
      </c>
      <c r="B3591" s="288" t="str">
        <f>VLOOKUP(A3591,Lists!B:C,2,FALSE)</f>
        <v>TTO002</v>
      </c>
      <c r="C3591" s="288" t="str">
        <f>VLOOKUP(A3591,Lists!B:D,3,FALSE)</f>
        <v>TTO</v>
      </c>
      <c r="D3591" s="289" t="s">
        <v>691</v>
      </c>
      <c r="E3591" s="289" t="s">
        <v>446</v>
      </c>
      <c r="F3591" s="289" t="s">
        <v>3243</v>
      </c>
      <c r="G3591" s="289" t="s">
        <v>731</v>
      </c>
      <c r="H3591" s="278">
        <f t="shared" si="112"/>
        <v>2</v>
      </c>
      <c r="I3591" s="252"/>
      <c r="J3591" s="289" t="s">
        <v>3245</v>
      </c>
      <c r="K3591" s="278" t="str">
        <f t="shared" si="113"/>
        <v>TTO002People facing limited access constraints</v>
      </c>
      <c r="L3591" s="290">
        <v>43524</v>
      </c>
      <c r="M3591" s="290" t="s">
        <v>3248</v>
      </c>
    </row>
    <row r="3592" spans="1:13" s="269" customFormat="1" ht="15.5" hidden="1" thickTop="1" thickBot="1" x14ac:dyDescent="0.4">
      <c r="A3592" s="283" t="s">
        <v>2995</v>
      </c>
      <c r="B3592" s="284" t="str">
        <f>VLOOKUP(A3592,Lists!B:C,2,FALSE)</f>
        <v>TTO002</v>
      </c>
      <c r="C3592" s="284" t="str">
        <f>VLOOKUP(A3592,Lists!B:D,3,FALSE)</f>
        <v>TTO</v>
      </c>
      <c r="D3592" s="285" t="s">
        <v>692</v>
      </c>
      <c r="E3592" s="285">
        <v>0</v>
      </c>
      <c r="F3592" s="285"/>
      <c r="G3592" s="285" t="s">
        <v>731</v>
      </c>
      <c r="H3592" s="278">
        <f t="shared" si="112"/>
        <v>2</v>
      </c>
      <c r="I3592" s="251"/>
      <c r="J3592" s="285"/>
      <c r="K3592" s="278" t="str">
        <f t="shared" si="113"/>
        <v>TTO002People facing restricted access constraints</v>
      </c>
      <c r="L3592" s="286">
        <v>43524</v>
      </c>
      <c r="M3592" s="286" t="s">
        <v>3248</v>
      </c>
    </row>
    <row r="3593" spans="1:13" s="269" customFormat="1" ht="15.5" hidden="1" thickTop="1" thickBot="1" x14ac:dyDescent="0.4">
      <c r="A3593" s="287" t="s">
        <v>2995</v>
      </c>
      <c r="B3593" s="288" t="str">
        <f>VLOOKUP(A3593,Lists!B:C,2,FALSE)</f>
        <v>TTO002</v>
      </c>
      <c r="C3593" s="288" t="str">
        <f>VLOOKUP(A3593,Lists!B:D,3,FALSE)</f>
        <v>TTO</v>
      </c>
      <c r="D3593" s="289" t="s">
        <v>643</v>
      </c>
      <c r="E3593" s="289">
        <v>0</v>
      </c>
      <c r="F3593" s="289" t="s">
        <v>3246</v>
      </c>
      <c r="G3593" s="289" t="s">
        <v>731</v>
      </c>
      <c r="H3593" s="278">
        <f t="shared" si="112"/>
        <v>2</v>
      </c>
      <c r="I3593" s="252"/>
      <c r="J3593" s="289"/>
      <c r="K3593" s="278" t="str">
        <f t="shared" si="113"/>
        <v>TTO002Impediments to entry into country (bureaucratic and administrative)</v>
      </c>
      <c r="L3593" s="290">
        <v>43524</v>
      </c>
      <c r="M3593" s="290" t="s">
        <v>3248</v>
      </c>
    </row>
    <row r="3594" spans="1:13" s="269" customFormat="1" ht="15.5" hidden="1" thickTop="1" thickBot="1" x14ac:dyDescent="0.4">
      <c r="A3594" s="283" t="s">
        <v>2995</v>
      </c>
      <c r="B3594" s="284" t="str">
        <f>VLOOKUP(A3594,Lists!B:C,2,FALSE)</f>
        <v>TTO002</v>
      </c>
      <c r="C3594" s="284" t="str">
        <f>VLOOKUP(A3594,Lists!B:D,3,FALSE)</f>
        <v>TTO</v>
      </c>
      <c r="D3594" s="285" t="s">
        <v>644</v>
      </c>
      <c r="E3594" s="285">
        <v>0</v>
      </c>
      <c r="F3594" s="285" t="s">
        <v>3246</v>
      </c>
      <c r="G3594" s="285" t="s">
        <v>731</v>
      </c>
      <c r="H3594" s="278">
        <f t="shared" si="112"/>
        <v>2</v>
      </c>
      <c r="I3594" s="251"/>
      <c r="J3594" s="285"/>
      <c r="K3594" s="278" t="str">
        <f t="shared" si="113"/>
        <v>TTO002Restriction of movement (impediments to freedom of movement and/or administrative restrictions)</v>
      </c>
      <c r="L3594" s="286">
        <v>43524</v>
      </c>
      <c r="M3594" s="286" t="s">
        <v>3248</v>
      </c>
    </row>
    <row r="3595" spans="1:13" s="269" customFormat="1" ht="15.5" hidden="1" thickTop="1" thickBot="1" x14ac:dyDescent="0.4">
      <c r="A3595" s="287" t="s">
        <v>2995</v>
      </c>
      <c r="B3595" s="288" t="str">
        <f>VLOOKUP(A3595,Lists!B:C,2,FALSE)</f>
        <v>TTO002</v>
      </c>
      <c r="C3595" s="288" t="str">
        <f>VLOOKUP(A3595,Lists!B:D,3,FALSE)</f>
        <v>TTO</v>
      </c>
      <c r="D3595" s="289" t="s">
        <v>645</v>
      </c>
      <c r="E3595" s="289">
        <v>0</v>
      </c>
      <c r="F3595" s="289" t="s">
        <v>3246</v>
      </c>
      <c r="G3595" s="289" t="s">
        <v>731</v>
      </c>
      <c r="H3595" s="278">
        <f t="shared" si="112"/>
        <v>2</v>
      </c>
      <c r="I3595" s="252"/>
      <c r="J3595" s="289"/>
      <c r="K3595" s="278" t="str">
        <f t="shared" si="113"/>
        <v>TTO002Interference into implementation of humanitarian activities</v>
      </c>
      <c r="L3595" s="290">
        <v>43524</v>
      </c>
      <c r="M3595" s="290" t="s">
        <v>3248</v>
      </c>
    </row>
    <row r="3596" spans="1:13" s="269" customFormat="1" ht="15.5" hidden="1" thickTop="1" thickBot="1" x14ac:dyDescent="0.4">
      <c r="A3596" s="283" t="s">
        <v>2995</v>
      </c>
      <c r="B3596" s="284" t="str">
        <f>VLOOKUP(A3596,Lists!B:C,2,FALSE)</f>
        <v>TTO002</v>
      </c>
      <c r="C3596" s="284" t="str">
        <f>VLOOKUP(A3596,Lists!B:D,3,FALSE)</f>
        <v>TTO</v>
      </c>
      <c r="D3596" s="285" t="s">
        <v>646</v>
      </c>
      <c r="E3596" s="285">
        <v>0</v>
      </c>
      <c r="F3596" s="285" t="s">
        <v>3246</v>
      </c>
      <c r="G3596" s="285" t="s">
        <v>731</v>
      </c>
      <c r="H3596" s="278">
        <f t="shared" si="112"/>
        <v>2</v>
      </c>
      <c r="I3596" s="251"/>
      <c r="J3596" s="285"/>
      <c r="K3596" s="278" t="str">
        <f t="shared" si="113"/>
        <v>TTO002Violence against personnel, facilities and assets</v>
      </c>
      <c r="L3596" s="286">
        <v>43524</v>
      </c>
      <c r="M3596" s="286" t="s">
        <v>3248</v>
      </c>
    </row>
    <row r="3597" spans="1:13" s="269" customFormat="1" ht="15.5" hidden="1" thickTop="1" thickBot="1" x14ac:dyDescent="0.4">
      <c r="A3597" s="287" t="s">
        <v>2995</v>
      </c>
      <c r="B3597" s="288" t="str">
        <f>VLOOKUP(A3597,Lists!B:C,2,FALSE)</f>
        <v>TTO002</v>
      </c>
      <c r="C3597" s="288" t="str">
        <f>VLOOKUP(A3597,Lists!B:D,3,FALSE)</f>
        <v>TTO</v>
      </c>
      <c r="D3597" s="289" t="s">
        <v>647</v>
      </c>
      <c r="E3597" s="289">
        <v>1</v>
      </c>
      <c r="F3597" s="289" t="s">
        <v>3246</v>
      </c>
      <c r="G3597" s="289" t="s">
        <v>731</v>
      </c>
      <c r="H3597" s="278">
        <f t="shared" si="112"/>
        <v>2</v>
      </c>
      <c r="I3597" s="252"/>
      <c r="J3597" s="289"/>
      <c r="K3597" s="278" t="str">
        <f t="shared" si="113"/>
        <v>TTO002Denial of existence of humanitarian needs or entitlements to assistance</v>
      </c>
      <c r="L3597" s="290">
        <v>43524</v>
      </c>
      <c r="M3597" s="290" t="s">
        <v>3248</v>
      </c>
    </row>
    <row r="3598" spans="1:13" s="269" customFormat="1" ht="15.5" hidden="1" thickTop="1" thickBot="1" x14ac:dyDescent="0.4">
      <c r="A3598" s="283" t="s">
        <v>2995</v>
      </c>
      <c r="B3598" s="284" t="str">
        <f>VLOOKUP(A3598,Lists!B:C,2,FALSE)</f>
        <v>TTO002</v>
      </c>
      <c r="C3598" s="284" t="str">
        <f>VLOOKUP(A3598,Lists!B:D,3,FALSE)</f>
        <v>TTO</v>
      </c>
      <c r="D3598" s="285" t="s">
        <v>648</v>
      </c>
      <c r="E3598" s="285">
        <v>1</v>
      </c>
      <c r="F3598" s="285" t="s">
        <v>3246</v>
      </c>
      <c r="G3598" s="285" t="s">
        <v>731</v>
      </c>
      <c r="H3598" s="278">
        <f t="shared" si="112"/>
        <v>2</v>
      </c>
      <c r="I3598" s="251"/>
      <c r="J3598" s="285"/>
      <c r="K3598" s="278" t="str">
        <f t="shared" si="113"/>
        <v>TTO002Restriction and obstruction of access to services and assistance</v>
      </c>
      <c r="L3598" s="286">
        <v>43524</v>
      </c>
      <c r="M3598" s="286" t="s">
        <v>3248</v>
      </c>
    </row>
    <row r="3599" spans="1:13" s="269" customFormat="1" ht="15.5" hidden="1" thickTop="1" thickBot="1" x14ac:dyDescent="0.4">
      <c r="A3599" s="287" t="s">
        <v>2995</v>
      </c>
      <c r="B3599" s="288" t="str">
        <f>VLOOKUP(A3599,Lists!B:C,2,FALSE)</f>
        <v>TTO002</v>
      </c>
      <c r="C3599" s="288" t="str">
        <f>VLOOKUP(A3599,Lists!B:D,3,FALSE)</f>
        <v>TTO</v>
      </c>
      <c r="D3599" s="289" t="s">
        <v>649</v>
      </c>
      <c r="E3599" s="289">
        <v>0</v>
      </c>
      <c r="F3599" s="289" t="s">
        <v>3246</v>
      </c>
      <c r="G3599" s="289" t="s">
        <v>731</v>
      </c>
      <c r="H3599" s="278">
        <f t="shared" si="112"/>
        <v>2</v>
      </c>
      <c r="I3599" s="252"/>
      <c r="J3599" s="289"/>
      <c r="K3599" s="278" t="str">
        <f t="shared" si="113"/>
        <v>TTO002Ongoing insecurity/hostilities affecting humanitarian assistance</v>
      </c>
      <c r="L3599" s="290">
        <v>43524</v>
      </c>
      <c r="M3599" s="290" t="s">
        <v>3248</v>
      </c>
    </row>
    <row r="3600" spans="1:13" s="269" customFormat="1" ht="15.5" hidden="1" thickTop="1" thickBot="1" x14ac:dyDescent="0.4">
      <c r="A3600" s="283" t="s">
        <v>2995</v>
      </c>
      <c r="B3600" s="284" t="str">
        <f>VLOOKUP(A3600,Lists!B:C,2,FALSE)</f>
        <v>TTO002</v>
      </c>
      <c r="C3600" s="284" t="str">
        <f>VLOOKUP(A3600,Lists!B:D,3,FALSE)</f>
        <v>TTO</v>
      </c>
      <c r="D3600" s="285" t="s">
        <v>650</v>
      </c>
      <c r="E3600" s="285">
        <v>0</v>
      </c>
      <c r="F3600" s="285" t="s">
        <v>3246</v>
      </c>
      <c r="G3600" s="285" t="s">
        <v>731</v>
      </c>
      <c r="H3600" s="278">
        <f t="shared" si="112"/>
        <v>2</v>
      </c>
      <c r="I3600" s="251"/>
      <c r="J3600" s="285"/>
      <c r="K3600" s="278" t="str">
        <f t="shared" si="113"/>
        <v xml:space="preserve">TTO002Presence of mines and improvised explosive devices </v>
      </c>
      <c r="L3600" s="286">
        <v>43524</v>
      </c>
      <c r="M3600" s="286" t="s">
        <v>3248</v>
      </c>
    </row>
    <row r="3601" spans="1:13" s="269" customFormat="1" ht="15.5" hidden="1" thickTop="1" thickBot="1" x14ac:dyDescent="0.4">
      <c r="A3601" s="287" t="s">
        <v>2995</v>
      </c>
      <c r="B3601" s="288" t="str">
        <f>VLOOKUP(A3601,Lists!B:C,2,FALSE)</f>
        <v>TTO002</v>
      </c>
      <c r="C3601" s="288" t="str">
        <f>VLOOKUP(A3601,Lists!B:D,3,FALSE)</f>
        <v>TTO</v>
      </c>
      <c r="D3601" s="289" t="s">
        <v>651</v>
      </c>
      <c r="E3601" s="289">
        <v>0</v>
      </c>
      <c r="F3601" s="289" t="s">
        <v>3246</v>
      </c>
      <c r="G3601" s="289" t="s">
        <v>731</v>
      </c>
      <c r="H3601" s="278">
        <f t="shared" si="112"/>
        <v>2</v>
      </c>
      <c r="I3601" s="252"/>
      <c r="J3601" s="289"/>
      <c r="K3601" s="278" t="str">
        <f t="shared" si="113"/>
        <v>TTO002Physical constraints in the environment (obstacles related to terrain, climate, lack of infrastructure, etc.)</v>
      </c>
      <c r="L3601" s="290">
        <v>43524</v>
      </c>
      <c r="M3601" s="290" t="s">
        <v>3248</v>
      </c>
    </row>
    <row r="3602" spans="1:13" s="269" customFormat="1" ht="15.5" hidden="1" thickTop="1" thickBot="1" x14ac:dyDescent="0.4">
      <c r="A3602" s="283" t="s">
        <v>2989</v>
      </c>
      <c r="B3602" s="284" t="str">
        <f>VLOOKUP(A3602,Lists!B:C,2,FALSE)</f>
        <v>ZWE001</v>
      </c>
      <c r="C3602" s="284" t="str">
        <f>VLOOKUP(A3602,Lists!B:D,3,FALSE)</f>
        <v>ZWE</v>
      </c>
      <c r="D3602" s="285" t="s">
        <v>522</v>
      </c>
      <c r="E3602" s="285">
        <v>15413000</v>
      </c>
      <c r="F3602" s="285" t="s">
        <v>3250</v>
      </c>
      <c r="G3602" s="285" t="s">
        <v>731</v>
      </c>
      <c r="H3602" s="278">
        <f t="shared" si="112"/>
        <v>2</v>
      </c>
      <c r="I3602" s="251" t="s">
        <v>3251</v>
      </c>
      <c r="J3602" s="285" t="s">
        <v>3252</v>
      </c>
      <c r="K3602" s="278" t="str">
        <f t="shared" si="113"/>
        <v>ZWE001Total population</v>
      </c>
      <c r="L3602" s="286">
        <v>43528</v>
      </c>
      <c r="M3602" s="286" t="s">
        <v>3249</v>
      </c>
    </row>
    <row r="3603" spans="1:13" s="269" customFormat="1" ht="15.5" hidden="1" thickTop="1" thickBot="1" x14ac:dyDescent="0.4">
      <c r="A3603" s="287" t="s">
        <v>2989</v>
      </c>
      <c r="B3603" s="288" t="str">
        <f>VLOOKUP(A3603,Lists!B:C,2,FALSE)</f>
        <v>ZWE001</v>
      </c>
      <c r="C3603" s="288" t="str">
        <f>VLOOKUP(A3603,Lists!B:D,3,FALSE)</f>
        <v>ZWE</v>
      </c>
      <c r="D3603" s="289" t="s">
        <v>737</v>
      </c>
      <c r="E3603" s="289">
        <v>15413000</v>
      </c>
      <c r="F3603" s="289" t="s">
        <v>3253</v>
      </c>
      <c r="G3603" s="289" t="s">
        <v>731</v>
      </c>
      <c r="H3603" s="278">
        <f t="shared" si="112"/>
        <v>2</v>
      </c>
      <c r="I3603" s="252" t="s">
        <v>3251</v>
      </c>
      <c r="J3603" s="289" t="s">
        <v>1299</v>
      </c>
      <c r="K3603" s="278" t="str">
        <f t="shared" si="113"/>
        <v>ZWE001People exposed</v>
      </c>
      <c r="L3603" s="290">
        <v>43528</v>
      </c>
      <c r="M3603" s="290" t="s">
        <v>3249</v>
      </c>
    </row>
    <row r="3604" spans="1:13" s="269" customFormat="1" ht="15.5" hidden="1" thickTop="1" thickBot="1" x14ac:dyDescent="0.4">
      <c r="A3604" s="283" t="s">
        <v>2989</v>
      </c>
      <c r="B3604" s="284" t="str">
        <f>VLOOKUP(A3604,Lists!B:C,2,FALSE)</f>
        <v>ZWE001</v>
      </c>
      <c r="C3604" s="284" t="str">
        <f>VLOOKUP(A3604,Lists!B:D,3,FALSE)</f>
        <v>ZWE</v>
      </c>
      <c r="D3604" s="285" t="s">
        <v>533</v>
      </c>
      <c r="E3604" s="285">
        <v>15413001</v>
      </c>
      <c r="F3604" s="285" t="s">
        <v>3254</v>
      </c>
      <c r="G3604" s="285" t="s">
        <v>731</v>
      </c>
      <c r="H3604" s="278">
        <f t="shared" si="112"/>
        <v>2</v>
      </c>
      <c r="I3604" s="251" t="s">
        <v>3251</v>
      </c>
      <c r="J3604" s="285" t="s">
        <v>1299</v>
      </c>
      <c r="K3604" s="278" t="str">
        <f t="shared" si="113"/>
        <v>ZWE001People affected</v>
      </c>
      <c r="L3604" s="286">
        <v>43528</v>
      </c>
      <c r="M3604" s="286" t="s">
        <v>3249</v>
      </c>
    </row>
    <row r="3605" spans="1:13" s="269" customFormat="1" ht="15.5" hidden="1" thickTop="1" thickBot="1" x14ac:dyDescent="0.4">
      <c r="A3605" s="287" t="s">
        <v>2989</v>
      </c>
      <c r="B3605" s="288" t="str">
        <f>VLOOKUP(A3605,Lists!B:C,2,FALSE)</f>
        <v>ZWE001</v>
      </c>
      <c r="C3605" s="288" t="str">
        <f>VLOOKUP(A3605,Lists!B:D,3,FALSE)</f>
        <v>ZWE</v>
      </c>
      <c r="D3605" s="289" t="s">
        <v>5028</v>
      </c>
      <c r="E3605" s="289">
        <v>15839</v>
      </c>
      <c r="F3605" s="289" t="s">
        <v>3255</v>
      </c>
      <c r="G3605" s="289" t="s">
        <v>731</v>
      </c>
      <c r="H3605" s="278">
        <f t="shared" si="112"/>
        <v>2</v>
      </c>
      <c r="I3605" s="252" t="s">
        <v>3256</v>
      </c>
      <c r="J3605" s="289" t="s">
        <v>1303</v>
      </c>
      <c r="K3605" s="278" t="str">
        <f t="shared" si="113"/>
        <v>ZWE001Illness cases reported</v>
      </c>
      <c r="L3605" s="290">
        <v>43528</v>
      </c>
      <c r="M3605" s="290" t="s">
        <v>3249</v>
      </c>
    </row>
    <row r="3606" spans="1:13" s="269" customFormat="1" ht="15.5" hidden="1" thickTop="1" thickBot="1" x14ac:dyDescent="0.4">
      <c r="A3606" s="283" t="s">
        <v>2989</v>
      </c>
      <c r="B3606" s="284" t="str">
        <f>VLOOKUP(A3606,Lists!B:C,2,FALSE)</f>
        <v>ZWE001</v>
      </c>
      <c r="C3606" s="284" t="str">
        <f>VLOOKUP(A3606,Lists!B:D,3,FALSE)</f>
        <v>ZWE</v>
      </c>
      <c r="D3606" s="285" t="s">
        <v>752</v>
      </c>
      <c r="E3606" s="285">
        <v>5752275</v>
      </c>
      <c r="F3606" s="285" t="s">
        <v>3257</v>
      </c>
      <c r="G3606" s="285" t="s">
        <v>731</v>
      </c>
      <c r="H3606" s="278">
        <f t="shared" si="112"/>
        <v>2</v>
      </c>
      <c r="I3606" s="251" t="s">
        <v>3258</v>
      </c>
      <c r="J3606" s="285" t="s">
        <v>3259</v>
      </c>
      <c r="K3606" s="278" t="str">
        <f t="shared" si="113"/>
        <v>ZWE001People in Need</v>
      </c>
      <c r="L3606" s="286">
        <v>43528</v>
      </c>
      <c r="M3606" s="286" t="s">
        <v>3249</v>
      </c>
    </row>
    <row r="3607" spans="1:13" s="269" customFormat="1" ht="15.5" hidden="1" thickTop="1" thickBot="1" x14ac:dyDescent="0.4">
      <c r="A3607" s="287" t="s">
        <v>2989</v>
      </c>
      <c r="B3607" s="288" t="str">
        <f>VLOOKUP(A3607,Lists!B:C,2,FALSE)</f>
        <v>ZWE001</v>
      </c>
      <c r="C3607" s="288" t="str">
        <f>VLOOKUP(A3607,Lists!B:D,3,FALSE)</f>
        <v>ZWE</v>
      </c>
      <c r="D3607" s="289" t="s">
        <v>5110</v>
      </c>
      <c r="E3607" s="289">
        <v>0</v>
      </c>
      <c r="F3607" s="289" t="s">
        <v>3260</v>
      </c>
      <c r="G3607" s="289" t="s">
        <v>731</v>
      </c>
      <c r="H3607" s="278">
        <f t="shared" si="112"/>
        <v>2</v>
      </c>
      <c r="I3607" s="252" t="s">
        <v>3258</v>
      </c>
      <c r="J3607" s="289" t="s">
        <v>3259</v>
      </c>
      <c r="K3607" s="278" t="str">
        <f t="shared" si="113"/>
        <v>ZWE001Minimal humanitarian conditions - Level 1</v>
      </c>
      <c r="L3607" s="290">
        <v>43528</v>
      </c>
      <c r="M3607" s="290" t="s">
        <v>3249</v>
      </c>
    </row>
    <row r="3608" spans="1:13" s="269" customFormat="1" ht="15.5" hidden="1" thickTop="1" thickBot="1" x14ac:dyDescent="0.4">
      <c r="A3608" s="283" t="s">
        <v>2989</v>
      </c>
      <c r="B3608" s="284" t="str">
        <f>VLOOKUP(A3608,Lists!B:C,2,FALSE)</f>
        <v>ZWE001</v>
      </c>
      <c r="C3608" s="284" t="str">
        <f>VLOOKUP(A3608,Lists!B:D,3,FALSE)</f>
        <v>ZWE</v>
      </c>
      <c r="D3608" s="285" t="s">
        <v>5111</v>
      </c>
      <c r="E3608" s="285">
        <v>2873301</v>
      </c>
      <c r="F3608" s="285" t="s">
        <v>3261</v>
      </c>
      <c r="G3608" s="285" t="s">
        <v>731</v>
      </c>
      <c r="H3608" s="278">
        <f t="shared" si="112"/>
        <v>2</v>
      </c>
      <c r="I3608" s="251" t="s">
        <v>3258</v>
      </c>
      <c r="J3608" s="285" t="s">
        <v>3259</v>
      </c>
      <c r="K3608" s="278" t="str">
        <f t="shared" si="113"/>
        <v>ZWE001Stressed humanitarian conditions - Level 2</v>
      </c>
      <c r="L3608" s="286">
        <v>43528</v>
      </c>
      <c r="M3608" s="286" t="s">
        <v>3249</v>
      </c>
    </row>
    <row r="3609" spans="1:13" s="269" customFormat="1" ht="15.5" hidden="1" thickTop="1" thickBot="1" x14ac:dyDescent="0.4">
      <c r="A3609" s="287" t="s">
        <v>2989</v>
      </c>
      <c r="B3609" s="288" t="str">
        <f>VLOOKUP(A3609,Lists!B:C,2,FALSE)</f>
        <v>ZWE001</v>
      </c>
      <c r="C3609" s="288" t="str">
        <f>VLOOKUP(A3609,Lists!B:D,3,FALSE)</f>
        <v>ZWE</v>
      </c>
      <c r="D3609" s="289" t="s">
        <v>5112</v>
      </c>
      <c r="E3609" s="289">
        <v>1891777</v>
      </c>
      <c r="F3609" s="289" t="s">
        <v>3262</v>
      </c>
      <c r="G3609" s="289" t="s">
        <v>731</v>
      </c>
      <c r="H3609" s="278">
        <f t="shared" si="112"/>
        <v>2</v>
      </c>
      <c r="I3609" s="252" t="s">
        <v>3258</v>
      </c>
      <c r="J3609" s="289" t="s">
        <v>3259</v>
      </c>
      <c r="K3609" s="278" t="str">
        <f t="shared" si="113"/>
        <v>ZWE001Moderate humanitarian conditions - Level 3</v>
      </c>
      <c r="L3609" s="290">
        <v>43528</v>
      </c>
      <c r="M3609" s="290" t="s">
        <v>3249</v>
      </c>
    </row>
    <row r="3610" spans="1:13" s="269" customFormat="1" ht="15.5" hidden="1" thickTop="1" thickBot="1" x14ac:dyDescent="0.4">
      <c r="A3610" s="283" t="s">
        <v>2989</v>
      </c>
      <c r="B3610" s="284" t="str">
        <f>VLOOKUP(A3610,Lists!B:C,2,FALSE)</f>
        <v>ZWE001</v>
      </c>
      <c r="C3610" s="284" t="str">
        <f>VLOOKUP(A3610,Lists!B:D,3,FALSE)</f>
        <v>ZWE</v>
      </c>
      <c r="D3610" s="285" t="s">
        <v>5113</v>
      </c>
      <c r="E3610" s="285">
        <v>987179</v>
      </c>
      <c r="F3610" s="285" t="s">
        <v>3263</v>
      </c>
      <c r="G3610" s="285" t="s">
        <v>731</v>
      </c>
      <c r="H3610" s="278">
        <f t="shared" si="112"/>
        <v>2</v>
      </c>
      <c r="I3610" s="251" t="s">
        <v>3258</v>
      </c>
      <c r="J3610" s="285" t="s">
        <v>3259</v>
      </c>
      <c r="K3610" s="278" t="str">
        <f t="shared" si="113"/>
        <v>ZWE001Severe humanitarian conditions - Level 4</v>
      </c>
      <c r="L3610" s="286">
        <v>43528</v>
      </c>
      <c r="M3610" s="286" t="s">
        <v>3249</v>
      </c>
    </row>
    <row r="3611" spans="1:13" s="269" customFormat="1" ht="15.5" hidden="1" thickTop="1" thickBot="1" x14ac:dyDescent="0.4">
      <c r="A3611" s="287" t="s">
        <v>2989</v>
      </c>
      <c r="B3611" s="288" t="str">
        <f>VLOOKUP(A3611,Lists!B:C,2,FALSE)</f>
        <v>ZWE001</v>
      </c>
      <c r="C3611" s="288" t="str">
        <f>VLOOKUP(A3611,Lists!B:D,3,FALSE)</f>
        <v>ZWE</v>
      </c>
      <c r="D3611" s="289" t="s">
        <v>5114</v>
      </c>
      <c r="E3611" s="289">
        <v>0</v>
      </c>
      <c r="F3611" s="289" t="s">
        <v>3264</v>
      </c>
      <c r="G3611" s="289" t="s">
        <v>731</v>
      </c>
      <c r="H3611" s="278">
        <f t="shared" si="112"/>
        <v>2</v>
      </c>
      <c r="I3611" s="252" t="s">
        <v>3258</v>
      </c>
      <c r="J3611" s="289" t="s">
        <v>3259</v>
      </c>
      <c r="K3611" s="278" t="str">
        <f t="shared" si="113"/>
        <v>ZWE001Extreme humanitarian conditions - Level 5</v>
      </c>
      <c r="L3611" s="290">
        <v>43528</v>
      </c>
      <c r="M3611" s="290" t="s">
        <v>3249</v>
      </c>
    </row>
    <row r="3612" spans="1:13" s="269" customFormat="1" ht="15.5" hidden="1" thickTop="1" thickBot="1" x14ac:dyDescent="0.4">
      <c r="A3612" s="283" t="s">
        <v>1226</v>
      </c>
      <c r="B3612" s="284" t="str">
        <f>VLOOKUP(A3612,Lists!B:C,2,FALSE)</f>
        <v>SYR001</v>
      </c>
      <c r="C3612" s="284" t="str">
        <f>VLOOKUP(A3612,Lists!B:D,3,FALSE)</f>
        <v>SYR</v>
      </c>
      <c r="D3612" s="285" t="s">
        <v>5029</v>
      </c>
      <c r="E3612" s="285">
        <v>1141</v>
      </c>
      <c r="F3612" s="285" t="s">
        <v>3265</v>
      </c>
      <c r="G3612" s="285" t="s">
        <v>731</v>
      </c>
      <c r="H3612" s="278">
        <f t="shared" si="112"/>
        <v>2</v>
      </c>
      <c r="I3612" s="251" t="s">
        <v>3266</v>
      </c>
      <c r="J3612" s="285" t="s">
        <v>3267</v>
      </c>
      <c r="K3612" s="278" t="str">
        <f t="shared" si="113"/>
        <v>SYR001Fatalities reported</v>
      </c>
      <c r="L3612" s="286">
        <v>43528</v>
      </c>
      <c r="M3612" s="286" t="s">
        <v>3249</v>
      </c>
    </row>
    <row r="3613" spans="1:13" s="269" customFormat="1" ht="15.5" hidden="1" thickTop="1" thickBot="1" x14ac:dyDescent="0.4">
      <c r="A3613" s="287" t="s">
        <v>1226</v>
      </c>
      <c r="B3613" s="288" t="str">
        <f>VLOOKUP(A3613,Lists!B:C,2,FALSE)</f>
        <v>SYR001</v>
      </c>
      <c r="C3613" s="288" t="str">
        <f>VLOOKUP(A3613,Lists!B:D,3,FALSE)</f>
        <v>SYR</v>
      </c>
      <c r="D3613" s="289" t="s">
        <v>5115</v>
      </c>
      <c r="E3613" s="289">
        <v>1142</v>
      </c>
      <c r="F3613" s="289" t="s">
        <v>3265</v>
      </c>
      <c r="G3613" s="289" t="s">
        <v>731</v>
      </c>
      <c r="H3613" s="278">
        <f t="shared" si="112"/>
        <v>2</v>
      </c>
      <c r="I3613" s="252" t="s">
        <v>3266</v>
      </c>
      <c r="J3613" s="289" t="s">
        <v>3267</v>
      </c>
      <c r="K3613" s="278" t="str">
        <f t="shared" si="113"/>
        <v>SYR001Fatalities in all crises</v>
      </c>
      <c r="L3613" s="290">
        <v>43528</v>
      </c>
      <c r="M3613" s="290" t="s">
        <v>3249</v>
      </c>
    </row>
    <row r="3614" spans="1:13" s="269" customFormat="1" ht="15.5" hidden="1" thickTop="1" thickBot="1" x14ac:dyDescent="0.4">
      <c r="A3614" s="283" t="s">
        <v>1226</v>
      </c>
      <c r="B3614" s="284" t="str">
        <f>VLOOKUP(A3614,Lists!B:C,2,FALSE)</f>
        <v>SYR001</v>
      </c>
      <c r="C3614" s="284" t="str">
        <f>VLOOKUP(A3614,Lists!B:D,3,FALSE)</f>
        <v>SYR</v>
      </c>
      <c r="D3614" s="285" t="s">
        <v>752</v>
      </c>
      <c r="E3614" s="285">
        <v>11708300</v>
      </c>
      <c r="F3614" s="285" t="s">
        <v>1160</v>
      </c>
      <c r="G3614" s="285" t="s">
        <v>731</v>
      </c>
      <c r="H3614" s="278">
        <f t="shared" si="112"/>
        <v>2</v>
      </c>
      <c r="I3614" s="251" t="s">
        <v>3268</v>
      </c>
      <c r="J3614" s="285" t="s">
        <v>3269</v>
      </c>
      <c r="K3614" s="278" t="str">
        <f t="shared" si="113"/>
        <v>SYR001People in Need</v>
      </c>
      <c r="L3614" s="286">
        <v>43528</v>
      </c>
      <c r="M3614" s="286" t="s">
        <v>3249</v>
      </c>
    </row>
    <row r="3615" spans="1:13" s="269" customFormat="1" ht="15.5" hidden="1" thickTop="1" thickBot="1" x14ac:dyDescent="0.4">
      <c r="A3615" s="287" t="s">
        <v>1226</v>
      </c>
      <c r="B3615" s="288" t="str">
        <f>VLOOKUP(A3615,Lists!B:C,2,FALSE)</f>
        <v>SYR001</v>
      </c>
      <c r="C3615" s="288" t="str">
        <f>VLOOKUP(A3615,Lists!B:D,3,FALSE)</f>
        <v>SYR</v>
      </c>
      <c r="D3615" s="289" t="s">
        <v>5110</v>
      </c>
      <c r="E3615" s="289">
        <v>477000</v>
      </c>
      <c r="F3615" s="289" t="s">
        <v>1160</v>
      </c>
      <c r="G3615" s="289" t="s">
        <v>731</v>
      </c>
      <c r="H3615" s="278">
        <f t="shared" si="112"/>
        <v>2</v>
      </c>
      <c r="I3615" s="252" t="s">
        <v>3268</v>
      </c>
      <c r="J3615" s="289" t="s">
        <v>3270</v>
      </c>
      <c r="K3615" s="278" t="str">
        <f t="shared" si="113"/>
        <v>SYR001Minimal humanitarian conditions - Level 1</v>
      </c>
      <c r="L3615" s="290">
        <v>43528</v>
      </c>
      <c r="M3615" s="290" t="s">
        <v>3249</v>
      </c>
    </row>
    <row r="3616" spans="1:13" s="269" customFormat="1" ht="15.5" hidden="1" thickTop="1" thickBot="1" x14ac:dyDescent="0.4">
      <c r="A3616" s="283" t="s">
        <v>1226</v>
      </c>
      <c r="B3616" s="284" t="str">
        <f>VLOOKUP(A3616,Lists!B:C,2,FALSE)</f>
        <v>SYR001</v>
      </c>
      <c r="C3616" s="284" t="str">
        <f>VLOOKUP(A3616,Lists!B:D,3,FALSE)</f>
        <v>SYR</v>
      </c>
      <c r="D3616" s="285" t="s">
        <v>5111</v>
      </c>
      <c r="E3616" s="285">
        <v>1492300</v>
      </c>
      <c r="F3616" s="285" t="s">
        <v>1160</v>
      </c>
      <c r="G3616" s="285" t="s">
        <v>731</v>
      </c>
      <c r="H3616" s="278">
        <f t="shared" si="112"/>
        <v>2</v>
      </c>
      <c r="I3616" s="251" t="s">
        <v>3268</v>
      </c>
      <c r="J3616" s="285" t="s">
        <v>3271</v>
      </c>
      <c r="K3616" s="278" t="str">
        <f t="shared" si="113"/>
        <v>SYR001Stressed humanitarian conditions - Level 2</v>
      </c>
      <c r="L3616" s="286">
        <v>43528</v>
      </c>
      <c r="M3616" s="286" t="s">
        <v>3249</v>
      </c>
    </row>
    <row r="3617" spans="1:13" s="269" customFormat="1" ht="15.5" hidden="1" thickTop="1" thickBot="1" x14ac:dyDescent="0.4">
      <c r="A3617" s="287" t="s">
        <v>1226</v>
      </c>
      <c r="B3617" s="288" t="str">
        <f>VLOOKUP(A3617,Lists!B:C,2,FALSE)</f>
        <v>SYR001</v>
      </c>
      <c r="C3617" s="288" t="str">
        <f>VLOOKUP(A3617,Lists!B:D,3,FALSE)</f>
        <v>SYR</v>
      </c>
      <c r="D3617" s="289" t="s">
        <v>5112</v>
      </c>
      <c r="E3617" s="289">
        <v>4730800</v>
      </c>
      <c r="F3617" s="289" t="s">
        <v>1160</v>
      </c>
      <c r="G3617" s="289" t="s">
        <v>731</v>
      </c>
      <c r="H3617" s="278">
        <f t="shared" si="112"/>
        <v>2</v>
      </c>
      <c r="I3617" s="252" t="s">
        <v>3268</v>
      </c>
      <c r="J3617" s="289" t="s">
        <v>3271</v>
      </c>
      <c r="K3617" s="278" t="str">
        <f t="shared" si="113"/>
        <v>SYR001Moderate humanitarian conditions - Level 3</v>
      </c>
      <c r="L3617" s="290">
        <v>43528</v>
      </c>
      <c r="M3617" s="290" t="s">
        <v>3249</v>
      </c>
    </row>
    <row r="3618" spans="1:13" s="269" customFormat="1" ht="15.5" hidden="1" thickTop="1" thickBot="1" x14ac:dyDescent="0.4">
      <c r="A3618" s="283" t="s">
        <v>1226</v>
      </c>
      <c r="B3618" s="284" t="str">
        <f>VLOOKUP(A3618,Lists!B:C,2,FALSE)</f>
        <v>SYR001</v>
      </c>
      <c r="C3618" s="284" t="str">
        <f>VLOOKUP(A3618,Lists!B:D,3,FALSE)</f>
        <v>SYR</v>
      </c>
      <c r="D3618" s="285" t="s">
        <v>5113</v>
      </c>
      <c r="E3618" s="285">
        <v>3769300</v>
      </c>
      <c r="F3618" s="285" t="s">
        <v>1160</v>
      </c>
      <c r="G3618" s="285" t="s">
        <v>731</v>
      </c>
      <c r="H3618" s="278">
        <f t="shared" si="112"/>
        <v>2</v>
      </c>
      <c r="I3618" s="251" t="s">
        <v>3268</v>
      </c>
      <c r="J3618" s="285" t="s">
        <v>3271</v>
      </c>
      <c r="K3618" s="278" t="str">
        <f t="shared" si="113"/>
        <v>SYR001Severe humanitarian conditions - Level 4</v>
      </c>
      <c r="L3618" s="286">
        <v>43528</v>
      </c>
      <c r="M3618" s="286" t="s">
        <v>3249</v>
      </c>
    </row>
    <row r="3619" spans="1:13" s="269" customFormat="1" ht="15.5" hidden="1" thickTop="1" thickBot="1" x14ac:dyDescent="0.4">
      <c r="A3619" s="287" t="s">
        <v>1226</v>
      </c>
      <c r="B3619" s="288" t="str">
        <f>VLOOKUP(A3619,Lists!B:C,2,FALSE)</f>
        <v>SYR001</v>
      </c>
      <c r="C3619" s="288" t="str">
        <f>VLOOKUP(A3619,Lists!B:D,3,FALSE)</f>
        <v>SYR</v>
      </c>
      <c r="D3619" s="289" t="s">
        <v>5114</v>
      </c>
      <c r="E3619" s="289">
        <v>1238900</v>
      </c>
      <c r="F3619" s="289" t="s">
        <v>1160</v>
      </c>
      <c r="G3619" s="289" t="s">
        <v>731</v>
      </c>
      <c r="H3619" s="278">
        <f t="shared" si="112"/>
        <v>2</v>
      </c>
      <c r="I3619" s="252" t="s">
        <v>3268</v>
      </c>
      <c r="J3619" s="289" t="s">
        <v>3271</v>
      </c>
      <c r="K3619" s="278" t="str">
        <f t="shared" si="113"/>
        <v>SYR001Extreme humanitarian conditions - Level 5</v>
      </c>
      <c r="L3619" s="290">
        <v>43528</v>
      </c>
      <c r="M3619" s="290" t="s">
        <v>3249</v>
      </c>
    </row>
    <row r="3620" spans="1:13" s="269" customFormat="1" ht="15.5" hidden="1" thickTop="1" thickBot="1" x14ac:dyDescent="0.4">
      <c r="A3620" s="283" t="s">
        <v>2969</v>
      </c>
      <c r="B3620" s="284" t="e">
        <f>VLOOKUP(A3620,Lists!B:C,2,FALSE)</f>
        <v>#N/A</v>
      </c>
      <c r="C3620" s="284" t="e">
        <f>VLOOKUP(A3620,Lists!B:D,3,FALSE)</f>
        <v>#N/A</v>
      </c>
      <c r="D3620" s="285" t="s">
        <v>5028</v>
      </c>
      <c r="E3620" s="285">
        <v>82905</v>
      </c>
      <c r="F3620" s="285" t="s">
        <v>3272</v>
      </c>
      <c r="G3620" s="285" t="s">
        <v>731</v>
      </c>
      <c r="H3620" s="278">
        <f t="shared" si="112"/>
        <v>2</v>
      </c>
      <c r="I3620" s="251" t="s">
        <v>3273</v>
      </c>
      <c r="J3620" s="285" t="s">
        <v>3274</v>
      </c>
      <c r="K3620" s="278" t="e">
        <f t="shared" si="113"/>
        <v>#N/A</v>
      </c>
      <c r="L3620" s="286">
        <v>43529</v>
      </c>
      <c r="M3620" s="286" t="s">
        <v>3249</v>
      </c>
    </row>
    <row r="3621" spans="1:13" s="269" customFormat="1" ht="15.5" hidden="1" thickTop="1" thickBot="1" x14ac:dyDescent="0.4">
      <c r="A3621" s="287" t="s">
        <v>2969</v>
      </c>
      <c r="B3621" s="288" t="e">
        <f>VLOOKUP(A3621,Lists!B:C,2,FALSE)</f>
        <v>#N/A</v>
      </c>
      <c r="C3621" s="288" t="e">
        <f>VLOOKUP(A3621,Lists!B:D,3,FALSE)</f>
        <v>#N/A</v>
      </c>
      <c r="D3621" s="289" t="s">
        <v>5029</v>
      </c>
      <c r="E3621" s="289">
        <v>983</v>
      </c>
      <c r="F3621" s="289" t="s">
        <v>3272</v>
      </c>
      <c r="G3621" s="289" t="s">
        <v>731</v>
      </c>
      <c r="H3621" s="278">
        <f t="shared" si="112"/>
        <v>2</v>
      </c>
      <c r="I3621" s="252" t="s">
        <v>3273</v>
      </c>
      <c r="J3621" s="289" t="s">
        <v>3275</v>
      </c>
      <c r="K3621" s="278" t="e">
        <f t="shared" si="113"/>
        <v>#N/A</v>
      </c>
      <c r="L3621" s="290">
        <v>43529</v>
      </c>
      <c r="M3621" s="290" t="s">
        <v>3249</v>
      </c>
    </row>
    <row r="3622" spans="1:13" s="269" customFormat="1" ht="15.5" hidden="1" thickTop="1" thickBot="1" x14ac:dyDescent="0.4">
      <c r="A3622" s="283" t="s">
        <v>2969</v>
      </c>
      <c r="B3622" s="284" t="e">
        <f>VLOOKUP(A3622,Lists!B:C,2,FALSE)</f>
        <v>#N/A</v>
      </c>
      <c r="C3622" s="284" t="e">
        <f>VLOOKUP(A3622,Lists!B:D,3,FALSE)</f>
        <v>#N/A</v>
      </c>
      <c r="D3622" s="285" t="s">
        <v>5115</v>
      </c>
      <c r="E3622" s="285">
        <v>983</v>
      </c>
      <c r="F3622" s="285" t="s">
        <v>3272</v>
      </c>
      <c r="G3622" s="285" t="s">
        <v>731</v>
      </c>
      <c r="H3622" s="278">
        <f t="shared" si="112"/>
        <v>2</v>
      </c>
      <c r="I3622" s="251" t="s">
        <v>3273</v>
      </c>
      <c r="J3622" s="285" t="s">
        <v>3275</v>
      </c>
      <c r="K3622" s="278" t="e">
        <f t="shared" si="113"/>
        <v>#N/A</v>
      </c>
      <c r="L3622" s="286">
        <v>43529</v>
      </c>
      <c r="M3622" s="286" t="s">
        <v>3249</v>
      </c>
    </row>
    <row r="3623" spans="1:13" s="269" customFormat="1" ht="15.5" hidden="1" thickTop="1" thickBot="1" x14ac:dyDescent="0.4">
      <c r="A3623" s="287" t="s">
        <v>1259</v>
      </c>
      <c r="B3623" s="288" t="e">
        <f>VLOOKUP(A3623,Lists!B:C,2,FALSE)</f>
        <v>#N/A</v>
      </c>
      <c r="C3623" s="288" t="e">
        <f>VLOOKUP(A3623,Lists!B:D,3,FALSE)</f>
        <v>#N/A</v>
      </c>
      <c r="D3623" s="289" t="s">
        <v>5028</v>
      </c>
      <c r="E3623" s="289">
        <v>82905</v>
      </c>
      <c r="F3623" s="289" t="s">
        <v>3272</v>
      </c>
      <c r="G3623" s="289" t="s">
        <v>731</v>
      </c>
      <c r="H3623" s="278">
        <f t="shared" si="112"/>
        <v>2</v>
      </c>
      <c r="I3623" s="252" t="s">
        <v>3273</v>
      </c>
      <c r="J3623" s="289" t="s">
        <v>3274</v>
      </c>
      <c r="K3623" s="278" t="e">
        <f t="shared" si="113"/>
        <v>#N/A</v>
      </c>
      <c r="L3623" s="290">
        <v>43529</v>
      </c>
      <c r="M3623" s="290" t="s">
        <v>3249</v>
      </c>
    </row>
    <row r="3624" spans="1:13" s="269" customFormat="1" ht="15.5" hidden="1" thickTop="1" thickBot="1" x14ac:dyDescent="0.4">
      <c r="A3624" s="283" t="s">
        <v>1259</v>
      </c>
      <c r="B3624" s="284" t="e">
        <f>VLOOKUP(A3624,Lists!B:C,2,FALSE)</f>
        <v>#N/A</v>
      </c>
      <c r="C3624" s="284" t="e">
        <f>VLOOKUP(A3624,Lists!B:D,3,FALSE)</f>
        <v>#N/A</v>
      </c>
      <c r="D3624" s="285" t="s">
        <v>5029</v>
      </c>
      <c r="E3624" s="285">
        <v>983</v>
      </c>
      <c r="F3624" s="285" t="s">
        <v>3272</v>
      </c>
      <c r="G3624" s="285" t="s">
        <v>731</v>
      </c>
      <c r="H3624" s="278">
        <f t="shared" si="112"/>
        <v>2</v>
      </c>
      <c r="I3624" s="251" t="s">
        <v>3273</v>
      </c>
      <c r="J3624" s="285" t="s">
        <v>3275</v>
      </c>
      <c r="K3624" s="278" t="e">
        <f t="shared" si="113"/>
        <v>#N/A</v>
      </c>
      <c r="L3624" s="286">
        <v>43529</v>
      </c>
      <c r="M3624" s="286" t="s">
        <v>3249</v>
      </c>
    </row>
    <row r="3625" spans="1:13" s="269" customFormat="1" ht="15.5" hidden="1" thickTop="1" thickBot="1" x14ac:dyDescent="0.4">
      <c r="A3625" s="287" t="s">
        <v>1259</v>
      </c>
      <c r="B3625" s="288" t="e">
        <f>VLOOKUP(A3625,Lists!B:C,2,FALSE)</f>
        <v>#N/A</v>
      </c>
      <c r="C3625" s="288" t="e">
        <f>VLOOKUP(A3625,Lists!B:D,3,FALSE)</f>
        <v>#N/A</v>
      </c>
      <c r="D3625" s="289" t="s">
        <v>5115</v>
      </c>
      <c r="E3625" s="289">
        <v>983</v>
      </c>
      <c r="F3625" s="289" t="s">
        <v>3272</v>
      </c>
      <c r="G3625" s="289" t="s">
        <v>731</v>
      </c>
      <c r="H3625" s="278">
        <f t="shared" si="112"/>
        <v>2</v>
      </c>
      <c r="I3625" s="252" t="s">
        <v>3273</v>
      </c>
      <c r="J3625" s="289" t="s">
        <v>3275</v>
      </c>
      <c r="K3625" s="278" t="e">
        <f t="shared" si="113"/>
        <v>#N/A</v>
      </c>
      <c r="L3625" s="290">
        <v>43529</v>
      </c>
      <c r="M3625" s="290" t="s">
        <v>3249</v>
      </c>
    </row>
    <row r="3626" spans="1:13" s="269" customFormat="1" ht="15.5" hidden="1" thickTop="1" thickBot="1" x14ac:dyDescent="0.4">
      <c r="A3626" s="283" t="s">
        <v>1259</v>
      </c>
      <c r="B3626" s="284" t="e">
        <f>VLOOKUP(A3626,Lists!B:C,2,FALSE)</f>
        <v>#N/A</v>
      </c>
      <c r="C3626" s="284" t="e">
        <f>VLOOKUP(A3626,Lists!B:D,3,FALSE)</f>
        <v>#N/A</v>
      </c>
      <c r="D3626" s="285" t="s">
        <v>5111</v>
      </c>
      <c r="E3626" s="285">
        <v>74334</v>
      </c>
      <c r="F3626" s="285" t="s">
        <v>3272</v>
      </c>
      <c r="G3626" s="285" t="s">
        <v>731</v>
      </c>
      <c r="H3626" s="278">
        <f t="shared" si="112"/>
        <v>2</v>
      </c>
      <c r="I3626" s="251" t="s">
        <v>3273</v>
      </c>
      <c r="J3626" s="285" t="s">
        <v>3276</v>
      </c>
      <c r="K3626" s="278" t="e">
        <f t="shared" si="113"/>
        <v>#N/A</v>
      </c>
      <c r="L3626" s="286">
        <v>43529</v>
      </c>
      <c r="M3626" s="286" t="s">
        <v>3249</v>
      </c>
    </row>
    <row r="3627" spans="1:13" s="269" customFormat="1" ht="15.5" hidden="1" thickTop="1" thickBot="1" x14ac:dyDescent="0.4">
      <c r="A3627" s="287" t="s">
        <v>1259</v>
      </c>
      <c r="B3627" s="288" t="e">
        <f>VLOOKUP(A3627,Lists!B:C,2,FALSE)</f>
        <v>#N/A</v>
      </c>
      <c r="C3627" s="288" t="e">
        <f>VLOOKUP(A3627,Lists!B:D,3,FALSE)</f>
        <v>#N/A</v>
      </c>
      <c r="D3627" s="289" t="s">
        <v>5112</v>
      </c>
      <c r="E3627" s="289">
        <v>8571</v>
      </c>
      <c r="F3627" s="289" t="s">
        <v>3272</v>
      </c>
      <c r="G3627" s="289" t="s">
        <v>731</v>
      </c>
      <c r="H3627" s="278">
        <f t="shared" si="112"/>
        <v>2</v>
      </c>
      <c r="I3627" s="252" t="s">
        <v>3273</v>
      </c>
      <c r="J3627" s="289" t="s">
        <v>3277</v>
      </c>
      <c r="K3627" s="278" t="e">
        <f t="shared" si="113"/>
        <v>#N/A</v>
      </c>
      <c r="L3627" s="290">
        <v>43529</v>
      </c>
      <c r="M3627" s="290" t="s">
        <v>3249</v>
      </c>
    </row>
    <row r="3628" spans="1:13" s="269" customFormat="1" ht="15.5" thickTop="1" thickBot="1" x14ac:dyDescent="0.4">
      <c r="A3628" s="283" t="s">
        <v>1241</v>
      </c>
      <c r="B3628" s="284" t="str">
        <f>VLOOKUP(A3628,Lists!B:C,2,FALSE)</f>
        <v>CMR002</v>
      </c>
      <c r="C3628" s="284" t="str">
        <f>VLOOKUP(A3628,Lists!B:D,3,FALSE)</f>
        <v>CMR</v>
      </c>
      <c r="D3628" s="285" t="s">
        <v>666</v>
      </c>
      <c r="E3628" s="285">
        <v>345021</v>
      </c>
      <c r="F3628" s="285" t="s">
        <v>2858</v>
      </c>
      <c r="G3628" s="285" t="s">
        <v>731</v>
      </c>
      <c r="H3628" s="278">
        <f t="shared" si="112"/>
        <v>2</v>
      </c>
      <c r="I3628" s="251" t="s">
        <v>2859</v>
      </c>
      <c r="J3628" s="285" t="s">
        <v>1806</v>
      </c>
      <c r="K3628" s="278" t="str">
        <f t="shared" si="113"/>
        <v>CMR002People displaced</v>
      </c>
      <c r="L3628" s="286">
        <v>43529</v>
      </c>
      <c r="M3628" s="286" t="s">
        <v>3248</v>
      </c>
    </row>
    <row r="3629" spans="1:13" s="269" customFormat="1" ht="15.5" hidden="1" thickTop="1" thickBot="1" x14ac:dyDescent="0.4">
      <c r="A3629" s="287" t="s">
        <v>1241</v>
      </c>
      <c r="B3629" s="288" t="str">
        <f>VLOOKUP(A3629,Lists!B:C,2,FALSE)</f>
        <v>CMR002</v>
      </c>
      <c r="C3629" s="288" t="str">
        <f>VLOOKUP(A3629,Lists!B:D,3,FALSE)</f>
        <v>CMR</v>
      </c>
      <c r="D3629" s="289" t="s">
        <v>522</v>
      </c>
      <c r="E3629" s="289">
        <v>24639016</v>
      </c>
      <c r="F3629" s="289" t="s">
        <v>1768</v>
      </c>
      <c r="G3629" s="289" t="s">
        <v>731</v>
      </c>
      <c r="H3629" s="278">
        <f t="shared" si="112"/>
        <v>2</v>
      </c>
      <c r="I3629" s="252" t="s">
        <v>1777</v>
      </c>
      <c r="J3629" s="289" t="s">
        <v>3278</v>
      </c>
      <c r="K3629" s="278" t="str">
        <f t="shared" si="113"/>
        <v>CMR002Total population</v>
      </c>
      <c r="L3629" s="290">
        <v>43529</v>
      </c>
      <c r="M3629" s="290" t="s">
        <v>3248</v>
      </c>
    </row>
    <row r="3630" spans="1:13" s="269" customFormat="1" ht="15.5" hidden="1" thickTop="1" thickBot="1" x14ac:dyDescent="0.4">
      <c r="A3630" s="283" t="s">
        <v>3304</v>
      </c>
      <c r="B3630" s="284" t="str">
        <f>VLOOKUP(A3630,Lists!B:C,2,FALSE)</f>
        <v>CMR001</v>
      </c>
      <c r="C3630" s="284" t="str">
        <f>VLOOKUP(A3630,Lists!B:D,3,FALSE)</f>
        <v>CMR</v>
      </c>
      <c r="D3630" s="285" t="s">
        <v>522</v>
      </c>
      <c r="E3630" s="285">
        <v>24639016</v>
      </c>
      <c r="F3630" s="285" t="s">
        <v>1768</v>
      </c>
      <c r="G3630" s="285" t="s">
        <v>731</v>
      </c>
      <c r="H3630" s="278">
        <f t="shared" si="112"/>
        <v>2</v>
      </c>
      <c r="I3630" s="251" t="s">
        <v>1777</v>
      </c>
      <c r="J3630" s="285" t="s">
        <v>3278</v>
      </c>
      <c r="K3630" s="278" t="str">
        <f t="shared" si="113"/>
        <v>CMR001Total population</v>
      </c>
      <c r="L3630" s="286">
        <v>43529</v>
      </c>
      <c r="M3630" s="286" t="s">
        <v>3248</v>
      </c>
    </row>
    <row r="3631" spans="1:13" s="269" customFormat="1" ht="15.5" thickTop="1" thickBot="1" x14ac:dyDescent="0.4">
      <c r="A3631" s="287" t="s">
        <v>3304</v>
      </c>
      <c r="B3631" s="288" t="str">
        <f>VLOOKUP(A3631,Lists!B:C,2,FALSE)</f>
        <v>CMR001</v>
      </c>
      <c r="C3631" s="288" t="str">
        <f>VLOOKUP(A3631,Lists!B:D,3,FALSE)</f>
        <v>CMR</v>
      </c>
      <c r="D3631" s="289" t="s">
        <v>666</v>
      </c>
      <c r="E3631" s="289">
        <v>1079209</v>
      </c>
      <c r="F3631" s="289" t="s">
        <v>1768</v>
      </c>
      <c r="G3631" s="289" t="s">
        <v>731</v>
      </c>
      <c r="H3631" s="278">
        <f t="shared" si="112"/>
        <v>2</v>
      </c>
      <c r="I3631" s="252" t="s">
        <v>2856</v>
      </c>
      <c r="J3631" s="289" t="s">
        <v>3279</v>
      </c>
      <c r="K3631" s="278" t="str">
        <f t="shared" si="113"/>
        <v>CMR001People displaced</v>
      </c>
      <c r="L3631" s="290">
        <v>43529</v>
      </c>
      <c r="M3631" s="290" t="s">
        <v>3248</v>
      </c>
    </row>
    <row r="3632" spans="1:13" s="269" customFormat="1" ht="15.5" hidden="1" thickTop="1" thickBot="1" x14ac:dyDescent="0.4">
      <c r="A3632" s="283" t="s">
        <v>1242</v>
      </c>
      <c r="B3632" s="284" t="str">
        <f>VLOOKUP(A3632,Lists!B:C,2,FALSE)</f>
        <v>CMR003</v>
      </c>
      <c r="C3632" s="284" t="str">
        <f>VLOOKUP(A3632,Lists!B:D,3,FALSE)</f>
        <v>CMR</v>
      </c>
      <c r="D3632" s="285" t="s">
        <v>522</v>
      </c>
      <c r="E3632" s="285">
        <v>24639016</v>
      </c>
      <c r="F3632" s="285" t="s">
        <v>1768</v>
      </c>
      <c r="G3632" s="285" t="s">
        <v>731</v>
      </c>
      <c r="H3632" s="278">
        <f t="shared" si="112"/>
        <v>2</v>
      </c>
      <c r="I3632" s="251" t="s">
        <v>1777</v>
      </c>
      <c r="J3632" s="285" t="s">
        <v>3278</v>
      </c>
      <c r="K3632" s="278" t="str">
        <f t="shared" si="113"/>
        <v>CMR003Total population</v>
      </c>
      <c r="L3632" s="286">
        <v>43529</v>
      </c>
      <c r="M3632" s="286" t="s">
        <v>3248</v>
      </c>
    </row>
    <row r="3633" spans="1:13" s="269" customFormat="1" ht="15.5" hidden="1" thickTop="1" thickBot="1" x14ac:dyDescent="0.4">
      <c r="A3633" s="287" t="s">
        <v>1243</v>
      </c>
      <c r="B3633" s="288" t="str">
        <f>VLOOKUP(A3633,Lists!B:C,2,FALSE)</f>
        <v>CMR004</v>
      </c>
      <c r="C3633" s="288" t="str">
        <f>VLOOKUP(A3633,Lists!B:D,3,FALSE)</f>
        <v>CMR</v>
      </c>
      <c r="D3633" s="289" t="s">
        <v>522</v>
      </c>
      <c r="E3633" s="289">
        <v>24639016</v>
      </c>
      <c r="F3633" s="289" t="s">
        <v>1768</v>
      </c>
      <c r="G3633" s="289" t="s">
        <v>731</v>
      </c>
      <c r="H3633" s="278">
        <f t="shared" si="112"/>
        <v>2</v>
      </c>
      <c r="I3633" s="252" t="s">
        <v>1777</v>
      </c>
      <c r="J3633" s="289" t="s">
        <v>3278</v>
      </c>
      <c r="K3633" s="278" t="str">
        <f t="shared" si="113"/>
        <v>CMR004Total population</v>
      </c>
      <c r="L3633" s="290">
        <v>43529</v>
      </c>
      <c r="M3633" s="290" t="s">
        <v>3248</v>
      </c>
    </row>
    <row r="3634" spans="1:13" s="269" customFormat="1" ht="15.5" hidden="1" thickTop="1" thickBot="1" x14ac:dyDescent="0.4">
      <c r="A3634" s="283" t="s">
        <v>2987</v>
      </c>
      <c r="B3634" s="284" t="str">
        <f>VLOOKUP(A3634,Lists!B:C,2,FALSE)</f>
        <v>YEM001</v>
      </c>
      <c r="C3634" s="284" t="str">
        <f>VLOOKUP(A3634,Lists!B:D,3,FALSE)</f>
        <v>YEM</v>
      </c>
      <c r="D3634" s="285" t="s">
        <v>5110</v>
      </c>
      <c r="E3634" s="285">
        <v>0</v>
      </c>
      <c r="F3634" s="285"/>
      <c r="G3634" s="285" t="s">
        <v>731</v>
      </c>
      <c r="H3634" s="278">
        <f t="shared" si="112"/>
        <v>2</v>
      </c>
      <c r="I3634" s="251" t="s">
        <v>3281</v>
      </c>
      <c r="J3634" s="285" t="s">
        <v>3282</v>
      </c>
      <c r="K3634" s="278" t="str">
        <f t="shared" si="113"/>
        <v>YEM001Minimal humanitarian conditions - Level 1</v>
      </c>
      <c r="L3634" s="286">
        <v>43532</v>
      </c>
      <c r="M3634" s="286" t="s">
        <v>3248</v>
      </c>
    </row>
    <row r="3635" spans="1:13" s="269" customFormat="1" ht="15.5" hidden="1" thickTop="1" thickBot="1" x14ac:dyDescent="0.4">
      <c r="A3635" s="287" t="s">
        <v>2987</v>
      </c>
      <c r="B3635" s="288" t="str">
        <f>VLOOKUP(A3635,Lists!B:C,2,FALSE)</f>
        <v>YEM001</v>
      </c>
      <c r="C3635" s="288" t="str">
        <f>VLOOKUP(A3635,Lists!B:D,3,FALSE)</f>
        <v>YEM</v>
      </c>
      <c r="D3635" s="289" t="s">
        <v>5111</v>
      </c>
      <c r="E3635" s="289">
        <v>6323000</v>
      </c>
      <c r="F3635" s="289"/>
      <c r="G3635" s="289" t="s">
        <v>731</v>
      </c>
      <c r="H3635" s="278">
        <f t="shared" si="112"/>
        <v>2</v>
      </c>
      <c r="I3635" s="252" t="s">
        <v>3281</v>
      </c>
      <c r="J3635" s="289" t="s">
        <v>3282</v>
      </c>
      <c r="K3635" s="278" t="str">
        <f t="shared" si="113"/>
        <v>YEM001Stressed humanitarian conditions - Level 2</v>
      </c>
      <c r="L3635" s="290">
        <v>43532</v>
      </c>
      <c r="M3635" s="290" t="s">
        <v>3248</v>
      </c>
    </row>
    <row r="3636" spans="1:13" s="269" customFormat="1" ht="15.5" hidden="1" thickTop="1" thickBot="1" x14ac:dyDescent="0.4">
      <c r="A3636" s="283" t="s">
        <v>2987</v>
      </c>
      <c r="B3636" s="284" t="str">
        <f>VLOOKUP(A3636,Lists!B:C,2,FALSE)</f>
        <v>YEM001</v>
      </c>
      <c r="C3636" s="284" t="str">
        <f>VLOOKUP(A3636,Lists!B:D,3,FALSE)</f>
        <v>YEM</v>
      </c>
      <c r="D3636" s="285" t="s">
        <v>5112</v>
      </c>
      <c r="E3636" s="285">
        <v>10239000</v>
      </c>
      <c r="F3636" s="285"/>
      <c r="G3636" s="285" t="s">
        <v>731</v>
      </c>
      <c r="H3636" s="278">
        <f t="shared" si="112"/>
        <v>2</v>
      </c>
      <c r="I3636" s="251" t="s">
        <v>3281</v>
      </c>
      <c r="J3636" s="285" t="s">
        <v>3282</v>
      </c>
      <c r="K3636" s="278" t="str">
        <f t="shared" si="113"/>
        <v>YEM001Moderate humanitarian conditions - Level 3</v>
      </c>
      <c r="L3636" s="286">
        <v>43532</v>
      </c>
      <c r="M3636" s="286" t="s">
        <v>3248</v>
      </c>
    </row>
    <row r="3637" spans="1:13" s="269" customFormat="1" ht="15.5" hidden="1" thickTop="1" thickBot="1" x14ac:dyDescent="0.4">
      <c r="A3637" s="287" t="s">
        <v>2987</v>
      </c>
      <c r="B3637" s="288" t="str">
        <f>VLOOKUP(A3637,Lists!B:C,2,FALSE)</f>
        <v>YEM001</v>
      </c>
      <c r="C3637" s="288" t="str">
        <f>VLOOKUP(A3637,Lists!B:D,3,FALSE)</f>
        <v>YEM</v>
      </c>
      <c r="D3637" s="289" t="s">
        <v>5113</v>
      </c>
      <c r="E3637" s="289">
        <v>9647000</v>
      </c>
      <c r="F3637" s="289"/>
      <c r="G3637" s="289" t="s">
        <v>731</v>
      </c>
      <c r="H3637" s="278">
        <f t="shared" si="112"/>
        <v>2</v>
      </c>
      <c r="I3637" s="252" t="s">
        <v>3281</v>
      </c>
      <c r="J3637" s="289" t="s">
        <v>3282</v>
      </c>
      <c r="K3637" s="278" t="str">
        <f t="shared" si="113"/>
        <v>YEM001Severe humanitarian conditions - Level 4</v>
      </c>
      <c r="L3637" s="290">
        <v>43532</v>
      </c>
      <c r="M3637" s="290" t="s">
        <v>3248</v>
      </c>
    </row>
    <row r="3638" spans="1:13" s="269" customFormat="1" ht="15.5" hidden="1" thickTop="1" thickBot="1" x14ac:dyDescent="0.4">
      <c r="A3638" s="283" t="s">
        <v>2987</v>
      </c>
      <c r="B3638" s="284" t="str">
        <f>VLOOKUP(A3638,Lists!B:C,2,FALSE)</f>
        <v>YEM001</v>
      </c>
      <c r="C3638" s="284" t="str">
        <f>VLOOKUP(A3638,Lists!B:D,3,FALSE)</f>
        <v>YEM</v>
      </c>
      <c r="D3638" s="285" t="s">
        <v>5114</v>
      </c>
      <c r="E3638" s="285">
        <v>238000</v>
      </c>
      <c r="F3638" s="285"/>
      <c r="G3638" s="285" t="s">
        <v>731</v>
      </c>
      <c r="H3638" s="278">
        <f t="shared" si="112"/>
        <v>2</v>
      </c>
      <c r="I3638" s="251" t="s">
        <v>3281</v>
      </c>
      <c r="J3638" s="285" t="s">
        <v>3282</v>
      </c>
      <c r="K3638" s="278" t="str">
        <f t="shared" si="113"/>
        <v>YEM001Extreme humanitarian conditions - Level 5</v>
      </c>
      <c r="L3638" s="286">
        <v>43532</v>
      </c>
      <c r="M3638" s="286" t="s">
        <v>3248</v>
      </c>
    </row>
    <row r="3639" spans="1:13" s="269" customFormat="1" ht="15.5" hidden="1" thickTop="1" thickBot="1" x14ac:dyDescent="0.4">
      <c r="A3639" s="287" t="s">
        <v>2988</v>
      </c>
      <c r="B3639" s="288" t="str">
        <f>VLOOKUP(A3639,Lists!B:C,2,FALSE)</f>
        <v>YEM002</v>
      </c>
      <c r="C3639" s="288" t="str">
        <f>VLOOKUP(A3639,Lists!B:D,3,FALSE)</f>
        <v>YEM</v>
      </c>
      <c r="D3639" s="289" t="s">
        <v>5027</v>
      </c>
      <c r="E3639" s="289" t="s">
        <v>446</v>
      </c>
      <c r="F3639" s="289" t="s">
        <v>446</v>
      </c>
      <c r="G3639" s="289" t="s">
        <v>446</v>
      </c>
      <c r="H3639" s="278" t="str">
        <f t="shared" si="112"/>
        <v>x</v>
      </c>
      <c r="I3639" s="252" t="s">
        <v>446</v>
      </c>
      <c r="J3639" s="289" t="s">
        <v>446</v>
      </c>
      <c r="K3639" s="278" t="str">
        <f t="shared" si="113"/>
        <v>YEM002Injuries reported</v>
      </c>
      <c r="L3639" s="290">
        <v>43532</v>
      </c>
      <c r="M3639" s="290" t="s">
        <v>3248</v>
      </c>
    </row>
    <row r="3640" spans="1:13" s="269" customFormat="1" ht="15.5" hidden="1" thickTop="1" thickBot="1" x14ac:dyDescent="0.4">
      <c r="A3640" s="283" t="s">
        <v>2988</v>
      </c>
      <c r="B3640" s="284" t="str">
        <f>VLOOKUP(A3640,Lists!B:C,2,FALSE)</f>
        <v>YEM002</v>
      </c>
      <c r="C3640" s="284" t="str">
        <f>VLOOKUP(A3640,Lists!B:D,3,FALSE)</f>
        <v>YEM</v>
      </c>
      <c r="D3640" s="285" t="s">
        <v>5028</v>
      </c>
      <c r="E3640" s="285" t="s">
        <v>446</v>
      </c>
      <c r="F3640" s="285" t="s">
        <v>446</v>
      </c>
      <c r="G3640" s="285" t="s">
        <v>446</v>
      </c>
      <c r="H3640" s="278" t="str">
        <f t="shared" si="112"/>
        <v>x</v>
      </c>
      <c r="I3640" s="251" t="s">
        <v>446</v>
      </c>
      <c r="J3640" s="285" t="s">
        <v>446</v>
      </c>
      <c r="K3640" s="278" t="str">
        <f t="shared" si="113"/>
        <v>YEM002Illness cases reported</v>
      </c>
      <c r="L3640" s="286">
        <v>43532</v>
      </c>
      <c r="M3640" s="286" t="s">
        <v>3248</v>
      </c>
    </row>
    <row r="3641" spans="1:13" s="269" customFormat="1" ht="15.5" hidden="1" thickTop="1" thickBot="1" x14ac:dyDescent="0.4">
      <c r="A3641" s="287" t="s">
        <v>2988</v>
      </c>
      <c r="B3641" s="288" t="str">
        <f>VLOOKUP(A3641,Lists!B:C,2,FALSE)</f>
        <v>YEM002</v>
      </c>
      <c r="C3641" s="288" t="str">
        <f>VLOOKUP(A3641,Lists!B:D,3,FALSE)</f>
        <v>YEM</v>
      </c>
      <c r="D3641" s="289" t="s">
        <v>5108</v>
      </c>
      <c r="E3641" s="289" t="s">
        <v>446</v>
      </c>
      <c r="F3641" s="289" t="s">
        <v>446</v>
      </c>
      <c r="G3641" s="289" t="s">
        <v>446</v>
      </c>
      <c r="H3641" s="278" t="str">
        <f t="shared" si="112"/>
        <v>x</v>
      </c>
      <c r="I3641" s="252" t="s">
        <v>446</v>
      </c>
      <c r="J3641" s="289" t="s">
        <v>446</v>
      </c>
      <c r="K3641" s="278" t="str">
        <f t="shared" si="113"/>
        <v>YEM002Buildings damaged</v>
      </c>
      <c r="L3641" s="290">
        <v>43532</v>
      </c>
      <c r="M3641" s="290" t="s">
        <v>3248</v>
      </c>
    </row>
    <row r="3642" spans="1:13" s="269" customFormat="1" ht="15.5" hidden="1" thickTop="1" thickBot="1" x14ac:dyDescent="0.4">
      <c r="A3642" s="283" t="s">
        <v>2988</v>
      </c>
      <c r="B3642" s="284" t="str">
        <f>VLOOKUP(A3642,Lists!B:C,2,FALSE)</f>
        <v>YEM002</v>
      </c>
      <c r="C3642" s="284" t="str">
        <f>VLOOKUP(A3642,Lists!B:D,3,FALSE)</f>
        <v>YEM</v>
      </c>
      <c r="D3642" s="285" t="s">
        <v>5109</v>
      </c>
      <c r="E3642" s="285" t="s">
        <v>446</v>
      </c>
      <c r="F3642" s="285" t="s">
        <v>446</v>
      </c>
      <c r="G3642" s="285" t="s">
        <v>446</v>
      </c>
      <c r="H3642" s="278" t="str">
        <f t="shared" si="112"/>
        <v>x</v>
      </c>
      <c r="I3642" s="251" t="s">
        <v>446</v>
      </c>
      <c r="J3642" s="285" t="s">
        <v>446</v>
      </c>
      <c r="K3642" s="278" t="str">
        <f t="shared" si="113"/>
        <v>YEM002Buildings destroyed</v>
      </c>
      <c r="L3642" s="286">
        <v>43532</v>
      </c>
      <c r="M3642" s="286" t="s">
        <v>3248</v>
      </c>
    </row>
    <row r="3643" spans="1:13" s="269" customFormat="1" ht="15.5" hidden="1" thickTop="1" thickBot="1" x14ac:dyDescent="0.4">
      <c r="A3643" s="287" t="s">
        <v>2988</v>
      </c>
      <c r="B3643" s="288" t="str">
        <f>VLOOKUP(A3643,Lists!B:C,2,FALSE)</f>
        <v>YEM002</v>
      </c>
      <c r="C3643" s="288" t="str">
        <f>VLOOKUP(A3643,Lists!B:D,3,FALSE)</f>
        <v>YEM</v>
      </c>
      <c r="D3643" s="289" t="s">
        <v>742</v>
      </c>
      <c r="E3643" s="289" t="s">
        <v>446</v>
      </c>
      <c r="F3643" s="289" t="s">
        <v>446</v>
      </c>
      <c r="G3643" s="289" t="s">
        <v>446</v>
      </c>
      <c r="H3643" s="278" t="str">
        <f t="shared" si="112"/>
        <v>x</v>
      </c>
      <c r="I3643" s="252" t="s">
        <v>446</v>
      </c>
      <c r="J3643" s="289" t="s">
        <v>446</v>
      </c>
      <c r="K3643" s="278" t="str">
        <f t="shared" si="113"/>
        <v>YEM002Economic Losses</v>
      </c>
      <c r="L3643" s="290">
        <v>43532</v>
      </c>
      <c r="M3643" s="290" t="s">
        <v>3248</v>
      </c>
    </row>
    <row r="3644" spans="1:13" s="269" customFormat="1" ht="15.5" hidden="1" thickTop="1" thickBot="1" x14ac:dyDescent="0.4">
      <c r="A3644" s="283" t="s">
        <v>2981</v>
      </c>
      <c r="B3644" s="284" t="str">
        <f>VLOOKUP(A3644,Lists!B:C,2,FALSE)</f>
        <v>THA003</v>
      </c>
      <c r="C3644" s="284" t="str">
        <f>VLOOKUP(A3644,Lists!B:D,3,FALSE)</f>
        <v>THA</v>
      </c>
      <c r="D3644" s="285" t="s">
        <v>533</v>
      </c>
      <c r="E3644" s="285">
        <v>103000</v>
      </c>
      <c r="F3644" s="285" t="s">
        <v>3283</v>
      </c>
      <c r="G3644" s="285" t="s">
        <v>731</v>
      </c>
      <c r="H3644" s="278">
        <f t="shared" si="112"/>
        <v>2</v>
      </c>
      <c r="I3644" s="251" t="s">
        <v>3284</v>
      </c>
      <c r="J3644" s="285" t="s">
        <v>3285</v>
      </c>
      <c r="K3644" s="278" t="str">
        <f t="shared" si="113"/>
        <v>THA003People affected</v>
      </c>
      <c r="L3644" s="286">
        <v>43535</v>
      </c>
      <c r="M3644" s="286" t="s">
        <v>3248</v>
      </c>
    </row>
    <row r="3645" spans="1:13" s="269" customFormat="1" ht="15.5" thickTop="1" thickBot="1" x14ac:dyDescent="0.4">
      <c r="A3645" s="287" t="s">
        <v>2981</v>
      </c>
      <c r="B3645" s="288" t="str">
        <f>VLOOKUP(A3645,Lists!B:C,2,FALSE)</f>
        <v>THA003</v>
      </c>
      <c r="C3645" s="288" t="str">
        <f>VLOOKUP(A3645,Lists!B:D,3,FALSE)</f>
        <v>THA</v>
      </c>
      <c r="D3645" s="289" t="s">
        <v>666</v>
      </c>
      <c r="E3645" s="289">
        <v>103000</v>
      </c>
      <c r="F3645" s="289" t="s">
        <v>3283</v>
      </c>
      <c r="G3645" s="289" t="s">
        <v>731</v>
      </c>
      <c r="H3645" s="278">
        <f t="shared" si="112"/>
        <v>2</v>
      </c>
      <c r="I3645" s="252" t="s">
        <v>3284</v>
      </c>
      <c r="J3645" s="289" t="s">
        <v>3285</v>
      </c>
      <c r="K3645" s="278" t="str">
        <f t="shared" si="113"/>
        <v>THA003People displaced</v>
      </c>
      <c r="L3645" s="290">
        <v>43535</v>
      </c>
      <c r="M3645" s="290" t="s">
        <v>3248</v>
      </c>
    </row>
    <row r="3646" spans="1:13" s="269" customFormat="1" ht="15.5" hidden="1" thickTop="1" thickBot="1" x14ac:dyDescent="0.4">
      <c r="A3646" s="283" t="s">
        <v>2981</v>
      </c>
      <c r="B3646" s="284" t="str">
        <f>VLOOKUP(A3646,Lists!B:C,2,FALSE)</f>
        <v>THA003</v>
      </c>
      <c r="C3646" s="284" t="str">
        <f>VLOOKUP(A3646,Lists!B:D,3,FALSE)</f>
        <v>THA</v>
      </c>
      <c r="D3646" s="285" t="s">
        <v>752</v>
      </c>
      <c r="E3646" s="285">
        <v>103000</v>
      </c>
      <c r="F3646" s="285" t="s">
        <v>3283</v>
      </c>
      <c r="G3646" s="285" t="s">
        <v>731</v>
      </c>
      <c r="H3646" s="278">
        <f t="shared" si="112"/>
        <v>2</v>
      </c>
      <c r="I3646" s="251" t="s">
        <v>3284</v>
      </c>
      <c r="J3646" s="285" t="s">
        <v>3285</v>
      </c>
      <c r="K3646" s="278" t="str">
        <f t="shared" si="113"/>
        <v>THA003People in Need</v>
      </c>
      <c r="L3646" s="286">
        <v>43535</v>
      </c>
      <c r="M3646" s="286" t="s">
        <v>3248</v>
      </c>
    </row>
    <row r="3647" spans="1:13" s="269" customFormat="1" ht="15.5" hidden="1" thickTop="1" thickBot="1" x14ac:dyDescent="0.4">
      <c r="A3647" s="287" t="s">
        <v>2981</v>
      </c>
      <c r="B3647" s="288" t="str">
        <f>VLOOKUP(A3647,Lists!B:C,2,FALSE)</f>
        <v>THA003</v>
      </c>
      <c r="C3647" s="288" t="str">
        <f>VLOOKUP(A3647,Lists!B:D,3,FALSE)</f>
        <v>THA</v>
      </c>
      <c r="D3647" s="289" t="s">
        <v>5110</v>
      </c>
      <c r="E3647" s="289">
        <v>103000</v>
      </c>
      <c r="F3647" s="289" t="s">
        <v>3283</v>
      </c>
      <c r="G3647" s="289" t="s">
        <v>731</v>
      </c>
      <c r="H3647" s="278">
        <f t="shared" si="112"/>
        <v>2</v>
      </c>
      <c r="I3647" s="252" t="s">
        <v>3284</v>
      </c>
      <c r="J3647" s="289" t="s">
        <v>3286</v>
      </c>
      <c r="K3647" s="278" t="str">
        <f t="shared" si="113"/>
        <v>THA003Minimal humanitarian conditions - Level 1</v>
      </c>
      <c r="L3647" s="290">
        <v>43535</v>
      </c>
      <c r="M3647" s="290" t="s">
        <v>3248</v>
      </c>
    </row>
    <row r="3648" spans="1:13" s="269" customFormat="1" ht="15.5" hidden="1" thickTop="1" thickBot="1" x14ac:dyDescent="0.4">
      <c r="A3648" s="283" t="s">
        <v>3404</v>
      </c>
      <c r="B3648" s="284" t="str">
        <f>VLOOKUP(A3648,Lists!B:C,2,FALSE)</f>
        <v>THA001</v>
      </c>
      <c r="C3648" s="284" t="str">
        <f>VLOOKUP(A3648,Lists!B:D,3,FALSE)</f>
        <v>THA</v>
      </c>
      <c r="D3648" s="285" t="s">
        <v>533</v>
      </c>
      <c r="E3648" s="285">
        <v>3561000</v>
      </c>
      <c r="F3648" s="285" t="s">
        <v>3287</v>
      </c>
      <c r="G3648" s="285" t="s">
        <v>731</v>
      </c>
      <c r="H3648" s="278">
        <f t="shared" si="112"/>
        <v>2</v>
      </c>
      <c r="I3648" s="251" t="s">
        <v>3288</v>
      </c>
      <c r="J3648" s="285" t="s">
        <v>3289</v>
      </c>
      <c r="K3648" s="278" t="str">
        <f t="shared" si="113"/>
        <v>THA001People affected</v>
      </c>
      <c r="L3648" s="286">
        <v>43535</v>
      </c>
      <c r="M3648" s="286" t="s">
        <v>3248</v>
      </c>
    </row>
    <row r="3649" spans="1:13" s="269" customFormat="1" ht="15.5" thickTop="1" thickBot="1" x14ac:dyDescent="0.4">
      <c r="A3649" s="287" t="s">
        <v>3400</v>
      </c>
      <c r="B3649" s="288" t="str">
        <f>VLOOKUP(A3649,Lists!B:C,2,FALSE)</f>
        <v>NER001</v>
      </c>
      <c r="C3649" s="288" t="str">
        <f>VLOOKUP(A3649,Lists!B:D,3,FALSE)</f>
        <v>NER</v>
      </c>
      <c r="D3649" s="289" t="s">
        <v>666</v>
      </c>
      <c r="E3649" s="289">
        <v>196440</v>
      </c>
      <c r="F3649" s="289" t="s">
        <v>3296</v>
      </c>
      <c r="G3649" s="289" t="s">
        <v>731</v>
      </c>
      <c r="H3649" s="278">
        <f t="shared" si="112"/>
        <v>2</v>
      </c>
      <c r="I3649" s="252" t="s">
        <v>3297</v>
      </c>
      <c r="J3649" s="289" t="s">
        <v>3290</v>
      </c>
      <c r="K3649" s="278" t="str">
        <f t="shared" si="113"/>
        <v>NER001People displaced</v>
      </c>
      <c r="L3649" s="290">
        <v>43535</v>
      </c>
      <c r="M3649" s="290" t="s">
        <v>3248</v>
      </c>
    </row>
    <row r="3650" spans="1:13" s="269" customFormat="1" ht="15.5" thickTop="1" thickBot="1" x14ac:dyDescent="0.4">
      <c r="A3650" s="283" t="s">
        <v>788</v>
      </c>
      <c r="B3650" s="284" t="str">
        <f>VLOOKUP(A3650,Lists!B:C,2,FALSE)</f>
        <v>NER003</v>
      </c>
      <c r="C3650" s="284" t="str">
        <f>VLOOKUP(A3650,Lists!B:D,3,FALSE)</f>
        <v>NER</v>
      </c>
      <c r="D3650" s="285" t="s">
        <v>666</v>
      </c>
      <c r="E3650" s="285">
        <v>62671</v>
      </c>
      <c r="F3650" s="285" t="s">
        <v>3291</v>
      </c>
      <c r="G3650" s="285" t="s">
        <v>731</v>
      </c>
      <c r="H3650" s="278">
        <f t="shared" ref="H3650:H3713" si="114">IF(G3650="x","x",IF(G3650="Low",3,IF(G3650="Medium",2,IF(G3650="High",1,FALSE))))</f>
        <v>2</v>
      </c>
      <c r="I3650" s="251" t="s">
        <v>3293</v>
      </c>
      <c r="J3650" s="285" t="s">
        <v>3292</v>
      </c>
      <c r="K3650" s="278" t="str">
        <f t="shared" ref="K3650:K3713" si="115">B3650&amp;""&amp;D3650</f>
        <v>NER003People displaced</v>
      </c>
      <c r="L3650" s="286">
        <v>43535</v>
      </c>
      <c r="M3650" s="286" t="s">
        <v>3248</v>
      </c>
    </row>
    <row r="3651" spans="1:13" s="269" customFormat="1" ht="15.5" thickTop="1" thickBot="1" x14ac:dyDescent="0.4">
      <c r="A3651" s="287" t="s">
        <v>2973</v>
      </c>
      <c r="B3651" s="288" t="str">
        <f>VLOOKUP(A3651,Lists!B:C,2,FALSE)</f>
        <v>NER002</v>
      </c>
      <c r="C3651" s="288" t="str">
        <f>VLOOKUP(A3651,Lists!B:D,3,FALSE)</f>
        <v>NER</v>
      </c>
      <c r="D3651" s="289" t="s">
        <v>666</v>
      </c>
      <c r="E3651" s="289">
        <v>130019</v>
      </c>
      <c r="F3651" s="289" t="s">
        <v>3294</v>
      </c>
      <c r="G3651" s="289" t="s">
        <v>731</v>
      </c>
      <c r="H3651" s="278">
        <f t="shared" si="114"/>
        <v>2</v>
      </c>
      <c r="I3651" s="252" t="s">
        <v>3295</v>
      </c>
      <c r="J3651" s="289" t="s">
        <v>1637</v>
      </c>
      <c r="K3651" s="278" t="str">
        <f t="shared" si="115"/>
        <v>NER002People displaced</v>
      </c>
      <c r="L3651" s="290">
        <v>43535</v>
      </c>
      <c r="M3651" s="290" t="s">
        <v>3248</v>
      </c>
    </row>
    <row r="3652" spans="1:13" s="269" customFormat="1" ht="15.5" thickTop="1" thickBot="1" x14ac:dyDescent="0.4">
      <c r="A3652" s="283" t="s">
        <v>2970</v>
      </c>
      <c r="B3652" s="284" t="str">
        <f>VLOOKUP(A3652,Lists!B:C,2,FALSE)</f>
        <v>MLI001</v>
      </c>
      <c r="C3652" s="284" t="str">
        <f>VLOOKUP(A3652,Lists!B:D,3,FALSE)</f>
        <v>MLI</v>
      </c>
      <c r="D3652" s="285" t="s">
        <v>666</v>
      </c>
      <c r="E3652" s="285">
        <v>858000</v>
      </c>
      <c r="F3652" s="285" t="s">
        <v>2823</v>
      </c>
      <c r="G3652" s="285" t="s">
        <v>731</v>
      </c>
      <c r="H3652" s="278">
        <f t="shared" si="114"/>
        <v>2</v>
      </c>
      <c r="I3652" s="251" t="s">
        <v>2824</v>
      </c>
      <c r="J3652" s="285" t="s">
        <v>3299</v>
      </c>
      <c r="K3652" s="278" t="str">
        <f t="shared" si="115"/>
        <v>MLI001People displaced</v>
      </c>
      <c r="L3652" s="286">
        <v>43535</v>
      </c>
      <c r="M3652" s="286" t="s">
        <v>3248</v>
      </c>
    </row>
    <row r="3653" spans="1:13" s="269" customFormat="1" ht="15.5" hidden="1" thickTop="1" thickBot="1" x14ac:dyDescent="0.4">
      <c r="A3653" s="287" t="s">
        <v>2970</v>
      </c>
      <c r="B3653" s="288" t="str">
        <f>VLOOKUP(A3653,Lists!B:C,2,FALSE)</f>
        <v>MLI001</v>
      </c>
      <c r="C3653" s="288" t="str">
        <f>VLOOKUP(A3653,Lists!B:D,3,FALSE)</f>
        <v>MLI</v>
      </c>
      <c r="D3653" s="289" t="s">
        <v>5027</v>
      </c>
      <c r="E3653" s="289" t="s">
        <v>446</v>
      </c>
      <c r="F3653" s="289" t="s">
        <v>446</v>
      </c>
      <c r="G3653" s="289" t="s">
        <v>731</v>
      </c>
      <c r="H3653" s="278">
        <f t="shared" si="114"/>
        <v>2</v>
      </c>
      <c r="I3653" s="252" t="s">
        <v>446</v>
      </c>
      <c r="J3653" s="289" t="s">
        <v>889</v>
      </c>
      <c r="K3653" s="278" t="str">
        <f t="shared" si="115"/>
        <v>MLI001Injuries reported</v>
      </c>
      <c r="L3653" s="290">
        <v>43535</v>
      </c>
      <c r="M3653" s="290" t="s">
        <v>3248</v>
      </c>
    </row>
    <row r="3654" spans="1:13" s="269" customFormat="1" ht="15.5" hidden="1" thickTop="1" thickBot="1" x14ac:dyDescent="0.4">
      <c r="A3654" s="283" t="s">
        <v>2970</v>
      </c>
      <c r="B3654" s="284" t="str">
        <f>VLOOKUP(A3654,Lists!B:C,2,FALSE)</f>
        <v>MLI001</v>
      </c>
      <c r="C3654" s="284" t="str">
        <f>VLOOKUP(A3654,Lists!B:D,3,FALSE)</f>
        <v>MLI</v>
      </c>
      <c r="D3654" s="285" t="s">
        <v>5029</v>
      </c>
      <c r="E3654" s="285">
        <v>460</v>
      </c>
      <c r="F3654" s="285" t="s">
        <v>3300</v>
      </c>
      <c r="G3654" s="285" t="s">
        <v>731</v>
      </c>
      <c r="H3654" s="278">
        <f t="shared" si="114"/>
        <v>2</v>
      </c>
      <c r="I3654" s="251" t="s">
        <v>3301</v>
      </c>
      <c r="J3654" s="285" t="s">
        <v>3298</v>
      </c>
      <c r="K3654" s="278" t="str">
        <f t="shared" si="115"/>
        <v>MLI001Fatalities reported</v>
      </c>
      <c r="L3654" s="286">
        <v>43535</v>
      </c>
      <c r="M3654" s="286" t="s">
        <v>3248</v>
      </c>
    </row>
    <row r="3655" spans="1:13" s="269" customFormat="1" ht="15.5" hidden="1" thickTop="1" thickBot="1" x14ac:dyDescent="0.4">
      <c r="A3655" s="287" t="s">
        <v>2970</v>
      </c>
      <c r="B3655" s="288" t="str">
        <f>VLOOKUP(A3655,Lists!B:C,2,FALSE)</f>
        <v>MLI001</v>
      </c>
      <c r="C3655" s="288" t="str">
        <f>VLOOKUP(A3655,Lists!B:D,3,FALSE)</f>
        <v>MLI</v>
      </c>
      <c r="D3655" s="289" t="s">
        <v>5115</v>
      </c>
      <c r="E3655" s="289">
        <v>460</v>
      </c>
      <c r="F3655" s="289" t="s">
        <v>3300</v>
      </c>
      <c r="G3655" s="289" t="s">
        <v>731</v>
      </c>
      <c r="H3655" s="278">
        <f t="shared" si="114"/>
        <v>2</v>
      </c>
      <c r="I3655" s="252" t="s">
        <v>3301</v>
      </c>
      <c r="J3655" s="289" t="s">
        <v>3298</v>
      </c>
      <c r="K3655" s="278" t="str">
        <f t="shared" si="115"/>
        <v>MLI001Fatalities in all crises</v>
      </c>
      <c r="L3655" s="290">
        <v>43535</v>
      </c>
      <c r="M3655" s="290" t="s">
        <v>3248</v>
      </c>
    </row>
    <row r="3656" spans="1:13" s="269" customFormat="1" ht="15.5" hidden="1" thickTop="1" thickBot="1" x14ac:dyDescent="0.4">
      <c r="A3656" s="283" t="s">
        <v>2956</v>
      </c>
      <c r="B3656" s="284" t="str">
        <f>VLOOKUP(A3656,Lists!B:C,2,FALSE)</f>
        <v>COD001</v>
      </c>
      <c r="C3656" s="284" t="str">
        <f>VLOOKUP(A3656,Lists!B:D,3,FALSE)</f>
        <v>COD</v>
      </c>
      <c r="D3656" s="285" t="s">
        <v>522</v>
      </c>
      <c r="E3656" s="285">
        <v>99047149</v>
      </c>
      <c r="F3656" s="285" t="s">
        <v>3307</v>
      </c>
      <c r="G3656" s="285" t="s">
        <v>731</v>
      </c>
      <c r="H3656" s="278">
        <f t="shared" si="114"/>
        <v>2</v>
      </c>
      <c r="I3656" s="251" t="s">
        <v>3308</v>
      </c>
      <c r="J3656" s="285" t="s">
        <v>3309</v>
      </c>
      <c r="K3656" s="278" t="str">
        <f t="shared" si="115"/>
        <v>COD001Total population</v>
      </c>
      <c r="L3656" s="286">
        <v>43537</v>
      </c>
      <c r="M3656" s="286" t="s">
        <v>3248</v>
      </c>
    </row>
    <row r="3657" spans="1:13" s="269" customFormat="1" ht="15.5" hidden="1" thickTop="1" thickBot="1" x14ac:dyDescent="0.4">
      <c r="A3657" s="287" t="s">
        <v>2956</v>
      </c>
      <c r="B3657" s="288" t="str">
        <f>VLOOKUP(A3657,Lists!B:C,2,FALSE)</f>
        <v>COD001</v>
      </c>
      <c r="C3657" s="288" t="str">
        <f>VLOOKUP(A3657,Lists!B:D,3,FALSE)</f>
        <v>COD</v>
      </c>
      <c r="D3657" s="289" t="s">
        <v>737</v>
      </c>
      <c r="E3657" s="289">
        <v>99047149</v>
      </c>
      <c r="F3657" s="289" t="s">
        <v>3307</v>
      </c>
      <c r="G3657" s="289" t="s">
        <v>731</v>
      </c>
      <c r="H3657" s="278">
        <f t="shared" si="114"/>
        <v>2</v>
      </c>
      <c r="I3657" s="252" t="s">
        <v>3308</v>
      </c>
      <c r="J3657" s="289" t="s">
        <v>3309</v>
      </c>
      <c r="K3657" s="278" t="str">
        <f t="shared" si="115"/>
        <v>COD001People exposed</v>
      </c>
      <c r="L3657" s="290">
        <v>43537</v>
      </c>
      <c r="M3657" s="290" t="s">
        <v>3248</v>
      </c>
    </row>
    <row r="3658" spans="1:13" s="269" customFormat="1" ht="15.5" thickTop="1" thickBot="1" x14ac:dyDescent="0.4">
      <c r="A3658" s="283" t="s">
        <v>2956</v>
      </c>
      <c r="B3658" s="284" t="str">
        <f>VLOOKUP(A3658,Lists!B:C,2,FALSE)</f>
        <v>COD001</v>
      </c>
      <c r="C3658" s="284" t="str">
        <f>VLOOKUP(A3658,Lists!B:D,3,FALSE)</f>
        <v>COD</v>
      </c>
      <c r="D3658" s="285" t="s">
        <v>666</v>
      </c>
      <c r="E3658" s="285">
        <v>8423202</v>
      </c>
      <c r="F3658" s="285" t="s">
        <v>3310</v>
      </c>
      <c r="G3658" s="285" t="s">
        <v>731</v>
      </c>
      <c r="H3658" s="278">
        <f t="shared" si="114"/>
        <v>2</v>
      </c>
      <c r="I3658" s="251" t="s">
        <v>3311</v>
      </c>
      <c r="J3658" s="285" t="s">
        <v>3312</v>
      </c>
      <c r="K3658" s="278" t="str">
        <f t="shared" si="115"/>
        <v>COD001People displaced</v>
      </c>
      <c r="L3658" s="286">
        <v>43537</v>
      </c>
      <c r="M3658" s="286" t="s">
        <v>3248</v>
      </c>
    </row>
    <row r="3659" spans="1:13" s="269" customFormat="1" ht="15.5" hidden="1" thickTop="1" thickBot="1" x14ac:dyDescent="0.4">
      <c r="A3659" s="287" t="s">
        <v>2956</v>
      </c>
      <c r="B3659" s="288" t="str">
        <f>VLOOKUP(A3659,Lists!B:C,2,FALSE)</f>
        <v>COD001</v>
      </c>
      <c r="C3659" s="288" t="str">
        <f>VLOOKUP(A3659,Lists!B:D,3,FALSE)</f>
        <v>COD</v>
      </c>
      <c r="D3659" s="289" t="s">
        <v>5028</v>
      </c>
      <c r="E3659" s="289">
        <v>77116</v>
      </c>
      <c r="F3659" s="289" t="s">
        <v>3313</v>
      </c>
      <c r="G3659" s="289" t="s">
        <v>731</v>
      </c>
      <c r="H3659" s="278">
        <f t="shared" si="114"/>
        <v>2</v>
      </c>
      <c r="I3659" s="252" t="s">
        <v>3314</v>
      </c>
      <c r="J3659" s="289" t="s">
        <v>3315</v>
      </c>
      <c r="K3659" s="278" t="str">
        <f t="shared" si="115"/>
        <v>COD001Illness cases reported</v>
      </c>
      <c r="L3659" s="290">
        <v>43537</v>
      </c>
      <c r="M3659" s="290" t="s">
        <v>3248</v>
      </c>
    </row>
    <row r="3660" spans="1:13" s="269" customFormat="1" ht="15.5" thickTop="1" thickBot="1" x14ac:dyDescent="0.4">
      <c r="A3660" s="283" t="s">
        <v>2974</v>
      </c>
      <c r="B3660" s="284" t="str">
        <f>VLOOKUP(A3660,Lists!B:C,2,FALSE)</f>
        <v>NGA004</v>
      </c>
      <c r="C3660" s="284" t="str">
        <f>VLOOKUP(A3660,Lists!B:D,3,FALSE)</f>
        <v>NGA</v>
      </c>
      <c r="D3660" s="285" t="s">
        <v>666</v>
      </c>
      <c r="E3660" s="285">
        <v>2258345</v>
      </c>
      <c r="F3660" s="285" t="s">
        <v>3316</v>
      </c>
      <c r="G3660" s="285" t="s">
        <v>731</v>
      </c>
      <c r="H3660" s="278">
        <f t="shared" si="114"/>
        <v>2</v>
      </c>
      <c r="I3660" s="251" t="s">
        <v>3318</v>
      </c>
      <c r="J3660" s="285" t="s">
        <v>3317</v>
      </c>
      <c r="K3660" s="278" t="str">
        <f t="shared" si="115"/>
        <v>NGA004People displaced</v>
      </c>
      <c r="L3660" s="286">
        <v>43542</v>
      </c>
      <c r="M3660" s="286" t="s">
        <v>3248</v>
      </c>
    </row>
    <row r="3661" spans="1:13" s="269" customFormat="1" ht="15.5" thickTop="1" thickBot="1" x14ac:dyDescent="0.4">
      <c r="A3661" s="287" t="s">
        <v>5594</v>
      </c>
      <c r="B3661" s="288" t="str">
        <f>VLOOKUP(A3661,Lists!B:C,2,FALSE)</f>
        <v>NGA001</v>
      </c>
      <c r="C3661" s="288" t="str">
        <f>VLOOKUP(A3661,Lists!B:D,3,FALSE)</f>
        <v>NGA</v>
      </c>
      <c r="D3661" s="289" t="s">
        <v>666</v>
      </c>
      <c r="E3661" s="289">
        <v>2590345</v>
      </c>
      <c r="F3661" s="289" t="s">
        <v>3316</v>
      </c>
      <c r="G3661" s="289" t="s">
        <v>731</v>
      </c>
      <c r="H3661" s="278">
        <f t="shared" si="114"/>
        <v>2</v>
      </c>
      <c r="I3661" s="252" t="s">
        <v>3318</v>
      </c>
      <c r="J3661" s="289" t="s">
        <v>3319</v>
      </c>
      <c r="K3661" s="278" t="str">
        <f t="shared" si="115"/>
        <v>NGA001People displaced</v>
      </c>
      <c r="L3661" s="290">
        <v>43542</v>
      </c>
      <c r="M3661" s="290" t="s">
        <v>3248</v>
      </c>
    </row>
    <row r="3662" spans="1:13" s="269" customFormat="1" ht="15.5" hidden="1" thickTop="1" thickBot="1" x14ac:dyDescent="0.4">
      <c r="A3662" s="283" t="s">
        <v>1259</v>
      </c>
      <c r="B3662" s="284" t="e">
        <f>VLOOKUP(A3662,Lists!B:C,2,FALSE)</f>
        <v>#N/A</v>
      </c>
      <c r="C3662" s="284" t="e">
        <f>VLOOKUP(A3662,Lists!B:D,3,FALSE)</f>
        <v>#N/A</v>
      </c>
      <c r="D3662" s="285" t="s">
        <v>660</v>
      </c>
      <c r="E3662" s="285">
        <v>587300</v>
      </c>
      <c r="F3662" s="285" t="s">
        <v>3320</v>
      </c>
      <c r="G3662" s="285" t="s">
        <v>731</v>
      </c>
      <c r="H3662" s="278">
        <f t="shared" si="114"/>
        <v>2</v>
      </c>
      <c r="I3662" s="251" t="s">
        <v>3321</v>
      </c>
      <c r="J3662" s="285" t="s">
        <v>3322</v>
      </c>
      <c r="K3662" s="278" t="e">
        <f t="shared" si="115"/>
        <v>#N/A</v>
      </c>
      <c r="L3662" s="286">
        <v>43543</v>
      </c>
      <c r="M3662" s="286" t="s">
        <v>3248</v>
      </c>
    </row>
    <row r="3663" spans="1:13" s="269" customFormat="1" ht="15.5" hidden="1" thickTop="1" thickBot="1" x14ac:dyDescent="0.4">
      <c r="A3663" s="287" t="s">
        <v>1259</v>
      </c>
      <c r="B3663" s="288" t="e">
        <f>VLOOKUP(A3663,Lists!B:C,2,FALSE)</f>
        <v>#N/A</v>
      </c>
      <c r="C3663" s="288" t="e">
        <f>VLOOKUP(A3663,Lists!B:D,3,FALSE)</f>
        <v>#N/A</v>
      </c>
      <c r="D3663" s="289" t="s">
        <v>737</v>
      </c>
      <c r="E3663" s="289">
        <v>26700000</v>
      </c>
      <c r="F3663" s="289" t="s">
        <v>3326</v>
      </c>
      <c r="G3663" s="289" t="s">
        <v>731</v>
      </c>
      <c r="H3663" s="278">
        <f t="shared" si="114"/>
        <v>2</v>
      </c>
      <c r="I3663" s="252" t="s">
        <v>3327</v>
      </c>
      <c r="J3663" s="289" t="s">
        <v>1548</v>
      </c>
      <c r="K3663" s="278" t="e">
        <f t="shared" si="115"/>
        <v>#N/A</v>
      </c>
      <c r="L3663" s="290">
        <v>43543</v>
      </c>
      <c r="M3663" s="290" t="s">
        <v>3248</v>
      </c>
    </row>
    <row r="3664" spans="1:13" s="269" customFormat="1" ht="15.5" hidden="1" thickTop="1" thickBot="1" x14ac:dyDescent="0.4">
      <c r="A3664" s="283" t="s">
        <v>1259</v>
      </c>
      <c r="B3664" s="284" t="e">
        <f>VLOOKUP(A3664,Lists!B:C,2,FALSE)</f>
        <v>#N/A</v>
      </c>
      <c r="C3664" s="284" t="e">
        <f>VLOOKUP(A3664,Lists!B:D,3,FALSE)</f>
        <v>#N/A</v>
      </c>
      <c r="D3664" s="285" t="s">
        <v>5028</v>
      </c>
      <c r="E3664" s="285">
        <v>105170</v>
      </c>
      <c r="F3664" s="285" t="s">
        <v>3320</v>
      </c>
      <c r="G3664" s="285" t="s">
        <v>731</v>
      </c>
      <c r="H3664" s="278">
        <f t="shared" si="114"/>
        <v>2</v>
      </c>
      <c r="I3664" s="251" t="s">
        <v>3321</v>
      </c>
      <c r="J3664" s="285" t="s">
        <v>3323</v>
      </c>
      <c r="K3664" s="278" t="e">
        <f t="shared" si="115"/>
        <v>#N/A</v>
      </c>
      <c r="L3664" s="286">
        <v>43543</v>
      </c>
      <c r="M3664" s="286" t="s">
        <v>3248</v>
      </c>
    </row>
    <row r="3665" spans="1:13" s="269" customFormat="1" ht="15.5" hidden="1" thickTop="1" thickBot="1" x14ac:dyDescent="0.4">
      <c r="A3665" s="287" t="s">
        <v>1259</v>
      </c>
      <c r="B3665" s="288" t="e">
        <f>VLOOKUP(A3665,Lists!B:C,2,FALSE)</f>
        <v>#N/A</v>
      </c>
      <c r="C3665" s="288" t="e">
        <f>VLOOKUP(A3665,Lists!B:D,3,FALSE)</f>
        <v>#N/A</v>
      </c>
      <c r="D3665" s="289" t="s">
        <v>5029</v>
      </c>
      <c r="E3665" s="289">
        <v>1087</v>
      </c>
      <c r="F3665" s="289" t="s">
        <v>3320</v>
      </c>
      <c r="G3665" s="289" t="s">
        <v>731</v>
      </c>
      <c r="H3665" s="278">
        <f t="shared" si="114"/>
        <v>2</v>
      </c>
      <c r="I3665" s="252" t="s">
        <v>3321</v>
      </c>
      <c r="J3665" s="289" t="s">
        <v>3324</v>
      </c>
      <c r="K3665" s="278" t="e">
        <f t="shared" si="115"/>
        <v>#N/A</v>
      </c>
      <c r="L3665" s="290">
        <v>43543</v>
      </c>
      <c r="M3665" s="290" t="s">
        <v>3248</v>
      </c>
    </row>
    <row r="3666" spans="1:13" s="269" customFormat="1" ht="15.5" hidden="1" thickTop="1" thickBot="1" x14ac:dyDescent="0.4">
      <c r="A3666" s="283" t="s">
        <v>1259</v>
      </c>
      <c r="B3666" s="284" t="e">
        <f>VLOOKUP(A3666,Lists!B:C,2,FALSE)</f>
        <v>#N/A</v>
      </c>
      <c r="C3666" s="284" t="e">
        <f>VLOOKUP(A3666,Lists!B:D,3,FALSE)</f>
        <v>#N/A</v>
      </c>
      <c r="D3666" s="285" t="s">
        <v>5115</v>
      </c>
      <c r="E3666" s="285">
        <v>1087</v>
      </c>
      <c r="F3666" s="285" t="s">
        <v>3320</v>
      </c>
      <c r="G3666" s="285" t="s">
        <v>731</v>
      </c>
      <c r="H3666" s="278">
        <f t="shared" si="114"/>
        <v>2</v>
      </c>
      <c r="I3666" s="251" t="s">
        <v>3321</v>
      </c>
      <c r="J3666" s="285" t="s">
        <v>3324</v>
      </c>
      <c r="K3666" s="278" t="e">
        <f t="shared" si="115"/>
        <v>#N/A</v>
      </c>
      <c r="L3666" s="286">
        <v>43543</v>
      </c>
      <c r="M3666" s="286" t="s">
        <v>3248</v>
      </c>
    </row>
    <row r="3667" spans="1:13" s="269" customFormat="1" ht="15.5" hidden="1" thickTop="1" thickBot="1" x14ac:dyDescent="0.4">
      <c r="A3667" s="287" t="s">
        <v>1259</v>
      </c>
      <c r="B3667" s="288" t="e">
        <f>VLOOKUP(A3667,Lists!B:C,2,FALSE)</f>
        <v>#N/A</v>
      </c>
      <c r="C3667" s="288" t="e">
        <f>VLOOKUP(A3667,Lists!B:D,3,FALSE)</f>
        <v>#N/A</v>
      </c>
      <c r="D3667" s="289" t="s">
        <v>5111</v>
      </c>
      <c r="E3667" s="289">
        <v>96599</v>
      </c>
      <c r="F3667" s="289" t="s">
        <v>3320</v>
      </c>
      <c r="G3667" s="289" t="s">
        <v>731</v>
      </c>
      <c r="H3667" s="278">
        <f t="shared" si="114"/>
        <v>2</v>
      </c>
      <c r="I3667" s="252" t="s">
        <v>3321</v>
      </c>
      <c r="J3667" s="289" t="s">
        <v>3325</v>
      </c>
      <c r="K3667" s="278" t="e">
        <f t="shared" si="115"/>
        <v>#N/A</v>
      </c>
      <c r="L3667" s="290">
        <v>43543</v>
      </c>
      <c r="M3667" s="290" t="s">
        <v>3248</v>
      </c>
    </row>
    <row r="3668" spans="1:13" s="269" customFormat="1" ht="15.5" hidden="1" thickTop="1" thickBot="1" x14ac:dyDescent="0.4">
      <c r="A3668" s="283" t="s">
        <v>2969</v>
      </c>
      <c r="B3668" s="284" t="e">
        <f>VLOOKUP(A3668,Lists!B:C,2,FALSE)</f>
        <v>#N/A</v>
      </c>
      <c r="C3668" s="284" t="e">
        <f>VLOOKUP(A3668,Lists!B:D,3,FALSE)</f>
        <v>#N/A</v>
      </c>
      <c r="D3668" s="285" t="s">
        <v>660</v>
      </c>
      <c r="E3668" s="285">
        <v>587300</v>
      </c>
      <c r="F3668" s="285" t="s">
        <v>3320</v>
      </c>
      <c r="G3668" s="285" t="s">
        <v>731</v>
      </c>
      <c r="H3668" s="278">
        <f t="shared" si="114"/>
        <v>2</v>
      </c>
      <c r="I3668" s="251" t="s">
        <v>3321</v>
      </c>
      <c r="J3668" s="285" t="s">
        <v>3322</v>
      </c>
      <c r="K3668" s="278" t="e">
        <f t="shared" si="115"/>
        <v>#N/A</v>
      </c>
      <c r="L3668" s="286">
        <v>43543</v>
      </c>
      <c r="M3668" s="286" t="s">
        <v>3248</v>
      </c>
    </row>
    <row r="3669" spans="1:13" s="269" customFormat="1" ht="15.5" hidden="1" thickTop="1" thickBot="1" x14ac:dyDescent="0.4">
      <c r="A3669" s="287" t="s">
        <v>2969</v>
      </c>
      <c r="B3669" s="288" t="e">
        <f>VLOOKUP(A3669,Lists!B:C,2,FALSE)</f>
        <v>#N/A</v>
      </c>
      <c r="C3669" s="288" t="e">
        <f>VLOOKUP(A3669,Lists!B:D,3,FALSE)</f>
        <v>#N/A</v>
      </c>
      <c r="D3669" s="289" t="s">
        <v>737</v>
      </c>
      <c r="E3669" s="289">
        <v>26700000</v>
      </c>
      <c r="F3669" s="289" t="s">
        <v>3326</v>
      </c>
      <c r="G3669" s="289" t="s">
        <v>731</v>
      </c>
      <c r="H3669" s="278">
        <f t="shared" si="114"/>
        <v>2</v>
      </c>
      <c r="I3669" s="252" t="s">
        <v>3327</v>
      </c>
      <c r="J3669" s="289" t="s">
        <v>1548</v>
      </c>
      <c r="K3669" s="278" t="e">
        <f t="shared" si="115"/>
        <v>#N/A</v>
      </c>
      <c r="L3669" s="290">
        <v>43543</v>
      </c>
      <c r="M3669" s="290" t="s">
        <v>3248</v>
      </c>
    </row>
    <row r="3670" spans="1:13" s="269" customFormat="1" ht="15.5" hidden="1" thickTop="1" thickBot="1" x14ac:dyDescent="0.4">
      <c r="A3670" s="283" t="s">
        <v>2969</v>
      </c>
      <c r="B3670" s="284" t="e">
        <f>VLOOKUP(A3670,Lists!B:C,2,FALSE)</f>
        <v>#N/A</v>
      </c>
      <c r="C3670" s="284" t="e">
        <f>VLOOKUP(A3670,Lists!B:D,3,FALSE)</f>
        <v>#N/A</v>
      </c>
      <c r="D3670" s="285" t="s">
        <v>5028</v>
      </c>
      <c r="E3670" s="285">
        <v>105170</v>
      </c>
      <c r="F3670" s="285" t="s">
        <v>3320</v>
      </c>
      <c r="G3670" s="285" t="s">
        <v>731</v>
      </c>
      <c r="H3670" s="278">
        <f t="shared" si="114"/>
        <v>2</v>
      </c>
      <c r="I3670" s="251" t="s">
        <v>3321</v>
      </c>
      <c r="J3670" s="285" t="s">
        <v>3323</v>
      </c>
      <c r="K3670" s="278" t="e">
        <f t="shared" si="115"/>
        <v>#N/A</v>
      </c>
      <c r="L3670" s="286">
        <v>43543</v>
      </c>
      <c r="M3670" s="286" t="s">
        <v>3248</v>
      </c>
    </row>
    <row r="3671" spans="1:13" s="269" customFormat="1" ht="15.5" hidden="1" thickTop="1" thickBot="1" x14ac:dyDescent="0.4">
      <c r="A3671" s="287" t="s">
        <v>2969</v>
      </c>
      <c r="B3671" s="288" t="e">
        <f>VLOOKUP(A3671,Lists!B:C,2,FALSE)</f>
        <v>#N/A</v>
      </c>
      <c r="C3671" s="288" t="e">
        <f>VLOOKUP(A3671,Lists!B:D,3,FALSE)</f>
        <v>#N/A</v>
      </c>
      <c r="D3671" s="289" t="s">
        <v>5029</v>
      </c>
      <c r="E3671" s="289">
        <v>1087</v>
      </c>
      <c r="F3671" s="289" t="s">
        <v>3320</v>
      </c>
      <c r="G3671" s="289" t="s">
        <v>731</v>
      </c>
      <c r="H3671" s="278">
        <f t="shared" si="114"/>
        <v>2</v>
      </c>
      <c r="I3671" s="252" t="s">
        <v>3321</v>
      </c>
      <c r="J3671" s="289" t="s">
        <v>3324</v>
      </c>
      <c r="K3671" s="278" t="e">
        <f t="shared" si="115"/>
        <v>#N/A</v>
      </c>
      <c r="L3671" s="290">
        <v>43543</v>
      </c>
      <c r="M3671" s="290" t="s">
        <v>3248</v>
      </c>
    </row>
    <row r="3672" spans="1:13" s="269" customFormat="1" ht="15.5" hidden="1" thickTop="1" thickBot="1" x14ac:dyDescent="0.4">
      <c r="A3672" s="283" t="s">
        <v>2969</v>
      </c>
      <c r="B3672" s="284" t="e">
        <f>VLOOKUP(A3672,Lists!B:C,2,FALSE)</f>
        <v>#N/A</v>
      </c>
      <c r="C3672" s="284" t="e">
        <f>VLOOKUP(A3672,Lists!B:D,3,FALSE)</f>
        <v>#N/A</v>
      </c>
      <c r="D3672" s="285" t="s">
        <v>5115</v>
      </c>
      <c r="E3672" s="285">
        <v>1087</v>
      </c>
      <c r="F3672" s="285" t="s">
        <v>3320</v>
      </c>
      <c r="G3672" s="285" t="s">
        <v>731</v>
      </c>
      <c r="H3672" s="278">
        <f t="shared" si="114"/>
        <v>2</v>
      </c>
      <c r="I3672" s="251" t="s">
        <v>3321</v>
      </c>
      <c r="J3672" s="285" t="s">
        <v>3324</v>
      </c>
      <c r="K3672" s="278" t="e">
        <f t="shared" si="115"/>
        <v>#N/A</v>
      </c>
      <c r="L3672" s="286">
        <v>43543</v>
      </c>
      <c r="M3672" s="286" t="s">
        <v>3248</v>
      </c>
    </row>
    <row r="3673" spans="1:13" s="269" customFormat="1" ht="15.5" hidden="1" thickTop="1" thickBot="1" x14ac:dyDescent="0.4">
      <c r="A3673" s="287" t="s">
        <v>3400</v>
      </c>
      <c r="B3673" s="288" t="str">
        <f>VLOOKUP(A3673,Lists!B:C,2,FALSE)</f>
        <v>NER001</v>
      </c>
      <c r="C3673" s="288" t="str">
        <f>VLOOKUP(A3673,Lists!B:D,3,FALSE)</f>
        <v>NER</v>
      </c>
      <c r="D3673" s="289" t="s">
        <v>522</v>
      </c>
      <c r="E3673" s="289">
        <v>21668000</v>
      </c>
      <c r="F3673" s="289" t="s">
        <v>3329</v>
      </c>
      <c r="G3673" s="289" t="s">
        <v>731</v>
      </c>
      <c r="H3673" s="278">
        <f t="shared" si="114"/>
        <v>2</v>
      </c>
      <c r="I3673" s="252" t="s">
        <v>3330</v>
      </c>
      <c r="J3673" s="289" t="s">
        <v>3331</v>
      </c>
      <c r="K3673" s="278" t="str">
        <f t="shared" si="115"/>
        <v>NER001Total population</v>
      </c>
      <c r="L3673" s="290">
        <v>43543</v>
      </c>
      <c r="M3673" s="290" t="s">
        <v>3248</v>
      </c>
    </row>
    <row r="3674" spans="1:13" s="269" customFormat="1" ht="15.5" hidden="1" thickTop="1" thickBot="1" x14ac:dyDescent="0.4">
      <c r="A3674" s="283" t="s">
        <v>2973</v>
      </c>
      <c r="B3674" s="284" t="str">
        <f>VLOOKUP(A3674,Lists!B:C,2,FALSE)</f>
        <v>NER002</v>
      </c>
      <c r="C3674" s="284" t="str">
        <f>VLOOKUP(A3674,Lists!B:D,3,FALSE)</f>
        <v>NER</v>
      </c>
      <c r="D3674" s="285" t="s">
        <v>522</v>
      </c>
      <c r="E3674" s="285">
        <v>21668000</v>
      </c>
      <c r="F3674" s="285" t="s">
        <v>3329</v>
      </c>
      <c r="G3674" s="285" t="s">
        <v>731</v>
      </c>
      <c r="H3674" s="278">
        <f t="shared" si="114"/>
        <v>2</v>
      </c>
      <c r="I3674" s="251" t="s">
        <v>3330</v>
      </c>
      <c r="J3674" s="285" t="s">
        <v>3331</v>
      </c>
      <c r="K3674" s="278" t="str">
        <f t="shared" si="115"/>
        <v>NER002Total population</v>
      </c>
      <c r="L3674" s="286">
        <v>43543</v>
      </c>
      <c r="M3674" s="286" t="s">
        <v>3248</v>
      </c>
    </row>
    <row r="3675" spans="1:13" s="269" customFormat="1" ht="15.5" hidden="1" thickTop="1" thickBot="1" x14ac:dyDescent="0.4">
      <c r="A3675" s="287" t="s">
        <v>788</v>
      </c>
      <c r="B3675" s="288" t="str">
        <f>VLOOKUP(A3675,Lists!B:C,2,FALSE)</f>
        <v>NER003</v>
      </c>
      <c r="C3675" s="288" t="str">
        <f>VLOOKUP(A3675,Lists!B:D,3,FALSE)</f>
        <v>NER</v>
      </c>
      <c r="D3675" s="289" t="s">
        <v>522</v>
      </c>
      <c r="E3675" s="289">
        <v>21668000</v>
      </c>
      <c r="F3675" s="289" t="s">
        <v>3329</v>
      </c>
      <c r="G3675" s="289" t="s">
        <v>731</v>
      </c>
      <c r="H3675" s="278">
        <f t="shared" si="114"/>
        <v>2</v>
      </c>
      <c r="I3675" s="252" t="s">
        <v>3330</v>
      </c>
      <c r="J3675" s="289" t="s">
        <v>3331</v>
      </c>
      <c r="K3675" s="278" t="str">
        <f t="shared" si="115"/>
        <v>NER003Total population</v>
      </c>
      <c r="L3675" s="290">
        <v>43543</v>
      </c>
      <c r="M3675" s="290" t="s">
        <v>3248</v>
      </c>
    </row>
    <row r="3676" spans="1:13" s="269" customFormat="1" ht="15.5" hidden="1" thickTop="1" thickBot="1" x14ac:dyDescent="0.4">
      <c r="A3676" s="283" t="s">
        <v>3400</v>
      </c>
      <c r="B3676" s="284" t="str">
        <f>VLOOKUP(A3676,Lists!B:C,2,FALSE)</f>
        <v>NER001</v>
      </c>
      <c r="C3676" s="284" t="str">
        <f>VLOOKUP(A3676,Lists!B:D,3,FALSE)</f>
        <v>NER</v>
      </c>
      <c r="D3676" s="285" t="s">
        <v>533</v>
      </c>
      <c r="E3676" s="285">
        <v>2300000</v>
      </c>
      <c r="F3676" s="285" t="s">
        <v>1623</v>
      </c>
      <c r="G3676" s="285" t="s">
        <v>731</v>
      </c>
      <c r="H3676" s="278">
        <f t="shared" si="114"/>
        <v>2</v>
      </c>
      <c r="I3676" s="251" t="s">
        <v>1624</v>
      </c>
      <c r="J3676" s="285" t="s">
        <v>3833</v>
      </c>
      <c r="K3676" s="278" t="str">
        <f t="shared" si="115"/>
        <v>NER001People affected</v>
      </c>
      <c r="L3676" s="286">
        <v>43543</v>
      </c>
      <c r="M3676" s="286" t="s">
        <v>3248</v>
      </c>
    </row>
    <row r="3677" spans="1:13" s="269" customFormat="1" ht="15.5" thickTop="1" thickBot="1" x14ac:dyDescent="0.4">
      <c r="A3677" s="287" t="s">
        <v>3400</v>
      </c>
      <c r="B3677" s="288" t="str">
        <f>VLOOKUP(A3677,Lists!B:C,2,FALSE)</f>
        <v>NER001</v>
      </c>
      <c r="C3677" s="288" t="str">
        <f>VLOOKUP(A3677,Lists!B:D,3,FALSE)</f>
        <v>NER</v>
      </c>
      <c r="D3677" s="289" t="s">
        <v>666</v>
      </c>
      <c r="E3677" s="289">
        <v>196440</v>
      </c>
      <c r="F3677" s="289" t="s">
        <v>3332</v>
      </c>
      <c r="G3677" s="289" t="s">
        <v>731</v>
      </c>
      <c r="H3677" s="278">
        <f t="shared" si="114"/>
        <v>2</v>
      </c>
      <c r="I3677" s="252" t="s">
        <v>3333</v>
      </c>
      <c r="J3677" s="289" t="s">
        <v>3290</v>
      </c>
      <c r="K3677" s="278" t="str">
        <f t="shared" si="115"/>
        <v>NER001People displaced</v>
      </c>
      <c r="L3677" s="290">
        <v>43543</v>
      </c>
      <c r="M3677" s="290" t="s">
        <v>3248</v>
      </c>
    </row>
    <row r="3678" spans="1:13" s="269" customFormat="1" ht="15.5" thickTop="1" thickBot="1" x14ac:dyDescent="0.4">
      <c r="A3678" s="283" t="s">
        <v>2973</v>
      </c>
      <c r="B3678" s="284" t="str">
        <f>VLOOKUP(A3678,Lists!B:C,2,FALSE)</f>
        <v>NER002</v>
      </c>
      <c r="C3678" s="284" t="str">
        <f>VLOOKUP(A3678,Lists!B:D,3,FALSE)</f>
        <v>NER</v>
      </c>
      <c r="D3678" s="285" t="s">
        <v>666</v>
      </c>
      <c r="E3678" s="285">
        <v>130019</v>
      </c>
      <c r="F3678" s="285" t="s">
        <v>3294</v>
      </c>
      <c r="G3678" s="285" t="s">
        <v>731</v>
      </c>
      <c r="H3678" s="278">
        <f t="shared" si="114"/>
        <v>2</v>
      </c>
      <c r="I3678" s="251" t="s">
        <v>3295</v>
      </c>
      <c r="J3678" s="285" t="s">
        <v>1637</v>
      </c>
      <c r="K3678" s="278" t="str">
        <f t="shared" si="115"/>
        <v>NER002People displaced</v>
      </c>
      <c r="L3678" s="286">
        <v>43543</v>
      </c>
      <c r="M3678" s="286" t="s">
        <v>3248</v>
      </c>
    </row>
    <row r="3679" spans="1:13" s="269" customFormat="1" ht="15.5" hidden="1" thickTop="1" thickBot="1" x14ac:dyDescent="0.4">
      <c r="A3679" s="287" t="s">
        <v>788</v>
      </c>
      <c r="B3679" s="288" t="str">
        <f>VLOOKUP(A3679,Lists!B:C,2,FALSE)</f>
        <v>NER003</v>
      </c>
      <c r="C3679" s="288" t="str">
        <f>VLOOKUP(A3679,Lists!B:D,3,FALSE)</f>
        <v>NER</v>
      </c>
      <c r="D3679" s="289" t="s">
        <v>533</v>
      </c>
      <c r="E3679" s="289">
        <v>7597000</v>
      </c>
      <c r="F3679" s="289" t="s">
        <v>3334</v>
      </c>
      <c r="G3679" s="289" t="s">
        <v>731</v>
      </c>
      <c r="H3679" s="278">
        <f t="shared" si="114"/>
        <v>2</v>
      </c>
      <c r="I3679" s="252" t="s">
        <v>3335</v>
      </c>
      <c r="J3679" s="289" t="s">
        <v>3336</v>
      </c>
      <c r="K3679" s="278" t="str">
        <f t="shared" si="115"/>
        <v>NER003People affected</v>
      </c>
      <c r="L3679" s="290">
        <v>43543</v>
      </c>
      <c r="M3679" s="290" t="s">
        <v>3248</v>
      </c>
    </row>
    <row r="3680" spans="1:13" s="269" customFormat="1" ht="15.5" thickTop="1" thickBot="1" x14ac:dyDescent="0.4">
      <c r="A3680" s="283" t="s">
        <v>788</v>
      </c>
      <c r="B3680" s="284" t="str">
        <f>VLOOKUP(A3680,Lists!B:C,2,FALSE)</f>
        <v>NER003</v>
      </c>
      <c r="C3680" s="284" t="str">
        <f>VLOOKUP(A3680,Lists!B:D,3,FALSE)</f>
        <v>NER</v>
      </c>
      <c r="D3680" s="285" t="s">
        <v>666</v>
      </c>
      <c r="E3680" s="285">
        <v>62671</v>
      </c>
      <c r="F3680" s="285" t="s">
        <v>3291</v>
      </c>
      <c r="G3680" s="285" t="s">
        <v>731</v>
      </c>
      <c r="H3680" s="278">
        <f t="shared" si="114"/>
        <v>2</v>
      </c>
      <c r="I3680" s="251" t="s">
        <v>3293</v>
      </c>
      <c r="J3680" s="285" t="s">
        <v>3292</v>
      </c>
      <c r="K3680" s="278" t="str">
        <f t="shared" si="115"/>
        <v>NER003People displaced</v>
      </c>
      <c r="L3680" s="286">
        <v>43543</v>
      </c>
      <c r="M3680" s="286" t="s">
        <v>3248</v>
      </c>
    </row>
    <row r="3681" spans="1:13" s="269" customFormat="1" ht="15.5" hidden="1" thickTop="1" thickBot="1" x14ac:dyDescent="0.4">
      <c r="A3681" s="287" t="s">
        <v>2970</v>
      </c>
      <c r="B3681" s="288" t="str">
        <f>VLOOKUP(A3681,Lists!B:C,2,FALSE)</f>
        <v>MLI001</v>
      </c>
      <c r="C3681" s="288" t="str">
        <f>VLOOKUP(A3681,Lists!B:D,3,FALSE)</f>
        <v>MLI</v>
      </c>
      <c r="D3681" s="289" t="s">
        <v>522</v>
      </c>
      <c r="E3681" s="289">
        <v>17798000</v>
      </c>
      <c r="F3681" s="289" t="s">
        <v>3337</v>
      </c>
      <c r="G3681" s="289" t="s">
        <v>731</v>
      </c>
      <c r="H3681" s="278">
        <f t="shared" si="114"/>
        <v>2</v>
      </c>
      <c r="I3681" s="252" t="s">
        <v>3338</v>
      </c>
      <c r="J3681" s="289" t="s">
        <v>3339</v>
      </c>
      <c r="K3681" s="278" t="str">
        <f t="shared" si="115"/>
        <v>MLI001Total population</v>
      </c>
      <c r="L3681" s="290">
        <v>43543</v>
      </c>
      <c r="M3681" s="290" t="s">
        <v>3248</v>
      </c>
    </row>
    <row r="3682" spans="1:13" s="269" customFormat="1" ht="15.5" thickTop="1" thickBot="1" x14ac:dyDescent="0.4">
      <c r="A3682" s="283" t="s">
        <v>2970</v>
      </c>
      <c r="B3682" s="284" t="str">
        <f>VLOOKUP(A3682,Lists!B:C,2,FALSE)</f>
        <v>MLI001</v>
      </c>
      <c r="C3682" s="284" t="str">
        <f>VLOOKUP(A3682,Lists!B:D,3,FALSE)</f>
        <v>MLI</v>
      </c>
      <c r="D3682" s="285" t="s">
        <v>666</v>
      </c>
      <c r="E3682" s="285">
        <v>858000</v>
      </c>
      <c r="F3682" s="285" t="s">
        <v>3340</v>
      </c>
      <c r="G3682" s="285" t="s">
        <v>731</v>
      </c>
      <c r="H3682" s="278">
        <f t="shared" si="114"/>
        <v>2</v>
      </c>
      <c r="I3682" s="251" t="s">
        <v>2824</v>
      </c>
      <c r="J3682" s="285" t="s">
        <v>3299</v>
      </c>
      <c r="K3682" s="278" t="str">
        <f t="shared" si="115"/>
        <v>MLI001People displaced</v>
      </c>
      <c r="L3682" s="286">
        <v>43543</v>
      </c>
      <c r="M3682" s="286" t="s">
        <v>3248</v>
      </c>
    </row>
    <row r="3683" spans="1:13" s="269" customFormat="1" ht="15.5" hidden="1" thickTop="1" thickBot="1" x14ac:dyDescent="0.4">
      <c r="A3683" s="287" t="s">
        <v>2970</v>
      </c>
      <c r="B3683" s="288" t="str">
        <f>VLOOKUP(A3683,Lists!B:C,2,FALSE)</f>
        <v>MLI001</v>
      </c>
      <c r="C3683" s="288" t="str">
        <f>VLOOKUP(A3683,Lists!B:D,3,FALSE)</f>
        <v>MLI</v>
      </c>
      <c r="D3683" s="289" t="s">
        <v>5027</v>
      </c>
      <c r="E3683" s="289" t="s">
        <v>446</v>
      </c>
      <c r="F3683" s="289"/>
      <c r="G3683" s="289" t="s">
        <v>731</v>
      </c>
      <c r="H3683" s="278">
        <f t="shared" si="114"/>
        <v>2</v>
      </c>
      <c r="I3683" s="252"/>
      <c r="J3683" s="289" t="s">
        <v>3341</v>
      </c>
      <c r="K3683" s="278" t="str">
        <f t="shared" si="115"/>
        <v>MLI001Injuries reported</v>
      </c>
      <c r="L3683" s="290">
        <v>43543</v>
      </c>
      <c r="M3683" s="290" t="s">
        <v>3249</v>
      </c>
    </row>
    <row r="3684" spans="1:13" s="269" customFormat="1" ht="15.5" hidden="1" thickTop="1" thickBot="1" x14ac:dyDescent="0.4">
      <c r="A3684" s="283" t="s">
        <v>2970</v>
      </c>
      <c r="B3684" s="284" t="str">
        <f>VLOOKUP(A3684,Lists!B:C,2,FALSE)</f>
        <v>MLI001</v>
      </c>
      <c r="C3684" s="284" t="str">
        <f>VLOOKUP(A3684,Lists!B:D,3,FALSE)</f>
        <v>MLI</v>
      </c>
      <c r="D3684" s="285" t="s">
        <v>5029</v>
      </c>
      <c r="E3684" s="285">
        <v>460</v>
      </c>
      <c r="F3684" s="285" t="s">
        <v>3300</v>
      </c>
      <c r="G3684" s="285" t="s">
        <v>731</v>
      </c>
      <c r="H3684" s="278">
        <f t="shared" si="114"/>
        <v>2</v>
      </c>
      <c r="I3684" s="251"/>
      <c r="J3684" s="285" t="s">
        <v>3298</v>
      </c>
      <c r="K3684" s="278" t="str">
        <f t="shared" si="115"/>
        <v>MLI001Fatalities reported</v>
      </c>
      <c r="L3684" s="286">
        <v>43543</v>
      </c>
      <c r="M3684" s="286" t="s">
        <v>3248</v>
      </c>
    </row>
    <row r="3685" spans="1:13" s="269" customFormat="1" ht="15.5" hidden="1" thickTop="1" thickBot="1" x14ac:dyDescent="0.4">
      <c r="A3685" s="287" t="s">
        <v>2970</v>
      </c>
      <c r="B3685" s="288" t="str">
        <f>VLOOKUP(A3685,Lists!B:C,2,FALSE)</f>
        <v>MLI001</v>
      </c>
      <c r="C3685" s="288" t="str">
        <f>VLOOKUP(A3685,Lists!B:D,3,FALSE)</f>
        <v>MLI</v>
      </c>
      <c r="D3685" s="289" t="s">
        <v>5115</v>
      </c>
      <c r="E3685" s="289">
        <v>460</v>
      </c>
      <c r="F3685" s="289" t="s">
        <v>3300</v>
      </c>
      <c r="G3685" s="289" t="s">
        <v>731</v>
      </c>
      <c r="H3685" s="278">
        <f t="shared" si="114"/>
        <v>2</v>
      </c>
      <c r="I3685" s="252"/>
      <c r="J3685" s="289" t="s">
        <v>3298</v>
      </c>
      <c r="K3685" s="278" t="str">
        <f t="shared" si="115"/>
        <v>MLI001Fatalities in all crises</v>
      </c>
      <c r="L3685" s="290">
        <v>43543</v>
      </c>
      <c r="M3685" s="290" t="s">
        <v>3248</v>
      </c>
    </row>
    <row r="3686" spans="1:13" s="269" customFormat="1" ht="15.5" hidden="1" thickTop="1" thickBot="1" x14ac:dyDescent="0.4">
      <c r="A3686" s="283" t="s">
        <v>1271</v>
      </c>
      <c r="B3686" s="284" t="str">
        <f>VLOOKUP(A3686,Lists!B:C,2,FALSE)</f>
        <v>BFA002</v>
      </c>
      <c r="C3686" s="284" t="str">
        <f>VLOOKUP(A3686,Lists!B:D,3,FALSE)</f>
        <v>BFA</v>
      </c>
      <c r="D3686" s="285" t="s">
        <v>522</v>
      </c>
      <c r="E3686" s="285">
        <v>21505000</v>
      </c>
      <c r="F3686" s="285" t="s">
        <v>3343</v>
      </c>
      <c r="G3686" s="285" t="s">
        <v>731</v>
      </c>
      <c r="H3686" s="278">
        <f t="shared" si="114"/>
        <v>2</v>
      </c>
      <c r="I3686" s="251" t="s">
        <v>3344</v>
      </c>
      <c r="J3686" s="285" t="s">
        <v>3348</v>
      </c>
      <c r="K3686" s="278" t="str">
        <f t="shared" si="115"/>
        <v>BFA002Total population</v>
      </c>
      <c r="L3686" s="286">
        <v>43543</v>
      </c>
      <c r="M3686" s="286" t="s">
        <v>3248</v>
      </c>
    </row>
    <row r="3687" spans="1:13" s="269" customFormat="1" ht="15.5" hidden="1" thickTop="1" thickBot="1" x14ac:dyDescent="0.4">
      <c r="A3687" s="287" t="s">
        <v>1271</v>
      </c>
      <c r="B3687" s="288" t="str">
        <f>VLOOKUP(A3687,Lists!B:C,2,FALSE)</f>
        <v>BFA002</v>
      </c>
      <c r="C3687" s="288" t="str">
        <f>VLOOKUP(A3687,Lists!B:D,3,FALSE)</f>
        <v>BFA</v>
      </c>
      <c r="D3687" s="289" t="s">
        <v>737</v>
      </c>
      <c r="E3687" s="289">
        <v>3391759</v>
      </c>
      <c r="F3687" s="289" t="s">
        <v>3343</v>
      </c>
      <c r="G3687" s="289" t="s">
        <v>731</v>
      </c>
      <c r="H3687" s="278">
        <f t="shared" si="114"/>
        <v>2</v>
      </c>
      <c r="I3687" s="252" t="s">
        <v>3344</v>
      </c>
      <c r="J3687" s="289" t="s">
        <v>3347</v>
      </c>
      <c r="K3687" s="278" t="str">
        <f t="shared" si="115"/>
        <v>BFA002People exposed</v>
      </c>
      <c r="L3687" s="290">
        <v>43543</v>
      </c>
      <c r="M3687" s="290" t="s">
        <v>3248</v>
      </c>
    </row>
    <row r="3688" spans="1:13" s="269" customFormat="1" ht="15.5" hidden="1" thickTop="1" thickBot="1" x14ac:dyDescent="0.4">
      <c r="A3688" s="283" t="s">
        <v>1271</v>
      </c>
      <c r="B3688" s="284" t="str">
        <f>VLOOKUP(A3688,Lists!B:C,2,FALSE)</f>
        <v>BFA002</v>
      </c>
      <c r="C3688" s="284" t="str">
        <f>VLOOKUP(A3688,Lists!B:D,3,FALSE)</f>
        <v>BFA</v>
      </c>
      <c r="D3688" s="285" t="s">
        <v>533</v>
      </c>
      <c r="E3688" s="285">
        <v>3391759</v>
      </c>
      <c r="F3688" s="285" t="s">
        <v>3343</v>
      </c>
      <c r="G3688" s="285" t="s">
        <v>731</v>
      </c>
      <c r="H3688" s="278">
        <f t="shared" si="114"/>
        <v>2</v>
      </c>
      <c r="I3688" s="251" t="s">
        <v>3344</v>
      </c>
      <c r="J3688" s="285" t="s">
        <v>3347</v>
      </c>
      <c r="K3688" s="278" t="str">
        <f t="shared" si="115"/>
        <v>BFA002People affected</v>
      </c>
      <c r="L3688" s="286">
        <v>43543</v>
      </c>
      <c r="M3688" s="286" t="s">
        <v>3248</v>
      </c>
    </row>
    <row r="3689" spans="1:13" s="269" customFormat="1" ht="15.5" thickTop="1" thickBot="1" x14ac:dyDescent="0.4">
      <c r="A3689" s="287" t="s">
        <v>1271</v>
      </c>
      <c r="B3689" s="288" t="str">
        <f>VLOOKUP(A3689,Lists!B:C,2,FALSE)</f>
        <v>BFA002</v>
      </c>
      <c r="C3689" s="288" t="str">
        <f>VLOOKUP(A3689,Lists!B:D,3,FALSE)</f>
        <v>BFA</v>
      </c>
      <c r="D3689" s="289" t="s">
        <v>666</v>
      </c>
      <c r="E3689" s="289">
        <v>126310</v>
      </c>
      <c r="F3689" s="289" t="s">
        <v>3342</v>
      </c>
      <c r="G3689" s="289" t="s">
        <v>731</v>
      </c>
      <c r="H3689" s="278">
        <f t="shared" si="114"/>
        <v>2</v>
      </c>
      <c r="I3689" s="252" t="s">
        <v>3345</v>
      </c>
      <c r="J3689" s="289" t="s">
        <v>3346</v>
      </c>
      <c r="K3689" s="278" t="str">
        <f t="shared" si="115"/>
        <v>BFA002People displaced</v>
      </c>
      <c r="L3689" s="290">
        <v>43543</v>
      </c>
      <c r="M3689" s="290" t="s">
        <v>3248</v>
      </c>
    </row>
    <row r="3690" spans="1:13" s="269" customFormat="1" ht="15.5" hidden="1" thickTop="1" thickBot="1" x14ac:dyDescent="0.4">
      <c r="A3690" s="283" t="s">
        <v>1271</v>
      </c>
      <c r="B3690" s="284" t="str">
        <f>VLOOKUP(A3690,Lists!B:C,2,FALSE)</f>
        <v>BFA002</v>
      </c>
      <c r="C3690" s="284" t="str">
        <f>VLOOKUP(A3690,Lists!B:D,3,FALSE)</f>
        <v>BFA</v>
      </c>
      <c r="D3690" s="285" t="s">
        <v>5112</v>
      </c>
      <c r="E3690" s="285">
        <v>799200</v>
      </c>
      <c r="F3690" s="285" t="s">
        <v>3349</v>
      </c>
      <c r="G3690" s="285" t="s">
        <v>731</v>
      </c>
      <c r="H3690" s="278">
        <f t="shared" si="114"/>
        <v>2</v>
      </c>
      <c r="I3690" s="251" t="s">
        <v>3350</v>
      </c>
      <c r="J3690" s="285" t="s">
        <v>3351</v>
      </c>
      <c r="K3690" s="278" t="str">
        <f t="shared" si="115"/>
        <v>BFA002Moderate humanitarian conditions - Level 3</v>
      </c>
      <c r="L3690" s="286">
        <v>43543</v>
      </c>
      <c r="M3690" s="286" t="s">
        <v>3248</v>
      </c>
    </row>
    <row r="3691" spans="1:13" s="269" customFormat="1" ht="15.5" hidden="1" thickTop="1" thickBot="1" x14ac:dyDescent="0.4">
      <c r="A3691" s="287" t="s">
        <v>1271</v>
      </c>
      <c r="B3691" s="288" t="str">
        <f>VLOOKUP(A3691,Lists!B:C,2,FALSE)</f>
        <v>BFA002</v>
      </c>
      <c r="C3691" s="288" t="str">
        <f>VLOOKUP(A3691,Lists!B:D,3,FALSE)</f>
        <v>BFA</v>
      </c>
      <c r="D3691" s="289" t="s">
        <v>5113</v>
      </c>
      <c r="E3691" s="289">
        <v>114800</v>
      </c>
      <c r="F3691" s="289" t="s">
        <v>3349</v>
      </c>
      <c r="G3691" s="289" t="s">
        <v>731</v>
      </c>
      <c r="H3691" s="278">
        <f t="shared" si="114"/>
        <v>2</v>
      </c>
      <c r="I3691" s="252" t="s">
        <v>3350</v>
      </c>
      <c r="J3691" s="289" t="s">
        <v>3351</v>
      </c>
      <c r="K3691" s="278" t="str">
        <f t="shared" si="115"/>
        <v>BFA002Severe humanitarian conditions - Level 4</v>
      </c>
      <c r="L3691" s="290">
        <v>43543</v>
      </c>
      <c r="M3691" s="290" t="s">
        <v>3248</v>
      </c>
    </row>
    <row r="3692" spans="1:13" s="269" customFormat="1" ht="15.5" hidden="1" thickTop="1" thickBot="1" x14ac:dyDescent="0.4">
      <c r="A3692" s="283" t="s">
        <v>1244</v>
      </c>
      <c r="B3692" s="284" t="str">
        <f>VLOOKUP(A3692,Lists!B:C,2,FALSE)</f>
        <v>SEN002</v>
      </c>
      <c r="C3692" s="284" t="str">
        <f>VLOOKUP(A3692,Lists!B:D,3,FALSE)</f>
        <v>SEN</v>
      </c>
      <c r="D3692" s="285" t="s">
        <v>5110</v>
      </c>
      <c r="E3692" s="285">
        <v>9600461</v>
      </c>
      <c r="F3692" s="285" t="s">
        <v>902</v>
      </c>
      <c r="G3692" s="285" t="s">
        <v>731</v>
      </c>
      <c r="H3692" s="278">
        <f t="shared" si="114"/>
        <v>2</v>
      </c>
      <c r="I3692" s="251" t="s">
        <v>903</v>
      </c>
      <c r="J3692" s="285" t="s">
        <v>905</v>
      </c>
      <c r="K3692" s="278" t="str">
        <f t="shared" si="115"/>
        <v>SEN002Minimal humanitarian conditions - Level 1</v>
      </c>
      <c r="L3692" s="286">
        <v>43544</v>
      </c>
      <c r="M3692" s="286" t="s">
        <v>3249</v>
      </c>
    </row>
    <row r="3693" spans="1:13" s="269" customFormat="1" ht="15.5" hidden="1" thickTop="1" thickBot="1" x14ac:dyDescent="0.4">
      <c r="A3693" s="287" t="s">
        <v>1244</v>
      </c>
      <c r="B3693" s="288" t="str">
        <f>VLOOKUP(A3693,Lists!B:C,2,FALSE)</f>
        <v>SEN002</v>
      </c>
      <c r="C3693" s="288" t="str">
        <f>VLOOKUP(A3693,Lists!B:D,3,FALSE)</f>
        <v>SEN</v>
      </c>
      <c r="D3693" s="289" t="s">
        <v>5111</v>
      </c>
      <c r="E3693" s="289">
        <v>3084437</v>
      </c>
      <c r="F3693" s="289" t="s">
        <v>902</v>
      </c>
      <c r="G3693" s="289" t="s">
        <v>731</v>
      </c>
      <c r="H3693" s="278">
        <f t="shared" si="114"/>
        <v>2</v>
      </c>
      <c r="I3693" s="252" t="s">
        <v>903</v>
      </c>
      <c r="J3693" s="289" t="s">
        <v>906</v>
      </c>
      <c r="K3693" s="278" t="str">
        <f t="shared" si="115"/>
        <v>SEN002Stressed humanitarian conditions - Level 2</v>
      </c>
      <c r="L3693" s="290">
        <v>43544</v>
      </c>
      <c r="M3693" s="290" t="s">
        <v>3249</v>
      </c>
    </row>
    <row r="3694" spans="1:13" s="269" customFormat="1" ht="15.5" hidden="1" thickTop="1" thickBot="1" x14ac:dyDescent="0.4">
      <c r="A3694" s="283" t="s">
        <v>1244</v>
      </c>
      <c r="B3694" s="284" t="str">
        <f>VLOOKUP(A3694,Lists!B:C,2,FALSE)</f>
        <v>SEN002</v>
      </c>
      <c r="C3694" s="284" t="str">
        <f>VLOOKUP(A3694,Lists!B:D,3,FALSE)</f>
        <v>SEN</v>
      </c>
      <c r="D3694" s="285" t="s">
        <v>5112</v>
      </c>
      <c r="E3694" s="285">
        <v>375711</v>
      </c>
      <c r="F3694" s="285" t="s">
        <v>902</v>
      </c>
      <c r="G3694" s="285" t="s">
        <v>731</v>
      </c>
      <c r="H3694" s="278">
        <f t="shared" si="114"/>
        <v>2</v>
      </c>
      <c r="I3694" s="251" t="s">
        <v>903</v>
      </c>
      <c r="J3694" s="285" t="s">
        <v>837</v>
      </c>
      <c r="K3694" s="278" t="str">
        <f t="shared" si="115"/>
        <v>SEN002Moderate humanitarian conditions - Level 3</v>
      </c>
      <c r="L3694" s="286">
        <v>43544</v>
      </c>
      <c r="M3694" s="286" t="s">
        <v>3249</v>
      </c>
    </row>
    <row r="3695" spans="1:13" s="269" customFormat="1" ht="15.5" hidden="1" thickTop="1" thickBot="1" x14ac:dyDescent="0.4">
      <c r="A3695" s="287" t="s">
        <v>3397</v>
      </c>
      <c r="B3695" s="288" t="str">
        <f>VLOOKUP(A3695,Lists!B:C,2,FALSE)</f>
        <v>IRQ001</v>
      </c>
      <c r="C3695" s="288" t="str">
        <f>VLOOKUP(A3695,Lists!B:D,3,FALSE)</f>
        <v>IRQ</v>
      </c>
      <c r="D3695" s="289" t="s">
        <v>522</v>
      </c>
      <c r="E3695" s="289">
        <v>38274618</v>
      </c>
      <c r="F3695" s="289" t="s">
        <v>876</v>
      </c>
      <c r="G3695" s="289" t="s">
        <v>731</v>
      </c>
      <c r="H3695" s="278">
        <f t="shared" si="114"/>
        <v>2</v>
      </c>
      <c r="I3695" s="252" t="s">
        <v>2664</v>
      </c>
      <c r="J3695" s="289" t="s">
        <v>3352</v>
      </c>
      <c r="K3695" s="278" t="str">
        <f t="shared" si="115"/>
        <v>IRQ001Total population</v>
      </c>
      <c r="L3695" s="290">
        <v>43544</v>
      </c>
      <c r="M3695" s="290" t="s">
        <v>3248</v>
      </c>
    </row>
    <row r="3696" spans="1:13" s="269" customFormat="1" ht="15.5" hidden="1" thickTop="1" thickBot="1" x14ac:dyDescent="0.4">
      <c r="A3696" s="283" t="s">
        <v>3397</v>
      </c>
      <c r="B3696" s="284" t="str">
        <f>VLOOKUP(A3696,Lists!B:C,2,FALSE)</f>
        <v>IRQ001</v>
      </c>
      <c r="C3696" s="284" t="str">
        <f>VLOOKUP(A3696,Lists!B:D,3,FALSE)</f>
        <v>IRQ</v>
      </c>
      <c r="D3696" s="285" t="s">
        <v>737</v>
      </c>
      <c r="E3696" s="285">
        <v>14515698</v>
      </c>
      <c r="F3696" s="285" t="s">
        <v>3353</v>
      </c>
      <c r="G3696" s="285" t="s">
        <v>731</v>
      </c>
      <c r="H3696" s="278">
        <f t="shared" si="114"/>
        <v>2</v>
      </c>
      <c r="I3696" s="251" t="s">
        <v>2668</v>
      </c>
      <c r="J3696" s="285" t="s">
        <v>2669</v>
      </c>
      <c r="K3696" s="278" t="str">
        <f t="shared" si="115"/>
        <v>IRQ001People exposed</v>
      </c>
      <c r="L3696" s="286">
        <v>43544</v>
      </c>
      <c r="M3696" s="286" t="s">
        <v>3248</v>
      </c>
    </row>
    <row r="3697" spans="1:13" s="269" customFormat="1" ht="15.5" hidden="1" thickTop="1" thickBot="1" x14ac:dyDescent="0.4">
      <c r="A3697" s="287" t="s">
        <v>3397</v>
      </c>
      <c r="B3697" s="288" t="str">
        <f>VLOOKUP(A3697,Lists!B:C,2,FALSE)</f>
        <v>IRQ001</v>
      </c>
      <c r="C3697" s="288" t="str">
        <f>VLOOKUP(A3697,Lists!B:D,3,FALSE)</f>
        <v>IRQ</v>
      </c>
      <c r="D3697" s="289" t="s">
        <v>533</v>
      </c>
      <c r="E3697" s="289">
        <v>14515698</v>
      </c>
      <c r="F3697" s="289" t="s">
        <v>3353</v>
      </c>
      <c r="G3697" s="289" t="s">
        <v>731</v>
      </c>
      <c r="H3697" s="278">
        <f t="shared" si="114"/>
        <v>2</v>
      </c>
      <c r="I3697" s="252" t="s">
        <v>2668</v>
      </c>
      <c r="J3697" s="289" t="s">
        <v>2669</v>
      </c>
      <c r="K3697" s="278" t="str">
        <f t="shared" si="115"/>
        <v>IRQ001People affected</v>
      </c>
      <c r="L3697" s="290">
        <v>43544</v>
      </c>
      <c r="M3697" s="290" t="s">
        <v>3248</v>
      </c>
    </row>
    <row r="3698" spans="1:13" s="269" customFormat="1" ht="15.5" thickTop="1" thickBot="1" x14ac:dyDescent="0.4">
      <c r="A3698" s="283" t="s">
        <v>3397</v>
      </c>
      <c r="B3698" s="284" t="str">
        <f>VLOOKUP(A3698,Lists!B:C,2,FALSE)</f>
        <v>IRQ001</v>
      </c>
      <c r="C3698" s="284" t="str">
        <f>VLOOKUP(A3698,Lists!B:D,3,FALSE)</f>
        <v>IRQ</v>
      </c>
      <c r="D3698" s="285" t="s">
        <v>666</v>
      </c>
      <c r="E3698" s="285">
        <v>2875435</v>
      </c>
      <c r="F3698" s="285" t="s">
        <v>3354</v>
      </c>
      <c r="G3698" s="285" t="s">
        <v>731</v>
      </c>
      <c r="H3698" s="278">
        <f t="shared" si="114"/>
        <v>2</v>
      </c>
      <c r="I3698" s="251" t="s">
        <v>3355</v>
      </c>
      <c r="J3698" s="285" t="s">
        <v>3356</v>
      </c>
      <c r="K3698" s="278" t="str">
        <f t="shared" si="115"/>
        <v>IRQ001People displaced</v>
      </c>
      <c r="L3698" s="286">
        <v>43544</v>
      </c>
      <c r="M3698" s="286" t="s">
        <v>3248</v>
      </c>
    </row>
    <row r="3699" spans="1:13" s="269" customFormat="1" ht="15.5" hidden="1" thickTop="1" thickBot="1" x14ac:dyDescent="0.4">
      <c r="A3699" s="287" t="s">
        <v>1231</v>
      </c>
      <c r="B3699" s="288" t="str">
        <f>VLOOKUP(A3699,Lists!B:C,2,FALSE)</f>
        <v>IRQ002</v>
      </c>
      <c r="C3699" s="288" t="str">
        <f>VLOOKUP(A3699,Lists!B:D,3,FALSE)</f>
        <v>IRQ</v>
      </c>
      <c r="D3699" s="289" t="s">
        <v>522</v>
      </c>
      <c r="E3699" s="289">
        <v>38274618</v>
      </c>
      <c r="F3699" s="289" t="s">
        <v>876</v>
      </c>
      <c r="G3699" s="289" t="s">
        <v>731</v>
      </c>
      <c r="H3699" s="278">
        <f t="shared" si="114"/>
        <v>2</v>
      </c>
      <c r="I3699" s="252" t="s">
        <v>2664</v>
      </c>
      <c r="J3699" s="289"/>
      <c r="K3699" s="278" t="str">
        <f t="shared" si="115"/>
        <v>IRQ002Total population</v>
      </c>
      <c r="L3699" s="290">
        <v>43544</v>
      </c>
      <c r="M3699" s="290" t="s">
        <v>3248</v>
      </c>
    </row>
    <row r="3700" spans="1:13" s="269" customFormat="1" ht="15.5" thickTop="1" thickBot="1" x14ac:dyDescent="0.4">
      <c r="A3700" s="283" t="s">
        <v>1231</v>
      </c>
      <c r="B3700" s="284" t="str">
        <f>VLOOKUP(A3700,Lists!B:C,2,FALSE)</f>
        <v>IRQ002</v>
      </c>
      <c r="C3700" s="284" t="str">
        <f>VLOOKUP(A3700,Lists!B:D,3,FALSE)</f>
        <v>IRQ</v>
      </c>
      <c r="D3700" s="285" t="s">
        <v>666</v>
      </c>
      <c r="E3700" s="285">
        <v>2622350</v>
      </c>
      <c r="F3700" s="285" t="s">
        <v>3357</v>
      </c>
      <c r="G3700" s="285" t="s">
        <v>731</v>
      </c>
      <c r="H3700" s="278">
        <f t="shared" si="114"/>
        <v>2</v>
      </c>
      <c r="I3700" s="251" t="s">
        <v>3358</v>
      </c>
      <c r="J3700" s="285" t="s">
        <v>2688</v>
      </c>
      <c r="K3700" s="278" t="str">
        <f t="shared" si="115"/>
        <v>IRQ002People displaced</v>
      </c>
      <c r="L3700" s="286">
        <v>43544</v>
      </c>
      <c r="M3700" s="286" t="s">
        <v>3248</v>
      </c>
    </row>
    <row r="3701" spans="1:13" s="269" customFormat="1" ht="15.5" hidden="1" thickTop="1" thickBot="1" x14ac:dyDescent="0.4">
      <c r="A3701" s="287" t="s">
        <v>2963</v>
      </c>
      <c r="B3701" s="288" t="str">
        <f>VLOOKUP(A3701,Lists!B:C,2,FALSE)</f>
        <v>IRQ003</v>
      </c>
      <c r="C3701" s="288" t="str">
        <f>VLOOKUP(A3701,Lists!B:D,3,FALSE)</f>
        <v>IRQ</v>
      </c>
      <c r="D3701" s="289" t="s">
        <v>522</v>
      </c>
      <c r="E3701" s="289">
        <v>38274618</v>
      </c>
      <c r="F3701" s="289" t="s">
        <v>876</v>
      </c>
      <c r="G3701" s="289" t="s">
        <v>731</v>
      </c>
      <c r="H3701" s="278">
        <f t="shared" si="114"/>
        <v>2</v>
      </c>
      <c r="I3701" s="252" t="s">
        <v>2664</v>
      </c>
      <c r="J3701" s="289" t="s">
        <v>3352</v>
      </c>
      <c r="K3701" s="278" t="str">
        <f t="shared" si="115"/>
        <v>IRQ003Total population</v>
      </c>
      <c r="L3701" s="290">
        <v>43544</v>
      </c>
      <c r="M3701" s="290" t="s">
        <v>3248</v>
      </c>
    </row>
    <row r="3702" spans="1:13" s="269" customFormat="1" ht="15.5" hidden="1" thickTop="1" thickBot="1" x14ac:dyDescent="0.4">
      <c r="A3702" s="283" t="s">
        <v>2963</v>
      </c>
      <c r="B3702" s="284" t="str">
        <f>VLOOKUP(A3702,Lists!B:C,2,FALSE)</f>
        <v>IRQ003</v>
      </c>
      <c r="C3702" s="284" t="str">
        <f>VLOOKUP(A3702,Lists!B:D,3,FALSE)</f>
        <v>IRQ</v>
      </c>
      <c r="D3702" s="285" t="s">
        <v>737</v>
      </c>
      <c r="E3702" s="285">
        <v>3515698</v>
      </c>
      <c r="F3702" s="285" t="s">
        <v>3359</v>
      </c>
      <c r="G3702" s="285" t="s">
        <v>731</v>
      </c>
      <c r="H3702" s="278">
        <f t="shared" si="114"/>
        <v>2</v>
      </c>
      <c r="I3702" s="251" t="s">
        <v>3360</v>
      </c>
      <c r="J3702" s="285" t="s">
        <v>3363</v>
      </c>
      <c r="K3702" s="278" t="str">
        <f t="shared" si="115"/>
        <v>IRQ003People exposed</v>
      </c>
      <c r="L3702" s="286">
        <v>43544</v>
      </c>
      <c r="M3702" s="286" t="s">
        <v>3248</v>
      </c>
    </row>
    <row r="3703" spans="1:13" s="269" customFormat="1" ht="15.5" hidden="1" thickTop="1" thickBot="1" x14ac:dyDescent="0.4">
      <c r="A3703" s="287" t="s">
        <v>2963</v>
      </c>
      <c r="B3703" s="288" t="str">
        <f>VLOOKUP(A3703,Lists!B:C,2,FALSE)</f>
        <v>IRQ003</v>
      </c>
      <c r="C3703" s="288" t="str">
        <f>VLOOKUP(A3703,Lists!B:D,3,FALSE)</f>
        <v>IRQ</v>
      </c>
      <c r="D3703" s="289" t="s">
        <v>533</v>
      </c>
      <c r="E3703" s="289">
        <v>3515698</v>
      </c>
      <c r="F3703" s="289" t="s">
        <v>3359</v>
      </c>
      <c r="G3703" s="289" t="s">
        <v>731</v>
      </c>
      <c r="H3703" s="278">
        <f t="shared" si="114"/>
        <v>2</v>
      </c>
      <c r="I3703" s="252" t="s">
        <v>3360</v>
      </c>
      <c r="J3703" s="289" t="s">
        <v>3364</v>
      </c>
      <c r="K3703" s="278" t="str">
        <f t="shared" si="115"/>
        <v>IRQ003People affected</v>
      </c>
      <c r="L3703" s="290">
        <v>43544</v>
      </c>
      <c r="M3703" s="290" t="s">
        <v>3248</v>
      </c>
    </row>
    <row r="3704" spans="1:13" s="269" customFormat="1" ht="15.5" thickTop="1" thickBot="1" x14ac:dyDescent="0.4">
      <c r="A3704" s="283" t="s">
        <v>2963</v>
      </c>
      <c r="B3704" s="284" t="str">
        <f>VLOOKUP(A3704,Lists!B:C,2,FALSE)</f>
        <v>IRQ003</v>
      </c>
      <c r="C3704" s="284" t="str">
        <f>VLOOKUP(A3704,Lists!B:D,3,FALSE)</f>
        <v>IRQ</v>
      </c>
      <c r="D3704" s="285" t="s">
        <v>666</v>
      </c>
      <c r="E3704" s="285">
        <v>253085</v>
      </c>
      <c r="F3704" s="285" t="s">
        <v>3362</v>
      </c>
      <c r="G3704" s="285" t="s">
        <v>731</v>
      </c>
      <c r="H3704" s="278">
        <f t="shared" si="114"/>
        <v>2</v>
      </c>
      <c r="I3704" s="251" t="s">
        <v>3361</v>
      </c>
      <c r="J3704" s="285" t="s">
        <v>3364</v>
      </c>
      <c r="K3704" s="278" t="str">
        <f t="shared" si="115"/>
        <v>IRQ003People displaced</v>
      </c>
      <c r="L3704" s="286">
        <v>43544</v>
      </c>
      <c r="M3704" s="286" t="s">
        <v>3248</v>
      </c>
    </row>
    <row r="3705" spans="1:13" s="269" customFormat="1" ht="15.5" hidden="1" thickTop="1" thickBot="1" x14ac:dyDescent="0.4">
      <c r="A3705" s="287" t="s">
        <v>2963</v>
      </c>
      <c r="B3705" s="288" t="str">
        <f>VLOOKUP(A3705,Lists!B:C,2,FALSE)</f>
        <v>IRQ003</v>
      </c>
      <c r="C3705" s="288" t="str">
        <f>VLOOKUP(A3705,Lists!B:D,3,FALSE)</f>
        <v>IRQ</v>
      </c>
      <c r="D3705" s="289" t="s">
        <v>752</v>
      </c>
      <c r="E3705" s="289">
        <v>253085</v>
      </c>
      <c r="F3705" s="289" t="s">
        <v>3362</v>
      </c>
      <c r="G3705" s="289" t="s">
        <v>731</v>
      </c>
      <c r="H3705" s="278">
        <f t="shared" si="114"/>
        <v>2</v>
      </c>
      <c r="I3705" s="252" t="s">
        <v>2695</v>
      </c>
      <c r="J3705" s="289" t="s">
        <v>3367</v>
      </c>
      <c r="K3705" s="278" t="str">
        <f t="shared" si="115"/>
        <v>IRQ003People in Need</v>
      </c>
      <c r="L3705" s="290">
        <v>43544</v>
      </c>
      <c r="M3705" s="290" t="s">
        <v>3248</v>
      </c>
    </row>
    <row r="3706" spans="1:13" s="269" customFormat="1" ht="15.5" hidden="1" thickTop="1" thickBot="1" x14ac:dyDescent="0.4">
      <c r="A3706" s="283" t="s">
        <v>2963</v>
      </c>
      <c r="B3706" s="284" t="str">
        <f>VLOOKUP(A3706,Lists!B:C,2,FALSE)</f>
        <v>IRQ003</v>
      </c>
      <c r="C3706" s="284" t="str">
        <f>VLOOKUP(A3706,Lists!B:D,3,FALSE)</f>
        <v>IRQ</v>
      </c>
      <c r="D3706" s="285" t="s">
        <v>5112</v>
      </c>
      <c r="E3706" s="285">
        <v>172357</v>
      </c>
      <c r="F3706" s="285" t="s">
        <v>3365</v>
      </c>
      <c r="G3706" s="285" t="s">
        <v>731</v>
      </c>
      <c r="H3706" s="278">
        <f t="shared" si="114"/>
        <v>2</v>
      </c>
      <c r="I3706" s="251" t="s">
        <v>3366</v>
      </c>
      <c r="J3706" s="285" t="s">
        <v>3368</v>
      </c>
      <c r="K3706" s="278" t="str">
        <f t="shared" si="115"/>
        <v>IRQ003Moderate humanitarian conditions - Level 3</v>
      </c>
      <c r="L3706" s="286">
        <v>43544</v>
      </c>
      <c r="M3706" s="286" t="s">
        <v>3248</v>
      </c>
    </row>
    <row r="3707" spans="1:13" s="269" customFormat="1" ht="15.5" hidden="1" thickTop="1" thickBot="1" x14ac:dyDescent="0.4">
      <c r="A3707" s="287" t="s">
        <v>2963</v>
      </c>
      <c r="B3707" s="288" t="str">
        <f>VLOOKUP(A3707,Lists!B:C,2,FALSE)</f>
        <v>IRQ003</v>
      </c>
      <c r="C3707" s="288" t="str">
        <f>VLOOKUP(A3707,Lists!B:D,3,FALSE)</f>
        <v>IRQ</v>
      </c>
      <c r="D3707" s="289" t="s">
        <v>5113</v>
      </c>
      <c r="E3707" s="289">
        <v>35509</v>
      </c>
      <c r="F3707" s="289" t="s">
        <v>3365</v>
      </c>
      <c r="G3707" s="289" t="s">
        <v>731</v>
      </c>
      <c r="H3707" s="278">
        <f t="shared" si="114"/>
        <v>2</v>
      </c>
      <c r="I3707" s="252" t="s">
        <v>3366</v>
      </c>
      <c r="J3707" s="289" t="s">
        <v>3369</v>
      </c>
      <c r="K3707" s="278" t="str">
        <f t="shared" si="115"/>
        <v>IRQ003Severe humanitarian conditions - Level 4</v>
      </c>
      <c r="L3707" s="290">
        <v>43544</v>
      </c>
      <c r="M3707" s="290" t="s">
        <v>3248</v>
      </c>
    </row>
    <row r="3708" spans="1:13" s="269" customFormat="1" ht="15.5" hidden="1" thickTop="1" thickBot="1" x14ac:dyDescent="0.4">
      <c r="A3708" s="283" t="s">
        <v>2963</v>
      </c>
      <c r="B3708" s="284" t="str">
        <f>VLOOKUP(A3708,Lists!B:C,2,FALSE)</f>
        <v>IRQ003</v>
      </c>
      <c r="C3708" s="284" t="str">
        <f>VLOOKUP(A3708,Lists!B:D,3,FALSE)</f>
        <v>IRQ</v>
      </c>
      <c r="D3708" s="285" t="s">
        <v>5114</v>
      </c>
      <c r="E3708" s="285">
        <v>45219</v>
      </c>
      <c r="F3708" s="285" t="s">
        <v>3365</v>
      </c>
      <c r="G3708" s="285" t="s">
        <v>731</v>
      </c>
      <c r="H3708" s="278">
        <f t="shared" si="114"/>
        <v>2</v>
      </c>
      <c r="I3708" s="251" t="s">
        <v>3366</v>
      </c>
      <c r="J3708" s="285" t="s">
        <v>3370</v>
      </c>
      <c r="K3708" s="278" t="str">
        <f t="shared" si="115"/>
        <v>IRQ003Extreme humanitarian conditions - Level 5</v>
      </c>
      <c r="L3708" s="286">
        <v>43544</v>
      </c>
      <c r="M3708" s="286" t="s">
        <v>3248</v>
      </c>
    </row>
    <row r="3709" spans="1:13" s="269" customFormat="1" ht="15.5" hidden="1" thickTop="1" thickBot="1" x14ac:dyDescent="0.4">
      <c r="A3709" s="287" t="s">
        <v>2963</v>
      </c>
      <c r="B3709" s="288" t="str">
        <f>VLOOKUP(A3709,Lists!B:C,2,FALSE)</f>
        <v>IRQ003</v>
      </c>
      <c r="C3709" s="288" t="str">
        <f>VLOOKUP(A3709,Lists!B:D,3,FALSE)</f>
        <v>IRQ</v>
      </c>
      <c r="D3709" s="289" t="s">
        <v>691</v>
      </c>
      <c r="E3709" s="289">
        <v>218179</v>
      </c>
      <c r="F3709" s="289" t="s">
        <v>3365</v>
      </c>
      <c r="G3709" s="289" t="s">
        <v>731</v>
      </c>
      <c r="H3709" s="278">
        <f t="shared" si="114"/>
        <v>2</v>
      </c>
      <c r="I3709" s="252" t="s">
        <v>2696</v>
      </c>
      <c r="J3709" s="289" t="s">
        <v>3371</v>
      </c>
      <c r="K3709" s="278" t="str">
        <f t="shared" si="115"/>
        <v>IRQ003People facing limited access constraints</v>
      </c>
      <c r="L3709" s="290">
        <v>43544</v>
      </c>
      <c r="M3709" s="290" t="s">
        <v>3248</v>
      </c>
    </row>
    <row r="3710" spans="1:13" s="269" customFormat="1" ht="15.5" hidden="1" thickTop="1" thickBot="1" x14ac:dyDescent="0.4">
      <c r="A3710" s="283" t="s">
        <v>2963</v>
      </c>
      <c r="B3710" s="284" t="str">
        <f>VLOOKUP(A3710,Lists!B:C,2,FALSE)</f>
        <v>IRQ003</v>
      </c>
      <c r="C3710" s="284" t="str">
        <f>VLOOKUP(A3710,Lists!B:D,3,FALSE)</f>
        <v>IRQ</v>
      </c>
      <c r="D3710" s="285" t="s">
        <v>692</v>
      </c>
      <c r="E3710" s="285">
        <v>1837</v>
      </c>
      <c r="F3710" s="285" t="s">
        <v>3365</v>
      </c>
      <c r="G3710" s="285" t="s">
        <v>731</v>
      </c>
      <c r="H3710" s="278">
        <f t="shared" si="114"/>
        <v>2</v>
      </c>
      <c r="I3710" s="251" t="s">
        <v>2696</v>
      </c>
      <c r="J3710" s="285" t="s">
        <v>3372</v>
      </c>
      <c r="K3710" s="278" t="str">
        <f t="shared" si="115"/>
        <v>IRQ003People facing restricted access constraints</v>
      </c>
      <c r="L3710" s="286">
        <v>43544</v>
      </c>
      <c r="M3710" s="286" t="s">
        <v>3248</v>
      </c>
    </row>
    <row r="3711" spans="1:13" s="269" customFormat="1" ht="15.5" thickTop="1" thickBot="1" x14ac:dyDescent="0.4">
      <c r="A3711" s="287" t="s">
        <v>3406</v>
      </c>
      <c r="B3711" s="288" t="e">
        <f>VLOOKUP(A3711,Lists!B:C,2,FALSE)</f>
        <v>#N/A</v>
      </c>
      <c r="C3711" s="288" t="e">
        <f>VLOOKUP(A3711,Lists!B:D,3,FALSE)</f>
        <v>#N/A</v>
      </c>
      <c r="D3711" s="289" t="s">
        <v>666</v>
      </c>
      <c r="E3711" s="289">
        <v>1127938</v>
      </c>
      <c r="F3711" s="289" t="s">
        <v>3373</v>
      </c>
      <c r="G3711" s="289" t="s">
        <v>731</v>
      </c>
      <c r="H3711" s="278">
        <f t="shared" si="114"/>
        <v>2</v>
      </c>
      <c r="I3711" s="252" t="s">
        <v>3374</v>
      </c>
      <c r="J3711" s="289" t="s">
        <v>2433</v>
      </c>
      <c r="K3711" s="278" t="e">
        <f t="shared" si="115"/>
        <v>#N/A</v>
      </c>
      <c r="L3711" s="290">
        <v>43544</v>
      </c>
      <c r="M3711" s="290" t="s">
        <v>3248</v>
      </c>
    </row>
    <row r="3712" spans="1:13" s="269" customFormat="1" ht="15.5" hidden="1" thickTop="1" thickBot="1" x14ac:dyDescent="0.4">
      <c r="A3712" s="283" t="s">
        <v>3406</v>
      </c>
      <c r="B3712" s="284" t="e">
        <f>VLOOKUP(A3712,Lists!B:C,2,FALSE)</f>
        <v>#N/A</v>
      </c>
      <c r="C3712" s="284" t="e">
        <f>VLOOKUP(A3712,Lists!B:D,3,FALSE)</f>
        <v>#N/A</v>
      </c>
      <c r="D3712" s="285" t="s">
        <v>752</v>
      </c>
      <c r="E3712" s="285">
        <v>1527938</v>
      </c>
      <c r="F3712" s="285" t="s">
        <v>3380</v>
      </c>
      <c r="G3712" s="285" t="s">
        <v>731</v>
      </c>
      <c r="H3712" s="278">
        <f t="shared" si="114"/>
        <v>2</v>
      </c>
      <c r="I3712" s="251" t="s">
        <v>2869</v>
      </c>
      <c r="J3712" s="285" t="s">
        <v>2435</v>
      </c>
      <c r="K3712" s="278" t="e">
        <f t="shared" si="115"/>
        <v>#N/A</v>
      </c>
      <c r="L3712" s="286">
        <v>43544</v>
      </c>
      <c r="M3712" s="286" t="s">
        <v>3248</v>
      </c>
    </row>
    <row r="3713" spans="1:13" s="269" customFormat="1" ht="15.5" hidden="1" thickTop="1" thickBot="1" x14ac:dyDescent="0.4">
      <c r="A3713" s="287" t="s">
        <v>3406</v>
      </c>
      <c r="B3713" s="288" t="e">
        <f>VLOOKUP(A3713,Lists!B:C,2,FALSE)</f>
        <v>#N/A</v>
      </c>
      <c r="C3713" s="288" t="e">
        <f>VLOOKUP(A3713,Lists!B:D,3,FALSE)</f>
        <v>#N/A</v>
      </c>
      <c r="D3713" s="289" t="s">
        <v>5110</v>
      </c>
      <c r="E3713" s="289">
        <v>429816</v>
      </c>
      <c r="F3713" s="289" t="s">
        <v>3380</v>
      </c>
      <c r="G3713" s="289" t="s">
        <v>731</v>
      </c>
      <c r="H3713" s="278">
        <f t="shared" si="114"/>
        <v>2</v>
      </c>
      <c r="I3713" s="252" t="s">
        <v>2869</v>
      </c>
      <c r="J3713" s="289" t="s">
        <v>2435</v>
      </c>
      <c r="K3713" s="278" t="e">
        <f t="shared" si="115"/>
        <v>#N/A</v>
      </c>
      <c r="L3713" s="290">
        <v>43544</v>
      </c>
      <c r="M3713" s="290" t="s">
        <v>3248</v>
      </c>
    </row>
    <row r="3714" spans="1:13" s="269" customFormat="1" ht="15.5" hidden="1" thickTop="1" thickBot="1" x14ac:dyDescent="0.4">
      <c r="A3714" s="283" t="s">
        <v>3406</v>
      </c>
      <c r="B3714" s="284" t="e">
        <f>VLOOKUP(A3714,Lists!B:C,2,FALSE)</f>
        <v>#N/A</v>
      </c>
      <c r="C3714" s="284" t="e">
        <f>VLOOKUP(A3714,Lists!B:D,3,FALSE)</f>
        <v>#N/A</v>
      </c>
      <c r="D3714" s="285" t="s">
        <v>5111</v>
      </c>
      <c r="E3714" s="285">
        <v>514265</v>
      </c>
      <c r="F3714" s="285" t="s">
        <v>3380</v>
      </c>
      <c r="G3714" s="285" t="s">
        <v>731</v>
      </c>
      <c r="H3714" s="278">
        <f t="shared" ref="H3714:H3777" si="116">IF(G3714="x","x",IF(G3714="Low",3,IF(G3714="Medium",2,IF(G3714="High",1,FALSE))))</f>
        <v>2</v>
      </c>
      <c r="I3714" s="251" t="s">
        <v>2869</v>
      </c>
      <c r="J3714" s="285" t="s">
        <v>2435</v>
      </c>
      <c r="K3714" s="278" t="e">
        <f t="shared" ref="K3714:K3777" si="117">B3714&amp;""&amp;D3714</f>
        <v>#N/A</v>
      </c>
      <c r="L3714" s="286">
        <v>43544</v>
      </c>
      <c r="M3714" s="286" t="s">
        <v>3248</v>
      </c>
    </row>
    <row r="3715" spans="1:13" s="269" customFormat="1" ht="15.5" hidden="1" thickTop="1" thickBot="1" x14ac:dyDescent="0.4">
      <c r="A3715" s="287" t="s">
        <v>3406</v>
      </c>
      <c r="B3715" s="288" t="e">
        <f>VLOOKUP(A3715,Lists!B:C,2,FALSE)</f>
        <v>#N/A</v>
      </c>
      <c r="C3715" s="288" t="e">
        <f>VLOOKUP(A3715,Lists!B:D,3,FALSE)</f>
        <v>#N/A</v>
      </c>
      <c r="D3715" s="289" t="s">
        <v>5112</v>
      </c>
      <c r="E3715" s="289">
        <v>583857</v>
      </c>
      <c r="F3715" s="289" t="s">
        <v>3380</v>
      </c>
      <c r="G3715" s="289" t="s">
        <v>731</v>
      </c>
      <c r="H3715" s="278">
        <f t="shared" si="116"/>
        <v>2</v>
      </c>
      <c r="I3715" s="252" t="s">
        <v>2869</v>
      </c>
      <c r="J3715" s="289" t="s">
        <v>2435</v>
      </c>
      <c r="K3715" s="278" t="e">
        <f t="shared" si="117"/>
        <v>#N/A</v>
      </c>
      <c r="L3715" s="290">
        <v>43544</v>
      </c>
      <c r="M3715" s="290" t="s">
        <v>3248</v>
      </c>
    </row>
    <row r="3716" spans="1:13" s="269" customFormat="1" ht="15.5" thickTop="1" thickBot="1" x14ac:dyDescent="0.4">
      <c r="A3716" s="283" t="s">
        <v>2984</v>
      </c>
      <c r="B3716" s="284" t="e">
        <f>VLOOKUP(A3716,Lists!B:C,2,FALSE)</f>
        <v>#N/A</v>
      </c>
      <c r="C3716" s="284" t="e">
        <f>VLOOKUP(A3716,Lists!B:D,3,FALSE)</f>
        <v>#N/A</v>
      </c>
      <c r="D3716" s="285" t="s">
        <v>666</v>
      </c>
      <c r="E3716" s="285">
        <v>801555</v>
      </c>
      <c r="F3716" s="285" t="s">
        <v>3373</v>
      </c>
      <c r="G3716" s="285" t="s">
        <v>731</v>
      </c>
      <c r="H3716" s="278">
        <f t="shared" si="116"/>
        <v>2</v>
      </c>
      <c r="I3716" s="251" t="s">
        <v>3374</v>
      </c>
      <c r="J3716" s="285" t="s">
        <v>2448</v>
      </c>
      <c r="K3716" s="278" t="e">
        <f t="shared" si="117"/>
        <v>#N/A</v>
      </c>
      <c r="L3716" s="286">
        <v>43544</v>
      </c>
      <c r="M3716" s="286" t="s">
        <v>3248</v>
      </c>
    </row>
    <row r="3717" spans="1:13" s="269" customFormat="1" ht="15.5" hidden="1" thickTop="1" thickBot="1" x14ac:dyDescent="0.4">
      <c r="A3717" s="287" t="s">
        <v>2984</v>
      </c>
      <c r="B3717" s="288" t="e">
        <f>VLOOKUP(A3717,Lists!B:C,2,FALSE)</f>
        <v>#N/A</v>
      </c>
      <c r="C3717" s="288" t="e">
        <f>VLOOKUP(A3717,Lists!B:D,3,FALSE)</f>
        <v>#N/A</v>
      </c>
      <c r="D3717" s="289" t="s">
        <v>752</v>
      </c>
      <c r="E3717" s="289">
        <v>801555</v>
      </c>
      <c r="F3717" s="289" t="s">
        <v>3375</v>
      </c>
      <c r="G3717" s="289" t="s">
        <v>731</v>
      </c>
      <c r="H3717" s="278">
        <f t="shared" si="116"/>
        <v>2</v>
      </c>
      <c r="I3717" s="252" t="s">
        <v>3376</v>
      </c>
      <c r="J3717" s="289" t="s">
        <v>2449</v>
      </c>
      <c r="K3717" s="278" t="e">
        <f t="shared" si="117"/>
        <v>#N/A</v>
      </c>
      <c r="L3717" s="290">
        <v>43544</v>
      </c>
      <c r="M3717" s="290" t="s">
        <v>3248</v>
      </c>
    </row>
    <row r="3718" spans="1:13" s="269" customFormat="1" ht="15.5" hidden="1" thickTop="1" thickBot="1" x14ac:dyDescent="0.4">
      <c r="A3718" s="283" t="s">
        <v>2984</v>
      </c>
      <c r="B3718" s="284" t="e">
        <f>VLOOKUP(A3718,Lists!B:C,2,FALSE)</f>
        <v>#N/A</v>
      </c>
      <c r="C3718" s="284" t="e">
        <f>VLOOKUP(A3718,Lists!B:D,3,FALSE)</f>
        <v>#N/A</v>
      </c>
      <c r="D3718" s="285" t="s">
        <v>5110</v>
      </c>
      <c r="E3718" s="285">
        <v>328637</v>
      </c>
      <c r="F3718" s="285" t="s">
        <v>3375</v>
      </c>
      <c r="G3718" s="285" t="s">
        <v>731</v>
      </c>
      <c r="H3718" s="278">
        <f t="shared" si="116"/>
        <v>2</v>
      </c>
      <c r="I3718" s="251" t="s">
        <v>3376</v>
      </c>
      <c r="J3718" s="285" t="s">
        <v>3377</v>
      </c>
      <c r="K3718" s="278" t="e">
        <f t="shared" si="117"/>
        <v>#N/A</v>
      </c>
      <c r="L3718" s="286">
        <v>43544</v>
      </c>
      <c r="M3718" s="286" t="s">
        <v>3248</v>
      </c>
    </row>
    <row r="3719" spans="1:13" s="269" customFormat="1" ht="15.5" hidden="1" thickTop="1" thickBot="1" x14ac:dyDescent="0.4">
      <c r="A3719" s="287" t="s">
        <v>2984</v>
      </c>
      <c r="B3719" s="288" t="e">
        <f>VLOOKUP(A3719,Lists!B:C,2,FALSE)</f>
        <v>#N/A</v>
      </c>
      <c r="C3719" s="288" t="e">
        <f>VLOOKUP(A3719,Lists!B:D,3,FALSE)</f>
        <v>#N/A</v>
      </c>
      <c r="D3719" s="289" t="s">
        <v>5111</v>
      </c>
      <c r="E3719" s="289">
        <v>200389</v>
      </c>
      <c r="F3719" s="289" t="s">
        <v>3375</v>
      </c>
      <c r="G3719" s="289" t="s">
        <v>731</v>
      </c>
      <c r="H3719" s="278">
        <f t="shared" si="116"/>
        <v>2</v>
      </c>
      <c r="I3719" s="252" t="s">
        <v>3376</v>
      </c>
      <c r="J3719" s="289" t="s">
        <v>2451</v>
      </c>
      <c r="K3719" s="278" t="e">
        <f t="shared" si="117"/>
        <v>#N/A</v>
      </c>
      <c r="L3719" s="290">
        <v>43544</v>
      </c>
      <c r="M3719" s="290" t="s">
        <v>3248</v>
      </c>
    </row>
    <row r="3720" spans="1:13" s="269" customFormat="1" ht="15.5" hidden="1" thickTop="1" thickBot="1" x14ac:dyDescent="0.4">
      <c r="A3720" s="283" t="s">
        <v>2984</v>
      </c>
      <c r="B3720" s="284" t="e">
        <f>VLOOKUP(A3720,Lists!B:C,2,FALSE)</f>
        <v>#N/A</v>
      </c>
      <c r="C3720" s="284" t="e">
        <f>VLOOKUP(A3720,Lists!B:D,3,FALSE)</f>
        <v>#N/A</v>
      </c>
      <c r="D3720" s="285" t="s">
        <v>5112</v>
      </c>
      <c r="E3720" s="285">
        <v>272529</v>
      </c>
      <c r="F3720" s="285" t="s">
        <v>3375</v>
      </c>
      <c r="G3720" s="285" t="s">
        <v>731</v>
      </c>
      <c r="H3720" s="278">
        <f t="shared" si="116"/>
        <v>2</v>
      </c>
      <c r="I3720" s="251" t="s">
        <v>3376</v>
      </c>
      <c r="J3720" s="285" t="s">
        <v>2452</v>
      </c>
      <c r="K3720" s="278" t="e">
        <f t="shared" si="117"/>
        <v>#N/A</v>
      </c>
      <c r="L3720" s="286">
        <v>43544</v>
      </c>
      <c r="M3720" s="286" t="s">
        <v>3248</v>
      </c>
    </row>
    <row r="3721" spans="1:13" s="269" customFormat="1" ht="15.5" thickTop="1" thickBot="1" x14ac:dyDescent="0.4">
      <c r="A3721" s="287" t="s">
        <v>2985</v>
      </c>
      <c r="B3721" s="288" t="e">
        <f>VLOOKUP(A3721,Lists!B:C,2,FALSE)</f>
        <v>#N/A</v>
      </c>
      <c r="C3721" s="288" t="e">
        <f>VLOOKUP(A3721,Lists!B:D,3,FALSE)</f>
        <v>#N/A</v>
      </c>
      <c r="D3721" s="289" t="s">
        <v>666</v>
      </c>
      <c r="E3721" s="289">
        <v>326383</v>
      </c>
      <c r="F3721" s="289" t="s">
        <v>3373</v>
      </c>
      <c r="G3721" s="289" t="s">
        <v>731</v>
      </c>
      <c r="H3721" s="278">
        <f t="shared" si="116"/>
        <v>2</v>
      </c>
      <c r="I3721" s="252" t="s">
        <v>3374</v>
      </c>
      <c r="J3721" s="289" t="s">
        <v>2468</v>
      </c>
      <c r="K3721" s="278" t="e">
        <f t="shared" si="117"/>
        <v>#N/A</v>
      </c>
      <c r="L3721" s="290">
        <v>43544</v>
      </c>
      <c r="M3721" s="290" t="s">
        <v>3248</v>
      </c>
    </row>
    <row r="3722" spans="1:13" s="269" customFormat="1" ht="15.5" hidden="1" thickTop="1" thickBot="1" x14ac:dyDescent="0.4">
      <c r="A3722" s="283" t="s">
        <v>2985</v>
      </c>
      <c r="B3722" s="284" t="e">
        <f>VLOOKUP(A3722,Lists!B:C,2,FALSE)</f>
        <v>#N/A</v>
      </c>
      <c r="C3722" s="284" t="e">
        <f>VLOOKUP(A3722,Lists!B:D,3,FALSE)</f>
        <v>#N/A</v>
      </c>
      <c r="D3722" s="285" t="s">
        <v>752</v>
      </c>
      <c r="E3722" s="285">
        <v>326383</v>
      </c>
      <c r="F3722" s="285" t="s">
        <v>3378</v>
      </c>
      <c r="G3722" s="285" t="s">
        <v>731</v>
      </c>
      <c r="H3722" s="278">
        <f t="shared" si="116"/>
        <v>2</v>
      </c>
      <c r="I3722" s="251" t="s">
        <v>3379</v>
      </c>
      <c r="J3722" s="285" t="s">
        <v>2449</v>
      </c>
      <c r="K3722" s="278" t="e">
        <f t="shared" si="117"/>
        <v>#N/A</v>
      </c>
      <c r="L3722" s="286">
        <v>43544</v>
      </c>
      <c r="M3722" s="286" t="s">
        <v>3248</v>
      </c>
    </row>
    <row r="3723" spans="1:13" s="269" customFormat="1" ht="15.5" hidden="1" thickTop="1" thickBot="1" x14ac:dyDescent="0.4">
      <c r="A3723" s="287" t="s">
        <v>2985</v>
      </c>
      <c r="B3723" s="288" t="e">
        <f>VLOOKUP(A3723,Lists!B:C,2,FALSE)</f>
        <v>#N/A</v>
      </c>
      <c r="C3723" s="288" t="e">
        <f>VLOOKUP(A3723,Lists!B:D,3,FALSE)</f>
        <v>#N/A</v>
      </c>
      <c r="D3723" s="289" t="s">
        <v>5110</v>
      </c>
      <c r="E3723" s="289">
        <v>101179</v>
      </c>
      <c r="F3723" s="289" t="s">
        <v>3378</v>
      </c>
      <c r="G3723" s="289" t="s">
        <v>731</v>
      </c>
      <c r="H3723" s="278">
        <f t="shared" si="116"/>
        <v>2</v>
      </c>
      <c r="I3723" s="252" t="s">
        <v>3379</v>
      </c>
      <c r="J3723" s="289" t="s">
        <v>2470</v>
      </c>
      <c r="K3723" s="278" t="e">
        <f t="shared" si="117"/>
        <v>#N/A</v>
      </c>
      <c r="L3723" s="290">
        <v>43544</v>
      </c>
      <c r="M3723" s="290" t="s">
        <v>3248</v>
      </c>
    </row>
    <row r="3724" spans="1:13" s="269" customFormat="1" ht="15.5" hidden="1" thickTop="1" thickBot="1" x14ac:dyDescent="0.4">
      <c r="A3724" s="283" t="s">
        <v>2985</v>
      </c>
      <c r="B3724" s="284" t="e">
        <f>VLOOKUP(A3724,Lists!B:C,2,FALSE)</f>
        <v>#N/A</v>
      </c>
      <c r="C3724" s="284" t="e">
        <f>VLOOKUP(A3724,Lists!B:D,3,FALSE)</f>
        <v>#N/A</v>
      </c>
      <c r="D3724" s="285" t="s">
        <v>5111</v>
      </c>
      <c r="E3724" s="285">
        <v>68540</v>
      </c>
      <c r="F3724" s="285" t="s">
        <v>3378</v>
      </c>
      <c r="G3724" s="285" t="s">
        <v>731</v>
      </c>
      <c r="H3724" s="278">
        <f t="shared" si="116"/>
        <v>2</v>
      </c>
      <c r="I3724" s="251" t="s">
        <v>3379</v>
      </c>
      <c r="J3724" s="285" t="s">
        <v>2471</v>
      </c>
      <c r="K3724" s="278" t="e">
        <f t="shared" si="117"/>
        <v>#N/A</v>
      </c>
      <c r="L3724" s="286">
        <v>43544</v>
      </c>
      <c r="M3724" s="286" t="s">
        <v>3248</v>
      </c>
    </row>
    <row r="3725" spans="1:13" s="269" customFormat="1" ht="15.5" hidden="1" thickTop="1" thickBot="1" x14ac:dyDescent="0.4">
      <c r="A3725" s="287" t="s">
        <v>2985</v>
      </c>
      <c r="B3725" s="288" t="e">
        <f>VLOOKUP(A3725,Lists!B:C,2,FALSE)</f>
        <v>#N/A</v>
      </c>
      <c r="C3725" s="288" t="e">
        <f>VLOOKUP(A3725,Lists!B:D,3,FALSE)</f>
        <v>#N/A</v>
      </c>
      <c r="D3725" s="289" t="s">
        <v>5112</v>
      </c>
      <c r="E3725" s="289">
        <v>156664</v>
      </c>
      <c r="F3725" s="289" t="s">
        <v>3378</v>
      </c>
      <c r="G3725" s="289" t="s">
        <v>731</v>
      </c>
      <c r="H3725" s="278">
        <f t="shared" si="116"/>
        <v>2</v>
      </c>
      <c r="I3725" s="252" t="s">
        <v>3379</v>
      </c>
      <c r="J3725" s="289" t="s">
        <v>2472</v>
      </c>
      <c r="K3725" s="278" t="e">
        <f t="shared" si="117"/>
        <v>#N/A</v>
      </c>
      <c r="L3725" s="290">
        <v>43544</v>
      </c>
      <c r="M3725" s="290" t="s">
        <v>3248</v>
      </c>
    </row>
    <row r="3726" spans="1:13" s="269" customFormat="1" ht="15.5" hidden="1" thickTop="1" thickBot="1" x14ac:dyDescent="0.4">
      <c r="A3726" s="283" t="s">
        <v>1967</v>
      </c>
      <c r="B3726" s="284" t="str">
        <f>VLOOKUP(A3726,Lists!B:C,2,FALSE)</f>
        <v>PHL003</v>
      </c>
      <c r="C3726" s="284" t="str">
        <f>VLOOKUP(A3726,Lists!B:D,3,FALSE)</f>
        <v>PHL</v>
      </c>
      <c r="D3726" s="285" t="s">
        <v>737</v>
      </c>
      <c r="E3726" s="285">
        <v>4012440</v>
      </c>
      <c r="F3726" s="285" t="s">
        <v>2901</v>
      </c>
      <c r="G3726" s="285" t="s">
        <v>731</v>
      </c>
      <c r="H3726" s="278">
        <f t="shared" si="116"/>
        <v>2</v>
      </c>
      <c r="I3726" s="251" t="s">
        <v>1732</v>
      </c>
      <c r="J3726" s="285"/>
      <c r="K3726" s="278" t="str">
        <f t="shared" si="117"/>
        <v>PHL003People exposed</v>
      </c>
      <c r="L3726" s="286">
        <v>43545</v>
      </c>
      <c r="M3726" s="286" t="s">
        <v>3248</v>
      </c>
    </row>
    <row r="3727" spans="1:13" s="269" customFormat="1" ht="15.5" hidden="1" thickTop="1" thickBot="1" x14ac:dyDescent="0.4">
      <c r="A3727" s="287" t="s">
        <v>1967</v>
      </c>
      <c r="B3727" s="288" t="str">
        <f>VLOOKUP(A3727,Lists!B:C,2,FALSE)</f>
        <v>PHL003</v>
      </c>
      <c r="C3727" s="288" t="str">
        <f>VLOOKUP(A3727,Lists!B:D,3,FALSE)</f>
        <v>PHL</v>
      </c>
      <c r="D3727" s="289" t="s">
        <v>533</v>
      </c>
      <c r="E3727" s="289">
        <v>81249</v>
      </c>
      <c r="F3727" s="289" t="s">
        <v>2901</v>
      </c>
      <c r="G3727" s="289" t="s">
        <v>731</v>
      </c>
      <c r="H3727" s="278">
        <f t="shared" si="116"/>
        <v>2</v>
      </c>
      <c r="I3727" s="252" t="s">
        <v>1732</v>
      </c>
      <c r="J3727" s="289"/>
      <c r="K3727" s="278" t="str">
        <f t="shared" si="117"/>
        <v>PHL003People affected</v>
      </c>
      <c r="L3727" s="290">
        <v>43545</v>
      </c>
      <c r="M3727" s="290" t="s">
        <v>3248</v>
      </c>
    </row>
    <row r="3728" spans="1:13" s="269" customFormat="1" ht="15.5" thickTop="1" thickBot="1" x14ac:dyDescent="0.4">
      <c r="A3728" s="283" t="s">
        <v>1967</v>
      </c>
      <c r="B3728" s="284" t="str">
        <f>VLOOKUP(A3728,Lists!B:C,2,FALSE)</f>
        <v>PHL003</v>
      </c>
      <c r="C3728" s="284" t="str">
        <f>VLOOKUP(A3728,Lists!B:D,3,FALSE)</f>
        <v>PHL</v>
      </c>
      <c r="D3728" s="285" t="s">
        <v>666</v>
      </c>
      <c r="E3728" s="285">
        <v>81249</v>
      </c>
      <c r="F3728" s="285" t="s">
        <v>2901</v>
      </c>
      <c r="G3728" s="285" t="s">
        <v>731</v>
      </c>
      <c r="H3728" s="278">
        <f t="shared" si="116"/>
        <v>2</v>
      </c>
      <c r="I3728" s="251" t="s">
        <v>1732</v>
      </c>
      <c r="J3728" s="285"/>
      <c r="K3728" s="278" t="str">
        <f t="shared" si="117"/>
        <v>PHL003People displaced</v>
      </c>
      <c r="L3728" s="286">
        <v>43545</v>
      </c>
      <c r="M3728" s="286" t="s">
        <v>3248</v>
      </c>
    </row>
    <row r="3729" spans="1:13" s="269" customFormat="1" ht="15.5" hidden="1" thickTop="1" thickBot="1" x14ac:dyDescent="0.4">
      <c r="A3729" s="287" t="s">
        <v>1967</v>
      </c>
      <c r="B3729" s="288" t="str">
        <f>VLOOKUP(A3729,Lists!B:C,2,FALSE)</f>
        <v>PHL003</v>
      </c>
      <c r="C3729" s="288" t="str">
        <f>VLOOKUP(A3729,Lists!B:D,3,FALSE)</f>
        <v>PHL</v>
      </c>
      <c r="D3729" s="289" t="s">
        <v>5029</v>
      </c>
      <c r="E3729" s="289">
        <v>23</v>
      </c>
      <c r="F3729" s="289" t="s">
        <v>2903</v>
      </c>
      <c r="G3729" s="289" t="s">
        <v>731</v>
      </c>
      <c r="H3729" s="278">
        <f t="shared" si="116"/>
        <v>2</v>
      </c>
      <c r="I3729" s="252" t="s">
        <v>2905</v>
      </c>
      <c r="J3729" s="289" t="s">
        <v>2904</v>
      </c>
      <c r="K3729" s="278" t="str">
        <f t="shared" si="117"/>
        <v>PHL003Fatalities reported</v>
      </c>
      <c r="L3729" s="290">
        <v>43545</v>
      </c>
      <c r="M3729" s="290" t="s">
        <v>3248</v>
      </c>
    </row>
    <row r="3730" spans="1:13" s="269" customFormat="1" ht="15.5" hidden="1" thickTop="1" thickBot="1" x14ac:dyDescent="0.4">
      <c r="A3730" s="283" t="s">
        <v>1967</v>
      </c>
      <c r="B3730" s="284" t="str">
        <f>VLOOKUP(A3730,Lists!B:C,2,FALSE)</f>
        <v>PHL003</v>
      </c>
      <c r="C3730" s="284" t="str">
        <f>VLOOKUP(A3730,Lists!B:D,3,FALSE)</f>
        <v>PHL</v>
      </c>
      <c r="D3730" s="285" t="s">
        <v>5115</v>
      </c>
      <c r="E3730" s="285">
        <v>23</v>
      </c>
      <c r="F3730" s="285" t="s">
        <v>2903</v>
      </c>
      <c r="G3730" s="285" t="s">
        <v>731</v>
      </c>
      <c r="H3730" s="278">
        <f t="shared" si="116"/>
        <v>2</v>
      </c>
      <c r="I3730" s="251" t="s">
        <v>2905</v>
      </c>
      <c r="J3730" s="285" t="s">
        <v>2904</v>
      </c>
      <c r="K3730" s="278" t="str">
        <f t="shared" si="117"/>
        <v>PHL003Fatalities in all crises</v>
      </c>
      <c r="L3730" s="286">
        <v>43545</v>
      </c>
      <c r="M3730" s="286" t="s">
        <v>3248</v>
      </c>
    </row>
    <row r="3731" spans="1:13" s="269" customFormat="1" ht="15.5" hidden="1" thickTop="1" thickBot="1" x14ac:dyDescent="0.4">
      <c r="A3731" s="287" t="s">
        <v>1967</v>
      </c>
      <c r="B3731" s="288" t="str">
        <f>VLOOKUP(A3731,Lists!B:C,2,FALSE)</f>
        <v>PHL003</v>
      </c>
      <c r="C3731" s="288" t="str">
        <f>VLOOKUP(A3731,Lists!B:D,3,FALSE)</f>
        <v>PHL</v>
      </c>
      <c r="D3731" s="289" t="s">
        <v>752</v>
      </c>
      <c r="E3731" s="289">
        <v>81249</v>
      </c>
      <c r="F3731" s="289" t="s">
        <v>1727</v>
      </c>
      <c r="G3731" s="289" t="s">
        <v>731</v>
      </c>
      <c r="H3731" s="278">
        <f t="shared" si="116"/>
        <v>2</v>
      </c>
      <c r="I3731" s="252" t="s">
        <v>2905</v>
      </c>
      <c r="J3731" s="289" t="s">
        <v>1756</v>
      </c>
      <c r="K3731" s="278" t="str">
        <f t="shared" si="117"/>
        <v>PHL003People in Need</v>
      </c>
      <c r="L3731" s="290">
        <v>43545</v>
      </c>
      <c r="M3731" s="290" t="s">
        <v>3248</v>
      </c>
    </row>
    <row r="3732" spans="1:13" s="269" customFormat="1" ht="15.5" hidden="1" thickTop="1" thickBot="1" x14ac:dyDescent="0.4">
      <c r="A3732" s="283" t="s">
        <v>1967</v>
      </c>
      <c r="B3732" s="284" t="str">
        <f>VLOOKUP(A3732,Lists!B:C,2,FALSE)</f>
        <v>PHL003</v>
      </c>
      <c r="C3732" s="284" t="str">
        <f>VLOOKUP(A3732,Lists!B:D,3,FALSE)</f>
        <v>PHL</v>
      </c>
      <c r="D3732" s="285" t="s">
        <v>5111</v>
      </c>
      <c r="E3732" s="285">
        <v>81249</v>
      </c>
      <c r="F3732" s="285" t="s">
        <v>1727</v>
      </c>
      <c r="G3732" s="285" t="s">
        <v>731</v>
      </c>
      <c r="H3732" s="278">
        <f t="shared" si="116"/>
        <v>2</v>
      </c>
      <c r="I3732" s="251" t="s">
        <v>2905</v>
      </c>
      <c r="J3732" s="285" t="s">
        <v>1756</v>
      </c>
      <c r="K3732" s="278" t="str">
        <f t="shared" si="117"/>
        <v>PHL003Stressed humanitarian conditions - Level 2</v>
      </c>
      <c r="L3732" s="286">
        <v>43545</v>
      </c>
      <c r="M3732" s="286" t="s">
        <v>3248</v>
      </c>
    </row>
    <row r="3733" spans="1:13" s="269" customFormat="1" ht="15.5" hidden="1" thickTop="1" thickBot="1" x14ac:dyDescent="0.4">
      <c r="A3733" s="287" t="s">
        <v>5594</v>
      </c>
      <c r="B3733" s="288" t="str">
        <f>VLOOKUP(A3733,Lists!B:C,2,FALSE)</f>
        <v>NGA001</v>
      </c>
      <c r="C3733" s="288" t="str">
        <f>VLOOKUP(A3733,Lists!B:D,3,FALSE)</f>
        <v>NGA</v>
      </c>
      <c r="D3733" s="289" t="s">
        <v>5115</v>
      </c>
      <c r="E3733" s="289">
        <v>2546</v>
      </c>
      <c r="F3733" s="289" t="s">
        <v>3381</v>
      </c>
      <c r="G3733" s="289" t="s">
        <v>731</v>
      </c>
      <c r="H3733" s="278">
        <f t="shared" si="116"/>
        <v>2</v>
      </c>
      <c r="I3733" s="252" t="s">
        <v>1786</v>
      </c>
      <c r="J3733" s="289" t="s">
        <v>3382</v>
      </c>
      <c r="K3733" s="278" t="str">
        <f t="shared" si="117"/>
        <v>NGA001Fatalities in all crises</v>
      </c>
      <c r="L3733" s="290">
        <v>43545</v>
      </c>
      <c r="M3733" s="290" t="s">
        <v>3248</v>
      </c>
    </row>
    <row r="3734" spans="1:13" s="269" customFormat="1" ht="15.5" hidden="1" thickTop="1" thickBot="1" x14ac:dyDescent="0.4">
      <c r="A3734" s="283" t="s">
        <v>5594</v>
      </c>
      <c r="B3734" s="284" t="str">
        <f>VLOOKUP(A3734,Lists!B:C,2,FALSE)</f>
        <v>NGA001</v>
      </c>
      <c r="C3734" s="284" t="str">
        <f>VLOOKUP(A3734,Lists!B:D,3,FALSE)</f>
        <v>NGA</v>
      </c>
      <c r="D3734" s="285" t="s">
        <v>5029</v>
      </c>
      <c r="E3734" s="285">
        <v>2546</v>
      </c>
      <c r="F3734" s="285" t="s">
        <v>3381</v>
      </c>
      <c r="G3734" s="285" t="s">
        <v>731</v>
      </c>
      <c r="H3734" s="278">
        <f t="shared" si="116"/>
        <v>2</v>
      </c>
      <c r="I3734" s="251" t="s">
        <v>1786</v>
      </c>
      <c r="J3734" s="285" t="s">
        <v>3382</v>
      </c>
      <c r="K3734" s="278" t="str">
        <f t="shared" si="117"/>
        <v>NGA001Fatalities reported</v>
      </c>
      <c r="L3734" s="286">
        <v>43545</v>
      </c>
      <c r="M3734" s="286" t="s">
        <v>3248</v>
      </c>
    </row>
    <row r="3735" spans="1:13" s="269" customFormat="1" ht="15.5" hidden="1" thickTop="1" thickBot="1" x14ac:dyDescent="0.4">
      <c r="A3735" s="287" t="s">
        <v>2974</v>
      </c>
      <c r="B3735" s="288" t="str">
        <f>VLOOKUP(A3735,Lists!B:C,2,FALSE)</f>
        <v>NGA004</v>
      </c>
      <c r="C3735" s="288" t="str">
        <f>VLOOKUP(A3735,Lists!B:D,3,FALSE)</f>
        <v>NGA</v>
      </c>
      <c r="D3735" s="289" t="s">
        <v>5115</v>
      </c>
      <c r="E3735" s="289">
        <v>2546</v>
      </c>
      <c r="F3735" s="289" t="s">
        <v>3381</v>
      </c>
      <c r="G3735" s="289" t="s">
        <v>731</v>
      </c>
      <c r="H3735" s="278">
        <f t="shared" si="116"/>
        <v>2</v>
      </c>
      <c r="I3735" s="252" t="s">
        <v>1786</v>
      </c>
      <c r="J3735" s="289" t="s">
        <v>3382</v>
      </c>
      <c r="K3735" s="278" t="str">
        <f t="shared" si="117"/>
        <v>NGA004Fatalities in all crises</v>
      </c>
      <c r="L3735" s="290">
        <v>43545</v>
      </c>
      <c r="M3735" s="290" t="s">
        <v>3248</v>
      </c>
    </row>
    <row r="3736" spans="1:13" s="269" customFormat="1" ht="15.5" hidden="1" thickTop="1" thickBot="1" x14ac:dyDescent="0.4">
      <c r="A3736" s="283" t="s">
        <v>2974</v>
      </c>
      <c r="B3736" s="284" t="str">
        <f>VLOOKUP(A3736,Lists!B:C,2,FALSE)</f>
        <v>NGA004</v>
      </c>
      <c r="C3736" s="284" t="str">
        <f>VLOOKUP(A3736,Lists!B:D,3,FALSE)</f>
        <v>NGA</v>
      </c>
      <c r="D3736" s="285" t="s">
        <v>5029</v>
      </c>
      <c r="E3736" s="285">
        <v>579</v>
      </c>
      <c r="F3736" s="285" t="s">
        <v>3383</v>
      </c>
      <c r="G3736" s="285" t="s">
        <v>731</v>
      </c>
      <c r="H3736" s="278">
        <f t="shared" si="116"/>
        <v>2</v>
      </c>
      <c r="I3736" s="251" t="s">
        <v>1786</v>
      </c>
      <c r="J3736" s="285" t="s">
        <v>3384</v>
      </c>
      <c r="K3736" s="278" t="str">
        <f t="shared" si="117"/>
        <v>NGA004Fatalities reported</v>
      </c>
      <c r="L3736" s="286">
        <v>43545</v>
      </c>
      <c r="M3736" s="286" t="s">
        <v>3248</v>
      </c>
    </row>
    <row r="3737" spans="1:13" s="269" customFormat="1" ht="15.5" hidden="1" thickTop="1" thickBot="1" x14ac:dyDescent="0.4">
      <c r="A3737" s="287" t="s">
        <v>1246</v>
      </c>
      <c r="B3737" s="288" t="str">
        <f>VLOOKUP(A3737,Lists!B:C,2,FALSE)</f>
        <v>NGA003</v>
      </c>
      <c r="C3737" s="288" t="str">
        <f>VLOOKUP(A3737,Lists!B:D,3,FALSE)</f>
        <v>NGA</v>
      </c>
      <c r="D3737" s="289" t="s">
        <v>5115</v>
      </c>
      <c r="E3737" s="289">
        <v>2546</v>
      </c>
      <c r="F3737" s="289" t="s">
        <v>3381</v>
      </c>
      <c r="G3737" s="289" t="s">
        <v>731</v>
      </c>
      <c r="H3737" s="278">
        <f t="shared" si="116"/>
        <v>2</v>
      </c>
      <c r="I3737" s="252"/>
      <c r="J3737" s="289" t="s">
        <v>3382</v>
      </c>
      <c r="K3737" s="278" t="str">
        <f t="shared" si="117"/>
        <v>NGA003Fatalities in all crises</v>
      </c>
      <c r="L3737" s="290">
        <v>43545</v>
      </c>
      <c r="M3737" s="290" t="s">
        <v>3248</v>
      </c>
    </row>
    <row r="3738" spans="1:13" s="269" customFormat="1" ht="15.5" hidden="1" thickTop="1" thickBot="1" x14ac:dyDescent="0.4">
      <c r="A3738" s="283" t="s">
        <v>1246</v>
      </c>
      <c r="B3738" s="284" t="str">
        <f>VLOOKUP(A3738,Lists!B:C,2,FALSE)</f>
        <v>NGA003</v>
      </c>
      <c r="C3738" s="284" t="str">
        <f>VLOOKUP(A3738,Lists!B:D,3,FALSE)</f>
        <v>NGA</v>
      </c>
      <c r="D3738" s="285" t="s">
        <v>5029</v>
      </c>
      <c r="E3738" s="285">
        <v>219</v>
      </c>
      <c r="F3738" s="285" t="s">
        <v>3385</v>
      </c>
      <c r="G3738" s="285" t="s">
        <v>731</v>
      </c>
      <c r="H3738" s="278">
        <f t="shared" si="116"/>
        <v>2</v>
      </c>
      <c r="I3738" s="251"/>
      <c r="J3738" s="285" t="s">
        <v>3386</v>
      </c>
      <c r="K3738" s="278" t="str">
        <f t="shared" si="117"/>
        <v>NGA003Fatalities reported</v>
      </c>
      <c r="L3738" s="286">
        <v>43545</v>
      </c>
      <c r="M3738" s="286" t="s">
        <v>3248</v>
      </c>
    </row>
    <row r="3739" spans="1:13" s="269" customFormat="1" ht="15.5" hidden="1" thickTop="1" thickBot="1" x14ac:dyDescent="0.4">
      <c r="A3739" s="287" t="s">
        <v>1245</v>
      </c>
      <c r="B3739" s="288" t="e">
        <f>VLOOKUP(A3739,Lists!B:C,2,FALSE)</f>
        <v>#N/A</v>
      </c>
      <c r="C3739" s="288" t="e">
        <f>VLOOKUP(A3739,Lists!B:D,3,FALSE)</f>
        <v>#N/A</v>
      </c>
      <c r="D3739" s="289" t="s">
        <v>737</v>
      </c>
      <c r="E3739" s="289">
        <v>187586080</v>
      </c>
      <c r="F3739" s="289" t="s">
        <v>3387</v>
      </c>
      <c r="G3739" s="289" t="s">
        <v>731</v>
      </c>
      <c r="H3739" s="278">
        <f t="shared" si="116"/>
        <v>2</v>
      </c>
      <c r="I3739" s="252" t="s">
        <v>3388</v>
      </c>
      <c r="J3739" s="289" t="s">
        <v>3389</v>
      </c>
      <c r="K3739" s="278" t="e">
        <f t="shared" si="117"/>
        <v>#N/A</v>
      </c>
      <c r="L3739" s="290">
        <v>43545</v>
      </c>
      <c r="M3739" s="290" t="s">
        <v>3248</v>
      </c>
    </row>
    <row r="3740" spans="1:13" s="269" customFormat="1" ht="15.5" hidden="1" thickTop="1" thickBot="1" x14ac:dyDescent="0.4">
      <c r="A3740" s="283" t="s">
        <v>1245</v>
      </c>
      <c r="B3740" s="284" t="e">
        <f>VLOOKUP(A3740,Lists!B:C,2,FALSE)</f>
        <v>#N/A</v>
      </c>
      <c r="C3740" s="284" t="e">
        <f>VLOOKUP(A3740,Lists!B:D,3,FALSE)</f>
        <v>#N/A</v>
      </c>
      <c r="D3740" s="285" t="s">
        <v>533</v>
      </c>
      <c r="E3740" s="285">
        <v>103665601</v>
      </c>
      <c r="F3740" s="285" t="s">
        <v>3387</v>
      </c>
      <c r="G3740" s="285" t="s">
        <v>731</v>
      </c>
      <c r="H3740" s="278">
        <f t="shared" si="116"/>
        <v>2</v>
      </c>
      <c r="I3740" s="251" t="s">
        <v>3388</v>
      </c>
      <c r="J3740" s="285" t="s">
        <v>3390</v>
      </c>
      <c r="K3740" s="278" t="e">
        <f t="shared" si="117"/>
        <v>#N/A</v>
      </c>
      <c r="L3740" s="286">
        <v>43545</v>
      </c>
      <c r="M3740" s="286" t="s">
        <v>3248</v>
      </c>
    </row>
    <row r="3741" spans="1:13" s="269" customFormat="1" ht="15.5" hidden="1" thickTop="1" thickBot="1" x14ac:dyDescent="0.4">
      <c r="A3741" s="287" t="s">
        <v>1245</v>
      </c>
      <c r="B3741" s="288" t="e">
        <f>VLOOKUP(A3741,Lists!B:C,2,FALSE)</f>
        <v>#N/A</v>
      </c>
      <c r="C3741" s="288" t="e">
        <f>VLOOKUP(A3741,Lists!B:D,3,FALSE)</f>
        <v>#N/A</v>
      </c>
      <c r="D3741" s="289" t="s">
        <v>752</v>
      </c>
      <c r="E3741" s="289">
        <v>17359675</v>
      </c>
      <c r="F3741" s="289" t="s">
        <v>3392</v>
      </c>
      <c r="G3741" s="289" t="s">
        <v>731</v>
      </c>
      <c r="H3741" s="278">
        <f t="shared" si="116"/>
        <v>2</v>
      </c>
      <c r="I3741" s="252" t="s">
        <v>903</v>
      </c>
      <c r="J3741" s="289" t="s">
        <v>3391</v>
      </c>
      <c r="K3741" s="278" t="e">
        <f t="shared" si="117"/>
        <v>#N/A</v>
      </c>
      <c r="L3741" s="290">
        <v>43545</v>
      </c>
      <c r="M3741" s="290" t="s">
        <v>3249</v>
      </c>
    </row>
    <row r="3742" spans="1:13" s="269" customFormat="1" ht="15.5" hidden="1" thickTop="1" thickBot="1" x14ac:dyDescent="0.4">
      <c r="A3742" s="283" t="s">
        <v>1245</v>
      </c>
      <c r="B3742" s="284" t="e">
        <f>VLOOKUP(A3742,Lists!B:C,2,FALSE)</f>
        <v>#N/A</v>
      </c>
      <c r="C3742" s="284" t="e">
        <f>VLOOKUP(A3742,Lists!B:D,3,FALSE)</f>
        <v>#N/A</v>
      </c>
      <c r="D3742" s="285" t="s">
        <v>5110</v>
      </c>
      <c r="E3742" s="285">
        <v>0</v>
      </c>
      <c r="F3742" s="285" t="s">
        <v>3392</v>
      </c>
      <c r="G3742" s="285" t="s">
        <v>731</v>
      </c>
      <c r="H3742" s="278">
        <f t="shared" si="116"/>
        <v>2</v>
      </c>
      <c r="I3742" s="251" t="s">
        <v>903</v>
      </c>
      <c r="J3742" s="285"/>
      <c r="K3742" s="278" t="e">
        <f t="shared" si="117"/>
        <v>#N/A</v>
      </c>
      <c r="L3742" s="286">
        <v>43545</v>
      </c>
      <c r="M3742" s="286" t="s">
        <v>3249</v>
      </c>
    </row>
    <row r="3743" spans="1:13" s="269" customFormat="1" ht="15.5" hidden="1" thickTop="1" thickBot="1" x14ac:dyDescent="0.4">
      <c r="A3743" s="287" t="s">
        <v>1245</v>
      </c>
      <c r="B3743" s="288" t="e">
        <f>VLOOKUP(A3743,Lists!B:C,2,FALSE)</f>
        <v>#N/A</v>
      </c>
      <c r="C3743" s="288" t="e">
        <f>VLOOKUP(A3743,Lists!B:D,3,FALSE)</f>
        <v>#N/A</v>
      </c>
      <c r="D3743" s="289" t="s">
        <v>5111</v>
      </c>
      <c r="E3743" s="289">
        <v>14905353</v>
      </c>
      <c r="F3743" s="289" t="s">
        <v>3392</v>
      </c>
      <c r="G3743" s="289" t="s">
        <v>731</v>
      </c>
      <c r="H3743" s="278">
        <f t="shared" si="116"/>
        <v>2</v>
      </c>
      <c r="I3743" s="252" t="s">
        <v>903</v>
      </c>
      <c r="J3743" s="289" t="s">
        <v>3393</v>
      </c>
      <c r="K3743" s="278" t="e">
        <f t="shared" si="117"/>
        <v>#N/A</v>
      </c>
      <c r="L3743" s="290">
        <v>43545</v>
      </c>
      <c r="M3743" s="290" t="s">
        <v>3249</v>
      </c>
    </row>
    <row r="3744" spans="1:13" s="269" customFormat="1" ht="15.5" hidden="1" thickTop="1" thickBot="1" x14ac:dyDescent="0.4">
      <c r="A3744" s="283" t="s">
        <v>1245</v>
      </c>
      <c r="B3744" s="284" t="e">
        <f>VLOOKUP(A3744,Lists!B:C,2,FALSE)</f>
        <v>#N/A</v>
      </c>
      <c r="C3744" s="284" t="e">
        <f>VLOOKUP(A3744,Lists!B:D,3,FALSE)</f>
        <v>#N/A</v>
      </c>
      <c r="D3744" s="285" t="s">
        <v>5112</v>
      </c>
      <c r="E3744" s="285">
        <v>2320535</v>
      </c>
      <c r="F3744" s="285" t="s">
        <v>3392</v>
      </c>
      <c r="G3744" s="285" t="s">
        <v>731</v>
      </c>
      <c r="H3744" s="278">
        <f t="shared" si="116"/>
        <v>2</v>
      </c>
      <c r="I3744" s="251" t="s">
        <v>903</v>
      </c>
      <c r="J3744" s="285" t="s">
        <v>954</v>
      </c>
      <c r="K3744" s="278" t="e">
        <f t="shared" si="117"/>
        <v>#N/A</v>
      </c>
      <c r="L3744" s="286">
        <v>43545</v>
      </c>
      <c r="M3744" s="286" t="s">
        <v>3249</v>
      </c>
    </row>
    <row r="3745" spans="1:13" s="269" customFormat="1" ht="15.5" hidden="1" thickTop="1" thickBot="1" x14ac:dyDescent="0.4">
      <c r="A3745" s="287" t="s">
        <v>1245</v>
      </c>
      <c r="B3745" s="288" t="e">
        <f>VLOOKUP(A3745,Lists!B:C,2,FALSE)</f>
        <v>#N/A</v>
      </c>
      <c r="C3745" s="288" t="e">
        <f>VLOOKUP(A3745,Lists!B:D,3,FALSE)</f>
        <v>#N/A</v>
      </c>
      <c r="D3745" s="289" t="s">
        <v>5113</v>
      </c>
      <c r="E3745" s="289">
        <v>133787</v>
      </c>
      <c r="F3745" s="289" t="s">
        <v>3392</v>
      </c>
      <c r="G3745" s="289" t="s">
        <v>731</v>
      </c>
      <c r="H3745" s="278">
        <f t="shared" si="116"/>
        <v>2</v>
      </c>
      <c r="I3745" s="252" t="s">
        <v>903</v>
      </c>
      <c r="J3745" s="289" t="s">
        <v>955</v>
      </c>
      <c r="K3745" s="278" t="e">
        <f t="shared" si="117"/>
        <v>#N/A</v>
      </c>
      <c r="L3745" s="290">
        <v>43545</v>
      </c>
      <c r="M3745" s="290" t="s">
        <v>3249</v>
      </c>
    </row>
    <row r="3746" spans="1:13" s="269" customFormat="1" ht="15.5" hidden="1" thickTop="1" thickBot="1" x14ac:dyDescent="0.4">
      <c r="A3746" s="283" t="s">
        <v>1245</v>
      </c>
      <c r="B3746" s="284" t="e">
        <f>VLOOKUP(A3746,Lists!B:C,2,FALSE)</f>
        <v>#N/A</v>
      </c>
      <c r="C3746" s="284" t="e">
        <f>VLOOKUP(A3746,Lists!B:D,3,FALSE)</f>
        <v>#N/A</v>
      </c>
      <c r="D3746" s="285" t="s">
        <v>5114</v>
      </c>
      <c r="E3746" s="285">
        <v>0</v>
      </c>
      <c r="F3746" s="285" t="s">
        <v>3392</v>
      </c>
      <c r="G3746" s="285" t="s">
        <v>731</v>
      </c>
      <c r="H3746" s="278">
        <f t="shared" si="116"/>
        <v>2</v>
      </c>
      <c r="I3746" s="251" t="s">
        <v>903</v>
      </c>
      <c r="J3746" s="285" t="s">
        <v>955</v>
      </c>
      <c r="K3746" s="278" t="e">
        <f t="shared" si="117"/>
        <v>#N/A</v>
      </c>
      <c r="L3746" s="286">
        <v>43545</v>
      </c>
      <c r="M3746" s="286" t="s">
        <v>3249</v>
      </c>
    </row>
    <row r="3747" spans="1:13" s="269" customFormat="1" ht="15.5" hidden="1" thickTop="1" thickBot="1" x14ac:dyDescent="0.4">
      <c r="A3747" s="287" t="s">
        <v>1248</v>
      </c>
      <c r="B3747" s="288" t="e">
        <f>VLOOKUP(A3747,Lists!B:C,2,FALSE)</f>
        <v>#N/A</v>
      </c>
      <c r="C3747" s="288" t="e">
        <f>VLOOKUP(A3747,Lists!B:D,3,FALSE)</f>
        <v>#N/A</v>
      </c>
      <c r="D3747" s="289" t="s">
        <v>5115</v>
      </c>
      <c r="E3747" s="289">
        <v>2546</v>
      </c>
      <c r="F3747" s="289" t="s">
        <v>3385</v>
      </c>
      <c r="G3747" s="289" t="s">
        <v>731</v>
      </c>
      <c r="H3747" s="278">
        <f t="shared" si="116"/>
        <v>2</v>
      </c>
      <c r="I3747" s="252" t="s">
        <v>1786</v>
      </c>
      <c r="J3747" s="289" t="s">
        <v>3382</v>
      </c>
      <c r="K3747" s="278" t="e">
        <f t="shared" si="117"/>
        <v>#N/A</v>
      </c>
      <c r="L3747" s="290">
        <v>43545</v>
      </c>
      <c r="M3747" s="290" t="s">
        <v>3248</v>
      </c>
    </row>
    <row r="3748" spans="1:13" s="269" customFormat="1" ht="15.5" hidden="1" thickTop="1" thickBot="1" x14ac:dyDescent="0.4">
      <c r="A3748" s="283" t="s">
        <v>3401</v>
      </c>
      <c r="B3748" s="284" t="str">
        <f>VLOOKUP(A3748,Lists!B:C,2,FALSE)</f>
        <v>REG001</v>
      </c>
      <c r="C3748" s="284" t="str">
        <f>VLOOKUP(A3748,Lists!B:D,3,FALSE)</f>
        <v>NGA, NER, TCD, CMR</v>
      </c>
      <c r="D3748" s="285" t="s">
        <v>522</v>
      </c>
      <c r="E3748" s="285">
        <v>250160659</v>
      </c>
      <c r="F3748" s="285" t="s">
        <v>3410</v>
      </c>
      <c r="G3748" s="285" t="s">
        <v>731</v>
      </c>
      <c r="H3748" s="278">
        <f t="shared" si="116"/>
        <v>2</v>
      </c>
      <c r="I3748" s="251"/>
      <c r="J3748" s="285" t="s">
        <v>3414</v>
      </c>
      <c r="K3748" s="278" t="str">
        <f t="shared" si="117"/>
        <v>REG001Total population</v>
      </c>
      <c r="L3748" s="286">
        <v>43545</v>
      </c>
      <c r="M3748" s="286" t="s">
        <v>3248</v>
      </c>
    </row>
    <row r="3749" spans="1:13" s="269" customFormat="1" ht="15.5" hidden="1" thickTop="1" thickBot="1" x14ac:dyDescent="0.4">
      <c r="A3749" s="287" t="s">
        <v>3401</v>
      </c>
      <c r="B3749" s="288" t="str">
        <f>VLOOKUP(A3749,Lists!B:C,2,FALSE)</f>
        <v>REG001</v>
      </c>
      <c r="C3749" s="288" t="str">
        <f>VLOOKUP(A3749,Lists!B:D,3,FALSE)</f>
        <v>NGA, NER, TCD, CMR</v>
      </c>
      <c r="D3749" s="289" t="s">
        <v>660</v>
      </c>
      <c r="E3749" s="289">
        <v>435092</v>
      </c>
      <c r="F3749" s="289" t="s">
        <v>3411</v>
      </c>
      <c r="G3749" s="289" t="s">
        <v>731</v>
      </c>
      <c r="H3749" s="278">
        <f t="shared" si="116"/>
        <v>2</v>
      </c>
      <c r="I3749" s="252"/>
      <c r="J3749" s="289" t="s">
        <v>3415</v>
      </c>
      <c r="K3749" s="278" t="str">
        <f t="shared" si="117"/>
        <v>REG001Landmass affected</v>
      </c>
      <c r="L3749" s="290">
        <v>43545</v>
      </c>
      <c r="M3749" s="290" t="s">
        <v>3248</v>
      </c>
    </row>
    <row r="3750" spans="1:13" s="269" customFormat="1" ht="15.5" hidden="1" thickTop="1" thickBot="1" x14ac:dyDescent="0.4">
      <c r="A3750" s="283" t="s">
        <v>3401</v>
      </c>
      <c r="B3750" s="284" t="str">
        <f>VLOOKUP(A3750,Lists!B:C,2,FALSE)</f>
        <v>REG001</v>
      </c>
      <c r="C3750" s="284" t="str">
        <f>VLOOKUP(A3750,Lists!B:D,3,FALSE)</f>
        <v>NGA, NER, TCD, CMR</v>
      </c>
      <c r="D3750" s="285" t="s">
        <v>737</v>
      </c>
      <c r="E3750" s="285">
        <v>19540584</v>
      </c>
      <c r="F3750" s="285" t="s">
        <v>3412</v>
      </c>
      <c r="G3750" s="285" t="s">
        <v>731</v>
      </c>
      <c r="H3750" s="278">
        <f t="shared" si="116"/>
        <v>2</v>
      </c>
      <c r="I3750" s="251"/>
      <c r="J3750" s="285" t="s">
        <v>3416</v>
      </c>
      <c r="K3750" s="278" t="str">
        <f t="shared" si="117"/>
        <v>REG001People exposed</v>
      </c>
      <c r="L3750" s="286">
        <v>43545</v>
      </c>
      <c r="M3750" s="286" t="s">
        <v>3248</v>
      </c>
    </row>
    <row r="3751" spans="1:13" s="269" customFormat="1" ht="15.5" hidden="1" thickTop="1" thickBot="1" x14ac:dyDescent="0.4">
      <c r="A3751" s="287" t="s">
        <v>3401</v>
      </c>
      <c r="B3751" s="288" t="str">
        <f>VLOOKUP(A3751,Lists!B:C,2,FALSE)</f>
        <v>REG001</v>
      </c>
      <c r="C3751" s="288" t="str">
        <f>VLOOKUP(A3751,Lists!B:D,3,FALSE)</f>
        <v>NGA, NER, TCD, CMR</v>
      </c>
      <c r="D3751" s="289" t="s">
        <v>533</v>
      </c>
      <c r="E3751" s="289">
        <v>18852071</v>
      </c>
      <c r="F3751" s="289" t="s">
        <v>3412</v>
      </c>
      <c r="G3751" s="289" t="s">
        <v>731</v>
      </c>
      <c r="H3751" s="278">
        <f t="shared" si="116"/>
        <v>2</v>
      </c>
      <c r="I3751" s="252"/>
      <c r="J3751" s="289" t="s">
        <v>3417</v>
      </c>
      <c r="K3751" s="278" t="str">
        <f t="shared" si="117"/>
        <v>REG001People affected</v>
      </c>
      <c r="L3751" s="290">
        <v>43545</v>
      </c>
      <c r="M3751" s="290" t="s">
        <v>3248</v>
      </c>
    </row>
    <row r="3752" spans="1:13" s="269" customFormat="1" ht="15.5" thickTop="1" thickBot="1" x14ac:dyDescent="0.4">
      <c r="A3752" s="283" t="s">
        <v>3401</v>
      </c>
      <c r="B3752" s="284" t="str">
        <f>VLOOKUP(A3752,Lists!B:C,2,FALSE)</f>
        <v>REG001</v>
      </c>
      <c r="C3752" s="284" t="str">
        <f>VLOOKUP(A3752,Lists!B:D,3,FALSE)</f>
        <v>NGA, NER, TCD, CMR</v>
      </c>
      <c r="D3752" s="285" t="s">
        <v>666</v>
      </c>
      <c r="E3752" s="285">
        <v>2759024</v>
      </c>
      <c r="F3752" s="285" t="s">
        <v>3413</v>
      </c>
      <c r="G3752" s="285" t="s">
        <v>731</v>
      </c>
      <c r="H3752" s="278">
        <f t="shared" si="116"/>
        <v>2</v>
      </c>
      <c r="I3752" s="251"/>
      <c r="J3752" s="285" t="s">
        <v>3418</v>
      </c>
      <c r="K3752" s="278" t="str">
        <f t="shared" si="117"/>
        <v>REG001People displaced</v>
      </c>
      <c r="L3752" s="286">
        <v>43545</v>
      </c>
      <c r="M3752" s="286" t="s">
        <v>3248</v>
      </c>
    </row>
    <row r="3753" spans="1:13" s="269" customFormat="1" ht="15.5" hidden="1" thickTop="1" thickBot="1" x14ac:dyDescent="0.4">
      <c r="A3753" s="287" t="s">
        <v>3401</v>
      </c>
      <c r="B3753" s="288" t="str">
        <f>VLOOKUP(A3753,Lists!B:C,2,FALSE)</f>
        <v>REG001</v>
      </c>
      <c r="C3753" s="288" t="str">
        <f>VLOOKUP(A3753,Lists!B:D,3,FALSE)</f>
        <v>NGA, NER, TCD, CMR</v>
      </c>
      <c r="D3753" s="289" t="s">
        <v>5028</v>
      </c>
      <c r="E3753" s="289">
        <v>915</v>
      </c>
      <c r="F3753" s="289" t="s">
        <v>3428</v>
      </c>
      <c r="G3753" s="289" t="s">
        <v>731</v>
      </c>
      <c r="H3753" s="278">
        <f t="shared" si="116"/>
        <v>2</v>
      </c>
      <c r="I3753" s="252"/>
      <c r="J3753" s="289" t="s">
        <v>3419</v>
      </c>
      <c r="K3753" s="278" t="str">
        <f t="shared" si="117"/>
        <v>REG001Illness cases reported</v>
      </c>
      <c r="L3753" s="290">
        <v>43545</v>
      </c>
      <c r="M3753" s="290" t="s">
        <v>3248</v>
      </c>
    </row>
    <row r="3754" spans="1:13" s="269" customFormat="1" ht="15.5" hidden="1" thickTop="1" thickBot="1" x14ac:dyDescent="0.4">
      <c r="A3754" s="283" t="s">
        <v>3401</v>
      </c>
      <c r="B3754" s="284" t="str">
        <f>VLOOKUP(A3754,Lists!B:C,2,FALSE)</f>
        <v>REG001</v>
      </c>
      <c r="C3754" s="284" t="str">
        <f>VLOOKUP(A3754,Lists!B:D,3,FALSE)</f>
        <v>NGA, NER, TCD, CMR</v>
      </c>
      <c r="D3754" s="285" t="s">
        <v>5027</v>
      </c>
      <c r="E3754" s="285">
        <v>78</v>
      </c>
      <c r="F3754" s="285" t="s">
        <v>3422</v>
      </c>
      <c r="G3754" s="285" t="s">
        <v>731</v>
      </c>
      <c r="H3754" s="278">
        <f t="shared" si="116"/>
        <v>2</v>
      </c>
      <c r="I3754" s="251"/>
      <c r="J3754" s="285" t="s">
        <v>3420</v>
      </c>
      <c r="K3754" s="278" t="str">
        <f t="shared" si="117"/>
        <v>REG001Injuries reported</v>
      </c>
      <c r="L3754" s="286">
        <v>43545</v>
      </c>
      <c r="M3754" s="286" t="s">
        <v>3248</v>
      </c>
    </row>
    <row r="3755" spans="1:13" s="269" customFormat="1" ht="15.5" hidden="1" thickTop="1" thickBot="1" x14ac:dyDescent="0.4">
      <c r="A3755" s="287" t="s">
        <v>3401</v>
      </c>
      <c r="B3755" s="288" t="str">
        <f>VLOOKUP(A3755,Lists!B:C,2,FALSE)</f>
        <v>REG001</v>
      </c>
      <c r="C3755" s="288" t="str">
        <f>VLOOKUP(A3755,Lists!B:D,3,FALSE)</f>
        <v>NGA, NER, TCD, CMR</v>
      </c>
      <c r="D3755" s="289" t="s">
        <v>5029</v>
      </c>
      <c r="E3755" s="289">
        <v>809</v>
      </c>
      <c r="F3755" s="289" t="s">
        <v>3422</v>
      </c>
      <c r="G3755" s="289" t="s">
        <v>731</v>
      </c>
      <c r="H3755" s="278">
        <f t="shared" si="116"/>
        <v>2</v>
      </c>
      <c r="I3755" s="252"/>
      <c r="J3755" s="289" t="s">
        <v>3421</v>
      </c>
      <c r="K3755" s="278" t="str">
        <f t="shared" si="117"/>
        <v>REG001Fatalities reported</v>
      </c>
      <c r="L3755" s="290">
        <v>43545</v>
      </c>
      <c r="M3755" s="290" t="s">
        <v>3248</v>
      </c>
    </row>
    <row r="3756" spans="1:13" s="269" customFormat="1" ht="15.5" hidden="1" thickTop="1" thickBot="1" x14ac:dyDescent="0.4">
      <c r="A3756" s="283" t="s">
        <v>3401</v>
      </c>
      <c r="B3756" s="284" t="str">
        <f>VLOOKUP(A3756,Lists!B:C,2,FALSE)</f>
        <v>REG001</v>
      </c>
      <c r="C3756" s="284" t="str">
        <f>VLOOKUP(A3756,Lists!B:D,3,FALSE)</f>
        <v>NGA, NER, TCD, CMR</v>
      </c>
      <c r="D3756" s="285" t="s">
        <v>5115</v>
      </c>
      <c r="E3756" s="285">
        <v>3211</v>
      </c>
      <c r="F3756" s="285" t="s">
        <v>3422</v>
      </c>
      <c r="G3756" s="285" t="s">
        <v>731</v>
      </c>
      <c r="H3756" s="278">
        <f t="shared" si="116"/>
        <v>2</v>
      </c>
      <c r="I3756" s="251"/>
      <c r="J3756" s="285"/>
      <c r="K3756" s="278" t="str">
        <f t="shared" si="117"/>
        <v>REG001Fatalities in all crises</v>
      </c>
      <c r="L3756" s="286">
        <v>43545</v>
      </c>
      <c r="M3756" s="286" t="s">
        <v>3248</v>
      </c>
    </row>
    <row r="3757" spans="1:13" s="269" customFormat="1" ht="15.5" hidden="1" thickTop="1" thickBot="1" x14ac:dyDescent="0.4">
      <c r="A3757" s="287" t="s">
        <v>3401</v>
      </c>
      <c r="B3757" s="288" t="str">
        <f>VLOOKUP(A3757,Lists!B:C,2,FALSE)</f>
        <v>REG001</v>
      </c>
      <c r="C3757" s="288" t="str">
        <f>VLOOKUP(A3757,Lists!B:D,3,FALSE)</f>
        <v>NGA, NER, TCD, CMR</v>
      </c>
      <c r="D3757" s="289" t="s">
        <v>5108</v>
      </c>
      <c r="E3757" s="289">
        <v>0</v>
      </c>
      <c r="F3757" s="289"/>
      <c r="G3757" s="289" t="s">
        <v>731</v>
      </c>
      <c r="H3757" s="278">
        <f t="shared" si="116"/>
        <v>2</v>
      </c>
      <c r="I3757" s="252"/>
      <c r="J3757" s="289"/>
      <c r="K3757" s="278" t="str">
        <f t="shared" si="117"/>
        <v>REG001Buildings damaged</v>
      </c>
      <c r="L3757" s="290">
        <v>43545</v>
      </c>
      <c r="M3757" s="290" t="s">
        <v>3248</v>
      </c>
    </row>
    <row r="3758" spans="1:13" s="269" customFormat="1" ht="15.5" hidden="1" thickTop="1" thickBot="1" x14ac:dyDescent="0.4">
      <c r="A3758" s="283" t="s">
        <v>3401</v>
      </c>
      <c r="B3758" s="284" t="str">
        <f>VLOOKUP(A3758,Lists!B:C,2,FALSE)</f>
        <v>REG001</v>
      </c>
      <c r="C3758" s="284" t="str">
        <f>VLOOKUP(A3758,Lists!B:D,3,FALSE)</f>
        <v>NGA, NER, TCD, CMR</v>
      </c>
      <c r="D3758" s="285" t="s">
        <v>5109</v>
      </c>
      <c r="E3758" s="285">
        <v>4300</v>
      </c>
      <c r="F3758" s="285" t="s">
        <v>923</v>
      </c>
      <c r="G3758" s="285" t="s">
        <v>731</v>
      </c>
      <c r="H3758" s="278">
        <f t="shared" si="116"/>
        <v>2</v>
      </c>
      <c r="I3758" s="251"/>
      <c r="J3758" s="285" t="s">
        <v>3423</v>
      </c>
      <c r="K3758" s="278" t="str">
        <f t="shared" si="117"/>
        <v>REG001Buildings destroyed</v>
      </c>
      <c r="L3758" s="286">
        <v>43545</v>
      </c>
      <c r="M3758" s="286" t="s">
        <v>3248</v>
      </c>
    </row>
    <row r="3759" spans="1:13" s="269" customFormat="1" ht="15.5" hidden="1" thickTop="1" thickBot="1" x14ac:dyDescent="0.4">
      <c r="A3759" s="287" t="s">
        <v>3401</v>
      </c>
      <c r="B3759" s="288" t="str">
        <f>VLOOKUP(A3759,Lists!B:C,2,FALSE)</f>
        <v>REG001</v>
      </c>
      <c r="C3759" s="288" t="str">
        <f>VLOOKUP(A3759,Lists!B:D,3,FALSE)</f>
        <v>NGA, NER, TCD, CMR</v>
      </c>
      <c r="D3759" s="289" t="s">
        <v>742</v>
      </c>
      <c r="E3759" s="289">
        <v>5200000</v>
      </c>
      <c r="F3759" s="289" t="s">
        <v>3429</v>
      </c>
      <c r="G3759" s="289" t="s">
        <v>731</v>
      </c>
      <c r="H3759" s="278">
        <f t="shared" si="116"/>
        <v>2</v>
      </c>
      <c r="I3759" s="252"/>
      <c r="J3759" s="289" t="s">
        <v>3424</v>
      </c>
      <c r="K3759" s="278" t="str">
        <f t="shared" si="117"/>
        <v>REG001Economic Losses</v>
      </c>
      <c r="L3759" s="290">
        <v>43545</v>
      </c>
      <c r="M3759" s="290" t="s">
        <v>3248</v>
      </c>
    </row>
    <row r="3760" spans="1:13" s="269" customFormat="1" ht="15.5" hidden="1" thickTop="1" thickBot="1" x14ac:dyDescent="0.4">
      <c r="A3760" s="283" t="s">
        <v>3401</v>
      </c>
      <c r="B3760" s="284" t="str">
        <f>VLOOKUP(A3760,Lists!B:C,2,FALSE)</f>
        <v>REG001</v>
      </c>
      <c r="C3760" s="284" t="str">
        <f>VLOOKUP(A3760,Lists!B:D,3,FALSE)</f>
        <v>NGA, NER, TCD, CMR</v>
      </c>
      <c r="D3760" s="285" t="s">
        <v>752</v>
      </c>
      <c r="E3760" s="285">
        <v>10439282</v>
      </c>
      <c r="F3760" s="285" t="s">
        <v>3425</v>
      </c>
      <c r="G3760" s="285" t="s">
        <v>731</v>
      </c>
      <c r="H3760" s="278">
        <f t="shared" si="116"/>
        <v>2</v>
      </c>
      <c r="I3760" s="251"/>
      <c r="J3760" s="285" t="s">
        <v>3426</v>
      </c>
      <c r="K3760" s="278" t="str">
        <f t="shared" si="117"/>
        <v>REG001People in Need</v>
      </c>
      <c r="L3760" s="286">
        <v>43545</v>
      </c>
      <c r="M3760" s="286" t="s">
        <v>3248</v>
      </c>
    </row>
    <row r="3761" spans="1:13" s="269" customFormat="1" ht="15.5" hidden="1" thickTop="1" thickBot="1" x14ac:dyDescent="0.4">
      <c r="A3761" s="287" t="s">
        <v>3401</v>
      </c>
      <c r="B3761" s="288" t="str">
        <f>VLOOKUP(A3761,Lists!B:C,2,FALSE)</f>
        <v>REG001</v>
      </c>
      <c r="C3761" s="288" t="str">
        <f>VLOOKUP(A3761,Lists!B:D,3,FALSE)</f>
        <v>NGA, NER, TCD, CMR</v>
      </c>
      <c r="D3761" s="289" t="s">
        <v>5110</v>
      </c>
      <c r="E3761" s="289">
        <v>205801</v>
      </c>
      <c r="F3761" s="289" t="s">
        <v>3425</v>
      </c>
      <c r="G3761" s="289" t="s">
        <v>731</v>
      </c>
      <c r="H3761" s="278">
        <f t="shared" si="116"/>
        <v>2</v>
      </c>
      <c r="I3761" s="252"/>
      <c r="J3761" s="289" t="s">
        <v>3426</v>
      </c>
      <c r="K3761" s="278" t="str">
        <f t="shared" si="117"/>
        <v>REG001Minimal humanitarian conditions - Level 1</v>
      </c>
      <c r="L3761" s="290">
        <v>43545</v>
      </c>
      <c r="M3761" s="290" t="s">
        <v>3248</v>
      </c>
    </row>
    <row r="3762" spans="1:13" s="269" customFormat="1" ht="15.5" hidden="1" thickTop="1" thickBot="1" x14ac:dyDescent="0.4">
      <c r="A3762" s="283" t="s">
        <v>3401</v>
      </c>
      <c r="B3762" s="284" t="str">
        <f>VLOOKUP(A3762,Lists!B:C,2,FALSE)</f>
        <v>REG001</v>
      </c>
      <c r="C3762" s="284" t="str">
        <f>VLOOKUP(A3762,Lists!B:D,3,FALSE)</f>
        <v>NGA, NER, TCD, CMR</v>
      </c>
      <c r="D3762" s="285" t="s">
        <v>5111</v>
      </c>
      <c r="E3762" s="285">
        <v>464534</v>
      </c>
      <c r="F3762" s="285" t="s">
        <v>3425</v>
      </c>
      <c r="G3762" s="285" t="s">
        <v>731</v>
      </c>
      <c r="H3762" s="278">
        <f t="shared" si="116"/>
        <v>2</v>
      </c>
      <c r="I3762" s="251"/>
      <c r="J3762" s="285" t="s">
        <v>3426</v>
      </c>
      <c r="K3762" s="278" t="str">
        <f t="shared" si="117"/>
        <v>REG001Stressed humanitarian conditions - Level 2</v>
      </c>
      <c r="L3762" s="286">
        <v>43545</v>
      </c>
      <c r="M3762" s="286" t="s">
        <v>3248</v>
      </c>
    </row>
    <row r="3763" spans="1:13" s="269" customFormat="1" ht="15.5" hidden="1" thickTop="1" thickBot="1" x14ac:dyDescent="0.4">
      <c r="A3763" s="287" t="s">
        <v>3401</v>
      </c>
      <c r="B3763" s="288" t="str">
        <f>VLOOKUP(A3763,Lists!B:C,2,FALSE)</f>
        <v>REG001</v>
      </c>
      <c r="C3763" s="288" t="str">
        <f>VLOOKUP(A3763,Lists!B:D,3,FALSE)</f>
        <v>NGA, NER, TCD, CMR</v>
      </c>
      <c r="D3763" s="289" t="s">
        <v>5112</v>
      </c>
      <c r="E3763" s="289">
        <v>2812233</v>
      </c>
      <c r="F3763" s="289" t="s">
        <v>3425</v>
      </c>
      <c r="G3763" s="289" t="s">
        <v>731</v>
      </c>
      <c r="H3763" s="278">
        <f t="shared" si="116"/>
        <v>2</v>
      </c>
      <c r="I3763" s="252"/>
      <c r="J3763" s="289" t="s">
        <v>3426</v>
      </c>
      <c r="K3763" s="278" t="str">
        <f t="shared" si="117"/>
        <v>REG001Moderate humanitarian conditions - Level 3</v>
      </c>
      <c r="L3763" s="290">
        <v>43545</v>
      </c>
      <c r="M3763" s="290" t="s">
        <v>3248</v>
      </c>
    </row>
    <row r="3764" spans="1:13" s="269" customFormat="1" ht="15.5" hidden="1" thickTop="1" thickBot="1" x14ac:dyDescent="0.4">
      <c r="A3764" s="283" t="s">
        <v>3401</v>
      </c>
      <c r="B3764" s="284" t="str">
        <f>VLOOKUP(A3764,Lists!B:C,2,FALSE)</f>
        <v>REG001</v>
      </c>
      <c r="C3764" s="284" t="str">
        <f>VLOOKUP(A3764,Lists!B:D,3,FALSE)</f>
        <v>NGA, NER, TCD, CMR</v>
      </c>
      <c r="D3764" s="285" t="s">
        <v>5113</v>
      </c>
      <c r="E3764" s="285">
        <v>6956714</v>
      </c>
      <c r="F3764" s="285" t="s">
        <v>3425</v>
      </c>
      <c r="G3764" s="285" t="s">
        <v>731</v>
      </c>
      <c r="H3764" s="278">
        <f t="shared" si="116"/>
        <v>2</v>
      </c>
      <c r="I3764" s="251"/>
      <c r="J3764" s="285" t="s">
        <v>3426</v>
      </c>
      <c r="K3764" s="278" t="str">
        <f t="shared" si="117"/>
        <v>REG001Severe humanitarian conditions - Level 4</v>
      </c>
      <c r="L3764" s="286">
        <v>43545</v>
      </c>
      <c r="M3764" s="286" t="s">
        <v>3248</v>
      </c>
    </row>
    <row r="3765" spans="1:13" s="269" customFormat="1" ht="15.5" hidden="1" thickTop="1" thickBot="1" x14ac:dyDescent="0.4">
      <c r="A3765" s="287" t="s">
        <v>3401</v>
      </c>
      <c r="B3765" s="288" t="str">
        <f>VLOOKUP(A3765,Lists!B:C,2,FALSE)</f>
        <v>REG001</v>
      </c>
      <c r="C3765" s="288" t="str">
        <f>VLOOKUP(A3765,Lists!B:D,3,FALSE)</f>
        <v>NGA, NER, TCD, CMR</v>
      </c>
      <c r="D3765" s="289" t="s">
        <v>5114</v>
      </c>
      <c r="E3765" s="289">
        <v>0</v>
      </c>
      <c r="F3765" s="289" t="s">
        <v>3425</v>
      </c>
      <c r="G3765" s="289" t="s">
        <v>731</v>
      </c>
      <c r="H3765" s="278">
        <f t="shared" si="116"/>
        <v>2</v>
      </c>
      <c r="I3765" s="252"/>
      <c r="J3765" s="289" t="s">
        <v>3426</v>
      </c>
      <c r="K3765" s="278" t="str">
        <f t="shared" si="117"/>
        <v>REG001Extreme humanitarian conditions - Level 5</v>
      </c>
      <c r="L3765" s="290">
        <v>43545</v>
      </c>
      <c r="M3765" s="290" t="s">
        <v>3248</v>
      </c>
    </row>
    <row r="3766" spans="1:13" s="269" customFormat="1" ht="15.5" hidden="1" thickTop="1" thickBot="1" x14ac:dyDescent="0.4">
      <c r="A3766" s="283" t="s">
        <v>3401</v>
      </c>
      <c r="B3766" s="284" t="str">
        <f>VLOOKUP(A3766,Lists!B:C,2,FALSE)</f>
        <v>REG001</v>
      </c>
      <c r="C3766" s="284" t="str">
        <f>VLOOKUP(A3766,Lists!B:D,3,FALSE)</f>
        <v>NGA, NER, TCD, CMR</v>
      </c>
      <c r="D3766" s="285" t="s">
        <v>688</v>
      </c>
      <c r="E3766" s="285">
        <v>5</v>
      </c>
      <c r="F3766" s="285"/>
      <c r="G3766" s="285" t="s">
        <v>731</v>
      </c>
      <c r="H3766" s="278">
        <f t="shared" si="116"/>
        <v>2</v>
      </c>
      <c r="I3766" s="251"/>
      <c r="J3766" s="285" t="s">
        <v>2546</v>
      </c>
      <c r="K3766" s="278" t="str">
        <f t="shared" si="117"/>
        <v>REG001Crisis affected groups</v>
      </c>
      <c r="L3766" s="286">
        <v>43545</v>
      </c>
      <c r="M3766" s="286" t="s">
        <v>3248</v>
      </c>
    </row>
    <row r="3767" spans="1:13" s="269" customFormat="1" ht="15.5" hidden="1" thickTop="1" thickBot="1" x14ac:dyDescent="0.4">
      <c r="A3767" s="287" t="s">
        <v>3401</v>
      </c>
      <c r="B3767" s="288" t="str">
        <f>VLOOKUP(A3767,Lists!B:C,2,FALSE)</f>
        <v>REG001</v>
      </c>
      <c r="C3767" s="288" t="str">
        <f>VLOOKUP(A3767,Lists!B:D,3,FALSE)</f>
        <v>NGA, NER, TCD, CMR</v>
      </c>
      <c r="D3767" s="289" t="s">
        <v>691</v>
      </c>
      <c r="E3767" s="289">
        <v>0</v>
      </c>
      <c r="F3767" s="289"/>
      <c r="G3767" s="289" t="s">
        <v>731</v>
      </c>
      <c r="H3767" s="278">
        <f t="shared" si="116"/>
        <v>2</v>
      </c>
      <c r="I3767" s="252"/>
      <c r="J3767" s="289"/>
      <c r="K3767" s="278" t="str">
        <f t="shared" si="117"/>
        <v>REG001People facing limited access constraints</v>
      </c>
      <c r="L3767" s="290">
        <v>43545</v>
      </c>
      <c r="M3767" s="290" t="s">
        <v>3248</v>
      </c>
    </row>
    <row r="3768" spans="1:13" s="269" customFormat="1" ht="15.5" hidden="1" thickTop="1" thickBot="1" x14ac:dyDescent="0.4">
      <c r="A3768" s="283" t="s">
        <v>3401</v>
      </c>
      <c r="B3768" s="284" t="str">
        <f>VLOOKUP(A3768,Lists!B:C,2,FALSE)</f>
        <v>REG001</v>
      </c>
      <c r="C3768" s="284" t="str">
        <f>VLOOKUP(A3768,Lists!B:D,3,FALSE)</f>
        <v>NGA, NER, TCD, CMR</v>
      </c>
      <c r="D3768" s="285" t="s">
        <v>692</v>
      </c>
      <c r="E3768" s="285">
        <v>800000</v>
      </c>
      <c r="F3768" s="285" t="s">
        <v>3427</v>
      </c>
      <c r="G3768" s="285" t="s">
        <v>731</v>
      </c>
      <c r="H3768" s="278">
        <f t="shared" si="116"/>
        <v>2</v>
      </c>
      <c r="I3768" s="251"/>
      <c r="J3768" s="285" t="s">
        <v>928</v>
      </c>
      <c r="K3768" s="278" t="str">
        <f t="shared" si="117"/>
        <v>REG001People facing restricted access constraints</v>
      </c>
      <c r="L3768" s="286">
        <v>43545</v>
      </c>
      <c r="M3768" s="286" t="s">
        <v>3248</v>
      </c>
    </row>
    <row r="3769" spans="1:13" s="269" customFormat="1" ht="15.5" hidden="1" thickTop="1" thickBot="1" x14ac:dyDescent="0.4">
      <c r="A3769" s="287" t="s">
        <v>3401</v>
      </c>
      <c r="B3769" s="288" t="str">
        <f>VLOOKUP(A3769,Lists!B:C,2,FALSE)</f>
        <v>REG001</v>
      </c>
      <c r="C3769" s="288" t="str">
        <f>VLOOKUP(A3769,Lists!B:D,3,FALSE)</f>
        <v>NGA, NER, TCD, CMR</v>
      </c>
      <c r="D3769" s="289" t="s">
        <v>643</v>
      </c>
      <c r="E3769" s="289">
        <v>0</v>
      </c>
      <c r="F3769" s="289" t="s">
        <v>1405</v>
      </c>
      <c r="G3769" s="289" t="s">
        <v>731</v>
      </c>
      <c r="H3769" s="278">
        <f t="shared" si="116"/>
        <v>2</v>
      </c>
      <c r="I3769" s="252"/>
      <c r="J3769" s="289"/>
      <c r="K3769" s="278" t="str">
        <f t="shared" si="117"/>
        <v>REG001Impediments to entry into country (bureaucratic and administrative)</v>
      </c>
      <c r="L3769" s="290">
        <v>43545</v>
      </c>
      <c r="M3769" s="290" t="s">
        <v>3248</v>
      </c>
    </row>
    <row r="3770" spans="1:13" s="269" customFormat="1" ht="15.5" hidden="1" thickTop="1" thickBot="1" x14ac:dyDescent="0.4">
      <c r="A3770" s="283" t="s">
        <v>3401</v>
      </c>
      <c r="B3770" s="284" t="str">
        <f>VLOOKUP(A3770,Lists!B:C,2,FALSE)</f>
        <v>REG001</v>
      </c>
      <c r="C3770" s="284" t="str">
        <f>VLOOKUP(A3770,Lists!B:D,3,FALSE)</f>
        <v>NGA, NER, TCD, CMR</v>
      </c>
      <c r="D3770" s="285" t="s">
        <v>644</v>
      </c>
      <c r="E3770" s="285">
        <v>1.5</v>
      </c>
      <c r="F3770" s="285" t="s">
        <v>1405</v>
      </c>
      <c r="G3770" s="285" t="s">
        <v>731</v>
      </c>
      <c r="H3770" s="278">
        <f t="shared" si="116"/>
        <v>2</v>
      </c>
      <c r="I3770" s="251"/>
      <c r="J3770" s="285"/>
      <c r="K3770" s="278" t="str">
        <f t="shared" si="117"/>
        <v>REG001Restriction of movement (impediments to freedom of movement and/or administrative restrictions)</v>
      </c>
      <c r="L3770" s="286">
        <v>43545</v>
      </c>
      <c r="M3770" s="286" t="s">
        <v>3248</v>
      </c>
    </row>
    <row r="3771" spans="1:13" s="269" customFormat="1" ht="15.5" hidden="1" thickTop="1" thickBot="1" x14ac:dyDescent="0.4">
      <c r="A3771" s="287" t="s">
        <v>3401</v>
      </c>
      <c r="B3771" s="288" t="str">
        <f>VLOOKUP(A3771,Lists!B:C,2,FALSE)</f>
        <v>REG001</v>
      </c>
      <c r="C3771" s="288" t="str">
        <f>VLOOKUP(A3771,Lists!B:D,3,FALSE)</f>
        <v>NGA, NER, TCD, CMR</v>
      </c>
      <c r="D3771" s="289" t="s">
        <v>645</v>
      </c>
      <c r="E3771" s="289">
        <v>1.25</v>
      </c>
      <c r="F3771" s="289" t="s">
        <v>1405</v>
      </c>
      <c r="G3771" s="289" t="s">
        <v>731</v>
      </c>
      <c r="H3771" s="278">
        <f t="shared" si="116"/>
        <v>2</v>
      </c>
      <c r="I3771" s="252"/>
      <c r="J3771" s="289"/>
      <c r="K3771" s="278" t="str">
        <f t="shared" si="117"/>
        <v>REG001Interference into implementation of humanitarian activities</v>
      </c>
      <c r="L3771" s="290">
        <v>43545</v>
      </c>
      <c r="M3771" s="290" t="s">
        <v>3248</v>
      </c>
    </row>
    <row r="3772" spans="1:13" s="269" customFormat="1" ht="15.5" hidden="1" thickTop="1" thickBot="1" x14ac:dyDescent="0.4">
      <c r="A3772" s="283" t="s">
        <v>3401</v>
      </c>
      <c r="B3772" s="284" t="str">
        <f>VLOOKUP(A3772,Lists!B:C,2,FALSE)</f>
        <v>REG001</v>
      </c>
      <c r="C3772" s="284" t="str">
        <f>VLOOKUP(A3772,Lists!B:D,3,FALSE)</f>
        <v>NGA, NER, TCD, CMR</v>
      </c>
      <c r="D3772" s="285" t="s">
        <v>646</v>
      </c>
      <c r="E3772" s="285">
        <v>1</v>
      </c>
      <c r="F3772" s="285" t="s">
        <v>1405</v>
      </c>
      <c r="G3772" s="285" t="s">
        <v>731</v>
      </c>
      <c r="H3772" s="278">
        <f t="shared" si="116"/>
        <v>2</v>
      </c>
      <c r="I3772" s="251"/>
      <c r="J3772" s="285"/>
      <c r="K3772" s="278" t="str">
        <f t="shared" si="117"/>
        <v>REG001Violence against personnel, facilities and assets</v>
      </c>
      <c r="L3772" s="286">
        <v>43545</v>
      </c>
      <c r="M3772" s="286" t="s">
        <v>3248</v>
      </c>
    </row>
    <row r="3773" spans="1:13" s="269" customFormat="1" ht="15.5" hidden="1" thickTop="1" thickBot="1" x14ac:dyDescent="0.4">
      <c r="A3773" s="287" t="s">
        <v>3401</v>
      </c>
      <c r="B3773" s="288" t="str">
        <f>VLOOKUP(A3773,Lists!B:C,2,FALSE)</f>
        <v>REG001</v>
      </c>
      <c r="C3773" s="288" t="str">
        <f>VLOOKUP(A3773,Lists!B:D,3,FALSE)</f>
        <v>NGA, NER, TCD, CMR</v>
      </c>
      <c r="D3773" s="289" t="s">
        <v>647</v>
      </c>
      <c r="E3773" s="289">
        <v>0</v>
      </c>
      <c r="F3773" s="289" t="s">
        <v>1405</v>
      </c>
      <c r="G3773" s="289" t="s">
        <v>731</v>
      </c>
      <c r="H3773" s="278">
        <f t="shared" si="116"/>
        <v>2</v>
      </c>
      <c r="I3773" s="252"/>
      <c r="J3773" s="289"/>
      <c r="K3773" s="278" t="str">
        <f t="shared" si="117"/>
        <v>REG001Denial of existence of humanitarian needs or entitlements to assistance</v>
      </c>
      <c r="L3773" s="290">
        <v>43545</v>
      </c>
      <c r="M3773" s="290" t="s">
        <v>3248</v>
      </c>
    </row>
    <row r="3774" spans="1:13" s="269" customFormat="1" ht="15.5" hidden="1" thickTop="1" thickBot="1" x14ac:dyDescent="0.4">
      <c r="A3774" s="283" t="s">
        <v>3401</v>
      </c>
      <c r="B3774" s="284" t="str">
        <f>VLOOKUP(A3774,Lists!B:C,2,FALSE)</f>
        <v>REG001</v>
      </c>
      <c r="C3774" s="284" t="str">
        <f>VLOOKUP(A3774,Lists!B:D,3,FALSE)</f>
        <v>NGA, NER, TCD, CMR</v>
      </c>
      <c r="D3774" s="285" t="s">
        <v>648</v>
      </c>
      <c r="E3774" s="285">
        <v>0.75</v>
      </c>
      <c r="F3774" s="285" t="s">
        <v>1405</v>
      </c>
      <c r="G3774" s="285" t="s">
        <v>731</v>
      </c>
      <c r="H3774" s="278">
        <f t="shared" si="116"/>
        <v>2</v>
      </c>
      <c r="I3774" s="251"/>
      <c r="J3774" s="285"/>
      <c r="K3774" s="278" t="str">
        <f t="shared" si="117"/>
        <v>REG001Restriction and obstruction of access to services and assistance</v>
      </c>
      <c r="L3774" s="286">
        <v>43545</v>
      </c>
      <c r="M3774" s="286" t="s">
        <v>3248</v>
      </c>
    </row>
    <row r="3775" spans="1:13" s="269" customFormat="1" ht="15.5" hidden="1" thickTop="1" thickBot="1" x14ac:dyDescent="0.4">
      <c r="A3775" s="287" t="s">
        <v>3401</v>
      </c>
      <c r="B3775" s="288" t="str">
        <f>VLOOKUP(A3775,Lists!B:C,2,FALSE)</f>
        <v>REG001</v>
      </c>
      <c r="C3775" s="288" t="str">
        <f>VLOOKUP(A3775,Lists!B:D,3,FALSE)</f>
        <v>NGA, NER, TCD, CMR</v>
      </c>
      <c r="D3775" s="289" t="s">
        <v>649</v>
      </c>
      <c r="E3775" s="289">
        <v>2.25</v>
      </c>
      <c r="F3775" s="289" t="s">
        <v>1405</v>
      </c>
      <c r="G3775" s="289" t="s">
        <v>731</v>
      </c>
      <c r="H3775" s="278">
        <f t="shared" si="116"/>
        <v>2</v>
      </c>
      <c r="I3775" s="252"/>
      <c r="J3775" s="289"/>
      <c r="K3775" s="278" t="str">
        <f t="shared" si="117"/>
        <v>REG001Ongoing insecurity/hostilities affecting humanitarian assistance</v>
      </c>
      <c r="L3775" s="290">
        <v>43545</v>
      </c>
      <c r="M3775" s="290" t="s">
        <v>3248</v>
      </c>
    </row>
    <row r="3776" spans="1:13" s="269" customFormat="1" ht="15.5" hidden="1" thickTop="1" thickBot="1" x14ac:dyDescent="0.4">
      <c r="A3776" s="283" t="s">
        <v>3401</v>
      </c>
      <c r="B3776" s="284" t="str">
        <f>VLOOKUP(A3776,Lists!B:C,2,FALSE)</f>
        <v>REG001</v>
      </c>
      <c r="C3776" s="284" t="str">
        <f>VLOOKUP(A3776,Lists!B:D,3,FALSE)</f>
        <v>NGA, NER, TCD, CMR</v>
      </c>
      <c r="D3776" s="285" t="s">
        <v>650</v>
      </c>
      <c r="E3776" s="285">
        <v>1.5</v>
      </c>
      <c r="F3776" s="285" t="s">
        <v>1405</v>
      </c>
      <c r="G3776" s="285" t="s">
        <v>731</v>
      </c>
      <c r="H3776" s="278">
        <f t="shared" si="116"/>
        <v>2</v>
      </c>
      <c r="I3776" s="251"/>
      <c r="J3776" s="285"/>
      <c r="K3776" s="278" t="str">
        <f t="shared" si="117"/>
        <v xml:space="preserve">REG001Presence of mines and improvised explosive devices </v>
      </c>
      <c r="L3776" s="286">
        <v>43545</v>
      </c>
      <c r="M3776" s="286" t="s">
        <v>3248</v>
      </c>
    </row>
    <row r="3777" spans="1:13" s="269" customFormat="1" ht="15.5" hidden="1" thickTop="1" thickBot="1" x14ac:dyDescent="0.4">
      <c r="A3777" s="287" t="s">
        <v>3401</v>
      </c>
      <c r="B3777" s="288" t="str">
        <f>VLOOKUP(A3777,Lists!B:C,2,FALSE)</f>
        <v>REG001</v>
      </c>
      <c r="C3777" s="288" t="str">
        <f>VLOOKUP(A3777,Lists!B:D,3,FALSE)</f>
        <v>NGA, NER, TCD, CMR</v>
      </c>
      <c r="D3777" s="289" t="s">
        <v>651</v>
      </c>
      <c r="E3777" s="289">
        <v>1.5</v>
      </c>
      <c r="F3777" s="289" t="s">
        <v>1405</v>
      </c>
      <c r="G3777" s="289" t="s">
        <v>731</v>
      </c>
      <c r="H3777" s="278">
        <f t="shared" si="116"/>
        <v>2</v>
      </c>
      <c r="I3777" s="252"/>
      <c r="J3777" s="289"/>
      <c r="K3777" s="278" t="str">
        <f t="shared" si="117"/>
        <v>REG001Physical constraints in the environment (obstacles related to terrain, climate, lack of infrastructure, etc.)</v>
      </c>
      <c r="L3777" s="290">
        <v>43545</v>
      </c>
      <c r="M3777" s="290" t="s">
        <v>3248</v>
      </c>
    </row>
    <row r="3778" spans="1:13" s="269" customFormat="1" ht="15.5" thickTop="1" thickBot="1" x14ac:dyDescent="0.4">
      <c r="A3778" s="283" t="s">
        <v>5594</v>
      </c>
      <c r="B3778" s="284" t="str">
        <f>VLOOKUP(A3778,Lists!B:C,2,FALSE)</f>
        <v>NGA001</v>
      </c>
      <c r="C3778" s="284" t="str">
        <f>VLOOKUP(A3778,Lists!B:D,3,FALSE)</f>
        <v>NGA</v>
      </c>
      <c r="D3778" s="285" t="s">
        <v>666</v>
      </c>
      <c r="E3778" s="285">
        <v>2590947</v>
      </c>
      <c r="F3778" s="285" t="s">
        <v>3316</v>
      </c>
      <c r="G3778" s="285" t="s">
        <v>731</v>
      </c>
      <c r="H3778" s="278">
        <f t="shared" ref="H3778:H3841" si="118">IF(G3778="x","x",IF(G3778="Low",3,IF(G3778="Medium",2,IF(G3778="High",1,FALSE))))</f>
        <v>2</v>
      </c>
      <c r="I3778" s="251" t="s">
        <v>3318</v>
      </c>
      <c r="J3778" s="285" t="s">
        <v>3319</v>
      </c>
      <c r="K3778" s="278" t="str">
        <f t="shared" ref="K3778:K3841" si="119">B3778&amp;""&amp;D3778</f>
        <v>NGA001People displaced</v>
      </c>
      <c r="L3778" s="286">
        <v>43545</v>
      </c>
      <c r="M3778" s="286" t="s">
        <v>3248</v>
      </c>
    </row>
    <row r="3779" spans="1:13" s="269" customFormat="1" ht="15.5" hidden="1" thickTop="1" thickBot="1" x14ac:dyDescent="0.4">
      <c r="A3779" s="287" t="s">
        <v>5594</v>
      </c>
      <c r="B3779" s="288" t="str">
        <f>VLOOKUP(A3779,Lists!B:C,2,FALSE)</f>
        <v>NGA001</v>
      </c>
      <c r="C3779" s="288" t="str">
        <f>VLOOKUP(A3779,Lists!B:D,3,FALSE)</f>
        <v>NGA</v>
      </c>
      <c r="D3779" s="289" t="s">
        <v>5028</v>
      </c>
      <c r="E3779" s="289">
        <v>1978</v>
      </c>
      <c r="F3779" s="289" t="s">
        <v>3844</v>
      </c>
      <c r="G3779" s="289" t="s">
        <v>731</v>
      </c>
      <c r="H3779" s="278">
        <f t="shared" si="118"/>
        <v>2</v>
      </c>
      <c r="I3779" s="252" t="s">
        <v>1022</v>
      </c>
      <c r="J3779" s="289" t="s">
        <v>3843</v>
      </c>
      <c r="K3779" s="278" t="str">
        <f t="shared" si="119"/>
        <v>NGA001Illness cases reported</v>
      </c>
      <c r="L3779" s="290">
        <v>43545</v>
      </c>
      <c r="M3779" s="290" t="s">
        <v>3248</v>
      </c>
    </row>
    <row r="3780" spans="1:13" s="269" customFormat="1" ht="15.5" hidden="1" thickTop="1" thickBot="1" x14ac:dyDescent="0.4">
      <c r="A3780" s="283" t="s">
        <v>5594</v>
      </c>
      <c r="B3780" s="284" t="str">
        <f>VLOOKUP(A3780,Lists!B:C,2,FALSE)</f>
        <v>NGA001</v>
      </c>
      <c r="C3780" s="284" t="str">
        <f>VLOOKUP(A3780,Lists!B:D,3,FALSE)</f>
        <v>NGA</v>
      </c>
      <c r="D3780" s="285" t="s">
        <v>5029</v>
      </c>
      <c r="E3780" s="285">
        <v>2938</v>
      </c>
      <c r="F3780" s="285" t="s">
        <v>3845</v>
      </c>
      <c r="G3780" s="285" t="s">
        <v>731</v>
      </c>
      <c r="H3780" s="278">
        <f t="shared" si="118"/>
        <v>2</v>
      </c>
      <c r="I3780" s="251" t="s">
        <v>1786</v>
      </c>
      <c r="J3780" s="285" t="s">
        <v>3846</v>
      </c>
      <c r="K3780" s="278" t="str">
        <f t="shared" si="119"/>
        <v>NGA001Fatalities reported</v>
      </c>
      <c r="L3780" s="286">
        <v>43545</v>
      </c>
      <c r="M3780" s="286" t="s">
        <v>3248</v>
      </c>
    </row>
    <row r="3781" spans="1:13" s="269" customFormat="1" ht="15.5" hidden="1" thickTop="1" thickBot="1" x14ac:dyDescent="0.4">
      <c r="A3781" s="287" t="s">
        <v>5594</v>
      </c>
      <c r="B3781" s="288" t="str">
        <f>VLOOKUP(A3781,Lists!B:C,2,FALSE)</f>
        <v>NGA001</v>
      </c>
      <c r="C3781" s="288" t="str">
        <f>VLOOKUP(A3781,Lists!B:D,3,FALSE)</f>
        <v>NGA</v>
      </c>
      <c r="D3781" s="289" t="s">
        <v>5115</v>
      </c>
      <c r="E3781" s="289">
        <v>2938</v>
      </c>
      <c r="F3781" s="289" t="s">
        <v>3845</v>
      </c>
      <c r="G3781" s="289" t="s">
        <v>731</v>
      </c>
      <c r="H3781" s="278">
        <f t="shared" si="118"/>
        <v>2</v>
      </c>
      <c r="I3781" s="252" t="s">
        <v>1786</v>
      </c>
      <c r="J3781" s="289" t="s">
        <v>3846</v>
      </c>
      <c r="K3781" s="278" t="str">
        <f t="shared" si="119"/>
        <v>NGA001Fatalities in all crises</v>
      </c>
      <c r="L3781" s="290">
        <v>43545</v>
      </c>
      <c r="M3781" s="290" t="s">
        <v>3248</v>
      </c>
    </row>
    <row r="3782" spans="1:13" s="269" customFormat="1" ht="15.5" hidden="1" thickTop="1" thickBot="1" x14ac:dyDescent="0.4">
      <c r="A3782" s="283" t="s">
        <v>5594</v>
      </c>
      <c r="B3782" s="284" t="str">
        <f>VLOOKUP(A3782,Lists!B:C,2,FALSE)</f>
        <v>NGA001</v>
      </c>
      <c r="C3782" s="284" t="str">
        <f>VLOOKUP(A3782,Lists!B:D,3,FALSE)</f>
        <v>NGA</v>
      </c>
      <c r="D3782" s="285" t="s">
        <v>752</v>
      </c>
      <c r="E3782" s="285">
        <v>9855934</v>
      </c>
      <c r="F3782" s="285" t="s">
        <v>446</v>
      </c>
      <c r="G3782" s="285" t="s">
        <v>731</v>
      </c>
      <c r="H3782" s="278">
        <f t="shared" si="118"/>
        <v>2</v>
      </c>
      <c r="I3782" s="251" t="s">
        <v>446</v>
      </c>
      <c r="J3782" s="285" t="s">
        <v>3848</v>
      </c>
      <c r="K3782" s="278" t="str">
        <f t="shared" si="119"/>
        <v>NGA001People in Need</v>
      </c>
      <c r="L3782" s="286">
        <v>43545</v>
      </c>
      <c r="M3782" s="286" t="s">
        <v>3249</v>
      </c>
    </row>
    <row r="3783" spans="1:13" s="269" customFormat="1" ht="15.5" hidden="1" thickTop="1" thickBot="1" x14ac:dyDescent="0.4">
      <c r="A3783" s="287" t="s">
        <v>5594</v>
      </c>
      <c r="B3783" s="288" t="str">
        <f>VLOOKUP(A3783,Lists!B:C,2,FALSE)</f>
        <v>NGA001</v>
      </c>
      <c r="C3783" s="288" t="str">
        <f>VLOOKUP(A3783,Lists!B:D,3,FALSE)</f>
        <v>NGA</v>
      </c>
      <c r="D3783" s="289" t="s">
        <v>5110</v>
      </c>
      <c r="E3783" s="289">
        <v>86305926</v>
      </c>
      <c r="F3783" s="289" t="s">
        <v>446</v>
      </c>
      <c r="G3783" s="289" t="s">
        <v>731</v>
      </c>
      <c r="H3783" s="278">
        <f t="shared" si="118"/>
        <v>2</v>
      </c>
      <c r="I3783" s="252" t="s">
        <v>446</v>
      </c>
      <c r="J3783" s="289" t="s">
        <v>3847</v>
      </c>
      <c r="K3783" s="278" t="str">
        <f t="shared" si="119"/>
        <v>NGA001Minimal humanitarian conditions - Level 1</v>
      </c>
      <c r="L3783" s="290">
        <v>43545</v>
      </c>
      <c r="M3783" s="290" t="s">
        <v>3249</v>
      </c>
    </row>
    <row r="3784" spans="1:13" s="269" customFormat="1" ht="15.5" hidden="1" thickTop="1" thickBot="1" x14ac:dyDescent="0.4">
      <c r="A3784" s="283" t="s">
        <v>5594</v>
      </c>
      <c r="B3784" s="284" t="str">
        <f>VLOOKUP(A3784,Lists!B:C,2,FALSE)</f>
        <v>NGA001</v>
      </c>
      <c r="C3784" s="284" t="str">
        <f>VLOOKUP(A3784,Lists!B:D,3,FALSE)</f>
        <v>NGA</v>
      </c>
      <c r="D3784" s="285" t="s">
        <v>5111</v>
      </c>
      <c r="E3784" s="285">
        <v>21236343</v>
      </c>
      <c r="F3784" s="285" t="s">
        <v>446</v>
      </c>
      <c r="G3784" s="285" t="s">
        <v>731</v>
      </c>
      <c r="H3784" s="278">
        <f t="shared" si="118"/>
        <v>2</v>
      </c>
      <c r="I3784" s="251" t="s">
        <v>446</v>
      </c>
      <c r="J3784" s="285" t="s">
        <v>3847</v>
      </c>
      <c r="K3784" s="278" t="str">
        <f t="shared" si="119"/>
        <v>NGA001Stressed humanitarian conditions - Level 2</v>
      </c>
      <c r="L3784" s="286">
        <v>43545</v>
      </c>
      <c r="M3784" s="286" t="s">
        <v>3249</v>
      </c>
    </row>
    <row r="3785" spans="1:13" s="269" customFormat="1" ht="15.5" hidden="1" thickTop="1" thickBot="1" x14ac:dyDescent="0.4">
      <c r="A3785" s="287" t="s">
        <v>5594</v>
      </c>
      <c r="B3785" s="288" t="str">
        <f>VLOOKUP(A3785,Lists!B:C,2,FALSE)</f>
        <v>NGA001</v>
      </c>
      <c r="C3785" s="288" t="str">
        <f>VLOOKUP(A3785,Lists!B:D,3,FALSE)</f>
        <v>NGA</v>
      </c>
      <c r="D3785" s="289" t="s">
        <v>5112</v>
      </c>
      <c r="E3785" s="289">
        <v>4561103</v>
      </c>
      <c r="F3785" s="289" t="s">
        <v>446</v>
      </c>
      <c r="G3785" s="289" t="s">
        <v>731</v>
      </c>
      <c r="H3785" s="278">
        <f t="shared" si="118"/>
        <v>2</v>
      </c>
      <c r="I3785" s="252" t="s">
        <v>446</v>
      </c>
      <c r="J3785" s="289" t="s">
        <v>3847</v>
      </c>
      <c r="K3785" s="278" t="str">
        <f t="shared" si="119"/>
        <v>NGA001Moderate humanitarian conditions - Level 3</v>
      </c>
      <c r="L3785" s="290">
        <v>43545</v>
      </c>
      <c r="M3785" s="290" t="s">
        <v>3249</v>
      </c>
    </row>
    <row r="3786" spans="1:13" s="269" customFormat="1" ht="15.5" hidden="1" thickTop="1" thickBot="1" x14ac:dyDescent="0.4">
      <c r="A3786" s="283" t="s">
        <v>5594</v>
      </c>
      <c r="B3786" s="284" t="str">
        <f>VLOOKUP(A3786,Lists!B:C,2,FALSE)</f>
        <v>NGA001</v>
      </c>
      <c r="C3786" s="284" t="str">
        <f>VLOOKUP(A3786,Lists!B:D,3,FALSE)</f>
        <v>NGA</v>
      </c>
      <c r="D3786" s="285" t="s">
        <v>5113</v>
      </c>
      <c r="E3786" s="285">
        <v>5294831</v>
      </c>
      <c r="F3786" s="285" t="s">
        <v>446</v>
      </c>
      <c r="G3786" s="285" t="s">
        <v>731</v>
      </c>
      <c r="H3786" s="278">
        <f t="shared" si="118"/>
        <v>2</v>
      </c>
      <c r="I3786" s="251" t="s">
        <v>446</v>
      </c>
      <c r="J3786" s="285" t="s">
        <v>3847</v>
      </c>
      <c r="K3786" s="278" t="str">
        <f t="shared" si="119"/>
        <v>NGA001Severe humanitarian conditions - Level 4</v>
      </c>
      <c r="L3786" s="286">
        <v>43545</v>
      </c>
      <c r="M3786" s="286" t="s">
        <v>3249</v>
      </c>
    </row>
    <row r="3787" spans="1:13" s="269" customFormat="1" ht="15.5" hidden="1" thickTop="1" thickBot="1" x14ac:dyDescent="0.4">
      <c r="A3787" s="287" t="s">
        <v>5594</v>
      </c>
      <c r="B3787" s="288" t="str">
        <f>VLOOKUP(A3787,Lists!B:C,2,FALSE)</f>
        <v>NGA001</v>
      </c>
      <c r="C3787" s="288" t="str">
        <f>VLOOKUP(A3787,Lists!B:D,3,FALSE)</f>
        <v>NGA</v>
      </c>
      <c r="D3787" s="289" t="s">
        <v>5114</v>
      </c>
      <c r="E3787" s="289">
        <v>0</v>
      </c>
      <c r="F3787" s="289" t="s">
        <v>446</v>
      </c>
      <c r="G3787" s="289" t="s">
        <v>731</v>
      </c>
      <c r="H3787" s="278">
        <f t="shared" si="118"/>
        <v>2</v>
      </c>
      <c r="I3787" s="252" t="s">
        <v>446</v>
      </c>
      <c r="J3787" s="289" t="s">
        <v>3847</v>
      </c>
      <c r="K3787" s="278" t="str">
        <f t="shared" si="119"/>
        <v>NGA001Extreme humanitarian conditions - Level 5</v>
      </c>
      <c r="L3787" s="290">
        <v>43545</v>
      </c>
      <c r="M3787" s="290" t="s">
        <v>3249</v>
      </c>
    </row>
    <row r="3788" spans="1:13" s="269" customFormat="1" ht="15.5" hidden="1" thickTop="1" thickBot="1" x14ac:dyDescent="0.4">
      <c r="A3788" s="283" t="s">
        <v>2974</v>
      </c>
      <c r="B3788" s="284" t="str">
        <f>VLOOKUP(A3788,Lists!B:C,2,FALSE)</f>
        <v>NGA004</v>
      </c>
      <c r="C3788" s="284" t="str">
        <f>VLOOKUP(A3788,Lists!B:D,3,FALSE)</f>
        <v>NGA</v>
      </c>
      <c r="D3788" s="285" t="s">
        <v>5029</v>
      </c>
      <c r="E3788" s="285">
        <v>546</v>
      </c>
      <c r="F3788" s="285" t="s">
        <v>3570</v>
      </c>
      <c r="G3788" s="285" t="s">
        <v>731</v>
      </c>
      <c r="H3788" s="278">
        <f t="shared" si="118"/>
        <v>2</v>
      </c>
      <c r="I3788" s="251" t="s">
        <v>1786</v>
      </c>
      <c r="J3788" s="285" t="s">
        <v>3849</v>
      </c>
      <c r="K3788" s="278" t="str">
        <f t="shared" si="119"/>
        <v>NGA004Fatalities reported</v>
      </c>
      <c r="L3788" s="286">
        <v>43545</v>
      </c>
      <c r="M3788" s="286" t="s">
        <v>3248</v>
      </c>
    </row>
    <row r="3789" spans="1:13" s="269" customFormat="1" ht="15.5" hidden="1" thickTop="1" thickBot="1" x14ac:dyDescent="0.4">
      <c r="A3789" s="287" t="s">
        <v>2974</v>
      </c>
      <c r="B3789" s="288" t="str">
        <f>VLOOKUP(A3789,Lists!B:C,2,FALSE)</f>
        <v>NGA004</v>
      </c>
      <c r="C3789" s="288" t="str">
        <f>VLOOKUP(A3789,Lists!B:D,3,FALSE)</f>
        <v>NGA</v>
      </c>
      <c r="D3789" s="289" t="s">
        <v>5115</v>
      </c>
      <c r="E3789" s="289">
        <v>2938</v>
      </c>
      <c r="F3789" s="289" t="s">
        <v>3570</v>
      </c>
      <c r="G3789" s="289" t="s">
        <v>731</v>
      </c>
      <c r="H3789" s="278">
        <f t="shared" si="118"/>
        <v>2</v>
      </c>
      <c r="I3789" s="252" t="s">
        <v>1786</v>
      </c>
      <c r="J3789" s="289" t="s">
        <v>3846</v>
      </c>
      <c r="K3789" s="278" t="str">
        <f t="shared" si="119"/>
        <v>NGA004Fatalities in all crises</v>
      </c>
      <c r="L3789" s="290">
        <v>43545</v>
      </c>
      <c r="M3789" s="290" t="s">
        <v>3248</v>
      </c>
    </row>
    <row r="3790" spans="1:13" s="269" customFormat="1" ht="15.5" hidden="1" thickTop="1" thickBot="1" x14ac:dyDescent="0.4">
      <c r="A3790" s="283" t="s">
        <v>2974</v>
      </c>
      <c r="B3790" s="284" t="str">
        <f>VLOOKUP(A3790,Lists!B:C,2,FALSE)</f>
        <v>NGA004</v>
      </c>
      <c r="C3790" s="284" t="str">
        <f>VLOOKUP(A3790,Lists!B:D,3,FALSE)</f>
        <v>NGA</v>
      </c>
      <c r="D3790" s="285" t="s">
        <v>752</v>
      </c>
      <c r="E3790" s="285">
        <v>7124606</v>
      </c>
      <c r="F3790" s="285" t="s">
        <v>2888</v>
      </c>
      <c r="G3790" s="285" t="s">
        <v>731</v>
      </c>
      <c r="H3790" s="278">
        <f t="shared" si="118"/>
        <v>2</v>
      </c>
      <c r="I3790" s="251" t="s">
        <v>2485</v>
      </c>
      <c r="J3790" s="285" t="s">
        <v>3850</v>
      </c>
      <c r="K3790" s="278" t="str">
        <f t="shared" si="119"/>
        <v>NGA004People in Need</v>
      </c>
      <c r="L3790" s="286">
        <v>43545</v>
      </c>
      <c r="M3790" s="286" t="s">
        <v>3249</v>
      </c>
    </row>
    <row r="3791" spans="1:13" s="269" customFormat="1" ht="15.5" hidden="1" thickTop="1" thickBot="1" x14ac:dyDescent="0.4">
      <c r="A3791" s="287" t="s">
        <v>2974</v>
      </c>
      <c r="B3791" s="288" t="str">
        <f>VLOOKUP(A3791,Lists!B:C,2,FALSE)</f>
        <v>NGA004</v>
      </c>
      <c r="C3791" s="288" t="str">
        <f>VLOOKUP(A3791,Lists!B:D,3,FALSE)</f>
        <v>NGA</v>
      </c>
      <c r="D3791" s="289" t="s">
        <v>5110</v>
      </c>
      <c r="E3791" s="289">
        <v>0</v>
      </c>
      <c r="F3791" s="289" t="s">
        <v>2888</v>
      </c>
      <c r="G3791" s="289" t="s">
        <v>731</v>
      </c>
      <c r="H3791" s="278">
        <f t="shared" si="118"/>
        <v>2</v>
      </c>
      <c r="I3791" s="252" t="s">
        <v>2485</v>
      </c>
      <c r="J3791" s="289" t="s">
        <v>3850</v>
      </c>
      <c r="K3791" s="278" t="str">
        <f t="shared" si="119"/>
        <v>NGA004Minimal humanitarian conditions - Level 1</v>
      </c>
      <c r="L3791" s="290">
        <v>43545</v>
      </c>
      <c r="M3791" s="290" t="s">
        <v>3249</v>
      </c>
    </row>
    <row r="3792" spans="1:13" s="269" customFormat="1" ht="15.5" hidden="1" thickTop="1" thickBot="1" x14ac:dyDescent="0.4">
      <c r="A3792" s="283" t="s">
        <v>2974</v>
      </c>
      <c r="B3792" s="284" t="str">
        <f>VLOOKUP(A3792,Lists!B:C,2,FALSE)</f>
        <v>NGA004</v>
      </c>
      <c r="C3792" s="284" t="str">
        <f>VLOOKUP(A3792,Lists!B:D,3,FALSE)</f>
        <v>NGA</v>
      </c>
      <c r="D3792" s="285" t="s">
        <v>5111</v>
      </c>
      <c r="E3792" s="285">
        <v>6330990</v>
      </c>
      <c r="F3792" s="285" t="s">
        <v>2888</v>
      </c>
      <c r="G3792" s="285" t="s">
        <v>731</v>
      </c>
      <c r="H3792" s="278">
        <f t="shared" si="118"/>
        <v>2</v>
      </c>
      <c r="I3792" s="251" t="s">
        <v>2485</v>
      </c>
      <c r="J3792" s="285" t="s">
        <v>3850</v>
      </c>
      <c r="K3792" s="278" t="str">
        <f t="shared" si="119"/>
        <v>NGA004Stressed humanitarian conditions - Level 2</v>
      </c>
      <c r="L3792" s="286">
        <v>43545</v>
      </c>
      <c r="M3792" s="286" t="s">
        <v>3249</v>
      </c>
    </row>
    <row r="3793" spans="1:13" s="269" customFormat="1" ht="15.5" hidden="1" thickTop="1" thickBot="1" x14ac:dyDescent="0.4">
      <c r="A3793" s="287" t="s">
        <v>2974</v>
      </c>
      <c r="B3793" s="288" t="str">
        <f>VLOOKUP(A3793,Lists!B:C,2,FALSE)</f>
        <v>NGA004</v>
      </c>
      <c r="C3793" s="288" t="str">
        <f>VLOOKUP(A3793,Lists!B:D,3,FALSE)</f>
        <v>NGA</v>
      </c>
      <c r="D3793" s="289" t="s">
        <v>5112</v>
      </c>
      <c r="E3793" s="289">
        <v>1907966</v>
      </c>
      <c r="F3793" s="289" t="s">
        <v>2888</v>
      </c>
      <c r="G3793" s="289" t="s">
        <v>731</v>
      </c>
      <c r="H3793" s="278">
        <f t="shared" si="118"/>
        <v>2</v>
      </c>
      <c r="I3793" s="252" t="s">
        <v>2485</v>
      </c>
      <c r="J3793" s="289" t="s">
        <v>3850</v>
      </c>
      <c r="K3793" s="278" t="str">
        <f t="shared" si="119"/>
        <v>NGA004Moderate humanitarian conditions - Level 3</v>
      </c>
      <c r="L3793" s="290">
        <v>43545</v>
      </c>
      <c r="M3793" s="290" t="s">
        <v>3249</v>
      </c>
    </row>
    <row r="3794" spans="1:13" s="269" customFormat="1" ht="15.5" hidden="1" thickTop="1" thickBot="1" x14ac:dyDescent="0.4">
      <c r="A3794" s="283" t="s">
        <v>2974</v>
      </c>
      <c r="B3794" s="284" t="str">
        <f>VLOOKUP(A3794,Lists!B:C,2,FALSE)</f>
        <v>NGA004</v>
      </c>
      <c r="C3794" s="284" t="str">
        <f>VLOOKUP(A3794,Lists!B:D,3,FALSE)</f>
        <v>NGA</v>
      </c>
      <c r="D3794" s="285" t="s">
        <v>5113</v>
      </c>
      <c r="E3794" s="285">
        <v>5161044</v>
      </c>
      <c r="F3794" s="285" t="s">
        <v>2888</v>
      </c>
      <c r="G3794" s="285" t="s">
        <v>731</v>
      </c>
      <c r="H3794" s="278">
        <f t="shared" si="118"/>
        <v>2</v>
      </c>
      <c r="I3794" s="251" t="s">
        <v>2485</v>
      </c>
      <c r="J3794" s="285" t="s">
        <v>3850</v>
      </c>
      <c r="K3794" s="278" t="str">
        <f t="shared" si="119"/>
        <v>NGA004Severe humanitarian conditions - Level 4</v>
      </c>
      <c r="L3794" s="286">
        <v>43545</v>
      </c>
      <c r="M3794" s="286" t="s">
        <v>3249</v>
      </c>
    </row>
    <row r="3795" spans="1:13" s="269" customFormat="1" ht="15.5" hidden="1" thickTop="1" thickBot="1" x14ac:dyDescent="0.4">
      <c r="A3795" s="287" t="s">
        <v>2974</v>
      </c>
      <c r="B3795" s="288" t="str">
        <f>VLOOKUP(A3795,Lists!B:C,2,FALSE)</f>
        <v>NGA004</v>
      </c>
      <c r="C3795" s="288" t="str">
        <f>VLOOKUP(A3795,Lists!B:D,3,FALSE)</f>
        <v>NGA</v>
      </c>
      <c r="D3795" s="289" t="s">
        <v>5114</v>
      </c>
      <c r="E3795" s="289">
        <v>0</v>
      </c>
      <c r="F3795" s="289" t="s">
        <v>2888</v>
      </c>
      <c r="G3795" s="289" t="s">
        <v>731</v>
      </c>
      <c r="H3795" s="278">
        <f t="shared" si="118"/>
        <v>2</v>
      </c>
      <c r="I3795" s="252" t="s">
        <v>2485</v>
      </c>
      <c r="J3795" s="289" t="s">
        <v>3850</v>
      </c>
      <c r="K3795" s="278" t="str">
        <f t="shared" si="119"/>
        <v>NGA004Extreme humanitarian conditions - Level 5</v>
      </c>
      <c r="L3795" s="290">
        <v>43545</v>
      </c>
      <c r="M3795" s="290" t="s">
        <v>3249</v>
      </c>
    </row>
    <row r="3796" spans="1:13" s="269" customFormat="1" ht="15.5" hidden="1" thickTop="1" thickBot="1" x14ac:dyDescent="0.4">
      <c r="A3796" s="283" t="s">
        <v>1246</v>
      </c>
      <c r="B3796" s="284" t="str">
        <f>VLOOKUP(A3796,Lists!B:C,2,FALSE)</f>
        <v>NGA003</v>
      </c>
      <c r="C3796" s="284" t="str">
        <f>VLOOKUP(A3796,Lists!B:D,3,FALSE)</f>
        <v>NGA</v>
      </c>
      <c r="D3796" s="285" t="s">
        <v>5029</v>
      </c>
      <c r="E3796" s="285">
        <v>296</v>
      </c>
      <c r="F3796" s="285" t="s">
        <v>3845</v>
      </c>
      <c r="G3796" s="285" t="s">
        <v>731</v>
      </c>
      <c r="H3796" s="278">
        <f t="shared" si="118"/>
        <v>2</v>
      </c>
      <c r="I3796" s="251"/>
      <c r="J3796" s="285" t="s">
        <v>3851</v>
      </c>
      <c r="K3796" s="278" t="str">
        <f t="shared" si="119"/>
        <v>NGA003Fatalities reported</v>
      </c>
      <c r="L3796" s="286">
        <v>43545</v>
      </c>
      <c r="M3796" s="286"/>
    </row>
    <row r="3797" spans="1:13" s="269" customFormat="1" ht="15.5" hidden="1" thickTop="1" thickBot="1" x14ac:dyDescent="0.4">
      <c r="A3797" s="287" t="s">
        <v>1246</v>
      </c>
      <c r="B3797" s="288" t="str">
        <f>VLOOKUP(A3797,Lists!B:C,2,FALSE)</f>
        <v>NGA003</v>
      </c>
      <c r="C3797" s="288" t="str">
        <f>VLOOKUP(A3797,Lists!B:D,3,FALSE)</f>
        <v>NGA</v>
      </c>
      <c r="D3797" s="289" t="s">
        <v>5115</v>
      </c>
      <c r="E3797" s="289">
        <v>2938</v>
      </c>
      <c r="F3797" s="289" t="s">
        <v>3845</v>
      </c>
      <c r="G3797" s="289" t="s">
        <v>731</v>
      </c>
      <c r="H3797" s="278">
        <f t="shared" si="118"/>
        <v>2</v>
      </c>
      <c r="I3797" s="252"/>
      <c r="J3797" s="289" t="s">
        <v>3846</v>
      </c>
      <c r="K3797" s="278" t="str">
        <f t="shared" si="119"/>
        <v>NGA003Fatalities in all crises</v>
      </c>
      <c r="L3797" s="290">
        <v>43545</v>
      </c>
      <c r="M3797" s="290"/>
    </row>
    <row r="3798" spans="1:13" s="269" customFormat="1" ht="15.5" hidden="1" thickTop="1" thickBot="1" x14ac:dyDescent="0.4">
      <c r="A3798" s="283" t="s">
        <v>1246</v>
      </c>
      <c r="B3798" s="284" t="str">
        <f>VLOOKUP(A3798,Lists!B:C,2,FALSE)</f>
        <v>NGA003</v>
      </c>
      <c r="C3798" s="284" t="str">
        <f>VLOOKUP(A3798,Lists!B:D,3,FALSE)</f>
        <v>NGA</v>
      </c>
      <c r="D3798" s="285" t="s">
        <v>752</v>
      </c>
      <c r="E3798" s="285">
        <v>300000</v>
      </c>
      <c r="F3798" s="285" t="s">
        <v>936</v>
      </c>
      <c r="G3798" s="285" t="s">
        <v>731</v>
      </c>
      <c r="H3798" s="278">
        <f t="shared" si="118"/>
        <v>2</v>
      </c>
      <c r="I3798" s="251"/>
      <c r="J3798" s="285" t="s">
        <v>3852</v>
      </c>
      <c r="K3798" s="278" t="str">
        <f t="shared" si="119"/>
        <v>NGA003People in Need</v>
      </c>
      <c r="L3798" s="286">
        <v>43545</v>
      </c>
      <c r="M3798" s="286"/>
    </row>
    <row r="3799" spans="1:13" s="269" customFormat="1" ht="15.5" hidden="1" thickTop="1" thickBot="1" x14ac:dyDescent="0.4">
      <c r="A3799" s="287" t="s">
        <v>1246</v>
      </c>
      <c r="B3799" s="288" t="str">
        <f>VLOOKUP(A3799,Lists!B:C,2,FALSE)</f>
        <v>NGA003</v>
      </c>
      <c r="C3799" s="288" t="str">
        <f>VLOOKUP(A3799,Lists!B:D,3,FALSE)</f>
        <v>NGA</v>
      </c>
      <c r="D3799" s="289" t="s">
        <v>5110</v>
      </c>
      <c r="E3799" s="289">
        <v>83885809</v>
      </c>
      <c r="F3799" s="289" t="s">
        <v>936</v>
      </c>
      <c r="G3799" s="289" t="s">
        <v>731</v>
      </c>
      <c r="H3799" s="278">
        <f t="shared" si="118"/>
        <v>2</v>
      </c>
      <c r="I3799" s="252"/>
      <c r="J3799" s="289"/>
      <c r="K3799" s="278" t="str">
        <f t="shared" si="119"/>
        <v>NGA003Minimal humanitarian conditions - Level 1</v>
      </c>
      <c r="L3799" s="290">
        <v>43545</v>
      </c>
      <c r="M3799" s="290"/>
    </row>
    <row r="3800" spans="1:13" s="269" customFormat="1" ht="15.5" hidden="1" thickTop="1" thickBot="1" x14ac:dyDescent="0.4">
      <c r="A3800" s="283" t="s">
        <v>1246</v>
      </c>
      <c r="B3800" s="284" t="str">
        <f>VLOOKUP(A3800,Lists!B:C,2,FALSE)</f>
        <v>NGA003</v>
      </c>
      <c r="C3800" s="284" t="str">
        <f>VLOOKUP(A3800,Lists!B:D,3,FALSE)</f>
        <v>NGA</v>
      </c>
      <c r="D3800" s="285" t="s">
        <v>5111</v>
      </c>
      <c r="E3800" s="285">
        <v>0</v>
      </c>
      <c r="F3800" s="285" t="s">
        <v>936</v>
      </c>
      <c r="G3800" s="285" t="s">
        <v>731</v>
      </c>
      <c r="H3800" s="278">
        <f t="shared" si="118"/>
        <v>2</v>
      </c>
      <c r="I3800" s="251"/>
      <c r="J3800" s="285"/>
      <c r="K3800" s="278" t="str">
        <f t="shared" si="119"/>
        <v>NGA003Stressed humanitarian conditions - Level 2</v>
      </c>
      <c r="L3800" s="286">
        <v>43545</v>
      </c>
      <c r="M3800" s="286"/>
    </row>
    <row r="3801" spans="1:13" s="269" customFormat="1" ht="15.5" hidden="1" thickTop="1" thickBot="1" x14ac:dyDescent="0.4">
      <c r="A3801" s="287" t="s">
        <v>1246</v>
      </c>
      <c r="B3801" s="288" t="str">
        <f>VLOOKUP(A3801,Lists!B:C,2,FALSE)</f>
        <v>NGA003</v>
      </c>
      <c r="C3801" s="288" t="str">
        <f>VLOOKUP(A3801,Lists!B:D,3,FALSE)</f>
        <v>NGA</v>
      </c>
      <c r="D3801" s="289" t="s">
        <v>5112</v>
      </c>
      <c r="E3801" s="289">
        <v>300000</v>
      </c>
      <c r="F3801" s="289" t="s">
        <v>936</v>
      </c>
      <c r="G3801" s="289" t="s">
        <v>731</v>
      </c>
      <c r="H3801" s="278">
        <f t="shared" si="118"/>
        <v>2</v>
      </c>
      <c r="I3801" s="252"/>
      <c r="J3801" s="289" t="s">
        <v>3852</v>
      </c>
      <c r="K3801" s="278" t="str">
        <f t="shared" si="119"/>
        <v>NGA003Moderate humanitarian conditions - Level 3</v>
      </c>
      <c r="L3801" s="290">
        <v>43545</v>
      </c>
      <c r="M3801" s="290"/>
    </row>
    <row r="3802" spans="1:13" s="269" customFormat="1" ht="15.5" hidden="1" thickTop="1" thickBot="1" x14ac:dyDescent="0.4">
      <c r="A3802" s="283" t="s">
        <v>1246</v>
      </c>
      <c r="B3802" s="284" t="str">
        <f>VLOOKUP(A3802,Lists!B:C,2,FALSE)</f>
        <v>NGA003</v>
      </c>
      <c r="C3802" s="284" t="str">
        <f>VLOOKUP(A3802,Lists!B:D,3,FALSE)</f>
        <v>NGA</v>
      </c>
      <c r="D3802" s="285" t="s">
        <v>5113</v>
      </c>
      <c r="E3802" s="285">
        <v>0</v>
      </c>
      <c r="F3802" s="285" t="s">
        <v>936</v>
      </c>
      <c r="G3802" s="285" t="s">
        <v>731</v>
      </c>
      <c r="H3802" s="278">
        <f t="shared" si="118"/>
        <v>2</v>
      </c>
      <c r="I3802" s="251"/>
      <c r="J3802" s="285"/>
      <c r="K3802" s="278" t="str">
        <f t="shared" si="119"/>
        <v>NGA003Severe humanitarian conditions - Level 4</v>
      </c>
      <c r="L3802" s="286">
        <v>43545</v>
      </c>
      <c r="M3802" s="286"/>
    </row>
    <row r="3803" spans="1:13" s="269" customFormat="1" ht="15.5" hidden="1" thickTop="1" thickBot="1" x14ac:dyDescent="0.4">
      <c r="A3803" s="287" t="s">
        <v>1246</v>
      </c>
      <c r="B3803" s="288" t="str">
        <f>VLOOKUP(A3803,Lists!B:C,2,FALSE)</f>
        <v>NGA003</v>
      </c>
      <c r="C3803" s="288" t="str">
        <f>VLOOKUP(A3803,Lists!B:D,3,FALSE)</f>
        <v>NGA</v>
      </c>
      <c r="D3803" s="289" t="s">
        <v>5114</v>
      </c>
      <c r="E3803" s="289">
        <v>0</v>
      </c>
      <c r="F3803" s="289" t="s">
        <v>936</v>
      </c>
      <c r="G3803" s="289" t="s">
        <v>731</v>
      </c>
      <c r="H3803" s="278">
        <f t="shared" si="118"/>
        <v>2</v>
      </c>
      <c r="I3803" s="252"/>
      <c r="J3803" s="289"/>
      <c r="K3803" s="278" t="str">
        <f t="shared" si="119"/>
        <v>NGA003Extreme humanitarian conditions - Level 5</v>
      </c>
      <c r="L3803" s="290">
        <v>43545</v>
      </c>
      <c r="M3803" s="290"/>
    </row>
    <row r="3804" spans="1:13" s="269" customFormat="1" ht="15.5" hidden="1" thickTop="1" thickBot="1" x14ac:dyDescent="0.4">
      <c r="A3804" s="283" t="s">
        <v>1245</v>
      </c>
      <c r="B3804" s="284" t="e">
        <f>VLOOKUP(A3804,Lists!B:C,2,FALSE)</f>
        <v>#N/A</v>
      </c>
      <c r="C3804" s="284" t="e">
        <f>VLOOKUP(A3804,Lists!B:D,3,FALSE)</f>
        <v>#N/A</v>
      </c>
      <c r="D3804" s="285" t="s">
        <v>533</v>
      </c>
      <c r="E3804" s="285">
        <v>103665601</v>
      </c>
      <c r="F3804" s="285" t="s">
        <v>944</v>
      </c>
      <c r="G3804" s="285" t="s">
        <v>731</v>
      </c>
      <c r="H3804" s="278">
        <f t="shared" si="118"/>
        <v>2</v>
      </c>
      <c r="I3804" s="251" t="s">
        <v>945</v>
      </c>
      <c r="J3804" s="285" t="s">
        <v>3853</v>
      </c>
      <c r="K3804" s="278" t="e">
        <f t="shared" si="119"/>
        <v>#N/A</v>
      </c>
      <c r="L3804" s="286">
        <v>43545</v>
      </c>
      <c r="M3804" s="286" t="s">
        <v>3248</v>
      </c>
    </row>
    <row r="3805" spans="1:13" s="269" customFormat="1" ht="15.5" hidden="1" thickTop="1" thickBot="1" x14ac:dyDescent="0.4">
      <c r="A3805" s="287" t="s">
        <v>1245</v>
      </c>
      <c r="B3805" s="288" t="e">
        <f>VLOOKUP(A3805,Lists!B:C,2,FALSE)</f>
        <v>#N/A</v>
      </c>
      <c r="C3805" s="288" t="e">
        <f>VLOOKUP(A3805,Lists!B:D,3,FALSE)</f>
        <v>#N/A</v>
      </c>
      <c r="D3805" s="289" t="s">
        <v>5029</v>
      </c>
      <c r="E3805" s="289">
        <v>2938</v>
      </c>
      <c r="F3805" s="289" t="s">
        <v>3845</v>
      </c>
      <c r="G3805" s="289" t="s">
        <v>731</v>
      </c>
      <c r="H3805" s="278">
        <f t="shared" si="118"/>
        <v>2</v>
      </c>
      <c r="I3805" s="252" t="s">
        <v>1786</v>
      </c>
      <c r="J3805" s="289" t="s">
        <v>3846</v>
      </c>
      <c r="K3805" s="278" t="e">
        <f t="shared" si="119"/>
        <v>#N/A</v>
      </c>
      <c r="L3805" s="290">
        <v>43545</v>
      </c>
      <c r="M3805" s="290" t="s">
        <v>3249</v>
      </c>
    </row>
    <row r="3806" spans="1:13" s="269" customFormat="1" ht="15.5" hidden="1" thickTop="1" thickBot="1" x14ac:dyDescent="0.4">
      <c r="A3806" s="283" t="s">
        <v>1245</v>
      </c>
      <c r="B3806" s="284" t="e">
        <f>VLOOKUP(A3806,Lists!B:C,2,FALSE)</f>
        <v>#N/A</v>
      </c>
      <c r="C3806" s="284" t="e">
        <f>VLOOKUP(A3806,Lists!B:D,3,FALSE)</f>
        <v>#N/A</v>
      </c>
      <c r="D3806" s="285" t="s">
        <v>752</v>
      </c>
      <c r="E3806" s="285">
        <v>2454322</v>
      </c>
      <c r="F3806" s="285" t="s">
        <v>3392</v>
      </c>
      <c r="G3806" s="285" t="s">
        <v>731</v>
      </c>
      <c r="H3806" s="278">
        <f t="shared" si="118"/>
        <v>2</v>
      </c>
      <c r="I3806" s="251" t="s">
        <v>903</v>
      </c>
      <c r="J3806" s="285" t="s">
        <v>3857</v>
      </c>
      <c r="K3806" s="278" t="e">
        <f t="shared" si="119"/>
        <v>#N/A</v>
      </c>
      <c r="L3806" s="286">
        <v>43545</v>
      </c>
      <c r="M3806" s="286" t="s">
        <v>3249</v>
      </c>
    </row>
    <row r="3807" spans="1:13" s="269" customFormat="1" ht="15.5" hidden="1" thickTop="1" thickBot="1" x14ac:dyDescent="0.4">
      <c r="A3807" s="287" t="s">
        <v>1245</v>
      </c>
      <c r="B3807" s="288" t="e">
        <f>VLOOKUP(A3807,Lists!B:C,2,FALSE)</f>
        <v>#N/A</v>
      </c>
      <c r="C3807" s="288" t="e">
        <f>VLOOKUP(A3807,Lists!B:D,3,FALSE)</f>
        <v>#N/A</v>
      </c>
      <c r="D3807" s="289" t="s">
        <v>5110</v>
      </c>
      <c r="E3807" s="289">
        <v>86305926</v>
      </c>
      <c r="F3807" s="289" t="s">
        <v>3392</v>
      </c>
      <c r="G3807" s="289" t="s">
        <v>731</v>
      </c>
      <c r="H3807" s="278">
        <f t="shared" si="118"/>
        <v>2</v>
      </c>
      <c r="I3807" s="252" t="s">
        <v>903</v>
      </c>
      <c r="J3807" s="289" t="s">
        <v>4784</v>
      </c>
      <c r="K3807" s="278" t="e">
        <f t="shared" si="119"/>
        <v>#N/A</v>
      </c>
      <c r="L3807" s="290">
        <v>43545</v>
      </c>
      <c r="M3807" s="290" t="s">
        <v>3249</v>
      </c>
    </row>
    <row r="3808" spans="1:13" s="269" customFormat="1" ht="15.5" hidden="1" thickTop="1" thickBot="1" x14ac:dyDescent="0.4">
      <c r="A3808" s="283" t="s">
        <v>1245</v>
      </c>
      <c r="B3808" s="284" t="e">
        <f>VLOOKUP(A3808,Lists!B:C,2,FALSE)</f>
        <v>#N/A</v>
      </c>
      <c r="C3808" s="284" t="e">
        <f>VLOOKUP(A3808,Lists!B:D,3,FALSE)</f>
        <v>#N/A</v>
      </c>
      <c r="D3808" s="285" t="s">
        <v>5111</v>
      </c>
      <c r="E3808" s="285">
        <v>14905353</v>
      </c>
      <c r="F3808" s="285" t="s">
        <v>3392</v>
      </c>
      <c r="G3808" s="285" t="s">
        <v>731</v>
      </c>
      <c r="H3808" s="278">
        <f t="shared" si="118"/>
        <v>2</v>
      </c>
      <c r="I3808" s="251" t="s">
        <v>903</v>
      </c>
      <c r="J3808" s="285" t="s">
        <v>4783</v>
      </c>
      <c r="K3808" s="278" t="e">
        <f t="shared" si="119"/>
        <v>#N/A</v>
      </c>
      <c r="L3808" s="286">
        <v>43545</v>
      </c>
      <c r="M3808" s="286" t="s">
        <v>3249</v>
      </c>
    </row>
    <row r="3809" spans="1:13" s="269" customFormat="1" ht="15.5" hidden="1" thickTop="1" thickBot="1" x14ac:dyDescent="0.4">
      <c r="A3809" s="287" t="s">
        <v>1245</v>
      </c>
      <c r="B3809" s="288" t="e">
        <f>VLOOKUP(A3809,Lists!B:C,2,FALSE)</f>
        <v>#N/A</v>
      </c>
      <c r="C3809" s="288" t="e">
        <f>VLOOKUP(A3809,Lists!B:D,3,FALSE)</f>
        <v>#N/A</v>
      </c>
      <c r="D3809" s="289" t="s">
        <v>5112</v>
      </c>
      <c r="E3809" s="289">
        <v>2320535</v>
      </c>
      <c r="F3809" s="289" t="s">
        <v>3392</v>
      </c>
      <c r="G3809" s="289" t="s">
        <v>731</v>
      </c>
      <c r="H3809" s="278">
        <f t="shared" si="118"/>
        <v>2</v>
      </c>
      <c r="I3809" s="252" t="s">
        <v>903</v>
      </c>
      <c r="J3809" s="289" t="s">
        <v>954</v>
      </c>
      <c r="K3809" s="278" t="e">
        <f t="shared" si="119"/>
        <v>#N/A</v>
      </c>
      <c r="L3809" s="290">
        <v>43545</v>
      </c>
      <c r="M3809" s="290" t="s">
        <v>3249</v>
      </c>
    </row>
    <row r="3810" spans="1:13" s="269" customFormat="1" ht="15.5" hidden="1" thickTop="1" thickBot="1" x14ac:dyDescent="0.4">
      <c r="A3810" s="283" t="s">
        <v>1245</v>
      </c>
      <c r="B3810" s="284" t="e">
        <f>VLOOKUP(A3810,Lists!B:C,2,FALSE)</f>
        <v>#N/A</v>
      </c>
      <c r="C3810" s="284" t="e">
        <f>VLOOKUP(A3810,Lists!B:D,3,FALSE)</f>
        <v>#N/A</v>
      </c>
      <c r="D3810" s="285" t="s">
        <v>5113</v>
      </c>
      <c r="E3810" s="285">
        <v>133787</v>
      </c>
      <c r="F3810" s="285" t="s">
        <v>3392</v>
      </c>
      <c r="G3810" s="285" t="s">
        <v>731</v>
      </c>
      <c r="H3810" s="278">
        <f t="shared" si="118"/>
        <v>2</v>
      </c>
      <c r="I3810" s="251" t="s">
        <v>903</v>
      </c>
      <c r="J3810" s="285" t="s">
        <v>955</v>
      </c>
      <c r="K3810" s="278" t="e">
        <f t="shared" si="119"/>
        <v>#N/A</v>
      </c>
      <c r="L3810" s="286">
        <v>43545</v>
      </c>
      <c r="M3810" s="286" t="s">
        <v>3249</v>
      </c>
    </row>
    <row r="3811" spans="1:13" s="269" customFormat="1" ht="15.5" hidden="1" thickTop="1" thickBot="1" x14ac:dyDescent="0.4">
      <c r="A3811" s="287" t="s">
        <v>1245</v>
      </c>
      <c r="B3811" s="288" t="e">
        <f>VLOOKUP(A3811,Lists!B:C,2,FALSE)</f>
        <v>#N/A</v>
      </c>
      <c r="C3811" s="288" t="e">
        <f>VLOOKUP(A3811,Lists!B:D,3,FALSE)</f>
        <v>#N/A</v>
      </c>
      <c r="D3811" s="289" t="s">
        <v>5114</v>
      </c>
      <c r="E3811" s="289">
        <v>0</v>
      </c>
      <c r="F3811" s="289" t="s">
        <v>3392</v>
      </c>
      <c r="G3811" s="289" t="s">
        <v>731</v>
      </c>
      <c r="H3811" s="278">
        <f t="shared" si="118"/>
        <v>2</v>
      </c>
      <c r="I3811" s="252" t="s">
        <v>446</v>
      </c>
      <c r="J3811" s="289" t="s">
        <v>446</v>
      </c>
      <c r="K3811" s="278" t="e">
        <f t="shared" si="119"/>
        <v>#N/A</v>
      </c>
      <c r="L3811" s="290">
        <v>43545</v>
      </c>
      <c r="M3811" s="290" t="s">
        <v>3249</v>
      </c>
    </row>
    <row r="3812" spans="1:13" s="269" customFormat="1" ht="15.5" hidden="1" thickTop="1" thickBot="1" x14ac:dyDescent="0.4">
      <c r="A3812" s="283" t="s">
        <v>1248</v>
      </c>
      <c r="B3812" s="284" t="e">
        <f>VLOOKUP(A3812,Lists!B:C,2,FALSE)</f>
        <v>#N/A</v>
      </c>
      <c r="C3812" s="284" t="e">
        <f>VLOOKUP(A3812,Lists!B:D,3,FALSE)</f>
        <v>#N/A</v>
      </c>
      <c r="D3812" s="285" t="s">
        <v>533</v>
      </c>
      <c r="E3812" s="285">
        <v>32602</v>
      </c>
      <c r="F3812" s="285" t="s">
        <v>3854</v>
      </c>
      <c r="G3812" s="285" t="s">
        <v>731</v>
      </c>
      <c r="H3812" s="278">
        <f t="shared" si="118"/>
        <v>2</v>
      </c>
      <c r="I3812" s="251" t="s">
        <v>3855</v>
      </c>
      <c r="J3812" s="285" t="s">
        <v>964</v>
      </c>
      <c r="K3812" s="278" t="e">
        <f t="shared" si="119"/>
        <v>#N/A</v>
      </c>
      <c r="L3812" s="286">
        <v>43545</v>
      </c>
      <c r="M3812" s="286" t="s">
        <v>3249</v>
      </c>
    </row>
    <row r="3813" spans="1:13" s="269" customFormat="1" ht="15.5" thickTop="1" thickBot="1" x14ac:dyDescent="0.4">
      <c r="A3813" s="287" t="s">
        <v>1248</v>
      </c>
      <c r="B3813" s="288" t="e">
        <f>VLOOKUP(A3813,Lists!B:C,2,FALSE)</f>
        <v>#N/A</v>
      </c>
      <c r="C3813" s="288" t="e">
        <f>VLOOKUP(A3813,Lists!B:D,3,FALSE)</f>
        <v>#N/A</v>
      </c>
      <c r="D3813" s="289" t="s">
        <v>666</v>
      </c>
      <c r="E3813" s="289">
        <v>32602</v>
      </c>
      <c r="F3813" s="289" t="s">
        <v>3854</v>
      </c>
      <c r="G3813" s="289" t="s">
        <v>731</v>
      </c>
      <c r="H3813" s="278">
        <f t="shared" si="118"/>
        <v>2</v>
      </c>
      <c r="I3813" s="252" t="s">
        <v>3855</v>
      </c>
      <c r="J3813" s="289" t="s">
        <v>3856</v>
      </c>
      <c r="K3813" s="278" t="e">
        <f t="shared" si="119"/>
        <v>#N/A</v>
      </c>
      <c r="L3813" s="290">
        <v>43545</v>
      </c>
      <c r="M3813" s="290" t="s">
        <v>3249</v>
      </c>
    </row>
    <row r="3814" spans="1:13" s="269" customFormat="1" ht="15.5" hidden="1" thickTop="1" thickBot="1" x14ac:dyDescent="0.4">
      <c r="A3814" s="283" t="s">
        <v>1248</v>
      </c>
      <c r="B3814" s="284" t="e">
        <f>VLOOKUP(A3814,Lists!B:C,2,FALSE)</f>
        <v>#N/A</v>
      </c>
      <c r="C3814" s="284" t="e">
        <f>VLOOKUP(A3814,Lists!B:D,3,FALSE)</f>
        <v>#N/A</v>
      </c>
      <c r="D3814" s="285" t="s">
        <v>5115</v>
      </c>
      <c r="E3814" s="285">
        <v>2938</v>
      </c>
      <c r="F3814" s="285" t="s">
        <v>3845</v>
      </c>
      <c r="G3814" s="285" t="s">
        <v>731</v>
      </c>
      <c r="H3814" s="278">
        <f t="shared" si="118"/>
        <v>2</v>
      </c>
      <c r="I3814" s="251" t="s">
        <v>1786</v>
      </c>
      <c r="J3814" s="285" t="s">
        <v>3846</v>
      </c>
      <c r="K3814" s="278" t="e">
        <f t="shared" si="119"/>
        <v>#N/A</v>
      </c>
      <c r="L3814" s="286">
        <v>43545</v>
      </c>
      <c r="M3814" s="286" t="s">
        <v>3249</v>
      </c>
    </row>
    <row r="3815" spans="1:13" s="269" customFormat="1" ht="15.5" hidden="1" thickTop="1" thickBot="1" x14ac:dyDescent="0.4">
      <c r="A3815" s="287" t="s">
        <v>1248</v>
      </c>
      <c r="B3815" s="288" t="e">
        <f>VLOOKUP(A3815,Lists!B:C,2,FALSE)</f>
        <v>#N/A</v>
      </c>
      <c r="C3815" s="288" t="e">
        <f>VLOOKUP(A3815,Lists!B:D,3,FALSE)</f>
        <v>#N/A</v>
      </c>
      <c r="D3815" s="289" t="s">
        <v>752</v>
      </c>
      <c r="E3815" s="289">
        <v>32602</v>
      </c>
      <c r="F3815" s="289" t="s">
        <v>3854</v>
      </c>
      <c r="G3815" s="289" t="s">
        <v>731</v>
      </c>
      <c r="H3815" s="278">
        <f t="shared" si="118"/>
        <v>2</v>
      </c>
      <c r="I3815" s="252" t="s">
        <v>3855</v>
      </c>
      <c r="J3815" s="289" t="s">
        <v>964</v>
      </c>
      <c r="K3815" s="278" t="e">
        <f t="shared" si="119"/>
        <v>#N/A</v>
      </c>
      <c r="L3815" s="290">
        <v>43545</v>
      </c>
      <c r="M3815" s="290" t="s">
        <v>3249</v>
      </c>
    </row>
    <row r="3816" spans="1:13" s="269" customFormat="1" ht="15.5" hidden="1" thickTop="1" thickBot="1" x14ac:dyDescent="0.4">
      <c r="A3816" s="283" t="s">
        <v>1248</v>
      </c>
      <c r="B3816" s="284" t="e">
        <f>VLOOKUP(A3816,Lists!B:C,2,FALSE)</f>
        <v>#N/A</v>
      </c>
      <c r="C3816" s="284" t="e">
        <f>VLOOKUP(A3816,Lists!B:D,3,FALSE)</f>
        <v>#N/A</v>
      </c>
      <c r="D3816" s="285" t="s">
        <v>5110</v>
      </c>
      <c r="E3816" s="285">
        <v>0</v>
      </c>
      <c r="F3816" s="285" t="s">
        <v>446</v>
      </c>
      <c r="G3816" s="285" t="s">
        <v>731</v>
      </c>
      <c r="H3816" s="278">
        <f t="shared" si="118"/>
        <v>2</v>
      </c>
      <c r="I3816" s="251" t="s">
        <v>446</v>
      </c>
      <c r="J3816" s="285" t="s">
        <v>446</v>
      </c>
      <c r="K3816" s="278" t="e">
        <f t="shared" si="119"/>
        <v>#N/A</v>
      </c>
      <c r="L3816" s="286">
        <v>43545</v>
      </c>
      <c r="M3816" s="286" t="s">
        <v>3249</v>
      </c>
    </row>
    <row r="3817" spans="1:13" s="269" customFormat="1" ht="15.5" hidden="1" thickTop="1" thickBot="1" x14ac:dyDescent="0.4">
      <c r="A3817" s="287" t="s">
        <v>1248</v>
      </c>
      <c r="B3817" s="288" t="e">
        <f>VLOOKUP(A3817,Lists!B:C,2,FALSE)</f>
        <v>#N/A</v>
      </c>
      <c r="C3817" s="288" t="e">
        <f>VLOOKUP(A3817,Lists!B:D,3,FALSE)</f>
        <v>#N/A</v>
      </c>
      <c r="D3817" s="289" t="s">
        <v>5111</v>
      </c>
      <c r="E3817" s="289">
        <v>0</v>
      </c>
      <c r="F3817" s="289" t="s">
        <v>446</v>
      </c>
      <c r="G3817" s="289" t="s">
        <v>731</v>
      </c>
      <c r="H3817" s="278">
        <f t="shared" si="118"/>
        <v>2</v>
      </c>
      <c r="I3817" s="252" t="s">
        <v>446</v>
      </c>
      <c r="J3817" s="289" t="s">
        <v>446</v>
      </c>
      <c r="K3817" s="278" t="e">
        <f t="shared" si="119"/>
        <v>#N/A</v>
      </c>
      <c r="L3817" s="290">
        <v>43545</v>
      </c>
      <c r="M3817" s="290" t="s">
        <v>3249</v>
      </c>
    </row>
    <row r="3818" spans="1:13" s="269" customFormat="1" ht="15.5" hidden="1" thickTop="1" thickBot="1" x14ac:dyDescent="0.4">
      <c r="A3818" s="283" t="s">
        <v>1248</v>
      </c>
      <c r="B3818" s="284" t="e">
        <f>VLOOKUP(A3818,Lists!B:C,2,FALSE)</f>
        <v>#N/A</v>
      </c>
      <c r="C3818" s="284" t="e">
        <f>VLOOKUP(A3818,Lists!B:D,3,FALSE)</f>
        <v>#N/A</v>
      </c>
      <c r="D3818" s="285" t="s">
        <v>5112</v>
      </c>
      <c r="E3818" s="285">
        <v>32602</v>
      </c>
      <c r="F3818" s="285" t="s">
        <v>3854</v>
      </c>
      <c r="G3818" s="285" t="s">
        <v>731</v>
      </c>
      <c r="H3818" s="278">
        <f t="shared" si="118"/>
        <v>2</v>
      </c>
      <c r="I3818" s="251" t="s">
        <v>3855</v>
      </c>
      <c r="J3818" s="285" t="s">
        <v>964</v>
      </c>
      <c r="K3818" s="278" t="e">
        <f t="shared" si="119"/>
        <v>#N/A</v>
      </c>
      <c r="L3818" s="286">
        <v>43545</v>
      </c>
      <c r="M3818" s="286" t="s">
        <v>3249</v>
      </c>
    </row>
    <row r="3819" spans="1:13" s="269" customFormat="1" ht="15.5" hidden="1" thickTop="1" thickBot="1" x14ac:dyDescent="0.4">
      <c r="A3819" s="287" t="s">
        <v>1248</v>
      </c>
      <c r="B3819" s="288" t="e">
        <f>VLOOKUP(A3819,Lists!B:C,2,FALSE)</f>
        <v>#N/A</v>
      </c>
      <c r="C3819" s="288" t="e">
        <f>VLOOKUP(A3819,Lists!B:D,3,FALSE)</f>
        <v>#N/A</v>
      </c>
      <c r="D3819" s="289" t="s">
        <v>5113</v>
      </c>
      <c r="E3819" s="289">
        <v>0</v>
      </c>
      <c r="F3819" s="289" t="s">
        <v>446</v>
      </c>
      <c r="G3819" s="289" t="s">
        <v>731</v>
      </c>
      <c r="H3819" s="278">
        <f t="shared" si="118"/>
        <v>2</v>
      </c>
      <c r="I3819" s="252" t="s">
        <v>446</v>
      </c>
      <c r="J3819" s="289" t="s">
        <v>446</v>
      </c>
      <c r="K3819" s="278" t="e">
        <f t="shared" si="119"/>
        <v>#N/A</v>
      </c>
      <c r="L3819" s="290">
        <v>43545</v>
      </c>
      <c r="M3819" s="290" t="s">
        <v>3249</v>
      </c>
    </row>
    <row r="3820" spans="1:13" s="269" customFormat="1" ht="15.5" hidden="1" thickTop="1" thickBot="1" x14ac:dyDescent="0.4">
      <c r="A3820" s="283" t="s">
        <v>1248</v>
      </c>
      <c r="B3820" s="284" t="e">
        <f>VLOOKUP(A3820,Lists!B:C,2,FALSE)</f>
        <v>#N/A</v>
      </c>
      <c r="C3820" s="284" t="e">
        <f>VLOOKUP(A3820,Lists!B:D,3,FALSE)</f>
        <v>#N/A</v>
      </c>
      <c r="D3820" s="285" t="s">
        <v>5114</v>
      </c>
      <c r="E3820" s="285">
        <v>0</v>
      </c>
      <c r="F3820" s="285" t="s">
        <v>446</v>
      </c>
      <c r="G3820" s="285" t="s">
        <v>731</v>
      </c>
      <c r="H3820" s="278">
        <f t="shared" si="118"/>
        <v>2</v>
      </c>
      <c r="I3820" s="251" t="s">
        <v>446</v>
      </c>
      <c r="J3820" s="285" t="s">
        <v>446</v>
      </c>
      <c r="K3820" s="278" t="e">
        <f t="shared" si="119"/>
        <v>#N/A</v>
      </c>
      <c r="L3820" s="286">
        <v>43545</v>
      </c>
      <c r="M3820" s="286" t="s">
        <v>3249</v>
      </c>
    </row>
    <row r="3821" spans="1:13" s="269" customFormat="1" ht="15.5" hidden="1" thickTop="1" thickBot="1" x14ac:dyDescent="0.4">
      <c r="A3821" s="287" t="s">
        <v>3398</v>
      </c>
      <c r="B3821" s="288" t="e">
        <f>VLOOKUP(A3821,Lists!B:C,2,FALSE)</f>
        <v>#N/A</v>
      </c>
      <c r="C3821" s="288" t="e">
        <f>VLOOKUP(A3821,Lists!B:D,3,FALSE)</f>
        <v>#N/A</v>
      </c>
      <c r="D3821" s="289" t="s">
        <v>522</v>
      </c>
      <c r="E3821" s="289">
        <v>28862000</v>
      </c>
      <c r="F3821" s="289" t="s">
        <v>2040</v>
      </c>
      <c r="G3821" s="289" t="s">
        <v>731</v>
      </c>
      <c r="H3821" s="278">
        <f t="shared" si="118"/>
        <v>2</v>
      </c>
      <c r="I3821" s="252" t="s">
        <v>2071</v>
      </c>
      <c r="J3821" s="289" t="s">
        <v>2136</v>
      </c>
      <c r="K3821" s="278" t="e">
        <f t="shared" si="119"/>
        <v>#N/A</v>
      </c>
      <c r="L3821" s="290">
        <v>43546</v>
      </c>
      <c r="M3821" s="290" t="s">
        <v>3249</v>
      </c>
    </row>
    <row r="3822" spans="1:13" s="269" customFormat="1" ht="15.5" hidden="1" thickTop="1" thickBot="1" x14ac:dyDescent="0.4">
      <c r="A3822" s="283" t="s">
        <v>3398</v>
      </c>
      <c r="B3822" s="284" t="e">
        <f>VLOOKUP(A3822,Lists!B:C,2,FALSE)</f>
        <v>#N/A</v>
      </c>
      <c r="C3822" s="284" t="e">
        <f>VLOOKUP(A3822,Lists!B:D,3,FALSE)</f>
        <v>#N/A</v>
      </c>
      <c r="D3822" s="285" t="s">
        <v>660</v>
      </c>
      <c r="E3822" s="285">
        <v>605000</v>
      </c>
      <c r="F3822" s="285" t="s">
        <v>2041</v>
      </c>
      <c r="G3822" s="285" t="s">
        <v>731</v>
      </c>
      <c r="H3822" s="278">
        <f t="shared" si="118"/>
        <v>2</v>
      </c>
      <c r="I3822" s="251" t="s">
        <v>2072</v>
      </c>
      <c r="J3822" s="285" t="s">
        <v>3430</v>
      </c>
      <c r="K3822" s="278" t="e">
        <f t="shared" si="119"/>
        <v>#N/A</v>
      </c>
      <c r="L3822" s="286">
        <v>43546</v>
      </c>
      <c r="M3822" s="286" t="s">
        <v>3249</v>
      </c>
    </row>
    <row r="3823" spans="1:13" s="269" customFormat="1" ht="15.5" hidden="1" thickTop="1" thickBot="1" x14ac:dyDescent="0.4">
      <c r="A3823" s="287" t="s">
        <v>3398</v>
      </c>
      <c r="B3823" s="288" t="e">
        <f>VLOOKUP(A3823,Lists!B:C,2,FALSE)</f>
        <v>#N/A</v>
      </c>
      <c r="C3823" s="288" t="e">
        <f>VLOOKUP(A3823,Lists!B:D,3,FALSE)</f>
        <v>#N/A</v>
      </c>
      <c r="D3823" s="289" t="s">
        <v>737</v>
      </c>
      <c r="E3823" s="289">
        <v>5050000</v>
      </c>
      <c r="F3823" s="289" t="s">
        <v>3431</v>
      </c>
      <c r="G3823" s="289" t="s">
        <v>731</v>
      </c>
      <c r="H3823" s="278">
        <f t="shared" si="118"/>
        <v>2</v>
      </c>
      <c r="I3823" s="252" t="s">
        <v>3436</v>
      </c>
      <c r="J3823" s="289" t="s">
        <v>3432</v>
      </c>
      <c r="K3823" s="278" t="e">
        <f t="shared" si="119"/>
        <v>#N/A</v>
      </c>
      <c r="L3823" s="290">
        <v>43546</v>
      </c>
      <c r="M3823" s="290" t="s">
        <v>3248</v>
      </c>
    </row>
    <row r="3824" spans="1:13" s="269" customFormat="1" ht="15.5" hidden="1" thickTop="1" thickBot="1" x14ac:dyDescent="0.4">
      <c r="A3824" s="283" t="s">
        <v>3398</v>
      </c>
      <c r="B3824" s="284" t="e">
        <f>VLOOKUP(A3824,Lists!B:C,2,FALSE)</f>
        <v>#N/A</v>
      </c>
      <c r="C3824" s="284" t="e">
        <f>VLOOKUP(A3824,Lists!B:D,3,FALSE)</f>
        <v>#N/A</v>
      </c>
      <c r="D3824" s="285" t="s">
        <v>533</v>
      </c>
      <c r="E3824" s="285">
        <v>600000</v>
      </c>
      <c r="F3824" s="285" t="s">
        <v>3433</v>
      </c>
      <c r="G3824" s="285" t="s">
        <v>731</v>
      </c>
      <c r="H3824" s="278">
        <f t="shared" si="118"/>
        <v>2</v>
      </c>
      <c r="I3824" s="251" t="s">
        <v>3434</v>
      </c>
      <c r="J3824" s="285"/>
      <c r="K3824" s="278" t="e">
        <f t="shared" si="119"/>
        <v>#N/A</v>
      </c>
      <c r="L3824" s="286">
        <v>43546</v>
      </c>
      <c r="M3824" s="286" t="s">
        <v>3248</v>
      </c>
    </row>
    <row r="3825" spans="1:13" s="269" customFormat="1" ht="15.5" thickTop="1" thickBot="1" x14ac:dyDescent="0.4">
      <c r="A3825" s="287" t="s">
        <v>3398</v>
      </c>
      <c r="B3825" s="288" t="e">
        <f>VLOOKUP(A3825,Lists!B:C,2,FALSE)</f>
        <v>#N/A</v>
      </c>
      <c r="C3825" s="288" t="e">
        <f>VLOOKUP(A3825,Lists!B:D,3,FALSE)</f>
        <v>#N/A</v>
      </c>
      <c r="D3825" s="289" t="s">
        <v>666</v>
      </c>
      <c r="E3825" s="289">
        <v>400000</v>
      </c>
      <c r="F3825" s="289" t="s">
        <v>3437</v>
      </c>
      <c r="G3825" s="289" t="s">
        <v>731</v>
      </c>
      <c r="H3825" s="278">
        <f t="shared" si="118"/>
        <v>2</v>
      </c>
      <c r="I3825" s="252" t="s">
        <v>3435</v>
      </c>
      <c r="J3825" s="289"/>
      <c r="K3825" s="278" t="e">
        <f t="shared" si="119"/>
        <v>#N/A</v>
      </c>
      <c r="L3825" s="290">
        <v>43546</v>
      </c>
      <c r="M3825" s="290" t="s">
        <v>3248</v>
      </c>
    </row>
    <row r="3826" spans="1:13" s="269" customFormat="1" ht="15.5" hidden="1" thickTop="1" thickBot="1" x14ac:dyDescent="0.4">
      <c r="A3826" s="283" t="s">
        <v>3398</v>
      </c>
      <c r="B3826" s="284" t="e">
        <f>VLOOKUP(A3826,Lists!B:C,2,FALSE)</f>
        <v>#N/A</v>
      </c>
      <c r="C3826" s="284" t="e">
        <f>VLOOKUP(A3826,Lists!B:D,3,FALSE)</f>
        <v>#N/A</v>
      </c>
      <c r="D3826" s="285" t="s">
        <v>5028</v>
      </c>
      <c r="E3826" s="285">
        <v>679</v>
      </c>
      <c r="F3826" s="285" t="s">
        <v>3433</v>
      </c>
      <c r="G3826" s="285" t="s">
        <v>731</v>
      </c>
      <c r="H3826" s="278">
        <f t="shared" si="118"/>
        <v>2</v>
      </c>
      <c r="I3826" s="251" t="s">
        <v>3439</v>
      </c>
      <c r="J3826" s="285" t="s">
        <v>3438</v>
      </c>
      <c r="K3826" s="278" t="e">
        <f t="shared" si="119"/>
        <v>#N/A</v>
      </c>
      <c r="L3826" s="286">
        <v>43546</v>
      </c>
      <c r="M3826" s="286" t="s">
        <v>3248</v>
      </c>
    </row>
    <row r="3827" spans="1:13" s="269" customFormat="1" ht="15.5" hidden="1" thickTop="1" thickBot="1" x14ac:dyDescent="0.4">
      <c r="A3827" s="287" t="s">
        <v>3398</v>
      </c>
      <c r="B3827" s="288" t="e">
        <f>VLOOKUP(A3827,Lists!B:C,2,FALSE)</f>
        <v>#N/A</v>
      </c>
      <c r="C3827" s="288" t="e">
        <f>VLOOKUP(A3827,Lists!B:D,3,FALSE)</f>
        <v>#N/A</v>
      </c>
      <c r="D3827" s="289" t="s">
        <v>5027</v>
      </c>
      <c r="E3827" s="289">
        <v>1500</v>
      </c>
      <c r="F3827" s="289" t="s">
        <v>3441</v>
      </c>
      <c r="G3827" s="289" t="s">
        <v>731</v>
      </c>
      <c r="H3827" s="278">
        <f t="shared" si="118"/>
        <v>2</v>
      </c>
      <c r="I3827" s="252" t="s">
        <v>3440</v>
      </c>
      <c r="J3827" s="289"/>
      <c r="K3827" s="278" t="e">
        <f t="shared" si="119"/>
        <v>#N/A</v>
      </c>
      <c r="L3827" s="290">
        <v>43546</v>
      </c>
      <c r="M3827" s="290" t="s">
        <v>3248</v>
      </c>
    </row>
    <row r="3828" spans="1:13" s="269" customFormat="1" ht="15.5" hidden="1" thickTop="1" thickBot="1" x14ac:dyDescent="0.4">
      <c r="A3828" s="283" t="s">
        <v>3398</v>
      </c>
      <c r="B3828" s="284" t="e">
        <f>VLOOKUP(A3828,Lists!B:C,2,FALSE)</f>
        <v>#N/A</v>
      </c>
      <c r="C3828" s="284" t="e">
        <f>VLOOKUP(A3828,Lists!B:D,3,FALSE)</f>
        <v>#N/A</v>
      </c>
      <c r="D3828" s="285" t="s">
        <v>5029</v>
      </c>
      <c r="E3828" s="285">
        <v>202</v>
      </c>
      <c r="F3828" s="285" t="s">
        <v>3437</v>
      </c>
      <c r="G3828" s="285" t="s">
        <v>731</v>
      </c>
      <c r="H3828" s="278">
        <f t="shared" si="118"/>
        <v>2</v>
      </c>
      <c r="I3828" s="251" t="s">
        <v>3442</v>
      </c>
      <c r="J3828" s="285" t="s">
        <v>3443</v>
      </c>
      <c r="K3828" s="278" t="e">
        <f t="shared" si="119"/>
        <v>#N/A</v>
      </c>
      <c r="L3828" s="286">
        <v>43546</v>
      </c>
      <c r="M3828" s="286" t="s">
        <v>3248</v>
      </c>
    </row>
    <row r="3829" spans="1:13" s="269" customFormat="1" ht="15.5" hidden="1" thickTop="1" thickBot="1" x14ac:dyDescent="0.4">
      <c r="A3829" s="287" t="s">
        <v>3398</v>
      </c>
      <c r="B3829" s="288" t="e">
        <f>VLOOKUP(A3829,Lists!B:C,2,FALSE)</f>
        <v>#N/A</v>
      </c>
      <c r="C3829" s="288" t="e">
        <f>VLOOKUP(A3829,Lists!B:D,3,FALSE)</f>
        <v>#N/A</v>
      </c>
      <c r="D3829" s="289" t="s">
        <v>5115</v>
      </c>
      <c r="E3829" s="289">
        <v>332</v>
      </c>
      <c r="F3829" s="289" t="s">
        <v>3444</v>
      </c>
      <c r="G3829" s="289" t="s">
        <v>731</v>
      </c>
      <c r="H3829" s="278">
        <f t="shared" si="118"/>
        <v>2</v>
      </c>
      <c r="I3829" s="252" t="s">
        <v>3445</v>
      </c>
      <c r="J3829" s="289" t="s">
        <v>3446</v>
      </c>
      <c r="K3829" s="278" t="e">
        <f t="shared" si="119"/>
        <v>#N/A</v>
      </c>
      <c r="L3829" s="290">
        <v>43546</v>
      </c>
      <c r="M3829" s="290" t="s">
        <v>3248</v>
      </c>
    </row>
    <row r="3830" spans="1:13" s="269" customFormat="1" ht="15.5" hidden="1" thickTop="1" thickBot="1" x14ac:dyDescent="0.4">
      <c r="A3830" s="283" t="s">
        <v>3398</v>
      </c>
      <c r="B3830" s="284" t="e">
        <f>VLOOKUP(A3830,Lists!B:C,2,FALSE)</f>
        <v>#N/A</v>
      </c>
      <c r="C3830" s="284" t="e">
        <f>VLOOKUP(A3830,Lists!B:D,3,FALSE)</f>
        <v>#N/A</v>
      </c>
      <c r="D3830" s="285" t="s">
        <v>5108</v>
      </c>
      <c r="E3830" s="285">
        <v>242</v>
      </c>
      <c r="F3830" s="285" t="s">
        <v>3433</v>
      </c>
      <c r="G3830" s="285" t="s">
        <v>731</v>
      </c>
      <c r="H3830" s="278">
        <f t="shared" si="118"/>
        <v>2</v>
      </c>
      <c r="I3830" s="251" t="s">
        <v>3439</v>
      </c>
      <c r="J3830" s="285" t="s">
        <v>3447</v>
      </c>
      <c r="K3830" s="278" t="e">
        <f t="shared" si="119"/>
        <v>#N/A</v>
      </c>
      <c r="L3830" s="286">
        <v>43546</v>
      </c>
      <c r="M3830" s="286" t="s">
        <v>3248</v>
      </c>
    </row>
    <row r="3831" spans="1:13" s="269" customFormat="1" ht="15.5" hidden="1" thickTop="1" thickBot="1" x14ac:dyDescent="0.4">
      <c r="A3831" s="287" t="s">
        <v>3398</v>
      </c>
      <c r="B3831" s="288" t="e">
        <f>VLOOKUP(A3831,Lists!B:C,2,FALSE)</f>
        <v>#N/A</v>
      </c>
      <c r="C3831" s="288" t="e">
        <f>VLOOKUP(A3831,Lists!B:D,3,FALSE)</f>
        <v>#N/A</v>
      </c>
      <c r="D3831" s="289" t="s">
        <v>5109</v>
      </c>
      <c r="E3831" s="289">
        <v>12564</v>
      </c>
      <c r="F3831" s="289" t="s">
        <v>3433</v>
      </c>
      <c r="G3831" s="289" t="s">
        <v>731</v>
      </c>
      <c r="H3831" s="278">
        <f t="shared" si="118"/>
        <v>2</v>
      </c>
      <c r="I3831" s="252" t="s">
        <v>3439</v>
      </c>
      <c r="J3831" s="289" t="s">
        <v>3448</v>
      </c>
      <c r="K3831" s="278" t="e">
        <f t="shared" si="119"/>
        <v>#N/A</v>
      </c>
      <c r="L3831" s="290">
        <v>43546</v>
      </c>
      <c r="M3831" s="290" t="s">
        <v>3248</v>
      </c>
    </row>
    <row r="3832" spans="1:13" s="269" customFormat="1" ht="15.5" hidden="1" thickTop="1" thickBot="1" x14ac:dyDescent="0.4">
      <c r="A3832" s="283" t="s">
        <v>3398</v>
      </c>
      <c r="B3832" s="284" t="e">
        <f>VLOOKUP(A3832,Lists!B:C,2,FALSE)</f>
        <v>#N/A</v>
      </c>
      <c r="C3832" s="284" t="e">
        <f>VLOOKUP(A3832,Lists!B:D,3,FALSE)</f>
        <v>#N/A</v>
      </c>
      <c r="D3832" s="285" t="s">
        <v>742</v>
      </c>
      <c r="E3832" s="285">
        <v>4600</v>
      </c>
      <c r="F3832" s="285" t="s">
        <v>3450</v>
      </c>
      <c r="G3832" s="285" t="s">
        <v>731</v>
      </c>
      <c r="H3832" s="278">
        <f t="shared" si="118"/>
        <v>2</v>
      </c>
      <c r="I3832" s="251" t="s">
        <v>3451</v>
      </c>
      <c r="J3832" s="285" t="s">
        <v>3449</v>
      </c>
      <c r="K3832" s="278" t="e">
        <f t="shared" si="119"/>
        <v>#N/A</v>
      </c>
      <c r="L3832" s="286">
        <v>43546</v>
      </c>
      <c r="M3832" s="286" t="s">
        <v>3248</v>
      </c>
    </row>
    <row r="3833" spans="1:13" s="269" customFormat="1" ht="15.5" hidden="1" thickTop="1" thickBot="1" x14ac:dyDescent="0.4">
      <c r="A3833" s="287" t="s">
        <v>3398</v>
      </c>
      <c r="B3833" s="288" t="e">
        <f>VLOOKUP(A3833,Lists!B:C,2,FALSE)</f>
        <v>#N/A</v>
      </c>
      <c r="C3833" s="288" t="e">
        <f>VLOOKUP(A3833,Lists!B:D,3,FALSE)</f>
        <v>#N/A</v>
      </c>
      <c r="D3833" s="289" t="s">
        <v>752</v>
      </c>
      <c r="E3833" s="289">
        <v>5050000</v>
      </c>
      <c r="F3833" s="289" t="s">
        <v>3431</v>
      </c>
      <c r="G3833" s="289" t="s">
        <v>731</v>
      </c>
      <c r="H3833" s="278">
        <f t="shared" si="118"/>
        <v>2</v>
      </c>
      <c r="I3833" s="252" t="s">
        <v>3436</v>
      </c>
      <c r="J3833" s="289"/>
      <c r="K3833" s="278" t="e">
        <f t="shared" si="119"/>
        <v>#N/A</v>
      </c>
      <c r="L3833" s="290">
        <v>43546</v>
      </c>
      <c r="M3833" s="290" t="s">
        <v>3248</v>
      </c>
    </row>
    <row r="3834" spans="1:13" s="269" customFormat="1" ht="15.5" hidden="1" thickTop="1" thickBot="1" x14ac:dyDescent="0.4">
      <c r="A3834" s="283" t="s">
        <v>3398</v>
      </c>
      <c r="B3834" s="284" t="e">
        <f>VLOOKUP(A3834,Lists!B:C,2,FALSE)</f>
        <v>#N/A</v>
      </c>
      <c r="C3834" s="284" t="e">
        <f>VLOOKUP(A3834,Lists!B:D,3,FALSE)</f>
        <v>#N/A</v>
      </c>
      <c r="D3834" s="285" t="s">
        <v>5110</v>
      </c>
      <c r="E3834" s="285">
        <v>4450000</v>
      </c>
      <c r="F3834" s="285" t="s">
        <v>3431</v>
      </c>
      <c r="G3834" s="285" t="s">
        <v>731</v>
      </c>
      <c r="H3834" s="278">
        <f t="shared" si="118"/>
        <v>2</v>
      </c>
      <c r="I3834" s="251" t="s">
        <v>3436</v>
      </c>
      <c r="J3834" s="285" t="s">
        <v>3454</v>
      </c>
      <c r="K3834" s="278" t="e">
        <f t="shared" si="119"/>
        <v>#N/A</v>
      </c>
      <c r="L3834" s="286">
        <v>43546</v>
      </c>
      <c r="M3834" s="286" t="s">
        <v>3248</v>
      </c>
    </row>
    <row r="3835" spans="1:13" s="269" customFormat="1" ht="15.5" hidden="1" thickTop="1" thickBot="1" x14ac:dyDescent="0.4">
      <c r="A3835" s="287" t="s">
        <v>3398</v>
      </c>
      <c r="B3835" s="288" t="e">
        <f>VLOOKUP(A3835,Lists!B:C,2,FALSE)</f>
        <v>#N/A</v>
      </c>
      <c r="C3835" s="288" t="e">
        <f>VLOOKUP(A3835,Lists!B:D,3,FALSE)</f>
        <v>#N/A</v>
      </c>
      <c r="D3835" s="289" t="s">
        <v>5111</v>
      </c>
      <c r="E3835" s="289">
        <v>0</v>
      </c>
      <c r="F3835" s="289"/>
      <c r="G3835" s="289" t="s">
        <v>731</v>
      </c>
      <c r="H3835" s="278">
        <f t="shared" si="118"/>
        <v>2</v>
      </c>
      <c r="I3835" s="252"/>
      <c r="J3835" s="289"/>
      <c r="K3835" s="278" t="e">
        <f t="shared" si="119"/>
        <v>#N/A</v>
      </c>
      <c r="L3835" s="290">
        <v>43546</v>
      </c>
      <c r="M3835" s="290" t="s">
        <v>3248</v>
      </c>
    </row>
    <row r="3836" spans="1:13" s="269" customFormat="1" ht="15.5" hidden="1" thickTop="1" thickBot="1" x14ac:dyDescent="0.4">
      <c r="A3836" s="283" t="s">
        <v>3398</v>
      </c>
      <c r="B3836" s="284" t="e">
        <f>VLOOKUP(A3836,Lists!B:C,2,FALSE)</f>
        <v>#N/A</v>
      </c>
      <c r="C3836" s="284" t="e">
        <f>VLOOKUP(A3836,Lists!B:D,3,FALSE)</f>
        <v>#N/A</v>
      </c>
      <c r="D3836" s="285" t="s">
        <v>5112</v>
      </c>
      <c r="E3836" s="285">
        <v>200000</v>
      </c>
      <c r="F3836" s="285" t="s">
        <v>3433</v>
      </c>
      <c r="G3836" s="285" t="s">
        <v>731</v>
      </c>
      <c r="H3836" s="278">
        <f t="shared" si="118"/>
        <v>2</v>
      </c>
      <c r="I3836" s="251" t="s">
        <v>3435</v>
      </c>
      <c r="J3836" s="285" t="s">
        <v>3452</v>
      </c>
      <c r="K3836" s="278" t="e">
        <f t="shared" si="119"/>
        <v>#N/A</v>
      </c>
      <c r="L3836" s="286">
        <v>43546</v>
      </c>
      <c r="M3836" s="286" t="s">
        <v>3248</v>
      </c>
    </row>
    <row r="3837" spans="1:13" s="269" customFormat="1" ht="15.5" hidden="1" thickTop="1" thickBot="1" x14ac:dyDescent="0.4">
      <c r="A3837" s="287" t="s">
        <v>3398</v>
      </c>
      <c r="B3837" s="288" t="e">
        <f>VLOOKUP(A3837,Lists!B:C,2,FALSE)</f>
        <v>#N/A</v>
      </c>
      <c r="C3837" s="288" t="e">
        <f>VLOOKUP(A3837,Lists!B:D,3,FALSE)</f>
        <v>#N/A</v>
      </c>
      <c r="D3837" s="289" t="s">
        <v>5113</v>
      </c>
      <c r="E3837" s="289">
        <v>400000</v>
      </c>
      <c r="F3837" s="289" t="s">
        <v>3433</v>
      </c>
      <c r="G3837" s="289" t="s">
        <v>731</v>
      </c>
      <c r="H3837" s="278">
        <f t="shared" si="118"/>
        <v>2</v>
      </c>
      <c r="I3837" s="252" t="s">
        <v>3435</v>
      </c>
      <c r="J3837" s="289" t="s">
        <v>3453</v>
      </c>
      <c r="K3837" s="278" t="e">
        <f t="shared" si="119"/>
        <v>#N/A</v>
      </c>
      <c r="L3837" s="290">
        <v>43546</v>
      </c>
      <c r="M3837" s="290" t="s">
        <v>3248</v>
      </c>
    </row>
    <row r="3838" spans="1:13" s="269" customFormat="1" ht="15.5" hidden="1" thickTop="1" thickBot="1" x14ac:dyDescent="0.4">
      <c r="A3838" s="283" t="s">
        <v>3398</v>
      </c>
      <c r="B3838" s="284" t="e">
        <f>VLOOKUP(A3838,Lists!B:C,2,FALSE)</f>
        <v>#N/A</v>
      </c>
      <c r="C3838" s="284" t="e">
        <f>VLOOKUP(A3838,Lists!B:D,3,FALSE)</f>
        <v>#N/A</v>
      </c>
      <c r="D3838" s="285" t="s">
        <v>5114</v>
      </c>
      <c r="E3838" s="285">
        <v>0</v>
      </c>
      <c r="F3838" s="285"/>
      <c r="G3838" s="285" t="s">
        <v>731</v>
      </c>
      <c r="H3838" s="278">
        <f t="shared" si="118"/>
        <v>2</v>
      </c>
      <c r="I3838" s="251"/>
      <c r="J3838" s="285"/>
      <c r="K3838" s="278" t="e">
        <f t="shared" si="119"/>
        <v>#N/A</v>
      </c>
      <c r="L3838" s="286">
        <v>43546</v>
      </c>
      <c r="M3838" s="286" t="s">
        <v>3248</v>
      </c>
    </row>
    <row r="3839" spans="1:13" s="269" customFormat="1" ht="15.5" hidden="1" thickTop="1" thickBot="1" x14ac:dyDescent="0.4">
      <c r="A3839" s="287" t="s">
        <v>3398</v>
      </c>
      <c r="B3839" s="288" t="e">
        <f>VLOOKUP(A3839,Lists!B:C,2,FALSE)</f>
        <v>#N/A</v>
      </c>
      <c r="C3839" s="288" t="e">
        <f>VLOOKUP(A3839,Lists!B:D,3,FALSE)</f>
        <v>#N/A</v>
      </c>
      <c r="D3839" s="289" t="s">
        <v>688</v>
      </c>
      <c r="E3839" s="289">
        <v>2</v>
      </c>
      <c r="F3839" s="289" t="s">
        <v>3243</v>
      </c>
      <c r="G3839" s="289" t="s">
        <v>731</v>
      </c>
      <c r="H3839" s="278">
        <f t="shared" si="118"/>
        <v>2</v>
      </c>
      <c r="I3839" s="252"/>
      <c r="J3839" s="289" t="s">
        <v>3455</v>
      </c>
      <c r="K3839" s="278" t="e">
        <f t="shared" si="119"/>
        <v>#N/A</v>
      </c>
      <c r="L3839" s="290">
        <v>43546</v>
      </c>
      <c r="M3839" s="290" t="s">
        <v>3248</v>
      </c>
    </row>
    <row r="3840" spans="1:13" s="269" customFormat="1" ht="15.5" hidden="1" thickTop="1" thickBot="1" x14ac:dyDescent="0.4">
      <c r="A3840" s="283" t="s">
        <v>3398</v>
      </c>
      <c r="B3840" s="284" t="e">
        <f>VLOOKUP(A3840,Lists!B:C,2,FALSE)</f>
        <v>#N/A</v>
      </c>
      <c r="C3840" s="284" t="e">
        <f>VLOOKUP(A3840,Lists!B:D,3,FALSE)</f>
        <v>#N/A</v>
      </c>
      <c r="D3840" s="285" t="s">
        <v>691</v>
      </c>
      <c r="E3840" s="285" t="s">
        <v>446</v>
      </c>
      <c r="F3840" s="285" t="s">
        <v>3243</v>
      </c>
      <c r="G3840" s="285" t="s">
        <v>731</v>
      </c>
      <c r="H3840" s="278">
        <f t="shared" si="118"/>
        <v>2</v>
      </c>
      <c r="I3840" s="251"/>
      <c r="J3840" s="285" t="s">
        <v>3456</v>
      </c>
      <c r="K3840" s="278" t="e">
        <f t="shared" si="119"/>
        <v>#N/A</v>
      </c>
      <c r="L3840" s="286">
        <v>43546</v>
      </c>
      <c r="M3840" s="286" t="s">
        <v>3248</v>
      </c>
    </row>
    <row r="3841" spans="1:13" s="269" customFormat="1" ht="15.5" hidden="1" thickTop="1" thickBot="1" x14ac:dyDescent="0.4">
      <c r="A3841" s="287" t="s">
        <v>3398</v>
      </c>
      <c r="B3841" s="288" t="e">
        <f>VLOOKUP(A3841,Lists!B:C,2,FALSE)</f>
        <v>#N/A</v>
      </c>
      <c r="C3841" s="288" t="e">
        <f>VLOOKUP(A3841,Lists!B:D,3,FALSE)</f>
        <v>#N/A</v>
      </c>
      <c r="D3841" s="289" t="s">
        <v>692</v>
      </c>
      <c r="E3841" s="289" t="s">
        <v>446</v>
      </c>
      <c r="F3841" s="289" t="s">
        <v>3243</v>
      </c>
      <c r="G3841" s="289" t="s">
        <v>731</v>
      </c>
      <c r="H3841" s="278">
        <f t="shared" si="118"/>
        <v>2</v>
      </c>
      <c r="I3841" s="252"/>
      <c r="J3841" s="289" t="s">
        <v>3456</v>
      </c>
      <c r="K3841" s="278" t="e">
        <f t="shared" si="119"/>
        <v>#N/A</v>
      </c>
      <c r="L3841" s="290">
        <v>43546</v>
      </c>
      <c r="M3841" s="290" t="s">
        <v>3248</v>
      </c>
    </row>
    <row r="3842" spans="1:13" s="269" customFormat="1" ht="15.5" hidden="1" thickTop="1" thickBot="1" x14ac:dyDescent="0.4">
      <c r="A3842" s="283" t="s">
        <v>3398</v>
      </c>
      <c r="B3842" s="284" t="e">
        <f>VLOOKUP(A3842,Lists!B:C,2,FALSE)</f>
        <v>#N/A</v>
      </c>
      <c r="C3842" s="284" t="e">
        <f>VLOOKUP(A3842,Lists!B:D,3,FALSE)</f>
        <v>#N/A</v>
      </c>
      <c r="D3842" s="285" t="s">
        <v>643</v>
      </c>
      <c r="E3842" s="285">
        <v>0</v>
      </c>
      <c r="F3842" s="285" t="s">
        <v>1405</v>
      </c>
      <c r="G3842" s="285" t="s">
        <v>731</v>
      </c>
      <c r="H3842" s="278">
        <f t="shared" ref="H3842:H3905" si="120">IF(G3842="x","x",IF(G3842="Low",3,IF(G3842="Medium",2,IF(G3842="High",1,FALSE))))</f>
        <v>2</v>
      </c>
      <c r="I3842" s="251"/>
      <c r="J3842" s="285"/>
      <c r="K3842" s="278" t="e">
        <f t="shared" ref="K3842:K3905" si="121">B3842&amp;""&amp;D3842</f>
        <v>#N/A</v>
      </c>
      <c r="L3842" s="286">
        <v>43546</v>
      </c>
      <c r="M3842" s="286" t="s">
        <v>3248</v>
      </c>
    </row>
    <row r="3843" spans="1:13" s="269" customFormat="1" ht="15.5" hidden="1" thickTop="1" thickBot="1" x14ac:dyDescent="0.4">
      <c r="A3843" s="287" t="s">
        <v>3398</v>
      </c>
      <c r="B3843" s="288" t="e">
        <f>VLOOKUP(A3843,Lists!B:C,2,FALSE)</f>
        <v>#N/A</v>
      </c>
      <c r="C3843" s="288" t="e">
        <f>VLOOKUP(A3843,Lists!B:D,3,FALSE)</f>
        <v>#N/A</v>
      </c>
      <c r="D3843" s="289" t="s">
        <v>644</v>
      </c>
      <c r="E3843" s="289">
        <v>0</v>
      </c>
      <c r="F3843" s="289" t="s">
        <v>1405</v>
      </c>
      <c r="G3843" s="289" t="s">
        <v>731</v>
      </c>
      <c r="H3843" s="278">
        <f t="shared" si="120"/>
        <v>2</v>
      </c>
      <c r="I3843" s="252"/>
      <c r="J3843" s="289"/>
      <c r="K3843" s="278" t="e">
        <f t="shared" si="121"/>
        <v>#N/A</v>
      </c>
      <c r="L3843" s="290">
        <v>43546</v>
      </c>
      <c r="M3843" s="290" t="s">
        <v>3248</v>
      </c>
    </row>
    <row r="3844" spans="1:13" s="269" customFormat="1" ht="15.5" hidden="1" thickTop="1" thickBot="1" x14ac:dyDescent="0.4">
      <c r="A3844" s="283" t="s">
        <v>3398</v>
      </c>
      <c r="B3844" s="284" t="e">
        <f>VLOOKUP(A3844,Lists!B:C,2,FALSE)</f>
        <v>#N/A</v>
      </c>
      <c r="C3844" s="284" t="e">
        <f>VLOOKUP(A3844,Lists!B:D,3,FALSE)</f>
        <v>#N/A</v>
      </c>
      <c r="D3844" s="285" t="s">
        <v>645</v>
      </c>
      <c r="E3844" s="285">
        <v>0</v>
      </c>
      <c r="F3844" s="285" t="s">
        <v>1405</v>
      </c>
      <c r="G3844" s="285" t="s">
        <v>731</v>
      </c>
      <c r="H3844" s="278">
        <f t="shared" si="120"/>
        <v>2</v>
      </c>
      <c r="I3844" s="251"/>
      <c r="J3844" s="285"/>
      <c r="K3844" s="278" t="e">
        <f t="shared" si="121"/>
        <v>#N/A</v>
      </c>
      <c r="L3844" s="286">
        <v>43546</v>
      </c>
      <c r="M3844" s="286" t="s">
        <v>3248</v>
      </c>
    </row>
    <row r="3845" spans="1:13" s="269" customFormat="1" ht="15.5" hidden="1" thickTop="1" thickBot="1" x14ac:dyDescent="0.4">
      <c r="A3845" s="287" t="s">
        <v>3398</v>
      </c>
      <c r="B3845" s="288" t="e">
        <f>VLOOKUP(A3845,Lists!B:C,2,FALSE)</f>
        <v>#N/A</v>
      </c>
      <c r="C3845" s="288" t="e">
        <f>VLOOKUP(A3845,Lists!B:D,3,FALSE)</f>
        <v>#N/A</v>
      </c>
      <c r="D3845" s="289" t="s">
        <v>646</v>
      </c>
      <c r="E3845" s="289">
        <v>0</v>
      </c>
      <c r="F3845" s="289" t="s">
        <v>1405</v>
      </c>
      <c r="G3845" s="289" t="s">
        <v>731</v>
      </c>
      <c r="H3845" s="278">
        <f t="shared" si="120"/>
        <v>2</v>
      </c>
      <c r="I3845" s="252"/>
      <c r="J3845" s="289"/>
      <c r="K3845" s="278" t="e">
        <f t="shared" si="121"/>
        <v>#N/A</v>
      </c>
      <c r="L3845" s="290">
        <v>43546</v>
      </c>
      <c r="M3845" s="290" t="s">
        <v>3248</v>
      </c>
    </row>
    <row r="3846" spans="1:13" s="269" customFormat="1" ht="15.5" hidden="1" thickTop="1" thickBot="1" x14ac:dyDescent="0.4">
      <c r="A3846" s="283" t="s">
        <v>3398</v>
      </c>
      <c r="B3846" s="284" t="e">
        <f>VLOOKUP(A3846,Lists!B:C,2,FALSE)</f>
        <v>#N/A</v>
      </c>
      <c r="C3846" s="284" t="e">
        <f>VLOOKUP(A3846,Lists!B:D,3,FALSE)</f>
        <v>#N/A</v>
      </c>
      <c r="D3846" s="285" t="s">
        <v>647</v>
      </c>
      <c r="E3846" s="285">
        <v>0</v>
      </c>
      <c r="F3846" s="285" t="s">
        <v>1405</v>
      </c>
      <c r="G3846" s="285" t="s">
        <v>731</v>
      </c>
      <c r="H3846" s="278">
        <f t="shared" si="120"/>
        <v>2</v>
      </c>
      <c r="I3846" s="251"/>
      <c r="J3846" s="285"/>
      <c r="K3846" s="278" t="e">
        <f t="shared" si="121"/>
        <v>#N/A</v>
      </c>
      <c r="L3846" s="286">
        <v>43546</v>
      </c>
      <c r="M3846" s="286" t="s">
        <v>3248</v>
      </c>
    </row>
    <row r="3847" spans="1:13" s="269" customFormat="1" ht="15.5" hidden="1" thickTop="1" thickBot="1" x14ac:dyDescent="0.4">
      <c r="A3847" s="287" t="s">
        <v>3398</v>
      </c>
      <c r="B3847" s="288" t="e">
        <f>VLOOKUP(A3847,Lists!B:C,2,FALSE)</f>
        <v>#N/A</v>
      </c>
      <c r="C3847" s="288" t="e">
        <f>VLOOKUP(A3847,Lists!B:D,3,FALSE)</f>
        <v>#N/A</v>
      </c>
      <c r="D3847" s="289" t="s">
        <v>648</v>
      </c>
      <c r="E3847" s="289">
        <v>0</v>
      </c>
      <c r="F3847" s="289" t="s">
        <v>1405</v>
      </c>
      <c r="G3847" s="289" t="s">
        <v>731</v>
      </c>
      <c r="H3847" s="278">
        <f t="shared" si="120"/>
        <v>2</v>
      </c>
      <c r="I3847" s="252"/>
      <c r="J3847" s="289"/>
      <c r="K3847" s="278" t="e">
        <f t="shared" si="121"/>
        <v>#N/A</v>
      </c>
      <c r="L3847" s="290">
        <v>43546</v>
      </c>
      <c r="M3847" s="290" t="s">
        <v>3248</v>
      </c>
    </row>
    <row r="3848" spans="1:13" s="269" customFormat="1" ht="15.5" hidden="1" thickTop="1" thickBot="1" x14ac:dyDescent="0.4">
      <c r="A3848" s="283" t="s">
        <v>3398</v>
      </c>
      <c r="B3848" s="284" t="e">
        <f>VLOOKUP(A3848,Lists!B:C,2,FALSE)</f>
        <v>#N/A</v>
      </c>
      <c r="C3848" s="284" t="e">
        <f>VLOOKUP(A3848,Lists!B:D,3,FALSE)</f>
        <v>#N/A</v>
      </c>
      <c r="D3848" s="285" t="s">
        <v>649</v>
      </c>
      <c r="E3848" s="285">
        <v>2</v>
      </c>
      <c r="F3848" s="285" t="s">
        <v>1405</v>
      </c>
      <c r="G3848" s="285" t="s">
        <v>731</v>
      </c>
      <c r="H3848" s="278">
        <f t="shared" si="120"/>
        <v>2</v>
      </c>
      <c r="I3848" s="251"/>
      <c r="J3848" s="285"/>
      <c r="K3848" s="278" t="e">
        <f t="shared" si="121"/>
        <v>#N/A</v>
      </c>
      <c r="L3848" s="286">
        <v>43546</v>
      </c>
      <c r="M3848" s="286" t="s">
        <v>3248</v>
      </c>
    </row>
    <row r="3849" spans="1:13" s="269" customFormat="1" ht="15.5" hidden="1" thickTop="1" thickBot="1" x14ac:dyDescent="0.4">
      <c r="A3849" s="287" t="s">
        <v>3398</v>
      </c>
      <c r="B3849" s="288" t="e">
        <f>VLOOKUP(A3849,Lists!B:C,2,FALSE)</f>
        <v>#N/A</v>
      </c>
      <c r="C3849" s="288" t="e">
        <f>VLOOKUP(A3849,Lists!B:D,3,FALSE)</f>
        <v>#N/A</v>
      </c>
      <c r="D3849" s="289" t="s">
        <v>650</v>
      </c>
      <c r="E3849" s="289">
        <v>0</v>
      </c>
      <c r="F3849" s="289" t="s">
        <v>1405</v>
      </c>
      <c r="G3849" s="289" t="s">
        <v>731</v>
      </c>
      <c r="H3849" s="278">
        <f t="shared" si="120"/>
        <v>2</v>
      </c>
      <c r="I3849" s="252"/>
      <c r="J3849" s="289"/>
      <c r="K3849" s="278" t="e">
        <f t="shared" si="121"/>
        <v>#N/A</v>
      </c>
      <c r="L3849" s="290">
        <v>43546</v>
      </c>
      <c r="M3849" s="290" t="s">
        <v>3248</v>
      </c>
    </row>
    <row r="3850" spans="1:13" s="269" customFormat="1" ht="15.5" hidden="1" thickTop="1" thickBot="1" x14ac:dyDescent="0.4">
      <c r="A3850" s="283" t="s">
        <v>3398</v>
      </c>
      <c r="B3850" s="284" t="e">
        <f>VLOOKUP(A3850,Lists!B:C,2,FALSE)</f>
        <v>#N/A</v>
      </c>
      <c r="C3850" s="284" t="e">
        <f>VLOOKUP(A3850,Lists!B:D,3,FALSE)</f>
        <v>#N/A</v>
      </c>
      <c r="D3850" s="285" t="s">
        <v>651</v>
      </c>
      <c r="E3850" s="285">
        <v>1</v>
      </c>
      <c r="F3850" s="285" t="s">
        <v>1405</v>
      </c>
      <c r="G3850" s="285" t="s">
        <v>731</v>
      </c>
      <c r="H3850" s="278">
        <f t="shared" si="120"/>
        <v>2</v>
      </c>
      <c r="I3850" s="251"/>
      <c r="J3850" s="285"/>
      <c r="K3850" s="278" t="e">
        <f t="shared" si="121"/>
        <v>#N/A</v>
      </c>
      <c r="L3850" s="286">
        <v>43546</v>
      </c>
      <c r="M3850" s="286" t="s">
        <v>3248</v>
      </c>
    </row>
    <row r="3851" spans="1:13" s="269" customFormat="1" ht="15.5" hidden="1" thickTop="1" thickBot="1" x14ac:dyDescent="0.4">
      <c r="A3851" s="287" t="s">
        <v>5803</v>
      </c>
      <c r="B3851" s="288" t="str">
        <f>VLOOKUP(A3851,Lists!B:C,2,FALSE)</f>
        <v>MWI002</v>
      </c>
      <c r="C3851" s="288" t="str">
        <f>VLOOKUP(A3851,Lists!B:D,3,FALSE)</f>
        <v>MWI</v>
      </c>
      <c r="D3851" s="289" t="s">
        <v>522</v>
      </c>
      <c r="E3851" s="289">
        <v>14745767</v>
      </c>
      <c r="F3851" s="289" t="s">
        <v>3494</v>
      </c>
      <c r="G3851" s="289" t="s">
        <v>732</v>
      </c>
      <c r="H3851" s="278">
        <f t="shared" si="120"/>
        <v>1</v>
      </c>
      <c r="I3851" s="252" t="s">
        <v>3495</v>
      </c>
      <c r="J3851" s="289" t="s">
        <v>3496</v>
      </c>
      <c r="K3851" s="278" t="str">
        <f t="shared" si="121"/>
        <v>MWI002Total population</v>
      </c>
      <c r="L3851" s="290">
        <v>43549</v>
      </c>
      <c r="M3851" s="290" t="s">
        <v>3249</v>
      </c>
    </row>
    <row r="3852" spans="1:13" s="269" customFormat="1" ht="15.5" hidden="1" thickTop="1" thickBot="1" x14ac:dyDescent="0.4">
      <c r="A3852" s="283" t="s">
        <v>5803</v>
      </c>
      <c r="B3852" s="284" t="str">
        <f>VLOOKUP(A3852,Lists!B:C,2,FALSE)</f>
        <v>MWI002</v>
      </c>
      <c r="C3852" s="284" t="str">
        <f>VLOOKUP(A3852,Lists!B:D,3,FALSE)</f>
        <v>MWI</v>
      </c>
      <c r="D3852" s="285" t="s">
        <v>660</v>
      </c>
      <c r="E3852" s="285">
        <v>94276</v>
      </c>
      <c r="F3852" s="285" t="s">
        <v>3497</v>
      </c>
      <c r="G3852" s="285" t="s">
        <v>732</v>
      </c>
      <c r="H3852" s="278">
        <f t="shared" si="120"/>
        <v>1</v>
      </c>
      <c r="I3852" s="251" t="s">
        <v>3498</v>
      </c>
      <c r="J3852" s="285" t="s">
        <v>3513</v>
      </c>
      <c r="K3852" s="278" t="str">
        <f t="shared" si="121"/>
        <v>MWI002Landmass affected</v>
      </c>
      <c r="L3852" s="286">
        <v>43549</v>
      </c>
      <c r="M3852" s="286" t="s">
        <v>3249</v>
      </c>
    </row>
    <row r="3853" spans="1:13" s="269" customFormat="1" ht="15.5" hidden="1" thickTop="1" thickBot="1" x14ac:dyDescent="0.4">
      <c r="A3853" s="287" t="s">
        <v>5803</v>
      </c>
      <c r="B3853" s="288" t="str">
        <f>VLOOKUP(A3853,Lists!B:C,2,FALSE)</f>
        <v>MWI002</v>
      </c>
      <c r="C3853" s="288" t="str">
        <f>VLOOKUP(A3853,Lists!B:D,3,FALSE)</f>
        <v>MWI</v>
      </c>
      <c r="D3853" s="289" t="s">
        <v>737</v>
      </c>
      <c r="E3853" s="289">
        <v>14745767</v>
      </c>
      <c r="F3853" s="289" t="s">
        <v>3494</v>
      </c>
      <c r="G3853" s="289" t="s">
        <v>732</v>
      </c>
      <c r="H3853" s="278">
        <f t="shared" si="120"/>
        <v>1</v>
      </c>
      <c r="I3853" s="252" t="s">
        <v>2765</v>
      </c>
      <c r="J3853" s="289" t="s">
        <v>2763</v>
      </c>
      <c r="K3853" s="278" t="str">
        <f t="shared" si="121"/>
        <v>MWI002People exposed</v>
      </c>
      <c r="L3853" s="290">
        <v>43549</v>
      </c>
      <c r="M3853" s="290" t="s">
        <v>3249</v>
      </c>
    </row>
    <row r="3854" spans="1:13" s="269" customFormat="1" ht="15.5" hidden="1" thickTop="1" thickBot="1" x14ac:dyDescent="0.4">
      <c r="A3854" s="283" t="s">
        <v>5803</v>
      </c>
      <c r="B3854" s="284" t="str">
        <f>VLOOKUP(A3854,Lists!B:C,2,FALSE)</f>
        <v>MWI002</v>
      </c>
      <c r="C3854" s="284" t="str">
        <f>VLOOKUP(A3854,Lists!B:D,3,FALSE)</f>
        <v>MWI</v>
      </c>
      <c r="D3854" s="285" t="s">
        <v>533</v>
      </c>
      <c r="E3854" s="285">
        <v>8335437</v>
      </c>
      <c r="F3854" s="285" t="s">
        <v>2762</v>
      </c>
      <c r="G3854" s="285" t="s">
        <v>731</v>
      </c>
      <c r="H3854" s="278">
        <f t="shared" si="120"/>
        <v>2</v>
      </c>
      <c r="I3854" s="251" t="s">
        <v>2766</v>
      </c>
      <c r="J3854" s="285" t="s">
        <v>3514</v>
      </c>
      <c r="K3854" s="278" t="str">
        <f t="shared" si="121"/>
        <v>MWI002People affected</v>
      </c>
      <c r="L3854" s="286">
        <v>43549</v>
      </c>
      <c r="M3854" s="286" t="s">
        <v>3249</v>
      </c>
    </row>
    <row r="3855" spans="1:13" s="269" customFormat="1" ht="15.5" hidden="1" thickTop="1" thickBot="1" x14ac:dyDescent="0.4">
      <c r="A3855" s="287" t="s">
        <v>5803</v>
      </c>
      <c r="B3855" s="288" t="str">
        <f>VLOOKUP(A3855,Lists!B:C,2,FALSE)</f>
        <v>MWI002</v>
      </c>
      <c r="C3855" s="288" t="str">
        <f>VLOOKUP(A3855,Lists!B:D,3,FALSE)</f>
        <v>MWI</v>
      </c>
      <c r="D3855" s="289" t="s">
        <v>752</v>
      </c>
      <c r="E3855" s="289">
        <v>3305405</v>
      </c>
      <c r="F3855" s="289" t="s">
        <v>2762</v>
      </c>
      <c r="G3855" s="289" t="s">
        <v>731</v>
      </c>
      <c r="H3855" s="278">
        <f t="shared" si="120"/>
        <v>2</v>
      </c>
      <c r="I3855" s="252" t="s">
        <v>2766</v>
      </c>
      <c r="J3855" s="289" t="s">
        <v>3515</v>
      </c>
      <c r="K3855" s="278" t="str">
        <f t="shared" si="121"/>
        <v>MWI002People in Need</v>
      </c>
      <c r="L3855" s="290">
        <v>43549</v>
      </c>
      <c r="M3855" s="290" t="s">
        <v>3249</v>
      </c>
    </row>
    <row r="3856" spans="1:13" s="269" customFormat="1" ht="15.5" hidden="1" thickTop="1" thickBot="1" x14ac:dyDescent="0.4">
      <c r="A3856" s="283" t="s">
        <v>1261</v>
      </c>
      <c r="B3856" s="284" t="str">
        <f>VLOOKUP(A3856,Lists!B:C,2,FALSE)</f>
        <v>LSO002</v>
      </c>
      <c r="C3856" s="284" t="str">
        <f>VLOOKUP(A3856,Lists!B:D,3,FALSE)</f>
        <v>LSO</v>
      </c>
      <c r="D3856" s="285" t="s">
        <v>660</v>
      </c>
      <c r="E3856" s="285">
        <v>14000</v>
      </c>
      <c r="F3856" s="285" t="s">
        <v>3460</v>
      </c>
      <c r="G3856" s="285" t="s">
        <v>731</v>
      </c>
      <c r="H3856" s="278">
        <f t="shared" si="120"/>
        <v>2</v>
      </c>
      <c r="I3856" s="251" t="s">
        <v>3459</v>
      </c>
      <c r="J3856" s="285" t="s">
        <v>3461</v>
      </c>
      <c r="K3856" s="278" t="str">
        <f t="shared" si="121"/>
        <v>LSO002Landmass affected</v>
      </c>
      <c r="L3856" s="286">
        <v>43549</v>
      </c>
      <c r="M3856" s="286" t="s">
        <v>3248</v>
      </c>
    </row>
    <row r="3857" spans="1:13" s="269" customFormat="1" ht="15.5" hidden="1" thickTop="1" thickBot="1" x14ac:dyDescent="0.4">
      <c r="A3857" s="287" t="s">
        <v>1261</v>
      </c>
      <c r="B3857" s="288" t="str">
        <f>VLOOKUP(A3857,Lists!B:C,2,FALSE)</f>
        <v>LSO002</v>
      </c>
      <c r="C3857" s="288" t="str">
        <f>VLOOKUP(A3857,Lists!B:D,3,FALSE)</f>
        <v>LSO</v>
      </c>
      <c r="D3857" s="289" t="s">
        <v>737</v>
      </c>
      <c r="E3857" s="289">
        <v>908000</v>
      </c>
      <c r="F3857" s="289" t="s">
        <v>3460</v>
      </c>
      <c r="G3857" s="289" t="s">
        <v>731</v>
      </c>
      <c r="H3857" s="278">
        <f t="shared" si="120"/>
        <v>2</v>
      </c>
      <c r="I3857" s="252" t="s">
        <v>3459</v>
      </c>
      <c r="J3857" s="289" t="s">
        <v>3462</v>
      </c>
      <c r="K3857" s="278" t="str">
        <f t="shared" si="121"/>
        <v>LSO002People exposed</v>
      </c>
      <c r="L3857" s="290">
        <v>43549</v>
      </c>
      <c r="M3857" s="290" t="s">
        <v>3248</v>
      </c>
    </row>
    <row r="3858" spans="1:13" s="269" customFormat="1" ht="15.5" hidden="1" thickTop="1" thickBot="1" x14ac:dyDescent="0.4">
      <c r="A3858" s="283" t="s">
        <v>1261</v>
      </c>
      <c r="B3858" s="284" t="str">
        <f>VLOOKUP(A3858,Lists!B:C,2,FALSE)</f>
        <v>LSO002</v>
      </c>
      <c r="C3858" s="284" t="str">
        <f>VLOOKUP(A3858,Lists!B:D,3,FALSE)</f>
        <v>LSO</v>
      </c>
      <c r="D3858" s="285" t="s">
        <v>533</v>
      </c>
      <c r="E3858" s="285">
        <v>908000</v>
      </c>
      <c r="F3858" s="285" t="s">
        <v>3460</v>
      </c>
      <c r="G3858" s="285" t="s">
        <v>731</v>
      </c>
      <c r="H3858" s="278">
        <f t="shared" si="120"/>
        <v>2</v>
      </c>
      <c r="I3858" s="251" t="s">
        <v>3459</v>
      </c>
      <c r="J3858" s="285" t="s">
        <v>3463</v>
      </c>
      <c r="K3858" s="278" t="str">
        <f t="shared" si="121"/>
        <v>LSO002People affected</v>
      </c>
      <c r="L3858" s="286">
        <v>43549</v>
      </c>
      <c r="M3858" s="286" t="s">
        <v>3248</v>
      </c>
    </row>
    <row r="3859" spans="1:13" s="269" customFormat="1" ht="15.5" hidden="1" thickTop="1" thickBot="1" x14ac:dyDescent="0.4">
      <c r="A3859" s="287" t="s">
        <v>3464</v>
      </c>
      <c r="B3859" s="288" t="e">
        <f>VLOOKUP(A3859,Lists!B:C,2,FALSE)</f>
        <v>#N/A</v>
      </c>
      <c r="C3859" s="288" t="e">
        <f>VLOOKUP(A3859,Lists!B:D,3,FALSE)</f>
        <v>#N/A</v>
      </c>
      <c r="D3859" s="289" t="s">
        <v>522</v>
      </c>
      <c r="E3859" s="289">
        <v>15413000</v>
      </c>
      <c r="F3859" s="289" t="s">
        <v>3466</v>
      </c>
      <c r="G3859" s="289" t="s">
        <v>731</v>
      </c>
      <c r="H3859" s="278">
        <f t="shared" si="120"/>
        <v>2</v>
      </c>
      <c r="I3859" s="252" t="s">
        <v>3251</v>
      </c>
      <c r="J3859" s="289" t="s">
        <v>3252</v>
      </c>
      <c r="K3859" s="278" t="e">
        <f t="shared" si="121"/>
        <v>#N/A</v>
      </c>
      <c r="L3859" s="290">
        <v>43549</v>
      </c>
      <c r="M3859" s="290" t="s">
        <v>3248</v>
      </c>
    </row>
    <row r="3860" spans="1:13" s="269" customFormat="1" ht="15.5" hidden="1" thickTop="1" thickBot="1" x14ac:dyDescent="0.4">
      <c r="A3860" s="283" t="s">
        <v>3464</v>
      </c>
      <c r="B3860" s="284" t="e">
        <f>VLOOKUP(A3860,Lists!B:C,2,FALSE)</f>
        <v>#N/A</v>
      </c>
      <c r="C3860" s="284" t="e">
        <f>VLOOKUP(A3860,Lists!B:D,3,FALSE)</f>
        <v>#N/A</v>
      </c>
      <c r="D3860" s="285" t="s">
        <v>660</v>
      </c>
      <c r="E3860" s="285">
        <v>211043</v>
      </c>
      <c r="F3860" s="285" t="s">
        <v>3467</v>
      </c>
      <c r="G3860" s="285" t="s">
        <v>731</v>
      </c>
      <c r="H3860" s="278">
        <f t="shared" si="120"/>
        <v>2</v>
      </c>
      <c r="I3860" s="251" t="s">
        <v>3468</v>
      </c>
      <c r="J3860" s="285" t="s">
        <v>3469</v>
      </c>
      <c r="K3860" s="278" t="e">
        <f t="shared" si="121"/>
        <v>#N/A</v>
      </c>
      <c r="L3860" s="286">
        <v>43549</v>
      </c>
      <c r="M3860" s="286" t="s">
        <v>3248</v>
      </c>
    </row>
    <row r="3861" spans="1:13" s="269" customFormat="1" ht="15.5" hidden="1" thickTop="1" thickBot="1" x14ac:dyDescent="0.4">
      <c r="A3861" s="287" t="s">
        <v>3464</v>
      </c>
      <c r="B3861" s="288" t="e">
        <f>VLOOKUP(A3861,Lists!B:C,2,FALSE)</f>
        <v>#N/A</v>
      </c>
      <c r="C3861" s="288" t="e">
        <f>VLOOKUP(A3861,Lists!B:D,3,FALSE)</f>
        <v>#N/A</v>
      </c>
      <c r="D3861" s="289" t="s">
        <v>737</v>
      </c>
      <c r="E3861" s="289">
        <v>8548908</v>
      </c>
      <c r="F3861" s="289" t="s">
        <v>3470</v>
      </c>
      <c r="G3861" s="289" t="s">
        <v>731</v>
      </c>
      <c r="H3861" s="278">
        <f t="shared" si="120"/>
        <v>2</v>
      </c>
      <c r="I3861" s="252" t="s">
        <v>3468</v>
      </c>
      <c r="J3861" s="289" t="s">
        <v>3471</v>
      </c>
      <c r="K3861" s="278" t="e">
        <f t="shared" si="121"/>
        <v>#N/A</v>
      </c>
      <c r="L3861" s="290">
        <v>43549</v>
      </c>
      <c r="M3861" s="290" t="s">
        <v>3248</v>
      </c>
    </row>
    <row r="3862" spans="1:13" s="269" customFormat="1" ht="15.5" hidden="1" thickTop="1" thickBot="1" x14ac:dyDescent="0.4">
      <c r="A3862" s="283" t="s">
        <v>3464</v>
      </c>
      <c r="B3862" s="284" t="e">
        <f>VLOOKUP(A3862,Lists!B:C,2,FALSE)</f>
        <v>#N/A</v>
      </c>
      <c r="C3862" s="284" t="e">
        <f>VLOOKUP(A3862,Lists!B:D,3,FALSE)</f>
        <v>#N/A</v>
      </c>
      <c r="D3862" s="285" t="s">
        <v>533</v>
      </c>
      <c r="E3862" s="285">
        <v>3808000</v>
      </c>
      <c r="F3862" s="285" t="s">
        <v>3473</v>
      </c>
      <c r="G3862" s="285" t="s">
        <v>731</v>
      </c>
      <c r="H3862" s="278">
        <f t="shared" si="120"/>
        <v>2</v>
      </c>
      <c r="I3862" s="251" t="s">
        <v>3472</v>
      </c>
      <c r="J3862" s="285"/>
      <c r="K3862" s="278" t="e">
        <f t="shared" si="121"/>
        <v>#N/A</v>
      </c>
      <c r="L3862" s="286">
        <v>43549</v>
      </c>
      <c r="M3862" s="286" t="s">
        <v>3248</v>
      </c>
    </row>
    <row r="3863" spans="1:13" s="269" customFormat="1" ht="15.5" thickTop="1" thickBot="1" x14ac:dyDescent="0.4">
      <c r="A3863" s="287" t="s">
        <v>3464</v>
      </c>
      <c r="B3863" s="288" t="e">
        <f>VLOOKUP(A3863,Lists!B:C,2,FALSE)</f>
        <v>#N/A</v>
      </c>
      <c r="C3863" s="288" t="e">
        <f>VLOOKUP(A3863,Lists!B:D,3,FALSE)</f>
        <v>#N/A</v>
      </c>
      <c r="D3863" s="289" t="s">
        <v>666</v>
      </c>
      <c r="E3863" s="289" t="s">
        <v>446</v>
      </c>
      <c r="F3863" s="289"/>
      <c r="G3863" s="289" t="s">
        <v>731</v>
      </c>
      <c r="H3863" s="278">
        <f t="shared" si="120"/>
        <v>2</v>
      </c>
      <c r="I3863" s="252"/>
      <c r="J3863" s="289" t="s">
        <v>3474</v>
      </c>
      <c r="K3863" s="278" t="e">
        <f t="shared" si="121"/>
        <v>#N/A</v>
      </c>
      <c r="L3863" s="290">
        <v>43549</v>
      </c>
      <c r="M3863" s="290" t="s">
        <v>3248</v>
      </c>
    </row>
    <row r="3864" spans="1:13" s="269" customFormat="1" ht="15.5" hidden="1" thickTop="1" thickBot="1" x14ac:dyDescent="0.4">
      <c r="A3864" s="283" t="s">
        <v>3464</v>
      </c>
      <c r="B3864" s="284" t="e">
        <f>VLOOKUP(A3864,Lists!B:C,2,FALSE)</f>
        <v>#N/A</v>
      </c>
      <c r="C3864" s="284" t="e">
        <f>VLOOKUP(A3864,Lists!B:D,3,FALSE)</f>
        <v>#N/A</v>
      </c>
      <c r="D3864" s="285" t="s">
        <v>5028</v>
      </c>
      <c r="E3864" s="285" t="s">
        <v>446</v>
      </c>
      <c r="F3864" s="285"/>
      <c r="G3864" s="285" t="s">
        <v>731</v>
      </c>
      <c r="H3864" s="278">
        <f t="shared" si="120"/>
        <v>2</v>
      </c>
      <c r="I3864" s="251"/>
      <c r="J3864" s="285" t="s">
        <v>3474</v>
      </c>
      <c r="K3864" s="278" t="e">
        <f t="shared" si="121"/>
        <v>#N/A</v>
      </c>
      <c r="L3864" s="286">
        <v>43549</v>
      </c>
      <c r="M3864" s="286" t="s">
        <v>3248</v>
      </c>
    </row>
    <row r="3865" spans="1:13" s="269" customFormat="1" ht="15.5" hidden="1" thickTop="1" thickBot="1" x14ac:dyDescent="0.4">
      <c r="A3865" s="287" t="s">
        <v>3464</v>
      </c>
      <c r="B3865" s="288" t="e">
        <f>VLOOKUP(A3865,Lists!B:C,2,FALSE)</f>
        <v>#N/A</v>
      </c>
      <c r="C3865" s="288" t="e">
        <f>VLOOKUP(A3865,Lists!B:D,3,FALSE)</f>
        <v>#N/A</v>
      </c>
      <c r="D3865" s="289" t="s">
        <v>5027</v>
      </c>
      <c r="E3865" s="289">
        <v>162</v>
      </c>
      <c r="F3865" s="289" t="s">
        <v>3473</v>
      </c>
      <c r="G3865" s="289" t="s">
        <v>731</v>
      </c>
      <c r="H3865" s="278">
        <f t="shared" si="120"/>
        <v>2</v>
      </c>
      <c r="I3865" s="252" t="s">
        <v>3472</v>
      </c>
      <c r="J3865" s="289"/>
      <c r="K3865" s="278" t="e">
        <f t="shared" si="121"/>
        <v>#N/A</v>
      </c>
      <c r="L3865" s="290">
        <v>43549</v>
      </c>
      <c r="M3865" s="290" t="s">
        <v>3248</v>
      </c>
    </row>
    <row r="3866" spans="1:13" s="269" customFormat="1" ht="15.5" hidden="1" thickTop="1" thickBot="1" x14ac:dyDescent="0.4">
      <c r="A3866" s="283" t="s">
        <v>3464</v>
      </c>
      <c r="B3866" s="284" t="e">
        <f>VLOOKUP(A3866,Lists!B:C,2,FALSE)</f>
        <v>#N/A</v>
      </c>
      <c r="C3866" s="284" t="e">
        <f>VLOOKUP(A3866,Lists!B:D,3,FALSE)</f>
        <v>#N/A</v>
      </c>
      <c r="D3866" s="285" t="s">
        <v>5029</v>
      </c>
      <c r="E3866" s="285">
        <v>154</v>
      </c>
      <c r="F3866" s="285" t="s">
        <v>3475</v>
      </c>
      <c r="G3866" s="285" t="s">
        <v>731</v>
      </c>
      <c r="H3866" s="278">
        <f t="shared" si="120"/>
        <v>2</v>
      </c>
      <c r="I3866" s="251" t="s">
        <v>3472</v>
      </c>
      <c r="J3866" s="285"/>
      <c r="K3866" s="278" t="e">
        <f t="shared" si="121"/>
        <v>#N/A</v>
      </c>
      <c r="L3866" s="286">
        <v>43549</v>
      </c>
      <c r="M3866" s="286" t="s">
        <v>3248</v>
      </c>
    </row>
    <row r="3867" spans="1:13" s="269" customFormat="1" ht="15.5" hidden="1" thickTop="1" thickBot="1" x14ac:dyDescent="0.4">
      <c r="A3867" s="287" t="s">
        <v>3464</v>
      </c>
      <c r="B3867" s="288" t="e">
        <f>VLOOKUP(A3867,Lists!B:C,2,FALSE)</f>
        <v>#N/A</v>
      </c>
      <c r="C3867" s="288" t="e">
        <f>VLOOKUP(A3867,Lists!B:D,3,FALSE)</f>
        <v>#N/A</v>
      </c>
      <c r="D3867" s="289" t="s">
        <v>5115</v>
      </c>
      <c r="E3867" s="289">
        <v>154</v>
      </c>
      <c r="F3867" s="289" t="s">
        <v>3476</v>
      </c>
      <c r="G3867" s="289" t="s">
        <v>731</v>
      </c>
      <c r="H3867" s="278">
        <f t="shared" si="120"/>
        <v>2</v>
      </c>
      <c r="I3867" s="252" t="s">
        <v>3472</v>
      </c>
      <c r="J3867" s="289"/>
      <c r="K3867" s="278" t="e">
        <f t="shared" si="121"/>
        <v>#N/A</v>
      </c>
      <c r="L3867" s="290">
        <v>43549</v>
      </c>
      <c r="M3867" s="290" t="s">
        <v>3248</v>
      </c>
    </row>
    <row r="3868" spans="1:13" s="269" customFormat="1" ht="15.5" hidden="1" thickTop="1" thickBot="1" x14ac:dyDescent="0.4">
      <c r="A3868" s="283" t="s">
        <v>3464</v>
      </c>
      <c r="B3868" s="284" t="e">
        <f>VLOOKUP(A3868,Lists!B:C,2,FALSE)</f>
        <v>#N/A</v>
      </c>
      <c r="C3868" s="284" t="e">
        <f>VLOOKUP(A3868,Lists!B:D,3,FALSE)</f>
        <v>#N/A</v>
      </c>
      <c r="D3868" s="285" t="s">
        <v>5108</v>
      </c>
      <c r="E3868" s="285" t="s">
        <v>888</v>
      </c>
      <c r="F3868" s="285" t="s">
        <v>888</v>
      </c>
      <c r="G3868" s="285" t="s">
        <v>731</v>
      </c>
      <c r="H3868" s="278">
        <f t="shared" si="120"/>
        <v>2</v>
      </c>
      <c r="I3868" s="251"/>
      <c r="J3868" s="285" t="s">
        <v>3477</v>
      </c>
      <c r="K3868" s="278" t="e">
        <f t="shared" si="121"/>
        <v>#N/A</v>
      </c>
      <c r="L3868" s="286">
        <v>43549</v>
      </c>
      <c r="M3868" s="286" t="s">
        <v>3248</v>
      </c>
    </row>
    <row r="3869" spans="1:13" s="269" customFormat="1" ht="15.5" hidden="1" thickTop="1" thickBot="1" x14ac:dyDescent="0.4">
      <c r="A3869" s="287" t="s">
        <v>3464</v>
      </c>
      <c r="B3869" s="288" t="e">
        <f>VLOOKUP(A3869,Lists!B:C,2,FALSE)</f>
        <v>#N/A</v>
      </c>
      <c r="C3869" s="288" t="e">
        <f>VLOOKUP(A3869,Lists!B:D,3,FALSE)</f>
        <v>#N/A</v>
      </c>
      <c r="D3869" s="289" t="s">
        <v>5109</v>
      </c>
      <c r="E3869" s="289" t="s">
        <v>888</v>
      </c>
      <c r="F3869" s="289" t="s">
        <v>888</v>
      </c>
      <c r="G3869" s="289" t="s">
        <v>446</v>
      </c>
      <c r="H3869" s="278" t="str">
        <f t="shared" si="120"/>
        <v>x</v>
      </c>
      <c r="I3869" s="252"/>
      <c r="J3869" s="289" t="s">
        <v>3477</v>
      </c>
      <c r="K3869" s="278" t="e">
        <f t="shared" si="121"/>
        <v>#N/A</v>
      </c>
      <c r="L3869" s="290">
        <v>43549</v>
      </c>
      <c r="M3869" s="290" t="s">
        <v>3248</v>
      </c>
    </row>
    <row r="3870" spans="1:13" s="269" customFormat="1" ht="15.5" hidden="1" thickTop="1" thickBot="1" x14ac:dyDescent="0.4">
      <c r="A3870" s="283" t="s">
        <v>3464</v>
      </c>
      <c r="B3870" s="284" t="e">
        <f>VLOOKUP(A3870,Lists!B:C,2,FALSE)</f>
        <v>#N/A</v>
      </c>
      <c r="C3870" s="284" t="e">
        <f>VLOOKUP(A3870,Lists!B:D,3,FALSE)</f>
        <v>#N/A</v>
      </c>
      <c r="D3870" s="285" t="s">
        <v>742</v>
      </c>
      <c r="E3870" s="285" t="s">
        <v>888</v>
      </c>
      <c r="F3870" s="285" t="s">
        <v>888</v>
      </c>
      <c r="G3870" s="285" t="s">
        <v>731</v>
      </c>
      <c r="H3870" s="278">
        <f t="shared" si="120"/>
        <v>2</v>
      </c>
      <c r="I3870" s="251"/>
      <c r="J3870" s="285" t="s">
        <v>3477</v>
      </c>
      <c r="K3870" s="278" t="e">
        <f t="shared" si="121"/>
        <v>#N/A</v>
      </c>
      <c r="L3870" s="286">
        <v>43549</v>
      </c>
      <c r="M3870" s="286" t="s">
        <v>3248</v>
      </c>
    </row>
    <row r="3871" spans="1:13" s="269" customFormat="1" ht="15.5" hidden="1" thickTop="1" thickBot="1" x14ac:dyDescent="0.4">
      <c r="A3871" s="287" t="s">
        <v>3464</v>
      </c>
      <c r="B3871" s="288" t="e">
        <f>VLOOKUP(A3871,Lists!B:C,2,FALSE)</f>
        <v>#N/A</v>
      </c>
      <c r="C3871" s="288" t="e">
        <f>VLOOKUP(A3871,Lists!B:D,3,FALSE)</f>
        <v>#N/A</v>
      </c>
      <c r="D3871" s="289" t="s">
        <v>752</v>
      </c>
      <c r="E3871" s="289">
        <v>3808000</v>
      </c>
      <c r="F3871" s="289"/>
      <c r="G3871" s="289" t="s">
        <v>731</v>
      </c>
      <c r="H3871" s="278">
        <f t="shared" si="120"/>
        <v>2</v>
      </c>
      <c r="I3871" s="252"/>
      <c r="J3871" s="289"/>
      <c r="K3871" s="278" t="e">
        <f t="shared" si="121"/>
        <v>#N/A</v>
      </c>
      <c r="L3871" s="290">
        <v>43549</v>
      </c>
      <c r="M3871" s="290" t="s">
        <v>3248</v>
      </c>
    </row>
    <row r="3872" spans="1:13" s="269" customFormat="1" ht="15.5" hidden="1" thickTop="1" thickBot="1" x14ac:dyDescent="0.4">
      <c r="A3872" s="283" t="s">
        <v>3464</v>
      </c>
      <c r="B3872" s="284" t="e">
        <f>VLOOKUP(A3872,Lists!B:C,2,FALSE)</f>
        <v>#N/A</v>
      </c>
      <c r="C3872" s="284" t="e">
        <f>VLOOKUP(A3872,Lists!B:D,3,FALSE)</f>
        <v>#N/A</v>
      </c>
      <c r="D3872" s="285" t="s">
        <v>5110</v>
      </c>
      <c r="E3872" s="285">
        <v>4741000</v>
      </c>
      <c r="F3872" s="285" t="s">
        <v>3478</v>
      </c>
      <c r="G3872" s="285" t="s">
        <v>731</v>
      </c>
      <c r="H3872" s="278">
        <f t="shared" si="120"/>
        <v>2</v>
      </c>
      <c r="I3872" s="251" t="s">
        <v>3479</v>
      </c>
      <c r="J3872" s="285" t="s">
        <v>3484</v>
      </c>
      <c r="K3872" s="278" t="e">
        <f t="shared" si="121"/>
        <v>#N/A</v>
      </c>
      <c r="L3872" s="286">
        <v>43549</v>
      </c>
      <c r="M3872" s="286" t="s">
        <v>3248</v>
      </c>
    </row>
    <row r="3873" spans="1:13" s="269" customFormat="1" ht="15.5" hidden="1" thickTop="1" thickBot="1" x14ac:dyDescent="0.4">
      <c r="A3873" s="287" t="s">
        <v>3464</v>
      </c>
      <c r="B3873" s="288" t="e">
        <f>VLOOKUP(A3873,Lists!B:C,2,FALSE)</f>
        <v>#N/A</v>
      </c>
      <c r="C3873" s="288" t="e">
        <f>VLOOKUP(A3873,Lists!B:D,3,FALSE)</f>
        <v>#N/A</v>
      </c>
      <c r="D3873" s="289" t="s">
        <v>5111</v>
      </c>
      <c r="E3873" s="289">
        <v>0</v>
      </c>
      <c r="F3873" s="289" t="s">
        <v>3480</v>
      </c>
      <c r="G3873" s="289" t="s">
        <v>731</v>
      </c>
      <c r="H3873" s="278">
        <f t="shared" si="120"/>
        <v>2</v>
      </c>
      <c r="I3873" s="252" t="s">
        <v>3472</v>
      </c>
      <c r="J3873" s="289"/>
      <c r="K3873" s="278" t="e">
        <f t="shared" si="121"/>
        <v>#N/A</v>
      </c>
      <c r="L3873" s="290">
        <v>43549</v>
      </c>
      <c r="M3873" s="290" t="s">
        <v>3248</v>
      </c>
    </row>
    <row r="3874" spans="1:13" s="269" customFormat="1" ht="15.5" hidden="1" thickTop="1" thickBot="1" x14ac:dyDescent="0.4">
      <c r="A3874" s="283" t="s">
        <v>3464</v>
      </c>
      <c r="B3874" s="284" t="e">
        <f>VLOOKUP(A3874,Lists!B:C,2,FALSE)</f>
        <v>#N/A</v>
      </c>
      <c r="C3874" s="284" t="e">
        <f>VLOOKUP(A3874,Lists!B:D,3,FALSE)</f>
        <v>#N/A</v>
      </c>
      <c r="D3874" s="285" t="s">
        <v>5112</v>
      </c>
      <c r="E3874" s="285">
        <v>3558000</v>
      </c>
      <c r="F3874" s="285" t="s">
        <v>3481</v>
      </c>
      <c r="G3874" s="285" t="s">
        <v>731</v>
      </c>
      <c r="H3874" s="278">
        <f t="shared" si="120"/>
        <v>2</v>
      </c>
      <c r="I3874" s="251" t="s">
        <v>3479</v>
      </c>
      <c r="J3874" s="285" t="s">
        <v>3485</v>
      </c>
      <c r="K3874" s="278" t="e">
        <f t="shared" si="121"/>
        <v>#N/A</v>
      </c>
      <c r="L3874" s="286">
        <v>43549</v>
      </c>
      <c r="M3874" s="286" t="s">
        <v>3248</v>
      </c>
    </row>
    <row r="3875" spans="1:13" s="269" customFormat="1" ht="15.5" hidden="1" thickTop="1" thickBot="1" x14ac:dyDescent="0.4">
      <c r="A3875" s="287" t="s">
        <v>3464</v>
      </c>
      <c r="B3875" s="288" t="e">
        <f>VLOOKUP(A3875,Lists!B:C,2,FALSE)</f>
        <v>#N/A</v>
      </c>
      <c r="C3875" s="288" t="e">
        <f>VLOOKUP(A3875,Lists!B:D,3,FALSE)</f>
        <v>#N/A</v>
      </c>
      <c r="D3875" s="289" t="s">
        <v>5113</v>
      </c>
      <c r="E3875" s="289">
        <v>250000</v>
      </c>
      <c r="F3875" s="289" t="s">
        <v>3482</v>
      </c>
      <c r="G3875" s="289" t="s">
        <v>731</v>
      </c>
      <c r="H3875" s="278">
        <f t="shared" si="120"/>
        <v>2</v>
      </c>
      <c r="I3875" s="252" t="s">
        <v>3472</v>
      </c>
      <c r="J3875" s="289" t="s">
        <v>3486</v>
      </c>
      <c r="K3875" s="278" t="e">
        <f t="shared" si="121"/>
        <v>#N/A</v>
      </c>
      <c r="L3875" s="290">
        <v>43549</v>
      </c>
      <c r="M3875" s="290" t="s">
        <v>3248</v>
      </c>
    </row>
    <row r="3876" spans="1:13" s="269" customFormat="1" ht="15.5" hidden="1" thickTop="1" thickBot="1" x14ac:dyDescent="0.4">
      <c r="A3876" s="283" t="s">
        <v>3464</v>
      </c>
      <c r="B3876" s="284" t="e">
        <f>VLOOKUP(A3876,Lists!B:C,2,FALSE)</f>
        <v>#N/A</v>
      </c>
      <c r="C3876" s="284" t="e">
        <f>VLOOKUP(A3876,Lists!B:D,3,FALSE)</f>
        <v>#N/A</v>
      </c>
      <c r="D3876" s="285" t="s">
        <v>5114</v>
      </c>
      <c r="E3876" s="285">
        <v>0</v>
      </c>
      <c r="F3876" s="285" t="s">
        <v>3483</v>
      </c>
      <c r="G3876" s="285" t="s">
        <v>731</v>
      </c>
      <c r="H3876" s="278">
        <f t="shared" si="120"/>
        <v>2</v>
      </c>
      <c r="I3876" s="251" t="s">
        <v>3479</v>
      </c>
      <c r="J3876" s="285"/>
      <c r="K3876" s="278" t="e">
        <f t="shared" si="121"/>
        <v>#N/A</v>
      </c>
      <c r="L3876" s="286">
        <v>43549</v>
      </c>
      <c r="M3876" s="286" t="s">
        <v>3248</v>
      </c>
    </row>
    <row r="3877" spans="1:13" s="269" customFormat="1" ht="15.5" hidden="1" thickTop="1" thickBot="1" x14ac:dyDescent="0.4">
      <c r="A3877" s="287" t="s">
        <v>3464</v>
      </c>
      <c r="B3877" s="288" t="e">
        <f>VLOOKUP(A3877,Lists!B:C,2,FALSE)</f>
        <v>#N/A</v>
      </c>
      <c r="C3877" s="288" t="e">
        <f>VLOOKUP(A3877,Lists!B:D,3,FALSE)</f>
        <v>#N/A</v>
      </c>
      <c r="D3877" s="289" t="s">
        <v>688</v>
      </c>
      <c r="E3877" s="289">
        <v>5</v>
      </c>
      <c r="F3877" s="289"/>
      <c r="G3877" s="289" t="s">
        <v>731</v>
      </c>
      <c r="H3877" s="278">
        <f t="shared" si="120"/>
        <v>2</v>
      </c>
      <c r="I3877" s="252"/>
      <c r="J3877" s="289" t="s">
        <v>3487</v>
      </c>
      <c r="K3877" s="278" t="e">
        <f t="shared" si="121"/>
        <v>#N/A</v>
      </c>
      <c r="L3877" s="290">
        <v>43549</v>
      </c>
      <c r="M3877" s="290" t="s">
        <v>3248</v>
      </c>
    </row>
    <row r="3878" spans="1:13" s="269" customFormat="1" ht="15.5" hidden="1" thickTop="1" thickBot="1" x14ac:dyDescent="0.4">
      <c r="A3878" s="283" t="s">
        <v>3464</v>
      </c>
      <c r="B3878" s="284" t="e">
        <f>VLOOKUP(A3878,Lists!B:C,2,FALSE)</f>
        <v>#N/A</v>
      </c>
      <c r="C3878" s="284" t="e">
        <f>VLOOKUP(A3878,Lists!B:D,3,FALSE)</f>
        <v>#N/A</v>
      </c>
      <c r="D3878" s="285" t="s">
        <v>691</v>
      </c>
      <c r="E3878" s="285" t="s">
        <v>888</v>
      </c>
      <c r="F3878" s="285"/>
      <c r="G3878" s="285" t="s">
        <v>731</v>
      </c>
      <c r="H3878" s="278">
        <f t="shared" si="120"/>
        <v>2</v>
      </c>
      <c r="I3878" s="251"/>
      <c r="J3878" s="285" t="s">
        <v>3488</v>
      </c>
      <c r="K3878" s="278" t="e">
        <f t="shared" si="121"/>
        <v>#N/A</v>
      </c>
      <c r="L3878" s="286">
        <v>43549</v>
      </c>
      <c r="M3878" s="286" t="s">
        <v>3248</v>
      </c>
    </row>
    <row r="3879" spans="1:13" s="269" customFormat="1" ht="15.5" hidden="1" thickTop="1" thickBot="1" x14ac:dyDescent="0.4">
      <c r="A3879" s="287" t="s">
        <v>3464</v>
      </c>
      <c r="B3879" s="288" t="e">
        <f>VLOOKUP(A3879,Lists!B:C,2,FALSE)</f>
        <v>#N/A</v>
      </c>
      <c r="C3879" s="288" t="e">
        <f>VLOOKUP(A3879,Lists!B:D,3,FALSE)</f>
        <v>#N/A</v>
      </c>
      <c r="D3879" s="289" t="s">
        <v>692</v>
      </c>
      <c r="E3879" s="289" t="s">
        <v>888</v>
      </c>
      <c r="F3879" s="289"/>
      <c r="G3879" s="289" t="s">
        <v>731</v>
      </c>
      <c r="H3879" s="278">
        <f t="shared" si="120"/>
        <v>2</v>
      </c>
      <c r="I3879" s="252"/>
      <c r="J3879" s="289" t="s">
        <v>3488</v>
      </c>
      <c r="K3879" s="278" t="e">
        <f t="shared" si="121"/>
        <v>#N/A</v>
      </c>
      <c r="L3879" s="290">
        <v>43549</v>
      </c>
      <c r="M3879" s="290" t="s">
        <v>3248</v>
      </c>
    </row>
    <row r="3880" spans="1:13" s="269" customFormat="1" ht="15.5" hidden="1" thickTop="1" thickBot="1" x14ac:dyDescent="0.4">
      <c r="A3880" s="283" t="s">
        <v>3464</v>
      </c>
      <c r="B3880" s="284" t="e">
        <f>VLOOKUP(A3880,Lists!B:C,2,FALSE)</f>
        <v>#N/A</v>
      </c>
      <c r="C3880" s="284" t="e">
        <f>VLOOKUP(A3880,Lists!B:D,3,FALSE)</f>
        <v>#N/A</v>
      </c>
      <c r="D3880" s="285" t="s">
        <v>643</v>
      </c>
      <c r="E3880" s="285" t="s">
        <v>888</v>
      </c>
      <c r="F3880" s="285"/>
      <c r="G3880" s="285" t="s">
        <v>731</v>
      </c>
      <c r="H3880" s="278">
        <f t="shared" si="120"/>
        <v>2</v>
      </c>
      <c r="I3880" s="251"/>
      <c r="J3880" s="285" t="s">
        <v>3488</v>
      </c>
      <c r="K3880" s="278" t="e">
        <f t="shared" si="121"/>
        <v>#N/A</v>
      </c>
      <c r="L3880" s="286">
        <v>43549</v>
      </c>
      <c r="M3880" s="286" t="s">
        <v>3248</v>
      </c>
    </row>
    <row r="3881" spans="1:13" s="269" customFormat="1" ht="15.5" hidden="1" thickTop="1" thickBot="1" x14ac:dyDescent="0.4">
      <c r="A3881" s="287" t="s">
        <v>3464</v>
      </c>
      <c r="B3881" s="288" t="e">
        <f>VLOOKUP(A3881,Lists!B:C,2,FALSE)</f>
        <v>#N/A</v>
      </c>
      <c r="C3881" s="288" t="e">
        <f>VLOOKUP(A3881,Lists!B:D,3,FALSE)</f>
        <v>#N/A</v>
      </c>
      <c r="D3881" s="289" t="s">
        <v>644</v>
      </c>
      <c r="E3881" s="289" t="s">
        <v>888</v>
      </c>
      <c r="F3881" s="289"/>
      <c r="G3881" s="289" t="s">
        <v>731</v>
      </c>
      <c r="H3881" s="278">
        <f t="shared" si="120"/>
        <v>2</v>
      </c>
      <c r="I3881" s="252"/>
      <c r="J3881" s="289" t="s">
        <v>3488</v>
      </c>
      <c r="K3881" s="278" t="e">
        <f t="shared" si="121"/>
        <v>#N/A</v>
      </c>
      <c r="L3881" s="290">
        <v>43549</v>
      </c>
      <c r="M3881" s="290" t="s">
        <v>3248</v>
      </c>
    </row>
    <row r="3882" spans="1:13" s="269" customFormat="1" ht="15.5" hidden="1" thickTop="1" thickBot="1" x14ac:dyDescent="0.4">
      <c r="A3882" s="283" t="s">
        <v>3464</v>
      </c>
      <c r="B3882" s="284" t="e">
        <f>VLOOKUP(A3882,Lists!B:C,2,FALSE)</f>
        <v>#N/A</v>
      </c>
      <c r="C3882" s="284" t="e">
        <f>VLOOKUP(A3882,Lists!B:D,3,FALSE)</f>
        <v>#N/A</v>
      </c>
      <c r="D3882" s="285" t="s">
        <v>645</v>
      </c>
      <c r="E3882" s="285" t="s">
        <v>888</v>
      </c>
      <c r="F3882" s="285"/>
      <c r="G3882" s="285" t="s">
        <v>731</v>
      </c>
      <c r="H3882" s="278">
        <f t="shared" si="120"/>
        <v>2</v>
      </c>
      <c r="I3882" s="251"/>
      <c r="J3882" s="285" t="s">
        <v>3488</v>
      </c>
      <c r="K3882" s="278" t="e">
        <f t="shared" si="121"/>
        <v>#N/A</v>
      </c>
      <c r="L3882" s="286">
        <v>43549</v>
      </c>
      <c r="M3882" s="286" t="s">
        <v>3248</v>
      </c>
    </row>
    <row r="3883" spans="1:13" s="269" customFormat="1" ht="15.5" hidden="1" thickTop="1" thickBot="1" x14ac:dyDescent="0.4">
      <c r="A3883" s="287" t="s">
        <v>3464</v>
      </c>
      <c r="B3883" s="288" t="e">
        <f>VLOOKUP(A3883,Lists!B:C,2,FALSE)</f>
        <v>#N/A</v>
      </c>
      <c r="C3883" s="288" t="e">
        <f>VLOOKUP(A3883,Lists!B:D,3,FALSE)</f>
        <v>#N/A</v>
      </c>
      <c r="D3883" s="289" t="s">
        <v>646</v>
      </c>
      <c r="E3883" s="289" t="s">
        <v>888</v>
      </c>
      <c r="F3883" s="289"/>
      <c r="G3883" s="289" t="s">
        <v>731</v>
      </c>
      <c r="H3883" s="278">
        <f t="shared" si="120"/>
        <v>2</v>
      </c>
      <c r="I3883" s="252"/>
      <c r="J3883" s="289" t="s">
        <v>3488</v>
      </c>
      <c r="K3883" s="278" t="e">
        <f t="shared" si="121"/>
        <v>#N/A</v>
      </c>
      <c r="L3883" s="290">
        <v>43549</v>
      </c>
      <c r="M3883" s="290" t="s">
        <v>3248</v>
      </c>
    </row>
    <row r="3884" spans="1:13" s="269" customFormat="1" ht="15.5" hidden="1" thickTop="1" thickBot="1" x14ac:dyDescent="0.4">
      <c r="A3884" s="283" t="s">
        <v>3464</v>
      </c>
      <c r="B3884" s="284" t="e">
        <f>VLOOKUP(A3884,Lists!B:C,2,FALSE)</f>
        <v>#N/A</v>
      </c>
      <c r="C3884" s="284" t="e">
        <f>VLOOKUP(A3884,Lists!B:D,3,FALSE)</f>
        <v>#N/A</v>
      </c>
      <c r="D3884" s="285" t="s">
        <v>647</v>
      </c>
      <c r="E3884" s="285" t="s">
        <v>888</v>
      </c>
      <c r="F3884" s="285"/>
      <c r="G3884" s="285" t="s">
        <v>731</v>
      </c>
      <c r="H3884" s="278">
        <f t="shared" si="120"/>
        <v>2</v>
      </c>
      <c r="I3884" s="251"/>
      <c r="J3884" s="285" t="s">
        <v>3488</v>
      </c>
      <c r="K3884" s="278" t="e">
        <f t="shared" si="121"/>
        <v>#N/A</v>
      </c>
      <c r="L3884" s="286">
        <v>43549</v>
      </c>
      <c r="M3884" s="286" t="s">
        <v>3248</v>
      </c>
    </row>
    <row r="3885" spans="1:13" s="269" customFormat="1" ht="15.5" hidden="1" thickTop="1" thickBot="1" x14ac:dyDescent="0.4">
      <c r="A3885" s="287" t="s">
        <v>3464</v>
      </c>
      <c r="B3885" s="288" t="e">
        <f>VLOOKUP(A3885,Lists!B:C,2,FALSE)</f>
        <v>#N/A</v>
      </c>
      <c r="C3885" s="288" t="e">
        <f>VLOOKUP(A3885,Lists!B:D,3,FALSE)</f>
        <v>#N/A</v>
      </c>
      <c r="D3885" s="289" t="s">
        <v>648</v>
      </c>
      <c r="E3885" s="289" t="s">
        <v>888</v>
      </c>
      <c r="F3885" s="289"/>
      <c r="G3885" s="289" t="s">
        <v>731</v>
      </c>
      <c r="H3885" s="278">
        <f t="shared" si="120"/>
        <v>2</v>
      </c>
      <c r="I3885" s="252"/>
      <c r="J3885" s="289" t="s">
        <v>3488</v>
      </c>
      <c r="K3885" s="278" t="e">
        <f t="shared" si="121"/>
        <v>#N/A</v>
      </c>
      <c r="L3885" s="290">
        <v>43549</v>
      </c>
      <c r="M3885" s="290" t="s">
        <v>3248</v>
      </c>
    </row>
    <row r="3886" spans="1:13" s="269" customFormat="1" ht="15.5" hidden="1" thickTop="1" thickBot="1" x14ac:dyDescent="0.4">
      <c r="A3886" s="283" t="s">
        <v>3464</v>
      </c>
      <c r="B3886" s="284" t="e">
        <f>VLOOKUP(A3886,Lists!B:C,2,FALSE)</f>
        <v>#N/A</v>
      </c>
      <c r="C3886" s="284" t="e">
        <f>VLOOKUP(A3886,Lists!B:D,3,FALSE)</f>
        <v>#N/A</v>
      </c>
      <c r="D3886" s="285" t="s">
        <v>649</v>
      </c>
      <c r="E3886" s="285" t="s">
        <v>888</v>
      </c>
      <c r="F3886" s="285"/>
      <c r="G3886" s="285" t="s">
        <v>731</v>
      </c>
      <c r="H3886" s="278">
        <f t="shared" si="120"/>
        <v>2</v>
      </c>
      <c r="I3886" s="251"/>
      <c r="J3886" s="285" t="s">
        <v>3488</v>
      </c>
      <c r="K3886" s="278" t="e">
        <f t="shared" si="121"/>
        <v>#N/A</v>
      </c>
      <c r="L3886" s="286">
        <v>43549</v>
      </c>
      <c r="M3886" s="286" t="s">
        <v>3248</v>
      </c>
    </row>
    <row r="3887" spans="1:13" s="269" customFormat="1" ht="15.5" hidden="1" thickTop="1" thickBot="1" x14ac:dyDescent="0.4">
      <c r="A3887" s="287" t="s">
        <v>3464</v>
      </c>
      <c r="B3887" s="288" t="e">
        <f>VLOOKUP(A3887,Lists!B:C,2,FALSE)</f>
        <v>#N/A</v>
      </c>
      <c r="C3887" s="288" t="e">
        <f>VLOOKUP(A3887,Lists!B:D,3,FALSE)</f>
        <v>#N/A</v>
      </c>
      <c r="D3887" s="289" t="s">
        <v>650</v>
      </c>
      <c r="E3887" s="289" t="s">
        <v>888</v>
      </c>
      <c r="F3887" s="289"/>
      <c r="G3887" s="289" t="s">
        <v>731</v>
      </c>
      <c r="H3887" s="278">
        <f t="shared" si="120"/>
        <v>2</v>
      </c>
      <c r="I3887" s="252"/>
      <c r="J3887" s="289" t="s">
        <v>3488</v>
      </c>
      <c r="K3887" s="278" t="e">
        <f t="shared" si="121"/>
        <v>#N/A</v>
      </c>
      <c r="L3887" s="290">
        <v>43549</v>
      </c>
      <c r="M3887" s="290" t="s">
        <v>3248</v>
      </c>
    </row>
    <row r="3888" spans="1:13" s="269" customFormat="1" ht="15.5" hidden="1" thickTop="1" thickBot="1" x14ac:dyDescent="0.4">
      <c r="A3888" s="283" t="s">
        <v>3464</v>
      </c>
      <c r="B3888" s="284" t="e">
        <f>VLOOKUP(A3888,Lists!B:C,2,FALSE)</f>
        <v>#N/A</v>
      </c>
      <c r="C3888" s="284" t="e">
        <f>VLOOKUP(A3888,Lists!B:D,3,FALSE)</f>
        <v>#N/A</v>
      </c>
      <c r="D3888" s="285" t="s">
        <v>651</v>
      </c>
      <c r="E3888" s="285" t="s">
        <v>888</v>
      </c>
      <c r="F3888" s="285"/>
      <c r="G3888" s="285" t="s">
        <v>731</v>
      </c>
      <c r="H3888" s="278">
        <f t="shared" si="120"/>
        <v>2</v>
      </c>
      <c r="I3888" s="251"/>
      <c r="J3888" s="285" t="s">
        <v>3488</v>
      </c>
      <c r="K3888" s="278" t="e">
        <f t="shared" si="121"/>
        <v>#N/A</v>
      </c>
      <c r="L3888" s="286">
        <v>43549</v>
      </c>
      <c r="M3888" s="286" t="s">
        <v>3248</v>
      </c>
    </row>
    <row r="3889" spans="1:13" s="269" customFormat="1" ht="15.5" hidden="1" thickTop="1" thickBot="1" x14ac:dyDescent="0.4">
      <c r="A3889" s="287" t="s">
        <v>3493</v>
      </c>
      <c r="B3889" s="288" t="e">
        <f>VLOOKUP(A3889,Lists!B:C,2,FALSE)</f>
        <v>#N/A</v>
      </c>
      <c r="C3889" s="288" t="e">
        <f>VLOOKUP(A3889,Lists!B:D,3,FALSE)</f>
        <v>#N/A</v>
      </c>
      <c r="D3889" s="289" t="s">
        <v>522</v>
      </c>
      <c r="E3889" s="289">
        <v>14745767</v>
      </c>
      <c r="F3889" s="289" t="s">
        <v>3494</v>
      </c>
      <c r="G3889" s="289" t="s">
        <v>731</v>
      </c>
      <c r="H3889" s="278">
        <f t="shared" si="120"/>
        <v>2</v>
      </c>
      <c r="I3889" s="252" t="s">
        <v>3495</v>
      </c>
      <c r="J3889" s="289" t="s">
        <v>3496</v>
      </c>
      <c r="K3889" s="278" t="e">
        <f t="shared" si="121"/>
        <v>#N/A</v>
      </c>
      <c r="L3889" s="290">
        <v>43549</v>
      </c>
      <c r="M3889" s="290" t="s">
        <v>3248</v>
      </c>
    </row>
    <row r="3890" spans="1:13" s="269" customFormat="1" ht="15.5" hidden="1" thickTop="1" thickBot="1" x14ac:dyDescent="0.4">
      <c r="A3890" s="283" t="s">
        <v>3493</v>
      </c>
      <c r="B3890" s="284" t="e">
        <f>VLOOKUP(A3890,Lists!B:C,2,FALSE)</f>
        <v>#N/A</v>
      </c>
      <c r="C3890" s="284" t="e">
        <f>VLOOKUP(A3890,Lists!B:D,3,FALSE)</f>
        <v>#N/A</v>
      </c>
      <c r="D3890" s="285" t="s">
        <v>660</v>
      </c>
      <c r="E3890" s="285">
        <v>67643</v>
      </c>
      <c r="F3890" s="285" t="s">
        <v>3497</v>
      </c>
      <c r="G3890" s="285" t="s">
        <v>731</v>
      </c>
      <c r="H3890" s="278">
        <f t="shared" si="120"/>
        <v>2</v>
      </c>
      <c r="I3890" s="251" t="s">
        <v>3498</v>
      </c>
      <c r="J3890" s="285" t="s">
        <v>3499</v>
      </c>
      <c r="K3890" s="278" t="e">
        <f t="shared" si="121"/>
        <v>#N/A</v>
      </c>
      <c r="L3890" s="286">
        <v>43549</v>
      </c>
      <c r="M3890" s="286" t="s">
        <v>3248</v>
      </c>
    </row>
    <row r="3891" spans="1:13" s="269" customFormat="1" ht="15.5" hidden="1" thickTop="1" thickBot="1" x14ac:dyDescent="0.4">
      <c r="A3891" s="287" t="s">
        <v>3493</v>
      </c>
      <c r="B3891" s="288" t="e">
        <f>VLOOKUP(A3891,Lists!B:C,2,FALSE)</f>
        <v>#N/A</v>
      </c>
      <c r="C3891" s="288" t="e">
        <f>VLOOKUP(A3891,Lists!B:D,3,FALSE)</f>
        <v>#N/A</v>
      </c>
      <c r="D3891" s="289" t="s">
        <v>737</v>
      </c>
      <c r="E3891" s="289">
        <v>8216901</v>
      </c>
      <c r="F3891" s="289" t="s">
        <v>3494</v>
      </c>
      <c r="G3891" s="289" t="s">
        <v>731</v>
      </c>
      <c r="H3891" s="278">
        <f t="shared" si="120"/>
        <v>2</v>
      </c>
      <c r="I3891" s="252" t="s">
        <v>3495</v>
      </c>
      <c r="J3891" s="289" t="s">
        <v>3500</v>
      </c>
      <c r="K3891" s="278" t="e">
        <f t="shared" si="121"/>
        <v>#N/A</v>
      </c>
      <c r="L3891" s="290">
        <v>43549</v>
      </c>
      <c r="M3891" s="290" t="s">
        <v>3248</v>
      </c>
    </row>
    <row r="3892" spans="1:13" s="269" customFormat="1" ht="15.5" hidden="1" thickTop="1" thickBot="1" x14ac:dyDescent="0.4">
      <c r="A3892" s="283" t="s">
        <v>3493</v>
      </c>
      <c r="B3892" s="284" t="e">
        <f>VLOOKUP(A3892,Lists!B:C,2,FALSE)</f>
        <v>#N/A</v>
      </c>
      <c r="C3892" s="284" t="e">
        <f>VLOOKUP(A3892,Lists!B:D,3,FALSE)</f>
        <v>#N/A</v>
      </c>
      <c r="D3892" s="285" t="s">
        <v>533</v>
      </c>
      <c r="E3892" s="285">
        <v>868900</v>
      </c>
      <c r="F3892" s="285" t="s">
        <v>3501</v>
      </c>
      <c r="G3892" s="285" t="s">
        <v>731</v>
      </c>
      <c r="H3892" s="278">
        <f t="shared" si="120"/>
        <v>2</v>
      </c>
      <c r="I3892" s="251" t="s">
        <v>3502</v>
      </c>
      <c r="J3892" s="285" t="s">
        <v>3503</v>
      </c>
      <c r="K3892" s="278" t="e">
        <f t="shared" si="121"/>
        <v>#N/A</v>
      </c>
      <c r="L3892" s="286">
        <v>43549</v>
      </c>
      <c r="M3892" s="286" t="s">
        <v>3248</v>
      </c>
    </row>
    <row r="3893" spans="1:13" s="269" customFormat="1" ht="15.5" hidden="1" thickTop="1" thickBot="1" x14ac:dyDescent="0.4">
      <c r="A3893" s="287" t="s">
        <v>3493</v>
      </c>
      <c r="B3893" s="288" t="e">
        <f>VLOOKUP(A3893,Lists!B:C,2,FALSE)</f>
        <v>#N/A</v>
      </c>
      <c r="C3893" s="288" t="e">
        <f>VLOOKUP(A3893,Lists!B:D,3,FALSE)</f>
        <v>#N/A</v>
      </c>
      <c r="D3893" s="289" t="s">
        <v>5027</v>
      </c>
      <c r="E3893" s="289">
        <v>672</v>
      </c>
      <c r="F3893" s="289" t="s">
        <v>3501</v>
      </c>
      <c r="G3893" s="289" t="s">
        <v>731</v>
      </c>
      <c r="H3893" s="278">
        <f t="shared" si="120"/>
        <v>2</v>
      </c>
      <c r="I3893" s="252" t="s">
        <v>3502</v>
      </c>
      <c r="J3893" s="289" t="s">
        <v>3504</v>
      </c>
      <c r="K3893" s="278" t="e">
        <f t="shared" si="121"/>
        <v>#N/A</v>
      </c>
      <c r="L3893" s="290">
        <v>43549</v>
      </c>
      <c r="M3893" s="290" t="s">
        <v>3248</v>
      </c>
    </row>
    <row r="3894" spans="1:13" s="269" customFormat="1" ht="15.5" hidden="1" thickTop="1" thickBot="1" x14ac:dyDescent="0.4">
      <c r="A3894" s="283" t="s">
        <v>3493</v>
      </c>
      <c r="B3894" s="284" t="e">
        <f>VLOOKUP(A3894,Lists!B:C,2,FALSE)</f>
        <v>#N/A</v>
      </c>
      <c r="C3894" s="284" t="e">
        <f>VLOOKUP(A3894,Lists!B:D,3,FALSE)</f>
        <v>#N/A</v>
      </c>
      <c r="D3894" s="285" t="s">
        <v>5028</v>
      </c>
      <c r="E3894" s="285">
        <v>0</v>
      </c>
      <c r="F3894" s="285"/>
      <c r="G3894" s="285" t="s">
        <v>731</v>
      </c>
      <c r="H3894" s="278">
        <f t="shared" si="120"/>
        <v>2</v>
      </c>
      <c r="I3894" s="251"/>
      <c r="J3894" s="285" t="s">
        <v>3506</v>
      </c>
      <c r="K3894" s="278" t="e">
        <f t="shared" si="121"/>
        <v>#N/A</v>
      </c>
      <c r="L3894" s="286">
        <v>43549</v>
      </c>
      <c r="M3894" s="286" t="s">
        <v>3248</v>
      </c>
    </row>
    <row r="3895" spans="1:13" s="269" customFormat="1" ht="15.5" hidden="1" thickTop="1" thickBot="1" x14ac:dyDescent="0.4">
      <c r="A3895" s="287" t="s">
        <v>3493</v>
      </c>
      <c r="B3895" s="288" t="e">
        <f>VLOOKUP(A3895,Lists!B:C,2,FALSE)</f>
        <v>#N/A</v>
      </c>
      <c r="C3895" s="288" t="e">
        <f>VLOOKUP(A3895,Lists!B:D,3,FALSE)</f>
        <v>#N/A</v>
      </c>
      <c r="D3895" s="289" t="s">
        <v>5029</v>
      </c>
      <c r="E3895" s="289">
        <v>59</v>
      </c>
      <c r="F3895" s="289" t="s">
        <v>4861</v>
      </c>
      <c r="G3895" s="289" t="s">
        <v>731</v>
      </c>
      <c r="H3895" s="278">
        <f t="shared" si="120"/>
        <v>2</v>
      </c>
      <c r="I3895" s="252" t="s">
        <v>3502</v>
      </c>
      <c r="J3895" s="289" t="s">
        <v>3505</v>
      </c>
      <c r="K3895" s="278" t="e">
        <f t="shared" si="121"/>
        <v>#N/A</v>
      </c>
      <c r="L3895" s="290">
        <v>43549</v>
      </c>
      <c r="M3895" s="290" t="s">
        <v>3248</v>
      </c>
    </row>
    <row r="3896" spans="1:13" s="269" customFormat="1" ht="15.5" hidden="1" thickTop="1" thickBot="1" x14ac:dyDescent="0.4">
      <c r="A3896" s="283" t="s">
        <v>3493</v>
      </c>
      <c r="B3896" s="284" t="e">
        <f>VLOOKUP(A3896,Lists!B:C,2,FALSE)</f>
        <v>#N/A</v>
      </c>
      <c r="C3896" s="284" t="e">
        <f>VLOOKUP(A3896,Lists!B:D,3,FALSE)</f>
        <v>#N/A</v>
      </c>
      <c r="D3896" s="285" t="s">
        <v>5108</v>
      </c>
      <c r="E3896" s="285" t="s">
        <v>446</v>
      </c>
      <c r="F3896" s="285"/>
      <c r="G3896" s="285" t="s">
        <v>731</v>
      </c>
      <c r="H3896" s="278">
        <f t="shared" si="120"/>
        <v>2</v>
      </c>
      <c r="I3896" s="251" t="s">
        <v>3507</v>
      </c>
      <c r="J3896" s="285" t="s">
        <v>3508</v>
      </c>
      <c r="K3896" s="278" t="e">
        <f t="shared" si="121"/>
        <v>#N/A</v>
      </c>
      <c r="L3896" s="286">
        <v>43549</v>
      </c>
      <c r="M3896" s="286" t="s">
        <v>3248</v>
      </c>
    </row>
    <row r="3897" spans="1:13" s="269" customFormat="1" ht="15.5" hidden="1" thickTop="1" thickBot="1" x14ac:dyDescent="0.4">
      <c r="A3897" s="287" t="s">
        <v>3493</v>
      </c>
      <c r="B3897" s="288" t="e">
        <f>VLOOKUP(A3897,Lists!B:C,2,FALSE)</f>
        <v>#N/A</v>
      </c>
      <c r="C3897" s="288" t="e">
        <f>VLOOKUP(A3897,Lists!B:D,3,FALSE)</f>
        <v>#N/A</v>
      </c>
      <c r="D3897" s="289" t="s">
        <v>5109</v>
      </c>
      <c r="E3897" s="289" t="s">
        <v>446</v>
      </c>
      <c r="F3897" s="289" t="s">
        <v>446</v>
      </c>
      <c r="G3897" s="289" t="s">
        <v>446</v>
      </c>
      <c r="H3897" s="278" t="str">
        <f t="shared" si="120"/>
        <v>x</v>
      </c>
      <c r="I3897" s="252" t="s">
        <v>3507</v>
      </c>
      <c r="J3897" s="289" t="s">
        <v>3508</v>
      </c>
      <c r="K3897" s="278" t="e">
        <f t="shared" si="121"/>
        <v>#N/A</v>
      </c>
      <c r="L3897" s="290">
        <v>43549</v>
      </c>
      <c r="M3897" s="290" t="s">
        <v>3248</v>
      </c>
    </row>
    <row r="3898" spans="1:13" s="269" customFormat="1" ht="15.5" hidden="1" thickTop="1" thickBot="1" x14ac:dyDescent="0.4">
      <c r="A3898" s="283" t="s">
        <v>3493</v>
      </c>
      <c r="B3898" s="284" t="e">
        <f>VLOOKUP(A3898,Lists!B:C,2,FALSE)</f>
        <v>#N/A</v>
      </c>
      <c r="C3898" s="284" t="e">
        <f>VLOOKUP(A3898,Lists!B:D,3,FALSE)</f>
        <v>#N/A</v>
      </c>
      <c r="D3898" s="285" t="s">
        <v>742</v>
      </c>
      <c r="E3898" s="285" t="s">
        <v>446</v>
      </c>
      <c r="F3898" s="285"/>
      <c r="G3898" s="285" t="s">
        <v>731</v>
      </c>
      <c r="H3898" s="278">
        <f t="shared" si="120"/>
        <v>2</v>
      </c>
      <c r="I3898" s="251"/>
      <c r="J3898" s="285" t="s">
        <v>3509</v>
      </c>
      <c r="K3898" s="278" t="e">
        <f t="shared" si="121"/>
        <v>#N/A</v>
      </c>
      <c r="L3898" s="286">
        <v>43549</v>
      </c>
      <c r="M3898" s="286" t="s">
        <v>3248</v>
      </c>
    </row>
    <row r="3899" spans="1:13" s="269" customFormat="1" ht="15.5" hidden="1" thickTop="1" thickBot="1" x14ac:dyDescent="0.4">
      <c r="A3899" s="287" t="s">
        <v>3493</v>
      </c>
      <c r="B3899" s="288" t="e">
        <f>VLOOKUP(A3899,Lists!B:C,2,FALSE)</f>
        <v>#N/A</v>
      </c>
      <c r="C3899" s="288" t="e">
        <f>VLOOKUP(A3899,Lists!B:D,3,FALSE)</f>
        <v>#N/A</v>
      </c>
      <c r="D3899" s="289" t="s">
        <v>688</v>
      </c>
      <c r="E3899" s="289">
        <v>2</v>
      </c>
      <c r="F3899" s="289"/>
      <c r="G3899" s="289" t="s">
        <v>731</v>
      </c>
      <c r="H3899" s="278">
        <f t="shared" si="120"/>
        <v>2</v>
      </c>
      <c r="I3899" s="252"/>
      <c r="J3899" s="289" t="s">
        <v>3511</v>
      </c>
      <c r="K3899" s="278" t="e">
        <f t="shared" si="121"/>
        <v>#N/A</v>
      </c>
      <c r="L3899" s="290">
        <v>43549</v>
      </c>
      <c r="M3899" s="290" t="s">
        <v>3248</v>
      </c>
    </row>
    <row r="3900" spans="1:13" s="269" customFormat="1" ht="15.5" hidden="1" thickTop="1" thickBot="1" x14ac:dyDescent="0.4">
      <c r="A3900" s="283" t="s">
        <v>3493</v>
      </c>
      <c r="B3900" s="284" t="e">
        <f>VLOOKUP(A3900,Lists!B:C,2,FALSE)</f>
        <v>#N/A</v>
      </c>
      <c r="C3900" s="284" t="e">
        <f>VLOOKUP(A3900,Lists!B:D,3,FALSE)</f>
        <v>#N/A</v>
      </c>
      <c r="D3900" s="285" t="s">
        <v>691</v>
      </c>
      <c r="E3900" s="285" t="s">
        <v>446</v>
      </c>
      <c r="F3900" s="285"/>
      <c r="G3900" s="285" t="s">
        <v>731</v>
      </c>
      <c r="H3900" s="278">
        <f t="shared" si="120"/>
        <v>2</v>
      </c>
      <c r="I3900" s="251"/>
      <c r="J3900" s="285"/>
      <c r="K3900" s="278" t="e">
        <f t="shared" si="121"/>
        <v>#N/A</v>
      </c>
      <c r="L3900" s="286">
        <v>43549</v>
      </c>
      <c r="M3900" s="286" t="s">
        <v>3248</v>
      </c>
    </row>
    <row r="3901" spans="1:13" s="269" customFormat="1" ht="15.5" hidden="1" thickTop="1" thickBot="1" x14ac:dyDescent="0.4">
      <c r="A3901" s="287" t="s">
        <v>3493</v>
      </c>
      <c r="B3901" s="288" t="e">
        <f>VLOOKUP(A3901,Lists!B:C,2,FALSE)</f>
        <v>#N/A</v>
      </c>
      <c r="C3901" s="288" t="e">
        <f>VLOOKUP(A3901,Lists!B:D,3,FALSE)</f>
        <v>#N/A</v>
      </c>
      <c r="D3901" s="289" t="s">
        <v>692</v>
      </c>
      <c r="E3901" s="289" t="s">
        <v>446</v>
      </c>
      <c r="F3901" s="289"/>
      <c r="G3901" s="289" t="s">
        <v>731</v>
      </c>
      <c r="H3901" s="278">
        <f t="shared" si="120"/>
        <v>2</v>
      </c>
      <c r="I3901" s="252"/>
      <c r="J3901" s="289"/>
      <c r="K3901" s="278" t="e">
        <f t="shared" si="121"/>
        <v>#N/A</v>
      </c>
      <c r="L3901" s="290">
        <v>43549</v>
      </c>
      <c r="M3901" s="290" t="s">
        <v>3248</v>
      </c>
    </row>
    <row r="3902" spans="1:13" s="269" customFormat="1" ht="15.5" hidden="1" thickTop="1" thickBot="1" x14ac:dyDescent="0.4">
      <c r="A3902" s="283" t="s">
        <v>1252</v>
      </c>
      <c r="B3902" s="284" t="str">
        <f>VLOOKUP(A3902,Lists!B:C,2,FALSE)</f>
        <v>TCD003</v>
      </c>
      <c r="C3902" s="284" t="str">
        <f>VLOOKUP(A3902,Lists!B:D,3,FALSE)</f>
        <v>TCD</v>
      </c>
      <c r="D3902" s="285" t="s">
        <v>5115</v>
      </c>
      <c r="E3902" s="285">
        <v>260</v>
      </c>
      <c r="F3902" s="285" t="s">
        <v>3546</v>
      </c>
      <c r="G3902" s="285" t="s">
        <v>731</v>
      </c>
      <c r="H3902" s="278">
        <f t="shared" si="120"/>
        <v>2</v>
      </c>
      <c r="I3902" s="251" t="s">
        <v>1354</v>
      </c>
      <c r="J3902" s="285" t="s">
        <v>3569</v>
      </c>
      <c r="K3902" s="278" t="str">
        <f t="shared" si="121"/>
        <v>TCD003Fatalities in all crises</v>
      </c>
      <c r="L3902" s="286">
        <v>43551</v>
      </c>
      <c r="M3902" s="286" t="s">
        <v>3249</v>
      </c>
    </row>
    <row r="3903" spans="1:13" s="269" customFormat="1" ht="15.5" hidden="1" thickTop="1" thickBot="1" x14ac:dyDescent="0.4">
      <c r="A3903" s="287" t="s">
        <v>1252</v>
      </c>
      <c r="B3903" s="288" t="str">
        <f>VLOOKUP(A3903,Lists!B:C,2,FALSE)</f>
        <v>TCD003</v>
      </c>
      <c r="C3903" s="288" t="str">
        <f>VLOOKUP(A3903,Lists!B:D,3,FALSE)</f>
        <v>TCD</v>
      </c>
      <c r="D3903" s="289" t="s">
        <v>5029</v>
      </c>
      <c r="E3903" s="289">
        <v>93</v>
      </c>
      <c r="F3903" s="289" t="s">
        <v>3546</v>
      </c>
      <c r="G3903" s="289" t="s">
        <v>731</v>
      </c>
      <c r="H3903" s="278">
        <f t="shared" si="120"/>
        <v>2</v>
      </c>
      <c r="I3903" s="252" t="s">
        <v>1354</v>
      </c>
      <c r="J3903" s="289" t="s">
        <v>2547</v>
      </c>
      <c r="K3903" s="278" t="str">
        <f t="shared" si="121"/>
        <v>TCD003Fatalities reported</v>
      </c>
      <c r="L3903" s="290">
        <v>43551</v>
      </c>
      <c r="M3903" s="290" t="s">
        <v>3249</v>
      </c>
    </row>
    <row r="3904" spans="1:13" s="269" customFormat="1" ht="15.5" hidden="1" thickTop="1" thickBot="1" x14ac:dyDescent="0.4">
      <c r="A3904" s="283" t="s">
        <v>1251</v>
      </c>
      <c r="B3904" s="284" t="e">
        <f>VLOOKUP(A3904,Lists!B:C,2,FALSE)</f>
        <v>#N/A</v>
      </c>
      <c r="C3904" s="284" t="e">
        <f>VLOOKUP(A3904,Lists!B:D,3,FALSE)</f>
        <v>#N/A</v>
      </c>
      <c r="D3904" s="285" t="s">
        <v>5115</v>
      </c>
      <c r="E3904" s="285">
        <v>260</v>
      </c>
      <c r="F3904" s="285" t="s">
        <v>3570</v>
      </c>
      <c r="G3904" s="285" t="s">
        <v>731</v>
      </c>
      <c r="H3904" s="278">
        <f t="shared" si="120"/>
        <v>2</v>
      </c>
      <c r="I3904" s="251" t="s">
        <v>1354</v>
      </c>
      <c r="J3904" s="285" t="s">
        <v>3571</v>
      </c>
      <c r="K3904" s="278" t="e">
        <f t="shared" si="121"/>
        <v>#N/A</v>
      </c>
      <c r="L3904" s="286">
        <v>43551</v>
      </c>
      <c r="M3904" s="286" t="s">
        <v>3249</v>
      </c>
    </row>
    <row r="3905" spans="1:13" s="269" customFormat="1" ht="15.5" hidden="1" thickTop="1" thickBot="1" x14ac:dyDescent="0.4">
      <c r="A3905" s="287" t="s">
        <v>5596</v>
      </c>
      <c r="B3905" s="288" t="str">
        <f>VLOOKUP(A3905,Lists!B:C,2,FALSE)</f>
        <v>TCD001</v>
      </c>
      <c r="C3905" s="288" t="str">
        <f>VLOOKUP(A3905,Lists!B:D,3,FALSE)</f>
        <v>TCD</v>
      </c>
      <c r="D3905" s="289" t="s">
        <v>5029</v>
      </c>
      <c r="E3905" s="289">
        <v>260</v>
      </c>
      <c r="F3905" s="289" t="s">
        <v>3546</v>
      </c>
      <c r="G3905" s="289" t="s">
        <v>731</v>
      </c>
      <c r="H3905" s="278">
        <f t="shared" si="120"/>
        <v>2</v>
      </c>
      <c r="I3905" s="252" t="s">
        <v>1354</v>
      </c>
      <c r="J3905" s="289" t="s">
        <v>3571</v>
      </c>
      <c r="K3905" s="278" t="str">
        <f t="shared" si="121"/>
        <v>TCD001Fatalities reported</v>
      </c>
      <c r="L3905" s="290">
        <v>43551</v>
      </c>
      <c r="M3905" s="290" t="s">
        <v>3249</v>
      </c>
    </row>
    <row r="3906" spans="1:13" s="269" customFormat="1" ht="15.5" hidden="1" thickTop="1" thickBot="1" x14ac:dyDescent="0.4">
      <c r="A3906" s="283" t="s">
        <v>3394</v>
      </c>
      <c r="B3906" s="284" t="str">
        <f>VLOOKUP(A3906,Lists!B:C,2,FALSE)</f>
        <v>TCD006</v>
      </c>
      <c r="C3906" s="284" t="str">
        <f>VLOOKUP(A3906,Lists!B:D,3,FALSE)</f>
        <v>TCD</v>
      </c>
      <c r="D3906" s="285" t="s">
        <v>5029</v>
      </c>
      <c r="E3906" s="285">
        <v>97</v>
      </c>
      <c r="F3906" s="285" t="s">
        <v>3546</v>
      </c>
      <c r="G3906" s="285" t="s">
        <v>731</v>
      </c>
      <c r="H3906" s="278">
        <f t="shared" ref="H3906:H3969" si="122">IF(G3906="x","x",IF(G3906="Low",3,IF(G3906="Medium",2,IF(G3906="High",1,FALSE))))</f>
        <v>2</v>
      </c>
      <c r="I3906" s="251" t="s">
        <v>1354</v>
      </c>
      <c r="J3906" s="285" t="s">
        <v>2562</v>
      </c>
      <c r="K3906" s="278" t="str">
        <f t="shared" ref="K3906:K3969" si="123">B3906&amp;""&amp;D3906</f>
        <v>TCD006Fatalities reported</v>
      </c>
      <c r="L3906" s="286">
        <v>43551</v>
      </c>
      <c r="M3906" s="286" t="s">
        <v>3249</v>
      </c>
    </row>
    <row r="3907" spans="1:13" s="269" customFormat="1" ht="15.5" hidden="1" thickTop="1" thickBot="1" x14ac:dyDescent="0.4">
      <c r="A3907" s="287" t="s">
        <v>3394</v>
      </c>
      <c r="B3907" s="288" t="str">
        <f>VLOOKUP(A3907,Lists!B:C,2,FALSE)</f>
        <v>TCD006</v>
      </c>
      <c r="C3907" s="288" t="str">
        <f>VLOOKUP(A3907,Lists!B:D,3,FALSE)</f>
        <v>TCD</v>
      </c>
      <c r="D3907" s="289" t="s">
        <v>5115</v>
      </c>
      <c r="E3907" s="289">
        <v>260</v>
      </c>
      <c r="F3907" s="289" t="s">
        <v>3546</v>
      </c>
      <c r="G3907" s="289" t="s">
        <v>731</v>
      </c>
      <c r="H3907" s="278">
        <f t="shared" si="122"/>
        <v>2</v>
      </c>
      <c r="I3907" s="252" t="s">
        <v>1354</v>
      </c>
      <c r="J3907" s="289" t="s">
        <v>2562</v>
      </c>
      <c r="K3907" s="278" t="str">
        <f t="shared" si="123"/>
        <v>TCD006Fatalities in all crises</v>
      </c>
      <c r="L3907" s="290">
        <v>43551</v>
      </c>
      <c r="M3907" s="290" t="s">
        <v>3249</v>
      </c>
    </row>
    <row r="3908" spans="1:13" s="269" customFormat="1" ht="15.5" hidden="1" thickTop="1" thickBot="1" x14ac:dyDescent="0.4">
      <c r="A3908" s="283" t="s">
        <v>2983</v>
      </c>
      <c r="B3908" s="284" t="str">
        <f>VLOOKUP(A3908,Lists!B:C,2,FALSE)</f>
        <v>TUR001</v>
      </c>
      <c r="C3908" s="284" t="str">
        <f>VLOOKUP(A3908,Lists!B:D,3,FALSE)</f>
        <v>TUR</v>
      </c>
      <c r="D3908" s="285" t="s">
        <v>533</v>
      </c>
      <c r="E3908" s="285">
        <v>4015119</v>
      </c>
      <c r="F3908" s="285"/>
      <c r="G3908" s="285" t="s">
        <v>731</v>
      </c>
      <c r="H3908" s="278">
        <f t="shared" si="122"/>
        <v>2</v>
      </c>
      <c r="I3908" s="251"/>
      <c r="J3908" s="285" t="s">
        <v>2580</v>
      </c>
      <c r="K3908" s="278" t="str">
        <f t="shared" si="123"/>
        <v>TUR001People affected</v>
      </c>
      <c r="L3908" s="286">
        <v>43551</v>
      </c>
      <c r="M3908" s="286" t="s">
        <v>3249</v>
      </c>
    </row>
    <row r="3909" spans="1:13" s="269" customFormat="1" ht="15.5" thickTop="1" thickBot="1" x14ac:dyDescent="0.4">
      <c r="A3909" s="287" t="s">
        <v>2983</v>
      </c>
      <c r="B3909" s="288" t="str">
        <f>VLOOKUP(A3909,Lists!B:C,2,FALSE)</f>
        <v>TUR001</v>
      </c>
      <c r="C3909" s="288" t="str">
        <f>VLOOKUP(A3909,Lists!B:D,3,FALSE)</f>
        <v>TUR</v>
      </c>
      <c r="D3909" s="289" t="s">
        <v>666</v>
      </c>
      <c r="E3909" s="289">
        <v>4015119</v>
      </c>
      <c r="F3909" s="289"/>
      <c r="G3909" s="289" t="s">
        <v>731</v>
      </c>
      <c r="H3909" s="278">
        <f t="shared" si="122"/>
        <v>2</v>
      </c>
      <c r="I3909" s="252"/>
      <c r="J3909" s="289" t="s">
        <v>2581</v>
      </c>
      <c r="K3909" s="278" t="str">
        <f t="shared" si="123"/>
        <v>TUR001People displaced</v>
      </c>
      <c r="L3909" s="290">
        <v>43551</v>
      </c>
      <c r="M3909" s="290" t="s">
        <v>3249</v>
      </c>
    </row>
    <row r="3910" spans="1:13" s="269" customFormat="1" ht="15.5" hidden="1" thickTop="1" thickBot="1" x14ac:dyDescent="0.4">
      <c r="A3910" s="283" t="s">
        <v>2983</v>
      </c>
      <c r="B3910" s="284" t="str">
        <f>VLOOKUP(A3910,Lists!B:C,2,FALSE)</f>
        <v>TUR001</v>
      </c>
      <c r="C3910" s="284" t="str">
        <f>VLOOKUP(A3910,Lists!B:D,3,FALSE)</f>
        <v>TUR</v>
      </c>
      <c r="D3910" s="285" t="s">
        <v>5115</v>
      </c>
      <c r="E3910" s="285">
        <v>371</v>
      </c>
      <c r="F3910" s="285" t="s">
        <v>3543</v>
      </c>
      <c r="G3910" s="285" t="s">
        <v>731</v>
      </c>
      <c r="H3910" s="278">
        <f t="shared" si="122"/>
        <v>2</v>
      </c>
      <c r="I3910" s="251"/>
      <c r="J3910" s="285" t="s">
        <v>2583</v>
      </c>
      <c r="K3910" s="278" t="str">
        <f t="shared" si="123"/>
        <v>TUR001Fatalities in all crises</v>
      </c>
      <c r="L3910" s="286">
        <v>43551</v>
      </c>
      <c r="M3910" s="286" t="s">
        <v>3249</v>
      </c>
    </row>
    <row r="3911" spans="1:13" s="269" customFormat="1" ht="15.5" hidden="1" thickTop="1" thickBot="1" x14ac:dyDescent="0.4">
      <c r="A3911" s="287" t="s">
        <v>2983</v>
      </c>
      <c r="B3911" s="288" t="str">
        <f>VLOOKUP(A3911,Lists!B:C,2,FALSE)</f>
        <v>TUR001</v>
      </c>
      <c r="C3911" s="288" t="str">
        <f>VLOOKUP(A3911,Lists!B:D,3,FALSE)</f>
        <v>TUR</v>
      </c>
      <c r="D3911" s="289" t="s">
        <v>5114</v>
      </c>
      <c r="E3911" s="289">
        <v>0</v>
      </c>
      <c r="F3911" s="289" t="s">
        <v>2625</v>
      </c>
      <c r="G3911" s="289" t="s">
        <v>731</v>
      </c>
      <c r="H3911" s="278">
        <f t="shared" si="122"/>
        <v>2</v>
      </c>
      <c r="I3911" s="252"/>
      <c r="J3911" s="289" t="s">
        <v>2586</v>
      </c>
      <c r="K3911" s="278" t="str">
        <f t="shared" si="123"/>
        <v>TUR001Extreme humanitarian conditions - Level 5</v>
      </c>
      <c r="L3911" s="290">
        <v>43551</v>
      </c>
      <c r="M3911" s="290" t="s">
        <v>3248</v>
      </c>
    </row>
    <row r="3912" spans="1:13" s="269" customFormat="1" ht="15.5" hidden="1" thickTop="1" thickBot="1" x14ac:dyDescent="0.4">
      <c r="A3912" s="283" t="s">
        <v>1227</v>
      </c>
      <c r="B3912" s="284" t="str">
        <f>VLOOKUP(A3912,[4]Lists!A:B,2,FALSE)</f>
        <v>TUR002</v>
      </c>
      <c r="C3912" s="284" t="str">
        <f>VLOOKUP(A3912,Lists!B:D,3,FALSE)</f>
        <v>TUR</v>
      </c>
      <c r="D3912" s="285" t="s">
        <v>737</v>
      </c>
      <c r="E3912" s="285">
        <v>36157529</v>
      </c>
      <c r="F3912" s="285" t="s">
        <v>2568</v>
      </c>
      <c r="G3912" s="285" t="s">
        <v>731</v>
      </c>
      <c r="H3912" s="278">
        <f t="shared" si="122"/>
        <v>2</v>
      </c>
      <c r="I3912" s="251" t="s">
        <v>2590</v>
      </c>
      <c r="J3912" s="285" t="s">
        <v>2591</v>
      </c>
      <c r="K3912" s="278" t="str">
        <f t="shared" si="123"/>
        <v>TUR002People exposed</v>
      </c>
      <c r="L3912" s="286">
        <v>43551</v>
      </c>
      <c r="M3912" s="286" t="s">
        <v>3249</v>
      </c>
    </row>
    <row r="3913" spans="1:13" s="269" customFormat="1" ht="15.5" hidden="1" thickTop="1" thickBot="1" x14ac:dyDescent="0.4">
      <c r="A3913" s="287" t="s">
        <v>1227</v>
      </c>
      <c r="B3913" s="288" t="str">
        <f>VLOOKUP(A3913,[4]Lists!A:B,2,FALSE)</f>
        <v>TUR002</v>
      </c>
      <c r="C3913" s="288" t="str">
        <f>VLOOKUP(A3913,Lists!B:D,3,FALSE)</f>
        <v>TUR</v>
      </c>
      <c r="D3913" s="289" t="s">
        <v>533</v>
      </c>
      <c r="E3913" s="289">
        <v>3646889</v>
      </c>
      <c r="F3913" s="289" t="s">
        <v>3544</v>
      </c>
      <c r="G3913" s="289" t="s">
        <v>731</v>
      </c>
      <c r="H3913" s="278">
        <f t="shared" si="122"/>
        <v>2</v>
      </c>
      <c r="I3913" s="252" t="s">
        <v>2592</v>
      </c>
      <c r="J3913" s="289" t="s">
        <v>2593</v>
      </c>
      <c r="K3913" s="278" t="str">
        <f t="shared" si="123"/>
        <v>TUR002People affected</v>
      </c>
      <c r="L3913" s="290">
        <v>43551</v>
      </c>
      <c r="M3913" s="290" t="s">
        <v>3249</v>
      </c>
    </row>
    <row r="3914" spans="1:13" s="269" customFormat="1" ht="15.5" thickTop="1" thickBot="1" x14ac:dyDescent="0.4">
      <c r="A3914" s="283" t="s">
        <v>1227</v>
      </c>
      <c r="B3914" s="284" t="str">
        <f>VLOOKUP(A3914,[4]Lists!A:B,2,FALSE)</f>
        <v>TUR002</v>
      </c>
      <c r="C3914" s="284" t="str">
        <f>VLOOKUP(A3914,Lists!B:D,3,FALSE)</f>
        <v>TUR</v>
      </c>
      <c r="D3914" s="285" t="s">
        <v>666</v>
      </c>
      <c r="E3914" s="285">
        <v>3646889</v>
      </c>
      <c r="F3914" s="285" t="s">
        <v>3544</v>
      </c>
      <c r="G3914" s="285" t="s">
        <v>731</v>
      </c>
      <c r="H3914" s="278">
        <f t="shared" si="122"/>
        <v>2</v>
      </c>
      <c r="I3914" s="251" t="s">
        <v>2592</v>
      </c>
      <c r="J3914" s="285" t="s">
        <v>2594</v>
      </c>
      <c r="K3914" s="278" t="str">
        <f t="shared" si="123"/>
        <v>TUR002People displaced</v>
      </c>
      <c r="L3914" s="286">
        <v>43551</v>
      </c>
      <c r="M3914" s="286" t="s">
        <v>3249</v>
      </c>
    </row>
    <row r="3915" spans="1:13" s="269" customFormat="1" ht="15.5" hidden="1" thickTop="1" thickBot="1" x14ac:dyDescent="0.4">
      <c r="A3915" s="287" t="s">
        <v>1227</v>
      </c>
      <c r="B3915" s="288" t="str">
        <f>VLOOKUP(A3915,[4]Lists!A:B,2,FALSE)</f>
        <v>TUR002</v>
      </c>
      <c r="C3915" s="288" t="str">
        <f>VLOOKUP(A3915,Lists!B:D,3,FALSE)</f>
        <v>TUR</v>
      </c>
      <c r="D3915" s="289" t="s">
        <v>5115</v>
      </c>
      <c r="E3915" s="289">
        <v>371</v>
      </c>
      <c r="F3915" s="289" t="s">
        <v>3543</v>
      </c>
      <c r="G3915" s="289" t="s">
        <v>731</v>
      </c>
      <c r="H3915" s="278">
        <f t="shared" si="122"/>
        <v>2</v>
      </c>
      <c r="I3915" s="252" t="s">
        <v>2597</v>
      </c>
      <c r="J3915" s="289" t="s">
        <v>2583</v>
      </c>
      <c r="K3915" s="278" t="str">
        <f t="shared" si="123"/>
        <v>TUR002Fatalities in all crises</v>
      </c>
      <c r="L3915" s="290">
        <v>43551</v>
      </c>
      <c r="M3915" s="290" t="s">
        <v>3249</v>
      </c>
    </row>
    <row r="3916" spans="1:13" s="269" customFormat="1" ht="15.5" hidden="1" thickTop="1" thickBot="1" x14ac:dyDescent="0.4">
      <c r="A3916" s="283" t="s">
        <v>1228</v>
      </c>
      <c r="B3916" s="284" t="str">
        <f>VLOOKUP(A3916,[4]Lists!A:B,2,FALSE)</f>
        <v>TUR003</v>
      </c>
      <c r="C3916" s="284" t="str">
        <f>VLOOKUP(A3916,Lists!B:D,3,FALSE)</f>
        <v>TUR</v>
      </c>
      <c r="D3916" s="285" t="s">
        <v>533</v>
      </c>
      <c r="E3916" s="285">
        <v>4015119</v>
      </c>
      <c r="F3916" s="285" t="s">
        <v>2565</v>
      </c>
      <c r="G3916" s="285" t="s">
        <v>731</v>
      </c>
      <c r="H3916" s="278">
        <f t="shared" si="122"/>
        <v>2</v>
      </c>
      <c r="I3916" s="251" t="s">
        <v>2607</v>
      </c>
      <c r="J3916" s="285" t="s">
        <v>2608</v>
      </c>
      <c r="K3916" s="278" t="str">
        <f t="shared" si="123"/>
        <v>TUR003People affected</v>
      </c>
      <c r="L3916" s="286">
        <v>43551</v>
      </c>
      <c r="M3916" s="286" t="s">
        <v>3249</v>
      </c>
    </row>
    <row r="3917" spans="1:13" s="269" customFormat="1" ht="15.5" thickTop="1" thickBot="1" x14ac:dyDescent="0.4">
      <c r="A3917" s="287" t="s">
        <v>1228</v>
      </c>
      <c r="B3917" s="288" t="str">
        <f>VLOOKUP(A3917,[4]Lists!A:B,2,FALSE)</f>
        <v>TUR003</v>
      </c>
      <c r="C3917" s="288" t="str">
        <f>VLOOKUP(A3917,Lists!B:D,3,FALSE)</f>
        <v>TUR</v>
      </c>
      <c r="D3917" s="289" t="s">
        <v>666</v>
      </c>
      <c r="E3917" s="289">
        <v>4015119</v>
      </c>
      <c r="F3917" s="289" t="s">
        <v>2565</v>
      </c>
      <c r="G3917" s="289" t="s">
        <v>731</v>
      </c>
      <c r="H3917" s="278">
        <f t="shared" si="122"/>
        <v>2</v>
      </c>
      <c r="I3917" s="252" t="s">
        <v>2609</v>
      </c>
      <c r="J3917" s="289" t="s">
        <v>2610</v>
      </c>
      <c r="K3917" s="278" t="str">
        <f t="shared" si="123"/>
        <v>TUR003People displaced</v>
      </c>
      <c r="L3917" s="290">
        <v>43551</v>
      </c>
      <c r="M3917" s="290" t="s">
        <v>3249</v>
      </c>
    </row>
    <row r="3918" spans="1:13" s="269" customFormat="1" ht="15.5" hidden="1" thickTop="1" thickBot="1" x14ac:dyDescent="0.4">
      <c r="A3918" s="283" t="s">
        <v>1228</v>
      </c>
      <c r="B3918" s="284" t="str">
        <f>VLOOKUP(A3918,[4]Lists!A:B,2,FALSE)</f>
        <v>TUR003</v>
      </c>
      <c r="C3918" s="284" t="str">
        <f>VLOOKUP(A3918,Lists!B:D,3,FALSE)</f>
        <v>TUR</v>
      </c>
      <c r="D3918" s="285" t="s">
        <v>5115</v>
      </c>
      <c r="E3918" s="285">
        <v>371</v>
      </c>
      <c r="F3918" s="285" t="s">
        <v>3543</v>
      </c>
      <c r="G3918" s="285" t="s">
        <v>731</v>
      </c>
      <c r="H3918" s="278">
        <f t="shared" si="122"/>
        <v>2</v>
      </c>
      <c r="I3918" s="251" t="s">
        <v>2597</v>
      </c>
      <c r="J3918" s="285" t="s">
        <v>2583</v>
      </c>
      <c r="K3918" s="278" t="str">
        <f t="shared" si="123"/>
        <v>TUR003Fatalities in all crises</v>
      </c>
      <c r="L3918" s="286">
        <v>43551</v>
      </c>
      <c r="M3918" s="286" t="s">
        <v>3249</v>
      </c>
    </row>
    <row r="3919" spans="1:13" s="269" customFormat="1" ht="15.5" hidden="1" thickTop="1" thickBot="1" x14ac:dyDescent="0.4">
      <c r="A3919" s="287" t="s">
        <v>1228</v>
      </c>
      <c r="B3919" s="288" t="str">
        <f>VLOOKUP(A3919,[4]Lists!A:B,2,FALSE)</f>
        <v>TUR003</v>
      </c>
      <c r="C3919" s="288" t="str">
        <f>VLOOKUP(A3919,Lists!B:D,3,FALSE)</f>
        <v>TUR</v>
      </c>
      <c r="D3919" s="289" t="s">
        <v>5029</v>
      </c>
      <c r="E3919" s="289">
        <v>81</v>
      </c>
      <c r="F3919" s="289" t="s">
        <v>3545</v>
      </c>
      <c r="G3919" s="289" t="s">
        <v>731</v>
      </c>
      <c r="H3919" s="278">
        <f t="shared" si="122"/>
        <v>2</v>
      </c>
      <c r="I3919" s="252" t="s">
        <v>2611</v>
      </c>
      <c r="J3919" s="289" t="s">
        <v>2612</v>
      </c>
      <c r="K3919" s="278" t="str">
        <f t="shared" si="123"/>
        <v>TUR003Fatalities reported</v>
      </c>
      <c r="L3919" s="290">
        <v>43551</v>
      </c>
      <c r="M3919" s="290" t="s">
        <v>3249</v>
      </c>
    </row>
    <row r="3920" spans="1:13" s="269" customFormat="1" ht="15.5" hidden="1" thickTop="1" thickBot="1" x14ac:dyDescent="0.4">
      <c r="A3920" s="283" t="s">
        <v>1229</v>
      </c>
      <c r="B3920" s="284" t="str">
        <f>VLOOKUP(A3920,[4]Lists!A:B,2,FALSE)</f>
        <v>TUR004</v>
      </c>
      <c r="C3920" s="284" t="str">
        <f>VLOOKUP(A3920,Lists!B:D,3,FALSE)</f>
        <v>TUR</v>
      </c>
      <c r="D3920" s="285" t="s">
        <v>5115</v>
      </c>
      <c r="E3920" s="285">
        <v>371</v>
      </c>
      <c r="F3920" s="285" t="s">
        <v>3543</v>
      </c>
      <c r="G3920" s="285" t="s">
        <v>731</v>
      </c>
      <c r="H3920" s="278">
        <f t="shared" si="122"/>
        <v>2</v>
      </c>
      <c r="I3920" s="251" t="s">
        <v>2597</v>
      </c>
      <c r="J3920" s="285" t="s">
        <v>2583</v>
      </c>
      <c r="K3920" s="278" t="str">
        <f t="shared" si="123"/>
        <v>TUR004Fatalities in all crises</v>
      </c>
      <c r="L3920" s="286">
        <v>43551</v>
      </c>
      <c r="M3920" s="286" t="s">
        <v>3249</v>
      </c>
    </row>
    <row r="3921" spans="1:13" s="269" customFormat="1" ht="15.5" hidden="1" thickTop="1" thickBot="1" x14ac:dyDescent="0.4">
      <c r="A3921" s="287" t="s">
        <v>1229</v>
      </c>
      <c r="B3921" s="288" t="str">
        <f>VLOOKUP(A3921,[4]Lists!A:B,2,FALSE)</f>
        <v>TUR004</v>
      </c>
      <c r="C3921" s="288" t="str">
        <f>VLOOKUP(A3921,Lists!B:D,3,FALSE)</f>
        <v>TUR</v>
      </c>
      <c r="D3921" s="289" t="s">
        <v>5029</v>
      </c>
      <c r="E3921" s="289">
        <v>290</v>
      </c>
      <c r="F3921" s="289" t="s">
        <v>3546</v>
      </c>
      <c r="G3921" s="289" t="s">
        <v>731</v>
      </c>
      <c r="H3921" s="278">
        <f t="shared" si="122"/>
        <v>2</v>
      </c>
      <c r="I3921" s="252" t="s">
        <v>1786</v>
      </c>
      <c r="J3921" s="289" t="s">
        <v>2620</v>
      </c>
      <c r="K3921" s="278" t="str">
        <f t="shared" si="123"/>
        <v>TUR004Fatalities reported</v>
      </c>
      <c r="L3921" s="290">
        <v>43551</v>
      </c>
      <c r="M3921" s="290" t="s">
        <v>3249</v>
      </c>
    </row>
    <row r="3922" spans="1:13" s="269" customFormat="1" ht="15.5" hidden="1" thickTop="1" thickBot="1" x14ac:dyDescent="0.4">
      <c r="A3922" s="283" t="s">
        <v>1253</v>
      </c>
      <c r="B3922" s="284" t="str">
        <f>VLOOKUP(A3922,Lists!B:C,2,FALSE)</f>
        <v>TCD004</v>
      </c>
      <c r="C3922" s="284" t="str">
        <f>VLOOKUP(A3922,Lists!B:D,3,FALSE)</f>
        <v>TCD</v>
      </c>
      <c r="D3922" s="285" t="s">
        <v>5115</v>
      </c>
      <c r="E3922" s="285">
        <v>260</v>
      </c>
      <c r="F3922" s="285" t="s">
        <v>3570</v>
      </c>
      <c r="G3922" s="285" t="s">
        <v>731</v>
      </c>
      <c r="H3922" s="278">
        <f t="shared" si="122"/>
        <v>2</v>
      </c>
      <c r="I3922" s="251"/>
      <c r="J3922" s="285" t="s">
        <v>3571</v>
      </c>
      <c r="K3922" s="278" t="str">
        <f t="shared" si="123"/>
        <v>TCD004Fatalities in all crises</v>
      </c>
      <c r="L3922" s="286">
        <v>43551</v>
      </c>
      <c r="M3922" s="286" t="s">
        <v>3249</v>
      </c>
    </row>
    <row r="3923" spans="1:13" s="269" customFormat="1" ht="15.5" hidden="1" thickTop="1" thickBot="1" x14ac:dyDescent="0.4">
      <c r="A3923" s="287" t="s">
        <v>1254</v>
      </c>
      <c r="B3923" s="288" t="str">
        <f>VLOOKUP(A3923,Lists!B:C,2,FALSE)</f>
        <v>TCD005</v>
      </c>
      <c r="C3923" s="288" t="str">
        <f>VLOOKUP(A3923,Lists!B:D,3,FALSE)</f>
        <v>TCD</v>
      </c>
      <c r="D3923" s="289" t="s">
        <v>5115</v>
      </c>
      <c r="E3923" s="289">
        <v>260</v>
      </c>
      <c r="F3923" s="289" t="s">
        <v>3570</v>
      </c>
      <c r="G3923" s="289" t="s">
        <v>731</v>
      </c>
      <c r="H3923" s="278">
        <f t="shared" si="122"/>
        <v>2</v>
      </c>
      <c r="I3923" s="252" t="s">
        <v>1354</v>
      </c>
      <c r="J3923" s="289" t="s">
        <v>3569</v>
      </c>
      <c r="K3923" s="278" t="str">
        <f t="shared" si="123"/>
        <v>TCD005Fatalities in all crises</v>
      </c>
      <c r="L3923" s="290">
        <v>43551</v>
      </c>
      <c r="M3923" s="290" t="s">
        <v>3249</v>
      </c>
    </row>
    <row r="3924" spans="1:13" s="269" customFormat="1" ht="15.5" hidden="1" thickTop="1" thickBot="1" x14ac:dyDescent="0.4">
      <c r="A3924" s="283" t="s">
        <v>3464</v>
      </c>
      <c r="B3924" s="284" t="e">
        <f>VLOOKUP(A3924,Lists!B:C,2,FALSE)</f>
        <v>#N/A</v>
      </c>
      <c r="C3924" s="284" t="e">
        <f>VLOOKUP(A3924,Lists!B:D,3,FALSE)</f>
        <v>#N/A</v>
      </c>
      <c r="D3924" s="285" t="s">
        <v>737</v>
      </c>
      <c r="E3924" s="285">
        <v>8548908</v>
      </c>
      <c r="F3924" s="285" t="s">
        <v>3522</v>
      </c>
      <c r="G3924" s="285" t="s">
        <v>731</v>
      </c>
      <c r="H3924" s="278">
        <f t="shared" si="122"/>
        <v>2</v>
      </c>
      <c r="I3924" s="251" t="s">
        <v>3518</v>
      </c>
      <c r="J3924" s="285" t="s">
        <v>3471</v>
      </c>
      <c r="K3924" s="278" t="e">
        <f t="shared" si="123"/>
        <v>#N/A</v>
      </c>
      <c r="L3924" s="286">
        <v>43551</v>
      </c>
      <c r="M3924" s="286" t="s">
        <v>3248</v>
      </c>
    </row>
    <row r="3925" spans="1:13" s="269" customFormat="1" ht="15.5" hidden="1" thickTop="1" thickBot="1" x14ac:dyDescent="0.4">
      <c r="A3925" s="287" t="s">
        <v>3464</v>
      </c>
      <c r="B3925" s="288" t="e">
        <f>VLOOKUP(A3925,Lists!B:C,2,FALSE)</f>
        <v>#N/A</v>
      </c>
      <c r="C3925" s="288" t="e">
        <f>VLOOKUP(A3925,Lists!B:D,3,FALSE)</f>
        <v>#N/A</v>
      </c>
      <c r="D3925" s="289" t="s">
        <v>5027</v>
      </c>
      <c r="E3925" s="289">
        <v>186</v>
      </c>
      <c r="F3925" s="289" t="s">
        <v>3517</v>
      </c>
      <c r="G3925" s="289" t="s">
        <v>731</v>
      </c>
      <c r="H3925" s="278">
        <f t="shared" si="122"/>
        <v>2</v>
      </c>
      <c r="I3925" s="252" t="s">
        <v>3472</v>
      </c>
      <c r="J3925" s="289" t="s">
        <v>3525</v>
      </c>
      <c r="K3925" s="278" t="e">
        <f t="shared" si="123"/>
        <v>#N/A</v>
      </c>
      <c r="L3925" s="290">
        <v>43551</v>
      </c>
      <c r="M3925" s="290" t="s">
        <v>3248</v>
      </c>
    </row>
    <row r="3926" spans="1:13" s="269" customFormat="1" ht="15.5" hidden="1" thickTop="1" thickBot="1" x14ac:dyDescent="0.4">
      <c r="A3926" s="283" t="s">
        <v>3464</v>
      </c>
      <c r="B3926" s="284" t="e">
        <f>VLOOKUP(A3926,Lists!B:C,2,FALSE)</f>
        <v>#N/A</v>
      </c>
      <c r="C3926" s="284" t="e">
        <f>VLOOKUP(A3926,Lists!B:D,3,FALSE)</f>
        <v>#N/A</v>
      </c>
      <c r="D3926" s="285" t="s">
        <v>5029</v>
      </c>
      <c r="E3926" s="285">
        <v>172</v>
      </c>
      <c r="F3926" s="285" t="s">
        <v>3517</v>
      </c>
      <c r="G3926" s="285" t="s">
        <v>731</v>
      </c>
      <c r="H3926" s="278">
        <f t="shared" si="122"/>
        <v>2</v>
      </c>
      <c r="I3926" s="251" t="s">
        <v>3472</v>
      </c>
      <c r="J3926" s="285" t="s">
        <v>3526</v>
      </c>
      <c r="K3926" s="278" t="e">
        <f t="shared" si="123"/>
        <v>#N/A</v>
      </c>
      <c r="L3926" s="286">
        <v>43551</v>
      </c>
      <c r="M3926" s="286" t="s">
        <v>3248</v>
      </c>
    </row>
    <row r="3927" spans="1:13" s="269" customFormat="1" ht="15.5" hidden="1" thickTop="1" thickBot="1" x14ac:dyDescent="0.4">
      <c r="A3927" s="287" t="s">
        <v>3464</v>
      </c>
      <c r="B3927" s="288" t="e">
        <f>VLOOKUP(A3927,Lists!B:C,2,FALSE)</f>
        <v>#N/A</v>
      </c>
      <c r="C3927" s="288" t="e">
        <f>VLOOKUP(A3927,Lists!B:D,3,FALSE)</f>
        <v>#N/A</v>
      </c>
      <c r="D3927" s="289" t="s">
        <v>5108</v>
      </c>
      <c r="E3927" s="289" t="s">
        <v>446</v>
      </c>
      <c r="F3927" s="289" t="s">
        <v>3517</v>
      </c>
      <c r="G3927" s="289" t="s">
        <v>731</v>
      </c>
      <c r="H3927" s="278">
        <f t="shared" si="122"/>
        <v>2</v>
      </c>
      <c r="I3927" s="252" t="s">
        <v>3472</v>
      </c>
      <c r="J3927" s="289" t="s">
        <v>3527</v>
      </c>
      <c r="K3927" s="278" t="e">
        <f t="shared" si="123"/>
        <v>#N/A</v>
      </c>
      <c r="L3927" s="290">
        <v>43551</v>
      </c>
      <c r="M3927" s="290" t="s">
        <v>3248</v>
      </c>
    </row>
    <row r="3928" spans="1:13" s="269" customFormat="1" ht="15.5" hidden="1" thickTop="1" thickBot="1" x14ac:dyDescent="0.4">
      <c r="A3928" s="283" t="s">
        <v>3464</v>
      </c>
      <c r="B3928" s="284" t="e">
        <f>VLOOKUP(A3928,Lists!B:C,2,FALSE)</f>
        <v>#N/A</v>
      </c>
      <c r="C3928" s="284" t="e">
        <f>VLOOKUP(A3928,Lists!B:D,3,FALSE)</f>
        <v>#N/A</v>
      </c>
      <c r="D3928" s="285" t="s">
        <v>5109</v>
      </c>
      <c r="E3928" s="285" t="s">
        <v>446</v>
      </c>
      <c r="F3928" s="285" t="s">
        <v>3517</v>
      </c>
      <c r="G3928" s="285" t="s">
        <v>446</v>
      </c>
      <c r="H3928" s="278" t="str">
        <f t="shared" si="122"/>
        <v>x</v>
      </c>
      <c r="I3928" s="251" t="s">
        <v>3472</v>
      </c>
      <c r="J3928" s="285" t="s">
        <v>3527</v>
      </c>
      <c r="K3928" s="278" t="e">
        <f t="shared" si="123"/>
        <v>#N/A</v>
      </c>
      <c r="L3928" s="286">
        <v>43551</v>
      </c>
      <c r="M3928" s="286" t="s">
        <v>3248</v>
      </c>
    </row>
    <row r="3929" spans="1:13" s="269" customFormat="1" ht="15.5" hidden="1" thickTop="1" thickBot="1" x14ac:dyDescent="0.4">
      <c r="A3929" s="287" t="s">
        <v>3464</v>
      </c>
      <c r="B3929" s="288" t="e">
        <f>VLOOKUP(A3929,Lists!B:C,2,FALSE)</f>
        <v>#N/A</v>
      </c>
      <c r="C3929" s="288" t="e">
        <f>VLOOKUP(A3929,Lists!B:D,3,FALSE)</f>
        <v>#N/A</v>
      </c>
      <c r="D3929" s="289" t="s">
        <v>742</v>
      </c>
      <c r="E3929" s="289" t="s">
        <v>446</v>
      </c>
      <c r="F3929" s="289" t="s">
        <v>3517</v>
      </c>
      <c r="G3929" s="289" t="s">
        <v>731</v>
      </c>
      <c r="H3929" s="278">
        <f t="shared" si="122"/>
        <v>2</v>
      </c>
      <c r="I3929" s="252" t="s">
        <v>3472</v>
      </c>
      <c r="J3929" s="289" t="s">
        <v>3528</v>
      </c>
      <c r="K3929" s="278" t="e">
        <f t="shared" si="123"/>
        <v>#N/A</v>
      </c>
      <c r="L3929" s="290">
        <v>43551</v>
      </c>
      <c r="M3929" s="290" t="s">
        <v>3248</v>
      </c>
    </row>
    <row r="3930" spans="1:13" s="269" customFormat="1" ht="15.5" hidden="1" thickTop="1" thickBot="1" x14ac:dyDescent="0.4">
      <c r="A3930" s="283" t="s">
        <v>3464</v>
      </c>
      <c r="B3930" s="284" t="e">
        <f>VLOOKUP(A3930,Lists!B:C,2,FALSE)</f>
        <v>#N/A</v>
      </c>
      <c r="C3930" s="284" t="e">
        <f>VLOOKUP(A3930,Lists!B:D,3,FALSE)</f>
        <v>#N/A</v>
      </c>
      <c r="D3930" s="285" t="s">
        <v>752</v>
      </c>
      <c r="E3930" s="285">
        <v>270000</v>
      </c>
      <c r="F3930" s="285" t="s">
        <v>3517</v>
      </c>
      <c r="G3930" s="285" t="s">
        <v>731</v>
      </c>
      <c r="H3930" s="278">
        <f t="shared" si="122"/>
        <v>2</v>
      </c>
      <c r="I3930" s="251" t="s">
        <v>3472</v>
      </c>
      <c r="J3930" s="285" t="s">
        <v>3529</v>
      </c>
      <c r="K3930" s="278" t="e">
        <f t="shared" si="123"/>
        <v>#N/A</v>
      </c>
      <c r="L3930" s="286">
        <v>43551</v>
      </c>
      <c r="M3930" s="286" t="s">
        <v>3248</v>
      </c>
    </row>
    <row r="3931" spans="1:13" s="269" customFormat="1" ht="15.5" hidden="1" thickTop="1" thickBot="1" x14ac:dyDescent="0.4">
      <c r="A3931" s="287" t="s">
        <v>3464</v>
      </c>
      <c r="B3931" s="288" t="e">
        <f>VLOOKUP(A3931,Lists!B:C,2,FALSE)</f>
        <v>#N/A</v>
      </c>
      <c r="C3931" s="288" t="e">
        <f>VLOOKUP(A3931,Lists!B:D,3,FALSE)</f>
        <v>#N/A</v>
      </c>
      <c r="D3931" s="289" t="s">
        <v>5110</v>
      </c>
      <c r="E3931" s="289">
        <v>8279000</v>
      </c>
      <c r="F3931" s="289" t="s">
        <v>3523</v>
      </c>
      <c r="G3931" s="289" t="s">
        <v>731</v>
      </c>
      <c r="H3931" s="278">
        <f t="shared" si="122"/>
        <v>2</v>
      </c>
      <c r="I3931" s="252" t="s">
        <v>3524</v>
      </c>
      <c r="J3931" s="289" t="s">
        <v>3530</v>
      </c>
      <c r="K3931" s="278" t="e">
        <f t="shared" si="123"/>
        <v>#N/A</v>
      </c>
      <c r="L3931" s="290">
        <v>43551</v>
      </c>
      <c r="M3931" s="290" t="s">
        <v>3248</v>
      </c>
    </row>
    <row r="3932" spans="1:13" s="269" customFormat="1" ht="15.5" hidden="1" thickTop="1" thickBot="1" x14ac:dyDescent="0.4">
      <c r="A3932" s="283" t="s">
        <v>3464</v>
      </c>
      <c r="B3932" s="284" t="e">
        <f>VLOOKUP(A3932,Lists!B:C,2,FALSE)</f>
        <v>#N/A</v>
      </c>
      <c r="C3932" s="284" t="e">
        <f>VLOOKUP(A3932,Lists!B:D,3,FALSE)</f>
        <v>#N/A</v>
      </c>
      <c r="D3932" s="285" t="s">
        <v>5111</v>
      </c>
      <c r="E3932" s="285">
        <v>0</v>
      </c>
      <c r="F3932" s="285" t="s">
        <v>3523</v>
      </c>
      <c r="G3932" s="285" t="s">
        <v>731</v>
      </c>
      <c r="H3932" s="278">
        <f t="shared" si="122"/>
        <v>2</v>
      </c>
      <c r="I3932" s="251" t="s">
        <v>3524</v>
      </c>
      <c r="J3932" s="285" t="s">
        <v>3531</v>
      </c>
      <c r="K3932" s="278" t="e">
        <f t="shared" si="123"/>
        <v>#N/A</v>
      </c>
      <c r="L3932" s="286">
        <v>43551</v>
      </c>
      <c r="M3932" s="286" t="s">
        <v>3248</v>
      </c>
    </row>
    <row r="3933" spans="1:13" s="269" customFormat="1" ht="15.5" hidden="1" thickTop="1" thickBot="1" x14ac:dyDescent="0.4">
      <c r="A3933" s="287" t="s">
        <v>3464</v>
      </c>
      <c r="B3933" s="288" t="e">
        <f>VLOOKUP(A3933,Lists!B:C,2,FALSE)</f>
        <v>#N/A</v>
      </c>
      <c r="C3933" s="288" t="e">
        <f>VLOOKUP(A3933,Lists!B:D,3,FALSE)</f>
        <v>#N/A</v>
      </c>
      <c r="D3933" s="289" t="s">
        <v>5112</v>
      </c>
      <c r="E3933" s="289">
        <v>265500</v>
      </c>
      <c r="F3933" s="289" t="s">
        <v>3523</v>
      </c>
      <c r="G3933" s="289" t="s">
        <v>731</v>
      </c>
      <c r="H3933" s="278">
        <f t="shared" si="122"/>
        <v>2</v>
      </c>
      <c r="I3933" s="252" t="s">
        <v>3524</v>
      </c>
      <c r="J3933" s="289" t="s">
        <v>3532</v>
      </c>
      <c r="K3933" s="278" t="e">
        <f t="shared" si="123"/>
        <v>#N/A</v>
      </c>
      <c r="L3933" s="290">
        <v>43551</v>
      </c>
      <c r="M3933" s="290" t="s">
        <v>3248</v>
      </c>
    </row>
    <row r="3934" spans="1:13" s="269" customFormat="1" ht="15.5" hidden="1" thickTop="1" thickBot="1" x14ac:dyDescent="0.4">
      <c r="A3934" s="283" t="s">
        <v>3464</v>
      </c>
      <c r="B3934" s="284" t="e">
        <f>VLOOKUP(A3934,Lists!B:C,2,FALSE)</f>
        <v>#N/A</v>
      </c>
      <c r="C3934" s="284" t="e">
        <f>VLOOKUP(A3934,Lists!B:D,3,FALSE)</f>
        <v>#N/A</v>
      </c>
      <c r="D3934" s="285" t="s">
        <v>5113</v>
      </c>
      <c r="E3934" s="285">
        <v>4500</v>
      </c>
      <c r="F3934" s="285" t="s">
        <v>3517</v>
      </c>
      <c r="G3934" s="285" t="s">
        <v>731</v>
      </c>
      <c r="H3934" s="278">
        <f t="shared" si="122"/>
        <v>2</v>
      </c>
      <c r="I3934" s="251" t="s">
        <v>3472</v>
      </c>
      <c r="J3934" s="285" t="s">
        <v>3533</v>
      </c>
      <c r="K3934" s="278" t="e">
        <f t="shared" si="123"/>
        <v>#N/A</v>
      </c>
      <c r="L3934" s="286">
        <v>43551</v>
      </c>
      <c r="M3934" s="286" t="s">
        <v>3248</v>
      </c>
    </row>
    <row r="3935" spans="1:13" s="269" customFormat="1" ht="15.5" thickTop="1" thickBot="1" x14ac:dyDescent="0.4">
      <c r="A3935" s="287" t="s">
        <v>3464</v>
      </c>
      <c r="B3935" s="288" t="e">
        <f>VLOOKUP(A3935,Lists!B:C,2,FALSE)</f>
        <v>#N/A</v>
      </c>
      <c r="C3935" s="288" t="e">
        <f>VLOOKUP(A3935,Lists!B:D,3,FALSE)</f>
        <v>#N/A</v>
      </c>
      <c r="D3935" s="289" t="s">
        <v>666</v>
      </c>
      <c r="E3935" s="289">
        <v>4500</v>
      </c>
      <c r="F3935" s="289" t="s">
        <v>3517</v>
      </c>
      <c r="G3935" s="289" t="s">
        <v>731</v>
      </c>
      <c r="H3935" s="278">
        <f t="shared" si="122"/>
        <v>2</v>
      </c>
      <c r="I3935" s="252" t="s">
        <v>3472</v>
      </c>
      <c r="J3935" s="289" t="s">
        <v>3534</v>
      </c>
      <c r="K3935" s="278" t="e">
        <f t="shared" si="123"/>
        <v>#N/A</v>
      </c>
      <c r="L3935" s="290">
        <v>43551</v>
      </c>
      <c r="M3935" s="290" t="s">
        <v>3248</v>
      </c>
    </row>
    <row r="3936" spans="1:13" s="269" customFormat="1" ht="15.5" hidden="1" thickTop="1" thickBot="1" x14ac:dyDescent="0.4">
      <c r="A3936" s="283" t="s">
        <v>3464</v>
      </c>
      <c r="B3936" s="284" t="e">
        <f>VLOOKUP(A3936,Lists!B:C,2,FALSE)</f>
        <v>#N/A</v>
      </c>
      <c r="C3936" s="284" t="e">
        <f>VLOOKUP(A3936,Lists!B:D,3,FALSE)</f>
        <v>#N/A</v>
      </c>
      <c r="D3936" s="285" t="s">
        <v>5115</v>
      </c>
      <c r="E3936" s="285">
        <v>172</v>
      </c>
      <c r="F3936" s="285" t="s">
        <v>3517</v>
      </c>
      <c r="G3936" s="285" t="s">
        <v>731</v>
      </c>
      <c r="H3936" s="278">
        <f t="shared" si="122"/>
        <v>2</v>
      </c>
      <c r="I3936" s="251" t="s">
        <v>3472</v>
      </c>
      <c r="J3936" s="285" t="s">
        <v>3526</v>
      </c>
      <c r="K3936" s="278" t="e">
        <f t="shared" si="123"/>
        <v>#N/A</v>
      </c>
      <c r="L3936" s="286">
        <v>43551</v>
      </c>
      <c r="M3936" s="286" t="s">
        <v>3248</v>
      </c>
    </row>
    <row r="3937" spans="1:13" s="269" customFormat="1" ht="15.5" hidden="1" thickTop="1" thickBot="1" x14ac:dyDescent="0.4">
      <c r="A3937" s="287" t="s">
        <v>3404</v>
      </c>
      <c r="B3937" s="288" t="str">
        <f>VLOOKUP(A3937,Lists!B:C,2,FALSE)</f>
        <v>THA001</v>
      </c>
      <c r="C3937" s="288" t="str">
        <f>VLOOKUP(A3937,Lists!B:D,3,FALSE)</f>
        <v>THA</v>
      </c>
      <c r="D3937" s="289" t="s">
        <v>533</v>
      </c>
      <c r="E3937" s="289">
        <v>3561000</v>
      </c>
      <c r="F3937" s="289" t="s">
        <v>3287</v>
      </c>
      <c r="G3937" s="289" t="s">
        <v>731</v>
      </c>
      <c r="H3937" s="278">
        <f t="shared" si="122"/>
        <v>2</v>
      </c>
      <c r="I3937" s="252" t="s">
        <v>3288</v>
      </c>
      <c r="J3937" s="289" t="s">
        <v>1893</v>
      </c>
      <c r="K3937" s="278" t="str">
        <f t="shared" si="123"/>
        <v>THA001People affected</v>
      </c>
      <c r="L3937" s="290">
        <v>43551</v>
      </c>
      <c r="M3937" s="290" t="s">
        <v>3248</v>
      </c>
    </row>
    <row r="3938" spans="1:13" s="269" customFormat="1" ht="15.5" hidden="1" thickTop="1" thickBot="1" x14ac:dyDescent="0.4">
      <c r="A3938" s="283" t="s">
        <v>3404</v>
      </c>
      <c r="B3938" s="284" t="str">
        <f>VLOOKUP(A3938,Lists!B:C,2,FALSE)</f>
        <v>THA001</v>
      </c>
      <c r="C3938" s="284" t="str">
        <f>VLOOKUP(A3938,Lists!B:D,3,FALSE)</f>
        <v>THA</v>
      </c>
      <c r="D3938" s="285" t="s">
        <v>5027</v>
      </c>
      <c r="E3938" s="285">
        <v>112</v>
      </c>
      <c r="F3938" s="285" t="s">
        <v>2894</v>
      </c>
      <c r="G3938" s="285" t="s">
        <v>731</v>
      </c>
      <c r="H3938" s="278">
        <f t="shared" si="122"/>
        <v>2</v>
      </c>
      <c r="I3938" s="251" t="s">
        <v>1891</v>
      </c>
      <c r="J3938" s="285" t="s">
        <v>3537</v>
      </c>
      <c r="K3938" s="278" t="str">
        <f t="shared" si="123"/>
        <v>THA001Injuries reported</v>
      </c>
      <c r="L3938" s="286">
        <v>43551</v>
      </c>
      <c r="M3938" s="286" t="s">
        <v>3248</v>
      </c>
    </row>
    <row r="3939" spans="1:13" s="269" customFormat="1" ht="15.5" hidden="1" thickTop="1" thickBot="1" x14ac:dyDescent="0.4">
      <c r="A3939" s="287" t="s">
        <v>3404</v>
      </c>
      <c r="B3939" s="288" t="str">
        <f>VLOOKUP(A3939,Lists!B:C,2,FALSE)</f>
        <v>THA001</v>
      </c>
      <c r="C3939" s="288" t="str">
        <f>VLOOKUP(A3939,Lists!B:D,3,FALSE)</f>
        <v>THA</v>
      </c>
      <c r="D3939" s="289" t="s">
        <v>5029</v>
      </c>
      <c r="E3939" s="289">
        <v>77</v>
      </c>
      <c r="F3939" s="289" t="s">
        <v>3535</v>
      </c>
      <c r="G3939" s="289" t="s">
        <v>731</v>
      </c>
      <c r="H3939" s="278">
        <f t="shared" si="122"/>
        <v>2</v>
      </c>
      <c r="I3939" s="252" t="s">
        <v>3536</v>
      </c>
      <c r="J3939" s="289" t="s">
        <v>3538</v>
      </c>
      <c r="K3939" s="278" t="str">
        <f t="shared" si="123"/>
        <v>THA001Fatalities reported</v>
      </c>
      <c r="L3939" s="290">
        <v>43551</v>
      </c>
      <c r="M3939" s="290" t="s">
        <v>3248</v>
      </c>
    </row>
    <row r="3940" spans="1:13" s="269" customFormat="1" ht="15.5" hidden="1" thickTop="1" thickBot="1" x14ac:dyDescent="0.4">
      <c r="A3940" s="283" t="s">
        <v>3404</v>
      </c>
      <c r="B3940" s="284" t="str">
        <f>VLOOKUP(A3940,Lists!B:C,2,FALSE)</f>
        <v>THA001</v>
      </c>
      <c r="C3940" s="284" t="str">
        <f>VLOOKUP(A3940,Lists!B:D,3,FALSE)</f>
        <v>THA</v>
      </c>
      <c r="D3940" s="285" t="s">
        <v>5115</v>
      </c>
      <c r="E3940" s="285">
        <v>77</v>
      </c>
      <c r="F3940" s="285" t="s">
        <v>3535</v>
      </c>
      <c r="G3940" s="285" t="s">
        <v>731</v>
      </c>
      <c r="H3940" s="278">
        <f t="shared" si="122"/>
        <v>2</v>
      </c>
      <c r="I3940" s="251" t="s">
        <v>3536</v>
      </c>
      <c r="J3940" s="285" t="s">
        <v>3538</v>
      </c>
      <c r="K3940" s="278" t="str">
        <f t="shared" si="123"/>
        <v>THA001Fatalities in all crises</v>
      </c>
      <c r="L3940" s="286">
        <v>43551</v>
      </c>
      <c r="M3940" s="286" t="s">
        <v>3248</v>
      </c>
    </row>
    <row r="3941" spans="1:13" s="269" customFormat="1" ht="15.5" hidden="1" thickTop="1" thickBot="1" x14ac:dyDescent="0.4">
      <c r="A3941" s="287" t="s">
        <v>3405</v>
      </c>
      <c r="B3941" s="288" t="str">
        <f>VLOOKUP(A3941,Lists!B:C,2,FALSE)</f>
        <v>THA002</v>
      </c>
      <c r="C3941" s="288" t="str">
        <f>VLOOKUP(A3941,Lists!B:D,3,FALSE)</f>
        <v>THA</v>
      </c>
      <c r="D3941" s="289" t="s">
        <v>5027</v>
      </c>
      <c r="E3941" s="289">
        <v>112</v>
      </c>
      <c r="F3941" s="289" t="s">
        <v>2894</v>
      </c>
      <c r="G3941" s="289" t="s">
        <v>731</v>
      </c>
      <c r="H3941" s="278">
        <f t="shared" si="122"/>
        <v>2</v>
      </c>
      <c r="I3941" s="252" t="s">
        <v>1891</v>
      </c>
      <c r="J3941" s="289" t="s">
        <v>3539</v>
      </c>
      <c r="K3941" s="278" t="str">
        <f t="shared" si="123"/>
        <v>THA002Injuries reported</v>
      </c>
      <c r="L3941" s="290">
        <v>43551</v>
      </c>
      <c r="M3941" s="290" t="s">
        <v>3248</v>
      </c>
    </row>
    <row r="3942" spans="1:13" s="269" customFormat="1" ht="15.5" hidden="1" thickTop="1" thickBot="1" x14ac:dyDescent="0.4">
      <c r="A3942" s="283" t="s">
        <v>3405</v>
      </c>
      <c r="B3942" s="284" t="str">
        <f>VLOOKUP(A3942,Lists!B:C,2,FALSE)</f>
        <v>THA002</v>
      </c>
      <c r="C3942" s="284" t="str">
        <f>VLOOKUP(A3942,Lists!B:D,3,FALSE)</f>
        <v>THA</v>
      </c>
      <c r="D3942" s="285" t="s">
        <v>5029</v>
      </c>
      <c r="E3942" s="285">
        <v>77</v>
      </c>
      <c r="F3942" s="285" t="s">
        <v>3535</v>
      </c>
      <c r="G3942" s="285" t="s">
        <v>731</v>
      </c>
      <c r="H3942" s="278">
        <f t="shared" si="122"/>
        <v>2</v>
      </c>
      <c r="I3942" s="251" t="s">
        <v>3536</v>
      </c>
      <c r="J3942" s="285" t="s">
        <v>3538</v>
      </c>
      <c r="K3942" s="278" t="str">
        <f t="shared" si="123"/>
        <v>THA002Fatalities reported</v>
      </c>
      <c r="L3942" s="286">
        <v>43551</v>
      </c>
      <c r="M3942" s="286" t="s">
        <v>3248</v>
      </c>
    </row>
    <row r="3943" spans="1:13" s="269" customFormat="1" ht="15.5" hidden="1" thickTop="1" thickBot="1" x14ac:dyDescent="0.4">
      <c r="A3943" s="287" t="s">
        <v>3405</v>
      </c>
      <c r="B3943" s="288" t="str">
        <f>VLOOKUP(A3943,Lists!B:C,2,FALSE)</f>
        <v>THA002</v>
      </c>
      <c r="C3943" s="288" t="str">
        <f>VLOOKUP(A3943,Lists!B:D,3,FALSE)</f>
        <v>THA</v>
      </c>
      <c r="D3943" s="289" t="s">
        <v>5115</v>
      </c>
      <c r="E3943" s="289">
        <v>77</v>
      </c>
      <c r="F3943" s="289" t="s">
        <v>3535</v>
      </c>
      <c r="G3943" s="289" t="s">
        <v>731</v>
      </c>
      <c r="H3943" s="278">
        <f t="shared" si="122"/>
        <v>2</v>
      </c>
      <c r="I3943" s="252" t="s">
        <v>3536</v>
      </c>
      <c r="J3943" s="289" t="s">
        <v>3538</v>
      </c>
      <c r="K3943" s="278" t="str">
        <f t="shared" si="123"/>
        <v>THA002Fatalities in all crises</v>
      </c>
      <c r="L3943" s="290">
        <v>43551</v>
      </c>
      <c r="M3943" s="290" t="s">
        <v>3248</v>
      </c>
    </row>
    <row r="3944" spans="1:13" s="269" customFormat="1" ht="15.5" hidden="1" thickTop="1" thickBot="1" x14ac:dyDescent="0.4">
      <c r="A3944" s="283" t="s">
        <v>2981</v>
      </c>
      <c r="B3944" s="284" t="str">
        <f>VLOOKUP(A3944,Lists!B:C,2,FALSE)</f>
        <v>THA003</v>
      </c>
      <c r="C3944" s="284" t="str">
        <f>VLOOKUP(A3944,Lists!B:D,3,FALSE)</f>
        <v>THA</v>
      </c>
      <c r="D3944" s="285" t="s">
        <v>533</v>
      </c>
      <c r="E3944" s="285">
        <v>103000</v>
      </c>
      <c r="F3944" s="285" t="s">
        <v>3283</v>
      </c>
      <c r="G3944" s="285" t="s">
        <v>731</v>
      </c>
      <c r="H3944" s="278">
        <f t="shared" si="122"/>
        <v>2</v>
      </c>
      <c r="I3944" s="251" t="s">
        <v>3284</v>
      </c>
      <c r="J3944" s="285" t="s">
        <v>3540</v>
      </c>
      <c r="K3944" s="278" t="str">
        <f t="shared" si="123"/>
        <v>THA003People affected</v>
      </c>
      <c r="L3944" s="286">
        <v>43551</v>
      </c>
      <c r="M3944" s="286" t="s">
        <v>3248</v>
      </c>
    </row>
    <row r="3945" spans="1:13" s="269" customFormat="1" ht="15.5" thickTop="1" thickBot="1" x14ac:dyDescent="0.4">
      <c r="A3945" s="287" t="s">
        <v>2981</v>
      </c>
      <c r="B3945" s="288" t="str">
        <f>VLOOKUP(A3945,Lists!B:C,2,FALSE)</f>
        <v>THA003</v>
      </c>
      <c r="C3945" s="288" t="str">
        <f>VLOOKUP(A3945,Lists!B:D,3,FALSE)</f>
        <v>THA</v>
      </c>
      <c r="D3945" s="289" t="s">
        <v>666</v>
      </c>
      <c r="E3945" s="289">
        <v>103000</v>
      </c>
      <c r="F3945" s="289" t="s">
        <v>3283</v>
      </c>
      <c r="G3945" s="289" t="s">
        <v>731</v>
      </c>
      <c r="H3945" s="278">
        <f t="shared" si="122"/>
        <v>2</v>
      </c>
      <c r="I3945" s="252" t="s">
        <v>3284</v>
      </c>
      <c r="J3945" s="289" t="s">
        <v>3540</v>
      </c>
      <c r="K3945" s="278" t="str">
        <f t="shared" si="123"/>
        <v>THA003People displaced</v>
      </c>
      <c r="L3945" s="290">
        <v>43551</v>
      </c>
      <c r="M3945" s="290" t="s">
        <v>3248</v>
      </c>
    </row>
    <row r="3946" spans="1:13" s="269" customFormat="1" ht="15.5" hidden="1" thickTop="1" thickBot="1" x14ac:dyDescent="0.4">
      <c r="A3946" s="283" t="s">
        <v>2981</v>
      </c>
      <c r="B3946" s="284" t="str">
        <f>VLOOKUP(A3946,Lists!B:C,2,FALSE)</f>
        <v>THA003</v>
      </c>
      <c r="C3946" s="284" t="str">
        <f>VLOOKUP(A3946,Lists!B:D,3,FALSE)</f>
        <v>THA</v>
      </c>
      <c r="D3946" s="285" t="s">
        <v>752</v>
      </c>
      <c r="E3946" s="285">
        <v>103000</v>
      </c>
      <c r="F3946" s="285" t="s">
        <v>3283</v>
      </c>
      <c r="G3946" s="285" t="s">
        <v>731</v>
      </c>
      <c r="H3946" s="278">
        <f t="shared" si="122"/>
        <v>2</v>
      </c>
      <c r="I3946" s="251" t="s">
        <v>3284</v>
      </c>
      <c r="J3946" s="285" t="s">
        <v>3540</v>
      </c>
      <c r="K3946" s="278" t="str">
        <f t="shared" si="123"/>
        <v>THA003People in Need</v>
      </c>
      <c r="L3946" s="286">
        <v>43551</v>
      </c>
      <c r="M3946" s="286" t="s">
        <v>3248</v>
      </c>
    </row>
    <row r="3947" spans="1:13" s="269" customFormat="1" ht="15.5" hidden="1" thickTop="1" thickBot="1" x14ac:dyDescent="0.4">
      <c r="A3947" s="287" t="s">
        <v>2981</v>
      </c>
      <c r="B3947" s="288" t="str">
        <f>VLOOKUP(A3947,Lists!B:C,2,FALSE)</f>
        <v>THA003</v>
      </c>
      <c r="C3947" s="288" t="str">
        <f>VLOOKUP(A3947,Lists!B:D,3,FALSE)</f>
        <v>THA</v>
      </c>
      <c r="D3947" s="289" t="s">
        <v>5110</v>
      </c>
      <c r="E3947" s="289">
        <v>103000</v>
      </c>
      <c r="F3947" s="289" t="s">
        <v>3283</v>
      </c>
      <c r="G3947" s="289" t="s">
        <v>731</v>
      </c>
      <c r="H3947" s="278">
        <f t="shared" si="122"/>
        <v>2</v>
      </c>
      <c r="I3947" s="252" t="s">
        <v>3284</v>
      </c>
      <c r="J3947" s="289" t="s">
        <v>3540</v>
      </c>
      <c r="K3947" s="278" t="str">
        <f t="shared" si="123"/>
        <v>THA003Minimal humanitarian conditions - Level 1</v>
      </c>
      <c r="L3947" s="290">
        <v>43551</v>
      </c>
      <c r="M3947" s="290" t="s">
        <v>3248</v>
      </c>
    </row>
    <row r="3948" spans="1:13" s="269" customFormat="1" ht="15.5" hidden="1" thickTop="1" thickBot="1" x14ac:dyDescent="0.4">
      <c r="A3948" s="283" t="s">
        <v>2981</v>
      </c>
      <c r="B3948" s="284" t="str">
        <f>VLOOKUP(A3948,Lists!B:C,2,FALSE)</f>
        <v>THA003</v>
      </c>
      <c r="C3948" s="284" t="str">
        <f>VLOOKUP(A3948,Lists!B:D,3,FALSE)</f>
        <v>THA</v>
      </c>
      <c r="D3948" s="285" t="s">
        <v>5115</v>
      </c>
      <c r="E3948" s="285">
        <v>77</v>
      </c>
      <c r="F3948" s="285" t="s">
        <v>3535</v>
      </c>
      <c r="G3948" s="285" t="s">
        <v>731</v>
      </c>
      <c r="H3948" s="278">
        <f t="shared" si="122"/>
        <v>2</v>
      </c>
      <c r="I3948" s="251" t="s">
        <v>3536</v>
      </c>
      <c r="J3948" s="285" t="s">
        <v>3538</v>
      </c>
      <c r="K3948" s="278" t="str">
        <f t="shared" si="123"/>
        <v>THA003Fatalities in all crises</v>
      </c>
      <c r="L3948" s="286">
        <v>43551</v>
      </c>
      <c r="M3948" s="286" t="s">
        <v>3248</v>
      </c>
    </row>
    <row r="3949" spans="1:13" s="269" customFormat="1" ht="15.5" hidden="1" thickTop="1" thickBot="1" x14ac:dyDescent="0.4">
      <c r="A3949" s="287" t="s">
        <v>3406</v>
      </c>
      <c r="B3949" s="288" t="e">
        <f>VLOOKUP(A3949,Lists!B:C,2,FALSE)</f>
        <v>#N/A</v>
      </c>
      <c r="C3949" s="288" t="e">
        <f>VLOOKUP(A3949,Lists!B:D,3,FALSE)</f>
        <v>#N/A</v>
      </c>
      <c r="D3949" s="289" t="s">
        <v>660</v>
      </c>
      <c r="E3949" s="289">
        <v>66662</v>
      </c>
      <c r="F3949" s="289" t="s">
        <v>3547</v>
      </c>
      <c r="G3949" s="289" t="s">
        <v>731</v>
      </c>
      <c r="H3949" s="278">
        <f t="shared" si="122"/>
        <v>2</v>
      </c>
      <c r="I3949" s="252" t="s">
        <v>3548</v>
      </c>
      <c r="J3949" s="289" t="s">
        <v>3549</v>
      </c>
      <c r="K3949" s="278" t="e">
        <f t="shared" si="123"/>
        <v>#N/A</v>
      </c>
      <c r="L3949" s="290">
        <v>43551</v>
      </c>
      <c r="M3949" s="290" t="s">
        <v>3248</v>
      </c>
    </row>
    <row r="3950" spans="1:13" s="269" customFormat="1" ht="15.5" hidden="1" thickTop="1" thickBot="1" x14ac:dyDescent="0.4">
      <c r="A3950" s="283" t="s">
        <v>3406</v>
      </c>
      <c r="B3950" s="284" t="e">
        <f>VLOOKUP(A3950,Lists!B:C,2,FALSE)</f>
        <v>#N/A</v>
      </c>
      <c r="C3950" s="284" t="e">
        <f>VLOOKUP(A3950,Lists!B:D,3,FALSE)</f>
        <v>#N/A</v>
      </c>
      <c r="D3950" s="285" t="s">
        <v>737</v>
      </c>
      <c r="E3950" s="285">
        <v>9420574</v>
      </c>
      <c r="F3950" s="285" t="s">
        <v>3550</v>
      </c>
      <c r="G3950" s="285" t="s">
        <v>731</v>
      </c>
      <c r="H3950" s="278">
        <f t="shared" si="122"/>
        <v>2</v>
      </c>
      <c r="I3950" s="251" t="s">
        <v>3551</v>
      </c>
      <c r="J3950" s="285" t="s">
        <v>3556</v>
      </c>
      <c r="K3950" s="278" t="e">
        <f t="shared" si="123"/>
        <v>#N/A</v>
      </c>
      <c r="L3950" s="286">
        <v>43551</v>
      </c>
      <c r="M3950" s="286" t="s">
        <v>3248</v>
      </c>
    </row>
    <row r="3951" spans="1:13" s="269" customFormat="1" ht="15.5" hidden="1" thickTop="1" thickBot="1" x14ac:dyDescent="0.4">
      <c r="A3951" s="287" t="s">
        <v>3406</v>
      </c>
      <c r="B3951" s="288" t="e">
        <f>VLOOKUP(A3951,Lists!B:C,2,FALSE)</f>
        <v>#N/A</v>
      </c>
      <c r="C3951" s="288" t="e">
        <f>VLOOKUP(A3951,Lists!B:D,3,FALSE)</f>
        <v>#N/A</v>
      </c>
      <c r="D3951" s="289" t="s">
        <v>533</v>
      </c>
      <c r="E3951" s="289">
        <v>5887798</v>
      </c>
      <c r="F3951" s="289" t="s">
        <v>3550</v>
      </c>
      <c r="G3951" s="289" t="s">
        <v>731</v>
      </c>
      <c r="H3951" s="278">
        <f t="shared" si="122"/>
        <v>2</v>
      </c>
      <c r="I3951" s="252" t="s">
        <v>3552</v>
      </c>
      <c r="J3951" s="289" t="s">
        <v>3555</v>
      </c>
      <c r="K3951" s="278" t="e">
        <f t="shared" si="123"/>
        <v>#N/A</v>
      </c>
      <c r="L3951" s="290">
        <v>43551</v>
      </c>
      <c r="M3951" s="290" t="s">
        <v>3248</v>
      </c>
    </row>
    <row r="3952" spans="1:13" s="269" customFormat="1" ht="15.5" hidden="1" thickTop="1" thickBot="1" x14ac:dyDescent="0.4">
      <c r="A3952" s="283" t="s">
        <v>3406</v>
      </c>
      <c r="B3952" s="284" t="e">
        <f>VLOOKUP(A3952,Lists!B:C,2,FALSE)</f>
        <v>#N/A</v>
      </c>
      <c r="C3952" s="284" t="e">
        <f>VLOOKUP(A3952,Lists!B:D,3,FALSE)</f>
        <v>#N/A</v>
      </c>
      <c r="D3952" s="285" t="s">
        <v>752</v>
      </c>
      <c r="E3952" s="285">
        <v>1603138</v>
      </c>
      <c r="F3952" s="285" t="s">
        <v>3553</v>
      </c>
      <c r="G3952" s="285" t="s">
        <v>731</v>
      </c>
      <c r="H3952" s="278">
        <f t="shared" si="122"/>
        <v>2</v>
      </c>
      <c r="I3952" s="251" t="s">
        <v>3554</v>
      </c>
      <c r="J3952" s="285" t="s">
        <v>2435</v>
      </c>
      <c r="K3952" s="278" t="e">
        <f t="shared" si="123"/>
        <v>#N/A</v>
      </c>
      <c r="L3952" s="286">
        <v>43551</v>
      </c>
      <c r="M3952" s="286" t="s">
        <v>3248</v>
      </c>
    </row>
    <row r="3953" spans="1:13" s="269" customFormat="1" ht="15.5" hidden="1" thickTop="1" thickBot="1" x14ac:dyDescent="0.4">
      <c r="A3953" s="287" t="s">
        <v>3406</v>
      </c>
      <c r="B3953" s="288" t="e">
        <f>VLOOKUP(A3953,Lists!B:C,2,FALSE)</f>
        <v>#N/A</v>
      </c>
      <c r="C3953" s="288" t="e">
        <f>VLOOKUP(A3953,Lists!B:D,3,FALSE)</f>
        <v>#N/A</v>
      </c>
      <c r="D3953" s="289" t="s">
        <v>5110</v>
      </c>
      <c r="E3953" s="289">
        <v>429816</v>
      </c>
      <c r="F3953" s="289" t="s">
        <v>3553</v>
      </c>
      <c r="G3953" s="289" t="s">
        <v>731</v>
      </c>
      <c r="H3953" s="278">
        <f t="shared" si="122"/>
        <v>2</v>
      </c>
      <c r="I3953" s="252" t="s">
        <v>3554</v>
      </c>
      <c r="J3953" s="289" t="s">
        <v>2435</v>
      </c>
      <c r="K3953" s="278" t="e">
        <f t="shared" si="123"/>
        <v>#N/A</v>
      </c>
      <c r="L3953" s="290">
        <v>43551</v>
      </c>
      <c r="M3953" s="290" t="s">
        <v>3248</v>
      </c>
    </row>
    <row r="3954" spans="1:13" s="269" customFormat="1" ht="15.5" hidden="1" thickTop="1" thickBot="1" x14ac:dyDescent="0.4">
      <c r="A3954" s="283" t="s">
        <v>3406</v>
      </c>
      <c r="B3954" s="284" t="e">
        <f>VLOOKUP(A3954,Lists!B:C,2,FALSE)</f>
        <v>#N/A</v>
      </c>
      <c r="C3954" s="284" t="e">
        <f>VLOOKUP(A3954,Lists!B:D,3,FALSE)</f>
        <v>#N/A</v>
      </c>
      <c r="D3954" s="285" t="s">
        <v>5111</v>
      </c>
      <c r="E3954" s="285">
        <v>268929</v>
      </c>
      <c r="F3954" s="285" t="s">
        <v>3553</v>
      </c>
      <c r="G3954" s="285" t="s">
        <v>731</v>
      </c>
      <c r="H3954" s="278">
        <f t="shared" si="122"/>
        <v>2</v>
      </c>
      <c r="I3954" s="251" t="s">
        <v>3554</v>
      </c>
      <c r="J3954" s="285" t="s">
        <v>2435</v>
      </c>
      <c r="K3954" s="278" t="e">
        <f t="shared" si="123"/>
        <v>#N/A</v>
      </c>
      <c r="L3954" s="286">
        <v>43551</v>
      </c>
      <c r="M3954" s="286" t="s">
        <v>3248</v>
      </c>
    </row>
    <row r="3955" spans="1:13" s="269" customFormat="1" ht="15.5" hidden="1" thickTop="1" thickBot="1" x14ac:dyDescent="0.4">
      <c r="A3955" s="287" t="s">
        <v>3406</v>
      </c>
      <c r="B3955" s="288" t="e">
        <f>VLOOKUP(A3955,Lists!B:C,2,FALSE)</f>
        <v>#N/A</v>
      </c>
      <c r="C3955" s="288" t="e">
        <f>VLOOKUP(A3955,Lists!B:D,3,FALSE)</f>
        <v>#N/A</v>
      </c>
      <c r="D3955" s="289" t="s">
        <v>5112</v>
      </c>
      <c r="E3955" s="289">
        <v>890793</v>
      </c>
      <c r="F3955" s="289" t="s">
        <v>3553</v>
      </c>
      <c r="G3955" s="289" t="s">
        <v>731</v>
      </c>
      <c r="H3955" s="278">
        <f t="shared" si="122"/>
        <v>2</v>
      </c>
      <c r="I3955" s="252" t="s">
        <v>3554</v>
      </c>
      <c r="J3955" s="289" t="s">
        <v>2435</v>
      </c>
      <c r="K3955" s="278" t="e">
        <f t="shared" si="123"/>
        <v>#N/A</v>
      </c>
      <c r="L3955" s="290">
        <v>43551</v>
      </c>
      <c r="M3955" s="290" t="s">
        <v>3248</v>
      </c>
    </row>
    <row r="3956" spans="1:13" s="269" customFormat="1" ht="15.5" hidden="1" thickTop="1" thickBot="1" x14ac:dyDescent="0.4">
      <c r="A3956" s="283" t="s">
        <v>3406</v>
      </c>
      <c r="B3956" s="284" t="e">
        <f>VLOOKUP(A3956,Lists!B:C,2,FALSE)</f>
        <v>#N/A</v>
      </c>
      <c r="C3956" s="284" t="e">
        <f>VLOOKUP(A3956,Lists!B:D,3,FALSE)</f>
        <v>#N/A</v>
      </c>
      <c r="D3956" s="285" t="s">
        <v>5113</v>
      </c>
      <c r="E3956" s="285">
        <v>13600</v>
      </c>
      <c r="F3956" s="285" t="s">
        <v>3553</v>
      </c>
      <c r="G3956" s="285" t="s">
        <v>731</v>
      </c>
      <c r="H3956" s="278">
        <f t="shared" si="122"/>
        <v>2</v>
      </c>
      <c r="I3956" s="251" t="s">
        <v>3554</v>
      </c>
      <c r="J3956" s="285" t="s">
        <v>2435</v>
      </c>
      <c r="K3956" s="278" t="e">
        <f t="shared" si="123"/>
        <v>#N/A</v>
      </c>
      <c r="L3956" s="286">
        <v>43551</v>
      </c>
      <c r="M3956" s="286" t="s">
        <v>3248</v>
      </c>
    </row>
    <row r="3957" spans="1:13" s="269" customFormat="1" ht="15.5" hidden="1" thickTop="1" thickBot="1" x14ac:dyDescent="0.4">
      <c r="A3957" s="287" t="s">
        <v>5597</v>
      </c>
      <c r="B3957" s="288" t="e">
        <f>VLOOKUP(A3957,Lists!B:C,2,FALSE)</f>
        <v>#N/A</v>
      </c>
      <c r="C3957" s="288" t="e">
        <f>VLOOKUP(A3957,Lists!B:D,3,FALSE)</f>
        <v>#N/A</v>
      </c>
      <c r="D3957" s="289" t="s">
        <v>660</v>
      </c>
      <c r="E3957" s="289">
        <v>37358</v>
      </c>
      <c r="F3957" s="289" t="s">
        <v>3557</v>
      </c>
      <c r="G3957" s="289" t="s">
        <v>731</v>
      </c>
      <c r="H3957" s="278">
        <f t="shared" si="122"/>
        <v>2</v>
      </c>
      <c r="I3957" s="252" t="s">
        <v>3559</v>
      </c>
      <c r="J3957" s="289" t="s">
        <v>3560</v>
      </c>
      <c r="K3957" s="278" t="e">
        <f t="shared" si="123"/>
        <v>#N/A</v>
      </c>
      <c r="L3957" s="290">
        <v>43551</v>
      </c>
      <c r="M3957" s="290" t="s">
        <v>3248</v>
      </c>
    </row>
    <row r="3958" spans="1:13" s="269" customFormat="1" ht="15.5" hidden="1" thickTop="1" thickBot="1" x14ac:dyDescent="0.4">
      <c r="A3958" s="283" t="s">
        <v>5597</v>
      </c>
      <c r="B3958" s="284" t="e">
        <f>VLOOKUP(A3958,Lists!B:C,2,FALSE)</f>
        <v>#N/A</v>
      </c>
      <c r="C3958" s="284" t="e">
        <f>VLOOKUP(A3958,Lists!B:D,3,FALSE)</f>
        <v>#N/A</v>
      </c>
      <c r="D3958" s="285" t="s">
        <v>737</v>
      </c>
      <c r="E3958" s="285">
        <v>2575300</v>
      </c>
      <c r="F3958" s="285" t="s">
        <v>3562</v>
      </c>
      <c r="G3958" s="285" t="s">
        <v>731</v>
      </c>
      <c r="H3958" s="278">
        <f t="shared" si="122"/>
        <v>2</v>
      </c>
      <c r="I3958" s="251" t="s">
        <v>3563</v>
      </c>
      <c r="J3958" s="285" t="s">
        <v>3561</v>
      </c>
      <c r="K3958" s="278" t="e">
        <f t="shared" si="123"/>
        <v>#N/A</v>
      </c>
      <c r="L3958" s="286">
        <v>43551</v>
      </c>
      <c r="M3958" s="286" t="s">
        <v>3248</v>
      </c>
    </row>
    <row r="3959" spans="1:13" s="269" customFormat="1" ht="15.5" hidden="1" thickTop="1" thickBot="1" x14ac:dyDescent="0.4">
      <c r="A3959" s="287" t="s">
        <v>5597</v>
      </c>
      <c r="B3959" s="288" t="e">
        <f>VLOOKUP(A3959,Lists!B:C,2,FALSE)</f>
        <v>#N/A</v>
      </c>
      <c r="C3959" s="288" t="e">
        <f>VLOOKUP(A3959,Lists!B:D,3,FALSE)</f>
        <v>#N/A</v>
      </c>
      <c r="D3959" s="289" t="s">
        <v>533</v>
      </c>
      <c r="E3959" s="289">
        <v>475200</v>
      </c>
      <c r="F3959" s="289" t="s">
        <v>3558</v>
      </c>
      <c r="G3959" s="289" t="s">
        <v>731</v>
      </c>
      <c r="H3959" s="278">
        <f t="shared" si="122"/>
        <v>2</v>
      </c>
      <c r="I3959" s="252" t="s">
        <v>3564</v>
      </c>
      <c r="J3959" s="289" t="s">
        <v>3565</v>
      </c>
      <c r="K3959" s="278" t="e">
        <f t="shared" si="123"/>
        <v>#N/A</v>
      </c>
      <c r="L3959" s="290">
        <v>43551</v>
      </c>
      <c r="M3959" s="290" t="s">
        <v>3248</v>
      </c>
    </row>
    <row r="3960" spans="1:13" s="269" customFormat="1" ht="15.5" hidden="1" thickTop="1" thickBot="1" x14ac:dyDescent="0.4">
      <c r="A3960" s="283" t="s">
        <v>5597</v>
      </c>
      <c r="B3960" s="284" t="e">
        <f>VLOOKUP(A3960,Lists!B:C,2,FALSE)</f>
        <v>#N/A</v>
      </c>
      <c r="C3960" s="284" t="e">
        <f>VLOOKUP(A3960,Lists!B:D,3,FALSE)</f>
        <v>#N/A</v>
      </c>
      <c r="D3960" s="285" t="s">
        <v>752</v>
      </c>
      <c r="E3960" s="285">
        <v>475200</v>
      </c>
      <c r="F3960" s="285" t="s">
        <v>3558</v>
      </c>
      <c r="G3960" s="285" t="s">
        <v>731</v>
      </c>
      <c r="H3960" s="278">
        <f t="shared" si="122"/>
        <v>2</v>
      </c>
      <c r="I3960" s="251" t="s">
        <v>3564</v>
      </c>
      <c r="J3960" s="285" t="s">
        <v>3565</v>
      </c>
      <c r="K3960" s="278" t="e">
        <f t="shared" si="123"/>
        <v>#N/A</v>
      </c>
      <c r="L3960" s="286">
        <v>43551</v>
      </c>
      <c r="M3960" s="286" t="s">
        <v>3248</v>
      </c>
    </row>
    <row r="3961" spans="1:13" s="269" customFormat="1" ht="15.5" hidden="1" thickTop="1" thickBot="1" x14ac:dyDescent="0.4">
      <c r="A3961" s="287" t="s">
        <v>5597</v>
      </c>
      <c r="B3961" s="288" t="e">
        <f>VLOOKUP(A3961,Lists!B:C,2,FALSE)</f>
        <v>#N/A</v>
      </c>
      <c r="C3961" s="288" t="e">
        <f>VLOOKUP(A3961,Lists!B:D,3,FALSE)</f>
        <v>#N/A</v>
      </c>
      <c r="D3961" s="289" t="s">
        <v>5110</v>
      </c>
      <c r="E3961" s="289">
        <v>0</v>
      </c>
      <c r="F3961" s="289" t="s">
        <v>3558</v>
      </c>
      <c r="G3961" s="289" t="s">
        <v>731</v>
      </c>
      <c r="H3961" s="278">
        <f t="shared" si="122"/>
        <v>2</v>
      </c>
      <c r="I3961" s="252" t="s">
        <v>3564</v>
      </c>
      <c r="J3961" s="289" t="s">
        <v>3566</v>
      </c>
      <c r="K3961" s="278" t="e">
        <f t="shared" si="123"/>
        <v>#N/A</v>
      </c>
      <c r="L3961" s="290">
        <v>43551</v>
      </c>
      <c r="M3961" s="290" t="s">
        <v>3248</v>
      </c>
    </row>
    <row r="3962" spans="1:13" s="269" customFormat="1" ht="15.5" hidden="1" thickTop="1" thickBot="1" x14ac:dyDescent="0.4">
      <c r="A3962" s="283" t="s">
        <v>5597</v>
      </c>
      <c r="B3962" s="284" t="e">
        <f>VLOOKUP(A3962,Lists!B:C,2,FALSE)</f>
        <v>#N/A</v>
      </c>
      <c r="C3962" s="284" t="e">
        <f>VLOOKUP(A3962,Lists!B:D,3,FALSE)</f>
        <v>#N/A</v>
      </c>
      <c r="D3962" s="285" t="s">
        <v>5111</v>
      </c>
      <c r="E3962" s="285">
        <v>0</v>
      </c>
      <c r="F3962" s="285" t="s">
        <v>3558</v>
      </c>
      <c r="G3962" s="285" t="s">
        <v>731</v>
      </c>
      <c r="H3962" s="278">
        <f t="shared" si="122"/>
        <v>2</v>
      </c>
      <c r="I3962" s="251" t="s">
        <v>3564</v>
      </c>
      <c r="J3962" s="285" t="s">
        <v>3566</v>
      </c>
      <c r="K3962" s="278" t="e">
        <f t="shared" si="123"/>
        <v>#N/A</v>
      </c>
      <c r="L3962" s="286">
        <v>43551</v>
      </c>
      <c r="M3962" s="286" t="s">
        <v>3248</v>
      </c>
    </row>
    <row r="3963" spans="1:13" s="269" customFormat="1" ht="15.5" hidden="1" thickTop="1" thickBot="1" x14ac:dyDescent="0.4">
      <c r="A3963" s="287" t="s">
        <v>5597</v>
      </c>
      <c r="B3963" s="288" t="e">
        <f>VLOOKUP(A3963,Lists!B:C,2,FALSE)</f>
        <v>#N/A</v>
      </c>
      <c r="C3963" s="288" t="e">
        <f>VLOOKUP(A3963,Lists!B:D,3,FALSE)</f>
        <v>#N/A</v>
      </c>
      <c r="D3963" s="289" t="s">
        <v>5112</v>
      </c>
      <c r="E3963" s="289">
        <v>461600</v>
      </c>
      <c r="F3963" s="289" t="s">
        <v>3558</v>
      </c>
      <c r="G3963" s="289" t="s">
        <v>731</v>
      </c>
      <c r="H3963" s="278">
        <f t="shared" si="122"/>
        <v>2</v>
      </c>
      <c r="I3963" s="252" t="s">
        <v>3564</v>
      </c>
      <c r="J3963" s="289" t="s">
        <v>3567</v>
      </c>
      <c r="K3963" s="278" t="e">
        <f t="shared" si="123"/>
        <v>#N/A</v>
      </c>
      <c r="L3963" s="290">
        <v>43551</v>
      </c>
      <c r="M3963" s="290" t="s">
        <v>3248</v>
      </c>
    </row>
    <row r="3964" spans="1:13" s="269" customFormat="1" ht="15.5" hidden="1" thickTop="1" thickBot="1" x14ac:dyDescent="0.4">
      <c r="A3964" s="283" t="s">
        <v>5597</v>
      </c>
      <c r="B3964" s="284" t="e">
        <f>VLOOKUP(A3964,Lists!B:C,2,FALSE)</f>
        <v>#N/A</v>
      </c>
      <c r="C3964" s="284" t="e">
        <f>VLOOKUP(A3964,Lists!B:D,3,FALSE)</f>
        <v>#N/A</v>
      </c>
      <c r="D3964" s="285" t="s">
        <v>5113</v>
      </c>
      <c r="E3964" s="285">
        <v>13600</v>
      </c>
      <c r="F3964" s="285" t="s">
        <v>3558</v>
      </c>
      <c r="G3964" s="285" t="s">
        <v>731</v>
      </c>
      <c r="H3964" s="278">
        <f t="shared" si="122"/>
        <v>2</v>
      </c>
      <c r="I3964" s="251" t="s">
        <v>3564</v>
      </c>
      <c r="J3964" s="285" t="s">
        <v>3568</v>
      </c>
      <c r="K3964" s="278" t="e">
        <f t="shared" si="123"/>
        <v>#N/A</v>
      </c>
      <c r="L3964" s="286">
        <v>43551</v>
      </c>
      <c r="M3964" s="286" t="s">
        <v>3248</v>
      </c>
    </row>
    <row r="3965" spans="1:13" s="269" customFormat="1" ht="15.5" hidden="1" thickTop="1" thickBot="1" x14ac:dyDescent="0.4">
      <c r="A3965" s="287" t="s">
        <v>1256</v>
      </c>
      <c r="B3965" s="288" t="e">
        <f>VLOOKUP(A3965,Lists!B:C,2,FALSE)</f>
        <v>#N/A</v>
      </c>
      <c r="C3965" s="288" t="e">
        <f>VLOOKUP(A3965,Lists!B:D,3,FALSE)</f>
        <v>#N/A</v>
      </c>
      <c r="D3965" s="289" t="s">
        <v>5115</v>
      </c>
      <c r="E3965" s="289">
        <v>598</v>
      </c>
      <c r="F3965" s="289" t="s">
        <v>3572</v>
      </c>
      <c r="G3965" s="289" t="s">
        <v>731</v>
      </c>
      <c r="H3965" s="278">
        <f t="shared" si="122"/>
        <v>2</v>
      </c>
      <c r="I3965" s="252" t="s">
        <v>3574</v>
      </c>
      <c r="J3965" s="289" t="s">
        <v>3573</v>
      </c>
      <c r="K3965" s="278" t="e">
        <f t="shared" si="123"/>
        <v>#N/A</v>
      </c>
      <c r="L3965" s="290">
        <v>43551</v>
      </c>
      <c r="M3965" s="290" t="s">
        <v>3248</v>
      </c>
    </row>
    <row r="3966" spans="1:13" s="269" customFormat="1" ht="15.5" hidden="1" thickTop="1" thickBot="1" x14ac:dyDescent="0.4">
      <c r="A3966" s="283" t="s">
        <v>3305</v>
      </c>
      <c r="B3966" s="284" t="str">
        <f>VLOOKUP(A3966,Lists!B:C,2,FALSE)</f>
        <v>MOZ004</v>
      </c>
      <c r="C3966" s="284" t="str">
        <f>VLOOKUP(A3966,Lists!B:D,3,FALSE)</f>
        <v>MOZ</v>
      </c>
      <c r="D3966" s="285" t="s">
        <v>522</v>
      </c>
      <c r="E3966" s="285">
        <v>28860000</v>
      </c>
      <c r="F3966" s="285" t="s">
        <v>2040</v>
      </c>
      <c r="G3966" s="285" t="s">
        <v>732</v>
      </c>
      <c r="H3966" s="278">
        <f t="shared" si="122"/>
        <v>1</v>
      </c>
      <c r="I3966" s="251" t="s">
        <v>2071</v>
      </c>
      <c r="J3966" s="285" t="s">
        <v>2136</v>
      </c>
      <c r="K3966" s="278" t="str">
        <f t="shared" si="123"/>
        <v>MOZ004Total population</v>
      </c>
      <c r="L3966" s="286">
        <v>43551</v>
      </c>
      <c r="M3966" s="286" t="s">
        <v>3248</v>
      </c>
    </row>
    <row r="3967" spans="1:13" s="269" customFormat="1" ht="15.5" hidden="1" thickTop="1" thickBot="1" x14ac:dyDescent="0.4">
      <c r="A3967" s="287" t="s">
        <v>3305</v>
      </c>
      <c r="B3967" s="288" t="str">
        <f>VLOOKUP(A3967,Lists!B:C,2,FALSE)</f>
        <v>MOZ004</v>
      </c>
      <c r="C3967" s="288" t="str">
        <f>VLOOKUP(A3967,Lists!B:D,3,FALSE)</f>
        <v>MOZ</v>
      </c>
      <c r="D3967" s="289" t="s">
        <v>660</v>
      </c>
      <c r="E3967" s="289">
        <v>78778</v>
      </c>
      <c r="F3967" s="289" t="s">
        <v>2041</v>
      </c>
      <c r="G3967" s="289" t="s">
        <v>732</v>
      </c>
      <c r="H3967" s="278">
        <f t="shared" si="122"/>
        <v>1</v>
      </c>
      <c r="I3967" s="252" t="s">
        <v>2072</v>
      </c>
      <c r="J3967" s="289" t="s">
        <v>3575</v>
      </c>
      <c r="K3967" s="278" t="str">
        <f t="shared" si="123"/>
        <v>MOZ004Landmass affected</v>
      </c>
      <c r="L3967" s="290">
        <v>43551</v>
      </c>
      <c r="M3967" s="290" t="s">
        <v>3248</v>
      </c>
    </row>
    <row r="3968" spans="1:13" s="269" customFormat="1" ht="15.5" hidden="1" thickTop="1" thickBot="1" x14ac:dyDescent="0.4">
      <c r="A3968" s="283" t="s">
        <v>3305</v>
      </c>
      <c r="B3968" s="284" t="str">
        <f>VLOOKUP(A3968,Lists!B:C,2,FALSE)</f>
        <v>MOZ004</v>
      </c>
      <c r="C3968" s="284" t="str">
        <f>VLOOKUP(A3968,Lists!B:D,3,FALSE)</f>
        <v>MOZ</v>
      </c>
      <c r="D3968" s="285" t="s">
        <v>737</v>
      </c>
      <c r="E3968" s="285">
        <v>2333278</v>
      </c>
      <c r="F3968" s="285" t="s">
        <v>2040</v>
      </c>
      <c r="G3968" s="285" t="s">
        <v>732</v>
      </c>
      <c r="H3968" s="278">
        <f t="shared" si="122"/>
        <v>1</v>
      </c>
      <c r="I3968" s="251" t="s">
        <v>2071</v>
      </c>
      <c r="J3968" s="285" t="s">
        <v>3576</v>
      </c>
      <c r="K3968" s="278" t="str">
        <f t="shared" si="123"/>
        <v>MOZ004People exposed</v>
      </c>
      <c r="L3968" s="286">
        <v>43551</v>
      </c>
      <c r="M3968" s="286" t="s">
        <v>3248</v>
      </c>
    </row>
    <row r="3969" spans="1:13" s="269" customFormat="1" ht="15.5" hidden="1" thickTop="1" thickBot="1" x14ac:dyDescent="0.4">
      <c r="A3969" s="287" t="s">
        <v>3305</v>
      </c>
      <c r="B3969" s="288" t="str">
        <f>VLOOKUP(A3969,Lists!B:C,2,FALSE)</f>
        <v>MOZ004</v>
      </c>
      <c r="C3969" s="288" t="str">
        <f>VLOOKUP(A3969,Lists!B:D,3,FALSE)</f>
        <v>MOZ</v>
      </c>
      <c r="D3969" s="289" t="s">
        <v>533</v>
      </c>
      <c r="E3969" s="289" t="s">
        <v>446</v>
      </c>
      <c r="F3969" s="289" t="s">
        <v>3243</v>
      </c>
      <c r="G3969" s="289" t="s">
        <v>731</v>
      </c>
      <c r="H3969" s="278">
        <f t="shared" si="122"/>
        <v>2</v>
      </c>
      <c r="I3969" s="252"/>
      <c r="J3969" s="289"/>
      <c r="K3969" s="278" t="str">
        <f t="shared" si="123"/>
        <v>MOZ004People affected</v>
      </c>
      <c r="L3969" s="290">
        <v>43551</v>
      </c>
      <c r="M3969" s="290" t="s">
        <v>3248</v>
      </c>
    </row>
    <row r="3970" spans="1:13" s="269" customFormat="1" ht="15.5" thickTop="1" thickBot="1" x14ac:dyDescent="0.4">
      <c r="A3970" s="283" t="s">
        <v>3305</v>
      </c>
      <c r="B3970" s="284" t="str">
        <f>VLOOKUP(A3970,Lists!B:C,2,FALSE)</f>
        <v>MOZ004</v>
      </c>
      <c r="C3970" s="284" t="str">
        <f>VLOOKUP(A3970,Lists!B:D,3,FALSE)</f>
        <v>MOZ</v>
      </c>
      <c r="D3970" s="285" t="s">
        <v>666</v>
      </c>
      <c r="E3970" s="285">
        <v>1000</v>
      </c>
      <c r="F3970" s="285" t="s">
        <v>3577</v>
      </c>
      <c r="G3970" s="285" t="s">
        <v>731</v>
      </c>
      <c r="H3970" s="278">
        <f t="shared" ref="H3970:H4033" si="124">IF(G3970="x","x",IF(G3970="Low",3,IF(G3970="Medium",2,IF(G3970="High",1,FALSE))))</f>
        <v>2</v>
      </c>
      <c r="I3970" s="251" t="s">
        <v>3579</v>
      </c>
      <c r="J3970" s="285" t="s">
        <v>3578</v>
      </c>
      <c r="K3970" s="278" t="str">
        <f t="shared" ref="K3970:K4033" si="125">B3970&amp;""&amp;D3970</f>
        <v>MOZ004People displaced</v>
      </c>
      <c r="L3970" s="286">
        <v>43551</v>
      </c>
      <c r="M3970" s="286" t="s">
        <v>3248</v>
      </c>
    </row>
    <row r="3971" spans="1:13" s="269" customFormat="1" ht="15.5" hidden="1" thickTop="1" thickBot="1" x14ac:dyDescent="0.4">
      <c r="A3971" s="287" t="s">
        <v>3305</v>
      </c>
      <c r="B3971" s="288" t="str">
        <f>VLOOKUP(A3971,Lists!B:C,2,FALSE)</f>
        <v>MOZ004</v>
      </c>
      <c r="C3971" s="288" t="str">
        <f>VLOOKUP(A3971,Lists!B:D,3,FALSE)</f>
        <v>MOZ</v>
      </c>
      <c r="D3971" s="289" t="s">
        <v>5028</v>
      </c>
      <c r="E3971" s="289" t="s">
        <v>446</v>
      </c>
      <c r="F3971" s="289" t="s">
        <v>3243</v>
      </c>
      <c r="G3971" s="289" t="s">
        <v>731</v>
      </c>
      <c r="H3971" s="278">
        <f t="shared" si="124"/>
        <v>2</v>
      </c>
      <c r="I3971" s="252"/>
      <c r="J3971" s="289"/>
      <c r="K3971" s="278" t="str">
        <f t="shared" si="125"/>
        <v>MOZ004Illness cases reported</v>
      </c>
      <c r="L3971" s="290">
        <v>43551</v>
      </c>
      <c r="M3971" s="290" t="s">
        <v>3248</v>
      </c>
    </row>
    <row r="3972" spans="1:13" s="269" customFormat="1" ht="15.5" hidden="1" thickTop="1" thickBot="1" x14ac:dyDescent="0.4">
      <c r="A3972" s="283" t="s">
        <v>3305</v>
      </c>
      <c r="B3972" s="284" t="str">
        <f>VLOOKUP(A3972,Lists!B:C,2,FALSE)</f>
        <v>MOZ004</v>
      </c>
      <c r="C3972" s="284" t="str">
        <f>VLOOKUP(A3972,Lists!B:D,3,FALSE)</f>
        <v>MOZ</v>
      </c>
      <c r="D3972" s="285" t="s">
        <v>5027</v>
      </c>
      <c r="E3972" s="285">
        <v>49</v>
      </c>
      <c r="F3972" s="285" t="s">
        <v>3580</v>
      </c>
      <c r="G3972" s="285" t="s">
        <v>731</v>
      </c>
      <c r="H3972" s="278">
        <f t="shared" si="124"/>
        <v>2</v>
      </c>
      <c r="I3972" s="251" t="s">
        <v>1354</v>
      </c>
      <c r="J3972" s="285" t="s">
        <v>3581</v>
      </c>
      <c r="K3972" s="278" t="str">
        <f t="shared" si="125"/>
        <v>MOZ004Injuries reported</v>
      </c>
      <c r="L3972" s="286">
        <v>43551</v>
      </c>
      <c r="M3972" s="286" t="s">
        <v>3248</v>
      </c>
    </row>
    <row r="3973" spans="1:13" s="269" customFormat="1" ht="15.5" hidden="1" thickTop="1" thickBot="1" x14ac:dyDescent="0.4">
      <c r="A3973" s="287" t="s">
        <v>3305</v>
      </c>
      <c r="B3973" s="288" t="str">
        <f>VLOOKUP(A3973,Lists!B:C,2,FALSE)</f>
        <v>MOZ004</v>
      </c>
      <c r="C3973" s="288" t="str">
        <f>VLOOKUP(A3973,Lists!B:D,3,FALSE)</f>
        <v>MOZ</v>
      </c>
      <c r="D3973" s="289" t="s">
        <v>5029</v>
      </c>
      <c r="E3973" s="289">
        <v>130</v>
      </c>
      <c r="F3973" s="289" t="s">
        <v>3580</v>
      </c>
      <c r="G3973" s="289" t="s">
        <v>731</v>
      </c>
      <c r="H3973" s="278">
        <f t="shared" si="124"/>
        <v>2</v>
      </c>
      <c r="I3973" s="252" t="s">
        <v>1354</v>
      </c>
      <c r="J3973" s="289" t="s">
        <v>3582</v>
      </c>
      <c r="K3973" s="278" t="str">
        <f t="shared" si="125"/>
        <v>MOZ004Fatalities reported</v>
      </c>
      <c r="L3973" s="290">
        <v>43551</v>
      </c>
      <c r="M3973" s="290" t="s">
        <v>3248</v>
      </c>
    </row>
    <row r="3974" spans="1:13" s="269" customFormat="1" ht="15.5" hidden="1" thickTop="1" thickBot="1" x14ac:dyDescent="0.4">
      <c r="A3974" s="283" t="s">
        <v>3305</v>
      </c>
      <c r="B3974" s="284" t="str">
        <f>VLOOKUP(A3974,Lists!B:C,2,FALSE)</f>
        <v>MOZ004</v>
      </c>
      <c r="C3974" s="284" t="str">
        <f>VLOOKUP(A3974,Lists!B:D,3,FALSE)</f>
        <v>MOZ</v>
      </c>
      <c r="D3974" s="285" t="s">
        <v>5115</v>
      </c>
      <c r="E3974" s="285">
        <v>598</v>
      </c>
      <c r="F3974" s="285" t="s">
        <v>3572</v>
      </c>
      <c r="G3974" s="285" t="s">
        <v>731</v>
      </c>
      <c r="H3974" s="278">
        <f t="shared" si="124"/>
        <v>2</v>
      </c>
      <c r="I3974" s="251" t="s">
        <v>3574</v>
      </c>
      <c r="J3974" s="285" t="s">
        <v>3573</v>
      </c>
      <c r="K3974" s="278" t="str">
        <f t="shared" si="125"/>
        <v>MOZ004Fatalities in all crises</v>
      </c>
      <c r="L3974" s="286">
        <v>43551</v>
      </c>
      <c r="M3974" s="286" t="s">
        <v>3248</v>
      </c>
    </row>
    <row r="3975" spans="1:13" s="269" customFormat="1" ht="15.5" hidden="1" thickTop="1" thickBot="1" x14ac:dyDescent="0.4">
      <c r="A3975" s="287" t="s">
        <v>3305</v>
      </c>
      <c r="B3975" s="288" t="str">
        <f>VLOOKUP(A3975,Lists!B:C,2,FALSE)</f>
        <v>MOZ004</v>
      </c>
      <c r="C3975" s="288" t="str">
        <f>VLOOKUP(A3975,Lists!B:D,3,FALSE)</f>
        <v>MOZ</v>
      </c>
      <c r="D3975" s="289" t="s">
        <v>5108</v>
      </c>
      <c r="E3975" s="289" t="s">
        <v>446</v>
      </c>
      <c r="F3975" s="289" t="s">
        <v>446</v>
      </c>
      <c r="G3975" s="289" t="s">
        <v>446</v>
      </c>
      <c r="H3975" s="278" t="str">
        <f t="shared" si="124"/>
        <v>x</v>
      </c>
      <c r="I3975" s="252" t="s">
        <v>446</v>
      </c>
      <c r="J3975" s="289" t="s">
        <v>446</v>
      </c>
      <c r="K3975" s="278" t="str">
        <f t="shared" si="125"/>
        <v>MOZ004Buildings damaged</v>
      </c>
      <c r="L3975" s="290">
        <v>43551</v>
      </c>
      <c r="M3975" s="290" t="s">
        <v>3248</v>
      </c>
    </row>
    <row r="3976" spans="1:13" s="269" customFormat="1" ht="15.5" hidden="1" thickTop="1" thickBot="1" x14ac:dyDescent="0.4">
      <c r="A3976" s="283" t="s">
        <v>3305</v>
      </c>
      <c r="B3976" s="284" t="str">
        <f>VLOOKUP(A3976,Lists!B:C,2,FALSE)</f>
        <v>MOZ004</v>
      </c>
      <c r="C3976" s="284" t="str">
        <f>VLOOKUP(A3976,Lists!B:D,3,FALSE)</f>
        <v>MOZ</v>
      </c>
      <c r="D3976" s="285" t="s">
        <v>5109</v>
      </c>
      <c r="E3976" s="285" t="s">
        <v>446</v>
      </c>
      <c r="F3976" s="285" t="s">
        <v>446</v>
      </c>
      <c r="G3976" s="285" t="s">
        <v>446</v>
      </c>
      <c r="H3976" s="278" t="str">
        <f t="shared" si="124"/>
        <v>x</v>
      </c>
      <c r="I3976" s="251" t="s">
        <v>446</v>
      </c>
      <c r="J3976" s="285" t="s">
        <v>446</v>
      </c>
      <c r="K3976" s="278" t="str">
        <f t="shared" si="125"/>
        <v>MOZ004Buildings destroyed</v>
      </c>
      <c r="L3976" s="286">
        <v>43551</v>
      </c>
      <c r="M3976" s="286" t="s">
        <v>3248</v>
      </c>
    </row>
    <row r="3977" spans="1:13" s="269" customFormat="1" ht="15.5" hidden="1" thickTop="1" thickBot="1" x14ac:dyDescent="0.4">
      <c r="A3977" s="287" t="s">
        <v>3305</v>
      </c>
      <c r="B3977" s="288" t="str">
        <f>VLOOKUP(A3977,Lists!B:C,2,FALSE)</f>
        <v>MOZ004</v>
      </c>
      <c r="C3977" s="288" t="str">
        <f>VLOOKUP(A3977,Lists!B:D,3,FALSE)</f>
        <v>MOZ</v>
      </c>
      <c r="D3977" s="289" t="s">
        <v>742</v>
      </c>
      <c r="E3977" s="289" t="s">
        <v>446</v>
      </c>
      <c r="F3977" s="289" t="s">
        <v>3243</v>
      </c>
      <c r="G3977" s="289" t="s">
        <v>731</v>
      </c>
      <c r="H3977" s="278">
        <f t="shared" si="124"/>
        <v>2</v>
      </c>
      <c r="I3977" s="252"/>
      <c r="J3977" s="289"/>
      <c r="K3977" s="278" t="str">
        <f t="shared" si="125"/>
        <v>MOZ004Economic Losses</v>
      </c>
      <c r="L3977" s="290">
        <v>43551</v>
      </c>
      <c r="M3977" s="290" t="s">
        <v>3248</v>
      </c>
    </row>
    <row r="3978" spans="1:13" s="269" customFormat="1" ht="15.5" hidden="1" thickTop="1" thickBot="1" x14ac:dyDescent="0.4">
      <c r="A3978" s="283" t="s">
        <v>3305</v>
      </c>
      <c r="B3978" s="284" t="str">
        <f>VLOOKUP(A3978,Lists!B:C,2,FALSE)</f>
        <v>MOZ004</v>
      </c>
      <c r="C3978" s="284" t="str">
        <f>VLOOKUP(A3978,Lists!B:D,3,FALSE)</f>
        <v>MOZ</v>
      </c>
      <c r="D3978" s="285" t="s">
        <v>752</v>
      </c>
      <c r="E3978" s="285" t="s">
        <v>446</v>
      </c>
      <c r="F3978" s="285" t="s">
        <v>3243</v>
      </c>
      <c r="G3978" s="285" t="s">
        <v>731</v>
      </c>
      <c r="H3978" s="278">
        <f t="shared" si="124"/>
        <v>2</v>
      </c>
      <c r="I3978" s="251"/>
      <c r="J3978" s="285"/>
      <c r="K3978" s="278" t="str">
        <f t="shared" si="125"/>
        <v>MOZ004People in Need</v>
      </c>
      <c r="L3978" s="286">
        <v>43551</v>
      </c>
      <c r="M3978" s="286" t="s">
        <v>3248</v>
      </c>
    </row>
    <row r="3979" spans="1:13" s="269" customFormat="1" ht="15.5" hidden="1" thickTop="1" thickBot="1" x14ac:dyDescent="0.4">
      <c r="A3979" s="287" t="s">
        <v>3305</v>
      </c>
      <c r="B3979" s="288" t="str">
        <f>VLOOKUP(A3979,Lists!B:C,2,FALSE)</f>
        <v>MOZ004</v>
      </c>
      <c r="C3979" s="288" t="str">
        <f>VLOOKUP(A3979,Lists!B:D,3,FALSE)</f>
        <v>MOZ</v>
      </c>
      <c r="D3979" s="289" t="s">
        <v>5110</v>
      </c>
      <c r="E3979" s="289" t="s">
        <v>446</v>
      </c>
      <c r="F3979" s="289" t="s">
        <v>3243</v>
      </c>
      <c r="G3979" s="289" t="s">
        <v>731</v>
      </c>
      <c r="H3979" s="278">
        <f t="shared" si="124"/>
        <v>2</v>
      </c>
      <c r="I3979" s="252"/>
      <c r="J3979" s="289"/>
      <c r="K3979" s="278" t="str">
        <f t="shared" si="125"/>
        <v>MOZ004Minimal humanitarian conditions - Level 1</v>
      </c>
      <c r="L3979" s="290">
        <v>43551</v>
      </c>
      <c r="M3979" s="290" t="s">
        <v>3248</v>
      </c>
    </row>
    <row r="3980" spans="1:13" s="269" customFormat="1" ht="15.5" hidden="1" thickTop="1" thickBot="1" x14ac:dyDescent="0.4">
      <c r="A3980" s="283" t="s">
        <v>3305</v>
      </c>
      <c r="B3980" s="284" t="str">
        <f>VLOOKUP(A3980,Lists!B:C,2,FALSE)</f>
        <v>MOZ004</v>
      </c>
      <c r="C3980" s="284" t="str">
        <f>VLOOKUP(A3980,Lists!B:D,3,FALSE)</f>
        <v>MOZ</v>
      </c>
      <c r="D3980" s="285" t="s">
        <v>5111</v>
      </c>
      <c r="E3980" s="285" t="s">
        <v>446</v>
      </c>
      <c r="F3980" s="285" t="s">
        <v>3243</v>
      </c>
      <c r="G3980" s="285" t="s">
        <v>731</v>
      </c>
      <c r="H3980" s="278">
        <f t="shared" si="124"/>
        <v>2</v>
      </c>
      <c r="I3980" s="251"/>
      <c r="J3980" s="285"/>
      <c r="K3980" s="278" t="str">
        <f t="shared" si="125"/>
        <v>MOZ004Stressed humanitarian conditions - Level 2</v>
      </c>
      <c r="L3980" s="286">
        <v>43551</v>
      </c>
      <c r="M3980" s="286" t="s">
        <v>3248</v>
      </c>
    </row>
    <row r="3981" spans="1:13" s="269" customFormat="1" ht="15.5" hidden="1" thickTop="1" thickBot="1" x14ac:dyDescent="0.4">
      <c r="A3981" s="287" t="s">
        <v>3305</v>
      </c>
      <c r="B3981" s="288" t="str">
        <f>VLOOKUP(A3981,Lists!B:C,2,FALSE)</f>
        <v>MOZ004</v>
      </c>
      <c r="C3981" s="288" t="str">
        <f>VLOOKUP(A3981,Lists!B:D,3,FALSE)</f>
        <v>MOZ</v>
      </c>
      <c r="D3981" s="289" t="s">
        <v>5112</v>
      </c>
      <c r="E3981" s="289" t="s">
        <v>446</v>
      </c>
      <c r="F3981" s="289" t="s">
        <v>3243</v>
      </c>
      <c r="G3981" s="289" t="s">
        <v>731</v>
      </c>
      <c r="H3981" s="278">
        <f t="shared" si="124"/>
        <v>2</v>
      </c>
      <c r="I3981" s="252"/>
      <c r="J3981" s="289"/>
      <c r="K3981" s="278" t="str">
        <f t="shared" si="125"/>
        <v>MOZ004Moderate humanitarian conditions - Level 3</v>
      </c>
      <c r="L3981" s="290">
        <v>43551</v>
      </c>
      <c r="M3981" s="290" t="s">
        <v>3248</v>
      </c>
    </row>
    <row r="3982" spans="1:13" s="269" customFormat="1" ht="15.5" hidden="1" thickTop="1" thickBot="1" x14ac:dyDescent="0.4">
      <c r="A3982" s="283" t="s">
        <v>3305</v>
      </c>
      <c r="B3982" s="284" t="str">
        <f>VLOOKUP(A3982,Lists!B:C,2,FALSE)</f>
        <v>MOZ004</v>
      </c>
      <c r="C3982" s="284" t="str">
        <f>VLOOKUP(A3982,Lists!B:D,3,FALSE)</f>
        <v>MOZ</v>
      </c>
      <c r="D3982" s="285" t="s">
        <v>5113</v>
      </c>
      <c r="E3982" s="285" t="s">
        <v>446</v>
      </c>
      <c r="F3982" s="285" t="s">
        <v>3243</v>
      </c>
      <c r="G3982" s="285" t="s">
        <v>731</v>
      </c>
      <c r="H3982" s="278">
        <f t="shared" si="124"/>
        <v>2</v>
      </c>
      <c r="I3982" s="251"/>
      <c r="J3982" s="285"/>
      <c r="K3982" s="278" t="str">
        <f t="shared" si="125"/>
        <v>MOZ004Severe humanitarian conditions - Level 4</v>
      </c>
      <c r="L3982" s="286">
        <v>43551</v>
      </c>
      <c r="M3982" s="286" t="s">
        <v>3248</v>
      </c>
    </row>
    <row r="3983" spans="1:13" s="269" customFormat="1" ht="15.5" hidden="1" thickTop="1" thickBot="1" x14ac:dyDescent="0.4">
      <c r="A3983" s="287" t="s">
        <v>3305</v>
      </c>
      <c r="B3983" s="288" t="str">
        <f>VLOOKUP(A3983,Lists!B:C,2,FALSE)</f>
        <v>MOZ004</v>
      </c>
      <c r="C3983" s="288" t="str">
        <f>VLOOKUP(A3983,Lists!B:D,3,FALSE)</f>
        <v>MOZ</v>
      </c>
      <c r="D3983" s="289" t="s">
        <v>5114</v>
      </c>
      <c r="E3983" s="289" t="s">
        <v>446</v>
      </c>
      <c r="F3983" s="289" t="s">
        <v>3243</v>
      </c>
      <c r="G3983" s="289" t="s">
        <v>731</v>
      </c>
      <c r="H3983" s="278">
        <f t="shared" si="124"/>
        <v>2</v>
      </c>
      <c r="I3983" s="252"/>
      <c r="J3983" s="289"/>
      <c r="K3983" s="278" t="str">
        <f t="shared" si="125"/>
        <v>MOZ004Extreme humanitarian conditions - Level 5</v>
      </c>
      <c r="L3983" s="290">
        <v>43551</v>
      </c>
      <c r="M3983" s="290" t="s">
        <v>3248</v>
      </c>
    </row>
    <row r="3984" spans="1:13" s="269" customFormat="1" ht="15.5" hidden="1" thickTop="1" thickBot="1" x14ac:dyDescent="0.4">
      <c r="A3984" s="283" t="s">
        <v>3305</v>
      </c>
      <c r="B3984" s="284" t="str">
        <f>VLOOKUP(A3984,Lists!B:C,2,FALSE)</f>
        <v>MOZ004</v>
      </c>
      <c r="C3984" s="284" t="str">
        <f>VLOOKUP(A3984,Lists!B:D,3,FALSE)</f>
        <v>MOZ</v>
      </c>
      <c r="D3984" s="285" t="s">
        <v>688</v>
      </c>
      <c r="E3984" s="285">
        <v>2</v>
      </c>
      <c r="F3984" s="285"/>
      <c r="G3984" s="285" t="s">
        <v>731</v>
      </c>
      <c r="H3984" s="278">
        <f t="shared" si="124"/>
        <v>2</v>
      </c>
      <c r="I3984" s="251"/>
      <c r="J3984" s="285" t="s">
        <v>3455</v>
      </c>
      <c r="K3984" s="278" t="str">
        <f t="shared" si="125"/>
        <v>MOZ004Crisis affected groups</v>
      </c>
      <c r="L3984" s="286">
        <v>43551</v>
      </c>
      <c r="M3984" s="286" t="s">
        <v>3248</v>
      </c>
    </row>
    <row r="3985" spans="1:13" s="269" customFormat="1" ht="15.5" hidden="1" thickTop="1" thickBot="1" x14ac:dyDescent="0.4">
      <c r="A3985" s="287" t="s">
        <v>3305</v>
      </c>
      <c r="B3985" s="288" t="str">
        <f>VLOOKUP(A3985,Lists!B:C,2,FALSE)</f>
        <v>MOZ004</v>
      </c>
      <c r="C3985" s="288" t="str">
        <f>VLOOKUP(A3985,Lists!B:D,3,FALSE)</f>
        <v>MOZ</v>
      </c>
      <c r="D3985" s="289" t="s">
        <v>691</v>
      </c>
      <c r="E3985" s="289" t="s">
        <v>446</v>
      </c>
      <c r="F3985" s="289" t="s">
        <v>3243</v>
      </c>
      <c r="G3985" s="289" t="s">
        <v>731</v>
      </c>
      <c r="H3985" s="278">
        <f t="shared" si="124"/>
        <v>2</v>
      </c>
      <c r="I3985" s="252"/>
      <c r="J3985" s="289" t="s">
        <v>3583</v>
      </c>
      <c r="K3985" s="278" t="str">
        <f t="shared" si="125"/>
        <v>MOZ004People facing limited access constraints</v>
      </c>
      <c r="L3985" s="290">
        <v>43551</v>
      </c>
      <c r="M3985" s="290" t="s">
        <v>3248</v>
      </c>
    </row>
    <row r="3986" spans="1:13" s="269" customFormat="1" ht="15.5" hidden="1" thickTop="1" thickBot="1" x14ac:dyDescent="0.4">
      <c r="A3986" s="283" t="s">
        <v>3305</v>
      </c>
      <c r="B3986" s="284" t="str">
        <f>VLOOKUP(A3986,Lists!B:C,2,FALSE)</f>
        <v>MOZ004</v>
      </c>
      <c r="C3986" s="284" t="str">
        <f>VLOOKUP(A3986,Lists!B:D,3,FALSE)</f>
        <v>MOZ</v>
      </c>
      <c r="D3986" s="285" t="s">
        <v>692</v>
      </c>
      <c r="E3986" s="285">
        <v>0</v>
      </c>
      <c r="F3986" s="285"/>
      <c r="G3986" s="285" t="s">
        <v>731</v>
      </c>
      <c r="H3986" s="278">
        <f t="shared" si="124"/>
        <v>2</v>
      </c>
      <c r="I3986" s="251"/>
      <c r="J3986" s="285"/>
      <c r="K3986" s="278" t="str">
        <f t="shared" si="125"/>
        <v>MOZ004People facing restricted access constraints</v>
      </c>
      <c r="L3986" s="286">
        <v>43551</v>
      </c>
      <c r="M3986" s="286" t="s">
        <v>3248</v>
      </c>
    </row>
    <row r="3987" spans="1:13" s="269" customFormat="1" ht="15.5" hidden="1" thickTop="1" thickBot="1" x14ac:dyDescent="0.4">
      <c r="A3987" s="287" t="s">
        <v>3305</v>
      </c>
      <c r="B3987" s="288" t="str">
        <f>VLOOKUP(A3987,Lists!B:C,2,FALSE)</f>
        <v>MOZ004</v>
      </c>
      <c r="C3987" s="288" t="str">
        <f>VLOOKUP(A3987,Lists!B:D,3,FALSE)</f>
        <v>MOZ</v>
      </c>
      <c r="D3987" s="289" t="s">
        <v>643</v>
      </c>
      <c r="E3987" s="289">
        <v>0</v>
      </c>
      <c r="F3987" s="289" t="s">
        <v>1405</v>
      </c>
      <c r="G3987" s="289" t="s">
        <v>731</v>
      </c>
      <c r="H3987" s="278">
        <f t="shared" si="124"/>
        <v>2</v>
      </c>
      <c r="I3987" s="252"/>
      <c r="J3987" s="289"/>
      <c r="K3987" s="278" t="str">
        <f t="shared" si="125"/>
        <v>MOZ004Impediments to entry into country (bureaucratic and administrative)</v>
      </c>
      <c r="L3987" s="290">
        <v>43551</v>
      </c>
      <c r="M3987" s="290" t="s">
        <v>3248</v>
      </c>
    </row>
    <row r="3988" spans="1:13" s="269" customFormat="1" ht="15.5" hidden="1" thickTop="1" thickBot="1" x14ac:dyDescent="0.4">
      <c r="A3988" s="283" t="s">
        <v>3305</v>
      </c>
      <c r="B3988" s="284" t="str">
        <f>VLOOKUP(A3988,Lists!B:C,2,FALSE)</f>
        <v>MOZ004</v>
      </c>
      <c r="C3988" s="284" t="str">
        <f>VLOOKUP(A3988,Lists!B:D,3,FALSE)</f>
        <v>MOZ</v>
      </c>
      <c r="D3988" s="285" t="s">
        <v>644</v>
      </c>
      <c r="E3988" s="285">
        <v>0</v>
      </c>
      <c r="F3988" s="285" t="s">
        <v>1405</v>
      </c>
      <c r="G3988" s="285" t="s">
        <v>731</v>
      </c>
      <c r="H3988" s="278">
        <f t="shared" si="124"/>
        <v>2</v>
      </c>
      <c r="I3988" s="251"/>
      <c r="J3988" s="285"/>
      <c r="K3988" s="278" t="str">
        <f t="shared" si="125"/>
        <v>MOZ004Restriction of movement (impediments to freedom of movement and/or administrative restrictions)</v>
      </c>
      <c r="L3988" s="286">
        <v>43551</v>
      </c>
      <c r="M3988" s="286" t="s">
        <v>3248</v>
      </c>
    </row>
    <row r="3989" spans="1:13" s="269" customFormat="1" ht="15.5" hidden="1" thickTop="1" thickBot="1" x14ac:dyDescent="0.4">
      <c r="A3989" s="287" t="s">
        <v>3305</v>
      </c>
      <c r="B3989" s="288" t="str">
        <f>VLOOKUP(A3989,Lists!B:C,2,FALSE)</f>
        <v>MOZ004</v>
      </c>
      <c r="C3989" s="288" t="str">
        <f>VLOOKUP(A3989,Lists!B:D,3,FALSE)</f>
        <v>MOZ</v>
      </c>
      <c r="D3989" s="289" t="s">
        <v>645</v>
      </c>
      <c r="E3989" s="289">
        <v>0</v>
      </c>
      <c r="F3989" s="289" t="s">
        <v>1405</v>
      </c>
      <c r="G3989" s="289" t="s">
        <v>731</v>
      </c>
      <c r="H3989" s="278">
        <f t="shared" si="124"/>
        <v>2</v>
      </c>
      <c r="I3989" s="252"/>
      <c r="J3989" s="289"/>
      <c r="K3989" s="278" t="str">
        <f t="shared" si="125"/>
        <v>MOZ004Interference into implementation of humanitarian activities</v>
      </c>
      <c r="L3989" s="290">
        <v>43551</v>
      </c>
      <c r="M3989" s="290" t="s">
        <v>3248</v>
      </c>
    </row>
    <row r="3990" spans="1:13" s="269" customFormat="1" ht="15.5" hidden="1" thickTop="1" thickBot="1" x14ac:dyDescent="0.4">
      <c r="A3990" s="283" t="s">
        <v>3305</v>
      </c>
      <c r="B3990" s="284" t="str">
        <f>VLOOKUP(A3990,Lists!B:C,2,FALSE)</f>
        <v>MOZ004</v>
      </c>
      <c r="C3990" s="284" t="str">
        <f>VLOOKUP(A3990,Lists!B:D,3,FALSE)</f>
        <v>MOZ</v>
      </c>
      <c r="D3990" s="285" t="s">
        <v>646</v>
      </c>
      <c r="E3990" s="285">
        <v>0</v>
      </c>
      <c r="F3990" s="285" t="s">
        <v>1405</v>
      </c>
      <c r="G3990" s="285" t="s">
        <v>731</v>
      </c>
      <c r="H3990" s="278">
        <f t="shared" si="124"/>
        <v>2</v>
      </c>
      <c r="I3990" s="251"/>
      <c r="J3990" s="285"/>
      <c r="K3990" s="278" t="str">
        <f t="shared" si="125"/>
        <v>MOZ004Violence against personnel, facilities and assets</v>
      </c>
      <c r="L3990" s="286">
        <v>43551</v>
      </c>
      <c r="M3990" s="286" t="s">
        <v>3248</v>
      </c>
    </row>
    <row r="3991" spans="1:13" s="269" customFormat="1" ht="15.5" hidden="1" thickTop="1" thickBot="1" x14ac:dyDescent="0.4">
      <c r="A3991" s="287" t="s">
        <v>3305</v>
      </c>
      <c r="B3991" s="288" t="str">
        <f>VLOOKUP(A3991,Lists!B:C,2,FALSE)</f>
        <v>MOZ004</v>
      </c>
      <c r="C3991" s="288" t="str">
        <f>VLOOKUP(A3991,Lists!B:D,3,FALSE)</f>
        <v>MOZ</v>
      </c>
      <c r="D3991" s="289" t="s">
        <v>647</v>
      </c>
      <c r="E3991" s="289">
        <v>0</v>
      </c>
      <c r="F3991" s="289" t="s">
        <v>1405</v>
      </c>
      <c r="G3991" s="289" t="s">
        <v>731</v>
      </c>
      <c r="H3991" s="278">
        <f t="shared" si="124"/>
        <v>2</v>
      </c>
      <c r="I3991" s="252"/>
      <c r="J3991" s="289"/>
      <c r="K3991" s="278" t="str">
        <f t="shared" si="125"/>
        <v>MOZ004Denial of existence of humanitarian needs or entitlements to assistance</v>
      </c>
      <c r="L3991" s="290">
        <v>43551</v>
      </c>
      <c r="M3991" s="290" t="s">
        <v>3248</v>
      </c>
    </row>
    <row r="3992" spans="1:13" s="269" customFormat="1" ht="15.5" hidden="1" thickTop="1" thickBot="1" x14ac:dyDescent="0.4">
      <c r="A3992" s="283" t="s">
        <v>3305</v>
      </c>
      <c r="B3992" s="284" t="str">
        <f>VLOOKUP(A3992,Lists!B:C,2,FALSE)</f>
        <v>MOZ004</v>
      </c>
      <c r="C3992" s="284" t="str">
        <f>VLOOKUP(A3992,Lists!B:D,3,FALSE)</f>
        <v>MOZ</v>
      </c>
      <c r="D3992" s="285" t="s">
        <v>648</v>
      </c>
      <c r="E3992" s="285">
        <v>0</v>
      </c>
      <c r="F3992" s="285" t="s">
        <v>1405</v>
      </c>
      <c r="G3992" s="285" t="s">
        <v>731</v>
      </c>
      <c r="H3992" s="278">
        <f t="shared" si="124"/>
        <v>2</v>
      </c>
      <c r="I3992" s="251"/>
      <c r="J3992" s="285"/>
      <c r="K3992" s="278" t="str">
        <f t="shared" si="125"/>
        <v>MOZ004Restriction and obstruction of access to services and assistance</v>
      </c>
      <c r="L3992" s="286">
        <v>43551</v>
      </c>
      <c r="M3992" s="286" t="s">
        <v>3248</v>
      </c>
    </row>
    <row r="3993" spans="1:13" s="269" customFormat="1" ht="15.5" hidden="1" thickTop="1" thickBot="1" x14ac:dyDescent="0.4">
      <c r="A3993" s="287" t="s">
        <v>3305</v>
      </c>
      <c r="B3993" s="288" t="str">
        <f>VLOOKUP(A3993,Lists!B:C,2,FALSE)</f>
        <v>MOZ004</v>
      </c>
      <c r="C3993" s="288" t="str">
        <f>VLOOKUP(A3993,Lists!B:D,3,FALSE)</f>
        <v>MOZ</v>
      </c>
      <c r="D3993" s="289" t="s">
        <v>649</v>
      </c>
      <c r="E3993" s="289">
        <v>2</v>
      </c>
      <c r="F3993" s="289" t="s">
        <v>1405</v>
      </c>
      <c r="G3993" s="289" t="s">
        <v>731</v>
      </c>
      <c r="H3993" s="278">
        <f t="shared" si="124"/>
        <v>2</v>
      </c>
      <c r="I3993" s="252"/>
      <c r="J3993" s="289"/>
      <c r="K3993" s="278" t="str">
        <f t="shared" si="125"/>
        <v>MOZ004Ongoing insecurity/hostilities affecting humanitarian assistance</v>
      </c>
      <c r="L3993" s="290">
        <v>43551</v>
      </c>
      <c r="M3993" s="290" t="s">
        <v>3248</v>
      </c>
    </row>
    <row r="3994" spans="1:13" s="269" customFormat="1" ht="15.5" hidden="1" thickTop="1" thickBot="1" x14ac:dyDescent="0.4">
      <c r="A3994" s="283" t="s">
        <v>3305</v>
      </c>
      <c r="B3994" s="284" t="str">
        <f>VLOOKUP(A3994,Lists!B:C,2,FALSE)</f>
        <v>MOZ004</v>
      </c>
      <c r="C3994" s="284" t="str">
        <f>VLOOKUP(A3994,Lists!B:D,3,FALSE)</f>
        <v>MOZ</v>
      </c>
      <c r="D3994" s="285" t="s">
        <v>650</v>
      </c>
      <c r="E3994" s="285">
        <v>0</v>
      </c>
      <c r="F3994" s="285" t="s">
        <v>1405</v>
      </c>
      <c r="G3994" s="285" t="s">
        <v>731</v>
      </c>
      <c r="H3994" s="278">
        <f t="shared" si="124"/>
        <v>2</v>
      </c>
      <c r="I3994" s="251"/>
      <c r="J3994" s="285"/>
      <c r="K3994" s="278" t="str">
        <f t="shared" si="125"/>
        <v xml:space="preserve">MOZ004Presence of mines and improvised explosive devices </v>
      </c>
      <c r="L3994" s="286">
        <v>43551</v>
      </c>
      <c r="M3994" s="286" t="s">
        <v>3248</v>
      </c>
    </row>
    <row r="3995" spans="1:13" s="269" customFormat="1" ht="15.5" hidden="1" thickTop="1" thickBot="1" x14ac:dyDescent="0.4">
      <c r="A3995" s="287" t="s">
        <v>3305</v>
      </c>
      <c r="B3995" s="288" t="str">
        <f>VLOOKUP(A3995,Lists!B:C,2,FALSE)</f>
        <v>MOZ004</v>
      </c>
      <c r="C3995" s="288" t="str">
        <f>VLOOKUP(A3995,Lists!B:D,3,FALSE)</f>
        <v>MOZ</v>
      </c>
      <c r="D3995" s="289" t="s">
        <v>651</v>
      </c>
      <c r="E3995" s="289">
        <v>1</v>
      </c>
      <c r="F3995" s="289" t="s">
        <v>1405</v>
      </c>
      <c r="G3995" s="289" t="s">
        <v>731</v>
      </c>
      <c r="H3995" s="278">
        <f t="shared" si="124"/>
        <v>2</v>
      </c>
      <c r="I3995" s="252"/>
      <c r="J3995" s="289"/>
      <c r="K3995" s="278" t="str">
        <f t="shared" si="125"/>
        <v>MOZ004Physical constraints in the environment (obstacles related to terrain, climate, lack of infrastructure, etc.)</v>
      </c>
      <c r="L3995" s="290">
        <v>43551</v>
      </c>
      <c r="M3995" s="290" t="s">
        <v>3248</v>
      </c>
    </row>
    <row r="3996" spans="1:13" s="269" customFormat="1" ht="15.5" thickTop="1" thickBot="1" x14ac:dyDescent="0.4">
      <c r="A3996" s="283" t="s">
        <v>3398</v>
      </c>
      <c r="B3996" s="284" t="e">
        <f>VLOOKUP(A3996,Lists!B:C,2,FALSE)</f>
        <v>#N/A</v>
      </c>
      <c r="C3996" s="284" t="e">
        <f>VLOOKUP(A3996,Lists!B:D,3,FALSE)</f>
        <v>#N/A</v>
      </c>
      <c r="D3996" s="285" t="s">
        <v>666</v>
      </c>
      <c r="E3996" s="285">
        <v>130000</v>
      </c>
      <c r="F3996" s="285" t="s">
        <v>3517</v>
      </c>
      <c r="G3996" s="285" t="s">
        <v>731</v>
      </c>
      <c r="H3996" s="278">
        <f t="shared" si="124"/>
        <v>2</v>
      </c>
      <c r="I3996" s="251" t="s">
        <v>3518</v>
      </c>
      <c r="J3996" s="285" t="s">
        <v>3584</v>
      </c>
      <c r="K3996" s="278" t="e">
        <f t="shared" si="125"/>
        <v>#N/A</v>
      </c>
      <c r="L3996" s="286">
        <v>43551</v>
      </c>
      <c r="M3996" s="286" t="s">
        <v>3248</v>
      </c>
    </row>
    <row r="3997" spans="1:13" s="269" customFormat="1" ht="15.5" hidden="1" thickTop="1" thickBot="1" x14ac:dyDescent="0.4">
      <c r="A3997" s="287" t="s">
        <v>3398</v>
      </c>
      <c r="B3997" s="288" t="e">
        <f>VLOOKUP(A3997,Lists!B:C,2,FALSE)</f>
        <v>#N/A</v>
      </c>
      <c r="C3997" s="288" t="e">
        <f>VLOOKUP(A3997,Lists!B:D,3,FALSE)</f>
        <v>#N/A</v>
      </c>
      <c r="D3997" s="289" t="s">
        <v>5029</v>
      </c>
      <c r="E3997" s="289">
        <v>468</v>
      </c>
      <c r="F3997" s="289" t="s">
        <v>3517</v>
      </c>
      <c r="G3997" s="289" t="s">
        <v>731</v>
      </c>
      <c r="H3997" s="278">
        <f t="shared" si="124"/>
        <v>2</v>
      </c>
      <c r="I3997" s="252" t="s">
        <v>3518</v>
      </c>
      <c r="J3997" s="289" t="s">
        <v>3585</v>
      </c>
      <c r="K3997" s="278" t="e">
        <f t="shared" si="125"/>
        <v>#N/A</v>
      </c>
      <c r="L3997" s="290">
        <v>43551</v>
      </c>
      <c r="M3997" s="290" t="s">
        <v>3248</v>
      </c>
    </row>
    <row r="3998" spans="1:13" s="269" customFormat="1" ht="15.5" hidden="1" thickTop="1" thickBot="1" x14ac:dyDescent="0.4">
      <c r="A3998" s="283" t="s">
        <v>3398</v>
      </c>
      <c r="B3998" s="284" t="e">
        <f>VLOOKUP(A3998,Lists!B:C,2,FALSE)</f>
        <v>#N/A</v>
      </c>
      <c r="C3998" s="284" t="e">
        <f>VLOOKUP(A3998,Lists!B:D,3,FALSE)</f>
        <v>#N/A</v>
      </c>
      <c r="D3998" s="285" t="s">
        <v>5115</v>
      </c>
      <c r="E3998" s="285">
        <v>598</v>
      </c>
      <c r="F3998" s="285" t="s">
        <v>3572</v>
      </c>
      <c r="G3998" s="285" t="s">
        <v>731</v>
      </c>
      <c r="H3998" s="278">
        <f t="shared" si="124"/>
        <v>2</v>
      </c>
      <c r="I3998" s="251" t="s">
        <v>3574</v>
      </c>
      <c r="J3998" s="285" t="s">
        <v>3573</v>
      </c>
      <c r="K3998" s="278" t="e">
        <f t="shared" si="125"/>
        <v>#N/A</v>
      </c>
      <c r="L3998" s="286">
        <v>43551</v>
      </c>
      <c r="M3998" s="286" t="s">
        <v>3248</v>
      </c>
    </row>
    <row r="3999" spans="1:13" s="269" customFormat="1" ht="15.5" hidden="1" thickTop="1" thickBot="1" x14ac:dyDescent="0.4">
      <c r="A3999" s="287" t="s">
        <v>3398</v>
      </c>
      <c r="B3999" s="288" t="e">
        <f>VLOOKUP(A3999,Lists!B:C,2,FALSE)</f>
        <v>#N/A</v>
      </c>
      <c r="C3999" s="288" t="e">
        <f>VLOOKUP(A3999,Lists!B:D,3,FALSE)</f>
        <v>#N/A</v>
      </c>
      <c r="D3999" s="289" t="s">
        <v>5108</v>
      </c>
      <c r="E3999" s="289">
        <v>40340</v>
      </c>
      <c r="F3999" s="289" t="s">
        <v>3517</v>
      </c>
      <c r="G3999" s="289" t="s">
        <v>731</v>
      </c>
      <c r="H3999" s="278">
        <f t="shared" si="124"/>
        <v>2</v>
      </c>
      <c r="I3999" s="252" t="s">
        <v>3518</v>
      </c>
      <c r="J3999" s="289" t="s">
        <v>3586</v>
      </c>
      <c r="K3999" s="278" t="e">
        <f t="shared" si="125"/>
        <v>#N/A</v>
      </c>
      <c r="L3999" s="290">
        <v>43551</v>
      </c>
      <c r="M3999" s="290" t="s">
        <v>3248</v>
      </c>
    </row>
    <row r="4000" spans="1:13" s="269" customFormat="1" ht="15.5" hidden="1" thickTop="1" thickBot="1" x14ac:dyDescent="0.4">
      <c r="A4000" s="283" t="s">
        <v>3398</v>
      </c>
      <c r="B4000" s="284" t="e">
        <f>VLOOKUP(A4000,Lists!B:C,2,FALSE)</f>
        <v>#N/A</v>
      </c>
      <c r="C4000" s="284" t="e">
        <f>VLOOKUP(A4000,Lists!B:D,3,FALSE)</f>
        <v>#N/A</v>
      </c>
      <c r="D4000" s="285" t="s">
        <v>5109</v>
      </c>
      <c r="E4000" s="285">
        <v>53719</v>
      </c>
      <c r="F4000" s="285" t="s">
        <v>3517</v>
      </c>
      <c r="G4000" s="285" t="s">
        <v>731</v>
      </c>
      <c r="H4000" s="278">
        <f t="shared" si="124"/>
        <v>2</v>
      </c>
      <c r="I4000" s="251" t="s">
        <v>3518</v>
      </c>
      <c r="J4000" s="285" t="s">
        <v>3587</v>
      </c>
      <c r="K4000" s="278" t="e">
        <f t="shared" si="125"/>
        <v>#N/A</v>
      </c>
      <c r="L4000" s="286">
        <v>43551</v>
      </c>
      <c r="M4000" s="286" t="s">
        <v>3248</v>
      </c>
    </row>
    <row r="4001" spans="1:13" s="269" customFormat="1" ht="15.5" hidden="1" thickTop="1" thickBot="1" x14ac:dyDescent="0.4">
      <c r="A4001" s="287" t="s">
        <v>3398</v>
      </c>
      <c r="B4001" s="288" t="e">
        <f>VLOOKUP(A4001,Lists!B:C,2,FALSE)</f>
        <v>#N/A</v>
      </c>
      <c r="C4001" s="288" t="e">
        <f>VLOOKUP(A4001,Lists!B:D,3,FALSE)</f>
        <v>#N/A</v>
      </c>
      <c r="D4001" s="289" t="s">
        <v>752</v>
      </c>
      <c r="E4001" s="289">
        <v>1850000</v>
      </c>
      <c r="F4001" s="289" t="s">
        <v>3517</v>
      </c>
      <c r="G4001" s="289" t="s">
        <v>731</v>
      </c>
      <c r="H4001" s="278">
        <f t="shared" si="124"/>
        <v>2</v>
      </c>
      <c r="I4001" s="252" t="s">
        <v>3518</v>
      </c>
      <c r="J4001" s="289" t="s">
        <v>3588</v>
      </c>
      <c r="K4001" s="278" t="e">
        <f t="shared" si="125"/>
        <v>#N/A</v>
      </c>
      <c r="L4001" s="290">
        <v>43551</v>
      </c>
      <c r="M4001" s="290" t="s">
        <v>3248</v>
      </c>
    </row>
    <row r="4002" spans="1:13" s="269" customFormat="1" ht="15.5" hidden="1" thickTop="1" thickBot="1" x14ac:dyDescent="0.4">
      <c r="A4002" s="283" t="s">
        <v>3398</v>
      </c>
      <c r="B4002" s="284" t="e">
        <f>VLOOKUP(A4002,Lists!B:C,2,FALSE)</f>
        <v>#N/A</v>
      </c>
      <c r="C4002" s="284" t="e">
        <f>VLOOKUP(A4002,Lists!B:D,3,FALSE)</f>
        <v>#N/A</v>
      </c>
      <c r="D4002" s="285" t="s">
        <v>5110</v>
      </c>
      <c r="E4002" s="285">
        <v>5050000</v>
      </c>
      <c r="F4002" s="285" t="s">
        <v>3517</v>
      </c>
      <c r="G4002" s="285" t="s">
        <v>731</v>
      </c>
      <c r="H4002" s="278">
        <f t="shared" si="124"/>
        <v>2</v>
      </c>
      <c r="I4002" s="251" t="s">
        <v>3518</v>
      </c>
      <c r="J4002" s="285" t="s">
        <v>3432</v>
      </c>
      <c r="K4002" s="278" t="e">
        <f t="shared" si="125"/>
        <v>#N/A</v>
      </c>
      <c r="L4002" s="286">
        <v>43551</v>
      </c>
      <c r="M4002" s="286" t="s">
        <v>3248</v>
      </c>
    </row>
    <row r="4003" spans="1:13" s="269" customFormat="1" ht="15.5" hidden="1" thickTop="1" thickBot="1" x14ac:dyDescent="0.4">
      <c r="A4003" s="287" t="s">
        <v>3398</v>
      </c>
      <c r="B4003" s="288" t="e">
        <f>VLOOKUP(A4003,Lists!B:C,2,FALSE)</f>
        <v>#N/A</v>
      </c>
      <c r="C4003" s="288" t="e">
        <f>VLOOKUP(A4003,Lists!B:D,3,FALSE)</f>
        <v>#N/A</v>
      </c>
      <c r="D4003" s="289" t="s">
        <v>5111</v>
      </c>
      <c r="E4003" s="289">
        <v>0</v>
      </c>
      <c r="F4003" s="289"/>
      <c r="G4003" s="289" t="s">
        <v>731</v>
      </c>
      <c r="H4003" s="278">
        <f t="shared" si="124"/>
        <v>2</v>
      </c>
      <c r="I4003" s="252"/>
      <c r="J4003" s="289"/>
      <c r="K4003" s="278" t="e">
        <f t="shared" si="125"/>
        <v>#N/A</v>
      </c>
      <c r="L4003" s="290">
        <v>43551</v>
      </c>
      <c r="M4003" s="290" t="s">
        <v>3249</v>
      </c>
    </row>
    <row r="4004" spans="1:13" s="269" customFormat="1" ht="15.5" hidden="1" thickTop="1" thickBot="1" x14ac:dyDescent="0.4">
      <c r="A4004" s="283" t="s">
        <v>3398</v>
      </c>
      <c r="B4004" s="284" t="e">
        <f>VLOOKUP(A4004,Lists!B:C,2,FALSE)</f>
        <v>#N/A</v>
      </c>
      <c r="C4004" s="284" t="e">
        <f>VLOOKUP(A4004,Lists!B:D,3,FALSE)</f>
        <v>#N/A</v>
      </c>
      <c r="D4004" s="285" t="s">
        <v>5112</v>
      </c>
      <c r="E4004" s="285">
        <v>1720000</v>
      </c>
      <c r="F4004" s="285" t="s">
        <v>3517</v>
      </c>
      <c r="G4004" s="285" t="s">
        <v>731</v>
      </c>
      <c r="H4004" s="278">
        <f t="shared" si="124"/>
        <v>2</v>
      </c>
      <c r="I4004" s="251" t="s">
        <v>3518</v>
      </c>
      <c r="J4004" s="285" t="s">
        <v>3589</v>
      </c>
      <c r="K4004" s="278" t="e">
        <f t="shared" si="125"/>
        <v>#N/A</v>
      </c>
      <c r="L4004" s="286">
        <v>43551</v>
      </c>
      <c r="M4004" s="286" t="s">
        <v>3248</v>
      </c>
    </row>
    <row r="4005" spans="1:13" s="269" customFormat="1" ht="15.5" hidden="1" thickTop="1" thickBot="1" x14ac:dyDescent="0.4">
      <c r="A4005" s="287" t="s">
        <v>3398</v>
      </c>
      <c r="B4005" s="288" t="e">
        <f>VLOOKUP(A4005,Lists!B:C,2,FALSE)</f>
        <v>#N/A</v>
      </c>
      <c r="C4005" s="288" t="e">
        <f>VLOOKUP(A4005,Lists!B:D,3,FALSE)</f>
        <v>#N/A</v>
      </c>
      <c r="D4005" s="289" t="s">
        <v>5113</v>
      </c>
      <c r="E4005" s="289">
        <v>130000</v>
      </c>
      <c r="F4005" s="289" t="s">
        <v>3517</v>
      </c>
      <c r="G4005" s="289" t="s">
        <v>731</v>
      </c>
      <c r="H4005" s="278">
        <f t="shared" si="124"/>
        <v>2</v>
      </c>
      <c r="I4005" s="252" t="s">
        <v>3518</v>
      </c>
      <c r="J4005" s="289" t="s">
        <v>3453</v>
      </c>
      <c r="K4005" s="278" t="e">
        <f t="shared" si="125"/>
        <v>#N/A</v>
      </c>
      <c r="L4005" s="290">
        <v>43551</v>
      </c>
      <c r="M4005" s="290" t="s">
        <v>3248</v>
      </c>
    </row>
    <row r="4006" spans="1:13" s="269" customFormat="1" ht="15.5" hidden="1" thickTop="1" thickBot="1" x14ac:dyDescent="0.4">
      <c r="A4006" s="283" t="s">
        <v>3398</v>
      </c>
      <c r="B4006" s="284" t="e">
        <f>VLOOKUP(A4006,Lists!B:C,2,FALSE)</f>
        <v>#N/A</v>
      </c>
      <c r="C4006" s="284" t="e">
        <f>VLOOKUP(A4006,Lists!B:D,3,FALSE)</f>
        <v>#N/A</v>
      </c>
      <c r="D4006" s="285" t="s">
        <v>533</v>
      </c>
      <c r="E4006" s="285">
        <v>1850000</v>
      </c>
      <c r="F4006" s="285" t="s">
        <v>3517</v>
      </c>
      <c r="G4006" s="285" t="s">
        <v>731</v>
      </c>
      <c r="H4006" s="278">
        <f t="shared" si="124"/>
        <v>2</v>
      </c>
      <c r="I4006" s="251" t="s">
        <v>3518</v>
      </c>
      <c r="J4006" s="285" t="s">
        <v>3590</v>
      </c>
      <c r="K4006" s="278" t="e">
        <f t="shared" si="125"/>
        <v>#N/A</v>
      </c>
      <c r="L4006" s="286">
        <v>43551</v>
      </c>
      <c r="M4006" s="286" t="s">
        <v>3248</v>
      </c>
    </row>
    <row r="4007" spans="1:13" s="269" customFormat="1" ht="15.5" hidden="1" thickTop="1" thickBot="1" x14ac:dyDescent="0.4">
      <c r="A4007" s="287" t="s">
        <v>3395</v>
      </c>
      <c r="B4007" s="288" t="e">
        <f>VLOOKUP(A4007,Lists!B:C,2,FALSE)</f>
        <v>#N/A</v>
      </c>
      <c r="C4007" s="288" t="e">
        <f>VLOOKUP(A4007,Lists!B:D,3,FALSE)</f>
        <v>#N/A</v>
      </c>
      <c r="D4007" s="289" t="s">
        <v>522</v>
      </c>
      <c r="E4007" s="289">
        <v>1030000</v>
      </c>
      <c r="F4007" s="289" t="s">
        <v>3591</v>
      </c>
      <c r="G4007" s="289" t="s">
        <v>731</v>
      </c>
      <c r="H4007" s="278">
        <f t="shared" si="124"/>
        <v>2</v>
      </c>
      <c r="I4007" s="252" t="s">
        <v>3592</v>
      </c>
      <c r="J4007" s="289" t="s">
        <v>3593</v>
      </c>
      <c r="K4007" s="278" t="e">
        <f t="shared" si="125"/>
        <v>#N/A</v>
      </c>
      <c r="L4007" s="290">
        <v>43551</v>
      </c>
      <c r="M4007" s="290" t="s">
        <v>3249</v>
      </c>
    </row>
    <row r="4008" spans="1:13" s="269" customFormat="1" ht="15.5" hidden="1" thickTop="1" thickBot="1" x14ac:dyDescent="0.4">
      <c r="A4008" s="283" t="s">
        <v>3395</v>
      </c>
      <c r="B4008" s="284" t="e">
        <f>VLOOKUP(A4008,Lists!B:C,2,FALSE)</f>
        <v>#N/A</v>
      </c>
      <c r="C4008" s="284" t="e">
        <f>VLOOKUP(A4008,Lists!B:D,3,FALSE)</f>
        <v>#N/A</v>
      </c>
      <c r="D4008" s="285" t="s">
        <v>737</v>
      </c>
      <c r="E4008" s="285">
        <v>1030000</v>
      </c>
      <c r="F4008" s="285" t="s">
        <v>3591</v>
      </c>
      <c r="G4008" s="285" t="s">
        <v>731</v>
      </c>
      <c r="H4008" s="278">
        <f t="shared" si="124"/>
        <v>2</v>
      </c>
      <c r="I4008" s="251" t="s">
        <v>3592</v>
      </c>
      <c r="J4008" s="285" t="s">
        <v>3593</v>
      </c>
      <c r="K4008" s="278" t="e">
        <f t="shared" si="125"/>
        <v>#N/A</v>
      </c>
      <c r="L4008" s="286">
        <v>43551</v>
      </c>
      <c r="M4008" s="286" t="s">
        <v>3249</v>
      </c>
    </row>
    <row r="4009" spans="1:13" s="269" customFormat="1" ht="15.5" hidden="1" thickTop="1" thickBot="1" x14ac:dyDescent="0.4">
      <c r="A4009" s="287" t="s">
        <v>3395</v>
      </c>
      <c r="B4009" s="288" t="e">
        <f>VLOOKUP(A4009,Lists!B:C,2,FALSE)</f>
        <v>#N/A</v>
      </c>
      <c r="C4009" s="288" t="e">
        <f>VLOOKUP(A4009,Lists!B:D,3,FALSE)</f>
        <v>#N/A</v>
      </c>
      <c r="D4009" s="289" t="s">
        <v>533</v>
      </c>
      <c r="E4009" s="289">
        <v>1030000</v>
      </c>
      <c r="F4009" s="289" t="s">
        <v>3591</v>
      </c>
      <c r="G4009" s="289" t="s">
        <v>731</v>
      </c>
      <c r="H4009" s="278">
        <f t="shared" si="124"/>
        <v>2</v>
      </c>
      <c r="I4009" s="252" t="s">
        <v>3592</v>
      </c>
      <c r="J4009" s="289" t="s">
        <v>3593</v>
      </c>
      <c r="K4009" s="278" t="e">
        <f t="shared" si="125"/>
        <v>#N/A</v>
      </c>
      <c r="L4009" s="290">
        <v>43551</v>
      </c>
      <c r="M4009" s="290" t="s">
        <v>3249</v>
      </c>
    </row>
    <row r="4010" spans="1:13" s="269" customFormat="1" ht="15.5" thickTop="1" thickBot="1" x14ac:dyDescent="0.4">
      <c r="A4010" s="283" t="s">
        <v>3395</v>
      </c>
      <c r="B4010" s="284" t="e">
        <f>VLOOKUP(A4010,Lists!B:C,2,FALSE)</f>
        <v>#N/A</v>
      </c>
      <c r="C4010" s="284" t="e">
        <f>VLOOKUP(A4010,Lists!B:D,3,FALSE)</f>
        <v>#N/A</v>
      </c>
      <c r="D4010" s="285" t="s">
        <v>666</v>
      </c>
      <c r="E4010" s="285">
        <v>52000</v>
      </c>
      <c r="F4010" s="285" t="s">
        <v>3596</v>
      </c>
      <c r="G4010" s="285" t="s">
        <v>731</v>
      </c>
      <c r="H4010" s="278">
        <f t="shared" si="124"/>
        <v>2</v>
      </c>
      <c r="I4010" s="251" t="s">
        <v>3595</v>
      </c>
      <c r="J4010" s="285" t="s">
        <v>3594</v>
      </c>
      <c r="K4010" s="278" t="e">
        <f t="shared" si="125"/>
        <v>#N/A</v>
      </c>
      <c r="L4010" s="286">
        <v>43551</v>
      </c>
      <c r="M4010" s="286" t="s">
        <v>3249</v>
      </c>
    </row>
    <row r="4011" spans="1:13" s="269" customFormat="1" ht="15.5" hidden="1" thickTop="1" thickBot="1" x14ac:dyDescent="0.4">
      <c r="A4011" s="287" t="s">
        <v>3395</v>
      </c>
      <c r="B4011" s="288" t="e">
        <f>VLOOKUP(A4011,Lists!B:C,2,FALSE)</f>
        <v>#N/A</v>
      </c>
      <c r="C4011" s="288" t="e">
        <f>VLOOKUP(A4011,Lists!B:D,3,FALSE)</f>
        <v>#N/A</v>
      </c>
      <c r="D4011" s="289" t="s">
        <v>5029</v>
      </c>
      <c r="E4011" s="289">
        <v>86</v>
      </c>
      <c r="F4011" s="289" t="s">
        <v>2025</v>
      </c>
      <c r="G4011" s="289" t="s">
        <v>731</v>
      </c>
      <c r="H4011" s="278">
        <f t="shared" si="124"/>
        <v>2</v>
      </c>
      <c r="I4011" s="252" t="s">
        <v>2055</v>
      </c>
      <c r="J4011" s="289" t="s">
        <v>3597</v>
      </c>
      <c r="K4011" s="278" t="e">
        <f t="shared" si="125"/>
        <v>#N/A</v>
      </c>
      <c r="L4011" s="290">
        <v>43551</v>
      </c>
      <c r="M4011" s="290" t="s">
        <v>3249</v>
      </c>
    </row>
    <row r="4012" spans="1:13" s="269" customFormat="1" ht="15.5" hidden="1" thickTop="1" thickBot="1" x14ac:dyDescent="0.4">
      <c r="A4012" s="283" t="s">
        <v>3395</v>
      </c>
      <c r="B4012" s="284" t="e">
        <f>VLOOKUP(A4012,Lists!B:C,2,FALSE)</f>
        <v>#N/A</v>
      </c>
      <c r="C4012" s="284" t="e">
        <f>VLOOKUP(A4012,Lists!B:D,3,FALSE)</f>
        <v>#N/A</v>
      </c>
      <c r="D4012" s="285" t="s">
        <v>5115</v>
      </c>
      <c r="E4012" s="285">
        <v>86</v>
      </c>
      <c r="F4012" s="285" t="s">
        <v>2025</v>
      </c>
      <c r="G4012" s="285" t="s">
        <v>731</v>
      </c>
      <c r="H4012" s="278">
        <f t="shared" si="124"/>
        <v>2</v>
      </c>
      <c r="I4012" s="251" t="s">
        <v>2055</v>
      </c>
      <c r="J4012" s="285" t="s">
        <v>3597</v>
      </c>
      <c r="K4012" s="278" t="e">
        <f t="shared" si="125"/>
        <v>#N/A</v>
      </c>
      <c r="L4012" s="286">
        <v>43551</v>
      </c>
      <c r="M4012" s="286" t="s">
        <v>3249</v>
      </c>
    </row>
    <row r="4013" spans="1:13" s="269" customFormat="1" ht="15.5" hidden="1" thickTop="1" thickBot="1" x14ac:dyDescent="0.4">
      <c r="A4013" s="287" t="s">
        <v>3395</v>
      </c>
      <c r="B4013" s="288" t="e">
        <f>VLOOKUP(A4013,Lists!B:C,2,FALSE)</f>
        <v>#N/A</v>
      </c>
      <c r="C4013" s="288" t="e">
        <f>VLOOKUP(A4013,Lists!B:D,3,FALSE)</f>
        <v>#N/A</v>
      </c>
      <c r="D4013" s="289" t="s">
        <v>752</v>
      </c>
      <c r="E4013" s="289">
        <v>329000</v>
      </c>
      <c r="F4013" s="289" t="s">
        <v>3598</v>
      </c>
      <c r="G4013" s="289" t="s">
        <v>731</v>
      </c>
      <c r="H4013" s="278">
        <f t="shared" si="124"/>
        <v>2</v>
      </c>
      <c r="I4013" s="252" t="s">
        <v>3592</v>
      </c>
      <c r="J4013" s="289" t="s">
        <v>3603</v>
      </c>
      <c r="K4013" s="278" t="e">
        <f t="shared" si="125"/>
        <v>#N/A</v>
      </c>
      <c r="L4013" s="290">
        <v>43551</v>
      </c>
      <c r="M4013" s="290" t="s">
        <v>3249</v>
      </c>
    </row>
    <row r="4014" spans="1:13" s="269" customFormat="1" ht="15.5" hidden="1" thickTop="1" thickBot="1" x14ac:dyDescent="0.4">
      <c r="A4014" s="283" t="s">
        <v>3395</v>
      </c>
      <c r="B4014" s="284" t="e">
        <f>VLOOKUP(A4014,Lists!B:C,2,FALSE)</f>
        <v>#N/A</v>
      </c>
      <c r="C4014" s="284" t="e">
        <f>VLOOKUP(A4014,Lists!B:D,3,FALSE)</f>
        <v>#N/A</v>
      </c>
      <c r="D4014" s="285" t="s">
        <v>5110</v>
      </c>
      <c r="E4014" s="285">
        <v>372000</v>
      </c>
      <c r="F4014" s="285" t="s">
        <v>994</v>
      </c>
      <c r="G4014" s="285" t="s">
        <v>731</v>
      </c>
      <c r="H4014" s="278">
        <f t="shared" si="124"/>
        <v>2</v>
      </c>
      <c r="I4014" s="251" t="s">
        <v>3592</v>
      </c>
      <c r="J4014" s="285" t="s">
        <v>3602</v>
      </c>
      <c r="K4014" s="278" t="e">
        <f t="shared" si="125"/>
        <v>#N/A</v>
      </c>
      <c r="L4014" s="286">
        <v>43551</v>
      </c>
      <c r="M4014" s="286" t="s">
        <v>3249</v>
      </c>
    </row>
    <row r="4015" spans="1:13" s="269" customFormat="1" ht="15.5" hidden="1" thickTop="1" thickBot="1" x14ac:dyDescent="0.4">
      <c r="A4015" s="287" t="s">
        <v>3395</v>
      </c>
      <c r="B4015" s="288" t="e">
        <f>VLOOKUP(A4015,Lists!B:C,2,FALSE)</f>
        <v>#N/A</v>
      </c>
      <c r="C4015" s="288" t="e">
        <f>VLOOKUP(A4015,Lists!B:D,3,FALSE)</f>
        <v>#N/A</v>
      </c>
      <c r="D4015" s="289" t="s">
        <v>5111</v>
      </c>
      <c r="E4015" s="289">
        <v>329000</v>
      </c>
      <c r="F4015" s="289" t="s">
        <v>994</v>
      </c>
      <c r="G4015" s="289" t="s">
        <v>731</v>
      </c>
      <c r="H4015" s="278">
        <f t="shared" si="124"/>
        <v>2</v>
      </c>
      <c r="I4015" s="252" t="s">
        <v>3592</v>
      </c>
      <c r="J4015" s="289" t="s">
        <v>3601</v>
      </c>
      <c r="K4015" s="278" t="e">
        <f t="shared" si="125"/>
        <v>#N/A</v>
      </c>
      <c r="L4015" s="290">
        <v>43551</v>
      </c>
      <c r="M4015" s="290" t="s">
        <v>3249</v>
      </c>
    </row>
    <row r="4016" spans="1:13" s="269" customFormat="1" ht="15.5" hidden="1" thickTop="1" thickBot="1" x14ac:dyDescent="0.4">
      <c r="A4016" s="283" t="s">
        <v>3395</v>
      </c>
      <c r="B4016" s="284" t="e">
        <f>VLOOKUP(A4016,Lists!B:C,2,FALSE)</f>
        <v>#N/A</v>
      </c>
      <c r="C4016" s="284" t="e">
        <f>VLOOKUP(A4016,Lists!B:D,3,FALSE)</f>
        <v>#N/A</v>
      </c>
      <c r="D4016" s="285" t="s">
        <v>5112</v>
      </c>
      <c r="E4016" s="285">
        <v>202000</v>
      </c>
      <c r="F4016" s="285" t="s">
        <v>3598</v>
      </c>
      <c r="G4016" s="285" t="s">
        <v>731</v>
      </c>
      <c r="H4016" s="278">
        <f t="shared" si="124"/>
        <v>2</v>
      </c>
      <c r="I4016" s="251" t="s">
        <v>3592</v>
      </c>
      <c r="J4016" s="285" t="s">
        <v>3600</v>
      </c>
      <c r="K4016" s="278" t="e">
        <f t="shared" si="125"/>
        <v>#N/A</v>
      </c>
      <c r="L4016" s="286">
        <v>43551</v>
      </c>
      <c r="M4016" s="286" t="s">
        <v>3249</v>
      </c>
    </row>
    <row r="4017" spans="1:13" s="269" customFormat="1" ht="15.5" hidden="1" thickTop="1" thickBot="1" x14ac:dyDescent="0.4">
      <c r="A4017" s="287" t="s">
        <v>3395</v>
      </c>
      <c r="B4017" s="288" t="e">
        <f>VLOOKUP(A4017,Lists!B:C,2,FALSE)</f>
        <v>#N/A</v>
      </c>
      <c r="C4017" s="288" t="e">
        <f>VLOOKUP(A4017,Lists!B:D,3,FALSE)</f>
        <v>#N/A</v>
      </c>
      <c r="D4017" s="289" t="s">
        <v>5113</v>
      </c>
      <c r="E4017" s="289">
        <v>127000</v>
      </c>
      <c r="F4017" s="289" t="s">
        <v>3598</v>
      </c>
      <c r="G4017" s="289" t="s">
        <v>731</v>
      </c>
      <c r="H4017" s="278">
        <f t="shared" si="124"/>
        <v>2</v>
      </c>
      <c r="I4017" s="252" t="s">
        <v>3592</v>
      </c>
      <c r="J4017" s="289" t="s">
        <v>3599</v>
      </c>
      <c r="K4017" s="278" t="e">
        <f t="shared" si="125"/>
        <v>#N/A</v>
      </c>
      <c r="L4017" s="290">
        <v>43551</v>
      </c>
      <c r="M4017" s="290" t="s">
        <v>3249</v>
      </c>
    </row>
    <row r="4018" spans="1:13" s="269" customFormat="1" ht="15.5" hidden="1" thickTop="1" thickBot="1" x14ac:dyDescent="0.4">
      <c r="A4018" s="283" t="s">
        <v>3395</v>
      </c>
      <c r="B4018" s="284" t="e">
        <f>VLOOKUP(A4018,Lists!B:C,2,FALSE)</f>
        <v>#N/A</v>
      </c>
      <c r="C4018" s="284" t="e">
        <f>VLOOKUP(A4018,Lists!B:D,3,FALSE)</f>
        <v>#N/A</v>
      </c>
      <c r="D4018" s="285" t="s">
        <v>5114</v>
      </c>
      <c r="E4018" s="285">
        <v>0</v>
      </c>
      <c r="F4018" s="285"/>
      <c r="G4018" s="285" t="s">
        <v>731</v>
      </c>
      <c r="H4018" s="278">
        <f t="shared" si="124"/>
        <v>2</v>
      </c>
      <c r="I4018" s="251" t="s">
        <v>3592</v>
      </c>
      <c r="J4018" s="285"/>
      <c r="K4018" s="278" t="e">
        <f t="shared" si="125"/>
        <v>#N/A</v>
      </c>
      <c r="L4018" s="286">
        <v>43551</v>
      </c>
      <c r="M4018" s="286" t="s">
        <v>3249</v>
      </c>
    </row>
    <row r="4019" spans="1:13" s="269" customFormat="1" ht="15.5" hidden="1" thickTop="1" thickBot="1" x14ac:dyDescent="0.4">
      <c r="A4019" s="287" t="s">
        <v>1272</v>
      </c>
      <c r="B4019" s="288" t="str">
        <f>VLOOKUP(A4019,Lists!B:C,2,FALSE)</f>
        <v>DJI003</v>
      </c>
      <c r="C4019" s="288" t="str">
        <f>VLOOKUP(A4019,Lists!B:D,3,FALSE)</f>
        <v>DJI</v>
      </c>
      <c r="D4019" s="289" t="s">
        <v>522</v>
      </c>
      <c r="E4019" s="289">
        <v>1030000</v>
      </c>
      <c r="F4019" s="289" t="s">
        <v>3591</v>
      </c>
      <c r="G4019" s="289" t="s">
        <v>731</v>
      </c>
      <c r="H4019" s="278">
        <f t="shared" si="124"/>
        <v>2</v>
      </c>
      <c r="I4019" s="252" t="s">
        <v>3592</v>
      </c>
      <c r="J4019" s="289" t="s">
        <v>3593</v>
      </c>
      <c r="K4019" s="278" t="str">
        <f t="shared" si="125"/>
        <v>DJI003Total population</v>
      </c>
      <c r="L4019" s="290">
        <v>43551</v>
      </c>
      <c r="M4019" s="290" t="s">
        <v>3249</v>
      </c>
    </row>
    <row r="4020" spans="1:13" s="269" customFormat="1" ht="15.5" hidden="1" thickTop="1" thickBot="1" x14ac:dyDescent="0.4">
      <c r="A4020" s="283" t="s">
        <v>1272</v>
      </c>
      <c r="B4020" s="284" t="str">
        <f>VLOOKUP(A4020,Lists!B:C,2,FALSE)</f>
        <v>DJI003</v>
      </c>
      <c r="C4020" s="284" t="str">
        <f>VLOOKUP(A4020,Lists!B:D,3,FALSE)</f>
        <v>DJI</v>
      </c>
      <c r="D4020" s="285" t="s">
        <v>737</v>
      </c>
      <c r="E4020" s="285">
        <v>1030000</v>
      </c>
      <c r="F4020" s="285" t="s">
        <v>3591</v>
      </c>
      <c r="G4020" s="285" t="s">
        <v>731</v>
      </c>
      <c r="H4020" s="278">
        <f t="shared" si="124"/>
        <v>2</v>
      </c>
      <c r="I4020" s="251" t="s">
        <v>3592</v>
      </c>
      <c r="J4020" s="285" t="s">
        <v>3593</v>
      </c>
      <c r="K4020" s="278" t="str">
        <f t="shared" si="125"/>
        <v>DJI003People exposed</v>
      </c>
      <c r="L4020" s="286">
        <v>43551</v>
      </c>
      <c r="M4020" s="286" t="s">
        <v>3249</v>
      </c>
    </row>
    <row r="4021" spans="1:13" s="269" customFormat="1" ht="15.5" hidden="1" thickTop="1" thickBot="1" x14ac:dyDescent="0.4">
      <c r="A4021" s="287" t="s">
        <v>1272</v>
      </c>
      <c r="B4021" s="288" t="str">
        <f>VLOOKUP(A4021,Lists!B:C,2,FALSE)</f>
        <v>DJI003</v>
      </c>
      <c r="C4021" s="288" t="str">
        <f>VLOOKUP(A4021,Lists!B:D,3,FALSE)</f>
        <v>DJI</v>
      </c>
      <c r="D4021" s="289" t="s">
        <v>533</v>
      </c>
      <c r="E4021" s="289">
        <v>1030000</v>
      </c>
      <c r="F4021" s="289" t="s">
        <v>3591</v>
      </c>
      <c r="G4021" s="289" t="s">
        <v>731</v>
      </c>
      <c r="H4021" s="278">
        <f t="shared" si="124"/>
        <v>2</v>
      </c>
      <c r="I4021" s="252" t="s">
        <v>3592</v>
      </c>
      <c r="J4021" s="289" t="s">
        <v>3593</v>
      </c>
      <c r="K4021" s="278" t="str">
        <f t="shared" si="125"/>
        <v>DJI003People affected</v>
      </c>
      <c r="L4021" s="290">
        <v>43551</v>
      </c>
      <c r="M4021" s="290" t="s">
        <v>3249</v>
      </c>
    </row>
    <row r="4022" spans="1:13" s="269" customFormat="1" ht="15.5" thickTop="1" thickBot="1" x14ac:dyDescent="0.4">
      <c r="A4022" s="283" t="s">
        <v>1272</v>
      </c>
      <c r="B4022" s="284" t="str">
        <f>VLOOKUP(A4022,Lists!B:C,2,FALSE)</f>
        <v>DJI003</v>
      </c>
      <c r="C4022" s="284" t="str">
        <f>VLOOKUP(A4022,Lists!B:D,3,FALSE)</f>
        <v>DJI</v>
      </c>
      <c r="D4022" s="285" t="s">
        <v>666</v>
      </c>
      <c r="E4022" s="285" t="s">
        <v>446</v>
      </c>
      <c r="F4022" s="285" t="s">
        <v>3243</v>
      </c>
      <c r="G4022" s="285" t="s">
        <v>731</v>
      </c>
      <c r="H4022" s="278">
        <f t="shared" si="124"/>
        <v>2</v>
      </c>
      <c r="I4022" s="251"/>
      <c r="J4022" s="285" t="s">
        <v>3604</v>
      </c>
      <c r="K4022" s="278" t="str">
        <f t="shared" si="125"/>
        <v>DJI003People displaced</v>
      </c>
      <c r="L4022" s="286">
        <v>43551</v>
      </c>
      <c r="M4022" s="286" t="s">
        <v>3249</v>
      </c>
    </row>
    <row r="4023" spans="1:13" s="269" customFormat="1" ht="15.5" hidden="1" thickTop="1" thickBot="1" x14ac:dyDescent="0.4">
      <c r="A4023" s="287" t="s">
        <v>1272</v>
      </c>
      <c r="B4023" s="288" t="str">
        <f>VLOOKUP(A4023,Lists!B:C,2,FALSE)</f>
        <v>DJI003</v>
      </c>
      <c r="C4023" s="288" t="str">
        <f>VLOOKUP(A4023,Lists!B:D,3,FALSE)</f>
        <v>DJI</v>
      </c>
      <c r="D4023" s="289" t="s">
        <v>5029</v>
      </c>
      <c r="E4023" s="289">
        <v>16</v>
      </c>
      <c r="F4023" s="289" t="s">
        <v>2025</v>
      </c>
      <c r="G4023" s="289" t="s">
        <v>731</v>
      </c>
      <c r="H4023" s="278">
        <f t="shared" si="124"/>
        <v>2</v>
      </c>
      <c r="I4023" s="252" t="s">
        <v>2055</v>
      </c>
      <c r="J4023" s="289" t="s">
        <v>3605</v>
      </c>
      <c r="K4023" s="278" t="str">
        <f t="shared" si="125"/>
        <v>DJI003Fatalities reported</v>
      </c>
      <c r="L4023" s="290">
        <v>43551</v>
      </c>
      <c r="M4023" s="290" t="s">
        <v>3249</v>
      </c>
    </row>
    <row r="4024" spans="1:13" s="269" customFormat="1" ht="15.5" hidden="1" thickTop="1" thickBot="1" x14ac:dyDescent="0.4">
      <c r="A4024" s="283" t="s">
        <v>1272</v>
      </c>
      <c r="B4024" s="284" t="str">
        <f>VLOOKUP(A4024,Lists!B:C,2,FALSE)</f>
        <v>DJI003</v>
      </c>
      <c r="C4024" s="284" t="str">
        <f>VLOOKUP(A4024,Lists!B:D,3,FALSE)</f>
        <v>DJI</v>
      </c>
      <c r="D4024" s="285" t="s">
        <v>5115</v>
      </c>
      <c r="E4024" s="285">
        <v>86</v>
      </c>
      <c r="F4024" s="285" t="s">
        <v>2025</v>
      </c>
      <c r="G4024" s="285" t="s">
        <v>731</v>
      </c>
      <c r="H4024" s="278">
        <f t="shared" si="124"/>
        <v>2</v>
      </c>
      <c r="I4024" s="251" t="s">
        <v>2055</v>
      </c>
      <c r="J4024" s="285" t="s">
        <v>3597</v>
      </c>
      <c r="K4024" s="278" t="str">
        <f t="shared" si="125"/>
        <v>DJI003Fatalities in all crises</v>
      </c>
      <c r="L4024" s="286">
        <v>43551</v>
      </c>
      <c r="M4024" s="286" t="s">
        <v>3249</v>
      </c>
    </row>
    <row r="4025" spans="1:13" s="269" customFormat="1" ht="15.5" hidden="1" thickTop="1" thickBot="1" x14ac:dyDescent="0.4">
      <c r="A4025" s="287" t="s">
        <v>1272</v>
      </c>
      <c r="B4025" s="288" t="str">
        <f>VLOOKUP(A4025,Lists!B:C,2,FALSE)</f>
        <v>DJI003</v>
      </c>
      <c r="C4025" s="288" t="str">
        <f>VLOOKUP(A4025,Lists!B:D,3,FALSE)</f>
        <v>DJI</v>
      </c>
      <c r="D4025" s="289" t="s">
        <v>752</v>
      </c>
      <c r="E4025" s="289">
        <v>329000</v>
      </c>
      <c r="F4025" s="289" t="s">
        <v>3598</v>
      </c>
      <c r="G4025" s="289" t="s">
        <v>731</v>
      </c>
      <c r="H4025" s="278">
        <f t="shared" si="124"/>
        <v>2</v>
      </c>
      <c r="I4025" s="252" t="s">
        <v>3592</v>
      </c>
      <c r="J4025" s="289" t="s">
        <v>3603</v>
      </c>
      <c r="K4025" s="278" t="str">
        <f t="shared" si="125"/>
        <v>DJI003People in Need</v>
      </c>
      <c r="L4025" s="290">
        <v>43551</v>
      </c>
      <c r="M4025" s="290" t="s">
        <v>3249</v>
      </c>
    </row>
    <row r="4026" spans="1:13" s="269" customFormat="1" ht="15.5" hidden="1" thickTop="1" thickBot="1" x14ac:dyDescent="0.4">
      <c r="A4026" s="283" t="s">
        <v>1272</v>
      </c>
      <c r="B4026" s="284" t="str">
        <f>VLOOKUP(A4026,Lists!B:C,2,FALSE)</f>
        <v>DJI003</v>
      </c>
      <c r="C4026" s="284" t="str">
        <f>VLOOKUP(A4026,Lists!B:D,3,FALSE)</f>
        <v>DJI</v>
      </c>
      <c r="D4026" s="285" t="s">
        <v>5110</v>
      </c>
      <c r="E4026" s="285">
        <v>372000</v>
      </c>
      <c r="F4026" s="285" t="s">
        <v>994</v>
      </c>
      <c r="G4026" s="285" t="s">
        <v>731</v>
      </c>
      <c r="H4026" s="278">
        <f t="shared" si="124"/>
        <v>2</v>
      </c>
      <c r="I4026" s="251" t="s">
        <v>3592</v>
      </c>
      <c r="J4026" s="285" t="s">
        <v>3602</v>
      </c>
      <c r="K4026" s="278" t="str">
        <f t="shared" si="125"/>
        <v>DJI003Minimal humanitarian conditions - Level 1</v>
      </c>
      <c r="L4026" s="286">
        <v>43551</v>
      </c>
      <c r="M4026" s="286" t="s">
        <v>3249</v>
      </c>
    </row>
    <row r="4027" spans="1:13" s="269" customFormat="1" ht="15.5" hidden="1" thickTop="1" thickBot="1" x14ac:dyDescent="0.4">
      <c r="A4027" s="287" t="s">
        <v>1272</v>
      </c>
      <c r="B4027" s="288" t="str">
        <f>VLOOKUP(A4027,Lists!B:C,2,FALSE)</f>
        <v>DJI003</v>
      </c>
      <c r="C4027" s="288" t="str">
        <f>VLOOKUP(A4027,Lists!B:D,3,FALSE)</f>
        <v>DJI</v>
      </c>
      <c r="D4027" s="289" t="s">
        <v>5111</v>
      </c>
      <c r="E4027" s="289">
        <v>329000</v>
      </c>
      <c r="F4027" s="289" t="s">
        <v>994</v>
      </c>
      <c r="G4027" s="289" t="s">
        <v>731</v>
      </c>
      <c r="H4027" s="278">
        <f t="shared" si="124"/>
        <v>2</v>
      </c>
      <c r="I4027" s="252" t="s">
        <v>3592</v>
      </c>
      <c r="J4027" s="289" t="s">
        <v>3601</v>
      </c>
      <c r="K4027" s="278" t="str">
        <f t="shared" si="125"/>
        <v>DJI003Stressed humanitarian conditions - Level 2</v>
      </c>
      <c r="L4027" s="290">
        <v>43551</v>
      </c>
      <c r="M4027" s="290" t="s">
        <v>3249</v>
      </c>
    </row>
    <row r="4028" spans="1:13" s="269" customFormat="1" ht="15.5" hidden="1" thickTop="1" thickBot="1" x14ac:dyDescent="0.4">
      <c r="A4028" s="283" t="s">
        <v>1272</v>
      </c>
      <c r="B4028" s="284" t="str">
        <f>VLOOKUP(A4028,Lists!B:C,2,FALSE)</f>
        <v>DJI003</v>
      </c>
      <c r="C4028" s="284" t="str">
        <f>VLOOKUP(A4028,Lists!B:D,3,FALSE)</f>
        <v>DJI</v>
      </c>
      <c r="D4028" s="285" t="s">
        <v>5112</v>
      </c>
      <c r="E4028" s="285">
        <v>202000</v>
      </c>
      <c r="F4028" s="285" t="s">
        <v>3598</v>
      </c>
      <c r="G4028" s="285" t="s">
        <v>731</v>
      </c>
      <c r="H4028" s="278">
        <f t="shared" si="124"/>
        <v>2</v>
      </c>
      <c r="I4028" s="251" t="s">
        <v>3592</v>
      </c>
      <c r="J4028" s="285" t="s">
        <v>3600</v>
      </c>
      <c r="K4028" s="278" t="str">
        <f t="shared" si="125"/>
        <v>DJI003Moderate humanitarian conditions - Level 3</v>
      </c>
      <c r="L4028" s="286">
        <v>43551</v>
      </c>
      <c r="M4028" s="286" t="s">
        <v>3249</v>
      </c>
    </row>
    <row r="4029" spans="1:13" s="269" customFormat="1" ht="15.5" hidden="1" thickTop="1" thickBot="1" x14ac:dyDescent="0.4">
      <c r="A4029" s="287" t="s">
        <v>1272</v>
      </c>
      <c r="B4029" s="288" t="str">
        <f>VLOOKUP(A4029,Lists!B:C,2,FALSE)</f>
        <v>DJI003</v>
      </c>
      <c r="C4029" s="288" t="str">
        <f>VLOOKUP(A4029,Lists!B:D,3,FALSE)</f>
        <v>DJI</v>
      </c>
      <c r="D4029" s="289" t="s">
        <v>5113</v>
      </c>
      <c r="E4029" s="289">
        <v>127000</v>
      </c>
      <c r="F4029" s="289" t="s">
        <v>3598</v>
      </c>
      <c r="G4029" s="289" t="s">
        <v>731</v>
      </c>
      <c r="H4029" s="278">
        <f t="shared" si="124"/>
        <v>2</v>
      </c>
      <c r="I4029" s="252" t="s">
        <v>3592</v>
      </c>
      <c r="J4029" s="289" t="s">
        <v>3599</v>
      </c>
      <c r="K4029" s="278" t="str">
        <f t="shared" si="125"/>
        <v>DJI003Severe humanitarian conditions - Level 4</v>
      </c>
      <c r="L4029" s="290">
        <v>43551</v>
      </c>
      <c r="M4029" s="290" t="s">
        <v>3249</v>
      </c>
    </row>
    <row r="4030" spans="1:13" s="269" customFormat="1" ht="15.5" hidden="1" thickTop="1" thickBot="1" x14ac:dyDescent="0.4">
      <c r="A4030" s="283" t="s">
        <v>1272</v>
      </c>
      <c r="B4030" s="284" t="str">
        <f>VLOOKUP(A4030,Lists!B:C,2,FALSE)</f>
        <v>DJI003</v>
      </c>
      <c r="C4030" s="284" t="str">
        <f>VLOOKUP(A4030,Lists!B:D,3,FALSE)</f>
        <v>DJI</v>
      </c>
      <c r="D4030" s="285" t="s">
        <v>5114</v>
      </c>
      <c r="E4030" s="285">
        <v>0</v>
      </c>
      <c r="F4030" s="285"/>
      <c r="G4030" s="285" t="s">
        <v>731</v>
      </c>
      <c r="H4030" s="278">
        <f t="shared" si="124"/>
        <v>2</v>
      </c>
      <c r="I4030" s="251" t="s">
        <v>3592</v>
      </c>
      <c r="J4030" s="285"/>
      <c r="K4030" s="278" t="str">
        <f t="shared" si="125"/>
        <v>DJI003Extreme humanitarian conditions - Level 5</v>
      </c>
      <c r="L4030" s="286">
        <v>43551</v>
      </c>
      <c r="M4030" s="286" t="s">
        <v>3249</v>
      </c>
    </row>
    <row r="4031" spans="1:13" s="269" customFormat="1" ht="15.5" hidden="1" thickTop="1" thickBot="1" x14ac:dyDescent="0.4">
      <c r="A4031" s="287" t="s">
        <v>1272</v>
      </c>
      <c r="B4031" s="288" t="str">
        <f>VLOOKUP(A4031,Lists!B:C,2,FALSE)</f>
        <v>DJI003</v>
      </c>
      <c r="C4031" s="288" t="str">
        <f>VLOOKUP(A4031,Lists!B:D,3,FALSE)</f>
        <v>DJI</v>
      </c>
      <c r="D4031" s="289" t="s">
        <v>660</v>
      </c>
      <c r="E4031" s="289">
        <v>23244</v>
      </c>
      <c r="F4031" s="289" t="s">
        <v>516</v>
      </c>
      <c r="G4031" s="289" t="s">
        <v>731</v>
      </c>
      <c r="H4031" s="278">
        <f t="shared" si="124"/>
        <v>2</v>
      </c>
      <c r="I4031" s="252" t="s">
        <v>2052</v>
      </c>
      <c r="J4031" s="289" t="s">
        <v>3606</v>
      </c>
      <c r="K4031" s="278" t="str">
        <f t="shared" si="125"/>
        <v>DJI003Landmass affected</v>
      </c>
      <c r="L4031" s="290">
        <v>43551</v>
      </c>
      <c r="M4031" s="290" t="s">
        <v>3249</v>
      </c>
    </row>
    <row r="4032" spans="1:13" s="269" customFormat="1" ht="15.5" hidden="1" thickTop="1" thickBot="1" x14ac:dyDescent="0.4">
      <c r="A4032" s="283" t="s">
        <v>2977</v>
      </c>
      <c r="B4032" s="284" t="str">
        <f>VLOOKUP(A4032,Lists!B:C,2,FALSE)</f>
        <v>SSD001</v>
      </c>
      <c r="C4032" s="284" t="str">
        <f>VLOOKUP(A4032,Lists!B:D,3,FALSE)</f>
        <v>SSD</v>
      </c>
      <c r="D4032" s="285" t="s">
        <v>5028</v>
      </c>
      <c r="E4032" s="285">
        <v>1827735</v>
      </c>
      <c r="F4032" s="285" t="s">
        <v>3607</v>
      </c>
      <c r="G4032" s="285" t="s">
        <v>731</v>
      </c>
      <c r="H4032" s="278">
        <f t="shared" si="124"/>
        <v>2</v>
      </c>
      <c r="I4032" s="251" t="s">
        <v>3608</v>
      </c>
      <c r="J4032" s="285" t="s">
        <v>3609</v>
      </c>
      <c r="K4032" s="278" t="str">
        <f t="shared" si="125"/>
        <v>SSD001Illness cases reported</v>
      </c>
      <c r="L4032" s="286">
        <v>43551</v>
      </c>
      <c r="M4032" s="286" t="s">
        <v>3249</v>
      </c>
    </row>
    <row r="4033" spans="1:13" s="269" customFormat="1" ht="15.5" hidden="1" thickTop="1" thickBot="1" x14ac:dyDescent="0.4">
      <c r="A4033" s="287" t="s">
        <v>2977</v>
      </c>
      <c r="B4033" s="288" t="str">
        <f>VLOOKUP(A4033,Lists!B:C,2,FALSE)</f>
        <v>SSD001</v>
      </c>
      <c r="C4033" s="288" t="str">
        <f>VLOOKUP(A4033,Lists!B:D,3,FALSE)</f>
        <v>SSD</v>
      </c>
      <c r="D4033" s="289" t="s">
        <v>5029</v>
      </c>
      <c r="E4033" s="289">
        <v>1240</v>
      </c>
      <c r="F4033" s="289" t="s">
        <v>3611</v>
      </c>
      <c r="G4033" s="289" t="s">
        <v>731</v>
      </c>
      <c r="H4033" s="278">
        <f t="shared" si="124"/>
        <v>2</v>
      </c>
      <c r="I4033" s="252" t="s">
        <v>3612</v>
      </c>
      <c r="J4033" s="289" t="s">
        <v>3610</v>
      </c>
      <c r="K4033" s="278" t="str">
        <f t="shared" si="125"/>
        <v>SSD001Fatalities reported</v>
      </c>
      <c r="L4033" s="290">
        <v>43551</v>
      </c>
      <c r="M4033" s="290" t="s">
        <v>3248</v>
      </c>
    </row>
    <row r="4034" spans="1:13" s="269" customFormat="1" ht="15.5" hidden="1" thickTop="1" thickBot="1" x14ac:dyDescent="0.4">
      <c r="A4034" s="283" t="s">
        <v>2977</v>
      </c>
      <c r="B4034" s="284" t="str">
        <f>VLOOKUP(A4034,Lists!B:C,2,FALSE)</f>
        <v>SSD001</v>
      </c>
      <c r="C4034" s="284" t="str">
        <f>VLOOKUP(A4034,Lists!B:D,3,FALSE)</f>
        <v>SSD</v>
      </c>
      <c r="D4034" s="285" t="s">
        <v>5115</v>
      </c>
      <c r="E4034" s="285">
        <v>1240</v>
      </c>
      <c r="F4034" s="285" t="s">
        <v>3611</v>
      </c>
      <c r="G4034" s="285" t="s">
        <v>731</v>
      </c>
      <c r="H4034" s="278">
        <f t="shared" ref="H4034:H4097" si="126">IF(G4034="x","x",IF(G4034="Low",3,IF(G4034="Medium",2,IF(G4034="High",1,FALSE))))</f>
        <v>2</v>
      </c>
      <c r="I4034" s="251" t="s">
        <v>3612</v>
      </c>
      <c r="J4034" s="285" t="s">
        <v>3610</v>
      </c>
      <c r="K4034" s="278" t="str">
        <f t="shared" ref="K4034:K4097" si="127">B4034&amp;""&amp;D4034</f>
        <v>SSD001Fatalities in all crises</v>
      </c>
      <c r="L4034" s="286">
        <v>43551</v>
      </c>
      <c r="M4034" s="286" t="s">
        <v>3248</v>
      </c>
    </row>
    <row r="4035" spans="1:13" s="269" customFormat="1" ht="15.5" hidden="1" thickTop="1" thickBot="1" x14ac:dyDescent="0.4">
      <c r="A4035" s="287" t="s">
        <v>2959</v>
      </c>
      <c r="B4035" s="288" t="str">
        <f>VLOOKUP(A4035,Lists!B:C,2,FALSE)</f>
        <v>ETH001</v>
      </c>
      <c r="C4035" s="288" t="str">
        <f>VLOOKUP(A4035,Lists!B:D,3,FALSE)</f>
        <v>ETH</v>
      </c>
      <c r="D4035" s="289" t="s">
        <v>533</v>
      </c>
      <c r="E4035" s="289">
        <v>8860000</v>
      </c>
      <c r="F4035" s="289" t="s">
        <v>2828</v>
      </c>
      <c r="G4035" s="289" t="s">
        <v>731</v>
      </c>
      <c r="H4035" s="278">
        <f t="shared" si="126"/>
        <v>2</v>
      </c>
      <c r="I4035" s="252" t="s">
        <v>3642</v>
      </c>
      <c r="J4035" s="289" t="s">
        <v>2788</v>
      </c>
      <c r="K4035" s="278" t="str">
        <f t="shared" si="127"/>
        <v>ETH001People affected</v>
      </c>
      <c r="L4035" s="290">
        <v>43552</v>
      </c>
      <c r="M4035" s="290" t="s">
        <v>3249</v>
      </c>
    </row>
    <row r="4036" spans="1:13" s="269" customFormat="1" ht="15.5" hidden="1" thickTop="1" thickBot="1" x14ac:dyDescent="0.4">
      <c r="A4036" s="283" t="s">
        <v>2959</v>
      </c>
      <c r="B4036" s="284" t="str">
        <f>VLOOKUP(A4036,Lists!B:C,2,FALSE)</f>
        <v>ETH001</v>
      </c>
      <c r="C4036" s="284" t="str">
        <f>VLOOKUP(A4036,Lists!B:D,3,FALSE)</f>
        <v>ETH</v>
      </c>
      <c r="D4036" s="285" t="s">
        <v>5028</v>
      </c>
      <c r="E4036" s="285">
        <v>609961</v>
      </c>
      <c r="F4036" s="285" t="s">
        <v>3639</v>
      </c>
      <c r="G4036" s="285" t="s">
        <v>731</v>
      </c>
      <c r="H4036" s="278">
        <f t="shared" si="126"/>
        <v>2</v>
      </c>
      <c r="I4036" s="251" t="s">
        <v>3640</v>
      </c>
      <c r="J4036" s="285" t="s">
        <v>3641</v>
      </c>
      <c r="K4036" s="278" t="str">
        <f t="shared" si="127"/>
        <v>ETH001Illness cases reported</v>
      </c>
      <c r="L4036" s="286">
        <v>43552</v>
      </c>
      <c r="M4036" s="286" t="s">
        <v>3249</v>
      </c>
    </row>
    <row r="4037" spans="1:13" s="269" customFormat="1" ht="15.5" hidden="1" thickTop="1" thickBot="1" x14ac:dyDescent="0.4">
      <c r="A4037" s="287" t="s">
        <v>2959</v>
      </c>
      <c r="B4037" s="288" t="str">
        <f>VLOOKUP(A4037,Lists!B:C,2,FALSE)</f>
        <v>ETH001</v>
      </c>
      <c r="C4037" s="288" t="str">
        <f>VLOOKUP(A4037,Lists!B:D,3,FALSE)</f>
        <v>ETH</v>
      </c>
      <c r="D4037" s="289" t="s">
        <v>5029</v>
      </c>
      <c r="E4037" s="289">
        <v>547</v>
      </c>
      <c r="F4037" s="289" t="s">
        <v>3570</v>
      </c>
      <c r="G4037" s="289" t="s">
        <v>731</v>
      </c>
      <c r="H4037" s="278">
        <f t="shared" si="126"/>
        <v>2</v>
      </c>
      <c r="I4037" s="252" t="s">
        <v>1354</v>
      </c>
      <c r="J4037" s="289" t="s">
        <v>3643</v>
      </c>
      <c r="K4037" s="278" t="str">
        <f t="shared" si="127"/>
        <v>ETH001Fatalities reported</v>
      </c>
      <c r="L4037" s="290">
        <v>43552</v>
      </c>
      <c r="M4037" s="290" t="s">
        <v>3249</v>
      </c>
    </row>
    <row r="4038" spans="1:13" s="269" customFormat="1" ht="15.5" hidden="1" thickTop="1" thickBot="1" x14ac:dyDescent="0.4">
      <c r="A4038" s="283" t="s">
        <v>2970</v>
      </c>
      <c r="B4038" s="284" t="str">
        <f>VLOOKUP(A4038,Lists!B:C,2,FALSE)</f>
        <v>MLI001</v>
      </c>
      <c r="C4038" s="284" t="str">
        <f>VLOOKUP(A4038,Lists!B:D,3,FALSE)</f>
        <v>MLI</v>
      </c>
      <c r="D4038" s="285" t="s">
        <v>5027</v>
      </c>
      <c r="E4038" s="285">
        <v>192</v>
      </c>
      <c r="F4038" s="285" t="s">
        <v>3613</v>
      </c>
      <c r="G4038" s="285" t="s">
        <v>731</v>
      </c>
      <c r="H4038" s="278">
        <f t="shared" si="126"/>
        <v>2</v>
      </c>
      <c r="I4038" s="251" t="s">
        <v>3614</v>
      </c>
      <c r="J4038" s="285" t="s">
        <v>3615</v>
      </c>
      <c r="K4038" s="278" t="str">
        <f t="shared" si="127"/>
        <v>MLI001Injuries reported</v>
      </c>
      <c r="L4038" s="286">
        <v>43552</v>
      </c>
      <c r="M4038" s="286" t="s">
        <v>3248</v>
      </c>
    </row>
    <row r="4039" spans="1:13" s="269" customFormat="1" ht="15.5" hidden="1" thickTop="1" thickBot="1" x14ac:dyDescent="0.4">
      <c r="A4039" s="287" t="s">
        <v>2970</v>
      </c>
      <c r="B4039" s="288" t="str">
        <f>VLOOKUP(A4039,Lists!B:C,2,FALSE)</f>
        <v>MLI001</v>
      </c>
      <c r="C4039" s="288" t="str">
        <f>VLOOKUP(A4039,Lists!B:D,3,FALSE)</f>
        <v>MLI</v>
      </c>
      <c r="D4039" s="289" t="s">
        <v>5029</v>
      </c>
      <c r="E4039" s="289">
        <v>333</v>
      </c>
      <c r="F4039" s="289" t="s">
        <v>3613</v>
      </c>
      <c r="G4039" s="289" t="s">
        <v>731</v>
      </c>
      <c r="H4039" s="278">
        <f t="shared" si="126"/>
        <v>2</v>
      </c>
      <c r="I4039" s="252" t="s">
        <v>3614</v>
      </c>
      <c r="J4039" s="289" t="s">
        <v>3615</v>
      </c>
      <c r="K4039" s="278" t="str">
        <f t="shared" si="127"/>
        <v>MLI001Fatalities reported</v>
      </c>
      <c r="L4039" s="290">
        <v>43552</v>
      </c>
      <c r="M4039" s="290" t="s">
        <v>3248</v>
      </c>
    </row>
    <row r="4040" spans="1:13" s="269" customFormat="1" ht="15.5" hidden="1" thickTop="1" thickBot="1" x14ac:dyDescent="0.4">
      <c r="A4040" s="283" t="s">
        <v>2970</v>
      </c>
      <c r="B4040" s="284" t="str">
        <f>VLOOKUP(A4040,Lists!B:C,2,FALSE)</f>
        <v>MLI001</v>
      </c>
      <c r="C4040" s="284" t="str">
        <f>VLOOKUP(A4040,Lists!B:D,3,FALSE)</f>
        <v>MLI</v>
      </c>
      <c r="D4040" s="285" t="s">
        <v>5115</v>
      </c>
      <c r="E4040" s="285">
        <v>333</v>
      </c>
      <c r="F4040" s="285" t="s">
        <v>3613</v>
      </c>
      <c r="G4040" s="285" t="s">
        <v>731</v>
      </c>
      <c r="H4040" s="278">
        <f t="shared" si="126"/>
        <v>2</v>
      </c>
      <c r="I4040" s="251" t="s">
        <v>3614</v>
      </c>
      <c r="J4040" s="285" t="s">
        <v>3615</v>
      </c>
      <c r="K4040" s="278" t="str">
        <f t="shared" si="127"/>
        <v>MLI001Fatalities in all crises</v>
      </c>
      <c r="L4040" s="286">
        <v>43552</v>
      </c>
      <c r="M4040" s="286" t="s">
        <v>3248</v>
      </c>
    </row>
    <row r="4041" spans="1:13" s="269" customFormat="1" ht="15.5" thickTop="1" thickBot="1" x14ac:dyDescent="0.4">
      <c r="A4041" s="287" t="s">
        <v>2970</v>
      </c>
      <c r="B4041" s="288" t="str">
        <f>VLOOKUP(A4041,Lists!B:C,2,FALSE)</f>
        <v>MLI001</v>
      </c>
      <c r="C4041" s="288" t="str">
        <f>VLOOKUP(A4041,Lists!B:D,3,FALSE)</f>
        <v>MLI</v>
      </c>
      <c r="D4041" s="289" t="s">
        <v>666</v>
      </c>
      <c r="E4041" s="289">
        <v>830329</v>
      </c>
      <c r="F4041" s="289" t="s">
        <v>3616</v>
      </c>
      <c r="G4041" s="289" t="s">
        <v>731</v>
      </c>
      <c r="H4041" s="278">
        <f t="shared" si="126"/>
        <v>2</v>
      </c>
      <c r="I4041" s="252" t="s">
        <v>3617</v>
      </c>
      <c r="J4041" s="289" t="s">
        <v>3618</v>
      </c>
      <c r="K4041" s="278" t="str">
        <f t="shared" si="127"/>
        <v>MLI001People displaced</v>
      </c>
      <c r="L4041" s="290">
        <v>43552</v>
      </c>
      <c r="M4041" s="290" t="s">
        <v>3248</v>
      </c>
    </row>
    <row r="4042" spans="1:13" s="269" customFormat="1" ht="15.5" hidden="1" thickTop="1" thickBot="1" x14ac:dyDescent="0.4">
      <c r="A4042" s="283" t="s">
        <v>3397</v>
      </c>
      <c r="B4042" s="284" t="str">
        <f>VLOOKUP(A4042,Lists!B:C,2,FALSE)</f>
        <v>IRQ001</v>
      </c>
      <c r="C4042" s="284" t="str">
        <f>VLOOKUP(A4042,Lists!B:D,3,FALSE)</f>
        <v>IRQ</v>
      </c>
      <c r="D4042" s="285" t="s">
        <v>5029</v>
      </c>
      <c r="E4042" s="285">
        <v>278</v>
      </c>
      <c r="F4042" s="285" t="s">
        <v>3619</v>
      </c>
      <c r="G4042" s="285" t="s">
        <v>731</v>
      </c>
      <c r="H4042" s="278">
        <f t="shared" si="126"/>
        <v>2</v>
      </c>
      <c r="I4042" s="251" t="s">
        <v>1354</v>
      </c>
      <c r="J4042" s="285" t="s">
        <v>3620</v>
      </c>
      <c r="K4042" s="278" t="str">
        <f t="shared" si="127"/>
        <v>IRQ001Fatalities reported</v>
      </c>
      <c r="L4042" s="286">
        <v>43552</v>
      </c>
      <c r="M4042" s="286" t="s">
        <v>3248</v>
      </c>
    </row>
    <row r="4043" spans="1:13" s="269" customFormat="1" ht="15.5" hidden="1" thickTop="1" thickBot="1" x14ac:dyDescent="0.4">
      <c r="A4043" s="287" t="s">
        <v>3397</v>
      </c>
      <c r="B4043" s="288" t="str">
        <f>VLOOKUP(A4043,Lists!B:C,2,FALSE)</f>
        <v>IRQ001</v>
      </c>
      <c r="C4043" s="288" t="str">
        <f>VLOOKUP(A4043,Lists!B:D,3,FALSE)</f>
        <v>IRQ</v>
      </c>
      <c r="D4043" s="289" t="s">
        <v>5115</v>
      </c>
      <c r="E4043" s="289">
        <v>278</v>
      </c>
      <c r="F4043" s="289" t="s">
        <v>3619</v>
      </c>
      <c r="G4043" s="289" t="s">
        <v>731</v>
      </c>
      <c r="H4043" s="278">
        <f t="shared" si="126"/>
        <v>2</v>
      </c>
      <c r="I4043" s="252" t="s">
        <v>1354</v>
      </c>
      <c r="J4043" s="289" t="s">
        <v>3620</v>
      </c>
      <c r="K4043" s="278" t="str">
        <f t="shared" si="127"/>
        <v>IRQ001Fatalities in all crises</v>
      </c>
      <c r="L4043" s="290">
        <v>43552</v>
      </c>
      <c r="M4043" s="290" t="s">
        <v>3248</v>
      </c>
    </row>
    <row r="4044" spans="1:13" s="269" customFormat="1" ht="15.5" hidden="1" thickTop="1" thickBot="1" x14ac:dyDescent="0.4">
      <c r="A4044" s="283" t="s">
        <v>1231</v>
      </c>
      <c r="B4044" s="284" t="str">
        <f>VLOOKUP(A4044,Lists!B:C,2,FALSE)</f>
        <v>IRQ002</v>
      </c>
      <c r="C4044" s="284" t="str">
        <f>VLOOKUP(A4044,Lists!B:D,3,FALSE)</f>
        <v>IRQ</v>
      </c>
      <c r="D4044" s="285" t="s">
        <v>5029</v>
      </c>
      <c r="E4044" s="285">
        <v>278</v>
      </c>
      <c r="F4044" s="285" t="s">
        <v>3619</v>
      </c>
      <c r="G4044" s="285" t="s">
        <v>731</v>
      </c>
      <c r="H4044" s="278">
        <f t="shared" si="126"/>
        <v>2</v>
      </c>
      <c r="I4044" s="251" t="s">
        <v>1354</v>
      </c>
      <c r="J4044" s="285" t="s">
        <v>3620</v>
      </c>
      <c r="K4044" s="278" t="str">
        <f t="shared" si="127"/>
        <v>IRQ002Fatalities reported</v>
      </c>
      <c r="L4044" s="286">
        <v>43552</v>
      </c>
      <c r="M4044" s="286" t="s">
        <v>3248</v>
      </c>
    </row>
    <row r="4045" spans="1:13" s="269" customFormat="1" ht="15.5" hidden="1" thickTop="1" thickBot="1" x14ac:dyDescent="0.4">
      <c r="A4045" s="287" t="s">
        <v>1231</v>
      </c>
      <c r="B4045" s="288" t="str">
        <f>VLOOKUP(A4045,Lists!B:C,2,FALSE)</f>
        <v>IRQ002</v>
      </c>
      <c r="C4045" s="288" t="str">
        <f>VLOOKUP(A4045,Lists!B:D,3,FALSE)</f>
        <v>IRQ</v>
      </c>
      <c r="D4045" s="289" t="s">
        <v>5115</v>
      </c>
      <c r="E4045" s="289">
        <v>278</v>
      </c>
      <c r="F4045" s="289" t="s">
        <v>3619</v>
      </c>
      <c r="G4045" s="289" t="s">
        <v>731</v>
      </c>
      <c r="H4045" s="278">
        <f t="shared" si="126"/>
        <v>2</v>
      </c>
      <c r="I4045" s="252" t="s">
        <v>1354</v>
      </c>
      <c r="J4045" s="289" t="s">
        <v>3620</v>
      </c>
      <c r="K4045" s="278" t="str">
        <f t="shared" si="127"/>
        <v>IRQ002Fatalities in all crises</v>
      </c>
      <c r="L4045" s="290">
        <v>43552</v>
      </c>
      <c r="M4045" s="290" t="s">
        <v>3248</v>
      </c>
    </row>
    <row r="4046" spans="1:13" s="269" customFormat="1" ht="15.5" hidden="1" thickTop="1" thickBot="1" x14ac:dyDescent="0.4">
      <c r="A4046" s="283" t="s">
        <v>2963</v>
      </c>
      <c r="B4046" s="284" t="str">
        <f>VLOOKUP(A4046,Lists!B:C,2,FALSE)</f>
        <v>IRQ003</v>
      </c>
      <c r="C4046" s="284" t="str">
        <f>VLOOKUP(A4046,Lists!B:D,3,FALSE)</f>
        <v>IRQ</v>
      </c>
      <c r="D4046" s="285" t="s">
        <v>5115</v>
      </c>
      <c r="E4046" s="285">
        <v>278</v>
      </c>
      <c r="F4046" s="285" t="s">
        <v>3619</v>
      </c>
      <c r="G4046" s="285" t="s">
        <v>731</v>
      </c>
      <c r="H4046" s="278">
        <f t="shared" si="126"/>
        <v>2</v>
      </c>
      <c r="I4046" s="251" t="s">
        <v>1354</v>
      </c>
      <c r="J4046" s="285" t="s">
        <v>3620</v>
      </c>
      <c r="K4046" s="278" t="str">
        <f t="shared" si="127"/>
        <v>IRQ003Fatalities in all crises</v>
      </c>
      <c r="L4046" s="286">
        <v>43552</v>
      </c>
      <c r="M4046" s="286" t="s">
        <v>3248</v>
      </c>
    </row>
    <row r="4047" spans="1:13" s="269" customFormat="1" ht="15.5" hidden="1" thickTop="1" thickBot="1" x14ac:dyDescent="0.4">
      <c r="A4047" s="287" t="s">
        <v>1271</v>
      </c>
      <c r="B4047" s="288" t="str">
        <f>VLOOKUP(A4047,Lists!B:C,2,FALSE)</f>
        <v>BFA002</v>
      </c>
      <c r="C4047" s="288" t="str">
        <f>VLOOKUP(A4047,Lists!B:D,3,FALSE)</f>
        <v>BFA</v>
      </c>
      <c r="D4047" s="289" t="s">
        <v>5029</v>
      </c>
      <c r="E4047" s="289">
        <v>582</v>
      </c>
      <c r="F4047" s="289" t="s">
        <v>3621</v>
      </c>
      <c r="G4047" s="289" t="s">
        <v>731</v>
      </c>
      <c r="H4047" s="278">
        <f t="shared" si="126"/>
        <v>2</v>
      </c>
      <c r="I4047" s="252" t="s">
        <v>2921</v>
      </c>
      <c r="J4047" s="289" t="s">
        <v>3622</v>
      </c>
      <c r="K4047" s="278" t="str">
        <f t="shared" si="127"/>
        <v>BFA002Fatalities reported</v>
      </c>
      <c r="L4047" s="290">
        <v>43552</v>
      </c>
      <c r="M4047" s="290" t="s">
        <v>3248</v>
      </c>
    </row>
    <row r="4048" spans="1:13" s="269" customFormat="1" ht="15.5" hidden="1" thickTop="1" thickBot="1" x14ac:dyDescent="0.4">
      <c r="A4048" s="283" t="s">
        <v>1271</v>
      </c>
      <c r="B4048" s="284" t="str">
        <f>VLOOKUP(A4048,Lists!B:C,2,FALSE)</f>
        <v>BFA002</v>
      </c>
      <c r="C4048" s="284" t="str">
        <f>VLOOKUP(A4048,Lists!B:D,3,FALSE)</f>
        <v>BFA</v>
      </c>
      <c r="D4048" s="285" t="s">
        <v>5115</v>
      </c>
      <c r="E4048" s="285">
        <v>582</v>
      </c>
      <c r="F4048" s="285" t="s">
        <v>3621</v>
      </c>
      <c r="G4048" s="285" t="s">
        <v>731</v>
      </c>
      <c r="H4048" s="278">
        <f t="shared" si="126"/>
        <v>2</v>
      </c>
      <c r="I4048" s="251" t="s">
        <v>2921</v>
      </c>
      <c r="J4048" s="285" t="s">
        <v>3622</v>
      </c>
      <c r="K4048" s="278" t="str">
        <f t="shared" si="127"/>
        <v>BFA002Fatalities in all crises</v>
      </c>
      <c r="L4048" s="286">
        <v>43552</v>
      </c>
      <c r="M4048" s="286" t="s">
        <v>3248</v>
      </c>
    </row>
    <row r="4049" spans="1:13" s="269" customFormat="1" ht="15.5" hidden="1" thickTop="1" thickBot="1" x14ac:dyDescent="0.4">
      <c r="A4049" s="287" t="s">
        <v>3400</v>
      </c>
      <c r="B4049" s="288" t="str">
        <f>VLOOKUP(A4049,Lists!B:C,2,FALSE)</f>
        <v>NER001</v>
      </c>
      <c r="C4049" s="288" t="str">
        <f>VLOOKUP(A4049,Lists!B:D,3,FALSE)</f>
        <v>NER</v>
      </c>
      <c r="D4049" s="289" t="s">
        <v>5029</v>
      </c>
      <c r="E4049" s="289">
        <v>530</v>
      </c>
      <c r="F4049" s="289" t="s">
        <v>3621</v>
      </c>
      <c r="G4049" s="289" t="s">
        <v>731</v>
      </c>
      <c r="H4049" s="278">
        <f t="shared" si="126"/>
        <v>2</v>
      </c>
      <c r="I4049" s="252" t="s">
        <v>1354</v>
      </c>
      <c r="J4049" s="289" t="s">
        <v>3623</v>
      </c>
      <c r="K4049" s="278" t="str">
        <f t="shared" si="127"/>
        <v>NER001Fatalities reported</v>
      </c>
      <c r="L4049" s="290">
        <v>43552</v>
      </c>
      <c r="M4049" s="290" t="s">
        <v>3249</v>
      </c>
    </row>
    <row r="4050" spans="1:13" s="269" customFormat="1" ht="15.5" hidden="1" thickTop="1" thickBot="1" x14ac:dyDescent="0.4">
      <c r="A4050" s="283" t="s">
        <v>3400</v>
      </c>
      <c r="B4050" s="284" t="str">
        <f>VLOOKUP(A4050,Lists!B:C,2,FALSE)</f>
        <v>NER001</v>
      </c>
      <c r="C4050" s="284" t="str">
        <f>VLOOKUP(A4050,Lists!B:D,3,FALSE)</f>
        <v>NER</v>
      </c>
      <c r="D4050" s="285" t="s">
        <v>5115</v>
      </c>
      <c r="E4050" s="285">
        <v>530</v>
      </c>
      <c r="F4050" s="285" t="s">
        <v>3621</v>
      </c>
      <c r="G4050" s="285" t="s">
        <v>731</v>
      </c>
      <c r="H4050" s="278">
        <f t="shared" si="126"/>
        <v>2</v>
      </c>
      <c r="I4050" s="251" t="s">
        <v>1354</v>
      </c>
      <c r="J4050" s="285" t="s">
        <v>3623</v>
      </c>
      <c r="K4050" s="278" t="str">
        <f t="shared" si="127"/>
        <v>NER001Fatalities in all crises</v>
      </c>
      <c r="L4050" s="286">
        <v>43552</v>
      </c>
      <c r="M4050" s="286" t="s">
        <v>3249</v>
      </c>
    </row>
    <row r="4051" spans="1:13" s="269" customFormat="1" ht="15.5" hidden="1" thickTop="1" thickBot="1" x14ac:dyDescent="0.4">
      <c r="A4051" s="287" t="s">
        <v>2973</v>
      </c>
      <c r="B4051" s="288" t="str">
        <f>VLOOKUP(A4051,Lists!B:C,2,FALSE)</f>
        <v>NER002</v>
      </c>
      <c r="C4051" s="288" t="str">
        <f>VLOOKUP(A4051,Lists!B:D,3,FALSE)</f>
        <v>NER</v>
      </c>
      <c r="D4051" s="289" t="s">
        <v>5029</v>
      </c>
      <c r="E4051" s="289">
        <v>438</v>
      </c>
      <c r="F4051" s="289" t="s">
        <v>3621</v>
      </c>
      <c r="G4051" s="289" t="s">
        <v>731</v>
      </c>
      <c r="H4051" s="278">
        <f t="shared" si="126"/>
        <v>2</v>
      </c>
      <c r="I4051" s="252" t="s">
        <v>1354</v>
      </c>
      <c r="J4051" s="289" t="s">
        <v>3623</v>
      </c>
      <c r="K4051" s="278" t="str">
        <f t="shared" si="127"/>
        <v>NER002Fatalities reported</v>
      </c>
      <c r="L4051" s="290">
        <v>43552</v>
      </c>
      <c r="M4051" s="290" t="s">
        <v>3249</v>
      </c>
    </row>
    <row r="4052" spans="1:13" s="269" customFormat="1" ht="15.5" hidden="1" thickTop="1" thickBot="1" x14ac:dyDescent="0.4">
      <c r="A4052" s="283" t="s">
        <v>2973</v>
      </c>
      <c r="B4052" s="284" t="str">
        <f>VLOOKUP(A4052,Lists!B:C,2,FALSE)</f>
        <v>NER002</v>
      </c>
      <c r="C4052" s="284" t="str">
        <f>VLOOKUP(A4052,Lists!B:D,3,FALSE)</f>
        <v>NER</v>
      </c>
      <c r="D4052" s="285" t="s">
        <v>5115</v>
      </c>
      <c r="E4052" s="285">
        <v>530</v>
      </c>
      <c r="F4052" s="285" t="s">
        <v>3621</v>
      </c>
      <c r="G4052" s="285" t="s">
        <v>731</v>
      </c>
      <c r="H4052" s="278">
        <f t="shared" si="126"/>
        <v>2</v>
      </c>
      <c r="I4052" s="251" t="s">
        <v>1354</v>
      </c>
      <c r="J4052" s="285" t="s">
        <v>3623</v>
      </c>
      <c r="K4052" s="278" t="str">
        <f t="shared" si="127"/>
        <v>NER002Fatalities in all crises</v>
      </c>
      <c r="L4052" s="286">
        <v>43552</v>
      </c>
      <c r="M4052" s="286" t="s">
        <v>3249</v>
      </c>
    </row>
    <row r="4053" spans="1:13" s="269" customFormat="1" ht="15.5" hidden="1" thickTop="1" thickBot="1" x14ac:dyDescent="0.4">
      <c r="A4053" s="287" t="s">
        <v>2973</v>
      </c>
      <c r="B4053" s="288" t="str">
        <f>VLOOKUP(A4053,Lists!B:C,2,FALSE)</f>
        <v>NER002</v>
      </c>
      <c r="C4053" s="288" t="str">
        <f>VLOOKUP(A4053,Lists!B:D,3,FALSE)</f>
        <v>NER</v>
      </c>
      <c r="D4053" s="289" t="s">
        <v>5108</v>
      </c>
      <c r="E4053" s="289" t="s">
        <v>888</v>
      </c>
      <c r="F4053" s="289"/>
      <c r="G4053" s="289" t="s">
        <v>731</v>
      </c>
      <c r="H4053" s="278">
        <f t="shared" si="126"/>
        <v>2</v>
      </c>
      <c r="I4053" s="252" t="s">
        <v>1354</v>
      </c>
      <c r="J4053" s="289" t="s">
        <v>3624</v>
      </c>
      <c r="K4053" s="278" t="str">
        <f t="shared" si="127"/>
        <v>NER002Buildings damaged</v>
      </c>
      <c r="L4053" s="290">
        <v>43552</v>
      </c>
      <c r="M4053" s="290" t="s">
        <v>3248</v>
      </c>
    </row>
    <row r="4054" spans="1:13" s="269" customFormat="1" ht="15.5" hidden="1" thickTop="1" thickBot="1" x14ac:dyDescent="0.4">
      <c r="A4054" s="283" t="s">
        <v>2973</v>
      </c>
      <c r="B4054" s="284" t="str">
        <f>VLOOKUP(A4054,Lists!B:C,2,FALSE)</f>
        <v>NER002</v>
      </c>
      <c r="C4054" s="284" t="str">
        <f>VLOOKUP(A4054,Lists!B:D,3,FALSE)</f>
        <v>NER</v>
      </c>
      <c r="D4054" s="285" t="s">
        <v>5109</v>
      </c>
      <c r="E4054" s="285" t="s">
        <v>888</v>
      </c>
      <c r="F4054" s="285"/>
      <c r="G4054" s="285" t="s">
        <v>731</v>
      </c>
      <c r="H4054" s="278">
        <f t="shared" si="126"/>
        <v>2</v>
      </c>
      <c r="I4054" s="251" t="s">
        <v>1354</v>
      </c>
      <c r="J4054" s="285" t="s">
        <v>3624</v>
      </c>
      <c r="K4054" s="278" t="str">
        <f t="shared" si="127"/>
        <v>NER002Buildings destroyed</v>
      </c>
      <c r="L4054" s="286">
        <v>43552</v>
      </c>
      <c r="M4054" s="286" t="s">
        <v>3248</v>
      </c>
    </row>
    <row r="4055" spans="1:13" s="269" customFormat="1" ht="15.5" hidden="1" thickTop="1" thickBot="1" x14ac:dyDescent="0.4">
      <c r="A4055" s="287" t="s">
        <v>788</v>
      </c>
      <c r="B4055" s="288" t="str">
        <f>VLOOKUP(A4055,Lists!B:C,2,FALSE)</f>
        <v>NER003</v>
      </c>
      <c r="C4055" s="288" t="str">
        <f>VLOOKUP(A4055,Lists!B:D,3,FALSE)</f>
        <v>NER</v>
      </c>
      <c r="D4055" s="289" t="s">
        <v>5029</v>
      </c>
      <c r="E4055" s="289">
        <v>92</v>
      </c>
      <c r="F4055" s="289" t="s">
        <v>3621</v>
      </c>
      <c r="G4055" s="289" t="s">
        <v>731</v>
      </c>
      <c r="H4055" s="278">
        <f t="shared" si="126"/>
        <v>2</v>
      </c>
      <c r="I4055" s="252" t="s">
        <v>1354</v>
      </c>
      <c r="J4055" s="289" t="s">
        <v>3623</v>
      </c>
      <c r="K4055" s="278" t="str">
        <f t="shared" si="127"/>
        <v>NER003Fatalities reported</v>
      </c>
      <c r="L4055" s="290">
        <v>43552</v>
      </c>
      <c r="M4055" s="290" t="s">
        <v>3249</v>
      </c>
    </row>
    <row r="4056" spans="1:13" s="269" customFormat="1" ht="15.5" hidden="1" thickTop="1" thickBot="1" x14ac:dyDescent="0.4">
      <c r="A4056" s="283" t="s">
        <v>788</v>
      </c>
      <c r="B4056" s="284" t="str">
        <f>VLOOKUP(A4056,Lists!B:C,2,FALSE)</f>
        <v>NER003</v>
      </c>
      <c r="C4056" s="284" t="str">
        <f>VLOOKUP(A4056,Lists!B:D,3,FALSE)</f>
        <v>NER</v>
      </c>
      <c r="D4056" s="285" t="s">
        <v>5115</v>
      </c>
      <c r="E4056" s="285">
        <v>530</v>
      </c>
      <c r="F4056" s="285" t="s">
        <v>3621</v>
      </c>
      <c r="G4056" s="285" t="s">
        <v>731</v>
      </c>
      <c r="H4056" s="278">
        <f t="shared" si="126"/>
        <v>2</v>
      </c>
      <c r="I4056" s="251" t="s">
        <v>1354</v>
      </c>
      <c r="J4056" s="285" t="s">
        <v>3623</v>
      </c>
      <c r="K4056" s="278" t="str">
        <f t="shared" si="127"/>
        <v>NER003Fatalities in all crises</v>
      </c>
      <c r="L4056" s="286">
        <v>43552</v>
      </c>
      <c r="M4056" s="286" t="s">
        <v>3249</v>
      </c>
    </row>
    <row r="4057" spans="1:13" s="269" customFormat="1" ht="15.5" hidden="1" thickTop="1" thickBot="1" x14ac:dyDescent="0.4">
      <c r="A4057" s="287" t="s">
        <v>2953</v>
      </c>
      <c r="B4057" s="288" t="str">
        <f>VLOOKUP(A4057,Lists!B:C,2,FALSE)</f>
        <v>CAF001</v>
      </c>
      <c r="C4057" s="288" t="str">
        <f>VLOOKUP(A4057,Lists!B:D,3,FALSE)</f>
        <v>CAF</v>
      </c>
      <c r="D4057" s="289" t="s">
        <v>5029</v>
      </c>
      <c r="E4057" s="289">
        <v>358</v>
      </c>
      <c r="F4057" s="289" t="s">
        <v>3621</v>
      </c>
      <c r="G4057" s="289" t="s">
        <v>731</v>
      </c>
      <c r="H4057" s="278">
        <f t="shared" si="126"/>
        <v>2</v>
      </c>
      <c r="I4057" s="252" t="s">
        <v>1609</v>
      </c>
      <c r="J4057" s="289" t="s">
        <v>2923</v>
      </c>
      <c r="K4057" s="278" t="str">
        <f t="shared" si="127"/>
        <v>CAF001Fatalities reported</v>
      </c>
      <c r="L4057" s="290">
        <v>43552</v>
      </c>
      <c r="M4057" s="290" t="s">
        <v>3248</v>
      </c>
    </row>
    <row r="4058" spans="1:13" s="269" customFormat="1" ht="15.5" hidden="1" thickTop="1" thickBot="1" x14ac:dyDescent="0.4">
      <c r="A4058" s="283" t="s">
        <v>2953</v>
      </c>
      <c r="B4058" s="284" t="str">
        <f>VLOOKUP(A4058,Lists!B:C,2,FALSE)</f>
        <v>CAF001</v>
      </c>
      <c r="C4058" s="284" t="str">
        <f>VLOOKUP(A4058,Lists!B:D,3,FALSE)</f>
        <v>CAF</v>
      </c>
      <c r="D4058" s="285" t="s">
        <v>5115</v>
      </c>
      <c r="E4058" s="285">
        <v>358</v>
      </c>
      <c r="F4058" s="285" t="s">
        <v>3621</v>
      </c>
      <c r="G4058" s="285" t="s">
        <v>731</v>
      </c>
      <c r="H4058" s="278">
        <f t="shared" si="126"/>
        <v>2</v>
      </c>
      <c r="I4058" s="251" t="s">
        <v>1609</v>
      </c>
      <c r="J4058" s="285" t="s">
        <v>2923</v>
      </c>
      <c r="K4058" s="278" t="str">
        <f t="shared" si="127"/>
        <v>CAF001Fatalities in all crises</v>
      </c>
      <c r="L4058" s="286">
        <v>43552</v>
      </c>
      <c r="M4058" s="286" t="s">
        <v>3248</v>
      </c>
    </row>
    <row r="4059" spans="1:13" s="269" customFormat="1" ht="15.5" thickTop="1" thickBot="1" x14ac:dyDescent="0.4">
      <c r="A4059" s="287" t="s">
        <v>1268</v>
      </c>
      <c r="B4059" s="288" t="e">
        <f>VLOOKUP(A4059,Lists!B:C,2,FALSE)</f>
        <v>#N/A</v>
      </c>
      <c r="C4059" s="288" t="e">
        <f>VLOOKUP(A4059,Lists!B:D,3,FALSE)</f>
        <v>#N/A</v>
      </c>
      <c r="D4059" s="289" t="s">
        <v>666</v>
      </c>
      <c r="E4059" s="289">
        <v>5300</v>
      </c>
      <c r="F4059" s="289" t="s">
        <v>3625</v>
      </c>
      <c r="G4059" s="289" t="s">
        <v>731</v>
      </c>
      <c r="H4059" s="278">
        <f t="shared" si="126"/>
        <v>2</v>
      </c>
      <c r="I4059" s="252" t="s">
        <v>3626</v>
      </c>
      <c r="J4059" s="289" t="s">
        <v>3627</v>
      </c>
      <c r="K4059" s="278" t="e">
        <f t="shared" si="127"/>
        <v>#N/A</v>
      </c>
      <c r="L4059" s="290">
        <v>43552</v>
      </c>
      <c r="M4059" s="290" t="s">
        <v>3248</v>
      </c>
    </row>
    <row r="4060" spans="1:13" s="269" customFormat="1" ht="15.5" hidden="1" thickTop="1" thickBot="1" x14ac:dyDescent="0.4">
      <c r="A4060" s="283" t="s">
        <v>1268</v>
      </c>
      <c r="B4060" s="284" t="e">
        <f>VLOOKUP(A4060,Lists!B:C,2,FALSE)</f>
        <v>#N/A</v>
      </c>
      <c r="C4060" s="284" t="e">
        <f>VLOOKUP(A4060,Lists!B:D,3,FALSE)</f>
        <v>#N/A</v>
      </c>
      <c r="D4060" s="285" t="s">
        <v>752</v>
      </c>
      <c r="E4060" s="285">
        <v>5300</v>
      </c>
      <c r="F4060" s="285" t="s">
        <v>3625</v>
      </c>
      <c r="G4060" s="285" t="s">
        <v>731</v>
      </c>
      <c r="H4060" s="278">
        <f t="shared" si="126"/>
        <v>2</v>
      </c>
      <c r="I4060" s="251" t="s">
        <v>3626</v>
      </c>
      <c r="J4060" s="285" t="s">
        <v>3627</v>
      </c>
      <c r="K4060" s="278" t="e">
        <f t="shared" si="127"/>
        <v>#N/A</v>
      </c>
      <c r="L4060" s="286">
        <v>43552</v>
      </c>
      <c r="M4060" s="286" t="s">
        <v>3248</v>
      </c>
    </row>
    <row r="4061" spans="1:13" s="269" customFormat="1" ht="15.5" hidden="1" thickTop="1" thickBot="1" x14ac:dyDescent="0.4">
      <c r="A4061" s="287" t="s">
        <v>1268</v>
      </c>
      <c r="B4061" s="288" t="e">
        <f>VLOOKUP(A4061,Lists!B:C,2,FALSE)</f>
        <v>#N/A</v>
      </c>
      <c r="C4061" s="288" t="e">
        <f>VLOOKUP(A4061,Lists!B:D,3,FALSE)</f>
        <v>#N/A</v>
      </c>
      <c r="D4061" s="289" t="s">
        <v>5110</v>
      </c>
      <c r="E4061" s="289">
        <v>4700</v>
      </c>
      <c r="F4061" s="289" t="s">
        <v>3625</v>
      </c>
      <c r="G4061" s="289" t="s">
        <v>731</v>
      </c>
      <c r="H4061" s="278">
        <f t="shared" si="126"/>
        <v>2</v>
      </c>
      <c r="I4061" s="252" t="s">
        <v>3626</v>
      </c>
      <c r="J4061" s="289" t="s">
        <v>3628</v>
      </c>
      <c r="K4061" s="278" t="e">
        <f t="shared" si="127"/>
        <v>#N/A</v>
      </c>
      <c r="L4061" s="290">
        <v>43552</v>
      </c>
      <c r="M4061" s="290" t="s">
        <v>3248</v>
      </c>
    </row>
    <row r="4062" spans="1:13" s="269" customFormat="1" ht="15.5" hidden="1" thickTop="1" thickBot="1" x14ac:dyDescent="0.4">
      <c r="A4062" s="283" t="s">
        <v>1268</v>
      </c>
      <c r="B4062" s="284" t="e">
        <f>VLOOKUP(A4062,Lists!B:C,2,FALSE)</f>
        <v>#N/A</v>
      </c>
      <c r="C4062" s="284" t="e">
        <f>VLOOKUP(A4062,Lists!B:D,3,FALSE)</f>
        <v>#N/A</v>
      </c>
      <c r="D4062" s="285" t="s">
        <v>5111</v>
      </c>
      <c r="E4062" s="285">
        <v>600</v>
      </c>
      <c r="F4062" s="285" t="s">
        <v>3625</v>
      </c>
      <c r="G4062" s="285" t="s">
        <v>731</v>
      </c>
      <c r="H4062" s="278">
        <f t="shared" si="126"/>
        <v>2</v>
      </c>
      <c r="I4062" s="251" t="s">
        <v>3626</v>
      </c>
      <c r="J4062" s="285" t="s">
        <v>2386</v>
      </c>
      <c r="K4062" s="278" t="e">
        <f t="shared" si="127"/>
        <v>#N/A</v>
      </c>
      <c r="L4062" s="286">
        <v>43552</v>
      </c>
      <c r="M4062" s="286" t="s">
        <v>3248</v>
      </c>
    </row>
    <row r="4063" spans="1:13" s="269" customFormat="1" ht="15.5" hidden="1" thickTop="1" thickBot="1" x14ac:dyDescent="0.4">
      <c r="A4063" s="287" t="s">
        <v>2959</v>
      </c>
      <c r="B4063" s="288" t="str">
        <f>VLOOKUP(A4063,Lists!B:C,2,FALSE)</f>
        <v>ETH001</v>
      </c>
      <c r="C4063" s="288" t="str">
        <f>VLOOKUP(A4063,Lists!B:D,3,FALSE)</f>
        <v>ETH</v>
      </c>
      <c r="D4063" s="289" t="s">
        <v>752</v>
      </c>
      <c r="E4063" s="289">
        <v>8860000</v>
      </c>
      <c r="F4063" s="289" t="s">
        <v>3644</v>
      </c>
      <c r="G4063" s="289" t="s">
        <v>731</v>
      </c>
      <c r="H4063" s="278">
        <f t="shared" si="126"/>
        <v>2</v>
      </c>
      <c r="I4063" s="252" t="s">
        <v>3642</v>
      </c>
      <c r="J4063" s="289" t="s">
        <v>3645</v>
      </c>
      <c r="K4063" s="278" t="str">
        <f t="shared" si="127"/>
        <v>ETH001People in Need</v>
      </c>
      <c r="L4063" s="290">
        <v>43553</v>
      </c>
      <c r="M4063" s="290" t="s">
        <v>3249</v>
      </c>
    </row>
    <row r="4064" spans="1:13" s="269" customFormat="1" ht="15.5" hidden="1" thickTop="1" thickBot="1" x14ac:dyDescent="0.4">
      <c r="A4064" s="283" t="s">
        <v>2959</v>
      </c>
      <c r="B4064" s="284" t="str">
        <f>VLOOKUP(A4064,Lists!B:C,2,FALSE)</f>
        <v>ETH001</v>
      </c>
      <c r="C4064" s="284" t="str">
        <f>VLOOKUP(A4064,Lists!B:D,3,FALSE)</f>
        <v>ETH</v>
      </c>
      <c r="D4064" s="285" t="s">
        <v>5112</v>
      </c>
      <c r="E4064" s="285">
        <v>4300000</v>
      </c>
      <c r="F4064" s="285" t="s">
        <v>3644</v>
      </c>
      <c r="G4064" s="285" t="s">
        <v>730</v>
      </c>
      <c r="H4064" s="278">
        <f t="shared" si="126"/>
        <v>3</v>
      </c>
      <c r="I4064" s="251" t="s">
        <v>2796</v>
      </c>
      <c r="J4064" s="285" t="s">
        <v>3648</v>
      </c>
      <c r="K4064" s="278" t="str">
        <f t="shared" si="127"/>
        <v>ETH001Moderate humanitarian conditions - Level 3</v>
      </c>
      <c r="L4064" s="286">
        <v>43553</v>
      </c>
      <c r="M4064" s="286" t="s">
        <v>3249</v>
      </c>
    </row>
    <row r="4065" spans="1:13" s="269" customFormat="1" ht="15.5" hidden="1" thickTop="1" thickBot="1" x14ac:dyDescent="0.4">
      <c r="A4065" s="287" t="s">
        <v>2959</v>
      </c>
      <c r="B4065" s="288" t="str">
        <f>VLOOKUP(A4065,Lists!B:C,2,FALSE)</f>
        <v>ETH001</v>
      </c>
      <c r="C4065" s="288" t="str">
        <f>VLOOKUP(A4065,Lists!B:D,3,FALSE)</f>
        <v>ETH</v>
      </c>
      <c r="D4065" s="289" t="s">
        <v>5113</v>
      </c>
      <c r="E4065" s="289">
        <v>4560000</v>
      </c>
      <c r="F4065" s="289" t="s">
        <v>3644</v>
      </c>
      <c r="G4065" s="289" t="s">
        <v>730</v>
      </c>
      <c r="H4065" s="278">
        <f t="shared" si="126"/>
        <v>3</v>
      </c>
      <c r="I4065" s="252" t="s">
        <v>3642</v>
      </c>
      <c r="J4065" s="289" t="s">
        <v>3649</v>
      </c>
      <c r="K4065" s="278" t="str">
        <f t="shared" si="127"/>
        <v>ETH001Severe humanitarian conditions - Level 4</v>
      </c>
      <c r="L4065" s="290">
        <v>43553</v>
      </c>
      <c r="M4065" s="290" t="s">
        <v>3249</v>
      </c>
    </row>
    <row r="4066" spans="1:13" s="269" customFormat="1" ht="15.5" hidden="1" thickTop="1" thickBot="1" x14ac:dyDescent="0.4">
      <c r="A4066" s="283" t="s">
        <v>2959</v>
      </c>
      <c r="B4066" s="284" t="str">
        <f>VLOOKUP(A4066,Lists!B:C,2,FALSE)</f>
        <v>ETH001</v>
      </c>
      <c r="C4066" s="284" t="str">
        <f>VLOOKUP(A4066,Lists!B:D,3,FALSE)</f>
        <v>ETH</v>
      </c>
      <c r="D4066" s="285" t="s">
        <v>5114</v>
      </c>
      <c r="E4066" s="285">
        <v>0</v>
      </c>
      <c r="F4066" s="285"/>
      <c r="G4066" s="285" t="s">
        <v>730</v>
      </c>
      <c r="H4066" s="278">
        <f t="shared" si="126"/>
        <v>3</v>
      </c>
      <c r="I4066" s="251"/>
      <c r="J4066" s="285" t="s">
        <v>3650</v>
      </c>
      <c r="K4066" s="278" t="str">
        <f t="shared" si="127"/>
        <v>ETH001Extreme humanitarian conditions - Level 5</v>
      </c>
      <c r="L4066" s="286">
        <v>43553</v>
      </c>
      <c r="M4066" s="286" t="s">
        <v>3249</v>
      </c>
    </row>
    <row r="4067" spans="1:13" s="269" customFormat="1" ht="15.5" hidden="1" thickTop="1" thickBot="1" x14ac:dyDescent="0.4">
      <c r="A4067" s="287" t="s">
        <v>2995</v>
      </c>
      <c r="B4067" s="288" t="str">
        <f>VLOOKUP(A4067,Lists!B:C,2,FALSE)</f>
        <v>TTO002</v>
      </c>
      <c r="C4067" s="288" t="str">
        <f>VLOOKUP(A4067,Lists!B:D,3,FALSE)</f>
        <v>TTO</v>
      </c>
      <c r="D4067" s="289" t="s">
        <v>533</v>
      </c>
      <c r="E4067" s="289">
        <v>60000</v>
      </c>
      <c r="F4067" s="289" t="s">
        <v>3629</v>
      </c>
      <c r="G4067" s="289" t="s">
        <v>731</v>
      </c>
      <c r="H4067" s="278">
        <f t="shared" si="126"/>
        <v>2</v>
      </c>
      <c r="I4067" s="252" t="s">
        <v>3630</v>
      </c>
      <c r="J4067" s="289" t="s">
        <v>3631</v>
      </c>
      <c r="K4067" s="278" t="str">
        <f t="shared" si="127"/>
        <v>TTO002People affected</v>
      </c>
      <c r="L4067" s="290">
        <v>43553</v>
      </c>
      <c r="M4067" s="290" t="s">
        <v>3249</v>
      </c>
    </row>
    <row r="4068" spans="1:13" s="269" customFormat="1" ht="15.5" thickTop="1" thickBot="1" x14ac:dyDescent="0.4">
      <c r="A4068" s="283" t="s">
        <v>2995</v>
      </c>
      <c r="B4068" s="284" t="str">
        <f>VLOOKUP(A4068,Lists!B:C,2,FALSE)</f>
        <v>TTO002</v>
      </c>
      <c r="C4068" s="284" t="str">
        <f>VLOOKUP(A4068,Lists!B:D,3,FALSE)</f>
        <v>TTO</v>
      </c>
      <c r="D4068" s="285" t="s">
        <v>666</v>
      </c>
      <c r="E4068" s="285">
        <v>60000</v>
      </c>
      <c r="F4068" s="285" t="s">
        <v>3629</v>
      </c>
      <c r="G4068" s="285" t="s">
        <v>731</v>
      </c>
      <c r="H4068" s="278">
        <f t="shared" si="126"/>
        <v>2</v>
      </c>
      <c r="I4068" s="251" t="s">
        <v>3630</v>
      </c>
      <c r="J4068" s="285" t="s">
        <v>3632</v>
      </c>
      <c r="K4068" s="278" t="str">
        <f t="shared" si="127"/>
        <v>TTO002People displaced</v>
      </c>
      <c r="L4068" s="286">
        <v>43553</v>
      </c>
      <c r="M4068" s="286" t="s">
        <v>3249</v>
      </c>
    </row>
    <row r="4069" spans="1:13" s="269" customFormat="1" ht="15.5" hidden="1" thickTop="1" thickBot="1" x14ac:dyDescent="0.4">
      <c r="A4069" s="287" t="s">
        <v>2995</v>
      </c>
      <c r="B4069" s="288" t="str">
        <f>VLOOKUP(A4069,Lists!B:C,2,FALSE)</f>
        <v>TTO002</v>
      </c>
      <c r="C4069" s="288" t="str">
        <f>VLOOKUP(A4069,Lists!B:D,3,FALSE)</f>
        <v>TTO</v>
      </c>
      <c r="D4069" s="289" t="s">
        <v>752</v>
      </c>
      <c r="E4069" s="289">
        <v>60000</v>
      </c>
      <c r="F4069" s="289" t="s">
        <v>3633</v>
      </c>
      <c r="G4069" s="289" t="s">
        <v>731</v>
      </c>
      <c r="H4069" s="278">
        <f t="shared" si="126"/>
        <v>2</v>
      </c>
      <c r="I4069" s="252" t="s">
        <v>3630</v>
      </c>
      <c r="J4069" s="289" t="s">
        <v>3634</v>
      </c>
      <c r="K4069" s="278" t="str">
        <f t="shared" si="127"/>
        <v>TTO002People in Need</v>
      </c>
      <c r="L4069" s="290">
        <v>43553</v>
      </c>
      <c r="M4069" s="290" t="s">
        <v>3249</v>
      </c>
    </row>
    <row r="4070" spans="1:13" s="269" customFormat="1" ht="15.5" hidden="1" thickTop="1" thickBot="1" x14ac:dyDescent="0.4">
      <c r="A4070" s="283" t="s">
        <v>2995</v>
      </c>
      <c r="B4070" s="284" t="str">
        <f>VLOOKUP(A4070,Lists!B:C,2,FALSE)</f>
        <v>TTO002</v>
      </c>
      <c r="C4070" s="284" t="str">
        <f>VLOOKUP(A4070,Lists!B:D,3,FALSE)</f>
        <v>TTO</v>
      </c>
      <c r="D4070" s="285" t="s">
        <v>5111</v>
      </c>
      <c r="E4070" s="285">
        <v>60000</v>
      </c>
      <c r="F4070" s="285" t="s">
        <v>3633</v>
      </c>
      <c r="G4070" s="285" t="s">
        <v>731</v>
      </c>
      <c r="H4070" s="278">
        <f t="shared" si="126"/>
        <v>2</v>
      </c>
      <c r="I4070" s="251" t="s">
        <v>3630</v>
      </c>
      <c r="J4070" s="285" t="s">
        <v>3635</v>
      </c>
      <c r="K4070" s="278" t="str">
        <f t="shared" si="127"/>
        <v>TTO002Stressed humanitarian conditions - Level 2</v>
      </c>
      <c r="L4070" s="286">
        <v>43553</v>
      </c>
      <c r="M4070" s="286" t="s">
        <v>3249</v>
      </c>
    </row>
    <row r="4071" spans="1:13" s="269" customFormat="1" ht="15.5" hidden="1" thickTop="1" thickBot="1" x14ac:dyDescent="0.4">
      <c r="A4071" s="287" t="s">
        <v>1264</v>
      </c>
      <c r="B4071" s="288" t="str">
        <f>VLOOKUP(A4071,Lists!B:C,2,FALSE)</f>
        <v>UKR002</v>
      </c>
      <c r="C4071" s="288" t="str">
        <f>VLOOKUP(A4071,Lists!B:D,3,FALSE)</f>
        <v>UKR</v>
      </c>
      <c r="D4071" s="289" t="s">
        <v>5027</v>
      </c>
      <c r="E4071" s="289">
        <v>56</v>
      </c>
      <c r="F4071" s="289" t="s">
        <v>3636</v>
      </c>
      <c r="G4071" s="289" t="s">
        <v>731</v>
      </c>
      <c r="H4071" s="278">
        <f t="shared" si="126"/>
        <v>2</v>
      </c>
      <c r="I4071" s="252" t="s">
        <v>3637</v>
      </c>
      <c r="J4071" s="289" t="s">
        <v>3638</v>
      </c>
      <c r="K4071" s="278" t="str">
        <f t="shared" si="127"/>
        <v>UKR002Injuries reported</v>
      </c>
      <c r="L4071" s="290">
        <v>43553</v>
      </c>
      <c r="M4071" s="290" t="s">
        <v>3249</v>
      </c>
    </row>
    <row r="4072" spans="1:13" s="269" customFormat="1" ht="15.5" hidden="1" thickTop="1" thickBot="1" x14ac:dyDescent="0.4">
      <c r="A4072" s="283" t="s">
        <v>1264</v>
      </c>
      <c r="B4072" s="284" t="str">
        <f>VLOOKUP(A4072,Lists!B:C,2,FALSE)</f>
        <v>UKR002</v>
      </c>
      <c r="C4072" s="284" t="str">
        <f>VLOOKUP(A4072,Lists!B:D,3,FALSE)</f>
        <v>UKR</v>
      </c>
      <c r="D4072" s="285" t="s">
        <v>5029</v>
      </c>
      <c r="E4072" s="285">
        <v>432</v>
      </c>
      <c r="F4072" s="285" t="s">
        <v>1399</v>
      </c>
      <c r="G4072" s="285" t="s">
        <v>731</v>
      </c>
      <c r="H4072" s="278">
        <f t="shared" si="126"/>
        <v>2</v>
      </c>
      <c r="I4072" s="251" t="s">
        <v>1354</v>
      </c>
      <c r="J4072" s="285" t="s">
        <v>7674</v>
      </c>
      <c r="K4072" s="278" t="str">
        <f t="shared" si="127"/>
        <v>UKR002Fatalities reported</v>
      </c>
      <c r="L4072" s="286">
        <v>43553</v>
      </c>
      <c r="M4072" s="286" t="s">
        <v>3249</v>
      </c>
    </row>
    <row r="4073" spans="1:13" s="269" customFormat="1" ht="15.5" thickTop="1" thickBot="1" x14ac:dyDescent="0.4">
      <c r="A4073" s="287" t="s">
        <v>4901</v>
      </c>
      <c r="B4073" s="288" t="str">
        <f>VLOOKUP(A4073,Lists!B:C,2,FALSE)</f>
        <v>BDI001</v>
      </c>
      <c r="C4073" s="288" t="str">
        <f>VLOOKUP(A4073,Lists!B:D,3,FALSE)</f>
        <v>BDI</v>
      </c>
      <c r="D4073" s="289" t="s">
        <v>666</v>
      </c>
      <c r="E4073" s="289">
        <v>443488</v>
      </c>
      <c r="F4073" s="289" t="s">
        <v>3651</v>
      </c>
      <c r="G4073" s="289" t="s">
        <v>731</v>
      </c>
      <c r="H4073" s="278">
        <f t="shared" si="126"/>
        <v>2</v>
      </c>
      <c r="I4073" s="252" t="s">
        <v>3653</v>
      </c>
      <c r="J4073" s="289" t="s">
        <v>3652</v>
      </c>
      <c r="K4073" s="278" t="str">
        <f t="shared" si="127"/>
        <v>BDI001People displaced</v>
      </c>
      <c r="L4073" s="290">
        <v>43553</v>
      </c>
      <c r="M4073" s="290" t="s">
        <v>3249</v>
      </c>
    </row>
    <row r="4074" spans="1:13" s="269" customFormat="1" ht="15.5" hidden="1" thickTop="1" thickBot="1" x14ac:dyDescent="0.4">
      <c r="A4074" s="283" t="s">
        <v>2952</v>
      </c>
      <c r="B4074" s="284" t="e">
        <f>VLOOKUP(A4074,Lists!B:C,2,FALSE)</f>
        <v>#N/A</v>
      </c>
      <c r="C4074" s="284" t="e">
        <f>VLOOKUP(A4074,Lists!B:D,3,FALSE)</f>
        <v>#N/A</v>
      </c>
      <c r="D4074" s="285" t="s">
        <v>533</v>
      </c>
      <c r="E4074" s="285">
        <v>150000</v>
      </c>
      <c r="F4074" s="285" t="s">
        <v>3017</v>
      </c>
      <c r="G4074" s="285" t="s">
        <v>731</v>
      </c>
      <c r="H4074" s="278">
        <f t="shared" si="126"/>
        <v>2</v>
      </c>
      <c r="I4074" s="251" t="s">
        <v>3019</v>
      </c>
      <c r="J4074" s="285" t="s">
        <v>3654</v>
      </c>
      <c r="K4074" s="278" t="e">
        <f t="shared" si="127"/>
        <v>#N/A</v>
      </c>
      <c r="L4074" s="286">
        <v>43553</v>
      </c>
      <c r="M4074" s="286" t="s">
        <v>3249</v>
      </c>
    </row>
    <row r="4075" spans="1:13" s="269" customFormat="1" ht="15.5" thickTop="1" thickBot="1" x14ac:dyDescent="0.4">
      <c r="A4075" s="287" t="s">
        <v>2952</v>
      </c>
      <c r="B4075" s="288" t="e">
        <f>VLOOKUP(A4075,Lists!B:C,2,FALSE)</f>
        <v>#N/A</v>
      </c>
      <c r="C4075" s="288" t="e">
        <f>VLOOKUP(A4075,Lists!B:D,3,FALSE)</f>
        <v>#N/A</v>
      </c>
      <c r="D4075" s="289" t="s">
        <v>666</v>
      </c>
      <c r="E4075" s="289">
        <v>100692</v>
      </c>
      <c r="F4075" s="289" t="s">
        <v>3655</v>
      </c>
      <c r="G4075" s="289" t="s">
        <v>731</v>
      </c>
      <c r="H4075" s="278">
        <f t="shared" si="126"/>
        <v>2</v>
      </c>
      <c r="I4075" s="252" t="s">
        <v>3656</v>
      </c>
      <c r="J4075" s="289" t="s">
        <v>3657</v>
      </c>
      <c r="K4075" s="278" t="e">
        <f t="shared" si="127"/>
        <v>#N/A</v>
      </c>
      <c r="L4075" s="290">
        <v>43553</v>
      </c>
      <c r="M4075" s="290" t="s">
        <v>3249</v>
      </c>
    </row>
    <row r="4076" spans="1:13" s="269" customFormat="1" ht="15.5" hidden="1" thickTop="1" thickBot="1" x14ac:dyDescent="0.4">
      <c r="A4076" s="283" t="s">
        <v>2952</v>
      </c>
      <c r="B4076" s="284" t="e">
        <f>VLOOKUP(A4076,Lists!B:C,2,FALSE)</f>
        <v>#N/A</v>
      </c>
      <c r="C4076" s="284" t="e">
        <f>VLOOKUP(A4076,Lists!B:D,3,FALSE)</f>
        <v>#N/A</v>
      </c>
      <c r="D4076" s="285" t="s">
        <v>5028</v>
      </c>
      <c r="E4076" s="285" t="s">
        <v>446</v>
      </c>
      <c r="F4076" s="285"/>
      <c r="G4076" s="285" t="s">
        <v>731</v>
      </c>
      <c r="H4076" s="278">
        <f t="shared" si="126"/>
        <v>2</v>
      </c>
      <c r="I4076" s="251"/>
      <c r="J4076" s="285" t="s">
        <v>3658</v>
      </c>
      <c r="K4076" s="278" t="e">
        <f t="shared" si="127"/>
        <v>#N/A</v>
      </c>
      <c r="L4076" s="286">
        <v>43553</v>
      </c>
      <c r="M4076" s="286" t="s">
        <v>3248</v>
      </c>
    </row>
    <row r="4077" spans="1:13" s="269" customFormat="1" ht="15.5" hidden="1" thickTop="1" thickBot="1" x14ac:dyDescent="0.4">
      <c r="A4077" s="287" t="s">
        <v>2968</v>
      </c>
      <c r="B4077" s="288" t="str">
        <f>VLOOKUP(A4077,Lists!B:C,2,FALSE)</f>
        <v>LBY001</v>
      </c>
      <c r="C4077" s="288" t="str">
        <f>VLOOKUP(A4077,Lists!B:D,3,FALSE)</f>
        <v>LBY</v>
      </c>
      <c r="D4077" s="289" t="s">
        <v>5027</v>
      </c>
      <c r="E4077" s="289">
        <v>70</v>
      </c>
      <c r="F4077" s="289" t="s">
        <v>3659</v>
      </c>
      <c r="G4077" s="289" t="s">
        <v>731</v>
      </c>
      <c r="H4077" s="278">
        <f t="shared" si="126"/>
        <v>2</v>
      </c>
      <c r="I4077" s="252" t="s">
        <v>3660</v>
      </c>
      <c r="J4077" s="289" t="s">
        <v>3661</v>
      </c>
      <c r="K4077" s="278" t="str">
        <f t="shared" si="127"/>
        <v>LBY001Injuries reported</v>
      </c>
      <c r="L4077" s="290">
        <v>43553</v>
      </c>
      <c r="M4077" s="290" t="s">
        <v>3248</v>
      </c>
    </row>
    <row r="4078" spans="1:13" s="269" customFormat="1" ht="15.5" hidden="1" thickTop="1" thickBot="1" x14ac:dyDescent="0.4">
      <c r="A4078" s="283" t="s">
        <v>2968</v>
      </c>
      <c r="B4078" s="284" t="str">
        <f>VLOOKUP(A4078,Lists!B:C,2,FALSE)</f>
        <v>LBY001</v>
      </c>
      <c r="C4078" s="284" t="str">
        <f>VLOOKUP(A4078,Lists!B:D,3,FALSE)</f>
        <v>LBY</v>
      </c>
      <c r="D4078" s="285" t="s">
        <v>5029</v>
      </c>
      <c r="E4078" s="285">
        <v>41</v>
      </c>
      <c r="F4078" s="285" t="s">
        <v>3659</v>
      </c>
      <c r="G4078" s="285" t="s">
        <v>731</v>
      </c>
      <c r="H4078" s="278">
        <f t="shared" si="126"/>
        <v>2</v>
      </c>
      <c r="I4078" s="251" t="s">
        <v>3660</v>
      </c>
      <c r="J4078" s="285" t="s">
        <v>3661</v>
      </c>
      <c r="K4078" s="278" t="str">
        <f t="shared" si="127"/>
        <v>LBY001Fatalities reported</v>
      </c>
      <c r="L4078" s="286">
        <v>43553</v>
      </c>
      <c r="M4078" s="286" t="s">
        <v>3248</v>
      </c>
    </row>
    <row r="4079" spans="1:13" s="269" customFormat="1" ht="15.5" hidden="1" thickTop="1" thickBot="1" x14ac:dyDescent="0.4">
      <c r="A4079" s="287" t="s">
        <v>2968</v>
      </c>
      <c r="B4079" s="288" t="str">
        <f>VLOOKUP(A4079,Lists!B:C,2,FALSE)</f>
        <v>LBY001</v>
      </c>
      <c r="C4079" s="288" t="str">
        <f>VLOOKUP(A4079,Lists!B:D,3,FALSE)</f>
        <v>LBY</v>
      </c>
      <c r="D4079" s="289" t="s">
        <v>5115</v>
      </c>
      <c r="E4079" s="289">
        <v>227</v>
      </c>
      <c r="F4079" s="289" t="s">
        <v>3663</v>
      </c>
      <c r="G4079" s="289" t="s">
        <v>731</v>
      </c>
      <c r="H4079" s="278">
        <f t="shared" si="126"/>
        <v>2</v>
      </c>
      <c r="I4079" s="252" t="s">
        <v>3662</v>
      </c>
      <c r="J4079" s="289" t="s">
        <v>3664</v>
      </c>
      <c r="K4079" s="278" t="str">
        <f t="shared" si="127"/>
        <v>LBY001Fatalities in all crises</v>
      </c>
      <c r="L4079" s="290">
        <v>43553</v>
      </c>
      <c r="M4079" s="290" t="s">
        <v>3248</v>
      </c>
    </row>
    <row r="4080" spans="1:13" s="269" customFormat="1" ht="15.5" hidden="1" thickTop="1" thickBot="1" x14ac:dyDescent="0.4">
      <c r="A4080" s="283" t="s">
        <v>1270</v>
      </c>
      <c r="B4080" s="284" t="str">
        <f>VLOOKUP(A4080,Lists!B:C,2,FALSE)</f>
        <v>LBY002</v>
      </c>
      <c r="C4080" s="284" t="str">
        <f>VLOOKUP(A4080,Lists!B:D,3,FALSE)</f>
        <v>LBY</v>
      </c>
      <c r="D4080" s="285" t="s">
        <v>5029</v>
      </c>
      <c r="E4080" s="285">
        <v>186</v>
      </c>
      <c r="F4080" s="285" t="s">
        <v>3665</v>
      </c>
      <c r="G4080" s="285" t="s">
        <v>731</v>
      </c>
      <c r="H4080" s="278">
        <f t="shared" si="126"/>
        <v>2</v>
      </c>
      <c r="I4080" s="251" t="s">
        <v>3666</v>
      </c>
      <c r="J4080" s="285" t="s">
        <v>3667</v>
      </c>
      <c r="K4080" s="278" t="str">
        <f t="shared" si="127"/>
        <v>LBY002Fatalities reported</v>
      </c>
      <c r="L4080" s="286">
        <v>43553</v>
      </c>
      <c r="M4080" s="286" t="s">
        <v>3248</v>
      </c>
    </row>
    <row r="4081" spans="1:13" s="269" customFormat="1" ht="15.5" hidden="1" thickTop="1" thickBot="1" x14ac:dyDescent="0.4">
      <c r="A4081" s="287" t="s">
        <v>1270</v>
      </c>
      <c r="B4081" s="288" t="str">
        <f>VLOOKUP(A4081,Lists!B:C,2,FALSE)</f>
        <v>LBY002</v>
      </c>
      <c r="C4081" s="288" t="str">
        <f>VLOOKUP(A4081,Lists!B:D,3,FALSE)</f>
        <v>LBY</v>
      </c>
      <c r="D4081" s="289" t="s">
        <v>5115</v>
      </c>
      <c r="E4081" s="289">
        <v>227</v>
      </c>
      <c r="F4081" s="289" t="s">
        <v>3663</v>
      </c>
      <c r="G4081" s="289" t="s">
        <v>731</v>
      </c>
      <c r="H4081" s="278">
        <f t="shared" si="126"/>
        <v>2</v>
      </c>
      <c r="I4081" s="252" t="s">
        <v>3662</v>
      </c>
      <c r="J4081" s="289" t="s">
        <v>3664</v>
      </c>
      <c r="K4081" s="278" t="str">
        <f t="shared" si="127"/>
        <v>LBY002Fatalities in all crises</v>
      </c>
      <c r="L4081" s="290">
        <v>43553</v>
      </c>
      <c r="M4081" s="290" t="s">
        <v>3248</v>
      </c>
    </row>
    <row r="4082" spans="1:13" s="269" customFormat="1" ht="15.5" hidden="1" thickTop="1" thickBot="1" x14ac:dyDescent="0.4">
      <c r="A4082" s="283" t="s">
        <v>3669</v>
      </c>
      <c r="B4082" s="284" t="e">
        <f>VLOOKUP(A4082,Lists!B:C,2,FALSE)</f>
        <v>#N/A</v>
      </c>
      <c r="C4082" s="284" t="e">
        <f>VLOOKUP(A4082,Lists!B:D,3,FALSE)</f>
        <v>#N/A</v>
      </c>
      <c r="D4082" s="285" t="s">
        <v>522</v>
      </c>
      <c r="E4082" s="285">
        <v>35700000</v>
      </c>
      <c r="F4082" s="285" t="s">
        <v>1160</v>
      </c>
      <c r="G4082" s="285" t="s">
        <v>731</v>
      </c>
      <c r="H4082" s="278">
        <f t="shared" si="126"/>
        <v>2</v>
      </c>
      <c r="I4082" s="251" t="s">
        <v>2940</v>
      </c>
      <c r="J4082" s="285" t="s">
        <v>2941</v>
      </c>
      <c r="K4082" s="278" t="e">
        <f t="shared" si="127"/>
        <v>#N/A</v>
      </c>
      <c r="L4082" s="286">
        <v>43553</v>
      </c>
      <c r="M4082" s="286" t="s">
        <v>3248</v>
      </c>
    </row>
    <row r="4083" spans="1:13" s="269" customFormat="1" ht="15.5" hidden="1" thickTop="1" thickBot="1" x14ac:dyDescent="0.4">
      <c r="A4083" s="287" t="s">
        <v>3669</v>
      </c>
      <c r="B4083" s="288" t="e">
        <f>VLOOKUP(A4083,Lists!B:C,2,FALSE)</f>
        <v>#N/A</v>
      </c>
      <c r="C4083" s="288" t="e">
        <f>VLOOKUP(A4083,Lists!B:D,3,FALSE)</f>
        <v>#N/A</v>
      </c>
      <c r="D4083" s="289" t="s">
        <v>660</v>
      </c>
      <c r="E4083" s="289">
        <v>239152</v>
      </c>
      <c r="F4083" s="289" t="s">
        <v>3676</v>
      </c>
      <c r="G4083" s="289" t="s">
        <v>731</v>
      </c>
      <c r="H4083" s="278">
        <f t="shared" si="126"/>
        <v>2</v>
      </c>
      <c r="I4083" s="252" t="s">
        <v>3677</v>
      </c>
      <c r="J4083" s="289" t="s">
        <v>3678</v>
      </c>
      <c r="K4083" s="278" t="e">
        <f t="shared" si="127"/>
        <v>#N/A</v>
      </c>
      <c r="L4083" s="290">
        <v>43553</v>
      </c>
      <c r="M4083" s="290" t="s">
        <v>3248</v>
      </c>
    </row>
    <row r="4084" spans="1:13" s="269" customFormat="1" ht="15.5" hidden="1" thickTop="1" thickBot="1" x14ac:dyDescent="0.4">
      <c r="A4084" s="283" t="s">
        <v>3669</v>
      </c>
      <c r="B4084" s="284" t="e">
        <f>VLOOKUP(A4084,Lists!B:C,2,FALSE)</f>
        <v>#N/A</v>
      </c>
      <c r="C4084" s="284" t="e">
        <f>VLOOKUP(A4084,Lists!B:D,3,FALSE)</f>
        <v>#N/A</v>
      </c>
      <c r="D4084" s="285" t="s">
        <v>737</v>
      </c>
      <c r="E4084" s="285">
        <v>5141508</v>
      </c>
      <c r="F4084" s="285" t="s">
        <v>3679</v>
      </c>
      <c r="G4084" s="285" t="s">
        <v>731</v>
      </c>
      <c r="H4084" s="278">
        <f t="shared" si="126"/>
        <v>2</v>
      </c>
      <c r="I4084" s="251" t="s">
        <v>3680</v>
      </c>
      <c r="J4084" s="285" t="s">
        <v>3681</v>
      </c>
      <c r="K4084" s="278" t="e">
        <f t="shared" si="127"/>
        <v>#N/A</v>
      </c>
      <c r="L4084" s="286">
        <v>43553</v>
      </c>
      <c r="M4084" s="286" t="s">
        <v>3248</v>
      </c>
    </row>
    <row r="4085" spans="1:13" s="269" customFormat="1" ht="15.5" hidden="1" thickTop="1" thickBot="1" x14ac:dyDescent="0.4">
      <c r="A4085" s="287" t="s">
        <v>3669</v>
      </c>
      <c r="B4085" s="288" t="e">
        <f>VLOOKUP(A4085,Lists!B:C,2,FALSE)</f>
        <v>#N/A</v>
      </c>
      <c r="C4085" s="288" t="e">
        <f>VLOOKUP(A4085,Lists!B:D,3,FALSE)</f>
        <v>#N/A</v>
      </c>
      <c r="D4085" s="289" t="s">
        <v>533</v>
      </c>
      <c r="E4085" s="289">
        <v>250000</v>
      </c>
      <c r="F4085" s="289" t="s">
        <v>3682</v>
      </c>
      <c r="G4085" s="289" t="s">
        <v>731</v>
      </c>
      <c r="H4085" s="278">
        <f t="shared" si="126"/>
        <v>2</v>
      </c>
      <c r="I4085" s="252" t="s">
        <v>3683</v>
      </c>
      <c r="J4085" s="289" t="s">
        <v>3684</v>
      </c>
      <c r="K4085" s="278" t="e">
        <f t="shared" si="127"/>
        <v>#N/A</v>
      </c>
      <c r="L4085" s="290">
        <v>43553</v>
      </c>
      <c r="M4085" s="290" t="s">
        <v>3248</v>
      </c>
    </row>
    <row r="4086" spans="1:13" s="269" customFormat="1" ht="15.5" thickTop="1" thickBot="1" x14ac:dyDescent="0.4">
      <c r="A4086" s="283" t="s">
        <v>3669</v>
      </c>
      <c r="B4086" s="284" t="e">
        <f>VLOOKUP(A4086,Lists!B:C,2,FALSE)</f>
        <v>#N/A</v>
      </c>
      <c r="C4086" s="284" t="e">
        <f>VLOOKUP(A4086,Lists!B:D,3,FALSE)</f>
        <v>#N/A</v>
      </c>
      <c r="D4086" s="285" t="s">
        <v>666</v>
      </c>
      <c r="E4086" s="285">
        <v>5000</v>
      </c>
      <c r="F4086" s="285" t="s">
        <v>3685</v>
      </c>
      <c r="G4086" s="285" t="s">
        <v>731</v>
      </c>
      <c r="H4086" s="278">
        <f t="shared" si="126"/>
        <v>2</v>
      </c>
      <c r="I4086" s="251" t="s">
        <v>3686</v>
      </c>
      <c r="J4086" s="285" t="s">
        <v>3687</v>
      </c>
      <c r="K4086" s="278" t="e">
        <f t="shared" si="127"/>
        <v>#N/A</v>
      </c>
      <c r="L4086" s="286">
        <v>43553</v>
      </c>
      <c r="M4086" s="286" t="s">
        <v>3248</v>
      </c>
    </row>
    <row r="4087" spans="1:13" s="269" customFormat="1" ht="15.5" hidden="1" thickTop="1" thickBot="1" x14ac:dyDescent="0.4">
      <c r="A4087" s="287" t="s">
        <v>3669</v>
      </c>
      <c r="B4087" s="288" t="e">
        <f>VLOOKUP(A4087,Lists!B:C,2,FALSE)</f>
        <v>#N/A</v>
      </c>
      <c r="C4087" s="288" t="e">
        <f>VLOOKUP(A4087,Lists!B:D,3,FALSE)</f>
        <v>#N/A</v>
      </c>
      <c r="D4087" s="289" t="s">
        <v>5027</v>
      </c>
      <c r="E4087" s="289">
        <v>31</v>
      </c>
      <c r="F4087" s="289" t="s">
        <v>3437</v>
      </c>
      <c r="G4087" s="289" t="s">
        <v>731</v>
      </c>
      <c r="H4087" s="278">
        <f t="shared" si="126"/>
        <v>2</v>
      </c>
      <c r="I4087" s="252" t="s">
        <v>3688</v>
      </c>
      <c r="J4087" s="289" t="s">
        <v>3689</v>
      </c>
      <c r="K4087" s="278" t="e">
        <f t="shared" si="127"/>
        <v>#N/A</v>
      </c>
      <c r="L4087" s="290">
        <v>43553</v>
      </c>
      <c r="M4087" s="290" t="s">
        <v>3248</v>
      </c>
    </row>
    <row r="4088" spans="1:13" s="269" customFormat="1" ht="15.5" hidden="1" thickTop="1" thickBot="1" x14ac:dyDescent="0.4">
      <c r="A4088" s="283" t="s">
        <v>3669</v>
      </c>
      <c r="B4088" s="284" t="e">
        <f>VLOOKUP(A4088,Lists!B:C,2,FALSE)</f>
        <v>#N/A</v>
      </c>
      <c r="C4088" s="284" t="e">
        <f>VLOOKUP(A4088,Lists!B:D,3,FALSE)</f>
        <v>#N/A</v>
      </c>
      <c r="D4088" s="285" t="s">
        <v>5028</v>
      </c>
      <c r="E4088" s="285" t="s">
        <v>446</v>
      </c>
      <c r="F4088" s="285"/>
      <c r="G4088" s="285" t="s">
        <v>731</v>
      </c>
      <c r="H4088" s="278">
        <f t="shared" si="126"/>
        <v>2</v>
      </c>
      <c r="I4088" s="251"/>
      <c r="J4088" s="285"/>
      <c r="K4088" s="278" t="e">
        <f t="shared" si="127"/>
        <v>#N/A</v>
      </c>
      <c r="L4088" s="286">
        <v>43553</v>
      </c>
      <c r="M4088" s="286" t="s">
        <v>3248</v>
      </c>
    </row>
    <row r="4089" spans="1:13" s="269" customFormat="1" ht="15.5" hidden="1" thickTop="1" thickBot="1" x14ac:dyDescent="0.4">
      <c r="A4089" s="287" t="s">
        <v>3669</v>
      </c>
      <c r="B4089" s="288" t="e">
        <f>VLOOKUP(A4089,Lists!B:C,2,FALSE)</f>
        <v>#N/A</v>
      </c>
      <c r="C4089" s="288" t="e">
        <f>VLOOKUP(A4089,Lists!B:D,3,FALSE)</f>
        <v>#N/A</v>
      </c>
      <c r="D4089" s="289" t="s">
        <v>5029</v>
      </c>
      <c r="E4089" s="289">
        <v>98</v>
      </c>
      <c r="F4089" s="289" t="s">
        <v>3691</v>
      </c>
      <c r="G4089" s="289" t="s">
        <v>731</v>
      </c>
      <c r="H4089" s="278">
        <f t="shared" si="126"/>
        <v>2</v>
      </c>
      <c r="I4089" s="252" t="s">
        <v>3692</v>
      </c>
      <c r="J4089" s="289" t="s">
        <v>3690</v>
      </c>
      <c r="K4089" s="278" t="e">
        <f t="shared" si="127"/>
        <v>#N/A</v>
      </c>
      <c r="L4089" s="290">
        <v>43553</v>
      </c>
      <c r="M4089" s="290" t="s">
        <v>3248</v>
      </c>
    </row>
    <row r="4090" spans="1:13" s="269" customFormat="1" ht="15.5" hidden="1" thickTop="1" thickBot="1" x14ac:dyDescent="0.4">
      <c r="A4090" s="283" t="s">
        <v>3669</v>
      </c>
      <c r="B4090" s="284" t="e">
        <f>VLOOKUP(A4090,Lists!B:C,2,FALSE)</f>
        <v>#N/A</v>
      </c>
      <c r="C4090" s="284" t="e">
        <f>VLOOKUP(A4090,Lists!B:D,3,FALSE)</f>
        <v>#N/A</v>
      </c>
      <c r="D4090" s="285" t="s">
        <v>5108</v>
      </c>
      <c r="E4090" s="285">
        <v>7567</v>
      </c>
      <c r="F4090" s="285" t="s">
        <v>3437</v>
      </c>
      <c r="G4090" s="285" t="s">
        <v>731</v>
      </c>
      <c r="H4090" s="278">
        <f t="shared" si="126"/>
        <v>2</v>
      </c>
      <c r="I4090" s="251" t="s">
        <v>3688</v>
      </c>
      <c r="J4090" s="285" t="s">
        <v>3693</v>
      </c>
      <c r="K4090" s="278" t="e">
        <f t="shared" si="127"/>
        <v>#N/A</v>
      </c>
      <c r="L4090" s="286">
        <v>43553</v>
      </c>
      <c r="M4090" s="286" t="s">
        <v>3248</v>
      </c>
    </row>
    <row r="4091" spans="1:13" s="269" customFormat="1" ht="15.5" hidden="1" thickTop="1" thickBot="1" x14ac:dyDescent="0.4">
      <c r="A4091" s="287" t="s">
        <v>3669</v>
      </c>
      <c r="B4091" s="288" t="e">
        <f>VLOOKUP(A4091,Lists!B:C,2,FALSE)</f>
        <v>#N/A</v>
      </c>
      <c r="C4091" s="288" t="e">
        <f>VLOOKUP(A4091,Lists!B:D,3,FALSE)</f>
        <v>#N/A</v>
      </c>
      <c r="D4091" s="289" t="s">
        <v>5109</v>
      </c>
      <c r="E4091" s="289">
        <v>4874</v>
      </c>
      <c r="F4091" s="289" t="s">
        <v>3437</v>
      </c>
      <c r="G4091" s="289" t="s">
        <v>731</v>
      </c>
      <c r="H4091" s="278">
        <f t="shared" si="126"/>
        <v>2</v>
      </c>
      <c r="I4091" s="252" t="s">
        <v>3688</v>
      </c>
      <c r="J4091" s="289" t="s">
        <v>3693</v>
      </c>
      <c r="K4091" s="278" t="e">
        <f t="shared" si="127"/>
        <v>#N/A</v>
      </c>
      <c r="L4091" s="290">
        <v>43553</v>
      </c>
      <c r="M4091" s="290" t="s">
        <v>3248</v>
      </c>
    </row>
    <row r="4092" spans="1:13" s="269" customFormat="1" ht="15.5" hidden="1" thickTop="1" thickBot="1" x14ac:dyDescent="0.4">
      <c r="A4092" s="283" t="s">
        <v>3669</v>
      </c>
      <c r="B4092" s="284" t="e">
        <f>VLOOKUP(A4092,Lists!B:C,2,FALSE)</f>
        <v>#N/A</v>
      </c>
      <c r="C4092" s="284" t="e">
        <f>VLOOKUP(A4092,Lists!B:D,3,FALSE)</f>
        <v>#N/A</v>
      </c>
      <c r="D4092" s="285" t="s">
        <v>742</v>
      </c>
      <c r="E4092" s="285" t="s">
        <v>446</v>
      </c>
      <c r="F4092" s="285"/>
      <c r="G4092" s="285" t="s">
        <v>731</v>
      </c>
      <c r="H4092" s="278">
        <f t="shared" si="126"/>
        <v>2</v>
      </c>
      <c r="I4092" s="251"/>
      <c r="J4092" s="285" t="s">
        <v>3694</v>
      </c>
      <c r="K4092" s="278" t="e">
        <f t="shared" si="127"/>
        <v>#N/A</v>
      </c>
      <c r="L4092" s="286">
        <v>43553</v>
      </c>
      <c r="M4092" s="286" t="s">
        <v>3248</v>
      </c>
    </row>
    <row r="4093" spans="1:13" s="269" customFormat="1" ht="15.5" hidden="1" thickTop="1" thickBot="1" x14ac:dyDescent="0.4">
      <c r="A4093" s="287" t="s">
        <v>3669</v>
      </c>
      <c r="B4093" s="288" t="e">
        <f>VLOOKUP(A4093,Lists!B:C,2,FALSE)</f>
        <v>#N/A</v>
      </c>
      <c r="C4093" s="288" t="e">
        <f>VLOOKUP(A4093,Lists!B:D,3,FALSE)</f>
        <v>#N/A</v>
      </c>
      <c r="D4093" s="289" t="s">
        <v>752</v>
      </c>
      <c r="E4093" s="289">
        <v>122600</v>
      </c>
      <c r="F4093" s="289" t="s">
        <v>3437</v>
      </c>
      <c r="G4093" s="289" t="s">
        <v>731</v>
      </c>
      <c r="H4093" s="278">
        <f t="shared" si="126"/>
        <v>2</v>
      </c>
      <c r="I4093" s="252" t="s">
        <v>3688</v>
      </c>
      <c r="J4093" s="289" t="s">
        <v>3695</v>
      </c>
      <c r="K4093" s="278" t="e">
        <f t="shared" si="127"/>
        <v>#N/A</v>
      </c>
      <c r="L4093" s="290">
        <v>43553</v>
      </c>
      <c r="M4093" s="290" t="s">
        <v>3248</v>
      </c>
    </row>
    <row r="4094" spans="1:13" s="269" customFormat="1" ht="15.5" hidden="1" thickTop="1" thickBot="1" x14ac:dyDescent="0.4">
      <c r="A4094" s="283" t="s">
        <v>3669</v>
      </c>
      <c r="B4094" s="284" t="e">
        <f>VLOOKUP(A4094,Lists!B:C,2,FALSE)</f>
        <v>#N/A</v>
      </c>
      <c r="C4094" s="284" t="e">
        <f>VLOOKUP(A4094,Lists!B:D,3,FALSE)</f>
        <v>#N/A</v>
      </c>
      <c r="D4094" s="285" t="s">
        <v>5110</v>
      </c>
      <c r="E4094" s="285">
        <v>0</v>
      </c>
      <c r="F4094" s="285" t="s">
        <v>3437</v>
      </c>
      <c r="G4094" s="285" t="s">
        <v>731</v>
      </c>
      <c r="H4094" s="278">
        <f t="shared" si="126"/>
        <v>2</v>
      </c>
      <c r="I4094" s="251" t="s">
        <v>3688</v>
      </c>
      <c r="J4094" s="285" t="s">
        <v>3700</v>
      </c>
      <c r="K4094" s="278" t="e">
        <f t="shared" si="127"/>
        <v>#N/A</v>
      </c>
      <c r="L4094" s="286">
        <v>43553</v>
      </c>
      <c r="M4094" s="286" t="s">
        <v>3248</v>
      </c>
    </row>
    <row r="4095" spans="1:13" s="269" customFormat="1" ht="15.5" hidden="1" thickTop="1" thickBot="1" x14ac:dyDescent="0.4">
      <c r="A4095" s="287" t="s">
        <v>3669</v>
      </c>
      <c r="B4095" s="288" t="e">
        <f>VLOOKUP(A4095,Lists!B:C,2,FALSE)</f>
        <v>#N/A</v>
      </c>
      <c r="C4095" s="288" t="e">
        <f>VLOOKUP(A4095,Lists!B:D,3,FALSE)</f>
        <v>#N/A</v>
      </c>
      <c r="D4095" s="289" t="s">
        <v>5111</v>
      </c>
      <c r="E4095" s="289">
        <v>0</v>
      </c>
      <c r="F4095" s="289" t="s">
        <v>3437</v>
      </c>
      <c r="G4095" s="289" t="s">
        <v>731</v>
      </c>
      <c r="H4095" s="278">
        <f t="shared" si="126"/>
        <v>2</v>
      </c>
      <c r="I4095" s="252" t="s">
        <v>3688</v>
      </c>
      <c r="J4095" s="289" t="s">
        <v>3699</v>
      </c>
      <c r="K4095" s="278" t="e">
        <f t="shared" si="127"/>
        <v>#N/A</v>
      </c>
      <c r="L4095" s="290">
        <v>43553</v>
      </c>
      <c r="M4095" s="290" t="s">
        <v>3248</v>
      </c>
    </row>
    <row r="4096" spans="1:13" s="269" customFormat="1" ht="15.5" hidden="1" thickTop="1" thickBot="1" x14ac:dyDescent="0.4">
      <c r="A4096" s="283" t="s">
        <v>3669</v>
      </c>
      <c r="B4096" s="284" t="e">
        <f>VLOOKUP(A4096,Lists!B:C,2,FALSE)</f>
        <v>#N/A</v>
      </c>
      <c r="C4096" s="284" t="e">
        <f>VLOOKUP(A4096,Lists!B:D,3,FALSE)</f>
        <v>#N/A</v>
      </c>
      <c r="D4096" s="285" t="s">
        <v>5112</v>
      </c>
      <c r="E4096" s="285">
        <v>122600</v>
      </c>
      <c r="F4096" s="285" t="s">
        <v>3437</v>
      </c>
      <c r="G4096" s="285" t="s">
        <v>731</v>
      </c>
      <c r="H4096" s="278">
        <f t="shared" si="126"/>
        <v>2</v>
      </c>
      <c r="I4096" s="251" t="s">
        <v>3688</v>
      </c>
      <c r="J4096" s="285" t="s">
        <v>3696</v>
      </c>
      <c r="K4096" s="278" t="e">
        <f t="shared" si="127"/>
        <v>#N/A</v>
      </c>
      <c r="L4096" s="286">
        <v>43553</v>
      </c>
      <c r="M4096" s="286" t="s">
        <v>3248</v>
      </c>
    </row>
    <row r="4097" spans="1:13" s="269" customFormat="1" ht="15.5" hidden="1" thickTop="1" thickBot="1" x14ac:dyDescent="0.4">
      <c r="A4097" s="287" t="s">
        <v>3669</v>
      </c>
      <c r="B4097" s="288" t="e">
        <f>VLOOKUP(A4097,Lists!B:C,2,FALSE)</f>
        <v>#N/A</v>
      </c>
      <c r="C4097" s="288" t="e">
        <f>VLOOKUP(A4097,Lists!B:D,3,FALSE)</f>
        <v>#N/A</v>
      </c>
      <c r="D4097" s="289" t="s">
        <v>5113</v>
      </c>
      <c r="E4097" s="289">
        <v>0</v>
      </c>
      <c r="F4097" s="289" t="s">
        <v>3437</v>
      </c>
      <c r="G4097" s="289" t="s">
        <v>731</v>
      </c>
      <c r="H4097" s="278">
        <f t="shared" si="126"/>
        <v>2</v>
      </c>
      <c r="I4097" s="252" t="s">
        <v>3688</v>
      </c>
      <c r="J4097" s="289" t="s">
        <v>3698</v>
      </c>
      <c r="K4097" s="278" t="e">
        <f t="shared" si="127"/>
        <v>#N/A</v>
      </c>
      <c r="L4097" s="290">
        <v>43553</v>
      </c>
      <c r="M4097" s="290" t="s">
        <v>3248</v>
      </c>
    </row>
    <row r="4098" spans="1:13" s="269" customFormat="1" ht="15.5" hidden="1" thickTop="1" thickBot="1" x14ac:dyDescent="0.4">
      <c r="A4098" s="283" t="s">
        <v>3669</v>
      </c>
      <c r="B4098" s="284" t="e">
        <f>VLOOKUP(A4098,Lists!B:C,2,FALSE)</f>
        <v>#N/A</v>
      </c>
      <c r="C4098" s="284" t="e">
        <f>VLOOKUP(A4098,Lists!B:D,3,FALSE)</f>
        <v>#N/A</v>
      </c>
      <c r="D4098" s="285" t="s">
        <v>5114</v>
      </c>
      <c r="E4098" s="285">
        <v>0</v>
      </c>
      <c r="F4098" s="285" t="s">
        <v>3437</v>
      </c>
      <c r="G4098" s="285" t="s">
        <v>731</v>
      </c>
      <c r="H4098" s="278">
        <f t="shared" ref="H4098:H4161" si="128">IF(G4098="x","x",IF(G4098="Low",3,IF(G4098="Medium",2,IF(G4098="High",1,FALSE))))</f>
        <v>2</v>
      </c>
      <c r="I4098" s="251" t="s">
        <v>3688</v>
      </c>
      <c r="J4098" s="285" t="s">
        <v>3697</v>
      </c>
      <c r="K4098" s="278" t="e">
        <f t="shared" ref="K4098:K4161" si="129">B4098&amp;""&amp;D4098</f>
        <v>#N/A</v>
      </c>
      <c r="L4098" s="286">
        <v>43553</v>
      </c>
      <c r="M4098" s="286" t="s">
        <v>3248</v>
      </c>
    </row>
    <row r="4099" spans="1:13" s="269" customFormat="1" ht="15.5" hidden="1" thickTop="1" thickBot="1" x14ac:dyDescent="0.4">
      <c r="A4099" s="287" t="s">
        <v>3669</v>
      </c>
      <c r="B4099" s="288" t="e">
        <f>VLOOKUP(A4099,Lists!B:C,2,FALSE)</f>
        <v>#N/A</v>
      </c>
      <c r="C4099" s="288" t="e">
        <f>VLOOKUP(A4099,Lists!B:D,3,FALSE)</f>
        <v>#N/A</v>
      </c>
      <c r="D4099" s="289" t="s">
        <v>5115</v>
      </c>
      <c r="E4099" s="289">
        <v>2216</v>
      </c>
      <c r="F4099" s="289" t="s">
        <v>3701</v>
      </c>
      <c r="G4099" s="289" t="s">
        <v>731</v>
      </c>
      <c r="H4099" s="278">
        <f t="shared" si="128"/>
        <v>2</v>
      </c>
      <c r="I4099" s="252" t="s">
        <v>3703</v>
      </c>
      <c r="J4099" s="289" t="s">
        <v>3702</v>
      </c>
      <c r="K4099" s="278" t="e">
        <f t="shared" si="129"/>
        <v>#N/A</v>
      </c>
      <c r="L4099" s="290">
        <v>43553</v>
      </c>
      <c r="M4099" s="290" t="s">
        <v>3248</v>
      </c>
    </row>
    <row r="4100" spans="1:13" s="269" customFormat="1" ht="15.5" hidden="1" thickTop="1" thickBot="1" x14ac:dyDescent="0.4">
      <c r="A4100" s="283" t="s">
        <v>3669</v>
      </c>
      <c r="B4100" s="284" t="e">
        <f>VLOOKUP(A4100,Lists!B:C,2,FALSE)</f>
        <v>#N/A</v>
      </c>
      <c r="C4100" s="284" t="e">
        <f>VLOOKUP(A4100,Lists!B:D,3,FALSE)</f>
        <v>#N/A</v>
      </c>
      <c r="D4100" s="285" t="s">
        <v>688</v>
      </c>
      <c r="E4100" s="285">
        <v>4</v>
      </c>
      <c r="F4100" s="285"/>
      <c r="G4100" s="285" t="s">
        <v>731</v>
      </c>
      <c r="H4100" s="278">
        <f t="shared" si="128"/>
        <v>2</v>
      </c>
      <c r="I4100" s="251"/>
      <c r="J4100" s="285" t="s">
        <v>3704</v>
      </c>
      <c r="K4100" s="278" t="e">
        <f t="shared" si="129"/>
        <v>#N/A</v>
      </c>
      <c r="L4100" s="286">
        <v>43553</v>
      </c>
      <c r="M4100" s="286" t="s">
        <v>3248</v>
      </c>
    </row>
    <row r="4101" spans="1:13" s="269" customFormat="1" ht="15.5" hidden="1" thickTop="1" thickBot="1" x14ac:dyDescent="0.4">
      <c r="A4101" s="287" t="s">
        <v>3669</v>
      </c>
      <c r="B4101" s="288" t="e">
        <f>VLOOKUP(A4101,Lists!B:C,2,FALSE)</f>
        <v>#N/A</v>
      </c>
      <c r="C4101" s="288" t="e">
        <f>VLOOKUP(A4101,Lists!B:D,3,FALSE)</f>
        <v>#N/A</v>
      </c>
      <c r="D4101" s="289" t="s">
        <v>691</v>
      </c>
      <c r="E4101" s="289" t="s">
        <v>446</v>
      </c>
      <c r="F4101" s="289"/>
      <c r="G4101" s="289" t="s">
        <v>731</v>
      </c>
      <c r="H4101" s="278">
        <f t="shared" si="128"/>
        <v>2</v>
      </c>
      <c r="I4101" s="252"/>
      <c r="J4101" s="289" t="s">
        <v>3705</v>
      </c>
      <c r="K4101" s="278" t="e">
        <f t="shared" si="129"/>
        <v>#N/A</v>
      </c>
      <c r="L4101" s="290">
        <v>43553</v>
      </c>
      <c r="M4101" s="290" t="s">
        <v>3248</v>
      </c>
    </row>
    <row r="4102" spans="1:13" s="269" customFormat="1" ht="15.5" hidden="1" thickTop="1" thickBot="1" x14ac:dyDescent="0.4">
      <c r="A4102" s="283" t="s">
        <v>3669</v>
      </c>
      <c r="B4102" s="284" t="e">
        <f>VLOOKUP(A4102,Lists!B:C,2,FALSE)</f>
        <v>#N/A</v>
      </c>
      <c r="C4102" s="284" t="e">
        <f>VLOOKUP(A4102,Lists!B:D,3,FALSE)</f>
        <v>#N/A</v>
      </c>
      <c r="D4102" s="285" t="s">
        <v>692</v>
      </c>
      <c r="E4102" s="285" t="s">
        <v>446</v>
      </c>
      <c r="F4102" s="285"/>
      <c r="G4102" s="285" t="s">
        <v>731</v>
      </c>
      <c r="H4102" s="278">
        <f t="shared" si="128"/>
        <v>2</v>
      </c>
      <c r="I4102" s="251"/>
      <c r="J4102" s="285" t="s">
        <v>3705</v>
      </c>
      <c r="K4102" s="278" t="e">
        <f t="shared" si="129"/>
        <v>#N/A</v>
      </c>
      <c r="L4102" s="286">
        <v>43553</v>
      </c>
      <c r="M4102" s="286" t="s">
        <v>3248</v>
      </c>
    </row>
    <row r="4103" spans="1:13" s="269" customFormat="1" ht="15.5" hidden="1" thickTop="1" thickBot="1" x14ac:dyDescent="0.4">
      <c r="A4103" s="287" t="s">
        <v>3669</v>
      </c>
      <c r="B4103" s="288" t="e">
        <f>VLOOKUP(A4103,Lists!B:C,2,FALSE)</f>
        <v>#N/A</v>
      </c>
      <c r="C4103" s="288" t="e">
        <f>VLOOKUP(A4103,Lists!B:D,3,FALSE)</f>
        <v>#N/A</v>
      </c>
      <c r="D4103" s="289" t="s">
        <v>643</v>
      </c>
      <c r="E4103" s="289">
        <v>2</v>
      </c>
      <c r="F4103" s="289" t="s">
        <v>896</v>
      </c>
      <c r="G4103" s="289" t="s">
        <v>731</v>
      </c>
      <c r="H4103" s="278">
        <f t="shared" si="128"/>
        <v>2</v>
      </c>
      <c r="I4103" s="252" t="s">
        <v>1128</v>
      </c>
      <c r="J4103" s="289" t="s">
        <v>3706</v>
      </c>
      <c r="K4103" s="278" t="e">
        <f t="shared" si="129"/>
        <v>#N/A</v>
      </c>
      <c r="L4103" s="290">
        <v>43553</v>
      </c>
      <c r="M4103" s="290" t="s">
        <v>3248</v>
      </c>
    </row>
    <row r="4104" spans="1:13" s="269" customFormat="1" ht="15.5" hidden="1" thickTop="1" thickBot="1" x14ac:dyDescent="0.4">
      <c r="A4104" s="283" t="s">
        <v>3669</v>
      </c>
      <c r="B4104" s="284" t="e">
        <f>VLOOKUP(A4104,Lists!B:C,2,FALSE)</f>
        <v>#N/A</v>
      </c>
      <c r="C4104" s="284" t="e">
        <f>VLOOKUP(A4104,Lists!B:D,3,FALSE)</f>
        <v>#N/A</v>
      </c>
      <c r="D4104" s="285" t="s">
        <v>644</v>
      </c>
      <c r="E4104" s="285">
        <v>3</v>
      </c>
      <c r="F4104" s="285" t="s">
        <v>896</v>
      </c>
      <c r="G4104" s="285" t="s">
        <v>731</v>
      </c>
      <c r="H4104" s="278">
        <f t="shared" si="128"/>
        <v>2</v>
      </c>
      <c r="I4104" s="251" t="s">
        <v>1128</v>
      </c>
      <c r="J4104" s="285" t="s">
        <v>3706</v>
      </c>
      <c r="K4104" s="278" t="e">
        <f t="shared" si="129"/>
        <v>#N/A</v>
      </c>
      <c r="L4104" s="286">
        <v>43553</v>
      </c>
      <c r="M4104" s="286" t="s">
        <v>3248</v>
      </c>
    </row>
    <row r="4105" spans="1:13" s="269" customFormat="1" ht="15.5" hidden="1" thickTop="1" thickBot="1" x14ac:dyDescent="0.4">
      <c r="A4105" s="287" t="s">
        <v>3669</v>
      </c>
      <c r="B4105" s="288" t="e">
        <f>VLOOKUP(A4105,Lists!B:C,2,FALSE)</f>
        <v>#N/A</v>
      </c>
      <c r="C4105" s="288" t="e">
        <f>VLOOKUP(A4105,Lists!B:D,3,FALSE)</f>
        <v>#N/A</v>
      </c>
      <c r="D4105" s="289" t="s">
        <v>645</v>
      </c>
      <c r="E4105" s="289">
        <v>2</v>
      </c>
      <c r="F4105" s="289" t="s">
        <v>896</v>
      </c>
      <c r="G4105" s="289" t="s">
        <v>731</v>
      </c>
      <c r="H4105" s="278">
        <f t="shared" si="128"/>
        <v>2</v>
      </c>
      <c r="I4105" s="252" t="s">
        <v>1128</v>
      </c>
      <c r="J4105" s="289" t="s">
        <v>3706</v>
      </c>
      <c r="K4105" s="278" t="e">
        <f t="shared" si="129"/>
        <v>#N/A</v>
      </c>
      <c r="L4105" s="290">
        <v>43553</v>
      </c>
      <c r="M4105" s="290" t="s">
        <v>3248</v>
      </c>
    </row>
    <row r="4106" spans="1:13" s="269" customFormat="1" ht="15.5" hidden="1" thickTop="1" thickBot="1" x14ac:dyDescent="0.4">
      <c r="A4106" s="283" t="s">
        <v>3669</v>
      </c>
      <c r="B4106" s="284" t="e">
        <f>VLOOKUP(A4106,Lists!B:C,2,FALSE)</f>
        <v>#N/A</v>
      </c>
      <c r="C4106" s="284" t="e">
        <f>VLOOKUP(A4106,Lists!B:D,3,FALSE)</f>
        <v>#N/A</v>
      </c>
      <c r="D4106" s="285" t="s">
        <v>646</v>
      </c>
      <c r="E4106" s="285">
        <v>3</v>
      </c>
      <c r="F4106" s="285" t="s">
        <v>896</v>
      </c>
      <c r="G4106" s="285" t="s">
        <v>731</v>
      </c>
      <c r="H4106" s="278">
        <f t="shared" si="128"/>
        <v>2</v>
      </c>
      <c r="I4106" s="251" t="s">
        <v>1128</v>
      </c>
      <c r="J4106" s="285" t="s">
        <v>3706</v>
      </c>
      <c r="K4106" s="278" t="e">
        <f t="shared" si="129"/>
        <v>#N/A</v>
      </c>
      <c r="L4106" s="286">
        <v>43553</v>
      </c>
      <c r="M4106" s="286" t="s">
        <v>3248</v>
      </c>
    </row>
    <row r="4107" spans="1:13" s="269" customFormat="1" ht="15.5" hidden="1" thickTop="1" thickBot="1" x14ac:dyDescent="0.4">
      <c r="A4107" s="287" t="s">
        <v>3669</v>
      </c>
      <c r="B4107" s="288" t="e">
        <f>VLOOKUP(A4107,Lists!B:C,2,FALSE)</f>
        <v>#N/A</v>
      </c>
      <c r="C4107" s="288" t="e">
        <f>VLOOKUP(A4107,Lists!B:D,3,FALSE)</f>
        <v>#N/A</v>
      </c>
      <c r="D4107" s="289" t="s">
        <v>647</v>
      </c>
      <c r="E4107" s="289" t="s">
        <v>446</v>
      </c>
      <c r="F4107" s="289" t="s">
        <v>896</v>
      </c>
      <c r="G4107" s="289" t="s">
        <v>731</v>
      </c>
      <c r="H4107" s="278">
        <f t="shared" si="128"/>
        <v>2</v>
      </c>
      <c r="I4107" s="252" t="s">
        <v>1128</v>
      </c>
      <c r="J4107" s="289" t="s">
        <v>3706</v>
      </c>
      <c r="K4107" s="278" t="e">
        <f t="shared" si="129"/>
        <v>#N/A</v>
      </c>
      <c r="L4107" s="290">
        <v>43553</v>
      </c>
      <c r="M4107" s="290" t="s">
        <v>3248</v>
      </c>
    </row>
    <row r="4108" spans="1:13" s="269" customFormat="1" ht="15.5" hidden="1" thickTop="1" thickBot="1" x14ac:dyDescent="0.4">
      <c r="A4108" s="283" t="s">
        <v>3669</v>
      </c>
      <c r="B4108" s="284" t="e">
        <f>VLOOKUP(A4108,Lists!B:C,2,FALSE)</f>
        <v>#N/A</v>
      </c>
      <c r="C4108" s="284" t="e">
        <f>VLOOKUP(A4108,Lists!B:D,3,FALSE)</f>
        <v>#N/A</v>
      </c>
      <c r="D4108" s="285" t="s">
        <v>648</v>
      </c>
      <c r="E4108" s="285">
        <v>3</v>
      </c>
      <c r="F4108" s="285" t="s">
        <v>896</v>
      </c>
      <c r="G4108" s="285" t="s">
        <v>731</v>
      </c>
      <c r="H4108" s="278">
        <f t="shared" si="128"/>
        <v>2</v>
      </c>
      <c r="I4108" s="251" t="s">
        <v>1128</v>
      </c>
      <c r="J4108" s="285" t="s">
        <v>3706</v>
      </c>
      <c r="K4108" s="278" t="e">
        <f t="shared" si="129"/>
        <v>#N/A</v>
      </c>
      <c r="L4108" s="286">
        <v>43553</v>
      </c>
      <c r="M4108" s="286" t="s">
        <v>3248</v>
      </c>
    </row>
    <row r="4109" spans="1:13" s="269" customFormat="1" ht="15.5" hidden="1" thickTop="1" thickBot="1" x14ac:dyDescent="0.4">
      <c r="A4109" s="287" t="s">
        <v>3669</v>
      </c>
      <c r="B4109" s="288" t="e">
        <f>VLOOKUP(A4109,Lists!B:C,2,FALSE)</f>
        <v>#N/A</v>
      </c>
      <c r="C4109" s="288" t="e">
        <f>VLOOKUP(A4109,Lists!B:D,3,FALSE)</f>
        <v>#N/A</v>
      </c>
      <c r="D4109" s="289" t="s">
        <v>649</v>
      </c>
      <c r="E4109" s="289">
        <v>3</v>
      </c>
      <c r="F4109" s="289" t="s">
        <v>896</v>
      </c>
      <c r="G4109" s="289" t="s">
        <v>731</v>
      </c>
      <c r="H4109" s="278">
        <f t="shared" si="128"/>
        <v>2</v>
      </c>
      <c r="I4109" s="252" t="s">
        <v>1128</v>
      </c>
      <c r="J4109" s="289" t="s">
        <v>3706</v>
      </c>
      <c r="K4109" s="278" t="e">
        <f t="shared" si="129"/>
        <v>#N/A</v>
      </c>
      <c r="L4109" s="290">
        <v>43553</v>
      </c>
      <c r="M4109" s="290" t="s">
        <v>3248</v>
      </c>
    </row>
    <row r="4110" spans="1:13" s="269" customFormat="1" ht="15.5" hidden="1" thickTop="1" thickBot="1" x14ac:dyDescent="0.4">
      <c r="A4110" s="283" t="s">
        <v>3669</v>
      </c>
      <c r="B4110" s="284" t="e">
        <f>VLOOKUP(A4110,Lists!B:C,2,FALSE)</f>
        <v>#N/A</v>
      </c>
      <c r="C4110" s="284" t="e">
        <f>VLOOKUP(A4110,Lists!B:D,3,FALSE)</f>
        <v>#N/A</v>
      </c>
      <c r="D4110" s="285" t="s">
        <v>650</v>
      </c>
      <c r="E4110" s="285">
        <v>3</v>
      </c>
      <c r="F4110" s="285" t="s">
        <v>896</v>
      </c>
      <c r="G4110" s="285" t="s">
        <v>731</v>
      </c>
      <c r="H4110" s="278">
        <f t="shared" si="128"/>
        <v>2</v>
      </c>
      <c r="I4110" s="251" t="s">
        <v>1128</v>
      </c>
      <c r="J4110" s="285" t="s">
        <v>3706</v>
      </c>
      <c r="K4110" s="278" t="e">
        <f t="shared" si="129"/>
        <v>#N/A</v>
      </c>
      <c r="L4110" s="286">
        <v>43553</v>
      </c>
      <c r="M4110" s="286" t="s">
        <v>3248</v>
      </c>
    </row>
    <row r="4111" spans="1:13" s="269" customFormat="1" ht="15.5" hidden="1" thickTop="1" thickBot="1" x14ac:dyDescent="0.4">
      <c r="A4111" s="287" t="s">
        <v>3669</v>
      </c>
      <c r="B4111" s="288" t="e">
        <f>VLOOKUP(A4111,Lists!B:C,2,FALSE)</f>
        <v>#N/A</v>
      </c>
      <c r="C4111" s="288" t="e">
        <f>VLOOKUP(A4111,Lists!B:D,3,FALSE)</f>
        <v>#N/A</v>
      </c>
      <c r="D4111" s="289" t="s">
        <v>651</v>
      </c>
      <c r="E4111" s="289">
        <v>1</v>
      </c>
      <c r="F4111" s="289" t="s">
        <v>896</v>
      </c>
      <c r="G4111" s="289" t="s">
        <v>731</v>
      </c>
      <c r="H4111" s="278">
        <f t="shared" si="128"/>
        <v>2</v>
      </c>
      <c r="I4111" s="252" t="s">
        <v>1128</v>
      </c>
      <c r="J4111" s="289" t="s">
        <v>3706</v>
      </c>
      <c r="K4111" s="278" t="e">
        <f t="shared" si="129"/>
        <v>#N/A</v>
      </c>
      <c r="L4111" s="290">
        <v>43553</v>
      </c>
      <c r="M4111" s="290" t="s">
        <v>3248</v>
      </c>
    </row>
    <row r="4112" spans="1:13" s="269" customFormat="1" ht="15.5" hidden="1" thickTop="1" thickBot="1" x14ac:dyDescent="0.4">
      <c r="A4112" s="283" t="s">
        <v>3670</v>
      </c>
      <c r="B4112" s="284" t="str">
        <f>VLOOKUP(A4112,Lists!B:C,2,FALSE)</f>
        <v>IND002</v>
      </c>
      <c r="C4112" s="284" t="str">
        <f>VLOOKUP(A4112,Lists!B:D,3,FALSE)</f>
        <v>IND</v>
      </c>
      <c r="D4112" s="285" t="s">
        <v>522</v>
      </c>
      <c r="E4112" s="285">
        <v>1353520000</v>
      </c>
      <c r="F4112" s="285" t="s">
        <v>3710</v>
      </c>
      <c r="G4112" s="285" t="s">
        <v>731</v>
      </c>
      <c r="H4112" s="278">
        <f t="shared" si="128"/>
        <v>2</v>
      </c>
      <c r="I4112" s="251" t="s">
        <v>3711</v>
      </c>
      <c r="J4112" s="285" t="s">
        <v>3712</v>
      </c>
      <c r="K4112" s="278" t="str">
        <f t="shared" si="129"/>
        <v>IND002Total population</v>
      </c>
      <c r="L4112" s="286">
        <v>43553</v>
      </c>
      <c r="M4112" s="286" t="s">
        <v>3249</v>
      </c>
    </row>
    <row r="4113" spans="1:13" s="269" customFormat="1" ht="15.5" hidden="1" thickTop="1" thickBot="1" x14ac:dyDescent="0.4">
      <c r="A4113" s="287" t="s">
        <v>3670</v>
      </c>
      <c r="B4113" s="288" t="str">
        <f>VLOOKUP(A4113,Lists!B:C,2,FALSE)</f>
        <v>IND002</v>
      </c>
      <c r="C4113" s="288" t="str">
        <f>VLOOKUP(A4113,Lists!B:D,3,FALSE)</f>
        <v>IND</v>
      </c>
      <c r="D4113" s="289" t="s">
        <v>660</v>
      </c>
      <c r="E4113" s="289">
        <v>222236</v>
      </c>
      <c r="F4113" s="289" t="s">
        <v>3713</v>
      </c>
      <c r="G4113" s="289" t="s">
        <v>732</v>
      </c>
      <c r="H4113" s="278">
        <f t="shared" si="128"/>
        <v>1</v>
      </c>
      <c r="I4113" s="252" t="s">
        <v>3714</v>
      </c>
      <c r="J4113" s="289" t="s">
        <v>3715</v>
      </c>
      <c r="K4113" s="278" t="str">
        <f t="shared" si="129"/>
        <v>IND002Landmass affected</v>
      </c>
      <c r="L4113" s="290">
        <v>43553</v>
      </c>
      <c r="M4113" s="290" t="s">
        <v>3249</v>
      </c>
    </row>
    <row r="4114" spans="1:13" s="269" customFormat="1" ht="15.5" hidden="1" thickTop="1" thickBot="1" x14ac:dyDescent="0.4">
      <c r="A4114" s="283" t="s">
        <v>3670</v>
      </c>
      <c r="B4114" s="284" t="str">
        <f>VLOOKUP(A4114,Lists!B:C,2,FALSE)</f>
        <v>IND002</v>
      </c>
      <c r="C4114" s="284" t="str">
        <f>VLOOKUP(A4114,Lists!B:D,3,FALSE)</f>
        <v>IND</v>
      </c>
      <c r="D4114" s="285" t="s">
        <v>737</v>
      </c>
      <c r="E4114" s="285">
        <v>12541302</v>
      </c>
      <c r="F4114" s="285" t="s">
        <v>3713</v>
      </c>
      <c r="G4114" s="285" t="s">
        <v>731</v>
      </c>
      <c r="H4114" s="278">
        <f t="shared" si="128"/>
        <v>2</v>
      </c>
      <c r="I4114" s="251" t="s">
        <v>3714</v>
      </c>
      <c r="J4114" s="285" t="s">
        <v>3716</v>
      </c>
      <c r="K4114" s="278" t="str">
        <f t="shared" si="129"/>
        <v>IND002People exposed</v>
      </c>
      <c r="L4114" s="286">
        <v>43553</v>
      </c>
      <c r="M4114" s="286" t="s">
        <v>3249</v>
      </c>
    </row>
    <row r="4115" spans="1:13" s="269" customFormat="1" ht="15.5" hidden="1" thickTop="1" thickBot="1" x14ac:dyDescent="0.4">
      <c r="A4115" s="287" t="s">
        <v>3670</v>
      </c>
      <c r="B4115" s="288" t="str">
        <f>VLOOKUP(A4115,Lists!B:C,2,FALSE)</f>
        <v>IND002</v>
      </c>
      <c r="C4115" s="288" t="str">
        <f>VLOOKUP(A4115,Lists!B:D,3,FALSE)</f>
        <v>IND</v>
      </c>
      <c r="D4115" s="289" t="s">
        <v>533</v>
      </c>
      <c r="E4115" s="289" t="s">
        <v>446</v>
      </c>
      <c r="F4115" s="289"/>
      <c r="G4115" s="289" t="s">
        <v>446</v>
      </c>
      <c r="H4115" s="278" t="str">
        <f t="shared" si="128"/>
        <v>x</v>
      </c>
      <c r="I4115" s="252"/>
      <c r="J4115" s="289" t="s">
        <v>4275</v>
      </c>
      <c r="K4115" s="278" t="str">
        <f t="shared" si="129"/>
        <v>IND002People affected</v>
      </c>
      <c r="L4115" s="290">
        <v>43553</v>
      </c>
      <c r="M4115" s="290" t="s">
        <v>3249</v>
      </c>
    </row>
    <row r="4116" spans="1:13" s="269" customFormat="1" ht="15.5" thickTop="1" thickBot="1" x14ac:dyDescent="0.4">
      <c r="A4116" s="283" t="s">
        <v>3670</v>
      </c>
      <c r="B4116" s="284" t="str">
        <f>VLOOKUP(A4116,Lists!B:C,2,FALSE)</f>
        <v>IND002</v>
      </c>
      <c r="C4116" s="284" t="str">
        <f>VLOOKUP(A4116,Lists!B:D,3,FALSE)</f>
        <v>IND</v>
      </c>
      <c r="D4116" s="285" t="s">
        <v>666</v>
      </c>
      <c r="E4116" s="285" t="s">
        <v>446</v>
      </c>
      <c r="F4116" s="285"/>
      <c r="G4116" s="285" t="s">
        <v>446</v>
      </c>
      <c r="H4116" s="278" t="str">
        <f t="shared" si="128"/>
        <v>x</v>
      </c>
      <c r="I4116" s="251"/>
      <c r="J4116" s="285" t="s">
        <v>3709</v>
      </c>
      <c r="K4116" s="278" t="str">
        <f t="shared" si="129"/>
        <v>IND002People displaced</v>
      </c>
      <c r="L4116" s="286">
        <v>43553</v>
      </c>
      <c r="M4116" s="286" t="s">
        <v>3249</v>
      </c>
    </row>
    <row r="4117" spans="1:13" s="269" customFormat="1" ht="15.5" hidden="1" thickTop="1" thickBot="1" x14ac:dyDescent="0.4">
      <c r="A4117" s="287" t="s">
        <v>3670</v>
      </c>
      <c r="B4117" s="288" t="str">
        <f>VLOOKUP(A4117,Lists!B:C,2,FALSE)</f>
        <v>IND002</v>
      </c>
      <c r="C4117" s="288" t="str">
        <f>VLOOKUP(A4117,Lists!B:D,3,FALSE)</f>
        <v>IND</v>
      </c>
      <c r="D4117" s="289" t="s">
        <v>5027</v>
      </c>
      <c r="E4117" s="289" t="s">
        <v>446</v>
      </c>
      <c r="F4117" s="289"/>
      <c r="G4117" s="289" t="s">
        <v>446</v>
      </c>
      <c r="H4117" s="278" t="str">
        <f t="shared" si="128"/>
        <v>x</v>
      </c>
      <c r="I4117" s="252"/>
      <c r="J4117" s="289"/>
      <c r="K4117" s="278" t="str">
        <f t="shared" si="129"/>
        <v>IND002Injuries reported</v>
      </c>
      <c r="L4117" s="290">
        <v>43553</v>
      </c>
      <c r="M4117" s="290" t="s">
        <v>3249</v>
      </c>
    </row>
    <row r="4118" spans="1:13" s="269" customFormat="1" ht="15.5" hidden="1" thickTop="1" thickBot="1" x14ac:dyDescent="0.4">
      <c r="A4118" s="283" t="s">
        <v>3670</v>
      </c>
      <c r="B4118" s="284" t="str">
        <f>VLOOKUP(A4118,Lists!B:C,2,FALSE)</f>
        <v>IND002</v>
      </c>
      <c r="C4118" s="284" t="str">
        <f>VLOOKUP(A4118,Lists!B:D,3,FALSE)</f>
        <v>IND</v>
      </c>
      <c r="D4118" s="285" t="s">
        <v>5028</v>
      </c>
      <c r="E4118" s="285">
        <v>0</v>
      </c>
      <c r="F4118" s="285"/>
      <c r="G4118" s="285" t="s">
        <v>446</v>
      </c>
      <c r="H4118" s="278" t="str">
        <f t="shared" si="128"/>
        <v>x</v>
      </c>
      <c r="I4118" s="251"/>
      <c r="J4118" s="285" t="s">
        <v>3708</v>
      </c>
      <c r="K4118" s="278" t="str">
        <f t="shared" si="129"/>
        <v>IND002Illness cases reported</v>
      </c>
      <c r="L4118" s="286">
        <v>43553</v>
      </c>
      <c r="M4118" s="286" t="s">
        <v>3249</v>
      </c>
    </row>
    <row r="4119" spans="1:13" s="269" customFormat="1" ht="15.5" hidden="1" thickTop="1" thickBot="1" x14ac:dyDescent="0.4">
      <c r="A4119" s="287" t="s">
        <v>3670</v>
      </c>
      <c r="B4119" s="288" t="str">
        <f>VLOOKUP(A4119,Lists!B:C,2,FALSE)</f>
        <v>IND002</v>
      </c>
      <c r="C4119" s="288" t="str">
        <f>VLOOKUP(A4119,Lists!B:D,3,FALSE)</f>
        <v>IND</v>
      </c>
      <c r="D4119" s="289" t="s">
        <v>5029</v>
      </c>
      <c r="E4119" s="289" t="s">
        <v>446</v>
      </c>
      <c r="F4119" s="289"/>
      <c r="G4119" s="289" t="s">
        <v>731</v>
      </c>
      <c r="H4119" s="278">
        <f t="shared" si="128"/>
        <v>2</v>
      </c>
      <c r="I4119" s="252"/>
      <c r="J4119" s="289"/>
      <c r="K4119" s="278" t="str">
        <f t="shared" si="129"/>
        <v>IND002Fatalities reported</v>
      </c>
      <c r="L4119" s="290">
        <v>43553</v>
      </c>
      <c r="M4119" s="290" t="s">
        <v>3249</v>
      </c>
    </row>
    <row r="4120" spans="1:13" s="269" customFormat="1" ht="15.5" hidden="1" thickTop="1" thickBot="1" x14ac:dyDescent="0.4">
      <c r="A4120" s="283" t="s">
        <v>3670</v>
      </c>
      <c r="B4120" s="284" t="str">
        <f>VLOOKUP(A4120,Lists!B:C,2,FALSE)</f>
        <v>IND002</v>
      </c>
      <c r="C4120" s="284" t="str">
        <f>VLOOKUP(A4120,Lists!B:D,3,FALSE)</f>
        <v>IND</v>
      </c>
      <c r="D4120" s="285" t="s">
        <v>5108</v>
      </c>
      <c r="E4120" s="285" t="s">
        <v>446</v>
      </c>
      <c r="F4120" s="285"/>
      <c r="G4120" s="285" t="s">
        <v>446</v>
      </c>
      <c r="H4120" s="278" t="str">
        <f t="shared" si="128"/>
        <v>x</v>
      </c>
      <c r="I4120" s="251"/>
      <c r="J4120" s="285"/>
      <c r="K4120" s="278" t="str">
        <f t="shared" si="129"/>
        <v>IND002Buildings damaged</v>
      </c>
      <c r="L4120" s="286">
        <v>43553</v>
      </c>
      <c r="M4120" s="286" t="s">
        <v>3249</v>
      </c>
    </row>
    <row r="4121" spans="1:13" s="269" customFormat="1" ht="15.5" hidden="1" thickTop="1" thickBot="1" x14ac:dyDescent="0.4">
      <c r="A4121" s="287" t="s">
        <v>3670</v>
      </c>
      <c r="B4121" s="288" t="str">
        <f>VLOOKUP(A4121,Lists!B:C,2,FALSE)</f>
        <v>IND002</v>
      </c>
      <c r="C4121" s="288" t="str">
        <f>VLOOKUP(A4121,Lists!B:D,3,FALSE)</f>
        <v>IND</v>
      </c>
      <c r="D4121" s="289" t="s">
        <v>5109</v>
      </c>
      <c r="E4121" s="289" t="s">
        <v>446</v>
      </c>
      <c r="F4121" s="289" t="s">
        <v>446</v>
      </c>
      <c r="G4121" s="289" t="s">
        <v>446</v>
      </c>
      <c r="H4121" s="278" t="str">
        <f t="shared" si="128"/>
        <v>x</v>
      </c>
      <c r="I4121" s="252" t="s">
        <v>446</v>
      </c>
      <c r="J4121" s="289" t="s">
        <v>446</v>
      </c>
      <c r="K4121" s="278" t="str">
        <f t="shared" si="129"/>
        <v>IND002Buildings destroyed</v>
      </c>
      <c r="L4121" s="290">
        <v>43553</v>
      </c>
      <c r="M4121" s="290" t="s">
        <v>3249</v>
      </c>
    </row>
    <row r="4122" spans="1:13" s="269" customFormat="1" ht="15.5" hidden="1" thickTop="1" thickBot="1" x14ac:dyDescent="0.4">
      <c r="A4122" s="283" t="s">
        <v>3670</v>
      </c>
      <c r="B4122" s="284" t="str">
        <f>VLOOKUP(A4122,Lists!B:C,2,FALSE)</f>
        <v>IND002</v>
      </c>
      <c r="C4122" s="284" t="str">
        <f>VLOOKUP(A4122,Lists!B:D,3,FALSE)</f>
        <v>IND</v>
      </c>
      <c r="D4122" s="285" t="s">
        <v>742</v>
      </c>
      <c r="E4122" s="285" t="s">
        <v>446</v>
      </c>
      <c r="F4122" s="285"/>
      <c r="G4122" s="285" t="s">
        <v>446</v>
      </c>
      <c r="H4122" s="278" t="str">
        <f t="shared" si="128"/>
        <v>x</v>
      </c>
      <c r="I4122" s="251"/>
      <c r="J4122" s="285"/>
      <c r="K4122" s="278" t="str">
        <f t="shared" si="129"/>
        <v>IND002Economic Losses</v>
      </c>
      <c r="L4122" s="286">
        <v>43553</v>
      </c>
      <c r="M4122" s="286" t="s">
        <v>3249</v>
      </c>
    </row>
    <row r="4123" spans="1:13" s="269" customFormat="1" ht="15.5" hidden="1" thickTop="1" thickBot="1" x14ac:dyDescent="0.4">
      <c r="A4123" s="287" t="s">
        <v>3670</v>
      </c>
      <c r="B4123" s="288" t="str">
        <f>VLOOKUP(A4123,Lists!B:C,2,FALSE)</f>
        <v>IND002</v>
      </c>
      <c r="C4123" s="288" t="str">
        <f>VLOOKUP(A4123,Lists!B:D,3,FALSE)</f>
        <v>IND</v>
      </c>
      <c r="D4123" s="289" t="s">
        <v>752</v>
      </c>
      <c r="E4123" s="289" t="s">
        <v>446</v>
      </c>
      <c r="F4123" s="289"/>
      <c r="G4123" s="289" t="s">
        <v>446</v>
      </c>
      <c r="H4123" s="278" t="str">
        <f t="shared" si="128"/>
        <v>x</v>
      </c>
      <c r="I4123" s="252"/>
      <c r="J4123" s="289"/>
      <c r="K4123" s="278" t="str">
        <f t="shared" si="129"/>
        <v>IND002People in Need</v>
      </c>
      <c r="L4123" s="290">
        <v>43553</v>
      </c>
      <c r="M4123" s="290" t="s">
        <v>3249</v>
      </c>
    </row>
    <row r="4124" spans="1:13" s="269" customFormat="1" ht="15.5" hidden="1" thickTop="1" thickBot="1" x14ac:dyDescent="0.4">
      <c r="A4124" s="283" t="s">
        <v>3670</v>
      </c>
      <c r="B4124" s="284" t="str">
        <f>VLOOKUP(A4124,Lists!B:C,2,FALSE)</f>
        <v>IND002</v>
      </c>
      <c r="C4124" s="284" t="str">
        <f>VLOOKUP(A4124,Lists!B:D,3,FALSE)</f>
        <v>IND</v>
      </c>
      <c r="D4124" s="285" t="s">
        <v>5110</v>
      </c>
      <c r="E4124" s="285" t="s">
        <v>446</v>
      </c>
      <c r="F4124" s="285"/>
      <c r="G4124" s="285" t="s">
        <v>730</v>
      </c>
      <c r="H4124" s="278">
        <f t="shared" si="128"/>
        <v>3</v>
      </c>
      <c r="I4124" s="251"/>
      <c r="J4124" s="285"/>
      <c r="K4124" s="278" t="str">
        <f t="shared" si="129"/>
        <v>IND002Minimal humanitarian conditions - Level 1</v>
      </c>
      <c r="L4124" s="286">
        <v>43553</v>
      </c>
      <c r="M4124" s="286" t="s">
        <v>3249</v>
      </c>
    </row>
    <row r="4125" spans="1:13" s="269" customFormat="1" ht="15.5" hidden="1" thickTop="1" thickBot="1" x14ac:dyDescent="0.4">
      <c r="A4125" s="287" t="s">
        <v>3670</v>
      </c>
      <c r="B4125" s="288" t="str">
        <f>VLOOKUP(A4125,Lists!B:C,2,FALSE)</f>
        <v>IND002</v>
      </c>
      <c r="C4125" s="288" t="str">
        <f>VLOOKUP(A4125,Lists!B:D,3,FALSE)</f>
        <v>IND</v>
      </c>
      <c r="D4125" s="289" t="s">
        <v>5111</v>
      </c>
      <c r="E4125" s="289" t="s">
        <v>446</v>
      </c>
      <c r="F4125" s="289" t="s">
        <v>446</v>
      </c>
      <c r="G4125" s="289" t="s">
        <v>730</v>
      </c>
      <c r="H4125" s="278">
        <f t="shared" si="128"/>
        <v>3</v>
      </c>
      <c r="I4125" s="252" t="s">
        <v>446</v>
      </c>
      <c r="J4125" s="289" t="s">
        <v>4270</v>
      </c>
      <c r="K4125" s="278" t="str">
        <f t="shared" si="129"/>
        <v>IND002Stressed humanitarian conditions - Level 2</v>
      </c>
      <c r="L4125" s="290">
        <v>43553</v>
      </c>
      <c r="M4125" s="290" t="s">
        <v>3249</v>
      </c>
    </row>
    <row r="4126" spans="1:13" s="269" customFormat="1" ht="15.5" hidden="1" thickTop="1" thickBot="1" x14ac:dyDescent="0.4">
      <c r="A4126" s="283" t="s">
        <v>3670</v>
      </c>
      <c r="B4126" s="284" t="str">
        <f>VLOOKUP(A4126,Lists!B:C,2,FALSE)</f>
        <v>IND002</v>
      </c>
      <c r="C4126" s="284" t="str">
        <f>VLOOKUP(A4126,Lists!B:D,3,FALSE)</f>
        <v>IND</v>
      </c>
      <c r="D4126" s="285" t="s">
        <v>5112</v>
      </c>
      <c r="E4126" s="285" t="s">
        <v>446</v>
      </c>
      <c r="F4126" s="285" t="s">
        <v>446</v>
      </c>
      <c r="G4126" s="285" t="s">
        <v>730</v>
      </c>
      <c r="H4126" s="278">
        <f t="shared" si="128"/>
        <v>3</v>
      </c>
      <c r="I4126" s="251" t="s">
        <v>446</v>
      </c>
      <c r="J4126" s="285" t="s">
        <v>4271</v>
      </c>
      <c r="K4126" s="278" t="str">
        <f t="shared" si="129"/>
        <v>IND002Moderate humanitarian conditions - Level 3</v>
      </c>
      <c r="L4126" s="286">
        <v>43553</v>
      </c>
      <c r="M4126" s="286" t="s">
        <v>3249</v>
      </c>
    </row>
    <row r="4127" spans="1:13" s="269" customFormat="1" ht="15.5" hidden="1" thickTop="1" thickBot="1" x14ac:dyDescent="0.4">
      <c r="A4127" s="287" t="s">
        <v>3670</v>
      </c>
      <c r="B4127" s="288" t="str">
        <f>VLOOKUP(A4127,Lists!B:C,2,FALSE)</f>
        <v>IND002</v>
      </c>
      <c r="C4127" s="288" t="str">
        <f>VLOOKUP(A4127,Lists!B:D,3,FALSE)</f>
        <v>IND</v>
      </c>
      <c r="D4127" s="289" t="s">
        <v>5113</v>
      </c>
      <c r="E4127" s="289" t="s">
        <v>446</v>
      </c>
      <c r="F4127" s="289"/>
      <c r="G4127" s="289" t="s">
        <v>730</v>
      </c>
      <c r="H4127" s="278">
        <f t="shared" si="128"/>
        <v>3</v>
      </c>
      <c r="I4127" s="252"/>
      <c r="J4127" s="289" t="s">
        <v>4273</v>
      </c>
      <c r="K4127" s="278" t="str">
        <f t="shared" si="129"/>
        <v>IND002Severe humanitarian conditions - Level 4</v>
      </c>
      <c r="L4127" s="290">
        <v>43553</v>
      </c>
      <c r="M4127" s="290" t="s">
        <v>3249</v>
      </c>
    </row>
    <row r="4128" spans="1:13" s="269" customFormat="1" ht="15.5" hidden="1" thickTop="1" thickBot="1" x14ac:dyDescent="0.4">
      <c r="A4128" s="283" t="s">
        <v>3670</v>
      </c>
      <c r="B4128" s="284" t="str">
        <f>VLOOKUP(A4128,Lists!B:C,2,FALSE)</f>
        <v>IND002</v>
      </c>
      <c r="C4128" s="284" t="str">
        <f>VLOOKUP(A4128,Lists!B:D,3,FALSE)</f>
        <v>IND</v>
      </c>
      <c r="D4128" s="285" t="s">
        <v>5114</v>
      </c>
      <c r="E4128" s="285">
        <v>0</v>
      </c>
      <c r="F4128" s="285"/>
      <c r="G4128" s="285" t="s">
        <v>731</v>
      </c>
      <c r="H4128" s="278">
        <f t="shared" si="128"/>
        <v>2</v>
      </c>
      <c r="I4128" s="251"/>
      <c r="J4128" s="285" t="s">
        <v>4272</v>
      </c>
      <c r="K4128" s="278" t="str">
        <f t="shared" si="129"/>
        <v>IND002Extreme humanitarian conditions - Level 5</v>
      </c>
      <c r="L4128" s="286">
        <v>43553</v>
      </c>
      <c r="M4128" s="286" t="s">
        <v>3249</v>
      </c>
    </row>
    <row r="4129" spans="1:13" s="269" customFormat="1" ht="15.5" hidden="1" thickTop="1" thickBot="1" x14ac:dyDescent="0.4">
      <c r="A4129" s="287" t="s">
        <v>3670</v>
      </c>
      <c r="B4129" s="288" t="str">
        <f>VLOOKUP(A4129,Lists!B:C,2,FALSE)</f>
        <v>IND002</v>
      </c>
      <c r="C4129" s="288" t="str">
        <f>VLOOKUP(A4129,Lists!B:D,3,FALSE)</f>
        <v>IND</v>
      </c>
      <c r="D4129" s="289" t="s">
        <v>5115</v>
      </c>
      <c r="E4129" s="289" t="s">
        <v>446</v>
      </c>
      <c r="F4129" s="289"/>
      <c r="G4129" s="289" t="s">
        <v>731</v>
      </c>
      <c r="H4129" s="278">
        <f t="shared" si="128"/>
        <v>2</v>
      </c>
      <c r="I4129" s="252"/>
      <c r="J4129" s="289"/>
      <c r="K4129" s="278" t="str">
        <f t="shared" si="129"/>
        <v>IND002Fatalities in all crises</v>
      </c>
      <c r="L4129" s="290">
        <v>43553</v>
      </c>
      <c r="M4129" s="290" t="s">
        <v>3249</v>
      </c>
    </row>
    <row r="4130" spans="1:13" s="269" customFormat="1" ht="15.5" hidden="1" thickTop="1" thickBot="1" x14ac:dyDescent="0.4">
      <c r="A4130" s="283" t="s">
        <v>3670</v>
      </c>
      <c r="B4130" s="284" t="str">
        <f>VLOOKUP(A4130,Lists!B:C,2,FALSE)</f>
        <v>IND002</v>
      </c>
      <c r="C4130" s="284" t="str">
        <f>VLOOKUP(A4130,Lists!B:D,3,FALSE)</f>
        <v>IND</v>
      </c>
      <c r="D4130" s="285" t="s">
        <v>688</v>
      </c>
      <c r="E4130" s="285">
        <v>4</v>
      </c>
      <c r="F4130" s="285"/>
      <c r="G4130" s="285" t="s">
        <v>731</v>
      </c>
      <c r="H4130" s="278">
        <f t="shared" si="128"/>
        <v>2</v>
      </c>
      <c r="I4130" s="251"/>
      <c r="J4130" s="285" t="s">
        <v>1476</v>
      </c>
      <c r="K4130" s="278" t="str">
        <f t="shared" si="129"/>
        <v>IND002Crisis affected groups</v>
      </c>
      <c r="L4130" s="286">
        <v>43553</v>
      </c>
      <c r="M4130" s="286" t="s">
        <v>3249</v>
      </c>
    </row>
    <row r="4131" spans="1:13" s="269" customFormat="1" ht="15.5" hidden="1" thickTop="1" thickBot="1" x14ac:dyDescent="0.4">
      <c r="A4131" s="287" t="s">
        <v>3670</v>
      </c>
      <c r="B4131" s="288" t="str">
        <f>VLOOKUP(A4131,Lists!B:C,2,FALSE)</f>
        <v>IND002</v>
      </c>
      <c r="C4131" s="288" t="str">
        <f>VLOOKUP(A4131,Lists!B:D,3,FALSE)</f>
        <v>IND</v>
      </c>
      <c r="D4131" s="289" t="s">
        <v>691</v>
      </c>
      <c r="E4131" s="289" t="s">
        <v>446</v>
      </c>
      <c r="F4131" s="289"/>
      <c r="G4131" s="289" t="s">
        <v>731</v>
      </c>
      <c r="H4131" s="278">
        <f t="shared" si="128"/>
        <v>2</v>
      </c>
      <c r="I4131" s="252"/>
      <c r="J4131" s="289"/>
      <c r="K4131" s="278" t="str">
        <f t="shared" si="129"/>
        <v>IND002People facing limited access constraints</v>
      </c>
      <c r="L4131" s="290">
        <v>43553</v>
      </c>
      <c r="M4131" s="290" t="s">
        <v>3249</v>
      </c>
    </row>
    <row r="4132" spans="1:13" s="269" customFormat="1" ht="15.5" hidden="1" thickTop="1" thickBot="1" x14ac:dyDescent="0.4">
      <c r="A4132" s="283" t="s">
        <v>3670</v>
      </c>
      <c r="B4132" s="284" t="str">
        <f>VLOOKUP(A4132,Lists!B:C,2,FALSE)</f>
        <v>IND002</v>
      </c>
      <c r="C4132" s="284" t="str">
        <f>VLOOKUP(A4132,Lists!B:D,3,FALSE)</f>
        <v>IND</v>
      </c>
      <c r="D4132" s="285" t="s">
        <v>692</v>
      </c>
      <c r="E4132" s="285" t="s">
        <v>446</v>
      </c>
      <c r="F4132" s="285"/>
      <c r="G4132" s="285" t="s">
        <v>731</v>
      </c>
      <c r="H4132" s="278">
        <f t="shared" si="128"/>
        <v>2</v>
      </c>
      <c r="I4132" s="251"/>
      <c r="J4132" s="285"/>
      <c r="K4132" s="278" t="str">
        <f t="shared" si="129"/>
        <v>IND002People facing restricted access constraints</v>
      </c>
      <c r="L4132" s="286">
        <v>43553</v>
      </c>
      <c r="M4132" s="286" t="s">
        <v>3249</v>
      </c>
    </row>
    <row r="4133" spans="1:13" s="269" customFormat="1" ht="15.5" hidden="1" thickTop="1" thickBot="1" x14ac:dyDescent="0.4">
      <c r="A4133" s="287" t="s">
        <v>3670</v>
      </c>
      <c r="B4133" s="288" t="str">
        <f>VLOOKUP(A4133,Lists!B:C,2,FALSE)</f>
        <v>IND002</v>
      </c>
      <c r="C4133" s="288" t="str">
        <f>VLOOKUP(A4133,Lists!B:D,3,FALSE)</f>
        <v>IND</v>
      </c>
      <c r="D4133" s="289" t="s">
        <v>643</v>
      </c>
      <c r="E4133" s="289">
        <v>1</v>
      </c>
      <c r="F4133" s="289" t="s">
        <v>1129</v>
      </c>
      <c r="G4133" s="289" t="s">
        <v>731</v>
      </c>
      <c r="H4133" s="278">
        <f t="shared" si="128"/>
        <v>2</v>
      </c>
      <c r="I4133" s="252"/>
      <c r="J4133" s="289" t="s">
        <v>3707</v>
      </c>
      <c r="K4133" s="278" t="str">
        <f t="shared" si="129"/>
        <v>IND002Impediments to entry into country (bureaucratic and administrative)</v>
      </c>
      <c r="L4133" s="290">
        <v>43553</v>
      </c>
      <c r="M4133" s="290" t="s">
        <v>3249</v>
      </c>
    </row>
    <row r="4134" spans="1:13" s="269" customFormat="1" ht="15.5" hidden="1" thickTop="1" thickBot="1" x14ac:dyDescent="0.4">
      <c r="A4134" s="283" t="s">
        <v>3670</v>
      </c>
      <c r="B4134" s="284" t="str">
        <f>VLOOKUP(A4134,Lists!B:C,2,FALSE)</f>
        <v>IND002</v>
      </c>
      <c r="C4134" s="284" t="str">
        <f>VLOOKUP(A4134,Lists!B:D,3,FALSE)</f>
        <v>IND</v>
      </c>
      <c r="D4134" s="285" t="s">
        <v>644</v>
      </c>
      <c r="E4134" s="285">
        <v>0</v>
      </c>
      <c r="F4134" s="285" t="s">
        <v>1129</v>
      </c>
      <c r="G4134" s="285" t="s">
        <v>731</v>
      </c>
      <c r="H4134" s="278">
        <f t="shared" si="128"/>
        <v>2</v>
      </c>
      <c r="I4134" s="251"/>
      <c r="J4134" s="285" t="s">
        <v>3707</v>
      </c>
      <c r="K4134" s="278" t="str">
        <f t="shared" si="129"/>
        <v>IND002Restriction of movement (impediments to freedom of movement and/or administrative restrictions)</v>
      </c>
      <c r="L4134" s="286">
        <v>43553</v>
      </c>
      <c r="M4134" s="286" t="s">
        <v>3249</v>
      </c>
    </row>
    <row r="4135" spans="1:13" s="269" customFormat="1" ht="15.5" hidden="1" thickTop="1" thickBot="1" x14ac:dyDescent="0.4">
      <c r="A4135" s="287" t="s">
        <v>3670</v>
      </c>
      <c r="B4135" s="288" t="str">
        <f>VLOOKUP(A4135,Lists!B:C,2,FALSE)</f>
        <v>IND002</v>
      </c>
      <c r="C4135" s="288" t="str">
        <f>VLOOKUP(A4135,Lists!B:D,3,FALSE)</f>
        <v>IND</v>
      </c>
      <c r="D4135" s="289" t="s">
        <v>645</v>
      </c>
      <c r="E4135" s="289">
        <v>1</v>
      </c>
      <c r="F4135" s="289" t="s">
        <v>1129</v>
      </c>
      <c r="G4135" s="289" t="s">
        <v>731</v>
      </c>
      <c r="H4135" s="278">
        <f t="shared" si="128"/>
        <v>2</v>
      </c>
      <c r="I4135" s="252"/>
      <c r="J4135" s="289" t="s">
        <v>3707</v>
      </c>
      <c r="K4135" s="278" t="str">
        <f t="shared" si="129"/>
        <v>IND002Interference into implementation of humanitarian activities</v>
      </c>
      <c r="L4135" s="290">
        <v>43553</v>
      </c>
      <c r="M4135" s="290" t="s">
        <v>3249</v>
      </c>
    </row>
    <row r="4136" spans="1:13" s="269" customFormat="1" ht="15.5" hidden="1" thickTop="1" thickBot="1" x14ac:dyDescent="0.4">
      <c r="A4136" s="283" t="s">
        <v>3670</v>
      </c>
      <c r="B4136" s="284" t="str">
        <f>VLOOKUP(A4136,Lists!B:C,2,FALSE)</f>
        <v>IND002</v>
      </c>
      <c r="C4136" s="284" t="str">
        <f>VLOOKUP(A4136,Lists!B:D,3,FALSE)</f>
        <v>IND</v>
      </c>
      <c r="D4136" s="285" t="s">
        <v>646</v>
      </c>
      <c r="E4136" s="285">
        <v>0</v>
      </c>
      <c r="F4136" s="285" t="s">
        <v>1129</v>
      </c>
      <c r="G4136" s="285" t="s">
        <v>731</v>
      </c>
      <c r="H4136" s="278">
        <f t="shared" si="128"/>
        <v>2</v>
      </c>
      <c r="I4136" s="251"/>
      <c r="J4136" s="285" t="s">
        <v>3707</v>
      </c>
      <c r="K4136" s="278" t="str">
        <f t="shared" si="129"/>
        <v>IND002Violence against personnel, facilities and assets</v>
      </c>
      <c r="L4136" s="286">
        <v>43553</v>
      </c>
      <c r="M4136" s="286" t="s">
        <v>3249</v>
      </c>
    </row>
    <row r="4137" spans="1:13" s="269" customFormat="1" ht="15.5" hidden="1" thickTop="1" thickBot="1" x14ac:dyDescent="0.4">
      <c r="A4137" s="287" t="s">
        <v>3670</v>
      </c>
      <c r="B4137" s="288" t="str">
        <f>VLOOKUP(A4137,Lists!B:C,2,FALSE)</f>
        <v>IND002</v>
      </c>
      <c r="C4137" s="288" t="str">
        <f>VLOOKUP(A4137,Lists!B:D,3,FALSE)</f>
        <v>IND</v>
      </c>
      <c r="D4137" s="289" t="s">
        <v>647</v>
      </c>
      <c r="E4137" s="289">
        <v>0</v>
      </c>
      <c r="F4137" s="289" t="s">
        <v>1129</v>
      </c>
      <c r="G4137" s="289" t="s">
        <v>731</v>
      </c>
      <c r="H4137" s="278">
        <f t="shared" si="128"/>
        <v>2</v>
      </c>
      <c r="I4137" s="252"/>
      <c r="J4137" s="289" t="s">
        <v>3707</v>
      </c>
      <c r="K4137" s="278" t="str">
        <f t="shared" si="129"/>
        <v>IND002Denial of existence of humanitarian needs or entitlements to assistance</v>
      </c>
      <c r="L4137" s="290">
        <v>43553</v>
      </c>
      <c r="M4137" s="290" t="s">
        <v>3249</v>
      </c>
    </row>
    <row r="4138" spans="1:13" s="269" customFormat="1" ht="15.5" hidden="1" thickTop="1" thickBot="1" x14ac:dyDescent="0.4">
      <c r="A4138" s="283" t="s">
        <v>3670</v>
      </c>
      <c r="B4138" s="284" t="str">
        <f>VLOOKUP(A4138,Lists!B:C,2,FALSE)</f>
        <v>IND002</v>
      </c>
      <c r="C4138" s="284" t="str">
        <f>VLOOKUP(A4138,Lists!B:D,3,FALSE)</f>
        <v>IND</v>
      </c>
      <c r="D4138" s="285" t="s">
        <v>648</v>
      </c>
      <c r="E4138" s="285">
        <v>0</v>
      </c>
      <c r="F4138" s="285" t="s">
        <v>1129</v>
      </c>
      <c r="G4138" s="285" t="s">
        <v>731</v>
      </c>
      <c r="H4138" s="278">
        <f t="shared" si="128"/>
        <v>2</v>
      </c>
      <c r="I4138" s="251"/>
      <c r="J4138" s="285" t="s">
        <v>3707</v>
      </c>
      <c r="K4138" s="278" t="str">
        <f t="shared" si="129"/>
        <v>IND002Restriction and obstruction of access to services and assistance</v>
      </c>
      <c r="L4138" s="286">
        <v>43553</v>
      </c>
      <c r="M4138" s="286" t="s">
        <v>3249</v>
      </c>
    </row>
    <row r="4139" spans="1:13" s="269" customFormat="1" ht="15.5" hidden="1" thickTop="1" thickBot="1" x14ac:dyDescent="0.4">
      <c r="A4139" s="287" t="s">
        <v>3670</v>
      </c>
      <c r="B4139" s="288" t="str">
        <f>VLOOKUP(A4139,Lists!B:C,2,FALSE)</f>
        <v>IND002</v>
      </c>
      <c r="C4139" s="288" t="str">
        <f>VLOOKUP(A4139,Lists!B:D,3,FALSE)</f>
        <v>IND</v>
      </c>
      <c r="D4139" s="289" t="s">
        <v>649</v>
      </c>
      <c r="E4139" s="289">
        <v>1</v>
      </c>
      <c r="F4139" s="289" t="s">
        <v>1129</v>
      </c>
      <c r="G4139" s="289" t="s">
        <v>731</v>
      </c>
      <c r="H4139" s="278">
        <f t="shared" si="128"/>
        <v>2</v>
      </c>
      <c r="I4139" s="252"/>
      <c r="J4139" s="289" t="s">
        <v>3707</v>
      </c>
      <c r="K4139" s="278" t="str">
        <f t="shared" si="129"/>
        <v>IND002Ongoing insecurity/hostilities affecting humanitarian assistance</v>
      </c>
      <c r="L4139" s="290">
        <v>43553</v>
      </c>
      <c r="M4139" s="290" t="s">
        <v>3249</v>
      </c>
    </row>
    <row r="4140" spans="1:13" s="269" customFormat="1" ht="15.5" hidden="1" thickTop="1" thickBot="1" x14ac:dyDescent="0.4">
      <c r="A4140" s="283" t="s">
        <v>3670</v>
      </c>
      <c r="B4140" s="284" t="str">
        <f>VLOOKUP(A4140,Lists!B:C,2,FALSE)</f>
        <v>IND002</v>
      </c>
      <c r="C4140" s="284" t="str">
        <f>VLOOKUP(A4140,Lists!B:D,3,FALSE)</f>
        <v>IND</v>
      </c>
      <c r="D4140" s="285" t="s">
        <v>650</v>
      </c>
      <c r="E4140" s="285">
        <v>1</v>
      </c>
      <c r="F4140" s="285" t="s">
        <v>1129</v>
      </c>
      <c r="G4140" s="285" t="s">
        <v>731</v>
      </c>
      <c r="H4140" s="278">
        <f t="shared" si="128"/>
        <v>2</v>
      </c>
      <c r="I4140" s="251"/>
      <c r="J4140" s="285" t="s">
        <v>3707</v>
      </c>
      <c r="K4140" s="278" t="str">
        <f t="shared" si="129"/>
        <v xml:space="preserve">IND002Presence of mines and improvised explosive devices </v>
      </c>
      <c r="L4140" s="286">
        <v>43553</v>
      </c>
      <c r="M4140" s="286" t="s">
        <v>3249</v>
      </c>
    </row>
    <row r="4141" spans="1:13" s="269" customFormat="1" ht="15.5" hidden="1" thickTop="1" thickBot="1" x14ac:dyDescent="0.4">
      <c r="A4141" s="287" t="s">
        <v>3670</v>
      </c>
      <c r="B4141" s="288" t="str">
        <f>VLOOKUP(A4141,Lists!B:C,2,FALSE)</f>
        <v>IND002</v>
      </c>
      <c r="C4141" s="288" t="str">
        <f>VLOOKUP(A4141,Lists!B:D,3,FALSE)</f>
        <v>IND</v>
      </c>
      <c r="D4141" s="289" t="s">
        <v>651</v>
      </c>
      <c r="E4141" s="289">
        <v>0</v>
      </c>
      <c r="F4141" s="289" t="s">
        <v>1129</v>
      </c>
      <c r="G4141" s="289" t="s">
        <v>731</v>
      </c>
      <c r="H4141" s="278">
        <f t="shared" si="128"/>
        <v>2</v>
      </c>
      <c r="I4141" s="252"/>
      <c r="J4141" s="289" t="s">
        <v>3707</v>
      </c>
      <c r="K4141" s="278" t="str">
        <f t="shared" si="129"/>
        <v>IND002Physical constraints in the environment (obstacles related to terrain, climate, lack of infrastructure, etc.)</v>
      </c>
      <c r="L4141" s="290">
        <v>43553</v>
      </c>
      <c r="M4141" s="290" t="s">
        <v>3249</v>
      </c>
    </row>
    <row r="4142" spans="1:13" s="269" customFormat="1" ht="15.5" hidden="1" thickTop="1" thickBot="1" x14ac:dyDescent="0.4">
      <c r="A4142" s="283" t="s">
        <v>3464</v>
      </c>
      <c r="B4142" s="284" t="e">
        <f>VLOOKUP(A4142,Lists!B:C,2,FALSE)</f>
        <v>#N/A</v>
      </c>
      <c r="C4142" s="284" t="e">
        <f>VLOOKUP(A4142,Lists!B:D,3,FALSE)</f>
        <v>#N/A</v>
      </c>
      <c r="D4142" s="285" t="s">
        <v>660</v>
      </c>
      <c r="E4142" s="285">
        <v>211043</v>
      </c>
      <c r="F4142" s="285" t="s">
        <v>3724</v>
      </c>
      <c r="G4142" s="285" t="s">
        <v>731</v>
      </c>
      <c r="H4142" s="278">
        <f t="shared" si="128"/>
        <v>2</v>
      </c>
      <c r="I4142" s="251" t="s">
        <v>3730</v>
      </c>
      <c r="J4142" s="285" t="s">
        <v>3734</v>
      </c>
      <c r="K4142" s="278" t="e">
        <f t="shared" si="129"/>
        <v>#N/A</v>
      </c>
      <c r="L4142" s="286">
        <v>43556</v>
      </c>
      <c r="M4142" s="286" t="s">
        <v>3248</v>
      </c>
    </row>
    <row r="4143" spans="1:13" s="269" customFormat="1" ht="15.5" hidden="1" thickTop="1" thickBot="1" x14ac:dyDescent="0.4">
      <c r="A4143" s="287" t="s">
        <v>3464</v>
      </c>
      <c r="B4143" s="288" t="e">
        <f>VLOOKUP(A4143,Lists!B:C,2,FALSE)</f>
        <v>#N/A</v>
      </c>
      <c r="C4143" s="288" t="e">
        <f>VLOOKUP(A4143,Lists!B:D,3,FALSE)</f>
        <v>#N/A</v>
      </c>
      <c r="D4143" s="289" t="s">
        <v>737</v>
      </c>
      <c r="E4143" s="289">
        <v>1081787</v>
      </c>
      <c r="F4143" s="289" t="s">
        <v>3725</v>
      </c>
      <c r="G4143" s="289" t="s">
        <v>731</v>
      </c>
      <c r="H4143" s="278">
        <f t="shared" si="128"/>
        <v>2</v>
      </c>
      <c r="I4143" s="252" t="s">
        <v>3731</v>
      </c>
      <c r="J4143" s="289" t="s">
        <v>3735</v>
      </c>
      <c r="K4143" s="278" t="e">
        <f t="shared" si="129"/>
        <v>#N/A</v>
      </c>
      <c r="L4143" s="290">
        <v>43556</v>
      </c>
      <c r="M4143" s="290" t="s">
        <v>3248</v>
      </c>
    </row>
    <row r="4144" spans="1:13" s="269" customFormat="1" ht="15.5" hidden="1" thickTop="1" thickBot="1" x14ac:dyDescent="0.4">
      <c r="A4144" s="283" t="s">
        <v>3464</v>
      </c>
      <c r="B4144" s="284" t="e">
        <f>VLOOKUP(A4144,Lists!B:C,2,FALSE)</f>
        <v>#N/A</v>
      </c>
      <c r="C4144" s="284" t="e">
        <f>VLOOKUP(A4144,Lists!B:D,3,FALSE)</f>
        <v>#N/A</v>
      </c>
      <c r="D4144" s="285" t="s">
        <v>533</v>
      </c>
      <c r="E4144" s="285">
        <v>270000</v>
      </c>
      <c r="F4144" s="285" t="s">
        <v>3729</v>
      </c>
      <c r="G4144" s="285" t="s">
        <v>731</v>
      </c>
      <c r="H4144" s="278">
        <f t="shared" si="128"/>
        <v>2</v>
      </c>
      <c r="I4144" s="251" t="s">
        <v>3732</v>
      </c>
      <c r="J4144" s="285" t="s">
        <v>3736</v>
      </c>
      <c r="K4144" s="278" t="e">
        <f t="shared" si="129"/>
        <v>#N/A</v>
      </c>
      <c r="L4144" s="286">
        <v>43556</v>
      </c>
      <c r="M4144" s="286" t="s">
        <v>3248</v>
      </c>
    </row>
    <row r="4145" spans="1:13" s="269" customFormat="1" ht="15.5" hidden="1" thickTop="1" thickBot="1" x14ac:dyDescent="0.4">
      <c r="A4145" s="287" t="s">
        <v>3464</v>
      </c>
      <c r="B4145" s="288" t="e">
        <f>VLOOKUP(A4145,Lists!B:C,2,FALSE)</f>
        <v>#N/A</v>
      </c>
      <c r="C4145" s="288" t="e">
        <f>VLOOKUP(A4145,Lists!B:D,3,FALSE)</f>
        <v>#N/A</v>
      </c>
      <c r="D4145" s="289" t="s">
        <v>5027</v>
      </c>
      <c r="E4145" s="289">
        <v>175</v>
      </c>
      <c r="F4145" s="289" t="s">
        <v>3726</v>
      </c>
      <c r="G4145" s="289" t="s">
        <v>731</v>
      </c>
      <c r="H4145" s="278">
        <f t="shared" si="128"/>
        <v>2</v>
      </c>
      <c r="I4145" s="252" t="s">
        <v>3732</v>
      </c>
      <c r="J4145" s="289" t="s">
        <v>3737</v>
      </c>
      <c r="K4145" s="278" t="e">
        <f t="shared" si="129"/>
        <v>#N/A</v>
      </c>
      <c r="L4145" s="290">
        <v>43556</v>
      </c>
      <c r="M4145" s="290" t="s">
        <v>3248</v>
      </c>
    </row>
    <row r="4146" spans="1:13" s="269" customFormat="1" ht="15.5" hidden="1" thickTop="1" thickBot="1" x14ac:dyDescent="0.4">
      <c r="A4146" s="283" t="s">
        <v>3464</v>
      </c>
      <c r="B4146" s="284" t="e">
        <f>VLOOKUP(A4146,Lists!B:C,2,FALSE)</f>
        <v>#N/A</v>
      </c>
      <c r="C4146" s="284" t="e">
        <f>VLOOKUP(A4146,Lists!B:D,3,FALSE)</f>
        <v>#N/A</v>
      </c>
      <c r="D4146" s="285" t="s">
        <v>5029</v>
      </c>
      <c r="E4146" s="285">
        <v>181</v>
      </c>
      <c r="F4146" s="285" t="s">
        <v>3726</v>
      </c>
      <c r="G4146" s="285" t="s">
        <v>731</v>
      </c>
      <c r="H4146" s="278">
        <f t="shared" si="128"/>
        <v>2</v>
      </c>
      <c r="I4146" s="251" t="s">
        <v>3732</v>
      </c>
      <c r="J4146" s="285" t="s">
        <v>3738</v>
      </c>
      <c r="K4146" s="278" t="e">
        <f t="shared" si="129"/>
        <v>#N/A</v>
      </c>
      <c r="L4146" s="286">
        <v>43556</v>
      </c>
      <c r="M4146" s="286" t="s">
        <v>3248</v>
      </c>
    </row>
    <row r="4147" spans="1:13" s="269" customFormat="1" ht="15.5" hidden="1" thickTop="1" thickBot="1" x14ac:dyDescent="0.4">
      <c r="A4147" s="287" t="s">
        <v>3464</v>
      </c>
      <c r="B4147" s="288" t="e">
        <f>VLOOKUP(A4147,Lists!B:C,2,FALSE)</f>
        <v>#N/A</v>
      </c>
      <c r="C4147" s="288" t="e">
        <f>VLOOKUP(A4147,Lists!B:D,3,FALSE)</f>
        <v>#N/A</v>
      </c>
      <c r="D4147" s="289" t="s">
        <v>5110</v>
      </c>
      <c r="E4147" s="289">
        <v>811787</v>
      </c>
      <c r="F4147" s="289" t="s">
        <v>3725</v>
      </c>
      <c r="G4147" s="289" t="s">
        <v>731</v>
      </c>
      <c r="H4147" s="278">
        <f t="shared" si="128"/>
        <v>2</v>
      </c>
      <c r="I4147" s="252" t="s">
        <v>3730</v>
      </c>
      <c r="J4147" s="289" t="s">
        <v>3739</v>
      </c>
      <c r="K4147" s="278" t="e">
        <f t="shared" si="129"/>
        <v>#N/A</v>
      </c>
      <c r="L4147" s="290">
        <v>43556</v>
      </c>
      <c r="M4147" s="290" t="s">
        <v>3248</v>
      </c>
    </row>
    <row r="4148" spans="1:13" s="269" customFormat="1" ht="15.5" hidden="1" thickTop="1" thickBot="1" x14ac:dyDescent="0.4">
      <c r="A4148" s="283" t="s">
        <v>3464</v>
      </c>
      <c r="B4148" s="284" t="e">
        <f>VLOOKUP(A4148,Lists!B:C,2,FALSE)</f>
        <v>#N/A</v>
      </c>
      <c r="C4148" s="284" t="e">
        <f>VLOOKUP(A4148,Lists!B:D,3,FALSE)</f>
        <v>#N/A</v>
      </c>
      <c r="D4148" s="285" t="s">
        <v>5115</v>
      </c>
      <c r="E4148" s="285">
        <v>181</v>
      </c>
      <c r="F4148" s="285" t="s">
        <v>3726</v>
      </c>
      <c r="G4148" s="285" t="s">
        <v>731</v>
      </c>
      <c r="H4148" s="278">
        <f t="shared" si="128"/>
        <v>2</v>
      </c>
      <c r="I4148" s="251" t="s">
        <v>3732</v>
      </c>
      <c r="J4148" s="285" t="s">
        <v>4778</v>
      </c>
      <c r="K4148" s="278" t="e">
        <f t="shared" si="129"/>
        <v>#N/A</v>
      </c>
      <c r="L4148" s="286">
        <v>43556</v>
      </c>
      <c r="M4148" s="286" t="s">
        <v>3248</v>
      </c>
    </row>
    <row r="4149" spans="1:13" s="269" customFormat="1" ht="15.5" thickTop="1" thickBot="1" x14ac:dyDescent="0.4">
      <c r="A4149" s="287" t="s">
        <v>3398</v>
      </c>
      <c r="B4149" s="288" t="e">
        <f>VLOOKUP(A4149,Lists!B:C,2,FALSE)</f>
        <v>#N/A</v>
      </c>
      <c r="C4149" s="288" t="e">
        <f>VLOOKUP(A4149,Lists!B:D,3,FALSE)</f>
        <v>#N/A</v>
      </c>
      <c r="D4149" s="289" t="s">
        <v>666</v>
      </c>
      <c r="E4149" s="289">
        <v>141000</v>
      </c>
      <c r="F4149" s="289" t="s">
        <v>3727</v>
      </c>
      <c r="G4149" s="289" t="s">
        <v>731</v>
      </c>
      <c r="H4149" s="278">
        <f t="shared" si="128"/>
        <v>2</v>
      </c>
      <c r="I4149" s="252" t="s">
        <v>3733</v>
      </c>
      <c r="J4149" s="289" t="s">
        <v>3740</v>
      </c>
      <c r="K4149" s="278" t="e">
        <f t="shared" si="129"/>
        <v>#N/A</v>
      </c>
      <c r="L4149" s="290">
        <v>43556</v>
      </c>
      <c r="M4149" s="290" t="s">
        <v>3248</v>
      </c>
    </row>
    <row r="4150" spans="1:13" s="269" customFormat="1" ht="15.5" hidden="1" thickTop="1" thickBot="1" x14ac:dyDescent="0.4">
      <c r="A4150" s="283" t="s">
        <v>3398</v>
      </c>
      <c r="B4150" s="284" t="e">
        <f>VLOOKUP(A4150,Lists!B:C,2,FALSE)</f>
        <v>#N/A</v>
      </c>
      <c r="C4150" s="284" t="e">
        <f>VLOOKUP(A4150,Lists!B:D,3,FALSE)</f>
        <v>#N/A</v>
      </c>
      <c r="D4150" s="285" t="s">
        <v>5027</v>
      </c>
      <c r="E4150" s="285">
        <v>1736</v>
      </c>
      <c r="F4150" s="285" t="s">
        <v>3727</v>
      </c>
      <c r="G4150" s="285" t="s">
        <v>731</v>
      </c>
      <c r="H4150" s="278">
        <f t="shared" si="128"/>
        <v>2</v>
      </c>
      <c r="I4150" s="251" t="s">
        <v>3733</v>
      </c>
      <c r="J4150" s="285" t="s">
        <v>3741</v>
      </c>
      <c r="K4150" s="278" t="e">
        <f t="shared" si="129"/>
        <v>#N/A</v>
      </c>
      <c r="L4150" s="286">
        <v>43556</v>
      </c>
      <c r="M4150" s="286" t="s">
        <v>3248</v>
      </c>
    </row>
    <row r="4151" spans="1:13" s="269" customFormat="1" ht="15.5" hidden="1" thickTop="1" thickBot="1" x14ac:dyDescent="0.4">
      <c r="A4151" s="287" t="s">
        <v>3398</v>
      </c>
      <c r="B4151" s="288" t="e">
        <f>VLOOKUP(A4151,Lists!B:C,2,FALSE)</f>
        <v>#N/A</v>
      </c>
      <c r="C4151" s="288" t="e">
        <f>VLOOKUP(A4151,Lists!B:D,3,FALSE)</f>
        <v>#N/A</v>
      </c>
      <c r="D4151" s="289" t="s">
        <v>5113</v>
      </c>
      <c r="E4151" s="289">
        <v>141000</v>
      </c>
      <c r="F4151" s="289" t="s">
        <v>3727</v>
      </c>
      <c r="G4151" s="289" t="s">
        <v>731</v>
      </c>
      <c r="H4151" s="278">
        <f t="shared" si="128"/>
        <v>2</v>
      </c>
      <c r="I4151" s="252" t="s">
        <v>3733</v>
      </c>
      <c r="J4151" s="289" t="s">
        <v>3453</v>
      </c>
      <c r="K4151" s="278" t="e">
        <f t="shared" si="129"/>
        <v>#N/A</v>
      </c>
      <c r="L4151" s="290">
        <v>43556</v>
      </c>
      <c r="M4151" s="290" t="s">
        <v>3248</v>
      </c>
    </row>
    <row r="4152" spans="1:13" s="269" customFormat="1" ht="15.5" hidden="1" thickTop="1" thickBot="1" x14ac:dyDescent="0.4">
      <c r="A4152" s="283" t="s">
        <v>3398</v>
      </c>
      <c r="B4152" s="284" t="e">
        <f>VLOOKUP(A4152,Lists!B:C,2,FALSE)</f>
        <v>#N/A</v>
      </c>
      <c r="C4152" s="284" t="e">
        <f>VLOOKUP(A4152,Lists!B:D,3,FALSE)</f>
        <v>#N/A</v>
      </c>
      <c r="D4152" s="285" t="s">
        <v>5029</v>
      </c>
      <c r="E4152" s="285">
        <v>501</v>
      </c>
      <c r="F4152" s="285" t="s">
        <v>3727</v>
      </c>
      <c r="G4152" s="285" t="s">
        <v>731</v>
      </c>
      <c r="H4152" s="278">
        <f t="shared" si="128"/>
        <v>2</v>
      </c>
      <c r="I4152" s="251" t="s">
        <v>3733</v>
      </c>
      <c r="J4152" s="285" t="s">
        <v>3742</v>
      </c>
      <c r="K4152" s="278" t="e">
        <f t="shared" si="129"/>
        <v>#N/A</v>
      </c>
      <c r="L4152" s="286">
        <v>43556</v>
      </c>
      <c r="M4152" s="286" t="s">
        <v>3248</v>
      </c>
    </row>
    <row r="4153" spans="1:13" s="269" customFormat="1" ht="15.5" hidden="1" thickTop="1" thickBot="1" x14ac:dyDescent="0.4">
      <c r="A4153" s="287" t="s">
        <v>3398</v>
      </c>
      <c r="B4153" s="288" t="e">
        <f>VLOOKUP(A4153,Lists!B:C,2,FALSE)</f>
        <v>#N/A</v>
      </c>
      <c r="C4153" s="288" t="e">
        <f>VLOOKUP(A4153,Lists!B:D,3,FALSE)</f>
        <v>#N/A</v>
      </c>
      <c r="D4153" s="289" t="s">
        <v>5115</v>
      </c>
      <c r="E4153" s="289">
        <v>634</v>
      </c>
      <c r="F4153" s="289" t="s">
        <v>3728</v>
      </c>
      <c r="G4153" s="289" t="s">
        <v>731</v>
      </c>
      <c r="H4153" s="278">
        <f t="shared" si="128"/>
        <v>2</v>
      </c>
      <c r="I4153" s="252" t="s">
        <v>3733</v>
      </c>
      <c r="J4153" s="289" t="s">
        <v>3743</v>
      </c>
      <c r="K4153" s="278" t="e">
        <f t="shared" si="129"/>
        <v>#N/A</v>
      </c>
      <c r="L4153" s="290">
        <v>43556</v>
      </c>
      <c r="M4153" s="290" t="s">
        <v>3248</v>
      </c>
    </row>
    <row r="4154" spans="1:13" s="269" customFormat="1" ht="15.5" hidden="1" thickTop="1" thickBot="1" x14ac:dyDescent="0.4">
      <c r="A4154" s="283" t="s">
        <v>3398</v>
      </c>
      <c r="B4154" s="284" t="e">
        <f>VLOOKUP(A4154,Lists!B:C,2,FALSE)</f>
        <v>#N/A</v>
      </c>
      <c r="C4154" s="284" t="e">
        <f>VLOOKUP(A4154,Lists!B:D,3,FALSE)</f>
        <v>#N/A</v>
      </c>
      <c r="D4154" s="285" t="s">
        <v>5108</v>
      </c>
      <c r="E4154" s="285">
        <v>43913</v>
      </c>
      <c r="F4154" s="285" t="s">
        <v>3727</v>
      </c>
      <c r="G4154" s="285" t="s">
        <v>731</v>
      </c>
      <c r="H4154" s="278">
        <f t="shared" si="128"/>
        <v>2</v>
      </c>
      <c r="I4154" s="251" t="s">
        <v>3733</v>
      </c>
      <c r="J4154" s="285" t="s">
        <v>3744</v>
      </c>
      <c r="K4154" s="278" t="e">
        <f t="shared" si="129"/>
        <v>#N/A</v>
      </c>
      <c r="L4154" s="286">
        <v>43556</v>
      </c>
      <c r="M4154" s="286" t="s">
        <v>3248</v>
      </c>
    </row>
    <row r="4155" spans="1:13" s="269" customFormat="1" ht="15.5" hidden="1" thickTop="1" thickBot="1" x14ac:dyDescent="0.4">
      <c r="A4155" s="287" t="s">
        <v>3398</v>
      </c>
      <c r="B4155" s="288" t="e">
        <f>VLOOKUP(A4155,Lists!B:C,2,FALSE)</f>
        <v>#N/A</v>
      </c>
      <c r="C4155" s="288" t="e">
        <f>VLOOKUP(A4155,Lists!B:D,3,FALSE)</f>
        <v>#N/A</v>
      </c>
      <c r="D4155" s="289" t="s">
        <v>5109</v>
      </c>
      <c r="E4155" s="289">
        <v>58395</v>
      </c>
      <c r="F4155" s="289" t="s">
        <v>3727</v>
      </c>
      <c r="G4155" s="289" t="s">
        <v>731</v>
      </c>
      <c r="H4155" s="278">
        <f t="shared" si="128"/>
        <v>2</v>
      </c>
      <c r="I4155" s="252" t="s">
        <v>3733</v>
      </c>
      <c r="J4155" s="289" t="s">
        <v>3745</v>
      </c>
      <c r="K4155" s="278" t="e">
        <f t="shared" si="129"/>
        <v>#N/A</v>
      </c>
      <c r="L4155" s="290">
        <v>43556</v>
      </c>
      <c r="M4155" s="290" t="s">
        <v>3248</v>
      </c>
    </row>
    <row r="4156" spans="1:13" s="269" customFormat="1" ht="15.5" hidden="1" thickTop="1" thickBot="1" x14ac:dyDescent="0.4">
      <c r="A4156" s="283" t="s">
        <v>3398</v>
      </c>
      <c r="B4156" s="284" t="e">
        <f>VLOOKUP(A4156,Lists!B:C,2,FALSE)</f>
        <v>#N/A</v>
      </c>
      <c r="C4156" s="284" t="e">
        <f>VLOOKUP(A4156,Lists!B:D,3,FALSE)</f>
        <v>#N/A</v>
      </c>
      <c r="D4156" s="285" t="s">
        <v>5110</v>
      </c>
      <c r="E4156" s="285">
        <v>3200000</v>
      </c>
      <c r="F4156" s="285" t="s">
        <v>3727</v>
      </c>
      <c r="G4156" s="285" t="s">
        <v>731</v>
      </c>
      <c r="H4156" s="278">
        <f t="shared" si="128"/>
        <v>2</v>
      </c>
      <c r="I4156" s="251" t="s">
        <v>3733</v>
      </c>
      <c r="J4156" s="285" t="s">
        <v>3746</v>
      </c>
      <c r="K4156" s="278" t="e">
        <f t="shared" si="129"/>
        <v>#N/A</v>
      </c>
      <c r="L4156" s="286">
        <v>43556</v>
      </c>
      <c r="M4156" s="286" t="s">
        <v>3248</v>
      </c>
    </row>
    <row r="4157" spans="1:13" s="269" customFormat="1" ht="15.5" hidden="1" thickTop="1" thickBot="1" x14ac:dyDescent="0.4">
      <c r="A4157" s="287" t="s">
        <v>3398</v>
      </c>
      <c r="B4157" s="288" t="e">
        <f>VLOOKUP(A4157,Lists!B:C,2,FALSE)</f>
        <v>#N/A</v>
      </c>
      <c r="C4157" s="288" t="e">
        <f>VLOOKUP(A4157,Lists!B:D,3,FALSE)</f>
        <v>#N/A</v>
      </c>
      <c r="D4157" s="289" t="s">
        <v>5112</v>
      </c>
      <c r="E4157" s="289">
        <v>17090000</v>
      </c>
      <c r="F4157" s="289" t="s">
        <v>3727</v>
      </c>
      <c r="G4157" s="289" t="s">
        <v>731</v>
      </c>
      <c r="H4157" s="278">
        <f t="shared" si="128"/>
        <v>2</v>
      </c>
      <c r="I4157" s="252" t="s">
        <v>3733</v>
      </c>
      <c r="J4157" s="289" t="s">
        <v>3589</v>
      </c>
      <c r="K4157" s="278" t="e">
        <f t="shared" si="129"/>
        <v>#N/A</v>
      </c>
      <c r="L4157" s="290">
        <v>43556</v>
      </c>
      <c r="M4157" s="290" t="s">
        <v>3248</v>
      </c>
    </row>
    <row r="4158" spans="1:13" s="269" customFormat="1" ht="15.5" hidden="1" thickTop="1" thickBot="1" x14ac:dyDescent="0.4">
      <c r="A4158" s="283" t="s">
        <v>3464</v>
      </c>
      <c r="B4158" s="284" t="e">
        <f>VLOOKUP(A4158,Lists!B:C,2,FALSE)</f>
        <v>#N/A</v>
      </c>
      <c r="C4158" s="284" t="e">
        <f>VLOOKUP(A4158,Lists!B:D,3,FALSE)</f>
        <v>#N/A</v>
      </c>
      <c r="D4158" s="285" t="s">
        <v>5029</v>
      </c>
      <c r="E4158" s="285">
        <v>268</v>
      </c>
      <c r="F4158" s="285" t="s">
        <v>3747</v>
      </c>
      <c r="G4158" s="285" t="s">
        <v>731</v>
      </c>
      <c r="H4158" s="278">
        <f t="shared" si="128"/>
        <v>2</v>
      </c>
      <c r="I4158" s="251" t="s">
        <v>3748</v>
      </c>
      <c r="J4158" s="285" t="s">
        <v>3749</v>
      </c>
      <c r="K4158" s="278" t="e">
        <f t="shared" si="129"/>
        <v>#N/A</v>
      </c>
      <c r="L4158" s="286">
        <v>43559</v>
      </c>
      <c r="M4158" s="286" t="s">
        <v>3248</v>
      </c>
    </row>
    <row r="4159" spans="1:13" s="269" customFormat="1" ht="15.5" hidden="1" thickTop="1" thickBot="1" x14ac:dyDescent="0.4">
      <c r="A4159" s="287" t="s">
        <v>3464</v>
      </c>
      <c r="B4159" s="288" t="e">
        <f>VLOOKUP(A4159,Lists!B:C,2,FALSE)</f>
        <v>#N/A</v>
      </c>
      <c r="C4159" s="288" t="e">
        <f>VLOOKUP(A4159,Lists!B:D,3,FALSE)</f>
        <v>#N/A</v>
      </c>
      <c r="D4159" s="289" t="s">
        <v>5115</v>
      </c>
      <c r="E4159" s="289">
        <v>268</v>
      </c>
      <c r="F4159" s="289" t="s">
        <v>3747</v>
      </c>
      <c r="G4159" s="289" t="s">
        <v>731</v>
      </c>
      <c r="H4159" s="278">
        <f t="shared" si="128"/>
        <v>2</v>
      </c>
      <c r="I4159" s="252" t="s">
        <v>3748</v>
      </c>
      <c r="J4159" s="289" t="s">
        <v>3749</v>
      </c>
      <c r="K4159" s="278" t="e">
        <f t="shared" si="129"/>
        <v>#N/A</v>
      </c>
      <c r="L4159" s="290">
        <v>43559</v>
      </c>
      <c r="M4159" s="290" t="s">
        <v>3248</v>
      </c>
    </row>
    <row r="4160" spans="1:13" s="269" customFormat="1" ht="15.5" hidden="1" thickTop="1" thickBot="1" x14ac:dyDescent="0.4">
      <c r="A4160" s="283" t="s">
        <v>2989</v>
      </c>
      <c r="B4160" s="284" t="str">
        <f>VLOOKUP(A4160,Lists!B:C,2,FALSE)</f>
        <v>ZWE001</v>
      </c>
      <c r="C4160" s="284" t="str">
        <f>VLOOKUP(A4160,Lists!B:D,3,FALSE)</f>
        <v>ZWE</v>
      </c>
      <c r="D4160" s="285" t="s">
        <v>5115</v>
      </c>
      <c r="E4160" s="285">
        <v>268</v>
      </c>
      <c r="F4160" s="285" t="s">
        <v>3747</v>
      </c>
      <c r="G4160" s="285" t="s">
        <v>731</v>
      </c>
      <c r="H4160" s="278">
        <f t="shared" si="128"/>
        <v>2</v>
      </c>
      <c r="I4160" s="251" t="s">
        <v>3748</v>
      </c>
      <c r="J4160" s="285" t="s">
        <v>3749</v>
      </c>
      <c r="K4160" s="278" t="str">
        <f t="shared" si="129"/>
        <v>ZWE001Fatalities in all crises</v>
      </c>
      <c r="L4160" s="286">
        <v>43559</v>
      </c>
      <c r="M4160" s="286" t="s">
        <v>3248</v>
      </c>
    </row>
    <row r="4161" spans="1:13" s="269" customFormat="1" ht="15.5" hidden="1" thickTop="1" thickBot="1" x14ac:dyDescent="0.4">
      <c r="A4161" s="287" t="s">
        <v>3406</v>
      </c>
      <c r="B4161" s="288" t="e">
        <f>VLOOKUP(A4161,Lists!B:C,2,FALSE)</f>
        <v>#N/A</v>
      </c>
      <c r="C4161" s="288" t="e">
        <f>VLOOKUP(A4161,Lists!B:D,3,FALSE)</f>
        <v>#N/A</v>
      </c>
      <c r="D4161" s="289" t="s">
        <v>5029</v>
      </c>
      <c r="E4161" s="289">
        <v>64</v>
      </c>
      <c r="F4161" s="289" t="s">
        <v>3750</v>
      </c>
      <c r="G4161" s="289" t="s">
        <v>731</v>
      </c>
      <c r="H4161" s="278">
        <f t="shared" si="128"/>
        <v>2</v>
      </c>
      <c r="I4161" s="252" t="s">
        <v>1354</v>
      </c>
      <c r="J4161" s="289" t="s">
        <v>3751</v>
      </c>
      <c r="K4161" s="278" t="e">
        <f t="shared" si="129"/>
        <v>#N/A</v>
      </c>
      <c r="L4161" s="290">
        <v>43559</v>
      </c>
      <c r="M4161" s="290" t="s">
        <v>3249</v>
      </c>
    </row>
    <row r="4162" spans="1:13" s="269" customFormat="1" ht="15.5" hidden="1" thickTop="1" thickBot="1" x14ac:dyDescent="0.4">
      <c r="A4162" s="283" t="s">
        <v>3406</v>
      </c>
      <c r="B4162" s="284" t="e">
        <f>VLOOKUP(A4162,Lists!B:C,2,FALSE)</f>
        <v>#N/A</v>
      </c>
      <c r="C4162" s="284" t="e">
        <f>VLOOKUP(A4162,Lists!B:D,3,FALSE)</f>
        <v>#N/A</v>
      </c>
      <c r="D4162" s="285" t="s">
        <v>5115</v>
      </c>
      <c r="E4162" s="285">
        <v>64</v>
      </c>
      <c r="F4162" s="285" t="s">
        <v>3750</v>
      </c>
      <c r="G4162" s="285" t="s">
        <v>731</v>
      </c>
      <c r="H4162" s="278">
        <f t="shared" ref="H4162:H4225" si="130">IF(G4162="x","x",IF(G4162="Low",3,IF(G4162="Medium",2,IF(G4162="High",1,FALSE))))</f>
        <v>2</v>
      </c>
      <c r="I4162" s="251" t="s">
        <v>1354</v>
      </c>
      <c r="J4162" s="285" t="s">
        <v>3751</v>
      </c>
      <c r="K4162" s="278" t="e">
        <f t="shared" ref="K4162:K4225" si="131">B4162&amp;""&amp;D4162</f>
        <v>#N/A</v>
      </c>
      <c r="L4162" s="286">
        <v>43559</v>
      </c>
      <c r="M4162" s="286" t="s">
        <v>3249</v>
      </c>
    </row>
    <row r="4163" spans="1:13" s="269" customFormat="1" ht="15.5" hidden="1" thickTop="1" thickBot="1" x14ac:dyDescent="0.4">
      <c r="A4163" s="287" t="s">
        <v>3407</v>
      </c>
      <c r="B4163" s="288" t="e">
        <f>VLOOKUP(A4163,Lists!B:C,2,FALSE)</f>
        <v>#N/A</v>
      </c>
      <c r="C4163" s="288" t="e">
        <f>VLOOKUP(A4163,Lists!B:D,3,FALSE)</f>
        <v>#N/A</v>
      </c>
      <c r="D4163" s="289" t="s">
        <v>5115</v>
      </c>
      <c r="E4163" s="289">
        <v>64</v>
      </c>
      <c r="F4163" s="289" t="s">
        <v>3750</v>
      </c>
      <c r="G4163" s="289" t="s">
        <v>731</v>
      </c>
      <c r="H4163" s="278">
        <f t="shared" si="130"/>
        <v>2</v>
      </c>
      <c r="I4163" s="252" t="s">
        <v>1354</v>
      </c>
      <c r="J4163" s="289" t="s">
        <v>3751</v>
      </c>
      <c r="K4163" s="278" t="e">
        <f t="shared" si="131"/>
        <v>#N/A</v>
      </c>
      <c r="L4163" s="290">
        <v>43559</v>
      </c>
      <c r="M4163" s="290" t="s">
        <v>3249</v>
      </c>
    </row>
    <row r="4164" spans="1:13" s="269" customFormat="1" ht="15.5" hidden="1" thickTop="1" thickBot="1" x14ac:dyDescent="0.4">
      <c r="A4164" s="283" t="s">
        <v>2985</v>
      </c>
      <c r="B4164" s="284" t="e">
        <f>VLOOKUP(A4164,Lists!B:C,2,FALSE)</f>
        <v>#N/A</v>
      </c>
      <c r="C4164" s="284" t="e">
        <f>VLOOKUP(A4164,Lists!B:D,3,FALSE)</f>
        <v>#N/A</v>
      </c>
      <c r="D4164" s="285" t="s">
        <v>5115</v>
      </c>
      <c r="E4164" s="285">
        <v>64</v>
      </c>
      <c r="F4164" s="285" t="s">
        <v>3750</v>
      </c>
      <c r="G4164" s="285" t="s">
        <v>731</v>
      </c>
      <c r="H4164" s="278">
        <f t="shared" si="130"/>
        <v>2</v>
      </c>
      <c r="I4164" s="251" t="s">
        <v>1354</v>
      </c>
      <c r="J4164" s="285" t="s">
        <v>3751</v>
      </c>
      <c r="K4164" s="278" t="e">
        <f t="shared" si="131"/>
        <v>#N/A</v>
      </c>
      <c r="L4164" s="286">
        <v>43559</v>
      </c>
      <c r="M4164" s="286" t="s">
        <v>3249</v>
      </c>
    </row>
    <row r="4165" spans="1:13" s="269" customFormat="1" ht="15.5" hidden="1" thickTop="1" thickBot="1" x14ac:dyDescent="0.4">
      <c r="A4165" s="287" t="s">
        <v>5597</v>
      </c>
      <c r="B4165" s="288" t="e">
        <f>VLOOKUP(A4165,Lists!B:C,2,FALSE)</f>
        <v>#N/A</v>
      </c>
      <c r="C4165" s="288" t="e">
        <f>VLOOKUP(A4165,Lists!B:D,3,FALSE)</f>
        <v>#N/A</v>
      </c>
      <c r="D4165" s="289" t="s">
        <v>5115</v>
      </c>
      <c r="E4165" s="289">
        <v>64</v>
      </c>
      <c r="F4165" s="289" t="s">
        <v>3750</v>
      </c>
      <c r="G4165" s="289" t="s">
        <v>731</v>
      </c>
      <c r="H4165" s="278">
        <f t="shared" si="130"/>
        <v>2</v>
      </c>
      <c r="I4165" s="252" t="s">
        <v>1354</v>
      </c>
      <c r="J4165" s="289" t="s">
        <v>3751</v>
      </c>
      <c r="K4165" s="278" t="e">
        <f t="shared" si="131"/>
        <v>#N/A</v>
      </c>
      <c r="L4165" s="290">
        <v>43559</v>
      </c>
      <c r="M4165" s="290" t="s">
        <v>3249</v>
      </c>
    </row>
    <row r="4166" spans="1:13" s="269" customFormat="1" ht="15.5" hidden="1" thickTop="1" thickBot="1" x14ac:dyDescent="0.4">
      <c r="A4166" s="283" t="s">
        <v>3398</v>
      </c>
      <c r="B4166" s="284" t="e">
        <f>VLOOKUP(A4166,Lists!B:C,2,FALSE)</f>
        <v>#N/A</v>
      </c>
      <c r="C4166" s="284" t="e">
        <f>VLOOKUP(A4166,Lists!B:D,3,FALSE)</f>
        <v>#N/A</v>
      </c>
      <c r="D4166" s="285" t="s">
        <v>5028</v>
      </c>
      <c r="E4166" s="285">
        <v>1736</v>
      </c>
      <c r="F4166" s="285" t="s">
        <v>3752</v>
      </c>
      <c r="G4166" s="285" t="s">
        <v>731</v>
      </c>
      <c r="H4166" s="278">
        <f t="shared" si="130"/>
        <v>2</v>
      </c>
      <c r="I4166" s="251" t="s">
        <v>3755</v>
      </c>
      <c r="J4166" s="285" t="s">
        <v>3758</v>
      </c>
      <c r="K4166" s="278" t="e">
        <f t="shared" si="131"/>
        <v>#N/A</v>
      </c>
      <c r="L4166" s="286">
        <v>43559</v>
      </c>
      <c r="M4166" s="286" t="s">
        <v>3248</v>
      </c>
    </row>
    <row r="4167" spans="1:13" s="269" customFormat="1" ht="15.5" hidden="1" thickTop="1" thickBot="1" x14ac:dyDescent="0.4">
      <c r="A4167" s="287" t="s">
        <v>3398</v>
      </c>
      <c r="B4167" s="288" t="e">
        <f>VLOOKUP(A4167,Lists!B:C,2,FALSE)</f>
        <v>#N/A</v>
      </c>
      <c r="C4167" s="288" t="e">
        <f>VLOOKUP(A4167,Lists!B:D,3,FALSE)</f>
        <v>#N/A</v>
      </c>
      <c r="D4167" s="289" t="s">
        <v>5029</v>
      </c>
      <c r="E4167" s="289">
        <v>600</v>
      </c>
      <c r="F4167" s="289" t="s">
        <v>3753</v>
      </c>
      <c r="G4167" s="289" t="s">
        <v>731</v>
      </c>
      <c r="H4167" s="278">
        <f t="shared" si="130"/>
        <v>2</v>
      </c>
      <c r="I4167" s="252" t="s">
        <v>3756</v>
      </c>
      <c r="J4167" s="289" t="s">
        <v>3759</v>
      </c>
      <c r="K4167" s="278" t="e">
        <f t="shared" si="131"/>
        <v>#N/A</v>
      </c>
      <c r="L4167" s="290">
        <v>43559</v>
      </c>
      <c r="M4167" s="290" t="s">
        <v>3248</v>
      </c>
    </row>
    <row r="4168" spans="1:13" s="269" customFormat="1" ht="15.5" hidden="1" thickTop="1" thickBot="1" x14ac:dyDescent="0.4">
      <c r="A4168" s="283" t="s">
        <v>3398</v>
      </c>
      <c r="B4168" s="284" t="e">
        <f>VLOOKUP(A4168,Lists!B:C,2,FALSE)</f>
        <v>#N/A</v>
      </c>
      <c r="C4168" s="284" t="e">
        <f>VLOOKUP(A4168,Lists!B:D,3,FALSE)</f>
        <v>#N/A</v>
      </c>
      <c r="D4168" s="285" t="s">
        <v>5108</v>
      </c>
      <c r="E4168" s="285">
        <v>50000</v>
      </c>
      <c r="F4168" s="285" t="s">
        <v>3753</v>
      </c>
      <c r="G4168" s="285" t="s">
        <v>731</v>
      </c>
      <c r="H4168" s="278">
        <f t="shared" si="130"/>
        <v>2</v>
      </c>
      <c r="I4168" s="251" t="s">
        <v>3756</v>
      </c>
      <c r="J4168" s="285" t="s">
        <v>3744</v>
      </c>
      <c r="K4168" s="278" t="e">
        <f t="shared" si="131"/>
        <v>#N/A</v>
      </c>
      <c r="L4168" s="286">
        <v>43559</v>
      </c>
      <c r="M4168" s="286" t="s">
        <v>3248</v>
      </c>
    </row>
    <row r="4169" spans="1:13" s="269" customFormat="1" ht="15.5" hidden="1" thickTop="1" thickBot="1" x14ac:dyDescent="0.4">
      <c r="A4169" s="287" t="s">
        <v>3398</v>
      </c>
      <c r="B4169" s="288" t="e">
        <f>VLOOKUP(A4169,Lists!B:C,2,FALSE)</f>
        <v>#N/A</v>
      </c>
      <c r="C4169" s="288" t="e">
        <f>VLOOKUP(A4169,Lists!B:D,3,FALSE)</f>
        <v>#N/A</v>
      </c>
      <c r="D4169" s="289" t="s">
        <v>5109</v>
      </c>
      <c r="E4169" s="289">
        <v>65500</v>
      </c>
      <c r="F4169" s="289" t="s">
        <v>3753</v>
      </c>
      <c r="G4169" s="289" t="s">
        <v>731</v>
      </c>
      <c r="H4169" s="278">
        <f t="shared" si="130"/>
        <v>2</v>
      </c>
      <c r="I4169" s="252" t="s">
        <v>3756</v>
      </c>
      <c r="J4169" s="289" t="s">
        <v>3760</v>
      </c>
      <c r="K4169" s="278" t="e">
        <f t="shared" si="131"/>
        <v>#N/A</v>
      </c>
      <c r="L4169" s="290">
        <v>43559</v>
      </c>
      <c r="M4169" s="290" t="s">
        <v>3248</v>
      </c>
    </row>
    <row r="4170" spans="1:13" s="269" customFormat="1" ht="15.5" hidden="1" thickTop="1" thickBot="1" x14ac:dyDescent="0.4">
      <c r="A4170" s="283" t="s">
        <v>3398</v>
      </c>
      <c r="B4170" s="284" t="e">
        <f>VLOOKUP(A4170,Lists!B:C,2,FALSE)</f>
        <v>#N/A</v>
      </c>
      <c r="C4170" s="284" t="e">
        <f>VLOOKUP(A4170,Lists!B:D,3,FALSE)</f>
        <v>#N/A</v>
      </c>
      <c r="D4170" s="285" t="s">
        <v>5115</v>
      </c>
      <c r="E4170" s="285">
        <v>735</v>
      </c>
      <c r="F4170" s="285" t="s">
        <v>3754</v>
      </c>
      <c r="G4170" s="285" t="s">
        <v>731</v>
      </c>
      <c r="H4170" s="278">
        <f t="shared" si="130"/>
        <v>2</v>
      </c>
      <c r="I4170" s="251" t="s">
        <v>3757</v>
      </c>
      <c r="J4170" s="285" t="s">
        <v>3761</v>
      </c>
      <c r="K4170" s="278" t="e">
        <f t="shared" si="131"/>
        <v>#N/A</v>
      </c>
      <c r="L4170" s="286">
        <v>43559</v>
      </c>
      <c r="M4170" s="286" t="s">
        <v>3248</v>
      </c>
    </row>
    <row r="4171" spans="1:13" s="269" customFormat="1" ht="15.5" hidden="1" thickTop="1" thickBot="1" x14ac:dyDescent="0.4">
      <c r="A4171" s="287" t="s">
        <v>1267</v>
      </c>
      <c r="B4171" s="288" t="e">
        <f>VLOOKUP(A4171,Lists!B:C,2,FALSE)</f>
        <v>#N/A</v>
      </c>
      <c r="C4171" s="288" t="e">
        <f>VLOOKUP(A4171,Lists!B:D,3,FALSE)</f>
        <v>#N/A</v>
      </c>
      <c r="D4171" s="289" t="s">
        <v>522</v>
      </c>
      <c r="E4171" s="289">
        <v>60620329</v>
      </c>
      <c r="F4171" s="289" t="s">
        <v>2852</v>
      </c>
      <c r="G4171" s="289" t="s">
        <v>731</v>
      </c>
      <c r="H4171" s="278">
        <f t="shared" si="130"/>
        <v>2</v>
      </c>
      <c r="I4171" s="252" t="s">
        <v>2845</v>
      </c>
      <c r="J4171" s="289" t="s">
        <v>3762</v>
      </c>
      <c r="K4171" s="278" t="e">
        <f t="shared" si="131"/>
        <v>#N/A</v>
      </c>
      <c r="L4171" s="290">
        <v>43563</v>
      </c>
      <c r="M4171" s="290" t="s">
        <v>3248</v>
      </c>
    </row>
    <row r="4172" spans="1:13" s="269" customFormat="1" ht="15.5" hidden="1" thickTop="1" thickBot="1" x14ac:dyDescent="0.4">
      <c r="A4172" s="283" t="s">
        <v>1267</v>
      </c>
      <c r="B4172" s="284" t="e">
        <f>VLOOKUP(A4172,Lists!B:C,2,FALSE)</f>
        <v>#N/A</v>
      </c>
      <c r="C4172" s="284" t="e">
        <f>VLOOKUP(A4172,Lists!B:D,3,FALSE)</f>
        <v>#N/A</v>
      </c>
      <c r="D4172" s="285" t="s">
        <v>737</v>
      </c>
      <c r="E4172" s="285">
        <v>7120058</v>
      </c>
      <c r="F4172" s="285" t="s">
        <v>2852</v>
      </c>
      <c r="G4172" s="285" t="s">
        <v>731</v>
      </c>
      <c r="H4172" s="278">
        <f t="shared" si="130"/>
        <v>2</v>
      </c>
      <c r="I4172" s="251" t="s">
        <v>2851</v>
      </c>
      <c r="J4172" s="285" t="s">
        <v>3763</v>
      </c>
      <c r="K4172" s="278" t="e">
        <f t="shared" si="131"/>
        <v>#N/A</v>
      </c>
      <c r="L4172" s="286">
        <v>43563</v>
      </c>
      <c r="M4172" s="286" t="s">
        <v>3248</v>
      </c>
    </row>
    <row r="4173" spans="1:13" s="269" customFormat="1" ht="15.5" hidden="1" thickTop="1" thickBot="1" x14ac:dyDescent="0.4">
      <c r="A4173" s="287" t="s">
        <v>1267</v>
      </c>
      <c r="B4173" s="288" t="e">
        <f>VLOOKUP(A4173,Lists!B:C,2,FALSE)</f>
        <v>#N/A</v>
      </c>
      <c r="C4173" s="288" t="e">
        <f>VLOOKUP(A4173,Lists!B:D,3,FALSE)</f>
        <v>#N/A</v>
      </c>
      <c r="D4173" s="289" t="s">
        <v>533</v>
      </c>
      <c r="E4173" s="289">
        <v>136372</v>
      </c>
      <c r="F4173" s="289" t="s">
        <v>3764</v>
      </c>
      <c r="G4173" s="289" t="s">
        <v>731</v>
      </c>
      <c r="H4173" s="278">
        <f t="shared" si="130"/>
        <v>2</v>
      </c>
      <c r="I4173" s="252" t="s">
        <v>2848</v>
      </c>
      <c r="J4173" s="289" t="s">
        <v>3767</v>
      </c>
      <c r="K4173" s="278" t="e">
        <f t="shared" si="131"/>
        <v>#N/A</v>
      </c>
      <c r="L4173" s="290">
        <v>43563</v>
      </c>
      <c r="M4173" s="290" t="s">
        <v>3248</v>
      </c>
    </row>
    <row r="4174" spans="1:13" s="269" customFormat="1" ht="15.5" thickTop="1" thickBot="1" x14ac:dyDescent="0.4">
      <c r="A4174" s="283" t="s">
        <v>1267</v>
      </c>
      <c r="B4174" s="284" t="e">
        <f>VLOOKUP(A4174,Lists!B:C,2,FALSE)</f>
        <v>#N/A</v>
      </c>
      <c r="C4174" s="284" t="e">
        <f>VLOOKUP(A4174,Lists!B:D,3,FALSE)</f>
        <v>#N/A</v>
      </c>
      <c r="D4174" s="285" t="s">
        <v>666</v>
      </c>
      <c r="E4174" s="285">
        <v>136372</v>
      </c>
      <c r="F4174" s="285" t="s">
        <v>3764</v>
      </c>
      <c r="G4174" s="285" t="s">
        <v>731</v>
      </c>
      <c r="H4174" s="278">
        <f t="shared" si="130"/>
        <v>2</v>
      </c>
      <c r="I4174" s="251" t="s">
        <v>2848</v>
      </c>
      <c r="J4174" s="285" t="s">
        <v>3766</v>
      </c>
      <c r="K4174" s="278" t="e">
        <f t="shared" si="131"/>
        <v>#N/A</v>
      </c>
      <c r="L4174" s="286">
        <v>43563</v>
      </c>
      <c r="M4174" s="286" t="s">
        <v>3248</v>
      </c>
    </row>
    <row r="4175" spans="1:13" s="269" customFormat="1" ht="15.5" hidden="1" thickTop="1" thickBot="1" x14ac:dyDescent="0.4">
      <c r="A4175" s="287" t="s">
        <v>1267</v>
      </c>
      <c r="B4175" s="288" t="e">
        <f>VLOOKUP(A4175,Lists!B:C,2,FALSE)</f>
        <v>#N/A</v>
      </c>
      <c r="C4175" s="288" t="e">
        <f>VLOOKUP(A4175,Lists!B:D,3,FALSE)</f>
        <v>#N/A</v>
      </c>
      <c r="D4175" s="289" t="s">
        <v>5029</v>
      </c>
      <c r="E4175" s="289">
        <v>238</v>
      </c>
      <c r="F4175" s="289" t="s">
        <v>3765</v>
      </c>
      <c r="G4175" s="289" t="s">
        <v>731</v>
      </c>
      <c r="H4175" s="278">
        <f t="shared" si="130"/>
        <v>2</v>
      </c>
      <c r="I4175" s="252" t="s">
        <v>2744</v>
      </c>
      <c r="J4175" s="289" t="s">
        <v>3768</v>
      </c>
      <c r="K4175" s="278" t="e">
        <f t="shared" si="131"/>
        <v>#N/A</v>
      </c>
      <c r="L4175" s="290">
        <v>43563</v>
      </c>
      <c r="M4175" s="290" t="s">
        <v>3248</v>
      </c>
    </row>
    <row r="4176" spans="1:13" s="269" customFormat="1" ht="15.5" hidden="1" thickTop="1" thickBot="1" x14ac:dyDescent="0.4">
      <c r="A4176" s="283" t="s">
        <v>1267</v>
      </c>
      <c r="B4176" s="284" t="e">
        <f>VLOOKUP(A4176,Lists!B:C,2,FALSE)</f>
        <v>#N/A</v>
      </c>
      <c r="C4176" s="284" t="e">
        <f>VLOOKUP(A4176,Lists!B:D,3,FALSE)</f>
        <v>#N/A</v>
      </c>
      <c r="D4176" s="285" t="s">
        <v>5115</v>
      </c>
      <c r="E4176" s="285">
        <v>238</v>
      </c>
      <c r="F4176" s="285" t="s">
        <v>3765</v>
      </c>
      <c r="G4176" s="285" t="s">
        <v>731</v>
      </c>
      <c r="H4176" s="278">
        <f t="shared" si="130"/>
        <v>2</v>
      </c>
      <c r="I4176" s="251" t="s">
        <v>2744</v>
      </c>
      <c r="J4176" s="285" t="s">
        <v>3768</v>
      </c>
      <c r="K4176" s="278" t="e">
        <f t="shared" si="131"/>
        <v>#N/A</v>
      </c>
      <c r="L4176" s="286">
        <v>43563</v>
      </c>
      <c r="M4176" s="286" t="s">
        <v>3248</v>
      </c>
    </row>
    <row r="4177" spans="1:13" s="269" customFormat="1" ht="15.5" thickTop="1" thickBot="1" x14ac:dyDescent="0.4">
      <c r="A4177" s="287" t="s">
        <v>3464</v>
      </c>
      <c r="B4177" s="288" t="e">
        <f>VLOOKUP(A4177,Lists!B:C,2,FALSE)</f>
        <v>#N/A</v>
      </c>
      <c r="C4177" s="288" t="e">
        <f>VLOOKUP(A4177,Lists!B:D,3,FALSE)</f>
        <v>#N/A</v>
      </c>
      <c r="D4177" s="289" t="s">
        <v>666</v>
      </c>
      <c r="E4177" s="289">
        <v>4500</v>
      </c>
      <c r="F4177" s="289" t="s">
        <v>3769</v>
      </c>
      <c r="G4177" s="289" t="s">
        <v>731</v>
      </c>
      <c r="H4177" s="278">
        <f t="shared" si="130"/>
        <v>2</v>
      </c>
      <c r="I4177" s="252" t="s">
        <v>3472</v>
      </c>
      <c r="J4177" s="289" t="s">
        <v>3775</v>
      </c>
      <c r="K4177" s="278" t="e">
        <f t="shared" si="131"/>
        <v>#N/A</v>
      </c>
      <c r="L4177" s="290">
        <v>43564</v>
      </c>
      <c r="M4177" s="290" t="s">
        <v>3248</v>
      </c>
    </row>
    <row r="4178" spans="1:13" s="269" customFormat="1" ht="15.5" hidden="1" thickTop="1" thickBot="1" x14ac:dyDescent="0.4">
      <c r="A4178" s="283" t="s">
        <v>3464</v>
      </c>
      <c r="B4178" s="284" t="e">
        <f>VLOOKUP(A4178,Lists!B:C,2,FALSE)</f>
        <v>#N/A</v>
      </c>
      <c r="C4178" s="284" t="e">
        <f>VLOOKUP(A4178,Lists!B:D,3,FALSE)</f>
        <v>#N/A</v>
      </c>
      <c r="D4178" s="285" t="s">
        <v>5027</v>
      </c>
      <c r="E4178" s="285">
        <v>175</v>
      </c>
      <c r="F4178" s="285" t="s">
        <v>3729</v>
      </c>
      <c r="G4178" s="285" t="s">
        <v>731</v>
      </c>
      <c r="H4178" s="278">
        <f t="shared" si="130"/>
        <v>2</v>
      </c>
      <c r="I4178" s="251" t="s">
        <v>3732</v>
      </c>
      <c r="J4178" s="285" t="s">
        <v>3776</v>
      </c>
      <c r="K4178" s="278" t="e">
        <f t="shared" si="131"/>
        <v>#N/A</v>
      </c>
      <c r="L4178" s="286">
        <v>43564</v>
      </c>
      <c r="M4178" s="286" t="s">
        <v>3248</v>
      </c>
    </row>
    <row r="4179" spans="1:13" s="269" customFormat="1" ht="15.5" hidden="1" thickTop="1" thickBot="1" x14ac:dyDescent="0.4">
      <c r="A4179" s="287" t="s">
        <v>3464</v>
      </c>
      <c r="B4179" s="288" t="e">
        <f>VLOOKUP(A4179,Lists!B:C,2,FALSE)</f>
        <v>#N/A</v>
      </c>
      <c r="C4179" s="288" t="e">
        <f>VLOOKUP(A4179,Lists!B:D,3,FALSE)</f>
        <v>#N/A</v>
      </c>
      <c r="D4179" s="289" t="s">
        <v>5029</v>
      </c>
      <c r="E4179" s="289">
        <v>299</v>
      </c>
      <c r="F4179" s="289" t="s">
        <v>3770</v>
      </c>
      <c r="G4179" s="289" t="s">
        <v>731</v>
      </c>
      <c r="H4179" s="278">
        <f t="shared" si="130"/>
        <v>2</v>
      </c>
      <c r="I4179" s="252" t="s">
        <v>3773</v>
      </c>
      <c r="J4179" s="289" t="s">
        <v>3777</v>
      </c>
      <c r="K4179" s="278" t="e">
        <f t="shared" si="131"/>
        <v>#N/A</v>
      </c>
      <c r="L4179" s="290">
        <v>43564</v>
      </c>
      <c r="M4179" s="290" t="s">
        <v>3248</v>
      </c>
    </row>
    <row r="4180" spans="1:13" s="269" customFormat="1" ht="15.5" hidden="1" thickTop="1" thickBot="1" x14ac:dyDescent="0.4">
      <c r="A4180" s="283" t="s">
        <v>3464</v>
      </c>
      <c r="B4180" s="284" t="e">
        <f>VLOOKUP(A4180,Lists!B:C,2,FALSE)</f>
        <v>#N/A</v>
      </c>
      <c r="C4180" s="284" t="e">
        <f>VLOOKUP(A4180,Lists!B:D,3,FALSE)</f>
        <v>#N/A</v>
      </c>
      <c r="D4180" s="285" t="s">
        <v>5115</v>
      </c>
      <c r="E4180" s="285">
        <v>309</v>
      </c>
      <c r="F4180" s="285" t="s">
        <v>3771</v>
      </c>
      <c r="G4180" s="285" t="s">
        <v>731</v>
      </c>
      <c r="H4180" s="278">
        <f t="shared" si="130"/>
        <v>2</v>
      </c>
      <c r="I4180" s="251" t="s">
        <v>3774</v>
      </c>
      <c r="J4180" s="285" t="s">
        <v>3778</v>
      </c>
      <c r="K4180" s="278" t="e">
        <f t="shared" si="131"/>
        <v>#N/A</v>
      </c>
      <c r="L4180" s="286">
        <v>43564</v>
      </c>
      <c r="M4180" s="286" t="s">
        <v>3248</v>
      </c>
    </row>
    <row r="4181" spans="1:13" s="269" customFormat="1" ht="15.5" hidden="1" thickTop="1" thickBot="1" x14ac:dyDescent="0.4">
      <c r="A4181" s="287" t="s">
        <v>3464</v>
      </c>
      <c r="B4181" s="288" t="e">
        <f>VLOOKUP(A4181,Lists!B:C,2,FALSE)</f>
        <v>#N/A</v>
      </c>
      <c r="C4181" s="288" t="e">
        <f>VLOOKUP(A4181,Lists!B:D,3,FALSE)</f>
        <v>#N/A</v>
      </c>
      <c r="D4181" s="289" t="s">
        <v>5108</v>
      </c>
      <c r="E4181" s="289">
        <v>3942</v>
      </c>
      <c r="F4181" s="289" t="s">
        <v>3772</v>
      </c>
      <c r="G4181" s="289" t="s">
        <v>731</v>
      </c>
      <c r="H4181" s="278">
        <f t="shared" si="130"/>
        <v>2</v>
      </c>
      <c r="I4181" s="252" t="s">
        <v>3773</v>
      </c>
      <c r="J4181" s="289" t="s">
        <v>3779</v>
      </c>
      <c r="K4181" s="278" t="e">
        <f t="shared" si="131"/>
        <v>#N/A</v>
      </c>
      <c r="L4181" s="290">
        <v>43564</v>
      </c>
      <c r="M4181" s="290" t="s">
        <v>3248</v>
      </c>
    </row>
    <row r="4182" spans="1:13" s="269" customFormat="1" ht="15.5" hidden="1" thickTop="1" thickBot="1" x14ac:dyDescent="0.4">
      <c r="A4182" s="283" t="s">
        <v>3464</v>
      </c>
      <c r="B4182" s="284" t="e">
        <f>VLOOKUP(A4182,Lists!B:C,2,FALSE)</f>
        <v>#N/A</v>
      </c>
      <c r="C4182" s="284" t="e">
        <f>VLOOKUP(A4182,Lists!B:D,3,FALSE)</f>
        <v>#N/A</v>
      </c>
      <c r="D4182" s="285" t="s">
        <v>5109</v>
      </c>
      <c r="E4182" s="285">
        <v>584</v>
      </c>
      <c r="F4182" s="285" t="s">
        <v>3772</v>
      </c>
      <c r="G4182" s="285" t="s">
        <v>731</v>
      </c>
      <c r="H4182" s="278">
        <f t="shared" si="130"/>
        <v>2</v>
      </c>
      <c r="I4182" s="251" t="s">
        <v>3773</v>
      </c>
      <c r="J4182" s="285" t="s">
        <v>3780</v>
      </c>
      <c r="K4182" s="278" t="e">
        <f t="shared" si="131"/>
        <v>#N/A</v>
      </c>
      <c r="L4182" s="286">
        <v>43564</v>
      </c>
      <c r="M4182" s="286" t="s">
        <v>3248</v>
      </c>
    </row>
    <row r="4183" spans="1:13" s="269" customFormat="1" ht="15.5" hidden="1" thickTop="1" thickBot="1" x14ac:dyDescent="0.4">
      <c r="A4183" s="287" t="s">
        <v>3464</v>
      </c>
      <c r="B4183" s="288" t="e">
        <f>VLOOKUP(A4183,Lists!B:C,2,FALSE)</f>
        <v>#N/A</v>
      </c>
      <c r="C4183" s="288" t="e">
        <f>VLOOKUP(A4183,Lists!B:D,3,FALSE)</f>
        <v>#N/A</v>
      </c>
      <c r="D4183" s="289" t="s">
        <v>742</v>
      </c>
      <c r="E4183" s="289" t="s">
        <v>446</v>
      </c>
      <c r="F4183" s="289" t="s">
        <v>3772</v>
      </c>
      <c r="G4183" s="289" t="s">
        <v>731</v>
      </c>
      <c r="H4183" s="278">
        <f t="shared" si="130"/>
        <v>2</v>
      </c>
      <c r="I4183" s="252" t="s">
        <v>3773</v>
      </c>
      <c r="J4183" s="289" t="s">
        <v>3781</v>
      </c>
      <c r="K4183" s="278" t="e">
        <f t="shared" si="131"/>
        <v>#N/A</v>
      </c>
      <c r="L4183" s="290">
        <v>43564</v>
      </c>
      <c r="M4183" s="290" t="s">
        <v>3248</v>
      </c>
    </row>
    <row r="4184" spans="1:13" s="269" customFormat="1" ht="15.5" hidden="1" thickTop="1" thickBot="1" x14ac:dyDescent="0.4">
      <c r="A4184" s="283" t="s">
        <v>2989</v>
      </c>
      <c r="B4184" s="284" t="str">
        <f>VLOOKUP(A4184,Lists!B:C,2,FALSE)</f>
        <v>ZWE001</v>
      </c>
      <c r="C4184" s="284" t="str">
        <f>VLOOKUP(A4184,Lists!B:D,3,FALSE)</f>
        <v>ZWE</v>
      </c>
      <c r="D4184" s="285" t="s">
        <v>5115</v>
      </c>
      <c r="E4184" s="285">
        <v>309</v>
      </c>
      <c r="F4184" s="285" t="s">
        <v>3771</v>
      </c>
      <c r="G4184" s="285" t="s">
        <v>731</v>
      </c>
      <c r="H4184" s="278">
        <f t="shared" si="130"/>
        <v>2</v>
      </c>
      <c r="I4184" s="251" t="s">
        <v>3774</v>
      </c>
      <c r="J4184" s="285" t="s">
        <v>3778</v>
      </c>
      <c r="K4184" s="278" t="str">
        <f t="shared" si="131"/>
        <v>ZWE001Fatalities in all crises</v>
      </c>
      <c r="L4184" s="286">
        <v>43564</v>
      </c>
      <c r="M4184" s="286" t="s">
        <v>3248</v>
      </c>
    </row>
    <row r="4185" spans="1:13" s="269" customFormat="1" ht="15.5" hidden="1" thickTop="1" thickBot="1" x14ac:dyDescent="0.4">
      <c r="A4185" s="287" t="s">
        <v>2989</v>
      </c>
      <c r="B4185" s="288" t="str">
        <f>VLOOKUP(A4185,Lists!B:C,2,FALSE)</f>
        <v>ZWE001</v>
      </c>
      <c r="C4185" s="288" t="str">
        <f>VLOOKUP(A4185,Lists!B:D,3,FALSE)</f>
        <v>ZWE</v>
      </c>
      <c r="D4185" s="289" t="s">
        <v>5108</v>
      </c>
      <c r="E4185" s="289">
        <v>3942</v>
      </c>
      <c r="F4185" s="289" t="s">
        <v>3772</v>
      </c>
      <c r="G4185" s="289" t="s">
        <v>731</v>
      </c>
      <c r="H4185" s="278">
        <f t="shared" si="130"/>
        <v>2</v>
      </c>
      <c r="I4185" s="252" t="s">
        <v>3773</v>
      </c>
      <c r="J4185" s="289" t="s">
        <v>3779</v>
      </c>
      <c r="K4185" s="278" t="str">
        <f t="shared" si="131"/>
        <v>ZWE001Buildings damaged</v>
      </c>
      <c r="L4185" s="290">
        <v>43564</v>
      </c>
      <c r="M4185" s="290" t="s">
        <v>3248</v>
      </c>
    </row>
    <row r="4186" spans="1:13" s="269" customFormat="1" ht="15.5" hidden="1" thickTop="1" thickBot="1" x14ac:dyDescent="0.4">
      <c r="A4186" s="283" t="s">
        <v>2989</v>
      </c>
      <c r="B4186" s="284" t="str">
        <f>VLOOKUP(A4186,Lists!B:C,2,FALSE)</f>
        <v>ZWE001</v>
      </c>
      <c r="C4186" s="284" t="str">
        <f>VLOOKUP(A4186,Lists!B:D,3,FALSE)</f>
        <v>ZWE</v>
      </c>
      <c r="D4186" s="285" t="s">
        <v>5109</v>
      </c>
      <c r="E4186" s="285">
        <v>584</v>
      </c>
      <c r="F4186" s="285" t="s">
        <v>3772</v>
      </c>
      <c r="G4186" s="285" t="s">
        <v>731</v>
      </c>
      <c r="H4186" s="278">
        <f t="shared" si="130"/>
        <v>2</v>
      </c>
      <c r="I4186" s="251" t="s">
        <v>3773</v>
      </c>
      <c r="J4186" s="285" t="s">
        <v>3780</v>
      </c>
      <c r="K4186" s="278" t="str">
        <f t="shared" si="131"/>
        <v>ZWE001Buildings destroyed</v>
      </c>
      <c r="L4186" s="286">
        <v>43564</v>
      </c>
      <c r="M4186" s="286" t="s">
        <v>3248</v>
      </c>
    </row>
    <row r="4187" spans="1:13" s="269" customFormat="1" ht="15.5" hidden="1" thickTop="1" thickBot="1" x14ac:dyDescent="0.4">
      <c r="A4187" s="287" t="s">
        <v>2989</v>
      </c>
      <c r="B4187" s="288" t="str">
        <f>VLOOKUP(A4187,Lists!B:C,2,FALSE)</f>
        <v>ZWE001</v>
      </c>
      <c r="C4187" s="288" t="str">
        <f>VLOOKUP(A4187,Lists!B:D,3,FALSE)</f>
        <v>ZWE</v>
      </c>
      <c r="D4187" s="289" t="s">
        <v>5029</v>
      </c>
      <c r="E4187" s="289" t="s">
        <v>446</v>
      </c>
      <c r="F4187" s="289" t="s">
        <v>446</v>
      </c>
      <c r="G4187" s="289" t="s">
        <v>731</v>
      </c>
      <c r="H4187" s="278">
        <f t="shared" si="130"/>
        <v>2</v>
      </c>
      <c r="I4187" s="252" t="s">
        <v>446</v>
      </c>
      <c r="J4187" s="289" t="s">
        <v>3791</v>
      </c>
      <c r="K4187" s="278" t="str">
        <f t="shared" si="131"/>
        <v>ZWE001Fatalities reported</v>
      </c>
      <c r="L4187" s="290">
        <v>43564</v>
      </c>
      <c r="M4187" s="290" t="s">
        <v>3249</v>
      </c>
    </row>
    <row r="4188" spans="1:13" s="269" customFormat="1" ht="15.5" thickTop="1" thickBot="1" x14ac:dyDescent="0.4">
      <c r="A4188" s="283" t="s">
        <v>3464</v>
      </c>
      <c r="B4188" s="284" t="e">
        <f>VLOOKUP(A4188,Lists!B:C,2,FALSE)</f>
        <v>#N/A</v>
      </c>
      <c r="C4188" s="284" t="e">
        <f>VLOOKUP(A4188,Lists!B:D,3,FALSE)</f>
        <v>#N/A</v>
      </c>
      <c r="D4188" s="285" t="s">
        <v>666</v>
      </c>
      <c r="E4188" s="285">
        <v>11255</v>
      </c>
      <c r="F4188" s="285" t="s">
        <v>3782</v>
      </c>
      <c r="G4188" s="285" t="s">
        <v>731</v>
      </c>
      <c r="H4188" s="278">
        <f t="shared" si="130"/>
        <v>2</v>
      </c>
      <c r="I4188" s="251" t="s">
        <v>3785</v>
      </c>
      <c r="J4188" s="285" t="s">
        <v>3788</v>
      </c>
      <c r="K4188" s="278" t="e">
        <f t="shared" si="131"/>
        <v>#N/A</v>
      </c>
      <c r="L4188" s="286">
        <v>43566</v>
      </c>
      <c r="M4188" s="286" t="s">
        <v>3248</v>
      </c>
    </row>
    <row r="4189" spans="1:13" s="269" customFormat="1" ht="15.5" hidden="1" thickTop="1" thickBot="1" x14ac:dyDescent="0.4">
      <c r="A4189" s="287" t="s">
        <v>3464</v>
      </c>
      <c r="B4189" s="288" t="e">
        <f>VLOOKUP(A4189,Lists!B:C,2,FALSE)</f>
        <v>#N/A</v>
      </c>
      <c r="C4189" s="288" t="e">
        <f>VLOOKUP(A4189,Lists!B:D,3,FALSE)</f>
        <v>#N/A</v>
      </c>
      <c r="D4189" s="289" t="s">
        <v>5110</v>
      </c>
      <c r="E4189" s="289">
        <v>811787</v>
      </c>
      <c r="F4189" s="289" t="s">
        <v>3783</v>
      </c>
      <c r="G4189" s="289" t="s">
        <v>731</v>
      </c>
      <c r="H4189" s="278">
        <f t="shared" si="130"/>
        <v>2</v>
      </c>
      <c r="I4189" s="252" t="s">
        <v>3786</v>
      </c>
      <c r="J4189" s="289" t="s">
        <v>3739</v>
      </c>
      <c r="K4189" s="278" t="e">
        <f t="shared" si="131"/>
        <v>#N/A</v>
      </c>
      <c r="L4189" s="290">
        <v>43566</v>
      </c>
      <c r="M4189" s="290" t="s">
        <v>3248</v>
      </c>
    </row>
    <row r="4190" spans="1:13" s="269" customFormat="1" ht="15.5" hidden="1" thickTop="1" thickBot="1" x14ac:dyDescent="0.4">
      <c r="A4190" s="283" t="s">
        <v>3464</v>
      </c>
      <c r="B4190" s="284" t="e">
        <f>VLOOKUP(A4190,Lists!B:C,2,FALSE)</f>
        <v>#N/A</v>
      </c>
      <c r="C4190" s="284" t="e">
        <f>VLOOKUP(A4190,Lists!B:D,3,FALSE)</f>
        <v>#N/A</v>
      </c>
      <c r="D4190" s="285" t="s">
        <v>5112</v>
      </c>
      <c r="E4190" s="285">
        <v>258745</v>
      </c>
      <c r="F4190" s="285" t="s">
        <v>3784</v>
      </c>
      <c r="G4190" s="285" t="s">
        <v>731</v>
      </c>
      <c r="H4190" s="278">
        <f t="shared" si="130"/>
        <v>2</v>
      </c>
      <c r="I4190" s="251" t="s">
        <v>3787</v>
      </c>
      <c r="J4190" s="285" t="s">
        <v>3789</v>
      </c>
      <c r="K4190" s="278" t="e">
        <f t="shared" si="131"/>
        <v>#N/A</v>
      </c>
      <c r="L4190" s="286">
        <v>43566</v>
      </c>
      <c r="M4190" s="286" t="s">
        <v>3248</v>
      </c>
    </row>
    <row r="4191" spans="1:13" s="269" customFormat="1" ht="15.5" hidden="1" thickTop="1" thickBot="1" x14ac:dyDescent="0.4">
      <c r="A4191" s="287" t="s">
        <v>3464</v>
      </c>
      <c r="B4191" s="288" t="e">
        <f>VLOOKUP(A4191,Lists!B:C,2,FALSE)</f>
        <v>#N/A</v>
      </c>
      <c r="C4191" s="288" t="e">
        <f>VLOOKUP(A4191,Lists!B:D,3,FALSE)</f>
        <v>#N/A</v>
      </c>
      <c r="D4191" s="289" t="s">
        <v>5113</v>
      </c>
      <c r="E4191" s="289">
        <v>11255</v>
      </c>
      <c r="F4191" s="289" t="s">
        <v>3782</v>
      </c>
      <c r="G4191" s="289" t="s">
        <v>731</v>
      </c>
      <c r="H4191" s="278">
        <f t="shared" si="130"/>
        <v>2</v>
      </c>
      <c r="I4191" s="252" t="s">
        <v>3785</v>
      </c>
      <c r="J4191" s="289" t="s">
        <v>3790</v>
      </c>
      <c r="K4191" s="278" t="e">
        <f t="shared" si="131"/>
        <v>#N/A</v>
      </c>
      <c r="L4191" s="290">
        <v>43566</v>
      </c>
      <c r="M4191" s="290" t="s">
        <v>3248</v>
      </c>
    </row>
    <row r="4192" spans="1:13" s="269" customFormat="1" ht="15.5" hidden="1" thickTop="1" thickBot="1" x14ac:dyDescent="0.4">
      <c r="A4192" s="283" t="s">
        <v>3541</v>
      </c>
      <c r="B4192" s="284" t="str">
        <f>VLOOKUP(A4192,Lists!B:C,2,FALSE)</f>
        <v>CRI002</v>
      </c>
      <c r="C4192" s="284" t="str">
        <f>VLOOKUP(A4192,Lists!B:D,3,FALSE)</f>
        <v>CRI</v>
      </c>
      <c r="D4192" s="285" t="s">
        <v>522</v>
      </c>
      <c r="E4192" s="285">
        <v>4339000</v>
      </c>
      <c r="F4192" s="285" t="s">
        <v>3792</v>
      </c>
      <c r="G4192" s="285" t="s">
        <v>731</v>
      </c>
      <c r="H4192" s="278">
        <f t="shared" si="130"/>
        <v>2</v>
      </c>
      <c r="I4192" s="251" t="s">
        <v>3794</v>
      </c>
      <c r="J4192" s="285" t="s">
        <v>3793</v>
      </c>
      <c r="K4192" s="278" t="str">
        <f t="shared" si="131"/>
        <v>CRI002Total population</v>
      </c>
      <c r="L4192" s="286">
        <v>43566</v>
      </c>
      <c r="M4192" s="286" t="s">
        <v>3248</v>
      </c>
    </row>
    <row r="4193" spans="1:13" s="269" customFormat="1" ht="15.5" hidden="1" thickTop="1" thickBot="1" x14ac:dyDescent="0.4">
      <c r="A4193" s="287" t="s">
        <v>3541</v>
      </c>
      <c r="B4193" s="288" t="str">
        <f>VLOOKUP(A4193,Lists!B:C,2,FALSE)</f>
        <v>CRI002</v>
      </c>
      <c r="C4193" s="288" t="str">
        <f>VLOOKUP(A4193,Lists!B:D,3,FALSE)</f>
        <v>CRI</v>
      </c>
      <c r="D4193" s="289" t="s">
        <v>660</v>
      </c>
      <c r="E4193" s="289">
        <v>4960</v>
      </c>
      <c r="F4193" s="289" t="s">
        <v>3796</v>
      </c>
      <c r="G4193" s="289" t="s">
        <v>731</v>
      </c>
      <c r="H4193" s="278">
        <f t="shared" si="130"/>
        <v>2</v>
      </c>
      <c r="I4193" s="252" t="s">
        <v>3797</v>
      </c>
      <c r="J4193" s="289" t="s">
        <v>3795</v>
      </c>
      <c r="K4193" s="278" t="str">
        <f t="shared" si="131"/>
        <v>CRI002Landmass affected</v>
      </c>
      <c r="L4193" s="290">
        <v>43566</v>
      </c>
      <c r="M4193" s="290" t="s">
        <v>3248</v>
      </c>
    </row>
    <row r="4194" spans="1:13" s="269" customFormat="1" ht="15.5" thickTop="1" thickBot="1" x14ac:dyDescent="0.4">
      <c r="A4194" s="283" t="s">
        <v>3541</v>
      </c>
      <c r="B4194" s="284" t="str">
        <f>VLOOKUP(A4194,Lists!B:C,2,FALSE)</f>
        <v>CRI002</v>
      </c>
      <c r="C4194" s="284" t="str">
        <f>VLOOKUP(A4194,Lists!B:D,3,FALSE)</f>
        <v>CRI</v>
      </c>
      <c r="D4194" s="285" t="s">
        <v>666</v>
      </c>
      <c r="E4194" s="285">
        <v>52000</v>
      </c>
      <c r="F4194" s="285" t="s">
        <v>3800</v>
      </c>
      <c r="G4194" s="285" t="s">
        <v>731</v>
      </c>
      <c r="H4194" s="278">
        <f t="shared" si="130"/>
        <v>2</v>
      </c>
      <c r="I4194" s="251" t="s">
        <v>3799</v>
      </c>
      <c r="J4194" s="285" t="s">
        <v>3801</v>
      </c>
      <c r="K4194" s="278" t="str">
        <f t="shared" si="131"/>
        <v>CRI002People displaced</v>
      </c>
      <c r="L4194" s="286">
        <v>43566</v>
      </c>
      <c r="M4194" s="286" t="s">
        <v>3248</v>
      </c>
    </row>
    <row r="4195" spans="1:13" s="269" customFormat="1" ht="15.5" hidden="1" thickTop="1" thickBot="1" x14ac:dyDescent="0.4">
      <c r="A4195" s="287" t="s">
        <v>3541</v>
      </c>
      <c r="B4195" s="288" t="str">
        <f>VLOOKUP(A4195,Lists!B:C,2,FALSE)</f>
        <v>CRI002</v>
      </c>
      <c r="C4195" s="288" t="str">
        <f>VLOOKUP(A4195,Lists!B:D,3,FALSE)</f>
        <v>CRI</v>
      </c>
      <c r="D4195" s="289" t="s">
        <v>5027</v>
      </c>
      <c r="E4195" s="289">
        <v>0</v>
      </c>
      <c r="F4195" s="289"/>
      <c r="G4195" s="289" t="s">
        <v>731</v>
      </c>
      <c r="H4195" s="278">
        <f t="shared" si="130"/>
        <v>2</v>
      </c>
      <c r="I4195" s="252"/>
      <c r="J4195" s="289"/>
      <c r="K4195" s="278" t="str">
        <f t="shared" si="131"/>
        <v>CRI002Injuries reported</v>
      </c>
      <c r="L4195" s="290">
        <v>43566</v>
      </c>
      <c r="M4195" s="290" t="s">
        <v>3248</v>
      </c>
    </row>
    <row r="4196" spans="1:13" s="269" customFormat="1" ht="15.5" hidden="1" thickTop="1" thickBot="1" x14ac:dyDescent="0.4">
      <c r="A4196" s="283" t="s">
        <v>3541</v>
      </c>
      <c r="B4196" s="284" t="str">
        <f>VLOOKUP(A4196,Lists!B:C,2,FALSE)</f>
        <v>CRI002</v>
      </c>
      <c r="C4196" s="284" t="str">
        <f>VLOOKUP(A4196,Lists!B:D,3,FALSE)</f>
        <v>CRI</v>
      </c>
      <c r="D4196" s="285" t="s">
        <v>5028</v>
      </c>
      <c r="E4196" s="285">
        <v>0</v>
      </c>
      <c r="F4196" s="285"/>
      <c r="G4196" s="285" t="s">
        <v>731</v>
      </c>
      <c r="H4196" s="278">
        <f t="shared" si="130"/>
        <v>2</v>
      </c>
      <c r="I4196" s="251"/>
      <c r="J4196" s="285"/>
      <c r="K4196" s="278" t="str">
        <f t="shared" si="131"/>
        <v>CRI002Illness cases reported</v>
      </c>
      <c r="L4196" s="286">
        <v>43566</v>
      </c>
      <c r="M4196" s="286" t="s">
        <v>3248</v>
      </c>
    </row>
    <row r="4197" spans="1:13" s="269" customFormat="1" ht="15.5" hidden="1" thickTop="1" thickBot="1" x14ac:dyDescent="0.4">
      <c r="A4197" s="287" t="s">
        <v>3541</v>
      </c>
      <c r="B4197" s="288" t="str">
        <f>VLOOKUP(A4197,Lists!B:C,2,FALSE)</f>
        <v>CRI002</v>
      </c>
      <c r="C4197" s="288" t="str">
        <f>VLOOKUP(A4197,Lists!B:D,3,FALSE)</f>
        <v>CRI</v>
      </c>
      <c r="D4197" s="289" t="s">
        <v>5029</v>
      </c>
      <c r="E4197" s="289">
        <v>0</v>
      </c>
      <c r="F4197" s="289"/>
      <c r="G4197" s="289" t="s">
        <v>731</v>
      </c>
      <c r="H4197" s="278">
        <f t="shared" si="130"/>
        <v>2</v>
      </c>
      <c r="I4197" s="252"/>
      <c r="J4197" s="289"/>
      <c r="K4197" s="278" t="str">
        <f t="shared" si="131"/>
        <v>CRI002Fatalities reported</v>
      </c>
      <c r="L4197" s="290">
        <v>43566</v>
      </c>
      <c r="M4197" s="290" t="s">
        <v>3248</v>
      </c>
    </row>
    <row r="4198" spans="1:13" s="269" customFormat="1" ht="15.5" hidden="1" thickTop="1" thickBot="1" x14ac:dyDescent="0.4">
      <c r="A4198" s="283" t="s">
        <v>3541</v>
      </c>
      <c r="B4198" s="284" t="str">
        <f>VLOOKUP(A4198,Lists!B:C,2,FALSE)</f>
        <v>CRI002</v>
      </c>
      <c r="C4198" s="284" t="str">
        <f>VLOOKUP(A4198,Lists!B:D,3,FALSE)</f>
        <v>CRI</v>
      </c>
      <c r="D4198" s="285" t="s">
        <v>5028</v>
      </c>
      <c r="E4198" s="285">
        <v>0</v>
      </c>
      <c r="F4198" s="285"/>
      <c r="G4198" s="285" t="s">
        <v>731</v>
      </c>
      <c r="H4198" s="278">
        <f t="shared" si="130"/>
        <v>2</v>
      </c>
      <c r="I4198" s="251"/>
      <c r="J4198" s="285"/>
      <c r="K4198" s="278" t="str">
        <f t="shared" si="131"/>
        <v>CRI002Illness cases reported</v>
      </c>
      <c r="L4198" s="286">
        <v>43566</v>
      </c>
      <c r="M4198" s="286" t="s">
        <v>3248</v>
      </c>
    </row>
    <row r="4199" spans="1:13" s="269" customFormat="1" ht="15.5" hidden="1" thickTop="1" thickBot="1" x14ac:dyDescent="0.4">
      <c r="A4199" s="287" t="s">
        <v>3541</v>
      </c>
      <c r="B4199" s="288" t="str">
        <f>VLOOKUP(A4199,Lists!B:C,2,FALSE)</f>
        <v>CRI002</v>
      </c>
      <c r="C4199" s="288" t="str">
        <f>VLOOKUP(A4199,Lists!B:D,3,FALSE)</f>
        <v>CRI</v>
      </c>
      <c r="D4199" s="289" t="s">
        <v>5108</v>
      </c>
      <c r="E4199" s="289">
        <v>0</v>
      </c>
      <c r="F4199" s="289"/>
      <c r="G4199" s="289" t="s">
        <v>731</v>
      </c>
      <c r="H4199" s="278">
        <f t="shared" si="130"/>
        <v>2</v>
      </c>
      <c r="I4199" s="252"/>
      <c r="J4199" s="289"/>
      <c r="K4199" s="278" t="str">
        <f t="shared" si="131"/>
        <v>CRI002Buildings damaged</v>
      </c>
      <c r="L4199" s="290">
        <v>43566</v>
      </c>
      <c r="M4199" s="290" t="s">
        <v>3248</v>
      </c>
    </row>
    <row r="4200" spans="1:13" s="269" customFormat="1" ht="15.5" hidden="1" thickTop="1" thickBot="1" x14ac:dyDescent="0.4">
      <c r="A4200" s="283" t="s">
        <v>3541</v>
      </c>
      <c r="B4200" s="284" t="str">
        <f>VLOOKUP(A4200,Lists!B:C,2,FALSE)</f>
        <v>CRI002</v>
      </c>
      <c r="C4200" s="284" t="str">
        <f>VLOOKUP(A4200,Lists!B:D,3,FALSE)</f>
        <v>CRI</v>
      </c>
      <c r="D4200" s="285" t="s">
        <v>5109</v>
      </c>
      <c r="E4200" s="285">
        <v>0</v>
      </c>
      <c r="F4200" s="285"/>
      <c r="G4200" s="285" t="s">
        <v>731</v>
      </c>
      <c r="H4200" s="278">
        <f t="shared" si="130"/>
        <v>2</v>
      </c>
      <c r="I4200" s="251"/>
      <c r="J4200" s="285"/>
      <c r="K4200" s="278" t="str">
        <f t="shared" si="131"/>
        <v>CRI002Buildings destroyed</v>
      </c>
      <c r="L4200" s="286">
        <v>43566</v>
      </c>
      <c r="M4200" s="286" t="s">
        <v>3248</v>
      </c>
    </row>
    <row r="4201" spans="1:13" s="269" customFormat="1" ht="15.5" hidden="1" thickTop="1" thickBot="1" x14ac:dyDescent="0.4">
      <c r="A4201" s="287" t="s">
        <v>3541</v>
      </c>
      <c r="B4201" s="288" t="str">
        <f>VLOOKUP(A4201,Lists!B:C,2,FALSE)</f>
        <v>CRI002</v>
      </c>
      <c r="C4201" s="288" t="str">
        <f>VLOOKUP(A4201,Lists!B:D,3,FALSE)</f>
        <v>CRI</v>
      </c>
      <c r="D4201" s="289" t="s">
        <v>742</v>
      </c>
      <c r="E4201" s="289">
        <v>0</v>
      </c>
      <c r="F4201" s="289"/>
      <c r="G4201" s="289" t="s">
        <v>731</v>
      </c>
      <c r="H4201" s="278">
        <f t="shared" si="130"/>
        <v>2</v>
      </c>
      <c r="I4201" s="252"/>
      <c r="J4201" s="289"/>
      <c r="K4201" s="278" t="str">
        <f t="shared" si="131"/>
        <v>CRI002Economic Losses</v>
      </c>
      <c r="L4201" s="290">
        <v>43566</v>
      </c>
      <c r="M4201" s="290" t="s">
        <v>3248</v>
      </c>
    </row>
    <row r="4202" spans="1:13" s="269" customFormat="1" ht="15.5" hidden="1" thickTop="1" thickBot="1" x14ac:dyDescent="0.4">
      <c r="A4202" s="283" t="s">
        <v>3541</v>
      </c>
      <c r="B4202" s="284" t="str">
        <f>VLOOKUP(A4202,Lists!B:C,2,FALSE)</f>
        <v>CRI002</v>
      </c>
      <c r="C4202" s="284" t="str">
        <f>VLOOKUP(A4202,Lists!B:D,3,FALSE)</f>
        <v>CRI</v>
      </c>
      <c r="D4202" s="285" t="s">
        <v>752</v>
      </c>
      <c r="E4202" s="285">
        <v>11500</v>
      </c>
      <c r="F4202" s="285" t="s">
        <v>1655</v>
      </c>
      <c r="G4202" s="285" t="s">
        <v>731</v>
      </c>
      <c r="H4202" s="278">
        <f t="shared" si="130"/>
        <v>2</v>
      </c>
      <c r="I4202" s="251" t="s">
        <v>3803</v>
      </c>
      <c r="J4202" s="285" t="s">
        <v>3802</v>
      </c>
      <c r="K4202" s="278" t="str">
        <f t="shared" si="131"/>
        <v>CRI002People in Need</v>
      </c>
      <c r="L4202" s="286">
        <v>43566</v>
      </c>
      <c r="M4202" s="286" t="s">
        <v>3248</v>
      </c>
    </row>
    <row r="4203" spans="1:13" s="269" customFormat="1" ht="15.5" hidden="1" thickTop="1" thickBot="1" x14ac:dyDescent="0.4">
      <c r="A4203" s="287" t="s">
        <v>3541</v>
      </c>
      <c r="B4203" s="288" t="str">
        <f>VLOOKUP(A4203,Lists!B:C,2,FALSE)</f>
        <v>CRI002</v>
      </c>
      <c r="C4203" s="288" t="str">
        <f>VLOOKUP(A4203,Lists!B:D,3,FALSE)</f>
        <v>CRI</v>
      </c>
      <c r="D4203" s="289" t="s">
        <v>5112</v>
      </c>
      <c r="E4203" s="289">
        <v>11500</v>
      </c>
      <c r="F4203" s="289" t="s">
        <v>1655</v>
      </c>
      <c r="G4203" s="289" t="s">
        <v>731</v>
      </c>
      <c r="H4203" s="278">
        <f t="shared" si="130"/>
        <v>2</v>
      </c>
      <c r="I4203" s="252" t="s">
        <v>3803</v>
      </c>
      <c r="J4203" s="289" t="s">
        <v>3802</v>
      </c>
      <c r="K4203" s="278" t="str">
        <f t="shared" si="131"/>
        <v>CRI002Moderate humanitarian conditions - Level 3</v>
      </c>
      <c r="L4203" s="290">
        <v>43566</v>
      </c>
      <c r="M4203" s="290" t="s">
        <v>3249</v>
      </c>
    </row>
    <row r="4204" spans="1:13" s="269" customFormat="1" ht="15.5" hidden="1" thickTop="1" thickBot="1" x14ac:dyDescent="0.4">
      <c r="A4204" s="283" t="s">
        <v>3541</v>
      </c>
      <c r="B4204" s="284" t="str">
        <f>VLOOKUP(A4204,Lists!B:C,2,FALSE)</f>
        <v>CRI002</v>
      </c>
      <c r="C4204" s="284" t="str">
        <f>VLOOKUP(A4204,Lists!B:D,3,FALSE)</f>
        <v>CRI</v>
      </c>
      <c r="D4204" s="285" t="s">
        <v>5113</v>
      </c>
      <c r="E4204" s="285">
        <v>0</v>
      </c>
      <c r="F4204" s="285"/>
      <c r="G4204" s="285" t="s">
        <v>731</v>
      </c>
      <c r="H4204" s="278">
        <f t="shared" si="130"/>
        <v>2</v>
      </c>
      <c r="I4204" s="251"/>
      <c r="J4204" s="285"/>
      <c r="K4204" s="278" t="str">
        <f t="shared" si="131"/>
        <v>CRI002Severe humanitarian conditions - Level 4</v>
      </c>
      <c r="L4204" s="286">
        <v>43566</v>
      </c>
      <c r="M4204" s="286" t="s">
        <v>3249</v>
      </c>
    </row>
    <row r="4205" spans="1:13" s="269" customFormat="1" ht="15.5" hidden="1" thickTop="1" thickBot="1" x14ac:dyDescent="0.4">
      <c r="A4205" s="287" t="s">
        <v>3541</v>
      </c>
      <c r="B4205" s="288" t="str">
        <f>VLOOKUP(A4205,Lists!B:C,2,FALSE)</f>
        <v>CRI002</v>
      </c>
      <c r="C4205" s="288" t="str">
        <f>VLOOKUP(A4205,Lists!B:D,3,FALSE)</f>
        <v>CRI</v>
      </c>
      <c r="D4205" s="289" t="s">
        <v>5114</v>
      </c>
      <c r="E4205" s="289">
        <v>0</v>
      </c>
      <c r="F4205" s="289"/>
      <c r="G4205" s="289" t="s">
        <v>731</v>
      </c>
      <c r="H4205" s="278">
        <f t="shared" si="130"/>
        <v>2</v>
      </c>
      <c r="I4205" s="252"/>
      <c r="J4205" s="289"/>
      <c r="K4205" s="278" t="str">
        <f t="shared" si="131"/>
        <v>CRI002Extreme humanitarian conditions - Level 5</v>
      </c>
      <c r="L4205" s="290">
        <v>43566</v>
      </c>
      <c r="M4205" s="290" t="s">
        <v>3249</v>
      </c>
    </row>
    <row r="4206" spans="1:13" s="269" customFormat="1" ht="15.5" hidden="1" thickTop="1" thickBot="1" x14ac:dyDescent="0.4">
      <c r="A4206" s="283" t="s">
        <v>3541</v>
      </c>
      <c r="B4206" s="284" t="str">
        <f>VLOOKUP(A4206,Lists!B:C,2,FALSE)</f>
        <v>CRI002</v>
      </c>
      <c r="C4206" s="284" t="str">
        <f>VLOOKUP(A4206,Lists!B:D,3,FALSE)</f>
        <v>CRI</v>
      </c>
      <c r="D4206" s="285" t="s">
        <v>5115</v>
      </c>
      <c r="E4206" s="285" t="s">
        <v>446</v>
      </c>
      <c r="F4206" s="285" t="s">
        <v>446</v>
      </c>
      <c r="G4206" s="285" t="s">
        <v>731</v>
      </c>
      <c r="H4206" s="278">
        <f t="shared" si="130"/>
        <v>2</v>
      </c>
      <c r="I4206" s="251" t="s">
        <v>446</v>
      </c>
      <c r="J4206" s="285" t="s">
        <v>446</v>
      </c>
      <c r="K4206" s="278" t="str">
        <f t="shared" si="131"/>
        <v>CRI002Fatalities in all crises</v>
      </c>
      <c r="L4206" s="286">
        <v>43566</v>
      </c>
      <c r="M4206" s="286" t="s">
        <v>3248</v>
      </c>
    </row>
    <row r="4207" spans="1:13" s="269" customFormat="1" ht="15.5" hidden="1" thickTop="1" thickBot="1" x14ac:dyDescent="0.4">
      <c r="A4207" s="287" t="s">
        <v>3541</v>
      </c>
      <c r="B4207" s="288" t="str">
        <f>VLOOKUP(A4207,Lists!B:C,2,FALSE)</f>
        <v>CRI002</v>
      </c>
      <c r="C4207" s="288" t="str">
        <f>VLOOKUP(A4207,Lists!B:D,3,FALSE)</f>
        <v>CRI</v>
      </c>
      <c r="D4207" s="289" t="s">
        <v>688</v>
      </c>
      <c r="E4207" s="289">
        <v>2</v>
      </c>
      <c r="F4207" s="289"/>
      <c r="G4207" s="289" t="s">
        <v>731</v>
      </c>
      <c r="H4207" s="278">
        <f t="shared" si="130"/>
        <v>2</v>
      </c>
      <c r="I4207" s="252"/>
      <c r="J4207" s="289" t="s">
        <v>3804</v>
      </c>
      <c r="K4207" s="278" t="str">
        <f t="shared" si="131"/>
        <v>CRI002Crisis affected groups</v>
      </c>
      <c r="L4207" s="290">
        <v>43566</v>
      </c>
      <c r="M4207" s="290" t="s">
        <v>3248</v>
      </c>
    </row>
    <row r="4208" spans="1:13" s="269" customFormat="1" ht="15.5" hidden="1" thickTop="1" thickBot="1" x14ac:dyDescent="0.4">
      <c r="A4208" s="283" t="s">
        <v>3541</v>
      </c>
      <c r="B4208" s="284" t="str">
        <f>VLOOKUP(A4208,Lists!B:C,2,FALSE)</f>
        <v>CRI002</v>
      </c>
      <c r="C4208" s="284" t="str">
        <f>VLOOKUP(A4208,Lists!B:D,3,FALSE)</f>
        <v>CRI</v>
      </c>
      <c r="D4208" s="285" t="s">
        <v>691</v>
      </c>
      <c r="E4208" s="285">
        <v>0</v>
      </c>
      <c r="F4208" s="285" t="s">
        <v>3805</v>
      </c>
      <c r="G4208" s="285" t="s">
        <v>731</v>
      </c>
      <c r="H4208" s="278">
        <f t="shared" si="130"/>
        <v>2</v>
      </c>
      <c r="I4208" s="251"/>
      <c r="J4208" s="285"/>
      <c r="K4208" s="278" t="str">
        <f t="shared" si="131"/>
        <v>CRI002People facing limited access constraints</v>
      </c>
      <c r="L4208" s="286">
        <v>43566</v>
      </c>
      <c r="M4208" s="286" t="s">
        <v>3248</v>
      </c>
    </row>
    <row r="4209" spans="1:13" s="269" customFormat="1" ht="15.5" hidden="1" thickTop="1" thickBot="1" x14ac:dyDescent="0.4">
      <c r="A4209" s="287" t="s">
        <v>3541</v>
      </c>
      <c r="B4209" s="288" t="str">
        <f>VLOOKUP(A4209,Lists!B:C,2,FALSE)</f>
        <v>CRI002</v>
      </c>
      <c r="C4209" s="288" t="str">
        <f>VLOOKUP(A4209,Lists!B:D,3,FALSE)</f>
        <v>CRI</v>
      </c>
      <c r="D4209" s="289" t="s">
        <v>643</v>
      </c>
      <c r="E4209" s="289">
        <v>0</v>
      </c>
      <c r="F4209" s="289" t="s">
        <v>3805</v>
      </c>
      <c r="G4209" s="289" t="s">
        <v>731</v>
      </c>
      <c r="H4209" s="278">
        <f t="shared" si="130"/>
        <v>2</v>
      </c>
      <c r="I4209" s="252"/>
      <c r="J4209" s="289"/>
      <c r="K4209" s="278" t="str">
        <f t="shared" si="131"/>
        <v>CRI002Impediments to entry into country (bureaucratic and administrative)</v>
      </c>
      <c r="L4209" s="290">
        <v>43566</v>
      </c>
      <c r="M4209" s="290" t="s">
        <v>3248</v>
      </c>
    </row>
    <row r="4210" spans="1:13" s="269" customFormat="1" ht="15.5" hidden="1" thickTop="1" thickBot="1" x14ac:dyDescent="0.4">
      <c r="A4210" s="283" t="s">
        <v>3541</v>
      </c>
      <c r="B4210" s="284" t="str">
        <f>VLOOKUP(A4210,Lists!B:C,2,FALSE)</f>
        <v>CRI002</v>
      </c>
      <c r="C4210" s="284" t="str">
        <f>VLOOKUP(A4210,Lists!B:D,3,FALSE)</f>
        <v>CRI</v>
      </c>
      <c r="D4210" s="285" t="s">
        <v>644</v>
      </c>
      <c r="E4210" s="285">
        <v>0</v>
      </c>
      <c r="F4210" s="285" t="s">
        <v>3805</v>
      </c>
      <c r="G4210" s="285" t="s">
        <v>731</v>
      </c>
      <c r="H4210" s="278">
        <f t="shared" si="130"/>
        <v>2</v>
      </c>
      <c r="I4210" s="251"/>
      <c r="J4210" s="285"/>
      <c r="K4210" s="278" t="str">
        <f t="shared" si="131"/>
        <v>CRI002Restriction of movement (impediments to freedom of movement and/or administrative restrictions)</v>
      </c>
      <c r="L4210" s="286">
        <v>43566</v>
      </c>
      <c r="M4210" s="286" t="s">
        <v>3248</v>
      </c>
    </row>
    <row r="4211" spans="1:13" s="269" customFormat="1" ht="15.5" hidden="1" thickTop="1" thickBot="1" x14ac:dyDescent="0.4">
      <c r="A4211" s="287" t="s">
        <v>3541</v>
      </c>
      <c r="B4211" s="288" t="str">
        <f>VLOOKUP(A4211,Lists!B:C,2,FALSE)</f>
        <v>CRI002</v>
      </c>
      <c r="C4211" s="288" t="str">
        <f>VLOOKUP(A4211,Lists!B:D,3,FALSE)</f>
        <v>CRI</v>
      </c>
      <c r="D4211" s="289" t="s">
        <v>645</v>
      </c>
      <c r="E4211" s="289">
        <v>0</v>
      </c>
      <c r="F4211" s="289" t="s">
        <v>3805</v>
      </c>
      <c r="G4211" s="289" t="s">
        <v>731</v>
      </c>
      <c r="H4211" s="278">
        <f t="shared" si="130"/>
        <v>2</v>
      </c>
      <c r="I4211" s="252"/>
      <c r="J4211" s="289"/>
      <c r="K4211" s="278" t="str">
        <f t="shared" si="131"/>
        <v>CRI002Interference into implementation of humanitarian activities</v>
      </c>
      <c r="L4211" s="290">
        <v>43566</v>
      </c>
      <c r="M4211" s="290" t="s">
        <v>3248</v>
      </c>
    </row>
    <row r="4212" spans="1:13" s="269" customFormat="1" ht="15.5" hidden="1" thickTop="1" thickBot="1" x14ac:dyDescent="0.4">
      <c r="A4212" s="283" t="s">
        <v>3541</v>
      </c>
      <c r="B4212" s="284" t="str">
        <f>VLOOKUP(A4212,Lists!B:C,2,FALSE)</f>
        <v>CRI002</v>
      </c>
      <c r="C4212" s="284" t="str">
        <f>VLOOKUP(A4212,Lists!B:D,3,FALSE)</f>
        <v>CRI</v>
      </c>
      <c r="D4212" s="285" t="s">
        <v>646</v>
      </c>
      <c r="E4212" s="285">
        <v>0</v>
      </c>
      <c r="F4212" s="285" t="s">
        <v>3805</v>
      </c>
      <c r="G4212" s="285" t="s">
        <v>731</v>
      </c>
      <c r="H4212" s="278">
        <f t="shared" si="130"/>
        <v>2</v>
      </c>
      <c r="I4212" s="251"/>
      <c r="J4212" s="285"/>
      <c r="K4212" s="278" t="str">
        <f t="shared" si="131"/>
        <v>CRI002Violence against personnel, facilities and assets</v>
      </c>
      <c r="L4212" s="286">
        <v>43566</v>
      </c>
      <c r="M4212" s="286" t="s">
        <v>3248</v>
      </c>
    </row>
    <row r="4213" spans="1:13" s="269" customFormat="1" ht="15.5" hidden="1" thickTop="1" thickBot="1" x14ac:dyDescent="0.4">
      <c r="A4213" s="287" t="s">
        <v>3541</v>
      </c>
      <c r="B4213" s="288" t="str">
        <f>VLOOKUP(A4213,Lists!B:C,2,FALSE)</f>
        <v>CRI002</v>
      </c>
      <c r="C4213" s="288" t="str">
        <f>VLOOKUP(A4213,Lists!B:D,3,FALSE)</f>
        <v>CRI</v>
      </c>
      <c r="D4213" s="289" t="s">
        <v>647</v>
      </c>
      <c r="E4213" s="289">
        <v>0</v>
      </c>
      <c r="F4213" s="289" t="s">
        <v>3805</v>
      </c>
      <c r="G4213" s="289" t="s">
        <v>731</v>
      </c>
      <c r="H4213" s="278">
        <f t="shared" si="130"/>
        <v>2</v>
      </c>
      <c r="I4213" s="252"/>
      <c r="J4213" s="289"/>
      <c r="K4213" s="278" t="str">
        <f t="shared" si="131"/>
        <v>CRI002Denial of existence of humanitarian needs or entitlements to assistance</v>
      </c>
      <c r="L4213" s="290">
        <v>43566</v>
      </c>
      <c r="M4213" s="290" t="s">
        <v>3248</v>
      </c>
    </row>
    <row r="4214" spans="1:13" s="269" customFormat="1" ht="15.5" hidden="1" thickTop="1" thickBot="1" x14ac:dyDescent="0.4">
      <c r="A4214" s="283" t="s">
        <v>3541</v>
      </c>
      <c r="B4214" s="284" t="str">
        <f>VLOOKUP(A4214,Lists!B:C,2,FALSE)</f>
        <v>CRI002</v>
      </c>
      <c r="C4214" s="284" t="str">
        <f>VLOOKUP(A4214,Lists!B:D,3,FALSE)</f>
        <v>CRI</v>
      </c>
      <c r="D4214" s="285" t="s">
        <v>648</v>
      </c>
      <c r="E4214" s="285">
        <v>0</v>
      </c>
      <c r="F4214" s="285" t="s">
        <v>3805</v>
      </c>
      <c r="G4214" s="285" t="s">
        <v>731</v>
      </c>
      <c r="H4214" s="278">
        <f t="shared" si="130"/>
        <v>2</v>
      </c>
      <c r="I4214" s="251"/>
      <c r="J4214" s="285"/>
      <c r="K4214" s="278" t="str">
        <f t="shared" si="131"/>
        <v>CRI002Restriction and obstruction of access to services and assistance</v>
      </c>
      <c r="L4214" s="286">
        <v>43566</v>
      </c>
      <c r="M4214" s="286" t="s">
        <v>3248</v>
      </c>
    </row>
    <row r="4215" spans="1:13" s="269" customFormat="1" ht="15.5" hidden="1" thickTop="1" thickBot="1" x14ac:dyDescent="0.4">
      <c r="A4215" s="287" t="s">
        <v>3541</v>
      </c>
      <c r="B4215" s="288" t="str">
        <f>VLOOKUP(A4215,Lists!B:C,2,FALSE)</f>
        <v>CRI002</v>
      </c>
      <c r="C4215" s="288" t="str">
        <f>VLOOKUP(A4215,Lists!B:D,3,FALSE)</f>
        <v>CRI</v>
      </c>
      <c r="D4215" s="289" t="s">
        <v>649</v>
      </c>
      <c r="E4215" s="289">
        <v>0</v>
      </c>
      <c r="F4215" s="289" t="s">
        <v>3805</v>
      </c>
      <c r="G4215" s="289" t="s">
        <v>731</v>
      </c>
      <c r="H4215" s="278">
        <f t="shared" si="130"/>
        <v>2</v>
      </c>
      <c r="I4215" s="252"/>
      <c r="J4215" s="289"/>
      <c r="K4215" s="278" t="str">
        <f t="shared" si="131"/>
        <v>CRI002Ongoing insecurity/hostilities affecting humanitarian assistance</v>
      </c>
      <c r="L4215" s="290">
        <v>43566</v>
      </c>
      <c r="M4215" s="290" t="s">
        <v>3248</v>
      </c>
    </row>
    <row r="4216" spans="1:13" s="269" customFormat="1" ht="15.5" hidden="1" thickTop="1" thickBot="1" x14ac:dyDescent="0.4">
      <c r="A4216" s="283" t="s">
        <v>3541</v>
      </c>
      <c r="B4216" s="284" t="str">
        <f>VLOOKUP(A4216,Lists!B:C,2,FALSE)</f>
        <v>CRI002</v>
      </c>
      <c r="C4216" s="284" t="str">
        <f>VLOOKUP(A4216,Lists!B:D,3,FALSE)</f>
        <v>CRI</v>
      </c>
      <c r="D4216" s="285" t="s">
        <v>650</v>
      </c>
      <c r="E4216" s="285">
        <v>0</v>
      </c>
      <c r="F4216" s="285" t="s">
        <v>3805</v>
      </c>
      <c r="G4216" s="285" t="s">
        <v>731</v>
      </c>
      <c r="H4216" s="278">
        <f t="shared" si="130"/>
        <v>2</v>
      </c>
      <c r="I4216" s="251"/>
      <c r="J4216" s="285"/>
      <c r="K4216" s="278" t="str">
        <f t="shared" si="131"/>
        <v xml:space="preserve">CRI002Presence of mines and improvised explosive devices </v>
      </c>
      <c r="L4216" s="286">
        <v>43566</v>
      </c>
      <c r="M4216" s="286" t="s">
        <v>3248</v>
      </c>
    </row>
    <row r="4217" spans="1:13" s="269" customFormat="1" ht="15.5" hidden="1" thickTop="1" thickBot="1" x14ac:dyDescent="0.4">
      <c r="A4217" s="287" t="s">
        <v>3541</v>
      </c>
      <c r="B4217" s="288" t="str">
        <f>VLOOKUP(A4217,Lists!B:C,2,FALSE)</f>
        <v>CRI002</v>
      </c>
      <c r="C4217" s="288" t="str">
        <f>VLOOKUP(A4217,Lists!B:D,3,FALSE)</f>
        <v>CRI</v>
      </c>
      <c r="D4217" s="289" t="s">
        <v>651</v>
      </c>
      <c r="E4217" s="289">
        <v>0</v>
      </c>
      <c r="F4217" s="289" t="s">
        <v>3805</v>
      </c>
      <c r="G4217" s="289" t="s">
        <v>731</v>
      </c>
      <c r="H4217" s="278">
        <f t="shared" si="130"/>
        <v>2</v>
      </c>
      <c r="I4217" s="252"/>
      <c r="J4217" s="289"/>
      <c r="K4217" s="278" t="str">
        <f t="shared" si="131"/>
        <v>CRI002Physical constraints in the environment (obstacles related to terrain, climate, lack of infrastructure, etc.)</v>
      </c>
      <c r="L4217" s="290">
        <v>43566</v>
      </c>
      <c r="M4217" s="290" t="s">
        <v>3248</v>
      </c>
    </row>
    <row r="4218" spans="1:13" s="269" customFormat="1" ht="15.5" thickTop="1" thickBot="1" x14ac:dyDescent="0.4">
      <c r="A4218" s="283" t="s">
        <v>3464</v>
      </c>
      <c r="B4218" s="284" t="e">
        <f>VLOOKUP(A4218,Lists!B:C,2,FALSE)</f>
        <v>#N/A</v>
      </c>
      <c r="C4218" s="284" t="e">
        <f>VLOOKUP(A4218,Lists!B:D,3,FALSE)</f>
        <v>#N/A</v>
      </c>
      <c r="D4218" s="285" t="s">
        <v>666</v>
      </c>
      <c r="E4218" s="285">
        <v>20000</v>
      </c>
      <c r="F4218" s="285" t="s">
        <v>3806</v>
      </c>
      <c r="G4218" s="285" t="s">
        <v>731</v>
      </c>
      <c r="H4218" s="278">
        <f t="shared" si="130"/>
        <v>2</v>
      </c>
      <c r="I4218" s="251" t="s">
        <v>3807</v>
      </c>
      <c r="J4218" s="285" t="s">
        <v>3808</v>
      </c>
      <c r="K4218" s="278" t="e">
        <f t="shared" si="131"/>
        <v>#N/A</v>
      </c>
      <c r="L4218" s="286">
        <v>43567</v>
      </c>
      <c r="M4218" s="286" t="s">
        <v>3248</v>
      </c>
    </row>
    <row r="4219" spans="1:13" s="269" customFormat="1" ht="15.5" hidden="1" thickTop="1" thickBot="1" x14ac:dyDescent="0.4">
      <c r="A4219" s="287" t="s">
        <v>3464</v>
      </c>
      <c r="B4219" s="288" t="e">
        <f>VLOOKUP(A4219,Lists!B:C,2,FALSE)</f>
        <v>#N/A</v>
      </c>
      <c r="C4219" s="288" t="e">
        <f>VLOOKUP(A4219,Lists!B:D,3,FALSE)</f>
        <v>#N/A</v>
      </c>
      <c r="D4219" s="289" t="s">
        <v>5027</v>
      </c>
      <c r="E4219" s="289">
        <v>186</v>
      </c>
      <c r="F4219" s="289" t="s">
        <v>3806</v>
      </c>
      <c r="G4219" s="289" t="s">
        <v>731</v>
      </c>
      <c r="H4219" s="278">
        <f t="shared" si="130"/>
        <v>2</v>
      </c>
      <c r="I4219" s="252" t="s">
        <v>3807</v>
      </c>
      <c r="J4219" s="289" t="s">
        <v>3809</v>
      </c>
      <c r="K4219" s="278" t="e">
        <f t="shared" si="131"/>
        <v>#N/A</v>
      </c>
      <c r="L4219" s="290">
        <v>43567</v>
      </c>
      <c r="M4219" s="290" t="s">
        <v>3248</v>
      </c>
    </row>
    <row r="4220" spans="1:13" s="269" customFormat="1" ht="15.5" hidden="1" thickTop="1" thickBot="1" x14ac:dyDescent="0.4">
      <c r="A4220" s="283" t="s">
        <v>3464</v>
      </c>
      <c r="B4220" s="284" t="e">
        <f>VLOOKUP(A4220,Lists!B:C,2,FALSE)</f>
        <v>#N/A</v>
      </c>
      <c r="C4220" s="284" t="e">
        <f>VLOOKUP(A4220,Lists!B:D,3,FALSE)</f>
        <v>#N/A</v>
      </c>
      <c r="D4220" s="285" t="s">
        <v>742</v>
      </c>
      <c r="E4220" s="285" t="s">
        <v>446</v>
      </c>
      <c r="F4220" s="285" t="s">
        <v>446</v>
      </c>
      <c r="G4220" s="285" t="s">
        <v>731</v>
      </c>
      <c r="H4220" s="278">
        <f t="shared" si="130"/>
        <v>2</v>
      </c>
      <c r="I4220" s="251"/>
      <c r="J4220" s="285" t="s">
        <v>3810</v>
      </c>
      <c r="K4220" s="278" t="e">
        <f t="shared" si="131"/>
        <v>#N/A</v>
      </c>
      <c r="L4220" s="286">
        <v>43567</v>
      </c>
      <c r="M4220" s="286" t="s">
        <v>3248</v>
      </c>
    </row>
    <row r="4221" spans="1:13" s="269" customFormat="1" ht="15.5" hidden="1" thickTop="1" thickBot="1" x14ac:dyDescent="0.4">
      <c r="A4221" s="287" t="s">
        <v>3464</v>
      </c>
      <c r="B4221" s="288" t="e">
        <f>VLOOKUP(A4221,Lists!B:C,2,FALSE)</f>
        <v>#N/A</v>
      </c>
      <c r="C4221" s="288" t="e">
        <f>VLOOKUP(A4221,Lists!B:D,3,FALSE)</f>
        <v>#N/A</v>
      </c>
      <c r="D4221" s="289" t="s">
        <v>5112</v>
      </c>
      <c r="E4221" s="289">
        <v>250000</v>
      </c>
      <c r="F4221" s="289" t="s">
        <v>3806</v>
      </c>
      <c r="G4221" s="289" t="s">
        <v>731</v>
      </c>
      <c r="H4221" s="278">
        <f t="shared" si="130"/>
        <v>2</v>
      </c>
      <c r="I4221" s="252" t="s">
        <v>3807</v>
      </c>
      <c r="J4221" s="289" t="s">
        <v>3789</v>
      </c>
      <c r="K4221" s="278" t="e">
        <f t="shared" si="131"/>
        <v>#N/A</v>
      </c>
      <c r="L4221" s="290">
        <v>43567</v>
      </c>
      <c r="M4221" s="290" t="s">
        <v>3248</v>
      </c>
    </row>
    <row r="4222" spans="1:13" s="269" customFormat="1" ht="15.5" hidden="1" thickTop="1" thickBot="1" x14ac:dyDescent="0.4">
      <c r="A4222" s="283" t="s">
        <v>3464</v>
      </c>
      <c r="B4222" s="284" t="e">
        <f>VLOOKUP(A4222,Lists!B:C,2,FALSE)</f>
        <v>#N/A</v>
      </c>
      <c r="C4222" s="284" t="e">
        <f>VLOOKUP(A4222,Lists!B:D,3,FALSE)</f>
        <v>#N/A</v>
      </c>
      <c r="D4222" s="285" t="s">
        <v>5113</v>
      </c>
      <c r="E4222" s="285">
        <v>20000</v>
      </c>
      <c r="F4222" s="285" t="s">
        <v>3806</v>
      </c>
      <c r="G4222" s="285" t="s">
        <v>731</v>
      </c>
      <c r="H4222" s="278">
        <f t="shared" si="130"/>
        <v>2</v>
      </c>
      <c r="I4222" s="251" t="s">
        <v>3807</v>
      </c>
      <c r="J4222" s="285" t="s">
        <v>3811</v>
      </c>
      <c r="K4222" s="278" t="e">
        <f t="shared" si="131"/>
        <v>#N/A</v>
      </c>
      <c r="L4222" s="286">
        <v>43567</v>
      </c>
      <c r="M4222" s="286" t="s">
        <v>3248</v>
      </c>
    </row>
    <row r="4223" spans="1:13" s="269" customFormat="1" ht="15.5" hidden="1" thickTop="1" thickBot="1" x14ac:dyDescent="0.4">
      <c r="A4223" s="287" t="s">
        <v>1271</v>
      </c>
      <c r="B4223" s="288" t="str">
        <f>VLOOKUP(A4223,Lists!B:C,2,FALSE)</f>
        <v>BFA002</v>
      </c>
      <c r="C4223" s="288" t="str">
        <f>VLOOKUP(A4223,Lists!B:D,3,FALSE)</f>
        <v>BFA</v>
      </c>
      <c r="D4223" s="289" t="s">
        <v>522</v>
      </c>
      <c r="E4223" s="289">
        <v>21531000</v>
      </c>
      <c r="F4223" s="289" t="s">
        <v>3816</v>
      </c>
      <c r="G4223" s="289" t="s">
        <v>731</v>
      </c>
      <c r="H4223" s="278">
        <f t="shared" si="130"/>
        <v>2</v>
      </c>
      <c r="I4223" s="252" t="s">
        <v>3817</v>
      </c>
      <c r="J4223" s="289" t="s">
        <v>3822</v>
      </c>
      <c r="K4223" s="278" t="str">
        <f t="shared" si="131"/>
        <v>BFA002Total population</v>
      </c>
      <c r="L4223" s="290">
        <v>43570</v>
      </c>
      <c r="M4223" s="290" t="s">
        <v>3248</v>
      </c>
    </row>
    <row r="4224" spans="1:13" s="269" customFormat="1" ht="15.5" hidden="1" thickTop="1" thickBot="1" x14ac:dyDescent="0.4">
      <c r="A4224" s="283" t="s">
        <v>1271</v>
      </c>
      <c r="B4224" s="284" t="str">
        <f>VLOOKUP(A4224,Lists!B:C,2,FALSE)</f>
        <v>BFA002</v>
      </c>
      <c r="C4224" s="284" t="str">
        <f>VLOOKUP(A4224,Lists!B:D,3,FALSE)</f>
        <v>BFA</v>
      </c>
      <c r="D4224" s="285" t="s">
        <v>660</v>
      </c>
      <c r="E4224" s="285">
        <v>166000</v>
      </c>
      <c r="F4224" s="285" t="s">
        <v>3812</v>
      </c>
      <c r="G4224" s="285" t="s">
        <v>731</v>
      </c>
      <c r="H4224" s="278">
        <f t="shared" si="130"/>
        <v>2</v>
      </c>
      <c r="I4224" s="251" t="s">
        <v>3818</v>
      </c>
      <c r="J4224" s="285" t="s">
        <v>3823</v>
      </c>
      <c r="K4224" s="278" t="str">
        <f t="shared" si="131"/>
        <v>BFA002Landmass affected</v>
      </c>
      <c r="L4224" s="286">
        <v>43570</v>
      </c>
      <c r="M4224" s="286" t="s">
        <v>3248</v>
      </c>
    </row>
    <row r="4225" spans="1:13" s="269" customFormat="1" ht="15.5" hidden="1" thickTop="1" thickBot="1" x14ac:dyDescent="0.4">
      <c r="A4225" s="287" t="s">
        <v>1271</v>
      </c>
      <c r="B4225" s="288" t="str">
        <f>VLOOKUP(A4225,Lists!B:C,2,FALSE)</f>
        <v>BFA002</v>
      </c>
      <c r="C4225" s="288" t="str">
        <f>VLOOKUP(A4225,Lists!B:D,3,FALSE)</f>
        <v>BFA</v>
      </c>
      <c r="D4225" s="289" t="s">
        <v>737</v>
      </c>
      <c r="E4225" s="289">
        <v>11323000</v>
      </c>
      <c r="F4225" s="289" t="s">
        <v>3816</v>
      </c>
      <c r="G4225" s="289" t="s">
        <v>731</v>
      </c>
      <c r="H4225" s="278">
        <f t="shared" si="130"/>
        <v>2</v>
      </c>
      <c r="I4225" s="252" t="s">
        <v>3817</v>
      </c>
      <c r="J4225" s="289" t="s">
        <v>3824</v>
      </c>
      <c r="K4225" s="278" t="str">
        <f t="shared" si="131"/>
        <v>BFA002People exposed</v>
      </c>
      <c r="L4225" s="290">
        <v>43570</v>
      </c>
      <c r="M4225" s="290" t="s">
        <v>3249</v>
      </c>
    </row>
    <row r="4226" spans="1:13" s="269" customFormat="1" ht="15.5" hidden="1" thickTop="1" thickBot="1" x14ac:dyDescent="0.4">
      <c r="A4226" s="283" t="s">
        <v>1271</v>
      </c>
      <c r="B4226" s="284" t="str">
        <f>VLOOKUP(A4226,Lists!B:C,2,FALSE)</f>
        <v>BFA002</v>
      </c>
      <c r="C4226" s="284" t="str">
        <f>VLOOKUP(A4226,Lists!B:D,3,FALSE)</f>
        <v>BFA</v>
      </c>
      <c r="D4226" s="285" t="s">
        <v>533</v>
      </c>
      <c r="E4226" s="285">
        <v>11323000</v>
      </c>
      <c r="F4226" s="285" t="s">
        <v>3816</v>
      </c>
      <c r="G4226" s="285" t="s">
        <v>731</v>
      </c>
      <c r="H4226" s="278">
        <f t="shared" ref="H4226:H4289" si="132">IF(G4226="x","x",IF(G4226="Low",3,IF(G4226="Medium",2,IF(G4226="High",1,FALSE))))</f>
        <v>2</v>
      </c>
      <c r="I4226" s="251" t="s">
        <v>3817</v>
      </c>
      <c r="J4226" s="285" t="s">
        <v>3824</v>
      </c>
      <c r="K4226" s="278" t="str">
        <f t="shared" ref="K4226:K4289" si="133">B4226&amp;""&amp;D4226</f>
        <v>BFA002People affected</v>
      </c>
      <c r="L4226" s="286">
        <v>43570</v>
      </c>
      <c r="M4226" s="286" t="s">
        <v>3249</v>
      </c>
    </row>
    <row r="4227" spans="1:13" s="269" customFormat="1" ht="15.5" thickTop="1" thickBot="1" x14ac:dyDescent="0.4">
      <c r="A4227" s="287" t="s">
        <v>1271</v>
      </c>
      <c r="B4227" s="288" t="str">
        <f>VLOOKUP(A4227,Lists!B:C,2,FALSE)</f>
        <v>BFA002</v>
      </c>
      <c r="C4227" s="288" t="str">
        <f>VLOOKUP(A4227,Lists!B:D,3,FALSE)</f>
        <v>BFA</v>
      </c>
      <c r="D4227" s="289" t="s">
        <v>666</v>
      </c>
      <c r="E4227" s="289">
        <v>151000</v>
      </c>
      <c r="F4227" s="289" t="s">
        <v>3815</v>
      </c>
      <c r="G4227" s="289" t="s">
        <v>731</v>
      </c>
      <c r="H4227" s="278">
        <f t="shared" si="132"/>
        <v>2</v>
      </c>
      <c r="I4227" s="252" t="s">
        <v>3819</v>
      </c>
      <c r="J4227" s="289" t="s">
        <v>3825</v>
      </c>
      <c r="K4227" s="278" t="str">
        <f t="shared" si="133"/>
        <v>BFA002People displaced</v>
      </c>
      <c r="L4227" s="290">
        <v>43570</v>
      </c>
      <c r="M4227" s="290" t="s">
        <v>3248</v>
      </c>
    </row>
    <row r="4228" spans="1:13" s="269" customFormat="1" ht="15.5" hidden="1" thickTop="1" thickBot="1" x14ac:dyDescent="0.4">
      <c r="A4228" s="283" t="s">
        <v>1271</v>
      </c>
      <c r="B4228" s="284" t="str">
        <f>VLOOKUP(A4228,Lists!B:C,2,FALSE)</f>
        <v>BFA002</v>
      </c>
      <c r="C4228" s="284" t="str">
        <f>VLOOKUP(A4228,Lists!B:D,3,FALSE)</f>
        <v>BFA</v>
      </c>
      <c r="D4228" s="285" t="s">
        <v>752</v>
      </c>
      <c r="E4228" s="285">
        <v>949000</v>
      </c>
      <c r="F4228" s="285" t="s">
        <v>3813</v>
      </c>
      <c r="G4228" s="285" t="s">
        <v>731</v>
      </c>
      <c r="H4228" s="278">
        <f t="shared" si="132"/>
        <v>2</v>
      </c>
      <c r="I4228" s="251" t="s">
        <v>3820</v>
      </c>
      <c r="J4228" s="285" t="s">
        <v>3826</v>
      </c>
      <c r="K4228" s="278" t="str">
        <f t="shared" si="133"/>
        <v>BFA002People in Need</v>
      </c>
      <c r="L4228" s="286">
        <v>43570</v>
      </c>
      <c r="M4228" s="286" t="s">
        <v>3248</v>
      </c>
    </row>
    <row r="4229" spans="1:13" s="269" customFormat="1" ht="15.5" hidden="1" thickTop="1" thickBot="1" x14ac:dyDescent="0.4">
      <c r="A4229" s="287" t="s">
        <v>1271</v>
      </c>
      <c r="B4229" s="288" t="str">
        <f>VLOOKUP(A4229,Lists!B:C,2,FALSE)</f>
        <v>BFA002</v>
      </c>
      <c r="C4229" s="288" t="str">
        <f>VLOOKUP(A4229,Lists!B:D,3,FALSE)</f>
        <v>BFA</v>
      </c>
      <c r="D4229" s="289" t="s">
        <v>5110</v>
      </c>
      <c r="E4229" s="289">
        <v>6608000</v>
      </c>
      <c r="F4229" s="289" t="s">
        <v>3814</v>
      </c>
      <c r="G4229" s="289" t="s">
        <v>731</v>
      </c>
      <c r="H4229" s="278">
        <f t="shared" si="132"/>
        <v>2</v>
      </c>
      <c r="I4229" s="252" t="s">
        <v>3819</v>
      </c>
      <c r="J4229" s="289" t="s">
        <v>3827</v>
      </c>
      <c r="K4229" s="278" t="str">
        <f t="shared" si="133"/>
        <v>BFA002Minimal humanitarian conditions - Level 1</v>
      </c>
      <c r="L4229" s="290">
        <v>43570</v>
      </c>
      <c r="M4229" s="290" t="s">
        <v>3249</v>
      </c>
    </row>
    <row r="4230" spans="1:13" s="269" customFormat="1" ht="15.5" hidden="1" thickTop="1" thickBot="1" x14ac:dyDescent="0.4">
      <c r="A4230" s="283" t="s">
        <v>1271</v>
      </c>
      <c r="B4230" s="284" t="str">
        <f>VLOOKUP(A4230,Lists!B:C,2,FALSE)</f>
        <v>BFA002</v>
      </c>
      <c r="C4230" s="284" t="str">
        <f>VLOOKUP(A4230,Lists!B:D,3,FALSE)</f>
        <v>BFA</v>
      </c>
      <c r="D4230" s="285" t="s">
        <v>5111</v>
      </c>
      <c r="E4230" s="285">
        <v>3766000</v>
      </c>
      <c r="F4230" s="285" t="s">
        <v>3814</v>
      </c>
      <c r="G4230" s="285" t="s">
        <v>731</v>
      </c>
      <c r="H4230" s="278">
        <f t="shared" si="132"/>
        <v>2</v>
      </c>
      <c r="I4230" s="251" t="s">
        <v>3819</v>
      </c>
      <c r="J4230" s="285" t="s">
        <v>3828</v>
      </c>
      <c r="K4230" s="278" t="str">
        <f t="shared" si="133"/>
        <v>BFA002Stressed humanitarian conditions - Level 2</v>
      </c>
      <c r="L4230" s="286">
        <v>43570</v>
      </c>
      <c r="M4230" s="286" t="s">
        <v>3249</v>
      </c>
    </row>
    <row r="4231" spans="1:13" s="269" customFormat="1" ht="15.5" hidden="1" thickTop="1" thickBot="1" x14ac:dyDescent="0.4">
      <c r="A4231" s="287" t="s">
        <v>1271</v>
      </c>
      <c r="B4231" s="288" t="str">
        <f>VLOOKUP(A4231,Lists!B:C,2,FALSE)</f>
        <v>BFA002</v>
      </c>
      <c r="C4231" s="288" t="str">
        <f>VLOOKUP(A4231,Lists!B:D,3,FALSE)</f>
        <v>BFA</v>
      </c>
      <c r="D4231" s="289" t="s">
        <v>5112</v>
      </c>
      <c r="E4231" s="289">
        <v>784500</v>
      </c>
      <c r="F4231" s="289" t="s">
        <v>3815</v>
      </c>
      <c r="G4231" s="289" t="s">
        <v>731</v>
      </c>
      <c r="H4231" s="278">
        <f t="shared" si="132"/>
        <v>2</v>
      </c>
      <c r="I4231" s="252" t="s">
        <v>3819</v>
      </c>
      <c r="J4231" s="289" t="s">
        <v>3829</v>
      </c>
      <c r="K4231" s="278" t="str">
        <f t="shared" si="133"/>
        <v>BFA002Moderate humanitarian conditions - Level 3</v>
      </c>
      <c r="L4231" s="290">
        <v>43570</v>
      </c>
      <c r="M4231" s="290" t="s">
        <v>3249</v>
      </c>
    </row>
    <row r="4232" spans="1:13" s="269" customFormat="1" ht="15.5" hidden="1" thickTop="1" thickBot="1" x14ac:dyDescent="0.4">
      <c r="A4232" s="283" t="s">
        <v>1271</v>
      </c>
      <c r="B4232" s="284" t="str">
        <f>VLOOKUP(A4232,Lists!B:C,2,FALSE)</f>
        <v>BFA002</v>
      </c>
      <c r="C4232" s="284" t="str">
        <f>VLOOKUP(A4232,Lists!B:D,3,FALSE)</f>
        <v>BFA</v>
      </c>
      <c r="D4232" s="285" t="s">
        <v>5113</v>
      </c>
      <c r="E4232" s="285">
        <v>164500</v>
      </c>
      <c r="F4232" s="285" t="s">
        <v>3815</v>
      </c>
      <c r="G4232" s="285" t="s">
        <v>731</v>
      </c>
      <c r="H4232" s="278">
        <f t="shared" si="132"/>
        <v>2</v>
      </c>
      <c r="I4232" s="251" t="s">
        <v>3819</v>
      </c>
      <c r="J4232" s="285" t="s">
        <v>3830</v>
      </c>
      <c r="K4232" s="278" t="str">
        <f t="shared" si="133"/>
        <v>BFA002Severe humanitarian conditions - Level 4</v>
      </c>
      <c r="L4232" s="286">
        <v>43570</v>
      </c>
      <c r="M4232" s="286" t="s">
        <v>3249</v>
      </c>
    </row>
    <row r="4233" spans="1:13" s="269" customFormat="1" ht="15.5" hidden="1" thickTop="1" thickBot="1" x14ac:dyDescent="0.4">
      <c r="A4233" s="287" t="s">
        <v>1271</v>
      </c>
      <c r="B4233" s="288" t="str">
        <f>VLOOKUP(A4233,Lists!B:C,2,FALSE)</f>
        <v>BFA002</v>
      </c>
      <c r="C4233" s="288" t="str">
        <f>VLOOKUP(A4233,Lists!B:D,3,FALSE)</f>
        <v>BFA</v>
      </c>
      <c r="D4233" s="289" t="s">
        <v>5114</v>
      </c>
      <c r="E4233" s="289">
        <v>0</v>
      </c>
      <c r="F4233" s="289" t="s">
        <v>3815</v>
      </c>
      <c r="G4233" s="289" t="s">
        <v>731</v>
      </c>
      <c r="H4233" s="278">
        <f t="shared" si="132"/>
        <v>2</v>
      </c>
      <c r="I4233" s="252" t="s">
        <v>3819</v>
      </c>
      <c r="J4233" s="289" t="s">
        <v>1186</v>
      </c>
      <c r="K4233" s="278" t="str">
        <f t="shared" si="133"/>
        <v>BFA002Extreme humanitarian conditions - Level 5</v>
      </c>
      <c r="L4233" s="290">
        <v>43570</v>
      </c>
      <c r="M4233" s="290" t="s">
        <v>3249</v>
      </c>
    </row>
    <row r="4234" spans="1:13" s="269" customFormat="1" ht="15.5" hidden="1" thickTop="1" thickBot="1" x14ac:dyDescent="0.4">
      <c r="A4234" s="283" t="s">
        <v>1271</v>
      </c>
      <c r="B4234" s="284" t="str">
        <f>VLOOKUP(A4234,Lists!B:C,2,FALSE)</f>
        <v>BFA002</v>
      </c>
      <c r="C4234" s="284" t="str">
        <f>VLOOKUP(A4234,Lists!B:D,3,FALSE)</f>
        <v>BFA</v>
      </c>
      <c r="D4234" s="285" t="s">
        <v>691</v>
      </c>
      <c r="E4234" s="285">
        <v>3320000</v>
      </c>
      <c r="F4234" s="285" t="s">
        <v>3812</v>
      </c>
      <c r="G4234" s="285" t="s">
        <v>731</v>
      </c>
      <c r="H4234" s="278">
        <f t="shared" si="132"/>
        <v>2</v>
      </c>
      <c r="I4234" s="251" t="s">
        <v>3821</v>
      </c>
      <c r="J4234" s="285" t="s">
        <v>3831</v>
      </c>
      <c r="K4234" s="278" t="str">
        <f t="shared" si="133"/>
        <v>BFA002People facing limited access constraints</v>
      </c>
      <c r="L4234" s="286">
        <v>43570</v>
      </c>
      <c r="M4234" s="286" t="s">
        <v>3249</v>
      </c>
    </row>
    <row r="4235" spans="1:13" s="269" customFormat="1" ht="15.5" hidden="1" thickTop="1" thickBot="1" x14ac:dyDescent="0.4">
      <c r="A4235" s="287" t="s">
        <v>1271</v>
      </c>
      <c r="B4235" s="288" t="str">
        <f>VLOOKUP(A4235,Lists!B:C,2,FALSE)</f>
        <v>BFA002</v>
      </c>
      <c r="C4235" s="288" t="str">
        <f>VLOOKUP(A4235,Lists!B:D,3,FALSE)</f>
        <v>BFA</v>
      </c>
      <c r="D4235" s="289" t="s">
        <v>692</v>
      </c>
      <c r="E4235" s="289">
        <v>1395000</v>
      </c>
      <c r="F4235" s="289" t="s">
        <v>3812</v>
      </c>
      <c r="G4235" s="289" t="s">
        <v>731</v>
      </c>
      <c r="H4235" s="278">
        <f t="shared" si="132"/>
        <v>2</v>
      </c>
      <c r="I4235" s="252" t="s">
        <v>3821</v>
      </c>
      <c r="J4235" s="289" t="s">
        <v>3832</v>
      </c>
      <c r="K4235" s="278" t="str">
        <f t="shared" si="133"/>
        <v>BFA002People facing restricted access constraints</v>
      </c>
      <c r="L4235" s="290">
        <v>43570</v>
      </c>
      <c r="M4235" s="290" t="s">
        <v>3249</v>
      </c>
    </row>
    <row r="4236" spans="1:13" s="269" customFormat="1" ht="15.5" thickTop="1" thickBot="1" x14ac:dyDescent="0.4">
      <c r="A4236" s="283" t="s">
        <v>3464</v>
      </c>
      <c r="B4236" s="284" t="e">
        <f>VLOOKUP(A4236,Lists!B:C,2,FALSE)</f>
        <v>#N/A</v>
      </c>
      <c r="C4236" s="284" t="e">
        <f>VLOOKUP(A4236,Lists!B:D,3,FALSE)</f>
        <v>#N/A</v>
      </c>
      <c r="D4236" s="285" t="s">
        <v>666</v>
      </c>
      <c r="E4236" s="285">
        <v>59125</v>
      </c>
      <c r="F4236" s="285" t="s">
        <v>3834</v>
      </c>
      <c r="G4236" s="285" t="s">
        <v>731</v>
      </c>
      <c r="H4236" s="278">
        <f t="shared" si="132"/>
        <v>2</v>
      </c>
      <c r="I4236" s="251" t="s">
        <v>3807</v>
      </c>
      <c r="J4236" s="285" t="s">
        <v>3839</v>
      </c>
      <c r="K4236" s="278" t="e">
        <f t="shared" si="133"/>
        <v>#N/A</v>
      </c>
      <c r="L4236" s="286">
        <v>43570</v>
      </c>
      <c r="M4236" s="286" t="s">
        <v>3248</v>
      </c>
    </row>
    <row r="4237" spans="1:13" s="269" customFormat="1" ht="15.5" hidden="1" thickTop="1" thickBot="1" x14ac:dyDescent="0.4">
      <c r="A4237" s="287" t="s">
        <v>3464</v>
      </c>
      <c r="B4237" s="288" t="e">
        <f>VLOOKUP(A4237,Lists!B:C,2,FALSE)</f>
        <v>#N/A</v>
      </c>
      <c r="C4237" s="288" t="e">
        <f>VLOOKUP(A4237,Lists!B:D,3,FALSE)</f>
        <v>#N/A</v>
      </c>
      <c r="D4237" s="289" t="s">
        <v>5029</v>
      </c>
      <c r="E4237" s="289">
        <v>344</v>
      </c>
      <c r="F4237" s="289" t="s">
        <v>3835</v>
      </c>
      <c r="G4237" s="289" t="s">
        <v>731</v>
      </c>
      <c r="H4237" s="278">
        <f t="shared" si="132"/>
        <v>2</v>
      </c>
      <c r="I4237" s="252" t="s">
        <v>3837</v>
      </c>
      <c r="J4237" s="289" t="s">
        <v>3840</v>
      </c>
      <c r="K4237" s="278" t="e">
        <f t="shared" si="133"/>
        <v>#N/A</v>
      </c>
      <c r="L4237" s="290">
        <v>43570</v>
      </c>
      <c r="M4237" s="290" t="s">
        <v>3248</v>
      </c>
    </row>
    <row r="4238" spans="1:13" s="269" customFormat="1" ht="15.5" hidden="1" thickTop="1" thickBot="1" x14ac:dyDescent="0.4">
      <c r="A4238" s="283" t="s">
        <v>3464</v>
      </c>
      <c r="B4238" s="284" t="e">
        <f>VLOOKUP(A4238,Lists!B:C,2,FALSE)</f>
        <v>#N/A</v>
      </c>
      <c r="C4238" s="284" t="e">
        <f>VLOOKUP(A4238,Lists!B:D,3,FALSE)</f>
        <v>#N/A</v>
      </c>
      <c r="D4238" s="285" t="s">
        <v>5115</v>
      </c>
      <c r="E4238" s="285">
        <v>354</v>
      </c>
      <c r="F4238" s="285" t="s">
        <v>3836</v>
      </c>
      <c r="G4238" s="285" t="s">
        <v>731</v>
      </c>
      <c r="H4238" s="278">
        <f t="shared" si="132"/>
        <v>2</v>
      </c>
      <c r="I4238" s="251" t="s">
        <v>3838</v>
      </c>
      <c r="J4238" s="285" t="s">
        <v>3841</v>
      </c>
      <c r="K4238" s="278" t="e">
        <f t="shared" si="133"/>
        <v>#N/A</v>
      </c>
      <c r="L4238" s="286">
        <v>43570</v>
      </c>
      <c r="M4238" s="286" t="s">
        <v>3248</v>
      </c>
    </row>
    <row r="4239" spans="1:13" s="269" customFormat="1" ht="15.5" hidden="1" thickTop="1" thickBot="1" x14ac:dyDescent="0.4">
      <c r="A4239" s="287" t="s">
        <v>3464</v>
      </c>
      <c r="B4239" s="288" t="e">
        <f>VLOOKUP(A4239,Lists!B:C,2,FALSE)</f>
        <v>#N/A</v>
      </c>
      <c r="C4239" s="288" t="e">
        <f>VLOOKUP(A4239,Lists!B:D,3,FALSE)</f>
        <v>#N/A</v>
      </c>
      <c r="D4239" s="289" t="s">
        <v>5112</v>
      </c>
      <c r="E4239" s="289">
        <v>210875</v>
      </c>
      <c r="F4239" s="289" t="s">
        <v>3806</v>
      </c>
      <c r="G4239" s="289" t="s">
        <v>731</v>
      </c>
      <c r="H4239" s="278">
        <f t="shared" si="132"/>
        <v>2</v>
      </c>
      <c r="I4239" s="252" t="s">
        <v>3807</v>
      </c>
      <c r="J4239" s="289" t="s">
        <v>3842</v>
      </c>
      <c r="K4239" s="278" t="e">
        <f t="shared" si="133"/>
        <v>#N/A</v>
      </c>
      <c r="L4239" s="290">
        <v>43570</v>
      </c>
      <c r="M4239" s="290" t="s">
        <v>3248</v>
      </c>
    </row>
    <row r="4240" spans="1:13" s="269" customFormat="1" ht="15.5" hidden="1" thickTop="1" thickBot="1" x14ac:dyDescent="0.4">
      <c r="A4240" s="283" t="s">
        <v>3464</v>
      </c>
      <c r="B4240" s="284" t="e">
        <f>VLOOKUP(A4240,Lists!B:C,2,FALSE)</f>
        <v>#N/A</v>
      </c>
      <c r="C4240" s="284" t="e">
        <f>VLOOKUP(A4240,Lists!B:D,3,FALSE)</f>
        <v>#N/A</v>
      </c>
      <c r="D4240" s="285" t="s">
        <v>5113</v>
      </c>
      <c r="E4240" s="285">
        <v>59125</v>
      </c>
      <c r="F4240" s="285" t="s">
        <v>3834</v>
      </c>
      <c r="G4240" s="285" t="s">
        <v>731</v>
      </c>
      <c r="H4240" s="278">
        <f t="shared" si="132"/>
        <v>2</v>
      </c>
      <c r="I4240" s="251" t="s">
        <v>3807</v>
      </c>
      <c r="J4240" s="285" t="s">
        <v>3839</v>
      </c>
      <c r="K4240" s="278" t="e">
        <f t="shared" si="133"/>
        <v>#N/A</v>
      </c>
      <c r="L4240" s="286">
        <v>43570</v>
      </c>
      <c r="M4240" s="286" t="s">
        <v>3248</v>
      </c>
    </row>
    <row r="4241" spans="1:13" s="269" customFormat="1" ht="15.5" hidden="1" thickTop="1" thickBot="1" x14ac:dyDescent="0.4">
      <c r="A4241" s="287" t="s">
        <v>3406</v>
      </c>
      <c r="B4241" s="288" t="e">
        <f>VLOOKUP(A4241,Lists!B:C,2,FALSE)</f>
        <v>#N/A</v>
      </c>
      <c r="C4241" s="288" t="e">
        <f>VLOOKUP(A4241,Lists!B:D,3,FALSE)</f>
        <v>#N/A</v>
      </c>
      <c r="D4241" s="289" t="s">
        <v>660</v>
      </c>
      <c r="E4241" s="289">
        <v>66662</v>
      </c>
      <c r="F4241" s="289" t="s">
        <v>3858</v>
      </c>
      <c r="G4241" s="289" t="s">
        <v>731</v>
      </c>
      <c r="H4241" s="278">
        <f t="shared" si="132"/>
        <v>2</v>
      </c>
      <c r="I4241" s="252" t="s">
        <v>3548</v>
      </c>
      <c r="J4241" s="289" t="s">
        <v>3549</v>
      </c>
      <c r="K4241" s="278" t="e">
        <f t="shared" si="133"/>
        <v>#N/A</v>
      </c>
      <c r="L4241" s="290">
        <v>43570</v>
      </c>
      <c r="M4241" s="290" t="s">
        <v>3248</v>
      </c>
    </row>
    <row r="4242" spans="1:13" s="269" customFormat="1" ht="15.5" hidden="1" thickTop="1" thickBot="1" x14ac:dyDescent="0.4">
      <c r="A4242" s="283" t="s">
        <v>3406</v>
      </c>
      <c r="B4242" s="284" t="e">
        <f>VLOOKUP(A4242,Lists!B:C,2,FALSE)</f>
        <v>#N/A</v>
      </c>
      <c r="C4242" s="284" t="e">
        <f>VLOOKUP(A4242,Lists!B:D,3,FALSE)</f>
        <v>#N/A</v>
      </c>
      <c r="D4242" s="285" t="s">
        <v>737</v>
      </c>
      <c r="E4242" s="285">
        <v>9575610</v>
      </c>
      <c r="F4242" s="285" t="s">
        <v>3859</v>
      </c>
      <c r="G4242" s="285" t="s">
        <v>731</v>
      </c>
      <c r="H4242" s="278">
        <f t="shared" si="132"/>
        <v>2</v>
      </c>
      <c r="I4242" s="251" t="s">
        <v>3551</v>
      </c>
      <c r="J4242" s="285" t="s">
        <v>3556</v>
      </c>
      <c r="K4242" s="278" t="e">
        <f t="shared" si="133"/>
        <v>#N/A</v>
      </c>
      <c r="L4242" s="286">
        <v>43570</v>
      </c>
      <c r="M4242" s="286" t="s">
        <v>3248</v>
      </c>
    </row>
    <row r="4243" spans="1:13" s="269" customFormat="1" ht="15.5" hidden="1" thickTop="1" thickBot="1" x14ac:dyDescent="0.4">
      <c r="A4243" s="287" t="s">
        <v>3406</v>
      </c>
      <c r="B4243" s="288" t="e">
        <f>VLOOKUP(A4243,Lists!B:C,2,FALSE)</f>
        <v>#N/A</v>
      </c>
      <c r="C4243" s="288" t="e">
        <f>VLOOKUP(A4243,Lists!B:D,3,FALSE)</f>
        <v>#N/A</v>
      </c>
      <c r="D4243" s="289" t="s">
        <v>533</v>
      </c>
      <c r="E4243" s="289">
        <v>2929663</v>
      </c>
      <c r="F4243" s="289" t="s">
        <v>3859</v>
      </c>
      <c r="G4243" s="289" t="s">
        <v>731</v>
      </c>
      <c r="H4243" s="278">
        <f t="shared" si="132"/>
        <v>2</v>
      </c>
      <c r="I4243" s="252" t="s">
        <v>3552</v>
      </c>
      <c r="J4243" s="289" t="s">
        <v>3555</v>
      </c>
      <c r="K4243" s="278" t="e">
        <f t="shared" si="133"/>
        <v>#N/A</v>
      </c>
      <c r="L4243" s="290">
        <v>43570</v>
      </c>
      <c r="M4243" s="290" t="s">
        <v>3248</v>
      </c>
    </row>
    <row r="4244" spans="1:13" s="269" customFormat="1" ht="15.5" thickTop="1" thickBot="1" x14ac:dyDescent="0.4">
      <c r="A4244" s="283" t="s">
        <v>3406</v>
      </c>
      <c r="B4244" s="284" t="e">
        <f>VLOOKUP(A4244,Lists!B:C,2,FALSE)</f>
        <v>#N/A</v>
      </c>
      <c r="C4244" s="284" t="e">
        <f>VLOOKUP(A4244,Lists!B:D,3,FALSE)</f>
        <v>#N/A</v>
      </c>
      <c r="D4244" s="285" t="s">
        <v>666</v>
      </c>
      <c r="E4244" s="285">
        <v>1141060</v>
      </c>
      <c r="F4244" s="285" t="s">
        <v>3860</v>
      </c>
      <c r="G4244" s="285" t="s">
        <v>731</v>
      </c>
      <c r="H4244" s="278">
        <f t="shared" si="132"/>
        <v>2</v>
      </c>
      <c r="I4244" s="251" t="s">
        <v>3374</v>
      </c>
      <c r="J4244" s="285" t="s">
        <v>2433</v>
      </c>
      <c r="K4244" s="278" t="e">
        <f t="shared" si="133"/>
        <v>#N/A</v>
      </c>
      <c r="L4244" s="286">
        <v>43570</v>
      </c>
      <c r="M4244" s="286" t="s">
        <v>3248</v>
      </c>
    </row>
    <row r="4245" spans="1:13" s="269" customFormat="1" ht="15.5" hidden="1" thickTop="1" thickBot="1" x14ac:dyDescent="0.4">
      <c r="A4245" s="287" t="s">
        <v>3406</v>
      </c>
      <c r="B4245" s="288" t="e">
        <f>VLOOKUP(A4245,Lists!B:C,2,FALSE)</f>
        <v>#N/A</v>
      </c>
      <c r="C4245" s="288" t="e">
        <f>VLOOKUP(A4245,Lists!B:D,3,FALSE)</f>
        <v>#N/A</v>
      </c>
      <c r="D4245" s="289" t="s">
        <v>5029</v>
      </c>
      <c r="E4245" s="289" t="s">
        <v>446</v>
      </c>
      <c r="F4245" s="289" t="s">
        <v>446</v>
      </c>
      <c r="G4245" s="289" t="s">
        <v>731</v>
      </c>
      <c r="H4245" s="278">
        <f t="shared" si="132"/>
        <v>2</v>
      </c>
      <c r="I4245" s="252" t="s">
        <v>446</v>
      </c>
      <c r="J4245" s="289" t="s">
        <v>446</v>
      </c>
      <c r="K4245" s="278" t="e">
        <f t="shared" si="133"/>
        <v>#N/A</v>
      </c>
      <c r="L4245" s="290">
        <v>43570</v>
      </c>
      <c r="M4245" s="290" t="s">
        <v>3249</v>
      </c>
    </row>
    <row r="4246" spans="1:13" s="269" customFormat="1" ht="15.5" hidden="1" thickTop="1" thickBot="1" x14ac:dyDescent="0.4">
      <c r="A4246" s="283" t="s">
        <v>3406</v>
      </c>
      <c r="B4246" s="284" t="e">
        <f>VLOOKUP(A4246,Lists!B:C,2,FALSE)</f>
        <v>#N/A</v>
      </c>
      <c r="C4246" s="284" t="e">
        <f>VLOOKUP(A4246,Lists!B:D,3,FALSE)</f>
        <v>#N/A</v>
      </c>
      <c r="D4246" s="285" t="s">
        <v>5115</v>
      </c>
      <c r="E4246" s="285">
        <v>64</v>
      </c>
      <c r="F4246" s="285" t="s">
        <v>3750</v>
      </c>
      <c r="G4246" s="285" t="s">
        <v>731</v>
      </c>
      <c r="H4246" s="278">
        <f t="shared" si="132"/>
        <v>2</v>
      </c>
      <c r="I4246" s="251" t="s">
        <v>1354</v>
      </c>
      <c r="J4246" s="285" t="s">
        <v>3861</v>
      </c>
      <c r="K4246" s="278" t="e">
        <f t="shared" si="133"/>
        <v>#N/A</v>
      </c>
      <c r="L4246" s="286">
        <v>43570</v>
      </c>
      <c r="M4246" s="286" t="s">
        <v>3249</v>
      </c>
    </row>
    <row r="4247" spans="1:13" s="269" customFormat="1" ht="15.5" hidden="1" thickTop="1" thickBot="1" x14ac:dyDescent="0.4">
      <c r="A4247" s="287" t="s">
        <v>3406</v>
      </c>
      <c r="B4247" s="288" t="e">
        <f>VLOOKUP(A4247,Lists!B:C,2,FALSE)</f>
        <v>#N/A</v>
      </c>
      <c r="C4247" s="288" t="e">
        <f>VLOOKUP(A4247,Lists!B:D,3,FALSE)</f>
        <v>#N/A</v>
      </c>
      <c r="D4247" s="289" t="s">
        <v>752</v>
      </c>
      <c r="E4247" s="289">
        <v>1616260</v>
      </c>
      <c r="F4247" s="289" t="s">
        <v>3859</v>
      </c>
      <c r="G4247" s="289" t="s">
        <v>731</v>
      </c>
      <c r="H4247" s="278">
        <f t="shared" si="132"/>
        <v>2</v>
      </c>
      <c r="I4247" s="252" t="s">
        <v>3552</v>
      </c>
      <c r="J4247" s="289" t="s">
        <v>3555</v>
      </c>
      <c r="K4247" s="278" t="e">
        <f t="shared" si="133"/>
        <v>#N/A</v>
      </c>
      <c r="L4247" s="290">
        <v>43570</v>
      </c>
      <c r="M4247" s="290" t="s">
        <v>3249</v>
      </c>
    </row>
    <row r="4248" spans="1:13" s="269" customFormat="1" ht="15.5" hidden="1" thickTop="1" thickBot="1" x14ac:dyDescent="0.4">
      <c r="A4248" s="283" t="s">
        <v>3406</v>
      </c>
      <c r="B4248" s="284" t="e">
        <f>VLOOKUP(A4248,Lists!B:C,2,FALSE)</f>
        <v>#N/A</v>
      </c>
      <c r="C4248" s="284" t="e">
        <f>VLOOKUP(A4248,Lists!B:D,3,FALSE)</f>
        <v>#N/A</v>
      </c>
      <c r="D4248" s="285" t="s">
        <v>5110</v>
      </c>
      <c r="E4248" s="285">
        <v>6645947</v>
      </c>
      <c r="F4248" s="285" t="s">
        <v>3862</v>
      </c>
      <c r="G4248" s="285" t="s">
        <v>731</v>
      </c>
      <c r="H4248" s="278">
        <f t="shared" si="132"/>
        <v>2</v>
      </c>
      <c r="I4248" s="251" t="s">
        <v>3554</v>
      </c>
      <c r="J4248" s="285" t="s">
        <v>2435</v>
      </c>
      <c r="K4248" s="278" t="e">
        <f t="shared" si="133"/>
        <v>#N/A</v>
      </c>
      <c r="L4248" s="286">
        <v>43570</v>
      </c>
      <c r="M4248" s="286" t="s">
        <v>3249</v>
      </c>
    </row>
    <row r="4249" spans="1:13" s="269" customFormat="1" ht="15.5" hidden="1" thickTop="1" thickBot="1" x14ac:dyDescent="0.4">
      <c r="A4249" s="287" t="s">
        <v>3406</v>
      </c>
      <c r="B4249" s="288" t="e">
        <f>VLOOKUP(A4249,Lists!B:C,2,FALSE)</f>
        <v>#N/A</v>
      </c>
      <c r="C4249" s="288" t="e">
        <f>VLOOKUP(A4249,Lists!B:D,3,FALSE)</f>
        <v>#N/A</v>
      </c>
      <c r="D4249" s="289" t="s">
        <v>5111</v>
      </c>
      <c r="E4249" s="289">
        <v>1313403</v>
      </c>
      <c r="F4249" s="289" t="s">
        <v>3558</v>
      </c>
      <c r="G4249" s="289" t="s">
        <v>731</v>
      </c>
      <c r="H4249" s="278">
        <f t="shared" si="132"/>
        <v>2</v>
      </c>
      <c r="I4249" s="252" t="s">
        <v>3564</v>
      </c>
      <c r="J4249" s="289" t="s">
        <v>2435</v>
      </c>
      <c r="K4249" s="278" t="e">
        <f t="shared" si="133"/>
        <v>#N/A</v>
      </c>
      <c r="L4249" s="290">
        <v>43570</v>
      </c>
      <c r="M4249" s="290" t="s">
        <v>3249</v>
      </c>
    </row>
    <row r="4250" spans="1:13" s="269" customFormat="1" ht="15.5" hidden="1" thickTop="1" thickBot="1" x14ac:dyDescent="0.4">
      <c r="A4250" s="283" t="s">
        <v>3406</v>
      </c>
      <c r="B4250" s="284" t="e">
        <f>VLOOKUP(A4250,Lists!B:C,2,FALSE)</f>
        <v>#N/A</v>
      </c>
      <c r="C4250" s="284" t="e">
        <f>VLOOKUP(A4250,Lists!B:D,3,FALSE)</f>
        <v>#N/A</v>
      </c>
      <c r="D4250" s="285" t="s">
        <v>5112</v>
      </c>
      <c r="E4250" s="285">
        <v>1505252</v>
      </c>
      <c r="F4250" s="285" t="s">
        <v>3862</v>
      </c>
      <c r="G4250" s="285" t="s">
        <v>731</v>
      </c>
      <c r="H4250" s="278">
        <f t="shared" si="132"/>
        <v>2</v>
      </c>
      <c r="I4250" s="251" t="s">
        <v>3554</v>
      </c>
      <c r="J4250" s="285" t="s">
        <v>2435</v>
      </c>
      <c r="K4250" s="278" t="e">
        <f t="shared" si="133"/>
        <v>#N/A</v>
      </c>
      <c r="L4250" s="286">
        <v>43570</v>
      </c>
      <c r="M4250" s="286" t="s">
        <v>3249</v>
      </c>
    </row>
    <row r="4251" spans="1:13" s="269" customFormat="1" ht="15.5" hidden="1" thickTop="1" thickBot="1" x14ac:dyDescent="0.4">
      <c r="A4251" s="287" t="s">
        <v>3406</v>
      </c>
      <c r="B4251" s="288" t="e">
        <f>VLOOKUP(A4251,Lists!B:C,2,FALSE)</f>
        <v>#N/A</v>
      </c>
      <c r="C4251" s="288" t="e">
        <f>VLOOKUP(A4251,Lists!B:D,3,FALSE)</f>
        <v>#N/A</v>
      </c>
      <c r="D4251" s="289" t="s">
        <v>5113</v>
      </c>
      <c r="E4251" s="289">
        <v>111008</v>
      </c>
      <c r="F4251" s="289" t="s">
        <v>3862</v>
      </c>
      <c r="G4251" s="289" t="s">
        <v>731</v>
      </c>
      <c r="H4251" s="278">
        <f t="shared" si="132"/>
        <v>2</v>
      </c>
      <c r="I4251" s="252" t="s">
        <v>3554</v>
      </c>
      <c r="J4251" s="289" t="s">
        <v>2435</v>
      </c>
      <c r="K4251" s="278" t="e">
        <f t="shared" si="133"/>
        <v>#N/A</v>
      </c>
      <c r="L4251" s="290">
        <v>43570</v>
      </c>
      <c r="M4251" s="290" t="s">
        <v>3249</v>
      </c>
    </row>
    <row r="4252" spans="1:13" s="269" customFormat="1" ht="15.5" hidden="1" thickTop="1" thickBot="1" x14ac:dyDescent="0.4">
      <c r="A4252" s="283" t="s">
        <v>3406</v>
      </c>
      <c r="B4252" s="284" t="e">
        <f>VLOOKUP(A4252,Lists!B:C,2,FALSE)</f>
        <v>#N/A</v>
      </c>
      <c r="C4252" s="284" t="e">
        <f>VLOOKUP(A4252,Lists!B:D,3,FALSE)</f>
        <v>#N/A</v>
      </c>
      <c r="D4252" s="285" t="s">
        <v>5114</v>
      </c>
      <c r="E4252" s="285">
        <v>0</v>
      </c>
      <c r="F4252" s="285" t="s">
        <v>3862</v>
      </c>
      <c r="G4252" s="285" t="s">
        <v>731</v>
      </c>
      <c r="H4252" s="278">
        <f t="shared" si="132"/>
        <v>2</v>
      </c>
      <c r="I4252" s="251" t="s">
        <v>3554</v>
      </c>
      <c r="J4252" s="285" t="s">
        <v>2435</v>
      </c>
      <c r="K4252" s="278" t="e">
        <f t="shared" si="133"/>
        <v>#N/A</v>
      </c>
      <c r="L4252" s="286">
        <v>43570</v>
      </c>
      <c r="M4252" s="286" t="s">
        <v>3249</v>
      </c>
    </row>
    <row r="4253" spans="1:13" s="269" customFormat="1" ht="15.5" hidden="1" thickTop="1" thickBot="1" x14ac:dyDescent="0.4">
      <c r="A4253" s="287" t="s">
        <v>3406</v>
      </c>
      <c r="B4253" s="288" t="e">
        <f>VLOOKUP(A4253,Lists!B:C,2,FALSE)</f>
        <v>#N/A</v>
      </c>
      <c r="C4253" s="288" t="e">
        <f>VLOOKUP(A4253,Lists!B:D,3,FALSE)</f>
        <v>#N/A</v>
      </c>
      <c r="D4253" s="289" t="s">
        <v>643</v>
      </c>
      <c r="E4253" s="289">
        <v>0</v>
      </c>
      <c r="F4253" s="289" t="s">
        <v>3805</v>
      </c>
      <c r="G4253" s="289" t="s">
        <v>731</v>
      </c>
      <c r="H4253" s="278">
        <f t="shared" si="132"/>
        <v>2</v>
      </c>
      <c r="I4253" s="252"/>
      <c r="J4253" s="289"/>
      <c r="K4253" s="278" t="e">
        <f t="shared" si="133"/>
        <v>#N/A</v>
      </c>
      <c r="L4253" s="290">
        <v>43570</v>
      </c>
      <c r="M4253" s="290" t="s">
        <v>3249</v>
      </c>
    </row>
    <row r="4254" spans="1:13" s="269" customFormat="1" ht="15.5" hidden="1" thickTop="1" thickBot="1" x14ac:dyDescent="0.4">
      <c r="A4254" s="283" t="s">
        <v>3406</v>
      </c>
      <c r="B4254" s="284" t="e">
        <f>VLOOKUP(A4254,Lists!B:C,2,FALSE)</f>
        <v>#N/A</v>
      </c>
      <c r="C4254" s="284" t="e">
        <f>VLOOKUP(A4254,Lists!B:D,3,FALSE)</f>
        <v>#N/A</v>
      </c>
      <c r="D4254" s="285" t="s">
        <v>644</v>
      </c>
      <c r="E4254" s="285">
        <v>0</v>
      </c>
      <c r="F4254" s="285" t="s">
        <v>3805</v>
      </c>
      <c r="G4254" s="285" t="s">
        <v>731</v>
      </c>
      <c r="H4254" s="278">
        <f t="shared" si="132"/>
        <v>2</v>
      </c>
      <c r="I4254" s="251"/>
      <c r="J4254" s="285"/>
      <c r="K4254" s="278" t="e">
        <f t="shared" si="133"/>
        <v>#N/A</v>
      </c>
      <c r="L4254" s="286">
        <v>43570</v>
      </c>
      <c r="M4254" s="286" t="s">
        <v>3249</v>
      </c>
    </row>
    <row r="4255" spans="1:13" s="269" customFormat="1" ht="15.5" hidden="1" thickTop="1" thickBot="1" x14ac:dyDescent="0.4">
      <c r="A4255" s="287" t="s">
        <v>3406</v>
      </c>
      <c r="B4255" s="288" t="e">
        <f>VLOOKUP(A4255,Lists!B:C,2,FALSE)</f>
        <v>#N/A</v>
      </c>
      <c r="C4255" s="288" t="e">
        <f>VLOOKUP(A4255,Lists!B:D,3,FALSE)</f>
        <v>#N/A</v>
      </c>
      <c r="D4255" s="289" t="s">
        <v>645</v>
      </c>
      <c r="E4255" s="289">
        <v>1</v>
      </c>
      <c r="F4255" s="289" t="s">
        <v>3805</v>
      </c>
      <c r="G4255" s="289" t="s">
        <v>731</v>
      </c>
      <c r="H4255" s="278">
        <f t="shared" si="132"/>
        <v>2</v>
      </c>
      <c r="I4255" s="252"/>
      <c r="J4255" s="289"/>
      <c r="K4255" s="278" t="e">
        <f t="shared" si="133"/>
        <v>#N/A</v>
      </c>
      <c r="L4255" s="290">
        <v>43570</v>
      </c>
      <c r="M4255" s="290" t="s">
        <v>3249</v>
      </c>
    </row>
    <row r="4256" spans="1:13" s="269" customFormat="1" ht="15.5" hidden="1" thickTop="1" thickBot="1" x14ac:dyDescent="0.4">
      <c r="A4256" s="283" t="s">
        <v>3406</v>
      </c>
      <c r="B4256" s="284" t="e">
        <f>VLOOKUP(A4256,Lists!B:C,2,FALSE)</f>
        <v>#N/A</v>
      </c>
      <c r="C4256" s="284" t="e">
        <f>VLOOKUP(A4256,Lists!B:D,3,FALSE)</f>
        <v>#N/A</v>
      </c>
      <c r="D4256" s="285" t="s">
        <v>646</v>
      </c>
      <c r="E4256" s="285">
        <v>0</v>
      </c>
      <c r="F4256" s="285" t="s">
        <v>3805</v>
      </c>
      <c r="G4256" s="285" t="s">
        <v>731</v>
      </c>
      <c r="H4256" s="278">
        <f t="shared" si="132"/>
        <v>2</v>
      </c>
      <c r="I4256" s="251"/>
      <c r="J4256" s="285"/>
      <c r="K4256" s="278" t="e">
        <f t="shared" si="133"/>
        <v>#N/A</v>
      </c>
      <c r="L4256" s="286">
        <v>43570</v>
      </c>
      <c r="M4256" s="286" t="s">
        <v>3249</v>
      </c>
    </row>
    <row r="4257" spans="1:13" s="269" customFormat="1" ht="15.5" hidden="1" thickTop="1" thickBot="1" x14ac:dyDescent="0.4">
      <c r="A4257" s="287" t="s">
        <v>3406</v>
      </c>
      <c r="B4257" s="288" t="e">
        <f>VLOOKUP(A4257,Lists!B:C,2,FALSE)</f>
        <v>#N/A</v>
      </c>
      <c r="C4257" s="288" t="e">
        <f>VLOOKUP(A4257,Lists!B:D,3,FALSE)</f>
        <v>#N/A</v>
      </c>
      <c r="D4257" s="289" t="s">
        <v>647</v>
      </c>
      <c r="E4257" s="289">
        <v>0</v>
      </c>
      <c r="F4257" s="289" t="s">
        <v>3805</v>
      </c>
      <c r="G4257" s="289" t="s">
        <v>731</v>
      </c>
      <c r="H4257" s="278">
        <f t="shared" si="132"/>
        <v>2</v>
      </c>
      <c r="I4257" s="252"/>
      <c r="J4257" s="289"/>
      <c r="K4257" s="278" t="e">
        <f t="shared" si="133"/>
        <v>#N/A</v>
      </c>
      <c r="L4257" s="290">
        <v>43570</v>
      </c>
      <c r="M4257" s="290" t="s">
        <v>3249</v>
      </c>
    </row>
    <row r="4258" spans="1:13" s="269" customFormat="1" ht="15.5" hidden="1" thickTop="1" thickBot="1" x14ac:dyDescent="0.4">
      <c r="A4258" s="283" t="s">
        <v>3406</v>
      </c>
      <c r="B4258" s="284" t="e">
        <f>VLOOKUP(A4258,Lists!B:C,2,FALSE)</f>
        <v>#N/A</v>
      </c>
      <c r="C4258" s="284" t="e">
        <f>VLOOKUP(A4258,Lists!B:D,3,FALSE)</f>
        <v>#N/A</v>
      </c>
      <c r="D4258" s="285" t="s">
        <v>648</v>
      </c>
      <c r="E4258" s="285">
        <v>0</v>
      </c>
      <c r="F4258" s="285" t="s">
        <v>3805</v>
      </c>
      <c r="G4258" s="285" t="s">
        <v>731</v>
      </c>
      <c r="H4258" s="278">
        <f t="shared" si="132"/>
        <v>2</v>
      </c>
      <c r="I4258" s="251"/>
      <c r="J4258" s="285"/>
      <c r="K4258" s="278" t="e">
        <f t="shared" si="133"/>
        <v>#N/A</v>
      </c>
      <c r="L4258" s="286">
        <v>43570</v>
      </c>
      <c r="M4258" s="286" t="s">
        <v>3249</v>
      </c>
    </row>
    <row r="4259" spans="1:13" s="269" customFormat="1" ht="15.5" hidden="1" thickTop="1" thickBot="1" x14ac:dyDescent="0.4">
      <c r="A4259" s="287" t="s">
        <v>3406</v>
      </c>
      <c r="B4259" s="288" t="e">
        <f>VLOOKUP(A4259,Lists!B:C,2,FALSE)</f>
        <v>#N/A</v>
      </c>
      <c r="C4259" s="288" t="e">
        <f>VLOOKUP(A4259,Lists!B:D,3,FALSE)</f>
        <v>#N/A</v>
      </c>
      <c r="D4259" s="289" t="s">
        <v>649</v>
      </c>
      <c r="E4259" s="289">
        <v>0</v>
      </c>
      <c r="F4259" s="289" t="s">
        <v>3805</v>
      </c>
      <c r="G4259" s="289" t="s">
        <v>731</v>
      </c>
      <c r="H4259" s="278">
        <f t="shared" si="132"/>
        <v>2</v>
      </c>
      <c r="I4259" s="252"/>
      <c r="J4259" s="289"/>
      <c r="K4259" s="278" t="e">
        <f t="shared" si="133"/>
        <v>#N/A</v>
      </c>
      <c r="L4259" s="290">
        <v>43570</v>
      </c>
      <c r="M4259" s="290" t="s">
        <v>3249</v>
      </c>
    </row>
    <row r="4260" spans="1:13" s="269" customFormat="1" ht="15.5" hidden="1" thickTop="1" thickBot="1" x14ac:dyDescent="0.4">
      <c r="A4260" s="283" t="s">
        <v>3406</v>
      </c>
      <c r="B4260" s="284" t="e">
        <f>VLOOKUP(A4260,Lists!B:C,2,FALSE)</f>
        <v>#N/A</v>
      </c>
      <c r="C4260" s="284" t="e">
        <f>VLOOKUP(A4260,Lists!B:D,3,FALSE)</f>
        <v>#N/A</v>
      </c>
      <c r="D4260" s="285" t="s">
        <v>650</v>
      </c>
      <c r="E4260" s="285">
        <v>1</v>
      </c>
      <c r="F4260" s="285" t="s">
        <v>3805</v>
      </c>
      <c r="G4260" s="285" t="s">
        <v>731</v>
      </c>
      <c r="H4260" s="278">
        <f t="shared" si="132"/>
        <v>2</v>
      </c>
      <c r="I4260" s="251"/>
      <c r="J4260" s="285"/>
      <c r="K4260" s="278" t="e">
        <f t="shared" si="133"/>
        <v>#N/A</v>
      </c>
      <c r="L4260" s="286">
        <v>43570</v>
      </c>
      <c r="M4260" s="286" t="s">
        <v>3249</v>
      </c>
    </row>
    <row r="4261" spans="1:13" s="269" customFormat="1" ht="15.5" hidden="1" thickTop="1" thickBot="1" x14ac:dyDescent="0.4">
      <c r="A4261" s="287" t="s">
        <v>3406</v>
      </c>
      <c r="B4261" s="288" t="e">
        <f>VLOOKUP(A4261,Lists!B:C,2,FALSE)</f>
        <v>#N/A</v>
      </c>
      <c r="C4261" s="288" t="e">
        <f>VLOOKUP(A4261,Lists!B:D,3,FALSE)</f>
        <v>#N/A</v>
      </c>
      <c r="D4261" s="289" t="s">
        <v>651</v>
      </c>
      <c r="E4261" s="289">
        <v>1</v>
      </c>
      <c r="F4261" s="289" t="s">
        <v>3805</v>
      </c>
      <c r="G4261" s="289" t="s">
        <v>731</v>
      </c>
      <c r="H4261" s="278">
        <f t="shared" si="132"/>
        <v>2</v>
      </c>
      <c r="I4261" s="252"/>
      <c r="J4261" s="289"/>
      <c r="K4261" s="278" t="e">
        <f t="shared" si="133"/>
        <v>#N/A</v>
      </c>
      <c r="L4261" s="290">
        <v>43570</v>
      </c>
      <c r="M4261" s="290" t="s">
        <v>3249</v>
      </c>
    </row>
    <row r="4262" spans="1:13" s="269" customFormat="1" ht="15.5" hidden="1" thickTop="1" thickBot="1" x14ac:dyDescent="0.4">
      <c r="A4262" s="283" t="s">
        <v>3407</v>
      </c>
      <c r="B4262" s="284" t="e">
        <f>VLOOKUP(A4262,Lists!B:C,2,FALSE)</f>
        <v>#N/A</v>
      </c>
      <c r="C4262" s="284" t="e">
        <f>VLOOKUP(A4262,Lists!B:D,3,FALSE)</f>
        <v>#N/A</v>
      </c>
      <c r="D4262" s="285" t="s">
        <v>737</v>
      </c>
      <c r="E4262" s="285">
        <v>3318754</v>
      </c>
      <c r="F4262" s="285" t="s">
        <v>3863</v>
      </c>
      <c r="G4262" s="285" t="s">
        <v>731</v>
      </c>
      <c r="H4262" s="278">
        <f t="shared" si="132"/>
        <v>2</v>
      </c>
      <c r="I4262" s="251" t="s">
        <v>3865</v>
      </c>
      <c r="J4262" s="285" t="s">
        <v>3866</v>
      </c>
      <c r="K4262" s="278" t="e">
        <f t="shared" si="133"/>
        <v>#N/A</v>
      </c>
      <c r="L4262" s="286">
        <v>43570</v>
      </c>
      <c r="M4262" s="286" t="s">
        <v>3248</v>
      </c>
    </row>
    <row r="4263" spans="1:13" s="269" customFormat="1" ht="15.5" hidden="1" thickTop="1" thickBot="1" x14ac:dyDescent="0.4">
      <c r="A4263" s="287" t="s">
        <v>3407</v>
      </c>
      <c r="B4263" s="288" t="e">
        <f>VLOOKUP(A4263,Lists!B:C,2,FALSE)</f>
        <v>#N/A</v>
      </c>
      <c r="C4263" s="288" t="e">
        <f>VLOOKUP(A4263,Lists!B:D,3,FALSE)</f>
        <v>#N/A</v>
      </c>
      <c r="D4263" s="289" t="s">
        <v>533</v>
      </c>
      <c r="E4263" s="289">
        <v>808554</v>
      </c>
      <c r="F4263" s="289" t="s">
        <v>3860</v>
      </c>
      <c r="G4263" s="289" t="s">
        <v>731</v>
      </c>
      <c r="H4263" s="278">
        <f t="shared" si="132"/>
        <v>2</v>
      </c>
      <c r="I4263" s="252" t="s">
        <v>3865</v>
      </c>
      <c r="J4263" s="289" t="s">
        <v>3867</v>
      </c>
      <c r="K4263" s="278" t="e">
        <f t="shared" si="133"/>
        <v>#N/A</v>
      </c>
      <c r="L4263" s="290">
        <v>43570</v>
      </c>
      <c r="M4263" s="290" t="s">
        <v>3249</v>
      </c>
    </row>
    <row r="4264" spans="1:13" s="269" customFormat="1" ht="15.5" thickTop="1" thickBot="1" x14ac:dyDescent="0.4">
      <c r="A4264" s="283" t="s">
        <v>3407</v>
      </c>
      <c r="B4264" s="284" t="e">
        <f>VLOOKUP(A4264,Lists!B:C,2,FALSE)</f>
        <v>#N/A</v>
      </c>
      <c r="C4264" s="284" t="e">
        <f>VLOOKUP(A4264,Lists!B:D,3,FALSE)</f>
        <v>#N/A</v>
      </c>
      <c r="D4264" s="285" t="s">
        <v>666</v>
      </c>
      <c r="E4264" s="285">
        <v>808554</v>
      </c>
      <c r="F4264" s="285" t="s">
        <v>3860</v>
      </c>
      <c r="G4264" s="285" t="s">
        <v>732</v>
      </c>
      <c r="H4264" s="278">
        <f t="shared" si="132"/>
        <v>1</v>
      </c>
      <c r="I4264" s="251" t="s">
        <v>3865</v>
      </c>
      <c r="J4264" s="285" t="s">
        <v>2448</v>
      </c>
      <c r="K4264" s="278" t="e">
        <f t="shared" si="133"/>
        <v>#N/A</v>
      </c>
      <c r="L4264" s="286">
        <v>43570</v>
      </c>
      <c r="M4264" s="286" t="s">
        <v>3248</v>
      </c>
    </row>
    <row r="4265" spans="1:13" s="269" customFormat="1" ht="15.5" hidden="1" thickTop="1" thickBot="1" x14ac:dyDescent="0.4">
      <c r="A4265" s="287" t="s">
        <v>3407</v>
      </c>
      <c r="B4265" s="288" t="e">
        <f>VLOOKUP(A4265,Lists!B:C,2,FALSE)</f>
        <v>#N/A</v>
      </c>
      <c r="C4265" s="288" t="e">
        <f>VLOOKUP(A4265,Lists!B:D,3,FALSE)</f>
        <v>#N/A</v>
      </c>
      <c r="D4265" s="289" t="s">
        <v>5029</v>
      </c>
      <c r="E4265" s="289">
        <v>0</v>
      </c>
      <c r="F4265" s="289" t="s">
        <v>3750</v>
      </c>
      <c r="G4265" s="289" t="s">
        <v>732</v>
      </c>
      <c r="H4265" s="278">
        <f t="shared" si="132"/>
        <v>1</v>
      </c>
      <c r="I4265" s="252" t="s">
        <v>1354</v>
      </c>
      <c r="J4265" s="289" t="s">
        <v>3868</v>
      </c>
      <c r="K4265" s="278" t="e">
        <f t="shared" si="133"/>
        <v>#N/A</v>
      </c>
      <c r="L4265" s="290">
        <v>43570</v>
      </c>
      <c r="M4265" s="290" t="s">
        <v>3249</v>
      </c>
    </row>
    <row r="4266" spans="1:13" s="269" customFormat="1" ht="15.5" hidden="1" thickTop="1" thickBot="1" x14ac:dyDescent="0.4">
      <c r="A4266" s="283" t="s">
        <v>3407</v>
      </c>
      <c r="B4266" s="284" t="e">
        <f>VLOOKUP(A4266,Lists!B:C,2,FALSE)</f>
        <v>#N/A</v>
      </c>
      <c r="C4266" s="284" t="e">
        <f>VLOOKUP(A4266,Lists!B:D,3,FALSE)</f>
        <v>#N/A</v>
      </c>
      <c r="D4266" s="285" t="s">
        <v>752</v>
      </c>
      <c r="E4266" s="285">
        <v>808554</v>
      </c>
      <c r="F4266" s="285" t="s">
        <v>3860</v>
      </c>
      <c r="G4266" s="285" t="s">
        <v>731</v>
      </c>
      <c r="H4266" s="278">
        <f t="shared" si="132"/>
        <v>2</v>
      </c>
      <c r="I4266" s="251" t="s">
        <v>3374</v>
      </c>
      <c r="J4266" s="285" t="s">
        <v>2449</v>
      </c>
      <c r="K4266" s="278" t="e">
        <f t="shared" si="133"/>
        <v>#N/A</v>
      </c>
      <c r="L4266" s="286">
        <v>43570</v>
      </c>
      <c r="M4266" s="286" t="s">
        <v>3248</v>
      </c>
    </row>
    <row r="4267" spans="1:13" s="269" customFormat="1" ht="15.5" hidden="1" thickTop="1" thickBot="1" x14ac:dyDescent="0.4">
      <c r="A4267" s="287" t="s">
        <v>3407</v>
      </c>
      <c r="B4267" s="288" t="e">
        <f>VLOOKUP(A4267,Lists!B:C,2,FALSE)</f>
        <v>#N/A</v>
      </c>
      <c r="C4267" s="288" t="e">
        <f>VLOOKUP(A4267,Lists!B:D,3,FALSE)</f>
        <v>#N/A</v>
      </c>
      <c r="D4267" s="289" t="s">
        <v>5110</v>
      </c>
      <c r="E4267" s="289">
        <v>2510200</v>
      </c>
      <c r="F4267" s="289" t="s">
        <v>3869</v>
      </c>
      <c r="G4267" s="289" t="s">
        <v>731</v>
      </c>
      <c r="H4267" s="278">
        <f t="shared" si="132"/>
        <v>2</v>
      </c>
      <c r="I4267" s="252" t="s">
        <v>3379</v>
      </c>
      <c r="J4267" s="289" t="s">
        <v>3866</v>
      </c>
      <c r="K4267" s="278" t="e">
        <f t="shared" si="133"/>
        <v>#N/A</v>
      </c>
      <c r="L4267" s="290">
        <v>43570</v>
      </c>
      <c r="M4267" s="290" t="s">
        <v>3249</v>
      </c>
    </row>
    <row r="4268" spans="1:13" s="269" customFormat="1" ht="15.5" hidden="1" thickTop="1" thickBot="1" x14ac:dyDescent="0.4">
      <c r="A4268" s="283" t="s">
        <v>3407</v>
      </c>
      <c r="B4268" s="284" t="e">
        <f>VLOOKUP(A4268,Lists!B:C,2,FALSE)</f>
        <v>#N/A</v>
      </c>
      <c r="C4268" s="284" t="e">
        <f>VLOOKUP(A4268,Lists!B:D,3,FALSE)</f>
        <v>#N/A</v>
      </c>
      <c r="D4268" s="285" t="s">
        <v>5111</v>
      </c>
      <c r="E4268" s="285">
        <v>0</v>
      </c>
      <c r="F4268" s="285" t="s">
        <v>3869</v>
      </c>
      <c r="G4268" s="285" t="s">
        <v>731</v>
      </c>
      <c r="H4268" s="278">
        <f t="shared" si="132"/>
        <v>2</v>
      </c>
      <c r="I4268" s="251" t="s">
        <v>3379</v>
      </c>
      <c r="J4268" s="285" t="s">
        <v>3870</v>
      </c>
      <c r="K4268" s="278" t="e">
        <f t="shared" si="133"/>
        <v>#N/A</v>
      </c>
      <c r="L4268" s="286">
        <v>43570</v>
      </c>
      <c r="M4268" s="286" t="s">
        <v>3249</v>
      </c>
    </row>
    <row r="4269" spans="1:13" s="269" customFormat="1" ht="15.5" hidden="1" thickTop="1" thickBot="1" x14ac:dyDescent="0.4">
      <c r="A4269" s="287" t="s">
        <v>3407</v>
      </c>
      <c r="B4269" s="288" t="e">
        <f>VLOOKUP(A4269,Lists!B:C,2,FALSE)</f>
        <v>#N/A</v>
      </c>
      <c r="C4269" s="288" t="e">
        <f>VLOOKUP(A4269,Lists!B:D,3,FALSE)</f>
        <v>#N/A</v>
      </c>
      <c r="D4269" s="289" t="s">
        <v>5112</v>
      </c>
      <c r="E4269" s="289">
        <v>784297</v>
      </c>
      <c r="F4269" s="289" t="s">
        <v>3869</v>
      </c>
      <c r="G4269" s="289" t="s">
        <v>731</v>
      </c>
      <c r="H4269" s="278">
        <f t="shared" si="132"/>
        <v>2</v>
      </c>
      <c r="I4269" s="252" t="s">
        <v>3379</v>
      </c>
      <c r="J4269" s="289" t="s">
        <v>3871</v>
      </c>
      <c r="K4269" s="278" t="e">
        <f t="shared" si="133"/>
        <v>#N/A</v>
      </c>
      <c r="L4269" s="290">
        <v>43570</v>
      </c>
      <c r="M4269" s="290" t="s">
        <v>3249</v>
      </c>
    </row>
    <row r="4270" spans="1:13" s="269" customFormat="1" ht="15.5" hidden="1" thickTop="1" thickBot="1" x14ac:dyDescent="0.4">
      <c r="A4270" s="283" t="s">
        <v>3407</v>
      </c>
      <c r="B4270" s="284" t="e">
        <f>VLOOKUP(A4270,Lists!B:C,2,FALSE)</f>
        <v>#N/A</v>
      </c>
      <c r="C4270" s="284" t="e">
        <f>VLOOKUP(A4270,Lists!B:D,3,FALSE)</f>
        <v>#N/A</v>
      </c>
      <c r="D4270" s="285" t="s">
        <v>5113</v>
      </c>
      <c r="E4270" s="285">
        <v>24257</v>
      </c>
      <c r="F4270" s="285" t="s">
        <v>3869</v>
      </c>
      <c r="G4270" s="285" t="s">
        <v>731</v>
      </c>
      <c r="H4270" s="278">
        <f t="shared" si="132"/>
        <v>2</v>
      </c>
      <c r="I4270" s="251" t="s">
        <v>3379</v>
      </c>
      <c r="J4270" s="285" t="s">
        <v>3888</v>
      </c>
      <c r="K4270" s="278" t="e">
        <f t="shared" si="133"/>
        <v>#N/A</v>
      </c>
      <c r="L4270" s="286">
        <v>43570</v>
      </c>
      <c r="M4270" s="286" t="s">
        <v>3249</v>
      </c>
    </row>
    <row r="4271" spans="1:13" s="269" customFormat="1" ht="15.5" hidden="1" thickTop="1" thickBot="1" x14ac:dyDescent="0.4">
      <c r="A4271" s="287" t="s">
        <v>3407</v>
      </c>
      <c r="B4271" s="288" t="e">
        <f>VLOOKUP(A4271,Lists!B:C,2,FALSE)</f>
        <v>#N/A</v>
      </c>
      <c r="C4271" s="288" t="e">
        <f>VLOOKUP(A4271,Lists!B:D,3,FALSE)</f>
        <v>#N/A</v>
      </c>
      <c r="D4271" s="289" t="s">
        <v>5114</v>
      </c>
      <c r="E4271" s="289">
        <v>0</v>
      </c>
      <c r="F4271" s="289" t="s">
        <v>3869</v>
      </c>
      <c r="G4271" s="289" t="s">
        <v>732</v>
      </c>
      <c r="H4271" s="278">
        <f t="shared" si="132"/>
        <v>1</v>
      </c>
      <c r="I4271" s="252" t="s">
        <v>3379</v>
      </c>
      <c r="J4271" s="289" t="s">
        <v>2454</v>
      </c>
      <c r="K4271" s="278" t="e">
        <f t="shared" si="133"/>
        <v>#N/A</v>
      </c>
      <c r="L4271" s="290">
        <v>43570</v>
      </c>
      <c r="M4271" s="290" t="s">
        <v>3249</v>
      </c>
    </row>
    <row r="4272" spans="1:13" s="269" customFormat="1" ht="15.5" hidden="1" thickTop="1" thickBot="1" x14ac:dyDescent="0.4">
      <c r="A4272" s="283" t="s">
        <v>2985</v>
      </c>
      <c r="B4272" s="284" t="e">
        <f>VLOOKUP(A4272,Lists!B:C,2,FALSE)</f>
        <v>#N/A</v>
      </c>
      <c r="C4272" s="284" t="e">
        <f>VLOOKUP(A4272,Lists!B:D,3,FALSE)</f>
        <v>#N/A</v>
      </c>
      <c r="D4272" s="285" t="s">
        <v>737</v>
      </c>
      <c r="E4272" s="285">
        <v>3681556</v>
      </c>
      <c r="F4272" s="285" t="s">
        <v>3872</v>
      </c>
      <c r="G4272" s="285" t="s">
        <v>731</v>
      </c>
      <c r="H4272" s="278">
        <f t="shared" si="132"/>
        <v>2</v>
      </c>
      <c r="I4272" s="251" t="s">
        <v>2483</v>
      </c>
      <c r="J4272" s="285" t="s">
        <v>3873</v>
      </c>
      <c r="K4272" s="278" t="e">
        <f t="shared" si="133"/>
        <v>#N/A</v>
      </c>
      <c r="L4272" s="286">
        <v>43570</v>
      </c>
      <c r="M4272" s="286" t="s">
        <v>3248</v>
      </c>
    </row>
    <row r="4273" spans="1:13" s="269" customFormat="1" ht="15.5" hidden="1" thickTop="1" thickBot="1" x14ac:dyDescent="0.4">
      <c r="A4273" s="287" t="s">
        <v>2985</v>
      </c>
      <c r="B4273" s="288" t="e">
        <f>VLOOKUP(A4273,Lists!B:C,2,FALSE)</f>
        <v>#N/A</v>
      </c>
      <c r="C4273" s="288" t="e">
        <f>VLOOKUP(A4273,Lists!B:D,3,FALSE)</f>
        <v>#N/A</v>
      </c>
      <c r="D4273" s="289" t="s">
        <v>533</v>
      </c>
      <c r="E4273" s="289">
        <v>332506</v>
      </c>
      <c r="F4273" s="289" t="s">
        <v>3860</v>
      </c>
      <c r="G4273" s="289" t="s">
        <v>731</v>
      </c>
      <c r="H4273" s="278">
        <f t="shared" si="132"/>
        <v>2</v>
      </c>
      <c r="I4273" s="252" t="s">
        <v>3374</v>
      </c>
      <c r="J4273" s="289" t="s">
        <v>3874</v>
      </c>
      <c r="K4273" s="278" t="e">
        <f t="shared" si="133"/>
        <v>#N/A</v>
      </c>
      <c r="L4273" s="290">
        <v>43570</v>
      </c>
      <c r="M4273" s="290" t="s">
        <v>3248</v>
      </c>
    </row>
    <row r="4274" spans="1:13" s="269" customFormat="1" ht="15.5" thickTop="1" thickBot="1" x14ac:dyDescent="0.4">
      <c r="A4274" s="283" t="s">
        <v>2985</v>
      </c>
      <c r="B4274" s="284" t="e">
        <f>VLOOKUP(A4274,Lists!B:C,2,FALSE)</f>
        <v>#N/A</v>
      </c>
      <c r="C4274" s="284" t="e">
        <f>VLOOKUP(A4274,Lists!B:D,3,FALSE)</f>
        <v>#N/A</v>
      </c>
      <c r="D4274" s="285" t="s">
        <v>666</v>
      </c>
      <c r="E4274" s="285">
        <v>332506</v>
      </c>
      <c r="F4274" s="285" t="s">
        <v>3860</v>
      </c>
      <c r="G4274" s="285" t="s">
        <v>731</v>
      </c>
      <c r="H4274" s="278">
        <f t="shared" si="132"/>
        <v>2</v>
      </c>
      <c r="I4274" s="251" t="s">
        <v>3374</v>
      </c>
      <c r="J4274" s="285" t="s">
        <v>3875</v>
      </c>
      <c r="K4274" s="278" t="e">
        <f t="shared" si="133"/>
        <v>#N/A</v>
      </c>
      <c r="L4274" s="286">
        <v>43570</v>
      </c>
      <c r="M4274" s="286" t="s">
        <v>3248</v>
      </c>
    </row>
    <row r="4275" spans="1:13" s="269" customFormat="1" ht="15.5" hidden="1" thickTop="1" thickBot="1" x14ac:dyDescent="0.4">
      <c r="A4275" s="287" t="s">
        <v>2985</v>
      </c>
      <c r="B4275" s="288" t="e">
        <f>VLOOKUP(A4275,Lists!B:C,2,FALSE)</f>
        <v>#N/A</v>
      </c>
      <c r="C4275" s="288" t="e">
        <f>VLOOKUP(A4275,Lists!B:D,3,FALSE)</f>
        <v>#N/A</v>
      </c>
      <c r="D4275" s="289" t="s">
        <v>5029</v>
      </c>
      <c r="E4275" s="289">
        <v>0</v>
      </c>
      <c r="F4275" s="289" t="s">
        <v>3750</v>
      </c>
      <c r="G4275" s="289" t="s">
        <v>731</v>
      </c>
      <c r="H4275" s="278">
        <f t="shared" si="132"/>
        <v>2</v>
      </c>
      <c r="I4275" s="252" t="s">
        <v>1354</v>
      </c>
      <c r="J4275" s="289" t="s">
        <v>3868</v>
      </c>
      <c r="K4275" s="278" t="e">
        <f t="shared" si="133"/>
        <v>#N/A</v>
      </c>
      <c r="L4275" s="290">
        <v>43570</v>
      </c>
      <c r="M4275" s="290" t="s">
        <v>3248</v>
      </c>
    </row>
    <row r="4276" spans="1:13" s="269" customFormat="1" ht="15.5" hidden="1" thickTop="1" thickBot="1" x14ac:dyDescent="0.4">
      <c r="A4276" s="283" t="s">
        <v>2985</v>
      </c>
      <c r="B4276" s="284" t="e">
        <f>VLOOKUP(A4276,Lists!B:C,2,FALSE)</f>
        <v>#N/A</v>
      </c>
      <c r="C4276" s="284" t="e">
        <f>VLOOKUP(A4276,Lists!B:D,3,FALSE)</f>
        <v>#N/A</v>
      </c>
      <c r="D4276" s="285" t="s">
        <v>752</v>
      </c>
      <c r="E4276" s="285">
        <v>332506</v>
      </c>
      <c r="F4276" s="285" t="s">
        <v>3860</v>
      </c>
      <c r="G4276" s="285" t="s">
        <v>732</v>
      </c>
      <c r="H4276" s="278">
        <f t="shared" si="132"/>
        <v>1</v>
      </c>
      <c r="I4276" s="251" t="s">
        <v>3374</v>
      </c>
      <c r="J4276" s="285"/>
      <c r="K4276" s="278" t="e">
        <f t="shared" si="133"/>
        <v>#N/A</v>
      </c>
      <c r="L4276" s="286">
        <v>43570</v>
      </c>
      <c r="M4276" s="286" t="s">
        <v>3248</v>
      </c>
    </row>
    <row r="4277" spans="1:13" s="269" customFormat="1" ht="15.5" hidden="1" thickTop="1" thickBot="1" x14ac:dyDescent="0.4">
      <c r="A4277" s="287" t="s">
        <v>2985</v>
      </c>
      <c r="B4277" s="288" t="e">
        <f>VLOOKUP(A4277,Lists!B:C,2,FALSE)</f>
        <v>#N/A</v>
      </c>
      <c r="C4277" s="288" t="e">
        <f>VLOOKUP(A4277,Lists!B:D,3,FALSE)</f>
        <v>#N/A</v>
      </c>
      <c r="D4277" s="289" t="s">
        <v>5110</v>
      </c>
      <c r="E4277" s="289">
        <v>3349050</v>
      </c>
      <c r="F4277" s="289" t="s">
        <v>3876</v>
      </c>
      <c r="G4277" s="289" t="s">
        <v>731</v>
      </c>
      <c r="H4277" s="278">
        <f t="shared" si="132"/>
        <v>2</v>
      </c>
      <c r="I4277" s="252" t="s">
        <v>3877</v>
      </c>
      <c r="J4277" s="289" t="s">
        <v>3873</v>
      </c>
      <c r="K4277" s="278" t="e">
        <f t="shared" si="133"/>
        <v>#N/A</v>
      </c>
      <c r="L4277" s="290">
        <v>43570</v>
      </c>
      <c r="M4277" s="290" t="s">
        <v>3249</v>
      </c>
    </row>
    <row r="4278" spans="1:13" s="269" customFormat="1" ht="15.5" hidden="1" thickTop="1" thickBot="1" x14ac:dyDescent="0.4">
      <c r="A4278" s="283" t="s">
        <v>2985</v>
      </c>
      <c r="B4278" s="284" t="e">
        <f>VLOOKUP(A4278,Lists!B:C,2,FALSE)</f>
        <v>#N/A</v>
      </c>
      <c r="C4278" s="284" t="e">
        <f>VLOOKUP(A4278,Lists!B:D,3,FALSE)</f>
        <v>#N/A</v>
      </c>
      <c r="D4278" s="285" t="s">
        <v>5111</v>
      </c>
      <c r="E4278" s="285">
        <v>0</v>
      </c>
      <c r="F4278" s="285" t="s">
        <v>3869</v>
      </c>
      <c r="G4278" s="285" t="s">
        <v>731</v>
      </c>
      <c r="H4278" s="278">
        <f t="shared" si="132"/>
        <v>2</v>
      </c>
      <c r="I4278" s="251" t="s">
        <v>3376</v>
      </c>
      <c r="J4278" s="285" t="s">
        <v>3878</v>
      </c>
      <c r="K4278" s="278" t="e">
        <f t="shared" si="133"/>
        <v>#N/A</v>
      </c>
      <c r="L4278" s="286">
        <v>43570</v>
      </c>
      <c r="M4278" s="286" t="s">
        <v>3249</v>
      </c>
    </row>
    <row r="4279" spans="1:13" s="269" customFormat="1" ht="15.5" hidden="1" thickTop="1" thickBot="1" x14ac:dyDescent="0.4">
      <c r="A4279" s="287" t="s">
        <v>2985</v>
      </c>
      <c r="B4279" s="288" t="e">
        <f>VLOOKUP(A4279,Lists!B:C,2,FALSE)</f>
        <v>#N/A</v>
      </c>
      <c r="C4279" s="288" t="e">
        <f>VLOOKUP(A4279,Lists!B:D,3,FALSE)</f>
        <v>#N/A</v>
      </c>
      <c r="D4279" s="289" t="s">
        <v>5112</v>
      </c>
      <c r="E4279" s="289">
        <v>259355</v>
      </c>
      <c r="F4279" s="289" t="s">
        <v>3869</v>
      </c>
      <c r="G4279" s="289" t="s">
        <v>731</v>
      </c>
      <c r="H4279" s="278">
        <f t="shared" si="132"/>
        <v>2</v>
      </c>
      <c r="I4279" s="252" t="s">
        <v>3374</v>
      </c>
      <c r="J4279" s="289" t="s">
        <v>2449</v>
      </c>
      <c r="K4279" s="278" t="e">
        <f t="shared" si="133"/>
        <v>#N/A</v>
      </c>
      <c r="L4279" s="290">
        <v>43570</v>
      </c>
      <c r="M4279" s="290" t="s">
        <v>3249</v>
      </c>
    </row>
    <row r="4280" spans="1:13" s="269" customFormat="1" ht="15.5" hidden="1" thickTop="1" thickBot="1" x14ac:dyDescent="0.4">
      <c r="A4280" s="283" t="s">
        <v>2985</v>
      </c>
      <c r="B4280" s="284" t="e">
        <f>VLOOKUP(A4280,Lists!B:C,2,FALSE)</f>
        <v>#N/A</v>
      </c>
      <c r="C4280" s="284" t="e">
        <f>VLOOKUP(A4280,Lists!B:D,3,FALSE)</f>
        <v>#N/A</v>
      </c>
      <c r="D4280" s="285" t="s">
        <v>5113</v>
      </c>
      <c r="E4280" s="285">
        <v>73151</v>
      </c>
      <c r="F4280" s="285" t="s">
        <v>3869</v>
      </c>
      <c r="G4280" s="285" t="s">
        <v>731</v>
      </c>
      <c r="H4280" s="278">
        <f t="shared" si="132"/>
        <v>2</v>
      </c>
      <c r="I4280" s="251" t="s">
        <v>3376</v>
      </c>
      <c r="J4280" s="285" t="s">
        <v>3887</v>
      </c>
      <c r="K4280" s="278" t="e">
        <f t="shared" si="133"/>
        <v>#N/A</v>
      </c>
      <c r="L4280" s="286">
        <v>43570</v>
      </c>
      <c r="M4280" s="286" t="s">
        <v>3249</v>
      </c>
    </row>
    <row r="4281" spans="1:13" s="269" customFormat="1" ht="15.5" hidden="1" thickTop="1" thickBot="1" x14ac:dyDescent="0.4">
      <c r="A4281" s="287" t="s">
        <v>2985</v>
      </c>
      <c r="B4281" s="288" t="e">
        <f>VLOOKUP(A4281,Lists!B:C,2,FALSE)</f>
        <v>#N/A</v>
      </c>
      <c r="C4281" s="288" t="e">
        <f>VLOOKUP(A4281,Lists!B:D,3,FALSE)</f>
        <v>#N/A</v>
      </c>
      <c r="D4281" s="289" t="s">
        <v>5114</v>
      </c>
      <c r="E4281" s="289">
        <v>0</v>
      </c>
      <c r="F4281" s="289" t="s">
        <v>3869</v>
      </c>
      <c r="G4281" s="289" t="s">
        <v>731</v>
      </c>
      <c r="H4281" s="278">
        <f t="shared" si="132"/>
        <v>2</v>
      </c>
      <c r="I4281" s="252" t="s">
        <v>3376</v>
      </c>
      <c r="J4281" s="289" t="s">
        <v>2454</v>
      </c>
      <c r="K4281" s="278" t="e">
        <f t="shared" si="133"/>
        <v>#N/A</v>
      </c>
      <c r="L4281" s="290">
        <v>43570</v>
      </c>
      <c r="M4281" s="290" t="s">
        <v>3249</v>
      </c>
    </row>
    <row r="4282" spans="1:13" s="269" customFormat="1" ht="15.5" hidden="1" thickTop="1" thickBot="1" x14ac:dyDescent="0.4">
      <c r="A4282" s="283" t="s">
        <v>5597</v>
      </c>
      <c r="B4282" s="284" t="e">
        <f>VLOOKUP(A4282,Lists!B:C,2,FALSE)</f>
        <v>#N/A</v>
      </c>
      <c r="C4282" s="284" t="e">
        <f>VLOOKUP(A4282,Lists!B:D,3,FALSE)</f>
        <v>#N/A</v>
      </c>
      <c r="D4282" s="285" t="s">
        <v>5029</v>
      </c>
      <c r="E4282" s="285">
        <v>0</v>
      </c>
      <c r="F4282" s="285" t="s">
        <v>3750</v>
      </c>
      <c r="G4282" s="285" t="s">
        <v>731</v>
      </c>
      <c r="H4282" s="278">
        <f t="shared" si="132"/>
        <v>2</v>
      </c>
      <c r="I4282" s="251" t="s">
        <v>1354</v>
      </c>
      <c r="J4282" s="285" t="s">
        <v>3880</v>
      </c>
      <c r="K4282" s="278" t="e">
        <f t="shared" si="133"/>
        <v>#N/A</v>
      </c>
      <c r="L4282" s="286">
        <v>43570</v>
      </c>
      <c r="M4282" s="286" t="s">
        <v>3249</v>
      </c>
    </row>
    <row r="4283" spans="1:13" s="269" customFormat="1" ht="15.5" hidden="1" thickTop="1" thickBot="1" x14ac:dyDescent="0.4">
      <c r="A4283" s="287" t="s">
        <v>5597</v>
      </c>
      <c r="B4283" s="288" t="e">
        <f>VLOOKUP(A4283,Lists!B:C,2,FALSE)</f>
        <v>#N/A</v>
      </c>
      <c r="C4283" s="288" t="e">
        <f>VLOOKUP(A4283,Lists!B:D,3,FALSE)</f>
        <v>#N/A</v>
      </c>
      <c r="D4283" s="289" t="s">
        <v>533</v>
      </c>
      <c r="E4283" s="289">
        <v>1788603</v>
      </c>
      <c r="F4283" s="289" t="s">
        <v>3558</v>
      </c>
      <c r="G4283" s="289" t="s">
        <v>731</v>
      </c>
      <c r="H4283" s="278">
        <f t="shared" si="132"/>
        <v>2</v>
      </c>
      <c r="I4283" s="252" t="s">
        <v>3564</v>
      </c>
      <c r="J4283" s="289" t="s">
        <v>3879</v>
      </c>
      <c r="K4283" s="278" t="e">
        <f t="shared" si="133"/>
        <v>#N/A</v>
      </c>
      <c r="L4283" s="290">
        <v>43570</v>
      </c>
      <c r="M4283" s="290" t="s">
        <v>3249</v>
      </c>
    </row>
    <row r="4284" spans="1:13" s="269" customFormat="1" ht="15.5" hidden="1" thickTop="1" thickBot="1" x14ac:dyDescent="0.4">
      <c r="A4284" s="283" t="s">
        <v>5597</v>
      </c>
      <c r="B4284" s="284" t="e">
        <f>VLOOKUP(A4284,Lists!B:C,2,FALSE)</f>
        <v>#N/A</v>
      </c>
      <c r="C4284" s="284" t="e">
        <f>VLOOKUP(A4284,Lists!B:D,3,FALSE)</f>
        <v>#N/A</v>
      </c>
      <c r="D4284" s="285" t="s">
        <v>5110</v>
      </c>
      <c r="E4284" s="285">
        <v>786697</v>
      </c>
      <c r="F4284" s="285" t="s">
        <v>3881</v>
      </c>
      <c r="G4284" s="285" t="s">
        <v>731</v>
      </c>
      <c r="H4284" s="278">
        <f t="shared" si="132"/>
        <v>2</v>
      </c>
      <c r="I4284" s="251" t="s">
        <v>3564</v>
      </c>
      <c r="J4284" s="285" t="s">
        <v>3885</v>
      </c>
      <c r="K4284" s="278" t="e">
        <f t="shared" si="133"/>
        <v>#N/A</v>
      </c>
      <c r="L4284" s="286">
        <v>43570</v>
      </c>
      <c r="M4284" s="286" t="s">
        <v>3249</v>
      </c>
    </row>
    <row r="4285" spans="1:13" s="269" customFormat="1" ht="15.5" hidden="1" thickTop="1" thickBot="1" x14ac:dyDescent="0.4">
      <c r="A4285" s="287" t="s">
        <v>5597</v>
      </c>
      <c r="B4285" s="288" t="e">
        <f>VLOOKUP(A4285,Lists!B:C,2,FALSE)</f>
        <v>#N/A</v>
      </c>
      <c r="C4285" s="288" t="e">
        <f>VLOOKUP(A4285,Lists!B:D,3,FALSE)</f>
        <v>#N/A</v>
      </c>
      <c r="D4285" s="289" t="s">
        <v>5111</v>
      </c>
      <c r="E4285" s="289">
        <v>1313403</v>
      </c>
      <c r="F4285" s="289" t="s">
        <v>3882</v>
      </c>
      <c r="G4285" s="289" t="s">
        <v>731</v>
      </c>
      <c r="H4285" s="278">
        <f t="shared" si="132"/>
        <v>2</v>
      </c>
      <c r="I4285" s="252" t="s">
        <v>3564</v>
      </c>
      <c r="J4285" s="289" t="s">
        <v>3884</v>
      </c>
      <c r="K4285" s="278" t="e">
        <f t="shared" si="133"/>
        <v>#N/A</v>
      </c>
      <c r="L4285" s="290">
        <v>43570</v>
      </c>
      <c r="M4285" s="290" t="s">
        <v>3249</v>
      </c>
    </row>
    <row r="4286" spans="1:13" s="269" customFormat="1" ht="15.5" hidden="1" thickTop="1" thickBot="1" x14ac:dyDescent="0.4">
      <c r="A4286" s="283" t="s">
        <v>5597</v>
      </c>
      <c r="B4286" s="284" t="e">
        <f>VLOOKUP(A4286,Lists!B:C,2,FALSE)</f>
        <v>#N/A</v>
      </c>
      <c r="C4286" s="284" t="e">
        <f>VLOOKUP(A4286,Lists!B:D,3,FALSE)</f>
        <v>#N/A</v>
      </c>
      <c r="D4286" s="285" t="s">
        <v>5112</v>
      </c>
      <c r="E4286" s="285">
        <v>461600</v>
      </c>
      <c r="F4286" s="285" t="s">
        <v>3881</v>
      </c>
      <c r="G4286" s="285" t="s">
        <v>731</v>
      </c>
      <c r="H4286" s="278">
        <f t="shared" si="132"/>
        <v>2</v>
      </c>
      <c r="I4286" s="251" t="s">
        <v>3564</v>
      </c>
      <c r="J4286" s="285" t="s">
        <v>3567</v>
      </c>
      <c r="K4286" s="278" t="e">
        <f t="shared" si="133"/>
        <v>#N/A</v>
      </c>
      <c r="L4286" s="286">
        <v>43570</v>
      </c>
      <c r="M4286" s="286" t="s">
        <v>3249</v>
      </c>
    </row>
    <row r="4287" spans="1:13" s="269" customFormat="1" ht="15.5" hidden="1" thickTop="1" thickBot="1" x14ac:dyDescent="0.4">
      <c r="A4287" s="287" t="s">
        <v>5597</v>
      </c>
      <c r="B4287" s="288" t="e">
        <f>VLOOKUP(A4287,Lists!B:C,2,FALSE)</f>
        <v>#N/A</v>
      </c>
      <c r="C4287" s="288" t="e">
        <f>VLOOKUP(A4287,Lists!B:D,3,FALSE)</f>
        <v>#N/A</v>
      </c>
      <c r="D4287" s="289" t="s">
        <v>5113</v>
      </c>
      <c r="E4287" s="289">
        <v>13600</v>
      </c>
      <c r="F4287" s="289" t="s">
        <v>3883</v>
      </c>
      <c r="G4287" s="289" t="s">
        <v>731</v>
      </c>
      <c r="H4287" s="278">
        <f t="shared" si="132"/>
        <v>2</v>
      </c>
      <c r="I4287" s="252" t="s">
        <v>3564</v>
      </c>
      <c r="J4287" s="289" t="s">
        <v>3568</v>
      </c>
      <c r="K4287" s="278" t="e">
        <f t="shared" si="133"/>
        <v>#N/A</v>
      </c>
      <c r="L4287" s="290">
        <v>43570</v>
      </c>
      <c r="M4287" s="290" t="s">
        <v>3249</v>
      </c>
    </row>
    <row r="4288" spans="1:13" s="269" customFormat="1" ht="15.5" hidden="1" thickTop="1" thickBot="1" x14ac:dyDescent="0.4">
      <c r="A4288" s="283" t="s">
        <v>5597</v>
      </c>
      <c r="B4288" s="284" t="e">
        <f>VLOOKUP(A4288,Lists!B:C,2,FALSE)</f>
        <v>#N/A</v>
      </c>
      <c r="C4288" s="284" t="e">
        <f>VLOOKUP(A4288,Lists!B:D,3,FALSE)</f>
        <v>#N/A</v>
      </c>
      <c r="D4288" s="285" t="s">
        <v>5114</v>
      </c>
      <c r="E4288" s="285">
        <v>0</v>
      </c>
      <c r="F4288" s="285" t="s">
        <v>3881</v>
      </c>
      <c r="G4288" s="285" t="s">
        <v>731</v>
      </c>
      <c r="H4288" s="278">
        <f t="shared" si="132"/>
        <v>2</v>
      </c>
      <c r="I4288" s="251" t="s">
        <v>3564</v>
      </c>
      <c r="J4288" s="285" t="s">
        <v>3886</v>
      </c>
      <c r="K4288" s="278" t="e">
        <f t="shared" si="133"/>
        <v>#N/A</v>
      </c>
      <c r="L4288" s="286">
        <v>43570</v>
      </c>
      <c r="M4288" s="286" t="s">
        <v>3249</v>
      </c>
    </row>
    <row r="4289" spans="1:13" s="269" customFormat="1" ht="15.5" hidden="1" thickTop="1" thickBot="1" x14ac:dyDescent="0.4">
      <c r="A4289" s="287" t="s">
        <v>1269</v>
      </c>
      <c r="B4289" s="288" t="str">
        <f>VLOOKUP(A4289,Lists!B:C,2,FALSE)</f>
        <v>EGY002</v>
      </c>
      <c r="C4289" s="288" t="str">
        <f>VLOOKUP(A4289,Lists!B:D,3,FALSE)</f>
        <v>EGY</v>
      </c>
      <c r="D4289" s="289" t="s">
        <v>752</v>
      </c>
      <c r="E4289" s="289">
        <v>72000</v>
      </c>
      <c r="F4289" s="289" t="s">
        <v>2843</v>
      </c>
      <c r="G4289" s="289" t="s">
        <v>731</v>
      </c>
      <c r="H4289" s="278">
        <f t="shared" si="132"/>
        <v>2</v>
      </c>
      <c r="I4289" s="252" t="s">
        <v>2844</v>
      </c>
      <c r="J4289" s="289" t="s">
        <v>3889</v>
      </c>
      <c r="K4289" s="278" t="str">
        <f t="shared" si="133"/>
        <v>EGY002People in Need</v>
      </c>
      <c r="L4289" s="290">
        <v>43570</v>
      </c>
      <c r="M4289" s="290" t="s">
        <v>3249</v>
      </c>
    </row>
    <row r="4290" spans="1:13" s="269" customFormat="1" ht="15.5" hidden="1" thickTop="1" thickBot="1" x14ac:dyDescent="0.4">
      <c r="A4290" s="283" t="s">
        <v>1269</v>
      </c>
      <c r="B4290" s="284" t="str">
        <f>VLOOKUP(A4290,Lists!B:C,2,FALSE)</f>
        <v>EGY002</v>
      </c>
      <c r="C4290" s="284" t="str">
        <f>VLOOKUP(A4290,Lists!B:D,3,FALSE)</f>
        <v>EGY</v>
      </c>
      <c r="D4290" s="285" t="s">
        <v>5110</v>
      </c>
      <c r="E4290" s="285">
        <v>18600000</v>
      </c>
      <c r="F4290" s="285" t="s">
        <v>2837</v>
      </c>
      <c r="G4290" s="285" t="s">
        <v>731</v>
      </c>
      <c r="H4290" s="278">
        <f t="shared" ref="H4290:H4353" si="134">IF(G4290="x","x",IF(G4290="Low",3,IF(G4290="Medium",2,IF(G4290="High",1,FALSE))))</f>
        <v>2</v>
      </c>
      <c r="I4290" s="251" t="s">
        <v>2838</v>
      </c>
      <c r="J4290" s="285" t="s">
        <v>3890</v>
      </c>
      <c r="K4290" s="278" t="str">
        <f t="shared" ref="K4290:K4353" si="135">B4290&amp;""&amp;D4290</f>
        <v>EGY002Minimal humanitarian conditions - Level 1</v>
      </c>
      <c r="L4290" s="286">
        <v>43570</v>
      </c>
      <c r="M4290" s="286" t="s">
        <v>3249</v>
      </c>
    </row>
    <row r="4291" spans="1:13" s="269" customFormat="1" ht="15.5" hidden="1" thickTop="1" thickBot="1" x14ac:dyDescent="0.4">
      <c r="A4291" s="287" t="s">
        <v>1269</v>
      </c>
      <c r="B4291" s="288" t="str">
        <f>VLOOKUP(A4291,Lists!B:C,2,FALSE)</f>
        <v>EGY002</v>
      </c>
      <c r="C4291" s="288" t="str">
        <f>VLOOKUP(A4291,Lists!B:D,3,FALSE)</f>
        <v>EGY</v>
      </c>
      <c r="D4291" s="289" t="s">
        <v>5111</v>
      </c>
      <c r="E4291" s="289">
        <v>61000</v>
      </c>
      <c r="F4291" s="289" t="s">
        <v>2843</v>
      </c>
      <c r="G4291" s="289" t="s">
        <v>731</v>
      </c>
      <c r="H4291" s="278">
        <f t="shared" si="134"/>
        <v>2</v>
      </c>
      <c r="I4291" s="252" t="s">
        <v>2844</v>
      </c>
      <c r="J4291" s="289" t="s">
        <v>3891</v>
      </c>
      <c r="K4291" s="278" t="str">
        <f t="shared" si="135"/>
        <v>EGY002Stressed humanitarian conditions - Level 2</v>
      </c>
      <c r="L4291" s="290">
        <v>43570</v>
      </c>
      <c r="M4291" s="290" t="s">
        <v>3249</v>
      </c>
    </row>
    <row r="4292" spans="1:13" s="269" customFormat="1" ht="15.5" hidden="1" thickTop="1" thickBot="1" x14ac:dyDescent="0.4">
      <c r="A4292" s="283" t="s">
        <v>1269</v>
      </c>
      <c r="B4292" s="284" t="str">
        <f>VLOOKUP(A4292,Lists!B:C,2,FALSE)</f>
        <v>EGY002</v>
      </c>
      <c r="C4292" s="284" t="str">
        <f>VLOOKUP(A4292,Lists!B:D,3,FALSE)</f>
        <v>EGY</v>
      </c>
      <c r="D4292" s="285" t="s">
        <v>5112</v>
      </c>
      <c r="E4292" s="285">
        <v>72000</v>
      </c>
      <c r="F4292" s="285" t="s">
        <v>2843</v>
      </c>
      <c r="G4292" s="285" t="s">
        <v>731</v>
      </c>
      <c r="H4292" s="278">
        <f t="shared" si="134"/>
        <v>2</v>
      </c>
      <c r="I4292" s="251" t="s">
        <v>2844</v>
      </c>
      <c r="J4292" s="285" t="s">
        <v>3889</v>
      </c>
      <c r="K4292" s="278" t="str">
        <f t="shared" si="135"/>
        <v>EGY002Moderate humanitarian conditions - Level 3</v>
      </c>
      <c r="L4292" s="286">
        <v>43570</v>
      </c>
      <c r="M4292" s="286" t="s">
        <v>3249</v>
      </c>
    </row>
    <row r="4293" spans="1:13" s="269" customFormat="1" ht="15.5" hidden="1" thickTop="1" thickBot="1" x14ac:dyDescent="0.4">
      <c r="A4293" s="287" t="s">
        <v>3302</v>
      </c>
      <c r="B4293" s="288" t="str">
        <f>VLOOKUP(A4293,Lists!B:C,2,FALSE)</f>
        <v>AFG001</v>
      </c>
      <c r="C4293" s="288" t="str">
        <f>VLOOKUP(A4293,Lists!B:D,3,FALSE)</f>
        <v>AFG</v>
      </c>
      <c r="D4293" s="289" t="s">
        <v>643</v>
      </c>
      <c r="E4293" s="289">
        <v>0</v>
      </c>
      <c r="F4293" s="289" t="s">
        <v>3892</v>
      </c>
      <c r="G4293" s="289" t="s">
        <v>731</v>
      </c>
      <c r="H4293" s="278">
        <f t="shared" si="134"/>
        <v>2</v>
      </c>
      <c r="I4293" s="252"/>
      <c r="J4293" s="289"/>
      <c r="K4293" s="278" t="str">
        <f t="shared" si="135"/>
        <v>AFG001Impediments to entry into country (bureaucratic and administrative)</v>
      </c>
      <c r="L4293" s="290">
        <v>43570</v>
      </c>
      <c r="M4293" s="290" t="s">
        <v>3249</v>
      </c>
    </row>
    <row r="4294" spans="1:13" s="269" customFormat="1" ht="15.5" hidden="1" thickTop="1" thickBot="1" x14ac:dyDescent="0.4">
      <c r="A4294" s="283" t="s">
        <v>3302</v>
      </c>
      <c r="B4294" s="284" t="str">
        <f>VLOOKUP(A4294,Lists!B:C,2,FALSE)</f>
        <v>AFG001</v>
      </c>
      <c r="C4294" s="284" t="str">
        <f>VLOOKUP(A4294,Lists!B:D,3,FALSE)</f>
        <v>AFG</v>
      </c>
      <c r="D4294" s="285" t="s">
        <v>644</v>
      </c>
      <c r="E4294" s="285">
        <v>3</v>
      </c>
      <c r="F4294" s="285" t="s">
        <v>3892</v>
      </c>
      <c r="G4294" s="285" t="s">
        <v>731</v>
      </c>
      <c r="H4294" s="278">
        <f t="shared" si="134"/>
        <v>2</v>
      </c>
      <c r="I4294" s="251"/>
      <c r="J4294" s="285"/>
      <c r="K4294" s="278" t="str">
        <f t="shared" si="135"/>
        <v>AFG001Restriction of movement (impediments to freedom of movement and/or administrative restrictions)</v>
      </c>
      <c r="L4294" s="286">
        <v>43570</v>
      </c>
      <c r="M4294" s="286" t="s">
        <v>3249</v>
      </c>
    </row>
    <row r="4295" spans="1:13" s="269" customFormat="1" ht="15.5" hidden="1" thickTop="1" thickBot="1" x14ac:dyDescent="0.4">
      <c r="A4295" s="287" t="s">
        <v>3302</v>
      </c>
      <c r="B4295" s="288" t="str">
        <f>VLOOKUP(A4295,Lists!B:C,2,FALSE)</f>
        <v>AFG001</v>
      </c>
      <c r="C4295" s="288" t="str">
        <f>VLOOKUP(A4295,Lists!B:D,3,FALSE)</f>
        <v>AFG</v>
      </c>
      <c r="D4295" s="289" t="s">
        <v>645</v>
      </c>
      <c r="E4295" s="289">
        <v>2</v>
      </c>
      <c r="F4295" s="289" t="s">
        <v>3892</v>
      </c>
      <c r="G4295" s="289" t="s">
        <v>731</v>
      </c>
      <c r="H4295" s="278">
        <f t="shared" si="134"/>
        <v>2</v>
      </c>
      <c r="I4295" s="252"/>
      <c r="J4295" s="289"/>
      <c r="K4295" s="278" t="str">
        <f t="shared" si="135"/>
        <v>AFG001Interference into implementation of humanitarian activities</v>
      </c>
      <c r="L4295" s="290">
        <v>43570</v>
      </c>
      <c r="M4295" s="290" t="s">
        <v>3249</v>
      </c>
    </row>
    <row r="4296" spans="1:13" s="269" customFormat="1" ht="15.5" hidden="1" thickTop="1" thickBot="1" x14ac:dyDescent="0.4">
      <c r="A4296" s="283" t="s">
        <v>3302</v>
      </c>
      <c r="B4296" s="284" t="str">
        <f>VLOOKUP(A4296,Lists!B:C,2,FALSE)</f>
        <v>AFG001</v>
      </c>
      <c r="C4296" s="284" t="str">
        <f>VLOOKUP(A4296,Lists!B:D,3,FALSE)</f>
        <v>AFG</v>
      </c>
      <c r="D4296" s="285" t="s">
        <v>646</v>
      </c>
      <c r="E4296" s="285">
        <v>3</v>
      </c>
      <c r="F4296" s="285" t="s">
        <v>3892</v>
      </c>
      <c r="G4296" s="285" t="s">
        <v>731</v>
      </c>
      <c r="H4296" s="278">
        <f t="shared" si="134"/>
        <v>2</v>
      </c>
      <c r="I4296" s="251"/>
      <c r="J4296" s="285"/>
      <c r="K4296" s="278" t="str">
        <f t="shared" si="135"/>
        <v>AFG001Violence against personnel, facilities and assets</v>
      </c>
      <c r="L4296" s="286">
        <v>43570</v>
      </c>
      <c r="M4296" s="286" t="s">
        <v>3249</v>
      </c>
    </row>
    <row r="4297" spans="1:13" s="269" customFormat="1" ht="15.5" hidden="1" thickTop="1" thickBot="1" x14ac:dyDescent="0.4">
      <c r="A4297" s="287" t="s">
        <v>3302</v>
      </c>
      <c r="B4297" s="288" t="str">
        <f>VLOOKUP(A4297,Lists!B:C,2,FALSE)</f>
        <v>AFG001</v>
      </c>
      <c r="C4297" s="288" t="str">
        <f>VLOOKUP(A4297,Lists!B:D,3,FALSE)</f>
        <v>AFG</v>
      </c>
      <c r="D4297" s="289" t="s">
        <v>647</v>
      </c>
      <c r="E4297" s="289">
        <v>2</v>
      </c>
      <c r="F4297" s="289" t="s">
        <v>3892</v>
      </c>
      <c r="G4297" s="289" t="s">
        <v>731</v>
      </c>
      <c r="H4297" s="278">
        <f t="shared" si="134"/>
        <v>2</v>
      </c>
      <c r="I4297" s="252"/>
      <c r="J4297" s="289"/>
      <c r="K4297" s="278" t="str">
        <f t="shared" si="135"/>
        <v>AFG001Denial of existence of humanitarian needs or entitlements to assistance</v>
      </c>
      <c r="L4297" s="290">
        <v>43570</v>
      </c>
      <c r="M4297" s="290" t="s">
        <v>3249</v>
      </c>
    </row>
    <row r="4298" spans="1:13" s="269" customFormat="1" ht="15.5" hidden="1" thickTop="1" thickBot="1" x14ac:dyDescent="0.4">
      <c r="A4298" s="283" t="s">
        <v>3302</v>
      </c>
      <c r="B4298" s="284" t="str">
        <f>VLOOKUP(A4298,Lists!B:C,2,FALSE)</f>
        <v>AFG001</v>
      </c>
      <c r="C4298" s="284" t="str">
        <f>VLOOKUP(A4298,Lists!B:D,3,FALSE)</f>
        <v>AFG</v>
      </c>
      <c r="D4298" s="285" t="s">
        <v>648</v>
      </c>
      <c r="E4298" s="285">
        <v>3</v>
      </c>
      <c r="F4298" s="285" t="s">
        <v>3892</v>
      </c>
      <c r="G4298" s="285" t="s">
        <v>731</v>
      </c>
      <c r="H4298" s="278">
        <f t="shared" si="134"/>
        <v>2</v>
      </c>
      <c r="I4298" s="251"/>
      <c r="J4298" s="285"/>
      <c r="K4298" s="278" t="str">
        <f t="shared" si="135"/>
        <v>AFG001Restriction and obstruction of access to services and assistance</v>
      </c>
      <c r="L4298" s="286">
        <v>43570</v>
      </c>
      <c r="M4298" s="286" t="s">
        <v>3249</v>
      </c>
    </row>
    <row r="4299" spans="1:13" s="269" customFormat="1" ht="15.5" hidden="1" thickTop="1" thickBot="1" x14ac:dyDescent="0.4">
      <c r="A4299" s="287" t="s">
        <v>3302</v>
      </c>
      <c r="B4299" s="288" t="str">
        <f>VLOOKUP(A4299,Lists!B:C,2,FALSE)</f>
        <v>AFG001</v>
      </c>
      <c r="C4299" s="288" t="str">
        <f>VLOOKUP(A4299,Lists!B:D,3,FALSE)</f>
        <v>AFG</v>
      </c>
      <c r="D4299" s="289" t="s">
        <v>649</v>
      </c>
      <c r="E4299" s="289">
        <v>3</v>
      </c>
      <c r="F4299" s="289" t="s">
        <v>3892</v>
      </c>
      <c r="G4299" s="289" t="s">
        <v>731</v>
      </c>
      <c r="H4299" s="278">
        <f t="shared" si="134"/>
        <v>2</v>
      </c>
      <c r="I4299" s="252"/>
      <c r="J4299" s="289"/>
      <c r="K4299" s="278" t="str">
        <f t="shared" si="135"/>
        <v>AFG001Ongoing insecurity/hostilities affecting humanitarian assistance</v>
      </c>
      <c r="L4299" s="290">
        <v>43570</v>
      </c>
      <c r="M4299" s="290" t="s">
        <v>3249</v>
      </c>
    </row>
    <row r="4300" spans="1:13" s="269" customFormat="1" ht="15.5" hidden="1" thickTop="1" thickBot="1" x14ac:dyDescent="0.4">
      <c r="A4300" s="283" t="s">
        <v>3302</v>
      </c>
      <c r="B4300" s="284" t="str">
        <f>VLOOKUP(A4300,Lists!B:C,2,FALSE)</f>
        <v>AFG001</v>
      </c>
      <c r="C4300" s="284" t="str">
        <f>VLOOKUP(A4300,Lists!B:D,3,FALSE)</f>
        <v>AFG</v>
      </c>
      <c r="D4300" s="285" t="s">
        <v>650</v>
      </c>
      <c r="E4300" s="285">
        <v>3</v>
      </c>
      <c r="F4300" s="285" t="s">
        <v>3892</v>
      </c>
      <c r="G4300" s="285" t="s">
        <v>731</v>
      </c>
      <c r="H4300" s="278">
        <f t="shared" si="134"/>
        <v>2</v>
      </c>
      <c r="I4300" s="251"/>
      <c r="J4300" s="285"/>
      <c r="K4300" s="278" t="str">
        <f t="shared" si="135"/>
        <v xml:space="preserve">AFG001Presence of mines and improvised explosive devices </v>
      </c>
      <c r="L4300" s="286">
        <v>43570</v>
      </c>
      <c r="M4300" s="286" t="s">
        <v>3249</v>
      </c>
    </row>
    <row r="4301" spans="1:13" s="269" customFormat="1" ht="15.5" hidden="1" thickTop="1" thickBot="1" x14ac:dyDescent="0.4">
      <c r="A4301" s="287" t="s">
        <v>3302</v>
      </c>
      <c r="B4301" s="288" t="str">
        <f>VLOOKUP(A4301,Lists!B:C,2,FALSE)</f>
        <v>AFG001</v>
      </c>
      <c r="C4301" s="288" t="str">
        <f>VLOOKUP(A4301,Lists!B:D,3,FALSE)</f>
        <v>AFG</v>
      </c>
      <c r="D4301" s="289" t="s">
        <v>651</v>
      </c>
      <c r="E4301" s="289">
        <v>3</v>
      </c>
      <c r="F4301" s="289" t="s">
        <v>3892</v>
      </c>
      <c r="G4301" s="289" t="s">
        <v>731</v>
      </c>
      <c r="H4301" s="278">
        <f t="shared" si="134"/>
        <v>2</v>
      </c>
      <c r="I4301" s="252"/>
      <c r="J4301" s="289"/>
      <c r="K4301" s="278" t="str">
        <f t="shared" si="135"/>
        <v>AFG001Physical constraints in the environment (obstacles related to terrain, climate, lack of infrastructure, etc.)</v>
      </c>
      <c r="L4301" s="290">
        <v>43570</v>
      </c>
      <c r="M4301" s="290" t="s">
        <v>3249</v>
      </c>
    </row>
    <row r="4302" spans="1:13" s="269" customFormat="1" ht="15.5" hidden="1" thickTop="1" thickBot="1" x14ac:dyDescent="0.4">
      <c r="A4302" s="283" t="s">
        <v>3669</v>
      </c>
      <c r="B4302" s="284" t="e">
        <f>VLOOKUP(A4302,Lists!B:C,2,FALSE)</f>
        <v>#N/A</v>
      </c>
      <c r="C4302" s="284" t="e">
        <f>VLOOKUP(A4302,Lists!B:D,3,FALSE)</f>
        <v>#N/A</v>
      </c>
      <c r="D4302" s="285" t="s">
        <v>643</v>
      </c>
      <c r="E4302" s="285">
        <v>0</v>
      </c>
      <c r="F4302" s="285" t="s">
        <v>3892</v>
      </c>
      <c r="G4302" s="285" t="s">
        <v>731</v>
      </c>
      <c r="H4302" s="278">
        <f t="shared" si="134"/>
        <v>2</v>
      </c>
      <c r="I4302" s="251"/>
      <c r="J4302" s="285"/>
      <c r="K4302" s="278" t="e">
        <f t="shared" si="135"/>
        <v>#N/A</v>
      </c>
      <c r="L4302" s="286">
        <v>43570</v>
      </c>
      <c r="M4302" s="286" t="s">
        <v>3249</v>
      </c>
    </row>
    <row r="4303" spans="1:13" s="269" customFormat="1" ht="15.5" hidden="1" thickTop="1" thickBot="1" x14ac:dyDescent="0.4">
      <c r="A4303" s="287" t="s">
        <v>3669</v>
      </c>
      <c r="B4303" s="288" t="e">
        <f>VLOOKUP(A4303,Lists!B:C,2,FALSE)</f>
        <v>#N/A</v>
      </c>
      <c r="C4303" s="288" t="e">
        <f>VLOOKUP(A4303,Lists!B:D,3,FALSE)</f>
        <v>#N/A</v>
      </c>
      <c r="D4303" s="289" t="s">
        <v>644</v>
      </c>
      <c r="E4303" s="289">
        <v>3</v>
      </c>
      <c r="F4303" s="289" t="s">
        <v>3892</v>
      </c>
      <c r="G4303" s="289" t="s">
        <v>731</v>
      </c>
      <c r="H4303" s="278">
        <f t="shared" si="134"/>
        <v>2</v>
      </c>
      <c r="I4303" s="252"/>
      <c r="J4303" s="289"/>
      <c r="K4303" s="278" t="e">
        <f t="shared" si="135"/>
        <v>#N/A</v>
      </c>
      <c r="L4303" s="290">
        <v>43570</v>
      </c>
      <c r="M4303" s="290" t="s">
        <v>3249</v>
      </c>
    </row>
    <row r="4304" spans="1:13" s="269" customFormat="1" ht="15.5" hidden="1" thickTop="1" thickBot="1" x14ac:dyDescent="0.4">
      <c r="A4304" s="283" t="s">
        <v>3669</v>
      </c>
      <c r="B4304" s="284" t="e">
        <f>VLOOKUP(A4304,Lists!B:C,2,FALSE)</f>
        <v>#N/A</v>
      </c>
      <c r="C4304" s="284" t="e">
        <f>VLOOKUP(A4304,Lists!B:D,3,FALSE)</f>
        <v>#N/A</v>
      </c>
      <c r="D4304" s="285" t="s">
        <v>645</v>
      </c>
      <c r="E4304" s="285">
        <v>2</v>
      </c>
      <c r="F4304" s="285" t="s">
        <v>3892</v>
      </c>
      <c r="G4304" s="285" t="s">
        <v>731</v>
      </c>
      <c r="H4304" s="278">
        <f t="shared" si="134"/>
        <v>2</v>
      </c>
      <c r="I4304" s="251"/>
      <c r="J4304" s="285"/>
      <c r="K4304" s="278" t="e">
        <f t="shared" si="135"/>
        <v>#N/A</v>
      </c>
      <c r="L4304" s="286">
        <v>43570</v>
      </c>
      <c r="M4304" s="286" t="s">
        <v>3249</v>
      </c>
    </row>
    <row r="4305" spans="1:13" s="269" customFormat="1" ht="15.5" hidden="1" thickTop="1" thickBot="1" x14ac:dyDescent="0.4">
      <c r="A4305" s="287" t="s">
        <v>3669</v>
      </c>
      <c r="B4305" s="288" t="e">
        <f>VLOOKUP(A4305,Lists!B:C,2,FALSE)</f>
        <v>#N/A</v>
      </c>
      <c r="C4305" s="288" t="e">
        <f>VLOOKUP(A4305,Lists!B:D,3,FALSE)</f>
        <v>#N/A</v>
      </c>
      <c r="D4305" s="289" t="s">
        <v>646</v>
      </c>
      <c r="E4305" s="289">
        <v>3</v>
      </c>
      <c r="F4305" s="289" t="s">
        <v>3892</v>
      </c>
      <c r="G4305" s="289" t="s">
        <v>731</v>
      </c>
      <c r="H4305" s="278">
        <f t="shared" si="134"/>
        <v>2</v>
      </c>
      <c r="I4305" s="252"/>
      <c r="J4305" s="289"/>
      <c r="K4305" s="278" t="e">
        <f t="shared" si="135"/>
        <v>#N/A</v>
      </c>
      <c r="L4305" s="290">
        <v>43570</v>
      </c>
      <c r="M4305" s="290" t="s">
        <v>3249</v>
      </c>
    </row>
    <row r="4306" spans="1:13" s="269" customFormat="1" ht="15.5" hidden="1" thickTop="1" thickBot="1" x14ac:dyDescent="0.4">
      <c r="A4306" s="283" t="s">
        <v>3669</v>
      </c>
      <c r="B4306" s="284" t="e">
        <f>VLOOKUP(A4306,Lists!B:C,2,FALSE)</f>
        <v>#N/A</v>
      </c>
      <c r="C4306" s="284" t="e">
        <f>VLOOKUP(A4306,Lists!B:D,3,FALSE)</f>
        <v>#N/A</v>
      </c>
      <c r="D4306" s="285" t="s">
        <v>647</v>
      </c>
      <c r="E4306" s="285">
        <v>2</v>
      </c>
      <c r="F4306" s="285" t="s">
        <v>3892</v>
      </c>
      <c r="G4306" s="285" t="s">
        <v>731</v>
      </c>
      <c r="H4306" s="278">
        <f t="shared" si="134"/>
        <v>2</v>
      </c>
      <c r="I4306" s="251"/>
      <c r="J4306" s="285"/>
      <c r="K4306" s="278" t="e">
        <f t="shared" si="135"/>
        <v>#N/A</v>
      </c>
      <c r="L4306" s="286">
        <v>43570</v>
      </c>
      <c r="M4306" s="286" t="s">
        <v>3249</v>
      </c>
    </row>
    <row r="4307" spans="1:13" s="269" customFormat="1" ht="15.5" hidden="1" thickTop="1" thickBot="1" x14ac:dyDescent="0.4">
      <c r="A4307" s="287" t="s">
        <v>3669</v>
      </c>
      <c r="B4307" s="288" t="e">
        <f>VLOOKUP(A4307,Lists!B:C,2,FALSE)</f>
        <v>#N/A</v>
      </c>
      <c r="C4307" s="288" t="e">
        <f>VLOOKUP(A4307,Lists!B:D,3,FALSE)</f>
        <v>#N/A</v>
      </c>
      <c r="D4307" s="289" t="s">
        <v>648</v>
      </c>
      <c r="E4307" s="289">
        <v>3</v>
      </c>
      <c r="F4307" s="289" t="s">
        <v>3892</v>
      </c>
      <c r="G4307" s="289" t="s">
        <v>731</v>
      </c>
      <c r="H4307" s="278">
        <f t="shared" si="134"/>
        <v>2</v>
      </c>
      <c r="I4307" s="252"/>
      <c r="J4307" s="289"/>
      <c r="K4307" s="278" t="e">
        <f t="shared" si="135"/>
        <v>#N/A</v>
      </c>
      <c r="L4307" s="290">
        <v>43570</v>
      </c>
      <c r="M4307" s="290" t="s">
        <v>3249</v>
      </c>
    </row>
    <row r="4308" spans="1:13" s="269" customFormat="1" ht="15.5" hidden="1" thickTop="1" thickBot="1" x14ac:dyDescent="0.4">
      <c r="A4308" s="283" t="s">
        <v>3669</v>
      </c>
      <c r="B4308" s="284" t="e">
        <f>VLOOKUP(A4308,Lists!B:C,2,FALSE)</f>
        <v>#N/A</v>
      </c>
      <c r="C4308" s="284" t="e">
        <f>VLOOKUP(A4308,Lists!B:D,3,FALSE)</f>
        <v>#N/A</v>
      </c>
      <c r="D4308" s="285" t="s">
        <v>649</v>
      </c>
      <c r="E4308" s="285">
        <v>3</v>
      </c>
      <c r="F4308" s="285" t="s">
        <v>3892</v>
      </c>
      <c r="G4308" s="285" t="s">
        <v>731</v>
      </c>
      <c r="H4308" s="278">
        <f t="shared" si="134"/>
        <v>2</v>
      </c>
      <c r="I4308" s="251"/>
      <c r="J4308" s="285"/>
      <c r="K4308" s="278" t="e">
        <f t="shared" si="135"/>
        <v>#N/A</v>
      </c>
      <c r="L4308" s="286">
        <v>43570</v>
      </c>
      <c r="M4308" s="286" t="s">
        <v>3249</v>
      </c>
    </row>
    <row r="4309" spans="1:13" s="269" customFormat="1" ht="15.5" hidden="1" thickTop="1" thickBot="1" x14ac:dyDescent="0.4">
      <c r="A4309" s="287" t="s">
        <v>3669</v>
      </c>
      <c r="B4309" s="288" t="e">
        <f>VLOOKUP(A4309,Lists!B:C,2,FALSE)</f>
        <v>#N/A</v>
      </c>
      <c r="C4309" s="288" t="e">
        <f>VLOOKUP(A4309,Lists!B:D,3,FALSE)</f>
        <v>#N/A</v>
      </c>
      <c r="D4309" s="289" t="s">
        <v>650</v>
      </c>
      <c r="E4309" s="289">
        <v>3</v>
      </c>
      <c r="F4309" s="289" t="s">
        <v>3892</v>
      </c>
      <c r="G4309" s="289" t="s">
        <v>731</v>
      </c>
      <c r="H4309" s="278">
        <f t="shared" si="134"/>
        <v>2</v>
      </c>
      <c r="I4309" s="252"/>
      <c r="J4309" s="289"/>
      <c r="K4309" s="278" t="e">
        <f t="shared" si="135"/>
        <v>#N/A</v>
      </c>
      <c r="L4309" s="290">
        <v>43570</v>
      </c>
      <c r="M4309" s="290" t="s">
        <v>3249</v>
      </c>
    </row>
    <row r="4310" spans="1:13" s="269" customFormat="1" ht="15.5" hidden="1" thickTop="1" thickBot="1" x14ac:dyDescent="0.4">
      <c r="A4310" s="283" t="s">
        <v>3669</v>
      </c>
      <c r="B4310" s="284" t="e">
        <f>VLOOKUP(A4310,Lists!B:C,2,FALSE)</f>
        <v>#N/A</v>
      </c>
      <c r="C4310" s="284" t="e">
        <f>VLOOKUP(A4310,Lists!B:D,3,FALSE)</f>
        <v>#N/A</v>
      </c>
      <c r="D4310" s="285" t="s">
        <v>651</v>
      </c>
      <c r="E4310" s="285">
        <v>3</v>
      </c>
      <c r="F4310" s="285" t="s">
        <v>3892</v>
      </c>
      <c r="G4310" s="285" t="s">
        <v>731</v>
      </c>
      <c r="H4310" s="278">
        <f t="shared" si="134"/>
        <v>2</v>
      </c>
      <c r="I4310" s="251"/>
      <c r="J4310" s="285"/>
      <c r="K4310" s="278" t="e">
        <f t="shared" si="135"/>
        <v>#N/A</v>
      </c>
      <c r="L4310" s="286">
        <v>43570</v>
      </c>
      <c r="M4310" s="286" t="s">
        <v>3249</v>
      </c>
    </row>
    <row r="4311" spans="1:13" s="269" customFormat="1" ht="15.5" hidden="1" thickTop="1" thickBot="1" x14ac:dyDescent="0.4">
      <c r="A4311" s="287" t="s">
        <v>1264</v>
      </c>
      <c r="B4311" s="288" t="str">
        <f>VLOOKUP(A4311,Lists!B:C,2,FALSE)</f>
        <v>UKR002</v>
      </c>
      <c r="C4311" s="288" t="str">
        <f>VLOOKUP(A4311,Lists!B:D,3,FALSE)</f>
        <v>UKR</v>
      </c>
      <c r="D4311" s="289" t="s">
        <v>643</v>
      </c>
      <c r="E4311" s="289">
        <v>2</v>
      </c>
      <c r="F4311" s="289" t="s">
        <v>3892</v>
      </c>
      <c r="G4311" s="289" t="s">
        <v>731</v>
      </c>
      <c r="H4311" s="278">
        <f t="shared" si="134"/>
        <v>2</v>
      </c>
      <c r="I4311" s="252"/>
      <c r="J4311" s="289"/>
      <c r="K4311" s="278" t="str">
        <f t="shared" si="135"/>
        <v>UKR002Impediments to entry into country (bureaucratic and administrative)</v>
      </c>
      <c r="L4311" s="290">
        <v>43570</v>
      </c>
      <c r="M4311" s="290" t="s">
        <v>3249</v>
      </c>
    </row>
    <row r="4312" spans="1:13" s="269" customFormat="1" ht="15.5" hidden="1" thickTop="1" thickBot="1" x14ac:dyDescent="0.4">
      <c r="A4312" s="283" t="s">
        <v>1264</v>
      </c>
      <c r="B4312" s="284" t="str">
        <f>VLOOKUP(A4312,Lists!B:C,2,FALSE)</f>
        <v>UKR002</v>
      </c>
      <c r="C4312" s="284" t="str">
        <f>VLOOKUP(A4312,Lists!B:D,3,FALSE)</f>
        <v>UKR</v>
      </c>
      <c r="D4312" s="285" t="s">
        <v>644</v>
      </c>
      <c r="E4312" s="285">
        <v>2</v>
      </c>
      <c r="F4312" s="285" t="s">
        <v>3892</v>
      </c>
      <c r="G4312" s="285" t="s">
        <v>731</v>
      </c>
      <c r="H4312" s="278">
        <f t="shared" si="134"/>
        <v>2</v>
      </c>
      <c r="I4312" s="251"/>
      <c r="J4312" s="285"/>
      <c r="K4312" s="278" t="str">
        <f t="shared" si="135"/>
        <v>UKR002Restriction of movement (impediments to freedom of movement and/or administrative restrictions)</v>
      </c>
      <c r="L4312" s="286">
        <v>43570</v>
      </c>
      <c r="M4312" s="286" t="s">
        <v>3249</v>
      </c>
    </row>
    <row r="4313" spans="1:13" s="269" customFormat="1" ht="15.5" hidden="1" thickTop="1" thickBot="1" x14ac:dyDescent="0.4">
      <c r="A4313" s="287" t="s">
        <v>1264</v>
      </c>
      <c r="B4313" s="288" t="str">
        <f>VLOOKUP(A4313,Lists!B:C,2,FALSE)</f>
        <v>UKR002</v>
      </c>
      <c r="C4313" s="288" t="str">
        <f>VLOOKUP(A4313,Lists!B:D,3,FALSE)</f>
        <v>UKR</v>
      </c>
      <c r="D4313" s="289" t="s">
        <v>645</v>
      </c>
      <c r="E4313" s="289">
        <v>1</v>
      </c>
      <c r="F4313" s="289" t="s">
        <v>3892</v>
      </c>
      <c r="G4313" s="289" t="s">
        <v>731</v>
      </c>
      <c r="H4313" s="278">
        <f t="shared" si="134"/>
        <v>2</v>
      </c>
      <c r="I4313" s="252"/>
      <c r="J4313" s="289"/>
      <c r="K4313" s="278" t="str">
        <f t="shared" si="135"/>
        <v>UKR002Interference into implementation of humanitarian activities</v>
      </c>
      <c r="L4313" s="290">
        <v>43570</v>
      </c>
      <c r="M4313" s="290" t="s">
        <v>3249</v>
      </c>
    </row>
    <row r="4314" spans="1:13" s="269" customFormat="1" ht="15.5" hidden="1" thickTop="1" thickBot="1" x14ac:dyDescent="0.4">
      <c r="A4314" s="283" t="s">
        <v>1264</v>
      </c>
      <c r="B4314" s="284" t="str">
        <f>VLOOKUP(A4314,Lists!B:C,2,FALSE)</f>
        <v>UKR002</v>
      </c>
      <c r="C4314" s="284" t="str">
        <f>VLOOKUP(A4314,Lists!B:D,3,FALSE)</f>
        <v>UKR</v>
      </c>
      <c r="D4314" s="285" t="s">
        <v>646</v>
      </c>
      <c r="E4314" s="285">
        <v>0</v>
      </c>
      <c r="F4314" s="285" t="s">
        <v>3892</v>
      </c>
      <c r="G4314" s="285" t="s">
        <v>731</v>
      </c>
      <c r="H4314" s="278">
        <f t="shared" si="134"/>
        <v>2</v>
      </c>
      <c r="I4314" s="251"/>
      <c r="J4314" s="285"/>
      <c r="K4314" s="278" t="str">
        <f t="shared" si="135"/>
        <v>UKR002Violence against personnel, facilities and assets</v>
      </c>
      <c r="L4314" s="286">
        <v>43570</v>
      </c>
      <c r="M4314" s="286" t="s">
        <v>3249</v>
      </c>
    </row>
    <row r="4315" spans="1:13" s="269" customFormat="1" ht="15.5" hidden="1" thickTop="1" thickBot="1" x14ac:dyDescent="0.4">
      <c r="A4315" s="287" t="s">
        <v>1264</v>
      </c>
      <c r="B4315" s="288" t="str">
        <f>VLOOKUP(A4315,Lists!B:C,2,FALSE)</f>
        <v>UKR002</v>
      </c>
      <c r="C4315" s="288" t="str">
        <f>VLOOKUP(A4315,Lists!B:D,3,FALSE)</f>
        <v>UKR</v>
      </c>
      <c r="D4315" s="289" t="s">
        <v>647</v>
      </c>
      <c r="E4315" s="289">
        <v>2</v>
      </c>
      <c r="F4315" s="289" t="s">
        <v>3892</v>
      </c>
      <c r="G4315" s="289" t="s">
        <v>731</v>
      </c>
      <c r="H4315" s="278">
        <f t="shared" si="134"/>
        <v>2</v>
      </c>
      <c r="I4315" s="252"/>
      <c r="J4315" s="289"/>
      <c r="K4315" s="278" t="str">
        <f t="shared" si="135"/>
        <v>UKR002Denial of existence of humanitarian needs or entitlements to assistance</v>
      </c>
      <c r="L4315" s="290">
        <v>43570</v>
      </c>
      <c r="M4315" s="290" t="s">
        <v>3249</v>
      </c>
    </row>
    <row r="4316" spans="1:13" s="269" customFormat="1" ht="15.5" hidden="1" thickTop="1" thickBot="1" x14ac:dyDescent="0.4">
      <c r="A4316" s="283" t="s">
        <v>1264</v>
      </c>
      <c r="B4316" s="284" t="str">
        <f>VLOOKUP(A4316,Lists!B:C,2,FALSE)</f>
        <v>UKR002</v>
      </c>
      <c r="C4316" s="284" t="str">
        <f>VLOOKUP(A4316,Lists!B:D,3,FALSE)</f>
        <v>UKR</v>
      </c>
      <c r="D4316" s="285" t="s">
        <v>648</v>
      </c>
      <c r="E4316" s="285">
        <v>2</v>
      </c>
      <c r="F4316" s="285" t="s">
        <v>3892</v>
      </c>
      <c r="G4316" s="285" t="s">
        <v>731</v>
      </c>
      <c r="H4316" s="278">
        <f t="shared" si="134"/>
        <v>2</v>
      </c>
      <c r="I4316" s="251"/>
      <c r="J4316" s="285"/>
      <c r="K4316" s="278" t="str">
        <f t="shared" si="135"/>
        <v>UKR002Restriction and obstruction of access to services and assistance</v>
      </c>
      <c r="L4316" s="286">
        <v>43570</v>
      </c>
      <c r="M4316" s="286" t="s">
        <v>3249</v>
      </c>
    </row>
    <row r="4317" spans="1:13" s="269" customFormat="1" ht="15.5" hidden="1" thickTop="1" thickBot="1" x14ac:dyDescent="0.4">
      <c r="A4317" s="287" t="s">
        <v>1264</v>
      </c>
      <c r="B4317" s="288" t="str">
        <f>VLOOKUP(A4317,Lists!B:C,2,FALSE)</f>
        <v>UKR002</v>
      </c>
      <c r="C4317" s="288" t="str">
        <f>VLOOKUP(A4317,Lists!B:D,3,FALSE)</f>
        <v>UKR</v>
      </c>
      <c r="D4317" s="289" t="s">
        <v>649</v>
      </c>
      <c r="E4317" s="289">
        <v>2</v>
      </c>
      <c r="F4317" s="289" t="s">
        <v>3892</v>
      </c>
      <c r="G4317" s="289" t="s">
        <v>731</v>
      </c>
      <c r="H4317" s="278">
        <f t="shared" si="134"/>
        <v>2</v>
      </c>
      <c r="I4317" s="252"/>
      <c r="J4317" s="289"/>
      <c r="K4317" s="278" t="str">
        <f t="shared" si="135"/>
        <v>UKR002Ongoing insecurity/hostilities affecting humanitarian assistance</v>
      </c>
      <c r="L4317" s="290">
        <v>43570</v>
      </c>
      <c r="M4317" s="290" t="s">
        <v>3249</v>
      </c>
    </row>
    <row r="4318" spans="1:13" s="269" customFormat="1" ht="15.5" hidden="1" thickTop="1" thickBot="1" x14ac:dyDescent="0.4">
      <c r="A4318" s="283" t="s">
        <v>1264</v>
      </c>
      <c r="B4318" s="284" t="str">
        <f>VLOOKUP(A4318,Lists!B:C,2,FALSE)</f>
        <v>UKR002</v>
      </c>
      <c r="C4318" s="284" t="str">
        <f>VLOOKUP(A4318,Lists!B:D,3,FALSE)</f>
        <v>UKR</v>
      </c>
      <c r="D4318" s="285" t="s">
        <v>650</v>
      </c>
      <c r="E4318" s="285">
        <v>3</v>
      </c>
      <c r="F4318" s="285" t="s">
        <v>3892</v>
      </c>
      <c r="G4318" s="285" t="s">
        <v>731</v>
      </c>
      <c r="H4318" s="278">
        <f t="shared" si="134"/>
        <v>2</v>
      </c>
      <c r="I4318" s="251"/>
      <c r="J4318" s="285"/>
      <c r="K4318" s="278" t="str">
        <f t="shared" si="135"/>
        <v xml:space="preserve">UKR002Presence of mines and improvised explosive devices </v>
      </c>
      <c r="L4318" s="286">
        <v>43570</v>
      </c>
      <c r="M4318" s="286" t="s">
        <v>3249</v>
      </c>
    </row>
    <row r="4319" spans="1:13" s="269" customFormat="1" ht="15.5" hidden="1" thickTop="1" thickBot="1" x14ac:dyDescent="0.4">
      <c r="A4319" s="287" t="s">
        <v>1264</v>
      </c>
      <c r="B4319" s="288" t="str">
        <f>VLOOKUP(A4319,Lists!B:C,2,FALSE)</f>
        <v>UKR002</v>
      </c>
      <c r="C4319" s="288" t="str">
        <f>VLOOKUP(A4319,Lists!B:D,3,FALSE)</f>
        <v>UKR</v>
      </c>
      <c r="D4319" s="289" t="s">
        <v>651</v>
      </c>
      <c r="E4319" s="289">
        <v>0</v>
      </c>
      <c r="F4319" s="289" t="s">
        <v>3892</v>
      </c>
      <c r="G4319" s="289" t="s">
        <v>731</v>
      </c>
      <c r="H4319" s="278">
        <f t="shared" si="134"/>
        <v>2</v>
      </c>
      <c r="I4319" s="252"/>
      <c r="J4319" s="289"/>
      <c r="K4319" s="278" t="str">
        <f t="shared" si="135"/>
        <v>UKR002Physical constraints in the environment (obstacles related to terrain, climate, lack of infrastructure, etc.)</v>
      </c>
      <c r="L4319" s="290">
        <v>43570</v>
      </c>
      <c r="M4319" s="290" t="s">
        <v>3249</v>
      </c>
    </row>
    <row r="4320" spans="1:13" s="269" customFormat="1" ht="15.5" hidden="1" thickTop="1" thickBot="1" x14ac:dyDescent="0.4">
      <c r="A4320" s="283" t="s">
        <v>3402</v>
      </c>
      <c r="B4320" s="284" t="str">
        <f>VLOOKUP(A4320,Lists!B:C,2,FALSE)</f>
        <v>PNG002</v>
      </c>
      <c r="C4320" s="284" t="str">
        <f>VLOOKUP(A4320,Lists!B:D,3,FALSE)</f>
        <v>PNG</v>
      </c>
      <c r="D4320" s="285" t="s">
        <v>643</v>
      </c>
      <c r="E4320" s="285">
        <v>0</v>
      </c>
      <c r="F4320" s="285" t="s">
        <v>3892</v>
      </c>
      <c r="G4320" s="285" t="s">
        <v>731</v>
      </c>
      <c r="H4320" s="278">
        <f t="shared" si="134"/>
        <v>2</v>
      </c>
      <c r="I4320" s="251"/>
      <c r="J4320" s="285"/>
      <c r="K4320" s="278" t="str">
        <f t="shared" si="135"/>
        <v>PNG002Impediments to entry into country (bureaucratic and administrative)</v>
      </c>
      <c r="L4320" s="286">
        <v>43570</v>
      </c>
      <c r="M4320" s="286" t="s">
        <v>3249</v>
      </c>
    </row>
    <row r="4321" spans="1:13" s="269" customFormat="1" ht="15.5" hidden="1" thickTop="1" thickBot="1" x14ac:dyDescent="0.4">
      <c r="A4321" s="287" t="s">
        <v>3402</v>
      </c>
      <c r="B4321" s="288" t="str">
        <f>VLOOKUP(A4321,Lists!B:C,2,FALSE)</f>
        <v>PNG002</v>
      </c>
      <c r="C4321" s="288" t="str">
        <f>VLOOKUP(A4321,Lists!B:D,3,FALSE)</f>
        <v>PNG</v>
      </c>
      <c r="D4321" s="289" t="s">
        <v>644</v>
      </c>
      <c r="E4321" s="289">
        <v>1</v>
      </c>
      <c r="F4321" s="289" t="s">
        <v>3892</v>
      </c>
      <c r="G4321" s="289" t="s">
        <v>731</v>
      </c>
      <c r="H4321" s="278">
        <f t="shared" si="134"/>
        <v>2</v>
      </c>
      <c r="I4321" s="252"/>
      <c r="J4321" s="289"/>
      <c r="K4321" s="278" t="str">
        <f t="shared" si="135"/>
        <v>PNG002Restriction of movement (impediments to freedom of movement and/or administrative restrictions)</v>
      </c>
      <c r="L4321" s="290">
        <v>43570</v>
      </c>
      <c r="M4321" s="290" t="s">
        <v>3249</v>
      </c>
    </row>
    <row r="4322" spans="1:13" s="269" customFormat="1" ht="15.5" hidden="1" thickTop="1" thickBot="1" x14ac:dyDescent="0.4">
      <c r="A4322" s="283" t="s">
        <v>3402</v>
      </c>
      <c r="B4322" s="284" t="str">
        <f>VLOOKUP(A4322,Lists!B:C,2,FALSE)</f>
        <v>PNG002</v>
      </c>
      <c r="C4322" s="284" t="str">
        <f>VLOOKUP(A4322,Lists!B:D,3,FALSE)</f>
        <v>PNG</v>
      </c>
      <c r="D4322" s="285" t="s">
        <v>645</v>
      </c>
      <c r="E4322" s="285">
        <v>0</v>
      </c>
      <c r="F4322" s="285" t="s">
        <v>3892</v>
      </c>
      <c r="G4322" s="285" t="s">
        <v>731</v>
      </c>
      <c r="H4322" s="278">
        <f t="shared" si="134"/>
        <v>2</v>
      </c>
      <c r="I4322" s="251"/>
      <c r="J4322" s="285"/>
      <c r="K4322" s="278" t="str">
        <f t="shared" si="135"/>
        <v>PNG002Interference into implementation of humanitarian activities</v>
      </c>
      <c r="L4322" s="286">
        <v>43570</v>
      </c>
      <c r="M4322" s="286" t="s">
        <v>3249</v>
      </c>
    </row>
    <row r="4323" spans="1:13" s="269" customFormat="1" ht="15.5" hidden="1" thickTop="1" thickBot="1" x14ac:dyDescent="0.4">
      <c r="A4323" s="287" t="s">
        <v>3402</v>
      </c>
      <c r="B4323" s="288" t="str">
        <f>VLOOKUP(A4323,Lists!B:C,2,FALSE)</f>
        <v>PNG002</v>
      </c>
      <c r="C4323" s="288" t="str">
        <f>VLOOKUP(A4323,Lists!B:D,3,FALSE)</f>
        <v>PNG</v>
      </c>
      <c r="D4323" s="289" t="s">
        <v>646</v>
      </c>
      <c r="E4323" s="289">
        <v>1</v>
      </c>
      <c r="F4323" s="289" t="s">
        <v>3892</v>
      </c>
      <c r="G4323" s="289" t="s">
        <v>731</v>
      </c>
      <c r="H4323" s="278">
        <f t="shared" si="134"/>
        <v>2</v>
      </c>
      <c r="I4323" s="252"/>
      <c r="J4323" s="289"/>
      <c r="K4323" s="278" t="str">
        <f t="shared" si="135"/>
        <v>PNG002Violence against personnel, facilities and assets</v>
      </c>
      <c r="L4323" s="290">
        <v>43570</v>
      </c>
      <c r="M4323" s="290" t="s">
        <v>3249</v>
      </c>
    </row>
    <row r="4324" spans="1:13" s="269" customFormat="1" ht="15.5" hidden="1" thickTop="1" thickBot="1" x14ac:dyDescent="0.4">
      <c r="A4324" s="283" t="s">
        <v>3402</v>
      </c>
      <c r="B4324" s="284" t="str">
        <f>VLOOKUP(A4324,Lists!B:C,2,FALSE)</f>
        <v>PNG002</v>
      </c>
      <c r="C4324" s="284" t="str">
        <f>VLOOKUP(A4324,Lists!B:D,3,FALSE)</f>
        <v>PNG</v>
      </c>
      <c r="D4324" s="285" t="s">
        <v>647</v>
      </c>
      <c r="E4324" s="285">
        <v>0</v>
      </c>
      <c r="F4324" s="285" t="s">
        <v>3892</v>
      </c>
      <c r="G4324" s="285" t="s">
        <v>731</v>
      </c>
      <c r="H4324" s="278">
        <f t="shared" si="134"/>
        <v>2</v>
      </c>
      <c r="I4324" s="251"/>
      <c r="J4324" s="285"/>
      <c r="K4324" s="278" t="str">
        <f t="shared" si="135"/>
        <v>PNG002Denial of existence of humanitarian needs or entitlements to assistance</v>
      </c>
      <c r="L4324" s="286">
        <v>43570</v>
      </c>
      <c r="M4324" s="286" t="s">
        <v>3249</v>
      </c>
    </row>
    <row r="4325" spans="1:13" s="269" customFormat="1" ht="15.5" hidden="1" thickTop="1" thickBot="1" x14ac:dyDescent="0.4">
      <c r="A4325" s="287" t="s">
        <v>3402</v>
      </c>
      <c r="B4325" s="288" t="str">
        <f>VLOOKUP(A4325,Lists!B:C,2,FALSE)</f>
        <v>PNG002</v>
      </c>
      <c r="C4325" s="288" t="str">
        <f>VLOOKUP(A4325,Lists!B:D,3,FALSE)</f>
        <v>PNG</v>
      </c>
      <c r="D4325" s="289" t="s">
        <v>648</v>
      </c>
      <c r="E4325" s="289">
        <v>1</v>
      </c>
      <c r="F4325" s="289" t="s">
        <v>3892</v>
      </c>
      <c r="G4325" s="289" t="s">
        <v>731</v>
      </c>
      <c r="H4325" s="278">
        <f t="shared" si="134"/>
        <v>2</v>
      </c>
      <c r="I4325" s="252"/>
      <c r="J4325" s="289"/>
      <c r="K4325" s="278" t="str">
        <f t="shared" si="135"/>
        <v>PNG002Restriction and obstruction of access to services and assistance</v>
      </c>
      <c r="L4325" s="290">
        <v>43570</v>
      </c>
      <c r="M4325" s="290" t="s">
        <v>3249</v>
      </c>
    </row>
    <row r="4326" spans="1:13" s="269" customFormat="1" ht="15.5" hidden="1" thickTop="1" thickBot="1" x14ac:dyDescent="0.4">
      <c r="A4326" s="283" t="s">
        <v>3402</v>
      </c>
      <c r="B4326" s="284" t="str">
        <f>VLOOKUP(A4326,Lists!B:C,2,FALSE)</f>
        <v>PNG002</v>
      </c>
      <c r="C4326" s="284" t="str">
        <f>VLOOKUP(A4326,Lists!B:D,3,FALSE)</f>
        <v>PNG</v>
      </c>
      <c r="D4326" s="285" t="s">
        <v>649</v>
      </c>
      <c r="E4326" s="285">
        <v>2</v>
      </c>
      <c r="F4326" s="285" t="s">
        <v>3892</v>
      </c>
      <c r="G4326" s="285" t="s">
        <v>731</v>
      </c>
      <c r="H4326" s="278">
        <f t="shared" si="134"/>
        <v>2</v>
      </c>
      <c r="I4326" s="251"/>
      <c r="J4326" s="285"/>
      <c r="K4326" s="278" t="str">
        <f t="shared" si="135"/>
        <v>PNG002Ongoing insecurity/hostilities affecting humanitarian assistance</v>
      </c>
      <c r="L4326" s="286">
        <v>43570</v>
      </c>
      <c r="M4326" s="286" t="s">
        <v>3249</v>
      </c>
    </row>
    <row r="4327" spans="1:13" s="269" customFormat="1" ht="15.5" hidden="1" thickTop="1" thickBot="1" x14ac:dyDescent="0.4">
      <c r="A4327" s="287" t="s">
        <v>3402</v>
      </c>
      <c r="B4327" s="288" t="str">
        <f>VLOOKUP(A4327,Lists!B:C,2,FALSE)</f>
        <v>PNG002</v>
      </c>
      <c r="C4327" s="288" t="str">
        <f>VLOOKUP(A4327,Lists!B:D,3,FALSE)</f>
        <v>PNG</v>
      </c>
      <c r="D4327" s="289" t="s">
        <v>650</v>
      </c>
      <c r="E4327" s="289">
        <v>0</v>
      </c>
      <c r="F4327" s="289" t="s">
        <v>3892</v>
      </c>
      <c r="G4327" s="289" t="s">
        <v>731</v>
      </c>
      <c r="H4327" s="278">
        <f t="shared" si="134"/>
        <v>2</v>
      </c>
      <c r="I4327" s="252"/>
      <c r="J4327" s="289"/>
      <c r="K4327" s="278" t="str">
        <f t="shared" si="135"/>
        <v xml:space="preserve">PNG002Presence of mines and improvised explosive devices </v>
      </c>
      <c r="L4327" s="290">
        <v>43570</v>
      </c>
      <c r="M4327" s="290" t="s">
        <v>3249</v>
      </c>
    </row>
    <row r="4328" spans="1:13" s="269" customFormat="1" ht="15.5" hidden="1" thickTop="1" thickBot="1" x14ac:dyDescent="0.4">
      <c r="A4328" s="283" t="s">
        <v>3402</v>
      </c>
      <c r="B4328" s="284" t="str">
        <f>VLOOKUP(A4328,Lists!B:C,2,FALSE)</f>
        <v>PNG002</v>
      </c>
      <c r="C4328" s="284" t="str">
        <f>VLOOKUP(A4328,Lists!B:D,3,FALSE)</f>
        <v>PNG</v>
      </c>
      <c r="D4328" s="285" t="s">
        <v>651</v>
      </c>
      <c r="E4328" s="285">
        <v>3</v>
      </c>
      <c r="F4328" s="285" t="s">
        <v>3892</v>
      </c>
      <c r="G4328" s="285" t="s">
        <v>731</v>
      </c>
      <c r="H4328" s="278">
        <f t="shared" si="134"/>
        <v>2</v>
      </c>
      <c r="I4328" s="251"/>
      <c r="J4328" s="285"/>
      <c r="K4328" s="278" t="str">
        <f t="shared" si="135"/>
        <v>PNG002Physical constraints in the environment (obstacles related to terrain, climate, lack of infrastructure, etc.)</v>
      </c>
      <c r="L4328" s="286">
        <v>43570</v>
      </c>
      <c r="M4328" s="286" t="s">
        <v>3249</v>
      </c>
    </row>
    <row r="4329" spans="1:13" s="269" customFormat="1" ht="15.5" hidden="1" thickTop="1" thickBot="1" x14ac:dyDescent="0.4">
      <c r="A4329" s="287" t="s">
        <v>1240</v>
      </c>
      <c r="B4329" s="288" t="e">
        <f>VLOOKUP(A4329,Lists!B:C,2,FALSE)</f>
        <v>#N/A</v>
      </c>
      <c r="C4329" s="288" t="e">
        <f>VLOOKUP(A4329,Lists!B:D,3,FALSE)</f>
        <v>#N/A</v>
      </c>
      <c r="D4329" s="289" t="s">
        <v>643</v>
      </c>
      <c r="E4329" s="289">
        <v>0</v>
      </c>
      <c r="F4329" s="289" t="s">
        <v>3892</v>
      </c>
      <c r="G4329" s="289" t="s">
        <v>731</v>
      </c>
      <c r="H4329" s="278">
        <f t="shared" si="134"/>
        <v>2</v>
      </c>
      <c r="I4329" s="252"/>
      <c r="J4329" s="289"/>
      <c r="K4329" s="278" t="e">
        <f t="shared" si="135"/>
        <v>#N/A</v>
      </c>
      <c r="L4329" s="290">
        <v>43570</v>
      </c>
      <c r="M4329" s="290" t="s">
        <v>3249</v>
      </c>
    </row>
    <row r="4330" spans="1:13" s="269" customFormat="1" ht="15.5" hidden="1" thickTop="1" thickBot="1" x14ac:dyDescent="0.4">
      <c r="A4330" s="283" t="s">
        <v>1240</v>
      </c>
      <c r="B4330" s="284" t="e">
        <f>VLOOKUP(A4330,Lists!B:C,2,FALSE)</f>
        <v>#N/A</v>
      </c>
      <c r="C4330" s="284" t="e">
        <f>VLOOKUP(A4330,Lists!B:D,3,FALSE)</f>
        <v>#N/A</v>
      </c>
      <c r="D4330" s="285" t="s">
        <v>644</v>
      </c>
      <c r="E4330" s="285">
        <v>0</v>
      </c>
      <c r="F4330" s="285" t="s">
        <v>3892</v>
      </c>
      <c r="G4330" s="285" t="s">
        <v>731</v>
      </c>
      <c r="H4330" s="278">
        <f t="shared" si="134"/>
        <v>2</v>
      </c>
      <c r="I4330" s="251"/>
      <c r="J4330" s="285"/>
      <c r="K4330" s="278" t="e">
        <f t="shared" si="135"/>
        <v>#N/A</v>
      </c>
      <c r="L4330" s="286">
        <v>43570</v>
      </c>
      <c r="M4330" s="286" t="s">
        <v>3249</v>
      </c>
    </row>
    <row r="4331" spans="1:13" s="269" customFormat="1" ht="15.5" hidden="1" thickTop="1" thickBot="1" x14ac:dyDescent="0.4">
      <c r="A4331" s="287" t="s">
        <v>1240</v>
      </c>
      <c r="B4331" s="288" t="e">
        <f>VLOOKUP(A4331,Lists!B:C,2,FALSE)</f>
        <v>#N/A</v>
      </c>
      <c r="C4331" s="288" t="e">
        <f>VLOOKUP(A4331,Lists!B:D,3,FALSE)</f>
        <v>#N/A</v>
      </c>
      <c r="D4331" s="289" t="s">
        <v>645</v>
      </c>
      <c r="E4331" s="289">
        <v>0</v>
      </c>
      <c r="F4331" s="289" t="s">
        <v>3892</v>
      </c>
      <c r="G4331" s="289" t="s">
        <v>731</v>
      </c>
      <c r="H4331" s="278">
        <f t="shared" si="134"/>
        <v>2</v>
      </c>
      <c r="I4331" s="252"/>
      <c r="J4331" s="289"/>
      <c r="K4331" s="278" t="e">
        <f t="shared" si="135"/>
        <v>#N/A</v>
      </c>
      <c r="L4331" s="290">
        <v>43570</v>
      </c>
      <c r="M4331" s="290" t="s">
        <v>3249</v>
      </c>
    </row>
    <row r="4332" spans="1:13" s="269" customFormat="1" ht="15.5" hidden="1" thickTop="1" thickBot="1" x14ac:dyDescent="0.4">
      <c r="A4332" s="283" t="s">
        <v>1240</v>
      </c>
      <c r="B4332" s="284" t="e">
        <f>VLOOKUP(A4332,Lists!B:C,2,FALSE)</f>
        <v>#N/A</v>
      </c>
      <c r="C4332" s="284" t="e">
        <f>VLOOKUP(A4332,Lists!B:D,3,FALSE)</f>
        <v>#N/A</v>
      </c>
      <c r="D4332" s="285" t="s">
        <v>646</v>
      </c>
      <c r="E4332" s="285">
        <v>0</v>
      </c>
      <c r="F4332" s="285" t="s">
        <v>3892</v>
      </c>
      <c r="G4332" s="285" t="s">
        <v>731</v>
      </c>
      <c r="H4332" s="278">
        <f t="shared" si="134"/>
        <v>2</v>
      </c>
      <c r="I4332" s="251"/>
      <c r="J4332" s="285"/>
      <c r="K4332" s="278" t="e">
        <f t="shared" si="135"/>
        <v>#N/A</v>
      </c>
      <c r="L4332" s="286">
        <v>43570</v>
      </c>
      <c r="M4332" s="286" t="s">
        <v>3249</v>
      </c>
    </row>
    <row r="4333" spans="1:13" s="269" customFormat="1" ht="15.5" hidden="1" thickTop="1" thickBot="1" x14ac:dyDescent="0.4">
      <c r="A4333" s="287" t="s">
        <v>1240</v>
      </c>
      <c r="B4333" s="288" t="e">
        <f>VLOOKUP(A4333,Lists!B:C,2,FALSE)</f>
        <v>#N/A</v>
      </c>
      <c r="C4333" s="288" t="e">
        <f>VLOOKUP(A4333,Lists!B:D,3,FALSE)</f>
        <v>#N/A</v>
      </c>
      <c r="D4333" s="289" t="s">
        <v>647</v>
      </c>
      <c r="E4333" s="289">
        <v>0</v>
      </c>
      <c r="F4333" s="289" t="s">
        <v>3892</v>
      </c>
      <c r="G4333" s="289" t="s">
        <v>731</v>
      </c>
      <c r="H4333" s="278">
        <f t="shared" si="134"/>
        <v>2</v>
      </c>
      <c r="I4333" s="252"/>
      <c r="J4333" s="289"/>
      <c r="K4333" s="278" t="e">
        <f t="shared" si="135"/>
        <v>#N/A</v>
      </c>
      <c r="L4333" s="290">
        <v>43570</v>
      </c>
      <c r="M4333" s="290" t="s">
        <v>3249</v>
      </c>
    </row>
    <row r="4334" spans="1:13" s="269" customFormat="1" ht="15.5" hidden="1" thickTop="1" thickBot="1" x14ac:dyDescent="0.4">
      <c r="A4334" s="283" t="s">
        <v>1240</v>
      </c>
      <c r="B4334" s="284" t="e">
        <f>VLOOKUP(A4334,Lists!B:C,2,FALSE)</f>
        <v>#N/A</v>
      </c>
      <c r="C4334" s="284" t="e">
        <f>VLOOKUP(A4334,Lists!B:D,3,FALSE)</f>
        <v>#N/A</v>
      </c>
      <c r="D4334" s="285" t="s">
        <v>648</v>
      </c>
      <c r="E4334" s="285">
        <v>0</v>
      </c>
      <c r="F4334" s="285" t="s">
        <v>3892</v>
      </c>
      <c r="G4334" s="285" t="s">
        <v>731</v>
      </c>
      <c r="H4334" s="278">
        <f t="shared" si="134"/>
        <v>2</v>
      </c>
      <c r="I4334" s="251"/>
      <c r="J4334" s="285"/>
      <c r="K4334" s="278" t="e">
        <f t="shared" si="135"/>
        <v>#N/A</v>
      </c>
      <c r="L4334" s="286">
        <v>43570</v>
      </c>
      <c r="M4334" s="286" t="s">
        <v>3249</v>
      </c>
    </row>
    <row r="4335" spans="1:13" s="269" customFormat="1" ht="15.5" hidden="1" thickTop="1" thickBot="1" x14ac:dyDescent="0.4">
      <c r="A4335" s="287" t="s">
        <v>1240</v>
      </c>
      <c r="B4335" s="288" t="e">
        <f>VLOOKUP(A4335,Lists!B:C,2,FALSE)</f>
        <v>#N/A</v>
      </c>
      <c r="C4335" s="288" t="e">
        <f>VLOOKUP(A4335,Lists!B:D,3,FALSE)</f>
        <v>#N/A</v>
      </c>
      <c r="D4335" s="289" t="s">
        <v>649</v>
      </c>
      <c r="E4335" s="289" t="s">
        <v>446</v>
      </c>
      <c r="F4335" s="289" t="s">
        <v>3892</v>
      </c>
      <c r="G4335" s="289" t="s">
        <v>446</v>
      </c>
      <c r="H4335" s="278" t="str">
        <f t="shared" si="134"/>
        <v>x</v>
      </c>
      <c r="I4335" s="252"/>
      <c r="J4335" s="289"/>
      <c r="K4335" s="278" t="e">
        <f t="shared" si="135"/>
        <v>#N/A</v>
      </c>
      <c r="L4335" s="290">
        <v>43570</v>
      </c>
      <c r="M4335" s="290" t="s">
        <v>3249</v>
      </c>
    </row>
    <row r="4336" spans="1:13" s="269" customFormat="1" ht="15.5" hidden="1" thickTop="1" thickBot="1" x14ac:dyDescent="0.4">
      <c r="A4336" s="283" t="s">
        <v>1240</v>
      </c>
      <c r="B4336" s="284" t="e">
        <f>VLOOKUP(A4336,Lists!B:C,2,FALSE)</f>
        <v>#N/A</v>
      </c>
      <c r="C4336" s="284" t="e">
        <f>VLOOKUP(A4336,Lists!B:D,3,FALSE)</f>
        <v>#N/A</v>
      </c>
      <c r="D4336" s="285" t="s">
        <v>650</v>
      </c>
      <c r="E4336" s="285">
        <v>1</v>
      </c>
      <c r="F4336" s="285" t="s">
        <v>3892</v>
      </c>
      <c r="G4336" s="285" t="s">
        <v>731</v>
      </c>
      <c r="H4336" s="278">
        <f t="shared" si="134"/>
        <v>2</v>
      </c>
      <c r="I4336" s="251"/>
      <c r="J4336" s="285"/>
      <c r="K4336" s="278" t="e">
        <f t="shared" si="135"/>
        <v>#N/A</v>
      </c>
      <c r="L4336" s="286">
        <v>43570</v>
      </c>
      <c r="M4336" s="286" t="s">
        <v>3249</v>
      </c>
    </row>
    <row r="4337" spans="1:13" s="269" customFormat="1" ht="15.5" hidden="1" thickTop="1" thickBot="1" x14ac:dyDescent="0.4">
      <c r="A4337" s="287" t="s">
        <v>1240</v>
      </c>
      <c r="B4337" s="288" t="e">
        <f>VLOOKUP(A4337,Lists!B:C,2,FALSE)</f>
        <v>#N/A</v>
      </c>
      <c r="C4337" s="288" t="e">
        <f>VLOOKUP(A4337,Lists!B:D,3,FALSE)</f>
        <v>#N/A</v>
      </c>
      <c r="D4337" s="289" t="s">
        <v>651</v>
      </c>
      <c r="E4337" s="289">
        <v>0</v>
      </c>
      <c r="F4337" s="289" t="s">
        <v>3892</v>
      </c>
      <c r="G4337" s="289" t="s">
        <v>731</v>
      </c>
      <c r="H4337" s="278">
        <f t="shared" si="134"/>
        <v>2</v>
      </c>
      <c r="I4337" s="252"/>
      <c r="J4337" s="289"/>
      <c r="K4337" s="278" t="e">
        <f t="shared" si="135"/>
        <v>#N/A</v>
      </c>
      <c r="L4337" s="290">
        <v>43570</v>
      </c>
      <c r="M4337" s="290" t="s">
        <v>3249</v>
      </c>
    </row>
    <row r="4338" spans="1:13" s="269" customFormat="1" ht="15.5" hidden="1" thickTop="1" thickBot="1" x14ac:dyDescent="0.4">
      <c r="A4338" s="283" t="s">
        <v>2957</v>
      </c>
      <c r="B4338" s="284" t="str">
        <f>VLOOKUP(A4338,Lists!B:C,2,FALSE)</f>
        <v>SLV001</v>
      </c>
      <c r="C4338" s="284" t="str">
        <f>VLOOKUP(A4338,Lists!B:D,3,FALSE)</f>
        <v>SLV</v>
      </c>
      <c r="D4338" s="285" t="s">
        <v>643</v>
      </c>
      <c r="E4338" s="285">
        <v>0</v>
      </c>
      <c r="F4338" s="285" t="s">
        <v>3892</v>
      </c>
      <c r="G4338" s="285" t="s">
        <v>731</v>
      </c>
      <c r="H4338" s="278">
        <f t="shared" si="134"/>
        <v>2</v>
      </c>
      <c r="I4338" s="251"/>
      <c r="J4338" s="285"/>
      <c r="K4338" s="278" t="str">
        <f t="shared" si="135"/>
        <v>SLV001Impediments to entry into country (bureaucratic and administrative)</v>
      </c>
      <c r="L4338" s="286">
        <v>43570</v>
      </c>
      <c r="M4338" s="286" t="s">
        <v>3249</v>
      </c>
    </row>
    <row r="4339" spans="1:13" s="269" customFormat="1" ht="15.5" hidden="1" thickTop="1" thickBot="1" x14ac:dyDescent="0.4">
      <c r="A4339" s="287" t="s">
        <v>2957</v>
      </c>
      <c r="B4339" s="288" t="str">
        <f>VLOOKUP(A4339,Lists!B:C,2,FALSE)</f>
        <v>SLV001</v>
      </c>
      <c r="C4339" s="288" t="str">
        <f>VLOOKUP(A4339,Lists!B:D,3,FALSE)</f>
        <v>SLV</v>
      </c>
      <c r="D4339" s="289" t="s">
        <v>644</v>
      </c>
      <c r="E4339" s="289">
        <v>1</v>
      </c>
      <c r="F4339" s="289" t="s">
        <v>3892</v>
      </c>
      <c r="G4339" s="289" t="s">
        <v>731</v>
      </c>
      <c r="H4339" s="278">
        <f t="shared" si="134"/>
        <v>2</v>
      </c>
      <c r="I4339" s="252"/>
      <c r="J4339" s="289"/>
      <c r="K4339" s="278" t="str">
        <f t="shared" si="135"/>
        <v>SLV001Restriction of movement (impediments to freedom of movement and/or administrative restrictions)</v>
      </c>
      <c r="L4339" s="290">
        <v>43570</v>
      </c>
      <c r="M4339" s="290" t="s">
        <v>3249</v>
      </c>
    </row>
    <row r="4340" spans="1:13" s="269" customFormat="1" ht="15.5" hidden="1" thickTop="1" thickBot="1" x14ac:dyDescent="0.4">
      <c r="A4340" s="283" t="s">
        <v>2957</v>
      </c>
      <c r="B4340" s="284" t="str">
        <f>VLOOKUP(A4340,Lists!B:C,2,FALSE)</f>
        <v>SLV001</v>
      </c>
      <c r="C4340" s="284" t="str">
        <f>VLOOKUP(A4340,Lists!B:D,3,FALSE)</f>
        <v>SLV</v>
      </c>
      <c r="D4340" s="285" t="s">
        <v>645</v>
      </c>
      <c r="E4340" s="285">
        <v>0</v>
      </c>
      <c r="F4340" s="285" t="s">
        <v>3892</v>
      </c>
      <c r="G4340" s="285" t="s">
        <v>731</v>
      </c>
      <c r="H4340" s="278">
        <f t="shared" si="134"/>
        <v>2</v>
      </c>
      <c r="I4340" s="251"/>
      <c r="J4340" s="285"/>
      <c r="K4340" s="278" t="str">
        <f t="shared" si="135"/>
        <v>SLV001Interference into implementation of humanitarian activities</v>
      </c>
      <c r="L4340" s="286">
        <v>43570</v>
      </c>
      <c r="M4340" s="286" t="s">
        <v>3249</v>
      </c>
    </row>
    <row r="4341" spans="1:13" s="269" customFormat="1" ht="15.5" hidden="1" thickTop="1" thickBot="1" x14ac:dyDescent="0.4">
      <c r="A4341" s="287" t="s">
        <v>2957</v>
      </c>
      <c r="B4341" s="288" t="str">
        <f>VLOOKUP(A4341,Lists!B:C,2,FALSE)</f>
        <v>SLV001</v>
      </c>
      <c r="C4341" s="288" t="str">
        <f>VLOOKUP(A4341,Lists!B:D,3,FALSE)</f>
        <v>SLV</v>
      </c>
      <c r="D4341" s="289" t="s">
        <v>646</v>
      </c>
      <c r="E4341" s="289">
        <v>0</v>
      </c>
      <c r="F4341" s="289" t="s">
        <v>3892</v>
      </c>
      <c r="G4341" s="289" t="s">
        <v>731</v>
      </c>
      <c r="H4341" s="278">
        <f t="shared" si="134"/>
        <v>2</v>
      </c>
      <c r="I4341" s="252"/>
      <c r="J4341" s="289"/>
      <c r="K4341" s="278" t="str">
        <f t="shared" si="135"/>
        <v>SLV001Violence against personnel, facilities and assets</v>
      </c>
      <c r="L4341" s="290">
        <v>43570</v>
      </c>
      <c r="M4341" s="290" t="s">
        <v>3249</v>
      </c>
    </row>
    <row r="4342" spans="1:13" s="269" customFormat="1" ht="15.5" hidden="1" thickTop="1" thickBot="1" x14ac:dyDescent="0.4">
      <c r="A4342" s="283" t="s">
        <v>2957</v>
      </c>
      <c r="B4342" s="284" t="str">
        <f>VLOOKUP(A4342,Lists!B:C,2,FALSE)</f>
        <v>SLV001</v>
      </c>
      <c r="C4342" s="284" t="str">
        <f>VLOOKUP(A4342,Lists!B:D,3,FALSE)</f>
        <v>SLV</v>
      </c>
      <c r="D4342" s="285" t="s">
        <v>647</v>
      </c>
      <c r="E4342" s="285">
        <v>1</v>
      </c>
      <c r="F4342" s="285" t="s">
        <v>3892</v>
      </c>
      <c r="G4342" s="285" t="s">
        <v>731</v>
      </c>
      <c r="H4342" s="278">
        <f t="shared" si="134"/>
        <v>2</v>
      </c>
      <c r="I4342" s="251"/>
      <c r="J4342" s="285"/>
      <c r="K4342" s="278" t="str">
        <f t="shared" si="135"/>
        <v>SLV001Denial of existence of humanitarian needs or entitlements to assistance</v>
      </c>
      <c r="L4342" s="286">
        <v>43570</v>
      </c>
      <c r="M4342" s="286" t="s">
        <v>3249</v>
      </c>
    </row>
    <row r="4343" spans="1:13" s="269" customFormat="1" ht="15.5" hidden="1" thickTop="1" thickBot="1" x14ac:dyDescent="0.4">
      <c r="A4343" s="287" t="s">
        <v>2957</v>
      </c>
      <c r="B4343" s="288" t="str">
        <f>VLOOKUP(A4343,Lists!B:C,2,FALSE)</f>
        <v>SLV001</v>
      </c>
      <c r="C4343" s="288" t="str">
        <f>VLOOKUP(A4343,Lists!B:D,3,FALSE)</f>
        <v>SLV</v>
      </c>
      <c r="D4343" s="289" t="s">
        <v>648</v>
      </c>
      <c r="E4343" s="289">
        <v>2</v>
      </c>
      <c r="F4343" s="289" t="s">
        <v>3892</v>
      </c>
      <c r="G4343" s="289" t="s">
        <v>731</v>
      </c>
      <c r="H4343" s="278">
        <f t="shared" si="134"/>
        <v>2</v>
      </c>
      <c r="I4343" s="252"/>
      <c r="J4343" s="289"/>
      <c r="K4343" s="278" t="str">
        <f t="shared" si="135"/>
        <v>SLV001Restriction and obstruction of access to services and assistance</v>
      </c>
      <c r="L4343" s="290">
        <v>43570</v>
      </c>
      <c r="M4343" s="290" t="s">
        <v>3249</v>
      </c>
    </row>
    <row r="4344" spans="1:13" s="269" customFormat="1" ht="15.5" hidden="1" thickTop="1" thickBot="1" x14ac:dyDescent="0.4">
      <c r="A4344" s="283" t="s">
        <v>2957</v>
      </c>
      <c r="B4344" s="284" t="str">
        <f>VLOOKUP(A4344,Lists!B:C,2,FALSE)</f>
        <v>SLV001</v>
      </c>
      <c r="C4344" s="284" t="str">
        <f>VLOOKUP(A4344,Lists!B:D,3,FALSE)</f>
        <v>SLV</v>
      </c>
      <c r="D4344" s="285" t="s">
        <v>649</v>
      </c>
      <c r="E4344" s="285">
        <v>2</v>
      </c>
      <c r="F4344" s="285" t="s">
        <v>3892</v>
      </c>
      <c r="G4344" s="285" t="s">
        <v>731</v>
      </c>
      <c r="H4344" s="278">
        <f t="shared" si="134"/>
        <v>2</v>
      </c>
      <c r="I4344" s="251"/>
      <c r="J4344" s="285"/>
      <c r="K4344" s="278" t="str">
        <f t="shared" si="135"/>
        <v>SLV001Ongoing insecurity/hostilities affecting humanitarian assistance</v>
      </c>
      <c r="L4344" s="286">
        <v>43570</v>
      </c>
      <c r="M4344" s="286" t="s">
        <v>3249</v>
      </c>
    </row>
    <row r="4345" spans="1:13" s="269" customFormat="1" ht="15.5" hidden="1" thickTop="1" thickBot="1" x14ac:dyDescent="0.4">
      <c r="A4345" s="287" t="s">
        <v>2957</v>
      </c>
      <c r="B4345" s="288" t="str">
        <f>VLOOKUP(A4345,Lists!B:C,2,FALSE)</f>
        <v>SLV001</v>
      </c>
      <c r="C4345" s="288" t="str">
        <f>VLOOKUP(A4345,Lists!B:D,3,FALSE)</f>
        <v>SLV</v>
      </c>
      <c r="D4345" s="289" t="s">
        <v>650</v>
      </c>
      <c r="E4345" s="289">
        <v>0</v>
      </c>
      <c r="F4345" s="289" t="s">
        <v>3892</v>
      </c>
      <c r="G4345" s="289" t="s">
        <v>731</v>
      </c>
      <c r="H4345" s="278">
        <f t="shared" si="134"/>
        <v>2</v>
      </c>
      <c r="I4345" s="252"/>
      <c r="J4345" s="289"/>
      <c r="K4345" s="278" t="str">
        <f t="shared" si="135"/>
        <v xml:space="preserve">SLV001Presence of mines and improvised explosive devices </v>
      </c>
      <c r="L4345" s="290">
        <v>43570</v>
      </c>
      <c r="M4345" s="290" t="s">
        <v>3249</v>
      </c>
    </row>
    <row r="4346" spans="1:13" s="269" customFormat="1" ht="15.5" hidden="1" thickTop="1" thickBot="1" x14ac:dyDescent="0.4">
      <c r="A4346" s="283" t="s">
        <v>2957</v>
      </c>
      <c r="B4346" s="284" t="str">
        <f>VLOOKUP(A4346,Lists!B:C,2,FALSE)</f>
        <v>SLV001</v>
      </c>
      <c r="C4346" s="284" t="str">
        <f>VLOOKUP(A4346,Lists!B:D,3,FALSE)</f>
        <v>SLV</v>
      </c>
      <c r="D4346" s="285" t="s">
        <v>651</v>
      </c>
      <c r="E4346" s="285">
        <v>0</v>
      </c>
      <c r="F4346" s="285" t="s">
        <v>3892</v>
      </c>
      <c r="G4346" s="285" t="s">
        <v>731</v>
      </c>
      <c r="H4346" s="278">
        <f t="shared" si="134"/>
        <v>2</v>
      </c>
      <c r="I4346" s="251"/>
      <c r="J4346" s="285"/>
      <c r="K4346" s="278" t="str">
        <f t="shared" si="135"/>
        <v>SLV001Physical constraints in the environment (obstacles related to terrain, climate, lack of infrastructure, etc.)</v>
      </c>
      <c r="L4346" s="286">
        <v>43570</v>
      </c>
      <c r="M4346" s="286" t="s">
        <v>3249</v>
      </c>
    </row>
    <row r="4347" spans="1:13" s="269" customFormat="1" ht="15.5" hidden="1" thickTop="1" thickBot="1" x14ac:dyDescent="0.4">
      <c r="A4347" s="287" t="s">
        <v>3670</v>
      </c>
      <c r="B4347" s="288" t="str">
        <f>VLOOKUP(A4347,Lists!B:C,2,FALSE)</f>
        <v>IND002</v>
      </c>
      <c r="C4347" s="288" t="str">
        <f>VLOOKUP(A4347,Lists!B:D,3,FALSE)</f>
        <v>IND</v>
      </c>
      <c r="D4347" s="289" t="s">
        <v>643</v>
      </c>
      <c r="E4347" s="289">
        <v>1</v>
      </c>
      <c r="F4347" s="289" t="s">
        <v>3892</v>
      </c>
      <c r="G4347" s="289" t="s">
        <v>731</v>
      </c>
      <c r="H4347" s="278">
        <f t="shared" si="134"/>
        <v>2</v>
      </c>
      <c r="I4347" s="252"/>
      <c r="J4347" s="289"/>
      <c r="K4347" s="278" t="str">
        <f t="shared" si="135"/>
        <v>IND002Impediments to entry into country (bureaucratic and administrative)</v>
      </c>
      <c r="L4347" s="290">
        <v>43570</v>
      </c>
      <c r="M4347" s="290" t="s">
        <v>3249</v>
      </c>
    </row>
    <row r="4348" spans="1:13" s="269" customFormat="1" ht="15.5" hidden="1" thickTop="1" thickBot="1" x14ac:dyDescent="0.4">
      <c r="A4348" s="283" t="s">
        <v>3670</v>
      </c>
      <c r="B4348" s="284" t="str">
        <f>VLOOKUP(A4348,Lists!B:C,2,FALSE)</f>
        <v>IND002</v>
      </c>
      <c r="C4348" s="284" t="str">
        <f>VLOOKUP(A4348,Lists!B:D,3,FALSE)</f>
        <v>IND</v>
      </c>
      <c r="D4348" s="285" t="s">
        <v>644</v>
      </c>
      <c r="E4348" s="285">
        <v>1</v>
      </c>
      <c r="F4348" s="285" t="s">
        <v>3892</v>
      </c>
      <c r="G4348" s="285" t="s">
        <v>731</v>
      </c>
      <c r="H4348" s="278">
        <f t="shared" si="134"/>
        <v>2</v>
      </c>
      <c r="I4348" s="251"/>
      <c r="J4348" s="285"/>
      <c r="K4348" s="278" t="str">
        <f t="shared" si="135"/>
        <v>IND002Restriction of movement (impediments to freedom of movement and/or administrative restrictions)</v>
      </c>
      <c r="L4348" s="286">
        <v>43570</v>
      </c>
      <c r="M4348" s="286" t="s">
        <v>3249</v>
      </c>
    </row>
    <row r="4349" spans="1:13" s="269" customFormat="1" ht="15.5" hidden="1" thickTop="1" thickBot="1" x14ac:dyDescent="0.4">
      <c r="A4349" s="287" t="s">
        <v>3670</v>
      </c>
      <c r="B4349" s="288" t="str">
        <f>VLOOKUP(A4349,Lists!B:C,2,FALSE)</f>
        <v>IND002</v>
      </c>
      <c r="C4349" s="288" t="str">
        <f>VLOOKUP(A4349,Lists!B:D,3,FALSE)</f>
        <v>IND</v>
      </c>
      <c r="D4349" s="289" t="s">
        <v>645</v>
      </c>
      <c r="E4349" s="289">
        <v>1</v>
      </c>
      <c r="F4349" s="289" t="s">
        <v>3892</v>
      </c>
      <c r="G4349" s="289" t="s">
        <v>731</v>
      </c>
      <c r="H4349" s="278">
        <f t="shared" si="134"/>
        <v>2</v>
      </c>
      <c r="I4349" s="252"/>
      <c r="J4349" s="289"/>
      <c r="K4349" s="278" t="str">
        <f t="shared" si="135"/>
        <v>IND002Interference into implementation of humanitarian activities</v>
      </c>
      <c r="L4349" s="290">
        <v>43570</v>
      </c>
      <c r="M4349" s="290" t="s">
        <v>3249</v>
      </c>
    </row>
    <row r="4350" spans="1:13" s="269" customFormat="1" ht="15.5" hidden="1" thickTop="1" thickBot="1" x14ac:dyDescent="0.4">
      <c r="A4350" s="283" t="s">
        <v>3670</v>
      </c>
      <c r="B4350" s="284" t="str">
        <f>VLOOKUP(A4350,Lists!B:C,2,FALSE)</f>
        <v>IND002</v>
      </c>
      <c r="C4350" s="284" t="str">
        <f>VLOOKUP(A4350,Lists!B:D,3,FALSE)</f>
        <v>IND</v>
      </c>
      <c r="D4350" s="285" t="s">
        <v>646</v>
      </c>
      <c r="E4350" s="285">
        <v>0</v>
      </c>
      <c r="F4350" s="285" t="s">
        <v>3892</v>
      </c>
      <c r="G4350" s="285" t="s">
        <v>731</v>
      </c>
      <c r="H4350" s="278">
        <f t="shared" si="134"/>
        <v>2</v>
      </c>
      <c r="I4350" s="251"/>
      <c r="J4350" s="285"/>
      <c r="K4350" s="278" t="str">
        <f t="shared" si="135"/>
        <v>IND002Violence against personnel, facilities and assets</v>
      </c>
      <c r="L4350" s="286">
        <v>43570</v>
      </c>
      <c r="M4350" s="286" t="s">
        <v>3249</v>
      </c>
    </row>
    <row r="4351" spans="1:13" s="269" customFormat="1" ht="15.5" hidden="1" thickTop="1" thickBot="1" x14ac:dyDescent="0.4">
      <c r="A4351" s="287" t="s">
        <v>3670</v>
      </c>
      <c r="B4351" s="288" t="str">
        <f>VLOOKUP(A4351,Lists!B:C,2,FALSE)</f>
        <v>IND002</v>
      </c>
      <c r="C4351" s="288" t="str">
        <f>VLOOKUP(A4351,Lists!B:D,3,FALSE)</f>
        <v>IND</v>
      </c>
      <c r="D4351" s="289" t="s">
        <v>647</v>
      </c>
      <c r="E4351" s="289">
        <v>2</v>
      </c>
      <c r="F4351" s="289" t="s">
        <v>3892</v>
      </c>
      <c r="G4351" s="289" t="s">
        <v>731</v>
      </c>
      <c r="H4351" s="278">
        <f t="shared" si="134"/>
        <v>2</v>
      </c>
      <c r="I4351" s="252"/>
      <c r="J4351" s="289"/>
      <c r="K4351" s="278" t="str">
        <f t="shared" si="135"/>
        <v>IND002Denial of existence of humanitarian needs or entitlements to assistance</v>
      </c>
      <c r="L4351" s="290">
        <v>43570</v>
      </c>
      <c r="M4351" s="290" t="s">
        <v>3249</v>
      </c>
    </row>
    <row r="4352" spans="1:13" s="269" customFormat="1" ht="15.5" hidden="1" thickTop="1" thickBot="1" x14ac:dyDescent="0.4">
      <c r="A4352" s="283" t="s">
        <v>3670</v>
      </c>
      <c r="B4352" s="284" t="str">
        <f>VLOOKUP(A4352,Lists!B:C,2,FALSE)</f>
        <v>IND002</v>
      </c>
      <c r="C4352" s="284" t="str">
        <f>VLOOKUP(A4352,Lists!B:D,3,FALSE)</f>
        <v>IND</v>
      </c>
      <c r="D4352" s="285" t="s">
        <v>648</v>
      </c>
      <c r="E4352" s="285">
        <v>0</v>
      </c>
      <c r="F4352" s="285" t="s">
        <v>3892</v>
      </c>
      <c r="G4352" s="285" t="s">
        <v>731</v>
      </c>
      <c r="H4352" s="278">
        <f t="shared" si="134"/>
        <v>2</v>
      </c>
      <c r="I4352" s="251"/>
      <c r="J4352" s="285"/>
      <c r="K4352" s="278" t="str">
        <f t="shared" si="135"/>
        <v>IND002Restriction and obstruction of access to services and assistance</v>
      </c>
      <c r="L4352" s="286">
        <v>43570</v>
      </c>
      <c r="M4352" s="286" t="s">
        <v>3249</v>
      </c>
    </row>
    <row r="4353" spans="1:13" s="269" customFormat="1" ht="15.5" hidden="1" thickTop="1" thickBot="1" x14ac:dyDescent="0.4">
      <c r="A4353" s="287" t="s">
        <v>3670</v>
      </c>
      <c r="B4353" s="288" t="str">
        <f>VLOOKUP(A4353,Lists!B:C,2,FALSE)</f>
        <v>IND002</v>
      </c>
      <c r="C4353" s="288" t="str">
        <f>VLOOKUP(A4353,Lists!B:D,3,FALSE)</f>
        <v>IND</v>
      </c>
      <c r="D4353" s="289" t="s">
        <v>649</v>
      </c>
      <c r="E4353" s="289" t="s">
        <v>446</v>
      </c>
      <c r="F4353" s="289" t="s">
        <v>3892</v>
      </c>
      <c r="G4353" s="289" t="s">
        <v>446</v>
      </c>
      <c r="H4353" s="278" t="str">
        <f t="shared" si="134"/>
        <v>x</v>
      </c>
      <c r="I4353" s="252"/>
      <c r="J4353" s="289"/>
      <c r="K4353" s="278" t="str">
        <f t="shared" si="135"/>
        <v>IND002Ongoing insecurity/hostilities affecting humanitarian assistance</v>
      </c>
      <c r="L4353" s="290">
        <v>43570</v>
      </c>
      <c r="M4353" s="290" t="s">
        <v>3249</v>
      </c>
    </row>
    <row r="4354" spans="1:13" s="269" customFormat="1" ht="15.5" hidden="1" thickTop="1" thickBot="1" x14ac:dyDescent="0.4">
      <c r="A4354" s="283" t="s">
        <v>3670</v>
      </c>
      <c r="B4354" s="284" t="str">
        <f>VLOOKUP(A4354,Lists!B:C,2,FALSE)</f>
        <v>IND002</v>
      </c>
      <c r="C4354" s="284" t="str">
        <f>VLOOKUP(A4354,Lists!B:D,3,FALSE)</f>
        <v>IND</v>
      </c>
      <c r="D4354" s="285" t="s">
        <v>650</v>
      </c>
      <c r="E4354" s="285">
        <v>1</v>
      </c>
      <c r="F4354" s="285" t="s">
        <v>3892</v>
      </c>
      <c r="G4354" s="285" t="s">
        <v>731</v>
      </c>
      <c r="H4354" s="278">
        <f t="shared" ref="H4354:H4417" si="136">IF(G4354="x","x",IF(G4354="Low",3,IF(G4354="Medium",2,IF(G4354="High",1,FALSE))))</f>
        <v>2</v>
      </c>
      <c r="I4354" s="251"/>
      <c r="J4354" s="285"/>
      <c r="K4354" s="278" t="str">
        <f t="shared" ref="K4354:K4417" si="137">B4354&amp;""&amp;D4354</f>
        <v xml:space="preserve">IND002Presence of mines and improvised explosive devices </v>
      </c>
      <c r="L4354" s="286">
        <v>43570</v>
      </c>
      <c r="M4354" s="286" t="s">
        <v>3249</v>
      </c>
    </row>
    <row r="4355" spans="1:13" s="269" customFormat="1" ht="15.5" hidden="1" thickTop="1" thickBot="1" x14ac:dyDescent="0.4">
      <c r="A4355" s="287" t="s">
        <v>3670</v>
      </c>
      <c r="B4355" s="288" t="str">
        <f>VLOOKUP(A4355,Lists!B:C,2,FALSE)</f>
        <v>IND002</v>
      </c>
      <c r="C4355" s="288" t="str">
        <f>VLOOKUP(A4355,Lists!B:D,3,FALSE)</f>
        <v>IND</v>
      </c>
      <c r="D4355" s="289" t="s">
        <v>651</v>
      </c>
      <c r="E4355" s="289">
        <v>1</v>
      </c>
      <c r="F4355" s="289" t="s">
        <v>3892</v>
      </c>
      <c r="G4355" s="289" t="s">
        <v>731</v>
      </c>
      <c r="H4355" s="278">
        <f t="shared" si="136"/>
        <v>2</v>
      </c>
      <c r="I4355" s="252"/>
      <c r="J4355" s="289"/>
      <c r="K4355" s="278" t="str">
        <f t="shared" si="137"/>
        <v>IND002Physical constraints in the environment (obstacles related to terrain, climate, lack of infrastructure, etc.)</v>
      </c>
      <c r="L4355" s="290">
        <v>43570</v>
      </c>
      <c r="M4355" s="290" t="s">
        <v>3249</v>
      </c>
    </row>
    <row r="4356" spans="1:13" s="269" customFormat="1" ht="15.5" hidden="1" thickTop="1" thickBot="1" x14ac:dyDescent="0.4">
      <c r="A4356" s="283" t="s">
        <v>2972</v>
      </c>
      <c r="B4356" s="284" t="str">
        <f>VLOOKUP(A4356,Lists!B:C,2,FALSE)</f>
        <v>NIC001</v>
      </c>
      <c r="C4356" s="284" t="str">
        <f>VLOOKUP(A4356,Lists!B:D,3,FALSE)</f>
        <v>NIC</v>
      </c>
      <c r="D4356" s="285" t="s">
        <v>643</v>
      </c>
      <c r="E4356" s="285">
        <v>0</v>
      </c>
      <c r="F4356" s="285" t="s">
        <v>3892</v>
      </c>
      <c r="G4356" s="285" t="s">
        <v>731</v>
      </c>
      <c r="H4356" s="278">
        <f t="shared" si="136"/>
        <v>2</v>
      </c>
      <c r="I4356" s="251"/>
      <c r="J4356" s="285"/>
      <c r="K4356" s="278" t="str">
        <f t="shared" si="137"/>
        <v>NIC001Impediments to entry into country (bureaucratic and administrative)</v>
      </c>
      <c r="L4356" s="286">
        <v>43570</v>
      </c>
      <c r="M4356" s="286" t="s">
        <v>3249</v>
      </c>
    </row>
    <row r="4357" spans="1:13" s="269" customFormat="1" ht="15.5" hidden="1" thickTop="1" thickBot="1" x14ac:dyDescent="0.4">
      <c r="A4357" s="287" t="s">
        <v>2972</v>
      </c>
      <c r="B4357" s="288" t="str">
        <f>VLOOKUP(A4357,Lists!B:C,2,FALSE)</f>
        <v>NIC001</v>
      </c>
      <c r="C4357" s="288" t="str">
        <f>VLOOKUP(A4357,Lists!B:D,3,FALSE)</f>
        <v>NIC</v>
      </c>
      <c r="D4357" s="289" t="s">
        <v>644</v>
      </c>
      <c r="E4357" s="289">
        <v>0</v>
      </c>
      <c r="F4357" s="289" t="s">
        <v>3892</v>
      </c>
      <c r="G4357" s="289" t="s">
        <v>731</v>
      </c>
      <c r="H4357" s="278">
        <f t="shared" si="136"/>
        <v>2</v>
      </c>
      <c r="I4357" s="252"/>
      <c r="J4357" s="289"/>
      <c r="K4357" s="278" t="str">
        <f t="shared" si="137"/>
        <v>NIC001Restriction of movement (impediments to freedom of movement and/or administrative restrictions)</v>
      </c>
      <c r="L4357" s="290">
        <v>43570</v>
      </c>
      <c r="M4357" s="290" t="s">
        <v>3249</v>
      </c>
    </row>
    <row r="4358" spans="1:13" s="269" customFormat="1" ht="15.5" hidden="1" thickTop="1" thickBot="1" x14ac:dyDescent="0.4">
      <c r="A4358" s="283" t="s">
        <v>2972</v>
      </c>
      <c r="B4358" s="284" t="str">
        <f>VLOOKUP(A4358,Lists!B:C,2,FALSE)</f>
        <v>NIC001</v>
      </c>
      <c r="C4358" s="284" t="str">
        <f>VLOOKUP(A4358,Lists!B:D,3,FALSE)</f>
        <v>NIC</v>
      </c>
      <c r="D4358" s="285" t="s">
        <v>645</v>
      </c>
      <c r="E4358" s="285">
        <v>1</v>
      </c>
      <c r="F4358" s="285" t="s">
        <v>3892</v>
      </c>
      <c r="G4358" s="285" t="s">
        <v>731</v>
      </c>
      <c r="H4358" s="278">
        <f t="shared" si="136"/>
        <v>2</v>
      </c>
      <c r="I4358" s="251"/>
      <c r="J4358" s="285"/>
      <c r="K4358" s="278" t="str">
        <f t="shared" si="137"/>
        <v>NIC001Interference into implementation of humanitarian activities</v>
      </c>
      <c r="L4358" s="286">
        <v>43570</v>
      </c>
      <c r="M4358" s="286" t="s">
        <v>3249</v>
      </c>
    </row>
    <row r="4359" spans="1:13" s="269" customFormat="1" ht="15.5" hidden="1" thickTop="1" thickBot="1" x14ac:dyDescent="0.4">
      <c r="A4359" s="287" t="s">
        <v>2972</v>
      </c>
      <c r="B4359" s="288" t="str">
        <f>VLOOKUP(A4359,Lists!B:C,2,FALSE)</f>
        <v>NIC001</v>
      </c>
      <c r="C4359" s="288" t="str">
        <f>VLOOKUP(A4359,Lists!B:D,3,FALSE)</f>
        <v>NIC</v>
      </c>
      <c r="D4359" s="289" t="s">
        <v>646</v>
      </c>
      <c r="E4359" s="289">
        <v>0</v>
      </c>
      <c r="F4359" s="289" t="s">
        <v>3892</v>
      </c>
      <c r="G4359" s="289" t="s">
        <v>731</v>
      </c>
      <c r="H4359" s="278">
        <f t="shared" si="136"/>
        <v>2</v>
      </c>
      <c r="I4359" s="252"/>
      <c r="J4359" s="289"/>
      <c r="K4359" s="278" t="str">
        <f t="shared" si="137"/>
        <v>NIC001Violence against personnel, facilities and assets</v>
      </c>
      <c r="L4359" s="290">
        <v>43570</v>
      </c>
      <c r="M4359" s="290" t="s">
        <v>3249</v>
      </c>
    </row>
    <row r="4360" spans="1:13" s="269" customFormat="1" ht="15.5" hidden="1" thickTop="1" thickBot="1" x14ac:dyDescent="0.4">
      <c r="A4360" s="283" t="s">
        <v>2972</v>
      </c>
      <c r="B4360" s="284" t="str">
        <f>VLOOKUP(A4360,Lists!B:C,2,FALSE)</f>
        <v>NIC001</v>
      </c>
      <c r="C4360" s="284" t="str">
        <f>VLOOKUP(A4360,Lists!B:D,3,FALSE)</f>
        <v>NIC</v>
      </c>
      <c r="D4360" s="285" t="s">
        <v>647</v>
      </c>
      <c r="E4360" s="285">
        <v>1</v>
      </c>
      <c r="F4360" s="285" t="s">
        <v>3892</v>
      </c>
      <c r="G4360" s="285" t="s">
        <v>731</v>
      </c>
      <c r="H4360" s="278">
        <f t="shared" si="136"/>
        <v>2</v>
      </c>
      <c r="I4360" s="251"/>
      <c r="J4360" s="285"/>
      <c r="K4360" s="278" t="str">
        <f t="shared" si="137"/>
        <v>NIC001Denial of existence of humanitarian needs or entitlements to assistance</v>
      </c>
      <c r="L4360" s="286">
        <v>43570</v>
      </c>
      <c r="M4360" s="286" t="s">
        <v>3249</v>
      </c>
    </row>
    <row r="4361" spans="1:13" s="269" customFormat="1" ht="15.5" hidden="1" thickTop="1" thickBot="1" x14ac:dyDescent="0.4">
      <c r="A4361" s="287" t="s">
        <v>2972</v>
      </c>
      <c r="B4361" s="288" t="str">
        <f>VLOOKUP(A4361,Lists!B:C,2,FALSE)</f>
        <v>NIC001</v>
      </c>
      <c r="C4361" s="288" t="str">
        <f>VLOOKUP(A4361,Lists!B:D,3,FALSE)</f>
        <v>NIC</v>
      </c>
      <c r="D4361" s="289" t="s">
        <v>648</v>
      </c>
      <c r="E4361" s="289">
        <v>0</v>
      </c>
      <c r="F4361" s="289" t="s">
        <v>3892</v>
      </c>
      <c r="G4361" s="289" t="s">
        <v>731</v>
      </c>
      <c r="H4361" s="278">
        <f t="shared" si="136"/>
        <v>2</v>
      </c>
      <c r="I4361" s="252"/>
      <c r="J4361" s="289"/>
      <c r="K4361" s="278" t="str">
        <f t="shared" si="137"/>
        <v>NIC001Restriction and obstruction of access to services and assistance</v>
      </c>
      <c r="L4361" s="290">
        <v>43570</v>
      </c>
      <c r="M4361" s="290" t="s">
        <v>3249</v>
      </c>
    </row>
    <row r="4362" spans="1:13" s="269" customFormat="1" ht="15.5" hidden="1" thickTop="1" thickBot="1" x14ac:dyDescent="0.4">
      <c r="A4362" s="283" t="s">
        <v>2972</v>
      </c>
      <c r="B4362" s="284" t="str">
        <f>VLOOKUP(A4362,Lists!B:C,2,FALSE)</f>
        <v>NIC001</v>
      </c>
      <c r="C4362" s="284" t="str">
        <f>VLOOKUP(A4362,Lists!B:D,3,FALSE)</f>
        <v>NIC</v>
      </c>
      <c r="D4362" s="285" t="s">
        <v>649</v>
      </c>
      <c r="E4362" s="285">
        <v>2</v>
      </c>
      <c r="F4362" s="285" t="s">
        <v>3892</v>
      </c>
      <c r="G4362" s="285" t="s">
        <v>731</v>
      </c>
      <c r="H4362" s="278">
        <f t="shared" si="136"/>
        <v>2</v>
      </c>
      <c r="I4362" s="251"/>
      <c r="J4362" s="285"/>
      <c r="K4362" s="278" t="str">
        <f t="shared" si="137"/>
        <v>NIC001Ongoing insecurity/hostilities affecting humanitarian assistance</v>
      </c>
      <c r="L4362" s="286">
        <v>43570</v>
      </c>
      <c r="M4362" s="286" t="s">
        <v>3249</v>
      </c>
    </row>
    <row r="4363" spans="1:13" s="269" customFormat="1" ht="15.5" hidden="1" thickTop="1" thickBot="1" x14ac:dyDescent="0.4">
      <c r="A4363" s="287" t="s">
        <v>2972</v>
      </c>
      <c r="B4363" s="288" t="str">
        <f>VLOOKUP(A4363,Lists!B:C,2,FALSE)</f>
        <v>NIC001</v>
      </c>
      <c r="C4363" s="288" t="str">
        <f>VLOOKUP(A4363,Lists!B:D,3,FALSE)</f>
        <v>NIC</v>
      </c>
      <c r="D4363" s="289" t="s">
        <v>650</v>
      </c>
      <c r="E4363" s="289">
        <v>0</v>
      </c>
      <c r="F4363" s="289" t="s">
        <v>3892</v>
      </c>
      <c r="G4363" s="289" t="s">
        <v>731</v>
      </c>
      <c r="H4363" s="278">
        <f t="shared" si="136"/>
        <v>2</v>
      </c>
      <c r="I4363" s="252"/>
      <c r="J4363" s="289"/>
      <c r="K4363" s="278" t="str">
        <f t="shared" si="137"/>
        <v xml:space="preserve">NIC001Presence of mines and improvised explosive devices </v>
      </c>
      <c r="L4363" s="290">
        <v>43570</v>
      </c>
      <c r="M4363" s="290" t="s">
        <v>3249</v>
      </c>
    </row>
    <row r="4364" spans="1:13" s="269" customFormat="1" ht="15.5" hidden="1" thickTop="1" thickBot="1" x14ac:dyDescent="0.4">
      <c r="A4364" s="283" t="s">
        <v>2972</v>
      </c>
      <c r="B4364" s="284" t="str">
        <f>VLOOKUP(A4364,Lists!B:C,2,FALSE)</f>
        <v>NIC001</v>
      </c>
      <c r="C4364" s="284" t="str">
        <f>VLOOKUP(A4364,Lists!B:D,3,FALSE)</f>
        <v>NIC</v>
      </c>
      <c r="D4364" s="285" t="s">
        <v>651</v>
      </c>
      <c r="E4364" s="285">
        <v>0</v>
      </c>
      <c r="F4364" s="285" t="s">
        <v>3892</v>
      </c>
      <c r="G4364" s="285" t="s">
        <v>731</v>
      </c>
      <c r="H4364" s="278">
        <f t="shared" si="136"/>
        <v>2</v>
      </c>
      <c r="I4364" s="251"/>
      <c r="J4364" s="285"/>
      <c r="K4364" s="278" t="str">
        <f t="shared" si="137"/>
        <v>NIC001Physical constraints in the environment (obstacles related to terrain, climate, lack of infrastructure, etc.)</v>
      </c>
      <c r="L4364" s="286">
        <v>43570</v>
      </c>
      <c r="M4364" s="286" t="s">
        <v>3249</v>
      </c>
    </row>
    <row r="4365" spans="1:13" s="269" customFormat="1" ht="15.5" hidden="1" thickTop="1" thickBot="1" x14ac:dyDescent="0.4">
      <c r="A4365" s="287" t="s">
        <v>1237</v>
      </c>
      <c r="B4365" s="288" t="str">
        <f>VLOOKUP(A4365,Lists!B:C,2,FALSE)</f>
        <v>PER002</v>
      </c>
      <c r="C4365" s="288" t="str">
        <f>VLOOKUP(A4365,Lists!B:D,3,FALSE)</f>
        <v>PER</v>
      </c>
      <c r="D4365" s="289" t="s">
        <v>643</v>
      </c>
      <c r="E4365" s="289">
        <v>0</v>
      </c>
      <c r="F4365" s="289" t="s">
        <v>3892</v>
      </c>
      <c r="G4365" s="289" t="s">
        <v>731</v>
      </c>
      <c r="H4365" s="278">
        <f t="shared" si="136"/>
        <v>2</v>
      </c>
      <c r="I4365" s="252"/>
      <c r="J4365" s="289"/>
      <c r="K4365" s="278" t="str">
        <f t="shared" si="137"/>
        <v>PER002Impediments to entry into country (bureaucratic and administrative)</v>
      </c>
      <c r="L4365" s="290">
        <v>43571</v>
      </c>
      <c r="M4365" s="290" t="s">
        <v>3249</v>
      </c>
    </row>
    <row r="4366" spans="1:13" s="269" customFormat="1" ht="15.5" hidden="1" thickTop="1" thickBot="1" x14ac:dyDescent="0.4">
      <c r="A4366" s="283" t="s">
        <v>1237</v>
      </c>
      <c r="B4366" s="284" t="str">
        <f>VLOOKUP(A4366,Lists!B:C,2,FALSE)</f>
        <v>PER002</v>
      </c>
      <c r="C4366" s="284" t="str">
        <f>VLOOKUP(A4366,Lists!B:D,3,FALSE)</f>
        <v>PER</v>
      </c>
      <c r="D4366" s="285" t="s">
        <v>644</v>
      </c>
      <c r="E4366" s="285">
        <v>0</v>
      </c>
      <c r="F4366" s="285" t="s">
        <v>3892</v>
      </c>
      <c r="G4366" s="285" t="s">
        <v>731</v>
      </c>
      <c r="H4366" s="278">
        <f t="shared" si="136"/>
        <v>2</v>
      </c>
      <c r="I4366" s="251"/>
      <c r="J4366" s="285"/>
      <c r="K4366" s="278" t="str">
        <f t="shared" si="137"/>
        <v>PER002Restriction of movement (impediments to freedom of movement and/or administrative restrictions)</v>
      </c>
      <c r="L4366" s="286">
        <v>43571</v>
      </c>
      <c r="M4366" s="286" t="s">
        <v>3249</v>
      </c>
    </row>
    <row r="4367" spans="1:13" s="269" customFormat="1" ht="15.5" hidden="1" thickTop="1" thickBot="1" x14ac:dyDescent="0.4">
      <c r="A4367" s="287" t="s">
        <v>1237</v>
      </c>
      <c r="B4367" s="288" t="str">
        <f>VLOOKUP(A4367,Lists!B:C,2,FALSE)</f>
        <v>PER002</v>
      </c>
      <c r="C4367" s="288" t="str">
        <f>VLOOKUP(A4367,Lists!B:D,3,FALSE)</f>
        <v>PER</v>
      </c>
      <c r="D4367" s="289" t="s">
        <v>645</v>
      </c>
      <c r="E4367" s="289">
        <v>0</v>
      </c>
      <c r="F4367" s="289" t="s">
        <v>3892</v>
      </c>
      <c r="G4367" s="289" t="s">
        <v>731</v>
      </c>
      <c r="H4367" s="278">
        <f t="shared" si="136"/>
        <v>2</v>
      </c>
      <c r="I4367" s="252"/>
      <c r="J4367" s="289"/>
      <c r="K4367" s="278" t="str">
        <f t="shared" si="137"/>
        <v>PER002Interference into implementation of humanitarian activities</v>
      </c>
      <c r="L4367" s="290">
        <v>43571</v>
      </c>
      <c r="M4367" s="290" t="s">
        <v>3249</v>
      </c>
    </row>
    <row r="4368" spans="1:13" s="269" customFormat="1" ht="15.5" hidden="1" thickTop="1" thickBot="1" x14ac:dyDescent="0.4">
      <c r="A4368" s="283" t="s">
        <v>1237</v>
      </c>
      <c r="B4368" s="284" t="str">
        <f>VLOOKUP(A4368,Lists!B:C,2,FALSE)</f>
        <v>PER002</v>
      </c>
      <c r="C4368" s="284" t="str">
        <f>VLOOKUP(A4368,Lists!B:D,3,FALSE)</f>
        <v>PER</v>
      </c>
      <c r="D4368" s="285" t="s">
        <v>646</v>
      </c>
      <c r="E4368" s="285">
        <v>0</v>
      </c>
      <c r="F4368" s="285" t="s">
        <v>3892</v>
      </c>
      <c r="G4368" s="285" t="s">
        <v>731</v>
      </c>
      <c r="H4368" s="278">
        <f t="shared" si="136"/>
        <v>2</v>
      </c>
      <c r="I4368" s="251"/>
      <c r="J4368" s="285"/>
      <c r="K4368" s="278" t="str">
        <f t="shared" si="137"/>
        <v>PER002Violence against personnel, facilities and assets</v>
      </c>
      <c r="L4368" s="286">
        <v>43571</v>
      </c>
      <c r="M4368" s="286" t="s">
        <v>3249</v>
      </c>
    </row>
    <row r="4369" spans="1:13" s="269" customFormat="1" ht="15.5" hidden="1" thickTop="1" thickBot="1" x14ac:dyDescent="0.4">
      <c r="A4369" s="287" t="s">
        <v>1237</v>
      </c>
      <c r="B4369" s="288" t="str">
        <f>VLOOKUP(A4369,Lists!B:C,2,FALSE)</f>
        <v>PER002</v>
      </c>
      <c r="C4369" s="288" t="str">
        <f>VLOOKUP(A4369,Lists!B:D,3,FALSE)</f>
        <v>PER</v>
      </c>
      <c r="D4369" s="289" t="s">
        <v>647</v>
      </c>
      <c r="E4369" s="289">
        <v>0</v>
      </c>
      <c r="F4369" s="289" t="s">
        <v>3892</v>
      </c>
      <c r="G4369" s="289" t="s">
        <v>731</v>
      </c>
      <c r="H4369" s="278">
        <f t="shared" si="136"/>
        <v>2</v>
      </c>
      <c r="I4369" s="252"/>
      <c r="J4369" s="289"/>
      <c r="K4369" s="278" t="str">
        <f t="shared" si="137"/>
        <v>PER002Denial of existence of humanitarian needs or entitlements to assistance</v>
      </c>
      <c r="L4369" s="290">
        <v>43571</v>
      </c>
      <c r="M4369" s="290" t="s">
        <v>3249</v>
      </c>
    </row>
    <row r="4370" spans="1:13" s="269" customFormat="1" ht="15.5" hidden="1" thickTop="1" thickBot="1" x14ac:dyDescent="0.4">
      <c r="A4370" s="283" t="s">
        <v>1237</v>
      </c>
      <c r="B4370" s="284" t="str">
        <f>VLOOKUP(A4370,Lists!B:C,2,FALSE)</f>
        <v>PER002</v>
      </c>
      <c r="C4370" s="284" t="str">
        <f>VLOOKUP(A4370,Lists!B:D,3,FALSE)</f>
        <v>PER</v>
      </c>
      <c r="D4370" s="285" t="s">
        <v>648</v>
      </c>
      <c r="E4370" s="285">
        <v>0</v>
      </c>
      <c r="F4370" s="285" t="s">
        <v>3892</v>
      </c>
      <c r="G4370" s="285" t="s">
        <v>731</v>
      </c>
      <c r="H4370" s="278">
        <f t="shared" si="136"/>
        <v>2</v>
      </c>
      <c r="I4370" s="251"/>
      <c r="J4370" s="285"/>
      <c r="K4370" s="278" t="str">
        <f t="shared" si="137"/>
        <v>PER002Restriction and obstruction of access to services and assistance</v>
      </c>
      <c r="L4370" s="286">
        <v>43571</v>
      </c>
      <c r="M4370" s="286" t="s">
        <v>3249</v>
      </c>
    </row>
    <row r="4371" spans="1:13" s="269" customFormat="1" ht="15.5" hidden="1" thickTop="1" thickBot="1" x14ac:dyDescent="0.4">
      <c r="A4371" s="287" t="s">
        <v>1237</v>
      </c>
      <c r="B4371" s="288" t="str">
        <f>VLOOKUP(A4371,Lists!B:C,2,FALSE)</f>
        <v>PER002</v>
      </c>
      <c r="C4371" s="288" t="str">
        <f>VLOOKUP(A4371,Lists!B:D,3,FALSE)</f>
        <v>PER</v>
      </c>
      <c r="D4371" s="289" t="s">
        <v>649</v>
      </c>
      <c r="E4371" s="289">
        <v>0</v>
      </c>
      <c r="F4371" s="289" t="s">
        <v>3892</v>
      </c>
      <c r="G4371" s="289" t="s">
        <v>731</v>
      </c>
      <c r="H4371" s="278">
        <f t="shared" si="136"/>
        <v>2</v>
      </c>
      <c r="I4371" s="252"/>
      <c r="J4371" s="289"/>
      <c r="K4371" s="278" t="str">
        <f t="shared" si="137"/>
        <v>PER002Ongoing insecurity/hostilities affecting humanitarian assistance</v>
      </c>
      <c r="L4371" s="290">
        <v>43571</v>
      </c>
      <c r="M4371" s="290" t="s">
        <v>3249</v>
      </c>
    </row>
    <row r="4372" spans="1:13" s="269" customFormat="1" ht="15.5" hidden="1" thickTop="1" thickBot="1" x14ac:dyDescent="0.4">
      <c r="A4372" s="283" t="s">
        <v>1237</v>
      </c>
      <c r="B4372" s="284" t="str">
        <f>VLOOKUP(A4372,Lists!B:C,2,FALSE)</f>
        <v>PER002</v>
      </c>
      <c r="C4372" s="284" t="str">
        <f>VLOOKUP(A4372,Lists!B:D,3,FALSE)</f>
        <v>PER</v>
      </c>
      <c r="D4372" s="285" t="s">
        <v>650</v>
      </c>
      <c r="E4372" s="285">
        <v>1</v>
      </c>
      <c r="F4372" s="285" t="s">
        <v>3892</v>
      </c>
      <c r="G4372" s="285" t="s">
        <v>731</v>
      </c>
      <c r="H4372" s="278">
        <f t="shared" si="136"/>
        <v>2</v>
      </c>
      <c r="I4372" s="251"/>
      <c r="J4372" s="285"/>
      <c r="K4372" s="278" t="str">
        <f t="shared" si="137"/>
        <v xml:space="preserve">PER002Presence of mines and improvised explosive devices </v>
      </c>
      <c r="L4372" s="286">
        <v>43571</v>
      </c>
      <c r="M4372" s="286" t="s">
        <v>3249</v>
      </c>
    </row>
    <row r="4373" spans="1:13" s="269" customFormat="1" ht="15.5" hidden="1" thickTop="1" thickBot="1" x14ac:dyDescent="0.4">
      <c r="A4373" s="287" t="s">
        <v>1237</v>
      </c>
      <c r="B4373" s="288" t="str">
        <f>VLOOKUP(A4373,Lists!B:C,2,FALSE)</f>
        <v>PER002</v>
      </c>
      <c r="C4373" s="288" t="str">
        <f>VLOOKUP(A4373,Lists!B:D,3,FALSE)</f>
        <v>PER</v>
      </c>
      <c r="D4373" s="289" t="s">
        <v>651</v>
      </c>
      <c r="E4373" s="289">
        <v>2</v>
      </c>
      <c r="F4373" s="289" t="s">
        <v>3892</v>
      </c>
      <c r="G4373" s="289" t="s">
        <v>731</v>
      </c>
      <c r="H4373" s="278">
        <f t="shared" si="136"/>
        <v>2</v>
      </c>
      <c r="I4373" s="252"/>
      <c r="J4373" s="289"/>
      <c r="K4373" s="278" t="str">
        <f t="shared" si="137"/>
        <v>PER002Physical constraints in the environment (obstacles related to terrain, climate, lack of infrastructure, etc.)</v>
      </c>
      <c r="L4373" s="290">
        <v>43571</v>
      </c>
      <c r="M4373" s="290" t="s">
        <v>3249</v>
      </c>
    </row>
    <row r="4374" spans="1:13" s="269" customFormat="1" ht="15.5" hidden="1" thickTop="1" thickBot="1" x14ac:dyDescent="0.4">
      <c r="A4374" s="283" t="s">
        <v>2975</v>
      </c>
      <c r="B4374" s="284" t="str">
        <f>VLOOKUP(A4374,Lists!B:C,2,FALSE)</f>
        <v>RWA002</v>
      </c>
      <c r="C4374" s="284" t="str">
        <f>VLOOKUP(A4374,Lists!B:D,3,FALSE)</f>
        <v>RWA</v>
      </c>
      <c r="D4374" s="285" t="s">
        <v>643</v>
      </c>
      <c r="E4374" s="285">
        <v>0</v>
      </c>
      <c r="F4374" s="285" t="s">
        <v>3892</v>
      </c>
      <c r="G4374" s="285" t="s">
        <v>731</v>
      </c>
      <c r="H4374" s="278">
        <f t="shared" si="136"/>
        <v>2</v>
      </c>
      <c r="I4374" s="251"/>
      <c r="J4374" s="285"/>
      <c r="K4374" s="278" t="str">
        <f t="shared" si="137"/>
        <v>RWA002Impediments to entry into country (bureaucratic and administrative)</v>
      </c>
      <c r="L4374" s="286">
        <v>43571</v>
      </c>
      <c r="M4374" s="286" t="s">
        <v>3249</v>
      </c>
    </row>
    <row r="4375" spans="1:13" s="269" customFormat="1" ht="15.5" hidden="1" thickTop="1" thickBot="1" x14ac:dyDescent="0.4">
      <c r="A4375" s="287" t="s">
        <v>2975</v>
      </c>
      <c r="B4375" s="288" t="str">
        <f>VLOOKUP(A4375,Lists!B:C,2,FALSE)</f>
        <v>RWA002</v>
      </c>
      <c r="C4375" s="288" t="str">
        <f>VLOOKUP(A4375,Lists!B:D,3,FALSE)</f>
        <v>RWA</v>
      </c>
      <c r="D4375" s="289" t="s">
        <v>644</v>
      </c>
      <c r="E4375" s="289">
        <v>0</v>
      </c>
      <c r="F4375" s="289" t="s">
        <v>3892</v>
      </c>
      <c r="G4375" s="289" t="s">
        <v>731</v>
      </c>
      <c r="H4375" s="278">
        <f t="shared" si="136"/>
        <v>2</v>
      </c>
      <c r="I4375" s="252"/>
      <c r="J4375" s="289"/>
      <c r="K4375" s="278" t="str">
        <f t="shared" si="137"/>
        <v>RWA002Restriction of movement (impediments to freedom of movement and/or administrative restrictions)</v>
      </c>
      <c r="L4375" s="290">
        <v>43571</v>
      </c>
      <c r="M4375" s="290" t="s">
        <v>3249</v>
      </c>
    </row>
    <row r="4376" spans="1:13" s="269" customFormat="1" ht="15.5" hidden="1" thickTop="1" thickBot="1" x14ac:dyDescent="0.4">
      <c r="A4376" s="283" t="s">
        <v>2975</v>
      </c>
      <c r="B4376" s="284" t="str">
        <f>VLOOKUP(A4376,Lists!B:C,2,FALSE)</f>
        <v>RWA002</v>
      </c>
      <c r="C4376" s="284" t="str">
        <f>VLOOKUP(A4376,Lists!B:D,3,FALSE)</f>
        <v>RWA</v>
      </c>
      <c r="D4376" s="285" t="s">
        <v>645</v>
      </c>
      <c r="E4376" s="285">
        <v>0</v>
      </c>
      <c r="F4376" s="285" t="s">
        <v>3892</v>
      </c>
      <c r="G4376" s="285" t="s">
        <v>731</v>
      </c>
      <c r="H4376" s="278">
        <f t="shared" si="136"/>
        <v>2</v>
      </c>
      <c r="I4376" s="251"/>
      <c r="J4376" s="285"/>
      <c r="K4376" s="278" t="str">
        <f t="shared" si="137"/>
        <v>RWA002Interference into implementation of humanitarian activities</v>
      </c>
      <c r="L4376" s="286">
        <v>43571</v>
      </c>
      <c r="M4376" s="286" t="s">
        <v>3249</v>
      </c>
    </row>
    <row r="4377" spans="1:13" s="269" customFormat="1" ht="15.5" hidden="1" thickTop="1" thickBot="1" x14ac:dyDescent="0.4">
      <c r="A4377" s="287" t="s">
        <v>2975</v>
      </c>
      <c r="B4377" s="288" t="str">
        <f>VLOOKUP(A4377,Lists!B:C,2,FALSE)</f>
        <v>RWA002</v>
      </c>
      <c r="C4377" s="288" t="str">
        <f>VLOOKUP(A4377,Lists!B:D,3,FALSE)</f>
        <v>RWA</v>
      </c>
      <c r="D4377" s="289" t="s">
        <v>646</v>
      </c>
      <c r="E4377" s="289">
        <v>0</v>
      </c>
      <c r="F4377" s="289" t="s">
        <v>3892</v>
      </c>
      <c r="G4377" s="289" t="s">
        <v>731</v>
      </c>
      <c r="H4377" s="278">
        <f t="shared" si="136"/>
        <v>2</v>
      </c>
      <c r="I4377" s="252"/>
      <c r="J4377" s="289"/>
      <c r="K4377" s="278" t="str">
        <f t="shared" si="137"/>
        <v>RWA002Violence against personnel, facilities and assets</v>
      </c>
      <c r="L4377" s="290">
        <v>43571</v>
      </c>
      <c r="M4377" s="290" t="s">
        <v>3249</v>
      </c>
    </row>
    <row r="4378" spans="1:13" s="269" customFormat="1" ht="15.5" hidden="1" thickTop="1" thickBot="1" x14ac:dyDescent="0.4">
      <c r="A4378" s="283" t="s">
        <v>2975</v>
      </c>
      <c r="B4378" s="284" t="str">
        <f>VLOOKUP(A4378,Lists!B:C,2,FALSE)</f>
        <v>RWA002</v>
      </c>
      <c r="C4378" s="284" t="str">
        <f>VLOOKUP(A4378,Lists!B:D,3,FALSE)</f>
        <v>RWA</v>
      </c>
      <c r="D4378" s="285" t="s">
        <v>647</v>
      </c>
      <c r="E4378" s="285">
        <v>0</v>
      </c>
      <c r="F4378" s="285" t="s">
        <v>3892</v>
      </c>
      <c r="G4378" s="285" t="s">
        <v>731</v>
      </c>
      <c r="H4378" s="278">
        <f t="shared" si="136"/>
        <v>2</v>
      </c>
      <c r="I4378" s="251"/>
      <c r="J4378" s="285"/>
      <c r="K4378" s="278" t="str">
        <f t="shared" si="137"/>
        <v>RWA002Denial of existence of humanitarian needs or entitlements to assistance</v>
      </c>
      <c r="L4378" s="286">
        <v>43571</v>
      </c>
      <c r="M4378" s="286" t="s">
        <v>3249</v>
      </c>
    </row>
    <row r="4379" spans="1:13" s="269" customFormat="1" ht="15.5" hidden="1" thickTop="1" thickBot="1" x14ac:dyDescent="0.4">
      <c r="A4379" s="287" t="s">
        <v>2975</v>
      </c>
      <c r="B4379" s="288" t="str">
        <f>VLOOKUP(A4379,Lists!B:C,2,FALSE)</f>
        <v>RWA002</v>
      </c>
      <c r="C4379" s="288" t="str">
        <f>VLOOKUP(A4379,Lists!B:D,3,FALSE)</f>
        <v>RWA</v>
      </c>
      <c r="D4379" s="289" t="s">
        <v>648</v>
      </c>
      <c r="E4379" s="289">
        <v>0</v>
      </c>
      <c r="F4379" s="289" t="s">
        <v>3892</v>
      </c>
      <c r="G4379" s="289" t="s">
        <v>731</v>
      </c>
      <c r="H4379" s="278">
        <f t="shared" si="136"/>
        <v>2</v>
      </c>
      <c r="I4379" s="252"/>
      <c r="J4379" s="289"/>
      <c r="K4379" s="278" t="str">
        <f t="shared" si="137"/>
        <v>RWA002Restriction and obstruction of access to services and assistance</v>
      </c>
      <c r="L4379" s="290">
        <v>43571</v>
      </c>
      <c r="M4379" s="290" t="s">
        <v>3249</v>
      </c>
    </row>
    <row r="4380" spans="1:13" s="269" customFormat="1" ht="15.5" hidden="1" thickTop="1" thickBot="1" x14ac:dyDescent="0.4">
      <c r="A4380" s="283" t="s">
        <v>2975</v>
      </c>
      <c r="B4380" s="284" t="str">
        <f>VLOOKUP(A4380,Lists!B:C,2,FALSE)</f>
        <v>RWA002</v>
      </c>
      <c r="C4380" s="284" t="str">
        <f>VLOOKUP(A4380,Lists!B:D,3,FALSE)</f>
        <v>RWA</v>
      </c>
      <c r="D4380" s="285" t="s">
        <v>649</v>
      </c>
      <c r="E4380" s="285">
        <v>0</v>
      </c>
      <c r="F4380" s="285" t="s">
        <v>3892</v>
      </c>
      <c r="G4380" s="285" t="s">
        <v>731</v>
      </c>
      <c r="H4380" s="278">
        <f t="shared" si="136"/>
        <v>2</v>
      </c>
      <c r="I4380" s="251"/>
      <c r="J4380" s="285"/>
      <c r="K4380" s="278" t="str">
        <f t="shared" si="137"/>
        <v>RWA002Ongoing insecurity/hostilities affecting humanitarian assistance</v>
      </c>
      <c r="L4380" s="286">
        <v>43571</v>
      </c>
      <c r="M4380" s="286" t="s">
        <v>3249</v>
      </c>
    </row>
    <row r="4381" spans="1:13" s="269" customFormat="1" ht="15.5" hidden="1" thickTop="1" thickBot="1" x14ac:dyDescent="0.4">
      <c r="A4381" s="287" t="s">
        <v>2975</v>
      </c>
      <c r="B4381" s="288" t="str">
        <f>VLOOKUP(A4381,Lists!B:C,2,FALSE)</f>
        <v>RWA002</v>
      </c>
      <c r="C4381" s="288" t="str">
        <f>VLOOKUP(A4381,Lists!B:D,3,FALSE)</f>
        <v>RWA</v>
      </c>
      <c r="D4381" s="289" t="s">
        <v>650</v>
      </c>
      <c r="E4381" s="289">
        <v>0</v>
      </c>
      <c r="F4381" s="289" t="s">
        <v>3892</v>
      </c>
      <c r="G4381" s="289" t="s">
        <v>731</v>
      </c>
      <c r="H4381" s="278">
        <f t="shared" si="136"/>
        <v>2</v>
      </c>
      <c r="I4381" s="252"/>
      <c r="J4381" s="289"/>
      <c r="K4381" s="278" t="str">
        <f t="shared" si="137"/>
        <v xml:space="preserve">RWA002Presence of mines and improvised explosive devices </v>
      </c>
      <c r="L4381" s="290">
        <v>43571</v>
      </c>
      <c r="M4381" s="290" t="s">
        <v>3249</v>
      </c>
    </row>
    <row r="4382" spans="1:13" s="269" customFormat="1" ht="15.5" hidden="1" thickTop="1" thickBot="1" x14ac:dyDescent="0.4">
      <c r="A4382" s="283" t="s">
        <v>2975</v>
      </c>
      <c r="B4382" s="284" t="str">
        <f>VLOOKUP(A4382,Lists!B:C,2,FALSE)</f>
        <v>RWA002</v>
      </c>
      <c r="C4382" s="284" t="str">
        <f>VLOOKUP(A4382,Lists!B:D,3,FALSE)</f>
        <v>RWA</v>
      </c>
      <c r="D4382" s="285" t="s">
        <v>651</v>
      </c>
      <c r="E4382" s="285">
        <v>0</v>
      </c>
      <c r="F4382" s="285" t="s">
        <v>3892</v>
      </c>
      <c r="G4382" s="285" t="s">
        <v>731</v>
      </c>
      <c r="H4382" s="278">
        <f t="shared" si="136"/>
        <v>2</v>
      </c>
      <c r="I4382" s="251"/>
      <c r="J4382" s="285"/>
      <c r="K4382" s="278" t="str">
        <f t="shared" si="137"/>
        <v>RWA002Physical constraints in the environment (obstacles related to terrain, climate, lack of infrastructure, etc.)</v>
      </c>
      <c r="L4382" s="286">
        <v>43571</v>
      </c>
      <c r="M4382" s="286" t="s">
        <v>3249</v>
      </c>
    </row>
    <row r="4383" spans="1:13" s="269" customFormat="1" ht="15.5" hidden="1" thickTop="1" thickBot="1" x14ac:dyDescent="0.4">
      <c r="A4383" s="287" t="s">
        <v>2995</v>
      </c>
      <c r="B4383" s="288" t="str">
        <f>VLOOKUP(A4383,Lists!B:C,2,FALSE)</f>
        <v>TTO002</v>
      </c>
      <c r="C4383" s="288" t="str">
        <f>VLOOKUP(A4383,Lists!B:D,3,FALSE)</f>
        <v>TTO</v>
      </c>
      <c r="D4383" s="289" t="s">
        <v>643</v>
      </c>
      <c r="E4383" s="289">
        <v>0</v>
      </c>
      <c r="F4383" s="289" t="s">
        <v>3892</v>
      </c>
      <c r="G4383" s="289" t="s">
        <v>731</v>
      </c>
      <c r="H4383" s="278">
        <f t="shared" si="136"/>
        <v>2</v>
      </c>
      <c r="I4383" s="252"/>
      <c r="J4383" s="289"/>
      <c r="K4383" s="278" t="str">
        <f t="shared" si="137"/>
        <v>TTO002Impediments to entry into country (bureaucratic and administrative)</v>
      </c>
      <c r="L4383" s="290">
        <v>43571</v>
      </c>
      <c r="M4383" s="290" t="s">
        <v>3249</v>
      </c>
    </row>
    <row r="4384" spans="1:13" s="269" customFormat="1" ht="15.5" hidden="1" thickTop="1" thickBot="1" x14ac:dyDescent="0.4">
      <c r="A4384" s="283" t="s">
        <v>2995</v>
      </c>
      <c r="B4384" s="284" t="str">
        <f>VLOOKUP(A4384,Lists!B:C,2,FALSE)</f>
        <v>TTO002</v>
      </c>
      <c r="C4384" s="284" t="str">
        <f>VLOOKUP(A4384,Lists!B:D,3,FALSE)</f>
        <v>TTO</v>
      </c>
      <c r="D4384" s="285" t="s">
        <v>644</v>
      </c>
      <c r="E4384" s="285">
        <v>0</v>
      </c>
      <c r="F4384" s="285" t="s">
        <v>3892</v>
      </c>
      <c r="G4384" s="285" t="s">
        <v>731</v>
      </c>
      <c r="H4384" s="278">
        <f t="shared" si="136"/>
        <v>2</v>
      </c>
      <c r="I4384" s="251"/>
      <c r="J4384" s="285"/>
      <c r="K4384" s="278" t="str">
        <f t="shared" si="137"/>
        <v>TTO002Restriction of movement (impediments to freedom of movement and/or administrative restrictions)</v>
      </c>
      <c r="L4384" s="286">
        <v>43571</v>
      </c>
      <c r="M4384" s="286" t="s">
        <v>3249</v>
      </c>
    </row>
    <row r="4385" spans="1:13" s="269" customFormat="1" ht="15.5" hidden="1" thickTop="1" thickBot="1" x14ac:dyDescent="0.4">
      <c r="A4385" s="287" t="s">
        <v>2995</v>
      </c>
      <c r="B4385" s="288" t="str">
        <f>VLOOKUP(A4385,Lists!B:C,2,FALSE)</f>
        <v>TTO002</v>
      </c>
      <c r="C4385" s="288" t="str">
        <f>VLOOKUP(A4385,Lists!B:D,3,FALSE)</f>
        <v>TTO</v>
      </c>
      <c r="D4385" s="289" t="s">
        <v>645</v>
      </c>
      <c r="E4385" s="289">
        <v>0</v>
      </c>
      <c r="F4385" s="289" t="s">
        <v>3892</v>
      </c>
      <c r="G4385" s="289" t="s">
        <v>731</v>
      </c>
      <c r="H4385" s="278">
        <f t="shared" si="136"/>
        <v>2</v>
      </c>
      <c r="I4385" s="252"/>
      <c r="J4385" s="289"/>
      <c r="K4385" s="278" t="str">
        <f t="shared" si="137"/>
        <v>TTO002Interference into implementation of humanitarian activities</v>
      </c>
      <c r="L4385" s="290">
        <v>43571</v>
      </c>
      <c r="M4385" s="290" t="s">
        <v>3249</v>
      </c>
    </row>
    <row r="4386" spans="1:13" s="269" customFormat="1" ht="15.5" hidden="1" thickTop="1" thickBot="1" x14ac:dyDescent="0.4">
      <c r="A4386" s="283" t="s">
        <v>2995</v>
      </c>
      <c r="B4386" s="284" t="str">
        <f>VLOOKUP(A4386,Lists!B:C,2,FALSE)</f>
        <v>TTO002</v>
      </c>
      <c r="C4386" s="284" t="str">
        <f>VLOOKUP(A4386,Lists!B:D,3,FALSE)</f>
        <v>TTO</v>
      </c>
      <c r="D4386" s="285" t="s">
        <v>646</v>
      </c>
      <c r="E4386" s="285">
        <v>0</v>
      </c>
      <c r="F4386" s="285" t="s">
        <v>3892</v>
      </c>
      <c r="G4386" s="285" t="s">
        <v>731</v>
      </c>
      <c r="H4386" s="278">
        <f t="shared" si="136"/>
        <v>2</v>
      </c>
      <c r="I4386" s="251"/>
      <c r="J4386" s="285"/>
      <c r="K4386" s="278" t="str">
        <f t="shared" si="137"/>
        <v>TTO002Violence against personnel, facilities and assets</v>
      </c>
      <c r="L4386" s="286">
        <v>43571</v>
      </c>
      <c r="M4386" s="286" t="s">
        <v>3249</v>
      </c>
    </row>
    <row r="4387" spans="1:13" s="269" customFormat="1" ht="15.5" hidden="1" thickTop="1" thickBot="1" x14ac:dyDescent="0.4">
      <c r="A4387" s="287" t="s">
        <v>2995</v>
      </c>
      <c r="B4387" s="288" t="str">
        <f>VLOOKUP(A4387,Lists!B:C,2,FALSE)</f>
        <v>TTO002</v>
      </c>
      <c r="C4387" s="288" t="str">
        <f>VLOOKUP(A4387,Lists!B:D,3,FALSE)</f>
        <v>TTO</v>
      </c>
      <c r="D4387" s="289" t="s">
        <v>647</v>
      </c>
      <c r="E4387" s="289">
        <v>2</v>
      </c>
      <c r="F4387" s="289" t="s">
        <v>3892</v>
      </c>
      <c r="G4387" s="289" t="s">
        <v>731</v>
      </c>
      <c r="H4387" s="278">
        <f t="shared" si="136"/>
        <v>2</v>
      </c>
      <c r="I4387" s="252"/>
      <c r="J4387" s="289"/>
      <c r="K4387" s="278" t="str">
        <f t="shared" si="137"/>
        <v>TTO002Denial of existence of humanitarian needs or entitlements to assistance</v>
      </c>
      <c r="L4387" s="290">
        <v>43571</v>
      </c>
      <c r="M4387" s="290" t="s">
        <v>3249</v>
      </c>
    </row>
    <row r="4388" spans="1:13" s="269" customFormat="1" ht="15.5" hidden="1" thickTop="1" thickBot="1" x14ac:dyDescent="0.4">
      <c r="A4388" s="283" t="s">
        <v>2995</v>
      </c>
      <c r="B4388" s="284" t="str">
        <f>VLOOKUP(A4388,Lists!B:C,2,FALSE)</f>
        <v>TTO002</v>
      </c>
      <c r="C4388" s="284" t="str">
        <f>VLOOKUP(A4388,Lists!B:D,3,FALSE)</f>
        <v>TTO</v>
      </c>
      <c r="D4388" s="285" t="s">
        <v>648</v>
      </c>
      <c r="E4388" s="285">
        <v>1</v>
      </c>
      <c r="F4388" s="285" t="s">
        <v>3892</v>
      </c>
      <c r="G4388" s="285" t="s">
        <v>731</v>
      </c>
      <c r="H4388" s="278">
        <f t="shared" si="136"/>
        <v>2</v>
      </c>
      <c r="I4388" s="251"/>
      <c r="J4388" s="285"/>
      <c r="K4388" s="278" t="str">
        <f t="shared" si="137"/>
        <v>TTO002Restriction and obstruction of access to services and assistance</v>
      </c>
      <c r="L4388" s="286">
        <v>43571</v>
      </c>
      <c r="M4388" s="286" t="s">
        <v>3249</v>
      </c>
    </row>
    <row r="4389" spans="1:13" s="269" customFormat="1" ht="15.5" hidden="1" thickTop="1" thickBot="1" x14ac:dyDescent="0.4">
      <c r="A4389" s="287" t="s">
        <v>2995</v>
      </c>
      <c r="B4389" s="288" t="str">
        <f>VLOOKUP(A4389,Lists!B:C,2,FALSE)</f>
        <v>TTO002</v>
      </c>
      <c r="C4389" s="288" t="str">
        <f>VLOOKUP(A4389,Lists!B:D,3,FALSE)</f>
        <v>TTO</v>
      </c>
      <c r="D4389" s="289" t="s">
        <v>649</v>
      </c>
      <c r="E4389" s="289" t="s">
        <v>446</v>
      </c>
      <c r="F4389" s="289" t="s">
        <v>3892</v>
      </c>
      <c r="G4389" s="289" t="s">
        <v>446</v>
      </c>
      <c r="H4389" s="278" t="str">
        <f t="shared" si="136"/>
        <v>x</v>
      </c>
      <c r="I4389" s="252"/>
      <c r="J4389" s="289"/>
      <c r="K4389" s="278" t="str">
        <f t="shared" si="137"/>
        <v>TTO002Ongoing insecurity/hostilities affecting humanitarian assistance</v>
      </c>
      <c r="L4389" s="290">
        <v>43571</v>
      </c>
      <c r="M4389" s="290" t="s">
        <v>3249</v>
      </c>
    </row>
    <row r="4390" spans="1:13" s="269" customFormat="1" ht="15.5" hidden="1" thickTop="1" thickBot="1" x14ac:dyDescent="0.4">
      <c r="A4390" s="283" t="s">
        <v>2995</v>
      </c>
      <c r="B4390" s="284" t="str">
        <f>VLOOKUP(A4390,Lists!B:C,2,FALSE)</f>
        <v>TTO002</v>
      </c>
      <c r="C4390" s="284" t="str">
        <f>VLOOKUP(A4390,Lists!B:D,3,FALSE)</f>
        <v>TTO</v>
      </c>
      <c r="D4390" s="285" t="s">
        <v>650</v>
      </c>
      <c r="E4390" s="285">
        <v>0</v>
      </c>
      <c r="F4390" s="285" t="s">
        <v>3892</v>
      </c>
      <c r="G4390" s="285" t="s">
        <v>731</v>
      </c>
      <c r="H4390" s="278">
        <f t="shared" si="136"/>
        <v>2</v>
      </c>
      <c r="I4390" s="251"/>
      <c r="J4390" s="285"/>
      <c r="K4390" s="278" t="str">
        <f t="shared" si="137"/>
        <v xml:space="preserve">TTO002Presence of mines and improvised explosive devices </v>
      </c>
      <c r="L4390" s="286">
        <v>43571</v>
      </c>
      <c r="M4390" s="286" t="s">
        <v>3249</v>
      </c>
    </row>
    <row r="4391" spans="1:13" s="269" customFormat="1" ht="15.5" hidden="1" thickTop="1" thickBot="1" x14ac:dyDescent="0.4">
      <c r="A4391" s="287" t="s">
        <v>2995</v>
      </c>
      <c r="B4391" s="288" t="str">
        <f>VLOOKUP(A4391,Lists!B:C,2,FALSE)</f>
        <v>TTO002</v>
      </c>
      <c r="C4391" s="288" t="str">
        <f>VLOOKUP(A4391,Lists!B:D,3,FALSE)</f>
        <v>TTO</v>
      </c>
      <c r="D4391" s="289" t="s">
        <v>651</v>
      </c>
      <c r="E4391" s="289">
        <v>0</v>
      </c>
      <c r="F4391" s="289" t="s">
        <v>3892</v>
      </c>
      <c r="G4391" s="289" t="s">
        <v>731</v>
      </c>
      <c r="H4391" s="278">
        <f t="shared" si="136"/>
        <v>2</v>
      </c>
      <c r="I4391" s="252"/>
      <c r="J4391" s="289"/>
      <c r="K4391" s="278" t="str">
        <f t="shared" si="137"/>
        <v>TTO002Physical constraints in the environment (obstacles related to terrain, climate, lack of infrastructure, etc.)</v>
      </c>
      <c r="L4391" s="290">
        <v>43571</v>
      </c>
      <c r="M4391" s="290" t="s">
        <v>3249</v>
      </c>
    </row>
    <row r="4392" spans="1:13" s="269" customFormat="1" ht="15.5" hidden="1" thickTop="1" thickBot="1" x14ac:dyDescent="0.4">
      <c r="A4392" s="283" t="s">
        <v>2962</v>
      </c>
      <c r="B4392" s="284" t="str">
        <f>VLOOKUP(A4392,Lists!B:C,2,FALSE)</f>
        <v>HND001</v>
      </c>
      <c r="C4392" s="284" t="str">
        <f>VLOOKUP(A4392,Lists!B:D,3,FALSE)</f>
        <v>HND</v>
      </c>
      <c r="D4392" s="285" t="s">
        <v>643</v>
      </c>
      <c r="E4392" s="285">
        <v>0</v>
      </c>
      <c r="F4392" s="285" t="s">
        <v>3892</v>
      </c>
      <c r="G4392" s="285" t="s">
        <v>731</v>
      </c>
      <c r="H4392" s="278">
        <f t="shared" si="136"/>
        <v>2</v>
      </c>
      <c r="I4392" s="251"/>
      <c r="J4392" s="285"/>
      <c r="K4392" s="278" t="str">
        <f t="shared" si="137"/>
        <v>HND001Impediments to entry into country (bureaucratic and administrative)</v>
      </c>
      <c r="L4392" s="286">
        <v>43571</v>
      </c>
      <c r="M4392" s="286" t="s">
        <v>3249</v>
      </c>
    </row>
    <row r="4393" spans="1:13" s="269" customFormat="1" ht="15.5" hidden="1" thickTop="1" thickBot="1" x14ac:dyDescent="0.4">
      <c r="A4393" s="287" t="s">
        <v>2962</v>
      </c>
      <c r="B4393" s="288" t="str">
        <f>VLOOKUP(A4393,Lists!B:C,2,FALSE)</f>
        <v>HND001</v>
      </c>
      <c r="C4393" s="288" t="str">
        <f>VLOOKUP(A4393,Lists!B:D,3,FALSE)</f>
        <v>HND</v>
      </c>
      <c r="D4393" s="289" t="s">
        <v>644</v>
      </c>
      <c r="E4393" s="289">
        <v>1</v>
      </c>
      <c r="F4393" s="289" t="s">
        <v>3892</v>
      </c>
      <c r="G4393" s="289" t="s">
        <v>731</v>
      </c>
      <c r="H4393" s="278">
        <f t="shared" si="136"/>
        <v>2</v>
      </c>
      <c r="I4393" s="252"/>
      <c r="J4393" s="289"/>
      <c r="K4393" s="278" t="str">
        <f t="shared" si="137"/>
        <v>HND001Restriction of movement (impediments to freedom of movement and/or administrative restrictions)</v>
      </c>
      <c r="L4393" s="290">
        <v>43571</v>
      </c>
      <c r="M4393" s="290" t="s">
        <v>3249</v>
      </c>
    </row>
    <row r="4394" spans="1:13" s="269" customFormat="1" ht="15.5" hidden="1" thickTop="1" thickBot="1" x14ac:dyDescent="0.4">
      <c r="A4394" s="283" t="s">
        <v>2962</v>
      </c>
      <c r="B4394" s="284" t="str">
        <f>VLOOKUP(A4394,Lists!B:C,2,FALSE)</f>
        <v>HND001</v>
      </c>
      <c r="C4394" s="284" t="str">
        <f>VLOOKUP(A4394,Lists!B:D,3,FALSE)</f>
        <v>HND</v>
      </c>
      <c r="D4394" s="285" t="s">
        <v>645</v>
      </c>
      <c r="E4394" s="285">
        <v>0</v>
      </c>
      <c r="F4394" s="285" t="s">
        <v>3892</v>
      </c>
      <c r="G4394" s="285" t="s">
        <v>731</v>
      </c>
      <c r="H4394" s="278">
        <f t="shared" si="136"/>
        <v>2</v>
      </c>
      <c r="I4394" s="251"/>
      <c r="J4394" s="285"/>
      <c r="K4394" s="278" t="str">
        <f t="shared" si="137"/>
        <v>HND001Interference into implementation of humanitarian activities</v>
      </c>
      <c r="L4394" s="286">
        <v>43571</v>
      </c>
      <c r="M4394" s="286" t="s">
        <v>3249</v>
      </c>
    </row>
    <row r="4395" spans="1:13" s="269" customFormat="1" ht="15.5" hidden="1" thickTop="1" thickBot="1" x14ac:dyDescent="0.4">
      <c r="A4395" s="287" t="s">
        <v>2962</v>
      </c>
      <c r="B4395" s="288" t="str">
        <f>VLOOKUP(A4395,Lists!B:C,2,FALSE)</f>
        <v>HND001</v>
      </c>
      <c r="C4395" s="288" t="str">
        <f>VLOOKUP(A4395,Lists!B:D,3,FALSE)</f>
        <v>HND</v>
      </c>
      <c r="D4395" s="289" t="s">
        <v>646</v>
      </c>
      <c r="E4395" s="289">
        <v>0</v>
      </c>
      <c r="F4395" s="289" t="s">
        <v>3892</v>
      </c>
      <c r="G4395" s="289" t="s">
        <v>731</v>
      </c>
      <c r="H4395" s="278">
        <f t="shared" si="136"/>
        <v>2</v>
      </c>
      <c r="I4395" s="252"/>
      <c r="J4395" s="289"/>
      <c r="K4395" s="278" t="str">
        <f t="shared" si="137"/>
        <v>HND001Violence against personnel, facilities and assets</v>
      </c>
      <c r="L4395" s="290">
        <v>43571</v>
      </c>
      <c r="M4395" s="290" t="s">
        <v>3249</v>
      </c>
    </row>
    <row r="4396" spans="1:13" s="269" customFormat="1" ht="15.5" hidden="1" thickTop="1" thickBot="1" x14ac:dyDescent="0.4">
      <c r="A4396" s="283" t="s">
        <v>2962</v>
      </c>
      <c r="B4396" s="284" t="str">
        <f>VLOOKUP(A4396,Lists!B:C,2,FALSE)</f>
        <v>HND001</v>
      </c>
      <c r="C4396" s="284" t="str">
        <f>VLOOKUP(A4396,Lists!B:D,3,FALSE)</f>
        <v>HND</v>
      </c>
      <c r="D4396" s="285" t="s">
        <v>647</v>
      </c>
      <c r="E4396" s="285">
        <v>1</v>
      </c>
      <c r="F4396" s="285" t="s">
        <v>3892</v>
      </c>
      <c r="G4396" s="285" t="s">
        <v>731</v>
      </c>
      <c r="H4396" s="278">
        <f t="shared" si="136"/>
        <v>2</v>
      </c>
      <c r="I4396" s="251"/>
      <c r="J4396" s="285"/>
      <c r="K4396" s="278" t="str">
        <f t="shared" si="137"/>
        <v>HND001Denial of existence of humanitarian needs or entitlements to assistance</v>
      </c>
      <c r="L4396" s="286">
        <v>43571</v>
      </c>
      <c r="M4396" s="286" t="s">
        <v>3249</v>
      </c>
    </row>
    <row r="4397" spans="1:13" s="269" customFormat="1" ht="15.5" hidden="1" thickTop="1" thickBot="1" x14ac:dyDescent="0.4">
      <c r="A4397" s="287" t="s">
        <v>2962</v>
      </c>
      <c r="B4397" s="288" t="str">
        <f>VLOOKUP(A4397,Lists!B:C,2,FALSE)</f>
        <v>HND001</v>
      </c>
      <c r="C4397" s="288" t="str">
        <f>VLOOKUP(A4397,Lists!B:D,3,FALSE)</f>
        <v>HND</v>
      </c>
      <c r="D4397" s="289" t="s">
        <v>648</v>
      </c>
      <c r="E4397" s="289">
        <v>2</v>
      </c>
      <c r="F4397" s="289" t="s">
        <v>3892</v>
      </c>
      <c r="G4397" s="289" t="s">
        <v>731</v>
      </c>
      <c r="H4397" s="278">
        <f t="shared" si="136"/>
        <v>2</v>
      </c>
      <c r="I4397" s="252"/>
      <c r="J4397" s="289"/>
      <c r="K4397" s="278" t="str">
        <f t="shared" si="137"/>
        <v>HND001Restriction and obstruction of access to services and assistance</v>
      </c>
      <c r="L4397" s="290">
        <v>43571</v>
      </c>
      <c r="M4397" s="290" t="s">
        <v>3249</v>
      </c>
    </row>
    <row r="4398" spans="1:13" s="269" customFormat="1" ht="15.5" hidden="1" thickTop="1" thickBot="1" x14ac:dyDescent="0.4">
      <c r="A4398" s="283" t="s">
        <v>2962</v>
      </c>
      <c r="B4398" s="284" t="str">
        <f>VLOOKUP(A4398,Lists!B:C,2,FALSE)</f>
        <v>HND001</v>
      </c>
      <c r="C4398" s="284" t="str">
        <f>VLOOKUP(A4398,Lists!B:D,3,FALSE)</f>
        <v>HND</v>
      </c>
      <c r="D4398" s="285" t="s">
        <v>649</v>
      </c>
      <c r="E4398" s="285">
        <v>2</v>
      </c>
      <c r="F4398" s="285" t="s">
        <v>3892</v>
      </c>
      <c r="G4398" s="285" t="s">
        <v>731</v>
      </c>
      <c r="H4398" s="278">
        <f t="shared" si="136"/>
        <v>2</v>
      </c>
      <c r="I4398" s="251"/>
      <c r="J4398" s="285"/>
      <c r="K4398" s="278" t="str">
        <f t="shared" si="137"/>
        <v>HND001Ongoing insecurity/hostilities affecting humanitarian assistance</v>
      </c>
      <c r="L4398" s="286">
        <v>43571</v>
      </c>
      <c r="M4398" s="286" t="s">
        <v>3249</v>
      </c>
    </row>
    <row r="4399" spans="1:13" s="269" customFormat="1" ht="15.5" hidden="1" thickTop="1" thickBot="1" x14ac:dyDescent="0.4">
      <c r="A4399" s="287" t="s">
        <v>2962</v>
      </c>
      <c r="B4399" s="288" t="str">
        <f>VLOOKUP(A4399,Lists!B:C,2,FALSE)</f>
        <v>HND001</v>
      </c>
      <c r="C4399" s="288" t="str">
        <f>VLOOKUP(A4399,Lists!B:D,3,FALSE)</f>
        <v>HND</v>
      </c>
      <c r="D4399" s="289" t="s">
        <v>650</v>
      </c>
      <c r="E4399" s="289">
        <v>0</v>
      </c>
      <c r="F4399" s="289" t="s">
        <v>3892</v>
      </c>
      <c r="G4399" s="289" t="s">
        <v>731</v>
      </c>
      <c r="H4399" s="278">
        <f t="shared" si="136"/>
        <v>2</v>
      </c>
      <c r="I4399" s="252"/>
      <c r="J4399" s="289"/>
      <c r="K4399" s="278" t="str">
        <f t="shared" si="137"/>
        <v xml:space="preserve">HND001Presence of mines and improvised explosive devices </v>
      </c>
      <c r="L4399" s="290">
        <v>43571</v>
      </c>
      <c r="M4399" s="290" t="s">
        <v>3249</v>
      </c>
    </row>
    <row r="4400" spans="1:13" s="269" customFormat="1" ht="15.5" hidden="1" thickTop="1" thickBot="1" x14ac:dyDescent="0.4">
      <c r="A4400" s="283" t="s">
        <v>2962</v>
      </c>
      <c r="B4400" s="284" t="str">
        <f>VLOOKUP(A4400,Lists!B:C,2,FALSE)</f>
        <v>HND001</v>
      </c>
      <c r="C4400" s="284" t="str">
        <f>VLOOKUP(A4400,Lists!B:D,3,FALSE)</f>
        <v>HND</v>
      </c>
      <c r="D4400" s="285" t="s">
        <v>651</v>
      </c>
      <c r="E4400" s="285">
        <v>1</v>
      </c>
      <c r="F4400" s="285" t="s">
        <v>3892</v>
      </c>
      <c r="G4400" s="285" t="s">
        <v>731</v>
      </c>
      <c r="H4400" s="278">
        <f t="shared" si="136"/>
        <v>2</v>
      </c>
      <c r="I4400" s="251"/>
      <c r="J4400" s="285"/>
      <c r="K4400" s="278" t="str">
        <f t="shared" si="137"/>
        <v>HND001Physical constraints in the environment (obstacles related to terrain, climate, lack of infrastructure, etc.)</v>
      </c>
      <c r="L4400" s="286">
        <v>43571</v>
      </c>
      <c r="M4400" s="286" t="s">
        <v>3249</v>
      </c>
    </row>
    <row r="4401" spans="1:13" s="269" customFormat="1" ht="15.5" hidden="1" thickTop="1" thickBot="1" x14ac:dyDescent="0.4">
      <c r="A4401" s="287" t="s">
        <v>3304</v>
      </c>
      <c r="B4401" s="288" t="str">
        <f>VLOOKUP(A4401,Lists!B:C,2,FALSE)</f>
        <v>CMR001</v>
      </c>
      <c r="C4401" s="288" t="str">
        <f>VLOOKUP(A4401,Lists!B:D,3,FALSE)</f>
        <v>CMR</v>
      </c>
      <c r="D4401" s="289" t="s">
        <v>643</v>
      </c>
      <c r="E4401" s="289">
        <v>0</v>
      </c>
      <c r="F4401" s="289" t="s">
        <v>3892</v>
      </c>
      <c r="G4401" s="289" t="s">
        <v>731</v>
      </c>
      <c r="H4401" s="278">
        <f t="shared" si="136"/>
        <v>2</v>
      </c>
      <c r="I4401" s="252"/>
      <c r="J4401" s="289" t="s">
        <v>3893</v>
      </c>
      <c r="K4401" s="278" t="str">
        <f t="shared" si="137"/>
        <v>CMR001Impediments to entry into country (bureaucratic and administrative)</v>
      </c>
      <c r="L4401" s="290">
        <v>43571</v>
      </c>
      <c r="M4401" s="290" t="s">
        <v>3249</v>
      </c>
    </row>
    <row r="4402" spans="1:13" s="269" customFormat="1" ht="15.5" hidden="1" thickTop="1" thickBot="1" x14ac:dyDescent="0.4">
      <c r="A4402" s="283" t="s">
        <v>3304</v>
      </c>
      <c r="B4402" s="284" t="str">
        <f>VLOOKUP(A4402,Lists!B:C,2,FALSE)</f>
        <v>CMR001</v>
      </c>
      <c r="C4402" s="284" t="str">
        <f>VLOOKUP(A4402,Lists!B:D,3,FALSE)</f>
        <v>CMR</v>
      </c>
      <c r="D4402" s="285" t="s">
        <v>644</v>
      </c>
      <c r="E4402" s="285">
        <v>2</v>
      </c>
      <c r="F4402" s="285" t="s">
        <v>3892</v>
      </c>
      <c r="G4402" s="285" t="s">
        <v>731</v>
      </c>
      <c r="H4402" s="278">
        <f t="shared" si="136"/>
        <v>2</v>
      </c>
      <c r="I4402" s="251"/>
      <c r="J4402" s="285" t="s">
        <v>3893</v>
      </c>
      <c r="K4402" s="278" t="str">
        <f t="shared" si="137"/>
        <v>CMR001Restriction of movement (impediments to freedom of movement and/or administrative restrictions)</v>
      </c>
      <c r="L4402" s="286">
        <v>43571</v>
      </c>
      <c r="M4402" s="286" t="s">
        <v>3249</v>
      </c>
    </row>
    <row r="4403" spans="1:13" s="269" customFormat="1" ht="15.5" hidden="1" thickTop="1" thickBot="1" x14ac:dyDescent="0.4">
      <c r="A4403" s="287" t="s">
        <v>3304</v>
      </c>
      <c r="B4403" s="288" t="str">
        <f>VLOOKUP(A4403,Lists!B:C,2,FALSE)</f>
        <v>CMR001</v>
      </c>
      <c r="C4403" s="288" t="str">
        <f>VLOOKUP(A4403,Lists!B:D,3,FALSE)</f>
        <v>CMR</v>
      </c>
      <c r="D4403" s="289" t="s">
        <v>645</v>
      </c>
      <c r="E4403" s="289">
        <v>1</v>
      </c>
      <c r="F4403" s="289" t="s">
        <v>3892</v>
      </c>
      <c r="G4403" s="289" t="s">
        <v>731</v>
      </c>
      <c r="H4403" s="278">
        <f t="shared" si="136"/>
        <v>2</v>
      </c>
      <c r="I4403" s="252"/>
      <c r="J4403" s="289" t="s">
        <v>3893</v>
      </c>
      <c r="K4403" s="278" t="str">
        <f t="shared" si="137"/>
        <v>CMR001Interference into implementation of humanitarian activities</v>
      </c>
      <c r="L4403" s="290">
        <v>43571</v>
      </c>
      <c r="M4403" s="290" t="s">
        <v>3249</v>
      </c>
    </row>
    <row r="4404" spans="1:13" s="269" customFormat="1" ht="15.5" hidden="1" thickTop="1" thickBot="1" x14ac:dyDescent="0.4">
      <c r="A4404" s="283" t="s">
        <v>3304</v>
      </c>
      <c r="B4404" s="284" t="str">
        <f>VLOOKUP(A4404,Lists!B:C,2,FALSE)</f>
        <v>CMR001</v>
      </c>
      <c r="C4404" s="284" t="str">
        <f>VLOOKUP(A4404,Lists!B:D,3,FALSE)</f>
        <v>CMR</v>
      </c>
      <c r="D4404" s="285" t="s">
        <v>646</v>
      </c>
      <c r="E4404" s="285">
        <v>1</v>
      </c>
      <c r="F4404" s="285" t="s">
        <v>3892</v>
      </c>
      <c r="G4404" s="285" t="s">
        <v>731</v>
      </c>
      <c r="H4404" s="278">
        <f t="shared" si="136"/>
        <v>2</v>
      </c>
      <c r="I4404" s="251"/>
      <c r="J4404" s="285" t="s">
        <v>3893</v>
      </c>
      <c r="K4404" s="278" t="str">
        <f t="shared" si="137"/>
        <v>CMR001Violence against personnel, facilities and assets</v>
      </c>
      <c r="L4404" s="286">
        <v>43571</v>
      </c>
      <c r="M4404" s="286" t="s">
        <v>3249</v>
      </c>
    </row>
    <row r="4405" spans="1:13" s="269" customFormat="1" ht="15.5" hidden="1" thickTop="1" thickBot="1" x14ac:dyDescent="0.4">
      <c r="A4405" s="287" t="s">
        <v>3304</v>
      </c>
      <c r="B4405" s="288" t="str">
        <f>VLOOKUP(A4405,Lists!B:C,2,FALSE)</f>
        <v>CMR001</v>
      </c>
      <c r="C4405" s="288" t="str">
        <f>VLOOKUP(A4405,Lists!B:D,3,FALSE)</f>
        <v>CMR</v>
      </c>
      <c r="D4405" s="289" t="s">
        <v>647</v>
      </c>
      <c r="E4405" s="289">
        <v>1</v>
      </c>
      <c r="F4405" s="289" t="s">
        <v>3892</v>
      </c>
      <c r="G4405" s="289" t="s">
        <v>731</v>
      </c>
      <c r="H4405" s="278">
        <f t="shared" si="136"/>
        <v>2</v>
      </c>
      <c r="I4405" s="252"/>
      <c r="J4405" s="289" t="s">
        <v>3893</v>
      </c>
      <c r="K4405" s="278" t="str">
        <f t="shared" si="137"/>
        <v>CMR001Denial of existence of humanitarian needs or entitlements to assistance</v>
      </c>
      <c r="L4405" s="290">
        <v>43571</v>
      </c>
      <c r="M4405" s="290" t="s">
        <v>3249</v>
      </c>
    </row>
    <row r="4406" spans="1:13" s="269" customFormat="1" ht="15.5" hidden="1" thickTop="1" thickBot="1" x14ac:dyDescent="0.4">
      <c r="A4406" s="283" t="s">
        <v>3304</v>
      </c>
      <c r="B4406" s="284" t="str">
        <f>VLOOKUP(A4406,Lists!B:C,2,FALSE)</f>
        <v>CMR001</v>
      </c>
      <c r="C4406" s="284" t="str">
        <f>VLOOKUP(A4406,Lists!B:D,3,FALSE)</f>
        <v>CMR</v>
      </c>
      <c r="D4406" s="285" t="s">
        <v>648</v>
      </c>
      <c r="E4406" s="285">
        <v>2</v>
      </c>
      <c r="F4406" s="285" t="s">
        <v>3892</v>
      </c>
      <c r="G4406" s="285" t="s">
        <v>731</v>
      </c>
      <c r="H4406" s="278">
        <f t="shared" si="136"/>
        <v>2</v>
      </c>
      <c r="I4406" s="251"/>
      <c r="J4406" s="285" t="s">
        <v>3893</v>
      </c>
      <c r="K4406" s="278" t="str">
        <f t="shared" si="137"/>
        <v>CMR001Restriction and obstruction of access to services and assistance</v>
      </c>
      <c r="L4406" s="286">
        <v>43571</v>
      </c>
      <c r="M4406" s="286" t="s">
        <v>3249</v>
      </c>
    </row>
    <row r="4407" spans="1:13" s="269" customFormat="1" ht="15.5" hidden="1" thickTop="1" thickBot="1" x14ac:dyDescent="0.4">
      <c r="A4407" s="287" t="s">
        <v>3304</v>
      </c>
      <c r="B4407" s="288" t="str">
        <f>VLOOKUP(A4407,Lists!B:C,2,FALSE)</f>
        <v>CMR001</v>
      </c>
      <c r="C4407" s="288" t="str">
        <f>VLOOKUP(A4407,Lists!B:D,3,FALSE)</f>
        <v>CMR</v>
      </c>
      <c r="D4407" s="289" t="s">
        <v>649</v>
      </c>
      <c r="E4407" s="289">
        <v>2</v>
      </c>
      <c r="F4407" s="289" t="s">
        <v>3892</v>
      </c>
      <c r="G4407" s="289" t="s">
        <v>731</v>
      </c>
      <c r="H4407" s="278">
        <f t="shared" si="136"/>
        <v>2</v>
      </c>
      <c r="I4407" s="252"/>
      <c r="J4407" s="289" t="s">
        <v>3893</v>
      </c>
      <c r="K4407" s="278" t="str">
        <f t="shared" si="137"/>
        <v>CMR001Ongoing insecurity/hostilities affecting humanitarian assistance</v>
      </c>
      <c r="L4407" s="290">
        <v>43571</v>
      </c>
      <c r="M4407" s="290" t="s">
        <v>3249</v>
      </c>
    </row>
    <row r="4408" spans="1:13" s="269" customFormat="1" ht="15.5" hidden="1" thickTop="1" thickBot="1" x14ac:dyDescent="0.4">
      <c r="A4408" s="283" t="s">
        <v>3304</v>
      </c>
      <c r="B4408" s="284" t="str">
        <f>VLOOKUP(A4408,Lists!B:C,2,FALSE)</f>
        <v>CMR001</v>
      </c>
      <c r="C4408" s="284" t="str">
        <f>VLOOKUP(A4408,Lists!B:D,3,FALSE)</f>
        <v>CMR</v>
      </c>
      <c r="D4408" s="285" t="s">
        <v>650</v>
      </c>
      <c r="E4408" s="285">
        <v>2</v>
      </c>
      <c r="F4408" s="285" t="s">
        <v>3892</v>
      </c>
      <c r="G4408" s="285" t="s">
        <v>731</v>
      </c>
      <c r="H4408" s="278">
        <f t="shared" si="136"/>
        <v>2</v>
      </c>
      <c r="I4408" s="251"/>
      <c r="J4408" s="285" t="s">
        <v>3893</v>
      </c>
      <c r="K4408" s="278" t="str">
        <f t="shared" si="137"/>
        <v xml:space="preserve">CMR001Presence of mines and improvised explosive devices </v>
      </c>
      <c r="L4408" s="286">
        <v>43571</v>
      </c>
      <c r="M4408" s="286" t="s">
        <v>3249</v>
      </c>
    </row>
    <row r="4409" spans="1:13" s="269" customFormat="1" ht="15.5" hidden="1" thickTop="1" thickBot="1" x14ac:dyDescent="0.4">
      <c r="A4409" s="287" t="s">
        <v>3304</v>
      </c>
      <c r="B4409" s="288" t="str">
        <f>VLOOKUP(A4409,Lists!B:C,2,FALSE)</f>
        <v>CMR001</v>
      </c>
      <c r="C4409" s="288" t="str">
        <f>VLOOKUP(A4409,Lists!B:D,3,FALSE)</f>
        <v>CMR</v>
      </c>
      <c r="D4409" s="289" t="s">
        <v>651</v>
      </c>
      <c r="E4409" s="289">
        <v>1</v>
      </c>
      <c r="F4409" s="289" t="s">
        <v>3892</v>
      </c>
      <c r="G4409" s="289" t="s">
        <v>731</v>
      </c>
      <c r="H4409" s="278">
        <f t="shared" si="136"/>
        <v>2</v>
      </c>
      <c r="I4409" s="252"/>
      <c r="J4409" s="289" t="s">
        <v>3893</v>
      </c>
      <c r="K4409" s="278" t="str">
        <f t="shared" si="137"/>
        <v>CMR001Physical constraints in the environment (obstacles related to terrain, climate, lack of infrastructure, etc.)</v>
      </c>
      <c r="L4409" s="290">
        <v>43571</v>
      </c>
      <c r="M4409" s="290" t="s">
        <v>3249</v>
      </c>
    </row>
    <row r="4410" spans="1:13" s="269" customFormat="1" ht="15.5" hidden="1" thickTop="1" thickBot="1" x14ac:dyDescent="0.4">
      <c r="A4410" s="283" t="s">
        <v>1241</v>
      </c>
      <c r="B4410" s="284" t="str">
        <f>VLOOKUP(A4410,Lists!B:C,2,FALSE)</f>
        <v>CMR002</v>
      </c>
      <c r="C4410" s="284" t="str">
        <f>VLOOKUP(A4410,Lists!B:D,3,FALSE)</f>
        <v>CMR</v>
      </c>
      <c r="D4410" s="285" t="s">
        <v>643</v>
      </c>
      <c r="E4410" s="285">
        <v>0</v>
      </c>
      <c r="F4410" s="285" t="s">
        <v>3892</v>
      </c>
      <c r="G4410" s="285" t="s">
        <v>731</v>
      </c>
      <c r="H4410" s="278">
        <f t="shared" si="136"/>
        <v>2</v>
      </c>
      <c r="I4410" s="251"/>
      <c r="J4410" s="285" t="s">
        <v>3894</v>
      </c>
      <c r="K4410" s="278" t="str">
        <f t="shared" si="137"/>
        <v>CMR002Impediments to entry into country (bureaucratic and administrative)</v>
      </c>
      <c r="L4410" s="286">
        <v>43571</v>
      </c>
      <c r="M4410" s="286" t="s">
        <v>3249</v>
      </c>
    </row>
    <row r="4411" spans="1:13" s="269" customFormat="1" ht="15.5" hidden="1" thickTop="1" thickBot="1" x14ac:dyDescent="0.4">
      <c r="A4411" s="287" t="s">
        <v>1241</v>
      </c>
      <c r="B4411" s="288" t="str">
        <f>VLOOKUP(A4411,Lists!B:C,2,FALSE)</f>
        <v>CMR002</v>
      </c>
      <c r="C4411" s="288" t="str">
        <f>VLOOKUP(A4411,Lists!B:D,3,FALSE)</f>
        <v>CMR</v>
      </c>
      <c r="D4411" s="289" t="s">
        <v>644</v>
      </c>
      <c r="E4411" s="289">
        <v>2</v>
      </c>
      <c r="F4411" s="289" t="s">
        <v>3892</v>
      </c>
      <c r="G4411" s="289" t="s">
        <v>731</v>
      </c>
      <c r="H4411" s="278">
        <f t="shared" si="136"/>
        <v>2</v>
      </c>
      <c r="I4411" s="252"/>
      <c r="J4411" s="289" t="s">
        <v>3894</v>
      </c>
      <c r="K4411" s="278" t="str">
        <f t="shared" si="137"/>
        <v>CMR002Restriction of movement (impediments to freedom of movement and/or administrative restrictions)</v>
      </c>
      <c r="L4411" s="290">
        <v>43571</v>
      </c>
      <c r="M4411" s="290" t="s">
        <v>3249</v>
      </c>
    </row>
    <row r="4412" spans="1:13" s="269" customFormat="1" ht="15.5" hidden="1" thickTop="1" thickBot="1" x14ac:dyDescent="0.4">
      <c r="A4412" s="283" t="s">
        <v>1241</v>
      </c>
      <c r="B4412" s="284" t="str">
        <f>VLOOKUP(A4412,Lists!B:C,2,FALSE)</f>
        <v>CMR002</v>
      </c>
      <c r="C4412" s="284" t="str">
        <f>VLOOKUP(A4412,Lists!B:D,3,FALSE)</f>
        <v>CMR</v>
      </c>
      <c r="D4412" s="285" t="s">
        <v>645</v>
      </c>
      <c r="E4412" s="285">
        <v>1</v>
      </c>
      <c r="F4412" s="285" t="s">
        <v>3892</v>
      </c>
      <c r="G4412" s="285" t="s">
        <v>731</v>
      </c>
      <c r="H4412" s="278">
        <f t="shared" si="136"/>
        <v>2</v>
      </c>
      <c r="I4412" s="251"/>
      <c r="J4412" s="285" t="s">
        <v>3894</v>
      </c>
      <c r="K4412" s="278" t="str">
        <f t="shared" si="137"/>
        <v>CMR002Interference into implementation of humanitarian activities</v>
      </c>
      <c r="L4412" s="286">
        <v>43571</v>
      </c>
      <c r="M4412" s="286" t="s">
        <v>3249</v>
      </c>
    </row>
    <row r="4413" spans="1:13" s="269" customFormat="1" ht="15.5" hidden="1" thickTop="1" thickBot="1" x14ac:dyDescent="0.4">
      <c r="A4413" s="287" t="s">
        <v>1241</v>
      </c>
      <c r="B4413" s="288" t="str">
        <f>VLOOKUP(A4413,Lists!B:C,2,FALSE)</f>
        <v>CMR002</v>
      </c>
      <c r="C4413" s="288" t="str">
        <f>VLOOKUP(A4413,Lists!B:D,3,FALSE)</f>
        <v>CMR</v>
      </c>
      <c r="D4413" s="289" t="s">
        <v>646</v>
      </c>
      <c r="E4413" s="289">
        <v>1</v>
      </c>
      <c r="F4413" s="289" t="s">
        <v>3892</v>
      </c>
      <c r="G4413" s="289" t="s">
        <v>731</v>
      </c>
      <c r="H4413" s="278">
        <f t="shared" si="136"/>
        <v>2</v>
      </c>
      <c r="I4413" s="252"/>
      <c r="J4413" s="289" t="s">
        <v>3894</v>
      </c>
      <c r="K4413" s="278" t="str">
        <f t="shared" si="137"/>
        <v>CMR002Violence against personnel, facilities and assets</v>
      </c>
      <c r="L4413" s="290">
        <v>43571</v>
      </c>
      <c r="M4413" s="290" t="s">
        <v>3249</v>
      </c>
    </row>
    <row r="4414" spans="1:13" s="269" customFormat="1" ht="15.5" hidden="1" thickTop="1" thickBot="1" x14ac:dyDescent="0.4">
      <c r="A4414" s="283" t="s">
        <v>1241</v>
      </c>
      <c r="B4414" s="284" t="str">
        <f>VLOOKUP(A4414,Lists!B:C,2,FALSE)</f>
        <v>CMR002</v>
      </c>
      <c r="C4414" s="284" t="str">
        <f>VLOOKUP(A4414,Lists!B:D,3,FALSE)</f>
        <v>CMR</v>
      </c>
      <c r="D4414" s="285" t="s">
        <v>647</v>
      </c>
      <c r="E4414" s="285">
        <v>1</v>
      </c>
      <c r="F4414" s="285" t="s">
        <v>3892</v>
      </c>
      <c r="G4414" s="285" t="s">
        <v>731</v>
      </c>
      <c r="H4414" s="278">
        <f t="shared" si="136"/>
        <v>2</v>
      </c>
      <c r="I4414" s="251"/>
      <c r="J4414" s="285" t="s">
        <v>3894</v>
      </c>
      <c r="K4414" s="278" t="str">
        <f t="shared" si="137"/>
        <v>CMR002Denial of existence of humanitarian needs or entitlements to assistance</v>
      </c>
      <c r="L4414" s="286">
        <v>43571</v>
      </c>
      <c r="M4414" s="286" t="s">
        <v>3249</v>
      </c>
    </row>
    <row r="4415" spans="1:13" s="269" customFormat="1" ht="15.5" hidden="1" thickTop="1" thickBot="1" x14ac:dyDescent="0.4">
      <c r="A4415" s="287" t="s">
        <v>1241</v>
      </c>
      <c r="B4415" s="288" t="str">
        <f>VLOOKUP(A4415,Lists!B:C,2,FALSE)</f>
        <v>CMR002</v>
      </c>
      <c r="C4415" s="288" t="str">
        <f>VLOOKUP(A4415,Lists!B:D,3,FALSE)</f>
        <v>CMR</v>
      </c>
      <c r="D4415" s="289" t="s">
        <v>648</v>
      </c>
      <c r="E4415" s="289">
        <v>2</v>
      </c>
      <c r="F4415" s="289" t="s">
        <v>3892</v>
      </c>
      <c r="G4415" s="289" t="s">
        <v>731</v>
      </c>
      <c r="H4415" s="278">
        <f t="shared" si="136"/>
        <v>2</v>
      </c>
      <c r="I4415" s="252"/>
      <c r="J4415" s="289" t="s">
        <v>3894</v>
      </c>
      <c r="K4415" s="278" t="str">
        <f t="shared" si="137"/>
        <v>CMR002Restriction and obstruction of access to services and assistance</v>
      </c>
      <c r="L4415" s="290">
        <v>43571</v>
      </c>
      <c r="M4415" s="290" t="s">
        <v>3249</v>
      </c>
    </row>
    <row r="4416" spans="1:13" s="269" customFormat="1" ht="15.5" hidden="1" thickTop="1" thickBot="1" x14ac:dyDescent="0.4">
      <c r="A4416" s="283" t="s">
        <v>1241</v>
      </c>
      <c r="B4416" s="284" t="str">
        <f>VLOOKUP(A4416,Lists!B:C,2,FALSE)</f>
        <v>CMR002</v>
      </c>
      <c r="C4416" s="284" t="str">
        <f>VLOOKUP(A4416,Lists!B:D,3,FALSE)</f>
        <v>CMR</v>
      </c>
      <c r="D4416" s="285" t="s">
        <v>649</v>
      </c>
      <c r="E4416" s="285">
        <v>2</v>
      </c>
      <c r="F4416" s="285" t="s">
        <v>3892</v>
      </c>
      <c r="G4416" s="285" t="s">
        <v>731</v>
      </c>
      <c r="H4416" s="278">
        <f t="shared" si="136"/>
        <v>2</v>
      </c>
      <c r="I4416" s="251"/>
      <c r="J4416" s="285" t="s">
        <v>3894</v>
      </c>
      <c r="K4416" s="278" t="str">
        <f t="shared" si="137"/>
        <v>CMR002Ongoing insecurity/hostilities affecting humanitarian assistance</v>
      </c>
      <c r="L4416" s="286">
        <v>43571</v>
      </c>
      <c r="M4416" s="286" t="s">
        <v>3249</v>
      </c>
    </row>
    <row r="4417" spans="1:13" s="269" customFormat="1" ht="15.5" hidden="1" thickTop="1" thickBot="1" x14ac:dyDescent="0.4">
      <c r="A4417" s="287" t="s">
        <v>1241</v>
      </c>
      <c r="B4417" s="288" t="str">
        <f>VLOOKUP(A4417,Lists!B:C,2,FALSE)</f>
        <v>CMR002</v>
      </c>
      <c r="C4417" s="288" t="str">
        <f>VLOOKUP(A4417,Lists!B:D,3,FALSE)</f>
        <v>CMR</v>
      </c>
      <c r="D4417" s="289" t="s">
        <v>650</v>
      </c>
      <c r="E4417" s="289">
        <v>2</v>
      </c>
      <c r="F4417" s="289" t="s">
        <v>3892</v>
      </c>
      <c r="G4417" s="289" t="s">
        <v>731</v>
      </c>
      <c r="H4417" s="278">
        <f t="shared" si="136"/>
        <v>2</v>
      </c>
      <c r="I4417" s="252"/>
      <c r="J4417" s="289" t="s">
        <v>3894</v>
      </c>
      <c r="K4417" s="278" t="str">
        <f t="shared" si="137"/>
        <v xml:space="preserve">CMR002Presence of mines and improvised explosive devices </v>
      </c>
      <c r="L4417" s="290">
        <v>43571</v>
      </c>
      <c r="M4417" s="290" t="s">
        <v>3249</v>
      </c>
    </row>
    <row r="4418" spans="1:13" s="269" customFormat="1" ht="15.5" hidden="1" thickTop="1" thickBot="1" x14ac:dyDescent="0.4">
      <c r="A4418" s="283" t="s">
        <v>1241</v>
      </c>
      <c r="B4418" s="284" t="str">
        <f>VLOOKUP(A4418,Lists!B:C,2,FALSE)</f>
        <v>CMR002</v>
      </c>
      <c r="C4418" s="284" t="str">
        <f>VLOOKUP(A4418,Lists!B:D,3,FALSE)</f>
        <v>CMR</v>
      </c>
      <c r="D4418" s="285" t="s">
        <v>651</v>
      </c>
      <c r="E4418" s="285">
        <v>1</v>
      </c>
      <c r="F4418" s="285" t="s">
        <v>3892</v>
      </c>
      <c r="G4418" s="285" t="s">
        <v>731</v>
      </c>
      <c r="H4418" s="278">
        <f t="shared" ref="H4418:H4481" si="138">IF(G4418="x","x",IF(G4418="Low",3,IF(G4418="Medium",2,IF(G4418="High",1,FALSE))))</f>
        <v>2</v>
      </c>
      <c r="I4418" s="251"/>
      <c r="J4418" s="285" t="s">
        <v>3894</v>
      </c>
      <c r="K4418" s="278" t="str">
        <f t="shared" ref="K4418:K4481" si="139">B4418&amp;""&amp;D4418</f>
        <v>CMR002Physical constraints in the environment (obstacles related to terrain, climate, lack of infrastructure, etc.)</v>
      </c>
      <c r="L4418" s="286">
        <v>43571</v>
      </c>
      <c r="M4418" s="286" t="s">
        <v>3249</v>
      </c>
    </row>
    <row r="4419" spans="1:13" s="269" customFormat="1" ht="15.5" hidden="1" thickTop="1" thickBot="1" x14ac:dyDescent="0.4">
      <c r="A4419" s="287" t="s">
        <v>1242</v>
      </c>
      <c r="B4419" s="288" t="str">
        <f>VLOOKUP(A4419,Lists!B:C,2,FALSE)</f>
        <v>CMR003</v>
      </c>
      <c r="C4419" s="288" t="str">
        <f>VLOOKUP(A4419,Lists!B:D,3,FALSE)</f>
        <v>CMR</v>
      </c>
      <c r="D4419" s="289" t="s">
        <v>643</v>
      </c>
      <c r="E4419" s="289">
        <v>0</v>
      </c>
      <c r="F4419" s="289" t="s">
        <v>3892</v>
      </c>
      <c r="G4419" s="289" t="s">
        <v>731</v>
      </c>
      <c r="H4419" s="278">
        <f t="shared" si="138"/>
        <v>2</v>
      </c>
      <c r="I4419" s="252"/>
      <c r="J4419" s="289" t="s">
        <v>3894</v>
      </c>
      <c r="K4419" s="278" t="str">
        <f t="shared" si="139"/>
        <v>CMR003Impediments to entry into country (bureaucratic and administrative)</v>
      </c>
      <c r="L4419" s="290">
        <v>43571</v>
      </c>
      <c r="M4419" s="290" t="s">
        <v>3249</v>
      </c>
    </row>
    <row r="4420" spans="1:13" s="269" customFormat="1" ht="15.5" hidden="1" thickTop="1" thickBot="1" x14ac:dyDescent="0.4">
      <c r="A4420" s="283" t="s">
        <v>1242</v>
      </c>
      <c r="B4420" s="284" t="str">
        <f>VLOOKUP(A4420,Lists!B:C,2,FALSE)</f>
        <v>CMR003</v>
      </c>
      <c r="C4420" s="284" t="str">
        <f>VLOOKUP(A4420,Lists!B:D,3,FALSE)</f>
        <v>CMR</v>
      </c>
      <c r="D4420" s="285" t="s">
        <v>644</v>
      </c>
      <c r="E4420" s="285">
        <v>2</v>
      </c>
      <c r="F4420" s="285" t="s">
        <v>3892</v>
      </c>
      <c r="G4420" s="285" t="s">
        <v>731</v>
      </c>
      <c r="H4420" s="278">
        <f t="shared" si="138"/>
        <v>2</v>
      </c>
      <c r="I4420" s="251"/>
      <c r="J4420" s="285" t="s">
        <v>3894</v>
      </c>
      <c r="K4420" s="278" t="str">
        <f t="shared" si="139"/>
        <v>CMR003Restriction of movement (impediments to freedom of movement and/or administrative restrictions)</v>
      </c>
      <c r="L4420" s="286">
        <v>43571</v>
      </c>
      <c r="M4420" s="286" t="s">
        <v>3249</v>
      </c>
    </row>
    <row r="4421" spans="1:13" s="269" customFormat="1" ht="15.5" hidden="1" thickTop="1" thickBot="1" x14ac:dyDescent="0.4">
      <c r="A4421" s="287" t="s">
        <v>1242</v>
      </c>
      <c r="B4421" s="288" t="str">
        <f>VLOOKUP(A4421,Lists!B:C,2,FALSE)</f>
        <v>CMR003</v>
      </c>
      <c r="C4421" s="288" t="str">
        <f>VLOOKUP(A4421,Lists!B:D,3,FALSE)</f>
        <v>CMR</v>
      </c>
      <c r="D4421" s="289" t="s">
        <v>645</v>
      </c>
      <c r="E4421" s="289">
        <v>1</v>
      </c>
      <c r="F4421" s="289" t="s">
        <v>3892</v>
      </c>
      <c r="G4421" s="289" t="s">
        <v>731</v>
      </c>
      <c r="H4421" s="278">
        <f t="shared" si="138"/>
        <v>2</v>
      </c>
      <c r="I4421" s="252"/>
      <c r="J4421" s="289" t="s">
        <v>3894</v>
      </c>
      <c r="K4421" s="278" t="str">
        <f t="shared" si="139"/>
        <v>CMR003Interference into implementation of humanitarian activities</v>
      </c>
      <c r="L4421" s="290">
        <v>43571</v>
      </c>
      <c r="M4421" s="290" t="s">
        <v>3249</v>
      </c>
    </row>
    <row r="4422" spans="1:13" s="269" customFormat="1" ht="15.5" hidden="1" thickTop="1" thickBot="1" x14ac:dyDescent="0.4">
      <c r="A4422" s="283" t="s">
        <v>1242</v>
      </c>
      <c r="B4422" s="284" t="str">
        <f>VLOOKUP(A4422,Lists!B:C,2,FALSE)</f>
        <v>CMR003</v>
      </c>
      <c r="C4422" s="284" t="str">
        <f>VLOOKUP(A4422,Lists!B:D,3,FALSE)</f>
        <v>CMR</v>
      </c>
      <c r="D4422" s="285" t="s">
        <v>646</v>
      </c>
      <c r="E4422" s="285">
        <v>1</v>
      </c>
      <c r="F4422" s="285" t="s">
        <v>3892</v>
      </c>
      <c r="G4422" s="285" t="s">
        <v>731</v>
      </c>
      <c r="H4422" s="278">
        <f t="shared" si="138"/>
        <v>2</v>
      </c>
      <c r="I4422" s="251"/>
      <c r="J4422" s="285" t="s">
        <v>3894</v>
      </c>
      <c r="K4422" s="278" t="str">
        <f t="shared" si="139"/>
        <v>CMR003Violence against personnel, facilities and assets</v>
      </c>
      <c r="L4422" s="286">
        <v>43571</v>
      </c>
      <c r="M4422" s="286" t="s">
        <v>3249</v>
      </c>
    </row>
    <row r="4423" spans="1:13" s="269" customFormat="1" ht="15.5" hidden="1" thickTop="1" thickBot="1" x14ac:dyDescent="0.4">
      <c r="A4423" s="287" t="s">
        <v>1242</v>
      </c>
      <c r="B4423" s="288" t="str">
        <f>VLOOKUP(A4423,Lists!B:C,2,FALSE)</f>
        <v>CMR003</v>
      </c>
      <c r="C4423" s="288" t="str">
        <f>VLOOKUP(A4423,Lists!B:D,3,FALSE)</f>
        <v>CMR</v>
      </c>
      <c r="D4423" s="289" t="s">
        <v>647</v>
      </c>
      <c r="E4423" s="289">
        <v>1</v>
      </c>
      <c r="F4423" s="289" t="s">
        <v>3892</v>
      </c>
      <c r="G4423" s="289" t="s">
        <v>731</v>
      </c>
      <c r="H4423" s="278">
        <f t="shared" si="138"/>
        <v>2</v>
      </c>
      <c r="I4423" s="252"/>
      <c r="J4423" s="289" t="s">
        <v>3894</v>
      </c>
      <c r="K4423" s="278" t="str">
        <f t="shared" si="139"/>
        <v>CMR003Denial of existence of humanitarian needs or entitlements to assistance</v>
      </c>
      <c r="L4423" s="290">
        <v>43571</v>
      </c>
      <c r="M4423" s="290" t="s">
        <v>3249</v>
      </c>
    </row>
    <row r="4424" spans="1:13" s="269" customFormat="1" ht="15.5" hidden="1" thickTop="1" thickBot="1" x14ac:dyDescent="0.4">
      <c r="A4424" s="283" t="s">
        <v>1242</v>
      </c>
      <c r="B4424" s="284" t="str">
        <f>VLOOKUP(A4424,Lists!B:C,2,FALSE)</f>
        <v>CMR003</v>
      </c>
      <c r="C4424" s="284" t="str">
        <f>VLOOKUP(A4424,Lists!B:D,3,FALSE)</f>
        <v>CMR</v>
      </c>
      <c r="D4424" s="285" t="s">
        <v>648</v>
      </c>
      <c r="E4424" s="285">
        <v>2</v>
      </c>
      <c r="F4424" s="285" t="s">
        <v>3892</v>
      </c>
      <c r="G4424" s="285" t="s">
        <v>731</v>
      </c>
      <c r="H4424" s="278">
        <f t="shared" si="138"/>
        <v>2</v>
      </c>
      <c r="I4424" s="251"/>
      <c r="J4424" s="285" t="s">
        <v>3894</v>
      </c>
      <c r="K4424" s="278" t="str">
        <f t="shared" si="139"/>
        <v>CMR003Restriction and obstruction of access to services and assistance</v>
      </c>
      <c r="L4424" s="286">
        <v>43571</v>
      </c>
      <c r="M4424" s="286" t="s">
        <v>3249</v>
      </c>
    </row>
    <row r="4425" spans="1:13" s="269" customFormat="1" ht="15.5" hidden="1" thickTop="1" thickBot="1" x14ac:dyDescent="0.4">
      <c r="A4425" s="287" t="s">
        <v>1242</v>
      </c>
      <c r="B4425" s="288" t="str">
        <f>VLOOKUP(A4425,Lists!B:C,2,FALSE)</f>
        <v>CMR003</v>
      </c>
      <c r="C4425" s="288" t="str">
        <f>VLOOKUP(A4425,Lists!B:D,3,FALSE)</f>
        <v>CMR</v>
      </c>
      <c r="D4425" s="289" t="s">
        <v>649</v>
      </c>
      <c r="E4425" s="289">
        <v>2</v>
      </c>
      <c r="F4425" s="289" t="s">
        <v>3892</v>
      </c>
      <c r="G4425" s="289" t="s">
        <v>731</v>
      </c>
      <c r="H4425" s="278">
        <f t="shared" si="138"/>
        <v>2</v>
      </c>
      <c r="I4425" s="252"/>
      <c r="J4425" s="289" t="s">
        <v>3894</v>
      </c>
      <c r="K4425" s="278" t="str">
        <f t="shared" si="139"/>
        <v>CMR003Ongoing insecurity/hostilities affecting humanitarian assistance</v>
      </c>
      <c r="L4425" s="290">
        <v>43571</v>
      </c>
      <c r="M4425" s="290" t="s">
        <v>3249</v>
      </c>
    </row>
    <row r="4426" spans="1:13" s="269" customFormat="1" ht="15.5" hidden="1" thickTop="1" thickBot="1" x14ac:dyDescent="0.4">
      <c r="A4426" s="283" t="s">
        <v>1242</v>
      </c>
      <c r="B4426" s="284" t="str">
        <f>VLOOKUP(A4426,Lists!B:C,2,FALSE)</f>
        <v>CMR003</v>
      </c>
      <c r="C4426" s="284" t="str">
        <f>VLOOKUP(A4426,Lists!B:D,3,FALSE)</f>
        <v>CMR</v>
      </c>
      <c r="D4426" s="285" t="s">
        <v>650</v>
      </c>
      <c r="E4426" s="285">
        <v>2</v>
      </c>
      <c r="F4426" s="285" t="s">
        <v>3892</v>
      </c>
      <c r="G4426" s="285" t="s">
        <v>731</v>
      </c>
      <c r="H4426" s="278">
        <f t="shared" si="138"/>
        <v>2</v>
      </c>
      <c r="I4426" s="251"/>
      <c r="J4426" s="285" t="s">
        <v>3894</v>
      </c>
      <c r="K4426" s="278" t="str">
        <f t="shared" si="139"/>
        <v xml:space="preserve">CMR003Presence of mines and improvised explosive devices </v>
      </c>
      <c r="L4426" s="286">
        <v>43571</v>
      </c>
      <c r="M4426" s="286" t="s">
        <v>3249</v>
      </c>
    </row>
    <row r="4427" spans="1:13" s="269" customFormat="1" ht="15.5" hidden="1" thickTop="1" thickBot="1" x14ac:dyDescent="0.4">
      <c r="A4427" s="287" t="s">
        <v>1242</v>
      </c>
      <c r="B4427" s="288" t="str">
        <f>VLOOKUP(A4427,Lists!B:C,2,FALSE)</f>
        <v>CMR003</v>
      </c>
      <c r="C4427" s="288" t="str">
        <f>VLOOKUP(A4427,Lists!B:D,3,FALSE)</f>
        <v>CMR</v>
      </c>
      <c r="D4427" s="289" t="s">
        <v>651</v>
      </c>
      <c r="E4427" s="289">
        <v>1</v>
      </c>
      <c r="F4427" s="289" t="s">
        <v>3892</v>
      </c>
      <c r="G4427" s="289" t="s">
        <v>731</v>
      </c>
      <c r="H4427" s="278">
        <f t="shared" si="138"/>
        <v>2</v>
      </c>
      <c r="I4427" s="252"/>
      <c r="J4427" s="289" t="s">
        <v>3894</v>
      </c>
      <c r="K4427" s="278" t="str">
        <f t="shared" si="139"/>
        <v>CMR003Physical constraints in the environment (obstacles related to terrain, climate, lack of infrastructure, etc.)</v>
      </c>
      <c r="L4427" s="290">
        <v>43571</v>
      </c>
      <c r="M4427" s="290" t="s">
        <v>3249</v>
      </c>
    </row>
    <row r="4428" spans="1:13" s="269" customFormat="1" ht="15.5" hidden="1" thickTop="1" thickBot="1" x14ac:dyDescent="0.4">
      <c r="A4428" s="283" t="s">
        <v>1243</v>
      </c>
      <c r="B4428" s="284" t="str">
        <f>VLOOKUP(A4428,Lists!B:C,2,FALSE)</f>
        <v>CMR004</v>
      </c>
      <c r="C4428" s="284" t="str">
        <f>VLOOKUP(A4428,Lists!B:D,3,FALSE)</f>
        <v>CMR</v>
      </c>
      <c r="D4428" s="285" t="s">
        <v>643</v>
      </c>
      <c r="E4428" s="285">
        <v>0</v>
      </c>
      <c r="F4428" s="285" t="s">
        <v>3892</v>
      </c>
      <c r="G4428" s="285" t="s">
        <v>731</v>
      </c>
      <c r="H4428" s="278">
        <f t="shared" si="138"/>
        <v>2</v>
      </c>
      <c r="I4428" s="251"/>
      <c r="J4428" s="285" t="s">
        <v>3894</v>
      </c>
      <c r="K4428" s="278" t="str">
        <f t="shared" si="139"/>
        <v>CMR004Impediments to entry into country (bureaucratic and administrative)</v>
      </c>
      <c r="L4428" s="286">
        <v>43571</v>
      </c>
      <c r="M4428" s="286" t="s">
        <v>3249</v>
      </c>
    </row>
    <row r="4429" spans="1:13" s="269" customFormat="1" ht="15.5" hidden="1" thickTop="1" thickBot="1" x14ac:dyDescent="0.4">
      <c r="A4429" s="287" t="s">
        <v>1243</v>
      </c>
      <c r="B4429" s="288" t="str">
        <f>VLOOKUP(A4429,Lists!B:C,2,FALSE)</f>
        <v>CMR004</v>
      </c>
      <c r="C4429" s="288" t="str">
        <f>VLOOKUP(A4429,Lists!B:D,3,FALSE)</f>
        <v>CMR</v>
      </c>
      <c r="D4429" s="289" t="s">
        <v>644</v>
      </c>
      <c r="E4429" s="289">
        <v>2</v>
      </c>
      <c r="F4429" s="289" t="s">
        <v>3892</v>
      </c>
      <c r="G4429" s="289" t="s">
        <v>731</v>
      </c>
      <c r="H4429" s="278">
        <f t="shared" si="138"/>
        <v>2</v>
      </c>
      <c r="I4429" s="252"/>
      <c r="J4429" s="289" t="s">
        <v>3894</v>
      </c>
      <c r="K4429" s="278" t="str">
        <f t="shared" si="139"/>
        <v>CMR004Restriction of movement (impediments to freedom of movement and/or administrative restrictions)</v>
      </c>
      <c r="L4429" s="290">
        <v>43571</v>
      </c>
      <c r="M4429" s="290" t="s">
        <v>3249</v>
      </c>
    </row>
    <row r="4430" spans="1:13" s="269" customFormat="1" ht="15.5" hidden="1" thickTop="1" thickBot="1" x14ac:dyDescent="0.4">
      <c r="A4430" s="283" t="s">
        <v>1243</v>
      </c>
      <c r="B4430" s="284" t="str">
        <f>VLOOKUP(A4430,Lists!B:C,2,FALSE)</f>
        <v>CMR004</v>
      </c>
      <c r="C4430" s="284" t="str">
        <f>VLOOKUP(A4430,Lists!B:D,3,FALSE)</f>
        <v>CMR</v>
      </c>
      <c r="D4430" s="285" t="s">
        <v>645</v>
      </c>
      <c r="E4430" s="285">
        <v>1</v>
      </c>
      <c r="F4430" s="285" t="s">
        <v>3892</v>
      </c>
      <c r="G4430" s="285" t="s">
        <v>731</v>
      </c>
      <c r="H4430" s="278">
        <f t="shared" si="138"/>
        <v>2</v>
      </c>
      <c r="I4430" s="251"/>
      <c r="J4430" s="285" t="s">
        <v>3894</v>
      </c>
      <c r="K4430" s="278" t="str">
        <f t="shared" si="139"/>
        <v>CMR004Interference into implementation of humanitarian activities</v>
      </c>
      <c r="L4430" s="286">
        <v>43571</v>
      </c>
      <c r="M4430" s="286" t="s">
        <v>3249</v>
      </c>
    </row>
    <row r="4431" spans="1:13" s="269" customFormat="1" ht="15.5" hidden="1" thickTop="1" thickBot="1" x14ac:dyDescent="0.4">
      <c r="A4431" s="287" t="s">
        <v>1243</v>
      </c>
      <c r="B4431" s="288" t="str">
        <f>VLOOKUP(A4431,Lists!B:C,2,FALSE)</f>
        <v>CMR004</v>
      </c>
      <c r="C4431" s="288" t="str">
        <f>VLOOKUP(A4431,Lists!B:D,3,FALSE)</f>
        <v>CMR</v>
      </c>
      <c r="D4431" s="289" t="s">
        <v>646</v>
      </c>
      <c r="E4431" s="289">
        <v>1</v>
      </c>
      <c r="F4431" s="289" t="s">
        <v>3892</v>
      </c>
      <c r="G4431" s="289" t="s">
        <v>731</v>
      </c>
      <c r="H4431" s="278">
        <f t="shared" si="138"/>
        <v>2</v>
      </c>
      <c r="I4431" s="252"/>
      <c r="J4431" s="289" t="s">
        <v>3894</v>
      </c>
      <c r="K4431" s="278" t="str">
        <f t="shared" si="139"/>
        <v>CMR004Violence against personnel, facilities and assets</v>
      </c>
      <c r="L4431" s="290">
        <v>43571</v>
      </c>
      <c r="M4431" s="290" t="s">
        <v>3249</v>
      </c>
    </row>
    <row r="4432" spans="1:13" s="269" customFormat="1" ht="15.5" hidden="1" thickTop="1" thickBot="1" x14ac:dyDescent="0.4">
      <c r="A4432" s="283" t="s">
        <v>1243</v>
      </c>
      <c r="B4432" s="284" t="str">
        <f>VLOOKUP(A4432,Lists!B:C,2,FALSE)</f>
        <v>CMR004</v>
      </c>
      <c r="C4432" s="284" t="str">
        <f>VLOOKUP(A4432,Lists!B:D,3,FALSE)</f>
        <v>CMR</v>
      </c>
      <c r="D4432" s="285" t="s">
        <v>647</v>
      </c>
      <c r="E4432" s="285">
        <v>1</v>
      </c>
      <c r="F4432" s="285" t="s">
        <v>3892</v>
      </c>
      <c r="G4432" s="285" t="s">
        <v>731</v>
      </c>
      <c r="H4432" s="278">
        <f t="shared" si="138"/>
        <v>2</v>
      </c>
      <c r="I4432" s="251"/>
      <c r="J4432" s="285" t="s">
        <v>3894</v>
      </c>
      <c r="K4432" s="278" t="str">
        <f t="shared" si="139"/>
        <v>CMR004Denial of existence of humanitarian needs or entitlements to assistance</v>
      </c>
      <c r="L4432" s="286">
        <v>43571</v>
      </c>
      <c r="M4432" s="286" t="s">
        <v>3249</v>
      </c>
    </row>
    <row r="4433" spans="1:13" s="269" customFormat="1" ht="15.5" hidden="1" thickTop="1" thickBot="1" x14ac:dyDescent="0.4">
      <c r="A4433" s="287" t="s">
        <v>1243</v>
      </c>
      <c r="B4433" s="288" t="str">
        <f>VLOOKUP(A4433,Lists!B:C,2,FALSE)</f>
        <v>CMR004</v>
      </c>
      <c r="C4433" s="288" t="str">
        <f>VLOOKUP(A4433,Lists!B:D,3,FALSE)</f>
        <v>CMR</v>
      </c>
      <c r="D4433" s="289" t="s">
        <v>648</v>
      </c>
      <c r="E4433" s="289">
        <v>2</v>
      </c>
      <c r="F4433" s="289" t="s">
        <v>3892</v>
      </c>
      <c r="G4433" s="289" t="s">
        <v>731</v>
      </c>
      <c r="H4433" s="278">
        <f t="shared" si="138"/>
        <v>2</v>
      </c>
      <c r="I4433" s="252"/>
      <c r="J4433" s="289" t="s">
        <v>3894</v>
      </c>
      <c r="K4433" s="278" t="str">
        <f t="shared" si="139"/>
        <v>CMR004Restriction and obstruction of access to services and assistance</v>
      </c>
      <c r="L4433" s="290">
        <v>43571</v>
      </c>
      <c r="M4433" s="290" t="s">
        <v>3249</v>
      </c>
    </row>
    <row r="4434" spans="1:13" s="269" customFormat="1" ht="15.5" hidden="1" thickTop="1" thickBot="1" x14ac:dyDescent="0.4">
      <c r="A4434" s="283" t="s">
        <v>1243</v>
      </c>
      <c r="B4434" s="284" t="str">
        <f>VLOOKUP(A4434,Lists!B:C,2,FALSE)</f>
        <v>CMR004</v>
      </c>
      <c r="C4434" s="284" t="str">
        <f>VLOOKUP(A4434,Lists!B:D,3,FALSE)</f>
        <v>CMR</v>
      </c>
      <c r="D4434" s="285" t="s">
        <v>649</v>
      </c>
      <c r="E4434" s="285">
        <v>2</v>
      </c>
      <c r="F4434" s="285" t="s">
        <v>3892</v>
      </c>
      <c r="G4434" s="285" t="s">
        <v>731</v>
      </c>
      <c r="H4434" s="278">
        <f t="shared" si="138"/>
        <v>2</v>
      </c>
      <c r="I4434" s="251"/>
      <c r="J4434" s="285" t="s">
        <v>3894</v>
      </c>
      <c r="K4434" s="278" t="str">
        <f t="shared" si="139"/>
        <v>CMR004Ongoing insecurity/hostilities affecting humanitarian assistance</v>
      </c>
      <c r="L4434" s="286">
        <v>43571</v>
      </c>
      <c r="M4434" s="286" t="s">
        <v>3249</v>
      </c>
    </row>
    <row r="4435" spans="1:13" s="269" customFormat="1" ht="15.5" hidden="1" thickTop="1" thickBot="1" x14ac:dyDescent="0.4">
      <c r="A4435" s="287" t="s">
        <v>1243</v>
      </c>
      <c r="B4435" s="288" t="str">
        <f>VLOOKUP(A4435,Lists!B:C,2,FALSE)</f>
        <v>CMR004</v>
      </c>
      <c r="C4435" s="288" t="str">
        <f>VLOOKUP(A4435,Lists!B:D,3,FALSE)</f>
        <v>CMR</v>
      </c>
      <c r="D4435" s="289" t="s">
        <v>650</v>
      </c>
      <c r="E4435" s="289">
        <v>2</v>
      </c>
      <c r="F4435" s="289" t="s">
        <v>3892</v>
      </c>
      <c r="G4435" s="289" t="s">
        <v>731</v>
      </c>
      <c r="H4435" s="278">
        <f t="shared" si="138"/>
        <v>2</v>
      </c>
      <c r="I4435" s="252"/>
      <c r="J4435" s="289" t="s">
        <v>3894</v>
      </c>
      <c r="K4435" s="278" t="str">
        <f t="shared" si="139"/>
        <v xml:space="preserve">CMR004Presence of mines and improvised explosive devices </v>
      </c>
      <c r="L4435" s="290">
        <v>43571</v>
      </c>
      <c r="M4435" s="290" t="s">
        <v>3249</v>
      </c>
    </row>
    <row r="4436" spans="1:13" s="269" customFormat="1" ht="15.5" hidden="1" thickTop="1" thickBot="1" x14ac:dyDescent="0.4">
      <c r="A4436" s="283" t="s">
        <v>1243</v>
      </c>
      <c r="B4436" s="284" t="str">
        <f>VLOOKUP(A4436,Lists!B:C,2,FALSE)</f>
        <v>CMR004</v>
      </c>
      <c r="C4436" s="284" t="str">
        <f>VLOOKUP(A4436,Lists!B:D,3,FALSE)</f>
        <v>CMR</v>
      </c>
      <c r="D4436" s="285" t="s">
        <v>651</v>
      </c>
      <c r="E4436" s="285">
        <v>1</v>
      </c>
      <c r="F4436" s="285" t="s">
        <v>3892</v>
      </c>
      <c r="G4436" s="285" t="s">
        <v>731</v>
      </c>
      <c r="H4436" s="278">
        <f t="shared" si="138"/>
        <v>2</v>
      </c>
      <c r="I4436" s="251"/>
      <c r="J4436" s="285" t="s">
        <v>3894</v>
      </c>
      <c r="K4436" s="278" t="str">
        <f t="shared" si="139"/>
        <v>CMR004Physical constraints in the environment (obstacles related to terrain, climate, lack of infrastructure, etc.)</v>
      </c>
      <c r="L4436" s="286">
        <v>43571</v>
      </c>
      <c r="M4436" s="286" t="s">
        <v>3249</v>
      </c>
    </row>
    <row r="4437" spans="1:13" s="269" customFormat="1" ht="15.5" hidden="1" thickTop="1" thickBot="1" x14ac:dyDescent="0.4">
      <c r="A4437" s="287" t="s">
        <v>2956</v>
      </c>
      <c r="B4437" s="288" t="str">
        <f>VLOOKUP(A4437,Lists!B:C,2,FALSE)</f>
        <v>COD001</v>
      </c>
      <c r="C4437" s="288" t="str">
        <f>VLOOKUP(A4437,Lists!B:D,3,FALSE)</f>
        <v>COD</v>
      </c>
      <c r="D4437" s="289" t="s">
        <v>643</v>
      </c>
      <c r="E4437" s="289">
        <v>1</v>
      </c>
      <c r="F4437" s="289" t="s">
        <v>3892</v>
      </c>
      <c r="G4437" s="289" t="s">
        <v>731</v>
      </c>
      <c r="H4437" s="278">
        <f t="shared" si="138"/>
        <v>2</v>
      </c>
      <c r="I4437" s="252"/>
      <c r="J4437" s="289" t="s">
        <v>3895</v>
      </c>
      <c r="K4437" s="278" t="str">
        <f t="shared" si="139"/>
        <v>COD001Impediments to entry into country (bureaucratic and administrative)</v>
      </c>
      <c r="L4437" s="290">
        <v>43571</v>
      </c>
      <c r="M4437" s="290" t="s">
        <v>3249</v>
      </c>
    </row>
    <row r="4438" spans="1:13" s="269" customFormat="1" ht="15.5" hidden="1" thickTop="1" thickBot="1" x14ac:dyDescent="0.4">
      <c r="A4438" s="283" t="s">
        <v>2956</v>
      </c>
      <c r="B4438" s="284" t="str">
        <f>VLOOKUP(A4438,Lists!B:C,2,FALSE)</f>
        <v>COD001</v>
      </c>
      <c r="C4438" s="284" t="str">
        <f>VLOOKUP(A4438,Lists!B:D,3,FALSE)</f>
        <v>COD</v>
      </c>
      <c r="D4438" s="285" t="s">
        <v>644</v>
      </c>
      <c r="E4438" s="285">
        <v>2</v>
      </c>
      <c r="F4438" s="285" t="s">
        <v>3892</v>
      </c>
      <c r="G4438" s="285" t="s">
        <v>731</v>
      </c>
      <c r="H4438" s="278">
        <f t="shared" si="138"/>
        <v>2</v>
      </c>
      <c r="I4438" s="251"/>
      <c r="J4438" s="285" t="s">
        <v>3895</v>
      </c>
      <c r="K4438" s="278" t="str">
        <f t="shared" si="139"/>
        <v>COD001Restriction of movement (impediments to freedom of movement and/or administrative restrictions)</v>
      </c>
      <c r="L4438" s="286">
        <v>43571</v>
      </c>
      <c r="M4438" s="286" t="s">
        <v>3249</v>
      </c>
    </row>
    <row r="4439" spans="1:13" s="269" customFormat="1" ht="15.5" hidden="1" thickTop="1" thickBot="1" x14ac:dyDescent="0.4">
      <c r="A4439" s="287" t="s">
        <v>2956</v>
      </c>
      <c r="B4439" s="288" t="str">
        <f>VLOOKUP(A4439,Lists!B:C,2,FALSE)</f>
        <v>COD001</v>
      </c>
      <c r="C4439" s="288" t="str">
        <f>VLOOKUP(A4439,Lists!B:D,3,FALSE)</f>
        <v>COD</v>
      </c>
      <c r="D4439" s="289" t="s">
        <v>645</v>
      </c>
      <c r="E4439" s="289">
        <v>2</v>
      </c>
      <c r="F4439" s="289" t="s">
        <v>3892</v>
      </c>
      <c r="G4439" s="289" t="s">
        <v>731</v>
      </c>
      <c r="H4439" s="278">
        <f t="shared" si="138"/>
        <v>2</v>
      </c>
      <c r="I4439" s="252"/>
      <c r="J4439" s="289" t="s">
        <v>3895</v>
      </c>
      <c r="K4439" s="278" t="str">
        <f t="shared" si="139"/>
        <v>COD001Interference into implementation of humanitarian activities</v>
      </c>
      <c r="L4439" s="290">
        <v>43571</v>
      </c>
      <c r="M4439" s="290" t="s">
        <v>3249</v>
      </c>
    </row>
    <row r="4440" spans="1:13" s="269" customFormat="1" ht="15.5" hidden="1" thickTop="1" thickBot="1" x14ac:dyDescent="0.4">
      <c r="A4440" s="283" t="s">
        <v>2956</v>
      </c>
      <c r="B4440" s="284" t="str">
        <f>VLOOKUP(A4440,Lists!B:C,2,FALSE)</f>
        <v>COD001</v>
      </c>
      <c r="C4440" s="284" t="str">
        <f>VLOOKUP(A4440,Lists!B:D,3,FALSE)</f>
        <v>COD</v>
      </c>
      <c r="D4440" s="285" t="s">
        <v>646</v>
      </c>
      <c r="E4440" s="285">
        <v>3</v>
      </c>
      <c r="F4440" s="285" t="s">
        <v>3892</v>
      </c>
      <c r="G4440" s="285" t="s">
        <v>731</v>
      </c>
      <c r="H4440" s="278">
        <f t="shared" si="138"/>
        <v>2</v>
      </c>
      <c r="I4440" s="251"/>
      <c r="J4440" s="285" t="s">
        <v>3895</v>
      </c>
      <c r="K4440" s="278" t="str">
        <f t="shared" si="139"/>
        <v>COD001Violence against personnel, facilities and assets</v>
      </c>
      <c r="L4440" s="286">
        <v>43571</v>
      </c>
      <c r="M4440" s="286" t="s">
        <v>3249</v>
      </c>
    </row>
    <row r="4441" spans="1:13" s="269" customFormat="1" ht="15.5" hidden="1" thickTop="1" thickBot="1" x14ac:dyDescent="0.4">
      <c r="A4441" s="287" t="s">
        <v>2956</v>
      </c>
      <c r="B4441" s="288" t="str">
        <f>VLOOKUP(A4441,Lists!B:C,2,FALSE)</f>
        <v>COD001</v>
      </c>
      <c r="C4441" s="288" t="str">
        <f>VLOOKUP(A4441,Lists!B:D,3,FALSE)</f>
        <v>COD</v>
      </c>
      <c r="D4441" s="289" t="s">
        <v>647</v>
      </c>
      <c r="E4441" s="289">
        <v>1</v>
      </c>
      <c r="F4441" s="289" t="s">
        <v>3892</v>
      </c>
      <c r="G4441" s="289" t="s">
        <v>731</v>
      </c>
      <c r="H4441" s="278">
        <f t="shared" si="138"/>
        <v>2</v>
      </c>
      <c r="I4441" s="252"/>
      <c r="J4441" s="289" t="s">
        <v>3895</v>
      </c>
      <c r="K4441" s="278" t="str">
        <f t="shared" si="139"/>
        <v>COD001Denial of existence of humanitarian needs or entitlements to assistance</v>
      </c>
      <c r="L4441" s="290">
        <v>43571</v>
      </c>
      <c r="M4441" s="290" t="s">
        <v>3249</v>
      </c>
    </row>
    <row r="4442" spans="1:13" s="269" customFormat="1" ht="15.5" hidden="1" thickTop="1" thickBot="1" x14ac:dyDescent="0.4">
      <c r="A4442" s="283" t="s">
        <v>2956</v>
      </c>
      <c r="B4442" s="284" t="str">
        <f>VLOOKUP(A4442,Lists!B:C,2,FALSE)</f>
        <v>COD001</v>
      </c>
      <c r="C4442" s="284" t="str">
        <f>VLOOKUP(A4442,Lists!B:D,3,FALSE)</f>
        <v>COD</v>
      </c>
      <c r="D4442" s="285" t="s">
        <v>648</v>
      </c>
      <c r="E4442" s="285">
        <v>2</v>
      </c>
      <c r="F4442" s="285" t="s">
        <v>3892</v>
      </c>
      <c r="G4442" s="285" t="s">
        <v>731</v>
      </c>
      <c r="H4442" s="278">
        <f t="shared" si="138"/>
        <v>2</v>
      </c>
      <c r="I4442" s="251"/>
      <c r="J4442" s="285" t="s">
        <v>3895</v>
      </c>
      <c r="K4442" s="278" t="str">
        <f t="shared" si="139"/>
        <v>COD001Restriction and obstruction of access to services and assistance</v>
      </c>
      <c r="L4442" s="286">
        <v>43571</v>
      </c>
      <c r="M4442" s="286" t="s">
        <v>3249</v>
      </c>
    </row>
    <row r="4443" spans="1:13" s="269" customFormat="1" ht="15.5" hidden="1" thickTop="1" thickBot="1" x14ac:dyDescent="0.4">
      <c r="A4443" s="287" t="s">
        <v>2956</v>
      </c>
      <c r="B4443" s="288" t="str">
        <f>VLOOKUP(A4443,Lists!B:C,2,FALSE)</f>
        <v>COD001</v>
      </c>
      <c r="C4443" s="288" t="str">
        <f>VLOOKUP(A4443,Lists!B:D,3,FALSE)</f>
        <v>COD</v>
      </c>
      <c r="D4443" s="289" t="s">
        <v>649</v>
      </c>
      <c r="E4443" s="289">
        <v>3</v>
      </c>
      <c r="F4443" s="289" t="s">
        <v>3892</v>
      </c>
      <c r="G4443" s="289" t="s">
        <v>731</v>
      </c>
      <c r="H4443" s="278">
        <f t="shared" si="138"/>
        <v>2</v>
      </c>
      <c r="I4443" s="252"/>
      <c r="J4443" s="289" t="s">
        <v>3895</v>
      </c>
      <c r="K4443" s="278" t="str">
        <f t="shared" si="139"/>
        <v>COD001Ongoing insecurity/hostilities affecting humanitarian assistance</v>
      </c>
      <c r="L4443" s="290">
        <v>43571</v>
      </c>
      <c r="M4443" s="290" t="s">
        <v>3249</v>
      </c>
    </row>
    <row r="4444" spans="1:13" s="269" customFormat="1" ht="15.5" hidden="1" thickTop="1" thickBot="1" x14ac:dyDescent="0.4">
      <c r="A4444" s="283" t="s">
        <v>2956</v>
      </c>
      <c r="B4444" s="284" t="str">
        <f>VLOOKUP(A4444,Lists!B:C,2,FALSE)</f>
        <v>COD001</v>
      </c>
      <c r="C4444" s="284" t="str">
        <f>VLOOKUP(A4444,Lists!B:D,3,FALSE)</f>
        <v>COD</v>
      </c>
      <c r="D4444" s="285" t="s">
        <v>650</v>
      </c>
      <c r="E4444" s="285">
        <v>3</v>
      </c>
      <c r="F4444" s="285" t="s">
        <v>3892</v>
      </c>
      <c r="G4444" s="285" t="s">
        <v>731</v>
      </c>
      <c r="H4444" s="278">
        <f t="shared" si="138"/>
        <v>2</v>
      </c>
      <c r="I4444" s="251"/>
      <c r="J4444" s="285" t="s">
        <v>3895</v>
      </c>
      <c r="K4444" s="278" t="str">
        <f t="shared" si="139"/>
        <v xml:space="preserve">COD001Presence of mines and improvised explosive devices </v>
      </c>
      <c r="L4444" s="286">
        <v>43571</v>
      </c>
      <c r="M4444" s="286" t="s">
        <v>3249</v>
      </c>
    </row>
    <row r="4445" spans="1:13" s="269" customFormat="1" ht="15.5" hidden="1" thickTop="1" thickBot="1" x14ac:dyDescent="0.4">
      <c r="A4445" s="287" t="s">
        <v>2956</v>
      </c>
      <c r="B4445" s="288" t="str">
        <f>VLOOKUP(A4445,Lists!B:C,2,FALSE)</f>
        <v>COD001</v>
      </c>
      <c r="C4445" s="288" t="str">
        <f>VLOOKUP(A4445,Lists!B:D,3,FALSE)</f>
        <v>COD</v>
      </c>
      <c r="D4445" s="289" t="s">
        <v>651</v>
      </c>
      <c r="E4445" s="289">
        <v>3</v>
      </c>
      <c r="F4445" s="289" t="s">
        <v>3892</v>
      </c>
      <c r="G4445" s="289" t="s">
        <v>731</v>
      </c>
      <c r="H4445" s="278">
        <f t="shared" si="138"/>
        <v>2</v>
      </c>
      <c r="I4445" s="252"/>
      <c r="J4445" s="289" t="s">
        <v>3895</v>
      </c>
      <c r="K4445" s="278" t="str">
        <f t="shared" si="139"/>
        <v>COD001Physical constraints in the environment (obstacles related to terrain, climate, lack of infrastructure, etc.)</v>
      </c>
      <c r="L4445" s="290">
        <v>43571</v>
      </c>
      <c r="M4445" s="290" t="s">
        <v>3249</v>
      </c>
    </row>
    <row r="4446" spans="1:13" s="269" customFormat="1" ht="15.5" hidden="1" thickTop="1" thickBot="1" x14ac:dyDescent="0.4">
      <c r="A4446" s="283" t="s">
        <v>1263</v>
      </c>
      <c r="B4446" s="284" t="str">
        <f>VLOOKUP(A4446,Lists!B:C,2,FALSE)</f>
        <v>MAR002</v>
      </c>
      <c r="C4446" s="284" t="str">
        <f>VLOOKUP(A4446,Lists!B:D,3,FALSE)</f>
        <v>MAR</v>
      </c>
      <c r="D4446" s="285" t="s">
        <v>5029</v>
      </c>
      <c r="E4446" s="285">
        <v>274</v>
      </c>
      <c r="F4446" s="285" t="s">
        <v>3896</v>
      </c>
      <c r="G4446" s="285" t="s">
        <v>731</v>
      </c>
      <c r="H4446" s="278">
        <f t="shared" si="138"/>
        <v>2</v>
      </c>
      <c r="I4446" s="251" t="s">
        <v>2055</v>
      </c>
      <c r="J4446" s="285" t="s">
        <v>3897</v>
      </c>
      <c r="K4446" s="278" t="str">
        <f t="shared" si="139"/>
        <v>MAR002Fatalities reported</v>
      </c>
      <c r="L4446" s="286">
        <v>43571</v>
      </c>
      <c r="M4446" s="286" t="s">
        <v>3248</v>
      </c>
    </row>
    <row r="4447" spans="1:13" s="269" customFormat="1" ht="15.5" hidden="1" thickTop="1" thickBot="1" x14ac:dyDescent="0.4">
      <c r="A4447" s="287" t="s">
        <v>1263</v>
      </c>
      <c r="B4447" s="288" t="str">
        <f>VLOOKUP(A4447,Lists!B:C,2,FALSE)</f>
        <v>MAR002</v>
      </c>
      <c r="C4447" s="288" t="str">
        <f>VLOOKUP(A4447,Lists!B:D,3,FALSE)</f>
        <v>MAR</v>
      </c>
      <c r="D4447" s="289" t="s">
        <v>5115</v>
      </c>
      <c r="E4447" s="289">
        <v>274</v>
      </c>
      <c r="F4447" s="289" t="s">
        <v>3896</v>
      </c>
      <c r="G4447" s="289" t="s">
        <v>731</v>
      </c>
      <c r="H4447" s="278">
        <f t="shared" si="138"/>
        <v>2</v>
      </c>
      <c r="I4447" s="252" t="s">
        <v>2055</v>
      </c>
      <c r="J4447" s="289" t="s">
        <v>2225</v>
      </c>
      <c r="K4447" s="278" t="str">
        <f t="shared" si="139"/>
        <v>MAR002Fatalities in all crises</v>
      </c>
      <c r="L4447" s="290">
        <v>43571</v>
      </c>
      <c r="M4447" s="290" t="s">
        <v>3248</v>
      </c>
    </row>
    <row r="4448" spans="1:13" s="269" customFormat="1" ht="15.5" hidden="1" thickTop="1" thickBot="1" x14ac:dyDescent="0.4">
      <c r="A4448" s="283" t="s">
        <v>1263</v>
      </c>
      <c r="B4448" s="284" t="str">
        <f>VLOOKUP(A4448,Lists!B:C,2,FALSE)</f>
        <v>MAR002</v>
      </c>
      <c r="C4448" s="284" t="str">
        <f>VLOOKUP(A4448,Lists!B:D,3,FALSE)</f>
        <v>MAR</v>
      </c>
      <c r="D4448" s="285" t="s">
        <v>5110</v>
      </c>
      <c r="E4448" s="285">
        <v>30226925</v>
      </c>
      <c r="F4448" s="285" t="s">
        <v>2212</v>
      </c>
      <c r="G4448" s="285" t="s">
        <v>731</v>
      </c>
      <c r="H4448" s="278">
        <f t="shared" si="138"/>
        <v>2</v>
      </c>
      <c r="I4448" s="251" t="s">
        <v>2213</v>
      </c>
      <c r="J4448" s="285" t="s">
        <v>2214</v>
      </c>
      <c r="K4448" s="278" t="str">
        <f t="shared" si="139"/>
        <v>MAR002Minimal humanitarian conditions - Level 1</v>
      </c>
      <c r="L4448" s="286">
        <v>43571</v>
      </c>
      <c r="M4448" s="286" t="s">
        <v>3249</v>
      </c>
    </row>
    <row r="4449" spans="1:13" s="269" customFormat="1" ht="15.5" hidden="1" thickTop="1" thickBot="1" x14ac:dyDescent="0.4">
      <c r="A4449" s="287" t="s">
        <v>1263</v>
      </c>
      <c r="B4449" s="288" t="str">
        <f>VLOOKUP(A4449,Lists!B:C,2,FALSE)</f>
        <v>MAR002</v>
      </c>
      <c r="C4449" s="288" t="str">
        <f>VLOOKUP(A4449,Lists!B:D,3,FALSE)</f>
        <v>MAR</v>
      </c>
      <c r="D4449" s="289" t="s">
        <v>5111</v>
      </c>
      <c r="E4449" s="289" t="s">
        <v>446</v>
      </c>
      <c r="F4449" s="289" t="s">
        <v>446</v>
      </c>
      <c r="G4449" s="289" t="s">
        <v>446</v>
      </c>
      <c r="H4449" s="278" t="str">
        <f t="shared" si="138"/>
        <v>x</v>
      </c>
      <c r="I4449" s="252" t="s">
        <v>2217</v>
      </c>
      <c r="J4449" s="289" t="s">
        <v>2216</v>
      </c>
      <c r="K4449" s="278" t="str">
        <f t="shared" si="139"/>
        <v>MAR002Stressed humanitarian conditions - Level 2</v>
      </c>
      <c r="L4449" s="290">
        <v>43571</v>
      </c>
      <c r="M4449" s="290" t="s">
        <v>3249</v>
      </c>
    </row>
    <row r="4450" spans="1:13" s="269" customFormat="1" ht="15.5" hidden="1" thickTop="1" thickBot="1" x14ac:dyDescent="0.4">
      <c r="A4450" s="283" t="s">
        <v>1263</v>
      </c>
      <c r="B4450" s="284" t="str">
        <f>VLOOKUP(A4450,Lists!B:C,2,FALSE)</f>
        <v>MAR002</v>
      </c>
      <c r="C4450" s="284" t="str">
        <f>VLOOKUP(A4450,Lists!B:D,3,FALSE)</f>
        <v>MAR</v>
      </c>
      <c r="D4450" s="285" t="s">
        <v>643</v>
      </c>
      <c r="E4450" s="285">
        <v>0</v>
      </c>
      <c r="F4450" s="285" t="s">
        <v>3892</v>
      </c>
      <c r="G4450" s="285" t="s">
        <v>731</v>
      </c>
      <c r="H4450" s="278">
        <f t="shared" si="138"/>
        <v>2</v>
      </c>
      <c r="I4450" s="251"/>
      <c r="J4450" s="285"/>
      <c r="K4450" s="278" t="str">
        <f t="shared" si="139"/>
        <v>MAR002Impediments to entry into country (bureaucratic and administrative)</v>
      </c>
      <c r="L4450" s="286">
        <v>43571</v>
      </c>
      <c r="M4450" s="286" t="s">
        <v>3249</v>
      </c>
    </row>
    <row r="4451" spans="1:13" s="269" customFormat="1" ht="15.5" hidden="1" thickTop="1" thickBot="1" x14ac:dyDescent="0.4">
      <c r="A4451" s="287" t="s">
        <v>1263</v>
      </c>
      <c r="B4451" s="288" t="str">
        <f>VLOOKUP(A4451,Lists!B:C,2,FALSE)</f>
        <v>MAR002</v>
      </c>
      <c r="C4451" s="288" t="str">
        <f>VLOOKUP(A4451,Lists!B:D,3,FALSE)</f>
        <v>MAR</v>
      </c>
      <c r="D4451" s="289" t="s">
        <v>644</v>
      </c>
      <c r="E4451" s="289">
        <v>0</v>
      </c>
      <c r="F4451" s="289" t="s">
        <v>3892</v>
      </c>
      <c r="G4451" s="289" t="s">
        <v>731</v>
      </c>
      <c r="H4451" s="278">
        <f t="shared" si="138"/>
        <v>2</v>
      </c>
      <c r="I4451" s="252"/>
      <c r="J4451" s="289"/>
      <c r="K4451" s="278" t="str">
        <f t="shared" si="139"/>
        <v>MAR002Restriction of movement (impediments to freedom of movement and/or administrative restrictions)</v>
      </c>
      <c r="L4451" s="290">
        <v>43571</v>
      </c>
      <c r="M4451" s="290" t="s">
        <v>3249</v>
      </c>
    </row>
    <row r="4452" spans="1:13" s="269" customFormat="1" ht="15.5" hidden="1" thickTop="1" thickBot="1" x14ac:dyDescent="0.4">
      <c r="A4452" s="283" t="s">
        <v>1263</v>
      </c>
      <c r="B4452" s="284" t="str">
        <f>VLOOKUP(A4452,Lists!B:C,2,FALSE)</f>
        <v>MAR002</v>
      </c>
      <c r="C4452" s="284" t="str">
        <f>VLOOKUP(A4452,Lists!B:D,3,FALSE)</f>
        <v>MAR</v>
      </c>
      <c r="D4452" s="285" t="s">
        <v>645</v>
      </c>
      <c r="E4452" s="285">
        <v>0</v>
      </c>
      <c r="F4452" s="285" t="s">
        <v>3892</v>
      </c>
      <c r="G4452" s="285" t="s">
        <v>731</v>
      </c>
      <c r="H4452" s="278">
        <f t="shared" si="138"/>
        <v>2</v>
      </c>
      <c r="I4452" s="251"/>
      <c r="J4452" s="285"/>
      <c r="K4452" s="278" t="str">
        <f t="shared" si="139"/>
        <v>MAR002Interference into implementation of humanitarian activities</v>
      </c>
      <c r="L4452" s="286">
        <v>43571</v>
      </c>
      <c r="M4452" s="286" t="s">
        <v>3249</v>
      </c>
    </row>
    <row r="4453" spans="1:13" s="269" customFormat="1" ht="15.5" hidden="1" thickTop="1" thickBot="1" x14ac:dyDescent="0.4">
      <c r="A4453" s="287" t="s">
        <v>1263</v>
      </c>
      <c r="B4453" s="288" t="str">
        <f>VLOOKUP(A4453,Lists!B:C,2,FALSE)</f>
        <v>MAR002</v>
      </c>
      <c r="C4453" s="288" t="str">
        <f>VLOOKUP(A4453,Lists!B:D,3,FALSE)</f>
        <v>MAR</v>
      </c>
      <c r="D4453" s="289" t="s">
        <v>646</v>
      </c>
      <c r="E4453" s="289">
        <v>0</v>
      </c>
      <c r="F4453" s="289" t="s">
        <v>3892</v>
      </c>
      <c r="G4453" s="289" t="s">
        <v>731</v>
      </c>
      <c r="H4453" s="278">
        <f t="shared" si="138"/>
        <v>2</v>
      </c>
      <c r="I4453" s="252"/>
      <c r="J4453" s="289"/>
      <c r="K4453" s="278" t="str">
        <f t="shared" si="139"/>
        <v>MAR002Violence against personnel, facilities and assets</v>
      </c>
      <c r="L4453" s="290">
        <v>43571</v>
      </c>
      <c r="M4453" s="290" t="s">
        <v>3249</v>
      </c>
    </row>
    <row r="4454" spans="1:13" s="269" customFormat="1" ht="15.5" hidden="1" thickTop="1" thickBot="1" x14ac:dyDescent="0.4">
      <c r="A4454" s="283" t="s">
        <v>1263</v>
      </c>
      <c r="B4454" s="284" t="str">
        <f>VLOOKUP(A4454,Lists!B:C,2,FALSE)</f>
        <v>MAR002</v>
      </c>
      <c r="C4454" s="284" t="str">
        <f>VLOOKUP(A4454,Lists!B:D,3,FALSE)</f>
        <v>MAR</v>
      </c>
      <c r="D4454" s="285" t="s">
        <v>647</v>
      </c>
      <c r="E4454" s="285">
        <v>0</v>
      </c>
      <c r="F4454" s="285" t="s">
        <v>3892</v>
      </c>
      <c r="G4454" s="285" t="s">
        <v>731</v>
      </c>
      <c r="H4454" s="278">
        <f t="shared" si="138"/>
        <v>2</v>
      </c>
      <c r="I4454" s="251"/>
      <c r="J4454" s="285"/>
      <c r="K4454" s="278" t="str">
        <f t="shared" si="139"/>
        <v>MAR002Denial of existence of humanitarian needs or entitlements to assistance</v>
      </c>
      <c r="L4454" s="286">
        <v>43571</v>
      </c>
      <c r="M4454" s="286" t="s">
        <v>3249</v>
      </c>
    </row>
    <row r="4455" spans="1:13" s="269" customFormat="1" ht="15.5" hidden="1" thickTop="1" thickBot="1" x14ac:dyDescent="0.4">
      <c r="A4455" s="287" t="s">
        <v>1263</v>
      </c>
      <c r="B4455" s="288" t="str">
        <f>VLOOKUP(A4455,Lists!B:C,2,FALSE)</f>
        <v>MAR002</v>
      </c>
      <c r="C4455" s="288" t="str">
        <f>VLOOKUP(A4455,Lists!B:D,3,FALSE)</f>
        <v>MAR</v>
      </c>
      <c r="D4455" s="289" t="s">
        <v>648</v>
      </c>
      <c r="E4455" s="289" t="s">
        <v>446</v>
      </c>
      <c r="F4455" s="289" t="s">
        <v>3892</v>
      </c>
      <c r="G4455" s="289" t="s">
        <v>446</v>
      </c>
      <c r="H4455" s="278" t="str">
        <f t="shared" si="138"/>
        <v>x</v>
      </c>
      <c r="I4455" s="252"/>
      <c r="J4455" s="289"/>
      <c r="K4455" s="278" t="str">
        <f t="shared" si="139"/>
        <v>MAR002Restriction and obstruction of access to services and assistance</v>
      </c>
      <c r="L4455" s="290">
        <v>43571</v>
      </c>
      <c r="M4455" s="290" t="s">
        <v>3249</v>
      </c>
    </row>
    <row r="4456" spans="1:13" s="269" customFormat="1" ht="15.5" hidden="1" thickTop="1" thickBot="1" x14ac:dyDescent="0.4">
      <c r="A4456" s="283" t="s">
        <v>1263</v>
      </c>
      <c r="B4456" s="284" t="str">
        <f>VLOOKUP(A4456,Lists!B:C,2,FALSE)</f>
        <v>MAR002</v>
      </c>
      <c r="C4456" s="284" t="str">
        <f>VLOOKUP(A4456,Lists!B:D,3,FALSE)</f>
        <v>MAR</v>
      </c>
      <c r="D4456" s="285" t="s">
        <v>649</v>
      </c>
      <c r="E4456" s="285">
        <v>0</v>
      </c>
      <c r="F4456" s="285" t="s">
        <v>3892</v>
      </c>
      <c r="G4456" s="285" t="s">
        <v>731</v>
      </c>
      <c r="H4456" s="278">
        <f t="shared" si="138"/>
        <v>2</v>
      </c>
      <c r="I4456" s="251"/>
      <c r="J4456" s="285"/>
      <c r="K4456" s="278" t="str">
        <f t="shared" si="139"/>
        <v>MAR002Ongoing insecurity/hostilities affecting humanitarian assistance</v>
      </c>
      <c r="L4456" s="286">
        <v>43571</v>
      </c>
      <c r="M4456" s="286" t="s">
        <v>3249</v>
      </c>
    </row>
    <row r="4457" spans="1:13" s="269" customFormat="1" ht="15.5" hidden="1" thickTop="1" thickBot="1" x14ac:dyDescent="0.4">
      <c r="A4457" s="287" t="s">
        <v>1263</v>
      </c>
      <c r="B4457" s="288" t="str">
        <f>VLOOKUP(A4457,Lists!B:C,2,FALSE)</f>
        <v>MAR002</v>
      </c>
      <c r="C4457" s="288" t="str">
        <f>VLOOKUP(A4457,Lists!B:D,3,FALSE)</f>
        <v>MAR</v>
      </c>
      <c r="D4457" s="289" t="s">
        <v>650</v>
      </c>
      <c r="E4457" s="289">
        <v>0</v>
      </c>
      <c r="F4457" s="289" t="s">
        <v>3892</v>
      </c>
      <c r="G4457" s="289" t="s">
        <v>731</v>
      </c>
      <c r="H4457" s="278">
        <f t="shared" si="138"/>
        <v>2</v>
      </c>
      <c r="I4457" s="252"/>
      <c r="J4457" s="289"/>
      <c r="K4457" s="278" t="str">
        <f t="shared" si="139"/>
        <v xml:space="preserve">MAR002Presence of mines and improvised explosive devices </v>
      </c>
      <c r="L4457" s="290">
        <v>43571</v>
      </c>
      <c r="M4457" s="290" t="s">
        <v>3249</v>
      </c>
    </row>
    <row r="4458" spans="1:13" s="269" customFormat="1" ht="15.5" hidden="1" thickTop="1" thickBot="1" x14ac:dyDescent="0.4">
      <c r="A4458" s="283" t="s">
        <v>1263</v>
      </c>
      <c r="B4458" s="284" t="str">
        <f>VLOOKUP(A4458,Lists!B:C,2,FALSE)</f>
        <v>MAR002</v>
      </c>
      <c r="C4458" s="284" t="str">
        <f>VLOOKUP(A4458,Lists!B:D,3,FALSE)</f>
        <v>MAR</v>
      </c>
      <c r="D4458" s="285" t="s">
        <v>651</v>
      </c>
      <c r="E4458" s="285">
        <v>0</v>
      </c>
      <c r="F4458" s="285" t="s">
        <v>3892</v>
      </c>
      <c r="G4458" s="285" t="s">
        <v>731</v>
      </c>
      <c r="H4458" s="278">
        <f t="shared" si="138"/>
        <v>2</v>
      </c>
      <c r="I4458" s="251"/>
      <c r="J4458" s="285"/>
      <c r="K4458" s="278" t="str">
        <f t="shared" si="139"/>
        <v>MAR002Physical constraints in the environment (obstacles related to terrain, climate, lack of infrastructure, etc.)</v>
      </c>
      <c r="L4458" s="286">
        <v>43571</v>
      </c>
      <c r="M4458" s="286" t="s">
        <v>3249</v>
      </c>
    </row>
    <row r="4459" spans="1:13" s="269" customFormat="1" ht="15.5" hidden="1" thickTop="1" thickBot="1" x14ac:dyDescent="0.4">
      <c r="A4459" s="287" t="s">
        <v>3407</v>
      </c>
      <c r="B4459" s="288" t="e">
        <f>VLOOKUP(A4459,Lists!B:C,2,FALSE)</f>
        <v>#N/A</v>
      </c>
      <c r="C4459" s="288" t="e">
        <f>VLOOKUP(A4459,Lists!B:D,3,FALSE)</f>
        <v>#N/A</v>
      </c>
      <c r="D4459" s="289" t="s">
        <v>643</v>
      </c>
      <c r="E4459" s="289">
        <v>0</v>
      </c>
      <c r="F4459" s="289" t="s">
        <v>3805</v>
      </c>
      <c r="G4459" s="289" t="s">
        <v>731</v>
      </c>
      <c r="H4459" s="278">
        <f t="shared" si="138"/>
        <v>2</v>
      </c>
      <c r="I4459" s="252"/>
      <c r="J4459" s="289"/>
      <c r="K4459" s="278" t="e">
        <f t="shared" si="139"/>
        <v>#N/A</v>
      </c>
      <c r="L4459" s="290">
        <v>43571</v>
      </c>
      <c r="M4459" s="290" t="s">
        <v>3249</v>
      </c>
    </row>
    <row r="4460" spans="1:13" s="269" customFormat="1" ht="15.5" hidden="1" thickTop="1" thickBot="1" x14ac:dyDescent="0.4">
      <c r="A4460" s="283" t="s">
        <v>3407</v>
      </c>
      <c r="B4460" s="284" t="e">
        <f>VLOOKUP(A4460,Lists!B:C,2,FALSE)</f>
        <v>#N/A</v>
      </c>
      <c r="C4460" s="284" t="e">
        <f>VLOOKUP(A4460,Lists!B:D,3,FALSE)</f>
        <v>#N/A</v>
      </c>
      <c r="D4460" s="285" t="s">
        <v>644</v>
      </c>
      <c r="E4460" s="285">
        <v>0</v>
      </c>
      <c r="F4460" s="285" t="s">
        <v>3805</v>
      </c>
      <c r="G4460" s="285" t="s">
        <v>731</v>
      </c>
      <c r="H4460" s="278">
        <f t="shared" si="138"/>
        <v>2</v>
      </c>
      <c r="I4460" s="251"/>
      <c r="J4460" s="285"/>
      <c r="K4460" s="278" t="e">
        <f t="shared" si="139"/>
        <v>#N/A</v>
      </c>
      <c r="L4460" s="286">
        <v>43571</v>
      </c>
      <c r="M4460" s="286" t="s">
        <v>3249</v>
      </c>
    </row>
    <row r="4461" spans="1:13" s="269" customFormat="1" ht="15.5" hidden="1" thickTop="1" thickBot="1" x14ac:dyDescent="0.4">
      <c r="A4461" s="287" t="s">
        <v>3407</v>
      </c>
      <c r="B4461" s="288" t="e">
        <f>VLOOKUP(A4461,Lists!B:C,2,FALSE)</f>
        <v>#N/A</v>
      </c>
      <c r="C4461" s="288" t="e">
        <f>VLOOKUP(A4461,Lists!B:D,3,FALSE)</f>
        <v>#N/A</v>
      </c>
      <c r="D4461" s="289" t="s">
        <v>645</v>
      </c>
      <c r="E4461" s="289">
        <v>0</v>
      </c>
      <c r="F4461" s="289" t="s">
        <v>3805</v>
      </c>
      <c r="G4461" s="289" t="s">
        <v>731</v>
      </c>
      <c r="H4461" s="278">
        <f t="shared" si="138"/>
        <v>2</v>
      </c>
      <c r="I4461" s="252"/>
      <c r="J4461" s="289"/>
      <c r="K4461" s="278" t="e">
        <f t="shared" si="139"/>
        <v>#N/A</v>
      </c>
      <c r="L4461" s="290">
        <v>43571</v>
      </c>
      <c r="M4461" s="290" t="s">
        <v>3249</v>
      </c>
    </row>
    <row r="4462" spans="1:13" s="269" customFormat="1" ht="15.5" hidden="1" thickTop="1" thickBot="1" x14ac:dyDescent="0.4">
      <c r="A4462" s="283" t="s">
        <v>3407</v>
      </c>
      <c r="B4462" s="284" t="e">
        <f>VLOOKUP(A4462,Lists!B:C,2,FALSE)</f>
        <v>#N/A</v>
      </c>
      <c r="C4462" s="284" t="e">
        <f>VLOOKUP(A4462,Lists!B:D,3,FALSE)</f>
        <v>#N/A</v>
      </c>
      <c r="D4462" s="285" t="s">
        <v>646</v>
      </c>
      <c r="E4462" s="285">
        <v>1</v>
      </c>
      <c r="F4462" s="285" t="s">
        <v>3805</v>
      </c>
      <c r="G4462" s="285" t="s">
        <v>731</v>
      </c>
      <c r="H4462" s="278">
        <f t="shared" si="138"/>
        <v>2</v>
      </c>
      <c r="I4462" s="251"/>
      <c r="J4462" s="285"/>
      <c r="K4462" s="278" t="e">
        <f t="shared" si="139"/>
        <v>#N/A</v>
      </c>
      <c r="L4462" s="286">
        <v>43571</v>
      </c>
      <c r="M4462" s="286" t="s">
        <v>3249</v>
      </c>
    </row>
    <row r="4463" spans="1:13" s="269" customFormat="1" ht="15.5" hidden="1" thickTop="1" thickBot="1" x14ac:dyDescent="0.4">
      <c r="A4463" s="287" t="s">
        <v>3407</v>
      </c>
      <c r="B4463" s="288" t="e">
        <f>VLOOKUP(A4463,Lists!B:C,2,FALSE)</f>
        <v>#N/A</v>
      </c>
      <c r="C4463" s="288" t="e">
        <f>VLOOKUP(A4463,Lists!B:D,3,FALSE)</f>
        <v>#N/A</v>
      </c>
      <c r="D4463" s="289" t="s">
        <v>647</v>
      </c>
      <c r="E4463" s="289">
        <v>0</v>
      </c>
      <c r="F4463" s="289" t="s">
        <v>3805</v>
      </c>
      <c r="G4463" s="289" t="s">
        <v>731</v>
      </c>
      <c r="H4463" s="278">
        <f t="shared" si="138"/>
        <v>2</v>
      </c>
      <c r="I4463" s="252"/>
      <c r="J4463" s="289"/>
      <c r="K4463" s="278" t="e">
        <f t="shared" si="139"/>
        <v>#N/A</v>
      </c>
      <c r="L4463" s="290">
        <v>43571</v>
      </c>
      <c r="M4463" s="290" t="s">
        <v>3249</v>
      </c>
    </row>
    <row r="4464" spans="1:13" s="269" customFormat="1" ht="15.5" hidden="1" thickTop="1" thickBot="1" x14ac:dyDescent="0.4">
      <c r="A4464" s="283" t="s">
        <v>3407</v>
      </c>
      <c r="B4464" s="284" t="e">
        <f>VLOOKUP(A4464,Lists!B:C,2,FALSE)</f>
        <v>#N/A</v>
      </c>
      <c r="C4464" s="284" t="e">
        <f>VLOOKUP(A4464,Lists!B:D,3,FALSE)</f>
        <v>#N/A</v>
      </c>
      <c r="D4464" s="285" t="s">
        <v>648</v>
      </c>
      <c r="E4464" s="285">
        <v>0</v>
      </c>
      <c r="F4464" s="285" t="s">
        <v>3805</v>
      </c>
      <c r="G4464" s="285" t="s">
        <v>731</v>
      </c>
      <c r="H4464" s="278">
        <f t="shared" si="138"/>
        <v>2</v>
      </c>
      <c r="I4464" s="251"/>
      <c r="J4464" s="285"/>
      <c r="K4464" s="278" t="e">
        <f t="shared" si="139"/>
        <v>#N/A</v>
      </c>
      <c r="L4464" s="286">
        <v>43571</v>
      </c>
      <c r="M4464" s="286" t="s">
        <v>3249</v>
      </c>
    </row>
    <row r="4465" spans="1:13" s="269" customFormat="1" ht="15.5" hidden="1" thickTop="1" thickBot="1" x14ac:dyDescent="0.4">
      <c r="A4465" s="287" t="s">
        <v>3407</v>
      </c>
      <c r="B4465" s="288" t="e">
        <f>VLOOKUP(A4465,Lists!B:C,2,FALSE)</f>
        <v>#N/A</v>
      </c>
      <c r="C4465" s="288" t="e">
        <f>VLOOKUP(A4465,Lists!B:D,3,FALSE)</f>
        <v>#N/A</v>
      </c>
      <c r="D4465" s="289" t="s">
        <v>649</v>
      </c>
      <c r="E4465" s="289">
        <v>0</v>
      </c>
      <c r="F4465" s="289" t="s">
        <v>3805</v>
      </c>
      <c r="G4465" s="289" t="s">
        <v>731</v>
      </c>
      <c r="H4465" s="278">
        <f t="shared" si="138"/>
        <v>2</v>
      </c>
      <c r="I4465" s="252"/>
      <c r="J4465" s="289"/>
      <c r="K4465" s="278" t="e">
        <f t="shared" si="139"/>
        <v>#N/A</v>
      </c>
      <c r="L4465" s="290">
        <v>43571</v>
      </c>
      <c r="M4465" s="290" t="s">
        <v>3249</v>
      </c>
    </row>
    <row r="4466" spans="1:13" s="269" customFormat="1" ht="15.5" hidden="1" thickTop="1" thickBot="1" x14ac:dyDescent="0.4">
      <c r="A4466" s="283" t="s">
        <v>3407</v>
      </c>
      <c r="B4466" s="284" t="e">
        <f>VLOOKUP(A4466,Lists!B:C,2,FALSE)</f>
        <v>#N/A</v>
      </c>
      <c r="C4466" s="284" t="e">
        <f>VLOOKUP(A4466,Lists!B:D,3,FALSE)</f>
        <v>#N/A</v>
      </c>
      <c r="D4466" s="285" t="s">
        <v>650</v>
      </c>
      <c r="E4466" s="285">
        <v>1</v>
      </c>
      <c r="F4466" s="285" t="s">
        <v>3805</v>
      </c>
      <c r="G4466" s="285" t="s">
        <v>731</v>
      </c>
      <c r="H4466" s="278">
        <f t="shared" si="138"/>
        <v>2</v>
      </c>
      <c r="I4466" s="251"/>
      <c r="J4466" s="285"/>
      <c r="K4466" s="278" t="e">
        <f t="shared" si="139"/>
        <v>#N/A</v>
      </c>
      <c r="L4466" s="286">
        <v>43571</v>
      </c>
      <c r="M4466" s="286" t="s">
        <v>3249</v>
      </c>
    </row>
    <row r="4467" spans="1:13" s="269" customFormat="1" ht="15.5" hidden="1" thickTop="1" thickBot="1" x14ac:dyDescent="0.4">
      <c r="A4467" s="287" t="s">
        <v>3407</v>
      </c>
      <c r="B4467" s="288" t="e">
        <f>VLOOKUP(A4467,Lists!B:C,2,FALSE)</f>
        <v>#N/A</v>
      </c>
      <c r="C4467" s="288" t="e">
        <f>VLOOKUP(A4467,Lists!B:D,3,FALSE)</f>
        <v>#N/A</v>
      </c>
      <c r="D4467" s="289" t="s">
        <v>651</v>
      </c>
      <c r="E4467" s="289">
        <v>1</v>
      </c>
      <c r="F4467" s="289" t="s">
        <v>3805</v>
      </c>
      <c r="G4467" s="289" t="s">
        <v>731</v>
      </c>
      <c r="H4467" s="278">
        <f t="shared" si="138"/>
        <v>2</v>
      </c>
      <c r="I4467" s="252"/>
      <c r="J4467" s="289"/>
      <c r="K4467" s="278" t="e">
        <f t="shared" si="139"/>
        <v>#N/A</v>
      </c>
      <c r="L4467" s="290">
        <v>43571</v>
      </c>
      <c r="M4467" s="290" t="s">
        <v>3249</v>
      </c>
    </row>
    <row r="4468" spans="1:13" s="269" customFormat="1" ht="15.5" hidden="1" thickTop="1" thickBot="1" x14ac:dyDescent="0.4">
      <c r="A4468" s="283" t="s">
        <v>2985</v>
      </c>
      <c r="B4468" s="284" t="e">
        <f>VLOOKUP(A4468,Lists!B:C,2,FALSE)</f>
        <v>#N/A</v>
      </c>
      <c r="C4468" s="284" t="e">
        <f>VLOOKUP(A4468,Lists!B:D,3,FALSE)</f>
        <v>#N/A</v>
      </c>
      <c r="D4468" s="285" t="s">
        <v>643</v>
      </c>
      <c r="E4468" s="285">
        <v>0</v>
      </c>
      <c r="F4468" s="285" t="s">
        <v>3805</v>
      </c>
      <c r="G4468" s="285" t="s">
        <v>731</v>
      </c>
      <c r="H4468" s="278">
        <f t="shared" si="138"/>
        <v>2</v>
      </c>
      <c r="I4468" s="251"/>
      <c r="J4468" s="285"/>
      <c r="K4468" s="278" t="e">
        <f t="shared" si="139"/>
        <v>#N/A</v>
      </c>
      <c r="L4468" s="286">
        <v>43571</v>
      </c>
      <c r="M4468" s="286" t="s">
        <v>3249</v>
      </c>
    </row>
    <row r="4469" spans="1:13" s="269" customFormat="1" ht="15.5" hidden="1" thickTop="1" thickBot="1" x14ac:dyDescent="0.4">
      <c r="A4469" s="287" t="s">
        <v>2985</v>
      </c>
      <c r="B4469" s="288" t="e">
        <f>VLOOKUP(A4469,Lists!B:C,2,FALSE)</f>
        <v>#N/A</v>
      </c>
      <c r="C4469" s="288" t="e">
        <f>VLOOKUP(A4469,Lists!B:D,3,FALSE)</f>
        <v>#N/A</v>
      </c>
      <c r="D4469" s="289" t="s">
        <v>644</v>
      </c>
      <c r="E4469" s="289">
        <v>0</v>
      </c>
      <c r="F4469" s="289" t="s">
        <v>3805</v>
      </c>
      <c r="G4469" s="289" t="s">
        <v>731</v>
      </c>
      <c r="H4469" s="278">
        <f t="shared" si="138"/>
        <v>2</v>
      </c>
      <c r="I4469" s="252"/>
      <c r="J4469" s="289"/>
      <c r="K4469" s="278" t="e">
        <f t="shared" si="139"/>
        <v>#N/A</v>
      </c>
      <c r="L4469" s="290">
        <v>43571</v>
      </c>
      <c r="M4469" s="290" t="s">
        <v>3249</v>
      </c>
    </row>
    <row r="4470" spans="1:13" s="269" customFormat="1" ht="15.5" hidden="1" thickTop="1" thickBot="1" x14ac:dyDescent="0.4">
      <c r="A4470" s="283" t="s">
        <v>2985</v>
      </c>
      <c r="B4470" s="284" t="e">
        <f>VLOOKUP(A4470,Lists!B:C,2,FALSE)</f>
        <v>#N/A</v>
      </c>
      <c r="C4470" s="284" t="e">
        <f>VLOOKUP(A4470,Lists!B:D,3,FALSE)</f>
        <v>#N/A</v>
      </c>
      <c r="D4470" s="285" t="s">
        <v>645</v>
      </c>
      <c r="E4470" s="285">
        <v>1</v>
      </c>
      <c r="F4470" s="285" t="s">
        <v>3805</v>
      </c>
      <c r="G4470" s="285" t="s">
        <v>731</v>
      </c>
      <c r="H4470" s="278">
        <f t="shared" si="138"/>
        <v>2</v>
      </c>
      <c r="I4470" s="251"/>
      <c r="J4470" s="285"/>
      <c r="K4470" s="278" t="e">
        <f t="shared" si="139"/>
        <v>#N/A</v>
      </c>
      <c r="L4470" s="286">
        <v>43571</v>
      </c>
      <c r="M4470" s="286" t="s">
        <v>3249</v>
      </c>
    </row>
    <row r="4471" spans="1:13" s="269" customFormat="1" ht="15.5" hidden="1" thickTop="1" thickBot="1" x14ac:dyDescent="0.4">
      <c r="A4471" s="287" t="s">
        <v>2985</v>
      </c>
      <c r="B4471" s="288" t="e">
        <f>VLOOKUP(A4471,Lists!B:C,2,FALSE)</f>
        <v>#N/A</v>
      </c>
      <c r="C4471" s="288" t="e">
        <f>VLOOKUP(A4471,Lists!B:D,3,FALSE)</f>
        <v>#N/A</v>
      </c>
      <c r="D4471" s="289" t="s">
        <v>646</v>
      </c>
      <c r="E4471" s="289">
        <v>0</v>
      </c>
      <c r="F4471" s="289" t="s">
        <v>3805</v>
      </c>
      <c r="G4471" s="289" t="s">
        <v>731</v>
      </c>
      <c r="H4471" s="278">
        <f t="shared" si="138"/>
        <v>2</v>
      </c>
      <c r="I4471" s="252"/>
      <c r="J4471" s="289"/>
      <c r="K4471" s="278" t="e">
        <f t="shared" si="139"/>
        <v>#N/A</v>
      </c>
      <c r="L4471" s="290">
        <v>43571</v>
      </c>
      <c r="M4471" s="290" t="s">
        <v>3249</v>
      </c>
    </row>
    <row r="4472" spans="1:13" s="269" customFormat="1" ht="15.5" hidden="1" thickTop="1" thickBot="1" x14ac:dyDescent="0.4">
      <c r="A4472" s="283" t="s">
        <v>2985</v>
      </c>
      <c r="B4472" s="284" t="e">
        <f>VLOOKUP(A4472,Lists!B:C,2,FALSE)</f>
        <v>#N/A</v>
      </c>
      <c r="C4472" s="284" t="e">
        <f>VLOOKUP(A4472,Lists!B:D,3,FALSE)</f>
        <v>#N/A</v>
      </c>
      <c r="D4472" s="285" t="s">
        <v>647</v>
      </c>
      <c r="E4472" s="285">
        <v>0</v>
      </c>
      <c r="F4472" s="285" t="s">
        <v>3805</v>
      </c>
      <c r="G4472" s="285" t="s">
        <v>731</v>
      </c>
      <c r="H4472" s="278">
        <f t="shared" si="138"/>
        <v>2</v>
      </c>
      <c r="I4472" s="251"/>
      <c r="J4472" s="285"/>
      <c r="K4472" s="278" t="e">
        <f t="shared" si="139"/>
        <v>#N/A</v>
      </c>
      <c r="L4472" s="286">
        <v>43571</v>
      </c>
      <c r="M4472" s="286" t="s">
        <v>3249</v>
      </c>
    </row>
    <row r="4473" spans="1:13" s="269" customFormat="1" ht="15.5" hidden="1" thickTop="1" thickBot="1" x14ac:dyDescent="0.4">
      <c r="A4473" s="287" t="s">
        <v>2985</v>
      </c>
      <c r="B4473" s="288" t="e">
        <f>VLOOKUP(A4473,Lists!B:C,2,FALSE)</f>
        <v>#N/A</v>
      </c>
      <c r="C4473" s="288" t="e">
        <f>VLOOKUP(A4473,Lists!B:D,3,FALSE)</f>
        <v>#N/A</v>
      </c>
      <c r="D4473" s="289" t="s">
        <v>648</v>
      </c>
      <c r="E4473" s="289">
        <v>0</v>
      </c>
      <c r="F4473" s="289" t="s">
        <v>3805</v>
      </c>
      <c r="G4473" s="289" t="s">
        <v>731</v>
      </c>
      <c r="H4473" s="278">
        <f t="shared" si="138"/>
        <v>2</v>
      </c>
      <c r="I4473" s="252"/>
      <c r="J4473" s="289"/>
      <c r="K4473" s="278" t="e">
        <f t="shared" si="139"/>
        <v>#N/A</v>
      </c>
      <c r="L4473" s="290">
        <v>43571</v>
      </c>
      <c r="M4473" s="290" t="s">
        <v>3249</v>
      </c>
    </row>
    <row r="4474" spans="1:13" s="269" customFormat="1" ht="15.5" hidden="1" thickTop="1" thickBot="1" x14ac:dyDescent="0.4">
      <c r="A4474" s="283" t="s">
        <v>2985</v>
      </c>
      <c r="B4474" s="284" t="e">
        <f>VLOOKUP(A4474,Lists!B:C,2,FALSE)</f>
        <v>#N/A</v>
      </c>
      <c r="C4474" s="284" t="e">
        <f>VLOOKUP(A4474,Lists!B:D,3,FALSE)</f>
        <v>#N/A</v>
      </c>
      <c r="D4474" s="285" t="s">
        <v>649</v>
      </c>
      <c r="E4474" s="285">
        <v>0</v>
      </c>
      <c r="F4474" s="285" t="s">
        <v>3805</v>
      </c>
      <c r="G4474" s="285" t="s">
        <v>731</v>
      </c>
      <c r="H4474" s="278">
        <f t="shared" si="138"/>
        <v>2</v>
      </c>
      <c r="I4474" s="251"/>
      <c r="J4474" s="285"/>
      <c r="K4474" s="278" t="e">
        <f t="shared" si="139"/>
        <v>#N/A</v>
      </c>
      <c r="L4474" s="286">
        <v>43571</v>
      </c>
      <c r="M4474" s="286" t="s">
        <v>3249</v>
      </c>
    </row>
    <row r="4475" spans="1:13" s="269" customFormat="1" ht="15.5" hidden="1" thickTop="1" thickBot="1" x14ac:dyDescent="0.4">
      <c r="A4475" s="287" t="s">
        <v>2985</v>
      </c>
      <c r="B4475" s="288" t="e">
        <f>VLOOKUP(A4475,Lists!B:C,2,FALSE)</f>
        <v>#N/A</v>
      </c>
      <c r="C4475" s="288" t="e">
        <f>VLOOKUP(A4475,Lists!B:D,3,FALSE)</f>
        <v>#N/A</v>
      </c>
      <c r="D4475" s="289" t="s">
        <v>650</v>
      </c>
      <c r="E4475" s="289">
        <v>1</v>
      </c>
      <c r="F4475" s="289" t="s">
        <v>3805</v>
      </c>
      <c r="G4475" s="289" t="s">
        <v>731</v>
      </c>
      <c r="H4475" s="278">
        <f t="shared" si="138"/>
        <v>2</v>
      </c>
      <c r="I4475" s="252"/>
      <c r="J4475" s="289"/>
      <c r="K4475" s="278" t="e">
        <f t="shared" si="139"/>
        <v>#N/A</v>
      </c>
      <c r="L4475" s="290">
        <v>43571</v>
      </c>
      <c r="M4475" s="290" t="s">
        <v>3249</v>
      </c>
    </row>
    <row r="4476" spans="1:13" s="269" customFormat="1" ht="15.5" hidden="1" thickTop="1" thickBot="1" x14ac:dyDescent="0.4">
      <c r="A4476" s="283" t="s">
        <v>2985</v>
      </c>
      <c r="B4476" s="284" t="e">
        <f>VLOOKUP(A4476,Lists!B:C,2,FALSE)</f>
        <v>#N/A</v>
      </c>
      <c r="C4476" s="284" t="e">
        <f>VLOOKUP(A4476,Lists!B:D,3,FALSE)</f>
        <v>#N/A</v>
      </c>
      <c r="D4476" s="285" t="s">
        <v>651</v>
      </c>
      <c r="E4476" s="285">
        <v>1</v>
      </c>
      <c r="F4476" s="285" t="s">
        <v>3805</v>
      </c>
      <c r="G4476" s="285" t="s">
        <v>731</v>
      </c>
      <c r="H4476" s="278">
        <f t="shared" si="138"/>
        <v>2</v>
      </c>
      <c r="I4476" s="251"/>
      <c r="J4476" s="285"/>
      <c r="K4476" s="278" t="e">
        <f t="shared" si="139"/>
        <v>#N/A</v>
      </c>
      <c r="L4476" s="286">
        <v>43571</v>
      </c>
      <c r="M4476" s="286" t="s">
        <v>3249</v>
      </c>
    </row>
    <row r="4477" spans="1:13" s="269" customFormat="1" ht="15.5" hidden="1" thickTop="1" thickBot="1" x14ac:dyDescent="0.4">
      <c r="A4477" s="287" t="s">
        <v>5597</v>
      </c>
      <c r="B4477" s="288" t="e">
        <f>VLOOKUP(A4477,Lists!B:C,2,FALSE)</f>
        <v>#N/A</v>
      </c>
      <c r="C4477" s="288" t="e">
        <f>VLOOKUP(A4477,Lists!B:D,3,FALSE)</f>
        <v>#N/A</v>
      </c>
      <c r="D4477" s="289" t="s">
        <v>643</v>
      </c>
      <c r="E4477" s="289">
        <v>0</v>
      </c>
      <c r="F4477" s="289" t="s">
        <v>3805</v>
      </c>
      <c r="G4477" s="289" t="s">
        <v>731</v>
      </c>
      <c r="H4477" s="278">
        <f t="shared" si="138"/>
        <v>2</v>
      </c>
      <c r="I4477" s="252"/>
      <c r="J4477" s="289"/>
      <c r="K4477" s="278" t="e">
        <f t="shared" si="139"/>
        <v>#N/A</v>
      </c>
      <c r="L4477" s="290">
        <v>43571</v>
      </c>
      <c r="M4477" s="290" t="s">
        <v>3249</v>
      </c>
    </row>
    <row r="4478" spans="1:13" s="269" customFormat="1" ht="15.5" hidden="1" thickTop="1" thickBot="1" x14ac:dyDescent="0.4">
      <c r="A4478" s="283" t="s">
        <v>5597</v>
      </c>
      <c r="B4478" s="284" t="e">
        <f>VLOOKUP(A4478,Lists!B:C,2,FALSE)</f>
        <v>#N/A</v>
      </c>
      <c r="C4478" s="284" t="e">
        <f>VLOOKUP(A4478,Lists!B:D,3,FALSE)</f>
        <v>#N/A</v>
      </c>
      <c r="D4478" s="285" t="s">
        <v>644</v>
      </c>
      <c r="E4478" s="285">
        <v>0</v>
      </c>
      <c r="F4478" s="285" t="s">
        <v>3805</v>
      </c>
      <c r="G4478" s="285" t="s">
        <v>731</v>
      </c>
      <c r="H4478" s="278">
        <f t="shared" si="138"/>
        <v>2</v>
      </c>
      <c r="I4478" s="251"/>
      <c r="J4478" s="285"/>
      <c r="K4478" s="278" t="e">
        <f t="shared" si="139"/>
        <v>#N/A</v>
      </c>
      <c r="L4478" s="286">
        <v>43571</v>
      </c>
      <c r="M4478" s="286" t="s">
        <v>3249</v>
      </c>
    </row>
    <row r="4479" spans="1:13" s="269" customFormat="1" ht="15.5" hidden="1" thickTop="1" thickBot="1" x14ac:dyDescent="0.4">
      <c r="A4479" s="287" t="s">
        <v>5597</v>
      </c>
      <c r="B4479" s="288" t="e">
        <f>VLOOKUP(A4479,Lists!B:C,2,FALSE)</f>
        <v>#N/A</v>
      </c>
      <c r="C4479" s="288" t="e">
        <f>VLOOKUP(A4479,Lists!B:D,3,FALSE)</f>
        <v>#N/A</v>
      </c>
      <c r="D4479" s="289" t="s">
        <v>645</v>
      </c>
      <c r="E4479" s="289">
        <v>1</v>
      </c>
      <c r="F4479" s="289" t="s">
        <v>3805</v>
      </c>
      <c r="G4479" s="289" t="s">
        <v>731</v>
      </c>
      <c r="H4479" s="278">
        <f t="shared" si="138"/>
        <v>2</v>
      </c>
      <c r="I4479" s="252"/>
      <c r="J4479" s="289"/>
      <c r="K4479" s="278" t="e">
        <f t="shared" si="139"/>
        <v>#N/A</v>
      </c>
      <c r="L4479" s="290">
        <v>43571</v>
      </c>
      <c r="M4479" s="290" t="s">
        <v>3249</v>
      </c>
    </row>
    <row r="4480" spans="1:13" s="269" customFormat="1" ht="15.5" hidden="1" thickTop="1" thickBot="1" x14ac:dyDescent="0.4">
      <c r="A4480" s="283" t="s">
        <v>5597</v>
      </c>
      <c r="B4480" s="284" t="e">
        <f>VLOOKUP(A4480,Lists!B:C,2,FALSE)</f>
        <v>#N/A</v>
      </c>
      <c r="C4480" s="284" t="e">
        <f>VLOOKUP(A4480,Lists!B:D,3,FALSE)</f>
        <v>#N/A</v>
      </c>
      <c r="D4480" s="285" t="s">
        <v>646</v>
      </c>
      <c r="E4480" s="285">
        <v>0</v>
      </c>
      <c r="F4480" s="285" t="s">
        <v>3805</v>
      </c>
      <c r="G4480" s="285" t="s">
        <v>731</v>
      </c>
      <c r="H4480" s="278">
        <f t="shared" si="138"/>
        <v>2</v>
      </c>
      <c r="I4480" s="251"/>
      <c r="J4480" s="285"/>
      <c r="K4480" s="278" t="e">
        <f t="shared" si="139"/>
        <v>#N/A</v>
      </c>
      <c r="L4480" s="286">
        <v>43571</v>
      </c>
      <c r="M4480" s="286" t="s">
        <v>3249</v>
      </c>
    </row>
    <row r="4481" spans="1:13" s="269" customFormat="1" ht="15.5" hidden="1" thickTop="1" thickBot="1" x14ac:dyDescent="0.4">
      <c r="A4481" s="287" t="s">
        <v>5597</v>
      </c>
      <c r="B4481" s="288" t="e">
        <f>VLOOKUP(A4481,Lists!B:C,2,FALSE)</f>
        <v>#N/A</v>
      </c>
      <c r="C4481" s="288" t="e">
        <f>VLOOKUP(A4481,Lists!B:D,3,FALSE)</f>
        <v>#N/A</v>
      </c>
      <c r="D4481" s="289" t="s">
        <v>647</v>
      </c>
      <c r="E4481" s="289">
        <v>0</v>
      </c>
      <c r="F4481" s="289" t="s">
        <v>3805</v>
      </c>
      <c r="G4481" s="289" t="s">
        <v>731</v>
      </c>
      <c r="H4481" s="278">
        <f t="shared" si="138"/>
        <v>2</v>
      </c>
      <c r="I4481" s="252"/>
      <c r="J4481" s="289"/>
      <c r="K4481" s="278" t="e">
        <f t="shared" si="139"/>
        <v>#N/A</v>
      </c>
      <c r="L4481" s="290">
        <v>43571</v>
      </c>
      <c r="M4481" s="290" t="s">
        <v>3249</v>
      </c>
    </row>
    <row r="4482" spans="1:13" s="269" customFormat="1" ht="15.5" hidden="1" thickTop="1" thickBot="1" x14ac:dyDescent="0.4">
      <c r="A4482" s="283" t="s">
        <v>5597</v>
      </c>
      <c r="B4482" s="284" t="e">
        <f>VLOOKUP(A4482,Lists!B:C,2,FALSE)</f>
        <v>#N/A</v>
      </c>
      <c r="C4482" s="284" t="e">
        <f>VLOOKUP(A4482,Lists!B:D,3,FALSE)</f>
        <v>#N/A</v>
      </c>
      <c r="D4482" s="285" t="s">
        <v>648</v>
      </c>
      <c r="E4482" s="285">
        <v>0</v>
      </c>
      <c r="F4482" s="285" t="s">
        <v>3805</v>
      </c>
      <c r="G4482" s="285" t="s">
        <v>731</v>
      </c>
      <c r="H4482" s="278">
        <f t="shared" ref="H4482:H4545" si="140">IF(G4482="x","x",IF(G4482="Low",3,IF(G4482="Medium",2,IF(G4482="High",1,FALSE))))</f>
        <v>2</v>
      </c>
      <c r="I4482" s="251"/>
      <c r="J4482" s="285"/>
      <c r="K4482" s="278" t="e">
        <f t="shared" ref="K4482:K4545" si="141">B4482&amp;""&amp;D4482</f>
        <v>#N/A</v>
      </c>
      <c r="L4482" s="286">
        <v>43571</v>
      </c>
      <c r="M4482" s="286" t="s">
        <v>3249</v>
      </c>
    </row>
    <row r="4483" spans="1:13" s="269" customFormat="1" ht="15.5" hidden="1" thickTop="1" thickBot="1" x14ac:dyDescent="0.4">
      <c r="A4483" s="287" t="s">
        <v>5597</v>
      </c>
      <c r="B4483" s="288" t="e">
        <f>VLOOKUP(A4483,Lists!B:C,2,FALSE)</f>
        <v>#N/A</v>
      </c>
      <c r="C4483" s="288" t="e">
        <f>VLOOKUP(A4483,Lists!B:D,3,FALSE)</f>
        <v>#N/A</v>
      </c>
      <c r="D4483" s="289" t="s">
        <v>649</v>
      </c>
      <c r="E4483" s="289">
        <v>0</v>
      </c>
      <c r="F4483" s="289" t="s">
        <v>3805</v>
      </c>
      <c r="G4483" s="289" t="s">
        <v>731</v>
      </c>
      <c r="H4483" s="278">
        <f t="shared" si="140"/>
        <v>2</v>
      </c>
      <c r="I4483" s="252"/>
      <c r="J4483" s="289"/>
      <c r="K4483" s="278" t="e">
        <f t="shared" si="141"/>
        <v>#N/A</v>
      </c>
      <c r="L4483" s="290">
        <v>43571</v>
      </c>
      <c r="M4483" s="290" t="s">
        <v>3249</v>
      </c>
    </row>
    <row r="4484" spans="1:13" s="269" customFormat="1" ht="15.5" hidden="1" thickTop="1" thickBot="1" x14ac:dyDescent="0.4">
      <c r="A4484" s="283" t="s">
        <v>5597</v>
      </c>
      <c r="B4484" s="284" t="e">
        <f>VLOOKUP(A4484,Lists!B:C,2,FALSE)</f>
        <v>#N/A</v>
      </c>
      <c r="C4484" s="284" t="e">
        <f>VLOOKUP(A4484,Lists!B:D,3,FALSE)</f>
        <v>#N/A</v>
      </c>
      <c r="D4484" s="285" t="s">
        <v>650</v>
      </c>
      <c r="E4484" s="285">
        <v>1</v>
      </c>
      <c r="F4484" s="285" t="s">
        <v>3805</v>
      </c>
      <c r="G4484" s="285" t="s">
        <v>731</v>
      </c>
      <c r="H4484" s="278">
        <f t="shared" si="140"/>
        <v>2</v>
      </c>
      <c r="I4484" s="251"/>
      <c r="J4484" s="285"/>
      <c r="K4484" s="278" t="e">
        <f t="shared" si="141"/>
        <v>#N/A</v>
      </c>
      <c r="L4484" s="286">
        <v>43571</v>
      </c>
      <c r="M4484" s="286" t="s">
        <v>3249</v>
      </c>
    </row>
    <row r="4485" spans="1:13" s="269" customFormat="1" ht="15.5" hidden="1" thickTop="1" thickBot="1" x14ac:dyDescent="0.4">
      <c r="A4485" s="287" t="s">
        <v>5597</v>
      </c>
      <c r="B4485" s="288" t="e">
        <f>VLOOKUP(A4485,Lists!B:C,2,FALSE)</f>
        <v>#N/A</v>
      </c>
      <c r="C4485" s="288" t="e">
        <f>VLOOKUP(A4485,Lists!B:D,3,FALSE)</f>
        <v>#N/A</v>
      </c>
      <c r="D4485" s="289" t="s">
        <v>651</v>
      </c>
      <c r="E4485" s="289">
        <v>1</v>
      </c>
      <c r="F4485" s="289" t="s">
        <v>3805</v>
      </c>
      <c r="G4485" s="289" t="s">
        <v>731</v>
      </c>
      <c r="H4485" s="278">
        <f t="shared" si="140"/>
        <v>2</v>
      </c>
      <c r="I4485" s="252"/>
      <c r="J4485" s="289"/>
      <c r="K4485" s="278" t="e">
        <f t="shared" si="141"/>
        <v>#N/A</v>
      </c>
      <c r="L4485" s="290">
        <v>43571</v>
      </c>
      <c r="M4485" s="290" t="s">
        <v>3249</v>
      </c>
    </row>
    <row r="4486" spans="1:13" s="269" customFormat="1" ht="15.5" hidden="1" thickTop="1" thickBot="1" x14ac:dyDescent="0.4">
      <c r="A4486" s="283" t="s">
        <v>2987</v>
      </c>
      <c r="B4486" s="284" t="str">
        <f>VLOOKUP(A4486,Lists!B:C,2,FALSE)</f>
        <v>YEM001</v>
      </c>
      <c r="C4486" s="284" t="str">
        <f>VLOOKUP(A4486,Lists!B:D,3,FALSE)</f>
        <v>YEM</v>
      </c>
      <c r="D4486" s="285" t="s">
        <v>643</v>
      </c>
      <c r="E4486" s="285">
        <v>2</v>
      </c>
      <c r="F4486" s="285" t="s">
        <v>3898</v>
      </c>
      <c r="G4486" s="285" t="s">
        <v>731</v>
      </c>
      <c r="H4486" s="278">
        <f t="shared" si="140"/>
        <v>2</v>
      </c>
      <c r="I4486" s="251"/>
      <c r="J4486" s="285"/>
      <c r="K4486" s="278" t="str">
        <f t="shared" si="141"/>
        <v>YEM001Impediments to entry into country (bureaucratic and administrative)</v>
      </c>
      <c r="L4486" s="286">
        <v>43572</v>
      </c>
      <c r="M4486" s="286" t="s">
        <v>3248</v>
      </c>
    </row>
    <row r="4487" spans="1:13" s="269" customFormat="1" ht="15.5" hidden="1" thickTop="1" thickBot="1" x14ac:dyDescent="0.4">
      <c r="A4487" s="287" t="s">
        <v>2987</v>
      </c>
      <c r="B4487" s="288" t="str">
        <f>VLOOKUP(A4487,Lists!B:C,2,FALSE)</f>
        <v>YEM001</v>
      </c>
      <c r="C4487" s="288" t="str">
        <f>VLOOKUP(A4487,Lists!B:D,3,FALSE)</f>
        <v>YEM</v>
      </c>
      <c r="D4487" s="289" t="s">
        <v>644</v>
      </c>
      <c r="E4487" s="289">
        <v>3</v>
      </c>
      <c r="F4487" s="289" t="s">
        <v>3898</v>
      </c>
      <c r="G4487" s="289" t="s">
        <v>731</v>
      </c>
      <c r="H4487" s="278">
        <f t="shared" si="140"/>
        <v>2</v>
      </c>
      <c r="I4487" s="252"/>
      <c r="J4487" s="289"/>
      <c r="K4487" s="278" t="str">
        <f t="shared" si="141"/>
        <v>YEM001Restriction of movement (impediments to freedom of movement and/or administrative restrictions)</v>
      </c>
      <c r="L4487" s="290">
        <v>43572</v>
      </c>
      <c r="M4487" s="290" t="s">
        <v>3248</v>
      </c>
    </row>
    <row r="4488" spans="1:13" s="269" customFormat="1" ht="15.5" hidden="1" thickTop="1" thickBot="1" x14ac:dyDescent="0.4">
      <c r="A4488" s="283" t="s">
        <v>2987</v>
      </c>
      <c r="B4488" s="284" t="str">
        <f>VLOOKUP(A4488,Lists!B:C,2,FALSE)</f>
        <v>YEM001</v>
      </c>
      <c r="C4488" s="284" t="str">
        <f>VLOOKUP(A4488,Lists!B:D,3,FALSE)</f>
        <v>YEM</v>
      </c>
      <c r="D4488" s="285" t="s">
        <v>645</v>
      </c>
      <c r="E4488" s="285">
        <v>3</v>
      </c>
      <c r="F4488" s="285" t="s">
        <v>3898</v>
      </c>
      <c r="G4488" s="285" t="s">
        <v>731</v>
      </c>
      <c r="H4488" s="278">
        <f t="shared" si="140"/>
        <v>2</v>
      </c>
      <c r="I4488" s="251"/>
      <c r="J4488" s="285"/>
      <c r="K4488" s="278" t="str">
        <f t="shared" si="141"/>
        <v>YEM001Interference into implementation of humanitarian activities</v>
      </c>
      <c r="L4488" s="286">
        <v>43572</v>
      </c>
      <c r="M4488" s="286" t="s">
        <v>3248</v>
      </c>
    </row>
    <row r="4489" spans="1:13" s="269" customFormat="1" ht="15.5" hidden="1" thickTop="1" thickBot="1" x14ac:dyDescent="0.4">
      <c r="A4489" s="287" t="s">
        <v>2987</v>
      </c>
      <c r="B4489" s="288" t="str">
        <f>VLOOKUP(A4489,Lists!B:C,2,FALSE)</f>
        <v>YEM001</v>
      </c>
      <c r="C4489" s="288" t="str">
        <f>VLOOKUP(A4489,Lists!B:D,3,FALSE)</f>
        <v>YEM</v>
      </c>
      <c r="D4489" s="289" t="s">
        <v>646</v>
      </c>
      <c r="E4489" s="289">
        <v>3</v>
      </c>
      <c r="F4489" s="289" t="s">
        <v>3898</v>
      </c>
      <c r="G4489" s="289" t="s">
        <v>731</v>
      </c>
      <c r="H4489" s="278">
        <f t="shared" si="140"/>
        <v>2</v>
      </c>
      <c r="I4489" s="252"/>
      <c r="J4489" s="289"/>
      <c r="K4489" s="278" t="str">
        <f t="shared" si="141"/>
        <v>YEM001Violence against personnel, facilities and assets</v>
      </c>
      <c r="L4489" s="290">
        <v>43572</v>
      </c>
      <c r="M4489" s="290" t="s">
        <v>3248</v>
      </c>
    </row>
    <row r="4490" spans="1:13" s="269" customFormat="1" ht="15.5" hidden="1" thickTop="1" thickBot="1" x14ac:dyDescent="0.4">
      <c r="A4490" s="283" t="s">
        <v>2987</v>
      </c>
      <c r="B4490" s="284" t="str">
        <f>VLOOKUP(A4490,Lists!B:C,2,FALSE)</f>
        <v>YEM001</v>
      </c>
      <c r="C4490" s="284" t="str">
        <f>VLOOKUP(A4490,Lists!B:D,3,FALSE)</f>
        <v>YEM</v>
      </c>
      <c r="D4490" s="285" t="s">
        <v>647</v>
      </c>
      <c r="E4490" s="285">
        <v>2</v>
      </c>
      <c r="F4490" s="285" t="s">
        <v>3898</v>
      </c>
      <c r="G4490" s="285" t="s">
        <v>731</v>
      </c>
      <c r="H4490" s="278">
        <f t="shared" si="140"/>
        <v>2</v>
      </c>
      <c r="I4490" s="251"/>
      <c r="J4490" s="285"/>
      <c r="K4490" s="278" t="str">
        <f t="shared" si="141"/>
        <v>YEM001Denial of existence of humanitarian needs or entitlements to assistance</v>
      </c>
      <c r="L4490" s="286">
        <v>43572</v>
      </c>
      <c r="M4490" s="286" t="s">
        <v>3248</v>
      </c>
    </row>
    <row r="4491" spans="1:13" s="269" customFormat="1" ht="15.5" hidden="1" thickTop="1" thickBot="1" x14ac:dyDescent="0.4">
      <c r="A4491" s="287" t="s">
        <v>2987</v>
      </c>
      <c r="B4491" s="288" t="str">
        <f>VLOOKUP(A4491,Lists!B:C,2,FALSE)</f>
        <v>YEM001</v>
      </c>
      <c r="C4491" s="288" t="str">
        <f>VLOOKUP(A4491,Lists!B:D,3,FALSE)</f>
        <v>YEM</v>
      </c>
      <c r="D4491" s="289" t="s">
        <v>648</v>
      </c>
      <c r="E4491" s="289">
        <v>3</v>
      </c>
      <c r="F4491" s="289" t="s">
        <v>3898</v>
      </c>
      <c r="G4491" s="289" t="s">
        <v>731</v>
      </c>
      <c r="H4491" s="278">
        <f t="shared" si="140"/>
        <v>2</v>
      </c>
      <c r="I4491" s="252"/>
      <c r="J4491" s="289"/>
      <c r="K4491" s="278" t="str">
        <f t="shared" si="141"/>
        <v>YEM001Restriction and obstruction of access to services and assistance</v>
      </c>
      <c r="L4491" s="290">
        <v>43572</v>
      </c>
      <c r="M4491" s="290" t="s">
        <v>3248</v>
      </c>
    </row>
    <row r="4492" spans="1:13" s="269" customFormat="1" ht="15.5" hidden="1" thickTop="1" thickBot="1" x14ac:dyDescent="0.4">
      <c r="A4492" s="283" t="s">
        <v>2987</v>
      </c>
      <c r="B4492" s="284" t="str">
        <f>VLOOKUP(A4492,Lists!B:C,2,FALSE)</f>
        <v>YEM001</v>
      </c>
      <c r="C4492" s="284" t="str">
        <f>VLOOKUP(A4492,Lists!B:D,3,FALSE)</f>
        <v>YEM</v>
      </c>
      <c r="D4492" s="285" t="s">
        <v>649</v>
      </c>
      <c r="E4492" s="285">
        <v>3</v>
      </c>
      <c r="F4492" s="285" t="s">
        <v>3898</v>
      </c>
      <c r="G4492" s="285" t="s">
        <v>731</v>
      </c>
      <c r="H4492" s="278">
        <f t="shared" si="140"/>
        <v>2</v>
      </c>
      <c r="I4492" s="251"/>
      <c r="J4492" s="285"/>
      <c r="K4492" s="278" t="str">
        <f t="shared" si="141"/>
        <v>YEM001Ongoing insecurity/hostilities affecting humanitarian assistance</v>
      </c>
      <c r="L4492" s="286">
        <v>43572</v>
      </c>
      <c r="M4492" s="286" t="s">
        <v>3248</v>
      </c>
    </row>
    <row r="4493" spans="1:13" s="269" customFormat="1" ht="15.5" hidden="1" thickTop="1" thickBot="1" x14ac:dyDescent="0.4">
      <c r="A4493" s="287" t="s">
        <v>2987</v>
      </c>
      <c r="B4493" s="288" t="str">
        <f>VLOOKUP(A4493,Lists!B:C,2,FALSE)</f>
        <v>YEM001</v>
      </c>
      <c r="C4493" s="288" t="str">
        <f>VLOOKUP(A4493,Lists!B:D,3,FALSE)</f>
        <v>YEM</v>
      </c>
      <c r="D4493" s="289" t="s">
        <v>650</v>
      </c>
      <c r="E4493" s="289">
        <v>3</v>
      </c>
      <c r="F4493" s="289" t="s">
        <v>3898</v>
      </c>
      <c r="G4493" s="289" t="s">
        <v>731</v>
      </c>
      <c r="H4493" s="278">
        <f t="shared" si="140"/>
        <v>2</v>
      </c>
      <c r="I4493" s="252"/>
      <c r="J4493" s="289"/>
      <c r="K4493" s="278" t="str">
        <f t="shared" si="141"/>
        <v xml:space="preserve">YEM001Presence of mines and improvised explosive devices </v>
      </c>
      <c r="L4493" s="290">
        <v>43572</v>
      </c>
      <c r="M4493" s="290" t="s">
        <v>3248</v>
      </c>
    </row>
    <row r="4494" spans="1:13" s="269" customFormat="1" ht="15.5" hidden="1" thickTop="1" thickBot="1" x14ac:dyDescent="0.4">
      <c r="A4494" s="283" t="s">
        <v>2987</v>
      </c>
      <c r="B4494" s="284" t="str">
        <f>VLOOKUP(A4494,Lists!B:C,2,FALSE)</f>
        <v>YEM001</v>
      </c>
      <c r="C4494" s="284" t="str">
        <f>VLOOKUP(A4494,Lists!B:D,3,FALSE)</f>
        <v>YEM</v>
      </c>
      <c r="D4494" s="285" t="s">
        <v>651</v>
      </c>
      <c r="E4494" s="285">
        <v>3</v>
      </c>
      <c r="F4494" s="285" t="s">
        <v>3898</v>
      </c>
      <c r="G4494" s="285" t="s">
        <v>731</v>
      </c>
      <c r="H4494" s="278">
        <f t="shared" si="140"/>
        <v>2</v>
      </c>
      <c r="I4494" s="251"/>
      <c r="J4494" s="285"/>
      <c r="K4494" s="278" t="str">
        <f t="shared" si="141"/>
        <v>YEM001Physical constraints in the environment (obstacles related to terrain, climate, lack of infrastructure, etc.)</v>
      </c>
      <c r="L4494" s="286">
        <v>43572</v>
      </c>
      <c r="M4494" s="286" t="s">
        <v>3248</v>
      </c>
    </row>
    <row r="4495" spans="1:13" s="269" customFormat="1" ht="15.5" hidden="1" thickTop="1" thickBot="1" x14ac:dyDescent="0.4">
      <c r="A4495" s="287" t="s">
        <v>1260</v>
      </c>
      <c r="B4495" s="288" t="str">
        <f>VLOOKUP(A4495,Lists!B:C,2,FALSE)</f>
        <v>TZA002</v>
      </c>
      <c r="C4495" s="288" t="str">
        <f>VLOOKUP(A4495,Lists!B:D,3,FALSE)</f>
        <v>TZA</v>
      </c>
      <c r="D4495" s="289" t="s">
        <v>643</v>
      </c>
      <c r="E4495" s="289">
        <v>0</v>
      </c>
      <c r="F4495" s="289" t="s">
        <v>3898</v>
      </c>
      <c r="G4495" s="289" t="s">
        <v>731</v>
      </c>
      <c r="H4495" s="278">
        <f t="shared" si="140"/>
        <v>2</v>
      </c>
      <c r="I4495" s="252"/>
      <c r="J4495" s="289"/>
      <c r="K4495" s="278" t="str">
        <f t="shared" si="141"/>
        <v>TZA002Impediments to entry into country (bureaucratic and administrative)</v>
      </c>
      <c r="L4495" s="290">
        <v>43572</v>
      </c>
      <c r="M4495" s="290" t="s">
        <v>3248</v>
      </c>
    </row>
    <row r="4496" spans="1:13" s="269" customFormat="1" ht="15.5" hidden="1" thickTop="1" thickBot="1" x14ac:dyDescent="0.4">
      <c r="A4496" s="283" t="s">
        <v>1260</v>
      </c>
      <c r="B4496" s="284" t="str">
        <f>VLOOKUP(A4496,Lists!B:C,2,FALSE)</f>
        <v>TZA002</v>
      </c>
      <c r="C4496" s="284" t="str">
        <f>VLOOKUP(A4496,Lists!B:D,3,FALSE)</f>
        <v>TZA</v>
      </c>
      <c r="D4496" s="285" t="s">
        <v>644</v>
      </c>
      <c r="E4496" s="285">
        <v>0</v>
      </c>
      <c r="F4496" s="285" t="s">
        <v>3898</v>
      </c>
      <c r="G4496" s="285" t="s">
        <v>731</v>
      </c>
      <c r="H4496" s="278">
        <f t="shared" si="140"/>
        <v>2</v>
      </c>
      <c r="I4496" s="251"/>
      <c r="J4496" s="285"/>
      <c r="K4496" s="278" t="str">
        <f t="shared" si="141"/>
        <v>TZA002Restriction of movement (impediments to freedom of movement and/or administrative restrictions)</v>
      </c>
      <c r="L4496" s="286">
        <v>43572</v>
      </c>
      <c r="M4496" s="286" t="s">
        <v>3248</v>
      </c>
    </row>
    <row r="4497" spans="1:13" s="269" customFormat="1" ht="15.5" hidden="1" thickTop="1" thickBot="1" x14ac:dyDescent="0.4">
      <c r="A4497" s="287" t="s">
        <v>1260</v>
      </c>
      <c r="B4497" s="288" t="str">
        <f>VLOOKUP(A4497,Lists!B:C,2,FALSE)</f>
        <v>TZA002</v>
      </c>
      <c r="C4497" s="288" t="str">
        <f>VLOOKUP(A4497,Lists!B:D,3,FALSE)</f>
        <v>TZA</v>
      </c>
      <c r="D4497" s="289" t="s">
        <v>645</v>
      </c>
      <c r="E4497" s="289">
        <v>0</v>
      </c>
      <c r="F4497" s="289" t="s">
        <v>3898</v>
      </c>
      <c r="G4497" s="289" t="s">
        <v>731</v>
      </c>
      <c r="H4497" s="278">
        <f t="shared" si="140"/>
        <v>2</v>
      </c>
      <c r="I4497" s="252"/>
      <c r="J4497" s="289"/>
      <c r="K4497" s="278" t="str">
        <f t="shared" si="141"/>
        <v>TZA002Interference into implementation of humanitarian activities</v>
      </c>
      <c r="L4497" s="290">
        <v>43572</v>
      </c>
      <c r="M4497" s="290" t="s">
        <v>3248</v>
      </c>
    </row>
    <row r="4498" spans="1:13" s="269" customFormat="1" ht="15.5" hidden="1" thickTop="1" thickBot="1" x14ac:dyDescent="0.4">
      <c r="A4498" s="283" t="s">
        <v>1260</v>
      </c>
      <c r="B4498" s="284" t="str">
        <f>VLOOKUP(A4498,Lists!B:C,2,FALSE)</f>
        <v>TZA002</v>
      </c>
      <c r="C4498" s="284" t="str">
        <f>VLOOKUP(A4498,Lists!B:D,3,FALSE)</f>
        <v>TZA</v>
      </c>
      <c r="D4498" s="285" t="s">
        <v>646</v>
      </c>
      <c r="E4498" s="285">
        <v>0</v>
      </c>
      <c r="F4498" s="285" t="s">
        <v>3898</v>
      </c>
      <c r="G4498" s="285" t="s">
        <v>731</v>
      </c>
      <c r="H4498" s="278">
        <f t="shared" si="140"/>
        <v>2</v>
      </c>
      <c r="I4498" s="251"/>
      <c r="J4498" s="285"/>
      <c r="K4498" s="278" t="str">
        <f t="shared" si="141"/>
        <v>TZA002Violence against personnel, facilities and assets</v>
      </c>
      <c r="L4498" s="286">
        <v>43572</v>
      </c>
      <c r="M4498" s="286" t="s">
        <v>3248</v>
      </c>
    </row>
    <row r="4499" spans="1:13" s="269" customFormat="1" ht="15.5" hidden="1" thickTop="1" thickBot="1" x14ac:dyDescent="0.4">
      <c r="A4499" s="287" t="s">
        <v>1260</v>
      </c>
      <c r="B4499" s="288" t="str">
        <f>VLOOKUP(A4499,Lists!B:C,2,FALSE)</f>
        <v>TZA002</v>
      </c>
      <c r="C4499" s="288" t="str">
        <f>VLOOKUP(A4499,Lists!B:D,3,FALSE)</f>
        <v>TZA</v>
      </c>
      <c r="D4499" s="289" t="s">
        <v>647</v>
      </c>
      <c r="E4499" s="289">
        <v>0</v>
      </c>
      <c r="F4499" s="289" t="s">
        <v>3898</v>
      </c>
      <c r="G4499" s="289" t="s">
        <v>731</v>
      </c>
      <c r="H4499" s="278">
        <f t="shared" si="140"/>
        <v>2</v>
      </c>
      <c r="I4499" s="252"/>
      <c r="J4499" s="289"/>
      <c r="K4499" s="278" t="str">
        <f t="shared" si="141"/>
        <v>TZA002Denial of existence of humanitarian needs or entitlements to assistance</v>
      </c>
      <c r="L4499" s="290">
        <v>43572</v>
      </c>
      <c r="M4499" s="290" t="s">
        <v>3248</v>
      </c>
    </row>
    <row r="4500" spans="1:13" s="269" customFormat="1" ht="15.5" hidden="1" thickTop="1" thickBot="1" x14ac:dyDescent="0.4">
      <c r="A4500" s="283" t="s">
        <v>1260</v>
      </c>
      <c r="B4500" s="284" t="str">
        <f>VLOOKUP(A4500,Lists!B:C,2,FALSE)</f>
        <v>TZA002</v>
      </c>
      <c r="C4500" s="284" t="str">
        <f>VLOOKUP(A4500,Lists!B:D,3,FALSE)</f>
        <v>TZA</v>
      </c>
      <c r="D4500" s="285" t="s">
        <v>648</v>
      </c>
      <c r="E4500" s="285">
        <v>2</v>
      </c>
      <c r="F4500" s="285" t="s">
        <v>3898</v>
      </c>
      <c r="G4500" s="285" t="s">
        <v>731</v>
      </c>
      <c r="H4500" s="278">
        <f t="shared" si="140"/>
        <v>2</v>
      </c>
      <c r="I4500" s="251"/>
      <c r="J4500" s="285"/>
      <c r="K4500" s="278" t="str">
        <f t="shared" si="141"/>
        <v>TZA002Restriction and obstruction of access to services and assistance</v>
      </c>
      <c r="L4500" s="286">
        <v>43572</v>
      </c>
      <c r="M4500" s="286" t="s">
        <v>3248</v>
      </c>
    </row>
    <row r="4501" spans="1:13" s="269" customFormat="1" ht="15.5" hidden="1" thickTop="1" thickBot="1" x14ac:dyDescent="0.4">
      <c r="A4501" s="287" t="s">
        <v>1260</v>
      </c>
      <c r="B4501" s="288" t="str">
        <f>VLOOKUP(A4501,Lists!B:C,2,FALSE)</f>
        <v>TZA002</v>
      </c>
      <c r="C4501" s="288" t="str">
        <f>VLOOKUP(A4501,Lists!B:D,3,FALSE)</f>
        <v>TZA</v>
      </c>
      <c r="D4501" s="289" t="s">
        <v>649</v>
      </c>
      <c r="E4501" s="289">
        <v>0</v>
      </c>
      <c r="F4501" s="289" t="s">
        <v>3898</v>
      </c>
      <c r="G4501" s="289" t="s">
        <v>731</v>
      </c>
      <c r="H4501" s="278">
        <f t="shared" si="140"/>
        <v>2</v>
      </c>
      <c r="I4501" s="252"/>
      <c r="J4501" s="289"/>
      <c r="K4501" s="278" t="str">
        <f t="shared" si="141"/>
        <v>TZA002Ongoing insecurity/hostilities affecting humanitarian assistance</v>
      </c>
      <c r="L4501" s="290">
        <v>43572</v>
      </c>
      <c r="M4501" s="290" t="s">
        <v>3248</v>
      </c>
    </row>
    <row r="4502" spans="1:13" s="269" customFormat="1" ht="15.5" hidden="1" thickTop="1" thickBot="1" x14ac:dyDescent="0.4">
      <c r="A4502" s="283" t="s">
        <v>1260</v>
      </c>
      <c r="B4502" s="284" t="str">
        <f>VLOOKUP(A4502,Lists!B:C,2,FALSE)</f>
        <v>TZA002</v>
      </c>
      <c r="C4502" s="284" t="str">
        <f>VLOOKUP(A4502,Lists!B:D,3,FALSE)</f>
        <v>TZA</v>
      </c>
      <c r="D4502" s="285" t="s">
        <v>650</v>
      </c>
      <c r="E4502" s="285">
        <v>1</v>
      </c>
      <c r="F4502" s="285" t="s">
        <v>3898</v>
      </c>
      <c r="G4502" s="285" t="s">
        <v>731</v>
      </c>
      <c r="H4502" s="278">
        <f t="shared" si="140"/>
        <v>2</v>
      </c>
      <c r="I4502" s="251"/>
      <c r="J4502" s="285"/>
      <c r="K4502" s="278" t="str">
        <f t="shared" si="141"/>
        <v xml:space="preserve">TZA002Presence of mines and improvised explosive devices </v>
      </c>
      <c r="L4502" s="286">
        <v>43572</v>
      </c>
      <c r="M4502" s="286" t="s">
        <v>3248</v>
      </c>
    </row>
    <row r="4503" spans="1:13" s="269" customFormat="1" ht="15.5" hidden="1" thickTop="1" thickBot="1" x14ac:dyDescent="0.4">
      <c r="A4503" s="287" t="s">
        <v>1260</v>
      </c>
      <c r="B4503" s="288" t="str">
        <f>VLOOKUP(A4503,Lists!B:C,2,FALSE)</f>
        <v>TZA002</v>
      </c>
      <c r="C4503" s="288" t="str">
        <f>VLOOKUP(A4503,Lists!B:D,3,FALSE)</f>
        <v>TZA</v>
      </c>
      <c r="D4503" s="289" t="s">
        <v>651</v>
      </c>
      <c r="E4503" s="289">
        <v>0</v>
      </c>
      <c r="F4503" s="289" t="s">
        <v>3898</v>
      </c>
      <c r="G4503" s="289" t="s">
        <v>731</v>
      </c>
      <c r="H4503" s="278">
        <f t="shared" si="140"/>
        <v>2</v>
      </c>
      <c r="I4503" s="252"/>
      <c r="J4503" s="289"/>
      <c r="K4503" s="278" t="str">
        <f t="shared" si="141"/>
        <v>TZA002Physical constraints in the environment (obstacles related to terrain, climate, lack of infrastructure, etc.)</v>
      </c>
      <c r="L4503" s="290">
        <v>43572</v>
      </c>
      <c r="M4503" s="290" t="s">
        <v>3248</v>
      </c>
    </row>
    <row r="4504" spans="1:13" s="269" customFormat="1" ht="15.5" hidden="1" thickTop="1" thickBot="1" x14ac:dyDescent="0.4">
      <c r="A4504" s="283" t="s">
        <v>2976</v>
      </c>
      <c r="B4504" s="284" t="str">
        <f>VLOOKUP(A4504,Lists!B:C,2,FALSE)</f>
        <v>SOM001</v>
      </c>
      <c r="C4504" s="284" t="str">
        <f>VLOOKUP(A4504,Lists!B:D,3,FALSE)</f>
        <v>SOM</v>
      </c>
      <c r="D4504" s="285" t="s">
        <v>643</v>
      </c>
      <c r="E4504" s="285">
        <v>1</v>
      </c>
      <c r="F4504" s="285" t="s">
        <v>3898</v>
      </c>
      <c r="G4504" s="285" t="s">
        <v>731</v>
      </c>
      <c r="H4504" s="278">
        <f t="shared" si="140"/>
        <v>2</v>
      </c>
      <c r="I4504" s="251"/>
      <c r="J4504" s="285"/>
      <c r="K4504" s="278" t="str">
        <f t="shared" si="141"/>
        <v>SOM001Impediments to entry into country (bureaucratic and administrative)</v>
      </c>
      <c r="L4504" s="286">
        <v>43572</v>
      </c>
      <c r="M4504" s="286" t="s">
        <v>3248</v>
      </c>
    </row>
    <row r="4505" spans="1:13" s="269" customFormat="1" ht="15.5" hidden="1" thickTop="1" thickBot="1" x14ac:dyDescent="0.4">
      <c r="A4505" s="287" t="s">
        <v>2976</v>
      </c>
      <c r="B4505" s="288" t="str">
        <f>VLOOKUP(A4505,Lists!B:C,2,FALSE)</f>
        <v>SOM001</v>
      </c>
      <c r="C4505" s="288" t="str">
        <f>VLOOKUP(A4505,Lists!B:D,3,FALSE)</f>
        <v>SOM</v>
      </c>
      <c r="D4505" s="289" t="s">
        <v>644</v>
      </c>
      <c r="E4505" s="289">
        <v>3</v>
      </c>
      <c r="F4505" s="289" t="s">
        <v>3898</v>
      </c>
      <c r="G4505" s="289" t="s">
        <v>731</v>
      </c>
      <c r="H4505" s="278">
        <f t="shared" si="140"/>
        <v>2</v>
      </c>
      <c r="I4505" s="252"/>
      <c r="J4505" s="289"/>
      <c r="K4505" s="278" t="str">
        <f t="shared" si="141"/>
        <v>SOM001Restriction of movement (impediments to freedom of movement and/or administrative restrictions)</v>
      </c>
      <c r="L4505" s="290">
        <v>43572</v>
      </c>
      <c r="M4505" s="290" t="s">
        <v>3248</v>
      </c>
    </row>
    <row r="4506" spans="1:13" s="269" customFormat="1" ht="15.5" hidden="1" thickTop="1" thickBot="1" x14ac:dyDescent="0.4">
      <c r="A4506" s="283" t="s">
        <v>2976</v>
      </c>
      <c r="B4506" s="284" t="str">
        <f>VLOOKUP(A4506,Lists!B:C,2,FALSE)</f>
        <v>SOM001</v>
      </c>
      <c r="C4506" s="284" t="str">
        <f>VLOOKUP(A4506,Lists!B:D,3,FALSE)</f>
        <v>SOM</v>
      </c>
      <c r="D4506" s="285" t="s">
        <v>645</v>
      </c>
      <c r="E4506" s="285">
        <v>2</v>
      </c>
      <c r="F4506" s="285" t="s">
        <v>3898</v>
      </c>
      <c r="G4506" s="285" t="s">
        <v>731</v>
      </c>
      <c r="H4506" s="278">
        <f t="shared" si="140"/>
        <v>2</v>
      </c>
      <c r="I4506" s="251"/>
      <c r="J4506" s="285"/>
      <c r="K4506" s="278" t="str">
        <f t="shared" si="141"/>
        <v>SOM001Interference into implementation of humanitarian activities</v>
      </c>
      <c r="L4506" s="286">
        <v>43572</v>
      </c>
      <c r="M4506" s="286" t="s">
        <v>3248</v>
      </c>
    </row>
    <row r="4507" spans="1:13" s="269" customFormat="1" ht="15.5" hidden="1" thickTop="1" thickBot="1" x14ac:dyDescent="0.4">
      <c r="A4507" s="287" t="s">
        <v>2976</v>
      </c>
      <c r="B4507" s="288" t="str">
        <f>VLOOKUP(A4507,Lists!B:C,2,FALSE)</f>
        <v>SOM001</v>
      </c>
      <c r="C4507" s="288" t="str">
        <f>VLOOKUP(A4507,Lists!B:D,3,FALSE)</f>
        <v>SOM</v>
      </c>
      <c r="D4507" s="289" t="s">
        <v>646</v>
      </c>
      <c r="E4507" s="289">
        <v>3</v>
      </c>
      <c r="F4507" s="289" t="s">
        <v>3898</v>
      </c>
      <c r="G4507" s="289" t="s">
        <v>731</v>
      </c>
      <c r="H4507" s="278">
        <f t="shared" si="140"/>
        <v>2</v>
      </c>
      <c r="I4507" s="252"/>
      <c r="J4507" s="289"/>
      <c r="K4507" s="278" t="str">
        <f t="shared" si="141"/>
        <v>SOM001Violence against personnel, facilities and assets</v>
      </c>
      <c r="L4507" s="290">
        <v>43572</v>
      </c>
      <c r="M4507" s="290" t="s">
        <v>3248</v>
      </c>
    </row>
    <row r="4508" spans="1:13" s="269" customFormat="1" ht="15.5" hidden="1" thickTop="1" thickBot="1" x14ac:dyDescent="0.4">
      <c r="A4508" s="283" t="s">
        <v>2976</v>
      </c>
      <c r="B4508" s="284" t="str">
        <f>VLOOKUP(A4508,Lists!B:C,2,FALSE)</f>
        <v>SOM001</v>
      </c>
      <c r="C4508" s="284" t="str">
        <f>VLOOKUP(A4508,Lists!B:D,3,FALSE)</f>
        <v>SOM</v>
      </c>
      <c r="D4508" s="285" t="s">
        <v>647</v>
      </c>
      <c r="E4508" s="285">
        <v>2</v>
      </c>
      <c r="F4508" s="285" t="s">
        <v>3898</v>
      </c>
      <c r="G4508" s="285" t="s">
        <v>731</v>
      </c>
      <c r="H4508" s="278">
        <f t="shared" si="140"/>
        <v>2</v>
      </c>
      <c r="I4508" s="251"/>
      <c r="J4508" s="285"/>
      <c r="K4508" s="278" t="str">
        <f t="shared" si="141"/>
        <v>SOM001Denial of existence of humanitarian needs or entitlements to assistance</v>
      </c>
      <c r="L4508" s="286">
        <v>43572</v>
      </c>
      <c r="M4508" s="286" t="s">
        <v>3248</v>
      </c>
    </row>
    <row r="4509" spans="1:13" s="269" customFormat="1" ht="15.5" hidden="1" thickTop="1" thickBot="1" x14ac:dyDescent="0.4">
      <c r="A4509" s="287" t="s">
        <v>2976</v>
      </c>
      <c r="B4509" s="288" t="str">
        <f>VLOOKUP(A4509,Lists!B:C,2,FALSE)</f>
        <v>SOM001</v>
      </c>
      <c r="C4509" s="288" t="str">
        <f>VLOOKUP(A4509,Lists!B:D,3,FALSE)</f>
        <v>SOM</v>
      </c>
      <c r="D4509" s="289" t="s">
        <v>648</v>
      </c>
      <c r="E4509" s="289">
        <v>3</v>
      </c>
      <c r="F4509" s="289" t="s">
        <v>3898</v>
      </c>
      <c r="G4509" s="289" t="s">
        <v>731</v>
      </c>
      <c r="H4509" s="278">
        <f t="shared" si="140"/>
        <v>2</v>
      </c>
      <c r="I4509" s="252"/>
      <c r="J4509" s="289"/>
      <c r="K4509" s="278" t="str">
        <f t="shared" si="141"/>
        <v>SOM001Restriction and obstruction of access to services and assistance</v>
      </c>
      <c r="L4509" s="290">
        <v>43572</v>
      </c>
      <c r="M4509" s="290" t="s">
        <v>3248</v>
      </c>
    </row>
    <row r="4510" spans="1:13" s="269" customFormat="1" ht="15.5" hidden="1" thickTop="1" thickBot="1" x14ac:dyDescent="0.4">
      <c r="A4510" s="283" t="s">
        <v>2976</v>
      </c>
      <c r="B4510" s="284" t="str">
        <f>VLOOKUP(A4510,Lists!B:C,2,FALSE)</f>
        <v>SOM001</v>
      </c>
      <c r="C4510" s="284" t="str">
        <f>VLOOKUP(A4510,Lists!B:D,3,FALSE)</f>
        <v>SOM</v>
      </c>
      <c r="D4510" s="285" t="s">
        <v>649</v>
      </c>
      <c r="E4510" s="285">
        <v>3</v>
      </c>
      <c r="F4510" s="285" t="s">
        <v>3898</v>
      </c>
      <c r="G4510" s="285" t="s">
        <v>731</v>
      </c>
      <c r="H4510" s="278">
        <f t="shared" si="140"/>
        <v>2</v>
      </c>
      <c r="I4510" s="251"/>
      <c r="J4510" s="285"/>
      <c r="K4510" s="278" t="str">
        <f t="shared" si="141"/>
        <v>SOM001Ongoing insecurity/hostilities affecting humanitarian assistance</v>
      </c>
      <c r="L4510" s="286">
        <v>43572</v>
      </c>
      <c r="M4510" s="286" t="s">
        <v>3248</v>
      </c>
    </row>
    <row r="4511" spans="1:13" s="269" customFormat="1" ht="15.5" hidden="1" thickTop="1" thickBot="1" x14ac:dyDescent="0.4">
      <c r="A4511" s="287" t="s">
        <v>2976</v>
      </c>
      <c r="B4511" s="288" t="str">
        <f>VLOOKUP(A4511,Lists!B:C,2,FALSE)</f>
        <v>SOM001</v>
      </c>
      <c r="C4511" s="288" t="str">
        <f>VLOOKUP(A4511,Lists!B:D,3,FALSE)</f>
        <v>SOM</v>
      </c>
      <c r="D4511" s="289" t="s">
        <v>650</v>
      </c>
      <c r="E4511" s="289">
        <v>2</v>
      </c>
      <c r="F4511" s="289" t="s">
        <v>3898</v>
      </c>
      <c r="G4511" s="289" t="s">
        <v>731</v>
      </c>
      <c r="H4511" s="278">
        <f t="shared" si="140"/>
        <v>2</v>
      </c>
      <c r="I4511" s="252"/>
      <c r="J4511" s="289"/>
      <c r="K4511" s="278" t="str">
        <f t="shared" si="141"/>
        <v xml:space="preserve">SOM001Presence of mines and improvised explosive devices </v>
      </c>
      <c r="L4511" s="290">
        <v>43572</v>
      </c>
      <c r="M4511" s="290" t="s">
        <v>3248</v>
      </c>
    </row>
    <row r="4512" spans="1:13" s="269" customFormat="1" ht="15.5" hidden="1" thickTop="1" thickBot="1" x14ac:dyDescent="0.4">
      <c r="A4512" s="283" t="s">
        <v>2976</v>
      </c>
      <c r="B4512" s="284" t="str">
        <f>VLOOKUP(A4512,Lists!B:C,2,FALSE)</f>
        <v>SOM001</v>
      </c>
      <c r="C4512" s="284" t="str">
        <f>VLOOKUP(A4512,Lists!B:D,3,FALSE)</f>
        <v>SOM</v>
      </c>
      <c r="D4512" s="285" t="s">
        <v>651</v>
      </c>
      <c r="E4512" s="285">
        <v>2</v>
      </c>
      <c r="F4512" s="285" t="s">
        <v>3898</v>
      </c>
      <c r="G4512" s="285" t="s">
        <v>731</v>
      </c>
      <c r="H4512" s="278">
        <f t="shared" si="140"/>
        <v>2</v>
      </c>
      <c r="I4512" s="251"/>
      <c r="J4512" s="285"/>
      <c r="K4512" s="278" t="str">
        <f t="shared" si="141"/>
        <v>SOM001Physical constraints in the environment (obstacles related to terrain, climate, lack of infrastructure, etc.)</v>
      </c>
      <c r="L4512" s="286">
        <v>43572</v>
      </c>
      <c r="M4512" s="286" t="s">
        <v>3248</v>
      </c>
    </row>
    <row r="4513" spans="1:13" s="269" customFormat="1" ht="15.5" hidden="1" thickTop="1" thickBot="1" x14ac:dyDescent="0.4">
      <c r="A4513" s="287" t="s">
        <v>2992</v>
      </c>
      <c r="B4513" s="288" t="str">
        <f>VLOOKUP(A4513,Lists!B:C,2,FALSE)</f>
        <v>JOR002</v>
      </c>
      <c r="C4513" s="288" t="str">
        <f>VLOOKUP(A4513,Lists!B:D,3,FALSE)</f>
        <v>JOR</v>
      </c>
      <c r="D4513" s="289" t="s">
        <v>643</v>
      </c>
      <c r="E4513" s="289">
        <v>0</v>
      </c>
      <c r="F4513" s="289" t="s">
        <v>3898</v>
      </c>
      <c r="G4513" s="289" t="s">
        <v>731</v>
      </c>
      <c r="H4513" s="278">
        <f t="shared" si="140"/>
        <v>2</v>
      </c>
      <c r="I4513" s="252"/>
      <c r="J4513" s="289"/>
      <c r="K4513" s="278" t="str">
        <f t="shared" si="141"/>
        <v>JOR002Impediments to entry into country (bureaucratic and administrative)</v>
      </c>
      <c r="L4513" s="290">
        <v>43572</v>
      </c>
      <c r="M4513" s="290" t="s">
        <v>3248</v>
      </c>
    </row>
    <row r="4514" spans="1:13" s="269" customFormat="1" ht="15.5" hidden="1" thickTop="1" thickBot="1" x14ac:dyDescent="0.4">
      <c r="A4514" s="283" t="s">
        <v>2992</v>
      </c>
      <c r="B4514" s="284" t="str">
        <f>VLOOKUP(A4514,Lists!B:C,2,FALSE)</f>
        <v>JOR002</v>
      </c>
      <c r="C4514" s="284" t="str">
        <f>VLOOKUP(A4514,Lists!B:D,3,FALSE)</f>
        <v>JOR</v>
      </c>
      <c r="D4514" s="285" t="s">
        <v>644</v>
      </c>
      <c r="E4514" s="285">
        <v>0</v>
      </c>
      <c r="F4514" s="285" t="s">
        <v>3898</v>
      </c>
      <c r="G4514" s="285" t="s">
        <v>731</v>
      </c>
      <c r="H4514" s="278">
        <f t="shared" si="140"/>
        <v>2</v>
      </c>
      <c r="I4514" s="251"/>
      <c r="J4514" s="285"/>
      <c r="K4514" s="278" t="str">
        <f t="shared" si="141"/>
        <v>JOR002Restriction of movement (impediments to freedom of movement and/or administrative restrictions)</v>
      </c>
      <c r="L4514" s="286">
        <v>43572</v>
      </c>
      <c r="M4514" s="286" t="s">
        <v>3248</v>
      </c>
    </row>
    <row r="4515" spans="1:13" s="269" customFormat="1" ht="15.5" hidden="1" thickTop="1" thickBot="1" x14ac:dyDescent="0.4">
      <c r="A4515" s="287" t="s">
        <v>2992</v>
      </c>
      <c r="B4515" s="288" t="str">
        <f>VLOOKUP(A4515,Lists!B:C,2,FALSE)</f>
        <v>JOR002</v>
      </c>
      <c r="C4515" s="288" t="str">
        <f>VLOOKUP(A4515,Lists!B:D,3,FALSE)</f>
        <v>JOR</v>
      </c>
      <c r="D4515" s="289" t="s">
        <v>645</v>
      </c>
      <c r="E4515" s="289">
        <v>1</v>
      </c>
      <c r="F4515" s="289" t="s">
        <v>3898</v>
      </c>
      <c r="G4515" s="289" t="s">
        <v>731</v>
      </c>
      <c r="H4515" s="278">
        <f t="shared" si="140"/>
        <v>2</v>
      </c>
      <c r="I4515" s="252"/>
      <c r="J4515" s="289"/>
      <c r="K4515" s="278" t="str">
        <f t="shared" si="141"/>
        <v>JOR002Interference into implementation of humanitarian activities</v>
      </c>
      <c r="L4515" s="290">
        <v>43572</v>
      </c>
      <c r="M4515" s="290" t="s">
        <v>3248</v>
      </c>
    </row>
    <row r="4516" spans="1:13" s="269" customFormat="1" ht="15.5" hidden="1" thickTop="1" thickBot="1" x14ac:dyDescent="0.4">
      <c r="A4516" s="283" t="s">
        <v>2992</v>
      </c>
      <c r="B4516" s="284" t="str">
        <f>VLOOKUP(A4516,Lists!B:C,2,FALSE)</f>
        <v>JOR002</v>
      </c>
      <c r="C4516" s="284" t="str">
        <f>VLOOKUP(A4516,Lists!B:D,3,FALSE)</f>
        <v>JOR</v>
      </c>
      <c r="D4516" s="285" t="s">
        <v>646</v>
      </c>
      <c r="E4516" s="285">
        <v>0</v>
      </c>
      <c r="F4516" s="285" t="s">
        <v>3898</v>
      </c>
      <c r="G4516" s="285" t="s">
        <v>731</v>
      </c>
      <c r="H4516" s="278">
        <f t="shared" si="140"/>
        <v>2</v>
      </c>
      <c r="I4516" s="251"/>
      <c r="J4516" s="285"/>
      <c r="K4516" s="278" t="str">
        <f t="shared" si="141"/>
        <v>JOR002Violence against personnel, facilities and assets</v>
      </c>
      <c r="L4516" s="286">
        <v>43572</v>
      </c>
      <c r="M4516" s="286" t="s">
        <v>3248</v>
      </c>
    </row>
    <row r="4517" spans="1:13" s="269" customFormat="1" ht="15.5" hidden="1" thickTop="1" thickBot="1" x14ac:dyDescent="0.4">
      <c r="A4517" s="287" t="s">
        <v>2992</v>
      </c>
      <c r="B4517" s="288" t="str">
        <f>VLOOKUP(A4517,Lists!B:C,2,FALSE)</f>
        <v>JOR002</v>
      </c>
      <c r="C4517" s="288" t="str">
        <f>VLOOKUP(A4517,Lists!B:D,3,FALSE)</f>
        <v>JOR</v>
      </c>
      <c r="D4517" s="289" t="s">
        <v>647</v>
      </c>
      <c r="E4517" s="289">
        <v>0</v>
      </c>
      <c r="F4517" s="289" t="s">
        <v>3898</v>
      </c>
      <c r="G4517" s="289" t="s">
        <v>731</v>
      </c>
      <c r="H4517" s="278">
        <f t="shared" si="140"/>
        <v>2</v>
      </c>
      <c r="I4517" s="252"/>
      <c r="J4517" s="289"/>
      <c r="K4517" s="278" t="str">
        <f t="shared" si="141"/>
        <v>JOR002Denial of existence of humanitarian needs or entitlements to assistance</v>
      </c>
      <c r="L4517" s="290">
        <v>43572</v>
      </c>
      <c r="M4517" s="290" t="s">
        <v>3248</v>
      </c>
    </row>
    <row r="4518" spans="1:13" s="269" customFormat="1" ht="15.5" hidden="1" thickTop="1" thickBot="1" x14ac:dyDescent="0.4">
      <c r="A4518" s="283" t="s">
        <v>2992</v>
      </c>
      <c r="B4518" s="284" t="str">
        <f>VLOOKUP(A4518,Lists!B:C,2,FALSE)</f>
        <v>JOR002</v>
      </c>
      <c r="C4518" s="284" t="str">
        <f>VLOOKUP(A4518,Lists!B:D,3,FALSE)</f>
        <v>JOR</v>
      </c>
      <c r="D4518" s="285" t="s">
        <v>648</v>
      </c>
      <c r="E4518" s="285">
        <v>1</v>
      </c>
      <c r="F4518" s="285" t="s">
        <v>3898</v>
      </c>
      <c r="G4518" s="285" t="s">
        <v>731</v>
      </c>
      <c r="H4518" s="278">
        <f t="shared" si="140"/>
        <v>2</v>
      </c>
      <c r="I4518" s="251"/>
      <c r="J4518" s="285"/>
      <c r="K4518" s="278" t="str">
        <f t="shared" si="141"/>
        <v>JOR002Restriction and obstruction of access to services and assistance</v>
      </c>
      <c r="L4518" s="286">
        <v>43572</v>
      </c>
      <c r="M4518" s="286" t="s">
        <v>3248</v>
      </c>
    </row>
    <row r="4519" spans="1:13" s="269" customFormat="1" ht="15.5" hidden="1" thickTop="1" thickBot="1" x14ac:dyDescent="0.4">
      <c r="A4519" s="287" t="s">
        <v>2992</v>
      </c>
      <c r="B4519" s="288" t="str">
        <f>VLOOKUP(A4519,Lists!B:C,2,FALSE)</f>
        <v>JOR002</v>
      </c>
      <c r="C4519" s="288" t="str">
        <f>VLOOKUP(A4519,Lists!B:D,3,FALSE)</f>
        <v>JOR</v>
      </c>
      <c r="D4519" s="289" t="s">
        <v>649</v>
      </c>
      <c r="E4519" s="289">
        <v>0</v>
      </c>
      <c r="F4519" s="289" t="s">
        <v>3898</v>
      </c>
      <c r="G4519" s="289" t="s">
        <v>731</v>
      </c>
      <c r="H4519" s="278">
        <f t="shared" si="140"/>
        <v>2</v>
      </c>
      <c r="I4519" s="252"/>
      <c r="J4519" s="289"/>
      <c r="K4519" s="278" t="str">
        <f t="shared" si="141"/>
        <v>JOR002Ongoing insecurity/hostilities affecting humanitarian assistance</v>
      </c>
      <c r="L4519" s="290">
        <v>43572</v>
      </c>
      <c r="M4519" s="290" t="s">
        <v>3248</v>
      </c>
    </row>
    <row r="4520" spans="1:13" s="269" customFormat="1" ht="15.5" hidden="1" thickTop="1" thickBot="1" x14ac:dyDescent="0.4">
      <c r="A4520" s="283" t="s">
        <v>2992</v>
      </c>
      <c r="B4520" s="284" t="str">
        <f>VLOOKUP(A4520,Lists!B:C,2,FALSE)</f>
        <v>JOR002</v>
      </c>
      <c r="C4520" s="284" t="str">
        <f>VLOOKUP(A4520,Lists!B:D,3,FALSE)</f>
        <v>JOR</v>
      </c>
      <c r="D4520" s="285" t="s">
        <v>650</v>
      </c>
      <c r="E4520" s="285">
        <v>0</v>
      </c>
      <c r="F4520" s="285" t="s">
        <v>3898</v>
      </c>
      <c r="G4520" s="285" t="s">
        <v>731</v>
      </c>
      <c r="H4520" s="278">
        <f t="shared" si="140"/>
        <v>2</v>
      </c>
      <c r="I4520" s="251"/>
      <c r="J4520" s="285"/>
      <c r="K4520" s="278" t="str">
        <f t="shared" si="141"/>
        <v xml:space="preserve">JOR002Presence of mines and improvised explosive devices </v>
      </c>
      <c r="L4520" s="286">
        <v>43572</v>
      </c>
      <c r="M4520" s="286" t="s">
        <v>3248</v>
      </c>
    </row>
    <row r="4521" spans="1:13" s="269" customFormat="1" ht="15.5" hidden="1" thickTop="1" thickBot="1" x14ac:dyDescent="0.4">
      <c r="A4521" s="287" t="s">
        <v>2992</v>
      </c>
      <c r="B4521" s="288" t="str">
        <f>VLOOKUP(A4521,Lists!B:C,2,FALSE)</f>
        <v>JOR002</v>
      </c>
      <c r="C4521" s="288" t="str">
        <f>VLOOKUP(A4521,Lists!B:D,3,FALSE)</f>
        <v>JOR</v>
      </c>
      <c r="D4521" s="289" t="s">
        <v>651</v>
      </c>
      <c r="E4521" s="289">
        <v>0</v>
      </c>
      <c r="F4521" s="289" t="s">
        <v>3898</v>
      </c>
      <c r="G4521" s="289" t="s">
        <v>731</v>
      </c>
      <c r="H4521" s="278">
        <f t="shared" si="140"/>
        <v>2</v>
      </c>
      <c r="I4521" s="252"/>
      <c r="J4521" s="289"/>
      <c r="K4521" s="278" t="str">
        <f t="shared" si="141"/>
        <v>JOR002Physical constraints in the environment (obstacles related to terrain, climate, lack of infrastructure, etc.)</v>
      </c>
      <c r="L4521" s="290">
        <v>43572</v>
      </c>
      <c r="M4521" s="290" t="s">
        <v>3248</v>
      </c>
    </row>
    <row r="4522" spans="1:13" s="269" customFormat="1" ht="15.5" hidden="1" thickTop="1" thickBot="1" x14ac:dyDescent="0.4">
      <c r="A4522" s="283" t="s">
        <v>1230</v>
      </c>
      <c r="B4522" s="284" t="str">
        <f>VLOOKUP(A4522,Lists!B:C,2,FALSE)</f>
        <v>PSE002</v>
      </c>
      <c r="C4522" s="284" t="str">
        <f>VLOOKUP(A4522,Lists!B:D,3,FALSE)</f>
        <v>PSE</v>
      </c>
      <c r="D4522" s="285" t="s">
        <v>643</v>
      </c>
      <c r="E4522" s="285">
        <v>2</v>
      </c>
      <c r="F4522" s="285" t="s">
        <v>3898</v>
      </c>
      <c r="G4522" s="285" t="s">
        <v>731</v>
      </c>
      <c r="H4522" s="278">
        <f t="shared" si="140"/>
        <v>2</v>
      </c>
      <c r="I4522" s="251"/>
      <c r="J4522" s="285"/>
      <c r="K4522" s="278" t="str">
        <f t="shared" si="141"/>
        <v>PSE002Impediments to entry into country (bureaucratic and administrative)</v>
      </c>
      <c r="L4522" s="286">
        <v>43572</v>
      </c>
      <c r="M4522" s="286" t="s">
        <v>3248</v>
      </c>
    </row>
    <row r="4523" spans="1:13" s="269" customFormat="1" ht="15.5" hidden="1" thickTop="1" thickBot="1" x14ac:dyDescent="0.4">
      <c r="A4523" s="287" t="s">
        <v>1230</v>
      </c>
      <c r="B4523" s="288" t="str">
        <f>VLOOKUP(A4523,Lists!B:C,2,FALSE)</f>
        <v>PSE002</v>
      </c>
      <c r="C4523" s="288" t="str">
        <f>VLOOKUP(A4523,Lists!B:D,3,FALSE)</f>
        <v>PSE</v>
      </c>
      <c r="D4523" s="289" t="s">
        <v>644</v>
      </c>
      <c r="E4523" s="289">
        <v>3</v>
      </c>
      <c r="F4523" s="289" t="s">
        <v>3898</v>
      </c>
      <c r="G4523" s="289" t="s">
        <v>731</v>
      </c>
      <c r="H4523" s="278">
        <f t="shared" si="140"/>
        <v>2</v>
      </c>
      <c r="I4523" s="252"/>
      <c r="J4523" s="289"/>
      <c r="K4523" s="278" t="str">
        <f t="shared" si="141"/>
        <v>PSE002Restriction of movement (impediments to freedom of movement and/or administrative restrictions)</v>
      </c>
      <c r="L4523" s="290">
        <v>43572</v>
      </c>
      <c r="M4523" s="290" t="s">
        <v>3248</v>
      </c>
    </row>
    <row r="4524" spans="1:13" s="269" customFormat="1" ht="15.5" hidden="1" thickTop="1" thickBot="1" x14ac:dyDescent="0.4">
      <c r="A4524" s="283" t="s">
        <v>1230</v>
      </c>
      <c r="B4524" s="284" t="str">
        <f>VLOOKUP(A4524,Lists!B:C,2,FALSE)</f>
        <v>PSE002</v>
      </c>
      <c r="C4524" s="284" t="str">
        <f>VLOOKUP(A4524,Lists!B:D,3,FALSE)</f>
        <v>PSE</v>
      </c>
      <c r="D4524" s="285" t="s">
        <v>645</v>
      </c>
      <c r="E4524" s="285">
        <v>3</v>
      </c>
      <c r="F4524" s="285" t="s">
        <v>3898</v>
      </c>
      <c r="G4524" s="285" t="s">
        <v>731</v>
      </c>
      <c r="H4524" s="278">
        <f t="shared" si="140"/>
        <v>2</v>
      </c>
      <c r="I4524" s="251"/>
      <c r="J4524" s="285"/>
      <c r="K4524" s="278" t="str">
        <f t="shared" si="141"/>
        <v>PSE002Interference into implementation of humanitarian activities</v>
      </c>
      <c r="L4524" s="286">
        <v>43572</v>
      </c>
      <c r="M4524" s="286" t="s">
        <v>3248</v>
      </c>
    </row>
    <row r="4525" spans="1:13" s="269" customFormat="1" ht="15.5" hidden="1" thickTop="1" thickBot="1" x14ac:dyDescent="0.4">
      <c r="A4525" s="287" t="s">
        <v>1230</v>
      </c>
      <c r="B4525" s="288" t="str">
        <f>VLOOKUP(A4525,Lists!B:C,2,FALSE)</f>
        <v>PSE002</v>
      </c>
      <c r="C4525" s="288" t="str">
        <f>VLOOKUP(A4525,Lists!B:D,3,FALSE)</f>
        <v>PSE</v>
      </c>
      <c r="D4525" s="289" t="s">
        <v>646</v>
      </c>
      <c r="E4525" s="289">
        <v>1</v>
      </c>
      <c r="F4525" s="289" t="s">
        <v>3898</v>
      </c>
      <c r="G4525" s="289" t="s">
        <v>731</v>
      </c>
      <c r="H4525" s="278">
        <f t="shared" si="140"/>
        <v>2</v>
      </c>
      <c r="I4525" s="252"/>
      <c r="J4525" s="289"/>
      <c r="K4525" s="278" t="str">
        <f t="shared" si="141"/>
        <v>PSE002Violence against personnel, facilities and assets</v>
      </c>
      <c r="L4525" s="290">
        <v>43572</v>
      </c>
      <c r="M4525" s="290" t="s">
        <v>3248</v>
      </c>
    </row>
    <row r="4526" spans="1:13" s="269" customFormat="1" ht="15.5" hidden="1" thickTop="1" thickBot="1" x14ac:dyDescent="0.4">
      <c r="A4526" s="283" t="s">
        <v>1230</v>
      </c>
      <c r="B4526" s="284" t="str">
        <f>VLOOKUP(A4526,Lists!B:C,2,FALSE)</f>
        <v>PSE002</v>
      </c>
      <c r="C4526" s="284" t="str">
        <f>VLOOKUP(A4526,Lists!B:D,3,FALSE)</f>
        <v>PSE</v>
      </c>
      <c r="D4526" s="285" t="s">
        <v>647</v>
      </c>
      <c r="E4526" s="285">
        <v>2</v>
      </c>
      <c r="F4526" s="285" t="s">
        <v>3898</v>
      </c>
      <c r="G4526" s="285" t="s">
        <v>731</v>
      </c>
      <c r="H4526" s="278">
        <f t="shared" si="140"/>
        <v>2</v>
      </c>
      <c r="I4526" s="251"/>
      <c r="J4526" s="285"/>
      <c r="K4526" s="278" t="str">
        <f t="shared" si="141"/>
        <v>PSE002Denial of existence of humanitarian needs or entitlements to assistance</v>
      </c>
      <c r="L4526" s="286">
        <v>43572</v>
      </c>
      <c r="M4526" s="286" t="s">
        <v>3248</v>
      </c>
    </row>
    <row r="4527" spans="1:13" s="269" customFormat="1" ht="15.5" hidden="1" thickTop="1" thickBot="1" x14ac:dyDescent="0.4">
      <c r="A4527" s="287" t="s">
        <v>1230</v>
      </c>
      <c r="B4527" s="288" t="str">
        <f>VLOOKUP(A4527,Lists!B:C,2,FALSE)</f>
        <v>PSE002</v>
      </c>
      <c r="C4527" s="288" t="str">
        <f>VLOOKUP(A4527,Lists!B:D,3,FALSE)</f>
        <v>PSE</v>
      </c>
      <c r="D4527" s="289" t="s">
        <v>648</v>
      </c>
      <c r="E4527" s="289">
        <v>3</v>
      </c>
      <c r="F4527" s="289" t="s">
        <v>3898</v>
      </c>
      <c r="G4527" s="289" t="s">
        <v>731</v>
      </c>
      <c r="H4527" s="278">
        <f t="shared" si="140"/>
        <v>2</v>
      </c>
      <c r="I4527" s="252"/>
      <c r="J4527" s="289"/>
      <c r="K4527" s="278" t="str">
        <f t="shared" si="141"/>
        <v>PSE002Restriction and obstruction of access to services and assistance</v>
      </c>
      <c r="L4527" s="290">
        <v>43572</v>
      </c>
      <c r="M4527" s="290" t="s">
        <v>3248</v>
      </c>
    </row>
    <row r="4528" spans="1:13" s="269" customFormat="1" ht="15.5" hidden="1" thickTop="1" thickBot="1" x14ac:dyDescent="0.4">
      <c r="A4528" s="283" t="s">
        <v>1230</v>
      </c>
      <c r="B4528" s="284" t="str">
        <f>VLOOKUP(A4528,Lists!B:C,2,FALSE)</f>
        <v>PSE002</v>
      </c>
      <c r="C4528" s="284" t="str">
        <f>VLOOKUP(A4528,Lists!B:D,3,FALSE)</f>
        <v>PSE</v>
      </c>
      <c r="D4528" s="285" t="s">
        <v>649</v>
      </c>
      <c r="E4528" s="285">
        <v>3</v>
      </c>
      <c r="F4528" s="285" t="s">
        <v>3898</v>
      </c>
      <c r="G4528" s="285" t="s">
        <v>731</v>
      </c>
      <c r="H4528" s="278">
        <f t="shared" si="140"/>
        <v>2</v>
      </c>
      <c r="I4528" s="251"/>
      <c r="J4528" s="285"/>
      <c r="K4528" s="278" t="str">
        <f t="shared" si="141"/>
        <v>PSE002Ongoing insecurity/hostilities affecting humanitarian assistance</v>
      </c>
      <c r="L4528" s="286">
        <v>43572</v>
      </c>
      <c r="M4528" s="286" t="s">
        <v>3248</v>
      </c>
    </row>
    <row r="4529" spans="1:13" s="269" customFormat="1" ht="15.5" hidden="1" thickTop="1" thickBot="1" x14ac:dyDescent="0.4">
      <c r="A4529" s="287" t="s">
        <v>1230</v>
      </c>
      <c r="B4529" s="288" t="str">
        <f>VLOOKUP(A4529,Lists!B:C,2,FALSE)</f>
        <v>PSE002</v>
      </c>
      <c r="C4529" s="288" t="str">
        <f>VLOOKUP(A4529,Lists!B:D,3,FALSE)</f>
        <v>PSE</v>
      </c>
      <c r="D4529" s="289" t="s">
        <v>650</v>
      </c>
      <c r="E4529" s="289">
        <v>0</v>
      </c>
      <c r="F4529" s="289" t="s">
        <v>3898</v>
      </c>
      <c r="G4529" s="289" t="s">
        <v>731</v>
      </c>
      <c r="H4529" s="278">
        <f t="shared" si="140"/>
        <v>2</v>
      </c>
      <c r="I4529" s="252"/>
      <c r="J4529" s="289"/>
      <c r="K4529" s="278" t="str">
        <f t="shared" si="141"/>
        <v xml:space="preserve">PSE002Presence of mines and improvised explosive devices </v>
      </c>
      <c r="L4529" s="290">
        <v>43572</v>
      </c>
      <c r="M4529" s="290" t="s">
        <v>3248</v>
      </c>
    </row>
    <row r="4530" spans="1:13" s="269" customFormat="1" ht="15.5" hidden="1" thickTop="1" thickBot="1" x14ac:dyDescent="0.4">
      <c r="A4530" s="283" t="s">
        <v>1230</v>
      </c>
      <c r="B4530" s="284" t="str">
        <f>VLOOKUP(A4530,Lists!B:C,2,FALSE)</f>
        <v>PSE002</v>
      </c>
      <c r="C4530" s="284" t="str">
        <f>VLOOKUP(A4530,Lists!B:D,3,FALSE)</f>
        <v>PSE</v>
      </c>
      <c r="D4530" s="285" t="s">
        <v>651</v>
      </c>
      <c r="E4530" s="285">
        <v>2</v>
      </c>
      <c r="F4530" s="285" t="s">
        <v>3898</v>
      </c>
      <c r="G4530" s="285" t="s">
        <v>731</v>
      </c>
      <c r="H4530" s="278">
        <f t="shared" si="140"/>
        <v>2</v>
      </c>
      <c r="I4530" s="251"/>
      <c r="J4530" s="285"/>
      <c r="K4530" s="278" t="str">
        <f t="shared" si="141"/>
        <v>PSE002Physical constraints in the environment (obstacles related to terrain, climate, lack of infrastructure, etc.)</v>
      </c>
      <c r="L4530" s="286">
        <v>43572</v>
      </c>
      <c r="M4530" s="286" t="s">
        <v>3248</v>
      </c>
    </row>
    <row r="4531" spans="1:13" s="269" customFormat="1" ht="15.5" hidden="1" thickTop="1" thickBot="1" x14ac:dyDescent="0.4">
      <c r="A4531" s="287" t="s">
        <v>1269</v>
      </c>
      <c r="B4531" s="288" t="str">
        <f>VLOOKUP(A4531,Lists!B:C,2,FALSE)</f>
        <v>EGY002</v>
      </c>
      <c r="C4531" s="288" t="str">
        <f>VLOOKUP(A4531,Lists!B:D,3,FALSE)</f>
        <v>EGY</v>
      </c>
      <c r="D4531" s="289" t="s">
        <v>643</v>
      </c>
      <c r="E4531" s="289">
        <v>1</v>
      </c>
      <c r="F4531" s="289" t="s">
        <v>3898</v>
      </c>
      <c r="G4531" s="289" t="s">
        <v>731</v>
      </c>
      <c r="H4531" s="278">
        <f t="shared" si="140"/>
        <v>2</v>
      </c>
      <c r="I4531" s="252"/>
      <c r="J4531" s="289"/>
      <c r="K4531" s="278" t="str">
        <f t="shared" si="141"/>
        <v>EGY002Impediments to entry into country (bureaucratic and administrative)</v>
      </c>
      <c r="L4531" s="290">
        <v>43572</v>
      </c>
      <c r="M4531" s="290" t="s">
        <v>3248</v>
      </c>
    </row>
    <row r="4532" spans="1:13" s="269" customFormat="1" ht="15.5" hidden="1" thickTop="1" thickBot="1" x14ac:dyDescent="0.4">
      <c r="A4532" s="283" t="s">
        <v>1269</v>
      </c>
      <c r="B4532" s="284" t="str">
        <f>VLOOKUP(A4532,Lists!B:C,2,FALSE)</f>
        <v>EGY002</v>
      </c>
      <c r="C4532" s="284" t="str">
        <f>VLOOKUP(A4532,Lists!B:D,3,FALSE)</f>
        <v>EGY</v>
      </c>
      <c r="D4532" s="285" t="s">
        <v>644</v>
      </c>
      <c r="E4532" s="285">
        <v>2</v>
      </c>
      <c r="F4532" s="285" t="s">
        <v>3898</v>
      </c>
      <c r="G4532" s="285" t="s">
        <v>731</v>
      </c>
      <c r="H4532" s="278">
        <f t="shared" si="140"/>
        <v>2</v>
      </c>
      <c r="I4532" s="251"/>
      <c r="J4532" s="285"/>
      <c r="K4532" s="278" t="str">
        <f t="shared" si="141"/>
        <v>EGY002Restriction of movement (impediments to freedom of movement and/or administrative restrictions)</v>
      </c>
      <c r="L4532" s="286">
        <v>43572</v>
      </c>
      <c r="M4532" s="286" t="s">
        <v>3248</v>
      </c>
    </row>
    <row r="4533" spans="1:13" s="269" customFormat="1" ht="15.5" hidden="1" thickTop="1" thickBot="1" x14ac:dyDescent="0.4">
      <c r="A4533" s="287" t="s">
        <v>1269</v>
      </c>
      <c r="B4533" s="288" t="str">
        <f>VLOOKUP(A4533,Lists!B:C,2,FALSE)</f>
        <v>EGY002</v>
      </c>
      <c r="C4533" s="288" t="str">
        <f>VLOOKUP(A4533,Lists!B:D,3,FALSE)</f>
        <v>EGY</v>
      </c>
      <c r="D4533" s="289" t="s">
        <v>645</v>
      </c>
      <c r="E4533" s="289">
        <v>1</v>
      </c>
      <c r="F4533" s="289" t="s">
        <v>3898</v>
      </c>
      <c r="G4533" s="289" t="s">
        <v>731</v>
      </c>
      <c r="H4533" s="278">
        <f t="shared" si="140"/>
        <v>2</v>
      </c>
      <c r="I4533" s="252"/>
      <c r="J4533" s="289"/>
      <c r="K4533" s="278" t="str">
        <f t="shared" si="141"/>
        <v>EGY002Interference into implementation of humanitarian activities</v>
      </c>
      <c r="L4533" s="290">
        <v>43572</v>
      </c>
      <c r="M4533" s="290" t="s">
        <v>3248</v>
      </c>
    </row>
    <row r="4534" spans="1:13" s="269" customFormat="1" ht="15.5" hidden="1" thickTop="1" thickBot="1" x14ac:dyDescent="0.4">
      <c r="A4534" s="283" t="s">
        <v>1269</v>
      </c>
      <c r="B4534" s="284" t="str">
        <f>VLOOKUP(A4534,Lists!B:C,2,FALSE)</f>
        <v>EGY002</v>
      </c>
      <c r="C4534" s="284" t="str">
        <f>VLOOKUP(A4534,Lists!B:D,3,FALSE)</f>
        <v>EGY</v>
      </c>
      <c r="D4534" s="285" t="s">
        <v>646</v>
      </c>
      <c r="E4534" s="285">
        <v>0</v>
      </c>
      <c r="F4534" s="285" t="s">
        <v>3898</v>
      </c>
      <c r="G4534" s="285" t="s">
        <v>731</v>
      </c>
      <c r="H4534" s="278">
        <f t="shared" si="140"/>
        <v>2</v>
      </c>
      <c r="I4534" s="251"/>
      <c r="J4534" s="285"/>
      <c r="K4534" s="278" t="str">
        <f t="shared" si="141"/>
        <v>EGY002Violence against personnel, facilities and assets</v>
      </c>
      <c r="L4534" s="286">
        <v>43572</v>
      </c>
      <c r="M4534" s="286" t="s">
        <v>3248</v>
      </c>
    </row>
    <row r="4535" spans="1:13" s="269" customFormat="1" ht="15.5" hidden="1" thickTop="1" thickBot="1" x14ac:dyDescent="0.4">
      <c r="A4535" s="287" t="s">
        <v>1269</v>
      </c>
      <c r="B4535" s="288" t="str">
        <f>VLOOKUP(A4535,Lists!B:C,2,FALSE)</f>
        <v>EGY002</v>
      </c>
      <c r="C4535" s="288" t="str">
        <f>VLOOKUP(A4535,Lists!B:D,3,FALSE)</f>
        <v>EGY</v>
      </c>
      <c r="D4535" s="289" t="s">
        <v>647</v>
      </c>
      <c r="E4535" s="289">
        <v>0</v>
      </c>
      <c r="F4535" s="289" t="s">
        <v>3898</v>
      </c>
      <c r="G4535" s="289" t="s">
        <v>731</v>
      </c>
      <c r="H4535" s="278">
        <f t="shared" si="140"/>
        <v>2</v>
      </c>
      <c r="I4535" s="252"/>
      <c r="J4535" s="289"/>
      <c r="K4535" s="278" t="str">
        <f t="shared" si="141"/>
        <v>EGY002Denial of existence of humanitarian needs or entitlements to assistance</v>
      </c>
      <c r="L4535" s="290">
        <v>43572</v>
      </c>
      <c r="M4535" s="290" t="s">
        <v>3248</v>
      </c>
    </row>
    <row r="4536" spans="1:13" s="269" customFormat="1" ht="15.5" hidden="1" thickTop="1" thickBot="1" x14ac:dyDescent="0.4">
      <c r="A4536" s="283" t="s">
        <v>1269</v>
      </c>
      <c r="B4536" s="284" t="str">
        <f>VLOOKUP(A4536,Lists!B:C,2,FALSE)</f>
        <v>EGY002</v>
      </c>
      <c r="C4536" s="284" t="str">
        <f>VLOOKUP(A4536,Lists!B:D,3,FALSE)</f>
        <v>EGY</v>
      </c>
      <c r="D4536" s="285" t="s">
        <v>648</v>
      </c>
      <c r="E4536" s="285">
        <v>1</v>
      </c>
      <c r="F4536" s="285" t="s">
        <v>3898</v>
      </c>
      <c r="G4536" s="285" t="s">
        <v>731</v>
      </c>
      <c r="H4536" s="278">
        <f t="shared" si="140"/>
        <v>2</v>
      </c>
      <c r="I4536" s="251"/>
      <c r="J4536" s="285"/>
      <c r="K4536" s="278" t="str">
        <f t="shared" si="141"/>
        <v>EGY002Restriction and obstruction of access to services and assistance</v>
      </c>
      <c r="L4536" s="286">
        <v>43572</v>
      </c>
      <c r="M4536" s="286" t="s">
        <v>3248</v>
      </c>
    </row>
    <row r="4537" spans="1:13" s="269" customFormat="1" ht="15.5" hidden="1" thickTop="1" thickBot="1" x14ac:dyDescent="0.4">
      <c r="A4537" s="287" t="s">
        <v>1269</v>
      </c>
      <c r="B4537" s="288" t="str">
        <f>VLOOKUP(A4537,Lists!B:C,2,FALSE)</f>
        <v>EGY002</v>
      </c>
      <c r="C4537" s="288" t="str">
        <f>VLOOKUP(A4537,Lists!B:D,3,FALSE)</f>
        <v>EGY</v>
      </c>
      <c r="D4537" s="289" t="s">
        <v>649</v>
      </c>
      <c r="E4537" s="289">
        <v>0</v>
      </c>
      <c r="F4537" s="289" t="s">
        <v>3898</v>
      </c>
      <c r="G4537" s="289" t="s">
        <v>731</v>
      </c>
      <c r="H4537" s="278">
        <f t="shared" si="140"/>
        <v>2</v>
      </c>
      <c r="I4537" s="252"/>
      <c r="J4537" s="289"/>
      <c r="K4537" s="278" t="str">
        <f t="shared" si="141"/>
        <v>EGY002Ongoing insecurity/hostilities affecting humanitarian assistance</v>
      </c>
      <c r="L4537" s="290">
        <v>43572</v>
      </c>
      <c r="M4537" s="290" t="s">
        <v>3248</v>
      </c>
    </row>
    <row r="4538" spans="1:13" s="269" customFormat="1" ht="15.5" hidden="1" thickTop="1" thickBot="1" x14ac:dyDescent="0.4">
      <c r="A4538" s="283" t="s">
        <v>1269</v>
      </c>
      <c r="B4538" s="284" t="str">
        <f>VLOOKUP(A4538,Lists!B:C,2,FALSE)</f>
        <v>EGY002</v>
      </c>
      <c r="C4538" s="284" t="str">
        <f>VLOOKUP(A4538,Lists!B:D,3,FALSE)</f>
        <v>EGY</v>
      </c>
      <c r="D4538" s="285" t="s">
        <v>650</v>
      </c>
      <c r="E4538" s="285">
        <v>3</v>
      </c>
      <c r="F4538" s="285" t="s">
        <v>3898</v>
      </c>
      <c r="G4538" s="285" t="s">
        <v>731</v>
      </c>
      <c r="H4538" s="278">
        <f t="shared" si="140"/>
        <v>2</v>
      </c>
      <c r="I4538" s="251"/>
      <c r="J4538" s="285"/>
      <c r="K4538" s="278" t="str">
        <f t="shared" si="141"/>
        <v xml:space="preserve">EGY002Presence of mines and improvised explosive devices </v>
      </c>
      <c r="L4538" s="286">
        <v>43572</v>
      </c>
      <c r="M4538" s="286" t="s">
        <v>3248</v>
      </c>
    </row>
    <row r="4539" spans="1:13" s="269" customFormat="1" ht="15.5" hidden="1" thickTop="1" thickBot="1" x14ac:dyDescent="0.4">
      <c r="A4539" s="287" t="s">
        <v>1269</v>
      </c>
      <c r="B4539" s="288" t="str">
        <f>VLOOKUP(A4539,Lists!B:C,2,FALSE)</f>
        <v>EGY002</v>
      </c>
      <c r="C4539" s="288" t="str">
        <f>VLOOKUP(A4539,Lists!B:D,3,FALSE)</f>
        <v>EGY</v>
      </c>
      <c r="D4539" s="289" t="s">
        <v>651</v>
      </c>
      <c r="E4539" s="289">
        <v>0</v>
      </c>
      <c r="F4539" s="289" t="s">
        <v>3898</v>
      </c>
      <c r="G4539" s="289" t="s">
        <v>731</v>
      </c>
      <c r="H4539" s="278">
        <f t="shared" si="140"/>
        <v>2</v>
      </c>
      <c r="I4539" s="252"/>
      <c r="J4539" s="289"/>
      <c r="K4539" s="278" t="str">
        <f t="shared" si="141"/>
        <v>EGY002Physical constraints in the environment (obstacles related to terrain, climate, lack of infrastructure, etc.)</v>
      </c>
      <c r="L4539" s="290">
        <v>43572</v>
      </c>
      <c r="M4539" s="290" t="s">
        <v>3248</v>
      </c>
    </row>
    <row r="4540" spans="1:13" s="269" customFormat="1" ht="15.5" hidden="1" thickTop="1" thickBot="1" x14ac:dyDescent="0.4">
      <c r="A4540" s="283" t="s">
        <v>2969</v>
      </c>
      <c r="B4540" s="284" t="e">
        <f>VLOOKUP(A4540,Lists!B:C,2,FALSE)</f>
        <v>#N/A</v>
      </c>
      <c r="C4540" s="284" t="e">
        <f>VLOOKUP(A4540,Lists!B:D,3,FALSE)</f>
        <v>#N/A</v>
      </c>
      <c r="D4540" s="285" t="s">
        <v>643</v>
      </c>
      <c r="E4540" s="285">
        <v>0</v>
      </c>
      <c r="F4540" s="285" t="s">
        <v>3898</v>
      </c>
      <c r="G4540" s="285" t="s">
        <v>731</v>
      </c>
      <c r="H4540" s="278">
        <f t="shared" si="140"/>
        <v>2</v>
      </c>
      <c r="I4540" s="251"/>
      <c r="J4540" s="285"/>
      <c r="K4540" s="278" t="e">
        <f t="shared" si="141"/>
        <v>#N/A</v>
      </c>
      <c r="L4540" s="286">
        <v>43572</v>
      </c>
      <c r="M4540" s="286" t="s">
        <v>3248</v>
      </c>
    </row>
    <row r="4541" spans="1:13" s="269" customFormat="1" ht="15.5" hidden="1" thickTop="1" thickBot="1" x14ac:dyDescent="0.4">
      <c r="A4541" s="287" t="s">
        <v>2969</v>
      </c>
      <c r="B4541" s="288" t="e">
        <f>VLOOKUP(A4541,Lists!B:C,2,FALSE)</f>
        <v>#N/A</v>
      </c>
      <c r="C4541" s="288" t="e">
        <f>VLOOKUP(A4541,Lists!B:D,3,FALSE)</f>
        <v>#N/A</v>
      </c>
      <c r="D4541" s="289" t="s">
        <v>644</v>
      </c>
      <c r="E4541" s="289">
        <v>0</v>
      </c>
      <c r="F4541" s="289" t="s">
        <v>3898</v>
      </c>
      <c r="G4541" s="289" t="s">
        <v>731</v>
      </c>
      <c r="H4541" s="278">
        <f t="shared" si="140"/>
        <v>2</v>
      </c>
      <c r="I4541" s="252"/>
      <c r="J4541" s="289"/>
      <c r="K4541" s="278" t="e">
        <f t="shared" si="141"/>
        <v>#N/A</v>
      </c>
      <c r="L4541" s="290">
        <v>43572</v>
      </c>
      <c r="M4541" s="290" t="s">
        <v>3248</v>
      </c>
    </row>
    <row r="4542" spans="1:13" s="269" customFormat="1" ht="15.5" hidden="1" thickTop="1" thickBot="1" x14ac:dyDescent="0.4">
      <c r="A4542" s="283" t="s">
        <v>2969</v>
      </c>
      <c r="B4542" s="284" t="e">
        <f>VLOOKUP(A4542,Lists!B:C,2,FALSE)</f>
        <v>#N/A</v>
      </c>
      <c r="C4542" s="284" t="e">
        <f>VLOOKUP(A4542,Lists!B:D,3,FALSE)</f>
        <v>#N/A</v>
      </c>
      <c r="D4542" s="285" t="s">
        <v>645</v>
      </c>
      <c r="E4542" s="285">
        <v>0</v>
      </c>
      <c r="F4542" s="285" t="s">
        <v>3898</v>
      </c>
      <c r="G4542" s="285" t="s">
        <v>731</v>
      </c>
      <c r="H4542" s="278">
        <f t="shared" si="140"/>
        <v>2</v>
      </c>
      <c r="I4542" s="251"/>
      <c r="J4542" s="285"/>
      <c r="K4542" s="278" t="e">
        <f t="shared" si="141"/>
        <v>#N/A</v>
      </c>
      <c r="L4542" s="286">
        <v>43572</v>
      </c>
      <c r="M4542" s="286" t="s">
        <v>3248</v>
      </c>
    </row>
    <row r="4543" spans="1:13" s="269" customFormat="1" ht="15.5" hidden="1" thickTop="1" thickBot="1" x14ac:dyDescent="0.4">
      <c r="A4543" s="287" t="s">
        <v>2969</v>
      </c>
      <c r="B4543" s="288" t="e">
        <f>VLOOKUP(A4543,Lists!B:C,2,FALSE)</f>
        <v>#N/A</v>
      </c>
      <c r="C4543" s="288" t="e">
        <f>VLOOKUP(A4543,Lists!B:D,3,FALSE)</f>
        <v>#N/A</v>
      </c>
      <c r="D4543" s="289" t="s">
        <v>646</v>
      </c>
      <c r="E4543" s="289">
        <v>0</v>
      </c>
      <c r="F4543" s="289" t="s">
        <v>3898</v>
      </c>
      <c r="G4543" s="289" t="s">
        <v>731</v>
      </c>
      <c r="H4543" s="278">
        <f t="shared" si="140"/>
        <v>2</v>
      </c>
      <c r="I4543" s="252"/>
      <c r="J4543" s="289"/>
      <c r="K4543" s="278" t="e">
        <f t="shared" si="141"/>
        <v>#N/A</v>
      </c>
      <c r="L4543" s="290">
        <v>43572</v>
      </c>
      <c r="M4543" s="290" t="s">
        <v>3248</v>
      </c>
    </row>
    <row r="4544" spans="1:13" s="269" customFormat="1" ht="15.5" hidden="1" thickTop="1" thickBot="1" x14ac:dyDescent="0.4">
      <c r="A4544" s="283" t="s">
        <v>2969</v>
      </c>
      <c r="B4544" s="284" t="e">
        <f>VLOOKUP(A4544,Lists!B:C,2,FALSE)</f>
        <v>#N/A</v>
      </c>
      <c r="C4544" s="284" t="e">
        <f>VLOOKUP(A4544,Lists!B:D,3,FALSE)</f>
        <v>#N/A</v>
      </c>
      <c r="D4544" s="285" t="s">
        <v>647</v>
      </c>
      <c r="E4544" s="285">
        <v>0</v>
      </c>
      <c r="F4544" s="285" t="s">
        <v>3898</v>
      </c>
      <c r="G4544" s="285" t="s">
        <v>731</v>
      </c>
      <c r="H4544" s="278">
        <f t="shared" si="140"/>
        <v>2</v>
      </c>
      <c r="I4544" s="251"/>
      <c r="J4544" s="285"/>
      <c r="K4544" s="278" t="e">
        <f t="shared" si="141"/>
        <v>#N/A</v>
      </c>
      <c r="L4544" s="286">
        <v>43572</v>
      </c>
      <c r="M4544" s="286" t="s">
        <v>3248</v>
      </c>
    </row>
    <row r="4545" spans="1:13" s="269" customFormat="1" ht="15.5" hidden="1" thickTop="1" thickBot="1" x14ac:dyDescent="0.4">
      <c r="A4545" s="287" t="s">
        <v>2969</v>
      </c>
      <c r="B4545" s="288" t="e">
        <f>VLOOKUP(A4545,Lists!B:C,2,FALSE)</f>
        <v>#N/A</v>
      </c>
      <c r="C4545" s="288" t="e">
        <f>VLOOKUP(A4545,Lists!B:D,3,FALSE)</f>
        <v>#N/A</v>
      </c>
      <c r="D4545" s="289" t="s">
        <v>648</v>
      </c>
      <c r="E4545" s="289">
        <v>0</v>
      </c>
      <c r="F4545" s="289" t="s">
        <v>3898</v>
      </c>
      <c r="G4545" s="289" t="s">
        <v>731</v>
      </c>
      <c r="H4545" s="278">
        <f t="shared" si="140"/>
        <v>2</v>
      </c>
      <c r="I4545" s="252"/>
      <c r="J4545" s="289"/>
      <c r="K4545" s="278" t="e">
        <f t="shared" si="141"/>
        <v>#N/A</v>
      </c>
      <c r="L4545" s="290">
        <v>43572</v>
      </c>
      <c r="M4545" s="290" t="s">
        <v>3248</v>
      </c>
    </row>
    <row r="4546" spans="1:13" s="269" customFormat="1" ht="15.5" hidden="1" thickTop="1" thickBot="1" x14ac:dyDescent="0.4">
      <c r="A4546" s="283" t="s">
        <v>2969</v>
      </c>
      <c r="B4546" s="284" t="e">
        <f>VLOOKUP(A4546,Lists!B:C,2,FALSE)</f>
        <v>#N/A</v>
      </c>
      <c r="C4546" s="284" t="e">
        <f>VLOOKUP(A4546,Lists!B:D,3,FALSE)</f>
        <v>#N/A</v>
      </c>
      <c r="D4546" s="285" t="s">
        <v>649</v>
      </c>
      <c r="E4546" s="285">
        <v>0</v>
      </c>
      <c r="F4546" s="285" t="s">
        <v>3898</v>
      </c>
      <c r="G4546" s="285" t="s">
        <v>731</v>
      </c>
      <c r="H4546" s="278">
        <f t="shared" ref="H4546:H4609" si="142">IF(G4546="x","x",IF(G4546="Low",3,IF(G4546="Medium",2,IF(G4546="High",1,FALSE))))</f>
        <v>2</v>
      </c>
      <c r="I4546" s="251"/>
      <c r="J4546" s="285"/>
      <c r="K4546" s="278" t="e">
        <f t="shared" ref="K4546:K4609" si="143">B4546&amp;""&amp;D4546</f>
        <v>#N/A</v>
      </c>
      <c r="L4546" s="286">
        <v>43572</v>
      </c>
      <c r="M4546" s="286" t="s">
        <v>3248</v>
      </c>
    </row>
    <row r="4547" spans="1:13" s="269" customFormat="1" ht="15.5" hidden="1" thickTop="1" thickBot="1" x14ac:dyDescent="0.4">
      <c r="A4547" s="287" t="s">
        <v>2969</v>
      </c>
      <c r="B4547" s="288" t="e">
        <f>VLOOKUP(A4547,Lists!B:C,2,FALSE)</f>
        <v>#N/A</v>
      </c>
      <c r="C4547" s="288" t="e">
        <f>VLOOKUP(A4547,Lists!B:D,3,FALSE)</f>
        <v>#N/A</v>
      </c>
      <c r="D4547" s="289" t="s">
        <v>650</v>
      </c>
      <c r="E4547" s="289">
        <v>0</v>
      </c>
      <c r="F4547" s="289" t="s">
        <v>3898</v>
      </c>
      <c r="G4547" s="289" t="s">
        <v>731</v>
      </c>
      <c r="H4547" s="278">
        <f t="shared" si="142"/>
        <v>2</v>
      </c>
      <c r="I4547" s="252"/>
      <c r="J4547" s="289"/>
      <c r="K4547" s="278" t="e">
        <f t="shared" si="143"/>
        <v>#N/A</v>
      </c>
      <c r="L4547" s="290">
        <v>43572</v>
      </c>
      <c r="M4547" s="290" t="s">
        <v>3248</v>
      </c>
    </row>
    <row r="4548" spans="1:13" s="269" customFormat="1" ht="15.5" hidden="1" thickTop="1" thickBot="1" x14ac:dyDescent="0.4">
      <c r="A4548" s="283" t="s">
        <v>2969</v>
      </c>
      <c r="B4548" s="284" t="e">
        <f>VLOOKUP(A4548,Lists!B:C,2,FALSE)</f>
        <v>#N/A</v>
      </c>
      <c r="C4548" s="284" t="e">
        <f>VLOOKUP(A4548,Lists!B:D,3,FALSE)</f>
        <v>#N/A</v>
      </c>
      <c r="D4548" s="285" t="s">
        <v>651</v>
      </c>
      <c r="E4548" s="285">
        <v>2</v>
      </c>
      <c r="F4548" s="285" t="s">
        <v>3898</v>
      </c>
      <c r="G4548" s="285" t="s">
        <v>731</v>
      </c>
      <c r="H4548" s="278">
        <f t="shared" si="142"/>
        <v>2</v>
      </c>
      <c r="I4548" s="251"/>
      <c r="J4548" s="285"/>
      <c r="K4548" s="278" t="e">
        <f t="shared" si="143"/>
        <v>#N/A</v>
      </c>
      <c r="L4548" s="286">
        <v>43572</v>
      </c>
      <c r="M4548" s="286" t="s">
        <v>3248</v>
      </c>
    </row>
    <row r="4549" spans="1:13" s="269" customFormat="1" ht="15.5" hidden="1" thickTop="1" thickBot="1" x14ac:dyDescent="0.4">
      <c r="A4549" s="287" t="s">
        <v>1258</v>
      </c>
      <c r="B4549" s="288" t="str">
        <f>VLOOKUP(A4549,Lists!B:C,2,FALSE)</f>
        <v>MDG002</v>
      </c>
      <c r="C4549" s="288" t="str">
        <f>VLOOKUP(A4549,Lists!B:D,3,FALSE)</f>
        <v>MDG</v>
      </c>
      <c r="D4549" s="289" t="s">
        <v>643</v>
      </c>
      <c r="E4549" s="289">
        <v>0</v>
      </c>
      <c r="F4549" s="289" t="s">
        <v>3898</v>
      </c>
      <c r="G4549" s="289" t="s">
        <v>731</v>
      </c>
      <c r="H4549" s="278">
        <f t="shared" si="142"/>
        <v>2</v>
      </c>
      <c r="I4549" s="252"/>
      <c r="J4549" s="289"/>
      <c r="K4549" s="278" t="str">
        <f t="shared" si="143"/>
        <v>MDG002Impediments to entry into country (bureaucratic and administrative)</v>
      </c>
      <c r="L4549" s="290">
        <v>43572</v>
      </c>
      <c r="M4549" s="290" t="s">
        <v>3248</v>
      </c>
    </row>
    <row r="4550" spans="1:13" s="269" customFormat="1" ht="15.5" hidden="1" thickTop="1" thickBot="1" x14ac:dyDescent="0.4">
      <c r="A4550" s="283" t="s">
        <v>1258</v>
      </c>
      <c r="B4550" s="284" t="str">
        <f>VLOOKUP(A4550,Lists!B:C,2,FALSE)</f>
        <v>MDG002</v>
      </c>
      <c r="C4550" s="284" t="str">
        <f>VLOOKUP(A4550,Lists!B:D,3,FALSE)</f>
        <v>MDG</v>
      </c>
      <c r="D4550" s="285" t="s">
        <v>644</v>
      </c>
      <c r="E4550" s="285">
        <v>0</v>
      </c>
      <c r="F4550" s="285" t="s">
        <v>3898</v>
      </c>
      <c r="G4550" s="285" t="s">
        <v>731</v>
      </c>
      <c r="H4550" s="278">
        <f t="shared" si="142"/>
        <v>2</v>
      </c>
      <c r="I4550" s="251"/>
      <c r="J4550" s="285"/>
      <c r="K4550" s="278" t="str">
        <f t="shared" si="143"/>
        <v>MDG002Restriction of movement (impediments to freedom of movement and/or administrative restrictions)</v>
      </c>
      <c r="L4550" s="286">
        <v>43572</v>
      </c>
      <c r="M4550" s="286" t="s">
        <v>3248</v>
      </c>
    </row>
    <row r="4551" spans="1:13" s="269" customFormat="1" ht="15.5" hidden="1" thickTop="1" thickBot="1" x14ac:dyDescent="0.4">
      <c r="A4551" s="287" t="s">
        <v>1258</v>
      </c>
      <c r="B4551" s="288" t="str">
        <f>VLOOKUP(A4551,Lists!B:C,2,FALSE)</f>
        <v>MDG002</v>
      </c>
      <c r="C4551" s="288" t="str">
        <f>VLOOKUP(A4551,Lists!B:D,3,FALSE)</f>
        <v>MDG</v>
      </c>
      <c r="D4551" s="289" t="s">
        <v>645</v>
      </c>
      <c r="E4551" s="289">
        <v>0</v>
      </c>
      <c r="F4551" s="289" t="s">
        <v>3898</v>
      </c>
      <c r="G4551" s="289" t="s">
        <v>731</v>
      </c>
      <c r="H4551" s="278">
        <f t="shared" si="142"/>
        <v>2</v>
      </c>
      <c r="I4551" s="252"/>
      <c r="J4551" s="289"/>
      <c r="K4551" s="278" t="str">
        <f t="shared" si="143"/>
        <v>MDG002Interference into implementation of humanitarian activities</v>
      </c>
      <c r="L4551" s="290">
        <v>43572</v>
      </c>
      <c r="M4551" s="290" t="s">
        <v>3248</v>
      </c>
    </row>
    <row r="4552" spans="1:13" s="269" customFormat="1" ht="15.5" hidden="1" thickTop="1" thickBot="1" x14ac:dyDescent="0.4">
      <c r="A4552" s="283" t="s">
        <v>1258</v>
      </c>
      <c r="B4552" s="284" t="str">
        <f>VLOOKUP(A4552,Lists!B:C,2,FALSE)</f>
        <v>MDG002</v>
      </c>
      <c r="C4552" s="284" t="str">
        <f>VLOOKUP(A4552,Lists!B:D,3,FALSE)</f>
        <v>MDG</v>
      </c>
      <c r="D4552" s="285" t="s">
        <v>646</v>
      </c>
      <c r="E4552" s="285">
        <v>0</v>
      </c>
      <c r="F4552" s="285" t="s">
        <v>3898</v>
      </c>
      <c r="G4552" s="285" t="s">
        <v>731</v>
      </c>
      <c r="H4552" s="278">
        <f t="shared" si="142"/>
        <v>2</v>
      </c>
      <c r="I4552" s="251"/>
      <c r="J4552" s="285"/>
      <c r="K4552" s="278" t="str">
        <f t="shared" si="143"/>
        <v>MDG002Violence against personnel, facilities and assets</v>
      </c>
      <c r="L4552" s="286">
        <v>43572</v>
      </c>
      <c r="M4552" s="286" t="s">
        <v>3248</v>
      </c>
    </row>
    <row r="4553" spans="1:13" s="269" customFormat="1" ht="15.5" hidden="1" thickTop="1" thickBot="1" x14ac:dyDescent="0.4">
      <c r="A4553" s="287" t="s">
        <v>1258</v>
      </c>
      <c r="B4553" s="288" t="str">
        <f>VLOOKUP(A4553,Lists!B:C,2,FALSE)</f>
        <v>MDG002</v>
      </c>
      <c r="C4553" s="288" t="str">
        <f>VLOOKUP(A4553,Lists!B:D,3,FALSE)</f>
        <v>MDG</v>
      </c>
      <c r="D4553" s="289" t="s">
        <v>647</v>
      </c>
      <c r="E4553" s="289">
        <v>0</v>
      </c>
      <c r="F4553" s="289" t="s">
        <v>3898</v>
      </c>
      <c r="G4553" s="289" t="s">
        <v>731</v>
      </c>
      <c r="H4553" s="278">
        <f t="shared" si="142"/>
        <v>2</v>
      </c>
      <c r="I4553" s="252"/>
      <c r="J4553" s="289"/>
      <c r="K4553" s="278" t="str">
        <f t="shared" si="143"/>
        <v>MDG002Denial of existence of humanitarian needs or entitlements to assistance</v>
      </c>
      <c r="L4553" s="290">
        <v>43572</v>
      </c>
      <c r="M4553" s="290" t="s">
        <v>3248</v>
      </c>
    </row>
    <row r="4554" spans="1:13" s="269" customFormat="1" ht="15.5" hidden="1" thickTop="1" thickBot="1" x14ac:dyDescent="0.4">
      <c r="A4554" s="283" t="s">
        <v>1258</v>
      </c>
      <c r="B4554" s="284" t="str">
        <f>VLOOKUP(A4554,Lists!B:C,2,FALSE)</f>
        <v>MDG002</v>
      </c>
      <c r="C4554" s="284" t="str">
        <f>VLOOKUP(A4554,Lists!B:D,3,FALSE)</f>
        <v>MDG</v>
      </c>
      <c r="D4554" s="285" t="s">
        <v>648</v>
      </c>
      <c r="E4554" s="285">
        <v>0</v>
      </c>
      <c r="F4554" s="285" t="s">
        <v>3898</v>
      </c>
      <c r="G4554" s="285" t="s">
        <v>731</v>
      </c>
      <c r="H4554" s="278">
        <f t="shared" si="142"/>
        <v>2</v>
      </c>
      <c r="I4554" s="251"/>
      <c r="J4554" s="285"/>
      <c r="K4554" s="278" t="str">
        <f t="shared" si="143"/>
        <v>MDG002Restriction and obstruction of access to services and assistance</v>
      </c>
      <c r="L4554" s="286">
        <v>43572</v>
      </c>
      <c r="M4554" s="286" t="s">
        <v>3248</v>
      </c>
    </row>
    <row r="4555" spans="1:13" s="269" customFormat="1" ht="15.5" hidden="1" thickTop="1" thickBot="1" x14ac:dyDescent="0.4">
      <c r="A4555" s="287" t="s">
        <v>1258</v>
      </c>
      <c r="B4555" s="288" t="str">
        <f>VLOOKUP(A4555,Lists!B:C,2,FALSE)</f>
        <v>MDG002</v>
      </c>
      <c r="C4555" s="288" t="str">
        <f>VLOOKUP(A4555,Lists!B:D,3,FALSE)</f>
        <v>MDG</v>
      </c>
      <c r="D4555" s="289" t="s">
        <v>649</v>
      </c>
      <c r="E4555" s="289">
        <v>0</v>
      </c>
      <c r="F4555" s="289" t="s">
        <v>3898</v>
      </c>
      <c r="G4555" s="289" t="s">
        <v>731</v>
      </c>
      <c r="H4555" s="278">
        <f t="shared" si="142"/>
        <v>2</v>
      </c>
      <c r="I4555" s="252"/>
      <c r="J4555" s="289"/>
      <c r="K4555" s="278" t="str">
        <f t="shared" si="143"/>
        <v>MDG002Ongoing insecurity/hostilities affecting humanitarian assistance</v>
      </c>
      <c r="L4555" s="290">
        <v>43572</v>
      </c>
      <c r="M4555" s="290" t="s">
        <v>3248</v>
      </c>
    </row>
    <row r="4556" spans="1:13" s="269" customFormat="1" ht="15.5" hidden="1" thickTop="1" thickBot="1" x14ac:dyDescent="0.4">
      <c r="A4556" s="283" t="s">
        <v>1258</v>
      </c>
      <c r="B4556" s="284" t="str">
        <f>VLOOKUP(A4556,Lists!B:C,2,FALSE)</f>
        <v>MDG002</v>
      </c>
      <c r="C4556" s="284" t="str">
        <f>VLOOKUP(A4556,Lists!B:D,3,FALSE)</f>
        <v>MDG</v>
      </c>
      <c r="D4556" s="285" t="s">
        <v>650</v>
      </c>
      <c r="E4556" s="285">
        <v>0</v>
      </c>
      <c r="F4556" s="285" t="s">
        <v>3898</v>
      </c>
      <c r="G4556" s="285" t="s">
        <v>731</v>
      </c>
      <c r="H4556" s="278">
        <f t="shared" si="142"/>
        <v>2</v>
      </c>
      <c r="I4556" s="251"/>
      <c r="J4556" s="285"/>
      <c r="K4556" s="278" t="str">
        <f t="shared" si="143"/>
        <v xml:space="preserve">MDG002Presence of mines and improvised explosive devices </v>
      </c>
      <c r="L4556" s="286">
        <v>43572</v>
      </c>
      <c r="M4556" s="286" t="s">
        <v>3248</v>
      </c>
    </row>
    <row r="4557" spans="1:13" s="269" customFormat="1" ht="15.5" hidden="1" thickTop="1" thickBot="1" x14ac:dyDescent="0.4">
      <c r="A4557" s="287" t="s">
        <v>1258</v>
      </c>
      <c r="B4557" s="288" t="str">
        <f>VLOOKUP(A4557,Lists!B:C,2,FALSE)</f>
        <v>MDG002</v>
      </c>
      <c r="C4557" s="288" t="str">
        <f>VLOOKUP(A4557,Lists!B:D,3,FALSE)</f>
        <v>MDG</v>
      </c>
      <c r="D4557" s="289" t="s">
        <v>651</v>
      </c>
      <c r="E4557" s="289">
        <v>2</v>
      </c>
      <c r="F4557" s="289" t="s">
        <v>3898</v>
      </c>
      <c r="G4557" s="289" t="s">
        <v>731</v>
      </c>
      <c r="H4557" s="278">
        <f t="shared" si="142"/>
        <v>2</v>
      </c>
      <c r="I4557" s="252"/>
      <c r="J4557" s="289"/>
      <c r="K4557" s="278" t="str">
        <f t="shared" si="143"/>
        <v>MDG002Physical constraints in the environment (obstacles related to terrain, climate, lack of infrastructure, etc.)</v>
      </c>
      <c r="L4557" s="290">
        <v>43572</v>
      </c>
      <c r="M4557" s="290" t="s">
        <v>3248</v>
      </c>
    </row>
    <row r="4558" spans="1:13" s="269" customFormat="1" ht="15.5" hidden="1" thickTop="1" thickBot="1" x14ac:dyDescent="0.4">
      <c r="A4558" s="283" t="s">
        <v>1259</v>
      </c>
      <c r="B4558" s="284" t="e">
        <f>VLOOKUP(A4558,Lists!B:C,2,FALSE)</f>
        <v>#N/A</v>
      </c>
      <c r="C4558" s="284" t="e">
        <f>VLOOKUP(A4558,Lists!B:D,3,FALSE)</f>
        <v>#N/A</v>
      </c>
      <c r="D4558" s="285" t="s">
        <v>643</v>
      </c>
      <c r="E4558" s="285">
        <v>0</v>
      </c>
      <c r="F4558" s="285" t="s">
        <v>3898</v>
      </c>
      <c r="G4558" s="285" t="s">
        <v>731</v>
      </c>
      <c r="H4558" s="278">
        <f t="shared" si="142"/>
        <v>2</v>
      </c>
      <c r="I4558" s="251"/>
      <c r="J4558" s="285"/>
      <c r="K4558" s="278" t="e">
        <f t="shared" si="143"/>
        <v>#N/A</v>
      </c>
      <c r="L4558" s="286">
        <v>43572</v>
      </c>
      <c r="M4558" s="286" t="s">
        <v>3248</v>
      </c>
    </row>
    <row r="4559" spans="1:13" s="269" customFormat="1" ht="15.5" hidden="1" thickTop="1" thickBot="1" x14ac:dyDescent="0.4">
      <c r="A4559" s="287" t="s">
        <v>1259</v>
      </c>
      <c r="B4559" s="288" t="e">
        <f>VLOOKUP(A4559,Lists!B:C,2,FALSE)</f>
        <v>#N/A</v>
      </c>
      <c r="C4559" s="288" t="e">
        <f>VLOOKUP(A4559,Lists!B:D,3,FALSE)</f>
        <v>#N/A</v>
      </c>
      <c r="D4559" s="289" t="s">
        <v>644</v>
      </c>
      <c r="E4559" s="289">
        <v>0</v>
      </c>
      <c r="F4559" s="289" t="s">
        <v>3898</v>
      </c>
      <c r="G4559" s="289" t="s">
        <v>731</v>
      </c>
      <c r="H4559" s="278">
        <f t="shared" si="142"/>
        <v>2</v>
      </c>
      <c r="I4559" s="252"/>
      <c r="J4559" s="289"/>
      <c r="K4559" s="278" t="e">
        <f t="shared" si="143"/>
        <v>#N/A</v>
      </c>
      <c r="L4559" s="290">
        <v>43572</v>
      </c>
      <c r="M4559" s="290" t="s">
        <v>3248</v>
      </c>
    </row>
    <row r="4560" spans="1:13" s="269" customFormat="1" ht="15.5" hidden="1" thickTop="1" thickBot="1" x14ac:dyDescent="0.4">
      <c r="A4560" s="283" t="s">
        <v>1259</v>
      </c>
      <c r="B4560" s="284" t="e">
        <f>VLOOKUP(A4560,Lists!B:C,2,FALSE)</f>
        <v>#N/A</v>
      </c>
      <c r="C4560" s="284" t="e">
        <f>VLOOKUP(A4560,Lists!B:D,3,FALSE)</f>
        <v>#N/A</v>
      </c>
      <c r="D4560" s="285" t="s">
        <v>645</v>
      </c>
      <c r="E4560" s="285">
        <v>0</v>
      </c>
      <c r="F4560" s="285" t="s">
        <v>3898</v>
      </c>
      <c r="G4560" s="285" t="s">
        <v>731</v>
      </c>
      <c r="H4560" s="278">
        <f t="shared" si="142"/>
        <v>2</v>
      </c>
      <c r="I4560" s="251"/>
      <c r="J4560" s="285"/>
      <c r="K4560" s="278" t="e">
        <f t="shared" si="143"/>
        <v>#N/A</v>
      </c>
      <c r="L4560" s="286">
        <v>43572</v>
      </c>
      <c r="M4560" s="286" t="s">
        <v>3248</v>
      </c>
    </row>
    <row r="4561" spans="1:13" s="269" customFormat="1" ht="15.5" hidden="1" thickTop="1" thickBot="1" x14ac:dyDescent="0.4">
      <c r="A4561" s="287" t="s">
        <v>1259</v>
      </c>
      <c r="B4561" s="288" t="e">
        <f>VLOOKUP(A4561,Lists!B:C,2,FALSE)</f>
        <v>#N/A</v>
      </c>
      <c r="C4561" s="288" t="e">
        <f>VLOOKUP(A4561,Lists!B:D,3,FALSE)</f>
        <v>#N/A</v>
      </c>
      <c r="D4561" s="289" t="s">
        <v>646</v>
      </c>
      <c r="E4561" s="289">
        <v>0</v>
      </c>
      <c r="F4561" s="289" t="s">
        <v>3898</v>
      </c>
      <c r="G4561" s="289" t="s">
        <v>731</v>
      </c>
      <c r="H4561" s="278">
        <f t="shared" si="142"/>
        <v>2</v>
      </c>
      <c r="I4561" s="252"/>
      <c r="J4561" s="289"/>
      <c r="K4561" s="278" t="e">
        <f t="shared" si="143"/>
        <v>#N/A</v>
      </c>
      <c r="L4561" s="290">
        <v>43572</v>
      </c>
      <c r="M4561" s="290" t="s">
        <v>3248</v>
      </c>
    </row>
    <row r="4562" spans="1:13" s="269" customFormat="1" ht="15.5" hidden="1" thickTop="1" thickBot="1" x14ac:dyDescent="0.4">
      <c r="A4562" s="283" t="s">
        <v>1259</v>
      </c>
      <c r="B4562" s="284" t="e">
        <f>VLOOKUP(A4562,Lists!B:C,2,FALSE)</f>
        <v>#N/A</v>
      </c>
      <c r="C4562" s="284" t="e">
        <f>VLOOKUP(A4562,Lists!B:D,3,FALSE)</f>
        <v>#N/A</v>
      </c>
      <c r="D4562" s="285" t="s">
        <v>647</v>
      </c>
      <c r="E4562" s="285">
        <v>0</v>
      </c>
      <c r="F4562" s="285" t="s">
        <v>3898</v>
      </c>
      <c r="G4562" s="285" t="s">
        <v>731</v>
      </c>
      <c r="H4562" s="278">
        <f t="shared" si="142"/>
        <v>2</v>
      </c>
      <c r="I4562" s="251"/>
      <c r="J4562" s="285"/>
      <c r="K4562" s="278" t="e">
        <f t="shared" si="143"/>
        <v>#N/A</v>
      </c>
      <c r="L4562" s="286">
        <v>43572</v>
      </c>
      <c r="M4562" s="286" t="s">
        <v>3248</v>
      </c>
    </row>
    <row r="4563" spans="1:13" s="269" customFormat="1" ht="15.5" hidden="1" thickTop="1" thickBot="1" x14ac:dyDescent="0.4">
      <c r="A4563" s="287" t="s">
        <v>1259</v>
      </c>
      <c r="B4563" s="288" t="e">
        <f>VLOOKUP(A4563,Lists!B:C,2,FALSE)</f>
        <v>#N/A</v>
      </c>
      <c r="C4563" s="288" t="e">
        <f>VLOOKUP(A4563,Lists!B:D,3,FALSE)</f>
        <v>#N/A</v>
      </c>
      <c r="D4563" s="289" t="s">
        <v>648</v>
      </c>
      <c r="E4563" s="289">
        <v>0</v>
      </c>
      <c r="F4563" s="289" t="s">
        <v>3898</v>
      </c>
      <c r="G4563" s="289" t="s">
        <v>731</v>
      </c>
      <c r="H4563" s="278">
        <f t="shared" si="142"/>
        <v>2</v>
      </c>
      <c r="I4563" s="252"/>
      <c r="J4563" s="289"/>
      <c r="K4563" s="278" t="e">
        <f t="shared" si="143"/>
        <v>#N/A</v>
      </c>
      <c r="L4563" s="290">
        <v>43572</v>
      </c>
      <c r="M4563" s="290" t="s">
        <v>3248</v>
      </c>
    </row>
    <row r="4564" spans="1:13" s="269" customFormat="1" ht="15.5" hidden="1" thickTop="1" thickBot="1" x14ac:dyDescent="0.4">
      <c r="A4564" s="283" t="s">
        <v>1259</v>
      </c>
      <c r="B4564" s="284" t="e">
        <f>VLOOKUP(A4564,Lists!B:C,2,FALSE)</f>
        <v>#N/A</v>
      </c>
      <c r="C4564" s="284" t="e">
        <f>VLOOKUP(A4564,Lists!B:D,3,FALSE)</f>
        <v>#N/A</v>
      </c>
      <c r="D4564" s="285" t="s">
        <v>649</v>
      </c>
      <c r="E4564" s="285">
        <v>0</v>
      </c>
      <c r="F4564" s="285" t="s">
        <v>3898</v>
      </c>
      <c r="G4564" s="285" t="s">
        <v>731</v>
      </c>
      <c r="H4564" s="278">
        <f t="shared" si="142"/>
        <v>2</v>
      </c>
      <c r="I4564" s="251"/>
      <c r="J4564" s="285"/>
      <c r="K4564" s="278" t="e">
        <f t="shared" si="143"/>
        <v>#N/A</v>
      </c>
      <c r="L4564" s="286">
        <v>43572</v>
      </c>
      <c r="M4564" s="286" t="s">
        <v>3248</v>
      </c>
    </row>
    <row r="4565" spans="1:13" s="269" customFormat="1" ht="15.5" hidden="1" thickTop="1" thickBot="1" x14ac:dyDescent="0.4">
      <c r="A4565" s="287" t="s">
        <v>1259</v>
      </c>
      <c r="B4565" s="288" t="e">
        <f>VLOOKUP(A4565,Lists!B:C,2,FALSE)</f>
        <v>#N/A</v>
      </c>
      <c r="C4565" s="288" t="e">
        <f>VLOOKUP(A4565,Lists!B:D,3,FALSE)</f>
        <v>#N/A</v>
      </c>
      <c r="D4565" s="289" t="s">
        <v>650</v>
      </c>
      <c r="E4565" s="289">
        <v>0</v>
      </c>
      <c r="F4565" s="289" t="s">
        <v>3898</v>
      </c>
      <c r="G4565" s="289" t="s">
        <v>731</v>
      </c>
      <c r="H4565" s="278">
        <f t="shared" si="142"/>
        <v>2</v>
      </c>
      <c r="I4565" s="252"/>
      <c r="J4565" s="289"/>
      <c r="K4565" s="278" t="e">
        <f t="shared" si="143"/>
        <v>#N/A</v>
      </c>
      <c r="L4565" s="290">
        <v>43572</v>
      </c>
      <c r="M4565" s="290" t="s">
        <v>3248</v>
      </c>
    </row>
    <row r="4566" spans="1:13" s="269" customFormat="1" ht="15.5" hidden="1" thickTop="1" thickBot="1" x14ac:dyDescent="0.4">
      <c r="A4566" s="283" t="s">
        <v>1259</v>
      </c>
      <c r="B4566" s="284" t="e">
        <f>VLOOKUP(A4566,Lists!B:C,2,FALSE)</f>
        <v>#N/A</v>
      </c>
      <c r="C4566" s="284" t="e">
        <f>VLOOKUP(A4566,Lists!B:D,3,FALSE)</f>
        <v>#N/A</v>
      </c>
      <c r="D4566" s="285" t="s">
        <v>651</v>
      </c>
      <c r="E4566" s="285">
        <v>2</v>
      </c>
      <c r="F4566" s="285" t="s">
        <v>3898</v>
      </c>
      <c r="G4566" s="285" t="s">
        <v>731</v>
      </c>
      <c r="H4566" s="278">
        <f t="shared" si="142"/>
        <v>2</v>
      </c>
      <c r="I4566" s="251"/>
      <c r="J4566" s="285"/>
      <c r="K4566" s="278" t="e">
        <f t="shared" si="143"/>
        <v>#N/A</v>
      </c>
      <c r="L4566" s="286">
        <v>43572</v>
      </c>
      <c r="M4566" s="286" t="s">
        <v>3248</v>
      </c>
    </row>
    <row r="4567" spans="1:13" s="269" customFormat="1" ht="15.5" hidden="1" thickTop="1" thickBot="1" x14ac:dyDescent="0.4">
      <c r="A4567" s="287" t="s">
        <v>5777</v>
      </c>
      <c r="B4567" s="288" t="str">
        <f>VLOOKUP(A4567,Lists!B:C,2,FALSE)</f>
        <v>IDN001</v>
      </c>
      <c r="C4567" s="288" t="str">
        <f>VLOOKUP(A4567,Lists!B:D,3,FALSE)</f>
        <v>IDN</v>
      </c>
      <c r="D4567" s="289" t="s">
        <v>643</v>
      </c>
      <c r="E4567" s="289">
        <v>1</v>
      </c>
      <c r="F4567" s="289" t="s">
        <v>3898</v>
      </c>
      <c r="G4567" s="289" t="s">
        <v>731</v>
      </c>
      <c r="H4567" s="278">
        <f t="shared" si="142"/>
        <v>2</v>
      </c>
      <c r="I4567" s="252"/>
      <c r="J4567" s="289"/>
      <c r="K4567" s="278" t="str">
        <f t="shared" si="143"/>
        <v>IDN001Impediments to entry into country (bureaucratic and administrative)</v>
      </c>
      <c r="L4567" s="290">
        <v>43572</v>
      </c>
      <c r="M4567" s="290" t="s">
        <v>3248</v>
      </c>
    </row>
    <row r="4568" spans="1:13" s="269" customFormat="1" ht="15.5" hidden="1" thickTop="1" thickBot="1" x14ac:dyDescent="0.4">
      <c r="A4568" s="283" t="s">
        <v>5777</v>
      </c>
      <c r="B4568" s="284" t="str">
        <f>VLOOKUP(A4568,Lists!B:C,2,FALSE)</f>
        <v>IDN001</v>
      </c>
      <c r="C4568" s="284" t="str">
        <f>VLOOKUP(A4568,Lists!B:D,3,FALSE)</f>
        <v>IDN</v>
      </c>
      <c r="D4568" s="285" t="s">
        <v>644</v>
      </c>
      <c r="E4568" s="285">
        <v>0</v>
      </c>
      <c r="F4568" s="285" t="s">
        <v>3898</v>
      </c>
      <c r="G4568" s="285" t="s">
        <v>731</v>
      </c>
      <c r="H4568" s="278">
        <f t="shared" si="142"/>
        <v>2</v>
      </c>
      <c r="I4568" s="251"/>
      <c r="J4568" s="285"/>
      <c r="K4568" s="278" t="str">
        <f t="shared" si="143"/>
        <v>IDN001Restriction of movement (impediments to freedom of movement and/or administrative restrictions)</v>
      </c>
      <c r="L4568" s="286">
        <v>43572</v>
      </c>
      <c r="M4568" s="286" t="s">
        <v>3248</v>
      </c>
    </row>
    <row r="4569" spans="1:13" s="269" customFormat="1" ht="15.5" hidden="1" thickTop="1" thickBot="1" x14ac:dyDescent="0.4">
      <c r="A4569" s="287" t="s">
        <v>5777</v>
      </c>
      <c r="B4569" s="288" t="str">
        <f>VLOOKUP(A4569,Lists!B:C,2,FALSE)</f>
        <v>IDN001</v>
      </c>
      <c r="C4569" s="288" t="str">
        <f>VLOOKUP(A4569,Lists!B:D,3,FALSE)</f>
        <v>IDN</v>
      </c>
      <c r="D4569" s="289" t="s">
        <v>645</v>
      </c>
      <c r="E4569" s="289">
        <v>1</v>
      </c>
      <c r="F4569" s="289" t="s">
        <v>3898</v>
      </c>
      <c r="G4569" s="289" t="s">
        <v>731</v>
      </c>
      <c r="H4569" s="278">
        <f t="shared" si="142"/>
        <v>2</v>
      </c>
      <c r="I4569" s="252"/>
      <c r="J4569" s="289"/>
      <c r="K4569" s="278" t="str">
        <f t="shared" si="143"/>
        <v>IDN001Interference into implementation of humanitarian activities</v>
      </c>
      <c r="L4569" s="290">
        <v>43572</v>
      </c>
      <c r="M4569" s="290" t="s">
        <v>3248</v>
      </c>
    </row>
    <row r="4570" spans="1:13" s="269" customFormat="1" ht="15.5" hidden="1" thickTop="1" thickBot="1" x14ac:dyDescent="0.4">
      <c r="A4570" s="283" t="s">
        <v>5777</v>
      </c>
      <c r="B4570" s="284" t="str">
        <f>VLOOKUP(A4570,Lists!B:C,2,FALSE)</f>
        <v>IDN001</v>
      </c>
      <c r="C4570" s="284" t="str">
        <f>VLOOKUP(A4570,Lists!B:D,3,FALSE)</f>
        <v>IDN</v>
      </c>
      <c r="D4570" s="285" t="s">
        <v>646</v>
      </c>
      <c r="E4570" s="285">
        <v>0</v>
      </c>
      <c r="F4570" s="285" t="s">
        <v>3898</v>
      </c>
      <c r="G4570" s="285" t="s">
        <v>731</v>
      </c>
      <c r="H4570" s="278">
        <f t="shared" si="142"/>
        <v>2</v>
      </c>
      <c r="I4570" s="251"/>
      <c r="J4570" s="285"/>
      <c r="K4570" s="278" t="str">
        <f t="shared" si="143"/>
        <v>IDN001Violence against personnel, facilities and assets</v>
      </c>
      <c r="L4570" s="286">
        <v>43572</v>
      </c>
      <c r="M4570" s="286" t="s">
        <v>3248</v>
      </c>
    </row>
    <row r="4571" spans="1:13" s="269" customFormat="1" ht="15.5" hidden="1" thickTop="1" thickBot="1" x14ac:dyDescent="0.4">
      <c r="A4571" s="287" t="s">
        <v>5777</v>
      </c>
      <c r="B4571" s="288" t="str">
        <f>VLOOKUP(A4571,Lists!B:C,2,FALSE)</f>
        <v>IDN001</v>
      </c>
      <c r="C4571" s="288" t="str">
        <f>VLOOKUP(A4571,Lists!B:D,3,FALSE)</f>
        <v>IDN</v>
      </c>
      <c r="D4571" s="289" t="s">
        <v>647</v>
      </c>
      <c r="E4571" s="289">
        <v>0</v>
      </c>
      <c r="F4571" s="289" t="s">
        <v>3898</v>
      </c>
      <c r="G4571" s="289" t="s">
        <v>731</v>
      </c>
      <c r="H4571" s="278">
        <f t="shared" si="142"/>
        <v>2</v>
      </c>
      <c r="I4571" s="252"/>
      <c r="J4571" s="289"/>
      <c r="K4571" s="278" t="str">
        <f t="shared" si="143"/>
        <v>IDN001Denial of existence of humanitarian needs or entitlements to assistance</v>
      </c>
      <c r="L4571" s="290">
        <v>43572</v>
      </c>
      <c r="M4571" s="290" t="s">
        <v>3248</v>
      </c>
    </row>
    <row r="4572" spans="1:13" s="269" customFormat="1" ht="15.5" hidden="1" thickTop="1" thickBot="1" x14ac:dyDescent="0.4">
      <c r="A4572" s="283" t="s">
        <v>5777</v>
      </c>
      <c r="B4572" s="284" t="str">
        <f>VLOOKUP(A4572,Lists!B:C,2,FALSE)</f>
        <v>IDN001</v>
      </c>
      <c r="C4572" s="284" t="str">
        <f>VLOOKUP(A4572,Lists!B:D,3,FALSE)</f>
        <v>IDN</v>
      </c>
      <c r="D4572" s="285" t="s">
        <v>648</v>
      </c>
      <c r="E4572" s="285">
        <v>0</v>
      </c>
      <c r="F4572" s="285" t="s">
        <v>3898</v>
      </c>
      <c r="G4572" s="285" t="s">
        <v>731</v>
      </c>
      <c r="H4572" s="278">
        <f t="shared" si="142"/>
        <v>2</v>
      </c>
      <c r="I4572" s="251"/>
      <c r="J4572" s="285"/>
      <c r="K4572" s="278" t="str">
        <f t="shared" si="143"/>
        <v>IDN001Restriction and obstruction of access to services and assistance</v>
      </c>
      <c r="L4572" s="286">
        <v>43572</v>
      </c>
      <c r="M4572" s="286" t="s">
        <v>3248</v>
      </c>
    </row>
    <row r="4573" spans="1:13" s="269" customFormat="1" ht="15.5" hidden="1" thickTop="1" thickBot="1" x14ac:dyDescent="0.4">
      <c r="A4573" s="287" t="s">
        <v>5777</v>
      </c>
      <c r="B4573" s="288" t="str">
        <f>VLOOKUP(A4573,Lists!B:C,2,FALSE)</f>
        <v>IDN001</v>
      </c>
      <c r="C4573" s="288" t="str">
        <f>VLOOKUP(A4573,Lists!B:D,3,FALSE)</f>
        <v>IDN</v>
      </c>
      <c r="D4573" s="289" t="s">
        <v>649</v>
      </c>
      <c r="E4573" s="289">
        <v>1</v>
      </c>
      <c r="F4573" s="289" t="s">
        <v>3898</v>
      </c>
      <c r="G4573" s="289" t="s">
        <v>731</v>
      </c>
      <c r="H4573" s="278">
        <f t="shared" si="142"/>
        <v>2</v>
      </c>
      <c r="I4573" s="252"/>
      <c r="J4573" s="289"/>
      <c r="K4573" s="278" t="str">
        <f t="shared" si="143"/>
        <v>IDN001Ongoing insecurity/hostilities affecting humanitarian assistance</v>
      </c>
      <c r="L4573" s="290">
        <v>43572</v>
      </c>
      <c r="M4573" s="290" t="s">
        <v>3248</v>
      </c>
    </row>
    <row r="4574" spans="1:13" s="269" customFormat="1" ht="15.5" hidden="1" thickTop="1" thickBot="1" x14ac:dyDescent="0.4">
      <c r="A4574" s="283" t="s">
        <v>5777</v>
      </c>
      <c r="B4574" s="284" t="str">
        <f>VLOOKUP(A4574,Lists!B:C,2,FALSE)</f>
        <v>IDN001</v>
      </c>
      <c r="C4574" s="284" t="str">
        <f>VLOOKUP(A4574,Lists!B:D,3,FALSE)</f>
        <v>IDN</v>
      </c>
      <c r="D4574" s="285" t="s">
        <v>650</v>
      </c>
      <c r="E4574" s="285">
        <v>1</v>
      </c>
      <c r="F4574" s="285" t="s">
        <v>3898</v>
      </c>
      <c r="G4574" s="285" t="s">
        <v>731</v>
      </c>
      <c r="H4574" s="278">
        <f t="shared" si="142"/>
        <v>2</v>
      </c>
      <c r="I4574" s="251"/>
      <c r="J4574" s="285"/>
      <c r="K4574" s="278" t="str">
        <f t="shared" si="143"/>
        <v xml:space="preserve">IDN001Presence of mines and improvised explosive devices </v>
      </c>
      <c r="L4574" s="286">
        <v>43572</v>
      </c>
      <c r="M4574" s="286" t="s">
        <v>3248</v>
      </c>
    </row>
    <row r="4575" spans="1:13" s="269" customFormat="1" ht="15.5" hidden="1" thickTop="1" thickBot="1" x14ac:dyDescent="0.4">
      <c r="A4575" s="287" t="s">
        <v>5777</v>
      </c>
      <c r="B4575" s="288" t="str">
        <f>VLOOKUP(A4575,Lists!B:C,2,FALSE)</f>
        <v>IDN001</v>
      </c>
      <c r="C4575" s="288" t="str">
        <f>VLOOKUP(A4575,Lists!B:D,3,FALSE)</f>
        <v>IDN</v>
      </c>
      <c r="D4575" s="289" t="s">
        <v>651</v>
      </c>
      <c r="E4575" s="289">
        <v>3</v>
      </c>
      <c r="F4575" s="289" t="s">
        <v>3898</v>
      </c>
      <c r="G4575" s="289" t="s">
        <v>731</v>
      </c>
      <c r="H4575" s="278">
        <f t="shared" si="142"/>
        <v>2</v>
      </c>
      <c r="I4575" s="252"/>
      <c r="J4575" s="289"/>
      <c r="K4575" s="278" t="str">
        <f t="shared" si="143"/>
        <v>IDN001Physical constraints in the environment (obstacles related to terrain, climate, lack of infrastructure, etc.)</v>
      </c>
      <c r="L4575" s="290">
        <v>43572</v>
      </c>
      <c r="M4575" s="290" t="s">
        <v>3248</v>
      </c>
    </row>
    <row r="4576" spans="1:13" s="269" customFormat="1" ht="15.5" hidden="1" thickTop="1" thickBot="1" x14ac:dyDescent="0.4">
      <c r="A4576" s="283" t="s">
        <v>2958</v>
      </c>
      <c r="B4576" s="284" t="str">
        <f>VLOOKUP(A4576,Lists!B:C,2,FALSE)</f>
        <v>ERI001</v>
      </c>
      <c r="C4576" s="284" t="str">
        <f>VLOOKUP(A4576,Lists!B:D,3,FALSE)</f>
        <v>ERI</v>
      </c>
      <c r="D4576" s="285" t="s">
        <v>643</v>
      </c>
      <c r="E4576" s="285">
        <v>3</v>
      </c>
      <c r="F4576" s="285" t="s">
        <v>3898</v>
      </c>
      <c r="G4576" s="285" t="s">
        <v>731</v>
      </c>
      <c r="H4576" s="278">
        <f t="shared" si="142"/>
        <v>2</v>
      </c>
      <c r="I4576" s="251"/>
      <c r="J4576" s="285"/>
      <c r="K4576" s="278" t="str">
        <f t="shared" si="143"/>
        <v>ERI001Impediments to entry into country (bureaucratic and administrative)</v>
      </c>
      <c r="L4576" s="286">
        <v>43572</v>
      </c>
      <c r="M4576" s="286" t="s">
        <v>3248</v>
      </c>
    </row>
    <row r="4577" spans="1:13" s="269" customFormat="1" ht="15.5" hidden="1" thickTop="1" thickBot="1" x14ac:dyDescent="0.4">
      <c r="A4577" s="287" t="s">
        <v>2958</v>
      </c>
      <c r="B4577" s="288" t="str">
        <f>VLOOKUP(A4577,Lists!B:C,2,FALSE)</f>
        <v>ERI001</v>
      </c>
      <c r="C4577" s="288" t="str">
        <f>VLOOKUP(A4577,Lists!B:D,3,FALSE)</f>
        <v>ERI</v>
      </c>
      <c r="D4577" s="289" t="s">
        <v>644</v>
      </c>
      <c r="E4577" s="289" t="s">
        <v>446</v>
      </c>
      <c r="F4577" s="289" t="s">
        <v>3898</v>
      </c>
      <c r="G4577" s="289" t="s">
        <v>731</v>
      </c>
      <c r="H4577" s="278">
        <f t="shared" si="142"/>
        <v>2</v>
      </c>
      <c r="I4577" s="252"/>
      <c r="J4577" s="289" t="s">
        <v>1722</v>
      </c>
      <c r="K4577" s="278" t="str">
        <f t="shared" si="143"/>
        <v>ERI001Restriction of movement (impediments to freedom of movement and/or administrative restrictions)</v>
      </c>
      <c r="L4577" s="290">
        <v>43572</v>
      </c>
      <c r="M4577" s="290" t="s">
        <v>3248</v>
      </c>
    </row>
    <row r="4578" spans="1:13" s="269" customFormat="1" ht="15.5" hidden="1" thickTop="1" thickBot="1" x14ac:dyDescent="0.4">
      <c r="A4578" s="283" t="s">
        <v>2958</v>
      </c>
      <c r="B4578" s="284" t="str">
        <f>VLOOKUP(A4578,Lists!B:C,2,FALSE)</f>
        <v>ERI001</v>
      </c>
      <c r="C4578" s="284" t="str">
        <f>VLOOKUP(A4578,Lists!B:D,3,FALSE)</f>
        <v>ERI</v>
      </c>
      <c r="D4578" s="285" t="s">
        <v>645</v>
      </c>
      <c r="E4578" s="285" t="s">
        <v>446</v>
      </c>
      <c r="F4578" s="285" t="s">
        <v>3898</v>
      </c>
      <c r="G4578" s="285" t="s">
        <v>731</v>
      </c>
      <c r="H4578" s="278">
        <f t="shared" si="142"/>
        <v>2</v>
      </c>
      <c r="I4578" s="251"/>
      <c r="J4578" s="285" t="s">
        <v>1722</v>
      </c>
      <c r="K4578" s="278" t="str">
        <f t="shared" si="143"/>
        <v>ERI001Interference into implementation of humanitarian activities</v>
      </c>
      <c r="L4578" s="286">
        <v>43572</v>
      </c>
      <c r="M4578" s="286" t="s">
        <v>3248</v>
      </c>
    </row>
    <row r="4579" spans="1:13" s="269" customFormat="1" ht="15.5" hidden="1" thickTop="1" thickBot="1" x14ac:dyDescent="0.4">
      <c r="A4579" s="287" t="s">
        <v>2958</v>
      </c>
      <c r="B4579" s="288" t="str">
        <f>VLOOKUP(A4579,Lists!B:C,2,FALSE)</f>
        <v>ERI001</v>
      </c>
      <c r="C4579" s="288" t="str">
        <f>VLOOKUP(A4579,Lists!B:D,3,FALSE)</f>
        <v>ERI</v>
      </c>
      <c r="D4579" s="289" t="s">
        <v>646</v>
      </c>
      <c r="E4579" s="289" t="s">
        <v>446</v>
      </c>
      <c r="F4579" s="289" t="s">
        <v>3898</v>
      </c>
      <c r="G4579" s="289" t="s">
        <v>731</v>
      </c>
      <c r="H4579" s="278">
        <f t="shared" si="142"/>
        <v>2</v>
      </c>
      <c r="I4579" s="252"/>
      <c r="J4579" s="289" t="s">
        <v>1722</v>
      </c>
      <c r="K4579" s="278" t="str">
        <f t="shared" si="143"/>
        <v>ERI001Violence against personnel, facilities and assets</v>
      </c>
      <c r="L4579" s="290">
        <v>43572</v>
      </c>
      <c r="M4579" s="290" t="s">
        <v>3248</v>
      </c>
    </row>
    <row r="4580" spans="1:13" s="269" customFormat="1" ht="15.5" hidden="1" thickTop="1" thickBot="1" x14ac:dyDescent="0.4">
      <c r="A4580" s="283" t="s">
        <v>2958</v>
      </c>
      <c r="B4580" s="284" t="str">
        <f>VLOOKUP(A4580,Lists!B:C,2,FALSE)</f>
        <v>ERI001</v>
      </c>
      <c r="C4580" s="284" t="str">
        <f>VLOOKUP(A4580,Lists!B:D,3,FALSE)</f>
        <v>ERI</v>
      </c>
      <c r="D4580" s="285" t="s">
        <v>647</v>
      </c>
      <c r="E4580" s="285" t="s">
        <v>446</v>
      </c>
      <c r="F4580" s="285" t="s">
        <v>3898</v>
      </c>
      <c r="G4580" s="285" t="s">
        <v>731</v>
      </c>
      <c r="H4580" s="278">
        <f t="shared" si="142"/>
        <v>2</v>
      </c>
      <c r="I4580" s="251"/>
      <c r="J4580" s="285" t="s">
        <v>1722</v>
      </c>
      <c r="K4580" s="278" t="str">
        <f t="shared" si="143"/>
        <v>ERI001Denial of existence of humanitarian needs or entitlements to assistance</v>
      </c>
      <c r="L4580" s="286">
        <v>43572</v>
      </c>
      <c r="M4580" s="286" t="s">
        <v>3248</v>
      </c>
    </row>
    <row r="4581" spans="1:13" s="269" customFormat="1" ht="15.5" hidden="1" thickTop="1" thickBot="1" x14ac:dyDescent="0.4">
      <c r="A4581" s="287" t="s">
        <v>2958</v>
      </c>
      <c r="B4581" s="288" t="str">
        <f>VLOOKUP(A4581,Lists!B:C,2,FALSE)</f>
        <v>ERI001</v>
      </c>
      <c r="C4581" s="288" t="str">
        <f>VLOOKUP(A4581,Lists!B:D,3,FALSE)</f>
        <v>ERI</v>
      </c>
      <c r="D4581" s="289" t="s">
        <v>648</v>
      </c>
      <c r="E4581" s="289" t="s">
        <v>446</v>
      </c>
      <c r="F4581" s="289" t="s">
        <v>3898</v>
      </c>
      <c r="G4581" s="289" t="s">
        <v>731</v>
      </c>
      <c r="H4581" s="278">
        <f t="shared" si="142"/>
        <v>2</v>
      </c>
      <c r="I4581" s="252"/>
      <c r="J4581" s="289" t="s">
        <v>1722</v>
      </c>
      <c r="K4581" s="278" t="str">
        <f t="shared" si="143"/>
        <v>ERI001Restriction and obstruction of access to services and assistance</v>
      </c>
      <c r="L4581" s="290">
        <v>43572</v>
      </c>
      <c r="M4581" s="290" t="s">
        <v>3248</v>
      </c>
    </row>
    <row r="4582" spans="1:13" s="269" customFormat="1" ht="15.5" hidden="1" thickTop="1" thickBot="1" x14ac:dyDescent="0.4">
      <c r="A4582" s="283" t="s">
        <v>2958</v>
      </c>
      <c r="B4582" s="284" t="str">
        <f>VLOOKUP(A4582,Lists!B:C,2,FALSE)</f>
        <v>ERI001</v>
      </c>
      <c r="C4582" s="284" t="str">
        <f>VLOOKUP(A4582,Lists!B:D,3,FALSE)</f>
        <v>ERI</v>
      </c>
      <c r="D4582" s="285" t="s">
        <v>649</v>
      </c>
      <c r="E4582" s="285" t="s">
        <v>446</v>
      </c>
      <c r="F4582" s="285" t="s">
        <v>3898</v>
      </c>
      <c r="G4582" s="285" t="s">
        <v>731</v>
      </c>
      <c r="H4582" s="278">
        <f t="shared" si="142"/>
        <v>2</v>
      </c>
      <c r="I4582" s="251"/>
      <c r="J4582" s="285" t="s">
        <v>1722</v>
      </c>
      <c r="K4582" s="278" t="str">
        <f t="shared" si="143"/>
        <v>ERI001Ongoing insecurity/hostilities affecting humanitarian assistance</v>
      </c>
      <c r="L4582" s="286">
        <v>43572</v>
      </c>
      <c r="M4582" s="286" t="s">
        <v>3248</v>
      </c>
    </row>
    <row r="4583" spans="1:13" s="269" customFormat="1" ht="15.5" hidden="1" thickTop="1" thickBot="1" x14ac:dyDescent="0.4">
      <c r="A4583" s="287" t="s">
        <v>2958</v>
      </c>
      <c r="B4583" s="288" t="str">
        <f>VLOOKUP(A4583,Lists!B:C,2,FALSE)</f>
        <v>ERI001</v>
      </c>
      <c r="C4583" s="288" t="str">
        <f>VLOOKUP(A4583,Lists!B:D,3,FALSE)</f>
        <v>ERI</v>
      </c>
      <c r="D4583" s="289" t="s">
        <v>650</v>
      </c>
      <c r="E4583" s="289">
        <v>2</v>
      </c>
      <c r="F4583" s="289" t="s">
        <v>3898</v>
      </c>
      <c r="G4583" s="289" t="s">
        <v>731</v>
      </c>
      <c r="H4583" s="278">
        <f t="shared" si="142"/>
        <v>2</v>
      </c>
      <c r="I4583" s="252"/>
      <c r="J4583" s="289"/>
      <c r="K4583" s="278" t="str">
        <f t="shared" si="143"/>
        <v xml:space="preserve">ERI001Presence of mines and improvised explosive devices </v>
      </c>
      <c r="L4583" s="290">
        <v>43572</v>
      </c>
      <c r="M4583" s="290" t="s">
        <v>3248</v>
      </c>
    </row>
    <row r="4584" spans="1:13" s="269" customFormat="1" ht="15.5" hidden="1" thickTop="1" thickBot="1" x14ac:dyDescent="0.4">
      <c r="A4584" s="283" t="s">
        <v>2958</v>
      </c>
      <c r="B4584" s="284" t="str">
        <f>VLOOKUP(A4584,Lists!B:C,2,FALSE)</f>
        <v>ERI001</v>
      </c>
      <c r="C4584" s="284" t="str">
        <f>VLOOKUP(A4584,Lists!B:D,3,FALSE)</f>
        <v>ERI</v>
      </c>
      <c r="D4584" s="285" t="s">
        <v>651</v>
      </c>
      <c r="E4584" s="285" t="s">
        <v>446</v>
      </c>
      <c r="F4584" s="285" t="s">
        <v>3898</v>
      </c>
      <c r="G4584" s="285" t="s">
        <v>731</v>
      </c>
      <c r="H4584" s="278">
        <f t="shared" si="142"/>
        <v>2</v>
      </c>
      <c r="I4584" s="251"/>
      <c r="J4584" s="285" t="s">
        <v>1722</v>
      </c>
      <c r="K4584" s="278" t="str">
        <f t="shared" si="143"/>
        <v>ERI001Physical constraints in the environment (obstacles related to terrain, climate, lack of infrastructure, etc.)</v>
      </c>
      <c r="L4584" s="286">
        <v>43572</v>
      </c>
      <c r="M4584" s="286" t="s">
        <v>3248</v>
      </c>
    </row>
    <row r="4585" spans="1:13" s="269" customFormat="1" ht="15.5" hidden="1" thickTop="1" thickBot="1" x14ac:dyDescent="0.4">
      <c r="A4585" s="287" t="s">
        <v>1268</v>
      </c>
      <c r="B4585" s="288" t="e">
        <f>VLOOKUP(A4585,Lists!B:C,2,FALSE)</f>
        <v>#N/A</v>
      </c>
      <c r="C4585" s="288" t="e">
        <f>VLOOKUP(A4585,Lists!B:D,3,FALSE)</f>
        <v>#N/A</v>
      </c>
      <c r="D4585" s="289" t="s">
        <v>643</v>
      </c>
      <c r="E4585" s="289">
        <v>0</v>
      </c>
      <c r="F4585" s="289" t="s">
        <v>3898</v>
      </c>
      <c r="G4585" s="289" t="s">
        <v>731</v>
      </c>
      <c r="H4585" s="278">
        <f t="shared" si="142"/>
        <v>2</v>
      </c>
      <c r="I4585" s="252"/>
      <c r="J4585" s="289"/>
      <c r="K4585" s="278" t="e">
        <f t="shared" si="143"/>
        <v>#N/A</v>
      </c>
      <c r="L4585" s="290">
        <v>43572</v>
      </c>
      <c r="M4585" s="290" t="s">
        <v>3248</v>
      </c>
    </row>
    <row r="4586" spans="1:13" s="269" customFormat="1" ht="15.5" hidden="1" thickTop="1" thickBot="1" x14ac:dyDescent="0.4">
      <c r="A4586" s="283" t="s">
        <v>1268</v>
      </c>
      <c r="B4586" s="284" t="e">
        <f>VLOOKUP(A4586,Lists!B:C,2,FALSE)</f>
        <v>#N/A</v>
      </c>
      <c r="C4586" s="284" t="e">
        <f>VLOOKUP(A4586,Lists!B:D,3,FALSE)</f>
        <v>#N/A</v>
      </c>
      <c r="D4586" s="285" t="s">
        <v>644</v>
      </c>
      <c r="E4586" s="285">
        <v>1</v>
      </c>
      <c r="F4586" s="285" t="s">
        <v>3898</v>
      </c>
      <c r="G4586" s="285" t="s">
        <v>731</v>
      </c>
      <c r="H4586" s="278">
        <f t="shared" si="142"/>
        <v>2</v>
      </c>
      <c r="I4586" s="251"/>
      <c r="J4586" s="285"/>
      <c r="K4586" s="278" t="e">
        <f t="shared" si="143"/>
        <v>#N/A</v>
      </c>
      <c r="L4586" s="286">
        <v>43572</v>
      </c>
      <c r="M4586" s="286" t="s">
        <v>3248</v>
      </c>
    </row>
    <row r="4587" spans="1:13" s="269" customFormat="1" ht="15.5" hidden="1" thickTop="1" thickBot="1" x14ac:dyDescent="0.4">
      <c r="A4587" s="287" t="s">
        <v>1268</v>
      </c>
      <c r="B4587" s="288" t="e">
        <f>VLOOKUP(A4587,Lists!B:C,2,FALSE)</f>
        <v>#N/A</v>
      </c>
      <c r="C4587" s="288" t="e">
        <f>VLOOKUP(A4587,Lists!B:D,3,FALSE)</f>
        <v>#N/A</v>
      </c>
      <c r="D4587" s="289" t="s">
        <v>645</v>
      </c>
      <c r="E4587" s="289">
        <v>1</v>
      </c>
      <c r="F4587" s="289" t="s">
        <v>3898</v>
      </c>
      <c r="G4587" s="289" t="s">
        <v>731</v>
      </c>
      <c r="H4587" s="278">
        <f t="shared" si="142"/>
        <v>2</v>
      </c>
      <c r="I4587" s="252"/>
      <c r="J4587" s="289"/>
      <c r="K4587" s="278" t="e">
        <f t="shared" si="143"/>
        <v>#N/A</v>
      </c>
      <c r="L4587" s="290">
        <v>43572</v>
      </c>
      <c r="M4587" s="290" t="s">
        <v>3248</v>
      </c>
    </row>
    <row r="4588" spans="1:13" s="269" customFormat="1" ht="15.5" hidden="1" thickTop="1" thickBot="1" x14ac:dyDescent="0.4">
      <c r="A4588" s="283" t="s">
        <v>1268</v>
      </c>
      <c r="B4588" s="284" t="e">
        <f>VLOOKUP(A4588,Lists!B:C,2,FALSE)</f>
        <v>#N/A</v>
      </c>
      <c r="C4588" s="284" t="e">
        <f>VLOOKUP(A4588,Lists!B:D,3,FALSE)</f>
        <v>#N/A</v>
      </c>
      <c r="D4588" s="285" t="s">
        <v>646</v>
      </c>
      <c r="E4588" s="285">
        <v>0</v>
      </c>
      <c r="F4588" s="285" t="s">
        <v>3898</v>
      </c>
      <c r="G4588" s="285" t="s">
        <v>731</v>
      </c>
      <c r="H4588" s="278">
        <f t="shared" si="142"/>
        <v>2</v>
      </c>
      <c r="I4588" s="251"/>
      <c r="J4588" s="285"/>
      <c r="K4588" s="278" t="e">
        <f t="shared" si="143"/>
        <v>#N/A</v>
      </c>
      <c r="L4588" s="286">
        <v>43572</v>
      </c>
      <c r="M4588" s="286" t="s">
        <v>3248</v>
      </c>
    </row>
    <row r="4589" spans="1:13" s="269" customFormat="1" ht="15.5" hidden="1" thickTop="1" thickBot="1" x14ac:dyDescent="0.4">
      <c r="A4589" s="287" t="s">
        <v>1268</v>
      </c>
      <c r="B4589" s="288" t="e">
        <f>VLOOKUP(A4589,Lists!B:C,2,FALSE)</f>
        <v>#N/A</v>
      </c>
      <c r="C4589" s="288" t="e">
        <f>VLOOKUP(A4589,Lists!B:D,3,FALSE)</f>
        <v>#N/A</v>
      </c>
      <c r="D4589" s="289" t="s">
        <v>647</v>
      </c>
      <c r="E4589" s="289">
        <v>0</v>
      </c>
      <c r="F4589" s="289" t="s">
        <v>3898</v>
      </c>
      <c r="G4589" s="289" t="s">
        <v>731</v>
      </c>
      <c r="H4589" s="278">
        <f t="shared" si="142"/>
        <v>2</v>
      </c>
      <c r="I4589" s="252"/>
      <c r="J4589" s="289"/>
      <c r="K4589" s="278" t="e">
        <f t="shared" si="143"/>
        <v>#N/A</v>
      </c>
      <c r="L4589" s="290">
        <v>43572</v>
      </c>
      <c r="M4589" s="290" t="s">
        <v>3248</v>
      </c>
    </row>
    <row r="4590" spans="1:13" s="269" customFormat="1" ht="15.5" hidden="1" thickTop="1" thickBot="1" x14ac:dyDescent="0.4">
      <c r="A4590" s="283" t="s">
        <v>1268</v>
      </c>
      <c r="B4590" s="284" t="e">
        <f>VLOOKUP(A4590,Lists!B:C,2,FALSE)</f>
        <v>#N/A</v>
      </c>
      <c r="C4590" s="284" t="e">
        <f>VLOOKUP(A4590,Lists!B:D,3,FALSE)</f>
        <v>#N/A</v>
      </c>
      <c r="D4590" s="285" t="s">
        <v>648</v>
      </c>
      <c r="E4590" s="285">
        <v>1</v>
      </c>
      <c r="F4590" s="285" t="s">
        <v>3898</v>
      </c>
      <c r="G4590" s="285" t="s">
        <v>731</v>
      </c>
      <c r="H4590" s="278">
        <f t="shared" si="142"/>
        <v>2</v>
      </c>
      <c r="I4590" s="251"/>
      <c r="J4590" s="285"/>
      <c r="K4590" s="278" t="e">
        <f t="shared" si="143"/>
        <v>#N/A</v>
      </c>
      <c r="L4590" s="286">
        <v>43572</v>
      </c>
      <c r="M4590" s="286" t="s">
        <v>3248</v>
      </c>
    </row>
    <row r="4591" spans="1:13" s="269" customFormat="1" ht="15.5" hidden="1" thickTop="1" thickBot="1" x14ac:dyDescent="0.4">
      <c r="A4591" s="287" t="s">
        <v>1268</v>
      </c>
      <c r="B4591" s="288" t="e">
        <f>VLOOKUP(A4591,Lists!B:C,2,FALSE)</f>
        <v>#N/A</v>
      </c>
      <c r="C4591" s="288" t="e">
        <f>VLOOKUP(A4591,Lists!B:D,3,FALSE)</f>
        <v>#N/A</v>
      </c>
      <c r="D4591" s="289" t="s">
        <v>649</v>
      </c>
      <c r="E4591" s="289">
        <v>0</v>
      </c>
      <c r="F4591" s="289" t="s">
        <v>3898</v>
      </c>
      <c r="G4591" s="289" t="s">
        <v>731</v>
      </c>
      <c r="H4591" s="278">
        <f t="shared" si="142"/>
        <v>2</v>
      </c>
      <c r="I4591" s="252"/>
      <c r="J4591" s="289"/>
      <c r="K4591" s="278" t="e">
        <f t="shared" si="143"/>
        <v>#N/A</v>
      </c>
      <c r="L4591" s="290">
        <v>43572</v>
      </c>
      <c r="M4591" s="290" t="s">
        <v>3248</v>
      </c>
    </row>
    <row r="4592" spans="1:13" s="269" customFormat="1" ht="15.5" hidden="1" thickTop="1" thickBot="1" x14ac:dyDescent="0.4">
      <c r="A4592" s="283" t="s">
        <v>1268</v>
      </c>
      <c r="B4592" s="284" t="e">
        <f>VLOOKUP(A4592,Lists!B:C,2,FALSE)</f>
        <v>#N/A</v>
      </c>
      <c r="C4592" s="284" t="e">
        <f>VLOOKUP(A4592,Lists!B:D,3,FALSE)</f>
        <v>#N/A</v>
      </c>
      <c r="D4592" s="285" t="s">
        <v>650</v>
      </c>
      <c r="E4592" s="285">
        <v>3</v>
      </c>
      <c r="F4592" s="285" t="s">
        <v>3898</v>
      </c>
      <c r="G4592" s="285" t="s">
        <v>731</v>
      </c>
      <c r="H4592" s="278">
        <f t="shared" si="142"/>
        <v>2</v>
      </c>
      <c r="I4592" s="251"/>
      <c r="J4592" s="285"/>
      <c r="K4592" s="278" t="e">
        <f t="shared" si="143"/>
        <v>#N/A</v>
      </c>
      <c r="L4592" s="286">
        <v>43572</v>
      </c>
      <c r="M4592" s="286" t="s">
        <v>3248</v>
      </c>
    </row>
    <row r="4593" spans="1:13" s="269" customFormat="1" ht="15.5" hidden="1" thickTop="1" thickBot="1" x14ac:dyDescent="0.4">
      <c r="A4593" s="287" t="s">
        <v>1268</v>
      </c>
      <c r="B4593" s="288" t="e">
        <f>VLOOKUP(A4593,Lists!B:C,2,FALSE)</f>
        <v>#N/A</v>
      </c>
      <c r="C4593" s="288" t="e">
        <f>VLOOKUP(A4593,Lists!B:D,3,FALSE)</f>
        <v>#N/A</v>
      </c>
      <c r="D4593" s="289" t="s">
        <v>651</v>
      </c>
      <c r="E4593" s="289">
        <v>0</v>
      </c>
      <c r="F4593" s="289" t="s">
        <v>3898</v>
      </c>
      <c r="G4593" s="289" t="s">
        <v>731</v>
      </c>
      <c r="H4593" s="278">
        <f t="shared" si="142"/>
        <v>2</v>
      </c>
      <c r="I4593" s="252"/>
      <c r="J4593" s="289"/>
      <c r="K4593" s="278" t="e">
        <f t="shared" si="143"/>
        <v>#N/A</v>
      </c>
      <c r="L4593" s="290">
        <v>43572</v>
      </c>
      <c r="M4593" s="290" t="s">
        <v>3248</v>
      </c>
    </row>
    <row r="4594" spans="1:13" s="269" customFormat="1" ht="15.5" hidden="1" thickTop="1" thickBot="1" x14ac:dyDescent="0.4">
      <c r="A4594" s="283" t="s">
        <v>1239</v>
      </c>
      <c r="B4594" s="284" t="e">
        <f>VLOOKUP(A4594,Lists!B:C,2,FALSE)</f>
        <v>#N/A</v>
      </c>
      <c r="C4594" s="284" t="e">
        <f>VLOOKUP(A4594,Lists!B:D,3,FALSE)</f>
        <v>#N/A</v>
      </c>
      <c r="D4594" s="285" t="s">
        <v>643</v>
      </c>
      <c r="E4594" s="285">
        <v>0</v>
      </c>
      <c r="F4594" s="285" t="s">
        <v>3898</v>
      </c>
      <c r="G4594" s="285" t="s">
        <v>731</v>
      </c>
      <c r="H4594" s="278">
        <f t="shared" si="142"/>
        <v>2</v>
      </c>
      <c r="I4594" s="251"/>
      <c r="J4594" s="285"/>
      <c r="K4594" s="278" t="e">
        <f t="shared" si="143"/>
        <v>#N/A</v>
      </c>
      <c r="L4594" s="286">
        <v>43572</v>
      </c>
      <c r="M4594" s="286" t="s">
        <v>3248</v>
      </c>
    </row>
    <row r="4595" spans="1:13" s="269" customFormat="1" ht="15.5" hidden="1" thickTop="1" thickBot="1" x14ac:dyDescent="0.4">
      <c r="A4595" s="287" t="s">
        <v>1239</v>
      </c>
      <c r="B4595" s="288" t="e">
        <f>VLOOKUP(A4595,Lists!B:C,2,FALSE)</f>
        <v>#N/A</v>
      </c>
      <c r="C4595" s="288" t="e">
        <f>VLOOKUP(A4595,Lists!B:D,3,FALSE)</f>
        <v>#N/A</v>
      </c>
      <c r="D4595" s="289" t="s">
        <v>644</v>
      </c>
      <c r="E4595" s="289">
        <v>0</v>
      </c>
      <c r="F4595" s="289" t="s">
        <v>3898</v>
      </c>
      <c r="G4595" s="289" t="s">
        <v>731</v>
      </c>
      <c r="H4595" s="278">
        <f t="shared" si="142"/>
        <v>2</v>
      </c>
      <c r="I4595" s="252"/>
      <c r="J4595" s="289"/>
      <c r="K4595" s="278" t="e">
        <f t="shared" si="143"/>
        <v>#N/A</v>
      </c>
      <c r="L4595" s="290">
        <v>43572</v>
      </c>
      <c r="M4595" s="290" t="s">
        <v>3248</v>
      </c>
    </row>
    <row r="4596" spans="1:13" s="269" customFormat="1" ht="15.5" hidden="1" thickTop="1" thickBot="1" x14ac:dyDescent="0.4">
      <c r="A4596" s="283" t="s">
        <v>1239</v>
      </c>
      <c r="B4596" s="284" t="e">
        <f>VLOOKUP(A4596,Lists!B:C,2,FALSE)</f>
        <v>#N/A</v>
      </c>
      <c r="C4596" s="284" t="e">
        <f>VLOOKUP(A4596,Lists!B:D,3,FALSE)</f>
        <v>#N/A</v>
      </c>
      <c r="D4596" s="285" t="s">
        <v>645</v>
      </c>
      <c r="E4596" s="285">
        <v>0</v>
      </c>
      <c r="F4596" s="285" t="s">
        <v>3898</v>
      </c>
      <c r="G4596" s="285" t="s">
        <v>731</v>
      </c>
      <c r="H4596" s="278">
        <f t="shared" si="142"/>
        <v>2</v>
      </c>
      <c r="I4596" s="251"/>
      <c r="J4596" s="285"/>
      <c r="K4596" s="278" t="e">
        <f t="shared" si="143"/>
        <v>#N/A</v>
      </c>
      <c r="L4596" s="286">
        <v>43572</v>
      </c>
      <c r="M4596" s="286" t="s">
        <v>3248</v>
      </c>
    </row>
    <row r="4597" spans="1:13" s="269" customFormat="1" ht="15.5" hidden="1" thickTop="1" thickBot="1" x14ac:dyDescent="0.4">
      <c r="A4597" s="287" t="s">
        <v>1239</v>
      </c>
      <c r="B4597" s="288" t="e">
        <f>VLOOKUP(A4597,Lists!B:C,2,FALSE)</f>
        <v>#N/A</v>
      </c>
      <c r="C4597" s="288" t="e">
        <f>VLOOKUP(A4597,Lists!B:D,3,FALSE)</f>
        <v>#N/A</v>
      </c>
      <c r="D4597" s="289" t="s">
        <v>646</v>
      </c>
      <c r="E4597" s="289">
        <v>0</v>
      </c>
      <c r="F4597" s="289" t="s">
        <v>3898</v>
      </c>
      <c r="G4597" s="289" t="s">
        <v>731</v>
      </c>
      <c r="H4597" s="278">
        <f t="shared" si="142"/>
        <v>2</v>
      </c>
      <c r="I4597" s="252"/>
      <c r="J4597" s="289"/>
      <c r="K4597" s="278" t="e">
        <f t="shared" si="143"/>
        <v>#N/A</v>
      </c>
      <c r="L4597" s="290">
        <v>43572</v>
      </c>
      <c r="M4597" s="290" t="s">
        <v>3248</v>
      </c>
    </row>
    <row r="4598" spans="1:13" s="269" customFormat="1" ht="15.5" hidden="1" thickTop="1" thickBot="1" x14ac:dyDescent="0.4">
      <c r="A4598" s="283" t="s">
        <v>1239</v>
      </c>
      <c r="B4598" s="284" t="e">
        <f>VLOOKUP(A4598,Lists!B:C,2,FALSE)</f>
        <v>#N/A</v>
      </c>
      <c r="C4598" s="284" t="e">
        <f>VLOOKUP(A4598,Lists!B:D,3,FALSE)</f>
        <v>#N/A</v>
      </c>
      <c r="D4598" s="285" t="s">
        <v>647</v>
      </c>
      <c r="E4598" s="285">
        <v>0</v>
      </c>
      <c r="F4598" s="285" t="s">
        <v>3898</v>
      </c>
      <c r="G4598" s="285" t="s">
        <v>731</v>
      </c>
      <c r="H4598" s="278">
        <f t="shared" si="142"/>
        <v>2</v>
      </c>
      <c r="I4598" s="251"/>
      <c r="J4598" s="285"/>
      <c r="K4598" s="278" t="e">
        <f t="shared" si="143"/>
        <v>#N/A</v>
      </c>
      <c r="L4598" s="286">
        <v>43572</v>
      </c>
      <c r="M4598" s="286" t="s">
        <v>3248</v>
      </c>
    </row>
    <row r="4599" spans="1:13" s="269" customFormat="1" ht="15.5" hidden="1" thickTop="1" thickBot="1" x14ac:dyDescent="0.4">
      <c r="A4599" s="287" t="s">
        <v>1239</v>
      </c>
      <c r="B4599" s="288" t="e">
        <f>VLOOKUP(A4599,Lists!B:C,2,FALSE)</f>
        <v>#N/A</v>
      </c>
      <c r="C4599" s="288" t="e">
        <f>VLOOKUP(A4599,Lists!B:D,3,FALSE)</f>
        <v>#N/A</v>
      </c>
      <c r="D4599" s="289" t="s">
        <v>648</v>
      </c>
      <c r="E4599" s="289">
        <v>0</v>
      </c>
      <c r="F4599" s="289" t="s">
        <v>3898</v>
      </c>
      <c r="G4599" s="289" t="s">
        <v>731</v>
      </c>
      <c r="H4599" s="278">
        <f t="shared" si="142"/>
        <v>2</v>
      </c>
      <c r="I4599" s="252"/>
      <c r="J4599" s="289"/>
      <c r="K4599" s="278" t="e">
        <f t="shared" si="143"/>
        <v>#N/A</v>
      </c>
      <c r="L4599" s="290">
        <v>43572</v>
      </c>
      <c r="M4599" s="290" t="s">
        <v>3248</v>
      </c>
    </row>
    <row r="4600" spans="1:13" s="269" customFormat="1" ht="15.5" hidden="1" thickTop="1" thickBot="1" x14ac:dyDescent="0.4">
      <c r="A4600" s="283" t="s">
        <v>1239</v>
      </c>
      <c r="B4600" s="284" t="e">
        <f>VLOOKUP(A4600,Lists!B:C,2,FALSE)</f>
        <v>#N/A</v>
      </c>
      <c r="C4600" s="284" t="e">
        <f>VLOOKUP(A4600,Lists!B:D,3,FALSE)</f>
        <v>#N/A</v>
      </c>
      <c r="D4600" s="285" t="s">
        <v>649</v>
      </c>
      <c r="E4600" s="285">
        <v>0</v>
      </c>
      <c r="F4600" s="285" t="s">
        <v>3898</v>
      </c>
      <c r="G4600" s="285" t="s">
        <v>731</v>
      </c>
      <c r="H4600" s="278">
        <f t="shared" si="142"/>
        <v>2</v>
      </c>
      <c r="I4600" s="251"/>
      <c r="J4600" s="285"/>
      <c r="K4600" s="278" t="e">
        <f t="shared" si="143"/>
        <v>#N/A</v>
      </c>
      <c r="L4600" s="286">
        <v>43572</v>
      </c>
      <c r="M4600" s="286" t="s">
        <v>3248</v>
      </c>
    </row>
    <row r="4601" spans="1:13" s="269" customFormat="1" ht="15.5" hidden="1" thickTop="1" thickBot="1" x14ac:dyDescent="0.4">
      <c r="A4601" s="287" t="s">
        <v>1239</v>
      </c>
      <c r="B4601" s="288" t="e">
        <f>VLOOKUP(A4601,Lists!B:C,2,FALSE)</f>
        <v>#N/A</v>
      </c>
      <c r="C4601" s="288" t="e">
        <f>VLOOKUP(A4601,Lists!B:D,3,FALSE)</f>
        <v>#N/A</v>
      </c>
      <c r="D4601" s="289" t="s">
        <v>650</v>
      </c>
      <c r="E4601" s="289">
        <v>0</v>
      </c>
      <c r="F4601" s="289" t="s">
        <v>3898</v>
      </c>
      <c r="G4601" s="289" t="s">
        <v>731</v>
      </c>
      <c r="H4601" s="278">
        <f t="shared" si="142"/>
        <v>2</v>
      </c>
      <c r="I4601" s="252"/>
      <c r="J4601" s="289"/>
      <c r="K4601" s="278" t="e">
        <f t="shared" si="143"/>
        <v>#N/A</v>
      </c>
      <c r="L4601" s="290">
        <v>43572</v>
      </c>
      <c r="M4601" s="290" t="s">
        <v>3248</v>
      </c>
    </row>
    <row r="4602" spans="1:13" s="269" customFormat="1" ht="15.5" hidden="1" thickTop="1" thickBot="1" x14ac:dyDescent="0.4">
      <c r="A4602" s="283" t="s">
        <v>1239</v>
      </c>
      <c r="B4602" s="284" t="e">
        <f>VLOOKUP(A4602,Lists!B:C,2,FALSE)</f>
        <v>#N/A</v>
      </c>
      <c r="C4602" s="284" t="e">
        <f>VLOOKUP(A4602,Lists!B:D,3,FALSE)</f>
        <v>#N/A</v>
      </c>
      <c r="D4602" s="285" t="s">
        <v>651</v>
      </c>
      <c r="E4602" s="285">
        <v>0</v>
      </c>
      <c r="F4602" s="285" t="s">
        <v>3898</v>
      </c>
      <c r="G4602" s="285" t="s">
        <v>731</v>
      </c>
      <c r="H4602" s="278">
        <f t="shared" si="142"/>
        <v>2</v>
      </c>
      <c r="I4602" s="251"/>
      <c r="J4602" s="285"/>
      <c r="K4602" s="278" t="e">
        <f t="shared" si="143"/>
        <v>#N/A</v>
      </c>
      <c r="L4602" s="286">
        <v>43572</v>
      </c>
      <c r="M4602" s="286" t="s">
        <v>3248</v>
      </c>
    </row>
    <row r="4603" spans="1:13" s="269" customFormat="1" ht="15.5" hidden="1" thickTop="1" thickBot="1" x14ac:dyDescent="0.4">
      <c r="A4603" s="287" t="s">
        <v>2993</v>
      </c>
      <c r="B4603" s="288" t="e">
        <f>VLOOKUP(A4603,Lists!B:C,2,FALSE)</f>
        <v>#N/A</v>
      </c>
      <c r="C4603" s="288" t="e">
        <f>VLOOKUP(A4603,Lists!B:D,3,FALSE)</f>
        <v>#N/A</v>
      </c>
      <c r="D4603" s="289" t="s">
        <v>643</v>
      </c>
      <c r="E4603" s="289">
        <v>0</v>
      </c>
      <c r="F4603" s="289" t="s">
        <v>3898</v>
      </c>
      <c r="G4603" s="289" t="s">
        <v>731</v>
      </c>
      <c r="H4603" s="278">
        <f t="shared" si="142"/>
        <v>2</v>
      </c>
      <c r="I4603" s="252"/>
      <c r="J4603" s="289"/>
      <c r="K4603" s="278" t="e">
        <f t="shared" si="143"/>
        <v>#N/A</v>
      </c>
      <c r="L4603" s="290">
        <v>43572</v>
      </c>
      <c r="M4603" s="290" t="s">
        <v>3248</v>
      </c>
    </row>
    <row r="4604" spans="1:13" s="269" customFormat="1" ht="15.5" hidden="1" thickTop="1" thickBot="1" x14ac:dyDescent="0.4">
      <c r="A4604" s="283" t="s">
        <v>2993</v>
      </c>
      <c r="B4604" s="284" t="e">
        <f>VLOOKUP(A4604,Lists!B:C,2,FALSE)</f>
        <v>#N/A</v>
      </c>
      <c r="C4604" s="284" t="e">
        <f>VLOOKUP(A4604,Lists!B:D,3,FALSE)</f>
        <v>#N/A</v>
      </c>
      <c r="D4604" s="285" t="s">
        <v>644</v>
      </c>
      <c r="E4604" s="285">
        <v>0</v>
      </c>
      <c r="F4604" s="285" t="s">
        <v>3898</v>
      </c>
      <c r="G4604" s="285" t="s">
        <v>731</v>
      </c>
      <c r="H4604" s="278">
        <f t="shared" si="142"/>
        <v>2</v>
      </c>
      <c r="I4604" s="251"/>
      <c r="J4604" s="285"/>
      <c r="K4604" s="278" t="e">
        <f t="shared" si="143"/>
        <v>#N/A</v>
      </c>
      <c r="L4604" s="286">
        <v>43572</v>
      </c>
      <c r="M4604" s="286" t="s">
        <v>3248</v>
      </c>
    </row>
    <row r="4605" spans="1:13" s="269" customFormat="1" ht="15.5" hidden="1" thickTop="1" thickBot="1" x14ac:dyDescent="0.4">
      <c r="A4605" s="287" t="s">
        <v>2993</v>
      </c>
      <c r="B4605" s="288" t="e">
        <f>VLOOKUP(A4605,Lists!B:C,2,FALSE)</f>
        <v>#N/A</v>
      </c>
      <c r="C4605" s="288" t="e">
        <f>VLOOKUP(A4605,Lists!B:D,3,FALSE)</f>
        <v>#N/A</v>
      </c>
      <c r="D4605" s="289" t="s">
        <v>645</v>
      </c>
      <c r="E4605" s="289">
        <v>1</v>
      </c>
      <c r="F4605" s="289" t="s">
        <v>3898</v>
      </c>
      <c r="G4605" s="289" t="s">
        <v>731</v>
      </c>
      <c r="H4605" s="278">
        <f t="shared" si="142"/>
        <v>2</v>
      </c>
      <c r="I4605" s="252"/>
      <c r="J4605" s="289"/>
      <c r="K4605" s="278" t="e">
        <f t="shared" si="143"/>
        <v>#N/A</v>
      </c>
      <c r="L4605" s="290">
        <v>43572</v>
      </c>
      <c r="M4605" s="290" t="s">
        <v>3248</v>
      </c>
    </row>
    <row r="4606" spans="1:13" s="269" customFormat="1" ht="15.5" hidden="1" thickTop="1" thickBot="1" x14ac:dyDescent="0.4">
      <c r="A4606" s="283" t="s">
        <v>2993</v>
      </c>
      <c r="B4606" s="284" t="e">
        <f>VLOOKUP(A4606,Lists!B:C,2,FALSE)</f>
        <v>#N/A</v>
      </c>
      <c r="C4606" s="284" t="e">
        <f>VLOOKUP(A4606,Lists!B:D,3,FALSE)</f>
        <v>#N/A</v>
      </c>
      <c r="D4606" s="285" t="s">
        <v>646</v>
      </c>
      <c r="E4606" s="285">
        <v>0</v>
      </c>
      <c r="F4606" s="285" t="s">
        <v>3898</v>
      </c>
      <c r="G4606" s="285" t="s">
        <v>731</v>
      </c>
      <c r="H4606" s="278">
        <f t="shared" si="142"/>
        <v>2</v>
      </c>
      <c r="I4606" s="251"/>
      <c r="J4606" s="285"/>
      <c r="K4606" s="278" t="e">
        <f t="shared" si="143"/>
        <v>#N/A</v>
      </c>
      <c r="L4606" s="286">
        <v>43572</v>
      </c>
      <c r="M4606" s="286" t="s">
        <v>3248</v>
      </c>
    </row>
    <row r="4607" spans="1:13" s="269" customFormat="1" ht="15.5" hidden="1" thickTop="1" thickBot="1" x14ac:dyDescent="0.4">
      <c r="A4607" s="287" t="s">
        <v>2993</v>
      </c>
      <c r="B4607" s="288" t="e">
        <f>VLOOKUP(A4607,Lists!B:C,2,FALSE)</f>
        <v>#N/A</v>
      </c>
      <c r="C4607" s="288" t="e">
        <f>VLOOKUP(A4607,Lists!B:D,3,FALSE)</f>
        <v>#N/A</v>
      </c>
      <c r="D4607" s="289" t="s">
        <v>647</v>
      </c>
      <c r="E4607" s="289">
        <v>0</v>
      </c>
      <c r="F4607" s="289" t="s">
        <v>3898</v>
      </c>
      <c r="G4607" s="289" t="s">
        <v>731</v>
      </c>
      <c r="H4607" s="278">
        <f t="shared" si="142"/>
        <v>2</v>
      </c>
      <c r="I4607" s="252"/>
      <c r="J4607" s="289"/>
      <c r="K4607" s="278" t="e">
        <f t="shared" si="143"/>
        <v>#N/A</v>
      </c>
      <c r="L4607" s="290">
        <v>43572</v>
      </c>
      <c r="M4607" s="290" t="s">
        <v>3248</v>
      </c>
    </row>
    <row r="4608" spans="1:13" s="269" customFormat="1" ht="15.5" hidden="1" thickTop="1" thickBot="1" x14ac:dyDescent="0.4">
      <c r="A4608" s="283" t="s">
        <v>2993</v>
      </c>
      <c r="B4608" s="284" t="e">
        <f>VLOOKUP(A4608,Lists!B:C,2,FALSE)</f>
        <v>#N/A</v>
      </c>
      <c r="C4608" s="284" t="e">
        <f>VLOOKUP(A4608,Lists!B:D,3,FALSE)</f>
        <v>#N/A</v>
      </c>
      <c r="D4608" s="285" t="s">
        <v>648</v>
      </c>
      <c r="E4608" s="285">
        <v>1</v>
      </c>
      <c r="F4608" s="285" t="s">
        <v>3898</v>
      </c>
      <c r="G4608" s="285" t="s">
        <v>731</v>
      </c>
      <c r="H4608" s="278">
        <f t="shared" si="142"/>
        <v>2</v>
      </c>
      <c r="I4608" s="251"/>
      <c r="J4608" s="285"/>
      <c r="K4608" s="278" t="e">
        <f t="shared" si="143"/>
        <v>#N/A</v>
      </c>
      <c r="L4608" s="286">
        <v>43572</v>
      </c>
      <c r="M4608" s="286" t="s">
        <v>3248</v>
      </c>
    </row>
    <row r="4609" spans="1:13" s="269" customFormat="1" ht="15.5" hidden="1" thickTop="1" thickBot="1" x14ac:dyDescent="0.4">
      <c r="A4609" s="287" t="s">
        <v>2993</v>
      </c>
      <c r="B4609" s="288" t="e">
        <f>VLOOKUP(A4609,Lists!B:C,2,FALSE)</f>
        <v>#N/A</v>
      </c>
      <c r="C4609" s="288" t="e">
        <f>VLOOKUP(A4609,Lists!B:D,3,FALSE)</f>
        <v>#N/A</v>
      </c>
      <c r="D4609" s="289" t="s">
        <v>649</v>
      </c>
      <c r="E4609" s="289">
        <v>0</v>
      </c>
      <c r="F4609" s="289" t="s">
        <v>3898</v>
      </c>
      <c r="G4609" s="289" t="s">
        <v>731</v>
      </c>
      <c r="H4609" s="278">
        <f t="shared" si="142"/>
        <v>2</v>
      </c>
      <c r="I4609" s="252"/>
      <c r="J4609" s="289"/>
      <c r="K4609" s="278" t="e">
        <f t="shared" si="143"/>
        <v>#N/A</v>
      </c>
      <c r="L4609" s="290">
        <v>43572</v>
      </c>
      <c r="M4609" s="290" t="s">
        <v>3248</v>
      </c>
    </row>
    <row r="4610" spans="1:13" s="269" customFormat="1" ht="15.5" hidden="1" thickTop="1" thickBot="1" x14ac:dyDescent="0.4">
      <c r="A4610" s="283" t="s">
        <v>2993</v>
      </c>
      <c r="B4610" s="284" t="e">
        <f>VLOOKUP(A4610,Lists!B:C,2,FALSE)</f>
        <v>#N/A</v>
      </c>
      <c r="C4610" s="284" t="e">
        <f>VLOOKUP(A4610,Lists!B:D,3,FALSE)</f>
        <v>#N/A</v>
      </c>
      <c r="D4610" s="285" t="s">
        <v>650</v>
      </c>
      <c r="E4610" s="285">
        <v>0</v>
      </c>
      <c r="F4610" s="285" t="s">
        <v>3898</v>
      </c>
      <c r="G4610" s="285" t="s">
        <v>731</v>
      </c>
      <c r="H4610" s="278">
        <f t="shared" ref="H4610:H4673" si="144">IF(G4610="x","x",IF(G4610="Low",3,IF(G4610="Medium",2,IF(G4610="High",1,FALSE))))</f>
        <v>2</v>
      </c>
      <c r="I4610" s="251"/>
      <c r="J4610" s="285"/>
      <c r="K4610" s="278" t="e">
        <f t="shared" ref="K4610:K4673" si="145">B4610&amp;""&amp;D4610</f>
        <v>#N/A</v>
      </c>
      <c r="L4610" s="286">
        <v>43572</v>
      </c>
      <c r="M4610" s="286" t="s">
        <v>3248</v>
      </c>
    </row>
    <row r="4611" spans="1:13" s="269" customFormat="1" ht="15.5" hidden="1" thickTop="1" thickBot="1" x14ac:dyDescent="0.4">
      <c r="A4611" s="287" t="s">
        <v>2993</v>
      </c>
      <c r="B4611" s="288" t="e">
        <f>VLOOKUP(A4611,Lists!B:C,2,FALSE)</f>
        <v>#N/A</v>
      </c>
      <c r="C4611" s="288" t="e">
        <f>VLOOKUP(A4611,Lists!B:D,3,FALSE)</f>
        <v>#N/A</v>
      </c>
      <c r="D4611" s="289" t="s">
        <v>651</v>
      </c>
      <c r="E4611" s="289">
        <v>0</v>
      </c>
      <c r="F4611" s="289" t="s">
        <v>3898</v>
      </c>
      <c r="G4611" s="289" t="s">
        <v>731</v>
      </c>
      <c r="H4611" s="278">
        <f t="shared" si="144"/>
        <v>2</v>
      </c>
      <c r="I4611" s="252"/>
      <c r="J4611" s="289"/>
      <c r="K4611" s="278" t="e">
        <f t="shared" si="145"/>
        <v>#N/A</v>
      </c>
      <c r="L4611" s="290">
        <v>43572</v>
      </c>
      <c r="M4611" s="290" t="s">
        <v>3248</v>
      </c>
    </row>
    <row r="4612" spans="1:13" s="269" customFormat="1" ht="15.5" hidden="1" thickTop="1" thickBot="1" x14ac:dyDescent="0.4">
      <c r="A4612" s="283" t="s">
        <v>2994</v>
      </c>
      <c r="B4612" s="284" t="e">
        <f>VLOOKUP(A4612,Lists!B:C,2,FALSE)</f>
        <v>#N/A</v>
      </c>
      <c r="C4612" s="284" t="e">
        <f>VLOOKUP(A4612,Lists!B:D,3,FALSE)</f>
        <v>#N/A</v>
      </c>
      <c r="D4612" s="285" t="s">
        <v>643</v>
      </c>
      <c r="E4612" s="285">
        <v>0</v>
      </c>
      <c r="F4612" s="285" t="s">
        <v>3898</v>
      </c>
      <c r="G4612" s="285" t="s">
        <v>731</v>
      </c>
      <c r="H4612" s="278">
        <f t="shared" si="144"/>
        <v>2</v>
      </c>
      <c r="I4612" s="251"/>
      <c r="J4612" s="285"/>
      <c r="K4612" s="278" t="e">
        <f t="shared" si="145"/>
        <v>#N/A</v>
      </c>
      <c r="L4612" s="286">
        <v>43572</v>
      </c>
      <c r="M4612" s="286" t="s">
        <v>3248</v>
      </c>
    </row>
    <row r="4613" spans="1:13" s="269" customFormat="1" ht="15.5" hidden="1" thickTop="1" thickBot="1" x14ac:dyDescent="0.4">
      <c r="A4613" s="287" t="s">
        <v>2994</v>
      </c>
      <c r="B4613" s="288" t="e">
        <f>VLOOKUP(A4613,Lists!B:C,2,FALSE)</f>
        <v>#N/A</v>
      </c>
      <c r="C4613" s="288" t="e">
        <f>VLOOKUP(A4613,Lists!B:D,3,FALSE)</f>
        <v>#N/A</v>
      </c>
      <c r="D4613" s="289" t="s">
        <v>644</v>
      </c>
      <c r="E4613" s="289">
        <v>0</v>
      </c>
      <c r="F4613" s="289" t="s">
        <v>3898</v>
      </c>
      <c r="G4613" s="289" t="s">
        <v>731</v>
      </c>
      <c r="H4613" s="278">
        <f t="shared" si="144"/>
        <v>2</v>
      </c>
      <c r="I4613" s="252"/>
      <c r="J4613" s="289"/>
      <c r="K4613" s="278" t="e">
        <f t="shared" si="145"/>
        <v>#N/A</v>
      </c>
      <c r="L4613" s="290">
        <v>43572</v>
      </c>
      <c r="M4613" s="290" t="s">
        <v>3248</v>
      </c>
    </row>
    <row r="4614" spans="1:13" s="269" customFormat="1" ht="15.5" hidden="1" thickTop="1" thickBot="1" x14ac:dyDescent="0.4">
      <c r="A4614" s="283" t="s">
        <v>2994</v>
      </c>
      <c r="B4614" s="284" t="e">
        <f>VLOOKUP(A4614,Lists!B:C,2,FALSE)</f>
        <v>#N/A</v>
      </c>
      <c r="C4614" s="284" t="e">
        <f>VLOOKUP(A4614,Lists!B:D,3,FALSE)</f>
        <v>#N/A</v>
      </c>
      <c r="D4614" s="285" t="s">
        <v>645</v>
      </c>
      <c r="E4614" s="285">
        <v>1</v>
      </c>
      <c r="F4614" s="285" t="s">
        <v>3898</v>
      </c>
      <c r="G4614" s="285" t="s">
        <v>731</v>
      </c>
      <c r="H4614" s="278">
        <f t="shared" si="144"/>
        <v>2</v>
      </c>
      <c r="I4614" s="251"/>
      <c r="J4614" s="285"/>
      <c r="K4614" s="278" t="e">
        <f t="shared" si="145"/>
        <v>#N/A</v>
      </c>
      <c r="L4614" s="286">
        <v>43572</v>
      </c>
      <c r="M4614" s="286" t="s">
        <v>3248</v>
      </c>
    </row>
    <row r="4615" spans="1:13" s="269" customFormat="1" ht="15.5" hidden="1" thickTop="1" thickBot="1" x14ac:dyDescent="0.4">
      <c r="A4615" s="287" t="s">
        <v>2994</v>
      </c>
      <c r="B4615" s="288" t="e">
        <f>VLOOKUP(A4615,Lists!B:C,2,FALSE)</f>
        <v>#N/A</v>
      </c>
      <c r="C4615" s="288" t="e">
        <f>VLOOKUP(A4615,Lists!B:D,3,FALSE)</f>
        <v>#N/A</v>
      </c>
      <c r="D4615" s="289" t="s">
        <v>646</v>
      </c>
      <c r="E4615" s="289">
        <v>0</v>
      </c>
      <c r="F4615" s="289" t="s">
        <v>3898</v>
      </c>
      <c r="G4615" s="289" t="s">
        <v>731</v>
      </c>
      <c r="H4615" s="278">
        <f t="shared" si="144"/>
        <v>2</v>
      </c>
      <c r="I4615" s="252"/>
      <c r="J4615" s="289"/>
      <c r="K4615" s="278" t="e">
        <f t="shared" si="145"/>
        <v>#N/A</v>
      </c>
      <c r="L4615" s="290">
        <v>43572</v>
      </c>
      <c r="M4615" s="290" t="s">
        <v>3248</v>
      </c>
    </row>
    <row r="4616" spans="1:13" s="269" customFormat="1" ht="15.5" hidden="1" thickTop="1" thickBot="1" x14ac:dyDescent="0.4">
      <c r="A4616" s="283" t="s">
        <v>2994</v>
      </c>
      <c r="B4616" s="284" t="e">
        <f>VLOOKUP(A4616,Lists!B:C,2,FALSE)</f>
        <v>#N/A</v>
      </c>
      <c r="C4616" s="284" t="e">
        <f>VLOOKUP(A4616,Lists!B:D,3,FALSE)</f>
        <v>#N/A</v>
      </c>
      <c r="D4616" s="285" t="s">
        <v>647</v>
      </c>
      <c r="E4616" s="285">
        <v>0</v>
      </c>
      <c r="F4616" s="285" t="s">
        <v>3898</v>
      </c>
      <c r="G4616" s="285" t="s">
        <v>731</v>
      </c>
      <c r="H4616" s="278">
        <f t="shared" si="144"/>
        <v>2</v>
      </c>
      <c r="I4616" s="251"/>
      <c r="J4616" s="285"/>
      <c r="K4616" s="278" t="e">
        <f t="shared" si="145"/>
        <v>#N/A</v>
      </c>
      <c r="L4616" s="286">
        <v>43572</v>
      </c>
      <c r="M4616" s="286" t="s">
        <v>3248</v>
      </c>
    </row>
    <row r="4617" spans="1:13" s="269" customFormat="1" ht="15.5" hidden="1" thickTop="1" thickBot="1" x14ac:dyDescent="0.4">
      <c r="A4617" s="287" t="s">
        <v>2994</v>
      </c>
      <c r="B4617" s="288" t="e">
        <f>VLOOKUP(A4617,Lists!B:C,2,FALSE)</f>
        <v>#N/A</v>
      </c>
      <c r="C4617" s="288" t="e">
        <f>VLOOKUP(A4617,Lists!B:D,3,FALSE)</f>
        <v>#N/A</v>
      </c>
      <c r="D4617" s="289" t="s">
        <v>648</v>
      </c>
      <c r="E4617" s="289">
        <v>1</v>
      </c>
      <c r="F4617" s="289" t="s">
        <v>3898</v>
      </c>
      <c r="G4617" s="289" t="s">
        <v>731</v>
      </c>
      <c r="H4617" s="278">
        <f t="shared" si="144"/>
        <v>2</v>
      </c>
      <c r="I4617" s="252"/>
      <c r="J4617" s="289"/>
      <c r="K4617" s="278" t="e">
        <f t="shared" si="145"/>
        <v>#N/A</v>
      </c>
      <c r="L4617" s="290">
        <v>43572</v>
      </c>
      <c r="M4617" s="290" t="s">
        <v>3248</v>
      </c>
    </row>
    <row r="4618" spans="1:13" s="269" customFormat="1" ht="15.5" hidden="1" thickTop="1" thickBot="1" x14ac:dyDescent="0.4">
      <c r="A4618" s="283" t="s">
        <v>2994</v>
      </c>
      <c r="B4618" s="284" t="e">
        <f>VLOOKUP(A4618,Lists!B:C,2,FALSE)</f>
        <v>#N/A</v>
      </c>
      <c r="C4618" s="284" t="e">
        <f>VLOOKUP(A4618,Lists!B:D,3,FALSE)</f>
        <v>#N/A</v>
      </c>
      <c r="D4618" s="285" t="s">
        <v>649</v>
      </c>
      <c r="E4618" s="285">
        <v>0</v>
      </c>
      <c r="F4618" s="285" t="s">
        <v>3898</v>
      </c>
      <c r="G4618" s="285" t="s">
        <v>731</v>
      </c>
      <c r="H4618" s="278">
        <f t="shared" si="144"/>
        <v>2</v>
      </c>
      <c r="I4618" s="251"/>
      <c r="J4618" s="285"/>
      <c r="K4618" s="278" t="e">
        <f t="shared" si="145"/>
        <v>#N/A</v>
      </c>
      <c r="L4618" s="286">
        <v>43572</v>
      </c>
      <c r="M4618" s="286" t="s">
        <v>3248</v>
      </c>
    </row>
    <row r="4619" spans="1:13" s="269" customFormat="1" ht="15.5" hidden="1" thickTop="1" thickBot="1" x14ac:dyDescent="0.4">
      <c r="A4619" s="287" t="s">
        <v>2994</v>
      </c>
      <c r="B4619" s="288" t="e">
        <f>VLOOKUP(A4619,Lists!B:C,2,FALSE)</f>
        <v>#N/A</v>
      </c>
      <c r="C4619" s="288" t="e">
        <f>VLOOKUP(A4619,Lists!B:D,3,FALSE)</f>
        <v>#N/A</v>
      </c>
      <c r="D4619" s="289" t="s">
        <v>650</v>
      </c>
      <c r="E4619" s="289">
        <v>0</v>
      </c>
      <c r="F4619" s="289" t="s">
        <v>3898</v>
      </c>
      <c r="G4619" s="289" t="s">
        <v>731</v>
      </c>
      <c r="H4619" s="278">
        <f t="shared" si="144"/>
        <v>2</v>
      </c>
      <c r="I4619" s="252"/>
      <c r="J4619" s="289"/>
      <c r="K4619" s="278" t="e">
        <f t="shared" si="145"/>
        <v>#N/A</v>
      </c>
      <c r="L4619" s="290">
        <v>43572</v>
      </c>
      <c r="M4619" s="290" t="s">
        <v>3248</v>
      </c>
    </row>
    <row r="4620" spans="1:13" s="269" customFormat="1" ht="15.5" hidden="1" thickTop="1" thickBot="1" x14ac:dyDescent="0.4">
      <c r="A4620" s="283" t="s">
        <v>2994</v>
      </c>
      <c r="B4620" s="284" t="e">
        <f>VLOOKUP(A4620,Lists!B:C,2,FALSE)</f>
        <v>#N/A</v>
      </c>
      <c r="C4620" s="284" t="e">
        <f>VLOOKUP(A4620,Lists!B:D,3,FALSE)</f>
        <v>#N/A</v>
      </c>
      <c r="D4620" s="285" t="s">
        <v>651</v>
      </c>
      <c r="E4620" s="285">
        <v>0</v>
      </c>
      <c r="F4620" s="285" t="s">
        <v>3898</v>
      </c>
      <c r="G4620" s="285" t="s">
        <v>731</v>
      </c>
      <c r="H4620" s="278">
        <f t="shared" si="144"/>
        <v>2</v>
      </c>
      <c r="I4620" s="251"/>
      <c r="J4620" s="285"/>
      <c r="K4620" s="278" t="e">
        <f t="shared" si="145"/>
        <v>#N/A</v>
      </c>
      <c r="L4620" s="286">
        <v>43572</v>
      </c>
      <c r="M4620" s="286" t="s">
        <v>3248</v>
      </c>
    </row>
    <row r="4621" spans="1:13" s="269" customFormat="1" ht="15.5" hidden="1" thickTop="1" thickBot="1" x14ac:dyDescent="0.4">
      <c r="A4621" s="287" t="s">
        <v>2959</v>
      </c>
      <c r="B4621" s="288" t="str">
        <f>VLOOKUP(A4621,Lists!B:C,2,FALSE)</f>
        <v>ETH001</v>
      </c>
      <c r="C4621" s="288" t="str">
        <f>VLOOKUP(A4621,Lists!B:D,3,FALSE)</f>
        <v>ETH</v>
      </c>
      <c r="D4621" s="289" t="s">
        <v>5115</v>
      </c>
      <c r="E4621" s="289">
        <v>460</v>
      </c>
      <c r="F4621" s="289" t="s">
        <v>4866</v>
      </c>
      <c r="G4621" s="289" t="s">
        <v>731</v>
      </c>
      <c r="H4621" s="278">
        <f t="shared" si="144"/>
        <v>2</v>
      </c>
      <c r="I4621" s="252" t="s">
        <v>1354</v>
      </c>
      <c r="J4621" s="289" t="s">
        <v>4867</v>
      </c>
      <c r="K4621" s="278" t="str">
        <f t="shared" si="145"/>
        <v>ETH001Fatalities in all crises</v>
      </c>
      <c r="L4621" s="290">
        <v>43572</v>
      </c>
      <c r="M4621" s="290" t="s">
        <v>3249</v>
      </c>
    </row>
    <row r="4622" spans="1:13" s="269" customFormat="1" ht="15.5" hidden="1" thickTop="1" thickBot="1" x14ac:dyDescent="0.4">
      <c r="A4622" s="283" t="s">
        <v>2988</v>
      </c>
      <c r="B4622" s="284" t="str">
        <f>VLOOKUP(A4622,Lists!B:C,2,FALSE)</f>
        <v>YEM002</v>
      </c>
      <c r="C4622" s="284" t="str">
        <f>VLOOKUP(A4622,Lists!B:D,3,FALSE)</f>
        <v>YEM</v>
      </c>
      <c r="D4622" s="285" t="s">
        <v>643</v>
      </c>
      <c r="E4622" s="285">
        <v>2</v>
      </c>
      <c r="F4622" s="285" t="s">
        <v>3898</v>
      </c>
      <c r="G4622" s="285" t="s">
        <v>731</v>
      </c>
      <c r="H4622" s="278">
        <f t="shared" si="144"/>
        <v>2</v>
      </c>
      <c r="I4622" s="251"/>
      <c r="J4622" s="285"/>
      <c r="K4622" s="278" t="str">
        <f t="shared" si="145"/>
        <v>YEM002Impediments to entry into country (bureaucratic and administrative)</v>
      </c>
      <c r="L4622" s="286">
        <v>43572</v>
      </c>
      <c r="M4622" s="286" t="s">
        <v>3248</v>
      </c>
    </row>
    <row r="4623" spans="1:13" s="269" customFormat="1" ht="15.5" hidden="1" thickTop="1" thickBot="1" x14ac:dyDescent="0.4">
      <c r="A4623" s="287" t="s">
        <v>2988</v>
      </c>
      <c r="B4623" s="288" t="str">
        <f>VLOOKUP(A4623,Lists!B:C,2,FALSE)</f>
        <v>YEM002</v>
      </c>
      <c r="C4623" s="288" t="str">
        <f>VLOOKUP(A4623,Lists!B:D,3,FALSE)</f>
        <v>YEM</v>
      </c>
      <c r="D4623" s="289" t="s">
        <v>644</v>
      </c>
      <c r="E4623" s="289">
        <v>3</v>
      </c>
      <c r="F4623" s="289" t="s">
        <v>3898</v>
      </c>
      <c r="G4623" s="289" t="s">
        <v>731</v>
      </c>
      <c r="H4623" s="278">
        <f t="shared" si="144"/>
        <v>2</v>
      </c>
      <c r="I4623" s="252"/>
      <c r="J4623" s="289"/>
      <c r="K4623" s="278" t="str">
        <f t="shared" si="145"/>
        <v>YEM002Restriction of movement (impediments to freedom of movement and/or administrative restrictions)</v>
      </c>
      <c r="L4623" s="290">
        <v>43572</v>
      </c>
      <c r="M4623" s="290" t="s">
        <v>3248</v>
      </c>
    </row>
    <row r="4624" spans="1:13" s="269" customFormat="1" ht="15.5" hidden="1" thickTop="1" thickBot="1" x14ac:dyDescent="0.4">
      <c r="A4624" s="283" t="s">
        <v>2988</v>
      </c>
      <c r="B4624" s="284" t="str">
        <f>VLOOKUP(A4624,Lists!B:C,2,FALSE)</f>
        <v>YEM002</v>
      </c>
      <c r="C4624" s="284" t="str">
        <f>VLOOKUP(A4624,Lists!B:D,3,FALSE)</f>
        <v>YEM</v>
      </c>
      <c r="D4624" s="285" t="s">
        <v>645</v>
      </c>
      <c r="E4624" s="285">
        <v>3</v>
      </c>
      <c r="F4624" s="285" t="s">
        <v>3898</v>
      </c>
      <c r="G4624" s="285" t="s">
        <v>731</v>
      </c>
      <c r="H4624" s="278">
        <f t="shared" si="144"/>
        <v>2</v>
      </c>
      <c r="I4624" s="251"/>
      <c r="J4624" s="285"/>
      <c r="K4624" s="278" t="str">
        <f t="shared" si="145"/>
        <v>YEM002Interference into implementation of humanitarian activities</v>
      </c>
      <c r="L4624" s="286">
        <v>43572</v>
      </c>
      <c r="M4624" s="286" t="s">
        <v>3248</v>
      </c>
    </row>
    <row r="4625" spans="1:13" s="269" customFormat="1" ht="15.5" hidden="1" thickTop="1" thickBot="1" x14ac:dyDescent="0.4">
      <c r="A4625" s="287" t="s">
        <v>2988</v>
      </c>
      <c r="B4625" s="288" t="str">
        <f>VLOOKUP(A4625,Lists!B:C,2,FALSE)</f>
        <v>YEM002</v>
      </c>
      <c r="C4625" s="288" t="str">
        <f>VLOOKUP(A4625,Lists!B:D,3,FALSE)</f>
        <v>YEM</v>
      </c>
      <c r="D4625" s="289" t="s">
        <v>646</v>
      </c>
      <c r="E4625" s="289">
        <v>3</v>
      </c>
      <c r="F4625" s="289" t="s">
        <v>3898</v>
      </c>
      <c r="G4625" s="289" t="s">
        <v>731</v>
      </c>
      <c r="H4625" s="278">
        <f t="shared" si="144"/>
        <v>2</v>
      </c>
      <c r="I4625" s="252"/>
      <c r="J4625" s="289"/>
      <c r="K4625" s="278" t="str">
        <f t="shared" si="145"/>
        <v>YEM002Violence against personnel, facilities and assets</v>
      </c>
      <c r="L4625" s="290">
        <v>43572</v>
      </c>
      <c r="M4625" s="290" t="s">
        <v>3248</v>
      </c>
    </row>
    <row r="4626" spans="1:13" s="269" customFormat="1" ht="15.5" hidden="1" thickTop="1" thickBot="1" x14ac:dyDescent="0.4">
      <c r="A4626" s="283" t="s">
        <v>2988</v>
      </c>
      <c r="B4626" s="284" t="str">
        <f>VLOOKUP(A4626,Lists!B:C,2,FALSE)</f>
        <v>YEM002</v>
      </c>
      <c r="C4626" s="284" t="str">
        <f>VLOOKUP(A4626,Lists!B:D,3,FALSE)</f>
        <v>YEM</v>
      </c>
      <c r="D4626" s="285" t="s">
        <v>647</v>
      </c>
      <c r="E4626" s="285">
        <v>2</v>
      </c>
      <c r="F4626" s="285" t="s">
        <v>3898</v>
      </c>
      <c r="G4626" s="285" t="s">
        <v>731</v>
      </c>
      <c r="H4626" s="278">
        <f t="shared" si="144"/>
        <v>2</v>
      </c>
      <c r="I4626" s="251"/>
      <c r="J4626" s="285"/>
      <c r="K4626" s="278" t="str">
        <f t="shared" si="145"/>
        <v>YEM002Denial of existence of humanitarian needs or entitlements to assistance</v>
      </c>
      <c r="L4626" s="286">
        <v>43572</v>
      </c>
      <c r="M4626" s="286" t="s">
        <v>3248</v>
      </c>
    </row>
    <row r="4627" spans="1:13" s="269" customFormat="1" ht="15.5" hidden="1" thickTop="1" thickBot="1" x14ac:dyDescent="0.4">
      <c r="A4627" s="287" t="s">
        <v>2988</v>
      </c>
      <c r="B4627" s="288" t="str">
        <f>VLOOKUP(A4627,Lists!B:C,2,FALSE)</f>
        <v>YEM002</v>
      </c>
      <c r="C4627" s="288" t="str">
        <f>VLOOKUP(A4627,Lists!B:D,3,FALSE)</f>
        <v>YEM</v>
      </c>
      <c r="D4627" s="289" t="s">
        <v>648</v>
      </c>
      <c r="E4627" s="289">
        <v>3</v>
      </c>
      <c r="F4627" s="289" t="s">
        <v>3898</v>
      </c>
      <c r="G4627" s="289" t="s">
        <v>731</v>
      </c>
      <c r="H4627" s="278">
        <f t="shared" si="144"/>
        <v>2</v>
      </c>
      <c r="I4627" s="252"/>
      <c r="J4627" s="289"/>
      <c r="K4627" s="278" t="str">
        <f t="shared" si="145"/>
        <v>YEM002Restriction and obstruction of access to services and assistance</v>
      </c>
      <c r="L4627" s="290">
        <v>43572</v>
      </c>
      <c r="M4627" s="290" t="s">
        <v>3248</v>
      </c>
    </row>
    <row r="4628" spans="1:13" s="269" customFormat="1" ht="15.5" hidden="1" thickTop="1" thickBot="1" x14ac:dyDescent="0.4">
      <c r="A4628" s="283" t="s">
        <v>2988</v>
      </c>
      <c r="B4628" s="284" t="str">
        <f>VLOOKUP(A4628,Lists!B:C,2,FALSE)</f>
        <v>YEM002</v>
      </c>
      <c r="C4628" s="284" t="str">
        <f>VLOOKUP(A4628,Lists!B:D,3,FALSE)</f>
        <v>YEM</v>
      </c>
      <c r="D4628" s="285" t="s">
        <v>649</v>
      </c>
      <c r="E4628" s="285">
        <v>3</v>
      </c>
      <c r="F4628" s="285" t="s">
        <v>3898</v>
      </c>
      <c r="G4628" s="285" t="s">
        <v>731</v>
      </c>
      <c r="H4628" s="278">
        <f t="shared" si="144"/>
        <v>2</v>
      </c>
      <c r="I4628" s="251"/>
      <c r="J4628" s="285"/>
      <c r="K4628" s="278" t="str">
        <f t="shared" si="145"/>
        <v>YEM002Ongoing insecurity/hostilities affecting humanitarian assistance</v>
      </c>
      <c r="L4628" s="286">
        <v>43572</v>
      </c>
      <c r="M4628" s="286" t="s">
        <v>3248</v>
      </c>
    </row>
    <row r="4629" spans="1:13" s="269" customFormat="1" ht="15.5" hidden="1" thickTop="1" thickBot="1" x14ac:dyDescent="0.4">
      <c r="A4629" s="287" t="s">
        <v>2988</v>
      </c>
      <c r="B4629" s="288" t="str">
        <f>VLOOKUP(A4629,Lists!B:C,2,FALSE)</f>
        <v>YEM002</v>
      </c>
      <c r="C4629" s="288" t="str">
        <f>VLOOKUP(A4629,Lists!B:D,3,FALSE)</f>
        <v>YEM</v>
      </c>
      <c r="D4629" s="289" t="s">
        <v>650</v>
      </c>
      <c r="E4629" s="289">
        <v>3</v>
      </c>
      <c r="F4629" s="289" t="s">
        <v>3898</v>
      </c>
      <c r="G4629" s="289" t="s">
        <v>731</v>
      </c>
      <c r="H4629" s="278">
        <f t="shared" si="144"/>
        <v>2</v>
      </c>
      <c r="I4629" s="252"/>
      <c r="J4629" s="289"/>
      <c r="K4629" s="278" t="str">
        <f t="shared" si="145"/>
        <v xml:space="preserve">YEM002Presence of mines and improvised explosive devices </v>
      </c>
      <c r="L4629" s="290">
        <v>43572</v>
      </c>
      <c r="M4629" s="290" t="s">
        <v>3248</v>
      </c>
    </row>
    <row r="4630" spans="1:13" s="269" customFormat="1" ht="15.5" hidden="1" thickTop="1" thickBot="1" x14ac:dyDescent="0.4">
      <c r="A4630" s="283" t="s">
        <v>2988</v>
      </c>
      <c r="B4630" s="284" t="str">
        <f>VLOOKUP(A4630,Lists!B:C,2,FALSE)</f>
        <v>YEM002</v>
      </c>
      <c r="C4630" s="284" t="str">
        <f>VLOOKUP(A4630,Lists!B:D,3,FALSE)</f>
        <v>YEM</v>
      </c>
      <c r="D4630" s="285" t="s">
        <v>651</v>
      </c>
      <c r="E4630" s="285">
        <v>3</v>
      </c>
      <c r="F4630" s="285" t="s">
        <v>3898</v>
      </c>
      <c r="G4630" s="285" t="s">
        <v>731</v>
      </c>
      <c r="H4630" s="278">
        <f t="shared" si="144"/>
        <v>2</v>
      </c>
      <c r="I4630" s="251"/>
      <c r="J4630" s="285"/>
      <c r="K4630" s="278" t="str">
        <f t="shared" si="145"/>
        <v>YEM002Physical constraints in the environment (obstacles related to terrain, climate, lack of infrastructure, etc.)</v>
      </c>
      <c r="L4630" s="286">
        <v>43572</v>
      </c>
      <c r="M4630" s="286" t="s">
        <v>3248</v>
      </c>
    </row>
    <row r="4631" spans="1:13" s="269" customFormat="1" ht="15.5" hidden="1" thickTop="1" thickBot="1" x14ac:dyDescent="0.4">
      <c r="A4631" s="287" t="s">
        <v>3541</v>
      </c>
      <c r="B4631" s="288" t="str">
        <f>VLOOKUP(A4631,Lists!B:C,2,FALSE)</f>
        <v>CRI002</v>
      </c>
      <c r="C4631" s="288" t="str">
        <f>VLOOKUP(A4631,Lists!B:D,3,FALSE)</f>
        <v>CRI</v>
      </c>
      <c r="D4631" s="289" t="s">
        <v>737</v>
      </c>
      <c r="E4631" s="289">
        <v>1459742</v>
      </c>
      <c r="F4631" s="289" t="s">
        <v>3902</v>
      </c>
      <c r="G4631" s="289" t="s">
        <v>731</v>
      </c>
      <c r="H4631" s="278">
        <f t="shared" si="144"/>
        <v>2</v>
      </c>
      <c r="I4631" s="252" t="s">
        <v>3903</v>
      </c>
      <c r="J4631" s="289" t="s">
        <v>3798</v>
      </c>
      <c r="K4631" s="278" t="str">
        <f t="shared" si="145"/>
        <v>CRI002People exposed</v>
      </c>
      <c r="L4631" s="290">
        <v>43572</v>
      </c>
      <c r="M4631" s="290" t="s">
        <v>3248</v>
      </c>
    </row>
    <row r="4632" spans="1:13" s="269" customFormat="1" ht="15.5" hidden="1" thickTop="1" thickBot="1" x14ac:dyDescent="0.4">
      <c r="A4632" s="283" t="s">
        <v>3541</v>
      </c>
      <c r="B4632" s="284" t="str">
        <f>VLOOKUP(A4632,Lists!B:C,2,FALSE)</f>
        <v>CRI002</v>
      </c>
      <c r="C4632" s="284" t="str">
        <f>VLOOKUP(A4632,Lists!B:D,3,FALSE)</f>
        <v>CRI</v>
      </c>
      <c r="D4632" s="285" t="s">
        <v>533</v>
      </c>
      <c r="E4632" s="285">
        <v>55500</v>
      </c>
      <c r="F4632" s="285" t="s">
        <v>3899</v>
      </c>
      <c r="G4632" s="285" t="s">
        <v>731</v>
      </c>
      <c r="H4632" s="278">
        <f t="shared" si="144"/>
        <v>2</v>
      </c>
      <c r="I4632" s="251" t="s">
        <v>3901</v>
      </c>
      <c r="J4632" s="285" t="s">
        <v>3801</v>
      </c>
      <c r="K4632" s="278" t="str">
        <f t="shared" si="145"/>
        <v>CRI002People affected</v>
      </c>
      <c r="L4632" s="286">
        <v>43572</v>
      </c>
      <c r="M4632" s="286" t="s">
        <v>3248</v>
      </c>
    </row>
    <row r="4633" spans="1:13" s="269" customFormat="1" ht="15.5" thickTop="1" thickBot="1" x14ac:dyDescent="0.4">
      <c r="A4633" s="287" t="s">
        <v>3541</v>
      </c>
      <c r="B4633" s="288" t="str">
        <f>VLOOKUP(A4633,Lists!B:C,2,FALSE)</f>
        <v>CRI002</v>
      </c>
      <c r="C4633" s="288" t="str">
        <f>VLOOKUP(A4633,Lists!B:D,3,FALSE)</f>
        <v>CRI</v>
      </c>
      <c r="D4633" s="289" t="s">
        <v>666</v>
      </c>
      <c r="E4633" s="289">
        <v>55500</v>
      </c>
      <c r="F4633" s="289" t="s">
        <v>3899</v>
      </c>
      <c r="G4633" s="289" t="s">
        <v>731</v>
      </c>
      <c r="H4633" s="278">
        <f t="shared" si="144"/>
        <v>2</v>
      </c>
      <c r="I4633" s="252" t="s">
        <v>3901</v>
      </c>
      <c r="J4633" s="289" t="s">
        <v>3900</v>
      </c>
      <c r="K4633" s="278" t="str">
        <f t="shared" si="145"/>
        <v>CRI002People displaced</v>
      </c>
      <c r="L4633" s="290">
        <v>43572</v>
      </c>
      <c r="M4633" s="290" t="s">
        <v>3248</v>
      </c>
    </row>
    <row r="4634" spans="1:13" s="269" customFormat="1" ht="15.5" hidden="1" thickTop="1" thickBot="1" x14ac:dyDescent="0.4">
      <c r="A4634" s="283" t="s">
        <v>3541</v>
      </c>
      <c r="B4634" s="284" t="str">
        <f>VLOOKUP(A4634,Lists!B:C,2,FALSE)</f>
        <v>CRI002</v>
      </c>
      <c r="C4634" s="284" t="str">
        <f>VLOOKUP(A4634,Lists!B:D,3,FALSE)</f>
        <v>CRI</v>
      </c>
      <c r="D4634" s="285" t="s">
        <v>5110</v>
      </c>
      <c r="E4634" s="285">
        <v>1404742</v>
      </c>
      <c r="F4634" s="285" t="s">
        <v>3902</v>
      </c>
      <c r="G4634" s="285" t="s">
        <v>731</v>
      </c>
      <c r="H4634" s="278">
        <f t="shared" si="144"/>
        <v>2</v>
      </c>
      <c r="I4634" s="251" t="s">
        <v>3903</v>
      </c>
      <c r="J4634" s="285" t="s">
        <v>3798</v>
      </c>
      <c r="K4634" s="278" t="str">
        <f t="shared" si="145"/>
        <v>CRI002Minimal humanitarian conditions - Level 1</v>
      </c>
      <c r="L4634" s="286">
        <v>43572</v>
      </c>
      <c r="M4634" s="286" t="s">
        <v>3249</v>
      </c>
    </row>
    <row r="4635" spans="1:13" s="269" customFormat="1" ht="15.5" hidden="1" thickTop="1" thickBot="1" x14ac:dyDescent="0.4">
      <c r="A4635" s="287" t="s">
        <v>3541</v>
      </c>
      <c r="B4635" s="288" t="str">
        <f>VLOOKUP(A4635,Lists!B:C,2,FALSE)</f>
        <v>CRI002</v>
      </c>
      <c r="C4635" s="288" t="str">
        <f>VLOOKUP(A4635,Lists!B:D,3,FALSE)</f>
        <v>CRI</v>
      </c>
      <c r="D4635" s="289" t="s">
        <v>5111</v>
      </c>
      <c r="E4635" s="289">
        <v>44000</v>
      </c>
      <c r="F4635" s="289" t="s">
        <v>3899</v>
      </c>
      <c r="G4635" s="289" t="s">
        <v>731</v>
      </c>
      <c r="H4635" s="278">
        <f t="shared" si="144"/>
        <v>2</v>
      </c>
      <c r="I4635" s="252" t="s">
        <v>3901</v>
      </c>
      <c r="J4635" s="289" t="s">
        <v>3900</v>
      </c>
      <c r="K4635" s="278" t="str">
        <f t="shared" si="145"/>
        <v>CRI002Stressed humanitarian conditions - Level 2</v>
      </c>
      <c r="L4635" s="290">
        <v>43572</v>
      </c>
      <c r="M4635" s="290" t="s">
        <v>3249</v>
      </c>
    </row>
    <row r="4636" spans="1:13" s="269" customFormat="1" ht="15.5" hidden="1" thickTop="1" thickBot="1" x14ac:dyDescent="0.4">
      <c r="A4636" s="283" t="s">
        <v>1267</v>
      </c>
      <c r="B4636" s="284" t="e">
        <f>VLOOKUP(A4636,Lists!B:C,2,FALSE)</f>
        <v>#N/A</v>
      </c>
      <c r="C4636" s="284" t="e">
        <f>VLOOKUP(A4636,Lists!B:D,3,FALSE)</f>
        <v>#N/A</v>
      </c>
      <c r="D4636" s="285" t="s">
        <v>737</v>
      </c>
      <c r="E4636" s="285">
        <v>7120157</v>
      </c>
      <c r="F4636" s="285" t="s">
        <v>3904</v>
      </c>
      <c r="G4636" s="285" t="s">
        <v>731</v>
      </c>
      <c r="H4636" s="278">
        <f t="shared" si="144"/>
        <v>2</v>
      </c>
      <c r="I4636" s="251" t="s">
        <v>2851</v>
      </c>
      <c r="J4636" s="285" t="s">
        <v>3905</v>
      </c>
      <c r="K4636" s="278" t="e">
        <f t="shared" si="145"/>
        <v>#N/A</v>
      </c>
      <c r="L4636" s="286">
        <v>43572</v>
      </c>
      <c r="M4636" s="286" t="s">
        <v>3248</v>
      </c>
    </row>
    <row r="4637" spans="1:13" s="269" customFormat="1" ht="15.5" hidden="1" thickTop="1" thickBot="1" x14ac:dyDescent="0.4">
      <c r="A4637" s="287" t="s">
        <v>1267</v>
      </c>
      <c r="B4637" s="288" t="e">
        <f>VLOOKUP(A4637,Lists!B:C,2,FALSE)</f>
        <v>#N/A</v>
      </c>
      <c r="C4637" s="288" t="e">
        <f>VLOOKUP(A4637,Lists!B:D,3,FALSE)</f>
        <v>#N/A</v>
      </c>
      <c r="D4637" s="289" t="s">
        <v>5110</v>
      </c>
      <c r="E4637" s="289">
        <v>7120157</v>
      </c>
      <c r="F4637" s="289" t="s">
        <v>3904</v>
      </c>
      <c r="G4637" s="289" t="s">
        <v>731</v>
      </c>
      <c r="H4637" s="278">
        <f t="shared" si="144"/>
        <v>2</v>
      </c>
      <c r="I4637" s="252" t="s">
        <v>2851</v>
      </c>
      <c r="J4637" s="289" t="s">
        <v>3905</v>
      </c>
      <c r="K4637" s="278" t="e">
        <f t="shared" si="145"/>
        <v>#N/A</v>
      </c>
      <c r="L4637" s="290">
        <v>43572</v>
      </c>
      <c r="M4637" s="290" t="s">
        <v>3249</v>
      </c>
    </row>
    <row r="4638" spans="1:13" s="269" customFormat="1" ht="15.5" hidden="1" thickTop="1" thickBot="1" x14ac:dyDescent="0.4">
      <c r="A4638" s="283" t="s">
        <v>1267</v>
      </c>
      <c r="B4638" s="284" t="e">
        <f>VLOOKUP(A4638,Lists!B:C,2,FALSE)</f>
        <v>#N/A</v>
      </c>
      <c r="C4638" s="284" t="e">
        <f>VLOOKUP(A4638,Lists!B:D,3,FALSE)</f>
        <v>#N/A</v>
      </c>
      <c r="D4638" s="285" t="s">
        <v>5111</v>
      </c>
      <c r="E4638" s="285" t="s">
        <v>446</v>
      </c>
      <c r="F4638" s="285" t="s">
        <v>3906</v>
      </c>
      <c r="G4638" s="285" t="s">
        <v>446</v>
      </c>
      <c r="H4638" s="278" t="str">
        <f t="shared" si="144"/>
        <v>x</v>
      </c>
      <c r="I4638" s="251" t="s">
        <v>2848</v>
      </c>
      <c r="J4638" s="285" t="s">
        <v>3907</v>
      </c>
      <c r="K4638" s="278" t="e">
        <f t="shared" si="145"/>
        <v>#N/A</v>
      </c>
      <c r="L4638" s="286">
        <v>43572</v>
      </c>
      <c r="M4638" s="286"/>
    </row>
    <row r="4639" spans="1:13" s="269" customFormat="1" ht="15.5" hidden="1" thickTop="1" thickBot="1" x14ac:dyDescent="0.4">
      <c r="A4639" s="287" t="s">
        <v>1267</v>
      </c>
      <c r="B4639" s="288" t="e">
        <f>VLOOKUP(A4639,Lists!B:C,2,FALSE)</f>
        <v>#N/A</v>
      </c>
      <c r="C4639" s="288" t="e">
        <f>VLOOKUP(A4639,Lists!B:D,3,FALSE)</f>
        <v>#N/A</v>
      </c>
      <c r="D4639" s="289" t="s">
        <v>5112</v>
      </c>
      <c r="E4639" s="289" t="s">
        <v>446</v>
      </c>
      <c r="F4639" s="289" t="s">
        <v>446</v>
      </c>
      <c r="G4639" s="289" t="s">
        <v>446</v>
      </c>
      <c r="H4639" s="278" t="str">
        <f t="shared" si="144"/>
        <v>x</v>
      </c>
      <c r="I4639" s="252"/>
      <c r="J4639" s="289"/>
      <c r="K4639" s="278" t="e">
        <f t="shared" si="145"/>
        <v>#N/A</v>
      </c>
      <c r="L4639" s="290">
        <v>43572</v>
      </c>
      <c r="M4639" s="290"/>
    </row>
    <row r="4640" spans="1:13" s="269" customFormat="1" ht="15.5" hidden="1" thickTop="1" thickBot="1" x14ac:dyDescent="0.4">
      <c r="A4640" s="283" t="s">
        <v>1267</v>
      </c>
      <c r="B4640" s="284" t="e">
        <f>VLOOKUP(A4640,Lists!B:C,2,FALSE)</f>
        <v>#N/A</v>
      </c>
      <c r="C4640" s="284" t="e">
        <f>VLOOKUP(A4640,Lists!B:D,3,FALSE)</f>
        <v>#N/A</v>
      </c>
      <c r="D4640" s="285" t="s">
        <v>5113</v>
      </c>
      <c r="E4640" s="285" t="s">
        <v>446</v>
      </c>
      <c r="F4640" s="285" t="s">
        <v>446</v>
      </c>
      <c r="G4640" s="285" t="s">
        <v>446</v>
      </c>
      <c r="H4640" s="278" t="str">
        <f t="shared" si="144"/>
        <v>x</v>
      </c>
      <c r="I4640" s="251"/>
      <c r="J4640" s="285"/>
      <c r="K4640" s="278" t="e">
        <f t="shared" si="145"/>
        <v>#N/A</v>
      </c>
      <c r="L4640" s="286">
        <v>43572</v>
      </c>
      <c r="M4640" s="286"/>
    </row>
    <row r="4641" spans="1:13" s="269" customFormat="1" ht="15.5" hidden="1" thickTop="1" thickBot="1" x14ac:dyDescent="0.4">
      <c r="A4641" s="287" t="s">
        <v>1267</v>
      </c>
      <c r="B4641" s="288" t="e">
        <f>VLOOKUP(A4641,Lists!B:C,2,FALSE)</f>
        <v>#N/A</v>
      </c>
      <c r="C4641" s="288" t="e">
        <f>VLOOKUP(A4641,Lists!B:D,3,FALSE)</f>
        <v>#N/A</v>
      </c>
      <c r="D4641" s="289" t="s">
        <v>5114</v>
      </c>
      <c r="E4641" s="289" t="s">
        <v>446</v>
      </c>
      <c r="F4641" s="289" t="s">
        <v>446</v>
      </c>
      <c r="G4641" s="289" t="s">
        <v>446</v>
      </c>
      <c r="H4641" s="278" t="str">
        <f t="shared" si="144"/>
        <v>x</v>
      </c>
      <c r="I4641" s="252"/>
      <c r="J4641" s="289"/>
      <c r="K4641" s="278" t="e">
        <f t="shared" si="145"/>
        <v>#N/A</v>
      </c>
      <c r="L4641" s="290">
        <v>43572</v>
      </c>
      <c r="M4641" s="290"/>
    </row>
    <row r="4642" spans="1:13" s="269" customFormat="1" ht="15.5" hidden="1" thickTop="1" thickBot="1" x14ac:dyDescent="0.4">
      <c r="A4642" s="283" t="s">
        <v>1267</v>
      </c>
      <c r="B4642" s="284" t="e">
        <f>VLOOKUP(A4642,Lists!B:C,2,FALSE)</f>
        <v>#N/A</v>
      </c>
      <c r="C4642" s="284" t="e">
        <f>VLOOKUP(A4642,Lists!B:D,3,FALSE)</f>
        <v>#N/A</v>
      </c>
      <c r="D4642" s="285" t="s">
        <v>533</v>
      </c>
      <c r="E4642" s="285" t="s">
        <v>446</v>
      </c>
      <c r="F4642" s="285" t="s">
        <v>3906</v>
      </c>
      <c r="G4642" s="285" t="s">
        <v>446</v>
      </c>
      <c r="H4642" s="278" t="str">
        <f t="shared" si="144"/>
        <v>x</v>
      </c>
      <c r="I4642" s="251" t="s">
        <v>2848</v>
      </c>
      <c r="J4642" s="285"/>
      <c r="K4642" s="278" t="e">
        <f t="shared" si="145"/>
        <v>#N/A</v>
      </c>
      <c r="L4642" s="286">
        <v>43572</v>
      </c>
      <c r="M4642" s="286"/>
    </row>
    <row r="4643" spans="1:13" s="269" customFormat="1" ht="15.5" thickTop="1" thickBot="1" x14ac:dyDescent="0.4">
      <c r="A4643" s="287" t="s">
        <v>1267</v>
      </c>
      <c r="B4643" s="288" t="e">
        <f>VLOOKUP(A4643,Lists!B:C,2,FALSE)</f>
        <v>#N/A</v>
      </c>
      <c r="C4643" s="288" t="e">
        <f>VLOOKUP(A4643,Lists!B:D,3,FALSE)</f>
        <v>#N/A</v>
      </c>
      <c r="D4643" s="289" t="s">
        <v>666</v>
      </c>
      <c r="E4643" s="289" t="s">
        <v>446</v>
      </c>
      <c r="F4643" s="289" t="s">
        <v>3906</v>
      </c>
      <c r="G4643" s="289" t="s">
        <v>446</v>
      </c>
      <c r="H4643" s="278" t="str">
        <f t="shared" si="144"/>
        <v>x</v>
      </c>
      <c r="I4643" s="252" t="s">
        <v>2848</v>
      </c>
      <c r="J4643" s="289"/>
      <c r="K4643" s="278" t="e">
        <f t="shared" si="145"/>
        <v>#N/A</v>
      </c>
      <c r="L4643" s="290">
        <v>43572</v>
      </c>
      <c r="M4643" s="290"/>
    </row>
    <row r="4644" spans="1:13" s="269" customFormat="1" ht="15.5" hidden="1" thickTop="1" thickBot="1" x14ac:dyDescent="0.4">
      <c r="A4644" s="283" t="s">
        <v>1267</v>
      </c>
      <c r="B4644" s="284" t="e">
        <f>VLOOKUP(A4644,Lists!B:C,2,FALSE)</f>
        <v>#N/A</v>
      </c>
      <c r="C4644" s="284" t="e">
        <f>VLOOKUP(A4644,Lists!B:D,3,FALSE)</f>
        <v>#N/A</v>
      </c>
      <c r="D4644" s="285" t="s">
        <v>643</v>
      </c>
      <c r="E4644" s="285">
        <v>1</v>
      </c>
      <c r="F4644" s="285" t="s">
        <v>3805</v>
      </c>
      <c r="G4644" s="285" t="s">
        <v>731</v>
      </c>
      <c r="H4644" s="278">
        <f t="shared" si="144"/>
        <v>2</v>
      </c>
      <c r="I4644" s="251"/>
      <c r="J4644" s="285"/>
      <c r="K4644" s="278" t="e">
        <f t="shared" si="145"/>
        <v>#N/A</v>
      </c>
      <c r="L4644" s="286">
        <v>43572</v>
      </c>
      <c r="M4644" s="286" t="s">
        <v>3249</v>
      </c>
    </row>
    <row r="4645" spans="1:13" s="269" customFormat="1" ht="15.5" hidden="1" thickTop="1" thickBot="1" x14ac:dyDescent="0.4">
      <c r="A4645" s="287" t="s">
        <v>1267</v>
      </c>
      <c r="B4645" s="288" t="e">
        <f>VLOOKUP(A4645,Lists!B:C,2,FALSE)</f>
        <v>#N/A</v>
      </c>
      <c r="C4645" s="288" t="e">
        <f>VLOOKUP(A4645,Lists!B:D,3,FALSE)</f>
        <v>#N/A</v>
      </c>
      <c r="D4645" s="289" t="s">
        <v>644</v>
      </c>
      <c r="E4645" s="289">
        <v>1</v>
      </c>
      <c r="F4645" s="289" t="s">
        <v>3805</v>
      </c>
      <c r="G4645" s="289" t="s">
        <v>731</v>
      </c>
      <c r="H4645" s="278">
        <f t="shared" si="144"/>
        <v>2</v>
      </c>
      <c r="I4645" s="252"/>
      <c r="J4645" s="289"/>
      <c r="K4645" s="278" t="e">
        <f t="shared" si="145"/>
        <v>#N/A</v>
      </c>
      <c r="L4645" s="290">
        <v>43572</v>
      </c>
      <c r="M4645" s="290" t="s">
        <v>3249</v>
      </c>
    </row>
    <row r="4646" spans="1:13" s="269" customFormat="1" ht="15.5" hidden="1" thickTop="1" thickBot="1" x14ac:dyDescent="0.4">
      <c r="A4646" s="283" t="s">
        <v>1267</v>
      </c>
      <c r="B4646" s="284" t="e">
        <f>VLOOKUP(A4646,Lists!B:C,2,FALSE)</f>
        <v>#N/A</v>
      </c>
      <c r="C4646" s="284" t="e">
        <f>VLOOKUP(A4646,Lists!B:D,3,FALSE)</f>
        <v>#N/A</v>
      </c>
      <c r="D4646" s="285" t="s">
        <v>645</v>
      </c>
      <c r="E4646" s="285">
        <v>1</v>
      </c>
      <c r="F4646" s="285" t="s">
        <v>3805</v>
      </c>
      <c r="G4646" s="285" t="s">
        <v>731</v>
      </c>
      <c r="H4646" s="278">
        <f t="shared" si="144"/>
        <v>2</v>
      </c>
      <c r="I4646" s="251"/>
      <c r="J4646" s="285"/>
      <c r="K4646" s="278" t="e">
        <f t="shared" si="145"/>
        <v>#N/A</v>
      </c>
      <c r="L4646" s="286">
        <v>43572</v>
      </c>
      <c r="M4646" s="286" t="s">
        <v>3249</v>
      </c>
    </row>
    <row r="4647" spans="1:13" s="269" customFormat="1" ht="15.5" hidden="1" thickTop="1" thickBot="1" x14ac:dyDescent="0.4">
      <c r="A4647" s="287" t="s">
        <v>1267</v>
      </c>
      <c r="B4647" s="288" t="e">
        <f>VLOOKUP(A4647,Lists!B:C,2,FALSE)</f>
        <v>#N/A</v>
      </c>
      <c r="C4647" s="288" t="e">
        <f>VLOOKUP(A4647,Lists!B:D,3,FALSE)</f>
        <v>#N/A</v>
      </c>
      <c r="D4647" s="289" t="s">
        <v>646</v>
      </c>
      <c r="E4647" s="289">
        <v>0</v>
      </c>
      <c r="F4647" s="289" t="s">
        <v>3805</v>
      </c>
      <c r="G4647" s="289" t="s">
        <v>731</v>
      </c>
      <c r="H4647" s="278">
        <f t="shared" si="144"/>
        <v>2</v>
      </c>
      <c r="I4647" s="252"/>
      <c r="J4647" s="289"/>
      <c r="K4647" s="278" t="e">
        <f t="shared" si="145"/>
        <v>#N/A</v>
      </c>
      <c r="L4647" s="290">
        <v>43572</v>
      </c>
      <c r="M4647" s="290" t="s">
        <v>3249</v>
      </c>
    </row>
    <row r="4648" spans="1:13" s="269" customFormat="1" ht="15.5" hidden="1" thickTop="1" thickBot="1" x14ac:dyDescent="0.4">
      <c r="A4648" s="283" t="s">
        <v>1267</v>
      </c>
      <c r="B4648" s="284" t="e">
        <f>VLOOKUP(A4648,Lists!B:C,2,FALSE)</f>
        <v>#N/A</v>
      </c>
      <c r="C4648" s="284" t="e">
        <f>VLOOKUP(A4648,Lists!B:D,3,FALSE)</f>
        <v>#N/A</v>
      </c>
      <c r="D4648" s="285" t="s">
        <v>647</v>
      </c>
      <c r="E4648" s="285">
        <v>1</v>
      </c>
      <c r="F4648" s="285" t="s">
        <v>3805</v>
      </c>
      <c r="G4648" s="285" t="s">
        <v>731</v>
      </c>
      <c r="H4648" s="278">
        <f t="shared" si="144"/>
        <v>2</v>
      </c>
      <c r="I4648" s="251"/>
      <c r="J4648" s="285"/>
      <c r="K4648" s="278" t="e">
        <f t="shared" si="145"/>
        <v>#N/A</v>
      </c>
      <c r="L4648" s="286">
        <v>43572</v>
      </c>
      <c r="M4648" s="286" t="s">
        <v>3249</v>
      </c>
    </row>
    <row r="4649" spans="1:13" s="269" customFormat="1" ht="15.5" hidden="1" thickTop="1" thickBot="1" x14ac:dyDescent="0.4">
      <c r="A4649" s="287" t="s">
        <v>1267</v>
      </c>
      <c r="B4649" s="288" t="e">
        <f>VLOOKUP(A4649,Lists!B:C,2,FALSE)</f>
        <v>#N/A</v>
      </c>
      <c r="C4649" s="288" t="e">
        <f>VLOOKUP(A4649,Lists!B:D,3,FALSE)</f>
        <v>#N/A</v>
      </c>
      <c r="D4649" s="289" t="s">
        <v>648</v>
      </c>
      <c r="E4649" s="289">
        <v>1</v>
      </c>
      <c r="F4649" s="289" t="s">
        <v>3805</v>
      </c>
      <c r="G4649" s="289" t="s">
        <v>731</v>
      </c>
      <c r="H4649" s="278">
        <f t="shared" si="144"/>
        <v>2</v>
      </c>
      <c r="I4649" s="252"/>
      <c r="J4649" s="289"/>
      <c r="K4649" s="278" t="e">
        <f t="shared" si="145"/>
        <v>#N/A</v>
      </c>
      <c r="L4649" s="290">
        <v>43572</v>
      </c>
      <c r="M4649" s="290" t="s">
        <v>3249</v>
      </c>
    </row>
    <row r="4650" spans="1:13" s="269" customFormat="1" ht="15.5" hidden="1" thickTop="1" thickBot="1" x14ac:dyDescent="0.4">
      <c r="A4650" s="283" t="s">
        <v>1267</v>
      </c>
      <c r="B4650" s="284" t="e">
        <f>VLOOKUP(A4650,Lists!B:C,2,FALSE)</f>
        <v>#N/A</v>
      </c>
      <c r="C4650" s="284" t="e">
        <f>VLOOKUP(A4650,Lists!B:D,3,FALSE)</f>
        <v>#N/A</v>
      </c>
      <c r="D4650" s="285" t="s">
        <v>649</v>
      </c>
      <c r="E4650" s="285">
        <v>0</v>
      </c>
      <c r="F4650" s="285" t="s">
        <v>3805</v>
      </c>
      <c r="G4650" s="285" t="s">
        <v>731</v>
      </c>
      <c r="H4650" s="278">
        <f t="shared" si="144"/>
        <v>2</v>
      </c>
      <c r="I4650" s="251"/>
      <c r="J4650" s="285"/>
      <c r="K4650" s="278" t="e">
        <f t="shared" si="145"/>
        <v>#N/A</v>
      </c>
      <c r="L4650" s="286">
        <v>43572</v>
      </c>
      <c r="M4650" s="286" t="s">
        <v>3249</v>
      </c>
    </row>
    <row r="4651" spans="1:13" s="269" customFormat="1" ht="15.5" hidden="1" thickTop="1" thickBot="1" x14ac:dyDescent="0.4">
      <c r="A4651" s="287" t="s">
        <v>1267</v>
      </c>
      <c r="B4651" s="288" t="e">
        <f>VLOOKUP(A4651,Lists!B:C,2,FALSE)</f>
        <v>#N/A</v>
      </c>
      <c r="C4651" s="288" t="e">
        <f>VLOOKUP(A4651,Lists!B:D,3,FALSE)</f>
        <v>#N/A</v>
      </c>
      <c r="D4651" s="289" t="s">
        <v>650</v>
      </c>
      <c r="E4651" s="289">
        <v>0</v>
      </c>
      <c r="F4651" s="289" t="s">
        <v>3805</v>
      </c>
      <c r="G4651" s="289" t="s">
        <v>731</v>
      </c>
      <c r="H4651" s="278">
        <f t="shared" si="144"/>
        <v>2</v>
      </c>
      <c r="I4651" s="252"/>
      <c r="J4651" s="289"/>
      <c r="K4651" s="278" t="e">
        <f t="shared" si="145"/>
        <v>#N/A</v>
      </c>
      <c r="L4651" s="290">
        <v>43572</v>
      </c>
      <c r="M4651" s="290" t="s">
        <v>3249</v>
      </c>
    </row>
    <row r="4652" spans="1:13" s="269" customFormat="1" ht="15.5" hidden="1" thickTop="1" thickBot="1" x14ac:dyDescent="0.4">
      <c r="A4652" s="283" t="s">
        <v>1267</v>
      </c>
      <c r="B4652" s="284" t="e">
        <f>VLOOKUP(A4652,Lists!B:C,2,FALSE)</f>
        <v>#N/A</v>
      </c>
      <c r="C4652" s="284" t="e">
        <f>VLOOKUP(A4652,Lists!B:D,3,FALSE)</f>
        <v>#N/A</v>
      </c>
      <c r="D4652" s="285" t="s">
        <v>651</v>
      </c>
      <c r="E4652" s="285">
        <v>0</v>
      </c>
      <c r="F4652" s="285" t="s">
        <v>3805</v>
      </c>
      <c r="G4652" s="285" t="s">
        <v>731</v>
      </c>
      <c r="H4652" s="278">
        <f t="shared" si="144"/>
        <v>2</v>
      </c>
      <c r="I4652" s="251"/>
      <c r="J4652" s="285"/>
      <c r="K4652" s="278" t="e">
        <f t="shared" si="145"/>
        <v>#N/A</v>
      </c>
      <c r="L4652" s="286">
        <v>43572</v>
      </c>
      <c r="M4652" s="286" t="s">
        <v>3249</v>
      </c>
    </row>
    <row r="4653" spans="1:13" s="269" customFormat="1" ht="15.5" hidden="1" thickTop="1" thickBot="1" x14ac:dyDescent="0.4">
      <c r="A4653" s="287" t="s">
        <v>1267</v>
      </c>
      <c r="B4653" s="288" t="e">
        <f>VLOOKUP(A4653,Lists!B:C,2,FALSE)</f>
        <v>#N/A</v>
      </c>
      <c r="C4653" s="288" t="e">
        <f>VLOOKUP(A4653,Lists!B:D,3,FALSE)</f>
        <v>#N/A</v>
      </c>
      <c r="D4653" s="289" t="s">
        <v>752</v>
      </c>
      <c r="E4653" s="289" t="s">
        <v>446</v>
      </c>
      <c r="F4653" s="289" t="s">
        <v>446</v>
      </c>
      <c r="G4653" s="289" t="s">
        <v>446</v>
      </c>
      <c r="H4653" s="278" t="str">
        <f t="shared" si="144"/>
        <v>x</v>
      </c>
      <c r="I4653" s="252" t="s">
        <v>446</v>
      </c>
      <c r="J4653" s="289" t="s">
        <v>446</v>
      </c>
      <c r="K4653" s="278" t="e">
        <f t="shared" si="145"/>
        <v>#N/A</v>
      </c>
      <c r="L4653" s="290">
        <v>43572</v>
      </c>
      <c r="M4653" s="290" t="s">
        <v>3249</v>
      </c>
    </row>
    <row r="4654" spans="1:13" s="269" customFormat="1" ht="15.5" hidden="1" thickTop="1" thickBot="1" x14ac:dyDescent="0.4">
      <c r="A4654" s="283" t="s">
        <v>1263</v>
      </c>
      <c r="B4654" s="284" t="str">
        <f>VLOOKUP(A4654,Lists!B:C,2,FALSE)</f>
        <v>MAR002</v>
      </c>
      <c r="C4654" s="284" t="str">
        <f>VLOOKUP(A4654,Lists!B:D,3,FALSE)</f>
        <v>MAR</v>
      </c>
      <c r="D4654" s="285" t="s">
        <v>5112</v>
      </c>
      <c r="E4654" s="285" t="s">
        <v>446</v>
      </c>
      <c r="F4654" s="285" t="s">
        <v>446</v>
      </c>
      <c r="G4654" s="285" t="s">
        <v>446</v>
      </c>
      <c r="H4654" s="278" t="str">
        <f t="shared" si="144"/>
        <v>x</v>
      </c>
      <c r="I4654" s="251" t="s">
        <v>446</v>
      </c>
      <c r="J4654" s="285" t="s">
        <v>446</v>
      </c>
      <c r="K4654" s="278" t="str">
        <f t="shared" si="145"/>
        <v>MAR002Moderate humanitarian conditions - Level 3</v>
      </c>
      <c r="L4654" s="286">
        <v>43572</v>
      </c>
      <c r="M4654" s="286" t="s">
        <v>3249</v>
      </c>
    </row>
    <row r="4655" spans="1:13" s="269" customFormat="1" ht="15.5" hidden="1" thickTop="1" thickBot="1" x14ac:dyDescent="0.4">
      <c r="A4655" s="287" t="s">
        <v>1263</v>
      </c>
      <c r="B4655" s="288" t="str">
        <f>VLOOKUP(A4655,Lists!B:C,2,FALSE)</f>
        <v>MAR002</v>
      </c>
      <c r="C4655" s="288" t="str">
        <f>VLOOKUP(A4655,Lists!B:D,3,FALSE)</f>
        <v>MAR</v>
      </c>
      <c r="D4655" s="289" t="s">
        <v>5113</v>
      </c>
      <c r="E4655" s="289" t="s">
        <v>446</v>
      </c>
      <c r="F4655" s="289" t="s">
        <v>446</v>
      </c>
      <c r="G4655" s="289" t="s">
        <v>446</v>
      </c>
      <c r="H4655" s="278" t="str">
        <f t="shared" si="144"/>
        <v>x</v>
      </c>
      <c r="I4655" s="252" t="s">
        <v>446</v>
      </c>
      <c r="J4655" s="289" t="s">
        <v>446</v>
      </c>
      <c r="K4655" s="278" t="str">
        <f t="shared" si="145"/>
        <v>MAR002Severe humanitarian conditions - Level 4</v>
      </c>
      <c r="L4655" s="290">
        <v>43572</v>
      </c>
      <c r="M4655" s="290" t="s">
        <v>3249</v>
      </c>
    </row>
    <row r="4656" spans="1:13" s="269" customFormat="1" ht="15.5" hidden="1" thickTop="1" thickBot="1" x14ac:dyDescent="0.4">
      <c r="A4656" s="283" t="s">
        <v>1263</v>
      </c>
      <c r="B4656" s="284" t="str">
        <f>VLOOKUP(A4656,Lists!B:C,2,FALSE)</f>
        <v>MAR002</v>
      </c>
      <c r="C4656" s="284" t="str">
        <f>VLOOKUP(A4656,Lists!B:D,3,FALSE)</f>
        <v>MAR</v>
      </c>
      <c r="D4656" s="285" t="s">
        <v>5114</v>
      </c>
      <c r="E4656" s="285" t="s">
        <v>446</v>
      </c>
      <c r="F4656" s="285" t="s">
        <v>446</v>
      </c>
      <c r="G4656" s="285" t="s">
        <v>446</v>
      </c>
      <c r="H4656" s="278" t="str">
        <f t="shared" si="144"/>
        <v>x</v>
      </c>
      <c r="I4656" s="251" t="s">
        <v>446</v>
      </c>
      <c r="J4656" s="285" t="s">
        <v>446</v>
      </c>
      <c r="K4656" s="278" t="str">
        <f t="shared" si="145"/>
        <v>MAR002Extreme humanitarian conditions - Level 5</v>
      </c>
      <c r="L4656" s="286">
        <v>43572</v>
      </c>
      <c r="M4656" s="286" t="s">
        <v>3249</v>
      </c>
    </row>
    <row r="4657" spans="1:13" s="269" customFormat="1" ht="15.5" hidden="1" thickTop="1" thickBot="1" x14ac:dyDescent="0.4">
      <c r="A4657" s="287" t="s">
        <v>1239</v>
      </c>
      <c r="B4657" s="288" t="e">
        <f>VLOOKUP(A4657,Lists!B:C,2,FALSE)</f>
        <v>#N/A</v>
      </c>
      <c r="C4657" s="288" t="e">
        <f>VLOOKUP(A4657,Lists!B:D,3,FALSE)</f>
        <v>#N/A</v>
      </c>
      <c r="D4657" s="289" t="s">
        <v>752</v>
      </c>
      <c r="E4657" s="289" t="s">
        <v>446</v>
      </c>
      <c r="F4657" s="289" t="s">
        <v>2391</v>
      </c>
      <c r="G4657" s="289" t="s">
        <v>446</v>
      </c>
      <c r="H4657" s="278" t="str">
        <f t="shared" si="144"/>
        <v>x</v>
      </c>
      <c r="I4657" s="252" t="s">
        <v>2395</v>
      </c>
      <c r="J4657" s="289" t="s">
        <v>3910</v>
      </c>
      <c r="K4657" s="278" t="e">
        <f t="shared" si="145"/>
        <v>#N/A</v>
      </c>
      <c r="L4657" s="290">
        <v>43572</v>
      </c>
      <c r="M4657" s="290" t="s">
        <v>3249</v>
      </c>
    </row>
    <row r="4658" spans="1:13" s="269" customFormat="1" ht="15.5" hidden="1" thickTop="1" thickBot="1" x14ac:dyDescent="0.4">
      <c r="A4658" s="283" t="s">
        <v>1239</v>
      </c>
      <c r="B4658" s="284" t="e">
        <f>VLOOKUP(A4658,Lists!B:C,2,FALSE)</f>
        <v>#N/A</v>
      </c>
      <c r="C4658" s="284" t="e">
        <f>VLOOKUP(A4658,Lists!B:D,3,FALSE)</f>
        <v>#N/A</v>
      </c>
      <c r="D4658" s="285" t="s">
        <v>5110</v>
      </c>
      <c r="E4658" s="285">
        <v>1706000</v>
      </c>
      <c r="F4658" s="285" t="s">
        <v>3908</v>
      </c>
      <c r="G4658" s="285" t="s">
        <v>731</v>
      </c>
      <c r="H4658" s="278">
        <f t="shared" si="144"/>
        <v>2</v>
      </c>
      <c r="I4658" s="251" t="s">
        <v>3909</v>
      </c>
      <c r="J4658" s="285" t="s">
        <v>3890</v>
      </c>
      <c r="K4658" s="278" t="e">
        <f t="shared" si="145"/>
        <v>#N/A</v>
      </c>
      <c r="L4658" s="286">
        <v>43572</v>
      </c>
      <c r="M4658" s="286" t="s">
        <v>3249</v>
      </c>
    </row>
    <row r="4659" spans="1:13" s="269" customFormat="1" ht="15.5" hidden="1" thickTop="1" thickBot="1" x14ac:dyDescent="0.4">
      <c r="A4659" s="287" t="s">
        <v>1239</v>
      </c>
      <c r="B4659" s="288" t="e">
        <f>VLOOKUP(A4659,Lists!B:C,2,FALSE)</f>
        <v>#N/A</v>
      </c>
      <c r="C4659" s="288" t="e">
        <f>VLOOKUP(A4659,Lists!B:D,3,FALSE)</f>
        <v>#N/A</v>
      </c>
      <c r="D4659" s="289" t="s">
        <v>5111</v>
      </c>
      <c r="E4659" s="289">
        <v>94000</v>
      </c>
      <c r="F4659" s="289" t="s">
        <v>2391</v>
      </c>
      <c r="G4659" s="289" t="s">
        <v>731</v>
      </c>
      <c r="H4659" s="278">
        <f t="shared" si="144"/>
        <v>2</v>
      </c>
      <c r="I4659" s="252" t="s">
        <v>2395</v>
      </c>
      <c r="J4659" s="289" t="s">
        <v>3911</v>
      </c>
      <c r="K4659" s="278" t="e">
        <f t="shared" si="145"/>
        <v>#N/A</v>
      </c>
      <c r="L4659" s="290">
        <v>43572</v>
      </c>
      <c r="M4659" s="290" t="s">
        <v>3249</v>
      </c>
    </row>
    <row r="4660" spans="1:13" s="269" customFormat="1" ht="15.5" hidden="1" thickTop="1" thickBot="1" x14ac:dyDescent="0.4">
      <c r="A4660" s="283" t="s">
        <v>1239</v>
      </c>
      <c r="B4660" s="284" t="e">
        <f>VLOOKUP(A4660,Lists!B:C,2,FALSE)</f>
        <v>#N/A</v>
      </c>
      <c r="C4660" s="284" t="e">
        <f>VLOOKUP(A4660,Lists!B:D,3,FALSE)</f>
        <v>#N/A</v>
      </c>
      <c r="D4660" s="285" t="s">
        <v>5112</v>
      </c>
      <c r="E4660" s="285" t="s">
        <v>446</v>
      </c>
      <c r="F4660" s="285" t="s">
        <v>2391</v>
      </c>
      <c r="G4660" s="285" t="s">
        <v>446</v>
      </c>
      <c r="H4660" s="278" t="str">
        <f t="shared" si="144"/>
        <v>x</v>
      </c>
      <c r="I4660" s="251" t="s">
        <v>2395</v>
      </c>
      <c r="J4660" s="285" t="s">
        <v>3910</v>
      </c>
      <c r="K4660" s="278" t="e">
        <f t="shared" si="145"/>
        <v>#N/A</v>
      </c>
      <c r="L4660" s="286">
        <v>43572</v>
      </c>
      <c r="M4660" s="286" t="s">
        <v>3249</v>
      </c>
    </row>
    <row r="4661" spans="1:13" s="269" customFormat="1" ht="15.5" hidden="1" thickTop="1" thickBot="1" x14ac:dyDescent="0.4">
      <c r="A4661" s="287" t="s">
        <v>3397</v>
      </c>
      <c r="B4661" s="288" t="str">
        <f>VLOOKUP(A4661,Lists!B:C,2,FALSE)</f>
        <v>IRQ001</v>
      </c>
      <c r="C4661" s="288" t="str">
        <f>VLOOKUP(A4661,Lists!B:D,3,FALSE)</f>
        <v>IRQ</v>
      </c>
      <c r="D4661" s="289" t="s">
        <v>643</v>
      </c>
      <c r="E4661" s="289">
        <v>1</v>
      </c>
      <c r="F4661" s="289" t="s">
        <v>3805</v>
      </c>
      <c r="G4661" s="289" t="s">
        <v>731</v>
      </c>
      <c r="H4661" s="278">
        <f t="shared" si="144"/>
        <v>2</v>
      </c>
      <c r="I4661" s="252"/>
      <c r="J4661" s="289"/>
      <c r="K4661" s="278" t="str">
        <f t="shared" si="145"/>
        <v>IRQ001Impediments to entry into country (bureaucratic and administrative)</v>
      </c>
      <c r="L4661" s="290">
        <v>43572</v>
      </c>
      <c r="M4661" s="290" t="s">
        <v>3249</v>
      </c>
    </row>
    <row r="4662" spans="1:13" s="269" customFormat="1" ht="15.5" hidden="1" thickTop="1" thickBot="1" x14ac:dyDescent="0.4">
      <c r="A4662" s="283" t="s">
        <v>3397</v>
      </c>
      <c r="B4662" s="284" t="str">
        <f>VLOOKUP(A4662,Lists!B:C,2,FALSE)</f>
        <v>IRQ001</v>
      </c>
      <c r="C4662" s="284" t="str">
        <f>VLOOKUP(A4662,Lists!B:D,3,FALSE)</f>
        <v>IRQ</v>
      </c>
      <c r="D4662" s="285" t="s">
        <v>644</v>
      </c>
      <c r="E4662" s="285">
        <v>2</v>
      </c>
      <c r="F4662" s="285" t="s">
        <v>3805</v>
      </c>
      <c r="G4662" s="285" t="s">
        <v>731</v>
      </c>
      <c r="H4662" s="278">
        <f t="shared" si="144"/>
        <v>2</v>
      </c>
      <c r="I4662" s="251"/>
      <c r="J4662" s="285"/>
      <c r="K4662" s="278" t="str">
        <f t="shared" si="145"/>
        <v>IRQ001Restriction of movement (impediments to freedom of movement and/or administrative restrictions)</v>
      </c>
      <c r="L4662" s="286">
        <v>43572</v>
      </c>
      <c r="M4662" s="286" t="s">
        <v>3249</v>
      </c>
    </row>
    <row r="4663" spans="1:13" s="269" customFormat="1" ht="15.5" hidden="1" thickTop="1" thickBot="1" x14ac:dyDescent="0.4">
      <c r="A4663" s="287" t="s">
        <v>3397</v>
      </c>
      <c r="B4663" s="288" t="str">
        <f>VLOOKUP(A4663,Lists!B:C,2,FALSE)</f>
        <v>IRQ001</v>
      </c>
      <c r="C4663" s="288" t="str">
        <f>VLOOKUP(A4663,Lists!B:D,3,FALSE)</f>
        <v>IRQ</v>
      </c>
      <c r="D4663" s="289" t="s">
        <v>645</v>
      </c>
      <c r="E4663" s="289">
        <v>2</v>
      </c>
      <c r="F4663" s="289" t="s">
        <v>3805</v>
      </c>
      <c r="G4663" s="289" t="s">
        <v>731</v>
      </c>
      <c r="H4663" s="278">
        <f t="shared" si="144"/>
        <v>2</v>
      </c>
      <c r="I4663" s="252"/>
      <c r="J4663" s="289"/>
      <c r="K4663" s="278" t="str">
        <f t="shared" si="145"/>
        <v>IRQ001Interference into implementation of humanitarian activities</v>
      </c>
      <c r="L4663" s="290">
        <v>43572</v>
      </c>
      <c r="M4663" s="290" t="s">
        <v>3249</v>
      </c>
    </row>
    <row r="4664" spans="1:13" s="269" customFormat="1" ht="15.5" hidden="1" thickTop="1" thickBot="1" x14ac:dyDescent="0.4">
      <c r="A4664" s="283" t="s">
        <v>3397</v>
      </c>
      <c r="B4664" s="284" t="str">
        <f>VLOOKUP(A4664,Lists!B:C,2,FALSE)</f>
        <v>IRQ001</v>
      </c>
      <c r="C4664" s="284" t="str">
        <f>VLOOKUP(A4664,Lists!B:D,3,FALSE)</f>
        <v>IRQ</v>
      </c>
      <c r="D4664" s="285" t="s">
        <v>646</v>
      </c>
      <c r="E4664" s="285">
        <v>2</v>
      </c>
      <c r="F4664" s="285" t="s">
        <v>3805</v>
      </c>
      <c r="G4664" s="285" t="s">
        <v>731</v>
      </c>
      <c r="H4664" s="278">
        <f t="shared" si="144"/>
        <v>2</v>
      </c>
      <c r="I4664" s="251"/>
      <c r="J4664" s="285"/>
      <c r="K4664" s="278" t="str">
        <f t="shared" si="145"/>
        <v>IRQ001Violence against personnel, facilities and assets</v>
      </c>
      <c r="L4664" s="286">
        <v>43572</v>
      </c>
      <c r="M4664" s="286" t="s">
        <v>3249</v>
      </c>
    </row>
    <row r="4665" spans="1:13" s="269" customFormat="1" ht="15.5" hidden="1" thickTop="1" thickBot="1" x14ac:dyDescent="0.4">
      <c r="A4665" s="287" t="s">
        <v>3397</v>
      </c>
      <c r="B4665" s="288" t="str">
        <f>VLOOKUP(A4665,Lists!B:C,2,FALSE)</f>
        <v>IRQ001</v>
      </c>
      <c r="C4665" s="288" t="str">
        <f>VLOOKUP(A4665,Lists!B:D,3,FALSE)</f>
        <v>IRQ</v>
      </c>
      <c r="D4665" s="289" t="s">
        <v>647</v>
      </c>
      <c r="E4665" s="289">
        <v>2</v>
      </c>
      <c r="F4665" s="289" t="s">
        <v>3805</v>
      </c>
      <c r="G4665" s="289" t="s">
        <v>731</v>
      </c>
      <c r="H4665" s="278">
        <f t="shared" si="144"/>
        <v>2</v>
      </c>
      <c r="I4665" s="252"/>
      <c r="J4665" s="289"/>
      <c r="K4665" s="278" t="str">
        <f t="shared" si="145"/>
        <v>IRQ001Denial of existence of humanitarian needs or entitlements to assistance</v>
      </c>
      <c r="L4665" s="290">
        <v>43572</v>
      </c>
      <c r="M4665" s="290" t="s">
        <v>3249</v>
      </c>
    </row>
    <row r="4666" spans="1:13" s="269" customFormat="1" ht="15.5" hidden="1" thickTop="1" thickBot="1" x14ac:dyDescent="0.4">
      <c r="A4666" s="283" t="s">
        <v>3397</v>
      </c>
      <c r="B4666" s="284" t="str">
        <f>VLOOKUP(A4666,Lists!B:C,2,FALSE)</f>
        <v>IRQ001</v>
      </c>
      <c r="C4666" s="284" t="str">
        <f>VLOOKUP(A4666,Lists!B:D,3,FALSE)</f>
        <v>IRQ</v>
      </c>
      <c r="D4666" s="285" t="s">
        <v>648</v>
      </c>
      <c r="E4666" s="285">
        <v>2</v>
      </c>
      <c r="F4666" s="285" t="s">
        <v>3805</v>
      </c>
      <c r="G4666" s="285" t="s">
        <v>731</v>
      </c>
      <c r="H4666" s="278">
        <f t="shared" si="144"/>
        <v>2</v>
      </c>
      <c r="I4666" s="251"/>
      <c r="J4666" s="285"/>
      <c r="K4666" s="278" t="str">
        <f t="shared" si="145"/>
        <v>IRQ001Restriction and obstruction of access to services and assistance</v>
      </c>
      <c r="L4666" s="286">
        <v>43572</v>
      </c>
      <c r="M4666" s="286" t="s">
        <v>3249</v>
      </c>
    </row>
    <row r="4667" spans="1:13" s="269" customFormat="1" ht="15.5" hidden="1" thickTop="1" thickBot="1" x14ac:dyDescent="0.4">
      <c r="A4667" s="287" t="s">
        <v>3397</v>
      </c>
      <c r="B4667" s="288" t="str">
        <f>VLOOKUP(A4667,Lists!B:C,2,FALSE)</f>
        <v>IRQ001</v>
      </c>
      <c r="C4667" s="288" t="str">
        <f>VLOOKUP(A4667,Lists!B:D,3,FALSE)</f>
        <v>IRQ</v>
      </c>
      <c r="D4667" s="289" t="s">
        <v>649</v>
      </c>
      <c r="E4667" s="289">
        <v>2</v>
      </c>
      <c r="F4667" s="289" t="s">
        <v>3805</v>
      </c>
      <c r="G4667" s="289" t="s">
        <v>731</v>
      </c>
      <c r="H4667" s="278">
        <f t="shared" si="144"/>
        <v>2</v>
      </c>
      <c r="I4667" s="252"/>
      <c r="J4667" s="289"/>
      <c r="K4667" s="278" t="str">
        <f t="shared" si="145"/>
        <v>IRQ001Ongoing insecurity/hostilities affecting humanitarian assistance</v>
      </c>
      <c r="L4667" s="290">
        <v>43572</v>
      </c>
      <c r="M4667" s="290" t="s">
        <v>3249</v>
      </c>
    </row>
    <row r="4668" spans="1:13" s="269" customFormat="1" ht="15.5" hidden="1" thickTop="1" thickBot="1" x14ac:dyDescent="0.4">
      <c r="A4668" s="283" t="s">
        <v>3397</v>
      </c>
      <c r="B4668" s="284" t="str">
        <f>VLOOKUP(A4668,Lists!B:C,2,FALSE)</f>
        <v>IRQ001</v>
      </c>
      <c r="C4668" s="284" t="str">
        <f>VLOOKUP(A4668,Lists!B:D,3,FALSE)</f>
        <v>IRQ</v>
      </c>
      <c r="D4668" s="285" t="s">
        <v>650</v>
      </c>
      <c r="E4668" s="285">
        <v>3</v>
      </c>
      <c r="F4668" s="285" t="s">
        <v>3805</v>
      </c>
      <c r="G4668" s="285" t="s">
        <v>731</v>
      </c>
      <c r="H4668" s="278">
        <f t="shared" si="144"/>
        <v>2</v>
      </c>
      <c r="I4668" s="251"/>
      <c r="J4668" s="285"/>
      <c r="K4668" s="278" t="str">
        <f t="shared" si="145"/>
        <v xml:space="preserve">IRQ001Presence of mines and improvised explosive devices </v>
      </c>
      <c r="L4668" s="286">
        <v>43572</v>
      </c>
      <c r="M4668" s="286" t="s">
        <v>3249</v>
      </c>
    </row>
    <row r="4669" spans="1:13" s="269" customFormat="1" ht="15.5" hidden="1" thickTop="1" thickBot="1" x14ac:dyDescent="0.4">
      <c r="A4669" s="287" t="s">
        <v>3397</v>
      </c>
      <c r="B4669" s="288" t="str">
        <f>VLOOKUP(A4669,Lists!B:C,2,FALSE)</f>
        <v>IRQ001</v>
      </c>
      <c r="C4669" s="288" t="str">
        <f>VLOOKUP(A4669,Lists!B:D,3,FALSE)</f>
        <v>IRQ</v>
      </c>
      <c r="D4669" s="289" t="s">
        <v>651</v>
      </c>
      <c r="E4669" s="289">
        <v>3</v>
      </c>
      <c r="F4669" s="289" t="s">
        <v>3805</v>
      </c>
      <c r="G4669" s="289" t="s">
        <v>731</v>
      </c>
      <c r="H4669" s="278">
        <f t="shared" si="144"/>
        <v>2</v>
      </c>
      <c r="I4669" s="252"/>
      <c r="J4669" s="289"/>
      <c r="K4669" s="278" t="str">
        <f t="shared" si="145"/>
        <v>IRQ001Physical constraints in the environment (obstacles related to terrain, climate, lack of infrastructure, etc.)</v>
      </c>
      <c r="L4669" s="290">
        <v>43572</v>
      </c>
      <c r="M4669" s="290" t="s">
        <v>3249</v>
      </c>
    </row>
    <row r="4670" spans="1:13" s="269" customFormat="1" ht="15.5" hidden="1" thickTop="1" thickBot="1" x14ac:dyDescent="0.4">
      <c r="A4670" s="283" t="s">
        <v>1231</v>
      </c>
      <c r="B4670" s="284" t="str">
        <f>VLOOKUP(A4670,Lists!B:C,2,FALSE)</f>
        <v>IRQ002</v>
      </c>
      <c r="C4670" s="284" t="str">
        <f>VLOOKUP(A4670,Lists!B:D,3,FALSE)</f>
        <v>IRQ</v>
      </c>
      <c r="D4670" s="285" t="s">
        <v>643</v>
      </c>
      <c r="E4670" s="285">
        <v>1</v>
      </c>
      <c r="F4670" s="285" t="s">
        <v>3805</v>
      </c>
      <c r="G4670" s="285" t="s">
        <v>731</v>
      </c>
      <c r="H4670" s="278">
        <f t="shared" si="144"/>
        <v>2</v>
      </c>
      <c r="I4670" s="251"/>
      <c r="J4670" s="285"/>
      <c r="K4670" s="278" t="str">
        <f t="shared" si="145"/>
        <v>IRQ002Impediments to entry into country (bureaucratic and administrative)</v>
      </c>
      <c r="L4670" s="286">
        <v>43572</v>
      </c>
      <c r="M4670" s="286" t="s">
        <v>3249</v>
      </c>
    </row>
    <row r="4671" spans="1:13" s="269" customFormat="1" ht="15.5" hidden="1" thickTop="1" thickBot="1" x14ac:dyDescent="0.4">
      <c r="A4671" s="287" t="s">
        <v>1231</v>
      </c>
      <c r="B4671" s="288" t="str">
        <f>VLOOKUP(A4671,Lists!B:C,2,FALSE)</f>
        <v>IRQ002</v>
      </c>
      <c r="C4671" s="288" t="str">
        <f>VLOOKUP(A4671,Lists!B:D,3,FALSE)</f>
        <v>IRQ</v>
      </c>
      <c r="D4671" s="289" t="s">
        <v>644</v>
      </c>
      <c r="E4671" s="289">
        <v>2</v>
      </c>
      <c r="F4671" s="289" t="s">
        <v>3805</v>
      </c>
      <c r="G4671" s="289" t="s">
        <v>731</v>
      </c>
      <c r="H4671" s="278">
        <f t="shared" si="144"/>
        <v>2</v>
      </c>
      <c r="I4671" s="252"/>
      <c r="J4671" s="289"/>
      <c r="K4671" s="278" t="str">
        <f t="shared" si="145"/>
        <v>IRQ002Restriction of movement (impediments to freedom of movement and/or administrative restrictions)</v>
      </c>
      <c r="L4671" s="290">
        <v>43572</v>
      </c>
      <c r="M4671" s="290" t="s">
        <v>3249</v>
      </c>
    </row>
    <row r="4672" spans="1:13" s="269" customFormat="1" ht="15.5" hidden="1" thickTop="1" thickBot="1" x14ac:dyDescent="0.4">
      <c r="A4672" s="283" t="s">
        <v>1231</v>
      </c>
      <c r="B4672" s="284" t="str">
        <f>VLOOKUP(A4672,Lists!B:C,2,FALSE)</f>
        <v>IRQ002</v>
      </c>
      <c r="C4672" s="284" t="str">
        <f>VLOOKUP(A4672,Lists!B:D,3,FALSE)</f>
        <v>IRQ</v>
      </c>
      <c r="D4672" s="285" t="s">
        <v>645</v>
      </c>
      <c r="E4672" s="285">
        <v>2</v>
      </c>
      <c r="F4672" s="285" t="s">
        <v>3805</v>
      </c>
      <c r="G4672" s="285" t="s">
        <v>731</v>
      </c>
      <c r="H4672" s="278">
        <f t="shared" si="144"/>
        <v>2</v>
      </c>
      <c r="I4672" s="251"/>
      <c r="J4672" s="285"/>
      <c r="K4672" s="278" t="str">
        <f t="shared" si="145"/>
        <v>IRQ002Interference into implementation of humanitarian activities</v>
      </c>
      <c r="L4672" s="286">
        <v>43572</v>
      </c>
      <c r="M4672" s="286" t="s">
        <v>3249</v>
      </c>
    </row>
    <row r="4673" spans="1:13" s="269" customFormat="1" ht="15.5" hidden="1" thickTop="1" thickBot="1" x14ac:dyDescent="0.4">
      <c r="A4673" s="287" t="s">
        <v>1231</v>
      </c>
      <c r="B4673" s="288" t="str">
        <f>VLOOKUP(A4673,Lists!B:C,2,FALSE)</f>
        <v>IRQ002</v>
      </c>
      <c r="C4673" s="288" t="str">
        <f>VLOOKUP(A4673,Lists!B:D,3,FALSE)</f>
        <v>IRQ</v>
      </c>
      <c r="D4673" s="289" t="s">
        <v>646</v>
      </c>
      <c r="E4673" s="289">
        <v>2</v>
      </c>
      <c r="F4673" s="289" t="s">
        <v>3805</v>
      </c>
      <c r="G4673" s="289" t="s">
        <v>731</v>
      </c>
      <c r="H4673" s="278">
        <f t="shared" si="144"/>
        <v>2</v>
      </c>
      <c r="I4673" s="252"/>
      <c r="J4673" s="289"/>
      <c r="K4673" s="278" t="str">
        <f t="shared" si="145"/>
        <v>IRQ002Violence against personnel, facilities and assets</v>
      </c>
      <c r="L4673" s="290">
        <v>43572</v>
      </c>
      <c r="M4673" s="290" t="s">
        <v>3249</v>
      </c>
    </row>
    <row r="4674" spans="1:13" s="269" customFormat="1" ht="15.5" hidden="1" thickTop="1" thickBot="1" x14ac:dyDescent="0.4">
      <c r="A4674" s="283" t="s">
        <v>1231</v>
      </c>
      <c r="B4674" s="284" t="str">
        <f>VLOOKUP(A4674,Lists!B:C,2,FALSE)</f>
        <v>IRQ002</v>
      </c>
      <c r="C4674" s="284" t="str">
        <f>VLOOKUP(A4674,Lists!B:D,3,FALSE)</f>
        <v>IRQ</v>
      </c>
      <c r="D4674" s="285" t="s">
        <v>647</v>
      </c>
      <c r="E4674" s="285">
        <v>2</v>
      </c>
      <c r="F4674" s="285" t="s">
        <v>3805</v>
      </c>
      <c r="G4674" s="285" t="s">
        <v>731</v>
      </c>
      <c r="H4674" s="278">
        <f t="shared" ref="H4674:H4737" si="146">IF(G4674="x","x",IF(G4674="Low",3,IF(G4674="Medium",2,IF(G4674="High",1,FALSE))))</f>
        <v>2</v>
      </c>
      <c r="I4674" s="251"/>
      <c r="J4674" s="285"/>
      <c r="K4674" s="278" t="str">
        <f t="shared" ref="K4674:K4737" si="147">B4674&amp;""&amp;D4674</f>
        <v>IRQ002Denial of existence of humanitarian needs or entitlements to assistance</v>
      </c>
      <c r="L4674" s="286">
        <v>43572</v>
      </c>
      <c r="M4674" s="286" t="s">
        <v>3249</v>
      </c>
    </row>
    <row r="4675" spans="1:13" s="269" customFormat="1" ht="15.5" hidden="1" thickTop="1" thickBot="1" x14ac:dyDescent="0.4">
      <c r="A4675" s="287" t="s">
        <v>1231</v>
      </c>
      <c r="B4675" s="288" t="str">
        <f>VLOOKUP(A4675,Lists!B:C,2,FALSE)</f>
        <v>IRQ002</v>
      </c>
      <c r="C4675" s="288" t="str">
        <f>VLOOKUP(A4675,Lists!B:D,3,FALSE)</f>
        <v>IRQ</v>
      </c>
      <c r="D4675" s="289" t="s">
        <v>648</v>
      </c>
      <c r="E4675" s="289">
        <v>2</v>
      </c>
      <c r="F4675" s="289" t="s">
        <v>3805</v>
      </c>
      <c r="G4675" s="289" t="s">
        <v>731</v>
      </c>
      <c r="H4675" s="278">
        <f t="shared" si="146"/>
        <v>2</v>
      </c>
      <c r="I4675" s="252"/>
      <c r="J4675" s="289"/>
      <c r="K4675" s="278" t="str">
        <f t="shared" si="147"/>
        <v>IRQ002Restriction and obstruction of access to services and assistance</v>
      </c>
      <c r="L4675" s="290">
        <v>43572</v>
      </c>
      <c r="M4675" s="290" t="s">
        <v>3249</v>
      </c>
    </row>
    <row r="4676" spans="1:13" s="269" customFormat="1" ht="15.5" hidden="1" thickTop="1" thickBot="1" x14ac:dyDescent="0.4">
      <c r="A4676" s="283" t="s">
        <v>1231</v>
      </c>
      <c r="B4676" s="284" t="str">
        <f>VLOOKUP(A4676,Lists!B:C,2,FALSE)</f>
        <v>IRQ002</v>
      </c>
      <c r="C4676" s="284" t="str">
        <f>VLOOKUP(A4676,Lists!B:D,3,FALSE)</f>
        <v>IRQ</v>
      </c>
      <c r="D4676" s="285" t="s">
        <v>649</v>
      </c>
      <c r="E4676" s="285">
        <v>2</v>
      </c>
      <c r="F4676" s="285" t="s">
        <v>3805</v>
      </c>
      <c r="G4676" s="285" t="s">
        <v>731</v>
      </c>
      <c r="H4676" s="278">
        <f t="shared" si="146"/>
        <v>2</v>
      </c>
      <c r="I4676" s="251"/>
      <c r="J4676" s="285"/>
      <c r="K4676" s="278" t="str">
        <f t="shared" si="147"/>
        <v>IRQ002Ongoing insecurity/hostilities affecting humanitarian assistance</v>
      </c>
      <c r="L4676" s="286">
        <v>43572</v>
      </c>
      <c r="M4676" s="286" t="s">
        <v>3249</v>
      </c>
    </row>
    <row r="4677" spans="1:13" s="269" customFormat="1" ht="15.5" hidden="1" thickTop="1" thickBot="1" x14ac:dyDescent="0.4">
      <c r="A4677" s="287" t="s">
        <v>1231</v>
      </c>
      <c r="B4677" s="288" t="str">
        <f>VLOOKUP(A4677,Lists!B:C,2,FALSE)</f>
        <v>IRQ002</v>
      </c>
      <c r="C4677" s="288" t="str">
        <f>VLOOKUP(A4677,Lists!B:D,3,FALSE)</f>
        <v>IRQ</v>
      </c>
      <c r="D4677" s="289" t="s">
        <v>650</v>
      </c>
      <c r="E4677" s="289">
        <v>3</v>
      </c>
      <c r="F4677" s="289" t="s">
        <v>3805</v>
      </c>
      <c r="G4677" s="289" t="s">
        <v>731</v>
      </c>
      <c r="H4677" s="278">
        <f t="shared" si="146"/>
        <v>2</v>
      </c>
      <c r="I4677" s="252"/>
      <c r="J4677" s="289"/>
      <c r="K4677" s="278" t="str">
        <f t="shared" si="147"/>
        <v xml:space="preserve">IRQ002Presence of mines and improvised explosive devices </v>
      </c>
      <c r="L4677" s="290">
        <v>43572</v>
      </c>
      <c r="M4677" s="290" t="s">
        <v>3249</v>
      </c>
    </row>
    <row r="4678" spans="1:13" s="269" customFormat="1" ht="15.5" hidden="1" thickTop="1" thickBot="1" x14ac:dyDescent="0.4">
      <c r="A4678" s="283" t="s">
        <v>1231</v>
      </c>
      <c r="B4678" s="284" t="str">
        <f>VLOOKUP(A4678,Lists!B:C,2,FALSE)</f>
        <v>IRQ002</v>
      </c>
      <c r="C4678" s="284" t="str">
        <f>VLOOKUP(A4678,Lists!B:D,3,FALSE)</f>
        <v>IRQ</v>
      </c>
      <c r="D4678" s="285" t="s">
        <v>651</v>
      </c>
      <c r="E4678" s="285">
        <v>3</v>
      </c>
      <c r="F4678" s="285" t="s">
        <v>3805</v>
      </c>
      <c r="G4678" s="285" t="s">
        <v>731</v>
      </c>
      <c r="H4678" s="278">
        <f t="shared" si="146"/>
        <v>2</v>
      </c>
      <c r="I4678" s="251"/>
      <c r="J4678" s="285"/>
      <c r="K4678" s="278" t="str">
        <f t="shared" si="147"/>
        <v>IRQ002Physical constraints in the environment (obstacles related to terrain, climate, lack of infrastructure, etc.)</v>
      </c>
      <c r="L4678" s="286">
        <v>43572</v>
      </c>
      <c r="M4678" s="286" t="s">
        <v>3249</v>
      </c>
    </row>
    <row r="4679" spans="1:13" s="269" customFormat="1" ht="15.5" hidden="1" thickTop="1" thickBot="1" x14ac:dyDescent="0.4">
      <c r="A4679" s="287" t="s">
        <v>2963</v>
      </c>
      <c r="B4679" s="288" t="str">
        <f>VLOOKUP(A4679,Lists!B:C,2,FALSE)</f>
        <v>IRQ003</v>
      </c>
      <c r="C4679" s="288" t="str">
        <f>VLOOKUP(A4679,Lists!B:D,3,FALSE)</f>
        <v>IRQ</v>
      </c>
      <c r="D4679" s="289" t="s">
        <v>643</v>
      </c>
      <c r="E4679" s="289">
        <v>1</v>
      </c>
      <c r="F4679" s="289" t="s">
        <v>3805</v>
      </c>
      <c r="G4679" s="289" t="s">
        <v>731</v>
      </c>
      <c r="H4679" s="278">
        <f t="shared" si="146"/>
        <v>2</v>
      </c>
      <c r="I4679" s="252"/>
      <c r="J4679" s="289"/>
      <c r="K4679" s="278" t="str">
        <f t="shared" si="147"/>
        <v>IRQ003Impediments to entry into country (bureaucratic and administrative)</v>
      </c>
      <c r="L4679" s="290">
        <v>43572</v>
      </c>
      <c r="M4679" s="290" t="s">
        <v>3249</v>
      </c>
    </row>
    <row r="4680" spans="1:13" s="269" customFormat="1" ht="15.5" hidden="1" thickTop="1" thickBot="1" x14ac:dyDescent="0.4">
      <c r="A4680" s="283" t="s">
        <v>2963</v>
      </c>
      <c r="B4680" s="284" t="str">
        <f>VLOOKUP(A4680,Lists!B:C,2,FALSE)</f>
        <v>IRQ003</v>
      </c>
      <c r="C4680" s="284" t="str">
        <f>VLOOKUP(A4680,Lists!B:D,3,FALSE)</f>
        <v>IRQ</v>
      </c>
      <c r="D4680" s="285" t="s">
        <v>644</v>
      </c>
      <c r="E4680" s="285">
        <v>2</v>
      </c>
      <c r="F4680" s="285" t="s">
        <v>3805</v>
      </c>
      <c r="G4680" s="285" t="s">
        <v>731</v>
      </c>
      <c r="H4680" s="278">
        <f t="shared" si="146"/>
        <v>2</v>
      </c>
      <c r="I4680" s="251"/>
      <c r="J4680" s="285"/>
      <c r="K4680" s="278" t="str">
        <f t="shared" si="147"/>
        <v>IRQ003Restriction of movement (impediments to freedom of movement and/or administrative restrictions)</v>
      </c>
      <c r="L4680" s="286">
        <v>43572</v>
      </c>
      <c r="M4680" s="286" t="s">
        <v>3249</v>
      </c>
    </row>
    <row r="4681" spans="1:13" s="269" customFormat="1" ht="15.5" hidden="1" thickTop="1" thickBot="1" x14ac:dyDescent="0.4">
      <c r="A4681" s="287" t="s">
        <v>2963</v>
      </c>
      <c r="B4681" s="288" t="str">
        <f>VLOOKUP(A4681,Lists!B:C,2,FALSE)</f>
        <v>IRQ003</v>
      </c>
      <c r="C4681" s="288" t="str">
        <f>VLOOKUP(A4681,Lists!B:D,3,FALSE)</f>
        <v>IRQ</v>
      </c>
      <c r="D4681" s="289" t="s">
        <v>645</v>
      </c>
      <c r="E4681" s="289">
        <v>2</v>
      </c>
      <c r="F4681" s="289" t="s">
        <v>3805</v>
      </c>
      <c r="G4681" s="289" t="s">
        <v>731</v>
      </c>
      <c r="H4681" s="278">
        <f t="shared" si="146"/>
        <v>2</v>
      </c>
      <c r="I4681" s="252"/>
      <c r="J4681" s="289"/>
      <c r="K4681" s="278" t="str">
        <f t="shared" si="147"/>
        <v>IRQ003Interference into implementation of humanitarian activities</v>
      </c>
      <c r="L4681" s="290">
        <v>43572</v>
      </c>
      <c r="M4681" s="290" t="s">
        <v>3249</v>
      </c>
    </row>
    <row r="4682" spans="1:13" s="269" customFormat="1" ht="15.5" hidden="1" thickTop="1" thickBot="1" x14ac:dyDescent="0.4">
      <c r="A4682" s="283" t="s">
        <v>2963</v>
      </c>
      <c r="B4682" s="284" t="str">
        <f>VLOOKUP(A4682,Lists!B:C,2,FALSE)</f>
        <v>IRQ003</v>
      </c>
      <c r="C4682" s="284" t="str">
        <f>VLOOKUP(A4682,Lists!B:D,3,FALSE)</f>
        <v>IRQ</v>
      </c>
      <c r="D4682" s="285" t="s">
        <v>646</v>
      </c>
      <c r="E4682" s="285">
        <v>2</v>
      </c>
      <c r="F4682" s="285" t="s">
        <v>3805</v>
      </c>
      <c r="G4682" s="285" t="s">
        <v>731</v>
      </c>
      <c r="H4682" s="278">
        <f t="shared" si="146"/>
        <v>2</v>
      </c>
      <c r="I4682" s="251"/>
      <c r="J4682" s="285"/>
      <c r="K4682" s="278" t="str">
        <f t="shared" si="147"/>
        <v>IRQ003Violence against personnel, facilities and assets</v>
      </c>
      <c r="L4682" s="286">
        <v>43572</v>
      </c>
      <c r="M4682" s="286" t="s">
        <v>3249</v>
      </c>
    </row>
    <row r="4683" spans="1:13" s="269" customFormat="1" ht="15.5" hidden="1" thickTop="1" thickBot="1" x14ac:dyDescent="0.4">
      <c r="A4683" s="287" t="s">
        <v>2963</v>
      </c>
      <c r="B4683" s="288" t="str">
        <f>VLOOKUP(A4683,Lists!B:C,2,FALSE)</f>
        <v>IRQ003</v>
      </c>
      <c r="C4683" s="288" t="str">
        <f>VLOOKUP(A4683,Lists!B:D,3,FALSE)</f>
        <v>IRQ</v>
      </c>
      <c r="D4683" s="289" t="s">
        <v>647</v>
      </c>
      <c r="E4683" s="289">
        <v>2</v>
      </c>
      <c r="F4683" s="289" t="s">
        <v>3805</v>
      </c>
      <c r="G4683" s="289" t="s">
        <v>731</v>
      </c>
      <c r="H4683" s="278">
        <f t="shared" si="146"/>
        <v>2</v>
      </c>
      <c r="I4683" s="252"/>
      <c r="J4683" s="289"/>
      <c r="K4683" s="278" t="str">
        <f t="shared" si="147"/>
        <v>IRQ003Denial of existence of humanitarian needs or entitlements to assistance</v>
      </c>
      <c r="L4683" s="290">
        <v>43572</v>
      </c>
      <c r="M4683" s="290" t="s">
        <v>3249</v>
      </c>
    </row>
    <row r="4684" spans="1:13" s="269" customFormat="1" ht="15.5" hidden="1" thickTop="1" thickBot="1" x14ac:dyDescent="0.4">
      <c r="A4684" s="283" t="s">
        <v>2963</v>
      </c>
      <c r="B4684" s="284" t="str">
        <f>VLOOKUP(A4684,Lists!B:C,2,FALSE)</f>
        <v>IRQ003</v>
      </c>
      <c r="C4684" s="284" t="str">
        <f>VLOOKUP(A4684,Lists!B:D,3,FALSE)</f>
        <v>IRQ</v>
      </c>
      <c r="D4684" s="285" t="s">
        <v>648</v>
      </c>
      <c r="E4684" s="285">
        <v>2</v>
      </c>
      <c r="F4684" s="285" t="s">
        <v>3805</v>
      </c>
      <c r="G4684" s="285" t="s">
        <v>731</v>
      </c>
      <c r="H4684" s="278">
        <f t="shared" si="146"/>
        <v>2</v>
      </c>
      <c r="I4684" s="251"/>
      <c r="J4684" s="285"/>
      <c r="K4684" s="278" t="str">
        <f t="shared" si="147"/>
        <v>IRQ003Restriction and obstruction of access to services and assistance</v>
      </c>
      <c r="L4684" s="286">
        <v>43572</v>
      </c>
      <c r="M4684" s="286" t="s">
        <v>3249</v>
      </c>
    </row>
    <row r="4685" spans="1:13" s="269" customFormat="1" ht="15.5" hidden="1" thickTop="1" thickBot="1" x14ac:dyDescent="0.4">
      <c r="A4685" s="287" t="s">
        <v>2963</v>
      </c>
      <c r="B4685" s="288" t="str">
        <f>VLOOKUP(A4685,Lists!B:C,2,FALSE)</f>
        <v>IRQ003</v>
      </c>
      <c r="C4685" s="288" t="str">
        <f>VLOOKUP(A4685,Lists!B:D,3,FALSE)</f>
        <v>IRQ</v>
      </c>
      <c r="D4685" s="289" t="s">
        <v>649</v>
      </c>
      <c r="E4685" s="289">
        <v>2</v>
      </c>
      <c r="F4685" s="289" t="s">
        <v>3805</v>
      </c>
      <c r="G4685" s="289" t="s">
        <v>731</v>
      </c>
      <c r="H4685" s="278">
        <f t="shared" si="146"/>
        <v>2</v>
      </c>
      <c r="I4685" s="252"/>
      <c r="J4685" s="289"/>
      <c r="K4685" s="278" t="str">
        <f t="shared" si="147"/>
        <v>IRQ003Ongoing insecurity/hostilities affecting humanitarian assistance</v>
      </c>
      <c r="L4685" s="290">
        <v>43572</v>
      </c>
      <c r="M4685" s="290" t="s">
        <v>3249</v>
      </c>
    </row>
    <row r="4686" spans="1:13" s="269" customFormat="1" ht="15.5" hidden="1" thickTop="1" thickBot="1" x14ac:dyDescent="0.4">
      <c r="A4686" s="283" t="s">
        <v>2963</v>
      </c>
      <c r="B4686" s="284" t="str">
        <f>VLOOKUP(A4686,Lists!B:C,2,FALSE)</f>
        <v>IRQ003</v>
      </c>
      <c r="C4686" s="284" t="str">
        <f>VLOOKUP(A4686,Lists!B:D,3,FALSE)</f>
        <v>IRQ</v>
      </c>
      <c r="D4686" s="285" t="s">
        <v>650</v>
      </c>
      <c r="E4686" s="285">
        <v>3</v>
      </c>
      <c r="F4686" s="285" t="s">
        <v>3805</v>
      </c>
      <c r="G4686" s="285" t="s">
        <v>731</v>
      </c>
      <c r="H4686" s="278">
        <f t="shared" si="146"/>
        <v>2</v>
      </c>
      <c r="I4686" s="251"/>
      <c r="J4686" s="285"/>
      <c r="K4686" s="278" t="str">
        <f t="shared" si="147"/>
        <v xml:space="preserve">IRQ003Presence of mines and improvised explosive devices </v>
      </c>
      <c r="L4686" s="286">
        <v>43572</v>
      </c>
      <c r="M4686" s="286" t="s">
        <v>3249</v>
      </c>
    </row>
    <row r="4687" spans="1:13" s="269" customFormat="1" ht="15.5" hidden="1" thickTop="1" thickBot="1" x14ac:dyDescent="0.4">
      <c r="A4687" s="287" t="s">
        <v>2963</v>
      </c>
      <c r="B4687" s="288" t="str">
        <f>VLOOKUP(A4687,Lists!B:C,2,FALSE)</f>
        <v>IRQ003</v>
      </c>
      <c r="C4687" s="288" t="str">
        <f>VLOOKUP(A4687,Lists!B:D,3,FALSE)</f>
        <v>IRQ</v>
      </c>
      <c r="D4687" s="289" t="s">
        <v>651</v>
      </c>
      <c r="E4687" s="289">
        <v>3</v>
      </c>
      <c r="F4687" s="289" t="s">
        <v>3805</v>
      </c>
      <c r="G4687" s="289" t="s">
        <v>731</v>
      </c>
      <c r="H4687" s="278">
        <f t="shared" si="146"/>
        <v>2</v>
      </c>
      <c r="I4687" s="252"/>
      <c r="J4687" s="289"/>
      <c r="K4687" s="278" t="str">
        <f t="shared" si="147"/>
        <v>IRQ003Physical constraints in the environment (obstacles related to terrain, climate, lack of infrastructure, etc.)</v>
      </c>
      <c r="L4687" s="290">
        <v>43572</v>
      </c>
      <c r="M4687" s="290" t="s">
        <v>3249</v>
      </c>
    </row>
    <row r="4688" spans="1:13" s="269" customFormat="1" ht="15.5" hidden="1" thickTop="1" thickBot="1" x14ac:dyDescent="0.4">
      <c r="A4688" s="283" t="s">
        <v>2978</v>
      </c>
      <c r="B4688" s="284" t="str">
        <f>VLOOKUP(A4688,Lists!B:C,2,FALSE)</f>
        <v>SDN001</v>
      </c>
      <c r="C4688" s="284" t="str">
        <f>VLOOKUP(A4688,Lists!B:D,3,FALSE)</f>
        <v>SDN</v>
      </c>
      <c r="D4688" s="285" t="s">
        <v>643</v>
      </c>
      <c r="E4688" s="285">
        <v>2</v>
      </c>
      <c r="F4688" s="285" t="s">
        <v>3805</v>
      </c>
      <c r="G4688" s="285" t="s">
        <v>731</v>
      </c>
      <c r="H4688" s="278">
        <f t="shared" si="146"/>
        <v>2</v>
      </c>
      <c r="I4688" s="251"/>
      <c r="J4688" s="285"/>
      <c r="K4688" s="278" t="str">
        <f t="shared" si="147"/>
        <v>SDN001Impediments to entry into country (bureaucratic and administrative)</v>
      </c>
      <c r="L4688" s="286">
        <v>43572</v>
      </c>
      <c r="M4688" s="286" t="s">
        <v>3249</v>
      </c>
    </row>
    <row r="4689" spans="1:13" s="269" customFormat="1" ht="15.5" hidden="1" thickTop="1" thickBot="1" x14ac:dyDescent="0.4">
      <c r="A4689" s="287" t="s">
        <v>2978</v>
      </c>
      <c r="B4689" s="288" t="str">
        <f>VLOOKUP(A4689,Lists!B:C,2,FALSE)</f>
        <v>SDN001</v>
      </c>
      <c r="C4689" s="288" t="str">
        <f>VLOOKUP(A4689,Lists!B:D,3,FALSE)</f>
        <v>SDN</v>
      </c>
      <c r="D4689" s="289" t="s">
        <v>644</v>
      </c>
      <c r="E4689" s="289">
        <v>2</v>
      </c>
      <c r="F4689" s="289" t="s">
        <v>3805</v>
      </c>
      <c r="G4689" s="289" t="s">
        <v>731</v>
      </c>
      <c r="H4689" s="278">
        <f t="shared" si="146"/>
        <v>2</v>
      </c>
      <c r="I4689" s="252"/>
      <c r="J4689" s="289"/>
      <c r="K4689" s="278" t="str">
        <f t="shared" si="147"/>
        <v>SDN001Restriction of movement (impediments to freedom of movement and/or administrative restrictions)</v>
      </c>
      <c r="L4689" s="290">
        <v>43572</v>
      </c>
      <c r="M4689" s="290" t="s">
        <v>3249</v>
      </c>
    </row>
    <row r="4690" spans="1:13" s="269" customFormat="1" ht="15.5" hidden="1" thickTop="1" thickBot="1" x14ac:dyDescent="0.4">
      <c r="A4690" s="283" t="s">
        <v>2978</v>
      </c>
      <c r="B4690" s="284" t="str">
        <f>VLOOKUP(A4690,Lists!B:C,2,FALSE)</f>
        <v>SDN001</v>
      </c>
      <c r="C4690" s="284" t="str">
        <f>VLOOKUP(A4690,Lists!B:D,3,FALSE)</f>
        <v>SDN</v>
      </c>
      <c r="D4690" s="285" t="s">
        <v>645</v>
      </c>
      <c r="E4690" s="285">
        <v>2</v>
      </c>
      <c r="F4690" s="285" t="s">
        <v>3805</v>
      </c>
      <c r="G4690" s="285" t="s">
        <v>731</v>
      </c>
      <c r="H4690" s="278">
        <f t="shared" si="146"/>
        <v>2</v>
      </c>
      <c r="I4690" s="251"/>
      <c r="J4690" s="285"/>
      <c r="K4690" s="278" t="str">
        <f t="shared" si="147"/>
        <v>SDN001Interference into implementation of humanitarian activities</v>
      </c>
      <c r="L4690" s="286">
        <v>43572</v>
      </c>
      <c r="M4690" s="286" t="s">
        <v>3249</v>
      </c>
    </row>
    <row r="4691" spans="1:13" s="269" customFormat="1" ht="15.5" hidden="1" thickTop="1" thickBot="1" x14ac:dyDescent="0.4">
      <c r="A4691" s="287" t="s">
        <v>2978</v>
      </c>
      <c r="B4691" s="288" t="str">
        <f>VLOOKUP(A4691,Lists!B:C,2,FALSE)</f>
        <v>SDN001</v>
      </c>
      <c r="C4691" s="288" t="str">
        <f>VLOOKUP(A4691,Lists!B:D,3,FALSE)</f>
        <v>SDN</v>
      </c>
      <c r="D4691" s="289" t="s">
        <v>646</v>
      </c>
      <c r="E4691" s="289">
        <v>1</v>
      </c>
      <c r="F4691" s="289" t="s">
        <v>3805</v>
      </c>
      <c r="G4691" s="289" t="s">
        <v>731</v>
      </c>
      <c r="H4691" s="278">
        <f t="shared" si="146"/>
        <v>2</v>
      </c>
      <c r="I4691" s="252"/>
      <c r="J4691" s="289"/>
      <c r="K4691" s="278" t="str">
        <f t="shared" si="147"/>
        <v>SDN001Violence against personnel, facilities and assets</v>
      </c>
      <c r="L4691" s="290">
        <v>43572</v>
      </c>
      <c r="M4691" s="290" t="s">
        <v>3249</v>
      </c>
    </row>
    <row r="4692" spans="1:13" s="269" customFormat="1" ht="15.5" hidden="1" thickTop="1" thickBot="1" x14ac:dyDescent="0.4">
      <c r="A4692" s="283" t="s">
        <v>2978</v>
      </c>
      <c r="B4692" s="284" t="str">
        <f>VLOOKUP(A4692,Lists!B:C,2,FALSE)</f>
        <v>SDN001</v>
      </c>
      <c r="C4692" s="284" t="str">
        <f>VLOOKUP(A4692,Lists!B:D,3,FALSE)</f>
        <v>SDN</v>
      </c>
      <c r="D4692" s="285" t="s">
        <v>647</v>
      </c>
      <c r="E4692" s="285">
        <v>0</v>
      </c>
      <c r="F4692" s="285" t="s">
        <v>3805</v>
      </c>
      <c r="G4692" s="285" t="s">
        <v>731</v>
      </c>
      <c r="H4692" s="278">
        <f t="shared" si="146"/>
        <v>2</v>
      </c>
      <c r="I4692" s="251"/>
      <c r="J4692" s="285"/>
      <c r="K4692" s="278" t="str">
        <f t="shared" si="147"/>
        <v>SDN001Denial of existence of humanitarian needs or entitlements to assistance</v>
      </c>
      <c r="L4692" s="286">
        <v>43572</v>
      </c>
      <c r="M4692" s="286" t="s">
        <v>3249</v>
      </c>
    </row>
    <row r="4693" spans="1:13" s="269" customFormat="1" ht="15.5" hidden="1" thickTop="1" thickBot="1" x14ac:dyDescent="0.4">
      <c r="A4693" s="287" t="s">
        <v>2978</v>
      </c>
      <c r="B4693" s="288" t="str">
        <f>VLOOKUP(A4693,Lists!B:C,2,FALSE)</f>
        <v>SDN001</v>
      </c>
      <c r="C4693" s="288" t="str">
        <f>VLOOKUP(A4693,Lists!B:D,3,FALSE)</f>
        <v>SDN</v>
      </c>
      <c r="D4693" s="289" t="s">
        <v>648</v>
      </c>
      <c r="E4693" s="289">
        <v>2</v>
      </c>
      <c r="F4693" s="289" t="s">
        <v>3805</v>
      </c>
      <c r="G4693" s="289" t="s">
        <v>731</v>
      </c>
      <c r="H4693" s="278">
        <f t="shared" si="146"/>
        <v>2</v>
      </c>
      <c r="I4693" s="252"/>
      <c r="J4693" s="289"/>
      <c r="K4693" s="278" t="str">
        <f t="shared" si="147"/>
        <v>SDN001Restriction and obstruction of access to services and assistance</v>
      </c>
      <c r="L4693" s="290">
        <v>43572</v>
      </c>
      <c r="M4693" s="290" t="s">
        <v>3249</v>
      </c>
    </row>
    <row r="4694" spans="1:13" s="269" customFormat="1" ht="15.5" hidden="1" thickTop="1" thickBot="1" x14ac:dyDescent="0.4">
      <c r="A4694" s="283" t="s">
        <v>2978</v>
      </c>
      <c r="B4694" s="284" t="str">
        <f>VLOOKUP(A4694,Lists!B:C,2,FALSE)</f>
        <v>SDN001</v>
      </c>
      <c r="C4694" s="284" t="str">
        <f>VLOOKUP(A4694,Lists!B:D,3,FALSE)</f>
        <v>SDN</v>
      </c>
      <c r="D4694" s="285" t="s">
        <v>649</v>
      </c>
      <c r="E4694" s="285">
        <v>2</v>
      </c>
      <c r="F4694" s="285" t="s">
        <v>3805</v>
      </c>
      <c r="G4694" s="285" t="s">
        <v>731</v>
      </c>
      <c r="H4694" s="278">
        <f t="shared" si="146"/>
        <v>2</v>
      </c>
      <c r="I4694" s="251"/>
      <c r="J4694" s="285"/>
      <c r="K4694" s="278" t="str">
        <f t="shared" si="147"/>
        <v>SDN001Ongoing insecurity/hostilities affecting humanitarian assistance</v>
      </c>
      <c r="L4694" s="286">
        <v>43572</v>
      </c>
      <c r="M4694" s="286" t="s">
        <v>3249</v>
      </c>
    </row>
    <row r="4695" spans="1:13" s="269" customFormat="1" ht="15.5" hidden="1" thickTop="1" thickBot="1" x14ac:dyDescent="0.4">
      <c r="A4695" s="287" t="s">
        <v>2978</v>
      </c>
      <c r="B4695" s="288" t="str">
        <f>VLOOKUP(A4695,Lists!B:C,2,FALSE)</f>
        <v>SDN001</v>
      </c>
      <c r="C4695" s="288" t="str">
        <f>VLOOKUP(A4695,Lists!B:D,3,FALSE)</f>
        <v>SDN</v>
      </c>
      <c r="D4695" s="289" t="s">
        <v>650</v>
      </c>
      <c r="E4695" s="289">
        <v>2</v>
      </c>
      <c r="F4695" s="289" t="s">
        <v>3805</v>
      </c>
      <c r="G4695" s="289" t="s">
        <v>731</v>
      </c>
      <c r="H4695" s="278">
        <f t="shared" si="146"/>
        <v>2</v>
      </c>
      <c r="I4695" s="252"/>
      <c r="J4695" s="289"/>
      <c r="K4695" s="278" t="str">
        <f t="shared" si="147"/>
        <v xml:space="preserve">SDN001Presence of mines and improvised explosive devices </v>
      </c>
      <c r="L4695" s="290">
        <v>43572</v>
      </c>
      <c r="M4695" s="290" t="s">
        <v>3249</v>
      </c>
    </row>
    <row r="4696" spans="1:13" s="269" customFormat="1" ht="15.5" hidden="1" thickTop="1" thickBot="1" x14ac:dyDescent="0.4">
      <c r="A4696" s="283" t="s">
        <v>2978</v>
      </c>
      <c r="B4696" s="284" t="str">
        <f>VLOOKUP(A4696,Lists!B:C,2,FALSE)</f>
        <v>SDN001</v>
      </c>
      <c r="C4696" s="284" t="str">
        <f>VLOOKUP(A4696,Lists!B:D,3,FALSE)</f>
        <v>SDN</v>
      </c>
      <c r="D4696" s="285" t="s">
        <v>651</v>
      </c>
      <c r="E4696" s="285">
        <v>3</v>
      </c>
      <c r="F4696" s="285" t="s">
        <v>3805</v>
      </c>
      <c r="G4696" s="285" t="s">
        <v>731</v>
      </c>
      <c r="H4696" s="278">
        <f t="shared" si="146"/>
        <v>2</v>
      </c>
      <c r="I4696" s="251"/>
      <c r="J4696" s="285"/>
      <c r="K4696" s="278" t="str">
        <f t="shared" si="147"/>
        <v>SDN001Physical constraints in the environment (obstacles related to terrain, climate, lack of infrastructure, etc.)</v>
      </c>
      <c r="L4696" s="286">
        <v>43572</v>
      </c>
      <c r="M4696" s="286" t="s">
        <v>3249</v>
      </c>
    </row>
    <row r="4697" spans="1:13" s="269" customFormat="1" ht="15.5" hidden="1" thickTop="1" thickBot="1" x14ac:dyDescent="0.4">
      <c r="A4697" s="287" t="s">
        <v>3403</v>
      </c>
      <c r="B4697" s="288" t="e">
        <f>VLOOKUP(A4697,Lists!B:C,2,FALSE)</f>
        <v>#N/A</v>
      </c>
      <c r="C4697" s="288" t="e">
        <f>VLOOKUP(A4697,Lists!B:D,3,FALSE)</f>
        <v>#N/A</v>
      </c>
      <c r="D4697" s="289" t="s">
        <v>643</v>
      </c>
      <c r="E4697" s="289">
        <v>2</v>
      </c>
      <c r="F4697" s="289" t="s">
        <v>3805</v>
      </c>
      <c r="G4697" s="289" t="s">
        <v>731</v>
      </c>
      <c r="H4697" s="278">
        <f t="shared" si="146"/>
        <v>2</v>
      </c>
      <c r="I4697" s="252"/>
      <c r="J4697" s="289"/>
      <c r="K4697" s="278" t="e">
        <f t="shared" si="147"/>
        <v>#N/A</v>
      </c>
      <c r="L4697" s="290">
        <v>43572</v>
      </c>
      <c r="M4697" s="290" t="s">
        <v>3249</v>
      </c>
    </row>
    <row r="4698" spans="1:13" s="269" customFormat="1" ht="15.5" hidden="1" thickTop="1" thickBot="1" x14ac:dyDescent="0.4">
      <c r="A4698" s="283" t="s">
        <v>3403</v>
      </c>
      <c r="B4698" s="284" t="e">
        <f>VLOOKUP(A4698,Lists!B:C,2,FALSE)</f>
        <v>#N/A</v>
      </c>
      <c r="C4698" s="284" t="e">
        <f>VLOOKUP(A4698,Lists!B:D,3,FALSE)</f>
        <v>#N/A</v>
      </c>
      <c r="D4698" s="285" t="s">
        <v>644</v>
      </c>
      <c r="E4698" s="285">
        <v>2</v>
      </c>
      <c r="F4698" s="285" t="s">
        <v>3805</v>
      </c>
      <c r="G4698" s="285" t="s">
        <v>731</v>
      </c>
      <c r="H4698" s="278">
        <f t="shared" si="146"/>
        <v>2</v>
      </c>
      <c r="I4698" s="251"/>
      <c r="J4698" s="285"/>
      <c r="K4698" s="278" t="e">
        <f t="shared" si="147"/>
        <v>#N/A</v>
      </c>
      <c r="L4698" s="286">
        <v>43572</v>
      </c>
      <c r="M4698" s="286" t="s">
        <v>3249</v>
      </c>
    </row>
    <row r="4699" spans="1:13" s="269" customFormat="1" ht="15.5" hidden="1" thickTop="1" thickBot="1" x14ac:dyDescent="0.4">
      <c r="A4699" s="287" t="s">
        <v>3403</v>
      </c>
      <c r="B4699" s="288" t="e">
        <f>VLOOKUP(A4699,Lists!B:C,2,FALSE)</f>
        <v>#N/A</v>
      </c>
      <c r="C4699" s="288" t="e">
        <f>VLOOKUP(A4699,Lists!B:D,3,FALSE)</f>
        <v>#N/A</v>
      </c>
      <c r="D4699" s="289" t="s">
        <v>645</v>
      </c>
      <c r="E4699" s="289">
        <v>2</v>
      </c>
      <c r="F4699" s="289" t="s">
        <v>3805</v>
      </c>
      <c r="G4699" s="289" t="s">
        <v>731</v>
      </c>
      <c r="H4699" s="278">
        <f t="shared" si="146"/>
        <v>2</v>
      </c>
      <c r="I4699" s="252"/>
      <c r="J4699" s="289"/>
      <c r="K4699" s="278" t="e">
        <f t="shared" si="147"/>
        <v>#N/A</v>
      </c>
      <c r="L4699" s="290">
        <v>43572</v>
      </c>
      <c r="M4699" s="290" t="s">
        <v>3249</v>
      </c>
    </row>
    <row r="4700" spans="1:13" s="269" customFormat="1" ht="15.5" hidden="1" thickTop="1" thickBot="1" x14ac:dyDescent="0.4">
      <c r="A4700" s="283" t="s">
        <v>3403</v>
      </c>
      <c r="B4700" s="284" t="e">
        <f>VLOOKUP(A4700,Lists!B:C,2,FALSE)</f>
        <v>#N/A</v>
      </c>
      <c r="C4700" s="284" t="e">
        <f>VLOOKUP(A4700,Lists!B:D,3,FALSE)</f>
        <v>#N/A</v>
      </c>
      <c r="D4700" s="285" t="s">
        <v>646</v>
      </c>
      <c r="E4700" s="285">
        <v>1</v>
      </c>
      <c r="F4700" s="285" t="s">
        <v>3805</v>
      </c>
      <c r="G4700" s="285" t="s">
        <v>731</v>
      </c>
      <c r="H4700" s="278">
        <f t="shared" si="146"/>
        <v>2</v>
      </c>
      <c r="I4700" s="251"/>
      <c r="J4700" s="285"/>
      <c r="K4700" s="278" t="e">
        <f t="shared" si="147"/>
        <v>#N/A</v>
      </c>
      <c r="L4700" s="286">
        <v>43572</v>
      </c>
      <c r="M4700" s="286" t="s">
        <v>3249</v>
      </c>
    </row>
    <row r="4701" spans="1:13" s="269" customFormat="1" ht="15.5" hidden="1" thickTop="1" thickBot="1" x14ac:dyDescent="0.4">
      <c r="A4701" s="287" t="s">
        <v>3403</v>
      </c>
      <c r="B4701" s="288" t="e">
        <f>VLOOKUP(A4701,Lists!B:C,2,FALSE)</f>
        <v>#N/A</v>
      </c>
      <c r="C4701" s="288" t="e">
        <f>VLOOKUP(A4701,Lists!B:D,3,FALSE)</f>
        <v>#N/A</v>
      </c>
      <c r="D4701" s="289" t="s">
        <v>647</v>
      </c>
      <c r="E4701" s="289">
        <v>0</v>
      </c>
      <c r="F4701" s="289" t="s">
        <v>3805</v>
      </c>
      <c r="G4701" s="289" t="s">
        <v>731</v>
      </c>
      <c r="H4701" s="278">
        <f t="shared" si="146"/>
        <v>2</v>
      </c>
      <c r="I4701" s="252"/>
      <c r="J4701" s="289"/>
      <c r="K4701" s="278" t="e">
        <f t="shared" si="147"/>
        <v>#N/A</v>
      </c>
      <c r="L4701" s="290">
        <v>43572</v>
      </c>
      <c r="M4701" s="290" t="s">
        <v>3249</v>
      </c>
    </row>
    <row r="4702" spans="1:13" s="269" customFormat="1" ht="15.5" hidden="1" thickTop="1" thickBot="1" x14ac:dyDescent="0.4">
      <c r="A4702" s="283" t="s">
        <v>3403</v>
      </c>
      <c r="B4702" s="284" t="e">
        <f>VLOOKUP(A4702,Lists!B:C,2,FALSE)</f>
        <v>#N/A</v>
      </c>
      <c r="C4702" s="284" t="e">
        <f>VLOOKUP(A4702,Lists!B:D,3,FALSE)</f>
        <v>#N/A</v>
      </c>
      <c r="D4702" s="285" t="s">
        <v>648</v>
      </c>
      <c r="E4702" s="285">
        <v>2</v>
      </c>
      <c r="F4702" s="285" t="s">
        <v>3805</v>
      </c>
      <c r="G4702" s="285" t="s">
        <v>731</v>
      </c>
      <c r="H4702" s="278">
        <f t="shared" si="146"/>
        <v>2</v>
      </c>
      <c r="I4702" s="251"/>
      <c r="J4702" s="285"/>
      <c r="K4702" s="278" t="e">
        <f t="shared" si="147"/>
        <v>#N/A</v>
      </c>
      <c r="L4702" s="286">
        <v>43572</v>
      </c>
      <c r="M4702" s="286" t="s">
        <v>3249</v>
      </c>
    </row>
    <row r="4703" spans="1:13" s="269" customFormat="1" ht="15.5" hidden="1" thickTop="1" thickBot="1" x14ac:dyDescent="0.4">
      <c r="A4703" s="287" t="s">
        <v>3403</v>
      </c>
      <c r="B4703" s="288" t="e">
        <f>VLOOKUP(A4703,Lists!B:C,2,FALSE)</f>
        <v>#N/A</v>
      </c>
      <c r="C4703" s="288" t="e">
        <f>VLOOKUP(A4703,Lists!B:D,3,FALSE)</f>
        <v>#N/A</v>
      </c>
      <c r="D4703" s="289" t="s">
        <v>649</v>
      </c>
      <c r="E4703" s="289">
        <v>2</v>
      </c>
      <c r="F4703" s="289" t="s">
        <v>3805</v>
      </c>
      <c r="G4703" s="289" t="s">
        <v>731</v>
      </c>
      <c r="H4703" s="278">
        <f t="shared" si="146"/>
        <v>2</v>
      </c>
      <c r="I4703" s="252"/>
      <c r="J4703" s="289"/>
      <c r="K4703" s="278" t="e">
        <f t="shared" si="147"/>
        <v>#N/A</v>
      </c>
      <c r="L4703" s="290">
        <v>43572</v>
      </c>
      <c r="M4703" s="290" t="s">
        <v>3249</v>
      </c>
    </row>
    <row r="4704" spans="1:13" s="269" customFormat="1" ht="15.5" hidden="1" thickTop="1" thickBot="1" x14ac:dyDescent="0.4">
      <c r="A4704" s="283" t="s">
        <v>3403</v>
      </c>
      <c r="B4704" s="284" t="e">
        <f>VLOOKUP(A4704,Lists!B:C,2,FALSE)</f>
        <v>#N/A</v>
      </c>
      <c r="C4704" s="284" t="e">
        <f>VLOOKUP(A4704,Lists!B:D,3,FALSE)</f>
        <v>#N/A</v>
      </c>
      <c r="D4704" s="285" t="s">
        <v>650</v>
      </c>
      <c r="E4704" s="285">
        <v>2</v>
      </c>
      <c r="F4704" s="285" t="s">
        <v>3805</v>
      </c>
      <c r="G4704" s="285" t="s">
        <v>731</v>
      </c>
      <c r="H4704" s="278">
        <f t="shared" si="146"/>
        <v>2</v>
      </c>
      <c r="I4704" s="251"/>
      <c r="J4704" s="285"/>
      <c r="K4704" s="278" t="e">
        <f t="shared" si="147"/>
        <v>#N/A</v>
      </c>
      <c r="L4704" s="286">
        <v>43572</v>
      </c>
      <c r="M4704" s="286" t="s">
        <v>3249</v>
      </c>
    </row>
    <row r="4705" spans="1:13" s="269" customFormat="1" ht="15.5" hidden="1" thickTop="1" thickBot="1" x14ac:dyDescent="0.4">
      <c r="A4705" s="287" t="s">
        <v>3403</v>
      </c>
      <c r="B4705" s="288" t="e">
        <f>VLOOKUP(A4705,Lists!B:C,2,FALSE)</f>
        <v>#N/A</v>
      </c>
      <c r="C4705" s="288" t="e">
        <f>VLOOKUP(A4705,Lists!B:D,3,FALSE)</f>
        <v>#N/A</v>
      </c>
      <c r="D4705" s="289" t="s">
        <v>651</v>
      </c>
      <c r="E4705" s="289">
        <v>3</v>
      </c>
      <c r="F4705" s="289" t="s">
        <v>3805</v>
      </c>
      <c r="G4705" s="289" t="s">
        <v>731</v>
      </c>
      <c r="H4705" s="278">
        <f t="shared" si="146"/>
        <v>2</v>
      </c>
      <c r="I4705" s="252"/>
      <c r="J4705" s="289"/>
      <c r="K4705" s="278" t="e">
        <f t="shared" si="147"/>
        <v>#N/A</v>
      </c>
      <c r="L4705" s="290">
        <v>43572</v>
      </c>
      <c r="M4705" s="290" t="s">
        <v>3249</v>
      </c>
    </row>
    <row r="4706" spans="1:13" s="269" customFormat="1" ht="15.5" hidden="1" thickTop="1" thickBot="1" x14ac:dyDescent="0.4">
      <c r="A4706" s="283" t="s">
        <v>2979</v>
      </c>
      <c r="B4706" s="284" t="str">
        <f>VLOOKUP(A4706,Lists!B:C,2,FALSE)</f>
        <v>SDN003</v>
      </c>
      <c r="C4706" s="284" t="str">
        <f>VLOOKUP(A4706,Lists!B:D,3,FALSE)</f>
        <v>SDN</v>
      </c>
      <c r="D4706" s="285" t="s">
        <v>643</v>
      </c>
      <c r="E4706" s="285">
        <v>2</v>
      </c>
      <c r="F4706" s="285" t="s">
        <v>3805</v>
      </c>
      <c r="G4706" s="285" t="s">
        <v>731</v>
      </c>
      <c r="H4706" s="278">
        <f t="shared" si="146"/>
        <v>2</v>
      </c>
      <c r="I4706" s="251"/>
      <c r="J4706" s="285"/>
      <c r="K4706" s="278" t="str">
        <f t="shared" si="147"/>
        <v>SDN003Impediments to entry into country (bureaucratic and administrative)</v>
      </c>
      <c r="L4706" s="286">
        <v>43572</v>
      </c>
      <c r="M4706" s="286" t="s">
        <v>3249</v>
      </c>
    </row>
    <row r="4707" spans="1:13" s="269" customFormat="1" ht="15.5" hidden="1" thickTop="1" thickBot="1" x14ac:dyDescent="0.4">
      <c r="A4707" s="287" t="s">
        <v>2979</v>
      </c>
      <c r="B4707" s="288" t="str">
        <f>VLOOKUP(A4707,Lists!B:C,2,FALSE)</f>
        <v>SDN003</v>
      </c>
      <c r="C4707" s="288" t="str">
        <f>VLOOKUP(A4707,Lists!B:D,3,FALSE)</f>
        <v>SDN</v>
      </c>
      <c r="D4707" s="289" t="s">
        <v>644</v>
      </c>
      <c r="E4707" s="289">
        <v>2</v>
      </c>
      <c r="F4707" s="289" t="s">
        <v>3805</v>
      </c>
      <c r="G4707" s="289" t="s">
        <v>731</v>
      </c>
      <c r="H4707" s="278">
        <f t="shared" si="146"/>
        <v>2</v>
      </c>
      <c r="I4707" s="252"/>
      <c r="J4707" s="289"/>
      <c r="K4707" s="278" t="str">
        <f t="shared" si="147"/>
        <v>SDN003Restriction of movement (impediments to freedom of movement and/or administrative restrictions)</v>
      </c>
      <c r="L4707" s="290">
        <v>43572</v>
      </c>
      <c r="M4707" s="290" t="s">
        <v>3249</v>
      </c>
    </row>
    <row r="4708" spans="1:13" s="269" customFormat="1" ht="15.5" hidden="1" thickTop="1" thickBot="1" x14ac:dyDescent="0.4">
      <c r="A4708" s="283" t="s">
        <v>2979</v>
      </c>
      <c r="B4708" s="284" t="str">
        <f>VLOOKUP(A4708,Lists!B:C,2,FALSE)</f>
        <v>SDN003</v>
      </c>
      <c r="C4708" s="284" t="str">
        <f>VLOOKUP(A4708,Lists!B:D,3,FALSE)</f>
        <v>SDN</v>
      </c>
      <c r="D4708" s="285" t="s">
        <v>645</v>
      </c>
      <c r="E4708" s="285">
        <v>2</v>
      </c>
      <c r="F4708" s="285" t="s">
        <v>3805</v>
      </c>
      <c r="G4708" s="285" t="s">
        <v>731</v>
      </c>
      <c r="H4708" s="278">
        <f t="shared" si="146"/>
        <v>2</v>
      </c>
      <c r="I4708" s="251"/>
      <c r="J4708" s="285"/>
      <c r="K4708" s="278" t="str">
        <f t="shared" si="147"/>
        <v>SDN003Interference into implementation of humanitarian activities</v>
      </c>
      <c r="L4708" s="286">
        <v>43572</v>
      </c>
      <c r="M4708" s="286" t="s">
        <v>3249</v>
      </c>
    </row>
    <row r="4709" spans="1:13" s="269" customFormat="1" ht="15.5" hidden="1" thickTop="1" thickBot="1" x14ac:dyDescent="0.4">
      <c r="A4709" s="287" t="s">
        <v>2979</v>
      </c>
      <c r="B4709" s="288" t="str">
        <f>VLOOKUP(A4709,Lists!B:C,2,FALSE)</f>
        <v>SDN003</v>
      </c>
      <c r="C4709" s="288" t="str">
        <f>VLOOKUP(A4709,Lists!B:D,3,FALSE)</f>
        <v>SDN</v>
      </c>
      <c r="D4709" s="289" t="s">
        <v>646</v>
      </c>
      <c r="E4709" s="289">
        <v>1</v>
      </c>
      <c r="F4709" s="289" t="s">
        <v>3805</v>
      </c>
      <c r="G4709" s="289" t="s">
        <v>731</v>
      </c>
      <c r="H4709" s="278">
        <f t="shared" si="146"/>
        <v>2</v>
      </c>
      <c r="I4709" s="252"/>
      <c r="J4709" s="289"/>
      <c r="K4709" s="278" t="str">
        <f t="shared" si="147"/>
        <v>SDN003Violence against personnel, facilities and assets</v>
      </c>
      <c r="L4709" s="290">
        <v>43572</v>
      </c>
      <c r="M4709" s="290" t="s">
        <v>3249</v>
      </c>
    </row>
    <row r="4710" spans="1:13" s="269" customFormat="1" ht="15.5" hidden="1" thickTop="1" thickBot="1" x14ac:dyDescent="0.4">
      <c r="A4710" s="283" t="s">
        <v>2979</v>
      </c>
      <c r="B4710" s="284" t="str">
        <f>VLOOKUP(A4710,Lists!B:C,2,FALSE)</f>
        <v>SDN003</v>
      </c>
      <c r="C4710" s="284" t="str">
        <f>VLOOKUP(A4710,Lists!B:D,3,FALSE)</f>
        <v>SDN</v>
      </c>
      <c r="D4710" s="285" t="s">
        <v>647</v>
      </c>
      <c r="E4710" s="285">
        <v>0</v>
      </c>
      <c r="F4710" s="285" t="s">
        <v>3805</v>
      </c>
      <c r="G4710" s="285" t="s">
        <v>731</v>
      </c>
      <c r="H4710" s="278">
        <f t="shared" si="146"/>
        <v>2</v>
      </c>
      <c r="I4710" s="251"/>
      <c r="J4710" s="285"/>
      <c r="K4710" s="278" t="str">
        <f t="shared" si="147"/>
        <v>SDN003Denial of existence of humanitarian needs or entitlements to assistance</v>
      </c>
      <c r="L4710" s="286">
        <v>43572</v>
      </c>
      <c r="M4710" s="286" t="s">
        <v>3249</v>
      </c>
    </row>
    <row r="4711" spans="1:13" s="269" customFormat="1" ht="15.5" hidden="1" thickTop="1" thickBot="1" x14ac:dyDescent="0.4">
      <c r="A4711" s="287" t="s">
        <v>2979</v>
      </c>
      <c r="B4711" s="288" t="str">
        <f>VLOOKUP(A4711,Lists!B:C,2,FALSE)</f>
        <v>SDN003</v>
      </c>
      <c r="C4711" s="288" t="str">
        <f>VLOOKUP(A4711,Lists!B:D,3,FALSE)</f>
        <v>SDN</v>
      </c>
      <c r="D4711" s="289" t="s">
        <v>648</v>
      </c>
      <c r="E4711" s="289">
        <v>2</v>
      </c>
      <c r="F4711" s="289" t="s">
        <v>3805</v>
      </c>
      <c r="G4711" s="289" t="s">
        <v>731</v>
      </c>
      <c r="H4711" s="278">
        <f t="shared" si="146"/>
        <v>2</v>
      </c>
      <c r="I4711" s="252"/>
      <c r="J4711" s="289"/>
      <c r="K4711" s="278" t="str">
        <f t="shared" si="147"/>
        <v>SDN003Restriction and obstruction of access to services and assistance</v>
      </c>
      <c r="L4711" s="290">
        <v>43572</v>
      </c>
      <c r="M4711" s="290" t="s">
        <v>3249</v>
      </c>
    </row>
    <row r="4712" spans="1:13" s="269" customFormat="1" ht="15.5" hidden="1" thickTop="1" thickBot="1" x14ac:dyDescent="0.4">
      <c r="A4712" s="283" t="s">
        <v>2979</v>
      </c>
      <c r="B4712" s="284" t="str">
        <f>VLOOKUP(A4712,Lists!B:C,2,FALSE)</f>
        <v>SDN003</v>
      </c>
      <c r="C4712" s="284" t="str">
        <f>VLOOKUP(A4712,Lists!B:D,3,FALSE)</f>
        <v>SDN</v>
      </c>
      <c r="D4712" s="285" t="s">
        <v>649</v>
      </c>
      <c r="E4712" s="285">
        <v>2</v>
      </c>
      <c r="F4712" s="285" t="s">
        <v>3805</v>
      </c>
      <c r="G4712" s="285" t="s">
        <v>731</v>
      </c>
      <c r="H4712" s="278">
        <f t="shared" si="146"/>
        <v>2</v>
      </c>
      <c r="I4712" s="251"/>
      <c r="J4712" s="285"/>
      <c r="K4712" s="278" t="str">
        <f t="shared" si="147"/>
        <v>SDN003Ongoing insecurity/hostilities affecting humanitarian assistance</v>
      </c>
      <c r="L4712" s="286">
        <v>43572</v>
      </c>
      <c r="M4712" s="286" t="s">
        <v>3249</v>
      </c>
    </row>
    <row r="4713" spans="1:13" s="269" customFormat="1" ht="15.5" hidden="1" thickTop="1" thickBot="1" x14ac:dyDescent="0.4">
      <c r="A4713" s="287" t="s">
        <v>2979</v>
      </c>
      <c r="B4713" s="288" t="str">
        <f>VLOOKUP(A4713,Lists!B:C,2,FALSE)</f>
        <v>SDN003</v>
      </c>
      <c r="C4713" s="288" t="str">
        <f>VLOOKUP(A4713,Lists!B:D,3,FALSE)</f>
        <v>SDN</v>
      </c>
      <c r="D4713" s="289" t="s">
        <v>650</v>
      </c>
      <c r="E4713" s="289">
        <v>2</v>
      </c>
      <c r="F4713" s="289" t="s">
        <v>3805</v>
      </c>
      <c r="G4713" s="289" t="s">
        <v>731</v>
      </c>
      <c r="H4713" s="278">
        <f t="shared" si="146"/>
        <v>2</v>
      </c>
      <c r="I4713" s="252"/>
      <c r="J4713" s="289"/>
      <c r="K4713" s="278" t="str">
        <f t="shared" si="147"/>
        <v xml:space="preserve">SDN003Presence of mines and improvised explosive devices </v>
      </c>
      <c r="L4713" s="290">
        <v>43572</v>
      </c>
      <c r="M4713" s="290" t="s">
        <v>3249</v>
      </c>
    </row>
    <row r="4714" spans="1:13" s="269" customFormat="1" ht="15.5" hidden="1" thickTop="1" thickBot="1" x14ac:dyDescent="0.4">
      <c r="A4714" s="283" t="s">
        <v>2979</v>
      </c>
      <c r="B4714" s="284" t="str">
        <f>VLOOKUP(A4714,Lists!B:C,2,FALSE)</f>
        <v>SDN003</v>
      </c>
      <c r="C4714" s="284" t="str">
        <f>VLOOKUP(A4714,Lists!B:D,3,FALSE)</f>
        <v>SDN</v>
      </c>
      <c r="D4714" s="285" t="s">
        <v>651</v>
      </c>
      <c r="E4714" s="285">
        <v>3</v>
      </c>
      <c r="F4714" s="285" t="s">
        <v>3805</v>
      </c>
      <c r="G4714" s="285" t="s">
        <v>731</v>
      </c>
      <c r="H4714" s="278">
        <f t="shared" si="146"/>
        <v>2</v>
      </c>
      <c r="I4714" s="251"/>
      <c r="J4714" s="285"/>
      <c r="K4714" s="278" t="str">
        <f t="shared" si="147"/>
        <v>SDN003Physical constraints in the environment (obstacles related to terrain, climate, lack of infrastructure, etc.)</v>
      </c>
      <c r="L4714" s="286">
        <v>43572</v>
      </c>
      <c r="M4714" s="286" t="s">
        <v>3249</v>
      </c>
    </row>
    <row r="4715" spans="1:13" s="269" customFormat="1" ht="15.5" hidden="1" thickTop="1" thickBot="1" x14ac:dyDescent="0.4">
      <c r="A4715" s="287" t="s">
        <v>2980</v>
      </c>
      <c r="B4715" s="288" t="str">
        <f>VLOOKUP(A4715,Lists!B:C,2,FALSE)</f>
        <v>SDN004</v>
      </c>
      <c r="C4715" s="288" t="str">
        <f>VLOOKUP(A4715,Lists!B:D,3,FALSE)</f>
        <v>SDN</v>
      </c>
      <c r="D4715" s="289" t="s">
        <v>643</v>
      </c>
      <c r="E4715" s="289">
        <v>2</v>
      </c>
      <c r="F4715" s="289" t="s">
        <v>3805</v>
      </c>
      <c r="G4715" s="289" t="s">
        <v>731</v>
      </c>
      <c r="H4715" s="278">
        <f t="shared" si="146"/>
        <v>2</v>
      </c>
      <c r="I4715" s="252"/>
      <c r="J4715" s="289"/>
      <c r="K4715" s="278" t="str">
        <f t="shared" si="147"/>
        <v>SDN004Impediments to entry into country (bureaucratic and administrative)</v>
      </c>
      <c r="L4715" s="290">
        <v>43572</v>
      </c>
      <c r="M4715" s="290" t="s">
        <v>3249</v>
      </c>
    </row>
    <row r="4716" spans="1:13" s="269" customFormat="1" ht="15.5" hidden="1" thickTop="1" thickBot="1" x14ac:dyDescent="0.4">
      <c r="A4716" s="283" t="s">
        <v>2980</v>
      </c>
      <c r="B4716" s="284" t="str">
        <f>VLOOKUP(A4716,Lists!B:C,2,FALSE)</f>
        <v>SDN004</v>
      </c>
      <c r="C4716" s="284" t="str">
        <f>VLOOKUP(A4716,Lists!B:D,3,FALSE)</f>
        <v>SDN</v>
      </c>
      <c r="D4716" s="285" t="s">
        <v>644</v>
      </c>
      <c r="E4716" s="285">
        <v>2</v>
      </c>
      <c r="F4716" s="285" t="s">
        <v>3805</v>
      </c>
      <c r="G4716" s="285" t="s">
        <v>731</v>
      </c>
      <c r="H4716" s="278">
        <f t="shared" si="146"/>
        <v>2</v>
      </c>
      <c r="I4716" s="251"/>
      <c r="J4716" s="285"/>
      <c r="K4716" s="278" t="str">
        <f t="shared" si="147"/>
        <v>SDN004Restriction of movement (impediments to freedom of movement and/or administrative restrictions)</v>
      </c>
      <c r="L4716" s="286">
        <v>43572</v>
      </c>
      <c r="M4716" s="286" t="s">
        <v>3249</v>
      </c>
    </row>
    <row r="4717" spans="1:13" s="269" customFormat="1" ht="15.5" hidden="1" thickTop="1" thickBot="1" x14ac:dyDescent="0.4">
      <c r="A4717" s="287" t="s">
        <v>2980</v>
      </c>
      <c r="B4717" s="288" t="str">
        <f>VLOOKUP(A4717,Lists!B:C,2,FALSE)</f>
        <v>SDN004</v>
      </c>
      <c r="C4717" s="288" t="str">
        <f>VLOOKUP(A4717,Lists!B:D,3,FALSE)</f>
        <v>SDN</v>
      </c>
      <c r="D4717" s="289" t="s">
        <v>645</v>
      </c>
      <c r="E4717" s="289">
        <v>2</v>
      </c>
      <c r="F4717" s="289" t="s">
        <v>3805</v>
      </c>
      <c r="G4717" s="289" t="s">
        <v>731</v>
      </c>
      <c r="H4717" s="278">
        <f t="shared" si="146"/>
        <v>2</v>
      </c>
      <c r="I4717" s="252"/>
      <c r="J4717" s="289"/>
      <c r="K4717" s="278" t="str">
        <f t="shared" si="147"/>
        <v>SDN004Interference into implementation of humanitarian activities</v>
      </c>
      <c r="L4717" s="290">
        <v>43572</v>
      </c>
      <c r="M4717" s="290" t="s">
        <v>3249</v>
      </c>
    </row>
    <row r="4718" spans="1:13" s="269" customFormat="1" ht="15.5" hidden="1" thickTop="1" thickBot="1" x14ac:dyDescent="0.4">
      <c r="A4718" s="283" t="s">
        <v>2980</v>
      </c>
      <c r="B4718" s="284" t="str">
        <f>VLOOKUP(A4718,Lists!B:C,2,FALSE)</f>
        <v>SDN004</v>
      </c>
      <c r="C4718" s="284" t="str">
        <f>VLOOKUP(A4718,Lists!B:D,3,FALSE)</f>
        <v>SDN</v>
      </c>
      <c r="D4718" s="285" t="s">
        <v>646</v>
      </c>
      <c r="E4718" s="285">
        <v>1</v>
      </c>
      <c r="F4718" s="285" t="s">
        <v>3805</v>
      </c>
      <c r="G4718" s="285" t="s">
        <v>731</v>
      </c>
      <c r="H4718" s="278">
        <f t="shared" si="146"/>
        <v>2</v>
      </c>
      <c r="I4718" s="251"/>
      <c r="J4718" s="285"/>
      <c r="K4718" s="278" t="str">
        <f t="shared" si="147"/>
        <v>SDN004Violence against personnel, facilities and assets</v>
      </c>
      <c r="L4718" s="286">
        <v>43572</v>
      </c>
      <c r="M4718" s="286" t="s">
        <v>3249</v>
      </c>
    </row>
    <row r="4719" spans="1:13" s="269" customFormat="1" ht="15.5" hidden="1" thickTop="1" thickBot="1" x14ac:dyDescent="0.4">
      <c r="A4719" s="287" t="s">
        <v>2980</v>
      </c>
      <c r="B4719" s="288" t="str">
        <f>VLOOKUP(A4719,Lists!B:C,2,FALSE)</f>
        <v>SDN004</v>
      </c>
      <c r="C4719" s="288" t="str">
        <f>VLOOKUP(A4719,Lists!B:D,3,FALSE)</f>
        <v>SDN</v>
      </c>
      <c r="D4719" s="289" t="s">
        <v>647</v>
      </c>
      <c r="E4719" s="289">
        <v>0</v>
      </c>
      <c r="F4719" s="289" t="s">
        <v>3805</v>
      </c>
      <c r="G4719" s="289" t="s">
        <v>731</v>
      </c>
      <c r="H4719" s="278">
        <f t="shared" si="146"/>
        <v>2</v>
      </c>
      <c r="I4719" s="252"/>
      <c r="J4719" s="289"/>
      <c r="K4719" s="278" t="str">
        <f t="shared" si="147"/>
        <v>SDN004Denial of existence of humanitarian needs or entitlements to assistance</v>
      </c>
      <c r="L4719" s="290">
        <v>43572</v>
      </c>
      <c r="M4719" s="290" t="s">
        <v>3249</v>
      </c>
    </row>
    <row r="4720" spans="1:13" s="269" customFormat="1" ht="15.5" hidden="1" thickTop="1" thickBot="1" x14ac:dyDescent="0.4">
      <c r="A4720" s="283" t="s">
        <v>2980</v>
      </c>
      <c r="B4720" s="284" t="str">
        <f>VLOOKUP(A4720,Lists!B:C,2,FALSE)</f>
        <v>SDN004</v>
      </c>
      <c r="C4720" s="284" t="str">
        <f>VLOOKUP(A4720,Lists!B:D,3,FALSE)</f>
        <v>SDN</v>
      </c>
      <c r="D4720" s="285" t="s">
        <v>648</v>
      </c>
      <c r="E4720" s="285">
        <v>2</v>
      </c>
      <c r="F4720" s="285" t="s">
        <v>3805</v>
      </c>
      <c r="G4720" s="285" t="s">
        <v>731</v>
      </c>
      <c r="H4720" s="278">
        <f t="shared" si="146"/>
        <v>2</v>
      </c>
      <c r="I4720" s="251"/>
      <c r="J4720" s="285"/>
      <c r="K4720" s="278" t="str">
        <f t="shared" si="147"/>
        <v>SDN004Restriction and obstruction of access to services and assistance</v>
      </c>
      <c r="L4720" s="286">
        <v>43572</v>
      </c>
      <c r="M4720" s="286" t="s">
        <v>3249</v>
      </c>
    </row>
    <row r="4721" spans="1:13" s="269" customFormat="1" ht="15.5" hidden="1" thickTop="1" thickBot="1" x14ac:dyDescent="0.4">
      <c r="A4721" s="287" t="s">
        <v>2980</v>
      </c>
      <c r="B4721" s="288" t="str">
        <f>VLOOKUP(A4721,Lists!B:C,2,FALSE)</f>
        <v>SDN004</v>
      </c>
      <c r="C4721" s="288" t="str">
        <f>VLOOKUP(A4721,Lists!B:D,3,FALSE)</f>
        <v>SDN</v>
      </c>
      <c r="D4721" s="289" t="s">
        <v>649</v>
      </c>
      <c r="E4721" s="289">
        <v>2</v>
      </c>
      <c r="F4721" s="289" t="s">
        <v>3805</v>
      </c>
      <c r="G4721" s="289" t="s">
        <v>731</v>
      </c>
      <c r="H4721" s="278">
        <f t="shared" si="146"/>
        <v>2</v>
      </c>
      <c r="I4721" s="252"/>
      <c r="J4721" s="289"/>
      <c r="K4721" s="278" t="str">
        <f t="shared" si="147"/>
        <v>SDN004Ongoing insecurity/hostilities affecting humanitarian assistance</v>
      </c>
      <c r="L4721" s="290">
        <v>43572</v>
      </c>
      <c r="M4721" s="290" t="s">
        <v>3249</v>
      </c>
    </row>
    <row r="4722" spans="1:13" s="269" customFormat="1" ht="15.5" hidden="1" thickTop="1" thickBot="1" x14ac:dyDescent="0.4">
      <c r="A4722" s="283" t="s">
        <v>2980</v>
      </c>
      <c r="B4722" s="284" t="str">
        <f>VLOOKUP(A4722,Lists!B:C,2,FALSE)</f>
        <v>SDN004</v>
      </c>
      <c r="C4722" s="284" t="str">
        <f>VLOOKUP(A4722,Lists!B:D,3,FALSE)</f>
        <v>SDN</v>
      </c>
      <c r="D4722" s="285" t="s">
        <v>650</v>
      </c>
      <c r="E4722" s="285">
        <v>2</v>
      </c>
      <c r="F4722" s="285" t="s">
        <v>3805</v>
      </c>
      <c r="G4722" s="285" t="s">
        <v>731</v>
      </c>
      <c r="H4722" s="278">
        <f t="shared" si="146"/>
        <v>2</v>
      </c>
      <c r="I4722" s="251"/>
      <c r="J4722" s="285"/>
      <c r="K4722" s="278" t="str">
        <f t="shared" si="147"/>
        <v xml:space="preserve">SDN004Presence of mines and improvised explosive devices </v>
      </c>
      <c r="L4722" s="286">
        <v>43572</v>
      </c>
      <c r="M4722" s="286" t="s">
        <v>3249</v>
      </c>
    </row>
    <row r="4723" spans="1:13" s="269" customFormat="1" ht="15.5" hidden="1" thickTop="1" thickBot="1" x14ac:dyDescent="0.4">
      <c r="A4723" s="287" t="s">
        <v>2980</v>
      </c>
      <c r="B4723" s="288" t="str">
        <f>VLOOKUP(A4723,Lists!B:C,2,FALSE)</f>
        <v>SDN004</v>
      </c>
      <c r="C4723" s="288" t="str">
        <f>VLOOKUP(A4723,Lists!B:D,3,FALSE)</f>
        <v>SDN</v>
      </c>
      <c r="D4723" s="289" t="s">
        <v>651</v>
      </c>
      <c r="E4723" s="289">
        <v>3</v>
      </c>
      <c r="F4723" s="289" t="s">
        <v>3805</v>
      </c>
      <c r="G4723" s="289" t="s">
        <v>731</v>
      </c>
      <c r="H4723" s="278">
        <f t="shared" si="146"/>
        <v>2</v>
      </c>
      <c r="I4723" s="252"/>
      <c r="J4723" s="289"/>
      <c r="K4723" s="278" t="str">
        <f t="shared" si="147"/>
        <v>SDN004Physical constraints in the environment (obstacles related to terrain, climate, lack of infrastructure, etc.)</v>
      </c>
      <c r="L4723" s="290">
        <v>43572</v>
      </c>
      <c r="M4723" s="290" t="s">
        <v>3249</v>
      </c>
    </row>
    <row r="4724" spans="1:13" s="269" customFormat="1" ht="15.5" hidden="1" thickTop="1" thickBot="1" x14ac:dyDescent="0.4">
      <c r="A4724" s="283" t="s">
        <v>2989</v>
      </c>
      <c r="B4724" s="284" t="str">
        <f>VLOOKUP(A4724,Lists!B:C,2,FALSE)</f>
        <v>ZWE001</v>
      </c>
      <c r="C4724" s="284" t="str">
        <f>VLOOKUP(A4724,Lists!B:D,3,FALSE)</f>
        <v>ZWE</v>
      </c>
      <c r="D4724" s="285" t="s">
        <v>643</v>
      </c>
      <c r="E4724" s="285">
        <v>0</v>
      </c>
      <c r="F4724" s="285" t="s">
        <v>3805</v>
      </c>
      <c r="G4724" s="285" t="s">
        <v>731</v>
      </c>
      <c r="H4724" s="278">
        <f t="shared" si="146"/>
        <v>2</v>
      </c>
      <c r="I4724" s="251"/>
      <c r="J4724" s="285"/>
      <c r="K4724" s="278" t="str">
        <f t="shared" si="147"/>
        <v>ZWE001Impediments to entry into country (bureaucratic and administrative)</v>
      </c>
      <c r="L4724" s="286">
        <v>43572</v>
      </c>
      <c r="M4724" s="286" t="s">
        <v>3249</v>
      </c>
    </row>
    <row r="4725" spans="1:13" s="269" customFormat="1" ht="15.5" hidden="1" thickTop="1" thickBot="1" x14ac:dyDescent="0.4">
      <c r="A4725" s="287" t="s">
        <v>2989</v>
      </c>
      <c r="B4725" s="288" t="str">
        <f>VLOOKUP(A4725,Lists!B:C,2,FALSE)</f>
        <v>ZWE001</v>
      </c>
      <c r="C4725" s="288" t="str">
        <f>VLOOKUP(A4725,Lists!B:D,3,FALSE)</f>
        <v>ZWE</v>
      </c>
      <c r="D4725" s="289" t="s">
        <v>644</v>
      </c>
      <c r="E4725" s="289">
        <v>1</v>
      </c>
      <c r="F4725" s="289" t="s">
        <v>3805</v>
      </c>
      <c r="G4725" s="289" t="s">
        <v>731</v>
      </c>
      <c r="H4725" s="278">
        <f t="shared" si="146"/>
        <v>2</v>
      </c>
      <c r="I4725" s="252"/>
      <c r="J4725" s="289"/>
      <c r="K4725" s="278" t="str">
        <f t="shared" si="147"/>
        <v>ZWE001Restriction of movement (impediments to freedom of movement and/or administrative restrictions)</v>
      </c>
      <c r="L4725" s="290">
        <v>43572</v>
      </c>
      <c r="M4725" s="290" t="s">
        <v>3249</v>
      </c>
    </row>
    <row r="4726" spans="1:13" s="269" customFormat="1" ht="15.5" hidden="1" thickTop="1" thickBot="1" x14ac:dyDescent="0.4">
      <c r="A4726" s="283" t="s">
        <v>2989</v>
      </c>
      <c r="B4726" s="284" t="str">
        <f>VLOOKUP(A4726,Lists!B:C,2,FALSE)</f>
        <v>ZWE001</v>
      </c>
      <c r="C4726" s="284" t="str">
        <f>VLOOKUP(A4726,Lists!B:D,3,FALSE)</f>
        <v>ZWE</v>
      </c>
      <c r="D4726" s="285" t="s">
        <v>645</v>
      </c>
      <c r="E4726" s="285">
        <v>0</v>
      </c>
      <c r="F4726" s="285" t="s">
        <v>3805</v>
      </c>
      <c r="G4726" s="285" t="s">
        <v>731</v>
      </c>
      <c r="H4726" s="278">
        <f t="shared" si="146"/>
        <v>2</v>
      </c>
      <c r="I4726" s="251"/>
      <c r="J4726" s="285"/>
      <c r="K4726" s="278" t="str">
        <f t="shared" si="147"/>
        <v>ZWE001Interference into implementation of humanitarian activities</v>
      </c>
      <c r="L4726" s="286">
        <v>43572</v>
      </c>
      <c r="M4726" s="286" t="s">
        <v>3249</v>
      </c>
    </row>
    <row r="4727" spans="1:13" s="269" customFormat="1" ht="15.5" hidden="1" thickTop="1" thickBot="1" x14ac:dyDescent="0.4">
      <c r="A4727" s="287" t="s">
        <v>2989</v>
      </c>
      <c r="B4727" s="288" t="str">
        <f>VLOOKUP(A4727,Lists!B:C,2,FALSE)</f>
        <v>ZWE001</v>
      </c>
      <c r="C4727" s="288" t="str">
        <f>VLOOKUP(A4727,Lists!B:D,3,FALSE)</f>
        <v>ZWE</v>
      </c>
      <c r="D4727" s="289" t="s">
        <v>646</v>
      </c>
      <c r="E4727" s="289">
        <v>0</v>
      </c>
      <c r="F4727" s="289" t="s">
        <v>3805</v>
      </c>
      <c r="G4727" s="289" t="s">
        <v>731</v>
      </c>
      <c r="H4727" s="278">
        <f t="shared" si="146"/>
        <v>2</v>
      </c>
      <c r="I4727" s="252"/>
      <c r="J4727" s="289"/>
      <c r="K4727" s="278" t="str">
        <f t="shared" si="147"/>
        <v>ZWE001Violence against personnel, facilities and assets</v>
      </c>
      <c r="L4727" s="290">
        <v>43572</v>
      </c>
      <c r="M4727" s="290" t="s">
        <v>3249</v>
      </c>
    </row>
    <row r="4728" spans="1:13" s="269" customFormat="1" ht="15.5" hidden="1" thickTop="1" thickBot="1" x14ac:dyDescent="0.4">
      <c r="A4728" s="283" t="s">
        <v>2989</v>
      </c>
      <c r="B4728" s="284" t="str">
        <f>VLOOKUP(A4728,Lists!B:C,2,FALSE)</f>
        <v>ZWE001</v>
      </c>
      <c r="C4728" s="284" t="str">
        <f>VLOOKUP(A4728,Lists!B:D,3,FALSE)</f>
        <v>ZWE</v>
      </c>
      <c r="D4728" s="285" t="s">
        <v>647</v>
      </c>
      <c r="E4728" s="285">
        <v>2</v>
      </c>
      <c r="F4728" s="285" t="s">
        <v>3805</v>
      </c>
      <c r="G4728" s="285" t="s">
        <v>731</v>
      </c>
      <c r="H4728" s="278">
        <f t="shared" si="146"/>
        <v>2</v>
      </c>
      <c r="I4728" s="251"/>
      <c r="J4728" s="285"/>
      <c r="K4728" s="278" t="str">
        <f t="shared" si="147"/>
        <v>ZWE001Denial of existence of humanitarian needs or entitlements to assistance</v>
      </c>
      <c r="L4728" s="286">
        <v>43572</v>
      </c>
      <c r="M4728" s="286" t="s">
        <v>3249</v>
      </c>
    </row>
    <row r="4729" spans="1:13" s="269" customFormat="1" ht="15.5" hidden="1" thickTop="1" thickBot="1" x14ac:dyDescent="0.4">
      <c r="A4729" s="287" t="s">
        <v>2989</v>
      </c>
      <c r="B4729" s="288" t="str">
        <f>VLOOKUP(A4729,Lists!B:C,2,FALSE)</f>
        <v>ZWE001</v>
      </c>
      <c r="C4729" s="288" t="str">
        <f>VLOOKUP(A4729,Lists!B:D,3,FALSE)</f>
        <v>ZWE</v>
      </c>
      <c r="D4729" s="289" t="s">
        <v>648</v>
      </c>
      <c r="E4729" s="289">
        <v>1</v>
      </c>
      <c r="F4729" s="289" t="s">
        <v>3805</v>
      </c>
      <c r="G4729" s="289" t="s">
        <v>731</v>
      </c>
      <c r="H4729" s="278">
        <f t="shared" si="146"/>
        <v>2</v>
      </c>
      <c r="I4729" s="252"/>
      <c r="J4729" s="289"/>
      <c r="K4729" s="278" t="str">
        <f t="shared" si="147"/>
        <v>ZWE001Restriction and obstruction of access to services and assistance</v>
      </c>
      <c r="L4729" s="290">
        <v>43572</v>
      </c>
      <c r="M4729" s="290" t="s">
        <v>3249</v>
      </c>
    </row>
    <row r="4730" spans="1:13" s="269" customFormat="1" ht="15.5" hidden="1" thickTop="1" thickBot="1" x14ac:dyDescent="0.4">
      <c r="A4730" s="283" t="s">
        <v>2989</v>
      </c>
      <c r="B4730" s="284" t="str">
        <f>VLOOKUP(A4730,Lists!B:C,2,FALSE)</f>
        <v>ZWE001</v>
      </c>
      <c r="C4730" s="284" t="str">
        <f>VLOOKUP(A4730,Lists!B:D,3,FALSE)</f>
        <v>ZWE</v>
      </c>
      <c r="D4730" s="285" t="s">
        <v>649</v>
      </c>
      <c r="E4730" s="285">
        <v>0</v>
      </c>
      <c r="F4730" s="285" t="s">
        <v>3805</v>
      </c>
      <c r="G4730" s="285" t="s">
        <v>731</v>
      </c>
      <c r="H4730" s="278">
        <f t="shared" si="146"/>
        <v>2</v>
      </c>
      <c r="I4730" s="251"/>
      <c r="J4730" s="285"/>
      <c r="K4730" s="278" t="str">
        <f t="shared" si="147"/>
        <v>ZWE001Ongoing insecurity/hostilities affecting humanitarian assistance</v>
      </c>
      <c r="L4730" s="286">
        <v>43572</v>
      </c>
      <c r="M4730" s="286" t="s">
        <v>3249</v>
      </c>
    </row>
    <row r="4731" spans="1:13" s="269" customFormat="1" ht="15.5" hidden="1" thickTop="1" thickBot="1" x14ac:dyDescent="0.4">
      <c r="A4731" s="287" t="s">
        <v>2989</v>
      </c>
      <c r="B4731" s="288" t="str">
        <f>VLOOKUP(A4731,Lists!B:C,2,FALSE)</f>
        <v>ZWE001</v>
      </c>
      <c r="C4731" s="288" t="str">
        <f>VLOOKUP(A4731,Lists!B:D,3,FALSE)</f>
        <v>ZWE</v>
      </c>
      <c r="D4731" s="289" t="s">
        <v>650</v>
      </c>
      <c r="E4731" s="289" t="s">
        <v>446</v>
      </c>
      <c r="F4731" s="289" t="s">
        <v>446</v>
      </c>
      <c r="G4731" s="289" t="s">
        <v>446</v>
      </c>
      <c r="H4731" s="278" t="str">
        <f t="shared" si="146"/>
        <v>x</v>
      </c>
      <c r="I4731" s="252" t="s">
        <v>446</v>
      </c>
      <c r="J4731" s="289" t="s">
        <v>446</v>
      </c>
      <c r="K4731" s="278" t="str">
        <f t="shared" si="147"/>
        <v xml:space="preserve">ZWE001Presence of mines and improvised explosive devices </v>
      </c>
      <c r="L4731" s="290">
        <v>43572</v>
      </c>
      <c r="M4731" s="290" t="s">
        <v>3249</v>
      </c>
    </row>
    <row r="4732" spans="1:13" s="269" customFormat="1" ht="15.5" hidden="1" thickTop="1" thickBot="1" x14ac:dyDescent="0.4">
      <c r="A4732" s="283" t="s">
        <v>2989</v>
      </c>
      <c r="B4732" s="284" t="str">
        <f>VLOOKUP(A4732,Lists!B:C,2,FALSE)</f>
        <v>ZWE001</v>
      </c>
      <c r="C4732" s="284" t="str">
        <f>VLOOKUP(A4732,Lists!B:D,3,FALSE)</f>
        <v>ZWE</v>
      </c>
      <c r="D4732" s="285" t="s">
        <v>651</v>
      </c>
      <c r="E4732" s="285">
        <v>3</v>
      </c>
      <c r="F4732" s="285" t="s">
        <v>3805</v>
      </c>
      <c r="G4732" s="285" t="s">
        <v>731</v>
      </c>
      <c r="H4732" s="278">
        <f t="shared" si="146"/>
        <v>2</v>
      </c>
      <c r="I4732" s="251"/>
      <c r="J4732" s="285"/>
      <c r="K4732" s="278" t="str">
        <f t="shared" si="147"/>
        <v>ZWE001Physical constraints in the environment (obstacles related to terrain, climate, lack of infrastructure, etc.)</v>
      </c>
      <c r="L4732" s="286">
        <v>43572</v>
      </c>
      <c r="M4732" s="286" t="s">
        <v>3249</v>
      </c>
    </row>
    <row r="4733" spans="1:13" s="269" customFormat="1" ht="15.5" hidden="1" thickTop="1" thickBot="1" x14ac:dyDescent="0.4">
      <c r="A4733" s="287" t="s">
        <v>3464</v>
      </c>
      <c r="B4733" s="288" t="e">
        <f>VLOOKUP(A4733,Lists!B:C,2,FALSE)</f>
        <v>#N/A</v>
      </c>
      <c r="C4733" s="288" t="e">
        <f>VLOOKUP(A4733,Lists!B:D,3,FALSE)</f>
        <v>#N/A</v>
      </c>
      <c r="D4733" s="289" t="s">
        <v>643</v>
      </c>
      <c r="E4733" s="289">
        <v>0</v>
      </c>
      <c r="F4733" s="289" t="s">
        <v>3805</v>
      </c>
      <c r="G4733" s="289" t="s">
        <v>731</v>
      </c>
      <c r="H4733" s="278">
        <f t="shared" si="146"/>
        <v>2</v>
      </c>
      <c r="I4733" s="252"/>
      <c r="J4733" s="289"/>
      <c r="K4733" s="278" t="e">
        <f t="shared" si="147"/>
        <v>#N/A</v>
      </c>
      <c r="L4733" s="290">
        <v>43572</v>
      </c>
      <c r="M4733" s="290" t="s">
        <v>3249</v>
      </c>
    </row>
    <row r="4734" spans="1:13" s="269" customFormat="1" ht="15.5" hidden="1" thickTop="1" thickBot="1" x14ac:dyDescent="0.4">
      <c r="A4734" s="283" t="s">
        <v>3464</v>
      </c>
      <c r="B4734" s="284" t="e">
        <f>VLOOKUP(A4734,Lists!B:C,2,FALSE)</f>
        <v>#N/A</v>
      </c>
      <c r="C4734" s="284" t="e">
        <f>VLOOKUP(A4734,Lists!B:D,3,FALSE)</f>
        <v>#N/A</v>
      </c>
      <c r="D4734" s="285" t="s">
        <v>644</v>
      </c>
      <c r="E4734" s="285">
        <v>1</v>
      </c>
      <c r="F4734" s="285" t="s">
        <v>3805</v>
      </c>
      <c r="G4734" s="285" t="s">
        <v>731</v>
      </c>
      <c r="H4734" s="278">
        <f t="shared" si="146"/>
        <v>2</v>
      </c>
      <c r="I4734" s="251"/>
      <c r="J4734" s="285"/>
      <c r="K4734" s="278" t="e">
        <f t="shared" si="147"/>
        <v>#N/A</v>
      </c>
      <c r="L4734" s="286">
        <v>43572</v>
      </c>
      <c r="M4734" s="286" t="s">
        <v>3249</v>
      </c>
    </row>
    <row r="4735" spans="1:13" s="269" customFormat="1" ht="15.5" hidden="1" thickTop="1" thickBot="1" x14ac:dyDescent="0.4">
      <c r="A4735" s="287" t="s">
        <v>3464</v>
      </c>
      <c r="B4735" s="288" t="e">
        <f>VLOOKUP(A4735,Lists!B:C,2,FALSE)</f>
        <v>#N/A</v>
      </c>
      <c r="C4735" s="288" t="e">
        <f>VLOOKUP(A4735,Lists!B:D,3,FALSE)</f>
        <v>#N/A</v>
      </c>
      <c r="D4735" s="289" t="s">
        <v>645</v>
      </c>
      <c r="E4735" s="289">
        <v>0</v>
      </c>
      <c r="F4735" s="289" t="s">
        <v>3805</v>
      </c>
      <c r="G4735" s="289" t="s">
        <v>731</v>
      </c>
      <c r="H4735" s="278">
        <f t="shared" si="146"/>
        <v>2</v>
      </c>
      <c r="I4735" s="252"/>
      <c r="J4735" s="289"/>
      <c r="K4735" s="278" t="e">
        <f t="shared" si="147"/>
        <v>#N/A</v>
      </c>
      <c r="L4735" s="290">
        <v>43572</v>
      </c>
      <c r="M4735" s="290" t="s">
        <v>3249</v>
      </c>
    </row>
    <row r="4736" spans="1:13" s="269" customFormat="1" ht="15.5" hidden="1" thickTop="1" thickBot="1" x14ac:dyDescent="0.4">
      <c r="A4736" s="283" t="s">
        <v>3464</v>
      </c>
      <c r="B4736" s="284" t="e">
        <f>VLOOKUP(A4736,Lists!B:C,2,FALSE)</f>
        <v>#N/A</v>
      </c>
      <c r="C4736" s="284" t="e">
        <f>VLOOKUP(A4736,Lists!B:D,3,FALSE)</f>
        <v>#N/A</v>
      </c>
      <c r="D4736" s="285" t="s">
        <v>646</v>
      </c>
      <c r="E4736" s="285">
        <v>0</v>
      </c>
      <c r="F4736" s="285" t="s">
        <v>3805</v>
      </c>
      <c r="G4736" s="285" t="s">
        <v>731</v>
      </c>
      <c r="H4736" s="278">
        <f t="shared" si="146"/>
        <v>2</v>
      </c>
      <c r="I4736" s="251"/>
      <c r="J4736" s="285"/>
      <c r="K4736" s="278" t="e">
        <f t="shared" si="147"/>
        <v>#N/A</v>
      </c>
      <c r="L4736" s="286">
        <v>43572</v>
      </c>
      <c r="M4736" s="286" t="s">
        <v>3249</v>
      </c>
    </row>
    <row r="4737" spans="1:13" s="269" customFormat="1" ht="15.5" hidden="1" thickTop="1" thickBot="1" x14ac:dyDescent="0.4">
      <c r="A4737" s="287" t="s">
        <v>3464</v>
      </c>
      <c r="B4737" s="288" t="e">
        <f>VLOOKUP(A4737,Lists!B:C,2,FALSE)</f>
        <v>#N/A</v>
      </c>
      <c r="C4737" s="288" t="e">
        <f>VLOOKUP(A4737,Lists!B:D,3,FALSE)</f>
        <v>#N/A</v>
      </c>
      <c r="D4737" s="289" t="s">
        <v>647</v>
      </c>
      <c r="E4737" s="289">
        <v>2</v>
      </c>
      <c r="F4737" s="289" t="s">
        <v>3805</v>
      </c>
      <c r="G4737" s="289" t="s">
        <v>731</v>
      </c>
      <c r="H4737" s="278">
        <f t="shared" si="146"/>
        <v>2</v>
      </c>
      <c r="I4737" s="252"/>
      <c r="J4737" s="289"/>
      <c r="K4737" s="278" t="e">
        <f t="shared" si="147"/>
        <v>#N/A</v>
      </c>
      <c r="L4737" s="290">
        <v>43572</v>
      </c>
      <c r="M4737" s="290" t="s">
        <v>3249</v>
      </c>
    </row>
    <row r="4738" spans="1:13" s="269" customFormat="1" ht="15.5" hidden="1" thickTop="1" thickBot="1" x14ac:dyDescent="0.4">
      <c r="A4738" s="283" t="s">
        <v>3464</v>
      </c>
      <c r="B4738" s="284" t="e">
        <f>VLOOKUP(A4738,Lists!B:C,2,FALSE)</f>
        <v>#N/A</v>
      </c>
      <c r="C4738" s="284" t="e">
        <f>VLOOKUP(A4738,Lists!B:D,3,FALSE)</f>
        <v>#N/A</v>
      </c>
      <c r="D4738" s="285" t="s">
        <v>648</v>
      </c>
      <c r="E4738" s="285">
        <v>1</v>
      </c>
      <c r="F4738" s="285" t="s">
        <v>3805</v>
      </c>
      <c r="G4738" s="285" t="s">
        <v>731</v>
      </c>
      <c r="H4738" s="278">
        <f t="shared" ref="H4738:H4801" si="148">IF(G4738="x","x",IF(G4738="Low",3,IF(G4738="Medium",2,IF(G4738="High",1,FALSE))))</f>
        <v>2</v>
      </c>
      <c r="I4738" s="251"/>
      <c r="J4738" s="285"/>
      <c r="K4738" s="278" t="e">
        <f t="shared" ref="K4738:K4801" si="149">B4738&amp;""&amp;D4738</f>
        <v>#N/A</v>
      </c>
      <c r="L4738" s="286">
        <v>43572</v>
      </c>
      <c r="M4738" s="286" t="s">
        <v>3249</v>
      </c>
    </row>
    <row r="4739" spans="1:13" s="269" customFormat="1" ht="15.5" hidden="1" thickTop="1" thickBot="1" x14ac:dyDescent="0.4">
      <c r="A4739" s="287" t="s">
        <v>3464</v>
      </c>
      <c r="B4739" s="288" t="e">
        <f>VLOOKUP(A4739,Lists!B:C,2,FALSE)</f>
        <v>#N/A</v>
      </c>
      <c r="C4739" s="288" t="e">
        <f>VLOOKUP(A4739,Lists!B:D,3,FALSE)</f>
        <v>#N/A</v>
      </c>
      <c r="D4739" s="289" t="s">
        <v>649</v>
      </c>
      <c r="E4739" s="289">
        <v>0</v>
      </c>
      <c r="F4739" s="289" t="s">
        <v>3805</v>
      </c>
      <c r="G4739" s="289" t="s">
        <v>731</v>
      </c>
      <c r="H4739" s="278">
        <f t="shared" si="148"/>
        <v>2</v>
      </c>
      <c r="I4739" s="252"/>
      <c r="J4739" s="289"/>
      <c r="K4739" s="278" t="e">
        <f t="shared" si="149"/>
        <v>#N/A</v>
      </c>
      <c r="L4739" s="290">
        <v>43572</v>
      </c>
      <c r="M4739" s="290" t="s">
        <v>3249</v>
      </c>
    </row>
    <row r="4740" spans="1:13" s="269" customFormat="1" ht="15.5" hidden="1" thickTop="1" thickBot="1" x14ac:dyDescent="0.4">
      <c r="A4740" s="283" t="s">
        <v>3464</v>
      </c>
      <c r="B4740" s="284" t="e">
        <f>VLOOKUP(A4740,Lists!B:C,2,FALSE)</f>
        <v>#N/A</v>
      </c>
      <c r="C4740" s="284" t="e">
        <f>VLOOKUP(A4740,Lists!B:D,3,FALSE)</f>
        <v>#N/A</v>
      </c>
      <c r="D4740" s="285" t="s">
        <v>650</v>
      </c>
      <c r="E4740" s="285" t="s">
        <v>446</v>
      </c>
      <c r="F4740" s="285" t="s">
        <v>446</v>
      </c>
      <c r="G4740" s="285" t="s">
        <v>446</v>
      </c>
      <c r="H4740" s="278" t="str">
        <f t="shared" si="148"/>
        <v>x</v>
      </c>
      <c r="I4740" s="251" t="s">
        <v>446</v>
      </c>
      <c r="J4740" s="285" t="s">
        <v>446</v>
      </c>
      <c r="K4740" s="278" t="e">
        <f t="shared" si="149"/>
        <v>#N/A</v>
      </c>
      <c r="L4740" s="286">
        <v>43572</v>
      </c>
      <c r="M4740" s="286" t="s">
        <v>3249</v>
      </c>
    </row>
    <row r="4741" spans="1:13" s="269" customFormat="1" ht="15.5" hidden="1" thickTop="1" thickBot="1" x14ac:dyDescent="0.4">
      <c r="A4741" s="287" t="s">
        <v>3464</v>
      </c>
      <c r="B4741" s="288" t="e">
        <f>VLOOKUP(A4741,Lists!B:C,2,FALSE)</f>
        <v>#N/A</v>
      </c>
      <c r="C4741" s="288" t="e">
        <f>VLOOKUP(A4741,Lists!B:D,3,FALSE)</f>
        <v>#N/A</v>
      </c>
      <c r="D4741" s="289" t="s">
        <v>651</v>
      </c>
      <c r="E4741" s="289">
        <v>3</v>
      </c>
      <c r="F4741" s="289" t="s">
        <v>3805</v>
      </c>
      <c r="G4741" s="289" t="s">
        <v>731</v>
      </c>
      <c r="H4741" s="278">
        <f t="shared" si="148"/>
        <v>2</v>
      </c>
      <c r="I4741" s="252"/>
      <c r="J4741" s="289"/>
      <c r="K4741" s="278" t="e">
        <f t="shared" si="149"/>
        <v>#N/A</v>
      </c>
      <c r="L4741" s="290">
        <v>43572</v>
      </c>
      <c r="M4741" s="290" t="s">
        <v>3249</v>
      </c>
    </row>
    <row r="4742" spans="1:13" s="269" customFormat="1" ht="15.5" hidden="1" thickTop="1" thickBot="1" x14ac:dyDescent="0.4">
      <c r="A4742" s="283" t="s">
        <v>1260</v>
      </c>
      <c r="B4742" s="284" t="str">
        <f>VLOOKUP(A4742,Lists!B:C,2,FALSE)</f>
        <v>TZA002</v>
      </c>
      <c r="C4742" s="284" t="str">
        <f>VLOOKUP(A4742,Lists!B:D,3,FALSE)</f>
        <v>TZA</v>
      </c>
      <c r="D4742" s="285" t="s">
        <v>752</v>
      </c>
      <c r="E4742" s="285">
        <v>285000</v>
      </c>
      <c r="F4742" s="285" t="s">
        <v>2262</v>
      </c>
      <c r="G4742" s="285" t="s">
        <v>731</v>
      </c>
      <c r="H4742" s="278">
        <f t="shared" si="148"/>
        <v>2</v>
      </c>
      <c r="I4742" s="251" t="s">
        <v>1135</v>
      </c>
      <c r="J4742" s="285" t="s">
        <v>3912</v>
      </c>
      <c r="K4742" s="278" t="str">
        <f t="shared" si="149"/>
        <v>TZA002People in Need</v>
      </c>
      <c r="L4742" s="286">
        <v>43573</v>
      </c>
      <c r="M4742" s="286" t="s">
        <v>3249</v>
      </c>
    </row>
    <row r="4743" spans="1:13" s="269" customFormat="1" ht="15.5" hidden="1" thickTop="1" thickBot="1" x14ac:dyDescent="0.4">
      <c r="A4743" s="287" t="s">
        <v>1260</v>
      </c>
      <c r="B4743" s="288" t="str">
        <f>VLOOKUP(A4743,Lists!B:C,2,FALSE)</f>
        <v>TZA002</v>
      </c>
      <c r="C4743" s="288" t="str">
        <f>VLOOKUP(A4743,Lists!B:D,3,FALSE)</f>
        <v>TZA</v>
      </c>
      <c r="D4743" s="289" t="s">
        <v>5110</v>
      </c>
      <c r="E4743" s="289">
        <v>11394000</v>
      </c>
      <c r="F4743" s="289" t="s">
        <v>3916</v>
      </c>
      <c r="G4743" s="289" t="s">
        <v>731</v>
      </c>
      <c r="H4743" s="278">
        <f t="shared" si="148"/>
        <v>2</v>
      </c>
      <c r="I4743" s="252" t="s">
        <v>3915</v>
      </c>
      <c r="J4743" s="289" t="s">
        <v>1133</v>
      </c>
      <c r="K4743" s="278" t="str">
        <f t="shared" si="149"/>
        <v>TZA002Minimal humanitarian conditions - Level 1</v>
      </c>
      <c r="L4743" s="290">
        <v>43573</v>
      </c>
      <c r="M4743" s="290" t="s">
        <v>3249</v>
      </c>
    </row>
    <row r="4744" spans="1:13" s="269" customFormat="1" ht="15.5" hidden="1" thickTop="1" thickBot="1" x14ac:dyDescent="0.4">
      <c r="A4744" s="283" t="s">
        <v>1260</v>
      </c>
      <c r="B4744" s="284" t="str">
        <f>VLOOKUP(A4744,Lists!B:C,2,FALSE)</f>
        <v>TZA002</v>
      </c>
      <c r="C4744" s="284" t="str">
        <f>VLOOKUP(A4744,Lists!B:D,3,FALSE)</f>
        <v>TZA</v>
      </c>
      <c r="D4744" s="285" t="s">
        <v>5111</v>
      </c>
      <c r="E4744" s="285">
        <v>43000</v>
      </c>
      <c r="F4744" s="285" t="s">
        <v>2262</v>
      </c>
      <c r="G4744" s="285" t="s">
        <v>731</v>
      </c>
      <c r="H4744" s="278">
        <f t="shared" si="148"/>
        <v>2</v>
      </c>
      <c r="I4744" s="251" t="s">
        <v>3913</v>
      </c>
      <c r="J4744" s="285" t="s">
        <v>3914</v>
      </c>
      <c r="K4744" s="278" t="str">
        <f t="shared" si="149"/>
        <v>TZA002Stressed humanitarian conditions - Level 2</v>
      </c>
      <c r="L4744" s="286">
        <v>43573</v>
      </c>
      <c r="M4744" s="286" t="s">
        <v>3249</v>
      </c>
    </row>
    <row r="4745" spans="1:13" s="269" customFormat="1" ht="15.5" hidden="1" thickTop="1" thickBot="1" x14ac:dyDescent="0.4">
      <c r="A4745" s="287" t="s">
        <v>1260</v>
      </c>
      <c r="B4745" s="288" t="str">
        <f>VLOOKUP(A4745,Lists!B:C,2,FALSE)</f>
        <v>TZA002</v>
      </c>
      <c r="C4745" s="288" t="str">
        <f>VLOOKUP(A4745,Lists!B:D,3,FALSE)</f>
        <v>TZA</v>
      </c>
      <c r="D4745" s="289" t="s">
        <v>5112</v>
      </c>
      <c r="E4745" s="289">
        <v>285000</v>
      </c>
      <c r="F4745" s="289" t="s">
        <v>2262</v>
      </c>
      <c r="G4745" s="289" t="s">
        <v>731</v>
      </c>
      <c r="H4745" s="278">
        <f t="shared" si="148"/>
        <v>2</v>
      </c>
      <c r="I4745" s="252" t="s">
        <v>3913</v>
      </c>
      <c r="J4745" s="289" t="s">
        <v>3912</v>
      </c>
      <c r="K4745" s="278" t="str">
        <f t="shared" si="149"/>
        <v>TZA002Moderate humanitarian conditions - Level 3</v>
      </c>
      <c r="L4745" s="290">
        <v>43573</v>
      </c>
      <c r="M4745" s="290" t="s">
        <v>3249</v>
      </c>
    </row>
    <row r="4746" spans="1:13" s="269" customFormat="1" ht="15.5" hidden="1" thickTop="1" thickBot="1" x14ac:dyDescent="0.4">
      <c r="A4746" s="283" t="s">
        <v>1268</v>
      </c>
      <c r="B4746" s="284" t="e">
        <f>VLOOKUP(A4746,Lists!B:C,2,FALSE)</f>
        <v>#N/A</v>
      </c>
      <c r="C4746" s="284" t="e">
        <f>VLOOKUP(A4746,Lists!B:D,3,FALSE)</f>
        <v>#N/A</v>
      </c>
      <c r="D4746" s="285" t="s">
        <v>752</v>
      </c>
      <c r="E4746" s="285">
        <v>600</v>
      </c>
      <c r="F4746" s="285" t="s">
        <v>3625</v>
      </c>
      <c r="G4746" s="285" t="s">
        <v>731</v>
      </c>
      <c r="H4746" s="278">
        <f t="shared" si="148"/>
        <v>2</v>
      </c>
      <c r="I4746" s="251" t="s">
        <v>3626</v>
      </c>
      <c r="J4746" s="285" t="s">
        <v>2386</v>
      </c>
      <c r="K4746" s="278" t="e">
        <f t="shared" si="149"/>
        <v>#N/A</v>
      </c>
      <c r="L4746" s="286">
        <v>43573</v>
      </c>
      <c r="M4746" s="286" t="s">
        <v>3249</v>
      </c>
    </row>
    <row r="4747" spans="1:13" s="269" customFormat="1" ht="15.5" hidden="1" thickTop="1" thickBot="1" x14ac:dyDescent="0.4">
      <c r="A4747" s="287" t="s">
        <v>1268</v>
      </c>
      <c r="B4747" s="288" t="e">
        <f>VLOOKUP(A4747,Lists!B:C,2,FALSE)</f>
        <v>#N/A</v>
      </c>
      <c r="C4747" s="288" t="e">
        <f>VLOOKUP(A4747,Lists!B:D,3,FALSE)</f>
        <v>#N/A</v>
      </c>
      <c r="D4747" s="289" t="s">
        <v>5110</v>
      </c>
      <c r="E4747" s="289">
        <v>270700</v>
      </c>
      <c r="F4747" s="289" t="s">
        <v>2372</v>
      </c>
      <c r="G4747" s="289" t="s">
        <v>731</v>
      </c>
      <c r="H4747" s="278">
        <f t="shared" si="148"/>
        <v>2</v>
      </c>
      <c r="I4747" s="252" t="s">
        <v>2377</v>
      </c>
      <c r="J4747" s="289" t="s">
        <v>3917</v>
      </c>
      <c r="K4747" s="278" t="e">
        <f t="shared" si="149"/>
        <v>#N/A</v>
      </c>
      <c r="L4747" s="290">
        <v>43573</v>
      </c>
      <c r="M4747" s="290" t="s">
        <v>3249</v>
      </c>
    </row>
    <row r="4748" spans="1:13" s="269" customFormat="1" ht="15.5" hidden="1" thickTop="1" thickBot="1" x14ac:dyDescent="0.4">
      <c r="A4748" s="283" t="s">
        <v>1268</v>
      </c>
      <c r="B4748" s="284" t="e">
        <f>VLOOKUP(A4748,Lists!B:C,2,FALSE)</f>
        <v>#N/A</v>
      </c>
      <c r="C4748" s="284" t="e">
        <f>VLOOKUP(A4748,Lists!B:D,3,FALSE)</f>
        <v>#N/A</v>
      </c>
      <c r="D4748" s="285" t="s">
        <v>5111</v>
      </c>
      <c r="E4748" s="285">
        <v>4700</v>
      </c>
      <c r="F4748" s="285" t="s">
        <v>3625</v>
      </c>
      <c r="G4748" s="285" t="s">
        <v>731</v>
      </c>
      <c r="H4748" s="278">
        <f t="shared" si="148"/>
        <v>2</v>
      </c>
      <c r="I4748" s="251" t="s">
        <v>3626</v>
      </c>
      <c r="J4748" s="285" t="s">
        <v>3918</v>
      </c>
      <c r="K4748" s="278" t="e">
        <f t="shared" si="149"/>
        <v>#N/A</v>
      </c>
      <c r="L4748" s="286">
        <v>43573</v>
      </c>
      <c r="M4748" s="286" t="s">
        <v>3249</v>
      </c>
    </row>
    <row r="4749" spans="1:13" s="269" customFormat="1" ht="15.5" hidden="1" thickTop="1" thickBot="1" x14ac:dyDescent="0.4">
      <c r="A4749" s="287" t="s">
        <v>1268</v>
      </c>
      <c r="B4749" s="288" t="e">
        <f>VLOOKUP(A4749,Lists!B:C,2,FALSE)</f>
        <v>#N/A</v>
      </c>
      <c r="C4749" s="288" t="e">
        <f>VLOOKUP(A4749,Lists!B:D,3,FALSE)</f>
        <v>#N/A</v>
      </c>
      <c r="D4749" s="289" t="s">
        <v>5112</v>
      </c>
      <c r="E4749" s="289">
        <v>600</v>
      </c>
      <c r="F4749" s="289" t="s">
        <v>3625</v>
      </c>
      <c r="G4749" s="289" t="s">
        <v>731</v>
      </c>
      <c r="H4749" s="278">
        <f t="shared" si="148"/>
        <v>2</v>
      </c>
      <c r="I4749" s="252" t="s">
        <v>3626</v>
      </c>
      <c r="J4749" s="289" t="s">
        <v>2386</v>
      </c>
      <c r="K4749" s="278" t="e">
        <f t="shared" si="149"/>
        <v>#N/A</v>
      </c>
      <c r="L4749" s="290">
        <v>43573</v>
      </c>
      <c r="M4749" s="290" t="s">
        <v>3249</v>
      </c>
    </row>
    <row r="4750" spans="1:13" s="269" customFormat="1" ht="15.5" hidden="1" thickTop="1" thickBot="1" x14ac:dyDescent="0.4">
      <c r="A4750" s="283" t="s">
        <v>2958</v>
      </c>
      <c r="B4750" s="284" t="str">
        <f>VLOOKUP(A4750,Lists!B:C,2,FALSE)</f>
        <v>ERI001</v>
      </c>
      <c r="C4750" s="284" t="str">
        <f>VLOOKUP(A4750,Lists!B:D,3,FALSE)</f>
        <v>ERI</v>
      </c>
      <c r="D4750" s="285" t="s">
        <v>752</v>
      </c>
      <c r="E4750" s="285">
        <v>2567548</v>
      </c>
      <c r="F4750" s="285" t="s">
        <v>1710</v>
      </c>
      <c r="G4750" s="285" t="s">
        <v>731</v>
      </c>
      <c r="H4750" s="278">
        <f t="shared" si="148"/>
        <v>2</v>
      </c>
      <c r="I4750" s="251" t="s">
        <v>1716</v>
      </c>
      <c r="J4750" s="285" t="s">
        <v>8122</v>
      </c>
      <c r="K4750" s="278" t="str">
        <f t="shared" si="149"/>
        <v>ERI001People in Need</v>
      </c>
      <c r="L4750" s="286">
        <v>43573</v>
      </c>
      <c r="M4750" s="286" t="s">
        <v>3249</v>
      </c>
    </row>
    <row r="4751" spans="1:13" s="269" customFormat="1" ht="15.5" hidden="1" thickTop="1" thickBot="1" x14ac:dyDescent="0.4">
      <c r="A4751" s="287" t="s">
        <v>2958</v>
      </c>
      <c r="B4751" s="288" t="str">
        <f>VLOOKUP(A4751,Lists!B:C,2,FALSE)</f>
        <v>ERI001</v>
      </c>
      <c r="C4751" s="288" t="str">
        <f>VLOOKUP(A4751,Lists!B:D,3,FALSE)</f>
        <v>ERI</v>
      </c>
      <c r="D4751" s="289" t="s">
        <v>5110</v>
      </c>
      <c r="E4751" s="289">
        <v>641887</v>
      </c>
      <c r="F4751" s="289" t="s">
        <v>1705</v>
      </c>
      <c r="G4751" s="289" t="s">
        <v>731</v>
      </c>
      <c r="H4751" s="278">
        <f t="shared" si="148"/>
        <v>2</v>
      </c>
      <c r="I4751" s="252" t="s">
        <v>1711</v>
      </c>
      <c r="J4751" s="289" t="s">
        <v>8123</v>
      </c>
      <c r="K4751" s="278" t="str">
        <f t="shared" si="149"/>
        <v>ERI001Minimal humanitarian conditions - Level 1</v>
      </c>
      <c r="L4751" s="290">
        <v>43573</v>
      </c>
      <c r="M4751" s="290" t="s">
        <v>3249</v>
      </c>
    </row>
    <row r="4752" spans="1:13" s="269" customFormat="1" ht="15.5" hidden="1" thickTop="1" thickBot="1" x14ac:dyDescent="0.4">
      <c r="A4752" s="283" t="s">
        <v>2958</v>
      </c>
      <c r="B4752" s="284" t="str">
        <f>VLOOKUP(A4752,Lists!B:C,2,FALSE)</f>
        <v>ERI001</v>
      </c>
      <c r="C4752" s="284" t="str">
        <f>VLOOKUP(A4752,Lists!B:D,3,FALSE)</f>
        <v>ERI</v>
      </c>
      <c r="D4752" s="285" t="s">
        <v>5111</v>
      </c>
      <c r="E4752" s="285" t="s">
        <v>446</v>
      </c>
      <c r="F4752" s="285" t="s">
        <v>1710</v>
      </c>
      <c r="G4752" s="285" t="s">
        <v>446</v>
      </c>
      <c r="H4752" s="278" t="str">
        <f t="shared" si="148"/>
        <v>x</v>
      </c>
      <c r="I4752" s="251" t="s">
        <v>1716</v>
      </c>
      <c r="J4752" s="285" t="s">
        <v>3919</v>
      </c>
      <c r="K4752" s="278" t="str">
        <f t="shared" si="149"/>
        <v>ERI001Stressed humanitarian conditions - Level 2</v>
      </c>
      <c r="L4752" s="286">
        <v>43573</v>
      </c>
      <c r="M4752" s="286" t="s">
        <v>3249</v>
      </c>
    </row>
    <row r="4753" spans="1:13" s="269" customFormat="1" ht="15.5" hidden="1" thickTop="1" thickBot="1" x14ac:dyDescent="0.4">
      <c r="A4753" s="287" t="s">
        <v>2958</v>
      </c>
      <c r="B4753" s="288" t="str">
        <f>VLOOKUP(A4753,Lists!B:C,2,FALSE)</f>
        <v>ERI001</v>
      </c>
      <c r="C4753" s="288" t="str">
        <f>VLOOKUP(A4753,Lists!B:D,3,FALSE)</f>
        <v>ERI</v>
      </c>
      <c r="D4753" s="289" t="s">
        <v>5112</v>
      </c>
      <c r="E4753" s="289">
        <v>2567548</v>
      </c>
      <c r="F4753" s="289" t="s">
        <v>1710</v>
      </c>
      <c r="G4753" s="289" t="s">
        <v>731</v>
      </c>
      <c r="H4753" s="278">
        <f t="shared" si="148"/>
        <v>2</v>
      </c>
      <c r="I4753" s="252" t="s">
        <v>1716</v>
      </c>
      <c r="J4753" s="289" t="s">
        <v>1724</v>
      </c>
      <c r="K4753" s="278" t="str">
        <f t="shared" si="149"/>
        <v>ERI001Moderate humanitarian conditions - Level 3</v>
      </c>
      <c r="L4753" s="290">
        <v>43573</v>
      </c>
      <c r="M4753" s="290" t="s">
        <v>3249</v>
      </c>
    </row>
    <row r="4754" spans="1:13" s="269" customFormat="1" ht="15.5" hidden="1" thickTop="1" thickBot="1" x14ac:dyDescent="0.4">
      <c r="A4754" s="283" t="s">
        <v>1244</v>
      </c>
      <c r="B4754" s="284" t="str">
        <f>VLOOKUP(A4754,Lists!B:C,2,FALSE)</f>
        <v>SEN002</v>
      </c>
      <c r="C4754" s="284" t="str">
        <f>VLOOKUP(A4754,Lists!B:D,3,FALSE)</f>
        <v>SEN</v>
      </c>
      <c r="D4754" s="285" t="s">
        <v>737</v>
      </c>
      <c r="E4754" s="285">
        <v>15722373</v>
      </c>
      <c r="F4754" s="285" t="s">
        <v>3921</v>
      </c>
      <c r="G4754" s="285" t="s">
        <v>732</v>
      </c>
      <c r="H4754" s="278">
        <f t="shared" si="148"/>
        <v>1</v>
      </c>
      <c r="I4754" s="251" t="s">
        <v>830</v>
      </c>
      <c r="J4754" s="285" t="s">
        <v>831</v>
      </c>
      <c r="K4754" s="278" t="str">
        <f t="shared" si="149"/>
        <v>SEN002People exposed</v>
      </c>
      <c r="L4754" s="286">
        <v>43576</v>
      </c>
      <c r="M4754" s="286" t="s">
        <v>3249</v>
      </c>
    </row>
    <row r="4755" spans="1:13" s="269" customFormat="1" ht="15.5" hidden="1" thickTop="1" thickBot="1" x14ac:dyDescent="0.4">
      <c r="A4755" s="287" t="s">
        <v>1244</v>
      </c>
      <c r="B4755" s="288" t="str">
        <f>VLOOKUP(A4755,Lists!B:C,2,FALSE)</f>
        <v>SEN002</v>
      </c>
      <c r="C4755" s="288" t="str">
        <f>VLOOKUP(A4755,Lists!B:D,3,FALSE)</f>
        <v>SEN</v>
      </c>
      <c r="D4755" s="289" t="s">
        <v>533</v>
      </c>
      <c r="E4755" s="289">
        <v>13060609</v>
      </c>
      <c r="F4755" s="289" t="s">
        <v>902</v>
      </c>
      <c r="G4755" s="289" t="s">
        <v>732</v>
      </c>
      <c r="H4755" s="278">
        <f t="shared" si="148"/>
        <v>1</v>
      </c>
      <c r="I4755" s="252" t="s">
        <v>903</v>
      </c>
      <c r="J4755" s="289" t="s">
        <v>3922</v>
      </c>
      <c r="K4755" s="278" t="str">
        <f t="shared" si="149"/>
        <v>SEN002People affected</v>
      </c>
      <c r="L4755" s="290">
        <v>43576</v>
      </c>
      <c r="M4755" s="290" t="s">
        <v>3249</v>
      </c>
    </row>
    <row r="4756" spans="1:13" s="269" customFormat="1" ht="15.5" hidden="1" thickTop="1" thickBot="1" x14ac:dyDescent="0.4">
      <c r="A4756" s="283" t="s">
        <v>5263</v>
      </c>
      <c r="B4756" s="284" t="str">
        <f>VLOOKUP(A4756,Lists!B:C,2,FALSE)</f>
        <v>PAK001</v>
      </c>
      <c r="C4756" s="284" t="str">
        <f>VLOOKUP(A4756,Lists!B:D,3,FALSE)</f>
        <v>PAK</v>
      </c>
      <c r="D4756" s="285" t="s">
        <v>522</v>
      </c>
      <c r="E4756" s="285">
        <v>197015955</v>
      </c>
      <c r="F4756" s="285" t="s">
        <v>876</v>
      </c>
      <c r="G4756" s="285" t="s">
        <v>731</v>
      </c>
      <c r="H4756" s="278">
        <f t="shared" si="148"/>
        <v>2</v>
      </c>
      <c r="I4756" s="251" t="s">
        <v>3457</v>
      </c>
      <c r="J4756" s="285"/>
      <c r="K4756" s="278" t="str">
        <f t="shared" si="149"/>
        <v>PAK001Total population</v>
      </c>
      <c r="L4756" s="286">
        <v>43578</v>
      </c>
      <c r="M4756" s="286" t="s">
        <v>3248</v>
      </c>
    </row>
    <row r="4757" spans="1:13" s="269" customFormat="1" ht="15.5" thickTop="1" thickBot="1" x14ac:dyDescent="0.4">
      <c r="A4757" s="287" t="s">
        <v>5263</v>
      </c>
      <c r="B4757" s="288" t="str">
        <f>VLOOKUP(A4757,Lists!B:C,2,FALSE)</f>
        <v>PAK001</v>
      </c>
      <c r="C4757" s="288" t="str">
        <f>VLOOKUP(A4757,Lists!B:D,3,FALSE)</f>
        <v>PAK</v>
      </c>
      <c r="D4757" s="289" t="s">
        <v>666</v>
      </c>
      <c r="E4757" s="289">
        <v>281559</v>
      </c>
      <c r="F4757" s="289" t="s">
        <v>1429</v>
      </c>
      <c r="G4757" s="289" t="s">
        <v>731</v>
      </c>
      <c r="H4757" s="278">
        <f t="shared" si="148"/>
        <v>2</v>
      </c>
      <c r="I4757" s="252" t="s">
        <v>1443</v>
      </c>
      <c r="J4757" s="289" t="s">
        <v>3458</v>
      </c>
      <c r="K4757" s="278" t="str">
        <f t="shared" si="149"/>
        <v>PAK001People displaced</v>
      </c>
      <c r="L4757" s="290">
        <v>43578</v>
      </c>
      <c r="M4757" s="290" t="s">
        <v>3248</v>
      </c>
    </row>
    <row r="4758" spans="1:13" s="269" customFormat="1" ht="15.5" hidden="1" thickTop="1" thickBot="1" x14ac:dyDescent="0.4">
      <c r="A4758" s="283" t="s">
        <v>5263</v>
      </c>
      <c r="B4758" s="284" t="str">
        <f>VLOOKUP(A4758,Lists!B:C,2,FALSE)</f>
        <v>PAK001</v>
      </c>
      <c r="C4758" s="284" t="str">
        <f>VLOOKUP(A4758,Lists!B:D,3,FALSE)</f>
        <v>PAK</v>
      </c>
      <c r="D4758" s="285" t="s">
        <v>5029</v>
      </c>
      <c r="E4758" s="285">
        <v>545</v>
      </c>
      <c r="F4758" s="285" t="s">
        <v>4787</v>
      </c>
      <c r="G4758" s="285" t="s">
        <v>731</v>
      </c>
      <c r="H4758" s="278">
        <f t="shared" si="148"/>
        <v>2</v>
      </c>
      <c r="I4758" s="251" t="s">
        <v>1786</v>
      </c>
      <c r="J4758" s="285" t="s">
        <v>4788</v>
      </c>
      <c r="K4758" s="278" t="str">
        <f t="shared" si="149"/>
        <v>PAK001Fatalities reported</v>
      </c>
      <c r="L4758" s="286">
        <v>43578</v>
      </c>
      <c r="M4758" s="286" t="s">
        <v>3248</v>
      </c>
    </row>
    <row r="4759" spans="1:13" s="269" customFormat="1" ht="15.5" hidden="1" thickTop="1" thickBot="1" x14ac:dyDescent="0.4">
      <c r="A4759" s="287" t="s">
        <v>5263</v>
      </c>
      <c r="B4759" s="288" t="str">
        <f>VLOOKUP(A4759,Lists!B:C,2,FALSE)</f>
        <v>PAK001</v>
      </c>
      <c r="C4759" s="288" t="str">
        <f>VLOOKUP(A4759,Lists!B:D,3,FALSE)</f>
        <v>PAK</v>
      </c>
      <c r="D4759" s="289" t="s">
        <v>5115</v>
      </c>
      <c r="E4759" s="289">
        <v>621</v>
      </c>
      <c r="F4759" s="289" t="s">
        <v>4787</v>
      </c>
      <c r="G4759" s="289" t="s">
        <v>731</v>
      </c>
      <c r="H4759" s="278">
        <f t="shared" si="148"/>
        <v>2</v>
      </c>
      <c r="I4759" s="252" t="s">
        <v>1786</v>
      </c>
      <c r="J4759" s="289" t="s">
        <v>4788</v>
      </c>
      <c r="K4759" s="278" t="str">
        <f t="shared" si="149"/>
        <v>PAK001Fatalities in all crises</v>
      </c>
      <c r="L4759" s="290">
        <v>43578</v>
      </c>
      <c r="M4759" s="290" t="s">
        <v>3248</v>
      </c>
    </row>
    <row r="4760" spans="1:13" s="269" customFormat="1" ht="15.5" hidden="1" thickTop="1" thickBot="1" x14ac:dyDescent="0.4">
      <c r="A4760" s="283" t="s">
        <v>1233</v>
      </c>
      <c r="B4760" s="284" t="e">
        <f>VLOOKUP(A4760,Lists!B:C,2,FALSE)</f>
        <v>#N/A</v>
      </c>
      <c r="C4760" s="284" t="e">
        <f>VLOOKUP(A4760,Lists!B:D,3,FALSE)</f>
        <v>#N/A</v>
      </c>
      <c r="D4760" s="285" t="s">
        <v>5029</v>
      </c>
      <c r="E4760" s="285">
        <v>545</v>
      </c>
      <c r="F4760" s="285" t="s">
        <v>3489</v>
      </c>
      <c r="G4760" s="285" t="s">
        <v>731</v>
      </c>
      <c r="H4760" s="278">
        <f t="shared" si="148"/>
        <v>2</v>
      </c>
      <c r="I4760" s="251" t="s">
        <v>1786</v>
      </c>
      <c r="J4760" s="285" t="s">
        <v>1448</v>
      </c>
      <c r="K4760" s="278" t="e">
        <f t="shared" si="149"/>
        <v>#N/A</v>
      </c>
      <c r="L4760" s="286">
        <v>43578</v>
      </c>
      <c r="M4760" s="286" t="s">
        <v>3248</v>
      </c>
    </row>
    <row r="4761" spans="1:13" s="269" customFormat="1" ht="15.5" hidden="1" thickTop="1" thickBot="1" x14ac:dyDescent="0.4">
      <c r="A4761" s="287" t="s">
        <v>1233</v>
      </c>
      <c r="B4761" s="288" t="e">
        <f>VLOOKUP(A4761,Lists!B:C,2,FALSE)</f>
        <v>#N/A</v>
      </c>
      <c r="C4761" s="288" t="e">
        <f>VLOOKUP(A4761,Lists!B:D,3,FALSE)</f>
        <v>#N/A</v>
      </c>
      <c r="D4761" s="289" t="s">
        <v>5115</v>
      </c>
      <c r="E4761" s="289">
        <v>621</v>
      </c>
      <c r="F4761" s="289" t="s">
        <v>3489</v>
      </c>
      <c r="G4761" s="289" t="s">
        <v>731</v>
      </c>
      <c r="H4761" s="278">
        <f t="shared" si="148"/>
        <v>2</v>
      </c>
      <c r="I4761" s="252" t="s">
        <v>1786</v>
      </c>
      <c r="J4761" s="289" t="s">
        <v>2910</v>
      </c>
      <c r="K4761" s="278" t="e">
        <f t="shared" si="149"/>
        <v>#N/A</v>
      </c>
      <c r="L4761" s="290">
        <v>43578</v>
      </c>
      <c r="M4761" s="290" t="s">
        <v>3248</v>
      </c>
    </row>
    <row r="4762" spans="1:13" s="269" customFormat="1" ht="15.5" hidden="1" thickTop="1" thickBot="1" x14ac:dyDescent="0.4">
      <c r="A4762" s="283" t="s">
        <v>1232</v>
      </c>
      <c r="B4762" s="284" t="e">
        <f>VLOOKUP(A4762,Lists!B:C,2,FALSE)</f>
        <v>#N/A</v>
      </c>
      <c r="C4762" s="284" t="e">
        <f>VLOOKUP(A4762,Lists!B:D,3,FALSE)</f>
        <v>#N/A</v>
      </c>
      <c r="D4762" s="285" t="s">
        <v>5115</v>
      </c>
      <c r="E4762" s="285">
        <v>621</v>
      </c>
      <c r="F4762" s="285" t="s">
        <v>3489</v>
      </c>
      <c r="G4762" s="285" t="s">
        <v>731</v>
      </c>
      <c r="H4762" s="278">
        <f t="shared" si="148"/>
        <v>2</v>
      </c>
      <c r="I4762" s="251" t="s">
        <v>1786</v>
      </c>
      <c r="J4762" s="285" t="s">
        <v>2910</v>
      </c>
      <c r="K4762" s="278" t="e">
        <f t="shared" si="149"/>
        <v>#N/A</v>
      </c>
      <c r="L4762" s="286">
        <v>43578</v>
      </c>
      <c r="M4762" s="286" t="s">
        <v>3248</v>
      </c>
    </row>
    <row r="4763" spans="1:13" s="269" customFormat="1" ht="15.5" hidden="1" thickTop="1" thickBot="1" x14ac:dyDescent="0.4">
      <c r="A4763" s="287" t="s">
        <v>2997</v>
      </c>
      <c r="B4763" s="288" t="str">
        <f>VLOOKUP(A4763,Lists!B:C,2,FALSE)</f>
        <v>PAK004</v>
      </c>
      <c r="C4763" s="288" t="str">
        <f>VLOOKUP(A4763,Lists!B:D,3,FALSE)</f>
        <v>PAK</v>
      </c>
      <c r="D4763" s="289" t="s">
        <v>5115</v>
      </c>
      <c r="E4763" s="289">
        <v>621</v>
      </c>
      <c r="F4763" s="289" t="s">
        <v>3489</v>
      </c>
      <c r="G4763" s="289" t="s">
        <v>731</v>
      </c>
      <c r="H4763" s="278">
        <f t="shared" si="148"/>
        <v>2</v>
      </c>
      <c r="I4763" s="252" t="s">
        <v>1786</v>
      </c>
      <c r="J4763" s="289" t="s">
        <v>4819</v>
      </c>
      <c r="K4763" s="278" t="str">
        <f t="shared" si="149"/>
        <v>PAK004Fatalities in all crises</v>
      </c>
      <c r="L4763" s="290">
        <v>43578</v>
      </c>
      <c r="M4763" s="290" t="s">
        <v>3248</v>
      </c>
    </row>
    <row r="4764" spans="1:13" s="269" customFormat="1" ht="15.5" thickTop="1" thickBot="1" x14ac:dyDescent="0.4">
      <c r="A4764" s="283" t="s">
        <v>2997</v>
      </c>
      <c r="B4764" s="284" t="str">
        <f>VLOOKUP(A4764,Lists!B:C,2,FALSE)</f>
        <v>PAK004</v>
      </c>
      <c r="C4764" s="284" t="str">
        <f>VLOOKUP(A4764,Lists!B:D,3,FALSE)</f>
        <v>PAK</v>
      </c>
      <c r="D4764" s="285" t="s">
        <v>666</v>
      </c>
      <c r="E4764" s="285">
        <v>15000</v>
      </c>
      <c r="F4764" s="285" t="s">
        <v>3490</v>
      </c>
      <c r="G4764" s="285" t="s">
        <v>731</v>
      </c>
      <c r="H4764" s="278">
        <f t="shared" si="148"/>
        <v>2</v>
      </c>
      <c r="I4764" s="251" t="s">
        <v>3491</v>
      </c>
      <c r="J4764" s="285" t="s">
        <v>3492</v>
      </c>
      <c r="K4764" s="278" t="str">
        <f t="shared" si="149"/>
        <v>PAK004People displaced</v>
      </c>
      <c r="L4764" s="286">
        <v>43578</v>
      </c>
      <c r="M4764" s="286" t="s">
        <v>3248</v>
      </c>
    </row>
    <row r="4765" spans="1:13" s="269" customFormat="1" ht="15.5" hidden="1" thickTop="1" thickBot="1" x14ac:dyDescent="0.4">
      <c r="A4765" s="287" t="s">
        <v>3403</v>
      </c>
      <c r="B4765" s="288" t="e">
        <f>VLOOKUP(A4765,Lists!B:C,2,FALSE)</f>
        <v>#N/A</v>
      </c>
      <c r="C4765" s="288" t="e">
        <f>VLOOKUP(A4765,Lists!B:D,3,FALSE)</f>
        <v>#N/A</v>
      </c>
      <c r="D4765" s="289" t="s">
        <v>522</v>
      </c>
      <c r="E4765" s="289">
        <v>44823798</v>
      </c>
      <c r="F4765" s="289" t="s">
        <v>3923</v>
      </c>
      <c r="G4765" s="289" t="s">
        <v>731</v>
      </c>
      <c r="H4765" s="278">
        <f t="shared" si="148"/>
        <v>2</v>
      </c>
      <c r="I4765" s="252" t="s">
        <v>3924</v>
      </c>
      <c r="J4765" s="289" t="s">
        <v>3925</v>
      </c>
      <c r="K4765" s="278" t="e">
        <f t="shared" si="149"/>
        <v>#N/A</v>
      </c>
      <c r="L4765" s="290">
        <v>43578</v>
      </c>
      <c r="M4765" s="290" t="s">
        <v>3248</v>
      </c>
    </row>
    <row r="4766" spans="1:13" s="269" customFormat="1" ht="15.5" hidden="1" thickTop="1" thickBot="1" x14ac:dyDescent="0.4">
      <c r="A4766" s="283" t="s">
        <v>3403</v>
      </c>
      <c r="B4766" s="284" t="e">
        <f>VLOOKUP(A4766,Lists!B:C,2,FALSE)</f>
        <v>#N/A</v>
      </c>
      <c r="C4766" s="284" t="e">
        <f>VLOOKUP(A4766,Lists!B:D,3,FALSE)</f>
        <v>#N/A</v>
      </c>
      <c r="D4766" s="285" t="s">
        <v>5029</v>
      </c>
      <c r="E4766" s="285" t="s">
        <v>446</v>
      </c>
      <c r="F4766" s="285" t="s">
        <v>446</v>
      </c>
      <c r="G4766" s="285" t="s">
        <v>446</v>
      </c>
      <c r="H4766" s="278" t="str">
        <f t="shared" si="148"/>
        <v>x</v>
      </c>
      <c r="I4766" s="251" t="s">
        <v>446</v>
      </c>
      <c r="J4766" s="285" t="s">
        <v>3926</v>
      </c>
      <c r="K4766" s="278" t="e">
        <f t="shared" si="149"/>
        <v>#N/A</v>
      </c>
      <c r="L4766" s="286">
        <v>43578</v>
      </c>
      <c r="M4766" s="286" t="s">
        <v>3249</v>
      </c>
    </row>
    <row r="4767" spans="1:13" s="269" customFormat="1" ht="15.5" hidden="1" thickTop="1" thickBot="1" x14ac:dyDescent="0.4">
      <c r="A4767" s="287" t="s">
        <v>3403</v>
      </c>
      <c r="B4767" s="288" t="e">
        <f>VLOOKUP(A4767,Lists!B:C,2,FALSE)</f>
        <v>#N/A</v>
      </c>
      <c r="C4767" s="288" t="e">
        <f>VLOOKUP(A4767,Lists!B:D,3,FALSE)</f>
        <v>#N/A</v>
      </c>
      <c r="D4767" s="289" t="s">
        <v>5115</v>
      </c>
      <c r="E4767" s="289">
        <v>136</v>
      </c>
      <c r="F4767" s="289" t="s">
        <v>3927</v>
      </c>
      <c r="G4767" s="289" t="s">
        <v>730</v>
      </c>
      <c r="H4767" s="278">
        <f t="shared" si="148"/>
        <v>3</v>
      </c>
      <c r="I4767" s="252"/>
      <c r="J4767" s="289" t="s">
        <v>3928</v>
      </c>
      <c r="K4767" s="278" t="e">
        <f t="shared" si="149"/>
        <v>#N/A</v>
      </c>
      <c r="L4767" s="290">
        <v>43578</v>
      </c>
      <c r="M4767" s="290" t="s">
        <v>3248</v>
      </c>
    </row>
    <row r="4768" spans="1:13" s="269" customFormat="1" ht="15.5" hidden="1" thickTop="1" thickBot="1" x14ac:dyDescent="0.4">
      <c r="A4768" s="283" t="s">
        <v>3403</v>
      </c>
      <c r="B4768" s="284" t="e">
        <f>VLOOKUP(A4768,Lists!B:C,2,FALSE)</f>
        <v>#N/A</v>
      </c>
      <c r="C4768" s="284" t="e">
        <f>VLOOKUP(A4768,Lists!B:D,3,FALSE)</f>
        <v>#N/A</v>
      </c>
      <c r="D4768" s="285" t="s">
        <v>752</v>
      </c>
      <c r="E4768" s="285">
        <v>5759425</v>
      </c>
      <c r="F4768" s="285" t="s">
        <v>2658</v>
      </c>
      <c r="G4768" s="285" t="s">
        <v>731</v>
      </c>
      <c r="H4768" s="278">
        <f t="shared" si="148"/>
        <v>2</v>
      </c>
      <c r="I4768" s="251" t="s">
        <v>2711</v>
      </c>
      <c r="J4768" s="285" t="s">
        <v>3929</v>
      </c>
      <c r="K4768" s="278" t="e">
        <f t="shared" si="149"/>
        <v>#N/A</v>
      </c>
      <c r="L4768" s="286">
        <v>43578</v>
      </c>
      <c r="M4768" s="286" t="s">
        <v>3248</v>
      </c>
    </row>
    <row r="4769" spans="1:13" s="269" customFormat="1" ht="15.5" hidden="1" thickTop="1" thickBot="1" x14ac:dyDescent="0.4">
      <c r="A4769" s="287" t="s">
        <v>3403</v>
      </c>
      <c r="B4769" s="288" t="e">
        <f>VLOOKUP(A4769,Lists!B:C,2,FALSE)</f>
        <v>#N/A</v>
      </c>
      <c r="C4769" s="288" t="e">
        <f>VLOOKUP(A4769,Lists!B:D,3,FALSE)</f>
        <v>#N/A</v>
      </c>
      <c r="D4769" s="289" t="s">
        <v>5110</v>
      </c>
      <c r="E4769" s="289">
        <v>23257157</v>
      </c>
      <c r="F4769" s="289" t="s">
        <v>3112</v>
      </c>
      <c r="G4769" s="289" t="s">
        <v>731</v>
      </c>
      <c r="H4769" s="278">
        <f t="shared" si="148"/>
        <v>2</v>
      </c>
      <c r="I4769" s="252" t="s">
        <v>3113</v>
      </c>
      <c r="J4769" s="289" t="s">
        <v>3930</v>
      </c>
      <c r="K4769" s="278" t="e">
        <f t="shared" si="149"/>
        <v>#N/A</v>
      </c>
      <c r="L4769" s="290">
        <v>43578</v>
      </c>
      <c r="M4769" s="290" t="s">
        <v>3249</v>
      </c>
    </row>
    <row r="4770" spans="1:13" s="269" customFormat="1" ht="15.5" hidden="1" thickTop="1" thickBot="1" x14ac:dyDescent="0.4">
      <c r="A4770" s="283" t="s">
        <v>3403</v>
      </c>
      <c r="B4770" s="284" t="e">
        <f>VLOOKUP(A4770,Lists!B:C,2,FALSE)</f>
        <v>#N/A</v>
      </c>
      <c r="C4770" s="284" t="e">
        <f>VLOOKUP(A4770,Lists!B:D,3,FALSE)</f>
        <v>#N/A</v>
      </c>
      <c r="D4770" s="285" t="s">
        <v>5111</v>
      </c>
      <c r="E4770" s="285">
        <v>13359120</v>
      </c>
      <c r="F4770" s="285" t="s">
        <v>2658</v>
      </c>
      <c r="G4770" s="285" t="s">
        <v>731</v>
      </c>
      <c r="H4770" s="278">
        <f t="shared" si="148"/>
        <v>2</v>
      </c>
      <c r="I4770" s="251" t="s">
        <v>2711</v>
      </c>
      <c r="J4770" s="285" t="s">
        <v>3931</v>
      </c>
      <c r="K4770" s="278" t="e">
        <f t="shared" si="149"/>
        <v>#N/A</v>
      </c>
      <c r="L4770" s="286">
        <v>43578</v>
      </c>
      <c r="M4770" s="286" t="s">
        <v>3249</v>
      </c>
    </row>
    <row r="4771" spans="1:13" s="269" customFormat="1" ht="15.5" hidden="1" thickTop="1" thickBot="1" x14ac:dyDescent="0.4">
      <c r="A4771" s="287" t="s">
        <v>3403</v>
      </c>
      <c r="B4771" s="288" t="e">
        <f>VLOOKUP(A4771,Lists!B:C,2,FALSE)</f>
        <v>#N/A</v>
      </c>
      <c r="C4771" s="288" t="e">
        <f>VLOOKUP(A4771,Lists!B:D,3,FALSE)</f>
        <v>#N/A</v>
      </c>
      <c r="D4771" s="289" t="s">
        <v>5112</v>
      </c>
      <c r="E4771" s="289">
        <v>4675812</v>
      </c>
      <c r="F4771" s="289" t="s">
        <v>2658</v>
      </c>
      <c r="G4771" s="289" t="s">
        <v>731</v>
      </c>
      <c r="H4771" s="278">
        <f t="shared" si="148"/>
        <v>2</v>
      </c>
      <c r="I4771" s="252" t="s">
        <v>2711</v>
      </c>
      <c r="J4771" s="289" t="s">
        <v>3931</v>
      </c>
      <c r="K4771" s="278" t="e">
        <f t="shared" si="149"/>
        <v>#N/A</v>
      </c>
      <c r="L4771" s="290">
        <v>43578</v>
      </c>
      <c r="M4771" s="290" t="s">
        <v>3249</v>
      </c>
    </row>
    <row r="4772" spans="1:13" s="269" customFormat="1" ht="15.5" hidden="1" thickTop="1" thickBot="1" x14ac:dyDescent="0.4">
      <c r="A4772" s="283" t="s">
        <v>3403</v>
      </c>
      <c r="B4772" s="284" t="e">
        <f>VLOOKUP(A4772,Lists!B:C,2,FALSE)</f>
        <v>#N/A</v>
      </c>
      <c r="C4772" s="284" t="e">
        <f>VLOOKUP(A4772,Lists!B:D,3,FALSE)</f>
        <v>#N/A</v>
      </c>
      <c r="D4772" s="285" t="s">
        <v>5113</v>
      </c>
      <c r="E4772" s="285">
        <v>1083613</v>
      </c>
      <c r="F4772" s="285" t="s">
        <v>2658</v>
      </c>
      <c r="G4772" s="285" t="s">
        <v>731</v>
      </c>
      <c r="H4772" s="278">
        <f t="shared" si="148"/>
        <v>2</v>
      </c>
      <c r="I4772" s="251" t="s">
        <v>2711</v>
      </c>
      <c r="J4772" s="285" t="s">
        <v>3931</v>
      </c>
      <c r="K4772" s="278" t="e">
        <f t="shared" si="149"/>
        <v>#N/A</v>
      </c>
      <c r="L4772" s="286">
        <v>43578</v>
      </c>
      <c r="M4772" s="286" t="s">
        <v>3249</v>
      </c>
    </row>
    <row r="4773" spans="1:13" s="269" customFormat="1" ht="15.5" hidden="1" thickTop="1" thickBot="1" x14ac:dyDescent="0.4">
      <c r="A4773" s="287" t="s">
        <v>3403</v>
      </c>
      <c r="B4773" s="288" t="e">
        <f>VLOOKUP(A4773,Lists!B:C,2,FALSE)</f>
        <v>#N/A</v>
      </c>
      <c r="C4773" s="288" t="e">
        <f>VLOOKUP(A4773,Lists!B:D,3,FALSE)</f>
        <v>#N/A</v>
      </c>
      <c r="D4773" s="289" t="s">
        <v>5114</v>
      </c>
      <c r="E4773" s="289">
        <v>0</v>
      </c>
      <c r="F4773" s="289" t="s">
        <v>2658</v>
      </c>
      <c r="G4773" s="289" t="s">
        <v>731</v>
      </c>
      <c r="H4773" s="278">
        <f t="shared" si="148"/>
        <v>2</v>
      </c>
      <c r="I4773" s="252" t="s">
        <v>2711</v>
      </c>
      <c r="J4773" s="289" t="s">
        <v>3931</v>
      </c>
      <c r="K4773" s="278" t="e">
        <f t="shared" si="149"/>
        <v>#N/A</v>
      </c>
      <c r="L4773" s="290">
        <v>43578</v>
      </c>
      <c r="M4773" s="290" t="s">
        <v>3249</v>
      </c>
    </row>
    <row r="4774" spans="1:13" s="269" customFormat="1" ht="15.5" hidden="1" thickTop="1" thickBot="1" x14ac:dyDescent="0.4">
      <c r="A4774" s="283" t="s">
        <v>2980</v>
      </c>
      <c r="B4774" s="284" t="str">
        <f>VLOOKUP(A4774,Lists!B:C,2,FALSE)</f>
        <v>SDN004</v>
      </c>
      <c r="C4774" s="284" t="str">
        <f>VLOOKUP(A4774,Lists!B:D,3,FALSE)</f>
        <v>SDN</v>
      </c>
      <c r="D4774" s="285" t="s">
        <v>522</v>
      </c>
      <c r="E4774" s="285">
        <v>44823798</v>
      </c>
      <c r="F4774" s="285" t="s">
        <v>3923</v>
      </c>
      <c r="G4774" s="285" t="s">
        <v>731</v>
      </c>
      <c r="H4774" s="278">
        <f t="shared" si="148"/>
        <v>2</v>
      </c>
      <c r="I4774" s="251" t="s">
        <v>3924</v>
      </c>
      <c r="J4774" s="285" t="s">
        <v>3925</v>
      </c>
      <c r="K4774" s="278" t="str">
        <f t="shared" si="149"/>
        <v>SDN004Total population</v>
      </c>
      <c r="L4774" s="286">
        <v>43578</v>
      </c>
      <c r="M4774" s="286" t="s">
        <v>3248</v>
      </c>
    </row>
    <row r="4775" spans="1:13" s="269" customFormat="1" ht="15.5" hidden="1" thickTop="1" thickBot="1" x14ac:dyDescent="0.4">
      <c r="A4775" s="287" t="s">
        <v>2980</v>
      </c>
      <c r="B4775" s="288" t="str">
        <f>VLOOKUP(A4775,Lists!B:C,2,FALSE)</f>
        <v>SDN004</v>
      </c>
      <c r="C4775" s="288" t="str">
        <f>VLOOKUP(A4775,Lists!B:D,3,FALSE)</f>
        <v>SDN</v>
      </c>
      <c r="D4775" s="289" t="s">
        <v>737</v>
      </c>
      <c r="E4775" s="289">
        <v>846556</v>
      </c>
      <c r="F4775" s="289" t="s">
        <v>3932</v>
      </c>
      <c r="G4775" s="289" t="s">
        <v>731</v>
      </c>
      <c r="H4775" s="278">
        <f t="shared" si="148"/>
        <v>2</v>
      </c>
      <c r="I4775" s="252" t="s">
        <v>3933</v>
      </c>
      <c r="J4775" s="289" t="s">
        <v>3934</v>
      </c>
      <c r="K4775" s="278" t="str">
        <f t="shared" si="149"/>
        <v>SDN004People exposed</v>
      </c>
      <c r="L4775" s="290">
        <v>43578</v>
      </c>
      <c r="M4775" s="290" t="s">
        <v>3249</v>
      </c>
    </row>
    <row r="4776" spans="1:13" s="269" customFormat="1" ht="15.5" hidden="1" thickTop="1" thickBot="1" x14ac:dyDescent="0.4">
      <c r="A4776" s="283" t="s">
        <v>2980</v>
      </c>
      <c r="B4776" s="284" t="str">
        <f>VLOOKUP(A4776,Lists!B:C,2,FALSE)</f>
        <v>SDN004</v>
      </c>
      <c r="C4776" s="284" t="str">
        <f>VLOOKUP(A4776,Lists!B:D,3,FALSE)</f>
        <v>SDN</v>
      </c>
      <c r="D4776" s="285" t="s">
        <v>533</v>
      </c>
      <c r="E4776" s="285">
        <v>846556</v>
      </c>
      <c r="F4776" s="285" t="s">
        <v>3932</v>
      </c>
      <c r="G4776" s="285" t="s">
        <v>731</v>
      </c>
      <c r="H4776" s="278">
        <f t="shared" si="148"/>
        <v>2</v>
      </c>
      <c r="I4776" s="251" t="s">
        <v>3933</v>
      </c>
      <c r="J4776" s="285" t="s">
        <v>2726</v>
      </c>
      <c r="K4776" s="278" t="str">
        <f t="shared" si="149"/>
        <v>SDN004People affected</v>
      </c>
      <c r="L4776" s="286">
        <v>43578</v>
      </c>
      <c r="M4776" s="286" t="s">
        <v>3249</v>
      </c>
    </row>
    <row r="4777" spans="1:13" s="269" customFormat="1" ht="15.5" thickTop="1" thickBot="1" x14ac:dyDescent="0.4">
      <c r="A4777" s="287" t="s">
        <v>2980</v>
      </c>
      <c r="B4777" s="288" t="str">
        <f>VLOOKUP(A4777,Lists!B:C,2,FALSE)</f>
        <v>SDN004</v>
      </c>
      <c r="C4777" s="288" t="str">
        <f>VLOOKUP(A4777,Lists!B:D,3,FALSE)</f>
        <v>SDN</v>
      </c>
      <c r="D4777" s="289" t="s">
        <v>666</v>
      </c>
      <c r="E4777" s="289">
        <v>846556</v>
      </c>
      <c r="F4777" s="289" t="s">
        <v>3932</v>
      </c>
      <c r="G4777" s="289" t="s">
        <v>731</v>
      </c>
      <c r="H4777" s="278">
        <f t="shared" si="148"/>
        <v>2</v>
      </c>
      <c r="I4777" s="252" t="s">
        <v>3933</v>
      </c>
      <c r="J4777" s="289" t="s">
        <v>2727</v>
      </c>
      <c r="K4777" s="278" t="str">
        <f t="shared" si="149"/>
        <v>SDN004People displaced</v>
      </c>
      <c r="L4777" s="290">
        <v>43578</v>
      </c>
      <c r="M4777" s="290" t="s">
        <v>3249</v>
      </c>
    </row>
    <row r="4778" spans="1:13" s="269" customFormat="1" ht="15.5" hidden="1" thickTop="1" thickBot="1" x14ac:dyDescent="0.4">
      <c r="A4778" s="283" t="s">
        <v>2980</v>
      </c>
      <c r="B4778" s="284" t="str">
        <f>VLOOKUP(A4778,Lists!B:C,2,FALSE)</f>
        <v>SDN004</v>
      </c>
      <c r="C4778" s="284" t="str">
        <f>VLOOKUP(A4778,Lists!B:D,3,FALSE)</f>
        <v>SDN</v>
      </c>
      <c r="D4778" s="285" t="s">
        <v>5115</v>
      </c>
      <c r="E4778" s="285">
        <v>136</v>
      </c>
      <c r="F4778" s="285" t="s">
        <v>3927</v>
      </c>
      <c r="G4778" s="285" t="s">
        <v>730</v>
      </c>
      <c r="H4778" s="278">
        <f t="shared" si="148"/>
        <v>3</v>
      </c>
      <c r="I4778" s="251" t="s">
        <v>1354</v>
      </c>
      <c r="J4778" s="285" t="s">
        <v>3928</v>
      </c>
      <c r="K4778" s="278" t="str">
        <f t="shared" si="149"/>
        <v>SDN004Fatalities in all crises</v>
      </c>
      <c r="L4778" s="286">
        <v>43578</v>
      </c>
      <c r="M4778" s="286" t="s">
        <v>3248</v>
      </c>
    </row>
    <row r="4779" spans="1:13" s="269" customFormat="1" ht="15.5" hidden="1" thickTop="1" thickBot="1" x14ac:dyDescent="0.4">
      <c r="A4779" s="287" t="s">
        <v>2980</v>
      </c>
      <c r="B4779" s="288" t="str">
        <f>VLOOKUP(A4779,Lists!B:C,2,FALSE)</f>
        <v>SDN004</v>
      </c>
      <c r="C4779" s="288" t="str">
        <f>VLOOKUP(A4779,Lists!B:D,3,FALSE)</f>
        <v>SDN</v>
      </c>
      <c r="D4779" s="289" t="s">
        <v>752</v>
      </c>
      <c r="E4779" s="289">
        <v>846556</v>
      </c>
      <c r="F4779" s="289" t="s">
        <v>3932</v>
      </c>
      <c r="G4779" s="289" t="s">
        <v>731</v>
      </c>
      <c r="H4779" s="278">
        <f t="shared" si="148"/>
        <v>2</v>
      </c>
      <c r="I4779" s="252" t="s">
        <v>3933</v>
      </c>
      <c r="J4779" s="289" t="s">
        <v>3122</v>
      </c>
      <c r="K4779" s="278" t="str">
        <f t="shared" si="149"/>
        <v>SDN004People in Need</v>
      </c>
      <c r="L4779" s="290">
        <v>43578</v>
      </c>
      <c r="M4779" s="290" t="s">
        <v>3248</v>
      </c>
    </row>
    <row r="4780" spans="1:13" s="269" customFormat="1" ht="15.5" hidden="1" thickTop="1" thickBot="1" x14ac:dyDescent="0.4">
      <c r="A4780" s="283" t="s">
        <v>2980</v>
      </c>
      <c r="B4780" s="284" t="str">
        <f>VLOOKUP(A4780,Lists!B:C,2,FALSE)</f>
        <v>SDN004</v>
      </c>
      <c r="C4780" s="284" t="str">
        <f>VLOOKUP(A4780,Lists!B:D,3,FALSE)</f>
        <v>SDN</v>
      </c>
      <c r="D4780" s="285" t="s">
        <v>5110</v>
      </c>
      <c r="E4780" s="285">
        <v>0</v>
      </c>
      <c r="F4780" s="285" t="s">
        <v>3935</v>
      </c>
      <c r="G4780" s="285" t="s">
        <v>730</v>
      </c>
      <c r="H4780" s="278">
        <f t="shared" si="148"/>
        <v>3</v>
      </c>
      <c r="I4780" s="251" t="s">
        <v>3108</v>
      </c>
      <c r="J4780" s="285" t="s">
        <v>3936</v>
      </c>
      <c r="K4780" s="278" t="str">
        <f t="shared" si="149"/>
        <v>SDN004Minimal humanitarian conditions - Level 1</v>
      </c>
      <c r="L4780" s="286">
        <v>43578</v>
      </c>
      <c r="M4780" s="286" t="s">
        <v>3249</v>
      </c>
    </row>
    <row r="4781" spans="1:13" s="269" customFormat="1" ht="15.5" hidden="1" thickTop="1" thickBot="1" x14ac:dyDescent="0.4">
      <c r="A4781" s="287" t="s">
        <v>2980</v>
      </c>
      <c r="B4781" s="288" t="str">
        <f>VLOOKUP(A4781,Lists!B:C,2,FALSE)</f>
        <v>SDN004</v>
      </c>
      <c r="C4781" s="288" t="str">
        <f>VLOOKUP(A4781,Lists!B:D,3,FALSE)</f>
        <v>SDN</v>
      </c>
      <c r="D4781" s="289" t="s">
        <v>5111</v>
      </c>
      <c r="E4781" s="289">
        <v>0</v>
      </c>
      <c r="F4781" s="289" t="s">
        <v>3937</v>
      </c>
      <c r="G4781" s="289" t="s">
        <v>730</v>
      </c>
      <c r="H4781" s="278">
        <f t="shared" si="148"/>
        <v>3</v>
      </c>
      <c r="I4781" s="252" t="s">
        <v>3938</v>
      </c>
      <c r="J4781" s="289" t="s">
        <v>3939</v>
      </c>
      <c r="K4781" s="278" t="str">
        <f t="shared" si="149"/>
        <v>SDN004Stressed humanitarian conditions - Level 2</v>
      </c>
      <c r="L4781" s="290">
        <v>43578</v>
      </c>
      <c r="M4781" s="290" t="s">
        <v>3249</v>
      </c>
    </row>
    <row r="4782" spans="1:13" s="269" customFormat="1" ht="15.5" hidden="1" thickTop="1" thickBot="1" x14ac:dyDescent="0.4">
      <c r="A4782" s="283" t="s">
        <v>2980</v>
      </c>
      <c r="B4782" s="284" t="str">
        <f>VLOOKUP(A4782,Lists!B:C,2,FALSE)</f>
        <v>SDN004</v>
      </c>
      <c r="C4782" s="284" t="str">
        <f>VLOOKUP(A4782,Lists!B:D,3,FALSE)</f>
        <v>SDN</v>
      </c>
      <c r="D4782" s="285" t="s">
        <v>5112</v>
      </c>
      <c r="E4782" s="285">
        <v>803466</v>
      </c>
      <c r="F4782" s="285" t="s">
        <v>3937</v>
      </c>
      <c r="G4782" s="285" t="s">
        <v>731</v>
      </c>
      <c r="H4782" s="278">
        <f t="shared" si="148"/>
        <v>2</v>
      </c>
      <c r="I4782" s="251" t="s">
        <v>3938</v>
      </c>
      <c r="J4782" s="285" t="s">
        <v>3940</v>
      </c>
      <c r="K4782" s="278" t="str">
        <f t="shared" si="149"/>
        <v>SDN004Moderate humanitarian conditions - Level 3</v>
      </c>
      <c r="L4782" s="286">
        <v>43578</v>
      </c>
      <c r="M4782" s="286" t="s">
        <v>3249</v>
      </c>
    </row>
    <row r="4783" spans="1:13" s="269" customFormat="1" ht="15.5" hidden="1" thickTop="1" thickBot="1" x14ac:dyDescent="0.4">
      <c r="A4783" s="287" t="s">
        <v>2980</v>
      </c>
      <c r="B4783" s="288" t="str">
        <f>VLOOKUP(A4783,Lists!B:C,2,FALSE)</f>
        <v>SDN004</v>
      </c>
      <c r="C4783" s="288" t="str">
        <f>VLOOKUP(A4783,Lists!B:D,3,FALSE)</f>
        <v>SDN</v>
      </c>
      <c r="D4783" s="289" t="s">
        <v>5113</v>
      </c>
      <c r="E4783" s="289">
        <v>43090</v>
      </c>
      <c r="F4783" s="289" t="s">
        <v>3937</v>
      </c>
      <c r="G4783" s="289" t="s">
        <v>731</v>
      </c>
      <c r="H4783" s="278">
        <f t="shared" si="148"/>
        <v>2</v>
      </c>
      <c r="I4783" s="252" t="s">
        <v>3938</v>
      </c>
      <c r="J4783" s="289" t="s">
        <v>3941</v>
      </c>
      <c r="K4783" s="278" t="str">
        <f t="shared" si="149"/>
        <v>SDN004Severe humanitarian conditions - Level 4</v>
      </c>
      <c r="L4783" s="290">
        <v>43578</v>
      </c>
      <c r="M4783" s="290" t="s">
        <v>3249</v>
      </c>
    </row>
    <row r="4784" spans="1:13" s="269" customFormat="1" ht="15.5" hidden="1" thickTop="1" thickBot="1" x14ac:dyDescent="0.4">
      <c r="A4784" s="283" t="s">
        <v>2980</v>
      </c>
      <c r="B4784" s="284" t="str">
        <f>VLOOKUP(A4784,Lists!B:C,2,FALSE)</f>
        <v>SDN004</v>
      </c>
      <c r="C4784" s="284" t="str">
        <f>VLOOKUP(A4784,Lists!B:D,3,FALSE)</f>
        <v>SDN</v>
      </c>
      <c r="D4784" s="285" t="s">
        <v>5114</v>
      </c>
      <c r="E4784" s="285">
        <v>0</v>
      </c>
      <c r="F4784" s="285" t="s">
        <v>3937</v>
      </c>
      <c r="G4784" s="285" t="s">
        <v>732</v>
      </c>
      <c r="H4784" s="278">
        <f t="shared" si="148"/>
        <v>1</v>
      </c>
      <c r="I4784" s="251" t="s">
        <v>3938</v>
      </c>
      <c r="J4784" s="285" t="s">
        <v>3942</v>
      </c>
      <c r="K4784" s="278" t="str">
        <f t="shared" si="149"/>
        <v>SDN004Extreme humanitarian conditions - Level 5</v>
      </c>
      <c r="L4784" s="286">
        <v>43578</v>
      </c>
      <c r="M4784" s="286" t="s">
        <v>3249</v>
      </c>
    </row>
    <row r="4785" spans="1:13" s="269" customFormat="1" ht="15.5" hidden="1" thickTop="1" thickBot="1" x14ac:dyDescent="0.4">
      <c r="A4785" s="287" t="s">
        <v>2979</v>
      </c>
      <c r="B4785" s="288" t="str">
        <f>VLOOKUP(A4785,Lists!B:C,2,FALSE)</f>
        <v>SDN003</v>
      </c>
      <c r="C4785" s="288" t="str">
        <f>VLOOKUP(A4785,Lists!B:D,3,FALSE)</f>
        <v>SDN</v>
      </c>
      <c r="D4785" s="289" t="s">
        <v>522</v>
      </c>
      <c r="E4785" s="289">
        <v>44823798</v>
      </c>
      <c r="F4785" s="289" t="s">
        <v>3923</v>
      </c>
      <c r="G4785" s="289" t="s">
        <v>731</v>
      </c>
      <c r="H4785" s="278">
        <f t="shared" si="148"/>
        <v>2</v>
      </c>
      <c r="I4785" s="252" t="s">
        <v>3924</v>
      </c>
      <c r="J4785" s="289" t="s">
        <v>3925</v>
      </c>
      <c r="K4785" s="278" t="str">
        <f t="shared" si="149"/>
        <v>SDN003Total population</v>
      </c>
      <c r="L4785" s="290">
        <v>43578</v>
      </c>
      <c r="M4785" s="290" t="s">
        <v>3248</v>
      </c>
    </row>
    <row r="4786" spans="1:13" s="269" customFormat="1" ht="15.5" hidden="1" thickTop="1" thickBot="1" x14ac:dyDescent="0.4">
      <c r="A4786" s="283" t="s">
        <v>2979</v>
      </c>
      <c r="B4786" s="284" t="str">
        <f>VLOOKUP(A4786,Lists!B:C,2,FALSE)</f>
        <v>SDN003</v>
      </c>
      <c r="C4786" s="284" t="str">
        <f>VLOOKUP(A4786,Lists!B:D,3,FALSE)</f>
        <v>SDN</v>
      </c>
      <c r="D4786" s="285" t="s">
        <v>737</v>
      </c>
      <c r="E4786" s="285">
        <v>120504</v>
      </c>
      <c r="F4786" s="285" t="s">
        <v>3932</v>
      </c>
      <c r="G4786" s="285" t="s">
        <v>730</v>
      </c>
      <c r="H4786" s="278">
        <f t="shared" si="148"/>
        <v>3</v>
      </c>
      <c r="I4786" s="251" t="s">
        <v>3943</v>
      </c>
      <c r="J4786" s="285" t="s">
        <v>3944</v>
      </c>
      <c r="K4786" s="278" t="str">
        <f t="shared" si="149"/>
        <v>SDN003People exposed</v>
      </c>
      <c r="L4786" s="286">
        <v>43578</v>
      </c>
      <c r="M4786" s="286" t="s">
        <v>3249</v>
      </c>
    </row>
    <row r="4787" spans="1:13" s="269" customFormat="1" ht="15.5" hidden="1" thickTop="1" thickBot="1" x14ac:dyDescent="0.4">
      <c r="A4787" s="287" t="s">
        <v>2979</v>
      </c>
      <c r="B4787" s="288" t="str">
        <f>VLOOKUP(A4787,Lists!B:C,2,FALSE)</f>
        <v>SDN003</v>
      </c>
      <c r="C4787" s="288" t="str">
        <f>VLOOKUP(A4787,Lists!B:D,3,FALSE)</f>
        <v>SDN</v>
      </c>
      <c r="D4787" s="289" t="s">
        <v>533</v>
      </c>
      <c r="E4787" s="289">
        <v>120504</v>
      </c>
      <c r="F4787" s="289" t="s">
        <v>3932</v>
      </c>
      <c r="G4787" s="289" t="s">
        <v>730</v>
      </c>
      <c r="H4787" s="278">
        <f t="shared" si="148"/>
        <v>3</v>
      </c>
      <c r="I4787" s="252" t="s">
        <v>3943</v>
      </c>
      <c r="J4787" s="289" t="s">
        <v>3945</v>
      </c>
      <c r="K4787" s="278" t="str">
        <f t="shared" si="149"/>
        <v>SDN003People affected</v>
      </c>
      <c r="L4787" s="290">
        <v>43578</v>
      </c>
      <c r="M4787" s="290" t="s">
        <v>3249</v>
      </c>
    </row>
    <row r="4788" spans="1:13" s="269" customFormat="1" ht="15.5" thickTop="1" thickBot="1" x14ac:dyDescent="0.4">
      <c r="A4788" s="283" t="s">
        <v>2979</v>
      </c>
      <c r="B4788" s="284" t="str">
        <f>VLOOKUP(A4788,Lists!B:C,2,FALSE)</f>
        <v>SDN003</v>
      </c>
      <c r="C4788" s="284" t="str">
        <f>VLOOKUP(A4788,Lists!B:D,3,FALSE)</f>
        <v>SDN</v>
      </c>
      <c r="D4788" s="285" t="s">
        <v>666</v>
      </c>
      <c r="E4788" s="285">
        <v>120504</v>
      </c>
      <c r="F4788" s="285" t="s">
        <v>3932</v>
      </c>
      <c r="G4788" s="285" t="s">
        <v>731</v>
      </c>
      <c r="H4788" s="278">
        <f t="shared" si="148"/>
        <v>2</v>
      </c>
      <c r="I4788" s="251" t="s">
        <v>3943</v>
      </c>
      <c r="J4788" s="285" t="s">
        <v>2734</v>
      </c>
      <c r="K4788" s="278" t="str">
        <f t="shared" si="149"/>
        <v>SDN003People displaced</v>
      </c>
      <c r="L4788" s="286">
        <v>43578</v>
      </c>
      <c r="M4788" s="286" t="s">
        <v>3249</v>
      </c>
    </row>
    <row r="4789" spans="1:13" s="269" customFormat="1" ht="15.5" hidden="1" thickTop="1" thickBot="1" x14ac:dyDescent="0.4">
      <c r="A4789" s="287" t="s">
        <v>2979</v>
      </c>
      <c r="B4789" s="288" t="str">
        <f>VLOOKUP(A4789,Lists!B:C,2,FALSE)</f>
        <v>SDN003</v>
      </c>
      <c r="C4789" s="288" t="str">
        <f>VLOOKUP(A4789,Lists!B:D,3,FALSE)</f>
        <v>SDN</v>
      </c>
      <c r="D4789" s="289" t="s">
        <v>5115</v>
      </c>
      <c r="E4789" s="289">
        <v>136</v>
      </c>
      <c r="F4789" s="289" t="s">
        <v>3927</v>
      </c>
      <c r="G4789" s="289" t="s">
        <v>730</v>
      </c>
      <c r="H4789" s="278">
        <f t="shared" si="148"/>
        <v>3</v>
      </c>
      <c r="I4789" s="252" t="s">
        <v>1354</v>
      </c>
      <c r="J4789" s="289" t="s">
        <v>3928</v>
      </c>
      <c r="K4789" s="278" t="str">
        <f t="shared" si="149"/>
        <v>SDN003Fatalities in all crises</v>
      </c>
      <c r="L4789" s="290">
        <v>43578</v>
      </c>
      <c r="M4789" s="290" t="s">
        <v>3248</v>
      </c>
    </row>
    <row r="4790" spans="1:13" s="269" customFormat="1" ht="15.5" hidden="1" thickTop="1" thickBot="1" x14ac:dyDescent="0.4">
      <c r="A4790" s="283" t="s">
        <v>2979</v>
      </c>
      <c r="B4790" s="284" t="str">
        <f>VLOOKUP(A4790,Lists!B:C,2,FALSE)</f>
        <v>SDN003</v>
      </c>
      <c r="C4790" s="284" t="str">
        <f>VLOOKUP(A4790,Lists!B:D,3,FALSE)</f>
        <v>SDN</v>
      </c>
      <c r="D4790" s="285" t="s">
        <v>752</v>
      </c>
      <c r="E4790" s="285">
        <v>120504</v>
      </c>
      <c r="F4790" s="285" t="s">
        <v>3946</v>
      </c>
      <c r="G4790" s="285" t="s">
        <v>730</v>
      </c>
      <c r="H4790" s="278">
        <f t="shared" si="148"/>
        <v>3</v>
      </c>
      <c r="I4790" s="251" t="s">
        <v>3947</v>
      </c>
      <c r="J4790" s="285" t="s">
        <v>3948</v>
      </c>
      <c r="K4790" s="278" t="str">
        <f t="shared" si="149"/>
        <v>SDN003People in Need</v>
      </c>
      <c r="L4790" s="286">
        <v>43578</v>
      </c>
      <c r="M4790" s="286" t="s">
        <v>3248</v>
      </c>
    </row>
    <row r="4791" spans="1:13" s="269" customFormat="1" ht="15.5" hidden="1" thickTop="1" thickBot="1" x14ac:dyDescent="0.4">
      <c r="A4791" s="287" t="s">
        <v>2979</v>
      </c>
      <c r="B4791" s="288" t="str">
        <f>VLOOKUP(A4791,Lists!B:C,2,FALSE)</f>
        <v>SDN003</v>
      </c>
      <c r="C4791" s="288" t="str">
        <f>VLOOKUP(A4791,Lists!B:D,3,FALSE)</f>
        <v>SDN</v>
      </c>
      <c r="D4791" s="289" t="s">
        <v>5110</v>
      </c>
      <c r="E4791" s="289">
        <v>0</v>
      </c>
      <c r="F4791" s="289" t="s">
        <v>3946</v>
      </c>
      <c r="G4791" s="289" t="s">
        <v>730</v>
      </c>
      <c r="H4791" s="278">
        <f t="shared" si="148"/>
        <v>3</v>
      </c>
      <c r="I4791" s="252" t="s">
        <v>3947</v>
      </c>
      <c r="J4791" s="289" t="s">
        <v>3944</v>
      </c>
      <c r="K4791" s="278" t="str">
        <f t="shared" si="149"/>
        <v>SDN003Minimal humanitarian conditions - Level 1</v>
      </c>
      <c r="L4791" s="290">
        <v>43578</v>
      </c>
      <c r="M4791" s="290" t="s">
        <v>3249</v>
      </c>
    </row>
    <row r="4792" spans="1:13" s="269" customFormat="1" ht="15.5" hidden="1" thickTop="1" thickBot="1" x14ac:dyDescent="0.4">
      <c r="A4792" s="283" t="s">
        <v>2979</v>
      </c>
      <c r="B4792" s="284" t="str">
        <f>VLOOKUP(A4792,Lists!B:C,2,FALSE)</f>
        <v>SDN003</v>
      </c>
      <c r="C4792" s="284" t="str">
        <f>VLOOKUP(A4792,Lists!B:D,3,FALSE)</f>
        <v>SDN</v>
      </c>
      <c r="D4792" s="285" t="s">
        <v>5111</v>
      </c>
      <c r="E4792" s="285">
        <v>0</v>
      </c>
      <c r="F4792" s="285" t="s">
        <v>3946</v>
      </c>
      <c r="G4792" s="285" t="s">
        <v>730</v>
      </c>
      <c r="H4792" s="278">
        <f t="shared" si="148"/>
        <v>3</v>
      </c>
      <c r="I4792" s="251" t="s">
        <v>3947</v>
      </c>
      <c r="J4792" s="285" t="s">
        <v>3945</v>
      </c>
      <c r="K4792" s="278" t="str">
        <f t="shared" si="149"/>
        <v>SDN003Stressed humanitarian conditions - Level 2</v>
      </c>
      <c r="L4792" s="286">
        <v>43578</v>
      </c>
      <c r="M4792" s="286" t="s">
        <v>3249</v>
      </c>
    </row>
    <row r="4793" spans="1:13" s="269" customFormat="1" ht="15.5" hidden="1" thickTop="1" thickBot="1" x14ac:dyDescent="0.4">
      <c r="A4793" s="287" t="s">
        <v>2979</v>
      </c>
      <c r="B4793" s="288" t="str">
        <f>VLOOKUP(A4793,Lists!B:C,2,FALSE)</f>
        <v>SDN003</v>
      </c>
      <c r="C4793" s="288" t="str">
        <f>VLOOKUP(A4793,Lists!B:D,3,FALSE)</f>
        <v>SDN</v>
      </c>
      <c r="D4793" s="289" t="s">
        <v>5112</v>
      </c>
      <c r="E4793" s="289">
        <v>120504</v>
      </c>
      <c r="F4793" s="289" t="s">
        <v>3946</v>
      </c>
      <c r="G4793" s="289" t="s">
        <v>731</v>
      </c>
      <c r="H4793" s="278">
        <f t="shared" si="148"/>
        <v>2</v>
      </c>
      <c r="I4793" s="252" t="s">
        <v>3947</v>
      </c>
      <c r="J4793" s="289" t="s">
        <v>3949</v>
      </c>
      <c r="K4793" s="278" t="str">
        <f t="shared" si="149"/>
        <v>SDN003Moderate humanitarian conditions - Level 3</v>
      </c>
      <c r="L4793" s="290">
        <v>43578</v>
      </c>
      <c r="M4793" s="290" t="s">
        <v>3249</v>
      </c>
    </row>
    <row r="4794" spans="1:13" s="269" customFormat="1" ht="15.5" hidden="1" thickTop="1" thickBot="1" x14ac:dyDescent="0.4">
      <c r="A4794" s="283" t="s">
        <v>2979</v>
      </c>
      <c r="B4794" s="284" t="str">
        <f>VLOOKUP(A4794,Lists!B:C,2,FALSE)</f>
        <v>SDN003</v>
      </c>
      <c r="C4794" s="284" t="str">
        <f>VLOOKUP(A4794,Lists!B:D,3,FALSE)</f>
        <v>SDN</v>
      </c>
      <c r="D4794" s="285" t="s">
        <v>5113</v>
      </c>
      <c r="E4794" s="285">
        <v>0</v>
      </c>
      <c r="F4794" s="285" t="s">
        <v>3946</v>
      </c>
      <c r="G4794" s="285" t="s">
        <v>730</v>
      </c>
      <c r="H4794" s="278">
        <f t="shared" si="148"/>
        <v>3</v>
      </c>
      <c r="I4794" s="251" t="s">
        <v>3947</v>
      </c>
      <c r="J4794" s="285" t="s">
        <v>2736</v>
      </c>
      <c r="K4794" s="278" t="str">
        <f t="shared" si="149"/>
        <v>SDN003Severe humanitarian conditions - Level 4</v>
      </c>
      <c r="L4794" s="286">
        <v>43578</v>
      </c>
      <c r="M4794" s="286" t="s">
        <v>3249</v>
      </c>
    </row>
    <row r="4795" spans="1:13" s="269" customFormat="1" ht="15.5" hidden="1" thickTop="1" thickBot="1" x14ac:dyDescent="0.4">
      <c r="A4795" s="287" t="s">
        <v>2979</v>
      </c>
      <c r="B4795" s="288" t="str">
        <f>VLOOKUP(A4795,Lists!B:C,2,FALSE)</f>
        <v>SDN003</v>
      </c>
      <c r="C4795" s="288" t="str">
        <f>VLOOKUP(A4795,Lists!B:D,3,FALSE)</f>
        <v>SDN</v>
      </c>
      <c r="D4795" s="289" t="s">
        <v>5114</v>
      </c>
      <c r="E4795" s="289">
        <v>0</v>
      </c>
      <c r="F4795" s="289" t="s">
        <v>3946</v>
      </c>
      <c r="G4795" s="289" t="s">
        <v>732</v>
      </c>
      <c r="H4795" s="278">
        <f t="shared" si="148"/>
        <v>1</v>
      </c>
      <c r="I4795" s="252" t="s">
        <v>3947</v>
      </c>
      <c r="J4795" s="289" t="s">
        <v>3164</v>
      </c>
      <c r="K4795" s="278" t="str">
        <f t="shared" si="149"/>
        <v>SDN003Extreme humanitarian conditions - Level 5</v>
      </c>
      <c r="L4795" s="290">
        <v>43578</v>
      </c>
      <c r="M4795" s="290" t="s">
        <v>3249</v>
      </c>
    </row>
    <row r="4796" spans="1:13" s="269" customFormat="1" ht="15.5" hidden="1" thickTop="1" thickBot="1" x14ac:dyDescent="0.4">
      <c r="A4796" s="283" t="s">
        <v>2978</v>
      </c>
      <c r="B4796" s="284" t="str">
        <f>VLOOKUP(A4796,Lists!B:C,2,FALSE)</f>
        <v>SDN001</v>
      </c>
      <c r="C4796" s="284" t="str">
        <f>VLOOKUP(A4796,Lists!B:D,3,FALSE)</f>
        <v>SDN</v>
      </c>
      <c r="D4796" s="285" t="s">
        <v>522</v>
      </c>
      <c r="E4796" s="285">
        <v>44823798</v>
      </c>
      <c r="F4796" s="285" t="s">
        <v>3923</v>
      </c>
      <c r="G4796" s="285" t="s">
        <v>731</v>
      </c>
      <c r="H4796" s="278">
        <f t="shared" si="148"/>
        <v>2</v>
      </c>
      <c r="I4796" s="251" t="s">
        <v>3924</v>
      </c>
      <c r="J4796" s="285" t="s">
        <v>3925</v>
      </c>
      <c r="K4796" s="278" t="str">
        <f t="shared" si="149"/>
        <v>SDN001Total population</v>
      </c>
      <c r="L4796" s="286">
        <v>43578</v>
      </c>
      <c r="M4796" s="286" t="s">
        <v>3248</v>
      </c>
    </row>
    <row r="4797" spans="1:13" s="269" customFormat="1" ht="15.5" hidden="1" thickTop="1" thickBot="1" x14ac:dyDescent="0.4">
      <c r="A4797" s="287" t="s">
        <v>2978</v>
      </c>
      <c r="B4797" s="288" t="str">
        <f>VLOOKUP(A4797,Lists!B:C,2,FALSE)</f>
        <v>SDN001</v>
      </c>
      <c r="C4797" s="288" t="str">
        <f>VLOOKUP(A4797,Lists!B:D,3,FALSE)</f>
        <v>SDN</v>
      </c>
      <c r="D4797" s="289" t="s">
        <v>5029</v>
      </c>
      <c r="E4797" s="289" t="s">
        <v>446</v>
      </c>
      <c r="F4797" s="289" t="s">
        <v>446</v>
      </c>
      <c r="G4797" s="289" t="s">
        <v>446</v>
      </c>
      <c r="H4797" s="278" t="str">
        <f t="shared" si="148"/>
        <v>x</v>
      </c>
      <c r="I4797" s="252" t="s">
        <v>446</v>
      </c>
      <c r="J4797" s="289" t="s">
        <v>3926</v>
      </c>
      <c r="K4797" s="278" t="str">
        <f t="shared" si="149"/>
        <v>SDN001Fatalities reported</v>
      </c>
      <c r="L4797" s="290">
        <v>43578</v>
      </c>
      <c r="M4797" s="290" t="s">
        <v>3249</v>
      </c>
    </row>
    <row r="4798" spans="1:13" s="269" customFormat="1" ht="15.5" hidden="1" thickTop="1" thickBot="1" x14ac:dyDescent="0.4">
      <c r="A4798" s="283" t="s">
        <v>2978</v>
      </c>
      <c r="B4798" s="284" t="str">
        <f>VLOOKUP(A4798,Lists!B:C,2,FALSE)</f>
        <v>SDN001</v>
      </c>
      <c r="C4798" s="284" t="str">
        <f>VLOOKUP(A4798,Lists!B:D,3,FALSE)</f>
        <v>SDN</v>
      </c>
      <c r="D4798" s="285" t="s">
        <v>5115</v>
      </c>
      <c r="E4798" s="285">
        <v>136</v>
      </c>
      <c r="F4798" s="285" t="s">
        <v>3927</v>
      </c>
      <c r="G4798" s="285" t="s">
        <v>730</v>
      </c>
      <c r="H4798" s="278">
        <f t="shared" si="148"/>
        <v>3</v>
      </c>
      <c r="I4798" s="251" t="s">
        <v>1354</v>
      </c>
      <c r="J4798" s="285" t="s">
        <v>3928</v>
      </c>
      <c r="K4798" s="278" t="str">
        <f t="shared" si="149"/>
        <v>SDN001Fatalities in all crises</v>
      </c>
      <c r="L4798" s="286">
        <v>43578</v>
      </c>
      <c r="M4798" s="286" t="s">
        <v>3248</v>
      </c>
    </row>
    <row r="4799" spans="1:13" s="269" customFormat="1" ht="15.5" hidden="1" thickTop="1" thickBot="1" x14ac:dyDescent="0.4">
      <c r="A4799" s="287" t="s">
        <v>2978</v>
      </c>
      <c r="B4799" s="288" t="str">
        <f>VLOOKUP(A4799,Lists!B:C,2,FALSE)</f>
        <v>SDN001</v>
      </c>
      <c r="C4799" s="288" t="str">
        <f>VLOOKUP(A4799,Lists!B:D,3,FALSE)</f>
        <v>SDN</v>
      </c>
      <c r="D4799" s="289" t="s">
        <v>752</v>
      </c>
      <c r="E4799" s="289">
        <v>5759425</v>
      </c>
      <c r="F4799" s="289" t="s">
        <v>2658</v>
      </c>
      <c r="G4799" s="289" t="s">
        <v>731</v>
      </c>
      <c r="H4799" s="278">
        <f t="shared" si="148"/>
        <v>2</v>
      </c>
      <c r="I4799" s="252" t="s">
        <v>2711</v>
      </c>
      <c r="J4799" s="289" t="s">
        <v>3929</v>
      </c>
      <c r="K4799" s="278" t="str">
        <f t="shared" si="149"/>
        <v>SDN001People in Need</v>
      </c>
      <c r="L4799" s="290">
        <v>43578</v>
      </c>
      <c r="M4799" s="290" t="s">
        <v>3248</v>
      </c>
    </row>
    <row r="4800" spans="1:13" s="269" customFormat="1" ht="15.5" hidden="1" thickTop="1" thickBot="1" x14ac:dyDescent="0.4">
      <c r="A4800" s="283" t="s">
        <v>2978</v>
      </c>
      <c r="B4800" s="284" t="str">
        <f>VLOOKUP(A4800,Lists!B:C,2,FALSE)</f>
        <v>SDN001</v>
      </c>
      <c r="C4800" s="284" t="str">
        <f>VLOOKUP(A4800,Lists!B:D,3,FALSE)</f>
        <v>SDN</v>
      </c>
      <c r="D4800" s="285" t="s">
        <v>5110</v>
      </c>
      <c r="E4800" s="285">
        <v>23257157</v>
      </c>
      <c r="F4800" s="285" t="s">
        <v>3112</v>
      </c>
      <c r="G4800" s="285" t="s">
        <v>731</v>
      </c>
      <c r="H4800" s="278">
        <f t="shared" si="148"/>
        <v>2</v>
      </c>
      <c r="I4800" s="251" t="s">
        <v>3113</v>
      </c>
      <c r="J4800" s="285" t="s">
        <v>3930</v>
      </c>
      <c r="K4800" s="278" t="str">
        <f t="shared" si="149"/>
        <v>SDN001Minimal humanitarian conditions - Level 1</v>
      </c>
      <c r="L4800" s="286">
        <v>43578</v>
      </c>
      <c r="M4800" s="286" t="s">
        <v>3249</v>
      </c>
    </row>
    <row r="4801" spans="1:13" s="269" customFormat="1" ht="15.5" hidden="1" thickTop="1" thickBot="1" x14ac:dyDescent="0.4">
      <c r="A4801" s="287" t="s">
        <v>2978</v>
      </c>
      <c r="B4801" s="288" t="str">
        <f>VLOOKUP(A4801,Lists!B:C,2,FALSE)</f>
        <v>SDN001</v>
      </c>
      <c r="C4801" s="288" t="str">
        <f>VLOOKUP(A4801,Lists!B:D,3,FALSE)</f>
        <v>SDN</v>
      </c>
      <c r="D4801" s="289" t="s">
        <v>5111</v>
      </c>
      <c r="E4801" s="289">
        <v>13359120</v>
      </c>
      <c r="F4801" s="289" t="s">
        <v>2658</v>
      </c>
      <c r="G4801" s="289" t="s">
        <v>731</v>
      </c>
      <c r="H4801" s="278">
        <f t="shared" si="148"/>
        <v>2</v>
      </c>
      <c r="I4801" s="252" t="s">
        <v>2711</v>
      </c>
      <c r="J4801" s="289" t="s">
        <v>3931</v>
      </c>
      <c r="K4801" s="278" t="str">
        <f t="shared" si="149"/>
        <v>SDN001Stressed humanitarian conditions - Level 2</v>
      </c>
      <c r="L4801" s="290">
        <v>43578</v>
      </c>
      <c r="M4801" s="290" t="s">
        <v>3249</v>
      </c>
    </row>
    <row r="4802" spans="1:13" s="269" customFormat="1" ht="15.5" hidden="1" thickTop="1" thickBot="1" x14ac:dyDescent="0.4">
      <c r="A4802" s="283" t="s">
        <v>2978</v>
      </c>
      <c r="B4802" s="284" t="str">
        <f>VLOOKUP(A4802,Lists!B:C,2,FALSE)</f>
        <v>SDN001</v>
      </c>
      <c r="C4802" s="284" t="str">
        <f>VLOOKUP(A4802,Lists!B:D,3,FALSE)</f>
        <v>SDN</v>
      </c>
      <c r="D4802" s="285" t="s">
        <v>5112</v>
      </c>
      <c r="E4802" s="285">
        <v>4675812</v>
      </c>
      <c r="F4802" s="285" t="s">
        <v>2658</v>
      </c>
      <c r="G4802" s="285" t="s">
        <v>731</v>
      </c>
      <c r="H4802" s="278">
        <f t="shared" ref="H4802:H4865" si="150">IF(G4802="x","x",IF(G4802="Low",3,IF(G4802="Medium",2,IF(G4802="High",1,FALSE))))</f>
        <v>2</v>
      </c>
      <c r="I4802" s="251" t="s">
        <v>2711</v>
      </c>
      <c r="J4802" s="285" t="s">
        <v>3931</v>
      </c>
      <c r="K4802" s="278" t="str">
        <f t="shared" ref="K4802:K4865" si="151">B4802&amp;""&amp;D4802</f>
        <v>SDN001Moderate humanitarian conditions - Level 3</v>
      </c>
      <c r="L4802" s="286">
        <v>43578</v>
      </c>
      <c r="M4802" s="286" t="s">
        <v>3249</v>
      </c>
    </row>
    <row r="4803" spans="1:13" s="269" customFormat="1" ht="15.5" hidden="1" thickTop="1" thickBot="1" x14ac:dyDescent="0.4">
      <c r="A4803" s="287" t="s">
        <v>2978</v>
      </c>
      <c r="B4803" s="288" t="str">
        <f>VLOOKUP(A4803,Lists!B:C,2,FALSE)</f>
        <v>SDN001</v>
      </c>
      <c r="C4803" s="288" t="str">
        <f>VLOOKUP(A4803,Lists!B:D,3,FALSE)</f>
        <v>SDN</v>
      </c>
      <c r="D4803" s="289" t="s">
        <v>5113</v>
      </c>
      <c r="E4803" s="289">
        <v>1083613</v>
      </c>
      <c r="F4803" s="289" t="s">
        <v>2658</v>
      </c>
      <c r="G4803" s="289" t="s">
        <v>731</v>
      </c>
      <c r="H4803" s="278">
        <f t="shared" si="150"/>
        <v>2</v>
      </c>
      <c r="I4803" s="252" t="s">
        <v>2711</v>
      </c>
      <c r="J4803" s="289" t="s">
        <v>3931</v>
      </c>
      <c r="K4803" s="278" t="str">
        <f t="shared" si="151"/>
        <v>SDN001Severe humanitarian conditions - Level 4</v>
      </c>
      <c r="L4803" s="290">
        <v>43578</v>
      </c>
      <c r="M4803" s="290" t="s">
        <v>3249</v>
      </c>
    </row>
    <row r="4804" spans="1:13" s="269" customFormat="1" ht="15.5" hidden="1" thickTop="1" thickBot="1" x14ac:dyDescent="0.4">
      <c r="A4804" s="283" t="s">
        <v>2978</v>
      </c>
      <c r="B4804" s="284" t="str">
        <f>VLOOKUP(A4804,Lists!B:C,2,FALSE)</f>
        <v>SDN001</v>
      </c>
      <c r="C4804" s="284" t="str">
        <f>VLOOKUP(A4804,Lists!B:D,3,FALSE)</f>
        <v>SDN</v>
      </c>
      <c r="D4804" s="285" t="s">
        <v>5114</v>
      </c>
      <c r="E4804" s="285">
        <v>0</v>
      </c>
      <c r="F4804" s="285" t="s">
        <v>2658</v>
      </c>
      <c r="G4804" s="285" t="s">
        <v>731</v>
      </c>
      <c r="H4804" s="278">
        <f t="shared" si="150"/>
        <v>2</v>
      </c>
      <c r="I4804" s="251" t="s">
        <v>2711</v>
      </c>
      <c r="J4804" s="285" t="s">
        <v>3931</v>
      </c>
      <c r="K4804" s="278" t="str">
        <f t="shared" si="151"/>
        <v>SDN001Extreme humanitarian conditions - Level 5</v>
      </c>
      <c r="L4804" s="286">
        <v>43578</v>
      </c>
      <c r="M4804" s="286" t="s">
        <v>3249</v>
      </c>
    </row>
    <row r="4805" spans="1:13" s="269" customFormat="1" ht="15.5" hidden="1" thickTop="1" thickBot="1" x14ac:dyDescent="0.4">
      <c r="A4805" s="287" t="s">
        <v>2969</v>
      </c>
      <c r="B4805" s="288" t="e">
        <f>VLOOKUP(A4805,Lists!B:C,2,FALSE)</f>
        <v>#N/A</v>
      </c>
      <c r="C4805" s="288" t="e">
        <f>VLOOKUP(A4805,Lists!B:D,3,FALSE)</f>
        <v>#N/A</v>
      </c>
      <c r="D4805" s="289" t="s">
        <v>660</v>
      </c>
      <c r="E4805" s="289">
        <v>587300</v>
      </c>
      <c r="F4805" s="289" t="s">
        <v>3950</v>
      </c>
      <c r="G4805" s="289" t="s">
        <v>731</v>
      </c>
      <c r="H4805" s="278">
        <f t="shared" si="150"/>
        <v>2</v>
      </c>
      <c r="I4805" s="252" t="s">
        <v>3951</v>
      </c>
      <c r="J4805" s="289" t="s">
        <v>3952</v>
      </c>
      <c r="K4805" s="278" t="e">
        <f t="shared" si="151"/>
        <v>#N/A</v>
      </c>
      <c r="L4805" s="290">
        <v>43578</v>
      </c>
      <c r="M4805" s="290" t="s">
        <v>3249</v>
      </c>
    </row>
    <row r="4806" spans="1:13" s="269" customFormat="1" ht="15.5" hidden="1" thickTop="1" thickBot="1" x14ac:dyDescent="0.4">
      <c r="A4806" s="283" t="s">
        <v>2969</v>
      </c>
      <c r="B4806" s="284" t="e">
        <f>VLOOKUP(A4806,Lists!B:C,2,FALSE)</f>
        <v>#N/A</v>
      </c>
      <c r="C4806" s="284" t="e">
        <f>VLOOKUP(A4806,Lists!B:D,3,FALSE)</f>
        <v>#N/A</v>
      </c>
      <c r="D4806" s="285" t="s">
        <v>737</v>
      </c>
      <c r="E4806" s="285">
        <v>26700000</v>
      </c>
      <c r="F4806" s="285" t="s">
        <v>3953</v>
      </c>
      <c r="G4806" s="285" t="s">
        <v>731</v>
      </c>
      <c r="H4806" s="278">
        <f t="shared" si="150"/>
        <v>2</v>
      </c>
      <c r="I4806" s="251" t="s">
        <v>3954</v>
      </c>
      <c r="J4806" s="285" t="s">
        <v>1548</v>
      </c>
      <c r="K4806" s="278" t="e">
        <f t="shared" si="151"/>
        <v>#N/A</v>
      </c>
      <c r="L4806" s="286">
        <v>43578</v>
      </c>
      <c r="M4806" s="286" t="s">
        <v>3249</v>
      </c>
    </row>
    <row r="4807" spans="1:13" s="269" customFormat="1" ht="15.5" hidden="1" thickTop="1" thickBot="1" x14ac:dyDescent="0.4">
      <c r="A4807" s="287" t="s">
        <v>2969</v>
      </c>
      <c r="B4807" s="288" t="e">
        <f>VLOOKUP(A4807,Lists!B:C,2,FALSE)</f>
        <v>#N/A</v>
      </c>
      <c r="C4807" s="288" t="e">
        <f>VLOOKUP(A4807,Lists!B:D,3,FALSE)</f>
        <v>#N/A</v>
      </c>
      <c r="D4807" s="289" t="s">
        <v>533</v>
      </c>
      <c r="E4807" s="289">
        <v>4268000</v>
      </c>
      <c r="F4807" s="289" t="s">
        <v>1537</v>
      </c>
      <c r="G4807" s="289" t="s">
        <v>731</v>
      </c>
      <c r="H4807" s="278">
        <f t="shared" si="150"/>
        <v>2</v>
      </c>
      <c r="I4807" s="252" t="s">
        <v>1545</v>
      </c>
      <c r="J4807" s="289" t="s">
        <v>1564</v>
      </c>
      <c r="K4807" s="278" t="e">
        <f t="shared" si="151"/>
        <v>#N/A</v>
      </c>
      <c r="L4807" s="290">
        <v>43578</v>
      </c>
      <c r="M4807" s="290" t="s">
        <v>3249</v>
      </c>
    </row>
    <row r="4808" spans="1:13" s="269" customFormat="1" ht="15.5" hidden="1" thickTop="1" thickBot="1" x14ac:dyDescent="0.4">
      <c r="A4808" s="283" t="s">
        <v>2969</v>
      </c>
      <c r="B4808" s="284" t="e">
        <f>VLOOKUP(A4808,Lists!B:C,2,FALSE)</f>
        <v>#N/A</v>
      </c>
      <c r="C4808" s="284" t="e">
        <f>VLOOKUP(A4808,Lists!B:D,3,FALSE)</f>
        <v>#N/A</v>
      </c>
      <c r="D4808" s="285" t="s">
        <v>5028</v>
      </c>
      <c r="E4808" s="285">
        <v>123093</v>
      </c>
      <c r="F4808" s="285" t="s">
        <v>3950</v>
      </c>
      <c r="G4808" s="285" t="s">
        <v>731</v>
      </c>
      <c r="H4808" s="278">
        <f t="shared" si="150"/>
        <v>2</v>
      </c>
      <c r="I4808" s="251" t="s">
        <v>3951</v>
      </c>
      <c r="J4808" s="285" t="s">
        <v>3955</v>
      </c>
      <c r="K4808" s="278" t="e">
        <f t="shared" si="151"/>
        <v>#N/A</v>
      </c>
      <c r="L4808" s="286">
        <v>43578</v>
      </c>
      <c r="M4808" s="286" t="s">
        <v>3249</v>
      </c>
    </row>
    <row r="4809" spans="1:13" s="269" customFormat="1" ht="15.5" hidden="1" thickTop="1" thickBot="1" x14ac:dyDescent="0.4">
      <c r="A4809" s="287" t="s">
        <v>2969</v>
      </c>
      <c r="B4809" s="288" t="e">
        <f>VLOOKUP(A4809,Lists!B:C,2,FALSE)</f>
        <v>#N/A</v>
      </c>
      <c r="C4809" s="288" t="e">
        <f>VLOOKUP(A4809,Lists!B:D,3,FALSE)</f>
        <v>#N/A</v>
      </c>
      <c r="D4809" s="289" t="s">
        <v>5029</v>
      </c>
      <c r="E4809" s="289">
        <v>857</v>
      </c>
      <c r="F4809" s="289" t="s">
        <v>3950</v>
      </c>
      <c r="G4809" s="289" t="s">
        <v>731</v>
      </c>
      <c r="H4809" s="278">
        <f t="shared" si="150"/>
        <v>2</v>
      </c>
      <c r="I4809" s="252" t="s">
        <v>3951</v>
      </c>
      <c r="J4809" s="289" t="s">
        <v>3956</v>
      </c>
      <c r="K4809" s="278" t="e">
        <f t="shared" si="151"/>
        <v>#N/A</v>
      </c>
      <c r="L4809" s="290">
        <v>43578</v>
      </c>
      <c r="M4809" s="290" t="s">
        <v>3249</v>
      </c>
    </row>
    <row r="4810" spans="1:13" s="269" customFormat="1" ht="15.5" hidden="1" thickTop="1" thickBot="1" x14ac:dyDescent="0.4">
      <c r="A4810" s="283" t="s">
        <v>2969</v>
      </c>
      <c r="B4810" s="284" t="e">
        <f>VLOOKUP(A4810,Lists!B:C,2,FALSE)</f>
        <v>#N/A</v>
      </c>
      <c r="C4810" s="284" t="e">
        <f>VLOOKUP(A4810,Lists!B:D,3,FALSE)</f>
        <v>#N/A</v>
      </c>
      <c r="D4810" s="285" t="s">
        <v>5115</v>
      </c>
      <c r="E4810" s="285">
        <v>857</v>
      </c>
      <c r="F4810" s="285" t="s">
        <v>3950</v>
      </c>
      <c r="G4810" s="285" t="s">
        <v>731</v>
      </c>
      <c r="H4810" s="278">
        <f t="shared" si="150"/>
        <v>2</v>
      </c>
      <c r="I4810" s="251" t="s">
        <v>3951</v>
      </c>
      <c r="J4810" s="285" t="s">
        <v>3956</v>
      </c>
      <c r="K4810" s="278" t="e">
        <f t="shared" si="151"/>
        <v>#N/A</v>
      </c>
      <c r="L4810" s="286">
        <v>43578</v>
      </c>
      <c r="M4810" s="286" t="s">
        <v>3249</v>
      </c>
    </row>
    <row r="4811" spans="1:13" s="269" customFormat="1" ht="15.5" hidden="1" thickTop="1" thickBot="1" x14ac:dyDescent="0.4">
      <c r="A4811" s="287" t="s">
        <v>2969</v>
      </c>
      <c r="B4811" s="288" t="e">
        <f>VLOOKUP(A4811,Lists!B:C,2,FALSE)</f>
        <v>#N/A</v>
      </c>
      <c r="C4811" s="288" t="e">
        <f>VLOOKUP(A4811,Lists!B:D,3,FALSE)</f>
        <v>#N/A</v>
      </c>
      <c r="D4811" s="289" t="s">
        <v>752</v>
      </c>
      <c r="E4811" s="289">
        <v>1307000</v>
      </c>
      <c r="F4811" s="289" t="s">
        <v>1534</v>
      </c>
      <c r="G4811" s="289" t="s">
        <v>731</v>
      </c>
      <c r="H4811" s="278">
        <f t="shared" si="150"/>
        <v>2</v>
      </c>
      <c r="I4811" s="252" t="s">
        <v>1541</v>
      </c>
      <c r="J4811" s="289" t="s">
        <v>3957</v>
      </c>
      <c r="K4811" s="278" t="e">
        <f t="shared" si="151"/>
        <v>#N/A</v>
      </c>
      <c r="L4811" s="290">
        <v>43578</v>
      </c>
      <c r="M4811" s="290" t="s">
        <v>3249</v>
      </c>
    </row>
    <row r="4812" spans="1:13" s="269" customFormat="1" ht="15.5" hidden="1" thickTop="1" thickBot="1" x14ac:dyDescent="0.4">
      <c r="A4812" s="283" t="s">
        <v>2969</v>
      </c>
      <c r="B4812" s="284" t="e">
        <f>VLOOKUP(A4812,Lists!B:C,2,FALSE)</f>
        <v>#N/A</v>
      </c>
      <c r="C4812" s="284" t="e">
        <f>VLOOKUP(A4812,Lists!B:D,3,FALSE)</f>
        <v>#N/A</v>
      </c>
      <c r="D4812" s="285" t="s">
        <v>5110</v>
      </c>
      <c r="E4812" s="285">
        <v>22432000</v>
      </c>
      <c r="F4812" s="285" t="s">
        <v>3953</v>
      </c>
      <c r="G4812" s="285" t="s">
        <v>731</v>
      </c>
      <c r="H4812" s="278">
        <f t="shared" si="150"/>
        <v>2</v>
      </c>
      <c r="I4812" s="251" t="s">
        <v>3954</v>
      </c>
      <c r="J4812" s="285" t="s">
        <v>3958</v>
      </c>
      <c r="K4812" s="278" t="e">
        <f t="shared" si="151"/>
        <v>#N/A</v>
      </c>
      <c r="L4812" s="286">
        <v>43578</v>
      </c>
      <c r="M4812" s="286" t="s">
        <v>3249</v>
      </c>
    </row>
    <row r="4813" spans="1:13" s="269" customFormat="1" ht="15.5" hidden="1" thickTop="1" thickBot="1" x14ac:dyDescent="0.4">
      <c r="A4813" s="287" t="s">
        <v>2969</v>
      </c>
      <c r="B4813" s="288" t="e">
        <f>VLOOKUP(A4813,Lists!B:C,2,FALSE)</f>
        <v>#N/A</v>
      </c>
      <c r="C4813" s="288" t="e">
        <f>VLOOKUP(A4813,Lists!B:D,3,FALSE)</f>
        <v>#N/A</v>
      </c>
      <c r="D4813" s="289" t="s">
        <v>5111</v>
      </c>
      <c r="E4813" s="289">
        <v>4145000</v>
      </c>
      <c r="F4813" s="289" t="s">
        <v>1537</v>
      </c>
      <c r="G4813" s="289" t="s">
        <v>731</v>
      </c>
      <c r="H4813" s="278">
        <f t="shared" si="150"/>
        <v>2</v>
      </c>
      <c r="I4813" s="252" t="s">
        <v>1545</v>
      </c>
      <c r="J4813" s="289" t="s">
        <v>3959</v>
      </c>
      <c r="K4813" s="278" t="e">
        <f t="shared" si="151"/>
        <v>#N/A</v>
      </c>
      <c r="L4813" s="290">
        <v>43578</v>
      </c>
      <c r="M4813" s="290" t="s">
        <v>3249</v>
      </c>
    </row>
    <row r="4814" spans="1:13" s="269" customFormat="1" ht="15.5" hidden="1" thickTop="1" thickBot="1" x14ac:dyDescent="0.4">
      <c r="A4814" s="283" t="s">
        <v>2969</v>
      </c>
      <c r="B4814" s="284" t="e">
        <f>VLOOKUP(A4814,Lists!B:C,2,FALSE)</f>
        <v>#N/A</v>
      </c>
      <c r="C4814" s="284" t="e">
        <f>VLOOKUP(A4814,Lists!B:D,3,FALSE)</f>
        <v>#N/A</v>
      </c>
      <c r="D4814" s="285" t="s">
        <v>5112</v>
      </c>
      <c r="E4814" s="285">
        <v>941000</v>
      </c>
      <c r="F4814" s="285" t="s">
        <v>1534</v>
      </c>
      <c r="G4814" s="285" t="s">
        <v>731</v>
      </c>
      <c r="H4814" s="278">
        <f t="shared" si="150"/>
        <v>2</v>
      </c>
      <c r="I4814" s="251" t="s">
        <v>1541</v>
      </c>
      <c r="J4814" s="285" t="s">
        <v>3960</v>
      </c>
      <c r="K4814" s="278" t="e">
        <f t="shared" si="151"/>
        <v>#N/A</v>
      </c>
      <c r="L4814" s="286">
        <v>43578</v>
      </c>
      <c r="M4814" s="286" t="s">
        <v>3249</v>
      </c>
    </row>
    <row r="4815" spans="1:13" s="269" customFormat="1" ht="15.5" hidden="1" thickTop="1" thickBot="1" x14ac:dyDescent="0.4">
      <c r="A4815" s="287" t="s">
        <v>2969</v>
      </c>
      <c r="B4815" s="288" t="e">
        <f>VLOOKUP(A4815,Lists!B:C,2,FALSE)</f>
        <v>#N/A</v>
      </c>
      <c r="C4815" s="288" t="e">
        <f>VLOOKUP(A4815,Lists!B:D,3,FALSE)</f>
        <v>#N/A</v>
      </c>
      <c r="D4815" s="289" t="s">
        <v>5113</v>
      </c>
      <c r="E4815" s="289">
        <v>366000</v>
      </c>
      <c r="F4815" s="289" t="s">
        <v>1534</v>
      </c>
      <c r="G4815" s="289" t="s">
        <v>731</v>
      </c>
      <c r="H4815" s="278">
        <f t="shared" si="150"/>
        <v>2</v>
      </c>
      <c r="I4815" s="252" t="s">
        <v>1541</v>
      </c>
      <c r="J4815" s="289" t="s">
        <v>3961</v>
      </c>
      <c r="K4815" s="278" t="e">
        <f t="shared" si="151"/>
        <v>#N/A</v>
      </c>
      <c r="L4815" s="290">
        <v>43578</v>
      </c>
      <c r="M4815" s="290" t="s">
        <v>3249</v>
      </c>
    </row>
    <row r="4816" spans="1:13" s="269" customFormat="1" ht="15.5" hidden="1" thickTop="1" thickBot="1" x14ac:dyDescent="0.4">
      <c r="A4816" s="283" t="s">
        <v>1258</v>
      </c>
      <c r="B4816" s="284" t="str">
        <f>VLOOKUP(A4816,Lists!B:C,2,FALSE)</f>
        <v>MDG002</v>
      </c>
      <c r="C4816" s="284" t="str">
        <f>VLOOKUP(A4816,Lists!B:D,3,FALSE)</f>
        <v>MDG</v>
      </c>
      <c r="D4816" s="285" t="s">
        <v>533</v>
      </c>
      <c r="E4816" s="285">
        <v>2644000</v>
      </c>
      <c r="F4816" s="285" t="s">
        <v>1532</v>
      </c>
      <c r="G4816" s="285" t="s">
        <v>731</v>
      </c>
      <c r="H4816" s="278">
        <f t="shared" si="150"/>
        <v>2</v>
      </c>
      <c r="I4816" s="251" t="s">
        <v>1541</v>
      </c>
      <c r="J4816" s="285" t="s">
        <v>3962</v>
      </c>
      <c r="K4816" s="278" t="str">
        <f t="shared" si="151"/>
        <v>MDG002People affected</v>
      </c>
      <c r="L4816" s="286">
        <v>43578</v>
      </c>
      <c r="M4816" s="286" t="s">
        <v>3249</v>
      </c>
    </row>
    <row r="4817" spans="1:13" s="269" customFormat="1" ht="15.5" hidden="1" thickTop="1" thickBot="1" x14ac:dyDescent="0.4">
      <c r="A4817" s="287" t="s">
        <v>1258</v>
      </c>
      <c r="B4817" s="288" t="str">
        <f>VLOOKUP(A4817,Lists!B:C,2,FALSE)</f>
        <v>MDG002</v>
      </c>
      <c r="C4817" s="288" t="str">
        <f>VLOOKUP(A4817,Lists!B:D,3,FALSE)</f>
        <v>MDG</v>
      </c>
      <c r="D4817" s="289" t="s">
        <v>752</v>
      </c>
      <c r="E4817" s="289">
        <v>1307000</v>
      </c>
      <c r="F4817" s="289" t="s">
        <v>1534</v>
      </c>
      <c r="G4817" s="289" t="s">
        <v>731</v>
      </c>
      <c r="H4817" s="278">
        <f t="shared" si="150"/>
        <v>2</v>
      </c>
      <c r="I4817" s="252" t="s">
        <v>1541</v>
      </c>
      <c r="J4817" s="289" t="s">
        <v>3957</v>
      </c>
      <c r="K4817" s="278" t="str">
        <f t="shared" si="151"/>
        <v>MDG002People in Need</v>
      </c>
      <c r="L4817" s="290">
        <v>43578</v>
      </c>
      <c r="M4817" s="290" t="s">
        <v>3249</v>
      </c>
    </row>
    <row r="4818" spans="1:13" s="269" customFormat="1" ht="15.5" hidden="1" thickTop="1" thickBot="1" x14ac:dyDescent="0.4">
      <c r="A4818" s="283" t="s">
        <v>1258</v>
      </c>
      <c r="B4818" s="284" t="str">
        <f>VLOOKUP(A4818,Lists!B:C,2,FALSE)</f>
        <v>MDG002</v>
      </c>
      <c r="C4818" s="284" t="str">
        <f>VLOOKUP(A4818,Lists!B:D,3,FALSE)</f>
        <v>MDG</v>
      </c>
      <c r="D4818" s="285" t="s">
        <v>5110</v>
      </c>
      <c r="E4818" s="285">
        <v>1957000</v>
      </c>
      <c r="F4818" s="285" t="s">
        <v>1532</v>
      </c>
      <c r="G4818" s="285" t="s">
        <v>731</v>
      </c>
      <c r="H4818" s="278">
        <f t="shared" si="150"/>
        <v>2</v>
      </c>
      <c r="I4818" s="251" t="s">
        <v>1541</v>
      </c>
      <c r="J4818" s="285" t="s">
        <v>3963</v>
      </c>
      <c r="K4818" s="278" t="str">
        <f t="shared" si="151"/>
        <v>MDG002Minimal humanitarian conditions - Level 1</v>
      </c>
      <c r="L4818" s="286">
        <v>43578</v>
      </c>
      <c r="M4818" s="286" t="s">
        <v>3249</v>
      </c>
    </row>
    <row r="4819" spans="1:13" s="269" customFormat="1" ht="15.5" hidden="1" thickTop="1" thickBot="1" x14ac:dyDescent="0.4">
      <c r="A4819" s="287" t="s">
        <v>1258</v>
      </c>
      <c r="B4819" s="288" t="str">
        <f>VLOOKUP(A4819,Lists!B:C,2,FALSE)</f>
        <v>MDG002</v>
      </c>
      <c r="C4819" s="288" t="str">
        <f>VLOOKUP(A4819,Lists!B:D,3,FALSE)</f>
        <v>MDG</v>
      </c>
      <c r="D4819" s="289" t="s">
        <v>5111</v>
      </c>
      <c r="E4819" s="289">
        <v>1337000</v>
      </c>
      <c r="F4819" s="289" t="s">
        <v>1534</v>
      </c>
      <c r="G4819" s="289" t="s">
        <v>731</v>
      </c>
      <c r="H4819" s="278">
        <f t="shared" si="150"/>
        <v>2</v>
      </c>
      <c r="I4819" s="252" t="s">
        <v>1541</v>
      </c>
      <c r="J4819" s="289" t="s">
        <v>3964</v>
      </c>
      <c r="K4819" s="278" t="str">
        <f t="shared" si="151"/>
        <v>MDG002Stressed humanitarian conditions - Level 2</v>
      </c>
      <c r="L4819" s="290">
        <v>43578</v>
      </c>
      <c r="M4819" s="290" t="s">
        <v>3249</v>
      </c>
    </row>
    <row r="4820" spans="1:13" s="269" customFormat="1" ht="15.5" hidden="1" thickTop="1" thickBot="1" x14ac:dyDescent="0.4">
      <c r="A4820" s="283" t="s">
        <v>1258</v>
      </c>
      <c r="B4820" s="284" t="str">
        <f>VLOOKUP(A4820,Lists!B:C,2,FALSE)</f>
        <v>MDG002</v>
      </c>
      <c r="C4820" s="284" t="str">
        <f>VLOOKUP(A4820,Lists!B:D,3,FALSE)</f>
        <v>MDG</v>
      </c>
      <c r="D4820" s="285" t="s">
        <v>5112</v>
      </c>
      <c r="E4820" s="285">
        <v>941000</v>
      </c>
      <c r="F4820" s="285" t="s">
        <v>1532</v>
      </c>
      <c r="G4820" s="285" t="s">
        <v>731</v>
      </c>
      <c r="H4820" s="278">
        <f t="shared" si="150"/>
        <v>2</v>
      </c>
      <c r="I4820" s="251" t="s">
        <v>1541</v>
      </c>
      <c r="J4820" s="285" t="s">
        <v>3960</v>
      </c>
      <c r="K4820" s="278" t="str">
        <f t="shared" si="151"/>
        <v>MDG002Moderate humanitarian conditions - Level 3</v>
      </c>
      <c r="L4820" s="286">
        <v>43578</v>
      </c>
      <c r="M4820" s="286" t="s">
        <v>3249</v>
      </c>
    </row>
    <row r="4821" spans="1:13" s="269" customFormat="1" ht="15.5" hidden="1" thickTop="1" thickBot="1" x14ac:dyDescent="0.4">
      <c r="A4821" s="287" t="s">
        <v>1258</v>
      </c>
      <c r="B4821" s="288" t="str">
        <f>VLOOKUP(A4821,Lists!B:C,2,FALSE)</f>
        <v>MDG002</v>
      </c>
      <c r="C4821" s="288" t="str">
        <f>VLOOKUP(A4821,Lists!B:D,3,FALSE)</f>
        <v>MDG</v>
      </c>
      <c r="D4821" s="289" t="s">
        <v>5113</v>
      </c>
      <c r="E4821" s="289">
        <v>366000</v>
      </c>
      <c r="F4821" s="289" t="s">
        <v>1534</v>
      </c>
      <c r="G4821" s="289" t="s">
        <v>731</v>
      </c>
      <c r="H4821" s="278">
        <f t="shared" si="150"/>
        <v>2</v>
      </c>
      <c r="I4821" s="252" t="s">
        <v>1541</v>
      </c>
      <c r="J4821" s="289" t="s">
        <v>3961</v>
      </c>
      <c r="K4821" s="278" t="str">
        <f t="shared" si="151"/>
        <v>MDG002Severe humanitarian conditions - Level 4</v>
      </c>
      <c r="L4821" s="290">
        <v>43578</v>
      </c>
      <c r="M4821" s="290" t="s">
        <v>3249</v>
      </c>
    </row>
    <row r="4822" spans="1:13" s="269" customFormat="1" ht="15.5" hidden="1" thickTop="1" thickBot="1" x14ac:dyDescent="0.4">
      <c r="A4822" s="283" t="s">
        <v>1258</v>
      </c>
      <c r="B4822" s="284" t="str">
        <f>VLOOKUP(A4822,Lists!B:C,2,FALSE)</f>
        <v>MDG002</v>
      </c>
      <c r="C4822" s="284" t="str">
        <f>VLOOKUP(A4822,Lists!B:D,3,FALSE)</f>
        <v>MDG</v>
      </c>
      <c r="D4822" s="285" t="s">
        <v>5114</v>
      </c>
      <c r="E4822" s="285">
        <v>0</v>
      </c>
      <c r="F4822" s="285" t="s">
        <v>1532</v>
      </c>
      <c r="G4822" s="285" t="s">
        <v>731</v>
      </c>
      <c r="H4822" s="278">
        <f t="shared" si="150"/>
        <v>2</v>
      </c>
      <c r="I4822" s="251" t="s">
        <v>1541</v>
      </c>
      <c r="J4822" s="285" t="s">
        <v>3965</v>
      </c>
      <c r="K4822" s="278" t="str">
        <f t="shared" si="151"/>
        <v>MDG002Extreme humanitarian conditions - Level 5</v>
      </c>
      <c r="L4822" s="286">
        <v>43578</v>
      </c>
      <c r="M4822" s="286" t="s">
        <v>3249</v>
      </c>
    </row>
    <row r="4823" spans="1:13" s="269" customFormat="1" ht="15.5" hidden="1" thickTop="1" thickBot="1" x14ac:dyDescent="0.4">
      <c r="A4823" s="287" t="s">
        <v>1259</v>
      </c>
      <c r="B4823" s="288" t="e">
        <f>VLOOKUP(A4823,Lists!B:C,2,FALSE)</f>
        <v>#N/A</v>
      </c>
      <c r="C4823" s="288" t="e">
        <f>VLOOKUP(A4823,Lists!B:D,3,FALSE)</f>
        <v>#N/A</v>
      </c>
      <c r="D4823" s="289" t="s">
        <v>660</v>
      </c>
      <c r="E4823" s="289">
        <v>587300</v>
      </c>
      <c r="F4823" s="289" t="s">
        <v>3950</v>
      </c>
      <c r="G4823" s="289" t="s">
        <v>731</v>
      </c>
      <c r="H4823" s="278">
        <f t="shared" si="150"/>
        <v>2</v>
      </c>
      <c r="I4823" s="252" t="s">
        <v>3951</v>
      </c>
      <c r="J4823" s="289" t="s">
        <v>3952</v>
      </c>
      <c r="K4823" s="278" t="e">
        <f t="shared" si="151"/>
        <v>#N/A</v>
      </c>
      <c r="L4823" s="290">
        <v>43578</v>
      </c>
      <c r="M4823" s="290" t="s">
        <v>3249</v>
      </c>
    </row>
    <row r="4824" spans="1:13" s="269" customFormat="1" ht="15.5" hidden="1" thickTop="1" thickBot="1" x14ac:dyDescent="0.4">
      <c r="A4824" s="283" t="s">
        <v>1259</v>
      </c>
      <c r="B4824" s="284" t="e">
        <f>VLOOKUP(A4824,Lists!B:C,2,FALSE)</f>
        <v>#N/A</v>
      </c>
      <c r="C4824" s="284" t="e">
        <f>VLOOKUP(A4824,Lists!B:D,3,FALSE)</f>
        <v>#N/A</v>
      </c>
      <c r="D4824" s="285" t="s">
        <v>737</v>
      </c>
      <c r="E4824" s="285">
        <v>26700000</v>
      </c>
      <c r="F4824" s="285" t="s">
        <v>3953</v>
      </c>
      <c r="G4824" s="285" t="s">
        <v>731</v>
      </c>
      <c r="H4824" s="278">
        <f t="shared" si="150"/>
        <v>2</v>
      </c>
      <c r="I4824" s="251" t="s">
        <v>3954</v>
      </c>
      <c r="J4824" s="285" t="s">
        <v>3966</v>
      </c>
      <c r="K4824" s="278" t="e">
        <f t="shared" si="151"/>
        <v>#N/A</v>
      </c>
      <c r="L4824" s="286">
        <v>43578</v>
      </c>
      <c r="M4824" s="286" t="s">
        <v>3249</v>
      </c>
    </row>
    <row r="4825" spans="1:13" s="269" customFormat="1" ht="15.5" hidden="1" thickTop="1" thickBot="1" x14ac:dyDescent="0.4">
      <c r="A4825" s="287" t="s">
        <v>1259</v>
      </c>
      <c r="B4825" s="288" t="e">
        <f>VLOOKUP(A4825,Lists!B:C,2,FALSE)</f>
        <v>#N/A</v>
      </c>
      <c r="C4825" s="288" t="e">
        <f>VLOOKUP(A4825,Lists!B:D,3,FALSE)</f>
        <v>#N/A</v>
      </c>
      <c r="D4825" s="289" t="s">
        <v>533</v>
      </c>
      <c r="E4825" s="289">
        <v>4268000</v>
      </c>
      <c r="F4825" s="289" t="s">
        <v>1537</v>
      </c>
      <c r="G4825" s="289" t="s">
        <v>731</v>
      </c>
      <c r="H4825" s="278">
        <f t="shared" si="150"/>
        <v>2</v>
      </c>
      <c r="I4825" s="252" t="s">
        <v>1545</v>
      </c>
      <c r="J4825" s="289" t="s">
        <v>1564</v>
      </c>
      <c r="K4825" s="278" t="e">
        <f t="shared" si="151"/>
        <v>#N/A</v>
      </c>
      <c r="L4825" s="290">
        <v>43578</v>
      </c>
      <c r="M4825" s="290" t="s">
        <v>3249</v>
      </c>
    </row>
    <row r="4826" spans="1:13" s="269" customFormat="1" ht="15.5" hidden="1" thickTop="1" thickBot="1" x14ac:dyDescent="0.4">
      <c r="A4826" s="283" t="s">
        <v>1259</v>
      </c>
      <c r="B4826" s="284" t="e">
        <f>VLOOKUP(A4826,Lists!B:C,2,FALSE)</f>
        <v>#N/A</v>
      </c>
      <c r="C4826" s="284" t="e">
        <f>VLOOKUP(A4826,Lists!B:D,3,FALSE)</f>
        <v>#N/A</v>
      </c>
      <c r="D4826" s="285" t="s">
        <v>5028</v>
      </c>
      <c r="E4826" s="285">
        <v>123093</v>
      </c>
      <c r="F4826" s="285" t="s">
        <v>3950</v>
      </c>
      <c r="G4826" s="285" t="s">
        <v>731</v>
      </c>
      <c r="H4826" s="278">
        <f t="shared" si="150"/>
        <v>2</v>
      </c>
      <c r="I4826" s="251" t="s">
        <v>3951</v>
      </c>
      <c r="J4826" s="285" t="s">
        <v>3955</v>
      </c>
      <c r="K4826" s="278" t="e">
        <f t="shared" si="151"/>
        <v>#N/A</v>
      </c>
      <c r="L4826" s="286">
        <v>43578</v>
      </c>
      <c r="M4826" s="286" t="s">
        <v>3249</v>
      </c>
    </row>
    <row r="4827" spans="1:13" s="269" customFormat="1" ht="15.5" hidden="1" thickTop="1" thickBot="1" x14ac:dyDescent="0.4">
      <c r="A4827" s="287" t="s">
        <v>1259</v>
      </c>
      <c r="B4827" s="288" t="e">
        <f>VLOOKUP(A4827,Lists!B:C,2,FALSE)</f>
        <v>#N/A</v>
      </c>
      <c r="C4827" s="288" t="e">
        <f>VLOOKUP(A4827,Lists!B:D,3,FALSE)</f>
        <v>#N/A</v>
      </c>
      <c r="D4827" s="289" t="s">
        <v>5029</v>
      </c>
      <c r="E4827" s="289">
        <v>857</v>
      </c>
      <c r="F4827" s="289" t="s">
        <v>3950</v>
      </c>
      <c r="G4827" s="289" t="s">
        <v>731</v>
      </c>
      <c r="H4827" s="278">
        <f t="shared" si="150"/>
        <v>2</v>
      </c>
      <c r="I4827" s="252" t="s">
        <v>3951</v>
      </c>
      <c r="J4827" s="289" t="s">
        <v>3956</v>
      </c>
      <c r="K4827" s="278" t="e">
        <f t="shared" si="151"/>
        <v>#N/A</v>
      </c>
      <c r="L4827" s="290">
        <v>43578</v>
      </c>
      <c r="M4827" s="290" t="s">
        <v>3249</v>
      </c>
    </row>
    <row r="4828" spans="1:13" s="269" customFormat="1" ht="15.5" hidden="1" thickTop="1" thickBot="1" x14ac:dyDescent="0.4">
      <c r="A4828" s="283" t="s">
        <v>1259</v>
      </c>
      <c r="B4828" s="284" t="e">
        <f>VLOOKUP(A4828,Lists!B:C,2,FALSE)</f>
        <v>#N/A</v>
      </c>
      <c r="C4828" s="284" t="e">
        <f>VLOOKUP(A4828,Lists!B:D,3,FALSE)</f>
        <v>#N/A</v>
      </c>
      <c r="D4828" s="285" t="s">
        <v>5115</v>
      </c>
      <c r="E4828" s="285">
        <v>857</v>
      </c>
      <c r="F4828" s="285" t="s">
        <v>3950</v>
      </c>
      <c r="G4828" s="285" t="s">
        <v>731</v>
      </c>
      <c r="H4828" s="278">
        <f t="shared" si="150"/>
        <v>2</v>
      </c>
      <c r="I4828" s="251" t="s">
        <v>3951</v>
      </c>
      <c r="J4828" s="285" t="s">
        <v>3956</v>
      </c>
      <c r="K4828" s="278" t="e">
        <f t="shared" si="151"/>
        <v>#N/A</v>
      </c>
      <c r="L4828" s="286">
        <v>43578</v>
      </c>
      <c r="M4828" s="286" t="s">
        <v>3249</v>
      </c>
    </row>
    <row r="4829" spans="1:13" s="269" customFormat="1" ht="15.5" hidden="1" thickTop="1" thickBot="1" x14ac:dyDescent="0.4">
      <c r="A4829" s="287" t="s">
        <v>1259</v>
      </c>
      <c r="B4829" s="288" t="e">
        <f>VLOOKUP(A4829,Lists!B:C,2,FALSE)</f>
        <v>#N/A</v>
      </c>
      <c r="C4829" s="288" t="e">
        <f>VLOOKUP(A4829,Lists!B:D,3,FALSE)</f>
        <v>#N/A</v>
      </c>
      <c r="D4829" s="289" t="s">
        <v>752</v>
      </c>
      <c r="E4829" s="289">
        <v>123093</v>
      </c>
      <c r="F4829" s="289" t="s">
        <v>3950</v>
      </c>
      <c r="G4829" s="289" t="s">
        <v>731</v>
      </c>
      <c r="H4829" s="278">
        <f t="shared" si="150"/>
        <v>2</v>
      </c>
      <c r="I4829" s="252" t="s">
        <v>3951</v>
      </c>
      <c r="J4829" s="289" t="s">
        <v>3967</v>
      </c>
      <c r="K4829" s="278" t="e">
        <f t="shared" si="151"/>
        <v>#N/A</v>
      </c>
      <c r="L4829" s="290">
        <v>43578</v>
      </c>
      <c r="M4829" s="290" t="s">
        <v>3249</v>
      </c>
    </row>
    <row r="4830" spans="1:13" s="269" customFormat="1" ht="15.5" hidden="1" thickTop="1" thickBot="1" x14ac:dyDescent="0.4">
      <c r="A4830" s="283" t="s">
        <v>1259</v>
      </c>
      <c r="B4830" s="284" t="e">
        <f>VLOOKUP(A4830,Lists!B:C,2,FALSE)</f>
        <v>#N/A</v>
      </c>
      <c r="C4830" s="284" t="e">
        <f>VLOOKUP(A4830,Lists!B:D,3,FALSE)</f>
        <v>#N/A</v>
      </c>
      <c r="D4830" s="285" t="s">
        <v>5110</v>
      </c>
      <c r="E4830" s="285">
        <v>22432000</v>
      </c>
      <c r="F4830" s="285" t="s">
        <v>3953</v>
      </c>
      <c r="G4830" s="285" t="s">
        <v>731</v>
      </c>
      <c r="H4830" s="278">
        <f t="shared" si="150"/>
        <v>2</v>
      </c>
      <c r="I4830" s="251" t="s">
        <v>3954</v>
      </c>
      <c r="J4830" s="285" t="s">
        <v>3958</v>
      </c>
      <c r="K4830" s="278" t="e">
        <f t="shared" si="151"/>
        <v>#N/A</v>
      </c>
      <c r="L4830" s="286">
        <v>43578</v>
      </c>
      <c r="M4830" s="286" t="s">
        <v>3249</v>
      </c>
    </row>
    <row r="4831" spans="1:13" s="269" customFormat="1" ht="15.5" hidden="1" thickTop="1" thickBot="1" x14ac:dyDescent="0.4">
      <c r="A4831" s="287" t="s">
        <v>1259</v>
      </c>
      <c r="B4831" s="288" t="e">
        <f>VLOOKUP(A4831,Lists!B:C,2,FALSE)</f>
        <v>#N/A</v>
      </c>
      <c r="C4831" s="288" t="e">
        <f>VLOOKUP(A4831,Lists!B:D,3,FALSE)</f>
        <v>#N/A</v>
      </c>
      <c r="D4831" s="289" t="s">
        <v>5111</v>
      </c>
      <c r="E4831" s="289">
        <v>4145000</v>
      </c>
      <c r="F4831" s="289" t="s">
        <v>1537</v>
      </c>
      <c r="G4831" s="289" t="s">
        <v>731</v>
      </c>
      <c r="H4831" s="278">
        <f t="shared" si="150"/>
        <v>2</v>
      </c>
      <c r="I4831" s="252" t="s">
        <v>1545</v>
      </c>
      <c r="J4831" s="289" t="s">
        <v>3959</v>
      </c>
      <c r="K4831" s="278" t="e">
        <f t="shared" si="151"/>
        <v>#N/A</v>
      </c>
      <c r="L4831" s="290">
        <v>43578</v>
      </c>
      <c r="M4831" s="290" t="s">
        <v>3249</v>
      </c>
    </row>
    <row r="4832" spans="1:13" s="269" customFormat="1" ht="15.5" hidden="1" thickTop="1" thickBot="1" x14ac:dyDescent="0.4">
      <c r="A4832" s="283" t="s">
        <v>1259</v>
      </c>
      <c r="B4832" s="284" t="e">
        <f>VLOOKUP(A4832,Lists!B:C,2,FALSE)</f>
        <v>#N/A</v>
      </c>
      <c r="C4832" s="284" t="e">
        <f>VLOOKUP(A4832,Lists!B:D,3,FALSE)</f>
        <v>#N/A</v>
      </c>
      <c r="D4832" s="285" t="s">
        <v>5112</v>
      </c>
      <c r="E4832" s="285">
        <v>114522</v>
      </c>
      <c r="F4832" s="285" t="s">
        <v>3950</v>
      </c>
      <c r="G4832" s="285" t="s">
        <v>731</v>
      </c>
      <c r="H4832" s="278">
        <f t="shared" si="150"/>
        <v>2</v>
      </c>
      <c r="I4832" s="251" t="s">
        <v>3951</v>
      </c>
      <c r="J4832" s="285" t="s">
        <v>3968</v>
      </c>
      <c r="K4832" s="278" t="e">
        <f t="shared" si="151"/>
        <v>#N/A</v>
      </c>
      <c r="L4832" s="286">
        <v>43578</v>
      </c>
      <c r="M4832" s="286" t="s">
        <v>3249</v>
      </c>
    </row>
    <row r="4833" spans="1:13" s="269" customFormat="1" ht="15.5" hidden="1" thickTop="1" thickBot="1" x14ac:dyDescent="0.4">
      <c r="A4833" s="287" t="s">
        <v>1259</v>
      </c>
      <c r="B4833" s="288" t="e">
        <f>VLOOKUP(A4833,Lists!B:C,2,FALSE)</f>
        <v>#N/A</v>
      </c>
      <c r="C4833" s="288" t="e">
        <f>VLOOKUP(A4833,Lists!B:D,3,FALSE)</f>
        <v>#N/A</v>
      </c>
      <c r="D4833" s="289" t="s">
        <v>5113</v>
      </c>
      <c r="E4833" s="289">
        <v>8571</v>
      </c>
      <c r="F4833" s="289" t="s">
        <v>3950</v>
      </c>
      <c r="G4833" s="289" t="s">
        <v>731</v>
      </c>
      <c r="H4833" s="278">
        <f t="shared" si="150"/>
        <v>2</v>
      </c>
      <c r="I4833" s="252" t="s">
        <v>3273</v>
      </c>
      <c r="J4833" s="289" t="s">
        <v>3277</v>
      </c>
      <c r="K4833" s="278" t="e">
        <f t="shared" si="151"/>
        <v>#N/A</v>
      </c>
      <c r="L4833" s="290">
        <v>43578</v>
      </c>
      <c r="M4833" s="290" t="s">
        <v>3249</v>
      </c>
    </row>
    <row r="4834" spans="1:13" s="269" customFormat="1" ht="15.5" hidden="1" thickTop="1" thickBot="1" x14ac:dyDescent="0.4">
      <c r="A4834" s="283" t="s">
        <v>3397</v>
      </c>
      <c r="B4834" s="284" t="str">
        <f>VLOOKUP(A4834,Lists!B:C,2,FALSE)</f>
        <v>IRQ001</v>
      </c>
      <c r="C4834" s="284" t="str">
        <f>VLOOKUP(A4834,Lists!B:D,3,FALSE)</f>
        <v>IRQ</v>
      </c>
      <c r="D4834" s="285" t="s">
        <v>737</v>
      </c>
      <c r="E4834" s="285">
        <v>14515279</v>
      </c>
      <c r="F4834" s="285" t="s">
        <v>3353</v>
      </c>
      <c r="G4834" s="285" t="s">
        <v>730</v>
      </c>
      <c r="H4834" s="278">
        <f t="shared" si="150"/>
        <v>3</v>
      </c>
      <c r="I4834" s="251" t="s">
        <v>2668</v>
      </c>
      <c r="J4834" s="285" t="s">
        <v>3969</v>
      </c>
      <c r="K4834" s="278" t="str">
        <f t="shared" si="151"/>
        <v>IRQ001People exposed</v>
      </c>
      <c r="L4834" s="286">
        <v>43578</v>
      </c>
      <c r="M4834" s="286" t="s">
        <v>3248</v>
      </c>
    </row>
    <row r="4835" spans="1:13" s="269" customFormat="1" ht="15.5" hidden="1" thickTop="1" thickBot="1" x14ac:dyDescent="0.4">
      <c r="A4835" s="287" t="s">
        <v>3397</v>
      </c>
      <c r="B4835" s="288" t="str">
        <f>VLOOKUP(A4835,Lists!B:C,2,FALSE)</f>
        <v>IRQ001</v>
      </c>
      <c r="C4835" s="288" t="str">
        <f>VLOOKUP(A4835,Lists!B:D,3,FALSE)</f>
        <v>IRQ</v>
      </c>
      <c r="D4835" s="289" t="s">
        <v>533</v>
      </c>
      <c r="E4835" s="289">
        <v>14515279</v>
      </c>
      <c r="F4835" s="289" t="s">
        <v>3353</v>
      </c>
      <c r="G4835" s="289" t="s">
        <v>730</v>
      </c>
      <c r="H4835" s="278">
        <f t="shared" si="150"/>
        <v>3</v>
      </c>
      <c r="I4835" s="252" t="s">
        <v>2668</v>
      </c>
      <c r="J4835" s="289" t="s">
        <v>3969</v>
      </c>
      <c r="K4835" s="278" t="str">
        <f t="shared" si="151"/>
        <v>IRQ001People affected</v>
      </c>
      <c r="L4835" s="290">
        <v>43578</v>
      </c>
      <c r="M4835" s="290" t="s">
        <v>3248</v>
      </c>
    </row>
    <row r="4836" spans="1:13" s="269" customFormat="1" ht="15.5" thickTop="1" thickBot="1" x14ac:dyDescent="0.4">
      <c r="A4836" s="283" t="s">
        <v>3397</v>
      </c>
      <c r="B4836" s="284" t="str">
        <f>VLOOKUP(A4836,Lists!B:C,2,FALSE)</f>
        <v>IRQ001</v>
      </c>
      <c r="C4836" s="284" t="str">
        <f>VLOOKUP(A4836,Lists!B:D,3,FALSE)</f>
        <v>IRQ</v>
      </c>
      <c r="D4836" s="285" t="s">
        <v>666</v>
      </c>
      <c r="E4836" s="285">
        <v>2876022</v>
      </c>
      <c r="F4836" s="285" t="s">
        <v>3354</v>
      </c>
      <c r="G4836" s="285" t="s">
        <v>731</v>
      </c>
      <c r="H4836" s="278">
        <f t="shared" si="150"/>
        <v>2</v>
      </c>
      <c r="I4836" s="251" t="s">
        <v>3355</v>
      </c>
      <c r="J4836" s="285" t="s">
        <v>3970</v>
      </c>
      <c r="K4836" s="278" t="str">
        <f t="shared" si="151"/>
        <v>IRQ001People displaced</v>
      </c>
      <c r="L4836" s="286">
        <v>43578</v>
      </c>
      <c r="M4836" s="286" t="s">
        <v>3248</v>
      </c>
    </row>
    <row r="4837" spans="1:13" s="269" customFormat="1" ht="15.5" hidden="1" thickTop="1" thickBot="1" x14ac:dyDescent="0.4">
      <c r="A4837" s="287" t="s">
        <v>3397</v>
      </c>
      <c r="B4837" s="288" t="str">
        <f>VLOOKUP(A4837,Lists!B:C,2,FALSE)</f>
        <v>IRQ001</v>
      </c>
      <c r="C4837" s="288" t="str">
        <f>VLOOKUP(A4837,Lists!B:D,3,FALSE)</f>
        <v>IRQ</v>
      </c>
      <c r="D4837" s="289" t="s">
        <v>752</v>
      </c>
      <c r="E4837" s="289">
        <v>6544000</v>
      </c>
      <c r="F4837" s="289" t="s">
        <v>923</v>
      </c>
      <c r="G4837" s="289" t="s">
        <v>731</v>
      </c>
      <c r="H4837" s="278">
        <f t="shared" si="150"/>
        <v>2</v>
      </c>
      <c r="I4837" s="252" t="s">
        <v>2676</v>
      </c>
      <c r="J4837" s="289" t="s">
        <v>3972</v>
      </c>
      <c r="K4837" s="278" t="str">
        <f t="shared" si="151"/>
        <v>IRQ001People in Need</v>
      </c>
      <c r="L4837" s="290">
        <v>43578</v>
      </c>
      <c r="M4837" s="290" t="s">
        <v>3248</v>
      </c>
    </row>
    <row r="4838" spans="1:13" s="269" customFormat="1" ht="15.5" hidden="1" thickTop="1" thickBot="1" x14ac:dyDescent="0.4">
      <c r="A4838" s="283" t="s">
        <v>3397</v>
      </c>
      <c r="B4838" s="284" t="str">
        <f>VLOOKUP(A4838,Lists!B:C,2,FALSE)</f>
        <v>IRQ001</v>
      </c>
      <c r="C4838" s="284" t="str">
        <f>VLOOKUP(A4838,Lists!B:D,3,FALSE)</f>
        <v>IRQ</v>
      </c>
      <c r="D4838" s="285" t="s">
        <v>5110</v>
      </c>
      <c r="E4838" s="285">
        <v>0</v>
      </c>
      <c r="F4838" s="285" t="s">
        <v>923</v>
      </c>
      <c r="G4838" s="285" t="s">
        <v>731</v>
      </c>
      <c r="H4838" s="278">
        <f t="shared" si="150"/>
        <v>2</v>
      </c>
      <c r="I4838" s="251" t="s">
        <v>2676</v>
      </c>
      <c r="J4838" s="285" t="s">
        <v>3971</v>
      </c>
      <c r="K4838" s="278" t="str">
        <f t="shared" si="151"/>
        <v>IRQ001Minimal humanitarian conditions - Level 1</v>
      </c>
      <c r="L4838" s="286">
        <v>43578</v>
      </c>
      <c r="M4838" s="286" t="s">
        <v>3249</v>
      </c>
    </row>
    <row r="4839" spans="1:13" s="269" customFormat="1" ht="15.5" hidden="1" thickTop="1" thickBot="1" x14ac:dyDescent="0.4">
      <c r="A4839" s="287" t="s">
        <v>3397</v>
      </c>
      <c r="B4839" s="288" t="str">
        <f>VLOOKUP(A4839,Lists!B:C,2,FALSE)</f>
        <v>IRQ001</v>
      </c>
      <c r="C4839" s="288" t="str">
        <f>VLOOKUP(A4839,Lists!B:D,3,FALSE)</f>
        <v>IRQ</v>
      </c>
      <c r="D4839" s="289" t="s">
        <v>5111</v>
      </c>
      <c r="E4839" s="289">
        <v>4456000</v>
      </c>
      <c r="F4839" s="289" t="s">
        <v>923</v>
      </c>
      <c r="G4839" s="289" t="s">
        <v>731</v>
      </c>
      <c r="H4839" s="278">
        <f t="shared" si="150"/>
        <v>2</v>
      </c>
      <c r="I4839" s="252" t="s">
        <v>2676</v>
      </c>
      <c r="J4839" s="289" t="s">
        <v>3973</v>
      </c>
      <c r="K4839" s="278" t="str">
        <f t="shared" si="151"/>
        <v>IRQ001Stressed humanitarian conditions - Level 2</v>
      </c>
      <c r="L4839" s="290">
        <v>43578</v>
      </c>
      <c r="M4839" s="290" t="s">
        <v>3249</v>
      </c>
    </row>
    <row r="4840" spans="1:13" s="269" customFormat="1" ht="15.5" hidden="1" thickTop="1" thickBot="1" x14ac:dyDescent="0.4">
      <c r="A4840" s="283" t="s">
        <v>3397</v>
      </c>
      <c r="B4840" s="284" t="str">
        <f>VLOOKUP(A4840,Lists!B:C,2,FALSE)</f>
        <v>IRQ001</v>
      </c>
      <c r="C4840" s="284" t="str">
        <f>VLOOKUP(A4840,Lists!B:D,3,FALSE)</f>
        <v>IRQ</v>
      </c>
      <c r="D4840" s="285" t="s">
        <v>5112</v>
      </c>
      <c r="E4840" s="285">
        <v>4376000</v>
      </c>
      <c r="F4840" s="285" t="s">
        <v>923</v>
      </c>
      <c r="G4840" s="285" t="s">
        <v>731</v>
      </c>
      <c r="H4840" s="278">
        <f t="shared" si="150"/>
        <v>2</v>
      </c>
      <c r="I4840" s="251" t="s">
        <v>2676</v>
      </c>
      <c r="J4840" s="285" t="s">
        <v>3974</v>
      </c>
      <c r="K4840" s="278" t="str">
        <f t="shared" si="151"/>
        <v>IRQ001Moderate humanitarian conditions - Level 3</v>
      </c>
      <c r="L4840" s="286">
        <v>43578</v>
      </c>
      <c r="M4840" s="286" t="s">
        <v>3249</v>
      </c>
    </row>
    <row r="4841" spans="1:13" s="269" customFormat="1" ht="15.5" hidden="1" thickTop="1" thickBot="1" x14ac:dyDescent="0.4">
      <c r="A4841" s="287" t="s">
        <v>3397</v>
      </c>
      <c r="B4841" s="288" t="str">
        <f>VLOOKUP(A4841,Lists!B:C,2,FALSE)</f>
        <v>IRQ001</v>
      </c>
      <c r="C4841" s="288" t="str">
        <f>VLOOKUP(A4841,Lists!B:D,3,FALSE)</f>
        <v>IRQ</v>
      </c>
      <c r="D4841" s="289" t="s">
        <v>5113</v>
      </c>
      <c r="E4841" s="289">
        <v>2168000</v>
      </c>
      <c r="F4841" s="289" t="s">
        <v>923</v>
      </c>
      <c r="G4841" s="289" t="s">
        <v>731</v>
      </c>
      <c r="H4841" s="278">
        <f t="shared" si="150"/>
        <v>2</v>
      </c>
      <c r="I4841" s="252" t="s">
        <v>2676</v>
      </c>
      <c r="J4841" s="289" t="s">
        <v>3975</v>
      </c>
      <c r="K4841" s="278" t="str">
        <f t="shared" si="151"/>
        <v>IRQ001Severe humanitarian conditions - Level 4</v>
      </c>
      <c r="L4841" s="290">
        <v>43578</v>
      </c>
      <c r="M4841" s="290" t="s">
        <v>3249</v>
      </c>
    </row>
    <row r="4842" spans="1:13" s="269" customFormat="1" ht="15.5" hidden="1" thickTop="1" thickBot="1" x14ac:dyDescent="0.4">
      <c r="A4842" s="283" t="s">
        <v>3397</v>
      </c>
      <c r="B4842" s="284" t="str">
        <f>VLOOKUP(A4842,Lists!B:C,2,FALSE)</f>
        <v>IRQ001</v>
      </c>
      <c r="C4842" s="284" t="str">
        <f>VLOOKUP(A4842,Lists!B:D,3,FALSE)</f>
        <v>IRQ</v>
      </c>
      <c r="D4842" s="285" t="s">
        <v>5114</v>
      </c>
      <c r="E4842" s="285">
        <v>0</v>
      </c>
      <c r="F4842" s="285" t="s">
        <v>923</v>
      </c>
      <c r="G4842" s="285" t="s">
        <v>731</v>
      </c>
      <c r="H4842" s="278">
        <f t="shared" si="150"/>
        <v>2</v>
      </c>
      <c r="I4842" s="251" t="s">
        <v>2676</v>
      </c>
      <c r="J4842" s="285" t="s">
        <v>3976</v>
      </c>
      <c r="K4842" s="278" t="str">
        <f t="shared" si="151"/>
        <v>IRQ001Extreme humanitarian conditions - Level 5</v>
      </c>
      <c r="L4842" s="286">
        <v>43578</v>
      </c>
      <c r="M4842" s="286" t="s">
        <v>3249</v>
      </c>
    </row>
    <row r="4843" spans="1:13" s="269" customFormat="1" ht="15.5" hidden="1" thickTop="1" thickBot="1" x14ac:dyDescent="0.4">
      <c r="A4843" s="287" t="s">
        <v>1231</v>
      </c>
      <c r="B4843" s="288" t="str">
        <f>VLOOKUP(A4843,Lists!B:C,2,FALSE)</f>
        <v>IRQ002</v>
      </c>
      <c r="C4843" s="288" t="str">
        <f>VLOOKUP(A4843,Lists!B:D,3,FALSE)</f>
        <v>IRQ</v>
      </c>
      <c r="D4843" s="289" t="s">
        <v>752</v>
      </c>
      <c r="E4843" s="289">
        <v>6544000</v>
      </c>
      <c r="F4843" s="289" t="s">
        <v>923</v>
      </c>
      <c r="G4843" s="289" t="s">
        <v>731</v>
      </c>
      <c r="H4843" s="278">
        <f t="shared" si="150"/>
        <v>2</v>
      </c>
      <c r="I4843" s="252" t="s">
        <v>2676</v>
      </c>
      <c r="J4843" s="289" t="s">
        <v>3972</v>
      </c>
      <c r="K4843" s="278" t="str">
        <f t="shared" si="151"/>
        <v>IRQ002People in Need</v>
      </c>
      <c r="L4843" s="290">
        <v>43578</v>
      </c>
      <c r="M4843" s="290" t="s">
        <v>3249</v>
      </c>
    </row>
    <row r="4844" spans="1:13" s="269" customFormat="1" ht="15.5" hidden="1" thickTop="1" thickBot="1" x14ac:dyDescent="0.4">
      <c r="A4844" s="283" t="s">
        <v>1231</v>
      </c>
      <c r="B4844" s="284" t="str">
        <f>VLOOKUP(A4844,Lists!B:C,2,FALSE)</f>
        <v>IRQ002</v>
      </c>
      <c r="C4844" s="284" t="str">
        <f>VLOOKUP(A4844,Lists!B:D,3,FALSE)</f>
        <v>IRQ</v>
      </c>
      <c r="D4844" s="285" t="s">
        <v>5110</v>
      </c>
      <c r="E4844" s="285">
        <v>0</v>
      </c>
      <c r="F4844" s="285" t="s">
        <v>923</v>
      </c>
      <c r="G4844" s="285" t="s">
        <v>731</v>
      </c>
      <c r="H4844" s="278">
        <f t="shared" si="150"/>
        <v>2</v>
      </c>
      <c r="I4844" s="251" t="s">
        <v>2676</v>
      </c>
      <c r="J4844" s="285" t="s">
        <v>3971</v>
      </c>
      <c r="K4844" s="278" t="str">
        <f t="shared" si="151"/>
        <v>IRQ002Minimal humanitarian conditions - Level 1</v>
      </c>
      <c r="L4844" s="286">
        <v>43578</v>
      </c>
      <c r="M4844" s="286" t="s">
        <v>3249</v>
      </c>
    </row>
    <row r="4845" spans="1:13" s="269" customFormat="1" ht="15.5" hidden="1" thickTop="1" thickBot="1" x14ac:dyDescent="0.4">
      <c r="A4845" s="287" t="s">
        <v>1231</v>
      </c>
      <c r="B4845" s="288" t="str">
        <f>VLOOKUP(A4845,Lists!B:C,2,FALSE)</f>
        <v>IRQ002</v>
      </c>
      <c r="C4845" s="288" t="str">
        <f>VLOOKUP(A4845,Lists!B:D,3,FALSE)</f>
        <v>IRQ</v>
      </c>
      <c r="D4845" s="289" t="s">
        <v>5111</v>
      </c>
      <c r="E4845" s="289">
        <v>4456000</v>
      </c>
      <c r="F4845" s="289" t="s">
        <v>923</v>
      </c>
      <c r="G4845" s="289" t="s">
        <v>731</v>
      </c>
      <c r="H4845" s="278">
        <f t="shared" si="150"/>
        <v>2</v>
      </c>
      <c r="I4845" s="252" t="s">
        <v>2676</v>
      </c>
      <c r="J4845" s="289" t="s">
        <v>3973</v>
      </c>
      <c r="K4845" s="278" t="str">
        <f t="shared" si="151"/>
        <v>IRQ002Stressed humanitarian conditions - Level 2</v>
      </c>
      <c r="L4845" s="290">
        <v>43578</v>
      </c>
      <c r="M4845" s="290" t="s">
        <v>3249</v>
      </c>
    </row>
    <row r="4846" spans="1:13" s="269" customFormat="1" ht="15.5" hidden="1" thickTop="1" thickBot="1" x14ac:dyDescent="0.4">
      <c r="A4846" s="283" t="s">
        <v>1231</v>
      </c>
      <c r="B4846" s="284" t="str">
        <f>VLOOKUP(A4846,Lists!B:C,2,FALSE)</f>
        <v>IRQ002</v>
      </c>
      <c r="C4846" s="284" t="str">
        <f>VLOOKUP(A4846,Lists!B:D,3,FALSE)</f>
        <v>IRQ</v>
      </c>
      <c r="D4846" s="285" t="s">
        <v>5112</v>
      </c>
      <c r="E4846" s="285">
        <v>4376000</v>
      </c>
      <c r="F4846" s="285" t="s">
        <v>923</v>
      </c>
      <c r="G4846" s="285" t="s">
        <v>731</v>
      </c>
      <c r="H4846" s="278">
        <f t="shared" si="150"/>
        <v>2</v>
      </c>
      <c r="I4846" s="251" t="s">
        <v>2676</v>
      </c>
      <c r="J4846" s="285" t="s">
        <v>3974</v>
      </c>
      <c r="K4846" s="278" t="str">
        <f t="shared" si="151"/>
        <v>IRQ002Moderate humanitarian conditions - Level 3</v>
      </c>
      <c r="L4846" s="286">
        <v>43578</v>
      </c>
      <c r="M4846" s="286" t="s">
        <v>3249</v>
      </c>
    </row>
    <row r="4847" spans="1:13" s="269" customFormat="1" ht="15.5" hidden="1" thickTop="1" thickBot="1" x14ac:dyDescent="0.4">
      <c r="A4847" s="287" t="s">
        <v>1231</v>
      </c>
      <c r="B4847" s="288" t="str">
        <f>VLOOKUP(A4847,Lists!B:C,2,FALSE)</f>
        <v>IRQ002</v>
      </c>
      <c r="C4847" s="288" t="str">
        <f>VLOOKUP(A4847,Lists!B:D,3,FALSE)</f>
        <v>IRQ</v>
      </c>
      <c r="D4847" s="289" t="s">
        <v>5113</v>
      </c>
      <c r="E4847" s="289">
        <v>2168000</v>
      </c>
      <c r="F4847" s="289" t="s">
        <v>923</v>
      </c>
      <c r="G4847" s="289" t="s">
        <v>731</v>
      </c>
      <c r="H4847" s="278">
        <f t="shared" si="150"/>
        <v>2</v>
      </c>
      <c r="I4847" s="252" t="s">
        <v>2676</v>
      </c>
      <c r="J4847" s="289" t="s">
        <v>3975</v>
      </c>
      <c r="K4847" s="278" t="str">
        <f t="shared" si="151"/>
        <v>IRQ002Severe humanitarian conditions - Level 4</v>
      </c>
      <c r="L4847" s="290">
        <v>43578</v>
      </c>
      <c r="M4847" s="290" t="s">
        <v>3249</v>
      </c>
    </row>
    <row r="4848" spans="1:13" s="269" customFormat="1" ht="15.5" hidden="1" thickTop="1" thickBot="1" x14ac:dyDescent="0.4">
      <c r="A4848" s="283" t="s">
        <v>1231</v>
      </c>
      <c r="B4848" s="284" t="str">
        <f>VLOOKUP(A4848,Lists!B:C,2,FALSE)</f>
        <v>IRQ002</v>
      </c>
      <c r="C4848" s="284" t="str">
        <f>VLOOKUP(A4848,Lists!B:D,3,FALSE)</f>
        <v>IRQ</v>
      </c>
      <c r="D4848" s="285" t="s">
        <v>5114</v>
      </c>
      <c r="E4848" s="285">
        <v>0</v>
      </c>
      <c r="F4848" s="285" t="s">
        <v>923</v>
      </c>
      <c r="G4848" s="285" t="s">
        <v>731</v>
      </c>
      <c r="H4848" s="278">
        <f t="shared" si="150"/>
        <v>2</v>
      </c>
      <c r="I4848" s="251" t="s">
        <v>2676</v>
      </c>
      <c r="J4848" s="285" t="s">
        <v>3987</v>
      </c>
      <c r="K4848" s="278" t="str">
        <f t="shared" si="151"/>
        <v>IRQ002Extreme humanitarian conditions - Level 5</v>
      </c>
      <c r="L4848" s="286">
        <v>43578</v>
      </c>
      <c r="M4848" s="286" t="s">
        <v>3249</v>
      </c>
    </row>
    <row r="4849" spans="1:13" s="269" customFormat="1" ht="15.5" hidden="1" thickTop="1" thickBot="1" x14ac:dyDescent="0.4">
      <c r="A4849" s="287" t="s">
        <v>2963</v>
      </c>
      <c r="B4849" s="288" t="str">
        <f>VLOOKUP(A4849,Lists!B:C,2,FALSE)</f>
        <v>IRQ003</v>
      </c>
      <c r="C4849" s="288" t="str">
        <f>VLOOKUP(A4849,Lists!B:D,3,FALSE)</f>
        <v>IRQ</v>
      </c>
      <c r="D4849" s="289" t="s">
        <v>737</v>
      </c>
      <c r="E4849" s="289">
        <v>3515279</v>
      </c>
      <c r="F4849" s="289" t="s">
        <v>3980</v>
      </c>
      <c r="G4849" s="289" t="s">
        <v>731</v>
      </c>
      <c r="H4849" s="278">
        <f t="shared" si="150"/>
        <v>2</v>
      </c>
      <c r="I4849" s="252" t="s">
        <v>3360</v>
      </c>
      <c r="J4849" s="289" t="s">
        <v>3988</v>
      </c>
      <c r="K4849" s="278" t="str">
        <f t="shared" si="151"/>
        <v>IRQ003People exposed</v>
      </c>
      <c r="L4849" s="290">
        <v>43578</v>
      </c>
      <c r="M4849" s="290" t="s">
        <v>3249</v>
      </c>
    </row>
    <row r="4850" spans="1:13" s="269" customFormat="1" ht="15.5" hidden="1" thickTop="1" thickBot="1" x14ac:dyDescent="0.4">
      <c r="A4850" s="283" t="s">
        <v>2963</v>
      </c>
      <c r="B4850" s="284" t="str">
        <f>VLOOKUP(A4850,Lists!B:C,2,FALSE)</f>
        <v>IRQ003</v>
      </c>
      <c r="C4850" s="284" t="str">
        <f>VLOOKUP(A4850,Lists!B:D,3,FALSE)</f>
        <v>IRQ</v>
      </c>
      <c r="D4850" s="285" t="s">
        <v>533</v>
      </c>
      <c r="E4850" s="285">
        <v>3515279</v>
      </c>
      <c r="F4850" s="285" t="s">
        <v>3980</v>
      </c>
      <c r="G4850" s="285" t="s">
        <v>731</v>
      </c>
      <c r="H4850" s="278">
        <f t="shared" si="150"/>
        <v>2</v>
      </c>
      <c r="I4850" s="251" t="s">
        <v>3360</v>
      </c>
      <c r="J4850" s="285" t="s">
        <v>3982</v>
      </c>
      <c r="K4850" s="278" t="str">
        <f t="shared" si="151"/>
        <v>IRQ003People affected</v>
      </c>
      <c r="L4850" s="286">
        <v>43578</v>
      </c>
      <c r="M4850" s="286" t="s">
        <v>3249</v>
      </c>
    </row>
    <row r="4851" spans="1:13" s="269" customFormat="1" ht="15.5" thickTop="1" thickBot="1" x14ac:dyDescent="0.4">
      <c r="A4851" s="287" t="s">
        <v>2963</v>
      </c>
      <c r="B4851" s="288" t="str">
        <f>VLOOKUP(A4851,Lists!B:C,2,FALSE)</f>
        <v>IRQ003</v>
      </c>
      <c r="C4851" s="288" t="str">
        <f>VLOOKUP(A4851,Lists!B:D,3,FALSE)</f>
        <v>IRQ</v>
      </c>
      <c r="D4851" s="289" t="s">
        <v>666</v>
      </c>
      <c r="E4851" s="289">
        <v>253672</v>
      </c>
      <c r="F4851" s="289" t="s">
        <v>3864</v>
      </c>
      <c r="G4851" s="289" t="s">
        <v>731</v>
      </c>
      <c r="H4851" s="278">
        <f t="shared" si="150"/>
        <v>2</v>
      </c>
      <c r="I4851" s="252" t="s">
        <v>3981</v>
      </c>
      <c r="J4851" s="289" t="s">
        <v>2693</v>
      </c>
      <c r="K4851" s="278" t="str">
        <f t="shared" si="151"/>
        <v>IRQ003People displaced</v>
      </c>
      <c r="L4851" s="290">
        <v>43578</v>
      </c>
      <c r="M4851" s="290" t="s">
        <v>3249</v>
      </c>
    </row>
    <row r="4852" spans="1:13" s="269" customFormat="1" ht="15.5" hidden="1" thickTop="1" thickBot="1" x14ac:dyDescent="0.4">
      <c r="A4852" s="283" t="s">
        <v>2963</v>
      </c>
      <c r="B4852" s="284" t="str">
        <f>VLOOKUP(A4852,Lists!B:C,2,FALSE)</f>
        <v>IRQ003</v>
      </c>
      <c r="C4852" s="284" t="str">
        <f>VLOOKUP(A4852,Lists!B:D,3,FALSE)</f>
        <v>IRQ</v>
      </c>
      <c r="D4852" s="285" t="s">
        <v>752</v>
      </c>
      <c r="E4852" s="285">
        <v>253672</v>
      </c>
      <c r="F4852" s="285" t="s">
        <v>3864</v>
      </c>
      <c r="G4852" s="285" t="s">
        <v>731</v>
      </c>
      <c r="H4852" s="278">
        <f t="shared" si="150"/>
        <v>2</v>
      </c>
      <c r="I4852" s="251" t="s">
        <v>3981</v>
      </c>
      <c r="J4852" s="285" t="s">
        <v>3983</v>
      </c>
      <c r="K4852" s="278" t="str">
        <f t="shared" si="151"/>
        <v>IRQ003People in Need</v>
      </c>
      <c r="L4852" s="286">
        <v>43578</v>
      </c>
      <c r="M4852" s="286" t="s">
        <v>3249</v>
      </c>
    </row>
    <row r="4853" spans="1:13" s="269" customFormat="1" ht="15.5" hidden="1" thickTop="1" thickBot="1" x14ac:dyDescent="0.4">
      <c r="A4853" s="287" t="s">
        <v>2963</v>
      </c>
      <c r="B4853" s="288" t="str">
        <f>VLOOKUP(A4853,Lists!B:C,2,FALSE)</f>
        <v>IRQ003</v>
      </c>
      <c r="C4853" s="288" t="str">
        <f>VLOOKUP(A4853,Lists!B:D,3,FALSE)</f>
        <v>IRQ</v>
      </c>
      <c r="D4853" s="289" t="s">
        <v>5110</v>
      </c>
      <c r="E4853" s="289">
        <v>0</v>
      </c>
      <c r="F4853" s="289" t="s">
        <v>3864</v>
      </c>
      <c r="G4853" s="289" t="s">
        <v>731</v>
      </c>
      <c r="H4853" s="278">
        <f t="shared" si="150"/>
        <v>2</v>
      </c>
      <c r="I4853" s="252" t="s">
        <v>3981</v>
      </c>
      <c r="J4853" s="289" t="s">
        <v>3984</v>
      </c>
      <c r="K4853" s="278" t="str">
        <f t="shared" si="151"/>
        <v>IRQ003Minimal humanitarian conditions - Level 1</v>
      </c>
      <c r="L4853" s="290">
        <v>43578</v>
      </c>
      <c r="M4853" s="290" t="s">
        <v>3249</v>
      </c>
    </row>
    <row r="4854" spans="1:13" s="269" customFormat="1" ht="15.5" hidden="1" thickTop="1" thickBot="1" x14ac:dyDescent="0.4">
      <c r="A4854" s="283" t="s">
        <v>2963</v>
      </c>
      <c r="B4854" s="284" t="str">
        <f>VLOOKUP(A4854,Lists!B:C,2,FALSE)</f>
        <v>IRQ003</v>
      </c>
      <c r="C4854" s="284" t="str">
        <f>VLOOKUP(A4854,Lists!B:D,3,FALSE)</f>
        <v>IRQ</v>
      </c>
      <c r="D4854" s="285" t="s">
        <v>5111</v>
      </c>
      <c r="E4854" s="285">
        <v>3261607</v>
      </c>
      <c r="F4854" s="285" t="s">
        <v>3864</v>
      </c>
      <c r="G4854" s="285" t="s">
        <v>731</v>
      </c>
      <c r="H4854" s="278">
        <f t="shared" si="150"/>
        <v>2</v>
      </c>
      <c r="I4854" s="251" t="s">
        <v>3981</v>
      </c>
      <c r="J4854" s="285" t="s">
        <v>3364</v>
      </c>
      <c r="K4854" s="278" t="str">
        <f t="shared" si="151"/>
        <v>IRQ003Stressed humanitarian conditions - Level 2</v>
      </c>
      <c r="L4854" s="286">
        <v>43578</v>
      </c>
      <c r="M4854" s="286" t="s">
        <v>3249</v>
      </c>
    </row>
    <row r="4855" spans="1:13" s="269" customFormat="1" ht="15.5" hidden="1" thickTop="1" thickBot="1" x14ac:dyDescent="0.4">
      <c r="A4855" s="287" t="s">
        <v>2963</v>
      </c>
      <c r="B4855" s="288" t="str">
        <f>VLOOKUP(A4855,Lists!B:C,2,FALSE)</f>
        <v>IRQ003</v>
      </c>
      <c r="C4855" s="288" t="str">
        <f>VLOOKUP(A4855,Lists!B:D,3,FALSE)</f>
        <v>IRQ</v>
      </c>
      <c r="D4855" s="289" t="s">
        <v>5112</v>
      </c>
      <c r="E4855" s="289">
        <v>280672</v>
      </c>
      <c r="F4855" s="289" t="s">
        <v>3864</v>
      </c>
      <c r="G4855" s="289" t="s">
        <v>731</v>
      </c>
      <c r="H4855" s="278">
        <f t="shared" si="150"/>
        <v>2</v>
      </c>
      <c r="I4855" s="252" t="s">
        <v>3981</v>
      </c>
      <c r="J4855" s="289" t="s">
        <v>3985</v>
      </c>
      <c r="K4855" s="278" t="str">
        <f t="shared" si="151"/>
        <v>IRQ003Moderate humanitarian conditions - Level 3</v>
      </c>
      <c r="L4855" s="290">
        <v>43578</v>
      </c>
      <c r="M4855" s="290" t="s">
        <v>3249</v>
      </c>
    </row>
    <row r="4856" spans="1:13" s="269" customFormat="1" ht="15.5" hidden="1" thickTop="1" thickBot="1" x14ac:dyDescent="0.4">
      <c r="A4856" s="283" t="s">
        <v>2963</v>
      </c>
      <c r="B4856" s="284" t="str">
        <f>VLOOKUP(A4856,Lists!B:C,2,FALSE)</f>
        <v>IRQ003</v>
      </c>
      <c r="C4856" s="284" t="str">
        <f>VLOOKUP(A4856,Lists!B:D,3,FALSE)</f>
        <v>IRQ</v>
      </c>
      <c r="D4856" s="285" t="s">
        <v>5113</v>
      </c>
      <c r="E4856" s="285">
        <v>45000</v>
      </c>
      <c r="F4856" s="285" t="s">
        <v>3864</v>
      </c>
      <c r="G4856" s="285" t="s">
        <v>731</v>
      </c>
      <c r="H4856" s="278">
        <f t="shared" si="150"/>
        <v>2</v>
      </c>
      <c r="I4856" s="251" t="s">
        <v>3981</v>
      </c>
      <c r="J4856" s="285" t="s">
        <v>3986</v>
      </c>
      <c r="K4856" s="278" t="str">
        <f t="shared" si="151"/>
        <v>IRQ003Severe humanitarian conditions - Level 4</v>
      </c>
      <c r="L4856" s="286">
        <v>43578</v>
      </c>
      <c r="M4856" s="286" t="s">
        <v>3249</v>
      </c>
    </row>
    <row r="4857" spans="1:13" s="269" customFormat="1" ht="15.5" hidden="1" thickTop="1" thickBot="1" x14ac:dyDescent="0.4">
      <c r="A4857" s="287" t="s">
        <v>2963</v>
      </c>
      <c r="B4857" s="288" t="str">
        <f>VLOOKUP(A4857,Lists!B:C,2,FALSE)</f>
        <v>IRQ003</v>
      </c>
      <c r="C4857" s="288" t="str">
        <f>VLOOKUP(A4857,Lists!B:D,3,FALSE)</f>
        <v>IRQ</v>
      </c>
      <c r="D4857" s="289" t="s">
        <v>5114</v>
      </c>
      <c r="E4857" s="289">
        <v>0</v>
      </c>
      <c r="F4857" s="289" t="s">
        <v>3864</v>
      </c>
      <c r="G4857" s="289" t="s">
        <v>731</v>
      </c>
      <c r="H4857" s="278">
        <f t="shared" si="150"/>
        <v>2</v>
      </c>
      <c r="I4857" s="252" t="s">
        <v>3981</v>
      </c>
      <c r="J4857" s="289" t="s">
        <v>3987</v>
      </c>
      <c r="K4857" s="278" t="str">
        <f t="shared" si="151"/>
        <v>IRQ003Extreme humanitarian conditions - Level 5</v>
      </c>
      <c r="L4857" s="290">
        <v>43578</v>
      </c>
      <c r="M4857" s="290" t="s">
        <v>3249</v>
      </c>
    </row>
    <row r="4858" spans="1:13" s="269" customFormat="1" ht="15.5" hidden="1" thickTop="1" thickBot="1" x14ac:dyDescent="0.4">
      <c r="A4858" s="283" t="s">
        <v>1231</v>
      </c>
      <c r="B4858" s="284" t="str">
        <f>VLOOKUP(A4858,Lists!B:C,2,FALSE)</f>
        <v>IRQ002</v>
      </c>
      <c r="C4858" s="284" t="str">
        <f>VLOOKUP(A4858,Lists!B:D,3,FALSE)</f>
        <v>IRQ</v>
      </c>
      <c r="D4858" s="285" t="s">
        <v>533</v>
      </c>
      <c r="E4858" s="285">
        <v>11000000</v>
      </c>
      <c r="F4858" s="285" t="s">
        <v>3977</v>
      </c>
      <c r="G4858" s="285" t="s">
        <v>731</v>
      </c>
      <c r="H4858" s="278">
        <f t="shared" si="150"/>
        <v>2</v>
      </c>
      <c r="I4858" s="251" t="s">
        <v>3978</v>
      </c>
      <c r="J4858" s="285" t="s">
        <v>3979</v>
      </c>
      <c r="K4858" s="278" t="str">
        <f t="shared" si="151"/>
        <v>IRQ002People affected</v>
      </c>
      <c r="L4858" s="286">
        <v>43578</v>
      </c>
      <c r="M4858" s="286" t="s">
        <v>3249</v>
      </c>
    </row>
    <row r="4859" spans="1:13" s="269" customFormat="1" ht="15.5" hidden="1" thickTop="1" thickBot="1" x14ac:dyDescent="0.4">
      <c r="A4859" s="287" t="s">
        <v>2993</v>
      </c>
      <c r="B4859" s="288" t="e">
        <f>VLOOKUP(A4859,Lists!B:C,2,FALSE)</f>
        <v>#N/A</v>
      </c>
      <c r="C4859" s="288" t="e">
        <f>VLOOKUP(A4859,Lists!B:D,3,FALSE)</f>
        <v>#N/A</v>
      </c>
      <c r="D4859" s="289" t="s">
        <v>752</v>
      </c>
      <c r="E4859" s="289">
        <v>980000</v>
      </c>
      <c r="F4859" s="289" t="s">
        <v>4255</v>
      </c>
      <c r="G4859" s="289" t="s">
        <v>731</v>
      </c>
      <c r="H4859" s="278">
        <f t="shared" si="150"/>
        <v>2</v>
      </c>
      <c r="I4859" s="252" t="s">
        <v>2491</v>
      </c>
      <c r="J4859" s="289" t="s">
        <v>4256</v>
      </c>
      <c r="K4859" s="278" t="e">
        <f t="shared" si="151"/>
        <v>#N/A</v>
      </c>
      <c r="L4859" s="290">
        <v>43578</v>
      </c>
      <c r="M4859" s="290" t="s">
        <v>3249</v>
      </c>
    </row>
    <row r="4860" spans="1:13" s="269" customFormat="1" ht="15.5" hidden="1" thickTop="1" thickBot="1" x14ac:dyDescent="0.4">
      <c r="A4860" s="283" t="s">
        <v>2993</v>
      </c>
      <c r="B4860" s="284" t="e">
        <f>VLOOKUP(A4860,Lists!B:C,2,FALSE)</f>
        <v>#N/A</v>
      </c>
      <c r="C4860" s="284" t="e">
        <f>VLOOKUP(A4860,Lists!B:D,3,FALSE)</f>
        <v>#N/A</v>
      </c>
      <c r="D4860" s="285" t="s">
        <v>5110</v>
      </c>
      <c r="E4860" s="285">
        <v>7809000</v>
      </c>
      <c r="F4860" s="285" t="s">
        <v>1346</v>
      </c>
      <c r="G4860" s="285" t="s">
        <v>730</v>
      </c>
      <c r="H4860" s="278">
        <f t="shared" si="150"/>
        <v>3</v>
      </c>
      <c r="I4860" s="251" t="s">
        <v>1352</v>
      </c>
      <c r="J4860" s="285" t="s">
        <v>3890</v>
      </c>
      <c r="K4860" s="278" t="e">
        <f t="shared" si="151"/>
        <v>#N/A</v>
      </c>
      <c r="L4860" s="286">
        <v>43578</v>
      </c>
      <c r="M4860" s="286" t="s">
        <v>3249</v>
      </c>
    </row>
    <row r="4861" spans="1:13" s="269" customFormat="1" ht="15.5" hidden="1" thickTop="1" thickBot="1" x14ac:dyDescent="0.4">
      <c r="A4861" s="287" t="s">
        <v>2993</v>
      </c>
      <c r="B4861" s="288" t="e">
        <f>VLOOKUP(A4861,Lists!B:C,2,FALSE)</f>
        <v>#N/A</v>
      </c>
      <c r="C4861" s="288" t="e">
        <f>VLOOKUP(A4861,Lists!B:D,3,FALSE)</f>
        <v>#N/A</v>
      </c>
      <c r="D4861" s="289" t="s">
        <v>5111</v>
      </c>
      <c r="E4861" s="289">
        <v>117000</v>
      </c>
      <c r="F4861" s="289" t="s">
        <v>1039</v>
      </c>
      <c r="G4861" s="289" t="s">
        <v>731</v>
      </c>
      <c r="H4861" s="278">
        <f t="shared" si="150"/>
        <v>2</v>
      </c>
      <c r="I4861" s="252" t="s">
        <v>1356</v>
      </c>
      <c r="J4861" s="289" t="s">
        <v>3990</v>
      </c>
      <c r="K4861" s="278" t="e">
        <f t="shared" si="151"/>
        <v>#N/A</v>
      </c>
      <c r="L4861" s="290">
        <v>43578</v>
      </c>
      <c r="M4861" s="290" t="s">
        <v>3249</v>
      </c>
    </row>
    <row r="4862" spans="1:13" s="269" customFormat="1" ht="15.5" hidden="1" thickTop="1" thickBot="1" x14ac:dyDescent="0.4">
      <c r="A4862" s="283" t="s">
        <v>2993</v>
      </c>
      <c r="B4862" s="284" t="e">
        <f>VLOOKUP(A4862,Lists!B:C,2,FALSE)</f>
        <v>#N/A</v>
      </c>
      <c r="C4862" s="284" t="e">
        <f>VLOOKUP(A4862,Lists!B:D,3,FALSE)</f>
        <v>#N/A</v>
      </c>
      <c r="D4862" s="285" t="s">
        <v>5112</v>
      </c>
      <c r="E4862" s="285">
        <v>980000</v>
      </c>
      <c r="F4862" s="285" t="s">
        <v>4255</v>
      </c>
      <c r="G4862" s="285" t="s">
        <v>731</v>
      </c>
      <c r="H4862" s="278">
        <f t="shared" si="150"/>
        <v>2</v>
      </c>
      <c r="I4862" s="251" t="s">
        <v>2491</v>
      </c>
      <c r="J4862" s="285" t="s">
        <v>4256</v>
      </c>
      <c r="K4862" s="278" t="e">
        <f t="shared" si="151"/>
        <v>#N/A</v>
      </c>
      <c r="L4862" s="286">
        <v>43578</v>
      </c>
      <c r="M4862" s="286" t="s">
        <v>3249</v>
      </c>
    </row>
    <row r="4863" spans="1:13" s="269" customFormat="1" ht="15.5" hidden="1" thickTop="1" thickBot="1" x14ac:dyDescent="0.4">
      <c r="A4863" s="287" t="s">
        <v>2992</v>
      </c>
      <c r="B4863" s="288" t="str">
        <f>VLOOKUP(A4863,Lists!B:C,2,FALSE)</f>
        <v>JOR002</v>
      </c>
      <c r="C4863" s="288" t="str">
        <f>VLOOKUP(A4863,Lists!B:D,3,FALSE)</f>
        <v>JOR</v>
      </c>
      <c r="D4863" s="289" t="s">
        <v>752</v>
      </c>
      <c r="E4863" s="289">
        <v>572000</v>
      </c>
      <c r="F4863" s="289" t="s">
        <v>1039</v>
      </c>
      <c r="G4863" s="289" t="s">
        <v>731</v>
      </c>
      <c r="H4863" s="278">
        <f t="shared" si="150"/>
        <v>2</v>
      </c>
      <c r="I4863" s="252" t="s">
        <v>1356</v>
      </c>
      <c r="J4863" s="289" t="s">
        <v>3989</v>
      </c>
      <c r="K4863" s="278" t="str">
        <f t="shared" si="151"/>
        <v>JOR002People in Need</v>
      </c>
      <c r="L4863" s="290">
        <v>43578</v>
      </c>
      <c r="M4863" s="290" t="s">
        <v>3249</v>
      </c>
    </row>
    <row r="4864" spans="1:13" s="269" customFormat="1" ht="15.5" hidden="1" thickTop="1" thickBot="1" x14ac:dyDescent="0.4">
      <c r="A4864" s="283" t="s">
        <v>2992</v>
      </c>
      <c r="B4864" s="284" t="str">
        <f>VLOOKUP(A4864,Lists!B:C,2,FALSE)</f>
        <v>JOR002</v>
      </c>
      <c r="C4864" s="284" t="str">
        <f>VLOOKUP(A4864,Lists!B:D,3,FALSE)</f>
        <v>JOR</v>
      </c>
      <c r="D4864" s="285" t="s">
        <v>5110</v>
      </c>
      <c r="E4864" s="285">
        <v>8217000</v>
      </c>
      <c r="F4864" s="285" t="s">
        <v>1346</v>
      </c>
      <c r="G4864" s="285" t="s">
        <v>731</v>
      </c>
      <c r="H4864" s="278">
        <f t="shared" si="150"/>
        <v>2</v>
      </c>
      <c r="I4864" s="251" t="s">
        <v>1352</v>
      </c>
      <c r="J4864" s="285" t="s">
        <v>3890</v>
      </c>
      <c r="K4864" s="278" t="str">
        <f t="shared" si="151"/>
        <v>JOR002Minimal humanitarian conditions - Level 1</v>
      </c>
      <c r="L4864" s="286">
        <v>43578</v>
      </c>
      <c r="M4864" s="286" t="s">
        <v>3249</v>
      </c>
    </row>
    <row r="4865" spans="1:13" s="269" customFormat="1" ht="15.5" hidden="1" thickTop="1" thickBot="1" x14ac:dyDescent="0.4">
      <c r="A4865" s="287" t="s">
        <v>2992</v>
      </c>
      <c r="B4865" s="288" t="str">
        <f>VLOOKUP(A4865,Lists!B:C,2,FALSE)</f>
        <v>JOR002</v>
      </c>
      <c r="C4865" s="288" t="str">
        <f>VLOOKUP(A4865,Lists!B:D,3,FALSE)</f>
        <v>JOR</v>
      </c>
      <c r="D4865" s="289" t="s">
        <v>5111</v>
      </c>
      <c r="E4865" s="289">
        <v>117000</v>
      </c>
      <c r="F4865" s="289" t="s">
        <v>1039</v>
      </c>
      <c r="G4865" s="289" t="s">
        <v>731</v>
      </c>
      <c r="H4865" s="278">
        <f t="shared" si="150"/>
        <v>2</v>
      </c>
      <c r="I4865" s="252" t="s">
        <v>1356</v>
      </c>
      <c r="J4865" s="289" t="s">
        <v>3990</v>
      </c>
      <c r="K4865" s="278" t="str">
        <f t="shared" si="151"/>
        <v>JOR002Stressed humanitarian conditions - Level 2</v>
      </c>
      <c r="L4865" s="290">
        <v>43578</v>
      </c>
      <c r="M4865" s="290" t="s">
        <v>3249</v>
      </c>
    </row>
    <row r="4866" spans="1:13" s="269" customFormat="1" ht="15.5" hidden="1" thickTop="1" thickBot="1" x14ac:dyDescent="0.4">
      <c r="A4866" s="283" t="s">
        <v>2992</v>
      </c>
      <c r="B4866" s="284" t="str">
        <f>VLOOKUP(A4866,Lists!B:C,2,FALSE)</f>
        <v>JOR002</v>
      </c>
      <c r="C4866" s="284" t="str">
        <f>VLOOKUP(A4866,Lists!B:D,3,FALSE)</f>
        <v>JOR</v>
      </c>
      <c r="D4866" s="285" t="s">
        <v>5112</v>
      </c>
      <c r="E4866" s="285">
        <v>572000</v>
      </c>
      <c r="F4866" s="285" t="s">
        <v>1039</v>
      </c>
      <c r="G4866" s="285" t="s">
        <v>731</v>
      </c>
      <c r="H4866" s="278">
        <f t="shared" ref="H4866:H4929" si="152">IF(G4866="x","x",IF(G4866="Low",3,IF(G4866="Medium",2,IF(G4866="High",1,FALSE))))</f>
        <v>2</v>
      </c>
      <c r="I4866" s="251" t="s">
        <v>1356</v>
      </c>
      <c r="J4866" s="285" t="s">
        <v>3989</v>
      </c>
      <c r="K4866" s="278" t="str">
        <f t="shared" ref="K4866:K4929" si="153">B4866&amp;""&amp;D4866</f>
        <v>JOR002Moderate humanitarian conditions - Level 3</v>
      </c>
      <c r="L4866" s="286">
        <v>43578</v>
      </c>
      <c r="M4866" s="286" t="s">
        <v>3249</v>
      </c>
    </row>
    <row r="4867" spans="1:13" s="269" customFormat="1" ht="15.5" hidden="1" thickTop="1" thickBot="1" x14ac:dyDescent="0.4">
      <c r="A4867" s="287" t="s">
        <v>2994</v>
      </c>
      <c r="B4867" s="288" t="e">
        <f>VLOOKUP(A4867,Lists!B:C,2,FALSE)</f>
        <v>#N/A</v>
      </c>
      <c r="C4867" s="288" t="e">
        <f>VLOOKUP(A4867,Lists!B:D,3,FALSE)</f>
        <v>#N/A</v>
      </c>
      <c r="D4867" s="289" t="s">
        <v>5112</v>
      </c>
      <c r="E4867" s="289">
        <v>408000</v>
      </c>
      <c r="F4867" s="289" t="s">
        <v>2498</v>
      </c>
      <c r="G4867" s="289" t="s">
        <v>730</v>
      </c>
      <c r="H4867" s="278">
        <f t="shared" si="152"/>
        <v>3</v>
      </c>
      <c r="I4867" s="252" t="s">
        <v>2500</v>
      </c>
      <c r="J4867" s="289" t="s">
        <v>2505</v>
      </c>
      <c r="K4867" s="278" t="e">
        <f t="shared" si="153"/>
        <v>#N/A</v>
      </c>
      <c r="L4867" s="290">
        <v>43578</v>
      </c>
      <c r="M4867" s="290" t="s">
        <v>3249</v>
      </c>
    </row>
    <row r="4868" spans="1:13" s="269" customFormat="1" ht="15.5" hidden="1" thickTop="1" thickBot="1" x14ac:dyDescent="0.4">
      <c r="A4868" s="283" t="s">
        <v>2976</v>
      </c>
      <c r="B4868" s="284" t="str">
        <f>VLOOKUP(A4868,Lists!B:C,2,FALSE)</f>
        <v>SOM001</v>
      </c>
      <c r="C4868" s="284" t="str">
        <f>VLOOKUP(A4868,Lists!B:D,3,FALSE)</f>
        <v>SOM</v>
      </c>
      <c r="D4868" s="285" t="s">
        <v>752</v>
      </c>
      <c r="E4868" s="285">
        <v>1555000</v>
      </c>
      <c r="F4868" s="285" t="s">
        <v>3056</v>
      </c>
      <c r="G4868" s="285" t="s">
        <v>731</v>
      </c>
      <c r="H4868" s="278">
        <f t="shared" si="152"/>
        <v>2</v>
      </c>
      <c r="I4868" s="251" t="s">
        <v>3059</v>
      </c>
      <c r="J4868" s="285" t="s">
        <v>3993</v>
      </c>
      <c r="K4868" s="278" t="str">
        <f t="shared" si="153"/>
        <v>SOM001People in Need</v>
      </c>
      <c r="L4868" s="286">
        <v>43578</v>
      </c>
      <c r="M4868" s="286" t="s">
        <v>3249</v>
      </c>
    </row>
    <row r="4869" spans="1:13" s="269" customFormat="1" ht="15.5" hidden="1" thickTop="1" thickBot="1" x14ac:dyDescent="0.4">
      <c r="A4869" s="287" t="s">
        <v>2976</v>
      </c>
      <c r="B4869" s="288" t="str">
        <f>VLOOKUP(A4869,Lists!B:C,2,FALSE)</f>
        <v>SOM001</v>
      </c>
      <c r="C4869" s="288" t="str">
        <f>VLOOKUP(A4869,Lists!B:D,3,FALSE)</f>
        <v>SOM</v>
      </c>
      <c r="D4869" s="289" t="s">
        <v>5110</v>
      </c>
      <c r="E4869" s="289">
        <v>6738000</v>
      </c>
      <c r="F4869" s="289" t="s">
        <v>3991</v>
      </c>
      <c r="G4869" s="289" t="s">
        <v>731</v>
      </c>
      <c r="H4869" s="278">
        <f t="shared" si="152"/>
        <v>2</v>
      </c>
      <c r="I4869" s="252" t="s">
        <v>3992</v>
      </c>
      <c r="J4869" s="289" t="s">
        <v>3994</v>
      </c>
      <c r="K4869" s="278" t="str">
        <f t="shared" si="153"/>
        <v>SOM001Minimal humanitarian conditions - Level 1</v>
      </c>
      <c r="L4869" s="290">
        <v>43578</v>
      </c>
      <c r="M4869" s="290" t="s">
        <v>3249</v>
      </c>
    </row>
    <row r="4870" spans="1:13" s="269" customFormat="1" ht="15.5" hidden="1" thickTop="1" thickBot="1" x14ac:dyDescent="0.4">
      <c r="A4870" s="283" t="s">
        <v>2976</v>
      </c>
      <c r="B4870" s="284" t="str">
        <f>VLOOKUP(A4870,Lists!B:C,2,FALSE)</f>
        <v>SOM001</v>
      </c>
      <c r="C4870" s="284" t="str">
        <f>VLOOKUP(A4870,Lists!B:D,3,FALSE)</f>
        <v>SOM</v>
      </c>
      <c r="D4870" s="285" t="s">
        <v>5111</v>
      </c>
      <c r="E4870" s="285">
        <v>3385000</v>
      </c>
      <c r="F4870" s="285" t="s">
        <v>3056</v>
      </c>
      <c r="G4870" s="285" t="s">
        <v>731</v>
      </c>
      <c r="H4870" s="278">
        <f t="shared" si="152"/>
        <v>2</v>
      </c>
      <c r="I4870" s="251" t="s">
        <v>3059</v>
      </c>
      <c r="J4870" s="285" t="s">
        <v>3995</v>
      </c>
      <c r="K4870" s="278" t="str">
        <f t="shared" si="153"/>
        <v>SOM001Stressed humanitarian conditions - Level 2</v>
      </c>
      <c r="L4870" s="286">
        <v>43578</v>
      </c>
      <c r="M4870" s="286" t="s">
        <v>3249</v>
      </c>
    </row>
    <row r="4871" spans="1:13" s="269" customFormat="1" ht="15.5" hidden="1" thickTop="1" thickBot="1" x14ac:dyDescent="0.4">
      <c r="A4871" s="287" t="s">
        <v>2976</v>
      </c>
      <c r="B4871" s="288" t="str">
        <f>VLOOKUP(A4871,Lists!B:C,2,FALSE)</f>
        <v>SOM001</v>
      </c>
      <c r="C4871" s="288" t="str">
        <f>VLOOKUP(A4871,Lists!B:D,3,FALSE)</f>
        <v>SOM</v>
      </c>
      <c r="D4871" s="289" t="s">
        <v>5112</v>
      </c>
      <c r="E4871" s="289">
        <v>1416000</v>
      </c>
      <c r="F4871" s="289" t="s">
        <v>3056</v>
      </c>
      <c r="G4871" s="289" t="s">
        <v>731</v>
      </c>
      <c r="H4871" s="278">
        <f t="shared" si="152"/>
        <v>2</v>
      </c>
      <c r="I4871" s="252" t="s">
        <v>3059</v>
      </c>
      <c r="J4871" s="289" t="s">
        <v>3996</v>
      </c>
      <c r="K4871" s="278" t="str">
        <f t="shared" si="153"/>
        <v>SOM001Moderate humanitarian conditions - Level 3</v>
      </c>
      <c r="L4871" s="290">
        <v>43578</v>
      </c>
      <c r="M4871" s="290" t="s">
        <v>3249</v>
      </c>
    </row>
    <row r="4872" spans="1:13" s="269" customFormat="1" ht="15.5" hidden="1" thickTop="1" thickBot="1" x14ac:dyDescent="0.4">
      <c r="A4872" s="283" t="s">
        <v>2976</v>
      </c>
      <c r="B4872" s="284" t="str">
        <f>VLOOKUP(A4872,Lists!B:C,2,FALSE)</f>
        <v>SOM001</v>
      </c>
      <c r="C4872" s="284" t="str">
        <f>VLOOKUP(A4872,Lists!B:D,3,FALSE)</f>
        <v>SOM</v>
      </c>
      <c r="D4872" s="285" t="s">
        <v>5113</v>
      </c>
      <c r="E4872" s="285">
        <v>139000</v>
      </c>
      <c r="F4872" s="285" t="s">
        <v>3056</v>
      </c>
      <c r="G4872" s="285" t="s">
        <v>731</v>
      </c>
      <c r="H4872" s="278">
        <f t="shared" si="152"/>
        <v>2</v>
      </c>
      <c r="I4872" s="251" t="s">
        <v>3059</v>
      </c>
      <c r="J4872" s="285" t="s">
        <v>3997</v>
      </c>
      <c r="K4872" s="278" t="str">
        <f t="shared" si="153"/>
        <v>SOM001Severe humanitarian conditions - Level 4</v>
      </c>
      <c r="L4872" s="286">
        <v>43578</v>
      </c>
      <c r="M4872" s="286" t="s">
        <v>3249</v>
      </c>
    </row>
    <row r="4873" spans="1:13" s="269" customFormat="1" ht="15.5" hidden="1" thickTop="1" thickBot="1" x14ac:dyDescent="0.4">
      <c r="A4873" s="287" t="s">
        <v>2976</v>
      </c>
      <c r="B4873" s="288" t="str">
        <f>VLOOKUP(A4873,Lists!B:C,2,FALSE)</f>
        <v>SOM001</v>
      </c>
      <c r="C4873" s="288" t="str">
        <f>VLOOKUP(A4873,Lists!B:D,3,FALSE)</f>
        <v>SOM</v>
      </c>
      <c r="D4873" s="289" t="s">
        <v>5114</v>
      </c>
      <c r="E4873" s="289">
        <v>0</v>
      </c>
      <c r="F4873" s="289" t="s">
        <v>3056</v>
      </c>
      <c r="G4873" s="289" t="s">
        <v>731</v>
      </c>
      <c r="H4873" s="278">
        <f t="shared" si="152"/>
        <v>2</v>
      </c>
      <c r="I4873" s="252" t="s">
        <v>3059</v>
      </c>
      <c r="J4873" s="289" t="s">
        <v>3998</v>
      </c>
      <c r="K4873" s="278" t="str">
        <f t="shared" si="153"/>
        <v>SOM001Extreme humanitarian conditions - Level 5</v>
      </c>
      <c r="L4873" s="290">
        <v>43578</v>
      </c>
      <c r="M4873" s="290" t="s">
        <v>3249</v>
      </c>
    </row>
    <row r="4874" spans="1:13" s="269" customFormat="1" ht="15.5" hidden="1" thickTop="1" thickBot="1" x14ac:dyDescent="0.4">
      <c r="A4874" s="283" t="s">
        <v>1257</v>
      </c>
      <c r="B4874" s="284" t="str">
        <f>VLOOKUP(A4874,Lists!B:C,2,FALSE)</f>
        <v>ZMB002</v>
      </c>
      <c r="C4874" s="284" t="str">
        <f>VLOOKUP(A4874,Lists!B:D,3,FALSE)</f>
        <v>ZMB</v>
      </c>
      <c r="D4874" s="285" t="s">
        <v>752</v>
      </c>
      <c r="E4874" s="285">
        <v>1172455</v>
      </c>
      <c r="F4874" s="285" t="s">
        <v>1654</v>
      </c>
      <c r="G4874" s="285" t="s">
        <v>731</v>
      </c>
      <c r="H4874" s="278">
        <f t="shared" si="152"/>
        <v>2</v>
      </c>
      <c r="I4874" s="251" t="s">
        <v>2908</v>
      </c>
      <c r="J4874" s="285" t="s">
        <v>4012</v>
      </c>
      <c r="K4874" s="278" t="str">
        <f t="shared" si="153"/>
        <v>ZMB002People in Need</v>
      </c>
      <c r="L4874" s="286">
        <v>43578</v>
      </c>
      <c r="M4874" s="286" t="s">
        <v>3249</v>
      </c>
    </row>
    <row r="4875" spans="1:13" s="269" customFormat="1" ht="15.5" hidden="1" thickTop="1" thickBot="1" x14ac:dyDescent="0.4">
      <c r="A4875" s="287" t="s">
        <v>1257</v>
      </c>
      <c r="B4875" s="288" t="str">
        <f>VLOOKUP(A4875,Lists!B:C,2,FALSE)</f>
        <v>ZMB002</v>
      </c>
      <c r="C4875" s="288" t="str">
        <f>VLOOKUP(A4875,Lists!B:D,3,FALSE)</f>
        <v>ZMB</v>
      </c>
      <c r="D4875" s="289" t="s">
        <v>5110</v>
      </c>
      <c r="E4875" s="289">
        <v>3806249</v>
      </c>
      <c r="F4875" s="289" t="s">
        <v>1654</v>
      </c>
      <c r="G4875" s="289" t="s">
        <v>731</v>
      </c>
      <c r="H4875" s="278">
        <f t="shared" si="152"/>
        <v>2</v>
      </c>
      <c r="I4875" s="252" t="s">
        <v>2908</v>
      </c>
      <c r="J4875" s="289" t="s">
        <v>4013</v>
      </c>
      <c r="K4875" s="278" t="str">
        <f t="shared" si="153"/>
        <v>ZMB002Minimal humanitarian conditions - Level 1</v>
      </c>
      <c r="L4875" s="290">
        <v>43578</v>
      </c>
      <c r="M4875" s="290" t="s">
        <v>3249</v>
      </c>
    </row>
    <row r="4876" spans="1:13" s="269" customFormat="1" ht="15.5" hidden="1" thickTop="1" thickBot="1" x14ac:dyDescent="0.4">
      <c r="A4876" s="283" t="s">
        <v>1257</v>
      </c>
      <c r="B4876" s="284" t="str">
        <f>VLOOKUP(A4876,Lists!B:C,2,FALSE)</f>
        <v>ZMB002</v>
      </c>
      <c r="C4876" s="284" t="str">
        <f>VLOOKUP(A4876,Lists!B:D,3,FALSE)</f>
        <v>ZMB</v>
      </c>
      <c r="D4876" s="285" t="s">
        <v>5111</v>
      </c>
      <c r="E4876" s="285">
        <v>1969946</v>
      </c>
      <c r="F4876" s="285" t="s">
        <v>1654</v>
      </c>
      <c r="G4876" s="285" t="s">
        <v>731</v>
      </c>
      <c r="H4876" s="278">
        <f t="shared" si="152"/>
        <v>2</v>
      </c>
      <c r="I4876" s="251" t="s">
        <v>2908</v>
      </c>
      <c r="J4876" s="285" t="s">
        <v>1661</v>
      </c>
      <c r="K4876" s="278" t="str">
        <f t="shared" si="153"/>
        <v>ZMB002Stressed humanitarian conditions - Level 2</v>
      </c>
      <c r="L4876" s="286">
        <v>43578</v>
      </c>
      <c r="M4876" s="286" t="s">
        <v>3249</v>
      </c>
    </row>
    <row r="4877" spans="1:13" s="269" customFormat="1" ht="15.5" hidden="1" thickTop="1" thickBot="1" x14ac:dyDescent="0.4">
      <c r="A4877" s="287" t="s">
        <v>1257</v>
      </c>
      <c r="B4877" s="288" t="str">
        <f>VLOOKUP(A4877,Lists!B:C,2,FALSE)</f>
        <v>ZMB002</v>
      </c>
      <c r="C4877" s="288" t="str">
        <f>VLOOKUP(A4877,Lists!B:D,3,FALSE)</f>
        <v>ZMB</v>
      </c>
      <c r="D4877" s="289" t="s">
        <v>5112</v>
      </c>
      <c r="E4877" s="289">
        <v>839114</v>
      </c>
      <c r="F4877" s="289" t="s">
        <v>1654</v>
      </c>
      <c r="G4877" s="289" t="s">
        <v>731</v>
      </c>
      <c r="H4877" s="278">
        <f t="shared" si="152"/>
        <v>2</v>
      </c>
      <c r="I4877" s="252" t="s">
        <v>2908</v>
      </c>
      <c r="J4877" s="289" t="s">
        <v>4014</v>
      </c>
      <c r="K4877" s="278" t="str">
        <f t="shared" si="153"/>
        <v>ZMB002Moderate humanitarian conditions - Level 3</v>
      </c>
      <c r="L4877" s="290">
        <v>43578</v>
      </c>
      <c r="M4877" s="290" t="s">
        <v>3249</v>
      </c>
    </row>
    <row r="4878" spans="1:13" s="269" customFormat="1" ht="15.5" hidden="1" thickTop="1" thickBot="1" x14ac:dyDescent="0.4">
      <c r="A4878" s="283" t="s">
        <v>1257</v>
      </c>
      <c r="B4878" s="284" t="str">
        <f>VLOOKUP(A4878,Lists!B:C,2,FALSE)</f>
        <v>ZMB002</v>
      </c>
      <c r="C4878" s="284" t="str">
        <f>VLOOKUP(A4878,Lists!B:D,3,FALSE)</f>
        <v>ZMB</v>
      </c>
      <c r="D4878" s="285" t="s">
        <v>5113</v>
      </c>
      <c r="E4878" s="285">
        <v>333341</v>
      </c>
      <c r="F4878" s="285" t="s">
        <v>1654</v>
      </c>
      <c r="G4878" s="285" t="s">
        <v>731</v>
      </c>
      <c r="H4878" s="278">
        <f t="shared" si="152"/>
        <v>2</v>
      </c>
      <c r="I4878" s="251" t="s">
        <v>2908</v>
      </c>
      <c r="J4878" s="285" t="s">
        <v>4015</v>
      </c>
      <c r="K4878" s="278" t="str">
        <f t="shared" si="153"/>
        <v>ZMB002Severe humanitarian conditions - Level 4</v>
      </c>
      <c r="L4878" s="286">
        <v>43578</v>
      </c>
      <c r="M4878" s="286" t="s">
        <v>3249</v>
      </c>
    </row>
    <row r="4879" spans="1:13" s="269" customFormat="1" ht="15.5" hidden="1" thickTop="1" thickBot="1" x14ac:dyDescent="0.4">
      <c r="A4879" s="287" t="s">
        <v>1257</v>
      </c>
      <c r="B4879" s="288" t="str">
        <f>VLOOKUP(A4879,Lists!B:C,2,FALSE)</f>
        <v>ZMB002</v>
      </c>
      <c r="C4879" s="288" t="str">
        <f>VLOOKUP(A4879,Lists!B:D,3,FALSE)</f>
        <v>ZMB</v>
      </c>
      <c r="D4879" s="289" t="s">
        <v>5114</v>
      </c>
      <c r="E4879" s="289">
        <v>0</v>
      </c>
      <c r="F4879" s="289" t="s">
        <v>1654</v>
      </c>
      <c r="G4879" s="289" t="s">
        <v>731</v>
      </c>
      <c r="H4879" s="278">
        <f t="shared" si="152"/>
        <v>2</v>
      </c>
      <c r="I4879" s="252" t="s">
        <v>2908</v>
      </c>
      <c r="J4879" s="289"/>
      <c r="K4879" s="278" t="str">
        <f t="shared" si="153"/>
        <v>ZMB002Extreme humanitarian conditions - Level 5</v>
      </c>
      <c r="L4879" s="290">
        <v>43578</v>
      </c>
      <c r="M4879" s="290" t="s">
        <v>3249</v>
      </c>
    </row>
    <row r="4880" spans="1:13" s="269" customFormat="1" ht="15.5" hidden="1" thickTop="1" thickBot="1" x14ac:dyDescent="0.4">
      <c r="A4880" s="283" t="s">
        <v>1967</v>
      </c>
      <c r="B4880" s="284" t="str">
        <f>VLOOKUP(A4880,Lists!B:C,2,FALSE)</f>
        <v>PHL003</v>
      </c>
      <c r="C4880" s="284" t="str">
        <f>VLOOKUP(A4880,Lists!B:D,3,FALSE)</f>
        <v>PHL</v>
      </c>
      <c r="D4880" s="285" t="s">
        <v>660</v>
      </c>
      <c r="E4880" s="285">
        <v>12963</v>
      </c>
      <c r="F4880" s="285" t="s">
        <v>3999</v>
      </c>
      <c r="G4880" s="285" t="s">
        <v>730</v>
      </c>
      <c r="H4880" s="278">
        <f t="shared" si="152"/>
        <v>3</v>
      </c>
      <c r="I4880" s="251"/>
      <c r="J4880" s="285" t="s">
        <v>1751</v>
      </c>
      <c r="K4880" s="278" t="str">
        <f t="shared" si="153"/>
        <v>PHL003Landmass affected</v>
      </c>
      <c r="L4880" s="286">
        <v>43578</v>
      </c>
      <c r="M4880" s="286" t="s">
        <v>3248</v>
      </c>
    </row>
    <row r="4881" spans="1:13" s="269" customFormat="1" ht="15.5" hidden="1" thickTop="1" thickBot="1" x14ac:dyDescent="0.4">
      <c r="A4881" s="287" t="s">
        <v>1967</v>
      </c>
      <c r="B4881" s="288" t="str">
        <f>VLOOKUP(A4881,Lists!B:C,2,FALSE)</f>
        <v>PHL003</v>
      </c>
      <c r="C4881" s="288" t="str">
        <f>VLOOKUP(A4881,Lists!B:D,3,FALSE)</f>
        <v>PHL</v>
      </c>
      <c r="D4881" s="289" t="s">
        <v>737</v>
      </c>
      <c r="E4881" s="289">
        <v>3187709</v>
      </c>
      <c r="F4881" s="289" t="s">
        <v>4000</v>
      </c>
      <c r="G4881" s="289" t="s">
        <v>731</v>
      </c>
      <c r="H4881" s="278">
        <f t="shared" si="152"/>
        <v>2</v>
      </c>
      <c r="I4881" s="252" t="s">
        <v>1732</v>
      </c>
      <c r="J4881" s="289" t="s">
        <v>2902</v>
      </c>
      <c r="K4881" s="278" t="str">
        <f t="shared" si="153"/>
        <v>PHL003People exposed</v>
      </c>
      <c r="L4881" s="290">
        <v>43578</v>
      </c>
      <c r="M4881" s="290" t="s">
        <v>3248</v>
      </c>
    </row>
    <row r="4882" spans="1:13" s="269" customFormat="1" ht="15.5" hidden="1" thickTop="1" thickBot="1" x14ac:dyDescent="0.4">
      <c r="A4882" s="283" t="s">
        <v>1967</v>
      </c>
      <c r="B4882" s="284" t="str">
        <f>VLOOKUP(A4882,Lists!B:C,2,FALSE)</f>
        <v>PHL003</v>
      </c>
      <c r="C4882" s="284" t="str">
        <f>VLOOKUP(A4882,Lists!B:D,3,FALSE)</f>
        <v>PHL</v>
      </c>
      <c r="D4882" s="285" t="s">
        <v>533</v>
      </c>
      <c r="E4882" s="285">
        <v>84378</v>
      </c>
      <c r="F4882" s="285" t="s">
        <v>4000</v>
      </c>
      <c r="G4882" s="285" t="s">
        <v>731</v>
      </c>
      <c r="H4882" s="278">
        <f t="shared" si="152"/>
        <v>2</v>
      </c>
      <c r="I4882" s="251" t="s">
        <v>1732</v>
      </c>
      <c r="J4882" s="285" t="s">
        <v>1752</v>
      </c>
      <c r="K4882" s="278" t="str">
        <f t="shared" si="153"/>
        <v>PHL003People affected</v>
      </c>
      <c r="L4882" s="286">
        <v>43578</v>
      </c>
      <c r="M4882" s="286" t="s">
        <v>3248</v>
      </c>
    </row>
    <row r="4883" spans="1:13" s="269" customFormat="1" ht="15.5" thickTop="1" thickBot="1" x14ac:dyDescent="0.4">
      <c r="A4883" s="287" t="s">
        <v>1967</v>
      </c>
      <c r="B4883" s="288" t="str">
        <f>VLOOKUP(A4883,Lists!B:C,2,FALSE)</f>
        <v>PHL003</v>
      </c>
      <c r="C4883" s="288" t="str">
        <f>VLOOKUP(A4883,Lists!B:D,3,FALSE)</f>
        <v>PHL</v>
      </c>
      <c r="D4883" s="289" t="s">
        <v>666</v>
      </c>
      <c r="E4883" s="289">
        <v>84378</v>
      </c>
      <c r="F4883" s="289" t="s">
        <v>4000</v>
      </c>
      <c r="G4883" s="289" t="s">
        <v>731</v>
      </c>
      <c r="H4883" s="278">
        <f t="shared" si="152"/>
        <v>2</v>
      </c>
      <c r="I4883" s="252" t="s">
        <v>1732</v>
      </c>
      <c r="J4883" s="289" t="s">
        <v>1752</v>
      </c>
      <c r="K4883" s="278" t="str">
        <f t="shared" si="153"/>
        <v>PHL003People displaced</v>
      </c>
      <c r="L4883" s="290">
        <v>43578</v>
      </c>
      <c r="M4883" s="290" t="s">
        <v>3248</v>
      </c>
    </row>
    <row r="4884" spans="1:13" s="269" customFormat="1" ht="15.5" hidden="1" thickTop="1" thickBot="1" x14ac:dyDescent="0.4">
      <c r="A4884" s="283" t="s">
        <v>1967</v>
      </c>
      <c r="B4884" s="284" t="str">
        <f>VLOOKUP(A4884,Lists!B:C,2,FALSE)</f>
        <v>PHL003</v>
      </c>
      <c r="C4884" s="284" t="str">
        <f>VLOOKUP(A4884,Lists!B:D,3,FALSE)</f>
        <v>PHL</v>
      </c>
      <c r="D4884" s="285" t="s">
        <v>752</v>
      </c>
      <c r="E4884" s="285">
        <v>84149</v>
      </c>
      <c r="F4884" s="285" t="s">
        <v>4000</v>
      </c>
      <c r="G4884" s="285"/>
      <c r="H4884" s="278" t="b">
        <f t="shared" si="152"/>
        <v>0</v>
      </c>
      <c r="I4884" s="251" t="s">
        <v>1732</v>
      </c>
      <c r="J4884" s="285"/>
      <c r="K4884" s="278" t="str">
        <f t="shared" si="153"/>
        <v>PHL003People in Need</v>
      </c>
      <c r="L4884" s="286">
        <v>43578</v>
      </c>
      <c r="M4884" s="286" t="s">
        <v>3248</v>
      </c>
    </row>
    <row r="4885" spans="1:13" s="269" customFormat="1" ht="15.5" hidden="1" thickTop="1" thickBot="1" x14ac:dyDescent="0.4">
      <c r="A4885" s="287" t="s">
        <v>1967</v>
      </c>
      <c r="B4885" s="288" t="str">
        <f>VLOOKUP(A4885,Lists!B:C,2,FALSE)</f>
        <v>PHL003</v>
      </c>
      <c r="C4885" s="288" t="str">
        <f>VLOOKUP(A4885,Lists!B:D,3,FALSE)</f>
        <v>PHL</v>
      </c>
      <c r="D4885" s="289" t="s">
        <v>5110</v>
      </c>
      <c r="E4885" s="289">
        <v>3103331</v>
      </c>
      <c r="F4885" s="289" t="s">
        <v>4000</v>
      </c>
      <c r="G4885" s="289" t="s">
        <v>730</v>
      </c>
      <c r="H4885" s="278">
        <f t="shared" si="152"/>
        <v>3</v>
      </c>
      <c r="I4885" s="252"/>
      <c r="J4885" s="289" t="s">
        <v>4016</v>
      </c>
      <c r="K4885" s="278" t="str">
        <f t="shared" si="153"/>
        <v>PHL003Minimal humanitarian conditions - Level 1</v>
      </c>
      <c r="L4885" s="290">
        <v>43578</v>
      </c>
      <c r="M4885" s="290" t="s">
        <v>3248</v>
      </c>
    </row>
    <row r="4886" spans="1:13" s="269" customFormat="1" ht="15.5" hidden="1" thickTop="1" thickBot="1" x14ac:dyDescent="0.4">
      <c r="A4886" s="283" t="s">
        <v>1967</v>
      </c>
      <c r="B4886" s="284" t="str">
        <f>VLOOKUP(A4886,Lists!B:C,2,FALSE)</f>
        <v>PHL003</v>
      </c>
      <c r="C4886" s="284" t="str">
        <f>VLOOKUP(A4886,Lists!B:D,3,FALSE)</f>
        <v>PHL</v>
      </c>
      <c r="D4886" s="285" t="s">
        <v>5111</v>
      </c>
      <c r="E4886" s="285">
        <v>0</v>
      </c>
      <c r="F4886" s="285" t="s">
        <v>4000</v>
      </c>
      <c r="G4886" s="285" t="s">
        <v>730</v>
      </c>
      <c r="H4886" s="278">
        <f t="shared" si="152"/>
        <v>3</v>
      </c>
      <c r="I4886" s="251" t="s">
        <v>1732</v>
      </c>
      <c r="J4886" s="285"/>
      <c r="K4886" s="278" t="str">
        <f t="shared" si="153"/>
        <v>PHL003Stressed humanitarian conditions - Level 2</v>
      </c>
      <c r="L4886" s="286">
        <v>43578</v>
      </c>
      <c r="M4886" s="286" t="s">
        <v>3249</v>
      </c>
    </row>
    <row r="4887" spans="1:13" s="269" customFormat="1" ht="15.5" hidden="1" thickTop="1" thickBot="1" x14ac:dyDescent="0.4">
      <c r="A4887" s="287" t="s">
        <v>1967</v>
      </c>
      <c r="B4887" s="288" t="str">
        <f>VLOOKUP(A4887,Lists!B:C,2,FALSE)</f>
        <v>PHL003</v>
      </c>
      <c r="C4887" s="288" t="str">
        <f>VLOOKUP(A4887,Lists!B:D,3,FALSE)</f>
        <v>PHL</v>
      </c>
      <c r="D4887" s="289" t="s">
        <v>5112</v>
      </c>
      <c r="E4887" s="289">
        <v>84149</v>
      </c>
      <c r="F4887" s="289" t="s">
        <v>4000</v>
      </c>
      <c r="G4887" s="289" t="s">
        <v>730</v>
      </c>
      <c r="H4887" s="278">
        <f t="shared" si="152"/>
        <v>3</v>
      </c>
      <c r="I4887" s="252" t="s">
        <v>1732</v>
      </c>
      <c r="J4887" s="289"/>
      <c r="K4887" s="278" t="str">
        <f t="shared" si="153"/>
        <v>PHL003Moderate humanitarian conditions - Level 3</v>
      </c>
      <c r="L4887" s="290">
        <v>43578</v>
      </c>
      <c r="M4887" s="290" t="s">
        <v>3249</v>
      </c>
    </row>
    <row r="4888" spans="1:13" s="269" customFormat="1" ht="15.5" hidden="1" thickTop="1" thickBot="1" x14ac:dyDescent="0.4">
      <c r="A4888" s="283" t="s">
        <v>1967</v>
      </c>
      <c r="B4888" s="284" t="str">
        <f>VLOOKUP(A4888,Lists!B:C,2,FALSE)</f>
        <v>PHL003</v>
      </c>
      <c r="C4888" s="284" t="str">
        <f>VLOOKUP(A4888,Lists!B:D,3,FALSE)</f>
        <v>PHL</v>
      </c>
      <c r="D4888" s="285" t="s">
        <v>5113</v>
      </c>
      <c r="E4888" s="285">
        <v>0</v>
      </c>
      <c r="F4888" s="285" t="s">
        <v>4000</v>
      </c>
      <c r="G4888" s="285" t="s">
        <v>730</v>
      </c>
      <c r="H4888" s="278">
        <f t="shared" si="152"/>
        <v>3</v>
      </c>
      <c r="I4888" s="251"/>
      <c r="J4888" s="285"/>
      <c r="K4888" s="278" t="str">
        <f t="shared" si="153"/>
        <v>PHL003Severe humanitarian conditions - Level 4</v>
      </c>
      <c r="L4888" s="286">
        <v>43578</v>
      </c>
      <c r="M4888" s="286" t="s">
        <v>3249</v>
      </c>
    </row>
    <row r="4889" spans="1:13" s="269" customFormat="1" ht="15.5" hidden="1" thickTop="1" thickBot="1" x14ac:dyDescent="0.4">
      <c r="A4889" s="287" t="s">
        <v>1967</v>
      </c>
      <c r="B4889" s="288" t="str">
        <f>VLOOKUP(A4889,Lists!B:C,2,FALSE)</f>
        <v>PHL003</v>
      </c>
      <c r="C4889" s="288" t="str">
        <f>VLOOKUP(A4889,Lists!B:D,3,FALSE)</f>
        <v>PHL</v>
      </c>
      <c r="D4889" s="289" t="s">
        <v>5114</v>
      </c>
      <c r="E4889" s="289">
        <v>0</v>
      </c>
      <c r="F4889" s="289" t="s">
        <v>4000</v>
      </c>
      <c r="G4889" s="289" t="s">
        <v>730</v>
      </c>
      <c r="H4889" s="278">
        <f t="shared" si="152"/>
        <v>3</v>
      </c>
      <c r="I4889" s="252"/>
      <c r="J4889" s="289"/>
      <c r="K4889" s="278" t="str">
        <f t="shared" si="153"/>
        <v>PHL003Extreme humanitarian conditions - Level 5</v>
      </c>
      <c r="L4889" s="290">
        <v>43578</v>
      </c>
      <c r="M4889" s="290" t="s">
        <v>3249</v>
      </c>
    </row>
    <row r="4890" spans="1:13" s="269" customFormat="1" ht="15.5" hidden="1" thickTop="1" thickBot="1" x14ac:dyDescent="0.4">
      <c r="A4890" s="283" t="s">
        <v>5263</v>
      </c>
      <c r="B4890" s="284" t="str">
        <f>VLOOKUP(A4890,Lists!B:C,2,FALSE)</f>
        <v>PAK001</v>
      </c>
      <c r="C4890" s="284" t="str">
        <f>VLOOKUP(A4890,Lists!B:D,3,FALSE)</f>
        <v>PAK</v>
      </c>
      <c r="D4890" s="285" t="s">
        <v>5029</v>
      </c>
      <c r="E4890" s="285">
        <v>543</v>
      </c>
      <c r="F4890" s="285" t="s">
        <v>4001</v>
      </c>
      <c r="G4890" s="285" t="s">
        <v>731</v>
      </c>
      <c r="H4890" s="278">
        <f t="shared" si="152"/>
        <v>2</v>
      </c>
      <c r="I4890" s="251" t="s">
        <v>1786</v>
      </c>
      <c r="J4890" s="285" t="s">
        <v>1448</v>
      </c>
      <c r="K4890" s="278" t="str">
        <f t="shared" si="153"/>
        <v>PAK001Fatalities reported</v>
      </c>
      <c r="L4890" s="286">
        <v>43578</v>
      </c>
      <c r="M4890" s="286" t="s">
        <v>3248</v>
      </c>
    </row>
    <row r="4891" spans="1:13" s="269" customFormat="1" ht="15.5" hidden="1" thickTop="1" thickBot="1" x14ac:dyDescent="0.4">
      <c r="A4891" s="287" t="s">
        <v>5263</v>
      </c>
      <c r="B4891" s="288" t="str">
        <f>VLOOKUP(A4891,Lists!B:C,2,FALSE)</f>
        <v>PAK001</v>
      </c>
      <c r="C4891" s="288" t="str">
        <f>VLOOKUP(A4891,Lists!B:D,3,FALSE)</f>
        <v>PAK</v>
      </c>
      <c r="D4891" s="289" t="s">
        <v>5115</v>
      </c>
      <c r="E4891" s="289">
        <v>543</v>
      </c>
      <c r="F4891" s="289" t="s">
        <v>4001</v>
      </c>
      <c r="G4891" s="289" t="s">
        <v>731</v>
      </c>
      <c r="H4891" s="278">
        <f t="shared" si="152"/>
        <v>2</v>
      </c>
      <c r="I4891" s="252" t="s">
        <v>1786</v>
      </c>
      <c r="J4891" s="289" t="s">
        <v>1448</v>
      </c>
      <c r="K4891" s="278" t="str">
        <f t="shared" si="153"/>
        <v>PAK001Fatalities in all crises</v>
      </c>
      <c r="L4891" s="290">
        <v>43578</v>
      </c>
      <c r="M4891" s="290" t="s">
        <v>3248</v>
      </c>
    </row>
    <row r="4892" spans="1:13" s="269" customFormat="1" ht="15.5" hidden="1" thickTop="1" thickBot="1" x14ac:dyDescent="0.4">
      <c r="A4892" s="283" t="s">
        <v>5263</v>
      </c>
      <c r="B4892" s="284" t="str">
        <f>VLOOKUP(A4892,Lists!B:C,2,FALSE)</f>
        <v>PAK001</v>
      </c>
      <c r="C4892" s="284" t="str">
        <f>VLOOKUP(A4892,Lists!B:D,3,FALSE)</f>
        <v>PAK</v>
      </c>
      <c r="D4892" s="285" t="s">
        <v>752</v>
      </c>
      <c r="E4892" s="285">
        <v>2900000</v>
      </c>
      <c r="F4892" s="285" t="s">
        <v>1428</v>
      </c>
      <c r="G4892" s="285" t="s">
        <v>731</v>
      </c>
      <c r="H4892" s="278">
        <f t="shared" si="152"/>
        <v>2</v>
      </c>
      <c r="I4892" s="251" t="s">
        <v>1441</v>
      </c>
      <c r="J4892" s="285" t="s">
        <v>4017</v>
      </c>
      <c r="K4892" s="278" t="str">
        <f t="shared" si="153"/>
        <v>PAK001People in Need</v>
      </c>
      <c r="L4892" s="286">
        <v>43578</v>
      </c>
      <c r="M4892" s="286" t="s">
        <v>3249</v>
      </c>
    </row>
    <row r="4893" spans="1:13" s="269" customFormat="1" ht="15.5" hidden="1" thickTop="1" thickBot="1" x14ac:dyDescent="0.4">
      <c r="A4893" s="287" t="s">
        <v>5263</v>
      </c>
      <c r="B4893" s="288" t="str">
        <f>VLOOKUP(A4893,Lists!B:C,2,FALSE)</f>
        <v>PAK001</v>
      </c>
      <c r="C4893" s="288" t="str">
        <f>VLOOKUP(A4893,Lists!B:D,3,FALSE)</f>
        <v>PAK</v>
      </c>
      <c r="D4893" s="289" t="s">
        <v>5110</v>
      </c>
      <c r="E4893" s="289">
        <v>203874520</v>
      </c>
      <c r="F4893" s="289" t="s">
        <v>1428</v>
      </c>
      <c r="G4893" s="289" t="s">
        <v>731</v>
      </c>
      <c r="H4893" s="278">
        <f t="shared" si="152"/>
        <v>2</v>
      </c>
      <c r="I4893" s="252" t="s">
        <v>1441</v>
      </c>
      <c r="J4893" s="289"/>
      <c r="K4893" s="278" t="str">
        <f t="shared" si="153"/>
        <v>PAK001Minimal humanitarian conditions - Level 1</v>
      </c>
      <c r="L4893" s="290">
        <v>43578</v>
      </c>
      <c r="M4893" s="290" t="s">
        <v>3249</v>
      </c>
    </row>
    <row r="4894" spans="1:13" s="269" customFormat="1" ht="15.5" hidden="1" thickTop="1" thickBot="1" x14ac:dyDescent="0.4">
      <c r="A4894" s="283" t="s">
        <v>5263</v>
      </c>
      <c r="B4894" s="284" t="str">
        <f>VLOOKUP(A4894,Lists!B:C,2,FALSE)</f>
        <v>PAK001</v>
      </c>
      <c r="C4894" s="284" t="str">
        <f>VLOOKUP(A4894,Lists!B:D,3,FALSE)</f>
        <v>PAK</v>
      </c>
      <c r="D4894" s="285" t="s">
        <v>5111</v>
      </c>
      <c r="E4894" s="285">
        <v>0</v>
      </c>
      <c r="F4894" s="285" t="s">
        <v>1428</v>
      </c>
      <c r="G4894" s="285" t="s">
        <v>731</v>
      </c>
      <c r="H4894" s="278">
        <f t="shared" si="152"/>
        <v>2</v>
      </c>
      <c r="I4894" s="251" t="s">
        <v>1441</v>
      </c>
      <c r="J4894" s="285"/>
      <c r="K4894" s="278" t="str">
        <f t="shared" si="153"/>
        <v>PAK001Stressed humanitarian conditions - Level 2</v>
      </c>
      <c r="L4894" s="286">
        <v>43578</v>
      </c>
      <c r="M4894" s="286" t="s">
        <v>3249</v>
      </c>
    </row>
    <row r="4895" spans="1:13" s="269" customFormat="1" ht="15.5" hidden="1" thickTop="1" thickBot="1" x14ac:dyDescent="0.4">
      <c r="A4895" s="287" t="s">
        <v>5263</v>
      </c>
      <c r="B4895" s="288" t="str">
        <f>VLOOKUP(A4895,Lists!B:C,2,FALSE)</f>
        <v>PAK001</v>
      </c>
      <c r="C4895" s="288" t="str">
        <f>VLOOKUP(A4895,Lists!B:D,3,FALSE)</f>
        <v>PAK</v>
      </c>
      <c r="D4895" s="289" t="s">
        <v>5112</v>
      </c>
      <c r="E4895" s="289">
        <v>2900000</v>
      </c>
      <c r="F4895" s="289" t="s">
        <v>1428</v>
      </c>
      <c r="G4895" s="289" t="s">
        <v>731</v>
      </c>
      <c r="H4895" s="278">
        <f t="shared" si="152"/>
        <v>2</v>
      </c>
      <c r="I4895" s="252" t="s">
        <v>1441</v>
      </c>
      <c r="J4895" s="289" t="s">
        <v>4017</v>
      </c>
      <c r="K4895" s="278" t="str">
        <f t="shared" si="153"/>
        <v>PAK001Moderate humanitarian conditions - Level 3</v>
      </c>
      <c r="L4895" s="290">
        <v>43578</v>
      </c>
      <c r="M4895" s="290" t="s">
        <v>3249</v>
      </c>
    </row>
    <row r="4896" spans="1:13" s="269" customFormat="1" ht="15.5" hidden="1" thickTop="1" thickBot="1" x14ac:dyDescent="0.4">
      <c r="A4896" s="283" t="s">
        <v>5263</v>
      </c>
      <c r="B4896" s="284" t="str">
        <f>VLOOKUP(A4896,Lists!B:C,2,FALSE)</f>
        <v>PAK001</v>
      </c>
      <c r="C4896" s="284" t="str">
        <f>VLOOKUP(A4896,Lists!B:D,3,FALSE)</f>
        <v>PAK</v>
      </c>
      <c r="D4896" s="285" t="s">
        <v>5113</v>
      </c>
      <c r="E4896" s="285">
        <v>0</v>
      </c>
      <c r="F4896" s="285" t="s">
        <v>1428</v>
      </c>
      <c r="G4896" s="285" t="s">
        <v>731</v>
      </c>
      <c r="H4896" s="278">
        <f t="shared" si="152"/>
        <v>2</v>
      </c>
      <c r="I4896" s="251" t="s">
        <v>1441</v>
      </c>
      <c r="J4896" s="285"/>
      <c r="K4896" s="278" t="str">
        <f t="shared" si="153"/>
        <v>PAK001Severe humanitarian conditions - Level 4</v>
      </c>
      <c r="L4896" s="286">
        <v>43578</v>
      </c>
      <c r="M4896" s="286" t="s">
        <v>3249</v>
      </c>
    </row>
    <row r="4897" spans="1:13" s="269" customFormat="1" ht="15.5" hidden="1" thickTop="1" thickBot="1" x14ac:dyDescent="0.4">
      <c r="A4897" s="287" t="s">
        <v>5263</v>
      </c>
      <c r="B4897" s="288" t="str">
        <f>VLOOKUP(A4897,Lists!B:C,2,FALSE)</f>
        <v>PAK001</v>
      </c>
      <c r="C4897" s="288" t="str">
        <f>VLOOKUP(A4897,Lists!B:D,3,FALSE)</f>
        <v>PAK</v>
      </c>
      <c r="D4897" s="289" t="s">
        <v>5114</v>
      </c>
      <c r="E4897" s="289">
        <v>0</v>
      </c>
      <c r="F4897" s="289" t="s">
        <v>1428</v>
      </c>
      <c r="G4897" s="289" t="s">
        <v>731</v>
      </c>
      <c r="H4897" s="278">
        <f t="shared" si="152"/>
        <v>2</v>
      </c>
      <c r="I4897" s="252" t="s">
        <v>1441</v>
      </c>
      <c r="J4897" s="289"/>
      <c r="K4897" s="278" t="str">
        <f t="shared" si="153"/>
        <v>PAK001Extreme humanitarian conditions - Level 5</v>
      </c>
      <c r="L4897" s="290">
        <v>43578</v>
      </c>
      <c r="M4897" s="290" t="s">
        <v>3249</v>
      </c>
    </row>
    <row r="4898" spans="1:13" s="269" customFormat="1" ht="15.5" hidden="1" thickTop="1" thickBot="1" x14ac:dyDescent="0.4">
      <c r="A4898" s="283" t="s">
        <v>1233</v>
      </c>
      <c r="B4898" s="284" t="e">
        <f>VLOOKUP(A4898,Lists!B:C,2,FALSE)</f>
        <v>#N/A</v>
      </c>
      <c r="C4898" s="284" t="e">
        <f>VLOOKUP(A4898,Lists!B:D,3,FALSE)</f>
        <v>#N/A</v>
      </c>
      <c r="D4898" s="285" t="s">
        <v>5029</v>
      </c>
      <c r="E4898" s="285">
        <v>543</v>
      </c>
      <c r="F4898" s="285" t="s">
        <v>4001</v>
      </c>
      <c r="G4898" s="285" t="s">
        <v>731</v>
      </c>
      <c r="H4898" s="278">
        <f t="shared" si="152"/>
        <v>2</v>
      </c>
      <c r="I4898" s="251" t="s">
        <v>1786</v>
      </c>
      <c r="J4898" s="285" t="s">
        <v>1448</v>
      </c>
      <c r="K4898" s="278" t="e">
        <f t="shared" si="153"/>
        <v>#N/A</v>
      </c>
      <c r="L4898" s="286">
        <v>43578</v>
      </c>
      <c r="M4898" s="286" t="s">
        <v>3248</v>
      </c>
    </row>
    <row r="4899" spans="1:13" s="269" customFormat="1" ht="15.5" hidden="1" thickTop="1" thickBot="1" x14ac:dyDescent="0.4">
      <c r="A4899" s="287" t="s">
        <v>1233</v>
      </c>
      <c r="B4899" s="288" t="e">
        <f>VLOOKUP(A4899,Lists!B:C,2,FALSE)</f>
        <v>#N/A</v>
      </c>
      <c r="C4899" s="288" t="e">
        <f>VLOOKUP(A4899,Lists!B:D,3,FALSE)</f>
        <v>#N/A</v>
      </c>
      <c r="D4899" s="289" t="s">
        <v>5115</v>
      </c>
      <c r="E4899" s="289">
        <v>543</v>
      </c>
      <c r="F4899" s="289" t="s">
        <v>4001</v>
      </c>
      <c r="G4899" s="289" t="s">
        <v>731</v>
      </c>
      <c r="H4899" s="278">
        <f t="shared" si="152"/>
        <v>2</v>
      </c>
      <c r="I4899" s="252" t="s">
        <v>1786</v>
      </c>
      <c r="J4899" s="289" t="s">
        <v>1448</v>
      </c>
      <c r="K4899" s="278" t="e">
        <f t="shared" si="153"/>
        <v>#N/A</v>
      </c>
      <c r="L4899" s="290">
        <v>43578</v>
      </c>
      <c r="M4899" s="290" t="s">
        <v>3248</v>
      </c>
    </row>
    <row r="4900" spans="1:13" s="269" customFormat="1" ht="15.5" hidden="1" thickTop="1" thickBot="1" x14ac:dyDescent="0.4">
      <c r="A4900" s="283" t="s">
        <v>1233</v>
      </c>
      <c r="B4900" s="284" t="e">
        <f>VLOOKUP(A4900,Lists!B:C,2,FALSE)</f>
        <v>#N/A</v>
      </c>
      <c r="C4900" s="284" t="e">
        <f>VLOOKUP(A4900,Lists!B:D,3,FALSE)</f>
        <v>#N/A</v>
      </c>
      <c r="D4900" s="285" t="s">
        <v>752</v>
      </c>
      <c r="E4900" s="285">
        <v>2900000</v>
      </c>
      <c r="F4900" s="285" t="s">
        <v>1428</v>
      </c>
      <c r="G4900" s="285" t="s">
        <v>731</v>
      </c>
      <c r="H4900" s="278">
        <f t="shared" si="152"/>
        <v>2</v>
      </c>
      <c r="I4900" s="251" t="s">
        <v>1441</v>
      </c>
      <c r="J4900" s="285" t="s">
        <v>4017</v>
      </c>
      <c r="K4900" s="278" t="e">
        <f t="shared" si="153"/>
        <v>#N/A</v>
      </c>
      <c r="L4900" s="286">
        <v>43578</v>
      </c>
      <c r="M4900" s="286" t="s">
        <v>3249</v>
      </c>
    </row>
    <row r="4901" spans="1:13" s="269" customFormat="1" ht="15.5" hidden="1" thickTop="1" thickBot="1" x14ac:dyDescent="0.4">
      <c r="A4901" s="287" t="s">
        <v>1233</v>
      </c>
      <c r="B4901" s="288" t="e">
        <f>VLOOKUP(A4901,Lists!B:C,2,FALSE)</f>
        <v>#N/A</v>
      </c>
      <c r="C4901" s="288" t="e">
        <f>VLOOKUP(A4901,Lists!B:D,3,FALSE)</f>
        <v>#N/A</v>
      </c>
      <c r="D4901" s="289" t="s">
        <v>5110</v>
      </c>
      <c r="E4901" s="289">
        <v>203874520</v>
      </c>
      <c r="F4901" s="289" t="s">
        <v>1428</v>
      </c>
      <c r="G4901" s="289" t="s">
        <v>731</v>
      </c>
      <c r="H4901" s="278">
        <f t="shared" si="152"/>
        <v>2</v>
      </c>
      <c r="I4901" s="252" t="s">
        <v>1441</v>
      </c>
      <c r="J4901" s="289" t="s">
        <v>4017</v>
      </c>
      <c r="K4901" s="278" t="e">
        <f t="shared" si="153"/>
        <v>#N/A</v>
      </c>
      <c r="L4901" s="290">
        <v>43578</v>
      </c>
      <c r="M4901" s="290" t="s">
        <v>3249</v>
      </c>
    </row>
    <row r="4902" spans="1:13" s="269" customFormat="1" ht="15.5" hidden="1" thickTop="1" thickBot="1" x14ac:dyDescent="0.4">
      <c r="A4902" s="283" t="s">
        <v>1233</v>
      </c>
      <c r="B4902" s="284" t="e">
        <f>VLOOKUP(A4902,Lists!B:C,2,FALSE)</f>
        <v>#N/A</v>
      </c>
      <c r="C4902" s="284" t="e">
        <f>VLOOKUP(A4902,Lists!B:D,3,FALSE)</f>
        <v>#N/A</v>
      </c>
      <c r="D4902" s="285" t="s">
        <v>5111</v>
      </c>
      <c r="E4902" s="285">
        <v>0</v>
      </c>
      <c r="F4902" s="285" t="s">
        <v>1428</v>
      </c>
      <c r="G4902" s="285" t="s">
        <v>731</v>
      </c>
      <c r="H4902" s="278">
        <f t="shared" si="152"/>
        <v>2</v>
      </c>
      <c r="I4902" s="251" t="s">
        <v>1441</v>
      </c>
      <c r="J4902" s="285" t="s">
        <v>4017</v>
      </c>
      <c r="K4902" s="278" t="e">
        <f t="shared" si="153"/>
        <v>#N/A</v>
      </c>
      <c r="L4902" s="286">
        <v>43578</v>
      </c>
      <c r="M4902" s="286" t="s">
        <v>3249</v>
      </c>
    </row>
    <row r="4903" spans="1:13" s="269" customFormat="1" ht="15.5" hidden="1" thickTop="1" thickBot="1" x14ac:dyDescent="0.4">
      <c r="A4903" s="287" t="s">
        <v>1233</v>
      </c>
      <c r="B4903" s="288" t="e">
        <f>VLOOKUP(A4903,Lists!B:C,2,FALSE)</f>
        <v>#N/A</v>
      </c>
      <c r="C4903" s="288" t="e">
        <f>VLOOKUP(A4903,Lists!B:D,3,FALSE)</f>
        <v>#N/A</v>
      </c>
      <c r="D4903" s="289" t="s">
        <v>5112</v>
      </c>
      <c r="E4903" s="289">
        <v>2900000</v>
      </c>
      <c r="F4903" s="289" t="s">
        <v>1428</v>
      </c>
      <c r="G4903" s="289" t="s">
        <v>731</v>
      </c>
      <c r="H4903" s="278">
        <f t="shared" si="152"/>
        <v>2</v>
      </c>
      <c r="I4903" s="252" t="s">
        <v>1441</v>
      </c>
      <c r="J4903" s="289" t="s">
        <v>4017</v>
      </c>
      <c r="K4903" s="278" t="e">
        <f t="shared" si="153"/>
        <v>#N/A</v>
      </c>
      <c r="L4903" s="290">
        <v>43578</v>
      </c>
      <c r="M4903" s="290" t="s">
        <v>3249</v>
      </c>
    </row>
    <row r="4904" spans="1:13" s="269" customFormat="1" ht="15.5" hidden="1" thickTop="1" thickBot="1" x14ac:dyDescent="0.4">
      <c r="A4904" s="283" t="s">
        <v>1233</v>
      </c>
      <c r="B4904" s="284" t="e">
        <f>VLOOKUP(A4904,Lists!B:C,2,FALSE)</f>
        <v>#N/A</v>
      </c>
      <c r="C4904" s="284" t="e">
        <f>VLOOKUP(A4904,Lists!B:D,3,FALSE)</f>
        <v>#N/A</v>
      </c>
      <c r="D4904" s="285" t="s">
        <v>5113</v>
      </c>
      <c r="E4904" s="285">
        <v>0</v>
      </c>
      <c r="F4904" s="285" t="s">
        <v>1428</v>
      </c>
      <c r="G4904" s="285" t="s">
        <v>731</v>
      </c>
      <c r="H4904" s="278">
        <f t="shared" si="152"/>
        <v>2</v>
      </c>
      <c r="I4904" s="251" t="s">
        <v>1441</v>
      </c>
      <c r="J4904" s="285" t="s">
        <v>4017</v>
      </c>
      <c r="K4904" s="278" t="e">
        <f t="shared" si="153"/>
        <v>#N/A</v>
      </c>
      <c r="L4904" s="286">
        <v>43578</v>
      </c>
      <c r="M4904" s="286" t="s">
        <v>3249</v>
      </c>
    </row>
    <row r="4905" spans="1:13" s="269" customFormat="1" ht="15.5" hidden="1" thickTop="1" thickBot="1" x14ac:dyDescent="0.4">
      <c r="A4905" s="287" t="s">
        <v>1233</v>
      </c>
      <c r="B4905" s="288" t="e">
        <f>VLOOKUP(A4905,Lists!B:C,2,FALSE)</f>
        <v>#N/A</v>
      </c>
      <c r="C4905" s="288" t="e">
        <f>VLOOKUP(A4905,Lists!B:D,3,FALSE)</f>
        <v>#N/A</v>
      </c>
      <c r="D4905" s="289" t="s">
        <v>5114</v>
      </c>
      <c r="E4905" s="289">
        <v>0</v>
      </c>
      <c r="F4905" s="289" t="s">
        <v>1428</v>
      </c>
      <c r="G4905" s="289" t="s">
        <v>731</v>
      </c>
      <c r="H4905" s="278">
        <f t="shared" si="152"/>
        <v>2</v>
      </c>
      <c r="I4905" s="252" t="s">
        <v>1441</v>
      </c>
      <c r="J4905" s="289" t="s">
        <v>4017</v>
      </c>
      <c r="K4905" s="278" t="e">
        <f t="shared" si="153"/>
        <v>#N/A</v>
      </c>
      <c r="L4905" s="290">
        <v>43578</v>
      </c>
      <c r="M4905" s="290" t="s">
        <v>3249</v>
      </c>
    </row>
    <row r="4906" spans="1:13" s="269" customFormat="1" ht="15.5" hidden="1" thickTop="1" thickBot="1" x14ac:dyDescent="0.4">
      <c r="A4906" s="283" t="s">
        <v>2997</v>
      </c>
      <c r="B4906" s="284" t="str">
        <f>VLOOKUP(A4906,Lists!B:C,2,FALSE)</f>
        <v>PAK004</v>
      </c>
      <c r="C4906" s="284" t="str">
        <f>VLOOKUP(A4906,Lists!B:D,3,FALSE)</f>
        <v>PAK</v>
      </c>
      <c r="D4906" s="285" t="s">
        <v>5029</v>
      </c>
      <c r="E4906" s="285">
        <v>30</v>
      </c>
      <c r="F4906" s="285" t="s">
        <v>4001</v>
      </c>
      <c r="G4906" s="285" t="s">
        <v>731</v>
      </c>
      <c r="H4906" s="278">
        <f t="shared" si="152"/>
        <v>2</v>
      </c>
      <c r="I4906" s="251" t="s">
        <v>1786</v>
      </c>
      <c r="J4906" s="285" t="s">
        <v>4789</v>
      </c>
      <c r="K4906" s="278" t="str">
        <f t="shared" si="153"/>
        <v>PAK004Fatalities reported</v>
      </c>
      <c r="L4906" s="286">
        <v>43578</v>
      </c>
      <c r="M4906" s="286" t="s">
        <v>3248</v>
      </c>
    </row>
    <row r="4907" spans="1:13" s="269" customFormat="1" ht="15.5" hidden="1" thickTop="1" thickBot="1" x14ac:dyDescent="0.4">
      <c r="A4907" s="287" t="s">
        <v>2997</v>
      </c>
      <c r="B4907" s="288" t="str">
        <f>VLOOKUP(A4907,Lists!B:C,2,FALSE)</f>
        <v>PAK004</v>
      </c>
      <c r="C4907" s="288" t="str">
        <f>VLOOKUP(A4907,Lists!B:D,3,FALSE)</f>
        <v>PAK</v>
      </c>
      <c r="D4907" s="289" t="s">
        <v>5115</v>
      </c>
      <c r="E4907" s="289">
        <v>543</v>
      </c>
      <c r="F4907" s="289" t="s">
        <v>4001</v>
      </c>
      <c r="G4907" s="289" t="s">
        <v>731</v>
      </c>
      <c r="H4907" s="278">
        <f t="shared" si="152"/>
        <v>2</v>
      </c>
      <c r="I4907" s="252" t="s">
        <v>1786</v>
      </c>
      <c r="J4907" s="289" t="s">
        <v>4440</v>
      </c>
      <c r="K4907" s="278" t="str">
        <f t="shared" si="153"/>
        <v>PAK004Fatalities in all crises</v>
      </c>
      <c r="L4907" s="290">
        <v>43578</v>
      </c>
      <c r="M4907" s="290" t="s">
        <v>3248</v>
      </c>
    </row>
    <row r="4908" spans="1:13" s="269" customFormat="1" ht="15.5" hidden="1" thickTop="1" thickBot="1" x14ac:dyDescent="0.4">
      <c r="A4908" s="283" t="s">
        <v>2961</v>
      </c>
      <c r="B4908" s="284" t="str">
        <f>VLOOKUP(A4908,Lists!B:C,2,FALSE)</f>
        <v>HTI001</v>
      </c>
      <c r="C4908" s="284" t="str">
        <f>VLOOKUP(A4908,Lists!B:D,3,FALSE)</f>
        <v>HTI</v>
      </c>
      <c r="D4908" s="285" t="s">
        <v>533</v>
      </c>
      <c r="E4908" s="285">
        <v>6987936</v>
      </c>
      <c r="F4908" s="285" t="s">
        <v>4002</v>
      </c>
      <c r="G4908" s="285" t="s">
        <v>731</v>
      </c>
      <c r="H4908" s="278">
        <f t="shared" si="152"/>
        <v>2</v>
      </c>
      <c r="I4908" s="251" t="s">
        <v>4007</v>
      </c>
      <c r="J4908" s="285"/>
      <c r="K4908" s="278" t="str">
        <f t="shared" si="153"/>
        <v>HTI001People affected</v>
      </c>
      <c r="L4908" s="286">
        <v>43578</v>
      </c>
      <c r="M4908" s="286" t="s">
        <v>3249</v>
      </c>
    </row>
    <row r="4909" spans="1:13" s="269" customFormat="1" ht="15.5" hidden="1" thickTop="1" thickBot="1" x14ac:dyDescent="0.4">
      <c r="A4909" s="287" t="s">
        <v>2961</v>
      </c>
      <c r="B4909" s="288" t="str">
        <f>VLOOKUP(A4909,Lists!B:C,2,FALSE)</f>
        <v>HTI001</v>
      </c>
      <c r="C4909" s="288" t="str">
        <f>VLOOKUP(A4909,Lists!B:D,3,FALSE)</f>
        <v>HTI</v>
      </c>
      <c r="D4909" s="289" t="s">
        <v>752</v>
      </c>
      <c r="E4909" s="289">
        <v>2258981</v>
      </c>
      <c r="F4909" s="289" t="s">
        <v>4002</v>
      </c>
      <c r="G4909" s="289" t="s">
        <v>731</v>
      </c>
      <c r="H4909" s="278">
        <f t="shared" si="152"/>
        <v>2</v>
      </c>
      <c r="I4909" s="252" t="s">
        <v>4007</v>
      </c>
      <c r="J4909" s="289"/>
      <c r="K4909" s="278" t="str">
        <f t="shared" si="153"/>
        <v>HTI001People in Need</v>
      </c>
      <c r="L4909" s="290">
        <v>43578</v>
      </c>
      <c r="M4909" s="290" t="s">
        <v>3249</v>
      </c>
    </row>
    <row r="4910" spans="1:13" s="269" customFormat="1" ht="15.5" hidden="1" thickTop="1" thickBot="1" x14ac:dyDescent="0.4">
      <c r="A4910" s="283" t="s">
        <v>2961</v>
      </c>
      <c r="B4910" s="284" t="str">
        <f>VLOOKUP(A4910,Lists!B:C,2,FALSE)</f>
        <v>HTI001</v>
      </c>
      <c r="C4910" s="284" t="str">
        <f>VLOOKUP(A4910,Lists!B:D,3,FALSE)</f>
        <v>HTI</v>
      </c>
      <c r="D4910" s="285" t="s">
        <v>5110</v>
      </c>
      <c r="E4910" s="285">
        <v>1938388</v>
      </c>
      <c r="F4910" s="285" t="s">
        <v>4003</v>
      </c>
      <c r="G4910" s="285" t="s">
        <v>731</v>
      </c>
      <c r="H4910" s="278">
        <f t="shared" si="152"/>
        <v>2</v>
      </c>
      <c r="I4910" s="251" t="s">
        <v>4007</v>
      </c>
      <c r="J4910" s="285"/>
      <c r="K4910" s="278" t="str">
        <f t="shared" si="153"/>
        <v>HTI001Minimal humanitarian conditions - Level 1</v>
      </c>
      <c r="L4910" s="286">
        <v>43578</v>
      </c>
      <c r="M4910" s="286" t="s">
        <v>3249</v>
      </c>
    </row>
    <row r="4911" spans="1:13" s="269" customFormat="1" ht="15.5" hidden="1" thickTop="1" thickBot="1" x14ac:dyDescent="0.4">
      <c r="A4911" s="287" t="s">
        <v>2961</v>
      </c>
      <c r="B4911" s="288" t="str">
        <f>VLOOKUP(A4911,Lists!B:C,2,FALSE)</f>
        <v>HTI001</v>
      </c>
      <c r="C4911" s="288" t="str">
        <f>VLOOKUP(A4911,Lists!B:D,3,FALSE)</f>
        <v>HTI</v>
      </c>
      <c r="D4911" s="289" t="s">
        <v>5111</v>
      </c>
      <c r="E4911" s="289">
        <v>2424258</v>
      </c>
      <c r="F4911" s="289" t="s">
        <v>4003</v>
      </c>
      <c r="G4911" s="289" t="s">
        <v>731</v>
      </c>
      <c r="H4911" s="278">
        <f t="shared" si="152"/>
        <v>2</v>
      </c>
      <c r="I4911" s="252" t="s">
        <v>4007</v>
      </c>
      <c r="J4911" s="289"/>
      <c r="K4911" s="278" t="str">
        <f t="shared" si="153"/>
        <v>HTI001Stressed humanitarian conditions - Level 2</v>
      </c>
      <c r="L4911" s="290">
        <v>43578</v>
      </c>
      <c r="M4911" s="290" t="s">
        <v>3249</v>
      </c>
    </row>
    <row r="4912" spans="1:13" s="269" customFormat="1" ht="15.5" hidden="1" thickTop="1" thickBot="1" x14ac:dyDescent="0.4">
      <c r="A4912" s="283" t="s">
        <v>2961</v>
      </c>
      <c r="B4912" s="284" t="str">
        <f>VLOOKUP(A4912,Lists!B:C,2,FALSE)</f>
        <v>HTI001</v>
      </c>
      <c r="C4912" s="284" t="str">
        <f>VLOOKUP(A4912,Lists!B:D,3,FALSE)</f>
        <v>HTI</v>
      </c>
      <c r="D4912" s="285" t="s">
        <v>5112</v>
      </c>
      <c r="E4912" s="285">
        <v>2054161</v>
      </c>
      <c r="F4912" s="285" t="s">
        <v>4003</v>
      </c>
      <c r="G4912" s="285" t="s">
        <v>731</v>
      </c>
      <c r="H4912" s="278">
        <f t="shared" si="152"/>
        <v>2</v>
      </c>
      <c r="I4912" s="251" t="s">
        <v>4007</v>
      </c>
      <c r="J4912" s="285"/>
      <c r="K4912" s="278" t="str">
        <f t="shared" si="153"/>
        <v>HTI001Moderate humanitarian conditions - Level 3</v>
      </c>
      <c r="L4912" s="286">
        <v>43578</v>
      </c>
      <c r="M4912" s="286" t="s">
        <v>3249</v>
      </c>
    </row>
    <row r="4913" spans="1:13" s="269" customFormat="1" ht="15.5" hidden="1" thickTop="1" thickBot="1" x14ac:dyDescent="0.4">
      <c r="A4913" s="287" t="s">
        <v>2961</v>
      </c>
      <c r="B4913" s="288" t="str">
        <f>VLOOKUP(A4913,Lists!B:C,2,FALSE)</f>
        <v>HTI001</v>
      </c>
      <c r="C4913" s="288" t="str">
        <f>VLOOKUP(A4913,Lists!B:D,3,FALSE)</f>
        <v>HTI</v>
      </c>
      <c r="D4913" s="289" t="s">
        <v>5113</v>
      </c>
      <c r="E4913" s="289">
        <v>571129</v>
      </c>
      <c r="F4913" s="289" t="s">
        <v>4003</v>
      </c>
      <c r="G4913" s="289" t="s">
        <v>731</v>
      </c>
      <c r="H4913" s="278">
        <f t="shared" si="152"/>
        <v>2</v>
      </c>
      <c r="I4913" s="252" t="s">
        <v>4007</v>
      </c>
      <c r="J4913" s="289"/>
      <c r="K4913" s="278" t="str">
        <f t="shared" si="153"/>
        <v>HTI001Severe humanitarian conditions - Level 4</v>
      </c>
      <c r="L4913" s="290">
        <v>43578</v>
      </c>
      <c r="M4913" s="290" t="s">
        <v>3249</v>
      </c>
    </row>
    <row r="4914" spans="1:13" s="269" customFormat="1" ht="15.5" hidden="1" thickTop="1" thickBot="1" x14ac:dyDescent="0.4">
      <c r="A4914" s="283" t="s">
        <v>2961</v>
      </c>
      <c r="B4914" s="284" t="str">
        <f>VLOOKUP(A4914,Lists!B:C,2,FALSE)</f>
        <v>HTI001</v>
      </c>
      <c r="C4914" s="284" t="str">
        <f>VLOOKUP(A4914,Lists!B:D,3,FALSE)</f>
        <v>HTI</v>
      </c>
      <c r="D4914" s="285" t="s">
        <v>5114</v>
      </c>
      <c r="E4914" s="285">
        <v>0</v>
      </c>
      <c r="F4914" s="285" t="s">
        <v>4003</v>
      </c>
      <c r="G4914" s="285" t="s">
        <v>731</v>
      </c>
      <c r="H4914" s="278">
        <f t="shared" si="152"/>
        <v>2</v>
      </c>
      <c r="I4914" s="251" t="s">
        <v>4007</v>
      </c>
      <c r="J4914" s="285"/>
      <c r="K4914" s="278" t="str">
        <f t="shared" si="153"/>
        <v>HTI001Extreme humanitarian conditions - Level 5</v>
      </c>
      <c r="L4914" s="286">
        <v>43578</v>
      </c>
      <c r="M4914" s="286" t="s">
        <v>3249</v>
      </c>
    </row>
    <row r="4915" spans="1:13" s="269" customFormat="1" ht="15.5" hidden="1" thickTop="1" thickBot="1" x14ac:dyDescent="0.4">
      <c r="A4915" s="287" t="s">
        <v>5594</v>
      </c>
      <c r="B4915" s="288" t="str">
        <f>VLOOKUP(A4915,Lists!B:C,2,FALSE)</f>
        <v>NGA001</v>
      </c>
      <c r="C4915" s="288" t="str">
        <f>VLOOKUP(A4915,Lists!B:D,3,FALSE)</f>
        <v>NGA</v>
      </c>
      <c r="D4915" s="289" t="s">
        <v>691</v>
      </c>
      <c r="E4915" s="289" t="s">
        <v>446</v>
      </c>
      <c r="F4915" s="289" t="s">
        <v>446</v>
      </c>
      <c r="G4915" s="289" t="s">
        <v>446</v>
      </c>
      <c r="H4915" s="278" t="str">
        <f t="shared" si="152"/>
        <v>x</v>
      </c>
      <c r="I4915" s="252" t="s">
        <v>446</v>
      </c>
      <c r="J4915" s="289" t="s">
        <v>446</v>
      </c>
      <c r="K4915" s="278" t="str">
        <f t="shared" si="153"/>
        <v>NGA001People facing limited access constraints</v>
      </c>
      <c r="L4915" s="290">
        <v>43578</v>
      </c>
      <c r="M4915" s="290" t="s">
        <v>3249</v>
      </c>
    </row>
    <row r="4916" spans="1:13" s="269" customFormat="1" ht="15.5" hidden="1" thickTop="1" thickBot="1" x14ac:dyDescent="0.4">
      <c r="A4916" s="283" t="s">
        <v>5594</v>
      </c>
      <c r="B4916" s="284" t="str">
        <f>VLOOKUP(A4916,Lists!B:C,2,FALSE)</f>
        <v>NGA001</v>
      </c>
      <c r="C4916" s="284" t="str">
        <f>VLOOKUP(A4916,Lists!B:D,3,FALSE)</f>
        <v>NGA</v>
      </c>
      <c r="D4916" s="285" t="s">
        <v>692</v>
      </c>
      <c r="E4916" s="285">
        <v>800000</v>
      </c>
      <c r="F4916" s="285" t="s">
        <v>1160</v>
      </c>
      <c r="G4916" s="285" t="s">
        <v>731</v>
      </c>
      <c r="H4916" s="278">
        <f t="shared" si="152"/>
        <v>2</v>
      </c>
      <c r="I4916" s="251" t="s">
        <v>4781</v>
      </c>
      <c r="J4916" s="285" t="s">
        <v>928</v>
      </c>
      <c r="K4916" s="278" t="str">
        <f t="shared" si="153"/>
        <v>NGA001People facing restricted access constraints</v>
      </c>
      <c r="L4916" s="286">
        <v>43578</v>
      </c>
      <c r="M4916" s="286" t="s">
        <v>3249</v>
      </c>
    </row>
    <row r="4917" spans="1:13" s="269" customFormat="1" ht="15.5" hidden="1" thickTop="1" thickBot="1" x14ac:dyDescent="0.4">
      <c r="A4917" s="287" t="s">
        <v>5594</v>
      </c>
      <c r="B4917" s="288" t="str">
        <f>VLOOKUP(A4917,Lists!B:C,2,FALSE)</f>
        <v>NGA001</v>
      </c>
      <c r="C4917" s="288" t="str">
        <f>VLOOKUP(A4917,Lists!B:D,3,FALSE)</f>
        <v>NGA</v>
      </c>
      <c r="D4917" s="289" t="s">
        <v>643</v>
      </c>
      <c r="E4917" s="289">
        <v>0</v>
      </c>
      <c r="F4917" s="289" t="s">
        <v>3892</v>
      </c>
      <c r="G4917" s="289" t="s">
        <v>731</v>
      </c>
      <c r="H4917" s="278">
        <f t="shared" si="152"/>
        <v>2</v>
      </c>
      <c r="I4917" s="252" t="s">
        <v>4781</v>
      </c>
      <c r="J4917" s="289" t="s">
        <v>4782</v>
      </c>
      <c r="K4917" s="278" t="str">
        <f t="shared" si="153"/>
        <v>NGA001Impediments to entry into country (bureaucratic and administrative)</v>
      </c>
      <c r="L4917" s="290">
        <v>43578</v>
      </c>
      <c r="M4917" s="290" t="s">
        <v>3249</v>
      </c>
    </row>
    <row r="4918" spans="1:13" s="269" customFormat="1" ht="15.5" hidden="1" thickTop="1" thickBot="1" x14ac:dyDescent="0.4">
      <c r="A4918" s="283" t="s">
        <v>5594</v>
      </c>
      <c r="B4918" s="284" t="str">
        <f>VLOOKUP(A4918,Lists!B:C,2,FALSE)</f>
        <v>NGA001</v>
      </c>
      <c r="C4918" s="284" t="str">
        <f>VLOOKUP(A4918,Lists!B:D,3,FALSE)</f>
        <v>NGA</v>
      </c>
      <c r="D4918" s="285" t="s">
        <v>644</v>
      </c>
      <c r="E4918" s="285">
        <v>3</v>
      </c>
      <c r="F4918" s="285" t="s">
        <v>4004</v>
      </c>
      <c r="G4918" s="285" t="s">
        <v>731</v>
      </c>
      <c r="H4918" s="278">
        <f t="shared" si="152"/>
        <v>2</v>
      </c>
      <c r="I4918" s="251" t="s">
        <v>4008</v>
      </c>
      <c r="J4918" s="285" t="s">
        <v>4018</v>
      </c>
      <c r="K4918" s="278" t="str">
        <f t="shared" si="153"/>
        <v>NGA001Restriction of movement (impediments to freedom of movement and/or administrative restrictions)</v>
      </c>
      <c r="L4918" s="286">
        <v>43578</v>
      </c>
      <c r="M4918" s="286" t="s">
        <v>3249</v>
      </c>
    </row>
    <row r="4919" spans="1:13" s="269" customFormat="1" ht="15.5" hidden="1" thickTop="1" thickBot="1" x14ac:dyDescent="0.4">
      <c r="A4919" s="287" t="s">
        <v>5594</v>
      </c>
      <c r="B4919" s="288" t="str">
        <f>VLOOKUP(A4919,Lists!B:C,2,FALSE)</f>
        <v>NGA001</v>
      </c>
      <c r="C4919" s="288" t="str">
        <f>VLOOKUP(A4919,Lists!B:D,3,FALSE)</f>
        <v>NGA</v>
      </c>
      <c r="D4919" s="289" t="s">
        <v>645</v>
      </c>
      <c r="E4919" s="289">
        <v>3</v>
      </c>
      <c r="F4919" s="289" t="s">
        <v>3892</v>
      </c>
      <c r="G4919" s="289" t="s">
        <v>731</v>
      </c>
      <c r="H4919" s="278">
        <f t="shared" si="152"/>
        <v>2</v>
      </c>
      <c r="I4919" s="252" t="s">
        <v>4008</v>
      </c>
      <c r="J4919" s="289" t="s">
        <v>4019</v>
      </c>
      <c r="K4919" s="278" t="str">
        <f t="shared" si="153"/>
        <v>NGA001Interference into implementation of humanitarian activities</v>
      </c>
      <c r="L4919" s="290">
        <v>43578</v>
      </c>
      <c r="M4919" s="290" t="s">
        <v>3249</v>
      </c>
    </row>
    <row r="4920" spans="1:13" s="269" customFormat="1" ht="15.5" hidden="1" thickTop="1" thickBot="1" x14ac:dyDescent="0.4">
      <c r="A4920" s="283" t="s">
        <v>5594</v>
      </c>
      <c r="B4920" s="284" t="str">
        <f>VLOOKUP(A4920,Lists!B:C,2,FALSE)</f>
        <v>NGA001</v>
      </c>
      <c r="C4920" s="284" t="str">
        <f>VLOOKUP(A4920,Lists!B:D,3,FALSE)</f>
        <v>NGA</v>
      </c>
      <c r="D4920" s="285" t="s">
        <v>646</v>
      </c>
      <c r="E4920" s="285">
        <v>2</v>
      </c>
      <c r="F4920" s="285" t="s">
        <v>4004</v>
      </c>
      <c r="G4920" s="285" t="s">
        <v>731</v>
      </c>
      <c r="H4920" s="278">
        <f t="shared" si="152"/>
        <v>2</v>
      </c>
      <c r="I4920" s="251" t="s">
        <v>4008</v>
      </c>
      <c r="J4920" s="285" t="s">
        <v>4782</v>
      </c>
      <c r="K4920" s="278" t="str">
        <f t="shared" si="153"/>
        <v>NGA001Violence against personnel, facilities and assets</v>
      </c>
      <c r="L4920" s="286">
        <v>43578</v>
      </c>
      <c r="M4920" s="286" t="s">
        <v>3249</v>
      </c>
    </row>
    <row r="4921" spans="1:13" s="269" customFormat="1" ht="15.5" hidden="1" thickTop="1" thickBot="1" x14ac:dyDescent="0.4">
      <c r="A4921" s="287" t="s">
        <v>5594</v>
      </c>
      <c r="B4921" s="288" t="str">
        <f>VLOOKUP(A4921,Lists!B:C,2,FALSE)</f>
        <v>NGA001</v>
      </c>
      <c r="C4921" s="288" t="str">
        <f>VLOOKUP(A4921,Lists!B:D,3,FALSE)</f>
        <v>NGA</v>
      </c>
      <c r="D4921" s="289" t="s">
        <v>647</v>
      </c>
      <c r="E4921" s="289">
        <v>0</v>
      </c>
      <c r="F4921" s="289" t="s">
        <v>4005</v>
      </c>
      <c r="G4921" s="289" t="s">
        <v>731</v>
      </c>
      <c r="H4921" s="278">
        <f t="shared" si="152"/>
        <v>2</v>
      </c>
      <c r="I4921" s="252" t="s">
        <v>4781</v>
      </c>
      <c r="J4921" s="289" t="s">
        <v>4020</v>
      </c>
      <c r="K4921" s="278" t="str">
        <f t="shared" si="153"/>
        <v>NGA001Denial of existence of humanitarian needs or entitlements to assistance</v>
      </c>
      <c r="L4921" s="290">
        <v>43578</v>
      </c>
      <c r="M4921" s="290" t="s">
        <v>3249</v>
      </c>
    </row>
    <row r="4922" spans="1:13" s="269" customFormat="1" ht="15.5" hidden="1" thickTop="1" thickBot="1" x14ac:dyDescent="0.4">
      <c r="A4922" s="283" t="s">
        <v>5594</v>
      </c>
      <c r="B4922" s="284" t="str">
        <f>VLOOKUP(A4922,Lists!B:C,2,FALSE)</f>
        <v>NGA001</v>
      </c>
      <c r="C4922" s="284" t="str">
        <f>VLOOKUP(A4922,Lists!B:D,3,FALSE)</f>
        <v>NGA</v>
      </c>
      <c r="D4922" s="285" t="s">
        <v>648</v>
      </c>
      <c r="E4922" s="285">
        <v>3</v>
      </c>
      <c r="F4922" s="285" t="s">
        <v>1129</v>
      </c>
      <c r="G4922" s="285" t="s">
        <v>731</v>
      </c>
      <c r="H4922" s="278">
        <f t="shared" si="152"/>
        <v>2</v>
      </c>
      <c r="I4922" s="251" t="s">
        <v>4009</v>
      </c>
      <c r="J4922" s="285" t="s">
        <v>4021</v>
      </c>
      <c r="K4922" s="278" t="str">
        <f t="shared" si="153"/>
        <v>NGA001Restriction and obstruction of access to services and assistance</v>
      </c>
      <c r="L4922" s="286">
        <v>43578</v>
      </c>
      <c r="M4922" s="286" t="s">
        <v>3249</v>
      </c>
    </row>
    <row r="4923" spans="1:13" s="269" customFormat="1" ht="15.5" hidden="1" thickTop="1" thickBot="1" x14ac:dyDescent="0.4">
      <c r="A4923" s="287" t="s">
        <v>5594</v>
      </c>
      <c r="B4923" s="288" t="str">
        <f>VLOOKUP(A4923,Lists!B:C,2,FALSE)</f>
        <v>NGA001</v>
      </c>
      <c r="C4923" s="288" t="str">
        <f>VLOOKUP(A4923,Lists!B:D,3,FALSE)</f>
        <v>NGA</v>
      </c>
      <c r="D4923" s="289" t="s">
        <v>649</v>
      </c>
      <c r="E4923" s="289">
        <v>3</v>
      </c>
      <c r="F4923" s="289" t="s">
        <v>4006</v>
      </c>
      <c r="G4923" s="289" t="s">
        <v>731</v>
      </c>
      <c r="H4923" s="278">
        <f t="shared" si="152"/>
        <v>2</v>
      </c>
      <c r="I4923" s="252" t="s">
        <v>4009</v>
      </c>
      <c r="J4923" s="289" t="s">
        <v>4022</v>
      </c>
      <c r="K4923" s="278" t="str">
        <f t="shared" si="153"/>
        <v>NGA001Ongoing insecurity/hostilities affecting humanitarian assistance</v>
      </c>
      <c r="L4923" s="290">
        <v>43578</v>
      </c>
      <c r="M4923" s="290" t="s">
        <v>3249</v>
      </c>
    </row>
    <row r="4924" spans="1:13" s="269" customFormat="1" ht="15.5" hidden="1" thickTop="1" thickBot="1" x14ac:dyDescent="0.4">
      <c r="A4924" s="283" t="s">
        <v>5594</v>
      </c>
      <c r="B4924" s="284" t="str">
        <f>VLOOKUP(A4924,Lists!B:C,2,FALSE)</f>
        <v>NGA001</v>
      </c>
      <c r="C4924" s="284" t="str">
        <f>VLOOKUP(A4924,Lists!B:D,3,FALSE)</f>
        <v>NGA</v>
      </c>
      <c r="D4924" s="285" t="s">
        <v>650</v>
      </c>
      <c r="E4924" s="285">
        <v>1</v>
      </c>
      <c r="F4924" s="285" t="s">
        <v>1129</v>
      </c>
      <c r="G4924" s="285" t="s">
        <v>731</v>
      </c>
      <c r="H4924" s="278">
        <f t="shared" si="152"/>
        <v>2</v>
      </c>
      <c r="I4924" s="251" t="s">
        <v>4008</v>
      </c>
      <c r="J4924" s="285" t="s">
        <v>4782</v>
      </c>
      <c r="K4924" s="278" t="str">
        <f t="shared" si="153"/>
        <v xml:space="preserve">NGA001Presence of mines and improvised explosive devices </v>
      </c>
      <c r="L4924" s="286">
        <v>43578</v>
      </c>
      <c r="M4924" s="286" t="s">
        <v>3249</v>
      </c>
    </row>
    <row r="4925" spans="1:13" s="269" customFormat="1" ht="15.5" hidden="1" thickTop="1" thickBot="1" x14ac:dyDescent="0.4">
      <c r="A4925" s="287" t="s">
        <v>5594</v>
      </c>
      <c r="B4925" s="288" t="str">
        <f>VLOOKUP(A4925,Lists!B:C,2,FALSE)</f>
        <v>NGA001</v>
      </c>
      <c r="C4925" s="288" t="str">
        <f>VLOOKUP(A4925,Lists!B:D,3,FALSE)</f>
        <v>NGA</v>
      </c>
      <c r="D4925" s="289" t="s">
        <v>651</v>
      </c>
      <c r="E4925" s="289">
        <v>2</v>
      </c>
      <c r="F4925" s="289" t="s">
        <v>4006</v>
      </c>
      <c r="G4925" s="289" t="s">
        <v>731</v>
      </c>
      <c r="H4925" s="278">
        <f t="shared" si="152"/>
        <v>2</v>
      </c>
      <c r="I4925" s="252" t="s">
        <v>4781</v>
      </c>
      <c r="J4925" s="289" t="s">
        <v>4782</v>
      </c>
      <c r="K4925" s="278" t="str">
        <f t="shared" si="153"/>
        <v>NGA001Physical constraints in the environment (obstacles related to terrain, climate, lack of infrastructure, etc.)</v>
      </c>
      <c r="L4925" s="290">
        <v>43578</v>
      </c>
      <c r="M4925" s="290" t="s">
        <v>3249</v>
      </c>
    </row>
    <row r="4926" spans="1:13" s="269" customFormat="1" ht="15.5" hidden="1" thickTop="1" thickBot="1" x14ac:dyDescent="0.4">
      <c r="A4926" s="283" t="s">
        <v>1245</v>
      </c>
      <c r="B4926" s="284" t="e">
        <f>VLOOKUP(A4926,Lists!B:C,2,FALSE)</f>
        <v>#N/A</v>
      </c>
      <c r="C4926" s="284" t="e">
        <f>VLOOKUP(A4926,Lists!B:D,3,FALSE)</f>
        <v>#N/A</v>
      </c>
      <c r="D4926" s="285" t="s">
        <v>691</v>
      </c>
      <c r="E4926" s="285" t="s">
        <v>446</v>
      </c>
      <c r="F4926" s="285" t="s">
        <v>1129</v>
      </c>
      <c r="G4926" s="285" t="s">
        <v>446</v>
      </c>
      <c r="H4926" s="278" t="str">
        <f t="shared" si="152"/>
        <v>x</v>
      </c>
      <c r="I4926" s="251" t="s">
        <v>4781</v>
      </c>
      <c r="J4926" s="285" t="s">
        <v>4782</v>
      </c>
      <c r="K4926" s="278" t="e">
        <f t="shared" si="153"/>
        <v>#N/A</v>
      </c>
      <c r="L4926" s="286">
        <v>43578</v>
      </c>
      <c r="M4926" s="286" t="s">
        <v>3249</v>
      </c>
    </row>
    <row r="4927" spans="1:13" s="269" customFormat="1" ht="15.5" hidden="1" thickTop="1" thickBot="1" x14ac:dyDescent="0.4">
      <c r="A4927" s="287" t="s">
        <v>1245</v>
      </c>
      <c r="B4927" s="288" t="e">
        <f>VLOOKUP(A4927,Lists!B:C,2,FALSE)</f>
        <v>#N/A</v>
      </c>
      <c r="C4927" s="288" t="e">
        <f>VLOOKUP(A4927,Lists!B:D,3,FALSE)</f>
        <v>#N/A</v>
      </c>
      <c r="D4927" s="289" t="s">
        <v>692</v>
      </c>
      <c r="E4927" s="289">
        <v>800000</v>
      </c>
      <c r="F4927" s="289" t="s">
        <v>4006</v>
      </c>
      <c r="G4927" s="289" t="s">
        <v>731</v>
      </c>
      <c r="H4927" s="278">
        <f t="shared" si="152"/>
        <v>2</v>
      </c>
      <c r="I4927" s="252" t="s">
        <v>4781</v>
      </c>
      <c r="J4927" s="289" t="s">
        <v>928</v>
      </c>
      <c r="K4927" s="278" t="e">
        <f t="shared" si="153"/>
        <v>#N/A</v>
      </c>
      <c r="L4927" s="290">
        <v>43578</v>
      </c>
      <c r="M4927" s="290" t="s">
        <v>3249</v>
      </c>
    </row>
    <row r="4928" spans="1:13" s="269" customFormat="1" ht="15.5" hidden="1" thickTop="1" thickBot="1" x14ac:dyDescent="0.4">
      <c r="A4928" s="283" t="s">
        <v>1245</v>
      </c>
      <c r="B4928" s="284" t="e">
        <f>VLOOKUP(A4928,Lists!B:C,2,FALSE)</f>
        <v>#N/A</v>
      </c>
      <c r="C4928" s="284" t="e">
        <f>VLOOKUP(A4928,Lists!B:D,3,FALSE)</f>
        <v>#N/A</v>
      </c>
      <c r="D4928" s="285" t="s">
        <v>643</v>
      </c>
      <c r="E4928" s="285">
        <v>0</v>
      </c>
      <c r="F4928" s="285" t="s">
        <v>1129</v>
      </c>
      <c r="G4928" s="285" t="s">
        <v>731</v>
      </c>
      <c r="H4928" s="278">
        <f t="shared" si="152"/>
        <v>2</v>
      </c>
      <c r="I4928" s="251" t="s">
        <v>4781</v>
      </c>
      <c r="J4928" s="285" t="s">
        <v>4782</v>
      </c>
      <c r="K4928" s="278" t="e">
        <f t="shared" si="153"/>
        <v>#N/A</v>
      </c>
      <c r="L4928" s="286">
        <v>43578</v>
      </c>
      <c r="M4928" s="286" t="s">
        <v>3249</v>
      </c>
    </row>
    <row r="4929" spans="1:13" s="269" customFormat="1" ht="15.5" hidden="1" thickTop="1" thickBot="1" x14ac:dyDescent="0.4">
      <c r="A4929" s="287" t="s">
        <v>1245</v>
      </c>
      <c r="B4929" s="288" t="e">
        <f>VLOOKUP(A4929,Lists!B:C,2,FALSE)</f>
        <v>#N/A</v>
      </c>
      <c r="C4929" s="288" t="e">
        <f>VLOOKUP(A4929,Lists!B:D,3,FALSE)</f>
        <v>#N/A</v>
      </c>
      <c r="D4929" s="289" t="s">
        <v>644</v>
      </c>
      <c r="E4929" s="289">
        <v>3</v>
      </c>
      <c r="F4929" s="289" t="s">
        <v>4006</v>
      </c>
      <c r="G4929" s="289" t="s">
        <v>731</v>
      </c>
      <c r="H4929" s="278">
        <f t="shared" si="152"/>
        <v>2</v>
      </c>
      <c r="I4929" s="252" t="s">
        <v>4008</v>
      </c>
      <c r="J4929" s="289" t="s">
        <v>4782</v>
      </c>
      <c r="K4929" s="278" t="e">
        <f t="shared" si="153"/>
        <v>#N/A</v>
      </c>
      <c r="L4929" s="290">
        <v>43578</v>
      </c>
      <c r="M4929" s="290" t="s">
        <v>3249</v>
      </c>
    </row>
    <row r="4930" spans="1:13" s="269" customFormat="1" ht="15.5" hidden="1" thickTop="1" thickBot="1" x14ac:dyDescent="0.4">
      <c r="A4930" s="283" t="s">
        <v>1245</v>
      </c>
      <c r="B4930" s="284" t="e">
        <f>VLOOKUP(A4930,Lists!B:C,2,FALSE)</f>
        <v>#N/A</v>
      </c>
      <c r="C4930" s="284" t="e">
        <f>VLOOKUP(A4930,Lists!B:D,3,FALSE)</f>
        <v>#N/A</v>
      </c>
      <c r="D4930" s="285" t="s">
        <v>645</v>
      </c>
      <c r="E4930" s="285">
        <v>3</v>
      </c>
      <c r="F4930" s="285" t="s">
        <v>1129</v>
      </c>
      <c r="G4930" s="285" t="s">
        <v>731</v>
      </c>
      <c r="H4930" s="278">
        <f t="shared" ref="H4930:H4993" si="154">IF(G4930="x","x",IF(G4930="Low",3,IF(G4930="Medium",2,IF(G4930="High",1,FALSE))))</f>
        <v>2</v>
      </c>
      <c r="I4930" s="251" t="s">
        <v>4008</v>
      </c>
      <c r="J4930" s="285" t="s">
        <v>4782</v>
      </c>
      <c r="K4930" s="278" t="e">
        <f t="shared" ref="K4930:K4993" si="155">B4930&amp;""&amp;D4930</f>
        <v>#N/A</v>
      </c>
      <c r="L4930" s="286">
        <v>43578</v>
      </c>
      <c r="M4930" s="286" t="s">
        <v>3249</v>
      </c>
    </row>
    <row r="4931" spans="1:13" s="269" customFormat="1" ht="15.5" hidden="1" thickTop="1" thickBot="1" x14ac:dyDescent="0.4">
      <c r="A4931" s="287" t="s">
        <v>1245</v>
      </c>
      <c r="B4931" s="288" t="e">
        <f>VLOOKUP(A4931,Lists!B:C,2,FALSE)</f>
        <v>#N/A</v>
      </c>
      <c r="C4931" s="288" t="e">
        <f>VLOOKUP(A4931,Lists!B:D,3,FALSE)</f>
        <v>#N/A</v>
      </c>
      <c r="D4931" s="289" t="s">
        <v>646</v>
      </c>
      <c r="E4931" s="289">
        <v>2</v>
      </c>
      <c r="F4931" s="289" t="s">
        <v>4006</v>
      </c>
      <c r="G4931" s="289" t="s">
        <v>731</v>
      </c>
      <c r="H4931" s="278">
        <f t="shared" si="154"/>
        <v>2</v>
      </c>
      <c r="I4931" s="252" t="s">
        <v>4008</v>
      </c>
      <c r="J4931" s="289" t="s">
        <v>4782</v>
      </c>
      <c r="K4931" s="278" t="e">
        <f t="shared" si="155"/>
        <v>#N/A</v>
      </c>
      <c r="L4931" s="290">
        <v>43578</v>
      </c>
      <c r="M4931" s="290" t="s">
        <v>3249</v>
      </c>
    </row>
    <row r="4932" spans="1:13" s="269" customFormat="1" ht="15.5" hidden="1" thickTop="1" thickBot="1" x14ac:dyDescent="0.4">
      <c r="A4932" s="283" t="s">
        <v>1245</v>
      </c>
      <c r="B4932" s="284" t="e">
        <f>VLOOKUP(A4932,Lists!B:C,2,FALSE)</f>
        <v>#N/A</v>
      </c>
      <c r="C4932" s="284" t="e">
        <f>VLOOKUP(A4932,Lists!B:D,3,FALSE)</f>
        <v>#N/A</v>
      </c>
      <c r="D4932" s="285" t="s">
        <v>647</v>
      </c>
      <c r="E4932" s="285">
        <v>0</v>
      </c>
      <c r="F4932" s="285" t="s">
        <v>1129</v>
      </c>
      <c r="G4932" s="285" t="s">
        <v>731</v>
      </c>
      <c r="H4932" s="278">
        <f t="shared" si="154"/>
        <v>2</v>
      </c>
      <c r="I4932" s="251" t="s">
        <v>4781</v>
      </c>
      <c r="J4932" s="285" t="s">
        <v>4782</v>
      </c>
      <c r="K4932" s="278" t="e">
        <f t="shared" si="155"/>
        <v>#N/A</v>
      </c>
      <c r="L4932" s="286">
        <v>43578</v>
      </c>
      <c r="M4932" s="286" t="s">
        <v>3249</v>
      </c>
    </row>
    <row r="4933" spans="1:13" s="269" customFormat="1" ht="15.5" hidden="1" thickTop="1" thickBot="1" x14ac:dyDescent="0.4">
      <c r="A4933" s="287" t="s">
        <v>1245</v>
      </c>
      <c r="B4933" s="288" t="e">
        <f>VLOOKUP(A4933,Lists!B:C,2,FALSE)</f>
        <v>#N/A</v>
      </c>
      <c r="C4933" s="288" t="e">
        <f>VLOOKUP(A4933,Lists!B:D,3,FALSE)</f>
        <v>#N/A</v>
      </c>
      <c r="D4933" s="289" t="s">
        <v>648</v>
      </c>
      <c r="E4933" s="289">
        <v>3</v>
      </c>
      <c r="F4933" s="289" t="s">
        <v>4006</v>
      </c>
      <c r="G4933" s="289" t="s">
        <v>731</v>
      </c>
      <c r="H4933" s="278">
        <f t="shared" si="154"/>
        <v>2</v>
      </c>
      <c r="I4933" s="252" t="s">
        <v>4009</v>
      </c>
      <c r="J4933" s="289" t="s">
        <v>4782</v>
      </c>
      <c r="K4933" s="278" t="e">
        <f t="shared" si="155"/>
        <v>#N/A</v>
      </c>
      <c r="L4933" s="290">
        <v>43578</v>
      </c>
      <c r="M4933" s="290" t="s">
        <v>3249</v>
      </c>
    </row>
    <row r="4934" spans="1:13" s="269" customFormat="1" ht="15.5" hidden="1" thickTop="1" thickBot="1" x14ac:dyDescent="0.4">
      <c r="A4934" s="283" t="s">
        <v>1245</v>
      </c>
      <c r="B4934" s="284" t="e">
        <f>VLOOKUP(A4934,Lists!B:C,2,FALSE)</f>
        <v>#N/A</v>
      </c>
      <c r="C4934" s="284" t="e">
        <f>VLOOKUP(A4934,Lists!B:D,3,FALSE)</f>
        <v>#N/A</v>
      </c>
      <c r="D4934" s="285" t="s">
        <v>649</v>
      </c>
      <c r="E4934" s="285">
        <v>3</v>
      </c>
      <c r="F4934" s="285" t="s">
        <v>1129</v>
      </c>
      <c r="G4934" s="285" t="s">
        <v>731</v>
      </c>
      <c r="H4934" s="278">
        <f t="shared" si="154"/>
        <v>2</v>
      </c>
      <c r="I4934" s="251" t="s">
        <v>4009</v>
      </c>
      <c r="J4934" s="285" t="s">
        <v>4782</v>
      </c>
      <c r="K4934" s="278" t="e">
        <f t="shared" si="155"/>
        <v>#N/A</v>
      </c>
      <c r="L4934" s="286">
        <v>43578</v>
      </c>
      <c r="M4934" s="286" t="s">
        <v>3249</v>
      </c>
    </row>
    <row r="4935" spans="1:13" s="269" customFormat="1" ht="15.5" hidden="1" thickTop="1" thickBot="1" x14ac:dyDescent="0.4">
      <c r="A4935" s="287" t="s">
        <v>1245</v>
      </c>
      <c r="B4935" s="288" t="e">
        <f>VLOOKUP(A4935,Lists!B:C,2,FALSE)</f>
        <v>#N/A</v>
      </c>
      <c r="C4935" s="288" t="e">
        <f>VLOOKUP(A4935,Lists!B:D,3,FALSE)</f>
        <v>#N/A</v>
      </c>
      <c r="D4935" s="289" t="s">
        <v>650</v>
      </c>
      <c r="E4935" s="289">
        <v>1</v>
      </c>
      <c r="F4935" s="289" t="s">
        <v>4006</v>
      </c>
      <c r="G4935" s="289" t="s">
        <v>731</v>
      </c>
      <c r="H4935" s="278">
        <f t="shared" si="154"/>
        <v>2</v>
      </c>
      <c r="I4935" s="252" t="s">
        <v>4781</v>
      </c>
      <c r="J4935" s="289" t="s">
        <v>4782</v>
      </c>
      <c r="K4935" s="278" t="e">
        <f t="shared" si="155"/>
        <v>#N/A</v>
      </c>
      <c r="L4935" s="290">
        <v>43578</v>
      </c>
      <c r="M4935" s="290" t="s">
        <v>3249</v>
      </c>
    </row>
    <row r="4936" spans="1:13" s="269" customFormat="1" ht="15.5" hidden="1" thickTop="1" thickBot="1" x14ac:dyDescent="0.4">
      <c r="A4936" s="283" t="s">
        <v>1245</v>
      </c>
      <c r="B4936" s="284" t="e">
        <f>VLOOKUP(A4936,Lists!B:C,2,FALSE)</f>
        <v>#N/A</v>
      </c>
      <c r="C4936" s="284" t="e">
        <f>VLOOKUP(A4936,Lists!B:D,3,FALSE)</f>
        <v>#N/A</v>
      </c>
      <c r="D4936" s="285" t="s">
        <v>651</v>
      </c>
      <c r="E4936" s="285">
        <v>2</v>
      </c>
      <c r="F4936" s="285" t="s">
        <v>1129</v>
      </c>
      <c r="G4936" s="285" t="s">
        <v>731</v>
      </c>
      <c r="H4936" s="278">
        <f t="shared" si="154"/>
        <v>2</v>
      </c>
      <c r="I4936" s="251" t="s">
        <v>4781</v>
      </c>
      <c r="J4936" s="285" t="s">
        <v>4782</v>
      </c>
      <c r="K4936" s="278" t="e">
        <f t="shared" si="155"/>
        <v>#N/A</v>
      </c>
      <c r="L4936" s="286">
        <v>43578</v>
      </c>
      <c r="M4936" s="286" t="s">
        <v>3249</v>
      </c>
    </row>
    <row r="4937" spans="1:13" s="269" customFormat="1" ht="15.5" hidden="1" thickTop="1" thickBot="1" x14ac:dyDescent="0.4">
      <c r="A4937" s="287" t="s">
        <v>1246</v>
      </c>
      <c r="B4937" s="288" t="str">
        <f>VLOOKUP(A4937,Lists!B:C,2,FALSE)</f>
        <v>NGA003</v>
      </c>
      <c r="C4937" s="288" t="str">
        <f>VLOOKUP(A4937,Lists!B:D,3,FALSE)</f>
        <v>NGA</v>
      </c>
      <c r="D4937" s="289" t="s">
        <v>691</v>
      </c>
      <c r="E4937" s="289" t="s">
        <v>446</v>
      </c>
      <c r="F4937" s="289" t="s">
        <v>4006</v>
      </c>
      <c r="G4937" s="289" t="s">
        <v>446</v>
      </c>
      <c r="H4937" s="278" t="str">
        <f t="shared" si="154"/>
        <v>x</v>
      </c>
      <c r="I4937" s="252"/>
      <c r="J4937" s="289"/>
      <c r="K4937" s="278" t="str">
        <f t="shared" si="155"/>
        <v>NGA003People facing limited access constraints</v>
      </c>
      <c r="L4937" s="290">
        <v>43578</v>
      </c>
      <c r="M4937" s="290" t="s">
        <v>3249</v>
      </c>
    </row>
    <row r="4938" spans="1:13" s="269" customFormat="1" ht="15.5" hidden="1" thickTop="1" thickBot="1" x14ac:dyDescent="0.4">
      <c r="A4938" s="283" t="s">
        <v>1246</v>
      </c>
      <c r="B4938" s="284" t="str">
        <f>VLOOKUP(A4938,Lists!B:C,2,FALSE)</f>
        <v>NGA003</v>
      </c>
      <c r="C4938" s="284" t="str">
        <f>VLOOKUP(A4938,Lists!B:D,3,FALSE)</f>
        <v>NGA</v>
      </c>
      <c r="D4938" s="285" t="s">
        <v>692</v>
      </c>
      <c r="E4938" s="285" t="s">
        <v>446</v>
      </c>
      <c r="F4938" s="285" t="s">
        <v>1129</v>
      </c>
      <c r="G4938" s="285" t="s">
        <v>446</v>
      </c>
      <c r="H4938" s="278" t="str">
        <f t="shared" si="154"/>
        <v>x</v>
      </c>
      <c r="I4938" s="251"/>
      <c r="J4938" s="285"/>
      <c r="K4938" s="278" t="str">
        <f t="shared" si="155"/>
        <v>NGA003People facing restricted access constraints</v>
      </c>
      <c r="L4938" s="286">
        <v>43578</v>
      </c>
      <c r="M4938" s="286" t="s">
        <v>3249</v>
      </c>
    </row>
    <row r="4939" spans="1:13" s="269" customFormat="1" ht="15.5" hidden="1" thickTop="1" thickBot="1" x14ac:dyDescent="0.4">
      <c r="A4939" s="287" t="s">
        <v>1246</v>
      </c>
      <c r="B4939" s="288" t="str">
        <f>VLOOKUP(A4939,Lists!B:C,2,FALSE)</f>
        <v>NGA003</v>
      </c>
      <c r="C4939" s="288" t="str">
        <f>VLOOKUP(A4939,Lists!B:D,3,FALSE)</f>
        <v>NGA</v>
      </c>
      <c r="D4939" s="289" t="s">
        <v>643</v>
      </c>
      <c r="E4939" s="289">
        <v>0</v>
      </c>
      <c r="F4939" s="289" t="s">
        <v>4006</v>
      </c>
      <c r="G4939" s="289" t="s">
        <v>731</v>
      </c>
      <c r="H4939" s="278">
        <f t="shared" si="154"/>
        <v>2</v>
      </c>
      <c r="I4939" s="252"/>
      <c r="J4939" s="289"/>
      <c r="K4939" s="278" t="str">
        <f t="shared" si="155"/>
        <v>NGA003Impediments to entry into country (bureaucratic and administrative)</v>
      </c>
      <c r="L4939" s="290">
        <v>43578</v>
      </c>
      <c r="M4939" s="290" t="s">
        <v>3249</v>
      </c>
    </row>
    <row r="4940" spans="1:13" s="269" customFormat="1" ht="15.5" hidden="1" thickTop="1" thickBot="1" x14ac:dyDescent="0.4">
      <c r="A4940" s="283" t="s">
        <v>1246</v>
      </c>
      <c r="B4940" s="284" t="str">
        <f>VLOOKUP(A4940,Lists!B:C,2,FALSE)</f>
        <v>NGA003</v>
      </c>
      <c r="C4940" s="284" t="str">
        <f>VLOOKUP(A4940,Lists!B:D,3,FALSE)</f>
        <v>NGA</v>
      </c>
      <c r="D4940" s="285" t="s">
        <v>644</v>
      </c>
      <c r="E4940" s="285">
        <v>3</v>
      </c>
      <c r="F4940" s="285" t="s">
        <v>1129</v>
      </c>
      <c r="G4940" s="285" t="s">
        <v>731</v>
      </c>
      <c r="H4940" s="278">
        <f t="shared" si="154"/>
        <v>2</v>
      </c>
      <c r="I4940" s="251" t="s">
        <v>4008</v>
      </c>
      <c r="J4940" s="285"/>
      <c r="K4940" s="278" t="str">
        <f t="shared" si="155"/>
        <v>NGA003Restriction of movement (impediments to freedom of movement and/or administrative restrictions)</v>
      </c>
      <c r="L4940" s="286">
        <v>43578</v>
      </c>
      <c r="M4940" s="286" t="s">
        <v>3249</v>
      </c>
    </row>
    <row r="4941" spans="1:13" s="269" customFormat="1" ht="15.5" hidden="1" thickTop="1" thickBot="1" x14ac:dyDescent="0.4">
      <c r="A4941" s="287" t="s">
        <v>1246</v>
      </c>
      <c r="B4941" s="288" t="str">
        <f>VLOOKUP(A4941,Lists!B:C,2,FALSE)</f>
        <v>NGA003</v>
      </c>
      <c r="C4941" s="288" t="str">
        <f>VLOOKUP(A4941,Lists!B:D,3,FALSE)</f>
        <v>NGA</v>
      </c>
      <c r="D4941" s="289" t="s">
        <v>645</v>
      </c>
      <c r="E4941" s="289">
        <v>3</v>
      </c>
      <c r="F4941" s="289" t="s">
        <v>4006</v>
      </c>
      <c r="G4941" s="289" t="s">
        <v>731</v>
      </c>
      <c r="H4941" s="278">
        <f t="shared" si="154"/>
        <v>2</v>
      </c>
      <c r="I4941" s="252" t="s">
        <v>4008</v>
      </c>
      <c r="J4941" s="289"/>
      <c r="K4941" s="278" t="str">
        <f t="shared" si="155"/>
        <v>NGA003Interference into implementation of humanitarian activities</v>
      </c>
      <c r="L4941" s="290">
        <v>43578</v>
      </c>
      <c r="M4941" s="290" t="s">
        <v>3249</v>
      </c>
    </row>
    <row r="4942" spans="1:13" s="269" customFormat="1" ht="15.5" hidden="1" thickTop="1" thickBot="1" x14ac:dyDescent="0.4">
      <c r="A4942" s="283" t="s">
        <v>1246</v>
      </c>
      <c r="B4942" s="284" t="str">
        <f>VLOOKUP(A4942,Lists!B:C,2,FALSE)</f>
        <v>NGA003</v>
      </c>
      <c r="C4942" s="284" t="str">
        <f>VLOOKUP(A4942,Lists!B:D,3,FALSE)</f>
        <v>NGA</v>
      </c>
      <c r="D4942" s="285" t="s">
        <v>646</v>
      </c>
      <c r="E4942" s="285">
        <v>2</v>
      </c>
      <c r="F4942" s="285" t="s">
        <v>1129</v>
      </c>
      <c r="G4942" s="285" t="s">
        <v>731</v>
      </c>
      <c r="H4942" s="278">
        <f t="shared" si="154"/>
        <v>2</v>
      </c>
      <c r="I4942" s="251" t="s">
        <v>4008</v>
      </c>
      <c r="J4942" s="285"/>
      <c r="K4942" s="278" t="str">
        <f t="shared" si="155"/>
        <v>NGA003Violence against personnel, facilities and assets</v>
      </c>
      <c r="L4942" s="286">
        <v>43578</v>
      </c>
      <c r="M4942" s="286" t="s">
        <v>3249</v>
      </c>
    </row>
    <row r="4943" spans="1:13" s="269" customFormat="1" ht="15.5" hidden="1" thickTop="1" thickBot="1" x14ac:dyDescent="0.4">
      <c r="A4943" s="287" t="s">
        <v>1246</v>
      </c>
      <c r="B4943" s="288" t="str">
        <f>VLOOKUP(A4943,Lists!B:C,2,FALSE)</f>
        <v>NGA003</v>
      </c>
      <c r="C4943" s="288" t="str">
        <f>VLOOKUP(A4943,Lists!B:D,3,FALSE)</f>
        <v>NGA</v>
      </c>
      <c r="D4943" s="289" t="s">
        <v>647</v>
      </c>
      <c r="E4943" s="289">
        <v>0</v>
      </c>
      <c r="F4943" s="289" t="s">
        <v>4006</v>
      </c>
      <c r="G4943" s="289" t="s">
        <v>731</v>
      </c>
      <c r="H4943" s="278">
        <f t="shared" si="154"/>
        <v>2</v>
      </c>
      <c r="I4943" s="252"/>
      <c r="J4943" s="289"/>
      <c r="K4943" s="278" t="str">
        <f t="shared" si="155"/>
        <v>NGA003Denial of existence of humanitarian needs or entitlements to assistance</v>
      </c>
      <c r="L4943" s="290">
        <v>43578</v>
      </c>
      <c r="M4943" s="290" t="s">
        <v>3249</v>
      </c>
    </row>
    <row r="4944" spans="1:13" s="269" customFormat="1" ht="15.5" hidden="1" thickTop="1" thickBot="1" x14ac:dyDescent="0.4">
      <c r="A4944" s="283" t="s">
        <v>1246</v>
      </c>
      <c r="B4944" s="284" t="str">
        <f>VLOOKUP(A4944,Lists!B:C,2,FALSE)</f>
        <v>NGA003</v>
      </c>
      <c r="C4944" s="284" t="str">
        <f>VLOOKUP(A4944,Lists!B:D,3,FALSE)</f>
        <v>NGA</v>
      </c>
      <c r="D4944" s="285" t="s">
        <v>648</v>
      </c>
      <c r="E4944" s="285">
        <v>3</v>
      </c>
      <c r="F4944" s="285" t="s">
        <v>1129</v>
      </c>
      <c r="G4944" s="285" t="s">
        <v>731</v>
      </c>
      <c r="H4944" s="278">
        <f t="shared" si="154"/>
        <v>2</v>
      </c>
      <c r="I4944" s="251" t="s">
        <v>4009</v>
      </c>
      <c r="J4944" s="285"/>
      <c r="K4944" s="278" t="str">
        <f t="shared" si="155"/>
        <v>NGA003Restriction and obstruction of access to services and assistance</v>
      </c>
      <c r="L4944" s="286">
        <v>43578</v>
      </c>
      <c r="M4944" s="286" t="s">
        <v>3249</v>
      </c>
    </row>
    <row r="4945" spans="1:13" s="269" customFormat="1" ht="15.5" hidden="1" thickTop="1" thickBot="1" x14ac:dyDescent="0.4">
      <c r="A4945" s="287" t="s">
        <v>1246</v>
      </c>
      <c r="B4945" s="288" t="str">
        <f>VLOOKUP(A4945,Lists!B:C,2,FALSE)</f>
        <v>NGA003</v>
      </c>
      <c r="C4945" s="288" t="str">
        <f>VLOOKUP(A4945,Lists!B:D,3,FALSE)</f>
        <v>NGA</v>
      </c>
      <c r="D4945" s="289" t="s">
        <v>649</v>
      </c>
      <c r="E4945" s="289">
        <v>3</v>
      </c>
      <c r="F4945" s="289" t="s">
        <v>4006</v>
      </c>
      <c r="G4945" s="289" t="s">
        <v>731</v>
      </c>
      <c r="H4945" s="278">
        <f t="shared" si="154"/>
        <v>2</v>
      </c>
      <c r="I4945" s="252" t="s">
        <v>4009</v>
      </c>
      <c r="J4945" s="289"/>
      <c r="K4945" s="278" t="str">
        <f t="shared" si="155"/>
        <v>NGA003Ongoing insecurity/hostilities affecting humanitarian assistance</v>
      </c>
      <c r="L4945" s="290">
        <v>43578</v>
      </c>
      <c r="M4945" s="290" t="s">
        <v>3249</v>
      </c>
    </row>
    <row r="4946" spans="1:13" s="269" customFormat="1" ht="15.5" hidden="1" thickTop="1" thickBot="1" x14ac:dyDescent="0.4">
      <c r="A4946" s="283" t="s">
        <v>1246</v>
      </c>
      <c r="B4946" s="284" t="str">
        <f>VLOOKUP(A4946,Lists!B:C,2,FALSE)</f>
        <v>NGA003</v>
      </c>
      <c r="C4946" s="284" t="str">
        <f>VLOOKUP(A4946,Lists!B:D,3,FALSE)</f>
        <v>NGA</v>
      </c>
      <c r="D4946" s="285" t="s">
        <v>650</v>
      </c>
      <c r="E4946" s="285">
        <v>1</v>
      </c>
      <c r="F4946" s="285" t="s">
        <v>1129</v>
      </c>
      <c r="G4946" s="285" t="s">
        <v>731</v>
      </c>
      <c r="H4946" s="278">
        <f t="shared" si="154"/>
        <v>2</v>
      </c>
      <c r="I4946" s="251"/>
      <c r="J4946" s="285"/>
      <c r="K4946" s="278" t="str">
        <f t="shared" si="155"/>
        <v xml:space="preserve">NGA003Presence of mines and improvised explosive devices </v>
      </c>
      <c r="L4946" s="286">
        <v>43578</v>
      </c>
      <c r="M4946" s="286" t="s">
        <v>3249</v>
      </c>
    </row>
    <row r="4947" spans="1:13" s="269" customFormat="1" ht="15.5" hidden="1" thickTop="1" thickBot="1" x14ac:dyDescent="0.4">
      <c r="A4947" s="287" t="s">
        <v>1246</v>
      </c>
      <c r="B4947" s="288" t="str">
        <f>VLOOKUP(A4947,Lists!B:C,2,FALSE)</f>
        <v>NGA003</v>
      </c>
      <c r="C4947" s="288" t="str">
        <f>VLOOKUP(A4947,Lists!B:D,3,FALSE)</f>
        <v>NGA</v>
      </c>
      <c r="D4947" s="289" t="s">
        <v>651</v>
      </c>
      <c r="E4947" s="289">
        <v>2</v>
      </c>
      <c r="F4947" s="289" t="s">
        <v>4006</v>
      </c>
      <c r="G4947" s="289" t="s">
        <v>731</v>
      </c>
      <c r="H4947" s="278">
        <f t="shared" si="154"/>
        <v>2</v>
      </c>
      <c r="I4947" s="252"/>
      <c r="J4947" s="289"/>
      <c r="K4947" s="278" t="str">
        <f t="shared" si="155"/>
        <v>NGA003Physical constraints in the environment (obstacles related to terrain, climate, lack of infrastructure, etc.)</v>
      </c>
      <c r="L4947" s="290">
        <v>43578</v>
      </c>
      <c r="M4947" s="290" t="s">
        <v>3249</v>
      </c>
    </row>
    <row r="4948" spans="1:13" s="269" customFormat="1" ht="15.5" hidden="1" thickTop="1" thickBot="1" x14ac:dyDescent="0.4">
      <c r="A4948" s="283" t="s">
        <v>2974</v>
      </c>
      <c r="B4948" s="284" t="str">
        <f>VLOOKUP(A4948,Lists!B:C,2,FALSE)</f>
        <v>NGA004</v>
      </c>
      <c r="C4948" s="284" t="str">
        <f>VLOOKUP(A4948,Lists!B:D,3,FALSE)</f>
        <v>NGA</v>
      </c>
      <c r="D4948" s="285" t="s">
        <v>691</v>
      </c>
      <c r="E4948" s="285" t="s">
        <v>446</v>
      </c>
      <c r="F4948" s="285" t="s">
        <v>1129</v>
      </c>
      <c r="G4948" s="285" t="s">
        <v>446</v>
      </c>
      <c r="H4948" s="278" t="str">
        <f t="shared" si="154"/>
        <v>x</v>
      </c>
      <c r="I4948" s="251" t="s">
        <v>4781</v>
      </c>
      <c r="J4948" s="285" t="s">
        <v>446</v>
      </c>
      <c r="K4948" s="278" t="str">
        <f t="shared" si="155"/>
        <v>NGA004People facing limited access constraints</v>
      </c>
      <c r="L4948" s="286">
        <v>43578</v>
      </c>
      <c r="M4948" s="286" t="s">
        <v>3249</v>
      </c>
    </row>
    <row r="4949" spans="1:13" s="269" customFormat="1" ht="15.5" hidden="1" thickTop="1" thickBot="1" x14ac:dyDescent="0.4">
      <c r="A4949" s="287" t="s">
        <v>2974</v>
      </c>
      <c r="B4949" s="288" t="str">
        <f>VLOOKUP(A4949,Lists!B:C,2,FALSE)</f>
        <v>NGA004</v>
      </c>
      <c r="C4949" s="288" t="str">
        <f>VLOOKUP(A4949,Lists!B:D,3,FALSE)</f>
        <v>NGA</v>
      </c>
      <c r="D4949" s="289" t="s">
        <v>692</v>
      </c>
      <c r="E4949" s="289">
        <v>800000</v>
      </c>
      <c r="F4949" s="289" t="s">
        <v>4006</v>
      </c>
      <c r="G4949" s="289" t="s">
        <v>731</v>
      </c>
      <c r="H4949" s="278">
        <f t="shared" si="154"/>
        <v>2</v>
      </c>
      <c r="I4949" s="252" t="s">
        <v>4781</v>
      </c>
      <c r="J4949" s="289" t="s">
        <v>928</v>
      </c>
      <c r="K4949" s="278" t="str">
        <f t="shared" si="155"/>
        <v>NGA004People facing restricted access constraints</v>
      </c>
      <c r="L4949" s="290">
        <v>43578</v>
      </c>
      <c r="M4949" s="290" t="s">
        <v>3249</v>
      </c>
    </row>
    <row r="4950" spans="1:13" s="269" customFormat="1" ht="15.5" hidden="1" thickTop="1" thickBot="1" x14ac:dyDescent="0.4">
      <c r="A4950" s="283" t="s">
        <v>2974</v>
      </c>
      <c r="B4950" s="284" t="str">
        <f>VLOOKUP(A4950,Lists!B:C,2,FALSE)</f>
        <v>NGA004</v>
      </c>
      <c r="C4950" s="284" t="str">
        <f>VLOOKUP(A4950,Lists!B:D,3,FALSE)</f>
        <v>NGA</v>
      </c>
      <c r="D4950" s="285" t="s">
        <v>643</v>
      </c>
      <c r="E4950" s="285">
        <v>0</v>
      </c>
      <c r="F4950" s="285" t="s">
        <v>1129</v>
      </c>
      <c r="G4950" s="285" t="s">
        <v>731</v>
      </c>
      <c r="H4950" s="278">
        <f t="shared" si="154"/>
        <v>2</v>
      </c>
      <c r="I4950" s="251" t="s">
        <v>4781</v>
      </c>
      <c r="J4950" s="285" t="s">
        <v>4782</v>
      </c>
      <c r="K4950" s="278" t="str">
        <f t="shared" si="155"/>
        <v>NGA004Impediments to entry into country (bureaucratic and administrative)</v>
      </c>
      <c r="L4950" s="286">
        <v>43578</v>
      </c>
      <c r="M4950" s="286" t="s">
        <v>3249</v>
      </c>
    </row>
    <row r="4951" spans="1:13" s="269" customFormat="1" ht="15.5" hidden="1" thickTop="1" thickBot="1" x14ac:dyDescent="0.4">
      <c r="A4951" s="287" t="s">
        <v>2974</v>
      </c>
      <c r="B4951" s="288" t="str">
        <f>VLOOKUP(A4951,Lists!B:C,2,FALSE)</f>
        <v>NGA004</v>
      </c>
      <c r="C4951" s="288" t="str">
        <f>VLOOKUP(A4951,Lists!B:D,3,FALSE)</f>
        <v>NGA</v>
      </c>
      <c r="D4951" s="289" t="s">
        <v>644</v>
      </c>
      <c r="E4951" s="289">
        <v>3</v>
      </c>
      <c r="F4951" s="289" t="s">
        <v>4006</v>
      </c>
      <c r="G4951" s="289" t="s">
        <v>731</v>
      </c>
      <c r="H4951" s="278">
        <f t="shared" si="154"/>
        <v>2</v>
      </c>
      <c r="I4951" s="252" t="s">
        <v>4008</v>
      </c>
      <c r="J4951" s="289" t="s">
        <v>4782</v>
      </c>
      <c r="K4951" s="278" t="str">
        <f t="shared" si="155"/>
        <v>NGA004Restriction of movement (impediments to freedom of movement and/or administrative restrictions)</v>
      </c>
      <c r="L4951" s="290">
        <v>43578</v>
      </c>
      <c r="M4951" s="290" t="s">
        <v>3249</v>
      </c>
    </row>
    <row r="4952" spans="1:13" s="269" customFormat="1" ht="15.5" hidden="1" thickTop="1" thickBot="1" x14ac:dyDescent="0.4">
      <c r="A4952" s="283" t="s">
        <v>2974</v>
      </c>
      <c r="B4952" s="284" t="str">
        <f>VLOOKUP(A4952,Lists!B:C,2,FALSE)</f>
        <v>NGA004</v>
      </c>
      <c r="C4952" s="284" t="str">
        <f>VLOOKUP(A4952,Lists!B:D,3,FALSE)</f>
        <v>NGA</v>
      </c>
      <c r="D4952" s="285" t="s">
        <v>645</v>
      </c>
      <c r="E4952" s="285">
        <v>3</v>
      </c>
      <c r="F4952" s="285" t="s">
        <v>1129</v>
      </c>
      <c r="G4952" s="285" t="s">
        <v>731</v>
      </c>
      <c r="H4952" s="278">
        <f t="shared" si="154"/>
        <v>2</v>
      </c>
      <c r="I4952" s="251" t="s">
        <v>4008</v>
      </c>
      <c r="J4952" s="285" t="s">
        <v>4782</v>
      </c>
      <c r="K4952" s="278" t="str">
        <f t="shared" si="155"/>
        <v>NGA004Interference into implementation of humanitarian activities</v>
      </c>
      <c r="L4952" s="286">
        <v>43578</v>
      </c>
      <c r="M4952" s="286" t="s">
        <v>3249</v>
      </c>
    </row>
    <row r="4953" spans="1:13" s="269" customFormat="1" ht="15.5" hidden="1" thickTop="1" thickBot="1" x14ac:dyDescent="0.4">
      <c r="A4953" s="287" t="s">
        <v>2974</v>
      </c>
      <c r="B4953" s="288" t="str">
        <f>VLOOKUP(A4953,Lists!B:C,2,FALSE)</f>
        <v>NGA004</v>
      </c>
      <c r="C4953" s="288" t="str">
        <f>VLOOKUP(A4953,Lists!B:D,3,FALSE)</f>
        <v>NGA</v>
      </c>
      <c r="D4953" s="289" t="s">
        <v>646</v>
      </c>
      <c r="E4953" s="289">
        <v>2</v>
      </c>
      <c r="F4953" s="289" t="s">
        <v>4006</v>
      </c>
      <c r="G4953" s="289" t="s">
        <v>731</v>
      </c>
      <c r="H4953" s="278">
        <f t="shared" si="154"/>
        <v>2</v>
      </c>
      <c r="I4953" s="252" t="s">
        <v>4008</v>
      </c>
      <c r="J4953" s="289" t="s">
        <v>4782</v>
      </c>
      <c r="K4953" s="278" t="str">
        <f t="shared" si="155"/>
        <v>NGA004Violence against personnel, facilities and assets</v>
      </c>
      <c r="L4953" s="290">
        <v>43578</v>
      </c>
      <c r="M4953" s="290" t="s">
        <v>3249</v>
      </c>
    </row>
    <row r="4954" spans="1:13" s="269" customFormat="1" ht="15.5" hidden="1" thickTop="1" thickBot="1" x14ac:dyDescent="0.4">
      <c r="A4954" s="283" t="s">
        <v>2974</v>
      </c>
      <c r="B4954" s="284" t="str">
        <f>VLOOKUP(A4954,Lists!B:C,2,FALSE)</f>
        <v>NGA004</v>
      </c>
      <c r="C4954" s="284" t="str">
        <f>VLOOKUP(A4954,Lists!B:D,3,FALSE)</f>
        <v>NGA</v>
      </c>
      <c r="D4954" s="285" t="s">
        <v>647</v>
      </c>
      <c r="E4954" s="285">
        <v>0</v>
      </c>
      <c r="F4954" s="285" t="s">
        <v>1129</v>
      </c>
      <c r="G4954" s="285" t="s">
        <v>731</v>
      </c>
      <c r="H4954" s="278">
        <f t="shared" si="154"/>
        <v>2</v>
      </c>
      <c r="I4954" s="251" t="s">
        <v>4781</v>
      </c>
      <c r="J4954" s="285" t="s">
        <v>4782</v>
      </c>
      <c r="K4954" s="278" t="str">
        <f t="shared" si="155"/>
        <v>NGA004Denial of existence of humanitarian needs or entitlements to assistance</v>
      </c>
      <c r="L4954" s="286">
        <v>43578</v>
      </c>
      <c r="M4954" s="286" t="s">
        <v>3249</v>
      </c>
    </row>
    <row r="4955" spans="1:13" s="269" customFormat="1" ht="15.5" hidden="1" thickTop="1" thickBot="1" x14ac:dyDescent="0.4">
      <c r="A4955" s="287" t="s">
        <v>2974</v>
      </c>
      <c r="B4955" s="288" t="str">
        <f>VLOOKUP(A4955,Lists!B:C,2,FALSE)</f>
        <v>NGA004</v>
      </c>
      <c r="C4955" s="288" t="str">
        <f>VLOOKUP(A4955,Lists!B:D,3,FALSE)</f>
        <v>NGA</v>
      </c>
      <c r="D4955" s="289" t="s">
        <v>648</v>
      </c>
      <c r="E4955" s="289">
        <v>3</v>
      </c>
      <c r="F4955" s="289" t="s">
        <v>4006</v>
      </c>
      <c r="G4955" s="289" t="s">
        <v>731</v>
      </c>
      <c r="H4955" s="278">
        <f t="shared" si="154"/>
        <v>2</v>
      </c>
      <c r="I4955" s="252" t="s">
        <v>4009</v>
      </c>
      <c r="J4955" s="289" t="s">
        <v>4782</v>
      </c>
      <c r="K4955" s="278" t="str">
        <f t="shared" si="155"/>
        <v>NGA004Restriction and obstruction of access to services and assistance</v>
      </c>
      <c r="L4955" s="290">
        <v>43578</v>
      </c>
      <c r="M4955" s="290" t="s">
        <v>3249</v>
      </c>
    </row>
    <row r="4956" spans="1:13" s="269" customFormat="1" ht="15.5" hidden="1" thickTop="1" thickBot="1" x14ac:dyDescent="0.4">
      <c r="A4956" s="283" t="s">
        <v>2974</v>
      </c>
      <c r="B4956" s="284" t="str">
        <f>VLOOKUP(A4956,Lists!B:C,2,FALSE)</f>
        <v>NGA004</v>
      </c>
      <c r="C4956" s="284" t="str">
        <f>VLOOKUP(A4956,Lists!B:D,3,FALSE)</f>
        <v>NGA</v>
      </c>
      <c r="D4956" s="285" t="s">
        <v>649</v>
      </c>
      <c r="E4956" s="285">
        <v>3</v>
      </c>
      <c r="F4956" s="285" t="s">
        <v>1129</v>
      </c>
      <c r="G4956" s="285" t="s">
        <v>731</v>
      </c>
      <c r="H4956" s="278">
        <f t="shared" si="154"/>
        <v>2</v>
      </c>
      <c r="I4956" s="251" t="s">
        <v>4009</v>
      </c>
      <c r="J4956" s="285" t="s">
        <v>4782</v>
      </c>
      <c r="K4956" s="278" t="str">
        <f t="shared" si="155"/>
        <v>NGA004Ongoing insecurity/hostilities affecting humanitarian assistance</v>
      </c>
      <c r="L4956" s="286">
        <v>43578</v>
      </c>
      <c r="M4956" s="286" t="s">
        <v>3249</v>
      </c>
    </row>
    <row r="4957" spans="1:13" s="269" customFormat="1" ht="15.5" hidden="1" thickTop="1" thickBot="1" x14ac:dyDescent="0.4">
      <c r="A4957" s="287" t="s">
        <v>2974</v>
      </c>
      <c r="B4957" s="288" t="str">
        <f>VLOOKUP(A4957,Lists!B:C,2,FALSE)</f>
        <v>NGA004</v>
      </c>
      <c r="C4957" s="288" t="str">
        <f>VLOOKUP(A4957,Lists!B:D,3,FALSE)</f>
        <v>NGA</v>
      </c>
      <c r="D4957" s="289" t="s">
        <v>650</v>
      </c>
      <c r="E4957" s="289">
        <v>1</v>
      </c>
      <c r="F4957" s="289" t="s">
        <v>4006</v>
      </c>
      <c r="G4957" s="289" t="s">
        <v>731</v>
      </c>
      <c r="H4957" s="278">
        <f t="shared" si="154"/>
        <v>2</v>
      </c>
      <c r="I4957" s="252" t="s">
        <v>4781</v>
      </c>
      <c r="J4957" s="289" t="s">
        <v>4782</v>
      </c>
      <c r="K4957" s="278" t="str">
        <f t="shared" si="155"/>
        <v xml:space="preserve">NGA004Presence of mines and improvised explosive devices </v>
      </c>
      <c r="L4957" s="290">
        <v>43578</v>
      </c>
      <c r="M4957" s="290" t="s">
        <v>3249</v>
      </c>
    </row>
    <row r="4958" spans="1:13" s="269" customFormat="1" ht="15.5" hidden="1" thickTop="1" thickBot="1" x14ac:dyDescent="0.4">
      <c r="A4958" s="283" t="s">
        <v>2974</v>
      </c>
      <c r="B4958" s="284" t="str">
        <f>VLOOKUP(A4958,Lists!B:C,2,FALSE)</f>
        <v>NGA004</v>
      </c>
      <c r="C4958" s="284" t="str">
        <f>VLOOKUP(A4958,Lists!B:D,3,FALSE)</f>
        <v>NGA</v>
      </c>
      <c r="D4958" s="285" t="s">
        <v>651</v>
      </c>
      <c r="E4958" s="285">
        <v>2</v>
      </c>
      <c r="F4958" s="285" t="s">
        <v>1129</v>
      </c>
      <c r="G4958" s="285" t="s">
        <v>731</v>
      </c>
      <c r="H4958" s="278">
        <f t="shared" si="154"/>
        <v>2</v>
      </c>
      <c r="I4958" s="251" t="s">
        <v>4781</v>
      </c>
      <c r="J4958" s="285" t="s">
        <v>4782</v>
      </c>
      <c r="K4958" s="278" t="str">
        <f t="shared" si="155"/>
        <v>NGA004Physical constraints in the environment (obstacles related to terrain, climate, lack of infrastructure, etc.)</v>
      </c>
      <c r="L4958" s="286">
        <v>43578</v>
      </c>
      <c r="M4958" s="286" t="s">
        <v>3249</v>
      </c>
    </row>
    <row r="4959" spans="1:13" s="269" customFormat="1" ht="15.5" hidden="1" thickTop="1" thickBot="1" x14ac:dyDescent="0.4">
      <c r="A4959" s="287" t="s">
        <v>1248</v>
      </c>
      <c r="B4959" s="288" t="e">
        <f>VLOOKUP(A4959,Lists!B:C,2,FALSE)</f>
        <v>#N/A</v>
      </c>
      <c r="C4959" s="288" t="e">
        <f>VLOOKUP(A4959,Lists!B:D,3,FALSE)</f>
        <v>#N/A</v>
      </c>
      <c r="D4959" s="289" t="s">
        <v>691</v>
      </c>
      <c r="E4959" s="289" t="s">
        <v>446</v>
      </c>
      <c r="F4959" s="289" t="s">
        <v>4006</v>
      </c>
      <c r="G4959" s="289" t="s">
        <v>446</v>
      </c>
      <c r="H4959" s="278" t="str">
        <f t="shared" si="154"/>
        <v>x</v>
      </c>
      <c r="I4959" s="252" t="s">
        <v>4781</v>
      </c>
      <c r="J4959" s="289" t="s">
        <v>446</v>
      </c>
      <c r="K4959" s="278" t="e">
        <f t="shared" si="155"/>
        <v>#N/A</v>
      </c>
      <c r="L4959" s="290">
        <v>43578</v>
      </c>
      <c r="M4959" s="290" t="s">
        <v>3249</v>
      </c>
    </row>
    <row r="4960" spans="1:13" s="269" customFormat="1" ht="15.5" hidden="1" thickTop="1" thickBot="1" x14ac:dyDescent="0.4">
      <c r="A4960" s="283" t="s">
        <v>1248</v>
      </c>
      <c r="B4960" s="284" t="e">
        <f>VLOOKUP(A4960,Lists!B:C,2,FALSE)</f>
        <v>#N/A</v>
      </c>
      <c r="C4960" s="284" t="e">
        <f>VLOOKUP(A4960,Lists!B:D,3,FALSE)</f>
        <v>#N/A</v>
      </c>
      <c r="D4960" s="285" t="s">
        <v>692</v>
      </c>
      <c r="E4960" s="285" t="s">
        <v>446</v>
      </c>
      <c r="F4960" s="285" t="s">
        <v>1129</v>
      </c>
      <c r="G4960" s="285" t="s">
        <v>446</v>
      </c>
      <c r="H4960" s="278" t="str">
        <f t="shared" si="154"/>
        <v>x</v>
      </c>
      <c r="I4960" s="251" t="s">
        <v>4781</v>
      </c>
      <c r="J4960" s="285" t="s">
        <v>446</v>
      </c>
      <c r="K4960" s="278" t="e">
        <f t="shared" si="155"/>
        <v>#N/A</v>
      </c>
      <c r="L4960" s="286">
        <v>43578</v>
      </c>
      <c r="M4960" s="286" t="s">
        <v>3249</v>
      </c>
    </row>
    <row r="4961" spans="1:13" s="269" customFormat="1" ht="15.5" hidden="1" thickTop="1" thickBot="1" x14ac:dyDescent="0.4">
      <c r="A4961" s="287" t="s">
        <v>1248</v>
      </c>
      <c r="B4961" s="288" t="e">
        <f>VLOOKUP(A4961,Lists!B:C,2,FALSE)</f>
        <v>#N/A</v>
      </c>
      <c r="C4961" s="288" t="e">
        <f>VLOOKUP(A4961,Lists!B:D,3,FALSE)</f>
        <v>#N/A</v>
      </c>
      <c r="D4961" s="289" t="s">
        <v>643</v>
      </c>
      <c r="E4961" s="289">
        <v>0</v>
      </c>
      <c r="F4961" s="289" t="s">
        <v>4006</v>
      </c>
      <c r="G4961" s="289" t="s">
        <v>731</v>
      </c>
      <c r="H4961" s="278">
        <f t="shared" si="154"/>
        <v>2</v>
      </c>
      <c r="I4961" s="252" t="s">
        <v>4781</v>
      </c>
      <c r="J4961" s="289" t="s">
        <v>4782</v>
      </c>
      <c r="K4961" s="278" t="e">
        <f t="shared" si="155"/>
        <v>#N/A</v>
      </c>
      <c r="L4961" s="290">
        <v>43578</v>
      </c>
      <c r="M4961" s="290" t="s">
        <v>3249</v>
      </c>
    </row>
    <row r="4962" spans="1:13" s="269" customFormat="1" ht="15.5" hidden="1" thickTop="1" thickBot="1" x14ac:dyDescent="0.4">
      <c r="A4962" s="283" t="s">
        <v>1248</v>
      </c>
      <c r="B4962" s="284" t="e">
        <f>VLOOKUP(A4962,Lists!B:C,2,FALSE)</f>
        <v>#N/A</v>
      </c>
      <c r="C4962" s="284" t="e">
        <f>VLOOKUP(A4962,Lists!B:D,3,FALSE)</f>
        <v>#N/A</v>
      </c>
      <c r="D4962" s="285" t="s">
        <v>644</v>
      </c>
      <c r="E4962" s="285">
        <v>3</v>
      </c>
      <c r="F4962" s="285" t="s">
        <v>1129</v>
      </c>
      <c r="G4962" s="285" t="s">
        <v>731</v>
      </c>
      <c r="H4962" s="278">
        <f t="shared" si="154"/>
        <v>2</v>
      </c>
      <c r="I4962" s="251" t="s">
        <v>4008</v>
      </c>
      <c r="J4962" s="285" t="s">
        <v>4782</v>
      </c>
      <c r="K4962" s="278" t="e">
        <f t="shared" si="155"/>
        <v>#N/A</v>
      </c>
      <c r="L4962" s="286">
        <v>43578</v>
      </c>
      <c r="M4962" s="286" t="s">
        <v>3249</v>
      </c>
    </row>
    <row r="4963" spans="1:13" s="269" customFormat="1" ht="15.5" hidden="1" thickTop="1" thickBot="1" x14ac:dyDescent="0.4">
      <c r="A4963" s="287" t="s">
        <v>1248</v>
      </c>
      <c r="B4963" s="288" t="e">
        <f>VLOOKUP(A4963,Lists!B:C,2,FALSE)</f>
        <v>#N/A</v>
      </c>
      <c r="C4963" s="288" t="e">
        <f>VLOOKUP(A4963,Lists!B:D,3,FALSE)</f>
        <v>#N/A</v>
      </c>
      <c r="D4963" s="289" t="s">
        <v>645</v>
      </c>
      <c r="E4963" s="289">
        <v>3</v>
      </c>
      <c r="F4963" s="289" t="s">
        <v>4006</v>
      </c>
      <c r="G4963" s="289" t="s">
        <v>731</v>
      </c>
      <c r="H4963" s="278">
        <f t="shared" si="154"/>
        <v>2</v>
      </c>
      <c r="I4963" s="252" t="s">
        <v>4008</v>
      </c>
      <c r="J4963" s="289" t="s">
        <v>4782</v>
      </c>
      <c r="K4963" s="278" t="e">
        <f t="shared" si="155"/>
        <v>#N/A</v>
      </c>
      <c r="L4963" s="290">
        <v>43578</v>
      </c>
      <c r="M4963" s="290" t="s">
        <v>3249</v>
      </c>
    </row>
    <row r="4964" spans="1:13" s="269" customFormat="1" ht="15.5" hidden="1" thickTop="1" thickBot="1" x14ac:dyDescent="0.4">
      <c r="A4964" s="283" t="s">
        <v>1248</v>
      </c>
      <c r="B4964" s="284" t="e">
        <f>VLOOKUP(A4964,Lists!B:C,2,FALSE)</f>
        <v>#N/A</v>
      </c>
      <c r="C4964" s="284" t="e">
        <f>VLOOKUP(A4964,Lists!B:D,3,FALSE)</f>
        <v>#N/A</v>
      </c>
      <c r="D4964" s="285" t="s">
        <v>646</v>
      </c>
      <c r="E4964" s="285">
        <v>2</v>
      </c>
      <c r="F4964" s="285" t="s">
        <v>1129</v>
      </c>
      <c r="G4964" s="285" t="s">
        <v>731</v>
      </c>
      <c r="H4964" s="278">
        <f t="shared" si="154"/>
        <v>2</v>
      </c>
      <c r="I4964" s="251" t="s">
        <v>4008</v>
      </c>
      <c r="J4964" s="285" t="s">
        <v>4782</v>
      </c>
      <c r="K4964" s="278" t="e">
        <f t="shared" si="155"/>
        <v>#N/A</v>
      </c>
      <c r="L4964" s="286">
        <v>43578</v>
      </c>
      <c r="M4964" s="286" t="s">
        <v>3249</v>
      </c>
    </row>
    <row r="4965" spans="1:13" s="269" customFormat="1" ht="15.5" hidden="1" thickTop="1" thickBot="1" x14ac:dyDescent="0.4">
      <c r="A4965" s="287" t="s">
        <v>1248</v>
      </c>
      <c r="B4965" s="288" t="e">
        <f>VLOOKUP(A4965,Lists!B:C,2,FALSE)</f>
        <v>#N/A</v>
      </c>
      <c r="C4965" s="288" t="e">
        <f>VLOOKUP(A4965,Lists!B:D,3,FALSE)</f>
        <v>#N/A</v>
      </c>
      <c r="D4965" s="289" t="s">
        <v>647</v>
      </c>
      <c r="E4965" s="289">
        <v>0</v>
      </c>
      <c r="F4965" s="289" t="s">
        <v>4006</v>
      </c>
      <c r="G4965" s="289" t="s">
        <v>731</v>
      </c>
      <c r="H4965" s="278">
        <f t="shared" si="154"/>
        <v>2</v>
      </c>
      <c r="I4965" s="252" t="s">
        <v>4781</v>
      </c>
      <c r="J4965" s="289" t="s">
        <v>4782</v>
      </c>
      <c r="K4965" s="278" t="e">
        <f t="shared" si="155"/>
        <v>#N/A</v>
      </c>
      <c r="L4965" s="290">
        <v>43578</v>
      </c>
      <c r="M4965" s="290" t="s">
        <v>3249</v>
      </c>
    </row>
    <row r="4966" spans="1:13" s="269" customFormat="1" ht="15.5" hidden="1" thickTop="1" thickBot="1" x14ac:dyDescent="0.4">
      <c r="A4966" s="283" t="s">
        <v>1248</v>
      </c>
      <c r="B4966" s="284" t="e">
        <f>VLOOKUP(A4966,Lists!B:C,2,FALSE)</f>
        <v>#N/A</v>
      </c>
      <c r="C4966" s="284" t="e">
        <f>VLOOKUP(A4966,Lists!B:D,3,FALSE)</f>
        <v>#N/A</v>
      </c>
      <c r="D4966" s="285" t="s">
        <v>648</v>
      </c>
      <c r="E4966" s="285">
        <v>3</v>
      </c>
      <c r="F4966" s="285" t="s">
        <v>1129</v>
      </c>
      <c r="G4966" s="285" t="s">
        <v>731</v>
      </c>
      <c r="H4966" s="278">
        <f t="shared" si="154"/>
        <v>2</v>
      </c>
      <c r="I4966" s="251" t="s">
        <v>4009</v>
      </c>
      <c r="J4966" s="285" t="s">
        <v>4782</v>
      </c>
      <c r="K4966" s="278" t="e">
        <f t="shared" si="155"/>
        <v>#N/A</v>
      </c>
      <c r="L4966" s="286">
        <v>43578</v>
      </c>
      <c r="M4966" s="286" t="s">
        <v>3249</v>
      </c>
    </row>
    <row r="4967" spans="1:13" s="269" customFormat="1" ht="15.5" hidden="1" thickTop="1" thickBot="1" x14ac:dyDescent="0.4">
      <c r="A4967" s="287" t="s">
        <v>1248</v>
      </c>
      <c r="B4967" s="288" t="e">
        <f>VLOOKUP(A4967,Lists!B:C,2,FALSE)</f>
        <v>#N/A</v>
      </c>
      <c r="C4967" s="288" t="e">
        <f>VLOOKUP(A4967,Lists!B:D,3,FALSE)</f>
        <v>#N/A</v>
      </c>
      <c r="D4967" s="289" t="s">
        <v>649</v>
      </c>
      <c r="E4967" s="289">
        <v>3</v>
      </c>
      <c r="F4967" s="289" t="s">
        <v>4006</v>
      </c>
      <c r="G4967" s="289" t="s">
        <v>731</v>
      </c>
      <c r="H4967" s="278">
        <f t="shared" si="154"/>
        <v>2</v>
      </c>
      <c r="I4967" s="252" t="s">
        <v>4009</v>
      </c>
      <c r="J4967" s="289" t="s">
        <v>4782</v>
      </c>
      <c r="K4967" s="278" t="e">
        <f t="shared" si="155"/>
        <v>#N/A</v>
      </c>
      <c r="L4967" s="290">
        <v>43578</v>
      </c>
      <c r="M4967" s="290" t="s">
        <v>3249</v>
      </c>
    </row>
    <row r="4968" spans="1:13" s="269" customFormat="1" ht="15.5" hidden="1" thickTop="1" thickBot="1" x14ac:dyDescent="0.4">
      <c r="A4968" s="283" t="s">
        <v>1248</v>
      </c>
      <c r="B4968" s="284" t="e">
        <f>VLOOKUP(A4968,Lists!B:C,2,FALSE)</f>
        <v>#N/A</v>
      </c>
      <c r="C4968" s="284" t="e">
        <f>VLOOKUP(A4968,Lists!B:D,3,FALSE)</f>
        <v>#N/A</v>
      </c>
      <c r="D4968" s="285" t="s">
        <v>650</v>
      </c>
      <c r="E4968" s="285">
        <v>1</v>
      </c>
      <c r="F4968" s="285" t="s">
        <v>1129</v>
      </c>
      <c r="G4968" s="285" t="s">
        <v>731</v>
      </c>
      <c r="H4968" s="278">
        <f t="shared" si="154"/>
        <v>2</v>
      </c>
      <c r="I4968" s="251" t="s">
        <v>4781</v>
      </c>
      <c r="J4968" s="285" t="s">
        <v>4782</v>
      </c>
      <c r="K4968" s="278" t="e">
        <f t="shared" si="155"/>
        <v>#N/A</v>
      </c>
      <c r="L4968" s="286">
        <v>43578</v>
      </c>
      <c r="M4968" s="286" t="s">
        <v>3249</v>
      </c>
    </row>
    <row r="4969" spans="1:13" s="269" customFormat="1" ht="15.5" hidden="1" thickTop="1" thickBot="1" x14ac:dyDescent="0.4">
      <c r="A4969" s="287" t="s">
        <v>1248</v>
      </c>
      <c r="B4969" s="288" t="e">
        <f>VLOOKUP(A4969,Lists!B:C,2,FALSE)</f>
        <v>#N/A</v>
      </c>
      <c r="C4969" s="288" t="e">
        <f>VLOOKUP(A4969,Lists!B:D,3,FALSE)</f>
        <v>#N/A</v>
      </c>
      <c r="D4969" s="289" t="s">
        <v>651</v>
      </c>
      <c r="E4969" s="289">
        <v>2</v>
      </c>
      <c r="F4969" s="289" t="s">
        <v>4006</v>
      </c>
      <c r="G4969" s="289" t="s">
        <v>731</v>
      </c>
      <c r="H4969" s="278">
        <f t="shared" si="154"/>
        <v>2</v>
      </c>
      <c r="I4969" s="252" t="s">
        <v>4781</v>
      </c>
      <c r="J4969" s="289" t="s">
        <v>4782</v>
      </c>
      <c r="K4969" s="278" t="e">
        <f t="shared" si="155"/>
        <v>#N/A</v>
      </c>
      <c r="L4969" s="290">
        <v>43578</v>
      </c>
      <c r="M4969" s="290" t="s">
        <v>3249</v>
      </c>
    </row>
    <row r="4970" spans="1:13" s="269" customFormat="1" ht="15.5" hidden="1" thickTop="1" thickBot="1" x14ac:dyDescent="0.4">
      <c r="A4970" s="283" t="s">
        <v>1257</v>
      </c>
      <c r="B4970" s="284" t="str">
        <f>VLOOKUP(A4970,Lists!B:C,2,FALSE)</f>
        <v>ZMB002</v>
      </c>
      <c r="C4970" s="284" t="str">
        <f>VLOOKUP(A4970,Lists!B:D,3,FALSE)</f>
        <v>ZMB</v>
      </c>
      <c r="D4970" s="285" t="s">
        <v>691</v>
      </c>
      <c r="E4970" s="285" t="s">
        <v>446</v>
      </c>
      <c r="F4970" s="285" t="s">
        <v>1129</v>
      </c>
      <c r="G4970" s="285" t="s">
        <v>446</v>
      </c>
      <c r="H4970" s="278" t="str">
        <f t="shared" si="154"/>
        <v>x</v>
      </c>
      <c r="I4970" s="251" t="s">
        <v>4790</v>
      </c>
      <c r="J4970" s="285" t="s">
        <v>4782</v>
      </c>
      <c r="K4970" s="278" t="str">
        <f t="shared" si="155"/>
        <v>ZMB002People facing limited access constraints</v>
      </c>
      <c r="L4970" s="286">
        <v>43578</v>
      </c>
      <c r="M4970" s="286" t="s">
        <v>3249</v>
      </c>
    </row>
    <row r="4971" spans="1:13" s="269" customFormat="1" ht="15.5" hidden="1" thickTop="1" thickBot="1" x14ac:dyDescent="0.4">
      <c r="A4971" s="287" t="s">
        <v>1257</v>
      </c>
      <c r="B4971" s="288" t="str">
        <f>VLOOKUP(A4971,Lists!B:C,2,FALSE)</f>
        <v>ZMB002</v>
      </c>
      <c r="C4971" s="288" t="str">
        <f>VLOOKUP(A4971,Lists!B:D,3,FALSE)</f>
        <v>ZMB</v>
      </c>
      <c r="D4971" s="289" t="s">
        <v>692</v>
      </c>
      <c r="E4971" s="289" t="s">
        <v>446</v>
      </c>
      <c r="F4971" s="289" t="s">
        <v>4006</v>
      </c>
      <c r="G4971" s="289" t="s">
        <v>446</v>
      </c>
      <c r="H4971" s="278" t="str">
        <f t="shared" si="154"/>
        <v>x</v>
      </c>
      <c r="I4971" s="252" t="s">
        <v>4790</v>
      </c>
      <c r="J4971" s="289" t="s">
        <v>4782</v>
      </c>
      <c r="K4971" s="278" t="str">
        <f t="shared" si="155"/>
        <v>ZMB002People facing restricted access constraints</v>
      </c>
      <c r="L4971" s="290">
        <v>43578</v>
      </c>
      <c r="M4971" s="290" t="s">
        <v>3249</v>
      </c>
    </row>
    <row r="4972" spans="1:13" s="269" customFormat="1" ht="15.5" hidden="1" thickTop="1" thickBot="1" x14ac:dyDescent="0.4">
      <c r="A4972" s="283" t="s">
        <v>1257</v>
      </c>
      <c r="B4972" s="284" t="str">
        <f>VLOOKUP(A4972,Lists!B:C,2,FALSE)</f>
        <v>ZMB002</v>
      </c>
      <c r="C4972" s="284" t="str">
        <f>VLOOKUP(A4972,Lists!B:D,3,FALSE)</f>
        <v>ZMB</v>
      </c>
      <c r="D4972" s="285" t="s">
        <v>643</v>
      </c>
      <c r="E4972" s="285">
        <v>0</v>
      </c>
      <c r="F4972" s="285" t="s">
        <v>1129</v>
      </c>
      <c r="G4972" s="285" t="s">
        <v>731</v>
      </c>
      <c r="H4972" s="278">
        <f t="shared" si="154"/>
        <v>2</v>
      </c>
      <c r="I4972" s="251" t="s">
        <v>4790</v>
      </c>
      <c r="J4972" s="285" t="s">
        <v>4782</v>
      </c>
      <c r="K4972" s="278" t="str">
        <f t="shared" si="155"/>
        <v>ZMB002Impediments to entry into country (bureaucratic and administrative)</v>
      </c>
      <c r="L4972" s="286">
        <v>43578</v>
      </c>
      <c r="M4972" s="286" t="s">
        <v>3249</v>
      </c>
    </row>
    <row r="4973" spans="1:13" s="269" customFormat="1" ht="15.5" hidden="1" thickTop="1" thickBot="1" x14ac:dyDescent="0.4">
      <c r="A4973" s="287" t="s">
        <v>1257</v>
      </c>
      <c r="B4973" s="288" t="str">
        <f>VLOOKUP(A4973,Lists!B:C,2,FALSE)</f>
        <v>ZMB002</v>
      </c>
      <c r="C4973" s="288" t="str">
        <f>VLOOKUP(A4973,Lists!B:D,3,FALSE)</f>
        <v>ZMB</v>
      </c>
      <c r="D4973" s="289" t="s">
        <v>644</v>
      </c>
      <c r="E4973" s="289">
        <v>0</v>
      </c>
      <c r="F4973" s="289" t="s">
        <v>4006</v>
      </c>
      <c r="G4973" s="289" t="s">
        <v>731</v>
      </c>
      <c r="H4973" s="278">
        <f t="shared" si="154"/>
        <v>2</v>
      </c>
      <c r="I4973" s="252" t="s">
        <v>4790</v>
      </c>
      <c r="J4973" s="289" t="s">
        <v>4782</v>
      </c>
      <c r="K4973" s="278" t="str">
        <f t="shared" si="155"/>
        <v>ZMB002Restriction of movement (impediments to freedom of movement and/or administrative restrictions)</v>
      </c>
      <c r="L4973" s="290">
        <v>43578</v>
      </c>
      <c r="M4973" s="290" t="s">
        <v>3249</v>
      </c>
    </row>
    <row r="4974" spans="1:13" s="269" customFormat="1" ht="15.5" hidden="1" thickTop="1" thickBot="1" x14ac:dyDescent="0.4">
      <c r="A4974" s="283" t="s">
        <v>1257</v>
      </c>
      <c r="B4974" s="284" t="str">
        <f>VLOOKUP(A4974,Lists!B:C,2,FALSE)</f>
        <v>ZMB002</v>
      </c>
      <c r="C4974" s="284" t="str">
        <f>VLOOKUP(A4974,Lists!B:D,3,FALSE)</f>
        <v>ZMB</v>
      </c>
      <c r="D4974" s="285" t="s">
        <v>645</v>
      </c>
      <c r="E4974" s="285">
        <v>0</v>
      </c>
      <c r="F4974" s="285" t="s">
        <v>1129</v>
      </c>
      <c r="G4974" s="285" t="s">
        <v>731</v>
      </c>
      <c r="H4974" s="278">
        <f t="shared" si="154"/>
        <v>2</v>
      </c>
      <c r="I4974" s="251" t="s">
        <v>4790</v>
      </c>
      <c r="J4974" s="285" t="s">
        <v>4782</v>
      </c>
      <c r="K4974" s="278" t="str">
        <f t="shared" si="155"/>
        <v>ZMB002Interference into implementation of humanitarian activities</v>
      </c>
      <c r="L4974" s="286">
        <v>43578</v>
      </c>
      <c r="M4974" s="286" t="s">
        <v>3249</v>
      </c>
    </row>
    <row r="4975" spans="1:13" s="269" customFormat="1" ht="15.5" hidden="1" thickTop="1" thickBot="1" x14ac:dyDescent="0.4">
      <c r="A4975" s="287" t="s">
        <v>1257</v>
      </c>
      <c r="B4975" s="288" t="str">
        <f>VLOOKUP(A4975,Lists!B:C,2,FALSE)</f>
        <v>ZMB002</v>
      </c>
      <c r="C4975" s="288" t="str">
        <f>VLOOKUP(A4975,Lists!B:D,3,FALSE)</f>
        <v>ZMB</v>
      </c>
      <c r="D4975" s="289" t="s">
        <v>646</v>
      </c>
      <c r="E4975" s="289">
        <v>0</v>
      </c>
      <c r="F4975" s="289" t="s">
        <v>4006</v>
      </c>
      <c r="G4975" s="289" t="s">
        <v>731</v>
      </c>
      <c r="H4975" s="278">
        <f t="shared" si="154"/>
        <v>2</v>
      </c>
      <c r="I4975" s="252" t="s">
        <v>4790</v>
      </c>
      <c r="J4975" s="289" t="s">
        <v>4782</v>
      </c>
      <c r="K4975" s="278" t="str">
        <f t="shared" si="155"/>
        <v>ZMB002Violence against personnel, facilities and assets</v>
      </c>
      <c r="L4975" s="290">
        <v>43578</v>
      </c>
      <c r="M4975" s="290" t="s">
        <v>3249</v>
      </c>
    </row>
    <row r="4976" spans="1:13" s="269" customFormat="1" ht="15.5" hidden="1" thickTop="1" thickBot="1" x14ac:dyDescent="0.4">
      <c r="A4976" s="283" t="s">
        <v>1257</v>
      </c>
      <c r="B4976" s="284" t="str">
        <f>VLOOKUP(A4976,Lists!B:C,2,FALSE)</f>
        <v>ZMB002</v>
      </c>
      <c r="C4976" s="284" t="str">
        <f>VLOOKUP(A4976,Lists!B:D,3,FALSE)</f>
        <v>ZMB</v>
      </c>
      <c r="D4976" s="285" t="s">
        <v>647</v>
      </c>
      <c r="E4976" s="285">
        <v>0</v>
      </c>
      <c r="F4976" s="285" t="s">
        <v>1129</v>
      </c>
      <c r="G4976" s="285" t="s">
        <v>731</v>
      </c>
      <c r="H4976" s="278">
        <f t="shared" si="154"/>
        <v>2</v>
      </c>
      <c r="I4976" s="251" t="s">
        <v>4790</v>
      </c>
      <c r="J4976" s="285" t="s">
        <v>4782</v>
      </c>
      <c r="K4976" s="278" t="str">
        <f t="shared" si="155"/>
        <v>ZMB002Denial of existence of humanitarian needs or entitlements to assistance</v>
      </c>
      <c r="L4976" s="286">
        <v>43578</v>
      </c>
      <c r="M4976" s="286" t="s">
        <v>3249</v>
      </c>
    </row>
    <row r="4977" spans="1:13" s="269" customFormat="1" ht="15.5" hidden="1" thickTop="1" thickBot="1" x14ac:dyDescent="0.4">
      <c r="A4977" s="287" t="s">
        <v>1257</v>
      </c>
      <c r="B4977" s="288" t="str">
        <f>VLOOKUP(A4977,Lists!B:C,2,FALSE)</f>
        <v>ZMB002</v>
      </c>
      <c r="C4977" s="288" t="str">
        <f>VLOOKUP(A4977,Lists!B:D,3,FALSE)</f>
        <v>ZMB</v>
      </c>
      <c r="D4977" s="289" t="s">
        <v>648</v>
      </c>
      <c r="E4977" s="289">
        <v>0</v>
      </c>
      <c r="F4977" s="289" t="s">
        <v>4006</v>
      </c>
      <c r="G4977" s="289" t="s">
        <v>731</v>
      </c>
      <c r="H4977" s="278">
        <f t="shared" si="154"/>
        <v>2</v>
      </c>
      <c r="I4977" s="252" t="s">
        <v>4790</v>
      </c>
      <c r="J4977" s="289" t="s">
        <v>4782</v>
      </c>
      <c r="K4977" s="278" t="str">
        <f t="shared" si="155"/>
        <v>ZMB002Restriction and obstruction of access to services and assistance</v>
      </c>
      <c r="L4977" s="290">
        <v>43578</v>
      </c>
      <c r="M4977" s="290" t="s">
        <v>3249</v>
      </c>
    </row>
    <row r="4978" spans="1:13" s="269" customFormat="1" ht="15.5" hidden="1" thickTop="1" thickBot="1" x14ac:dyDescent="0.4">
      <c r="A4978" s="283" t="s">
        <v>1257</v>
      </c>
      <c r="B4978" s="284" t="str">
        <f>VLOOKUP(A4978,Lists!B:C,2,FALSE)</f>
        <v>ZMB002</v>
      </c>
      <c r="C4978" s="284" t="str">
        <f>VLOOKUP(A4978,Lists!B:D,3,FALSE)</f>
        <v>ZMB</v>
      </c>
      <c r="D4978" s="285" t="s">
        <v>649</v>
      </c>
      <c r="E4978" s="285">
        <v>0</v>
      </c>
      <c r="F4978" s="285" t="s">
        <v>1129</v>
      </c>
      <c r="G4978" s="285" t="s">
        <v>731</v>
      </c>
      <c r="H4978" s="278">
        <f t="shared" si="154"/>
        <v>2</v>
      </c>
      <c r="I4978" s="251" t="s">
        <v>4790</v>
      </c>
      <c r="J4978" s="285" t="s">
        <v>4782</v>
      </c>
      <c r="K4978" s="278" t="str">
        <f t="shared" si="155"/>
        <v>ZMB002Ongoing insecurity/hostilities affecting humanitarian assistance</v>
      </c>
      <c r="L4978" s="286">
        <v>43578</v>
      </c>
      <c r="M4978" s="286" t="s">
        <v>3249</v>
      </c>
    </row>
    <row r="4979" spans="1:13" s="269" customFormat="1" ht="15.5" hidden="1" thickTop="1" thickBot="1" x14ac:dyDescent="0.4">
      <c r="A4979" s="287" t="s">
        <v>1257</v>
      </c>
      <c r="B4979" s="288" t="str">
        <f>VLOOKUP(A4979,Lists!B:C,2,FALSE)</f>
        <v>ZMB002</v>
      </c>
      <c r="C4979" s="288" t="str">
        <f>VLOOKUP(A4979,Lists!B:D,3,FALSE)</f>
        <v>ZMB</v>
      </c>
      <c r="D4979" s="289" t="s">
        <v>650</v>
      </c>
      <c r="E4979" s="289">
        <v>0</v>
      </c>
      <c r="F4979" s="289" t="s">
        <v>4006</v>
      </c>
      <c r="G4979" s="289" t="s">
        <v>731</v>
      </c>
      <c r="H4979" s="278">
        <f t="shared" si="154"/>
        <v>2</v>
      </c>
      <c r="I4979" s="252" t="s">
        <v>4790</v>
      </c>
      <c r="J4979" s="289" t="s">
        <v>4782</v>
      </c>
      <c r="K4979" s="278" t="str">
        <f t="shared" si="155"/>
        <v xml:space="preserve">ZMB002Presence of mines and improvised explosive devices </v>
      </c>
      <c r="L4979" s="290">
        <v>43578</v>
      </c>
      <c r="M4979" s="290" t="s">
        <v>3249</v>
      </c>
    </row>
    <row r="4980" spans="1:13" s="269" customFormat="1" ht="15.5" hidden="1" thickTop="1" thickBot="1" x14ac:dyDescent="0.4">
      <c r="A4980" s="283" t="s">
        <v>1257</v>
      </c>
      <c r="B4980" s="284" t="str">
        <f>VLOOKUP(A4980,Lists!B:C,2,FALSE)</f>
        <v>ZMB002</v>
      </c>
      <c r="C4980" s="284" t="str">
        <f>VLOOKUP(A4980,Lists!B:D,3,FALSE)</f>
        <v>ZMB</v>
      </c>
      <c r="D4980" s="285" t="s">
        <v>651</v>
      </c>
      <c r="E4980" s="285">
        <v>0</v>
      </c>
      <c r="F4980" s="285" t="s">
        <v>1129</v>
      </c>
      <c r="G4980" s="285" t="s">
        <v>731</v>
      </c>
      <c r="H4980" s="278">
        <f t="shared" si="154"/>
        <v>2</v>
      </c>
      <c r="I4980" s="251" t="s">
        <v>4790</v>
      </c>
      <c r="J4980" s="285" t="s">
        <v>4782</v>
      </c>
      <c r="K4980" s="278" t="str">
        <f t="shared" si="155"/>
        <v>ZMB002Physical constraints in the environment (obstacles related to terrain, climate, lack of infrastructure, etc.)</v>
      </c>
      <c r="L4980" s="286">
        <v>43578</v>
      </c>
      <c r="M4980" s="286" t="s">
        <v>3249</v>
      </c>
    </row>
    <row r="4981" spans="1:13" s="269" customFormat="1" ht="15.5" hidden="1" thickTop="1" thickBot="1" x14ac:dyDescent="0.4">
      <c r="A4981" s="287" t="s">
        <v>2961</v>
      </c>
      <c r="B4981" s="288" t="str">
        <f>VLOOKUP(A4981,Lists!B:C,2,FALSE)</f>
        <v>HTI001</v>
      </c>
      <c r="C4981" s="288" t="str">
        <f>VLOOKUP(A4981,Lists!B:D,3,FALSE)</f>
        <v>HTI</v>
      </c>
      <c r="D4981" s="289" t="s">
        <v>691</v>
      </c>
      <c r="E4981" s="289" t="s">
        <v>446</v>
      </c>
      <c r="F4981" s="289" t="s">
        <v>4006</v>
      </c>
      <c r="G4981" s="289" t="s">
        <v>446</v>
      </c>
      <c r="H4981" s="278" t="str">
        <f t="shared" si="154"/>
        <v>x</v>
      </c>
      <c r="I4981" s="252" t="s">
        <v>4781</v>
      </c>
      <c r="J4981" s="289" t="s">
        <v>446</v>
      </c>
      <c r="K4981" s="278" t="str">
        <f t="shared" si="155"/>
        <v>HTI001People facing limited access constraints</v>
      </c>
      <c r="L4981" s="290">
        <v>43578</v>
      </c>
      <c r="M4981" s="290" t="s">
        <v>3249</v>
      </c>
    </row>
    <row r="4982" spans="1:13" s="269" customFormat="1" ht="15.5" hidden="1" thickTop="1" thickBot="1" x14ac:dyDescent="0.4">
      <c r="A4982" s="283" t="s">
        <v>2961</v>
      </c>
      <c r="B4982" s="284" t="str">
        <f>VLOOKUP(A4982,Lists!B:C,2,FALSE)</f>
        <v>HTI001</v>
      </c>
      <c r="C4982" s="284" t="str">
        <f>VLOOKUP(A4982,Lists!B:D,3,FALSE)</f>
        <v>HTI</v>
      </c>
      <c r="D4982" s="285" t="s">
        <v>692</v>
      </c>
      <c r="E4982" s="285" t="s">
        <v>446</v>
      </c>
      <c r="F4982" s="285" t="s">
        <v>1129</v>
      </c>
      <c r="G4982" s="285" t="s">
        <v>446</v>
      </c>
      <c r="H4982" s="278" t="str">
        <f t="shared" si="154"/>
        <v>x</v>
      </c>
      <c r="I4982" s="251" t="s">
        <v>4781</v>
      </c>
      <c r="J4982" s="285" t="s">
        <v>446</v>
      </c>
      <c r="K4982" s="278" t="str">
        <f t="shared" si="155"/>
        <v>HTI001People facing restricted access constraints</v>
      </c>
      <c r="L4982" s="286">
        <v>43578</v>
      </c>
      <c r="M4982" s="286" t="s">
        <v>3249</v>
      </c>
    </row>
    <row r="4983" spans="1:13" s="269" customFormat="1" ht="15.5" hidden="1" thickTop="1" thickBot="1" x14ac:dyDescent="0.4">
      <c r="A4983" s="287" t="s">
        <v>2961</v>
      </c>
      <c r="B4983" s="288" t="str">
        <f>VLOOKUP(A4983,Lists!B:C,2,FALSE)</f>
        <v>HTI001</v>
      </c>
      <c r="C4983" s="288" t="str">
        <f>VLOOKUP(A4983,Lists!B:D,3,FALSE)</f>
        <v>HTI</v>
      </c>
      <c r="D4983" s="289" t="s">
        <v>643</v>
      </c>
      <c r="E4983" s="289">
        <v>0</v>
      </c>
      <c r="F4983" s="289" t="s">
        <v>4006</v>
      </c>
      <c r="G4983" s="289" t="s">
        <v>731</v>
      </c>
      <c r="H4983" s="278">
        <f t="shared" si="154"/>
        <v>2</v>
      </c>
      <c r="I4983" s="252" t="s">
        <v>4781</v>
      </c>
      <c r="J4983" s="289" t="s">
        <v>446</v>
      </c>
      <c r="K4983" s="278" t="str">
        <f t="shared" si="155"/>
        <v>HTI001Impediments to entry into country (bureaucratic and administrative)</v>
      </c>
      <c r="L4983" s="290">
        <v>43578</v>
      </c>
      <c r="M4983" s="290" t="s">
        <v>3249</v>
      </c>
    </row>
    <row r="4984" spans="1:13" s="269" customFormat="1" ht="15.5" hidden="1" thickTop="1" thickBot="1" x14ac:dyDescent="0.4">
      <c r="A4984" s="283" t="s">
        <v>2961</v>
      </c>
      <c r="B4984" s="284" t="str">
        <f>VLOOKUP(A4984,Lists!B:C,2,FALSE)</f>
        <v>HTI001</v>
      </c>
      <c r="C4984" s="284" t="str">
        <f>VLOOKUP(A4984,Lists!B:D,3,FALSE)</f>
        <v>HTI</v>
      </c>
      <c r="D4984" s="285" t="s">
        <v>644</v>
      </c>
      <c r="E4984" s="285">
        <v>0</v>
      </c>
      <c r="F4984" s="285" t="s">
        <v>1129</v>
      </c>
      <c r="G4984" s="285" t="s">
        <v>446</v>
      </c>
      <c r="H4984" s="278" t="str">
        <f t="shared" si="154"/>
        <v>x</v>
      </c>
      <c r="I4984" s="251" t="s">
        <v>4781</v>
      </c>
      <c r="J4984" s="285" t="s">
        <v>446</v>
      </c>
      <c r="K4984" s="278" t="str">
        <f t="shared" si="155"/>
        <v>HTI001Restriction of movement (impediments to freedom of movement and/or administrative restrictions)</v>
      </c>
      <c r="L4984" s="286">
        <v>43578</v>
      </c>
      <c r="M4984" s="286" t="s">
        <v>3249</v>
      </c>
    </row>
    <row r="4985" spans="1:13" s="269" customFormat="1" ht="15.5" hidden="1" thickTop="1" thickBot="1" x14ac:dyDescent="0.4">
      <c r="A4985" s="287" t="s">
        <v>2961</v>
      </c>
      <c r="B4985" s="288" t="str">
        <f>VLOOKUP(A4985,Lists!B:C,2,FALSE)</f>
        <v>HTI001</v>
      </c>
      <c r="C4985" s="288" t="str">
        <f>VLOOKUP(A4985,Lists!B:D,3,FALSE)</f>
        <v>HTI</v>
      </c>
      <c r="D4985" s="289" t="s">
        <v>645</v>
      </c>
      <c r="E4985" s="289">
        <v>2</v>
      </c>
      <c r="F4985" s="289" t="s">
        <v>4006</v>
      </c>
      <c r="G4985" s="289" t="s">
        <v>731</v>
      </c>
      <c r="H4985" s="278">
        <f t="shared" si="154"/>
        <v>2</v>
      </c>
      <c r="I4985" s="252" t="s">
        <v>4010</v>
      </c>
      <c r="J4985" s="289" t="s">
        <v>4023</v>
      </c>
      <c r="K4985" s="278" t="str">
        <f t="shared" si="155"/>
        <v>HTI001Interference into implementation of humanitarian activities</v>
      </c>
      <c r="L4985" s="290">
        <v>43578</v>
      </c>
      <c r="M4985" s="290" t="s">
        <v>3249</v>
      </c>
    </row>
    <row r="4986" spans="1:13" s="269" customFormat="1" ht="15.5" hidden="1" thickTop="1" thickBot="1" x14ac:dyDescent="0.4">
      <c r="A4986" s="283" t="s">
        <v>2961</v>
      </c>
      <c r="B4986" s="284" t="str">
        <f>VLOOKUP(A4986,Lists!B:C,2,FALSE)</f>
        <v>HTI001</v>
      </c>
      <c r="C4986" s="284" t="str">
        <f>VLOOKUP(A4986,Lists!B:D,3,FALSE)</f>
        <v>HTI</v>
      </c>
      <c r="D4986" s="285" t="s">
        <v>646</v>
      </c>
      <c r="E4986" s="285">
        <v>0</v>
      </c>
      <c r="F4986" s="285" t="s">
        <v>1129</v>
      </c>
      <c r="G4986" s="285" t="s">
        <v>446</v>
      </c>
      <c r="H4986" s="278" t="str">
        <f t="shared" si="154"/>
        <v>x</v>
      </c>
      <c r="I4986" s="251" t="s">
        <v>4781</v>
      </c>
      <c r="J4986" s="285" t="s">
        <v>446</v>
      </c>
      <c r="K4986" s="278" t="str">
        <f t="shared" si="155"/>
        <v>HTI001Violence against personnel, facilities and assets</v>
      </c>
      <c r="L4986" s="286">
        <v>43578</v>
      </c>
      <c r="M4986" s="286" t="s">
        <v>3249</v>
      </c>
    </row>
    <row r="4987" spans="1:13" s="269" customFormat="1" ht="15.5" hidden="1" thickTop="1" thickBot="1" x14ac:dyDescent="0.4">
      <c r="A4987" s="287" t="s">
        <v>2961</v>
      </c>
      <c r="B4987" s="288" t="str">
        <f>VLOOKUP(A4987,Lists!B:C,2,FALSE)</f>
        <v>HTI001</v>
      </c>
      <c r="C4987" s="288" t="str">
        <f>VLOOKUP(A4987,Lists!B:D,3,FALSE)</f>
        <v>HTI</v>
      </c>
      <c r="D4987" s="289" t="s">
        <v>647</v>
      </c>
      <c r="E4987" s="289">
        <v>0</v>
      </c>
      <c r="F4987" s="289" t="s">
        <v>4006</v>
      </c>
      <c r="G4987" s="289" t="s">
        <v>446</v>
      </c>
      <c r="H4987" s="278" t="str">
        <f t="shared" si="154"/>
        <v>x</v>
      </c>
      <c r="I4987" s="252" t="s">
        <v>4781</v>
      </c>
      <c r="J4987" s="289" t="s">
        <v>446</v>
      </c>
      <c r="K4987" s="278" t="str">
        <f t="shared" si="155"/>
        <v>HTI001Denial of existence of humanitarian needs or entitlements to assistance</v>
      </c>
      <c r="L4987" s="290">
        <v>43578</v>
      </c>
      <c r="M4987" s="290" t="s">
        <v>3249</v>
      </c>
    </row>
    <row r="4988" spans="1:13" s="269" customFormat="1" ht="15.5" hidden="1" thickTop="1" thickBot="1" x14ac:dyDescent="0.4">
      <c r="A4988" s="283" t="s">
        <v>2961</v>
      </c>
      <c r="B4988" s="284" t="str">
        <f>VLOOKUP(A4988,Lists!B:C,2,FALSE)</f>
        <v>HTI001</v>
      </c>
      <c r="C4988" s="284" t="str">
        <f>VLOOKUP(A4988,Lists!B:D,3,FALSE)</f>
        <v>HTI</v>
      </c>
      <c r="D4988" s="285" t="s">
        <v>648</v>
      </c>
      <c r="E4988" s="285">
        <v>0</v>
      </c>
      <c r="F4988" s="285" t="s">
        <v>1129</v>
      </c>
      <c r="G4988" s="285" t="s">
        <v>446</v>
      </c>
      <c r="H4988" s="278" t="str">
        <f t="shared" si="154"/>
        <v>x</v>
      </c>
      <c r="I4988" s="251" t="s">
        <v>4781</v>
      </c>
      <c r="J4988" s="285" t="s">
        <v>446</v>
      </c>
      <c r="K4988" s="278" t="str">
        <f t="shared" si="155"/>
        <v>HTI001Restriction and obstruction of access to services and assistance</v>
      </c>
      <c r="L4988" s="286">
        <v>43578</v>
      </c>
      <c r="M4988" s="286" t="s">
        <v>3249</v>
      </c>
    </row>
    <row r="4989" spans="1:13" s="269" customFormat="1" ht="15.5" hidden="1" thickTop="1" thickBot="1" x14ac:dyDescent="0.4">
      <c r="A4989" s="287" t="s">
        <v>2961</v>
      </c>
      <c r="B4989" s="288" t="str">
        <f>VLOOKUP(A4989,Lists!B:C,2,FALSE)</f>
        <v>HTI001</v>
      </c>
      <c r="C4989" s="288" t="str">
        <f>VLOOKUP(A4989,Lists!B:D,3,FALSE)</f>
        <v>HTI</v>
      </c>
      <c r="D4989" s="289" t="s">
        <v>649</v>
      </c>
      <c r="E4989" s="289" t="s">
        <v>446</v>
      </c>
      <c r="F4989" s="289" t="s">
        <v>4006</v>
      </c>
      <c r="G4989" s="289" t="s">
        <v>446</v>
      </c>
      <c r="H4989" s="278" t="str">
        <f t="shared" si="154"/>
        <v>x</v>
      </c>
      <c r="I4989" s="252" t="s">
        <v>4781</v>
      </c>
      <c r="J4989" s="289" t="s">
        <v>446</v>
      </c>
      <c r="K4989" s="278" t="str">
        <f t="shared" si="155"/>
        <v>HTI001Ongoing insecurity/hostilities affecting humanitarian assistance</v>
      </c>
      <c r="L4989" s="290">
        <v>43578</v>
      </c>
      <c r="M4989" s="290" t="s">
        <v>3249</v>
      </c>
    </row>
    <row r="4990" spans="1:13" s="269" customFormat="1" ht="15.5" hidden="1" thickTop="1" thickBot="1" x14ac:dyDescent="0.4">
      <c r="A4990" s="283" t="s">
        <v>2961</v>
      </c>
      <c r="B4990" s="284" t="str">
        <f>VLOOKUP(A4990,Lists!B:C,2,FALSE)</f>
        <v>HTI001</v>
      </c>
      <c r="C4990" s="284" t="str">
        <f>VLOOKUP(A4990,Lists!B:D,3,FALSE)</f>
        <v>HTI</v>
      </c>
      <c r="D4990" s="285" t="s">
        <v>650</v>
      </c>
      <c r="E4990" s="285">
        <v>0</v>
      </c>
      <c r="F4990" s="285" t="s">
        <v>1129</v>
      </c>
      <c r="G4990" s="285" t="s">
        <v>446</v>
      </c>
      <c r="H4990" s="278" t="str">
        <f t="shared" si="154"/>
        <v>x</v>
      </c>
      <c r="I4990" s="251" t="s">
        <v>4781</v>
      </c>
      <c r="J4990" s="285" t="s">
        <v>446</v>
      </c>
      <c r="K4990" s="278" t="str">
        <f t="shared" si="155"/>
        <v xml:space="preserve">HTI001Presence of mines and improvised explosive devices </v>
      </c>
      <c r="L4990" s="286">
        <v>43578</v>
      </c>
      <c r="M4990" s="286" t="s">
        <v>3249</v>
      </c>
    </row>
    <row r="4991" spans="1:13" s="269" customFormat="1" ht="15.5" hidden="1" thickTop="1" thickBot="1" x14ac:dyDescent="0.4">
      <c r="A4991" s="287" t="s">
        <v>2961</v>
      </c>
      <c r="B4991" s="288" t="str">
        <f>VLOOKUP(A4991,Lists!B:C,2,FALSE)</f>
        <v>HTI001</v>
      </c>
      <c r="C4991" s="288" t="str">
        <f>VLOOKUP(A4991,Lists!B:D,3,FALSE)</f>
        <v>HTI</v>
      </c>
      <c r="D4991" s="289" t="s">
        <v>651</v>
      </c>
      <c r="E4991" s="289">
        <v>1</v>
      </c>
      <c r="F4991" s="289" t="s">
        <v>4006</v>
      </c>
      <c r="G4991" s="289" t="s">
        <v>731</v>
      </c>
      <c r="H4991" s="278">
        <f t="shared" si="154"/>
        <v>2</v>
      </c>
      <c r="I4991" s="252" t="s">
        <v>4011</v>
      </c>
      <c r="J4991" s="289" t="s">
        <v>4024</v>
      </c>
      <c r="K4991" s="278" t="str">
        <f t="shared" si="155"/>
        <v>HTI001Physical constraints in the environment (obstacles related to terrain, climate, lack of infrastructure, etc.)</v>
      </c>
      <c r="L4991" s="290">
        <v>43578</v>
      </c>
      <c r="M4991" s="290" t="s">
        <v>3249</v>
      </c>
    </row>
    <row r="4992" spans="1:13" s="269" customFormat="1" ht="15.5" hidden="1" thickTop="1" thickBot="1" x14ac:dyDescent="0.4">
      <c r="A4992" s="283" t="s">
        <v>1233</v>
      </c>
      <c r="B4992" s="284" t="e">
        <f>VLOOKUP(A4992,Lists!B:C,2,FALSE)</f>
        <v>#N/A</v>
      </c>
      <c r="C4992" s="284" t="e">
        <f>VLOOKUP(A4992,Lists!B:D,3,FALSE)</f>
        <v>#N/A</v>
      </c>
      <c r="D4992" s="285" t="s">
        <v>691</v>
      </c>
      <c r="E4992" s="285" t="s">
        <v>446</v>
      </c>
      <c r="F4992" s="285" t="s">
        <v>1129</v>
      </c>
      <c r="G4992" s="285" t="s">
        <v>446</v>
      </c>
      <c r="H4992" s="278" t="str">
        <f t="shared" si="154"/>
        <v>x</v>
      </c>
      <c r="I4992" s="251" t="s">
        <v>446</v>
      </c>
      <c r="J4992" s="285" t="s">
        <v>446</v>
      </c>
      <c r="K4992" s="278" t="e">
        <f t="shared" si="155"/>
        <v>#N/A</v>
      </c>
      <c r="L4992" s="286">
        <v>43578</v>
      </c>
      <c r="M4992" s="286" t="s">
        <v>3249</v>
      </c>
    </row>
    <row r="4993" spans="1:13" s="269" customFormat="1" ht="15.5" hidden="1" thickTop="1" thickBot="1" x14ac:dyDescent="0.4">
      <c r="A4993" s="287" t="s">
        <v>1233</v>
      </c>
      <c r="B4993" s="288" t="e">
        <f>VLOOKUP(A4993,Lists!B:C,2,FALSE)</f>
        <v>#N/A</v>
      </c>
      <c r="C4993" s="288" t="e">
        <f>VLOOKUP(A4993,Lists!B:D,3,FALSE)</f>
        <v>#N/A</v>
      </c>
      <c r="D4993" s="289" t="s">
        <v>692</v>
      </c>
      <c r="E4993" s="289" t="s">
        <v>446</v>
      </c>
      <c r="F4993" s="289" t="s">
        <v>4006</v>
      </c>
      <c r="G4993" s="289" t="s">
        <v>446</v>
      </c>
      <c r="H4993" s="278" t="str">
        <f t="shared" si="154"/>
        <v>x</v>
      </c>
      <c r="I4993" s="252" t="s">
        <v>446</v>
      </c>
      <c r="J4993" s="289" t="s">
        <v>446</v>
      </c>
      <c r="K4993" s="278" t="e">
        <f t="shared" si="155"/>
        <v>#N/A</v>
      </c>
      <c r="L4993" s="290">
        <v>43578</v>
      </c>
      <c r="M4993" s="290" t="s">
        <v>3249</v>
      </c>
    </row>
    <row r="4994" spans="1:13" s="269" customFormat="1" ht="15.5" hidden="1" thickTop="1" thickBot="1" x14ac:dyDescent="0.4">
      <c r="A4994" s="283" t="s">
        <v>1233</v>
      </c>
      <c r="B4994" s="284" t="e">
        <f>VLOOKUP(A4994,Lists!B:C,2,FALSE)</f>
        <v>#N/A</v>
      </c>
      <c r="C4994" s="284" t="e">
        <f>VLOOKUP(A4994,Lists!B:D,3,FALSE)</f>
        <v>#N/A</v>
      </c>
      <c r="D4994" s="285" t="s">
        <v>643</v>
      </c>
      <c r="E4994" s="285">
        <v>2</v>
      </c>
      <c r="F4994" s="285" t="s">
        <v>1129</v>
      </c>
      <c r="G4994" s="285" t="s">
        <v>731</v>
      </c>
      <c r="H4994" s="278">
        <f t="shared" ref="H4994:H5057" si="156">IF(G4994="x","x",IF(G4994="Low",3,IF(G4994="Medium",2,IF(G4994="High",1,FALSE))))</f>
        <v>2</v>
      </c>
      <c r="I4994" s="251" t="s">
        <v>4781</v>
      </c>
      <c r="J4994" s="285" t="s">
        <v>4782</v>
      </c>
      <c r="K4994" s="278" t="e">
        <f t="shared" ref="K4994:K5057" si="157">B4994&amp;""&amp;D4994</f>
        <v>#N/A</v>
      </c>
      <c r="L4994" s="286">
        <v>43578</v>
      </c>
      <c r="M4994" s="286" t="s">
        <v>3249</v>
      </c>
    </row>
    <row r="4995" spans="1:13" s="269" customFormat="1" ht="15.5" hidden="1" thickTop="1" thickBot="1" x14ac:dyDescent="0.4">
      <c r="A4995" s="287" t="s">
        <v>1233</v>
      </c>
      <c r="B4995" s="288" t="e">
        <f>VLOOKUP(A4995,Lists!B:C,2,FALSE)</f>
        <v>#N/A</v>
      </c>
      <c r="C4995" s="288" t="e">
        <f>VLOOKUP(A4995,Lists!B:D,3,FALSE)</f>
        <v>#N/A</v>
      </c>
      <c r="D4995" s="289" t="s">
        <v>644</v>
      </c>
      <c r="E4995" s="289">
        <v>2</v>
      </c>
      <c r="F4995" s="289" t="s">
        <v>4006</v>
      </c>
      <c r="G4995" s="289" t="s">
        <v>731</v>
      </c>
      <c r="H4995" s="278">
        <f t="shared" si="156"/>
        <v>2</v>
      </c>
      <c r="I4995" s="252" t="s">
        <v>4781</v>
      </c>
      <c r="J4995" s="289" t="s">
        <v>4782</v>
      </c>
      <c r="K4995" s="278" t="e">
        <f t="shared" si="157"/>
        <v>#N/A</v>
      </c>
      <c r="L4995" s="290">
        <v>43578</v>
      </c>
      <c r="M4995" s="290" t="s">
        <v>3249</v>
      </c>
    </row>
    <row r="4996" spans="1:13" s="269" customFormat="1" ht="15.5" hidden="1" thickTop="1" thickBot="1" x14ac:dyDescent="0.4">
      <c r="A4996" s="283" t="s">
        <v>1233</v>
      </c>
      <c r="B4996" s="284" t="e">
        <f>VLOOKUP(A4996,Lists!B:C,2,FALSE)</f>
        <v>#N/A</v>
      </c>
      <c r="C4996" s="284" t="e">
        <f>VLOOKUP(A4996,Lists!B:D,3,FALSE)</f>
        <v>#N/A</v>
      </c>
      <c r="D4996" s="285" t="s">
        <v>645</v>
      </c>
      <c r="E4996" s="285">
        <v>2</v>
      </c>
      <c r="F4996" s="285" t="s">
        <v>1129</v>
      </c>
      <c r="G4996" s="285" t="s">
        <v>731</v>
      </c>
      <c r="H4996" s="278">
        <f t="shared" si="156"/>
        <v>2</v>
      </c>
      <c r="I4996" s="251" t="s">
        <v>4781</v>
      </c>
      <c r="J4996" s="285" t="s">
        <v>4782</v>
      </c>
      <c r="K4996" s="278" t="e">
        <f t="shared" si="157"/>
        <v>#N/A</v>
      </c>
      <c r="L4996" s="286">
        <v>43578</v>
      </c>
      <c r="M4996" s="286" t="s">
        <v>3249</v>
      </c>
    </row>
    <row r="4997" spans="1:13" s="269" customFormat="1" ht="15.5" hidden="1" thickTop="1" thickBot="1" x14ac:dyDescent="0.4">
      <c r="A4997" s="287" t="s">
        <v>1233</v>
      </c>
      <c r="B4997" s="288" t="e">
        <f>VLOOKUP(A4997,Lists!B:C,2,FALSE)</f>
        <v>#N/A</v>
      </c>
      <c r="C4997" s="288" t="e">
        <f>VLOOKUP(A4997,Lists!B:D,3,FALSE)</f>
        <v>#N/A</v>
      </c>
      <c r="D4997" s="289" t="s">
        <v>646</v>
      </c>
      <c r="E4997" s="289">
        <v>1</v>
      </c>
      <c r="F4997" s="289" t="s">
        <v>4006</v>
      </c>
      <c r="G4997" s="289" t="s">
        <v>731</v>
      </c>
      <c r="H4997" s="278">
        <f t="shared" si="156"/>
        <v>2</v>
      </c>
      <c r="I4997" s="252" t="s">
        <v>4781</v>
      </c>
      <c r="J4997" s="289" t="s">
        <v>4782</v>
      </c>
      <c r="K4997" s="278" t="e">
        <f t="shared" si="157"/>
        <v>#N/A</v>
      </c>
      <c r="L4997" s="290">
        <v>43578</v>
      </c>
      <c r="M4997" s="290" t="s">
        <v>3249</v>
      </c>
    </row>
    <row r="4998" spans="1:13" s="269" customFormat="1" ht="15.5" hidden="1" thickTop="1" thickBot="1" x14ac:dyDescent="0.4">
      <c r="A4998" s="283" t="s">
        <v>1233</v>
      </c>
      <c r="B4998" s="284" t="e">
        <f>VLOOKUP(A4998,Lists!B:C,2,FALSE)</f>
        <v>#N/A</v>
      </c>
      <c r="C4998" s="284" t="e">
        <f>VLOOKUP(A4998,Lists!B:D,3,FALSE)</f>
        <v>#N/A</v>
      </c>
      <c r="D4998" s="285" t="s">
        <v>647</v>
      </c>
      <c r="E4998" s="285" t="s">
        <v>446</v>
      </c>
      <c r="F4998" s="285" t="s">
        <v>1129</v>
      </c>
      <c r="G4998" s="285" t="s">
        <v>446</v>
      </c>
      <c r="H4998" s="278" t="str">
        <f t="shared" si="156"/>
        <v>x</v>
      </c>
      <c r="I4998" s="251" t="s">
        <v>4781</v>
      </c>
      <c r="J4998" s="285" t="s">
        <v>4782</v>
      </c>
      <c r="K4998" s="278" t="e">
        <f t="shared" si="157"/>
        <v>#N/A</v>
      </c>
      <c r="L4998" s="286">
        <v>43578</v>
      </c>
      <c r="M4998" s="286" t="s">
        <v>3249</v>
      </c>
    </row>
    <row r="4999" spans="1:13" s="269" customFormat="1" ht="15.5" hidden="1" thickTop="1" thickBot="1" x14ac:dyDescent="0.4">
      <c r="A4999" s="287" t="s">
        <v>1233</v>
      </c>
      <c r="B4999" s="288" t="e">
        <f>VLOOKUP(A4999,Lists!B:C,2,FALSE)</f>
        <v>#N/A</v>
      </c>
      <c r="C4999" s="288" t="e">
        <f>VLOOKUP(A4999,Lists!B:D,3,FALSE)</f>
        <v>#N/A</v>
      </c>
      <c r="D4999" s="289" t="s">
        <v>648</v>
      </c>
      <c r="E4999" s="289">
        <v>2</v>
      </c>
      <c r="F4999" s="289" t="s">
        <v>4006</v>
      </c>
      <c r="G4999" s="289" t="s">
        <v>731</v>
      </c>
      <c r="H4999" s="278">
        <f t="shared" si="156"/>
        <v>2</v>
      </c>
      <c r="I4999" s="252" t="s">
        <v>4781</v>
      </c>
      <c r="J4999" s="289" t="s">
        <v>4782</v>
      </c>
      <c r="K4999" s="278" t="e">
        <f t="shared" si="157"/>
        <v>#N/A</v>
      </c>
      <c r="L4999" s="290">
        <v>43578</v>
      </c>
      <c r="M4999" s="290" t="s">
        <v>3249</v>
      </c>
    </row>
    <row r="5000" spans="1:13" s="269" customFormat="1" ht="15.5" hidden="1" thickTop="1" thickBot="1" x14ac:dyDescent="0.4">
      <c r="A5000" s="283" t="s">
        <v>1233</v>
      </c>
      <c r="B5000" s="284" t="e">
        <f>VLOOKUP(A5000,Lists!B:C,2,FALSE)</f>
        <v>#N/A</v>
      </c>
      <c r="C5000" s="284" t="e">
        <f>VLOOKUP(A5000,Lists!B:D,3,FALSE)</f>
        <v>#N/A</v>
      </c>
      <c r="D5000" s="285" t="s">
        <v>649</v>
      </c>
      <c r="E5000" s="285">
        <v>3</v>
      </c>
      <c r="F5000" s="285" t="s">
        <v>1129</v>
      </c>
      <c r="G5000" s="285" t="s">
        <v>731</v>
      </c>
      <c r="H5000" s="278">
        <f t="shared" si="156"/>
        <v>2</v>
      </c>
      <c r="I5000" s="251" t="s">
        <v>4781</v>
      </c>
      <c r="J5000" s="285" t="s">
        <v>4782</v>
      </c>
      <c r="K5000" s="278" t="e">
        <f t="shared" si="157"/>
        <v>#N/A</v>
      </c>
      <c r="L5000" s="286">
        <v>43578</v>
      </c>
      <c r="M5000" s="286" t="s">
        <v>3249</v>
      </c>
    </row>
    <row r="5001" spans="1:13" s="269" customFormat="1" ht="15.5" hidden="1" thickTop="1" thickBot="1" x14ac:dyDescent="0.4">
      <c r="A5001" s="287" t="s">
        <v>1233</v>
      </c>
      <c r="B5001" s="288" t="e">
        <f>VLOOKUP(A5001,Lists!B:C,2,FALSE)</f>
        <v>#N/A</v>
      </c>
      <c r="C5001" s="288" t="e">
        <f>VLOOKUP(A5001,Lists!B:D,3,FALSE)</f>
        <v>#N/A</v>
      </c>
      <c r="D5001" s="289" t="s">
        <v>650</v>
      </c>
      <c r="E5001" s="289">
        <v>1</v>
      </c>
      <c r="F5001" s="289" t="s">
        <v>4006</v>
      </c>
      <c r="G5001" s="289" t="s">
        <v>731</v>
      </c>
      <c r="H5001" s="278">
        <f t="shared" si="156"/>
        <v>2</v>
      </c>
      <c r="I5001" s="252" t="s">
        <v>4781</v>
      </c>
      <c r="J5001" s="289" t="s">
        <v>4782</v>
      </c>
      <c r="K5001" s="278" t="e">
        <f t="shared" si="157"/>
        <v>#N/A</v>
      </c>
      <c r="L5001" s="290">
        <v>43578</v>
      </c>
      <c r="M5001" s="290" t="s">
        <v>3249</v>
      </c>
    </row>
    <row r="5002" spans="1:13" s="269" customFormat="1" ht="15.5" hidden="1" thickTop="1" thickBot="1" x14ac:dyDescent="0.4">
      <c r="A5002" s="283" t="s">
        <v>1233</v>
      </c>
      <c r="B5002" s="284" t="e">
        <f>VLOOKUP(A5002,Lists!B:C,2,FALSE)</f>
        <v>#N/A</v>
      </c>
      <c r="C5002" s="284" t="e">
        <f>VLOOKUP(A5002,Lists!B:D,3,FALSE)</f>
        <v>#N/A</v>
      </c>
      <c r="D5002" s="285" t="s">
        <v>651</v>
      </c>
      <c r="E5002" s="285">
        <v>2</v>
      </c>
      <c r="F5002" s="285" t="s">
        <v>1129</v>
      </c>
      <c r="G5002" s="285" t="s">
        <v>731</v>
      </c>
      <c r="H5002" s="278">
        <f t="shared" si="156"/>
        <v>2</v>
      </c>
      <c r="I5002" s="251" t="s">
        <v>4781</v>
      </c>
      <c r="J5002" s="285" t="s">
        <v>4782</v>
      </c>
      <c r="K5002" s="278" t="e">
        <f t="shared" si="157"/>
        <v>#N/A</v>
      </c>
      <c r="L5002" s="286">
        <v>43578</v>
      </c>
      <c r="M5002" s="286" t="s">
        <v>3249</v>
      </c>
    </row>
    <row r="5003" spans="1:13" s="269" customFormat="1" ht="15.5" hidden="1" thickTop="1" thickBot="1" x14ac:dyDescent="0.4">
      <c r="A5003" s="287" t="s">
        <v>2997</v>
      </c>
      <c r="B5003" s="288" t="str">
        <f>VLOOKUP(A5003,Lists!B:C,2,FALSE)</f>
        <v>PAK004</v>
      </c>
      <c r="C5003" s="288" t="str">
        <f>VLOOKUP(A5003,Lists!B:D,3,FALSE)</f>
        <v>PAK</v>
      </c>
      <c r="D5003" s="289" t="s">
        <v>691</v>
      </c>
      <c r="E5003" s="289" t="s">
        <v>446</v>
      </c>
      <c r="F5003" s="289" t="s">
        <v>4006</v>
      </c>
      <c r="G5003" s="289" t="s">
        <v>446</v>
      </c>
      <c r="H5003" s="278" t="str">
        <f t="shared" si="156"/>
        <v>x</v>
      </c>
      <c r="I5003" s="252" t="s">
        <v>4781</v>
      </c>
      <c r="J5003" s="289" t="s">
        <v>4782</v>
      </c>
      <c r="K5003" s="278" t="str">
        <f t="shared" si="157"/>
        <v>PAK004People facing limited access constraints</v>
      </c>
      <c r="L5003" s="290">
        <v>43578</v>
      </c>
      <c r="M5003" s="290" t="s">
        <v>3249</v>
      </c>
    </row>
    <row r="5004" spans="1:13" s="269" customFormat="1" ht="15.5" hidden="1" thickTop="1" thickBot="1" x14ac:dyDescent="0.4">
      <c r="A5004" s="283" t="s">
        <v>2997</v>
      </c>
      <c r="B5004" s="284" t="str">
        <f>VLOOKUP(A5004,Lists!B:C,2,FALSE)</f>
        <v>PAK004</v>
      </c>
      <c r="C5004" s="284" t="str">
        <f>VLOOKUP(A5004,Lists!B:D,3,FALSE)</f>
        <v>PAK</v>
      </c>
      <c r="D5004" s="285" t="s">
        <v>692</v>
      </c>
      <c r="E5004" s="285" t="s">
        <v>446</v>
      </c>
      <c r="F5004" s="285" t="s">
        <v>1129</v>
      </c>
      <c r="G5004" s="285" t="s">
        <v>446</v>
      </c>
      <c r="H5004" s="278" t="str">
        <f t="shared" si="156"/>
        <v>x</v>
      </c>
      <c r="I5004" s="251" t="s">
        <v>4781</v>
      </c>
      <c r="J5004" s="285" t="s">
        <v>4782</v>
      </c>
      <c r="K5004" s="278" t="str">
        <f t="shared" si="157"/>
        <v>PAK004People facing restricted access constraints</v>
      </c>
      <c r="L5004" s="286">
        <v>43578</v>
      </c>
      <c r="M5004" s="286" t="s">
        <v>3249</v>
      </c>
    </row>
    <row r="5005" spans="1:13" s="269" customFormat="1" ht="15.5" hidden="1" thickTop="1" thickBot="1" x14ac:dyDescent="0.4">
      <c r="A5005" s="287" t="s">
        <v>2997</v>
      </c>
      <c r="B5005" s="288" t="str">
        <f>VLOOKUP(A5005,Lists!B:C,2,FALSE)</f>
        <v>PAK004</v>
      </c>
      <c r="C5005" s="288" t="str">
        <f>VLOOKUP(A5005,Lists!B:D,3,FALSE)</f>
        <v>PAK</v>
      </c>
      <c r="D5005" s="289" t="s">
        <v>643</v>
      </c>
      <c r="E5005" s="289">
        <v>2</v>
      </c>
      <c r="F5005" s="289" t="s">
        <v>4006</v>
      </c>
      <c r="G5005" s="289" t="s">
        <v>731</v>
      </c>
      <c r="H5005" s="278">
        <f t="shared" si="156"/>
        <v>2</v>
      </c>
      <c r="I5005" s="252" t="s">
        <v>4781</v>
      </c>
      <c r="J5005" s="289" t="s">
        <v>4782</v>
      </c>
      <c r="K5005" s="278" t="str">
        <f t="shared" si="157"/>
        <v>PAK004Impediments to entry into country (bureaucratic and administrative)</v>
      </c>
      <c r="L5005" s="290">
        <v>43578</v>
      </c>
      <c r="M5005" s="290" t="s">
        <v>3249</v>
      </c>
    </row>
    <row r="5006" spans="1:13" s="269" customFormat="1" ht="15.5" hidden="1" thickTop="1" thickBot="1" x14ac:dyDescent="0.4">
      <c r="A5006" s="283" t="s">
        <v>2997</v>
      </c>
      <c r="B5006" s="284" t="str">
        <f>VLOOKUP(A5006,Lists!B:C,2,FALSE)</f>
        <v>PAK004</v>
      </c>
      <c r="C5006" s="284" t="str">
        <f>VLOOKUP(A5006,Lists!B:D,3,FALSE)</f>
        <v>PAK</v>
      </c>
      <c r="D5006" s="285" t="s">
        <v>644</v>
      </c>
      <c r="E5006" s="285">
        <v>2</v>
      </c>
      <c r="F5006" s="285" t="s">
        <v>1129</v>
      </c>
      <c r="G5006" s="285" t="s">
        <v>731</v>
      </c>
      <c r="H5006" s="278">
        <f t="shared" si="156"/>
        <v>2</v>
      </c>
      <c r="I5006" s="251" t="s">
        <v>4781</v>
      </c>
      <c r="J5006" s="285" t="s">
        <v>4782</v>
      </c>
      <c r="K5006" s="278" t="str">
        <f t="shared" si="157"/>
        <v>PAK004Restriction of movement (impediments to freedom of movement and/or administrative restrictions)</v>
      </c>
      <c r="L5006" s="286">
        <v>43578</v>
      </c>
      <c r="M5006" s="286" t="s">
        <v>3249</v>
      </c>
    </row>
    <row r="5007" spans="1:13" s="269" customFormat="1" ht="15.5" hidden="1" thickTop="1" thickBot="1" x14ac:dyDescent="0.4">
      <c r="A5007" s="287" t="s">
        <v>2997</v>
      </c>
      <c r="B5007" s="288" t="str">
        <f>VLOOKUP(A5007,Lists!B:C,2,FALSE)</f>
        <v>PAK004</v>
      </c>
      <c r="C5007" s="288" t="str">
        <f>VLOOKUP(A5007,Lists!B:D,3,FALSE)</f>
        <v>PAK</v>
      </c>
      <c r="D5007" s="289" t="s">
        <v>645</v>
      </c>
      <c r="E5007" s="289">
        <v>2</v>
      </c>
      <c r="F5007" s="289" t="s">
        <v>4006</v>
      </c>
      <c r="G5007" s="289" t="s">
        <v>731</v>
      </c>
      <c r="H5007" s="278">
        <f t="shared" si="156"/>
        <v>2</v>
      </c>
      <c r="I5007" s="252" t="s">
        <v>4781</v>
      </c>
      <c r="J5007" s="289" t="s">
        <v>4782</v>
      </c>
      <c r="K5007" s="278" t="str">
        <f t="shared" si="157"/>
        <v>PAK004Interference into implementation of humanitarian activities</v>
      </c>
      <c r="L5007" s="290">
        <v>43578</v>
      </c>
      <c r="M5007" s="290" t="s">
        <v>3249</v>
      </c>
    </row>
    <row r="5008" spans="1:13" s="269" customFormat="1" ht="15.5" hidden="1" thickTop="1" thickBot="1" x14ac:dyDescent="0.4">
      <c r="A5008" s="283" t="s">
        <v>2997</v>
      </c>
      <c r="B5008" s="284" t="str">
        <f>VLOOKUP(A5008,Lists!B:C,2,FALSE)</f>
        <v>PAK004</v>
      </c>
      <c r="C5008" s="284" t="str">
        <f>VLOOKUP(A5008,Lists!B:D,3,FALSE)</f>
        <v>PAK</v>
      </c>
      <c r="D5008" s="285" t="s">
        <v>646</v>
      </c>
      <c r="E5008" s="285">
        <v>1</v>
      </c>
      <c r="F5008" s="285" t="s">
        <v>1129</v>
      </c>
      <c r="G5008" s="285" t="s">
        <v>731</v>
      </c>
      <c r="H5008" s="278">
        <f t="shared" si="156"/>
        <v>2</v>
      </c>
      <c r="I5008" s="251" t="s">
        <v>4781</v>
      </c>
      <c r="J5008" s="285" t="s">
        <v>4782</v>
      </c>
      <c r="K5008" s="278" t="str">
        <f t="shared" si="157"/>
        <v>PAK004Violence against personnel, facilities and assets</v>
      </c>
      <c r="L5008" s="286">
        <v>43578</v>
      </c>
      <c r="M5008" s="286" t="s">
        <v>3249</v>
      </c>
    </row>
    <row r="5009" spans="1:13" s="269" customFormat="1" ht="15.5" hidden="1" thickTop="1" thickBot="1" x14ac:dyDescent="0.4">
      <c r="A5009" s="287" t="s">
        <v>2997</v>
      </c>
      <c r="B5009" s="288" t="str">
        <f>VLOOKUP(A5009,Lists!B:C,2,FALSE)</f>
        <v>PAK004</v>
      </c>
      <c r="C5009" s="288" t="str">
        <f>VLOOKUP(A5009,Lists!B:D,3,FALSE)</f>
        <v>PAK</v>
      </c>
      <c r="D5009" s="289" t="s">
        <v>647</v>
      </c>
      <c r="E5009" s="289" t="s">
        <v>446</v>
      </c>
      <c r="F5009" s="289" t="s">
        <v>4006</v>
      </c>
      <c r="G5009" s="289" t="s">
        <v>446</v>
      </c>
      <c r="H5009" s="278" t="str">
        <f t="shared" si="156"/>
        <v>x</v>
      </c>
      <c r="I5009" s="252" t="s">
        <v>4781</v>
      </c>
      <c r="J5009" s="289" t="s">
        <v>4782</v>
      </c>
      <c r="K5009" s="278" t="str">
        <f t="shared" si="157"/>
        <v>PAK004Denial of existence of humanitarian needs or entitlements to assistance</v>
      </c>
      <c r="L5009" s="290">
        <v>43578</v>
      </c>
      <c r="M5009" s="290" t="s">
        <v>3249</v>
      </c>
    </row>
    <row r="5010" spans="1:13" s="269" customFormat="1" ht="15.5" hidden="1" thickTop="1" thickBot="1" x14ac:dyDescent="0.4">
      <c r="A5010" s="283" t="s">
        <v>2997</v>
      </c>
      <c r="B5010" s="284" t="str">
        <f>VLOOKUP(A5010,Lists!B:C,2,FALSE)</f>
        <v>PAK004</v>
      </c>
      <c r="C5010" s="284" t="str">
        <f>VLOOKUP(A5010,Lists!B:D,3,FALSE)</f>
        <v>PAK</v>
      </c>
      <c r="D5010" s="285" t="s">
        <v>648</v>
      </c>
      <c r="E5010" s="285">
        <v>2</v>
      </c>
      <c r="F5010" s="285" t="s">
        <v>1129</v>
      </c>
      <c r="G5010" s="285" t="s">
        <v>731</v>
      </c>
      <c r="H5010" s="278">
        <f t="shared" si="156"/>
        <v>2</v>
      </c>
      <c r="I5010" s="251" t="s">
        <v>4781</v>
      </c>
      <c r="J5010" s="285" t="s">
        <v>4782</v>
      </c>
      <c r="K5010" s="278" t="str">
        <f t="shared" si="157"/>
        <v>PAK004Restriction and obstruction of access to services and assistance</v>
      </c>
      <c r="L5010" s="286">
        <v>43578</v>
      </c>
      <c r="M5010" s="286" t="s">
        <v>3249</v>
      </c>
    </row>
    <row r="5011" spans="1:13" s="269" customFormat="1" ht="15.5" hidden="1" thickTop="1" thickBot="1" x14ac:dyDescent="0.4">
      <c r="A5011" s="287" t="s">
        <v>2997</v>
      </c>
      <c r="B5011" s="288" t="str">
        <f>VLOOKUP(A5011,Lists!B:C,2,FALSE)</f>
        <v>PAK004</v>
      </c>
      <c r="C5011" s="288" t="str">
        <f>VLOOKUP(A5011,Lists!B:D,3,FALSE)</f>
        <v>PAK</v>
      </c>
      <c r="D5011" s="289" t="s">
        <v>649</v>
      </c>
      <c r="E5011" s="289">
        <v>3</v>
      </c>
      <c r="F5011" s="289" t="s">
        <v>4006</v>
      </c>
      <c r="G5011" s="289" t="s">
        <v>731</v>
      </c>
      <c r="H5011" s="278">
        <f t="shared" si="156"/>
        <v>2</v>
      </c>
      <c r="I5011" s="252" t="s">
        <v>4781</v>
      </c>
      <c r="J5011" s="289" t="s">
        <v>4782</v>
      </c>
      <c r="K5011" s="278" t="str">
        <f t="shared" si="157"/>
        <v>PAK004Ongoing insecurity/hostilities affecting humanitarian assistance</v>
      </c>
      <c r="L5011" s="290">
        <v>43578</v>
      </c>
      <c r="M5011" s="290" t="s">
        <v>3249</v>
      </c>
    </row>
    <row r="5012" spans="1:13" s="269" customFormat="1" ht="15.5" hidden="1" thickTop="1" thickBot="1" x14ac:dyDescent="0.4">
      <c r="A5012" s="283" t="s">
        <v>2997</v>
      </c>
      <c r="B5012" s="284" t="str">
        <f>VLOOKUP(A5012,Lists!B:C,2,FALSE)</f>
        <v>PAK004</v>
      </c>
      <c r="C5012" s="284" t="str">
        <f>VLOOKUP(A5012,Lists!B:D,3,FALSE)</f>
        <v>PAK</v>
      </c>
      <c r="D5012" s="285" t="s">
        <v>650</v>
      </c>
      <c r="E5012" s="285">
        <v>1</v>
      </c>
      <c r="F5012" s="285" t="s">
        <v>1129</v>
      </c>
      <c r="G5012" s="285" t="s">
        <v>731</v>
      </c>
      <c r="H5012" s="278">
        <f t="shared" si="156"/>
        <v>2</v>
      </c>
      <c r="I5012" s="251" t="s">
        <v>4781</v>
      </c>
      <c r="J5012" s="285" t="s">
        <v>4782</v>
      </c>
      <c r="K5012" s="278" t="str">
        <f t="shared" si="157"/>
        <v xml:space="preserve">PAK004Presence of mines and improvised explosive devices </v>
      </c>
      <c r="L5012" s="286">
        <v>43578</v>
      </c>
      <c r="M5012" s="286" t="s">
        <v>3249</v>
      </c>
    </row>
    <row r="5013" spans="1:13" s="269" customFormat="1" ht="15.5" hidden="1" thickTop="1" thickBot="1" x14ac:dyDescent="0.4">
      <c r="A5013" s="287" t="s">
        <v>2997</v>
      </c>
      <c r="B5013" s="288" t="str">
        <f>VLOOKUP(A5013,Lists!B:C,2,FALSE)</f>
        <v>PAK004</v>
      </c>
      <c r="C5013" s="288" t="str">
        <f>VLOOKUP(A5013,Lists!B:D,3,FALSE)</f>
        <v>PAK</v>
      </c>
      <c r="D5013" s="289" t="s">
        <v>651</v>
      </c>
      <c r="E5013" s="289">
        <v>2</v>
      </c>
      <c r="F5013" s="289" t="s">
        <v>4006</v>
      </c>
      <c r="G5013" s="289" t="s">
        <v>731</v>
      </c>
      <c r="H5013" s="278">
        <f t="shared" si="156"/>
        <v>2</v>
      </c>
      <c r="I5013" s="252" t="s">
        <v>4781</v>
      </c>
      <c r="J5013" s="289" t="s">
        <v>4782</v>
      </c>
      <c r="K5013" s="278" t="str">
        <f t="shared" si="157"/>
        <v>PAK004Physical constraints in the environment (obstacles related to terrain, climate, lack of infrastructure, etc.)</v>
      </c>
      <c r="L5013" s="290">
        <v>43578</v>
      </c>
      <c r="M5013" s="290" t="s">
        <v>3249</v>
      </c>
    </row>
    <row r="5014" spans="1:13" s="269" customFormat="1" ht="15.5" hidden="1" thickTop="1" thickBot="1" x14ac:dyDescent="0.4">
      <c r="A5014" s="283" t="s">
        <v>5263</v>
      </c>
      <c r="B5014" s="284" t="str">
        <f>VLOOKUP(A5014,Lists!B:C,2,FALSE)</f>
        <v>PAK001</v>
      </c>
      <c r="C5014" s="284" t="str">
        <f>VLOOKUP(A5014,Lists!B:D,3,FALSE)</f>
        <v>PAK</v>
      </c>
      <c r="D5014" s="285" t="s">
        <v>691</v>
      </c>
      <c r="E5014" s="285" t="s">
        <v>446</v>
      </c>
      <c r="F5014" s="285" t="s">
        <v>1129</v>
      </c>
      <c r="G5014" s="285" t="s">
        <v>446</v>
      </c>
      <c r="H5014" s="278" t="str">
        <f t="shared" si="156"/>
        <v>x</v>
      </c>
      <c r="I5014" s="251" t="s">
        <v>4781</v>
      </c>
      <c r="J5014" s="285" t="s">
        <v>4782</v>
      </c>
      <c r="K5014" s="278" t="str">
        <f t="shared" si="157"/>
        <v>PAK001People facing limited access constraints</v>
      </c>
      <c r="L5014" s="286">
        <v>43578</v>
      </c>
      <c r="M5014" s="286" t="s">
        <v>3249</v>
      </c>
    </row>
    <row r="5015" spans="1:13" s="269" customFormat="1" ht="15.5" hidden="1" thickTop="1" thickBot="1" x14ac:dyDescent="0.4">
      <c r="A5015" s="287" t="s">
        <v>5263</v>
      </c>
      <c r="B5015" s="288" t="str">
        <f>VLOOKUP(A5015,Lists!B:C,2,FALSE)</f>
        <v>PAK001</v>
      </c>
      <c r="C5015" s="288" t="str">
        <f>VLOOKUP(A5015,Lists!B:D,3,FALSE)</f>
        <v>PAK</v>
      </c>
      <c r="D5015" s="289" t="s">
        <v>692</v>
      </c>
      <c r="E5015" s="289" t="s">
        <v>446</v>
      </c>
      <c r="F5015" s="289" t="s">
        <v>4006</v>
      </c>
      <c r="G5015" s="289" t="s">
        <v>446</v>
      </c>
      <c r="H5015" s="278" t="str">
        <f t="shared" si="156"/>
        <v>x</v>
      </c>
      <c r="I5015" s="252" t="s">
        <v>4781</v>
      </c>
      <c r="J5015" s="289" t="s">
        <v>4782</v>
      </c>
      <c r="K5015" s="278" t="str">
        <f t="shared" si="157"/>
        <v>PAK001People facing restricted access constraints</v>
      </c>
      <c r="L5015" s="290">
        <v>43578</v>
      </c>
      <c r="M5015" s="290" t="s">
        <v>3249</v>
      </c>
    </row>
    <row r="5016" spans="1:13" s="269" customFormat="1" ht="15.5" hidden="1" thickTop="1" thickBot="1" x14ac:dyDescent="0.4">
      <c r="A5016" s="283" t="s">
        <v>5263</v>
      </c>
      <c r="B5016" s="284" t="str">
        <f>VLOOKUP(A5016,Lists!B:C,2,FALSE)</f>
        <v>PAK001</v>
      </c>
      <c r="C5016" s="284" t="str">
        <f>VLOOKUP(A5016,Lists!B:D,3,FALSE)</f>
        <v>PAK</v>
      </c>
      <c r="D5016" s="285" t="s">
        <v>643</v>
      </c>
      <c r="E5016" s="285">
        <v>2</v>
      </c>
      <c r="F5016" s="285" t="s">
        <v>1129</v>
      </c>
      <c r="G5016" s="285" t="s">
        <v>731</v>
      </c>
      <c r="H5016" s="278">
        <f t="shared" si="156"/>
        <v>2</v>
      </c>
      <c r="I5016" s="251" t="s">
        <v>4781</v>
      </c>
      <c r="J5016" s="285" t="s">
        <v>4782</v>
      </c>
      <c r="K5016" s="278" t="str">
        <f t="shared" si="157"/>
        <v>PAK001Impediments to entry into country (bureaucratic and administrative)</v>
      </c>
      <c r="L5016" s="286">
        <v>43578</v>
      </c>
      <c r="M5016" s="286" t="s">
        <v>3249</v>
      </c>
    </row>
    <row r="5017" spans="1:13" s="269" customFormat="1" ht="15.5" hidden="1" thickTop="1" thickBot="1" x14ac:dyDescent="0.4">
      <c r="A5017" s="287" t="s">
        <v>5263</v>
      </c>
      <c r="B5017" s="288" t="str">
        <f>VLOOKUP(A5017,Lists!B:C,2,FALSE)</f>
        <v>PAK001</v>
      </c>
      <c r="C5017" s="288" t="str">
        <f>VLOOKUP(A5017,Lists!B:D,3,FALSE)</f>
        <v>PAK</v>
      </c>
      <c r="D5017" s="289" t="s">
        <v>644</v>
      </c>
      <c r="E5017" s="289">
        <v>2</v>
      </c>
      <c r="F5017" s="289" t="s">
        <v>4006</v>
      </c>
      <c r="G5017" s="289" t="s">
        <v>731</v>
      </c>
      <c r="H5017" s="278">
        <f t="shared" si="156"/>
        <v>2</v>
      </c>
      <c r="I5017" s="252" t="s">
        <v>4781</v>
      </c>
      <c r="J5017" s="289" t="s">
        <v>4782</v>
      </c>
      <c r="K5017" s="278" t="str">
        <f t="shared" si="157"/>
        <v>PAK001Restriction of movement (impediments to freedom of movement and/or administrative restrictions)</v>
      </c>
      <c r="L5017" s="290">
        <v>43578</v>
      </c>
      <c r="M5017" s="290" t="s">
        <v>3249</v>
      </c>
    </row>
    <row r="5018" spans="1:13" s="269" customFormat="1" ht="15.5" hidden="1" thickTop="1" thickBot="1" x14ac:dyDescent="0.4">
      <c r="A5018" s="283" t="s">
        <v>5263</v>
      </c>
      <c r="B5018" s="284" t="str">
        <f>VLOOKUP(A5018,Lists!B:C,2,FALSE)</f>
        <v>PAK001</v>
      </c>
      <c r="C5018" s="284" t="str">
        <f>VLOOKUP(A5018,Lists!B:D,3,FALSE)</f>
        <v>PAK</v>
      </c>
      <c r="D5018" s="285" t="s">
        <v>645</v>
      </c>
      <c r="E5018" s="285">
        <v>2</v>
      </c>
      <c r="F5018" s="285" t="s">
        <v>1129</v>
      </c>
      <c r="G5018" s="285" t="s">
        <v>731</v>
      </c>
      <c r="H5018" s="278">
        <f t="shared" si="156"/>
        <v>2</v>
      </c>
      <c r="I5018" s="251" t="s">
        <v>4781</v>
      </c>
      <c r="J5018" s="285" t="s">
        <v>4782</v>
      </c>
      <c r="K5018" s="278" t="str">
        <f t="shared" si="157"/>
        <v>PAK001Interference into implementation of humanitarian activities</v>
      </c>
      <c r="L5018" s="286">
        <v>43578</v>
      </c>
      <c r="M5018" s="286" t="s">
        <v>3249</v>
      </c>
    </row>
    <row r="5019" spans="1:13" s="269" customFormat="1" ht="15.5" hidden="1" thickTop="1" thickBot="1" x14ac:dyDescent="0.4">
      <c r="A5019" s="287" t="s">
        <v>5263</v>
      </c>
      <c r="B5019" s="288" t="str">
        <f>VLOOKUP(A5019,Lists!B:C,2,FALSE)</f>
        <v>PAK001</v>
      </c>
      <c r="C5019" s="288" t="str">
        <f>VLOOKUP(A5019,Lists!B:D,3,FALSE)</f>
        <v>PAK</v>
      </c>
      <c r="D5019" s="289" t="s">
        <v>646</v>
      </c>
      <c r="E5019" s="289">
        <v>1</v>
      </c>
      <c r="F5019" s="289" t="s">
        <v>4006</v>
      </c>
      <c r="G5019" s="289" t="s">
        <v>731</v>
      </c>
      <c r="H5019" s="278">
        <f t="shared" si="156"/>
        <v>2</v>
      </c>
      <c r="I5019" s="252" t="s">
        <v>4781</v>
      </c>
      <c r="J5019" s="289" t="s">
        <v>4782</v>
      </c>
      <c r="K5019" s="278" t="str">
        <f t="shared" si="157"/>
        <v>PAK001Violence against personnel, facilities and assets</v>
      </c>
      <c r="L5019" s="290">
        <v>43578</v>
      </c>
      <c r="M5019" s="290" t="s">
        <v>3249</v>
      </c>
    </row>
    <row r="5020" spans="1:13" s="269" customFormat="1" ht="15.5" hidden="1" thickTop="1" thickBot="1" x14ac:dyDescent="0.4">
      <c r="A5020" s="283" t="s">
        <v>5263</v>
      </c>
      <c r="B5020" s="284" t="str">
        <f>VLOOKUP(A5020,Lists!B:C,2,FALSE)</f>
        <v>PAK001</v>
      </c>
      <c r="C5020" s="284" t="str">
        <f>VLOOKUP(A5020,Lists!B:D,3,FALSE)</f>
        <v>PAK</v>
      </c>
      <c r="D5020" s="285" t="s">
        <v>647</v>
      </c>
      <c r="E5020" s="285" t="s">
        <v>446</v>
      </c>
      <c r="F5020" s="285" t="s">
        <v>1129</v>
      </c>
      <c r="G5020" s="285" t="s">
        <v>446</v>
      </c>
      <c r="H5020" s="278" t="str">
        <f t="shared" si="156"/>
        <v>x</v>
      </c>
      <c r="I5020" s="251" t="s">
        <v>4781</v>
      </c>
      <c r="J5020" s="285" t="s">
        <v>4782</v>
      </c>
      <c r="K5020" s="278" t="str">
        <f t="shared" si="157"/>
        <v>PAK001Denial of existence of humanitarian needs or entitlements to assistance</v>
      </c>
      <c r="L5020" s="286">
        <v>43578</v>
      </c>
      <c r="M5020" s="286" t="s">
        <v>3249</v>
      </c>
    </row>
    <row r="5021" spans="1:13" s="269" customFormat="1" ht="15.5" hidden="1" thickTop="1" thickBot="1" x14ac:dyDescent="0.4">
      <c r="A5021" s="287" t="s">
        <v>5263</v>
      </c>
      <c r="B5021" s="288" t="str">
        <f>VLOOKUP(A5021,Lists!B:C,2,FALSE)</f>
        <v>PAK001</v>
      </c>
      <c r="C5021" s="288" t="str">
        <f>VLOOKUP(A5021,Lists!B:D,3,FALSE)</f>
        <v>PAK</v>
      </c>
      <c r="D5021" s="289" t="s">
        <v>648</v>
      </c>
      <c r="E5021" s="289">
        <v>2</v>
      </c>
      <c r="F5021" s="289" t="s">
        <v>4006</v>
      </c>
      <c r="G5021" s="289" t="s">
        <v>731</v>
      </c>
      <c r="H5021" s="278">
        <f t="shared" si="156"/>
        <v>2</v>
      </c>
      <c r="I5021" s="252" t="s">
        <v>4781</v>
      </c>
      <c r="J5021" s="289" t="s">
        <v>4782</v>
      </c>
      <c r="K5021" s="278" t="str">
        <f t="shared" si="157"/>
        <v>PAK001Restriction and obstruction of access to services and assistance</v>
      </c>
      <c r="L5021" s="290">
        <v>43578</v>
      </c>
      <c r="M5021" s="290" t="s">
        <v>3249</v>
      </c>
    </row>
    <row r="5022" spans="1:13" s="269" customFormat="1" ht="15.5" hidden="1" thickTop="1" thickBot="1" x14ac:dyDescent="0.4">
      <c r="A5022" s="283" t="s">
        <v>5263</v>
      </c>
      <c r="B5022" s="284" t="str">
        <f>VLOOKUP(A5022,Lists!B:C,2,FALSE)</f>
        <v>PAK001</v>
      </c>
      <c r="C5022" s="284" t="str">
        <f>VLOOKUP(A5022,Lists!B:D,3,FALSE)</f>
        <v>PAK</v>
      </c>
      <c r="D5022" s="285" t="s">
        <v>649</v>
      </c>
      <c r="E5022" s="285">
        <v>3</v>
      </c>
      <c r="F5022" s="285" t="s">
        <v>1129</v>
      </c>
      <c r="G5022" s="285" t="s">
        <v>731</v>
      </c>
      <c r="H5022" s="278">
        <f t="shared" si="156"/>
        <v>2</v>
      </c>
      <c r="I5022" s="251" t="s">
        <v>4781</v>
      </c>
      <c r="J5022" s="285" t="s">
        <v>4782</v>
      </c>
      <c r="K5022" s="278" t="str">
        <f t="shared" si="157"/>
        <v>PAK001Ongoing insecurity/hostilities affecting humanitarian assistance</v>
      </c>
      <c r="L5022" s="286">
        <v>43578</v>
      </c>
      <c r="M5022" s="286" t="s">
        <v>3249</v>
      </c>
    </row>
    <row r="5023" spans="1:13" s="269" customFormat="1" ht="15.5" hidden="1" thickTop="1" thickBot="1" x14ac:dyDescent="0.4">
      <c r="A5023" s="287" t="s">
        <v>5263</v>
      </c>
      <c r="B5023" s="288" t="str">
        <f>VLOOKUP(A5023,Lists!B:C,2,FALSE)</f>
        <v>PAK001</v>
      </c>
      <c r="C5023" s="288" t="str">
        <f>VLOOKUP(A5023,Lists!B:D,3,FALSE)</f>
        <v>PAK</v>
      </c>
      <c r="D5023" s="289" t="s">
        <v>650</v>
      </c>
      <c r="E5023" s="289">
        <v>1</v>
      </c>
      <c r="F5023" s="289" t="s">
        <v>4006</v>
      </c>
      <c r="G5023" s="289" t="s">
        <v>731</v>
      </c>
      <c r="H5023" s="278">
        <f t="shared" si="156"/>
        <v>2</v>
      </c>
      <c r="I5023" s="252" t="s">
        <v>4781</v>
      </c>
      <c r="J5023" s="289" t="s">
        <v>4782</v>
      </c>
      <c r="K5023" s="278" t="str">
        <f t="shared" si="157"/>
        <v xml:space="preserve">PAK001Presence of mines and improvised explosive devices </v>
      </c>
      <c r="L5023" s="290">
        <v>43578</v>
      </c>
      <c r="M5023" s="290" t="s">
        <v>3249</v>
      </c>
    </row>
    <row r="5024" spans="1:13" s="269" customFormat="1" ht="15.5" hidden="1" thickTop="1" thickBot="1" x14ac:dyDescent="0.4">
      <c r="A5024" s="283" t="s">
        <v>5263</v>
      </c>
      <c r="B5024" s="284" t="str">
        <f>VLOOKUP(A5024,Lists!B:C,2,FALSE)</f>
        <v>PAK001</v>
      </c>
      <c r="C5024" s="284" t="str">
        <f>VLOOKUP(A5024,Lists!B:D,3,FALSE)</f>
        <v>PAK</v>
      </c>
      <c r="D5024" s="285" t="s">
        <v>651</v>
      </c>
      <c r="E5024" s="285">
        <v>2</v>
      </c>
      <c r="F5024" s="285" t="s">
        <v>1129</v>
      </c>
      <c r="G5024" s="285" t="s">
        <v>731</v>
      </c>
      <c r="H5024" s="278">
        <f t="shared" si="156"/>
        <v>2</v>
      </c>
      <c r="I5024" s="251" t="s">
        <v>4781</v>
      </c>
      <c r="J5024" s="285" t="s">
        <v>4782</v>
      </c>
      <c r="K5024" s="278" t="str">
        <f t="shared" si="157"/>
        <v>PAK001Physical constraints in the environment (obstacles related to terrain, climate, lack of infrastructure, etc.)</v>
      </c>
      <c r="L5024" s="286">
        <v>43578</v>
      </c>
      <c r="M5024" s="286" t="s">
        <v>3249</v>
      </c>
    </row>
    <row r="5025" spans="1:13" s="269" customFormat="1" ht="15.5" hidden="1" thickTop="1" thickBot="1" x14ac:dyDescent="0.4">
      <c r="A5025" s="287" t="s">
        <v>1967</v>
      </c>
      <c r="B5025" s="288" t="str">
        <f>VLOOKUP(A5025,Lists!B:C,2,FALSE)</f>
        <v>PHL003</v>
      </c>
      <c r="C5025" s="288" t="str">
        <f>VLOOKUP(A5025,Lists!B:D,3,FALSE)</f>
        <v>PHL</v>
      </c>
      <c r="D5025" s="289" t="s">
        <v>691</v>
      </c>
      <c r="E5025" s="289" t="s">
        <v>446</v>
      </c>
      <c r="F5025" s="289" t="s">
        <v>4006</v>
      </c>
      <c r="G5025" s="289" t="s">
        <v>446</v>
      </c>
      <c r="H5025" s="278" t="str">
        <f t="shared" si="156"/>
        <v>x</v>
      </c>
      <c r="I5025" s="252"/>
      <c r="J5025" s="289"/>
      <c r="K5025" s="278" t="str">
        <f t="shared" si="157"/>
        <v>PHL003People facing limited access constraints</v>
      </c>
      <c r="L5025" s="290">
        <v>43578</v>
      </c>
      <c r="M5025" s="290" t="s">
        <v>3249</v>
      </c>
    </row>
    <row r="5026" spans="1:13" s="269" customFormat="1" ht="15.5" hidden="1" thickTop="1" thickBot="1" x14ac:dyDescent="0.4">
      <c r="A5026" s="283" t="s">
        <v>1967</v>
      </c>
      <c r="B5026" s="284" t="str">
        <f>VLOOKUP(A5026,Lists!B:C,2,FALSE)</f>
        <v>PHL003</v>
      </c>
      <c r="C5026" s="284" t="str">
        <f>VLOOKUP(A5026,Lists!B:D,3,FALSE)</f>
        <v>PHL</v>
      </c>
      <c r="D5026" s="285" t="s">
        <v>692</v>
      </c>
      <c r="E5026" s="285" t="s">
        <v>446</v>
      </c>
      <c r="F5026" s="285" t="s">
        <v>1129</v>
      </c>
      <c r="G5026" s="285" t="s">
        <v>446</v>
      </c>
      <c r="H5026" s="278" t="str">
        <f t="shared" si="156"/>
        <v>x</v>
      </c>
      <c r="I5026" s="251"/>
      <c r="J5026" s="285"/>
      <c r="K5026" s="278" t="str">
        <f t="shared" si="157"/>
        <v>PHL003People facing restricted access constraints</v>
      </c>
      <c r="L5026" s="286">
        <v>43578</v>
      </c>
      <c r="M5026" s="286" t="s">
        <v>3249</v>
      </c>
    </row>
    <row r="5027" spans="1:13" s="269" customFormat="1" ht="15.5" hidden="1" thickTop="1" thickBot="1" x14ac:dyDescent="0.4">
      <c r="A5027" s="287" t="s">
        <v>1967</v>
      </c>
      <c r="B5027" s="288" t="str">
        <f>VLOOKUP(A5027,Lists!B:C,2,FALSE)</f>
        <v>PHL003</v>
      </c>
      <c r="C5027" s="288" t="str">
        <f>VLOOKUP(A5027,Lists!B:D,3,FALSE)</f>
        <v>PHL</v>
      </c>
      <c r="D5027" s="289" t="s">
        <v>643</v>
      </c>
      <c r="E5027" s="289">
        <v>0</v>
      </c>
      <c r="F5027" s="289" t="s">
        <v>4006</v>
      </c>
      <c r="G5027" s="289" t="s">
        <v>446</v>
      </c>
      <c r="H5027" s="278" t="str">
        <f t="shared" si="156"/>
        <v>x</v>
      </c>
      <c r="I5027" s="252"/>
      <c r="J5027" s="289"/>
      <c r="K5027" s="278" t="str">
        <f t="shared" si="157"/>
        <v>PHL003Impediments to entry into country (bureaucratic and administrative)</v>
      </c>
      <c r="L5027" s="290">
        <v>43578</v>
      </c>
      <c r="M5027" s="290" t="s">
        <v>3249</v>
      </c>
    </row>
    <row r="5028" spans="1:13" s="269" customFormat="1" ht="15.5" hidden="1" thickTop="1" thickBot="1" x14ac:dyDescent="0.4">
      <c r="A5028" s="283" t="s">
        <v>1967</v>
      </c>
      <c r="B5028" s="284" t="str">
        <f>VLOOKUP(A5028,Lists!B:C,2,FALSE)</f>
        <v>PHL003</v>
      </c>
      <c r="C5028" s="284" t="str">
        <f>VLOOKUP(A5028,Lists!B:D,3,FALSE)</f>
        <v>PHL</v>
      </c>
      <c r="D5028" s="285" t="s">
        <v>644</v>
      </c>
      <c r="E5028" s="285">
        <v>0</v>
      </c>
      <c r="F5028" s="285" t="s">
        <v>1129</v>
      </c>
      <c r="G5028" s="285" t="s">
        <v>446</v>
      </c>
      <c r="H5028" s="278" t="str">
        <f t="shared" si="156"/>
        <v>x</v>
      </c>
      <c r="I5028" s="251"/>
      <c r="J5028" s="285"/>
      <c r="K5028" s="278" t="str">
        <f t="shared" si="157"/>
        <v>PHL003Restriction of movement (impediments to freedom of movement and/or administrative restrictions)</v>
      </c>
      <c r="L5028" s="286">
        <v>43578</v>
      </c>
      <c r="M5028" s="286" t="s">
        <v>3249</v>
      </c>
    </row>
    <row r="5029" spans="1:13" s="269" customFormat="1" ht="15.5" hidden="1" thickTop="1" thickBot="1" x14ac:dyDescent="0.4">
      <c r="A5029" s="287" t="s">
        <v>1967</v>
      </c>
      <c r="B5029" s="288" t="str">
        <f>VLOOKUP(A5029,Lists!B:C,2,FALSE)</f>
        <v>PHL003</v>
      </c>
      <c r="C5029" s="288" t="str">
        <f>VLOOKUP(A5029,Lists!B:D,3,FALSE)</f>
        <v>PHL</v>
      </c>
      <c r="D5029" s="289" t="s">
        <v>645</v>
      </c>
      <c r="E5029" s="289">
        <v>0</v>
      </c>
      <c r="F5029" s="289" t="s">
        <v>4006</v>
      </c>
      <c r="G5029" s="289" t="s">
        <v>446</v>
      </c>
      <c r="H5029" s="278" t="str">
        <f t="shared" si="156"/>
        <v>x</v>
      </c>
      <c r="I5029" s="252"/>
      <c r="J5029" s="289"/>
      <c r="K5029" s="278" t="str">
        <f t="shared" si="157"/>
        <v>PHL003Interference into implementation of humanitarian activities</v>
      </c>
      <c r="L5029" s="290">
        <v>43578</v>
      </c>
      <c r="M5029" s="290" t="s">
        <v>3249</v>
      </c>
    </row>
    <row r="5030" spans="1:13" s="269" customFormat="1" ht="15.5" hidden="1" thickTop="1" thickBot="1" x14ac:dyDescent="0.4">
      <c r="A5030" s="283" t="s">
        <v>1967</v>
      </c>
      <c r="B5030" s="284" t="str">
        <f>VLOOKUP(A5030,Lists!B:C,2,FALSE)</f>
        <v>PHL003</v>
      </c>
      <c r="C5030" s="284" t="str">
        <f>VLOOKUP(A5030,Lists!B:D,3,FALSE)</f>
        <v>PHL</v>
      </c>
      <c r="D5030" s="285" t="s">
        <v>646</v>
      </c>
      <c r="E5030" s="285">
        <v>0</v>
      </c>
      <c r="F5030" s="285" t="s">
        <v>1129</v>
      </c>
      <c r="G5030" s="285" t="s">
        <v>446</v>
      </c>
      <c r="H5030" s="278" t="str">
        <f t="shared" si="156"/>
        <v>x</v>
      </c>
      <c r="I5030" s="251"/>
      <c r="J5030" s="285"/>
      <c r="K5030" s="278" t="str">
        <f t="shared" si="157"/>
        <v>PHL003Violence against personnel, facilities and assets</v>
      </c>
      <c r="L5030" s="286">
        <v>43578</v>
      </c>
      <c r="M5030" s="286" t="s">
        <v>3249</v>
      </c>
    </row>
    <row r="5031" spans="1:13" s="269" customFormat="1" ht="15.5" hidden="1" thickTop="1" thickBot="1" x14ac:dyDescent="0.4">
      <c r="A5031" s="287" t="s">
        <v>1967</v>
      </c>
      <c r="B5031" s="288" t="str">
        <f>VLOOKUP(A5031,Lists!B:C,2,FALSE)</f>
        <v>PHL003</v>
      </c>
      <c r="C5031" s="288" t="str">
        <f>VLOOKUP(A5031,Lists!B:D,3,FALSE)</f>
        <v>PHL</v>
      </c>
      <c r="D5031" s="289" t="s">
        <v>647</v>
      </c>
      <c r="E5031" s="289">
        <v>0</v>
      </c>
      <c r="F5031" s="289" t="s">
        <v>4006</v>
      </c>
      <c r="G5031" s="289" t="s">
        <v>446</v>
      </c>
      <c r="H5031" s="278" t="str">
        <f t="shared" si="156"/>
        <v>x</v>
      </c>
      <c r="I5031" s="252"/>
      <c r="J5031" s="289"/>
      <c r="K5031" s="278" t="str">
        <f t="shared" si="157"/>
        <v>PHL003Denial of existence of humanitarian needs or entitlements to assistance</v>
      </c>
      <c r="L5031" s="290">
        <v>43578</v>
      </c>
      <c r="M5031" s="290" t="s">
        <v>3249</v>
      </c>
    </row>
    <row r="5032" spans="1:13" s="269" customFormat="1" ht="15.5" hidden="1" thickTop="1" thickBot="1" x14ac:dyDescent="0.4">
      <c r="A5032" s="283" t="s">
        <v>1967</v>
      </c>
      <c r="B5032" s="284" t="str">
        <f>VLOOKUP(A5032,Lists!B:C,2,FALSE)</f>
        <v>PHL003</v>
      </c>
      <c r="C5032" s="284" t="str">
        <f>VLOOKUP(A5032,Lists!B:D,3,FALSE)</f>
        <v>PHL</v>
      </c>
      <c r="D5032" s="285" t="s">
        <v>648</v>
      </c>
      <c r="E5032" s="285">
        <v>0</v>
      </c>
      <c r="F5032" s="285" t="s">
        <v>1129</v>
      </c>
      <c r="G5032" s="285" t="s">
        <v>446</v>
      </c>
      <c r="H5032" s="278" t="str">
        <f t="shared" si="156"/>
        <v>x</v>
      </c>
      <c r="I5032" s="251"/>
      <c r="J5032" s="285"/>
      <c r="K5032" s="278" t="str">
        <f t="shared" si="157"/>
        <v>PHL003Restriction and obstruction of access to services and assistance</v>
      </c>
      <c r="L5032" s="286">
        <v>43578</v>
      </c>
      <c r="M5032" s="286" t="s">
        <v>3249</v>
      </c>
    </row>
    <row r="5033" spans="1:13" s="269" customFormat="1" ht="15.5" hidden="1" thickTop="1" thickBot="1" x14ac:dyDescent="0.4">
      <c r="A5033" s="287" t="s">
        <v>1967</v>
      </c>
      <c r="B5033" s="288" t="str">
        <f>VLOOKUP(A5033,Lists!B:C,2,FALSE)</f>
        <v>PHL003</v>
      </c>
      <c r="C5033" s="288" t="str">
        <f>VLOOKUP(A5033,Lists!B:D,3,FALSE)</f>
        <v>PHL</v>
      </c>
      <c r="D5033" s="289" t="s">
        <v>649</v>
      </c>
      <c r="E5033" s="289">
        <v>3</v>
      </c>
      <c r="F5033" s="289" t="s">
        <v>4006</v>
      </c>
      <c r="G5033" s="289" t="s">
        <v>731</v>
      </c>
      <c r="H5033" s="278">
        <f t="shared" si="156"/>
        <v>2</v>
      </c>
      <c r="I5033" s="252"/>
      <c r="J5033" s="289"/>
      <c r="K5033" s="278" t="str">
        <f t="shared" si="157"/>
        <v>PHL003Ongoing insecurity/hostilities affecting humanitarian assistance</v>
      </c>
      <c r="L5033" s="290">
        <v>43578</v>
      </c>
      <c r="M5033" s="290" t="s">
        <v>3249</v>
      </c>
    </row>
    <row r="5034" spans="1:13" s="269" customFormat="1" ht="15.5" hidden="1" thickTop="1" thickBot="1" x14ac:dyDescent="0.4">
      <c r="A5034" s="283" t="s">
        <v>1967</v>
      </c>
      <c r="B5034" s="284" t="str">
        <f>VLOOKUP(A5034,Lists!B:C,2,FALSE)</f>
        <v>PHL003</v>
      </c>
      <c r="C5034" s="284" t="str">
        <f>VLOOKUP(A5034,Lists!B:D,3,FALSE)</f>
        <v>PHL</v>
      </c>
      <c r="D5034" s="285" t="s">
        <v>650</v>
      </c>
      <c r="E5034" s="285">
        <v>1</v>
      </c>
      <c r="F5034" s="285" t="s">
        <v>1129</v>
      </c>
      <c r="G5034" s="285" t="s">
        <v>731</v>
      </c>
      <c r="H5034" s="278">
        <f t="shared" si="156"/>
        <v>2</v>
      </c>
      <c r="I5034" s="251"/>
      <c r="J5034" s="285"/>
      <c r="K5034" s="278" t="str">
        <f t="shared" si="157"/>
        <v xml:space="preserve">PHL003Presence of mines and improvised explosive devices </v>
      </c>
      <c r="L5034" s="286">
        <v>43578</v>
      </c>
      <c r="M5034" s="286" t="s">
        <v>3249</v>
      </c>
    </row>
    <row r="5035" spans="1:13" s="269" customFormat="1" ht="15.5" hidden="1" thickTop="1" thickBot="1" x14ac:dyDescent="0.4">
      <c r="A5035" s="287" t="s">
        <v>1967</v>
      </c>
      <c r="B5035" s="288" t="str">
        <f>VLOOKUP(A5035,Lists!B:C,2,FALSE)</f>
        <v>PHL003</v>
      </c>
      <c r="C5035" s="288" t="str">
        <f>VLOOKUP(A5035,Lists!B:D,3,FALSE)</f>
        <v>PHL</v>
      </c>
      <c r="D5035" s="289" t="s">
        <v>651</v>
      </c>
      <c r="E5035" s="289">
        <v>3</v>
      </c>
      <c r="F5035" s="289" t="s">
        <v>4006</v>
      </c>
      <c r="G5035" s="289" t="s">
        <v>731</v>
      </c>
      <c r="H5035" s="278">
        <f t="shared" si="156"/>
        <v>2</v>
      </c>
      <c r="I5035" s="252"/>
      <c r="J5035" s="289"/>
      <c r="K5035" s="278" t="str">
        <f t="shared" si="157"/>
        <v>PHL003Physical constraints in the environment (obstacles related to terrain, climate, lack of infrastructure, etc.)</v>
      </c>
      <c r="L5035" s="290">
        <v>43578</v>
      </c>
      <c r="M5035" s="290" t="s">
        <v>3249</v>
      </c>
    </row>
    <row r="5036" spans="1:13" s="269" customFormat="1" ht="15.5" hidden="1" thickTop="1" thickBot="1" x14ac:dyDescent="0.4">
      <c r="A5036" s="283" t="s">
        <v>1251</v>
      </c>
      <c r="B5036" s="284" t="e">
        <f>VLOOKUP(A5036,Lists!B:C,2,FALSE)</f>
        <v>#N/A</v>
      </c>
      <c r="C5036" s="284" t="e">
        <f>VLOOKUP(A5036,Lists!B:D,3,FALSE)</f>
        <v>#N/A</v>
      </c>
      <c r="D5036" s="285" t="s">
        <v>533</v>
      </c>
      <c r="E5036" s="285">
        <v>3182542</v>
      </c>
      <c r="F5036" s="285" t="s">
        <v>902</v>
      </c>
      <c r="G5036" s="285" t="s">
        <v>731</v>
      </c>
      <c r="H5036" s="278">
        <f t="shared" si="156"/>
        <v>2</v>
      </c>
      <c r="I5036" s="251" t="s">
        <v>903</v>
      </c>
      <c r="J5036" s="285" t="s">
        <v>4165</v>
      </c>
      <c r="K5036" s="278" t="e">
        <f t="shared" si="157"/>
        <v>#N/A</v>
      </c>
      <c r="L5036" s="286">
        <v>43579</v>
      </c>
      <c r="M5036" s="286" t="s">
        <v>3249</v>
      </c>
    </row>
    <row r="5037" spans="1:13" s="269" customFormat="1" ht="15.5" hidden="1" thickTop="1" thickBot="1" x14ac:dyDescent="0.4">
      <c r="A5037" s="287" t="s">
        <v>1251</v>
      </c>
      <c r="B5037" s="288" t="e">
        <f>VLOOKUP(A5037,Lists!B:C,2,FALSE)</f>
        <v>#N/A</v>
      </c>
      <c r="C5037" s="288" t="e">
        <f>VLOOKUP(A5037,Lists!B:D,3,FALSE)</f>
        <v>#N/A</v>
      </c>
      <c r="D5037" s="289" t="s">
        <v>752</v>
      </c>
      <c r="E5037" s="289">
        <v>519126</v>
      </c>
      <c r="F5037" s="289"/>
      <c r="G5037" s="289" t="s">
        <v>731</v>
      </c>
      <c r="H5037" s="278">
        <f t="shared" si="156"/>
        <v>2</v>
      </c>
      <c r="I5037" s="252" t="s">
        <v>903</v>
      </c>
      <c r="J5037" s="289" t="s">
        <v>4166</v>
      </c>
      <c r="K5037" s="278" t="e">
        <f t="shared" si="157"/>
        <v>#N/A</v>
      </c>
      <c r="L5037" s="290">
        <v>43579</v>
      </c>
      <c r="M5037" s="290" t="s">
        <v>3249</v>
      </c>
    </row>
    <row r="5038" spans="1:13" s="269" customFormat="1" ht="15.5" hidden="1" thickTop="1" thickBot="1" x14ac:dyDescent="0.4">
      <c r="A5038" s="283" t="s">
        <v>1251</v>
      </c>
      <c r="B5038" s="284" t="e">
        <f>VLOOKUP(A5038,Lists!B:C,2,FALSE)</f>
        <v>#N/A</v>
      </c>
      <c r="C5038" s="284" t="e">
        <f>VLOOKUP(A5038,Lists!B:D,3,FALSE)</f>
        <v>#N/A</v>
      </c>
      <c r="D5038" s="285" t="s">
        <v>5110</v>
      </c>
      <c r="E5038" s="285">
        <v>11158007</v>
      </c>
      <c r="F5038" s="285"/>
      <c r="G5038" s="285" t="s">
        <v>731</v>
      </c>
      <c r="H5038" s="278">
        <f t="shared" si="156"/>
        <v>2</v>
      </c>
      <c r="I5038" s="251" t="s">
        <v>903</v>
      </c>
      <c r="J5038" s="285" t="s">
        <v>4167</v>
      </c>
      <c r="K5038" s="278" t="e">
        <f t="shared" si="157"/>
        <v>#N/A</v>
      </c>
      <c r="L5038" s="286">
        <v>43579</v>
      </c>
      <c r="M5038" s="286" t="s">
        <v>3249</v>
      </c>
    </row>
    <row r="5039" spans="1:13" s="269" customFormat="1" ht="15.5" hidden="1" thickTop="1" thickBot="1" x14ac:dyDescent="0.4">
      <c r="A5039" s="287" t="s">
        <v>1251</v>
      </c>
      <c r="B5039" s="288" t="e">
        <f>VLOOKUP(A5039,Lists!B:C,2,FALSE)</f>
        <v>#N/A</v>
      </c>
      <c r="C5039" s="288" t="e">
        <f>VLOOKUP(A5039,Lists!B:D,3,FALSE)</f>
        <v>#N/A</v>
      </c>
      <c r="D5039" s="289" t="s">
        <v>5111</v>
      </c>
      <c r="E5039" s="289">
        <v>2663416</v>
      </c>
      <c r="F5039" s="289"/>
      <c r="G5039" s="289" t="s">
        <v>731</v>
      </c>
      <c r="H5039" s="278">
        <f t="shared" si="156"/>
        <v>2</v>
      </c>
      <c r="I5039" s="252" t="s">
        <v>903</v>
      </c>
      <c r="J5039" s="289" t="s">
        <v>2551</v>
      </c>
      <c r="K5039" s="278" t="e">
        <f t="shared" si="157"/>
        <v>#N/A</v>
      </c>
      <c r="L5039" s="290">
        <v>43579</v>
      </c>
      <c r="M5039" s="290" t="s">
        <v>3249</v>
      </c>
    </row>
    <row r="5040" spans="1:13" s="269" customFormat="1" ht="15.5" hidden="1" thickTop="1" thickBot="1" x14ac:dyDescent="0.4">
      <c r="A5040" s="283" t="s">
        <v>1251</v>
      </c>
      <c r="B5040" s="284" t="e">
        <f>VLOOKUP(A5040,Lists!B:C,2,FALSE)</f>
        <v>#N/A</v>
      </c>
      <c r="C5040" s="284" t="e">
        <f>VLOOKUP(A5040,Lists!B:D,3,FALSE)</f>
        <v>#N/A</v>
      </c>
      <c r="D5040" s="285" t="s">
        <v>5112</v>
      </c>
      <c r="E5040" s="285">
        <v>489088</v>
      </c>
      <c r="F5040" s="285"/>
      <c r="G5040" s="285" t="s">
        <v>731</v>
      </c>
      <c r="H5040" s="278">
        <f t="shared" si="156"/>
        <v>2</v>
      </c>
      <c r="I5040" s="251" t="s">
        <v>903</v>
      </c>
      <c r="J5040" s="285" t="s">
        <v>4168</v>
      </c>
      <c r="K5040" s="278" t="e">
        <f t="shared" si="157"/>
        <v>#N/A</v>
      </c>
      <c r="L5040" s="286">
        <v>43579</v>
      </c>
      <c r="M5040" s="286" t="s">
        <v>3249</v>
      </c>
    </row>
    <row r="5041" spans="1:13" s="269" customFormat="1" ht="15.5" hidden="1" thickTop="1" thickBot="1" x14ac:dyDescent="0.4">
      <c r="A5041" s="287" t="s">
        <v>1251</v>
      </c>
      <c r="B5041" s="288" t="e">
        <f>VLOOKUP(A5041,Lists!B:C,2,FALSE)</f>
        <v>#N/A</v>
      </c>
      <c r="C5041" s="288" t="e">
        <f>VLOOKUP(A5041,Lists!B:D,3,FALSE)</f>
        <v>#N/A</v>
      </c>
      <c r="D5041" s="289" t="s">
        <v>5113</v>
      </c>
      <c r="E5041" s="289">
        <v>30038</v>
      </c>
      <c r="F5041" s="289"/>
      <c r="G5041" s="289" t="s">
        <v>731</v>
      </c>
      <c r="H5041" s="278">
        <f t="shared" si="156"/>
        <v>2</v>
      </c>
      <c r="I5041" s="252" t="s">
        <v>903</v>
      </c>
      <c r="J5041" s="289" t="s">
        <v>4169</v>
      </c>
      <c r="K5041" s="278" t="e">
        <f t="shared" si="157"/>
        <v>#N/A</v>
      </c>
      <c r="L5041" s="290">
        <v>43579</v>
      </c>
      <c r="M5041" s="290" t="s">
        <v>3249</v>
      </c>
    </row>
    <row r="5042" spans="1:13" s="269" customFormat="1" ht="15.5" hidden="1" thickTop="1" thickBot="1" x14ac:dyDescent="0.4">
      <c r="A5042" s="283" t="s">
        <v>1251</v>
      </c>
      <c r="B5042" s="284" t="e">
        <f>VLOOKUP(A5042,Lists!B:C,2,FALSE)</f>
        <v>#N/A</v>
      </c>
      <c r="C5042" s="284" t="e">
        <f>VLOOKUP(A5042,Lists!B:D,3,FALSE)</f>
        <v>#N/A</v>
      </c>
      <c r="D5042" s="285" t="s">
        <v>5114</v>
      </c>
      <c r="E5042" s="285">
        <v>0</v>
      </c>
      <c r="F5042" s="285"/>
      <c r="G5042" s="285" t="s">
        <v>731</v>
      </c>
      <c r="H5042" s="278">
        <f t="shared" si="156"/>
        <v>2</v>
      </c>
      <c r="I5042" s="251" t="s">
        <v>903</v>
      </c>
      <c r="J5042" s="285" t="s">
        <v>4170</v>
      </c>
      <c r="K5042" s="278" t="e">
        <f t="shared" si="157"/>
        <v>#N/A</v>
      </c>
      <c r="L5042" s="286">
        <v>43579</v>
      </c>
      <c r="M5042" s="286" t="s">
        <v>3249</v>
      </c>
    </row>
    <row r="5043" spans="1:13" s="269" customFormat="1" ht="15.5" hidden="1" thickTop="1" thickBot="1" x14ac:dyDescent="0.4">
      <c r="A5043" s="287" t="s">
        <v>5596</v>
      </c>
      <c r="B5043" s="288" t="str">
        <f>VLOOKUP(A5043,Lists!B:C,2,FALSE)</f>
        <v>TCD001</v>
      </c>
      <c r="C5043" s="288" t="str">
        <f>VLOOKUP(A5043,Lists!B:D,3,FALSE)</f>
        <v>TCD</v>
      </c>
      <c r="D5043" s="289" t="s">
        <v>5110</v>
      </c>
      <c r="E5043" s="289">
        <v>11999135</v>
      </c>
      <c r="F5043" s="289" t="s">
        <v>2529</v>
      </c>
      <c r="G5043" s="289" t="s">
        <v>731</v>
      </c>
      <c r="H5043" s="278">
        <f t="shared" si="156"/>
        <v>2</v>
      </c>
      <c r="I5043" s="252" t="s">
        <v>2531</v>
      </c>
      <c r="J5043" s="289" t="s">
        <v>4161</v>
      </c>
      <c r="K5043" s="278" t="str">
        <f t="shared" si="157"/>
        <v>TCD001Minimal humanitarian conditions - Level 1</v>
      </c>
      <c r="L5043" s="290">
        <v>43579</v>
      </c>
      <c r="M5043" s="290" t="s">
        <v>3249</v>
      </c>
    </row>
    <row r="5044" spans="1:13" s="269" customFormat="1" ht="15.5" hidden="1" thickTop="1" thickBot="1" x14ac:dyDescent="0.4">
      <c r="A5044" s="283" t="s">
        <v>5596</v>
      </c>
      <c r="B5044" s="284" t="str">
        <f>VLOOKUP(A5044,Lists!B:C,2,FALSE)</f>
        <v>TCD001</v>
      </c>
      <c r="C5044" s="284" t="str">
        <f>VLOOKUP(A5044,Lists!B:D,3,FALSE)</f>
        <v>TCD</v>
      </c>
      <c r="D5044" s="285" t="s">
        <v>5111</v>
      </c>
      <c r="E5044" s="285">
        <v>0</v>
      </c>
      <c r="F5044" s="285" t="s">
        <v>2527</v>
      </c>
      <c r="G5044" s="285" t="s">
        <v>731</v>
      </c>
      <c r="H5044" s="278">
        <f t="shared" si="156"/>
        <v>2</v>
      </c>
      <c r="I5044" s="251" t="s">
        <v>2552</v>
      </c>
      <c r="J5044" s="285" t="s">
        <v>4162</v>
      </c>
      <c r="K5044" s="278" t="str">
        <f t="shared" si="157"/>
        <v>TCD001Stressed humanitarian conditions - Level 2</v>
      </c>
      <c r="L5044" s="286">
        <v>43579</v>
      </c>
      <c r="M5044" s="286" t="s">
        <v>3249</v>
      </c>
    </row>
    <row r="5045" spans="1:13" s="269" customFormat="1" ht="15.5" hidden="1" thickTop="1" thickBot="1" x14ac:dyDescent="0.4">
      <c r="A5045" s="287" t="s">
        <v>5596</v>
      </c>
      <c r="B5045" s="288" t="str">
        <f>VLOOKUP(A5045,Lists!B:C,2,FALSE)</f>
        <v>TCD001</v>
      </c>
      <c r="C5045" s="288" t="str">
        <f>VLOOKUP(A5045,Lists!B:D,3,FALSE)</f>
        <v>TCD</v>
      </c>
      <c r="D5045" s="289" t="s">
        <v>5112</v>
      </c>
      <c r="E5045" s="289">
        <v>3174482</v>
      </c>
      <c r="F5045" s="289" t="s">
        <v>2527</v>
      </c>
      <c r="G5045" s="289" t="s">
        <v>731</v>
      </c>
      <c r="H5045" s="278">
        <f t="shared" si="156"/>
        <v>2</v>
      </c>
      <c r="I5045" s="252" t="s">
        <v>4160</v>
      </c>
      <c r="J5045" s="289" t="s">
        <v>4163</v>
      </c>
      <c r="K5045" s="278" t="str">
        <f t="shared" si="157"/>
        <v>TCD001Moderate humanitarian conditions - Level 3</v>
      </c>
      <c r="L5045" s="290">
        <v>43579</v>
      </c>
      <c r="M5045" s="290" t="s">
        <v>3249</v>
      </c>
    </row>
    <row r="5046" spans="1:13" s="269" customFormat="1" ht="15.5" hidden="1" thickTop="1" thickBot="1" x14ac:dyDescent="0.4">
      <c r="A5046" s="283" t="s">
        <v>5596</v>
      </c>
      <c r="B5046" s="284" t="str">
        <f>VLOOKUP(A5046,Lists!B:C,2,FALSE)</f>
        <v>TCD001</v>
      </c>
      <c r="C5046" s="284" t="str">
        <f>VLOOKUP(A5046,Lists!B:D,3,FALSE)</f>
        <v>TCD</v>
      </c>
      <c r="D5046" s="285" t="s">
        <v>5113</v>
      </c>
      <c r="E5046" s="285">
        <v>1094261</v>
      </c>
      <c r="F5046" s="285" t="s">
        <v>2527</v>
      </c>
      <c r="G5046" s="285" t="s">
        <v>731</v>
      </c>
      <c r="H5046" s="278">
        <f t="shared" si="156"/>
        <v>2</v>
      </c>
      <c r="I5046" s="251" t="s">
        <v>2552</v>
      </c>
      <c r="J5046" s="285" t="s">
        <v>4164</v>
      </c>
      <c r="K5046" s="278" t="str">
        <f t="shared" si="157"/>
        <v>TCD001Severe humanitarian conditions - Level 4</v>
      </c>
      <c r="L5046" s="286">
        <v>43579</v>
      </c>
      <c r="M5046" s="286" t="s">
        <v>3249</v>
      </c>
    </row>
    <row r="5047" spans="1:13" s="269" customFormat="1" ht="15.5" hidden="1" thickTop="1" thickBot="1" x14ac:dyDescent="0.4">
      <c r="A5047" s="287" t="s">
        <v>5596</v>
      </c>
      <c r="B5047" s="288" t="str">
        <f>VLOOKUP(A5047,Lists!B:C,2,FALSE)</f>
        <v>TCD001</v>
      </c>
      <c r="C5047" s="288" t="str">
        <f>VLOOKUP(A5047,Lists!B:D,3,FALSE)</f>
        <v>TCD</v>
      </c>
      <c r="D5047" s="289" t="s">
        <v>5114</v>
      </c>
      <c r="E5047" s="289">
        <v>0</v>
      </c>
      <c r="F5047" s="289" t="s">
        <v>2527</v>
      </c>
      <c r="G5047" s="289" t="s">
        <v>731</v>
      </c>
      <c r="H5047" s="278">
        <f t="shared" si="156"/>
        <v>2</v>
      </c>
      <c r="I5047" s="252" t="s">
        <v>2552</v>
      </c>
      <c r="J5047" s="289" t="s">
        <v>2556</v>
      </c>
      <c r="K5047" s="278" t="str">
        <f t="shared" si="157"/>
        <v>TCD001Extreme humanitarian conditions - Level 5</v>
      </c>
      <c r="L5047" s="290">
        <v>43579</v>
      </c>
      <c r="M5047" s="290" t="s">
        <v>3249</v>
      </c>
    </row>
    <row r="5048" spans="1:13" s="269" customFormat="1" ht="15.5" hidden="1" thickTop="1" thickBot="1" x14ac:dyDescent="0.4">
      <c r="A5048" s="283" t="s">
        <v>2983</v>
      </c>
      <c r="B5048" s="284" t="str">
        <f>VLOOKUP(A5048,Lists!B:C,2,FALSE)</f>
        <v>TUR001</v>
      </c>
      <c r="C5048" s="284" t="str">
        <f>VLOOKUP(A5048,Lists!B:D,3,FALSE)</f>
        <v>TUR</v>
      </c>
      <c r="D5048" s="285" t="s">
        <v>752</v>
      </c>
      <c r="E5048" s="285">
        <v>2702239</v>
      </c>
      <c r="F5048" s="285" t="s">
        <v>2565</v>
      </c>
      <c r="G5048" s="285" t="s">
        <v>731</v>
      </c>
      <c r="H5048" s="278">
        <f t="shared" si="156"/>
        <v>2</v>
      </c>
      <c r="I5048" s="251" t="s">
        <v>2584</v>
      </c>
      <c r="J5048" s="285" t="s">
        <v>4179</v>
      </c>
      <c r="K5048" s="278" t="str">
        <f t="shared" si="157"/>
        <v>TUR001People in Need</v>
      </c>
      <c r="L5048" s="286">
        <v>43579</v>
      </c>
      <c r="M5048" s="286" t="s">
        <v>3249</v>
      </c>
    </row>
    <row r="5049" spans="1:13" s="269" customFormat="1" ht="15.5" hidden="1" thickTop="1" thickBot="1" x14ac:dyDescent="0.4">
      <c r="A5049" s="287" t="s">
        <v>2983</v>
      </c>
      <c r="B5049" s="288" t="str">
        <f>VLOOKUP(A5049,Lists!B:C,2,FALSE)</f>
        <v>TUR001</v>
      </c>
      <c r="C5049" s="288" t="str">
        <f>VLOOKUP(A5049,Lists!B:D,3,FALSE)</f>
        <v>TUR</v>
      </c>
      <c r="D5049" s="289" t="s">
        <v>5110</v>
      </c>
      <c r="E5049" s="289">
        <v>49595822</v>
      </c>
      <c r="F5049" s="289" t="s">
        <v>4178</v>
      </c>
      <c r="G5049" s="289" t="s">
        <v>731</v>
      </c>
      <c r="H5049" s="278">
        <f t="shared" si="156"/>
        <v>2</v>
      </c>
      <c r="I5049" s="252" t="s">
        <v>2578</v>
      </c>
      <c r="J5049" s="289" t="s">
        <v>4180</v>
      </c>
      <c r="K5049" s="278" t="str">
        <f t="shared" si="157"/>
        <v>TUR001Minimal humanitarian conditions - Level 1</v>
      </c>
      <c r="L5049" s="290">
        <v>43579</v>
      </c>
      <c r="M5049" s="290" t="s">
        <v>3249</v>
      </c>
    </row>
    <row r="5050" spans="1:13" s="269" customFormat="1" ht="15.5" hidden="1" thickTop="1" thickBot="1" x14ac:dyDescent="0.4">
      <c r="A5050" s="283" t="s">
        <v>2983</v>
      </c>
      <c r="B5050" s="284" t="str">
        <f>VLOOKUP(A5050,Lists!B:C,2,FALSE)</f>
        <v>TUR001</v>
      </c>
      <c r="C5050" s="284" t="str">
        <f>VLOOKUP(A5050,Lists!B:D,3,FALSE)</f>
        <v>TUR</v>
      </c>
      <c r="D5050" s="285" t="s">
        <v>5111</v>
      </c>
      <c r="E5050" s="285">
        <v>1312880</v>
      </c>
      <c r="F5050" s="285" t="s">
        <v>2625</v>
      </c>
      <c r="G5050" s="285" t="s">
        <v>731</v>
      </c>
      <c r="H5050" s="278">
        <f t="shared" si="156"/>
        <v>2</v>
      </c>
      <c r="I5050" s="251" t="s">
        <v>2585</v>
      </c>
      <c r="J5050" s="285" t="s">
        <v>4181</v>
      </c>
      <c r="K5050" s="278" t="str">
        <f t="shared" si="157"/>
        <v>TUR001Stressed humanitarian conditions - Level 2</v>
      </c>
      <c r="L5050" s="286">
        <v>43579</v>
      </c>
      <c r="M5050" s="286" t="s">
        <v>3249</v>
      </c>
    </row>
    <row r="5051" spans="1:13" s="269" customFormat="1" ht="15.5" hidden="1" thickTop="1" thickBot="1" x14ac:dyDescent="0.4">
      <c r="A5051" s="287" t="s">
        <v>2983</v>
      </c>
      <c r="B5051" s="288" t="str">
        <f>VLOOKUP(A5051,Lists!B:C,2,FALSE)</f>
        <v>TUR001</v>
      </c>
      <c r="C5051" s="288" t="str">
        <f>VLOOKUP(A5051,Lists!B:D,3,FALSE)</f>
        <v>TUR</v>
      </c>
      <c r="D5051" s="289" t="s">
        <v>5112</v>
      </c>
      <c r="E5051" s="289">
        <v>1662981</v>
      </c>
      <c r="F5051" s="289" t="s">
        <v>2625</v>
      </c>
      <c r="G5051" s="289" t="s">
        <v>731</v>
      </c>
      <c r="H5051" s="278">
        <f t="shared" si="156"/>
        <v>2</v>
      </c>
      <c r="I5051" s="252" t="s">
        <v>2585</v>
      </c>
      <c r="J5051" s="289" t="s">
        <v>4182</v>
      </c>
      <c r="K5051" s="278" t="str">
        <f t="shared" si="157"/>
        <v>TUR001Moderate humanitarian conditions - Level 3</v>
      </c>
      <c r="L5051" s="290">
        <v>43579</v>
      </c>
      <c r="M5051" s="290" t="s">
        <v>3249</v>
      </c>
    </row>
    <row r="5052" spans="1:13" s="269" customFormat="1" ht="15.5" hidden="1" thickTop="1" thickBot="1" x14ac:dyDescent="0.4">
      <c r="A5052" s="283" t="s">
        <v>2983</v>
      </c>
      <c r="B5052" s="284" t="str">
        <f>VLOOKUP(A5052,Lists!B:C,2,FALSE)</f>
        <v>TUR001</v>
      </c>
      <c r="C5052" s="284" t="str">
        <f>VLOOKUP(A5052,Lists!B:D,3,FALSE)</f>
        <v>TUR</v>
      </c>
      <c r="D5052" s="285" t="s">
        <v>5113</v>
      </c>
      <c r="E5052" s="285">
        <v>1039258</v>
      </c>
      <c r="F5052" s="285" t="s">
        <v>2625</v>
      </c>
      <c r="G5052" s="285" t="s">
        <v>731</v>
      </c>
      <c r="H5052" s="278">
        <f t="shared" si="156"/>
        <v>2</v>
      </c>
      <c r="I5052" s="251" t="s">
        <v>2585</v>
      </c>
      <c r="J5052" s="285" t="s">
        <v>4183</v>
      </c>
      <c r="K5052" s="278" t="str">
        <f t="shared" si="157"/>
        <v>TUR001Severe humanitarian conditions - Level 4</v>
      </c>
      <c r="L5052" s="286">
        <v>43579</v>
      </c>
      <c r="M5052" s="286" t="s">
        <v>3248</v>
      </c>
    </row>
    <row r="5053" spans="1:13" s="269" customFormat="1" ht="15.5" hidden="1" thickTop="1" thickBot="1" x14ac:dyDescent="0.4">
      <c r="A5053" s="287" t="s">
        <v>1227</v>
      </c>
      <c r="B5053" s="288" t="str">
        <f>VLOOKUP(A5053,[4]Lists!A:B,2,FALSE)</f>
        <v>TUR002</v>
      </c>
      <c r="C5053" s="288" t="str">
        <f>VLOOKUP(A5053,Lists!B:D,3,FALSE)</f>
        <v>TUR</v>
      </c>
      <c r="D5053" s="289" t="s">
        <v>752</v>
      </c>
      <c r="E5053" s="289">
        <v>2334009</v>
      </c>
      <c r="F5053" s="289" t="s">
        <v>2569</v>
      </c>
      <c r="G5053" s="289" t="s">
        <v>731</v>
      </c>
      <c r="H5053" s="278">
        <f t="shared" si="156"/>
        <v>2</v>
      </c>
      <c r="I5053" s="252" t="s">
        <v>2592</v>
      </c>
      <c r="J5053" s="289" t="s">
        <v>4184</v>
      </c>
      <c r="K5053" s="278" t="str">
        <f t="shared" si="157"/>
        <v>TUR002People in Need</v>
      </c>
      <c r="L5053" s="290">
        <v>43579</v>
      </c>
      <c r="M5053" s="290" t="s">
        <v>3249</v>
      </c>
    </row>
    <row r="5054" spans="1:13" s="269" customFormat="1" ht="15.5" hidden="1" thickTop="1" thickBot="1" x14ac:dyDescent="0.4">
      <c r="A5054" s="283" t="s">
        <v>1227</v>
      </c>
      <c r="B5054" s="284" t="str">
        <f>VLOOKUP(A5054,[4]Lists!A:B,2,FALSE)</f>
        <v>TUR002</v>
      </c>
      <c r="C5054" s="284" t="str">
        <f>VLOOKUP(A5054,Lists!B:D,3,FALSE)</f>
        <v>TUR</v>
      </c>
      <c r="D5054" s="285" t="s">
        <v>5110</v>
      </c>
      <c r="E5054" s="285">
        <v>32510640</v>
      </c>
      <c r="F5054" s="285" t="s">
        <v>2568</v>
      </c>
      <c r="G5054" s="285" t="s">
        <v>731</v>
      </c>
      <c r="H5054" s="278">
        <f t="shared" si="156"/>
        <v>2</v>
      </c>
      <c r="I5054" s="251" t="s">
        <v>2584</v>
      </c>
      <c r="J5054" s="285" t="s">
        <v>4185</v>
      </c>
      <c r="K5054" s="278" t="str">
        <f t="shared" si="157"/>
        <v>TUR002Minimal humanitarian conditions - Level 1</v>
      </c>
      <c r="L5054" s="286">
        <v>43579</v>
      </c>
      <c r="M5054" s="286" t="s">
        <v>3249</v>
      </c>
    </row>
    <row r="5055" spans="1:13" s="269" customFormat="1" ht="15.5" hidden="1" thickTop="1" thickBot="1" x14ac:dyDescent="0.4">
      <c r="A5055" s="287" t="s">
        <v>1227</v>
      </c>
      <c r="B5055" s="288" t="str">
        <f>VLOOKUP(A5055,[4]Lists!A:B,2,FALSE)</f>
        <v>TUR002</v>
      </c>
      <c r="C5055" s="288" t="str">
        <f>VLOOKUP(A5055,Lists!B:D,3,FALSE)</f>
        <v>TUR</v>
      </c>
      <c r="D5055" s="289" t="s">
        <v>5111</v>
      </c>
      <c r="E5055" s="289">
        <v>1312880</v>
      </c>
      <c r="F5055" s="289" t="s">
        <v>2566</v>
      </c>
      <c r="G5055" s="289" t="s">
        <v>731</v>
      </c>
      <c r="H5055" s="278">
        <f t="shared" si="156"/>
        <v>2</v>
      </c>
      <c r="I5055" s="252" t="s">
        <v>2585</v>
      </c>
      <c r="J5055" s="289" t="s">
        <v>4186</v>
      </c>
      <c r="K5055" s="278" t="str">
        <f t="shared" si="157"/>
        <v>TUR002Stressed humanitarian conditions - Level 2</v>
      </c>
      <c r="L5055" s="290">
        <v>43579</v>
      </c>
      <c r="M5055" s="290" t="s">
        <v>3249</v>
      </c>
    </row>
    <row r="5056" spans="1:13" s="269" customFormat="1" ht="15.5" hidden="1" thickTop="1" thickBot="1" x14ac:dyDescent="0.4">
      <c r="A5056" s="283" t="s">
        <v>1227</v>
      </c>
      <c r="B5056" s="284" t="str">
        <f>VLOOKUP(A5056,[4]Lists!A:B,2,FALSE)</f>
        <v>TUR002</v>
      </c>
      <c r="C5056" s="284" t="str">
        <f>VLOOKUP(A5056,Lists!B:D,3,FALSE)</f>
        <v>TUR</v>
      </c>
      <c r="D5056" s="285" t="s">
        <v>5112</v>
      </c>
      <c r="E5056" s="285">
        <v>1662981</v>
      </c>
      <c r="F5056" s="285" t="s">
        <v>2566</v>
      </c>
      <c r="G5056" s="285" t="s">
        <v>731</v>
      </c>
      <c r="H5056" s="278">
        <f t="shared" si="156"/>
        <v>2</v>
      </c>
      <c r="I5056" s="251" t="s">
        <v>2585</v>
      </c>
      <c r="J5056" s="285" t="s">
        <v>4187</v>
      </c>
      <c r="K5056" s="278" t="str">
        <f t="shared" si="157"/>
        <v>TUR002Moderate humanitarian conditions - Level 3</v>
      </c>
      <c r="L5056" s="286">
        <v>43579</v>
      </c>
      <c r="M5056" s="286" t="s">
        <v>3249</v>
      </c>
    </row>
    <row r="5057" spans="1:13" s="269" customFormat="1" ht="15.5" hidden="1" thickTop="1" thickBot="1" x14ac:dyDescent="0.4">
      <c r="A5057" s="287" t="s">
        <v>1227</v>
      </c>
      <c r="B5057" s="288" t="str">
        <f>VLOOKUP(A5057,[4]Lists!A:B,2,FALSE)</f>
        <v>TUR002</v>
      </c>
      <c r="C5057" s="288" t="str">
        <f>VLOOKUP(A5057,Lists!B:D,3,FALSE)</f>
        <v>TUR</v>
      </c>
      <c r="D5057" s="289" t="s">
        <v>5113</v>
      </c>
      <c r="E5057" s="289">
        <v>671027</v>
      </c>
      <c r="F5057" s="289" t="s">
        <v>2566</v>
      </c>
      <c r="G5057" s="289" t="s">
        <v>731</v>
      </c>
      <c r="H5057" s="278">
        <f t="shared" si="156"/>
        <v>2</v>
      </c>
      <c r="I5057" s="252"/>
      <c r="J5057" s="289" t="s">
        <v>4188</v>
      </c>
      <c r="K5057" s="278" t="str">
        <f t="shared" si="157"/>
        <v>TUR002Severe humanitarian conditions - Level 4</v>
      </c>
      <c r="L5057" s="290">
        <v>43579</v>
      </c>
      <c r="M5057" s="290" t="s">
        <v>3249</v>
      </c>
    </row>
    <row r="5058" spans="1:13" s="269" customFormat="1" ht="15.5" hidden="1" thickTop="1" thickBot="1" x14ac:dyDescent="0.4">
      <c r="A5058" s="283" t="s">
        <v>1228</v>
      </c>
      <c r="B5058" s="284" t="str">
        <f>VLOOKUP(A5058,[4]Lists!A:B,2,FALSE)</f>
        <v>TUR003</v>
      </c>
      <c r="C5058" s="284" t="str">
        <f>VLOOKUP(A5058,Lists!B:D,3,FALSE)</f>
        <v>TUR</v>
      </c>
      <c r="D5058" s="285" t="s">
        <v>752</v>
      </c>
      <c r="E5058" s="285">
        <v>2702239</v>
      </c>
      <c r="F5058" s="285" t="s">
        <v>2565</v>
      </c>
      <c r="G5058" s="285" t="s">
        <v>731</v>
      </c>
      <c r="H5058" s="278">
        <f t="shared" ref="H5058:H5121" si="158">IF(G5058="x","x",IF(G5058="Low",3,IF(G5058="Medium",2,IF(G5058="High",1,FALSE))))</f>
        <v>2</v>
      </c>
      <c r="I5058" s="251" t="s">
        <v>2609</v>
      </c>
      <c r="J5058" s="285" t="s">
        <v>4189</v>
      </c>
      <c r="K5058" s="278" t="str">
        <f t="shared" ref="K5058:K5121" si="159">B5058&amp;""&amp;D5058</f>
        <v>TUR003People in Need</v>
      </c>
      <c r="L5058" s="286">
        <v>43579</v>
      </c>
      <c r="M5058" s="286" t="s">
        <v>3249</v>
      </c>
    </row>
    <row r="5059" spans="1:13" s="269" customFormat="1" ht="15.5" hidden="1" thickTop="1" thickBot="1" x14ac:dyDescent="0.4">
      <c r="A5059" s="287" t="s">
        <v>1228</v>
      </c>
      <c r="B5059" s="288" t="str">
        <f>VLOOKUP(A5059,[4]Lists!A:B,2,FALSE)</f>
        <v>TUR003</v>
      </c>
      <c r="C5059" s="288" t="str">
        <f>VLOOKUP(A5059,Lists!B:D,3,FALSE)</f>
        <v>TUR</v>
      </c>
      <c r="D5059" s="289" t="s">
        <v>5110</v>
      </c>
      <c r="E5059" s="289">
        <v>33610648</v>
      </c>
      <c r="F5059" s="289" t="s">
        <v>2571</v>
      </c>
      <c r="G5059" s="289" t="s">
        <v>731</v>
      </c>
      <c r="H5059" s="278">
        <f t="shared" si="158"/>
        <v>2</v>
      </c>
      <c r="I5059" s="252" t="s">
        <v>2584</v>
      </c>
      <c r="J5059" s="289" t="s">
        <v>4190</v>
      </c>
      <c r="K5059" s="278" t="str">
        <f t="shared" si="159"/>
        <v>TUR003Minimal humanitarian conditions - Level 1</v>
      </c>
      <c r="L5059" s="290">
        <v>43579</v>
      </c>
      <c r="M5059" s="290" t="s">
        <v>3249</v>
      </c>
    </row>
    <row r="5060" spans="1:13" s="269" customFormat="1" ht="15.5" hidden="1" thickTop="1" thickBot="1" x14ac:dyDescent="0.4">
      <c r="A5060" s="283" t="s">
        <v>1228</v>
      </c>
      <c r="B5060" s="284" t="str">
        <f>VLOOKUP(A5060,[4]Lists!A:B,2,FALSE)</f>
        <v>TUR003</v>
      </c>
      <c r="C5060" s="284" t="str">
        <f>VLOOKUP(A5060,Lists!B:D,3,FALSE)</f>
        <v>TUR</v>
      </c>
      <c r="D5060" s="285" t="s">
        <v>5111</v>
      </c>
      <c r="E5060" s="285">
        <v>1312880</v>
      </c>
      <c r="F5060" s="285" t="s">
        <v>2566</v>
      </c>
      <c r="G5060" s="285" t="s">
        <v>731</v>
      </c>
      <c r="H5060" s="278">
        <f t="shared" si="158"/>
        <v>2</v>
      </c>
      <c r="I5060" s="251" t="s">
        <v>2585</v>
      </c>
      <c r="J5060" s="285" t="s">
        <v>4181</v>
      </c>
      <c r="K5060" s="278" t="str">
        <f t="shared" si="159"/>
        <v>TUR003Stressed humanitarian conditions - Level 2</v>
      </c>
      <c r="L5060" s="286">
        <v>43579</v>
      </c>
      <c r="M5060" s="286" t="s">
        <v>3249</v>
      </c>
    </row>
    <row r="5061" spans="1:13" s="269" customFormat="1" ht="15.5" hidden="1" thickTop="1" thickBot="1" x14ac:dyDescent="0.4">
      <c r="A5061" s="287" t="s">
        <v>1228</v>
      </c>
      <c r="B5061" s="288" t="str">
        <f>VLOOKUP(A5061,[4]Lists!A:B,2,FALSE)</f>
        <v>TUR003</v>
      </c>
      <c r="C5061" s="288" t="str">
        <f>VLOOKUP(A5061,Lists!B:D,3,FALSE)</f>
        <v>TUR</v>
      </c>
      <c r="D5061" s="289" t="s">
        <v>5112</v>
      </c>
      <c r="E5061" s="289">
        <v>1662981</v>
      </c>
      <c r="F5061" s="289" t="s">
        <v>2566</v>
      </c>
      <c r="G5061" s="289" t="s">
        <v>731</v>
      </c>
      <c r="H5061" s="278">
        <f t="shared" si="158"/>
        <v>2</v>
      </c>
      <c r="I5061" s="252" t="s">
        <v>2585</v>
      </c>
      <c r="J5061" s="289" t="s">
        <v>4182</v>
      </c>
      <c r="K5061" s="278" t="str">
        <f t="shared" si="159"/>
        <v>TUR003Moderate humanitarian conditions - Level 3</v>
      </c>
      <c r="L5061" s="290">
        <v>43579</v>
      </c>
      <c r="M5061" s="290" t="s">
        <v>3249</v>
      </c>
    </row>
    <row r="5062" spans="1:13" s="269" customFormat="1" ht="15.5" hidden="1" thickTop="1" thickBot="1" x14ac:dyDescent="0.4">
      <c r="A5062" s="283" t="s">
        <v>1228</v>
      </c>
      <c r="B5062" s="284" t="str">
        <f>VLOOKUP(A5062,[4]Lists!A:B,2,FALSE)</f>
        <v>TUR003</v>
      </c>
      <c r="C5062" s="284" t="str">
        <f>VLOOKUP(A5062,Lists!B:D,3,FALSE)</f>
        <v>TUR</v>
      </c>
      <c r="D5062" s="285" t="s">
        <v>5113</v>
      </c>
      <c r="E5062" s="285">
        <v>1039258</v>
      </c>
      <c r="F5062" s="285" t="s">
        <v>2566</v>
      </c>
      <c r="G5062" s="285" t="s">
        <v>731</v>
      </c>
      <c r="H5062" s="278">
        <f t="shared" si="158"/>
        <v>2</v>
      </c>
      <c r="I5062" s="251"/>
      <c r="J5062" s="285" t="s">
        <v>4183</v>
      </c>
      <c r="K5062" s="278" t="str">
        <f t="shared" si="159"/>
        <v>TUR003Severe humanitarian conditions - Level 4</v>
      </c>
      <c r="L5062" s="286">
        <v>43579</v>
      </c>
      <c r="M5062" s="286" t="s">
        <v>3249</v>
      </c>
    </row>
    <row r="5063" spans="1:13" s="269" customFormat="1" ht="15.5" hidden="1" thickTop="1" thickBot="1" x14ac:dyDescent="0.4">
      <c r="A5063" s="287" t="s">
        <v>1253</v>
      </c>
      <c r="B5063" s="288" t="str">
        <f>VLOOKUP(A5063,Lists!B:C,2,FALSE)</f>
        <v>TCD004</v>
      </c>
      <c r="C5063" s="288" t="str">
        <f>VLOOKUP(A5063,Lists!B:D,3,FALSE)</f>
        <v>TCD</v>
      </c>
      <c r="D5063" s="289" t="s">
        <v>752</v>
      </c>
      <c r="E5063" s="289">
        <v>1120304</v>
      </c>
      <c r="F5063" s="289" t="s">
        <v>2527</v>
      </c>
      <c r="G5063" s="289" t="s">
        <v>731</v>
      </c>
      <c r="H5063" s="278">
        <f t="shared" si="158"/>
        <v>2</v>
      </c>
      <c r="I5063" s="252" t="s">
        <v>2552</v>
      </c>
      <c r="J5063" s="289" t="s">
        <v>4173</v>
      </c>
      <c r="K5063" s="278" t="str">
        <f t="shared" si="159"/>
        <v>TCD004People in Need</v>
      </c>
      <c r="L5063" s="290">
        <v>43579</v>
      </c>
      <c r="M5063" s="290" t="s">
        <v>3249</v>
      </c>
    </row>
    <row r="5064" spans="1:13" s="269" customFormat="1" ht="15.5" hidden="1" thickTop="1" thickBot="1" x14ac:dyDescent="0.4">
      <c r="A5064" s="283" t="s">
        <v>1253</v>
      </c>
      <c r="B5064" s="284" t="str">
        <f>VLOOKUP(A5064,Lists!B:C,2,FALSE)</f>
        <v>TCD004</v>
      </c>
      <c r="C5064" s="284" t="str">
        <f>VLOOKUP(A5064,Lists!B:D,3,FALSE)</f>
        <v>TCD</v>
      </c>
      <c r="D5064" s="285" t="s">
        <v>5110</v>
      </c>
      <c r="E5064" s="285">
        <v>3176654</v>
      </c>
      <c r="F5064" s="285" t="s">
        <v>2527</v>
      </c>
      <c r="G5064" s="285" t="s">
        <v>731</v>
      </c>
      <c r="H5064" s="278">
        <f t="shared" si="158"/>
        <v>2</v>
      </c>
      <c r="I5064" s="251"/>
      <c r="J5064" s="285" t="s">
        <v>4174</v>
      </c>
      <c r="K5064" s="278" t="str">
        <f t="shared" si="159"/>
        <v>TCD004Minimal humanitarian conditions - Level 1</v>
      </c>
      <c r="L5064" s="286">
        <v>43579</v>
      </c>
      <c r="M5064" s="286" t="s">
        <v>3249</v>
      </c>
    </row>
    <row r="5065" spans="1:13" s="269" customFormat="1" ht="15.5" hidden="1" thickTop="1" thickBot="1" x14ac:dyDescent="0.4">
      <c r="A5065" s="287" t="s">
        <v>1253</v>
      </c>
      <c r="B5065" s="288" t="str">
        <f>VLOOKUP(A5065,Lists!B:C,2,FALSE)</f>
        <v>TCD004</v>
      </c>
      <c r="C5065" s="288" t="str">
        <f>VLOOKUP(A5065,Lists!B:D,3,FALSE)</f>
        <v>TCD</v>
      </c>
      <c r="D5065" s="289" t="s">
        <v>5111</v>
      </c>
      <c r="E5065" s="289">
        <v>0</v>
      </c>
      <c r="F5065" s="289" t="s">
        <v>2527</v>
      </c>
      <c r="G5065" s="289" t="s">
        <v>731</v>
      </c>
      <c r="H5065" s="278">
        <f t="shared" si="158"/>
        <v>2</v>
      </c>
      <c r="I5065" s="252" t="s">
        <v>2552</v>
      </c>
      <c r="J5065" s="289" t="s">
        <v>4162</v>
      </c>
      <c r="K5065" s="278" t="str">
        <f t="shared" si="159"/>
        <v>TCD004Stressed humanitarian conditions - Level 2</v>
      </c>
      <c r="L5065" s="290">
        <v>43579</v>
      </c>
      <c r="M5065" s="290" t="s">
        <v>3249</v>
      </c>
    </row>
    <row r="5066" spans="1:13" s="269" customFormat="1" ht="15.5" hidden="1" thickTop="1" thickBot="1" x14ac:dyDescent="0.4">
      <c r="A5066" s="283" t="s">
        <v>1253</v>
      </c>
      <c r="B5066" s="284" t="str">
        <f>VLOOKUP(A5066,Lists!B:C,2,FALSE)</f>
        <v>TCD004</v>
      </c>
      <c r="C5066" s="284" t="str">
        <f>VLOOKUP(A5066,Lists!B:D,3,FALSE)</f>
        <v>TCD</v>
      </c>
      <c r="D5066" s="285" t="s">
        <v>5112</v>
      </c>
      <c r="E5066" s="285">
        <v>1014352</v>
      </c>
      <c r="F5066" s="285" t="s">
        <v>2527</v>
      </c>
      <c r="G5066" s="285" t="s">
        <v>731</v>
      </c>
      <c r="H5066" s="278">
        <f t="shared" si="158"/>
        <v>2</v>
      </c>
      <c r="I5066" s="251" t="s">
        <v>2552</v>
      </c>
      <c r="J5066" s="285" t="s">
        <v>4175</v>
      </c>
      <c r="K5066" s="278" t="str">
        <f t="shared" si="159"/>
        <v>TCD004Moderate humanitarian conditions - Level 3</v>
      </c>
      <c r="L5066" s="286">
        <v>43579</v>
      </c>
      <c r="M5066" s="286" t="s">
        <v>3249</v>
      </c>
    </row>
    <row r="5067" spans="1:13" s="269" customFormat="1" ht="15.5" hidden="1" thickTop="1" thickBot="1" x14ac:dyDescent="0.4">
      <c r="A5067" s="287" t="s">
        <v>1253</v>
      </c>
      <c r="B5067" s="288" t="str">
        <f>VLOOKUP(A5067,Lists!B:C,2,FALSE)</f>
        <v>TCD004</v>
      </c>
      <c r="C5067" s="288" t="str">
        <f>VLOOKUP(A5067,Lists!B:D,3,FALSE)</f>
        <v>TCD</v>
      </c>
      <c r="D5067" s="289" t="s">
        <v>5113</v>
      </c>
      <c r="E5067" s="289">
        <v>105952</v>
      </c>
      <c r="F5067" s="289" t="s">
        <v>2527</v>
      </c>
      <c r="G5067" s="289" t="s">
        <v>731</v>
      </c>
      <c r="H5067" s="278">
        <f t="shared" si="158"/>
        <v>2</v>
      </c>
      <c r="I5067" s="252" t="s">
        <v>2552</v>
      </c>
      <c r="J5067" s="289" t="s">
        <v>2633</v>
      </c>
      <c r="K5067" s="278" t="str">
        <f t="shared" si="159"/>
        <v>TCD004Severe humanitarian conditions - Level 4</v>
      </c>
      <c r="L5067" s="290">
        <v>43579</v>
      </c>
      <c r="M5067" s="290" t="s">
        <v>3249</v>
      </c>
    </row>
    <row r="5068" spans="1:13" s="269" customFormat="1" ht="15.5" hidden="1" thickTop="1" thickBot="1" x14ac:dyDescent="0.4">
      <c r="A5068" s="283" t="s">
        <v>1253</v>
      </c>
      <c r="B5068" s="284" t="str">
        <f>VLOOKUP(A5068,Lists!B:C,2,FALSE)</f>
        <v>TCD004</v>
      </c>
      <c r="C5068" s="284" t="str">
        <f>VLOOKUP(A5068,Lists!B:D,3,FALSE)</f>
        <v>TCD</v>
      </c>
      <c r="D5068" s="285" t="s">
        <v>5114</v>
      </c>
      <c r="E5068" s="285">
        <v>0</v>
      </c>
      <c r="F5068" s="285" t="s">
        <v>2527</v>
      </c>
      <c r="G5068" s="285" t="s">
        <v>731</v>
      </c>
      <c r="H5068" s="278">
        <f t="shared" si="158"/>
        <v>2</v>
      </c>
      <c r="I5068" s="251" t="s">
        <v>2552</v>
      </c>
      <c r="J5068" s="285" t="s">
        <v>2634</v>
      </c>
      <c r="K5068" s="278" t="str">
        <f t="shared" si="159"/>
        <v>TCD004Extreme humanitarian conditions - Level 5</v>
      </c>
      <c r="L5068" s="286">
        <v>43579</v>
      </c>
      <c r="M5068" s="286" t="s">
        <v>3249</v>
      </c>
    </row>
    <row r="5069" spans="1:13" s="269" customFormat="1" ht="15.5" hidden="1" thickTop="1" thickBot="1" x14ac:dyDescent="0.4">
      <c r="A5069" s="287" t="s">
        <v>5777</v>
      </c>
      <c r="B5069" s="288" t="str">
        <f>VLOOKUP(A5069,Lists!B:C,2,FALSE)</f>
        <v>IDN001</v>
      </c>
      <c r="C5069" s="288" t="str">
        <f>VLOOKUP(A5069,Lists!B:D,3,FALSE)</f>
        <v>IDN</v>
      </c>
      <c r="D5069" s="289" t="s">
        <v>522</v>
      </c>
      <c r="E5069" s="289">
        <v>237655000</v>
      </c>
      <c r="F5069" s="289" t="s">
        <v>4025</v>
      </c>
      <c r="G5069" s="289" t="s">
        <v>731</v>
      </c>
      <c r="H5069" s="278">
        <f t="shared" si="158"/>
        <v>2</v>
      </c>
      <c r="I5069" s="252" t="s">
        <v>4026</v>
      </c>
      <c r="J5069" s="289" t="s">
        <v>1567</v>
      </c>
      <c r="K5069" s="278" t="str">
        <f t="shared" si="159"/>
        <v>IDN001Total population</v>
      </c>
      <c r="L5069" s="290">
        <v>43579</v>
      </c>
      <c r="M5069" s="290" t="s">
        <v>3249</v>
      </c>
    </row>
    <row r="5070" spans="1:13" s="269" customFormat="1" ht="15.5" hidden="1" thickTop="1" thickBot="1" x14ac:dyDescent="0.4">
      <c r="A5070" s="283" t="s">
        <v>5777</v>
      </c>
      <c r="B5070" s="284" t="str">
        <f>VLOOKUP(A5070,Lists!B:C,2,FALSE)</f>
        <v>IDN001</v>
      </c>
      <c r="C5070" s="284" t="str">
        <f>VLOOKUP(A5070,Lists!B:D,3,FALSE)</f>
        <v>IDN</v>
      </c>
      <c r="D5070" s="285" t="s">
        <v>737</v>
      </c>
      <c r="E5070" s="285">
        <v>57639000</v>
      </c>
      <c r="F5070" s="285" t="s">
        <v>4027</v>
      </c>
      <c r="G5070" s="285" t="s">
        <v>731</v>
      </c>
      <c r="H5070" s="278">
        <f t="shared" si="158"/>
        <v>2</v>
      </c>
      <c r="I5070" s="251" t="s">
        <v>4026</v>
      </c>
      <c r="J5070" s="285" t="s">
        <v>4028</v>
      </c>
      <c r="K5070" s="278" t="str">
        <f t="shared" si="159"/>
        <v>IDN001People exposed</v>
      </c>
      <c r="L5070" s="286">
        <v>43579</v>
      </c>
      <c r="M5070" s="286" t="s">
        <v>3249</v>
      </c>
    </row>
    <row r="5071" spans="1:13" s="269" customFormat="1" ht="15.5" hidden="1" thickTop="1" thickBot="1" x14ac:dyDescent="0.4">
      <c r="A5071" s="287" t="s">
        <v>5777</v>
      </c>
      <c r="B5071" s="288" t="str">
        <f>VLOOKUP(A5071,Lists!B:C,2,FALSE)</f>
        <v>IDN001</v>
      </c>
      <c r="C5071" s="288" t="str">
        <f>VLOOKUP(A5071,Lists!B:D,3,FALSE)</f>
        <v>IDN</v>
      </c>
      <c r="D5071" s="289" t="s">
        <v>533</v>
      </c>
      <c r="E5071" s="289">
        <v>1467000</v>
      </c>
      <c r="F5071" s="289" t="s">
        <v>4029</v>
      </c>
      <c r="G5071" s="289" t="s">
        <v>731</v>
      </c>
      <c r="H5071" s="278">
        <f t="shared" si="158"/>
        <v>2</v>
      </c>
      <c r="I5071" s="252" t="s">
        <v>4030</v>
      </c>
      <c r="J5071" s="289" t="s">
        <v>4031</v>
      </c>
      <c r="K5071" s="278" t="str">
        <f t="shared" si="159"/>
        <v>IDN001People affected</v>
      </c>
      <c r="L5071" s="290">
        <v>43579</v>
      </c>
      <c r="M5071" s="290" t="s">
        <v>3249</v>
      </c>
    </row>
    <row r="5072" spans="1:13" s="269" customFormat="1" ht="15.5" thickTop="1" thickBot="1" x14ac:dyDescent="0.4">
      <c r="A5072" s="283" t="s">
        <v>5777</v>
      </c>
      <c r="B5072" s="284" t="str">
        <f>VLOOKUP(A5072,Lists!B:C,2,FALSE)</f>
        <v>IDN001</v>
      </c>
      <c r="C5072" s="284" t="str">
        <f>VLOOKUP(A5072,Lists!B:D,3,FALSE)</f>
        <v>IDN</v>
      </c>
      <c r="D5072" s="285" t="s">
        <v>666</v>
      </c>
      <c r="E5072" s="285">
        <v>604000</v>
      </c>
      <c r="F5072" s="285" t="s">
        <v>4032</v>
      </c>
      <c r="G5072" s="285" t="s">
        <v>731</v>
      </c>
      <c r="H5072" s="278">
        <f t="shared" si="158"/>
        <v>2</v>
      </c>
      <c r="I5072" s="251" t="s">
        <v>4033</v>
      </c>
      <c r="J5072" s="285" t="s">
        <v>4034</v>
      </c>
      <c r="K5072" s="278" t="str">
        <f t="shared" si="159"/>
        <v>IDN001People displaced</v>
      </c>
      <c r="L5072" s="286">
        <v>43579</v>
      </c>
      <c r="M5072" s="286" t="s">
        <v>3249</v>
      </c>
    </row>
    <row r="5073" spans="1:13" s="269" customFormat="1" ht="15.5" hidden="1" thickTop="1" thickBot="1" x14ac:dyDescent="0.4">
      <c r="A5073" s="287" t="s">
        <v>5777</v>
      </c>
      <c r="B5073" s="288" t="str">
        <f>VLOOKUP(A5073,Lists!B:C,2,FALSE)</f>
        <v>IDN001</v>
      </c>
      <c r="C5073" s="288" t="str">
        <f>VLOOKUP(A5073,Lists!B:D,3,FALSE)</f>
        <v>IDN</v>
      </c>
      <c r="D5073" s="289" t="s">
        <v>5028</v>
      </c>
      <c r="E5073" s="289" t="s">
        <v>446</v>
      </c>
      <c r="F5073" s="289"/>
      <c r="G5073" s="289" t="s">
        <v>446</v>
      </c>
      <c r="H5073" s="278" t="str">
        <f t="shared" si="158"/>
        <v>x</v>
      </c>
      <c r="I5073" s="252"/>
      <c r="J5073" s="289" t="s">
        <v>1578</v>
      </c>
      <c r="K5073" s="278" t="str">
        <f t="shared" si="159"/>
        <v>IDN001Illness cases reported</v>
      </c>
      <c r="L5073" s="290">
        <v>43579</v>
      </c>
      <c r="M5073" s="290" t="s">
        <v>3249</v>
      </c>
    </row>
    <row r="5074" spans="1:13" s="269" customFormat="1" ht="15.5" hidden="1" thickTop="1" thickBot="1" x14ac:dyDescent="0.4">
      <c r="A5074" s="283" t="s">
        <v>5777</v>
      </c>
      <c r="B5074" s="284" t="str">
        <f>VLOOKUP(A5074,Lists!B:C,2,FALSE)</f>
        <v>IDN001</v>
      </c>
      <c r="C5074" s="284" t="str">
        <f>VLOOKUP(A5074,Lists!B:D,3,FALSE)</f>
        <v>IDN</v>
      </c>
      <c r="D5074" s="285" t="s">
        <v>752</v>
      </c>
      <c r="E5074" s="285">
        <v>1467000</v>
      </c>
      <c r="F5074" s="285" t="s">
        <v>4035</v>
      </c>
      <c r="G5074" s="285" t="s">
        <v>731</v>
      </c>
      <c r="H5074" s="278">
        <f t="shared" si="158"/>
        <v>2</v>
      </c>
      <c r="I5074" s="251" t="s">
        <v>4036</v>
      </c>
      <c r="J5074" s="285" t="s">
        <v>4037</v>
      </c>
      <c r="K5074" s="278" t="str">
        <f t="shared" si="159"/>
        <v>IDN001People in Need</v>
      </c>
      <c r="L5074" s="286">
        <v>43579</v>
      </c>
      <c r="M5074" s="286" t="s">
        <v>3249</v>
      </c>
    </row>
    <row r="5075" spans="1:13" s="269" customFormat="1" ht="15.5" hidden="1" thickTop="1" thickBot="1" x14ac:dyDescent="0.4">
      <c r="A5075" s="287" t="s">
        <v>5777</v>
      </c>
      <c r="B5075" s="288" t="str">
        <f>VLOOKUP(A5075,Lists!B:C,2,FALSE)</f>
        <v>IDN001</v>
      </c>
      <c r="C5075" s="288" t="str">
        <f>VLOOKUP(A5075,Lists!B:D,3,FALSE)</f>
        <v>IDN</v>
      </c>
      <c r="D5075" s="289" t="s">
        <v>5110</v>
      </c>
      <c r="E5075" s="289">
        <v>56172000</v>
      </c>
      <c r="F5075" s="289" t="s">
        <v>4038</v>
      </c>
      <c r="G5075" s="289" t="s">
        <v>731</v>
      </c>
      <c r="H5075" s="278">
        <f t="shared" si="158"/>
        <v>2</v>
      </c>
      <c r="I5075" s="252" t="s">
        <v>4039</v>
      </c>
      <c r="J5075" s="289" t="s">
        <v>3890</v>
      </c>
      <c r="K5075" s="278" t="str">
        <f t="shared" si="159"/>
        <v>IDN001Minimal humanitarian conditions - Level 1</v>
      </c>
      <c r="L5075" s="290">
        <v>43579</v>
      </c>
      <c r="M5075" s="290" t="s">
        <v>3249</v>
      </c>
    </row>
    <row r="5076" spans="1:13" s="269" customFormat="1" ht="15.5" hidden="1" thickTop="1" thickBot="1" x14ac:dyDescent="0.4">
      <c r="A5076" s="283" t="s">
        <v>5777</v>
      </c>
      <c r="B5076" s="284" t="str">
        <f>VLOOKUP(A5076,Lists!B:C,2,FALSE)</f>
        <v>IDN001</v>
      </c>
      <c r="C5076" s="284" t="str">
        <f>VLOOKUP(A5076,Lists!B:D,3,FALSE)</f>
        <v>IDN</v>
      </c>
      <c r="D5076" s="285" t="s">
        <v>5111</v>
      </c>
      <c r="E5076" s="285" t="s">
        <v>446</v>
      </c>
      <c r="F5076" s="285"/>
      <c r="G5076" s="285" t="s">
        <v>446</v>
      </c>
      <c r="H5076" s="278" t="str">
        <f t="shared" si="158"/>
        <v>x</v>
      </c>
      <c r="I5076" s="251"/>
      <c r="J5076" s="285" t="s">
        <v>4040</v>
      </c>
      <c r="K5076" s="278" t="str">
        <f t="shared" si="159"/>
        <v>IDN001Stressed humanitarian conditions - Level 2</v>
      </c>
      <c r="L5076" s="286">
        <v>43579</v>
      </c>
      <c r="M5076" s="286" t="s">
        <v>3249</v>
      </c>
    </row>
    <row r="5077" spans="1:13" s="269" customFormat="1" ht="15.5" hidden="1" thickTop="1" thickBot="1" x14ac:dyDescent="0.4">
      <c r="A5077" s="287" t="s">
        <v>5777</v>
      </c>
      <c r="B5077" s="288" t="str">
        <f>VLOOKUP(A5077,Lists!B:C,2,FALSE)</f>
        <v>IDN001</v>
      </c>
      <c r="C5077" s="288" t="str">
        <f>VLOOKUP(A5077,Lists!B:D,3,FALSE)</f>
        <v>IDN</v>
      </c>
      <c r="D5077" s="289" t="s">
        <v>5112</v>
      </c>
      <c r="E5077" s="289">
        <v>863000</v>
      </c>
      <c r="F5077" s="289" t="s">
        <v>4041</v>
      </c>
      <c r="G5077" s="289" t="s">
        <v>731</v>
      </c>
      <c r="H5077" s="278">
        <f t="shared" si="158"/>
        <v>2</v>
      </c>
      <c r="I5077" s="252" t="s">
        <v>4042</v>
      </c>
      <c r="J5077" s="289" t="s">
        <v>4043</v>
      </c>
      <c r="K5077" s="278" t="str">
        <f t="shared" si="159"/>
        <v>IDN001Moderate humanitarian conditions - Level 3</v>
      </c>
      <c r="L5077" s="290">
        <v>43579</v>
      </c>
      <c r="M5077" s="290" t="s">
        <v>3249</v>
      </c>
    </row>
    <row r="5078" spans="1:13" s="269" customFormat="1" ht="15.5" hidden="1" thickTop="1" thickBot="1" x14ac:dyDescent="0.4">
      <c r="A5078" s="283" t="s">
        <v>5777</v>
      </c>
      <c r="B5078" s="284" t="str">
        <f>VLOOKUP(A5078,Lists!B:C,2,FALSE)</f>
        <v>IDN001</v>
      </c>
      <c r="C5078" s="284" t="str">
        <f>VLOOKUP(A5078,Lists!B:D,3,FALSE)</f>
        <v>IDN</v>
      </c>
      <c r="D5078" s="285" t="s">
        <v>5113</v>
      </c>
      <c r="E5078" s="285">
        <v>604000</v>
      </c>
      <c r="F5078" s="285" t="s">
        <v>4041</v>
      </c>
      <c r="G5078" s="285" t="s">
        <v>731</v>
      </c>
      <c r="H5078" s="278">
        <f t="shared" si="158"/>
        <v>2</v>
      </c>
      <c r="I5078" s="251" t="s">
        <v>4042</v>
      </c>
      <c r="J5078" s="285" t="s">
        <v>1596</v>
      </c>
      <c r="K5078" s="278" t="str">
        <f t="shared" si="159"/>
        <v>IDN001Severe humanitarian conditions - Level 4</v>
      </c>
      <c r="L5078" s="286">
        <v>43579</v>
      </c>
      <c r="M5078" s="286" t="s">
        <v>3249</v>
      </c>
    </row>
    <row r="5079" spans="1:13" s="269" customFormat="1" ht="15.5" hidden="1" thickTop="1" thickBot="1" x14ac:dyDescent="0.4">
      <c r="A5079" s="287" t="s">
        <v>2953</v>
      </c>
      <c r="B5079" s="288" t="str">
        <f>VLOOKUP(A5079,Lists!B:C,2,FALSE)</f>
        <v>CAF001</v>
      </c>
      <c r="C5079" s="288" t="str">
        <f>VLOOKUP(A5079,Lists!B:D,3,FALSE)</f>
        <v>CAF</v>
      </c>
      <c r="D5079" s="289" t="s">
        <v>522</v>
      </c>
      <c r="E5079" s="289">
        <v>4360000</v>
      </c>
      <c r="F5079" s="289" t="s">
        <v>4044</v>
      </c>
      <c r="G5079" s="289" t="s">
        <v>731</v>
      </c>
      <c r="H5079" s="278">
        <f t="shared" si="158"/>
        <v>2</v>
      </c>
      <c r="I5079" s="252" t="s">
        <v>4054</v>
      </c>
      <c r="J5079" s="289" t="s">
        <v>4053</v>
      </c>
      <c r="K5079" s="278" t="str">
        <f t="shared" si="159"/>
        <v>CAF001Total population</v>
      </c>
      <c r="L5079" s="290">
        <v>43579</v>
      </c>
      <c r="M5079" s="290" t="s">
        <v>3248</v>
      </c>
    </row>
    <row r="5080" spans="1:13" s="269" customFormat="1" ht="15.5" hidden="1" thickTop="1" thickBot="1" x14ac:dyDescent="0.4">
      <c r="A5080" s="283" t="s">
        <v>2953</v>
      </c>
      <c r="B5080" s="284" t="str">
        <f>VLOOKUP(A5080,Lists!B:C,2,FALSE)</f>
        <v>CAF001</v>
      </c>
      <c r="C5080" s="284" t="str">
        <f>VLOOKUP(A5080,Lists!B:D,3,FALSE)</f>
        <v>CAF</v>
      </c>
      <c r="D5080" s="285" t="s">
        <v>737</v>
      </c>
      <c r="E5080" s="285">
        <v>4360000</v>
      </c>
      <c r="F5080" s="285" t="s">
        <v>4044</v>
      </c>
      <c r="G5080" s="285" t="s">
        <v>732</v>
      </c>
      <c r="H5080" s="278">
        <f t="shared" si="158"/>
        <v>1</v>
      </c>
      <c r="I5080" s="251" t="s">
        <v>4054</v>
      </c>
      <c r="J5080" s="285" t="s">
        <v>1613</v>
      </c>
      <c r="K5080" s="278" t="str">
        <f t="shared" si="159"/>
        <v>CAF001People exposed</v>
      </c>
      <c r="L5080" s="286">
        <v>43579</v>
      </c>
      <c r="M5080" s="286" t="s">
        <v>3248</v>
      </c>
    </row>
    <row r="5081" spans="1:13" s="269" customFormat="1" ht="15.5" hidden="1" thickTop="1" thickBot="1" x14ac:dyDescent="0.4">
      <c r="A5081" s="287" t="s">
        <v>2953</v>
      </c>
      <c r="B5081" s="288" t="str">
        <f>VLOOKUP(A5081,Lists!B:C,2,FALSE)</f>
        <v>CAF001</v>
      </c>
      <c r="C5081" s="288" t="str">
        <f>VLOOKUP(A5081,Lists!B:D,3,FALSE)</f>
        <v>CAF</v>
      </c>
      <c r="D5081" s="289" t="s">
        <v>533</v>
      </c>
      <c r="E5081" s="289">
        <v>4360000</v>
      </c>
      <c r="F5081" s="289" t="s">
        <v>4044</v>
      </c>
      <c r="G5081" s="289" t="s">
        <v>732</v>
      </c>
      <c r="H5081" s="278">
        <f t="shared" si="158"/>
        <v>1</v>
      </c>
      <c r="I5081" s="252" t="s">
        <v>4054</v>
      </c>
      <c r="J5081" s="289" t="s">
        <v>1613</v>
      </c>
      <c r="K5081" s="278" t="str">
        <f t="shared" si="159"/>
        <v>CAF001People affected</v>
      </c>
      <c r="L5081" s="290">
        <v>43579</v>
      </c>
      <c r="M5081" s="290" t="s">
        <v>3248</v>
      </c>
    </row>
    <row r="5082" spans="1:13" s="269" customFormat="1" ht="15.5" thickTop="1" thickBot="1" x14ac:dyDescent="0.4">
      <c r="A5082" s="283" t="s">
        <v>2953</v>
      </c>
      <c r="B5082" s="284" t="str">
        <f>VLOOKUP(A5082,Lists!B:C,2,FALSE)</f>
        <v>CAF001</v>
      </c>
      <c r="C5082" s="284" t="str">
        <f>VLOOKUP(A5082,Lists!B:D,3,FALSE)</f>
        <v>CAF</v>
      </c>
      <c r="D5082" s="285" t="s">
        <v>666</v>
      </c>
      <c r="E5082" s="285">
        <v>1743000</v>
      </c>
      <c r="F5082" s="285" t="s">
        <v>4045</v>
      </c>
      <c r="G5082" s="285" t="s">
        <v>732</v>
      </c>
      <c r="H5082" s="278">
        <f t="shared" si="158"/>
        <v>1</v>
      </c>
      <c r="I5082" s="251" t="s">
        <v>4055</v>
      </c>
      <c r="J5082" s="285" t="s">
        <v>4052</v>
      </c>
      <c r="K5082" s="278" t="str">
        <f t="shared" si="159"/>
        <v>CAF001People displaced</v>
      </c>
      <c r="L5082" s="286">
        <v>43579</v>
      </c>
      <c r="M5082" s="286" t="s">
        <v>3248</v>
      </c>
    </row>
    <row r="5083" spans="1:13" s="269" customFormat="1" ht="15.5" hidden="1" thickTop="1" thickBot="1" x14ac:dyDescent="0.4">
      <c r="A5083" s="287" t="s">
        <v>2953</v>
      </c>
      <c r="B5083" s="288" t="str">
        <f>VLOOKUP(A5083,Lists!B:C,2,FALSE)</f>
        <v>CAF001</v>
      </c>
      <c r="C5083" s="288" t="str">
        <f>VLOOKUP(A5083,Lists!B:D,3,FALSE)</f>
        <v>CAF</v>
      </c>
      <c r="D5083" s="289" t="s">
        <v>5029</v>
      </c>
      <c r="E5083" s="289">
        <v>379</v>
      </c>
      <c r="F5083" s="289" t="s">
        <v>4046</v>
      </c>
      <c r="G5083" s="289" t="s">
        <v>730</v>
      </c>
      <c r="H5083" s="278">
        <f t="shared" si="158"/>
        <v>3</v>
      </c>
      <c r="I5083" s="252" t="s">
        <v>1609</v>
      </c>
      <c r="J5083" s="289" t="s">
        <v>4051</v>
      </c>
      <c r="K5083" s="278" t="str">
        <f t="shared" si="159"/>
        <v>CAF001Fatalities reported</v>
      </c>
      <c r="L5083" s="290">
        <v>43579</v>
      </c>
      <c r="M5083" s="290" t="s">
        <v>3248</v>
      </c>
    </row>
    <row r="5084" spans="1:13" s="269" customFormat="1" ht="15.5" hidden="1" thickTop="1" thickBot="1" x14ac:dyDescent="0.4">
      <c r="A5084" s="283" t="s">
        <v>2953</v>
      </c>
      <c r="B5084" s="284" t="str">
        <f>VLOOKUP(A5084,Lists!B:C,2,FALSE)</f>
        <v>CAF001</v>
      </c>
      <c r="C5084" s="284" t="str">
        <f>VLOOKUP(A5084,Lists!B:D,3,FALSE)</f>
        <v>CAF</v>
      </c>
      <c r="D5084" s="285" t="s">
        <v>5115</v>
      </c>
      <c r="E5084" s="285">
        <v>379</v>
      </c>
      <c r="F5084" s="285" t="s">
        <v>4046</v>
      </c>
      <c r="G5084" s="285" t="s">
        <v>730</v>
      </c>
      <c r="H5084" s="278">
        <f t="shared" si="158"/>
        <v>3</v>
      </c>
      <c r="I5084" s="251" t="s">
        <v>1609</v>
      </c>
      <c r="J5084" s="285" t="s">
        <v>4051</v>
      </c>
      <c r="K5084" s="278" t="str">
        <f t="shared" si="159"/>
        <v>CAF001Fatalities in all crises</v>
      </c>
      <c r="L5084" s="286">
        <v>43579</v>
      </c>
      <c r="M5084" s="286" t="s">
        <v>3248</v>
      </c>
    </row>
    <row r="5085" spans="1:13" s="269" customFormat="1" ht="15.5" hidden="1" thickTop="1" thickBot="1" x14ac:dyDescent="0.4">
      <c r="A5085" s="287" t="s">
        <v>2953</v>
      </c>
      <c r="B5085" s="288" t="str">
        <f>VLOOKUP(A5085,Lists!B:C,2,FALSE)</f>
        <v>CAF001</v>
      </c>
      <c r="C5085" s="288" t="str">
        <f>VLOOKUP(A5085,Lists!B:D,3,FALSE)</f>
        <v>CAF</v>
      </c>
      <c r="D5085" s="289" t="s">
        <v>752</v>
      </c>
      <c r="E5085" s="289">
        <v>2900000</v>
      </c>
      <c r="F5085" s="289" t="s">
        <v>923</v>
      </c>
      <c r="G5085" s="289" t="s">
        <v>731</v>
      </c>
      <c r="H5085" s="278">
        <f t="shared" si="158"/>
        <v>2</v>
      </c>
      <c r="I5085" s="252" t="s">
        <v>1610</v>
      </c>
      <c r="J5085" s="289" t="s">
        <v>1616</v>
      </c>
      <c r="K5085" s="278" t="str">
        <f t="shared" si="159"/>
        <v>CAF001People in Need</v>
      </c>
      <c r="L5085" s="290">
        <v>43579</v>
      </c>
      <c r="M5085" s="290" t="s">
        <v>3249</v>
      </c>
    </row>
    <row r="5086" spans="1:13" s="269" customFormat="1" ht="15.5" hidden="1" thickTop="1" thickBot="1" x14ac:dyDescent="0.4">
      <c r="A5086" s="283" t="s">
        <v>2953</v>
      </c>
      <c r="B5086" s="284" t="str">
        <f>VLOOKUP(A5086,Lists!B:C,2,FALSE)</f>
        <v>CAF001</v>
      </c>
      <c r="C5086" s="284" t="str">
        <f>VLOOKUP(A5086,Lists!B:D,3,FALSE)</f>
        <v>CAF</v>
      </c>
      <c r="D5086" s="285" t="s">
        <v>5110</v>
      </c>
      <c r="E5086" s="285">
        <v>0</v>
      </c>
      <c r="F5086" s="285" t="s">
        <v>923</v>
      </c>
      <c r="G5086" s="285" t="s">
        <v>731</v>
      </c>
      <c r="H5086" s="278">
        <f t="shared" si="158"/>
        <v>2</v>
      </c>
      <c r="I5086" s="251" t="s">
        <v>1610</v>
      </c>
      <c r="J5086" s="285" t="s">
        <v>4047</v>
      </c>
      <c r="K5086" s="278" t="str">
        <f t="shared" si="159"/>
        <v>CAF001Minimal humanitarian conditions - Level 1</v>
      </c>
      <c r="L5086" s="286">
        <v>43579</v>
      </c>
      <c r="M5086" s="286" t="s">
        <v>3249</v>
      </c>
    </row>
    <row r="5087" spans="1:13" s="269" customFormat="1" ht="15.5" hidden="1" thickTop="1" thickBot="1" x14ac:dyDescent="0.4">
      <c r="A5087" s="287" t="s">
        <v>2953</v>
      </c>
      <c r="B5087" s="288" t="str">
        <f>VLOOKUP(A5087,Lists!B:C,2,FALSE)</f>
        <v>CAF001</v>
      </c>
      <c r="C5087" s="288" t="str">
        <f>VLOOKUP(A5087,Lists!B:D,3,FALSE)</f>
        <v>CAF</v>
      </c>
      <c r="D5087" s="289" t="s">
        <v>5111</v>
      </c>
      <c r="E5087" s="289">
        <v>1460000</v>
      </c>
      <c r="F5087" s="289" t="s">
        <v>923</v>
      </c>
      <c r="G5087" s="289" t="s">
        <v>731</v>
      </c>
      <c r="H5087" s="278">
        <f t="shared" si="158"/>
        <v>2</v>
      </c>
      <c r="I5087" s="252" t="s">
        <v>1610</v>
      </c>
      <c r="J5087" s="289" t="s">
        <v>4048</v>
      </c>
      <c r="K5087" s="278" t="str">
        <f t="shared" si="159"/>
        <v>CAF001Stressed humanitarian conditions - Level 2</v>
      </c>
      <c r="L5087" s="290">
        <v>43579</v>
      </c>
      <c r="M5087" s="290" t="s">
        <v>3249</v>
      </c>
    </row>
    <row r="5088" spans="1:13" s="269" customFormat="1" ht="15.5" hidden="1" thickTop="1" thickBot="1" x14ac:dyDescent="0.4">
      <c r="A5088" s="283" t="s">
        <v>2953</v>
      </c>
      <c r="B5088" s="284" t="str">
        <f>VLOOKUP(A5088,Lists!B:C,2,FALSE)</f>
        <v>CAF001</v>
      </c>
      <c r="C5088" s="284" t="str">
        <f>VLOOKUP(A5088,Lists!B:D,3,FALSE)</f>
        <v>CAF</v>
      </c>
      <c r="D5088" s="285" t="s">
        <v>5112</v>
      </c>
      <c r="E5088" s="285">
        <v>1300000</v>
      </c>
      <c r="F5088" s="285" t="s">
        <v>923</v>
      </c>
      <c r="G5088" s="285" t="s">
        <v>731</v>
      </c>
      <c r="H5088" s="278">
        <f t="shared" si="158"/>
        <v>2</v>
      </c>
      <c r="I5088" s="251" t="s">
        <v>1610</v>
      </c>
      <c r="J5088" s="285" t="s">
        <v>4049</v>
      </c>
      <c r="K5088" s="278" t="str">
        <f t="shared" si="159"/>
        <v>CAF001Moderate humanitarian conditions - Level 3</v>
      </c>
      <c r="L5088" s="286">
        <v>43579</v>
      </c>
      <c r="M5088" s="286" t="s">
        <v>3249</v>
      </c>
    </row>
    <row r="5089" spans="1:13" s="269" customFormat="1" ht="15.5" hidden="1" thickTop="1" thickBot="1" x14ac:dyDescent="0.4">
      <c r="A5089" s="287" t="s">
        <v>2953</v>
      </c>
      <c r="B5089" s="288" t="str">
        <f>VLOOKUP(A5089,Lists!B:C,2,FALSE)</f>
        <v>CAF001</v>
      </c>
      <c r="C5089" s="288" t="str">
        <f>VLOOKUP(A5089,Lists!B:D,3,FALSE)</f>
        <v>CAF</v>
      </c>
      <c r="D5089" s="289" t="s">
        <v>5113</v>
      </c>
      <c r="E5089" s="289">
        <v>1600000</v>
      </c>
      <c r="F5089" s="289" t="s">
        <v>923</v>
      </c>
      <c r="G5089" s="289" t="s">
        <v>731</v>
      </c>
      <c r="H5089" s="278">
        <f t="shared" si="158"/>
        <v>2</v>
      </c>
      <c r="I5089" s="252" t="s">
        <v>1610</v>
      </c>
      <c r="J5089" s="289" t="s">
        <v>4050</v>
      </c>
      <c r="K5089" s="278" t="str">
        <f t="shared" si="159"/>
        <v>CAF001Severe humanitarian conditions - Level 4</v>
      </c>
      <c r="L5089" s="290">
        <v>43579</v>
      </c>
      <c r="M5089" s="290" t="s">
        <v>3249</v>
      </c>
    </row>
    <row r="5090" spans="1:13" s="269" customFormat="1" ht="15.5" hidden="1" thickTop="1" thickBot="1" x14ac:dyDescent="0.4">
      <c r="A5090" s="283" t="s">
        <v>2953</v>
      </c>
      <c r="B5090" s="284" t="str">
        <f>VLOOKUP(A5090,Lists!B:C,2,FALSE)</f>
        <v>CAF001</v>
      </c>
      <c r="C5090" s="284" t="str">
        <f>VLOOKUP(A5090,Lists!B:D,3,FALSE)</f>
        <v>CAF</v>
      </c>
      <c r="D5090" s="285" t="s">
        <v>5114</v>
      </c>
      <c r="E5090" s="285">
        <v>0</v>
      </c>
      <c r="F5090" s="285" t="s">
        <v>923</v>
      </c>
      <c r="G5090" s="285" t="s">
        <v>731</v>
      </c>
      <c r="H5090" s="278">
        <f t="shared" si="158"/>
        <v>2</v>
      </c>
      <c r="I5090" s="251" t="s">
        <v>1610</v>
      </c>
      <c r="J5090" s="285" t="s">
        <v>4065</v>
      </c>
      <c r="K5090" s="278" t="str">
        <f t="shared" si="159"/>
        <v>CAF001Extreme humanitarian conditions - Level 5</v>
      </c>
      <c r="L5090" s="286">
        <v>43579</v>
      </c>
      <c r="M5090" s="286" t="s">
        <v>3249</v>
      </c>
    </row>
    <row r="5091" spans="1:13" s="269" customFormat="1" ht="15.5" hidden="1" thickTop="1" thickBot="1" x14ac:dyDescent="0.4">
      <c r="A5091" s="287" t="s">
        <v>3400</v>
      </c>
      <c r="B5091" s="288" t="str">
        <f>VLOOKUP(A5091,Lists!B:C,2,FALSE)</f>
        <v>NER001</v>
      </c>
      <c r="C5091" s="288" t="str">
        <f>VLOOKUP(A5091,Lists!B:D,3,FALSE)</f>
        <v>NER</v>
      </c>
      <c r="D5091" s="289" t="s">
        <v>522</v>
      </c>
      <c r="E5091" s="289">
        <v>21668000</v>
      </c>
      <c r="F5091" s="289" t="s">
        <v>4056</v>
      </c>
      <c r="G5091" s="289" t="s">
        <v>731</v>
      </c>
      <c r="H5091" s="278">
        <f t="shared" si="158"/>
        <v>2</v>
      </c>
      <c r="I5091" s="252" t="s">
        <v>4066</v>
      </c>
      <c r="J5091" s="289" t="s">
        <v>4057</v>
      </c>
      <c r="K5091" s="278" t="str">
        <f t="shared" si="159"/>
        <v>NER001Total population</v>
      </c>
      <c r="L5091" s="290">
        <v>43579</v>
      </c>
      <c r="M5091" s="290" t="s">
        <v>3248</v>
      </c>
    </row>
    <row r="5092" spans="1:13" s="269" customFormat="1" ht="15.5" thickTop="1" thickBot="1" x14ac:dyDescent="0.4">
      <c r="A5092" s="283" t="s">
        <v>3400</v>
      </c>
      <c r="B5092" s="284" t="str">
        <f>VLOOKUP(A5092,Lists!B:C,2,FALSE)</f>
        <v>NER001</v>
      </c>
      <c r="C5092" s="284" t="str">
        <f>VLOOKUP(A5092,Lists!B:D,3,FALSE)</f>
        <v>NER</v>
      </c>
      <c r="D5092" s="285" t="s">
        <v>666</v>
      </c>
      <c r="E5092" s="285">
        <v>187279</v>
      </c>
      <c r="F5092" s="285" t="s">
        <v>3860</v>
      </c>
      <c r="G5092" s="285" t="s">
        <v>732</v>
      </c>
      <c r="H5092" s="278">
        <f t="shared" si="158"/>
        <v>1</v>
      </c>
      <c r="I5092" s="251" t="s">
        <v>2870</v>
      </c>
      <c r="J5092" s="285" t="s">
        <v>1631</v>
      </c>
      <c r="K5092" s="278" t="str">
        <f t="shared" si="159"/>
        <v>NER001People displaced</v>
      </c>
      <c r="L5092" s="286">
        <v>43579</v>
      </c>
      <c r="M5092" s="286" t="s">
        <v>3248</v>
      </c>
    </row>
    <row r="5093" spans="1:13" s="269" customFormat="1" ht="15.5" hidden="1" thickTop="1" thickBot="1" x14ac:dyDescent="0.4">
      <c r="A5093" s="287" t="s">
        <v>3400</v>
      </c>
      <c r="B5093" s="288" t="str">
        <f>VLOOKUP(A5093,Lists!B:C,2,FALSE)</f>
        <v>NER001</v>
      </c>
      <c r="C5093" s="288" t="str">
        <f>VLOOKUP(A5093,Lists!B:D,3,FALSE)</f>
        <v>NER</v>
      </c>
      <c r="D5093" s="289" t="s">
        <v>5029</v>
      </c>
      <c r="E5093" s="289">
        <v>342</v>
      </c>
      <c r="F5093" s="289" t="s">
        <v>4046</v>
      </c>
      <c r="G5093" s="289" t="s">
        <v>730</v>
      </c>
      <c r="H5093" s="278">
        <f t="shared" si="158"/>
        <v>3</v>
      </c>
      <c r="I5093" s="252" t="s">
        <v>1354</v>
      </c>
      <c r="J5093" s="289" t="s">
        <v>4058</v>
      </c>
      <c r="K5093" s="278" t="str">
        <f t="shared" si="159"/>
        <v>NER001Fatalities reported</v>
      </c>
      <c r="L5093" s="290">
        <v>43579</v>
      </c>
      <c r="M5093" s="290" t="s">
        <v>3248</v>
      </c>
    </row>
    <row r="5094" spans="1:13" s="269" customFormat="1" ht="15.5" hidden="1" thickTop="1" thickBot="1" x14ac:dyDescent="0.4">
      <c r="A5094" s="283" t="s">
        <v>3400</v>
      </c>
      <c r="B5094" s="284" t="str">
        <f>VLOOKUP(A5094,Lists!B:C,2,FALSE)</f>
        <v>NER001</v>
      </c>
      <c r="C5094" s="284" t="str">
        <f>VLOOKUP(A5094,Lists!B:D,3,FALSE)</f>
        <v>NER</v>
      </c>
      <c r="D5094" s="285" t="s">
        <v>5115</v>
      </c>
      <c r="E5094" s="285">
        <v>342</v>
      </c>
      <c r="F5094" s="285" t="s">
        <v>4046</v>
      </c>
      <c r="G5094" s="285" t="s">
        <v>730</v>
      </c>
      <c r="H5094" s="278">
        <f t="shared" si="158"/>
        <v>3</v>
      </c>
      <c r="I5094" s="251" t="s">
        <v>1354</v>
      </c>
      <c r="J5094" s="285" t="s">
        <v>4058</v>
      </c>
      <c r="K5094" s="278" t="str">
        <f t="shared" si="159"/>
        <v>NER001Fatalities in all crises</v>
      </c>
      <c r="L5094" s="286">
        <v>43579</v>
      </c>
      <c r="M5094" s="286" t="s">
        <v>3248</v>
      </c>
    </row>
    <row r="5095" spans="1:13" s="269" customFormat="1" ht="15.5" hidden="1" thickTop="1" thickBot="1" x14ac:dyDescent="0.4">
      <c r="A5095" s="287" t="s">
        <v>3400</v>
      </c>
      <c r="B5095" s="288" t="str">
        <f>VLOOKUP(A5095,Lists!B:C,2,FALSE)</f>
        <v>NER001</v>
      </c>
      <c r="C5095" s="288" t="str">
        <f>VLOOKUP(A5095,Lists!B:D,3,FALSE)</f>
        <v>NER</v>
      </c>
      <c r="D5095" s="289" t="s">
        <v>752</v>
      </c>
      <c r="E5095" s="289">
        <v>2208000</v>
      </c>
      <c r="F5095" s="289" t="s">
        <v>923</v>
      </c>
      <c r="G5095" s="289" t="s">
        <v>731</v>
      </c>
      <c r="H5095" s="278">
        <f t="shared" si="158"/>
        <v>2</v>
      </c>
      <c r="I5095" s="252" t="s">
        <v>1624</v>
      </c>
      <c r="J5095" s="289" t="s">
        <v>4059</v>
      </c>
      <c r="K5095" s="278" t="str">
        <f t="shared" si="159"/>
        <v>NER001People in Need</v>
      </c>
      <c r="L5095" s="290">
        <v>43579</v>
      </c>
      <c r="M5095" s="290" t="s">
        <v>3249</v>
      </c>
    </row>
    <row r="5096" spans="1:13" s="269" customFormat="1" ht="15.5" hidden="1" thickTop="1" thickBot="1" x14ac:dyDescent="0.4">
      <c r="A5096" s="283" t="s">
        <v>3400</v>
      </c>
      <c r="B5096" s="284" t="str">
        <f>VLOOKUP(A5096,Lists!B:C,2,FALSE)</f>
        <v>NER001</v>
      </c>
      <c r="C5096" s="284" t="str">
        <f>VLOOKUP(A5096,Lists!B:D,3,FALSE)</f>
        <v>NER</v>
      </c>
      <c r="D5096" s="285" t="s">
        <v>5110</v>
      </c>
      <c r="E5096" s="285">
        <v>19352000</v>
      </c>
      <c r="F5096" s="285" t="s">
        <v>923</v>
      </c>
      <c r="G5096" s="285" t="s">
        <v>731</v>
      </c>
      <c r="H5096" s="278">
        <f t="shared" si="158"/>
        <v>2</v>
      </c>
      <c r="I5096" s="251" t="s">
        <v>1624</v>
      </c>
      <c r="J5096" s="285" t="s">
        <v>4060</v>
      </c>
      <c r="K5096" s="278" t="str">
        <f t="shared" si="159"/>
        <v>NER001Minimal humanitarian conditions - Level 1</v>
      </c>
      <c r="L5096" s="286">
        <v>43579</v>
      </c>
      <c r="M5096" s="286" t="s">
        <v>3249</v>
      </c>
    </row>
    <row r="5097" spans="1:13" s="269" customFormat="1" ht="15.5" hidden="1" thickTop="1" thickBot="1" x14ac:dyDescent="0.4">
      <c r="A5097" s="287" t="s">
        <v>3400</v>
      </c>
      <c r="B5097" s="288" t="str">
        <f>VLOOKUP(A5097,Lists!B:C,2,FALSE)</f>
        <v>NER001</v>
      </c>
      <c r="C5097" s="288" t="str">
        <f>VLOOKUP(A5097,Lists!B:D,3,FALSE)</f>
        <v>NER</v>
      </c>
      <c r="D5097" s="289" t="s">
        <v>5111</v>
      </c>
      <c r="E5097" s="289">
        <v>108000</v>
      </c>
      <c r="F5097" s="289" t="s">
        <v>923</v>
      </c>
      <c r="G5097" s="289" t="s">
        <v>731</v>
      </c>
      <c r="H5097" s="278">
        <f t="shared" si="158"/>
        <v>2</v>
      </c>
      <c r="I5097" s="252" t="s">
        <v>1624</v>
      </c>
      <c r="J5097" s="289" t="s">
        <v>4061</v>
      </c>
      <c r="K5097" s="278" t="str">
        <f t="shared" si="159"/>
        <v>NER001Stressed humanitarian conditions - Level 2</v>
      </c>
      <c r="L5097" s="290">
        <v>43579</v>
      </c>
      <c r="M5097" s="290" t="s">
        <v>3249</v>
      </c>
    </row>
    <row r="5098" spans="1:13" s="269" customFormat="1" ht="15.5" hidden="1" thickTop="1" thickBot="1" x14ac:dyDescent="0.4">
      <c r="A5098" s="283" t="s">
        <v>3400</v>
      </c>
      <c r="B5098" s="284" t="str">
        <f>VLOOKUP(A5098,Lists!B:C,2,FALSE)</f>
        <v>NER001</v>
      </c>
      <c r="C5098" s="284" t="str">
        <f>VLOOKUP(A5098,Lists!B:D,3,FALSE)</f>
        <v>NER</v>
      </c>
      <c r="D5098" s="285" t="s">
        <v>5112</v>
      </c>
      <c r="E5098" s="285">
        <v>1747000</v>
      </c>
      <c r="F5098" s="285" t="s">
        <v>923</v>
      </c>
      <c r="G5098" s="285" t="s">
        <v>731</v>
      </c>
      <c r="H5098" s="278">
        <f t="shared" si="158"/>
        <v>2</v>
      </c>
      <c r="I5098" s="251" t="s">
        <v>1624</v>
      </c>
      <c r="J5098" s="285" t="s">
        <v>4062</v>
      </c>
      <c r="K5098" s="278" t="str">
        <f t="shared" si="159"/>
        <v>NER001Moderate humanitarian conditions - Level 3</v>
      </c>
      <c r="L5098" s="286">
        <v>43579</v>
      </c>
      <c r="M5098" s="286" t="s">
        <v>3249</v>
      </c>
    </row>
    <row r="5099" spans="1:13" s="269" customFormat="1" ht="15.5" hidden="1" thickTop="1" thickBot="1" x14ac:dyDescent="0.4">
      <c r="A5099" s="287" t="s">
        <v>3400</v>
      </c>
      <c r="B5099" s="288" t="str">
        <f>VLOOKUP(A5099,Lists!B:C,2,FALSE)</f>
        <v>NER001</v>
      </c>
      <c r="C5099" s="288" t="str">
        <f>VLOOKUP(A5099,Lists!B:D,3,FALSE)</f>
        <v>NER</v>
      </c>
      <c r="D5099" s="289" t="s">
        <v>5113</v>
      </c>
      <c r="E5099" s="289">
        <v>461000</v>
      </c>
      <c r="F5099" s="289" t="s">
        <v>923</v>
      </c>
      <c r="G5099" s="289" t="s">
        <v>731</v>
      </c>
      <c r="H5099" s="278">
        <f t="shared" si="158"/>
        <v>2</v>
      </c>
      <c r="I5099" s="252" t="s">
        <v>1624</v>
      </c>
      <c r="J5099" s="289" t="s">
        <v>4063</v>
      </c>
      <c r="K5099" s="278" t="str">
        <f t="shared" si="159"/>
        <v>NER001Severe humanitarian conditions - Level 4</v>
      </c>
      <c r="L5099" s="290">
        <v>43579</v>
      </c>
      <c r="M5099" s="290" t="s">
        <v>3249</v>
      </c>
    </row>
    <row r="5100" spans="1:13" s="269" customFormat="1" ht="15.5" hidden="1" thickTop="1" thickBot="1" x14ac:dyDescent="0.4">
      <c r="A5100" s="283" t="s">
        <v>3400</v>
      </c>
      <c r="B5100" s="284" t="str">
        <f>VLOOKUP(A5100,Lists!B:C,2,FALSE)</f>
        <v>NER001</v>
      </c>
      <c r="C5100" s="284" t="str">
        <f>VLOOKUP(A5100,Lists!B:D,3,FALSE)</f>
        <v>NER</v>
      </c>
      <c r="D5100" s="285" t="s">
        <v>5114</v>
      </c>
      <c r="E5100" s="285">
        <v>0</v>
      </c>
      <c r="F5100" s="285" t="s">
        <v>923</v>
      </c>
      <c r="G5100" s="285" t="s">
        <v>731</v>
      </c>
      <c r="H5100" s="278">
        <f t="shared" si="158"/>
        <v>2</v>
      </c>
      <c r="I5100" s="251" t="s">
        <v>1624</v>
      </c>
      <c r="J5100" s="285" t="s">
        <v>4064</v>
      </c>
      <c r="K5100" s="278" t="str">
        <f t="shared" si="159"/>
        <v>NER001Extreme humanitarian conditions - Level 5</v>
      </c>
      <c r="L5100" s="286">
        <v>43579</v>
      </c>
      <c r="M5100" s="286" t="s">
        <v>3249</v>
      </c>
    </row>
    <row r="5101" spans="1:13" s="269" customFormat="1" ht="15.5" hidden="1" thickTop="1" thickBot="1" x14ac:dyDescent="0.4">
      <c r="A5101" s="287" t="s">
        <v>2973</v>
      </c>
      <c r="B5101" s="288" t="str">
        <f>VLOOKUP(A5101,Lists!B:C,2,FALSE)</f>
        <v>NER002</v>
      </c>
      <c r="C5101" s="288" t="str">
        <f>VLOOKUP(A5101,Lists!B:D,3,FALSE)</f>
        <v>NER</v>
      </c>
      <c r="D5101" s="289" t="s">
        <v>522</v>
      </c>
      <c r="E5101" s="289">
        <v>21688000</v>
      </c>
      <c r="F5101" s="289" t="s">
        <v>4056</v>
      </c>
      <c r="G5101" s="289" t="s">
        <v>731</v>
      </c>
      <c r="H5101" s="278">
        <f t="shared" si="158"/>
        <v>2</v>
      </c>
      <c r="I5101" s="252" t="s">
        <v>4066</v>
      </c>
      <c r="J5101" s="289" t="s">
        <v>4057</v>
      </c>
      <c r="K5101" s="278" t="str">
        <f t="shared" si="159"/>
        <v>NER002Total population</v>
      </c>
      <c r="L5101" s="290">
        <v>43579</v>
      </c>
      <c r="M5101" s="290" t="s">
        <v>3248</v>
      </c>
    </row>
    <row r="5102" spans="1:13" s="269" customFormat="1" ht="15.5" hidden="1" thickTop="1" thickBot="1" x14ac:dyDescent="0.4">
      <c r="A5102" s="283" t="s">
        <v>2973</v>
      </c>
      <c r="B5102" s="284" t="str">
        <f>VLOOKUP(A5102,Lists!B:C,2,FALSE)</f>
        <v>NER002</v>
      </c>
      <c r="C5102" s="284" t="str">
        <f>VLOOKUP(A5102,Lists!B:D,3,FALSE)</f>
        <v>NER</v>
      </c>
      <c r="D5102" s="285" t="s">
        <v>737</v>
      </c>
      <c r="E5102" s="285">
        <v>738000</v>
      </c>
      <c r="F5102" s="285" t="s">
        <v>923</v>
      </c>
      <c r="G5102" s="285" t="s">
        <v>731</v>
      </c>
      <c r="H5102" s="278">
        <f t="shared" si="158"/>
        <v>2</v>
      </c>
      <c r="I5102" s="251" t="s">
        <v>1624</v>
      </c>
      <c r="J5102" s="285" t="s">
        <v>4068</v>
      </c>
      <c r="K5102" s="278" t="str">
        <f t="shared" si="159"/>
        <v>NER002People exposed</v>
      </c>
      <c r="L5102" s="286">
        <v>43579</v>
      </c>
      <c r="M5102" s="286" t="s">
        <v>3248</v>
      </c>
    </row>
    <row r="5103" spans="1:13" s="269" customFormat="1" ht="15.5" hidden="1" thickTop="1" thickBot="1" x14ac:dyDescent="0.4">
      <c r="A5103" s="287" t="s">
        <v>2973</v>
      </c>
      <c r="B5103" s="288" t="str">
        <f>VLOOKUP(A5103,Lists!B:C,2,FALSE)</f>
        <v>NER002</v>
      </c>
      <c r="C5103" s="288" t="str">
        <f>VLOOKUP(A5103,Lists!B:D,3,FALSE)</f>
        <v>NER</v>
      </c>
      <c r="D5103" s="289" t="s">
        <v>533</v>
      </c>
      <c r="E5103" s="289">
        <v>469000</v>
      </c>
      <c r="F5103" s="289" t="s">
        <v>923</v>
      </c>
      <c r="G5103" s="289" t="s">
        <v>731</v>
      </c>
      <c r="H5103" s="278">
        <f t="shared" si="158"/>
        <v>2</v>
      </c>
      <c r="I5103" s="252" t="s">
        <v>1624</v>
      </c>
      <c r="J5103" s="289" t="s">
        <v>1635</v>
      </c>
      <c r="K5103" s="278" t="str">
        <f t="shared" si="159"/>
        <v>NER002People affected</v>
      </c>
      <c r="L5103" s="290">
        <v>43579</v>
      </c>
      <c r="M5103" s="290" t="s">
        <v>3248</v>
      </c>
    </row>
    <row r="5104" spans="1:13" s="269" customFormat="1" ht="15.5" thickTop="1" thickBot="1" x14ac:dyDescent="0.4">
      <c r="A5104" s="283" t="s">
        <v>2973</v>
      </c>
      <c r="B5104" s="284" t="str">
        <f>VLOOKUP(A5104,Lists!B:C,2,FALSE)</f>
        <v>NER002</v>
      </c>
      <c r="C5104" s="284" t="str">
        <f>VLOOKUP(A5104,Lists!B:D,3,FALSE)</f>
        <v>NER</v>
      </c>
      <c r="D5104" s="285" t="s">
        <v>666</v>
      </c>
      <c r="E5104" s="285">
        <v>130019</v>
      </c>
      <c r="F5104" s="285" t="s">
        <v>4067</v>
      </c>
      <c r="G5104" s="285" t="s">
        <v>732</v>
      </c>
      <c r="H5104" s="278">
        <f t="shared" si="158"/>
        <v>1</v>
      </c>
      <c r="I5104" s="251" t="s">
        <v>4072</v>
      </c>
      <c r="J5104" s="285" t="s">
        <v>1637</v>
      </c>
      <c r="K5104" s="278" t="str">
        <f t="shared" si="159"/>
        <v>NER002People displaced</v>
      </c>
      <c r="L5104" s="286">
        <v>43579</v>
      </c>
      <c r="M5104" s="286" t="s">
        <v>3248</v>
      </c>
    </row>
    <row r="5105" spans="1:13" s="269" customFormat="1" ht="15.5" hidden="1" thickTop="1" thickBot="1" x14ac:dyDescent="0.4">
      <c r="A5105" s="287" t="s">
        <v>2973</v>
      </c>
      <c r="B5105" s="288" t="str">
        <f>VLOOKUP(A5105,Lists!B:C,2,FALSE)</f>
        <v>NER002</v>
      </c>
      <c r="C5105" s="288" t="str">
        <f>VLOOKUP(A5105,Lists!B:D,3,FALSE)</f>
        <v>NER</v>
      </c>
      <c r="D5105" s="289" t="s">
        <v>5029</v>
      </c>
      <c r="E5105" s="289">
        <v>249</v>
      </c>
      <c r="F5105" s="289" t="s">
        <v>4046</v>
      </c>
      <c r="G5105" s="289" t="s">
        <v>730</v>
      </c>
      <c r="H5105" s="278">
        <f t="shared" si="158"/>
        <v>3</v>
      </c>
      <c r="I5105" s="252" t="s">
        <v>1354</v>
      </c>
      <c r="J5105" s="289" t="s">
        <v>4058</v>
      </c>
      <c r="K5105" s="278" t="str">
        <f t="shared" si="159"/>
        <v>NER002Fatalities reported</v>
      </c>
      <c r="L5105" s="290">
        <v>43579</v>
      </c>
      <c r="M5105" s="290" t="s">
        <v>3248</v>
      </c>
    </row>
    <row r="5106" spans="1:13" s="269" customFormat="1" ht="15.5" hidden="1" thickTop="1" thickBot="1" x14ac:dyDescent="0.4">
      <c r="A5106" s="283" t="s">
        <v>2973</v>
      </c>
      <c r="B5106" s="284" t="str">
        <f>VLOOKUP(A5106,Lists!B:C,2,FALSE)</f>
        <v>NER002</v>
      </c>
      <c r="C5106" s="284" t="str">
        <f>VLOOKUP(A5106,Lists!B:D,3,FALSE)</f>
        <v>NER</v>
      </c>
      <c r="D5106" s="285" t="s">
        <v>5115</v>
      </c>
      <c r="E5106" s="285">
        <v>342</v>
      </c>
      <c r="F5106" s="285" t="s">
        <v>4046</v>
      </c>
      <c r="G5106" s="285" t="s">
        <v>730</v>
      </c>
      <c r="H5106" s="278">
        <f t="shared" si="158"/>
        <v>3</v>
      </c>
      <c r="I5106" s="251" t="s">
        <v>1354</v>
      </c>
      <c r="J5106" s="285" t="s">
        <v>4058</v>
      </c>
      <c r="K5106" s="278" t="str">
        <f t="shared" si="159"/>
        <v>NER002Fatalities in all crises</v>
      </c>
      <c r="L5106" s="286">
        <v>43579</v>
      </c>
      <c r="M5106" s="286" t="s">
        <v>3248</v>
      </c>
    </row>
    <row r="5107" spans="1:13" s="269" customFormat="1" ht="15.5" hidden="1" thickTop="1" thickBot="1" x14ac:dyDescent="0.4">
      <c r="A5107" s="287" t="s">
        <v>2973</v>
      </c>
      <c r="B5107" s="288" t="str">
        <f>VLOOKUP(A5107,Lists!B:C,2,FALSE)</f>
        <v>NER002</v>
      </c>
      <c r="C5107" s="288" t="str">
        <f>VLOOKUP(A5107,Lists!B:D,3,FALSE)</f>
        <v>NER</v>
      </c>
      <c r="D5107" s="289" t="s">
        <v>752</v>
      </c>
      <c r="E5107" s="289">
        <v>469000</v>
      </c>
      <c r="F5107" s="289" t="s">
        <v>923</v>
      </c>
      <c r="G5107" s="289" t="s">
        <v>731</v>
      </c>
      <c r="H5107" s="278">
        <f t="shared" si="158"/>
        <v>2</v>
      </c>
      <c r="I5107" s="252" t="s">
        <v>1624</v>
      </c>
      <c r="J5107" s="289" t="s">
        <v>4069</v>
      </c>
      <c r="K5107" s="278" t="str">
        <f t="shared" si="159"/>
        <v>NER002People in Need</v>
      </c>
      <c r="L5107" s="290">
        <v>43579</v>
      </c>
      <c r="M5107" s="290" t="s">
        <v>3249</v>
      </c>
    </row>
    <row r="5108" spans="1:13" s="269" customFormat="1" ht="15.5" hidden="1" thickTop="1" thickBot="1" x14ac:dyDescent="0.4">
      <c r="A5108" s="283" t="s">
        <v>2973</v>
      </c>
      <c r="B5108" s="284" t="str">
        <f>VLOOKUP(A5108,Lists!B:C,2,FALSE)</f>
        <v>NER002</v>
      </c>
      <c r="C5108" s="284" t="str">
        <f>VLOOKUP(A5108,Lists!B:D,3,FALSE)</f>
        <v>NER</v>
      </c>
      <c r="D5108" s="285" t="s">
        <v>5110</v>
      </c>
      <c r="E5108" s="285">
        <v>0</v>
      </c>
      <c r="F5108" s="285" t="s">
        <v>923</v>
      </c>
      <c r="G5108" s="285" t="s">
        <v>731</v>
      </c>
      <c r="H5108" s="278">
        <f t="shared" si="158"/>
        <v>2</v>
      </c>
      <c r="I5108" s="251" t="s">
        <v>1624</v>
      </c>
      <c r="J5108" s="285" t="s">
        <v>4070</v>
      </c>
      <c r="K5108" s="278" t="str">
        <f t="shared" si="159"/>
        <v>NER002Minimal humanitarian conditions - Level 1</v>
      </c>
      <c r="L5108" s="286">
        <v>43579</v>
      </c>
      <c r="M5108" s="286" t="s">
        <v>3249</v>
      </c>
    </row>
    <row r="5109" spans="1:13" s="269" customFormat="1" ht="15.5" hidden="1" thickTop="1" thickBot="1" x14ac:dyDescent="0.4">
      <c r="A5109" s="287" t="s">
        <v>2973</v>
      </c>
      <c r="B5109" s="288" t="str">
        <f>VLOOKUP(A5109,Lists!B:C,2,FALSE)</f>
        <v>NER002</v>
      </c>
      <c r="C5109" s="288" t="str">
        <f>VLOOKUP(A5109,Lists!B:D,3,FALSE)</f>
        <v>NER</v>
      </c>
      <c r="D5109" s="289" t="s">
        <v>5111</v>
      </c>
      <c r="E5109" s="289">
        <v>269000</v>
      </c>
      <c r="F5109" s="289" t="s">
        <v>923</v>
      </c>
      <c r="G5109" s="289" t="s">
        <v>731</v>
      </c>
      <c r="H5109" s="278">
        <f t="shared" si="158"/>
        <v>2</v>
      </c>
      <c r="I5109" s="252" t="s">
        <v>1624</v>
      </c>
      <c r="J5109" s="289" t="s">
        <v>4071</v>
      </c>
      <c r="K5109" s="278" t="str">
        <f t="shared" si="159"/>
        <v>NER002Stressed humanitarian conditions - Level 2</v>
      </c>
      <c r="L5109" s="290">
        <v>43579</v>
      </c>
      <c r="M5109" s="290" t="s">
        <v>3249</v>
      </c>
    </row>
    <row r="5110" spans="1:13" s="269" customFormat="1" ht="15.5" hidden="1" thickTop="1" thickBot="1" x14ac:dyDescent="0.4">
      <c r="A5110" s="283" t="s">
        <v>2973</v>
      </c>
      <c r="B5110" s="284" t="str">
        <f>VLOOKUP(A5110,Lists!B:C,2,FALSE)</f>
        <v>NER002</v>
      </c>
      <c r="C5110" s="284" t="str">
        <f>VLOOKUP(A5110,Lists!B:D,3,FALSE)</f>
        <v>NER</v>
      </c>
      <c r="D5110" s="285" t="s">
        <v>5112</v>
      </c>
      <c r="E5110" s="285">
        <v>365000</v>
      </c>
      <c r="F5110" s="285" t="s">
        <v>923</v>
      </c>
      <c r="G5110" s="285" t="s">
        <v>731</v>
      </c>
      <c r="H5110" s="278">
        <f t="shared" si="158"/>
        <v>2</v>
      </c>
      <c r="I5110" s="251" t="s">
        <v>1624</v>
      </c>
      <c r="J5110" s="285" t="s">
        <v>1638</v>
      </c>
      <c r="K5110" s="278" t="str">
        <f t="shared" si="159"/>
        <v>NER002Moderate humanitarian conditions - Level 3</v>
      </c>
      <c r="L5110" s="286">
        <v>43579</v>
      </c>
      <c r="M5110" s="286" t="s">
        <v>3249</v>
      </c>
    </row>
    <row r="5111" spans="1:13" s="269" customFormat="1" ht="15.5" hidden="1" thickTop="1" thickBot="1" x14ac:dyDescent="0.4">
      <c r="A5111" s="287" t="s">
        <v>2973</v>
      </c>
      <c r="B5111" s="288" t="str">
        <f>VLOOKUP(A5111,Lists!B:C,2,FALSE)</f>
        <v>NER002</v>
      </c>
      <c r="C5111" s="288" t="str">
        <f>VLOOKUP(A5111,Lists!B:D,3,FALSE)</f>
        <v>NER</v>
      </c>
      <c r="D5111" s="289" t="s">
        <v>5113</v>
      </c>
      <c r="E5111" s="289">
        <v>104000</v>
      </c>
      <c r="F5111" s="289" t="s">
        <v>923</v>
      </c>
      <c r="G5111" s="289" t="s">
        <v>731</v>
      </c>
      <c r="H5111" s="278">
        <f t="shared" si="158"/>
        <v>2</v>
      </c>
      <c r="I5111" s="252" t="s">
        <v>1624</v>
      </c>
      <c r="J5111" s="289" t="s">
        <v>1638</v>
      </c>
      <c r="K5111" s="278" t="str">
        <f t="shared" si="159"/>
        <v>NER002Severe humanitarian conditions - Level 4</v>
      </c>
      <c r="L5111" s="290">
        <v>43579</v>
      </c>
      <c r="M5111" s="290" t="s">
        <v>3249</v>
      </c>
    </row>
    <row r="5112" spans="1:13" s="269" customFormat="1" ht="15.5" hidden="1" thickTop="1" thickBot="1" x14ac:dyDescent="0.4">
      <c r="A5112" s="283" t="s">
        <v>2973</v>
      </c>
      <c r="B5112" s="284" t="str">
        <f>VLOOKUP(A5112,Lists!B:C,2,FALSE)</f>
        <v>NER002</v>
      </c>
      <c r="C5112" s="284" t="str">
        <f>VLOOKUP(A5112,Lists!B:D,3,FALSE)</f>
        <v>NER</v>
      </c>
      <c r="D5112" s="285" t="s">
        <v>5114</v>
      </c>
      <c r="E5112" s="285">
        <v>0</v>
      </c>
      <c r="F5112" s="285" t="s">
        <v>923</v>
      </c>
      <c r="G5112" s="285" t="s">
        <v>731</v>
      </c>
      <c r="H5112" s="278">
        <f t="shared" si="158"/>
        <v>2</v>
      </c>
      <c r="I5112" s="251" t="s">
        <v>1624</v>
      </c>
      <c r="J5112" s="285"/>
      <c r="K5112" s="278" t="str">
        <f t="shared" si="159"/>
        <v>NER002Extreme humanitarian conditions - Level 5</v>
      </c>
      <c r="L5112" s="286">
        <v>43579</v>
      </c>
      <c r="M5112" s="286" t="s">
        <v>3249</v>
      </c>
    </row>
    <row r="5113" spans="1:13" s="269" customFormat="1" ht="15.5" hidden="1" thickTop="1" thickBot="1" x14ac:dyDescent="0.4">
      <c r="A5113" s="287" t="s">
        <v>788</v>
      </c>
      <c r="B5113" s="288" t="str">
        <f>VLOOKUP(A5113,Lists!B:C,2,FALSE)</f>
        <v>NER003</v>
      </c>
      <c r="C5113" s="288" t="str">
        <f>VLOOKUP(A5113,Lists!B:D,3,FALSE)</f>
        <v>NER</v>
      </c>
      <c r="D5113" s="289" t="s">
        <v>522</v>
      </c>
      <c r="E5113" s="289">
        <v>21688000</v>
      </c>
      <c r="F5113" s="289" t="s">
        <v>4056</v>
      </c>
      <c r="G5113" s="289" t="s">
        <v>731</v>
      </c>
      <c r="H5113" s="278">
        <f t="shared" si="158"/>
        <v>2</v>
      </c>
      <c r="I5113" s="252" t="s">
        <v>4066</v>
      </c>
      <c r="J5113" s="289" t="s">
        <v>4057</v>
      </c>
      <c r="K5113" s="278" t="str">
        <f t="shared" si="159"/>
        <v>NER003Total population</v>
      </c>
      <c r="L5113" s="290">
        <v>43579</v>
      </c>
      <c r="M5113" s="290" t="s">
        <v>3248</v>
      </c>
    </row>
    <row r="5114" spans="1:13" s="269" customFormat="1" ht="15.5" hidden="1" thickTop="1" thickBot="1" x14ac:dyDescent="0.4">
      <c r="A5114" s="283" t="s">
        <v>788</v>
      </c>
      <c r="B5114" s="284" t="str">
        <f>VLOOKUP(A5114,Lists!B:C,2,FALSE)</f>
        <v>NER003</v>
      </c>
      <c r="C5114" s="284" t="str">
        <f>VLOOKUP(A5114,Lists!B:D,3,FALSE)</f>
        <v>NER</v>
      </c>
      <c r="D5114" s="285" t="s">
        <v>737</v>
      </c>
      <c r="E5114" s="285">
        <v>7800000</v>
      </c>
      <c r="F5114" s="285" t="s">
        <v>923</v>
      </c>
      <c r="G5114" s="285" t="s">
        <v>731</v>
      </c>
      <c r="H5114" s="278">
        <f t="shared" si="158"/>
        <v>2</v>
      </c>
      <c r="I5114" s="251" t="s">
        <v>1624</v>
      </c>
      <c r="J5114" s="285" t="s">
        <v>4073</v>
      </c>
      <c r="K5114" s="278" t="str">
        <f t="shared" si="159"/>
        <v>NER003People exposed</v>
      </c>
      <c r="L5114" s="286">
        <v>43579</v>
      </c>
      <c r="M5114" s="286" t="s">
        <v>3248</v>
      </c>
    </row>
    <row r="5115" spans="1:13" s="269" customFormat="1" ht="15.5" hidden="1" thickTop="1" thickBot="1" x14ac:dyDescent="0.4">
      <c r="A5115" s="287" t="s">
        <v>788</v>
      </c>
      <c r="B5115" s="288" t="str">
        <f>VLOOKUP(A5115,Lists!B:C,2,FALSE)</f>
        <v>NER003</v>
      </c>
      <c r="C5115" s="288" t="str">
        <f>VLOOKUP(A5115,Lists!B:D,3,FALSE)</f>
        <v>NER</v>
      </c>
      <c r="D5115" s="289" t="s">
        <v>533</v>
      </c>
      <c r="E5115" s="289">
        <v>717000</v>
      </c>
      <c r="F5115" s="289" t="s">
        <v>923</v>
      </c>
      <c r="G5115" s="289" t="s">
        <v>731</v>
      </c>
      <c r="H5115" s="278">
        <f t="shared" si="158"/>
        <v>2</v>
      </c>
      <c r="I5115" s="252" t="s">
        <v>1624</v>
      </c>
      <c r="J5115" s="289" t="s">
        <v>4074</v>
      </c>
      <c r="K5115" s="278" t="str">
        <f t="shared" si="159"/>
        <v>NER003People affected</v>
      </c>
      <c r="L5115" s="290">
        <v>43579</v>
      </c>
      <c r="M5115" s="290" t="s">
        <v>3248</v>
      </c>
    </row>
    <row r="5116" spans="1:13" s="269" customFormat="1" ht="15.5" thickTop="1" thickBot="1" x14ac:dyDescent="0.4">
      <c r="A5116" s="283" t="s">
        <v>788</v>
      </c>
      <c r="B5116" s="284" t="str">
        <f>VLOOKUP(A5116,Lists!B:C,2,FALSE)</f>
        <v>NER003</v>
      </c>
      <c r="C5116" s="284" t="str">
        <f>VLOOKUP(A5116,Lists!B:D,3,FALSE)</f>
        <v>NER</v>
      </c>
      <c r="D5116" s="285" t="s">
        <v>666</v>
      </c>
      <c r="E5116" s="285">
        <v>70305</v>
      </c>
      <c r="F5116" s="285" t="s">
        <v>3860</v>
      </c>
      <c r="G5116" s="285" t="s">
        <v>732</v>
      </c>
      <c r="H5116" s="278">
        <f t="shared" si="158"/>
        <v>1</v>
      </c>
      <c r="I5116" s="251" t="s">
        <v>4076</v>
      </c>
      <c r="J5116" s="285" t="s">
        <v>4075</v>
      </c>
      <c r="K5116" s="278" t="str">
        <f t="shared" si="159"/>
        <v>NER003People displaced</v>
      </c>
      <c r="L5116" s="286">
        <v>43579</v>
      </c>
      <c r="M5116" s="286" t="s">
        <v>3248</v>
      </c>
    </row>
    <row r="5117" spans="1:13" s="269" customFormat="1" ht="15.5" hidden="1" thickTop="1" thickBot="1" x14ac:dyDescent="0.4">
      <c r="A5117" s="287" t="s">
        <v>788</v>
      </c>
      <c r="B5117" s="288" t="str">
        <f>VLOOKUP(A5117,Lists!B:C,2,FALSE)</f>
        <v>NER003</v>
      </c>
      <c r="C5117" s="288" t="str">
        <f>VLOOKUP(A5117,Lists!B:D,3,FALSE)</f>
        <v>NER</v>
      </c>
      <c r="D5117" s="289" t="s">
        <v>5029</v>
      </c>
      <c r="E5117" s="289">
        <v>93</v>
      </c>
      <c r="F5117" s="289" t="s">
        <v>4046</v>
      </c>
      <c r="G5117" s="289" t="s">
        <v>730</v>
      </c>
      <c r="H5117" s="278">
        <f t="shared" si="158"/>
        <v>3</v>
      </c>
      <c r="I5117" s="252" t="s">
        <v>1354</v>
      </c>
      <c r="J5117" s="289" t="s">
        <v>4058</v>
      </c>
      <c r="K5117" s="278" t="str">
        <f t="shared" si="159"/>
        <v>NER003Fatalities reported</v>
      </c>
      <c r="L5117" s="290">
        <v>43579</v>
      </c>
      <c r="M5117" s="290" t="s">
        <v>3248</v>
      </c>
    </row>
    <row r="5118" spans="1:13" s="269" customFormat="1" ht="15.5" hidden="1" thickTop="1" thickBot="1" x14ac:dyDescent="0.4">
      <c r="A5118" s="283" t="s">
        <v>788</v>
      </c>
      <c r="B5118" s="284" t="str">
        <f>VLOOKUP(A5118,Lists!B:C,2,FALSE)</f>
        <v>NER003</v>
      </c>
      <c r="C5118" s="284" t="str">
        <f>VLOOKUP(A5118,Lists!B:D,3,FALSE)</f>
        <v>NER</v>
      </c>
      <c r="D5118" s="285" t="s">
        <v>5115</v>
      </c>
      <c r="E5118" s="285">
        <v>342</v>
      </c>
      <c r="F5118" s="285" t="s">
        <v>4046</v>
      </c>
      <c r="G5118" s="285" t="s">
        <v>730</v>
      </c>
      <c r="H5118" s="278">
        <f t="shared" si="158"/>
        <v>3</v>
      </c>
      <c r="I5118" s="251" t="s">
        <v>1354</v>
      </c>
      <c r="J5118" s="285" t="s">
        <v>4058</v>
      </c>
      <c r="K5118" s="278" t="str">
        <f t="shared" si="159"/>
        <v>NER003Fatalities in all crises</v>
      </c>
      <c r="L5118" s="286">
        <v>43579</v>
      </c>
      <c r="M5118" s="286" t="s">
        <v>3248</v>
      </c>
    </row>
    <row r="5119" spans="1:13" s="269" customFormat="1" ht="15.5" hidden="1" thickTop="1" thickBot="1" x14ac:dyDescent="0.4">
      <c r="A5119" s="287" t="s">
        <v>788</v>
      </c>
      <c r="B5119" s="288" t="str">
        <f>VLOOKUP(A5119,Lists!B:C,2,FALSE)</f>
        <v>NER003</v>
      </c>
      <c r="C5119" s="288" t="str">
        <f>VLOOKUP(A5119,Lists!B:D,3,FALSE)</f>
        <v>NER</v>
      </c>
      <c r="D5119" s="289" t="s">
        <v>752</v>
      </c>
      <c r="E5119" s="289">
        <v>717000</v>
      </c>
      <c r="F5119" s="289" t="s">
        <v>923</v>
      </c>
      <c r="G5119" s="289" t="s">
        <v>731</v>
      </c>
      <c r="H5119" s="278">
        <f t="shared" si="158"/>
        <v>2</v>
      </c>
      <c r="I5119" s="252" t="s">
        <v>1624</v>
      </c>
      <c r="J5119" s="289" t="s">
        <v>4077</v>
      </c>
      <c r="K5119" s="278" t="str">
        <f t="shared" si="159"/>
        <v>NER003People in Need</v>
      </c>
      <c r="L5119" s="290">
        <v>43579</v>
      </c>
      <c r="M5119" s="290" t="s">
        <v>3249</v>
      </c>
    </row>
    <row r="5120" spans="1:13" s="269" customFormat="1" ht="15.5" hidden="1" thickTop="1" thickBot="1" x14ac:dyDescent="0.4">
      <c r="A5120" s="283" t="s">
        <v>788</v>
      </c>
      <c r="B5120" s="284" t="str">
        <f>VLOOKUP(A5120,Lists!B:C,2,FALSE)</f>
        <v>NER003</v>
      </c>
      <c r="C5120" s="284" t="str">
        <f>VLOOKUP(A5120,Lists!B:D,3,FALSE)</f>
        <v>NER</v>
      </c>
      <c r="D5120" s="285" t="s">
        <v>5110</v>
      </c>
      <c r="E5120" s="285">
        <v>7083000</v>
      </c>
      <c r="F5120" s="285" t="s">
        <v>923</v>
      </c>
      <c r="G5120" s="285" t="s">
        <v>731</v>
      </c>
      <c r="H5120" s="278">
        <f t="shared" si="158"/>
        <v>2</v>
      </c>
      <c r="I5120" s="251" t="s">
        <v>1624</v>
      </c>
      <c r="J5120" s="285" t="s">
        <v>4078</v>
      </c>
      <c r="K5120" s="278" t="str">
        <f t="shared" si="159"/>
        <v>NER003Minimal humanitarian conditions - Level 1</v>
      </c>
      <c r="L5120" s="286">
        <v>43579</v>
      </c>
      <c r="M5120" s="286" t="s">
        <v>3249</v>
      </c>
    </row>
    <row r="5121" spans="1:13" s="269" customFormat="1" ht="15.5" hidden="1" thickTop="1" thickBot="1" x14ac:dyDescent="0.4">
      <c r="A5121" s="287" t="s">
        <v>788</v>
      </c>
      <c r="B5121" s="288" t="str">
        <f>VLOOKUP(A5121,Lists!B:C,2,FALSE)</f>
        <v>NER003</v>
      </c>
      <c r="C5121" s="288" t="str">
        <f>VLOOKUP(A5121,Lists!B:D,3,FALSE)</f>
        <v>NER</v>
      </c>
      <c r="D5121" s="289" t="s">
        <v>5111</v>
      </c>
      <c r="E5121" s="289">
        <v>0</v>
      </c>
      <c r="F5121" s="289" t="s">
        <v>923</v>
      </c>
      <c r="G5121" s="289" t="s">
        <v>731</v>
      </c>
      <c r="H5121" s="278">
        <f t="shared" si="158"/>
        <v>2</v>
      </c>
      <c r="I5121" s="252" t="s">
        <v>1624</v>
      </c>
      <c r="J5121" s="289"/>
      <c r="K5121" s="278" t="str">
        <f t="shared" si="159"/>
        <v>NER003Stressed humanitarian conditions - Level 2</v>
      </c>
      <c r="L5121" s="290">
        <v>43579</v>
      </c>
      <c r="M5121" s="290" t="s">
        <v>3249</v>
      </c>
    </row>
    <row r="5122" spans="1:13" s="269" customFormat="1" ht="15.5" hidden="1" thickTop="1" thickBot="1" x14ac:dyDescent="0.4">
      <c r="A5122" s="283" t="s">
        <v>788</v>
      </c>
      <c r="B5122" s="284" t="str">
        <f>VLOOKUP(A5122,Lists!B:C,2,FALSE)</f>
        <v>NER003</v>
      </c>
      <c r="C5122" s="284" t="str">
        <f>VLOOKUP(A5122,Lists!B:D,3,FALSE)</f>
        <v>NER</v>
      </c>
      <c r="D5122" s="285" t="s">
        <v>5112</v>
      </c>
      <c r="E5122" s="285">
        <v>592000</v>
      </c>
      <c r="F5122" s="285" t="s">
        <v>923</v>
      </c>
      <c r="G5122" s="285" t="s">
        <v>731</v>
      </c>
      <c r="H5122" s="278">
        <f t="shared" ref="H5122:H5185" si="160">IF(G5122="x","x",IF(G5122="Low",3,IF(G5122="Medium",2,IF(G5122="High",1,FALSE))))</f>
        <v>2</v>
      </c>
      <c r="I5122" s="251" t="s">
        <v>1624</v>
      </c>
      <c r="J5122" s="285" t="s">
        <v>4079</v>
      </c>
      <c r="K5122" s="278" t="str">
        <f t="shared" ref="K5122:K5185" si="161">B5122&amp;""&amp;D5122</f>
        <v>NER003Moderate humanitarian conditions - Level 3</v>
      </c>
      <c r="L5122" s="286">
        <v>43579</v>
      </c>
      <c r="M5122" s="286" t="s">
        <v>3249</v>
      </c>
    </row>
    <row r="5123" spans="1:13" s="269" customFormat="1" ht="15.5" hidden="1" thickTop="1" thickBot="1" x14ac:dyDescent="0.4">
      <c r="A5123" s="287" t="s">
        <v>788</v>
      </c>
      <c r="B5123" s="288" t="str">
        <f>VLOOKUP(A5123,Lists!B:C,2,FALSE)</f>
        <v>NER003</v>
      </c>
      <c r="C5123" s="288" t="str">
        <f>VLOOKUP(A5123,Lists!B:D,3,FALSE)</f>
        <v>NER</v>
      </c>
      <c r="D5123" s="289" t="s">
        <v>5113</v>
      </c>
      <c r="E5123" s="289">
        <v>125000</v>
      </c>
      <c r="F5123" s="289" t="s">
        <v>923</v>
      </c>
      <c r="G5123" s="289" t="s">
        <v>731</v>
      </c>
      <c r="H5123" s="278">
        <f t="shared" si="160"/>
        <v>2</v>
      </c>
      <c r="I5123" s="252" t="s">
        <v>1624</v>
      </c>
      <c r="J5123" s="289" t="s">
        <v>4079</v>
      </c>
      <c r="K5123" s="278" t="str">
        <f t="shared" si="161"/>
        <v>NER003Severe humanitarian conditions - Level 4</v>
      </c>
      <c r="L5123" s="290">
        <v>43579</v>
      </c>
      <c r="M5123" s="290" t="s">
        <v>3249</v>
      </c>
    </row>
    <row r="5124" spans="1:13" s="269" customFormat="1" ht="15.5" hidden="1" thickTop="1" thickBot="1" x14ac:dyDescent="0.4">
      <c r="A5124" s="283" t="s">
        <v>788</v>
      </c>
      <c r="B5124" s="284" t="str">
        <f>VLOOKUP(A5124,Lists!B:C,2,FALSE)</f>
        <v>NER003</v>
      </c>
      <c r="C5124" s="284" t="str">
        <f>VLOOKUP(A5124,Lists!B:D,3,FALSE)</f>
        <v>NER</v>
      </c>
      <c r="D5124" s="285" t="s">
        <v>5114</v>
      </c>
      <c r="E5124" s="285">
        <v>0</v>
      </c>
      <c r="F5124" s="285" t="s">
        <v>923</v>
      </c>
      <c r="G5124" s="285" t="s">
        <v>731</v>
      </c>
      <c r="H5124" s="278">
        <f t="shared" si="160"/>
        <v>2</v>
      </c>
      <c r="I5124" s="251" t="s">
        <v>1624</v>
      </c>
      <c r="J5124" s="285"/>
      <c r="K5124" s="278" t="str">
        <f t="shared" si="161"/>
        <v>NER003Extreme humanitarian conditions - Level 5</v>
      </c>
      <c r="L5124" s="286">
        <v>43579</v>
      </c>
      <c r="M5124" s="286" t="s">
        <v>3249</v>
      </c>
    </row>
    <row r="5125" spans="1:13" s="269" customFormat="1" ht="15.5" hidden="1" thickTop="1" thickBot="1" x14ac:dyDescent="0.4">
      <c r="A5125" s="287" t="s">
        <v>2965</v>
      </c>
      <c r="B5125" s="288" t="e">
        <f>VLOOKUP(A5125,Lists!B:C,2,FALSE)</f>
        <v>#N/A</v>
      </c>
      <c r="C5125" s="288" t="e">
        <f>VLOOKUP(A5125,Lists!B:D,3,FALSE)</f>
        <v>#N/A</v>
      </c>
      <c r="D5125" s="289" t="s">
        <v>752</v>
      </c>
      <c r="E5125" s="289">
        <v>1105027</v>
      </c>
      <c r="F5125" s="289" t="s">
        <v>1502</v>
      </c>
      <c r="G5125" s="289" t="s">
        <v>731</v>
      </c>
      <c r="H5125" s="278">
        <f t="shared" si="160"/>
        <v>2</v>
      </c>
      <c r="I5125" s="252" t="s">
        <v>4080</v>
      </c>
      <c r="J5125" s="289" t="s">
        <v>1528</v>
      </c>
      <c r="K5125" s="278" t="e">
        <f t="shared" si="161"/>
        <v>#N/A</v>
      </c>
      <c r="L5125" s="290">
        <v>43579</v>
      </c>
      <c r="M5125" s="290" t="s">
        <v>3249</v>
      </c>
    </row>
    <row r="5126" spans="1:13" s="269" customFormat="1" ht="15.5" hidden="1" thickTop="1" thickBot="1" x14ac:dyDescent="0.4">
      <c r="A5126" s="283" t="s">
        <v>2965</v>
      </c>
      <c r="B5126" s="284" t="e">
        <f>VLOOKUP(A5126,Lists!B:C,2,FALSE)</f>
        <v>#N/A</v>
      </c>
      <c r="C5126" s="284" t="e">
        <f>VLOOKUP(A5126,Lists!B:D,3,FALSE)</f>
        <v>#N/A</v>
      </c>
      <c r="D5126" s="285" t="s">
        <v>5110</v>
      </c>
      <c r="E5126" s="285">
        <v>4373560</v>
      </c>
      <c r="F5126" s="285" t="s">
        <v>1502</v>
      </c>
      <c r="G5126" s="285" t="s">
        <v>731</v>
      </c>
      <c r="H5126" s="278">
        <f t="shared" si="160"/>
        <v>2</v>
      </c>
      <c r="I5126" s="251" t="s">
        <v>4080</v>
      </c>
      <c r="J5126" s="285" t="s">
        <v>4081</v>
      </c>
      <c r="K5126" s="278" t="e">
        <f t="shared" si="161"/>
        <v>#N/A</v>
      </c>
      <c r="L5126" s="286">
        <v>43579</v>
      </c>
      <c r="M5126" s="286" t="s">
        <v>3249</v>
      </c>
    </row>
    <row r="5127" spans="1:13" s="269" customFormat="1" ht="15.5" hidden="1" thickTop="1" thickBot="1" x14ac:dyDescent="0.4">
      <c r="A5127" s="287" t="s">
        <v>2965</v>
      </c>
      <c r="B5127" s="288" t="e">
        <f>VLOOKUP(A5127,Lists!B:C,2,FALSE)</f>
        <v>#N/A</v>
      </c>
      <c r="C5127" s="288" t="e">
        <f>VLOOKUP(A5127,Lists!B:D,3,FALSE)</f>
        <v>#N/A</v>
      </c>
      <c r="D5127" s="289" t="s">
        <v>5111</v>
      </c>
      <c r="E5127" s="289">
        <v>603772</v>
      </c>
      <c r="F5127" s="289" t="s">
        <v>1502</v>
      </c>
      <c r="G5127" s="289" t="s">
        <v>731</v>
      </c>
      <c r="H5127" s="278">
        <f t="shared" si="160"/>
        <v>2</v>
      </c>
      <c r="I5127" s="252" t="s">
        <v>4080</v>
      </c>
      <c r="J5127" s="289" t="s">
        <v>4082</v>
      </c>
      <c r="K5127" s="278" t="e">
        <f t="shared" si="161"/>
        <v>#N/A</v>
      </c>
      <c r="L5127" s="290">
        <v>43579</v>
      </c>
      <c r="M5127" s="290" t="s">
        <v>3249</v>
      </c>
    </row>
    <row r="5128" spans="1:13" s="269" customFormat="1" ht="15.5" hidden="1" thickTop="1" thickBot="1" x14ac:dyDescent="0.4">
      <c r="A5128" s="283" t="s">
        <v>2965</v>
      </c>
      <c r="B5128" s="284" t="e">
        <f>VLOOKUP(A5128,Lists!B:C,2,FALSE)</f>
        <v>#N/A</v>
      </c>
      <c r="C5128" s="284" t="e">
        <f>VLOOKUP(A5128,Lists!B:D,3,FALSE)</f>
        <v>#N/A</v>
      </c>
      <c r="D5128" s="285" t="s">
        <v>5112</v>
      </c>
      <c r="E5128" s="285">
        <v>912190</v>
      </c>
      <c r="F5128" s="285" t="s">
        <v>1502</v>
      </c>
      <c r="G5128" s="285" t="s">
        <v>731</v>
      </c>
      <c r="H5128" s="278">
        <f t="shared" si="160"/>
        <v>2</v>
      </c>
      <c r="I5128" s="251" t="s">
        <v>4080</v>
      </c>
      <c r="J5128" s="285" t="s">
        <v>4083</v>
      </c>
      <c r="K5128" s="278" t="e">
        <f t="shared" si="161"/>
        <v>#N/A</v>
      </c>
      <c r="L5128" s="286">
        <v>43579</v>
      </c>
      <c r="M5128" s="286" t="s">
        <v>3249</v>
      </c>
    </row>
    <row r="5129" spans="1:13" s="269" customFormat="1" ht="15.5" hidden="1" thickTop="1" thickBot="1" x14ac:dyDescent="0.4">
      <c r="A5129" s="287" t="s">
        <v>2965</v>
      </c>
      <c r="B5129" s="288" t="e">
        <f>VLOOKUP(A5129,Lists!B:C,2,FALSE)</f>
        <v>#N/A</v>
      </c>
      <c r="C5129" s="288" t="e">
        <f>VLOOKUP(A5129,Lists!B:D,3,FALSE)</f>
        <v>#N/A</v>
      </c>
      <c r="D5129" s="289" t="s">
        <v>5113</v>
      </c>
      <c r="E5129" s="289">
        <v>192837</v>
      </c>
      <c r="F5129" s="289" t="s">
        <v>1502</v>
      </c>
      <c r="G5129" s="289" t="s">
        <v>731</v>
      </c>
      <c r="H5129" s="278">
        <f t="shared" si="160"/>
        <v>2</v>
      </c>
      <c r="I5129" s="252" t="s">
        <v>4080</v>
      </c>
      <c r="J5129" s="289" t="s">
        <v>4084</v>
      </c>
      <c r="K5129" s="278" t="e">
        <f t="shared" si="161"/>
        <v>#N/A</v>
      </c>
      <c r="L5129" s="290">
        <v>43579</v>
      </c>
      <c r="M5129" s="290" t="s">
        <v>3249</v>
      </c>
    </row>
    <row r="5130" spans="1:13" s="269" customFormat="1" ht="15.5" hidden="1" thickTop="1" thickBot="1" x14ac:dyDescent="0.4">
      <c r="A5130" s="283" t="s">
        <v>2965</v>
      </c>
      <c r="B5130" s="284" t="e">
        <f>VLOOKUP(A5130,Lists!B:C,2,FALSE)</f>
        <v>#N/A</v>
      </c>
      <c r="C5130" s="284" t="e">
        <f>VLOOKUP(A5130,Lists!B:D,3,FALSE)</f>
        <v>#N/A</v>
      </c>
      <c r="D5130" s="285" t="s">
        <v>5114</v>
      </c>
      <c r="E5130" s="285">
        <v>0</v>
      </c>
      <c r="F5130" s="285" t="s">
        <v>1502</v>
      </c>
      <c r="G5130" s="285" t="s">
        <v>731</v>
      </c>
      <c r="H5130" s="278">
        <f t="shared" si="160"/>
        <v>2</v>
      </c>
      <c r="I5130" s="251" t="s">
        <v>4080</v>
      </c>
      <c r="J5130" s="285" t="s">
        <v>4085</v>
      </c>
      <c r="K5130" s="278" t="e">
        <f t="shared" si="161"/>
        <v>#N/A</v>
      </c>
      <c r="L5130" s="286">
        <v>43579</v>
      </c>
      <c r="M5130" s="286" t="s">
        <v>3249</v>
      </c>
    </row>
    <row r="5131" spans="1:13" s="269" customFormat="1" ht="15.5" hidden="1" thickTop="1" thickBot="1" x14ac:dyDescent="0.4">
      <c r="A5131" s="287" t="s">
        <v>2966</v>
      </c>
      <c r="B5131" s="288" t="str">
        <f>VLOOKUP(A5131,Lists!B:C,2,FALSE)</f>
        <v>LBN002</v>
      </c>
      <c r="C5131" s="288" t="str">
        <f>VLOOKUP(A5131,Lists!B:D,3,FALSE)</f>
        <v>LBN</v>
      </c>
      <c r="D5131" s="289" t="s">
        <v>752</v>
      </c>
      <c r="E5131" s="289">
        <v>982627</v>
      </c>
      <c r="F5131" s="289" t="s">
        <v>1496</v>
      </c>
      <c r="G5131" s="289" t="s">
        <v>731</v>
      </c>
      <c r="H5131" s="278">
        <f t="shared" si="160"/>
        <v>2</v>
      </c>
      <c r="I5131" s="252" t="s">
        <v>4086</v>
      </c>
      <c r="J5131" s="289" t="s">
        <v>4087</v>
      </c>
      <c r="K5131" s="278" t="str">
        <f t="shared" si="161"/>
        <v>LBN002People in Need</v>
      </c>
      <c r="L5131" s="290">
        <v>43579</v>
      </c>
      <c r="M5131" s="290" t="s">
        <v>3249</v>
      </c>
    </row>
    <row r="5132" spans="1:13" s="269" customFormat="1" ht="15.5" hidden="1" thickTop="1" thickBot="1" x14ac:dyDescent="0.4">
      <c r="A5132" s="283" t="s">
        <v>2966</v>
      </c>
      <c r="B5132" s="284" t="str">
        <f>VLOOKUP(A5132,Lists!B:C,2,FALSE)</f>
        <v>LBN002</v>
      </c>
      <c r="C5132" s="284" t="str">
        <f>VLOOKUP(A5132,Lists!B:D,3,FALSE)</f>
        <v>LBN</v>
      </c>
      <c r="D5132" s="285" t="s">
        <v>5110</v>
      </c>
      <c r="E5132" s="285">
        <v>4553560</v>
      </c>
      <c r="F5132" s="285" t="s">
        <v>1496</v>
      </c>
      <c r="G5132" s="285" t="s">
        <v>731</v>
      </c>
      <c r="H5132" s="278">
        <f t="shared" si="160"/>
        <v>2</v>
      </c>
      <c r="I5132" s="251" t="s">
        <v>1503</v>
      </c>
      <c r="J5132" s="285" t="s">
        <v>4088</v>
      </c>
      <c r="K5132" s="278" t="str">
        <f t="shared" si="161"/>
        <v>LBN002Minimal humanitarian conditions - Level 1</v>
      </c>
      <c r="L5132" s="286">
        <v>43579</v>
      </c>
      <c r="M5132" s="286" t="s">
        <v>3249</v>
      </c>
    </row>
    <row r="5133" spans="1:13" s="269" customFormat="1" ht="15.5" hidden="1" thickTop="1" thickBot="1" x14ac:dyDescent="0.4">
      <c r="A5133" s="287" t="s">
        <v>2966</v>
      </c>
      <c r="B5133" s="288" t="str">
        <f>VLOOKUP(A5133,Lists!B:C,2,FALSE)</f>
        <v>LBN002</v>
      </c>
      <c r="C5133" s="288" t="str">
        <f>VLOOKUP(A5133,Lists!B:D,3,FALSE)</f>
        <v>LBN</v>
      </c>
      <c r="D5133" s="289" t="s">
        <v>5111</v>
      </c>
      <c r="E5133" s="289">
        <v>546172</v>
      </c>
      <c r="F5133" s="289" t="s">
        <v>1496</v>
      </c>
      <c r="G5133" s="289" t="s">
        <v>731</v>
      </c>
      <c r="H5133" s="278">
        <f t="shared" si="160"/>
        <v>2</v>
      </c>
      <c r="I5133" s="252" t="s">
        <v>4086</v>
      </c>
      <c r="J5133" s="289" t="s">
        <v>4089</v>
      </c>
      <c r="K5133" s="278" t="str">
        <f t="shared" si="161"/>
        <v>LBN002Stressed humanitarian conditions - Level 2</v>
      </c>
      <c r="L5133" s="290">
        <v>43579</v>
      </c>
      <c r="M5133" s="290" t="s">
        <v>3249</v>
      </c>
    </row>
    <row r="5134" spans="1:13" s="269" customFormat="1" ht="15.5" hidden="1" thickTop="1" thickBot="1" x14ac:dyDescent="0.4">
      <c r="A5134" s="283" t="s">
        <v>2966</v>
      </c>
      <c r="B5134" s="284" t="str">
        <f>VLOOKUP(A5134,Lists!B:C,2,FALSE)</f>
        <v>LBN002</v>
      </c>
      <c r="C5134" s="284" t="str">
        <f>VLOOKUP(A5134,Lists!B:D,3,FALSE)</f>
        <v>LBN</v>
      </c>
      <c r="D5134" s="285" t="s">
        <v>5112</v>
      </c>
      <c r="E5134" s="285">
        <v>789790</v>
      </c>
      <c r="F5134" s="285" t="s">
        <v>1496</v>
      </c>
      <c r="G5134" s="285" t="s">
        <v>731</v>
      </c>
      <c r="H5134" s="278">
        <f t="shared" si="160"/>
        <v>2</v>
      </c>
      <c r="I5134" s="251" t="s">
        <v>4086</v>
      </c>
      <c r="J5134" s="285" t="s">
        <v>4090</v>
      </c>
      <c r="K5134" s="278" t="str">
        <f t="shared" si="161"/>
        <v>LBN002Moderate humanitarian conditions - Level 3</v>
      </c>
      <c r="L5134" s="286">
        <v>43579</v>
      </c>
      <c r="M5134" s="286" t="s">
        <v>3249</v>
      </c>
    </row>
    <row r="5135" spans="1:13" s="269" customFormat="1" ht="15.5" hidden="1" thickTop="1" thickBot="1" x14ac:dyDescent="0.4">
      <c r="A5135" s="287" t="s">
        <v>2966</v>
      </c>
      <c r="B5135" s="288" t="str">
        <f>VLOOKUP(A5135,Lists!B:C,2,FALSE)</f>
        <v>LBN002</v>
      </c>
      <c r="C5135" s="288" t="str">
        <f>VLOOKUP(A5135,Lists!B:D,3,FALSE)</f>
        <v>LBN</v>
      </c>
      <c r="D5135" s="289" t="s">
        <v>5113</v>
      </c>
      <c r="E5135" s="289">
        <v>192837</v>
      </c>
      <c r="F5135" s="289" t="s">
        <v>1496</v>
      </c>
      <c r="G5135" s="289" t="s">
        <v>731</v>
      </c>
      <c r="H5135" s="278">
        <f t="shared" si="160"/>
        <v>2</v>
      </c>
      <c r="I5135" s="252" t="s">
        <v>4086</v>
      </c>
      <c r="J5135" s="289" t="s">
        <v>4091</v>
      </c>
      <c r="K5135" s="278" t="str">
        <f t="shared" si="161"/>
        <v>LBN002Severe humanitarian conditions - Level 4</v>
      </c>
      <c r="L5135" s="290">
        <v>43579</v>
      </c>
      <c r="M5135" s="290" t="s">
        <v>3249</v>
      </c>
    </row>
    <row r="5136" spans="1:13" s="269" customFormat="1" ht="15.5" hidden="1" thickTop="1" thickBot="1" x14ac:dyDescent="0.4">
      <c r="A5136" s="283" t="s">
        <v>2966</v>
      </c>
      <c r="B5136" s="284" t="str">
        <f>VLOOKUP(A5136,Lists!B:C,2,FALSE)</f>
        <v>LBN002</v>
      </c>
      <c r="C5136" s="284" t="str">
        <f>VLOOKUP(A5136,Lists!B:D,3,FALSE)</f>
        <v>LBN</v>
      </c>
      <c r="D5136" s="285" t="s">
        <v>5114</v>
      </c>
      <c r="E5136" s="285">
        <v>0</v>
      </c>
      <c r="F5136" s="285" t="s">
        <v>1496</v>
      </c>
      <c r="G5136" s="285" t="s">
        <v>731</v>
      </c>
      <c r="H5136" s="278">
        <f t="shared" si="160"/>
        <v>2</v>
      </c>
      <c r="I5136" s="251" t="s">
        <v>4086</v>
      </c>
      <c r="J5136" s="285" t="s">
        <v>4092</v>
      </c>
      <c r="K5136" s="278" t="str">
        <f t="shared" si="161"/>
        <v>LBN002Extreme humanitarian conditions - Level 5</v>
      </c>
      <c r="L5136" s="286">
        <v>43579</v>
      </c>
      <c r="M5136" s="286" t="s">
        <v>3249</v>
      </c>
    </row>
    <row r="5137" spans="1:13" s="269" customFormat="1" ht="15.5" hidden="1" thickTop="1" thickBot="1" x14ac:dyDescent="0.4">
      <c r="A5137" s="287" t="s">
        <v>2967</v>
      </c>
      <c r="B5137" s="288" t="e">
        <f>VLOOKUP(A5137,Lists!B:C,2,FALSE)</f>
        <v>#N/A</v>
      </c>
      <c r="C5137" s="288" t="e">
        <f>VLOOKUP(A5137,Lists!B:D,3,FALSE)</f>
        <v>#N/A</v>
      </c>
      <c r="D5137" s="289" t="s">
        <v>752</v>
      </c>
      <c r="E5137" s="289">
        <v>122400</v>
      </c>
      <c r="F5137" s="289" t="s">
        <v>1500</v>
      </c>
      <c r="G5137" s="289" t="s">
        <v>731</v>
      </c>
      <c r="H5137" s="278">
        <f t="shared" si="160"/>
        <v>2</v>
      </c>
      <c r="I5137" s="252" t="s">
        <v>1509</v>
      </c>
      <c r="J5137" s="289" t="s">
        <v>4093</v>
      </c>
      <c r="K5137" s="278" t="e">
        <f t="shared" si="161"/>
        <v>#N/A</v>
      </c>
      <c r="L5137" s="290">
        <v>43579</v>
      </c>
      <c r="M5137" s="290" t="s">
        <v>3249</v>
      </c>
    </row>
    <row r="5138" spans="1:13" s="269" customFormat="1" ht="15.5" hidden="1" thickTop="1" thickBot="1" x14ac:dyDescent="0.4">
      <c r="A5138" s="283" t="s">
        <v>2967</v>
      </c>
      <c r="B5138" s="284" t="e">
        <f>VLOOKUP(A5138,Lists!B:C,2,FALSE)</f>
        <v>#N/A</v>
      </c>
      <c r="C5138" s="284" t="e">
        <f>VLOOKUP(A5138,Lists!B:D,3,FALSE)</f>
        <v>#N/A</v>
      </c>
      <c r="D5138" s="285" t="s">
        <v>5110</v>
      </c>
      <c r="E5138" s="285">
        <v>5902360</v>
      </c>
      <c r="F5138" s="285" t="s">
        <v>1492</v>
      </c>
      <c r="G5138" s="285" t="s">
        <v>731</v>
      </c>
      <c r="H5138" s="278">
        <f t="shared" si="160"/>
        <v>2</v>
      </c>
      <c r="I5138" s="251" t="s">
        <v>1503</v>
      </c>
      <c r="J5138" s="285" t="s">
        <v>4088</v>
      </c>
      <c r="K5138" s="278" t="e">
        <f t="shared" si="161"/>
        <v>#N/A</v>
      </c>
      <c r="L5138" s="286">
        <v>43579</v>
      </c>
      <c r="M5138" s="286" t="s">
        <v>3249</v>
      </c>
    </row>
    <row r="5139" spans="1:13" s="269" customFormat="1" ht="15.5" hidden="1" thickTop="1" thickBot="1" x14ac:dyDescent="0.4">
      <c r="A5139" s="287" t="s">
        <v>2967</v>
      </c>
      <c r="B5139" s="288" t="e">
        <f>VLOOKUP(A5139,Lists!B:C,2,FALSE)</f>
        <v>#N/A</v>
      </c>
      <c r="C5139" s="288" t="e">
        <f>VLOOKUP(A5139,Lists!B:D,3,FALSE)</f>
        <v>#N/A</v>
      </c>
      <c r="D5139" s="289" t="s">
        <v>5111</v>
      </c>
      <c r="E5139" s="289">
        <v>57600</v>
      </c>
      <c r="F5139" s="289" t="s">
        <v>1500</v>
      </c>
      <c r="G5139" s="289" t="s">
        <v>731</v>
      </c>
      <c r="H5139" s="278">
        <f t="shared" si="160"/>
        <v>2</v>
      </c>
      <c r="I5139" s="252" t="s">
        <v>1509</v>
      </c>
      <c r="J5139" s="289" t="s">
        <v>4094</v>
      </c>
      <c r="K5139" s="278" t="e">
        <f t="shared" si="161"/>
        <v>#N/A</v>
      </c>
      <c r="L5139" s="290">
        <v>43579</v>
      </c>
      <c r="M5139" s="290" t="s">
        <v>3249</v>
      </c>
    </row>
    <row r="5140" spans="1:13" s="269" customFormat="1" ht="15.5" hidden="1" thickTop="1" thickBot="1" x14ac:dyDescent="0.4">
      <c r="A5140" s="283" t="s">
        <v>2967</v>
      </c>
      <c r="B5140" s="284" t="e">
        <f>VLOOKUP(A5140,Lists!B:C,2,FALSE)</f>
        <v>#N/A</v>
      </c>
      <c r="C5140" s="284" t="e">
        <f>VLOOKUP(A5140,Lists!B:D,3,FALSE)</f>
        <v>#N/A</v>
      </c>
      <c r="D5140" s="285" t="s">
        <v>5112</v>
      </c>
      <c r="E5140" s="285">
        <v>122400</v>
      </c>
      <c r="F5140" s="285" t="s">
        <v>1500</v>
      </c>
      <c r="G5140" s="285" t="s">
        <v>731</v>
      </c>
      <c r="H5140" s="278">
        <f t="shared" si="160"/>
        <v>2</v>
      </c>
      <c r="I5140" s="251" t="s">
        <v>1509</v>
      </c>
      <c r="J5140" s="285" t="s">
        <v>4095</v>
      </c>
      <c r="K5140" s="278" t="e">
        <f t="shared" si="161"/>
        <v>#N/A</v>
      </c>
      <c r="L5140" s="286">
        <v>43579</v>
      </c>
      <c r="M5140" s="286" t="s">
        <v>3249</v>
      </c>
    </row>
    <row r="5141" spans="1:13" s="269" customFormat="1" ht="15.5" hidden="1" thickTop="1" thickBot="1" x14ac:dyDescent="0.4">
      <c r="A5141" s="287" t="s">
        <v>2967</v>
      </c>
      <c r="B5141" s="288" t="e">
        <f>VLOOKUP(A5141,Lists!B:C,2,FALSE)</f>
        <v>#N/A</v>
      </c>
      <c r="C5141" s="288" t="e">
        <f>VLOOKUP(A5141,Lists!B:D,3,FALSE)</f>
        <v>#N/A</v>
      </c>
      <c r="D5141" s="289" t="s">
        <v>5113</v>
      </c>
      <c r="E5141" s="289">
        <v>0</v>
      </c>
      <c r="F5141" s="289" t="s">
        <v>1500</v>
      </c>
      <c r="G5141" s="289" t="s">
        <v>731</v>
      </c>
      <c r="H5141" s="278">
        <f t="shared" si="160"/>
        <v>2</v>
      </c>
      <c r="I5141" s="252" t="s">
        <v>1509</v>
      </c>
      <c r="J5141" s="289" t="s">
        <v>1519</v>
      </c>
      <c r="K5141" s="278" t="e">
        <f t="shared" si="161"/>
        <v>#N/A</v>
      </c>
      <c r="L5141" s="290">
        <v>43579</v>
      </c>
      <c r="M5141" s="290" t="s">
        <v>3249</v>
      </c>
    </row>
    <row r="5142" spans="1:13" s="269" customFormat="1" ht="15.5" hidden="1" thickTop="1" thickBot="1" x14ac:dyDescent="0.4">
      <c r="A5142" s="283" t="s">
        <v>2967</v>
      </c>
      <c r="B5142" s="284" t="e">
        <f>VLOOKUP(A5142,Lists!B:C,2,FALSE)</f>
        <v>#N/A</v>
      </c>
      <c r="C5142" s="284" t="e">
        <f>VLOOKUP(A5142,Lists!B:D,3,FALSE)</f>
        <v>#N/A</v>
      </c>
      <c r="D5142" s="285" t="s">
        <v>5114</v>
      </c>
      <c r="E5142" s="285">
        <v>0</v>
      </c>
      <c r="F5142" s="285" t="s">
        <v>1500</v>
      </c>
      <c r="G5142" s="285" t="s">
        <v>731</v>
      </c>
      <c r="H5142" s="278">
        <f t="shared" si="160"/>
        <v>2</v>
      </c>
      <c r="I5142" s="251" t="s">
        <v>1509</v>
      </c>
      <c r="J5142" s="285" t="s">
        <v>1519</v>
      </c>
      <c r="K5142" s="278" t="e">
        <f t="shared" si="161"/>
        <v>#N/A</v>
      </c>
      <c r="L5142" s="286">
        <v>43579</v>
      </c>
      <c r="M5142" s="286" t="s">
        <v>3249</v>
      </c>
    </row>
    <row r="5143" spans="1:13" s="269" customFormat="1" ht="15.5" hidden="1" thickTop="1" thickBot="1" x14ac:dyDescent="0.4">
      <c r="A5143" s="287" t="s">
        <v>2970</v>
      </c>
      <c r="B5143" s="288" t="str">
        <f>VLOOKUP(A5143,Lists!B:C,2,FALSE)</f>
        <v>MLI001</v>
      </c>
      <c r="C5143" s="288" t="str">
        <f>VLOOKUP(A5143,Lists!B:D,3,FALSE)</f>
        <v>MLI</v>
      </c>
      <c r="D5143" s="289" t="s">
        <v>522</v>
      </c>
      <c r="E5143" s="289">
        <v>19307000</v>
      </c>
      <c r="F5143" s="289" t="s">
        <v>4097</v>
      </c>
      <c r="G5143" s="289" t="s">
        <v>731</v>
      </c>
      <c r="H5143" s="278">
        <f t="shared" si="160"/>
        <v>2</v>
      </c>
      <c r="I5143" s="252" t="s">
        <v>4098</v>
      </c>
      <c r="J5143" s="289" t="s">
        <v>4103</v>
      </c>
      <c r="K5143" s="278" t="str">
        <f t="shared" si="161"/>
        <v>MLI001Total population</v>
      </c>
      <c r="L5143" s="290">
        <v>43579</v>
      </c>
      <c r="M5143" s="290" t="s">
        <v>3248</v>
      </c>
    </row>
    <row r="5144" spans="1:13" s="269" customFormat="1" ht="15.5" hidden="1" thickTop="1" thickBot="1" x14ac:dyDescent="0.4">
      <c r="A5144" s="283" t="s">
        <v>2970</v>
      </c>
      <c r="B5144" s="284" t="str">
        <f>VLOOKUP(A5144,Lists!B:C,2,FALSE)</f>
        <v>MLI001</v>
      </c>
      <c r="C5144" s="284" t="str">
        <f>VLOOKUP(A5144,Lists!B:D,3,FALSE)</f>
        <v>MLI</v>
      </c>
      <c r="D5144" s="285" t="s">
        <v>660</v>
      </c>
      <c r="E5144" s="285">
        <v>1240200</v>
      </c>
      <c r="F5144" s="285" t="s">
        <v>1492</v>
      </c>
      <c r="G5144" s="285" t="s">
        <v>732</v>
      </c>
      <c r="H5144" s="278">
        <f t="shared" si="160"/>
        <v>1</v>
      </c>
      <c r="I5144" s="251" t="s">
        <v>877</v>
      </c>
      <c r="J5144" s="285" t="s">
        <v>2332</v>
      </c>
      <c r="K5144" s="278" t="str">
        <f t="shared" si="161"/>
        <v>MLI001Landmass affected</v>
      </c>
      <c r="L5144" s="286">
        <v>43579</v>
      </c>
      <c r="M5144" s="286" t="s">
        <v>3249</v>
      </c>
    </row>
    <row r="5145" spans="1:13" s="269" customFormat="1" ht="15.5" hidden="1" thickTop="1" thickBot="1" x14ac:dyDescent="0.4">
      <c r="A5145" s="287" t="s">
        <v>2970</v>
      </c>
      <c r="B5145" s="288" t="str">
        <f>VLOOKUP(A5145,Lists!B:C,2,FALSE)</f>
        <v>MLI001</v>
      </c>
      <c r="C5145" s="288" t="str">
        <f>VLOOKUP(A5145,Lists!B:D,3,FALSE)</f>
        <v>MLI</v>
      </c>
      <c r="D5145" s="289" t="s">
        <v>737</v>
      </c>
      <c r="E5145" s="289">
        <v>19307000</v>
      </c>
      <c r="F5145" s="289" t="s">
        <v>4097</v>
      </c>
      <c r="G5145" s="289" t="s">
        <v>731</v>
      </c>
      <c r="H5145" s="278">
        <f t="shared" si="160"/>
        <v>2</v>
      </c>
      <c r="I5145" s="252" t="s">
        <v>4098</v>
      </c>
      <c r="J5145" s="289" t="s">
        <v>4102</v>
      </c>
      <c r="K5145" s="278" t="str">
        <f t="shared" si="161"/>
        <v>MLI001People exposed</v>
      </c>
      <c r="L5145" s="290">
        <v>43579</v>
      </c>
      <c r="M5145" s="290" t="s">
        <v>3249</v>
      </c>
    </row>
    <row r="5146" spans="1:13" s="269" customFormat="1" ht="15.5" hidden="1" thickTop="1" thickBot="1" x14ac:dyDescent="0.4">
      <c r="A5146" s="283" t="s">
        <v>2970</v>
      </c>
      <c r="B5146" s="284" t="str">
        <f>VLOOKUP(A5146,Lists!B:C,2,FALSE)</f>
        <v>MLI001</v>
      </c>
      <c r="C5146" s="284" t="str">
        <f>VLOOKUP(A5146,Lists!B:D,3,FALSE)</f>
        <v>MLI</v>
      </c>
      <c r="D5146" s="285" t="s">
        <v>533</v>
      </c>
      <c r="E5146" s="285">
        <v>7219000</v>
      </c>
      <c r="F5146" s="285" t="s">
        <v>1623</v>
      </c>
      <c r="G5146" s="285" t="s">
        <v>731</v>
      </c>
      <c r="H5146" s="278">
        <f t="shared" si="160"/>
        <v>2</v>
      </c>
      <c r="I5146" s="251" t="s">
        <v>890</v>
      </c>
      <c r="J5146" s="285" t="s">
        <v>4101</v>
      </c>
      <c r="K5146" s="278" t="str">
        <f t="shared" si="161"/>
        <v>MLI001People affected</v>
      </c>
      <c r="L5146" s="286">
        <v>43579</v>
      </c>
      <c r="M5146" s="286" t="s">
        <v>3249</v>
      </c>
    </row>
    <row r="5147" spans="1:13" s="269" customFormat="1" ht="15.5" thickTop="1" thickBot="1" x14ac:dyDescent="0.4">
      <c r="A5147" s="287" t="s">
        <v>2970</v>
      </c>
      <c r="B5147" s="288" t="str">
        <f>VLOOKUP(A5147,Lists!B:C,2,FALSE)</f>
        <v>MLI001</v>
      </c>
      <c r="C5147" s="288" t="str">
        <f>VLOOKUP(A5147,Lists!B:D,3,FALSE)</f>
        <v>MLI</v>
      </c>
      <c r="D5147" s="289" t="s">
        <v>666</v>
      </c>
      <c r="E5147" s="289">
        <v>857408</v>
      </c>
      <c r="F5147" s="289" t="s">
        <v>4096</v>
      </c>
      <c r="G5147" s="289" t="s">
        <v>732</v>
      </c>
      <c r="H5147" s="278">
        <f t="shared" si="160"/>
        <v>1</v>
      </c>
      <c r="I5147" s="252" t="s">
        <v>4099</v>
      </c>
      <c r="J5147" s="289" t="s">
        <v>4100</v>
      </c>
      <c r="K5147" s="278" t="str">
        <f t="shared" si="161"/>
        <v>MLI001People displaced</v>
      </c>
      <c r="L5147" s="290">
        <v>43579</v>
      </c>
      <c r="M5147" s="290" t="s">
        <v>3248</v>
      </c>
    </row>
    <row r="5148" spans="1:13" s="269" customFormat="1" ht="15.5" hidden="1" thickTop="1" thickBot="1" x14ac:dyDescent="0.4">
      <c r="A5148" s="283" t="s">
        <v>2970</v>
      </c>
      <c r="B5148" s="284" t="str">
        <f>VLOOKUP(A5148,Lists!B:C,2,FALSE)</f>
        <v>MLI001</v>
      </c>
      <c r="C5148" s="284" t="str">
        <f>VLOOKUP(A5148,Lists!B:D,3,FALSE)</f>
        <v>MLI</v>
      </c>
      <c r="D5148" s="285" t="s">
        <v>5027</v>
      </c>
      <c r="E5148" s="285">
        <v>192</v>
      </c>
      <c r="F5148" s="285" t="s">
        <v>3613</v>
      </c>
      <c r="G5148" s="285" t="s">
        <v>731</v>
      </c>
      <c r="H5148" s="278">
        <f t="shared" si="160"/>
        <v>2</v>
      </c>
      <c r="I5148" s="251" t="s">
        <v>3614</v>
      </c>
      <c r="J5148" s="285" t="s">
        <v>3615</v>
      </c>
      <c r="K5148" s="278" t="str">
        <f t="shared" si="161"/>
        <v>MLI001Injuries reported</v>
      </c>
      <c r="L5148" s="286">
        <v>43579</v>
      </c>
      <c r="M5148" s="286" t="s">
        <v>3248</v>
      </c>
    </row>
    <row r="5149" spans="1:13" s="269" customFormat="1" ht="15.5" hidden="1" thickTop="1" thickBot="1" x14ac:dyDescent="0.4">
      <c r="A5149" s="287" t="s">
        <v>2970</v>
      </c>
      <c r="B5149" s="288" t="str">
        <f>VLOOKUP(A5149,Lists!B:C,2,FALSE)</f>
        <v>MLI001</v>
      </c>
      <c r="C5149" s="288" t="str">
        <f>VLOOKUP(A5149,Lists!B:D,3,FALSE)</f>
        <v>MLI</v>
      </c>
      <c r="D5149" s="289" t="s">
        <v>5029</v>
      </c>
      <c r="E5149" s="289">
        <v>333</v>
      </c>
      <c r="F5149" s="289" t="s">
        <v>3613</v>
      </c>
      <c r="G5149" s="289" t="s">
        <v>731</v>
      </c>
      <c r="H5149" s="278">
        <f t="shared" si="160"/>
        <v>2</v>
      </c>
      <c r="I5149" s="252" t="s">
        <v>3614</v>
      </c>
      <c r="J5149" s="289" t="s">
        <v>3615</v>
      </c>
      <c r="K5149" s="278" t="str">
        <f t="shared" si="161"/>
        <v>MLI001Fatalities reported</v>
      </c>
      <c r="L5149" s="290">
        <v>43579</v>
      </c>
      <c r="M5149" s="290" t="s">
        <v>3248</v>
      </c>
    </row>
    <row r="5150" spans="1:13" s="269" customFormat="1" ht="15.5" hidden="1" thickTop="1" thickBot="1" x14ac:dyDescent="0.4">
      <c r="A5150" s="283" t="s">
        <v>2970</v>
      </c>
      <c r="B5150" s="284" t="str">
        <f>VLOOKUP(A5150,Lists!B:C,2,FALSE)</f>
        <v>MLI001</v>
      </c>
      <c r="C5150" s="284" t="str">
        <f>VLOOKUP(A5150,Lists!B:D,3,FALSE)</f>
        <v>MLI</v>
      </c>
      <c r="D5150" s="285" t="s">
        <v>5115</v>
      </c>
      <c r="E5150" s="285">
        <v>333</v>
      </c>
      <c r="F5150" s="285" t="s">
        <v>3613</v>
      </c>
      <c r="G5150" s="285" t="s">
        <v>731</v>
      </c>
      <c r="H5150" s="278">
        <f t="shared" si="160"/>
        <v>2</v>
      </c>
      <c r="I5150" s="251" t="s">
        <v>3614</v>
      </c>
      <c r="J5150" s="285" t="s">
        <v>3615</v>
      </c>
      <c r="K5150" s="278" t="str">
        <f t="shared" si="161"/>
        <v>MLI001Fatalities in all crises</v>
      </c>
      <c r="L5150" s="286">
        <v>43579</v>
      </c>
      <c r="M5150" s="286" t="s">
        <v>3248</v>
      </c>
    </row>
    <row r="5151" spans="1:13" s="269" customFormat="1" ht="15.5" hidden="1" thickTop="1" thickBot="1" x14ac:dyDescent="0.4">
      <c r="A5151" s="287" t="s">
        <v>2970</v>
      </c>
      <c r="B5151" s="288" t="str">
        <f>VLOOKUP(A5151,Lists!B:C,2,FALSE)</f>
        <v>MLI001</v>
      </c>
      <c r="C5151" s="288" t="str">
        <f>VLOOKUP(A5151,Lists!B:D,3,FALSE)</f>
        <v>MLI</v>
      </c>
      <c r="D5151" s="289" t="s">
        <v>752</v>
      </c>
      <c r="E5151" s="289">
        <v>3214000</v>
      </c>
      <c r="F5151" s="289" t="s">
        <v>1623</v>
      </c>
      <c r="G5151" s="289" t="s">
        <v>731</v>
      </c>
      <c r="H5151" s="278">
        <f t="shared" si="160"/>
        <v>2</v>
      </c>
      <c r="I5151" s="252" t="s">
        <v>890</v>
      </c>
      <c r="J5151" s="289" t="s">
        <v>4104</v>
      </c>
      <c r="K5151" s="278" t="str">
        <f t="shared" si="161"/>
        <v>MLI001People in Need</v>
      </c>
      <c r="L5151" s="290">
        <v>43579</v>
      </c>
      <c r="M5151" s="290" t="s">
        <v>3249</v>
      </c>
    </row>
    <row r="5152" spans="1:13" s="269" customFormat="1" ht="15.5" hidden="1" thickTop="1" thickBot="1" x14ac:dyDescent="0.4">
      <c r="A5152" s="283" t="s">
        <v>2970</v>
      </c>
      <c r="B5152" s="284" t="str">
        <f>VLOOKUP(A5152,Lists!B:C,2,FALSE)</f>
        <v>MLI001</v>
      </c>
      <c r="C5152" s="284" t="str">
        <f>VLOOKUP(A5152,Lists!B:D,3,FALSE)</f>
        <v>MLI</v>
      </c>
      <c r="D5152" s="285" t="s">
        <v>5110</v>
      </c>
      <c r="E5152" s="285">
        <v>12088000</v>
      </c>
      <c r="F5152" s="285" t="s">
        <v>1623</v>
      </c>
      <c r="G5152" s="285" t="s">
        <v>731</v>
      </c>
      <c r="H5152" s="278">
        <f t="shared" si="160"/>
        <v>2</v>
      </c>
      <c r="I5152" s="251" t="s">
        <v>890</v>
      </c>
      <c r="J5152" s="285" t="s">
        <v>4105</v>
      </c>
      <c r="K5152" s="278" t="str">
        <f t="shared" si="161"/>
        <v>MLI001Minimal humanitarian conditions - Level 1</v>
      </c>
      <c r="L5152" s="286">
        <v>43579</v>
      </c>
      <c r="M5152" s="286" t="s">
        <v>3249</v>
      </c>
    </row>
    <row r="5153" spans="1:13" s="269" customFormat="1" ht="15.5" hidden="1" thickTop="1" thickBot="1" x14ac:dyDescent="0.4">
      <c r="A5153" s="287" t="s">
        <v>2970</v>
      </c>
      <c r="B5153" s="288" t="str">
        <f>VLOOKUP(A5153,Lists!B:C,2,FALSE)</f>
        <v>MLI001</v>
      </c>
      <c r="C5153" s="288" t="str">
        <f>VLOOKUP(A5153,Lists!B:D,3,FALSE)</f>
        <v>MLI</v>
      </c>
      <c r="D5153" s="289" t="s">
        <v>5111</v>
      </c>
      <c r="E5153" s="289">
        <v>4532000</v>
      </c>
      <c r="F5153" s="289" t="s">
        <v>1623</v>
      </c>
      <c r="G5153" s="289" t="s">
        <v>731</v>
      </c>
      <c r="H5153" s="278">
        <f t="shared" si="160"/>
        <v>2</v>
      </c>
      <c r="I5153" s="252" t="s">
        <v>890</v>
      </c>
      <c r="J5153" s="289" t="s">
        <v>4106</v>
      </c>
      <c r="K5153" s="278" t="str">
        <f t="shared" si="161"/>
        <v>MLI001Stressed humanitarian conditions - Level 2</v>
      </c>
      <c r="L5153" s="290">
        <v>43579</v>
      </c>
      <c r="M5153" s="290" t="s">
        <v>3249</v>
      </c>
    </row>
    <row r="5154" spans="1:13" s="269" customFormat="1" ht="15.5" hidden="1" thickTop="1" thickBot="1" x14ac:dyDescent="0.4">
      <c r="A5154" s="283" t="s">
        <v>2970</v>
      </c>
      <c r="B5154" s="284" t="str">
        <f>VLOOKUP(A5154,Lists!B:C,2,FALSE)</f>
        <v>MLI001</v>
      </c>
      <c r="C5154" s="284" t="str">
        <f>VLOOKUP(A5154,Lists!B:D,3,FALSE)</f>
        <v>MLI</v>
      </c>
      <c r="D5154" s="285" t="s">
        <v>5112</v>
      </c>
      <c r="E5154" s="285">
        <v>2327000</v>
      </c>
      <c r="F5154" s="285" t="s">
        <v>1623</v>
      </c>
      <c r="G5154" s="285" t="s">
        <v>731</v>
      </c>
      <c r="H5154" s="278">
        <f t="shared" si="160"/>
        <v>2</v>
      </c>
      <c r="I5154" s="251" t="s">
        <v>890</v>
      </c>
      <c r="J5154" s="285" t="s">
        <v>4107</v>
      </c>
      <c r="K5154" s="278" t="str">
        <f t="shared" si="161"/>
        <v>MLI001Moderate humanitarian conditions - Level 3</v>
      </c>
      <c r="L5154" s="286">
        <v>43579</v>
      </c>
      <c r="M5154" s="286" t="s">
        <v>3249</v>
      </c>
    </row>
    <row r="5155" spans="1:13" s="269" customFormat="1" ht="15.5" hidden="1" thickTop="1" thickBot="1" x14ac:dyDescent="0.4">
      <c r="A5155" s="287" t="s">
        <v>2970</v>
      </c>
      <c r="B5155" s="288" t="str">
        <f>VLOOKUP(A5155,Lists!B:C,2,FALSE)</f>
        <v>MLI001</v>
      </c>
      <c r="C5155" s="288" t="str">
        <f>VLOOKUP(A5155,Lists!B:D,3,FALSE)</f>
        <v>MLI</v>
      </c>
      <c r="D5155" s="289" t="s">
        <v>5113</v>
      </c>
      <c r="E5155" s="289">
        <v>360000</v>
      </c>
      <c r="F5155" s="289" t="s">
        <v>1623</v>
      </c>
      <c r="G5155" s="289" t="s">
        <v>731</v>
      </c>
      <c r="H5155" s="278">
        <f t="shared" si="160"/>
        <v>2</v>
      </c>
      <c r="I5155" s="252" t="s">
        <v>890</v>
      </c>
      <c r="J5155" s="289" t="s">
        <v>4108</v>
      </c>
      <c r="K5155" s="278" t="str">
        <f t="shared" si="161"/>
        <v>MLI001Severe humanitarian conditions - Level 4</v>
      </c>
      <c r="L5155" s="290">
        <v>43579</v>
      </c>
      <c r="M5155" s="290" t="s">
        <v>3249</v>
      </c>
    </row>
    <row r="5156" spans="1:13" s="269" customFormat="1" ht="15.5" hidden="1" thickTop="1" thickBot="1" x14ac:dyDescent="0.4">
      <c r="A5156" s="283" t="s">
        <v>2970</v>
      </c>
      <c r="B5156" s="284" t="str">
        <f>VLOOKUP(A5156,Lists!B:C,2,FALSE)</f>
        <v>MLI001</v>
      </c>
      <c r="C5156" s="284" t="str">
        <f>VLOOKUP(A5156,Lists!B:D,3,FALSE)</f>
        <v>MLI</v>
      </c>
      <c r="D5156" s="285" t="s">
        <v>5114</v>
      </c>
      <c r="E5156" s="285">
        <v>0</v>
      </c>
      <c r="F5156" s="285" t="s">
        <v>1623</v>
      </c>
      <c r="G5156" s="285" t="s">
        <v>731</v>
      </c>
      <c r="H5156" s="278">
        <f t="shared" si="160"/>
        <v>2</v>
      </c>
      <c r="I5156" s="251" t="s">
        <v>890</v>
      </c>
      <c r="J5156" s="285" t="s">
        <v>4109</v>
      </c>
      <c r="K5156" s="278" t="str">
        <f t="shared" si="161"/>
        <v>MLI001Extreme humanitarian conditions - Level 5</v>
      </c>
      <c r="L5156" s="286">
        <v>43579</v>
      </c>
      <c r="M5156" s="286" t="s">
        <v>3249</v>
      </c>
    </row>
    <row r="5157" spans="1:13" s="269" customFormat="1" ht="15.5" hidden="1" thickTop="1" thickBot="1" x14ac:dyDescent="0.4">
      <c r="A5157" s="287" t="s">
        <v>1230</v>
      </c>
      <c r="B5157" s="288" t="str">
        <f>VLOOKUP(A5157,Lists!B:C,2,FALSE)</f>
        <v>PSE002</v>
      </c>
      <c r="C5157" s="288" t="str">
        <f>VLOOKUP(A5157,Lists!B:D,3,FALSE)</f>
        <v>PSE</v>
      </c>
      <c r="D5157" s="289" t="s">
        <v>522</v>
      </c>
      <c r="E5157" s="289">
        <v>4703000</v>
      </c>
      <c r="F5157" s="289" t="s">
        <v>1367</v>
      </c>
      <c r="G5157" s="289" t="s">
        <v>731</v>
      </c>
      <c r="H5157" s="278">
        <f t="shared" si="160"/>
        <v>2</v>
      </c>
      <c r="I5157" s="252" t="s">
        <v>1368</v>
      </c>
      <c r="J5157" s="289" t="s">
        <v>1369</v>
      </c>
      <c r="K5157" s="278" t="str">
        <f t="shared" si="161"/>
        <v>PSE002Total population</v>
      </c>
      <c r="L5157" s="290">
        <v>43579</v>
      </c>
      <c r="M5157" s="290" t="s">
        <v>3249</v>
      </c>
    </row>
    <row r="5158" spans="1:13" s="269" customFormat="1" ht="15.5" hidden="1" thickTop="1" thickBot="1" x14ac:dyDescent="0.4">
      <c r="A5158" s="283" t="s">
        <v>1230</v>
      </c>
      <c r="B5158" s="284" t="str">
        <f>VLOOKUP(A5158,Lists!B:C,2,FALSE)</f>
        <v>PSE002</v>
      </c>
      <c r="C5158" s="284" t="str">
        <f>VLOOKUP(A5158,Lists!B:D,3,FALSE)</f>
        <v>PSE</v>
      </c>
      <c r="D5158" s="285" t="s">
        <v>737</v>
      </c>
      <c r="E5158" s="285">
        <v>4703000</v>
      </c>
      <c r="F5158" s="285" t="s">
        <v>1367</v>
      </c>
      <c r="G5158" s="285" t="s">
        <v>731</v>
      </c>
      <c r="H5158" s="278">
        <f t="shared" si="160"/>
        <v>2</v>
      </c>
      <c r="I5158" s="251" t="s">
        <v>1368</v>
      </c>
      <c r="J5158" s="285" t="s">
        <v>1374</v>
      </c>
      <c r="K5158" s="278" t="str">
        <f t="shared" si="161"/>
        <v>PSE002People exposed</v>
      </c>
      <c r="L5158" s="286">
        <v>43579</v>
      </c>
      <c r="M5158" s="286" t="s">
        <v>3249</v>
      </c>
    </row>
    <row r="5159" spans="1:13" s="269" customFormat="1" ht="15.5" hidden="1" thickTop="1" thickBot="1" x14ac:dyDescent="0.4">
      <c r="A5159" s="287" t="s">
        <v>1230</v>
      </c>
      <c r="B5159" s="288" t="str">
        <f>VLOOKUP(A5159,Lists!B:C,2,FALSE)</f>
        <v>PSE002</v>
      </c>
      <c r="C5159" s="288" t="str">
        <f>VLOOKUP(A5159,Lists!B:D,3,FALSE)</f>
        <v>PSE</v>
      </c>
      <c r="D5159" s="289" t="s">
        <v>533</v>
      </c>
      <c r="E5159" s="289">
        <v>4703000</v>
      </c>
      <c r="F5159" s="289" t="s">
        <v>1367</v>
      </c>
      <c r="G5159" s="289" t="s">
        <v>731</v>
      </c>
      <c r="H5159" s="278">
        <f t="shared" si="160"/>
        <v>2</v>
      </c>
      <c r="I5159" s="252" t="s">
        <v>1368</v>
      </c>
      <c r="J5159" s="289" t="s">
        <v>1374</v>
      </c>
      <c r="K5159" s="278" t="str">
        <f t="shared" si="161"/>
        <v>PSE002People affected</v>
      </c>
      <c r="L5159" s="290">
        <v>43579</v>
      </c>
      <c r="M5159" s="290" t="s">
        <v>3249</v>
      </c>
    </row>
    <row r="5160" spans="1:13" s="269" customFormat="1" ht="15.5" thickTop="1" thickBot="1" x14ac:dyDescent="0.4">
      <c r="A5160" s="283" t="s">
        <v>1230</v>
      </c>
      <c r="B5160" s="284" t="str">
        <f>VLOOKUP(A5160,Lists!B:C,2,FALSE)</f>
        <v>PSE002</v>
      </c>
      <c r="C5160" s="284" t="str">
        <f>VLOOKUP(A5160,Lists!B:D,3,FALSE)</f>
        <v>PSE</v>
      </c>
      <c r="D5160" s="285" t="s">
        <v>666</v>
      </c>
      <c r="E5160" s="285">
        <v>14000</v>
      </c>
      <c r="F5160" s="285" t="s">
        <v>4110</v>
      </c>
      <c r="G5160" s="285" t="s">
        <v>731</v>
      </c>
      <c r="H5160" s="278">
        <f t="shared" si="160"/>
        <v>2</v>
      </c>
      <c r="I5160" s="251" t="s">
        <v>1376</v>
      </c>
      <c r="J5160" s="285" t="s">
        <v>1377</v>
      </c>
      <c r="K5160" s="278" t="str">
        <f t="shared" si="161"/>
        <v>PSE002People displaced</v>
      </c>
      <c r="L5160" s="286">
        <v>43579</v>
      </c>
      <c r="M5160" s="286" t="s">
        <v>3249</v>
      </c>
    </row>
    <row r="5161" spans="1:13" s="269" customFormat="1" ht="15.5" hidden="1" thickTop="1" thickBot="1" x14ac:dyDescent="0.4">
      <c r="A5161" s="287" t="s">
        <v>1230</v>
      </c>
      <c r="B5161" s="288" t="str">
        <f>VLOOKUP(A5161,Lists!B:C,2,FALSE)</f>
        <v>PSE002</v>
      </c>
      <c r="C5161" s="288" t="str">
        <f>VLOOKUP(A5161,Lists!B:D,3,FALSE)</f>
        <v>PSE</v>
      </c>
      <c r="D5161" s="289" t="s">
        <v>742</v>
      </c>
      <c r="E5161" s="289" t="s">
        <v>446</v>
      </c>
      <c r="F5161" s="289"/>
      <c r="G5161" s="289" t="s">
        <v>446</v>
      </c>
      <c r="H5161" s="278" t="str">
        <f t="shared" si="160"/>
        <v>x</v>
      </c>
      <c r="I5161" s="252"/>
      <c r="J5161" s="289" t="s">
        <v>2384</v>
      </c>
      <c r="K5161" s="278" t="str">
        <f t="shared" si="161"/>
        <v>PSE002Economic Losses</v>
      </c>
      <c r="L5161" s="290">
        <v>43579</v>
      </c>
      <c r="M5161" s="290" t="s">
        <v>3249</v>
      </c>
    </row>
    <row r="5162" spans="1:13" s="269" customFormat="1" ht="15.5" hidden="1" thickTop="1" thickBot="1" x14ac:dyDescent="0.4">
      <c r="A5162" s="283" t="s">
        <v>1230</v>
      </c>
      <c r="B5162" s="284" t="str">
        <f>VLOOKUP(A5162,Lists!B:C,2,FALSE)</f>
        <v>PSE002</v>
      </c>
      <c r="C5162" s="284" t="str">
        <f>VLOOKUP(A5162,Lists!B:D,3,FALSE)</f>
        <v>PSE</v>
      </c>
      <c r="D5162" s="285" t="s">
        <v>752</v>
      </c>
      <c r="E5162" s="285">
        <v>2555000</v>
      </c>
      <c r="F5162" s="285" t="s">
        <v>4111</v>
      </c>
      <c r="G5162" s="285" t="s">
        <v>731</v>
      </c>
      <c r="H5162" s="278">
        <f t="shared" si="160"/>
        <v>2</v>
      </c>
      <c r="I5162" s="251" t="s">
        <v>1386</v>
      </c>
      <c r="J5162" s="285" t="s">
        <v>4114</v>
      </c>
      <c r="K5162" s="278" t="str">
        <f t="shared" si="161"/>
        <v>PSE002People in Need</v>
      </c>
      <c r="L5162" s="286">
        <v>43579</v>
      </c>
      <c r="M5162" s="286" t="s">
        <v>3249</v>
      </c>
    </row>
    <row r="5163" spans="1:13" s="269" customFormat="1" ht="15.5" hidden="1" thickTop="1" thickBot="1" x14ac:dyDescent="0.4">
      <c r="A5163" s="287" t="s">
        <v>1230</v>
      </c>
      <c r="B5163" s="288" t="str">
        <f>VLOOKUP(A5163,Lists!B:C,2,FALSE)</f>
        <v>PSE002</v>
      </c>
      <c r="C5163" s="288" t="str">
        <f>VLOOKUP(A5163,Lists!B:D,3,FALSE)</f>
        <v>PSE</v>
      </c>
      <c r="D5163" s="289" t="s">
        <v>5110</v>
      </c>
      <c r="E5163" s="289">
        <v>0</v>
      </c>
      <c r="F5163" s="289"/>
      <c r="G5163" s="289" t="s">
        <v>731</v>
      </c>
      <c r="H5163" s="278">
        <f t="shared" si="160"/>
        <v>2</v>
      </c>
      <c r="I5163" s="252"/>
      <c r="J5163" s="289" t="s">
        <v>4115</v>
      </c>
      <c r="K5163" s="278" t="str">
        <f t="shared" si="161"/>
        <v>PSE002Minimal humanitarian conditions - Level 1</v>
      </c>
      <c r="L5163" s="290">
        <v>43579</v>
      </c>
      <c r="M5163" s="290" t="s">
        <v>3249</v>
      </c>
    </row>
    <row r="5164" spans="1:13" s="269" customFormat="1" ht="15.5" hidden="1" thickTop="1" thickBot="1" x14ac:dyDescent="0.4">
      <c r="A5164" s="283" t="s">
        <v>1230</v>
      </c>
      <c r="B5164" s="284" t="str">
        <f>VLOOKUP(A5164,Lists!B:C,2,FALSE)</f>
        <v>PSE002</v>
      </c>
      <c r="C5164" s="284" t="str">
        <f>VLOOKUP(A5164,Lists!B:D,3,FALSE)</f>
        <v>PSE</v>
      </c>
      <c r="D5164" s="285" t="s">
        <v>5111</v>
      </c>
      <c r="E5164" s="285">
        <v>2148000</v>
      </c>
      <c r="F5164" s="285" t="s">
        <v>4112</v>
      </c>
      <c r="G5164" s="285" t="s">
        <v>731</v>
      </c>
      <c r="H5164" s="278">
        <f t="shared" si="160"/>
        <v>2</v>
      </c>
      <c r="I5164" s="251" t="s">
        <v>4113</v>
      </c>
      <c r="J5164" s="285" t="s">
        <v>4116</v>
      </c>
      <c r="K5164" s="278" t="str">
        <f t="shared" si="161"/>
        <v>PSE002Stressed humanitarian conditions - Level 2</v>
      </c>
      <c r="L5164" s="286">
        <v>43579</v>
      </c>
      <c r="M5164" s="286" t="s">
        <v>3249</v>
      </c>
    </row>
    <row r="5165" spans="1:13" s="269" customFormat="1" ht="15.5" hidden="1" thickTop="1" thickBot="1" x14ac:dyDescent="0.4">
      <c r="A5165" s="287" t="s">
        <v>1230</v>
      </c>
      <c r="B5165" s="288" t="str">
        <f>VLOOKUP(A5165,Lists!B:C,2,FALSE)</f>
        <v>PSE002</v>
      </c>
      <c r="C5165" s="288" t="str">
        <f>VLOOKUP(A5165,Lists!B:D,3,FALSE)</f>
        <v>PSE</v>
      </c>
      <c r="D5165" s="289" t="s">
        <v>5112</v>
      </c>
      <c r="E5165" s="289">
        <v>557000</v>
      </c>
      <c r="F5165" s="289" t="s">
        <v>4111</v>
      </c>
      <c r="G5165" s="289" t="s">
        <v>731</v>
      </c>
      <c r="H5165" s="278">
        <f t="shared" si="160"/>
        <v>2</v>
      </c>
      <c r="I5165" s="252" t="s">
        <v>1386</v>
      </c>
      <c r="J5165" s="289" t="s">
        <v>1392</v>
      </c>
      <c r="K5165" s="278" t="str">
        <f t="shared" si="161"/>
        <v>PSE002Moderate humanitarian conditions - Level 3</v>
      </c>
      <c r="L5165" s="290">
        <v>43579</v>
      </c>
      <c r="M5165" s="290" t="s">
        <v>3249</v>
      </c>
    </row>
    <row r="5166" spans="1:13" s="269" customFormat="1" ht="15.5" hidden="1" thickTop="1" thickBot="1" x14ac:dyDescent="0.4">
      <c r="A5166" s="283" t="s">
        <v>1230</v>
      </c>
      <c r="B5166" s="284" t="str">
        <f>VLOOKUP(A5166,Lists!B:C,2,FALSE)</f>
        <v>PSE002</v>
      </c>
      <c r="C5166" s="284" t="str">
        <f>VLOOKUP(A5166,Lists!B:D,3,FALSE)</f>
        <v>PSE</v>
      </c>
      <c r="D5166" s="285" t="s">
        <v>5113</v>
      </c>
      <c r="E5166" s="285">
        <v>1021000</v>
      </c>
      <c r="F5166" s="285" t="s">
        <v>4111</v>
      </c>
      <c r="G5166" s="285" t="s">
        <v>731</v>
      </c>
      <c r="H5166" s="278">
        <f t="shared" si="160"/>
        <v>2</v>
      </c>
      <c r="I5166" s="251" t="s">
        <v>1386</v>
      </c>
      <c r="J5166" s="285" t="s">
        <v>1392</v>
      </c>
      <c r="K5166" s="278" t="str">
        <f t="shared" si="161"/>
        <v>PSE002Severe humanitarian conditions - Level 4</v>
      </c>
      <c r="L5166" s="286">
        <v>43579</v>
      </c>
      <c r="M5166" s="286" t="s">
        <v>3249</v>
      </c>
    </row>
    <row r="5167" spans="1:13" s="269" customFormat="1" ht="15.5" hidden="1" thickTop="1" thickBot="1" x14ac:dyDescent="0.4">
      <c r="A5167" s="287" t="s">
        <v>1230</v>
      </c>
      <c r="B5167" s="288" t="str">
        <f>VLOOKUP(A5167,Lists!B:C,2,FALSE)</f>
        <v>PSE002</v>
      </c>
      <c r="C5167" s="288" t="str">
        <f>VLOOKUP(A5167,Lists!B:D,3,FALSE)</f>
        <v>PSE</v>
      </c>
      <c r="D5167" s="289" t="s">
        <v>5114</v>
      </c>
      <c r="E5167" s="289">
        <v>977000</v>
      </c>
      <c r="F5167" s="289" t="s">
        <v>4111</v>
      </c>
      <c r="G5167" s="289" t="s">
        <v>731</v>
      </c>
      <c r="H5167" s="278">
        <f t="shared" si="160"/>
        <v>2</v>
      </c>
      <c r="I5167" s="252" t="s">
        <v>1386</v>
      </c>
      <c r="J5167" s="289" t="s">
        <v>1392</v>
      </c>
      <c r="K5167" s="278" t="str">
        <f t="shared" si="161"/>
        <v>PSE002Extreme humanitarian conditions - Level 5</v>
      </c>
      <c r="L5167" s="290">
        <v>43579</v>
      </c>
      <c r="M5167" s="290" t="s">
        <v>3249</v>
      </c>
    </row>
    <row r="5168" spans="1:13" s="269" customFormat="1" ht="15.5" hidden="1" thickTop="1" thickBot="1" x14ac:dyDescent="0.4">
      <c r="A5168" s="283" t="s">
        <v>1230</v>
      </c>
      <c r="B5168" s="284" t="str">
        <f>VLOOKUP(A5168,Lists!B:C,2,FALSE)</f>
        <v>PSE002</v>
      </c>
      <c r="C5168" s="284" t="str">
        <f>VLOOKUP(A5168,Lists!B:D,3,FALSE)</f>
        <v>PSE</v>
      </c>
      <c r="D5168" s="285" t="s">
        <v>692</v>
      </c>
      <c r="E5168" s="285">
        <v>4703000</v>
      </c>
      <c r="F5168" s="285" t="s">
        <v>4111</v>
      </c>
      <c r="G5168" s="285" t="s">
        <v>731</v>
      </c>
      <c r="H5168" s="278">
        <f t="shared" si="160"/>
        <v>2</v>
      </c>
      <c r="I5168" s="251" t="s">
        <v>1386</v>
      </c>
      <c r="J5168" s="285" t="s">
        <v>4791</v>
      </c>
      <c r="K5168" s="278" t="str">
        <f t="shared" si="161"/>
        <v>PSE002People facing restricted access constraints</v>
      </c>
      <c r="L5168" s="286">
        <v>43579</v>
      </c>
      <c r="M5168" s="286" t="s">
        <v>3249</v>
      </c>
    </row>
    <row r="5169" spans="1:13" s="269" customFormat="1" ht="15.5" hidden="1" thickTop="1" thickBot="1" x14ac:dyDescent="0.4">
      <c r="A5169" s="287" t="s">
        <v>2987</v>
      </c>
      <c r="B5169" s="288" t="str">
        <f>VLOOKUP(A5169,Lists!B:C,2,FALSE)</f>
        <v>YEM001</v>
      </c>
      <c r="C5169" s="288" t="str">
        <f>VLOOKUP(A5169,Lists!B:D,3,FALSE)</f>
        <v>YEM</v>
      </c>
      <c r="D5169" s="289" t="s">
        <v>522</v>
      </c>
      <c r="E5169" s="289">
        <v>28600000</v>
      </c>
      <c r="F5169" s="289" t="s">
        <v>4117</v>
      </c>
      <c r="G5169" s="289" t="s">
        <v>731</v>
      </c>
      <c r="H5169" s="278">
        <f t="shared" si="160"/>
        <v>2</v>
      </c>
      <c r="I5169" s="252" t="s">
        <v>3078</v>
      </c>
      <c r="J5169" s="289" t="s">
        <v>3079</v>
      </c>
      <c r="K5169" s="278" t="str">
        <f t="shared" si="161"/>
        <v>YEM001Total population</v>
      </c>
      <c r="L5169" s="290">
        <v>43579</v>
      </c>
      <c r="M5169" s="290" t="s">
        <v>3249</v>
      </c>
    </row>
    <row r="5170" spans="1:13" s="269" customFormat="1" ht="15.5" hidden="1" thickTop="1" thickBot="1" x14ac:dyDescent="0.4">
      <c r="A5170" s="283" t="s">
        <v>2987</v>
      </c>
      <c r="B5170" s="284" t="str">
        <f>VLOOKUP(A5170,Lists!B:C,2,FALSE)</f>
        <v>YEM001</v>
      </c>
      <c r="C5170" s="284" t="str">
        <f>VLOOKUP(A5170,Lists!B:D,3,FALSE)</f>
        <v>YEM</v>
      </c>
      <c r="D5170" s="285" t="s">
        <v>737</v>
      </c>
      <c r="E5170" s="285">
        <v>28600000</v>
      </c>
      <c r="F5170" s="285" t="s">
        <v>4117</v>
      </c>
      <c r="G5170" s="285" t="s">
        <v>731</v>
      </c>
      <c r="H5170" s="278">
        <f t="shared" si="160"/>
        <v>2</v>
      </c>
      <c r="I5170" s="251" t="s">
        <v>989</v>
      </c>
      <c r="J5170" s="285" t="s">
        <v>4118</v>
      </c>
      <c r="K5170" s="278" t="str">
        <f t="shared" si="161"/>
        <v>YEM001People exposed</v>
      </c>
      <c r="L5170" s="286">
        <v>43579</v>
      </c>
      <c r="M5170" s="286" t="s">
        <v>3249</v>
      </c>
    </row>
    <row r="5171" spans="1:13" s="269" customFormat="1" ht="15.5" hidden="1" thickTop="1" thickBot="1" x14ac:dyDescent="0.4">
      <c r="A5171" s="287" t="s">
        <v>2987</v>
      </c>
      <c r="B5171" s="288" t="str">
        <f>VLOOKUP(A5171,Lists!B:C,2,FALSE)</f>
        <v>YEM001</v>
      </c>
      <c r="C5171" s="288" t="str">
        <f>VLOOKUP(A5171,Lists!B:D,3,FALSE)</f>
        <v>YEM</v>
      </c>
      <c r="D5171" s="289" t="s">
        <v>533</v>
      </c>
      <c r="E5171" s="289">
        <v>28600000</v>
      </c>
      <c r="F5171" s="289" t="s">
        <v>3080</v>
      </c>
      <c r="G5171" s="289" t="s">
        <v>731</v>
      </c>
      <c r="H5171" s="278">
        <f t="shared" si="160"/>
        <v>2</v>
      </c>
      <c r="I5171" s="252" t="s">
        <v>989</v>
      </c>
      <c r="J5171" s="289" t="s">
        <v>4118</v>
      </c>
      <c r="K5171" s="278" t="str">
        <f t="shared" si="161"/>
        <v>YEM001People affected</v>
      </c>
      <c r="L5171" s="290">
        <v>43579</v>
      </c>
      <c r="M5171" s="290" t="s">
        <v>3249</v>
      </c>
    </row>
    <row r="5172" spans="1:13" s="269" customFormat="1" ht="15.5" thickTop="1" thickBot="1" x14ac:dyDescent="0.4">
      <c r="A5172" s="283" t="s">
        <v>2987</v>
      </c>
      <c r="B5172" s="284" t="str">
        <f>VLOOKUP(A5172,Lists!B:C,2,FALSE)</f>
        <v>YEM001</v>
      </c>
      <c r="C5172" s="284" t="str">
        <f>VLOOKUP(A5172,Lists!B:D,3,FALSE)</f>
        <v>YEM</v>
      </c>
      <c r="D5172" s="285" t="s">
        <v>666</v>
      </c>
      <c r="E5172" s="285">
        <v>5108000</v>
      </c>
      <c r="F5172" s="285" t="s">
        <v>4119</v>
      </c>
      <c r="G5172" s="285" t="s">
        <v>731</v>
      </c>
      <c r="H5172" s="278">
        <f t="shared" si="160"/>
        <v>2</v>
      </c>
      <c r="I5172" s="251" t="s">
        <v>991</v>
      </c>
      <c r="J5172" s="285" t="s">
        <v>3083</v>
      </c>
      <c r="K5172" s="278" t="str">
        <f t="shared" si="161"/>
        <v>YEM001People displaced</v>
      </c>
      <c r="L5172" s="286">
        <v>43579</v>
      </c>
      <c r="M5172" s="286" t="s">
        <v>3249</v>
      </c>
    </row>
    <row r="5173" spans="1:13" s="269" customFormat="1" ht="15.5" hidden="1" thickTop="1" thickBot="1" x14ac:dyDescent="0.4">
      <c r="A5173" s="287" t="s">
        <v>2987</v>
      </c>
      <c r="B5173" s="288" t="str">
        <f>VLOOKUP(A5173,Lists!B:C,2,FALSE)</f>
        <v>YEM001</v>
      </c>
      <c r="C5173" s="288" t="str">
        <f>VLOOKUP(A5173,Lists!B:D,3,FALSE)</f>
        <v>YEM</v>
      </c>
      <c r="D5173" s="289" t="s">
        <v>752</v>
      </c>
      <c r="E5173" s="289">
        <v>24100000</v>
      </c>
      <c r="F5173" s="289" t="s">
        <v>4120</v>
      </c>
      <c r="G5173" s="289" t="s">
        <v>731</v>
      </c>
      <c r="H5173" s="278">
        <f t="shared" si="160"/>
        <v>2</v>
      </c>
      <c r="I5173" s="252" t="s">
        <v>4123</v>
      </c>
      <c r="J5173" s="289" t="s">
        <v>4126</v>
      </c>
      <c r="K5173" s="278" t="str">
        <f t="shared" si="161"/>
        <v>YEM001People in Need</v>
      </c>
      <c r="L5173" s="290">
        <v>43579</v>
      </c>
      <c r="M5173" s="290" t="s">
        <v>3249</v>
      </c>
    </row>
    <row r="5174" spans="1:13" s="269" customFormat="1" ht="15.5" hidden="1" thickTop="1" thickBot="1" x14ac:dyDescent="0.4">
      <c r="A5174" s="283" t="s">
        <v>2987</v>
      </c>
      <c r="B5174" s="284" t="str">
        <f>VLOOKUP(A5174,Lists!B:C,2,FALSE)</f>
        <v>YEM001</v>
      </c>
      <c r="C5174" s="284" t="str">
        <f>VLOOKUP(A5174,Lists!B:D,3,FALSE)</f>
        <v>YEM</v>
      </c>
      <c r="D5174" s="285" t="s">
        <v>5110</v>
      </c>
      <c r="E5174" s="285">
        <v>0</v>
      </c>
      <c r="F5174" s="285" t="s">
        <v>446</v>
      </c>
      <c r="G5174" s="285" t="s">
        <v>731</v>
      </c>
      <c r="H5174" s="278">
        <f t="shared" si="160"/>
        <v>2</v>
      </c>
      <c r="I5174" s="251" t="s">
        <v>446</v>
      </c>
      <c r="J5174" s="285" t="s">
        <v>4127</v>
      </c>
      <c r="K5174" s="278" t="str">
        <f t="shared" si="161"/>
        <v>YEM001Minimal humanitarian conditions - Level 1</v>
      </c>
      <c r="L5174" s="286">
        <v>43579</v>
      </c>
      <c r="M5174" s="286" t="s">
        <v>3249</v>
      </c>
    </row>
    <row r="5175" spans="1:13" s="269" customFormat="1" ht="15.5" hidden="1" thickTop="1" thickBot="1" x14ac:dyDescent="0.4">
      <c r="A5175" s="287" t="s">
        <v>2987</v>
      </c>
      <c r="B5175" s="288" t="str">
        <f>VLOOKUP(A5175,Lists!B:C,2,FALSE)</f>
        <v>YEM001</v>
      </c>
      <c r="C5175" s="288" t="str">
        <f>VLOOKUP(A5175,Lists!B:D,3,FALSE)</f>
        <v>YEM</v>
      </c>
      <c r="D5175" s="289" t="s">
        <v>5111</v>
      </c>
      <c r="E5175" s="289">
        <v>4500000</v>
      </c>
      <c r="F5175" s="289" t="s">
        <v>4120</v>
      </c>
      <c r="G5175" s="289" t="s">
        <v>731</v>
      </c>
      <c r="H5175" s="278">
        <f t="shared" si="160"/>
        <v>2</v>
      </c>
      <c r="I5175" s="252" t="s">
        <v>4123</v>
      </c>
      <c r="J5175" s="289" t="s">
        <v>4128</v>
      </c>
      <c r="K5175" s="278" t="str">
        <f t="shared" si="161"/>
        <v>YEM001Stressed humanitarian conditions - Level 2</v>
      </c>
      <c r="L5175" s="290">
        <v>43579</v>
      </c>
      <c r="M5175" s="290" t="s">
        <v>3249</v>
      </c>
    </row>
    <row r="5176" spans="1:13" s="269" customFormat="1" ht="15.5" hidden="1" thickTop="1" thickBot="1" x14ac:dyDescent="0.4">
      <c r="A5176" s="283" t="s">
        <v>2987</v>
      </c>
      <c r="B5176" s="284" t="str">
        <f>VLOOKUP(A5176,Lists!B:C,2,FALSE)</f>
        <v>YEM001</v>
      </c>
      <c r="C5176" s="284" t="str">
        <f>VLOOKUP(A5176,Lists!B:D,3,FALSE)</f>
        <v>YEM</v>
      </c>
      <c r="D5176" s="285" t="s">
        <v>5112</v>
      </c>
      <c r="E5176" s="285">
        <v>9800000</v>
      </c>
      <c r="F5176" s="285" t="s">
        <v>4120</v>
      </c>
      <c r="G5176" s="285" t="s">
        <v>731</v>
      </c>
      <c r="H5176" s="278">
        <f t="shared" si="160"/>
        <v>2</v>
      </c>
      <c r="I5176" s="251" t="s">
        <v>4123</v>
      </c>
      <c r="J5176" s="285" t="s">
        <v>4129</v>
      </c>
      <c r="K5176" s="278" t="str">
        <f t="shared" si="161"/>
        <v>YEM001Moderate humanitarian conditions - Level 3</v>
      </c>
      <c r="L5176" s="286">
        <v>43579</v>
      </c>
      <c r="M5176" s="286" t="s">
        <v>3249</v>
      </c>
    </row>
    <row r="5177" spans="1:13" s="269" customFormat="1" ht="15.5" hidden="1" thickTop="1" thickBot="1" x14ac:dyDescent="0.4">
      <c r="A5177" s="287" t="s">
        <v>2987</v>
      </c>
      <c r="B5177" s="288" t="str">
        <f>VLOOKUP(A5177,Lists!B:C,2,FALSE)</f>
        <v>YEM001</v>
      </c>
      <c r="C5177" s="288" t="str">
        <f>VLOOKUP(A5177,Lists!B:D,3,FALSE)</f>
        <v>YEM</v>
      </c>
      <c r="D5177" s="289" t="s">
        <v>5113</v>
      </c>
      <c r="E5177" s="289">
        <v>14236000</v>
      </c>
      <c r="F5177" s="289" t="s">
        <v>4121</v>
      </c>
      <c r="G5177" s="289" t="s">
        <v>731</v>
      </c>
      <c r="H5177" s="278">
        <f t="shared" si="160"/>
        <v>2</v>
      </c>
      <c r="I5177" s="252" t="s">
        <v>4124</v>
      </c>
      <c r="J5177" s="289" t="s">
        <v>4130</v>
      </c>
      <c r="K5177" s="278" t="str">
        <f t="shared" si="161"/>
        <v>YEM001Severe humanitarian conditions - Level 4</v>
      </c>
      <c r="L5177" s="290">
        <v>43579</v>
      </c>
      <c r="M5177" s="290" t="s">
        <v>3249</v>
      </c>
    </row>
    <row r="5178" spans="1:13" s="269" customFormat="1" ht="15.5" hidden="1" thickTop="1" thickBot="1" x14ac:dyDescent="0.4">
      <c r="A5178" s="283" t="s">
        <v>2987</v>
      </c>
      <c r="B5178" s="284" t="str">
        <f>VLOOKUP(A5178,Lists!B:C,2,FALSE)</f>
        <v>YEM001</v>
      </c>
      <c r="C5178" s="284" t="str">
        <f>VLOOKUP(A5178,Lists!B:D,3,FALSE)</f>
        <v>YEM</v>
      </c>
      <c r="D5178" s="285" t="s">
        <v>5114</v>
      </c>
      <c r="E5178" s="285">
        <v>64000</v>
      </c>
      <c r="F5178" s="285" t="s">
        <v>4122</v>
      </c>
      <c r="G5178" s="285" t="s">
        <v>731</v>
      </c>
      <c r="H5178" s="278">
        <f t="shared" si="160"/>
        <v>2</v>
      </c>
      <c r="I5178" s="251" t="s">
        <v>4125</v>
      </c>
      <c r="J5178" s="285" t="s">
        <v>4131</v>
      </c>
      <c r="K5178" s="278" t="str">
        <f t="shared" si="161"/>
        <v>YEM001Extreme humanitarian conditions - Level 5</v>
      </c>
      <c r="L5178" s="286">
        <v>43579</v>
      </c>
      <c r="M5178" s="286" t="s">
        <v>3249</v>
      </c>
    </row>
    <row r="5179" spans="1:13" s="269" customFormat="1" ht="15.5" hidden="1" thickTop="1" thickBot="1" x14ac:dyDescent="0.4">
      <c r="A5179" s="287" t="s">
        <v>2988</v>
      </c>
      <c r="B5179" s="288" t="str">
        <f>VLOOKUP(A5179,Lists!B:C,2,FALSE)</f>
        <v>YEM002</v>
      </c>
      <c r="C5179" s="288" t="str">
        <f>VLOOKUP(A5179,Lists!B:D,3,FALSE)</f>
        <v>YEM</v>
      </c>
      <c r="D5179" s="289" t="s">
        <v>522</v>
      </c>
      <c r="E5179" s="289">
        <v>28600000</v>
      </c>
      <c r="F5179" s="289" t="s">
        <v>4132</v>
      </c>
      <c r="G5179" s="289" t="s">
        <v>731</v>
      </c>
      <c r="H5179" s="278">
        <f t="shared" si="160"/>
        <v>2</v>
      </c>
      <c r="I5179" s="252" t="s">
        <v>3078</v>
      </c>
      <c r="J5179" s="289" t="s">
        <v>4792</v>
      </c>
      <c r="K5179" s="278" t="str">
        <f t="shared" si="161"/>
        <v>YEM002Total population</v>
      </c>
      <c r="L5179" s="290">
        <v>43579</v>
      </c>
      <c r="M5179" s="290" t="s">
        <v>3249</v>
      </c>
    </row>
    <row r="5180" spans="1:13" s="269" customFormat="1" ht="15.5" hidden="1" thickTop="1" thickBot="1" x14ac:dyDescent="0.4">
      <c r="A5180" s="283" t="s">
        <v>2988</v>
      </c>
      <c r="B5180" s="284" t="str">
        <f>VLOOKUP(A5180,Lists!B:C,2,FALSE)</f>
        <v>YEM002</v>
      </c>
      <c r="C5180" s="284" t="str">
        <f>VLOOKUP(A5180,Lists!B:D,3,FALSE)</f>
        <v>YEM</v>
      </c>
      <c r="D5180" s="285" t="s">
        <v>737</v>
      </c>
      <c r="E5180" s="285">
        <v>4295000</v>
      </c>
      <c r="F5180" s="285" t="s">
        <v>1160</v>
      </c>
      <c r="G5180" s="285" t="s">
        <v>731</v>
      </c>
      <c r="H5180" s="278">
        <f t="shared" si="160"/>
        <v>2</v>
      </c>
      <c r="I5180" s="251" t="s">
        <v>4133</v>
      </c>
      <c r="J5180" s="285" t="s">
        <v>4134</v>
      </c>
      <c r="K5180" s="278" t="str">
        <f t="shared" si="161"/>
        <v>YEM002People exposed</v>
      </c>
      <c r="L5180" s="286">
        <v>43579</v>
      </c>
      <c r="M5180" s="286" t="s">
        <v>3249</v>
      </c>
    </row>
    <row r="5181" spans="1:13" s="269" customFormat="1" ht="15.5" hidden="1" thickTop="1" thickBot="1" x14ac:dyDescent="0.4">
      <c r="A5181" s="287" t="s">
        <v>2988</v>
      </c>
      <c r="B5181" s="288" t="str">
        <f>VLOOKUP(A5181,Lists!B:C,2,FALSE)</f>
        <v>YEM002</v>
      </c>
      <c r="C5181" s="288" t="str">
        <f>VLOOKUP(A5181,Lists!B:D,3,FALSE)</f>
        <v>YEM</v>
      </c>
      <c r="D5181" s="289" t="s">
        <v>5028</v>
      </c>
      <c r="E5181" s="289" t="s">
        <v>446</v>
      </c>
      <c r="F5181" s="289" t="s">
        <v>446</v>
      </c>
      <c r="G5181" s="289" t="s">
        <v>446</v>
      </c>
      <c r="H5181" s="278" t="str">
        <f t="shared" si="160"/>
        <v>x</v>
      </c>
      <c r="I5181" s="252" t="s">
        <v>446</v>
      </c>
      <c r="J5181" s="289" t="s">
        <v>2384</v>
      </c>
      <c r="K5181" s="278" t="str">
        <f t="shared" si="161"/>
        <v>YEM002Illness cases reported</v>
      </c>
      <c r="L5181" s="290">
        <v>43579</v>
      </c>
      <c r="M5181" s="290" t="s">
        <v>3249</v>
      </c>
    </row>
    <row r="5182" spans="1:13" s="269" customFormat="1" ht="15.5" hidden="1" thickTop="1" thickBot="1" x14ac:dyDescent="0.4">
      <c r="A5182" s="283" t="s">
        <v>2988</v>
      </c>
      <c r="B5182" s="284" t="str">
        <f>VLOOKUP(A5182,Lists!B:C,2,FALSE)</f>
        <v>YEM002</v>
      </c>
      <c r="C5182" s="284" t="str">
        <f>VLOOKUP(A5182,Lists!B:D,3,FALSE)</f>
        <v>YEM</v>
      </c>
      <c r="D5182" s="285" t="s">
        <v>5027</v>
      </c>
      <c r="E5182" s="285" t="s">
        <v>446</v>
      </c>
      <c r="F5182" s="285" t="s">
        <v>446</v>
      </c>
      <c r="G5182" s="285" t="s">
        <v>446</v>
      </c>
      <c r="H5182" s="278" t="str">
        <f t="shared" si="160"/>
        <v>x</v>
      </c>
      <c r="I5182" s="251" t="s">
        <v>446</v>
      </c>
      <c r="J5182" s="285" t="s">
        <v>2384</v>
      </c>
      <c r="K5182" s="278" t="str">
        <f t="shared" si="161"/>
        <v>YEM002Injuries reported</v>
      </c>
      <c r="L5182" s="286">
        <v>43579</v>
      </c>
      <c r="M5182" s="286" t="s">
        <v>3249</v>
      </c>
    </row>
    <row r="5183" spans="1:13" s="269" customFormat="1" ht="15.5" hidden="1" thickTop="1" thickBot="1" x14ac:dyDescent="0.4">
      <c r="A5183" s="287" t="s">
        <v>2988</v>
      </c>
      <c r="B5183" s="288" t="str">
        <f>VLOOKUP(A5183,Lists!B:C,2,FALSE)</f>
        <v>YEM002</v>
      </c>
      <c r="C5183" s="288" t="str">
        <f>VLOOKUP(A5183,Lists!B:D,3,FALSE)</f>
        <v>YEM</v>
      </c>
      <c r="D5183" s="289" t="s">
        <v>752</v>
      </c>
      <c r="E5183" s="289">
        <v>422000</v>
      </c>
      <c r="F5183" s="289" t="s">
        <v>4120</v>
      </c>
      <c r="G5183" s="289" t="s">
        <v>731</v>
      </c>
      <c r="H5183" s="278">
        <f t="shared" si="160"/>
        <v>2</v>
      </c>
      <c r="I5183" s="252" t="s">
        <v>4135</v>
      </c>
      <c r="J5183" s="289" t="s">
        <v>4136</v>
      </c>
      <c r="K5183" s="278" t="str">
        <f t="shared" si="161"/>
        <v>YEM002People in Need</v>
      </c>
      <c r="L5183" s="290">
        <v>43579</v>
      </c>
      <c r="M5183" s="290" t="s">
        <v>3249</v>
      </c>
    </row>
    <row r="5184" spans="1:13" s="269" customFormat="1" ht="15.5" hidden="1" thickTop="1" thickBot="1" x14ac:dyDescent="0.4">
      <c r="A5184" s="283" t="s">
        <v>2988</v>
      </c>
      <c r="B5184" s="284" t="str">
        <f>VLOOKUP(A5184,Lists!B:C,2,FALSE)</f>
        <v>YEM002</v>
      </c>
      <c r="C5184" s="284" t="str">
        <f>VLOOKUP(A5184,Lists!B:D,3,FALSE)</f>
        <v>YEM</v>
      </c>
      <c r="D5184" s="285" t="s">
        <v>5110</v>
      </c>
      <c r="E5184" s="285">
        <v>3873000</v>
      </c>
      <c r="F5184" s="285" t="s">
        <v>4120</v>
      </c>
      <c r="G5184" s="285" t="s">
        <v>731</v>
      </c>
      <c r="H5184" s="278">
        <f t="shared" si="160"/>
        <v>2</v>
      </c>
      <c r="I5184" s="251" t="s">
        <v>4135</v>
      </c>
      <c r="J5184" s="285" t="s">
        <v>3890</v>
      </c>
      <c r="K5184" s="278" t="str">
        <f t="shared" si="161"/>
        <v>YEM002Minimal humanitarian conditions - Level 1</v>
      </c>
      <c r="L5184" s="286">
        <v>43579</v>
      </c>
      <c r="M5184" s="286" t="s">
        <v>3249</v>
      </c>
    </row>
    <row r="5185" spans="1:13" s="269" customFormat="1" ht="15.5" hidden="1" thickTop="1" thickBot="1" x14ac:dyDescent="0.4">
      <c r="A5185" s="287" t="s">
        <v>2988</v>
      </c>
      <c r="B5185" s="288" t="str">
        <f>VLOOKUP(A5185,Lists!B:C,2,FALSE)</f>
        <v>YEM002</v>
      </c>
      <c r="C5185" s="288" t="str">
        <f>VLOOKUP(A5185,Lists!B:D,3,FALSE)</f>
        <v>YEM</v>
      </c>
      <c r="D5185" s="289" t="s">
        <v>5111</v>
      </c>
      <c r="E5185" s="289">
        <v>0</v>
      </c>
      <c r="F5185" s="289" t="s">
        <v>4120</v>
      </c>
      <c r="G5185" s="289" t="s">
        <v>731</v>
      </c>
      <c r="H5185" s="278">
        <f t="shared" si="160"/>
        <v>2</v>
      </c>
      <c r="I5185" s="252" t="s">
        <v>4135</v>
      </c>
      <c r="J5185" s="289" t="s">
        <v>4137</v>
      </c>
      <c r="K5185" s="278" t="str">
        <f t="shared" si="161"/>
        <v>YEM002Stressed humanitarian conditions - Level 2</v>
      </c>
      <c r="L5185" s="290">
        <v>43579</v>
      </c>
      <c r="M5185" s="290" t="s">
        <v>3249</v>
      </c>
    </row>
    <row r="5186" spans="1:13" s="269" customFormat="1" ht="15.5" hidden="1" thickTop="1" thickBot="1" x14ac:dyDescent="0.4">
      <c r="A5186" s="283" t="s">
        <v>2988</v>
      </c>
      <c r="B5186" s="284" t="str">
        <f>VLOOKUP(A5186,Lists!B:C,2,FALSE)</f>
        <v>YEM002</v>
      </c>
      <c r="C5186" s="284" t="str">
        <f>VLOOKUP(A5186,Lists!B:D,3,FALSE)</f>
        <v>YEM</v>
      </c>
      <c r="D5186" s="285" t="s">
        <v>5112</v>
      </c>
      <c r="E5186" s="285">
        <v>245000</v>
      </c>
      <c r="F5186" s="285" t="s">
        <v>4120</v>
      </c>
      <c r="G5186" s="285" t="s">
        <v>731</v>
      </c>
      <c r="H5186" s="278">
        <f t="shared" ref="H5186:H5249" si="162">IF(G5186="x","x",IF(G5186="Low",3,IF(G5186="Medium",2,IF(G5186="High",1,FALSE))))</f>
        <v>2</v>
      </c>
      <c r="I5186" s="251" t="s">
        <v>4135</v>
      </c>
      <c r="J5186" s="285" t="s">
        <v>4137</v>
      </c>
      <c r="K5186" s="278" t="str">
        <f t="shared" ref="K5186:K5249" si="163">B5186&amp;""&amp;D5186</f>
        <v>YEM002Moderate humanitarian conditions - Level 3</v>
      </c>
      <c r="L5186" s="286">
        <v>43579</v>
      </c>
      <c r="M5186" s="286" t="s">
        <v>3249</v>
      </c>
    </row>
    <row r="5187" spans="1:13" s="269" customFormat="1" ht="15.5" hidden="1" thickTop="1" thickBot="1" x14ac:dyDescent="0.4">
      <c r="A5187" s="287" t="s">
        <v>2988</v>
      </c>
      <c r="B5187" s="288" t="str">
        <f>VLOOKUP(A5187,Lists!B:C,2,FALSE)</f>
        <v>YEM002</v>
      </c>
      <c r="C5187" s="288" t="str">
        <f>VLOOKUP(A5187,Lists!B:D,3,FALSE)</f>
        <v>YEM</v>
      </c>
      <c r="D5187" s="289" t="s">
        <v>5113</v>
      </c>
      <c r="E5187" s="289">
        <v>177000</v>
      </c>
      <c r="F5187" s="289" t="s">
        <v>4120</v>
      </c>
      <c r="G5187" s="289" t="s">
        <v>731</v>
      </c>
      <c r="H5187" s="278">
        <f t="shared" si="162"/>
        <v>2</v>
      </c>
      <c r="I5187" s="252" t="s">
        <v>4135</v>
      </c>
      <c r="J5187" s="289" t="s">
        <v>4137</v>
      </c>
      <c r="K5187" s="278" t="str">
        <f t="shared" si="163"/>
        <v>YEM002Severe humanitarian conditions - Level 4</v>
      </c>
      <c r="L5187" s="290">
        <v>43579</v>
      </c>
      <c r="M5187" s="290" t="s">
        <v>3249</v>
      </c>
    </row>
    <row r="5188" spans="1:13" s="269" customFormat="1" ht="15.5" hidden="1" thickTop="1" thickBot="1" x14ac:dyDescent="0.4">
      <c r="A5188" s="283" t="s">
        <v>2988</v>
      </c>
      <c r="B5188" s="284" t="str">
        <f>VLOOKUP(A5188,Lists!B:C,2,FALSE)</f>
        <v>YEM002</v>
      </c>
      <c r="C5188" s="284" t="str">
        <f>VLOOKUP(A5188,Lists!B:D,3,FALSE)</f>
        <v>YEM</v>
      </c>
      <c r="D5188" s="285" t="s">
        <v>5114</v>
      </c>
      <c r="E5188" s="285">
        <v>0</v>
      </c>
      <c r="F5188" s="285" t="s">
        <v>4120</v>
      </c>
      <c r="G5188" s="285" t="s">
        <v>731</v>
      </c>
      <c r="H5188" s="278">
        <f t="shared" si="162"/>
        <v>2</v>
      </c>
      <c r="I5188" s="251" t="s">
        <v>4135</v>
      </c>
      <c r="J5188" s="285" t="s">
        <v>4137</v>
      </c>
      <c r="K5188" s="278" t="str">
        <f t="shared" si="163"/>
        <v>YEM002Extreme humanitarian conditions - Level 5</v>
      </c>
      <c r="L5188" s="286">
        <v>43579</v>
      </c>
      <c r="M5188" s="286" t="s">
        <v>3249</v>
      </c>
    </row>
    <row r="5189" spans="1:13" s="269" customFormat="1" ht="15.5" hidden="1" thickTop="1" thickBot="1" x14ac:dyDescent="0.4">
      <c r="A5189" s="287" t="s">
        <v>1238</v>
      </c>
      <c r="B5189" s="288" t="str">
        <f>VLOOKUP(A5189,Lists!B:C,2,FALSE)</f>
        <v>BRA002</v>
      </c>
      <c r="C5189" s="288" t="str">
        <f>VLOOKUP(A5189,Lists!B:D,3,FALSE)</f>
        <v>BRA</v>
      </c>
      <c r="D5189" s="289" t="s">
        <v>752</v>
      </c>
      <c r="E5189" s="289">
        <v>88900</v>
      </c>
      <c r="F5189" s="289" t="s">
        <v>2753</v>
      </c>
      <c r="G5189" s="289" t="s">
        <v>731</v>
      </c>
      <c r="H5189" s="278">
        <f t="shared" si="162"/>
        <v>2</v>
      </c>
      <c r="I5189" s="252" t="s">
        <v>2394</v>
      </c>
      <c r="J5189" s="289" t="s">
        <v>2759</v>
      </c>
      <c r="K5189" s="278" t="str">
        <f t="shared" si="163"/>
        <v>BRA002People in Need</v>
      </c>
      <c r="L5189" s="290">
        <v>43579</v>
      </c>
      <c r="M5189" s="290" t="s">
        <v>3249</v>
      </c>
    </row>
    <row r="5190" spans="1:13" s="269" customFormat="1" ht="15.5" hidden="1" thickTop="1" thickBot="1" x14ac:dyDescent="0.4">
      <c r="A5190" s="283" t="s">
        <v>1238</v>
      </c>
      <c r="B5190" s="284" t="str">
        <f>VLOOKUP(A5190,Lists!B:C,2,FALSE)</f>
        <v>BRA002</v>
      </c>
      <c r="C5190" s="284" t="str">
        <f>VLOOKUP(A5190,Lists!B:D,3,FALSE)</f>
        <v>BRA</v>
      </c>
      <c r="D5190" s="285" t="s">
        <v>5110</v>
      </c>
      <c r="E5190" s="285">
        <v>276568</v>
      </c>
      <c r="F5190" s="285" t="s">
        <v>4138</v>
      </c>
      <c r="G5190" s="285" t="s">
        <v>731</v>
      </c>
      <c r="H5190" s="278">
        <f t="shared" si="162"/>
        <v>2</v>
      </c>
      <c r="I5190" s="251" t="s">
        <v>2754</v>
      </c>
      <c r="J5190" s="285" t="s">
        <v>4139</v>
      </c>
      <c r="K5190" s="278" t="str">
        <f t="shared" si="163"/>
        <v>BRA002Minimal humanitarian conditions - Level 1</v>
      </c>
      <c r="L5190" s="286">
        <v>43579</v>
      </c>
      <c r="M5190" s="286" t="s">
        <v>3249</v>
      </c>
    </row>
    <row r="5191" spans="1:13" s="269" customFormat="1" ht="15.5" hidden="1" thickTop="1" thickBot="1" x14ac:dyDescent="0.4">
      <c r="A5191" s="287" t="s">
        <v>1238</v>
      </c>
      <c r="B5191" s="288" t="str">
        <f>VLOOKUP(A5191,Lists!B:C,2,FALSE)</f>
        <v>BRA002</v>
      </c>
      <c r="C5191" s="288" t="str">
        <f>VLOOKUP(A5191,Lists!B:D,3,FALSE)</f>
        <v>BRA</v>
      </c>
      <c r="D5191" s="289" t="s">
        <v>5111</v>
      </c>
      <c r="E5191" s="289">
        <v>211100</v>
      </c>
      <c r="F5191" s="289" t="s">
        <v>2752</v>
      </c>
      <c r="G5191" s="289" t="s">
        <v>731</v>
      </c>
      <c r="H5191" s="278">
        <f t="shared" si="162"/>
        <v>2</v>
      </c>
      <c r="I5191" s="252" t="s">
        <v>3227</v>
      </c>
      <c r="J5191" s="289" t="s">
        <v>4140</v>
      </c>
      <c r="K5191" s="278" t="str">
        <f t="shared" si="163"/>
        <v>BRA002Stressed humanitarian conditions - Level 2</v>
      </c>
      <c r="L5191" s="290">
        <v>43579</v>
      </c>
      <c r="M5191" s="290" t="s">
        <v>3249</v>
      </c>
    </row>
    <row r="5192" spans="1:13" s="269" customFormat="1" ht="15.5" hidden="1" thickTop="1" thickBot="1" x14ac:dyDescent="0.4">
      <c r="A5192" s="283" t="s">
        <v>1238</v>
      </c>
      <c r="B5192" s="284" t="str">
        <f>VLOOKUP(A5192,Lists!B:C,2,FALSE)</f>
        <v>BRA002</v>
      </c>
      <c r="C5192" s="284" t="str">
        <f>VLOOKUP(A5192,Lists!B:D,3,FALSE)</f>
        <v>BRA</v>
      </c>
      <c r="D5192" s="285" t="s">
        <v>5112</v>
      </c>
      <c r="E5192" s="285">
        <v>88900</v>
      </c>
      <c r="F5192" s="285" t="s">
        <v>2753</v>
      </c>
      <c r="G5192" s="285" t="s">
        <v>731</v>
      </c>
      <c r="H5192" s="278">
        <f t="shared" si="162"/>
        <v>2</v>
      </c>
      <c r="I5192" s="251" t="s">
        <v>2394</v>
      </c>
      <c r="J5192" s="285" t="s">
        <v>2759</v>
      </c>
      <c r="K5192" s="278" t="str">
        <f t="shared" si="163"/>
        <v>BRA002Moderate humanitarian conditions - Level 3</v>
      </c>
      <c r="L5192" s="286">
        <v>43579</v>
      </c>
      <c r="M5192" s="286" t="s">
        <v>3249</v>
      </c>
    </row>
    <row r="5193" spans="1:13" s="269" customFormat="1" ht="15.5" hidden="1" thickTop="1" thickBot="1" x14ac:dyDescent="0.4">
      <c r="A5193" s="287" t="s">
        <v>1238</v>
      </c>
      <c r="B5193" s="288" t="str">
        <f>VLOOKUP(A5193,Lists!B:C,2,FALSE)</f>
        <v>BRA002</v>
      </c>
      <c r="C5193" s="288" t="str">
        <f>VLOOKUP(A5193,Lists!B:D,3,FALSE)</f>
        <v>BRA</v>
      </c>
      <c r="D5193" s="289" t="s">
        <v>5113</v>
      </c>
      <c r="E5193" s="289">
        <v>0</v>
      </c>
      <c r="F5193" s="289"/>
      <c r="G5193" s="289" t="s">
        <v>731</v>
      </c>
      <c r="H5193" s="278">
        <f t="shared" si="162"/>
        <v>2</v>
      </c>
      <c r="I5193" s="252"/>
      <c r="J5193" s="289" t="s">
        <v>4141</v>
      </c>
      <c r="K5193" s="278" t="str">
        <f t="shared" si="163"/>
        <v>BRA002Severe humanitarian conditions - Level 4</v>
      </c>
      <c r="L5193" s="290">
        <v>43579</v>
      </c>
      <c r="M5193" s="290" t="s">
        <v>3249</v>
      </c>
    </row>
    <row r="5194" spans="1:13" s="269" customFormat="1" ht="15.5" hidden="1" thickTop="1" thickBot="1" x14ac:dyDescent="0.4">
      <c r="A5194" s="283" t="s">
        <v>1238</v>
      </c>
      <c r="B5194" s="284" t="str">
        <f>VLOOKUP(A5194,Lists!B:C,2,FALSE)</f>
        <v>BRA002</v>
      </c>
      <c r="C5194" s="284" t="str">
        <f>VLOOKUP(A5194,Lists!B:D,3,FALSE)</f>
        <v>BRA</v>
      </c>
      <c r="D5194" s="285" t="s">
        <v>5114</v>
      </c>
      <c r="E5194" s="285">
        <v>0</v>
      </c>
      <c r="F5194" s="285"/>
      <c r="G5194" s="285" t="s">
        <v>731</v>
      </c>
      <c r="H5194" s="278">
        <f t="shared" si="162"/>
        <v>2</v>
      </c>
      <c r="I5194" s="251"/>
      <c r="J5194" s="285" t="s">
        <v>4142</v>
      </c>
      <c r="K5194" s="278" t="str">
        <f t="shared" si="163"/>
        <v>BRA002Extreme humanitarian conditions - Level 5</v>
      </c>
      <c r="L5194" s="286">
        <v>43579</v>
      </c>
      <c r="M5194" s="286" t="s">
        <v>3249</v>
      </c>
    </row>
    <row r="5195" spans="1:13" s="269" customFormat="1" ht="15.5" hidden="1" thickTop="1" thickBot="1" x14ac:dyDescent="0.4">
      <c r="A5195" s="287" t="s">
        <v>2955</v>
      </c>
      <c r="B5195" s="288" t="str">
        <f>VLOOKUP(A5195,Lists!B:C,2,FALSE)</f>
        <v>PRK001</v>
      </c>
      <c r="C5195" s="288" t="str">
        <f>VLOOKUP(A5195,Lists!B:D,3,FALSE)</f>
        <v>PRK</v>
      </c>
      <c r="D5195" s="289" t="s">
        <v>752</v>
      </c>
      <c r="E5195" s="289">
        <v>10900000</v>
      </c>
      <c r="F5195" s="289" t="s">
        <v>4143</v>
      </c>
      <c r="G5195" s="289" t="s">
        <v>731</v>
      </c>
      <c r="H5195" s="278">
        <f t="shared" si="162"/>
        <v>2</v>
      </c>
      <c r="I5195" s="252" t="s">
        <v>4144</v>
      </c>
      <c r="J5195" s="289" t="s">
        <v>4145</v>
      </c>
      <c r="K5195" s="278" t="str">
        <f t="shared" si="163"/>
        <v>PRK001People in Need</v>
      </c>
      <c r="L5195" s="290">
        <v>43579</v>
      </c>
      <c r="M5195" s="290" t="s">
        <v>3249</v>
      </c>
    </row>
    <row r="5196" spans="1:13" s="269" customFormat="1" ht="15.5" hidden="1" thickTop="1" thickBot="1" x14ac:dyDescent="0.4">
      <c r="A5196" s="283" t="s">
        <v>2955</v>
      </c>
      <c r="B5196" s="284" t="str">
        <f>VLOOKUP(A5196,Lists!B:C,2,FALSE)</f>
        <v>PRK001</v>
      </c>
      <c r="C5196" s="284" t="str">
        <f>VLOOKUP(A5196,Lists!B:D,3,FALSE)</f>
        <v>PRK</v>
      </c>
      <c r="D5196" s="285" t="s">
        <v>5110</v>
      </c>
      <c r="E5196" s="285">
        <v>0</v>
      </c>
      <c r="F5196" s="285" t="s">
        <v>4143</v>
      </c>
      <c r="G5196" s="285" t="s">
        <v>731</v>
      </c>
      <c r="H5196" s="278">
        <f t="shared" si="162"/>
        <v>2</v>
      </c>
      <c r="I5196" s="251" t="s">
        <v>4144</v>
      </c>
      <c r="J5196" s="285" t="s">
        <v>4146</v>
      </c>
      <c r="K5196" s="278" t="str">
        <f t="shared" si="163"/>
        <v>PRK001Minimal humanitarian conditions - Level 1</v>
      </c>
      <c r="L5196" s="286">
        <v>43579</v>
      </c>
      <c r="M5196" s="286" t="s">
        <v>3249</v>
      </c>
    </row>
    <row r="5197" spans="1:13" s="269" customFormat="1" ht="15.5" hidden="1" thickTop="1" thickBot="1" x14ac:dyDescent="0.4">
      <c r="A5197" s="287" t="s">
        <v>2955</v>
      </c>
      <c r="B5197" s="288" t="str">
        <f>VLOOKUP(A5197,Lists!B:C,2,FALSE)</f>
        <v>PRK001</v>
      </c>
      <c r="C5197" s="288" t="str">
        <f>VLOOKUP(A5197,Lists!B:D,3,FALSE)</f>
        <v>PRK</v>
      </c>
      <c r="D5197" s="289" t="s">
        <v>5111</v>
      </c>
      <c r="E5197" s="289">
        <v>14559631</v>
      </c>
      <c r="F5197" s="289" t="s">
        <v>4143</v>
      </c>
      <c r="G5197" s="289" t="s">
        <v>731</v>
      </c>
      <c r="H5197" s="278">
        <f t="shared" si="162"/>
        <v>2</v>
      </c>
      <c r="I5197" s="252" t="s">
        <v>4144</v>
      </c>
      <c r="J5197" s="289" t="s">
        <v>4147</v>
      </c>
      <c r="K5197" s="278" t="str">
        <f t="shared" si="163"/>
        <v>PRK001Stressed humanitarian conditions - Level 2</v>
      </c>
      <c r="L5197" s="290">
        <v>43579</v>
      </c>
      <c r="M5197" s="290" t="s">
        <v>3249</v>
      </c>
    </row>
    <row r="5198" spans="1:13" s="269" customFormat="1" ht="15.5" hidden="1" thickTop="1" thickBot="1" x14ac:dyDescent="0.4">
      <c r="A5198" s="283" t="s">
        <v>2955</v>
      </c>
      <c r="B5198" s="284" t="str">
        <f>VLOOKUP(A5198,Lists!B:C,2,FALSE)</f>
        <v>PRK001</v>
      </c>
      <c r="C5198" s="284" t="str">
        <f>VLOOKUP(A5198,Lists!B:D,3,FALSE)</f>
        <v>PRK</v>
      </c>
      <c r="D5198" s="285" t="s">
        <v>5112</v>
      </c>
      <c r="E5198" s="285">
        <v>5400000</v>
      </c>
      <c r="F5198" s="285" t="s">
        <v>4143</v>
      </c>
      <c r="G5198" s="285" t="s">
        <v>731</v>
      </c>
      <c r="H5198" s="278">
        <f t="shared" si="162"/>
        <v>2</v>
      </c>
      <c r="I5198" s="251" t="s">
        <v>4144</v>
      </c>
      <c r="J5198" s="285" t="s">
        <v>4148</v>
      </c>
      <c r="K5198" s="278" t="str">
        <f t="shared" si="163"/>
        <v>PRK001Moderate humanitarian conditions - Level 3</v>
      </c>
      <c r="L5198" s="286">
        <v>43579</v>
      </c>
      <c r="M5198" s="286" t="s">
        <v>3249</v>
      </c>
    </row>
    <row r="5199" spans="1:13" s="269" customFormat="1" ht="15.5" hidden="1" thickTop="1" thickBot="1" x14ac:dyDescent="0.4">
      <c r="A5199" s="287" t="s">
        <v>2955</v>
      </c>
      <c r="B5199" s="288" t="str">
        <f>VLOOKUP(A5199,Lists!B:C,2,FALSE)</f>
        <v>PRK001</v>
      </c>
      <c r="C5199" s="288" t="str">
        <f>VLOOKUP(A5199,Lists!B:D,3,FALSE)</f>
        <v>PRK</v>
      </c>
      <c r="D5199" s="289" t="s">
        <v>5113</v>
      </c>
      <c r="E5199" s="289">
        <v>5500000</v>
      </c>
      <c r="F5199" s="289" t="s">
        <v>4143</v>
      </c>
      <c r="G5199" s="289" t="s">
        <v>731</v>
      </c>
      <c r="H5199" s="278">
        <f t="shared" si="162"/>
        <v>2</v>
      </c>
      <c r="I5199" s="252" t="s">
        <v>4144</v>
      </c>
      <c r="J5199" s="289" t="s">
        <v>4149</v>
      </c>
      <c r="K5199" s="278" t="str">
        <f t="shared" si="163"/>
        <v>PRK001Severe humanitarian conditions - Level 4</v>
      </c>
      <c r="L5199" s="290">
        <v>43579</v>
      </c>
      <c r="M5199" s="290" t="s">
        <v>3249</v>
      </c>
    </row>
    <row r="5200" spans="1:13" s="269" customFormat="1" ht="15.5" hidden="1" thickTop="1" thickBot="1" x14ac:dyDescent="0.4">
      <c r="A5200" s="283" t="s">
        <v>2955</v>
      </c>
      <c r="B5200" s="284" t="str">
        <f>VLOOKUP(A5200,Lists!B:C,2,FALSE)</f>
        <v>PRK001</v>
      </c>
      <c r="C5200" s="284" t="str">
        <f>VLOOKUP(A5200,Lists!B:D,3,FALSE)</f>
        <v>PRK</v>
      </c>
      <c r="D5200" s="285" t="s">
        <v>5114</v>
      </c>
      <c r="E5200" s="285">
        <v>0</v>
      </c>
      <c r="F5200" s="285" t="s">
        <v>4143</v>
      </c>
      <c r="G5200" s="285" t="s">
        <v>731</v>
      </c>
      <c r="H5200" s="278">
        <f t="shared" si="162"/>
        <v>2</v>
      </c>
      <c r="I5200" s="251" t="s">
        <v>4144</v>
      </c>
      <c r="J5200" s="285" t="s">
        <v>4150</v>
      </c>
      <c r="K5200" s="278" t="str">
        <f t="shared" si="163"/>
        <v>PRK001Extreme humanitarian conditions - Level 5</v>
      </c>
      <c r="L5200" s="286">
        <v>43579</v>
      </c>
      <c r="M5200" s="286" t="s">
        <v>3249</v>
      </c>
    </row>
    <row r="5201" spans="1:13" s="269" customFormat="1" ht="15.5" thickTop="1" thickBot="1" x14ac:dyDescent="0.4">
      <c r="A5201" s="287" t="s">
        <v>2964</v>
      </c>
      <c r="B5201" s="288" t="str">
        <f>VLOOKUP(A5201,Lists!B:C,2,FALSE)</f>
        <v>KEN002</v>
      </c>
      <c r="C5201" s="288" t="str">
        <f>VLOOKUP(A5201,Lists!B:D,3,FALSE)</f>
        <v>KEN</v>
      </c>
      <c r="D5201" s="289" t="s">
        <v>666</v>
      </c>
      <c r="E5201" s="289">
        <v>473314</v>
      </c>
      <c r="F5201" s="289" t="s">
        <v>4151</v>
      </c>
      <c r="G5201" s="289" t="s">
        <v>731</v>
      </c>
      <c r="H5201" s="278">
        <f t="shared" si="162"/>
        <v>2</v>
      </c>
      <c r="I5201" s="252" t="s">
        <v>4152</v>
      </c>
      <c r="J5201" s="289" t="s">
        <v>4154</v>
      </c>
      <c r="K5201" s="278" t="str">
        <f t="shared" si="163"/>
        <v>KEN002People displaced</v>
      </c>
      <c r="L5201" s="290">
        <v>43579</v>
      </c>
      <c r="M5201" s="290" t="s">
        <v>3248</v>
      </c>
    </row>
    <row r="5202" spans="1:13" s="269" customFormat="1" ht="15.5" hidden="1" thickTop="1" thickBot="1" x14ac:dyDescent="0.4">
      <c r="A5202" s="283" t="s">
        <v>2964</v>
      </c>
      <c r="B5202" s="284" t="str">
        <f>VLOOKUP(A5202,Lists!B:C,2,FALSE)</f>
        <v>KEN002</v>
      </c>
      <c r="C5202" s="284" t="str">
        <f>VLOOKUP(A5202,Lists!B:D,3,FALSE)</f>
        <v>KEN</v>
      </c>
      <c r="D5202" s="285" t="s">
        <v>752</v>
      </c>
      <c r="E5202" s="285">
        <v>473314</v>
      </c>
      <c r="F5202" s="285" t="s">
        <v>4151</v>
      </c>
      <c r="G5202" s="285" t="s">
        <v>731</v>
      </c>
      <c r="H5202" s="278">
        <f t="shared" si="162"/>
        <v>2</v>
      </c>
      <c r="I5202" s="251" t="s">
        <v>4152</v>
      </c>
      <c r="J5202" s="285" t="s">
        <v>2360</v>
      </c>
      <c r="K5202" s="278" t="str">
        <f t="shared" si="163"/>
        <v>KEN002People in Need</v>
      </c>
      <c r="L5202" s="286">
        <v>43579</v>
      </c>
      <c r="M5202" s="286" t="s">
        <v>3248</v>
      </c>
    </row>
    <row r="5203" spans="1:13" s="269" customFormat="1" ht="15.5" hidden="1" thickTop="1" thickBot="1" x14ac:dyDescent="0.4">
      <c r="A5203" s="287" t="s">
        <v>2964</v>
      </c>
      <c r="B5203" s="288" t="str">
        <f>VLOOKUP(A5203,Lists!B:C,2,FALSE)</f>
        <v>KEN002</v>
      </c>
      <c r="C5203" s="288" t="str">
        <f>VLOOKUP(A5203,Lists!B:D,3,FALSE)</f>
        <v>KEN</v>
      </c>
      <c r="D5203" s="289" t="s">
        <v>5110</v>
      </c>
      <c r="E5203" s="289">
        <v>4247313</v>
      </c>
      <c r="F5203" s="289" t="s">
        <v>4151</v>
      </c>
      <c r="G5203" s="289" t="s">
        <v>731</v>
      </c>
      <c r="H5203" s="278">
        <f t="shared" si="162"/>
        <v>2</v>
      </c>
      <c r="I5203" s="252" t="s">
        <v>4155</v>
      </c>
      <c r="J5203" s="289" t="s">
        <v>4156</v>
      </c>
      <c r="K5203" s="278" t="str">
        <f t="shared" si="163"/>
        <v>KEN002Minimal humanitarian conditions - Level 1</v>
      </c>
      <c r="L5203" s="290">
        <v>43579</v>
      </c>
      <c r="M5203" s="290" t="s">
        <v>3249</v>
      </c>
    </row>
    <row r="5204" spans="1:13" s="269" customFormat="1" ht="15.5" hidden="1" thickTop="1" thickBot="1" x14ac:dyDescent="0.4">
      <c r="A5204" s="283" t="s">
        <v>2964</v>
      </c>
      <c r="B5204" s="284" t="str">
        <f>VLOOKUP(A5204,Lists!B:C,2,FALSE)</f>
        <v>KEN002</v>
      </c>
      <c r="C5204" s="284" t="str">
        <f>VLOOKUP(A5204,Lists!B:D,3,FALSE)</f>
        <v>KEN</v>
      </c>
      <c r="D5204" s="285" t="s">
        <v>5111</v>
      </c>
      <c r="E5204" s="285">
        <v>0</v>
      </c>
      <c r="F5204" s="285" t="s">
        <v>4151</v>
      </c>
      <c r="G5204" s="285" t="s">
        <v>731</v>
      </c>
      <c r="H5204" s="278">
        <f t="shared" si="162"/>
        <v>2</v>
      </c>
      <c r="I5204" s="251" t="s">
        <v>4155</v>
      </c>
      <c r="J5204" s="285" t="s">
        <v>4157</v>
      </c>
      <c r="K5204" s="278" t="str">
        <f t="shared" si="163"/>
        <v>KEN002Stressed humanitarian conditions - Level 2</v>
      </c>
      <c r="L5204" s="286">
        <v>43579</v>
      </c>
      <c r="M5204" s="286" t="s">
        <v>3249</v>
      </c>
    </row>
    <row r="5205" spans="1:13" s="269" customFormat="1" ht="15.5" hidden="1" thickTop="1" thickBot="1" x14ac:dyDescent="0.4">
      <c r="A5205" s="287" t="s">
        <v>2964</v>
      </c>
      <c r="B5205" s="288" t="str">
        <f>VLOOKUP(A5205,Lists!B:C,2,FALSE)</f>
        <v>KEN002</v>
      </c>
      <c r="C5205" s="288" t="str">
        <f>VLOOKUP(A5205,Lists!B:D,3,FALSE)</f>
        <v>KEN</v>
      </c>
      <c r="D5205" s="289" t="s">
        <v>5112</v>
      </c>
      <c r="E5205" s="289">
        <v>473314</v>
      </c>
      <c r="F5205" s="289" t="s">
        <v>4151</v>
      </c>
      <c r="G5205" s="289" t="s">
        <v>731</v>
      </c>
      <c r="H5205" s="278">
        <f t="shared" si="162"/>
        <v>2</v>
      </c>
      <c r="I5205" s="252" t="s">
        <v>4155</v>
      </c>
      <c r="J5205" s="289" t="s">
        <v>4158</v>
      </c>
      <c r="K5205" s="278" t="str">
        <f t="shared" si="163"/>
        <v>KEN002Moderate humanitarian conditions - Level 3</v>
      </c>
      <c r="L5205" s="290">
        <v>43579</v>
      </c>
      <c r="M5205" s="290" t="s">
        <v>3249</v>
      </c>
    </row>
    <row r="5206" spans="1:13" s="269" customFormat="1" ht="15.5" hidden="1" thickTop="1" thickBot="1" x14ac:dyDescent="0.4">
      <c r="A5206" s="283" t="s">
        <v>2964</v>
      </c>
      <c r="B5206" s="284" t="str">
        <f>VLOOKUP(A5206,Lists!B:C,2,FALSE)</f>
        <v>KEN002</v>
      </c>
      <c r="C5206" s="284" t="str">
        <f>VLOOKUP(A5206,Lists!B:D,3,FALSE)</f>
        <v>KEN</v>
      </c>
      <c r="D5206" s="285" t="s">
        <v>5113</v>
      </c>
      <c r="E5206" s="285">
        <v>0</v>
      </c>
      <c r="F5206" s="285" t="s">
        <v>4151</v>
      </c>
      <c r="G5206" s="285" t="s">
        <v>731</v>
      </c>
      <c r="H5206" s="278">
        <f t="shared" si="162"/>
        <v>2</v>
      </c>
      <c r="I5206" s="251" t="s">
        <v>4155</v>
      </c>
      <c r="J5206" s="285" t="s">
        <v>2363</v>
      </c>
      <c r="K5206" s="278" t="str">
        <f t="shared" si="163"/>
        <v>KEN002Severe humanitarian conditions - Level 4</v>
      </c>
      <c r="L5206" s="286">
        <v>43579</v>
      </c>
      <c r="M5206" s="286" t="s">
        <v>3249</v>
      </c>
    </row>
    <row r="5207" spans="1:13" s="269" customFormat="1" ht="15.5" hidden="1" thickTop="1" thickBot="1" x14ac:dyDescent="0.4">
      <c r="A5207" s="287" t="s">
        <v>2964</v>
      </c>
      <c r="B5207" s="288" t="str">
        <f>VLOOKUP(A5207,Lists!B:C,2,FALSE)</f>
        <v>KEN002</v>
      </c>
      <c r="C5207" s="288" t="str">
        <f>VLOOKUP(A5207,Lists!B:D,3,FALSE)</f>
        <v>KEN</v>
      </c>
      <c r="D5207" s="289" t="s">
        <v>5114</v>
      </c>
      <c r="E5207" s="289">
        <v>0</v>
      </c>
      <c r="F5207" s="289" t="s">
        <v>4151</v>
      </c>
      <c r="G5207" s="289" t="s">
        <v>731</v>
      </c>
      <c r="H5207" s="278">
        <f t="shared" si="162"/>
        <v>2</v>
      </c>
      <c r="I5207" s="252" t="s">
        <v>4155</v>
      </c>
      <c r="J5207" s="289" t="s">
        <v>2363</v>
      </c>
      <c r="K5207" s="278" t="str">
        <f t="shared" si="163"/>
        <v>KEN002Extreme humanitarian conditions - Level 5</v>
      </c>
      <c r="L5207" s="290">
        <v>43579</v>
      </c>
      <c r="M5207" s="290" t="s">
        <v>3249</v>
      </c>
    </row>
    <row r="5208" spans="1:13" s="269" customFormat="1" ht="15.5" hidden="1" thickTop="1" thickBot="1" x14ac:dyDescent="0.4">
      <c r="A5208" s="283" t="s">
        <v>2964</v>
      </c>
      <c r="B5208" s="284" t="str">
        <f>VLOOKUP(A5208,Lists!B:C,2,FALSE)</f>
        <v>KEN002</v>
      </c>
      <c r="C5208" s="284" t="str">
        <f>VLOOKUP(A5208,Lists!B:D,3,FALSE)</f>
        <v>KEN</v>
      </c>
      <c r="D5208" s="285" t="s">
        <v>533</v>
      </c>
      <c r="E5208" s="285">
        <v>473314</v>
      </c>
      <c r="F5208" s="285" t="s">
        <v>4151</v>
      </c>
      <c r="G5208" s="285" t="s">
        <v>731</v>
      </c>
      <c r="H5208" s="278">
        <f t="shared" si="162"/>
        <v>2</v>
      </c>
      <c r="I5208" s="251" t="s">
        <v>4152</v>
      </c>
      <c r="J5208" s="285" t="s">
        <v>4153</v>
      </c>
      <c r="K5208" s="278" t="str">
        <f t="shared" si="163"/>
        <v>KEN002People affected</v>
      </c>
      <c r="L5208" s="286">
        <v>43579</v>
      </c>
      <c r="M5208" s="286" t="s">
        <v>3248</v>
      </c>
    </row>
    <row r="5209" spans="1:13" s="269" customFormat="1" ht="15.5" hidden="1" thickTop="1" thickBot="1" x14ac:dyDescent="0.4">
      <c r="A5209" s="287" t="s">
        <v>3303</v>
      </c>
      <c r="B5209" s="288" t="e">
        <f>VLOOKUP(A5209,Lists!B:C,2,FALSE)</f>
        <v>#N/A</v>
      </c>
      <c r="C5209" s="288" t="e">
        <f>VLOOKUP(A5209,Lists!B:D,3,FALSE)</f>
        <v>#N/A</v>
      </c>
      <c r="D5209" s="289" t="s">
        <v>752</v>
      </c>
      <c r="E5209" s="289">
        <v>0</v>
      </c>
      <c r="F5209" s="289" t="s">
        <v>4191</v>
      </c>
      <c r="G5209" s="289" t="s">
        <v>731</v>
      </c>
      <c r="H5209" s="278">
        <f t="shared" si="162"/>
        <v>2</v>
      </c>
      <c r="I5209" s="252" t="s">
        <v>2326</v>
      </c>
      <c r="J5209" s="289" t="s">
        <v>4192</v>
      </c>
      <c r="K5209" s="278" t="e">
        <f t="shared" si="163"/>
        <v>#N/A</v>
      </c>
      <c r="L5209" s="290">
        <v>43579</v>
      </c>
      <c r="M5209" s="290" t="s">
        <v>3249</v>
      </c>
    </row>
    <row r="5210" spans="1:13" s="269" customFormat="1" ht="15.5" hidden="1" thickTop="1" thickBot="1" x14ac:dyDescent="0.4">
      <c r="A5210" s="283" t="s">
        <v>3303</v>
      </c>
      <c r="B5210" s="284" t="e">
        <f>VLOOKUP(A5210,Lists!B:C,2,FALSE)</f>
        <v>#N/A</v>
      </c>
      <c r="C5210" s="284" t="e">
        <f>VLOOKUP(A5210,Lists!B:D,3,FALSE)</f>
        <v>#N/A</v>
      </c>
      <c r="D5210" s="285" t="s">
        <v>5110</v>
      </c>
      <c r="E5210" s="285">
        <v>49200</v>
      </c>
      <c r="F5210" s="285" t="s">
        <v>4191</v>
      </c>
      <c r="G5210" s="285" t="s">
        <v>731</v>
      </c>
      <c r="H5210" s="278">
        <f t="shared" si="162"/>
        <v>2</v>
      </c>
      <c r="I5210" s="251" t="s">
        <v>2326</v>
      </c>
      <c r="J5210" s="285" t="s">
        <v>4192</v>
      </c>
      <c r="K5210" s="278" t="e">
        <f t="shared" si="163"/>
        <v>#N/A</v>
      </c>
      <c r="L5210" s="286">
        <v>43579</v>
      </c>
      <c r="M5210" s="286" t="s">
        <v>3249</v>
      </c>
    </row>
    <row r="5211" spans="1:13" s="269" customFormat="1" ht="15.5" hidden="1" thickTop="1" thickBot="1" x14ac:dyDescent="0.4">
      <c r="A5211" s="287" t="s">
        <v>3303</v>
      </c>
      <c r="B5211" s="288" t="e">
        <f>VLOOKUP(A5211,Lists!B:C,2,FALSE)</f>
        <v>#N/A</v>
      </c>
      <c r="C5211" s="288" t="e">
        <f>VLOOKUP(A5211,Lists!B:D,3,FALSE)</f>
        <v>#N/A</v>
      </c>
      <c r="D5211" s="289" t="s">
        <v>5111</v>
      </c>
      <c r="E5211" s="289">
        <v>173600</v>
      </c>
      <c r="F5211" s="289" t="s">
        <v>4191</v>
      </c>
      <c r="G5211" s="289" t="s">
        <v>731</v>
      </c>
      <c r="H5211" s="278">
        <f t="shared" si="162"/>
        <v>2</v>
      </c>
      <c r="I5211" s="252" t="s">
        <v>2326</v>
      </c>
      <c r="J5211" s="289" t="s">
        <v>4192</v>
      </c>
      <c r="K5211" s="278" t="e">
        <f t="shared" si="163"/>
        <v>#N/A</v>
      </c>
      <c r="L5211" s="290">
        <v>43579</v>
      </c>
      <c r="M5211" s="290" t="s">
        <v>3249</v>
      </c>
    </row>
    <row r="5212" spans="1:13" s="269" customFormat="1" ht="15.5" hidden="1" thickTop="1" thickBot="1" x14ac:dyDescent="0.4">
      <c r="A5212" s="283" t="s">
        <v>3303</v>
      </c>
      <c r="B5212" s="284" t="e">
        <f>VLOOKUP(A5212,Lists!B:C,2,FALSE)</f>
        <v>#N/A</v>
      </c>
      <c r="C5212" s="284" t="e">
        <f>VLOOKUP(A5212,Lists!B:D,3,FALSE)</f>
        <v>#N/A</v>
      </c>
      <c r="D5212" s="285" t="s">
        <v>5112</v>
      </c>
      <c r="E5212" s="285">
        <v>0</v>
      </c>
      <c r="F5212" s="285" t="s">
        <v>4191</v>
      </c>
      <c r="G5212" s="285" t="s">
        <v>731</v>
      </c>
      <c r="H5212" s="278">
        <f t="shared" si="162"/>
        <v>2</v>
      </c>
      <c r="I5212" s="251" t="s">
        <v>2326</v>
      </c>
      <c r="J5212" s="285" t="s">
        <v>4192</v>
      </c>
      <c r="K5212" s="278" t="e">
        <f t="shared" si="163"/>
        <v>#N/A</v>
      </c>
      <c r="L5212" s="286">
        <v>43579</v>
      </c>
      <c r="M5212" s="286" t="s">
        <v>3249</v>
      </c>
    </row>
    <row r="5213" spans="1:13" s="269" customFormat="1" ht="15.5" hidden="1" thickTop="1" thickBot="1" x14ac:dyDescent="0.4">
      <c r="A5213" s="287" t="s">
        <v>1701</v>
      </c>
      <c r="B5213" s="288" t="str">
        <f>VLOOKUP(A5213,Lists!B:C,2,FALSE)</f>
        <v>DZA003</v>
      </c>
      <c r="C5213" s="288" t="str">
        <f>VLOOKUP(A5213,Lists!B:D,3,FALSE)</f>
        <v>DZA</v>
      </c>
      <c r="D5213" s="289" t="s">
        <v>752</v>
      </c>
      <c r="E5213" s="289">
        <v>0</v>
      </c>
      <c r="F5213" s="289" t="s">
        <v>4191</v>
      </c>
      <c r="G5213" s="289" t="s">
        <v>731</v>
      </c>
      <c r="H5213" s="278">
        <f t="shared" si="162"/>
        <v>2</v>
      </c>
      <c r="I5213" s="252" t="s">
        <v>2326</v>
      </c>
      <c r="J5213" s="289" t="s">
        <v>2315</v>
      </c>
      <c r="K5213" s="278" t="str">
        <f t="shared" si="163"/>
        <v>DZA003People in Need</v>
      </c>
      <c r="L5213" s="290">
        <v>43579</v>
      </c>
      <c r="M5213" s="290" t="s">
        <v>3249</v>
      </c>
    </row>
    <row r="5214" spans="1:13" s="269" customFormat="1" ht="15.5" hidden="1" thickTop="1" thickBot="1" x14ac:dyDescent="0.4">
      <c r="A5214" s="283" t="s">
        <v>1701</v>
      </c>
      <c r="B5214" s="284" t="str">
        <f>VLOOKUP(A5214,Lists!B:C,2,FALSE)</f>
        <v>DZA003</v>
      </c>
      <c r="C5214" s="284" t="str">
        <f>VLOOKUP(A5214,Lists!B:D,3,FALSE)</f>
        <v>DZA</v>
      </c>
      <c r="D5214" s="285" t="s">
        <v>5110</v>
      </c>
      <c r="E5214" s="285">
        <v>49200</v>
      </c>
      <c r="F5214" s="285" t="s">
        <v>4191</v>
      </c>
      <c r="G5214" s="285" t="s">
        <v>731</v>
      </c>
      <c r="H5214" s="278">
        <f t="shared" si="162"/>
        <v>2</v>
      </c>
      <c r="I5214" s="251" t="s">
        <v>2326</v>
      </c>
      <c r="J5214" s="285" t="s">
        <v>4193</v>
      </c>
      <c r="K5214" s="278" t="str">
        <f t="shared" si="163"/>
        <v>DZA003Minimal humanitarian conditions - Level 1</v>
      </c>
      <c r="L5214" s="286">
        <v>43579</v>
      </c>
      <c r="M5214" s="286" t="s">
        <v>3249</v>
      </c>
    </row>
    <row r="5215" spans="1:13" s="269" customFormat="1" ht="15.5" hidden="1" thickTop="1" thickBot="1" x14ac:dyDescent="0.4">
      <c r="A5215" s="287" t="s">
        <v>1701</v>
      </c>
      <c r="B5215" s="288" t="str">
        <f>VLOOKUP(A5215,Lists!B:C,2,FALSE)</f>
        <v>DZA003</v>
      </c>
      <c r="C5215" s="288" t="str">
        <f>VLOOKUP(A5215,Lists!B:D,3,FALSE)</f>
        <v>DZA</v>
      </c>
      <c r="D5215" s="289" t="s">
        <v>5111</v>
      </c>
      <c r="E5215" s="289">
        <v>173600</v>
      </c>
      <c r="F5215" s="289" t="s">
        <v>4191</v>
      </c>
      <c r="G5215" s="289" t="s">
        <v>731</v>
      </c>
      <c r="H5215" s="278">
        <f t="shared" si="162"/>
        <v>2</v>
      </c>
      <c r="I5215" s="252" t="s">
        <v>2326</v>
      </c>
      <c r="J5215" s="289" t="s">
        <v>4194</v>
      </c>
      <c r="K5215" s="278" t="str">
        <f t="shared" si="163"/>
        <v>DZA003Stressed humanitarian conditions - Level 2</v>
      </c>
      <c r="L5215" s="290">
        <v>43579</v>
      </c>
      <c r="M5215" s="290" t="s">
        <v>3249</v>
      </c>
    </row>
    <row r="5216" spans="1:13" s="269" customFormat="1" ht="15.5" hidden="1" thickTop="1" thickBot="1" x14ac:dyDescent="0.4">
      <c r="A5216" s="283" t="s">
        <v>1701</v>
      </c>
      <c r="B5216" s="284" t="str">
        <f>VLOOKUP(A5216,Lists!B:C,2,FALSE)</f>
        <v>DZA003</v>
      </c>
      <c r="C5216" s="284" t="str">
        <f>VLOOKUP(A5216,Lists!B:D,3,FALSE)</f>
        <v>DZA</v>
      </c>
      <c r="D5216" s="285" t="s">
        <v>5112</v>
      </c>
      <c r="E5216" s="285">
        <v>0</v>
      </c>
      <c r="F5216" s="285" t="s">
        <v>4191</v>
      </c>
      <c r="G5216" s="285" t="s">
        <v>731</v>
      </c>
      <c r="H5216" s="278">
        <f t="shared" si="162"/>
        <v>2</v>
      </c>
      <c r="I5216" s="251" t="s">
        <v>2326</v>
      </c>
      <c r="J5216" s="285" t="s">
        <v>4194</v>
      </c>
      <c r="K5216" s="278" t="str">
        <f t="shared" si="163"/>
        <v>DZA003Moderate humanitarian conditions - Level 3</v>
      </c>
      <c r="L5216" s="286">
        <v>43579</v>
      </c>
      <c r="M5216" s="286" t="s">
        <v>3249</v>
      </c>
    </row>
    <row r="5217" spans="1:13" s="269" customFormat="1" ht="15.5" hidden="1" thickTop="1" thickBot="1" x14ac:dyDescent="0.4">
      <c r="A5217" s="287" t="s">
        <v>3404</v>
      </c>
      <c r="B5217" s="288" t="str">
        <f>VLOOKUP(A5217,Lists!B:C,2,FALSE)</f>
        <v>THA001</v>
      </c>
      <c r="C5217" s="288" t="str">
        <f>VLOOKUP(A5217,Lists!B:D,3,FALSE)</f>
        <v>THA</v>
      </c>
      <c r="D5217" s="289" t="s">
        <v>5027</v>
      </c>
      <c r="E5217" s="289">
        <v>112</v>
      </c>
      <c r="F5217" s="289" t="s">
        <v>2894</v>
      </c>
      <c r="G5217" s="289" t="s">
        <v>731</v>
      </c>
      <c r="H5217" s="278">
        <f t="shared" si="162"/>
        <v>2</v>
      </c>
      <c r="I5217" s="252" t="s">
        <v>1891</v>
      </c>
      <c r="J5217" s="289" t="s">
        <v>4195</v>
      </c>
      <c r="K5217" s="278" t="str">
        <f t="shared" si="163"/>
        <v>THA001Injuries reported</v>
      </c>
      <c r="L5217" s="290">
        <v>43579</v>
      </c>
      <c r="M5217" s="290" t="s">
        <v>3248</v>
      </c>
    </row>
    <row r="5218" spans="1:13" s="269" customFormat="1" ht="15.5" hidden="1" thickTop="1" thickBot="1" x14ac:dyDescent="0.4">
      <c r="A5218" s="283" t="s">
        <v>3404</v>
      </c>
      <c r="B5218" s="284" t="str">
        <f>VLOOKUP(A5218,Lists!B:C,2,FALSE)</f>
        <v>THA001</v>
      </c>
      <c r="C5218" s="284" t="str">
        <f>VLOOKUP(A5218,Lists!B:D,3,FALSE)</f>
        <v>THA</v>
      </c>
      <c r="D5218" s="285" t="s">
        <v>5029</v>
      </c>
      <c r="E5218" s="285">
        <v>101</v>
      </c>
      <c r="F5218" s="285" t="s">
        <v>2894</v>
      </c>
      <c r="G5218" s="285" t="s">
        <v>731</v>
      </c>
      <c r="H5218" s="278">
        <f t="shared" si="162"/>
        <v>2</v>
      </c>
      <c r="I5218" s="251" t="s">
        <v>1891</v>
      </c>
      <c r="J5218" s="285" t="s">
        <v>4196</v>
      </c>
      <c r="K5218" s="278" t="str">
        <f t="shared" si="163"/>
        <v>THA001Fatalities reported</v>
      </c>
      <c r="L5218" s="286">
        <v>43579</v>
      </c>
      <c r="M5218" s="286" t="s">
        <v>3248</v>
      </c>
    </row>
    <row r="5219" spans="1:13" s="269" customFormat="1" ht="15.5" hidden="1" thickTop="1" thickBot="1" x14ac:dyDescent="0.4">
      <c r="A5219" s="287" t="s">
        <v>3404</v>
      </c>
      <c r="B5219" s="288" t="str">
        <f>VLOOKUP(A5219,Lists!B:C,2,FALSE)</f>
        <v>THA001</v>
      </c>
      <c r="C5219" s="288" t="str">
        <f>VLOOKUP(A5219,Lists!B:D,3,FALSE)</f>
        <v>THA</v>
      </c>
      <c r="D5219" s="289" t="s">
        <v>5115</v>
      </c>
      <c r="E5219" s="289">
        <v>101</v>
      </c>
      <c r="F5219" s="289" t="s">
        <v>2894</v>
      </c>
      <c r="G5219" s="289" t="s">
        <v>731</v>
      </c>
      <c r="H5219" s="278">
        <f t="shared" si="162"/>
        <v>2</v>
      </c>
      <c r="I5219" s="252" t="s">
        <v>1891</v>
      </c>
      <c r="J5219" s="289" t="s">
        <v>4196</v>
      </c>
      <c r="K5219" s="278" t="str">
        <f t="shared" si="163"/>
        <v>THA001Fatalities in all crises</v>
      </c>
      <c r="L5219" s="290">
        <v>43579</v>
      </c>
      <c r="M5219" s="290" t="s">
        <v>3248</v>
      </c>
    </row>
    <row r="5220" spans="1:13" s="269" customFormat="1" ht="15.5" hidden="1" thickTop="1" thickBot="1" x14ac:dyDescent="0.4">
      <c r="A5220" s="283" t="s">
        <v>3405</v>
      </c>
      <c r="B5220" s="284" t="str">
        <f>VLOOKUP(A5220,Lists!B:C,2,FALSE)</f>
        <v>THA002</v>
      </c>
      <c r="C5220" s="284" t="str">
        <f>VLOOKUP(A5220,Lists!B:D,3,FALSE)</f>
        <v>THA</v>
      </c>
      <c r="D5220" s="285" t="s">
        <v>5027</v>
      </c>
      <c r="E5220" s="285">
        <v>112</v>
      </c>
      <c r="F5220" s="285" t="s">
        <v>2894</v>
      </c>
      <c r="G5220" s="285" t="s">
        <v>731</v>
      </c>
      <c r="H5220" s="278">
        <f t="shared" si="162"/>
        <v>2</v>
      </c>
      <c r="I5220" s="251" t="s">
        <v>1891</v>
      </c>
      <c r="J5220" s="285" t="s">
        <v>4195</v>
      </c>
      <c r="K5220" s="278" t="str">
        <f t="shared" si="163"/>
        <v>THA002Injuries reported</v>
      </c>
      <c r="L5220" s="286">
        <v>43579</v>
      </c>
      <c r="M5220" s="286" t="s">
        <v>3248</v>
      </c>
    </row>
    <row r="5221" spans="1:13" s="269" customFormat="1" ht="15.5" hidden="1" thickTop="1" thickBot="1" x14ac:dyDescent="0.4">
      <c r="A5221" s="287" t="s">
        <v>3405</v>
      </c>
      <c r="B5221" s="288" t="str">
        <f>VLOOKUP(A5221,Lists!B:C,2,FALSE)</f>
        <v>THA002</v>
      </c>
      <c r="C5221" s="288" t="str">
        <f>VLOOKUP(A5221,Lists!B:D,3,FALSE)</f>
        <v>THA</v>
      </c>
      <c r="D5221" s="289" t="s">
        <v>5029</v>
      </c>
      <c r="E5221" s="289">
        <v>101</v>
      </c>
      <c r="F5221" s="289" t="s">
        <v>2894</v>
      </c>
      <c r="G5221" s="289" t="s">
        <v>731</v>
      </c>
      <c r="H5221" s="278">
        <f t="shared" si="162"/>
        <v>2</v>
      </c>
      <c r="I5221" s="252" t="s">
        <v>1891</v>
      </c>
      <c r="J5221" s="289" t="s">
        <v>4196</v>
      </c>
      <c r="K5221" s="278" t="str">
        <f t="shared" si="163"/>
        <v>THA002Fatalities reported</v>
      </c>
      <c r="L5221" s="290">
        <v>43579</v>
      </c>
      <c r="M5221" s="290" t="s">
        <v>3248</v>
      </c>
    </row>
    <row r="5222" spans="1:13" s="269" customFormat="1" ht="15.5" hidden="1" thickTop="1" thickBot="1" x14ac:dyDescent="0.4">
      <c r="A5222" s="283" t="s">
        <v>3405</v>
      </c>
      <c r="B5222" s="284" t="str">
        <f>VLOOKUP(A5222,Lists!B:C,2,FALSE)</f>
        <v>THA002</v>
      </c>
      <c r="C5222" s="284" t="str">
        <f>VLOOKUP(A5222,Lists!B:D,3,FALSE)</f>
        <v>THA</v>
      </c>
      <c r="D5222" s="285" t="s">
        <v>5115</v>
      </c>
      <c r="E5222" s="285">
        <v>101</v>
      </c>
      <c r="F5222" s="285" t="s">
        <v>2894</v>
      </c>
      <c r="G5222" s="285" t="s">
        <v>731</v>
      </c>
      <c r="H5222" s="278">
        <f t="shared" si="162"/>
        <v>2</v>
      </c>
      <c r="I5222" s="251" t="s">
        <v>1891</v>
      </c>
      <c r="J5222" s="285" t="s">
        <v>4196</v>
      </c>
      <c r="K5222" s="278" t="str">
        <f t="shared" si="163"/>
        <v>THA002Fatalities in all crises</v>
      </c>
      <c r="L5222" s="286">
        <v>43579</v>
      </c>
      <c r="M5222" s="286" t="s">
        <v>3248</v>
      </c>
    </row>
    <row r="5223" spans="1:13" s="269" customFormat="1" ht="15.5" hidden="1" thickTop="1" thickBot="1" x14ac:dyDescent="0.4">
      <c r="A5223" s="287" t="s">
        <v>2981</v>
      </c>
      <c r="B5223" s="288" t="str">
        <f>VLOOKUP(A5223,Lists!B:C,2,FALSE)</f>
        <v>THA003</v>
      </c>
      <c r="C5223" s="288" t="str">
        <f>VLOOKUP(A5223,Lists!B:D,3,FALSE)</f>
        <v>THA</v>
      </c>
      <c r="D5223" s="289" t="s">
        <v>5115</v>
      </c>
      <c r="E5223" s="289">
        <v>101</v>
      </c>
      <c r="F5223" s="289" t="s">
        <v>2894</v>
      </c>
      <c r="G5223" s="289" t="s">
        <v>731</v>
      </c>
      <c r="H5223" s="278">
        <f t="shared" si="162"/>
        <v>2</v>
      </c>
      <c r="I5223" s="252" t="s">
        <v>1891</v>
      </c>
      <c r="J5223" s="289" t="s">
        <v>4196</v>
      </c>
      <c r="K5223" s="278" t="str">
        <f t="shared" si="163"/>
        <v>THA003Fatalities in all crises</v>
      </c>
      <c r="L5223" s="290">
        <v>43579</v>
      </c>
      <c r="M5223" s="290" t="s">
        <v>3248</v>
      </c>
    </row>
    <row r="5224" spans="1:13" s="269" customFormat="1" ht="15.5" hidden="1" thickTop="1" thickBot="1" x14ac:dyDescent="0.4">
      <c r="A5224" s="283" t="s">
        <v>2981</v>
      </c>
      <c r="B5224" s="284" t="str">
        <f>VLOOKUP(A5224,Lists!B:C,2,FALSE)</f>
        <v>THA003</v>
      </c>
      <c r="C5224" s="284" t="str">
        <f>VLOOKUP(A5224,Lists!B:D,3,FALSE)</f>
        <v>THA</v>
      </c>
      <c r="D5224" s="285" t="s">
        <v>752</v>
      </c>
      <c r="E5224" s="285">
        <v>0</v>
      </c>
      <c r="F5224" s="285" t="s">
        <v>4197</v>
      </c>
      <c r="G5224" s="285" t="s">
        <v>731</v>
      </c>
      <c r="H5224" s="278">
        <f t="shared" si="162"/>
        <v>2</v>
      </c>
      <c r="I5224" s="251" t="s">
        <v>4198</v>
      </c>
      <c r="J5224" s="285" t="s">
        <v>4200</v>
      </c>
      <c r="K5224" s="278" t="str">
        <f t="shared" si="163"/>
        <v>THA003People in Need</v>
      </c>
      <c r="L5224" s="286">
        <v>43579</v>
      </c>
      <c r="M5224" s="286" t="s">
        <v>3249</v>
      </c>
    </row>
    <row r="5225" spans="1:13" s="269" customFormat="1" ht="15.5" hidden="1" thickTop="1" thickBot="1" x14ac:dyDescent="0.4">
      <c r="A5225" s="287" t="s">
        <v>2981</v>
      </c>
      <c r="B5225" s="288" t="str">
        <f>VLOOKUP(A5225,Lists!B:C,2,FALSE)</f>
        <v>THA003</v>
      </c>
      <c r="C5225" s="288" t="str">
        <f>VLOOKUP(A5225,Lists!B:D,3,FALSE)</f>
        <v>THA</v>
      </c>
      <c r="D5225" s="289" t="s">
        <v>5110</v>
      </c>
      <c r="E5225" s="289">
        <v>5986</v>
      </c>
      <c r="F5225" s="289" t="s">
        <v>4197</v>
      </c>
      <c r="G5225" s="289" t="s">
        <v>731</v>
      </c>
      <c r="H5225" s="278">
        <f t="shared" si="162"/>
        <v>2</v>
      </c>
      <c r="I5225" s="252" t="s">
        <v>4198</v>
      </c>
      <c r="J5225" s="289" t="s">
        <v>4199</v>
      </c>
      <c r="K5225" s="278" t="str">
        <f t="shared" si="163"/>
        <v>THA003Minimal humanitarian conditions - Level 1</v>
      </c>
      <c r="L5225" s="290">
        <v>43579</v>
      </c>
      <c r="M5225" s="290" t="s">
        <v>3249</v>
      </c>
    </row>
    <row r="5226" spans="1:13" s="269" customFormat="1" ht="15.5" hidden="1" thickTop="1" thickBot="1" x14ac:dyDescent="0.4">
      <c r="A5226" s="283" t="s">
        <v>2981</v>
      </c>
      <c r="B5226" s="284" t="str">
        <f>VLOOKUP(A5226,Lists!B:C,2,FALSE)</f>
        <v>THA003</v>
      </c>
      <c r="C5226" s="284" t="str">
        <f>VLOOKUP(A5226,Lists!B:D,3,FALSE)</f>
        <v>THA</v>
      </c>
      <c r="D5226" s="285" t="s">
        <v>5111</v>
      </c>
      <c r="E5226" s="285">
        <v>96802</v>
      </c>
      <c r="F5226" s="285" t="s">
        <v>4197</v>
      </c>
      <c r="G5226" s="285" t="s">
        <v>731</v>
      </c>
      <c r="H5226" s="278">
        <f t="shared" si="162"/>
        <v>2</v>
      </c>
      <c r="I5226" s="251" t="s">
        <v>4198</v>
      </c>
      <c r="J5226" s="285" t="s">
        <v>4201</v>
      </c>
      <c r="K5226" s="278" t="str">
        <f t="shared" si="163"/>
        <v>THA003Stressed humanitarian conditions - Level 2</v>
      </c>
      <c r="L5226" s="286">
        <v>43579</v>
      </c>
      <c r="M5226" s="286" t="s">
        <v>3249</v>
      </c>
    </row>
    <row r="5227" spans="1:13" s="269" customFormat="1" ht="15.5" hidden="1" thickTop="1" thickBot="1" x14ac:dyDescent="0.4">
      <c r="A5227" s="287" t="s">
        <v>2981</v>
      </c>
      <c r="B5227" s="288" t="str">
        <f>VLOOKUP(A5227,Lists!B:C,2,FALSE)</f>
        <v>THA003</v>
      </c>
      <c r="C5227" s="288" t="str">
        <f>VLOOKUP(A5227,Lists!B:D,3,FALSE)</f>
        <v>THA</v>
      </c>
      <c r="D5227" s="289" t="s">
        <v>5112</v>
      </c>
      <c r="E5227" s="289">
        <v>0</v>
      </c>
      <c r="F5227" s="289" t="s">
        <v>4197</v>
      </c>
      <c r="G5227" s="289" t="s">
        <v>731</v>
      </c>
      <c r="H5227" s="278">
        <f t="shared" si="162"/>
        <v>2</v>
      </c>
      <c r="I5227" s="252" t="s">
        <v>4198</v>
      </c>
      <c r="J5227" s="289"/>
      <c r="K5227" s="278" t="str">
        <f t="shared" si="163"/>
        <v>THA003Moderate humanitarian conditions - Level 3</v>
      </c>
      <c r="L5227" s="290">
        <v>43579</v>
      </c>
      <c r="M5227" s="290" t="s">
        <v>3249</v>
      </c>
    </row>
    <row r="5228" spans="1:13" s="269" customFormat="1" ht="15.5" hidden="1" thickTop="1" thickBot="1" x14ac:dyDescent="0.4">
      <c r="A5228" s="283" t="s">
        <v>2981</v>
      </c>
      <c r="B5228" s="284" t="str">
        <f>VLOOKUP(A5228,Lists!B:C,2,FALSE)</f>
        <v>THA003</v>
      </c>
      <c r="C5228" s="284" t="str">
        <f>VLOOKUP(A5228,Lists!B:D,3,FALSE)</f>
        <v>THA</v>
      </c>
      <c r="D5228" s="285" t="s">
        <v>5113</v>
      </c>
      <c r="E5228" s="285">
        <v>0</v>
      </c>
      <c r="F5228" s="285" t="s">
        <v>4197</v>
      </c>
      <c r="G5228" s="285" t="s">
        <v>731</v>
      </c>
      <c r="H5228" s="278">
        <f t="shared" si="162"/>
        <v>2</v>
      </c>
      <c r="I5228" s="251" t="s">
        <v>4198</v>
      </c>
      <c r="J5228" s="285"/>
      <c r="K5228" s="278" t="str">
        <f t="shared" si="163"/>
        <v>THA003Severe humanitarian conditions - Level 4</v>
      </c>
      <c r="L5228" s="286">
        <v>43579</v>
      </c>
      <c r="M5228" s="286" t="s">
        <v>3249</v>
      </c>
    </row>
    <row r="5229" spans="1:13" s="269" customFormat="1" ht="15.5" hidden="1" thickTop="1" thickBot="1" x14ac:dyDescent="0.4">
      <c r="A5229" s="287" t="s">
        <v>1226</v>
      </c>
      <c r="B5229" s="288" t="str">
        <f>VLOOKUP(A5229,Lists!B:C,2,FALSE)</f>
        <v>SYR001</v>
      </c>
      <c r="C5229" s="288" t="str">
        <f>VLOOKUP(A5229,Lists!B:D,3,FALSE)</f>
        <v>SYR</v>
      </c>
      <c r="D5229" s="289" t="s">
        <v>752</v>
      </c>
      <c r="E5229" s="289">
        <v>11708300</v>
      </c>
      <c r="F5229" s="289" t="s">
        <v>1160</v>
      </c>
      <c r="G5229" s="289" t="s">
        <v>731</v>
      </c>
      <c r="H5229" s="278">
        <f t="shared" si="162"/>
        <v>2</v>
      </c>
      <c r="I5229" s="252" t="s">
        <v>3268</v>
      </c>
      <c r="J5229" s="289" t="s">
        <v>3269</v>
      </c>
      <c r="K5229" s="278" t="str">
        <f t="shared" si="163"/>
        <v>SYR001People in Need</v>
      </c>
      <c r="L5229" s="290">
        <v>43579</v>
      </c>
      <c r="M5229" s="290" t="s">
        <v>3249</v>
      </c>
    </row>
    <row r="5230" spans="1:13" s="269" customFormat="1" ht="15.5" hidden="1" thickTop="1" thickBot="1" x14ac:dyDescent="0.4">
      <c r="A5230" s="283" t="s">
        <v>1226</v>
      </c>
      <c r="B5230" s="284" t="str">
        <f>VLOOKUP(A5230,Lists!B:C,2,FALSE)</f>
        <v>SYR001</v>
      </c>
      <c r="C5230" s="284" t="str">
        <f>VLOOKUP(A5230,Lists!B:D,3,FALSE)</f>
        <v>SYR</v>
      </c>
      <c r="D5230" s="285" t="s">
        <v>5110</v>
      </c>
      <c r="E5230" s="285">
        <v>0</v>
      </c>
      <c r="F5230" s="285" t="s">
        <v>1160</v>
      </c>
      <c r="G5230" s="285" t="s">
        <v>731</v>
      </c>
      <c r="H5230" s="278">
        <f t="shared" si="162"/>
        <v>2</v>
      </c>
      <c r="I5230" s="251" t="s">
        <v>3268</v>
      </c>
      <c r="J5230" s="285" t="s">
        <v>4204</v>
      </c>
      <c r="K5230" s="278" t="str">
        <f t="shared" si="163"/>
        <v>SYR001Minimal humanitarian conditions - Level 1</v>
      </c>
      <c r="L5230" s="286">
        <v>43579</v>
      </c>
      <c r="M5230" s="286" t="s">
        <v>3249</v>
      </c>
    </row>
    <row r="5231" spans="1:13" s="269" customFormat="1" ht="15.5" hidden="1" thickTop="1" thickBot="1" x14ac:dyDescent="0.4">
      <c r="A5231" s="287" t="s">
        <v>1226</v>
      </c>
      <c r="B5231" s="288" t="str">
        <f>VLOOKUP(A5231,Lists!B:C,2,FALSE)</f>
        <v>SYR001</v>
      </c>
      <c r="C5231" s="288" t="str">
        <f>VLOOKUP(A5231,Lists!B:D,3,FALSE)</f>
        <v>SYR</v>
      </c>
      <c r="D5231" s="289" t="s">
        <v>5111</v>
      </c>
      <c r="E5231" s="289">
        <v>3205968</v>
      </c>
      <c r="F5231" s="289" t="s">
        <v>1160</v>
      </c>
      <c r="G5231" s="289" t="s">
        <v>731</v>
      </c>
      <c r="H5231" s="278">
        <f t="shared" si="162"/>
        <v>2</v>
      </c>
      <c r="I5231" s="252" t="s">
        <v>3268</v>
      </c>
      <c r="J5231" s="289" t="s">
        <v>4202</v>
      </c>
      <c r="K5231" s="278" t="str">
        <f t="shared" si="163"/>
        <v>SYR001Stressed humanitarian conditions - Level 2</v>
      </c>
      <c r="L5231" s="290">
        <v>43579</v>
      </c>
      <c r="M5231" s="290" t="s">
        <v>3249</v>
      </c>
    </row>
    <row r="5232" spans="1:13" s="269" customFormat="1" ht="15.5" hidden="1" thickTop="1" thickBot="1" x14ac:dyDescent="0.4">
      <c r="A5232" s="283" t="s">
        <v>1226</v>
      </c>
      <c r="B5232" s="284" t="str">
        <f>VLOOKUP(A5232,Lists!B:C,2,FALSE)</f>
        <v>SYR001</v>
      </c>
      <c r="C5232" s="284" t="str">
        <f>VLOOKUP(A5232,Lists!B:D,3,FALSE)</f>
        <v>SYR</v>
      </c>
      <c r="D5232" s="285" t="s">
        <v>5112</v>
      </c>
      <c r="E5232" s="285">
        <v>1969300</v>
      </c>
      <c r="F5232" s="285" t="s">
        <v>1160</v>
      </c>
      <c r="G5232" s="285" t="s">
        <v>731</v>
      </c>
      <c r="H5232" s="278">
        <f t="shared" si="162"/>
        <v>2</v>
      </c>
      <c r="I5232" s="251" t="s">
        <v>3268</v>
      </c>
      <c r="J5232" s="285" t="s">
        <v>4203</v>
      </c>
      <c r="K5232" s="278" t="str">
        <f t="shared" si="163"/>
        <v>SYR001Moderate humanitarian conditions - Level 3</v>
      </c>
      <c r="L5232" s="286">
        <v>43579</v>
      </c>
      <c r="M5232" s="286" t="s">
        <v>3249</v>
      </c>
    </row>
    <row r="5233" spans="1:13" s="269" customFormat="1" ht="15.5" hidden="1" thickTop="1" thickBot="1" x14ac:dyDescent="0.4">
      <c r="A5233" s="287" t="s">
        <v>1226</v>
      </c>
      <c r="B5233" s="288" t="str">
        <f>VLOOKUP(A5233,Lists!B:C,2,FALSE)</f>
        <v>SYR001</v>
      </c>
      <c r="C5233" s="288" t="str">
        <f>VLOOKUP(A5233,Lists!B:D,3,FALSE)</f>
        <v>SYR</v>
      </c>
      <c r="D5233" s="289" t="s">
        <v>5113</v>
      </c>
      <c r="E5233" s="289">
        <v>8500100</v>
      </c>
      <c r="F5233" s="289" t="s">
        <v>1160</v>
      </c>
      <c r="G5233" s="289" t="s">
        <v>731</v>
      </c>
      <c r="H5233" s="278">
        <f t="shared" si="162"/>
        <v>2</v>
      </c>
      <c r="I5233" s="252" t="s">
        <v>3268</v>
      </c>
      <c r="J5233" s="289" t="s">
        <v>4203</v>
      </c>
      <c r="K5233" s="278" t="str">
        <f t="shared" si="163"/>
        <v>SYR001Severe humanitarian conditions - Level 4</v>
      </c>
      <c r="L5233" s="290">
        <v>43579</v>
      </c>
      <c r="M5233" s="290" t="s">
        <v>3249</v>
      </c>
    </row>
    <row r="5234" spans="1:13" s="269" customFormat="1" ht="15.5" hidden="1" thickTop="1" thickBot="1" x14ac:dyDescent="0.4">
      <c r="A5234" s="283" t="s">
        <v>1226</v>
      </c>
      <c r="B5234" s="284" t="str">
        <f>VLOOKUP(A5234,Lists!B:C,2,FALSE)</f>
        <v>SYR001</v>
      </c>
      <c r="C5234" s="284" t="str">
        <f>VLOOKUP(A5234,Lists!B:D,3,FALSE)</f>
        <v>SYR</v>
      </c>
      <c r="D5234" s="285" t="s">
        <v>5114</v>
      </c>
      <c r="E5234" s="285">
        <v>1238900</v>
      </c>
      <c r="F5234" s="285" t="s">
        <v>1160</v>
      </c>
      <c r="G5234" s="285" t="s">
        <v>731</v>
      </c>
      <c r="H5234" s="278">
        <f t="shared" si="162"/>
        <v>2</v>
      </c>
      <c r="I5234" s="251" t="s">
        <v>3268</v>
      </c>
      <c r="J5234" s="285" t="s">
        <v>4203</v>
      </c>
      <c r="K5234" s="278" t="str">
        <f t="shared" si="163"/>
        <v>SYR001Extreme humanitarian conditions - Level 5</v>
      </c>
      <c r="L5234" s="286">
        <v>43579</v>
      </c>
      <c r="M5234" s="286" t="s">
        <v>3249</v>
      </c>
    </row>
    <row r="5235" spans="1:13" s="269" customFormat="1" ht="15.5" hidden="1" thickTop="1" thickBot="1" x14ac:dyDescent="0.4">
      <c r="A5235" s="287" t="s">
        <v>1244</v>
      </c>
      <c r="B5235" s="288" t="str">
        <f>VLOOKUP(A5235,Lists!B:C,2,FALSE)</f>
        <v>SEN002</v>
      </c>
      <c r="C5235" s="288" t="str">
        <f>VLOOKUP(A5235,Lists!B:D,3,FALSE)</f>
        <v>SEN</v>
      </c>
      <c r="D5235" s="289" t="s">
        <v>691</v>
      </c>
      <c r="E5235" s="289">
        <v>0</v>
      </c>
      <c r="F5235" s="289"/>
      <c r="G5235" s="289" t="s">
        <v>731</v>
      </c>
      <c r="H5235" s="278">
        <f t="shared" si="162"/>
        <v>2</v>
      </c>
      <c r="I5235" s="252"/>
      <c r="J5235" s="289"/>
      <c r="K5235" s="278" t="str">
        <f t="shared" si="163"/>
        <v>SEN002People facing limited access constraints</v>
      </c>
      <c r="L5235" s="290">
        <v>43580</v>
      </c>
      <c r="M5235" s="290" t="s">
        <v>3248</v>
      </c>
    </row>
    <row r="5236" spans="1:13" s="269" customFormat="1" ht="15.5" hidden="1" thickTop="1" thickBot="1" x14ac:dyDescent="0.4">
      <c r="A5236" s="283" t="s">
        <v>1244</v>
      </c>
      <c r="B5236" s="284" t="str">
        <f>VLOOKUP(A5236,Lists!B:C,2,FALSE)</f>
        <v>SEN002</v>
      </c>
      <c r="C5236" s="284" t="str">
        <f>VLOOKUP(A5236,Lists!B:D,3,FALSE)</f>
        <v>SEN</v>
      </c>
      <c r="D5236" s="285" t="s">
        <v>692</v>
      </c>
      <c r="E5236" s="285">
        <v>0</v>
      </c>
      <c r="F5236" s="285"/>
      <c r="G5236" s="285" t="s">
        <v>731</v>
      </c>
      <c r="H5236" s="278">
        <f t="shared" si="162"/>
        <v>2</v>
      </c>
      <c r="I5236" s="251"/>
      <c r="J5236" s="285"/>
      <c r="K5236" s="278" t="str">
        <f t="shared" si="163"/>
        <v>SEN002People facing restricted access constraints</v>
      </c>
      <c r="L5236" s="286">
        <v>43580</v>
      </c>
      <c r="M5236" s="286" t="s">
        <v>3248</v>
      </c>
    </row>
    <row r="5237" spans="1:13" s="269" customFormat="1" ht="15.5" hidden="1" thickTop="1" thickBot="1" x14ac:dyDescent="0.4">
      <c r="A5237" s="287" t="s">
        <v>1244</v>
      </c>
      <c r="B5237" s="288" t="str">
        <f>VLOOKUP(A5237,Lists!B:C,2,FALSE)</f>
        <v>SEN002</v>
      </c>
      <c r="C5237" s="288" t="str">
        <f>VLOOKUP(A5237,Lists!B:D,3,FALSE)</f>
        <v>SEN</v>
      </c>
      <c r="D5237" s="289" t="s">
        <v>643</v>
      </c>
      <c r="E5237" s="289">
        <v>0</v>
      </c>
      <c r="F5237" s="289" t="s">
        <v>3898</v>
      </c>
      <c r="G5237" s="289" t="s">
        <v>731</v>
      </c>
      <c r="H5237" s="278">
        <f t="shared" si="162"/>
        <v>2</v>
      </c>
      <c r="I5237" s="252"/>
      <c r="J5237" s="289"/>
      <c r="K5237" s="278" t="str">
        <f t="shared" si="163"/>
        <v>SEN002Impediments to entry into country (bureaucratic and administrative)</v>
      </c>
      <c r="L5237" s="290">
        <v>43580</v>
      </c>
      <c r="M5237" s="290" t="s">
        <v>3248</v>
      </c>
    </row>
    <row r="5238" spans="1:13" s="269" customFormat="1" ht="15.5" hidden="1" thickTop="1" thickBot="1" x14ac:dyDescent="0.4">
      <c r="A5238" s="283" t="s">
        <v>1244</v>
      </c>
      <c r="B5238" s="284" t="str">
        <f>VLOOKUP(A5238,Lists!B:C,2,FALSE)</f>
        <v>SEN002</v>
      </c>
      <c r="C5238" s="284" t="str">
        <f>VLOOKUP(A5238,Lists!B:D,3,FALSE)</f>
        <v>SEN</v>
      </c>
      <c r="D5238" s="285" t="s">
        <v>644</v>
      </c>
      <c r="E5238" s="285">
        <v>0</v>
      </c>
      <c r="F5238" s="285" t="s">
        <v>3898</v>
      </c>
      <c r="G5238" s="285" t="s">
        <v>731</v>
      </c>
      <c r="H5238" s="278">
        <f t="shared" si="162"/>
        <v>2</v>
      </c>
      <c r="I5238" s="251"/>
      <c r="J5238" s="285"/>
      <c r="K5238" s="278" t="str">
        <f t="shared" si="163"/>
        <v>SEN002Restriction of movement (impediments to freedom of movement and/or administrative restrictions)</v>
      </c>
      <c r="L5238" s="286">
        <v>43580</v>
      </c>
      <c r="M5238" s="286" t="s">
        <v>3248</v>
      </c>
    </row>
    <row r="5239" spans="1:13" s="269" customFormat="1" ht="15.5" hidden="1" thickTop="1" thickBot="1" x14ac:dyDescent="0.4">
      <c r="A5239" s="287" t="s">
        <v>1244</v>
      </c>
      <c r="B5239" s="288" t="str">
        <f>VLOOKUP(A5239,Lists!B:C,2,FALSE)</f>
        <v>SEN002</v>
      </c>
      <c r="C5239" s="288" t="str">
        <f>VLOOKUP(A5239,Lists!B:D,3,FALSE)</f>
        <v>SEN</v>
      </c>
      <c r="D5239" s="289" t="s">
        <v>645</v>
      </c>
      <c r="E5239" s="289">
        <v>0</v>
      </c>
      <c r="F5239" s="289" t="s">
        <v>3898</v>
      </c>
      <c r="G5239" s="289" t="s">
        <v>731</v>
      </c>
      <c r="H5239" s="278">
        <f t="shared" si="162"/>
        <v>2</v>
      </c>
      <c r="I5239" s="252"/>
      <c r="J5239" s="289"/>
      <c r="K5239" s="278" t="str">
        <f t="shared" si="163"/>
        <v>SEN002Interference into implementation of humanitarian activities</v>
      </c>
      <c r="L5239" s="290">
        <v>43580</v>
      </c>
      <c r="M5239" s="290" t="s">
        <v>3248</v>
      </c>
    </row>
    <row r="5240" spans="1:13" s="269" customFormat="1" ht="15.5" hidden="1" thickTop="1" thickBot="1" x14ac:dyDescent="0.4">
      <c r="A5240" s="283" t="s">
        <v>1244</v>
      </c>
      <c r="B5240" s="284" t="str">
        <f>VLOOKUP(A5240,Lists!B:C,2,FALSE)</f>
        <v>SEN002</v>
      </c>
      <c r="C5240" s="284" t="str">
        <f>VLOOKUP(A5240,Lists!B:D,3,FALSE)</f>
        <v>SEN</v>
      </c>
      <c r="D5240" s="285" t="s">
        <v>646</v>
      </c>
      <c r="E5240" s="285">
        <v>0</v>
      </c>
      <c r="F5240" s="285" t="s">
        <v>3898</v>
      </c>
      <c r="G5240" s="285" t="s">
        <v>731</v>
      </c>
      <c r="H5240" s="278">
        <f t="shared" si="162"/>
        <v>2</v>
      </c>
      <c r="I5240" s="251"/>
      <c r="J5240" s="285"/>
      <c r="K5240" s="278" t="str">
        <f t="shared" si="163"/>
        <v>SEN002Violence against personnel, facilities and assets</v>
      </c>
      <c r="L5240" s="286">
        <v>43580</v>
      </c>
      <c r="M5240" s="286" t="s">
        <v>3248</v>
      </c>
    </row>
    <row r="5241" spans="1:13" s="269" customFormat="1" ht="15.5" hidden="1" thickTop="1" thickBot="1" x14ac:dyDescent="0.4">
      <c r="A5241" s="287" t="s">
        <v>1244</v>
      </c>
      <c r="B5241" s="288" t="str">
        <f>VLOOKUP(A5241,Lists!B:C,2,FALSE)</f>
        <v>SEN002</v>
      </c>
      <c r="C5241" s="288" t="str">
        <f>VLOOKUP(A5241,Lists!B:D,3,FALSE)</f>
        <v>SEN</v>
      </c>
      <c r="D5241" s="289" t="s">
        <v>647</v>
      </c>
      <c r="E5241" s="289">
        <v>0</v>
      </c>
      <c r="F5241" s="289" t="s">
        <v>3898</v>
      </c>
      <c r="G5241" s="289" t="s">
        <v>731</v>
      </c>
      <c r="H5241" s="278">
        <f t="shared" si="162"/>
        <v>2</v>
      </c>
      <c r="I5241" s="252"/>
      <c r="J5241" s="289"/>
      <c r="K5241" s="278" t="str">
        <f t="shared" si="163"/>
        <v>SEN002Denial of existence of humanitarian needs or entitlements to assistance</v>
      </c>
      <c r="L5241" s="290">
        <v>43580</v>
      </c>
      <c r="M5241" s="290" t="s">
        <v>3248</v>
      </c>
    </row>
    <row r="5242" spans="1:13" s="269" customFormat="1" ht="15.5" hidden="1" thickTop="1" thickBot="1" x14ac:dyDescent="0.4">
      <c r="A5242" s="283" t="s">
        <v>1244</v>
      </c>
      <c r="B5242" s="284" t="str">
        <f>VLOOKUP(A5242,Lists!B:C,2,FALSE)</f>
        <v>SEN002</v>
      </c>
      <c r="C5242" s="284" t="str">
        <f>VLOOKUP(A5242,Lists!B:D,3,FALSE)</f>
        <v>SEN</v>
      </c>
      <c r="D5242" s="285" t="s">
        <v>648</v>
      </c>
      <c r="E5242" s="285">
        <v>0</v>
      </c>
      <c r="F5242" s="285" t="s">
        <v>3898</v>
      </c>
      <c r="G5242" s="285" t="s">
        <v>731</v>
      </c>
      <c r="H5242" s="278">
        <f t="shared" si="162"/>
        <v>2</v>
      </c>
      <c r="I5242" s="251"/>
      <c r="J5242" s="285"/>
      <c r="K5242" s="278" t="str">
        <f t="shared" si="163"/>
        <v>SEN002Restriction and obstruction of access to services and assistance</v>
      </c>
      <c r="L5242" s="286">
        <v>43580</v>
      </c>
      <c r="M5242" s="286" t="s">
        <v>3248</v>
      </c>
    </row>
    <row r="5243" spans="1:13" s="269" customFormat="1" ht="15.5" hidden="1" thickTop="1" thickBot="1" x14ac:dyDescent="0.4">
      <c r="A5243" s="287" t="s">
        <v>1244</v>
      </c>
      <c r="B5243" s="288" t="str">
        <f>VLOOKUP(A5243,Lists!B:C,2,FALSE)</f>
        <v>SEN002</v>
      </c>
      <c r="C5243" s="288" t="str">
        <f>VLOOKUP(A5243,Lists!B:D,3,FALSE)</f>
        <v>SEN</v>
      </c>
      <c r="D5243" s="289" t="s">
        <v>649</v>
      </c>
      <c r="E5243" s="289">
        <v>0</v>
      </c>
      <c r="F5243" s="289" t="s">
        <v>3898</v>
      </c>
      <c r="G5243" s="289" t="s">
        <v>731</v>
      </c>
      <c r="H5243" s="278">
        <f t="shared" si="162"/>
        <v>2</v>
      </c>
      <c r="I5243" s="252"/>
      <c r="J5243" s="289"/>
      <c r="K5243" s="278" t="str">
        <f t="shared" si="163"/>
        <v>SEN002Ongoing insecurity/hostilities affecting humanitarian assistance</v>
      </c>
      <c r="L5243" s="290">
        <v>43580</v>
      </c>
      <c r="M5243" s="290" t="s">
        <v>3248</v>
      </c>
    </row>
    <row r="5244" spans="1:13" s="269" customFormat="1" ht="15.5" hidden="1" thickTop="1" thickBot="1" x14ac:dyDescent="0.4">
      <c r="A5244" s="283" t="s">
        <v>1244</v>
      </c>
      <c r="B5244" s="284" t="str">
        <f>VLOOKUP(A5244,Lists!B:C,2,FALSE)</f>
        <v>SEN002</v>
      </c>
      <c r="C5244" s="284" t="str">
        <f>VLOOKUP(A5244,Lists!B:D,3,FALSE)</f>
        <v>SEN</v>
      </c>
      <c r="D5244" s="285" t="s">
        <v>650</v>
      </c>
      <c r="E5244" s="285">
        <v>0</v>
      </c>
      <c r="F5244" s="285" t="s">
        <v>3898</v>
      </c>
      <c r="G5244" s="285" t="s">
        <v>731</v>
      </c>
      <c r="H5244" s="278">
        <f t="shared" si="162"/>
        <v>2</v>
      </c>
      <c r="I5244" s="251"/>
      <c r="J5244" s="285"/>
      <c r="K5244" s="278" t="str">
        <f t="shared" si="163"/>
        <v xml:space="preserve">SEN002Presence of mines and improvised explosive devices </v>
      </c>
      <c r="L5244" s="286">
        <v>43580</v>
      </c>
      <c r="M5244" s="286" t="s">
        <v>3248</v>
      </c>
    </row>
    <row r="5245" spans="1:13" s="269" customFormat="1" ht="15.5" hidden="1" thickTop="1" thickBot="1" x14ac:dyDescent="0.4">
      <c r="A5245" s="287" t="s">
        <v>1244</v>
      </c>
      <c r="B5245" s="288" t="str">
        <f>VLOOKUP(A5245,Lists!B:C,2,FALSE)</f>
        <v>SEN002</v>
      </c>
      <c r="C5245" s="288" t="str">
        <f>VLOOKUP(A5245,Lists!B:D,3,FALSE)</f>
        <v>SEN</v>
      </c>
      <c r="D5245" s="289" t="s">
        <v>651</v>
      </c>
      <c r="E5245" s="289">
        <v>0</v>
      </c>
      <c r="F5245" s="289" t="s">
        <v>840</v>
      </c>
      <c r="G5245" s="289" t="s">
        <v>732</v>
      </c>
      <c r="H5245" s="278">
        <f t="shared" si="162"/>
        <v>1</v>
      </c>
      <c r="I5245" s="252" t="s">
        <v>841</v>
      </c>
      <c r="J5245" s="289" t="s">
        <v>842</v>
      </c>
      <c r="K5245" s="278" t="str">
        <f t="shared" si="163"/>
        <v>SEN002Physical constraints in the environment (obstacles related to terrain, climate, lack of infrastructure, etc.)</v>
      </c>
      <c r="L5245" s="290">
        <v>43580</v>
      </c>
      <c r="M5245" s="290" t="s">
        <v>3248</v>
      </c>
    </row>
    <row r="5246" spans="1:13" s="269" customFormat="1" ht="15.5" hidden="1" thickTop="1" thickBot="1" x14ac:dyDescent="0.4">
      <c r="A5246" s="283" t="s">
        <v>1252</v>
      </c>
      <c r="B5246" s="284" t="str">
        <f>VLOOKUP(A5246,Lists!B:C,2,FALSE)</f>
        <v>TCD003</v>
      </c>
      <c r="C5246" s="284" t="str">
        <f>VLOOKUP(A5246,Lists!B:D,3,FALSE)</f>
        <v>TCD</v>
      </c>
      <c r="D5246" s="285" t="s">
        <v>643</v>
      </c>
      <c r="E5246" s="285">
        <v>1</v>
      </c>
      <c r="F5246" s="285" t="s">
        <v>3898</v>
      </c>
      <c r="G5246" s="285" t="s">
        <v>731</v>
      </c>
      <c r="H5246" s="278">
        <f t="shared" si="162"/>
        <v>2</v>
      </c>
      <c r="I5246" s="251" t="s">
        <v>1128</v>
      </c>
      <c r="J5246" s="285"/>
      <c r="K5246" s="278" t="str">
        <f t="shared" si="163"/>
        <v>TCD003Impediments to entry into country (bureaucratic and administrative)</v>
      </c>
      <c r="L5246" s="286">
        <v>43580</v>
      </c>
      <c r="M5246" s="286" t="s">
        <v>3248</v>
      </c>
    </row>
    <row r="5247" spans="1:13" s="269" customFormat="1" ht="15.5" hidden="1" thickTop="1" thickBot="1" x14ac:dyDescent="0.4">
      <c r="A5247" s="287" t="s">
        <v>1252</v>
      </c>
      <c r="B5247" s="288" t="str">
        <f>VLOOKUP(A5247,Lists!B:C,2,FALSE)</f>
        <v>TCD003</v>
      </c>
      <c r="C5247" s="288" t="str">
        <f>VLOOKUP(A5247,Lists!B:D,3,FALSE)</f>
        <v>TCD</v>
      </c>
      <c r="D5247" s="289" t="s">
        <v>644</v>
      </c>
      <c r="E5247" s="289">
        <v>1</v>
      </c>
      <c r="F5247" s="289" t="s">
        <v>3898</v>
      </c>
      <c r="G5247" s="289" t="s">
        <v>731</v>
      </c>
      <c r="H5247" s="278">
        <f t="shared" si="162"/>
        <v>2</v>
      </c>
      <c r="I5247" s="252" t="s">
        <v>1128</v>
      </c>
      <c r="J5247" s="289"/>
      <c r="K5247" s="278" t="str">
        <f t="shared" si="163"/>
        <v>TCD003Restriction of movement (impediments to freedom of movement and/or administrative restrictions)</v>
      </c>
      <c r="L5247" s="290">
        <v>43580</v>
      </c>
      <c r="M5247" s="290" t="s">
        <v>3248</v>
      </c>
    </row>
    <row r="5248" spans="1:13" s="269" customFormat="1" ht="15.5" hidden="1" thickTop="1" thickBot="1" x14ac:dyDescent="0.4">
      <c r="A5248" s="283" t="s">
        <v>1252</v>
      </c>
      <c r="B5248" s="284" t="str">
        <f>VLOOKUP(A5248,Lists!B:C,2,FALSE)</f>
        <v>TCD003</v>
      </c>
      <c r="C5248" s="284" t="str">
        <f>VLOOKUP(A5248,Lists!B:D,3,FALSE)</f>
        <v>TCD</v>
      </c>
      <c r="D5248" s="285" t="s">
        <v>645</v>
      </c>
      <c r="E5248" s="285">
        <v>1</v>
      </c>
      <c r="F5248" s="285" t="s">
        <v>3898</v>
      </c>
      <c r="G5248" s="285" t="s">
        <v>731</v>
      </c>
      <c r="H5248" s="278">
        <f t="shared" si="162"/>
        <v>2</v>
      </c>
      <c r="I5248" s="251" t="s">
        <v>1128</v>
      </c>
      <c r="J5248" s="285"/>
      <c r="K5248" s="278" t="str">
        <f t="shared" si="163"/>
        <v>TCD003Interference into implementation of humanitarian activities</v>
      </c>
      <c r="L5248" s="286">
        <v>43580</v>
      </c>
      <c r="M5248" s="286" t="s">
        <v>3248</v>
      </c>
    </row>
    <row r="5249" spans="1:13" s="269" customFormat="1" ht="15.5" hidden="1" thickTop="1" thickBot="1" x14ac:dyDescent="0.4">
      <c r="A5249" s="287" t="s">
        <v>1252</v>
      </c>
      <c r="B5249" s="288" t="str">
        <f>VLOOKUP(A5249,Lists!B:C,2,FALSE)</f>
        <v>TCD003</v>
      </c>
      <c r="C5249" s="288" t="str">
        <f>VLOOKUP(A5249,Lists!B:D,3,FALSE)</f>
        <v>TCD</v>
      </c>
      <c r="D5249" s="289" t="s">
        <v>646</v>
      </c>
      <c r="E5249" s="289">
        <v>0</v>
      </c>
      <c r="F5249" s="289" t="s">
        <v>3898</v>
      </c>
      <c r="G5249" s="289" t="s">
        <v>731</v>
      </c>
      <c r="H5249" s="278">
        <f t="shared" si="162"/>
        <v>2</v>
      </c>
      <c r="I5249" s="252" t="s">
        <v>1128</v>
      </c>
      <c r="J5249" s="289"/>
      <c r="K5249" s="278" t="str">
        <f t="shared" si="163"/>
        <v>TCD003Violence against personnel, facilities and assets</v>
      </c>
      <c r="L5249" s="290">
        <v>43580</v>
      </c>
      <c r="M5249" s="290" t="s">
        <v>3248</v>
      </c>
    </row>
    <row r="5250" spans="1:13" s="269" customFormat="1" ht="15.5" hidden="1" thickTop="1" thickBot="1" x14ac:dyDescent="0.4">
      <c r="A5250" s="283" t="s">
        <v>1252</v>
      </c>
      <c r="B5250" s="284" t="str">
        <f>VLOOKUP(A5250,Lists!B:C,2,FALSE)</f>
        <v>TCD003</v>
      </c>
      <c r="C5250" s="284" t="str">
        <f>VLOOKUP(A5250,Lists!B:D,3,FALSE)</f>
        <v>TCD</v>
      </c>
      <c r="D5250" s="285" t="s">
        <v>647</v>
      </c>
      <c r="E5250" s="285">
        <v>0</v>
      </c>
      <c r="F5250" s="285" t="s">
        <v>3898</v>
      </c>
      <c r="G5250" s="285" t="s">
        <v>731</v>
      </c>
      <c r="H5250" s="278">
        <f t="shared" ref="H5250:H5313" si="164">IF(G5250="x","x",IF(G5250="Low",3,IF(G5250="Medium",2,IF(G5250="High",1,FALSE))))</f>
        <v>2</v>
      </c>
      <c r="I5250" s="251" t="s">
        <v>1128</v>
      </c>
      <c r="J5250" s="285"/>
      <c r="K5250" s="278" t="str">
        <f t="shared" ref="K5250:K5313" si="165">B5250&amp;""&amp;D5250</f>
        <v>TCD003Denial of existence of humanitarian needs or entitlements to assistance</v>
      </c>
      <c r="L5250" s="286">
        <v>43580</v>
      </c>
      <c r="M5250" s="286" t="s">
        <v>3248</v>
      </c>
    </row>
    <row r="5251" spans="1:13" s="269" customFormat="1" ht="15.5" hidden="1" thickTop="1" thickBot="1" x14ac:dyDescent="0.4">
      <c r="A5251" s="287" t="s">
        <v>1252</v>
      </c>
      <c r="B5251" s="288" t="str">
        <f>VLOOKUP(A5251,Lists!B:C,2,FALSE)</f>
        <v>TCD003</v>
      </c>
      <c r="C5251" s="288" t="str">
        <f>VLOOKUP(A5251,Lists!B:D,3,FALSE)</f>
        <v>TCD</v>
      </c>
      <c r="D5251" s="289" t="s">
        <v>648</v>
      </c>
      <c r="E5251" s="289">
        <v>1</v>
      </c>
      <c r="F5251" s="289" t="s">
        <v>3898</v>
      </c>
      <c r="G5251" s="289" t="s">
        <v>731</v>
      </c>
      <c r="H5251" s="278">
        <f t="shared" si="164"/>
        <v>2</v>
      </c>
      <c r="I5251" s="252" t="s">
        <v>1128</v>
      </c>
      <c r="J5251" s="289"/>
      <c r="K5251" s="278" t="str">
        <f t="shared" si="165"/>
        <v>TCD003Restriction and obstruction of access to services and assistance</v>
      </c>
      <c r="L5251" s="290">
        <v>43580</v>
      </c>
      <c r="M5251" s="290" t="s">
        <v>3248</v>
      </c>
    </row>
    <row r="5252" spans="1:13" s="269" customFormat="1" ht="15.5" hidden="1" thickTop="1" thickBot="1" x14ac:dyDescent="0.4">
      <c r="A5252" s="283" t="s">
        <v>1252</v>
      </c>
      <c r="B5252" s="284" t="str">
        <f>VLOOKUP(A5252,Lists!B:C,2,FALSE)</f>
        <v>TCD003</v>
      </c>
      <c r="C5252" s="284" t="str">
        <f>VLOOKUP(A5252,Lists!B:D,3,FALSE)</f>
        <v>TCD</v>
      </c>
      <c r="D5252" s="285" t="s">
        <v>649</v>
      </c>
      <c r="E5252" s="285">
        <v>2</v>
      </c>
      <c r="F5252" s="285" t="s">
        <v>3898</v>
      </c>
      <c r="G5252" s="285" t="s">
        <v>731</v>
      </c>
      <c r="H5252" s="278">
        <f t="shared" si="164"/>
        <v>2</v>
      </c>
      <c r="I5252" s="251" t="s">
        <v>1128</v>
      </c>
      <c r="J5252" s="285"/>
      <c r="K5252" s="278" t="str">
        <f t="shared" si="165"/>
        <v>TCD003Ongoing insecurity/hostilities affecting humanitarian assistance</v>
      </c>
      <c r="L5252" s="286">
        <v>43580</v>
      </c>
      <c r="M5252" s="286" t="s">
        <v>3248</v>
      </c>
    </row>
    <row r="5253" spans="1:13" s="269" customFormat="1" ht="15.5" hidden="1" thickTop="1" thickBot="1" x14ac:dyDescent="0.4">
      <c r="A5253" s="287" t="s">
        <v>1252</v>
      </c>
      <c r="B5253" s="288" t="str">
        <f>VLOOKUP(A5253,Lists!B:C,2,FALSE)</f>
        <v>TCD003</v>
      </c>
      <c r="C5253" s="288" t="str">
        <f>VLOOKUP(A5253,Lists!B:D,3,FALSE)</f>
        <v>TCD</v>
      </c>
      <c r="D5253" s="289" t="s">
        <v>650</v>
      </c>
      <c r="E5253" s="289">
        <v>2</v>
      </c>
      <c r="F5253" s="289" t="s">
        <v>3898</v>
      </c>
      <c r="G5253" s="289" t="s">
        <v>731</v>
      </c>
      <c r="H5253" s="278">
        <f t="shared" si="164"/>
        <v>2</v>
      </c>
      <c r="I5253" s="252" t="s">
        <v>1128</v>
      </c>
      <c r="J5253" s="289"/>
      <c r="K5253" s="278" t="str">
        <f t="shared" si="165"/>
        <v xml:space="preserve">TCD003Presence of mines and improvised explosive devices </v>
      </c>
      <c r="L5253" s="290">
        <v>43580</v>
      </c>
      <c r="M5253" s="290" t="s">
        <v>3248</v>
      </c>
    </row>
    <row r="5254" spans="1:13" s="269" customFormat="1" ht="15.5" hidden="1" thickTop="1" thickBot="1" x14ac:dyDescent="0.4">
      <c r="A5254" s="283" t="s">
        <v>1252</v>
      </c>
      <c r="B5254" s="284" t="str">
        <f>VLOOKUP(A5254,Lists!B:C,2,FALSE)</f>
        <v>TCD003</v>
      </c>
      <c r="C5254" s="284" t="str">
        <f>VLOOKUP(A5254,Lists!B:D,3,FALSE)</f>
        <v>TCD</v>
      </c>
      <c r="D5254" s="285" t="s">
        <v>651</v>
      </c>
      <c r="E5254" s="285">
        <v>2</v>
      </c>
      <c r="F5254" s="285" t="s">
        <v>3898</v>
      </c>
      <c r="G5254" s="285" t="s">
        <v>731</v>
      </c>
      <c r="H5254" s="278">
        <f t="shared" si="164"/>
        <v>2</v>
      </c>
      <c r="I5254" s="251" t="s">
        <v>1128</v>
      </c>
      <c r="J5254" s="285"/>
      <c r="K5254" s="278" t="str">
        <f t="shared" si="165"/>
        <v>TCD003Physical constraints in the environment (obstacles related to terrain, climate, lack of infrastructure, etc.)</v>
      </c>
      <c r="L5254" s="286">
        <v>43580</v>
      </c>
      <c r="M5254" s="286" t="s">
        <v>3248</v>
      </c>
    </row>
    <row r="5255" spans="1:13" s="269" customFormat="1" ht="15.5" hidden="1" thickTop="1" thickBot="1" x14ac:dyDescent="0.4">
      <c r="A5255" s="287" t="s">
        <v>1251</v>
      </c>
      <c r="B5255" s="288" t="e">
        <f>VLOOKUP(A5255,Lists!B:C,2,FALSE)</f>
        <v>#N/A</v>
      </c>
      <c r="C5255" s="288" t="e">
        <f>VLOOKUP(A5255,Lists!B:D,3,FALSE)</f>
        <v>#N/A</v>
      </c>
      <c r="D5255" s="289" t="s">
        <v>643</v>
      </c>
      <c r="E5255" s="289">
        <v>1</v>
      </c>
      <c r="F5255" s="289" t="s">
        <v>3898</v>
      </c>
      <c r="G5255" s="289" t="s">
        <v>731</v>
      </c>
      <c r="H5255" s="278">
        <f t="shared" si="164"/>
        <v>2</v>
      </c>
      <c r="I5255" s="252" t="s">
        <v>1128</v>
      </c>
      <c r="J5255" s="289"/>
      <c r="K5255" s="278" t="e">
        <f t="shared" si="165"/>
        <v>#N/A</v>
      </c>
      <c r="L5255" s="290">
        <v>43580</v>
      </c>
      <c r="M5255" s="290" t="s">
        <v>3248</v>
      </c>
    </row>
    <row r="5256" spans="1:13" s="269" customFormat="1" ht="15.5" hidden="1" thickTop="1" thickBot="1" x14ac:dyDescent="0.4">
      <c r="A5256" s="283" t="s">
        <v>1251</v>
      </c>
      <c r="B5256" s="284" t="e">
        <f>VLOOKUP(A5256,Lists!B:C,2,FALSE)</f>
        <v>#N/A</v>
      </c>
      <c r="C5256" s="284" t="e">
        <f>VLOOKUP(A5256,Lists!B:D,3,FALSE)</f>
        <v>#N/A</v>
      </c>
      <c r="D5256" s="285" t="s">
        <v>644</v>
      </c>
      <c r="E5256" s="285">
        <v>1</v>
      </c>
      <c r="F5256" s="285" t="s">
        <v>3898</v>
      </c>
      <c r="G5256" s="285" t="s">
        <v>731</v>
      </c>
      <c r="H5256" s="278">
        <f t="shared" si="164"/>
        <v>2</v>
      </c>
      <c r="I5256" s="251" t="s">
        <v>1128</v>
      </c>
      <c r="J5256" s="285"/>
      <c r="K5256" s="278" t="e">
        <f t="shared" si="165"/>
        <v>#N/A</v>
      </c>
      <c r="L5256" s="286">
        <v>43580</v>
      </c>
      <c r="M5256" s="286" t="s">
        <v>3248</v>
      </c>
    </row>
    <row r="5257" spans="1:13" s="269" customFormat="1" ht="15.5" hidden="1" thickTop="1" thickBot="1" x14ac:dyDescent="0.4">
      <c r="A5257" s="287" t="s">
        <v>1251</v>
      </c>
      <c r="B5257" s="288" t="e">
        <f>VLOOKUP(A5257,Lists!B:C,2,FALSE)</f>
        <v>#N/A</v>
      </c>
      <c r="C5257" s="288" t="e">
        <f>VLOOKUP(A5257,Lists!B:D,3,FALSE)</f>
        <v>#N/A</v>
      </c>
      <c r="D5257" s="289" t="s">
        <v>645</v>
      </c>
      <c r="E5257" s="289">
        <v>1</v>
      </c>
      <c r="F5257" s="289" t="s">
        <v>3898</v>
      </c>
      <c r="G5257" s="289" t="s">
        <v>731</v>
      </c>
      <c r="H5257" s="278">
        <f t="shared" si="164"/>
        <v>2</v>
      </c>
      <c r="I5257" s="252" t="s">
        <v>1128</v>
      </c>
      <c r="J5257" s="289"/>
      <c r="K5257" s="278" t="e">
        <f t="shared" si="165"/>
        <v>#N/A</v>
      </c>
      <c r="L5257" s="290">
        <v>43580</v>
      </c>
      <c r="M5257" s="290" t="s">
        <v>3248</v>
      </c>
    </row>
    <row r="5258" spans="1:13" s="269" customFormat="1" ht="15.5" hidden="1" thickTop="1" thickBot="1" x14ac:dyDescent="0.4">
      <c r="A5258" s="283" t="s">
        <v>1251</v>
      </c>
      <c r="B5258" s="284" t="e">
        <f>VLOOKUP(A5258,Lists!B:C,2,FALSE)</f>
        <v>#N/A</v>
      </c>
      <c r="C5258" s="284" t="e">
        <f>VLOOKUP(A5258,Lists!B:D,3,FALSE)</f>
        <v>#N/A</v>
      </c>
      <c r="D5258" s="285" t="s">
        <v>646</v>
      </c>
      <c r="E5258" s="285">
        <v>0</v>
      </c>
      <c r="F5258" s="285" t="s">
        <v>3898</v>
      </c>
      <c r="G5258" s="285" t="s">
        <v>731</v>
      </c>
      <c r="H5258" s="278">
        <f t="shared" si="164"/>
        <v>2</v>
      </c>
      <c r="I5258" s="251" t="s">
        <v>1128</v>
      </c>
      <c r="J5258" s="285"/>
      <c r="K5258" s="278" t="e">
        <f t="shared" si="165"/>
        <v>#N/A</v>
      </c>
      <c r="L5258" s="286">
        <v>43580</v>
      </c>
      <c r="M5258" s="286" t="s">
        <v>3248</v>
      </c>
    </row>
    <row r="5259" spans="1:13" s="269" customFormat="1" ht="15.5" hidden="1" thickTop="1" thickBot="1" x14ac:dyDescent="0.4">
      <c r="A5259" s="287" t="s">
        <v>1251</v>
      </c>
      <c r="B5259" s="288" t="e">
        <f>VLOOKUP(A5259,Lists!B:C,2,FALSE)</f>
        <v>#N/A</v>
      </c>
      <c r="C5259" s="288" t="e">
        <f>VLOOKUP(A5259,Lists!B:D,3,FALSE)</f>
        <v>#N/A</v>
      </c>
      <c r="D5259" s="289" t="s">
        <v>647</v>
      </c>
      <c r="E5259" s="289">
        <v>0</v>
      </c>
      <c r="F5259" s="289" t="s">
        <v>3898</v>
      </c>
      <c r="G5259" s="289" t="s">
        <v>731</v>
      </c>
      <c r="H5259" s="278">
        <f t="shared" si="164"/>
        <v>2</v>
      </c>
      <c r="I5259" s="252" t="s">
        <v>1128</v>
      </c>
      <c r="J5259" s="289"/>
      <c r="K5259" s="278" t="e">
        <f t="shared" si="165"/>
        <v>#N/A</v>
      </c>
      <c r="L5259" s="290">
        <v>43580</v>
      </c>
      <c r="M5259" s="290" t="s">
        <v>3248</v>
      </c>
    </row>
    <row r="5260" spans="1:13" s="269" customFormat="1" ht="15.5" hidden="1" thickTop="1" thickBot="1" x14ac:dyDescent="0.4">
      <c r="A5260" s="283" t="s">
        <v>1251</v>
      </c>
      <c r="B5260" s="284" t="e">
        <f>VLOOKUP(A5260,Lists!B:C,2,FALSE)</f>
        <v>#N/A</v>
      </c>
      <c r="C5260" s="284" t="e">
        <f>VLOOKUP(A5260,Lists!B:D,3,FALSE)</f>
        <v>#N/A</v>
      </c>
      <c r="D5260" s="285" t="s">
        <v>648</v>
      </c>
      <c r="E5260" s="285">
        <v>1</v>
      </c>
      <c r="F5260" s="285" t="s">
        <v>3898</v>
      </c>
      <c r="G5260" s="285" t="s">
        <v>731</v>
      </c>
      <c r="H5260" s="278">
        <f t="shared" si="164"/>
        <v>2</v>
      </c>
      <c r="I5260" s="251" t="s">
        <v>1128</v>
      </c>
      <c r="J5260" s="285"/>
      <c r="K5260" s="278" t="e">
        <f t="shared" si="165"/>
        <v>#N/A</v>
      </c>
      <c r="L5260" s="286">
        <v>43580</v>
      </c>
      <c r="M5260" s="286" t="s">
        <v>3248</v>
      </c>
    </row>
    <row r="5261" spans="1:13" s="269" customFormat="1" ht="15.5" hidden="1" thickTop="1" thickBot="1" x14ac:dyDescent="0.4">
      <c r="A5261" s="287" t="s">
        <v>1251</v>
      </c>
      <c r="B5261" s="288" t="e">
        <f>VLOOKUP(A5261,Lists!B:C,2,FALSE)</f>
        <v>#N/A</v>
      </c>
      <c r="C5261" s="288" t="e">
        <f>VLOOKUP(A5261,Lists!B:D,3,FALSE)</f>
        <v>#N/A</v>
      </c>
      <c r="D5261" s="289" t="s">
        <v>649</v>
      </c>
      <c r="E5261" s="289">
        <v>2</v>
      </c>
      <c r="F5261" s="289" t="s">
        <v>3898</v>
      </c>
      <c r="G5261" s="289" t="s">
        <v>731</v>
      </c>
      <c r="H5261" s="278">
        <f t="shared" si="164"/>
        <v>2</v>
      </c>
      <c r="I5261" s="252" t="s">
        <v>1128</v>
      </c>
      <c r="J5261" s="289"/>
      <c r="K5261" s="278" t="e">
        <f t="shared" si="165"/>
        <v>#N/A</v>
      </c>
      <c r="L5261" s="290">
        <v>43580</v>
      </c>
      <c r="M5261" s="290" t="s">
        <v>3248</v>
      </c>
    </row>
    <row r="5262" spans="1:13" s="269" customFormat="1" ht="15.5" hidden="1" thickTop="1" thickBot="1" x14ac:dyDescent="0.4">
      <c r="A5262" s="283" t="s">
        <v>1251</v>
      </c>
      <c r="B5262" s="284" t="e">
        <f>VLOOKUP(A5262,Lists!B:C,2,FALSE)</f>
        <v>#N/A</v>
      </c>
      <c r="C5262" s="284" t="e">
        <f>VLOOKUP(A5262,Lists!B:D,3,FALSE)</f>
        <v>#N/A</v>
      </c>
      <c r="D5262" s="285" t="s">
        <v>650</v>
      </c>
      <c r="E5262" s="285">
        <v>2</v>
      </c>
      <c r="F5262" s="285" t="s">
        <v>3898</v>
      </c>
      <c r="G5262" s="285" t="s">
        <v>731</v>
      </c>
      <c r="H5262" s="278">
        <f t="shared" si="164"/>
        <v>2</v>
      </c>
      <c r="I5262" s="251" t="s">
        <v>1128</v>
      </c>
      <c r="J5262" s="285"/>
      <c r="K5262" s="278" t="e">
        <f t="shared" si="165"/>
        <v>#N/A</v>
      </c>
      <c r="L5262" s="286">
        <v>43580</v>
      </c>
      <c r="M5262" s="286" t="s">
        <v>3248</v>
      </c>
    </row>
    <row r="5263" spans="1:13" s="269" customFormat="1" ht="15.5" hidden="1" thickTop="1" thickBot="1" x14ac:dyDescent="0.4">
      <c r="A5263" s="287" t="s">
        <v>1251</v>
      </c>
      <c r="B5263" s="288" t="e">
        <f>VLOOKUP(A5263,Lists!B:C,2,FALSE)</f>
        <v>#N/A</v>
      </c>
      <c r="C5263" s="288" t="e">
        <f>VLOOKUP(A5263,Lists!B:D,3,FALSE)</f>
        <v>#N/A</v>
      </c>
      <c r="D5263" s="289" t="s">
        <v>651</v>
      </c>
      <c r="E5263" s="289">
        <v>2</v>
      </c>
      <c r="F5263" s="289" t="s">
        <v>3898</v>
      </c>
      <c r="G5263" s="289" t="s">
        <v>731</v>
      </c>
      <c r="H5263" s="278">
        <f t="shared" si="164"/>
        <v>2</v>
      </c>
      <c r="I5263" s="252" t="s">
        <v>1128</v>
      </c>
      <c r="J5263" s="289"/>
      <c r="K5263" s="278" t="e">
        <f t="shared" si="165"/>
        <v>#N/A</v>
      </c>
      <c r="L5263" s="290">
        <v>43580</v>
      </c>
      <c r="M5263" s="290" t="s">
        <v>3248</v>
      </c>
    </row>
    <row r="5264" spans="1:13" s="269" customFormat="1" ht="15.5" hidden="1" thickTop="1" thickBot="1" x14ac:dyDescent="0.4">
      <c r="A5264" s="283" t="s">
        <v>5596</v>
      </c>
      <c r="B5264" s="284" t="str">
        <f>VLOOKUP(A5264,Lists!B:C,2,FALSE)</f>
        <v>TCD001</v>
      </c>
      <c r="C5264" s="284" t="str">
        <f>VLOOKUP(A5264,Lists!B:D,3,FALSE)</f>
        <v>TCD</v>
      </c>
      <c r="D5264" s="285" t="s">
        <v>643</v>
      </c>
      <c r="E5264" s="285">
        <v>1</v>
      </c>
      <c r="F5264" s="285" t="s">
        <v>3898</v>
      </c>
      <c r="G5264" s="285" t="s">
        <v>731</v>
      </c>
      <c r="H5264" s="278">
        <f t="shared" si="164"/>
        <v>2</v>
      </c>
      <c r="I5264" s="251" t="s">
        <v>1357</v>
      </c>
      <c r="J5264" s="285"/>
      <c r="K5264" s="278" t="str">
        <f t="shared" si="165"/>
        <v>TCD001Impediments to entry into country (bureaucratic and administrative)</v>
      </c>
      <c r="L5264" s="286">
        <v>43580</v>
      </c>
      <c r="M5264" s="286" t="s">
        <v>3248</v>
      </c>
    </row>
    <row r="5265" spans="1:13" s="269" customFormat="1" ht="15.5" hidden="1" thickTop="1" thickBot="1" x14ac:dyDescent="0.4">
      <c r="A5265" s="287" t="s">
        <v>5596</v>
      </c>
      <c r="B5265" s="288" t="str">
        <f>VLOOKUP(A5265,Lists!B:C,2,FALSE)</f>
        <v>TCD001</v>
      </c>
      <c r="C5265" s="288" t="str">
        <f>VLOOKUP(A5265,Lists!B:D,3,FALSE)</f>
        <v>TCD</v>
      </c>
      <c r="D5265" s="289" t="s">
        <v>644</v>
      </c>
      <c r="E5265" s="289">
        <v>1</v>
      </c>
      <c r="F5265" s="289" t="s">
        <v>3898</v>
      </c>
      <c r="G5265" s="289" t="s">
        <v>731</v>
      </c>
      <c r="H5265" s="278">
        <f t="shared" si="164"/>
        <v>2</v>
      </c>
      <c r="I5265" s="252" t="s">
        <v>1357</v>
      </c>
      <c r="J5265" s="289"/>
      <c r="K5265" s="278" t="str">
        <f t="shared" si="165"/>
        <v>TCD001Restriction of movement (impediments to freedom of movement and/or administrative restrictions)</v>
      </c>
      <c r="L5265" s="290">
        <v>43580</v>
      </c>
      <c r="M5265" s="290" t="s">
        <v>3248</v>
      </c>
    </row>
    <row r="5266" spans="1:13" s="269" customFormat="1" ht="15.5" hidden="1" thickTop="1" thickBot="1" x14ac:dyDescent="0.4">
      <c r="A5266" s="283" t="s">
        <v>5596</v>
      </c>
      <c r="B5266" s="284" t="str">
        <f>VLOOKUP(A5266,Lists!B:C,2,FALSE)</f>
        <v>TCD001</v>
      </c>
      <c r="C5266" s="284" t="str">
        <f>VLOOKUP(A5266,Lists!B:D,3,FALSE)</f>
        <v>TCD</v>
      </c>
      <c r="D5266" s="285" t="s">
        <v>645</v>
      </c>
      <c r="E5266" s="285">
        <v>1</v>
      </c>
      <c r="F5266" s="285" t="s">
        <v>3898</v>
      </c>
      <c r="G5266" s="285" t="s">
        <v>731</v>
      </c>
      <c r="H5266" s="278">
        <f t="shared" si="164"/>
        <v>2</v>
      </c>
      <c r="I5266" s="251" t="s">
        <v>1357</v>
      </c>
      <c r="J5266" s="285"/>
      <c r="K5266" s="278" t="str">
        <f t="shared" si="165"/>
        <v>TCD001Interference into implementation of humanitarian activities</v>
      </c>
      <c r="L5266" s="286">
        <v>43580</v>
      </c>
      <c r="M5266" s="286" t="s">
        <v>3248</v>
      </c>
    </row>
    <row r="5267" spans="1:13" s="269" customFormat="1" ht="15.5" hidden="1" thickTop="1" thickBot="1" x14ac:dyDescent="0.4">
      <c r="A5267" s="287" t="s">
        <v>5596</v>
      </c>
      <c r="B5267" s="288" t="str">
        <f>VLOOKUP(A5267,Lists!B:C,2,FALSE)</f>
        <v>TCD001</v>
      </c>
      <c r="C5267" s="288" t="str">
        <f>VLOOKUP(A5267,Lists!B:D,3,FALSE)</f>
        <v>TCD</v>
      </c>
      <c r="D5267" s="289" t="s">
        <v>646</v>
      </c>
      <c r="E5267" s="289">
        <v>0</v>
      </c>
      <c r="F5267" s="289" t="s">
        <v>3898</v>
      </c>
      <c r="G5267" s="289" t="s">
        <v>731</v>
      </c>
      <c r="H5267" s="278">
        <f t="shared" si="164"/>
        <v>2</v>
      </c>
      <c r="I5267" s="252" t="s">
        <v>1357</v>
      </c>
      <c r="J5267" s="289"/>
      <c r="K5267" s="278" t="str">
        <f t="shared" si="165"/>
        <v>TCD001Violence against personnel, facilities and assets</v>
      </c>
      <c r="L5267" s="290">
        <v>43580</v>
      </c>
      <c r="M5267" s="290" t="s">
        <v>3248</v>
      </c>
    </row>
    <row r="5268" spans="1:13" s="269" customFormat="1" ht="15.5" hidden="1" thickTop="1" thickBot="1" x14ac:dyDescent="0.4">
      <c r="A5268" s="283" t="s">
        <v>5596</v>
      </c>
      <c r="B5268" s="284" t="str">
        <f>VLOOKUP(A5268,Lists!B:C,2,FALSE)</f>
        <v>TCD001</v>
      </c>
      <c r="C5268" s="284" t="str">
        <f>VLOOKUP(A5268,Lists!B:D,3,FALSE)</f>
        <v>TCD</v>
      </c>
      <c r="D5268" s="285" t="s">
        <v>647</v>
      </c>
      <c r="E5268" s="285">
        <v>0</v>
      </c>
      <c r="F5268" s="285" t="s">
        <v>3898</v>
      </c>
      <c r="G5268" s="285" t="s">
        <v>731</v>
      </c>
      <c r="H5268" s="278">
        <f t="shared" si="164"/>
        <v>2</v>
      </c>
      <c r="I5268" s="251" t="s">
        <v>1357</v>
      </c>
      <c r="J5268" s="285"/>
      <c r="K5268" s="278" t="str">
        <f t="shared" si="165"/>
        <v>TCD001Denial of existence of humanitarian needs or entitlements to assistance</v>
      </c>
      <c r="L5268" s="286">
        <v>43580</v>
      </c>
      <c r="M5268" s="286" t="s">
        <v>3248</v>
      </c>
    </row>
    <row r="5269" spans="1:13" s="269" customFormat="1" ht="15.5" hidden="1" thickTop="1" thickBot="1" x14ac:dyDescent="0.4">
      <c r="A5269" s="287" t="s">
        <v>5596</v>
      </c>
      <c r="B5269" s="288" t="str">
        <f>VLOOKUP(A5269,Lists!B:C,2,FALSE)</f>
        <v>TCD001</v>
      </c>
      <c r="C5269" s="288" t="str">
        <f>VLOOKUP(A5269,Lists!B:D,3,FALSE)</f>
        <v>TCD</v>
      </c>
      <c r="D5269" s="289" t="s">
        <v>648</v>
      </c>
      <c r="E5269" s="289">
        <v>1</v>
      </c>
      <c r="F5269" s="289" t="s">
        <v>3898</v>
      </c>
      <c r="G5269" s="289" t="s">
        <v>731</v>
      </c>
      <c r="H5269" s="278">
        <f t="shared" si="164"/>
        <v>2</v>
      </c>
      <c r="I5269" s="252" t="s">
        <v>1357</v>
      </c>
      <c r="J5269" s="289"/>
      <c r="K5269" s="278" t="str">
        <f t="shared" si="165"/>
        <v>TCD001Restriction and obstruction of access to services and assistance</v>
      </c>
      <c r="L5269" s="290">
        <v>43580</v>
      </c>
      <c r="M5269" s="290" t="s">
        <v>3248</v>
      </c>
    </row>
    <row r="5270" spans="1:13" s="269" customFormat="1" ht="15.5" hidden="1" thickTop="1" thickBot="1" x14ac:dyDescent="0.4">
      <c r="A5270" s="283" t="s">
        <v>5596</v>
      </c>
      <c r="B5270" s="284" t="str">
        <f>VLOOKUP(A5270,Lists!B:C,2,FALSE)</f>
        <v>TCD001</v>
      </c>
      <c r="C5270" s="284" t="str">
        <f>VLOOKUP(A5270,Lists!B:D,3,FALSE)</f>
        <v>TCD</v>
      </c>
      <c r="D5270" s="285" t="s">
        <v>649</v>
      </c>
      <c r="E5270" s="285">
        <v>2</v>
      </c>
      <c r="F5270" s="285" t="s">
        <v>3898</v>
      </c>
      <c r="G5270" s="285" t="s">
        <v>731</v>
      </c>
      <c r="H5270" s="278">
        <f t="shared" si="164"/>
        <v>2</v>
      </c>
      <c r="I5270" s="251" t="s">
        <v>1357</v>
      </c>
      <c r="J5270" s="285"/>
      <c r="K5270" s="278" t="str">
        <f t="shared" si="165"/>
        <v>TCD001Ongoing insecurity/hostilities affecting humanitarian assistance</v>
      </c>
      <c r="L5270" s="286">
        <v>43580</v>
      </c>
      <c r="M5270" s="286" t="s">
        <v>3248</v>
      </c>
    </row>
    <row r="5271" spans="1:13" s="269" customFormat="1" ht="15.5" hidden="1" thickTop="1" thickBot="1" x14ac:dyDescent="0.4">
      <c r="A5271" s="287" t="s">
        <v>5596</v>
      </c>
      <c r="B5271" s="288" t="str">
        <f>VLOOKUP(A5271,Lists!B:C,2,FALSE)</f>
        <v>TCD001</v>
      </c>
      <c r="C5271" s="288" t="str">
        <f>VLOOKUP(A5271,Lists!B:D,3,FALSE)</f>
        <v>TCD</v>
      </c>
      <c r="D5271" s="289" t="s">
        <v>650</v>
      </c>
      <c r="E5271" s="289">
        <v>2</v>
      </c>
      <c r="F5271" s="289" t="s">
        <v>3898</v>
      </c>
      <c r="G5271" s="289" t="s">
        <v>731</v>
      </c>
      <c r="H5271" s="278">
        <f t="shared" si="164"/>
        <v>2</v>
      </c>
      <c r="I5271" s="252" t="s">
        <v>1357</v>
      </c>
      <c r="J5271" s="289"/>
      <c r="K5271" s="278" t="str">
        <f t="shared" si="165"/>
        <v xml:space="preserve">TCD001Presence of mines and improvised explosive devices </v>
      </c>
      <c r="L5271" s="290">
        <v>43580</v>
      </c>
      <c r="M5271" s="290" t="s">
        <v>3248</v>
      </c>
    </row>
    <row r="5272" spans="1:13" s="269" customFormat="1" ht="15.5" hidden="1" thickTop="1" thickBot="1" x14ac:dyDescent="0.4">
      <c r="A5272" s="283" t="s">
        <v>5596</v>
      </c>
      <c r="B5272" s="284" t="str">
        <f>VLOOKUP(A5272,Lists!B:C,2,FALSE)</f>
        <v>TCD001</v>
      </c>
      <c r="C5272" s="284" t="str">
        <f>VLOOKUP(A5272,Lists!B:D,3,FALSE)</f>
        <v>TCD</v>
      </c>
      <c r="D5272" s="285" t="s">
        <v>651</v>
      </c>
      <c r="E5272" s="285">
        <v>2</v>
      </c>
      <c r="F5272" s="285" t="s">
        <v>3898</v>
      </c>
      <c r="G5272" s="285" t="s">
        <v>731</v>
      </c>
      <c r="H5272" s="278">
        <f t="shared" si="164"/>
        <v>2</v>
      </c>
      <c r="I5272" s="251" t="s">
        <v>1357</v>
      </c>
      <c r="J5272" s="285"/>
      <c r="K5272" s="278" t="str">
        <f t="shared" si="165"/>
        <v>TCD001Physical constraints in the environment (obstacles related to terrain, climate, lack of infrastructure, etc.)</v>
      </c>
      <c r="L5272" s="286">
        <v>43580</v>
      </c>
      <c r="M5272" s="286" t="s">
        <v>3248</v>
      </c>
    </row>
    <row r="5273" spans="1:13" s="269" customFormat="1" ht="15.5" hidden="1" thickTop="1" thickBot="1" x14ac:dyDescent="0.4">
      <c r="A5273" s="287" t="s">
        <v>3394</v>
      </c>
      <c r="B5273" s="288" t="str">
        <f>VLOOKUP(A5273,Lists!B:C,2,FALSE)</f>
        <v>TCD006</v>
      </c>
      <c r="C5273" s="288" t="str">
        <f>VLOOKUP(A5273,Lists!B:D,3,FALSE)</f>
        <v>TCD</v>
      </c>
      <c r="D5273" s="289" t="s">
        <v>643</v>
      </c>
      <c r="E5273" s="289">
        <v>1</v>
      </c>
      <c r="F5273" s="289" t="s">
        <v>3898</v>
      </c>
      <c r="G5273" s="289" t="s">
        <v>731</v>
      </c>
      <c r="H5273" s="278">
        <f t="shared" si="164"/>
        <v>2</v>
      </c>
      <c r="I5273" s="252" t="s">
        <v>1357</v>
      </c>
      <c r="J5273" s="289" t="s">
        <v>1722</v>
      </c>
      <c r="K5273" s="278" t="str">
        <f t="shared" si="165"/>
        <v>TCD006Impediments to entry into country (bureaucratic and administrative)</v>
      </c>
      <c r="L5273" s="290">
        <v>43580</v>
      </c>
      <c r="M5273" s="290" t="s">
        <v>3248</v>
      </c>
    </row>
    <row r="5274" spans="1:13" s="269" customFormat="1" ht="15.5" hidden="1" thickTop="1" thickBot="1" x14ac:dyDescent="0.4">
      <c r="A5274" s="283" t="s">
        <v>3394</v>
      </c>
      <c r="B5274" s="284" t="str">
        <f>VLOOKUP(A5274,Lists!B:C,2,FALSE)</f>
        <v>TCD006</v>
      </c>
      <c r="C5274" s="284" t="str">
        <f>VLOOKUP(A5274,Lists!B:D,3,FALSE)</f>
        <v>TCD</v>
      </c>
      <c r="D5274" s="285" t="s">
        <v>644</v>
      </c>
      <c r="E5274" s="285">
        <v>1</v>
      </c>
      <c r="F5274" s="285" t="s">
        <v>3898</v>
      </c>
      <c r="G5274" s="285" t="s">
        <v>731</v>
      </c>
      <c r="H5274" s="278">
        <f t="shared" si="164"/>
        <v>2</v>
      </c>
      <c r="I5274" s="251" t="s">
        <v>1357</v>
      </c>
      <c r="J5274" s="285"/>
      <c r="K5274" s="278" t="str">
        <f t="shared" si="165"/>
        <v>TCD006Restriction of movement (impediments to freedom of movement and/or administrative restrictions)</v>
      </c>
      <c r="L5274" s="286">
        <v>43580</v>
      </c>
      <c r="M5274" s="286" t="s">
        <v>3248</v>
      </c>
    </row>
    <row r="5275" spans="1:13" s="269" customFormat="1" ht="15.5" hidden="1" thickTop="1" thickBot="1" x14ac:dyDescent="0.4">
      <c r="A5275" s="287" t="s">
        <v>3394</v>
      </c>
      <c r="B5275" s="288" t="str">
        <f>VLOOKUP(A5275,Lists!B:C,2,FALSE)</f>
        <v>TCD006</v>
      </c>
      <c r="C5275" s="288" t="str">
        <f>VLOOKUP(A5275,Lists!B:D,3,FALSE)</f>
        <v>TCD</v>
      </c>
      <c r="D5275" s="289" t="s">
        <v>645</v>
      </c>
      <c r="E5275" s="289">
        <v>1</v>
      </c>
      <c r="F5275" s="289" t="s">
        <v>3898</v>
      </c>
      <c r="G5275" s="289" t="s">
        <v>731</v>
      </c>
      <c r="H5275" s="278">
        <f t="shared" si="164"/>
        <v>2</v>
      </c>
      <c r="I5275" s="252" t="s">
        <v>1357</v>
      </c>
      <c r="J5275" s="289"/>
      <c r="K5275" s="278" t="str">
        <f t="shared" si="165"/>
        <v>TCD006Interference into implementation of humanitarian activities</v>
      </c>
      <c r="L5275" s="290">
        <v>43580</v>
      </c>
      <c r="M5275" s="290" t="s">
        <v>3248</v>
      </c>
    </row>
    <row r="5276" spans="1:13" s="269" customFormat="1" ht="15.5" hidden="1" thickTop="1" thickBot="1" x14ac:dyDescent="0.4">
      <c r="A5276" s="283" t="s">
        <v>3394</v>
      </c>
      <c r="B5276" s="284" t="str">
        <f>VLOOKUP(A5276,Lists!B:C,2,FALSE)</f>
        <v>TCD006</v>
      </c>
      <c r="C5276" s="284" t="str">
        <f>VLOOKUP(A5276,Lists!B:D,3,FALSE)</f>
        <v>TCD</v>
      </c>
      <c r="D5276" s="285" t="s">
        <v>646</v>
      </c>
      <c r="E5276" s="285">
        <v>0</v>
      </c>
      <c r="F5276" s="285" t="s">
        <v>3898</v>
      </c>
      <c r="G5276" s="285" t="s">
        <v>731</v>
      </c>
      <c r="H5276" s="278">
        <f t="shared" si="164"/>
        <v>2</v>
      </c>
      <c r="I5276" s="251" t="s">
        <v>1357</v>
      </c>
      <c r="J5276" s="285"/>
      <c r="K5276" s="278" t="str">
        <f t="shared" si="165"/>
        <v>TCD006Violence against personnel, facilities and assets</v>
      </c>
      <c r="L5276" s="286">
        <v>43580</v>
      </c>
      <c r="M5276" s="286" t="s">
        <v>3248</v>
      </c>
    </row>
    <row r="5277" spans="1:13" s="269" customFormat="1" ht="15.5" hidden="1" thickTop="1" thickBot="1" x14ac:dyDescent="0.4">
      <c r="A5277" s="287" t="s">
        <v>3394</v>
      </c>
      <c r="B5277" s="288" t="str">
        <f>VLOOKUP(A5277,Lists!B:C,2,FALSE)</f>
        <v>TCD006</v>
      </c>
      <c r="C5277" s="288" t="str">
        <f>VLOOKUP(A5277,Lists!B:D,3,FALSE)</f>
        <v>TCD</v>
      </c>
      <c r="D5277" s="289" t="s">
        <v>647</v>
      </c>
      <c r="E5277" s="289">
        <v>0</v>
      </c>
      <c r="F5277" s="289" t="s">
        <v>3898</v>
      </c>
      <c r="G5277" s="289" t="s">
        <v>731</v>
      </c>
      <c r="H5277" s="278">
        <f t="shared" si="164"/>
        <v>2</v>
      </c>
      <c r="I5277" s="252" t="s">
        <v>1357</v>
      </c>
      <c r="J5277" s="289"/>
      <c r="K5277" s="278" t="str">
        <f t="shared" si="165"/>
        <v>TCD006Denial of existence of humanitarian needs or entitlements to assistance</v>
      </c>
      <c r="L5277" s="290">
        <v>43580</v>
      </c>
      <c r="M5277" s="290" t="s">
        <v>3248</v>
      </c>
    </row>
    <row r="5278" spans="1:13" s="269" customFormat="1" ht="15.5" hidden="1" thickTop="1" thickBot="1" x14ac:dyDescent="0.4">
      <c r="A5278" s="283" t="s">
        <v>3394</v>
      </c>
      <c r="B5278" s="284" t="str">
        <f>VLOOKUP(A5278,Lists!B:C,2,FALSE)</f>
        <v>TCD006</v>
      </c>
      <c r="C5278" s="284" t="str">
        <f>VLOOKUP(A5278,Lists!B:D,3,FALSE)</f>
        <v>TCD</v>
      </c>
      <c r="D5278" s="285" t="s">
        <v>648</v>
      </c>
      <c r="E5278" s="285">
        <v>1</v>
      </c>
      <c r="F5278" s="285" t="s">
        <v>3898</v>
      </c>
      <c r="G5278" s="285" t="s">
        <v>731</v>
      </c>
      <c r="H5278" s="278">
        <f t="shared" si="164"/>
        <v>2</v>
      </c>
      <c r="I5278" s="251" t="s">
        <v>1357</v>
      </c>
      <c r="J5278" s="285"/>
      <c r="K5278" s="278" t="str">
        <f t="shared" si="165"/>
        <v>TCD006Restriction and obstruction of access to services and assistance</v>
      </c>
      <c r="L5278" s="286">
        <v>43580</v>
      </c>
      <c r="M5278" s="286" t="s">
        <v>3248</v>
      </c>
    </row>
    <row r="5279" spans="1:13" s="269" customFormat="1" ht="15.5" hidden="1" thickTop="1" thickBot="1" x14ac:dyDescent="0.4">
      <c r="A5279" s="287" t="s">
        <v>3394</v>
      </c>
      <c r="B5279" s="288" t="str">
        <f>VLOOKUP(A5279,Lists!B:C,2,FALSE)</f>
        <v>TCD006</v>
      </c>
      <c r="C5279" s="288" t="str">
        <f>VLOOKUP(A5279,Lists!B:D,3,FALSE)</f>
        <v>TCD</v>
      </c>
      <c r="D5279" s="289" t="s">
        <v>649</v>
      </c>
      <c r="E5279" s="289">
        <v>2</v>
      </c>
      <c r="F5279" s="289" t="s">
        <v>3898</v>
      </c>
      <c r="G5279" s="289" t="s">
        <v>731</v>
      </c>
      <c r="H5279" s="278">
        <f t="shared" si="164"/>
        <v>2</v>
      </c>
      <c r="I5279" s="252" t="s">
        <v>1357</v>
      </c>
      <c r="J5279" s="289"/>
      <c r="K5279" s="278" t="str">
        <f t="shared" si="165"/>
        <v>TCD006Ongoing insecurity/hostilities affecting humanitarian assistance</v>
      </c>
      <c r="L5279" s="290">
        <v>43580</v>
      </c>
      <c r="M5279" s="290" t="s">
        <v>3248</v>
      </c>
    </row>
    <row r="5280" spans="1:13" s="269" customFormat="1" ht="15.5" hidden="1" thickTop="1" thickBot="1" x14ac:dyDescent="0.4">
      <c r="A5280" s="283" t="s">
        <v>3394</v>
      </c>
      <c r="B5280" s="284" t="str">
        <f>VLOOKUP(A5280,Lists!B:C,2,FALSE)</f>
        <v>TCD006</v>
      </c>
      <c r="C5280" s="284" t="str">
        <f>VLOOKUP(A5280,Lists!B:D,3,FALSE)</f>
        <v>TCD</v>
      </c>
      <c r="D5280" s="285" t="s">
        <v>650</v>
      </c>
      <c r="E5280" s="285">
        <v>2</v>
      </c>
      <c r="F5280" s="285" t="s">
        <v>3898</v>
      </c>
      <c r="G5280" s="285" t="s">
        <v>731</v>
      </c>
      <c r="H5280" s="278">
        <f t="shared" si="164"/>
        <v>2</v>
      </c>
      <c r="I5280" s="251" t="s">
        <v>1357</v>
      </c>
      <c r="J5280" s="285"/>
      <c r="K5280" s="278" t="str">
        <f t="shared" si="165"/>
        <v xml:space="preserve">TCD006Presence of mines and improvised explosive devices </v>
      </c>
      <c r="L5280" s="286">
        <v>43580</v>
      </c>
      <c r="M5280" s="286" t="s">
        <v>3248</v>
      </c>
    </row>
    <row r="5281" spans="1:13" s="269" customFormat="1" ht="15.5" hidden="1" thickTop="1" thickBot="1" x14ac:dyDescent="0.4">
      <c r="A5281" s="287" t="s">
        <v>3394</v>
      </c>
      <c r="B5281" s="288" t="str">
        <f>VLOOKUP(A5281,Lists!B:C,2,FALSE)</f>
        <v>TCD006</v>
      </c>
      <c r="C5281" s="288" t="str">
        <f>VLOOKUP(A5281,Lists!B:D,3,FALSE)</f>
        <v>TCD</v>
      </c>
      <c r="D5281" s="289" t="s">
        <v>651</v>
      </c>
      <c r="E5281" s="289">
        <v>2</v>
      </c>
      <c r="F5281" s="289" t="s">
        <v>3898</v>
      </c>
      <c r="G5281" s="289" t="s">
        <v>731</v>
      </c>
      <c r="H5281" s="278">
        <f t="shared" si="164"/>
        <v>2</v>
      </c>
      <c r="I5281" s="252" t="s">
        <v>1357</v>
      </c>
      <c r="J5281" s="289"/>
      <c r="K5281" s="278" t="str">
        <f t="shared" si="165"/>
        <v>TCD006Physical constraints in the environment (obstacles related to terrain, climate, lack of infrastructure, etc.)</v>
      </c>
      <c r="L5281" s="290">
        <v>43580</v>
      </c>
      <c r="M5281" s="290" t="s">
        <v>3248</v>
      </c>
    </row>
    <row r="5282" spans="1:13" s="269" customFormat="1" ht="15.5" hidden="1" thickTop="1" thickBot="1" x14ac:dyDescent="0.4">
      <c r="A5282" s="283" t="s">
        <v>2983</v>
      </c>
      <c r="B5282" s="284" t="str">
        <f>VLOOKUP(A5282,Lists!B:C,2,FALSE)</f>
        <v>TUR001</v>
      </c>
      <c r="C5282" s="284" t="str">
        <f>VLOOKUP(A5282,Lists!B:D,3,FALSE)</f>
        <v>TUR</v>
      </c>
      <c r="D5282" s="285" t="s">
        <v>643</v>
      </c>
      <c r="E5282" s="285">
        <v>2</v>
      </c>
      <c r="F5282" s="285" t="s">
        <v>3898</v>
      </c>
      <c r="G5282" s="285" t="s">
        <v>731</v>
      </c>
      <c r="H5282" s="278">
        <f t="shared" si="164"/>
        <v>2</v>
      </c>
      <c r="I5282" s="251"/>
      <c r="J5282" s="285"/>
      <c r="K5282" s="278" t="str">
        <f t="shared" si="165"/>
        <v>TUR001Impediments to entry into country (bureaucratic and administrative)</v>
      </c>
      <c r="L5282" s="286">
        <v>43580</v>
      </c>
      <c r="M5282" s="286" t="s">
        <v>3248</v>
      </c>
    </row>
    <row r="5283" spans="1:13" s="269" customFormat="1" ht="15.5" hidden="1" thickTop="1" thickBot="1" x14ac:dyDescent="0.4">
      <c r="A5283" s="287" t="s">
        <v>2983</v>
      </c>
      <c r="B5283" s="288" t="str">
        <f>VLOOKUP(A5283,Lists!B:C,2,FALSE)</f>
        <v>TUR001</v>
      </c>
      <c r="C5283" s="288" t="str">
        <f>VLOOKUP(A5283,Lists!B:D,3,FALSE)</f>
        <v>TUR</v>
      </c>
      <c r="D5283" s="289" t="s">
        <v>644</v>
      </c>
      <c r="E5283" s="289">
        <v>1</v>
      </c>
      <c r="F5283" s="289" t="s">
        <v>3898</v>
      </c>
      <c r="G5283" s="289" t="s">
        <v>731</v>
      </c>
      <c r="H5283" s="278">
        <f t="shared" si="164"/>
        <v>2</v>
      </c>
      <c r="I5283" s="252"/>
      <c r="J5283" s="289"/>
      <c r="K5283" s="278" t="str">
        <f t="shared" si="165"/>
        <v>TUR001Restriction of movement (impediments to freedom of movement and/or administrative restrictions)</v>
      </c>
      <c r="L5283" s="290">
        <v>43580</v>
      </c>
      <c r="M5283" s="290" t="s">
        <v>3248</v>
      </c>
    </row>
    <row r="5284" spans="1:13" s="269" customFormat="1" ht="15.5" hidden="1" thickTop="1" thickBot="1" x14ac:dyDescent="0.4">
      <c r="A5284" s="283" t="s">
        <v>2983</v>
      </c>
      <c r="B5284" s="284" t="str">
        <f>VLOOKUP(A5284,Lists!B:C,2,FALSE)</f>
        <v>TUR001</v>
      </c>
      <c r="C5284" s="284" t="str">
        <f>VLOOKUP(A5284,Lists!B:D,3,FALSE)</f>
        <v>TUR</v>
      </c>
      <c r="D5284" s="285" t="s">
        <v>645</v>
      </c>
      <c r="E5284" s="285">
        <v>1</v>
      </c>
      <c r="F5284" s="285" t="s">
        <v>3898</v>
      </c>
      <c r="G5284" s="285" t="s">
        <v>731</v>
      </c>
      <c r="H5284" s="278">
        <f t="shared" si="164"/>
        <v>2</v>
      </c>
      <c r="I5284" s="251"/>
      <c r="J5284" s="285"/>
      <c r="K5284" s="278" t="str">
        <f t="shared" si="165"/>
        <v>TUR001Interference into implementation of humanitarian activities</v>
      </c>
      <c r="L5284" s="286">
        <v>43580</v>
      </c>
      <c r="M5284" s="286" t="s">
        <v>3248</v>
      </c>
    </row>
    <row r="5285" spans="1:13" s="269" customFormat="1" ht="15.5" hidden="1" thickTop="1" thickBot="1" x14ac:dyDescent="0.4">
      <c r="A5285" s="287" t="s">
        <v>2983</v>
      </c>
      <c r="B5285" s="288" t="str">
        <f>VLOOKUP(A5285,Lists!B:C,2,FALSE)</f>
        <v>TUR001</v>
      </c>
      <c r="C5285" s="288" t="str">
        <f>VLOOKUP(A5285,Lists!B:D,3,FALSE)</f>
        <v>TUR</v>
      </c>
      <c r="D5285" s="289" t="s">
        <v>646</v>
      </c>
      <c r="E5285" s="289">
        <v>1</v>
      </c>
      <c r="F5285" s="289" t="s">
        <v>3898</v>
      </c>
      <c r="G5285" s="289" t="s">
        <v>731</v>
      </c>
      <c r="H5285" s="278">
        <f t="shared" si="164"/>
        <v>2</v>
      </c>
      <c r="I5285" s="252"/>
      <c r="J5285" s="289"/>
      <c r="K5285" s="278" t="str">
        <f t="shared" si="165"/>
        <v>TUR001Violence against personnel, facilities and assets</v>
      </c>
      <c r="L5285" s="290">
        <v>43580</v>
      </c>
      <c r="M5285" s="290" t="s">
        <v>3248</v>
      </c>
    </row>
    <row r="5286" spans="1:13" s="269" customFormat="1" ht="15.5" hidden="1" thickTop="1" thickBot="1" x14ac:dyDescent="0.4">
      <c r="A5286" s="283" t="s">
        <v>2983</v>
      </c>
      <c r="B5286" s="284" t="str">
        <f>VLOOKUP(A5286,Lists!B:C,2,FALSE)</f>
        <v>TUR001</v>
      </c>
      <c r="C5286" s="284" t="str">
        <f>VLOOKUP(A5286,Lists!B:D,3,FALSE)</f>
        <v>TUR</v>
      </c>
      <c r="D5286" s="285" t="s">
        <v>647</v>
      </c>
      <c r="E5286" s="285">
        <v>2</v>
      </c>
      <c r="F5286" s="285" t="s">
        <v>3898</v>
      </c>
      <c r="G5286" s="285" t="s">
        <v>731</v>
      </c>
      <c r="H5286" s="278">
        <f t="shared" si="164"/>
        <v>2</v>
      </c>
      <c r="I5286" s="251"/>
      <c r="J5286" s="285"/>
      <c r="K5286" s="278" t="str">
        <f t="shared" si="165"/>
        <v>TUR001Denial of existence of humanitarian needs or entitlements to assistance</v>
      </c>
      <c r="L5286" s="286">
        <v>43580</v>
      </c>
      <c r="M5286" s="286" t="s">
        <v>3248</v>
      </c>
    </row>
    <row r="5287" spans="1:13" s="269" customFormat="1" ht="15.5" hidden="1" thickTop="1" thickBot="1" x14ac:dyDescent="0.4">
      <c r="A5287" s="287" t="s">
        <v>2983</v>
      </c>
      <c r="B5287" s="288" t="str">
        <f>VLOOKUP(A5287,Lists!B:C,2,FALSE)</f>
        <v>TUR001</v>
      </c>
      <c r="C5287" s="288" t="str">
        <f>VLOOKUP(A5287,Lists!B:D,3,FALSE)</f>
        <v>TUR</v>
      </c>
      <c r="D5287" s="289" t="s">
        <v>648</v>
      </c>
      <c r="E5287" s="289">
        <v>2</v>
      </c>
      <c r="F5287" s="289" t="s">
        <v>3898</v>
      </c>
      <c r="G5287" s="289" t="s">
        <v>731</v>
      </c>
      <c r="H5287" s="278">
        <f t="shared" si="164"/>
        <v>2</v>
      </c>
      <c r="I5287" s="252"/>
      <c r="J5287" s="289"/>
      <c r="K5287" s="278" t="str">
        <f t="shared" si="165"/>
        <v>TUR001Restriction and obstruction of access to services and assistance</v>
      </c>
      <c r="L5287" s="290">
        <v>43580</v>
      </c>
      <c r="M5287" s="290" t="s">
        <v>3248</v>
      </c>
    </row>
    <row r="5288" spans="1:13" s="269" customFormat="1" ht="15.5" hidden="1" thickTop="1" thickBot="1" x14ac:dyDescent="0.4">
      <c r="A5288" s="283" t="s">
        <v>2983</v>
      </c>
      <c r="B5288" s="284" t="str">
        <f>VLOOKUP(A5288,Lists!B:C,2,FALSE)</f>
        <v>TUR001</v>
      </c>
      <c r="C5288" s="284" t="str">
        <f>VLOOKUP(A5288,Lists!B:D,3,FALSE)</f>
        <v>TUR</v>
      </c>
      <c r="D5288" s="285" t="s">
        <v>649</v>
      </c>
      <c r="E5288" s="285">
        <v>2</v>
      </c>
      <c r="F5288" s="285" t="s">
        <v>3898</v>
      </c>
      <c r="G5288" s="285" t="s">
        <v>731</v>
      </c>
      <c r="H5288" s="278">
        <f t="shared" si="164"/>
        <v>2</v>
      </c>
      <c r="I5288" s="251"/>
      <c r="J5288" s="285"/>
      <c r="K5288" s="278" t="str">
        <f t="shared" si="165"/>
        <v>TUR001Ongoing insecurity/hostilities affecting humanitarian assistance</v>
      </c>
      <c r="L5288" s="286">
        <v>43580</v>
      </c>
      <c r="M5288" s="286" t="s">
        <v>3248</v>
      </c>
    </row>
    <row r="5289" spans="1:13" s="269" customFormat="1" ht="15.5" hidden="1" thickTop="1" thickBot="1" x14ac:dyDescent="0.4">
      <c r="A5289" s="287" t="s">
        <v>2983</v>
      </c>
      <c r="B5289" s="288" t="str">
        <f>VLOOKUP(A5289,Lists!B:C,2,FALSE)</f>
        <v>TUR001</v>
      </c>
      <c r="C5289" s="288" t="str">
        <f>VLOOKUP(A5289,Lists!B:D,3,FALSE)</f>
        <v>TUR</v>
      </c>
      <c r="D5289" s="289" t="s">
        <v>651</v>
      </c>
      <c r="E5289" s="289">
        <v>0</v>
      </c>
      <c r="F5289" s="289" t="s">
        <v>3898</v>
      </c>
      <c r="G5289" s="289" t="s">
        <v>731</v>
      </c>
      <c r="H5289" s="278">
        <f t="shared" si="164"/>
        <v>2</v>
      </c>
      <c r="I5289" s="252"/>
      <c r="J5289" s="289"/>
      <c r="K5289" s="278" t="str">
        <f t="shared" si="165"/>
        <v>TUR001Physical constraints in the environment (obstacles related to terrain, climate, lack of infrastructure, etc.)</v>
      </c>
      <c r="L5289" s="290">
        <v>43580</v>
      </c>
      <c r="M5289" s="290" t="s">
        <v>3248</v>
      </c>
    </row>
    <row r="5290" spans="1:13" s="269" customFormat="1" ht="15.5" hidden="1" thickTop="1" thickBot="1" x14ac:dyDescent="0.4">
      <c r="A5290" s="283" t="s">
        <v>2983</v>
      </c>
      <c r="B5290" s="284" t="str">
        <f>VLOOKUP(A5290,Lists!B:C,2,FALSE)</f>
        <v>TUR001</v>
      </c>
      <c r="C5290" s="284" t="str">
        <f>VLOOKUP(A5290,Lists!B:D,3,FALSE)</f>
        <v>TUR</v>
      </c>
      <c r="D5290" s="285" t="s">
        <v>650</v>
      </c>
      <c r="E5290" s="285">
        <v>1</v>
      </c>
      <c r="F5290" s="285" t="s">
        <v>3898</v>
      </c>
      <c r="G5290" s="285" t="s">
        <v>731</v>
      </c>
      <c r="H5290" s="278">
        <f t="shared" si="164"/>
        <v>2</v>
      </c>
      <c r="I5290" s="251"/>
      <c r="J5290" s="285"/>
      <c r="K5290" s="278" t="str">
        <f t="shared" si="165"/>
        <v xml:space="preserve">TUR001Presence of mines and improvised explosive devices </v>
      </c>
      <c r="L5290" s="286">
        <v>43580</v>
      </c>
      <c r="M5290" s="286" t="s">
        <v>3248</v>
      </c>
    </row>
    <row r="5291" spans="1:13" s="269" customFormat="1" ht="15.5" hidden="1" thickTop="1" thickBot="1" x14ac:dyDescent="0.4">
      <c r="A5291" s="287" t="s">
        <v>1227</v>
      </c>
      <c r="B5291" s="288" t="str">
        <f>VLOOKUP(A5291,[4]Lists!A:B,2,FALSE)</f>
        <v>TUR002</v>
      </c>
      <c r="C5291" s="288" t="str">
        <f>VLOOKUP(A5291,Lists!B:D,3,FALSE)</f>
        <v>TUR</v>
      </c>
      <c r="D5291" s="289" t="s">
        <v>643</v>
      </c>
      <c r="E5291" s="289">
        <v>2</v>
      </c>
      <c r="F5291" s="289" t="s">
        <v>3898</v>
      </c>
      <c r="G5291" s="289" t="s">
        <v>731</v>
      </c>
      <c r="H5291" s="278">
        <f t="shared" si="164"/>
        <v>2</v>
      </c>
      <c r="I5291" s="252"/>
      <c r="J5291" s="289"/>
      <c r="K5291" s="278" t="str">
        <f t="shared" si="165"/>
        <v>TUR002Impediments to entry into country (bureaucratic and administrative)</v>
      </c>
      <c r="L5291" s="290">
        <v>43580</v>
      </c>
      <c r="M5291" s="290" t="s">
        <v>3248</v>
      </c>
    </row>
    <row r="5292" spans="1:13" s="269" customFormat="1" ht="15.5" hidden="1" thickTop="1" thickBot="1" x14ac:dyDescent="0.4">
      <c r="A5292" s="283" t="s">
        <v>1227</v>
      </c>
      <c r="B5292" s="284" t="str">
        <f>VLOOKUP(A5292,[4]Lists!A:B,2,FALSE)</f>
        <v>TUR002</v>
      </c>
      <c r="C5292" s="284" t="str">
        <f>VLOOKUP(A5292,Lists!B:D,3,FALSE)</f>
        <v>TUR</v>
      </c>
      <c r="D5292" s="285" t="s">
        <v>644</v>
      </c>
      <c r="E5292" s="285">
        <v>1</v>
      </c>
      <c r="F5292" s="285" t="s">
        <v>3898</v>
      </c>
      <c r="G5292" s="285" t="s">
        <v>731</v>
      </c>
      <c r="H5292" s="278">
        <f t="shared" si="164"/>
        <v>2</v>
      </c>
      <c r="I5292" s="251"/>
      <c r="J5292" s="285"/>
      <c r="K5292" s="278" t="str">
        <f t="shared" si="165"/>
        <v>TUR002Restriction of movement (impediments to freedom of movement and/or administrative restrictions)</v>
      </c>
      <c r="L5292" s="286">
        <v>43580</v>
      </c>
      <c r="M5292" s="286" t="s">
        <v>3248</v>
      </c>
    </row>
    <row r="5293" spans="1:13" s="269" customFormat="1" ht="15.5" hidden="1" thickTop="1" thickBot="1" x14ac:dyDescent="0.4">
      <c r="A5293" s="287" t="s">
        <v>1227</v>
      </c>
      <c r="B5293" s="288" t="str">
        <f>VLOOKUP(A5293,[4]Lists!A:B,2,FALSE)</f>
        <v>TUR002</v>
      </c>
      <c r="C5293" s="288" t="str">
        <f>VLOOKUP(A5293,Lists!B:D,3,FALSE)</f>
        <v>TUR</v>
      </c>
      <c r="D5293" s="289" t="s">
        <v>645</v>
      </c>
      <c r="E5293" s="289">
        <v>1</v>
      </c>
      <c r="F5293" s="289" t="s">
        <v>3898</v>
      </c>
      <c r="G5293" s="289" t="s">
        <v>731</v>
      </c>
      <c r="H5293" s="278">
        <f t="shared" si="164"/>
        <v>2</v>
      </c>
      <c r="I5293" s="252"/>
      <c r="J5293" s="289"/>
      <c r="K5293" s="278" t="str">
        <f t="shared" si="165"/>
        <v>TUR002Interference into implementation of humanitarian activities</v>
      </c>
      <c r="L5293" s="290">
        <v>43580</v>
      </c>
      <c r="M5293" s="290" t="s">
        <v>3248</v>
      </c>
    </row>
    <row r="5294" spans="1:13" s="269" customFormat="1" ht="15.5" hidden="1" thickTop="1" thickBot="1" x14ac:dyDescent="0.4">
      <c r="A5294" s="283" t="s">
        <v>1227</v>
      </c>
      <c r="B5294" s="284" t="str">
        <f>VLOOKUP(A5294,[4]Lists!A:B,2,FALSE)</f>
        <v>TUR002</v>
      </c>
      <c r="C5294" s="284" t="str">
        <f>VLOOKUP(A5294,Lists!B:D,3,FALSE)</f>
        <v>TUR</v>
      </c>
      <c r="D5294" s="285" t="s">
        <v>646</v>
      </c>
      <c r="E5294" s="285">
        <v>1</v>
      </c>
      <c r="F5294" s="285" t="s">
        <v>3898</v>
      </c>
      <c r="G5294" s="285" t="s">
        <v>731</v>
      </c>
      <c r="H5294" s="278">
        <f t="shared" si="164"/>
        <v>2</v>
      </c>
      <c r="I5294" s="251"/>
      <c r="J5294" s="285"/>
      <c r="K5294" s="278" t="str">
        <f t="shared" si="165"/>
        <v>TUR002Violence against personnel, facilities and assets</v>
      </c>
      <c r="L5294" s="286">
        <v>43580</v>
      </c>
      <c r="M5294" s="286" t="s">
        <v>3248</v>
      </c>
    </row>
    <row r="5295" spans="1:13" s="269" customFormat="1" ht="15.5" hidden="1" thickTop="1" thickBot="1" x14ac:dyDescent="0.4">
      <c r="A5295" s="287" t="s">
        <v>1227</v>
      </c>
      <c r="B5295" s="288" t="str">
        <f>VLOOKUP(A5295,[4]Lists!A:B,2,FALSE)</f>
        <v>TUR002</v>
      </c>
      <c r="C5295" s="288" t="str">
        <f>VLOOKUP(A5295,Lists!B:D,3,FALSE)</f>
        <v>TUR</v>
      </c>
      <c r="D5295" s="289" t="s">
        <v>647</v>
      </c>
      <c r="E5295" s="289">
        <v>2</v>
      </c>
      <c r="F5295" s="289" t="s">
        <v>3898</v>
      </c>
      <c r="G5295" s="289" t="s">
        <v>731</v>
      </c>
      <c r="H5295" s="278">
        <f t="shared" si="164"/>
        <v>2</v>
      </c>
      <c r="I5295" s="252"/>
      <c r="J5295" s="289"/>
      <c r="K5295" s="278" t="str">
        <f t="shared" si="165"/>
        <v>TUR002Denial of existence of humanitarian needs or entitlements to assistance</v>
      </c>
      <c r="L5295" s="290">
        <v>43580</v>
      </c>
      <c r="M5295" s="290" t="s">
        <v>3248</v>
      </c>
    </row>
    <row r="5296" spans="1:13" s="269" customFormat="1" ht="15.5" hidden="1" thickTop="1" thickBot="1" x14ac:dyDescent="0.4">
      <c r="A5296" s="283" t="s">
        <v>1227</v>
      </c>
      <c r="B5296" s="284" t="str">
        <f>VLOOKUP(A5296,[4]Lists!A:B,2,FALSE)</f>
        <v>TUR002</v>
      </c>
      <c r="C5296" s="284" t="str">
        <f>VLOOKUP(A5296,Lists!B:D,3,FALSE)</f>
        <v>TUR</v>
      </c>
      <c r="D5296" s="285" t="s">
        <v>648</v>
      </c>
      <c r="E5296" s="285">
        <v>2</v>
      </c>
      <c r="F5296" s="285" t="s">
        <v>3898</v>
      </c>
      <c r="G5296" s="285" t="s">
        <v>731</v>
      </c>
      <c r="H5296" s="278">
        <f t="shared" si="164"/>
        <v>2</v>
      </c>
      <c r="I5296" s="251"/>
      <c r="J5296" s="285"/>
      <c r="K5296" s="278" t="str">
        <f t="shared" si="165"/>
        <v>TUR002Restriction and obstruction of access to services and assistance</v>
      </c>
      <c r="L5296" s="286">
        <v>43580</v>
      </c>
      <c r="M5296" s="286" t="s">
        <v>3248</v>
      </c>
    </row>
    <row r="5297" spans="1:13" s="269" customFormat="1" ht="15.5" hidden="1" thickTop="1" thickBot="1" x14ac:dyDescent="0.4">
      <c r="A5297" s="287" t="s">
        <v>1227</v>
      </c>
      <c r="B5297" s="288" t="str">
        <f>VLOOKUP(A5297,[4]Lists!A:B,2,FALSE)</f>
        <v>TUR002</v>
      </c>
      <c r="C5297" s="288" t="str">
        <f>VLOOKUP(A5297,Lists!B:D,3,FALSE)</f>
        <v>TUR</v>
      </c>
      <c r="D5297" s="289" t="s">
        <v>649</v>
      </c>
      <c r="E5297" s="289">
        <v>2</v>
      </c>
      <c r="F5297" s="289" t="s">
        <v>3898</v>
      </c>
      <c r="G5297" s="289" t="s">
        <v>731</v>
      </c>
      <c r="H5297" s="278">
        <f t="shared" si="164"/>
        <v>2</v>
      </c>
      <c r="I5297" s="252"/>
      <c r="J5297" s="289"/>
      <c r="K5297" s="278" t="str">
        <f t="shared" si="165"/>
        <v>TUR002Ongoing insecurity/hostilities affecting humanitarian assistance</v>
      </c>
      <c r="L5297" s="290">
        <v>43580</v>
      </c>
      <c r="M5297" s="290" t="s">
        <v>3248</v>
      </c>
    </row>
    <row r="5298" spans="1:13" s="269" customFormat="1" ht="15.5" hidden="1" thickTop="1" thickBot="1" x14ac:dyDescent="0.4">
      <c r="A5298" s="283" t="s">
        <v>1227</v>
      </c>
      <c r="B5298" s="284" t="str">
        <f>VLOOKUP(A5298,[4]Lists!A:B,2,FALSE)</f>
        <v>TUR002</v>
      </c>
      <c r="C5298" s="284" t="str">
        <f>VLOOKUP(A5298,Lists!B:D,3,FALSE)</f>
        <v>TUR</v>
      </c>
      <c r="D5298" s="285" t="s">
        <v>651</v>
      </c>
      <c r="E5298" s="285">
        <v>0</v>
      </c>
      <c r="F5298" s="285" t="s">
        <v>3898</v>
      </c>
      <c r="G5298" s="285" t="s">
        <v>731</v>
      </c>
      <c r="H5298" s="278">
        <f t="shared" si="164"/>
        <v>2</v>
      </c>
      <c r="I5298" s="251"/>
      <c r="J5298" s="285"/>
      <c r="K5298" s="278" t="str">
        <f t="shared" si="165"/>
        <v>TUR002Physical constraints in the environment (obstacles related to terrain, climate, lack of infrastructure, etc.)</v>
      </c>
      <c r="L5298" s="286">
        <v>43580</v>
      </c>
      <c r="M5298" s="286" t="s">
        <v>3248</v>
      </c>
    </row>
    <row r="5299" spans="1:13" s="269" customFormat="1" ht="15.5" hidden="1" thickTop="1" thickBot="1" x14ac:dyDescent="0.4">
      <c r="A5299" s="287" t="s">
        <v>1227</v>
      </c>
      <c r="B5299" s="288" t="str">
        <f>VLOOKUP(A5299,[4]Lists!A:B,2,FALSE)</f>
        <v>TUR002</v>
      </c>
      <c r="C5299" s="288" t="str">
        <f>VLOOKUP(A5299,Lists!B:D,3,FALSE)</f>
        <v>TUR</v>
      </c>
      <c r="D5299" s="289" t="s">
        <v>650</v>
      </c>
      <c r="E5299" s="289">
        <v>1</v>
      </c>
      <c r="F5299" s="289" t="s">
        <v>3898</v>
      </c>
      <c r="G5299" s="289" t="s">
        <v>731</v>
      </c>
      <c r="H5299" s="278">
        <f t="shared" si="164"/>
        <v>2</v>
      </c>
      <c r="I5299" s="252"/>
      <c r="J5299" s="289"/>
      <c r="K5299" s="278" t="str">
        <f t="shared" si="165"/>
        <v xml:space="preserve">TUR002Presence of mines and improvised explosive devices </v>
      </c>
      <c r="L5299" s="290">
        <v>43580</v>
      </c>
      <c r="M5299" s="290" t="s">
        <v>3248</v>
      </c>
    </row>
    <row r="5300" spans="1:13" s="269" customFormat="1" ht="15.5" hidden="1" thickTop="1" thickBot="1" x14ac:dyDescent="0.4">
      <c r="A5300" s="283" t="s">
        <v>1228</v>
      </c>
      <c r="B5300" s="284" t="str">
        <f>VLOOKUP(A5300,[4]Lists!A:B,2,FALSE)</f>
        <v>TUR003</v>
      </c>
      <c r="C5300" s="284" t="str">
        <f>VLOOKUP(A5300,Lists!B:D,3,FALSE)</f>
        <v>TUR</v>
      </c>
      <c r="D5300" s="285" t="s">
        <v>643</v>
      </c>
      <c r="E5300" s="285">
        <v>2</v>
      </c>
      <c r="F5300" s="285" t="s">
        <v>3898</v>
      </c>
      <c r="G5300" s="285" t="s">
        <v>731</v>
      </c>
      <c r="H5300" s="278">
        <f t="shared" si="164"/>
        <v>2</v>
      </c>
      <c r="I5300" s="251"/>
      <c r="J5300" s="285"/>
      <c r="K5300" s="278" t="str">
        <f t="shared" si="165"/>
        <v>TUR003Impediments to entry into country (bureaucratic and administrative)</v>
      </c>
      <c r="L5300" s="286">
        <v>43580</v>
      </c>
      <c r="M5300" s="286" t="s">
        <v>3248</v>
      </c>
    </row>
    <row r="5301" spans="1:13" s="269" customFormat="1" ht="15.5" hidden="1" thickTop="1" thickBot="1" x14ac:dyDescent="0.4">
      <c r="A5301" s="287" t="s">
        <v>1228</v>
      </c>
      <c r="B5301" s="288" t="str">
        <f>VLOOKUP(A5301,[4]Lists!A:B,2,FALSE)</f>
        <v>TUR003</v>
      </c>
      <c r="C5301" s="288" t="str">
        <f>VLOOKUP(A5301,Lists!B:D,3,FALSE)</f>
        <v>TUR</v>
      </c>
      <c r="D5301" s="289" t="s">
        <v>644</v>
      </c>
      <c r="E5301" s="289">
        <v>1</v>
      </c>
      <c r="F5301" s="289" t="s">
        <v>3898</v>
      </c>
      <c r="G5301" s="289" t="s">
        <v>731</v>
      </c>
      <c r="H5301" s="278">
        <f t="shared" si="164"/>
        <v>2</v>
      </c>
      <c r="I5301" s="252"/>
      <c r="J5301" s="289"/>
      <c r="K5301" s="278" t="str">
        <f t="shared" si="165"/>
        <v>TUR003Restriction of movement (impediments to freedom of movement and/or administrative restrictions)</v>
      </c>
      <c r="L5301" s="290">
        <v>43580</v>
      </c>
      <c r="M5301" s="290" t="s">
        <v>3248</v>
      </c>
    </row>
    <row r="5302" spans="1:13" s="269" customFormat="1" ht="15.5" hidden="1" thickTop="1" thickBot="1" x14ac:dyDescent="0.4">
      <c r="A5302" s="283" t="s">
        <v>1228</v>
      </c>
      <c r="B5302" s="284" t="str">
        <f>VLOOKUP(A5302,[4]Lists!A:B,2,FALSE)</f>
        <v>TUR003</v>
      </c>
      <c r="C5302" s="284" t="str">
        <f>VLOOKUP(A5302,Lists!B:D,3,FALSE)</f>
        <v>TUR</v>
      </c>
      <c r="D5302" s="285" t="s">
        <v>645</v>
      </c>
      <c r="E5302" s="285">
        <v>1</v>
      </c>
      <c r="F5302" s="285" t="s">
        <v>3898</v>
      </c>
      <c r="G5302" s="285" t="s">
        <v>731</v>
      </c>
      <c r="H5302" s="278">
        <f t="shared" si="164"/>
        <v>2</v>
      </c>
      <c r="I5302" s="251"/>
      <c r="J5302" s="285"/>
      <c r="K5302" s="278" t="str">
        <f t="shared" si="165"/>
        <v>TUR003Interference into implementation of humanitarian activities</v>
      </c>
      <c r="L5302" s="286">
        <v>43580</v>
      </c>
      <c r="M5302" s="286" t="s">
        <v>3248</v>
      </c>
    </row>
    <row r="5303" spans="1:13" s="269" customFormat="1" ht="15.5" hidden="1" thickTop="1" thickBot="1" x14ac:dyDescent="0.4">
      <c r="A5303" s="287" t="s">
        <v>1228</v>
      </c>
      <c r="B5303" s="288" t="str">
        <f>VLOOKUP(A5303,[4]Lists!A:B,2,FALSE)</f>
        <v>TUR003</v>
      </c>
      <c r="C5303" s="288" t="str">
        <f>VLOOKUP(A5303,Lists!B:D,3,FALSE)</f>
        <v>TUR</v>
      </c>
      <c r="D5303" s="289" t="s">
        <v>646</v>
      </c>
      <c r="E5303" s="289">
        <v>1</v>
      </c>
      <c r="F5303" s="289" t="s">
        <v>3898</v>
      </c>
      <c r="G5303" s="289" t="s">
        <v>731</v>
      </c>
      <c r="H5303" s="278">
        <f t="shared" si="164"/>
        <v>2</v>
      </c>
      <c r="I5303" s="252"/>
      <c r="J5303" s="289"/>
      <c r="K5303" s="278" t="str">
        <f t="shared" si="165"/>
        <v>TUR003Violence against personnel, facilities and assets</v>
      </c>
      <c r="L5303" s="290">
        <v>43580</v>
      </c>
      <c r="M5303" s="290" t="s">
        <v>3248</v>
      </c>
    </row>
    <row r="5304" spans="1:13" s="269" customFormat="1" ht="15.5" hidden="1" thickTop="1" thickBot="1" x14ac:dyDescent="0.4">
      <c r="A5304" s="283" t="s">
        <v>1228</v>
      </c>
      <c r="B5304" s="284" t="str">
        <f>VLOOKUP(A5304,[4]Lists!A:B,2,FALSE)</f>
        <v>TUR003</v>
      </c>
      <c r="C5304" s="284" t="str">
        <f>VLOOKUP(A5304,Lists!B:D,3,FALSE)</f>
        <v>TUR</v>
      </c>
      <c r="D5304" s="285" t="s">
        <v>647</v>
      </c>
      <c r="E5304" s="285">
        <v>2</v>
      </c>
      <c r="F5304" s="285" t="s">
        <v>3898</v>
      </c>
      <c r="G5304" s="285" t="s">
        <v>731</v>
      </c>
      <c r="H5304" s="278">
        <f t="shared" si="164"/>
        <v>2</v>
      </c>
      <c r="I5304" s="251"/>
      <c r="J5304" s="285"/>
      <c r="K5304" s="278" t="str">
        <f t="shared" si="165"/>
        <v>TUR003Denial of existence of humanitarian needs or entitlements to assistance</v>
      </c>
      <c r="L5304" s="286">
        <v>43580</v>
      </c>
      <c r="M5304" s="286" t="s">
        <v>3248</v>
      </c>
    </row>
    <row r="5305" spans="1:13" s="269" customFormat="1" ht="15.5" hidden="1" thickTop="1" thickBot="1" x14ac:dyDescent="0.4">
      <c r="A5305" s="287" t="s">
        <v>1228</v>
      </c>
      <c r="B5305" s="288" t="str">
        <f>VLOOKUP(A5305,[4]Lists!A:B,2,FALSE)</f>
        <v>TUR003</v>
      </c>
      <c r="C5305" s="288" t="str">
        <f>VLOOKUP(A5305,Lists!B:D,3,FALSE)</f>
        <v>TUR</v>
      </c>
      <c r="D5305" s="289" t="s">
        <v>648</v>
      </c>
      <c r="E5305" s="289">
        <v>2</v>
      </c>
      <c r="F5305" s="289" t="s">
        <v>3898</v>
      </c>
      <c r="G5305" s="289" t="s">
        <v>731</v>
      </c>
      <c r="H5305" s="278">
        <f t="shared" si="164"/>
        <v>2</v>
      </c>
      <c r="I5305" s="252"/>
      <c r="J5305" s="289"/>
      <c r="K5305" s="278" t="str">
        <f t="shared" si="165"/>
        <v>TUR003Restriction and obstruction of access to services and assistance</v>
      </c>
      <c r="L5305" s="290">
        <v>43580</v>
      </c>
      <c r="M5305" s="290" t="s">
        <v>3248</v>
      </c>
    </row>
    <row r="5306" spans="1:13" s="269" customFormat="1" ht="15.5" hidden="1" thickTop="1" thickBot="1" x14ac:dyDescent="0.4">
      <c r="A5306" s="283" t="s">
        <v>1228</v>
      </c>
      <c r="B5306" s="284" t="str">
        <f>VLOOKUP(A5306,[4]Lists!A:B,2,FALSE)</f>
        <v>TUR003</v>
      </c>
      <c r="C5306" s="284" t="str">
        <f>VLOOKUP(A5306,Lists!B:D,3,FALSE)</f>
        <v>TUR</v>
      </c>
      <c r="D5306" s="285" t="s">
        <v>649</v>
      </c>
      <c r="E5306" s="285">
        <v>2</v>
      </c>
      <c r="F5306" s="285" t="s">
        <v>3898</v>
      </c>
      <c r="G5306" s="285" t="s">
        <v>731</v>
      </c>
      <c r="H5306" s="278">
        <f t="shared" si="164"/>
        <v>2</v>
      </c>
      <c r="I5306" s="251"/>
      <c r="J5306" s="285"/>
      <c r="K5306" s="278" t="str">
        <f t="shared" si="165"/>
        <v>TUR003Ongoing insecurity/hostilities affecting humanitarian assistance</v>
      </c>
      <c r="L5306" s="286">
        <v>43580</v>
      </c>
      <c r="M5306" s="286" t="s">
        <v>3248</v>
      </c>
    </row>
    <row r="5307" spans="1:13" s="269" customFormat="1" ht="15.5" hidden="1" thickTop="1" thickBot="1" x14ac:dyDescent="0.4">
      <c r="A5307" s="287" t="s">
        <v>1228</v>
      </c>
      <c r="B5307" s="288" t="str">
        <f>VLOOKUP(A5307,[4]Lists!A:B,2,FALSE)</f>
        <v>TUR003</v>
      </c>
      <c r="C5307" s="288" t="str">
        <f>VLOOKUP(A5307,Lists!B:D,3,FALSE)</f>
        <v>TUR</v>
      </c>
      <c r="D5307" s="289" t="s">
        <v>651</v>
      </c>
      <c r="E5307" s="289">
        <v>0</v>
      </c>
      <c r="F5307" s="289" t="s">
        <v>3898</v>
      </c>
      <c r="G5307" s="289" t="s">
        <v>731</v>
      </c>
      <c r="H5307" s="278">
        <f t="shared" si="164"/>
        <v>2</v>
      </c>
      <c r="I5307" s="252"/>
      <c r="J5307" s="289"/>
      <c r="K5307" s="278" t="str">
        <f t="shared" si="165"/>
        <v>TUR003Physical constraints in the environment (obstacles related to terrain, climate, lack of infrastructure, etc.)</v>
      </c>
      <c r="L5307" s="290">
        <v>43580</v>
      </c>
      <c r="M5307" s="290" t="s">
        <v>3248</v>
      </c>
    </row>
    <row r="5308" spans="1:13" s="269" customFormat="1" ht="15.5" hidden="1" thickTop="1" thickBot="1" x14ac:dyDescent="0.4">
      <c r="A5308" s="283" t="s">
        <v>1228</v>
      </c>
      <c r="B5308" s="284" t="str">
        <f>VLOOKUP(A5308,[4]Lists!A:B,2,FALSE)</f>
        <v>TUR003</v>
      </c>
      <c r="C5308" s="284" t="str">
        <f>VLOOKUP(A5308,Lists!B:D,3,FALSE)</f>
        <v>TUR</v>
      </c>
      <c r="D5308" s="285" t="s">
        <v>650</v>
      </c>
      <c r="E5308" s="285">
        <v>1</v>
      </c>
      <c r="F5308" s="285" t="s">
        <v>3898</v>
      </c>
      <c r="G5308" s="285" t="s">
        <v>731</v>
      </c>
      <c r="H5308" s="278">
        <f t="shared" si="164"/>
        <v>2</v>
      </c>
      <c r="I5308" s="251"/>
      <c r="J5308" s="285"/>
      <c r="K5308" s="278" t="str">
        <f t="shared" si="165"/>
        <v xml:space="preserve">TUR003Presence of mines and improvised explosive devices </v>
      </c>
      <c r="L5308" s="286">
        <v>43580</v>
      </c>
      <c r="M5308" s="286" t="s">
        <v>3248</v>
      </c>
    </row>
    <row r="5309" spans="1:13" s="269" customFormat="1" ht="15.5" hidden="1" thickTop="1" thickBot="1" x14ac:dyDescent="0.4">
      <c r="A5309" s="287" t="s">
        <v>1229</v>
      </c>
      <c r="B5309" s="288" t="str">
        <f>VLOOKUP(A5309,[4]Lists!A:B,2,FALSE)</f>
        <v>TUR004</v>
      </c>
      <c r="C5309" s="288" t="str">
        <f>VLOOKUP(A5309,Lists!B:D,3,FALSE)</f>
        <v>TUR</v>
      </c>
      <c r="D5309" s="289" t="s">
        <v>643</v>
      </c>
      <c r="E5309" s="289">
        <v>2</v>
      </c>
      <c r="F5309" s="289" t="s">
        <v>3898</v>
      </c>
      <c r="G5309" s="289" t="s">
        <v>731</v>
      </c>
      <c r="H5309" s="278">
        <f t="shared" si="164"/>
        <v>2</v>
      </c>
      <c r="I5309" s="252"/>
      <c r="J5309" s="289"/>
      <c r="K5309" s="278" t="str">
        <f t="shared" si="165"/>
        <v>TUR004Impediments to entry into country (bureaucratic and administrative)</v>
      </c>
      <c r="L5309" s="290">
        <v>43580</v>
      </c>
      <c r="M5309" s="290" t="s">
        <v>3248</v>
      </c>
    </row>
    <row r="5310" spans="1:13" s="269" customFormat="1" ht="15.5" hidden="1" thickTop="1" thickBot="1" x14ac:dyDescent="0.4">
      <c r="A5310" s="283" t="s">
        <v>1229</v>
      </c>
      <c r="B5310" s="284" t="str">
        <f>VLOOKUP(A5310,[4]Lists!A:B,2,FALSE)</f>
        <v>TUR004</v>
      </c>
      <c r="C5310" s="284" t="str">
        <f>VLOOKUP(A5310,Lists!B:D,3,FALSE)</f>
        <v>TUR</v>
      </c>
      <c r="D5310" s="285" t="s">
        <v>644</v>
      </c>
      <c r="E5310" s="285">
        <v>1</v>
      </c>
      <c r="F5310" s="285" t="s">
        <v>3898</v>
      </c>
      <c r="G5310" s="285" t="s">
        <v>731</v>
      </c>
      <c r="H5310" s="278">
        <f t="shared" si="164"/>
        <v>2</v>
      </c>
      <c r="I5310" s="251"/>
      <c r="J5310" s="285"/>
      <c r="K5310" s="278" t="str">
        <f t="shared" si="165"/>
        <v>TUR004Restriction of movement (impediments to freedom of movement and/or administrative restrictions)</v>
      </c>
      <c r="L5310" s="286">
        <v>43580</v>
      </c>
      <c r="M5310" s="286" t="s">
        <v>3248</v>
      </c>
    </row>
    <row r="5311" spans="1:13" s="269" customFormat="1" ht="15.5" hidden="1" thickTop="1" thickBot="1" x14ac:dyDescent="0.4">
      <c r="A5311" s="287" t="s">
        <v>1229</v>
      </c>
      <c r="B5311" s="288" t="str">
        <f>VLOOKUP(A5311,[4]Lists!A:B,2,FALSE)</f>
        <v>TUR004</v>
      </c>
      <c r="C5311" s="288" t="str">
        <f>VLOOKUP(A5311,Lists!B:D,3,FALSE)</f>
        <v>TUR</v>
      </c>
      <c r="D5311" s="289" t="s">
        <v>645</v>
      </c>
      <c r="E5311" s="289">
        <v>1</v>
      </c>
      <c r="F5311" s="289" t="s">
        <v>3898</v>
      </c>
      <c r="G5311" s="289" t="s">
        <v>731</v>
      </c>
      <c r="H5311" s="278">
        <f t="shared" si="164"/>
        <v>2</v>
      </c>
      <c r="I5311" s="252"/>
      <c r="J5311" s="289"/>
      <c r="K5311" s="278" t="str">
        <f t="shared" si="165"/>
        <v>TUR004Interference into implementation of humanitarian activities</v>
      </c>
      <c r="L5311" s="290">
        <v>43580</v>
      </c>
      <c r="M5311" s="290" t="s">
        <v>3248</v>
      </c>
    </row>
    <row r="5312" spans="1:13" s="269" customFormat="1" ht="15.5" hidden="1" thickTop="1" thickBot="1" x14ac:dyDescent="0.4">
      <c r="A5312" s="283" t="s">
        <v>1229</v>
      </c>
      <c r="B5312" s="284" t="str">
        <f>VLOOKUP(A5312,[4]Lists!A:B,2,FALSE)</f>
        <v>TUR004</v>
      </c>
      <c r="C5312" s="284" t="str">
        <f>VLOOKUP(A5312,Lists!B:D,3,FALSE)</f>
        <v>TUR</v>
      </c>
      <c r="D5312" s="285" t="s">
        <v>646</v>
      </c>
      <c r="E5312" s="285">
        <v>1</v>
      </c>
      <c r="F5312" s="285" t="s">
        <v>3898</v>
      </c>
      <c r="G5312" s="285" t="s">
        <v>731</v>
      </c>
      <c r="H5312" s="278">
        <f t="shared" si="164"/>
        <v>2</v>
      </c>
      <c r="I5312" s="251"/>
      <c r="J5312" s="285"/>
      <c r="K5312" s="278" t="str">
        <f t="shared" si="165"/>
        <v>TUR004Violence against personnel, facilities and assets</v>
      </c>
      <c r="L5312" s="286">
        <v>43580</v>
      </c>
      <c r="M5312" s="286" t="s">
        <v>3248</v>
      </c>
    </row>
    <row r="5313" spans="1:13" s="269" customFormat="1" ht="15.5" hidden="1" thickTop="1" thickBot="1" x14ac:dyDescent="0.4">
      <c r="A5313" s="287" t="s">
        <v>1229</v>
      </c>
      <c r="B5313" s="288" t="str">
        <f>VLOOKUP(A5313,[4]Lists!A:B,2,FALSE)</f>
        <v>TUR004</v>
      </c>
      <c r="C5313" s="288" t="str">
        <f>VLOOKUP(A5313,Lists!B:D,3,FALSE)</f>
        <v>TUR</v>
      </c>
      <c r="D5313" s="289" t="s">
        <v>647</v>
      </c>
      <c r="E5313" s="289">
        <v>2</v>
      </c>
      <c r="F5313" s="289" t="s">
        <v>3898</v>
      </c>
      <c r="G5313" s="289" t="s">
        <v>731</v>
      </c>
      <c r="H5313" s="278">
        <f t="shared" si="164"/>
        <v>2</v>
      </c>
      <c r="I5313" s="252"/>
      <c r="J5313" s="289"/>
      <c r="K5313" s="278" t="str">
        <f t="shared" si="165"/>
        <v>TUR004Denial of existence of humanitarian needs or entitlements to assistance</v>
      </c>
      <c r="L5313" s="290">
        <v>43580</v>
      </c>
      <c r="M5313" s="290" t="s">
        <v>3248</v>
      </c>
    </row>
    <row r="5314" spans="1:13" s="269" customFormat="1" ht="15.5" hidden="1" thickTop="1" thickBot="1" x14ac:dyDescent="0.4">
      <c r="A5314" s="283" t="s">
        <v>1229</v>
      </c>
      <c r="B5314" s="284" t="str">
        <f>VLOOKUP(A5314,[4]Lists!A:B,2,FALSE)</f>
        <v>TUR004</v>
      </c>
      <c r="C5314" s="284" t="str">
        <f>VLOOKUP(A5314,Lists!B:D,3,FALSE)</f>
        <v>TUR</v>
      </c>
      <c r="D5314" s="285" t="s">
        <v>648</v>
      </c>
      <c r="E5314" s="285">
        <v>2</v>
      </c>
      <c r="F5314" s="285" t="s">
        <v>3898</v>
      </c>
      <c r="G5314" s="285" t="s">
        <v>731</v>
      </c>
      <c r="H5314" s="278">
        <f t="shared" ref="H5314:H5377" si="166">IF(G5314="x","x",IF(G5314="Low",3,IF(G5314="Medium",2,IF(G5314="High",1,FALSE))))</f>
        <v>2</v>
      </c>
      <c r="I5314" s="251"/>
      <c r="J5314" s="285"/>
      <c r="K5314" s="278" t="str">
        <f t="shared" ref="K5314:K5377" si="167">B5314&amp;""&amp;D5314</f>
        <v>TUR004Restriction and obstruction of access to services and assistance</v>
      </c>
      <c r="L5314" s="286">
        <v>43580</v>
      </c>
      <c r="M5314" s="286" t="s">
        <v>3248</v>
      </c>
    </row>
    <row r="5315" spans="1:13" s="269" customFormat="1" ht="15.5" hidden="1" thickTop="1" thickBot="1" x14ac:dyDescent="0.4">
      <c r="A5315" s="287" t="s">
        <v>1229</v>
      </c>
      <c r="B5315" s="288" t="str">
        <f>VLOOKUP(A5315,[4]Lists!A:B,2,FALSE)</f>
        <v>TUR004</v>
      </c>
      <c r="C5315" s="288" t="str">
        <f>VLOOKUP(A5315,Lists!B:D,3,FALSE)</f>
        <v>TUR</v>
      </c>
      <c r="D5315" s="289" t="s">
        <v>649</v>
      </c>
      <c r="E5315" s="289">
        <v>2</v>
      </c>
      <c r="F5315" s="289" t="s">
        <v>3898</v>
      </c>
      <c r="G5315" s="289" t="s">
        <v>731</v>
      </c>
      <c r="H5315" s="278">
        <f t="shared" si="166"/>
        <v>2</v>
      </c>
      <c r="I5315" s="252"/>
      <c r="J5315" s="289"/>
      <c r="K5315" s="278" t="str">
        <f t="shared" si="167"/>
        <v>TUR004Ongoing insecurity/hostilities affecting humanitarian assistance</v>
      </c>
      <c r="L5315" s="290">
        <v>43580</v>
      </c>
      <c r="M5315" s="290" t="s">
        <v>3248</v>
      </c>
    </row>
    <row r="5316" spans="1:13" s="269" customFormat="1" ht="15.5" hidden="1" thickTop="1" thickBot="1" x14ac:dyDescent="0.4">
      <c r="A5316" s="283" t="s">
        <v>1229</v>
      </c>
      <c r="B5316" s="284" t="str">
        <f>VLOOKUP(A5316,[4]Lists!A:B,2,FALSE)</f>
        <v>TUR004</v>
      </c>
      <c r="C5316" s="284" t="str">
        <f>VLOOKUP(A5316,Lists!B:D,3,FALSE)</f>
        <v>TUR</v>
      </c>
      <c r="D5316" s="285" t="s">
        <v>651</v>
      </c>
      <c r="E5316" s="285">
        <v>0</v>
      </c>
      <c r="F5316" s="285" t="s">
        <v>3898</v>
      </c>
      <c r="G5316" s="285" t="s">
        <v>731</v>
      </c>
      <c r="H5316" s="278">
        <f t="shared" si="166"/>
        <v>2</v>
      </c>
      <c r="I5316" s="251"/>
      <c r="J5316" s="285"/>
      <c r="K5316" s="278" t="str">
        <f t="shared" si="167"/>
        <v>TUR004Physical constraints in the environment (obstacles related to terrain, climate, lack of infrastructure, etc.)</v>
      </c>
      <c r="L5316" s="286">
        <v>43580</v>
      </c>
      <c r="M5316" s="286" t="s">
        <v>3248</v>
      </c>
    </row>
    <row r="5317" spans="1:13" s="269" customFormat="1" ht="15.5" hidden="1" thickTop="1" thickBot="1" x14ac:dyDescent="0.4">
      <c r="A5317" s="287" t="s">
        <v>1229</v>
      </c>
      <c r="B5317" s="288" t="str">
        <f>VLOOKUP(A5317,[4]Lists!A:B,2,FALSE)</f>
        <v>TUR004</v>
      </c>
      <c r="C5317" s="288" t="str">
        <f>VLOOKUP(A5317,Lists!B:D,3,FALSE)</f>
        <v>TUR</v>
      </c>
      <c r="D5317" s="289" t="s">
        <v>650</v>
      </c>
      <c r="E5317" s="289">
        <v>1</v>
      </c>
      <c r="F5317" s="289" t="s">
        <v>3898</v>
      </c>
      <c r="G5317" s="289" t="s">
        <v>731</v>
      </c>
      <c r="H5317" s="278">
        <f t="shared" si="166"/>
        <v>2</v>
      </c>
      <c r="I5317" s="252"/>
      <c r="J5317" s="289"/>
      <c r="K5317" s="278" t="str">
        <f t="shared" si="167"/>
        <v xml:space="preserve">TUR004Presence of mines and improvised explosive devices </v>
      </c>
      <c r="L5317" s="290">
        <v>43580</v>
      </c>
      <c r="M5317" s="290" t="s">
        <v>3248</v>
      </c>
    </row>
    <row r="5318" spans="1:13" s="269" customFormat="1" ht="15.5" hidden="1" thickTop="1" thickBot="1" x14ac:dyDescent="0.4">
      <c r="A5318" s="283" t="s">
        <v>1253</v>
      </c>
      <c r="B5318" s="284" t="str">
        <f>VLOOKUP(A5318,Lists!B:C,2,FALSE)</f>
        <v>TCD004</v>
      </c>
      <c r="C5318" s="284" t="str">
        <f>VLOOKUP(A5318,Lists!B:D,3,FALSE)</f>
        <v>TCD</v>
      </c>
      <c r="D5318" s="285" t="s">
        <v>651</v>
      </c>
      <c r="E5318" s="285">
        <v>2</v>
      </c>
      <c r="F5318" s="285" t="s">
        <v>3898</v>
      </c>
      <c r="G5318" s="285" t="s">
        <v>731</v>
      </c>
      <c r="H5318" s="278">
        <f t="shared" si="166"/>
        <v>2</v>
      </c>
      <c r="I5318" s="251"/>
      <c r="J5318" s="285"/>
      <c r="K5318" s="278" t="str">
        <f t="shared" si="167"/>
        <v>TCD004Physical constraints in the environment (obstacles related to terrain, climate, lack of infrastructure, etc.)</v>
      </c>
      <c r="L5318" s="286">
        <v>43580</v>
      </c>
      <c r="M5318" s="286" t="s">
        <v>3248</v>
      </c>
    </row>
    <row r="5319" spans="1:13" s="269" customFormat="1" ht="15.5" hidden="1" thickTop="1" thickBot="1" x14ac:dyDescent="0.4">
      <c r="A5319" s="287" t="s">
        <v>1253</v>
      </c>
      <c r="B5319" s="288" t="str">
        <f>VLOOKUP(A5319,Lists!B:C,2,FALSE)</f>
        <v>TCD004</v>
      </c>
      <c r="C5319" s="288" t="str">
        <f>VLOOKUP(A5319,Lists!B:D,3,FALSE)</f>
        <v>TCD</v>
      </c>
      <c r="D5319" s="289" t="s">
        <v>643</v>
      </c>
      <c r="E5319" s="289">
        <v>1</v>
      </c>
      <c r="F5319" s="289" t="s">
        <v>3898</v>
      </c>
      <c r="G5319" s="289" t="s">
        <v>731</v>
      </c>
      <c r="H5319" s="278">
        <f t="shared" si="166"/>
        <v>2</v>
      </c>
      <c r="I5319" s="252"/>
      <c r="J5319" s="289"/>
      <c r="K5319" s="278" t="str">
        <f t="shared" si="167"/>
        <v>TCD004Impediments to entry into country (bureaucratic and administrative)</v>
      </c>
      <c r="L5319" s="290">
        <v>43580</v>
      </c>
      <c r="M5319" s="290" t="s">
        <v>3248</v>
      </c>
    </row>
    <row r="5320" spans="1:13" s="269" customFormat="1" ht="15.5" hidden="1" thickTop="1" thickBot="1" x14ac:dyDescent="0.4">
      <c r="A5320" s="283" t="s">
        <v>1253</v>
      </c>
      <c r="B5320" s="284" t="str">
        <f>VLOOKUP(A5320,Lists!B:C,2,FALSE)</f>
        <v>TCD004</v>
      </c>
      <c r="C5320" s="284" t="str">
        <f>VLOOKUP(A5320,Lists!B:D,3,FALSE)</f>
        <v>TCD</v>
      </c>
      <c r="D5320" s="285" t="s">
        <v>644</v>
      </c>
      <c r="E5320" s="285">
        <v>1</v>
      </c>
      <c r="F5320" s="285" t="s">
        <v>3898</v>
      </c>
      <c r="G5320" s="285" t="s">
        <v>731</v>
      </c>
      <c r="H5320" s="278">
        <f t="shared" si="166"/>
        <v>2</v>
      </c>
      <c r="I5320" s="251"/>
      <c r="J5320" s="285"/>
      <c r="K5320" s="278" t="str">
        <f t="shared" si="167"/>
        <v>TCD004Restriction of movement (impediments to freedom of movement and/or administrative restrictions)</v>
      </c>
      <c r="L5320" s="286">
        <v>43580</v>
      </c>
      <c r="M5320" s="286" t="s">
        <v>3248</v>
      </c>
    </row>
    <row r="5321" spans="1:13" s="269" customFormat="1" ht="15.5" hidden="1" thickTop="1" thickBot="1" x14ac:dyDescent="0.4">
      <c r="A5321" s="287" t="s">
        <v>1253</v>
      </c>
      <c r="B5321" s="288" t="str">
        <f>VLOOKUP(A5321,Lists!B:C,2,FALSE)</f>
        <v>TCD004</v>
      </c>
      <c r="C5321" s="288" t="str">
        <f>VLOOKUP(A5321,Lists!B:D,3,FALSE)</f>
        <v>TCD</v>
      </c>
      <c r="D5321" s="289" t="s">
        <v>645</v>
      </c>
      <c r="E5321" s="289">
        <v>1</v>
      </c>
      <c r="F5321" s="289" t="s">
        <v>3898</v>
      </c>
      <c r="G5321" s="289" t="s">
        <v>731</v>
      </c>
      <c r="H5321" s="278">
        <f t="shared" si="166"/>
        <v>2</v>
      </c>
      <c r="I5321" s="252"/>
      <c r="J5321" s="289"/>
      <c r="K5321" s="278" t="str">
        <f t="shared" si="167"/>
        <v>TCD004Interference into implementation of humanitarian activities</v>
      </c>
      <c r="L5321" s="290">
        <v>43580</v>
      </c>
      <c r="M5321" s="290" t="s">
        <v>3248</v>
      </c>
    </row>
    <row r="5322" spans="1:13" s="269" customFormat="1" ht="15.5" hidden="1" thickTop="1" thickBot="1" x14ac:dyDescent="0.4">
      <c r="A5322" s="283" t="s">
        <v>1253</v>
      </c>
      <c r="B5322" s="284" t="str">
        <f>VLOOKUP(A5322,Lists!B:C,2,FALSE)</f>
        <v>TCD004</v>
      </c>
      <c r="C5322" s="284" t="str">
        <f>VLOOKUP(A5322,Lists!B:D,3,FALSE)</f>
        <v>TCD</v>
      </c>
      <c r="D5322" s="285" t="s">
        <v>646</v>
      </c>
      <c r="E5322" s="285">
        <v>0</v>
      </c>
      <c r="F5322" s="285" t="s">
        <v>3898</v>
      </c>
      <c r="G5322" s="285" t="s">
        <v>731</v>
      </c>
      <c r="H5322" s="278">
        <f t="shared" si="166"/>
        <v>2</v>
      </c>
      <c r="I5322" s="251"/>
      <c r="J5322" s="285"/>
      <c r="K5322" s="278" t="str">
        <f t="shared" si="167"/>
        <v>TCD004Violence against personnel, facilities and assets</v>
      </c>
      <c r="L5322" s="286">
        <v>43580</v>
      </c>
      <c r="M5322" s="286" t="s">
        <v>3248</v>
      </c>
    </row>
    <row r="5323" spans="1:13" s="269" customFormat="1" ht="15.5" hidden="1" thickTop="1" thickBot="1" x14ac:dyDescent="0.4">
      <c r="A5323" s="287" t="s">
        <v>1253</v>
      </c>
      <c r="B5323" s="288" t="str">
        <f>VLOOKUP(A5323,Lists!B:C,2,FALSE)</f>
        <v>TCD004</v>
      </c>
      <c r="C5323" s="288" t="str">
        <f>VLOOKUP(A5323,Lists!B:D,3,FALSE)</f>
        <v>TCD</v>
      </c>
      <c r="D5323" s="289" t="s">
        <v>647</v>
      </c>
      <c r="E5323" s="289">
        <v>0</v>
      </c>
      <c r="F5323" s="289" t="s">
        <v>3898</v>
      </c>
      <c r="G5323" s="289" t="s">
        <v>731</v>
      </c>
      <c r="H5323" s="278">
        <f t="shared" si="166"/>
        <v>2</v>
      </c>
      <c r="I5323" s="252"/>
      <c r="J5323" s="289"/>
      <c r="K5323" s="278" t="str">
        <f t="shared" si="167"/>
        <v>TCD004Denial of existence of humanitarian needs or entitlements to assistance</v>
      </c>
      <c r="L5323" s="290">
        <v>43580</v>
      </c>
      <c r="M5323" s="290" t="s">
        <v>3248</v>
      </c>
    </row>
    <row r="5324" spans="1:13" s="269" customFormat="1" ht="15.5" hidden="1" thickTop="1" thickBot="1" x14ac:dyDescent="0.4">
      <c r="A5324" s="283" t="s">
        <v>1253</v>
      </c>
      <c r="B5324" s="284" t="str">
        <f>VLOOKUP(A5324,Lists!B:C,2,FALSE)</f>
        <v>TCD004</v>
      </c>
      <c r="C5324" s="284" t="str">
        <f>VLOOKUP(A5324,Lists!B:D,3,FALSE)</f>
        <v>TCD</v>
      </c>
      <c r="D5324" s="285" t="s">
        <v>648</v>
      </c>
      <c r="E5324" s="285">
        <v>1</v>
      </c>
      <c r="F5324" s="285" t="s">
        <v>3898</v>
      </c>
      <c r="G5324" s="285" t="s">
        <v>731</v>
      </c>
      <c r="H5324" s="278">
        <f t="shared" si="166"/>
        <v>2</v>
      </c>
      <c r="I5324" s="251"/>
      <c r="J5324" s="285"/>
      <c r="K5324" s="278" t="str">
        <f t="shared" si="167"/>
        <v>TCD004Restriction and obstruction of access to services and assistance</v>
      </c>
      <c r="L5324" s="286">
        <v>43580</v>
      </c>
      <c r="M5324" s="286" t="s">
        <v>3248</v>
      </c>
    </row>
    <row r="5325" spans="1:13" s="269" customFormat="1" ht="15.5" hidden="1" thickTop="1" thickBot="1" x14ac:dyDescent="0.4">
      <c r="A5325" s="287" t="s">
        <v>1253</v>
      </c>
      <c r="B5325" s="288" t="str">
        <f>VLOOKUP(A5325,Lists!B:C,2,FALSE)</f>
        <v>TCD004</v>
      </c>
      <c r="C5325" s="288" t="str">
        <f>VLOOKUP(A5325,Lists!B:D,3,FALSE)</f>
        <v>TCD</v>
      </c>
      <c r="D5325" s="289" t="s">
        <v>649</v>
      </c>
      <c r="E5325" s="289">
        <v>2</v>
      </c>
      <c r="F5325" s="289" t="s">
        <v>3898</v>
      </c>
      <c r="G5325" s="289" t="s">
        <v>731</v>
      </c>
      <c r="H5325" s="278">
        <f t="shared" si="166"/>
        <v>2</v>
      </c>
      <c r="I5325" s="252"/>
      <c r="J5325" s="289"/>
      <c r="K5325" s="278" t="str">
        <f t="shared" si="167"/>
        <v>TCD004Ongoing insecurity/hostilities affecting humanitarian assistance</v>
      </c>
      <c r="L5325" s="290">
        <v>43580</v>
      </c>
      <c r="M5325" s="290" t="s">
        <v>3248</v>
      </c>
    </row>
    <row r="5326" spans="1:13" s="269" customFormat="1" ht="15.5" hidden="1" thickTop="1" thickBot="1" x14ac:dyDescent="0.4">
      <c r="A5326" s="283" t="s">
        <v>1253</v>
      </c>
      <c r="B5326" s="284" t="str">
        <f>VLOOKUP(A5326,Lists!B:C,2,FALSE)</f>
        <v>TCD004</v>
      </c>
      <c r="C5326" s="284" t="str">
        <f>VLOOKUP(A5326,Lists!B:D,3,FALSE)</f>
        <v>TCD</v>
      </c>
      <c r="D5326" s="285" t="s">
        <v>650</v>
      </c>
      <c r="E5326" s="285">
        <v>2</v>
      </c>
      <c r="F5326" s="285" t="s">
        <v>3898</v>
      </c>
      <c r="G5326" s="285" t="s">
        <v>731</v>
      </c>
      <c r="H5326" s="278">
        <f t="shared" si="166"/>
        <v>2</v>
      </c>
      <c r="I5326" s="251"/>
      <c r="J5326" s="285"/>
      <c r="K5326" s="278" t="str">
        <f t="shared" si="167"/>
        <v xml:space="preserve">TCD004Presence of mines and improvised explosive devices </v>
      </c>
      <c r="L5326" s="286">
        <v>43580</v>
      </c>
      <c r="M5326" s="286" t="s">
        <v>3248</v>
      </c>
    </row>
    <row r="5327" spans="1:13" s="269" customFormat="1" ht="15.5" hidden="1" thickTop="1" thickBot="1" x14ac:dyDescent="0.4">
      <c r="A5327" s="287" t="s">
        <v>1254</v>
      </c>
      <c r="B5327" s="288" t="str">
        <f>VLOOKUP(A5327,Lists!B:C,2,FALSE)</f>
        <v>TCD005</v>
      </c>
      <c r="C5327" s="288" t="str">
        <f>VLOOKUP(A5327,Lists!B:D,3,FALSE)</f>
        <v>TCD</v>
      </c>
      <c r="D5327" s="289" t="s">
        <v>651</v>
      </c>
      <c r="E5327" s="289">
        <v>2</v>
      </c>
      <c r="F5327" s="289" t="s">
        <v>3898</v>
      </c>
      <c r="G5327" s="289" t="s">
        <v>731</v>
      </c>
      <c r="H5327" s="278">
        <f t="shared" si="166"/>
        <v>2</v>
      </c>
      <c r="I5327" s="252"/>
      <c r="J5327" s="289"/>
      <c r="K5327" s="278" t="str">
        <f t="shared" si="167"/>
        <v>TCD005Physical constraints in the environment (obstacles related to terrain, climate, lack of infrastructure, etc.)</v>
      </c>
      <c r="L5327" s="290">
        <v>43580</v>
      </c>
      <c r="M5327" s="290" t="s">
        <v>3248</v>
      </c>
    </row>
    <row r="5328" spans="1:13" s="269" customFormat="1" ht="15.5" hidden="1" thickTop="1" thickBot="1" x14ac:dyDescent="0.4">
      <c r="A5328" s="283" t="s">
        <v>1254</v>
      </c>
      <c r="B5328" s="284" t="str">
        <f>VLOOKUP(A5328,Lists!B:C,2,FALSE)</f>
        <v>TCD005</v>
      </c>
      <c r="C5328" s="284" t="str">
        <f>VLOOKUP(A5328,Lists!B:D,3,FALSE)</f>
        <v>TCD</v>
      </c>
      <c r="D5328" s="285" t="s">
        <v>643</v>
      </c>
      <c r="E5328" s="285">
        <v>1</v>
      </c>
      <c r="F5328" s="285" t="s">
        <v>3898</v>
      </c>
      <c r="G5328" s="285" t="s">
        <v>731</v>
      </c>
      <c r="H5328" s="278">
        <f t="shared" si="166"/>
        <v>2</v>
      </c>
      <c r="I5328" s="251"/>
      <c r="J5328" s="285"/>
      <c r="K5328" s="278" t="str">
        <f t="shared" si="167"/>
        <v>TCD005Impediments to entry into country (bureaucratic and administrative)</v>
      </c>
      <c r="L5328" s="286">
        <v>43580</v>
      </c>
      <c r="M5328" s="286" t="s">
        <v>3248</v>
      </c>
    </row>
    <row r="5329" spans="1:13" s="269" customFormat="1" ht="15.5" hidden="1" thickTop="1" thickBot="1" x14ac:dyDescent="0.4">
      <c r="A5329" s="287" t="s">
        <v>1254</v>
      </c>
      <c r="B5329" s="288" t="str">
        <f>VLOOKUP(A5329,Lists!B:C,2,FALSE)</f>
        <v>TCD005</v>
      </c>
      <c r="C5329" s="288" t="str">
        <f>VLOOKUP(A5329,Lists!B:D,3,FALSE)</f>
        <v>TCD</v>
      </c>
      <c r="D5329" s="289" t="s">
        <v>644</v>
      </c>
      <c r="E5329" s="289">
        <v>1</v>
      </c>
      <c r="F5329" s="289" t="s">
        <v>3898</v>
      </c>
      <c r="G5329" s="289" t="s">
        <v>731</v>
      </c>
      <c r="H5329" s="278">
        <f t="shared" si="166"/>
        <v>2</v>
      </c>
      <c r="I5329" s="252"/>
      <c r="J5329" s="289"/>
      <c r="K5329" s="278" t="str">
        <f t="shared" si="167"/>
        <v>TCD005Restriction of movement (impediments to freedom of movement and/or administrative restrictions)</v>
      </c>
      <c r="L5329" s="290">
        <v>43580</v>
      </c>
      <c r="M5329" s="290" t="s">
        <v>3248</v>
      </c>
    </row>
    <row r="5330" spans="1:13" s="269" customFormat="1" ht="15.5" hidden="1" thickTop="1" thickBot="1" x14ac:dyDescent="0.4">
      <c r="A5330" s="283" t="s">
        <v>1254</v>
      </c>
      <c r="B5330" s="284" t="str">
        <f>VLOOKUP(A5330,Lists!B:C,2,FALSE)</f>
        <v>TCD005</v>
      </c>
      <c r="C5330" s="284" t="str">
        <f>VLOOKUP(A5330,Lists!B:D,3,FALSE)</f>
        <v>TCD</v>
      </c>
      <c r="D5330" s="285" t="s">
        <v>645</v>
      </c>
      <c r="E5330" s="285">
        <v>1</v>
      </c>
      <c r="F5330" s="285" t="s">
        <v>3898</v>
      </c>
      <c r="G5330" s="285" t="s">
        <v>731</v>
      </c>
      <c r="H5330" s="278">
        <f t="shared" si="166"/>
        <v>2</v>
      </c>
      <c r="I5330" s="251"/>
      <c r="J5330" s="285"/>
      <c r="K5330" s="278" t="str">
        <f t="shared" si="167"/>
        <v>TCD005Interference into implementation of humanitarian activities</v>
      </c>
      <c r="L5330" s="286">
        <v>43580</v>
      </c>
      <c r="M5330" s="286" t="s">
        <v>3248</v>
      </c>
    </row>
    <row r="5331" spans="1:13" s="269" customFormat="1" ht="15.5" hidden="1" thickTop="1" thickBot="1" x14ac:dyDescent="0.4">
      <c r="A5331" s="287" t="s">
        <v>1254</v>
      </c>
      <c r="B5331" s="288" t="str">
        <f>VLOOKUP(A5331,Lists!B:C,2,FALSE)</f>
        <v>TCD005</v>
      </c>
      <c r="C5331" s="288" t="str">
        <f>VLOOKUP(A5331,Lists!B:D,3,FALSE)</f>
        <v>TCD</v>
      </c>
      <c r="D5331" s="289" t="s">
        <v>646</v>
      </c>
      <c r="E5331" s="289">
        <v>0</v>
      </c>
      <c r="F5331" s="289" t="s">
        <v>3898</v>
      </c>
      <c r="G5331" s="289" t="s">
        <v>731</v>
      </c>
      <c r="H5331" s="278">
        <f t="shared" si="166"/>
        <v>2</v>
      </c>
      <c r="I5331" s="252"/>
      <c r="J5331" s="289"/>
      <c r="K5331" s="278" t="str">
        <f t="shared" si="167"/>
        <v>TCD005Violence against personnel, facilities and assets</v>
      </c>
      <c r="L5331" s="290">
        <v>43580</v>
      </c>
      <c r="M5331" s="290" t="s">
        <v>3248</v>
      </c>
    </row>
    <row r="5332" spans="1:13" s="269" customFormat="1" ht="15.5" hidden="1" thickTop="1" thickBot="1" x14ac:dyDescent="0.4">
      <c r="A5332" s="283" t="s">
        <v>1254</v>
      </c>
      <c r="B5332" s="284" t="str">
        <f>VLOOKUP(A5332,Lists!B:C,2,FALSE)</f>
        <v>TCD005</v>
      </c>
      <c r="C5332" s="284" t="str">
        <f>VLOOKUP(A5332,Lists!B:D,3,FALSE)</f>
        <v>TCD</v>
      </c>
      <c r="D5332" s="285" t="s">
        <v>647</v>
      </c>
      <c r="E5332" s="285">
        <v>0</v>
      </c>
      <c r="F5332" s="285" t="s">
        <v>3898</v>
      </c>
      <c r="G5332" s="285" t="s">
        <v>731</v>
      </c>
      <c r="H5332" s="278">
        <f t="shared" si="166"/>
        <v>2</v>
      </c>
      <c r="I5332" s="251"/>
      <c r="J5332" s="285"/>
      <c r="K5332" s="278" t="str">
        <f t="shared" si="167"/>
        <v>TCD005Denial of existence of humanitarian needs or entitlements to assistance</v>
      </c>
      <c r="L5332" s="286">
        <v>43580</v>
      </c>
      <c r="M5332" s="286" t="s">
        <v>3248</v>
      </c>
    </row>
    <row r="5333" spans="1:13" s="269" customFormat="1" ht="15.5" hidden="1" thickTop="1" thickBot="1" x14ac:dyDescent="0.4">
      <c r="A5333" s="287" t="s">
        <v>1254</v>
      </c>
      <c r="B5333" s="288" t="str">
        <f>VLOOKUP(A5333,Lists!B:C,2,FALSE)</f>
        <v>TCD005</v>
      </c>
      <c r="C5333" s="288" t="str">
        <f>VLOOKUP(A5333,Lists!B:D,3,FALSE)</f>
        <v>TCD</v>
      </c>
      <c r="D5333" s="289" t="s">
        <v>648</v>
      </c>
      <c r="E5333" s="289">
        <v>1</v>
      </c>
      <c r="F5333" s="289" t="s">
        <v>3898</v>
      </c>
      <c r="G5333" s="289" t="s">
        <v>731</v>
      </c>
      <c r="H5333" s="278">
        <f t="shared" si="166"/>
        <v>2</v>
      </c>
      <c r="I5333" s="252"/>
      <c r="J5333" s="289"/>
      <c r="K5333" s="278" t="str">
        <f t="shared" si="167"/>
        <v>TCD005Restriction and obstruction of access to services and assistance</v>
      </c>
      <c r="L5333" s="290">
        <v>43580</v>
      </c>
      <c r="M5333" s="290" t="s">
        <v>3248</v>
      </c>
    </row>
    <row r="5334" spans="1:13" s="269" customFormat="1" ht="15.5" hidden="1" thickTop="1" thickBot="1" x14ac:dyDescent="0.4">
      <c r="A5334" s="283" t="s">
        <v>1254</v>
      </c>
      <c r="B5334" s="284" t="str">
        <f>VLOOKUP(A5334,Lists!B:C,2,FALSE)</f>
        <v>TCD005</v>
      </c>
      <c r="C5334" s="284" t="str">
        <f>VLOOKUP(A5334,Lists!B:D,3,FALSE)</f>
        <v>TCD</v>
      </c>
      <c r="D5334" s="285" t="s">
        <v>649</v>
      </c>
      <c r="E5334" s="285">
        <v>2</v>
      </c>
      <c r="F5334" s="285" t="s">
        <v>3898</v>
      </c>
      <c r="G5334" s="285" t="s">
        <v>731</v>
      </c>
      <c r="H5334" s="278">
        <f t="shared" si="166"/>
        <v>2</v>
      </c>
      <c r="I5334" s="251"/>
      <c r="J5334" s="285"/>
      <c r="K5334" s="278" t="str">
        <f t="shared" si="167"/>
        <v>TCD005Ongoing insecurity/hostilities affecting humanitarian assistance</v>
      </c>
      <c r="L5334" s="286">
        <v>43580</v>
      </c>
      <c r="M5334" s="286" t="s">
        <v>3248</v>
      </c>
    </row>
    <row r="5335" spans="1:13" s="269" customFormat="1" ht="15.5" hidden="1" thickTop="1" thickBot="1" x14ac:dyDescent="0.4">
      <c r="A5335" s="287" t="s">
        <v>1254</v>
      </c>
      <c r="B5335" s="288" t="str">
        <f>VLOOKUP(A5335,Lists!B:C,2,FALSE)</f>
        <v>TCD005</v>
      </c>
      <c r="C5335" s="288" t="str">
        <f>VLOOKUP(A5335,Lists!B:D,3,FALSE)</f>
        <v>TCD</v>
      </c>
      <c r="D5335" s="289" t="s">
        <v>650</v>
      </c>
      <c r="E5335" s="289">
        <v>2</v>
      </c>
      <c r="F5335" s="289" t="s">
        <v>3898</v>
      </c>
      <c r="G5335" s="289" t="s">
        <v>731</v>
      </c>
      <c r="H5335" s="278">
        <f t="shared" si="166"/>
        <v>2</v>
      </c>
      <c r="I5335" s="252"/>
      <c r="J5335" s="289"/>
      <c r="K5335" s="278" t="str">
        <f t="shared" si="167"/>
        <v xml:space="preserve">TCD005Presence of mines and improvised explosive devices </v>
      </c>
      <c r="L5335" s="290">
        <v>43580</v>
      </c>
      <c r="M5335" s="290" t="s">
        <v>3248</v>
      </c>
    </row>
    <row r="5336" spans="1:13" s="269" customFormat="1" ht="15.5" hidden="1" thickTop="1" thickBot="1" x14ac:dyDescent="0.4">
      <c r="A5336" s="283" t="s">
        <v>5803</v>
      </c>
      <c r="B5336" s="284" t="str">
        <f>VLOOKUP(A5336,Lists!B:C,2,FALSE)</f>
        <v>MWI002</v>
      </c>
      <c r="C5336" s="284" t="str">
        <f>VLOOKUP(A5336,Lists!B:D,3,FALSE)</f>
        <v>MWI</v>
      </c>
      <c r="D5336" s="285" t="s">
        <v>643</v>
      </c>
      <c r="E5336" s="285">
        <v>0</v>
      </c>
      <c r="F5336" s="285" t="s">
        <v>4220</v>
      </c>
      <c r="G5336" s="285" t="s">
        <v>731</v>
      </c>
      <c r="H5336" s="278">
        <f t="shared" si="166"/>
        <v>2</v>
      </c>
      <c r="I5336" s="251"/>
      <c r="J5336" s="285"/>
      <c r="K5336" s="278" t="str">
        <f t="shared" si="167"/>
        <v>MWI002Impediments to entry into country (bureaucratic and administrative)</v>
      </c>
      <c r="L5336" s="286">
        <v>43580</v>
      </c>
      <c r="M5336" s="286" t="s">
        <v>3248</v>
      </c>
    </row>
    <row r="5337" spans="1:13" s="269" customFormat="1" ht="15.5" hidden="1" thickTop="1" thickBot="1" x14ac:dyDescent="0.4">
      <c r="A5337" s="287" t="s">
        <v>5803</v>
      </c>
      <c r="B5337" s="288" t="str">
        <f>VLOOKUP(A5337,Lists!B:C,2,FALSE)</f>
        <v>MWI002</v>
      </c>
      <c r="C5337" s="288" t="str">
        <f>VLOOKUP(A5337,Lists!B:D,3,FALSE)</f>
        <v>MWI</v>
      </c>
      <c r="D5337" s="289" t="s">
        <v>644</v>
      </c>
      <c r="E5337" s="289">
        <v>0</v>
      </c>
      <c r="F5337" s="289" t="s">
        <v>4220</v>
      </c>
      <c r="G5337" s="289" t="s">
        <v>731</v>
      </c>
      <c r="H5337" s="278">
        <f t="shared" si="166"/>
        <v>2</v>
      </c>
      <c r="I5337" s="252"/>
      <c r="J5337" s="289"/>
      <c r="K5337" s="278" t="str">
        <f t="shared" si="167"/>
        <v>MWI002Restriction of movement (impediments to freedom of movement and/or administrative restrictions)</v>
      </c>
      <c r="L5337" s="290">
        <v>43580</v>
      </c>
      <c r="M5337" s="290" t="s">
        <v>3248</v>
      </c>
    </row>
    <row r="5338" spans="1:13" s="269" customFormat="1" ht="15.5" hidden="1" thickTop="1" thickBot="1" x14ac:dyDescent="0.4">
      <c r="A5338" s="283" t="s">
        <v>5803</v>
      </c>
      <c r="B5338" s="284" t="str">
        <f>VLOOKUP(A5338,Lists!B:C,2,FALSE)</f>
        <v>MWI002</v>
      </c>
      <c r="C5338" s="284" t="str">
        <f>VLOOKUP(A5338,Lists!B:D,3,FALSE)</f>
        <v>MWI</v>
      </c>
      <c r="D5338" s="285" t="s">
        <v>645</v>
      </c>
      <c r="E5338" s="285">
        <v>0</v>
      </c>
      <c r="F5338" s="285" t="s">
        <v>4220</v>
      </c>
      <c r="G5338" s="285" t="s">
        <v>731</v>
      </c>
      <c r="H5338" s="278">
        <f t="shared" si="166"/>
        <v>2</v>
      </c>
      <c r="I5338" s="251"/>
      <c r="J5338" s="285"/>
      <c r="K5338" s="278" t="str">
        <f t="shared" si="167"/>
        <v>MWI002Interference into implementation of humanitarian activities</v>
      </c>
      <c r="L5338" s="286">
        <v>43580</v>
      </c>
      <c r="M5338" s="286" t="s">
        <v>3248</v>
      </c>
    </row>
    <row r="5339" spans="1:13" s="269" customFormat="1" ht="15.5" hidden="1" thickTop="1" thickBot="1" x14ac:dyDescent="0.4">
      <c r="A5339" s="287" t="s">
        <v>5803</v>
      </c>
      <c r="B5339" s="288" t="str">
        <f>VLOOKUP(A5339,Lists!B:C,2,FALSE)</f>
        <v>MWI002</v>
      </c>
      <c r="C5339" s="288" t="str">
        <f>VLOOKUP(A5339,Lists!B:D,3,FALSE)</f>
        <v>MWI</v>
      </c>
      <c r="D5339" s="289" t="s">
        <v>646</v>
      </c>
      <c r="E5339" s="289">
        <v>0</v>
      </c>
      <c r="F5339" s="289" t="s">
        <v>4220</v>
      </c>
      <c r="G5339" s="289" t="s">
        <v>731</v>
      </c>
      <c r="H5339" s="278">
        <f t="shared" si="166"/>
        <v>2</v>
      </c>
      <c r="I5339" s="252"/>
      <c r="J5339" s="289"/>
      <c r="K5339" s="278" t="str">
        <f t="shared" si="167"/>
        <v>MWI002Violence against personnel, facilities and assets</v>
      </c>
      <c r="L5339" s="290">
        <v>43580</v>
      </c>
      <c r="M5339" s="290" t="s">
        <v>3248</v>
      </c>
    </row>
    <row r="5340" spans="1:13" s="269" customFormat="1" ht="15.5" hidden="1" thickTop="1" thickBot="1" x14ac:dyDescent="0.4">
      <c r="A5340" s="283" t="s">
        <v>5803</v>
      </c>
      <c r="B5340" s="284" t="str">
        <f>VLOOKUP(A5340,Lists!B:C,2,FALSE)</f>
        <v>MWI002</v>
      </c>
      <c r="C5340" s="284" t="str">
        <f>VLOOKUP(A5340,Lists!B:D,3,FALSE)</f>
        <v>MWI</v>
      </c>
      <c r="D5340" s="285" t="s">
        <v>647</v>
      </c>
      <c r="E5340" s="285">
        <v>0</v>
      </c>
      <c r="F5340" s="285" t="s">
        <v>4220</v>
      </c>
      <c r="G5340" s="285" t="s">
        <v>731</v>
      </c>
      <c r="H5340" s="278">
        <f t="shared" si="166"/>
        <v>2</v>
      </c>
      <c r="I5340" s="251"/>
      <c r="J5340" s="285"/>
      <c r="K5340" s="278" t="str">
        <f t="shared" si="167"/>
        <v>MWI002Denial of existence of humanitarian needs or entitlements to assistance</v>
      </c>
      <c r="L5340" s="286">
        <v>43580</v>
      </c>
      <c r="M5340" s="286" t="s">
        <v>3248</v>
      </c>
    </row>
    <row r="5341" spans="1:13" s="269" customFormat="1" ht="15.5" hidden="1" thickTop="1" thickBot="1" x14ac:dyDescent="0.4">
      <c r="A5341" s="287" t="s">
        <v>5803</v>
      </c>
      <c r="B5341" s="288" t="str">
        <f>VLOOKUP(A5341,Lists!B:C,2,FALSE)</f>
        <v>MWI002</v>
      </c>
      <c r="C5341" s="288" t="str">
        <f>VLOOKUP(A5341,Lists!B:D,3,FALSE)</f>
        <v>MWI</v>
      </c>
      <c r="D5341" s="289" t="s">
        <v>648</v>
      </c>
      <c r="E5341" s="289">
        <v>2</v>
      </c>
      <c r="F5341" s="289" t="s">
        <v>4220</v>
      </c>
      <c r="G5341" s="289" t="s">
        <v>731</v>
      </c>
      <c r="H5341" s="278">
        <f t="shared" si="166"/>
        <v>2</v>
      </c>
      <c r="I5341" s="252"/>
      <c r="J5341" s="289"/>
      <c r="K5341" s="278" t="str">
        <f t="shared" si="167"/>
        <v>MWI002Restriction and obstruction of access to services and assistance</v>
      </c>
      <c r="L5341" s="290">
        <v>43580</v>
      </c>
      <c r="M5341" s="290" t="s">
        <v>3248</v>
      </c>
    </row>
    <row r="5342" spans="1:13" s="269" customFormat="1" ht="15.5" hidden="1" thickTop="1" thickBot="1" x14ac:dyDescent="0.4">
      <c r="A5342" s="283" t="s">
        <v>5803</v>
      </c>
      <c r="B5342" s="284" t="str">
        <f>VLOOKUP(A5342,Lists!B:C,2,FALSE)</f>
        <v>MWI002</v>
      </c>
      <c r="C5342" s="284" t="str">
        <f>VLOOKUP(A5342,Lists!B:D,3,FALSE)</f>
        <v>MWI</v>
      </c>
      <c r="D5342" s="285" t="s">
        <v>649</v>
      </c>
      <c r="E5342" s="285">
        <v>0</v>
      </c>
      <c r="F5342" s="285" t="s">
        <v>4220</v>
      </c>
      <c r="G5342" s="285" t="s">
        <v>731</v>
      </c>
      <c r="H5342" s="278">
        <f t="shared" si="166"/>
        <v>2</v>
      </c>
      <c r="I5342" s="251"/>
      <c r="J5342" s="285"/>
      <c r="K5342" s="278" t="str">
        <f t="shared" si="167"/>
        <v>MWI002Ongoing insecurity/hostilities affecting humanitarian assistance</v>
      </c>
      <c r="L5342" s="286">
        <v>43580</v>
      </c>
      <c r="M5342" s="286" t="s">
        <v>3248</v>
      </c>
    </row>
    <row r="5343" spans="1:13" s="269" customFormat="1" ht="15.5" hidden="1" thickTop="1" thickBot="1" x14ac:dyDescent="0.4">
      <c r="A5343" s="287" t="s">
        <v>5803</v>
      </c>
      <c r="B5343" s="288" t="str">
        <f>VLOOKUP(A5343,Lists!B:C,2,FALSE)</f>
        <v>MWI002</v>
      </c>
      <c r="C5343" s="288" t="str">
        <f>VLOOKUP(A5343,Lists!B:D,3,FALSE)</f>
        <v>MWI</v>
      </c>
      <c r="D5343" s="289" t="s">
        <v>650</v>
      </c>
      <c r="E5343" s="289">
        <v>0</v>
      </c>
      <c r="F5343" s="289" t="s">
        <v>4220</v>
      </c>
      <c r="G5343" s="289" t="s">
        <v>731</v>
      </c>
      <c r="H5343" s="278">
        <f t="shared" si="166"/>
        <v>2</v>
      </c>
      <c r="I5343" s="252"/>
      <c r="J5343" s="289"/>
      <c r="K5343" s="278" t="str">
        <f t="shared" si="167"/>
        <v xml:space="preserve">MWI002Presence of mines and improvised explosive devices </v>
      </c>
      <c r="L5343" s="290">
        <v>43580</v>
      </c>
      <c r="M5343" s="290" t="s">
        <v>3248</v>
      </c>
    </row>
    <row r="5344" spans="1:13" s="269" customFormat="1" ht="15.5" hidden="1" thickTop="1" thickBot="1" x14ac:dyDescent="0.4">
      <c r="A5344" s="283" t="s">
        <v>5803</v>
      </c>
      <c r="B5344" s="284" t="str">
        <f>VLOOKUP(A5344,Lists!B:C,2,FALSE)</f>
        <v>MWI002</v>
      </c>
      <c r="C5344" s="284" t="str">
        <f>VLOOKUP(A5344,Lists!B:D,3,FALSE)</f>
        <v>MWI</v>
      </c>
      <c r="D5344" s="285" t="s">
        <v>651</v>
      </c>
      <c r="E5344" s="285">
        <v>3</v>
      </c>
      <c r="F5344" s="285" t="s">
        <v>4220</v>
      </c>
      <c r="G5344" s="285" t="s">
        <v>731</v>
      </c>
      <c r="H5344" s="278">
        <f t="shared" si="166"/>
        <v>2</v>
      </c>
      <c r="I5344" s="251"/>
      <c r="J5344" s="285"/>
      <c r="K5344" s="278" t="str">
        <f t="shared" si="167"/>
        <v>MWI002Physical constraints in the environment (obstacles related to terrain, climate, lack of infrastructure, etc.)</v>
      </c>
      <c r="L5344" s="286">
        <v>43580</v>
      </c>
      <c r="M5344" s="286" t="s">
        <v>3248</v>
      </c>
    </row>
    <row r="5345" spans="1:13" s="269" customFormat="1" ht="15.5" hidden="1" thickTop="1" thickBot="1" x14ac:dyDescent="0.4">
      <c r="A5345" s="287" t="s">
        <v>3493</v>
      </c>
      <c r="B5345" s="288" t="e">
        <f>VLOOKUP(A5345,Lists!B:C,2,FALSE)</f>
        <v>#N/A</v>
      </c>
      <c r="C5345" s="288" t="e">
        <f>VLOOKUP(A5345,Lists!B:D,3,FALSE)</f>
        <v>#N/A</v>
      </c>
      <c r="D5345" s="289" t="s">
        <v>643</v>
      </c>
      <c r="E5345" s="289">
        <v>0</v>
      </c>
      <c r="F5345" s="289" t="s">
        <v>4220</v>
      </c>
      <c r="G5345" s="289" t="s">
        <v>731</v>
      </c>
      <c r="H5345" s="278">
        <f t="shared" si="166"/>
        <v>2</v>
      </c>
      <c r="I5345" s="252"/>
      <c r="J5345" s="289"/>
      <c r="K5345" s="278" t="e">
        <f t="shared" si="167"/>
        <v>#N/A</v>
      </c>
      <c r="L5345" s="290">
        <v>43580</v>
      </c>
      <c r="M5345" s="290" t="s">
        <v>3248</v>
      </c>
    </row>
    <row r="5346" spans="1:13" s="269" customFormat="1" ht="15.5" hidden="1" thickTop="1" thickBot="1" x14ac:dyDescent="0.4">
      <c r="A5346" s="283" t="s">
        <v>3493</v>
      </c>
      <c r="B5346" s="284" t="e">
        <f>VLOOKUP(A5346,Lists!B:C,2,FALSE)</f>
        <v>#N/A</v>
      </c>
      <c r="C5346" s="284" t="e">
        <f>VLOOKUP(A5346,Lists!B:D,3,FALSE)</f>
        <v>#N/A</v>
      </c>
      <c r="D5346" s="285" t="s">
        <v>644</v>
      </c>
      <c r="E5346" s="285">
        <v>0</v>
      </c>
      <c r="F5346" s="285" t="s">
        <v>4220</v>
      </c>
      <c r="G5346" s="285" t="s">
        <v>731</v>
      </c>
      <c r="H5346" s="278">
        <f t="shared" si="166"/>
        <v>2</v>
      </c>
      <c r="I5346" s="251"/>
      <c r="J5346" s="285"/>
      <c r="K5346" s="278" t="e">
        <f t="shared" si="167"/>
        <v>#N/A</v>
      </c>
      <c r="L5346" s="286">
        <v>43580</v>
      </c>
      <c r="M5346" s="286" t="s">
        <v>3248</v>
      </c>
    </row>
    <row r="5347" spans="1:13" s="269" customFormat="1" ht="15.5" hidden="1" thickTop="1" thickBot="1" x14ac:dyDescent="0.4">
      <c r="A5347" s="287" t="s">
        <v>3493</v>
      </c>
      <c r="B5347" s="288" t="e">
        <f>VLOOKUP(A5347,Lists!B:C,2,FALSE)</f>
        <v>#N/A</v>
      </c>
      <c r="C5347" s="288" t="e">
        <f>VLOOKUP(A5347,Lists!B:D,3,FALSE)</f>
        <v>#N/A</v>
      </c>
      <c r="D5347" s="289" t="s">
        <v>645</v>
      </c>
      <c r="E5347" s="289">
        <v>0</v>
      </c>
      <c r="F5347" s="289" t="s">
        <v>4220</v>
      </c>
      <c r="G5347" s="289" t="s">
        <v>731</v>
      </c>
      <c r="H5347" s="278">
        <f t="shared" si="166"/>
        <v>2</v>
      </c>
      <c r="I5347" s="252"/>
      <c r="J5347" s="289"/>
      <c r="K5347" s="278" t="e">
        <f t="shared" si="167"/>
        <v>#N/A</v>
      </c>
      <c r="L5347" s="290">
        <v>43580</v>
      </c>
      <c r="M5347" s="290" t="s">
        <v>3248</v>
      </c>
    </row>
    <row r="5348" spans="1:13" s="269" customFormat="1" ht="15.5" hidden="1" thickTop="1" thickBot="1" x14ac:dyDescent="0.4">
      <c r="A5348" s="283" t="s">
        <v>3493</v>
      </c>
      <c r="B5348" s="284" t="e">
        <f>VLOOKUP(A5348,Lists!B:C,2,FALSE)</f>
        <v>#N/A</v>
      </c>
      <c r="C5348" s="284" t="e">
        <f>VLOOKUP(A5348,Lists!B:D,3,FALSE)</f>
        <v>#N/A</v>
      </c>
      <c r="D5348" s="285" t="s">
        <v>646</v>
      </c>
      <c r="E5348" s="285">
        <v>0</v>
      </c>
      <c r="F5348" s="285" t="s">
        <v>4220</v>
      </c>
      <c r="G5348" s="285" t="s">
        <v>731</v>
      </c>
      <c r="H5348" s="278">
        <f t="shared" si="166"/>
        <v>2</v>
      </c>
      <c r="I5348" s="251"/>
      <c r="J5348" s="285"/>
      <c r="K5348" s="278" t="e">
        <f t="shared" si="167"/>
        <v>#N/A</v>
      </c>
      <c r="L5348" s="286">
        <v>43580</v>
      </c>
      <c r="M5348" s="286" t="s">
        <v>3248</v>
      </c>
    </row>
    <row r="5349" spans="1:13" s="269" customFormat="1" ht="15.5" hidden="1" thickTop="1" thickBot="1" x14ac:dyDescent="0.4">
      <c r="A5349" s="287" t="s">
        <v>3493</v>
      </c>
      <c r="B5349" s="288" t="e">
        <f>VLOOKUP(A5349,Lists!B:C,2,FALSE)</f>
        <v>#N/A</v>
      </c>
      <c r="C5349" s="288" t="e">
        <f>VLOOKUP(A5349,Lists!B:D,3,FALSE)</f>
        <v>#N/A</v>
      </c>
      <c r="D5349" s="289" t="s">
        <v>647</v>
      </c>
      <c r="E5349" s="289">
        <v>0</v>
      </c>
      <c r="F5349" s="289" t="s">
        <v>4220</v>
      </c>
      <c r="G5349" s="289" t="s">
        <v>731</v>
      </c>
      <c r="H5349" s="278">
        <f t="shared" si="166"/>
        <v>2</v>
      </c>
      <c r="I5349" s="252"/>
      <c r="J5349" s="289"/>
      <c r="K5349" s="278" t="e">
        <f t="shared" si="167"/>
        <v>#N/A</v>
      </c>
      <c r="L5349" s="290">
        <v>43580</v>
      </c>
      <c r="M5349" s="290" t="s">
        <v>3248</v>
      </c>
    </row>
    <row r="5350" spans="1:13" s="269" customFormat="1" ht="15.5" hidden="1" thickTop="1" thickBot="1" x14ac:dyDescent="0.4">
      <c r="A5350" s="283" t="s">
        <v>3493</v>
      </c>
      <c r="B5350" s="284" t="e">
        <f>VLOOKUP(A5350,Lists!B:C,2,FALSE)</f>
        <v>#N/A</v>
      </c>
      <c r="C5350" s="284" t="e">
        <f>VLOOKUP(A5350,Lists!B:D,3,FALSE)</f>
        <v>#N/A</v>
      </c>
      <c r="D5350" s="285" t="s">
        <v>648</v>
      </c>
      <c r="E5350" s="285">
        <v>2</v>
      </c>
      <c r="F5350" s="285" t="s">
        <v>4220</v>
      </c>
      <c r="G5350" s="285" t="s">
        <v>731</v>
      </c>
      <c r="H5350" s="278">
        <f t="shared" si="166"/>
        <v>2</v>
      </c>
      <c r="I5350" s="251"/>
      <c r="J5350" s="285"/>
      <c r="K5350" s="278" t="e">
        <f t="shared" si="167"/>
        <v>#N/A</v>
      </c>
      <c r="L5350" s="286">
        <v>43580</v>
      </c>
      <c r="M5350" s="286" t="s">
        <v>3248</v>
      </c>
    </row>
    <row r="5351" spans="1:13" s="269" customFormat="1" ht="15.5" hidden="1" thickTop="1" thickBot="1" x14ac:dyDescent="0.4">
      <c r="A5351" s="287" t="s">
        <v>3493</v>
      </c>
      <c r="B5351" s="288" t="e">
        <f>VLOOKUP(A5351,Lists!B:C,2,FALSE)</f>
        <v>#N/A</v>
      </c>
      <c r="C5351" s="288" t="e">
        <f>VLOOKUP(A5351,Lists!B:D,3,FALSE)</f>
        <v>#N/A</v>
      </c>
      <c r="D5351" s="289" t="s">
        <v>649</v>
      </c>
      <c r="E5351" s="289">
        <v>0</v>
      </c>
      <c r="F5351" s="289" t="s">
        <v>4220</v>
      </c>
      <c r="G5351" s="289" t="s">
        <v>731</v>
      </c>
      <c r="H5351" s="278">
        <f t="shared" si="166"/>
        <v>2</v>
      </c>
      <c r="I5351" s="252"/>
      <c r="J5351" s="289"/>
      <c r="K5351" s="278" t="e">
        <f t="shared" si="167"/>
        <v>#N/A</v>
      </c>
      <c r="L5351" s="290">
        <v>43580</v>
      </c>
      <c r="M5351" s="290" t="s">
        <v>3248</v>
      </c>
    </row>
    <row r="5352" spans="1:13" s="269" customFormat="1" ht="15.5" hidden="1" thickTop="1" thickBot="1" x14ac:dyDescent="0.4">
      <c r="A5352" s="283" t="s">
        <v>3493</v>
      </c>
      <c r="B5352" s="284" t="e">
        <f>VLOOKUP(A5352,Lists!B:C,2,FALSE)</f>
        <v>#N/A</v>
      </c>
      <c r="C5352" s="284" t="e">
        <f>VLOOKUP(A5352,Lists!B:D,3,FALSE)</f>
        <v>#N/A</v>
      </c>
      <c r="D5352" s="285" t="s">
        <v>650</v>
      </c>
      <c r="E5352" s="285">
        <v>0</v>
      </c>
      <c r="F5352" s="285" t="s">
        <v>4220</v>
      </c>
      <c r="G5352" s="285" t="s">
        <v>731</v>
      </c>
      <c r="H5352" s="278">
        <f t="shared" si="166"/>
        <v>2</v>
      </c>
      <c r="I5352" s="251"/>
      <c r="J5352" s="285"/>
      <c r="K5352" s="278" t="e">
        <f t="shared" si="167"/>
        <v>#N/A</v>
      </c>
      <c r="L5352" s="286">
        <v>43580</v>
      </c>
      <c r="M5352" s="286" t="s">
        <v>3248</v>
      </c>
    </row>
    <row r="5353" spans="1:13" s="269" customFormat="1" ht="15.5" hidden="1" thickTop="1" thickBot="1" x14ac:dyDescent="0.4">
      <c r="A5353" s="287" t="s">
        <v>3493</v>
      </c>
      <c r="B5353" s="288" t="e">
        <f>VLOOKUP(A5353,Lists!B:C,2,FALSE)</f>
        <v>#N/A</v>
      </c>
      <c r="C5353" s="288" t="e">
        <f>VLOOKUP(A5353,Lists!B:D,3,FALSE)</f>
        <v>#N/A</v>
      </c>
      <c r="D5353" s="289" t="s">
        <v>651</v>
      </c>
      <c r="E5353" s="289">
        <v>3</v>
      </c>
      <c r="F5353" s="289" t="s">
        <v>4220</v>
      </c>
      <c r="G5353" s="289" t="s">
        <v>731</v>
      </c>
      <c r="H5353" s="278">
        <f t="shared" si="166"/>
        <v>2</v>
      </c>
      <c r="I5353" s="252"/>
      <c r="J5353" s="289"/>
      <c r="K5353" s="278" t="e">
        <f t="shared" si="167"/>
        <v>#N/A</v>
      </c>
      <c r="L5353" s="290">
        <v>43580</v>
      </c>
      <c r="M5353" s="290" t="s">
        <v>3248</v>
      </c>
    </row>
    <row r="5354" spans="1:13" s="269" customFormat="1" ht="15.5" hidden="1" thickTop="1" thickBot="1" x14ac:dyDescent="0.4">
      <c r="A5354" s="283" t="s">
        <v>4205</v>
      </c>
      <c r="B5354" s="284" t="str">
        <f>VLOOKUP(A5354,Lists!B:C,2,FALSE)</f>
        <v>REG003</v>
      </c>
      <c r="C5354" s="284" t="str">
        <f>VLOOKUP(A5354,Lists!B:D,3,FALSE)</f>
        <v>IND, PAK</v>
      </c>
      <c r="D5354" s="285" t="s">
        <v>522</v>
      </c>
      <c r="E5354" s="285">
        <v>1561969634</v>
      </c>
      <c r="F5354" s="285" t="s">
        <v>4211</v>
      </c>
      <c r="G5354" s="285" t="s">
        <v>731</v>
      </c>
      <c r="H5354" s="278">
        <f t="shared" si="166"/>
        <v>2</v>
      </c>
      <c r="I5354" s="251" t="s">
        <v>4213</v>
      </c>
      <c r="J5354" s="285" t="s">
        <v>4217</v>
      </c>
      <c r="K5354" s="278" t="str">
        <f t="shared" si="167"/>
        <v>REG003Total population</v>
      </c>
      <c r="L5354" s="286">
        <v>43580</v>
      </c>
      <c r="M5354" s="286" t="s">
        <v>3249</v>
      </c>
    </row>
    <row r="5355" spans="1:13" s="269" customFormat="1" ht="15.5" hidden="1" thickTop="1" thickBot="1" x14ac:dyDescent="0.4">
      <c r="A5355" s="287" t="s">
        <v>4205</v>
      </c>
      <c r="B5355" s="288" t="str">
        <f>VLOOKUP(A5355,Lists!B:C,2,FALSE)</f>
        <v>REG003</v>
      </c>
      <c r="C5355" s="288" t="str">
        <f>VLOOKUP(A5355,Lists!B:D,3,FALSE)</f>
        <v>IND, PAK</v>
      </c>
      <c r="D5355" s="289" t="s">
        <v>660</v>
      </c>
      <c r="E5355" s="289">
        <v>235533</v>
      </c>
      <c r="F5355" s="289" t="s">
        <v>4212</v>
      </c>
      <c r="G5355" s="289" t="s">
        <v>731</v>
      </c>
      <c r="H5355" s="278">
        <f t="shared" si="166"/>
        <v>2</v>
      </c>
      <c r="I5355" s="252" t="s">
        <v>4214</v>
      </c>
      <c r="J5355" s="289" t="s">
        <v>3000</v>
      </c>
      <c r="K5355" s="278" t="str">
        <f t="shared" si="167"/>
        <v>REG003Landmass affected</v>
      </c>
      <c r="L5355" s="290">
        <v>43580</v>
      </c>
      <c r="M5355" s="290" t="s">
        <v>3249</v>
      </c>
    </row>
    <row r="5356" spans="1:13" s="269" customFormat="1" ht="15.5" hidden="1" thickTop="1" thickBot="1" x14ac:dyDescent="0.4">
      <c r="A5356" s="283" t="s">
        <v>4205</v>
      </c>
      <c r="B5356" s="284" t="str">
        <f>VLOOKUP(A5356,Lists!B:C,2,FALSE)</f>
        <v>REG003</v>
      </c>
      <c r="C5356" s="284" t="str">
        <f>VLOOKUP(A5356,Lists!B:D,3,FALSE)</f>
        <v>IND, PAK</v>
      </c>
      <c r="D5356" s="285" t="s">
        <v>737</v>
      </c>
      <c r="E5356" s="285">
        <v>16991302</v>
      </c>
      <c r="F5356" s="285" t="s">
        <v>4212</v>
      </c>
      <c r="G5356" s="285" t="s">
        <v>731</v>
      </c>
      <c r="H5356" s="278">
        <f t="shared" si="166"/>
        <v>2</v>
      </c>
      <c r="I5356" s="251" t="s">
        <v>4214</v>
      </c>
      <c r="J5356" s="285" t="s">
        <v>4216</v>
      </c>
      <c r="K5356" s="278" t="str">
        <f t="shared" si="167"/>
        <v>REG003People exposed</v>
      </c>
      <c r="L5356" s="286">
        <v>43580</v>
      </c>
      <c r="M5356" s="286" t="s">
        <v>3249</v>
      </c>
    </row>
    <row r="5357" spans="1:13" s="269" customFormat="1" ht="15.5" hidden="1" thickTop="1" thickBot="1" x14ac:dyDescent="0.4">
      <c r="A5357" s="287" t="s">
        <v>4205</v>
      </c>
      <c r="B5357" s="288" t="str">
        <f>VLOOKUP(A5357,Lists!B:C,2,FALSE)</f>
        <v>REG003</v>
      </c>
      <c r="C5357" s="288" t="str">
        <f>VLOOKUP(A5357,Lists!B:D,3,FALSE)</f>
        <v>IND, PAK</v>
      </c>
      <c r="D5357" s="289" t="s">
        <v>533</v>
      </c>
      <c r="E5357" s="289" t="s">
        <v>446</v>
      </c>
      <c r="F5357" s="289" t="s">
        <v>446</v>
      </c>
      <c r="G5357" s="289" t="s">
        <v>446</v>
      </c>
      <c r="H5357" s="278" t="str">
        <f t="shared" si="166"/>
        <v>x</v>
      </c>
      <c r="I5357" s="252" t="s">
        <v>446</v>
      </c>
      <c r="J5357" s="289" t="s">
        <v>4218</v>
      </c>
      <c r="K5357" s="278" t="str">
        <f t="shared" si="167"/>
        <v>REG003People affected</v>
      </c>
      <c r="L5357" s="290">
        <v>43580</v>
      </c>
      <c r="M5357" s="290" t="s">
        <v>3249</v>
      </c>
    </row>
    <row r="5358" spans="1:13" s="269" customFormat="1" ht="15.5" thickTop="1" thickBot="1" x14ac:dyDescent="0.4">
      <c r="A5358" s="283" t="s">
        <v>4205</v>
      </c>
      <c r="B5358" s="284" t="str">
        <f>VLOOKUP(A5358,Lists!B:C,2,FALSE)</f>
        <v>REG003</v>
      </c>
      <c r="C5358" s="284" t="str">
        <f>VLOOKUP(A5358,Lists!B:D,3,FALSE)</f>
        <v>IND, PAK</v>
      </c>
      <c r="D5358" s="285" t="s">
        <v>666</v>
      </c>
      <c r="E5358" s="285" t="s">
        <v>446</v>
      </c>
      <c r="F5358" s="285" t="s">
        <v>3490</v>
      </c>
      <c r="G5358" s="285" t="s">
        <v>446</v>
      </c>
      <c r="H5358" s="278" t="str">
        <f t="shared" si="166"/>
        <v>x</v>
      </c>
      <c r="I5358" s="251" t="s">
        <v>3491</v>
      </c>
      <c r="J5358" s="285" t="s">
        <v>4215</v>
      </c>
      <c r="K5358" s="278" t="str">
        <f t="shared" si="167"/>
        <v>REG003People displaced</v>
      </c>
      <c r="L5358" s="286">
        <v>43580</v>
      </c>
      <c r="M5358" s="286" t="s">
        <v>3249</v>
      </c>
    </row>
    <row r="5359" spans="1:13" s="269" customFormat="1" ht="15.5" hidden="1" thickTop="1" thickBot="1" x14ac:dyDescent="0.4">
      <c r="A5359" s="287" t="s">
        <v>4205</v>
      </c>
      <c r="B5359" s="288" t="str">
        <f>VLOOKUP(A5359,Lists!B:C,2,FALSE)</f>
        <v>REG003</v>
      </c>
      <c r="C5359" s="288" t="str">
        <f>VLOOKUP(A5359,Lists!B:D,3,FALSE)</f>
        <v>IND, PAK</v>
      </c>
      <c r="D5359" s="289" t="s">
        <v>5027</v>
      </c>
      <c r="E5359" s="289" t="s">
        <v>446</v>
      </c>
      <c r="F5359" s="289" t="s">
        <v>446</v>
      </c>
      <c r="G5359" s="289" t="s">
        <v>446</v>
      </c>
      <c r="H5359" s="278" t="str">
        <f t="shared" si="166"/>
        <v>x</v>
      </c>
      <c r="I5359" s="252" t="s">
        <v>446</v>
      </c>
      <c r="J5359" s="289" t="s">
        <v>4218</v>
      </c>
      <c r="K5359" s="278" t="str">
        <f t="shared" si="167"/>
        <v>REG003Injuries reported</v>
      </c>
      <c r="L5359" s="290">
        <v>43580</v>
      </c>
      <c r="M5359" s="290" t="s">
        <v>3249</v>
      </c>
    </row>
    <row r="5360" spans="1:13" s="269" customFormat="1" ht="15.5" hidden="1" thickTop="1" thickBot="1" x14ac:dyDescent="0.4">
      <c r="A5360" s="283" t="s">
        <v>4205</v>
      </c>
      <c r="B5360" s="284" t="str">
        <f>VLOOKUP(A5360,Lists!B:C,2,FALSE)</f>
        <v>REG003</v>
      </c>
      <c r="C5360" s="284" t="str">
        <f>VLOOKUP(A5360,Lists!B:D,3,FALSE)</f>
        <v>IND, PAK</v>
      </c>
      <c r="D5360" s="285" t="s">
        <v>5028</v>
      </c>
      <c r="E5360" s="285" t="s">
        <v>446</v>
      </c>
      <c r="F5360" s="285" t="s">
        <v>446</v>
      </c>
      <c r="G5360" s="285" t="s">
        <v>446</v>
      </c>
      <c r="H5360" s="278" t="str">
        <f t="shared" si="166"/>
        <v>x</v>
      </c>
      <c r="I5360" s="251" t="s">
        <v>446</v>
      </c>
      <c r="J5360" s="285" t="s">
        <v>4218</v>
      </c>
      <c r="K5360" s="278" t="str">
        <f t="shared" si="167"/>
        <v>REG003Illness cases reported</v>
      </c>
      <c r="L5360" s="286">
        <v>43580</v>
      </c>
      <c r="M5360" s="286" t="s">
        <v>3249</v>
      </c>
    </row>
    <row r="5361" spans="1:13" s="269" customFormat="1" ht="15.5" hidden="1" thickTop="1" thickBot="1" x14ac:dyDescent="0.4">
      <c r="A5361" s="287" t="s">
        <v>4205</v>
      </c>
      <c r="B5361" s="288" t="str">
        <f>VLOOKUP(A5361,Lists!B:C,2,FALSE)</f>
        <v>REG003</v>
      </c>
      <c r="C5361" s="288" t="str">
        <f>VLOOKUP(A5361,Lists!B:D,3,FALSE)</f>
        <v>IND, PAK</v>
      </c>
      <c r="D5361" s="289" t="s">
        <v>5029</v>
      </c>
      <c r="E5361" s="289">
        <v>354</v>
      </c>
      <c r="F5361" s="289" t="s">
        <v>4001</v>
      </c>
      <c r="G5361" s="289" t="s">
        <v>731</v>
      </c>
      <c r="H5361" s="278">
        <f t="shared" si="166"/>
        <v>2</v>
      </c>
      <c r="I5361" s="252" t="s">
        <v>1354</v>
      </c>
      <c r="J5361" s="289" t="s">
        <v>4276</v>
      </c>
      <c r="K5361" s="278" t="str">
        <f t="shared" si="167"/>
        <v>REG003Fatalities reported</v>
      </c>
      <c r="L5361" s="290">
        <v>43580</v>
      </c>
      <c r="M5361" s="290" t="s">
        <v>3249</v>
      </c>
    </row>
    <row r="5362" spans="1:13" s="269" customFormat="1" ht="15.5" hidden="1" thickTop="1" thickBot="1" x14ac:dyDescent="0.4">
      <c r="A5362" s="283" t="s">
        <v>4205</v>
      </c>
      <c r="B5362" s="284" t="str">
        <f>VLOOKUP(A5362,Lists!B:C,2,FALSE)</f>
        <v>REG003</v>
      </c>
      <c r="C5362" s="284" t="str">
        <f>VLOOKUP(A5362,Lists!B:D,3,FALSE)</f>
        <v>IND, PAK</v>
      </c>
      <c r="D5362" s="285" t="s">
        <v>5108</v>
      </c>
      <c r="E5362" s="285" t="s">
        <v>446</v>
      </c>
      <c r="F5362" s="285" t="s">
        <v>446</v>
      </c>
      <c r="G5362" s="285" t="s">
        <v>446</v>
      </c>
      <c r="H5362" s="278" t="str">
        <f t="shared" si="166"/>
        <v>x</v>
      </c>
      <c r="I5362" s="251" t="s">
        <v>446</v>
      </c>
      <c r="J5362" s="285" t="s">
        <v>4218</v>
      </c>
      <c r="K5362" s="278" t="str">
        <f t="shared" si="167"/>
        <v>REG003Buildings damaged</v>
      </c>
      <c r="L5362" s="286">
        <v>43580</v>
      </c>
      <c r="M5362" s="286" t="s">
        <v>3249</v>
      </c>
    </row>
    <row r="5363" spans="1:13" s="269" customFormat="1" ht="15.5" hidden="1" thickTop="1" thickBot="1" x14ac:dyDescent="0.4">
      <c r="A5363" s="287" t="s">
        <v>4205</v>
      </c>
      <c r="B5363" s="288" t="str">
        <f>VLOOKUP(A5363,Lists!B:C,2,FALSE)</f>
        <v>REG003</v>
      </c>
      <c r="C5363" s="288" t="str">
        <f>VLOOKUP(A5363,Lists!B:D,3,FALSE)</f>
        <v>IND, PAK</v>
      </c>
      <c r="D5363" s="289" t="s">
        <v>5109</v>
      </c>
      <c r="E5363" s="289" t="s">
        <v>446</v>
      </c>
      <c r="F5363" s="289" t="s">
        <v>446</v>
      </c>
      <c r="G5363" s="289" t="s">
        <v>446</v>
      </c>
      <c r="H5363" s="278" t="str">
        <f t="shared" si="166"/>
        <v>x</v>
      </c>
      <c r="I5363" s="252" t="s">
        <v>446</v>
      </c>
      <c r="J5363" s="289" t="s">
        <v>4218</v>
      </c>
      <c r="K5363" s="278" t="str">
        <f t="shared" si="167"/>
        <v>REG003Buildings destroyed</v>
      </c>
      <c r="L5363" s="290">
        <v>43580</v>
      </c>
      <c r="M5363" s="290" t="s">
        <v>3249</v>
      </c>
    </row>
    <row r="5364" spans="1:13" s="269" customFormat="1" ht="15.5" hidden="1" thickTop="1" thickBot="1" x14ac:dyDescent="0.4">
      <c r="A5364" s="283" t="s">
        <v>4205</v>
      </c>
      <c r="B5364" s="284" t="str">
        <f>VLOOKUP(A5364,Lists!B:C,2,FALSE)</f>
        <v>REG003</v>
      </c>
      <c r="C5364" s="284" t="str">
        <f>VLOOKUP(A5364,Lists!B:D,3,FALSE)</f>
        <v>IND, PAK</v>
      </c>
      <c r="D5364" s="285" t="s">
        <v>742</v>
      </c>
      <c r="E5364" s="285" t="s">
        <v>446</v>
      </c>
      <c r="F5364" s="285" t="s">
        <v>446</v>
      </c>
      <c r="G5364" s="285" t="s">
        <v>446</v>
      </c>
      <c r="H5364" s="278" t="str">
        <f t="shared" si="166"/>
        <v>x</v>
      </c>
      <c r="I5364" s="251" t="s">
        <v>446</v>
      </c>
      <c r="J5364" s="285" t="s">
        <v>4218</v>
      </c>
      <c r="K5364" s="278" t="str">
        <f t="shared" si="167"/>
        <v>REG003Economic Losses</v>
      </c>
      <c r="L5364" s="286">
        <v>43580</v>
      </c>
      <c r="M5364" s="286" t="s">
        <v>3249</v>
      </c>
    </row>
    <row r="5365" spans="1:13" s="269" customFormat="1" ht="15.5" hidden="1" thickTop="1" thickBot="1" x14ac:dyDescent="0.4">
      <c r="A5365" s="287" t="s">
        <v>4205</v>
      </c>
      <c r="B5365" s="288" t="str">
        <f>VLOOKUP(A5365,Lists!B:C,2,FALSE)</f>
        <v>REG003</v>
      </c>
      <c r="C5365" s="288" t="str">
        <f>VLOOKUP(A5365,Lists!B:D,3,FALSE)</f>
        <v>IND, PAK</v>
      </c>
      <c r="D5365" s="289" t="s">
        <v>752</v>
      </c>
      <c r="E5365" s="289" t="s">
        <v>446</v>
      </c>
      <c r="F5365" s="289" t="s">
        <v>446</v>
      </c>
      <c r="G5365" s="289" t="s">
        <v>446</v>
      </c>
      <c r="H5365" s="278" t="str">
        <f t="shared" si="166"/>
        <v>x</v>
      </c>
      <c r="I5365" s="252" t="s">
        <v>446</v>
      </c>
      <c r="J5365" s="289" t="s">
        <v>4218</v>
      </c>
      <c r="K5365" s="278" t="str">
        <f t="shared" si="167"/>
        <v>REG003People in Need</v>
      </c>
      <c r="L5365" s="290">
        <v>43580</v>
      </c>
      <c r="M5365" s="290" t="s">
        <v>3249</v>
      </c>
    </row>
    <row r="5366" spans="1:13" s="269" customFormat="1" ht="15.5" hidden="1" thickTop="1" thickBot="1" x14ac:dyDescent="0.4">
      <c r="A5366" s="283" t="s">
        <v>4205</v>
      </c>
      <c r="B5366" s="284" t="str">
        <f>VLOOKUP(A5366,Lists!B:C,2,FALSE)</f>
        <v>REG003</v>
      </c>
      <c r="C5366" s="284" t="str">
        <f>VLOOKUP(A5366,Lists!B:D,3,FALSE)</f>
        <v>IND, PAK</v>
      </c>
      <c r="D5366" s="285" t="s">
        <v>5110</v>
      </c>
      <c r="E5366" s="285" t="s">
        <v>446</v>
      </c>
      <c r="F5366" s="285" t="s">
        <v>446</v>
      </c>
      <c r="G5366" s="285" t="s">
        <v>730</v>
      </c>
      <c r="H5366" s="278">
        <f t="shared" si="166"/>
        <v>3</v>
      </c>
      <c r="I5366" s="251" t="s">
        <v>446</v>
      </c>
      <c r="J5366" s="285" t="s">
        <v>4218</v>
      </c>
      <c r="K5366" s="278" t="str">
        <f t="shared" si="167"/>
        <v>REG003Minimal humanitarian conditions - Level 1</v>
      </c>
      <c r="L5366" s="286">
        <v>43580</v>
      </c>
      <c r="M5366" s="286" t="s">
        <v>3249</v>
      </c>
    </row>
    <row r="5367" spans="1:13" s="269" customFormat="1" ht="15.5" hidden="1" thickTop="1" thickBot="1" x14ac:dyDescent="0.4">
      <c r="A5367" s="287" t="s">
        <v>4205</v>
      </c>
      <c r="B5367" s="288" t="str">
        <f>VLOOKUP(A5367,Lists!B:C,2,FALSE)</f>
        <v>REG003</v>
      </c>
      <c r="C5367" s="288" t="str">
        <f>VLOOKUP(A5367,Lists!B:D,3,FALSE)</f>
        <v>IND, PAK</v>
      </c>
      <c r="D5367" s="289" t="s">
        <v>5111</v>
      </c>
      <c r="E5367" s="289" t="s">
        <v>446</v>
      </c>
      <c r="F5367" s="289" t="s">
        <v>446</v>
      </c>
      <c r="G5367" s="289" t="s">
        <v>730</v>
      </c>
      <c r="H5367" s="278">
        <f t="shared" si="166"/>
        <v>3</v>
      </c>
      <c r="I5367" s="252" t="s">
        <v>446</v>
      </c>
      <c r="J5367" s="289" t="s">
        <v>4218</v>
      </c>
      <c r="K5367" s="278" t="str">
        <f t="shared" si="167"/>
        <v>REG003Stressed humanitarian conditions - Level 2</v>
      </c>
      <c r="L5367" s="290">
        <v>43580</v>
      </c>
      <c r="M5367" s="290" t="s">
        <v>3249</v>
      </c>
    </row>
    <row r="5368" spans="1:13" s="269" customFormat="1" ht="15.5" hidden="1" thickTop="1" thickBot="1" x14ac:dyDescent="0.4">
      <c r="A5368" s="283" t="s">
        <v>4205</v>
      </c>
      <c r="B5368" s="284" t="str">
        <f>VLOOKUP(A5368,Lists!B:C,2,FALSE)</f>
        <v>REG003</v>
      </c>
      <c r="C5368" s="284" t="str">
        <f>VLOOKUP(A5368,Lists!B:D,3,FALSE)</f>
        <v>IND, PAK</v>
      </c>
      <c r="D5368" s="285" t="s">
        <v>5112</v>
      </c>
      <c r="E5368" s="285" t="s">
        <v>446</v>
      </c>
      <c r="F5368" s="285" t="s">
        <v>446</v>
      </c>
      <c r="G5368" s="285" t="s">
        <v>730</v>
      </c>
      <c r="H5368" s="278">
        <f t="shared" si="166"/>
        <v>3</v>
      </c>
      <c r="I5368" s="251" t="s">
        <v>446</v>
      </c>
      <c r="J5368" s="285" t="s">
        <v>4218</v>
      </c>
      <c r="K5368" s="278" t="str">
        <f t="shared" si="167"/>
        <v>REG003Moderate humanitarian conditions - Level 3</v>
      </c>
      <c r="L5368" s="286">
        <v>43580</v>
      </c>
      <c r="M5368" s="286" t="s">
        <v>3249</v>
      </c>
    </row>
    <row r="5369" spans="1:13" s="269" customFormat="1" ht="15.5" hidden="1" thickTop="1" thickBot="1" x14ac:dyDescent="0.4">
      <c r="A5369" s="287" t="s">
        <v>4205</v>
      </c>
      <c r="B5369" s="288" t="str">
        <f>VLOOKUP(A5369,Lists!B:C,2,FALSE)</f>
        <v>REG003</v>
      </c>
      <c r="C5369" s="288" t="str">
        <f>VLOOKUP(A5369,Lists!B:D,3,FALSE)</f>
        <v>IND, PAK</v>
      </c>
      <c r="D5369" s="289" t="s">
        <v>5113</v>
      </c>
      <c r="E5369" s="289" t="s">
        <v>446</v>
      </c>
      <c r="F5369" s="289" t="s">
        <v>446</v>
      </c>
      <c r="G5369" s="289" t="s">
        <v>730</v>
      </c>
      <c r="H5369" s="278">
        <f t="shared" si="166"/>
        <v>3</v>
      </c>
      <c r="I5369" s="252" t="s">
        <v>446</v>
      </c>
      <c r="J5369" s="289" t="s">
        <v>4218</v>
      </c>
      <c r="K5369" s="278" t="str">
        <f t="shared" si="167"/>
        <v>REG003Severe humanitarian conditions - Level 4</v>
      </c>
      <c r="L5369" s="290">
        <v>43580</v>
      </c>
      <c r="M5369" s="290" t="s">
        <v>3249</v>
      </c>
    </row>
    <row r="5370" spans="1:13" s="269" customFormat="1" ht="15.5" hidden="1" thickTop="1" thickBot="1" x14ac:dyDescent="0.4">
      <c r="A5370" s="283" t="s">
        <v>4205</v>
      </c>
      <c r="B5370" s="284" t="str">
        <f>VLOOKUP(A5370,Lists!B:C,2,FALSE)</f>
        <v>REG003</v>
      </c>
      <c r="C5370" s="284" t="str">
        <f>VLOOKUP(A5370,Lists!B:D,3,FALSE)</f>
        <v>IND, PAK</v>
      </c>
      <c r="D5370" s="285" t="s">
        <v>5114</v>
      </c>
      <c r="E5370" s="285" t="s">
        <v>446</v>
      </c>
      <c r="F5370" s="285" t="s">
        <v>446</v>
      </c>
      <c r="G5370" s="285" t="s">
        <v>730</v>
      </c>
      <c r="H5370" s="278">
        <f t="shared" si="166"/>
        <v>3</v>
      </c>
      <c r="I5370" s="251" t="s">
        <v>446</v>
      </c>
      <c r="J5370" s="285" t="s">
        <v>4218</v>
      </c>
      <c r="K5370" s="278" t="str">
        <f t="shared" si="167"/>
        <v>REG003Extreme humanitarian conditions - Level 5</v>
      </c>
      <c r="L5370" s="286">
        <v>43580</v>
      </c>
      <c r="M5370" s="286" t="s">
        <v>3249</v>
      </c>
    </row>
    <row r="5371" spans="1:13" s="269" customFormat="1" ht="15.5" hidden="1" thickTop="1" thickBot="1" x14ac:dyDescent="0.4">
      <c r="A5371" s="287" t="s">
        <v>4205</v>
      </c>
      <c r="B5371" s="288" t="str">
        <f>VLOOKUP(A5371,Lists!B:C,2,FALSE)</f>
        <v>REG003</v>
      </c>
      <c r="C5371" s="288" t="str">
        <f>VLOOKUP(A5371,Lists!B:D,3,FALSE)</f>
        <v>IND, PAK</v>
      </c>
      <c r="D5371" s="289" t="s">
        <v>5115</v>
      </c>
      <c r="E5371" s="289">
        <v>1391</v>
      </c>
      <c r="F5371" s="289" t="s">
        <v>2911</v>
      </c>
      <c r="G5371" s="289" t="s">
        <v>731</v>
      </c>
      <c r="H5371" s="278">
        <f t="shared" si="166"/>
        <v>2</v>
      </c>
      <c r="I5371" s="252" t="s">
        <v>1354</v>
      </c>
      <c r="J5371" s="289" t="s">
        <v>4219</v>
      </c>
      <c r="K5371" s="278" t="str">
        <f t="shared" si="167"/>
        <v>REG003Fatalities in all crises</v>
      </c>
      <c r="L5371" s="290">
        <v>43580</v>
      </c>
      <c r="M5371" s="290" t="s">
        <v>3249</v>
      </c>
    </row>
    <row r="5372" spans="1:13" s="269" customFormat="1" ht="15.5" hidden="1" thickTop="1" thickBot="1" x14ac:dyDescent="0.4">
      <c r="A5372" s="283" t="s">
        <v>4205</v>
      </c>
      <c r="B5372" s="284" t="str">
        <f>VLOOKUP(A5372,Lists!B:C,2,FALSE)</f>
        <v>REG003</v>
      </c>
      <c r="C5372" s="284" t="str">
        <f>VLOOKUP(A5372,Lists!B:D,3,FALSE)</f>
        <v>IND, PAK</v>
      </c>
      <c r="D5372" s="285" t="s">
        <v>688</v>
      </c>
      <c r="E5372" s="285">
        <v>3</v>
      </c>
      <c r="F5372" s="285" t="s">
        <v>1479</v>
      </c>
      <c r="G5372" s="285" t="s">
        <v>731</v>
      </c>
      <c r="H5372" s="278">
        <f t="shared" si="166"/>
        <v>2</v>
      </c>
      <c r="I5372" s="251" t="s">
        <v>3003</v>
      </c>
      <c r="J5372" s="285" t="s">
        <v>4277</v>
      </c>
      <c r="K5372" s="278" t="str">
        <f t="shared" si="167"/>
        <v>REG003Crisis affected groups</v>
      </c>
      <c r="L5372" s="286">
        <v>43580</v>
      </c>
      <c r="M5372" s="286" t="s">
        <v>3249</v>
      </c>
    </row>
    <row r="5373" spans="1:13" s="269" customFormat="1" ht="15.5" hidden="1" thickTop="1" thickBot="1" x14ac:dyDescent="0.4">
      <c r="A5373" s="287" t="s">
        <v>4205</v>
      </c>
      <c r="B5373" s="288" t="str">
        <f>VLOOKUP(A5373,Lists!B:C,2,FALSE)</f>
        <v>REG003</v>
      </c>
      <c r="C5373" s="288" t="str">
        <f>VLOOKUP(A5373,Lists!B:D,3,FALSE)</f>
        <v>IND, PAK</v>
      </c>
      <c r="D5373" s="289" t="s">
        <v>691</v>
      </c>
      <c r="E5373" s="289" t="s">
        <v>446</v>
      </c>
      <c r="F5373" s="289" t="s">
        <v>446</v>
      </c>
      <c r="G5373" s="289" t="s">
        <v>446</v>
      </c>
      <c r="H5373" s="278" t="str">
        <f t="shared" si="166"/>
        <v>x</v>
      </c>
      <c r="I5373" s="252" t="s">
        <v>446</v>
      </c>
      <c r="J5373" s="289" t="s">
        <v>446</v>
      </c>
      <c r="K5373" s="278" t="str">
        <f t="shared" si="167"/>
        <v>REG003People facing limited access constraints</v>
      </c>
      <c r="L5373" s="290">
        <v>43580</v>
      </c>
      <c r="M5373" s="290" t="s">
        <v>3249</v>
      </c>
    </row>
    <row r="5374" spans="1:13" s="269" customFormat="1" ht="15.5" hidden="1" thickTop="1" thickBot="1" x14ac:dyDescent="0.4">
      <c r="A5374" s="283" t="s">
        <v>4205</v>
      </c>
      <c r="B5374" s="284" t="str">
        <f>VLOOKUP(A5374,Lists!B:C,2,FALSE)</f>
        <v>REG003</v>
      </c>
      <c r="C5374" s="284" t="str">
        <f>VLOOKUP(A5374,Lists!B:D,3,FALSE)</f>
        <v>IND, PAK</v>
      </c>
      <c r="D5374" s="285" t="s">
        <v>692</v>
      </c>
      <c r="E5374" s="285" t="s">
        <v>446</v>
      </c>
      <c r="F5374" s="285" t="s">
        <v>446</v>
      </c>
      <c r="G5374" s="285" t="s">
        <v>446</v>
      </c>
      <c r="H5374" s="278" t="str">
        <f t="shared" si="166"/>
        <v>x</v>
      </c>
      <c r="I5374" s="251" t="s">
        <v>446</v>
      </c>
      <c r="J5374" s="285" t="s">
        <v>446</v>
      </c>
      <c r="K5374" s="278" t="str">
        <f t="shared" si="167"/>
        <v>REG003People facing restricted access constraints</v>
      </c>
      <c r="L5374" s="286">
        <v>43580</v>
      </c>
      <c r="M5374" s="286" t="s">
        <v>3249</v>
      </c>
    </row>
    <row r="5375" spans="1:13" s="269" customFormat="1" ht="15.5" hidden="1" thickTop="1" thickBot="1" x14ac:dyDescent="0.4">
      <c r="A5375" s="287" t="s">
        <v>4205</v>
      </c>
      <c r="B5375" s="288" t="str">
        <f>VLOOKUP(A5375,Lists!B:C,2,FALSE)</f>
        <v>REG003</v>
      </c>
      <c r="C5375" s="288" t="str">
        <f>VLOOKUP(A5375,Lists!B:D,3,FALSE)</f>
        <v>IND, PAK</v>
      </c>
      <c r="D5375" s="289" t="s">
        <v>643</v>
      </c>
      <c r="E5375" s="289">
        <v>1.5</v>
      </c>
      <c r="F5375" s="289" t="s">
        <v>4209</v>
      </c>
      <c r="G5375" s="289" t="s">
        <v>730</v>
      </c>
      <c r="H5375" s="278">
        <f t="shared" si="166"/>
        <v>3</v>
      </c>
      <c r="I5375" s="252" t="s">
        <v>446</v>
      </c>
      <c r="J5375" s="289" t="s">
        <v>4210</v>
      </c>
      <c r="K5375" s="278" t="str">
        <f t="shared" si="167"/>
        <v>REG003Impediments to entry into country (bureaucratic and administrative)</v>
      </c>
      <c r="L5375" s="290">
        <v>43580</v>
      </c>
      <c r="M5375" s="290" t="s">
        <v>3249</v>
      </c>
    </row>
    <row r="5376" spans="1:13" s="269" customFormat="1" ht="15.5" hidden="1" thickTop="1" thickBot="1" x14ac:dyDescent="0.4">
      <c r="A5376" s="283" t="s">
        <v>4205</v>
      </c>
      <c r="B5376" s="284" t="str">
        <f>VLOOKUP(A5376,Lists!B:C,2,FALSE)</f>
        <v>REG003</v>
      </c>
      <c r="C5376" s="284" t="str">
        <f>VLOOKUP(A5376,Lists!B:D,3,FALSE)</f>
        <v>IND, PAK</v>
      </c>
      <c r="D5376" s="285" t="s">
        <v>644</v>
      </c>
      <c r="E5376" s="285">
        <v>1.5</v>
      </c>
      <c r="F5376" s="285" t="s">
        <v>4209</v>
      </c>
      <c r="G5376" s="285" t="s">
        <v>730</v>
      </c>
      <c r="H5376" s="278">
        <f t="shared" si="166"/>
        <v>3</v>
      </c>
      <c r="I5376" s="251" t="s">
        <v>446</v>
      </c>
      <c r="J5376" s="285" t="s">
        <v>4210</v>
      </c>
      <c r="K5376" s="278" t="str">
        <f t="shared" si="167"/>
        <v>REG003Restriction of movement (impediments to freedom of movement and/or administrative restrictions)</v>
      </c>
      <c r="L5376" s="286">
        <v>43580</v>
      </c>
      <c r="M5376" s="286" t="s">
        <v>3249</v>
      </c>
    </row>
    <row r="5377" spans="1:13" s="269" customFormat="1" ht="15.5" hidden="1" thickTop="1" thickBot="1" x14ac:dyDescent="0.4">
      <c r="A5377" s="287" t="s">
        <v>4205</v>
      </c>
      <c r="B5377" s="288" t="str">
        <f>VLOOKUP(A5377,Lists!B:C,2,FALSE)</f>
        <v>REG003</v>
      </c>
      <c r="C5377" s="288" t="str">
        <f>VLOOKUP(A5377,Lists!B:D,3,FALSE)</f>
        <v>IND, PAK</v>
      </c>
      <c r="D5377" s="289" t="s">
        <v>645</v>
      </c>
      <c r="E5377" s="289">
        <v>1.5</v>
      </c>
      <c r="F5377" s="289" t="s">
        <v>4209</v>
      </c>
      <c r="G5377" s="289" t="s">
        <v>730</v>
      </c>
      <c r="H5377" s="278">
        <f t="shared" si="166"/>
        <v>3</v>
      </c>
      <c r="I5377" s="252" t="s">
        <v>446</v>
      </c>
      <c r="J5377" s="289" t="s">
        <v>4210</v>
      </c>
      <c r="K5377" s="278" t="str">
        <f t="shared" si="167"/>
        <v>REG003Interference into implementation of humanitarian activities</v>
      </c>
      <c r="L5377" s="290">
        <v>43580</v>
      </c>
      <c r="M5377" s="290" t="s">
        <v>3249</v>
      </c>
    </row>
    <row r="5378" spans="1:13" s="269" customFormat="1" ht="15.5" hidden="1" thickTop="1" thickBot="1" x14ac:dyDescent="0.4">
      <c r="A5378" s="283" t="s">
        <v>4205</v>
      </c>
      <c r="B5378" s="284" t="str">
        <f>VLOOKUP(A5378,Lists!B:C,2,FALSE)</f>
        <v>REG003</v>
      </c>
      <c r="C5378" s="284" t="str">
        <f>VLOOKUP(A5378,Lists!B:D,3,FALSE)</f>
        <v>IND, PAK</v>
      </c>
      <c r="D5378" s="285" t="s">
        <v>646</v>
      </c>
      <c r="E5378" s="285">
        <v>0.5</v>
      </c>
      <c r="F5378" s="285" t="s">
        <v>4209</v>
      </c>
      <c r="G5378" s="285" t="s">
        <v>730</v>
      </c>
      <c r="H5378" s="278">
        <f t="shared" ref="H5378:H5441" si="168">IF(G5378="x","x",IF(G5378="Low",3,IF(G5378="Medium",2,IF(G5378="High",1,FALSE))))</f>
        <v>3</v>
      </c>
      <c r="I5378" s="251" t="s">
        <v>446</v>
      </c>
      <c r="J5378" s="285" t="s">
        <v>4210</v>
      </c>
      <c r="K5378" s="278" t="str">
        <f t="shared" ref="K5378:K5441" si="169">B5378&amp;""&amp;D5378</f>
        <v>REG003Violence against personnel, facilities and assets</v>
      </c>
      <c r="L5378" s="286">
        <v>43580</v>
      </c>
      <c r="M5378" s="286" t="s">
        <v>3249</v>
      </c>
    </row>
    <row r="5379" spans="1:13" s="269" customFormat="1" ht="15.5" hidden="1" thickTop="1" thickBot="1" x14ac:dyDescent="0.4">
      <c r="A5379" s="287" t="s">
        <v>4205</v>
      </c>
      <c r="B5379" s="288" t="str">
        <f>VLOOKUP(A5379,Lists!B:C,2,FALSE)</f>
        <v>REG003</v>
      </c>
      <c r="C5379" s="288" t="str">
        <f>VLOOKUP(A5379,Lists!B:D,3,FALSE)</f>
        <v>IND, PAK</v>
      </c>
      <c r="D5379" s="289" t="s">
        <v>647</v>
      </c>
      <c r="E5379" s="289">
        <v>2</v>
      </c>
      <c r="F5379" s="289" t="s">
        <v>4209</v>
      </c>
      <c r="G5379" s="289" t="s">
        <v>730</v>
      </c>
      <c r="H5379" s="278">
        <f t="shared" si="168"/>
        <v>3</v>
      </c>
      <c r="I5379" s="252" t="s">
        <v>446</v>
      </c>
      <c r="J5379" s="289" t="s">
        <v>4210</v>
      </c>
      <c r="K5379" s="278" t="str">
        <f t="shared" si="169"/>
        <v>REG003Denial of existence of humanitarian needs or entitlements to assistance</v>
      </c>
      <c r="L5379" s="290">
        <v>43580</v>
      </c>
      <c r="M5379" s="290" t="s">
        <v>3249</v>
      </c>
    </row>
    <row r="5380" spans="1:13" s="269" customFormat="1" ht="15.5" hidden="1" thickTop="1" thickBot="1" x14ac:dyDescent="0.4">
      <c r="A5380" s="283" t="s">
        <v>4205</v>
      </c>
      <c r="B5380" s="284" t="str">
        <f>VLOOKUP(A5380,Lists!B:C,2,FALSE)</f>
        <v>REG003</v>
      </c>
      <c r="C5380" s="284" t="str">
        <f>VLOOKUP(A5380,Lists!B:D,3,FALSE)</f>
        <v>IND, PAK</v>
      </c>
      <c r="D5380" s="285" t="s">
        <v>648</v>
      </c>
      <c r="E5380" s="285">
        <v>1</v>
      </c>
      <c r="F5380" s="285" t="s">
        <v>4209</v>
      </c>
      <c r="G5380" s="285" t="s">
        <v>730</v>
      </c>
      <c r="H5380" s="278">
        <f t="shared" si="168"/>
        <v>3</v>
      </c>
      <c r="I5380" s="251" t="s">
        <v>446</v>
      </c>
      <c r="J5380" s="285" t="s">
        <v>4210</v>
      </c>
      <c r="K5380" s="278" t="str">
        <f t="shared" si="169"/>
        <v>REG003Restriction and obstruction of access to services and assistance</v>
      </c>
      <c r="L5380" s="286">
        <v>43580</v>
      </c>
      <c r="M5380" s="286" t="s">
        <v>3249</v>
      </c>
    </row>
    <row r="5381" spans="1:13" s="269" customFormat="1" ht="15.5" hidden="1" thickTop="1" thickBot="1" x14ac:dyDescent="0.4">
      <c r="A5381" s="287" t="s">
        <v>4205</v>
      </c>
      <c r="B5381" s="288" t="str">
        <f>VLOOKUP(A5381,Lists!B:C,2,FALSE)</f>
        <v>REG003</v>
      </c>
      <c r="C5381" s="288" t="str">
        <f>VLOOKUP(A5381,Lists!B:D,3,FALSE)</f>
        <v>IND, PAK</v>
      </c>
      <c r="D5381" s="289" t="s">
        <v>649</v>
      </c>
      <c r="E5381" s="289">
        <v>3</v>
      </c>
      <c r="F5381" s="289" t="s">
        <v>4209</v>
      </c>
      <c r="G5381" s="289" t="s">
        <v>730</v>
      </c>
      <c r="H5381" s="278">
        <f t="shared" si="168"/>
        <v>3</v>
      </c>
      <c r="I5381" s="252" t="s">
        <v>446</v>
      </c>
      <c r="J5381" s="289" t="s">
        <v>4210</v>
      </c>
      <c r="K5381" s="278" t="str">
        <f t="shared" si="169"/>
        <v>REG003Ongoing insecurity/hostilities affecting humanitarian assistance</v>
      </c>
      <c r="L5381" s="290">
        <v>43580</v>
      </c>
      <c r="M5381" s="290" t="s">
        <v>3249</v>
      </c>
    </row>
    <row r="5382" spans="1:13" s="269" customFormat="1" ht="15.5" hidden="1" thickTop="1" thickBot="1" x14ac:dyDescent="0.4">
      <c r="A5382" s="283" t="s">
        <v>4205</v>
      </c>
      <c r="B5382" s="284" t="str">
        <f>VLOOKUP(A5382,Lists!B:C,2,FALSE)</f>
        <v>REG003</v>
      </c>
      <c r="C5382" s="284" t="str">
        <f>VLOOKUP(A5382,Lists!B:D,3,FALSE)</f>
        <v>IND, PAK</v>
      </c>
      <c r="D5382" s="285" t="s">
        <v>650</v>
      </c>
      <c r="E5382" s="285">
        <v>1</v>
      </c>
      <c r="F5382" s="285" t="s">
        <v>4209</v>
      </c>
      <c r="G5382" s="285" t="s">
        <v>730</v>
      </c>
      <c r="H5382" s="278">
        <f t="shared" si="168"/>
        <v>3</v>
      </c>
      <c r="I5382" s="251" t="s">
        <v>446</v>
      </c>
      <c r="J5382" s="285" t="s">
        <v>4210</v>
      </c>
      <c r="K5382" s="278" t="str">
        <f t="shared" si="169"/>
        <v xml:space="preserve">REG003Presence of mines and improvised explosive devices </v>
      </c>
      <c r="L5382" s="286">
        <v>43580</v>
      </c>
      <c r="M5382" s="286" t="s">
        <v>3249</v>
      </c>
    </row>
    <row r="5383" spans="1:13" s="269" customFormat="1" ht="15.5" hidden="1" thickTop="1" thickBot="1" x14ac:dyDescent="0.4">
      <c r="A5383" s="287" t="s">
        <v>4205</v>
      </c>
      <c r="B5383" s="288" t="str">
        <f>VLOOKUP(A5383,Lists!B:C,2,FALSE)</f>
        <v>REG003</v>
      </c>
      <c r="C5383" s="288" t="str">
        <f>VLOOKUP(A5383,Lists!B:D,3,FALSE)</f>
        <v>IND, PAK</v>
      </c>
      <c r="D5383" s="289" t="s">
        <v>651</v>
      </c>
      <c r="E5383" s="289">
        <v>1.5</v>
      </c>
      <c r="F5383" s="289" t="s">
        <v>4209</v>
      </c>
      <c r="G5383" s="289" t="s">
        <v>730</v>
      </c>
      <c r="H5383" s="278">
        <f t="shared" si="168"/>
        <v>3</v>
      </c>
      <c r="I5383" s="252" t="s">
        <v>446</v>
      </c>
      <c r="J5383" s="289" t="s">
        <v>4210</v>
      </c>
      <c r="K5383" s="278" t="str">
        <f t="shared" si="169"/>
        <v>REG003Physical constraints in the environment (obstacles related to terrain, climate, lack of infrastructure, etc.)</v>
      </c>
      <c r="L5383" s="290">
        <v>43580</v>
      </c>
      <c r="M5383" s="290" t="s">
        <v>3249</v>
      </c>
    </row>
    <row r="5384" spans="1:13" s="269" customFormat="1" ht="15.5" thickTop="1" thickBot="1" x14ac:dyDescent="0.4">
      <c r="A5384" s="283" t="s">
        <v>2989</v>
      </c>
      <c r="B5384" s="284" t="str">
        <f>VLOOKUP(A5384,Lists!B:C,2,FALSE)</f>
        <v>ZWE001</v>
      </c>
      <c r="C5384" s="284" t="str">
        <f>VLOOKUP(A5384,Lists!B:D,3,FALSE)</f>
        <v>ZWE</v>
      </c>
      <c r="D5384" s="285" t="s">
        <v>666</v>
      </c>
      <c r="E5384" s="285">
        <v>87405</v>
      </c>
      <c r="F5384" s="285" t="s">
        <v>4406</v>
      </c>
      <c r="G5384" s="285" t="s">
        <v>730</v>
      </c>
      <c r="H5384" s="278">
        <f t="shared" si="168"/>
        <v>3</v>
      </c>
      <c r="I5384" s="251" t="s">
        <v>4408</v>
      </c>
      <c r="J5384" s="285" t="s">
        <v>4536</v>
      </c>
      <c r="K5384" s="278" t="str">
        <f t="shared" si="169"/>
        <v>ZWE001People displaced</v>
      </c>
      <c r="L5384" s="286">
        <v>43580</v>
      </c>
      <c r="M5384" s="286" t="s">
        <v>3248</v>
      </c>
    </row>
    <row r="5385" spans="1:13" s="269" customFormat="1" ht="15.5" hidden="1" thickTop="1" thickBot="1" x14ac:dyDescent="0.4">
      <c r="A5385" s="287" t="s">
        <v>2989</v>
      </c>
      <c r="B5385" s="288" t="str">
        <f>VLOOKUP(A5385,Lists!B:C,2,FALSE)</f>
        <v>ZWE001</v>
      </c>
      <c r="C5385" s="288" t="str">
        <f>VLOOKUP(A5385,Lists!B:D,3,FALSE)</f>
        <v>ZWE</v>
      </c>
      <c r="D5385" s="289" t="s">
        <v>5027</v>
      </c>
      <c r="E5385" s="289">
        <v>10722</v>
      </c>
      <c r="F5385" s="289" t="s">
        <v>4222</v>
      </c>
      <c r="G5385" s="289" t="s">
        <v>731</v>
      </c>
      <c r="H5385" s="278">
        <f t="shared" si="168"/>
        <v>2</v>
      </c>
      <c r="I5385" s="252" t="s">
        <v>3256</v>
      </c>
      <c r="J5385" s="289" t="s">
        <v>4225</v>
      </c>
      <c r="K5385" s="278" t="str">
        <f t="shared" si="169"/>
        <v>ZWE001Injuries reported</v>
      </c>
      <c r="L5385" s="290">
        <v>43580</v>
      </c>
      <c r="M5385" s="290" t="s">
        <v>3249</v>
      </c>
    </row>
    <row r="5386" spans="1:13" s="269" customFormat="1" ht="15.5" hidden="1" thickTop="1" thickBot="1" x14ac:dyDescent="0.4">
      <c r="A5386" s="283" t="s">
        <v>2989</v>
      </c>
      <c r="B5386" s="284" t="str">
        <f>VLOOKUP(A5386,Lists!B:C,2,FALSE)</f>
        <v>ZWE001</v>
      </c>
      <c r="C5386" s="284" t="str">
        <f>VLOOKUP(A5386,Lists!B:D,3,FALSE)</f>
        <v>ZWE</v>
      </c>
      <c r="D5386" s="285" t="s">
        <v>5028</v>
      </c>
      <c r="E5386" s="285">
        <v>186</v>
      </c>
      <c r="F5386" s="285" t="s">
        <v>3806</v>
      </c>
      <c r="G5386" s="285" t="s">
        <v>730</v>
      </c>
      <c r="H5386" s="278">
        <f t="shared" si="168"/>
        <v>3</v>
      </c>
      <c r="I5386" s="251" t="s">
        <v>3807</v>
      </c>
      <c r="J5386" s="285" t="s">
        <v>3809</v>
      </c>
      <c r="K5386" s="278" t="str">
        <f t="shared" si="169"/>
        <v>ZWE001Illness cases reported</v>
      </c>
      <c r="L5386" s="286">
        <v>43580</v>
      </c>
      <c r="M5386" s="286" t="s">
        <v>3249</v>
      </c>
    </row>
    <row r="5387" spans="1:13" s="269" customFormat="1" ht="15.5" hidden="1" thickTop="1" thickBot="1" x14ac:dyDescent="0.4">
      <c r="A5387" s="287" t="s">
        <v>2989</v>
      </c>
      <c r="B5387" s="288" t="str">
        <f>VLOOKUP(A5387,Lists!B:C,2,FALSE)</f>
        <v>ZWE001</v>
      </c>
      <c r="C5387" s="288" t="str">
        <f>VLOOKUP(A5387,Lists!B:D,3,FALSE)</f>
        <v>ZWE</v>
      </c>
      <c r="D5387" s="289" t="s">
        <v>5029</v>
      </c>
      <c r="E5387" s="289">
        <v>354</v>
      </c>
      <c r="F5387" s="289" t="s">
        <v>3836</v>
      </c>
      <c r="G5387" s="289" t="s">
        <v>730</v>
      </c>
      <c r="H5387" s="278">
        <f t="shared" si="168"/>
        <v>3</v>
      </c>
      <c r="I5387" s="252" t="s">
        <v>3838</v>
      </c>
      <c r="J5387" s="289" t="s">
        <v>4226</v>
      </c>
      <c r="K5387" s="278" t="str">
        <f t="shared" si="169"/>
        <v>ZWE001Fatalities reported</v>
      </c>
      <c r="L5387" s="290">
        <v>43580</v>
      </c>
      <c r="M5387" s="290" t="s">
        <v>3249</v>
      </c>
    </row>
    <row r="5388" spans="1:13" s="269" customFormat="1" ht="15.5" hidden="1" thickTop="1" thickBot="1" x14ac:dyDescent="0.4">
      <c r="A5388" s="283" t="s">
        <v>2989</v>
      </c>
      <c r="B5388" s="284" t="str">
        <f>VLOOKUP(A5388,Lists!B:C,2,FALSE)</f>
        <v>ZWE001</v>
      </c>
      <c r="C5388" s="284" t="str">
        <f>VLOOKUP(A5388,Lists!B:D,3,FALSE)</f>
        <v>ZWE</v>
      </c>
      <c r="D5388" s="285" t="s">
        <v>5115</v>
      </c>
      <c r="E5388" s="285">
        <v>354</v>
      </c>
      <c r="F5388" s="285" t="s">
        <v>3836</v>
      </c>
      <c r="G5388" s="285" t="s">
        <v>730</v>
      </c>
      <c r="H5388" s="278">
        <f t="shared" si="168"/>
        <v>3</v>
      </c>
      <c r="I5388" s="251" t="s">
        <v>3838</v>
      </c>
      <c r="J5388" s="285" t="s">
        <v>4226</v>
      </c>
      <c r="K5388" s="278" t="str">
        <f t="shared" si="169"/>
        <v>ZWE001Fatalities in all crises</v>
      </c>
      <c r="L5388" s="286">
        <v>43580</v>
      </c>
      <c r="M5388" s="286" t="s">
        <v>3249</v>
      </c>
    </row>
    <row r="5389" spans="1:13" s="269" customFormat="1" ht="15.5" hidden="1" thickTop="1" thickBot="1" x14ac:dyDescent="0.4">
      <c r="A5389" s="287" t="s">
        <v>2989</v>
      </c>
      <c r="B5389" s="288" t="str">
        <f>VLOOKUP(A5389,Lists!B:C,2,FALSE)</f>
        <v>ZWE001</v>
      </c>
      <c r="C5389" s="288" t="str">
        <f>VLOOKUP(A5389,Lists!B:D,3,FALSE)</f>
        <v>ZWE</v>
      </c>
      <c r="D5389" s="289" t="s">
        <v>752</v>
      </c>
      <c r="E5389" s="289">
        <v>5570000</v>
      </c>
      <c r="F5389" s="289" t="s">
        <v>4223</v>
      </c>
      <c r="G5389" s="289" t="s">
        <v>731</v>
      </c>
      <c r="H5389" s="278">
        <f t="shared" si="168"/>
        <v>2</v>
      </c>
      <c r="I5389" s="252" t="s">
        <v>3258</v>
      </c>
      <c r="J5389" s="289" t="s">
        <v>4227</v>
      </c>
      <c r="K5389" s="278" t="str">
        <f t="shared" si="169"/>
        <v>ZWE001People in Need</v>
      </c>
      <c r="L5389" s="290">
        <v>43580</v>
      </c>
      <c r="M5389" s="290" t="s">
        <v>3249</v>
      </c>
    </row>
    <row r="5390" spans="1:13" s="269" customFormat="1" ht="15.5" hidden="1" thickTop="1" thickBot="1" x14ac:dyDescent="0.4">
      <c r="A5390" s="283" t="s">
        <v>2989</v>
      </c>
      <c r="B5390" s="284" t="str">
        <f>VLOOKUP(A5390,Lists!B:C,2,FALSE)</f>
        <v>ZWE001</v>
      </c>
      <c r="C5390" s="284" t="str">
        <f>VLOOKUP(A5390,Lists!B:D,3,FALSE)</f>
        <v>ZWE</v>
      </c>
      <c r="D5390" s="285" t="s">
        <v>5110</v>
      </c>
      <c r="E5390" s="285">
        <v>7891000</v>
      </c>
      <c r="F5390" s="285" t="s">
        <v>4223</v>
      </c>
      <c r="G5390" s="285" t="s">
        <v>730</v>
      </c>
      <c r="H5390" s="278">
        <f t="shared" si="168"/>
        <v>3</v>
      </c>
      <c r="I5390" s="251" t="s">
        <v>3258</v>
      </c>
      <c r="J5390" s="285" t="s">
        <v>4228</v>
      </c>
      <c r="K5390" s="278" t="str">
        <f t="shared" si="169"/>
        <v>ZWE001Minimal humanitarian conditions - Level 1</v>
      </c>
      <c r="L5390" s="286">
        <v>43580</v>
      </c>
      <c r="M5390" s="286" t="s">
        <v>3249</v>
      </c>
    </row>
    <row r="5391" spans="1:13" s="269" customFormat="1" ht="15.5" hidden="1" thickTop="1" thickBot="1" x14ac:dyDescent="0.4">
      <c r="A5391" s="287" t="s">
        <v>2989</v>
      </c>
      <c r="B5391" s="288" t="str">
        <f>VLOOKUP(A5391,Lists!B:C,2,FALSE)</f>
        <v>ZWE001</v>
      </c>
      <c r="C5391" s="288" t="str">
        <f>VLOOKUP(A5391,Lists!B:D,3,FALSE)</f>
        <v>ZWE</v>
      </c>
      <c r="D5391" s="289" t="s">
        <v>5111</v>
      </c>
      <c r="E5391" s="289">
        <v>2977000</v>
      </c>
      <c r="F5391" s="289" t="s">
        <v>4223</v>
      </c>
      <c r="G5391" s="289" t="s">
        <v>730</v>
      </c>
      <c r="H5391" s="278">
        <f t="shared" si="168"/>
        <v>3</v>
      </c>
      <c r="I5391" s="252" t="s">
        <v>3258</v>
      </c>
      <c r="J5391" s="289" t="s">
        <v>4235</v>
      </c>
      <c r="K5391" s="278" t="str">
        <f t="shared" si="169"/>
        <v>ZWE001Stressed humanitarian conditions - Level 2</v>
      </c>
      <c r="L5391" s="290">
        <v>43580</v>
      </c>
      <c r="M5391" s="290" t="s">
        <v>3249</v>
      </c>
    </row>
    <row r="5392" spans="1:13" s="269" customFormat="1" ht="15.5" hidden="1" thickTop="1" thickBot="1" x14ac:dyDescent="0.4">
      <c r="A5392" s="283" t="s">
        <v>2989</v>
      </c>
      <c r="B5392" s="284" t="str">
        <f>VLOOKUP(A5392,Lists!B:C,2,FALSE)</f>
        <v>ZWE001</v>
      </c>
      <c r="C5392" s="284" t="str">
        <f>VLOOKUP(A5392,Lists!B:D,3,FALSE)</f>
        <v>ZWE</v>
      </c>
      <c r="D5392" s="285" t="s">
        <v>5112</v>
      </c>
      <c r="E5392" s="285">
        <v>4312821</v>
      </c>
      <c r="F5392" s="285" t="s">
        <v>4223</v>
      </c>
      <c r="G5392" s="285" t="s">
        <v>731</v>
      </c>
      <c r="H5392" s="278">
        <f t="shared" si="168"/>
        <v>2</v>
      </c>
      <c r="I5392" s="251" t="s">
        <v>3258</v>
      </c>
      <c r="J5392" s="285" t="s">
        <v>4229</v>
      </c>
      <c r="K5392" s="278" t="str">
        <f t="shared" si="169"/>
        <v>ZWE001Moderate humanitarian conditions - Level 3</v>
      </c>
      <c r="L5392" s="286">
        <v>43580</v>
      </c>
      <c r="M5392" s="286" t="s">
        <v>3249</v>
      </c>
    </row>
    <row r="5393" spans="1:13" s="269" customFormat="1" ht="15.5" hidden="1" thickTop="1" thickBot="1" x14ac:dyDescent="0.4">
      <c r="A5393" s="287" t="s">
        <v>2989</v>
      </c>
      <c r="B5393" s="288" t="str">
        <f>VLOOKUP(A5393,Lists!B:C,2,FALSE)</f>
        <v>ZWE001</v>
      </c>
      <c r="C5393" s="288" t="str">
        <f>VLOOKUP(A5393,Lists!B:D,3,FALSE)</f>
        <v>ZWE</v>
      </c>
      <c r="D5393" s="289" t="s">
        <v>5113</v>
      </c>
      <c r="E5393" s="289">
        <v>1257179</v>
      </c>
      <c r="F5393" s="289" t="s">
        <v>4223</v>
      </c>
      <c r="G5393" s="289" t="s">
        <v>731</v>
      </c>
      <c r="H5393" s="278">
        <f t="shared" si="168"/>
        <v>2</v>
      </c>
      <c r="I5393" s="252" t="s">
        <v>3258</v>
      </c>
      <c r="J5393" s="289" t="s">
        <v>4230</v>
      </c>
      <c r="K5393" s="278" t="str">
        <f t="shared" si="169"/>
        <v>ZWE001Severe humanitarian conditions - Level 4</v>
      </c>
      <c r="L5393" s="290">
        <v>43580</v>
      </c>
      <c r="M5393" s="290" t="s">
        <v>3249</v>
      </c>
    </row>
    <row r="5394" spans="1:13" s="269" customFormat="1" ht="15.5" hidden="1" thickTop="1" thickBot="1" x14ac:dyDescent="0.4">
      <c r="A5394" s="283" t="s">
        <v>2989</v>
      </c>
      <c r="B5394" s="284" t="str">
        <f>VLOOKUP(A5394,Lists!B:C,2,FALSE)</f>
        <v>ZWE001</v>
      </c>
      <c r="C5394" s="284" t="str">
        <f>VLOOKUP(A5394,Lists!B:D,3,FALSE)</f>
        <v>ZWE</v>
      </c>
      <c r="D5394" s="285" t="s">
        <v>5114</v>
      </c>
      <c r="E5394" s="285">
        <v>0</v>
      </c>
      <c r="F5394" s="285" t="s">
        <v>4223</v>
      </c>
      <c r="G5394" s="285" t="s">
        <v>732</v>
      </c>
      <c r="H5394" s="278">
        <f t="shared" si="168"/>
        <v>1</v>
      </c>
      <c r="I5394" s="251" t="s">
        <v>3258</v>
      </c>
      <c r="J5394" s="285" t="s">
        <v>4231</v>
      </c>
      <c r="K5394" s="278" t="str">
        <f t="shared" si="169"/>
        <v>ZWE001Extreme humanitarian conditions - Level 5</v>
      </c>
      <c r="L5394" s="286">
        <v>43580</v>
      </c>
      <c r="M5394" s="286" t="s">
        <v>3249</v>
      </c>
    </row>
    <row r="5395" spans="1:13" s="269" customFormat="1" ht="15.5" hidden="1" thickTop="1" thickBot="1" x14ac:dyDescent="0.4">
      <c r="A5395" s="287" t="s">
        <v>2989</v>
      </c>
      <c r="B5395" s="288" t="str">
        <f>VLOOKUP(A5395,Lists!B:C,2,FALSE)</f>
        <v>ZWE001</v>
      </c>
      <c r="C5395" s="288" t="str">
        <f>VLOOKUP(A5395,Lists!B:D,3,FALSE)</f>
        <v>ZWE</v>
      </c>
      <c r="D5395" s="289" t="s">
        <v>688</v>
      </c>
      <c r="E5395" s="289">
        <v>5</v>
      </c>
      <c r="F5395" s="289" t="s">
        <v>446</v>
      </c>
      <c r="G5395" s="289" t="s">
        <v>732</v>
      </c>
      <c r="H5395" s="278">
        <f t="shared" si="168"/>
        <v>1</v>
      </c>
      <c r="I5395" s="252" t="s">
        <v>446</v>
      </c>
      <c r="J5395" s="289" t="s">
        <v>4221</v>
      </c>
      <c r="K5395" s="278" t="str">
        <f t="shared" si="169"/>
        <v>ZWE001Crisis affected groups</v>
      </c>
      <c r="L5395" s="290">
        <v>43580</v>
      </c>
      <c r="M5395" s="290" t="s">
        <v>3249</v>
      </c>
    </row>
    <row r="5396" spans="1:13" s="269" customFormat="1" ht="15.5" hidden="1" thickTop="1" thickBot="1" x14ac:dyDescent="0.4">
      <c r="A5396" s="283" t="s">
        <v>2989</v>
      </c>
      <c r="B5396" s="284" t="str">
        <f>VLOOKUP(A5396,Lists!B:C,2,FALSE)</f>
        <v>ZWE001</v>
      </c>
      <c r="C5396" s="284" t="str">
        <f>VLOOKUP(A5396,Lists!B:D,3,FALSE)</f>
        <v>ZWE</v>
      </c>
      <c r="D5396" s="285" t="s">
        <v>533</v>
      </c>
      <c r="E5396" s="285">
        <v>8547000</v>
      </c>
      <c r="F5396" s="285" t="s">
        <v>4233</v>
      </c>
      <c r="G5396" s="285" t="s">
        <v>731</v>
      </c>
      <c r="H5396" s="278">
        <f t="shared" si="168"/>
        <v>2</v>
      </c>
      <c r="I5396" s="251" t="s">
        <v>4232</v>
      </c>
      <c r="J5396" s="285" t="s">
        <v>4234</v>
      </c>
      <c r="K5396" s="278" t="str">
        <f t="shared" si="169"/>
        <v>ZWE001People affected</v>
      </c>
      <c r="L5396" s="286">
        <v>43580</v>
      </c>
      <c r="M5396" s="286" t="s">
        <v>3249</v>
      </c>
    </row>
    <row r="5397" spans="1:13" s="269" customFormat="1" ht="15.5" hidden="1" thickTop="1" thickBot="1" x14ac:dyDescent="0.4">
      <c r="A5397" s="287" t="s">
        <v>3464</v>
      </c>
      <c r="B5397" s="288" t="e">
        <f>VLOOKUP(A5397,Lists!B:C,2,FALSE)</f>
        <v>#N/A</v>
      </c>
      <c r="C5397" s="288" t="e">
        <f>VLOOKUP(A5397,Lists!B:D,3,FALSE)</f>
        <v>#N/A</v>
      </c>
      <c r="D5397" s="289" t="s">
        <v>660</v>
      </c>
      <c r="E5397" s="289">
        <v>34000</v>
      </c>
      <c r="F5397" s="289" t="s">
        <v>4236</v>
      </c>
      <c r="G5397" s="289" t="s">
        <v>732</v>
      </c>
      <c r="H5397" s="278">
        <f t="shared" si="168"/>
        <v>1</v>
      </c>
      <c r="I5397" s="252" t="s">
        <v>4238</v>
      </c>
      <c r="J5397" s="289" t="s">
        <v>4237</v>
      </c>
      <c r="K5397" s="278" t="e">
        <f t="shared" si="169"/>
        <v>#N/A</v>
      </c>
      <c r="L5397" s="290">
        <v>43580</v>
      </c>
      <c r="M5397" s="290" t="s">
        <v>3249</v>
      </c>
    </row>
    <row r="5398" spans="1:13" s="269" customFormat="1" ht="15.5" hidden="1" thickTop="1" thickBot="1" x14ac:dyDescent="0.4">
      <c r="A5398" s="283" t="s">
        <v>3464</v>
      </c>
      <c r="B5398" s="284" t="e">
        <f>VLOOKUP(A5398,Lists!B:C,2,FALSE)</f>
        <v>#N/A</v>
      </c>
      <c r="C5398" s="284" t="e">
        <f>VLOOKUP(A5398,Lists!B:D,3,FALSE)</f>
        <v>#N/A</v>
      </c>
      <c r="D5398" s="285" t="s">
        <v>737</v>
      </c>
      <c r="E5398" s="285">
        <v>2730913</v>
      </c>
      <c r="F5398" s="285" t="s">
        <v>4239</v>
      </c>
      <c r="G5398" s="285" t="s">
        <v>731</v>
      </c>
      <c r="H5398" s="278">
        <f t="shared" si="168"/>
        <v>2</v>
      </c>
      <c r="I5398" s="251" t="s">
        <v>4224</v>
      </c>
      <c r="J5398" s="285" t="s">
        <v>4240</v>
      </c>
      <c r="K5398" s="278" t="e">
        <f t="shared" si="169"/>
        <v>#N/A</v>
      </c>
      <c r="L5398" s="286">
        <v>43580</v>
      </c>
      <c r="M5398" s="286" t="s">
        <v>3249</v>
      </c>
    </row>
    <row r="5399" spans="1:13" s="269" customFormat="1" ht="15.5" hidden="1" thickTop="1" thickBot="1" x14ac:dyDescent="0.4">
      <c r="A5399" s="287" t="s">
        <v>3464</v>
      </c>
      <c r="B5399" s="288" t="e">
        <f>VLOOKUP(A5399,Lists!B:C,2,FALSE)</f>
        <v>#N/A</v>
      </c>
      <c r="C5399" s="288" t="e">
        <f>VLOOKUP(A5399,Lists!B:D,3,FALSE)</f>
        <v>#N/A</v>
      </c>
      <c r="D5399" s="289" t="s">
        <v>533</v>
      </c>
      <c r="E5399" s="289">
        <v>2730913</v>
      </c>
      <c r="F5399" s="289" t="s">
        <v>4239</v>
      </c>
      <c r="G5399" s="289" t="s">
        <v>731</v>
      </c>
      <c r="H5399" s="278">
        <f t="shared" si="168"/>
        <v>2</v>
      </c>
      <c r="I5399" s="252" t="s">
        <v>4224</v>
      </c>
      <c r="J5399" s="289" t="s">
        <v>3735</v>
      </c>
      <c r="K5399" s="278" t="e">
        <f t="shared" si="169"/>
        <v>#N/A</v>
      </c>
      <c r="L5399" s="290">
        <v>43580</v>
      </c>
      <c r="M5399" s="290" t="s">
        <v>3249</v>
      </c>
    </row>
    <row r="5400" spans="1:13" s="269" customFormat="1" ht="15.5" thickTop="1" thickBot="1" x14ac:dyDescent="0.4">
      <c r="A5400" s="283" t="s">
        <v>3464</v>
      </c>
      <c r="B5400" s="284" t="e">
        <f>VLOOKUP(A5400,Lists!B:C,2,FALSE)</f>
        <v>#N/A</v>
      </c>
      <c r="C5400" s="284" t="e">
        <f>VLOOKUP(A5400,Lists!B:D,3,FALSE)</f>
        <v>#N/A</v>
      </c>
      <c r="D5400" s="285" t="s">
        <v>666</v>
      </c>
      <c r="E5400" s="285">
        <v>70000</v>
      </c>
      <c r="F5400" s="285" t="s">
        <v>4406</v>
      </c>
      <c r="G5400" s="285" t="s">
        <v>730</v>
      </c>
      <c r="H5400" s="278">
        <f t="shared" si="168"/>
        <v>3</v>
      </c>
      <c r="I5400" s="251" t="s">
        <v>4408</v>
      </c>
      <c r="J5400" s="285" t="s">
        <v>4407</v>
      </c>
      <c r="K5400" s="278" t="e">
        <f t="shared" si="169"/>
        <v>#N/A</v>
      </c>
      <c r="L5400" s="286">
        <v>43580</v>
      </c>
      <c r="M5400" s="286" t="s">
        <v>3248</v>
      </c>
    </row>
    <row r="5401" spans="1:13" s="269" customFormat="1" ht="15.5" hidden="1" thickTop="1" thickBot="1" x14ac:dyDescent="0.4">
      <c r="A5401" s="287" t="s">
        <v>3464</v>
      </c>
      <c r="B5401" s="288" t="e">
        <f>VLOOKUP(A5401,Lists!B:C,2,FALSE)</f>
        <v>#N/A</v>
      </c>
      <c r="C5401" s="288" t="e">
        <f>VLOOKUP(A5401,Lists!B:D,3,FALSE)</f>
        <v>#N/A</v>
      </c>
      <c r="D5401" s="289" t="s">
        <v>752</v>
      </c>
      <c r="E5401" s="289">
        <v>270000</v>
      </c>
      <c r="F5401" s="289" t="s">
        <v>3806</v>
      </c>
      <c r="G5401" s="289" t="s">
        <v>731</v>
      </c>
      <c r="H5401" s="278">
        <f t="shared" si="168"/>
        <v>2</v>
      </c>
      <c r="I5401" s="252" t="s">
        <v>3807</v>
      </c>
      <c r="J5401" s="289" t="s">
        <v>4241</v>
      </c>
      <c r="K5401" s="278" t="e">
        <f t="shared" si="169"/>
        <v>#N/A</v>
      </c>
      <c r="L5401" s="290">
        <v>43580</v>
      </c>
      <c r="M5401" s="290" t="s">
        <v>3248</v>
      </c>
    </row>
    <row r="5402" spans="1:13" s="269" customFormat="1" ht="15.5" hidden="1" thickTop="1" thickBot="1" x14ac:dyDescent="0.4">
      <c r="A5402" s="283" t="s">
        <v>3464</v>
      </c>
      <c r="B5402" s="284" t="e">
        <f>VLOOKUP(A5402,Lists!B:C,2,FALSE)</f>
        <v>#N/A</v>
      </c>
      <c r="C5402" s="284" t="e">
        <f>VLOOKUP(A5402,Lists!B:D,3,FALSE)</f>
        <v>#N/A</v>
      </c>
      <c r="D5402" s="285" t="s">
        <v>5110</v>
      </c>
      <c r="E5402" s="285">
        <v>0</v>
      </c>
      <c r="F5402" s="285" t="s">
        <v>3806</v>
      </c>
      <c r="G5402" s="285" t="s">
        <v>730</v>
      </c>
      <c r="H5402" s="278">
        <f t="shared" si="168"/>
        <v>3</v>
      </c>
      <c r="I5402" s="251" t="s">
        <v>3807</v>
      </c>
      <c r="J5402" s="285" t="s">
        <v>4242</v>
      </c>
      <c r="K5402" s="278" t="e">
        <f t="shared" si="169"/>
        <v>#N/A</v>
      </c>
      <c r="L5402" s="286">
        <v>43580</v>
      </c>
      <c r="M5402" s="286" t="s">
        <v>3249</v>
      </c>
    </row>
    <row r="5403" spans="1:13" s="269" customFormat="1" ht="15.5" hidden="1" thickTop="1" thickBot="1" x14ac:dyDescent="0.4">
      <c r="A5403" s="287" t="s">
        <v>3464</v>
      </c>
      <c r="B5403" s="288" t="e">
        <f>VLOOKUP(A5403,Lists!B:C,2,FALSE)</f>
        <v>#N/A</v>
      </c>
      <c r="C5403" s="288" t="e">
        <f>VLOOKUP(A5403,Lists!B:D,3,FALSE)</f>
        <v>#N/A</v>
      </c>
      <c r="D5403" s="289" t="s">
        <v>5111</v>
      </c>
      <c r="E5403" s="289">
        <v>2460913</v>
      </c>
      <c r="F5403" s="289" t="s">
        <v>4239</v>
      </c>
      <c r="G5403" s="289" t="s">
        <v>731</v>
      </c>
      <c r="H5403" s="278">
        <f t="shared" si="168"/>
        <v>2</v>
      </c>
      <c r="I5403" s="252" t="s">
        <v>4224</v>
      </c>
      <c r="J5403" s="289" t="s">
        <v>3735</v>
      </c>
      <c r="K5403" s="278" t="e">
        <f t="shared" si="169"/>
        <v>#N/A</v>
      </c>
      <c r="L5403" s="290">
        <v>43580</v>
      </c>
      <c r="M5403" s="290" t="s">
        <v>3249</v>
      </c>
    </row>
    <row r="5404" spans="1:13" s="269" customFormat="1" ht="15.5" hidden="1" thickTop="1" thickBot="1" x14ac:dyDescent="0.4">
      <c r="A5404" s="283" t="s">
        <v>3464</v>
      </c>
      <c r="B5404" s="284" t="e">
        <f>VLOOKUP(A5404,Lists!B:C,2,FALSE)</f>
        <v>#N/A</v>
      </c>
      <c r="C5404" s="284" t="e">
        <f>VLOOKUP(A5404,Lists!B:D,3,FALSE)</f>
        <v>#N/A</v>
      </c>
      <c r="D5404" s="285" t="s">
        <v>5112</v>
      </c>
      <c r="E5404" s="285">
        <v>0</v>
      </c>
      <c r="F5404" s="285" t="s">
        <v>3806</v>
      </c>
      <c r="G5404" s="285" t="s">
        <v>730</v>
      </c>
      <c r="H5404" s="278">
        <f t="shared" si="168"/>
        <v>3</v>
      </c>
      <c r="I5404" s="251" t="s">
        <v>3807</v>
      </c>
      <c r="J5404" s="285" t="s">
        <v>4244</v>
      </c>
      <c r="K5404" s="278" t="e">
        <f t="shared" si="169"/>
        <v>#N/A</v>
      </c>
      <c r="L5404" s="286">
        <v>43580</v>
      </c>
      <c r="M5404" s="286" t="s">
        <v>3249</v>
      </c>
    </row>
    <row r="5405" spans="1:13" s="269" customFormat="1" ht="15.5" hidden="1" thickTop="1" thickBot="1" x14ac:dyDescent="0.4">
      <c r="A5405" s="287" t="s">
        <v>3464</v>
      </c>
      <c r="B5405" s="288" t="e">
        <f>VLOOKUP(A5405,Lists!B:C,2,FALSE)</f>
        <v>#N/A</v>
      </c>
      <c r="C5405" s="288" t="e">
        <f>VLOOKUP(A5405,Lists!B:D,3,FALSE)</f>
        <v>#N/A</v>
      </c>
      <c r="D5405" s="289" t="s">
        <v>5113</v>
      </c>
      <c r="E5405" s="289">
        <v>270000</v>
      </c>
      <c r="F5405" s="289" t="s">
        <v>3806</v>
      </c>
      <c r="G5405" s="289" t="s">
        <v>730</v>
      </c>
      <c r="H5405" s="278">
        <f t="shared" si="168"/>
        <v>3</v>
      </c>
      <c r="I5405" s="252" t="s">
        <v>3807</v>
      </c>
      <c r="J5405" s="289" t="s">
        <v>4243</v>
      </c>
      <c r="K5405" s="278" t="e">
        <f t="shared" si="169"/>
        <v>#N/A</v>
      </c>
      <c r="L5405" s="290">
        <v>43580</v>
      </c>
      <c r="M5405" s="290" t="s">
        <v>3249</v>
      </c>
    </row>
    <row r="5406" spans="1:13" s="269" customFormat="1" ht="15.5" hidden="1" thickTop="1" thickBot="1" x14ac:dyDescent="0.4">
      <c r="A5406" s="283" t="s">
        <v>3464</v>
      </c>
      <c r="B5406" s="284" t="e">
        <f>VLOOKUP(A5406,Lists!B:C,2,FALSE)</f>
        <v>#N/A</v>
      </c>
      <c r="C5406" s="284" t="e">
        <f>VLOOKUP(A5406,Lists!B:D,3,FALSE)</f>
        <v>#N/A</v>
      </c>
      <c r="D5406" s="285" t="s">
        <v>5114</v>
      </c>
      <c r="E5406" s="285">
        <v>0</v>
      </c>
      <c r="F5406" s="285" t="s">
        <v>3806</v>
      </c>
      <c r="G5406" s="285" t="s">
        <v>731</v>
      </c>
      <c r="H5406" s="278">
        <f t="shared" si="168"/>
        <v>2</v>
      </c>
      <c r="I5406" s="251" t="s">
        <v>3807</v>
      </c>
      <c r="J5406" s="285" t="s">
        <v>4231</v>
      </c>
      <c r="K5406" s="278" t="e">
        <f t="shared" si="169"/>
        <v>#N/A</v>
      </c>
      <c r="L5406" s="286">
        <v>43580</v>
      </c>
      <c r="M5406" s="286" t="s">
        <v>3249</v>
      </c>
    </row>
    <row r="5407" spans="1:13" s="269" customFormat="1" ht="15.5" thickTop="1" thickBot="1" x14ac:dyDescent="0.4">
      <c r="A5407" s="287" t="s">
        <v>2978</v>
      </c>
      <c r="B5407" s="288" t="str">
        <f>VLOOKUP(A5407,Lists!B:C,2,FALSE)</f>
        <v>SDN001</v>
      </c>
      <c r="C5407" s="288" t="str">
        <f>VLOOKUP(A5407,Lists!B:D,3,FALSE)</f>
        <v>SDN</v>
      </c>
      <c r="D5407" s="289" t="s">
        <v>666</v>
      </c>
      <c r="E5407" s="289">
        <v>3689673</v>
      </c>
      <c r="F5407" s="289" t="s">
        <v>4245</v>
      </c>
      <c r="G5407" s="289" t="s">
        <v>730</v>
      </c>
      <c r="H5407" s="278">
        <f t="shared" si="168"/>
        <v>3</v>
      </c>
      <c r="I5407" s="252" t="s">
        <v>3119</v>
      </c>
      <c r="J5407" s="289" t="s">
        <v>4246</v>
      </c>
      <c r="K5407" s="278" t="str">
        <f t="shared" si="169"/>
        <v>SDN001People displaced</v>
      </c>
      <c r="L5407" s="290">
        <v>43580</v>
      </c>
      <c r="M5407" s="290" t="s">
        <v>3248</v>
      </c>
    </row>
    <row r="5408" spans="1:13" s="269" customFormat="1" ht="15.5" hidden="1" thickTop="1" thickBot="1" x14ac:dyDescent="0.4">
      <c r="A5408" s="283" t="s">
        <v>2987</v>
      </c>
      <c r="B5408" s="284" t="str">
        <f>VLOOKUP(A5408,Lists!B:C,2,FALSE)</f>
        <v>YEM001</v>
      </c>
      <c r="C5408" s="284" t="str">
        <f>VLOOKUP(A5408,Lists!B:D,3,FALSE)</f>
        <v>YEM</v>
      </c>
      <c r="D5408" s="285" t="s">
        <v>5028</v>
      </c>
      <c r="E5408" s="285">
        <v>336000</v>
      </c>
      <c r="F5408" s="285" t="s">
        <v>4247</v>
      </c>
      <c r="G5408" s="285" t="s">
        <v>731</v>
      </c>
      <c r="H5408" s="278">
        <f t="shared" si="168"/>
        <v>2</v>
      </c>
      <c r="I5408" s="251" t="s">
        <v>4248</v>
      </c>
      <c r="J5408" s="285" t="s">
        <v>4249</v>
      </c>
      <c r="K5408" s="278" t="str">
        <f t="shared" si="169"/>
        <v>YEM001Illness cases reported</v>
      </c>
      <c r="L5408" s="286">
        <v>43580</v>
      </c>
      <c r="M5408" s="286" t="s">
        <v>3248</v>
      </c>
    </row>
    <row r="5409" spans="1:13" s="269" customFormat="1" ht="15.5" hidden="1" thickTop="1" thickBot="1" x14ac:dyDescent="0.4">
      <c r="A5409" s="287" t="s">
        <v>2987</v>
      </c>
      <c r="B5409" s="288" t="str">
        <f>VLOOKUP(A5409,Lists!B:C,2,FALSE)</f>
        <v>YEM001</v>
      </c>
      <c r="C5409" s="288" t="str">
        <f>VLOOKUP(A5409,Lists!B:D,3,FALSE)</f>
        <v>YEM</v>
      </c>
      <c r="D5409" s="289" t="s">
        <v>5027</v>
      </c>
      <c r="E5409" s="289">
        <v>1192</v>
      </c>
      <c r="F5409" s="289">
        <v>43556</v>
      </c>
      <c r="G5409" s="289" t="s">
        <v>731</v>
      </c>
      <c r="H5409" s="278">
        <f t="shared" si="168"/>
        <v>2</v>
      </c>
      <c r="I5409" s="252" t="s">
        <v>4793</v>
      </c>
      <c r="J5409" s="289" t="s">
        <v>4250</v>
      </c>
      <c r="K5409" s="278" t="str">
        <f t="shared" si="169"/>
        <v>YEM001Injuries reported</v>
      </c>
      <c r="L5409" s="290">
        <v>43580</v>
      </c>
      <c r="M5409" s="290" t="s">
        <v>3248</v>
      </c>
    </row>
    <row r="5410" spans="1:13" s="269" customFormat="1" ht="15.5" hidden="1" thickTop="1" thickBot="1" x14ac:dyDescent="0.4">
      <c r="A5410" s="283" t="s">
        <v>2987</v>
      </c>
      <c r="B5410" s="284" t="str">
        <f>VLOOKUP(A5410,Lists!B:C,2,FALSE)</f>
        <v>YEM001</v>
      </c>
      <c r="C5410" s="284" t="str">
        <f>VLOOKUP(A5410,Lists!B:D,3,FALSE)</f>
        <v>YEM</v>
      </c>
      <c r="D5410" s="285" t="s">
        <v>5029</v>
      </c>
      <c r="E5410" s="285">
        <v>15640</v>
      </c>
      <c r="F5410" s="285" t="s">
        <v>4251</v>
      </c>
      <c r="G5410" s="285" t="s">
        <v>731</v>
      </c>
      <c r="H5410" s="278">
        <f t="shared" si="168"/>
        <v>2</v>
      </c>
      <c r="I5410" s="251" t="s">
        <v>4252</v>
      </c>
      <c r="J5410" s="285" t="s">
        <v>4253</v>
      </c>
      <c r="K5410" s="278" t="str">
        <f t="shared" si="169"/>
        <v>YEM001Fatalities reported</v>
      </c>
      <c r="L5410" s="286">
        <v>43580</v>
      </c>
      <c r="M5410" s="286" t="s">
        <v>3248</v>
      </c>
    </row>
    <row r="5411" spans="1:13" s="269" customFormat="1" ht="15.5" hidden="1" thickTop="1" thickBot="1" x14ac:dyDescent="0.4">
      <c r="A5411" s="287" t="s">
        <v>2987</v>
      </c>
      <c r="B5411" s="288" t="str">
        <f>VLOOKUP(A5411,Lists!B:C,2,FALSE)</f>
        <v>YEM001</v>
      </c>
      <c r="C5411" s="288" t="str">
        <f>VLOOKUP(A5411,Lists!B:D,3,FALSE)</f>
        <v>YEM</v>
      </c>
      <c r="D5411" s="289" t="s">
        <v>5115</v>
      </c>
      <c r="E5411" s="289">
        <v>15640</v>
      </c>
      <c r="F5411" s="289" t="s">
        <v>4251</v>
      </c>
      <c r="G5411" s="289" t="s">
        <v>731</v>
      </c>
      <c r="H5411" s="278">
        <f t="shared" si="168"/>
        <v>2</v>
      </c>
      <c r="I5411" s="252" t="s">
        <v>4252</v>
      </c>
      <c r="J5411" s="289" t="s">
        <v>4253</v>
      </c>
      <c r="K5411" s="278" t="str">
        <f t="shared" si="169"/>
        <v>YEM001Fatalities in all crises</v>
      </c>
      <c r="L5411" s="290">
        <v>43580</v>
      </c>
      <c r="M5411" s="290" t="s">
        <v>3248</v>
      </c>
    </row>
    <row r="5412" spans="1:13" s="269" customFormat="1" ht="15.5" hidden="1" thickTop="1" thickBot="1" x14ac:dyDescent="0.4">
      <c r="A5412" s="283" t="s">
        <v>2988</v>
      </c>
      <c r="B5412" s="284" t="str">
        <f>VLOOKUP(A5412,Lists!B:C,2,FALSE)</f>
        <v>YEM002</v>
      </c>
      <c r="C5412" s="284" t="str">
        <f>VLOOKUP(A5412,Lists!B:D,3,FALSE)</f>
        <v>YEM</v>
      </c>
      <c r="D5412" s="285" t="s">
        <v>5029</v>
      </c>
      <c r="E5412" s="285">
        <v>92</v>
      </c>
      <c r="F5412" s="285" t="s">
        <v>4254</v>
      </c>
      <c r="G5412" s="285" t="s">
        <v>730</v>
      </c>
      <c r="H5412" s="278">
        <f t="shared" si="168"/>
        <v>3</v>
      </c>
      <c r="I5412" s="251" t="s">
        <v>3090</v>
      </c>
      <c r="J5412" s="285" t="s">
        <v>3076</v>
      </c>
      <c r="K5412" s="278" t="str">
        <f t="shared" si="169"/>
        <v>YEM002Fatalities reported</v>
      </c>
      <c r="L5412" s="286">
        <v>43580</v>
      </c>
      <c r="M5412" s="286" t="s">
        <v>3248</v>
      </c>
    </row>
    <row r="5413" spans="1:13" s="269" customFormat="1" ht="15.5" hidden="1" thickTop="1" thickBot="1" x14ac:dyDescent="0.4">
      <c r="A5413" s="287" t="s">
        <v>2988</v>
      </c>
      <c r="B5413" s="288" t="str">
        <f>VLOOKUP(A5413,Lists!B:C,2,FALSE)</f>
        <v>YEM002</v>
      </c>
      <c r="C5413" s="288" t="str">
        <f>VLOOKUP(A5413,Lists!B:D,3,FALSE)</f>
        <v>YEM</v>
      </c>
      <c r="D5413" s="289" t="s">
        <v>5115</v>
      </c>
      <c r="E5413" s="289">
        <v>15640</v>
      </c>
      <c r="F5413" s="289" t="s">
        <v>4251</v>
      </c>
      <c r="G5413" s="289" t="s">
        <v>731</v>
      </c>
      <c r="H5413" s="278">
        <f t="shared" si="168"/>
        <v>2</v>
      </c>
      <c r="I5413" s="252" t="s">
        <v>4252</v>
      </c>
      <c r="J5413" s="289" t="s">
        <v>4253</v>
      </c>
      <c r="K5413" s="278" t="str">
        <f t="shared" si="169"/>
        <v>YEM002Fatalities in all crises</v>
      </c>
      <c r="L5413" s="290">
        <v>43580</v>
      </c>
      <c r="M5413" s="290" t="s">
        <v>3248</v>
      </c>
    </row>
    <row r="5414" spans="1:13" s="269" customFormat="1" ht="15.5" hidden="1" thickTop="1" thickBot="1" x14ac:dyDescent="0.4">
      <c r="A5414" s="283" t="s">
        <v>3303</v>
      </c>
      <c r="B5414" s="284" t="e">
        <f>VLOOKUP(A5414,Lists!B:C,2,FALSE)</f>
        <v>#N/A</v>
      </c>
      <c r="C5414" s="284" t="e">
        <f>VLOOKUP(A5414,Lists!B:D,3,FALSE)</f>
        <v>#N/A</v>
      </c>
      <c r="D5414" s="285" t="s">
        <v>643</v>
      </c>
      <c r="E5414" s="285">
        <v>0</v>
      </c>
      <c r="F5414" s="285" t="s">
        <v>4257</v>
      </c>
      <c r="G5414" s="285" t="s">
        <v>731</v>
      </c>
      <c r="H5414" s="278">
        <f t="shared" si="168"/>
        <v>2</v>
      </c>
      <c r="I5414" s="251"/>
      <c r="J5414" s="285"/>
      <c r="K5414" s="278" t="e">
        <f t="shared" si="169"/>
        <v>#N/A</v>
      </c>
      <c r="L5414" s="286">
        <v>43581</v>
      </c>
      <c r="M5414" s="286" t="s">
        <v>3248</v>
      </c>
    </row>
    <row r="5415" spans="1:13" s="269" customFormat="1" ht="15.5" hidden="1" thickTop="1" thickBot="1" x14ac:dyDescent="0.4">
      <c r="A5415" s="287" t="s">
        <v>3303</v>
      </c>
      <c r="B5415" s="288" t="e">
        <f>VLOOKUP(A5415,Lists!B:C,2,FALSE)</f>
        <v>#N/A</v>
      </c>
      <c r="C5415" s="288" t="e">
        <f>VLOOKUP(A5415,Lists!B:D,3,FALSE)</f>
        <v>#N/A</v>
      </c>
      <c r="D5415" s="289" t="s">
        <v>644</v>
      </c>
      <c r="E5415" s="289">
        <v>0</v>
      </c>
      <c r="F5415" s="289" t="s">
        <v>4257</v>
      </c>
      <c r="G5415" s="289" t="s">
        <v>731</v>
      </c>
      <c r="H5415" s="278">
        <f t="shared" si="168"/>
        <v>2</v>
      </c>
      <c r="I5415" s="252"/>
      <c r="J5415" s="289"/>
      <c r="K5415" s="278" t="e">
        <f t="shared" si="169"/>
        <v>#N/A</v>
      </c>
      <c r="L5415" s="290">
        <v>43581</v>
      </c>
      <c r="M5415" s="290" t="s">
        <v>3248</v>
      </c>
    </row>
    <row r="5416" spans="1:13" s="269" customFormat="1" ht="15.5" hidden="1" thickTop="1" thickBot="1" x14ac:dyDescent="0.4">
      <c r="A5416" s="283" t="s">
        <v>3303</v>
      </c>
      <c r="B5416" s="284" t="e">
        <f>VLOOKUP(A5416,Lists!B:C,2,FALSE)</f>
        <v>#N/A</v>
      </c>
      <c r="C5416" s="284" t="e">
        <f>VLOOKUP(A5416,Lists!B:D,3,FALSE)</f>
        <v>#N/A</v>
      </c>
      <c r="D5416" s="285" t="s">
        <v>645</v>
      </c>
      <c r="E5416" s="285">
        <v>0</v>
      </c>
      <c r="F5416" s="285" t="s">
        <v>4257</v>
      </c>
      <c r="G5416" s="285" t="s">
        <v>731</v>
      </c>
      <c r="H5416" s="278">
        <f t="shared" si="168"/>
        <v>2</v>
      </c>
      <c r="I5416" s="251"/>
      <c r="J5416" s="285"/>
      <c r="K5416" s="278" t="e">
        <f t="shared" si="169"/>
        <v>#N/A</v>
      </c>
      <c r="L5416" s="286">
        <v>43581</v>
      </c>
      <c r="M5416" s="286" t="s">
        <v>3248</v>
      </c>
    </row>
    <row r="5417" spans="1:13" s="269" customFormat="1" ht="15.5" hidden="1" thickTop="1" thickBot="1" x14ac:dyDescent="0.4">
      <c r="A5417" s="287" t="s">
        <v>3303</v>
      </c>
      <c r="B5417" s="288" t="e">
        <f>VLOOKUP(A5417,Lists!B:C,2,FALSE)</f>
        <v>#N/A</v>
      </c>
      <c r="C5417" s="288" t="e">
        <f>VLOOKUP(A5417,Lists!B:D,3,FALSE)</f>
        <v>#N/A</v>
      </c>
      <c r="D5417" s="289" t="s">
        <v>646</v>
      </c>
      <c r="E5417" s="289">
        <v>0</v>
      </c>
      <c r="F5417" s="289" t="s">
        <v>4257</v>
      </c>
      <c r="G5417" s="289" t="s">
        <v>731</v>
      </c>
      <c r="H5417" s="278">
        <f t="shared" si="168"/>
        <v>2</v>
      </c>
      <c r="I5417" s="252"/>
      <c r="J5417" s="289"/>
      <c r="K5417" s="278" t="e">
        <f t="shared" si="169"/>
        <v>#N/A</v>
      </c>
      <c r="L5417" s="290">
        <v>43581</v>
      </c>
      <c r="M5417" s="290" t="s">
        <v>3248</v>
      </c>
    </row>
    <row r="5418" spans="1:13" s="269" customFormat="1" ht="15.5" hidden="1" thickTop="1" thickBot="1" x14ac:dyDescent="0.4">
      <c r="A5418" s="283" t="s">
        <v>3303</v>
      </c>
      <c r="B5418" s="284" t="e">
        <f>VLOOKUP(A5418,Lists!B:C,2,FALSE)</f>
        <v>#N/A</v>
      </c>
      <c r="C5418" s="284" t="e">
        <f>VLOOKUP(A5418,Lists!B:D,3,FALSE)</f>
        <v>#N/A</v>
      </c>
      <c r="D5418" s="285" t="s">
        <v>647</v>
      </c>
      <c r="E5418" s="285">
        <v>0</v>
      </c>
      <c r="F5418" s="285" t="s">
        <v>4257</v>
      </c>
      <c r="G5418" s="285" t="s">
        <v>731</v>
      </c>
      <c r="H5418" s="278">
        <f t="shared" si="168"/>
        <v>2</v>
      </c>
      <c r="I5418" s="251"/>
      <c r="J5418" s="285"/>
      <c r="K5418" s="278" t="e">
        <f t="shared" si="169"/>
        <v>#N/A</v>
      </c>
      <c r="L5418" s="286">
        <v>43581</v>
      </c>
      <c r="M5418" s="286" t="s">
        <v>3248</v>
      </c>
    </row>
    <row r="5419" spans="1:13" s="269" customFormat="1" ht="15.5" hidden="1" thickTop="1" thickBot="1" x14ac:dyDescent="0.4">
      <c r="A5419" s="287" t="s">
        <v>3303</v>
      </c>
      <c r="B5419" s="288" t="e">
        <f>VLOOKUP(A5419,Lists!B:C,2,FALSE)</f>
        <v>#N/A</v>
      </c>
      <c r="C5419" s="288" t="e">
        <f>VLOOKUP(A5419,Lists!B:D,3,FALSE)</f>
        <v>#N/A</v>
      </c>
      <c r="D5419" s="289" t="s">
        <v>648</v>
      </c>
      <c r="E5419" s="289">
        <v>0</v>
      </c>
      <c r="F5419" s="289" t="s">
        <v>4257</v>
      </c>
      <c r="G5419" s="289" t="s">
        <v>731</v>
      </c>
      <c r="H5419" s="278">
        <f t="shared" si="168"/>
        <v>2</v>
      </c>
      <c r="I5419" s="252"/>
      <c r="J5419" s="289"/>
      <c r="K5419" s="278" t="e">
        <f t="shared" si="169"/>
        <v>#N/A</v>
      </c>
      <c r="L5419" s="290">
        <v>43581</v>
      </c>
      <c r="M5419" s="290" t="s">
        <v>3248</v>
      </c>
    </row>
    <row r="5420" spans="1:13" s="269" customFormat="1" ht="15.5" hidden="1" thickTop="1" thickBot="1" x14ac:dyDescent="0.4">
      <c r="A5420" s="283" t="s">
        <v>3303</v>
      </c>
      <c r="B5420" s="284" t="e">
        <f>VLOOKUP(A5420,Lists!B:C,2,FALSE)</f>
        <v>#N/A</v>
      </c>
      <c r="C5420" s="284" t="e">
        <f>VLOOKUP(A5420,Lists!B:D,3,FALSE)</f>
        <v>#N/A</v>
      </c>
      <c r="D5420" s="285" t="s">
        <v>649</v>
      </c>
      <c r="E5420" s="285" t="s">
        <v>446</v>
      </c>
      <c r="F5420" s="285" t="s">
        <v>4257</v>
      </c>
      <c r="G5420" s="285" t="s">
        <v>731</v>
      </c>
      <c r="H5420" s="278">
        <f t="shared" si="168"/>
        <v>2</v>
      </c>
      <c r="I5420" s="251"/>
      <c r="J5420" s="285"/>
      <c r="K5420" s="278" t="e">
        <f t="shared" si="169"/>
        <v>#N/A</v>
      </c>
      <c r="L5420" s="286">
        <v>43581</v>
      </c>
      <c r="M5420" s="286" t="s">
        <v>3248</v>
      </c>
    </row>
    <row r="5421" spans="1:13" s="269" customFormat="1" ht="15.5" hidden="1" thickTop="1" thickBot="1" x14ac:dyDescent="0.4">
      <c r="A5421" s="287" t="s">
        <v>3303</v>
      </c>
      <c r="B5421" s="288" t="e">
        <f>VLOOKUP(A5421,Lists!B:C,2,FALSE)</f>
        <v>#N/A</v>
      </c>
      <c r="C5421" s="288" t="e">
        <f>VLOOKUP(A5421,Lists!B:D,3,FALSE)</f>
        <v>#N/A</v>
      </c>
      <c r="D5421" s="289" t="s">
        <v>650</v>
      </c>
      <c r="E5421" s="289">
        <v>1</v>
      </c>
      <c r="F5421" s="289" t="s">
        <v>4257</v>
      </c>
      <c r="G5421" s="289" t="s">
        <v>731</v>
      </c>
      <c r="H5421" s="278">
        <f t="shared" si="168"/>
        <v>2</v>
      </c>
      <c r="I5421" s="252"/>
      <c r="J5421" s="289"/>
      <c r="K5421" s="278" t="e">
        <f t="shared" si="169"/>
        <v>#N/A</v>
      </c>
      <c r="L5421" s="290">
        <v>43581</v>
      </c>
      <c r="M5421" s="290" t="s">
        <v>3248</v>
      </c>
    </row>
    <row r="5422" spans="1:13" s="269" customFormat="1" ht="15.5" hidden="1" thickTop="1" thickBot="1" x14ac:dyDescent="0.4">
      <c r="A5422" s="283" t="s">
        <v>3303</v>
      </c>
      <c r="B5422" s="284" t="e">
        <f>VLOOKUP(A5422,Lists!B:C,2,FALSE)</f>
        <v>#N/A</v>
      </c>
      <c r="C5422" s="284" t="e">
        <f>VLOOKUP(A5422,Lists!B:D,3,FALSE)</f>
        <v>#N/A</v>
      </c>
      <c r="D5422" s="285" t="s">
        <v>651</v>
      </c>
      <c r="E5422" s="285">
        <v>1</v>
      </c>
      <c r="F5422" s="285" t="s">
        <v>4257</v>
      </c>
      <c r="G5422" s="285" t="s">
        <v>731</v>
      </c>
      <c r="H5422" s="278">
        <f t="shared" si="168"/>
        <v>2</v>
      </c>
      <c r="I5422" s="251"/>
      <c r="J5422" s="285"/>
      <c r="K5422" s="278" t="e">
        <f t="shared" si="169"/>
        <v>#N/A</v>
      </c>
      <c r="L5422" s="286">
        <v>43581</v>
      </c>
      <c r="M5422" s="286" t="s">
        <v>3248</v>
      </c>
    </row>
    <row r="5423" spans="1:13" s="269" customFormat="1" ht="15.5" hidden="1" thickTop="1" thickBot="1" x14ac:dyDescent="0.4">
      <c r="A5423" s="287" t="s">
        <v>1262</v>
      </c>
      <c r="B5423" s="288" t="str">
        <f>VLOOKUP(A5423,Lists!B:C,2,FALSE)</f>
        <v>DZA002</v>
      </c>
      <c r="C5423" s="288" t="str">
        <f>VLOOKUP(A5423,Lists!B:D,3,FALSE)</f>
        <v>DZA</v>
      </c>
      <c r="D5423" s="289" t="s">
        <v>643</v>
      </c>
      <c r="E5423" s="289">
        <v>0</v>
      </c>
      <c r="F5423" s="289" t="s">
        <v>4257</v>
      </c>
      <c r="G5423" s="289" t="s">
        <v>731</v>
      </c>
      <c r="H5423" s="278">
        <f t="shared" si="168"/>
        <v>2</v>
      </c>
      <c r="I5423" s="252"/>
      <c r="J5423" s="289"/>
      <c r="K5423" s="278" t="str">
        <f t="shared" si="169"/>
        <v>DZA002Impediments to entry into country (bureaucratic and administrative)</v>
      </c>
      <c r="L5423" s="290">
        <v>43581</v>
      </c>
      <c r="M5423" s="290" t="s">
        <v>3248</v>
      </c>
    </row>
    <row r="5424" spans="1:13" s="269" customFormat="1" ht="15.5" hidden="1" thickTop="1" thickBot="1" x14ac:dyDescent="0.4">
      <c r="A5424" s="283" t="s">
        <v>1262</v>
      </c>
      <c r="B5424" s="284" t="str">
        <f>VLOOKUP(A5424,Lists!B:C,2,FALSE)</f>
        <v>DZA002</v>
      </c>
      <c r="C5424" s="284" t="str">
        <f>VLOOKUP(A5424,Lists!B:D,3,FALSE)</f>
        <v>DZA</v>
      </c>
      <c r="D5424" s="285" t="s">
        <v>644</v>
      </c>
      <c r="E5424" s="285">
        <v>0</v>
      </c>
      <c r="F5424" s="285" t="s">
        <v>4257</v>
      </c>
      <c r="G5424" s="285" t="s">
        <v>731</v>
      </c>
      <c r="H5424" s="278">
        <f t="shared" si="168"/>
        <v>2</v>
      </c>
      <c r="I5424" s="251"/>
      <c r="J5424" s="285"/>
      <c r="K5424" s="278" t="str">
        <f t="shared" si="169"/>
        <v>DZA002Restriction of movement (impediments to freedom of movement and/or administrative restrictions)</v>
      </c>
      <c r="L5424" s="286">
        <v>43581</v>
      </c>
      <c r="M5424" s="286" t="s">
        <v>3248</v>
      </c>
    </row>
    <row r="5425" spans="1:13" s="269" customFormat="1" ht="15.5" hidden="1" thickTop="1" thickBot="1" x14ac:dyDescent="0.4">
      <c r="A5425" s="287" t="s">
        <v>1262</v>
      </c>
      <c r="B5425" s="288" t="str">
        <f>VLOOKUP(A5425,Lists!B:C,2,FALSE)</f>
        <v>DZA002</v>
      </c>
      <c r="C5425" s="288" t="str">
        <f>VLOOKUP(A5425,Lists!B:D,3,FALSE)</f>
        <v>DZA</v>
      </c>
      <c r="D5425" s="289" t="s">
        <v>645</v>
      </c>
      <c r="E5425" s="289">
        <v>0</v>
      </c>
      <c r="F5425" s="289" t="s">
        <v>4257</v>
      </c>
      <c r="G5425" s="289" t="s">
        <v>731</v>
      </c>
      <c r="H5425" s="278">
        <f t="shared" si="168"/>
        <v>2</v>
      </c>
      <c r="I5425" s="252"/>
      <c r="J5425" s="289"/>
      <c r="K5425" s="278" t="str">
        <f t="shared" si="169"/>
        <v>DZA002Interference into implementation of humanitarian activities</v>
      </c>
      <c r="L5425" s="290">
        <v>43581</v>
      </c>
      <c r="M5425" s="290" t="s">
        <v>3248</v>
      </c>
    </row>
    <row r="5426" spans="1:13" s="269" customFormat="1" ht="15.5" hidden="1" thickTop="1" thickBot="1" x14ac:dyDescent="0.4">
      <c r="A5426" s="283" t="s">
        <v>1262</v>
      </c>
      <c r="B5426" s="284" t="str">
        <f>VLOOKUP(A5426,Lists!B:C,2,FALSE)</f>
        <v>DZA002</v>
      </c>
      <c r="C5426" s="284" t="str">
        <f>VLOOKUP(A5426,Lists!B:D,3,FALSE)</f>
        <v>DZA</v>
      </c>
      <c r="D5426" s="285" t="s">
        <v>646</v>
      </c>
      <c r="E5426" s="285">
        <v>0</v>
      </c>
      <c r="F5426" s="285" t="s">
        <v>4257</v>
      </c>
      <c r="G5426" s="285" t="s">
        <v>731</v>
      </c>
      <c r="H5426" s="278">
        <f t="shared" si="168"/>
        <v>2</v>
      </c>
      <c r="I5426" s="251"/>
      <c r="J5426" s="285"/>
      <c r="K5426" s="278" t="str">
        <f t="shared" si="169"/>
        <v>DZA002Violence against personnel, facilities and assets</v>
      </c>
      <c r="L5426" s="286">
        <v>43581</v>
      </c>
      <c r="M5426" s="286" t="s">
        <v>3248</v>
      </c>
    </row>
    <row r="5427" spans="1:13" s="269" customFormat="1" ht="15.5" hidden="1" thickTop="1" thickBot="1" x14ac:dyDescent="0.4">
      <c r="A5427" s="287" t="s">
        <v>1262</v>
      </c>
      <c r="B5427" s="288" t="str">
        <f>VLOOKUP(A5427,Lists!B:C,2,FALSE)</f>
        <v>DZA002</v>
      </c>
      <c r="C5427" s="288" t="str">
        <f>VLOOKUP(A5427,Lists!B:D,3,FALSE)</f>
        <v>DZA</v>
      </c>
      <c r="D5427" s="289" t="s">
        <v>647</v>
      </c>
      <c r="E5427" s="289">
        <v>0</v>
      </c>
      <c r="F5427" s="289" t="s">
        <v>4257</v>
      </c>
      <c r="G5427" s="289" t="s">
        <v>731</v>
      </c>
      <c r="H5427" s="278">
        <f t="shared" si="168"/>
        <v>2</v>
      </c>
      <c r="I5427" s="252"/>
      <c r="J5427" s="289"/>
      <c r="K5427" s="278" t="str">
        <f t="shared" si="169"/>
        <v>DZA002Denial of existence of humanitarian needs or entitlements to assistance</v>
      </c>
      <c r="L5427" s="290">
        <v>43581</v>
      </c>
      <c r="M5427" s="290" t="s">
        <v>3248</v>
      </c>
    </row>
    <row r="5428" spans="1:13" s="269" customFormat="1" ht="15.5" hidden="1" thickTop="1" thickBot="1" x14ac:dyDescent="0.4">
      <c r="A5428" s="283" t="s">
        <v>1262</v>
      </c>
      <c r="B5428" s="284" t="str">
        <f>VLOOKUP(A5428,Lists!B:C,2,FALSE)</f>
        <v>DZA002</v>
      </c>
      <c r="C5428" s="284" t="str">
        <f>VLOOKUP(A5428,Lists!B:D,3,FALSE)</f>
        <v>DZA</v>
      </c>
      <c r="D5428" s="285" t="s">
        <v>648</v>
      </c>
      <c r="E5428" s="285">
        <v>0</v>
      </c>
      <c r="F5428" s="285" t="s">
        <v>4257</v>
      </c>
      <c r="G5428" s="285" t="s">
        <v>731</v>
      </c>
      <c r="H5428" s="278">
        <f t="shared" si="168"/>
        <v>2</v>
      </c>
      <c r="I5428" s="251"/>
      <c r="J5428" s="285"/>
      <c r="K5428" s="278" t="str">
        <f t="shared" si="169"/>
        <v>DZA002Restriction and obstruction of access to services and assistance</v>
      </c>
      <c r="L5428" s="286">
        <v>43581</v>
      </c>
      <c r="M5428" s="286" t="s">
        <v>3248</v>
      </c>
    </row>
    <row r="5429" spans="1:13" s="269" customFormat="1" ht="15.5" hidden="1" thickTop="1" thickBot="1" x14ac:dyDescent="0.4">
      <c r="A5429" s="287" t="s">
        <v>1262</v>
      </c>
      <c r="B5429" s="288" t="str">
        <f>VLOOKUP(A5429,Lists!B:C,2,FALSE)</f>
        <v>DZA002</v>
      </c>
      <c r="C5429" s="288" t="str">
        <f>VLOOKUP(A5429,Lists!B:D,3,FALSE)</f>
        <v>DZA</v>
      </c>
      <c r="D5429" s="289" t="s">
        <v>649</v>
      </c>
      <c r="E5429" s="289" t="s">
        <v>446</v>
      </c>
      <c r="F5429" s="289" t="s">
        <v>4257</v>
      </c>
      <c r="G5429" s="289" t="s">
        <v>731</v>
      </c>
      <c r="H5429" s="278">
        <f t="shared" si="168"/>
        <v>2</v>
      </c>
      <c r="I5429" s="252"/>
      <c r="J5429" s="289"/>
      <c r="K5429" s="278" t="str">
        <f t="shared" si="169"/>
        <v>DZA002Ongoing insecurity/hostilities affecting humanitarian assistance</v>
      </c>
      <c r="L5429" s="290">
        <v>43581</v>
      </c>
      <c r="M5429" s="290" t="s">
        <v>3248</v>
      </c>
    </row>
    <row r="5430" spans="1:13" s="269" customFormat="1" ht="15.5" hidden="1" thickTop="1" thickBot="1" x14ac:dyDescent="0.4">
      <c r="A5430" s="283" t="s">
        <v>1262</v>
      </c>
      <c r="B5430" s="284" t="str">
        <f>VLOOKUP(A5430,Lists!B:C,2,FALSE)</f>
        <v>DZA002</v>
      </c>
      <c r="C5430" s="284" t="str">
        <f>VLOOKUP(A5430,Lists!B:D,3,FALSE)</f>
        <v>DZA</v>
      </c>
      <c r="D5430" s="285" t="s">
        <v>650</v>
      </c>
      <c r="E5430" s="285">
        <v>1</v>
      </c>
      <c r="F5430" s="285" t="s">
        <v>4257</v>
      </c>
      <c r="G5430" s="285" t="s">
        <v>731</v>
      </c>
      <c r="H5430" s="278">
        <f t="shared" si="168"/>
        <v>2</v>
      </c>
      <c r="I5430" s="251"/>
      <c r="J5430" s="285"/>
      <c r="K5430" s="278" t="str">
        <f t="shared" si="169"/>
        <v xml:space="preserve">DZA002Presence of mines and improvised explosive devices </v>
      </c>
      <c r="L5430" s="286">
        <v>43581</v>
      </c>
      <c r="M5430" s="286" t="s">
        <v>3248</v>
      </c>
    </row>
    <row r="5431" spans="1:13" s="269" customFormat="1" ht="15.5" hidden="1" thickTop="1" thickBot="1" x14ac:dyDescent="0.4">
      <c r="A5431" s="287" t="s">
        <v>1262</v>
      </c>
      <c r="B5431" s="288" t="str">
        <f>VLOOKUP(A5431,Lists!B:C,2,FALSE)</f>
        <v>DZA002</v>
      </c>
      <c r="C5431" s="288" t="str">
        <f>VLOOKUP(A5431,Lists!B:D,3,FALSE)</f>
        <v>DZA</v>
      </c>
      <c r="D5431" s="289" t="s">
        <v>651</v>
      </c>
      <c r="E5431" s="289">
        <v>1</v>
      </c>
      <c r="F5431" s="289" t="s">
        <v>4257</v>
      </c>
      <c r="G5431" s="289" t="s">
        <v>731</v>
      </c>
      <c r="H5431" s="278">
        <f t="shared" si="168"/>
        <v>2</v>
      </c>
      <c r="I5431" s="252"/>
      <c r="J5431" s="289"/>
      <c r="K5431" s="278" t="str">
        <f t="shared" si="169"/>
        <v>DZA002Physical constraints in the environment (obstacles related to terrain, climate, lack of infrastructure, etc.)</v>
      </c>
      <c r="L5431" s="290">
        <v>43581</v>
      </c>
      <c r="M5431" s="290" t="s">
        <v>3248</v>
      </c>
    </row>
    <row r="5432" spans="1:13" s="269" customFormat="1" ht="15.5" hidden="1" thickTop="1" thickBot="1" x14ac:dyDescent="0.4">
      <c r="A5432" s="283" t="s">
        <v>1701</v>
      </c>
      <c r="B5432" s="284" t="str">
        <f>VLOOKUP(A5432,Lists!B:C,2,FALSE)</f>
        <v>DZA003</v>
      </c>
      <c r="C5432" s="284" t="str">
        <f>VLOOKUP(A5432,Lists!B:D,3,FALSE)</f>
        <v>DZA</v>
      </c>
      <c r="D5432" s="285" t="s">
        <v>643</v>
      </c>
      <c r="E5432" s="285">
        <v>0</v>
      </c>
      <c r="F5432" s="285" t="s">
        <v>4257</v>
      </c>
      <c r="G5432" s="285" t="s">
        <v>731</v>
      </c>
      <c r="H5432" s="278">
        <f t="shared" si="168"/>
        <v>2</v>
      </c>
      <c r="I5432" s="251"/>
      <c r="J5432" s="285"/>
      <c r="K5432" s="278" t="str">
        <f t="shared" si="169"/>
        <v>DZA003Impediments to entry into country (bureaucratic and administrative)</v>
      </c>
      <c r="L5432" s="286">
        <v>43581</v>
      </c>
      <c r="M5432" s="286" t="s">
        <v>3248</v>
      </c>
    </row>
    <row r="5433" spans="1:13" s="269" customFormat="1" ht="15.5" hidden="1" thickTop="1" thickBot="1" x14ac:dyDescent="0.4">
      <c r="A5433" s="287" t="s">
        <v>1701</v>
      </c>
      <c r="B5433" s="288" t="str">
        <f>VLOOKUP(A5433,Lists!B:C,2,FALSE)</f>
        <v>DZA003</v>
      </c>
      <c r="C5433" s="288" t="str">
        <f>VLOOKUP(A5433,Lists!B:D,3,FALSE)</f>
        <v>DZA</v>
      </c>
      <c r="D5433" s="289" t="s">
        <v>644</v>
      </c>
      <c r="E5433" s="289">
        <v>0</v>
      </c>
      <c r="F5433" s="289" t="s">
        <v>4257</v>
      </c>
      <c r="G5433" s="289" t="s">
        <v>731</v>
      </c>
      <c r="H5433" s="278">
        <f t="shared" si="168"/>
        <v>2</v>
      </c>
      <c r="I5433" s="252"/>
      <c r="J5433" s="289"/>
      <c r="K5433" s="278" t="str">
        <f t="shared" si="169"/>
        <v>DZA003Restriction of movement (impediments to freedom of movement and/or administrative restrictions)</v>
      </c>
      <c r="L5433" s="290">
        <v>43581</v>
      </c>
      <c r="M5433" s="290" t="s">
        <v>3248</v>
      </c>
    </row>
    <row r="5434" spans="1:13" s="269" customFormat="1" ht="15.5" hidden="1" thickTop="1" thickBot="1" x14ac:dyDescent="0.4">
      <c r="A5434" s="283" t="s">
        <v>1701</v>
      </c>
      <c r="B5434" s="284" t="str">
        <f>VLOOKUP(A5434,Lists!B:C,2,FALSE)</f>
        <v>DZA003</v>
      </c>
      <c r="C5434" s="284" t="str">
        <f>VLOOKUP(A5434,Lists!B:D,3,FALSE)</f>
        <v>DZA</v>
      </c>
      <c r="D5434" s="285" t="s">
        <v>645</v>
      </c>
      <c r="E5434" s="285">
        <v>0</v>
      </c>
      <c r="F5434" s="285" t="s">
        <v>4257</v>
      </c>
      <c r="G5434" s="285" t="s">
        <v>731</v>
      </c>
      <c r="H5434" s="278">
        <f t="shared" si="168"/>
        <v>2</v>
      </c>
      <c r="I5434" s="251"/>
      <c r="J5434" s="285"/>
      <c r="K5434" s="278" t="str">
        <f t="shared" si="169"/>
        <v>DZA003Interference into implementation of humanitarian activities</v>
      </c>
      <c r="L5434" s="286">
        <v>43581</v>
      </c>
      <c r="M5434" s="286" t="s">
        <v>3248</v>
      </c>
    </row>
    <row r="5435" spans="1:13" s="269" customFormat="1" ht="15.5" hidden="1" thickTop="1" thickBot="1" x14ac:dyDescent="0.4">
      <c r="A5435" s="287" t="s">
        <v>1701</v>
      </c>
      <c r="B5435" s="288" t="str">
        <f>VLOOKUP(A5435,Lists!B:C,2,FALSE)</f>
        <v>DZA003</v>
      </c>
      <c r="C5435" s="288" t="str">
        <f>VLOOKUP(A5435,Lists!B:D,3,FALSE)</f>
        <v>DZA</v>
      </c>
      <c r="D5435" s="289" t="s">
        <v>646</v>
      </c>
      <c r="E5435" s="289">
        <v>0</v>
      </c>
      <c r="F5435" s="289" t="s">
        <v>4257</v>
      </c>
      <c r="G5435" s="289" t="s">
        <v>731</v>
      </c>
      <c r="H5435" s="278">
        <f t="shared" si="168"/>
        <v>2</v>
      </c>
      <c r="I5435" s="252"/>
      <c r="J5435" s="289"/>
      <c r="K5435" s="278" t="str">
        <f t="shared" si="169"/>
        <v>DZA003Violence against personnel, facilities and assets</v>
      </c>
      <c r="L5435" s="290">
        <v>43581</v>
      </c>
      <c r="M5435" s="290" t="s">
        <v>3248</v>
      </c>
    </row>
    <row r="5436" spans="1:13" s="269" customFormat="1" ht="15.5" hidden="1" thickTop="1" thickBot="1" x14ac:dyDescent="0.4">
      <c r="A5436" s="283" t="s">
        <v>1701</v>
      </c>
      <c r="B5436" s="284" t="str">
        <f>VLOOKUP(A5436,Lists!B:C,2,FALSE)</f>
        <v>DZA003</v>
      </c>
      <c r="C5436" s="284" t="str">
        <f>VLOOKUP(A5436,Lists!B:D,3,FALSE)</f>
        <v>DZA</v>
      </c>
      <c r="D5436" s="285" t="s">
        <v>647</v>
      </c>
      <c r="E5436" s="285">
        <v>0</v>
      </c>
      <c r="F5436" s="285" t="s">
        <v>4257</v>
      </c>
      <c r="G5436" s="285" t="s">
        <v>731</v>
      </c>
      <c r="H5436" s="278">
        <f t="shared" si="168"/>
        <v>2</v>
      </c>
      <c r="I5436" s="251"/>
      <c r="J5436" s="285"/>
      <c r="K5436" s="278" t="str">
        <f t="shared" si="169"/>
        <v>DZA003Denial of existence of humanitarian needs or entitlements to assistance</v>
      </c>
      <c r="L5436" s="286">
        <v>43581</v>
      </c>
      <c r="M5436" s="286" t="s">
        <v>3248</v>
      </c>
    </row>
    <row r="5437" spans="1:13" s="269" customFormat="1" ht="15.5" hidden="1" thickTop="1" thickBot="1" x14ac:dyDescent="0.4">
      <c r="A5437" s="287" t="s">
        <v>1701</v>
      </c>
      <c r="B5437" s="288" t="str">
        <f>VLOOKUP(A5437,Lists!B:C,2,FALSE)</f>
        <v>DZA003</v>
      </c>
      <c r="C5437" s="288" t="str">
        <f>VLOOKUP(A5437,Lists!B:D,3,FALSE)</f>
        <v>DZA</v>
      </c>
      <c r="D5437" s="289" t="s">
        <v>648</v>
      </c>
      <c r="E5437" s="289">
        <v>0</v>
      </c>
      <c r="F5437" s="289" t="s">
        <v>4257</v>
      </c>
      <c r="G5437" s="289" t="s">
        <v>731</v>
      </c>
      <c r="H5437" s="278">
        <f t="shared" si="168"/>
        <v>2</v>
      </c>
      <c r="I5437" s="252"/>
      <c r="J5437" s="289"/>
      <c r="K5437" s="278" t="str">
        <f t="shared" si="169"/>
        <v>DZA003Restriction and obstruction of access to services and assistance</v>
      </c>
      <c r="L5437" s="290">
        <v>43581</v>
      </c>
      <c r="M5437" s="290" t="s">
        <v>3248</v>
      </c>
    </row>
    <row r="5438" spans="1:13" s="269" customFormat="1" ht="15.5" hidden="1" thickTop="1" thickBot="1" x14ac:dyDescent="0.4">
      <c r="A5438" s="283" t="s">
        <v>1701</v>
      </c>
      <c r="B5438" s="284" t="str">
        <f>VLOOKUP(A5438,Lists!B:C,2,FALSE)</f>
        <v>DZA003</v>
      </c>
      <c r="C5438" s="284" t="str">
        <f>VLOOKUP(A5438,Lists!B:D,3,FALSE)</f>
        <v>DZA</v>
      </c>
      <c r="D5438" s="285" t="s">
        <v>649</v>
      </c>
      <c r="E5438" s="285" t="s">
        <v>446</v>
      </c>
      <c r="F5438" s="285" t="s">
        <v>4257</v>
      </c>
      <c r="G5438" s="285" t="s">
        <v>731</v>
      </c>
      <c r="H5438" s="278">
        <f t="shared" si="168"/>
        <v>2</v>
      </c>
      <c r="I5438" s="251"/>
      <c r="J5438" s="285"/>
      <c r="K5438" s="278" t="str">
        <f t="shared" si="169"/>
        <v>DZA003Ongoing insecurity/hostilities affecting humanitarian assistance</v>
      </c>
      <c r="L5438" s="286">
        <v>43581</v>
      </c>
      <c r="M5438" s="286" t="s">
        <v>3248</v>
      </c>
    </row>
    <row r="5439" spans="1:13" s="269" customFormat="1" ht="15.5" hidden="1" thickTop="1" thickBot="1" x14ac:dyDescent="0.4">
      <c r="A5439" s="287" t="s">
        <v>1701</v>
      </c>
      <c r="B5439" s="288" t="str">
        <f>VLOOKUP(A5439,Lists!B:C,2,FALSE)</f>
        <v>DZA003</v>
      </c>
      <c r="C5439" s="288" t="str">
        <f>VLOOKUP(A5439,Lists!B:D,3,FALSE)</f>
        <v>DZA</v>
      </c>
      <c r="D5439" s="289" t="s">
        <v>650</v>
      </c>
      <c r="E5439" s="289">
        <v>1</v>
      </c>
      <c r="F5439" s="289" t="s">
        <v>4257</v>
      </c>
      <c r="G5439" s="289" t="s">
        <v>731</v>
      </c>
      <c r="H5439" s="278">
        <f t="shared" si="168"/>
        <v>2</v>
      </c>
      <c r="I5439" s="252"/>
      <c r="J5439" s="289"/>
      <c r="K5439" s="278" t="str">
        <f t="shared" si="169"/>
        <v xml:space="preserve">DZA003Presence of mines and improvised explosive devices </v>
      </c>
      <c r="L5439" s="290">
        <v>43581</v>
      </c>
      <c r="M5439" s="290" t="s">
        <v>3248</v>
      </c>
    </row>
    <row r="5440" spans="1:13" s="269" customFormat="1" ht="15.5" hidden="1" thickTop="1" thickBot="1" x14ac:dyDescent="0.4">
      <c r="A5440" s="283" t="s">
        <v>1701</v>
      </c>
      <c r="B5440" s="284" t="str">
        <f>VLOOKUP(A5440,Lists!B:C,2,FALSE)</f>
        <v>DZA003</v>
      </c>
      <c r="C5440" s="284" t="str">
        <f>VLOOKUP(A5440,Lists!B:D,3,FALSE)</f>
        <v>DZA</v>
      </c>
      <c r="D5440" s="285" t="s">
        <v>651</v>
      </c>
      <c r="E5440" s="285">
        <v>1</v>
      </c>
      <c r="F5440" s="285" t="s">
        <v>4257</v>
      </c>
      <c r="G5440" s="285" t="s">
        <v>731</v>
      </c>
      <c r="H5440" s="278">
        <f t="shared" si="168"/>
        <v>2</v>
      </c>
      <c r="I5440" s="251"/>
      <c r="J5440" s="285"/>
      <c r="K5440" s="278" t="str">
        <f t="shared" si="169"/>
        <v>DZA003Physical constraints in the environment (obstacles related to terrain, climate, lack of infrastructure, etc.)</v>
      </c>
      <c r="L5440" s="286">
        <v>43581</v>
      </c>
      <c r="M5440" s="286" t="s">
        <v>3248</v>
      </c>
    </row>
    <row r="5441" spans="1:13" s="269" customFormat="1" ht="15.5" hidden="1" thickTop="1" thickBot="1" x14ac:dyDescent="0.4">
      <c r="A5441" s="287" t="s">
        <v>1271</v>
      </c>
      <c r="B5441" s="288" t="str">
        <f>VLOOKUP(A5441,Lists!B:C,2,FALSE)</f>
        <v>BFA002</v>
      </c>
      <c r="C5441" s="288" t="str">
        <f>VLOOKUP(A5441,Lists!B:D,3,FALSE)</f>
        <v>BFA</v>
      </c>
      <c r="D5441" s="289" t="s">
        <v>643</v>
      </c>
      <c r="E5441" s="289">
        <v>0</v>
      </c>
      <c r="F5441" s="289" t="s">
        <v>4257</v>
      </c>
      <c r="G5441" s="289" t="s">
        <v>731</v>
      </c>
      <c r="H5441" s="278">
        <f t="shared" si="168"/>
        <v>2</v>
      </c>
      <c r="I5441" s="252"/>
      <c r="J5441" s="289"/>
      <c r="K5441" s="278" t="str">
        <f t="shared" si="169"/>
        <v>BFA002Impediments to entry into country (bureaucratic and administrative)</v>
      </c>
      <c r="L5441" s="290">
        <v>43581</v>
      </c>
      <c r="M5441" s="290" t="s">
        <v>3248</v>
      </c>
    </row>
    <row r="5442" spans="1:13" s="269" customFormat="1" ht="15.5" hidden="1" thickTop="1" thickBot="1" x14ac:dyDescent="0.4">
      <c r="A5442" s="283" t="s">
        <v>1271</v>
      </c>
      <c r="B5442" s="284" t="str">
        <f>VLOOKUP(A5442,Lists!B:C,2,FALSE)</f>
        <v>BFA002</v>
      </c>
      <c r="C5442" s="284" t="str">
        <f>VLOOKUP(A5442,Lists!B:D,3,FALSE)</f>
        <v>BFA</v>
      </c>
      <c r="D5442" s="285" t="s">
        <v>644</v>
      </c>
      <c r="E5442" s="285">
        <v>0</v>
      </c>
      <c r="F5442" s="285" t="s">
        <v>4257</v>
      </c>
      <c r="G5442" s="285" t="s">
        <v>731</v>
      </c>
      <c r="H5442" s="278">
        <f t="shared" ref="H5442:H5505" si="170">IF(G5442="x","x",IF(G5442="Low",3,IF(G5442="Medium",2,IF(G5442="High",1,FALSE))))</f>
        <v>2</v>
      </c>
      <c r="I5442" s="251"/>
      <c r="J5442" s="285"/>
      <c r="K5442" s="278" t="str">
        <f t="shared" ref="K5442:K5505" si="171">B5442&amp;""&amp;D5442</f>
        <v>BFA002Restriction of movement (impediments to freedom of movement and/or administrative restrictions)</v>
      </c>
      <c r="L5442" s="286">
        <v>43581</v>
      </c>
      <c r="M5442" s="286" t="s">
        <v>3248</v>
      </c>
    </row>
    <row r="5443" spans="1:13" s="269" customFormat="1" ht="15.5" hidden="1" thickTop="1" thickBot="1" x14ac:dyDescent="0.4">
      <c r="A5443" s="287" t="s">
        <v>1271</v>
      </c>
      <c r="B5443" s="288" t="str">
        <f>VLOOKUP(A5443,Lists!B:C,2,FALSE)</f>
        <v>BFA002</v>
      </c>
      <c r="C5443" s="288" t="str">
        <f>VLOOKUP(A5443,Lists!B:D,3,FALSE)</f>
        <v>BFA</v>
      </c>
      <c r="D5443" s="289" t="s">
        <v>645</v>
      </c>
      <c r="E5443" s="289">
        <v>0</v>
      </c>
      <c r="F5443" s="289" t="s">
        <v>4257</v>
      </c>
      <c r="G5443" s="289" t="s">
        <v>731</v>
      </c>
      <c r="H5443" s="278">
        <f t="shared" si="170"/>
        <v>2</v>
      </c>
      <c r="I5443" s="252"/>
      <c r="J5443" s="289"/>
      <c r="K5443" s="278" t="str">
        <f t="shared" si="171"/>
        <v>BFA002Interference into implementation of humanitarian activities</v>
      </c>
      <c r="L5443" s="290">
        <v>43581</v>
      </c>
      <c r="M5443" s="290" t="s">
        <v>3248</v>
      </c>
    </row>
    <row r="5444" spans="1:13" s="269" customFormat="1" ht="15.5" hidden="1" thickTop="1" thickBot="1" x14ac:dyDescent="0.4">
      <c r="A5444" s="283" t="s">
        <v>1271</v>
      </c>
      <c r="B5444" s="284" t="str">
        <f>VLOOKUP(A5444,Lists!B:C,2,FALSE)</f>
        <v>BFA002</v>
      </c>
      <c r="C5444" s="284" t="str">
        <f>VLOOKUP(A5444,Lists!B:D,3,FALSE)</f>
        <v>BFA</v>
      </c>
      <c r="D5444" s="285" t="s">
        <v>646</v>
      </c>
      <c r="E5444" s="285">
        <v>0</v>
      </c>
      <c r="F5444" s="285" t="s">
        <v>4257</v>
      </c>
      <c r="G5444" s="285" t="s">
        <v>731</v>
      </c>
      <c r="H5444" s="278">
        <f t="shared" si="170"/>
        <v>2</v>
      </c>
      <c r="I5444" s="251"/>
      <c r="J5444" s="285"/>
      <c r="K5444" s="278" t="str">
        <f t="shared" si="171"/>
        <v>BFA002Violence against personnel, facilities and assets</v>
      </c>
      <c r="L5444" s="286">
        <v>43581</v>
      </c>
      <c r="M5444" s="286" t="s">
        <v>3248</v>
      </c>
    </row>
    <row r="5445" spans="1:13" s="269" customFormat="1" ht="15.5" hidden="1" thickTop="1" thickBot="1" x14ac:dyDescent="0.4">
      <c r="A5445" s="287" t="s">
        <v>1271</v>
      </c>
      <c r="B5445" s="288" t="str">
        <f>VLOOKUP(A5445,Lists!B:C,2,FALSE)</f>
        <v>BFA002</v>
      </c>
      <c r="C5445" s="288" t="str">
        <f>VLOOKUP(A5445,Lists!B:D,3,FALSE)</f>
        <v>BFA</v>
      </c>
      <c r="D5445" s="289" t="s">
        <v>647</v>
      </c>
      <c r="E5445" s="289">
        <v>0</v>
      </c>
      <c r="F5445" s="289" t="s">
        <v>4257</v>
      </c>
      <c r="G5445" s="289" t="s">
        <v>731</v>
      </c>
      <c r="H5445" s="278">
        <f t="shared" si="170"/>
        <v>2</v>
      </c>
      <c r="I5445" s="252"/>
      <c r="J5445" s="289"/>
      <c r="K5445" s="278" t="str">
        <f t="shared" si="171"/>
        <v>BFA002Denial of existence of humanitarian needs or entitlements to assistance</v>
      </c>
      <c r="L5445" s="290">
        <v>43581</v>
      </c>
      <c r="M5445" s="290" t="s">
        <v>3248</v>
      </c>
    </row>
    <row r="5446" spans="1:13" s="269" customFormat="1" ht="15.5" hidden="1" thickTop="1" thickBot="1" x14ac:dyDescent="0.4">
      <c r="A5446" s="283" t="s">
        <v>1271</v>
      </c>
      <c r="B5446" s="284" t="str">
        <f>VLOOKUP(A5446,Lists!B:C,2,FALSE)</f>
        <v>BFA002</v>
      </c>
      <c r="C5446" s="284" t="str">
        <f>VLOOKUP(A5446,Lists!B:D,3,FALSE)</f>
        <v>BFA</v>
      </c>
      <c r="D5446" s="285" t="s">
        <v>648</v>
      </c>
      <c r="E5446" s="285">
        <v>2</v>
      </c>
      <c r="F5446" s="285" t="s">
        <v>4257</v>
      </c>
      <c r="G5446" s="285" t="s">
        <v>731</v>
      </c>
      <c r="H5446" s="278">
        <f t="shared" si="170"/>
        <v>2</v>
      </c>
      <c r="I5446" s="251"/>
      <c r="J5446" s="285"/>
      <c r="K5446" s="278" t="str">
        <f t="shared" si="171"/>
        <v>BFA002Restriction and obstruction of access to services and assistance</v>
      </c>
      <c r="L5446" s="286">
        <v>43581</v>
      </c>
      <c r="M5446" s="286" t="s">
        <v>3248</v>
      </c>
    </row>
    <row r="5447" spans="1:13" s="269" customFormat="1" ht="15.5" hidden="1" thickTop="1" thickBot="1" x14ac:dyDescent="0.4">
      <c r="A5447" s="287" t="s">
        <v>1271</v>
      </c>
      <c r="B5447" s="288" t="str">
        <f>VLOOKUP(A5447,Lists!B:C,2,FALSE)</f>
        <v>BFA002</v>
      </c>
      <c r="C5447" s="288" t="str">
        <f>VLOOKUP(A5447,Lists!B:D,3,FALSE)</f>
        <v>BFA</v>
      </c>
      <c r="D5447" s="289" t="s">
        <v>649</v>
      </c>
      <c r="E5447" s="289">
        <v>3</v>
      </c>
      <c r="F5447" s="289" t="s">
        <v>4257</v>
      </c>
      <c r="G5447" s="289" t="s">
        <v>731</v>
      </c>
      <c r="H5447" s="278">
        <f t="shared" si="170"/>
        <v>2</v>
      </c>
      <c r="I5447" s="252"/>
      <c r="J5447" s="289"/>
      <c r="K5447" s="278" t="str">
        <f t="shared" si="171"/>
        <v>BFA002Ongoing insecurity/hostilities affecting humanitarian assistance</v>
      </c>
      <c r="L5447" s="290">
        <v>43581</v>
      </c>
      <c r="M5447" s="290" t="s">
        <v>3248</v>
      </c>
    </row>
    <row r="5448" spans="1:13" s="269" customFormat="1" ht="15.5" hidden="1" thickTop="1" thickBot="1" x14ac:dyDescent="0.4">
      <c r="A5448" s="283" t="s">
        <v>1271</v>
      </c>
      <c r="B5448" s="284" t="str">
        <f>VLOOKUP(A5448,Lists!B:C,2,FALSE)</f>
        <v>BFA002</v>
      </c>
      <c r="C5448" s="284" t="str">
        <f>VLOOKUP(A5448,Lists!B:D,3,FALSE)</f>
        <v>BFA</v>
      </c>
      <c r="D5448" s="285" t="s">
        <v>650</v>
      </c>
      <c r="E5448" s="285">
        <v>0</v>
      </c>
      <c r="F5448" s="285" t="s">
        <v>4257</v>
      </c>
      <c r="G5448" s="285" t="s">
        <v>731</v>
      </c>
      <c r="H5448" s="278">
        <f t="shared" si="170"/>
        <v>2</v>
      </c>
      <c r="I5448" s="251"/>
      <c r="J5448" s="285"/>
      <c r="K5448" s="278" t="str">
        <f t="shared" si="171"/>
        <v xml:space="preserve">BFA002Presence of mines and improvised explosive devices </v>
      </c>
      <c r="L5448" s="286">
        <v>43581</v>
      </c>
      <c r="M5448" s="286" t="s">
        <v>3248</v>
      </c>
    </row>
    <row r="5449" spans="1:13" s="269" customFormat="1" ht="15.5" hidden="1" thickTop="1" thickBot="1" x14ac:dyDescent="0.4">
      <c r="A5449" s="287" t="s">
        <v>1271</v>
      </c>
      <c r="B5449" s="288" t="str">
        <f>VLOOKUP(A5449,Lists!B:C,2,FALSE)</f>
        <v>BFA002</v>
      </c>
      <c r="C5449" s="288" t="str">
        <f>VLOOKUP(A5449,Lists!B:D,3,FALSE)</f>
        <v>BFA</v>
      </c>
      <c r="D5449" s="289" t="s">
        <v>651</v>
      </c>
      <c r="E5449" s="289">
        <v>2</v>
      </c>
      <c r="F5449" s="289" t="s">
        <v>4257</v>
      </c>
      <c r="G5449" s="289" t="s">
        <v>731</v>
      </c>
      <c r="H5449" s="278">
        <f t="shared" si="170"/>
        <v>2</v>
      </c>
      <c r="I5449" s="252"/>
      <c r="J5449" s="289"/>
      <c r="K5449" s="278" t="str">
        <f t="shared" si="171"/>
        <v>BFA002Physical constraints in the environment (obstacles related to terrain, climate, lack of infrastructure, etc.)</v>
      </c>
      <c r="L5449" s="290">
        <v>43581</v>
      </c>
      <c r="M5449" s="290" t="s">
        <v>3248</v>
      </c>
    </row>
    <row r="5450" spans="1:13" s="269" customFormat="1" ht="15.5" hidden="1" thickTop="1" thickBot="1" x14ac:dyDescent="0.4">
      <c r="A5450" s="283" t="s">
        <v>2953</v>
      </c>
      <c r="B5450" s="284" t="str">
        <f>VLOOKUP(A5450,Lists!B:C,2,FALSE)</f>
        <v>CAF001</v>
      </c>
      <c r="C5450" s="284" t="str">
        <f>VLOOKUP(A5450,Lists!B:D,3,FALSE)</f>
        <v>CAF</v>
      </c>
      <c r="D5450" s="285" t="s">
        <v>643</v>
      </c>
      <c r="E5450" s="285">
        <v>0</v>
      </c>
      <c r="F5450" s="285" t="s">
        <v>4257</v>
      </c>
      <c r="G5450" s="285" t="s">
        <v>731</v>
      </c>
      <c r="H5450" s="278">
        <f t="shared" si="170"/>
        <v>2</v>
      </c>
      <c r="I5450" s="251"/>
      <c r="J5450" s="285"/>
      <c r="K5450" s="278" t="str">
        <f t="shared" si="171"/>
        <v>CAF001Impediments to entry into country (bureaucratic and administrative)</v>
      </c>
      <c r="L5450" s="286">
        <v>43581</v>
      </c>
      <c r="M5450" s="286" t="s">
        <v>3248</v>
      </c>
    </row>
    <row r="5451" spans="1:13" s="269" customFormat="1" ht="15.5" hidden="1" thickTop="1" thickBot="1" x14ac:dyDescent="0.4">
      <c r="A5451" s="287" t="s">
        <v>2953</v>
      </c>
      <c r="B5451" s="288" t="str">
        <f>VLOOKUP(A5451,Lists!B:C,2,FALSE)</f>
        <v>CAF001</v>
      </c>
      <c r="C5451" s="288" t="str">
        <f>VLOOKUP(A5451,Lists!B:D,3,FALSE)</f>
        <v>CAF</v>
      </c>
      <c r="D5451" s="289" t="s">
        <v>644</v>
      </c>
      <c r="E5451" s="289">
        <v>3</v>
      </c>
      <c r="F5451" s="289" t="s">
        <v>4257</v>
      </c>
      <c r="G5451" s="289" t="s">
        <v>731</v>
      </c>
      <c r="H5451" s="278">
        <f t="shared" si="170"/>
        <v>2</v>
      </c>
      <c r="I5451" s="252"/>
      <c r="J5451" s="289"/>
      <c r="K5451" s="278" t="str">
        <f t="shared" si="171"/>
        <v>CAF001Restriction of movement (impediments to freedom of movement and/or administrative restrictions)</v>
      </c>
      <c r="L5451" s="290">
        <v>43581</v>
      </c>
      <c r="M5451" s="290" t="s">
        <v>3248</v>
      </c>
    </row>
    <row r="5452" spans="1:13" s="269" customFormat="1" ht="15.5" hidden="1" thickTop="1" thickBot="1" x14ac:dyDescent="0.4">
      <c r="A5452" s="283" t="s">
        <v>2953</v>
      </c>
      <c r="B5452" s="284" t="str">
        <f>VLOOKUP(A5452,Lists!B:C,2,FALSE)</f>
        <v>CAF001</v>
      </c>
      <c r="C5452" s="284" t="str">
        <f>VLOOKUP(A5452,Lists!B:D,3,FALSE)</f>
        <v>CAF</v>
      </c>
      <c r="D5452" s="285" t="s">
        <v>645</v>
      </c>
      <c r="E5452" s="285">
        <v>1</v>
      </c>
      <c r="F5452" s="285" t="s">
        <v>4257</v>
      </c>
      <c r="G5452" s="285" t="s">
        <v>731</v>
      </c>
      <c r="H5452" s="278">
        <f t="shared" si="170"/>
        <v>2</v>
      </c>
      <c r="I5452" s="251"/>
      <c r="J5452" s="285"/>
      <c r="K5452" s="278" t="str">
        <f t="shared" si="171"/>
        <v>CAF001Interference into implementation of humanitarian activities</v>
      </c>
      <c r="L5452" s="286">
        <v>43581</v>
      </c>
      <c r="M5452" s="286" t="s">
        <v>3248</v>
      </c>
    </row>
    <row r="5453" spans="1:13" s="269" customFormat="1" ht="15.5" hidden="1" thickTop="1" thickBot="1" x14ac:dyDescent="0.4">
      <c r="A5453" s="287" t="s">
        <v>2953</v>
      </c>
      <c r="B5453" s="288" t="str">
        <f>VLOOKUP(A5453,Lists!B:C,2,FALSE)</f>
        <v>CAF001</v>
      </c>
      <c r="C5453" s="288" t="str">
        <f>VLOOKUP(A5453,Lists!B:D,3,FALSE)</f>
        <v>CAF</v>
      </c>
      <c r="D5453" s="289" t="s">
        <v>646</v>
      </c>
      <c r="E5453" s="289">
        <v>3</v>
      </c>
      <c r="F5453" s="289" t="s">
        <v>4257</v>
      </c>
      <c r="G5453" s="289" t="s">
        <v>731</v>
      </c>
      <c r="H5453" s="278">
        <f t="shared" si="170"/>
        <v>2</v>
      </c>
      <c r="I5453" s="252"/>
      <c r="J5453" s="289"/>
      <c r="K5453" s="278" t="str">
        <f t="shared" si="171"/>
        <v>CAF001Violence against personnel, facilities and assets</v>
      </c>
      <c r="L5453" s="290">
        <v>43581</v>
      </c>
      <c r="M5453" s="290" t="s">
        <v>3248</v>
      </c>
    </row>
    <row r="5454" spans="1:13" s="269" customFormat="1" ht="15.5" hidden="1" thickTop="1" thickBot="1" x14ac:dyDescent="0.4">
      <c r="A5454" s="283" t="s">
        <v>2953</v>
      </c>
      <c r="B5454" s="284" t="str">
        <f>VLOOKUP(A5454,Lists!B:C,2,FALSE)</f>
        <v>CAF001</v>
      </c>
      <c r="C5454" s="284" t="str">
        <f>VLOOKUP(A5454,Lists!B:D,3,FALSE)</f>
        <v>CAF</v>
      </c>
      <c r="D5454" s="285" t="s">
        <v>647</v>
      </c>
      <c r="E5454" s="285">
        <v>0</v>
      </c>
      <c r="F5454" s="285" t="s">
        <v>4257</v>
      </c>
      <c r="G5454" s="285" t="s">
        <v>731</v>
      </c>
      <c r="H5454" s="278">
        <f t="shared" si="170"/>
        <v>2</v>
      </c>
      <c r="I5454" s="251"/>
      <c r="J5454" s="285"/>
      <c r="K5454" s="278" t="str">
        <f t="shared" si="171"/>
        <v>CAF001Denial of existence of humanitarian needs or entitlements to assistance</v>
      </c>
      <c r="L5454" s="286">
        <v>43581</v>
      </c>
      <c r="M5454" s="286" t="s">
        <v>3248</v>
      </c>
    </row>
    <row r="5455" spans="1:13" s="269" customFormat="1" ht="15.5" hidden="1" thickTop="1" thickBot="1" x14ac:dyDescent="0.4">
      <c r="A5455" s="287" t="s">
        <v>2953</v>
      </c>
      <c r="B5455" s="288" t="str">
        <f>VLOOKUP(A5455,Lists!B:C,2,FALSE)</f>
        <v>CAF001</v>
      </c>
      <c r="C5455" s="288" t="str">
        <f>VLOOKUP(A5455,Lists!B:D,3,FALSE)</f>
        <v>CAF</v>
      </c>
      <c r="D5455" s="289" t="s">
        <v>648</v>
      </c>
      <c r="E5455" s="289">
        <v>2</v>
      </c>
      <c r="F5455" s="289" t="s">
        <v>4257</v>
      </c>
      <c r="G5455" s="289" t="s">
        <v>731</v>
      </c>
      <c r="H5455" s="278">
        <f t="shared" si="170"/>
        <v>2</v>
      </c>
      <c r="I5455" s="252"/>
      <c r="J5455" s="289"/>
      <c r="K5455" s="278" t="str">
        <f t="shared" si="171"/>
        <v>CAF001Restriction and obstruction of access to services and assistance</v>
      </c>
      <c r="L5455" s="290">
        <v>43581</v>
      </c>
      <c r="M5455" s="290" t="s">
        <v>3248</v>
      </c>
    </row>
    <row r="5456" spans="1:13" s="269" customFormat="1" ht="15.5" hidden="1" thickTop="1" thickBot="1" x14ac:dyDescent="0.4">
      <c r="A5456" s="283" t="s">
        <v>2953</v>
      </c>
      <c r="B5456" s="284" t="str">
        <f>VLOOKUP(A5456,Lists!B:C,2,FALSE)</f>
        <v>CAF001</v>
      </c>
      <c r="C5456" s="284" t="str">
        <f>VLOOKUP(A5456,Lists!B:D,3,FALSE)</f>
        <v>CAF</v>
      </c>
      <c r="D5456" s="285" t="s">
        <v>649</v>
      </c>
      <c r="E5456" s="285">
        <v>3</v>
      </c>
      <c r="F5456" s="285" t="s">
        <v>4257</v>
      </c>
      <c r="G5456" s="285" t="s">
        <v>731</v>
      </c>
      <c r="H5456" s="278">
        <f t="shared" si="170"/>
        <v>2</v>
      </c>
      <c r="I5456" s="251"/>
      <c r="J5456" s="285"/>
      <c r="K5456" s="278" t="str">
        <f t="shared" si="171"/>
        <v>CAF001Ongoing insecurity/hostilities affecting humanitarian assistance</v>
      </c>
      <c r="L5456" s="286">
        <v>43581</v>
      </c>
      <c r="M5456" s="286" t="s">
        <v>3248</v>
      </c>
    </row>
    <row r="5457" spans="1:13" s="269" customFormat="1" ht="15.5" hidden="1" thickTop="1" thickBot="1" x14ac:dyDescent="0.4">
      <c r="A5457" s="287" t="s">
        <v>2953</v>
      </c>
      <c r="B5457" s="288" t="str">
        <f>VLOOKUP(A5457,Lists!B:C,2,FALSE)</f>
        <v>CAF001</v>
      </c>
      <c r="C5457" s="288" t="str">
        <f>VLOOKUP(A5457,Lists!B:D,3,FALSE)</f>
        <v>CAF</v>
      </c>
      <c r="D5457" s="289" t="s">
        <v>650</v>
      </c>
      <c r="E5457" s="289">
        <v>0</v>
      </c>
      <c r="F5457" s="289" t="s">
        <v>4257</v>
      </c>
      <c r="G5457" s="289" t="s">
        <v>731</v>
      </c>
      <c r="H5457" s="278">
        <f t="shared" si="170"/>
        <v>2</v>
      </c>
      <c r="I5457" s="252"/>
      <c r="J5457" s="289"/>
      <c r="K5457" s="278" t="str">
        <f t="shared" si="171"/>
        <v xml:space="preserve">CAF001Presence of mines and improvised explosive devices </v>
      </c>
      <c r="L5457" s="290">
        <v>43581</v>
      </c>
      <c r="M5457" s="290" t="s">
        <v>3248</v>
      </c>
    </row>
    <row r="5458" spans="1:13" s="269" customFormat="1" ht="15.5" hidden="1" thickTop="1" thickBot="1" x14ac:dyDescent="0.4">
      <c r="A5458" s="283" t="s">
        <v>2953</v>
      </c>
      <c r="B5458" s="284" t="str">
        <f>VLOOKUP(A5458,Lists!B:C,2,FALSE)</f>
        <v>CAF001</v>
      </c>
      <c r="C5458" s="284" t="str">
        <f>VLOOKUP(A5458,Lists!B:D,3,FALSE)</f>
        <v>CAF</v>
      </c>
      <c r="D5458" s="285" t="s">
        <v>651</v>
      </c>
      <c r="E5458" s="285">
        <v>3</v>
      </c>
      <c r="F5458" s="285" t="s">
        <v>4257</v>
      </c>
      <c r="G5458" s="285" t="s">
        <v>731</v>
      </c>
      <c r="H5458" s="278">
        <f t="shared" si="170"/>
        <v>2</v>
      </c>
      <c r="I5458" s="251"/>
      <c r="J5458" s="285"/>
      <c r="K5458" s="278" t="str">
        <f t="shared" si="171"/>
        <v>CAF001Physical constraints in the environment (obstacles related to terrain, climate, lack of infrastructure, etc.)</v>
      </c>
      <c r="L5458" s="286">
        <v>43581</v>
      </c>
      <c r="M5458" s="286" t="s">
        <v>3248</v>
      </c>
    </row>
    <row r="5459" spans="1:13" s="269" customFormat="1" ht="15.5" hidden="1" thickTop="1" thickBot="1" x14ac:dyDescent="0.4">
      <c r="A5459" s="287" t="s">
        <v>1261</v>
      </c>
      <c r="B5459" s="288" t="str">
        <f>VLOOKUP(A5459,Lists!B:C,2,FALSE)</f>
        <v>LSO002</v>
      </c>
      <c r="C5459" s="288" t="str">
        <f>VLOOKUP(A5459,Lists!B:D,3,FALSE)</f>
        <v>LSO</v>
      </c>
      <c r="D5459" s="289" t="s">
        <v>643</v>
      </c>
      <c r="E5459" s="289">
        <v>0</v>
      </c>
      <c r="F5459" s="289" t="s">
        <v>4257</v>
      </c>
      <c r="G5459" s="289" t="s">
        <v>731</v>
      </c>
      <c r="H5459" s="278">
        <f t="shared" si="170"/>
        <v>2</v>
      </c>
      <c r="I5459" s="252"/>
      <c r="J5459" s="289"/>
      <c r="K5459" s="278" t="str">
        <f t="shared" si="171"/>
        <v>LSO002Impediments to entry into country (bureaucratic and administrative)</v>
      </c>
      <c r="L5459" s="290">
        <v>43581</v>
      </c>
      <c r="M5459" s="290" t="s">
        <v>3248</v>
      </c>
    </row>
    <row r="5460" spans="1:13" s="269" customFormat="1" ht="15.5" hidden="1" thickTop="1" thickBot="1" x14ac:dyDescent="0.4">
      <c r="A5460" s="283" t="s">
        <v>1261</v>
      </c>
      <c r="B5460" s="284" t="str">
        <f>VLOOKUP(A5460,Lists!B:C,2,FALSE)</f>
        <v>LSO002</v>
      </c>
      <c r="C5460" s="284" t="str">
        <f>VLOOKUP(A5460,Lists!B:D,3,FALSE)</f>
        <v>LSO</v>
      </c>
      <c r="D5460" s="285" t="s">
        <v>644</v>
      </c>
      <c r="E5460" s="285">
        <v>0</v>
      </c>
      <c r="F5460" s="285" t="s">
        <v>4257</v>
      </c>
      <c r="G5460" s="285" t="s">
        <v>731</v>
      </c>
      <c r="H5460" s="278">
        <f t="shared" si="170"/>
        <v>2</v>
      </c>
      <c r="I5460" s="251"/>
      <c r="J5460" s="285"/>
      <c r="K5460" s="278" t="str">
        <f t="shared" si="171"/>
        <v>LSO002Restriction of movement (impediments to freedom of movement and/or administrative restrictions)</v>
      </c>
      <c r="L5460" s="286">
        <v>43581</v>
      </c>
      <c r="M5460" s="286" t="s">
        <v>3248</v>
      </c>
    </row>
    <row r="5461" spans="1:13" s="269" customFormat="1" ht="15.5" hidden="1" thickTop="1" thickBot="1" x14ac:dyDescent="0.4">
      <c r="A5461" s="287" t="s">
        <v>1261</v>
      </c>
      <c r="B5461" s="288" t="str">
        <f>VLOOKUP(A5461,Lists!B:C,2,FALSE)</f>
        <v>LSO002</v>
      </c>
      <c r="C5461" s="288" t="str">
        <f>VLOOKUP(A5461,Lists!B:D,3,FALSE)</f>
        <v>LSO</v>
      </c>
      <c r="D5461" s="289" t="s">
        <v>645</v>
      </c>
      <c r="E5461" s="289">
        <v>0</v>
      </c>
      <c r="F5461" s="289" t="s">
        <v>4257</v>
      </c>
      <c r="G5461" s="289" t="s">
        <v>731</v>
      </c>
      <c r="H5461" s="278">
        <f t="shared" si="170"/>
        <v>2</v>
      </c>
      <c r="I5461" s="252"/>
      <c r="J5461" s="289"/>
      <c r="K5461" s="278" t="str">
        <f t="shared" si="171"/>
        <v>LSO002Interference into implementation of humanitarian activities</v>
      </c>
      <c r="L5461" s="290">
        <v>43581</v>
      </c>
      <c r="M5461" s="290" t="s">
        <v>3248</v>
      </c>
    </row>
    <row r="5462" spans="1:13" s="269" customFormat="1" ht="15.5" hidden="1" thickTop="1" thickBot="1" x14ac:dyDescent="0.4">
      <c r="A5462" s="283" t="s">
        <v>1261</v>
      </c>
      <c r="B5462" s="284" t="str">
        <f>VLOOKUP(A5462,Lists!B:C,2,FALSE)</f>
        <v>LSO002</v>
      </c>
      <c r="C5462" s="284" t="str">
        <f>VLOOKUP(A5462,Lists!B:D,3,FALSE)</f>
        <v>LSO</v>
      </c>
      <c r="D5462" s="285" t="s">
        <v>646</v>
      </c>
      <c r="E5462" s="285">
        <v>0</v>
      </c>
      <c r="F5462" s="285" t="s">
        <v>4257</v>
      </c>
      <c r="G5462" s="285" t="s">
        <v>731</v>
      </c>
      <c r="H5462" s="278">
        <f t="shared" si="170"/>
        <v>2</v>
      </c>
      <c r="I5462" s="251"/>
      <c r="J5462" s="285"/>
      <c r="K5462" s="278" t="str">
        <f t="shared" si="171"/>
        <v>LSO002Violence against personnel, facilities and assets</v>
      </c>
      <c r="L5462" s="286">
        <v>43581</v>
      </c>
      <c r="M5462" s="286" t="s">
        <v>3248</v>
      </c>
    </row>
    <row r="5463" spans="1:13" s="269" customFormat="1" ht="15.5" hidden="1" thickTop="1" thickBot="1" x14ac:dyDescent="0.4">
      <c r="A5463" s="287" t="s">
        <v>1261</v>
      </c>
      <c r="B5463" s="288" t="str">
        <f>VLOOKUP(A5463,Lists!B:C,2,FALSE)</f>
        <v>LSO002</v>
      </c>
      <c r="C5463" s="288" t="str">
        <f>VLOOKUP(A5463,Lists!B:D,3,FALSE)</f>
        <v>LSO</v>
      </c>
      <c r="D5463" s="289" t="s">
        <v>647</v>
      </c>
      <c r="E5463" s="289">
        <v>0</v>
      </c>
      <c r="F5463" s="289" t="s">
        <v>4257</v>
      </c>
      <c r="G5463" s="289" t="s">
        <v>731</v>
      </c>
      <c r="H5463" s="278">
        <f t="shared" si="170"/>
        <v>2</v>
      </c>
      <c r="I5463" s="252"/>
      <c r="J5463" s="289"/>
      <c r="K5463" s="278" t="str">
        <f t="shared" si="171"/>
        <v>LSO002Denial of existence of humanitarian needs or entitlements to assistance</v>
      </c>
      <c r="L5463" s="290">
        <v>43581</v>
      </c>
      <c r="M5463" s="290" t="s">
        <v>3248</v>
      </c>
    </row>
    <row r="5464" spans="1:13" s="269" customFormat="1" ht="15.5" hidden="1" thickTop="1" thickBot="1" x14ac:dyDescent="0.4">
      <c r="A5464" s="283" t="s">
        <v>1261</v>
      </c>
      <c r="B5464" s="284" t="str">
        <f>VLOOKUP(A5464,Lists!B:C,2,FALSE)</f>
        <v>LSO002</v>
      </c>
      <c r="C5464" s="284" t="str">
        <f>VLOOKUP(A5464,Lists!B:D,3,FALSE)</f>
        <v>LSO</v>
      </c>
      <c r="D5464" s="285" t="s">
        <v>648</v>
      </c>
      <c r="E5464" s="285">
        <v>0</v>
      </c>
      <c r="F5464" s="285" t="s">
        <v>4257</v>
      </c>
      <c r="G5464" s="285" t="s">
        <v>731</v>
      </c>
      <c r="H5464" s="278">
        <f t="shared" si="170"/>
        <v>2</v>
      </c>
      <c r="I5464" s="251"/>
      <c r="J5464" s="285"/>
      <c r="K5464" s="278" t="str">
        <f t="shared" si="171"/>
        <v>LSO002Restriction and obstruction of access to services and assistance</v>
      </c>
      <c r="L5464" s="286">
        <v>43581</v>
      </c>
      <c r="M5464" s="286" t="s">
        <v>3248</v>
      </c>
    </row>
    <row r="5465" spans="1:13" s="269" customFormat="1" ht="15.5" hidden="1" thickTop="1" thickBot="1" x14ac:dyDescent="0.4">
      <c r="A5465" s="287" t="s">
        <v>1261</v>
      </c>
      <c r="B5465" s="288" t="str">
        <f>VLOOKUP(A5465,Lists!B:C,2,FALSE)</f>
        <v>LSO002</v>
      </c>
      <c r="C5465" s="288" t="str">
        <f>VLOOKUP(A5465,Lists!B:D,3,FALSE)</f>
        <v>LSO</v>
      </c>
      <c r="D5465" s="289" t="s">
        <v>649</v>
      </c>
      <c r="E5465" s="289">
        <v>0</v>
      </c>
      <c r="F5465" s="289" t="s">
        <v>4257</v>
      </c>
      <c r="G5465" s="289" t="s">
        <v>731</v>
      </c>
      <c r="H5465" s="278">
        <f t="shared" si="170"/>
        <v>2</v>
      </c>
      <c r="I5465" s="252"/>
      <c r="J5465" s="289"/>
      <c r="K5465" s="278" t="str">
        <f t="shared" si="171"/>
        <v>LSO002Ongoing insecurity/hostilities affecting humanitarian assistance</v>
      </c>
      <c r="L5465" s="290">
        <v>43581</v>
      </c>
      <c r="M5465" s="290" t="s">
        <v>3248</v>
      </c>
    </row>
    <row r="5466" spans="1:13" s="269" customFormat="1" ht="15.5" hidden="1" thickTop="1" thickBot="1" x14ac:dyDescent="0.4">
      <c r="A5466" s="283" t="s">
        <v>1261</v>
      </c>
      <c r="B5466" s="284" t="str">
        <f>VLOOKUP(A5466,Lists!B:C,2,FALSE)</f>
        <v>LSO002</v>
      </c>
      <c r="C5466" s="284" t="str">
        <f>VLOOKUP(A5466,Lists!B:D,3,FALSE)</f>
        <v>LSO</v>
      </c>
      <c r="D5466" s="285" t="s">
        <v>650</v>
      </c>
      <c r="E5466" s="285">
        <v>0</v>
      </c>
      <c r="F5466" s="285" t="s">
        <v>4257</v>
      </c>
      <c r="G5466" s="285" t="s">
        <v>731</v>
      </c>
      <c r="H5466" s="278">
        <f t="shared" si="170"/>
        <v>2</v>
      </c>
      <c r="I5466" s="251"/>
      <c r="J5466" s="285"/>
      <c r="K5466" s="278" t="str">
        <f t="shared" si="171"/>
        <v xml:space="preserve">LSO002Presence of mines and improvised explosive devices </v>
      </c>
      <c r="L5466" s="286">
        <v>43581</v>
      </c>
      <c r="M5466" s="286" t="s">
        <v>3248</v>
      </c>
    </row>
    <row r="5467" spans="1:13" s="269" customFormat="1" ht="15.5" hidden="1" thickTop="1" thickBot="1" x14ac:dyDescent="0.4">
      <c r="A5467" s="287" t="s">
        <v>1261</v>
      </c>
      <c r="B5467" s="288" t="str">
        <f>VLOOKUP(A5467,Lists!B:C,2,FALSE)</f>
        <v>LSO002</v>
      </c>
      <c r="C5467" s="288" t="str">
        <f>VLOOKUP(A5467,Lists!B:D,3,FALSE)</f>
        <v>LSO</v>
      </c>
      <c r="D5467" s="289" t="s">
        <v>651</v>
      </c>
      <c r="E5467" s="289">
        <v>1</v>
      </c>
      <c r="F5467" s="289" t="s">
        <v>4257</v>
      </c>
      <c r="G5467" s="289" t="s">
        <v>731</v>
      </c>
      <c r="H5467" s="278">
        <f t="shared" si="170"/>
        <v>2</v>
      </c>
      <c r="I5467" s="252"/>
      <c r="J5467" s="289"/>
      <c r="K5467" s="278" t="str">
        <f t="shared" si="171"/>
        <v>LSO002Physical constraints in the environment (obstacles related to terrain, climate, lack of infrastructure, etc.)</v>
      </c>
      <c r="L5467" s="290">
        <v>43581</v>
      </c>
      <c r="M5467" s="290" t="s">
        <v>3248</v>
      </c>
    </row>
    <row r="5468" spans="1:13" s="269" customFormat="1" ht="15.5" hidden="1" thickTop="1" thickBot="1" x14ac:dyDescent="0.4">
      <c r="A5468" s="283" t="s">
        <v>2970</v>
      </c>
      <c r="B5468" s="284" t="str">
        <f>VLOOKUP(A5468,Lists!B:C,2,FALSE)</f>
        <v>MLI001</v>
      </c>
      <c r="C5468" s="284" t="str">
        <f>VLOOKUP(A5468,Lists!B:D,3,FALSE)</f>
        <v>MLI</v>
      </c>
      <c r="D5468" s="285" t="s">
        <v>643</v>
      </c>
      <c r="E5468" s="285">
        <v>0</v>
      </c>
      <c r="F5468" s="285" t="s">
        <v>4257</v>
      </c>
      <c r="G5468" s="285" t="s">
        <v>731</v>
      </c>
      <c r="H5468" s="278">
        <f t="shared" si="170"/>
        <v>2</v>
      </c>
      <c r="I5468" s="251"/>
      <c r="J5468" s="285"/>
      <c r="K5468" s="278" t="str">
        <f t="shared" si="171"/>
        <v>MLI001Impediments to entry into country (bureaucratic and administrative)</v>
      </c>
      <c r="L5468" s="286">
        <v>43581</v>
      </c>
      <c r="M5468" s="286" t="s">
        <v>3248</v>
      </c>
    </row>
    <row r="5469" spans="1:13" s="269" customFormat="1" ht="15.5" hidden="1" thickTop="1" thickBot="1" x14ac:dyDescent="0.4">
      <c r="A5469" s="287" t="s">
        <v>2970</v>
      </c>
      <c r="B5469" s="288" t="str">
        <f>VLOOKUP(A5469,Lists!B:C,2,FALSE)</f>
        <v>MLI001</v>
      </c>
      <c r="C5469" s="288" t="str">
        <f>VLOOKUP(A5469,Lists!B:D,3,FALSE)</f>
        <v>MLI</v>
      </c>
      <c r="D5469" s="289" t="s">
        <v>644</v>
      </c>
      <c r="E5469" s="289">
        <v>2</v>
      </c>
      <c r="F5469" s="289" t="s">
        <v>4257</v>
      </c>
      <c r="G5469" s="289" t="s">
        <v>731</v>
      </c>
      <c r="H5469" s="278">
        <f t="shared" si="170"/>
        <v>2</v>
      </c>
      <c r="I5469" s="252"/>
      <c r="J5469" s="289"/>
      <c r="K5469" s="278" t="str">
        <f t="shared" si="171"/>
        <v>MLI001Restriction of movement (impediments to freedom of movement and/or administrative restrictions)</v>
      </c>
      <c r="L5469" s="290">
        <v>43581</v>
      </c>
      <c r="M5469" s="290" t="s">
        <v>3248</v>
      </c>
    </row>
    <row r="5470" spans="1:13" s="269" customFormat="1" ht="15.5" hidden="1" thickTop="1" thickBot="1" x14ac:dyDescent="0.4">
      <c r="A5470" s="283" t="s">
        <v>2970</v>
      </c>
      <c r="B5470" s="284" t="str">
        <f>VLOOKUP(A5470,Lists!B:C,2,FALSE)</f>
        <v>MLI001</v>
      </c>
      <c r="C5470" s="284" t="str">
        <f>VLOOKUP(A5470,Lists!B:D,3,FALSE)</f>
        <v>MLI</v>
      </c>
      <c r="D5470" s="285" t="s">
        <v>645</v>
      </c>
      <c r="E5470" s="285">
        <v>0</v>
      </c>
      <c r="F5470" s="285" t="s">
        <v>4257</v>
      </c>
      <c r="G5470" s="285" t="s">
        <v>731</v>
      </c>
      <c r="H5470" s="278">
        <f t="shared" si="170"/>
        <v>2</v>
      </c>
      <c r="I5470" s="251"/>
      <c r="J5470" s="285"/>
      <c r="K5470" s="278" t="str">
        <f t="shared" si="171"/>
        <v>MLI001Interference into implementation of humanitarian activities</v>
      </c>
      <c r="L5470" s="286">
        <v>43581</v>
      </c>
      <c r="M5470" s="286" t="s">
        <v>3248</v>
      </c>
    </row>
    <row r="5471" spans="1:13" s="269" customFormat="1" ht="15.5" hidden="1" thickTop="1" thickBot="1" x14ac:dyDescent="0.4">
      <c r="A5471" s="287" t="s">
        <v>2970</v>
      </c>
      <c r="B5471" s="288" t="str">
        <f>VLOOKUP(A5471,Lists!B:C,2,FALSE)</f>
        <v>MLI001</v>
      </c>
      <c r="C5471" s="288" t="str">
        <f>VLOOKUP(A5471,Lists!B:D,3,FALSE)</f>
        <v>MLI</v>
      </c>
      <c r="D5471" s="289" t="s">
        <v>646</v>
      </c>
      <c r="E5471" s="289">
        <v>2</v>
      </c>
      <c r="F5471" s="289" t="s">
        <v>4257</v>
      </c>
      <c r="G5471" s="289" t="s">
        <v>731</v>
      </c>
      <c r="H5471" s="278">
        <f t="shared" si="170"/>
        <v>2</v>
      </c>
      <c r="I5471" s="252"/>
      <c r="J5471" s="289"/>
      <c r="K5471" s="278" t="str">
        <f t="shared" si="171"/>
        <v>MLI001Violence against personnel, facilities and assets</v>
      </c>
      <c r="L5471" s="290">
        <v>43581</v>
      </c>
      <c r="M5471" s="290" t="s">
        <v>3248</v>
      </c>
    </row>
    <row r="5472" spans="1:13" s="269" customFormat="1" ht="15.5" hidden="1" thickTop="1" thickBot="1" x14ac:dyDescent="0.4">
      <c r="A5472" s="283" t="s">
        <v>2970</v>
      </c>
      <c r="B5472" s="284" t="str">
        <f>VLOOKUP(A5472,Lists!B:C,2,FALSE)</f>
        <v>MLI001</v>
      </c>
      <c r="C5472" s="284" t="str">
        <f>VLOOKUP(A5472,Lists!B:D,3,FALSE)</f>
        <v>MLI</v>
      </c>
      <c r="D5472" s="285" t="s">
        <v>647</v>
      </c>
      <c r="E5472" s="285">
        <v>0</v>
      </c>
      <c r="F5472" s="285" t="s">
        <v>4257</v>
      </c>
      <c r="G5472" s="285" t="s">
        <v>731</v>
      </c>
      <c r="H5472" s="278">
        <f t="shared" si="170"/>
        <v>2</v>
      </c>
      <c r="I5472" s="251"/>
      <c r="J5472" s="285"/>
      <c r="K5472" s="278" t="str">
        <f t="shared" si="171"/>
        <v>MLI001Denial of existence of humanitarian needs or entitlements to assistance</v>
      </c>
      <c r="L5472" s="286">
        <v>43581</v>
      </c>
      <c r="M5472" s="286" t="s">
        <v>3248</v>
      </c>
    </row>
    <row r="5473" spans="1:13" s="269" customFormat="1" ht="15.5" hidden="1" thickTop="1" thickBot="1" x14ac:dyDescent="0.4">
      <c r="A5473" s="287" t="s">
        <v>2970</v>
      </c>
      <c r="B5473" s="288" t="str">
        <f>VLOOKUP(A5473,Lists!B:C,2,FALSE)</f>
        <v>MLI001</v>
      </c>
      <c r="C5473" s="288" t="str">
        <f>VLOOKUP(A5473,Lists!B:D,3,FALSE)</f>
        <v>MLI</v>
      </c>
      <c r="D5473" s="289" t="s">
        <v>648</v>
      </c>
      <c r="E5473" s="289">
        <v>2</v>
      </c>
      <c r="F5473" s="289" t="s">
        <v>4257</v>
      </c>
      <c r="G5473" s="289" t="s">
        <v>731</v>
      </c>
      <c r="H5473" s="278">
        <f t="shared" si="170"/>
        <v>2</v>
      </c>
      <c r="I5473" s="252"/>
      <c r="J5473" s="289"/>
      <c r="K5473" s="278" t="str">
        <f t="shared" si="171"/>
        <v>MLI001Restriction and obstruction of access to services and assistance</v>
      </c>
      <c r="L5473" s="290">
        <v>43581</v>
      </c>
      <c r="M5473" s="290" t="s">
        <v>3248</v>
      </c>
    </row>
    <row r="5474" spans="1:13" s="269" customFormat="1" ht="15.5" hidden="1" thickTop="1" thickBot="1" x14ac:dyDescent="0.4">
      <c r="A5474" s="283" t="s">
        <v>2970</v>
      </c>
      <c r="B5474" s="284" t="str">
        <f>VLOOKUP(A5474,Lists!B:C,2,FALSE)</f>
        <v>MLI001</v>
      </c>
      <c r="C5474" s="284" t="str">
        <f>VLOOKUP(A5474,Lists!B:D,3,FALSE)</f>
        <v>MLI</v>
      </c>
      <c r="D5474" s="285" t="s">
        <v>649</v>
      </c>
      <c r="E5474" s="285">
        <v>3</v>
      </c>
      <c r="F5474" s="285" t="s">
        <v>4257</v>
      </c>
      <c r="G5474" s="285" t="s">
        <v>731</v>
      </c>
      <c r="H5474" s="278">
        <f t="shared" si="170"/>
        <v>2</v>
      </c>
      <c r="I5474" s="251"/>
      <c r="J5474" s="285"/>
      <c r="K5474" s="278" t="str">
        <f t="shared" si="171"/>
        <v>MLI001Ongoing insecurity/hostilities affecting humanitarian assistance</v>
      </c>
      <c r="L5474" s="286">
        <v>43581</v>
      </c>
      <c r="M5474" s="286" t="s">
        <v>3248</v>
      </c>
    </row>
    <row r="5475" spans="1:13" s="269" customFormat="1" ht="15.5" hidden="1" thickTop="1" thickBot="1" x14ac:dyDescent="0.4">
      <c r="A5475" s="287" t="s">
        <v>2970</v>
      </c>
      <c r="B5475" s="288" t="str">
        <f>VLOOKUP(A5475,Lists!B:C,2,FALSE)</f>
        <v>MLI001</v>
      </c>
      <c r="C5475" s="288" t="str">
        <f>VLOOKUP(A5475,Lists!B:D,3,FALSE)</f>
        <v>MLI</v>
      </c>
      <c r="D5475" s="289" t="s">
        <v>650</v>
      </c>
      <c r="E5475" s="289">
        <v>2</v>
      </c>
      <c r="F5475" s="289" t="s">
        <v>4257</v>
      </c>
      <c r="G5475" s="289" t="s">
        <v>731</v>
      </c>
      <c r="H5475" s="278">
        <f t="shared" si="170"/>
        <v>2</v>
      </c>
      <c r="I5475" s="252"/>
      <c r="J5475" s="289"/>
      <c r="K5475" s="278" t="str">
        <f t="shared" si="171"/>
        <v xml:space="preserve">MLI001Presence of mines and improvised explosive devices </v>
      </c>
      <c r="L5475" s="290">
        <v>43581</v>
      </c>
      <c r="M5475" s="290" t="s">
        <v>3248</v>
      </c>
    </row>
    <row r="5476" spans="1:13" s="269" customFormat="1" ht="15.5" hidden="1" thickTop="1" thickBot="1" x14ac:dyDescent="0.4">
      <c r="A5476" s="283" t="s">
        <v>2970</v>
      </c>
      <c r="B5476" s="284" t="str">
        <f>VLOOKUP(A5476,Lists!B:C,2,FALSE)</f>
        <v>MLI001</v>
      </c>
      <c r="C5476" s="284" t="str">
        <f>VLOOKUP(A5476,Lists!B:D,3,FALSE)</f>
        <v>MLI</v>
      </c>
      <c r="D5476" s="285" t="s">
        <v>651</v>
      </c>
      <c r="E5476" s="285">
        <v>2</v>
      </c>
      <c r="F5476" s="285" t="s">
        <v>4257</v>
      </c>
      <c r="G5476" s="285" t="s">
        <v>731</v>
      </c>
      <c r="H5476" s="278">
        <f t="shared" si="170"/>
        <v>2</v>
      </c>
      <c r="I5476" s="251"/>
      <c r="J5476" s="285"/>
      <c r="K5476" s="278" t="str">
        <f t="shared" si="171"/>
        <v>MLI001Physical constraints in the environment (obstacles related to terrain, climate, lack of infrastructure, etc.)</v>
      </c>
      <c r="L5476" s="286">
        <v>43581</v>
      </c>
      <c r="M5476" s="286" t="s">
        <v>3248</v>
      </c>
    </row>
    <row r="5477" spans="1:13" s="269" customFormat="1" ht="15.5" hidden="1" thickTop="1" thickBot="1" x14ac:dyDescent="0.4">
      <c r="A5477" s="287" t="s">
        <v>3400</v>
      </c>
      <c r="B5477" s="288" t="str">
        <f>VLOOKUP(A5477,Lists!B:C,2,FALSE)</f>
        <v>NER001</v>
      </c>
      <c r="C5477" s="288" t="str">
        <f>VLOOKUP(A5477,Lists!B:D,3,FALSE)</f>
        <v>NER</v>
      </c>
      <c r="D5477" s="289" t="s">
        <v>643</v>
      </c>
      <c r="E5477" s="289">
        <v>0</v>
      </c>
      <c r="F5477" s="289" t="s">
        <v>4257</v>
      </c>
      <c r="G5477" s="289" t="s">
        <v>731</v>
      </c>
      <c r="H5477" s="278">
        <f t="shared" si="170"/>
        <v>2</v>
      </c>
      <c r="I5477" s="252"/>
      <c r="J5477" s="289"/>
      <c r="K5477" s="278" t="str">
        <f t="shared" si="171"/>
        <v>NER001Impediments to entry into country (bureaucratic and administrative)</v>
      </c>
      <c r="L5477" s="290">
        <v>43581</v>
      </c>
      <c r="M5477" s="290" t="s">
        <v>3248</v>
      </c>
    </row>
    <row r="5478" spans="1:13" s="269" customFormat="1" ht="15.5" hidden="1" thickTop="1" thickBot="1" x14ac:dyDescent="0.4">
      <c r="A5478" s="283" t="s">
        <v>3400</v>
      </c>
      <c r="B5478" s="284" t="str">
        <f>VLOOKUP(A5478,Lists!B:C,2,FALSE)</f>
        <v>NER001</v>
      </c>
      <c r="C5478" s="284" t="str">
        <f>VLOOKUP(A5478,Lists!B:D,3,FALSE)</f>
        <v>NER</v>
      </c>
      <c r="D5478" s="285" t="s">
        <v>644</v>
      </c>
      <c r="E5478" s="285">
        <v>2</v>
      </c>
      <c r="F5478" s="285" t="s">
        <v>4257</v>
      </c>
      <c r="G5478" s="285" t="s">
        <v>731</v>
      </c>
      <c r="H5478" s="278">
        <f t="shared" si="170"/>
        <v>2</v>
      </c>
      <c r="I5478" s="251"/>
      <c r="J5478" s="285"/>
      <c r="K5478" s="278" t="str">
        <f t="shared" si="171"/>
        <v>NER001Restriction of movement (impediments to freedom of movement and/or administrative restrictions)</v>
      </c>
      <c r="L5478" s="286">
        <v>43581</v>
      </c>
      <c r="M5478" s="286" t="s">
        <v>3248</v>
      </c>
    </row>
    <row r="5479" spans="1:13" s="269" customFormat="1" ht="15.5" hidden="1" thickTop="1" thickBot="1" x14ac:dyDescent="0.4">
      <c r="A5479" s="287" t="s">
        <v>3400</v>
      </c>
      <c r="B5479" s="288" t="str">
        <f>VLOOKUP(A5479,Lists!B:C,2,FALSE)</f>
        <v>NER001</v>
      </c>
      <c r="C5479" s="288" t="str">
        <f>VLOOKUP(A5479,Lists!B:D,3,FALSE)</f>
        <v>NER</v>
      </c>
      <c r="D5479" s="289" t="s">
        <v>645</v>
      </c>
      <c r="E5479" s="289">
        <v>0</v>
      </c>
      <c r="F5479" s="289" t="s">
        <v>4257</v>
      </c>
      <c r="G5479" s="289" t="s">
        <v>731</v>
      </c>
      <c r="H5479" s="278">
        <f t="shared" si="170"/>
        <v>2</v>
      </c>
      <c r="I5479" s="252"/>
      <c r="J5479" s="289"/>
      <c r="K5479" s="278" t="str">
        <f t="shared" si="171"/>
        <v>NER001Interference into implementation of humanitarian activities</v>
      </c>
      <c r="L5479" s="290">
        <v>43581</v>
      </c>
      <c r="M5479" s="290" t="s">
        <v>3248</v>
      </c>
    </row>
    <row r="5480" spans="1:13" s="269" customFormat="1" ht="15.5" hidden="1" thickTop="1" thickBot="1" x14ac:dyDescent="0.4">
      <c r="A5480" s="283" t="s">
        <v>3400</v>
      </c>
      <c r="B5480" s="284" t="str">
        <f>VLOOKUP(A5480,Lists!B:C,2,FALSE)</f>
        <v>NER001</v>
      </c>
      <c r="C5480" s="284" t="str">
        <f>VLOOKUP(A5480,Lists!B:D,3,FALSE)</f>
        <v>NER</v>
      </c>
      <c r="D5480" s="285" t="s">
        <v>646</v>
      </c>
      <c r="E5480" s="285">
        <v>0</v>
      </c>
      <c r="F5480" s="285" t="s">
        <v>4257</v>
      </c>
      <c r="G5480" s="285" t="s">
        <v>731</v>
      </c>
      <c r="H5480" s="278">
        <f t="shared" si="170"/>
        <v>2</v>
      </c>
      <c r="I5480" s="251"/>
      <c r="J5480" s="285"/>
      <c r="K5480" s="278" t="str">
        <f t="shared" si="171"/>
        <v>NER001Violence against personnel, facilities and assets</v>
      </c>
      <c r="L5480" s="286">
        <v>43581</v>
      </c>
      <c r="M5480" s="286" t="s">
        <v>3248</v>
      </c>
    </row>
    <row r="5481" spans="1:13" s="269" customFormat="1" ht="15.5" hidden="1" thickTop="1" thickBot="1" x14ac:dyDescent="0.4">
      <c r="A5481" s="287" t="s">
        <v>3400</v>
      </c>
      <c r="B5481" s="288" t="str">
        <f>VLOOKUP(A5481,Lists!B:C,2,FALSE)</f>
        <v>NER001</v>
      </c>
      <c r="C5481" s="288" t="str">
        <f>VLOOKUP(A5481,Lists!B:D,3,FALSE)</f>
        <v>NER</v>
      </c>
      <c r="D5481" s="289" t="s">
        <v>647</v>
      </c>
      <c r="E5481" s="289">
        <v>0</v>
      </c>
      <c r="F5481" s="289" t="s">
        <v>4257</v>
      </c>
      <c r="G5481" s="289" t="s">
        <v>731</v>
      </c>
      <c r="H5481" s="278">
        <f t="shared" si="170"/>
        <v>2</v>
      </c>
      <c r="I5481" s="252"/>
      <c r="J5481" s="289"/>
      <c r="K5481" s="278" t="str">
        <f t="shared" si="171"/>
        <v>NER001Denial of existence of humanitarian needs or entitlements to assistance</v>
      </c>
      <c r="L5481" s="290">
        <v>43581</v>
      </c>
      <c r="M5481" s="290" t="s">
        <v>3248</v>
      </c>
    </row>
    <row r="5482" spans="1:13" s="269" customFormat="1" ht="15.5" hidden="1" thickTop="1" thickBot="1" x14ac:dyDescent="0.4">
      <c r="A5482" s="283" t="s">
        <v>3400</v>
      </c>
      <c r="B5482" s="284" t="str">
        <f>VLOOKUP(A5482,Lists!B:C,2,FALSE)</f>
        <v>NER001</v>
      </c>
      <c r="C5482" s="284" t="str">
        <f>VLOOKUP(A5482,Lists!B:D,3,FALSE)</f>
        <v>NER</v>
      </c>
      <c r="D5482" s="285" t="s">
        <v>648</v>
      </c>
      <c r="E5482" s="285">
        <v>2</v>
      </c>
      <c r="F5482" s="285" t="s">
        <v>4257</v>
      </c>
      <c r="G5482" s="285" t="s">
        <v>731</v>
      </c>
      <c r="H5482" s="278">
        <f t="shared" si="170"/>
        <v>2</v>
      </c>
      <c r="I5482" s="251"/>
      <c r="J5482" s="285"/>
      <c r="K5482" s="278" t="str">
        <f t="shared" si="171"/>
        <v>NER001Restriction and obstruction of access to services and assistance</v>
      </c>
      <c r="L5482" s="286">
        <v>43581</v>
      </c>
      <c r="M5482" s="286" t="s">
        <v>3248</v>
      </c>
    </row>
    <row r="5483" spans="1:13" s="269" customFormat="1" ht="15.5" hidden="1" thickTop="1" thickBot="1" x14ac:dyDescent="0.4">
      <c r="A5483" s="287" t="s">
        <v>3400</v>
      </c>
      <c r="B5483" s="288" t="str">
        <f>VLOOKUP(A5483,Lists!B:C,2,FALSE)</f>
        <v>NER001</v>
      </c>
      <c r="C5483" s="288" t="str">
        <f>VLOOKUP(A5483,Lists!B:D,3,FALSE)</f>
        <v>NER</v>
      </c>
      <c r="D5483" s="289" t="s">
        <v>649</v>
      </c>
      <c r="E5483" s="289">
        <v>2</v>
      </c>
      <c r="F5483" s="289" t="s">
        <v>4257</v>
      </c>
      <c r="G5483" s="289" t="s">
        <v>731</v>
      </c>
      <c r="H5483" s="278">
        <f t="shared" si="170"/>
        <v>2</v>
      </c>
      <c r="I5483" s="252"/>
      <c r="J5483" s="289"/>
      <c r="K5483" s="278" t="str">
        <f t="shared" si="171"/>
        <v>NER001Ongoing insecurity/hostilities affecting humanitarian assistance</v>
      </c>
      <c r="L5483" s="290">
        <v>43581</v>
      </c>
      <c r="M5483" s="290" t="s">
        <v>3248</v>
      </c>
    </row>
    <row r="5484" spans="1:13" s="269" customFormat="1" ht="15.5" hidden="1" thickTop="1" thickBot="1" x14ac:dyDescent="0.4">
      <c r="A5484" s="283" t="s">
        <v>3400</v>
      </c>
      <c r="B5484" s="284" t="str">
        <f>VLOOKUP(A5484,Lists!B:C,2,FALSE)</f>
        <v>NER001</v>
      </c>
      <c r="C5484" s="284" t="str">
        <f>VLOOKUP(A5484,Lists!B:D,3,FALSE)</f>
        <v>NER</v>
      </c>
      <c r="D5484" s="285" t="s">
        <v>650</v>
      </c>
      <c r="E5484" s="285">
        <v>1</v>
      </c>
      <c r="F5484" s="285" t="s">
        <v>4257</v>
      </c>
      <c r="G5484" s="285" t="s">
        <v>731</v>
      </c>
      <c r="H5484" s="278">
        <f t="shared" si="170"/>
        <v>2</v>
      </c>
      <c r="I5484" s="251"/>
      <c r="J5484" s="285"/>
      <c r="K5484" s="278" t="str">
        <f t="shared" si="171"/>
        <v xml:space="preserve">NER001Presence of mines and improvised explosive devices </v>
      </c>
      <c r="L5484" s="286">
        <v>43581</v>
      </c>
      <c r="M5484" s="286" t="s">
        <v>3248</v>
      </c>
    </row>
    <row r="5485" spans="1:13" s="269" customFormat="1" ht="15.5" hidden="1" thickTop="1" thickBot="1" x14ac:dyDescent="0.4">
      <c r="A5485" s="287" t="s">
        <v>3400</v>
      </c>
      <c r="B5485" s="288" t="str">
        <f>VLOOKUP(A5485,Lists!B:C,2,FALSE)</f>
        <v>NER001</v>
      </c>
      <c r="C5485" s="288" t="str">
        <f>VLOOKUP(A5485,Lists!B:D,3,FALSE)</f>
        <v>NER</v>
      </c>
      <c r="D5485" s="289" t="s">
        <v>651</v>
      </c>
      <c r="E5485" s="289">
        <v>1</v>
      </c>
      <c r="F5485" s="289" t="s">
        <v>4257</v>
      </c>
      <c r="G5485" s="289" t="s">
        <v>731</v>
      </c>
      <c r="H5485" s="278">
        <f t="shared" si="170"/>
        <v>2</v>
      </c>
      <c r="I5485" s="252"/>
      <c r="J5485" s="289"/>
      <c r="K5485" s="278" t="str">
        <f t="shared" si="171"/>
        <v>NER001Physical constraints in the environment (obstacles related to terrain, climate, lack of infrastructure, etc.)</v>
      </c>
      <c r="L5485" s="290">
        <v>43581</v>
      </c>
      <c r="M5485" s="290" t="s">
        <v>3248</v>
      </c>
    </row>
    <row r="5486" spans="1:13" s="269" customFormat="1" ht="15.5" hidden="1" thickTop="1" thickBot="1" x14ac:dyDescent="0.4">
      <c r="A5486" s="283" t="s">
        <v>2973</v>
      </c>
      <c r="B5486" s="284" t="str">
        <f>VLOOKUP(A5486,Lists!B:C,2,FALSE)</f>
        <v>NER002</v>
      </c>
      <c r="C5486" s="284" t="str">
        <f>VLOOKUP(A5486,Lists!B:D,3,FALSE)</f>
        <v>NER</v>
      </c>
      <c r="D5486" s="285" t="s">
        <v>643</v>
      </c>
      <c r="E5486" s="285">
        <v>0</v>
      </c>
      <c r="F5486" s="285" t="s">
        <v>4257</v>
      </c>
      <c r="G5486" s="285" t="s">
        <v>731</v>
      </c>
      <c r="H5486" s="278">
        <f t="shared" si="170"/>
        <v>2</v>
      </c>
      <c r="I5486" s="251"/>
      <c r="J5486" s="285"/>
      <c r="K5486" s="278" t="str">
        <f t="shared" si="171"/>
        <v>NER002Impediments to entry into country (bureaucratic and administrative)</v>
      </c>
      <c r="L5486" s="286">
        <v>43581</v>
      </c>
      <c r="M5486" s="286" t="s">
        <v>3248</v>
      </c>
    </row>
    <row r="5487" spans="1:13" s="269" customFormat="1" ht="15.5" hidden="1" thickTop="1" thickBot="1" x14ac:dyDescent="0.4">
      <c r="A5487" s="287" t="s">
        <v>2973</v>
      </c>
      <c r="B5487" s="288" t="str">
        <f>VLOOKUP(A5487,Lists!B:C,2,FALSE)</f>
        <v>NER002</v>
      </c>
      <c r="C5487" s="288" t="str">
        <f>VLOOKUP(A5487,Lists!B:D,3,FALSE)</f>
        <v>NER</v>
      </c>
      <c r="D5487" s="289" t="s">
        <v>644</v>
      </c>
      <c r="E5487" s="289">
        <v>2</v>
      </c>
      <c r="F5487" s="289" t="s">
        <v>4257</v>
      </c>
      <c r="G5487" s="289" t="s">
        <v>731</v>
      </c>
      <c r="H5487" s="278">
        <f t="shared" si="170"/>
        <v>2</v>
      </c>
      <c r="I5487" s="252"/>
      <c r="J5487" s="289"/>
      <c r="K5487" s="278" t="str">
        <f t="shared" si="171"/>
        <v>NER002Restriction of movement (impediments to freedom of movement and/or administrative restrictions)</v>
      </c>
      <c r="L5487" s="290">
        <v>43581</v>
      </c>
      <c r="M5487" s="290" t="s">
        <v>3248</v>
      </c>
    </row>
    <row r="5488" spans="1:13" s="269" customFormat="1" ht="15.5" hidden="1" thickTop="1" thickBot="1" x14ac:dyDescent="0.4">
      <c r="A5488" s="283" t="s">
        <v>2973</v>
      </c>
      <c r="B5488" s="284" t="str">
        <f>VLOOKUP(A5488,Lists!B:C,2,FALSE)</f>
        <v>NER002</v>
      </c>
      <c r="C5488" s="284" t="str">
        <f>VLOOKUP(A5488,Lists!B:D,3,FALSE)</f>
        <v>NER</v>
      </c>
      <c r="D5488" s="285" t="s">
        <v>645</v>
      </c>
      <c r="E5488" s="285">
        <v>0</v>
      </c>
      <c r="F5488" s="285" t="s">
        <v>4257</v>
      </c>
      <c r="G5488" s="285" t="s">
        <v>731</v>
      </c>
      <c r="H5488" s="278">
        <f t="shared" si="170"/>
        <v>2</v>
      </c>
      <c r="I5488" s="251"/>
      <c r="J5488" s="285"/>
      <c r="K5488" s="278" t="str">
        <f t="shared" si="171"/>
        <v>NER002Interference into implementation of humanitarian activities</v>
      </c>
      <c r="L5488" s="286">
        <v>43581</v>
      </c>
      <c r="M5488" s="286" t="s">
        <v>3248</v>
      </c>
    </row>
    <row r="5489" spans="1:13" s="269" customFormat="1" ht="15.5" hidden="1" thickTop="1" thickBot="1" x14ac:dyDescent="0.4">
      <c r="A5489" s="287" t="s">
        <v>2973</v>
      </c>
      <c r="B5489" s="288" t="str">
        <f>VLOOKUP(A5489,Lists!B:C,2,FALSE)</f>
        <v>NER002</v>
      </c>
      <c r="C5489" s="288" t="str">
        <f>VLOOKUP(A5489,Lists!B:D,3,FALSE)</f>
        <v>NER</v>
      </c>
      <c r="D5489" s="289" t="s">
        <v>646</v>
      </c>
      <c r="E5489" s="289">
        <v>0</v>
      </c>
      <c r="F5489" s="289" t="s">
        <v>4257</v>
      </c>
      <c r="G5489" s="289" t="s">
        <v>731</v>
      </c>
      <c r="H5489" s="278">
        <f t="shared" si="170"/>
        <v>2</v>
      </c>
      <c r="I5489" s="252"/>
      <c r="J5489" s="289"/>
      <c r="K5489" s="278" t="str">
        <f t="shared" si="171"/>
        <v>NER002Violence against personnel, facilities and assets</v>
      </c>
      <c r="L5489" s="290">
        <v>43581</v>
      </c>
      <c r="M5489" s="290" t="s">
        <v>3248</v>
      </c>
    </row>
    <row r="5490" spans="1:13" s="269" customFormat="1" ht="15.5" hidden="1" thickTop="1" thickBot="1" x14ac:dyDescent="0.4">
      <c r="A5490" s="283" t="s">
        <v>2973</v>
      </c>
      <c r="B5490" s="284" t="str">
        <f>VLOOKUP(A5490,Lists!B:C,2,FALSE)</f>
        <v>NER002</v>
      </c>
      <c r="C5490" s="284" t="str">
        <f>VLOOKUP(A5490,Lists!B:D,3,FALSE)</f>
        <v>NER</v>
      </c>
      <c r="D5490" s="285" t="s">
        <v>647</v>
      </c>
      <c r="E5490" s="285">
        <v>0</v>
      </c>
      <c r="F5490" s="285" t="s">
        <v>4257</v>
      </c>
      <c r="G5490" s="285" t="s">
        <v>731</v>
      </c>
      <c r="H5490" s="278">
        <f t="shared" si="170"/>
        <v>2</v>
      </c>
      <c r="I5490" s="251"/>
      <c r="J5490" s="285"/>
      <c r="K5490" s="278" t="str">
        <f t="shared" si="171"/>
        <v>NER002Denial of existence of humanitarian needs or entitlements to assistance</v>
      </c>
      <c r="L5490" s="286">
        <v>43581</v>
      </c>
      <c r="M5490" s="286" t="s">
        <v>3248</v>
      </c>
    </row>
    <row r="5491" spans="1:13" s="269" customFormat="1" ht="15.5" hidden="1" thickTop="1" thickBot="1" x14ac:dyDescent="0.4">
      <c r="A5491" s="287" t="s">
        <v>2973</v>
      </c>
      <c r="B5491" s="288" t="str">
        <f>VLOOKUP(A5491,Lists!B:C,2,FALSE)</f>
        <v>NER002</v>
      </c>
      <c r="C5491" s="288" t="str">
        <f>VLOOKUP(A5491,Lists!B:D,3,FALSE)</f>
        <v>NER</v>
      </c>
      <c r="D5491" s="289" t="s">
        <v>648</v>
      </c>
      <c r="E5491" s="289">
        <v>2</v>
      </c>
      <c r="F5491" s="289" t="s">
        <v>4257</v>
      </c>
      <c r="G5491" s="289" t="s">
        <v>731</v>
      </c>
      <c r="H5491" s="278">
        <f t="shared" si="170"/>
        <v>2</v>
      </c>
      <c r="I5491" s="252"/>
      <c r="J5491" s="289"/>
      <c r="K5491" s="278" t="str">
        <f t="shared" si="171"/>
        <v>NER002Restriction and obstruction of access to services and assistance</v>
      </c>
      <c r="L5491" s="290">
        <v>43581</v>
      </c>
      <c r="M5491" s="290" t="s">
        <v>3248</v>
      </c>
    </row>
    <row r="5492" spans="1:13" s="269" customFormat="1" ht="15.5" hidden="1" thickTop="1" thickBot="1" x14ac:dyDescent="0.4">
      <c r="A5492" s="283" t="s">
        <v>2973</v>
      </c>
      <c r="B5492" s="284" t="str">
        <f>VLOOKUP(A5492,Lists!B:C,2,FALSE)</f>
        <v>NER002</v>
      </c>
      <c r="C5492" s="284" t="str">
        <f>VLOOKUP(A5492,Lists!B:D,3,FALSE)</f>
        <v>NER</v>
      </c>
      <c r="D5492" s="285" t="s">
        <v>649</v>
      </c>
      <c r="E5492" s="285">
        <v>2</v>
      </c>
      <c r="F5492" s="285" t="s">
        <v>4257</v>
      </c>
      <c r="G5492" s="285" t="s">
        <v>731</v>
      </c>
      <c r="H5492" s="278">
        <f t="shared" si="170"/>
        <v>2</v>
      </c>
      <c r="I5492" s="251"/>
      <c r="J5492" s="285"/>
      <c r="K5492" s="278" t="str">
        <f t="shared" si="171"/>
        <v>NER002Ongoing insecurity/hostilities affecting humanitarian assistance</v>
      </c>
      <c r="L5492" s="286">
        <v>43581</v>
      </c>
      <c r="M5492" s="286" t="s">
        <v>3248</v>
      </c>
    </row>
    <row r="5493" spans="1:13" s="269" customFormat="1" ht="15.5" hidden="1" thickTop="1" thickBot="1" x14ac:dyDescent="0.4">
      <c r="A5493" s="287" t="s">
        <v>2973</v>
      </c>
      <c r="B5493" s="288" t="str">
        <f>VLOOKUP(A5493,Lists!B:C,2,FALSE)</f>
        <v>NER002</v>
      </c>
      <c r="C5493" s="288" t="str">
        <f>VLOOKUP(A5493,Lists!B:D,3,FALSE)</f>
        <v>NER</v>
      </c>
      <c r="D5493" s="289" t="s">
        <v>650</v>
      </c>
      <c r="E5493" s="289">
        <v>1</v>
      </c>
      <c r="F5493" s="289" t="s">
        <v>4257</v>
      </c>
      <c r="G5493" s="289" t="s">
        <v>731</v>
      </c>
      <c r="H5493" s="278">
        <f t="shared" si="170"/>
        <v>2</v>
      </c>
      <c r="I5493" s="252"/>
      <c r="J5493" s="289"/>
      <c r="K5493" s="278" t="str">
        <f t="shared" si="171"/>
        <v xml:space="preserve">NER002Presence of mines and improvised explosive devices </v>
      </c>
      <c r="L5493" s="290">
        <v>43581</v>
      </c>
      <c r="M5493" s="290" t="s">
        <v>3248</v>
      </c>
    </row>
    <row r="5494" spans="1:13" s="269" customFormat="1" ht="15.5" hidden="1" thickTop="1" thickBot="1" x14ac:dyDescent="0.4">
      <c r="A5494" s="283" t="s">
        <v>2973</v>
      </c>
      <c r="B5494" s="284" t="str">
        <f>VLOOKUP(A5494,Lists!B:C,2,FALSE)</f>
        <v>NER002</v>
      </c>
      <c r="C5494" s="284" t="str">
        <f>VLOOKUP(A5494,Lists!B:D,3,FALSE)</f>
        <v>NER</v>
      </c>
      <c r="D5494" s="285" t="s">
        <v>651</v>
      </c>
      <c r="E5494" s="285">
        <v>1</v>
      </c>
      <c r="F5494" s="285" t="s">
        <v>4257</v>
      </c>
      <c r="G5494" s="285" t="s">
        <v>731</v>
      </c>
      <c r="H5494" s="278">
        <f t="shared" si="170"/>
        <v>2</v>
      </c>
      <c r="I5494" s="251"/>
      <c r="J5494" s="285"/>
      <c r="K5494" s="278" t="str">
        <f t="shared" si="171"/>
        <v>NER002Physical constraints in the environment (obstacles related to terrain, climate, lack of infrastructure, etc.)</v>
      </c>
      <c r="L5494" s="286">
        <v>43581</v>
      </c>
      <c r="M5494" s="286" t="s">
        <v>3248</v>
      </c>
    </row>
    <row r="5495" spans="1:13" s="269" customFormat="1" ht="15.5" hidden="1" thickTop="1" thickBot="1" x14ac:dyDescent="0.4">
      <c r="A5495" s="287" t="s">
        <v>788</v>
      </c>
      <c r="B5495" s="288" t="str">
        <f>VLOOKUP(A5495,Lists!B:C,2,FALSE)</f>
        <v>NER003</v>
      </c>
      <c r="C5495" s="288" t="str">
        <f>VLOOKUP(A5495,Lists!B:D,3,FALSE)</f>
        <v>NER</v>
      </c>
      <c r="D5495" s="289" t="s">
        <v>643</v>
      </c>
      <c r="E5495" s="289">
        <v>0</v>
      </c>
      <c r="F5495" s="289" t="s">
        <v>4257</v>
      </c>
      <c r="G5495" s="289" t="s">
        <v>731</v>
      </c>
      <c r="H5495" s="278">
        <f t="shared" si="170"/>
        <v>2</v>
      </c>
      <c r="I5495" s="252"/>
      <c r="J5495" s="289"/>
      <c r="K5495" s="278" t="str">
        <f t="shared" si="171"/>
        <v>NER003Impediments to entry into country (bureaucratic and administrative)</v>
      </c>
      <c r="L5495" s="290">
        <v>43581</v>
      </c>
      <c r="M5495" s="290" t="s">
        <v>3248</v>
      </c>
    </row>
    <row r="5496" spans="1:13" s="269" customFormat="1" ht="15.5" hidden="1" thickTop="1" thickBot="1" x14ac:dyDescent="0.4">
      <c r="A5496" s="283" t="s">
        <v>788</v>
      </c>
      <c r="B5496" s="284" t="str">
        <f>VLOOKUP(A5496,Lists!B:C,2,FALSE)</f>
        <v>NER003</v>
      </c>
      <c r="C5496" s="284" t="str">
        <f>VLOOKUP(A5496,Lists!B:D,3,FALSE)</f>
        <v>NER</v>
      </c>
      <c r="D5496" s="285" t="s">
        <v>644</v>
      </c>
      <c r="E5496" s="285">
        <v>2</v>
      </c>
      <c r="F5496" s="285" t="s">
        <v>4257</v>
      </c>
      <c r="G5496" s="285" t="s">
        <v>731</v>
      </c>
      <c r="H5496" s="278">
        <f t="shared" si="170"/>
        <v>2</v>
      </c>
      <c r="I5496" s="251"/>
      <c r="J5496" s="285"/>
      <c r="K5496" s="278" t="str">
        <f t="shared" si="171"/>
        <v>NER003Restriction of movement (impediments to freedom of movement and/or administrative restrictions)</v>
      </c>
      <c r="L5496" s="286">
        <v>43581</v>
      </c>
      <c r="M5496" s="286" t="s">
        <v>3248</v>
      </c>
    </row>
    <row r="5497" spans="1:13" s="269" customFormat="1" ht="15.5" hidden="1" thickTop="1" thickBot="1" x14ac:dyDescent="0.4">
      <c r="A5497" s="287" t="s">
        <v>788</v>
      </c>
      <c r="B5497" s="288" t="str">
        <f>VLOOKUP(A5497,Lists!B:C,2,FALSE)</f>
        <v>NER003</v>
      </c>
      <c r="C5497" s="288" t="str">
        <f>VLOOKUP(A5497,Lists!B:D,3,FALSE)</f>
        <v>NER</v>
      </c>
      <c r="D5497" s="289" t="s">
        <v>645</v>
      </c>
      <c r="E5497" s="289">
        <v>0</v>
      </c>
      <c r="F5497" s="289" t="s">
        <v>4257</v>
      </c>
      <c r="G5497" s="289" t="s">
        <v>731</v>
      </c>
      <c r="H5497" s="278">
        <f t="shared" si="170"/>
        <v>2</v>
      </c>
      <c r="I5497" s="252"/>
      <c r="J5497" s="289"/>
      <c r="K5497" s="278" t="str">
        <f t="shared" si="171"/>
        <v>NER003Interference into implementation of humanitarian activities</v>
      </c>
      <c r="L5497" s="290">
        <v>43581</v>
      </c>
      <c r="M5497" s="290" t="s">
        <v>3248</v>
      </c>
    </row>
    <row r="5498" spans="1:13" s="269" customFormat="1" ht="15.5" hidden="1" thickTop="1" thickBot="1" x14ac:dyDescent="0.4">
      <c r="A5498" s="283" t="s">
        <v>788</v>
      </c>
      <c r="B5498" s="284" t="str">
        <f>VLOOKUP(A5498,Lists!B:C,2,FALSE)</f>
        <v>NER003</v>
      </c>
      <c r="C5498" s="284" t="str">
        <f>VLOOKUP(A5498,Lists!B:D,3,FALSE)</f>
        <v>NER</v>
      </c>
      <c r="D5498" s="285" t="s">
        <v>646</v>
      </c>
      <c r="E5498" s="285">
        <v>0</v>
      </c>
      <c r="F5498" s="285" t="s">
        <v>4257</v>
      </c>
      <c r="G5498" s="285" t="s">
        <v>731</v>
      </c>
      <c r="H5498" s="278">
        <f t="shared" si="170"/>
        <v>2</v>
      </c>
      <c r="I5498" s="251"/>
      <c r="J5498" s="285"/>
      <c r="K5498" s="278" t="str">
        <f t="shared" si="171"/>
        <v>NER003Violence against personnel, facilities and assets</v>
      </c>
      <c r="L5498" s="286">
        <v>43581</v>
      </c>
      <c r="M5498" s="286" t="s">
        <v>3248</v>
      </c>
    </row>
    <row r="5499" spans="1:13" s="269" customFormat="1" ht="15.5" hidden="1" thickTop="1" thickBot="1" x14ac:dyDescent="0.4">
      <c r="A5499" s="287" t="s">
        <v>788</v>
      </c>
      <c r="B5499" s="288" t="str">
        <f>VLOOKUP(A5499,Lists!B:C,2,FALSE)</f>
        <v>NER003</v>
      </c>
      <c r="C5499" s="288" t="str">
        <f>VLOOKUP(A5499,Lists!B:D,3,FALSE)</f>
        <v>NER</v>
      </c>
      <c r="D5499" s="289" t="s">
        <v>647</v>
      </c>
      <c r="E5499" s="289">
        <v>0</v>
      </c>
      <c r="F5499" s="289" t="s">
        <v>4257</v>
      </c>
      <c r="G5499" s="289" t="s">
        <v>731</v>
      </c>
      <c r="H5499" s="278">
        <f t="shared" si="170"/>
        <v>2</v>
      </c>
      <c r="I5499" s="252"/>
      <c r="J5499" s="289"/>
      <c r="K5499" s="278" t="str">
        <f t="shared" si="171"/>
        <v>NER003Denial of existence of humanitarian needs or entitlements to assistance</v>
      </c>
      <c r="L5499" s="290">
        <v>43581</v>
      </c>
      <c r="M5499" s="290" t="s">
        <v>3248</v>
      </c>
    </row>
    <row r="5500" spans="1:13" s="269" customFormat="1" ht="15.5" hidden="1" thickTop="1" thickBot="1" x14ac:dyDescent="0.4">
      <c r="A5500" s="283" t="s">
        <v>788</v>
      </c>
      <c r="B5500" s="284" t="str">
        <f>VLOOKUP(A5500,Lists!B:C,2,FALSE)</f>
        <v>NER003</v>
      </c>
      <c r="C5500" s="284" t="str">
        <f>VLOOKUP(A5500,Lists!B:D,3,FALSE)</f>
        <v>NER</v>
      </c>
      <c r="D5500" s="285" t="s">
        <v>648</v>
      </c>
      <c r="E5500" s="285">
        <v>2</v>
      </c>
      <c r="F5500" s="285" t="s">
        <v>4257</v>
      </c>
      <c r="G5500" s="285" t="s">
        <v>731</v>
      </c>
      <c r="H5500" s="278">
        <f t="shared" si="170"/>
        <v>2</v>
      </c>
      <c r="I5500" s="251"/>
      <c r="J5500" s="285"/>
      <c r="K5500" s="278" t="str">
        <f t="shared" si="171"/>
        <v>NER003Restriction and obstruction of access to services and assistance</v>
      </c>
      <c r="L5500" s="286">
        <v>43581</v>
      </c>
      <c r="M5500" s="286" t="s">
        <v>3248</v>
      </c>
    </row>
    <row r="5501" spans="1:13" s="269" customFormat="1" ht="15.5" hidden="1" thickTop="1" thickBot="1" x14ac:dyDescent="0.4">
      <c r="A5501" s="287" t="s">
        <v>788</v>
      </c>
      <c r="B5501" s="288" t="str">
        <f>VLOOKUP(A5501,Lists!B:C,2,FALSE)</f>
        <v>NER003</v>
      </c>
      <c r="C5501" s="288" t="str">
        <f>VLOOKUP(A5501,Lists!B:D,3,FALSE)</f>
        <v>NER</v>
      </c>
      <c r="D5501" s="289" t="s">
        <v>649</v>
      </c>
      <c r="E5501" s="289">
        <v>2</v>
      </c>
      <c r="F5501" s="289" t="s">
        <v>4257</v>
      </c>
      <c r="G5501" s="289" t="s">
        <v>731</v>
      </c>
      <c r="H5501" s="278">
        <f t="shared" si="170"/>
        <v>2</v>
      </c>
      <c r="I5501" s="252"/>
      <c r="J5501" s="289"/>
      <c r="K5501" s="278" t="str">
        <f t="shared" si="171"/>
        <v>NER003Ongoing insecurity/hostilities affecting humanitarian assistance</v>
      </c>
      <c r="L5501" s="290">
        <v>43581</v>
      </c>
      <c r="M5501" s="290" t="s">
        <v>3248</v>
      </c>
    </row>
    <row r="5502" spans="1:13" s="269" customFormat="1" ht="15.5" hidden="1" thickTop="1" thickBot="1" x14ac:dyDescent="0.4">
      <c r="A5502" s="283" t="s">
        <v>788</v>
      </c>
      <c r="B5502" s="284" t="str">
        <f>VLOOKUP(A5502,Lists!B:C,2,FALSE)</f>
        <v>NER003</v>
      </c>
      <c r="C5502" s="284" t="str">
        <f>VLOOKUP(A5502,Lists!B:D,3,FALSE)</f>
        <v>NER</v>
      </c>
      <c r="D5502" s="285" t="s">
        <v>650</v>
      </c>
      <c r="E5502" s="285">
        <v>1</v>
      </c>
      <c r="F5502" s="285" t="s">
        <v>4257</v>
      </c>
      <c r="G5502" s="285" t="s">
        <v>731</v>
      </c>
      <c r="H5502" s="278">
        <f t="shared" si="170"/>
        <v>2</v>
      </c>
      <c r="I5502" s="251"/>
      <c r="J5502" s="285"/>
      <c r="K5502" s="278" t="str">
        <f t="shared" si="171"/>
        <v xml:space="preserve">NER003Presence of mines and improvised explosive devices </v>
      </c>
      <c r="L5502" s="286">
        <v>43581</v>
      </c>
      <c r="M5502" s="286" t="s">
        <v>3248</v>
      </c>
    </row>
    <row r="5503" spans="1:13" s="269" customFormat="1" ht="15.5" hidden="1" thickTop="1" thickBot="1" x14ac:dyDescent="0.4">
      <c r="A5503" s="287" t="s">
        <v>788</v>
      </c>
      <c r="B5503" s="288" t="str">
        <f>VLOOKUP(A5503,Lists!B:C,2,FALSE)</f>
        <v>NER003</v>
      </c>
      <c r="C5503" s="288" t="str">
        <f>VLOOKUP(A5503,Lists!B:D,3,FALSE)</f>
        <v>NER</v>
      </c>
      <c r="D5503" s="289" t="s">
        <v>651</v>
      </c>
      <c r="E5503" s="289">
        <v>1</v>
      </c>
      <c r="F5503" s="289" t="s">
        <v>4257</v>
      </c>
      <c r="G5503" s="289" t="s">
        <v>731</v>
      </c>
      <c r="H5503" s="278">
        <f t="shared" si="170"/>
        <v>2</v>
      </c>
      <c r="I5503" s="252"/>
      <c r="J5503" s="289"/>
      <c r="K5503" s="278" t="str">
        <f t="shared" si="171"/>
        <v>NER003Physical constraints in the environment (obstacles related to terrain, climate, lack of infrastructure, etc.)</v>
      </c>
      <c r="L5503" s="290">
        <v>43581</v>
      </c>
      <c r="M5503" s="290" t="s">
        <v>3248</v>
      </c>
    </row>
    <row r="5504" spans="1:13" s="269" customFormat="1" ht="15.5" hidden="1" thickTop="1" thickBot="1" x14ac:dyDescent="0.4">
      <c r="A5504" s="283" t="s">
        <v>3404</v>
      </c>
      <c r="B5504" s="284" t="str">
        <f>VLOOKUP(A5504,Lists!B:C,2,FALSE)</f>
        <v>THA001</v>
      </c>
      <c r="C5504" s="284" t="str">
        <f>VLOOKUP(A5504,Lists!B:D,3,FALSE)</f>
        <v>THA</v>
      </c>
      <c r="D5504" s="285" t="s">
        <v>643</v>
      </c>
      <c r="E5504" s="285">
        <v>0</v>
      </c>
      <c r="F5504" s="285" t="s">
        <v>4257</v>
      </c>
      <c r="G5504" s="285" t="s">
        <v>731</v>
      </c>
      <c r="H5504" s="278">
        <f t="shared" si="170"/>
        <v>2</v>
      </c>
      <c r="I5504" s="251"/>
      <c r="J5504" s="285"/>
      <c r="K5504" s="278" t="str">
        <f t="shared" si="171"/>
        <v>THA001Impediments to entry into country (bureaucratic and administrative)</v>
      </c>
      <c r="L5504" s="286">
        <v>43581</v>
      </c>
      <c r="M5504" s="286" t="s">
        <v>3248</v>
      </c>
    </row>
    <row r="5505" spans="1:13" s="269" customFormat="1" ht="15.5" hidden="1" thickTop="1" thickBot="1" x14ac:dyDescent="0.4">
      <c r="A5505" s="287" t="s">
        <v>3404</v>
      </c>
      <c r="B5505" s="288" t="str">
        <f>VLOOKUP(A5505,Lists!B:C,2,FALSE)</f>
        <v>THA001</v>
      </c>
      <c r="C5505" s="288" t="str">
        <f>VLOOKUP(A5505,Lists!B:D,3,FALSE)</f>
        <v>THA</v>
      </c>
      <c r="D5505" s="289" t="s">
        <v>644</v>
      </c>
      <c r="E5505" s="289">
        <v>0</v>
      </c>
      <c r="F5505" s="289" t="s">
        <v>4257</v>
      </c>
      <c r="G5505" s="289" t="s">
        <v>731</v>
      </c>
      <c r="H5505" s="278">
        <f t="shared" si="170"/>
        <v>2</v>
      </c>
      <c r="I5505" s="252"/>
      <c r="J5505" s="289"/>
      <c r="K5505" s="278" t="str">
        <f t="shared" si="171"/>
        <v>THA001Restriction of movement (impediments to freedom of movement and/or administrative restrictions)</v>
      </c>
      <c r="L5505" s="290">
        <v>43581</v>
      </c>
      <c r="M5505" s="290" t="s">
        <v>3248</v>
      </c>
    </row>
    <row r="5506" spans="1:13" s="269" customFormat="1" ht="15.5" hidden="1" thickTop="1" thickBot="1" x14ac:dyDescent="0.4">
      <c r="A5506" s="283" t="s">
        <v>3404</v>
      </c>
      <c r="B5506" s="284" t="str">
        <f>VLOOKUP(A5506,Lists!B:C,2,FALSE)</f>
        <v>THA001</v>
      </c>
      <c r="C5506" s="284" t="str">
        <f>VLOOKUP(A5506,Lists!B:D,3,FALSE)</f>
        <v>THA</v>
      </c>
      <c r="D5506" s="285" t="s">
        <v>645</v>
      </c>
      <c r="E5506" s="285">
        <v>0</v>
      </c>
      <c r="F5506" s="285" t="s">
        <v>4257</v>
      </c>
      <c r="G5506" s="285" t="s">
        <v>731</v>
      </c>
      <c r="H5506" s="278">
        <f t="shared" ref="H5506:H5569" si="172">IF(G5506="x","x",IF(G5506="Low",3,IF(G5506="Medium",2,IF(G5506="High",1,FALSE))))</f>
        <v>2</v>
      </c>
      <c r="I5506" s="251"/>
      <c r="J5506" s="285"/>
      <c r="K5506" s="278" t="str">
        <f t="shared" ref="K5506:K5569" si="173">B5506&amp;""&amp;D5506</f>
        <v>THA001Interference into implementation of humanitarian activities</v>
      </c>
      <c r="L5506" s="286">
        <v>43581</v>
      </c>
      <c r="M5506" s="286" t="s">
        <v>3248</v>
      </c>
    </row>
    <row r="5507" spans="1:13" s="269" customFormat="1" ht="15.5" hidden="1" thickTop="1" thickBot="1" x14ac:dyDescent="0.4">
      <c r="A5507" s="287" t="s">
        <v>3404</v>
      </c>
      <c r="B5507" s="288" t="str">
        <f>VLOOKUP(A5507,Lists!B:C,2,FALSE)</f>
        <v>THA001</v>
      </c>
      <c r="C5507" s="288" t="str">
        <f>VLOOKUP(A5507,Lists!B:D,3,FALSE)</f>
        <v>THA</v>
      </c>
      <c r="D5507" s="289" t="s">
        <v>646</v>
      </c>
      <c r="E5507" s="289">
        <v>0</v>
      </c>
      <c r="F5507" s="289" t="s">
        <v>4257</v>
      </c>
      <c r="G5507" s="289" t="s">
        <v>731</v>
      </c>
      <c r="H5507" s="278">
        <f t="shared" si="172"/>
        <v>2</v>
      </c>
      <c r="I5507" s="252"/>
      <c r="J5507" s="289"/>
      <c r="K5507" s="278" t="str">
        <f t="shared" si="173"/>
        <v>THA001Violence against personnel, facilities and assets</v>
      </c>
      <c r="L5507" s="290">
        <v>43581</v>
      </c>
      <c r="M5507" s="290" t="s">
        <v>3248</v>
      </c>
    </row>
    <row r="5508" spans="1:13" s="269" customFormat="1" ht="15.5" hidden="1" thickTop="1" thickBot="1" x14ac:dyDescent="0.4">
      <c r="A5508" s="283" t="s">
        <v>3404</v>
      </c>
      <c r="B5508" s="284" t="str">
        <f>VLOOKUP(A5508,Lists!B:C,2,FALSE)</f>
        <v>THA001</v>
      </c>
      <c r="C5508" s="284" t="str">
        <f>VLOOKUP(A5508,Lists!B:D,3,FALSE)</f>
        <v>THA</v>
      </c>
      <c r="D5508" s="285" t="s">
        <v>647</v>
      </c>
      <c r="E5508" s="285">
        <v>0</v>
      </c>
      <c r="F5508" s="285" t="s">
        <v>4257</v>
      </c>
      <c r="G5508" s="285" t="s">
        <v>731</v>
      </c>
      <c r="H5508" s="278">
        <f t="shared" si="172"/>
        <v>2</v>
      </c>
      <c r="I5508" s="251"/>
      <c r="J5508" s="285"/>
      <c r="K5508" s="278" t="str">
        <f t="shared" si="173"/>
        <v>THA001Denial of existence of humanitarian needs or entitlements to assistance</v>
      </c>
      <c r="L5508" s="286">
        <v>43581</v>
      </c>
      <c r="M5508" s="286" t="s">
        <v>3248</v>
      </c>
    </row>
    <row r="5509" spans="1:13" s="269" customFormat="1" ht="15.5" hidden="1" thickTop="1" thickBot="1" x14ac:dyDescent="0.4">
      <c r="A5509" s="287" t="s">
        <v>3404</v>
      </c>
      <c r="B5509" s="288" t="str">
        <f>VLOOKUP(A5509,Lists!B:C,2,FALSE)</f>
        <v>THA001</v>
      </c>
      <c r="C5509" s="288" t="str">
        <f>VLOOKUP(A5509,Lists!B:D,3,FALSE)</f>
        <v>THA</v>
      </c>
      <c r="D5509" s="289" t="s">
        <v>648</v>
      </c>
      <c r="E5509" s="289">
        <v>0</v>
      </c>
      <c r="F5509" s="289" t="s">
        <v>4257</v>
      </c>
      <c r="G5509" s="289" t="s">
        <v>731</v>
      </c>
      <c r="H5509" s="278">
        <f t="shared" si="172"/>
        <v>2</v>
      </c>
      <c r="I5509" s="252"/>
      <c r="J5509" s="289"/>
      <c r="K5509" s="278" t="str">
        <f t="shared" si="173"/>
        <v>THA001Restriction and obstruction of access to services and assistance</v>
      </c>
      <c r="L5509" s="290">
        <v>43581</v>
      </c>
      <c r="M5509" s="290" t="s">
        <v>3248</v>
      </c>
    </row>
    <row r="5510" spans="1:13" s="269" customFormat="1" ht="15.5" hidden="1" thickTop="1" thickBot="1" x14ac:dyDescent="0.4">
      <c r="A5510" s="283" t="s">
        <v>3404</v>
      </c>
      <c r="B5510" s="284" t="str">
        <f>VLOOKUP(A5510,Lists!B:C,2,FALSE)</f>
        <v>THA001</v>
      </c>
      <c r="C5510" s="284" t="str">
        <f>VLOOKUP(A5510,Lists!B:D,3,FALSE)</f>
        <v>THA</v>
      </c>
      <c r="D5510" s="285" t="s">
        <v>649</v>
      </c>
      <c r="E5510" s="285">
        <v>0</v>
      </c>
      <c r="F5510" s="285" t="s">
        <v>4257</v>
      </c>
      <c r="G5510" s="285" t="s">
        <v>731</v>
      </c>
      <c r="H5510" s="278">
        <f t="shared" si="172"/>
        <v>2</v>
      </c>
      <c r="I5510" s="251"/>
      <c r="J5510" s="285"/>
      <c r="K5510" s="278" t="str">
        <f t="shared" si="173"/>
        <v>THA001Ongoing insecurity/hostilities affecting humanitarian assistance</v>
      </c>
      <c r="L5510" s="286">
        <v>43581</v>
      </c>
      <c r="M5510" s="286" t="s">
        <v>3248</v>
      </c>
    </row>
    <row r="5511" spans="1:13" s="269" customFormat="1" ht="15.5" hidden="1" thickTop="1" thickBot="1" x14ac:dyDescent="0.4">
      <c r="A5511" s="287" t="s">
        <v>3404</v>
      </c>
      <c r="B5511" s="288" t="str">
        <f>VLOOKUP(A5511,Lists!B:C,2,FALSE)</f>
        <v>THA001</v>
      </c>
      <c r="C5511" s="288" t="str">
        <f>VLOOKUP(A5511,Lists!B:D,3,FALSE)</f>
        <v>THA</v>
      </c>
      <c r="D5511" s="289" t="s">
        <v>650</v>
      </c>
      <c r="E5511" s="289">
        <v>3</v>
      </c>
      <c r="F5511" s="289" t="s">
        <v>4257</v>
      </c>
      <c r="G5511" s="289" t="s">
        <v>731</v>
      </c>
      <c r="H5511" s="278">
        <f t="shared" si="172"/>
        <v>2</v>
      </c>
      <c r="I5511" s="252"/>
      <c r="J5511" s="289"/>
      <c r="K5511" s="278" t="str">
        <f t="shared" si="173"/>
        <v xml:space="preserve">THA001Presence of mines and improvised explosive devices </v>
      </c>
      <c r="L5511" s="290">
        <v>43581</v>
      </c>
      <c r="M5511" s="290" t="s">
        <v>3248</v>
      </c>
    </row>
    <row r="5512" spans="1:13" s="269" customFormat="1" ht="15.5" hidden="1" thickTop="1" thickBot="1" x14ac:dyDescent="0.4">
      <c r="A5512" s="283" t="s">
        <v>3404</v>
      </c>
      <c r="B5512" s="284" t="str">
        <f>VLOOKUP(A5512,Lists!B:C,2,FALSE)</f>
        <v>THA001</v>
      </c>
      <c r="C5512" s="284" t="str">
        <f>VLOOKUP(A5512,Lists!B:D,3,FALSE)</f>
        <v>THA</v>
      </c>
      <c r="D5512" s="285" t="s">
        <v>651</v>
      </c>
      <c r="E5512" s="285">
        <v>1</v>
      </c>
      <c r="F5512" s="285" t="s">
        <v>4257</v>
      </c>
      <c r="G5512" s="285" t="s">
        <v>731</v>
      </c>
      <c r="H5512" s="278">
        <f t="shared" si="172"/>
        <v>2</v>
      </c>
      <c r="I5512" s="251"/>
      <c r="J5512" s="285"/>
      <c r="K5512" s="278" t="str">
        <f t="shared" si="173"/>
        <v>THA001Physical constraints in the environment (obstacles related to terrain, climate, lack of infrastructure, etc.)</v>
      </c>
      <c r="L5512" s="286">
        <v>43581</v>
      </c>
      <c r="M5512" s="286" t="s">
        <v>3248</v>
      </c>
    </row>
    <row r="5513" spans="1:13" s="269" customFormat="1" ht="15.5" hidden="1" thickTop="1" thickBot="1" x14ac:dyDescent="0.4">
      <c r="A5513" s="287" t="s">
        <v>3405</v>
      </c>
      <c r="B5513" s="288" t="str">
        <f>VLOOKUP(A5513,Lists!B:C,2,FALSE)</f>
        <v>THA002</v>
      </c>
      <c r="C5513" s="288" t="str">
        <f>VLOOKUP(A5513,Lists!B:D,3,FALSE)</f>
        <v>THA</v>
      </c>
      <c r="D5513" s="289" t="s">
        <v>643</v>
      </c>
      <c r="E5513" s="289">
        <v>0</v>
      </c>
      <c r="F5513" s="289" t="s">
        <v>4257</v>
      </c>
      <c r="G5513" s="289" t="s">
        <v>731</v>
      </c>
      <c r="H5513" s="278">
        <f t="shared" si="172"/>
        <v>2</v>
      </c>
      <c r="I5513" s="252"/>
      <c r="J5513" s="289"/>
      <c r="K5513" s="278" t="str">
        <f t="shared" si="173"/>
        <v>THA002Impediments to entry into country (bureaucratic and administrative)</v>
      </c>
      <c r="L5513" s="290">
        <v>43581</v>
      </c>
      <c r="M5513" s="290" t="s">
        <v>3248</v>
      </c>
    </row>
    <row r="5514" spans="1:13" s="269" customFormat="1" ht="15.5" hidden="1" thickTop="1" thickBot="1" x14ac:dyDescent="0.4">
      <c r="A5514" s="283" t="s">
        <v>3405</v>
      </c>
      <c r="B5514" s="284" t="str">
        <f>VLOOKUP(A5514,Lists!B:C,2,FALSE)</f>
        <v>THA002</v>
      </c>
      <c r="C5514" s="284" t="str">
        <f>VLOOKUP(A5514,Lists!B:D,3,FALSE)</f>
        <v>THA</v>
      </c>
      <c r="D5514" s="285" t="s">
        <v>644</v>
      </c>
      <c r="E5514" s="285">
        <v>0</v>
      </c>
      <c r="F5514" s="285" t="s">
        <v>4257</v>
      </c>
      <c r="G5514" s="285" t="s">
        <v>731</v>
      </c>
      <c r="H5514" s="278">
        <f t="shared" si="172"/>
        <v>2</v>
      </c>
      <c r="I5514" s="251"/>
      <c r="J5514" s="285"/>
      <c r="K5514" s="278" t="str">
        <f t="shared" si="173"/>
        <v>THA002Restriction of movement (impediments to freedom of movement and/or administrative restrictions)</v>
      </c>
      <c r="L5514" s="286">
        <v>43581</v>
      </c>
      <c r="M5514" s="286" t="s">
        <v>3248</v>
      </c>
    </row>
    <row r="5515" spans="1:13" s="269" customFormat="1" ht="15.5" hidden="1" thickTop="1" thickBot="1" x14ac:dyDescent="0.4">
      <c r="A5515" s="287" t="s">
        <v>3405</v>
      </c>
      <c r="B5515" s="288" t="str">
        <f>VLOOKUP(A5515,Lists!B:C,2,FALSE)</f>
        <v>THA002</v>
      </c>
      <c r="C5515" s="288" t="str">
        <f>VLOOKUP(A5515,Lists!B:D,3,FALSE)</f>
        <v>THA</v>
      </c>
      <c r="D5515" s="289" t="s">
        <v>645</v>
      </c>
      <c r="E5515" s="289">
        <v>0</v>
      </c>
      <c r="F5515" s="289" t="s">
        <v>4257</v>
      </c>
      <c r="G5515" s="289" t="s">
        <v>731</v>
      </c>
      <c r="H5515" s="278">
        <f t="shared" si="172"/>
        <v>2</v>
      </c>
      <c r="I5515" s="252"/>
      <c r="J5515" s="289"/>
      <c r="K5515" s="278" t="str">
        <f t="shared" si="173"/>
        <v>THA002Interference into implementation of humanitarian activities</v>
      </c>
      <c r="L5515" s="290">
        <v>43581</v>
      </c>
      <c r="M5515" s="290" t="s">
        <v>3248</v>
      </c>
    </row>
    <row r="5516" spans="1:13" s="269" customFormat="1" ht="15.5" hidden="1" thickTop="1" thickBot="1" x14ac:dyDescent="0.4">
      <c r="A5516" s="283" t="s">
        <v>3405</v>
      </c>
      <c r="B5516" s="284" t="str">
        <f>VLOOKUP(A5516,Lists!B:C,2,FALSE)</f>
        <v>THA002</v>
      </c>
      <c r="C5516" s="284" t="str">
        <f>VLOOKUP(A5516,Lists!B:D,3,FALSE)</f>
        <v>THA</v>
      </c>
      <c r="D5516" s="285" t="s">
        <v>646</v>
      </c>
      <c r="E5516" s="285">
        <v>0</v>
      </c>
      <c r="F5516" s="285" t="s">
        <v>4257</v>
      </c>
      <c r="G5516" s="285" t="s">
        <v>731</v>
      </c>
      <c r="H5516" s="278">
        <f t="shared" si="172"/>
        <v>2</v>
      </c>
      <c r="I5516" s="251"/>
      <c r="J5516" s="285"/>
      <c r="K5516" s="278" t="str">
        <f t="shared" si="173"/>
        <v>THA002Violence against personnel, facilities and assets</v>
      </c>
      <c r="L5516" s="286">
        <v>43581</v>
      </c>
      <c r="M5516" s="286" t="s">
        <v>3248</v>
      </c>
    </row>
    <row r="5517" spans="1:13" s="269" customFormat="1" ht="15.5" hidden="1" thickTop="1" thickBot="1" x14ac:dyDescent="0.4">
      <c r="A5517" s="287" t="s">
        <v>3405</v>
      </c>
      <c r="B5517" s="288" t="str">
        <f>VLOOKUP(A5517,Lists!B:C,2,FALSE)</f>
        <v>THA002</v>
      </c>
      <c r="C5517" s="288" t="str">
        <f>VLOOKUP(A5517,Lists!B:D,3,FALSE)</f>
        <v>THA</v>
      </c>
      <c r="D5517" s="289" t="s">
        <v>647</v>
      </c>
      <c r="E5517" s="289">
        <v>0</v>
      </c>
      <c r="F5517" s="289" t="s">
        <v>4257</v>
      </c>
      <c r="G5517" s="289" t="s">
        <v>731</v>
      </c>
      <c r="H5517" s="278">
        <f t="shared" si="172"/>
        <v>2</v>
      </c>
      <c r="I5517" s="252"/>
      <c r="J5517" s="289"/>
      <c r="K5517" s="278" t="str">
        <f t="shared" si="173"/>
        <v>THA002Denial of existence of humanitarian needs or entitlements to assistance</v>
      </c>
      <c r="L5517" s="290">
        <v>43581</v>
      </c>
      <c r="M5517" s="290" t="s">
        <v>3248</v>
      </c>
    </row>
    <row r="5518" spans="1:13" s="269" customFormat="1" ht="15.5" hidden="1" thickTop="1" thickBot="1" x14ac:dyDescent="0.4">
      <c r="A5518" s="283" t="s">
        <v>3405</v>
      </c>
      <c r="B5518" s="284" t="str">
        <f>VLOOKUP(A5518,Lists!B:C,2,FALSE)</f>
        <v>THA002</v>
      </c>
      <c r="C5518" s="284" t="str">
        <f>VLOOKUP(A5518,Lists!B:D,3,FALSE)</f>
        <v>THA</v>
      </c>
      <c r="D5518" s="285" t="s">
        <v>648</v>
      </c>
      <c r="E5518" s="285">
        <v>0</v>
      </c>
      <c r="F5518" s="285" t="s">
        <v>4257</v>
      </c>
      <c r="G5518" s="285" t="s">
        <v>731</v>
      </c>
      <c r="H5518" s="278">
        <f t="shared" si="172"/>
        <v>2</v>
      </c>
      <c r="I5518" s="251"/>
      <c r="J5518" s="285"/>
      <c r="K5518" s="278" t="str">
        <f t="shared" si="173"/>
        <v>THA002Restriction and obstruction of access to services and assistance</v>
      </c>
      <c r="L5518" s="286">
        <v>43581</v>
      </c>
      <c r="M5518" s="286" t="s">
        <v>3248</v>
      </c>
    </row>
    <row r="5519" spans="1:13" s="269" customFormat="1" ht="15.5" hidden="1" thickTop="1" thickBot="1" x14ac:dyDescent="0.4">
      <c r="A5519" s="287" t="s">
        <v>3405</v>
      </c>
      <c r="B5519" s="288" t="str">
        <f>VLOOKUP(A5519,Lists!B:C,2,FALSE)</f>
        <v>THA002</v>
      </c>
      <c r="C5519" s="288" t="str">
        <f>VLOOKUP(A5519,Lists!B:D,3,FALSE)</f>
        <v>THA</v>
      </c>
      <c r="D5519" s="289" t="s">
        <v>649</v>
      </c>
      <c r="E5519" s="289">
        <v>0</v>
      </c>
      <c r="F5519" s="289" t="s">
        <v>4257</v>
      </c>
      <c r="G5519" s="289" t="s">
        <v>731</v>
      </c>
      <c r="H5519" s="278">
        <f t="shared" si="172"/>
        <v>2</v>
      </c>
      <c r="I5519" s="252"/>
      <c r="J5519" s="289"/>
      <c r="K5519" s="278" t="str">
        <f t="shared" si="173"/>
        <v>THA002Ongoing insecurity/hostilities affecting humanitarian assistance</v>
      </c>
      <c r="L5519" s="290">
        <v>43581</v>
      </c>
      <c r="M5519" s="290" t="s">
        <v>3248</v>
      </c>
    </row>
    <row r="5520" spans="1:13" s="269" customFormat="1" ht="15.5" hidden="1" thickTop="1" thickBot="1" x14ac:dyDescent="0.4">
      <c r="A5520" s="283" t="s">
        <v>3405</v>
      </c>
      <c r="B5520" s="284" t="str">
        <f>VLOOKUP(A5520,Lists!B:C,2,FALSE)</f>
        <v>THA002</v>
      </c>
      <c r="C5520" s="284" t="str">
        <f>VLOOKUP(A5520,Lists!B:D,3,FALSE)</f>
        <v>THA</v>
      </c>
      <c r="D5520" s="285" t="s">
        <v>650</v>
      </c>
      <c r="E5520" s="285">
        <v>3</v>
      </c>
      <c r="F5520" s="285" t="s">
        <v>4257</v>
      </c>
      <c r="G5520" s="285" t="s">
        <v>731</v>
      </c>
      <c r="H5520" s="278">
        <f t="shared" si="172"/>
        <v>2</v>
      </c>
      <c r="I5520" s="251"/>
      <c r="J5520" s="285"/>
      <c r="K5520" s="278" t="str">
        <f t="shared" si="173"/>
        <v xml:space="preserve">THA002Presence of mines and improvised explosive devices </v>
      </c>
      <c r="L5520" s="286">
        <v>43581</v>
      </c>
      <c r="M5520" s="286" t="s">
        <v>3248</v>
      </c>
    </row>
    <row r="5521" spans="1:13" s="269" customFormat="1" ht="15.5" hidden="1" thickTop="1" thickBot="1" x14ac:dyDescent="0.4">
      <c r="A5521" s="287" t="s">
        <v>3405</v>
      </c>
      <c r="B5521" s="288" t="str">
        <f>VLOOKUP(A5521,Lists!B:C,2,FALSE)</f>
        <v>THA002</v>
      </c>
      <c r="C5521" s="288" t="str">
        <f>VLOOKUP(A5521,Lists!B:D,3,FALSE)</f>
        <v>THA</v>
      </c>
      <c r="D5521" s="289" t="s">
        <v>651</v>
      </c>
      <c r="E5521" s="289">
        <v>1</v>
      </c>
      <c r="F5521" s="289" t="s">
        <v>4257</v>
      </c>
      <c r="G5521" s="289" t="s">
        <v>731</v>
      </c>
      <c r="H5521" s="278">
        <f t="shared" si="172"/>
        <v>2</v>
      </c>
      <c r="I5521" s="252"/>
      <c r="J5521" s="289"/>
      <c r="K5521" s="278" t="str">
        <f t="shared" si="173"/>
        <v>THA002Physical constraints in the environment (obstacles related to terrain, climate, lack of infrastructure, etc.)</v>
      </c>
      <c r="L5521" s="290">
        <v>43581</v>
      </c>
      <c r="M5521" s="290" t="s">
        <v>3248</v>
      </c>
    </row>
    <row r="5522" spans="1:13" s="269" customFormat="1" ht="15.5" hidden="1" thickTop="1" thickBot="1" x14ac:dyDescent="0.4">
      <c r="A5522" s="283" t="s">
        <v>2981</v>
      </c>
      <c r="B5522" s="284" t="str">
        <f>VLOOKUP(A5522,Lists!B:C,2,FALSE)</f>
        <v>THA003</v>
      </c>
      <c r="C5522" s="284" t="str">
        <f>VLOOKUP(A5522,Lists!B:D,3,FALSE)</f>
        <v>THA</v>
      </c>
      <c r="D5522" s="285" t="s">
        <v>643</v>
      </c>
      <c r="E5522" s="285">
        <v>0</v>
      </c>
      <c r="F5522" s="285" t="s">
        <v>4257</v>
      </c>
      <c r="G5522" s="285" t="s">
        <v>731</v>
      </c>
      <c r="H5522" s="278">
        <f t="shared" si="172"/>
        <v>2</v>
      </c>
      <c r="I5522" s="251"/>
      <c r="J5522" s="285"/>
      <c r="K5522" s="278" t="str">
        <f t="shared" si="173"/>
        <v>THA003Impediments to entry into country (bureaucratic and administrative)</v>
      </c>
      <c r="L5522" s="286">
        <v>43581</v>
      </c>
      <c r="M5522" s="286" t="s">
        <v>3248</v>
      </c>
    </row>
    <row r="5523" spans="1:13" s="269" customFormat="1" ht="15.5" hidden="1" thickTop="1" thickBot="1" x14ac:dyDescent="0.4">
      <c r="A5523" s="287" t="s">
        <v>2981</v>
      </c>
      <c r="B5523" s="288" t="str">
        <f>VLOOKUP(A5523,Lists!B:C,2,FALSE)</f>
        <v>THA003</v>
      </c>
      <c r="C5523" s="288" t="str">
        <f>VLOOKUP(A5523,Lists!B:D,3,FALSE)</f>
        <v>THA</v>
      </c>
      <c r="D5523" s="289" t="s">
        <v>644</v>
      </c>
      <c r="E5523" s="289">
        <v>0</v>
      </c>
      <c r="F5523" s="289" t="s">
        <v>4257</v>
      </c>
      <c r="G5523" s="289" t="s">
        <v>731</v>
      </c>
      <c r="H5523" s="278">
        <f t="shared" si="172"/>
        <v>2</v>
      </c>
      <c r="I5523" s="252"/>
      <c r="J5523" s="289"/>
      <c r="K5523" s="278" t="str">
        <f t="shared" si="173"/>
        <v>THA003Restriction of movement (impediments to freedom of movement and/or administrative restrictions)</v>
      </c>
      <c r="L5523" s="290">
        <v>43581</v>
      </c>
      <c r="M5523" s="290" t="s">
        <v>3248</v>
      </c>
    </row>
    <row r="5524" spans="1:13" s="269" customFormat="1" ht="15.5" hidden="1" thickTop="1" thickBot="1" x14ac:dyDescent="0.4">
      <c r="A5524" s="283" t="s">
        <v>2981</v>
      </c>
      <c r="B5524" s="284" t="str">
        <f>VLOOKUP(A5524,Lists!B:C,2,FALSE)</f>
        <v>THA003</v>
      </c>
      <c r="C5524" s="284" t="str">
        <f>VLOOKUP(A5524,Lists!B:D,3,FALSE)</f>
        <v>THA</v>
      </c>
      <c r="D5524" s="285" t="s">
        <v>645</v>
      </c>
      <c r="E5524" s="285">
        <v>0</v>
      </c>
      <c r="F5524" s="285" t="s">
        <v>4257</v>
      </c>
      <c r="G5524" s="285" t="s">
        <v>731</v>
      </c>
      <c r="H5524" s="278">
        <f t="shared" si="172"/>
        <v>2</v>
      </c>
      <c r="I5524" s="251"/>
      <c r="J5524" s="285"/>
      <c r="K5524" s="278" t="str">
        <f t="shared" si="173"/>
        <v>THA003Interference into implementation of humanitarian activities</v>
      </c>
      <c r="L5524" s="286">
        <v>43581</v>
      </c>
      <c r="M5524" s="286" t="s">
        <v>3248</v>
      </c>
    </row>
    <row r="5525" spans="1:13" s="269" customFormat="1" ht="15.5" hidden="1" thickTop="1" thickBot="1" x14ac:dyDescent="0.4">
      <c r="A5525" s="287" t="s">
        <v>2981</v>
      </c>
      <c r="B5525" s="288" t="str">
        <f>VLOOKUP(A5525,Lists!B:C,2,FALSE)</f>
        <v>THA003</v>
      </c>
      <c r="C5525" s="288" t="str">
        <f>VLOOKUP(A5525,Lists!B:D,3,FALSE)</f>
        <v>THA</v>
      </c>
      <c r="D5525" s="289" t="s">
        <v>646</v>
      </c>
      <c r="E5525" s="289">
        <v>0</v>
      </c>
      <c r="F5525" s="289" t="s">
        <v>4257</v>
      </c>
      <c r="G5525" s="289" t="s">
        <v>731</v>
      </c>
      <c r="H5525" s="278">
        <f t="shared" si="172"/>
        <v>2</v>
      </c>
      <c r="I5525" s="252"/>
      <c r="J5525" s="289"/>
      <c r="K5525" s="278" t="str">
        <f t="shared" si="173"/>
        <v>THA003Violence against personnel, facilities and assets</v>
      </c>
      <c r="L5525" s="290">
        <v>43581</v>
      </c>
      <c r="M5525" s="290" t="s">
        <v>3248</v>
      </c>
    </row>
    <row r="5526" spans="1:13" s="269" customFormat="1" ht="15.5" hidden="1" thickTop="1" thickBot="1" x14ac:dyDescent="0.4">
      <c r="A5526" s="283" t="s">
        <v>2981</v>
      </c>
      <c r="B5526" s="284" t="str">
        <f>VLOOKUP(A5526,Lists!B:C,2,FALSE)</f>
        <v>THA003</v>
      </c>
      <c r="C5526" s="284" t="str">
        <f>VLOOKUP(A5526,Lists!B:D,3,FALSE)</f>
        <v>THA</v>
      </c>
      <c r="D5526" s="285" t="s">
        <v>647</v>
      </c>
      <c r="E5526" s="285">
        <v>0</v>
      </c>
      <c r="F5526" s="285" t="s">
        <v>4257</v>
      </c>
      <c r="G5526" s="285" t="s">
        <v>731</v>
      </c>
      <c r="H5526" s="278">
        <f t="shared" si="172"/>
        <v>2</v>
      </c>
      <c r="I5526" s="251"/>
      <c r="J5526" s="285"/>
      <c r="K5526" s="278" t="str">
        <f t="shared" si="173"/>
        <v>THA003Denial of existence of humanitarian needs or entitlements to assistance</v>
      </c>
      <c r="L5526" s="286">
        <v>43581</v>
      </c>
      <c r="M5526" s="286" t="s">
        <v>3248</v>
      </c>
    </row>
    <row r="5527" spans="1:13" s="269" customFormat="1" ht="15.5" hidden="1" thickTop="1" thickBot="1" x14ac:dyDescent="0.4">
      <c r="A5527" s="287" t="s">
        <v>2981</v>
      </c>
      <c r="B5527" s="288" t="str">
        <f>VLOOKUP(A5527,Lists!B:C,2,FALSE)</f>
        <v>THA003</v>
      </c>
      <c r="C5527" s="288" t="str">
        <f>VLOOKUP(A5527,Lists!B:D,3,FALSE)</f>
        <v>THA</v>
      </c>
      <c r="D5527" s="289" t="s">
        <v>648</v>
      </c>
      <c r="E5527" s="289">
        <v>0</v>
      </c>
      <c r="F5527" s="289" t="s">
        <v>4257</v>
      </c>
      <c r="G5527" s="289" t="s">
        <v>731</v>
      </c>
      <c r="H5527" s="278">
        <f t="shared" si="172"/>
        <v>2</v>
      </c>
      <c r="I5527" s="252"/>
      <c r="J5527" s="289"/>
      <c r="K5527" s="278" t="str">
        <f t="shared" si="173"/>
        <v>THA003Restriction and obstruction of access to services and assistance</v>
      </c>
      <c r="L5527" s="290">
        <v>43581</v>
      </c>
      <c r="M5527" s="290" t="s">
        <v>3248</v>
      </c>
    </row>
    <row r="5528" spans="1:13" s="269" customFormat="1" ht="15.5" hidden="1" thickTop="1" thickBot="1" x14ac:dyDescent="0.4">
      <c r="A5528" s="283" t="s">
        <v>2981</v>
      </c>
      <c r="B5528" s="284" t="str">
        <f>VLOOKUP(A5528,Lists!B:C,2,FALSE)</f>
        <v>THA003</v>
      </c>
      <c r="C5528" s="284" t="str">
        <f>VLOOKUP(A5528,Lists!B:D,3,FALSE)</f>
        <v>THA</v>
      </c>
      <c r="D5528" s="285" t="s">
        <v>649</v>
      </c>
      <c r="E5528" s="285">
        <v>0</v>
      </c>
      <c r="F5528" s="285" t="s">
        <v>4257</v>
      </c>
      <c r="G5528" s="285" t="s">
        <v>731</v>
      </c>
      <c r="H5528" s="278">
        <f t="shared" si="172"/>
        <v>2</v>
      </c>
      <c r="I5528" s="251"/>
      <c r="J5528" s="285"/>
      <c r="K5528" s="278" t="str">
        <f t="shared" si="173"/>
        <v>THA003Ongoing insecurity/hostilities affecting humanitarian assistance</v>
      </c>
      <c r="L5528" s="286">
        <v>43581</v>
      </c>
      <c r="M5528" s="286" t="s">
        <v>3248</v>
      </c>
    </row>
    <row r="5529" spans="1:13" s="269" customFormat="1" ht="15.5" hidden="1" thickTop="1" thickBot="1" x14ac:dyDescent="0.4">
      <c r="A5529" s="287" t="s">
        <v>2981</v>
      </c>
      <c r="B5529" s="288" t="str">
        <f>VLOOKUP(A5529,Lists!B:C,2,FALSE)</f>
        <v>THA003</v>
      </c>
      <c r="C5529" s="288" t="str">
        <f>VLOOKUP(A5529,Lists!B:D,3,FALSE)</f>
        <v>THA</v>
      </c>
      <c r="D5529" s="289" t="s">
        <v>650</v>
      </c>
      <c r="E5529" s="289">
        <v>3</v>
      </c>
      <c r="F5529" s="289" t="s">
        <v>4257</v>
      </c>
      <c r="G5529" s="289" t="s">
        <v>731</v>
      </c>
      <c r="H5529" s="278">
        <f t="shared" si="172"/>
        <v>2</v>
      </c>
      <c r="I5529" s="252"/>
      <c r="J5529" s="289"/>
      <c r="K5529" s="278" t="str">
        <f t="shared" si="173"/>
        <v xml:space="preserve">THA003Presence of mines and improvised explosive devices </v>
      </c>
      <c r="L5529" s="290">
        <v>43581</v>
      </c>
      <c r="M5529" s="290" t="s">
        <v>3248</v>
      </c>
    </row>
    <row r="5530" spans="1:13" s="269" customFormat="1" ht="15.5" hidden="1" thickTop="1" thickBot="1" x14ac:dyDescent="0.4">
      <c r="A5530" s="283" t="s">
        <v>2981</v>
      </c>
      <c r="B5530" s="284" t="str">
        <f>VLOOKUP(A5530,Lists!B:C,2,FALSE)</f>
        <v>THA003</v>
      </c>
      <c r="C5530" s="284" t="str">
        <f>VLOOKUP(A5530,Lists!B:D,3,FALSE)</f>
        <v>THA</v>
      </c>
      <c r="D5530" s="285" t="s">
        <v>651</v>
      </c>
      <c r="E5530" s="285">
        <v>1</v>
      </c>
      <c r="F5530" s="285" t="s">
        <v>4257</v>
      </c>
      <c r="G5530" s="285" t="s">
        <v>731</v>
      </c>
      <c r="H5530" s="278">
        <f t="shared" si="172"/>
        <v>2</v>
      </c>
      <c r="I5530" s="251"/>
      <c r="J5530" s="285"/>
      <c r="K5530" s="278" t="str">
        <f t="shared" si="173"/>
        <v>THA003Physical constraints in the environment (obstacles related to terrain, climate, lack of infrastructure, etc.)</v>
      </c>
      <c r="L5530" s="286">
        <v>43581</v>
      </c>
      <c r="M5530" s="286" t="s">
        <v>3248</v>
      </c>
    </row>
    <row r="5531" spans="1:13" s="269" customFormat="1" ht="15.5" hidden="1" thickTop="1" thickBot="1" x14ac:dyDescent="0.4">
      <c r="A5531" s="287" t="s">
        <v>2995</v>
      </c>
      <c r="B5531" s="288" t="str">
        <f>VLOOKUP(A5531,Lists!B:C,2,FALSE)</f>
        <v>TTO002</v>
      </c>
      <c r="C5531" s="288" t="str">
        <f>VLOOKUP(A5531,Lists!B:D,3,FALSE)</f>
        <v>TTO</v>
      </c>
      <c r="D5531" s="289" t="s">
        <v>5110</v>
      </c>
      <c r="E5531" s="289">
        <v>1370000</v>
      </c>
      <c r="F5531" s="289" t="s">
        <v>4258</v>
      </c>
      <c r="G5531" s="289" t="s">
        <v>730</v>
      </c>
      <c r="H5531" s="278">
        <f t="shared" si="172"/>
        <v>3</v>
      </c>
      <c r="I5531" s="252" t="s">
        <v>3238</v>
      </c>
      <c r="J5531" s="289" t="s">
        <v>4259</v>
      </c>
      <c r="K5531" s="278" t="str">
        <f t="shared" si="173"/>
        <v>TTO002Minimal humanitarian conditions - Level 1</v>
      </c>
      <c r="L5531" s="290">
        <v>43581</v>
      </c>
      <c r="M5531" s="290" t="s">
        <v>3249</v>
      </c>
    </row>
    <row r="5532" spans="1:13" s="269" customFormat="1" ht="15.5" hidden="1" thickTop="1" thickBot="1" x14ac:dyDescent="0.4">
      <c r="A5532" s="283" t="s">
        <v>2995</v>
      </c>
      <c r="B5532" s="284" t="str">
        <f>VLOOKUP(A5532,Lists!B:C,2,FALSE)</f>
        <v>TTO002</v>
      </c>
      <c r="C5532" s="284" t="str">
        <f>VLOOKUP(A5532,Lists!B:D,3,FALSE)</f>
        <v>TTO</v>
      </c>
      <c r="D5532" s="285" t="s">
        <v>5111</v>
      </c>
      <c r="E5532" s="285">
        <v>0</v>
      </c>
      <c r="F5532" s="285" t="s">
        <v>446</v>
      </c>
      <c r="G5532" s="285" t="s">
        <v>446</v>
      </c>
      <c r="H5532" s="278" t="str">
        <f t="shared" si="172"/>
        <v>x</v>
      </c>
      <c r="I5532" s="251" t="s">
        <v>446</v>
      </c>
      <c r="J5532" s="285" t="s">
        <v>4260</v>
      </c>
      <c r="K5532" s="278" t="str">
        <f t="shared" si="173"/>
        <v>TTO002Stressed humanitarian conditions - Level 2</v>
      </c>
      <c r="L5532" s="286">
        <v>43581</v>
      </c>
      <c r="M5532" s="286" t="s">
        <v>3249</v>
      </c>
    </row>
    <row r="5533" spans="1:13" s="269" customFormat="1" ht="15.5" hidden="1" thickTop="1" thickBot="1" x14ac:dyDescent="0.4">
      <c r="A5533" s="287" t="s">
        <v>2995</v>
      </c>
      <c r="B5533" s="288" t="str">
        <f>VLOOKUP(A5533,Lists!B:C,2,FALSE)</f>
        <v>TTO002</v>
      </c>
      <c r="C5533" s="288" t="str">
        <f>VLOOKUP(A5533,Lists!B:D,3,FALSE)</f>
        <v>TTO</v>
      </c>
      <c r="D5533" s="289" t="s">
        <v>5112</v>
      </c>
      <c r="E5533" s="289">
        <v>60000</v>
      </c>
      <c r="F5533" s="289" t="s">
        <v>4261</v>
      </c>
      <c r="G5533" s="289" t="s">
        <v>731</v>
      </c>
      <c r="H5533" s="278">
        <f t="shared" si="172"/>
        <v>2</v>
      </c>
      <c r="I5533" s="252" t="s">
        <v>4262</v>
      </c>
      <c r="J5533" s="289" t="s">
        <v>4259</v>
      </c>
      <c r="K5533" s="278" t="str">
        <f t="shared" si="173"/>
        <v>TTO002Moderate humanitarian conditions - Level 3</v>
      </c>
      <c r="L5533" s="290">
        <v>43581</v>
      </c>
      <c r="M5533" s="290" t="s">
        <v>3249</v>
      </c>
    </row>
    <row r="5534" spans="1:13" s="269" customFormat="1" ht="15.5" hidden="1" thickTop="1" thickBot="1" x14ac:dyDescent="0.4">
      <c r="A5534" s="283" t="s">
        <v>1237</v>
      </c>
      <c r="B5534" s="284" t="str">
        <f>VLOOKUP(A5534,Lists!B:C,2,FALSE)</f>
        <v>PER002</v>
      </c>
      <c r="C5534" s="284" t="str">
        <f>VLOOKUP(A5534,Lists!B:D,3,FALSE)</f>
        <v>PER</v>
      </c>
      <c r="D5534" s="285" t="s">
        <v>5110</v>
      </c>
      <c r="E5534" s="285">
        <v>13662266</v>
      </c>
      <c r="F5534" s="285" t="s">
        <v>2178</v>
      </c>
      <c r="G5534" s="285" t="s">
        <v>730</v>
      </c>
      <c r="H5534" s="278">
        <f t="shared" si="172"/>
        <v>3</v>
      </c>
      <c r="I5534" s="251" t="s">
        <v>2179</v>
      </c>
      <c r="J5534" s="285" t="s">
        <v>4263</v>
      </c>
      <c r="K5534" s="278" t="str">
        <f t="shared" si="173"/>
        <v>PER002Minimal humanitarian conditions - Level 1</v>
      </c>
      <c r="L5534" s="286">
        <v>43581</v>
      </c>
      <c r="M5534" s="286" t="s">
        <v>3249</v>
      </c>
    </row>
    <row r="5535" spans="1:13" s="269" customFormat="1" ht="15.5" hidden="1" thickTop="1" thickBot="1" x14ac:dyDescent="0.4">
      <c r="A5535" s="287" t="s">
        <v>1237</v>
      </c>
      <c r="B5535" s="288" t="str">
        <f>VLOOKUP(A5535,Lists!B:C,2,FALSE)</f>
        <v>PER002</v>
      </c>
      <c r="C5535" s="288" t="str">
        <f>VLOOKUP(A5535,Lists!B:D,3,FALSE)</f>
        <v>PER</v>
      </c>
      <c r="D5535" s="289" t="s">
        <v>5111</v>
      </c>
      <c r="E5535" s="289">
        <v>695000</v>
      </c>
      <c r="F5535" s="289" t="s">
        <v>4269</v>
      </c>
      <c r="G5535" s="289" t="s">
        <v>730</v>
      </c>
      <c r="H5535" s="278">
        <f t="shared" si="172"/>
        <v>3</v>
      </c>
      <c r="I5535" s="252" t="s">
        <v>4268</v>
      </c>
      <c r="J5535" s="289" t="s">
        <v>4264</v>
      </c>
      <c r="K5535" s="278" t="str">
        <f t="shared" si="173"/>
        <v>PER002Stressed humanitarian conditions - Level 2</v>
      </c>
      <c r="L5535" s="290">
        <v>43581</v>
      </c>
      <c r="M5535" s="290" t="s">
        <v>3249</v>
      </c>
    </row>
    <row r="5536" spans="1:13" s="269" customFormat="1" ht="15.5" hidden="1" thickTop="1" thickBot="1" x14ac:dyDescent="0.4">
      <c r="A5536" s="283" t="s">
        <v>1237</v>
      </c>
      <c r="B5536" s="284" t="str">
        <f>VLOOKUP(A5536,Lists!B:C,2,FALSE)</f>
        <v>PER002</v>
      </c>
      <c r="C5536" s="284" t="str">
        <f>VLOOKUP(A5536,Lists!B:D,3,FALSE)</f>
        <v>PER</v>
      </c>
      <c r="D5536" s="285" t="s">
        <v>5112</v>
      </c>
      <c r="E5536" s="285">
        <v>663000</v>
      </c>
      <c r="F5536" s="285" t="s">
        <v>4267</v>
      </c>
      <c r="G5536" s="285" t="s">
        <v>731</v>
      </c>
      <c r="H5536" s="278">
        <f t="shared" si="172"/>
        <v>2</v>
      </c>
      <c r="I5536" s="251" t="s">
        <v>4266</v>
      </c>
      <c r="J5536" s="285" t="s">
        <v>4265</v>
      </c>
      <c r="K5536" s="278" t="str">
        <f t="shared" si="173"/>
        <v>PER002Moderate humanitarian conditions - Level 3</v>
      </c>
      <c r="L5536" s="286">
        <v>43581</v>
      </c>
      <c r="M5536" s="286" t="s">
        <v>3249</v>
      </c>
    </row>
    <row r="5537" spans="1:13" s="269" customFormat="1" ht="15.5" hidden="1" thickTop="1" thickBot="1" x14ac:dyDescent="0.4">
      <c r="A5537" s="287" t="s">
        <v>3670</v>
      </c>
      <c r="B5537" s="288" t="str">
        <f>VLOOKUP(A5537,Lists!B:C,2,FALSE)</f>
        <v>IND002</v>
      </c>
      <c r="C5537" s="288" t="str">
        <f>VLOOKUP(A5537,Lists!B:D,3,FALSE)</f>
        <v>IND</v>
      </c>
      <c r="D5537" s="289" t="s">
        <v>5110</v>
      </c>
      <c r="E5537" s="289">
        <v>12541302</v>
      </c>
      <c r="F5537" s="289" t="s">
        <v>3713</v>
      </c>
      <c r="G5537" s="289" t="s">
        <v>730</v>
      </c>
      <c r="H5537" s="278">
        <f t="shared" si="172"/>
        <v>3</v>
      </c>
      <c r="I5537" s="252" t="s">
        <v>3714</v>
      </c>
      <c r="J5537" s="289" t="s">
        <v>4274</v>
      </c>
      <c r="K5537" s="278" t="str">
        <f t="shared" si="173"/>
        <v>IND002Minimal humanitarian conditions - Level 1</v>
      </c>
      <c r="L5537" s="290">
        <v>43581</v>
      </c>
      <c r="M5537" s="290" t="s">
        <v>3249</v>
      </c>
    </row>
    <row r="5538" spans="1:13" s="269" customFormat="1" ht="15.5" hidden="1" thickTop="1" thickBot="1" x14ac:dyDescent="0.4">
      <c r="A5538" s="283" t="s">
        <v>2968</v>
      </c>
      <c r="B5538" s="284" t="str">
        <f>VLOOKUP(A5538,Lists!B:C,2,FALSE)</f>
        <v>LBY001</v>
      </c>
      <c r="C5538" s="284" t="str">
        <f>VLOOKUP(A5538,Lists!B:D,3,FALSE)</f>
        <v>LBY</v>
      </c>
      <c r="D5538" s="285" t="s">
        <v>5110</v>
      </c>
      <c r="E5538" s="285">
        <v>5427000</v>
      </c>
      <c r="F5538" s="285" t="s">
        <v>3199</v>
      </c>
      <c r="G5538" s="285" t="s">
        <v>731</v>
      </c>
      <c r="H5538" s="278">
        <f t="shared" si="172"/>
        <v>2</v>
      </c>
      <c r="I5538" s="251" t="s">
        <v>3200</v>
      </c>
      <c r="J5538" s="285" t="s">
        <v>4295</v>
      </c>
      <c r="K5538" s="278" t="str">
        <f t="shared" si="173"/>
        <v>LBY001Minimal humanitarian conditions - Level 1</v>
      </c>
      <c r="L5538" s="286">
        <v>43581</v>
      </c>
      <c r="M5538" s="286" t="s">
        <v>3249</v>
      </c>
    </row>
    <row r="5539" spans="1:13" s="269" customFormat="1" ht="15.5" hidden="1" thickTop="1" thickBot="1" x14ac:dyDescent="0.4">
      <c r="A5539" s="287" t="s">
        <v>2968</v>
      </c>
      <c r="B5539" s="288" t="str">
        <f>VLOOKUP(A5539,Lists!B:C,2,FALSE)</f>
        <v>LBY001</v>
      </c>
      <c r="C5539" s="288" t="str">
        <f>VLOOKUP(A5539,Lists!B:D,3,FALSE)</f>
        <v>LBY</v>
      </c>
      <c r="D5539" s="289" t="s">
        <v>5111</v>
      </c>
      <c r="E5539" s="289">
        <v>529000</v>
      </c>
      <c r="F5539" s="289" t="s">
        <v>3214</v>
      </c>
      <c r="G5539" s="289" t="s">
        <v>731</v>
      </c>
      <c r="H5539" s="278">
        <f t="shared" si="172"/>
        <v>2</v>
      </c>
      <c r="I5539" s="252" t="s">
        <v>4294</v>
      </c>
      <c r="J5539" s="289" t="s">
        <v>4296</v>
      </c>
      <c r="K5539" s="278" t="str">
        <f t="shared" si="173"/>
        <v>LBY001Stressed humanitarian conditions - Level 2</v>
      </c>
      <c r="L5539" s="290">
        <v>43581</v>
      </c>
      <c r="M5539" s="290" t="s">
        <v>3249</v>
      </c>
    </row>
    <row r="5540" spans="1:13" s="269" customFormat="1" ht="15.5" hidden="1" thickTop="1" thickBot="1" x14ac:dyDescent="0.4">
      <c r="A5540" s="283" t="s">
        <v>2968</v>
      </c>
      <c r="B5540" s="284" t="str">
        <f>VLOOKUP(A5540,Lists!B:C,2,FALSE)</f>
        <v>LBY001</v>
      </c>
      <c r="C5540" s="284" t="str">
        <f>VLOOKUP(A5540,Lists!B:D,3,FALSE)</f>
        <v>LBY</v>
      </c>
      <c r="D5540" s="285" t="s">
        <v>5112</v>
      </c>
      <c r="E5540" s="285">
        <v>260000</v>
      </c>
      <c r="F5540" s="285" t="s">
        <v>3214</v>
      </c>
      <c r="G5540" s="285" t="s">
        <v>731</v>
      </c>
      <c r="H5540" s="278">
        <f t="shared" si="172"/>
        <v>2</v>
      </c>
      <c r="I5540" s="251" t="s">
        <v>4294</v>
      </c>
      <c r="J5540" s="285" t="s">
        <v>4297</v>
      </c>
      <c r="K5540" s="278" t="str">
        <f t="shared" si="173"/>
        <v>LBY001Moderate humanitarian conditions - Level 3</v>
      </c>
      <c r="L5540" s="286">
        <v>43581</v>
      </c>
      <c r="M5540" s="286" t="s">
        <v>3249</v>
      </c>
    </row>
    <row r="5541" spans="1:13" s="269" customFormat="1" ht="15.5" hidden="1" thickTop="1" thickBot="1" x14ac:dyDescent="0.4">
      <c r="A5541" s="287" t="s">
        <v>2968</v>
      </c>
      <c r="B5541" s="288" t="str">
        <f>VLOOKUP(A5541,Lists!B:C,2,FALSE)</f>
        <v>LBY001</v>
      </c>
      <c r="C5541" s="288" t="str">
        <f>VLOOKUP(A5541,Lists!B:D,3,FALSE)</f>
        <v>LBY</v>
      </c>
      <c r="D5541" s="289" t="s">
        <v>5113</v>
      </c>
      <c r="E5541" s="289">
        <v>625000</v>
      </c>
      <c r="F5541" s="289" t="s">
        <v>3214</v>
      </c>
      <c r="G5541" s="289" t="s">
        <v>731</v>
      </c>
      <c r="H5541" s="278">
        <f t="shared" si="172"/>
        <v>2</v>
      </c>
      <c r="I5541" s="252" t="s">
        <v>4294</v>
      </c>
      <c r="J5541" s="289" t="s">
        <v>4297</v>
      </c>
      <c r="K5541" s="278" t="str">
        <f t="shared" si="173"/>
        <v>LBY001Severe humanitarian conditions - Level 4</v>
      </c>
      <c r="L5541" s="290">
        <v>43581</v>
      </c>
      <c r="M5541" s="290" t="s">
        <v>3249</v>
      </c>
    </row>
    <row r="5542" spans="1:13" s="269" customFormat="1" ht="15.5" hidden="1" thickTop="1" thickBot="1" x14ac:dyDescent="0.4">
      <c r="A5542" s="283" t="s">
        <v>2968</v>
      </c>
      <c r="B5542" s="284" t="str">
        <f>VLOOKUP(A5542,Lists!B:C,2,FALSE)</f>
        <v>LBY001</v>
      </c>
      <c r="C5542" s="284" t="str">
        <f>VLOOKUP(A5542,Lists!B:D,3,FALSE)</f>
        <v>LBY</v>
      </c>
      <c r="D5542" s="285" t="s">
        <v>5114</v>
      </c>
      <c r="E5542" s="285">
        <v>186000</v>
      </c>
      <c r="F5542" s="285" t="s">
        <v>3214</v>
      </c>
      <c r="G5542" s="285" t="s">
        <v>731</v>
      </c>
      <c r="H5542" s="278">
        <f t="shared" si="172"/>
        <v>2</v>
      </c>
      <c r="I5542" s="251" t="s">
        <v>4294</v>
      </c>
      <c r="J5542" s="285" t="s">
        <v>4297</v>
      </c>
      <c r="K5542" s="278" t="str">
        <f t="shared" si="173"/>
        <v>LBY001Extreme humanitarian conditions - Level 5</v>
      </c>
      <c r="L5542" s="286">
        <v>43581</v>
      </c>
      <c r="M5542" s="286" t="s">
        <v>3249</v>
      </c>
    </row>
    <row r="5543" spans="1:13" s="269" customFormat="1" ht="15.5" hidden="1" thickTop="1" thickBot="1" x14ac:dyDescent="0.4">
      <c r="A5543" s="287" t="s">
        <v>1270</v>
      </c>
      <c r="B5543" s="288" t="str">
        <f>VLOOKUP(A5543,Lists!B:C,2,FALSE)</f>
        <v>LBY002</v>
      </c>
      <c r="C5543" s="288" t="str">
        <f>VLOOKUP(A5543,Lists!B:D,3,FALSE)</f>
        <v>LBY</v>
      </c>
      <c r="D5543" s="289" t="s">
        <v>5110</v>
      </c>
      <c r="E5543" s="289">
        <v>7019169</v>
      </c>
      <c r="F5543" s="289" t="s">
        <v>4298</v>
      </c>
      <c r="G5543" s="289" t="s">
        <v>731</v>
      </c>
      <c r="H5543" s="278">
        <f t="shared" si="172"/>
        <v>2</v>
      </c>
      <c r="I5543" s="252" t="s">
        <v>3200</v>
      </c>
      <c r="J5543" s="289" t="s">
        <v>4299</v>
      </c>
      <c r="K5543" s="278" t="str">
        <f t="shared" si="173"/>
        <v>LBY002Minimal humanitarian conditions - Level 1</v>
      </c>
      <c r="L5543" s="290">
        <v>43581</v>
      </c>
      <c r="M5543" s="290" t="s">
        <v>3249</v>
      </c>
    </row>
    <row r="5544" spans="1:13" s="269" customFormat="1" ht="15.5" hidden="1" thickTop="1" thickBot="1" x14ac:dyDescent="0.4">
      <c r="A5544" s="283" t="s">
        <v>1270</v>
      </c>
      <c r="B5544" s="284" t="str">
        <f>VLOOKUP(A5544,Lists!B:C,2,FALSE)</f>
        <v>LBY002</v>
      </c>
      <c r="C5544" s="284" t="str">
        <f>VLOOKUP(A5544,Lists!B:D,3,FALSE)</f>
        <v>LBY</v>
      </c>
      <c r="D5544" s="285" t="s">
        <v>5111</v>
      </c>
      <c r="E5544" s="285">
        <v>0</v>
      </c>
      <c r="F5544" s="285" t="s">
        <v>3217</v>
      </c>
      <c r="G5544" s="285" t="s">
        <v>731</v>
      </c>
      <c r="H5544" s="278">
        <f t="shared" si="172"/>
        <v>2</v>
      </c>
      <c r="I5544" s="251" t="s">
        <v>1326</v>
      </c>
      <c r="J5544" s="285" t="s">
        <v>4300</v>
      </c>
      <c r="K5544" s="278" t="str">
        <f t="shared" si="173"/>
        <v>LBY002Stressed humanitarian conditions - Level 2</v>
      </c>
      <c r="L5544" s="286">
        <v>43581</v>
      </c>
      <c r="M5544" s="286" t="s">
        <v>3249</v>
      </c>
    </row>
    <row r="5545" spans="1:13" s="269" customFormat="1" ht="15.5" hidden="1" thickTop="1" thickBot="1" x14ac:dyDescent="0.4">
      <c r="A5545" s="287" t="s">
        <v>1270</v>
      </c>
      <c r="B5545" s="288" t="str">
        <f>VLOOKUP(A5545,Lists!B:C,2,FALSE)</f>
        <v>LBY002</v>
      </c>
      <c r="C5545" s="288" t="str">
        <f>VLOOKUP(A5545,Lists!B:D,3,FALSE)</f>
        <v>LBY</v>
      </c>
      <c r="D5545" s="289" t="s">
        <v>5112</v>
      </c>
      <c r="E5545" s="289">
        <v>256445</v>
      </c>
      <c r="F5545" s="289" t="s">
        <v>4301</v>
      </c>
      <c r="G5545" s="289" t="s">
        <v>731</v>
      </c>
      <c r="H5545" s="278">
        <f t="shared" si="172"/>
        <v>2</v>
      </c>
      <c r="I5545" s="252" t="s">
        <v>4302</v>
      </c>
      <c r="J5545" s="289" t="s">
        <v>4297</v>
      </c>
      <c r="K5545" s="278" t="str">
        <f t="shared" si="173"/>
        <v>LBY002Moderate humanitarian conditions - Level 3</v>
      </c>
      <c r="L5545" s="290">
        <v>43581</v>
      </c>
      <c r="M5545" s="290" t="s">
        <v>3249</v>
      </c>
    </row>
    <row r="5546" spans="1:13" s="269" customFormat="1" ht="15.5" hidden="1" thickTop="1" thickBot="1" x14ac:dyDescent="0.4">
      <c r="A5546" s="283" t="s">
        <v>1270</v>
      </c>
      <c r="B5546" s="284" t="str">
        <f>VLOOKUP(A5546,Lists!B:C,2,FALSE)</f>
        <v>LBY002</v>
      </c>
      <c r="C5546" s="284" t="str">
        <f>VLOOKUP(A5546,Lists!B:D,3,FALSE)</f>
        <v>LBY</v>
      </c>
      <c r="D5546" s="285" t="s">
        <v>5113</v>
      </c>
      <c r="E5546" s="285">
        <v>328000</v>
      </c>
      <c r="F5546" s="285" t="s">
        <v>4301</v>
      </c>
      <c r="G5546" s="285" t="s">
        <v>731</v>
      </c>
      <c r="H5546" s="278">
        <f t="shared" si="172"/>
        <v>2</v>
      </c>
      <c r="I5546" s="251" t="s">
        <v>4302</v>
      </c>
      <c r="J5546" s="285" t="s">
        <v>4297</v>
      </c>
      <c r="K5546" s="278" t="str">
        <f t="shared" si="173"/>
        <v>LBY002Severe humanitarian conditions - Level 4</v>
      </c>
      <c r="L5546" s="286">
        <v>43581</v>
      </c>
      <c r="M5546" s="286" t="s">
        <v>3249</v>
      </c>
    </row>
    <row r="5547" spans="1:13" s="269" customFormat="1" ht="15.5" hidden="1" thickTop="1" thickBot="1" x14ac:dyDescent="0.4">
      <c r="A5547" s="287" t="s">
        <v>1270</v>
      </c>
      <c r="B5547" s="288" t="str">
        <f>VLOOKUP(A5547,Lists!B:C,2,FALSE)</f>
        <v>LBY002</v>
      </c>
      <c r="C5547" s="288" t="str">
        <f>VLOOKUP(A5547,Lists!B:D,3,FALSE)</f>
        <v>LBY</v>
      </c>
      <c r="D5547" s="289" t="s">
        <v>5114</v>
      </c>
      <c r="E5547" s="289">
        <v>79000</v>
      </c>
      <c r="F5547" s="289" t="s">
        <v>4301</v>
      </c>
      <c r="G5547" s="289" t="s">
        <v>731</v>
      </c>
      <c r="H5547" s="278">
        <f t="shared" si="172"/>
        <v>2</v>
      </c>
      <c r="I5547" s="252" t="s">
        <v>4302</v>
      </c>
      <c r="J5547" s="289" t="s">
        <v>4297</v>
      </c>
      <c r="K5547" s="278" t="str">
        <f t="shared" si="173"/>
        <v>LBY002Extreme humanitarian conditions - Level 5</v>
      </c>
      <c r="L5547" s="290">
        <v>43581</v>
      </c>
      <c r="M5547" s="290" t="s">
        <v>3249</v>
      </c>
    </row>
    <row r="5548" spans="1:13" s="269" customFormat="1" ht="15.5" hidden="1" thickTop="1" thickBot="1" x14ac:dyDescent="0.4">
      <c r="A5548" s="283" t="s">
        <v>4901</v>
      </c>
      <c r="B5548" s="284" t="str">
        <f>VLOOKUP(A5548,Lists!B:C,2,FALSE)</f>
        <v>BDI001</v>
      </c>
      <c r="C5548" s="284" t="str">
        <f>VLOOKUP(A5548,Lists!B:D,3,FALSE)</f>
        <v>BDI</v>
      </c>
      <c r="D5548" s="285" t="s">
        <v>5110</v>
      </c>
      <c r="E5548" s="285">
        <v>0</v>
      </c>
      <c r="F5548" s="285" t="s">
        <v>2229</v>
      </c>
      <c r="G5548" s="285" t="s">
        <v>731</v>
      </c>
      <c r="H5548" s="278">
        <f t="shared" si="172"/>
        <v>2</v>
      </c>
      <c r="I5548" s="251" t="s">
        <v>2238</v>
      </c>
      <c r="J5548" s="285" t="s">
        <v>4303</v>
      </c>
      <c r="K5548" s="278" t="str">
        <f t="shared" si="173"/>
        <v>BDI001Minimal humanitarian conditions - Level 1</v>
      </c>
      <c r="L5548" s="286">
        <v>43581</v>
      </c>
      <c r="M5548" s="286" t="s">
        <v>3249</v>
      </c>
    </row>
    <row r="5549" spans="1:13" s="269" customFormat="1" ht="15.5" hidden="1" thickTop="1" thickBot="1" x14ac:dyDescent="0.4">
      <c r="A5549" s="287" t="s">
        <v>4901</v>
      </c>
      <c r="B5549" s="288" t="str">
        <f>VLOOKUP(A5549,Lists!B:C,2,FALSE)</f>
        <v>BDI001</v>
      </c>
      <c r="C5549" s="288" t="str">
        <f>VLOOKUP(A5549,Lists!B:D,3,FALSE)</f>
        <v>BDI</v>
      </c>
      <c r="D5549" s="289" t="s">
        <v>5111</v>
      </c>
      <c r="E5549" s="289">
        <v>9644540</v>
      </c>
      <c r="F5549" s="289" t="s">
        <v>2229</v>
      </c>
      <c r="G5549" s="289" t="s">
        <v>731</v>
      </c>
      <c r="H5549" s="278">
        <f t="shared" si="172"/>
        <v>2</v>
      </c>
      <c r="I5549" s="252" t="s">
        <v>2238</v>
      </c>
      <c r="J5549" s="289" t="s">
        <v>4304</v>
      </c>
      <c r="K5549" s="278" t="str">
        <f t="shared" si="173"/>
        <v>BDI001Stressed humanitarian conditions - Level 2</v>
      </c>
      <c r="L5549" s="290">
        <v>43581</v>
      </c>
      <c r="M5549" s="290" t="s">
        <v>3249</v>
      </c>
    </row>
    <row r="5550" spans="1:13" s="269" customFormat="1" ht="15.5" hidden="1" thickTop="1" thickBot="1" x14ac:dyDescent="0.4">
      <c r="A5550" s="283" t="s">
        <v>4901</v>
      </c>
      <c r="B5550" s="284" t="str">
        <f>VLOOKUP(A5550,Lists!B:C,2,FALSE)</f>
        <v>BDI001</v>
      </c>
      <c r="C5550" s="284" t="str">
        <f>VLOOKUP(A5550,Lists!B:D,3,FALSE)</f>
        <v>BDI</v>
      </c>
      <c r="D5550" s="285" t="s">
        <v>5112</v>
      </c>
      <c r="E5550" s="285">
        <v>906171</v>
      </c>
      <c r="F5550" s="285" t="s">
        <v>4305</v>
      </c>
      <c r="G5550" s="285" t="s">
        <v>731</v>
      </c>
      <c r="H5550" s="278">
        <f t="shared" si="172"/>
        <v>2</v>
      </c>
      <c r="I5550" s="251" t="s">
        <v>4306</v>
      </c>
      <c r="J5550" s="285" t="s">
        <v>4307</v>
      </c>
      <c r="K5550" s="278" t="str">
        <f t="shared" si="173"/>
        <v>BDI001Moderate humanitarian conditions - Level 3</v>
      </c>
      <c r="L5550" s="286">
        <v>43581</v>
      </c>
      <c r="M5550" s="286" t="s">
        <v>3249</v>
      </c>
    </row>
    <row r="5551" spans="1:13" s="269" customFormat="1" ht="15.5" hidden="1" thickTop="1" thickBot="1" x14ac:dyDescent="0.4">
      <c r="A5551" s="287" t="s">
        <v>4901</v>
      </c>
      <c r="B5551" s="288" t="str">
        <f>VLOOKUP(A5551,Lists!B:C,2,FALSE)</f>
        <v>BDI001</v>
      </c>
      <c r="C5551" s="288" t="str">
        <f>VLOOKUP(A5551,Lists!B:D,3,FALSE)</f>
        <v>BDI</v>
      </c>
      <c r="D5551" s="289" t="s">
        <v>5113</v>
      </c>
      <c r="E5551" s="289">
        <v>796411</v>
      </c>
      <c r="F5551" s="289" t="s">
        <v>4305</v>
      </c>
      <c r="G5551" s="289" t="s">
        <v>731</v>
      </c>
      <c r="H5551" s="278">
        <f t="shared" si="172"/>
        <v>2</v>
      </c>
      <c r="I5551" s="252" t="s">
        <v>4306</v>
      </c>
      <c r="J5551" s="289" t="s">
        <v>4307</v>
      </c>
      <c r="K5551" s="278" t="str">
        <f t="shared" si="173"/>
        <v>BDI001Severe humanitarian conditions - Level 4</v>
      </c>
      <c r="L5551" s="290">
        <v>43581</v>
      </c>
      <c r="M5551" s="290" t="s">
        <v>3249</v>
      </c>
    </row>
    <row r="5552" spans="1:13" s="269" customFormat="1" ht="15.5" hidden="1" thickTop="1" thickBot="1" x14ac:dyDescent="0.4">
      <c r="A5552" s="283" t="s">
        <v>4901</v>
      </c>
      <c r="B5552" s="284" t="str">
        <f>VLOOKUP(A5552,Lists!B:C,2,FALSE)</f>
        <v>BDI001</v>
      </c>
      <c r="C5552" s="284" t="str">
        <f>VLOOKUP(A5552,Lists!B:D,3,FALSE)</f>
        <v>BDI</v>
      </c>
      <c r="D5552" s="285" t="s">
        <v>5114</v>
      </c>
      <c r="E5552" s="285">
        <v>0</v>
      </c>
      <c r="F5552" s="285" t="s">
        <v>4305</v>
      </c>
      <c r="G5552" s="285" t="s">
        <v>731</v>
      </c>
      <c r="H5552" s="278">
        <f t="shared" si="172"/>
        <v>2</v>
      </c>
      <c r="I5552" s="251" t="s">
        <v>4306</v>
      </c>
      <c r="J5552" s="285" t="s">
        <v>4307</v>
      </c>
      <c r="K5552" s="278" t="str">
        <f t="shared" si="173"/>
        <v>BDI001Extreme humanitarian conditions - Level 5</v>
      </c>
      <c r="L5552" s="286">
        <v>43581</v>
      </c>
      <c r="M5552" s="286" t="s">
        <v>3249</v>
      </c>
    </row>
    <row r="5553" spans="1:13" s="269" customFormat="1" ht="15.5" hidden="1" thickTop="1" thickBot="1" x14ac:dyDescent="0.4">
      <c r="A5553" s="287" t="s">
        <v>1249</v>
      </c>
      <c r="B5553" s="288" t="e">
        <f>VLOOKUP(A5553,Lists!B:C,2,FALSE)</f>
        <v>#N/A</v>
      </c>
      <c r="C5553" s="288" t="e">
        <f>VLOOKUP(A5553,Lists!B:D,3,FALSE)</f>
        <v>#N/A</v>
      </c>
      <c r="D5553" s="289" t="s">
        <v>5110</v>
      </c>
      <c r="E5553" s="289">
        <v>0</v>
      </c>
      <c r="F5553" s="289" t="s">
        <v>2229</v>
      </c>
      <c r="G5553" s="289" t="s">
        <v>731</v>
      </c>
      <c r="H5553" s="278">
        <f t="shared" si="172"/>
        <v>2</v>
      </c>
      <c r="I5553" s="252" t="s">
        <v>4308</v>
      </c>
      <c r="J5553" s="289" t="s">
        <v>4309</v>
      </c>
      <c r="K5553" s="278" t="e">
        <f t="shared" si="173"/>
        <v>#N/A</v>
      </c>
      <c r="L5553" s="290">
        <v>43581</v>
      </c>
      <c r="M5553" s="290" t="s">
        <v>3249</v>
      </c>
    </row>
    <row r="5554" spans="1:13" s="269" customFormat="1" ht="15.5" hidden="1" thickTop="1" thickBot="1" x14ac:dyDescent="0.4">
      <c r="A5554" s="283" t="s">
        <v>1249</v>
      </c>
      <c r="B5554" s="284" t="e">
        <f>VLOOKUP(A5554,Lists!B:C,2,FALSE)</f>
        <v>#N/A</v>
      </c>
      <c r="C5554" s="284" t="e">
        <f>VLOOKUP(A5554,Lists!B:D,3,FALSE)</f>
        <v>#N/A</v>
      </c>
      <c r="D5554" s="285" t="s">
        <v>5111</v>
      </c>
      <c r="E5554" s="285">
        <v>9654140</v>
      </c>
      <c r="F5554" s="285" t="s">
        <v>2229</v>
      </c>
      <c r="G5554" s="285" t="s">
        <v>731</v>
      </c>
      <c r="H5554" s="278">
        <f t="shared" si="172"/>
        <v>2</v>
      </c>
      <c r="I5554" s="251" t="s">
        <v>4308</v>
      </c>
      <c r="J5554" s="285" t="s">
        <v>4310</v>
      </c>
      <c r="K5554" s="278" t="e">
        <f t="shared" si="173"/>
        <v>#N/A</v>
      </c>
      <c r="L5554" s="286">
        <v>43581</v>
      </c>
      <c r="M5554" s="286" t="s">
        <v>3249</v>
      </c>
    </row>
    <row r="5555" spans="1:13" s="269" customFormat="1" ht="15.5" hidden="1" thickTop="1" thickBot="1" x14ac:dyDescent="0.4">
      <c r="A5555" s="287" t="s">
        <v>1249</v>
      </c>
      <c r="B5555" s="288" t="e">
        <f>VLOOKUP(A5555,Lists!B:C,2,FALSE)</f>
        <v>#N/A</v>
      </c>
      <c r="C5555" s="288" t="e">
        <f>VLOOKUP(A5555,Lists!B:D,3,FALSE)</f>
        <v>#N/A</v>
      </c>
      <c r="D5555" s="289" t="s">
        <v>5112</v>
      </c>
      <c r="E5555" s="289">
        <v>896571</v>
      </c>
      <c r="F5555" s="289" t="s">
        <v>1160</v>
      </c>
      <c r="G5555" s="289" t="s">
        <v>731</v>
      </c>
      <c r="H5555" s="278">
        <f t="shared" si="172"/>
        <v>2</v>
      </c>
      <c r="I5555" s="252" t="s">
        <v>4311</v>
      </c>
      <c r="J5555" s="289" t="s">
        <v>4312</v>
      </c>
      <c r="K5555" s="278" t="e">
        <f t="shared" si="173"/>
        <v>#N/A</v>
      </c>
      <c r="L5555" s="290">
        <v>43581</v>
      </c>
      <c r="M5555" s="290" t="s">
        <v>3249</v>
      </c>
    </row>
    <row r="5556" spans="1:13" s="269" customFormat="1" ht="15.5" hidden="1" thickTop="1" thickBot="1" x14ac:dyDescent="0.4">
      <c r="A5556" s="283" t="s">
        <v>1249</v>
      </c>
      <c r="B5556" s="284" t="e">
        <f>VLOOKUP(A5556,Lists!B:C,2,FALSE)</f>
        <v>#N/A</v>
      </c>
      <c r="C5556" s="284" t="e">
        <f>VLOOKUP(A5556,Lists!B:D,3,FALSE)</f>
        <v>#N/A</v>
      </c>
      <c r="D5556" s="285" t="s">
        <v>5113</v>
      </c>
      <c r="E5556" s="285">
        <v>796411</v>
      </c>
      <c r="F5556" s="285" t="s">
        <v>1160</v>
      </c>
      <c r="G5556" s="285" t="s">
        <v>731</v>
      </c>
      <c r="H5556" s="278">
        <f t="shared" si="172"/>
        <v>2</v>
      </c>
      <c r="I5556" s="251" t="s">
        <v>4311</v>
      </c>
      <c r="J5556" s="285" t="s">
        <v>4312</v>
      </c>
      <c r="K5556" s="278" t="e">
        <f t="shared" si="173"/>
        <v>#N/A</v>
      </c>
      <c r="L5556" s="286">
        <v>43581</v>
      </c>
      <c r="M5556" s="286" t="s">
        <v>3249</v>
      </c>
    </row>
    <row r="5557" spans="1:13" s="269" customFormat="1" ht="15.5" hidden="1" thickTop="1" thickBot="1" x14ac:dyDescent="0.4">
      <c r="A5557" s="287" t="s">
        <v>1249</v>
      </c>
      <c r="B5557" s="288" t="e">
        <f>VLOOKUP(A5557,Lists!B:C,2,FALSE)</f>
        <v>#N/A</v>
      </c>
      <c r="C5557" s="288" t="e">
        <f>VLOOKUP(A5557,Lists!B:D,3,FALSE)</f>
        <v>#N/A</v>
      </c>
      <c r="D5557" s="289" t="s">
        <v>5114</v>
      </c>
      <c r="E5557" s="289">
        <v>0</v>
      </c>
      <c r="F5557" s="289" t="s">
        <v>1160</v>
      </c>
      <c r="G5557" s="289" t="s">
        <v>731</v>
      </c>
      <c r="H5557" s="278">
        <f t="shared" si="172"/>
        <v>2</v>
      </c>
      <c r="I5557" s="252" t="s">
        <v>4311</v>
      </c>
      <c r="J5557" s="289" t="s">
        <v>4312</v>
      </c>
      <c r="K5557" s="278" t="e">
        <f t="shared" si="173"/>
        <v>#N/A</v>
      </c>
      <c r="L5557" s="290">
        <v>43581</v>
      </c>
      <c r="M5557" s="290" t="s">
        <v>3249</v>
      </c>
    </row>
    <row r="5558" spans="1:13" s="269" customFormat="1" ht="15.5" hidden="1" thickTop="1" thickBot="1" x14ac:dyDescent="0.4">
      <c r="A5558" s="283" t="s">
        <v>2952</v>
      </c>
      <c r="B5558" s="284" t="e">
        <f>VLOOKUP(A5558,Lists!B:C,2,FALSE)</f>
        <v>#N/A</v>
      </c>
      <c r="C5558" s="284" t="e">
        <f>VLOOKUP(A5558,Lists!B:D,3,FALSE)</f>
        <v>#N/A</v>
      </c>
      <c r="D5558" s="285" t="s">
        <v>5110</v>
      </c>
      <c r="E5558" s="285">
        <v>11329322</v>
      </c>
      <c r="F5558" s="285" t="s">
        <v>2229</v>
      </c>
      <c r="G5558" s="285" t="s">
        <v>731</v>
      </c>
      <c r="H5558" s="278">
        <f t="shared" si="172"/>
        <v>2</v>
      </c>
      <c r="I5558" s="251" t="s">
        <v>2238</v>
      </c>
      <c r="J5558" s="285" t="s">
        <v>4313</v>
      </c>
      <c r="K5558" s="278" t="e">
        <f t="shared" si="173"/>
        <v>#N/A</v>
      </c>
      <c r="L5558" s="286">
        <v>43581</v>
      </c>
      <c r="M5558" s="286" t="s">
        <v>3249</v>
      </c>
    </row>
    <row r="5559" spans="1:13" s="269" customFormat="1" ht="15.5" hidden="1" thickTop="1" thickBot="1" x14ac:dyDescent="0.4">
      <c r="A5559" s="287" t="s">
        <v>2952</v>
      </c>
      <c r="B5559" s="288" t="e">
        <f>VLOOKUP(A5559,Lists!B:C,2,FALSE)</f>
        <v>#N/A</v>
      </c>
      <c r="C5559" s="288" t="e">
        <f>VLOOKUP(A5559,Lists!B:D,3,FALSE)</f>
        <v>#N/A</v>
      </c>
      <c r="D5559" s="289" t="s">
        <v>5111</v>
      </c>
      <c r="E5559" s="289">
        <v>8200</v>
      </c>
      <c r="F5559" s="289" t="s">
        <v>4314</v>
      </c>
      <c r="G5559" s="289" t="s">
        <v>731</v>
      </c>
      <c r="H5559" s="278">
        <f t="shared" si="172"/>
        <v>2</v>
      </c>
      <c r="I5559" s="252" t="s">
        <v>4315</v>
      </c>
      <c r="J5559" s="289" t="s">
        <v>4316</v>
      </c>
      <c r="K5559" s="278" t="e">
        <f t="shared" si="173"/>
        <v>#N/A</v>
      </c>
      <c r="L5559" s="290">
        <v>43581</v>
      </c>
      <c r="M5559" s="290" t="s">
        <v>3249</v>
      </c>
    </row>
    <row r="5560" spans="1:13" s="269" customFormat="1" ht="15.5" hidden="1" thickTop="1" thickBot="1" x14ac:dyDescent="0.4">
      <c r="A5560" s="283" t="s">
        <v>2952</v>
      </c>
      <c r="B5560" s="284" t="e">
        <f>VLOOKUP(A5560,Lists!B:C,2,FALSE)</f>
        <v>#N/A</v>
      </c>
      <c r="C5560" s="284" t="e">
        <f>VLOOKUP(A5560,Lists!B:D,3,FALSE)</f>
        <v>#N/A</v>
      </c>
      <c r="D5560" s="285" t="s">
        <v>5112</v>
      </c>
      <c r="E5560" s="285">
        <v>9600</v>
      </c>
      <c r="F5560" s="285" t="s">
        <v>4317</v>
      </c>
      <c r="G5560" s="285" t="s">
        <v>731</v>
      </c>
      <c r="H5560" s="278">
        <f t="shared" si="172"/>
        <v>2</v>
      </c>
      <c r="I5560" s="251" t="s">
        <v>4318</v>
      </c>
      <c r="J5560" s="285" t="s">
        <v>4319</v>
      </c>
      <c r="K5560" s="278" t="e">
        <f t="shared" si="173"/>
        <v>#N/A</v>
      </c>
      <c r="L5560" s="286">
        <v>43581</v>
      </c>
      <c r="M5560" s="286" t="s">
        <v>3249</v>
      </c>
    </row>
    <row r="5561" spans="1:13" s="269" customFormat="1" ht="15.5" hidden="1" thickTop="1" thickBot="1" x14ac:dyDescent="0.4">
      <c r="A5561" s="287" t="s">
        <v>2952</v>
      </c>
      <c r="B5561" s="288" t="e">
        <f>VLOOKUP(A5561,Lists!B:C,2,FALSE)</f>
        <v>#N/A</v>
      </c>
      <c r="C5561" s="288" t="e">
        <f>VLOOKUP(A5561,Lists!B:D,3,FALSE)</f>
        <v>#N/A</v>
      </c>
      <c r="D5561" s="289" t="s">
        <v>5113</v>
      </c>
      <c r="E5561" s="289">
        <v>0</v>
      </c>
      <c r="F5561" s="289" t="s">
        <v>4317</v>
      </c>
      <c r="G5561" s="289" t="s">
        <v>731</v>
      </c>
      <c r="H5561" s="278">
        <f t="shared" si="172"/>
        <v>2</v>
      </c>
      <c r="I5561" s="252" t="s">
        <v>4318</v>
      </c>
      <c r="J5561" s="289" t="s">
        <v>4320</v>
      </c>
      <c r="K5561" s="278" t="e">
        <f t="shared" si="173"/>
        <v>#N/A</v>
      </c>
      <c r="L5561" s="290">
        <v>43581</v>
      </c>
      <c r="M5561" s="290" t="s">
        <v>3249</v>
      </c>
    </row>
    <row r="5562" spans="1:13" s="269" customFormat="1" ht="15.5" hidden="1" thickTop="1" thickBot="1" x14ac:dyDescent="0.4">
      <c r="A5562" s="283" t="s">
        <v>2952</v>
      </c>
      <c r="B5562" s="284" t="e">
        <f>VLOOKUP(A5562,Lists!B:C,2,FALSE)</f>
        <v>#N/A</v>
      </c>
      <c r="C5562" s="284" t="e">
        <f>VLOOKUP(A5562,Lists!B:D,3,FALSE)</f>
        <v>#N/A</v>
      </c>
      <c r="D5562" s="285" t="s">
        <v>5114</v>
      </c>
      <c r="E5562" s="285">
        <v>0</v>
      </c>
      <c r="F5562" s="285" t="s">
        <v>4317</v>
      </c>
      <c r="G5562" s="285" t="s">
        <v>731</v>
      </c>
      <c r="H5562" s="278">
        <f t="shared" si="172"/>
        <v>2</v>
      </c>
      <c r="I5562" s="251" t="s">
        <v>4318</v>
      </c>
      <c r="J5562" s="285" t="s">
        <v>4321</v>
      </c>
      <c r="K5562" s="278" t="e">
        <f t="shared" si="173"/>
        <v>#N/A</v>
      </c>
      <c r="L5562" s="286">
        <v>43581</v>
      </c>
      <c r="M5562" s="286" t="s">
        <v>3249</v>
      </c>
    </row>
    <row r="5563" spans="1:13" s="269" customFormat="1" ht="15.5" hidden="1" thickTop="1" thickBot="1" x14ac:dyDescent="0.4">
      <c r="A5563" s="287" t="s">
        <v>2976</v>
      </c>
      <c r="B5563" s="288" t="str">
        <f>VLOOKUP(A5563,Lists!B:C,2,FALSE)</f>
        <v>SOM001</v>
      </c>
      <c r="C5563" s="288" t="str">
        <f>VLOOKUP(A5563,Lists!B:D,3,FALSE)</f>
        <v>SOM</v>
      </c>
      <c r="D5563" s="289" t="s">
        <v>752</v>
      </c>
      <c r="E5563" s="289">
        <v>4940000</v>
      </c>
      <c r="F5563" s="289" t="s">
        <v>4322</v>
      </c>
      <c r="G5563" s="289" t="s">
        <v>731</v>
      </c>
      <c r="H5563" s="278">
        <f t="shared" si="172"/>
        <v>2</v>
      </c>
      <c r="I5563" s="252" t="s">
        <v>3059</v>
      </c>
      <c r="J5563" s="289" t="s">
        <v>4323</v>
      </c>
      <c r="K5563" s="278" t="str">
        <f t="shared" si="173"/>
        <v>SOM001People in Need</v>
      </c>
      <c r="L5563" s="290">
        <v>43581</v>
      </c>
      <c r="M5563" s="290" t="s">
        <v>3249</v>
      </c>
    </row>
    <row r="5564" spans="1:13" s="269" customFormat="1" ht="15.5" hidden="1" thickTop="1" thickBot="1" x14ac:dyDescent="0.4">
      <c r="A5564" s="283" t="s">
        <v>2976</v>
      </c>
      <c r="B5564" s="284" t="str">
        <f>VLOOKUP(A5564,Lists!B:C,2,FALSE)</f>
        <v>SOM001</v>
      </c>
      <c r="C5564" s="284" t="str">
        <f>VLOOKUP(A5564,Lists!B:D,3,FALSE)</f>
        <v>SOM</v>
      </c>
      <c r="D5564" s="285" t="s">
        <v>5110</v>
      </c>
      <c r="E5564" s="285">
        <v>7387000</v>
      </c>
      <c r="F5564" s="285" t="s">
        <v>3991</v>
      </c>
      <c r="G5564" s="285" t="s">
        <v>731</v>
      </c>
      <c r="H5564" s="278">
        <f t="shared" si="172"/>
        <v>2</v>
      </c>
      <c r="I5564" s="251" t="s">
        <v>3992</v>
      </c>
      <c r="J5564" s="285" t="s">
        <v>4324</v>
      </c>
      <c r="K5564" s="278" t="str">
        <f t="shared" si="173"/>
        <v>SOM001Minimal humanitarian conditions - Level 1</v>
      </c>
      <c r="L5564" s="286">
        <v>43581</v>
      </c>
      <c r="M5564" s="286" t="s">
        <v>3249</v>
      </c>
    </row>
    <row r="5565" spans="1:13" s="269" customFormat="1" ht="15.5" hidden="1" thickTop="1" thickBot="1" x14ac:dyDescent="0.4">
      <c r="A5565" s="287" t="s">
        <v>2976</v>
      </c>
      <c r="B5565" s="288" t="str">
        <f>VLOOKUP(A5565,Lists!B:C,2,FALSE)</f>
        <v>SOM001</v>
      </c>
      <c r="C5565" s="288" t="str">
        <f>VLOOKUP(A5565,Lists!B:D,3,FALSE)</f>
        <v>SOM</v>
      </c>
      <c r="D5565" s="289" t="s">
        <v>5111</v>
      </c>
      <c r="E5565" s="289">
        <v>0</v>
      </c>
      <c r="F5565" s="289" t="s">
        <v>4322</v>
      </c>
      <c r="G5565" s="289" t="s">
        <v>731</v>
      </c>
      <c r="H5565" s="278">
        <f t="shared" si="172"/>
        <v>2</v>
      </c>
      <c r="I5565" s="252" t="s">
        <v>3059</v>
      </c>
      <c r="J5565" s="289" t="s">
        <v>4325</v>
      </c>
      <c r="K5565" s="278" t="str">
        <f t="shared" si="173"/>
        <v>SOM001Stressed humanitarian conditions - Level 2</v>
      </c>
      <c r="L5565" s="290">
        <v>43581</v>
      </c>
      <c r="M5565" s="290" t="s">
        <v>3249</v>
      </c>
    </row>
    <row r="5566" spans="1:13" s="269" customFormat="1" ht="15.5" hidden="1" thickTop="1" thickBot="1" x14ac:dyDescent="0.4">
      <c r="A5566" s="283" t="s">
        <v>2976</v>
      </c>
      <c r="B5566" s="284" t="str">
        <f>VLOOKUP(A5566,Lists!B:C,2,FALSE)</f>
        <v>SOM001</v>
      </c>
      <c r="C5566" s="284" t="str">
        <f>VLOOKUP(A5566,Lists!B:D,3,FALSE)</f>
        <v>SOM</v>
      </c>
      <c r="D5566" s="285" t="s">
        <v>5112</v>
      </c>
      <c r="E5566" s="285">
        <v>4801000</v>
      </c>
      <c r="F5566" s="285" t="s">
        <v>4322</v>
      </c>
      <c r="G5566" s="285" t="s">
        <v>731</v>
      </c>
      <c r="H5566" s="278">
        <f t="shared" si="172"/>
        <v>2</v>
      </c>
      <c r="I5566" s="251" t="s">
        <v>3059</v>
      </c>
      <c r="J5566" s="285" t="s">
        <v>4326</v>
      </c>
      <c r="K5566" s="278" t="str">
        <f t="shared" si="173"/>
        <v>SOM001Moderate humanitarian conditions - Level 3</v>
      </c>
      <c r="L5566" s="286">
        <v>43581</v>
      </c>
      <c r="M5566" s="286" t="s">
        <v>3249</v>
      </c>
    </row>
    <row r="5567" spans="1:13" s="269" customFormat="1" ht="15.5" hidden="1" thickTop="1" thickBot="1" x14ac:dyDescent="0.4">
      <c r="A5567" s="287" t="s">
        <v>2976</v>
      </c>
      <c r="B5567" s="288" t="str">
        <f>VLOOKUP(A5567,Lists!B:C,2,FALSE)</f>
        <v>SOM001</v>
      </c>
      <c r="C5567" s="288" t="str">
        <f>VLOOKUP(A5567,Lists!B:D,3,FALSE)</f>
        <v>SOM</v>
      </c>
      <c r="D5567" s="289" t="s">
        <v>5113</v>
      </c>
      <c r="E5567" s="289">
        <v>139000</v>
      </c>
      <c r="F5567" s="289" t="s">
        <v>4322</v>
      </c>
      <c r="G5567" s="289" t="s">
        <v>732</v>
      </c>
      <c r="H5567" s="278">
        <f t="shared" si="172"/>
        <v>1</v>
      </c>
      <c r="I5567" s="252" t="s">
        <v>3059</v>
      </c>
      <c r="J5567" s="289" t="s">
        <v>3997</v>
      </c>
      <c r="K5567" s="278" t="str">
        <f t="shared" si="173"/>
        <v>SOM001Severe humanitarian conditions - Level 4</v>
      </c>
      <c r="L5567" s="290">
        <v>43581</v>
      </c>
      <c r="M5567" s="290" t="s">
        <v>3249</v>
      </c>
    </row>
    <row r="5568" spans="1:13" s="269" customFormat="1" ht="15.5" hidden="1" thickTop="1" thickBot="1" x14ac:dyDescent="0.4">
      <c r="A5568" s="283" t="s">
        <v>4279</v>
      </c>
      <c r="B5568" s="284" t="str">
        <f>VLOOKUP(A5568,Lists!B:C,2,FALSE)</f>
        <v>REG007</v>
      </c>
      <c r="C5568" s="284" t="str">
        <f>VLOOKUP(A5568,Lists!B:D,3,FALSE)</f>
        <v>DZA, TUN, LBY, ITA</v>
      </c>
      <c r="D5568" s="285" t="s">
        <v>522</v>
      </c>
      <c r="E5568" s="285">
        <v>51122975</v>
      </c>
      <c r="F5568" s="285" t="s">
        <v>4328</v>
      </c>
      <c r="G5568" s="285" t="s">
        <v>731</v>
      </c>
      <c r="H5568" s="278">
        <f t="shared" si="172"/>
        <v>2</v>
      </c>
      <c r="I5568" s="251" t="s">
        <v>4779</v>
      </c>
      <c r="J5568" s="285" t="s">
        <v>4327</v>
      </c>
      <c r="K5568" s="278" t="str">
        <f t="shared" si="173"/>
        <v>REG007Total population</v>
      </c>
      <c r="L5568" s="286">
        <v>43581</v>
      </c>
      <c r="M5568" s="286" t="s">
        <v>3249</v>
      </c>
    </row>
    <row r="5569" spans="1:13" s="269" customFormat="1" ht="15.5" hidden="1" thickTop="1" thickBot="1" x14ac:dyDescent="0.4">
      <c r="A5569" s="287" t="s">
        <v>4279</v>
      </c>
      <c r="B5569" s="288" t="str">
        <f>VLOOKUP(A5569,Lists!B:C,2,FALSE)</f>
        <v>REG007</v>
      </c>
      <c r="C5569" s="288" t="str">
        <f>VLOOKUP(A5569,Lists!B:D,3,FALSE)</f>
        <v>DZA, TUN, LBY, ITA</v>
      </c>
      <c r="D5569" s="289" t="s">
        <v>660</v>
      </c>
      <c r="E5569" s="289" t="s">
        <v>446</v>
      </c>
      <c r="F5569" s="289" t="s">
        <v>446</v>
      </c>
      <c r="G5569" s="289" t="s">
        <v>446</v>
      </c>
      <c r="H5569" s="278" t="str">
        <f t="shared" si="172"/>
        <v>x</v>
      </c>
      <c r="I5569" s="252" t="s">
        <v>446</v>
      </c>
      <c r="J5569" s="289" t="s">
        <v>446</v>
      </c>
      <c r="K5569" s="278" t="str">
        <f t="shared" si="173"/>
        <v>REG007Landmass affected</v>
      </c>
      <c r="L5569" s="290">
        <v>43581</v>
      </c>
      <c r="M5569" s="290" t="s">
        <v>3249</v>
      </c>
    </row>
    <row r="5570" spans="1:13" s="269" customFormat="1" ht="15.5" hidden="1" thickTop="1" thickBot="1" x14ac:dyDescent="0.4">
      <c r="A5570" s="283" t="s">
        <v>4279</v>
      </c>
      <c r="B5570" s="284" t="str">
        <f>VLOOKUP(A5570,Lists!B:C,2,FALSE)</f>
        <v>REG007</v>
      </c>
      <c r="C5570" s="284" t="str">
        <f>VLOOKUP(A5570,Lists!B:D,3,FALSE)</f>
        <v>DZA, TUN, LBY, ITA</v>
      </c>
      <c r="D5570" s="285" t="s">
        <v>737</v>
      </c>
      <c r="E5570" s="285" t="s">
        <v>446</v>
      </c>
      <c r="F5570" s="285" t="s">
        <v>446</v>
      </c>
      <c r="G5570" s="285" t="s">
        <v>446</v>
      </c>
      <c r="H5570" s="278" t="str">
        <f t="shared" ref="H5570:H5633" si="174">IF(G5570="x","x",IF(G5570="Low",3,IF(G5570="Medium",2,IF(G5570="High",1,FALSE))))</f>
        <v>x</v>
      </c>
      <c r="I5570" s="251" t="s">
        <v>446</v>
      </c>
      <c r="J5570" s="285" t="s">
        <v>446</v>
      </c>
      <c r="K5570" s="278" t="str">
        <f t="shared" ref="K5570:K5633" si="175">B5570&amp;""&amp;D5570</f>
        <v>REG007People exposed</v>
      </c>
      <c r="L5570" s="286">
        <v>43581</v>
      </c>
      <c r="M5570" s="286" t="s">
        <v>3249</v>
      </c>
    </row>
    <row r="5571" spans="1:13" s="269" customFormat="1" ht="15.5" hidden="1" thickTop="1" thickBot="1" x14ac:dyDescent="0.4">
      <c r="A5571" s="287" t="s">
        <v>4279</v>
      </c>
      <c r="B5571" s="288" t="str">
        <f>VLOOKUP(A5571,Lists!B:C,2,FALSE)</f>
        <v>REG007</v>
      </c>
      <c r="C5571" s="288" t="str">
        <f>VLOOKUP(A5571,Lists!B:D,3,FALSE)</f>
        <v>DZA, TUN, LBY, ITA</v>
      </c>
      <c r="D5571" s="289" t="s">
        <v>533</v>
      </c>
      <c r="E5571" s="289" t="s">
        <v>446</v>
      </c>
      <c r="F5571" s="289" t="s">
        <v>446</v>
      </c>
      <c r="G5571" s="289" t="s">
        <v>446</v>
      </c>
      <c r="H5571" s="278" t="str">
        <f t="shared" si="174"/>
        <v>x</v>
      </c>
      <c r="I5571" s="252" t="s">
        <v>446</v>
      </c>
      <c r="J5571" s="289" t="s">
        <v>446</v>
      </c>
      <c r="K5571" s="278" t="str">
        <f t="shared" si="175"/>
        <v>REG007People affected</v>
      </c>
      <c r="L5571" s="290">
        <v>43581</v>
      </c>
      <c r="M5571" s="290" t="s">
        <v>3249</v>
      </c>
    </row>
    <row r="5572" spans="1:13" s="269" customFormat="1" ht="15.5" thickTop="1" thickBot="1" x14ac:dyDescent="0.4">
      <c r="A5572" s="283" t="s">
        <v>4279</v>
      </c>
      <c r="B5572" s="284" t="str">
        <f>VLOOKUP(A5572,Lists!B:C,2,FALSE)</f>
        <v>REG007</v>
      </c>
      <c r="C5572" s="284" t="str">
        <f>VLOOKUP(A5572,Lists!B:D,3,FALSE)</f>
        <v>DZA, TUN, LBY, ITA</v>
      </c>
      <c r="D5572" s="285" t="s">
        <v>666</v>
      </c>
      <c r="E5572" s="285" t="s">
        <v>446</v>
      </c>
      <c r="F5572" s="285" t="s">
        <v>446</v>
      </c>
      <c r="G5572" s="285" t="s">
        <v>446</v>
      </c>
      <c r="H5572" s="278" t="str">
        <f t="shared" si="174"/>
        <v>x</v>
      </c>
      <c r="I5572" s="251" t="s">
        <v>446</v>
      </c>
      <c r="J5572" s="285" t="s">
        <v>446</v>
      </c>
      <c r="K5572" s="278" t="str">
        <f t="shared" si="175"/>
        <v>REG007People displaced</v>
      </c>
      <c r="L5572" s="286">
        <v>43581</v>
      </c>
      <c r="M5572" s="286" t="s">
        <v>3249</v>
      </c>
    </row>
    <row r="5573" spans="1:13" s="269" customFormat="1" ht="15.5" hidden="1" thickTop="1" thickBot="1" x14ac:dyDescent="0.4">
      <c r="A5573" s="287" t="s">
        <v>4279</v>
      </c>
      <c r="B5573" s="288" t="str">
        <f>VLOOKUP(A5573,Lists!B:C,2,FALSE)</f>
        <v>REG007</v>
      </c>
      <c r="C5573" s="288" t="str">
        <f>VLOOKUP(A5573,Lists!B:D,3,FALSE)</f>
        <v>DZA, TUN, LBY, ITA</v>
      </c>
      <c r="D5573" s="289" t="s">
        <v>5027</v>
      </c>
      <c r="E5573" s="289" t="s">
        <v>446</v>
      </c>
      <c r="F5573" s="289" t="s">
        <v>446</v>
      </c>
      <c r="G5573" s="289" t="s">
        <v>446</v>
      </c>
      <c r="H5573" s="278" t="str">
        <f t="shared" si="174"/>
        <v>x</v>
      </c>
      <c r="I5573" s="252" t="s">
        <v>446</v>
      </c>
      <c r="J5573" s="289" t="s">
        <v>446</v>
      </c>
      <c r="K5573" s="278" t="str">
        <f t="shared" si="175"/>
        <v>REG007Injuries reported</v>
      </c>
      <c r="L5573" s="290">
        <v>43581</v>
      </c>
      <c r="M5573" s="290" t="s">
        <v>3249</v>
      </c>
    </row>
    <row r="5574" spans="1:13" s="269" customFormat="1" ht="15.5" hidden="1" thickTop="1" thickBot="1" x14ac:dyDescent="0.4">
      <c r="A5574" s="283" t="s">
        <v>4279</v>
      </c>
      <c r="B5574" s="284" t="str">
        <f>VLOOKUP(A5574,Lists!B:C,2,FALSE)</f>
        <v>REG007</v>
      </c>
      <c r="C5574" s="284" t="str">
        <f>VLOOKUP(A5574,Lists!B:D,3,FALSE)</f>
        <v>DZA, TUN, LBY, ITA</v>
      </c>
      <c r="D5574" s="285" t="s">
        <v>5028</v>
      </c>
      <c r="E5574" s="285" t="s">
        <v>446</v>
      </c>
      <c r="F5574" s="285" t="s">
        <v>446</v>
      </c>
      <c r="G5574" s="285" t="s">
        <v>446</v>
      </c>
      <c r="H5574" s="278" t="str">
        <f t="shared" si="174"/>
        <v>x</v>
      </c>
      <c r="I5574" s="251" t="s">
        <v>446</v>
      </c>
      <c r="J5574" s="285" t="s">
        <v>446</v>
      </c>
      <c r="K5574" s="278" t="str">
        <f t="shared" si="175"/>
        <v>REG007Illness cases reported</v>
      </c>
      <c r="L5574" s="286">
        <v>43581</v>
      </c>
      <c r="M5574" s="286" t="s">
        <v>3249</v>
      </c>
    </row>
    <row r="5575" spans="1:13" s="269" customFormat="1" ht="15.5" hidden="1" thickTop="1" thickBot="1" x14ac:dyDescent="0.4">
      <c r="A5575" s="287" t="s">
        <v>4279</v>
      </c>
      <c r="B5575" s="288" t="str">
        <f>VLOOKUP(A5575,Lists!B:C,2,FALSE)</f>
        <v>REG007</v>
      </c>
      <c r="C5575" s="288" t="str">
        <f>VLOOKUP(A5575,Lists!B:D,3,FALSE)</f>
        <v>DZA, TUN, LBY, ITA</v>
      </c>
      <c r="D5575" s="289" t="s">
        <v>5029</v>
      </c>
      <c r="E5575" s="289">
        <v>260</v>
      </c>
      <c r="F5575" s="289" t="s">
        <v>4330</v>
      </c>
      <c r="G5575" s="289" t="s">
        <v>730</v>
      </c>
      <c r="H5575" s="278">
        <f t="shared" si="174"/>
        <v>3</v>
      </c>
      <c r="I5575" s="252" t="s">
        <v>4331</v>
      </c>
      <c r="J5575" s="289" t="s">
        <v>4329</v>
      </c>
      <c r="K5575" s="278" t="str">
        <f t="shared" si="175"/>
        <v>REG007Fatalities reported</v>
      </c>
      <c r="L5575" s="290">
        <v>43581</v>
      </c>
      <c r="M5575" s="290" t="s">
        <v>3249</v>
      </c>
    </row>
    <row r="5576" spans="1:13" s="269" customFormat="1" ht="15.5" hidden="1" thickTop="1" thickBot="1" x14ac:dyDescent="0.4">
      <c r="A5576" s="283" t="s">
        <v>4279</v>
      </c>
      <c r="B5576" s="284" t="str">
        <f>VLOOKUP(A5576,Lists!B:C,2,FALSE)</f>
        <v>REG007</v>
      </c>
      <c r="C5576" s="284" t="str">
        <f>VLOOKUP(A5576,Lists!B:D,3,FALSE)</f>
        <v>DZA, TUN, LBY, ITA</v>
      </c>
      <c r="D5576" s="285" t="s">
        <v>5108</v>
      </c>
      <c r="E5576" s="285" t="s">
        <v>446</v>
      </c>
      <c r="F5576" s="285" t="s">
        <v>446</v>
      </c>
      <c r="G5576" s="285" t="s">
        <v>446</v>
      </c>
      <c r="H5576" s="278" t="str">
        <f t="shared" si="174"/>
        <v>x</v>
      </c>
      <c r="I5576" s="251" t="s">
        <v>446</v>
      </c>
      <c r="J5576" s="285" t="s">
        <v>446</v>
      </c>
      <c r="K5576" s="278" t="str">
        <f t="shared" si="175"/>
        <v>REG007Buildings damaged</v>
      </c>
      <c r="L5576" s="286">
        <v>43581</v>
      </c>
      <c r="M5576" s="286" t="s">
        <v>3249</v>
      </c>
    </row>
    <row r="5577" spans="1:13" s="269" customFormat="1" ht="15.5" hidden="1" thickTop="1" thickBot="1" x14ac:dyDescent="0.4">
      <c r="A5577" s="287" t="s">
        <v>4279</v>
      </c>
      <c r="B5577" s="288" t="str">
        <f>VLOOKUP(A5577,Lists!B:C,2,FALSE)</f>
        <v>REG007</v>
      </c>
      <c r="C5577" s="288" t="str">
        <f>VLOOKUP(A5577,Lists!B:D,3,FALSE)</f>
        <v>DZA, TUN, LBY, ITA</v>
      </c>
      <c r="D5577" s="289" t="s">
        <v>5109</v>
      </c>
      <c r="E5577" s="289" t="s">
        <v>446</v>
      </c>
      <c r="F5577" s="289" t="s">
        <v>446</v>
      </c>
      <c r="G5577" s="289" t="s">
        <v>446</v>
      </c>
      <c r="H5577" s="278" t="str">
        <f t="shared" si="174"/>
        <v>x</v>
      </c>
      <c r="I5577" s="252" t="s">
        <v>446</v>
      </c>
      <c r="J5577" s="289" t="s">
        <v>446</v>
      </c>
      <c r="K5577" s="278" t="str">
        <f t="shared" si="175"/>
        <v>REG007Buildings destroyed</v>
      </c>
      <c r="L5577" s="290">
        <v>43581</v>
      </c>
      <c r="M5577" s="290" t="s">
        <v>3249</v>
      </c>
    </row>
    <row r="5578" spans="1:13" s="269" customFormat="1" ht="15.5" hidden="1" thickTop="1" thickBot="1" x14ac:dyDescent="0.4">
      <c r="A5578" s="283" t="s">
        <v>4279</v>
      </c>
      <c r="B5578" s="284" t="str">
        <f>VLOOKUP(A5578,Lists!B:C,2,FALSE)</f>
        <v>REG007</v>
      </c>
      <c r="C5578" s="284" t="str">
        <f>VLOOKUP(A5578,Lists!B:D,3,FALSE)</f>
        <v>DZA, TUN, LBY, ITA</v>
      </c>
      <c r="D5578" s="285" t="s">
        <v>742</v>
      </c>
      <c r="E5578" s="285" t="s">
        <v>446</v>
      </c>
      <c r="F5578" s="285" t="s">
        <v>446</v>
      </c>
      <c r="G5578" s="285" t="s">
        <v>446</v>
      </c>
      <c r="H5578" s="278" t="str">
        <f t="shared" si="174"/>
        <v>x</v>
      </c>
      <c r="I5578" s="251" t="s">
        <v>446</v>
      </c>
      <c r="J5578" s="285" t="s">
        <v>446</v>
      </c>
      <c r="K5578" s="278" t="str">
        <f t="shared" si="175"/>
        <v>REG007Economic Losses</v>
      </c>
      <c r="L5578" s="286">
        <v>43581</v>
      </c>
      <c r="M5578" s="286" t="s">
        <v>3249</v>
      </c>
    </row>
    <row r="5579" spans="1:13" s="269" customFormat="1" ht="15.5" hidden="1" thickTop="1" thickBot="1" x14ac:dyDescent="0.4">
      <c r="A5579" s="287" t="s">
        <v>4279</v>
      </c>
      <c r="B5579" s="288" t="str">
        <f>VLOOKUP(A5579,Lists!B:C,2,FALSE)</f>
        <v>REG007</v>
      </c>
      <c r="C5579" s="288" t="str">
        <f>VLOOKUP(A5579,Lists!B:D,3,FALSE)</f>
        <v>DZA, TUN, LBY, ITA</v>
      </c>
      <c r="D5579" s="289" t="s">
        <v>752</v>
      </c>
      <c r="E5579" s="289" t="s">
        <v>446</v>
      </c>
      <c r="F5579" s="289" t="s">
        <v>446</v>
      </c>
      <c r="G5579" s="289" t="s">
        <v>446</v>
      </c>
      <c r="H5579" s="278" t="str">
        <f t="shared" si="174"/>
        <v>x</v>
      </c>
      <c r="I5579" s="252" t="s">
        <v>446</v>
      </c>
      <c r="J5579" s="289" t="s">
        <v>446</v>
      </c>
      <c r="K5579" s="278" t="str">
        <f t="shared" si="175"/>
        <v>REG007People in Need</v>
      </c>
      <c r="L5579" s="290">
        <v>43581</v>
      </c>
      <c r="M5579" s="290" t="s">
        <v>3249</v>
      </c>
    </row>
    <row r="5580" spans="1:13" s="269" customFormat="1" ht="15.5" hidden="1" thickTop="1" thickBot="1" x14ac:dyDescent="0.4">
      <c r="A5580" s="283" t="s">
        <v>4279</v>
      </c>
      <c r="B5580" s="284" t="str">
        <f>VLOOKUP(A5580,Lists!B:C,2,FALSE)</f>
        <v>REG007</v>
      </c>
      <c r="C5580" s="284" t="str">
        <f>VLOOKUP(A5580,Lists!B:D,3,FALSE)</f>
        <v>DZA, TUN, LBY, ITA</v>
      </c>
      <c r="D5580" s="285" t="s">
        <v>5110</v>
      </c>
      <c r="E5580" s="285" t="s">
        <v>446</v>
      </c>
      <c r="F5580" s="285" t="s">
        <v>446</v>
      </c>
      <c r="G5580" s="285" t="s">
        <v>446</v>
      </c>
      <c r="H5580" s="278" t="str">
        <f t="shared" si="174"/>
        <v>x</v>
      </c>
      <c r="I5580" s="251" t="s">
        <v>446</v>
      </c>
      <c r="J5580" s="285" t="s">
        <v>446</v>
      </c>
      <c r="K5580" s="278" t="str">
        <f t="shared" si="175"/>
        <v>REG007Minimal humanitarian conditions - Level 1</v>
      </c>
      <c r="L5580" s="286">
        <v>43581</v>
      </c>
      <c r="M5580" s="286" t="s">
        <v>3249</v>
      </c>
    </row>
    <row r="5581" spans="1:13" s="269" customFormat="1" ht="15.5" hidden="1" thickTop="1" thickBot="1" x14ac:dyDescent="0.4">
      <c r="A5581" s="287" t="s">
        <v>4279</v>
      </c>
      <c r="B5581" s="288" t="str">
        <f>VLOOKUP(A5581,Lists!B:C,2,FALSE)</f>
        <v>REG007</v>
      </c>
      <c r="C5581" s="288" t="str">
        <f>VLOOKUP(A5581,Lists!B:D,3,FALSE)</f>
        <v>DZA, TUN, LBY, ITA</v>
      </c>
      <c r="D5581" s="289" t="s">
        <v>5111</v>
      </c>
      <c r="E5581" s="289" t="s">
        <v>446</v>
      </c>
      <c r="F5581" s="289" t="s">
        <v>446</v>
      </c>
      <c r="G5581" s="289" t="s">
        <v>446</v>
      </c>
      <c r="H5581" s="278" t="str">
        <f t="shared" si="174"/>
        <v>x</v>
      </c>
      <c r="I5581" s="252" t="s">
        <v>446</v>
      </c>
      <c r="J5581" s="289" t="s">
        <v>446</v>
      </c>
      <c r="K5581" s="278" t="str">
        <f t="shared" si="175"/>
        <v>REG007Stressed humanitarian conditions - Level 2</v>
      </c>
      <c r="L5581" s="290">
        <v>43581</v>
      </c>
      <c r="M5581" s="290" t="s">
        <v>3249</v>
      </c>
    </row>
    <row r="5582" spans="1:13" s="269" customFormat="1" ht="15.5" hidden="1" thickTop="1" thickBot="1" x14ac:dyDescent="0.4">
      <c r="A5582" s="283" t="s">
        <v>4279</v>
      </c>
      <c r="B5582" s="284" t="str">
        <f>VLOOKUP(A5582,Lists!B:C,2,FALSE)</f>
        <v>REG007</v>
      </c>
      <c r="C5582" s="284" t="str">
        <f>VLOOKUP(A5582,Lists!B:D,3,FALSE)</f>
        <v>DZA, TUN, LBY, ITA</v>
      </c>
      <c r="D5582" s="285" t="s">
        <v>5112</v>
      </c>
      <c r="E5582" s="285" t="s">
        <v>446</v>
      </c>
      <c r="F5582" s="285" t="s">
        <v>446</v>
      </c>
      <c r="G5582" s="285" t="s">
        <v>446</v>
      </c>
      <c r="H5582" s="278" t="str">
        <f t="shared" si="174"/>
        <v>x</v>
      </c>
      <c r="I5582" s="251" t="s">
        <v>446</v>
      </c>
      <c r="J5582" s="285" t="s">
        <v>446</v>
      </c>
      <c r="K5582" s="278" t="str">
        <f t="shared" si="175"/>
        <v>REG007Moderate humanitarian conditions - Level 3</v>
      </c>
      <c r="L5582" s="286">
        <v>43581</v>
      </c>
      <c r="M5582" s="286" t="s">
        <v>3249</v>
      </c>
    </row>
    <row r="5583" spans="1:13" s="269" customFormat="1" ht="15.5" hidden="1" thickTop="1" thickBot="1" x14ac:dyDescent="0.4">
      <c r="A5583" s="287" t="s">
        <v>4279</v>
      </c>
      <c r="B5583" s="288" t="str">
        <f>VLOOKUP(A5583,Lists!B:C,2,FALSE)</f>
        <v>REG007</v>
      </c>
      <c r="C5583" s="288" t="str">
        <f>VLOOKUP(A5583,Lists!B:D,3,FALSE)</f>
        <v>DZA, TUN, LBY, ITA</v>
      </c>
      <c r="D5583" s="289" t="s">
        <v>5113</v>
      </c>
      <c r="E5583" s="289" t="s">
        <v>446</v>
      </c>
      <c r="F5583" s="289" t="s">
        <v>446</v>
      </c>
      <c r="G5583" s="289" t="s">
        <v>446</v>
      </c>
      <c r="H5583" s="278" t="str">
        <f t="shared" si="174"/>
        <v>x</v>
      </c>
      <c r="I5583" s="252" t="s">
        <v>446</v>
      </c>
      <c r="J5583" s="289" t="s">
        <v>446</v>
      </c>
      <c r="K5583" s="278" t="str">
        <f t="shared" si="175"/>
        <v>REG007Severe humanitarian conditions - Level 4</v>
      </c>
      <c r="L5583" s="290">
        <v>43581</v>
      </c>
      <c r="M5583" s="290" t="s">
        <v>3249</v>
      </c>
    </row>
    <row r="5584" spans="1:13" s="269" customFormat="1" ht="15.5" hidden="1" thickTop="1" thickBot="1" x14ac:dyDescent="0.4">
      <c r="A5584" s="283" t="s">
        <v>4279</v>
      </c>
      <c r="B5584" s="284" t="str">
        <f>VLOOKUP(A5584,Lists!B:C,2,FALSE)</f>
        <v>REG007</v>
      </c>
      <c r="C5584" s="284" t="str">
        <f>VLOOKUP(A5584,Lists!B:D,3,FALSE)</f>
        <v>DZA, TUN, LBY, ITA</v>
      </c>
      <c r="D5584" s="285" t="s">
        <v>5114</v>
      </c>
      <c r="E5584" s="285" t="s">
        <v>446</v>
      </c>
      <c r="F5584" s="285" t="s">
        <v>446</v>
      </c>
      <c r="G5584" s="285" t="s">
        <v>446</v>
      </c>
      <c r="H5584" s="278" t="str">
        <f t="shared" si="174"/>
        <v>x</v>
      </c>
      <c r="I5584" s="251" t="s">
        <v>446</v>
      </c>
      <c r="J5584" s="285" t="s">
        <v>446</v>
      </c>
      <c r="K5584" s="278" t="str">
        <f t="shared" si="175"/>
        <v>REG007Extreme humanitarian conditions - Level 5</v>
      </c>
      <c r="L5584" s="286">
        <v>43581</v>
      </c>
      <c r="M5584" s="286" t="s">
        <v>3249</v>
      </c>
    </row>
    <row r="5585" spans="1:13" s="269" customFormat="1" ht="15.5" hidden="1" thickTop="1" thickBot="1" x14ac:dyDescent="0.4">
      <c r="A5585" s="287" t="s">
        <v>4279</v>
      </c>
      <c r="B5585" s="288" t="str">
        <f>VLOOKUP(A5585,Lists!B:C,2,FALSE)</f>
        <v>REG007</v>
      </c>
      <c r="C5585" s="288" t="str">
        <f>VLOOKUP(A5585,Lists!B:D,3,FALSE)</f>
        <v>DZA, TUN, LBY, ITA</v>
      </c>
      <c r="D5585" s="289" t="s">
        <v>5115</v>
      </c>
      <c r="E5585" s="289">
        <v>260</v>
      </c>
      <c r="F5585" s="289" t="s">
        <v>4330</v>
      </c>
      <c r="G5585" s="289" t="s">
        <v>730</v>
      </c>
      <c r="H5585" s="278">
        <f t="shared" si="174"/>
        <v>3</v>
      </c>
      <c r="I5585" s="252" t="s">
        <v>4331</v>
      </c>
      <c r="J5585" s="289" t="s">
        <v>4329</v>
      </c>
      <c r="K5585" s="278" t="str">
        <f t="shared" si="175"/>
        <v>REG007Fatalities in all crises</v>
      </c>
      <c r="L5585" s="290">
        <v>43581</v>
      </c>
      <c r="M5585" s="290" t="s">
        <v>3249</v>
      </c>
    </row>
    <row r="5586" spans="1:13" s="269" customFormat="1" ht="15.5" hidden="1" thickTop="1" thickBot="1" x14ac:dyDescent="0.4">
      <c r="A5586" s="283" t="s">
        <v>4279</v>
      </c>
      <c r="B5586" s="284" t="str">
        <f>VLOOKUP(A5586,Lists!B:C,2,FALSE)</f>
        <v>REG007</v>
      </c>
      <c r="C5586" s="284" t="str">
        <f>VLOOKUP(A5586,Lists!B:D,3,FALSE)</f>
        <v>DZA, TUN, LBY, ITA</v>
      </c>
      <c r="D5586" s="285" t="s">
        <v>688</v>
      </c>
      <c r="E5586" s="285">
        <v>2</v>
      </c>
      <c r="F5586" s="285" t="s">
        <v>446</v>
      </c>
      <c r="G5586" s="285" t="s">
        <v>732</v>
      </c>
      <c r="H5586" s="278">
        <f t="shared" si="174"/>
        <v>1</v>
      </c>
      <c r="I5586" s="251" t="s">
        <v>446</v>
      </c>
      <c r="J5586" s="285" t="s">
        <v>3804</v>
      </c>
      <c r="K5586" s="278" t="str">
        <f t="shared" si="175"/>
        <v>REG007Crisis affected groups</v>
      </c>
      <c r="L5586" s="286">
        <v>43581</v>
      </c>
      <c r="M5586" s="286" t="s">
        <v>3249</v>
      </c>
    </row>
    <row r="5587" spans="1:13" s="269" customFormat="1" ht="15.5" hidden="1" thickTop="1" thickBot="1" x14ac:dyDescent="0.4">
      <c r="A5587" s="287" t="s">
        <v>4279</v>
      </c>
      <c r="B5587" s="288" t="str">
        <f>VLOOKUP(A5587,Lists!B:C,2,FALSE)</f>
        <v>REG007</v>
      </c>
      <c r="C5587" s="288" t="str">
        <f>VLOOKUP(A5587,Lists!B:D,3,FALSE)</f>
        <v>DZA, TUN, LBY, ITA</v>
      </c>
      <c r="D5587" s="289" t="s">
        <v>691</v>
      </c>
      <c r="E5587" s="289" t="s">
        <v>446</v>
      </c>
      <c r="F5587" s="289" t="s">
        <v>446</v>
      </c>
      <c r="G5587" s="289" t="s">
        <v>446</v>
      </c>
      <c r="H5587" s="278" t="str">
        <f t="shared" si="174"/>
        <v>x</v>
      </c>
      <c r="I5587" s="252" t="s">
        <v>446</v>
      </c>
      <c r="J5587" s="289" t="s">
        <v>446</v>
      </c>
      <c r="K5587" s="278" t="str">
        <f t="shared" si="175"/>
        <v>REG007People facing limited access constraints</v>
      </c>
      <c r="L5587" s="290">
        <v>43581</v>
      </c>
      <c r="M5587" s="290" t="s">
        <v>3249</v>
      </c>
    </row>
    <row r="5588" spans="1:13" s="269" customFormat="1" ht="15.5" hidden="1" thickTop="1" thickBot="1" x14ac:dyDescent="0.4">
      <c r="A5588" s="283" t="s">
        <v>4279</v>
      </c>
      <c r="B5588" s="284" t="str">
        <f>VLOOKUP(A5588,Lists!B:C,2,FALSE)</f>
        <v>REG007</v>
      </c>
      <c r="C5588" s="284" t="str">
        <f>VLOOKUP(A5588,Lists!B:D,3,FALSE)</f>
        <v>DZA, TUN, LBY, ITA</v>
      </c>
      <c r="D5588" s="285" t="s">
        <v>692</v>
      </c>
      <c r="E5588" s="285" t="s">
        <v>446</v>
      </c>
      <c r="F5588" s="285" t="s">
        <v>446</v>
      </c>
      <c r="G5588" s="285" t="s">
        <v>446</v>
      </c>
      <c r="H5588" s="278" t="str">
        <f t="shared" si="174"/>
        <v>x</v>
      </c>
      <c r="I5588" s="251" t="s">
        <v>446</v>
      </c>
      <c r="J5588" s="285" t="s">
        <v>446</v>
      </c>
      <c r="K5588" s="278" t="str">
        <f t="shared" si="175"/>
        <v>REG007People facing restricted access constraints</v>
      </c>
      <c r="L5588" s="286">
        <v>43581</v>
      </c>
      <c r="M5588" s="286" t="s">
        <v>3249</v>
      </c>
    </row>
    <row r="5589" spans="1:13" s="269" customFormat="1" ht="15.5" hidden="1" thickTop="1" thickBot="1" x14ac:dyDescent="0.4">
      <c r="A5589" s="287" t="s">
        <v>4279</v>
      </c>
      <c r="B5589" s="288" t="str">
        <f>VLOOKUP(A5589,Lists!B:C,2,FALSE)</f>
        <v>REG007</v>
      </c>
      <c r="C5589" s="288" t="str">
        <f>VLOOKUP(A5589,Lists!B:D,3,FALSE)</f>
        <v>DZA, TUN, LBY, ITA</v>
      </c>
      <c r="D5589" s="289" t="s">
        <v>643</v>
      </c>
      <c r="E5589" s="289">
        <v>0.5</v>
      </c>
      <c r="F5589" s="289" t="s">
        <v>4405</v>
      </c>
      <c r="G5589" s="289" t="s">
        <v>731</v>
      </c>
      <c r="H5589" s="278">
        <f t="shared" si="174"/>
        <v>2</v>
      </c>
      <c r="I5589" s="252" t="s">
        <v>446</v>
      </c>
      <c r="J5589" s="289" t="s">
        <v>446</v>
      </c>
      <c r="K5589" s="278" t="str">
        <f t="shared" si="175"/>
        <v>REG007Impediments to entry into country (bureaucratic and administrative)</v>
      </c>
      <c r="L5589" s="290">
        <v>43581</v>
      </c>
      <c r="M5589" s="290" t="s">
        <v>3249</v>
      </c>
    </row>
    <row r="5590" spans="1:13" s="269" customFormat="1" ht="15.5" hidden="1" thickTop="1" thickBot="1" x14ac:dyDescent="0.4">
      <c r="A5590" s="283" t="s">
        <v>4279</v>
      </c>
      <c r="B5590" s="284" t="str">
        <f>VLOOKUP(A5590,Lists!B:C,2,FALSE)</f>
        <v>REG007</v>
      </c>
      <c r="C5590" s="284" t="str">
        <f>VLOOKUP(A5590,Lists!B:D,3,FALSE)</f>
        <v>DZA, TUN, LBY, ITA</v>
      </c>
      <c r="D5590" s="285" t="s">
        <v>644</v>
      </c>
      <c r="E5590" s="285">
        <v>1</v>
      </c>
      <c r="F5590" s="285" t="s">
        <v>4405</v>
      </c>
      <c r="G5590" s="285" t="s">
        <v>731</v>
      </c>
      <c r="H5590" s="278">
        <f t="shared" si="174"/>
        <v>2</v>
      </c>
      <c r="I5590" s="251" t="s">
        <v>446</v>
      </c>
      <c r="J5590" s="285" t="s">
        <v>446</v>
      </c>
      <c r="K5590" s="278" t="str">
        <f t="shared" si="175"/>
        <v>REG007Restriction of movement (impediments to freedom of movement and/or administrative restrictions)</v>
      </c>
      <c r="L5590" s="286">
        <v>43581</v>
      </c>
      <c r="M5590" s="286" t="s">
        <v>3249</v>
      </c>
    </row>
    <row r="5591" spans="1:13" s="269" customFormat="1" ht="15.5" hidden="1" thickTop="1" thickBot="1" x14ac:dyDescent="0.4">
      <c r="A5591" s="287" t="s">
        <v>4279</v>
      </c>
      <c r="B5591" s="288" t="str">
        <f>VLOOKUP(A5591,Lists!B:C,2,FALSE)</f>
        <v>REG007</v>
      </c>
      <c r="C5591" s="288" t="str">
        <f>VLOOKUP(A5591,Lists!B:D,3,FALSE)</f>
        <v>DZA, TUN, LBY, ITA</v>
      </c>
      <c r="D5591" s="289" t="s">
        <v>645</v>
      </c>
      <c r="E5591" s="289">
        <v>1</v>
      </c>
      <c r="F5591" s="289" t="s">
        <v>4405</v>
      </c>
      <c r="G5591" s="289" t="s">
        <v>731</v>
      </c>
      <c r="H5591" s="278">
        <f t="shared" si="174"/>
        <v>2</v>
      </c>
      <c r="I5591" s="252" t="s">
        <v>446</v>
      </c>
      <c r="J5591" s="289" t="s">
        <v>446</v>
      </c>
      <c r="K5591" s="278" t="str">
        <f t="shared" si="175"/>
        <v>REG007Interference into implementation of humanitarian activities</v>
      </c>
      <c r="L5591" s="290">
        <v>43581</v>
      </c>
      <c r="M5591" s="290" t="s">
        <v>3249</v>
      </c>
    </row>
    <row r="5592" spans="1:13" s="269" customFormat="1" ht="15.5" hidden="1" thickTop="1" thickBot="1" x14ac:dyDescent="0.4">
      <c r="A5592" s="283" t="s">
        <v>4279</v>
      </c>
      <c r="B5592" s="284" t="str">
        <f>VLOOKUP(A5592,Lists!B:C,2,FALSE)</f>
        <v>REG007</v>
      </c>
      <c r="C5592" s="284" t="str">
        <f>VLOOKUP(A5592,Lists!B:D,3,FALSE)</f>
        <v>DZA, TUN, LBY, ITA</v>
      </c>
      <c r="D5592" s="285" t="s">
        <v>646</v>
      </c>
      <c r="E5592" s="285">
        <v>0.5</v>
      </c>
      <c r="F5592" s="285" t="s">
        <v>4405</v>
      </c>
      <c r="G5592" s="285" t="s">
        <v>731</v>
      </c>
      <c r="H5592" s="278">
        <f t="shared" si="174"/>
        <v>2</v>
      </c>
      <c r="I5592" s="251" t="s">
        <v>446</v>
      </c>
      <c r="J5592" s="285" t="s">
        <v>446</v>
      </c>
      <c r="K5592" s="278" t="str">
        <f t="shared" si="175"/>
        <v>REG007Violence against personnel, facilities and assets</v>
      </c>
      <c r="L5592" s="286">
        <v>43581</v>
      </c>
      <c r="M5592" s="286" t="s">
        <v>3249</v>
      </c>
    </row>
    <row r="5593" spans="1:13" s="269" customFormat="1" ht="15.5" hidden="1" thickTop="1" thickBot="1" x14ac:dyDescent="0.4">
      <c r="A5593" s="287" t="s">
        <v>4279</v>
      </c>
      <c r="B5593" s="288" t="str">
        <f>VLOOKUP(A5593,Lists!B:C,2,FALSE)</f>
        <v>REG007</v>
      </c>
      <c r="C5593" s="288" t="str">
        <f>VLOOKUP(A5593,Lists!B:D,3,FALSE)</f>
        <v>DZA, TUN, LBY, ITA</v>
      </c>
      <c r="D5593" s="289" t="s">
        <v>647</v>
      </c>
      <c r="E5593" s="289">
        <v>0.75</v>
      </c>
      <c r="F5593" s="289" t="s">
        <v>4405</v>
      </c>
      <c r="G5593" s="289" t="s">
        <v>731</v>
      </c>
      <c r="H5593" s="278">
        <f t="shared" si="174"/>
        <v>2</v>
      </c>
      <c r="I5593" s="252" t="s">
        <v>446</v>
      </c>
      <c r="J5593" s="289" t="s">
        <v>446</v>
      </c>
      <c r="K5593" s="278" t="str">
        <f t="shared" si="175"/>
        <v>REG007Denial of existence of humanitarian needs or entitlements to assistance</v>
      </c>
      <c r="L5593" s="290">
        <v>43581</v>
      </c>
      <c r="M5593" s="290" t="s">
        <v>3249</v>
      </c>
    </row>
    <row r="5594" spans="1:13" s="269" customFormat="1" ht="15.5" hidden="1" thickTop="1" thickBot="1" x14ac:dyDescent="0.4">
      <c r="A5594" s="283" t="s">
        <v>4279</v>
      </c>
      <c r="B5594" s="284" t="str">
        <f>VLOOKUP(A5594,Lists!B:C,2,FALSE)</f>
        <v>REG007</v>
      </c>
      <c r="C5594" s="284" t="str">
        <f>VLOOKUP(A5594,Lists!B:D,3,FALSE)</f>
        <v>DZA, TUN, LBY, ITA</v>
      </c>
      <c r="D5594" s="285" t="s">
        <v>648</v>
      </c>
      <c r="E5594" s="285">
        <v>0.75</v>
      </c>
      <c r="F5594" s="285" t="s">
        <v>4405</v>
      </c>
      <c r="G5594" s="285" t="s">
        <v>731</v>
      </c>
      <c r="H5594" s="278">
        <f t="shared" si="174"/>
        <v>2</v>
      </c>
      <c r="I5594" s="251" t="s">
        <v>446</v>
      </c>
      <c r="J5594" s="285" t="s">
        <v>446</v>
      </c>
      <c r="K5594" s="278" t="str">
        <f t="shared" si="175"/>
        <v>REG007Restriction and obstruction of access to services and assistance</v>
      </c>
      <c r="L5594" s="286">
        <v>43581</v>
      </c>
      <c r="M5594" s="286" t="s">
        <v>3249</v>
      </c>
    </row>
    <row r="5595" spans="1:13" s="269" customFormat="1" ht="15.5" hidden="1" thickTop="1" thickBot="1" x14ac:dyDescent="0.4">
      <c r="A5595" s="287" t="s">
        <v>4279</v>
      </c>
      <c r="B5595" s="288" t="str">
        <f>VLOOKUP(A5595,Lists!B:C,2,FALSE)</f>
        <v>REG007</v>
      </c>
      <c r="C5595" s="288" t="str">
        <f>VLOOKUP(A5595,Lists!B:D,3,FALSE)</f>
        <v>DZA, TUN, LBY, ITA</v>
      </c>
      <c r="D5595" s="289" t="s">
        <v>649</v>
      </c>
      <c r="E5595" s="289">
        <v>1</v>
      </c>
      <c r="F5595" s="289" t="s">
        <v>4405</v>
      </c>
      <c r="G5595" s="289" t="s">
        <v>731</v>
      </c>
      <c r="H5595" s="278">
        <f t="shared" si="174"/>
        <v>2</v>
      </c>
      <c r="I5595" s="252" t="s">
        <v>446</v>
      </c>
      <c r="J5595" s="289" t="s">
        <v>446</v>
      </c>
      <c r="K5595" s="278" t="str">
        <f t="shared" si="175"/>
        <v>REG007Ongoing insecurity/hostilities affecting humanitarian assistance</v>
      </c>
      <c r="L5595" s="290">
        <v>43581</v>
      </c>
      <c r="M5595" s="290" t="s">
        <v>3249</v>
      </c>
    </row>
    <row r="5596" spans="1:13" s="269" customFormat="1" ht="15.5" hidden="1" thickTop="1" thickBot="1" x14ac:dyDescent="0.4">
      <c r="A5596" s="283" t="s">
        <v>4279</v>
      </c>
      <c r="B5596" s="284" t="str">
        <f>VLOOKUP(A5596,Lists!B:C,2,FALSE)</f>
        <v>REG007</v>
      </c>
      <c r="C5596" s="284" t="str">
        <f>VLOOKUP(A5596,Lists!B:D,3,FALSE)</f>
        <v>DZA, TUN, LBY, ITA</v>
      </c>
      <c r="D5596" s="285" t="s">
        <v>650</v>
      </c>
      <c r="E5596" s="285">
        <v>1.25</v>
      </c>
      <c r="F5596" s="285" t="s">
        <v>4405</v>
      </c>
      <c r="G5596" s="285" t="s">
        <v>731</v>
      </c>
      <c r="H5596" s="278">
        <f t="shared" si="174"/>
        <v>2</v>
      </c>
      <c r="I5596" s="251" t="s">
        <v>446</v>
      </c>
      <c r="J5596" s="285" t="s">
        <v>446</v>
      </c>
      <c r="K5596" s="278" t="str">
        <f t="shared" si="175"/>
        <v xml:space="preserve">REG007Presence of mines and improvised explosive devices </v>
      </c>
      <c r="L5596" s="286">
        <v>43581</v>
      </c>
      <c r="M5596" s="286" t="s">
        <v>3249</v>
      </c>
    </row>
    <row r="5597" spans="1:13" s="269" customFormat="1" ht="15.5" hidden="1" thickTop="1" thickBot="1" x14ac:dyDescent="0.4">
      <c r="A5597" s="287" t="s">
        <v>4279</v>
      </c>
      <c r="B5597" s="288" t="str">
        <f>VLOOKUP(A5597,Lists!B:C,2,FALSE)</f>
        <v>REG007</v>
      </c>
      <c r="C5597" s="288" t="str">
        <f>VLOOKUP(A5597,Lists!B:D,3,FALSE)</f>
        <v>DZA, TUN, LBY, ITA</v>
      </c>
      <c r="D5597" s="289" t="s">
        <v>651</v>
      </c>
      <c r="E5597" s="289">
        <v>1</v>
      </c>
      <c r="F5597" s="289" t="s">
        <v>4405</v>
      </c>
      <c r="G5597" s="289" t="s">
        <v>731</v>
      </c>
      <c r="H5597" s="278">
        <f t="shared" si="174"/>
        <v>2</v>
      </c>
      <c r="I5597" s="252" t="s">
        <v>446</v>
      </c>
      <c r="J5597" s="289" t="s">
        <v>446</v>
      </c>
      <c r="K5597" s="278" t="str">
        <f t="shared" si="175"/>
        <v>REG007Physical constraints in the environment (obstacles related to terrain, climate, lack of infrastructure, etc.)</v>
      </c>
      <c r="L5597" s="290">
        <v>43581</v>
      </c>
      <c r="M5597" s="290" t="s">
        <v>3249</v>
      </c>
    </row>
    <row r="5598" spans="1:13" s="269" customFormat="1" ht="15.5" hidden="1" thickTop="1" thickBot="1" x14ac:dyDescent="0.4">
      <c r="A5598" s="283" t="s">
        <v>4278</v>
      </c>
      <c r="B5598" s="284" t="str">
        <f>VLOOKUP(A5598,Lists!B:C,2,FALSE)</f>
        <v>REG008</v>
      </c>
      <c r="C5598" s="284" t="str">
        <f>VLOOKUP(A5598,Lists!B:D,3,FALSE)</f>
        <v>DZA, MAR, ESP</v>
      </c>
      <c r="D5598" s="285" t="s">
        <v>660</v>
      </c>
      <c r="E5598" s="285" t="s">
        <v>446</v>
      </c>
      <c r="F5598" s="285" t="s">
        <v>446</v>
      </c>
      <c r="G5598" s="285" t="s">
        <v>446</v>
      </c>
      <c r="H5598" s="278" t="str">
        <f t="shared" si="174"/>
        <v>x</v>
      </c>
      <c r="I5598" s="251" t="s">
        <v>446</v>
      </c>
      <c r="J5598" s="285" t="s">
        <v>446</v>
      </c>
      <c r="K5598" s="278" t="str">
        <f t="shared" si="175"/>
        <v>REG008Landmass affected</v>
      </c>
      <c r="L5598" s="286">
        <v>43581</v>
      </c>
      <c r="M5598" s="286" t="s">
        <v>3249</v>
      </c>
    </row>
    <row r="5599" spans="1:13" s="269" customFormat="1" ht="15.5" hidden="1" thickTop="1" thickBot="1" x14ac:dyDescent="0.4">
      <c r="A5599" s="287" t="s">
        <v>4278</v>
      </c>
      <c r="B5599" s="288" t="str">
        <f>VLOOKUP(A5599,Lists!B:C,2,FALSE)</f>
        <v>REG008</v>
      </c>
      <c r="C5599" s="288" t="str">
        <f>VLOOKUP(A5599,Lists!B:D,3,FALSE)</f>
        <v>DZA, MAR, ESP</v>
      </c>
      <c r="D5599" s="289" t="s">
        <v>737</v>
      </c>
      <c r="E5599" s="289" t="s">
        <v>446</v>
      </c>
      <c r="F5599" s="289" t="s">
        <v>446</v>
      </c>
      <c r="G5599" s="289" t="s">
        <v>446</v>
      </c>
      <c r="H5599" s="278" t="str">
        <f t="shared" si="174"/>
        <v>x</v>
      </c>
      <c r="I5599" s="252" t="s">
        <v>446</v>
      </c>
      <c r="J5599" s="289" t="s">
        <v>446</v>
      </c>
      <c r="K5599" s="278" t="str">
        <f t="shared" si="175"/>
        <v>REG008People exposed</v>
      </c>
      <c r="L5599" s="290">
        <v>43581</v>
      </c>
      <c r="M5599" s="290" t="s">
        <v>3249</v>
      </c>
    </row>
    <row r="5600" spans="1:13" s="269" customFormat="1" ht="15.5" hidden="1" thickTop="1" thickBot="1" x14ac:dyDescent="0.4">
      <c r="A5600" s="283" t="s">
        <v>4278</v>
      </c>
      <c r="B5600" s="284" t="str">
        <f>VLOOKUP(A5600,Lists!B:C,2,FALSE)</f>
        <v>REG008</v>
      </c>
      <c r="C5600" s="284" t="str">
        <f>VLOOKUP(A5600,Lists!B:D,3,FALSE)</f>
        <v>DZA, MAR, ESP</v>
      </c>
      <c r="D5600" s="285" t="s">
        <v>533</v>
      </c>
      <c r="E5600" s="285" t="s">
        <v>446</v>
      </c>
      <c r="F5600" s="285" t="s">
        <v>446</v>
      </c>
      <c r="G5600" s="285" t="s">
        <v>446</v>
      </c>
      <c r="H5600" s="278" t="str">
        <f t="shared" si="174"/>
        <v>x</v>
      </c>
      <c r="I5600" s="251" t="s">
        <v>446</v>
      </c>
      <c r="J5600" s="285" t="s">
        <v>446</v>
      </c>
      <c r="K5600" s="278" t="str">
        <f t="shared" si="175"/>
        <v>REG008People affected</v>
      </c>
      <c r="L5600" s="286">
        <v>43581</v>
      </c>
      <c r="M5600" s="286" t="s">
        <v>3249</v>
      </c>
    </row>
    <row r="5601" spans="1:13" s="269" customFormat="1" ht="15.5" thickTop="1" thickBot="1" x14ac:dyDescent="0.4">
      <c r="A5601" s="287" t="s">
        <v>4278</v>
      </c>
      <c r="B5601" s="288" t="str">
        <f>VLOOKUP(A5601,Lists!B:C,2,FALSE)</f>
        <v>REG008</v>
      </c>
      <c r="C5601" s="288" t="str">
        <f>VLOOKUP(A5601,Lists!B:D,3,FALSE)</f>
        <v>DZA, MAR, ESP</v>
      </c>
      <c r="D5601" s="289" t="s">
        <v>666</v>
      </c>
      <c r="E5601" s="289" t="s">
        <v>446</v>
      </c>
      <c r="F5601" s="289" t="s">
        <v>446</v>
      </c>
      <c r="G5601" s="289" t="s">
        <v>446</v>
      </c>
      <c r="H5601" s="278" t="str">
        <f t="shared" si="174"/>
        <v>x</v>
      </c>
      <c r="I5601" s="252" t="s">
        <v>446</v>
      </c>
      <c r="J5601" s="289" t="s">
        <v>446</v>
      </c>
      <c r="K5601" s="278" t="str">
        <f t="shared" si="175"/>
        <v>REG008People displaced</v>
      </c>
      <c r="L5601" s="290">
        <v>43581</v>
      </c>
      <c r="M5601" s="290" t="s">
        <v>3249</v>
      </c>
    </row>
    <row r="5602" spans="1:13" s="269" customFormat="1" ht="15.5" hidden="1" thickTop="1" thickBot="1" x14ac:dyDescent="0.4">
      <c r="A5602" s="283" t="s">
        <v>4278</v>
      </c>
      <c r="B5602" s="284" t="str">
        <f>VLOOKUP(A5602,Lists!B:C,2,FALSE)</f>
        <v>REG008</v>
      </c>
      <c r="C5602" s="284" t="str">
        <f>VLOOKUP(A5602,Lists!B:D,3,FALSE)</f>
        <v>DZA, MAR, ESP</v>
      </c>
      <c r="D5602" s="285" t="s">
        <v>5027</v>
      </c>
      <c r="E5602" s="285" t="s">
        <v>446</v>
      </c>
      <c r="F5602" s="285" t="s">
        <v>446</v>
      </c>
      <c r="G5602" s="285" t="s">
        <v>446</v>
      </c>
      <c r="H5602" s="278" t="str">
        <f t="shared" si="174"/>
        <v>x</v>
      </c>
      <c r="I5602" s="251" t="s">
        <v>446</v>
      </c>
      <c r="J5602" s="285" t="s">
        <v>446</v>
      </c>
      <c r="K5602" s="278" t="str">
        <f t="shared" si="175"/>
        <v>REG008Injuries reported</v>
      </c>
      <c r="L5602" s="286">
        <v>43581</v>
      </c>
      <c r="M5602" s="286" t="s">
        <v>3249</v>
      </c>
    </row>
    <row r="5603" spans="1:13" s="269" customFormat="1" ht="15.5" hidden="1" thickTop="1" thickBot="1" x14ac:dyDescent="0.4">
      <c r="A5603" s="287" t="s">
        <v>4278</v>
      </c>
      <c r="B5603" s="288" t="str">
        <f>VLOOKUP(A5603,Lists!B:C,2,FALSE)</f>
        <v>REG008</v>
      </c>
      <c r="C5603" s="288" t="str">
        <f>VLOOKUP(A5603,Lists!B:D,3,FALSE)</f>
        <v>DZA, MAR, ESP</v>
      </c>
      <c r="D5603" s="289" t="s">
        <v>5028</v>
      </c>
      <c r="E5603" s="289" t="s">
        <v>446</v>
      </c>
      <c r="F5603" s="289" t="s">
        <v>446</v>
      </c>
      <c r="G5603" s="289" t="s">
        <v>446</v>
      </c>
      <c r="H5603" s="278" t="str">
        <f t="shared" si="174"/>
        <v>x</v>
      </c>
      <c r="I5603" s="252" t="s">
        <v>446</v>
      </c>
      <c r="J5603" s="289" t="s">
        <v>446</v>
      </c>
      <c r="K5603" s="278" t="str">
        <f t="shared" si="175"/>
        <v>REG008Illness cases reported</v>
      </c>
      <c r="L5603" s="290">
        <v>43581</v>
      </c>
      <c r="M5603" s="290" t="s">
        <v>3249</v>
      </c>
    </row>
    <row r="5604" spans="1:13" s="269" customFormat="1" ht="15.5" hidden="1" thickTop="1" thickBot="1" x14ac:dyDescent="0.4">
      <c r="A5604" s="283" t="s">
        <v>4278</v>
      </c>
      <c r="B5604" s="284" t="str">
        <f>VLOOKUP(A5604,Lists!B:C,2,FALSE)</f>
        <v>REG008</v>
      </c>
      <c r="C5604" s="284" t="str">
        <f>VLOOKUP(A5604,Lists!B:D,3,FALSE)</f>
        <v>DZA, MAR, ESP</v>
      </c>
      <c r="D5604" s="285" t="s">
        <v>5029</v>
      </c>
      <c r="E5604" s="285">
        <v>468</v>
      </c>
      <c r="F5604" s="285" t="s">
        <v>4330</v>
      </c>
      <c r="G5604" s="285" t="s">
        <v>730</v>
      </c>
      <c r="H5604" s="278">
        <f t="shared" si="174"/>
        <v>3</v>
      </c>
      <c r="I5604" s="251" t="s">
        <v>4331</v>
      </c>
      <c r="J5604" s="285" t="s">
        <v>4329</v>
      </c>
      <c r="K5604" s="278" t="str">
        <f t="shared" si="175"/>
        <v>REG008Fatalities reported</v>
      </c>
      <c r="L5604" s="286">
        <v>43581</v>
      </c>
      <c r="M5604" s="286" t="s">
        <v>3249</v>
      </c>
    </row>
    <row r="5605" spans="1:13" s="269" customFormat="1" ht="15.5" hidden="1" thickTop="1" thickBot="1" x14ac:dyDescent="0.4">
      <c r="A5605" s="287" t="s">
        <v>4278</v>
      </c>
      <c r="B5605" s="288" t="str">
        <f>VLOOKUP(A5605,Lists!B:C,2,FALSE)</f>
        <v>REG008</v>
      </c>
      <c r="C5605" s="288" t="str">
        <f>VLOOKUP(A5605,Lists!B:D,3,FALSE)</f>
        <v>DZA, MAR, ESP</v>
      </c>
      <c r="D5605" s="289" t="s">
        <v>5108</v>
      </c>
      <c r="E5605" s="289" t="s">
        <v>446</v>
      </c>
      <c r="F5605" s="289" t="s">
        <v>446</v>
      </c>
      <c r="G5605" s="289" t="s">
        <v>446</v>
      </c>
      <c r="H5605" s="278" t="str">
        <f t="shared" si="174"/>
        <v>x</v>
      </c>
      <c r="I5605" s="252" t="s">
        <v>446</v>
      </c>
      <c r="J5605" s="289" t="s">
        <v>446</v>
      </c>
      <c r="K5605" s="278" t="str">
        <f t="shared" si="175"/>
        <v>REG008Buildings damaged</v>
      </c>
      <c r="L5605" s="290">
        <v>43581</v>
      </c>
      <c r="M5605" s="290" t="s">
        <v>3249</v>
      </c>
    </row>
    <row r="5606" spans="1:13" s="269" customFormat="1" ht="15.5" hidden="1" thickTop="1" thickBot="1" x14ac:dyDescent="0.4">
      <c r="A5606" s="283" t="s">
        <v>4278</v>
      </c>
      <c r="B5606" s="284" t="str">
        <f>VLOOKUP(A5606,Lists!B:C,2,FALSE)</f>
        <v>REG008</v>
      </c>
      <c r="C5606" s="284" t="str">
        <f>VLOOKUP(A5606,Lists!B:D,3,FALSE)</f>
        <v>DZA, MAR, ESP</v>
      </c>
      <c r="D5606" s="285" t="s">
        <v>5109</v>
      </c>
      <c r="E5606" s="285" t="s">
        <v>446</v>
      </c>
      <c r="F5606" s="285" t="s">
        <v>446</v>
      </c>
      <c r="G5606" s="285" t="s">
        <v>446</v>
      </c>
      <c r="H5606" s="278" t="str">
        <f t="shared" si="174"/>
        <v>x</v>
      </c>
      <c r="I5606" s="251" t="s">
        <v>446</v>
      </c>
      <c r="J5606" s="285" t="s">
        <v>446</v>
      </c>
      <c r="K5606" s="278" t="str">
        <f t="shared" si="175"/>
        <v>REG008Buildings destroyed</v>
      </c>
      <c r="L5606" s="286">
        <v>43581</v>
      </c>
      <c r="M5606" s="286" t="s">
        <v>3249</v>
      </c>
    </row>
    <row r="5607" spans="1:13" s="269" customFormat="1" ht="15.5" hidden="1" thickTop="1" thickBot="1" x14ac:dyDescent="0.4">
      <c r="A5607" s="287" t="s">
        <v>4278</v>
      </c>
      <c r="B5607" s="288" t="str">
        <f>VLOOKUP(A5607,Lists!B:C,2,FALSE)</f>
        <v>REG008</v>
      </c>
      <c r="C5607" s="288" t="str">
        <f>VLOOKUP(A5607,Lists!B:D,3,FALSE)</f>
        <v>DZA, MAR, ESP</v>
      </c>
      <c r="D5607" s="289" t="s">
        <v>742</v>
      </c>
      <c r="E5607" s="289" t="s">
        <v>446</v>
      </c>
      <c r="F5607" s="289" t="s">
        <v>446</v>
      </c>
      <c r="G5607" s="289" t="s">
        <v>446</v>
      </c>
      <c r="H5607" s="278" t="str">
        <f t="shared" si="174"/>
        <v>x</v>
      </c>
      <c r="I5607" s="252" t="s">
        <v>446</v>
      </c>
      <c r="J5607" s="289" t="s">
        <v>446</v>
      </c>
      <c r="K5607" s="278" t="str">
        <f t="shared" si="175"/>
        <v>REG008Economic Losses</v>
      </c>
      <c r="L5607" s="290">
        <v>43581</v>
      </c>
      <c r="M5607" s="290" t="s">
        <v>3249</v>
      </c>
    </row>
    <row r="5608" spans="1:13" s="269" customFormat="1" ht="15.5" hidden="1" thickTop="1" thickBot="1" x14ac:dyDescent="0.4">
      <c r="A5608" s="283" t="s">
        <v>4278</v>
      </c>
      <c r="B5608" s="284" t="str">
        <f>VLOOKUP(A5608,Lists!B:C,2,FALSE)</f>
        <v>REG008</v>
      </c>
      <c r="C5608" s="284" t="str">
        <f>VLOOKUP(A5608,Lists!B:D,3,FALSE)</f>
        <v>DZA, MAR, ESP</v>
      </c>
      <c r="D5608" s="285" t="s">
        <v>752</v>
      </c>
      <c r="E5608" s="285" t="s">
        <v>446</v>
      </c>
      <c r="F5608" s="285" t="s">
        <v>446</v>
      </c>
      <c r="G5608" s="285" t="s">
        <v>446</v>
      </c>
      <c r="H5608" s="278" t="str">
        <f t="shared" si="174"/>
        <v>x</v>
      </c>
      <c r="I5608" s="251" t="s">
        <v>446</v>
      </c>
      <c r="J5608" s="285" t="s">
        <v>446</v>
      </c>
      <c r="K5608" s="278" t="str">
        <f t="shared" si="175"/>
        <v>REG008People in Need</v>
      </c>
      <c r="L5608" s="286">
        <v>43581</v>
      </c>
      <c r="M5608" s="286" t="s">
        <v>3249</v>
      </c>
    </row>
    <row r="5609" spans="1:13" s="269" customFormat="1" ht="15.5" hidden="1" thickTop="1" thickBot="1" x14ac:dyDescent="0.4">
      <c r="A5609" s="287" t="s">
        <v>4278</v>
      </c>
      <c r="B5609" s="288" t="str">
        <f>VLOOKUP(A5609,Lists!B:C,2,FALSE)</f>
        <v>REG008</v>
      </c>
      <c r="C5609" s="288" t="str">
        <f>VLOOKUP(A5609,Lists!B:D,3,FALSE)</f>
        <v>DZA, MAR, ESP</v>
      </c>
      <c r="D5609" s="289" t="s">
        <v>5110</v>
      </c>
      <c r="E5609" s="289" t="s">
        <v>446</v>
      </c>
      <c r="F5609" s="289" t="s">
        <v>446</v>
      </c>
      <c r="G5609" s="289" t="s">
        <v>446</v>
      </c>
      <c r="H5609" s="278" t="str">
        <f t="shared" si="174"/>
        <v>x</v>
      </c>
      <c r="I5609" s="252" t="s">
        <v>446</v>
      </c>
      <c r="J5609" s="289" t="s">
        <v>446</v>
      </c>
      <c r="K5609" s="278" t="str">
        <f t="shared" si="175"/>
        <v>REG008Minimal humanitarian conditions - Level 1</v>
      </c>
      <c r="L5609" s="290">
        <v>43581</v>
      </c>
      <c r="M5609" s="290" t="s">
        <v>3249</v>
      </c>
    </row>
    <row r="5610" spans="1:13" s="269" customFormat="1" ht="15.5" hidden="1" thickTop="1" thickBot="1" x14ac:dyDescent="0.4">
      <c r="A5610" s="283" t="s">
        <v>4278</v>
      </c>
      <c r="B5610" s="284" t="str">
        <f>VLOOKUP(A5610,Lists!B:C,2,FALSE)</f>
        <v>REG008</v>
      </c>
      <c r="C5610" s="284" t="str">
        <f>VLOOKUP(A5610,Lists!B:D,3,FALSE)</f>
        <v>DZA, MAR, ESP</v>
      </c>
      <c r="D5610" s="285" t="s">
        <v>5111</v>
      </c>
      <c r="E5610" s="285" t="s">
        <v>446</v>
      </c>
      <c r="F5610" s="285" t="s">
        <v>446</v>
      </c>
      <c r="G5610" s="285" t="s">
        <v>446</v>
      </c>
      <c r="H5610" s="278" t="str">
        <f t="shared" si="174"/>
        <v>x</v>
      </c>
      <c r="I5610" s="251" t="s">
        <v>446</v>
      </c>
      <c r="J5610" s="285" t="s">
        <v>446</v>
      </c>
      <c r="K5610" s="278" t="str">
        <f t="shared" si="175"/>
        <v>REG008Stressed humanitarian conditions - Level 2</v>
      </c>
      <c r="L5610" s="286">
        <v>43581</v>
      </c>
      <c r="M5610" s="286" t="s">
        <v>3249</v>
      </c>
    </row>
    <row r="5611" spans="1:13" s="269" customFormat="1" ht="15.5" hidden="1" thickTop="1" thickBot="1" x14ac:dyDescent="0.4">
      <c r="A5611" s="287" t="s">
        <v>4278</v>
      </c>
      <c r="B5611" s="288" t="str">
        <f>VLOOKUP(A5611,Lists!B:C,2,FALSE)</f>
        <v>REG008</v>
      </c>
      <c r="C5611" s="288" t="str">
        <f>VLOOKUP(A5611,Lists!B:D,3,FALSE)</f>
        <v>DZA, MAR, ESP</v>
      </c>
      <c r="D5611" s="289" t="s">
        <v>5112</v>
      </c>
      <c r="E5611" s="289" t="s">
        <v>446</v>
      </c>
      <c r="F5611" s="289" t="s">
        <v>446</v>
      </c>
      <c r="G5611" s="289" t="s">
        <v>446</v>
      </c>
      <c r="H5611" s="278" t="str">
        <f t="shared" si="174"/>
        <v>x</v>
      </c>
      <c r="I5611" s="252" t="s">
        <v>446</v>
      </c>
      <c r="J5611" s="289" t="s">
        <v>446</v>
      </c>
      <c r="K5611" s="278" t="str">
        <f t="shared" si="175"/>
        <v>REG008Moderate humanitarian conditions - Level 3</v>
      </c>
      <c r="L5611" s="290">
        <v>43581</v>
      </c>
      <c r="M5611" s="290" t="s">
        <v>3249</v>
      </c>
    </row>
    <row r="5612" spans="1:13" s="269" customFormat="1" ht="15.5" hidden="1" thickTop="1" thickBot="1" x14ac:dyDescent="0.4">
      <c r="A5612" s="283" t="s">
        <v>4278</v>
      </c>
      <c r="B5612" s="284" t="str">
        <f>VLOOKUP(A5612,Lists!B:C,2,FALSE)</f>
        <v>REG008</v>
      </c>
      <c r="C5612" s="284" t="str">
        <f>VLOOKUP(A5612,Lists!B:D,3,FALSE)</f>
        <v>DZA, MAR, ESP</v>
      </c>
      <c r="D5612" s="285" t="s">
        <v>5113</v>
      </c>
      <c r="E5612" s="285" t="s">
        <v>446</v>
      </c>
      <c r="F5612" s="285" t="s">
        <v>446</v>
      </c>
      <c r="G5612" s="285" t="s">
        <v>446</v>
      </c>
      <c r="H5612" s="278" t="str">
        <f t="shared" si="174"/>
        <v>x</v>
      </c>
      <c r="I5612" s="251" t="s">
        <v>446</v>
      </c>
      <c r="J5612" s="285" t="s">
        <v>446</v>
      </c>
      <c r="K5612" s="278" t="str">
        <f t="shared" si="175"/>
        <v>REG008Severe humanitarian conditions - Level 4</v>
      </c>
      <c r="L5612" s="286">
        <v>43581</v>
      </c>
      <c r="M5612" s="286" t="s">
        <v>3249</v>
      </c>
    </row>
    <row r="5613" spans="1:13" s="269" customFormat="1" ht="15.5" hidden="1" thickTop="1" thickBot="1" x14ac:dyDescent="0.4">
      <c r="A5613" s="287" t="s">
        <v>4278</v>
      </c>
      <c r="B5613" s="288" t="str">
        <f>VLOOKUP(A5613,Lists!B:C,2,FALSE)</f>
        <v>REG008</v>
      </c>
      <c r="C5613" s="288" t="str">
        <f>VLOOKUP(A5613,Lists!B:D,3,FALSE)</f>
        <v>DZA, MAR, ESP</v>
      </c>
      <c r="D5613" s="289" t="s">
        <v>5114</v>
      </c>
      <c r="E5613" s="289" t="s">
        <v>446</v>
      </c>
      <c r="F5613" s="289" t="s">
        <v>446</v>
      </c>
      <c r="G5613" s="289" t="s">
        <v>446</v>
      </c>
      <c r="H5613" s="278" t="str">
        <f t="shared" si="174"/>
        <v>x</v>
      </c>
      <c r="I5613" s="252" t="s">
        <v>446</v>
      </c>
      <c r="J5613" s="289" t="s">
        <v>446</v>
      </c>
      <c r="K5613" s="278" t="str">
        <f t="shared" si="175"/>
        <v>REG008Extreme humanitarian conditions - Level 5</v>
      </c>
      <c r="L5613" s="290">
        <v>43581</v>
      </c>
      <c r="M5613" s="290" t="s">
        <v>3249</v>
      </c>
    </row>
    <row r="5614" spans="1:13" s="269" customFormat="1" ht="15.5" hidden="1" thickTop="1" thickBot="1" x14ac:dyDescent="0.4">
      <c r="A5614" s="283" t="s">
        <v>4278</v>
      </c>
      <c r="B5614" s="284" t="str">
        <f>VLOOKUP(A5614,Lists!B:C,2,FALSE)</f>
        <v>REG008</v>
      </c>
      <c r="C5614" s="284" t="str">
        <f>VLOOKUP(A5614,Lists!B:D,3,FALSE)</f>
        <v>DZA, MAR, ESP</v>
      </c>
      <c r="D5614" s="285" t="s">
        <v>5115</v>
      </c>
      <c r="E5614" s="285">
        <v>468</v>
      </c>
      <c r="F5614" s="285" t="s">
        <v>4330</v>
      </c>
      <c r="G5614" s="285" t="s">
        <v>730</v>
      </c>
      <c r="H5614" s="278">
        <f t="shared" si="174"/>
        <v>3</v>
      </c>
      <c r="I5614" s="251" t="s">
        <v>4331</v>
      </c>
      <c r="J5614" s="285" t="s">
        <v>4329</v>
      </c>
      <c r="K5614" s="278" t="str">
        <f t="shared" si="175"/>
        <v>REG008Fatalities in all crises</v>
      </c>
      <c r="L5614" s="286">
        <v>43581</v>
      </c>
      <c r="M5614" s="286" t="s">
        <v>3249</v>
      </c>
    </row>
    <row r="5615" spans="1:13" s="269" customFormat="1" ht="15.5" hidden="1" thickTop="1" thickBot="1" x14ac:dyDescent="0.4">
      <c r="A5615" s="287" t="s">
        <v>4278</v>
      </c>
      <c r="B5615" s="288" t="str">
        <f>VLOOKUP(A5615,Lists!B:C,2,FALSE)</f>
        <v>REG008</v>
      </c>
      <c r="C5615" s="288" t="str">
        <f>VLOOKUP(A5615,Lists!B:D,3,FALSE)</f>
        <v>DZA, MAR, ESP</v>
      </c>
      <c r="D5615" s="289" t="s">
        <v>688</v>
      </c>
      <c r="E5615" s="289">
        <v>2</v>
      </c>
      <c r="F5615" s="289" t="s">
        <v>446</v>
      </c>
      <c r="G5615" s="289" t="s">
        <v>732</v>
      </c>
      <c r="H5615" s="278">
        <f t="shared" si="174"/>
        <v>1</v>
      </c>
      <c r="I5615" s="252" t="s">
        <v>446</v>
      </c>
      <c r="J5615" s="289" t="s">
        <v>3804</v>
      </c>
      <c r="K5615" s="278" t="str">
        <f t="shared" si="175"/>
        <v>REG008Crisis affected groups</v>
      </c>
      <c r="L5615" s="290">
        <v>43581</v>
      </c>
      <c r="M5615" s="290" t="s">
        <v>3249</v>
      </c>
    </row>
    <row r="5616" spans="1:13" s="269" customFormat="1" ht="15.5" hidden="1" thickTop="1" thickBot="1" x14ac:dyDescent="0.4">
      <c r="A5616" s="283" t="s">
        <v>4278</v>
      </c>
      <c r="B5616" s="284" t="str">
        <f>VLOOKUP(A5616,Lists!B:C,2,FALSE)</f>
        <v>REG008</v>
      </c>
      <c r="C5616" s="284" t="str">
        <f>VLOOKUP(A5616,Lists!B:D,3,FALSE)</f>
        <v>DZA, MAR, ESP</v>
      </c>
      <c r="D5616" s="285" t="s">
        <v>691</v>
      </c>
      <c r="E5616" s="285" t="s">
        <v>446</v>
      </c>
      <c r="F5616" s="285" t="s">
        <v>446</v>
      </c>
      <c r="G5616" s="285" t="s">
        <v>446</v>
      </c>
      <c r="H5616" s="278" t="str">
        <f t="shared" si="174"/>
        <v>x</v>
      </c>
      <c r="I5616" s="251" t="s">
        <v>446</v>
      </c>
      <c r="J5616" s="285" t="s">
        <v>446</v>
      </c>
      <c r="K5616" s="278" t="str">
        <f t="shared" si="175"/>
        <v>REG008People facing limited access constraints</v>
      </c>
      <c r="L5616" s="286">
        <v>43581</v>
      </c>
      <c r="M5616" s="286" t="s">
        <v>3249</v>
      </c>
    </row>
    <row r="5617" spans="1:13" s="269" customFormat="1" ht="15.5" hidden="1" thickTop="1" thickBot="1" x14ac:dyDescent="0.4">
      <c r="A5617" s="287" t="s">
        <v>4278</v>
      </c>
      <c r="B5617" s="288" t="str">
        <f>VLOOKUP(A5617,Lists!B:C,2,FALSE)</f>
        <v>REG008</v>
      </c>
      <c r="C5617" s="288" t="str">
        <f>VLOOKUP(A5617,Lists!B:D,3,FALSE)</f>
        <v>DZA, MAR, ESP</v>
      </c>
      <c r="D5617" s="289" t="s">
        <v>692</v>
      </c>
      <c r="E5617" s="289" t="s">
        <v>446</v>
      </c>
      <c r="F5617" s="289" t="s">
        <v>446</v>
      </c>
      <c r="G5617" s="289" t="s">
        <v>446</v>
      </c>
      <c r="H5617" s="278" t="str">
        <f t="shared" si="174"/>
        <v>x</v>
      </c>
      <c r="I5617" s="252" t="s">
        <v>446</v>
      </c>
      <c r="J5617" s="289" t="s">
        <v>446</v>
      </c>
      <c r="K5617" s="278" t="str">
        <f t="shared" si="175"/>
        <v>REG008People facing restricted access constraints</v>
      </c>
      <c r="L5617" s="290">
        <v>43581</v>
      </c>
      <c r="M5617" s="290" t="s">
        <v>3249</v>
      </c>
    </row>
    <row r="5618" spans="1:13" s="269" customFormat="1" ht="15.5" hidden="1" thickTop="1" thickBot="1" x14ac:dyDescent="0.4">
      <c r="A5618" s="283" t="s">
        <v>4278</v>
      </c>
      <c r="B5618" s="284" t="str">
        <f>VLOOKUP(A5618,Lists!B:C,2,FALSE)</f>
        <v>REG008</v>
      </c>
      <c r="C5618" s="284" t="str">
        <f>VLOOKUP(A5618,Lists!B:D,3,FALSE)</f>
        <v>DZA, MAR, ESP</v>
      </c>
      <c r="D5618" s="285" t="s">
        <v>643</v>
      </c>
      <c r="E5618" s="285">
        <v>0</v>
      </c>
      <c r="F5618" s="285" t="s">
        <v>4405</v>
      </c>
      <c r="G5618" s="285" t="s">
        <v>731</v>
      </c>
      <c r="H5618" s="278">
        <f t="shared" si="174"/>
        <v>2</v>
      </c>
      <c r="I5618" s="251" t="s">
        <v>446</v>
      </c>
      <c r="J5618" s="285" t="s">
        <v>446</v>
      </c>
      <c r="K5618" s="278" t="str">
        <f t="shared" si="175"/>
        <v>REG008Impediments to entry into country (bureaucratic and administrative)</v>
      </c>
      <c r="L5618" s="286">
        <v>43581</v>
      </c>
      <c r="M5618" s="286" t="s">
        <v>3249</v>
      </c>
    </row>
    <row r="5619" spans="1:13" s="269" customFormat="1" ht="15.5" hidden="1" thickTop="1" thickBot="1" x14ac:dyDescent="0.4">
      <c r="A5619" s="287" t="s">
        <v>4278</v>
      </c>
      <c r="B5619" s="288" t="str">
        <f>VLOOKUP(A5619,Lists!B:C,2,FALSE)</f>
        <v>REG008</v>
      </c>
      <c r="C5619" s="288" t="str">
        <f>VLOOKUP(A5619,Lists!B:D,3,FALSE)</f>
        <v>DZA, MAR, ESP</v>
      </c>
      <c r="D5619" s="289" t="s">
        <v>644</v>
      </c>
      <c r="E5619" s="289">
        <v>0.33</v>
      </c>
      <c r="F5619" s="289" t="s">
        <v>4405</v>
      </c>
      <c r="G5619" s="289" t="s">
        <v>731</v>
      </c>
      <c r="H5619" s="278">
        <f t="shared" si="174"/>
        <v>2</v>
      </c>
      <c r="I5619" s="252" t="s">
        <v>446</v>
      </c>
      <c r="J5619" s="289" t="s">
        <v>446</v>
      </c>
      <c r="K5619" s="278" t="str">
        <f t="shared" si="175"/>
        <v>REG008Restriction of movement (impediments to freedom of movement and/or administrative restrictions)</v>
      </c>
      <c r="L5619" s="290">
        <v>43581</v>
      </c>
      <c r="M5619" s="290" t="s">
        <v>3249</v>
      </c>
    </row>
    <row r="5620" spans="1:13" s="269" customFormat="1" ht="15.5" hidden="1" thickTop="1" thickBot="1" x14ac:dyDescent="0.4">
      <c r="A5620" s="283" t="s">
        <v>4278</v>
      </c>
      <c r="B5620" s="284" t="str">
        <f>VLOOKUP(A5620,Lists!B:C,2,FALSE)</f>
        <v>REG008</v>
      </c>
      <c r="C5620" s="284" t="str">
        <f>VLOOKUP(A5620,Lists!B:D,3,FALSE)</f>
        <v>DZA, MAR, ESP</v>
      </c>
      <c r="D5620" s="285" t="s">
        <v>645</v>
      </c>
      <c r="E5620" s="285">
        <v>0.33</v>
      </c>
      <c r="F5620" s="285" t="s">
        <v>4405</v>
      </c>
      <c r="G5620" s="285" t="s">
        <v>731</v>
      </c>
      <c r="H5620" s="278">
        <f t="shared" si="174"/>
        <v>2</v>
      </c>
      <c r="I5620" s="251" t="s">
        <v>446</v>
      </c>
      <c r="J5620" s="285" t="s">
        <v>446</v>
      </c>
      <c r="K5620" s="278" t="str">
        <f t="shared" si="175"/>
        <v>REG008Interference into implementation of humanitarian activities</v>
      </c>
      <c r="L5620" s="286">
        <v>43581</v>
      </c>
      <c r="M5620" s="286" t="s">
        <v>3249</v>
      </c>
    </row>
    <row r="5621" spans="1:13" s="269" customFormat="1" ht="15.5" hidden="1" thickTop="1" thickBot="1" x14ac:dyDescent="0.4">
      <c r="A5621" s="287" t="s">
        <v>4278</v>
      </c>
      <c r="B5621" s="288" t="str">
        <f>VLOOKUP(A5621,Lists!B:C,2,FALSE)</f>
        <v>REG008</v>
      </c>
      <c r="C5621" s="288" t="str">
        <f>VLOOKUP(A5621,Lists!B:D,3,FALSE)</f>
        <v>DZA, MAR, ESP</v>
      </c>
      <c r="D5621" s="289" t="s">
        <v>646</v>
      </c>
      <c r="E5621" s="289">
        <v>0</v>
      </c>
      <c r="F5621" s="289" t="s">
        <v>4405</v>
      </c>
      <c r="G5621" s="289" t="s">
        <v>731</v>
      </c>
      <c r="H5621" s="278">
        <f t="shared" si="174"/>
        <v>2</v>
      </c>
      <c r="I5621" s="252" t="s">
        <v>446</v>
      </c>
      <c r="J5621" s="289" t="s">
        <v>446</v>
      </c>
      <c r="K5621" s="278" t="str">
        <f t="shared" si="175"/>
        <v>REG008Violence against personnel, facilities and assets</v>
      </c>
      <c r="L5621" s="290">
        <v>43581</v>
      </c>
      <c r="M5621" s="290" t="s">
        <v>3249</v>
      </c>
    </row>
    <row r="5622" spans="1:13" s="269" customFormat="1" ht="15.5" hidden="1" thickTop="1" thickBot="1" x14ac:dyDescent="0.4">
      <c r="A5622" s="283" t="s">
        <v>4278</v>
      </c>
      <c r="B5622" s="284" t="str">
        <f>VLOOKUP(A5622,Lists!B:C,2,FALSE)</f>
        <v>REG008</v>
      </c>
      <c r="C5622" s="284" t="str">
        <f>VLOOKUP(A5622,Lists!B:D,3,FALSE)</f>
        <v>DZA, MAR, ESP</v>
      </c>
      <c r="D5622" s="285" t="s">
        <v>647</v>
      </c>
      <c r="E5622" s="285">
        <v>0</v>
      </c>
      <c r="F5622" s="285" t="s">
        <v>4405</v>
      </c>
      <c r="G5622" s="285" t="s">
        <v>731</v>
      </c>
      <c r="H5622" s="278">
        <f t="shared" si="174"/>
        <v>2</v>
      </c>
      <c r="I5622" s="251" t="s">
        <v>446</v>
      </c>
      <c r="J5622" s="285" t="s">
        <v>446</v>
      </c>
      <c r="K5622" s="278" t="str">
        <f t="shared" si="175"/>
        <v>REG008Denial of existence of humanitarian needs or entitlements to assistance</v>
      </c>
      <c r="L5622" s="286">
        <v>43581</v>
      </c>
      <c r="M5622" s="286" t="s">
        <v>3249</v>
      </c>
    </row>
    <row r="5623" spans="1:13" s="269" customFormat="1" ht="15.5" hidden="1" thickTop="1" thickBot="1" x14ac:dyDescent="0.4">
      <c r="A5623" s="287" t="s">
        <v>4278</v>
      </c>
      <c r="B5623" s="288" t="str">
        <f>VLOOKUP(A5623,Lists!B:C,2,FALSE)</f>
        <v>REG008</v>
      </c>
      <c r="C5623" s="288" t="str">
        <f>VLOOKUP(A5623,Lists!B:D,3,FALSE)</f>
        <v>DZA, MAR, ESP</v>
      </c>
      <c r="D5623" s="289" t="s">
        <v>648</v>
      </c>
      <c r="E5623" s="289">
        <v>0</v>
      </c>
      <c r="F5623" s="289" t="s">
        <v>4405</v>
      </c>
      <c r="G5623" s="289" t="s">
        <v>731</v>
      </c>
      <c r="H5623" s="278">
        <f t="shared" si="174"/>
        <v>2</v>
      </c>
      <c r="I5623" s="252" t="s">
        <v>446</v>
      </c>
      <c r="J5623" s="289" t="s">
        <v>446</v>
      </c>
      <c r="K5623" s="278" t="str">
        <f t="shared" si="175"/>
        <v>REG008Restriction and obstruction of access to services and assistance</v>
      </c>
      <c r="L5623" s="290">
        <v>43581</v>
      </c>
      <c r="M5623" s="290" t="s">
        <v>3249</v>
      </c>
    </row>
    <row r="5624" spans="1:13" s="269" customFormat="1" ht="15.5" hidden="1" thickTop="1" thickBot="1" x14ac:dyDescent="0.4">
      <c r="A5624" s="283" t="s">
        <v>4278</v>
      </c>
      <c r="B5624" s="284" t="str">
        <f>VLOOKUP(A5624,Lists!B:C,2,FALSE)</f>
        <v>REG008</v>
      </c>
      <c r="C5624" s="284" t="str">
        <f>VLOOKUP(A5624,Lists!B:D,3,FALSE)</f>
        <v>DZA, MAR, ESP</v>
      </c>
      <c r="D5624" s="285" t="s">
        <v>649</v>
      </c>
      <c r="E5624" s="285">
        <v>0</v>
      </c>
      <c r="F5624" s="285" t="s">
        <v>4405</v>
      </c>
      <c r="G5624" s="285" t="s">
        <v>731</v>
      </c>
      <c r="H5624" s="278">
        <f t="shared" si="174"/>
        <v>2</v>
      </c>
      <c r="I5624" s="251" t="s">
        <v>446</v>
      </c>
      <c r="J5624" s="285" t="s">
        <v>446</v>
      </c>
      <c r="K5624" s="278" t="str">
        <f t="shared" si="175"/>
        <v>REG008Ongoing insecurity/hostilities affecting humanitarian assistance</v>
      </c>
      <c r="L5624" s="286">
        <v>43581</v>
      </c>
      <c r="M5624" s="286" t="s">
        <v>3249</v>
      </c>
    </row>
    <row r="5625" spans="1:13" s="269" customFormat="1" ht="15.5" hidden="1" thickTop="1" thickBot="1" x14ac:dyDescent="0.4">
      <c r="A5625" s="287" t="s">
        <v>4278</v>
      </c>
      <c r="B5625" s="288" t="str">
        <f>VLOOKUP(A5625,Lists!B:C,2,FALSE)</f>
        <v>REG008</v>
      </c>
      <c r="C5625" s="288" t="str">
        <f>VLOOKUP(A5625,Lists!B:D,3,FALSE)</f>
        <v>DZA, MAR, ESP</v>
      </c>
      <c r="D5625" s="289" t="s">
        <v>650</v>
      </c>
      <c r="E5625" s="289">
        <v>0.33</v>
      </c>
      <c r="F5625" s="289" t="s">
        <v>4405</v>
      </c>
      <c r="G5625" s="289" t="s">
        <v>731</v>
      </c>
      <c r="H5625" s="278">
        <f t="shared" si="174"/>
        <v>2</v>
      </c>
      <c r="I5625" s="252" t="s">
        <v>446</v>
      </c>
      <c r="J5625" s="289" t="s">
        <v>446</v>
      </c>
      <c r="K5625" s="278" t="str">
        <f t="shared" si="175"/>
        <v xml:space="preserve">REG008Presence of mines and improvised explosive devices </v>
      </c>
      <c r="L5625" s="290">
        <v>43581</v>
      </c>
      <c r="M5625" s="290" t="s">
        <v>3249</v>
      </c>
    </row>
    <row r="5626" spans="1:13" s="269" customFormat="1" ht="15.5" hidden="1" thickTop="1" thickBot="1" x14ac:dyDescent="0.4">
      <c r="A5626" s="283" t="s">
        <v>4278</v>
      </c>
      <c r="B5626" s="284" t="str">
        <f>VLOOKUP(A5626,Lists!B:C,2,FALSE)</f>
        <v>REG008</v>
      </c>
      <c r="C5626" s="284" t="str">
        <f>VLOOKUP(A5626,Lists!B:D,3,FALSE)</f>
        <v>DZA, MAR, ESP</v>
      </c>
      <c r="D5626" s="285" t="s">
        <v>651</v>
      </c>
      <c r="E5626" s="285">
        <v>0.33</v>
      </c>
      <c r="F5626" s="285" t="s">
        <v>4405</v>
      </c>
      <c r="G5626" s="285" t="s">
        <v>731</v>
      </c>
      <c r="H5626" s="278">
        <f t="shared" si="174"/>
        <v>2</v>
      </c>
      <c r="I5626" s="251" t="s">
        <v>446</v>
      </c>
      <c r="J5626" s="285" t="s">
        <v>446</v>
      </c>
      <c r="K5626" s="278" t="str">
        <f t="shared" si="175"/>
        <v>REG008Physical constraints in the environment (obstacles related to terrain, climate, lack of infrastructure, etc.)</v>
      </c>
      <c r="L5626" s="286">
        <v>43581</v>
      </c>
      <c r="M5626" s="286" t="s">
        <v>3249</v>
      </c>
    </row>
    <row r="5627" spans="1:13" s="269" customFormat="1" ht="15.5" hidden="1" thickTop="1" thickBot="1" x14ac:dyDescent="0.4">
      <c r="A5627" s="287" t="s">
        <v>4278</v>
      </c>
      <c r="B5627" s="288" t="str">
        <f>VLOOKUP(A5627,Lists!B:C,2,FALSE)</f>
        <v>REG008</v>
      </c>
      <c r="C5627" s="288" t="str">
        <f>VLOOKUP(A5627,Lists!B:D,3,FALSE)</f>
        <v>DZA, MAR, ESP</v>
      </c>
      <c r="D5627" s="289" t="s">
        <v>522</v>
      </c>
      <c r="E5627" s="289">
        <v>79837900</v>
      </c>
      <c r="F5627" s="289" t="s">
        <v>4328</v>
      </c>
      <c r="G5627" s="289" t="s">
        <v>731</v>
      </c>
      <c r="H5627" s="278">
        <f t="shared" si="174"/>
        <v>2</v>
      </c>
      <c r="I5627" s="252" t="s">
        <v>4780</v>
      </c>
      <c r="J5627" s="289" t="s">
        <v>4332</v>
      </c>
      <c r="K5627" s="278" t="str">
        <f t="shared" si="175"/>
        <v>REG008Total population</v>
      </c>
      <c r="L5627" s="290">
        <v>43581</v>
      </c>
      <c r="M5627" s="290" t="s">
        <v>3249</v>
      </c>
    </row>
    <row r="5628" spans="1:13" s="269" customFormat="1" ht="15.5" hidden="1" thickTop="1" thickBot="1" x14ac:dyDescent="0.4">
      <c r="A5628" s="283" t="s">
        <v>2962</v>
      </c>
      <c r="B5628" s="284" t="str">
        <f>VLOOKUP(A5628,Lists!B:C,2,FALSE)</f>
        <v>HND001</v>
      </c>
      <c r="C5628" s="284" t="str">
        <f>VLOOKUP(A5628,Lists!B:D,3,FALSE)</f>
        <v>HND</v>
      </c>
      <c r="D5628" s="285" t="s">
        <v>5029</v>
      </c>
      <c r="E5628" s="285">
        <v>1514</v>
      </c>
      <c r="F5628" s="285" t="s">
        <v>4333</v>
      </c>
      <c r="G5628" s="285" t="s">
        <v>731</v>
      </c>
      <c r="H5628" s="278">
        <f t="shared" si="174"/>
        <v>2</v>
      </c>
      <c r="I5628" s="251" t="s">
        <v>4334</v>
      </c>
      <c r="J5628" s="285" t="s">
        <v>4335</v>
      </c>
      <c r="K5628" s="278" t="str">
        <f t="shared" si="175"/>
        <v>HND001Fatalities reported</v>
      </c>
      <c r="L5628" s="286">
        <v>43581</v>
      </c>
      <c r="M5628" s="286" t="s">
        <v>3248</v>
      </c>
    </row>
    <row r="5629" spans="1:13" s="269" customFormat="1" ht="15.5" hidden="1" thickTop="1" thickBot="1" x14ac:dyDescent="0.4">
      <c r="A5629" s="287" t="s">
        <v>2962</v>
      </c>
      <c r="B5629" s="288" t="str">
        <f>VLOOKUP(A5629,Lists!B:C,2,FALSE)</f>
        <v>HND001</v>
      </c>
      <c r="C5629" s="288" t="str">
        <f>VLOOKUP(A5629,Lists!B:D,3,FALSE)</f>
        <v>HND</v>
      </c>
      <c r="D5629" s="289" t="s">
        <v>5115</v>
      </c>
      <c r="E5629" s="289">
        <v>1514</v>
      </c>
      <c r="F5629" s="289" t="s">
        <v>4333</v>
      </c>
      <c r="G5629" s="289" t="s">
        <v>731</v>
      </c>
      <c r="H5629" s="278">
        <f t="shared" si="174"/>
        <v>2</v>
      </c>
      <c r="I5629" s="252" t="s">
        <v>4334</v>
      </c>
      <c r="J5629" s="289" t="s">
        <v>4335</v>
      </c>
      <c r="K5629" s="278" t="str">
        <f t="shared" si="175"/>
        <v>HND001Fatalities in all crises</v>
      </c>
      <c r="L5629" s="290">
        <v>43581</v>
      </c>
      <c r="M5629" s="290" t="s">
        <v>3248</v>
      </c>
    </row>
    <row r="5630" spans="1:13" s="269" customFormat="1" ht="15.5" hidden="1" thickTop="1" thickBot="1" x14ac:dyDescent="0.4">
      <c r="A5630" s="283" t="s">
        <v>2962</v>
      </c>
      <c r="B5630" s="284" t="str">
        <f>VLOOKUP(A5630,Lists!B:C,2,FALSE)</f>
        <v>HND001</v>
      </c>
      <c r="C5630" s="284" t="str">
        <f>VLOOKUP(A5630,Lists!B:D,3,FALSE)</f>
        <v>HND</v>
      </c>
      <c r="D5630" s="285" t="s">
        <v>5110</v>
      </c>
      <c r="E5630" s="285">
        <v>3971969</v>
      </c>
      <c r="F5630" s="285" t="s">
        <v>4336</v>
      </c>
      <c r="G5630" s="285" t="s">
        <v>731</v>
      </c>
      <c r="H5630" s="278">
        <f t="shared" si="174"/>
        <v>2</v>
      </c>
      <c r="I5630" s="251" t="s">
        <v>4337</v>
      </c>
      <c r="J5630" s="285" t="s">
        <v>4338</v>
      </c>
      <c r="K5630" s="278" t="str">
        <f t="shared" si="175"/>
        <v>HND001Minimal humanitarian conditions - Level 1</v>
      </c>
      <c r="L5630" s="286">
        <v>43581</v>
      </c>
      <c r="M5630" s="286" t="s">
        <v>3249</v>
      </c>
    </row>
    <row r="5631" spans="1:13" s="269" customFormat="1" ht="15.5" hidden="1" thickTop="1" thickBot="1" x14ac:dyDescent="0.4">
      <c r="A5631" s="287" t="s">
        <v>2962</v>
      </c>
      <c r="B5631" s="288" t="str">
        <f>VLOOKUP(A5631,Lists!B:C,2,FALSE)</f>
        <v>HND001</v>
      </c>
      <c r="C5631" s="288" t="str">
        <f>VLOOKUP(A5631,Lists!B:D,3,FALSE)</f>
        <v>HND</v>
      </c>
      <c r="D5631" s="289" t="s">
        <v>5111</v>
      </c>
      <c r="E5631" s="289">
        <v>1081000</v>
      </c>
      <c r="F5631" s="289" t="s">
        <v>1842</v>
      </c>
      <c r="G5631" s="289" t="s">
        <v>731</v>
      </c>
      <c r="H5631" s="278">
        <f t="shared" si="174"/>
        <v>2</v>
      </c>
      <c r="I5631" s="252" t="s">
        <v>1875</v>
      </c>
      <c r="J5631" s="289" t="s">
        <v>4339</v>
      </c>
      <c r="K5631" s="278" t="str">
        <f t="shared" si="175"/>
        <v>HND001Stressed humanitarian conditions - Level 2</v>
      </c>
      <c r="L5631" s="290">
        <v>43581</v>
      </c>
      <c r="M5631" s="290" t="s">
        <v>3249</v>
      </c>
    </row>
    <row r="5632" spans="1:13" s="269" customFormat="1" ht="15.5" hidden="1" thickTop="1" thickBot="1" x14ac:dyDescent="0.4">
      <c r="A5632" s="283" t="s">
        <v>2962</v>
      </c>
      <c r="B5632" s="284" t="str">
        <f>VLOOKUP(A5632,Lists!B:C,2,FALSE)</f>
        <v>HND001</v>
      </c>
      <c r="C5632" s="284" t="str">
        <f>VLOOKUP(A5632,Lists!B:D,3,FALSE)</f>
        <v>HND</v>
      </c>
      <c r="D5632" s="285" t="s">
        <v>5112</v>
      </c>
      <c r="E5632" s="285">
        <v>239000</v>
      </c>
      <c r="F5632" s="285" t="s">
        <v>1842</v>
      </c>
      <c r="G5632" s="285" t="s">
        <v>732</v>
      </c>
      <c r="H5632" s="278">
        <f t="shared" si="174"/>
        <v>1</v>
      </c>
      <c r="I5632" s="251" t="s">
        <v>1875</v>
      </c>
      <c r="J5632" s="285" t="s">
        <v>4340</v>
      </c>
      <c r="K5632" s="278" t="str">
        <f t="shared" si="175"/>
        <v>HND001Moderate humanitarian conditions - Level 3</v>
      </c>
      <c r="L5632" s="286">
        <v>43581</v>
      </c>
      <c r="M5632" s="286" t="s">
        <v>3249</v>
      </c>
    </row>
    <row r="5633" spans="1:13" s="269" customFormat="1" ht="15.5" hidden="1" thickTop="1" thickBot="1" x14ac:dyDescent="0.4">
      <c r="A5633" s="287" t="s">
        <v>2962</v>
      </c>
      <c r="B5633" s="288" t="str">
        <f>VLOOKUP(A5633,Lists!B:C,2,FALSE)</f>
        <v>HND001</v>
      </c>
      <c r="C5633" s="288" t="str">
        <f>VLOOKUP(A5633,Lists!B:D,3,FALSE)</f>
        <v>HND</v>
      </c>
      <c r="D5633" s="289" t="s">
        <v>5113</v>
      </c>
      <c r="E5633" s="289">
        <v>63000</v>
      </c>
      <c r="F5633" s="289" t="s">
        <v>1842</v>
      </c>
      <c r="G5633" s="289" t="s">
        <v>732</v>
      </c>
      <c r="H5633" s="278">
        <f t="shared" si="174"/>
        <v>1</v>
      </c>
      <c r="I5633" s="252" t="s">
        <v>1875</v>
      </c>
      <c r="J5633" s="289" t="s">
        <v>4341</v>
      </c>
      <c r="K5633" s="278" t="str">
        <f t="shared" si="175"/>
        <v>HND001Severe humanitarian conditions - Level 4</v>
      </c>
      <c r="L5633" s="290">
        <v>43581</v>
      </c>
      <c r="M5633" s="290" t="s">
        <v>3249</v>
      </c>
    </row>
    <row r="5634" spans="1:13" s="269" customFormat="1" ht="15.5" hidden="1" thickTop="1" thickBot="1" x14ac:dyDescent="0.4">
      <c r="A5634" s="283" t="s">
        <v>2972</v>
      </c>
      <c r="B5634" s="284" t="str">
        <f>VLOOKUP(A5634,Lists!B:C,2,FALSE)</f>
        <v>NIC001</v>
      </c>
      <c r="C5634" s="284" t="str">
        <f>VLOOKUP(A5634,Lists!B:D,3,FALSE)</f>
        <v>NIC</v>
      </c>
      <c r="D5634" s="285" t="s">
        <v>5111</v>
      </c>
      <c r="E5634" s="285">
        <v>417000</v>
      </c>
      <c r="F5634" s="285" t="s">
        <v>858</v>
      </c>
      <c r="G5634" s="285" t="s">
        <v>731</v>
      </c>
      <c r="H5634" s="278">
        <f t="shared" ref="H5634:H5697" si="176">IF(G5634="x","x",IF(G5634="Low",3,IF(G5634="Medium",2,IF(G5634="High",1,FALSE))))</f>
        <v>2</v>
      </c>
      <c r="I5634" s="251" t="s">
        <v>859</v>
      </c>
      <c r="J5634" s="285" t="s">
        <v>4342</v>
      </c>
      <c r="K5634" s="278" t="str">
        <f t="shared" ref="K5634:K5697" si="177">B5634&amp;""&amp;D5634</f>
        <v>NIC001Stressed humanitarian conditions - Level 2</v>
      </c>
      <c r="L5634" s="286">
        <v>43581</v>
      </c>
      <c r="M5634" s="286" t="s">
        <v>3249</v>
      </c>
    </row>
    <row r="5635" spans="1:13" s="269" customFormat="1" ht="15.5" hidden="1" thickTop="1" thickBot="1" x14ac:dyDescent="0.4">
      <c r="A5635" s="287" t="s">
        <v>2972</v>
      </c>
      <c r="B5635" s="288" t="str">
        <f>VLOOKUP(A5635,Lists!B:C,2,FALSE)</f>
        <v>NIC001</v>
      </c>
      <c r="C5635" s="288" t="str">
        <f>VLOOKUP(A5635,Lists!B:D,3,FALSE)</f>
        <v>NIC</v>
      </c>
      <c r="D5635" s="289" t="s">
        <v>5110</v>
      </c>
      <c r="E5635" s="289">
        <v>5493803</v>
      </c>
      <c r="F5635" s="289" t="s">
        <v>4343</v>
      </c>
      <c r="G5635" s="289" t="s">
        <v>731</v>
      </c>
      <c r="H5635" s="278">
        <f t="shared" si="176"/>
        <v>2</v>
      </c>
      <c r="I5635" s="252" t="s">
        <v>857</v>
      </c>
      <c r="J5635" s="289" t="s">
        <v>4344</v>
      </c>
      <c r="K5635" s="278" t="str">
        <f t="shared" si="177"/>
        <v>NIC001Minimal humanitarian conditions - Level 1</v>
      </c>
      <c r="L5635" s="290">
        <v>43581</v>
      </c>
      <c r="M5635" s="290" t="s">
        <v>3249</v>
      </c>
    </row>
    <row r="5636" spans="1:13" s="269" customFormat="1" ht="15.5" hidden="1" thickTop="1" thickBot="1" x14ac:dyDescent="0.4">
      <c r="A5636" s="283" t="s">
        <v>2957</v>
      </c>
      <c r="B5636" s="284" t="str">
        <f>VLOOKUP(A5636,Lists!B:C,2,FALSE)</f>
        <v>SLV001</v>
      </c>
      <c r="C5636" s="284" t="str">
        <f>VLOOKUP(A5636,Lists!B:D,3,FALSE)</f>
        <v>SLV</v>
      </c>
      <c r="D5636" s="285" t="s">
        <v>5110</v>
      </c>
      <c r="E5636" s="285">
        <v>3971969</v>
      </c>
      <c r="F5636" s="285" t="s">
        <v>4336</v>
      </c>
      <c r="G5636" s="285" t="s">
        <v>730</v>
      </c>
      <c r="H5636" s="278">
        <f t="shared" si="176"/>
        <v>3</v>
      </c>
      <c r="I5636" s="251" t="s">
        <v>4337</v>
      </c>
      <c r="J5636" s="285" t="s">
        <v>4338</v>
      </c>
      <c r="K5636" s="278" t="str">
        <f t="shared" si="177"/>
        <v>SLV001Minimal humanitarian conditions - Level 1</v>
      </c>
      <c r="L5636" s="286">
        <v>43581</v>
      </c>
      <c r="M5636" s="286" t="s">
        <v>3249</v>
      </c>
    </row>
    <row r="5637" spans="1:13" s="269" customFormat="1" ht="15.5" hidden="1" thickTop="1" thickBot="1" x14ac:dyDescent="0.4">
      <c r="A5637" s="287" t="s">
        <v>2957</v>
      </c>
      <c r="B5637" s="288" t="str">
        <f>VLOOKUP(A5637,Lists!B:C,2,FALSE)</f>
        <v>SLV001</v>
      </c>
      <c r="C5637" s="288" t="str">
        <f>VLOOKUP(A5637,Lists!B:D,3,FALSE)</f>
        <v>SLV</v>
      </c>
      <c r="D5637" s="289" t="s">
        <v>5111</v>
      </c>
      <c r="E5637" s="289">
        <v>1081000</v>
      </c>
      <c r="F5637" s="289" t="s">
        <v>1842</v>
      </c>
      <c r="G5637" s="289" t="s">
        <v>731</v>
      </c>
      <c r="H5637" s="278">
        <f t="shared" si="176"/>
        <v>2</v>
      </c>
      <c r="I5637" s="252" t="s">
        <v>1875</v>
      </c>
      <c r="J5637" s="289" t="s">
        <v>4339</v>
      </c>
      <c r="K5637" s="278" t="str">
        <f t="shared" si="177"/>
        <v>SLV001Stressed humanitarian conditions - Level 2</v>
      </c>
      <c r="L5637" s="290">
        <v>43581</v>
      </c>
      <c r="M5637" s="290" t="s">
        <v>3249</v>
      </c>
    </row>
    <row r="5638" spans="1:13" s="269" customFormat="1" ht="15.5" hidden="1" thickTop="1" thickBot="1" x14ac:dyDescent="0.4">
      <c r="A5638" s="283" t="s">
        <v>2957</v>
      </c>
      <c r="B5638" s="284" t="str">
        <f>VLOOKUP(A5638,Lists!B:C,2,FALSE)</f>
        <v>SLV001</v>
      </c>
      <c r="C5638" s="284" t="str">
        <f>VLOOKUP(A5638,Lists!B:D,3,FALSE)</f>
        <v>SLV</v>
      </c>
      <c r="D5638" s="285" t="s">
        <v>5112</v>
      </c>
      <c r="E5638" s="285">
        <v>239000</v>
      </c>
      <c r="F5638" s="285" t="s">
        <v>1842</v>
      </c>
      <c r="G5638" s="285" t="s">
        <v>731</v>
      </c>
      <c r="H5638" s="278">
        <f t="shared" si="176"/>
        <v>2</v>
      </c>
      <c r="I5638" s="251" t="s">
        <v>1875</v>
      </c>
      <c r="J5638" s="285" t="s">
        <v>4340</v>
      </c>
      <c r="K5638" s="278" t="str">
        <f t="shared" si="177"/>
        <v>SLV001Moderate humanitarian conditions - Level 3</v>
      </c>
      <c r="L5638" s="286">
        <v>43581</v>
      </c>
      <c r="M5638" s="286" t="s">
        <v>3249</v>
      </c>
    </row>
    <row r="5639" spans="1:13" s="269" customFormat="1" ht="15.5" hidden="1" thickTop="1" thickBot="1" x14ac:dyDescent="0.4">
      <c r="A5639" s="287" t="s">
        <v>2957</v>
      </c>
      <c r="B5639" s="288" t="str">
        <f>VLOOKUP(A5639,Lists!B:C,2,FALSE)</f>
        <v>SLV001</v>
      </c>
      <c r="C5639" s="288" t="str">
        <f>VLOOKUP(A5639,Lists!B:D,3,FALSE)</f>
        <v>SLV</v>
      </c>
      <c r="D5639" s="289" t="s">
        <v>5113</v>
      </c>
      <c r="E5639" s="289">
        <v>63000</v>
      </c>
      <c r="F5639" s="289" t="s">
        <v>1842</v>
      </c>
      <c r="G5639" s="289" t="s">
        <v>731</v>
      </c>
      <c r="H5639" s="278">
        <f t="shared" si="176"/>
        <v>2</v>
      </c>
      <c r="I5639" s="252" t="s">
        <v>1875</v>
      </c>
      <c r="J5639" s="289" t="s">
        <v>4341</v>
      </c>
      <c r="K5639" s="278" t="str">
        <f t="shared" si="177"/>
        <v>SLV001Severe humanitarian conditions - Level 4</v>
      </c>
      <c r="L5639" s="290">
        <v>43581</v>
      </c>
      <c r="M5639" s="290" t="s">
        <v>3249</v>
      </c>
    </row>
    <row r="5640" spans="1:13" s="269" customFormat="1" ht="15.5" hidden="1" thickTop="1" thickBot="1" x14ac:dyDescent="0.4">
      <c r="A5640" s="283" t="s">
        <v>1252</v>
      </c>
      <c r="B5640" s="284" t="str">
        <f>VLOOKUP(A5640,Lists!B:C,2,FALSE)</f>
        <v>TCD003</v>
      </c>
      <c r="C5640" s="284" t="str">
        <f>VLOOKUP(A5640,Lists!B:D,3,FALSE)</f>
        <v>TCD</v>
      </c>
      <c r="D5640" s="285" t="s">
        <v>5110</v>
      </c>
      <c r="E5640" s="285">
        <v>0</v>
      </c>
      <c r="F5640" s="285" t="s">
        <v>2527</v>
      </c>
      <c r="G5640" s="285" t="s">
        <v>731</v>
      </c>
      <c r="H5640" s="278">
        <f t="shared" si="176"/>
        <v>2</v>
      </c>
      <c r="I5640" s="251" t="s">
        <v>2540</v>
      </c>
      <c r="J5640" s="285" t="s">
        <v>4171</v>
      </c>
      <c r="K5640" s="278" t="str">
        <f t="shared" si="177"/>
        <v>TCD003Minimal humanitarian conditions - Level 1</v>
      </c>
      <c r="L5640" s="286">
        <v>43582</v>
      </c>
      <c r="M5640" s="286" t="s">
        <v>3249</v>
      </c>
    </row>
    <row r="5641" spans="1:13" s="269" customFormat="1" ht="15.5" hidden="1" thickTop="1" thickBot="1" x14ac:dyDescent="0.4">
      <c r="A5641" s="287" t="s">
        <v>1252</v>
      </c>
      <c r="B5641" s="288" t="str">
        <f>VLOOKUP(A5641,Lists!B:C,2,FALSE)</f>
        <v>TCD003</v>
      </c>
      <c r="C5641" s="288" t="str">
        <f>VLOOKUP(A5641,Lists!B:D,3,FALSE)</f>
        <v>TCD</v>
      </c>
      <c r="D5641" s="289" t="s">
        <v>5111</v>
      </c>
      <c r="E5641" s="289">
        <v>183146</v>
      </c>
      <c r="F5641" s="289" t="s">
        <v>2527</v>
      </c>
      <c r="G5641" s="289" t="s">
        <v>731</v>
      </c>
      <c r="H5641" s="278">
        <f t="shared" si="176"/>
        <v>2</v>
      </c>
      <c r="I5641" s="252" t="s">
        <v>2540</v>
      </c>
      <c r="J5641" s="289" t="s">
        <v>4172</v>
      </c>
      <c r="K5641" s="278" t="str">
        <f t="shared" si="177"/>
        <v>TCD003Stressed humanitarian conditions - Level 2</v>
      </c>
      <c r="L5641" s="290">
        <v>43582</v>
      </c>
      <c r="M5641" s="290" t="s">
        <v>3249</v>
      </c>
    </row>
    <row r="5642" spans="1:13" s="269" customFormat="1" ht="15.5" hidden="1" thickTop="1" thickBot="1" x14ac:dyDescent="0.4">
      <c r="A5642" s="283" t="s">
        <v>1252</v>
      </c>
      <c r="B5642" s="284" t="str">
        <f>VLOOKUP(A5642,Lists!B:C,2,FALSE)</f>
        <v>TCD003</v>
      </c>
      <c r="C5642" s="284" t="str">
        <f>VLOOKUP(A5642,Lists!B:D,3,FALSE)</f>
        <v>TCD</v>
      </c>
      <c r="D5642" s="285" t="s">
        <v>5112</v>
      </c>
      <c r="E5642" s="285">
        <v>379757</v>
      </c>
      <c r="F5642" s="285" t="s">
        <v>2527</v>
      </c>
      <c r="G5642" s="285" t="s">
        <v>731</v>
      </c>
      <c r="H5642" s="278">
        <f t="shared" si="176"/>
        <v>2</v>
      </c>
      <c r="I5642" s="251" t="s">
        <v>2540</v>
      </c>
      <c r="J5642" s="285" t="s">
        <v>2543</v>
      </c>
      <c r="K5642" s="278" t="str">
        <f t="shared" si="177"/>
        <v>TCD003Moderate humanitarian conditions - Level 3</v>
      </c>
      <c r="L5642" s="286">
        <v>43582</v>
      </c>
      <c r="M5642" s="286" t="s">
        <v>3249</v>
      </c>
    </row>
    <row r="5643" spans="1:13" s="269" customFormat="1" ht="15.5" hidden="1" thickTop="1" thickBot="1" x14ac:dyDescent="0.4">
      <c r="A5643" s="287" t="s">
        <v>1252</v>
      </c>
      <c r="B5643" s="288" t="str">
        <f>VLOOKUP(A5643,Lists!B:C,2,FALSE)</f>
        <v>TCD003</v>
      </c>
      <c r="C5643" s="288" t="str">
        <f>VLOOKUP(A5643,Lists!B:D,3,FALSE)</f>
        <v>TCD</v>
      </c>
      <c r="D5643" s="289" t="s">
        <v>5113</v>
      </c>
      <c r="E5643" s="289">
        <v>106631</v>
      </c>
      <c r="F5643" s="289" t="s">
        <v>2527</v>
      </c>
      <c r="G5643" s="289" t="s">
        <v>731</v>
      </c>
      <c r="H5643" s="278">
        <f t="shared" si="176"/>
        <v>2</v>
      </c>
      <c r="I5643" s="252" t="s">
        <v>2540</v>
      </c>
      <c r="J5643" s="289" t="s">
        <v>2544</v>
      </c>
      <c r="K5643" s="278" t="str">
        <f t="shared" si="177"/>
        <v>TCD003Severe humanitarian conditions - Level 4</v>
      </c>
      <c r="L5643" s="290">
        <v>43582</v>
      </c>
      <c r="M5643" s="290" t="s">
        <v>3249</v>
      </c>
    </row>
    <row r="5644" spans="1:13" s="269" customFormat="1" ht="15.5" hidden="1" thickTop="1" thickBot="1" x14ac:dyDescent="0.4">
      <c r="A5644" s="283" t="s">
        <v>1252</v>
      </c>
      <c r="B5644" s="284" t="str">
        <f>VLOOKUP(A5644,Lists!B:C,2,FALSE)</f>
        <v>TCD003</v>
      </c>
      <c r="C5644" s="284" t="str">
        <f>VLOOKUP(A5644,Lists!B:D,3,FALSE)</f>
        <v>TCD</v>
      </c>
      <c r="D5644" s="285" t="s">
        <v>5114</v>
      </c>
      <c r="E5644" s="285">
        <v>0</v>
      </c>
      <c r="F5644" s="285" t="s">
        <v>2527</v>
      </c>
      <c r="G5644" s="285" t="s">
        <v>731</v>
      </c>
      <c r="H5644" s="278">
        <f t="shared" si="176"/>
        <v>2</v>
      </c>
      <c r="I5644" s="251" t="s">
        <v>2540</v>
      </c>
      <c r="J5644" s="285" t="s">
        <v>2542</v>
      </c>
      <c r="K5644" s="278" t="str">
        <f t="shared" si="177"/>
        <v>TCD003Extreme humanitarian conditions - Level 5</v>
      </c>
      <c r="L5644" s="286">
        <v>43582</v>
      </c>
      <c r="M5644" s="286" t="s">
        <v>3249</v>
      </c>
    </row>
    <row r="5645" spans="1:13" s="269" customFormat="1" ht="15.5" hidden="1" thickTop="1" thickBot="1" x14ac:dyDescent="0.4">
      <c r="A5645" s="287" t="s">
        <v>1254</v>
      </c>
      <c r="B5645" s="288" t="str">
        <f>VLOOKUP(A5645,Lists!B:C,2,FALSE)</f>
        <v>TCD005</v>
      </c>
      <c r="C5645" s="288" t="str">
        <f>VLOOKUP(A5645,Lists!B:D,3,FALSE)</f>
        <v>TCD</v>
      </c>
      <c r="D5645" s="289" t="s">
        <v>752</v>
      </c>
      <c r="E5645" s="289">
        <v>942573</v>
      </c>
      <c r="F5645" s="289" t="s">
        <v>2527</v>
      </c>
      <c r="G5645" s="289" t="s">
        <v>731</v>
      </c>
      <c r="H5645" s="278">
        <f t="shared" si="176"/>
        <v>2</v>
      </c>
      <c r="I5645" s="252" t="s">
        <v>2552</v>
      </c>
      <c r="J5645" s="289" t="s">
        <v>4176</v>
      </c>
      <c r="K5645" s="278" t="str">
        <f t="shared" si="177"/>
        <v>TCD005People in Need</v>
      </c>
      <c r="L5645" s="290">
        <v>43582</v>
      </c>
      <c r="M5645" s="290" t="s">
        <v>3249</v>
      </c>
    </row>
    <row r="5646" spans="1:13" s="269" customFormat="1" ht="15.5" hidden="1" thickTop="1" thickBot="1" x14ac:dyDescent="0.4">
      <c r="A5646" s="283" t="s">
        <v>1254</v>
      </c>
      <c r="B5646" s="284" t="str">
        <f>VLOOKUP(A5646,Lists!B:C,2,FALSE)</f>
        <v>TCD005</v>
      </c>
      <c r="C5646" s="284" t="str">
        <f>VLOOKUP(A5646,Lists!B:D,3,FALSE)</f>
        <v>TCD</v>
      </c>
      <c r="D5646" s="285" t="s">
        <v>5110</v>
      </c>
      <c r="E5646" s="285">
        <v>1515222</v>
      </c>
      <c r="F5646" s="285" t="s">
        <v>2527</v>
      </c>
      <c r="G5646" s="285" t="s">
        <v>731</v>
      </c>
      <c r="H5646" s="278">
        <f t="shared" si="176"/>
        <v>2</v>
      </c>
      <c r="I5646" s="251" t="s">
        <v>2552</v>
      </c>
      <c r="J5646" s="285" t="s">
        <v>2555</v>
      </c>
      <c r="K5646" s="278" t="str">
        <f t="shared" si="177"/>
        <v>TCD005Minimal humanitarian conditions - Level 1</v>
      </c>
      <c r="L5646" s="286">
        <v>43582</v>
      </c>
      <c r="M5646" s="286" t="s">
        <v>3249</v>
      </c>
    </row>
    <row r="5647" spans="1:13" s="269" customFormat="1" ht="15.5" hidden="1" thickTop="1" thickBot="1" x14ac:dyDescent="0.4">
      <c r="A5647" s="287" t="s">
        <v>1254</v>
      </c>
      <c r="B5647" s="288" t="str">
        <f>VLOOKUP(A5647,Lists!B:C,2,FALSE)</f>
        <v>TCD005</v>
      </c>
      <c r="C5647" s="288" t="str">
        <f>VLOOKUP(A5647,Lists!B:D,3,FALSE)</f>
        <v>TCD</v>
      </c>
      <c r="D5647" s="289" t="s">
        <v>5111</v>
      </c>
      <c r="E5647" s="289">
        <v>0</v>
      </c>
      <c r="F5647" s="289" t="s">
        <v>2527</v>
      </c>
      <c r="G5647" s="289" t="s">
        <v>731</v>
      </c>
      <c r="H5647" s="278">
        <f t="shared" si="176"/>
        <v>2</v>
      </c>
      <c r="I5647" s="252" t="s">
        <v>2552</v>
      </c>
      <c r="J5647" s="289" t="s">
        <v>4162</v>
      </c>
      <c r="K5647" s="278" t="str">
        <f t="shared" si="177"/>
        <v>TCD005Stressed humanitarian conditions - Level 2</v>
      </c>
      <c r="L5647" s="290">
        <v>43582</v>
      </c>
      <c r="M5647" s="290" t="s">
        <v>3249</v>
      </c>
    </row>
    <row r="5648" spans="1:13" s="269" customFormat="1" ht="15.5" hidden="1" thickTop="1" thickBot="1" x14ac:dyDescent="0.4">
      <c r="A5648" s="283" t="s">
        <v>1254</v>
      </c>
      <c r="B5648" s="284" t="str">
        <f>VLOOKUP(A5648,Lists!B:C,2,FALSE)</f>
        <v>TCD005</v>
      </c>
      <c r="C5648" s="284" t="str">
        <f>VLOOKUP(A5648,Lists!B:D,3,FALSE)</f>
        <v>TCD</v>
      </c>
      <c r="D5648" s="285" t="s">
        <v>5112</v>
      </c>
      <c r="E5648" s="285">
        <v>470780</v>
      </c>
      <c r="F5648" s="285" t="s">
        <v>2527</v>
      </c>
      <c r="G5648" s="285" t="s">
        <v>731</v>
      </c>
      <c r="H5648" s="278">
        <f t="shared" si="176"/>
        <v>2</v>
      </c>
      <c r="I5648" s="251" t="s">
        <v>2552</v>
      </c>
      <c r="J5648" s="285" t="s">
        <v>2642</v>
      </c>
      <c r="K5648" s="278" t="str">
        <f t="shared" si="177"/>
        <v>TCD005Moderate humanitarian conditions - Level 3</v>
      </c>
      <c r="L5648" s="286">
        <v>43582</v>
      </c>
      <c r="M5648" s="286" t="s">
        <v>3249</v>
      </c>
    </row>
    <row r="5649" spans="1:13" s="269" customFormat="1" ht="15.5" hidden="1" thickTop="1" thickBot="1" x14ac:dyDescent="0.4">
      <c r="A5649" s="287" t="s">
        <v>1254</v>
      </c>
      <c r="B5649" s="288" t="str">
        <f>VLOOKUP(A5649,Lists!B:C,2,FALSE)</f>
        <v>TCD005</v>
      </c>
      <c r="C5649" s="288" t="str">
        <f>VLOOKUP(A5649,Lists!B:D,3,FALSE)</f>
        <v>TCD</v>
      </c>
      <c r="D5649" s="289" t="s">
        <v>5113</v>
      </c>
      <c r="E5649" s="289">
        <v>471793</v>
      </c>
      <c r="F5649" s="289" t="s">
        <v>2527</v>
      </c>
      <c r="G5649" s="289" t="s">
        <v>731</v>
      </c>
      <c r="H5649" s="278">
        <f t="shared" si="176"/>
        <v>2</v>
      </c>
      <c r="I5649" s="252" t="s">
        <v>2552</v>
      </c>
      <c r="J5649" s="289" t="s">
        <v>4177</v>
      </c>
      <c r="K5649" s="278" t="str">
        <f t="shared" si="177"/>
        <v>TCD005Severe humanitarian conditions - Level 4</v>
      </c>
      <c r="L5649" s="290">
        <v>43582</v>
      </c>
      <c r="M5649" s="290" t="s">
        <v>3249</v>
      </c>
    </row>
    <row r="5650" spans="1:13" s="269" customFormat="1" ht="15.5" hidden="1" thickTop="1" thickBot="1" x14ac:dyDescent="0.4">
      <c r="A5650" s="283" t="s">
        <v>1254</v>
      </c>
      <c r="B5650" s="284" t="str">
        <f>VLOOKUP(A5650,Lists!B:C,2,FALSE)</f>
        <v>TCD005</v>
      </c>
      <c r="C5650" s="284" t="str">
        <f>VLOOKUP(A5650,Lists!B:D,3,FALSE)</f>
        <v>TCD</v>
      </c>
      <c r="D5650" s="285" t="s">
        <v>5114</v>
      </c>
      <c r="E5650" s="285">
        <v>0</v>
      </c>
      <c r="F5650" s="285" t="s">
        <v>2527</v>
      </c>
      <c r="G5650" s="285" t="s">
        <v>731</v>
      </c>
      <c r="H5650" s="278">
        <f t="shared" si="176"/>
        <v>2</v>
      </c>
      <c r="I5650" s="251" t="s">
        <v>2552</v>
      </c>
      <c r="J5650" s="285" t="s">
        <v>2634</v>
      </c>
      <c r="K5650" s="278" t="str">
        <f t="shared" si="177"/>
        <v>TCD005Extreme humanitarian conditions - Level 5</v>
      </c>
      <c r="L5650" s="286">
        <v>43582</v>
      </c>
      <c r="M5650" s="286" t="s">
        <v>3249</v>
      </c>
    </row>
    <row r="5651" spans="1:13" s="269" customFormat="1" ht="15.5" hidden="1" thickTop="1" thickBot="1" x14ac:dyDescent="0.4">
      <c r="A5651" s="287" t="s">
        <v>786</v>
      </c>
      <c r="B5651" s="288" t="str">
        <f>VLOOKUP(A5651,Lists!B:C,2,FALSE)</f>
        <v>MMR002</v>
      </c>
      <c r="C5651" s="288" t="str">
        <f>VLOOKUP(A5651,Lists!B:D,3,FALSE)</f>
        <v>MMR</v>
      </c>
      <c r="D5651" s="289" t="s">
        <v>522</v>
      </c>
      <c r="E5651" s="289">
        <v>52195093</v>
      </c>
      <c r="F5651" s="289" t="s">
        <v>4345</v>
      </c>
      <c r="G5651" s="289" t="s">
        <v>731</v>
      </c>
      <c r="H5651" s="278">
        <f t="shared" si="176"/>
        <v>2</v>
      </c>
      <c r="I5651" s="252" t="s">
        <v>4346</v>
      </c>
      <c r="J5651" s="289" t="s">
        <v>446</v>
      </c>
      <c r="K5651" s="278" t="str">
        <f t="shared" si="177"/>
        <v>MMR002Total population</v>
      </c>
      <c r="L5651" s="290">
        <v>43583</v>
      </c>
      <c r="M5651" s="290" t="s">
        <v>3249</v>
      </c>
    </row>
    <row r="5652" spans="1:13" s="269" customFormat="1" ht="15.5" thickTop="1" thickBot="1" x14ac:dyDescent="0.4">
      <c r="A5652" s="283" t="s">
        <v>786</v>
      </c>
      <c r="B5652" s="284" t="str">
        <f>VLOOKUP(A5652,Lists!B:C,2,FALSE)</f>
        <v>MMR002</v>
      </c>
      <c r="C5652" s="284" t="str">
        <f>VLOOKUP(A5652,Lists!B:D,3,FALSE)</f>
        <v>MMR</v>
      </c>
      <c r="D5652" s="285" t="s">
        <v>666</v>
      </c>
      <c r="E5652" s="285">
        <v>1148393</v>
      </c>
      <c r="F5652" s="285" t="s">
        <v>4347</v>
      </c>
      <c r="G5652" s="285" t="s">
        <v>731</v>
      </c>
      <c r="H5652" s="278">
        <f t="shared" si="176"/>
        <v>2</v>
      </c>
      <c r="I5652" s="251" t="s">
        <v>4346</v>
      </c>
      <c r="J5652" s="285" t="s">
        <v>446</v>
      </c>
      <c r="K5652" s="278" t="str">
        <f t="shared" si="177"/>
        <v>MMR002People displaced</v>
      </c>
      <c r="L5652" s="286">
        <v>43583</v>
      </c>
      <c r="M5652" s="286" t="s">
        <v>3249</v>
      </c>
    </row>
    <row r="5653" spans="1:13" s="269" customFormat="1" ht="15.5" hidden="1" thickTop="1" thickBot="1" x14ac:dyDescent="0.4">
      <c r="A5653" s="287" t="s">
        <v>786</v>
      </c>
      <c r="B5653" s="288" t="str">
        <f>VLOOKUP(A5653,Lists!B:C,2,FALSE)</f>
        <v>MMR002</v>
      </c>
      <c r="C5653" s="288" t="str">
        <f>VLOOKUP(A5653,Lists!B:D,3,FALSE)</f>
        <v>MMR</v>
      </c>
      <c r="D5653" s="289" t="s">
        <v>5110</v>
      </c>
      <c r="E5653" s="289">
        <v>2549965</v>
      </c>
      <c r="F5653" s="289"/>
      <c r="G5653" s="289" t="s">
        <v>731</v>
      </c>
      <c r="H5653" s="278">
        <f t="shared" si="176"/>
        <v>2</v>
      </c>
      <c r="I5653" s="252"/>
      <c r="J5653" s="289" t="s">
        <v>4348</v>
      </c>
      <c r="K5653" s="278" t="str">
        <f t="shared" si="177"/>
        <v>MMR002Minimal humanitarian conditions - Level 1</v>
      </c>
      <c r="L5653" s="290">
        <v>43583</v>
      </c>
      <c r="M5653" s="290" t="s">
        <v>3249</v>
      </c>
    </row>
    <row r="5654" spans="1:13" s="269" customFormat="1" ht="15.5" hidden="1" thickTop="1" thickBot="1" x14ac:dyDescent="0.4">
      <c r="A5654" s="283" t="s">
        <v>786</v>
      </c>
      <c r="B5654" s="284" t="str">
        <f>VLOOKUP(A5654,Lists!B:C,2,FALSE)</f>
        <v>MMR002</v>
      </c>
      <c r="C5654" s="284" t="str">
        <f>VLOOKUP(A5654,Lists!B:D,3,FALSE)</f>
        <v>MMR</v>
      </c>
      <c r="D5654" s="285" t="s">
        <v>5111</v>
      </c>
      <c r="E5654" s="285">
        <v>519837</v>
      </c>
      <c r="F5654" s="285"/>
      <c r="G5654" s="285" t="s">
        <v>731</v>
      </c>
      <c r="H5654" s="278">
        <f t="shared" si="176"/>
        <v>2</v>
      </c>
      <c r="I5654" s="251"/>
      <c r="J5654" s="285" t="s">
        <v>4349</v>
      </c>
      <c r="K5654" s="278" t="str">
        <f t="shared" si="177"/>
        <v>MMR002Stressed humanitarian conditions - Level 2</v>
      </c>
      <c r="L5654" s="286">
        <v>43583</v>
      </c>
      <c r="M5654" s="286" t="s">
        <v>3249</v>
      </c>
    </row>
    <row r="5655" spans="1:13" s="269" customFormat="1" ht="15.5" hidden="1" thickTop="1" thickBot="1" x14ac:dyDescent="0.4">
      <c r="A5655" s="287" t="s">
        <v>786</v>
      </c>
      <c r="B5655" s="288" t="str">
        <f>VLOOKUP(A5655,Lists!B:C,2,FALSE)</f>
        <v>MMR002</v>
      </c>
      <c r="C5655" s="288" t="str">
        <f>VLOOKUP(A5655,Lists!B:D,3,FALSE)</f>
        <v>MMR</v>
      </c>
      <c r="D5655" s="289" t="s">
        <v>5112</v>
      </c>
      <c r="E5655" s="289">
        <v>391005</v>
      </c>
      <c r="F5655" s="289"/>
      <c r="G5655" s="289" t="s">
        <v>731</v>
      </c>
      <c r="H5655" s="278">
        <f t="shared" si="176"/>
        <v>2</v>
      </c>
      <c r="I5655" s="252"/>
      <c r="J5655" s="289" t="s">
        <v>4350</v>
      </c>
      <c r="K5655" s="278" t="str">
        <f t="shared" si="177"/>
        <v>MMR002Moderate humanitarian conditions - Level 3</v>
      </c>
      <c r="L5655" s="290">
        <v>43583</v>
      </c>
      <c r="M5655" s="290" t="s">
        <v>3249</v>
      </c>
    </row>
    <row r="5656" spans="1:13" s="269" customFormat="1" ht="15.5" hidden="1" thickTop="1" thickBot="1" x14ac:dyDescent="0.4">
      <c r="A5656" s="283" t="s">
        <v>786</v>
      </c>
      <c r="B5656" s="284" t="str">
        <f>VLOOKUP(A5656,Lists!B:C,2,FALSE)</f>
        <v>MMR002</v>
      </c>
      <c r="C5656" s="284" t="str">
        <f>VLOOKUP(A5656,Lists!B:D,3,FALSE)</f>
        <v>MMR</v>
      </c>
      <c r="D5656" s="285" t="s">
        <v>5113</v>
      </c>
      <c r="E5656" s="285">
        <v>324000</v>
      </c>
      <c r="F5656" s="285"/>
      <c r="G5656" s="285" t="s">
        <v>731</v>
      </c>
      <c r="H5656" s="278">
        <f t="shared" si="176"/>
        <v>2</v>
      </c>
      <c r="I5656" s="251"/>
      <c r="J5656" s="285" t="s">
        <v>4350</v>
      </c>
      <c r="K5656" s="278" t="str">
        <f t="shared" si="177"/>
        <v>MMR002Severe humanitarian conditions - Level 4</v>
      </c>
      <c r="L5656" s="286">
        <v>43583</v>
      </c>
      <c r="M5656" s="286" t="s">
        <v>3249</v>
      </c>
    </row>
    <row r="5657" spans="1:13" s="269" customFormat="1" ht="15.5" hidden="1" thickTop="1" thickBot="1" x14ac:dyDescent="0.4">
      <c r="A5657" s="287" t="s">
        <v>786</v>
      </c>
      <c r="B5657" s="288" t="str">
        <f>VLOOKUP(A5657,Lists!B:C,2,FALSE)</f>
        <v>MMR002</v>
      </c>
      <c r="C5657" s="288" t="str">
        <f>VLOOKUP(A5657,Lists!B:D,3,FALSE)</f>
        <v>MMR</v>
      </c>
      <c r="D5657" s="289" t="s">
        <v>5114</v>
      </c>
      <c r="E5657" s="289">
        <v>0</v>
      </c>
      <c r="F5657" s="289"/>
      <c r="G5657" s="289" t="s">
        <v>731</v>
      </c>
      <c r="H5657" s="278">
        <f t="shared" si="176"/>
        <v>2</v>
      </c>
      <c r="I5657" s="252"/>
      <c r="J5657" s="289" t="s">
        <v>4350</v>
      </c>
      <c r="K5657" s="278" t="str">
        <f t="shared" si="177"/>
        <v>MMR002Extreme humanitarian conditions - Level 5</v>
      </c>
      <c r="L5657" s="290">
        <v>43583</v>
      </c>
      <c r="M5657" s="290" t="s">
        <v>3249</v>
      </c>
    </row>
    <row r="5658" spans="1:13" s="269" customFormat="1" ht="15.5" hidden="1" thickTop="1" thickBot="1" x14ac:dyDescent="0.4">
      <c r="A5658" s="283" t="s">
        <v>786</v>
      </c>
      <c r="B5658" s="284" t="str">
        <f>VLOOKUP(A5658,Lists!B:C,2,FALSE)</f>
        <v>MMR002</v>
      </c>
      <c r="C5658" s="284" t="str">
        <f>VLOOKUP(A5658,Lists!B:D,3,FALSE)</f>
        <v>MMR</v>
      </c>
      <c r="D5658" s="285" t="s">
        <v>737</v>
      </c>
      <c r="E5658" s="285">
        <v>3784807</v>
      </c>
      <c r="F5658" s="285"/>
      <c r="G5658" s="285" t="s">
        <v>731</v>
      </c>
      <c r="H5658" s="278">
        <f t="shared" si="176"/>
        <v>2</v>
      </c>
      <c r="I5658" s="251"/>
      <c r="J5658" s="285"/>
      <c r="K5658" s="278" t="str">
        <f t="shared" si="177"/>
        <v>MMR002People exposed</v>
      </c>
      <c r="L5658" s="286">
        <v>43583</v>
      </c>
      <c r="M5658" s="286" t="s">
        <v>3249</v>
      </c>
    </row>
    <row r="5659" spans="1:13" s="269" customFormat="1" ht="15.5" hidden="1" thickTop="1" thickBot="1" x14ac:dyDescent="0.4">
      <c r="A5659" s="287" t="s">
        <v>786</v>
      </c>
      <c r="B5659" s="288" t="str">
        <f>VLOOKUP(A5659,Lists!B:C,2,FALSE)</f>
        <v>MMR002</v>
      </c>
      <c r="C5659" s="288" t="str">
        <f>VLOOKUP(A5659,Lists!B:D,3,FALSE)</f>
        <v>MMR</v>
      </c>
      <c r="D5659" s="289" t="s">
        <v>533</v>
      </c>
      <c r="E5659" s="289">
        <v>1234842</v>
      </c>
      <c r="F5659" s="289"/>
      <c r="G5659" s="289" t="s">
        <v>731</v>
      </c>
      <c r="H5659" s="278">
        <f t="shared" si="176"/>
        <v>2</v>
      </c>
      <c r="I5659" s="252"/>
      <c r="J5659" s="289"/>
      <c r="K5659" s="278" t="str">
        <f t="shared" si="177"/>
        <v>MMR002People affected</v>
      </c>
      <c r="L5659" s="290">
        <v>43583</v>
      </c>
      <c r="M5659" s="290" t="s">
        <v>3249</v>
      </c>
    </row>
    <row r="5660" spans="1:13" s="269" customFormat="1" ht="15.5" hidden="1" thickTop="1" thickBot="1" x14ac:dyDescent="0.4">
      <c r="A5660" s="283" t="s">
        <v>786</v>
      </c>
      <c r="B5660" s="284" t="str">
        <f>VLOOKUP(A5660,Lists!B:C,2,FALSE)</f>
        <v>MMR002</v>
      </c>
      <c r="C5660" s="284" t="str">
        <f>VLOOKUP(A5660,Lists!B:D,3,FALSE)</f>
        <v>MMR</v>
      </c>
      <c r="D5660" s="285" t="s">
        <v>5029</v>
      </c>
      <c r="E5660" s="285">
        <v>224</v>
      </c>
      <c r="F5660" s="285" t="s">
        <v>4351</v>
      </c>
      <c r="G5660" s="285" t="s">
        <v>731</v>
      </c>
      <c r="H5660" s="278">
        <f t="shared" si="176"/>
        <v>2</v>
      </c>
      <c r="I5660" s="251"/>
      <c r="J5660" s="285"/>
      <c r="K5660" s="278" t="str">
        <f t="shared" si="177"/>
        <v>MMR002Fatalities reported</v>
      </c>
      <c r="L5660" s="286">
        <v>43583</v>
      </c>
      <c r="M5660" s="286" t="s">
        <v>3249</v>
      </c>
    </row>
    <row r="5661" spans="1:13" s="269" customFormat="1" ht="15.5" hidden="1" thickTop="1" thickBot="1" x14ac:dyDescent="0.4">
      <c r="A5661" s="287" t="s">
        <v>786</v>
      </c>
      <c r="B5661" s="288" t="str">
        <f>VLOOKUP(A5661,Lists!B:C,2,FALSE)</f>
        <v>MMR002</v>
      </c>
      <c r="C5661" s="288" t="str">
        <f>VLOOKUP(A5661,Lists!B:D,3,FALSE)</f>
        <v>MMR</v>
      </c>
      <c r="D5661" s="289" t="s">
        <v>5115</v>
      </c>
      <c r="E5661" s="289">
        <v>320</v>
      </c>
      <c r="F5661" s="289" t="s">
        <v>4351</v>
      </c>
      <c r="G5661" s="289" t="s">
        <v>731</v>
      </c>
      <c r="H5661" s="278">
        <f t="shared" si="176"/>
        <v>2</v>
      </c>
      <c r="I5661" s="252"/>
      <c r="J5661" s="289"/>
      <c r="K5661" s="278" t="str">
        <f t="shared" si="177"/>
        <v>MMR002Fatalities in all crises</v>
      </c>
      <c r="L5661" s="290">
        <v>43583</v>
      </c>
      <c r="M5661" s="290" t="s">
        <v>3249</v>
      </c>
    </row>
    <row r="5662" spans="1:13" s="269" customFormat="1" ht="15.5" hidden="1" thickTop="1" thickBot="1" x14ac:dyDescent="0.4">
      <c r="A5662" s="283" t="s">
        <v>787</v>
      </c>
      <c r="B5662" s="284" t="str">
        <f>VLOOKUP(A5662,Lists!B:C,2,FALSE)</f>
        <v>MMR003</v>
      </c>
      <c r="C5662" s="284" t="str">
        <f>VLOOKUP(A5662,Lists!B:D,3,FALSE)</f>
        <v>MMR</v>
      </c>
      <c r="D5662" s="285" t="s">
        <v>522</v>
      </c>
      <c r="E5662" s="285">
        <v>52195093</v>
      </c>
      <c r="F5662" s="285" t="s">
        <v>4345</v>
      </c>
      <c r="G5662" s="285" t="s">
        <v>731</v>
      </c>
      <c r="H5662" s="278">
        <f t="shared" si="176"/>
        <v>2</v>
      </c>
      <c r="I5662" s="251" t="s">
        <v>4346</v>
      </c>
      <c r="J5662" s="285"/>
      <c r="K5662" s="278" t="str">
        <f t="shared" si="177"/>
        <v>MMR003Total population</v>
      </c>
      <c r="L5662" s="286">
        <v>43583</v>
      </c>
      <c r="M5662" s="286" t="s">
        <v>3249</v>
      </c>
    </row>
    <row r="5663" spans="1:13" s="269" customFormat="1" ht="15.5" thickTop="1" thickBot="1" x14ac:dyDescent="0.4">
      <c r="A5663" s="287" t="s">
        <v>787</v>
      </c>
      <c r="B5663" s="288" t="str">
        <f>VLOOKUP(A5663,Lists!B:C,2,FALSE)</f>
        <v>MMR003</v>
      </c>
      <c r="C5663" s="288" t="str">
        <f>VLOOKUP(A5663,Lists!B:D,3,FALSE)</f>
        <v>MMR</v>
      </c>
      <c r="D5663" s="289" t="s">
        <v>666</v>
      </c>
      <c r="E5663" s="289">
        <v>106401</v>
      </c>
      <c r="F5663" s="289"/>
      <c r="G5663" s="289" t="s">
        <v>731</v>
      </c>
      <c r="H5663" s="278">
        <f t="shared" si="176"/>
        <v>2</v>
      </c>
      <c r="I5663" s="252" t="s">
        <v>4352</v>
      </c>
      <c r="J5663" s="289"/>
      <c r="K5663" s="278" t="str">
        <f t="shared" si="177"/>
        <v>MMR003People displaced</v>
      </c>
      <c r="L5663" s="290">
        <v>43583</v>
      </c>
      <c r="M5663" s="290" t="s">
        <v>3249</v>
      </c>
    </row>
    <row r="5664" spans="1:13" s="269" customFormat="1" ht="15.5" hidden="1" thickTop="1" thickBot="1" x14ac:dyDescent="0.4">
      <c r="A5664" s="283" t="s">
        <v>787</v>
      </c>
      <c r="B5664" s="284" t="str">
        <f>VLOOKUP(A5664,Lists!B:C,2,FALSE)</f>
        <v>MMR003</v>
      </c>
      <c r="C5664" s="284" t="str">
        <f>VLOOKUP(A5664,Lists!B:D,3,FALSE)</f>
        <v>MMR</v>
      </c>
      <c r="D5664" s="285" t="s">
        <v>5029</v>
      </c>
      <c r="E5664" s="285">
        <v>65</v>
      </c>
      <c r="F5664" s="285" t="s">
        <v>4351</v>
      </c>
      <c r="G5664" s="285" t="s">
        <v>731</v>
      </c>
      <c r="H5664" s="278">
        <f t="shared" si="176"/>
        <v>2</v>
      </c>
      <c r="I5664" s="251"/>
      <c r="J5664" s="285"/>
      <c r="K5664" s="278" t="str">
        <f t="shared" si="177"/>
        <v>MMR003Fatalities reported</v>
      </c>
      <c r="L5664" s="286">
        <v>43583</v>
      </c>
      <c r="M5664" s="286" t="s">
        <v>3249</v>
      </c>
    </row>
    <row r="5665" spans="1:13" s="269" customFormat="1" ht="15.5" hidden="1" thickTop="1" thickBot="1" x14ac:dyDescent="0.4">
      <c r="A5665" s="287" t="s">
        <v>787</v>
      </c>
      <c r="B5665" s="288" t="str">
        <f>VLOOKUP(A5665,Lists!B:C,2,FALSE)</f>
        <v>MMR003</v>
      </c>
      <c r="C5665" s="288" t="str">
        <f>VLOOKUP(A5665,Lists!B:D,3,FALSE)</f>
        <v>MMR</v>
      </c>
      <c r="D5665" s="289" t="s">
        <v>5115</v>
      </c>
      <c r="E5665" s="289">
        <v>320</v>
      </c>
      <c r="F5665" s="289" t="s">
        <v>4351</v>
      </c>
      <c r="G5665" s="289" t="s">
        <v>731</v>
      </c>
      <c r="H5665" s="278">
        <f t="shared" si="176"/>
        <v>2</v>
      </c>
      <c r="I5665" s="252"/>
      <c r="J5665" s="289"/>
      <c r="K5665" s="278" t="str">
        <f t="shared" si="177"/>
        <v>MMR003Fatalities in all crises</v>
      </c>
      <c r="L5665" s="290">
        <v>43583</v>
      </c>
      <c r="M5665" s="290" t="s">
        <v>3249</v>
      </c>
    </row>
    <row r="5666" spans="1:13" s="269" customFormat="1" ht="15.5" hidden="1" thickTop="1" thickBot="1" x14ac:dyDescent="0.4">
      <c r="A5666" s="283" t="s">
        <v>787</v>
      </c>
      <c r="B5666" s="284" t="str">
        <f>VLOOKUP(A5666,Lists!B:C,2,FALSE)</f>
        <v>MMR003</v>
      </c>
      <c r="C5666" s="284" t="str">
        <f>VLOOKUP(A5666,Lists!B:D,3,FALSE)</f>
        <v>MMR</v>
      </c>
      <c r="D5666" s="285" t="s">
        <v>5110</v>
      </c>
      <c r="E5666" s="285">
        <v>3172878</v>
      </c>
      <c r="F5666" s="285"/>
      <c r="G5666" s="285" t="s">
        <v>731</v>
      </c>
      <c r="H5666" s="278">
        <f t="shared" si="176"/>
        <v>2</v>
      </c>
      <c r="I5666" s="251"/>
      <c r="J5666" s="285"/>
      <c r="K5666" s="278" t="str">
        <f t="shared" si="177"/>
        <v>MMR003Minimal humanitarian conditions - Level 1</v>
      </c>
      <c r="L5666" s="286">
        <v>43583</v>
      </c>
      <c r="M5666" s="286" t="s">
        <v>3249</v>
      </c>
    </row>
    <row r="5667" spans="1:13" s="269" customFormat="1" ht="15.5" hidden="1" thickTop="1" thickBot="1" x14ac:dyDescent="0.4">
      <c r="A5667" s="287" t="s">
        <v>787</v>
      </c>
      <c r="B5667" s="288" t="str">
        <f>VLOOKUP(A5667,Lists!B:C,2,FALSE)</f>
        <v>MMR003</v>
      </c>
      <c r="C5667" s="288" t="str">
        <f>VLOOKUP(A5667,Lists!B:D,3,FALSE)</f>
        <v>MMR</v>
      </c>
      <c r="D5667" s="289" t="s">
        <v>5111</v>
      </c>
      <c r="E5667" s="289">
        <v>2956832</v>
      </c>
      <c r="F5667" s="289"/>
      <c r="G5667" s="289" t="s">
        <v>731</v>
      </c>
      <c r="H5667" s="278">
        <f t="shared" si="176"/>
        <v>2</v>
      </c>
      <c r="I5667" s="252"/>
      <c r="J5667" s="289"/>
      <c r="K5667" s="278" t="str">
        <f t="shared" si="177"/>
        <v>MMR003Stressed humanitarian conditions - Level 2</v>
      </c>
      <c r="L5667" s="290">
        <v>43583</v>
      </c>
      <c r="M5667" s="290" t="s">
        <v>3249</v>
      </c>
    </row>
    <row r="5668" spans="1:13" s="269" customFormat="1" ht="15.5" hidden="1" thickTop="1" thickBot="1" x14ac:dyDescent="0.4">
      <c r="A5668" s="283" t="s">
        <v>787</v>
      </c>
      <c r="B5668" s="284" t="str">
        <f>VLOOKUP(A5668,Lists!B:C,2,FALSE)</f>
        <v>MMR003</v>
      </c>
      <c r="C5668" s="284" t="str">
        <f>VLOOKUP(A5668,Lists!B:D,3,FALSE)</f>
        <v>MMR</v>
      </c>
      <c r="D5668" s="285" t="s">
        <v>5112</v>
      </c>
      <c r="E5668" s="285">
        <v>110399</v>
      </c>
      <c r="F5668" s="285"/>
      <c r="G5668" s="285" t="s">
        <v>731</v>
      </c>
      <c r="H5668" s="278">
        <f t="shared" si="176"/>
        <v>2</v>
      </c>
      <c r="I5668" s="251"/>
      <c r="J5668" s="285"/>
      <c r="K5668" s="278" t="str">
        <f t="shared" si="177"/>
        <v>MMR003Moderate humanitarian conditions - Level 3</v>
      </c>
      <c r="L5668" s="286">
        <v>43583</v>
      </c>
      <c r="M5668" s="286" t="s">
        <v>3249</v>
      </c>
    </row>
    <row r="5669" spans="1:13" s="269" customFormat="1" ht="15.5" hidden="1" thickTop="1" thickBot="1" x14ac:dyDescent="0.4">
      <c r="A5669" s="287" t="s">
        <v>787</v>
      </c>
      <c r="B5669" s="288" t="str">
        <f>VLOOKUP(A5669,Lists!B:C,2,FALSE)</f>
        <v>MMR003</v>
      </c>
      <c r="C5669" s="288" t="str">
        <f>VLOOKUP(A5669,Lists!B:D,3,FALSE)</f>
        <v>MMR</v>
      </c>
      <c r="D5669" s="289" t="s">
        <v>5113</v>
      </c>
      <c r="E5669" s="289">
        <v>105647</v>
      </c>
      <c r="F5669" s="289"/>
      <c r="G5669" s="289" t="s">
        <v>731</v>
      </c>
      <c r="H5669" s="278">
        <f t="shared" si="176"/>
        <v>2</v>
      </c>
      <c r="I5669" s="252"/>
      <c r="J5669" s="289"/>
      <c r="K5669" s="278" t="str">
        <f t="shared" si="177"/>
        <v>MMR003Severe humanitarian conditions - Level 4</v>
      </c>
      <c r="L5669" s="290">
        <v>43583</v>
      </c>
      <c r="M5669" s="290" t="s">
        <v>3249</v>
      </c>
    </row>
    <row r="5670" spans="1:13" s="269" customFormat="1" ht="15.5" hidden="1" thickTop="1" thickBot="1" x14ac:dyDescent="0.4">
      <c r="A5670" s="283" t="s">
        <v>787</v>
      </c>
      <c r="B5670" s="284" t="str">
        <f>VLOOKUP(A5670,Lists!B:C,2,FALSE)</f>
        <v>MMR003</v>
      </c>
      <c r="C5670" s="284" t="str">
        <f>VLOOKUP(A5670,Lists!B:D,3,FALSE)</f>
        <v>MMR</v>
      </c>
      <c r="D5670" s="285" t="s">
        <v>5114</v>
      </c>
      <c r="E5670" s="285">
        <v>0</v>
      </c>
      <c r="F5670" s="285"/>
      <c r="G5670" s="285" t="s">
        <v>731</v>
      </c>
      <c r="H5670" s="278">
        <f t="shared" si="176"/>
        <v>2</v>
      </c>
      <c r="I5670" s="251"/>
      <c r="J5670" s="285"/>
      <c r="K5670" s="278" t="str">
        <f t="shared" si="177"/>
        <v>MMR003Extreme humanitarian conditions - Level 5</v>
      </c>
      <c r="L5670" s="286">
        <v>43583</v>
      </c>
      <c r="M5670" s="286" t="s">
        <v>3249</v>
      </c>
    </row>
    <row r="5671" spans="1:13" s="269" customFormat="1" ht="15.5" hidden="1" thickTop="1" thickBot="1" x14ac:dyDescent="0.4">
      <c r="A5671" s="287" t="s">
        <v>787</v>
      </c>
      <c r="B5671" s="288" t="str">
        <f>VLOOKUP(A5671,Lists!B:C,2,FALSE)</f>
        <v>MMR003</v>
      </c>
      <c r="C5671" s="288" t="str">
        <f>VLOOKUP(A5671,Lists!B:D,3,FALSE)</f>
        <v>MMR</v>
      </c>
      <c r="D5671" s="289" t="s">
        <v>752</v>
      </c>
      <c r="E5671" s="289">
        <v>216046</v>
      </c>
      <c r="F5671" s="289"/>
      <c r="G5671" s="289" t="s">
        <v>731</v>
      </c>
      <c r="H5671" s="278">
        <f t="shared" si="176"/>
        <v>2</v>
      </c>
      <c r="I5671" s="252"/>
      <c r="J5671" s="289"/>
      <c r="K5671" s="278" t="str">
        <f t="shared" si="177"/>
        <v>MMR003People in Need</v>
      </c>
      <c r="L5671" s="290">
        <v>43583</v>
      </c>
      <c r="M5671" s="290" t="s">
        <v>3249</v>
      </c>
    </row>
    <row r="5672" spans="1:13" s="269" customFormat="1" ht="15.5" hidden="1" thickTop="1" thickBot="1" x14ac:dyDescent="0.4">
      <c r="A5672" s="283" t="s">
        <v>3399</v>
      </c>
      <c r="B5672" s="284" t="str">
        <f>VLOOKUP(A5672,Lists!B:C,2,FALSE)</f>
        <v>MMR001</v>
      </c>
      <c r="C5672" s="284" t="str">
        <f>VLOOKUP(A5672,Lists!B:D,3,FALSE)</f>
        <v>MMR</v>
      </c>
      <c r="D5672" s="285" t="s">
        <v>522</v>
      </c>
      <c r="E5672" s="285">
        <v>52195093</v>
      </c>
      <c r="F5672" s="285" t="s">
        <v>4345</v>
      </c>
      <c r="G5672" s="285" t="s">
        <v>731</v>
      </c>
      <c r="H5672" s="278">
        <f t="shared" si="176"/>
        <v>2</v>
      </c>
      <c r="I5672" s="251"/>
      <c r="J5672" s="285"/>
      <c r="K5672" s="278" t="str">
        <f t="shared" si="177"/>
        <v>MMR001Total population</v>
      </c>
      <c r="L5672" s="286">
        <v>43583</v>
      </c>
      <c r="M5672" s="286" t="s">
        <v>3249</v>
      </c>
    </row>
    <row r="5673" spans="1:13" s="269" customFormat="1" ht="15.5" hidden="1" thickTop="1" thickBot="1" x14ac:dyDescent="0.4">
      <c r="A5673" s="287" t="s">
        <v>3399</v>
      </c>
      <c r="B5673" s="288" t="str">
        <f>VLOOKUP(A5673,Lists!B:C,2,FALSE)</f>
        <v>MMR001</v>
      </c>
      <c r="C5673" s="288" t="str">
        <f>VLOOKUP(A5673,Lists!B:D,3,FALSE)</f>
        <v>MMR</v>
      </c>
      <c r="D5673" s="289" t="s">
        <v>737</v>
      </c>
      <c r="E5673" s="289">
        <v>9263865</v>
      </c>
      <c r="F5673" s="289"/>
      <c r="G5673" s="289" t="s">
        <v>731</v>
      </c>
      <c r="H5673" s="278">
        <f t="shared" si="176"/>
        <v>2</v>
      </c>
      <c r="I5673" s="252"/>
      <c r="J5673" s="289"/>
      <c r="K5673" s="278" t="str">
        <f t="shared" si="177"/>
        <v>MMR001People exposed</v>
      </c>
      <c r="L5673" s="290">
        <v>43583</v>
      </c>
      <c r="M5673" s="290" t="s">
        <v>3249</v>
      </c>
    </row>
    <row r="5674" spans="1:13" s="269" customFormat="1" ht="15.5" hidden="1" thickTop="1" thickBot="1" x14ac:dyDescent="0.4">
      <c r="A5674" s="283" t="s">
        <v>3399</v>
      </c>
      <c r="B5674" s="284" t="str">
        <f>VLOOKUP(A5674,Lists!B:C,2,FALSE)</f>
        <v>MMR001</v>
      </c>
      <c r="C5674" s="284" t="str">
        <f>VLOOKUP(A5674,Lists!B:D,3,FALSE)</f>
        <v>MMR</v>
      </c>
      <c r="D5674" s="285" t="s">
        <v>533</v>
      </c>
      <c r="E5674" s="285">
        <v>3541022</v>
      </c>
      <c r="F5674" s="285"/>
      <c r="G5674" s="285" t="s">
        <v>731</v>
      </c>
      <c r="H5674" s="278">
        <f t="shared" si="176"/>
        <v>2</v>
      </c>
      <c r="I5674" s="251"/>
      <c r="J5674" s="285"/>
      <c r="K5674" s="278" t="str">
        <f t="shared" si="177"/>
        <v>MMR001People affected</v>
      </c>
      <c r="L5674" s="286">
        <v>43583</v>
      </c>
      <c r="M5674" s="286" t="s">
        <v>3249</v>
      </c>
    </row>
    <row r="5675" spans="1:13" s="269" customFormat="1" ht="15.5" thickTop="1" thickBot="1" x14ac:dyDescent="0.4">
      <c r="A5675" s="287" t="s">
        <v>3399</v>
      </c>
      <c r="B5675" s="288" t="str">
        <f>VLOOKUP(A5675,Lists!B:C,2,FALSE)</f>
        <v>MMR001</v>
      </c>
      <c r="C5675" s="288" t="str">
        <f>VLOOKUP(A5675,Lists!B:D,3,FALSE)</f>
        <v>MMR</v>
      </c>
      <c r="D5675" s="289" t="s">
        <v>666</v>
      </c>
      <c r="E5675" s="289">
        <v>1254794</v>
      </c>
      <c r="F5675" s="289"/>
      <c r="G5675" s="289" t="s">
        <v>731</v>
      </c>
      <c r="H5675" s="278">
        <f t="shared" si="176"/>
        <v>2</v>
      </c>
      <c r="I5675" s="252"/>
      <c r="J5675" s="289"/>
      <c r="K5675" s="278" t="str">
        <f t="shared" si="177"/>
        <v>MMR001People displaced</v>
      </c>
      <c r="L5675" s="290">
        <v>43583</v>
      </c>
      <c r="M5675" s="290" t="s">
        <v>3249</v>
      </c>
    </row>
    <row r="5676" spans="1:13" s="269" customFormat="1" ht="15.5" hidden="1" thickTop="1" thickBot="1" x14ac:dyDescent="0.4">
      <c r="A5676" s="283" t="s">
        <v>3399</v>
      </c>
      <c r="B5676" s="284" t="str">
        <f>VLOOKUP(A5676,Lists!B:C,2,FALSE)</f>
        <v>MMR001</v>
      </c>
      <c r="C5676" s="284" t="str">
        <f>VLOOKUP(A5676,Lists!B:D,3,FALSE)</f>
        <v>MMR</v>
      </c>
      <c r="D5676" s="285" t="s">
        <v>5115</v>
      </c>
      <c r="E5676" s="285">
        <v>320</v>
      </c>
      <c r="F5676" s="285"/>
      <c r="G5676" s="285" t="s">
        <v>731</v>
      </c>
      <c r="H5676" s="278">
        <f t="shared" si="176"/>
        <v>2</v>
      </c>
      <c r="I5676" s="251"/>
      <c r="J5676" s="285"/>
      <c r="K5676" s="278" t="str">
        <f t="shared" si="177"/>
        <v>MMR001Fatalities in all crises</v>
      </c>
      <c r="L5676" s="286">
        <v>43583</v>
      </c>
      <c r="M5676" s="286" t="s">
        <v>3249</v>
      </c>
    </row>
    <row r="5677" spans="1:13" s="269" customFormat="1" ht="15.5" hidden="1" thickTop="1" thickBot="1" x14ac:dyDescent="0.4">
      <c r="A5677" s="287" t="s">
        <v>3399</v>
      </c>
      <c r="B5677" s="288" t="str">
        <f>VLOOKUP(A5677,Lists!B:C,2,FALSE)</f>
        <v>MMR001</v>
      </c>
      <c r="C5677" s="288" t="str">
        <f>VLOOKUP(A5677,Lists!B:D,3,FALSE)</f>
        <v>MMR</v>
      </c>
      <c r="D5677" s="289" t="s">
        <v>5110</v>
      </c>
      <c r="E5677" s="289">
        <v>5722843</v>
      </c>
      <c r="F5677" s="289"/>
      <c r="G5677" s="289" t="s">
        <v>731</v>
      </c>
      <c r="H5677" s="278">
        <f t="shared" si="176"/>
        <v>2</v>
      </c>
      <c r="I5677" s="252"/>
      <c r="J5677" s="289"/>
      <c r="K5677" s="278" t="str">
        <f t="shared" si="177"/>
        <v>MMR001Minimal humanitarian conditions - Level 1</v>
      </c>
      <c r="L5677" s="290">
        <v>43583</v>
      </c>
      <c r="M5677" s="290" t="s">
        <v>3249</v>
      </c>
    </row>
    <row r="5678" spans="1:13" s="269" customFormat="1" ht="15.5" hidden="1" thickTop="1" thickBot="1" x14ac:dyDescent="0.4">
      <c r="A5678" s="283" t="s">
        <v>3399</v>
      </c>
      <c r="B5678" s="284" t="str">
        <f>VLOOKUP(A5678,Lists!B:C,2,FALSE)</f>
        <v>MMR001</v>
      </c>
      <c r="C5678" s="284" t="str">
        <f>VLOOKUP(A5678,Lists!B:D,3,FALSE)</f>
        <v>MMR</v>
      </c>
      <c r="D5678" s="285" t="s">
        <v>5111</v>
      </c>
      <c r="E5678" s="285">
        <v>2609971</v>
      </c>
      <c r="F5678" s="285"/>
      <c r="G5678" s="285" t="s">
        <v>731</v>
      </c>
      <c r="H5678" s="278">
        <f t="shared" si="176"/>
        <v>2</v>
      </c>
      <c r="I5678" s="251"/>
      <c r="J5678" s="285"/>
      <c r="K5678" s="278" t="str">
        <f t="shared" si="177"/>
        <v>MMR001Stressed humanitarian conditions - Level 2</v>
      </c>
      <c r="L5678" s="286">
        <v>43583</v>
      </c>
      <c r="M5678" s="286" t="s">
        <v>3249</v>
      </c>
    </row>
    <row r="5679" spans="1:13" s="269" customFormat="1" ht="15.5" hidden="1" thickTop="1" thickBot="1" x14ac:dyDescent="0.4">
      <c r="A5679" s="287" t="s">
        <v>3399</v>
      </c>
      <c r="B5679" s="288" t="s">
        <v>719</v>
      </c>
      <c r="C5679" s="288" t="str">
        <f>VLOOKUP(A5679,Lists!B:D,3,FALSE)</f>
        <v>MMR</v>
      </c>
      <c r="D5679" s="289" t="s">
        <v>5112</v>
      </c>
      <c r="E5679" s="289">
        <v>501404</v>
      </c>
      <c r="F5679" s="289"/>
      <c r="G5679" s="289" t="s">
        <v>731</v>
      </c>
      <c r="H5679" s="278">
        <f t="shared" si="176"/>
        <v>2</v>
      </c>
      <c r="I5679" s="252"/>
      <c r="J5679" s="289"/>
      <c r="K5679" s="278" t="str">
        <f t="shared" si="177"/>
        <v>MMR001Moderate humanitarian conditions - Level 3</v>
      </c>
      <c r="L5679" s="290">
        <v>43583</v>
      </c>
      <c r="M5679" s="290" t="s">
        <v>3249</v>
      </c>
    </row>
    <row r="5680" spans="1:13" s="269" customFormat="1" ht="15.5" hidden="1" thickTop="1" thickBot="1" x14ac:dyDescent="0.4">
      <c r="A5680" s="283" t="s">
        <v>3399</v>
      </c>
      <c r="B5680" s="284" t="s">
        <v>719</v>
      </c>
      <c r="C5680" s="284" t="str">
        <f>VLOOKUP(A5680,Lists!B:D,3,FALSE)</f>
        <v>MMR</v>
      </c>
      <c r="D5680" s="285" t="s">
        <v>5113</v>
      </c>
      <c r="E5680" s="285">
        <v>429647</v>
      </c>
      <c r="F5680" s="285"/>
      <c r="G5680" s="285" t="s">
        <v>731</v>
      </c>
      <c r="H5680" s="278">
        <f t="shared" si="176"/>
        <v>2</v>
      </c>
      <c r="I5680" s="251"/>
      <c r="J5680" s="285"/>
      <c r="K5680" s="278" t="str">
        <f t="shared" si="177"/>
        <v>MMR001Severe humanitarian conditions - Level 4</v>
      </c>
      <c r="L5680" s="286">
        <v>43583</v>
      </c>
      <c r="M5680" s="286" t="s">
        <v>3249</v>
      </c>
    </row>
    <row r="5681" spans="1:13" s="269" customFormat="1" ht="15.5" hidden="1" thickTop="1" thickBot="1" x14ac:dyDescent="0.4">
      <c r="A5681" s="287" t="s">
        <v>3399</v>
      </c>
      <c r="B5681" s="288" t="s">
        <v>719</v>
      </c>
      <c r="C5681" s="288" t="str">
        <f>VLOOKUP(A5681,Lists!B:D,3,FALSE)</f>
        <v>MMR</v>
      </c>
      <c r="D5681" s="289" t="s">
        <v>5114</v>
      </c>
      <c r="E5681" s="289">
        <v>0</v>
      </c>
      <c r="F5681" s="289"/>
      <c r="G5681" s="289" t="s">
        <v>731</v>
      </c>
      <c r="H5681" s="278">
        <f t="shared" si="176"/>
        <v>2</v>
      </c>
      <c r="I5681" s="252"/>
      <c r="J5681" s="289"/>
      <c r="K5681" s="278" t="str">
        <f t="shared" si="177"/>
        <v>MMR001Extreme humanitarian conditions - Level 5</v>
      </c>
      <c r="L5681" s="290">
        <v>43583</v>
      </c>
      <c r="M5681" s="290" t="s">
        <v>3249</v>
      </c>
    </row>
    <row r="5682" spans="1:13" s="269" customFormat="1" ht="15.5" hidden="1" thickTop="1" thickBot="1" x14ac:dyDescent="0.4">
      <c r="A5682" s="283" t="s">
        <v>3399</v>
      </c>
      <c r="B5682" s="284" t="str">
        <f>VLOOKUP(A5682,Lists!B:C,2,FALSE)</f>
        <v>MMR001</v>
      </c>
      <c r="C5682" s="284" t="str">
        <f>VLOOKUP(A5682,Lists!B:D,3,FALSE)</f>
        <v>MMR</v>
      </c>
      <c r="D5682" s="285" t="s">
        <v>643</v>
      </c>
      <c r="E5682" s="285">
        <v>1</v>
      </c>
      <c r="F5682" s="285"/>
      <c r="G5682" s="285" t="s">
        <v>731</v>
      </c>
      <c r="H5682" s="278">
        <f t="shared" si="176"/>
        <v>2</v>
      </c>
      <c r="I5682" s="251"/>
      <c r="J5682" s="285"/>
      <c r="K5682" s="278" t="str">
        <f t="shared" si="177"/>
        <v>MMR001Impediments to entry into country (bureaucratic and administrative)</v>
      </c>
      <c r="L5682" s="286">
        <v>43583</v>
      </c>
      <c r="M5682" s="286" t="s">
        <v>3249</v>
      </c>
    </row>
    <row r="5683" spans="1:13" s="269" customFormat="1" ht="15.5" hidden="1" thickTop="1" thickBot="1" x14ac:dyDescent="0.4">
      <c r="A5683" s="287" t="s">
        <v>3399</v>
      </c>
      <c r="B5683" s="288" t="str">
        <f>VLOOKUP(A5683,Lists!B:C,2,FALSE)</f>
        <v>MMR001</v>
      </c>
      <c r="C5683" s="288" t="str">
        <f>VLOOKUP(A5683,Lists!B:D,3,FALSE)</f>
        <v>MMR</v>
      </c>
      <c r="D5683" s="289" t="s">
        <v>644</v>
      </c>
      <c r="E5683" s="289">
        <v>1</v>
      </c>
      <c r="F5683" s="289"/>
      <c r="G5683" s="289" t="s">
        <v>731</v>
      </c>
      <c r="H5683" s="278">
        <f t="shared" si="176"/>
        <v>2</v>
      </c>
      <c r="I5683" s="252"/>
      <c r="J5683" s="289"/>
      <c r="K5683" s="278" t="str">
        <f t="shared" si="177"/>
        <v>MMR001Restriction of movement (impediments to freedom of movement and/or administrative restrictions)</v>
      </c>
      <c r="L5683" s="290">
        <v>43583</v>
      </c>
      <c r="M5683" s="290" t="s">
        <v>3249</v>
      </c>
    </row>
    <row r="5684" spans="1:13" s="269" customFormat="1" ht="15.5" hidden="1" thickTop="1" thickBot="1" x14ac:dyDescent="0.4">
      <c r="A5684" s="283" t="s">
        <v>3399</v>
      </c>
      <c r="B5684" s="284" t="str">
        <f>VLOOKUP(A5684,Lists!B:C,2,FALSE)</f>
        <v>MMR001</v>
      </c>
      <c r="C5684" s="284" t="str">
        <f>VLOOKUP(A5684,Lists!B:D,3,FALSE)</f>
        <v>MMR</v>
      </c>
      <c r="D5684" s="285" t="s">
        <v>645</v>
      </c>
      <c r="E5684" s="285">
        <v>2</v>
      </c>
      <c r="F5684" s="285"/>
      <c r="G5684" s="285" t="s">
        <v>731</v>
      </c>
      <c r="H5684" s="278">
        <f t="shared" si="176"/>
        <v>2</v>
      </c>
      <c r="I5684" s="251"/>
      <c r="J5684" s="285"/>
      <c r="K5684" s="278" t="str">
        <f t="shared" si="177"/>
        <v>MMR001Interference into implementation of humanitarian activities</v>
      </c>
      <c r="L5684" s="286">
        <v>43583</v>
      </c>
      <c r="M5684" s="286" t="s">
        <v>3249</v>
      </c>
    </row>
    <row r="5685" spans="1:13" s="269" customFormat="1" ht="15.5" hidden="1" thickTop="1" thickBot="1" x14ac:dyDescent="0.4">
      <c r="A5685" s="287" t="s">
        <v>3399</v>
      </c>
      <c r="B5685" s="288" t="str">
        <f>VLOOKUP(A5685,Lists!B:C,2,FALSE)</f>
        <v>MMR001</v>
      </c>
      <c r="C5685" s="288" t="str">
        <f>VLOOKUP(A5685,Lists!B:D,3,FALSE)</f>
        <v>MMR</v>
      </c>
      <c r="D5685" s="289" t="s">
        <v>646</v>
      </c>
      <c r="E5685" s="289" t="s">
        <v>446</v>
      </c>
      <c r="F5685" s="289"/>
      <c r="G5685" s="289" t="s">
        <v>446</v>
      </c>
      <c r="H5685" s="278" t="str">
        <f t="shared" si="176"/>
        <v>x</v>
      </c>
      <c r="I5685" s="252"/>
      <c r="J5685" s="289"/>
      <c r="K5685" s="278" t="str">
        <f t="shared" si="177"/>
        <v>MMR001Violence against personnel, facilities and assets</v>
      </c>
      <c r="L5685" s="290">
        <v>43583</v>
      </c>
      <c r="M5685" s="290" t="s">
        <v>3249</v>
      </c>
    </row>
    <row r="5686" spans="1:13" s="269" customFormat="1" ht="15.5" hidden="1" thickTop="1" thickBot="1" x14ac:dyDescent="0.4">
      <c r="A5686" s="283" t="s">
        <v>3399</v>
      </c>
      <c r="B5686" s="284" t="str">
        <f>VLOOKUP(A5686,Lists!B:C,2,FALSE)</f>
        <v>MMR001</v>
      </c>
      <c r="C5686" s="284" t="str">
        <f>VLOOKUP(A5686,Lists!B:D,3,FALSE)</f>
        <v>MMR</v>
      </c>
      <c r="D5686" s="285" t="s">
        <v>647</v>
      </c>
      <c r="E5686" s="285">
        <v>3</v>
      </c>
      <c r="F5686" s="285"/>
      <c r="G5686" s="285" t="s">
        <v>731</v>
      </c>
      <c r="H5686" s="278">
        <f t="shared" si="176"/>
        <v>2</v>
      </c>
      <c r="I5686" s="251"/>
      <c r="J5686" s="285"/>
      <c r="K5686" s="278" t="str">
        <f t="shared" si="177"/>
        <v>MMR001Denial of existence of humanitarian needs or entitlements to assistance</v>
      </c>
      <c r="L5686" s="286">
        <v>43583</v>
      </c>
      <c r="M5686" s="286" t="s">
        <v>3249</v>
      </c>
    </row>
    <row r="5687" spans="1:13" s="269" customFormat="1" ht="15.5" hidden="1" thickTop="1" thickBot="1" x14ac:dyDescent="0.4">
      <c r="A5687" s="287" t="s">
        <v>3399</v>
      </c>
      <c r="B5687" s="288" t="str">
        <f>VLOOKUP(A5687,Lists!B:C,2,FALSE)</f>
        <v>MMR001</v>
      </c>
      <c r="C5687" s="288" t="str">
        <f>VLOOKUP(A5687,Lists!B:D,3,FALSE)</f>
        <v>MMR</v>
      </c>
      <c r="D5687" s="289" t="s">
        <v>648</v>
      </c>
      <c r="E5687" s="289">
        <v>2</v>
      </c>
      <c r="F5687" s="289"/>
      <c r="G5687" s="289" t="s">
        <v>731</v>
      </c>
      <c r="H5687" s="278">
        <f t="shared" si="176"/>
        <v>2</v>
      </c>
      <c r="I5687" s="252"/>
      <c r="J5687" s="289"/>
      <c r="K5687" s="278" t="str">
        <f t="shared" si="177"/>
        <v>MMR001Restriction and obstruction of access to services and assistance</v>
      </c>
      <c r="L5687" s="290">
        <v>43583</v>
      </c>
      <c r="M5687" s="290" t="s">
        <v>3249</v>
      </c>
    </row>
    <row r="5688" spans="1:13" s="269" customFormat="1" ht="15.5" hidden="1" thickTop="1" thickBot="1" x14ac:dyDescent="0.4">
      <c r="A5688" s="283" t="s">
        <v>3399</v>
      </c>
      <c r="B5688" s="284" t="str">
        <f>VLOOKUP(A5688,Lists!B:C,2,FALSE)</f>
        <v>MMR001</v>
      </c>
      <c r="C5688" s="284" t="str">
        <f>VLOOKUP(A5688,Lists!B:D,3,FALSE)</f>
        <v>MMR</v>
      </c>
      <c r="D5688" s="285" t="s">
        <v>649</v>
      </c>
      <c r="E5688" s="285">
        <v>2</v>
      </c>
      <c r="F5688" s="285"/>
      <c r="G5688" s="285" t="s">
        <v>731</v>
      </c>
      <c r="H5688" s="278">
        <f t="shared" si="176"/>
        <v>2</v>
      </c>
      <c r="I5688" s="251"/>
      <c r="J5688" s="285"/>
      <c r="K5688" s="278" t="str">
        <f t="shared" si="177"/>
        <v>MMR001Ongoing insecurity/hostilities affecting humanitarian assistance</v>
      </c>
      <c r="L5688" s="286">
        <v>43583</v>
      </c>
      <c r="M5688" s="286" t="s">
        <v>3249</v>
      </c>
    </row>
    <row r="5689" spans="1:13" s="269" customFormat="1" ht="15.5" hidden="1" thickTop="1" thickBot="1" x14ac:dyDescent="0.4">
      <c r="A5689" s="287" t="s">
        <v>3399</v>
      </c>
      <c r="B5689" s="288" t="str">
        <f>VLOOKUP(A5689,Lists!B:C,2,FALSE)</f>
        <v>MMR001</v>
      </c>
      <c r="C5689" s="288" t="str">
        <f>VLOOKUP(A5689,Lists!B:D,3,FALSE)</f>
        <v>MMR</v>
      </c>
      <c r="D5689" s="289" t="s">
        <v>650</v>
      </c>
      <c r="E5689" s="289">
        <v>1</v>
      </c>
      <c r="F5689" s="289"/>
      <c r="G5689" s="289" t="s">
        <v>731</v>
      </c>
      <c r="H5689" s="278">
        <f t="shared" si="176"/>
        <v>2</v>
      </c>
      <c r="I5689" s="252"/>
      <c r="J5689" s="289"/>
      <c r="K5689" s="278" t="str">
        <f t="shared" si="177"/>
        <v xml:space="preserve">MMR001Presence of mines and improvised explosive devices </v>
      </c>
      <c r="L5689" s="290">
        <v>43583</v>
      </c>
      <c r="M5689" s="290" t="s">
        <v>3249</v>
      </c>
    </row>
    <row r="5690" spans="1:13" s="269" customFormat="1" ht="15.5" hidden="1" thickTop="1" thickBot="1" x14ac:dyDescent="0.4">
      <c r="A5690" s="283" t="s">
        <v>3399</v>
      </c>
      <c r="B5690" s="284" t="str">
        <f>VLOOKUP(A5690,Lists!B:C,2,FALSE)</f>
        <v>MMR001</v>
      </c>
      <c r="C5690" s="284" t="str">
        <f>VLOOKUP(A5690,Lists!B:D,3,FALSE)</f>
        <v>MMR</v>
      </c>
      <c r="D5690" s="285" t="s">
        <v>651</v>
      </c>
      <c r="E5690" s="285">
        <v>1</v>
      </c>
      <c r="F5690" s="285"/>
      <c r="G5690" s="285" t="s">
        <v>731</v>
      </c>
      <c r="H5690" s="278">
        <f t="shared" si="176"/>
        <v>2</v>
      </c>
      <c r="I5690" s="251"/>
      <c r="J5690" s="285"/>
      <c r="K5690" s="278" t="str">
        <f t="shared" si="177"/>
        <v>MMR001Physical constraints in the environment (obstacles related to terrain, climate, lack of infrastructure, etc.)</v>
      </c>
      <c r="L5690" s="286">
        <v>43583</v>
      </c>
      <c r="M5690" s="286" t="s">
        <v>3249</v>
      </c>
    </row>
    <row r="5691" spans="1:13" s="269" customFormat="1" ht="15.5" hidden="1" thickTop="1" thickBot="1" x14ac:dyDescent="0.4">
      <c r="A5691" s="287" t="s">
        <v>786</v>
      </c>
      <c r="B5691" s="288" t="str">
        <f>VLOOKUP(A5691,Lists!B:C,2,FALSE)</f>
        <v>MMR002</v>
      </c>
      <c r="C5691" s="288" t="str">
        <f>VLOOKUP(A5691,Lists!B:D,3,FALSE)</f>
        <v>MMR</v>
      </c>
      <c r="D5691" s="289" t="s">
        <v>643</v>
      </c>
      <c r="E5691" s="289">
        <v>0</v>
      </c>
      <c r="F5691" s="289"/>
      <c r="G5691" s="289" t="s">
        <v>731</v>
      </c>
      <c r="H5691" s="278">
        <f t="shared" si="176"/>
        <v>2</v>
      </c>
      <c r="I5691" s="252"/>
      <c r="J5691" s="289"/>
      <c r="K5691" s="278" t="str">
        <f t="shared" si="177"/>
        <v>MMR002Impediments to entry into country (bureaucratic and administrative)</v>
      </c>
      <c r="L5691" s="290">
        <v>43583</v>
      </c>
      <c r="M5691" s="290" t="s">
        <v>3249</v>
      </c>
    </row>
    <row r="5692" spans="1:13" s="269" customFormat="1" ht="15.5" hidden="1" thickTop="1" thickBot="1" x14ac:dyDescent="0.4">
      <c r="A5692" s="283" t="s">
        <v>786</v>
      </c>
      <c r="B5692" s="284" t="str">
        <f>VLOOKUP(A5692,Lists!B:C,2,FALSE)</f>
        <v>MMR002</v>
      </c>
      <c r="C5692" s="284" t="str">
        <f>VLOOKUP(A5692,Lists!B:D,3,FALSE)</f>
        <v>MMR</v>
      </c>
      <c r="D5692" s="285" t="s">
        <v>644</v>
      </c>
      <c r="E5692" s="285">
        <v>0</v>
      </c>
      <c r="F5692" s="285"/>
      <c r="G5692" s="285" t="s">
        <v>731</v>
      </c>
      <c r="H5692" s="278">
        <f t="shared" si="176"/>
        <v>2</v>
      </c>
      <c r="I5692" s="251"/>
      <c r="J5692" s="285"/>
      <c r="K5692" s="278" t="str">
        <f t="shared" si="177"/>
        <v>MMR002Restriction of movement (impediments to freedom of movement and/or administrative restrictions)</v>
      </c>
      <c r="L5692" s="286">
        <v>43583</v>
      </c>
      <c r="M5692" s="286" t="s">
        <v>3249</v>
      </c>
    </row>
    <row r="5693" spans="1:13" s="269" customFormat="1" ht="15.5" hidden="1" thickTop="1" thickBot="1" x14ac:dyDescent="0.4">
      <c r="A5693" s="287" t="s">
        <v>786</v>
      </c>
      <c r="B5693" s="288" t="str">
        <f>VLOOKUP(A5693,Lists!B:C,2,FALSE)</f>
        <v>MMR002</v>
      </c>
      <c r="C5693" s="288" t="str">
        <f>VLOOKUP(A5693,Lists!B:D,3,FALSE)</f>
        <v>MMR</v>
      </c>
      <c r="D5693" s="289" t="s">
        <v>645</v>
      </c>
      <c r="E5693" s="289">
        <v>0</v>
      </c>
      <c r="F5693" s="289"/>
      <c r="G5693" s="289" t="s">
        <v>731</v>
      </c>
      <c r="H5693" s="278">
        <f t="shared" si="176"/>
        <v>2</v>
      </c>
      <c r="I5693" s="252"/>
      <c r="J5693" s="289"/>
      <c r="K5693" s="278" t="str">
        <f t="shared" si="177"/>
        <v>MMR002Interference into implementation of humanitarian activities</v>
      </c>
      <c r="L5693" s="290">
        <v>43583</v>
      </c>
      <c r="M5693" s="290" t="s">
        <v>3249</v>
      </c>
    </row>
    <row r="5694" spans="1:13" s="269" customFormat="1" ht="15.5" hidden="1" thickTop="1" thickBot="1" x14ac:dyDescent="0.4">
      <c r="A5694" s="283" t="s">
        <v>786</v>
      </c>
      <c r="B5694" s="284" t="str">
        <f>VLOOKUP(A5694,Lists!B:C,2,FALSE)</f>
        <v>MMR002</v>
      </c>
      <c r="C5694" s="284" t="str">
        <f>VLOOKUP(A5694,Lists!B:D,3,FALSE)</f>
        <v>MMR</v>
      </c>
      <c r="D5694" s="285" t="s">
        <v>646</v>
      </c>
      <c r="E5694" s="285">
        <v>0</v>
      </c>
      <c r="F5694" s="285"/>
      <c r="G5694" s="285" t="s">
        <v>731</v>
      </c>
      <c r="H5694" s="278">
        <f t="shared" si="176"/>
        <v>2</v>
      </c>
      <c r="I5694" s="251"/>
      <c r="J5694" s="285"/>
      <c r="K5694" s="278" t="str">
        <f t="shared" si="177"/>
        <v>MMR002Violence against personnel, facilities and assets</v>
      </c>
      <c r="L5694" s="286">
        <v>43583</v>
      </c>
      <c r="M5694" s="286" t="s">
        <v>3249</v>
      </c>
    </row>
    <row r="5695" spans="1:13" s="269" customFormat="1" ht="15.5" hidden="1" thickTop="1" thickBot="1" x14ac:dyDescent="0.4">
      <c r="A5695" s="287" t="s">
        <v>786</v>
      </c>
      <c r="B5695" s="288" t="str">
        <f>VLOOKUP(A5695,Lists!B:C,2,FALSE)</f>
        <v>MMR002</v>
      </c>
      <c r="C5695" s="288" t="str">
        <f>VLOOKUP(A5695,Lists!B:D,3,FALSE)</f>
        <v>MMR</v>
      </c>
      <c r="D5695" s="289" t="s">
        <v>647</v>
      </c>
      <c r="E5695" s="289">
        <v>0</v>
      </c>
      <c r="F5695" s="289"/>
      <c r="G5695" s="289" t="s">
        <v>731</v>
      </c>
      <c r="H5695" s="278">
        <f t="shared" si="176"/>
        <v>2</v>
      </c>
      <c r="I5695" s="252"/>
      <c r="J5695" s="289"/>
      <c r="K5695" s="278" t="str">
        <f t="shared" si="177"/>
        <v>MMR002Denial of existence of humanitarian needs or entitlements to assistance</v>
      </c>
      <c r="L5695" s="290">
        <v>43583</v>
      </c>
      <c r="M5695" s="290" t="s">
        <v>3249</v>
      </c>
    </row>
    <row r="5696" spans="1:13" s="269" customFormat="1" ht="15.5" hidden="1" thickTop="1" thickBot="1" x14ac:dyDescent="0.4">
      <c r="A5696" s="283" t="s">
        <v>786</v>
      </c>
      <c r="B5696" s="284" t="str">
        <f>VLOOKUP(A5696,Lists!B:C,2,FALSE)</f>
        <v>MMR002</v>
      </c>
      <c r="C5696" s="284" t="str">
        <f>VLOOKUP(A5696,Lists!B:D,3,FALSE)</f>
        <v>MMR</v>
      </c>
      <c r="D5696" s="285" t="s">
        <v>648</v>
      </c>
      <c r="E5696" s="285">
        <v>0</v>
      </c>
      <c r="F5696" s="285"/>
      <c r="G5696" s="285" t="s">
        <v>731</v>
      </c>
      <c r="H5696" s="278">
        <f t="shared" si="176"/>
        <v>2</v>
      </c>
      <c r="I5696" s="251"/>
      <c r="J5696" s="285"/>
      <c r="K5696" s="278" t="str">
        <f t="shared" si="177"/>
        <v>MMR002Restriction and obstruction of access to services and assistance</v>
      </c>
      <c r="L5696" s="286">
        <v>43583</v>
      </c>
      <c r="M5696" s="286" t="s">
        <v>3249</v>
      </c>
    </row>
    <row r="5697" spans="1:13" s="269" customFormat="1" ht="15.5" hidden="1" thickTop="1" thickBot="1" x14ac:dyDescent="0.4">
      <c r="A5697" s="287" t="s">
        <v>786</v>
      </c>
      <c r="B5697" s="288" t="str">
        <f>VLOOKUP(A5697,Lists!B:C,2,FALSE)</f>
        <v>MMR002</v>
      </c>
      <c r="C5697" s="288" t="str">
        <f>VLOOKUP(A5697,Lists!B:D,3,FALSE)</f>
        <v>MMR</v>
      </c>
      <c r="D5697" s="289" t="s">
        <v>649</v>
      </c>
      <c r="E5697" s="289">
        <v>0</v>
      </c>
      <c r="F5697" s="289"/>
      <c r="G5697" s="289" t="s">
        <v>731</v>
      </c>
      <c r="H5697" s="278">
        <f t="shared" si="176"/>
        <v>2</v>
      </c>
      <c r="I5697" s="252"/>
      <c r="J5697" s="289"/>
      <c r="K5697" s="278" t="str">
        <f t="shared" si="177"/>
        <v>MMR002Ongoing insecurity/hostilities affecting humanitarian assistance</v>
      </c>
      <c r="L5697" s="290">
        <v>43583</v>
      </c>
      <c r="M5697" s="290" t="s">
        <v>3249</v>
      </c>
    </row>
    <row r="5698" spans="1:13" s="269" customFormat="1" ht="15.5" hidden="1" thickTop="1" thickBot="1" x14ac:dyDescent="0.4">
      <c r="A5698" s="283" t="s">
        <v>786</v>
      </c>
      <c r="B5698" s="284" t="str">
        <f>VLOOKUP(A5698,Lists!B:C,2,FALSE)</f>
        <v>MMR002</v>
      </c>
      <c r="C5698" s="284" t="str">
        <f>VLOOKUP(A5698,Lists!B:D,3,FALSE)</f>
        <v>MMR</v>
      </c>
      <c r="D5698" s="285" t="s">
        <v>650</v>
      </c>
      <c r="E5698" s="285">
        <v>1</v>
      </c>
      <c r="F5698" s="285"/>
      <c r="G5698" s="285" t="s">
        <v>731</v>
      </c>
      <c r="H5698" s="278">
        <f t="shared" ref="H5698:H5761" si="178">IF(G5698="x","x",IF(G5698="Low",3,IF(G5698="Medium",2,IF(G5698="High",1,FALSE))))</f>
        <v>2</v>
      </c>
      <c r="I5698" s="251"/>
      <c r="J5698" s="285"/>
      <c r="K5698" s="278" t="str">
        <f t="shared" ref="K5698:K5761" si="179">B5698&amp;""&amp;D5698</f>
        <v xml:space="preserve">MMR002Presence of mines and improvised explosive devices </v>
      </c>
      <c r="L5698" s="286">
        <v>43583</v>
      </c>
      <c r="M5698" s="286" t="s">
        <v>3249</v>
      </c>
    </row>
    <row r="5699" spans="1:13" s="269" customFormat="1" ht="15.5" hidden="1" thickTop="1" thickBot="1" x14ac:dyDescent="0.4">
      <c r="A5699" s="287" t="s">
        <v>786</v>
      </c>
      <c r="B5699" s="288" t="str">
        <f>VLOOKUP(A5699,Lists!B:C,2,FALSE)</f>
        <v>MMR002</v>
      </c>
      <c r="C5699" s="288" t="str">
        <f>VLOOKUP(A5699,Lists!B:D,3,FALSE)</f>
        <v>MMR</v>
      </c>
      <c r="D5699" s="289" t="s">
        <v>651</v>
      </c>
      <c r="E5699" s="289">
        <v>0</v>
      </c>
      <c r="F5699" s="289"/>
      <c r="G5699" s="289" t="s">
        <v>731</v>
      </c>
      <c r="H5699" s="278">
        <f t="shared" si="178"/>
        <v>2</v>
      </c>
      <c r="I5699" s="252"/>
      <c r="J5699" s="289"/>
      <c r="K5699" s="278" t="str">
        <f t="shared" si="179"/>
        <v>MMR002Physical constraints in the environment (obstacles related to terrain, climate, lack of infrastructure, etc.)</v>
      </c>
      <c r="L5699" s="290">
        <v>43583</v>
      </c>
      <c r="M5699" s="290" t="s">
        <v>3249</v>
      </c>
    </row>
    <row r="5700" spans="1:13" s="269" customFormat="1" ht="15.5" hidden="1" thickTop="1" thickBot="1" x14ac:dyDescent="0.4">
      <c r="A5700" s="283" t="s">
        <v>787</v>
      </c>
      <c r="B5700" s="284" t="str">
        <f>VLOOKUP(A5700,Lists!B:C,2,FALSE)</f>
        <v>MMR003</v>
      </c>
      <c r="C5700" s="284" t="str">
        <f>VLOOKUP(A5700,Lists!B:D,3,FALSE)</f>
        <v>MMR</v>
      </c>
      <c r="D5700" s="285" t="s">
        <v>643</v>
      </c>
      <c r="E5700" s="285">
        <v>0</v>
      </c>
      <c r="F5700" s="285"/>
      <c r="G5700" s="285" t="s">
        <v>731</v>
      </c>
      <c r="H5700" s="278">
        <f t="shared" si="178"/>
        <v>2</v>
      </c>
      <c r="I5700" s="251"/>
      <c r="J5700" s="285"/>
      <c r="K5700" s="278" t="str">
        <f t="shared" si="179"/>
        <v>MMR003Impediments to entry into country (bureaucratic and administrative)</v>
      </c>
      <c r="L5700" s="286">
        <v>43583</v>
      </c>
      <c r="M5700" s="286" t="s">
        <v>3249</v>
      </c>
    </row>
    <row r="5701" spans="1:13" s="269" customFormat="1" ht="15.5" hidden="1" thickTop="1" thickBot="1" x14ac:dyDescent="0.4">
      <c r="A5701" s="287" t="s">
        <v>787</v>
      </c>
      <c r="B5701" s="288" t="str">
        <f>VLOOKUP(A5701,Lists!B:C,2,FALSE)</f>
        <v>MMR003</v>
      </c>
      <c r="C5701" s="288" t="str">
        <f>VLOOKUP(A5701,Lists!B:D,3,FALSE)</f>
        <v>MMR</v>
      </c>
      <c r="D5701" s="289" t="s">
        <v>644</v>
      </c>
      <c r="E5701" s="289">
        <v>0</v>
      </c>
      <c r="F5701" s="289"/>
      <c r="G5701" s="289" t="s">
        <v>731</v>
      </c>
      <c r="H5701" s="278">
        <f t="shared" si="178"/>
        <v>2</v>
      </c>
      <c r="I5701" s="252"/>
      <c r="J5701" s="289"/>
      <c r="K5701" s="278" t="str">
        <f t="shared" si="179"/>
        <v>MMR003Restriction of movement (impediments to freedom of movement and/or administrative restrictions)</v>
      </c>
      <c r="L5701" s="290">
        <v>43583</v>
      </c>
      <c r="M5701" s="290" t="s">
        <v>3249</v>
      </c>
    </row>
    <row r="5702" spans="1:13" s="269" customFormat="1" ht="15.5" hidden="1" thickTop="1" thickBot="1" x14ac:dyDescent="0.4">
      <c r="A5702" s="283" t="s">
        <v>787</v>
      </c>
      <c r="B5702" s="284" t="str">
        <f>VLOOKUP(A5702,Lists!B:C,2,FALSE)</f>
        <v>MMR003</v>
      </c>
      <c r="C5702" s="284" t="str">
        <f>VLOOKUP(A5702,Lists!B:D,3,FALSE)</f>
        <v>MMR</v>
      </c>
      <c r="D5702" s="285" t="s">
        <v>645</v>
      </c>
      <c r="E5702" s="285">
        <v>0</v>
      </c>
      <c r="F5702" s="285"/>
      <c r="G5702" s="285" t="s">
        <v>731</v>
      </c>
      <c r="H5702" s="278">
        <f t="shared" si="178"/>
        <v>2</v>
      </c>
      <c r="I5702" s="251"/>
      <c r="J5702" s="285"/>
      <c r="K5702" s="278" t="str">
        <f t="shared" si="179"/>
        <v>MMR003Interference into implementation of humanitarian activities</v>
      </c>
      <c r="L5702" s="286">
        <v>43583</v>
      </c>
      <c r="M5702" s="286" t="s">
        <v>3249</v>
      </c>
    </row>
    <row r="5703" spans="1:13" s="269" customFormat="1" ht="15.5" hidden="1" thickTop="1" thickBot="1" x14ac:dyDescent="0.4">
      <c r="A5703" s="287" t="s">
        <v>787</v>
      </c>
      <c r="B5703" s="288" t="str">
        <f>VLOOKUP(A5703,Lists!B:C,2,FALSE)</f>
        <v>MMR003</v>
      </c>
      <c r="C5703" s="288" t="str">
        <f>VLOOKUP(A5703,Lists!B:D,3,FALSE)</f>
        <v>MMR</v>
      </c>
      <c r="D5703" s="289" t="s">
        <v>646</v>
      </c>
      <c r="E5703" s="289">
        <v>0</v>
      </c>
      <c r="F5703" s="289"/>
      <c r="G5703" s="289" t="s">
        <v>731</v>
      </c>
      <c r="H5703" s="278">
        <f t="shared" si="178"/>
        <v>2</v>
      </c>
      <c r="I5703" s="252"/>
      <c r="J5703" s="289"/>
      <c r="K5703" s="278" t="str">
        <f t="shared" si="179"/>
        <v>MMR003Violence against personnel, facilities and assets</v>
      </c>
      <c r="L5703" s="290">
        <v>43583</v>
      </c>
      <c r="M5703" s="290" t="s">
        <v>3249</v>
      </c>
    </row>
    <row r="5704" spans="1:13" s="269" customFormat="1" ht="15.5" hidden="1" thickTop="1" thickBot="1" x14ac:dyDescent="0.4">
      <c r="A5704" s="283" t="s">
        <v>787</v>
      </c>
      <c r="B5704" s="284" t="str">
        <f>VLOOKUP(A5704,Lists!B:C,2,FALSE)</f>
        <v>MMR003</v>
      </c>
      <c r="C5704" s="284" t="str">
        <f>VLOOKUP(A5704,Lists!B:D,3,FALSE)</f>
        <v>MMR</v>
      </c>
      <c r="D5704" s="285" t="s">
        <v>647</v>
      </c>
      <c r="E5704" s="285">
        <v>0</v>
      </c>
      <c r="F5704" s="285"/>
      <c r="G5704" s="285" t="s">
        <v>731</v>
      </c>
      <c r="H5704" s="278">
        <f t="shared" si="178"/>
        <v>2</v>
      </c>
      <c r="I5704" s="251"/>
      <c r="J5704" s="285"/>
      <c r="K5704" s="278" t="str">
        <f t="shared" si="179"/>
        <v>MMR003Denial of existence of humanitarian needs or entitlements to assistance</v>
      </c>
      <c r="L5704" s="286">
        <v>43583</v>
      </c>
      <c r="M5704" s="286" t="s">
        <v>3249</v>
      </c>
    </row>
    <row r="5705" spans="1:13" s="269" customFormat="1" ht="15.5" hidden="1" thickTop="1" thickBot="1" x14ac:dyDescent="0.4">
      <c r="A5705" s="287" t="s">
        <v>787</v>
      </c>
      <c r="B5705" s="288" t="str">
        <f>VLOOKUP(A5705,Lists!B:C,2,FALSE)</f>
        <v>MMR003</v>
      </c>
      <c r="C5705" s="288" t="str">
        <f>VLOOKUP(A5705,Lists!B:D,3,FALSE)</f>
        <v>MMR</v>
      </c>
      <c r="D5705" s="289" t="s">
        <v>648</v>
      </c>
      <c r="E5705" s="289">
        <v>0</v>
      </c>
      <c r="F5705" s="289"/>
      <c r="G5705" s="289" t="s">
        <v>731</v>
      </c>
      <c r="H5705" s="278">
        <f t="shared" si="178"/>
        <v>2</v>
      </c>
      <c r="I5705" s="252"/>
      <c r="J5705" s="289"/>
      <c r="K5705" s="278" t="str">
        <f t="shared" si="179"/>
        <v>MMR003Restriction and obstruction of access to services and assistance</v>
      </c>
      <c r="L5705" s="290">
        <v>43583</v>
      </c>
      <c r="M5705" s="290" t="s">
        <v>3249</v>
      </c>
    </row>
    <row r="5706" spans="1:13" s="269" customFormat="1" ht="15.5" hidden="1" thickTop="1" thickBot="1" x14ac:dyDescent="0.4">
      <c r="A5706" s="283" t="s">
        <v>787</v>
      </c>
      <c r="B5706" s="284" t="str">
        <f>VLOOKUP(A5706,Lists!B:C,2,FALSE)</f>
        <v>MMR003</v>
      </c>
      <c r="C5706" s="284" t="str">
        <f>VLOOKUP(A5706,Lists!B:D,3,FALSE)</f>
        <v>MMR</v>
      </c>
      <c r="D5706" s="285" t="s">
        <v>649</v>
      </c>
      <c r="E5706" s="285">
        <v>0</v>
      </c>
      <c r="F5706" s="285"/>
      <c r="G5706" s="285" t="s">
        <v>731</v>
      </c>
      <c r="H5706" s="278">
        <f t="shared" si="178"/>
        <v>2</v>
      </c>
      <c r="I5706" s="251"/>
      <c r="J5706" s="285"/>
      <c r="K5706" s="278" t="str">
        <f t="shared" si="179"/>
        <v>MMR003Ongoing insecurity/hostilities affecting humanitarian assistance</v>
      </c>
      <c r="L5706" s="286">
        <v>43583</v>
      </c>
      <c r="M5706" s="286" t="s">
        <v>3249</v>
      </c>
    </row>
    <row r="5707" spans="1:13" s="269" customFormat="1" ht="15.5" hidden="1" thickTop="1" thickBot="1" x14ac:dyDescent="0.4">
      <c r="A5707" s="287" t="s">
        <v>787</v>
      </c>
      <c r="B5707" s="288" t="str">
        <f>VLOOKUP(A5707,Lists!B:C,2,FALSE)</f>
        <v>MMR003</v>
      </c>
      <c r="C5707" s="288" t="str">
        <f>VLOOKUP(A5707,Lists!B:D,3,FALSE)</f>
        <v>MMR</v>
      </c>
      <c r="D5707" s="289" t="s">
        <v>650</v>
      </c>
      <c r="E5707" s="289">
        <v>1</v>
      </c>
      <c r="F5707" s="289"/>
      <c r="G5707" s="289" t="s">
        <v>731</v>
      </c>
      <c r="H5707" s="278">
        <f t="shared" si="178"/>
        <v>2</v>
      </c>
      <c r="I5707" s="252"/>
      <c r="J5707" s="289"/>
      <c r="K5707" s="278" t="str">
        <f t="shared" si="179"/>
        <v xml:space="preserve">MMR003Presence of mines and improvised explosive devices </v>
      </c>
      <c r="L5707" s="290">
        <v>43583</v>
      </c>
      <c r="M5707" s="290" t="s">
        <v>3249</v>
      </c>
    </row>
    <row r="5708" spans="1:13" s="269" customFormat="1" ht="15.5" hidden="1" thickTop="1" thickBot="1" x14ac:dyDescent="0.4">
      <c r="A5708" s="283" t="s">
        <v>787</v>
      </c>
      <c r="B5708" s="284" t="str">
        <f>VLOOKUP(A5708,Lists!B:C,2,FALSE)</f>
        <v>MMR003</v>
      </c>
      <c r="C5708" s="284" t="str">
        <f>VLOOKUP(A5708,Lists!B:D,3,FALSE)</f>
        <v>MMR</v>
      </c>
      <c r="D5708" s="285" t="s">
        <v>651</v>
      </c>
      <c r="E5708" s="285">
        <v>0</v>
      </c>
      <c r="F5708" s="285"/>
      <c r="G5708" s="285" t="s">
        <v>731</v>
      </c>
      <c r="H5708" s="278">
        <f t="shared" si="178"/>
        <v>2</v>
      </c>
      <c r="I5708" s="251"/>
      <c r="J5708" s="285"/>
      <c r="K5708" s="278" t="str">
        <f t="shared" si="179"/>
        <v>MMR003Physical constraints in the environment (obstacles related to terrain, climate, lack of infrastructure, etc.)</v>
      </c>
      <c r="L5708" s="286">
        <v>43583</v>
      </c>
      <c r="M5708" s="286" t="s">
        <v>3249</v>
      </c>
    </row>
    <row r="5709" spans="1:13" s="269" customFormat="1" ht="15.5" hidden="1" thickTop="1" thickBot="1" x14ac:dyDescent="0.4">
      <c r="A5709" s="287" t="s">
        <v>3402</v>
      </c>
      <c r="B5709" s="288" t="str">
        <f>VLOOKUP(A5709,Lists!B:C,2,FALSE)</f>
        <v>PNG002</v>
      </c>
      <c r="C5709" s="288" t="str">
        <f>VLOOKUP(A5709,Lists!B:D,3,FALSE)</f>
        <v>PNG</v>
      </c>
      <c r="D5709" s="289" t="s">
        <v>5110</v>
      </c>
      <c r="E5709" s="289" t="s">
        <v>446</v>
      </c>
      <c r="F5709" s="289" t="s">
        <v>446</v>
      </c>
      <c r="G5709" s="289" t="s">
        <v>446</v>
      </c>
      <c r="H5709" s="278" t="str">
        <f t="shared" si="178"/>
        <v>x</v>
      </c>
      <c r="I5709" s="252" t="s">
        <v>446</v>
      </c>
      <c r="J5709" s="289" t="s">
        <v>4353</v>
      </c>
      <c r="K5709" s="278" t="str">
        <f t="shared" si="179"/>
        <v>PNG002Minimal humanitarian conditions - Level 1</v>
      </c>
      <c r="L5709" s="290">
        <v>43584</v>
      </c>
      <c r="M5709" s="290" t="s">
        <v>3249</v>
      </c>
    </row>
    <row r="5710" spans="1:13" s="269" customFormat="1" ht="15.5" hidden="1" thickTop="1" thickBot="1" x14ac:dyDescent="0.4">
      <c r="A5710" s="283" t="s">
        <v>3402</v>
      </c>
      <c r="B5710" s="284" t="str">
        <f>VLOOKUP(A5710,Lists!B:C,2,FALSE)</f>
        <v>PNG002</v>
      </c>
      <c r="C5710" s="284" t="str">
        <f>VLOOKUP(A5710,Lists!B:D,3,FALSE)</f>
        <v>PNG</v>
      </c>
      <c r="D5710" s="285" t="s">
        <v>5113</v>
      </c>
      <c r="E5710" s="285" t="s">
        <v>446</v>
      </c>
      <c r="F5710" s="285" t="s">
        <v>446</v>
      </c>
      <c r="G5710" s="285" t="s">
        <v>446</v>
      </c>
      <c r="H5710" s="278" t="str">
        <f t="shared" si="178"/>
        <v>x</v>
      </c>
      <c r="I5710" s="251" t="s">
        <v>446</v>
      </c>
      <c r="J5710" s="285"/>
      <c r="K5710" s="278" t="str">
        <f t="shared" si="179"/>
        <v>PNG002Severe humanitarian conditions - Level 4</v>
      </c>
      <c r="L5710" s="286">
        <v>43584</v>
      </c>
      <c r="M5710" s="286" t="s">
        <v>3249</v>
      </c>
    </row>
    <row r="5711" spans="1:13" s="269" customFormat="1" ht="15.5" hidden="1" thickTop="1" thickBot="1" x14ac:dyDescent="0.4">
      <c r="A5711" s="287" t="s">
        <v>4355</v>
      </c>
      <c r="B5711" s="288" t="str">
        <f>VLOOKUP(A5711,Lists!B:C,2,FALSE)</f>
        <v>SOM002</v>
      </c>
      <c r="C5711" s="288" t="str">
        <f>VLOOKUP(A5711,Lists!B:D,3,FALSE)</f>
        <v>SOM</v>
      </c>
      <c r="D5711" s="289" t="s">
        <v>522</v>
      </c>
      <c r="E5711" s="289">
        <v>11678000</v>
      </c>
      <c r="F5711" s="289" t="s">
        <v>3991</v>
      </c>
      <c r="G5711" s="289" t="s">
        <v>731</v>
      </c>
      <c r="H5711" s="278">
        <f t="shared" si="178"/>
        <v>2</v>
      </c>
      <c r="I5711" s="252" t="s">
        <v>3992</v>
      </c>
      <c r="J5711" s="289" t="s">
        <v>4361</v>
      </c>
      <c r="K5711" s="278" t="str">
        <f t="shared" si="179"/>
        <v>SOM002Total population</v>
      </c>
      <c r="L5711" s="290">
        <v>43584</v>
      </c>
      <c r="M5711" s="290" t="s">
        <v>3249</v>
      </c>
    </row>
    <row r="5712" spans="1:13" s="269" customFormat="1" ht="15.5" hidden="1" thickTop="1" thickBot="1" x14ac:dyDescent="0.4">
      <c r="A5712" s="283" t="s">
        <v>4355</v>
      </c>
      <c r="B5712" s="284" t="str">
        <f>VLOOKUP(A5712,Lists!B:C,2,FALSE)</f>
        <v>SOM002</v>
      </c>
      <c r="C5712" s="284" t="str">
        <f>VLOOKUP(A5712,Lists!B:D,3,FALSE)</f>
        <v>SOM</v>
      </c>
      <c r="D5712" s="285" t="s">
        <v>660</v>
      </c>
      <c r="E5712" s="285">
        <v>28220</v>
      </c>
      <c r="F5712" s="285" t="s">
        <v>4362</v>
      </c>
      <c r="G5712" s="285" t="s">
        <v>731</v>
      </c>
      <c r="H5712" s="278">
        <f t="shared" si="178"/>
        <v>2</v>
      </c>
      <c r="I5712" s="251" t="s">
        <v>4363</v>
      </c>
      <c r="J5712" s="285" t="s">
        <v>4364</v>
      </c>
      <c r="K5712" s="278" t="str">
        <f t="shared" si="179"/>
        <v>SOM002Landmass affected</v>
      </c>
      <c r="L5712" s="286">
        <v>43584</v>
      </c>
      <c r="M5712" s="286" t="s">
        <v>3249</v>
      </c>
    </row>
    <row r="5713" spans="1:13" s="269" customFormat="1" ht="15.5" hidden="1" thickTop="1" thickBot="1" x14ac:dyDescent="0.4">
      <c r="A5713" s="287" t="s">
        <v>4355</v>
      </c>
      <c r="B5713" s="288" t="str">
        <f>VLOOKUP(A5713,Lists!B:C,2,FALSE)</f>
        <v>SOM002</v>
      </c>
      <c r="C5713" s="288" t="str">
        <f>VLOOKUP(A5713,Lists!B:D,3,FALSE)</f>
        <v>SOM</v>
      </c>
      <c r="D5713" s="289" t="s">
        <v>737</v>
      </c>
      <c r="E5713" s="289">
        <v>1261000</v>
      </c>
      <c r="F5713" s="289" t="s">
        <v>4362</v>
      </c>
      <c r="G5713" s="289" t="s">
        <v>731</v>
      </c>
      <c r="H5713" s="278">
        <f t="shared" si="178"/>
        <v>2</v>
      </c>
      <c r="I5713" s="252" t="s">
        <v>4363</v>
      </c>
      <c r="J5713" s="289" t="s">
        <v>4365</v>
      </c>
      <c r="K5713" s="278" t="str">
        <f t="shared" si="179"/>
        <v>SOM002People exposed</v>
      </c>
      <c r="L5713" s="290">
        <v>43584</v>
      </c>
      <c r="M5713" s="290" t="s">
        <v>3249</v>
      </c>
    </row>
    <row r="5714" spans="1:13" s="269" customFormat="1" ht="15.5" hidden="1" thickTop="1" thickBot="1" x14ac:dyDescent="0.4">
      <c r="A5714" s="283" t="s">
        <v>4355</v>
      </c>
      <c r="B5714" s="284" t="str">
        <f>VLOOKUP(A5714,Lists!B:C,2,FALSE)</f>
        <v>SOM002</v>
      </c>
      <c r="C5714" s="284" t="str">
        <f>VLOOKUP(A5714,Lists!B:D,3,FALSE)</f>
        <v>SOM</v>
      </c>
      <c r="D5714" s="285" t="s">
        <v>533</v>
      </c>
      <c r="E5714" s="285">
        <v>34000</v>
      </c>
      <c r="F5714" s="285" t="s">
        <v>3860</v>
      </c>
      <c r="G5714" s="285" t="s">
        <v>731</v>
      </c>
      <c r="H5714" s="278">
        <f t="shared" si="178"/>
        <v>2</v>
      </c>
      <c r="I5714" s="251" t="s">
        <v>4363</v>
      </c>
      <c r="J5714" s="285" t="s">
        <v>4366</v>
      </c>
      <c r="K5714" s="278" t="str">
        <f t="shared" si="179"/>
        <v>SOM002People affected</v>
      </c>
      <c r="L5714" s="286">
        <v>43584</v>
      </c>
      <c r="M5714" s="286" t="s">
        <v>3249</v>
      </c>
    </row>
    <row r="5715" spans="1:13" s="269" customFormat="1" ht="15.5" thickTop="1" thickBot="1" x14ac:dyDescent="0.4">
      <c r="A5715" s="287" t="s">
        <v>4355</v>
      </c>
      <c r="B5715" s="288" t="str">
        <f>VLOOKUP(A5715,Lists!B:C,2,FALSE)</f>
        <v>SOM002</v>
      </c>
      <c r="C5715" s="288" t="str">
        <f>VLOOKUP(A5715,Lists!B:D,3,FALSE)</f>
        <v>SOM</v>
      </c>
      <c r="D5715" s="289" t="s">
        <v>666</v>
      </c>
      <c r="E5715" s="289">
        <v>34000</v>
      </c>
      <c r="F5715" s="289" t="s">
        <v>3860</v>
      </c>
      <c r="G5715" s="289" t="s">
        <v>731</v>
      </c>
      <c r="H5715" s="278">
        <f t="shared" si="178"/>
        <v>2</v>
      </c>
      <c r="I5715" s="252" t="s">
        <v>4363</v>
      </c>
      <c r="J5715" s="289" t="s">
        <v>4366</v>
      </c>
      <c r="K5715" s="278" t="str">
        <f t="shared" si="179"/>
        <v>SOM002People displaced</v>
      </c>
      <c r="L5715" s="290">
        <v>43584</v>
      </c>
      <c r="M5715" s="290" t="s">
        <v>3249</v>
      </c>
    </row>
    <row r="5716" spans="1:13" s="269" customFormat="1" ht="15.5" hidden="1" thickTop="1" thickBot="1" x14ac:dyDescent="0.4">
      <c r="A5716" s="283" t="s">
        <v>4355</v>
      </c>
      <c r="B5716" s="284" t="str">
        <f>VLOOKUP(A5716,Lists!B:C,2,FALSE)</f>
        <v>SOM002</v>
      </c>
      <c r="C5716" s="284" t="str">
        <f>VLOOKUP(A5716,Lists!B:D,3,FALSE)</f>
        <v>SOM</v>
      </c>
      <c r="D5716" s="285" t="s">
        <v>5027</v>
      </c>
      <c r="E5716" s="285" t="s">
        <v>446</v>
      </c>
      <c r="F5716" s="285" t="s">
        <v>446</v>
      </c>
      <c r="G5716" s="285" t="s">
        <v>446</v>
      </c>
      <c r="H5716" s="278" t="str">
        <f t="shared" si="178"/>
        <v>x</v>
      </c>
      <c r="I5716" s="251" t="s">
        <v>446</v>
      </c>
      <c r="J5716" s="285" t="s">
        <v>2384</v>
      </c>
      <c r="K5716" s="278" t="str">
        <f t="shared" si="179"/>
        <v>SOM002Injuries reported</v>
      </c>
      <c r="L5716" s="286">
        <v>43584</v>
      </c>
      <c r="M5716" s="286" t="s">
        <v>3249</v>
      </c>
    </row>
    <row r="5717" spans="1:13" s="269" customFormat="1" ht="15.5" hidden="1" thickTop="1" thickBot="1" x14ac:dyDescent="0.4">
      <c r="A5717" s="287" t="s">
        <v>4355</v>
      </c>
      <c r="B5717" s="288" t="str">
        <f>VLOOKUP(A5717,Lists!B:C,2,FALSE)</f>
        <v>SOM002</v>
      </c>
      <c r="C5717" s="288" t="str">
        <f>VLOOKUP(A5717,Lists!B:D,3,FALSE)</f>
        <v>SOM</v>
      </c>
      <c r="D5717" s="289" t="s">
        <v>5028</v>
      </c>
      <c r="E5717" s="289" t="s">
        <v>446</v>
      </c>
      <c r="F5717" s="289" t="s">
        <v>446</v>
      </c>
      <c r="G5717" s="289" t="s">
        <v>446</v>
      </c>
      <c r="H5717" s="278" t="str">
        <f t="shared" si="178"/>
        <v>x</v>
      </c>
      <c r="I5717" s="252" t="s">
        <v>446</v>
      </c>
      <c r="J5717" s="289" t="s">
        <v>2384</v>
      </c>
      <c r="K5717" s="278" t="str">
        <f t="shared" si="179"/>
        <v>SOM002Illness cases reported</v>
      </c>
      <c r="L5717" s="290">
        <v>43584</v>
      </c>
      <c r="M5717" s="290" t="s">
        <v>3249</v>
      </c>
    </row>
    <row r="5718" spans="1:13" s="269" customFormat="1" ht="15.5" hidden="1" thickTop="1" thickBot="1" x14ac:dyDescent="0.4">
      <c r="A5718" s="283" t="s">
        <v>4355</v>
      </c>
      <c r="B5718" s="284" t="str">
        <f>VLOOKUP(A5718,Lists!B:C,2,FALSE)</f>
        <v>SOM002</v>
      </c>
      <c r="C5718" s="284" t="str">
        <f>VLOOKUP(A5718,Lists!B:D,3,FALSE)</f>
        <v>SOM</v>
      </c>
      <c r="D5718" s="285" t="s">
        <v>5029</v>
      </c>
      <c r="E5718" s="285">
        <v>92</v>
      </c>
      <c r="F5718" s="285" t="s">
        <v>4254</v>
      </c>
      <c r="G5718" s="285" t="s">
        <v>730</v>
      </c>
      <c r="H5718" s="278">
        <f t="shared" si="178"/>
        <v>3</v>
      </c>
      <c r="I5718" s="251" t="s">
        <v>3090</v>
      </c>
      <c r="J5718" s="285" t="s">
        <v>3076</v>
      </c>
      <c r="K5718" s="278" t="str">
        <f t="shared" si="179"/>
        <v>SOM002Fatalities reported</v>
      </c>
      <c r="L5718" s="286">
        <v>43584</v>
      </c>
      <c r="M5718" s="286" t="s">
        <v>3249</v>
      </c>
    </row>
    <row r="5719" spans="1:13" s="269" customFormat="1" ht="15.5" hidden="1" thickTop="1" thickBot="1" x14ac:dyDescent="0.4">
      <c r="A5719" s="287" t="s">
        <v>4355</v>
      </c>
      <c r="B5719" s="288" t="str">
        <f>VLOOKUP(A5719,Lists!B:C,2,FALSE)</f>
        <v>SOM002</v>
      </c>
      <c r="C5719" s="288" t="str">
        <f>VLOOKUP(A5719,Lists!B:D,3,FALSE)</f>
        <v>SOM</v>
      </c>
      <c r="D5719" s="289" t="s">
        <v>5108</v>
      </c>
      <c r="E5719" s="289">
        <v>0</v>
      </c>
      <c r="F5719" s="289" t="s">
        <v>446</v>
      </c>
      <c r="G5719" s="289" t="s">
        <v>732</v>
      </c>
      <c r="H5719" s="278">
        <f t="shared" si="178"/>
        <v>1</v>
      </c>
      <c r="I5719" s="252" t="s">
        <v>446</v>
      </c>
      <c r="J5719" s="289" t="s">
        <v>446</v>
      </c>
      <c r="K5719" s="278" t="str">
        <f t="shared" si="179"/>
        <v>SOM002Buildings damaged</v>
      </c>
      <c r="L5719" s="290">
        <v>43584</v>
      </c>
      <c r="M5719" s="290" t="s">
        <v>3249</v>
      </c>
    </row>
    <row r="5720" spans="1:13" s="269" customFormat="1" ht="15.5" hidden="1" thickTop="1" thickBot="1" x14ac:dyDescent="0.4">
      <c r="A5720" s="283" t="s">
        <v>4355</v>
      </c>
      <c r="B5720" s="284" t="str">
        <f>VLOOKUP(A5720,Lists!B:C,2,FALSE)</f>
        <v>SOM002</v>
      </c>
      <c r="C5720" s="284" t="str">
        <f>VLOOKUP(A5720,Lists!B:D,3,FALSE)</f>
        <v>SOM</v>
      </c>
      <c r="D5720" s="285" t="s">
        <v>5109</v>
      </c>
      <c r="E5720" s="285">
        <v>0</v>
      </c>
      <c r="F5720" s="285" t="s">
        <v>446</v>
      </c>
      <c r="G5720" s="285" t="s">
        <v>732</v>
      </c>
      <c r="H5720" s="278">
        <f t="shared" si="178"/>
        <v>1</v>
      </c>
      <c r="I5720" s="251" t="s">
        <v>446</v>
      </c>
      <c r="J5720" s="285" t="s">
        <v>446</v>
      </c>
      <c r="K5720" s="278" t="str">
        <f t="shared" si="179"/>
        <v>SOM002Buildings destroyed</v>
      </c>
      <c r="L5720" s="286">
        <v>43584</v>
      </c>
      <c r="M5720" s="286" t="s">
        <v>3249</v>
      </c>
    </row>
    <row r="5721" spans="1:13" s="269" customFormat="1" ht="15.5" hidden="1" thickTop="1" thickBot="1" x14ac:dyDescent="0.4">
      <c r="A5721" s="287" t="s">
        <v>4355</v>
      </c>
      <c r="B5721" s="288" t="str">
        <f>VLOOKUP(A5721,Lists!B:C,2,FALSE)</f>
        <v>SOM002</v>
      </c>
      <c r="C5721" s="288" t="str">
        <f>VLOOKUP(A5721,Lists!B:D,3,FALSE)</f>
        <v>SOM</v>
      </c>
      <c r="D5721" s="289" t="s">
        <v>742</v>
      </c>
      <c r="E5721" s="289">
        <v>0</v>
      </c>
      <c r="F5721" s="289" t="s">
        <v>446</v>
      </c>
      <c r="G5721" s="289" t="s">
        <v>732</v>
      </c>
      <c r="H5721" s="278">
        <f t="shared" si="178"/>
        <v>1</v>
      </c>
      <c r="I5721" s="252" t="s">
        <v>446</v>
      </c>
      <c r="J5721" s="289" t="s">
        <v>446</v>
      </c>
      <c r="K5721" s="278" t="str">
        <f t="shared" si="179"/>
        <v>SOM002Economic Losses</v>
      </c>
      <c r="L5721" s="290">
        <v>43584</v>
      </c>
      <c r="M5721" s="290" t="s">
        <v>3249</v>
      </c>
    </row>
    <row r="5722" spans="1:13" s="269" customFormat="1" ht="15.5" hidden="1" thickTop="1" thickBot="1" x14ac:dyDescent="0.4">
      <c r="A5722" s="283" t="s">
        <v>4355</v>
      </c>
      <c r="B5722" s="284" t="str">
        <f>VLOOKUP(A5722,Lists!B:C,2,FALSE)</f>
        <v>SOM002</v>
      </c>
      <c r="C5722" s="284" t="str">
        <f>VLOOKUP(A5722,Lists!B:D,3,FALSE)</f>
        <v>SOM</v>
      </c>
      <c r="D5722" s="285" t="s">
        <v>752</v>
      </c>
      <c r="E5722" s="285">
        <v>34000</v>
      </c>
      <c r="F5722" s="285" t="s">
        <v>3860</v>
      </c>
      <c r="G5722" s="285" t="s">
        <v>731</v>
      </c>
      <c r="H5722" s="278">
        <f t="shared" si="178"/>
        <v>2</v>
      </c>
      <c r="I5722" s="251" t="s">
        <v>4363</v>
      </c>
      <c r="J5722" s="285" t="s">
        <v>4366</v>
      </c>
      <c r="K5722" s="278" t="str">
        <f t="shared" si="179"/>
        <v>SOM002People in Need</v>
      </c>
      <c r="L5722" s="286">
        <v>43584</v>
      </c>
      <c r="M5722" s="286" t="s">
        <v>3249</v>
      </c>
    </row>
    <row r="5723" spans="1:13" s="269" customFormat="1" ht="15.5" hidden="1" thickTop="1" thickBot="1" x14ac:dyDescent="0.4">
      <c r="A5723" s="287" t="s">
        <v>4355</v>
      </c>
      <c r="B5723" s="288" t="str">
        <f>VLOOKUP(A5723,Lists!B:C,2,FALSE)</f>
        <v>SOM002</v>
      </c>
      <c r="C5723" s="288" t="str">
        <f>VLOOKUP(A5723,Lists!B:D,3,FALSE)</f>
        <v>SOM</v>
      </c>
      <c r="D5723" s="289" t="s">
        <v>5110</v>
      </c>
      <c r="E5723" s="289">
        <v>1227000</v>
      </c>
      <c r="F5723" s="289" t="s">
        <v>4362</v>
      </c>
      <c r="G5723" s="289" t="s">
        <v>731</v>
      </c>
      <c r="H5723" s="278">
        <f t="shared" si="178"/>
        <v>2</v>
      </c>
      <c r="I5723" s="252" t="s">
        <v>4363</v>
      </c>
      <c r="J5723" s="289" t="s">
        <v>4367</v>
      </c>
      <c r="K5723" s="278" t="str">
        <f t="shared" si="179"/>
        <v>SOM002Minimal humanitarian conditions - Level 1</v>
      </c>
      <c r="L5723" s="290">
        <v>43584</v>
      </c>
      <c r="M5723" s="290" t="s">
        <v>3249</v>
      </c>
    </row>
    <row r="5724" spans="1:13" s="269" customFormat="1" ht="15.5" hidden="1" thickTop="1" thickBot="1" x14ac:dyDescent="0.4">
      <c r="A5724" s="283" t="s">
        <v>4355</v>
      </c>
      <c r="B5724" s="284" t="str">
        <f>VLOOKUP(A5724,Lists!B:C,2,FALSE)</f>
        <v>SOM002</v>
      </c>
      <c r="C5724" s="284" t="str">
        <f>VLOOKUP(A5724,Lists!B:D,3,FALSE)</f>
        <v>SOM</v>
      </c>
      <c r="D5724" s="285" t="s">
        <v>5111</v>
      </c>
      <c r="E5724" s="285">
        <v>0</v>
      </c>
      <c r="F5724" s="285" t="s">
        <v>446</v>
      </c>
      <c r="G5724" s="285" t="s">
        <v>731</v>
      </c>
      <c r="H5724" s="278">
        <f t="shared" si="178"/>
        <v>2</v>
      </c>
      <c r="I5724" s="251" t="s">
        <v>446</v>
      </c>
      <c r="J5724" s="285" t="s">
        <v>4368</v>
      </c>
      <c r="K5724" s="278" t="str">
        <f t="shared" si="179"/>
        <v>SOM002Stressed humanitarian conditions - Level 2</v>
      </c>
      <c r="L5724" s="286">
        <v>43584</v>
      </c>
      <c r="M5724" s="286" t="s">
        <v>3249</v>
      </c>
    </row>
    <row r="5725" spans="1:13" s="269" customFormat="1" ht="15.5" hidden="1" thickTop="1" thickBot="1" x14ac:dyDescent="0.4">
      <c r="A5725" s="287" t="s">
        <v>4355</v>
      </c>
      <c r="B5725" s="288" t="str">
        <f>VLOOKUP(A5725,Lists!B:C,2,FALSE)</f>
        <v>SOM002</v>
      </c>
      <c r="C5725" s="288" t="str">
        <f>VLOOKUP(A5725,Lists!B:D,3,FALSE)</f>
        <v>SOM</v>
      </c>
      <c r="D5725" s="289" t="s">
        <v>5112</v>
      </c>
      <c r="E5725" s="289">
        <v>22000</v>
      </c>
      <c r="F5725" s="289" t="s">
        <v>4369</v>
      </c>
      <c r="G5725" s="289" t="s">
        <v>731</v>
      </c>
      <c r="H5725" s="278">
        <f t="shared" si="178"/>
        <v>2</v>
      </c>
      <c r="I5725" s="252" t="s">
        <v>1190</v>
      </c>
      <c r="J5725" s="289" t="s">
        <v>4370</v>
      </c>
      <c r="K5725" s="278" t="str">
        <f t="shared" si="179"/>
        <v>SOM002Moderate humanitarian conditions - Level 3</v>
      </c>
      <c r="L5725" s="290">
        <v>43584</v>
      </c>
      <c r="M5725" s="290" t="s">
        <v>3249</v>
      </c>
    </row>
    <row r="5726" spans="1:13" s="269" customFormat="1" ht="15.5" hidden="1" thickTop="1" thickBot="1" x14ac:dyDescent="0.4">
      <c r="A5726" s="283" t="s">
        <v>4355</v>
      </c>
      <c r="B5726" s="284" t="str">
        <f>VLOOKUP(A5726,Lists!B:C,2,FALSE)</f>
        <v>SOM002</v>
      </c>
      <c r="C5726" s="284" t="str">
        <f>VLOOKUP(A5726,Lists!B:D,3,FALSE)</f>
        <v>SOM</v>
      </c>
      <c r="D5726" s="285" t="s">
        <v>5113</v>
      </c>
      <c r="E5726" s="285">
        <v>12000</v>
      </c>
      <c r="F5726" s="285" t="s">
        <v>4369</v>
      </c>
      <c r="G5726" s="285" t="s">
        <v>731</v>
      </c>
      <c r="H5726" s="278">
        <f t="shared" si="178"/>
        <v>2</v>
      </c>
      <c r="I5726" s="251" t="s">
        <v>1190</v>
      </c>
      <c r="J5726" s="285" t="s">
        <v>4371</v>
      </c>
      <c r="K5726" s="278" t="str">
        <f t="shared" si="179"/>
        <v>SOM002Severe humanitarian conditions - Level 4</v>
      </c>
      <c r="L5726" s="286">
        <v>43584</v>
      </c>
      <c r="M5726" s="286" t="s">
        <v>3249</v>
      </c>
    </row>
    <row r="5727" spans="1:13" s="269" customFormat="1" ht="15.5" hidden="1" thickTop="1" thickBot="1" x14ac:dyDescent="0.4">
      <c r="A5727" s="287" t="s">
        <v>4355</v>
      </c>
      <c r="B5727" s="288" t="str">
        <f>VLOOKUP(A5727,Lists!B:C,2,FALSE)</f>
        <v>SOM002</v>
      </c>
      <c r="C5727" s="288" t="str">
        <f>VLOOKUP(A5727,Lists!B:D,3,FALSE)</f>
        <v>SOM</v>
      </c>
      <c r="D5727" s="289" t="s">
        <v>5114</v>
      </c>
      <c r="E5727" s="289">
        <v>0</v>
      </c>
      <c r="F5727" s="289" t="s">
        <v>446</v>
      </c>
      <c r="G5727" s="289" t="s">
        <v>730</v>
      </c>
      <c r="H5727" s="278">
        <f t="shared" si="178"/>
        <v>3</v>
      </c>
      <c r="I5727" s="252" t="s">
        <v>446</v>
      </c>
      <c r="J5727" s="289" t="s">
        <v>2384</v>
      </c>
      <c r="K5727" s="278" t="str">
        <f t="shared" si="179"/>
        <v>SOM002Extreme humanitarian conditions - Level 5</v>
      </c>
      <c r="L5727" s="290">
        <v>43584</v>
      </c>
      <c r="M5727" s="290" t="s">
        <v>3249</v>
      </c>
    </row>
    <row r="5728" spans="1:13" s="269" customFormat="1" ht="15.5" hidden="1" thickTop="1" thickBot="1" x14ac:dyDescent="0.4">
      <c r="A5728" s="283" t="s">
        <v>4355</v>
      </c>
      <c r="B5728" s="284" t="str">
        <f>VLOOKUP(A5728,Lists!B:C,2,FALSE)</f>
        <v>SOM002</v>
      </c>
      <c r="C5728" s="284" t="str">
        <f>VLOOKUP(A5728,Lists!B:D,3,FALSE)</f>
        <v>SOM</v>
      </c>
      <c r="D5728" s="285" t="s">
        <v>5115</v>
      </c>
      <c r="E5728" s="285">
        <v>280</v>
      </c>
      <c r="F5728" s="285" t="s">
        <v>1212</v>
      </c>
      <c r="G5728" s="285" t="s">
        <v>730</v>
      </c>
      <c r="H5728" s="278">
        <f t="shared" si="178"/>
        <v>3</v>
      </c>
      <c r="I5728" s="251" t="s">
        <v>1202</v>
      </c>
      <c r="J5728" s="285" t="s">
        <v>1203</v>
      </c>
      <c r="K5728" s="278" t="str">
        <f t="shared" si="179"/>
        <v>SOM002Fatalities in all crises</v>
      </c>
      <c r="L5728" s="286">
        <v>43584</v>
      </c>
      <c r="M5728" s="286" t="s">
        <v>3249</v>
      </c>
    </row>
    <row r="5729" spans="1:13" s="269" customFormat="1" ht="15.5" hidden="1" thickTop="1" thickBot="1" x14ac:dyDescent="0.4">
      <c r="A5729" s="287" t="s">
        <v>4355</v>
      </c>
      <c r="B5729" s="288" t="str">
        <f>VLOOKUP(A5729,Lists!B:C,2,FALSE)</f>
        <v>SOM002</v>
      </c>
      <c r="C5729" s="288" t="str">
        <f>VLOOKUP(A5729,Lists!B:D,3,FALSE)</f>
        <v>SOM</v>
      </c>
      <c r="D5729" s="289" t="s">
        <v>688</v>
      </c>
      <c r="E5729" s="289">
        <v>2</v>
      </c>
      <c r="F5729" s="289" t="s">
        <v>446</v>
      </c>
      <c r="G5729" s="289" t="s">
        <v>731</v>
      </c>
      <c r="H5729" s="278">
        <f t="shared" si="178"/>
        <v>2</v>
      </c>
      <c r="I5729" s="252" t="s">
        <v>446</v>
      </c>
      <c r="J5729" s="289" t="s">
        <v>4372</v>
      </c>
      <c r="K5729" s="278" t="str">
        <f t="shared" si="179"/>
        <v>SOM002Crisis affected groups</v>
      </c>
      <c r="L5729" s="290">
        <v>43584</v>
      </c>
      <c r="M5729" s="290" t="s">
        <v>3249</v>
      </c>
    </row>
    <row r="5730" spans="1:13" s="269" customFormat="1" ht="15.5" hidden="1" thickTop="1" thickBot="1" x14ac:dyDescent="0.4">
      <c r="A5730" s="283" t="s">
        <v>4355</v>
      </c>
      <c r="B5730" s="284" t="str">
        <f>VLOOKUP(A5730,Lists!B:C,2,FALSE)</f>
        <v>SOM002</v>
      </c>
      <c r="C5730" s="284" t="str">
        <f>VLOOKUP(A5730,Lists!B:D,3,FALSE)</f>
        <v>SOM</v>
      </c>
      <c r="D5730" s="285" t="s">
        <v>691</v>
      </c>
      <c r="E5730" s="285" t="s">
        <v>446</v>
      </c>
      <c r="F5730" s="285" t="s">
        <v>446</v>
      </c>
      <c r="G5730" s="285" t="s">
        <v>446</v>
      </c>
      <c r="H5730" s="278" t="str">
        <f t="shared" si="178"/>
        <v>x</v>
      </c>
      <c r="I5730" s="251" t="s">
        <v>446</v>
      </c>
      <c r="J5730" s="285" t="s">
        <v>2384</v>
      </c>
      <c r="K5730" s="278" t="str">
        <f t="shared" si="179"/>
        <v>SOM002People facing limited access constraints</v>
      </c>
      <c r="L5730" s="286">
        <v>43584</v>
      </c>
      <c r="M5730" s="286" t="s">
        <v>3249</v>
      </c>
    </row>
    <row r="5731" spans="1:13" s="269" customFormat="1" ht="15.5" hidden="1" thickTop="1" thickBot="1" x14ac:dyDescent="0.4">
      <c r="A5731" s="287" t="s">
        <v>4355</v>
      </c>
      <c r="B5731" s="288" t="str">
        <f>VLOOKUP(A5731,Lists!B:C,2,FALSE)</f>
        <v>SOM002</v>
      </c>
      <c r="C5731" s="288" t="str">
        <f>VLOOKUP(A5731,Lists!B:D,3,FALSE)</f>
        <v>SOM</v>
      </c>
      <c r="D5731" s="289" t="s">
        <v>692</v>
      </c>
      <c r="E5731" s="289" t="s">
        <v>446</v>
      </c>
      <c r="F5731" s="289" t="s">
        <v>446</v>
      </c>
      <c r="G5731" s="289" t="s">
        <v>446</v>
      </c>
      <c r="H5731" s="278" t="str">
        <f t="shared" si="178"/>
        <v>x</v>
      </c>
      <c r="I5731" s="252" t="s">
        <v>446</v>
      </c>
      <c r="J5731" s="289" t="s">
        <v>2384</v>
      </c>
      <c r="K5731" s="278" t="str">
        <f t="shared" si="179"/>
        <v>SOM002People facing restricted access constraints</v>
      </c>
      <c r="L5731" s="290">
        <v>43584</v>
      </c>
      <c r="M5731" s="290" t="s">
        <v>3249</v>
      </c>
    </row>
    <row r="5732" spans="1:13" s="269" customFormat="1" ht="15.5" hidden="1" thickTop="1" thickBot="1" x14ac:dyDescent="0.4">
      <c r="A5732" s="283" t="s">
        <v>4355</v>
      </c>
      <c r="B5732" s="284" t="str">
        <f>VLOOKUP(A5732,Lists!B:C,2,FALSE)</f>
        <v>SOM002</v>
      </c>
      <c r="C5732" s="284" t="str">
        <f>VLOOKUP(A5732,Lists!B:D,3,FALSE)</f>
        <v>SOM</v>
      </c>
      <c r="D5732" s="285" t="s">
        <v>643</v>
      </c>
      <c r="E5732" s="285">
        <v>1</v>
      </c>
      <c r="F5732" s="285" t="s">
        <v>3898</v>
      </c>
      <c r="G5732" s="285" t="s">
        <v>731</v>
      </c>
      <c r="H5732" s="278">
        <f t="shared" si="178"/>
        <v>2</v>
      </c>
      <c r="I5732" s="251" t="s">
        <v>446</v>
      </c>
      <c r="J5732" s="285" t="s">
        <v>446</v>
      </c>
      <c r="K5732" s="278" t="str">
        <f t="shared" si="179"/>
        <v>SOM002Impediments to entry into country (bureaucratic and administrative)</v>
      </c>
      <c r="L5732" s="286">
        <v>43584</v>
      </c>
      <c r="M5732" s="286" t="s">
        <v>3249</v>
      </c>
    </row>
    <row r="5733" spans="1:13" s="269" customFormat="1" ht="15.5" hidden="1" thickTop="1" thickBot="1" x14ac:dyDescent="0.4">
      <c r="A5733" s="287" t="s">
        <v>4355</v>
      </c>
      <c r="B5733" s="288" t="str">
        <f>VLOOKUP(A5733,Lists!B:C,2,FALSE)</f>
        <v>SOM002</v>
      </c>
      <c r="C5733" s="288" t="str">
        <f>VLOOKUP(A5733,Lists!B:D,3,FALSE)</f>
        <v>SOM</v>
      </c>
      <c r="D5733" s="289" t="s">
        <v>644</v>
      </c>
      <c r="E5733" s="289">
        <v>3</v>
      </c>
      <c r="F5733" s="289" t="s">
        <v>3898</v>
      </c>
      <c r="G5733" s="289" t="s">
        <v>731</v>
      </c>
      <c r="H5733" s="278">
        <f t="shared" si="178"/>
        <v>2</v>
      </c>
      <c r="I5733" s="252" t="s">
        <v>446</v>
      </c>
      <c r="J5733" s="289" t="s">
        <v>446</v>
      </c>
      <c r="K5733" s="278" t="str">
        <f t="shared" si="179"/>
        <v>SOM002Restriction of movement (impediments to freedom of movement and/or administrative restrictions)</v>
      </c>
      <c r="L5733" s="290">
        <v>43584</v>
      </c>
      <c r="M5733" s="290" t="s">
        <v>3249</v>
      </c>
    </row>
    <row r="5734" spans="1:13" s="269" customFormat="1" ht="15.5" hidden="1" thickTop="1" thickBot="1" x14ac:dyDescent="0.4">
      <c r="A5734" s="283" t="s">
        <v>4355</v>
      </c>
      <c r="B5734" s="284" t="str">
        <f>VLOOKUP(A5734,Lists!B:C,2,FALSE)</f>
        <v>SOM002</v>
      </c>
      <c r="C5734" s="284" t="str">
        <f>VLOOKUP(A5734,Lists!B:D,3,FALSE)</f>
        <v>SOM</v>
      </c>
      <c r="D5734" s="285" t="s">
        <v>645</v>
      </c>
      <c r="E5734" s="285">
        <v>2</v>
      </c>
      <c r="F5734" s="285" t="s">
        <v>3898</v>
      </c>
      <c r="G5734" s="285" t="s">
        <v>731</v>
      </c>
      <c r="H5734" s="278">
        <f t="shared" si="178"/>
        <v>2</v>
      </c>
      <c r="I5734" s="251" t="s">
        <v>446</v>
      </c>
      <c r="J5734" s="285" t="s">
        <v>446</v>
      </c>
      <c r="K5734" s="278" t="str">
        <f t="shared" si="179"/>
        <v>SOM002Interference into implementation of humanitarian activities</v>
      </c>
      <c r="L5734" s="286">
        <v>43584</v>
      </c>
      <c r="M5734" s="286" t="s">
        <v>3249</v>
      </c>
    </row>
    <row r="5735" spans="1:13" s="269" customFormat="1" ht="15.5" hidden="1" thickTop="1" thickBot="1" x14ac:dyDescent="0.4">
      <c r="A5735" s="287" t="s">
        <v>4355</v>
      </c>
      <c r="B5735" s="288" t="str">
        <f>VLOOKUP(A5735,Lists!B:C,2,FALSE)</f>
        <v>SOM002</v>
      </c>
      <c r="C5735" s="288" t="str">
        <f>VLOOKUP(A5735,Lists!B:D,3,FALSE)</f>
        <v>SOM</v>
      </c>
      <c r="D5735" s="289" t="s">
        <v>646</v>
      </c>
      <c r="E5735" s="289">
        <v>3</v>
      </c>
      <c r="F5735" s="289" t="s">
        <v>3898</v>
      </c>
      <c r="G5735" s="289" t="s">
        <v>731</v>
      </c>
      <c r="H5735" s="278">
        <f t="shared" si="178"/>
        <v>2</v>
      </c>
      <c r="I5735" s="252" t="s">
        <v>446</v>
      </c>
      <c r="J5735" s="289" t="s">
        <v>446</v>
      </c>
      <c r="K5735" s="278" t="str">
        <f t="shared" si="179"/>
        <v>SOM002Violence against personnel, facilities and assets</v>
      </c>
      <c r="L5735" s="290">
        <v>43584</v>
      </c>
      <c r="M5735" s="290" t="s">
        <v>3249</v>
      </c>
    </row>
    <row r="5736" spans="1:13" s="269" customFormat="1" ht="15.5" hidden="1" thickTop="1" thickBot="1" x14ac:dyDescent="0.4">
      <c r="A5736" s="283" t="s">
        <v>4355</v>
      </c>
      <c r="B5736" s="284" t="str">
        <f>VLOOKUP(A5736,Lists!B:C,2,FALSE)</f>
        <v>SOM002</v>
      </c>
      <c r="C5736" s="284" t="str">
        <f>VLOOKUP(A5736,Lists!B:D,3,FALSE)</f>
        <v>SOM</v>
      </c>
      <c r="D5736" s="285" t="s">
        <v>647</v>
      </c>
      <c r="E5736" s="285">
        <v>2</v>
      </c>
      <c r="F5736" s="285" t="s">
        <v>3898</v>
      </c>
      <c r="G5736" s="285" t="s">
        <v>731</v>
      </c>
      <c r="H5736" s="278">
        <f t="shared" si="178"/>
        <v>2</v>
      </c>
      <c r="I5736" s="251" t="s">
        <v>446</v>
      </c>
      <c r="J5736" s="285" t="s">
        <v>446</v>
      </c>
      <c r="K5736" s="278" t="str">
        <f t="shared" si="179"/>
        <v>SOM002Denial of existence of humanitarian needs or entitlements to assistance</v>
      </c>
      <c r="L5736" s="286">
        <v>43584</v>
      </c>
      <c r="M5736" s="286" t="s">
        <v>3249</v>
      </c>
    </row>
    <row r="5737" spans="1:13" s="269" customFormat="1" ht="15.5" hidden="1" thickTop="1" thickBot="1" x14ac:dyDescent="0.4">
      <c r="A5737" s="287" t="s">
        <v>4355</v>
      </c>
      <c r="B5737" s="288" t="str">
        <f>VLOOKUP(A5737,Lists!B:C,2,FALSE)</f>
        <v>SOM002</v>
      </c>
      <c r="C5737" s="288" t="str">
        <f>VLOOKUP(A5737,Lists!B:D,3,FALSE)</f>
        <v>SOM</v>
      </c>
      <c r="D5737" s="289" t="s">
        <v>648</v>
      </c>
      <c r="E5737" s="289">
        <v>3</v>
      </c>
      <c r="F5737" s="289" t="s">
        <v>3898</v>
      </c>
      <c r="G5737" s="289" t="s">
        <v>731</v>
      </c>
      <c r="H5737" s="278">
        <f t="shared" si="178"/>
        <v>2</v>
      </c>
      <c r="I5737" s="252" t="s">
        <v>446</v>
      </c>
      <c r="J5737" s="289" t="s">
        <v>446</v>
      </c>
      <c r="K5737" s="278" t="str">
        <f t="shared" si="179"/>
        <v>SOM002Restriction and obstruction of access to services and assistance</v>
      </c>
      <c r="L5737" s="290">
        <v>43584</v>
      </c>
      <c r="M5737" s="290" t="s">
        <v>3249</v>
      </c>
    </row>
    <row r="5738" spans="1:13" s="269" customFormat="1" ht="15.5" hidden="1" thickTop="1" thickBot="1" x14ac:dyDescent="0.4">
      <c r="A5738" s="283" t="s">
        <v>4355</v>
      </c>
      <c r="B5738" s="284" t="str">
        <f>VLOOKUP(A5738,Lists!B:C,2,FALSE)</f>
        <v>SOM002</v>
      </c>
      <c r="C5738" s="284" t="str">
        <f>VLOOKUP(A5738,Lists!B:D,3,FALSE)</f>
        <v>SOM</v>
      </c>
      <c r="D5738" s="285" t="s">
        <v>649</v>
      </c>
      <c r="E5738" s="285">
        <v>3</v>
      </c>
      <c r="F5738" s="285" t="s">
        <v>3898</v>
      </c>
      <c r="G5738" s="285" t="s">
        <v>731</v>
      </c>
      <c r="H5738" s="278">
        <f t="shared" si="178"/>
        <v>2</v>
      </c>
      <c r="I5738" s="251" t="s">
        <v>446</v>
      </c>
      <c r="J5738" s="285" t="s">
        <v>446</v>
      </c>
      <c r="K5738" s="278" t="str">
        <f t="shared" si="179"/>
        <v>SOM002Ongoing insecurity/hostilities affecting humanitarian assistance</v>
      </c>
      <c r="L5738" s="286">
        <v>43584</v>
      </c>
      <c r="M5738" s="286" t="s">
        <v>3249</v>
      </c>
    </row>
    <row r="5739" spans="1:13" s="269" customFormat="1" ht="15.5" hidden="1" thickTop="1" thickBot="1" x14ac:dyDescent="0.4">
      <c r="A5739" s="287" t="s">
        <v>4355</v>
      </c>
      <c r="B5739" s="288" t="str">
        <f>VLOOKUP(A5739,Lists!B:C,2,FALSE)</f>
        <v>SOM002</v>
      </c>
      <c r="C5739" s="288" t="str">
        <f>VLOOKUP(A5739,Lists!B:D,3,FALSE)</f>
        <v>SOM</v>
      </c>
      <c r="D5739" s="289" t="s">
        <v>650</v>
      </c>
      <c r="E5739" s="289">
        <v>2</v>
      </c>
      <c r="F5739" s="289" t="s">
        <v>3898</v>
      </c>
      <c r="G5739" s="289" t="s">
        <v>731</v>
      </c>
      <c r="H5739" s="278">
        <f t="shared" si="178"/>
        <v>2</v>
      </c>
      <c r="I5739" s="252" t="s">
        <v>446</v>
      </c>
      <c r="J5739" s="289" t="s">
        <v>446</v>
      </c>
      <c r="K5739" s="278" t="str">
        <f t="shared" si="179"/>
        <v xml:space="preserve">SOM002Presence of mines and improvised explosive devices </v>
      </c>
      <c r="L5739" s="290">
        <v>43584</v>
      </c>
      <c r="M5739" s="290" t="s">
        <v>3249</v>
      </c>
    </row>
    <row r="5740" spans="1:13" s="269" customFormat="1" ht="15.5" hidden="1" thickTop="1" thickBot="1" x14ac:dyDescent="0.4">
      <c r="A5740" s="283" t="s">
        <v>4355</v>
      </c>
      <c r="B5740" s="284" t="str">
        <f>VLOOKUP(A5740,Lists!B:C,2,FALSE)</f>
        <v>SOM002</v>
      </c>
      <c r="C5740" s="284" t="str">
        <f>VLOOKUP(A5740,Lists!B:D,3,FALSE)</f>
        <v>SOM</v>
      </c>
      <c r="D5740" s="285" t="s">
        <v>651</v>
      </c>
      <c r="E5740" s="285">
        <v>2</v>
      </c>
      <c r="F5740" s="285" t="s">
        <v>3898</v>
      </c>
      <c r="G5740" s="285" t="s">
        <v>731</v>
      </c>
      <c r="H5740" s="278">
        <f t="shared" si="178"/>
        <v>2</v>
      </c>
      <c r="I5740" s="251" t="s">
        <v>446</v>
      </c>
      <c r="J5740" s="285" t="s">
        <v>446</v>
      </c>
      <c r="K5740" s="278" t="str">
        <f t="shared" si="179"/>
        <v>SOM002Physical constraints in the environment (obstacles related to terrain, climate, lack of infrastructure, etc.)</v>
      </c>
      <c r="L5740" s="286">
        <v>43584</v>
      </c>
      <c r="M5740" s="286" t="s">
        <v>3249</v>
      </c>
    </row>
    <row r="5741" spans="1:13" s="269" customFormat="1" ht="15.5" hidden="1" thickTop="1" thickBot="1" x14ac:dyDescent="0.4">
      <c r="A5741" s="287" t="s">
        <v>4356</v>
      </c>
      <c r="B5741" s="288" t="e">
        <f>VLOOKUP(A5741,Lists!B:C,2,FALSE)</f>
        <v>#N/A</v>
      </c>
      <c r="C5741" s="288" t="e">
        <f>VLOOKUP(A5741,Lists!B:D,3,FALSE)</f>
        <v>#N/A</v>
      </c>
      <c r="D5741" s="289" t="s">
        <v>522</v>
      </c>
      <c r="E5741" s="289">
        <v>8116279</v>
      </c>
      <c r="F5741" s="289" t="s">
        <v>4383</v>
      </c>
      <c r="G5741" s="289" t="s">
        <v>732</v>
      </c>
      <c r="H5741" s="278">
        <f t="shared" si="178"/>
        <v>1</v>
      </c>
      <c r="I5741" s="252" t="s">
        <v>4384</v>
      </c>
      <c r="J5741" s="289" t="s">
        <v>446</v>
      </c>
      <c r="K5741" s="278" t="e">
        <f t="shared" si="179"/>
        <v>#N/A</v>
      </c>
      <c r="L5741" s="290">
        <v>43584</v>
      </c>
      <c r="M5741" s="290" t="s">
        <v>3249</v>
      </c>
    </row>
    <row r="5742" spans="1:13" s="269" customFormat="1" ht="15.5" hidden="1" thickTop="1" thickBot="1" x14ac:dyDescent="0.4">
      <c r="A5742" s="283" t="s">
        <v>4356</v>
      </c>
      <c r="B5742" s="284" t="e">
        <f>VLOOKUP(A5742,Lists!B:C,2,FALSE)</f>
        <v>#N/A</v>
      </c>
      <c r="C5742" s="284" t="e">
        <f>VLOOKUP(A5742,Lists!B:D,3,FALSE)</f>
        <v>#N/A</v>
      </c>
      <c r="D5742" s="285" t="s">
        <v>660</v>
      </c>
      <c r="E5742" s="285">
        <v>648835</v>
      </c>
      <c r="F5742" s="285" t="s">
        <v>4385</v>
      </c>
      <c r="G5742" s="285" t="s">
        <v>731</v>
      </c>
      <c r="H5742" s="278">
        <f t="shared" si="178"/>
        <v>2</v>
      </c>
      <c r="I5742" s="251" t="s">
        <v>4387</v>
      </c>
      <c r="J5742" s="285" t="s">
        <v>4386</v>
      </c>
      <c r="K5742" s="278" t="e">
        <f t="shared" si="179"/>
        <v>#N/A</v>
      </c>
      <c r="L5742" s="286">
        <v>43584</v>
      </c>
      <c r="M5742" s="286" t="s">
        <v>3249</v>
      </c>
    </row>
    <row r="5743" spans="1:13" s="269" customFormat="1" ht="15.5" hidden="1" thickTop="1" thickBot="1" x14ac:dyDescent="0.4">
      <c r="A5743" s="287" t="s">
        <v>4356</v>
      </c>
      <c r="B5743" s="288" t="e">
        <f>VLOOKUP(A5743,Lists!B:C,2,FALSE)</f>
        <v>#N/A</v>
      </c>
      <c r="C5743" s="288" t="e">
        <f>VLOOKUP(A5743,Lists!B:D,3,FALSE)</f>
        <v>#N/A</v>
      </c>
      <c r="D5743" s="289" t="s">
        <v>737</v>
      </c>
      <c r="E5743" s="289">
        <v>20293594</v>
      </c>
      <c r="F5743" s="289" t="s">
        <v>4385</v>
      </c>
      <c r="G5743" s="289" t="s">
        <v>731</v>
      </c>
      <c r="H5743" s="278">
        <f t="shared" si="178"/>
        <v>2</v>
      </c>
      <c r="I5743" s="252" t="s">
        <v>4387</v>
      </c>
      <c r="J5743" s="289" t="s">
        <v>4386</v>
      </c>
      <c r="K5743" s="278" t="e">
        <f t="shared" si="179"/>
        <v>#N/A</v>
      </c>
      <c r="L5743" s="290">
        <v>43584</v>
      </c>
      <c r="M5743" s="290" t="s">
        <v>3249</v>
      </c>
    </row>
    <row r="5744" spans="1:13" s="269" customFormat="1" ht="15.5" hidden="1" thickTop="1" thickBot="1" x14ac:dyDescent="0.4">
      <c r="A5744" s="283" t="s">
        <v>4356</v>
      </c>
      <c r="B5744" s="284" t="e">
        <f>VLOOKUP(A5744,Lists!B:C,2,FALSE)</f>
        <v>#N/A</v>
      </c>
      <c r="C5744" s="284" t="e">
        <f>VLOOKUP(A5744,Lists!B:D,3,FALSE)</f>
        <v>#N/A</v>
      </c>
      <c r="D5744" s="285" t="s">
        <v>533</v>
      </c>
      <c r="E5744" s="285">
        <v>12000000</v>
      </c>
      <c r="F5744" s="285" t="s">
        <v>4389</v>
      </c>
      <c r="G5744" s="285" t="s">
        <v>731</v>
      </c>
      <c r="H5744" s="278">
        <f t="shared" si="178"/>
        <v>2</v>
      </c>
      <c r="I5744" s="251" t="s">
        <v>4388</v>
      </c>
      <c r="J5744" s="285" t="s">
        <v>4390</v>
      </c>
      <c r="K5744" s="278" t="e">
        <f t="shared" si="179"/>
        <v>#N/A</v>
      </c>
      <c r="L5744" s="286">
        <v>43584</v>
      </c>
      <c r="M5744" s="286" t="s">
        <v>3249</v>
      </c>
    </row>
    <row r="5745" spans="1:13" s="269" customFormat="1" ht="15.5" thickTop="1" thickBot="1" x14ac:dyDescent="0.4">
      <c r="A5745" s="287" t="s">
        <v>4356</v>
      </c>
      <c r="B5745" s="288" t="e">
        <f>VLOOKUP(A5745,Lists!B:C,2,FALSE)</f>
        <v>#N/A</v>
      </c>
      <c r="C5745" s="288" t="e">
        <f>VLOOKUP(A5745,Lists!B:D,3,FALSE)</f>
        <v>#N/A</v>
      </c>
      <c r="D5745" s="289" t="s">
        <v>666</v>
      </c>
      <c r="E5745" s="289">
        <v>366000</v>
      </c>
      <c r="F5745" s="289" t="s">
        <v>4389</v>
      </c>
      <c r="G5745" s="289" t="s">
        <v>731</v>
      </c>
      <c r="H5745" s="278">
        <f t="shared" si="178"/>
        <v>2</v>
      </c>
      <c r="I5745" s="252" t="s">
        <v>4388</v>
      </c>
      <c r="J5745" s="289" t="s">
        <v>4391</v>
      </c>
      <c r="K5745" s="278" t="e">
        <f t="shared" si="179"/>
        <v>#N/A</v>
      </c>
      <c r="L5745" s="290">
        <v>43584</v>
      </c>
      <c r="M5745" s="290" t="s">
        <v>3249</v>
      </c>
    </row>
    <row r="5746" spans="1:13" s="269" customFormat="1" ht="15.5" hidden="1" thickTop="1" thickBot="1" x14ac:dyDescent="0.4">
      <c r="A5746" s="283" t="s">
        <v>4356</v>
      </c>
      <c r="B5746" s="284" t="e">
        <f>VLOOKUP(A5746,Lists!B:C,2,FALSE)</f>
        <v>#N/A</v>
      </c>
      <c r="C5746" s="284" t="e">
        <f>VLOOKUP(A5746,Lists!B:D,3,FALSE)</f>
        <v>#N/A</v>
      </c>
      <c r="D5746" s="285" t="s">
        <v>5027</v>
      </c>
      <c r="E5746" s="285">
        <v>1200</v>
      </c>
      <c r="F5746" s="285" t="s">
        <v>4392</v>
      </c>
      <c r="G5746" s="285" t="s">
        <v>731</v>
      </c>
      <c r="H5746" s="278">
        <f t="shared" si="178"/>
        <v>2</v>
      </c>
      <c r="I5746" s="251" t="s">
        <v>4394</v>
      </c>
      <c r="J5746" s="285" t="s">
        <v>4393</v>
      </c>
      <c r="K5746" s="278" t="e">
        <f t="shared" si="179"/>
        <v>#N/A</v>
      </c>
      <c r="L5746" s="286">
        <v>43584</v>
      </c>
      <c r="M5746" s="286" t="s">
        <v>3249</v>
      </c>
    </row>
    <row r="5747" spans="1:13" s="269" customFormat="1" ht="15.5" hidden="1" thickTop="1" thickBot="1" x14ac:dyDescent="0.4">
      <c r="A5747" s="287" t="s">
        <v>4356</v>
      </c>
      <c r="B5747" s="288" t="e">
        <f>VLOOKUP(A5747,Lists!B:C,2,FALSE)</f>
        <v>#N/A</v>
      </c>
      <c r="C5747" s="288" t="e">
        <f>VLOOKUP(A5747,Lists!B:D,3,FALSE)</f>
        <v>#N/A</v>
      </c>
      <c r="D5747" s="289" t="s">
        <v>5028</v>
      </c>
      <c r="E5747" s="289" t="s">
        <v>446</v>
      </c>
      <c r="F5747" s="289" t="s">
        <v>446</v>
      </c>
      <c r="G5747" s="289" t="s">
        <v>446</v>
      </c>
      <c r="H5747" s="278" t="str">
        <f t="shared" si="178"/>
        <v>x</v>
      </c>
      <c r="I5747" s="252" t="s">
        <v>446</v>
      </c>
      <c r="J5747" s="289" t="s">
        <v>446</v>
      </c>
      <c r="K5747" s="278" t="e">
        <f t="shared" si="179"/>
        <v>#N/A</v>
      </c>
      <c r="L5747" s="290">
        <v>43584</v>
      </c>
      <c r="M5747" s="290" t="s">
        <v>3249</v>
      </c>
    </row>
    <row r="5748" spans="1:13" s="269" customFormat="1" ht="15.5" hidden="1" thickTop="1" thickBot="1" x14ac:dyDescent="0.4">
      <c r="A5748" s="283" t="s">
        <v>4356</v>
      </c>
      <c r="B5748" s="284" t="e">
        <f>VLOOKUP(A5748,Lists!B:C,2,FALSE)</f>
        <v>#N/A</v>
      </c>
      <c r="C5748" s="284" t="e">
        <f>VLOOKUP(A5748,Lists!B:D,3,FALSE)</f>
        <v>#N/A</v>
      </c>
      <c r="D5748" s="285" t="s">
        <v>5029</v>
      </c>
      <c r="E5748" s="285">
        <v>78</v>
      </c>
      <c r="F5748" s="285" t="s">
        <v>4392</v>
      </c>
      <c r="G5748" s="285" t="s">
        <v>731</v>
      </c>
      <c r="H5748" s="278">
        <f t="shared" si="178"/>
        <v>2</v>
      </c>
      <c r="I5748" s="251" t="s">
        <v>4394</v>
      </c>
      <c r="J5748" s="285" t="s">
        <v>446</v>
      </c>
      <c r="K5748" s="278" t="e">
        <f t="shared" si="179"/>
        <v>#N/A</v>
      </c>
      <c r="L5748" s="286">
        <v>43584</v>
      </c>
      <c r="M5748" s="286" t="s">
        <v>3249</v>
      </c>
    </row>
    <row r="5749" spans="1:13" s="269" customFormat="1" ht="15.5" hidden="1" thickTop="1" thickBot="1" x14ac:dyDescent="0.4">
      <c r="A5749" s="287" t="s">
        <v>4356</v>
      </c>
      <c r="B5749" s="288" t="e">
        <f>VLOOKUP(A5749,Lists!B:C,2,FALSE)</f>
        <v>#N/A</v>
      </c>
      <c r="C5749" s="288" t="e">
        <f>VLOOKUP(A5749,Lists!B:D,3,FALSE)</f>
        <v>#N/A</v>
      </c>
      <c r="D5749" s="289" t="s">
        <v>5108</v>
      </c>
      <c r="E5749" s="289">
        <v>114000</v>
      </c>
      <c r="F5749" s="289" t="s">
        <v>4389</v>
      </c>
      <c r="G5749" s="289" t="s">
        <v>731</v>
      </c>
      <c r="H5749" s="278">
        <f t="shared" si="178"/>
        <v>2</v>
      </c>
      <c r="I5749" s="252" t="s">
        <v>4388</v>
      </c>
      <c r="J5749" s="289" t="s">
        <v>4395</v>
      </c>
      <c r="K5749" s="278" t="e">
        <f t="shared" si="179"/>
        <v>#N/A</v>
      </c>
      <c r="L5749" s="290">
        <v>43584</v>
      </c>
      <c r="M5749" s="290" t="s">
        <v>3249</v>
      </c>
    </row>
    <row r="5750" spans="1:13" s="269" customFormat="1" ht="15.5" hidden="1" thickTop="1" thickBot="1" x14ac:dyDescent="0.4">
      <c r="A5750" s="283" t="s">
        <v>4356</v>
      </c>
      <c r="B5750" s="284" t="e">
        <f>VLOOKUP(A5750,Lists!B:C,2,FALSE)</f>
        <v>#N/A</v>
      </c>
      <c r="C5750" s="284" t="e">
        <f>VLOOKUP(A5750,Lists!B:D,3,FALSE)</f>
        <v>#N/A</v>
      </c>
      <c r="D5750" s="285" t="s">
        <v>5109</v>
      </c>
      <c r="E5750" s="285">
        <v>65000</v>
      </c>
      <c r="F5750" s="285" t="s">
        <v>4389</v>
      </c>
      <c r="G5750" s="285" t="s">
        <v>731</v>
      </c>
      <c r="H5750" s="278">
        <f t="shared" si="178"/>
        <v>2</v>
      </c>
      <c r="I5750" s="251" t="s">
        <v>4388</v>
      </c>
      <c r="J5750" s="285" t="s">
        <v>4396</v>
      </c>
      <c r="K5750" s="278" t="e">
        <f t="shared" si="179"/>
        <v>#N/A</v>
      </c>
      <c r="L5750" s="286">
        <v>43584</v>
      </c>
      <c r="M5750" s="286" t="s">
        <v>3249</v>
      </c>
    </row>
    <row r="5751" spans="1:13" s="269" customFormat="1" ht="15.5" hidden="1" thickTop="1" thickBot="1" x14ac:dyDescent="0.4">
      <c r="A5751" s="287" t="s">
        <v>4356</v>
      </c>
      <c r="B5751" s="288" t="e">
        <f>VLOOKUP(A5751,Lists!B:C,2,FALSE)</f>
        <v>#N/A</v>
      </c>
      <c r="C5751" s="288" t="e">
        <f>VLOOKUP(A5751,Lists!B:D,3,FALSE)</f>
        <v>#N/A</v>
      </c>
      <c r="D5751" s="289" t="s">
        <v>742</v>
      </c>
      <c r="E5751" s="289" t="s">
        <v>446</v>
      </c>
      <c r="F5751" s="289" t="s">
        <v>446</v>
      </c>
      <c r="G5751" s="289" t="s">
        <v>446</v>
      </c>
      <c r="H5751" s="278" t="str">
        <f t="shared" si="178"/>
        <v>x</v>
      </c>
      <c r="I5751" s="252" t="s">
        <v>446</v>
      </c>
      <c r="J5751" s="289" t="s">
        <v>446</v>
      </c>
      <c r="K5751" s="278" t="e">
        <f t="shared" si="179"/>
        <v>#N/A</v>
      </c>
      <c r="L5751" s="290">
        <v>43584</v>
      </c>
      <c r="M5751" s="290" t="s">
        <v>3249</v>
      </c>
    </row>
    <row r="5752" spans="1:13" s="269" customFormat="1" ht="15.5" hidden="1" thickTop="1" thickBot="1" x14ac:dyDescent="0.4">
      <c r="A5752" s="283" t="s">
        <v>4356</v>
      </c>
      <c r="B5752" s="284" t="e">
        <f>VLOOKUP(A5752,Lists!B:C,2,FALSE)</f>
        <v>#N/A</v>
      </c>
      <c r="C5752" s="284" t="e">
        <f>VLOOKUP(A5752,Lists!B:D,3,FALSE)</f>
        <v>#N/A</v>
      </c>
      <c r="D5752" s="285" t="s">
        <v>752</v>
      </c>
      <c r="E5752" s="285">
        <v>2000000</v>
      </c>
      <c r="F5752" s="285" t="s">
        <v>4397</v>
      </c>
      <c r="G5752" s="285" t="s">
        <v>731</v>
      </c>
      <c r="H5752" s="278">
        <f t="shared" si="178"/>
        <v>2</v>
      </c>
      <c r="I5752" s="251" t="s">
        <v>4394</v>
      </c>
      <c r="J5752" s="285" t="s">
        <v>446</v>
      </c>
      <c r="K5752" s="278" t="e">
        <f t="shared" si="179"/>
        <v>#N/A</v>
      </c>
      <c r="L5752" s="286">
        <v>43584</v>
      </c>
      <c r="M5752" s="286" t="s">
        <v>3249</v>
      </c>
    </row>
    <row r="5753" spans="1:13" s="269" customFormat="1" ht="15.5" hidden="1" thickTop="1" thickBot="1" x14ac:dyDescent="0.4">
      <c r="A5753" s="287" t="s">
        <v>4356</v>
      </c>
      <c r="B5753" s="288" t="e">
        <f>VLOOKUP(A5753,Lists!B:C,2,FALSE)</f>
        <v>#N/A</v>
      </c>
      <c r="C5753" s="288" t="e">
        <f>VLOOKUP(A5753,Lists!B:D,3,FALSE)</f>
        <v>#N/A</v>
      </c>
      <c r="D5753" s="289" t="s">
        <v>5110</v>
      </c>
      <c r="E5753" s="289">
        <v>829594</v>
      </c>
      <c r="F5753" s="289" t="s">
        <v>4385</v>
      </c>
      <c r="G5753" s="289" t="s">
        <v>731</v>
      </c>
      <c r="H5753" s="278">
        <f t="shared" si="178"/>
        <v>2</v>
      </c>
      <c r="I5753" s="252" t="s">
        <v>4387</v>
      </c>
      <c r="J5753" s="289" t="s">
        <v>4398</v>
      </c>
      <c r="K5753" s="278" t="e">
        <f t="shared" si="179"/>
        <v>#N/A</v>
      </c>
      <c r="L5753" s="290">
        <v>43584</v>
      </c>
      <c r="M5753" s="290" t="s">
        <v>3249</v>
      </c>
    </row>
    <row r="5754" spans="1:13" s="269" customFormat="1" ht="15.5" hidden="1" thickTop="1" thickBot="1" x14ac:dyDescent="0.4">
      <c r="A5754" s="283" t="s">
        <v>4356</v>
      </c>
      <c r="B5754" s="284" t="e">
        <f>VLOOKUP(A5754,Lists!B:C,2,FALSE)</f>
        <v>#N/A</v>
      </c>
      <c r="C5754" s="284" t="e">
        <f>VLOOKUP(A5754,Lists!B:D,3,FALSE)</f>
        <v>#N/A</v>
      </c>
      <c r="D5754" s="285" t="s">
        <v>5111</v>
      </c>
      <c r="E5754" s="285">
        <v>10000000</v>
      </c>
      <c r="F5754" s="285" t="s">
        <v>4389</v>
      </c>
      <c r="G5754" s="285" t="s">
        <v>731</v>
      </c>
      <c r="H5754" s="278">
        <f t="shared" si="178"/>
        <v>2</v>
      </c>
      <c r="I5754" s="251" t="s">
        <v>4388</v>
      </c>
      <c r="J5754" s="285" t="s">
        <v>4399</v>
      </c>
      <c r="K5754" s="278" t="e">
        <f t="shared" si="179"/>
        <v>#N/A</v>
      </c>
      <c r="L5754" s="286">
        <v>43584</v>
      </c>
      <c r="M5754" s="286" t="s">
        <v>3249</v>
      </c>
    </row>
    <row r="5755" spans="1:13" s="269" customFormat="1" ht="15.5" hidden="1" thickTop="1" thickBot="1" x14ac:dyDescent="0.4">
      <c r="A5755" s="287" t="s">
        <v>4356</v>
      </c>
      <c r="B5755" s="288" t="e">
        <f>VLOOKUP(A5755,Lists!B:C,2,FALSE)</f>
        <v>#N/A</v>
      </c>
      <c r="C5755" s="288" t="e">
        <f>VLOOKUP(A5755,Lists!B:D,3,FALSE)</f>
        <v>#N/A</v>
      </c>
      <c r="D5755" s="289" t="s">
        <v>5112</v>
      </c>
      <c r="E5755" s="289">
        <v>1634000</v>
      </c>
      <c r="F5755" s="289" t="s">
        <v>4389</v>
      </c>
      <c r="G5755" s="289" t="s">
        <v>731</v>
      </c>
      <c r="H5755" s="278">
        <f t="shared" si="178"/>
        <v>2</v>
      </c>
      <c r="I5755" s="252" t="s">
        <v>4388</v>
      </c>
      <c r="J5755" s="289" t="s">
        <v>4400</v>
      </c>
      <c r="K5755" s="278" t="e">
        <f t="shared" si="179"/>
        <v>#N/A</v>
      </c>
      <c r="L5755" s="290">
        <v>43584</v>
      </c>
      <c r="M5755" s="290" t="s">
        <v>3249</v>
      </c>
    </row>
    <row r="5756" spans="1:13" s="269" customFormat="1" ht="15.5" hidden="1" thickTop="1" thickBot="1" x14ac:dyDescent="0.4">
      <c r="A5756" s="283" t="s">
        <v>4356</v>
      </c>
      <c r="B5756" s="284" t="e">
        <f>VLOOKUP(A5756,Lists!B:C,2,FALSE)</f>
        <v>#N/A</v>
      </c>
      <c r="C5756" s="284" t="e">
        <f>VLOOKUP(A5756,Lists!B:D,3,FALSE)</f>
        <v>#N/A</v>
      </c>
      <c r="D5756" s="285" t="s">
        <v>5113</v>
      </c>
      <c r="E5756" s="285">
        <v>366000</v>
      </c>
      <c r="F5756" s="285" t="s">
        <v>4389</v>
      </c>
      <c r="G5756" s="285" t="s">
        <v>731</v>
      </c>
      <c r="H5756" s="278">
        <f t="shared" si="178"/>
        <v>2</v>
      </c>
      <c r="I5756" s="251" t="s">
        <v>4388</v>
      </c>
      <c r="J5756" s="285" t="s">
        <v>4401</v>
      </c>
      <c r="K5756" s="278" t="e">
        <f t="shared" si="179"/>
        <v>#N/A</v>
      </c>
      <c r="L5756" s="286">
        <v>43584</v>
      </c>
      <c r="M5756" s="286" t="s">
        <v>3249</v>
      </c>
    </row>
    <row r="5757" spans="1:13" s="269" customFormat="1" ht="15.5" hidden="1" thickTop="1" thickBot="1" x14ac:dyDescent="0.4">
      <c r="A5757" s="287" t="s">
        <v>4356</v>
      </c>
      <c r="B5757" s="288" t="e">
        <f>VLOOKUP(A5757,Lists!B:C,2,FALSE)</f>
        <v>#N/A</v>
      </c>
      <c r="C5757" s="288" t="e">
        <f>VLOOKUP(A5757,Lists!B:D,3,FALSE)</f>
        <v>#N/A</v>
      </c>
      <c r="D5757" s="289" t="s">
        <v>5114</v>
      </c>
      <c r="E5757" s="289">
        <v>0</v>
      </c>
      <c r="F5757" s="289" t="s">
        <v>4389</v>
      </c>
      <c r="G5757" s="289" t="s">
        <v>731</v>
      </c>
      <c r="H5757" s="278">
        <f t="shared" si="178"/>
        <v>2</v>
      </c>
      <c r="I5757" s="252" t="s">
        <v>4388</v>
      </c>
      <c r="J5757" s="289" t="s">
        <v>4402</v>
      </c>
      <c r="K5757" s="278" t="e">
        <f t="shared" si="179"/>
        <v>#N/A</v>
      </c>
      <c r="L5757" s="290">
        <v>43584</v>
      </c>
      <c r="M5757" s="290" t="s">
        <v>3249</v>
      </c>
    </row>
    <row r="5758" spans="1:13" s="269" customFormat="1" ht="15.5" hidden="1" thickTop="1" thickBot="1" x14ac:dyDescent="0.4">
      <c r="A5758" s="283" t="s">
        <v>4356</v>
      </c>
      <c r="B5758" s="284" t="e">
        <f>VLOOKUP(A5758,Lists!B:C,2,FALSE)</f>
        <v>#N/A</v>
      </c>
      <c r="C5758" s="284" t="e">
        <f>VLOOKUP(A5758,Lists!B:D,3,FALSE)</f>
        <v>#N/A</v>
      </c>
      <c r="D5758" s="285" t="s">
        <v>5115</v>
      </c>
      <c r="E5758" s="285">
        <v>78</v>
      </c>
      <c r="F5758" s="285" t="s">
        <v>4392</v>
      </c>
      <c r="G5758" s="285" t="s">
        <v>731</v>
      </c>
      <c r="H5758" s="278">
        <f t="shared" si="178"/>
        <v>2</v>
      </c>
      <c r="I5758" s="251" t="s">
        <v>4394</v>
      </c>
      <c r="J5758" s="285" t="s">
        <v>446</v>
      </c>
      <c r="K5758" s="278" t="e">
        <f t="shared" si="179"/>
        <v>#N/A</v>
      </c>
      <c r="L5758" s="286">
        <v>43584</v>
      </c>
      <c r="M5758" s="286" t="s">
        <v>3249</v>
      </c>
    </row>
    <row r="5759" spans="1:13" s="269" customFormat="1" ht="15.5" hidden="1" thickTop="1" thickBot="1" x14ac:dyDescent="0.4">
      <c r="A5759" s="287" t="s">
        <v>4356</v>
      </c>
      <c r="B5759" s="288" t="e">
        <f>VLOOKUP(A5759,Lists!B:C,2,FALSE)</f>
        <v>#N/A</v>
      </c>
      <c r="C5759" s="288" t="e">
        <f>VLOOKUP(A5759,Lists!B:D,3,FALSE)</f>
        <v>#N/A</v>
      </c>
      <c r="D5759" s="289" t="s">
        <v>688</v>
      </c>
      <c r="E5759" s="289">
        <v>3</v>
      </c>
      <c r="F5759" s="289" t="s">
        <v>4389</v>
      </c>
      <c r="G5759" s="289" t="s">
        <v>731</v>
      </c>
      <c r="H5759" s="278">
        <f t="shared" si="178"/>
        <v>2</v>
      </c>
      <c r="I5759" s="252" t="s">
        <v>4388</v>
      </c>
      <c r="J5759" s="289" t="s">
        <v>4403</v>
      </c>
      <c r="K5759" s="278" t="e">
        <f t="shared" si="179"/>
        <v>#N/A</v>
      </c>
      <c r="L5759" s="290">
        <v>43584</v>
      </c>
      <c r="M5759" s="290" t="s">
        <v>3249</v>
      </c>
    </row>
    <row r="5760" spans="1:13" s="269" customFormat="1" ht="15.5" hidden="1" thickTop="1" thickBot="1" x14ac:dyDescent="0.4">
      <c r="A5760" s="283" t="s">
        <v>4356</v>
      </c>
      <c r="B5760" s="284" t="e">
        <f>VLOOKUP(A5760,Lists!B:C,2,FALSE)</f>
        <v>#N/A</v>
      </c>
      <c r="C5760" s="284" t="e">
        <f>VLOOKUP(A5760,Lists!B:D,3,FALSE)</f>
        <v>#N/A</v>
      </c>
      <c r="D5760" s="285" t="s">
        <v>691</v>
      </c>
      <c r="E5760" s="285" t="s">
        <v>446</v>
      </c>
      <c r="F5760" s="285" t="s">
        <v>446</v>
      </c>
      <c r="G5760" s="285" t="s">
        <v>446</v>
      </c>
      <c r="H5760" s="278" t="str">
        <f t="shared" si="178"/>
        <v>x</v>
      </c>
      <c r="I5760" s="251" t="s">
        <v>446</v>
      </c>
      <c r="J5760" s="285" t="s">
        <v>446</v>
      </c>
      <c r="K5760" s="278" t="e">
        <f t="shared" si="179"/>
        <v>#N/A</v>
      </c>
      <c r="L5760" s="286">
        <v>43584</v>
      </c>
      <c r="M5760" s="286" t="s">
        <v>3249</v>
      </c>
    </row>
    <row r="5761" spans="1:13" s="269" customFormat="1" ht="15.5" hidden="1" thickTop="1" thickBot="1" x14ac:dyDescent="0.4">
      <c r="A5761" s="287" t="s">
        <v>4356</v>
      </c>
      <c r="B5761" s="288" t="e">
        <f>VLOOKUP(A5761,Lists!B:C,2,FALSE)</f>
        <v>#N/A</v>
      </c>
      <c r="C5761" s="288" t="e">
        <f>VLOOKUP(A5761,Lists!B:D,3,FALSE)</f>
        <v>#N/A</v>
      </c>
      <c r="D5761" s="289" t="s">
        <v>692</v>
      </c>
      <c r="E5761" s="289" t="s">
        <v>446</v>
      </c>
      <c r="F5761" s="289" t="s">
        <v>446</v>
      </c>
      <c r="G5761" s="289" t="s">
        <v>446</v>
      </c>
      <c r="H5761" s="278" t="str">
        <f t="shared" si="178"/>
        <v>x</v>
      </c>
      <c r="I5761" s="252" t="s">
        <v>446</v>
      </c>
      <c r="J5761" s="289" t="s">
        <v>446</v>
      </c>
      <c r="K5761" s="278" t="e">
        <f t="shared" si="179"/>
        <v>#N/A</v>
      </c>
      <c r="L5761" s="290">
        <v>43584</v>
      </c>
      <c r="M5761" s="290" t="s">
        <v>3249</v>
      </c>
    </row>
    <row r="5762" spans="1:13" s="269" customFormat="1" ht="15.5" hidden="1" thickTop="1" thickBot="1" x14ac:dyDescent="0.4">
      <c r="A5762" s="283" t="s">
        <v>4356</v>
      </c>
      <c r="B5762" s="284" t="e">
        <f>VLOOKUP(A5762,Lists!B:C,2,FALSE)</f>
        <v>#N/A</v>
      </c>
      <c r="C5762" s="284" t="e">
        <f>VLOOKUP(A5762,Lists!B:D,3,FALSE)</f>
        <v>#N/A</v>
      </c>
      <c r="D5762" s="285" t="s">
        <v>643</v>
      </c>
      <c r="E5762" s="285">
        <v>1</v>
      </c>
      <c r="F5762" s="285" t="s">
        <v>4404</v>
      </c>
      <c r="G5762" s="285" t="s">
        <v>731</v>
      </c>
      <c r="H5762" s="278">
        <f t="shared" ref="H5762:H5825" si="180">IF(G5762="x","x",IF(G5762="Low",3,IF(G5762="Medium",2,IF(G5762="High",1,FALSE))))</f>
        <v>2</v>
      </c>
      <c r="I5762" s="251" t="s">
        <v>446</v>
      </c>
      <c r="J5762" s="285" t="s">
        <v>446</v>
      </c>
      <c r="K5762" s="278" t="e">
        <f t="shared" ref="K5762:K5825" si="181">B5762&amp;""&amp;D5762</f>
        <v>#N/A</v>
      </c>
      <c r="L5762" s="286">
        <v>43584</v>
      </c>
      <c r="M5762" s="286" t="s">
        <v>3249</v>
      </c>
    </row>
    <row r="5763" spans="1:13" s="269" customFormat="1" ht="15.5" hidden="1" thickTop="1" thickBot="1" x14ac:dyDescent="0.4">
      <c r="A5763" s="287" t="s">
        <v>4356</v>
      </c>
      <c r="B5763" s="288" t="e">
        <f>VLOOKUP(A5763,Lists!B:C,2,FALSE)</f>
        <v>#N/A</v>
      </c>
      <c r="C5763" s="288" t="e">
        <f>VLOOKUP(A5763,Lists!B:D,3,FALSE)</f>
        <v>#N/A</v>
      </c>
      <c r="D5763" s="289" t="s">
        <v>644</v>
      </c>
      <c r="E5763" s="289">
        <v>0</v>
      </c>
      <c r="F5763" s="289" t="s">
        <v>4404</v>
      </c>
      <c r="G5763" s="289" t="s">
        <v>731</v>
      </c>
      <c r="H5763" s="278">
        <f t="shared" si="180"/>
        <v>2</v>
      </c>
      <c r="I5763" s="252" t="s">
        <v>446</v>
      </c>
      <c r="J5763" s="289" t="s">
        <v>446</v>
      </c>
      <c r="K5763" s="278" t="e">
        <f t="shared" si="181"/>
        <v>#N/A</v>
      </c>
      <c r="L5763" s="290">
        <v>43584</v>
      </c>
      <c r="M5763" s="290" t="s">
        <v>3249</v>
      </c>
    </row>
    <row r="5764" spans="1:13" s="269" customFormat="1" ht="15.5" hidden="1" thickTop="1" thickBot="1" x14ac:dyDescent="0.4">
      <c r="A5764" s="283" t="s">
        <v>4356</v>
      </c>
      <c r="B5764" s="284" t="e">
        <f>VLOOKUP(A5764,Lists!B:C,2,FALSE)</f>
        <v>#N/A</v>
      </c>
      <c r="C5764" s="284" t="e">
        <f>VLOOKUP(A5764,Lists!B:D,3,FALSE)</f>
        <v>#N/A</v>
      </c>
      <c r="D5764" s="285" t="s">
        <v>645</v>
      </c>
      <c r="E5764" s="285">
        <v>0</v>
      </c>
      <c r="F5764" s="285" t="s">
        <v>4404</v>
      </c>
      <c r="G5764" s="285" t="s">
        <v>731</v>
      </c>
      <c r="H5764" s="278">
        <f t="shared" si="180"/>
        <v>2</v>
      </c>
      <c r="I5764" s="251" t="s">
        <v>446</v>
      </c>
      <c r="J5764" s="285" t="s">
        <v>446</v>
      </c>
      <c r="K5764" s="278" t="e">
        <f t="shared" si="181"/>
        <v>#N/A</v>
      </c>
      <c r="L5764" s="286">
        <v>43584</v>
      </c>
      <c r="M5764" s="286" t="s">
        <v>3249</v>
      </c>
    </row>
    <row r="5765" spans="1:13" s="269" customFormat="1" ht="15.5" hidden="1" thickTop="1" thickBot="1" x14ac:dyDescent="0.4">
      <c r="A5765" s="287" t="s">
        <v>4356</v>
      </c>
      <c r="B5765" s="288" t="e">
        <f>VLOOKUP(A5765,Lists!B:C,2,FALSE)</f>
        <v>#N/A</v>
      </c>
      <c r="C5765" s="288" t="e">
        <f>VLOOKUP(A5765,Lists!B:D,3,FALSE)</f>
        <v>#N/A</v>
      </c>
      <c r="D5765" s="289" t="s">
        <v>646</v>
      </c>
      <c r="E5765" s="289">
        <v>0</v>
      </c>
      <c r="F5765" s="289" t="s">
        <v>4404</v>
      </c>
      <c r="G5765" s="289" t="s">
        <v>731</v>
      </c>
      <c r="H5765" s="278">
        <f t="shared" si="180"/>
        <v>2</v>
      </c>
      <c r="I5765" s="252" t="s">
        <v>446</v>
      </c>
      <c r="J5765" s="289" t="s">
        <v>446</v>
      </c>
      <c r="K5765" s="278" t="e">
        <f t="shared" si="181"/>
        <v>#N/A</v>
      </c>
      <c r="L5765" s="290">
        <v>43584</v>
      </c>
      <c r="M5765" s="290" t="s">
        <v>3249</v>
      </c>
    </row>
    <row r="5766" spans="1:13" s="269" customFormat="1" ht="15.5" hidden="1" thickTop="1" thickBot="1" x14ac:dyDescent="0.4">
      <c r="A5766" s="283" t="s">
        <v>4356</v>
      </c>
      <c r="B5766" s="284" t="e">
        <f>VLOOKUP(A5766,Lists!B:C,2,FALSE)</f>
        <v>#N/A</v>
      </c>
      <c r="C5766" s="284" t="e">
        <f>VLOOKUP(A5766,Lists!B:D,3,FALSE)</f>
        <v>#N/A</v>
      </c>
      <c r="D5766" s="285" t="s">
        <v>647</v>
      </c>
      <c r="E5766" s="285">
        <v>0</v>
      </c>
      <c r="F5766" s="285" t="s">
        <v>4404</v>
      </c>
      <c r="G5766" s="285" t="s">
        <v>731</v>
      </c>
      <c r="H5766" s="278">
        <f t="shared" si="180"/>
        <v>2</v>
      </c>
      <c r="I5766" s="251" t="s">
        <v>446</v>
      </c>
      <c r="J5766" s="285" t="s">
        <v>446</v>
      </c>
      <c r="K5766" s="278" t="e">
        <f t="shared" si="181"/>
        <v>#N/A</v>
      </c>
      <c r="L5766" s="286">
        <v>43584</v>
      </c>
      <c r="M5766" s="286" t="s">
        <v>3249</v>
      </c>
    </row>
    <row r="5767" spans="1:13" s="269" customFormat="1" ht="15.5" hidden="1" thickTop="1" thickBot="1" x14ac:dyDescent="0.4">
      <c r="A5767" s="287" t="s">
        <v>4356</v>
      </c>
      <c r="B5767" s="288" t="e">
        <f>VLOOKUP(A5767,Lists!B:C,2,FALSE)</f>
        <v>#N/A</v>
      </c>
      <c r="C5767" s="288" t="e">
        <f>VLOOKUP(A5767,Lists!B:D,3,FALSE)</f>
        <v>#N/A</v>
      </c>
      <c r="D5767" s="289" t="s">
        <v>648</v>
      </c>
      <c r="E5767" s="289">
        <v>0</v>
      </c>
      <c r="F5767" s="289" t="s">
        <v>4404</v>
      </c>
      <c r="G5767" s="289" t="s">
        <v>731</v>
      </c>
      <c r="H5767" s="278">
        <f t="shared" si="180"/>
        <v>2</v>
      </c>
      <c r="I5767" s="252" t="s">
        <v>446</v>
      </c>
      <c r="J5767" s="289" t="s">
        <v>446</v>
      </c>
      <c r="K5767" s="278" t="e">
        <f t="shared" si="181"/>
        <v>#N/A</v>
      </c>
      <c r="L5767" s="290">
        <v>43584</v>
      </c>
      <c r="M5767" s="290" t="s">
        <v>3249</v>
      </c>
    </row>
    <row r="5768" spans="1:13" s="269" customFormat="1" ht="15.5" hidden="1" thickTop="1" thickBot="1" x14ac:dyDescent="0.4">
      <c r="A5768" s="283" t="s">
        <v>4356</v>
      </c>
      <c r="B5768" s="284" t="e">
        <f>VLOOKUP(A5768,Lists!B:C,2,FALSE)</f>
        <v>#N/A</v>
      </c>
      <c r="C5768" s="284" t="e">
        <f>VLOOKUP(A5768,Lists!B:D,3,FALSE)</f>
        <v>#N/A</v>
      </c>
      <c r="D5768" s="285" t="s">
        <v>649</v>
      </c>
      <c r="E5768" s="285">
        <v>0</v>
      </c>
      <c r="F5768" s="285" t="s">
        <v>4404</v>
      </c>
      <c r="G5768" s="285" t="s">
        <v>731</v>
      </c>
      <c r="H5768" s="278">
        <f t="shared" si="180"/>
        <v>2</v>
      </c>
      <c r="I5768" s="251" t="s">
        <v>446</v>
      </c>
      <c r="J5768" s="285" t="s">
        <v>446</v>
      </c>
      <c r="K5768" s="278" t="e">
        <f t="shared" si="181"/>
        <v>#N/A</v>
      </c>
      <c r="L5768" s="286">
        <v>43584</v>
      </c>
      <c r="M5768" s="286" t="s">
        <v>3249</v>
      </c>
    </row>
    <row r="5769" spans="1:13" s="269" customFormat="1" ht="15.5" hidden="1" thickTop="1" thickBot="1" x14ac:dyDescent="0.4">
      <c r="A5769" s="287" t="s">
        <v>4356</v>
      </c>
      <c r="B5769" s="288" t="e">
        <f>VLOOKUP(A5769,Lists!B:C,2,FALSE)</f>
        <v>#N/A</v>
      </c>
      <c r="C5769" s="288" t="e">
        <f>VLOOKUP(A5769,Lists!B:D,3,FALSE)</f>
        <v>#N/A</v>
      </c>
      <c r="D5769" s="289" t="s">
        <v>650</v>
      </c>
      <c r="E5769" s="289">
        <v>0</v>
      </c>
      <c r="F5769" s="289" t="s">
        <v>4404</v>
      </c>
      <c r="G5769" s="289" t="s">
        <v>731</v>
      </c>
      <c r="H5769" s="278">
        <f t="shared" si="180"/>
        <v>2</v>
      </c>
      <c r="I5769" s="252" t="s">
        <v>446</v>
      </c>
      <c r="J5769" s="289" t="s">
        <v>446</v>
      </c>
      <c r="K5769" s="278" t="e">
        <f t="shared" si="181"/>
        <v>#N/A</v>
      </c>
      <c r="L5769" s="290">
        <v>43584</v>
      </c>
      <c r="M5769" s="290" t="s">
        <v>3249</v>
      </c>
    </row>
    <row r="5770" spans="1:13" s="269" customFormat="1" ht="15.5" hidden="1" thickTop="1" thickBot="1" x14ac:dyDescent="0.4">
      <c r="A5770" s="283" t="s">
        <v>4356</v>
      </c>
      <c r="B5770" s="284" t="e">
        <f>VLOOKUP(A5770,Lists!B:C,2,FALSE)</f>
        <v>#N/A</v>
      </c>
      <c r="C5770" s="284" t="e">
        <f>VLOOKUP(A5770,Lists!B:D,3,FALSE)</f>
        <v>#N/A</v>
      </c>
      <c r="D5770" s="285" t="s">
        <v>651</v>
      </c>
      <c r="E5770" s="285">
        <v>1</v>
      </c>
      <c r="F5770" s="285" t="s">
        <v>4404</v>
      </c>
      <c r="G5770" s="285" t="s">
        <v>731</v>
      </c>
      <c r="H5770" s="278">
        <f t="shared" si="180"/>
        <v>2</v>
      </c>
      <c r="I5770" s="251" t="s">
        <v>446</v>
      </c>
      <c r="J5770" s="285" t="s">
        <v>446</v>
      </c>
      <c r="K5770" s="278" t="e">
        <f t="shared" si="181"/>
        <v>#N/A</v>
      </c>
      <c r="L5770" s="286">
        <v>43584</v>
      </c>
      <c r="M5770" s="286" t="s">
        <v>3249</v>
      </c>
    </row>
    <row r="5771" spans="1:13" s="269" customFormat="1" ht="15.5" hidden="1" thickTop="1" thickBot="1" x14ac:dyDescent="0.4">
      <c r="A5771" s="287" t="s">
        <v>3304</v>
      </c>
      <c r="B5771" s="288" t="str">
        <f>VLOOKUP(A5771,Lists!B:C,2,FALSE)</f>
        <v>CMR001</v>
      </c>
      <c r="C5771" s="288" t="str">
        <f>VLOOKUP(A5771,Lists!B:D,3,FALSE)</f>
        <v>CMR</v>
      </c>
      <c r="D5771" s="289" t="s">
        <v>5027</v>
      </c>
      <c r="E5771" s="289">
        <v>150</v>
      </c>
      <c r="F5771" s="289" t="s">
        <v>4410</v>
      </c>
      <c r="G5771" s="289" t="s">
        <v>731</v>
      </c>
      <c r="H5771" s="278">
        <f t="shared" si="180"/>
        <v>2</v>
      </c>
      <c r="I5771" s="252" t="s">
        <v>1786</v>
      </c>
      <c r="J5771" s="289" t="s">
        <v>4411</v>
      </c>
      <c r="K5771" s="278" t="str">
        <f t="shared" si="181"/>
        <v>CMR001Injuries reported</v>
      </c>
      <c r="L5771" s="290">
        <v>43584</v>
      </c>
      <c r="M5771" s="290" t="s">
        <v>3249</v>
      </c>
    </row>
    <row r="5772" spans="1:13" s="269" customFormat="1" ht="15.5" hidden="1" thickTop="1" thickBot="1" x14ac:dyDescent="0.4">
      <c r="A5772" s="283" t="s">
        <v>3304</v>
      </c>
      <c r="B5772" s="284" t="str">
        <f>VLOOKUP(A5772,Lists!B:C,2,FALSE)</f>
        <v>CMR001</v>
      </c>
      <c r="C5772" s="284" t="str">
        <f>VLOOKUP(A5772,Lists!B:D,3,FALSE)</f>
        <v>CMR</v>
      </c>
      <c r="D5772" s="285" t="s">
        <v>5029</v>
      </c>
      <c r="E5772" s="285">
        <v>816</v>
      </c>
      <c r="F5772" s="285" t="s">
        <v>1399</v>
      </c>
      <c r="G5772" s="285" t="s">
        <v>731</v>
      </c>
      <c r="H5772" s="278">
        <f t="shared" si="180"/>
        <v>2</v>
      </c>
      <c r="I5772" s="251" t="s">
        <v>1786</v>
      </c>
      <c r="J5772" s="285" t="s">
        <v>4411</v>
      </c>
      <c r="K5772" s="278" t="str">
        <f t="shared" si="181"/>
        <v>CMR001Fatalities reported</v>
      </c>
      <c r="L5772" s="286">
        <v>43584</v>
      </c>
      <c r="M5772" s="286" t="s">
        <v>3249</v>
      </c>
    </row>
    <row r="5773" spans="1:13" s="269" customFormat="1" ht="15.5" hidden="1" thickTop="1" thickBot="1" x14ac:dyDescent="0.4">
      <c r="A5773" s="287" t="s">
        <v>3304</v>
      </c>
      <c r="B5773" s="288" t="str">
        <f>VLOOKUP(A5773,Lists!B:C,2,FALSE)</f>
        <v>CMR001</v>
      </c>
      <c r="C5773" s="288" t="str">
        <f>VLOOKUP(A5773,Lists!B:D,3,FALSE)</f>
        <v>CMR</v>
      </c>
      <c r="D5773" s="289" t="s">
        <v>5115</v>
      </c>
      <c r="E5773" s="289">
        <v>816</v>
      </c>
      <c r="F5773" s="289" t="s">
        <v>1399</v>
      </c>
      <c r="G5773" s="289" t="s">
        <v>731</v>
      </c>
      <c r="H5773" s="278">
        <f t="shared" si="180"/>
        <v>2</v>
      </c>
      <c r="I5773" s="252" t="s">
        <v>1786</v>
      </c>
      <c r="J5773" s="289" t="s">
        <v>4411</v>
      </c>
      <c r="K5773" s="278" t="str">
        <f t="shared" si="181"/>
        <v>CMR001Fatalities in all crises</v>
      </c>
      <c r="L5773" s="290">
        <v>43584</v>
      </c>
      <c r="M5773" s="290" t="s">
        <v>3249</v>
      </c>
    </row>
    <row r="5774" spans="1:13" s="269" customFormat="1" ht="15.5" hidden="1" thickTop="1" thickBot="1" x14ac:dyDescent="0.4">
      <c r="A5774" s="283" t="s">
        <v>3304</v>
      </c>
      <c r="B5774" s="284" t="str">
        <f>VLOOKUP(A5774,Lists!B:C,2,FALSE)</f>
        <v>CMR001</v>
      </c>
      <c r="C5774" s="284" t="str">
        <f>VLOOKUP(A5774,Lists!B:D,3,FALSE)</f>
        <v>CMR</v>
      </c>
      <c r="D5774" s="285" t="s">
        <v>5110</v>
      </c>
      <c r="E5774" s="285">
        <v>8770620</v>
      </c>
      <c r="F5774" s="285" t="s">
        <v>4412</v>
      </c>
      <c r="G5774" s="285" t="s">
        <v>730</v>
      </c>
      <c r="H5774" s="278">
        <f t="shared" si="180"/>
        <v>3</v>
      </c>
      <c r="I5774" s="251" t="s">
        <v>4413</v>
      </c>
      <c r="J5774" s="285" t="s">
        <v>4415</v>
      </c>
      <c r="K5774" s="278" t="str">
        <f t="shared" si="181"/>
        <v>CMR001Minimal humanitarian conditions - Level 1</v>
      </c>
      <c r="L5774" s="286">
        <v>43584</v>
      </c>
      <c r="M5774" s="286" t="s">
        <v>3249</v>
      </c>
    </row>
    <row r="5775" spans="1:13" s="269" customFormat="1" ht="15.5" hidden="1" thickTop="1" thickBot="1" x14ac:dyDescent="0.4">
      <c r="A5775" s="287" t="s">
        <v>3304</v>
      </c>
      <c r="B5775" s="288" t="str">
        <f>VLOOKUP(A5775,Lists!B:C,2,FALSE)</f>
        <v>CMR001</v>
      </c>
      <c r="C5775" s="288" t="str">
        <f>VLOOKUP(A5775,Lists!B:D,3,FALSE)</f>
        <v>CMR</v>
      </c>
      <c r="D5775" s="289" t="s">
        <v>5111</v>
      </c>
      <c r="E5775" s="289">
        <v>7187838</v>
      </c>
      <c r="F5775" s="289" t="s">
        <v>4412</v>
      </c>
      <c r="G5775" s="289" t="s">
        <v>730</v>
      </c>
      <c r="H5775" s="278">
        <f t="shared" si="180"/>
        <v>3</v>
      </c>
      <c r="I5775" s="252" t="s">
        <v>4413</v>
      </c>
      <c r="J5775" s="289" t="s">
        <v>4416</v>
      </c>
      <c r="K5775" s="278" t="str">
        <f t="shared" si="181"/>
        <v>CMR001Stressed humanitarian conditions - Level 2</v>
      </c>
      <c r="L5775" s="290">
        <v>43584</v>
      </c>
      <c r="M5775" s="290" t="s">
        <v>3249</v>
      </c>
    </row>
    <row r="5776" spans="1:13" s="269" customFormat="1" ht="15.5" hidden="1" thickTop="1" thickBot="1" x14ac:dyDescent="0.4">
      <c r="A5776" s="283" t="s">
        <v>3304</v>
      </c>
      <c r="B5776" s="284" t="str">
        <f>VLOOKUP(A5776,Lists!B:C,2,FALSE)</f>
        <v>CMR001</v>
      </c>
      <c r="C5776" s="284" t="str">
        <f>VLOOKUP(A5776,Lists!B:D,3,FALSE)</f>
        <v>CMR</v>
      </c>
      <c r="D5776" s="285" t="s">
        <v>5112</v>
      </c>
      <c r="E5776" s="285">
        <v>2142491</v>
      </c>
      <c r="F5776" s="285" t="s">
        <v>4412</v>
      </c>
      <c r="G5776" s="285" t="s">
        <v>730</v>
      </c>
      <c r="H5776" s="278">
        <f t="shared" si="180"/>
        <v>3</v>
      </c>
      <c r="I5776" s="251" t="s">
        <v>4413</v>
      </c>
      <c r="J5776" s="285" t="s">
        <v>4414</v>
      </c>
      <c r="K5776" s="278" t="str">
        <f t="shared" si="181"/>
        <v>CMR001Moderate humanitarian conditions - Level 3</v>
      </c>
      <c r="L5776" s="286">
        <v>43584</v>
      </c>
      <c r="M5776" s="286" t="s">
        <v>3249</v>
      </c>
    </row>
    <row r="5777" spans="1:13" s="269" customFormat="1" ht="15.5" hidden="1" thickTop="1" thickBot="1" x14ac:dyDescent="0.4">
      <c r="A5777" s="287" t="s">
        <v>3304</v>
      </c>
      <c r="B5777" s="288" t="str">
        <f>VLOOKUP(A5777,Lists!B:C,2,FALSE)</f>
        <v>CMR001</v>
      </c>
      <c r="C5777" s="288" t="str">
        <f>VLOOKUP(A5777,Lists!B:D,3,FALSE)</f>
        <v>CMR</v>
      </c>
      <c r="D5777" s="289" t="s">
        <v>5113</v>
      </c>
      <c r="E5777" s="289">
        <v>2180075</v>
      </c>
      <c r="F5777" s="289" t="s">
        <v>4412</v>
      </c>
      <c r="G5777" s="289" t="s">
        <v>730</v>
      </c>
      <c r="H5777" s="278">
        <f t="shared" si="180"/>
        <v>3</v>
      </c>
      <c r="I5777" s="252" t="s">
        <v>4413</v>
      </c>
      <c r="J5777" s="289" t="s">
        <v>4417</v>
      </c>
      <c r="K5777" s="278" t="str">
        <f t="shared" si="181"/>
        <v>CMR001Severe humanitarian conditions - Level 4</v>
      </c>
      <c r="L5777" s="290">
        <v>43584</v>
      </c>
      <c r="M5777" s="290" t="s">
        <v>3249</v>
      </c>
    </row>
    <row r="5778" spans="1:13" s="269" customFormat="1" ht="15.5" hidden="1" thickTop="1" thickBot="1" x14ac:dyDescent="0.4">
      <c r="A5778" s="283" t="s">
        <v>3304</v>
      </c>
      <c r="B5778" s="284" t="str">
        <f>VLOOKUP(A5778,Lists!B:C,2,FALSE)</f>
        <v>CMR001</v>
      </c>
      <c r="C5778" s="284" t="str">
        <f>VLOOKUP(A5778,Lists!B:D,3,FALSE)</f>
        <v>CMR</v>
      </c>
      <c r="D5778" s="285" t="s">
        <v>5114</v>
      </c>
      <c r="E5778" s="285">
        <v>0</v>
      </c>
      <c r="F5778" s="285" t="s">
        <v>4412</v>
      </c>
      <c r="G5778" s="285" t="s">
        <v>730</v>
      </c>
      <c r="H5778" s="278">
        <f t="shared" si="180"/>
        <v>3</v>
      </c>
      <c r="I5778" s="251" t="s">
        <v>4413</v>
      </c>
      <c r="J5778" s="285" t="s">
        <v>4417</v>
      </c>
      <c r="K5778" s="278" t="str">
        <f t="shared" si="181"/>
        <v>CMR001Extreme humanitarian conditions - Level 5</v>
      </c>
      <c r="L5778" s="286">
        <v>43584</v>
      </c>
      <c r="M5778" s="286" t="s">
        <v>3249</v>
      </c>
    </row>
    <row r="5779" spans="1:13" s="269" customFormat="1" ht="15.5" hidden="1" thickTop="1" thickBot="1" x14ac:dyDescent="0.4">
      <c r="A5779" s="287" t="s">
        <v>1241</v>
      </c>
      <c r="B5779" s="288" t="str">
        <f>VLOOKUP(A5779,Lists!B:C,2,FALSE)</f>
        <v>CMR002</v>
      </c>
      <c r="C5779" s="288" t="str">
        <f>VLOOKUP(A5779,Lists!B:D,3,FALSE)</f>
        <v>CMR</v>
      </c>
      <c r="D5779" s="289" t="s">
        <v>737</v>
      </c>
      <c r="E5779" s="289">
        <v>4901515</v>
      </c>
      <c r="F5779" s="289" t="s">
        <v>4418</v>
      </c>
      <c r="G5779" s="289" t="s">
        <v>731</v>
      </c>
      <c r="H5779" s="278">
        <f t="shared" si="180"/>
        <v>2</v>
      </c>
      <c r="I5779" s="252" t="s">
        <v>4419</v>
      </c>
      <c r="J5779" s="289" t="s">
        <v>4420</v>
      </c>
      <c r="K5779" s="278" t="str">
        <f t="shared" si="181"/>
        <v>CMR002People exposed</v>
      </c>
      <c r="L5779" s="290">
        <v>43584</v>
      </c>
      <c r="M5779" s="290" t="s">
        <v>3249</v>
      </c>
    </row>
    <row r="5780" spans="1:13" s="269" customFormat="1" ht="15.5" hidden="1" thickTop="1" thickBot="1" x14ac:dyDescent="0.4">
      <c r="A5780" s="283" t="s">
        <v>1241</v>
      </c>
      <c r="B5780" s="284" t="str">
        <f>VLOOKUP(A5780,Lists!B:C,2,FALSE)</f>
        <v>CMR002</v>
      </c>
      <c r="C5780" s="284" t="str">
        <f>VLOOKUP(A5780,Lists!B:D,3,FALSE)</f>
        <v>CMR</v>
      </c>
      <c r="D5780" s="285" t="s">
        <v>533</v>
      </c>
      <c r="E5780" s="285">
        <v>4901515</v>
      </c>
      <c r="F5780" s="285" t="s">
        <v>4418</v>
      </c>
      <c r="G5780" s="285" t="s">
        <v>731</v>
      </c>
      <c r="H5780" s="278">
        <f t="shared" si="180"/>
        <v>2</v>
      </c>
      <c r="I5780" s="251" t="s">
        <v>4419</v>
      </c>
      <c r="J5780" s="285" t="s">
        <v>4420</v>
      </c>
      <c r="K5780" s="278" t="str">
        <f t="shared" si="181"/>
        <v>CMR002People affected</v>
      </c>
      <c r="L5780" s="286">
        <v>43584</v>
      </c>
      <c r="M5780" s="286" t="s">
        <v>3249</v>
      </c>
    </row>
    <row r="5781" spans="1:13" s="269" customFormat="1" ht="15.5" thickTop="1" thickBot="1" x14ac:dyDescent="0.4">
      <c r="A5781" s="287" t="s">
        <v>1241</v>
      </c>
      <c r="B5781" s="288" t="str">
        <f>VLOOKUP(A5781,Lists!B:C,2,FALSE)</f>
        <v>CMR002</v>
      </c>
      <c r="C5781" s="288" t="str">
        <f>VLOOKUP(A5781,Lists!B:D,3,FALSE)</f>
        <v>CMR</v>
      </c>
      <c r="D5781" s="289" t="s">
        <v>666</v>
      </c>
      <c r="E5781" s="289">
        <v>362896</v>
      </c>
      <c r="F5781" s="289" t="s">
        <v>4421</v>
      </c>
      <c r="G5781" s="289" t="s">
        <v>731</v>
      </c>
      <c r="H5781" s="278">
        <f t="shared" si="180"/>
        <v>2</v>
      </c>
      <c r="I5781" s="252" t="s">
        <v>4422</v>
      </c>
      <c r="J5781" s="289" t="s">
        <v>4423</v>
      </c>
      <c r="K5781" s="278" t="str">
        <f t="shared" si="181"/>
        <v>CMR002People displaced</v>
      </c>
      <c r="L5781" s="290">
        <v>43584</v>
      </c>
      <c r="M5781" s="290" t="s">
        <v>3249</v>
      </c>
    </row>
    <row r="5782" spans="1:13" s="269" customFormat="1" ht="15.5" hidden="1" thickTop="1" thickBot="1" x14ac:dyDescent="0.4">
      <c r="A5782" s="283" t="s">
        <v>1241</v>
      </c>
      <c r="B5782" s="284" t="str">
        <f>VLOOKUP(A5782,Lists!B:C,2,FALSE)</f>
        <v>CMR002</v>
      </c>
      <c r="C5782" s="284" t="str">
        <f>VLOOKUP(A5782,Lists!B:D,3,FALSE)</f>
        <v>CMR</v>
      </c>
      <c r="D5782" s="285" t="s">
        <v>5027</v>
      </c>
      <c r="E5782" s="285">
        <v>83</v>
      </c>
      <c r="F5782" s="285" t="s">
        <v>1399</v>
      </c>
      <c r="G5782" s="285" t="s">
        <v>731</v>
      </c>
      <c r="H5782" s="278">
        <f t="shared" si="180"/>
        <v>2</v>
      </c>
      <c r="I5782" s="251" t="s">
        <v>1786</v>
      </c>
      <c r="J5782" s="285" t="s">
        <v>4424</v>
      </c>
      <c r="K5782" s="278" t="str">
        <f t="shared" si="181"/>
        <v>CMR002Injuries reported</v>
      </c>
      <c r="L5782" s="286">
        <v>43584</v>
      </c>
      <c r="M5782" s="286" t="s">
        <v>3249</v>
      </c>
    </row>
    <row r="5783" spans="1:13" s="269" customFormat="1" ht="15.5" hidden="1" thickTop="1" thickBot="1" x14ac:dyDescent="0.4">
      <c r="A5783" s="287" t="s">
        <v>1241</v>
      </c>
      <c r="B5783" s="288" t="str">
        <f>VLOOKUP(A5783,Lists!B:C,2,FALSE)</f>
        <v>CMR002</v>
      </c>
      <c r="C5783" s="288" t="str">
        <f>VLOOKUP(A5783,Lists!B:D,3,FALSE)</f>
        <v>CMR</v>
      </c>
      <c r="D5783" s="289" t="s">
        <v>5029</v>
      </c>
      <c r="E5783" s="289">
        <v>104</v>
      </c>
      <c r="F5783" s="289" t="s">
        <v>1399</v>
      </c>
      <c r="G5783" s="289" t="s">
        <v>731</v>
      </c>
      <c r="H5783" s="278">
        <f t="shared" si="180"/>
        <v>2</v>
      </c>
      <c r="I5783" s="252" t="s">
        <v>1786</v>
      </c>
      <c r="J5783" s="289" t="s">
        <v>4425</v>
      </c>
      <c r="K5783" s="278" t="str">
        <f t="shared" si="181"/>
        <v>CMR002Fatalities reported</v>
      </c>
      <c r="L5783" s="290">
        <v>43584</v>
      </c>
      <c r="M5783" s="290" t="s">
        <v>3249</v>
      </c>
    </row>
    <row r="5784" spans="1:13" s="269" customFormat="1" ht="15.5" hidden="1" thickTop="1" thickBot="1" x14ac:dyDescent="0.4">
      <c r="A5784" s="283" t="s">
        <v>1241</v>
      </c>
      <c r="B5784" s="284" t="str">
        <f>VLOOKUP(A5784,Lists!B:C,2,FALSE)</f>
        <v>CMR002</v>
      </c>
      <c r="C5784" s="284" t="str">
        <f>VLOOKUP(A5784,Lists!B:D,3,FALSE)</f>
        <v>CMR</v>
      </c>
      <c r="D5784" s="285" t="s">
        <v>5115</v>
      </c>
      <c r="E5784" s="285">
        <v>816</v>
      </c>
      <c r="F5784" s="285" t="s">
        <v>1399</v>
      </c>
      <c r="G5784" s="285" t="s">
        <v>731</v>
      </c>
      <c r="H5784" s="278">
        <f t="shared" si="180"/>
        <v>2</v>
      </c>
      <c r="I5784" s="251" t="s">
        <v>1786</v>
      </c>
      <c r="J5784" s="285" t="s">
        <v>4426</v>
      </c>
      <c r="K5784" s="278" t="str">
        <f t="shared" si="181"/>
        <v>CMR002Fatalities in all crises</v>
      </c>
      <c r="L5784" s="286">
        <v>43584</v>
      </c>
      <c r="M5784" s="286" t="s">
        <v>3249</v>
      </c>
    </row>
    <row r="5785" spans="1:13" s="269" customFormat="1" ht="15.5" hidden="1" thickTop="1" thickBot="1" x14ac:dyDescent="0.4">
      <c r="A5785" s="287" t="s">
        <v>1241</v>
      </c>
      <c r="B5785" s="288" t="str">
        <f>VLOOKUP(A5785,Lists!B:C,2,FALSE)</f>
        <v>CMR002</v>
      </c>
      <c r="C5785" s="288" t="str">
        <f>VLOOKUP(A5785,Lists!B:D,3,FALSE)</f>
        <v>CMR</v>
      </c>
      <c r="D5785" s="289" t="s">
        <v>5110</v>
      </c>
      <c r="E5785" s="289">
        <v>0</v>
      </c>
      <c r="F5785" s="289" t="s">
        <v>446</v>
      </c>
      <c r="G5785" s="289" t="s">
        <v>730</v>
      </c>
      <c r="H5785" s="278">
        <f t="shared" si="180"/>
        <v>3</v>
      </c>
      <c r="I5785" s="252" t="s">
        <v>446</v>
      </c>
      <c r="J5785" s="289" t="s">
        <v>4427</v>
      </c>
      <c r="K5785" s="278" t="str">
        <f t="shared" si="181"/>
        <v>CMR002Minimal humanitarian conditions - Level 1</v>
      </c>
      <c r="L5785" s="290">
        <v>43584</v>
      </c>
      <c r="M5785" s="290" t="s">
        <v>3249</v>
      </c>
    </row>
    <row r="5786" spans="1:13" s="269" customFormat="1" ht="15.5" hidden="1" thickTop="1" thickBot="1" x14ac:dyDescent="0.4">
      <c r="A5786" s="283" t="s">
        <v>1241</v>
      </c>
      <c r="B5786" s="284" t="str">
        <f>VLOOKUP(A5786,Lists!B:C,2,FALSE)</f>
        <v>CMR002</v>
      </c>
      <c r="C5786" s="284" t="str">
        <f>VLOOKUP(A5786,Lists!B:D,3,FALSE)</f>
        <v>CMR</v>
      </c>
      <c r="D5786" s="285" t="s">
        <v>5111</v>
      </c>
      <c r="E5786" s="285">
        <v>2637173</v>
      </c>
      <c r="F5786" s="285" t="s">
        <v>4412</v>
      </c>
      <c r="G5786" s="285" t="s">
        <v>730</v>
      </c>
      <c r="H5786" s="278">
        <f t="shared" si="180"/>
        <v>3</v>
      </c>
      <c r="I5786" s="251" t="s">
        <v>4413</v>
      </c>
      <c r="J5786" s="285" t="s">
        <v>4428</v>
      </c>
      <c r="K5786" s="278" t="str">
        <f t="shared" si="181"/>
        <v>CMR002Stressed humanitarian conditions - Level 2</v>
      </c>
      <c r="L5786" s="286">
        <v>43584</v>
      </c>
      <c r="M5786" s="286" t="s">
        <v>3249</v>
      </c>
    </row>
    <row r="5787" spans="1:13" s="269" customFormat="1" ht="15.5" hidden="1" thickTop="1" thickBot="1" x14ac:dyDescent="0.4">
      <c r="A5787" s="287" t="s">
        <v>1241</v>
      </c>
      <c r="B5787" s="288" t="str">
        <f>VLOOKUP(A5787,Lists!B:C,2,FALSE)</f>
        <v>CMR002</v>
      </c>
      <c r="C5787" s="288" t="str">
        <f>VLOOKUP(A5787,Lists!B:D,3,FALSE)</f>
        <v>CMR</v>
      </c>
      <c r="D5787" s="289" t="s">
        <v>5112</v>
      </c>
      <c r="E5787" s="289">
        <v>1121733</v>
      </c>
      <c r="F5787" s="289" t="s">
        <v>4412</v>
      </c>
      <c r="G5787" s="289" t="s">
        <v>730</v>
      </c>
      <c r="H5787" s="278">
        <f t="shared" si="180"/>
        <v>3</v>
      </c>
      <c r="I5787" s="252" t="s">
        <v>4413</v>
      </c>
      <c r="J5787" s="289" t="s">
        <v>4429</v>
      </c>
      <c r="K5787" s="278" t="str">
        <f t="shared" si="181"/>
        <v>CMR002Moderate humanitarian conditions - Level 3</v>
      </c>
      <c r="L5787" s="290">
        <v>43584</v>
      </c>
      <c r="M5787" s="290" t="s">
        <v>3249</v>
      </c>
    </row>
    <row r="5788" spans="1:13" s="269" customFormat="1" ht="15.5" hidden="1" thickTop="1" thickBot="1" x14ac:dyDescent="0.4">
      <c r="A5788" s="283" t="s">
        <v>1241</v>
      </c>
      <c r="B5788" s="284" t="str">
        <f>VLOOKUP(A5788,Lists!B:C,2,FALSE)</f>
        <v>CMR002</v>
      </c>
      <c r="C5788" s="284" t="str">
        <f>VLOOKUP(A5788,Lists!B:D,3,FALSE)</f>
        <v>CMR</v>
      </c>
      <c r="D5788" s="285" t="s">
        <v>5113</v>
      </c>
      <c r="E5788" s="285">
        <v>1142609</v>
      </c>
      <c r="F5788" s="285" t="s">
        <v>4412</v>
      </c>
      <c r="G5788" s="285" t="s">
        <v>730</v>
      </c>
      <c r="H5788" s="278">
        <f t="shared" si="180"/>
        <v>3</v>
      </c>
      <c r="I5788" s="251" t="s">
        <v>4413</v>
      </c>
      <c r="J5788" s="285" t="s">
        <v>4430</v>
      </c>
      <c r="K5788" s="278" t="str">
        <f t="shared" si="181"/>
        <v>CMR002Severe humanitarian conditions - Level 4</v>
      </c>
      <c r="L5788" s="286">
        <v>43584</v>
      </c>
      <c r="M5788" s="286" t="s">
        <v>3249</v>
      </c>
    </row>
    <row r="5789" spans="1:13" s="269" customFormat="1" ht="15.5" hidden="1" thickTop="1" thickBot="1" x14ac:dyDescent="0.4">
      <c r="A5789" s="287" t="s">
        <v>1241</v>
      </c>
      <c r="B5789" s="288" t="str">
        <f>VLOOKUP(A5789,Lists!B:C,2,FALSE)</f>
        <v>CMR002</v>
      </c>
      <c r="C5789" s="288" t="str">
        <f>VLOOKUP(A5789,Lists!B:D,3,FALSE)</f>
        <v>CMR</v>
      </c>
      <c r="D5789" s="289" t="s">
        <v>5114</v>
      </c>
      <c r="E5789" s="289">
        <v>0</v>
      </c>
      <c r="F5789" s="289" t="s">
        <v>4412</v>
      </c>
      <c r="G5789" s="289" t="s">
        <v>730</v>
      </c>
      <c r="H5789" s="278">
        <f t="shared" si="180"/>
        <v>3</v>
      </c>
      <c r="I5789" s="252" t="s">
        <v>4413</v>
      </c>
      <c r="J5789" s="289" t="s">
        <v>4402</v>
      </c>
      <c r="K5789" s="278" t="str">
        <f t="shared" si="181"/>
        <v>CMR002Extreme humanitarian conditions - Level 5</v>
      </c>
      <c r="L5789" s="290">
        <v>43584</v>
      </c>
      <c r="M5789" s="290" t="s">
        <v>3249</v>
      </c>
    </row>
    <row r="5790" spans="1:13" s="269" customFormat="1" ht="15.5" hidden="1" thickTop="1" thickBot="1" x14ac:dyDescent="0.4">
      <c r="A5790" s="283" t="s">
        <v>1241</v>
      </c>
      <c r="B5790" s="284" t="str">
        <f>VLOOKUP(A5790,Lists!B:C,2,FALSE)</f>
        <v>CMR002</v>
      </c>
      <c r="C5790" s="284" t="str">
        <f>VLOOKUP(A5790,Lists!B:D,3,FALSE)</f>
        <v>CMR</v>
      </c>
      <c r="D5790" s="285" t="s">
        <v>688</v>
      </c>
      <c r="E5790" s="285">
        <v>5</v>
      </c>
      <c r="F5790" s="285" t="s">
        <v>446</v>
      </c>
      <c r="G5790" s="285" t="s">
        <v>732</v>
      </c>
      <c r="H5790" s="278">
        <f t="shared" si="180"/>
        <v>1</v>
      </c>
      <c r="I5790" s="251" t="s">
        <v>446</v>
      </c>
      <c r="J5790" s="285" t="s">
        <v>4431</v>
      </c>
      <c r="K5790" s="278" t="str">
        <f t="shared" si="181"/>
        <v>CMR002Crisis affected groups</v>
      </c>
      <c r="L5790" s="286">
        <v>43584</v>
      </c>
      <c r="M5790" s="286" t="s">
        <v>3249</v>
      </c>
    </row>
    <row r="5791" spans="1:13" s="269" customFormat="1" ht="15.5" thickTop="1" thickBot="1" x14ac:dyDescent="0.4">
      <c r="A5791" s="287" t="s">
        <v>1242</v>
      </c>
      <c r="B5791" s="288" t="str">
        <f>VLOOKUP(A5791,Lists!B:C,2,FALSE)</f>
        <v>CMR003</v>
      </c>
      <c r="C5791" s="288" t="str">
        <f>VLOOKUP(A5791,Lists!B:D,3,FALSE)</f>
        <v>CMR</v>
      </c>
      <c r="D5791" s="289" t="s">
        <v>666</v>
      </c>
      <c r="E5791" s="289">
        <v>530000</v>
      </c>
      <c r="F5791" s="289" t="s">
        <v>4432</v>
      </c>
      <c r="G5791" s="289" t="s">
        <v>731</v>
      </c>
      <c r="H5791" s="278">
        <f t="shared" si="180"/>
        <v>2</v>
      </c>
      <c r="I5791" s="252" t="s">
        <v>4433</v>
      </c>
      <c r="J5791" s="289" t="s">
        <v>4431</v>
      </c>
      <c r="K5791" s="278" t="str">
        <f t="shared" si="181"/>
        <v>CMR003People displaced</v>
      </c>
      <c r="L5791" s="290">
        <v>43584</v>
      </c>
      <c r="M5791" s="290" t="s">
        <v>3249</v>
      </c>
    </row>
    <row r="5792" spans="1:13" s="269" customFormat="1" ht="15.5" hidden="1" thickTop="1" thickBot="1" x14ac:dyDescent="0.4">
      <c r="A5792" s="283" t="s">
        <v>1242</v>
      </c>
      <c r="B5792" s="284" t="str">
        <f>VLOOKUP(A5792,Lists!B:C,2,FALSE)</f>
        <v>CMR003</v>
      </c>
      <c r="C5792" s="284" t="str">
        <f>VLOOKUP(A5792,Lists!B:D,3,FALSE)</f>
        <v>CMR</v>
      </c>
      <c r="D5792" s="285" t="s">
        <v>5027</v>
      </c>
      <c r="E5792" s="285">
        <v>67</v>
      </c>
      <c r="F5792" s="285" t="s">
        <v>1399</v>
      </c>
      <c r="G5792" s="285" t="s">
        <v>731</v>
      </c>
      <c r="H5792" s="278">
        <f t="shared" si="180"/>
        <v>2</v>
      </c>
      <c r="I5792" s="251" t="s">
        <v>1786</v>
      </c>
      <c r="J5792" s="285" t="s">
        <v>4434</v>
      </c>
      <c r="K5792" s="278" t="str">
        <f t="shared" si="181"/>
        <v>CMR003Injuries reported</v>
      </c>
      <c r="L5792" s="286">
        <v>43584</v>
      </c>
      <c r="M5792" s="286" t="s">
        <v>3249</v>
      </c>
    </row>
    <row r="5793" spans="1:13" s="269" customFormat="1" ht="15.5" hidden="1" thickTop="1" thickBot="1" x14ac:dyDescent="0.4">
      <c r="A5793" s="287" t="s">
        <v>1242</v>
      </c>
      <c r="B5793" s="288" t="str">
        <f>VLOOKUP(A5793,Lists!B:C,2,FALSE)</f>
        <v>CMR003</v>
      </c>
      <c r="C5793" s="288" t="str">
        <f>VLOOKUP(A5793,Lists!B:D,3,FALSE)</f>
        <v>CMR</v>
      </c>
      <c r="D5793" s="289" t="s">
        <v>5029</v>
      </c>
      <c r="E5793" s="289">
        <v>687</v>
      </c>
      <c r="F5793" s="289" t="s">
        <v>1399</v>
      </c>
      <c r="G5793" s="289" t="s">
        <v>731</v>
      </c>
      <c r="H5793" s="278">
        <f t="shared" si="180"/>
        <v>2</v>
      </c>
      <c r="I5793" s="252" t="s">
        <v>1786</v>
      </c>
      <c r="J5793" s="289" t="s">
        <v>4435</v>
      </c>
      <c r="K5793" s="278" t="str">
        <f t="shared" si="181"/>
        <v>CMR003Fatalities reported</v>
      </c>
      <c r="L5793" s="290">
        <v>43584</v>
      </c>
      <c r="M5793" s="290" t="s">
        <v>3249</v>
      </c>
    </row>
    <row r="5794" spans="1:13" s="269" customFormat="1" ht="15.5" hidden="1" thickTop="1" thickBot="1" x14ac:dyDescent="0.4">
      <c r="A5794" s="283" t="s">
        <v>1242</v>
      </c>
      <c r="B5794" s="284" t="str">
        <f>VLOOKUP(A5794,Lists!B:C,2,FALSE)</f>
        <v>CMR003</v>
      </c>
      <c r="C5794" s="284" t="str">
        <f>VLOOKUP(A5794,Lists!B:D,3,FALSE)</f>
        <v>CMR</v>
      </c>
      <c r="D5794" s="285" t="s">
        <v>5115</v>
      </c>
      <c r="E5794" s="285">
        <v>816</v>
      </c>
      <c r="F5794" s="285" t="s">
        <v>1399</v>
      </c>
      <c r="G5794" s="285" t="s">
        <v>731</v>
      </c>
      <c r="H5794" s="278">
        <f t="shared" si="180"/>
        <v>2</v>
      </c>
      <c r="I5794" s="251" t="s">
        <v>1786</v>
      </c>
      <c r="J5794" s="285" t="s">
        <v>4426</v>
      </c>
      <c r="K5794" s="278" t="str">
        <f t="shared" si="181"/>
        <v>CMR003Fatalities in all crises</v>
      </c>
      <c r="L5794" s="286">
        <v>43584</v>
      </c>
      <c r="M5794" s="286" t="s">
        <v>3249</v>
      </c>
    </row>
    <row r="5795" spans="1:13" s="269" customFormat="1" ht="15.5" hidden="1" thickTop="1" thickBot="1" x14ac:dyDescent="0.4">
      <c r="A5795" s="287" t="s">
        <v>1242</v>
      </c>
      <c r="B5795" s="288" t="str">
        <f>VLOOKUP(A5795,Lists!B:C,2,FALSE)</f>
        <v>CMR003</v>
      </c>
      <c r="C5795" s="288" t="str">
        <f>VLOOKUP(A5795,Lists!B:D,3,FALSE)</f>
        <v>CMR</v>
      </c>
      <c r="D5795" s="289" t="s">
        <v>5110</v>
      </c>
      <c r="E5795" s="289">
        <v>5692475</v>
      </c>
      <c r="F5795" s="289" t="s">
        <v>4412</v>
      </c>
      <c r="G5795" s="289" t="s">
        <v>730</v>
      </c>
      <c r="H5795" s="278">
        <f t="shared" si="180"/>
        <v>3</v>
      </c>
      <c r="I5795" s="252" t="s">
        <v>4413</v>
      </c>
      <c r="J5795" s="289" t="s">
        <v>4436</v>
      </c>
      <c r="K5795" s="278" t="str">
        <f t="shared" si="181"/>
        <v>CMR003Minimal humanitarian conditions - Level 1</v>
      </c>
      <c r="L5795" s="290">
        <v>43584</v>
      </c>
      <c r="M5795" s="290" t="s">
        <v>3249</v>
      </c>
    </row>
    <row r="5796" spans="1:13" s="269" customFormat="1" ht="15.5" hidden="1" thickTop="1" thickBot="1" x14ac:dyDescent="0.4">
      <c r="A5796" s="283" t="s">
        <v>1242</v>
      </c>
      <c r="B5796" s="284" t="str">
        <f>VLOOKUP(A5796,Lists!B:C,2,FALSE)</f>
        <v>CMR003</v>
      </c>
      <c r="C5796" s="284" t="str">
        <f>VLOOKUP(A5796,Lists!B:D,3,FALSE)</f>
        <v>CMR</v>
      </c>
      <c r="D5796" s="285" t="s">
        <v>5111</v>
      </c>
      <c r="E5796" s="285">
        <v>2673006</v>
      </c>
      <c r="F5796" s="285" t="s">
        <v>4412</v>
      </c>
      <c r="G5796" s="285" t="s">
        <v>730</v>
      </c>
      <c r="H5796" s="278">
        <f t="shared" si="180"/>
        <v>3</v>
      </c>
      <c r="I5796" s="251" t="s">
        <v>4413</v>
      </c>
      <c r="J5796" s="285" t="s">
        <v>4437</v>
      </c>
      <c r="K5796" s="278" t="str">
        <f t="shared" si="181"/>
        <v>CMR003Stressed humanitarian conditions - Level 2</v>
      </c>
      <c r="L5796" s="286">
        <v>43584</v>
      </c>
      <c r="M5796" s="286" t="s">
        <v>3249</v>
      </c>
    </row>
    <row r="5797" spans="1:13" s="269" customFormat="1" ht="15.5" hidden="1" thickTop="1" thickBot="1" x14ac:dyDescent="0.4">
      <c r="A5797" s="287" t="s">
        <v>1242</v>
      </c>
      <c r="B5797" s="288" t="str">
        <f>VLOOKUP(A5797,Lists!B:C,2,FALSE)</f>
        <v>CMR003</v>
      </c>
      <c r="C5797" s="288" t="str">
        <f>VLOOKUP(A5797,Lists!B:D,3,FALSE)</f>
        <v>CMR</v>
      </c>
      <c r="D5797" s="289" t="s">
        <v>5112</v>
      </c>
      <c r="E5797" s="289">
        <v>289528</v>
      </c>
      <c r="F5797" s="289" t="s">
        <v>4412</v>
      </c>
      <c r="G5797" s="289" t="s">
        <v>730</v>
      </c>
      <c r="H5797" s="278">
        <f t="shared" si="180"/>
        <v>3</v>
      </c>
      <c r="I5797" s="252" t="s">
        <v>4413</v>
      </c>
      <c r="J5797" s="289" t="s">
        <v>4438</v>
      </c>
      <c r="K5797" s="278" t="str">
        <f t="shared" si="181"/>
        <v>CMR003Moderate humanitarian conditions - Level 3</v>
      </c>
      <c r="L5797" s="290">
        <v>43584</v>
      </c>
      <c r="M5797" s="290" t="s">
        <v>3249</v>
      </c>
    </row>
    <row r="5798" spans="1:13" s="269" customFormat="1" ht="15.5" hidden="1" thickTop="1" thickBot="1" x14ac:dyDescent="0.4">
      <c r="A5798" s="283" t="s">
        <v>1242</v>
      </c>
      <c r="B5798" s="284" t="str">
        <f>VLOOKUP(A5798,Lists!B:C,2,FALSE)</f>
        <v>CMR003</v>
      </c>
      <c r="C5798" s="284" t="str">
        <f>VLOOKUP(A5798,Lists!B:D,3,FALSE)</f>
        <v>CMR</v>
      </c>
      <c r="D5798" s="285" t="s">
        <v>5113</v>
      </c>
      <c r="E5798" s="285">
        <v>1037466</v>
      </c>
      <c r="F5798" s="285" t="s">
        <v>4412</v>
      </c>
      <c r="G5798" s="285" t="s">
        <v>730</v>
      </c>
      <c r="H5798" s="278">
        <f t="shared" si="180"/>
        <v>3</v>
      </c>
      <c r="I5798" s="251" t="s">
        <v>4413</v>
      </c>
      <c r="J5798" s="285" t="s">
        <v>4439</v>
      </c>
      <c r="K5798" s="278" t="str">
        <f t="shared" si="181"/>
        <v>CMR003Severe humanitarian conditions - Level 4</v>
      </c>
      <c r="L5798" s="286">
        <v>43584</v>
      </c>
      <c r="M5798" s="286" t="s">
        <v>3249</v>
      </c>
    </row>
    <row r="5799" spans="1:13" s="269" customFormat="1" ht="15.5" hidden="1" thickTop="1" thickBot="1" x14ac:dyDescent="0.4">
      <c r="A5799" s="287" t="s">
        <v>1242</v>
      </c>
      <c r="B5799" s="288" t="str">
        <f>VLOOKUP(A5799,Lists!B:C,2,FALSE)</f>
        <v>CMR003</v>
      </c>
      <c r="C5799" s="288" t="str">
        <f>VLOOKUP(A5799,Lists!B:D,3,FALSE)</f>
        <v>CMR</v>
      </c>
      <c r="D5799" s="289" t="s">
        <v>5114</v>
      </c>
      <c r="E5799" s="289">
        <v>0</v>
      </c>
      <c r="F5799" s="289" t="s">
        <v>4412</v>
      </c>
      <c r="G5799" s="289" t="s">
        <v>730</v>
      </c>
      <c r="H5799" s="278">
        <f t="shared" si="180"/>
        <v>3</v>
      </c>
      <c r="I5799" s="252" t="s">
        <v>4413</v>
      </c>
      <c r="J5799" s="289" t="s">
        <v>4402</v>
      </c>
      <c r="K5799" s="278" t="str">
        <f t="shared" si="181"/>
        <v>CMR003Extreme humanitarian conditions - Level 5</v>
      </c>
      <c r="L5799" s="290">
        <v>43584</v>
      </c>
      <c r="M5799" s="290" t="s">
        <v>3249</v>
      </c>
    </row>
    <row r="5800" spans="1:13" s="269" customFormat="1" ht="15.5" hidden="1" thickTop="1" thickBot="1" x14ac:dyDescent="0.4">
      <c r="A5800" s="283" t="s">
        <v>1243</v>
      </c>
      <c r="B5800" s="284" t="str">
        <f>VLOOKUP(A5800,Lists!B:C,2,FALSE)</f>
        <v>CMR004</v>
      </c>
      <c r="C5800" s="284" t="str">
        <f>VLOOKUP(A5800,Lists!B:D,3,FALSE)</f>
        <v>CMR</v>
      </c>
      <c r="D5800" s="285" t="s">
        <v>5110</v>
      </c>
      <c r="E5800" s="285">
        <v>0</v>
      </c>
      <c r="F5800" s="285" t="s">
        <v>4412</v>
      </c>
      <c r="G5800" s="285" t="s">
        <v>730</v>
      </c>
      <c r="H5800" s="278">
        <f t="shared" si="180"/>
        <v>3</v>
      </c>
      <c r="I5800" s="251" t="s">
        <v>4413</v>
      </c>
      <c r="J5800" s="285"/>
      <c r="K5800" s="278" t="str">
        <f t="shared" si="181"/>
        <v>CMR004Minimal humanitarian conditions - Level 1</v>
      </c>
      <c r="L5800" s="286">
        <v>43584</v>
      </c>
      <c r="M5800" s="286" t="s">
        <v>3249</v>
      </c>
    </row>
    <row r="5801" spans="1:13" s="269" customFormat="1" ht="15.5" hidden="1" thickTop="1" thickBot="1" x14ac:dyDescent="0.4">
      <c r="A5801" s="287" t="s">
        <v>1243</v>
      </c>
      <c r="B5801" s="288" t="str">
        <f>VLOOKUP(A5801,Lists!B:C,2,FALSE)</f>
        <v>CMR004</v>
      </c>
      <c r="C5801" s="288" t="str">
        <f>VLOOKUP(A5801,Lists!B:D,3,FALSE)</f>
        <v>CMR</v>
      </c>
      <c r="D5801" s="289" t="s">
        <v>5111</v>
      </c>
      <c r="E5801" s="289">
        <v>1877659</v>
      </c>
      <c r="F5801" s="289" t="s">
        <v>4441</v>
      </c>
      <c r="G5801" s="289" t="s">
        <v>730</v>
      </c>
      <c r="H5801" s="278">
        <f t="shared" si="180"/>
        <v>3</v>
      </c>
      <c r="I5801" s="252" t="s">
        <v>4442</v>
      </c>
      <c r="J5801" s="289" t="s">
        <v>4443</v>
      </c>
      <c r="K5801" s="278" t="str">
        <f t="shared" si="181"/>
        <v>CMR004Stressed humanitarian conditions - Level 2</v>
      </c>
      <c r="L5801" s="290">
        <v>43584</v>
      </c>
      <c r="M5801" s="290" t="s">
        <v>3249</v>
      </c>
    </row>
    <row r="5802" spans="1:13" s="269" customFormat="1" ht="15.5" hidden="1" thickTop="1" thickBot="1" x14ac:dyDescent="0.4">
      <c r="A5802" s="283" t="s">
        <v>1243</v>
      </c>
      <c r="B5802" s="284" t="str">
        <f>VLOOKUP(A5802,Lists!B:C,2,FALSE)</f>
        <v>CMR004</v>
      </c>
      <c r="C5802" s="284" t="str">
        <f>VLOOKUP(A5802,Lists!B:D,3,FALSE)</f>
        <v>CMR</v>
      </c>
      <c r="D5802" s="285" t="s">
        <v>5112</v>
      </c>
      <c r="E5802" s="285">
        <v>711331</v>
      </c>
      <c r="F5802" s="285" t="s">
        <v>4412</v>
      </c>
      <c r="G5802" s="285" t="s">
        <v>730</v>
      </c>
      <c r="H5802" s="278">
        <f t="shared" si="180"/>
        <v>3</v>
      </c>
      <c r="I5802" s="251" t="s">
        <v>4413</v>
      </c>
      <c r="J5802" s="285" t="s">
        <v>4444</v>
      </c>
      <c r="K5802" s="278" t="str">
        <f t="shared" si="181"/>
        <v>CMR004Moderate humanitarian conditions - Level 3</v>
      </c>
      <c r="L5802" s="286">
        <v>43584</v>
      </c>
      <c r="M5802" s="286" t="s">
        <v>3249</v>
      </c>
    </row>
    <row r="5803" spans="1:13" s="269" customFormat="1" ht="15.5" hidden="1" thickTop="1" thickBot="1" x14ac:dyDescent="0.4">
      <c r="A5803" s="287" t="s">
        <v>1243</v>
      </c>
      <c r="B5803" s="288" t="str">
        <f>VLOOKUP(A5803,Lists!B:C,2,FALSE)</f>
        <v>CMR004</v>
      </c>
      <c r="C5803" s="288" t="str">
        <f>VLOOKUP(A5803,Lists!B:D,3,FALSE)</f>
        <v>CMR</v>
      </c>
      <c r="D5803" s="289" t="s">
        <v>5113</v>
      </c>
      <c r="E5803" s="289">
        <v>0</v>
      </c>
      <c r="F5803" s="289" t="s">
        <v>4412</v>
      </c>
      <c r="G5803" s="289" t="s">
        <v>730</v>
      </c>
      <c r="H5803" s="278">
        <f t="shared" si="180"/>
        <v>3</v>
      </c>
      <c r="I5803" s="252" t="s">
        <v>4413</v>
      </c>
      <c r="J5803" s="289" t="s">
        <v>4445</v>
      </c>
      <c r="K5803" s="278" t="str">
        <f t="shared" si="181"/>
        <v>CMR004Severe humanitarian conditions - Level 4</v>
      </c>
      <c r="L5803" s="290">
        <v>43584</v>
      </c>
      <c r="M5803" s="290" t="s">
        <v>3249</v>
      </c>
    </row>
    <row r="5804" spans="1:13" s="269" customFormat="1" ht="15.5" hidden="1" thickTop="1" thickBot="1" x14ac:dyDescent="0.4">
      <c r="A5804" s="283" t="s">
        <v>1243</v>
      </c>
      <c r="B5804" s="284" t="str">
        <f>VLOOKUP(A5804,Lists!B:C,2,FALSE)</f>
        <v>CMR004</v>
      </c>
      <c r="C5804" s="284" t="str">
        <f>VLOOKUP(A5804,Lists!B:D,3,FALSE)</f>
        <v>CMR</v>
      </c>
      <c r="D5804" s="285" t="s">
        <v>5114</v>
      </c>
      <c r="E5804" s="285">
        <v>0</v>
      </c>
      <c r="F5804" s="285" t="s">
        <v>4412</v>
      </c>
      <c r="G5804" s="285" t="s">
        <v>730</v>
      </c>
      <c r="H5804" s="278">
        <f t="shared" si="180"/>
        <v>3</v>
      </c>
      <c r="I5804" s="251" t="s">
        <v>4413</v>
      </c>
      <c r="J5804" s="285" t="s">
        <v>4402</v>
      </c>
      <c r="K5804" s="278" t="str">
        <f t="shared" si="181"/>
        <v>CMR004Extreme humanitarian conditions - Level 5</v>
      </c>
      <c r="L5804" s="286">
        <v>43584</v>
      </c>
      <c r="M5804" s="286" t="s">
        <v>3249</v>
      </c>
    </row>
    <row r="5805" spans="1:13" s="269" customFormat="1" ht="15.5" hidden="1" thickTop="1" thickBot="1" x14ac:dyDescent="0.4">
      <c r="A5805" s="287" t="s">
        <v>1243</v>
      </c>
      <c r="B5805" s="288" t="str">
        <f>VLOOKUP(A5805,Lists!B:C,2,FALSE)</f>
        <v>CMR004</v>
      </c>
      <c r="C5805" s="288" t="str">
        <f>VLOOKUP(A5805,Lists!B:D,3,FALSE)</f>
        <v>CMR</v>
      </c>
      <c r="D5805" s="289" t="s">
        <v>737</v>
      </c>
      <c r="E5805" s="289">
        <v>2588990</v>
      </c>
      <c r="F5805" s="289" t="s">
        <v>4441</v>
      </c>
      <c r="G5805" s="289" t="s">
        <v>731</v>
      </c>
      <c r="H5805" s="278">
        <f t="shared" si="180"/>
        <v>2</v>
      </c>
      <c r="I5805" s="252" t="s">
        <v>4447</v>
      </c>
      <c r="J5805" s="289" t="s">
        <v>4446</v>
      </c>
      <c r="K5805" s="278" t="str">
        <f t="shared" si="181"/>
        <v>CMR004People exposed</v>
      </c>
      <c r="L5805" s="290">
        <v>43584</v>
      </c>
      <c r="M5805" s="290" t="s">
        <v>3249</v>
      </c>
    </row>
    <row r="5806" spans="1:13" s="269" customFormat="1" ht="15.5" hidden="1" thickTop="1" thickBot="1" x14ac:dyDescent="0.4">
      <c r="A5806" s="283" t="s">
        <v>1243</v>
      </c>
      <c r="B5806" s="284" t="str">
        <f>VLOOKUP(A5806,Lists!B:C,2,FALSE)</f>
        <v>CMR004</v>
      </c>
      <c r="C5806" s="284" t="str">
        <f>VLOOKUP(A5806,Lists!B:D,3,FALSE)</f>
        <v>CMR</v>
      </c>
      <c r="D5806" s="285" t="s">
        <v>533</v>
      </c>
      <c r="E5806" s="285">
        <v>2588990</v>
      </c>
      <c r="F5806" s="285" t="s">
        <v>4441</v>
      </c>
      <c r="G5806" s="285" t="s">
        <v>731</v>
      </c>
      <c r="H5806" s="278">
        <f t="shared" si="180"/>
        <v>2</v>
      </c>
      <c r="I5806" s="251" t="s">
        <v>4447</v>
      </c>
      <c r="J5806" s="285" t="s">
        <v>4446</v>
      </c>
      <c r="K5806" s="278" t="str">
        <f t="shared" si="181"/>
        <v>CMR004People affected</v>
      </c>
      <c r="L5806" s="286">
        <v>43584</v>
      </c>
      <c r="M5806" s="286" t="s">
        <v>3249</v>
      </c>
    </row>
    <row r="5807" spans="1:13" s="269" customFormat="1" ht="15.5" thickTop="1" thickBot="1" x14ac:dyDescent="0.4">
      <c r="A5807" s="287" t="s">
        <v>1243</v>
      </c>
      <c r="B5807" s="288" t="str">
        <f>VLOOKUP(A5807,Lists!B:C,2,FALSE)</f>
        <v>CMR004</v>
      </c>
      <c r="C5807" s="288" t="str">
        <f>VLOOKUP(A5807,Lists!B:D,3,FALSE)</f>
        <v>CMR</v>
      </c>
      <c r="D5807" s="289" t="s">
        <v>666</v>
      </c>
      <c r="E5807" s="289">
        <v>278884</v>
      </c>
      <c r="F5807" s="289" t="s">
        <v>3860</v>
      </c>
      <c r="G5807" s="289" t="s">
        <v>731</v>
      </c>
      <c r="H5807" s="278">
        <f t="shared" si="180"/>
        <v>2</v>
      </c>
      <c r="I5807" s="252" t="s">
        <v>1832</v>
      </c>
      <c r="J5807" s="289" t="s">
        <v>1833</v>
      </c>
      <c r="K5807" s="278" t="str">
        <f t="shared" si="181"/>
        <v>CMR004People displaced</v>
      </c>
      <c r="L5807" s="290">
        <v>43584</v>
      </c>
      <c r="M5807" s="290" t="s">
        <v>3249</v>
      </c>
    </row>
    <row r="5808" spans="1:13" s="269" customFormat="1" ht="15.5" hidden="1" thickTop="1" thickBot="1" x14ac:dyDescent="0.4">
      <c r="A5808" s="283" t="s">
        <v>1243</v>
      </c>
      <c r="B5808" s="284" t="str">
        <f>VLOOKUP(A5808,Lists!B:C,2,FALSE)</f>
        <v>CMR004</v>
      </c>
      <c r="C5808" s="284" t="str">
        <f>VLOOKUP(A5808,Lists!B:D,3,FALSE)</f>
        <v>CMR</v>
      </c>
      <c r="D5808" s="285" t="s">
        <v>5115</v>
      </c>
      <c r="E5808" s="285">
        <v>816</v>
      </c>
      <c r="F5808" s="285" t="s">
        <v>1399</v>
      </c>
      <c r="G5808" s="285" t="s">
        <v>731</v>
      </c>
      <c r="H5808" s="278">
        <f t="shared" si="180"/>
        <v>2</v>
      </c>
      <c r="I5808" s="251" t="s">
        <v>1354</v>
      </c>
      <c r="J5808" s="285" t="s">
        <v>4440</v>
      </c>
      <c r="K5808" s="278" t="str">
        <f t="shared" si="181"/>
        <v>CMR004Fatalities in all crises</v>
      </c>
      <c r="L5808" s="286">
        <v>43584</v>
      </c>
      <c r="M5808" s="286" t="s">
        <v>3249</v>
      </c>
    </row>
    <row r="5809" spans="1:13" s="269" customFormat="1" ht="15.5" hidden="1" thickTop="1" thickBot="1" x14ac:dyDescent="0.4">
      <c r="A5809" s="287" t="s">
        <v>4354</v>
      </c>
      <c r="B5809" s="288" t="str">
        <f>VLOOKUP(A5809,Lists!B:C,2,FALSE)</f>
        <v>REG011</v>
      </c>
      <c r="C5809" s="288" t="str">
        <f>VLOOKUP(A5809,Lists!B:D,3,FALSE)</f>
        <v>BGD, MMR</v>
      </c>
      <c r="D5809" s="289" t="s">
        <v>522</v>
      </c>
      <c r="E5809" s="289">
        <v>195424012</v>
      </c>
      <c r="F5809" s="289" t="s">
        <v>4448</v>
      </c>
      <c r="G5809" s="289" t="s">
        <v>732</v>
      </c>
      <c r="H5809" s="278">
        <f t="shared" si="180"/>
        <v>1</v>
      </c>
      <c r="I5809" s="252"/>
      <c r="J5809" s="289" t="s">
        <v>4449</v>
      </c>
      <c r="K5809" s="278" t="str">
        <f t="shared" si="181"/>
        <v>REG011Total population</v>
      </c>
      <c r="L5809" s="290">
        <v>43585</v>
      </c>
      <c r="M5809" s="290" t="s">
        <v>3248</v>
      </c>
    </row>
    <row r="5810" spans="1:13" s="269" customFormat="1" ht="15.5" hidden="1" thickTop="1" thickBot="1" x14ac:dyDescent="0.4">
      <c r="A5810" s="283" t="s">
        <v>4354</v>
      </c>
      <c r="B5810" s="284" t="str">
        <f>VLOOKUP(A5810,Lists!B:C,2,FALSE)</f>
        <v>REG011</v>
      </c>
      <c r="C5810" s="284" t="str">
        <f>VLOOKUP(A5810,Lists!B:D,3,FALSE)</f>
        <v>BGD, MMR</v>
      </c>
      <c r="D5810" s="285" t="s">
        <v>660</v>
      </c>
      <c r="E5810" s="285">
        <v>37428</v>
      </c>
      <c r="F5810" s="285"/>
      <c r="G5810" s="285" t="s">
        <v>732</v>
      </c>
      <c r="H5810" s="278">
        <f t="shared" si="180"/>
        <v>1</v>
      </c>
      <c r="I5810" s="251"/>
      <c r="J5810" s="285" t="s">
        <v>4450</v>
      </c>
      <c r="K5810" s="278" t="str">
        <f t="shared" si="181"/>
        <v>REG011Landmass affected</v>
      </c>
      <c r="L5810" s="286">
        <v>43585</v>
      </c>
      <c r="M5810" s="286" t="s">
        <v>3248</v>
      </c>
    </row>
    <row r="5811" spans="1:13" s="269" customFormat="1" ht="15.5" hidden="1" thickTop="1" thickBot="1" x14ac:dyDescent="0.4">
      <c r="A5811" s="287" t="s">
        <v>4354</v>
      </c>
      <c r="B5811" s="288" t="str">
        <f>VLOOKUP(A5811,Lists!B:C,2,FALSE)</f>
        <v>REG011</v>
      </c>
      <c r="C5811" s="288" t="str">
        <f>VLOOKUP(A5811,Lists!B:D,3,FALSE)</f>
        <v>BGD, MMR</v>
      </c>
      <c r="D5811" s="289" t="s">
        <v>737</v>
      </c>
      <c r="E5811" s="289">
        <v>5176521</v>
      </c>
      <c r="F5811" s="289" t="s">
        <v>4457</v>
      </c>
      <c r="G5811" s="289" t="s">
        <v>732</v>
      </c>
      <c r="H5811" s="278">
        <f t="shared" si="180"/>
        <v>1</v>
      </c>
      <c r="I5811" s="252"/>
      <c r="J5811" s="289" t="s">
        <v>4452</v>
      </c>
      <c r="K5811" s="278" t="str">
        <f t="shared" si="181"/>
        <v>REG011People exposed</v>
      </c>
      <c r="L5811" s="290">
        <v>43585</v>
      </c>
      <c r="M5811" s="290" t="s">
        <v>3248</v>
      </c>
    </row>
    <row r="5812" spans="1:13" s="269" customFormat="1" ht="15.5" hidden="1" thickTop="1" thickBot="1" x14ac:dyDescent="0.4">
      <c r="A5812" s="283" t="s">
        <v>4354</v>
      </c>
      <c r="B5812" s="284" t="str">
        <f>VLOOKUP(A5812,Lists!B:C,2,FALSE)</f>
        <v>REG011</v>
      </c>
      <c r="C5812" s="284" t="str">
        <f>VLOOKUP(A5812,Lists!B:D,3,FALSE)</f>
        <v>BGD, MMR</v>
      </c>
      <c r="D5812" s="285" t="s">
        <v>533</v>
      </c>
      <c r="E5812" s="285">
        <v>2626556</v>
      </c>
      <c r="F5812" s="285"/>
      <c r="G5812" s="285" t="s">
        <v>732</v>
      </c>
      <c r="H5812" s="278">
        <f t="shared" si="180"/>
        <v>1</v>
      </c>
      <c r="I5812" s="251"/>
      <c r="J5812" s="285" t="s">
        <v>4453</v>
      </c>
      <c r="K5812" s="278" t="str">
        <f t="shared" si="181"/>
        <v>REG011People affected</v>
      </c>
      <c r="L5812" s="286">
        <v>43585</v>
      </c>
      <c r="M5812" s="286" t="s">
        <v>3248</v>
      </c>
    </row>
    <row r="5813" spans="1:13" s="269" customFormat="1" ht="15.5" thickTop="1" thickBot="1" x14ac:dyDescent="0.4">
      <c r="A5813" s="287" t="s">
        <v>4354</v>
      </c>
      <c r="B5813" s="288" t="str">
        <f>VLOOKUP(A5813,Lists!B:C,2,FALSE)</f>
        <v>REG011</v>
      </c>
      <c r="C5813" s="288" t="str">
        <f>VLOOKUP(A5813,Lists!B:D,3,FALSE)</f>
        <v>BGD, MMR</v>
      </c>
      <c r="D5813" s="289" t="s">
        <v>666</v>
      </c>
      <c r="E5813" s="289">
        <v>1064363</v>
      </c>
      <c r="F5813" s="289"/>
      <c r="G5813" s="289" t="s">
        <v>732</v>
      </c>
      <c r="H5813" s="278">
        <f t="shared" si="180"/>
        <v>1</v>
      </c>
      <c r="I5813" s="252"/>
      <c r="J5813" s="289" t="s">
        <v>4454</v>
      </c>
      <c r="K5813" s="278" t="str">
        <f t="shared" si="181"/>
        <v>REG011People displaced</v>
      </c>
      <c r="L5813" s="290">
        <v>43585</v>
      </c>
      <c r="M5813" s="290" t="s">
        <v>3248</v>
      </c>
    </row>
    <row r="5814" spans="1:13" s="269" customFormat="1" ht="15.5" hidden="1" thickTop="1" thickBot="1" x14ac:dyDescent="0.4">
      <c r="A5814" s="283" t="s">
        <v>4354</v>
      </c>
      <c r="B5814" s="284" t="str">
        <f>VLOOKUP(A5814,Lists!B:C,2,FALSE)</f>
        <v>REG011</v>
      </c>
      <c r="C5814" s="284" t="str">
        <f>VLOOKUP(A5814,Lists!B:D,3,FALSE)</f>
        <v>BGD, MMR</v>
      </c>
      <c r="D5814" s="285" t="s">
        <v>5027</v>
      </c>
      <c r="E5814" s="285">
        <v>43156</v>
      </c>
      <c r="F5814" s="285" t="s">
        <v>3186</v>
      </c>
      <c r="G5814" s="285" t="s">
        <v>732</v>
      </c>
      <c r="H5814" s="278">
        <f t="shared" si="180"/>
        <v>1</v>
      </c>
      <c r="I5814" s="251"/>
      <c r="J5814" s="285" t="s">
        <v>3186</v>
      </c>
      <c r="K5814" s="278" t="str">
        <f t="shared" si="181"/>
        <v>REG011Injuries reported</v>
      </c>
      <c r="L5814" s="286">
        <v>43585</v>
      </c>
      <c r="M5814" s="286" t="s">
        <v>3248</v>
      </c>
    </row>
    <row r="5815" spans="1:13" s="269" customFormat="1" ht="15.5" hidden="1" thickTop="1" thickBot="1" x14ac:dyDescent="0.4">
      <c r="A5815" s="287" t="s">
        <v>4354</v>
      </c>
      <c r="B5815" s="288" t="str">
        <f>VLOOKUP(A5815,Lists!B:C,2,FALSE)</f>
        <v>REG011</v>
      </c>
      <c r="C5815" s="288" t="str">
        <f>VLOOKUP(A5815,Lists!B:D,3,FALSE)</f>
        <v>BGD, MMR</v>
      </c>
      <c r="D5815" s="289" t="s">
        <v>5028</v>
      </c>
      <c r="E5815" s="289">
        <v>681398</v>
      </c>
      <c r="F5815" s="289" t="s">
        <v>3186</v>
      </c>
      <c r="G5815" s="289" t="s">
        <v>732</v>
      </c>
      <c r="H5815" s="278">
        <f t="shared" si="180"/>
        <v>1</v>
      </c>
      <c r="I5815" s="252"/>
      <c r="J5815" s="289" t="s">
        <v>3186</v>
      </c>
      <c r="K5815" s="278" t="str">
        <f t="shared" si="181"/>
        <v>REG011Illness cases reported</v>
      </c>
      <c r="L5815" s="290">
        <v>43585</v>
      </c>
      <c r="M5815" s="290" t="s">
        <v>3248</v>
      </c>
    </row>
    <row r="5816" spans="1:13" s="269" customFormat="1" ht="15.5" hidden="1" thickTop="1" thickBot="1" x14ac:dyDescent="0.4">
      <c r="A5816" s="283" t="s">
        <v>4354</v>
      </c>
      <c r="B5816" s="284" t="str">
        <f>VLOOKUP(A5816,Lists!B:C,2,FALSE)</f>
        <v>REG011</v>
      </c>
      <c r="C5816" s="284" t="str">
        <f>VLOOKUP(A5816,Lists!B:D,3,FALSE)</f>
        <v>BGD, MMR</v>
      </c>
      <c r="D5816" s="285" t="s">
        <v>5029</v>
      </c>
      <c r="E5816" s="285">
        <v>178</v>
      </c>
      <c r="F5816" s="285"/>
      <c r="G5816" s="285"/>
      <c r="H5816" s="278" t="b">
        <f t="shared" si="180"/>
        <v>0</v>
      </c>
      <c r="I5816" s="251"/>
      <c r="J5816" s="285" t="s">
        <v>1399</v>
      </c>
      <c r="K5816" s="278" t="str">
        <f t="shared" si="181"/>
        <v>REG011Fatalities reported</v>
      </c>
      <c r="L5816" s="286">
        <v>43585</v>
      </c>
      <c r="M5816" s="286" t="s">
        <v>3248</v>
      </c>
    </row>
    <row r="5817" spans="1:13" s="269" customFormat="1" ht="15.5" hidden="1" thickTop="1" thickBot="1" x14ac:dyDescent="0.4">
      <c r="A5817" s="287" t="s">
        <v>4354</v>
      </c>
      <c r="B5817" s="288" t="str">
        <f>VLOOKUP(A5817,Lists!B:C,2,FALSE)</f>
        <v>REG011</v>
      </c>
      <c r="C5817" s="288" t="str">
        <f>VLOOKUP(A5817,Lists!B:D,3,FALSE)</f>
        <v>BGD, MMR</v>
      </c>
      <c r="D5817" s="289" t="s">
        <v>5115</v>
      </c>
      <c r="E5817" s="289">
        <v>578</v>
      </c>
      <c r="F5817" s="289"/>
      <c r="G5817" s="289"/>
      <c r="H5817" s="278" t="b">
        <f t="shared" si="180"/>
        <v>0</v>
      </c>
      <c r="I5817" s="252"/>
      <c r="J5817" s="289" t="s">
        <v>1399</v>
      </c>
      <c r="K5817" s="278" t="str">
        <f t="shared" si="181"/>
        <v>REG011Fatalities in all crises</v>
      </c>
      <c r="L5817" s="290">
        <v>43585</v>
      </c>
      <c r="M5817" s="290" t="s">
        <v>3248</v>
      </c>
    </row>
    <row r="5818" spans="1:13" s="269" customFormat="1" ht="15.5" hidden="1" thickTop="1" thickBot="1" x14ac:dyDescent="0.4">
      <c r="A5818" s="283" t="s">
        <v>4354</v>
      </c>
      <c r="B5818" s="284" t="str">
        <f>VLOOKUP(A5818,Lists!B:C,2,FALSE)</f>
        <v>REG011</v>
      </c>
      <c r="C5818" s="284" t="str">
        <f>VLOOKUP(A5818,Lists!B:D,3,FALSE)</f>
        <v>BGD, MMR</v>
      </c>
      <c r="D5818" s="285" t="s">
        <v>5108</v>
      </c>
      <c r="E5818" s="285" t="s">
        <v>446</v>
      </c>
      <c r="F5818" s="285"/>
      <c r="G5818" s="285" t="s">
        <v>446</v>
      </c>
      <c r="H5818" s="278" t="str">
        <f t="shared" si="180"/>
        <v>x</v>
      </c>
      <c r="I5818" s="251"/>
      <c r="J5818" s="285" t="s">
        <v>446</v>
      </c>
      <c r="K5818" s="278" t="str">
        <f t="shared" si="181"/>
        <v>REG011Buildings damaged</v>
      </c>
      <c r="L5818" s="286">
        <v>43585</v>
      </c>
      <c r="M5818" s="286" t="s">
        <v>3248</v>
      </c>
    </row>
    <row r="5819" spans="1:13" s="269" customFormat="1" ht="15.5" hidden="1" thickTop="1" thickBot="1" x14ac:dyDescent="0.4">
      <c r="A5819" s="287" t="s">
        <v>4354</v>
      </c>
      <c r="B5819" s="288" t="str">
        <f>VLOOKUP(A5819,Lists!B:C,2,FALSE)</f>
        <v>REG011</v>
      </c>
      <c r="C5819" s="288" t="str">
        <f>VLOOKUP(A5819,Lists!B:D,3,FALSE)</f>
        <v>BGD, MMR</v>
      </c>
      <c r="D5819" s="289" t="s">
        <v>5109</v>
      </c>
      <c r="E5819" s="289" t="s">
        <v>446</v>
      </c>
      <c r="F5819" s="289" t="s">
        <v>446</v>
      </c>
      <c r="G5819" s="289" t="s">
        <v>446</v>
      </c>
      <c r="H5819" s="278" t="str">
        <f t="shared" si="180"/>
        <v>x</v>
      </c>
      <c r="I5819" s="252" t="s">
        <v>446</v>
      </c>
      <c r="J5819" s="289" t="s">
        <v>446</v>
      </c>
      <c r="K5819" s="278" t="str">
        <f t="shared" si="181"/>
        <v>REG011Buildings destroyed</v>
      </c>
      <c r="L5819" s="290">
        <v>43585</v>
      </c>
      <c r="M5819" s="290" t="s">
        <v>3248</v>
      </c>
    </row>
    <row r="5820" spans="1:13" s="269" customFormat="1" ht="15.5" hidden="1" thickTop="1" thickBot="1" x14ac:dyDescent="0.4">
      <c r="A5820" s="283" t="s">
        <v>4354</v>
      </c>
      <c r="B5820" s="284" t="str">
        <f>VLOOKUP(A5820,Lists!B:C,2,FALSE)</f>
        <v>REG011</v>
      </c>
      <c r="C5820" s="284" t="str">
        <f>VLOOKUP(A5820,Lists!B:D,3,FALSE)</f>
        <v>BGD, MMR</v>
      </c>
      <c r="D5820" s="285" t="s">
        <v>742</v>
      </c>
      <c r="E5820" s="285" t="s">
        <v>446</v>
      </c>
      <c r="F5820" s="285"/>
      <c r="G5820" s="285" t="s">
        <v>446</v>
      </c>
      <c r="H5820" s="278" t="str">
        <f t="shared" si="180"/>
        <v>x</v>
      </c>
      <c r="I5820" s="251"/>
      <c r="J5820" s="285" t="s">
        <v>446</v>
      </c>
      <c r="K5820" s="278" t="str">
        <f t="shared" si="181"/>
        <v>REG011Economic Losses</v>
      </c>
      <c r="L5820" s="286">
        <v>43585</v>
      </c>
      <c r="M5820" s="286" t="s">
        <v>3248</v>
      </c>
    </row>
    <row r="5821" spans="1:13" s="269" customFormat="1" ht="15.5" hidden="1" thickTop="1" thickBot="1" x14ac:dyDescent="0.4">
      <c r="A5821" s="287" t="s">
        <v>4354</v>
      </c>
      <c r="B5821" s="288" t="str">
        <f>VLOOKUP(A5821,Lists!B:C,2,FALSE)</f>
        <v>REG011</v>
      </c>
      <c r="C5821" s="288" t="str">
        <f>VLOOKUP(A5821,Lists!B:D,3,FALSE)</f>
        <v>BGD, MMR</v>
      </c>
      <c r="D5821" s="289" t="s">
        <v>752</v>
      </c>
      <c r="E5821" s="289">
        <v>1840677</v>
      </c>
      <c r="F5821" s="289"/>
      <c r="G5821" s="289" t="s">
        <v>731</v>
      </c>
      <c r="H5821" s="278">
        <f t="shared" si="180"/>
        <v>2</v>
      </c>
      <c r="I5821" s="252"/>
      <c r="J5821" s="289" t="s">
        <v>4455</v>
      </c>
      <c r="K5821" s="278" t="str">
        <f t="shared" si="181"/>
        <v>REG011People in Need</v>
      </c>
      <c r="L5821" s="290">
        <v>43585</v>
      </c>
      <c r="M5821" s="290" t="s">
        <v>3248</v>
      </c>
    </row>
    <row r="5822" spans="1:13" s="269" customFormat="1" ht="15.5" hidden="1" thickTop="1" thickBot="1" x14ac:dyDescent="0.4">
      <c r="A5822" s="283" t="s">
        <v>4354</v>
      </c>
      <c r="B5822" s="284" t="str">
        <f>VLOOKUP(A5822,Lists!B:C,2,FALSE)</f>
        <v>REG011</v>
      </c>
      <c r="C5822" s="284" t="str">
        <f>VLOOKUP(A5822,Lists!B:D,3,FALSE)</f>
        <v>BGD, MMR</v>
      </c>
      <c r="D5822" s="285" t="s">
        <v>5110</v>
      </c>
      <c r="E5822" s="285">
        <v>2549965</v>
      </c>
      <c r="F5822" s="285"/>
      <c r="G5822" s="285" t="s">
        <v>731</v>
      </c>
      <c r="H5822" s="278">
        <f t="shared" si="180"/>
        <v>2</v>
      </c>
      <c r="I5822" s="251"/>
      <c r="J5822" s="285" t="s">
        <v>4455</v>
      </c>
      <c r="K5822" s="278" t="str">
        <f t="shared" si="181"/>
        <v>REG011Minimal humanitarian conditions - Level 1</v>
      </c>
      <c r="L5822" s="286">
        <v>43585</v>
      </c>
      <c r="M5822" s="286" t="s">
        <v>3248</v>
      </c>
    </row>
    <row r="5823" spans="1:13" s="269" customFormat="1" ht="15.5" hidden="1" thickTop="1" thickBot="1" x14ac:dyDescent="0.4">
      <c r="A5823" s="287" t="s">
        <v>4354</v>
      </c>
      <c r="B5823" s="288" t="str">
        <f>VLOOKUP(A5823,Lists!B:C,2,FALSE)</f>
        <v>REG011</v>
      </c>
      <c r="C5823" s="288" t="str">
        <f>VLOOKUP(A5823,Lists!B:D,3,FALSE)</f>
        <v>BGD, MMR</v>
      </c>
      <c r="D5823" s="289" t="s">
        <v>5111</v>
      </c>
      <c r="E5823" s="289">
        <v>785879</v>
      </c>
      <c r="F5823" s="289"/>
      <c r="G5823" s="289" t="s">
        <v>731</v>
      </c>
      <c r="H5823" s="278">
        <f t="shared" si="180"/>
        <v>2</v>
      </c>
      <c r="I5823" s="252"/>
      <c r="J5823" s="289" t="s">
        <v>4455</v>
      </c>
      <c r="K5823" s="278" t="str">
        <f t="shared" si="181"/>
        <v>REG011Stressed humanitarian conditions - Level 2</v>
      </c>
      <c r="L5823" s="290">
        <v>43585</v>
      </c>
      <c r="M5823" s="290" t="s">
        <v>3248</v>
      </c>
    </row>
    <row r="5824" spans="1:13" s="269" customFormat="1" ht="15.5" hidden="1" thickTop="1" thickBot="1" x14ac:dyDescent="0.4">
      <c r="A5824" s="283" t="s">
        <v>4354</v>
      </c>
      <c r="B5824" s="284" t="str">
        <f>VLOOKUP(A5824,Lists!B:C,2,FALSE)</f>
        <v>REG011</v>
      </c>
      <c r="C5824" s="284" t="str">
        <f>VLOOKUP(A5824,Lists!B:D,3,FALSE)</f>
        <v>BGD, MMR</v>
      </c>
      <c r="D5824" s="285" t="s">
        <v>5112</v>
      </c>
      <c r="E5824" s="285">
        <v>1222447</v>
      </c>
      <c r="F5824" s="285"/>
      <c r="G5824" s="285" t="s">
        <v>731</v>
      </c>
      <c r="H5824" s="278">
        <f t="shared" si="180"/>
        <v>2</v>
      </c>
      <c r="I5824" s="251"/>
      <c r="J5824" s="285" t="s">
        <v>4455</v>
      </c>
      <c r="K5824" s="278" t="str">
        <f t="shared" si="181"/>
        <v>REG011Moderate humanitarian conditions - Level 3</v>
      </c>
      <c r="L5824" s="286">
        <v>43585</v>
      </c>
      <c r="M5824" s="286" t="s">
        <v>3248</v>
      </c>
    </row>
    <row r="5825" spans="1:13" s="269" customFormat="1" ht="15.5" hidden="1" thickTop="1" thickBot="1" x14ac:dyDescent="0.4">
      <c r="A5825" s="287" t="s">
        <v>4354</v>
      </c>
      <c r="B5825" s="288" t="str">
        <f>VLOOKUP(A5825,Lists!B:C,2,FALSE)</f>
        <v>REG011</v>
      </c>
      <c r="C5825" s="288" t="str">
        <f>VLOOKUP(A5825,Lists!B:D,3,FALSE)</f>
        <v>BGD, MMR</v>
      </c>
      <c r="D5825" s="289" t="s">
        <v>5113</v>
      </c>
      <c r="E5825" s="289">
        <v>599469</v>
      </c>
      <c r="F5825" s="289"/>
      <c r="G5825" s="289" t="s">
        <v>731</v>
      </c>
      <c r="H5825" s="278">
        <f t="shared" si="180"/>
        <v>2</v>
      </c>
      <c r="I5825" s="252"/>
      <c r="J5825" s="289" t="s">
        <v>4455</v>
      </c>
      <c r="K5825" s="278" t="str">
        <f t="shared" si="181"/>
        <v>REG011Severe humanitarian conditions - Level 4</v>
      </c>
      <c r="L5825" s="290">
        <v>43585</v>
      </c>
      <c r="M5825" s="290" t="s">
        <v>3248</v>
      </c>
    </row>
    <row r="5826" spans="1:13" s="269" customFormat="1" ht="15.5" hidden="1" thickTop="1" thickBot="1" x14ac:dyDescent="0.4">
      <c r="A5826" s="283" t="s">
        <v>4354</v>
      </c>
      <c r="B5826" s="284" t="str">
        <f>VLOOKUP(A5826,Lists!B:C,2,FALSE)</f>
        <v>REG011</v>
      </c>
      <c r="C5826" s="284" t="str">
        <f>VLOOKUP(A5826,Lists!B:D,3,FALSE)</f>
        <v>BGD, MMR</v>
      </c>
      <c r="D5826" s="285" t="s">
        <v>5114</v>
      </c>
      <c r="E5826" s="285">
        <v>18761</v>
      </c>
      <c r="F5826" s="285"/>
      <c r="G5826" s="285" t="s">
        <v>731</v>
      </c>
      <c r="H5826" s="278">
        <f t="shared" ref="H5826:H5889" si="182">IF(G5826="x","x",IF(G5826="Low",3,IF(G5826="Medium",2,IF(G5826="High",1,FALSE))))</f>
        <v>2</v>
      </c>
      <c r="I5826" s="251"/>
      <c r="J5826" s="285" t="s">
        <v>4455</v>
      </c>
      <c r="K5826" s="278" t="str">
        <f t="shared" ref="K5826:K5889" si="183">B5826&amp;""&amp;D5826</f>
        <v>REG011Extreme humanitarian conditions - Level 5</v>
      </c>
      <c r="L5826" s="286">
        <v>43585</v>
      </c>
      <c r="M5826" s="286" t="s">
        <v>3248</v>
      </c>
    </row>
    <row r="5827" spans="1:13" s="269" customFormat="1" ht="15.5" hidden="1" thickTop="1" thickBot="1" x14ac:dyDescent="0.4">
      <c r="A5827" s="287" t="s">
        <v>4354</v>
      </c>
      <c r="B5827" s="288" t="str">
        <f>VLOOKUP(A5827,Lists!B:C,2,FALSE)</f>
        <v>REG011</v>
      </c>
      <c r="C5827" s="288" t="str">
        <f>VLOOKUP(A5827,Lists!B:D,3,FALSE)</f>
        <v>BGD, MMR</v>
      </c>
      <c r="D5827" s="289" t="s">
        <v>688</v>
      </c>
      <c r="E5827" s="289">
        <v>4</v>
      </c>
      <c r="F5827" s="289"/>
      <c r="G5827" s="289" t="s">
        <v>732</v>
      </c>
      <c r="H5827" s="278">
        <f t="shared" si="182"/>
        <v>1</v>
      </c>
      <c r="I5827" s="252"/>
      <c r="J5827" s="289" t="s">
        <v>4451</v>
      </c>
      <c r="K5827" s="278" t="str">
        <f t="shared" si="183"/>
        <v>REG011Crisis affected groups</v>
      </c>
      <c r="L5827" s="290">
        <v>43585</v>
      </c>
      <c r="M5827" s="290" t="s">
        <v>3248</v>
      </c>
    </row>
    <row r="5828" spans="1:13" s="269" customFormat="1" ht="15.5" hidden="1" thickTop="1" thickBot="1" x14ac:dyDescent="0.4">
      <c r="A5828" s="283" t="s">
        <v>4354</v>
      </c>
      <c r="B5828" s="284" t="str">
        <f>VLOOKUP(A5828,Lists!B:C,2,FALSE)</f>
        <v>REG011</v>
      </c>
      <c r="C5828" s="284" t="str">
        <f>VLOOKUP(A5828,Lists!B:D,3,FALSE)</f>
        <v>BGD, MMR</v>
      </c>
      <c r="D5828" s="285" t="s">
        <v>691</v>
      </c>
      <c r="E5828" s="285" t="s">
        <v>446</v>
      </c>
      <c r="F5828" s="285"/>
      <c r="G5828" s="285" t="s">
        <v>446</v>
      </c>
      <c r="H5828" s="278" t="str">
        <f t="shared" si="182"/>
        <v>x</v>
      </c>
      <c r="I5828" s="251"/>
      <c r="J5828" s="285" t="s">
        <v>446</v>
      </c>
      <c r="K5828" s="278" t="str">
        <f t="shared" si="183"/>
        <v>REG011People facing limited access constraints</v>
      </c>
      <c r="L5828" s="286">
        <v>43585</v>
      </c>
      <c r="M5828" s="286" t="s">
        <v>3248</v>
      </c>
    </row>
    <row r="5829" spans="1:13" s="269" customFormat="1" ht="15.5" hidden="1" thickTop="1" thickBot="1" x14ac:dyDescent="0.4">
      <c r="A5829" s="287" t="s">
        <v>4354</v>
      </c>
      <c r="B5829" s="288" t="str">
        <f>VLOOKUP(A5829,Lists!B:C,2,FALSE)</f>
        <v>REG011</v>
      </c>
      <c r="C5829" s="288" t="str">
        <f>VLOOKUP(A5829,Lists!B:D,3,FALSE)</f>
        <v>BGD, MMR</v>
      </c>
      <c r="D5829" s="289" t="s">
        <v>692</v>
      </c>
      <c r="E5829" s="289" t="s">
        <v>446</v>
      </c>
      <c r="F5829" s="289"/>
      <c r="G5829" s="289" t="s">
        <v>446</v>
      </c>
      <c r="H5829" s="278" t="str">
        <f t="shared" si="182"/>
        <v>x</v>
      </c>
      <c r="I5829" s="252"/>
      <c r="J5829" s="289" t="s">
        <v>446</v>
      </c>
      <c r="K5829" s="278" t="str">
        <f t="shared" si="183"/>
        <v>REG011People facing restricted access constraints</v>
      </c>
      <c r="L5829" s="290">
        <v>43585</v>
      </c>
      <c r="M5829" s="290" t="s">
        <v>3248</v>
      </c>
    </row>
    <row r="5830" spans="1:13" s="269" customFormat="1" ht="15.5" hidden="1" thickTop="1" thickBot="1" x14ac:dyDescent="0.4">
      <c r="A5830" s="283" t="s">
        <v>4354</v>
      </c>
      <c r="B5830" s="284" t="str">
        <f>VLOOKUP(A5830,Lists!B:C,2,FALSE)</f>
        <v>REG011</v>
      </c>
      <c r="C5830" s="284" t="str">
        <f>VLOOKUP(A5830,Lists!B:D,3,FALSE)</f>
        <v>BGD, MMR</v>
      </c>
      <c r="D5830" s="285" t="s">
        <v>643</v>
      </c>
      <c r="E5830" s="285">
        <v>1</v>
      </c>
      <c r="F5830" s="285" t="s">
        <v>4456</v>
      </c>
      <c r="G5830" s="285" t="s">
        <v>731</v>
      </c>
      <c r="H5830" s="278">
        <f t="shared" si="182"/>
        <v>2</v>
      </c>
      <c r="I5830" s="251" t="s">
        <v>4781</v>
      </c>
      <c r="J5830" s="285" t="s">
        <v>4456</v>
      </c>
      <c r="K5830" s="278" t="str">
        <f t="shared" si="183"/>
        <v>REG011Impediments to entry into country (bureaucratic and administrative)</v>
      </c>
      <c r="L5830" s="286">
        <v>43585</v>
      </c>
      <c r="M5830" s="286" t="s">
        <v>3248</v>
      </c>
    </row>
    <row r="5831" spans="1:13" s="269" customFormat="1" ht="15.5" hidden="1" thickTop="1" thickBot="1" x14ac:dyDescent="0.4">
      <c r="A5831" s="287" t="s">
        <v>4354</v>
      </c>
      <c r="B5831" s="288" t="str">
        <f>VLOOKUP(A5831,Lists!B:C,2,FALSE)</f>
        <v>REG011</v>
      </c>
      <c r="C5831" s="288" t="str">
        <f>VLOOKUP(A5831,Lists!B:D,3,FALSE)</f>
        <v>BGD, MMR</v>
      </c>
      <c r="D5831" s="289" t="s">
        <v>644</v>
      </c>
      <c r="E5831" s="289">
        <v>1</v>
      </c>
      <c r="F5831" s="289" t="s">
        <v>4456</v>
      </c>
      <c r="G5831" s="289" t="s">
        <v>731</v>
      </c>
      <c r="H5831" s="278">
        <f t="shared" si="182"/>
        <v>2</v>
      </c>
      <c r="I5831" s="252" t="s">
        <v>4781</v>
      </c>
      <c r="J5831" s="289" t="s">
        <v>4456</v>
      </c>
      <c r="K5831" s="278" t="str">
        <f t="shared" si="183"/>
        <v>REG011Restriction of movement (impediments to freedom of movement and/or administrative restrictions)</v>
      </c>
      <c r="L5831" s="290">
        <v>43585</v>
      </c>
      <c r="M5831" s="290" t="s">
        <v>3248</v>
      </c>
    </row>
    <row r="5832" spans="1:13" s="269" customFormat="1" ht="15.5" hidden="1" thickTop="1" thickBot="1" x14ac:dyDescent="0.4">
      <c r="A5832" s="283" t="s">
        <v>4354</v>
      </c>
      <c r="B5832" s="284" t="str">
        <f>VLOOKUP(A5832,Lists!B:C,2,FALSE)</f>
        <v>REG011</v>
      </c>
      <c r="C5832" s="284" t="str">
        <f>VLOOKUP(A5832,Lists!B:D,3,FALSE)</f>
        <v>BGD, MMR</v>
      </c>
      <c r="D5832" s="285" t="s">
        <v>645</v>
      </c>
      <c r="E5832" s="285">
        <v>1</v>
      </c>
      <c r="F5832" s="285" t="s">
        <v>4456</v>
      </c>
      <c r="G5832" s="285" t="s">
        <v>731</v>
      </c>
      <c r="H5832" s="278">
        <f t="shared" si="182"/>
        <v>2</v>
      </c>
      <c r="I5832" s="251" t="s">
        <v>4781</v>
      </c>
      <c r="J5832" s="285" t="s">
        <v>4456</v>
      </c>
      <c r="K5832" s="278" t="str">
        <f t="shared" si="183"/>
        <v>REG011Interference into implementation of humanitarian activities</v>
      </c>
      <c r="L5832" s="286">
        <v>43585</v>
      </c>
      <c r="M5832" s="286" t="s">
        <v>3248</v>
      </c>
    </row>
    <row r="5833" spans="1:13" s="269" customFormat="1" ht="15.5" hidden="1" thickTop="1" thickBot="1" x14ac:dyDescent="0.4">
      <c r="A5833" s="287" t="s">
        <v>4354</v>
      </c>
      <c r="B5833" s="288" t="str">
        <f>VLOOKUP(A5833,Lists!B:C,2,FALSE)</f>
        <v>REG011</v>
      </c>
      <c r="C5833" s="288" t="str">
        <f>VLOOKUP(A5833,Lists!B:D,3,FALSE)</f>
        <v>BGD, MMR</v>
      </c>
      <c r="D5833" s="289" t="s">
        <v>646</v>
      </c>
      <c r="E5833" s="289">
        <v>1</v>
      </c>
      <c r="F5833" s="289" t="s">
        <v>4456</v>
      </c>
      <c r="G5833" s="289" t="s">
        <v>731</v>
      </c>
      <c r="H5833" s="278">
        <f t="shared" si="182"/>
        <v>2</v>
      </c>
      <c r="I5833" s="252" t="s">
        <v>4781</v>
      </c>
      <c r="J5833" s="289" t="s">
        <v>4456</v>
      </c>
      <c r="K5833" s="278" t="str">
        <f t="shared" si="183"/>
        <v>REG011Violence against personnel, facilities and assets</v>
      </c>
      <c r="L5833" s="290">
        <v>43585</v>
      </c>
      <c r="M5833" s="290" t="s">
        <v>3248</v>
      </c>
    </row>
    <row r="5834" spans="1:13" s="269" customFormat="1" ht="15.5" hidden="1" thickTop="1" thickBot="1" x14ac:dyDescent="0.4">
      <c r="A5834" s="283" t="s">
        <v>4354</v>
      </c>
      <c r="B5834" s="284" t="str">
        <f>VLOOKUP(A5834,Lists!B:C,2,FALSE)</f>
        <v>REG011</v>
      </c>
      <c r="C5834" s="284" t="str">
        <f>VLOOKUP(A5834,Lists!B:D,3,FALSE)</f>
        <v>BGD, MMR</v>
      </c>
      <c r="D5834" s="285" t="s">
        <v>647</v>
      </c>
      <c r="E5834" s="285">
        <v>1</v>
      </c>
      <c r="F5834" s="285" t="s">
        <v>4456</v>
      </c>
      <c r="G5834" s="285" t="s">
        <v>731</v>
      </c>
      <c r="H5834" s="278">
        <f t="shared" si="182"/>
        <v>2</v>
      </c>
      <c r="I5834" s="251" t="s">
        <v>4781</v>
      </c>
      <c r="J5834" s="285" t="s">
        <v>4456</v>
      </c>
      <c r="K5834" s="278" t="str">
        <f t="shared" si="183"/>
        <v>REG011Denial of existence of humanitarian needs or entitlements to assistance</v>
      </c>
      <c r="L5834" s="286">
        <v>43585</v>
      </c>
      <c r="M5834" s="286" t="s">
        <v>3248</v>
      </c>
    </row>
    <row r="5835" spans="1:13" s="269" customFormat="1" ht="15.5" hidden="1" thickTop="1" thickBot="1" x14ac:dyDescent="0.4">
      <c r="A5835" s="287" t="s">
        <v>4354</v>
      </c>
      <c r="B5835" s="288" t="str">
        <f>VLOOKUP(A5835,Lists!B:C,2,FALSE)</f>
        <v>REG011</v>
      </c>
      <c r="C5835" s="288" t="str">
        <f>VLOOKUP(A5835,Lists!B:D,3,FALSE)</f>
        <v>BGD, MMR</v>
      </c>
      <c r="D5835" s="289" t="s">
        <v>648</v>
      </c>
      <c r="E5835" s="289">
        <v>1</v>
      </c>
      <c r="F5835" s="289" t="s">
        <v>4456</v>
      </c>
      <c r="G5835" s="289" t="s">
        <v>731</v>
      </c>
      <c r="H5835" s="278">
        <f t="shared" si="182"/>
        <v>2</v>
      </c>
      <c r="I5835" s="252" t="s">
        <v>4781</v>
      </c>
      <c r="J5835" s="289" t="s">
        <v>4456</v>
      </c>
      <c r="K5835" s="278" t="str">
        <f t="shared" si="183"/>
        <v>REG011Restriction and obstruction of access to services and assistance</v>
      </c>
      <c r="L5835" s="290">
        <v>43585</v>
      </c>
      <c r="M5835" s="290" t="s">
        <v>3248</v>
      </c>
    </row>
    <row r="5836" spans="1:13" s="269" customFormat="1" ht="15.5" hidden="1" thickTop="1" thickBot="1" x14ac:dyDescent="0.4">
      <c r="A5836" s="283" t="s">
        <v>4354</v>
      </c>
      <c r="B5836" s="284" t="str">
        <f>VLOOKUP(A5836,Lists!B:C,2,FALSE)</f>
        <v>REG011</v>
      </c>
      <c r="C5836" s="284" t="str">
        <f>VLOOKUP(A5836,Lists!B:D,3,FALSE)</f>
        <v>BGD, MMR</v>
      </c>
      <c r="D5836" s="285" t="s">
        <v>649</v>
      </c>
      <c r="E5836" s="285">
        <v>1</v>
      </c>
      <c r="F5836" s="285" t="s">
        <v>4456</v>
      </c>
      <c r="G5836" s="285" t="s">
        <v>731</v>
      </c>
      <c r="H5836" s="278">
        <f t="shared" si="182"/>
        <v>2</v>
      </c>
      <c r="I5836" s="251" t="s">
        <v>4781</v>
      </c>
      <c r="J5836" s="285" t="s">
        <v>4456</v>
      </c>
      <c r="K5836" s="278" t="str">
        <f t="shared" si="183"/>
        <v>REG011Ongoing insecurity/hostilities affecting humanitarian assistance</v>
      </c>
      <c r="L5836" s="286">
        <v>43585</v>
      </c>
      <c r="M5836" s="286" t="s">
        <v>3248</v>
      </c>
    </row>
    <row r="5837" spans="1:13" s="269" customFormat="1" ht="15.5" hidden="1" thickTop="1" thickBot="1" x14ac:dyDescent="0.4">
      <c r="A5837" s="287" t="s">
        <v>4354</v>
      </c>
      <c r="B5837" s="288" t="str">
        <f>VLOOKUP(A5837,Lists!B:C,2,FALSE)</f>
        <v>REG011</v>
      </c>
      <c r="C5837" s="288" t="str">
        <f>VLOOKUP(A5837,Lists!B:D,3,FALSE)</f>
        <v>BGD, MMR</v>
      </c>
      <c r="D5837" s="289" t="s">
        <v>650</v>
      </c>
      <c r="E5837" s="289">
        <v>1</v>
      </c>
      <c r="F5837" s="289" t="s">
        <v>4456</v>
      </c>
      <c r="G5837" s="289" t="s">
        <v>731</v>
      </c>
      <c r="H5837" s="278">
        <f t="shared" si="182"/>
        <v>2</v>
      </c>
      <c r="I5837" s="252" t="s">
        <v>4781</v>
      </c>
      <c r="J5837" s="289" t="s">
        <v>4456</v>
      </c>
      <c r="K5837" s="278" t="str">
        <f t="shared" si="183"/>
        <v xml:space="preserve">REG011Presence of mines and improvised explosive devices </v>
      </c>
      <c r="L5837" s="290">
        <v>43585</v>
      </c>
      <c r="M5837" s="290" t="s">
        <v>3248</v>
      </c>
    </row>
    <row r="5838" spans="1:13" s="269" customFormat="1" ht="15.5" hidden="1" thickTop="1" thickBot="1" x14ac:dyDescent="0.4">
      <c r="A5838" s="283" t="s">
        <v>4354</v>
      </c>
      <c r="B5838" s="284" t="str">
        <f>VLOOKUP(A5838,Lists!B:C,2,FALSE)</f>
        <v>REG011</v>
      </c>
      <c r="C5838" s="284" t="str">
        <f>VLOOKUP(A5838,Lists!B:D,3,FALSE)</f>
        <v>BGD, MMR</v>
      </c>
      <c r="D5838" s="285" t="s">
        <v>651</v>
      </c>
      <c r="E5838" s="285">
        <v>0</v>
      </c>
      <c r="F5838" s="285" t="s">
        <v>4456</v>
      </c>
      <c r="G5838" s="285" t="s">
        <v>731</v>
      </c>
      <c r="H5838" s="278">
        <f t="shared" si="182"/>
        <v>2</v>
      </c>
      <c r="I5838" s="251" t="s">
        <v>4781</v>
      </c>
      <c r="J5838" s="285" t="s">
        <v>4456</v>
      </c>
      <c r="K5838" s="278" t="str">
        <f t="shared" si="183"/>
        <v>REG011Physical constraints in the environment (obstacles related to terrain, climate, lack of infrastructure, etc.)</v>
      </c>
      <c r="L5838" s="286">
        <v>43585</v>
      </c>
      <c r="M5838" s="286" t="s">
        <v>3248</v>
      </c>
    </row>
    <row r="5839" spans="1:13" s="269" customFormat="1" ht="15.5" hidden="1" thickTop="1" thickBot="1" x14ac:dyDescent="0.4">
      <c r="A5839" s="287" t="s">
        <v>785</v>
      </c>
      <c r="B5839" s="288" t="str">
        <f>VLOOKUP(A5839,Lists!B:C,2,FALSE)</f>
        <v>BGD002</v>
      </c>
      <c r="C5839" s="288" t="str">
        <f>VLOOKUP(A5839,Lists!B:D,3,FALSE)</f>
        <v>BGD</v>
      </c>
      <c r="D5839" s="289" t="s">
        <v>643</v>
      </c>
      <c r="E5839" s="289">
        <v>1</v>
      </c>
      <c r="F5839" s="289" t="s">
        <v>4456</v>
      </c>
      <c r="G5839" s="289" t="s">
        <v>731</v>
      </c>
      <c r="H5839" s="278">
        <f t="shared" si="182"/>
        <v>2</v>
      </c>
      <c r="I5839" s="252"/>
      <c r="J5839" s="289" t="s">
        <v>4456</v>
      </c>
      <c r="K5839" s="278" t="str">
        <f t="shared" si="183"/>
        <v>BGD002Impediments to entry into country (bureaucratic and administrative)</v>
      </c>
      <c r="L5839" s="290">
        <v>43585</v>
      </c>
      <c r="M5839" s="290" t="s">
        <v>3248</v>
      </c>
    </row>
    <row r="5840" spans="1:13" s="269" customFormat="1" ht="15.5" hidden="1" thickTop="1" thickBot="1" x14ac:dyDescent="0.4">
      <c r="A5840" s="283" t="s">
        <v>785</v>
      </c>
      <c r="B5840" s="284" t="str">
        <f>VLOOKUP(A5840,Lists!B:C,2,FALSE)</f>
        <v>BGD002</v>
      </c>
      <c r="C5840" s="284" t="str">
        <f>VLOOKUP(A5840,Lists!B:D,3,FALSE)</f>
        <v>BGD</v>
      </c>
      <c r="D5840" s="285" t="s">
        <v>644</v>
      </c>
      <c r="E5840" s="285">
        <v>1</v>
      </c>
      <c r="F5840" s="285" t="s">
        <v>4456</v>
      </c>
      <c r="G5840" s="285" t="s">
        <v>731</v>
      </c>
      <c r="H5840" s="278">
        <f t="shared" si="182"/>
        <v>2</v>
      </c>
      <c r="I5840" s="251"/>
      <c r="J5840" s="285" t="s">
        <v>4456</v>
      </c>
      <c r="K5840" s="278" t="str">
        <f t="shared" si="183"/>
        <v>BGD002Restriction of movement (impediments to freedom of movement and/or administrative restrictions)</v>
      </c>
      <c r="L5840" s="286">
        <v>43585</v>
      </c>
      <c r="M5840" s="286" t="s">
        <v>3248</v>
      </c>
    </row>
    <row r="5841" spans="1:13" s="269" customFormat="1" ht="15.5" hidden="1" thickTop="1" thickBot="1" x14ac:dyDescent="0.4">
      <c r="A5841" s="287" t="s">
        <v>785</v>
      </c>
      <c r="B5841" s="288" t="str">
        <f>VLOOKUP(A5841,Lists!B:C,2,FALSE)</f>
        <v>BGD002</v>
      </c>
      <c r="C5841" s="288" t="str">
        <f>VLOOKUP(A5841,Lists!B:D,3,FALSE)</f>
        <v>BGD</v>
      </c>
      <c r="D5841" s="289" t="s">
        <v>645</v>
      </c>
      <c r="E5841" s="289">
        <v>1</v>
      </c>
      <c r="F5841" s="289" t="s">
        <v>4456</v>
      </c>
      <c r="G5841" s="289" t="s">
        <v>731</v>
      </c>
      <c r="H5841" s="278">
        <f t="shared" si="182"/>
        <v>2</v>
      </c>
      <c r="I5841" s="252"/>
      <c r="J5841" s="289" t="s">
        <v>4456</v>
      </c>
      <c r="K5841" s="278" t="str">
        <f t="shared" si="183"/>
        <v>BGD002Interference into implementation of humanitarian activities</v>
      </c>
      <c r="L5841" s="290">
        <v>43585</v>
      </c>
      <c r="M5841" s="290" t="s">
        <v>3248</v>
      </c>
    </row>
    <row r="5842" spans="1:13" s="269" customFormat="1" ht="15.5" hidden="1" thickTop="1" thickBot="1" x14ac:dyDescent="0.4">
      <c r="A5842" s="283" t="s">
        <v>785</v>
      </c>
      <c r="B5842" s="284" t="str">
        <f>VLOOKUP(A5842,Lists!B:C,2,FALSE)</f>
        <v>BGD002</v>
      </c>
      <c r="C5842" s="284" t="str">
        <f>VLOOKUP(A5842,Lists!B:D,3,FALSE)</f>
        <v>BGD</v>
      </c>
      <c r="D5842" s="285" t="s">
        <v>646</v>
      </c>
      <c r="E5842" s="285">
        <v>1</v>
      </c>
      <c r="F5842" s="285" t="s">
        <v>4456</v>
      </c>
      <c r="G5842" s="285" t="s">
        <v>731</v>
      </c>
      <c r="H5842" s="278">
        <f t="shared" si="182"/>
        <v>2</v>
      </c>
      <c r="I5842" s="251"/>
      <c r="J5842" s="285" t="s">
        <v>4456</v>
      </c>
      <c r="K5842" s="278" t="str">
        <f t="shared" si="183"/>
        <v>BGD002Violence against personnel, facilities and assets</v>
      </c>
      <c r="L5842" s="286">
        <v>43585</v>
      </c>
      <c r="M5842" s="286" t="s">
        <v>3248</v>
      </c>
    </row>
    <row r="5843" spans="1:13" s="269" customFormat="1" ht="15.5" hidden="1" thickTop="1" thickBot="1" x14ac:dyDescent="0.4">
      <c r="A5843" s="287" t="s">
        <v>785</v>
      </c>
      <c r="B5843" s="288" t="str">
        <f>VLOOKUP(A5843,Lists!B:C,2,FALSE)</f>
        <v>BGD002</v>
      </c>
      <c r="C5843" s="288" t="str">
        <f>VLOOKUP(A5843,Lists!B:D,3,FALSE)</f>
        <v>BGD</v>
      </c>
      <c r="D5843" s="289" t="s">
        <v>647</v>
      </c>
      <c r="E5843" s="289">
        <v>1</v>
      </c>
      <c r="F5843" s="289" t="s">
        <v>4456</v>
      </c>
      <c r="G5843" s="289" t="s">
        <v>731</v>
      </c>
      <c r="H5843" s="278">
        <f t="shared" si="182"/>
        <v>2</v>
      </c>
      <c r="I5843" s="252"/>
      <c r="J5843" s="289" t="s">
        <v>4456</v>
      </c>
      <c r="K5843" s="278" t="str">
        <f t="shared" si="183"/>
        <v>BGD002Denial of existence of humanitarian needs or entitlements to assistance</v>
      </c>
      <c r="L5843" s="290">
        <v>43585</v>
      </c>
      <c r="M5843" s="290" t="s">
        <v>3248</v>
      </c>
    </row>
    <row r="5844" spans="1:13" s="269" customFormat="1" ht="15.5" hidden="1" thickTop="1" thickBot="1" x14ac:dyDescent="0.4">
      <c r="A5844" s="283" t="s">
        <v>785</v>
      </c>
      <c r="B5844" s="284" t="str">
        <f>VLOOKUP(A5844,Lists!B:C,2,FALSE)</f>
        <v>BGD002</v>
      </c>
      <c r="C5844" s="284" t="str">
        <f>VLOOKUP(A5844,Lists!B:D,3,FALSE)</f>
        <v>BGD</v>
      </c>
      <c r="D5844" s="285" t="s">
        <v>648</v>
      </c>
      <c r="E5844" s="285">
        <v>2</v>
      </c>
      <c r="F5844" s="285" t="s">
        <v>4456</v>
      </c>
      <c r="G5844" s="285" t="s">
        <v>731</v>
      </c>
      <c r="H5844" s="278">
        <f t="shared" si="182"/>
        <v>2</v>
      </c>
      <c r="I5844" s="251"/>
      <c r="J5844" s="285" t="s">
        <v>4456</v>
      </c>
      <c r="K5844" s="278" t="str">
        <f t="shared" si="183"/>
        <v>BGD002Restriction and obstruction of access to services and assistance</v>
      </c>
      <c r="L5844" s="286">
        <v>43585</v>
      </c>
      <c r="M5844" s="286" t="s">
        <v>3248</v>
      </c>
    </row>
    <row r="5845" spans="1:13" s="269" customFormat="1" ht="15.5" hidden="1" thickTop="1" thickBot="1" x14ac:dyDescent="0.4">
      <c r="A5845" s="287" t="s">
        <v>785</v>
      </c>
      <c r="B5845" s="288" t="str">
        <f>VLOOKUP(A5845,Lists!B:C,2,FALSE)</f>
        <v>BGD002</v>
      </c>
      <c r="C5845" s="288" t="str">
        <f>VLOOKUP(A5845,Lists!B:D,3,FALSE)</f>
        <v>BGD</v>
      </c>
      <c r="D5845" s="289" t="s">
        <v>649</v>
      </c>
      <c r="E5845" s="289">
        <v>1</v>
      </c>
      <c r="F5845" s="289" t="s">
        <v>4456</v>
      </c>
      <c r="G5845" s="289" t="s">
        <v>731</v>
      </c>
      <c r="H5845" s="278">
        <f t="shared" si="182"/>
        <v>2</v>
      </c>
      <c r="I5845" s="252"/>
      <c r="J5845" s="289" t="s">
        <v>4456</v>
      </c>
      <c r="K5845" s="278" t="str">
        <f t="shared" si="183"/>
        <v>BGD002Ongoing insecurity/hostilities affecting humanitarian assistance</v>
      </c>
      <c r="L5845" s="290">
        <v>43585</v>
      </c>
      <c r="M5845" s="290" t="s">
        <v>3248</v>
      </c>
    </row>
    <row r="5846" spans="1:13" s="269" customFormat="1" ht="15.5" hidden="1" thickTop="1" thickBot="1" x14ac:dyDescent="0.4">
      <c r="A5846" s="283" t="s">
        <v>785</v>
      </c>
      <c r="B5846" s="284" t="str">
        <f>VLOOKUP(A5846,Lists!B:C,2,FALSE)</f>
        <v>BGD002</v>
      </c>
      <c r="C5846" s="284" t="str">
        <f>VLOOKUP(A5846,Lists!B:D,3,FALSE)</f>
        <v>BGD</v>
      </c>
      <c r="D5846" s="285" t="s">
        <v>650</v>
      </c>
      <c r="E5846" s="285">
        <v>0</v>
      </c>
      <c r="F5846" s="285" t="s">
        <v>4456</v>
      </c>
      <c r="G5846" s="285" t="s">
        <v>731</v>
      </c>
      <c r="H5846" s="278">
        <f t="shared" si="182"/>
        <v>2</v>
      </c>
      <c r="I5846" s="251"/>
      <c r="J5846" s="285" t="s">
        <v>4456</v>
      </c>
      <c r="K5846" s="278" t="str">
        <f t="shared" si="183"/>
        <v xml:space="preserve">BGD002Presence of mines and improvised explosive devices </v>
      </c>
      <c r="L5846" s="286">
        <v>43585</v>
      </c>
      <c r="M5846" s="286" t="s">
        <v>3248</v>
      </c>
    </row>
    <row r="5847" spans="1:13" s="269" customFormat="1" ht="15.5" hidden="1" thickTop="1" thickBot="1" x14ac:dyDescent="0.4">
      <c r="A5847" s="287" t="s">
        <v>785</v>
      </c>
      <c r="B5847" s="288" t="str">
        <f>VLOOKUP(A5847,Lists!B:C,2,FALSE)</f>
        <v>BGD002</v>
      </c>
      <c r="C5847" s="288" t="str">
        <f>VLOOKUP(A5847,Lists!B:D,3,FALSE)</f>
        <v>BGD</v>
      </c>
      <c r="D5847" s="289" t="s">
        <v>651</v>
      </c>
      <c r="E5847" s="289">
        <v>0</v>
      </c>
      <c r="F5847" s="289" t="s">
        <v>4456</v>
      </c>
      <c r="G5847" s="289" t="s">
        <v>731</v>
      </c>
      <c r="H5847" s="278">
        <f t="shared" si="182"/>
        <v>2</v>
      </c>
      <c r="I5847" s="252"/>
      <c r="J5847" s="289" t="s">
        <v>4456</v>
      </c>
      <c r="K5847" s="278" t="str">
        <f t="shared" si="183"/>
        <v>BGD002Physical constraints in the environment (obstacles related to terrain, climate, lack of infrastructure, etc.)</v>
      </c>
      <c r="L5847" s="290">
        <v>43585</v>
      </c>
      <c r="M5847" s="290" t="s">
        <v>3248</v>
      </c>
    </row>
    <row r="5848" spans="1:13" s="269" customFormat="1" ht="15.5" hidden="1" thickTop="1" thickBot="1" x14ac:dyDescent="0.4">
      <c r="A5848" s="283" t="s">
        <v>785</v>
      </c>
      <c r="B5848" s="284" t="str">
        <f>VLOOKUP(A5848,Lists!B:C,2,FALSE)</f>
        <v>BGD002</v>
      </c>
      <c r="C5848" s="284" t="str">
        <f>VLOOKUP(A5848,Lists!B:D,3,FALSE)</f>
        <v>BGD</v>
      </c>
      <c r="D5848" s="285" t="s">
        <v>522</v>
      </c>
      <c r="E5848" s="285">
        <v>143228919</v>
      </c>
      <c r="F5848" s="285" t="s">
        <v>4459</v>
      </c>
      <c r="G5848" s="285" t="s">
        <v>731</v>
      </c>
      <c r="H5848" s="278">
        <f t="shared" si="182"/>
        <v>2</v>
      </c>
      <c r="I5848" s="251"/>
      <c r="J5848" s="285" t="s">
        <v>4458</v>
      </c>
      <c r="K5848" s="278" t="str">
        <f t="shared" si="183"/>
        <v>BGD002Total population</v>
      </c>
      <c r="L5848" s="286">
        <v>43585</v>
      </c>
      <c r="M5848" s="286" t="s">
        <v>3249</v>
      </c>
    </row>
    <row r="5849" spans="1:13" s="269" customFormat="1" ht="15.5" hidden="1" thickTop="1" thickBot="1" x14ac:dyDescent="0.4">
      <c r="A5849" s="287" t="s">
        <v>785</v>
      </c>
      <c r="B5849" s="288" t="str">
        <f>VLOOKUP(A5849,Lists!B:C,2,FALSE)</f>
        <v>BGD002</v>
      </c>
      <c r="C5849" s="288" t="str">
        <f>VLOOKUP(A5849,Lists!B:D,3,FALSE)</f>
        <v>BGD</v>
      </c>
      <c r="D5849" s="289" t="s">
        <v>737</v>
      </c>
      <c r="E5849" s="289">
        <v>1391714</v>
      </c>
      <c r="F5849" s="289"/>
      <c r="G5849" s="289" t="s">
        <v>731</v>
      </c>
      <c r="H5849" s="278">
        <f t="shared" si="182"/>
        <v>2</v>
      </c>
      <c r="I5849" s="252"/>
      <c r="J5849" s="289" t="s">
        <v>2815</v>
      </c>
      <c r="K5849" s="278" t="str">
        <f t="shared" si="183"/>
        <v>BGD002People exposed</v>
      </c>
      <c r="L5849" s="290">
        <v>43585</v>
      </c>
      <c r="M5849" s="290" t="s">
        <v>3249</v>
      </c>
    </row>
    <row r="5850" spans="1:13" s="269" customFormat="1" ht="15.5" hidden="1" thickTop="1" thickBot="1" x14ac:dyDescent="0.4">
      <c r="A5850" s="283" t="s">
        <v>785</v>
      </c>
      <c r="B5850" s="284" t="str">
        <f>VLOOKUP(A5850,Lists!B:C,2,FALSE)</f>
        <v>BGD002</v>
      </c>
      <c r="C5850" s="284" t="str">
        <f>VLOOKUP(A5850,Lists!B:D,3,FALSE)</f>
        <v>BGD</v>
      </c>
      <c r="D5850" s="285" t="s">
        <v>533</v>
      </c>
      <c r="E5850" s="285">
        <v>1391714</v>
      </c>
      <c r="F5850" s="285"/>
      <c r="G5850" s="285" t="s">
        <v>731</v>
      </c>
      <c r="H5850" s="278">
        <f t="shared" si="182"/>
        <v>2</v>
      </c>
      <c r="I5850" s="251"/>
      <c r="J5850" s="285" t="s">
        <v>2814</v>
      </c>
      <c r="K5850" s="278" t="str">
        <f t="shared" si="183"/>
        <v>BGD002People affected</v>
      </c>
      <c r="L5850" s="286">
        <v>43585</v>
      </c>
      <c r="M5850" s="286" t="s">
        <v>3249</v>
      </c>
    </row>
    <row r="5851" spans="1:13" s="269" customFormat="1" ht="15.5" thickTop="1" thickBot="1" x14ac:dyDescent="0.4">
      <c r="A5851" s="287" t="s">
        <v>785</v>
      </c>
      <c r="B5851" s="288" t="str">
        <f>VLOOKUP(A5851,Lists!B:C,2,FALSE)</f>
        <v>BGD002</v>
      </c>
      <c r="C5851" s="288" t="str">
        <f>VLOOKUP(A5851,Lists!B:D,3,FALSE)</f>
        <v>BGD</v>
      </c>
      <c r="D5851" s="289" t="s">
        <v>666</v>
      </c>
      <c r="E5851" s="289">
        <v>919946</v>
      </c>
      <c r="F5851" s="289"/>
      <c r="G5851" s="289" t="s">
        <v>731</v>
      </c>
      <c r="H5851" s="278">
        <f t="shared" si="182"/>
        <v>2</v>
      </c>
      <c r="I5851" s="252"/>
      <c r="J5851" s="289" t="s">
        <v>4346</v>
      </c>
      <c r="K5851" s="278" t="str">
        <f t="shared" si="183"/>
        <v>BGD002People displaced</v>
      </c>
      <c r="L5851" s="290">
        <v>43585</v>
      </c>
      <c r="M5851" s="290" t="s">
        <v>3249</v>
      </c>
    </row>
    <row r="5852" spans="1:13" s="269" customFormat="1" ht="15.5" hidden="1" thickTop="1" thickBot="1" x14ac:dyDescent="0.4">
      <c r="A5852" s="283" t="s">
        <v>785</v>
      </c>
      <c r="B5852" s="284" t="str">
        <f>VLOOKUP(A5852,Lists!B:C,2,FALSE)</f>
        <v>BGD002</v>
      </c>
      <c r="C5852" s="284" t="str">
        <f>VLOOKUP(A5852,Lists!B:D,3,FALSE)</f>
        <v>BGD</v>
      </c>
      <c r="D5852" s="285" t="s">
        <v>5027</v>
      </c>
      <c r="E5852" s="285">
        <v>43156</v>
      </c>
      <c r="F5852" s="285"/>
      <c r="G5852" s="285" t="s">
        <v>731</v>
      </c>
      <c r="H5852" s="278">
        <f t="shared" si="182"/>
        <v>2</v>
      </c>
      <c r="I5852" s="251"/>
      <c r="J5852" s="285" t="s">
        <v>1421</v>
      </c>
      <c r="K5852" s="278" t="str">
        <f t="shared" si="183"/>
        <v>BGD002Injuries reported</v>
      </c>
      <c r="L5852" s="286">
        <v>43585</v>
      </c>
      <c r="M5852" s="286" t="s">
        <v>3249</v>
      </c>
    </row>
    <row r="5853" spans="1:13" s="269" customFormat="1" ht="15.5" hidden="1" thickTop="1" thickBot="1" x14ac:dyDescent="0.4">
      <c r="A5853" s="287" t="s">
        <v>785</v>
      </c>
      <c r="B5853" s="288" t="str">
        <f>VLOOKUP(A5853,Lists!B:C,2,FALSE)</f>
        <v>BGD002</v>
      </c>
      <c r="C5853" s="288" t="str">
        <f>VLOOKUP(A5853,Lists!B:D,3,FALSE)</f>
        <v>BGD</v>
      </c>
      <c r="D5853" s="289" t="s">
        <v>5028</v>
      </c>
      <c r="E5853" s="289">
        <v>681398</v>
      </c>
      <c r="F5853" s="289"/>
      <c r="G5853" s="289" t="s">
        <v>731</v>
      </c>
      <c r="H5853" s="278">
        <f t="shared" si="182"/>
        <v>2</v>
      </c>
      <c r="I5853" s="252"/>
      <c r="J5853" s="289" t="s">
        <v>1421</v>
      </c>
      <c r="K5853" s="278" t="str">
        <f t="shared" si="183"/>
        <v>BGD002Illness cases reported</v>
      </c>
      <c r="L5853" s="290">
        <v>43585</v>
      </c>
      <c r="M5853" s="290" t="s">
        <v>3249</v>
      </c>
    </row>
    <row r="5854" spans="1:13" s="269" customFormat="1" ht="15.5" hidden="1" thickTop="1" thickBot="1" x14ac:dyDescent="0.4">
      <c r="A5854" s="283" t="s">
        <v>785</v>
      </c>
      <c r="B5854" s="284" t="str">
        <f>VLOOKUP(A5854,Lists!B:C,2,FALSE)</f>
        <v>BGD002</v>
      </c>
      <c r="C5854" s="284" t="str">
        <f>VLOOKUP(A5854,Lists!B:D,3,FALSE)</f>
        <v>BGD</v>
      </c>
      <c r="D5854" s="285" t="s">
        <v>5029</v>
      </c>
      <c r="E5854" s="285">
        <v>6</v>
      </c>
      <c r="F5854" s="285" t="s">
        <v>1399</v>
      </c>
      <c r="G5854" s="285" t="s">
        <v>731</v>
      </c>
      <c r="H5854" s="278">
        <f t="shared" si="182"/>
        <v>2</v>
      </c>
      <c r="I5854" s="251"/>
      <c r="J5854" s="285" t="s">
        <v>7705</v>
      </c>
      <c r="K5854" s="278" t="str">
        <f t="shared" si="183"/>
        <v>BGD002Fatalities reported</v>
      </c>
      <c r="L5854" s="286">
        <v>43585</v>
      </c>
      <c r="M5854" s="286" t="s">
        <v>3249</v>
      </c>
    </row>
    <row r="5855" spans="1:13" s="269" customFormat="1" ht="15.5" hidden="1" thickTop="1" thickBot="1" x14ac:dyDescent="0.4">
      <c r="A5855" s="287" t="s">
        <v>785</v>
      </c>
      <c r="B5855" s="288" t="str">
        <f>VLOOKUP(A5855,Lists!B:C,2,FALSE)</f>
        <v>BGD002</v>
      </c>
      <c r="C5855" s="288" t="str">
        <f>VLOOKUP(A5855,Lists!B:D,3,FALSE)</f>
        <v>BGD</v>
      </c>
      <c r="D5855" s="289" t="s">
        <v>5115</v>
      </c>
      <c r="E5855" s="289">
        <v>6</v>
      </c>
      <c r="F5855" s="289" t="s">
        <v>1399</v>
      </c>
      <c r="G5855" s="289" t="s">
        <v>731</v>
      </c>
      <c r="H5855" s="278">
        <f t="shared" si="182"/>
        <v>2</v>
      </c>
      <c r="I5855" s="252"/>
      <c r="J5855" s="289" t="s">
        <v>7705</v>
      </c>
      <c r="K5855" s="278" t="str">
        <f t="shared" si="183"/>
        <v>BGD002Fatalities in all crises</v>
      </c>
      <c r="L5855" s="290">
        <v>43585</v>
      </c>
      <c r="M5855" s="290" t="s">
        <v>3249</v>
      </c>
    </row>
    <row r="5856" spans="1:13" s="269" customFormat="1" ht="15.5" hidden="1" thickTop="1" thickBot="1" x14ac:dyDescent="0.4">
      <c r="A5856" s="283" t="s">
        <v>785</v>
      </c>
      <c r="B5856" s="284" t="str">
        <f>VLOOKUP(A5856,Lists!B:C,2,FALSE)</f>
        <v>BGD002</v>
      </c>
      <c r="C5856" s="284" t="str">
        <f>VLOOKUP(A5856,Lists!B:D,3,FALSE)</f>
        <v>BGD</v>
      </c>
      <c r="D5856" s="285" t="s">
        <v>5108</v>
      </c>
      <c r="E5856" s="285" t="s">
        <v>446</v>
      </c>
      <c r="F5856" s="285"/>
      <c r="G5856" s="285" t="s">
        <v>446</v>
      </c>
      <c r="H5856" s="278" t="str">
        <f t="shared" si="182"/>
        <v>x</v>
      </c>
      <c r="I5856" s="251"/>
      <c r="J5856" s="285"/>
      <c r="K5856" s="278" t="str">
        <f t="shared" si="183"/>
        <v>BGD002Buildings damaged</v>
      </c>
      <c r="L5856" s="286">
        <v>43585</v>
      </c>
      <c r="M5856" s="286" t="s">
        <v>3249</v>
      </c>
    </row>
    <row r="5857" spans="1:13" s="269" customFormat="1" ht="15.5" hidden="1" thickTop="1" thickBot="1" x14ac:dyDescent="0.4">
      <c r="A5857" s="287" t="s">
        <v>785</v>
      </c>
      <c r="B5857" s="288" t="str">
        <f>VLOOKUP(A5857,Lists!B:C,2,FALSE)</f>
        <v>BGD002</v>
      </c>
      <c r="C5857" s="288" t="str">
        <f>VLOOKUP(A5857,Lists!B:D,3,FALSE)</f>
        <v>BGD</v>
      </c>
      <c r="D5857" s="289" t="s">
        <v>5109</v>
      </c>
      <c r="E5857" s="289" t="s">
        <v>446</v>
      </c>
      <c r="F5857" s="289" t="s">
        <v>446</v>
      </c>
      <c r="G5857" s="289" t="s">
        <v>446</v>
      </c>
      <c r="H5857" s="278" t="str">
        <f t="shared" si="182"/>
        <v>x</v>
      </c>
      <c r="I5857" s="252" t="s">
        <v>446</v>
      </c>
      <c r="J5857" s="289" t="s">
        <v>446</v>
      </c>
      <c r="K5857" s="278" t="str">
        <f t="shared" si="183"/>
        <v>BGD002Buildings destroyed</v>
      </c>
      <c r="L5857" s="290">
        <v>43585</v>
      </c>
      <c r="M5857" s="290" t="s">
        <v>3249</v>
      </c>
    </row>
    <row r="5858" spans="1:13" s="269" customFormat="1" ht="15.5" hidden="1" thickTop="1" thickBot="1" x14ac:dyDescent="0.4">
      <c r="A5858" s="283" t="s">
        <v>785</v>
      </c>
      <c r="B5858" s="284" t="str">
        <f>VLOOKUP(A5858,Lists!B:C,2,FALSE)</f>
        <v>BGD002</v>
      </c>
      <c r="C5858" s="284" t="str">
        <f>VLOOKUP(A5858,Lists!B:D,3,FALSE)</f>
        <v>BGD</v>
      </c>
      <c r="D5858" s="285" t="s">
        <v>742</v>
      </c>
      <c r="E5858" s="285">
        <v>8.6699999999999999E-2</v>
      </c>
      <c r="F5858" s="285"/>
      <c r="G5858" s="285" t="s">
        <v>730</v>
      </c>
      <c r="H5858" s="278">
        <f t="shared" si="182"/>
        <v>3</v>
      </c>
      <c r="I5858" s="251"/>
      <c r="J5858" s="285"/>
      <c r="K5858" s="278" t="str">
        <f t="shared" si="183"/>
        <v>BGD002Economic Losses</v>
      </c>
      <c r="L5858" s="286">
        <v>43585</v>
      </c>
      <c r="M5858" s="286" t="s">
        <v>3249</v>
      </c>
    </row>
    <row r="5859" spans="1:13" s="269" customFormat="1" ht="15.5" hidden="1" thickTop="1" thickBot="1" x14ac:dyDescent="0.4">
      <c r="A5859" s="287" t="s">
        <v>785</v>
      </c>
      <c r="B5859" s="288" t="str">
        <f>VLOOKUP(A5859,Lists!B:C,2,FALSE)</f>
        <v>BGD002</v>
      </c>
      <c r="C5859" s="288" t="str">
        <f>VLOOKUP(A5859,Lists!B:D,3,FALSE)</f>
        <v>BGD</v>
      </c>
      <c r="D5859" s="289" t="s">
        <v>752</v>
      </c>
      <c r="E5859" s="289">
        <v>1125672</v>
      </c>
      <c r="F5859" s="289" t="s">
        <v>4972</v>
      </c>
      <c r="G5859" s="289" t="s">
        <v>731</v>
      </c>
      <c r="H5859" s="278">
        <f t="shared" si="182"/>
        <v>2</v>
      </c>
      <c r="I5859" s="252"/>
      <c r="J5859" s="289" t="s">
        <v>2814</v>
      </c>
      <c r="K5859" s="278" t="str">
        <f t="shared" si="183"/>
        <v>BGD002People in Need</v>
      </c>
      <c r="L5859" s="290">
        <v>43585</v>
      </c>
      <c r="M5859" s="290" t="s">
        <v>3249</v>
      </c>
    </row>
    <row r="5860" spans="1:13" s="269" customFormat="1" ht="15.5" hidden="1" thickTop="1" thickBot="1" x14ac:dyDescent="0.4">
      <c r="A5860" s="283" t="s">
        <v>785</v>
      </c>
      <c r="B5860" s="284" t="str">
        <f>VLOOKUP(A5860,Lists!B:C,2,FALSE)</f>
        <v>BGD002</v>
      </c>
      <c r="C5860" s="284" t="str">
        <f>VLOOKUP(A5860,Lists!B:D,3,FALSE)</f>
        <v>BGD</v>
      </c>
      <c r="D5860" s="285" t="s">
        <v>5110</v>
      </c>
      <c r="E5860" s="285">
        <v>0</v>
      </c>
      <c r="F5860" s="285" t="s">
        <v>4972</v>
      </c>
      <c r="G5860" s="285" t="s">
        <v>731</v>
      </c>
      <c r="H5860" s="278">
        <f t="shared" si="182"/>
        <v>2</v>
      </c>
      <c r="I5860" s="251"/>
      <c r="J5860" s="285" t="s">
        <v>2814</v>
      </c>
      <c r="K5860" s="278" t="str">
        <f t="shared" si="183"/>
        <v>BGD002Minimal humanitarian conditions - Level 1</v>
      </c>
      <c r="L5860" s="286">
        <v>43585</v>
      </c>
      <c r="M5860" s="286" t="s">
        <v>3249</v>
      </c>
    </row>
    <row r="5861" spans="1:13" s="269" customFormat="1" ht="15.5" hidden="1" thickTop="1" thickBot="1" x14ac:dyDescent="0.4">
      <c r="A5861" s="287" t="s">
        <v>785</v>
      </c>
      <c r="B5861" s="288" t="str">
        <f>VLOOKUP(A5861,Lists!B:C,2,FALSE)</f>
        <v>BGD002</v>
      </c>
      <c r="C5861" s="288" t="str">
        <f>VLOOKUP(A5861,Lists!B:D,3,FALSE)</f>
        <v>BGD</v>
      </c>
      <c r="D5861" s="289" t="s">
        <v>5111</v>
      </c>
      <c r="E5861" s="289">
        <v>266042</v>
      </c>
      <c r="F5861" s="289" t="s">
        <v>4972</v>
      </c>
      <c r="G5861" s="289" t="s">
        <v>731</v>
      </c>
      <c r="H5861" s="278">
        <f t="shared" si="182"/>
        <v>2</v>
      </c>
      <c r="I5861" s="252"/>
      <c r="J5861" s="289" t="s">
        <v>2814</v>
      </c>
      <c r="K5861" s="278" t="str">
        <f t="shared" si="183"/>
        <v>BGD002Stressed humanitarian conditions - Level 2</v>
      </c>
      <c r="L5861" s="290">
        <v>43585</v>
      </c>
      <c r="M5861" s="290" t="s">
        <v>3249</v>
      </c>
    </row>
    <row r="5862" spans="1:13" s="269" customFormat="1" ht="15.5" hidden="1" thickTop="1" thickBot="1" x14ac:dyDescent="0.4">
      <c r="A5862" s="283" t="s">
        <v>785</v>
      </c>
      <c r="B5862" s="284" t="str">
        <f>VLOOKUP(A5862,Lists!B:C,2,FALSE)</f>
        <v>BGD002</v>
      </c>
      <c r="C5862" s="284" t="str">
        <f>VLOOKUP(A5862,Lists!B:D,3,FALSE)</f>
        <v>BGD</v>
      </c>
      <c r="D5862" s="285" t="s">
        <v>5112</v>
      </c>
      <c r="E5862" s="285">
        <v>831442</v>
      </c>
      <c r="F5862" s="285" t="s">
        <v>4972</v>
      </c>
      <c r="G5862" s="285" t="s">
        <v>731</v>
      </c>
      <c r="H5862" s="278">
        <f t="shared" si="182"/>
        <v>2</v>
      </c>
      <c r="I5862" s="251"/>
      <c r="J5862" s="285" t="s">
        <v>2814</v>
      </c>
      <c r="K5862" s="278" t="str">
        <f t="shared" si="183"/>
        <v>BGD002Moderate humanitarian conditions - Level 3</v>
      </c>
      <c r="L5862" s="286">
        <v>43585</v>
      </c>
      <c r="M5862" s="286" t="s">
        <v>3249</v>
      </c>
    </row>
    <row r="5863" spans="1:13" s="269" customFormat="1" ht="15.5" hidden="1" thickTop="1" thickBot="1" x14ac:dyDescent="0.4">
      <c r="A5863" s="287" t="s">
        <v>785</v>
      </c>
      <c r="B5863" s="288" t="str">
        <f>VLOOKUP(A5863,Lists!B:C,2,FALSE)</f>
        <v>BGD002</v>
      </c>
      <c r="C5863" s="288" t="str">
        <f>VLOOKUP(A5863,Lists!B:D,3,FALSE)</f>
        <v>BGD</v>
      </c>
      <c r="D5863" s="289" t="s">
        <v>5113</v>
      </c>
      <c r="E5863" s="289">
        <v>275469</v>
      </c>
      <c r="F5863" s="289" t="s">
        <v>4972</v>
      </c>
      <c r="G5863" s="289" t="s">
        <v>731</v>
      </c>
      <c r="H5863" s="278">
        <f t="shared" si="182"/>
        <v>2</v>
      </c>
      <c r="I5863" s="252"/>
      <c r="J5863" s="289" t="s">
        <v>2814</v>
      </c>
      <c r="K5863" s="278" t="str">
        <f t="shared" si="183"/>
        <v>BGD002Severe humanitarian conditions - Level 4</v>
      </c>
      <c r="L5863" s="290">
        <v>43585</v>
      </c>
      <c r="M5863" s="290" t="s">
        <v>3249</v>
      </c>
    </row>
    <row r="5864" spans="1:13" s="269" customFormat="1" ht="15.5" hidden="1" thickTop="1" thickBot="1" x14ac:dyDescent="0.4">
      <c r="A5864" s="283" t="s">
        <v>785</v>
      </c>
      <c r="B5864" s="284" t="str">
        <f>VLOOKUP(A5864,Lists!B:C,2,FALSE)</f>
        <v>BGD002</v>
      </c>
      <c r="C5864" s="284" t="str">
        <f>VLOOKUP(A5864,Lists!B:D,3,FALSE)</f>
        <v>BGD</v>
      </c>
      <c r="D5864" s="285" t="s">
        <v>5114</v>
      </c>
      <c r="E5864" s="285">
        <v>18761</v>
      </c>
      <c r="F5864" s="285" t="s">
        <v>4972</v>
      </c>
      <c r="G5864" s="285" t="s">
        <v>731</v>
      </c>
      <c r="H5864" s="278">
        <f t="shared" si="182"/>
        <v>2</v>
      </c>
      <c r="I5864" s="251"/>
      <c r="J5864" s="285" t="s">
        <v>2814</v>
      </c>
      <c r="K5864" s="278" t="str">
        <f t="shared" si="183"/>
        <v>BGD002Extreme humanitarian conditions - Level 5</v>
      </c>
      <c r="L5864" s="286">
        <v>43585</v>
      </c>
      <c r="M5864" s="286" t="s">
        <v>3249</v>
      </c>
    </row>
    <row r="5865" spans="1:13" s="269" customFormat="1" ht="15.5" hidden="1" thickTop="1" thickBot="1" x14ac:dyDescent="0.4">
      <c r="A5865" s="287" t="s">
        <v>1702</v>
      </c>
      <c r="B5865" s="288" t="str">
        <f>VLOOKUP(A5865,Lists!B:C,2,FALSE)</f>
        <v>COG002</v>
      </c>
      <c r="C5865" s="288" t="str">
        <f>VLOOKUP(A5865,Lists!B:D,3,FALSE)</f>
        <v>COG</v>
      </c>
      <c r="D5865" s="289" t="s">
        <v>5029</v>
      </c>
      <c r="E5865" s="289">
        <v>0</v>
      </c>
      <c r="F5865" s="289" t="s">
        <v>4460</v>
      </c>
      <c r="G5865" s="289" t="s">
        <v>732</v>
      </c>
      <c r="H5865" s="278">
        <f t="shared" si="182"/>
        <v>1</v>
      </c>
      <c r="I5865" s="252" t="s">
        <v>1354</v>
      </c>
      <c r="J5865" s="289" t="s">
        <v>4464</v>
      </c>
      <c r="K5865" s="278" t="str">
        <f t="shared" si="183"/>
        <v>COG002Fatalities reported</v>
      </c>
      <c r="L5865" s="290">
        <v>43585</v>
      </c>
      <c r="M5865" s="290" t="s">
        <v>3249</v>
      </c>
    </row>
    <row r="5866" spans="1:13" s="269" customFormat="1" ht="15.5" hidden="1" thickTop="1" thickBot="1" x14ac:dyDescent="0.4">
      <c r="A5866" s="283" t="s">
        <v>1702</v>
      </c>
      <c r="B5866" s="284" t="str">
        <f>VLOOKUP(A5866,Lists!B:C,2,FALSE)</f>
        <v>COG002</v>
      </c>
      <c r="C5866" s="284" t="str">
        <f>VLOOKUP(A5866,Lists!B:D,3,FALSE)</f>
        <v>COG</v>
      </c>
      <c r="D5866" s="285" t="s">
        <v>5115</v>
      </c>
      <c r="E5866" s="285">
        <v>0</v>
      </c>
      <c r="F5866" s="285" t="s">
        <v>4460</v>
      </c>
      <c r="G5866" s="285" t="s">
        <v>732</v>
      </c>
      <c r="H5866" s="278">
        <f t="shared" si="182"/>
        <v>1</v>
      </c>
      <c r="I5866" s="251" t="s">
        <v>1354</v>
      </c>
      <c r="J5866" s="285" t="s">
        <v>4464</v>
      </c>
      <c r="K5866" s="278" t="str">
        <f t="shared" si="183"/>
        <v>COG002Fatalities in all crises</v>
      </c>
      <c r="L5866" s="286">
        <v>43585</v>
      </c>
      <c r="M5866" s="286" t="s">
        <v>3249</v>
      </c>
    </row>
    <row r="5867" spans="1:13" s="269" customFormat="1" ht="15.5" hidden="1" thickTop="1" thickBot="1" x14ac:dyDescent="0.4">
      <c r="A5867" s="287" t="s">
        <v>1702</v>
      </c>
      <c r="B5867" s="288" t="str">
        <f>VLOOKUP(A5867,Lists!B:C,2,FALSE)</f>
        <v>COG002</v>
      </c>
      <c r="C5867" s="288" t="str">
        <f>VLOOKUP(A5867,Lists!B:D,3,FALSE)</f>
        <v>COG</v>
      </c>
      <c r="D5867" s="289" t="s">
        <v>5110</v>
      </c>
      <c r="E5867" s="289">
        <v>140000</v>
      </c>
      <c r="F5867" s="289" t="s">
        <v>4461</v>
      </c>
      <c r="G5867" s="289" t="s">
        <v>731</v>
      </c>
      <c r="H5867" s="278">
        <f t="shared" si="182"/>
        <v>2</v>
      </c>
      <c r="I5867" s="252" t="s">
        <v>2066</v>
      </c>
      <c r="J5867" s="289" t="s">
        <v>4462</v>
      </c>
      <c r="K5867" s="278" t="str">
        <f t="shared" si="183"/>
        <v>COG002Minimal humanitarian conditions - Level 1</v>
      </c>
      <c r="L5867" s="290">
        <v>43585</v>
      </c>
      <c r="M5867" s="290" t="s">
        <v>3249</v>
      </c>
    </row>
    <row r="5868" spans="1:13" s="269" customFormat="1" ht="15.5" hidden="1" thickTop="1" thickBot="1" x14ac:dyDescent="0.4">
      <c r="A5868" s="283" t="s">
        <v>1702</v>
      </c>
      <c r="B5868" s="284" t="str">
        <f>VLOOKUP(A5868,Lists!B:C,2,FALSE)</f>
        <v>COG002</v>
      </c>
      <c r="C5868" s="284" t="str">
        <f>VLOOKUP(A5868,Lists!B:D,3,FALSE)</f>
        <v>COG</v>
      </c>
      <c r="D5868" s="285" t="s">
        <v>5111</v>
      </c>
      <c r="E5868" s="285">
        <v>46000</v>
      </c>
      <c r="F5868" s="285" t="s">
        <v>4461</v>
      </c>
      <c r="G5868" s="285" t="s">
        <v>731</v>
      </c>
      <c r="H5868" s="278">
        <f t="shared" si="182"/>
        <v>2</v>
      </c>
      <c r="I5868" s="251" t="s">
        <v>2066</v>
      </c>
      <c r="J5868" s="285" t="s">
        <v>4463</v>
      </c>
      <c r="K5868" s="278" t="str">
        <f t="shared" si="183"/>
        <v>COG002Stressed humanitarian conditions - Level 2</v>
      </c>
      <c r="L5868" s="286">
        <v>43585</v>
      </c>
      <c r="M5868" s="286" t="s">
        <v>3249</v>
      </c>
    </row>
    <row r="5869" spans="1:13" s="269" customFormat="1" ht="15.5" hidden="1" thickTop="1" thickBot="1" x14ac:dyDescent="0.4">
      <c r="A5869" s="287" t="s">
        <v>1702</v>
      </c>
      <c r="B5869" s="288" t="str">
        <f>VLOOKUP(A5869,Lists!B:C,2,FALSE)</f>
        <v>COG002</v>
      </c>
      <c r="C5869" s="288" t="str">
        <f>VLOOKUP(A5869,Lists!B:D,3,FALSE)</f>
        <v>COG</v>
      </c>
      <c r="D5869" s="289" t="s">
        <v>643</v>
      </c>
      <c r="E5869" s="289">
        <v>0</v>
      </c>
      <c r="F5869" s="289" t="s">
        <v>4456</v>
      </c>
      <c r="G5869" s="289" t="s">
        <v>731</v>
      </c>
      <c r="H5869" s="278">
        <f t="shared" si="182"/>
        <v>2</v>
      </c>
      <c r="I5869" s="252"/>
      <c r="J5869" s="289"/>
      <c r="K5869" s="278" t="str">
        <f t="shared" si="183"/>
        <v>COG002Impediments to entry into country (bureaucratic and administrative)</v>
      </c>
      <c r="L5869" s="290">
        <v>43585</v>
      </c>
      <c r="M5869" s="290" t="s">
        <v>3249</v>
      </c>
    </row>
    <row r="5870" spans="1:13" s="269" customFormat="1" ht="15.5" hidden="1" thickTop="1" thickBot="1" x14ac:dyDescent="0.4">
      <c r="A5870" s="283" t="s">
        <v>1702</v>
      </c>
      <c r="B5870" s="284" t="str">
        <f>VLOOKUP(A5870,Lists!B:C,2,FALSE)</f>
        <v>COG002</v>
      </c>
      <c r="C5870" s="284" t="str">
        <f>VLOOKUP(A5870,Lists!B:D,3,FALSE)</f>
        <v>COG</v>
      </c>
      <c r="D5870" s="285" t="s">
        <v>644</v>
      </c>
      <c r="E5870" s="285">
        <v>0</v>
      </c>
      <c r="F5870" s="285" t="s">
        <v>4456</v>
      </c>
      <c r="G5870" s="285" t="s">
        <v>732</v>
      </c>
      <c r="H5870" s="278">
        <f t="shared" si="182"/>
        <v>1</v>
      </c>
      <c r="I5870" s="251"/>
      <c r="J5870" s="285"/>
      <c r="K5870" s="278" t="str">
        <f t="shared" si="183"/>
        <v>COG002Restriction of movement (impediments to freedom of movement and/or administrative restrictions)</v>
      </c>
      <c r="L5870" s="286">
        <v>43585</v>
      </c>
      <c r="M5870" s="286" t="s">
        <v>3249</v>
      </c>
    </row>
    <row r="5871" spans="1:13" s="269" customFormat="1" ht="15.5" hidden="1" thickTop="1" thickBot="1" x14ac:dyDescent="0.4">
      <c r="A5871" s="287" t="s">
        <v>1702</v>
      </c>
      <c r="B5871" s="288" t="str">
        <f>VLOOKUP(A5871,Lists!B:C,2,FALSE)</f>
        <v>COG002</v>
      </c>
      <c r="C5871" s="288" t="str">
        <f>VLOOKUP(A5871,Lists!B:D,3,FALSE)</f>
        <v>COG</v>
      </c>
      <c r="D5871" s="289" t="s">
        <v>645</v>
      </c>
      <c r="E5871" s="289">
        <v>0</v>
      </c>
      <c r="F5871" s="289" t="s">
        <v>4456</v>
      </c>
      <c r="G5871" s="289" t="s">
        <v>732</v>
      </c>
      <c r="H5871" s="278">
        <f t="shared" si="182"/>
        <v>1</v>
      </c>
      <c r="I5871" s="252"/>
      <c r="J5871" s="289"/>
      <c r="K5871" s="278" t="str">
        <f t="shared" si="183"/>
        <v>COG002Interference into implementation of humanitarian activities</v>
      </c>
      <c r="L5871" s="290">
        <v>43585</v>
      </c>
      <c r="M5871" s="290" t="s">
        <v>3249</v>
      </c>
    </row>
    <row r="5872" spans="1:13" s="269" customFormat="1" ht="15.5" hidden="1" thickTop="1" thickBot="1" x14ac:dyDescent="0.4">
      <c r="A5872" s="283" t="s">
        <v>1702</v>
      </c>
      <c r="B5872" s="284" t="str">
        <f>VLOOKUP(A5872,Lists!B:C,2,FALSE)</f>
        <v>COG002</v>
      </c>
      <c r="C5872" s="284" t="str">
        <f>VLOOKUP(A5872,Lists!B:D,3,FALSE)</f>
        <v>COG</v>
      </c>
      <c r="D5872" s="285" t="s">
        <v>646</v>
      </c>
      <c r="E5872" s="285">
        <v>0</v>
      </c>
      <c r="F5872" s="285" t="s">
        <v>4456</v>
      </c>
      <c r="G5872" s="285" t="s">
        <v>732</v>
      </c>
      <c r="H5872" s="278">
        <f t="shared" si="182"/>
        <v>1</v>
      </c>
      <c r="I5872" s="251"/>
      <c r="J5872" s="285"/>
      <c r="K5872" s="278" t="str">
        <f t="shared" si="183"/>
        <v>COG002Violence against personnel, facilities and assets</v>
      </c>
      <c r="L5872" s="286">
        <v>43585</v>
      </c>
      <c r="M5872" s="286" t="s">
        <v>3249</v>
      </c>
    </row>
    <row r="5873" spans="1:13" s="269" customFormat="1" ht="15.5" hidden="1" thickTop="1" thickBot="1" x14ac:dyDescent="0.4">
      <c r="A5873" s="287" t="s">
        <v>1702</v>
      </c>
      <c r="B5873" s="288" t="str">
        <f>VLOOKUP(A5873,Lists!B:C,2,FALSE)</f>
        <v>COG002</v>
      </c>
      <c r="C5873" s="288" t="str">
        <f>VLOOKUP(A5873,Lists!B:D,3,FALSE)</f>
        <v>COG</v>
      </c>
      <c r="D5873" s="289" t="s">
        <v>647</v>
      </c>
      <c r="E5873" s="289">
        <v>0</v>
      </c>
      <c r="F5873" s="289" t="s">
        <v>4456</v>
      </c>
      <c r="G5873" s="289" t="s">
        <v>732</v>
      </c>
      <c r="H5873" s="278">
        <f t="shared" si="182"/>
        <v>1</v>
      </c>
      <c r="I5873" s="252"/>
      <c r="J5873" s="289"/>
      <c r="K5873" s="278" t="str">
        <f t="shared" si="183"/>
        <v>COG002Denial of existence of humanitarian needs or entitlements to assistance</v>
      </c>
      <c r="L5873" s="290">
        <v>43585</v>
      </c>
      <c r="M5873" s="290" t="s">
        <v>3249</v>
      </c>
    </row>
    <row r="5874" spans="1:13" s="269" customFormat="1" ht="15.5" hidden="1" thickTop="1" thickBot="1" x14ac:dyDescent="0.4">
      <c r="A5874" s="283" t="s">
        <v>1702</v>
      </c>
      <c r="B5874" s="284" t="str">
        <f>VLOOKUP(A5874,Lists!B:C,2,FALSE)</f>
        <v>COG002</v>
      </c>
      <c r="C5874" s="284" t="str">
        <f>VLOOKUP(A5874,Lists!B:D,3,FALSE)</f>
        <v>COG</v>
      </c>
      <c r="D5874" s="285" t="s">
        <v>648</v>
      </c>
      <c r="E5874" s="285">
        <v>0</v>
      </c>
      <c r="F5874" s="285" t="s">
        <v>4456</v>
      </c>
      <c r="G5874" s="285" t="s">
        <v>731</v>
      </c>
      <c r="H5874" s="278">
        <f t="shared" si="182"/>
        <v>2</v>
      </c>
      <c r="I5874" s="251"/>
      <c r="J5874" s="285"/>
      <c r="K5874" s="278" t="str">
        <f t="shared" si="183"/>
        <v>COG002Restriction and obstruction of access to services and assistance</v>
      </c>
      <c r="L5874" s="286">
        <v>43585</v>
      </c>
      <c r="M5874" s="286" t="s">
        <v>3249</v>
      </c>
    </row>
    <row r="5875" spans="1:13" s="269" customFormat="1" ht="15.5" hidden="1" thickTop="1" thickBot="1" x14ac:dyDescent="0.4">
      <c r="A5875" s="287" t="s">
        <v>1702</v>
      </c>
      <c r="B5875" s="288" t="str">
        <f>VLOOKUP(A5875,Lists!B:C,2,FALSE)</f>
        <v>COG002</v>
      </c>
      <c r="C5875" s="288" t="str">
        <f>VLOOKUP(A5875,Lists!B:D,3,FALSE)</f>
        <v>COG</v>
      </c>
      <c r="D5875" s="289" t="s">
        <v>649</v>
      </c>
      <c r="E5875" s="289">
        <v>0</v>
      </c>
      <c r="F5875" s="289" t="s">
        <v>4456</v>
      </c>
      <c r="G5875" s="289" t="s">
        <v>731</v>
      </c>
      <c r="H5875" s="278">
        <f t="shared" si="182"/>
        <v>2</v>
      </c>
      <c r="I5875" s="252"/>
      <c r="J5875" s="289"/>
      <c r="K5875" s="278" t="str">
        <f t="shared" si="183"/>
        <v>COG002Ongoing insecurity/hostilities affecting humanitarian assistance</v>
      </c>
      <c r="L5875" s="290">
        <v>43585</v>
      </c>
      <c r="M5875" s="290" t="s">
        <v>3249</v>
      </c>
    </row>
    <row r="5876" spans="1:13" s="269" customFormat="1" ht="15.5" hidden="1" thickTop="1" thickBot="1" x14ac:dyDescent="0.4">
      <c r="A5876" s="283" t="s">
        <v>1702</v>
      </c>
      <c r="B5876" s="284" t="str">
        <f>VLOOKUP(A5876,Lists!B:C,2,FALSE)</f>
        <v>COG002</v>
      </c>
      <c r="C5876" s="284" t="str">
        <f>VLOOKUP(A5876,Lists!B:D,3,FALSE)</f>
        <v>COG</v>
      </c>
      <c r="D5876" s="285" t="s">
        <v>650</v>
      </c>
      <c r="E5876" s="285">
        <v>0</v>
      </c>
      <c r="F5876" s="285" t="s">
        <v>4456</v>
      </c>
      <c r="G5876" s="285" t="s">
        <v>731</v>
      </c>
      <c r="H5876" s="278">
        <f t="shared" si="182"/>
        <v>2</v>
      </c>
      <c r="I5876" s="251"/>
      <c r="J5876" s="285"/>
      <c r="K5876" s="278" t="str">
        <f t="shared" si="183"/>
        <v xml:space="preserve">COG002Presence of mines and improvised explosive devices </v>
      </c>
      <c r="L5876" s="286">
        <v>43585</v>
      </c>
      <c r="M5876" s="286" t="s">
        <v>3249</v>
      </c>
    </row>
    <row r="5877" spans="1:13" s="269" customFormat="1" ht="15.5" hidden="1" thickTop="1" thickBot="1" x14ac:dyDescent="0.4">
      <c r="A5877" s="287" t="s">
        <v>1702</v>
      </c>
      <c r="B5877" s="288" t="str">
        <f>VLOOKUP(A5877,Lists!B:C,2,FALSE)</f>
        <v>COG002</v>
      </c>
      <c r="C5877" s="288" t="str">
        <f>VLOOKUP(A5877,Lists!B:D,3,FALSE)</f>
        <v>COG</v>
      </c>
      <c r="D5877" s="289" t="s">
        <v>651</v>
      </c>
      <c r="E5877" s="289">
        <v>2</v>
      </c>
      <c r="F5877" s="289" t="s">
        <v>4456</v>
      </c>
      <c r="G5877" s="289" t="s">
        <v>732</v>
      </c>
      <c r="H5877" s="278">
        <f t="shared" si="182"/>
        <v>1</v>
      </c>
      <c r="I5877" s="252"/>
      <c r="J5877" s="289"/>
      <c r="K5877" s="278" t="str">
        <f t="shared" si="183"/>
        <v>COG002Physical constraints in the environment (obstacles related to terrain, climate, lack of infrastructure, etc.)</v>
      </c>
      <c r="L5877" s="290">
        <v>43585</v>
      </c>
      <c r="M5877" s="290" t="s">
        <v>3249</v>
      </c>
    </row>
    <row r="5878" spans="1:13" s="269" customFormat="1" ht="15.5" hidden="1" thickTop="1" thickBot="1" x14ac:dyDescent="0.4">
      <c r="A5878" s="283" t="s">
        <v>1272</v>
      </c>
      <c r="B5878" s="284" t="str">
        <f>VLOOKUP(A5878,Lists!B:C,2,FALSE)</f>
        <v>DJI003</v>
      </c>
      <c r="C5878" s="284" t="str">
        <f>VLOOKUP(A5878,Lists!B:D,3,FALSE)</f>
        <v>DJI</v>
      </c>
      <c r="D5878" s="285" t="s">
        <v>5029</v>
      </c>
      <c r="E5878" s="285">
        <v>0</v>
      </c>
      <c r="F5878" s="285"/>
      <c r="G5878" s="285" t="s">
        <v>732</v>
      </c>
      <c r="H5878" s="278">
        <f t="shared" si="182"/>
        <v>1</v>
      </c>
      <c r="I5878" s="251"/>
      <c r="J5878" s="285"/>
      <c r="K5878" s="278" t="str">
        <f t="shared" si="183"/>
        <v>DJI003Fatalities reported</v>
      </c>
      <c r="L5878" s="286">
        <v>43585</v>
      </c>
      <c r="M5878" s="286" t="s">
        <v>3249</v>
      </c>
    </row>
    <row r="5879" spans="1:13" s="269" customFormat="1" ht="15.5" hidden="1" thickTop="1" thickBot="1" x14ac:dyDescent="0.4">
      <c r="A5879" s="287" t="s">
        <v>1272</v>
      </c>
      <c r="B5879" s="288" t="str">
        <f>VLOOKUP(A5879,Lists!B:C,2,FALSE)</f>
        <v>DJI003</v>
      </c>
      <c r="C5879" s="288" t="str">
        <f>VLOOKUP(A5879,Lists!B:D,3,FALSE)</f>
        <v>DJI</v>
      </c>
      <c r="D5879" s="289" t="s">
        <v>5115</v>
      </c>
      <c r="E5879" s="289">
        <v>70</v>
      </c>
      <c r="F5879" s="289" t="s">
        <v>2025</v>
      </c>
      <c r="G5879" s="289" t="s">
        <v>732</v>
      </c>
      <c r="H5879" s="278">
        <f t="shared" si="182"/>
        <v>1</v>
      </c>
      <c r="I5879" s="252" t="s">
        <v>2055</v>
      </c>
      <c r="J5879" s="289" t="s">
        <v>4465</v>
      </c>
      <c r="K5879" s="278" t="str">
        <f t="shared" si="183"/>
        <v>DJI003Fatalities in all crises</v>
      </c>
      <c r="L5879" s="290">
        <v>43585</v>
      </c>
      <c r="M5879" s="290" t="s">
        <v>3249</v>
      </c>
    </row>
    <row r="5880" spans="1:13" s="269" customFormat="1" ht="15.5" hidden="1" thickTop="1" thickBot="1" x14ac:dyDescent="0.4">
      <c r="A5880" s="283" t="s">
        <v>3396</v>
      </c>
      <c r="B5880" s="284" t="str">
        <f>VLOOKUP(A5880,Lists!B:C,2,FALSE)</f>
        <v>DJI002</v>
      </c>
      <c r="C5880" s="284" t="str">
        <f>VLOOKUP(A5880,Lists!B:D,3,FALSE)</f>
        <v>DJI</v>
      </c>
      <c r="D5880" s="285" t="s">
        <v>5029</v>
      </c>
      <c r="E5880" s="285">
        <v>70</v>
      </c>
      <c r="F5880" s="285" t="s">
        <v>2025</v>
      </c>
      <c r="G5880" s="285" t="s">
        <v>732</v>
      </c>
      <c r="H5880" s="278">
        <f t="shared" si="182"/>
        <v>1</v>
      </c>
      <c r="I5880" s="251" t="s">
        <v>2055</v>
      </c>
      <c r="J5880" s="285" t="s">
        <v>4465</v>
      </c>
      <c r="K5880" s="278" t="str">
        <f t="shared" si="183"/>
        <v>DJI002Fatalities reported</v>
      </c>
      <c r="L5880" s="286">
        <v>43585</v>
      </c>
      <c r="M5880" s="286" t="s">
        <v>3249</v>
      </c>
    </row>
    <row r="5881" spans="1:13" s="269" customFormat="1" ht="15.5" hidden="1" thickTop="1" thickBot="1" x14ac:dyDescent="0.4">
      <c r="A5881" s="287" t="s">
        <v>3396</v>
      </c>
      <c r="B5881" s="288" t="str">
        <f>VLOOKUP(A5881,Lists!B:C,2,FALSE)</f>
        <v>DJI002</v>
      </c>
      <c r="C5881" s="288" t="str">
        <f>VLOOKUP(A5881,Lists!B:D,3,FALSE)</f>
        <v>DJI</v>
      </c>
      <c r="D5881" s="289" t="s">
        <v>5115</v>
      </c>
      <c r="E5881" s="289">
        <v>70</v>
      </c>
      <c r="F5881" s="289" t="s">
        <v>2025</v>
      </c>
      <c r="G5881" s="289" t="s">
        <v>732</v>
      </c>
      <c r="H5881" s="278">
        <f t="shared" si="182"/>
        <v>1</v>
      </c>
      <c r="I5881" s="252" t="s">
        <v>2055</v>
      </c>
      <c r="J5881" s="289" t="s">
        <v>4465</v>
      </c>
      <c r="K5881" s="278" t="str">
        <f t="shared" si="183"/>
        <v>DJI002Fatalities in all crises</v>
      </c>
      <c r="L5881" s="290">
        <v>43585</v>
      </c>
      <c r="M5881" s="290" t="s">
        <v>3249</v>
      </c>
    </row>
    <row r="5882" spans="1:13" s="269" customFormat="1" ht="15.5" hidden="1" thickTop="1" thickBot="1" x14ac:dyDescent="0.4">
      <c r="A5882" s="283" t="s">
        <v>3395</v>
      </c>
      <c r="B5882" s="284" t="e">
        <f>VLOOKUP(A5882,Lists!B:C,2,FALSE)</f>
        <v>#N/A</v>
      </c>
      <c r="C5882" s="284" t="e">
        <f>VLOOKUP(A5882,Lists!B:D,3,FALSE)</f>
        <v>#N/A</v>
      </c>
      <c r="D5882" s="285" t="s">
        <v>5029</v>
      </c>
      <c r="E5882" s="285">
        <v>70</v>
      </c>
      <c r="F5882" s="285" t="s">
        <v>2025</v>
      </c>
      <c r="G5882" s="285" t="s">
        <v>732</v>
      </c>
      <c r="H5882" s="278">
        <f t="shared" si="182"/>
        <v>1</v>
      </c>
      <c r="I5882" s="251" t="s">
        <v>2055</v>
      </c>
      <c r="J5882" s="285" t="s">
        <v>4465</v>
      </c>
      <c r="K5882" s="278" t="e">
        <f t="shared" si="183"/>
        <v>#N/A</v>
      </c>
      <c r="L5882" s="286">
        <v>43585</v>
      </c>
      <c r="M5882" s="286" t="s">
        <v>3249</v>
      </c>
    </row>
    <row r="5883" spans="1:13" s="269" customFormat="1" ht="15.5" hidden="1" thickTop="1" thickBot="1" x14ac:dyDescent="0.4">
      <c r="A5883" s="287" t="s">
        <v>3395</v>
      </c>
      <c r="B5883" s="288" t="e">
        <f>VLOOKUP(A5883,Lists!B:C,2,FALSE)</f>
        <v>#N/A</v>
      </c>
      <c r="C5883" s="288" t="e">
        <f>VLOOKUP(A5883,Lists!B:D,3,FALSE)</f>
        <v>#N/A</v>
      </c>
      <c r="D5883" s="289" t="s">
        <v>5115</v>
      </c>
      <c r="E5883" s="289">
        <v>70</v>
      </c>
      <c r="F5883" s="289" t="s">
        <v>2025</v>
      </c>
      <c r="G5883" s="289" t="s">
        <v>732</v>
      </c>
      <c r="H5883" s="278">
        <f t="shared" si="182"/>
        <v>1</v>
      </c>
      <c r="I5883" s="252" t="s">
        <v>2055</v>
      </c>
      <c r="J5883" s="289" t="s">
        <v>4465</v>
      </c>
      <c r="K5883" s="278" t="e">
        <f t="shared" si="183"/>
        <v>#N/A</v>
      </c>
      <c r="L5883" s="290">
        <v>43585</v>
      </c>
      <c r="M5883" s="290" t="s">
        <v>3249</v>
      </c>
    </row>
    <row r="5884" spans="1:13" s="269" customFormat="1" ht="15.5" hidden="1" thickTop="1" thickBot="1" x14ac:dyDescent="0.4">
      <c r="A5884" s="283" t="s">
        <v>1272</v>
      </c>
      <c r="B5884" s="284" t="str">
        <f>VLOOKUP(A5884,Lists!B:C,2,FALSE)</f>
        <v>DJI003</v>
      </c>
      <c r="C5884" s="284" t="str">
        <f>VLOOKUP(A5884,Lists!B:D,3,FALSE)</f>
        <v>DJI</v>
      </c>
      <c r="D5884" s="285" t="s">
        <v>643</v>
      </c>
      <c r="E5884" s="285">
        <v>1</v>
      </c>
      <c r="F5884" s="285" t="s">
        <v>4456</v>
      </c>
      <c r="G5884" s="285" t="s">
        <v>732</v>
      </c>
      <c r="H5884" s="278">
        <f t="shared" si="182"/>
        <v>1</v>
      </c>
      <c r="I5884" s="251"/>
      <c r="J5884" s="285"/>
      <c r="K5884" s="278" t="str">
        <f t="shared" si="183"/>
        <v>DJI003Impediments to entry into country (bureaucratic and administrative)</v>
      </c>
      <c r="L5884" s="286">
        <v>43585</v>
      </c>
      <c r="M5884" s="286" t="s">
        <v>3249</v>
      </c>
    </row>
    <row r="5885" spans="1:13" s="269" customFormat="1" ht="15.5" hidden="1" thickTop="1" thickBot="1" x14ac:dyDescent="0.4">
      <c r="A5885" s="287" t="s">
        <v>1272</v>
      </c>
      <c r="B5885" s="288" t="str">
        <f>VLOOKUP(A5885,Lists!B:C,2,FALSE)</f>
        <v>DJI003</v>
      </c>
      <c r="C5885" s="288" t="str">
        <f>VLOOKUP(A5885,Lists!B:D,3,FALSE)</f>
        <v>DJI</v>
      </c>
      <c r="D5885" s="289" t="s">
        <v>644</v>
      </c>
      <c r="E5885" s="289">
        <v>0</v>
      </c>
      <c r="F5885" s="289" t="s">
        <v>4456</v>
      </c>
      <c r="G5885" s="289" t="s">
        <v>732</v>
      </c>
      <c r="H5885" s="278">
        <f t="shared" si="182"/>
        <v>1</v>
      </c>
      <c r="I5885" s="252"/>
      <c r="J5885" s="289"/>
      <c r="K5885" s="278" t="str">
        <f t="shared" si="183"/>
        <v>DJI003Restriction of movement (impediments to freedom of movement and/or administrative restrictions)</v>
      </c>
      <c r="L5885" s="290">
        <v>43585</v>
      </c>
      <c r="M5885" s="290" t="s">
        <v>3249</v>
      </c>
    </row>
    <row r="5886" spans="1:13" s="269" customFormat="1" ht="15.5" hidden="1" thickTop="1" thickBot="1" x14ac:dyDescent="0.4">
      <c r="A5886" s="283" t="s">
        <v>1272</v>
      </c>
      <c r="B5886" s="284" t="str">
        <f>VLOOKUP(A5886,Lists!B:C,2,FALSE)</f>
        <v>DJI003</v>
      </c>
      <c r="C5886" s="284" t="str">
        <f>VLOOKUP(A5886,Lists!B:D,3,FALSE)</f>
        <v>DJI</v>
      </c>
      <c r="D5886" s="285" t="s">
        <v>645</v>
      </c>
      <c r="E5886" s="285">
        <v>0</v>
      </c>
      <c r="F5886" s="285" t="s">
        <v>4456</v>
      </c>
      <c r="G5886" s="285" t="s">
        <v>732</v>
      </c>
      <c r="H5886" s="278">
        <f t="shared" si="182"/>
        <v>1</v>
      </c>
      <c r="I5886" s="251"/>
      <c r="J5886" s="285"/>
      <c r="K5886" s="278" t="str">
        <f t="shared" si="183"/>
        <v>DJI003Interference into implementation of humanitarian activities</v>
      </c>
      <c r="L5886" s="286">
        <v>43585</v>
      </c>
      <c r="M5886" s="286" t="s">
        <v>3249</v>
      </c>
    </row>
    <row r="5887" spans="1:13" s="269" customFormat="1" ht="15.5" hidden="1" thickTop="1" thickBot="1" x14ac:dyDescent="0.4">
      <c r="A5887" s="287" t="s">
        <v>1272</v>
      </c>
      <c r="B5887" s="288" t="str">
        <f>VLOOKUP(A5887,Lists!B:C,2,FALSE)</f>
        <v>DJI003</v>
      </c>
      <c r="C5887" s="288" t="str">
        <f>VLOOKUP(A5887,Lists!B:D,3,FALSE)</f>
        <v>DJI</v>
      </c>
      <c r="D5887" s="289" t="s">
        <v>646</v>
      </c>
      <c r="E5887" s="289">
        <v>0</v>
      </c>
      <c r="F5887" s="289" t="s">
        <v>4456</v>
      </c>
      <c r="G5887" s="289" t="s">
        <v>732</v>
      </c>
      <c r="H5887" s="278">
        <f t="shared" si="182"/>
        <v>1</v>
      </c>
      <c r="I5887" s="252"/>
      <c r="J5887" s="289"/>
      <c r="K5887" s="278" t="str">
        <f t="shared" si="183"/>
        <v>DJI003Violence against personnel, facilities and assets</v>
      </c>
      <c r="L5887" s="290">
        <v>43585</v>
      </c>
      <c r="M5887" s="290" t="s">
        <v>3249</v>
      </c>
    </row>
    <row r="5888" spans="1:13" s="269" customFormat="1" ht="15.5" hidden="1" thickTop="1" thickBot="1" x14ac:dyDescent="0.4">
      <c r="A5888" s="283" t="s">
        <v>1272</v>
      </c>
      <c r="B5888" s="284" t="str">
        <f>VLOOKUP(A5888,Lists!B:C,2,FALSE)</f>
        <v>DJI003</v>
      </c>
      <c r="C5888" s="284" t="str">
        <f>VLOOKUP(A5888,Lists!B:D,3,FALSE)</f>
        <v>DJI</v>
      </c>
      <c r="D5888" s="285" t="s">
        <v>647</v>
      </c>
      <c r="E5888" s="285">
        <v>0</v>
      </c>
      <c r="F5888" s="285" t="s">
        <v>4456</v>
      </c>
      <c r="G5888" s="285" t="s">
        <v>732</v>
      </c>
      <c r="H5888" s="278">
        <f t="shared" si="182"/>
        <v>1</v>
      </c>
      <c r="I5888" s="251"/>
      <c r="J5888" s="285"/>
      <c r="K5888" s="278" t="str">
        <f t="shared" si="183"/>
        <v>DJI003Denial of existence of humanitarian needs or entitlements to assistance</v>
      </c>
      <c r="L5888" s="286">
        <v>43585</v>
      </c>
      <c r="M5888" s="286" t="s">
        <v>3249</v>
      </c>
    </row>
    <row r="5889" spans="1:13" s="269" customFormat="1" ht="15.5" hidden="1" thickTop="1" thickBot="1" x14ac:dyDescent="0.4">
      <c r="A5889" s="287" t="s">
        <v>1272</v>
      </c>
      <c r="B5889" s="288" t="str">
        <f>VLOOKUP(A5889,Lists!B:C,2,FALSE)</f>
        <v>DJI003</v>
      </c>
      <c r="C5889" s="288" t="str">
        <f>VLOOKUP(A5889,Lists!B:D,3,FALSE)</f>
        <v>DJI</v>
      </c>
      <c r="D5889" s="289" t="s">
        <v>648</v>
      </c>
      <c r="E5889" s="289">
        <v>0</v>
      </c>
      <c r="F5889" s="289" t="s">
        <v>4456</v>
      </c>
      <c r="G5889" s="289" t="s">
        <v>732</v>
      </c>
      <c r="H5889" s="278">
        <f t="shared" si="182"/>
        <v>1</v>
      </c>
      <c r="I5889" s="252"/>
      <c r="J5889" s="289"/>
      <c r="K5889" s="278" t="str">
        <f t="shared" si="183"/>
        <v>DJI003Restriction and obstruction of access to services and assistance</v>
      </c>
      <c r="L5889" s="290">
        <v>43585</v>
      </c>
      <c r="M5889" s="290" t="s">
        <v>3249</v>
      </c>
    </row>
    <row r="5890" spans="1:13" s="269" customFormat="1" ht="15.5" hidden="1" thickTop="1" thickBot="1" x14ac:dyDescent="0.4">
      <c r="A5890" s="283" t="s">
        <v>1272</v>
      </c>
      <c r="B5890" s="284" t="str">
        <f>VLOOKUP(A5890,Lists!B:C,2,FALSE)</f>
        <v>DJI003</v>
      </c>
      <c r="C5890" s="284" t="str">
        <f>VLOOKUP(A5890,Lists!B:D,3,FALSE)</f>
        <v>DJI</v>
      </c>
      <c r="D5890" s="285" t="s">
        <v>649</v>
      </c>
      <c r="E5890" s="285">
        <v>0</v>
      </c>
      <c r="F5890" s="285" t="s">
        <v>4456</v>
      </c>
      <c r="G5890" s="285" t="s">
        <v>732</v>
      </c>
      <c r="H5890" s="278">
        <f t="shared" ref="H5890:H5953" si="184">IF(G5890="x","x",IF(G5890="Low",3,IF(G5890="Medium",2,IF(G5890="High",1,FALSE))))</f>
        <v>1</v>
      </c>
      <c r="I5890" s="251"/>
      <c r="J5890" s="285"/>
      <c r="K5890" s="278" t="str">
        <f t="shared" ref="K5890:K5953" si="185">B5890&amp;""&amp;D5890</f>
        <v>DJI003Ongoing insecurity/hostilities affecting humanitarian assistance</v>
      </c>
      <c r="L5890" s="286">
        <v>43585</v>
      </c>
      <c r="M5890" s="286" t="s">
        <v>3249</v>
      </c>
    </row>
    <row r="5891" spans="1:13" s="269" customFormat="1" ht="15.5" hidden="1" thickTop="1" thickBot="1" x14ac:dyDescent="0.4">
      <c r="A5891" s="287" t="s">
        <v>1272</v>
      </c>
      <c r="B5891" s="288" t="str">
        <f>VLOOKUP(A5891,Lists!B:C,2,FALSE)</f>
        <v>DJI003</v>
      </c>
      <c r="C5891" s="288" t="str">
        <f>VLOOKUP(A5891,Lists!B:D,3,FALSE)</f>
        <v>DJI</v>
      </c>
      <c r="D5891" s="289" t="s">
        <v>650</v>
      </c>
      <c r="E5891" s="289">
        <v>0</v>
      </c>
      <c r="F5891" s="289" t="s">
        <v>4456</v>
      </c>
      <c r="G5891" s="289" t="s">
        <v>732</v>
      </c>
      <c r="H5891" s="278">
        <f t="shared" si="184"/>
        <v>1</v>
      </c>
      <c r="I5891" s="252"/>
      <c r="J5891" s="289"/>
      <c r="K5891" s="278" t="str">
        <f t="shared" si="185"/>
        <v xml:space="preserve">DJI003Presence of mines and improvised explosive devices </v>
      </c>
      <c r="L5891" s="290">
        <v>43585</v>
      </c>
      <c r="M5891" s="290" t="s">
        <v>3249</v>
      </c>
    </row>
    <row r="5892" spans="1:13" s="269" customFormat="1" ht="15.5" hidden="1" thickTop="1" thickBot="1" x14ac:dyDescent="0.4">
      <c r="A5892" s="283" t="s">
        <v>1272</v>
      </c>
      <c r="B5892" s="284" t="str">
        <f>VLOOKUP(A5892,Lists!B:C,2,FALSE)</f>
        <v>DJI003</v>
      </c>
      <c r="C5892" s="284" t="str">
        <f>VLOOKUP(A5892,Lists!B:D,3,FALSE)</f>
        <v>DJI</v>
      </c>
      <c r="D5892" s="285" t="s">
        <v>651</v>
      </c>
      <c r="E5892" s="285">
        <v>0</v>
      </c>
      <c r="F5892" s="285" t="s">
        <v>4456</v>
      </c>
      <c r="G5892" s="285" t="s">
        <v>732</v>
      </c>
      <c r="H5892" s="278">
        <f t="shared" si="184"/>
        <v>1</v>
      </c>
      <c r="I5892" s="251"/>
      <c r="J5892" s="285"/>
      <c r="K5892" s="278" t="str">
        <f t="shared" si="185"/>
        <v>DJI003Physical constraints in the environment (obstacles related to terrain, climate, lack of infrastructure, etc.)</v>
      </c>
      <c r="L5892" s="286">
        <v>43585</v>
      </c>
      <c r="M5892" s="286" t="s">
        <v>3249</v>
      </c>
    </row>
    <row r="5893" spans="1:13" s="269" customFormat="1" ht="15.5" hidden="1" thickTop="1" thickBot="1" x14ac:dyDescent="0.4">
      <c r="A5893" s="287" t="s">
        <v>3396</v>
      </c>
      <c r="B5893" s="288" t="str">
        <f>VLOOKUP(A5893,Lists!B:C,2,FALSE)</f>
        <v>DJI002</v>
      </c>
      <c r="C5893" s="288" t="str">
        <f>VLOOKUP(A5893,Lists!B:D,3,FALSE)</f>
        <v>DJI</v>
      </c>
      <c r="D5893" s="289" t="s">
        <v>643</v>
      </c>
      <c r="E5893" s="289">
        <v>1</v>
      </c>
      <c r="F5893" s="289" t="s">
        <v>4456</v>
      </c>
      <c r="G5893" s="289" t="s">
        <v>732</v>
      </c>
      <c r="H5893" s="278">
        <f t="shared" si="184"/>
        <v>1</v>
      </c>
      <c r="I5893" s="252"/>
      <c r="J5893" s="289"/>
      <c r="K5893" s="278" t="str">
        <f t="shared" si="185"/>
        <v>DJI002Impediments to entry into country (bureaucratic and administrative)</v>
      </c>
      <c r="L5893" s="290">
        <v>43585</v>
      </c>
      <c r="M5893" s="290" t="s">
        <v>3249</v>
      </c>
    </row>
    <row r="5894" spans="1:13" s="269" customFormat="1" ht="15.5" hidden="1" thickTop="1" thickBot="1" x14ac:dyDescent="0.4">
      <c r="A5894" s="283" t="s">
        <v>3396</v>
      </c>
      <c r="B5894" s="284" t="str">
        <f>VLOOKUP(A5894,Lists!B:C,2,FALSE)</f>
        <v>DJI002</v>
      </c>
      <c r="C5894" s="284" t="str">
        <f>VLOOKUP(A5894,Lists!B:D,3,FALSE)</f>
        <v>DJI</v>
      </c>
      <c r="D5894" s="285" t="s">
        <v>644</v>
      </c>
      <c r="E5894" s="285">
        <v>0</v>
      </c>
      <c r="F5894" s="285" t="s">
        <v>4456</v>
      </c>
      <c r="G5894" s="285" t="s">
        <v>732</v>
      </c>
      <c r="H5894" s="278">
        <f t="shared" si="184"/>
        <v>1</v>
      </c>
      <c r="I5894" s="251"/>
      <c r="J5894" s="285"/>
      <c r="K5894" s="278" t="str">
        <f t="shared" si="185"/>
        <v>DJI002Restriction of movement (impediments to freedom of movement and/or administrative restrictions)</v>
      </c>
      <c r="L5894" s="286">
        <v>43585</v>
      </c>
      <c r="M5894" s="286" t="s">
        <v>3249</v>
      </c>
    </row>
    <row r="5895" spans="1:13" s="269" customFormat="1" ht="15.5" hidden="1" thickTop="1" thickBot="1" x14ac:dyDescent="0.4">
      <c r="A5895" s="287" t="s">
        <v>3396</v>
      </c>
      <c r="B5895" s="288" t="str">
        <f>VLOOKUP(A5895,Lists!B:C,2,FALSE)</f>
        <v>DJI002</v>
      </c>
      <c r="C5895" s="288" t="str">
        <f>VLOOKUP(A5895,Lists!B:D,3,FALSE)</f>
        <v>DJI</v>
      </c>
      <c r="D5895" s="289" t="s">
        <v>645</v>
      </c>
      <c r="E5895" s="289">
        <v>0</v>
      </c>
      <c r="F5895" s="289" t="s">
        <v>4456</v>
      </c>
      <c r="G5895" s="289" t="s">
        <v>732</v>
      </c>
      <c r="H5895" s="278">
        <f t="shared" si="184"/>
        <v>1</v>
      </c>
      <c r="I5895" s="252"/>
      <c r="J5895" s="289"/>
      <c r="K5895" s="278" t="str">
        <f t="shared" si="185"/>
        <v>DJI002Interference into implementation of humanitarian activities</v>
      </c>
      <c r="L5895" s="290">
        <v>43585</v>
      </c>
      <c r="M5895" s="290" t="s">
        <v>3249</v>
      </c>
    </row>
    <row r="5896" spans="1:13" s="269" customFormat="1" ht="15.5" hidden="1" thickTop="1" thickBot="1" x14ac:dyDescent="0.4">
      <c r="A5896" s="283" t="s">
        <v>3396</v>
      </c>
      <c r="B5896" s="284" t="str">
        <f>VLOOKUP(A5896,Lists!B:C,2,FALSE)</f>
        <v>DJI002</v>
      </c>
      <c r="C5896" s="284" t="str">
        <f>VLOOKUP(A5896,Lists!B:D,3,FALSE)</f>
        <v>DJI</v>
      </c>
      <c r="D5896" s="285" t="s">
        <v>646</v>
      </c>
      <c r="E5896" s="285">
        <v>0</v>
      </c>
      <c r="F5896" s="285" t="s">
        <v>4456</v>
      </c>
      <c r="G5896" s="285" t="s">
        <v>732</v>
      </c>
      <c r="H5896" s="278">
        <f t="shared" si="184"/>
        <v>1</v>
      </c>
      <c r="I5896" s="251"/>
      <c r="J5896" s="285"/>
      <c r="K5896" s="278" t="str">
        <f t="shared" si="185"/>
        <v>DJI002Violence against personnel, facilities and assets</v>
      </c>
      <c r="L5896" s="286">
        <v>43585</v>
      </c>
      <c r="M5896" s="286" t="s">
        <v>3249</v>
      </c>
    </row>
    <row r="5897" spans="1:13" s="269" customFormat="1" ht="15.5" hidden="1" thickTop="1" thickBot="1" x14ac:dyDescent="0.4">
      <c r="A5897" s="287" t="s">
        <v>3396</v>
      </c>
      <c r="B5897" s="288" t="str">
        <f>VLOOKUP(A5897,Lists!B:C,2,FALSE)</f>
        <v>DJI002</v>
      </c>
      <c r="C5897" s="288" t="str">
        <f>VLOOKUP(A5897,Lists!B:D,3,FALSE)</f>
        <v>DJI</v>
      </c>
      <c r="D5897" s="289" t="s">
        <v>647</v>
      </c>
      <c r="E5897" s="289">
        <v>0</v>
      </c>
      <c r="F5897" s="289" t="s">
        <v>4456</v>
      </c>
      <c r="G5897" s="289" t="s">
        <v>732</v>
      </c>
      <c r="H5897" s="278">
        <f t="shared" si="184"/>
        <v>1</v>
      </c>
      <c r="I5897" s="252"/>
      <c r="J5897" s="289"/>
      <c r="K5897" s="278" t="str">
        <f t="shared" si="185"/>
        <v>DJI002Denial of existence of humanitarian needs or entitlements to assistance</v>
      </c>
      <c r="L5897" s="290">
        <v>43585</v>
      </c>
      <c r="M5897" s="290" t="s">
        <v>3249</v>
      </c>
    </row>
    <row r="5898" spans="1:13" s="269" customFormat="1" ht="15.5" hidden="1" thickTop="1" thickBot="1" x14ac:dyDescent="0.4">
      <c r="A5898" s="283" t="s">
        <v>3396</v>
      </c>
      <c r="B5898" s="284" t="str">
        <f>VLOOKUP(A5898,Lists!B:C,2,FALSE)</f>
        <v>DJI002</v>
      </c>
      <c r="C5898" s="284" t="str">
        <f>VLOOKUP(A5898,Lists!B:D,3,FALSE)</f>
        <v>DJI</v>
      </c>
      <c r="D5898" s="285" t="s">
        <v>648</v>
      </c>
      <c r="E5898" s="285">
        <v>0</v>
      </c>
      <c r="F5898" s="285" t="s">
        <v>4456</v>
      </c>
      <c r="G5898" s="285" t="s">
        <v>732</v>
      </c>
      <c r="H5898" s="278">
        <f t="shared" si="184"/>
        <v>1</v>
      </c>
      <c r="I5898" s="251"/>
      <c r="J5898" s="285"/>
      <c r="K5898" s="278" t="str">
        <f t="shared" si="185"/>
        <v>DJI002Restriction and obstruction of access to services and assistance</v>
      </c>
      <c r="L5898" s="286">
        <v>43585</v>
      </c>
      <c r="M5898" s="286" t="s">
        <v>3249</v>
      </c>
    </row>
    <row r="5899" spans="1:13" s="269" customFormat="1" ht="15.5" hidden="1" thickTop="1" thickBot="1" x14ac:dyDescent="0.4">
      <c r="A5899" s="287" t="s">
        <v>3396</v>
      </c>
      <c r="B5899" s="288" t="str">
        <f>VLOOKUP(A5899,Lists!B:C,2,FALSE)</f>
        <v>DJI002</v>
      </c>
      <c r="C5899" s="288" t="str">
        <f>VLOOKUP(A5899,Lists!B:D,3,FALSE)</f>
        <v>DJI</v>
      </c>
      <c r="D5899" s="289" t="s">
        <v>649</v>
      </c>
      <c r="E5899" s="289">
        <v>0</v>
      </c>
      <c r="F5899" s="289" t="s">
        <v>4456</v>
      </c>
      <c r="G5899" s="289" t="s">
        <v>732</v>
      </c>
      <c r="H5899" s="278">
        <f t="shared" si="184"/>
        <v>1</v>
      </c>
      <c r="I5899" s="252"/>
      <c r="J5899" s="289"/>
      <c r="K5899" s="278" t="str">
        <f t="shared" si="185"/>
        <v>DJI002Ongoing insecurity/hostilities affecting humanitarian assistance</v>
      </c>
      <c r="L5899" s="290">
        <v>43585</v>
      </c>
      <c r="M5899" s="290" t="s">
        <v>3249</v>
      </c>
    </row>
    <row r="5900" spans="1:13" s="269" customFormat="1" ht="15.5" hidden="1" thickTop="1" thickBot="1" x14ac:dyDescent="0.4">
      <c r="A5900" s="283" t="s">
        <v>3396</v>
      </c>
      <c r="B5900" s="284" t="str">
        <f>VLOOKUP(A5900,Lists!B:C,2,FALSE)</f>
        <v>DJI002</v>
      </c>
      <c r="C5900" s="284" t="str">
        <f>VLOOKUP(A5900,Lists!B:D,3,FALSE)</f>
        <v>DJI</v>
      </c>
      <c r="D5900" s="285" t="s">
        <v>650</v>
      </c>
      <c r="E5900" s="285">
        <v>0</v>
      </c>
      <c r="F5900" s="285" t="s">
        <v>4456</v>
      </c>
      <c r="G5900" s="285" t="s">
        <v>732</v>
      </c>
      <c r="H5900" s="278">
        <f t="shared" si="184"/>
        <v>1</v>
      </c>
      <c r="I5900" s="251"/>
      <c r="J5900" s="285"/>
      <c r="K5900" s="278" t="str">
        <f t="shared" si="185"/>
        <v xml:space="preserve">DJI002Presence of mines and improvised explosive devices </v>
      </c>
      <c r="L5900" s="286">
        <v>43585</v>
      </c>
      <c r="M5900" s="286" t="s">
        <v>3249</v>
      </c>
    </row>
    <row r="5901" spans="1:13" s="269" customFormat="1" ht="15.5" hidden="1" thickTop="1" thickBot="1" x14ac:dyDescent="0.4">
      <c r="A5901" s="287" t="s">
        <v>3396</v>
      </c>
      <c r="B5901" s="288" t="str">
        <f>VLOOKUP(A5901,Lists!B:C,2,FALSE)</f>
        <v>DJI002</v>
      </c>
      <c r="C5901" s="288" t="str">
        <f>VLOOKUP(A5901,Lists!B:D,3,FALSE)</f>
        <v>DJI</v>
      </c>
      <c r="D5901" s="289" t="s">
        <v>651</v>
      </c>
      <c r="E5901" s="289">
        <v>0</v>
      </c>
      <c r="F5901" s="289" t="s">
        <v>4456</v>
      </c>
      <c r="G5901" s="289" t="s">
        <v>732</v>
      </c>
      <c r="H5901" s="278">
        <f t="shared" si="184"/>
        <v>1</v>
      </c>
      <c r="I5901" s="252"/>
      <c r="J5901" s="289"/>
      <c r="K5901" s="278" t="str">
        <f t="shared" si="185"/>
        <v>DJI002Physical constraints in the environment (obstacles related to terrain, climate, lack of infrastructure, etc.)</v>
      </c>
      <c r="L5901" s="290">
        <v>43585</v>
      </c>
      <c r="M5901" s="290" t="s">
        <v>3249</v>
      </c>
    </row>
    <row r="5902" spans="1:13" s="269" customFormat="1" ht="15.5" hidden="1" thickTop="1" thickBot="1" x14ac:dyDescent="0.4">
      <c r="A5902" s="283" t="s">
        <v>3395</v>
      </c>
      <c r="B5902" s="284" t="e">
        <f>VLOOKUP(A5902,Lists!B:C,2,FALSE)</f>
        <v>#N/A</v>
      </c>
      <c r="C5902" s="284" t="e">
        <f>VLOOKUP(A5902,Lists!B:D,3,FALSE)</f>
        <v>#N/A</v>
      </c>
      <c r="D5902" s="285" t="s">
        <v>643</v>
      </c>
      <c r="E5902" s="285">
        <v>1</v>
      </c>
      <c r="F5902" s="285" t="s">
        <v>4456</v>
      </c>
      <c r="G5902" s="285" t="s">
        <v>732</v>
      </c>
      <c r="H5902" s="278">
        <f t="shared" si="184"/>
        <v>1</v>
      </c>
      <c r="I5902" s="251"/>
      <c r="J5902" s="285"/>
      <c r="K5902" s="278" t="e">
        <f t="shared" si="185"/>
        <v>#N/A</v>
      </c>
      <c r="L5902" s="286">
        <v>43585</v>
      </c>
      <c r="M5902" s="286" t="s">
        <v>3249</v>
      </c>
    </row>
    <row r="5903" spans="1:13" s="269" customFormat="1" ht="15.5" hidden="1" thickTop="1" thickBot="1" x14ac:dyDescent="0.4">
      <c r="A5903" s="287" t="s">
        <v>3395</v>
      </c>
      <c r="B5903" s="288" t="e">
        <f>VLOOKUP(A5903,Lists!B:C,2,FALSE)</f>
        <v>#N/A</v>
      </c>
      <c r="C5903" s="288" t="e">
        <f>VLOOKUP(A5903,Lists!B:D,3,FALSE)</f>
        <v>#N/A</v>
      </c>
      <c r="D5903" s="289" t="s">
        <v>644</v>
      </c>
      <c r="E5903" s="289">
        <v>0</v>
      </c>
      <c r="F5903" s="289" t="s">
        <v>4456</v>
      </c>
      <c r="G5903" s="289" t="s">
        <v>732</v>
      </c>
      <c r="H5903" s="278">
        <f t="shared" si="184"/>
        <v>1</v>
      </c>
      <c r="I5903" s="252"/>
      <c r="J5903" s="289"/>
      <c r="K5903" s="278" t="e">
        <f t="shared" si="185"/>
        <v>#N/A</v>
      </c>
      <c r="L5903" s="290">
        <v>43585</v>
      </c>
      <c r="M5903" s="290" t="s">
        <v>3249</v>
      </c>
    </row>
    <row r="5904" spans="1:13" s="269" customFormat="1" ht="15.5" hidden="1" thickTop="1" thickBot="1" x14ac:dyDescent="0.4">
      <c r="A5904" s="283" t="s">
        <v>3395</v>
      </c>
      <c r="B5904" s="284" t="e">
        <f>VLOOKUP(A5904,Lists!B:C,2,FALSE)</f>
        <v>#N/A</v>
      </c>
      <c r="C5904" s="284" t="e">
        <f>VLOOKUP(A5904,Lists!B:D,3,FALSE)</f>
        <v>#N/A</v>
      </c>
      <c r="D5904" s="285" t="s">
        <v>645</v>
      </c>
      <c r="E5904" s="285">
        <v>0</v>
      </c>
      <c r="F5904" s="285" t="s">
        <v>4456</v>
      </c>
      <c r="G5904" s="285" t="s">
        <v>732</v>
      </c>
      <c r="H5904" s="278">
        <f t="shared" si="184"/>
        <v>1</v>
      </c>
      <c r="I5904" s="251"/>
      <c r="J5904" s="285"/>
      <c r="K5904" s="278" t="e">
        <f t="shared" si="185"/>
        <v>#N/A</v>
      </c>
      <c r="L5904" s="286">
        <v>43585</v>
      </c>
      <c r="M5904" s="286" t="s">
        <v>3249</v>
      </c>
    </row>
    <row r="5905" spans="1:13" s="269" customFormat="1" ht="15.5" hidden="1" thickTop="1" thickBot="1" x14ac:dyDescent="0.4">
      <c r="A5905" s="287" t="s">
        <v>3395</v>
      </c>
      <c r="B5905" s="288" t="e">
        <f>VLOOKUP(A5905,Lists!B:C,2,FALSE)</f>
        <v>#N/A</v>
      </c>
      <c r="C5905" s="288" t="e">
        <f>VLOOKUP(A5905,Lists!B:D,3,FALSE)</f>
        <v>#N/A</v>
      </c>
      <c r="D5905" s="289" t="s">
        <v>646</v>
      </c>
      <c r="E5905" s="289">
        <v>0</v>
      </c>
      <c r="F5905" s="289" t="s">
        <v>4456</v>
      </c>
      <c r="G5905" s="289" t="s">
        <v>732</v>
      </c>
      <c r="H5905" s="278">
        <f t="shared" si="184"/>
        <v>1</v>
      </c>
      <c r="I5905" s="252"/>
      <c r="J5905" s="289"/>
      <c r="K5905" s="278" t="e">
        <f t="shared" si="185"/>
        <v>#N/A</v>
      </c>
      <c r="L5905" s="290">
        <v>43585</v>
      </c>
      <c r="M5905" s="290" t="s">
        <v>3249</v>
      </c>
    </row>
    <row r="5906" spans="1:13" s="269" customFormat="1" ht="15.5" hidden="1" thickTop="1" thickBot="1" x14ac:dyDescent="0.4">
      <c r="A5906" s="283" t="s">
        <v>3395</v>
      </c>
      <c r="B5906" s="284" t="e">
        <f>VLOOKUP(A5906,Lists!B:C,2,FALSE)</f>
        <v>#N/A</v>
      </c>
      <c r="C5906" s="284" t="e">
        <f>VLOOKUP(A5906,Lists!B:D,3,FALSE)</f>
        <v>#N/A</v>
      </c>
      <c r="D5906" s="285" t="s">
        <v>647</v>
      </c>
      <c r="E5906" s="285">
        <v>0</v>
      </c>
      <c r="F5906" s="285" t="s">
        <v>4456</v>
      </c>
      <c r="G5906" s="285" t="s">
        <v>732</v>
      </c>
      <c r="H5906" s="278">
        <f t="shared" si="184"/>
        <v>1</v>
      </c>
      <c r="I5906" s="251"/>
      <c r="J5906" s="285"/>
      <c r="K5906" s="278" t="e">
        <f t="shared" si="185"/>
        <v>#N/A</v>
      </c>
      <c r="L5906" s="286">
        <v>43585</v>
      </c>
      <c r="M5906" s="286" t="s">
        <v>3249</v>
      </c>
    </row>
    <row r="5907" spans="1:13" s="269" customFormat="1" ht="15.5" hidden="1" thickTop="1" thickBot="1" x14ac:dyDescent="0.4">
      <c r="A5907" s="287" t="s">
        <v>3395</v>
      </c>
      <c r="B5907" s="288" t="e">
        <f>VLOOKUP(A5907,Lists!B:C,2,FALSE)</f>
        <v>#N/A</v>
      </c>
      <c r="C5907" s="288" t="e">
        <f>VLOOKUP(A5907,Lists!B:D,3,FALSE)</f>
        <v>#N/A</v>
      </c>
      <c r="D5907" s="289" t="s">
        <v>648</v>
      </c>
      <c r="E5907" s="289">
        <v>0</v>
      </c>
      <c r="F5907" s="289" t="s">
        <v>4456</v>
      </c>
      <c r="G5907" s="289" t="s">
        <v>732</v>
      </c>
      <c r="H5907" s="278">
        <f t="shared" si="184"/>
        <v>1</v>
      </c>
      <c r="I5907" s="252"/>
      <c r="J5907" s="289"/>
      <c r="K5907" s="278" t="e">
        <f t="shared" si="185"/>
        <v>#N/A</v>
      </c>
      <c r="L5907" s="290">
        <v>43585</v>
      </c>
      <c r="M5907" s="290" t="s">
        <v>3249</v>
      </c>
    </row>
    <row r="5908" spans="1:13" s="269" customFormat="1" ht="15.5" hidden="1" thickTop="1" thickBot="1" x14ac:dyDescent="0.4">
      <c r="A5908" s="283" t="s">
        <v>3395</v>
      </c>
      <c r="B5908" s="284" t="e">
        <f>VLOOKUP(A5908,Lists!B:C,2,FALSE)</f>
        <v>#N/A</v>
      </c>
      <c r="C5908" s="284" t="e">
        <f>VLOOKUP(A5908,Lists!B:D,3,FALSE)</f>
        <v>#N/A</v>
      </c>
      <c r="D5908" s="285" t="s">
        <v>649</v>
      </c>
      <c r="E5908" s="285">
        <v>0</v>
      </c>
      <c r="F5908" s="285" t="s">
        <v>4456</v>
      </c>
      <c r="G5908" s="285" t="s">
        <v>732</v>
      </c>
      <c r="H5908" s="278">
        <f t="shared" si="184"/>
        <v>1</v>
      </c>
      <c r="I5908" s="251"/>
      <c r="J5908" s="285"/>
      <c r="K5908" s="278" t="e">
        <f t="shared" si="185"/>
        <v>#N/A</v>
      </c>
      <c r="L5908" s="286">
        <v>43585</v>
      </c>
      <c r="M5908" s="286" t="s">
        <v>3249</v>
      </c>
    </row>
    <row r="5909" spans="1:13" s="269" customFormat="1" ht="15.5" hidden="1" thickTop="1" thickBot="1" x14ac:dyDescent="0.4">
      <c r="A5909" s="287" t="s">
        <v>3395</v>
      </c>
      <c r="B5909" s="288" t="e">
        <f>VLOOKUP(A5909,Lists!B:C,2,FALSE)</f>
        <v>#N/A</v>
      </c>
      <c r="C5909" s="288" t="e">
        <f>VLOOKUP(A5909,Lists!B:D,3,FALSE)</f>
        <v>#N/A</v>
      </c>
      <c r="D5909" s="289" t="s">
        <v>650</v>
      </c>
      <c r="E5909" s="289">
        <v>0</v>
      </c>
      <c r="F5909" s="289" t="s">
        <v>4456</v>
      </c>
      <c r="G5909" s="289" t="s">
        <v>732</v>
      </c>
      <c r="H5909" s="278">
        <f t="shared" si="184"/>
        <v>1</v>
      </c>
      <c r="I5909" s="252"/>
      <c r="J5909" s="289"/>
      <c r="K5909" s="278" t="e">
        <f t="shared" si="185"/>
        <v>#N/A</v>
      </c>
      <c r="L5909" s="290">
        <v>43585</v>
      </c>
      <c r="M5909" s="290" t="s">
        <v>3249</v>
      </c>
    </row>
    <row r="5910" spans="1:13" s="269" customFormat="1" ht="15.5" hidden="1" thickTop="1" thickBot="1" x14ac:dyDescent="0.4">
      <c r="A5910" s="283" t="s">
        <v>3395</v>
      </c>
      <c r="B5910" s="284" t="e">
        <f>VLOOKUP(A5910,Lists!B:C,2,FALSE)</f>
        <v>#N/A</v>
      </c>
      <c r="C5910" s="284" t="e">
        <f>VLOOKUP(A5910,Lists!B:D,3,FALSE)</f>
        <v>#N/A</v>
      </c>
      <c r="D5910" s="285" t="s">
        <v>651</v>
      </c>
      <c r="E5910" s="285">
        <v>0</v>
      </c>
      <c r="F5910" s="285" t="s">
        <v>4456</v>
      </c>
      <c r="G5910" s="285" t="s">
        <v>732</v>
      </c>
      <c r="H5910" s="278">
        <f t="shared" si="184"/>
        <v>1</v>
      </c>
      <c r="I5910" s="251"/>
      <c r="J5910" s="285"/>
      <c r="K5910" s="278" t="e">
        <f t="shared" si="185"/>
        <v>#N/A</v>
      </c>
      <c r="L5910" s="286">
        <v>43585</v>
      </c>
      <c r="M5910" s="286" t="s">
        <v>3249</v>
      </c>
    </row>
    <row r="5911" spans="1:13" s="269" customFormat="1" ht="15.5" hidden="1" thickTop="1" thickBot="1" x14ac:dyDescent="0.4">
      <c r="A5911" s="287" t="s">
        <v>1235</v>
      </c>
      <c r="B5911" s="288" t="str">
        <f>VLOOKUP(A5911,Lists!B:C,2,FALSE)</f>
        <v>ECU002</v>
      </c>
      <c r="C5911" s="288" t="str">
        <f>VLOOKUP(A5911,Lists!B:D,3,FALSE)</f>
        <v>ECU</v>
      </c>
      <c r="D5911" s="289" t="s">
        <v>737</v>
      </c>
      <c r="E5911" s="289">
        <v>3139132</v>
      </c>
      <c r="F5911" s="289" t="s">
        <v>4466</v>
      </c>
      <c r="G5911" s="289" t="s">
        <v>731</v>
      </c>
      <c r="H5911" s="278">
        <f t="shared" si="184"/>
        <v>2</v>
      </c>
      <c r="I5911" s="252" t="s">
        <v>4470</v>
      </c>
      <c r="J5911" s="289" t="s">
        <v>4467</v>
      </c>
      <c r="K5911" s="278" t="str">
        <f t="shared" si="185"/>
        <v>ECU002People exposed</v>
      </c>
      <c r="L5911" s="290">
        <v>43585</v>
      </c>
      <c r="M5911" s="290" t="s">
        <v>3249</v>
      </c>
    </row>
    <row r="5912" spans="1:13" s="269" customFormat="1" ht="15.5" hidden="1" thickTop="1" thickBot="1" x14ac:dyDescent="0.4">
      <c r="A5912" s="283" t="s">
        <v>1235</v>
      </c>
      <c r="B5912" s="284" t="str">
        <f>VLOOKUP(A5912,Lists!B:C,2,FALSE)</f>
        <v>ECU002</v>
      </c>
      <c r="C5912" s="284" t="str">
        <f>VLOOKUP(A5912,Lists!B:D,3,FALSE)</f>
        <v>ECU</v>
      </c>
      <c r="D5912" s="285" t="s">
        <v>533</v>
      </c>
      <c r="E5912" s="285">
        <v>221000</v>
      </c>
      <c r="F5912" s="285" t="s">
        <v>4471</v>
      </c>
      <c r="G5912" s="285" t="s">
        <v>731</v>
      </c>
      <c r="H5912" s="278">
        <f t="shared" si="184"/>
        <v>2</v>
      </c>
      <c r="I5912" s="251" t="s">
        <v>4469</v>
      </c>
      <c r="J5912" s="285" t="s">
        <v>4468</v>
      </c>
      <c r="K5912" s="278" t="str">
        <f t="shared" si="185"/>
        <v>ECU002People affected</v>
      </c>
      <c r="L5912" s="286">
        <v>43585</v>
      </c>
      <c r="M5912" s="286" t="s">
        <v>3248</v>
      </c>
    </row>
    <row r="5913" spans="1:13" s="269" customFormat="1" ht="15.5" thickTop="1" thickBot="1" x14ac:dyDescent="0.4">
      <c r="A5913" s="287" t="s">
        <v>1235</v>
      </c>
      <c r="B5913" s="288" t="str">
        <f>VLOOKUP(A5913,Lists!B:C,2,FALSE)</f>
        <v>ECU002</v>
      </c>
      <c r="C5913" s="288" t="str">
        <f>VLOOKUP(A5913,Lists!B:D,3,FALSE)</f>
        <v>ECU</v>
      </c>
      <c r="D5913" s="289" t="s">
        <v>666</v>
      </c>
      <c r="E5913" s="289">
        <v>221000</v>
      </c>
      <c r="F5913" s="289" t="s">
        <v>4472</v>
      </c>
      <c r="G5913" s="289" t="s">
        <v>731</v>
      </c>
      <c r="H5913" s="278">
        <f t="shared" si="184"/>
        <v>2</v>
      </c>
      <c r="I5913" s="252" t="s">
        <v>4469</v>
      </c>
      <c r="J5913" s="289" t="s">
        <v>4468</v>
      </c>
      <c r="K5913" s="278" t="str">
        <f t="shared" si="185"/>
        <v>ECU002People displaced</v>
      </c>
      <c r="L5913" s="290">
        <v>43585</v>
      </c>
      <c r="M5913" s="290" t="s">
        <v>3248</v>
      </c>
    </row>
    <row r="5914" spans="1:13" s="269" customFormat="1" ht="15.5" hidden="1" thickTop="1" thickBot="1" x14ac:dyDescent="0.4">
      <c r="A5914" s="283" t="s">
        <v>1235</v>
      </c>
      <c r="B5914" s="284" t="str">
        <f>VLOOKUP(A5914,Lists!B:C,2,FALSE)</f>
        <v>ECU002</v>
      </c>
      <c r="C5914" s="284" t="str">
        <f>VLOOKUP(A5914,Lists!B:D,3,FALSE)</f>
        <v>ECU</v>
      </c>
      <c r="D5914" s="285" t="s">
        <v>752</v>
      </c>
      <c r="E5914" s="285">
        <v>221000</v>
      </c>
      <c r="F5914" s="285" t="s">
        <v>4471</v>
      </c>
      <c r="G5914" s="285" t="s">
        <v>731</v>
      </c>
      <c r="H5914" s="278">
        <f t="shared" si="184"/>
        <v>2</v>
      </c>
      <c r="I5914" s="251" t="s">
        <v>4469</v>
      </c>
      <c r="J5914" s="285" t="s">
        <v>4468</v>
      </c>
      <c r="K5914" s="278" t="str">
        <f t="shared" si="185"/>
        <v>ECU002People in Need</v>
      </c>
      <c r="L5914" s="286">
        <v>43585</v>
      </c>
      <c r="M5914" s="286" t="s">
        <v>3249</v>
      </c>
    </row>
    <row r="5915" spans="1:13" s="269" customFormat="1" ht="15.5" hidden="1" thickTop="1" thickBot="1" x14ac:dyDescent="0.4">
      <c r="A5915" s="287" t="s">
        <v>1235</v>
      </c>
      <c r="B5915" s="288" t="str">
        <f>VLOOKUP(A5915,Lists!B:C,2,FALSE)</f>
        <v>ECU002</v>
      </c>
      <c r="C5915" s="288" t="str">
        <f>VLOOKUP(A5915,Lists!B:D,3,FALSE)</f>
        <v>ECU</v>
      </c>
      <c r="D5915" s="289" t="s">
        <v>5110</v>
      </c>
      <c r="E5915" s="289">
        <v>2918132</v>
      </c>
      <c r="F5915" s="289" t="s">
        <v>4466</v>
      </c>
      <c r="G5915" s="289" t="s">
        <v>731</v>
      </c>
      <c r="H5915" s="278">
        <f t="shared" si="184"/>
        <v>2</v>
      </c>
      <c r="I5915" s="252" t="s">
        <v>4470</v>
      </c>
      <c r="J5915" s="289" t="s">
        <v>4473</v>
      </c>
      <c r="K5915" s="278" t="str">
        <f t="shared" si="185"/>
        <v>ECU002Minimal humanitarian conditions - Level 1</v>
      </c>
      <c r="L5915" s="290">
        <v>43585</v>
      </c>
      <c r="M5915" s="290" t="s">
        <v>3249</v>
      </c>
    </row>
    <row r="5916" spans="1:13" s="269" customFormat="1" ht="15.5" hidden="1" thickTop="1" thickBot="1" x14ac:dyDescent="0.4">
      <c r="A5916" s="283" t="s">
        <v>1235</v>
      </c>
      <c r="B5916" s="284" t="str">
        <f>VLOOKUP(A5916,Lists!B:C,2,FALSE)</f>
        <v>ECU002</v>
      </c>
      <c r="C5916" s="284" t="str">
        <f>VLOOKUP(A5916,Lists!B:D,3,FALSE)</f>
        <v>ECU</v>
      </c>
      <c r="D5916" s="285" t="s">
        <v>5112</v>
      </c>
      <c r="E5916" s="285">
        <v>221000</v>
      </c>
      <c r="F5916" s="285" t="s">
        <v>4471</v>
      </c>
      <c r="G5916" s="285" t="s">
        <v>731</v>
      </c>
      <c r="H5916" s="278">
        <f t="shared" si="184"/>
        <v>2</v>
      </c>
      <c r="I5916" s="251" t="s">
        <v>4469</v>
      </c>
      <c r="J5916" s="285" t="s">
        <v>4468</v>
      </c>
      <c r="K5916" s="278" t="str">
        <f t="shared" si="185"/>
        <v>ECU002Moderate humanitarian conditions - Level 3</v>
      </c>
      <c r="L5916" s="286">
        <v>43585</v>
      </c>
      <c r="M5916" s="286" t="s">
        <v>3249</v>
      </c>
    </row>
    <row r="5917" spans="1:13" s="269" customFormat="1" ht="15.5" hidden="1" thickTop="1" thickBot="1" x14ac:dyDescent="0.4">
      <c r="A5917" s="287" t="s">
        <v>1235</v>
      </c>
      <c r="B5917" s="288" t="str">
        <f>VLOOKUP(A5917,Lists!B:C,2,FALSE)</f>
        <v>ECU002</v>
      </c>
      <c r="C5917" s="288" t="str">
        <f>VLOOKUP(A5917,Lists!B:D,3,FALSE)</f>
        <v>ECU</v>
      </c>
      <c r="D5917" s="289" t="s">
        <v>643</v>
      </c>
      <c r="E5917" s="289">
        <v>0</v>
      </c>
      <c r="F5917" s="289" t="s">
        <v>4456</v>
      </c>
      <c r="G5917" s="289" t="s">
        <v>731</v>
      </c>
      <c r="H5917" s="278">
        <f t="shared" si="184"/>
        <v>2</v>
      </c>
      <c r="I5917" s="252"/>
      <c r="J5917" s="289"/>
      <c r="K5917" s="278" t="str">
        <f t="shared" si="185"/>
        <v>ECU002Impediments to entry into country (bureaucratic and administrative)</v>
      </c>
      <c r="L5917" s="290">
        <v>43585</v>
      </c>
      <c r="M5917" s="290" t="s">
        <v>3249</v>
      </c>
    </row>
    <row r="5918" spans="1:13" s="269" customFormat="1" ht="15.5" hidden="1" thickTop="1" thickBot="1" x14ac:dyDescent="0.4">
      <c r="A5918" s="283" t="s">
        <v>1235</v>
      </c>
      <c r="B5918" s="284" t="str">
        <f>VLOOKUP(A5918,Lists!B:C,2,FALSE)</f>
        <v>ECU002</v>
      </c>
      <c r="C5918" s="284" t="str">
        <f>VLOOKUP(A5918,Lists!B:D,3,FALSE)</f>
        <v>ECU</v>
      </c>
      <c r="D5918" s="285" t="s">
        <v>644</v>
      </c>
      <c r="E5918" s="285">
        <v>0</v>
      </c>
      <c r="F5918" s="285" t="s">
        <v>4456</v>
      </c>
      <c r="G5918" s="285" t="s">
        <v>732</v>
      </c>
      <c r="H5918" s="278">
        <f t="shared" si="184"/>
        <v>1</v>
      </c>
      <c r="I5918" s="251"/>
      <c r="J5918" s="285"/>
      <c r="K5918" s="278" t="str">
        <f t="shared" si="185"/>
        <v>ECU002Restriction of movement (impediments to freedom of movement and/or administrative restrictions)</v>
      </c>
      <c r="L5918" s="286">
        <v>43585</v>
      </c>
      <c r="M5918" s="286" t="s">
        <v>3249</v>
      </c>
    </row>
    <row r="5919" spans="1:13" s="269" customFormat="1" ht="15.5" hidden="1" thickTop="1" thickBot="1" x14ac:dyDescent="0.4">
      <c r="A5919" s="287" t="s">
        <v>1235</v>
      </c>
      <c r="B5919" s="288" t="str">
        <f>VLOOKUP(A5919,Lists!B:C,2,FALSE)</f>
        <v>ECU002</v>
      </c>
      <c r="C5919" s="288" t="str">
        <f>VLOOKUP(A5919,Lists!B:D,3,FALSE)</f>
        <v>ECU</v>
      </c>
      <c r="D5919" s="289" t="s">
        <v>645</v>
      </c>
      <c r="E5919" s="289">
        <v>0</v>
      </c>
      <c r="F5919" s="289" t="s">
        <v>4456</v>
      </c>
      <c r="G5919" s="289" t="s">
        <v>731</v>
      </c>
      <c r="H5919" s="278">
        <f t="shared" si="184"/>
        <v>2</v>
      </c>
      <c r="I5919" s="252"/>
      <c r="J5919" s="289"/>
      <c r="K5919" s="278" t="str">
        <f t="shared" si="185"/>
        <v>ECU002Interference into implementation of humanitarian activities</v>
      </c>
      <c r="L5919" s="290">
        <v>43585</v>
      </c>
      <c r="M5919" s="290" t="s">
        <v>3249</v>
      </c>
    </row>
    <row r="5920" spans="1:13" s="269" customFormat="1" ht="15.5" hidden="1" thickTop="1" thickBot="1" x14ac:dyDescent="0.4">
      <c r="A5920" s="283" t="s">
        <v>1235</v>
      </c>
      <c r="B5920" s="284" t="str">
        <f>VLOOKUP(A5920,Lists!B:C,2,FALSE)</f>
        <v>ECU002</v>
      </c>
      <c r="C5920" s="284" t="str">
        <f>VLOOKUP(A5920,Lists!B:D,3,FALSE)</f>
        <v>ECU</v>
      </c>
      <c r="D5920" s="285" t="s">
        <v>646</v>
      </c>
      <c r="E5920" s="285">
        <v>0</v>
      </c>
      <c r="F5920" s="285" t="s">
        <v>4456</v>
      </c>
      <c r="G5920" s="285" t="s">
        <v>731</v>
      </c>
      <c r="H5920" s="278">
        <f t="shared" si="184"/>
        <v>2</v>
      </c>
      <c r="I5920" s="251"/>
      <c r="J5920" s="285"/>
      <c r="K5920" s="278" t="str">
        <f t="shared" si="185"/>
        <v>ECU002Violence against personnel, facilities and assets</v>
      </c>
      <c r="L5920" s="286">
        <v>43585</v>
      </c>
      <c r="M5920" s="286" t="s">
        <v>3249</v>
      </c>
    </row>
    <row r="5921" spans="1:13" s="269" customFormat="1" ht="15.5" hidden="1" thickTop="1" thickBot="1" x14ac:dyDescent="0.4">
      <c r="A5921" s="287" t="s">
        <v>1235</v>
      </c>
      <c r="B5921" s="288" t="str">
        <f>VLOOKUP(A5921,Lists!B:C,2,FALSE)</f>
        <v>ECU002</v>
      </c>
      <c r="C5921" s="288" t="str">
        <f>VLOOKUP(A5921,Lists!B:D,3,FALSE)</f>
        <v>ECU</v>
      </c>
      <c r="D5921" s="289" t="s">
        <v>647</v>
      </c>
      <c r="E5921" s="289">
        <v>0</v>
      </c>
      <c r="F5921" s="289" t="s">
        <v>4456</v>
      </c>
      <c r="G5921" s="289" t="s">
        <v>732</v>
      </c>
      <c r="H5921" s="278">
        <f t="shared" si="184"/>
        <v>1</v>
      </c>
      <c r="I5921" s="252"/>
      <c r="J5921" s="289"/>
      <c r="K5921" s="278" t="str">
        <f t="shared" si="185"/>
        <v>ECU002Denial of existence of humanitarian needs or entitlements to assistance</v>
      </c>
      <c r="L5921" s="290">
        <v>43585</v>
      </c>
      <c r="M5921" s="290" t="s">
        <v>3249</v>
      </c>
    </row>
    <row r="5922" spans="1:13" s="269" customFormat="1" ht="15.5" hidden="1" thickTop="1" thickBot="1" x14ac:dyDescent="0.4">
      <c r="A5922" s="283" t="s">
        <v>1235</v>
      </c>
      <c r="B5922" s="284" t="str">
        <f>VLOOKUP(A5922,Lists!B:C,2,FALSE)</f>
        <v>ECU002</v>
      </c>
      <c r="C5922" s="284" t="str">
        <f>VLOOKUP(A5922,Lists!B:D,3,FALSE)</f>
        <v>ECU</v>
      </c>
      <c r="D5922" s="285" t="s">
        <v>648</v>
      </c>
      <c r="E5922" s="285">
        <v>1</v>
      </c>
      <c r="F5922" s="285" t="s">
        <v>4456</v>
      </c>
      <c r="G5922" s="285" t="s">
        <v>731</v>
      </c>
      <c r="H5922" s="278">
        <f t="shared" si="184"/>
        <v>2</v>
      </c>
      <c r="I5922" s="251"/>
      <c r="J5922" s="285"/>
      <c r="K5922" s="278" t="str">
        <f t="shared" si="185"/>
        <v>ECU002Restriction and obstruction of access to services and assistance</v>
      </c>
      <c r="L5922" s="286">
        <v>43585</v>
      </c>
      <c r="M5922" s="286" t="s">
        <v>3249</v>
      </c>
    </row>
    <row r="5923" spans="1:13" s="269" customFormat="1" ht="15.5" hidden="1" thickTop="1" thickBot="1" x14ac:dyDescent="0.4">
      <c r="A5923" s="287" t="s">
        <v>1235</v>
      </c>
      <c r="B5923" s="288" t="str">
        <f>VLOOKUP(A5923,Lists!B:C,2,FALSE)</f>
        <v>ECU002</v>
      </c>
      <c r="C5923" s="288" t="str">
        <f>VLOOKUP(A5923,Lists!B:D,3,FALSE)</f>
        <v>ECU</v>
      </c>
      <c r="D5923" s="289" t="s">
        <v>649</v>
      </c>
      <c r="E5923" s="289" t="s">
        <v>446</v>
      </c>
      <c r="F5923" s="289" t="s">
        <v>4456</v>
      </c>
      <c r="G5923" s="289" t="s">
        <v>446</v>
      </c>
      <c r="H5923" s="278" t="str">
        <f t="shared" si="184"/>
        <v>x</v>
      </c>
      <c r="I5923" s="252"/>
      <c r="J5923" s="289"/>
      <c r="K5923" s="278" t="str">
        <f t="shared" si="185"/>
        <v>ECU002Ongoing insecurity/hostilities affecting humanitarian assistance</v>
      </c>
      <c r="L5923" s="290">
        <v>43585</v>
      </c>
      <c r="M5923" s="290" t="s">
        <v>3249</v>
      </c>
    </row>
    <row r="5924" spans="1:13" s="269" customFormat="1" ht="15.5" hidden="1" thickTop="1" thickBot="1" x14ac:dyDescent="0.4">
      <c r="A5924" s="283" t="s">
        <v>1235</v>
      </c>
      <c r="B5924" s="284" t="str">
        <f>VLOOKUP(A5924,Lists!B:C,2,FALSE)</f>
        <v>ECU002</v>
      </c>
      <c r="C5924" s="284" t="str">
        <f>VLOOKUP(A5924,Lists!B:D,3,FALSE)</f>
        <v>ECU</v>
      </c>
      <c r="D5924" s="285" t="s">
        <v>650</v>
      </c>
      <c r="E5924" s="285">
        <v>2</v>
      </c>
      <c r="F5924" s="285" t="s">
        <v>4456</v>
      </c>
      <c r="G5924" s="285" t="s">
        <v>731</v>
      </c>
      <c r="H5924" s="278">
        <f t="shared" si="184"/>
        <v>2</v>
      </c>
      <c r="I5924" s="251"/>
      <c r="J5924" s="285"/>
      <c r="K5924" s="278" t="str">
        <f t="shared" si="185"/>
        <v xml:space="preserve">ECU002Presence of mines and improvised explosive devices </v>
      </c>
      <c r="L5924" s="286">
        <v>43585</v>
      </c>
      <c r="M5924" s="286" t="s">
        <v>3249</v>
      </c>
    </row>
    <row r="5925" spans="1:13" s="269" customFormat="1" ht="15.5" hidden="1" thickTop="1" thickBot="1" x14ac:dyDescent="0.4">
      <c r="A5925" s="287" t="s">
        <v>1235</v>
      </c>
      <c r="B5925" s="288" t="str">
        <f>VLOOKUP(A5925,Lists!B:C,2,FALSE)</f>
        <v>ECU002</v>
      </c>
      <c r="C5925" s="288" t="str">
        <f>VLOOKUP(A5925,Lists!B:D,3,FALSE)</f>
        <v>ECU</v>
      </c>
      <c r="D5925" s="289" t="s">
        <v>651</v>
      </c>
      <c r="E5925" s="289">
        <v>0</v>
      </c>
      <c r="F5925" s="289" t="s">
        <v>4456</v>
      </c>
      <c r="G5925" s="289" t="s">
        <v>731</v>
      </c>
      <c r="H5925" s="278">
        <f t="shared" si="184"/>
        <v>2</v>
      </c>
      <c r="I5925" s="252"/>
      <c r="J5925" s="289"/>
      <c r="K5925" s="278" t="str">
        <f t="shared" si="185"/>
        <v>ECU002Physical constraints in the environment (obstacles related to terrain, climate, lack of infrastructure, etc.)</v>
      </c>
      <c r="L5925" s="290">
        <v>43585</v>
      </c>
      <c r="M5925" s="290" t="s">
        <v>3249</v>
      </c>
    </row>
    <row r="5926" spans="1:13" s="269" customFormat="1" ht="15.5" hidden="1" thickTop="1" thickBot="1" x14ac:dyDescent="0.4">
      <c r="A5926" s="283" t="s">
        <v>2960</v>
      </c>
      <c r="B5926" s="284" t="str">
        <f>VLOOKUP(A5926,Lists!B:C,2,FALSE)</f>
        <v>GTM001</v>
      </c>
      <c r="C5926" s="284" t="str">
        <f>VLOOKUP(A5926,Lists!B:D,3,FALSE)</f>
        <v>GTM</v>
      </c>
      <c r="D5926" s="285" t="s">
        <v>522</v>
      </c>
      <c r="E5926" s="285">
        <v>17277690</v>
      </c>
      <c r="F5926" s="285" t="s">
        <v>994</v>
      </c>
      <c r="G5926" s="285" t="s">
        <v>732</v>
      </c>
      <c r="H5926" s="278">
        <f t="shared" si="184"/>
        <v>1</v>
      </c>
      <c r="I5926" s="251" t="s">
        <v>1975</v>
      </c>
      <c r="J5926" s="285" t="s">
        <v>4474</v>
      </c>
      <c r="K5926" s="278" t="str">
        <f t="shared" si="185"/>
        <v>GTM001Total population</v>
      </c>
      <c r="L5926" s="286">
        <v>43585</v>
      </c>
      <c r="M5926" s="286" t="s">
        <v>3249</v>
      </c>
    </row>
    <row r="5927" spans="1:13" s="269" customFormat="1" ht="15.5" hidden="1" thickTop="1" thickBot="1" x14ac:dyDescent="0.4">
      <c r="A5927" s="287" t="s">
        <v>2960</v>
      </c>
      <c r="B5927" s="288" t="str">
        <f>VLOOKUP(A5927,Lists!B:C,2,FALSE)</f>
        <v>GTM001</v>
      </c>
      <c r="C5927" s="288" t="str">
        <f>VLOOKUP(A5927,Lists!B:D,3,FALSE)</f>
        <v>GTM</v>
      </c>
      <c r="D5927" s="289" t="s">
        <v>737</v>
      </c>
      <c r="E5927" s="289">
        <v>17277690</v>
      </c>
      <c r="F5927" s="289" t="s">
        <v>994</v>
      </c>
      <c r="G5927" s="289" t="s">
        <v>732</v>
      </c>
      <c r="H5927" s="278">
        <f t="shared" si="184"/>
        <v>1</v>
      </c>
      <c r="I5927" s="252" t="s">
        <v>1975</v>
      </c>
      <c r="J5927" s="289" t="s">
        <v>4474</v>
      </c>
      <c r="K5927" s="278" t="str">
        <f t="shared" si="185"/>
        <v>GTM001People exposed</v>
      </c>
      <c r="L5927" s="290">
        <v>43585</v>
      </c>
      <c r="M5927" s="290" t="s">
        <v>3249</v>
      </c>
    </row>
    <row r="5928" spans="1:13" s="269" customFormat="1" ht="15.5" hidden="1" thickTop="1" thickBot="1" x14ac:dyDescent="0.4">
      <c r="A5928" s="283" t="s">
        <v>2960</v>
      </c>
      <c r="B5928" s="284" t="str">
        <f>VLOOKUP(A5928,Lists!B:C,2,FALSE)</f>
        <v>GTM001</v>
      </c>
      <c r="C5928" s="284" t="str">
        <f>VLOOKUP(A5928,Lists!B:D,3,FALSE)</f>
        <v>GTM</v>
      </c>
      <c r="D5928" s="285" t="s">
        <v>533</v>
      </c>
      <c r="E5928" s="285">
        <v>17277690</v>
      </c>
      <c r="F5928" s="285" t="s">
        <v>994</v>
      </c>
      <c r="G5928" s="285" t="s">
        <v>732</v>
      </c>
      <c r="H5928" s="278">
        <f t="shared" si="184"/>
        <v>1</v>
      </c>
      <c r="I5928" s="251" t="s">
        <v>1975</v>
      </c>
      <c r="J5928" s="285" t="s">
        <v>4474</v>
      </c>
      <c r="K5928" s="278" t="str">
        <f t="shared" si="185"/>
        <v>GTM001People affected</v>
      </c>
      <c r="L5928" s="286">
        <v>43585</v>
      </c>
      <c r="M5928" s="286" t="s">
        <v>3249</v>
      </c>
    </row>
    <row r="5929" spans="1:13" s="269" customFormat="1" ht="15.5" hidden="1" thickTop="1" thickBot="1" x14ac:dyDescent="0.4">
      <c r="A5929" s="287" t="s">
        <v>2960</v>
      </c>
      <c r="B5929" s="288" t="str">
        <f>VLOOKUP(A5929,Lists!B:C,2,FALSE)</f>
        <v>GTM001</v>
      </c>
      <c r="C5929" s="288" t="str">
        <f>VLOOKUP(A5929,Lists!B:D,3,FALSE)</f>
        <v>GTM</v>
      </c>
      <c r="D5929" s="289" t="s">
        <v>752</v>
      </c>
      <c r="E5929" s="289">
        <v>6462137</v>
      </c>
      <c r="F5929" s="289" t="s">
        <v>1974</v>
      </c>
      <c r="G5929" s="289" t="s">
        <v>732</v>
      </c>
      <c r="H5929" s="278">
        <f t="shared" si="184"/>
        <v>1</v>
      </c>
      <c r="I5929" s="252" t="s">
        <v>1975</v>
      </c>
      <c r="J5929" s="289" t="s">
        <v>4475</v>
      </c>
      <c r="K5929" s="278" t="str">
        <f t="shared" si="185"/>
        <v>GTM001People in Need</v>
      </c>
      <c r="L5929" s="290">
        <v>43585</v>
      </c>
      <c r="M5929" s="290" t="s">
        <v>3249</v>
      </c>
    </row>
    <row r="5930" spans="1:13" s="269" customFormat="1" ht="15.5" hidden="1" thickTop="1" thickBot="1" x14ac:dyDescent="0.4">
      <c r="A5930" s="283" t="s">
        <v>2960</v>
      </c>
      <c r="B5930" s="284" t="str">
        <f>VLOOKUP(A5930,Lists!B:C,2,FALSE)</f>
        <v>GTM001</v>
      </c>
      <c r="C5930" s="284" t="str">
        <f>VLOOKUP(A5930,Lists!B:D,3,FALSE)</f>
        <v>GTM</v>
      </c>
      <c r="D5930" s="285" t="s">
        <v>5110</v>
      </c>
      <c r="E5930" s="285">
        <v>4098704</v>
      </c>
      <c r="F5930" s="285" t="s">
        <v>1974</v>
      </c>
      <c r="G5930" s="285" t="s">
        <v>732</v>
      </c>
      <c r="H5930" s="278">
        <f t="shared" si="184"/>
        <v>1</v>
      </c>
      <c r="I5930" s="251" t="s">
        <v>1975</v>
      </c>
      <c r="J5930" s="285" t="s">
        <v>3602</v>
      </c>
      <c r="K5930" s="278" t="str">
        <f t="shared" si="185"/>
        <v>GTM001Minimal humanitarian conditions - Level 1</v>
      </c>
      <c r="L5930" s="286">
        <v>43585</v>
      </c>
      <c r="M5930" s="286" t="s">
        <v>3249</v>
      </c>
    </row>
    <row r="5931" spans="1:13" s="269" customFormat="1" ht="15.5" hidden="1" thickTop="1" thickBot="1" x14ac:dyDescent="0.4">
      <c r="A5931" s="287" t="s">
        <v>2960</v>
      </c>
      <c r="B5931" s="288" t="str">
        <f>VLOOKUP(A5931,Lists!B:C,2,FALSE)</f>
        <v>GTM001</v>
      </c>
      <c r="C5931" s="288" t="str">
        <f>VLOOKUP(A5931,Lists!B:D,3,FALSE)</f>
        <v>GTM</v>
      </c>
      <c r="D5931" s="289" t="s">
        <v>5111</v>
      </c>
      <c r="E5931" s="289">
        <v>6561549</v>
      </c>
      <c r="F5931" s="289" t="s">
        <v>1974</v>
      </c>
      <c r="G5931" s="289" t="s">
        <v>732</v>
      </c>
      <c r="H5931" s="278">
        <f t="shared" si="184"/>
        <v>1</v>
      </c>
      <c r="I5931" s="252" t="s">
        <v>1975</v>
      </c>
      <c r="J5931" s="289" t="s">
        <v>3601</v>
      </c>
      <c r="K5931" s="278" t="str">
        <f t="shared" si="185"/>
        <v>GTM001Stressed humanitarian conditions - Level 2</v>
      </c>
      <c r="L5931" s="290">
        <v>43585</v>
      </c>
      <c r="M5931" s="290" t="s">
        <v>3249</v>
      </c>
    </row>
    <row r="5932" spans="1:13" s="269" customFormat="1" ht="15.5" hidden="1" thickTop="1" thickBot="1" x14ac:dyDescent="0.4">
      <c r="A5932" s="283" t="s">
        <v>2960</v>
      </c>
      <c r="B5932" s="284" t="str">
        <f>VLOOKUP(A5932,Lists!B:C,2,FALSE)</f>
        <v>GTM001</v>
      </c>
      <c r="C5932" s="284" t="str">
        <f>VLOOKUP(A5932,Lists!B:D,3,FALSE)</f>
        <v>GTM</v>
      </c>
      <c r="D5932" s="285" t="s">
        <v>5112</v>
      </c>
      <c r="E5932" s="285">
        <v>3773287</v>
      </c>
      <c r="F5932" s="285" t="s">
        <v>1974</v>
      </c>
      <c r="G5932" s="285" t="s">
        <v>732</v>
      </c>
      <c r="H5932" s="278">
        <f t="shared" si="184"/>
        <v>1</v>
      </c>
      <c r="I5932" s="251" t="s">
        <v>1975</v>
      </c>
      <c r="J5932" s="285" t="s">
        <v>4476</v>
      </c>
      <c r="K5932" s="278" t="str">
        <f t="shared" si="185"/>
        <v>GTM001Moderate humanitarian conditions - Level 3</v>
      </c>
      <c r="L5932" s="286">
        <v>43585</v>
      </c>
      <c r="M5932" s="286" t="s">
        <v>3249</v>
      </c>
    </row>
    <row r="5933" spans="1:13" s="269" customFormat="1" ht="15.5" hidden="1" thickTop="1" thickBot="1" x14ac:dyDescent="0.4">
      <c r="A5933" s="287" t="s">
        <v>2960</v>
      </c>
      <c r="B5933" s="288" t="str">
        <f>VLOOKUP(A5933,Lists!B:C,2,FALSE)</f>
        <v>GTM001</v>
      </c>
      <c r="C5933" s="288" t="str">
        <f>VLOOKUP(A5933,Lists!B:D,3,FALSE)</f>
        <v>GTM</v>
      </c>
      <c r="D5933" s="289" t="s">
        <v>5113</v>
      </c>
      <c r="E5933" s="289">
        <v>2688850</v>
      </c>
      <c r="F5933" s="289" t="s">
        <v>1974</v>
      </c>
      <c r="G5933" s="289" t="s">
        <v>732</v>
      </c>
      <c r="H5933" s="278">
        <f t="shared" si="184"/>
        <v>1</v>
      </c>
      <c r="I5933" s="252" t="s">
        <v>1975</v>
      </c>
      <c r="J5933" s="289" t="s">
        <v>4477</v>
      </c>
      <c r="K5933" s="278" t="str">
        <f t="shared" si="185"/>
        <v>GTM001Severe humanitarian conditions - Level 4</v>
      </c>
      <c r="L5933" s="290">
        <v>43585</v>
      </c>
      <c r="M5933" s="290" t="s">
        <v>3249</v>
      </c>
    </row>
    <row r="5934" spans="1:13" s="269" customFormat="1" ht="15.5" hidden="1" thickTop="1" thickBot="1" x14ac:dyDescent="0.4">
      <c r="A5934" s="283" t="s">
        <v>2960</v>
      </c>
      <c r="B5934" s="284" t="str">
        <f>VLOOKUP(A5934,Lists!B:C,2,FALSE)</f>
        <v>GTM001</v>
      </c>
      <c r="C5934" s="284" t="str">
        <f>VLOOKUP(A5934,Lists!B:D,3,FALSE)</f>
        <v>GTM</v>
      </c>
      <c r="D5934" s="285" t="s">
        <v>688</v>
      </c>
      <c r="E5934" s="285">
        <v>3</v>
      </c>
      <c r="F5934" s="285"/>
      <c r="G5934" s="285" t="s">
        <v>731</v>
      </c>
      <c r="H5934" s="278">
        <f t="shared" si="184"/>
        <v>2</v>
      </c>
      <c r="I5934" s="251"/>
      <c r="J5934" s="285" t="s">
        <v>4478</v>
      </c>
      <c r="K5934" s="278" t="str">
        <f t="shared" si="185"/>
        <v>GTM001Crisis affected groups</v>
      </c>
      <c r="L5934" s="286">
        <v>43585</v>
      </c>
      <c r="M5934" s="286" t="s">
        <v>3249</v>
      </c>
    </row>
    <row r="5935" spans="1:13" s="269" customFormat="1" ht="15.5" hidden="1" thickTop="1" thickBot="1" x14ac:dyDescent="0.4">
      <c r="A5935" s="287" t="s">
        <v>2960</v>
      </c>
      <c r="B5935" s="288" t="str">
        <f>VLOOKUP(A5935,Lists!B:C,2,FALSE)</f>
        <v>GTM001</v>
      </c>
      <c r="C5935" s="288" t="str">
        <f>VLOOKUP(A5935,Lists!B:D,3,FALSE)</f>
        <v>GTM</v>
      </c>
      <c r="D5935" s="289" t="s">
        <v>643</v>
      </c>
      <c r="E5935" s="289">
        <v>0</v>
      </c>
      <c r="F5935" s="289" t="s">
        <v>4456</v>
      </c>
      <c r="G5935" s="289" t="s">
        <v>732</v>
      </c>
      <c r="H5935" s="278">
        <f t="shared" si="184"/>
        <v>1</v>
      </c>
      <c r="I5935" s="252"/>
      <c r="J5935" s="289"/>
      <c r="K5935" s="278" t="str">
        <f t="shared" si="185"/>
        <v>GTM001Impediments to entry into country (bureaucratic and administrative)</v>
      </c>
      <c r="L5935" s="290">
        <v>43585</v>
      </c>
      <c r="M5935" s="290" t="s">
        <v>3249</v>
      </c>
    </row>
    <row r="5936" spans="1:13" s="269" customFormat="1" ht="15.5" hidden="1" thickTop="1" thickBot="1" x14ac:dyDescent="0.4">
      <c r="A5936" s="283" t="s">
        <v>2960</v>
      </c>
      <c r="B5936" s="284" t="str">
        <f>VLOOKUP(A5936,Lists!B:C,2,FALSE)</f>
        <v>GTM001</v>
      </c>
      <c r="C5936" s="284" t="str">
        <f>VLOOKUP(A5936,Lists!B:D,3,FALSE)</f>
        <v>GTM</v>
      </c>
      <c r="D5936" s="285" t="s">
        <v>644</v>
      </c>
      <c r="E5936" s="285">
        <v>1</v>
      </c>
      <c r="F5936" s="285" t="s">
        <v>4456</v>
      </c>
      <c r="G5936" s="285" t="s">
        <v>730</v>
      </c>
      <c r="H5936" s="278">
        <f t="shared" si="184"/>
        <v>3</v>
      </c>
      <c r="I5936" s="251"/>
      <c r="J5936" s="285"/>
      <c r="K5936" s="278" t="str">
        <f t="shared" si="185"/>
        <v>GTM001Restriction of movement (impediments to freedom of movement and/or administrative restrictions)</v>
      </c>
      <c r="L5936" s="286">
        <v>43585</v>
      </c>
      <c r="M5936" s="286" t="s">
        <v>3249</v>
      </c>
    </row>
    <row r="5937" spans="1:13" s="269" customFormat="1" ht="15.5" hidden="1" thickTop="1" thickBot="1" x14ac:dyDescent="0.4">
      <c r="A5937" s="287" t="s">
        <v>2960</v>
      </c>
      <c r="B5937" s="288" t="str">
        <f>VLOOKUP(A5937,Lists!B:C,2,FALSE)</f>
        <v>GTM001</v>
      </c>
      <c r="C5937" s="288" t="str">
        <f>VLOOKUP(A5937,Lists!B:D,3,FALSE)</f>
        <v>GTM</v>
      </c>
      <c r="D5937" s="289" t="s">
        <v>645</v>
      </c>
      <c r="E5937" s="289">
        <v>1</v>
      </c>
      <c r="F5937" s="289" t="s">
        <v>4456</v>
      </c>
      <c r="G5937" s="289" t="s">
        <v>730</v>
      </c>
      <c r="H5937" s="278">
        <f t="shared" si="184"/>
        <v>3</v>
      </c>
      <c r="I5937" s="252"/>
      <c r="J5937" s="289"/>
      <c r="K5937" s="278" t="str">
        <f t="shared" si="185"/>
        <v>GTM001Interference into implementation of humanitarian activities</v>
      </c>
      <c r="L5937" s="290">
        <v>43585</v>
      </c>
      <c r="M5937" s="290" t="s">
        <v>3249</v>
      </c>
    </row>
    <row r="5938" spans="1:13" s="269" customFormat="1" ht="15.5" hidden="1" thickTop="1" thickBot="1" x14ac:dyDescent="0.4">
      <c r="A5938" s="283" t="s">
        <v>2960</v>
      </c>
      <c r="B5938" s="284" t="str">
        <f>VLOOKUP(A5938,Lists!B:C,2,FALSE)</f>
        <v>GTM001</v>
      </c>
      <c r="C5938" s="284" t="str">
        <f>VLOOKUP(A5938,Lists!B:D,3,FALSE)</f>
        <v>GTM</v>
      </c>
      <c r="D5938" s="285" t="s">
        <v>646</v>
      </c>
      <c r="E5938" s="285">
        <v>0</v>
      </c>
      <c r="F5938" s="285" t="s">
        <v>4456</v>
      </c>
      <c r="G5938" s="285" t="s">
        <v>730</v>
      </c>
      <c r="H5938" s="278">
        <f t="shared" si="184"/>
        <v>3</v>
      </c>
      <c r="I5938" s="251"/>
      <c r="J5938" s="285"/>
      <c r="K5938" s="278" t="str">
        <f t="shared" si="185"/>
        <v>GTM001Violence against personnel, facilities and assets</v>
      </c>
      <c r="L5938" s="286">
        <v>43585</v>
      </c>
      <c r="M5938" s="286" t="s">
        <v>3249</v>
      </c>
    </row>
    <row r="5939" spans="1:13" s="269" customFormat="1" ht="15.5" hidden="1" thickTop="1" thickBot="1" x14ac:dyDescent="0.4">
      <c r="A5939" s="287" t="s">
        <v>2960</v>
      </c>
      <c r="B5939" s="288" t="str">
        <f>VLOOKUP(A5939,Lists!B:C,2,FALSE)</f>
        <v>GTM001</v>
      </c>
      <c r="C5939" s="288" t="str">
        <f>VLOOKUP(A5939,Lists!B:D,3,FALSE)</f>
        <v>GTM</v>
      </c>
      <c r="D5939" s="289" t="s">
        <v>647</v>
      </c>
      <c r="E5939" s="289">
        <v>1</v>
      </c>
      <c r="F5939" s="289" t="s">
        <v>4456</v>
      </c>
      <c r="G5939" s="289" t="s">
        <v>731</v>
      </c>
      <c r="H5939" s="278">
        <f t="shared" si="184"/>
        <v>2</v>
      </c>
      <c r="I5939" s="252"/>
      <c r="J5939" s="289"/>
      <c r="K5939" s="278" t="str">
        <f t="shared" si="185"/>
        <v>GTM001Denial of existence of humanitarian needs or entitlements to assistance</v>
      </c>
      <c r="L5939" s="290">
        <v>43585</v>
      </c>
      <c r="M5939" s="290" t="s">
        <v>3249</v>
      </c>
    </row>
    <row r="5940" spans="1:13" s="269" customFormat="1" ht="15.5" hidden="1" thickTop="1" thickBot="1" x14ac:dyDescent="0.4">
      <c r="A5940" s="283" t="s">
        <v>2960</v>
      </c>
      <c r="B5940" s="284" t="str">
        <f>VLOOKUP(A5940,Lists!B:C,2,FALSE)</f>
        <v>GTM001</v>
      </c>
      <c r="C5940" s="284" t="str">
        <f>VLOOKUP(A5940,Lists!B:D,3,FALSE)</f>
        <v>GTM</v>
      </c>
      <c r="D5940" s="285" t="s">
        <v>648</v>
      </c>
      <c r="E5940" s="285">
        <v>1</v>
      </c>
      <c r="F5940" s="285" t="s">
        <v>4456</v>
      </c>
      <c r="G5940" s="285" t="s">
        <v>730</v>
      </c>
      <c r="H5940" s="278">
        <f t="shared" si="184"/>
        <v>3</v>
      </c>
      <c r="I5940" s="251"/>
      <c r="J5940" s="285"/>
      <c r="K5940" s="278" t="str">
        <f t="shared" si="185"/>
        <v>GTM001Restriction and obstruction of access to services and assistance</v>
      </c>
      <c r="L5940" s="286">
        <v>43585</v>
      </c>
      <c r="M5940" s="286" t="s">
        <v>3249</v>
      </c>
    </row>
    <row r="5941" spans="1:13" s="269" customFormat="1" ht="15.5" hidden="1" thickTop="1" thickBot="1" x14ac:dyDescent="0.4">
      <c r="A5941" s="287" t="s">
        <v>2960</v>
      </c>
      <c r="B5941" s="288" t="str">
        <f>VLOOKUP(A5941,Lists!B:C,2,FALSE)</f>
        <v>GTM001</v>
      </c>
      <c r="C5941" s="288" t="str">
        <f>VLOOKUP(A5941,Lists!B:D,3,FALSE)</f>
        <v>GTM</v>
      </c>
      <c r="D5941" s="289" t="s">
        <v>649</v>
      </c>
      <c r="E5941" s="289">
        <v>2</v>
      </c>
      <c r="F5941" s="289" t="s">
        <v>4456</v>
      </c>
      <c r="G5941" s="289" t="s">
        <v>731</v>
      </c>
      <c r="H5941" s="278">
        <f t="shared" si="184"/>
        <v>2</v>
      </c>
      <c r="I5941" s="252"/>
      <c r="J5941" s="289"/>
      <c r="K5941" s="278" t="str">
        <f t="shared" si="185"/>
        <v>GTM001Ongoing insecurity/hostilities affecting humanitarian assistance</v>
      </c>
      <c r="L5941" s="290">
        <v>43585</v>
      </c>
      <c r="M5941" s="290" t="s">
        <v>3249</v>
      </c>
    </row>
    <row r="5942" spans="1:13" s="269" customFormat="1" ht="15.5" hidden="1" thickTop="1" thickBot="1" x14ac:dyDescent="0.4">
      <c r="A5942" s="283" t="s">
        <v>2960</v>
      </c>
      <c r="B5942" s="284" t="str">
        <f>VLOOKUP(A5942,Lists!B:C,2,FALSE)</f>
        <v>GTM001</v>
      </c>
      <c r="C5942" s="284" t="str">
        <f>VLOOKUP(A5942,Lists!B:D,3,FALSE)</f>
        <v>GTM</v>
      </c>
      <c r="D5942" s="285" t="s">
        <v>650</v>
      </c>
      <c r="E5942" s="285">
        <v>0</v>
      </c>
      <c r="F5942" s="285" t="s">
        <v>4456</v>
      </c>
      <c r="G5942" s="285" t="s">
        <v>731</v>
      </c>
      <c r="H5942" s="278">
        <f t="shared" si="184"/>
        <v>2</v>
      </c>
      <c r="I5942" s="251"/>
      <c r="J5942" s="285"/>
      <c r="K5942" s="278" t="str">
        <f t="shared" si="185"/>
        <v xml:space="preserve">GTM001Presence of mines and improvised explosive devices </v>
      </c>
      <c r="L5942" s="286">
        <v>43585</v>
      </c>
      <c r="M5942" s="286" t="s">
        <v>3249</v>
      </c>
    </row>
    <row r="5943" spans="1:13" s="269" customFormat="1" ht="15.5" hidden="1" thickTop="1" thickBot="1" x14ac:dyDescent="0.4">
      <c r="A5943" s="287" t="s">
        <v>2960</v>
      </c>
      <c r="B5943" s="288" t="str">
        <f>VLOOKUP(A5943,Lists!B:C,2,FALSE)</f>
        <v>GTM001</v>
      </c>
      <c r="C5943" s="288" t="str">
        <f>VLOOKUP(A5943,Lists!B:D,3,FALSE)</f>
        <v>GTM</v>
      </c>
      <c r="D5943" s="289" t="s">
        <v>651</v>
      </c>
      <c r="E5943" s="289">
        <v>1</v>
      </c>
      <c r="F5943" s="289" t="s">
        <v>4456</v>
      </c>
      <c r="G5943" s="289" t="s">
        <v>731</v>
      </c>
      <c r="H5943" s="278">
        <f t="shared" si="184"/>
        <v>2</v>
      </c>
      <c r="I5943" s="252"/>
      <c r="J5943" s="289"/>
      <c r="K5943" s="278" t="str">
        <f t="shared" si="185"/>
        <v>GTM001Physical constraints in the environment (obstacles related to terrain, climate, lack of infrastructure, etc.)</v>
      </c>
      <c r="L5943" s="290">
        <v>43585</v>
      </c>
      <c r="M5943" s="290" t="s">
        <v>3249</v>
      </c>
    </row>
    <row r="5944" spans="1:13" s="269" customFormat="1" ht="15.5" thickTop="1" thickBot="1" x14ac:dyDescent="0.4">
      <c r="A5944" s="283" t="s">
        <v>2971</v>
      </c>
      <c r="B5944" s="284" t="e">
        <f>VLOOKUP(A5944,Lists!B:C,2,FALSE)</f>
        <v>#N/A</v>
      </c>
      <c r="C5944" s="284" t="e">
        <f>VLOOKUP(A5944,Lists!B:D,3,FALSE)</f>
        <v>#N/A</v>
      </c>
      <c r="D5944" s="285" t="s">
        <v>666</v>
      </c>
      <c r="E5944" s="285">
        <v>59753</v>
      </c>
      <c r="F5944" s="285" t="s">
        <v>3860</v>
      </c>
      <c r="G5944" s="285" t="s">
        <v>732</v>
      </c>
      <c r="H5944" s="278">
        <f t="shared" si="184"/>
        <v>1</v>
      </c>
      <c r="I5944" s="251" t="s">
        <v>4480</v>
      </c>
      <c r="J5944" s="285" t="s">
        <v>4479</v>
      </c>
      <c r="K5944" s="278" t="e">
        <f t="shared" si="185"/>
        <v>#N/A</v>
      </c>
      <c r="L5944" s="286">
        <v>43585</v>
      </c>
      <c r="M5944" s="286" t="s">
        <v>3248</v>
      </c>
    </row>
    <row r="5945" spans="1:13" s="269" customFormat="1" ht="15.5" hidden="1" thickTop="1" thickBot="1" x14ac:dyDescent="0.4">
      <c r="A5945" s="287" t="s">
        <v>2971</v>
      </c>
      <c r="B5945" s="288" t="e">
        <f>VLOOKUP(A5945,Lists!B:C,2,FALSE)</f>
        <v>#N/A</v>
      </c>
      <c r="C5945" s="288" t="e">
        <f>VLOOKUP(A5945,Lists!B:D,3,FALSE)</f>
        <v>#N/A</v>
      </c>
      <c r="D5945" s="289" t="s">
        <v>5029</v>
      </c>
      <c r="E5945" s="289" t="s">
        <v>446</v>
      </c>
      <c r="F5945" s="289"/>
      <c r="G5945" s="289" t="s">
        <v>446</v>
      </c>
      <c r="H5945" s="278" t="str">
        <f t="shared" si="184"/>
        <v>x</v>
      </c>
      <c r="I5945" s="252"/>
      <c r="J5945" s="289"/>
      <c r="K5945" s="278" t="e">
        <f t="shared" si="185"/>
        <v>#N/A</v>
      </c>
      <c r="L5945" s="290">
        <v>43585</v>
      </c>
      <c r="M5945" s="290" t="s">
        <v>3249</v>
      </c>
    </row>
    <row r="5946" spans="1:13" s="269" customFormat="1" ht="15.5" hidden="1" thickTop="1" thickBot="1" x14ac:dyDescent="0.4">
      <c r="A5946" s="283" t="s">
        <v>2971</v>
      </c>
      <c r="B5946" s="284" t="e">
        <f>VLOOKUP(A5946,Lists!B:C,2,FALSE)</f>
        <v>#N/A</v>
      </c>
      <c r="C5946" s="284" t="e">
        <f>VLOOKUP(A5946,Lists!B:D,3,FALSE)</f>
        <v>#N/A</v>
      </c>
      <c r="D5946" s="285" t="s">
        <v>5115</v>
      </c>
      <c r="E5946" s="285" t="s">
        <v>446</v>
      </c>
      <c r="F5946" s="285"/>
      <c r="G5946" s="285" t="s">
        <v>446</v>
      </c>
      <c r="H5946" s="278" t="str">
        <f t="shared" si="184"/>
        <v>x</v>
      </c>
      <c r="I5946" s="251"/>
      <c r="J5946" s="285"/>
      <c r="K5946" s="278" t="e">
        <f t="shared" si="185"/>
        <v>#N/A</v>
      </c>
      <c r="L5946" s="286">
        <v>43585</v>
      </c>
      <c r="M5946" s="286" t="s">
        <v>3249</v>
      </c>
    </row>
    <row r="5947" spans="1:13" s="269" customFormat="1" ht="15.5" hidden="1" thickTop="1" thickBot="1" x14ac:dyDescent="0.4">
      <c r="A5947" s="287" t="s">
        <v>2971</v>
      </c>
      <c r="B5947" s="288" t="e">
        <f>VLOOKUP(A5947,Lists!B:C,2,FALSE)</f>
        <v>#N/A</v>
      </c>
      <c r="C5947" s="288" t="e">
        <f>VLOOKUP(A5947,Lists!B:D,3,FALSE)</f>
        <v>#N/A</v>
      </c>
      <c r="D5947" s="289" t="s">
        <v>752</v>
      </c>
      <c r="E5947" s="289">
        <v>285279</v>
      </c>
      <c r="F5947" s="289" t="s">
        <v>2511</v>
      </c>
      <c r="G5947" s="289" t="s">
        <v>731</v>
      </c>
      <c r="H5947" s="278">
        <f t="shared" si="184"/>
        <v>2</v>
      </c>
      <c r="I5947" s="252" t="s">
        <v>4484</v>
      </c>
      <c r="J5947" s="289" t="s">
        <v>4482</v>
      </c>
      <c r="K5947" s="278" t="e">
        <f t="shared" si="185"/>
        <v>#N/A</v>
      </c>
      <c r="L5947" s="290">
        <v>43585</v>
      </c>
      <c r="M5947" s="290" t="s">
        <v>3249</v>
      </c>
    </row>
    <row r="5948" spans="1:13" s="269" customFormat="1" ht="15.5" hidden="1" thickTop="1" thickBot="1" x14ac:dyDescent="0.4">
      <c r="A5948" s="283" t="s">
        <v>2971</v>
      </c>
      <c r="B5948" s="284" t="e">
        <f>VLOOKUP(A5948,Lists!B:C,2,FALSE)</f>
        <v>#N/A</v>
      </c>
      <c r="C5948" s="284" t="e">
        <f>VLOOKUP(A5948,Lists!B:D,3,FALSE)</f>
        <v>#N/A</v>
      </c>
      <c r="D5948" s="285" t="s">
        <v>5110</v>
      </c>
      <c r="E5948" s="285">
        <v>2889768</v>
      </c>
      <c r="F5948" s="285" t="s">
        <v>4485</v>
      </c>
      <c r="G5948" s="285" t="s">
        <v>731</v>
      </c>
      <c r="H5948" s="278">
        <f t="shared" si="184"/>
        <v>2</v>
      </c>
      <c r="I5948" s="251" t="s">
        <v>2507</v>
      </c>
      <c r="J5948" s="285" t="s">
        <v>4481</v>
      </c>
      <c r="K5948" s="278" t="e">
        <f t="shared" si="185"/>
        <v>#N/A</v>
      </c>
      <c r="L5948" s="286">
        <v>43585</v>
      </c>
      <c r="M5948" s="286" t="s">
        <v>3249</v>
      </c>
    </row>
    <row r="5949" spans="1:13" s="269" customFormat="1" ht="15.5" hidden="1" thickTop="1" thickBot="1" x14ac:dyDescent="0.4">
      <c r="A5949" s="287" t="s">
        <v>2971</v>
      </c>
      <c r="B5949" s="288" t="e">
        <f>VLOOKUP(A5949,Lists!B:C,2,FALSE)</f>
        <v>#N/A</v>
      </c>
      <c r="C5949" s="288" t="e">
        <f>VLOOKUP(A5949,Lists!B:D,3,FALSE)</f>
        <v>#N/A</v>
      </c>
      <c r="D5949" s="289" t="s">
        <v>5112</v>
      </c>
      <c r="E5949" s="289">
        <v>282194</v>
      </c>
      <c r="F5949" s="289" t="s">
        <v>2511</v>
      </c>
      <c r="G5949" s="289" t="s">
        <v>731</v>
      </c>
      <c r="H5949" s="278">
        <f t="shared" si="184"/>
        <v>2</v>
      </c>
      <c r="I5949" s="252" t="s">
        <v>4484</v>
      </c>
      <c r="J5949" s="289" t="s">
        <v>4483</v>
      </c>
      <c r="K5949" s="278" t="e">
        <f t="shared" si="185"/>
        <v>#N/A</v>
      </c>
      <c r="L5949" s="290">
        <v>43585</v>
      </c>
      <c r="M5949" s="290" t="s">
        <v>3249</v>
      </c>
    </row>
    <row r="5950" spans="1:13" s="269" customFormat="1" ht="15.5" hidden="1" thickTop="1" thickBot="1" x14ac:dyDescent="0.4">
      <c r="A5950" s="283" t="s">
        <v>2971</v>
      </c>
      <c r="B5950" s="284" t="e">
        <f>VLOOKUP(A5950,Lists!B:C,2,FALSE)</f>
        <v>#N/A</v>
      </c>
      <c r="C5950" s="284" t="e">
        <f>VLOOKUP(A5950,Lists!B:D,3,FALSE)</f>
        <v>#N/A</v>
      </c>
      <c r="D5950" s="285" t="s">
        <v>643</v>
      </c>
      <c r="E5950" s="285">
        <v>1</v>
      </c>
      <c r="F5950" s="285" t="s">
        <v>4456</v>
      </c>
      <c r="G5950" s="285" t="s">
        <v>731</v>
      </c>
      <c r="H5950" s="278">
        <f t="shared" si="184"/>
        <v>2</v>
      </c>
      <c r="I5950" s="251"/>
      <c r="J5950" s="285"/>
      <c r="K5950" s="278" t="e">
        <f t="shared" si="185"/>
        <v>#N/A</v>
      </c>
      <c r="L5950" s="286">
        <v>43585</v>
      </c>
      <c r="M5950" s="286" t="s">
        <v>3249</v>
      </c>
    </row>
    <row r="5951" spans="1:13" s="269" customFormat="1" ht="15.5" hidden="1" thickTop="1" thickBot="1" x14ac:dyDescent="0.4">
      <c r="A5951" s="287" t="s">
        <v>2971</v>
      </c>
      <c r="B5951" s="288" t="e">
        <f>VLOOKUP(A5951,Lists!B:C,2,FALSE)</f>
        <v>#N/A</v>
      </c>
      <c r="C5951" s="288" t="e">
        <f>VLOOKUP(A5951,Lists!B:D,3,FALSE)</f>
        <v>#N/A</v>
      </c>
      <c r="D5951" s="289" t="s">
        <v>644</v>
      </c>
      <c r="E5951" s="289">
        <v>0</v>
      </c>
      <c r="F5951" s="289" t="s">
        <v>4456</v>
      </c>
      <c r="G5951" s="289" t="s">
        <v>731</v>
      </c>
      <c r="H5951" s="278">
        <f t="shared" si="184"/>
        <v>2</v>
      </c>
      <c r="I5951" s="252"/>
      <c r="J5951" s="289"/>
      <c r="K5951" s="278" t="e">
        <f t="shared" si="185"/>
        <v>#N/A</v>
      </c>
      <c r="L5951" s="290">
        <v>43585</v>
      </c>
      <c r="M5951" s="290" t="s">
        <v>3249</v>
      </c>
    </row>
    <row r="5952" spans="1:13" s="269" customFormat="1" ht="15.5" hidden="1" thickTop="1" thickBot="1" x14ac:dyDescent="0.4">
      <c r="A5952" s="283" t="s">
        <v>2971</v>
      </c>
      <c r="B5952" s="284" t="e">
        <f>VLOOKUP(A5952,Lists!B:C,2,FALSE)</f>
        <v>#N/A</v>
      </c>
      <c r="C5952" s="284" t="e">
        <f>VLOOKUP(A5952,Lists!B:D,3,FALSE)</f>
        <v>#N/A</v>
      </c>
      <c r="D5952" s="285" t="s">
        <v>645</v>
      </c>
      <c r="E5952" s="285">
        <v>0</v>
      </c>
      <c r="F5952" s="285" t="s">
        <v>4456</v>
      </c>
      <c r="G5952" s="285" t="s">
        <v>731</v>
      </c>
      <c r="H5952" s="278">
        <f t="shared" si="184"/>
        <v>2</v>
      </c>
      <c r="I5952" s="251"/>
      <c r="J5952" s="285"/>
      <c r="K5952" s="278" t="e">
        <f t="shared" si="185"/>
        <v>#N/A</v>
      </c>
      <c r="L5952" s="286">
        <v>43585</v>
      </c>
      <c r="M5952" s="286" t="s">
        <v>3249</v>
      </c>
    </row>
    <row r="5953" spans="1:13" s="269" customFormat="1" ht="15.5" hidden="1" thickTop="1" thickBot="1" x14ac:dyDescent="0.4">
      <c r="A5953" s="287" t="s">
        <v>2971</v>
      </c>
      <c r="B5953" s="288" t="e">
        <f>VLOOKUP(A5953,Lists!B:C,2,FALSE)</f>
        <v>#N/A</v>
      </c>
      <c r="C5953" s="288" t="e">
        <f>VLOOKUP(A5953,Lists!B:D,3,FALSE)</f>
        <v>#N/A</v>
      </c>
      <c r="D5953" s="289" t="s">
        <v>646</v>
      </c>
      <c r="E5953" s="289">
        <v>0</v>
      </c>
      <c r="F5953" s="289" t="s">
        <v>4456</v>
      </c>
      <c r="G5953" s="289" t="s">
        <v>731</v>
      </c>
      <c r="H5953" s="278">
        <f t="shared" si="184"/>
        <v>2</v>
      </c>
      <c r="I5953" s="252"/>
      <c r="J5953" s="289"/>
      <c r="K5953" s="278" t="e">
        <f t="shared" si="185"/>
        <v>#N/A</v>
      </c>
      <c r="L5953" s="290">
        <v>43585</v>
      </c>
      <c r="M5953" s="290" t="s">
        <v>3248</v>
      </c>
    </row>
    <row r="5954" spans="1:13" s="269" customFormat="1" ht="15.5" hidden="1" thickTop="1" thickBot="1" x14ac:dyDescent="0.4">
      <c r="A5954" s="283" t="s">
        <v>2971</v>
      </c>
      <c r="B5954" s="284" t="e">
        <f>VLOOKUP(A5954,Lists!B:C,2,FALSE)</f>
        <v>#N/A</v>
      </c>
      <c r="C5954" s="284" t="e">
        <f>VLOOKUP(A5954,Lists!B:D,3,FALSE)</f>
        <v>#N/A</v>
      </c>
      <c r="D5954" s="285" t="s">
        <v>647</v>
      </c>
      <c r="E5954" s="285">
        <v>1</v>
      </c>
      <c r="F5954" s="285" t="s">
        <v>4456</v>
      </c>
      <c r="G5954" s="285" t="s">
        <v>731</v>
      </c>
      <c r="H5954" s="278">
        <f t="shared" ref="H5954:H6017" si="186">IF(G5954="x","x",IF(G5954="Low",3,IF(G5954="Medium",2,IF(G5954="High",1,FALSE))))</f>
        <v>2</v>
      </c>
      <c r="I5954" s="251"/>
      <c r="J5954" s="285"/>
      <c r="K5954" s="278" t="e">
        <f t="shared" ref="K5954:K6017" si="187">B5954&amp;""&amp;D5954</f>
        <v>#N/A</v>
      </c>
      <c r="L5954" s="286">
        <v>43585</v>
      </c>
      <c r="M5954" s="286" t="s">
        <v>3249</v>
      </c>
    </row>
    <row r="5955" spans="1:13" s="269" customFormat="1" ht="15.5" hidden="1" thickTop="1" thickBot="1" x14ac:dyDescent="0.4">
      <c r="A5955" s="287" t="s">
        <v>2971</v>
      </c>
      <c r="B5955" s="288" t="e">
        <f>VLOOKUP(A5955,Lists!B:C,2,FALSE)</f>
        <v>#N/A</v>
      </c>
      <c r="C5955" s="288" t="e">
        <f>VLOOKUP(A5955,Lists!B:D,3,FALSE)</f>
        <v>#N/A</v>
      </c>
      <c r="D5955" s="289" t="s">
        <v>648</v>
      </c>
      <c r="E5955" s="289">
        <v>0</v>
      </c>
      <c r="F5955" s="289" t="s">
        <v>4456</v>
      </c>
      <c r="G5955" s="289" t="s">
        <v>731</v>
      </c>
      <c r="H5955" s="278">
        <f t="shared" si="186"/>
        <v>2</v>
      </c>
      <c r="I5955" s="252"/>
      <c r="J5955" s="289"/>
      <c r="K5955" s="278" t="e">
        <f t="shared" si="187"/>
        <v>#N/A</v>
      </c>
      <c r="L5955" s="290">
        <v>43585</v>
      </c>
      <c r="M5955" s="290" t="s">
        <v>3249</v>
      </c>
    </row>
    <row r="5956" spans="1:13" s="269" customFormat="1" ht="15.5" hidden="1" thickTop="1" thickBot="1" x14ac:dyDescent="0.4">
      <c r="A5956" s="283" t="s">
        <v>2971</v>
      </c>
      <c r="B5956" s="284" t="e">
        <f>VLOOKUP(A5956,Lists!B:C,2,FALSE)</f>
        <v>#N/A</v>
      </c>
      <c r="C5956" s="284" t="e">
        <f>VLOOKUP(A5956,Lists!B:D,3,FALSE)</f>
        <v>#N/A</v>
      </c>
      <c r="D5956" s="285" t="s">
        <v>649</v>
      </c>
      <c r="E5956" s="285">
        <v>0</v>
      </c>
      <c r="F5956" s="285" t="s">
        <v>4456</v>
      </c>
      <c r="G5956" s="285" t="s">
        <v>731</v>
      </c>
      <c r="H5956" s="278">
        <f t="shared" si="186"/>
        <v>2</v>
      </c>
      <c r="I5956" s="251"/>
      <c r="J5956" s="285"/>
      <c r="K5956" s="278" t="e">
        <f t="shared" si="187"/>
        <v>#N/A</v>
      </c>
      <c r="L5956" s="286">
        <v>43585</v>
      </c>
      <c r="M5956" s="286" t="s">
        <v>3249</v>
      </c>
    </row>
    <row r="5957" spans="1:13" s="269" customFormat="1" ht="15.5" hidden="1" thickTop="1" thickBot="1" x14ac:dyDescent="0.4">
      <c r="A5957" s="287" t="s">
        <v>2971</v>
      </c>
      <c r="B5957" s="288" t="e">
        <f>VLOOKUP(A5957,Lists!B:C,2,FALSE)</f>
        <v>#N/A</v>
      </c>
      <c r="C5957" s="288" t="e">
        <f>VLOOKUP(A5957,Lists!B:D,3,FALSE)</f>
        <v>#N/A</v>
      </c>
      <c r="D5957" s="289" t="s">
        <v>650</v>
      </c>
      <c r="E5957" s="289">
        <v>0</v>
      </c>
      <c r="F5957" s="289" t="s">
        <v>4456</v>
      </c>
      <c r="G5957" s="289" t="s">
        <v>731</v>
      </c>
      <c r="H5957" s="278">
        <f t="shared" si="186"/>
        <v>2</v>
      </c>
      <c r="I5957" s="252"/>
      <c r="J5957" s="289"/>
      <c r="K5957" s="278" t="e">
        <f t="shared" si="187"/>
        <v>#N/A</v>
      </c>
      <c r="L5957" s="290">
        <v>43585</v>
      </c>
      <c r="M5957" s="290" t="s">
        <v>3249</v>
      </c>
    </row>
    <row r="5958" spans="1:13" s="269" customFormat="1" ht="15.5" hidden="1" thickTop="1" thickBot="1" x14ac:dyDescent="0.4">
      <c r="A5958" s="283" t="s">
        <v>2971</v>
      </c>
      <c r="B5958" s="284" t="e">
        <f>VLOOKUP(A5958,Lists!B:C,2,FALSE)</f>
        <v>#N/A</v>
      </c>
      <c r="C5958" s="284" t="e">
        <f>VLOOKUP(A5958,Lists!B:D,3,FALSE)</f>
        <v>#N/A</v>
      </c>
      <c r="D5958" s="285" t="s">
        <v>651</v>
      </c>
      <c r="E5958" s="285">
        <v>0</v>
      </c>
      <c r="F5958" s="285" t="s">
        <v>4456</v>
      </c>
      <c r="G5958" s="285" t="s">
        <v>731</v>
      </c>
      <c r="H5958" s="278">
        <f t="shared" si="186"/>
        <v>2</v>
      </c>
      <c r="I5958" s="251"/>
      <c r="J5958" s="285"/>
      <c r="K5958" s="278" t="e">
        <f t="shared" si="187"/>
        <v>#N/A</v>
      </c>
      <c r="L5958" s="286">
        <v>43585</v>
      </c>
      <c r="M5958" s="286" t="s">
        <v>3249</v>
      </c>
    </row>
    <row r="5959" spans="1:13" s="269" customFormat="1" ht="15.5" hidden="1" thickTop="1" thickBot="1" x14ac:dyDescent="0.4">
      <c r="A5959" s="287" t="s">
        <v>1250</v>
      </c>
      <c r="B5959" s="288" t="str">
        <f>VLOOKUP(A5959,Lists!B:C,2,FALSE)</f>
        <v>MRT003</v>
      </c>
      <c r="C5959" s="288" t="str">
        <f>VLOOKUP(A5959,Lists!B:D,3,FALSE)</f>
        <v>MRT</v>
      </c>
      <c r="D5959" s="289" t="s">
        <v>752</v>
      </c>
      <c r="E5959" s="289">
        <v>226931</v>
      </c>
      <c r="F5959" s="289" t="s">
        <v>2522</v>
      </c>
      <c r="G5959" s="289" t="s">
        <v>731</v>
      </c>
      <c r="H5959" s="278">
        <f t="shared" si="186"/>
        <v>2</v>
      </c>
      <c r="I5959" s="252" t="s">
        <v>903</v>
      </c>
      <c r="J5959" s="289" t="s">
        <v>4486</v>
      </c>
      <c r="K5959" s="278" t="str">
        <f t="shared" si="187"/>
        <v>MRT003People in Need</v>
      </c>
      <c r="L5959" s="290">
        <v>43585</v>
      </c>
      <c r="M5959" s="290" t="s">
        <v>3249</v>
      </c>
    </row>
    <row r="5960" spans="1:13" s="269" customFormat="1" ht="15.5" hidden="1" thickTop="1" thickBot="1" x14ac:dyDescent="0.4">
      <c r="A5960" s="283" t="s">
        <v>1250</v>
      </c>
      <c r="B5960" s="284" t="str">
        <f>VLOOKUP(A5960,Lists!B:C,2,FALSE)</f>
        <v>MRT003</v>
      </c>
      <c r="C5960" s="284" t="str">
        <f>VLOOKUP(A5960,Lists!B:D,3,FALSE)</f>
        <v>MRT</v>
      </c>
      <c r="D5960" s="285" t="s">
        <v>5110</v>
      </c>
      <c r="E5960" s="285">
        <v>2896488</v>
      </c>
      <c r="F5960" s="285" t="s">
        <v>4485</v>
      </c>
      <c r="G5960" s="285" t="s">
        <v>731</v>
      </c>
      <c r="H5960" s="278">
        <f t="shared" si="186"/>
        <v>2</v>
      </c>
      <c r="I5960" s="251" t="s">
        <v>2507</v>
      </c>
      <c r="J5960" s="285" t="s">
        <v>4487</v>
      </c>
      <c r="K5960" s="278" t="str">
        <f t="shared" si="187"/>
        <v>MRT003Minimal humanitarian conditions - Level 1</v>
      </c>
      <c r="L5960" s="286">
        <v>43585</v>
      </c>
      <c r="M5960" s="286" t="s">
        <v>3249</v>
      </c>
    </row>
    <row r="5961" spans="1:13" s="269" customFormat="1" ht="15.5" hidden="1" thickTop="1" thickBot="1" x14ac:dyDescent="0.4">
      <c r="A5961" s="287" t="s">
        <v>1250</v>
      </c>
      <c r="B5961" s="288" t="str">
        <f>VLOOKUP(A5961,Lists!B:C,2,FALSE)</f>
        <v>MRT003</v>
      </c>
      <c r="C5961" s="288" t="str">
        <f>VLOOKUP(A5961,Lists!B:D,3,FALSE)</f>
        <v>MRT</v>
      </c>
      <c r="D5961" s="289" t="s">
        <v>643</v>
      </c>
      <c r="E5961" s="289">
        <v>1</v>
      </c>
      <c r="F5961" s="289" t="s">
        <v>4456</v>
      </c>
      <c r="G5961" s="289" t="s">
        <v>731</v>
      </c>
      <c r="H5961" s="278">
        <f t="shared" si="186"/>
        <v>2</v>
      </c>
      <c r="I5961" s="252"/>
      <c r="J5961" s="289"/>
      <c r="K5961" s="278" t="str">
        <f t="shared" si="187"/>
        <v>MRT003Impediments to entry into country (bureaucratic and administrative)</v>
      </c>
      <c r="L5961" s="290">
        <v>43585</v>
      </c>
      <c r="M5961" s="290" t="s">
        <v>3249</v>
      </c>
    </row>
    <row r="5962" spans="1:13" s="269" customFormat="1" ht="15.5" hidden="1" thickTop="1" thickBot="1" x14ac:dyDescent="0.4">
      <c r="A5962" s="283" t="s">
        <v>1250</v>
      </c>
      <c r="B5962" s="284" t="str">
        <f>VLOOKUP(A5962,Lists!B:C,2,FALSE)</f>
        <v>MRT003</v>
      </c>
      <c r="C5962" s="284" t="str">
        <f>VLOOKUP(A5962,Lists!B:D,3,FALSE)</f>
        <v>MRT</v>
      </c>
      <c r="D5962" s="285" t="s">
        <v>644</v>
      </c>
      <c r="E5962" s="285">
        <v>0</v>
      </c>
      <c r="F5962" s="285" t="s">
        <v>4456</v>
      </c>
      <c r="G5962" s="285" t="s">
        <v>731</v>
      </c>
      <c r="H5962" s="278">
        <f t="shared" si="186"/>
        <v>2</v>
      </c>
      <c r="I5962" s="251"/>
      <c r="J5962" s="285"/>
      <c r="K5962" s="278" t="str">
        <f t="shared" si="187"/>
        <v>MRT003Restriction of movement (impediments to freedom of movement and/or administrative restrictions)</v>
      </c>
      <c r="L5962" s="286">
        <v>43585</v>
      </c>
      <c r="M5962" s="286" t="s">
        <v>3249</v>
      </c>
    </row>
    <row r="5963" spans="1:13" s="269" customFormat="1" ht="15.5" hidden="1" thickTop="1" thickBot="1" x14ac:dyDescent="0.4">
      <c r="A5963" s="287" t="s">
        <v>1250</v>
      </c>
      <c r="B5963" s="288" t="str">
        <f>VLOOKUP(A5963,Lists!B:C,2,FALSE)</f>
        <v>MRT003</v>
      </c>
      <c r="C5963" s="288" t="str">
        <f>VLOOKUP(A5963,Lists!B:D,3,FALSE)</f>
        <v>MRT</v>
      </c>
      <c r="D5963" s="289" t="s">
        <v>645</v>
      </c>
      <c r="E5963" s="289">
        <v>0</v>
      </c>
      <c r="F5963" s="289" t="s">
        <v>4456</v>
      </c>
      <c r="G5963" s="289" t="s">
        <v>731</v>
      </c>
      <c r="H5963" s="278">
        <f t="shared" si="186"/>
        <v>2</v>
      </c>
      <c r="I5963" s="252"/>
      <c r="J5963" s="289"/>
      <c r="K5963" s="278" t="str">
        <f t="shared" si="187"/>
        <v>MRT003Interference into implementation of humanitarian activities</v>
      </c>
      <c r="L5963" s="290">
        <v>43585</v>
      </c>
      <c r="M5963" s="290" t="s">
        <v>3249</v>
      </c>
    </row>
    <row r="5964" spans="1:13" s="269" customFormat="1" ht="15.5" hidden="1" thickTop="1" thickBot="1" x14ac:dyDescent="0.4">
      <c r="A5964" s="283" t="s">
        <v>1250</v>
      </c>
      <c r="B5964" s="284" t="str">
        <f>VLOOKUP(A5964,Lists!B:C,2,FALSE)</f>
        <v>MRT003</v>
      </c>
      <c r="C5964" s="284" t="str">
        <f>VLOOKUP(A5964,Lists!B:D,3,FALSE)</f>
        <v>MRT</v>
      </c>
      <c r="D5964" s="285" t="s">
        <v>646</v>
      </c>
      <c r="E5964" s="285">
        <v>0</v>
      </c>
      <c r="F5964" s="285" t="s">
        <v>4456</v>
      </c>
      <c r="G5964" s="285" t="s">
        <v>731</v>
      </c>
      <c r="H5964" s="278">
        <f t="shared" si="186"/>
        <v>2</v>
      </c>
      <c r="I5964" s="251"/>
      <c r="J5964" s="285"/>
      <c r="K5964" s="278" t="str">
        <f t="shared" si="187"/>
        <v>MRT003Violence against personnel, facilities and assets</v>
      </c>
      <c r="L5964" s="286">
        <v>43585</v>
      </c>
      <c r="M5964" s="286" t="s">
        <v>3249</v>
      </c>
    </row>
    <row r="5965" spans="1:13" s="269" customFormat="1" ht="15.5" hidden="1" thickTop="1" thickBot="1" x14ac:dyDescent="0.4">
      <c r="A5965" s="287" t="s">
        <v>1250</v>
      </c>
      <c r="B5965" s="288" t="str">
        <f>VLOOKUP(A5965,Lists!B:C,2,FALSE)</f>
        <v>MRT003</v>
      </c>
      <c r="C5965" s="288" t="str">
        <f>VLOOKUP(A5965,Lists!B:D,3,FALSE)</f>
        <v>MRT</v>
      </c>
      <c r="D5965" s="289" t="s">
        <v>647</v>
      </c>
      <c r="E5965" s="289">
        <v>1</v>
      </c>
      <c r="F5965" s="289" t="s">
        <v>4456</v>
      </c>
      <c r="G5965" s="289" t="s">
        <v>731</v>
      </c>
      <c r="H5965" s="278">
        <f t="shared" si="186"/>
        <v>2</v>
      </c>
      <c r="I5965" s="252"/>
      <c r="J5965" s="289"/>
      <c r="K5965" s="278" t="str">
        <f t="shared" si="187"/>
        <v>MRT003Denial of existence of humanitarian needs or entitlements to assistance</v>
      </c>
      <c r="L5965" s="290">
        <v>43585</v>
      </c>
      <c r="M5965" s="290" t="s">
        <v>3249</v>
      </c>
    </row>
    <row r="5966" spans="1:13" s="269" customFormat="1" ht="15.5" hidden="1" thickTop="1" thickBot="1" x14ac:dyDescent="0.4">
      <c r="A5966" s="283" t="s">
        <v>1250</v>
      </c>
      <c r="B5966" s="284" t="str">
        <f>VLOOKUP(A5966,Lists!B:C,2,FALSE)</f>
        <v>MRT003</v>
      </c>
      <c r="C5966" s="284" t="str">
        <f>VLOOKUP(A5966,Lists!B:D,3,FALSE)</f>
        <v>MRT</v>
      </c>
      <c r="D5966" s="285" t="s">
        <v>648</v>
      </c>
      <c r="E5966" s="285">
        <v>0</v>
      </c>
      <c r="F5966" s="285" t="s">
        <v>4456</v>
      </c>
      <c r="G5966" s="285" t="s">
        <v>731</v>
      </c>
      <c r="H5966" s="278">
        <f t="shared" si="186"/>
        <v>2</v>
      </c>
      <c r="I5966" s="251"/>
      <c r="J5966" s="285"/>
      <c r="K5966" s="278" t="str">
        <f t="shared" si="187"/>
        <v>MRT003Restriction and obstruction of access to services and assistance</v>
      </c>
      <c r="L5966" s="286">
        <v>43585</v>
      </c>
      <c r="M5966" s="286" t="s">
        <v>3249</v>
      </c>
    </row>
    <row r="5967" spans="1:13" s="269" customFormat="1" ht="15.5" hidden="1" thickTop="1" thickBot="1" x14ac:dyDescent="0.4">
      <c r="A5967" s="287" t="s">
        <v>1250</v>
      </c>
      <c r="B5967" s="288" t="str">
        <f>VLOOKUP(A5967,Lists!B:C,2,FALSE)</f>
        <v>MRT003</v>
      </c>
      <c r="C5967" s="288" t="str">
        <f>VLOOKUP(A5967,Lists!B:D,3,FALSE)</f>
        <v>MRT</v>
      </c>
      <c r="D5967" s="289" t="s">
        <v>649</v>
      </c>
      <c r="E5967" s="289">
        <v>0</v>
      </c>
      <c r="F5967" s="289" t="s">
        <v>4456</v>
      </c>
      <c r="G5967" s="289" t="s">
        <v>731</v>
      </c>
      <c r="H5967" s="278">
        <f t="shared" si="186"/>
        <v>2</v>
      </c>
      <c r="I5967" s="252"/>
      <c r="J5967" s="289"/>
      <c r="K5967" s="278" t="str">
        <f t="shared" si="187"/>
        <v>MRT003Ongoing insecurity/hostilities affecting humanitarian assistance</v>
      </c>
      <c r="L5967" s="290">
        <v>43585</v>
      </c>
      <c r="M5967" s="290" t="s">
        <v>3249</v>
      </c>
    </row>
    <row r="5968" spans="1:13" s="269" customFormat="1" ht="15.5" hidden="1" thickTop="1" thickBot="1" x14ac:dyDescent="0.4">
      <c r="A5968" s="283" t="s">
        <v>1250</v>
      </c>
      <c r="B5968" s="284" t="str">
        <f>VLOOKUP(A5968,Lists!B:C,2,FALSE)</f>
        <v>MRT003</v>
      </c>
      <c r="C5968" s="284" t="str">
        <f>VLOOKUP(A5968,Lists!B:D,3,FALSE)</f>
        <v>MRT</v>
      </c>
      <c r="D5968" s="285" t="s">
        <v>650</v>
      </c>
      <c r="E5968" s="285">
        <v>0</v>
      </c>
      <c r="F5968" s="285" t="s">
        <v>4456</v>
      </c>
      <c r="G5968" s="285" t="s">
        <v>731</v>
      </c>
      <c r="H5968" s="278">
        <f t="shared" si="186"/>
        <v>2</v>
      </c>
      <c r="I5968" s="251"/>
      <c r="J5968" s="285"/>
      <c r="K5968" s="278" t="str">
        <f t="shared" si="187"/>
        <v xml:space="preserve">MRT003Presence of mines and improvised explosive devices </v>
      </c>
      <c r="L5968" s="286">
        <v>43585</v>
      </c>
      <c r="M5968" s="286" t="s">
        <v>3249</v>
      </c>
    </row>
    <row r="5969" spans="1:13" s="269" customFormat="1" ht="15.5" hidden="1" thickTop="1" thickBot="1" x14ac:dyDescent="0.4">
      <c r="A5969" s="287" t="s">
        <v>1250</v>
      </c>
      <c r="B5969" s="288" t="str">
        <f>VLOOKUP(A5969,Lists!B:C,2,FALSE)</f>
        <v>MRT003</v>
      </c>
      <c r="C5969" s="288" t="str">
        <f>VLOOKUP(A5969,Lists!B:D,3,FALSE)</f>
        <v>MRT</v>
      </c>
      <c r="D5969" s="289" t="s">
        <v>651</v>
      </c>
      <c r="E5969" s="289">
        <v>0</v>
      </c>
      <c r="F5969" s="289" t="s">
        <v>4456</v>
      </c>
      <c r="G5969" s="289" t="s">
        <v>731</v>
      </c>
      <c r="H5969" s="278">
        <f t="shared" si="186"/>
        <v>2</v>
      </c>
      <c r="I5969" s="252"/>
      <c r="J5969" s="289"/>
      <c r="K5969" s="278" t="str">
        <f t="shared" si="187"/>
        <v>MRT003Physical constraints in the environment (obstacles related to terrain, climate, lack of infrastructure, etc.)</v>
      </c>
      <c r="L5969" s="290">
        <v>43585</v>
      </c>
      <c r="M5969" s="290" t="s">
        <v>3249</v>
      </c>
    </row>
    <row r="5970" spans="1:13" s="269" customFormat="1" ht="15.5" hidden="1" thickTop="1" thickBot="1" x14ac:dyDescent="0.4">
      <c r="A5970" s="283" t="s">
        <v>2802</v>
      </c>
      <c r="B5970" s="284" t="str">
        <f>VLOOKUP(A5970,Lists!B:C,2,FALSE)</f>
        <v>MRT002</v>
      </c>
      <c r="C5970" s="284" t="str">
        <f>VLOOKUP(A5970,Lists!B:D,3,FALSE)</f>
        <v>MRT</v>
      </c>
      <c r="D5970" s="285" t="s">
        <v>533</v>
      </c>
      <c r="E5970" s="285">
        <v>58000</v>
      </c>
      <c r="F5970" s="285" t="s">
        <v>3860</v>
      </c>
      <c r="G5970" s="285" t="s">
        <v>732</v>
      </c>
      <c r="H5970" s="278">
        <f t="shared" si="186"/>
        <v>1</v>
      </c>
      <c r="I5970" s="251" t="s">
        <v>4076</v>
      </c>
      <c r="J5970" s="285" t="s">
        <v>4777</v>
      </c>
      <c r="K5970" s="278" t="str">
        <f t="shared" si="187"/>
        <v>MRT002People affected</v>
      </c>
      <c r="L5970" s="286">
        <v>43585</v>
      </c>
      <c r="M5970" s="286" t="s">
        <v>3248</v>
      </c>
    </row>
    <row r="5971" spans="1:13" s="269" customFormat="1" ht="15.5" thickTop="1" thickBot="1" x14ac:dyDescent="0.4">
      <c r="A5971" s="287" t="s">
        <v>2802</v>
      </c>
      <c r="B5971" s="288" t="str">
        <f>VLOOKUP(A5971,Lists!B:C,2,FALSE)</f>
        <v>MRT002</v>
      </c>
      <c r="C5971" s="288" t="str">
        <f>VLOOKUP(A5971,Lists!B:D,3,FALSE)</f>
        <v>MRT</v>
      </c>
      <c r="D5971" s="289" t="s">
        <v>666</v>
      </c>
      <c r="E5971" s="289">
        <v>58000</v>
      </c>
      <c r="F5971" s="289" t="s">
        <v>3860</v>
      </c>
      <c r="G5971" s="289" t="s">
        <v>732</v>
      </c>
      <c r="H5971" s="278">
        <f t="shared" si="186"/>
        <v>1</v>
      </c>
      <c r="I5971" s="252" t="s">
        <v>4076</v>
      </c>
      <c r="J5971" s="289" t="s">
        <v>4777</v>
      </c>
      <c r="K5971" s="278" t="str">
        <f t="shared" si="187"/>
        <v>MRT002People displaced</v>
      </c>
      <c r="L5971" s="290">
        <v>43585</v>
      </c>
      <c r="M5971" s="290" t="s">
        <v>3248</v>
      </c>
    </row>
    <row r="5972" spans="1:13" s="269" customFormat="1" ht="15.5" hidden="1" thickTop="1" thickBot="1" x14ac:dyDescent="0.4">
      <c r="A5972" s="283" t="s">
        <v>2802</v>
      </c>
      <c r="B5972" s="284" t="str">
        <f>VLOOKUP(A5972,Lists!B:C,2,FALSE)</f>
        <v>MRT002</v>
      </c>
      <c r="C5972" s="284" t="str">
        <f>VLOOKUP(A5972,Lists!B:D,3,FALSE)</f>
        <v>MRT</v>
      </c>
      <c r="D5972" s="285" t="s">
        <v>5115</v>
      </c>
      <c r="E5972" s="285" t="s">
        <v>446</v>
      </c>
      <c r="F5972" s="285"/>
      <c r="G5972" s="285" t="s">
        <v>446</v>
      </c>
      <c r="H5972" s="278" t="str">
        <f t="shared" si="186"/>
        <v>x</v>
      </c>
      <c r="I5972" s="251"/>
      <c r="J5972" s="285"/>
      <c r="K5972" s="278" t="str">
        <f t="shared" si="187"/>
        <v>MRT002Fatalities in all crises</v>
      </c>
      <c r="L5972" s="286">
        <v>43585</v>
      </c>
      <c r="M5972" s="286" t="s">
        <v>3249</v>
      </c>
    </row>
    <row r="5973" spans="1:13" s="269" customFormat="1" ht="15.5" hidden="1" thickTop="1" thickBot="1" x14ac:dyDescent="0.4">
      <c r="A5973" s="287" t="s">
        <v>2802</v>
      </c>
      <c r="B5973" s="288" t="str">
        <f>VLOOKUP(A5973,Lists!B:C,2,FALSE)</f>
        <v>MRT002</v>
      </c>
      <c r="C5973" s="288" t="str">
        <f>VLOOKUP(A5973,Lists!B:D,3,FALSE)</f>
        <v>MRT</v>
      </c>
      <c r="D5973" s="289" t="s">
        <v>752</v>
      </c>
      <c r="E5973" s="289">
        <v>58000</v>
      </c>
      <c r="F5973" s="289" t="s">
        <v>3860</v>
      </c>
      <c r="G5973" s="289" t="s">
        <v>732</v>
      </c>
      <c r="H5973" s="278">
        <f t="shared" si="186"/>
        <v>1</v>
      </c>
      <c r="I5973" s="252" t="s">
        <v>4076</v>
      </c>
      <c r="J5973" s="289" t="s">
        <v>4777</v>
      </c>
      <c r="K5973" s="278" t="str">
        <f t="shared" si="187"/>
        <v>MRT002People in Need</v>
      </c>
      <c r="L5973" s="290">
        <v>43585</v>
      </c>
      <c r="M5973" s="290" t="s">
        <v>3249</v>
      </c>
    </row>
    <row r="5974" spans="1:13" s="269" customFormat="1" ht="15.5" hidden="1" thickTop="1" thickBot="1" x14ac:dyDescent="0.4">
      <c r="A5974" s="283" t="s">
        <v>2802</v>
      </c>
      <c r="B5974" s="284" t="str">
        <f>VLOOKUP(A5974,Lists!B:C,2,FALSE)</f>
        <v>MRT002</v>
      </c>
      <c r="C5974" s="284" t="str">
        <f>VLOOKUP(A5974,Lists!B:D,3,FALSE)</f>
        <v>MRT</v>
      </c>
      <c r="D5974" s="285" t="s">
        <v>5112</v>
      </c>
      <c r="E5974" s="285">
        <v>58000</v>
      </c>
      <c r="F5974" s="285" t="s">
        <v>3860</v>
      </c>
      <c r="G5974" s="285" t="s">
        <v>732</v>
      </c>
      <c r="H5974" s="278">
        <f t="shared" si="186"/>
        <v>1</v>
      </c>
      <c r="I5974" s="251" t="s">
        <v>4076</v>
      </c>
      <c r="J5974" s="285" t="s">
        <v>4777</v>
      </c>
      <c r="K5974" s="278" t="str">
        <f t="shared" si="187"/>
        <v>MRT002Moderate humanitarian conditions - Level 3</v>
      </c>
      <c r="L5974" s="286">
        <v>43585</v>
      </c>
      <c r="M5974" s="286" t="s">
        <v>3249</v>
      </c>
    </row>
    <row r="5975" spans="1:13" s="269" customFormat="1" ht="15.5" hidden="1" thickTop="1" thickBot="1" x14ac:dyDescent="0.4">
      <c r="A5975" s="287" t="s">
        <v>2802</v>
      </c>
      <c r="B5975" s="288" t="str">
        <f>VLOOKUP(A5975,Lists!B:C,2,FALSE)</f>
        <v>MRT002</v>
      </c>
      <c r="C5975" s="288" t="str">
        <f>VLOOKUP(A5975,Lists!B:D,3,FALSE)</f>
        <v>MRT</v>
      </c>
      <c r="D5975" s="289" t="s">
        <v>643</v>
      </c>
      <c r="E5975" s="289">
        <v>1</v>
      </c>
      <c r="F5975" s="289" t="s">
        <v>4456</v>
      </c>
      <c r="G5975" s="289" t="s">
        <v>731</v>
      </c>
      <c r="H5975" s="278">
        <f t="shared" si="186"/>
        <v>2</v>
      </c>
      <c r="I5975" s="252"/>
      <c r="J5975" s="289"/>
      <c r="K5975" s="278" t="str">
        <f t="shared" si="187"/>
        <v>MRT002Impediments to entry into country (bureaucratic and administrative)</v>
      </c>
      <c r="L5975" s="290">
        <v>43585</v>
      </c>
      <c r="M5975" s="290" t="s">
        <v>3249</v>
      </c>
    </row>
    <row r="5976" spans="1:13" s="269" customFormat="1" ht="15.5" hidden="1" thickTop="1" thickBot="1" x14ac:dyDescent="0.4">
      <c r="A5976" s="283" t="s">
        <v>2802</v>
      </c>
      <c r="B5976" s="284" t="str">
        <f>VLOOKUP(A5976,Lists!B:C,2,FALSE)</f>
        <v>MRT002</v>
      </c>
      <c r="C5976" s="284" t="str">
        <f>VLOOKUP(A5976,Lists!B:D,3,FALSE)</f>
        <v>MRT</v>
      </c>
      <c r="D5976" s="285" t="s">
        <v>644</v>
      </c>
      <c r="E5976" s="285">
        <v>0</v>
      </c>
      <c r="F5976" s="285" t="s">
        <v>4456</v>
      </c>
      <c r="G5976" s="285" t="s">
        <v>731</v>
      </c>
      <c r="H5976" s="278">
        <f t="shared" si="186"/>
        <v>2</v>
      </c>
      <c r="I5976" s="251"/>
      <c r="J5976" s="285"/>
      <c r="K5976" s="278" t="str">
        <f t="shared" si="187"/>
        <v>MRT002Restriction of movement (impediments to freedom of movement and/or administrative restrictions)</v>
      </c>
      <c r="L5976" s="286">
        <v>43585</v>
      </c>
      <c r="M5976" s="286" t="s">
        <v>3249</v>
      </c>
    </row>
    <row r="5977" spans="1:13" s="269" customFormat="1" ht="15.5" hidden="1" thickTop="1" thickBot="1" x14ac:dyDescent="0.4">
      <c r="A5977" s="287" t="s">
        <v>2802</v>
      </c>
      <c r="B5977" s="288" t="str">
        <f>VLOOKUP(A5977,Lists!B:C,2,FALSE)</f>
        <v>MRT002</v>
      </c>
      <c r="C5977" s="288" t="str">
        <f>VLOOKUP(A5977,Lists!B:D,3,FALSE)</f>
        <v>MRT</v>
      </c>
      <c r="D5977" s="289" t="s">
        <v>645</v>
      </c>
      <c r="E5977" s="289">
        <v>0</v>
      </c>
      <c r="F5977" s="289" t="s">
        <v>4456</v>
      </c>
      <c r="G5977" s="289" t="s">
        <v>731</v>
      </c>
      <c r="H5977" s="278">
        <f t="shared" si="186"/>
        <v>2</v>
      </c>
      <c r="I5977" s="252"/>
      <c r="J5977" s="289"/>
      <c r="K5977" s="278" t="str">
        <f t="shared" si="187"/>
        <v>MRT002Interference into implementation of humanitarian activities</v>
      </c>
      <c r="L5977" s="290">
        <v>43585</v>
      </c>
      <c r="M5977" s="290" t="s">
        <v>3249</v>
      </c>
    </row>
    <row r="5978" spans="1:13" s="269" customFormat="1" ht="15.5" hidden="1" thickTop="1" thickBot="1" x14ac:dyDescent="0.4">
      <c r="A5978" s="283" t="s">
        <v>2802</v>
      </c>
      <c r="B5978" s="284" t="str">
        <f>VLOOKUP(A5978,Lists!B:C,2,FALSE)</f>
        <v>MRT002</v>
      </c>
      <c r="C5978" s="284" t="str">
        <f>VLOOKUP(A5978,Lists!B:D,3,FALSE)</f>
        <v>MRT</v>
      </c>
      <c r="D5978" s="285" t="s">
        <v>646</v>
      </c>
      <c r="E5978" s="285">
        <v>0</v>
      </c>
      <c r="F5978" s="285" t="s">
        <v>4456</v>
      </c>
      <c r="G5978" s="285" t="s">
        <v>731</v>
      </c>
      <c r="H5978" s="278">
        <f t="shared" si="186"/>
        <v>2</v>
      </c>
      <c r="I5978" s="251"/>
      <c r="J5978" s="285"/>
      <c r="K5978" s="278" t="str">
        <f t="shared" si="187"/>
        <v>MRT002Violence against personnel, facilities and assets</v>
      </c>
      <c r="L5978" s="286">
        <v>43585</v>
      </c>
      <c r="M5978" s="286" t="s">
        <v>3249</v>
      </c>
    </row>
    <row r="5979" spans="1:13" s="269" customFormat="1" ht="15.5" hidden="1" thickTop="1" thickBot="1" x14ac:dyDescent="0.4">
      <c r="A5979" s="287" t="s">
        <v>2802</v>
      </c>
      <c r="B5979" s="288" t="str">
        <f>VLOOKUP(A5979,Lists!B:C,2,FALSE)</f>
        <v>MRT002</v>
      </c>
      <c r="C5979" s="288" t="str">
        <f>VLOOKUP(A5979,Lists!B:D,3,FALSE)</f>
        <v>MRT</v>
      </c>
      <c r="D5979" s="289" t="s">
        <v>647</v>
      </c>
      <c r="E5979" s="289">
        <v>1</v>
      </c>
      <c r="F5979" s="289" t="s">
        <v>4456</v>
      </c>
      <c r="G5979" s="289" t="s">
        <v>731</v>
      </c>
      <c r="H5979" s="278">
        <f t="shared" si="186"/>
        <v>2</v>
      </c>
      <c r="I5979" s="252"/>
      <c r="J5979" s="289"/>
      <c r="K5979" s="278" t="str">
        <f t="shared" si="187"/>
        <v>MRT002Denial of existence of humanitarian needs or entitlements to assistance</v>
      </c>
      <c r="L5979" s="290">
        <v>43585</v>
      </c>
      <c r="M5979" s="290" t="s">
        <v>3249</v>
      </c>
    </row>
    <row r="5980" spans="1:13" s="269" customFormat="1" ht="15.5" hidden="1" thickTop="1" thickBot="1" x14ac:dyDescent="0.4">
      <c r="A5980" s="283" t="s">
        <v>2802</v>
      </c>
      <c r="B5980" s="284" t="str">
        <f>VLOOKUP(A5980,Lists!B:C,2,FALSE)</f>
        <v>MRT002</v>
      </c>
      <c r="C5980" s="284" t="str">
        <f>VLOOKUP(A5980,Lists!B:D,3,FALSE)</f>
        <v>MRT</v>
      </c>
      <c r="D5980" s="285" t="s">
        <v>648</v>
      </c>
      <c r="E5980" s="285">
        <v>0</v>
      </c>
      <c r="F5980" s="285" t="s">
        <v>4456</v>
      </c>
      <c r="G5980" s="285" t="s">
        <v>731</v>
      </c>
      <c r="H5980" s="278">
        <f t="shared" si="186"/>
        <v>2</v>
      </c>
      <c r="I5980" s="251"/>
      <c r="J5980" s="285"/>
      <c r="K5980" s="278" t="str">
        <f t="shared" si="187"/>
        <v>MRT002Restriction and obstruction of access to services and assistance</v>
      </c>
      <c r="L5980" s="286">
        <v>43585</v>
      </c>
      <c r="M5980" s="286" t="s">
        <v>3249</v>
      </c>
    </row>
    <row r="5981" spans="1:13" s="269" customFormat="1" ht="15.5" hidden="1" thickTop="1" thickBot="1" x14ac:dyDescent="0.4">
      <c r="A5981" s="287" t="s">
        <v>2802</v>
      </c>
      <c r="B5981" s="288" t="str">
        <f>VLOOKUP(A5981,Lists!B:C,2,FALSE)</f>
        <v>MRT002</v>
      </c>
      <c r="C5981" s="288" t="str">
        <f>VLOOKUP(A5981,Lists!B:D,3,FALSE)</f>
        <v>MRT</v>
      </c>
      <c r="D5981" s="289" t="s">
        <v>649</v>
      </c>
      <c r="E5981" s="289">
        <v>0</v>
      </c>
      <c r="F5981" s="289" t="s">
        <v>4456</v>
      </c>
      <c r="G5981" s="289" t="s">
        <v>731</v>
      </c>
      <c r="H5981" s="278">
        <f t="shared" si="186"/>
        <v>2</v>
      </c>
      <c r="I5981" s="252"/>
      <c r="J5981" s="289"/>
      <c r="K5981" s="278" t="str">
        <f t="shared" si="187"/>
        <v>MRT002Ongoing insecurity/hostilities affecting humanitarian assistance</v>
      </c>
      <c r="L5981" s="290">
        <v>43585</v>
      </c>
      <c r="M5981" s="290" t="s">
        <v>3249</v>
      </c>
    </row>
    <row r="5982" spans="1:13" s="269" customFormat="1" ht="15.5" hidden="1" thickTop="1" thickBot="1" x14ac:dyDescent="0.4">
      <c r="A5982" s="283" t="s">
        <v>2802</v>
      </c>
      <c r="B5982" s="284" t="str">
        <f>VLOOKUP(A5982,Lists!B:C,2,FALSE)</f>
        <v>MRT002</v>
      </c>
      <c r="C5982" s="284" t="str">
        <f>VLOOKUP(A5982,Lists!B:D,3,FALSE)</f>
        <v>MRT</v>
      </c>
      <c r="D5982" s="285" t="s">
        <v>650</v>
      </c>
      <c r="E5982" s="285">
        <v>0</v>
      </c>
      <c r="F5982" s="285" t="s">
        <v>4456</v>
      </c>
      <c r="G5982" s="285" t="s">
        <v>731</v>
      </c>
      <c r="H5982" s="278">
        <f t="shared" si="186"/>
        <v>2</v>
      </c>
      <c r="I5982" s="251"/>
      <c r="J5982" s="285"/>
      <c r="K5982" s="278" t="str">
        <f t="shared" si="187"/>
        <v xml:space="preserve">MRT002Presence of mines and improvised explosive devices </v>
      </c>
      <c r="L5982" s="286">
        <v>43585</v>
      </c>
      <c r="M5982" s="286" t="s">
        <v>3249</v>
      </c>
    </row>
    <row r="5983" spans="1:13" s="269" customFormat="1" ht="15.5" hidden="1" thickTop="1" thickBot="1" x14ac:dyDescent="0.4">
      <c r="A5983" s="287" t="s">
        <v>2802</v>
      </c>
      <c r="B5983" s="288" t="str">
        <f>VLOOKUP(A5983,Lists!B:C,2,FALSE)</f>
        <v>MRT002</v>
      </c>
      <c r="C5983" s="288" t="str">
        <f>VLOOKUP(A5983,Lists!B:D,3,FALSE)</f>
        <v>MRT</v>
      </c>
      <c r="D5983" s="289" t="s">
        <v>651</v>
      </c>
      <c r="E5983" s="289">
        <v>0</v>
      </c>
      <c r="F5983" s="289" t="s">
        <v>4456</v>
      </c>
      <c r="G5983" s="289" t="s">
        <v>731</v>
      </c>
      <c r="H5983" s="278">
        <f t="shared" si="186"/>
        <v>2</v>
      </c>
      <c r="I5983" s="252"/>
      <c r="J5983" s="289"/>
      <c r="K5983" s="278" t="str">
        <f t="shared" si="187"/>
        <v>MRT002Physical constraints in the environment (obstacles related to terrain, climate, lack of infrastructure, etc.)</v>
      </c>
      <c r="L5983" s="290">
        <v>43585</v>
      </c>
      <c r="M5983" s="290" t="s">
        <v>3249</v>
      </c>
    </row>
    <row r="5984" spans="1:13" s="269" customFormat="1" ht="15.5" hidden="1" thickTop="1" thickBot="1" x14ac:dyDescent="0.4">
      <c r="A5984" s="283" t="s">
        <v>2977</v>
      </c>
      <c r="B5984" s="284" t="str">
        <f>VLOOKUP(A5984,Lists!B:C,2,FALSE)</f>
        <v>SSD001</v>
      </c>
      <c r="C5984" s="284" t="str">
        <f>VLOOKUP(A5984,Lists!B:D,3,FALSE)</f>
        <v>SSD</v>
      </c>
      <c r="D5984" s="285" t="s">
        <v>5028</v>
      </c>
      <c r="E5984" s="285">
        <v>2231528</v>
      </c>
      <c r="F5984" s="285" t="s">
        <v>3186</v>
      </c>
      <c r="G5984" s="285" t="s">
        <v>731</v>
      </c>
      <c r="H5984" s="278">
        <f t="shared" si="186"/>
        <v>2</v>
      </c>
      <c r="I5984" s="251" t="s">
        <v>4488</v>
      </c>
      <c r="J5984" s="285" t="s">
        <v>4489</v>
      </c>
      <c r="K5984" s="278" t="str">
        <f t="shared" si="187"/>
        <v>SSD001Illness cases reported</v>
      </c>
      <c r="L5984" s="286">
        <v>43585</v>
      </c>
      <c r="M5984" s="286" t="s">
        <v>3248</v>
      </c>
    </row>
    <row r="5985" spans="1:13" s="269" customFormat="1" ht="15.5" hidden="1" thickTop="1" thickBot="1" x14ac:dyDescent="0.4">
      <c r="A5985" s="287" t="s">
        <v>2977</v>
      </c>
      <c r="B5985" s="288" t="str">
        <f>VLOOKUP(A5985,Lists!B:C,2,FALSE)</f>
        <v>SSD001</v>
      </c>
      <c r="C5985" s="288" t="str">
        <f>VLOOKUP(A5985,Lists!B:D,3,FALSE)</f>
        <v>SSD</v>
      </c>
      <c r="D5985" s="289" t="s">
        <v>5029</v>
      </c>
      <c r="E5985" s="289">
        <v>1304</v>
      </c>
      <c r="F5985" s="289" t="s">
        <v>4490</v>
      </c>
      <c r="G5985" s="289" t="s">
        <v>731</v>
      </c>
      <c r="H5985" s="278">
        <f t="shared" si="186"/>
        <v>2</v>
      </c>
      <c r="I5985" s="252" t="s">
        <v>3612</v>
      </c>
      <c r="J5985" s="289" t="s">
        <v>4491</v>
      </c>
      <c r="K5985" s="278" t="str">
        <f t="shared" si="187"/>
        <v>SSD001Fatalities reported</v>
      </c>
      <c r="L5985" s="290">
        <v>43585</v>
      </c>
      <c r="M5985" s="290" t="s">
        <v>3248</v>
      </c>
    </row>
    <row r="5986" spans="1:13" s="269" customFormat="1" ht="15.5" hidden="1" thickTop="1" thickBot="1" x14ac:dyDescent="0.4">
      <c r="A5986" s="283" t="s">
        <v>2977</v>
      </c>
      <c r="B5986" s="284" t="str">
        <f>VLOOKUP(A5986,Lists!B:C,2,FALSE)</f>
        <v>SSD001</v>
      </c>
      <c r="C5986" s="284" t="str">
        <f>VLOOKUP(A5986,Lists!B:D,3,FALSE)</f>
        <v>SSD</v>
      </c>
      <c r="D5986" s="285" t="s">
        <v>5115</v>
      </c>
      <c r="E5986" s="285">
        <v>1304</v>
      </c>
      <c r="F5986" s="285" t="s">
        <v>4490</v>
      </c>
      <c r="G5986" s="285" t="s">
        <v>731</v>
      </c>
      <c r="H5986" s="278">
        <f t="shared" si="186"/>
        <v>2</v>
      </c>
      <c r="I5986" s="251" t="s">
        <v>3612</v>
      </c>
      <c r="J5986" s="285" t="s">
        <v>4491</v>
      </c>
      <c r="K5986" s="278" t="str">
        <f t="shared" si="187"/>
        <v>SSD001Fatalities in all crises</v>
      </c>
      <c r="L5986" s="286">
        <v>43585</v>
      </c>
      <c r="M5986" s="286" t="s">
        <v>3248</v>
      </c>
    </row>
    <row r="5987" spans="1:13" s="269" customFormat="1" ht="15.5" hidden="1" thickTop="1" thickBot="1" x14ac:dyDescent="0.4">
      <c r="A5987" s="287" t="s">
        <v>2977</v>
      </c>
      <c r="B5987" s="288" t="str">
        <f>VLOOKUP(A5987,Lists!B:C,2,FALSE)</f>
        <v>SSD001</v>
      </c>
      <c r="C5987" s="288" t="str">
        <f>VLOOKUP(A5987,Lists!B:D,3,FALSE)</f>
        <v>SSD</v>
      </c>
      <c r="D5987" s="289" t="s">
        <v>5111</v>
      </c>
      <c r="E5987" s="289">
        <v>5258000</v>
      </c>
      <c r="F5987" s="289" t="s">
        <v>4492</v>
      </c>
      <c r="G5987" s="289" t="s">
        <v>731</v>
      </c>
      <c r="H5987" s="278">
        <f t="shared" si="186"/>
        <v>2</v>
      </c>
      <c r="I5987" s="252" t="s">
        <v>3192</v>
      </c>
      <c r="J5987" s="289" t="s">
        <v>4493</v>
      </c>
      <c r="K5987" s="278" t="str">
        <f t="shared" si="187"/>
        <v>SSD001Stressed humanitarian conditions - Level 2</v>
      </c>
      <c r="L5987" s="290">
        <v>43585</v>
      </c>
      <c r="M5987" s="290" t="s">
        <v>3249</v>
      </c>
    </row>
    <row r="5988" spans="1:13" s="269" customFormat="1" ht="15.5" hidden="1" thickTop="1" thickBot="1" x14ac:dyDescent="0.4">
      <c r="A5988" s="283" t="s">
        <v>2977</v>
      </c>
      <c r="B5988" s="284" t="str">
        <f>VLOOKUP(A5988,Lists!B:C,2,FALSE)</f>
        <v>SSD001</v>
      </c>
      <c r="C5988" s="284" t="str">
        <f>VLOOKUP(A5988,Lists!B:D,3,FALSE)</f>
        <v>SSD</v>
      </c>
      <c r="D5988" s="285" t="s">
        <v>5112</v>
      </c>
      <c r="E5988" s="285">
        <v>4825000</v>
      </c>
      <c r="F5988" s="285" t="s">
        <v>994</v>
      </c>
      <c r="G5988" s="285" t="s">
        <v>731</v>
      </c>
      <c r="H5988" s="278">
        <f t="shared" si="186"/>
        <v>2</v>
      </c>
      <c r="I5988" s="251" t="s">
        <v>3192</v>
      </c>
      <c r="J5988" s="285" t="s">
        <v>4494</v>
      </c>
      <c r="K5988" s="278" t="str">
        <f t="shared" si="187"/>
        <v>SSD001Moderate humanitarian conditions - Level 3</v>
      </c>
      <c r="L5988" s="286">
        <v>43585</v>
      </c>
      <c r="M5988" s="286" t="s">
        <v>3249</v>
      </c>
    </row>
    <row r="5989" spans="1:13" s="269" customFormat="1" ht="15.5" hidden="1" thickTop="1" thickBot="1" x14ac:dyDescent="0.4">
      <c r="A5989" s="287" t="s">
        <v>2977</v>
      </c>
      <c r="B5989" s="288" t="str">
        <f>VLOOKUP(A5989,Lists!B:C,2,FALSE)</f>
        <v>SSD001</v>
      </c>
      <c r="C5989" s="288" t="str">
        <f>VLOOKUP(A5989,Lists!B:D,3,FALSE)</f>
        <v>SSD</v>
      </c>
      <c r="D5989" s="289" t="s">
        <v>5113</v>
      </c>
      <c r="E5989" s="289">
        <v>2225000</v>
      </c>
      <c r="F5989" s="289" t="s">
        <v>4492</v>
      </c>
      <c r="G5989" s="289" t="s">
        <v>731</v>
      </c>
      <c r="H5989" s="278">
        <f t="shared" si="186"/>
        <v>2</v>
      </c>
      <c r="I5989" s="252" t="s">
        <v>3192</v>
      </c>
      <c r="J5989" s="289" t="s">
        <v>4495</v>
      </c>
      <c r="K5989" s="278" t="str">
        <f t="shared" si="187"/>
        <v>SSD001Severe humanitarian conditions - Level 4</v>
      </c>
      <c r="L5989" s="290">
        <v>43585</v>
      </c>
      <c r="M5989" s="290" t="s">
        <v>3249</v>
      </c>
    </row>
    <row r="5990" spans="1:13" s="269" customFormat="1" ht="15.5" hidden="1" thickTop="1" thickBot="1" x14ac:dyDescent="0.4">
      <c r="A5990" s="283" t="s">
        <v>2977</v>
      </c>
      <c r="B5990" s="284" t="str">
        <f>VLOOKUP(A5990,Lists!B:C,2,FALSE)</f>
        <v>SSD001</v>
      </c>
      <c r="C5990" s="284" t="str">
        <f>VLOOKUP(A5990,Lists!B:D,3,FALSE)</f>
        <v>SSD</v>
      </c>
      <c r="D5990" s="285" t="s">
        <v>643</v>
      </c>
      <c r="E5990" s="285">
        <v>2</v>
      </c>
      <c r="F5990" s="285" t="s">
        <v>4456</v>
      </c>
      <c r="G5990" s="285" t="s">
        <v>731</v>
      </c>
      <c r="H5990" s="278">
        <f t="shared" si="186"/>
        <v>2</v>
      </c>
      <c r="I5990" s="251"/>
      <c r="J5990" s="285"/>
      <c r="K5990" s="278" t="str">
        <f t="shared" si="187"/>
        <v>SSD001Impediments to entry into country (bureaucratic and administrative)</v>
      </c>
      <c r="L5990" s="286">
        <v>43585</v>
      </c>
      <c r="M5990" s="286" t="s">
        <v>3249</v>
      </c>
    </row>
    <row r="5991" spans="1:13" s="269" customFormat="1" ht="15.5" hidden="1" thickTop="1" thickBot="1" x14ac:dyDescent="0.4">
      <c r="A5991" s="287" t="s">
        <v>2977</v>
      </c>
      <c r="B5991" s="288" t="str">
        <f>VLOOKUP(A5991,Lists!B:C,2,FALSE)</f>
        <v>SSD001</v>
      </c>
      <c r="C5991" s="288" t="str">
        <f>VLOOKUP(A5991,Lists!B:D,3,FALSE)</f>
        <v>SSD</v>
      </c>
      <c r="D5991" s="289" t="s">
        <v>644</v>
      </c>
      <c r="E5991" s="289">
        <v>2</v>
      </c>
      <c r="F5991" s="289" t="s">
        <v>4456</v>
      </c>
      <c r="G5991" s="289" t="s">
        <v>731</v>
      </c>
      <c r="H5991" s="278">
        <f t="shared" si="186"/>
        <v>2</v>
      </c>
      <c r="I5991" s="252"/>
      <c r="J5991" s="289"/>
      <c r="K5991" s="278" t="str">
        <f t="shared" si="187"/>
        <v>SSD001Restriction of movement (impediments to freedom of movement and/or administrative restrictions)</v>
      </c>
      <c r="L5991" s="290">
        <v>43585</v>
      </c>
      <c r="M5991" s="290" t="s">
        <v>3249</v>
      </c>
    </row>
    <row r="5992" spans="1:13" s="269" customFormat="1" ht="15.5" hidden="1" thickTop="1" thickBot="1" x14ac:dyDescent="0.4">
      <c r="A5992" s="283" t="s">
        <v>2977</v>
      </c>
      <c r="B5992" s="284" t="str">
        <f>VLOOKUP(A5992,Lists!B:C,2,FALSE)</f>
        <v>SSD001</v>
      </c>
      <c r="C5992" s="284" t="str">
        <f>VLOOKUP(A5992,Lists!B:D,3,FALSE)</f>
        <v>SSD</v>
      </c>
      <c r="D5992" s="285" t="s">
        <v>645</v>
      </c>
      <c r="E5992" s="285">
        <v>2</v>
      </c>
      <c r="F5992" s="285" t="s">
        <v>4456</v>
      </c>
      <c r="G5992" s="285" t="s">
        <v>731</v>
      </c>
      <c r="H5992" s="278">
        <f t="shared" si="186"/>
        <v>2</v>
      </c>
      <c r="I5992" s="251"/>
      <c r="J5992" s="285"/>
      <c r="K5992" s="278" t="str">
        <f t="shared" si="187"/>
        <v>SSD001Interference into implementation of humanitarian activities</v>
      </c>
      <c r="L5992" s="286">
        <v>43585</v>
      </c>
      <c r="M5992" s="286" t="s">
        <v>3249</v>
      </c>
    </row>
    <row r="5993" spans="1:13" s="269" customFormat="1" ht="15.5" hidden="1" thickTop="1" thickBot="1" x14ac:dyDescent="0.4">
      <c r="A5993" s="287" t="s">
        <v>2977</v>
      </c>
      <c r="B5993" s="288" t="str">
        <f>VLOOKUP(A5993,Lists!B:C,2,FALSE)</f>
        <v>SSD001</v>
      </c>
      <c r="C5993" s="288" t="str">
        <f>VLOOKUP(A5993,Lists!B:D,3,FALSE)</f>
        <v>SSD</v>
      </c>
      <c r="D5993" s="289" t="s">
        <v>646</v>
      </c>
      <c r="E5993" s="289">
        <v>3</v>
      </c>
      <c r="F5993" s="289" t="s">
        <v>4456</v>
      </c>
      <c r="G5993" s="289" t="s">
        <v>731</v>
      </c>
      <c r="H5993" s="278">
        <f t="shared" si="186"/>
        <v>2</v>
      </c>
      <c r="I5993" s="252"/>
      <c r="J5993" s="289"/>
      <c r="K5993" s="278" t="str">
        <f t="shared" si="187"/>
        <v>SSD001Violence against personnel, facilities and assets</v>
      </c>
      <c r="L5993" s="290">
        <v>43585</v>
      </c>
      <c r="M5993" s="290" t="s">
        <v>3249</v>
      </c>
    </row>
    <row r="5994" spans="1:13" s="269" customFormat="1" ht="15.5" hidden="1" thickTop="1" thickBot="1" x14ac:dyDescent="0.4">
      <c r="A5994" s="283" t="s">
        <v>2977</v>
      </c>
      <c r="B5994" s="284" t="str">
        <f>VLOOKUP(A5994,Lists!B:C,2,FALSE)</f>
        <v>SSD001</v>
      </c>
      <c r="C5994" s="284" t="str">
        <f>VLOOKUP(A5994,Lists!B:D,3,FALSE)</f>
        <v>SSD</v>
      </c>
      <c r="D5994" s="285" t="s">
        <v>647</v>
      </c>
      <c r="E5994" s="285">
        <v>0</v>
      </c>
      <c r="F5994" s="285" t="s">
        <v>4456</v>
      </c>
      <c r="G5994" s="285" t="s">
        <v>731</v>
      </c>
      <c r="H5994" s="278">
        <f t="shared" si="186"/>
        <v>2</v>
      </c>
      <c r="I5994" s="251"/>
      <c r="J5994" s="285"/>
      <c r="K5994" s="278" t="str">
        <f t="shared" si="187"/>
        <v>SSD001Denial of existence of humanitarian needs or entitlements to assistance</v>
      </c>
      <c r="L5994" s="286">
        <v>43585</v>
      </c>
      <c r="M5994" s="286" t="s">
        <v>3249</v>
      </c>
    </row>
    <row r="5995" spans="1:13" s="269" customFormat="1" ht="15.5" hidden="1" thickTop="1" thickBot="1" x14ac:dyDescent="0.4">
      <c r="A5995" s="287" t="s">
        <v>2977</v>
      </c>
      <c r="B5995" s="288" t="str">
        <f>VLOOKUP(A5995,Lists!B:C,2,FALSE)</f>
        <v>SSD001</v>
      </c>
      <c r="C5995" s="288" t="str">
        <f>VLOOKUP(A5995,Lists!B:D,3,FALSE)</f>
        <v>SSD</v>
      </c>
      <c r="D5995" s="289" t="s">
        <v>648</v>
      </c>
      <c r="E5995" s="289">
        <v>2</v>
      </c>
      <c r="F5995" s="289" t="s">
        <v>4456</v>
      </c>
      <c r="G5995" s="289" t="s">
        <v>731</v>
      </c>
      <c r="H5995" s="278">
        <f t="shared" si="186"/>
        <v>2</v>
      </c>
      <c r="I5995" s="252"/>
      <c r="J5995" s="289"/>
      <c r="K5995" s="278" t="str">
        <f t="shared" si="187"/>
        <v>SSD001Restriction and obstruction of access to services and assistance</v>
      </c>
      <c r="L5995" s="290">
        <v>43585</v>
      </c>
      <c r="M5995" s="290" t="s">
        <v>3249</v>
      </c>
    </row>
    <row r="5996" spans="1:13" s="269" customFormat="1" ht="15.5" hidden="1" thickTop="1" thickBot="1" x14ac:dyDescent="0.4">
      <c r="A5996" s="283" t="s">
        <v>2977</v>
      </c>
      <c r="B5996" s="284" t="str">
        <f>VLOOKUP(A5996,Lists!B:C,2,FALSE)</f>
        <v>SSD001</v>
      </c>
      <c r="C5996" s="284" t="str">
        <f>VLOOKUP(A5996,Lists!B:D,3,FALSE)</f>
        <v>SSD</v>
      </c>
      <c r="D5996" s="285" t="s">
        <v>649</v>
      </c>
      <c r="E5996" s="285">
        <v>3</v>
      </c>
      <c r="F5996" s="285" t="s">
        <v>4456</v>
      </c>
      <c r="G5996" s="285" t="s">
        <v>731</v>
      </c>
      <c r="H5996" s="278">
        <f t="shared" si="186"/>
        <v>2</v>
      </c>
      <c r="I5996" s="251"/>
      <c r="J5996" s="285"/>
      <c r="K5996" s="278" t="str">
        <f t="shared" si="187"/>
        <v>SSD001Ongoing insecurity/hostilities affecting humanitarian assistance</v>
      </c>
      <c r="L5996" s="286">
        <v>43585</v>
      </c>
      <c r="M5996" s="286" t="s">
        <v>3249</v>
      </c>
    </row>
    <row r="5997" spans="1:13" s="269" customFormat="1" ht="15.5" hidden="1" thickTop="1" thickBot="1" x14ac:dyDescent="0.4">
      <c r="A5997" s="287" t="s">
        <v>2977</v>
      </c>
      <c r="B5997" s="288" t="str">
        <f>VLOOKUP(A5997,Lists!B:C,2,FALSE)</f>
        <v>SSD001</v>
      </c>
      <c r="C5997" s="288" t="str">
        <f>VLOOKUP(A5997,Lists!B:D,3,FALSE)</f>
        <v>SSD</v>
      </c>
      <c r="D5997" s="289" t="s">
        <v>650</v>
      </c>
      <c r="E5997" s="289">
        <v>3</v>
      </c>
      <c r="F5997" s="289" t="s">
        <v>4456</v>
      </c>
      <c r="G5997" s="289" t="s">
        <v>731</v>
      </c>
      <c r="H5997" s="278">
        <f t="shared" si="186"/>
        <v>2</v>
      </c>
      <c r="I5997" s="252"/>
      <c r="J5997" s="289"/>
      <c r="K5997" s="278" t="str">
        <f t="shared" si="187"/>
        <v xml:space="preserve">SSD001Presence of mines and improvised explosive devices </v>
      </c>
      <c r="L5997" s="290">
        <v>43585</v>
      </c>
      <c r="M5997" s="290" t="s">
        <v>3249</v>
      </c>
    </row>
    <row r="5998" spans="1:13" s="269" customFormat="1" ht="15.5" hidden="1" thickTop="1" thickBot="1" x14ac:dyDescent="0.4">
      <c r="A5998" s="283" t="s">
        <v>2977</v>
      </c>
      <c r="B5998" s="284" t="str">
        <f>VLOOKUP(A5998,Lists!B:C,2,FALSE)</f>
        <v>SSD001</v>
      </c>
      <c r="C5998" s="284" t="str">
        <f>VLOOKUP(A5998,Lists!B:D,3,FALSE)</f>
        <v>SSD</v>
      </c>
      <c r="D5998" s="285" t="s">
        <v>651</v>
      </c>
      <c r="E5998" s="285">
        <v>2</v>
      </c>
      <c r="F5998" s="285" t="s">
        <v>4456</v>
      </c>
      <c r="G5998" s="285" t="s">
        <v>731</v>
      </c>
      <c r="H5998" s="278">
        <f t="shared" si="186"/>
        <v>2</v>
      </c>
      <c r="I5998" s="251"/>
      <c r="J5998" s="285"/>
      <c r="K5998" s="278" t="str">
        <f t="shared" si="187"/>
        <v>SSD001Physical constraints in the environment (obstacles related to terrain, climate, lack of infrastructure, etc.)</v>
      </c>
      <c r="L5998" s="286">
        <v>43585</v>
      </c>
      <c r="M5998" s="286" t="s">
        <v>3249</v>
      </c>
    </row>
    <row r="5999" spans="1:13" s="269" customFormat="1" ht="15.5" thickTop="1" thickBot="1" x14ac:dyDescent="0.4">
      <c r="A5999" s="287" t="s">
        <v>2986</v>
      </c>
      <c r="B5999" s="288" t="str">
        <f>VLOOKUP(A5999,Lists!B:C,2,FALSE)</f>
        <v>VEN001</v>
      </c>
      <c r="C5999" s="288" t="str">
        <f>VLOOKUP(A5999,Lists!B:D,3,FALSE)</f>
        <v>VEN</v>
      </c>
      <c r="D5999" s="289" t="s">
        <v>666</v>
      </c>
      <c r="E5999" s="289">
        <v>3700000</v>
      </c>
      <c r="F5999" s="289" t="s">
        <v>4496</v>
      </c>
      <c r="G5999" s="289" t="s">
        <v>731</v>
      </c>
      <c r="H5999" s="278">
        <f t="shared" si="186"/>
        <v>2</v>
      </c>
      <c r="I5999" s="252" t="s">
        <v>4497</v>
      </c>
      <c r="J5999" s="289" t="s">
        <v>1051</v>
      </c>
      <c r="K5999" s="278" t="str">
        <f t="shared" si="187"/>
        <v>VEN001People displaced</v>
      </c>
      <c r="L5999" s="290">
        <v>43585</v>
      </c>
      <c r="M5999" s="290" t="s">
        <v>3248</v>
      </c>
    </row>
    <row r="6000" spans="1:13" s="269" customFormat="1" ht="15.5" hidden="1" thickTop="1" thickBot="1" x14ac:dyDescent="0.4">
      <c r="A6000" s="283" t="s">
        <v>2986</v>
      </c>
      <c r="B6000" s="284" t="str">
        <f>VLOOKUP(A6000,Lists!B:C,2,FALSE)</f>
        <v>VEN001</v>
      </c>
      <c r="C6000" s="284" t="str">
        <f>VLOOKUP(A6000,Lists!B:D,3,FALSE)</f>
        <v>VEN</v>
      </c>
      <c r="D6000" s="285" t="s">
        <v>5028</v>
      </c>
      <c r="E6000" s="285">
        <v>7677</v>
      </c>
      <c r="F6000" s="285" t="s">
        <v>4498</v>
      </c>
      <c r="G6000" s="285" t="s">
        <v>730</v>
      </c>
      <c r="H6000" s="278">
        <f t="shared" si="186"/>
        <v>3</v>
      </c>
      <c r="I6000" s="251" t="s">
        <v>1053</v>
      </c>
      <c r="J6000" s="285" t="s">
        <v>4499</v>
      </c>
      <c r="K6000" s="278" t="str">
        <f t="shared" si="187"/>
        <v>VEN001Illness cases reported</v>
      </c>
      <c r="L6000" s="286">
        <v>43585</v>
      </c>
      <c r="M6000" s="286" t="s">
        <v>3248</v>
      </c>
    </row>
    <row r="6001" spans="1:13" s="269" customFormat="1" ht="15.5" hidden="1" thickTop="1" thickBot="1" x14ac:dyDescent="0.4">
      <c r="A6001" s="287" t="s">
        <v>2986</v>
      </c>
      <c r="B6001" s="288" t="str">
        <f>VLOOKUP(A6001,Lists!B:C,2,FALSE)</f>
        <v>VEN001</v>
      </c>
      <c r="C6001" s="288" t="str">
        <f>VLOOKUP(A6001,Lists!B:D,3,FALSE)</f>
        <v>VEN</v>
      </c>
      <c r="D6001" s="289" t="s">
        <v>752</v>
      </c>
      <c r="E6001" s="289">
        <v>14920000</v>
      </c>
      <c r="F6001" s="289" t="s">
        <v>4712</v>
      </c>
      <c r="G6001" s="289" t="s">
        <v>730</v>
      </c>
      <c r="H6001" s="278">
        <f t="shared" si="186"/>
        <v>3</v>
      </c>
      <c r="I6001" s="252" t="s">
        <v>4500</v>
      </c>
      <c r="J6001" s="289" t="s">
        <v>4713</v>
      </c>
      <c r="K6001" s="278" t="str">
        <f t="shared" si="187"/>
        <v>VEN001People in Need</v>
      </c>
      <c r="L6001" s="290">
        <v>43585</v>
      </c>
      <c r="M6001" s="290" t="s">
        <v>3249</v>
      </c>
    </row>
    <row r="6002" spans="1:13" s="269" customFormat="1" ht="15.5" hidden="1" thickTop="1" thickBot="1" x14ac:dyDescent="0.4">
      <c r="A6002" s="283" t="s">
        <v>2986</v>
      </c>
      <c r="B6002" s="284" t="str">
        <f>VLOOKUP(A6002,Lists!B:C,2,FALSE)</f>
        <v>VEN001</v>
      </c>
      <c r="C6002" s="284" t="str">
        <f>VLOOKUP(A6002,Lists!B:D,3,FALSE)</f>
        <v>VEN</v>
      </c>
      <c r="D6002" s="285" t="s">
        <v>5111</v>
      </c>
      <c r="E6002" s="285">
        <v>14335000</v>
      </c>
      <c r="F6002" s="285" t="s">
        <v>4714</v>
      </c>
      <c r="G6002" s="285" t="s">
        <v>730</v>
      </c>
      <c r="H6002" s="278">
        <f t="shared" si="186"/>
        <v>3</v>
      </c>
      <c r="I6002" s="251" t="s">
        <v>1044</v>
      </c>
      <c r="J6002" s="285" t="s">
        <v>4501</v>
      </c>
      <c r="K6002" s="278" t="str">
        <f t="shared" si="187"/>
        <v>VEN001Stressed humanitarian conditions - Level 2</v>
      </c>
      <c r="L6002" s="286">
        <v>43585</v>
      </c>
      <c r="M6002" s="286" t="s">
        <v>3249</v>
      </c>
    </row>
    <row r="6003" spans="1:13" s="269" customFormat="1" ht="15.5" hidden="1" thickTop="1" thickBot="1" x14ac:dyDescent="0.4">
      <c r="A6003" s="287" t="s">
        <v>2986</v>
      </c>
      <c r="B6003" s="288" t="str">
        <f>VLOOKUP(A6003,Lists!B:C,2,FALSE)</f>
        <v>VEN001</v>
      </c>
      <c r="C6003" s="288" t="str">
        <f>VLOOKUP(A6003,Lists!B:D,3,FALSE)</f>
        <v>VEN</v>
      </c>
      <c r="D6003" s="289" t="s">
        <v>5112</v>
      </c>
      <c r="E6003" s="289">
        <v>14920000</v>
      </c>
      <c r="F6003" s="289" t="s">
        <v>4712</v>
      </c>
      <c r="G6003" s="289" t="s">
        <v>730</v>
      </c>
      <c r="H6003" s="278">
        <f t="shared" si="186"/>
        <v>3</v>
      </c>
      <c r="I6003" s="252" t="s">
        <v>4500</v>
      </c>
      <c r="J6003" s="289" t="s">
        <v>4713</v>
      </c>
      <c r="K6003" s="278" t="str">
        <f t="shared" si="187"/>
        <v>VEN001Moderate humanitarian conditions - Level 3</v>
      </c>
      <c r="L6003" s="290">
        <v>43585</v>
      </c>
      <c r="M6003" s="290" t="s">
        <v>3249</v>
      </c>
    </row>
    <row r="6004" spans="1:13" s="269" customFormat="1" ht="15.5" hidden="1" thickTop="1" thickBot="1" x14ac:dyDescent="0.4">
      <c r="A6004" s="283" t="s">
        <v>2986</v>
      </c>
      <c r="B6004" s="284" t="str">
        <f>VLOOKUP(A6004,Lists!B:C,2,FALSE)</f>
        <v>VEN001</v>
      </c>
      <c r="C6004" s="284" t="str">
        <f>VLOOKUP(A6004,Lists!B:D,3,FALSE)</f>
        <v>VEN</v>
      </c>
      <c r="D6004" s="285" t="s">
        <v>5113</v>
      </c>
      <c r="E6004" s="285">
        <v>0</v>
      </c>
      <c r="F6004" s="285"/>
      <c r="G6004" s="285" t="s">
        <v>730</v>
      </c>
      <c r="H6004" s="278">
        <f t="shared" si="186"/>
        <v>3</v>
      </c>
      <c r="I6004" s="251"/>
      <c r="J6004" s="285"/>
      <c r="K6004" s="278" t="str">
        <f t="shared" si="187"/>
        <v>VEN001Severe humanitarian conditions - Level 4</v>
      </c>
      <c r="L6004" s="286">
        <v>43585</v>
      </c>
      <c r="M6004" s="286" t="s">
        <v>3249</v>
      </c>
    </row>
    <row r="6005" spans="1:13" s="269" customFormat="1" ht="15.5" hidden="1" thickTop="1" thickBot="1" x14ac:dyDescent="0.4">
      <c r="A6005" s="287" t="s">
        <v>2986</v>
      </c>
      <c r="B6005" s="288" t="str">
        <f>VLOOKUP(A6005,Lists!B:C,2,FALSE)</f>
        <v>VEN001</v>
      </c>
      <c r="C6005" s="288" t="str">
        <f>VLOOKUP(A6005,Lists!B:D,3,FALSE)</f>
        <v>VEN</v>
      </c>
      <c r="D6005" s="289" t="s">
        <v>688</v>
      </c>
      <c r="E6005" s="289">
        <v>1</v>
      </c>
      <c r="F6005" s="289"/>
      <c r="G6005" s="289" t="s">
        <v>730</v>
      </c>
      <c r="H6005" s="278">
        <f t="shared" si="186"/>
        <v>3</v>
      </c>
      <c r="I6005" s="252"/>
      <c r="J6005" s="289" t="s">
        <v>4502</v>
      </c>
      <c r="K6005" s="278" t="str">
        <f t="shared" si="187"/>
        <v>VEN001Crisis affected groups</v>
      </c>
      <c r="L6005" s="290">
        <v>43585</v>
      </c>
      <c r="M6005" s="290" t="s">
        <v>3249</v>
      </c>
    </row>
    <row r="6006" spans="1:13" s="269" customFormat="1" ht="15.5" hidden="1" thickTop="1" thickBot="1" x14ac:dyDescent="0.4">
      <c r="A6006" s="283" t="s">
        <v>2986</v>
      </c>
      <c r="B6006" s="284" t="str">
        <f>VLOOKUP(A6006,Lists!B:C,2,FALSE)</f>
        <v>VEN001</v>
      </c>
      <c r="C6006" s="284" t="str">
        <f>VLOOKUP(A6006,Lists!B:D,3,FALSE)</f>
        <v>VEN</v>
      </c>
      <c r="D6006" s="285" t="s">
        <v>691</v>
      </c>
      <c r="E6006" s="285" t="s">
        <v>446</v>
      </c>
      <c r="F6006" s="285"/>
      <c r="G6006" s="285" t="s">
        <v>446</v>
      </c>
      <c r="H6006" s="278" t="str">
        <f t="shared" si="186"/>
        <v>x</v>
      </c>
      <c r="I6006" s="251"/>
      <c r="J6006" s="285" t="s">
        <v>4503</v>
      </c>
      <c r="K6006" s="278" t="str">
        <f t="shared" si="187"/>
        <v>VEN001People facing limited access constraints</v>
      </c>
      <c r="L6006" s="286">
        <v>43585</v>
      </c>
      <c r="M6006" s="286" t="s">
        <v>3249</v>
      </c>
    </row>
    <row r="6007" spans="1:13" s="269" customFormat="1" ht="15.5" hidden="1" thickTop="1" thickBot="1" x14ac:dyDescent="0.4">
      <c r="A6007" s="287" t="s">
        <v>2986</v>
      </c>
      <c r="B6007" s="288" t="str">
        <f>VLOOKUP(A6007,Lists!B:C,2,FALSE)</f>
        <v>VEN001</v>
      </c>
      <c r="C6007" s="288" t="str">
        <f>VLOOKUP(A6007,Lists!B:D,3,FALSE)</f>
        <v>VEN</v>
      </c>
      <c r="D6007" s="289" t="s">
        <v>643</v>
      </c>
      <c r="E6007" s="289">
        <v>2</v>
      </c>
      <c r="F6007" s="289" t="s">
        <v>4456</v>
      </c>
      <c r="G6007" s="289" t="s">
        <v>730</v>
      </c>
      <c r="H6007" s="278">
        <f t="shared" si="186"/>
        <v>3</v>
      </c>
      <c r="I6007" s="252"/>
      <c r="J6007" s="289"/>
      <c r="K6007" s="278" t="str">
        <f t="shared" si="187"/>
        <v>VEN001Impediments to entry into country (bureaucratic and administrative)</v>
      </c>
      <c r="L6007" s="290">
        <v>43585</v>
      </c>
      <c r="M6007" s="290" t="s">
        <v>3249</v>
      </c>
    </row>
    <row r="6008" spans="1:13" s="269" customFormat="1" ht="15.5" hidden="1" thickTop="1" thickBot="1" x14ac:dyDescent="0.4">
      <c r="A6008" s="283" t="s">
        <v>2986</v>
      </c>
      <c r="B6008" s="284" t="str">
        <f>VLOOKUP(A6008,Lists!B:C,2,FALSE)</f>
        <v>VEN001</v>
      </c>
      <c r="C6008" s="284" t="str">
        <f>VLOOKUP(A6008,Lists!B:D,3,FALSE)</f>
        <v>VEN</v>
      </c>
      <c r="D6008" s="285" t="s">
        <v>644</v>
      </c>
      <c r="E6008" s="285">
        <v>2</v>
      </c>
      <c r="F6008" s="285" t="s">
        <v>4456</v>
      </c>
      <c r="G6008" s="285" t="s">
        <v>730</v>
      </c>
      <c r="H6008" s="278">
        <f t="shared" si="186"/>
        <v>3</v>
      </c>
      <c r="I6008" s="251"/>
      <c r="J6008" s="285"/>
      <c r="K6008" s="278" t="str">
        <f t="shared" si="187"/>
        <v>VEN001Restriction of movement (impediments to freedom of movement and/or administrative restrictions)</v>
      </c>
      <c r="L6008" s="286">
        <v>43585</v>
      </c>
      <c r="M6008" s="286" t="s">
        <v>3249</v>
      </c>
    </row>
    <row r="6009" spans="1:13" s="269" customFormat="1" ht="15.5" hidden="1" thickTop="1" thickBot="1" x14ac:dyDescent="0.4">
      <c r="A6009" s="287" t="s">
        <v>2986</v>
      </c>
      <c r="B6009" s="288" t="str">
        <f>VLOOKUP(A6009,Lists!B:C,2,FALSE)</f>
        <v>VEN001</v>
      </c>
      <c r="C6009" s="288" t="str">
        <f>VLOOKUP(A6009,Lists!B:D,3,FALSE)</f>
        <v>VEN</v>
      </c>
      <c r="D6009" s="289" t="s">
        <v>645</v>
      </c>
      <c r="E6009" s="289">
        <v>3</v>
      </c>
      <c r="F6009" s="289" t="s">
        <v>4456</v>
      </c>
      <c r="G6009" s="289" t="s">
        <v>730</v>
      </c>
      <c r="H6009" s="278">
        <f t="shared" si="186"/>
        <v>3</v>
      </c>
      <c r="I6009" s="252"/>
      <c r="J6009" s="289"/>
      <c r="K6009" s="278" t="str">
        <f t="shared" si="187"/>
        <v>VEN001Interference into implementation of humanitarian activities</v>
      </c>
      <c r="L6009" s="290">
        <v>43585</v>
      </c>
      <c r="M6009" s="290" t="s">
        <v>3249</v>
      </c>
    </row>
    <row r="6010" spans="1:13" s="269" customFormat="1" ht="15.5" hidden="1" thickTop="1" thickBot="1" x14ac:dyDescent="0.4">
      <c r="A6010" s="283" t="s">
        <v>2986</v>
      </c>
      <c r="B6010" s="284" t="str">
        <f>VLOOKUP(A6010,Lists!B:C,2,FALSE)</f>
        <v>VEN001</v>
      </c>
      <c r="C6010" s="284" t="str">
        <f>VLOOKUP(A6010,Lists!B:D,3,FALSE)</f>
        <v>VEN</v>
      </c>
      <c r="D6010" s="285" t="s">
        <v>646</v>
      </c>
      <c r="E6010" s="285">
        <v>0</v>
      </c>
      <c r="F6010" s="285" t="s">
        <v>4456</v>
      </c>
      <c r="G6010" s="285" t="s">
        <v>730</v>
      </c>
      <c r="H6010" s="278">
        <f t="shared" si="186"/>
        <v>3</v>
      </c>
      <c r="I6010" s="251"/>
      <c r="J6010" s="285"/>
      <c r="K6010" s="278" t="str">
        <f t="shared" si="187"/>
        <v>VEN001Violence against personnel, facilities and assets</v>
      </c>
      <c r="L6010" s="286">
        <v>43585</v>
      </c>
      <c r="M6010" s="286" t="s">
        <v>3249</v>
      </c>
    </row>
    <row r="6011" spans="1:13" s="269" customFormat="1" ht="15.5" hidden="1" thickTop="1" thickBot="1" x14ac:dyDescent="0.4">
      <c r="A6011" s="287" t="s">
        <v>2986</v>
      </c>
      <c r="B6011" s="288" t="str">
        <f>VLOOKUP(A6011,Lists!B:C,2,FALSE)</f>
        <v>VEN001</v>
      </c>
      <c r="C6011" s="288" t="str">
        <f>VLOOKUP(A6011,Lists!B:D,3,FALSE)</f>
        <v>VEN</v>
      </c>
      <c r="D6011" s="289" t="s">
        <v>647</v>
      </c>
      <c r="E6011" s="289">
        <v>2</v>
      </c>
      <c r="F6011" s="289" t="s">
        <v>4456</v>
      </c>
      <c r="G6011" s="289" t="s">
        <v>730</v>
      </c>
      <c r="H6011" s="278">
        <f t="shared" si="186"/>
        <v>3</v>
      </c>
      <c r="I6011" s="252"/>
      <c r="J6011" s="289"/>
      <c r="K6011" s="278" t="str">
        <f t="shared" si="187"/>
        <v>VEN001Denial of existence of humanitarian needs or entitlements to assistance</v>
      </c>
      <c r="L6011" s="290">
        <v>43585</v>
      </c>
      <c r="M6011" s="290" t="s">
        <v>3249</v>
      </c>
    </row>
    <row r="6012" spans="1:13" s="269" customFormat="1" ht="15.5" hidden="1" thickTop="1" thickBot="1" x14ac:dyDescent="0.4">
      <c r="A6012" s="283" t="s">
        <v>2986</v>
      </c>
      <c r="B6012" s="284" t="str">
        <f>VLOOKUP(A6012,Lists!B:C,2,FALSE)</f>
        <v>VEN001</v>
      </c>
      <c r="C6012" s="284" t="str">
        <f>VLOOKUP(A6012,Lists!B:D,3,FALSE)</f>
        <v>VEN</v>
      </c>
      <c r="D6012" s="285" t="s">
        <v>648</v>
      </c>
      <c r="E6012" s="285">
        <v>3</v>
      </c>
      <c r="F6012" s="285" t="s">
        <v>4456</v>
      </c>
      <c r="G6012" s="285" t="s">
        <v>730</v>
      </c>
      <c r="H6012" s="278">
        <f t="shared" si="186"/>
        <v>3</v>
      </c>
      <c r="I6012" s="251"/>
      <c r="J6012" s="285"/>
      <c r="K6012" s="278" t="str">
        <f t="shared" si="187"/>
        <v>VEN001Restriction and obstruction of access to services and assistance</v>
      </c>
      <c r="L6012" s="286">
        <v>43585</v>
      </c>
      <c r="M6012" s="286" t="s">
        <v>3249</v>
      </c>
    </row>
    <row r="6013" spans="1:13" s="269" customFormat="1" ht="15.5" hidden="1" thickTop="1" thickBot="1" x14ac:dyDescent="0.4">
      <c r="A6013" s="287" t="s">
        <v>2986</v>
      </c>
      <c r="B6013" s="288" t="str">
        <f>VLOOKUP(A6013,Lists!B:C,2,FALSE)</f>
        <v>VEN001</v>
      </c>
      <c r="C6013" s="288" t="str">
        <f>VLOOKUP(A6013,Lists!B:D,3,FALSE)</f>
        <v>VEN</v>
      </c>
      <c r="D6013" s="289" t="s">
        <v>649</v>
      </c>
      <c r="E6013" s="289">
        <v>2</v>
      </c>
      <c r="F6013" s="289" t="s">
        <v>4456</v>
      </c>
      <c r="G6013" s="289" t="s">
        <v>730</v>
      </c>
      <c r="H6013" s="278">
        <f t="shared" si="186"/>
        <v>3</v>
      </c>
      <c r="I6013" s="252"/>
      <c r="J6013" s="289"/>
      <c r="K6013" s="278" t="str">
        <f t="shared" si="187"/>
        <v>VEN001Ongoing insecurity/hostilities affecting humanitarian assistance</v>
      </c>
      <c r="L6013" s="290">
        <v>43585</v>
      </c>
      <c r="M6013" s="290" t="s">
        <v>3249</v>
      </c>
    </row>
    <row r="6014" spans="1:13" s="269" customFormat="1" ht="15.5" hidden="1" thickTop="1" thickBot="1" x14ac:dyDescent="0.4">
      <c r="A6014" s="283" t="s">
        <v>2986</v>
      </c>
      <c r="B6014" s="284" t="str">
        <f>VLOOKUP(A6014,Lists!B:C,2,FALSE)</f>
        <v>VEN001</v>
      </c>
      <c r="C6014" s="284" t="str">
        <f>VLOOKUP(A6014,Lists!B:D,3,FALSE)</f>
        <v>VEN</v>
      </c>
      <c r="D6014" s="285" t="s">
        <v>650</v>
      </c>
      <c r="E6014" s="285">
        <v>0</v>
      </c>
      <c r="F6014" s="285" t="s">
        <v>4456</v>
      </c>
      <c r="G6014" s="285" t="s">
        <v>730</v>
      </c>
      <c r="H6014" s="278">
        <f t="shared" si="186"/>
        <v>3</v>
      </c>
      <c r="I6014" s="251"/>
      <c r="J6014" s="285"/>
      <c r="K6014" s="278" t="str">
        <f t="shared" si="187"/>
        <v xml:space="preserve">VEN001Presence of mines and improvised explosive devices </v>
      </c>
      <c r="L6014" s="286">
        <v>43585</v>
      </c>
      <c r="M6014" s="286" t="s">
        <v>3249</v>
      </c>
    </row>
    <row r="6015" spans="1:13" s="269" customFormat="1" ht="15.5" hidden="1" thickTop="1" thickBot="1" x14ac:dyDescent="0.4">
      <c r="A6015" s="287" t="s">
        <v>2986</v>
      </c>
      <c r="B6015" s="288" t="str">
        <f>VLOOKUP(A6015,Lists!B:C,2,FALSE)</f>
        <v>VEN001</v>
      </c>
      <c r="C6015" s="288" t="str">
        <f>VLOOKUP(A6015,Lists!B:D,3,FALSE)</f>
        <v>VEN</v>
      </c>
      <c r="D6015" s="289" t="s">
        <v>651</v>
      </c>
      <c r="E6015" s="289">
        <v>1</v>
      </c>
      <c r="F6015" s="289" t="s">
        <v>4456</v>
      </c>
      <c r="G6015" s="289" t="s">
        <v>730</v>
      </c>
      <c r="H6015" s="278">
        <f t="shared" si="186"/>
        <v>3</v>
      </c>
      <c r="I6015" s="252"/>
      <c r="J6015" s="289"/>
      <c r="K6015" s="278" t="str">
        <f t="shared" si="187"/>
        <v>VEN001Physical constraints in the environment (obstacles related to terrain, climate, lack of infrastructure, etc.)</v>
      </c>
      <c r="L6015" s="290">
        <v>43585</v>
      </c>
      <c r="M6015" s="290" t="s">
        <v>3249</v>
      </c>
    </row>
    <row r="6016" spans="1:13" s="269" customFormat="1" ht="15.5" hidden="1" thickTop="1" thickBot="1" x14ac:dyDescent="0.4">
      <c r="A6016" s="283" t="s">
        <v>1271</v>
      </c>
      <c r="B6016" s="284" t="str">
        <f>VLOOKUP(A6016,Lists!B:C,2,FALSE)</f>
        <v>BFA002</v>
      </c>
      <c r="C6016" s="284" t="str">
        <f>VLOOKUP(A6016,Lists!B:D,3,FALSE)</f>
        <v>BFA</v>
      </c>
      <c r="D6016" s="285" t="s">
        <v>522</v>
      </c>
      <c r="E6016" s="285">
        <v>21531630</v>
      </c>
      <c r="F6016" s="285" t="s">
        <v>3816</v>
      </c>
      <c r="G6016" s="285" t="s">
        <v>732</v>
      </c>
      <c r="H6016" s="278">
        <f t="shared" si="186"/>
        <v>1</v>
      </c>
      <c r="I6016" s="251" t="s">
        <v>3817</v>
      </c>
      <c r="J6016" s="285" t="s">
        <v>4507</v>
      </c>
      <c r="K6016" s="278" t="str">
        <f t="shared" si="187"/>
        <v>BFA002Total population</v>
      </c>
      <c r="L6016" s="286">
        <v>43585</v>
      </c>
      <c r="M6016" s="286" t="s">
        <v>3248</v>
      </c>
    </row>
    <row r="6017" spans="1:13" s="269" customFormat="1" ht="15.5" thickTop="1" thickBot="1" x14ac:dyDescent="0.4">
      <c r="A6017" s="287" t="s">
        <v>1271</v>
      </c>
      <c r="B6017" s="288" t="str">
        <f>VLOOKUP(A6017,Lists!B:C,2,FALSE)</f>
        <v>BFA002</v>
      </c>
      <c r="C6017" s="288" t="str">
        <f>VLOOKUP(A6017,Lists!B:D,3,FALSE)</f>
        <v>BFA</v>
      </c>
      <c r="D6017" s="289" t="s">
        <v>666</v>
      </c>
      <c r="E6017" s="289">
        <v>160291</v>
      </c>
      <c r="F6017" s="289" t="s">
        <v>4508</v>
      </c>
      <c r="G6017" s="289" t="s">
        <v>731</v>
      </c>
      <c r="H6017" s="278">
        <f t="shared" si="186"/>
        <v>2</v>
      </c>
      <c r="I6017" s="252" t="s">
        <v>4510</v>
      </c>
      <c r="J6017" s="289" t="s">
        <v>4509</v>
      </c>
      <c r="K6017" s="278" t="str">
        <f t="shared" si="187"/>
        <v>BFA002People displaced</v>
      </c>
      <c r="L6017" s="290">
        <v>43585</v>
      </c>
      <c r="M6017" s="290" t="s">
        <v>3248</v>
      </c>
    </row>
    <row r="6018" spans="1:13" s="269" customFormat="1" ht="15.5" hidden="1" thickTop="1" thickBot="1" x14ac:dyDescent="0.4">
      <c r="A6018" s="283" t="s">
        <v>1271</v>
      </c>
      <c r="B6018" s="284" t="str">
        <f>VLOOKUP(A6018,Lists!B:C,2,FALSE)</f>
        <v>BFA002</v>
      </c>
      <c r="C6018" s="284" t="str">
        <f>VLOOKUP(A6018,Lists!B:D,3,FALSE)</f>
        <v>BFA</v>
      </c>
      <c r="D6018" s="285" t="s">
        <v>5112</v>
      </c>
      <c r="E6018" s="285">
        <v>772017</v>
      </c>
      <c r="F6018" s="285" t="s">
        <v>4508</v>
      </c>
      <c r="G6018" s="285" t="s">
        <v>731</v>
      </c>
      <c r="H6018" s="278">
        <f t="shared" ref="H6018:H6081" si="188">IF(G6018="x","x",IF(G6018="Low",3,IF(G6018="Medium",2,IF(G6018="High",1,FALSE))))</f>
        <v>2</v>
      </c>
      <c r="I6018" s="251" t="s">
        <v>4510</v>
      </c>
      <c r="J6018" s="285" t="s">
        <v>3829</v>
      </c>
      <c r="K6018" s="278" t="str">
        <f t="shared" ref="K6018:K6081" si="189">B6018&amp;""&amp;D6018</f>
        <v>BFA002Moderate humanitarian conditions - Level 3</v>
      </c>
      <c r="L6018" s="286">
        <v>43585</v>
      </c>
      <c r="M6018" s="286" t="s">
        <v>3248</v>
      </c>
    </row>
    <row r="6019" spans="1:13" s="269" customFormat="1" ht="15.5" hidden="1" thickTop="1" thickBot="1" x14ac:dyDescent="0.4">
      <c r="A6019" s="287" t="s">
        <v>1271</v>
      </c>
      <c r="B6019" s="288" t="str">
        <f>VLOOKUP(A6019,Lists!B:C,2,FALSE)</f>
        <v>BFA002</v>
      </c>
      <c r="C6019" s="288" t="str">
        <f>VLOOKUP(A6019,Lists!B:D,3,FALSE)</f>
        <v>BFA</v>
      </c>
      <c r="D6019" s="289" t="s">
        <v>5113</v>
      </c>
      <c r="E6019" s="289">
        <v>176983</v>
      </c>
      <c r="F6019" s="289" t="s">
        <v>4508</v>
      </c>
      <c r="G6019" s="289" t="s">
        <v>731</v>
      </c>
      <c r="H6019" s="278">
        <f t="shared" si="188"/>
        <v>2</v>
      </c>
      <c r="I6019" s="252" t="s">
        <v>4510</v>
      </c>
      <c r="J6019" s="289" t="s">
        <v>3830</v>
      </c>
      <c r="K6019" s="278" t="str">
        <f t="shared" si="189"/>
        <v>BFA002Severe humanitarian conditions - Level 4</v>
      </c>
      <c r="L6019" s="290">
        <v>43585</v>
      </c>
      <c r="M6019" s="290" t="s">
        <v>3248</v>
      </c>
    </row>
    <row r="6020" spans="1:13" s="269" customFormat="1" ht="15.5" hidden="1" thickTop="1" thickBot="1" x14ac:dyDescent="0.4">
      <c r="A6020" s="283" t="s">
        <v>4505</v>
      </c>
      <c r="B6020" s="284" t="e">
        <f>VLOOKUP(A6020,Lists!B:C,2,FALSE)</f>
        <v>#N/A</v>
      </c>
      <c r="C6020" s="284" t="e">
        <f>VLOOKUP(A6020,Lists!B:D,3,FALSE)</f>
        <v>#N/A</v>
      </c>
      <c r="D6020" s="285" t="s">
        <v>522</v>
      </c>
      <c r="E6020" s="285">
        <v>873724</v>
      </c>
      <c r="F6020" s="285" t="s">
        <v>4511</v>
      </c>
      <c r="G6020" s="285" t="s">
        <v>731</v>
      </c>
      <c r="H6020" s="278">
        <f t="shared" si="188"/>
        <v>2</v>
      </c>
      <c r="I6020" s="251" t="s">
        <v>4513</v>
      </c>
      <c r="J6020" s="285" t="s">
        <v>4516</v>
      </c>
      <c r="K6020" s="278" t="e">
        <f t="shared" si="189"/>
        <v>#N/A</v>
      </c>
      <c r="L6020" s="286">
        <v>43585</v>
      </c>
      <c r="M6020" s="286" t="s">
        <v>3249</v>
      </c>
    </row>
    <row r="6021" spans="1:13" s="269" customFormat="1" ht="15.5" hidden="1" thickTop="1" thickBot="1" x14ac:dyDescent="0.4">
      <c r="A6021" s="287" t="s">
        <v>4505</v>
      </c>
      <c r="B6021" s="288" t="e">
        <f>VLOOKUP(A6021,Lists!B:C,2,FALSE)</f>
        <v>#N/A</v>
      </c>
      <c r="C6021" s="288" t="e">
        <f>VLOOKUP(A6021,Lists!B:D,3,FALSE)</f>
        <v>#N/A</v>
      </c>
      <c r="D6021" s="289" t="s">
        <v>660</v>
      </c>
      <c r="E6021" s="289">
        <v>1862</v>
      </c>
      <c r="F6021" s="289" t="s">
        <v>4512</v>
      </c>
      <c r="G6021" s="289" t="s">
        <v>731</v>
      </c>
      <c r="H6021" s="278">
        <f t="shared" si="188"/>
        <v>2</v>
      </c>
      <c r="I6021" s="252" t="s">
        <v>4514</v>
      </c>
      <c r="J6021" s="289" t="s">
        <v>4515</v>
      </c>
      <c r="K6021" s="278" t="e">
        <f t="shared" si="189"/>
        <v>#N/A</v>
      </c>
      <c r="L6021" s="290">
        <v>43585</v>
      </c>
      <c r="M6021" s="290" t="s">
        <v>3249</v>
      </c>
    </row>
    <row r="6022" spans="1:13" s="269" customFormat="1" ht="15.5" hidden="1" thickTop="1" thickBot="1" x14ac:dyDescent="0.4">
      <c r="A6022" s="283" t="s">
        <v>4505</v>
      </c>
      <c r="B6022" s="284" t="e">
        <f>VLOOKUP(A6022,Lists!B:C,2,FALSE)</f>
        <v>#N/A</v>
      </c>
      <c r="C6022" s="284" t="e">
        <f>VLOOKUP(A6022,Lists!B:D,3,FALSE)</f>
        <v>#N/A</v>
      </c>
      <c r="D6022" s="285" t="s">
        <v>737</v>
      </c>
      <c r="E6022" s="285">
        <v>873724</v>
      </c>
      <c r="F6022" s="285" t="s">
        <v>4511</v>
      </c>
      <c r="G6022" s="285" t="s">
        <v>731</v>
      </c>
      <c r="H6022" s="278">
        <f t="shared" si="188"/>
        <v>2</v>
      </c>
      <c r="I6022" s="251" t="s">
        <v>4513</v>
      </c>
      <c r="J6022" s="285" t="s">
        <v>4527</v>
      </c>
      <c r="K6022" s="278" t="e">
        <f t="shared" si="189"/>
        <v>#N/A</v>
      </c>
      <c r="L6022" s="286">
        <v>43585</v>
      </c>
      <c r="M6022" s="286" t="s">
        <v>3249</v>
      </c>
    </row>
    <row r="6023" spans="1:13" s="269" customFormat="1" ht="15.5" hidden="1" thickTop="1" thickBot="1" x14ac:dyDescent="0.4">
      <c r="A6023" s="287" t="s">
        <v>4505</v>
      </c>
      <c r="B6023" s="288" t="e">
        <f>VLOOKUP(A6023,Lists!B:C,2,FALSE)</f>
        <v>#N/A</v>
      </c>
      <c r="C6023" s="288" t="e">
        <f>VLOOKUP(A6023,Lists!B:D,3,FALSE)</f>
        <v>#N/A</v>
      </c>
      <c r="D6023" s="289" t="s">
        <v>533</v>
      </c>
      <c r="E6023" s="289">
        <v>41161</v>
      </c>
      <c r="F6023" s="289" t="s">
        <v>4517</v>
      </c>
      <c r="G6023" s="289" t="s">
        <v>731</v>
      </c>
      <c r="H6023" s="278">
        <f t="shared" si="188"/>
        <v>2</v>
      </c>
      <c r="I6023" s="252" t="s">
        <v>4518</v>
      </c>
      <c r="J6023" s="289" t="s">
        <v>4526</v>
      </c>
      <c r="K6023" s="278" t="e">
        <f t="shared" si="189"/>
        <v>#N/A</v>
      </c>
      <c r="L6023" s="290">
        <v>43585</v>
      </c>
      <c r="M6023" s="290" t="s">
        <v>3249</v>
      </c>
    </row>
    <row r="6024" spans="1:13" s="269" customFormat="1" ht="15.5" thickTop="1" thickBot="1" x14ac:dyDescent="0.4">
      <c r="A6024" s="283" t="s">
        <v>4505</v>
      </c>
      <c r="B6024" s="284" t="e">
        <f>VLOOKUP(A6024,Lists!B:C,2,FALSE)</f>
        <v>#N/A</v>
      </c>
      <c r="C6024" s="284" t="e">
        <f>VLOOKUP(A6024,Lists!B:D,3,FALSE)</f>
        <v>#N/A</v>
      </c>
      <c r="D6024" s="285" t="s">
        <v>666</v>
      </c>
      <c r="E6024" s="285">
        <v>14541</v>
      </c>
      <c r="F6024" s="285" t="s">
        <v>4517</v>
      </c>
      <c r="G6024" s="285" t="s">
        <v>731</v>
      </c>
      <c r="H6024" s="278">
        <f t="shared" si="188"/>
        <v>2</v>
      </c>
      <c r="I6024" s="251" t="s">
        <v>4518</v>
      </c>
      <c r="J6024" s="285" t="s">
        <v>4519</v>
      </c>
      <c r="K6024" s="278" t="e">
        <f t="shared" si="189"/>
        <v>#N/A</v>
      </c>
      <c r="L6024" s="286">
        <v>43585</v>
      </c>
      <c r="M6024" s="286" t="s">
        <v>3249</v>
      </c>
    </row>
    <row r="6025" spans="1:13" s="269" customFormat="1" ht="15.5" hidden="1" thickTop="1" thickBot="1" x14ac:dyDescent="0.4">
      <c r="A6025" s="287" t="s">
        <v>4505</v>
      </c>
      <c r="B6025" s="288" t="e">
        <f>VLOOKUP(A6025,Lists!B:C,2,FALSE)</f>
        <v>#N/A</v>
      </c>
      <c r="C6025" s="288" t="e">
        <f>VLOOKUP(A6025,Lists!B:D,3,FALSE)</f>
        <v>#N/A</v>
      </c>
      <c r="D6025" s="289" t="s">
        <v>5027</v>
      </c>
      <c r="E6025" s="289">
        <v>182</v>
      </c>
      <c r="F6025" s="289" t="s">
        <v>4517</v>
      </c>
      <c r="G6025" s="289" t="s">
        <v>731</v>
      </c>
      <c r="H6025" s="278">
        <f t="shared" si="188"/>
        <v>2</v>
      </c>
      <c r="I6025" s="252" t="s">
        <v>4518</v>
      </c>
      <c r="J6025" s="289" t="s">
        <v>4520</v>
      </c>
      <c r="K6025" s="278" t="e">
        <f t="shared" si="189"/>
        <v>#N/A</v>
      </c>
      <c r="L6025" s="290">
        <v>43585</v>
      </c>
      <c r="M6025" s="290" t="s">
        <v>3249</v>
      </c>
    </row>
    <row r="6026" spans="1:13" s="269" customFormat="1" ht="15.5" hidden="1" thickTop="1" thickBot="1" x14ac:dyDescent="0.4">
      <c r="A6026" s="283" t="s">
        <v>4505</v>
      </c>
      <c r="B6026" s="284" t="e">
        <f>VLOOKUP(A6026,Lists!B:C,2,FALSE)</f>
        <v>#N/A</v>
      </c>
      <c r="C6026" s="284" t="e">
        <f>VLOOKUP(A6026,Lists!B:D,3,FALSE)</f>
        <v>#N/A</v>
      </c>
      <c r="D6026" s="285" t="s">
        <v>5028</v>
      </c>
      <c r="E6026" s="285" t="s">
        <v>446</v>
      </c>
      <c r="F6026" s="285" t="s">
        <v>446</v>
      </c>
      <c r="G6026" s="285" t="s">
        <v>446</v>
      </c>
      <c r="H6026" s="278" t="str">
        <f t="shared" si="188"/>
        <v>x</v>
      </c>
      <c r="I6026" s="251" t="s">
        <v>4518</v>
      </c>
      <c r="J6026" s="285" t="s">
        <v>446</v>
      </c>
      <c r="K6026" s="278" t="e">
        <f t="shared" si="189"/>
        <v>#N/A</v>
      </c>
      <c r="L6026" s="286">
        <v>43585</v>
      </c>
      <c r="M6026" s="286" t="s">
        <v>3249</v>
      </c>
    </row>
    <row r="6027" spans="1:13" s="269" customFormat="1" ht="15.5" hidden="1" thickTop="1" thickBot="1" x14ac:dyDescent="0.4">
      <c r="A6027" s="287" t="s">
        <v>4505</v>
      </c>
      <c r="B6027" s="288" t="e">
        <f>VLOOKUP(A6027,Lists!B:C,2,FALSE)</f>
        <v>#N/A</v>
      </c>
      <c r="C6027" s="288" t="e">
        <f>VLOOKUP(A6027,Lists!B:D,3,FALSE)</f>
        <v>#N/A</v>
      </c>
      <c r="D6027" s="289" t="s">
        <v>5029</v>
      </c>
      <c r="E6027" s="289">
        <v>4</v>
      </c>
      <c r="F6027" s="289" t="s">
        <v>4517</v>
      </c>
      <c r="G6027" s="289" t="s">
        <v>731</v>
      </c>
      <c r="H6027" s="278">
        <f t="shared" si="188"/>
        <v>2</v>
      </c>
      <c r="I6027" s="252" t="s">
        <v>4518</v>
      </c>
      <c r="J6027" s="289"/>
      <c r="K6027" s="278" t="e">
        <f t="shared" si="189"/>
        <v>#N/A</v>
      </c>
      <c r="L6027" s="290">
        <v>43585</v>
      </c>
      <c r="M6027" s="290" t="s">
        <v>3249</v>
      </c>
    </row>
    <row r="6028" spans="1:13" s="269" customFormat="1" ht="15.5" hidden="1" thickTop="1" thickBot="1" x14ac:dyDescent="0.4">
      <c r="A6028" s="283" t="s">
        <v>4505</v>
      </c>
      <c r="B6028" s="284" t="e">
        <f>VLOOKUP(A6028,Lists!B:C,2,FALSE)</f>
        <v>#N/A</v>
      </c>
      <c r="C6028" s="284" t="e">
        <f>VLOOKUP(A6028,Lists!B:D,3,FALSE)</f>
        <v>#N/A</v>
      </c>
      <c r="D6028" s="285" t="s">
        <v>5108</v>
      </c>
      <c r="E6028" s="285">
        <v>7013</v>
      </c>
      <c r="F6028" s="285" t="s">
        <v>4517</v>
      </c>
      <c r="G6028" s="285" t="s">
        <v>731</v>
      </c>
      <c r="H6028" s="278">
        <f t="shared" si="188"/>
        <v>2</v>
      </c>
      <c r="I6028" s="251" t="s">
        <v>4518</v>
      </c>
      <c r="J6028" s="285" t="s">
        <v>4521</v>
      </c>
      <c r="K6028" s="278" t="e">
        <f t="shared" si="189"/>
        <v>#N/A</v>
      </c>
      <c r="L6028" s="286">
        <v>43585</v>
      </c>
      <c r="M6028" s="286" t="s">
        <v>3249</v>
      </c>
    </row>
    <row r="6029" spans="1:13" s="269" customFormat="1" ht="15.5" hidden="1" thickTop="1" thickBot="1" x14ac:dyDescent="0.4">
      <c r="A6029" s="287" t="s">
        <v>4505</v>
      </c>
      <c r="B6029" s="288" t="e">
        <f>VLOOKUP(A6029,Lists!B:C,2,FALSE)</f>
        <v>#N/A</v>
      </c>
      <c r="C6029" s="288" t="e">
        <f>VLOOKUP(A6029,Lists!B:D,3,FALSE)</f>
        <v>#N/A</v>
      </c>
      <c r="D6029" s="289" t="s">
        <v>5109</v>
      </c>
      <c r="E6029" s="289">
        <v>3818</v>
      </c>
      <c r="F6029" s="289" t="s">
        <v>4517</v>
      </c>
      <c r="G6029" s="289" t="s">
        <v>731</v>
      </c>
      <c r="H6029" s="278">
        <f t="shared" si="188"/>
        <v>2</v>
      </c>
      <c r="I6029" s="252" t="s">
        <v>4518</v>
      </c>
      <c r="J6029" s="289" t="s">
        <v>4523</v>
      </c>
      <c r="K6029" s="278" t="e">
        <f t="shared" si="189"/>
        <v>#N/A</v>
      </c>
      <c r="L6029" s="290">
        <v>43585</v>
      </c>
      <c r="M6029" s="290" t="s">
        <v>3249</v>
      </c>
    </row>
    <row r="6030" spans="1:13" s="269" customFormat="1" ht="15.5" hidden="1" thickTop="1" thickBot="1" x14ac:dyDescent="0.4">
      <c r="A6030" s="283" t="s">
        <v>4505</v>
      </c>
      <c r="B6030" s="284" t="e">
        <f>VLOOKUP(A6030,Lists!B:C,2,FALSE)</f>
        <v>#N/A</v>
      </c>
      <c r="C6030" s="284" t="e">
        <f>VLOOKUP(A6030,Lists!B:D,3,FALSE)</f>
        <v>#N/A</v>
      </c>
      <c r="D6030" s="285" t="s">
        <v>742</v>
      </c>
      <c r="E6030" s="285" t="s">
        <v>446</v>
      </c>
      <c r="F6030" s="285" t="s">
        <v>4517</v>
      </c>
      <c r="G6030" s="285" t="s">
        <v>446</v>
      </c>
      <c r="H6030" s="278" t="str">
        <f t="shared" si="188"/>
        <v>x</v>
      </c>
      <c r="I6030" s="251" t="s">
        <v>4518</v>
      </c>
      <c r="J6030" s="285" t="s">
        <v>4522</v>
      </c>
      <c r="K6030" s="278" t="e">
        <f t="shared" si="189"/>
        <v>#N/A</v>
      </c>
      <c r="L6030" s="286">
        <v>43585</v>
      </c>
      <c r="M6030" s="286" t="s">
        <v>3249</v>
      </c>
    </row>
    <row r="6031" spans="1:13" s="269" customFormat="1" ht="15.5" hidden="1" thickTop="1" thickBot="1" x14ac:dyDescent="0.4">
      <c r="A6031" s="287" t="s">
        <v>4505</v>
      </c>
      <c r="B6031" s="288" t="e">
        <f>VLOOKUP(A6031,Lists!B:C,2,FALSE)</f>
        <v>#N/A</v>
      </c>
      <c r="C6031" s="288" t="e">
        <f>VLOOKUP(A6031,Lists!B:D,3,FALSE)</f>
        <v>#N/A</v>
      </c>
      <c r="D6031" s="289" t="s">
        <v>752</v>
      </c>
      <c r="E6031" s="289">
        <v>14541</v>
      </c>
      <c r="F6031" s="289" t="s">
        <v>4517</v>
      </c>
      <c r="G6031" s="289" t="s">
        <v>731</v>
      </c>
      <c r="H6031" s="278">
        <f t="shared" si="188"/>
        <v>2</v>
      </c>
      <c r="I6031" s="252" t="s">
        <v>4518</v>
      </c>
      <c r="J6031" s="289" t="s">
        <v>4524</v>
      </c>
      <c r="K6031" s="278" t="e">
        <f t="shared" si="189"/>
        <v>#N/A</v>
      </c>
      <c r="L6031" s="290">
        <v>43585</v>
      </c>
      <c r="M6031" s="290" t="s">
        <v>3249</v>
      </c>
    </row>
    <row r="6032" spans="1:13" s="269" customFormat="1" ht="15.5" hidden="1" thickTop="1" thickBot="1" x14ac:dyDescent="0.4">
      <c r="A6032" s="283" t="s">
        <v>4505</v>
      </c>
      <c r="B6032" s="284" t="e">
        <f>VLOOKUP(A6032,Lists!B:C,2,FALSE)</f>
        <v>#N/A</v>
      </c>
      <c r="C6032" s="284" t="e">
        <f>VLOOKUP(A6032,Lists!B:D,3,FALSE)</f>
        <v>#N/A</v>
      </c>
      <c r="D6032" s="285" t="s">
        <v>5110</v>
      </c>
      <c r="E6032" s="285">
        <v>832563</v>
      </c>
      <c r="F6032" s="285" t="s">
        <v>4511</v>
      </c>
      <c r="G6032" s="285" t="s">
        <v>731</v>
      </c>
      <c r="H6032" s="278">
        <f t="shared" si="188"/>
        <v>2</v>
      </c>
      <c r="I6032" s="251" t="s">
        <v>4513</v>
      </c>
      <c r="J6032" s="285" t="s">
        <v>4516</v>
      </c>
      <c r="K6032" s="278" t="e">
        <f t="shared" si="189"/>
        <v>#N/A</v>
      </c>
      <c r="L6032" s="286">
        <v>43585</v>
      </c>
      <c r="M6032" s="286" t="s">
        <v>3249</v>
      </c>
    </row>
    <row r="6033" spans="1:13" s="269" customFormat="1" ht="15.5" hidden="1" thickTop="1" thickBot="1" x14ac:dyDescent="0.4">
      <c r="A6033" s="287" t="s">
        <v>4505</v>
      </c>
      <c r="B6033" s="288" t="e">
        <f>VLOOKUP(A6033,Lists!B:C,2,FALSE)</f>
        <v>#N/A</v>
      </c>
      <c r="C6033" s="288" t="e">
        <f>VLOOKUP(A6033,Lists!B:D,3,FALSE)</f>
        <v>#N/A</v>
      </c>
      <c r="D6033" s="289" t="s">
        <v>5111</v>
      </c>
      <c r="E6033" s="289">
        <v>26620</v>
      </c>
      <c r="F6033" s="289" t="s">
        <v>4517</v>
      </c>
      <c r="G6033" s="289" t="s">
        <v>731</v>
      </c>
      <c r="H6033" s="278">
        <f t="shared" si="188"/>
        <v>2</v>
      </c>
      <c r="I6033" s="252" t="s">
        <v>4518</v>
      </c>
      <c r="J6033" s="289" t="s">
        <v>4525</v>
      </c>
      <c r="K6033" s="278" t="e">
        <f t="shared" si="189"/>
        <v>#N/A</v>
      </c>
      <c r="L6033" s="290">
        <v>43585</v>
      </c>
      <c r="M6033" s="290" t="s">
        <v>3249</v>
      </c>
    </row>
    <row r="6034" spans="1:13" s="269" customFormat="1" ht="15.5" hidden="1" thickTop="1" thickBot="1" x14ac:dyDescent="0.4">
      <c r="A6034" s="283" t="s">
        <v>4505</v>
      </c>
      <c r="B6034" s="284" t="e">
        <f>VLOOKUP(A6034,Lists!B:C,2,FALSE)</f>
        <v>#N/A</v>
      </c>
      <c r="C6034" s="284" t="e">
        <f>VLOOKUP(A6034,Lists!B:D,3,FALSE)</f>
        <v>#N/A</v>
      </c>
      <c r="D6034" s="285" t="s">
        <v>5112</v>
      </c>
      <c r="E6034" s="285">
        <v>0</v>
      </c>
      <c r="F6034" s="285" t="s">
        <v>4517</v>
      </c>
      <c r="G6034" s="285" t="s">
        <v>731</v>
      </c>
      <c r="H6034" s="278">
        <f t="shared" si="188"/>
        <v>2</v>
      </c>
      <c r="I6034" s="251" t="s">
        <v>4518</v>
      </c>
      <c r="J6034" s="285" t="s">
        <v>4528</v>
      </c>
      <c r="K6034" s="278" t="e">
        <f t="shared" si="189"/>
        <v>#N/A</v>
      </c>
      <c r="L6034" s="286">
        <v>43585</v>
      </c>
      <c r="M6034" s="286" t="s">
        <v>3249</v>
      </c>
    </row>
    <row r="6035" spans="1:13" s="269" customFormat="1" ht="15.5" hidden="1" thickTop="1" thickBot="1" x14ac:dyDescent="0.4">
      <c r="A6035" s="287" t="s">
        <v>4505</v>
      </c>
      <c r="B6035" s="288" t="e">
        <f>VLOOKUP(A6035,Lists!B:C,2,FALSE)</f>
        <v>#N/A</v>
      </c>
      <c r="C6035" s="288" t="e">
        <f>VLOOKUP(A6035,Lists!B:D,3,FALSE)</f>
        <v>#N/A</v>
      </c>
      <c r="D6035" s="289" t="s">
        <v>5113</v>
      </c>
      <c r="E6035" s="289">
        <v>14541</v>
      </c>
      <c r="F6035" s="289" t="s">
        <v>4517</v>
      </c>
      <c r="G6035" s="289" t="s">
        <v>731</v>
      </c>
      <c r="H6035" s="278">
        <f t="shared" si="188"/>
        <v>2</v>
      </c>
      <c r="I6035" s="252" t="s">
        <v>4518</v>
      </c>
      <c r="J6035" s="289" t="s">
        <v>4529</v>
      </c>
      <c r="K6035" s="278" t="e">
        <f t="shared" si="189"/>
        <v>#N/A</v>
      </c>
      <c r="L6035" s="290">
        <v>43585</v>
      </c>
      <c r="M6035" s="290" t="s">
        <v>3249</v>
      </c>
    </row>
    <row r="6036" spans="1:13" s="269" customFormat="1" ht="15.5" hidden="1" thickTop="1" thickBot="1" x14ac:dyDescent="0.4">
      <c r="A6036" s="283" t="s">
        <v>4505</v>
      </c>
      <c r="B6036" s="284" t="e">
        <f>VLOOKUP(A6036,Lists!B:C,2,FALSE)</f>
        <v>#N/A</v>
      </c>
      <c r="C6036" s="284" t="e">
        <f>VLOOKUP(A6036,Lists!B:D,3,FALSE)</f>
        <v>#N/A</v>
      </c>
      <c r="D6036" s="285" t="s">
        <v>5114</v>
      </c>
      <c r="E6036" s="285">
        <v>0</v>
      </c>
      <c r="F6036" s="285" t="s">
        <v>4517</v>
      </c>
      <c r="G6036" s="285" t="s">
        <v>731</v>
      </c>
      <c r="H6036" s="278">
        <f t="shared" si="188"/>
        <v>2</v>
      </c>
      <c r="I6036" s="251" t="s">
        <v>4518</v>
      </c>
      <c r="J6036" s="285"/>
      <c r="K6036" s="278" t="e">
        <f t="shared" si="189"/>
        <v>#N/A</v>
      </c>
      <c r="L6036" s="286">
        <v>43585</v>
      </c>
      <c r="M6036" s="286" t="s">
        <v>3249</v>
      </c>
    </row>
    <row r="6037" spans="1:13" s="269" customFormat="1" ht="15.5" hidden="1" thickTop="1" thickBot="1" x14ac:dyDescent="0.4">
      <c r="A6037" s="287" t="s">
        <v>4505</v>
      </c>
      <c r="B6037" s="288" t="e">
        <f>VLOOKUP(A6037,Lists!B:C,2,FALSE)</f>
        <v>#N/A</v>
      </c>
      <c r="C6037" s="288" t="e">
        <f>VLOOKUP(A6037,Lists!B:D,3,FALSE)</f>
        <v>#N/A</v>
      </c>
      <c r="D6037" s="289" t="s">
        <v>5115</v>
      </c>
      <c r="E6037" s="289" t="s">
        <v>446</v>
      </c>
      <c r="F6037" s="289" t="s">
        <v>446</v>
      </c>
      <c r="G6037" s="289" t="s">
        <v>446</v>
      </c>
      <c r="H6037" s="278" t="str">
        <f t="shared" si="188"/>
        <v>x</v>
      </c>
      <c r="I6037" s="252" t="s">
        <v>446</v>
      </c>
      <c r="J6037" s="289" t="s">
        <v>4530</v>
      </c>
      <c r="K6037" s="278" t="e">
        <f t="shared" si="189"/>
        <v>#N/A</v>
      </c>
      <c r="L6037" s="290">
        <v>43585</v>
      </c>
      <c r="M6037" s="290" t="s">
        <v>3249</v>
      </c>
    </row>
    <row r="6038" spans="1:13" s="269" customFormat="1" ht="15.5" hidden="1" thickTop="1" thickBot="1" x14ac:dyDescent="0.4">
      <c r="A6038" s="283" t="s">
        <v>4505</v>
      </c>
      <c r="B6038" s="284" t="e">
        <f>VLOOKUP(A6038,Lists!B:C,2,FALSE)</f>
        <v>#N/A</v>
      </c>
      <c r="C6038" s="284" t="e">
        <f>VLOOKUP(A6038,Lists!B:D,3,FALSE)</f>
        <v>#N/A</v>
      </c>
      <c r="D6038" s="285" t="s">
        <v>688</v>
      </c>
      <c r="E6038" s="285">
        <v>2</v>
      </c>
      <c r="F6038" s="285" t="s">
        <v>4517</v>
      </c>
      <c r="G6038" s="285" t="s">
        <v>731</v>
      </c>
      <c r="H6038" s="278">
        <f t="shared" si="188"/>
        <v>2</v>
      </c>
      <c r="I6038" s="251" t="s">
        <v>4518</v>
      </c>
      <c r="J6038" s="285" t="s">
        <v>4531</v>
      </c>
      <c r="K6038" s="278" t="e">
        <f t="shared" si="189"/>
        <v>#N/A</v>
      </c>
      <c r="L6038" s="286">
        <v>43585</v>
      </c>
      <c r="M6038" s="286" t="s">
        <v>3249</v>
      </c>
    </row>
    <row r="6039" spans="1:13" s="269" customFormat="1" ht="15.5" hidden="1" thickTop="1" thickBot="1" x14ac:dyDescent="0.4">
      <c r="A6039" s="287" t="s">
        <v>4505</v>
      </c>
      <c r="B6039" s="288" t="e">
        <f>VLOOKUP(A6039,Lists!B:C,2,FALSE)</f>
        <v>#N/A</v>
      </c>
      <c r="C6039" s="288" t="e">
        <f>VLOOKUP(A6039,Lists!B:D,3,FALSE)</f>
        <v>#N/A</v>
      </c>
      <c r="D6039" s="289" t="s">
        <v>691</v>
      </c>
      <c r="E6039" s="289" t="s">
        <v>446</v>
      </c>
      <c r="F6039" s="289" t="s">
        <v>446</v>
      </c>
      <c r="G6039" s="289" t="s">
        <v>446</v>
      </c>
      <c r="H6039" s="278" t="str">
        <f t="shared" si="188"/>
        <v>x</v>
      </c>
      <c r="I6039" s="252" t="s">
        <v>446</v>
      </c>
      <c r="J6039" s="289" t="s">
        <v>446</v>
      </c>
      <c r="K6039" s="278" t="e">
        <f t="shared" si="189"/>
        <v>#N/A</v>
      </c>
      <c r="L6039" s="290">
        <v>43585</v>
      </c>
      <c r="M6039" s="290" t="s">
        <v>3249</v>
      </c>
    </row>
    <row r="6040" spans="1:13" s="269" customFormat="1" ht="15.5" hidden="1" thickTop="1" thickBot="1" x14ac:dyDescent="0.4">
      <c r="A6040" s="283" t="s">
        <v>4505</v>
      </c>
      <c r="B6040" s="284" t="e">
        <f>VLOOKUP(A6040,Lists!B:C,2,FALSE)</f>
        <v>#N/A</v>
      </c>
      <c r="C6040" s="284" t="e">
        <f>VLOOKUP(A6040,Lists!B:D,3,FALSE)</f>
        <v>#N/A</v>
      </c>
      <c r="D6040" s="285" t="s">
        <v>692</v>
      </c>
      <c r="E6040" s="285" t="s">
        <v>446</v>
      </c>
      <c r="F6040" s="285" t="s">
        <v>446</v>
      </c>
      <c r="G6040" s="285" t="s">
        <v>446</v>
      </c>
      <c r="H6040" s="278" t="str">
        <f t="shared" si="188"/>
        <v>x</v>
      </c>
      <c r="I6040" s="251" t="s">
        <v>446</v>
      </c>
      <c r="J6040" s="285" t="s">
        <v>446</v>
      </c>
      <c r="K6040" s="278" t="e">
        <f t="shared" si="189"/>
        <v>#N/A</v>
      </c>
      <c r="L6040" s="286">
        <v>43585</v>
      </c>
      <c r="M6040" s="286" t="s">
        <v>3249</v>
      </c>
    </row>
    <row r="6041" spans="1:13" s="269" customFormat="1" ht="15.5" hidden="1" thickTop="1" thickBot="1" x14ac:dyDescent="0.4">
      <c r="A6041" s="287" t="s">
        <v>4505</v>
      </c>
      <c r="B6041" s="288" t="e">
        <f>VLOOKUP(A6041,Lists!B:C,2,FALSE)</f>
        <v>#N/A</v>
      </c>
      <c r="C6041" s="288" t="e">
        <f>VLOOKUP(A6041,Lists!B:D,3,FALSE)</f>
        <v>#N/A</v>
      </c>
      <c r="D6041" s="289" t="s">
        <v>643</v>
      </c>
      <c r="E6041" s="289">
        <v>0</v>
      </c>
      <c r="F6041" s="289" t="s">
        <v>4533</v>
      </c>
      <c r="G6041" s="289" t="s">
        <v>731</v>
      </c>
      <c r="H6041" s="278">
        <f t="shared" si="188"/>
        <v>2</v>
      </c>
      <c r="I6041" s="252" t="s">
        <v>446</v>
      </c>
      <c r="J6041" s="289" t="s">
        <v>446</v>
      </c>
      <c r="K6041" s="278" t="e">
        <f t="shared" si="189"/>
        <v>#N/A</v>
      </c>
      <c r="L6041" s="290">
        <v>43585</v>
      </c>
      <c r="M6041" s="290" t="s">
        <v>3249</v>
      </c>
    </row>
    <row r="6042" spans="1:13" s="269" customFormat="1" ht="15.5" hidden="1" thickTop="1" thickBot="1" x14ac:dyDescent="0.4">
      <c r="A6042" s="283" t="s">
        <v>4505</v>
      </c>
      <c r="B6042" s="284" t="e">
        <f>VLOOKUP(A6042,Lists!B:C,2,FALSE)</f>
        <v>#N/A</v>
      </c>
      <c r="C6042" s="284" t="e">
        <f>VLOOKUP(A6042,Lists!B:D,3,FALSE)</f>
        <v>#N/A</v>
      </c>
      <c r="D6042" s="285" t="s">
        <v>644</v>
      </c>
      <c r="E6042" s="285">
        <v>0</v>
      </c>
      <c r="F6042" s="285" t="s">
        <v>4533</v>
      </c>
      <c r="G6042" s="285" t="s">
        <v>731</v>
      </c>
      <c r="H6042" s="278">
        <f t="shared" si="188"/>
        <v>2</v>
      </c>
      <c r="I6042" s="251" t="s">
        <v>446</v>
      </c>
      <c r="J6042" s="285" t="s">
        <v>446</v>
      </c>
      <c r="K6042" s="278" t="e">
        <f t="shared" si="189"/>
        <v>#N/A</v>
      </c>
      <c r="L6042" s="286">
        <v>43585</v>
      </c>
      <c r="M6042" s="286" t="s">
        <v>3249</v>
      </c>
    </row>
    <row r="6043" spans="1:13" s="269" customFormat="1" ht="15.5" hidden="1" thickTop="1" thickBot="1" x14ac:dyDescent="0.4">
      <c r="A6043" s="287" t="s">
        <v>4505</v>
      </c>
      <c r="B6043" s="288" t="e">
        <f>VLOOKUP(A6043,Lists!B:C,2,FALSE)</f>
        <v>#N/A</v>
      </c>
      <c r="C6043" s="288" t="e">
        <f>VLOOKUP(A6043,Lists!B:D,3,FALSE)</f>
        <v>#N/A</v>
      </c>
      <c r="D6043" s="289" t="s">
        <v>645</v>
      </c>
      <c r="E6043" s="289">
        <v>0</v>
      </c>
      <c r="F6043" s="289" t="s">
        <v>4533</v>
      </c>
      <c r="G6043" s="289" t="s">
        <v>731</v>
      </c>
      <c r="H6043" s="278">
        <f t="shared" si="188"/>
        <v>2</v>
      </c>
      <c r="I6043" s="252" t="s">
        <v>446</v>
      </c>
      <c r="J6043" s="289" t="s">
        <v>446</v>
      </c>
      <c r="K6043" s="278" t="e">
        <f t="shared" si="189"/>
        <v>#N/A</v>
      </c>
      <c r="L6043" s="290">
        <v>43585</v>
      </c>
      <c r="M6043" s="290" t="s">
        <v>3249</v>
      </c>
    </row>
    <row r="6044" spans="1:13" s="269" customFormat="1" ht="15.5" hidden="1" thickTop="1" thickBot="1" x14ac:dyDescent="0.4">
      <c r="A6044" s="283" t="s">
        <v>4505</v>
      </c>
      <c r="B6044" s="284" t="e">
        <f>VLOOKUP(A6044,Lists!B:C,2,FALSE)</f>
        <v>#N/A</v>
      </c>
      <c r="C6044" s="284" t="e">
        <f>VLOOKUP(A6044,Lists!B:D,3,FALSE)</f>
        <v>#N/A</v>
      </c>
      <c r="D6044" s="285" t="s">
        <v>646</v>
      </c>
      <c r="E6044" s="285">
        <v>0</v>
      </c>
      <c r="F6044" s="285" t="s">
        <v>4533</v>
      </c>
      <c r="G6044" s="285" t="s">
        <v>731</v>
      </c>
      <c r="H6044" s="278">
        <f t="shared" si="188"/>
        <v>2</v>
      </c>
      <c r="I6044" s="251" t="s">
        <v>446</v>
      </c>
      <c r="J6044" s="285"/>
      <c r="K6044" s="278" t="e">
        <f t="shared" si="189"/>
        <v>#N/A</v>
      </c>
      <c r="L6044" s="286">
        <v>43585</v>
      </c>
      <c r="M6044" s="286" t="s">
        <v>3249</v>
      </c>
    </row>
    <row r="6045" spans="1:13" s="269" customFormat="1" ht="15.5" hidden="1" thickTop="1" thickBot="1" x14ac:dyDescent="0.4">
      <c r="A6045" s="287" t="s">
        <v>4505</v>
      </c>
      <c r="B6045" s="288" t="e">
        <f>VLOOKUP(A6045,Lists!B:C,2,FALSE)</f>
        <v>#N/A</v>
      </c>
      <c r="C6045" s="288" t="e">
        <f>VLOOKUP(A6045,Lists!B:D,3,FALSE)</f>
        <v>#N/A</v>
      </c>
      <c r="D6045" s="289" t="s">
        <v>647</v>
      </c>
      <c r="E6045" s="289">
        <v>0</v>
      </c>
      <c r="F6045" s="289" t="s">
        <v>4533</v>
      </c>
      <c r="G6045" s="289" t="s">
        <v>731</v>
      </c>
      <c r="H6045" s="278">
        <f t="shared" si="188"/>
        <v>2</v>
      </c>
      <c r="I6045" s="252" t="s">
        <v>446</v>
      </c>
      <c r="J6045" s="289" t="s">
        <v>446</v>
      </c>
      <c r="K6045" s="278" t="e">
        <f t="shared" si="189"/>
        <v>#N/A</v>
      </c>
      <c r="L6045" s="290">
        <v>43585</v>
      </c>
      <c r="M6045" s="290" t="s">
        <v>3249</v>
      </c>
    </row>
    <row r="6046" spans="1:13" s="269" customFormat="1" ht="15.5" hidden="1" thickTop="1" thickBot="1" x14ac:dyDescent="0.4">
      <c r="A6046" s="283" t="s">
        <v>4505</v>
      </c>
      <c r="B6046" s="284" t="e">
        <f>VLOOKUP(A6046,Lists!B:C,2,FALSE)</f>
        <v>#N/A</v>
      </c>
      <c r="C6046" s="284" t="e">
        <f>VLOOKUP(A6046,Lists!B:D,3,FALSE)</f>
        <v>#N/A</v>
      </c>
      <c r="D6046" s="285" t="s">
        <v>648</v>
      </c>
      <c r="E6046" s="285">
        <v>1</v>
      </c>
      <c r="F6046" s="285" t="s">
        <v>4533</v>
      </c>
      <c r="G6046" s="285" t="s">
        <v>731</v>
      </c>
      <c r="H6046" s="278">
        <f t="shared" si="188"/>
        <v>2</v>
      </c>
      <c r="I6046" s="251" t="s">
        <v>446</v>
      </c>
      <c r="J6046" s="285" t="s">
        <v>4535</v>
      </c>
      <c r="K6046" s="278" t="e">
        <f t="shared" si="189"/>
        <v>#N/A</v>
      </c>
      <c r="L6046" s="286">
        <v>43585</v>
      </c>
      <c r="M6046" s="286" t="s">
        <v>3249</v>
      </c>
    </row>
    <row r="6047" spans="1:13" s="269" customFormat="1" ht="15.5" hidden="1" thickTop="1" thickBot="1" x14ac:dyDescent="0.4">
      <c r="A6047" s="287" t="s">
        <v>4505</v>
      </c>
      <c r="B6047" s="288" t="e">
        <f>VLOOKUP(A6047,Lists!B:C,2,FALSE)</f>
        <v>#N/A</v>
      </c>
      <c r="C6047" s="288" t="e">
        <f>VLOOKUP(A6047,Lists!B:D,3,FALSE)</f>
        <v>#N/A</v>
      </c>
      <c r="D6047" s="289" t="s">
        <v>649</v>
      </c>
      <c r="E6047" s="289">
        <v>0</v>
      </c>
      <c r="F6047" s="289" t="s">
        <v>4533</v>
      </c>
      <c r="G6047" s="289" t="s">
        <v>731</v>
      </c>
      <c r="H6047" s="278">
        <f t="shared" si="188"/>
        <v>2</v>
      </c>
      <c r="I6047" s="252" t="s">
        <v>446</v>
      </c>
      <c r="J6047" s="289" t="s">
        <v>446</v>
      </c>
      <c r="K6047" s="278" t="e">
        <f t="shared" si="189"/>
        <v>#N/A</v>
      </c>
      <c r="L6047" s="290">
        <v>43585</v>
      </c>
      <c r="M6047" s="290" t="s">
        <v>3249</v>
      </c>
    </row>
    <row r="6048" spans="1:13" s="269" customFormat="1" ht="15.5" hidden="1" thickTop="1" thickBot="1" x14ac:dyDescent="0.4">
      <c r="A6048" s="283" t="s">
        <v>4505</v>
      </c>
      <c r="B6048" s="284" t="e">
        <f>VLOOKUP(A6048,Lists!B:C,2,FALSE)</f>
        <v>#N/A</v>
      </c>
      <c r="C6048" s="284" t="e">
        <f>VLOOKUP(A6048,Lists!B:D,3,FALSE)</f>
        <v>#N/A</v>
      </c>
      <c r="D6048" s="285" t="s">
        <v>650</v>
      </c>
      <c r="E6048" s="285" t="s">
        <v>446</v>
      </c>
      <c r="F6048" s="285" t="s">
        <v>446</v>
      </c>
      <c r="G6048" s="285" t="s">
        <v>446</v>
      </c>
      <c r="H6048" s="278" t="str">
        <f t="shared" si="188"/>
        <v>x</v>
      </c>
      <c r="I6048" s="251" t="s">
        <v>446</v>
      </c>
      <c r="J6048" s="285" t="s">
        <v>4532</v>
      </c>
      <c r="K6048" s="278" t="e">
        <f t="shared" si="189"/>
        <v>#N/A</v>
      </c>
      <c r="L6048" s="286">
        <v>43585</v>
      </c>
      <c r="M6048" s="286" t="s">
        <v>3249</v>
      </c>
    </row>
    <row r="6049" spans="1:13" s="269" customFormat="1" ht="15.5" hidden="1" thickTop="1" thickBot="1" x14ac:dyDescent="0.4">
      <c r="A6049" s="287" t="s">
        <v>4505</v>
      </c>
      <c r="B6049" s="288" t="e">
        <f>VLOOKUP(A6049,Lists!B:C,2,FALSE)</f>
        <v>#N/A</v>
      </c>
      <c r="C6049" s="288" t="e">
        <f>VLOOKUP(A6049,Lists!B:D,3,FALSE)</f>
        <v>#N/A</v>
      </c>
      <c r="D6049" s="289" t="s">
        <v>651</v>
      </c>
      <c r="E6049" s="289">
        <v>1</v>
      </c>
      <c r="F6049" s="289" t="s">
        <v>4533</v>
      </c>
      <c r="G6049" s="289" t="s">
        <v>731</v>
      </c>
      <c r="H6049" s="278">
        <f t="shared" si="188"/>
        <v>2</v>
      </c>
      <c r="I6049" s="252" t="s">
        <v>446</v>
      </c>
      <c r="J6049" s="289" t="s">
        <v>4534</v>
      </c>
      <c r="K6049" s="278" t="e">
        <f t="shared" si="189"/>
        <v>#N/A</v>
      </c>
      <c r="L6049" s="290">
        <v>43585</v>
      </c>
      <c r="M6049" s="290" t="s">
        <v>3249</v>
      </c>
    </row>
    <row r="6050" spans="1:13" s="269" customFormat="1" ht="15.5" hidden="1" thickTop="1" thickBot="1" x14ac:dyDescent="0.4">
      <c r="A6050" s="283" t="s">
        <v>1256</v>
      </c>
      <c r="B6050" s="284" t="e">
        <f>VLOOKUP(A6050,Lists!B:C,2,FALSE)</f>
        <v>#N/A</v>
      </c>
      <c r="C6050" s="284" t="e">
        <f>VLOOKUP(A6050,Lists!B:D,3,FALSE)</f>
        <v>#N/A</v>
      </c>
      <c r="D6050" s="285" t="s">
        <v>5115</v>
      </c>
      <c r="E6050" s="285">
        <v>784</v>
      </c>
      <c r="F6050" s="285" t="s">
        <v>4634</v>
      </c>
      <c r="G6050" s="285" t="s">
        <v>731</v>
      </c>
      <c r="H6050" s="278">
        <f t="shared" si="188"/>
        <v>2</v>
      </c>
      <c r="I6050" s="251" t="s">
        <v>4635</v>
      </c>
      <c r="J6050" s="285" t="s">
        <v>4636</v>
      </c>
      <c r="K6050" s="278" t="e">
        <f t="shared" si="189"/>
        <v>#N/A</v>
      </c>
      <c r="L6050" s="286">
        <v>43585</v>
      </c>
      <c r="M6050" s="286" t="s">
        <v>3248</v>
      </c>
    </row>
    <row r="6051" spans="1:13" s="269" customFormat="1" ht="15.5" hidden="1" thickTop="1" thickBot="1" x14ac:dyDescent="0.4">
      <c r="A6051" s="287" t="s">
        <v>1256</v>
      </c>
      <c r="B6051" s="288" t="e">
        <f>VLOOKUP(A6051,Lists!B:C,2,FALSE)</f>
        <v>#N/A</v>
      </c>
      <c r="C6051" s="288" t="e">
        <f>VLOOKUP(A6051,Lists!B:D,3,FALSE)</f>
        <v>#N/A</v>
      </c>
      <c r="D6051" s="289" t="s">
        <v>5110</v>
      </c>
      <c r="E6051" s="289">
        <v>17140000</v>
      </c>
      <c r="F6051" s="289" t="s">
        <v>4537</v>
      </c>
      <c r="G6051" s="289" t="s">
        <v>732</v>
      </c>
      <c r="H6051" s="278">
        <f t="shared" si="188"/>
        <v>1</v>
      </c>
      <c r="I6051" s="252" t="s">
        <v>2074</v>
      </c>
      <c r="J6051" s="289" t="s">
        <v>4538</v>
      </c>
      <c r="K6051" s="278" t="e">
        <f t="shared" si="189"/>
        <v>#N/A</v>
      </c>
      <c r="L6051" s="290">
        <v>43585</v>
      </c>
      <c r="M6051" s="290" t="s">
        <v>3249</v>
      </c>
    </row>
    <row r="6052" spans="1:13" s="269" customFormat="1" ht="15.5" hidden="1" thickTop="1" thickBot="1" x14ac:dyDescent="0.4">
      <c r="A6052" s="283" t="s">
        <v>1256</v>
      </c>
      <c r="B6052" s="284" t="e">
        <f>VLOOKUP(A6052,Lists!B:C,2,FALSE)</f>
        <v>#N/A</v>
      </c>
      <c r="C6052" s="284" t="e">
        <f>VLOOKUP(A6052,Lists!B:D,3,FALSE)</f>
        <v>#N/A</v>
      </c>
      <c r="D6052" s="285" t="s">
        <v>5111</v>
      </c>
      <c r="E6052" s="285">
        <v>9596000</v>
      </c>
      <c r="F6052" s="285" t="s">
        <v>4537</v>
      </c>
      <c r="G6052" s="285" t="s">
        <v>732</v>
      </c>
      <c r="H6052" s="278">
        <f t="shared" si="188"/>
        <v>1</v>
      </c>
      <c r="I6052" s="251" t="s">
        <v>2074</v>
      </c>
      <c r="J6052" s="285" t="s">
        <v>4539</v>
      </c>
      <c r="K6052" s="278" t="e">
        <f t="shared" si="189"/>
        <v>#N/A</v>
      </c>
      <c r="L6052" s="286">
        <v>43585</v>
      </c>
      <c r="M6052" s="286" t="s">
        <v>3249</v>
      </c>
    </row>
    <row r="6053" spans="1:13" s="269" customFormat="1" ht="15.5" hidden="1" thickTop="1" thickBot="1" x14ac:dyDescent="0.4">
      <c r="A6053" s="287" t="s">
        <v>1256</v>
      </c>
      <c r="B6053" s="288" t="e">
        <f>VLOOKUP(A6053,Lists!B:C,2,FALSE)</f>
        <v>#N/A</v>
      </c>
      <c r="C6053" s="288" t="e">
        <f>VLOOKUP(A6053,Lists!B:D,3,FALSE)</f>
        <v>#N/A</v>
      </c>
      <c r="D6053" s="289" t="s">
        <v>643</v>
      </c>
      <c r="E6053" s="289">
        <v>0</v>
      </c>
      <c r="F6053" s="289" t="s">
        <v>4533</v>
      </c>
      <c r="G6053" s="289" t="s">
        <v>731</v>
      </c>
      <c r="H6053" s="278">
        <f t="shared" si="188"/>
        <v>2</v>
      </c>
      <c r="I6053" s="252"/>
      <c r="J6053" s="289"/>
      <c r="K6053" s="278" t="e">
        <f t="shared" si="189"/>
        <v>#N/A</v>
      </c>
      <c r="L6053" s="290">
        <v>43585</v>
      </c>
      <c r="M6053" s="290" t="s">
        <v>3249</v>
      </c>
    </row>
    <row r="6054" spans="1:13" s="269" customFormat="1" ht="15.5" hidden="1" thickTop="1" thickBot="1" x14ac:dyDescent="0.4">
      <c r="A6054" s="283" t="s">
        <v>1256</v>
      </c>
      <c r="B6054" s="284" t="e">
        <f>VLOOKUP(A6054,Lists!B:C,2,FALSE)</f>
        <v>#N/A</v>
      </c>
      <c r="C6054" s="284" t="e">
        <f>VLOOKUP(A6054,Lists!B:D,3,FALSE)</f>
        <v>#N/A</v>
      </c>
      <c r="D6054" s="285" t="s">
        <v>644</v>
      </c>
      <c r="E6054" s="285">
        <v>0</v>
      </c>
      <c r="F6054" s="285" t="s">
        <v>4533</v>
      </c>
      <c r="G6054" s="285" t="s">
        <v>731</v>
      </c>
      <c r="H6054" s="278">
        <f t="shared" si="188"/>
        <v>2</v>
      </c>
      <c r="I6054" s="251"/>
      <c r="J6054" s="285"/>
      <c r="K6054" s="278" t="e">
        <f t="shared" si="189"/>
        <v>#N/A</v>
      </c>
      <c r="L6054" s="286">
        <v>43585</v>
      </c>
      <c r="M6054" s="286" t="s">
        <v>3249</v>
      </c>
    </row>
    <row r="6055" spans="1:13" s="269" customFormat="1" ht="15.5" hidden="1" thickTop="1" thickBot="1" x14ac:dyDescent="0.4">
      <c r="A6055" s="287" t="s">
        <v>1256</v>
      </c>
      <c r="B6055" s="288" t="e">
        <f>VLOOKUP(A6055,Lists!B:C,2,FALSE)</f>
        <v>#N/A</v>
      </c>
      <c r="C6055" s="288" t="e">
        <f>VLOOKUP(A6055,Lists!B:D,3,FALSE)</f>
        <v>#N/A</v>
      </c>
      <c r="D6055" s="289" t="s">
        <v>645</v>
      </c>
      <c r="E6055" s="289">
        <v>0</v>
      </c>
      <c r="F6055" s="289" t="s">
        <v>4533</v>
      </c>
      <c r="G6055" s="289" t="s">
        <v>731</v>
      </c>
      <c r="H6055" s="278">
        <f t="shared" si="188"/>
        <v>2</v>
      </c>
      <c r="I6055" s="252"/>
      <c r="J6055" s="289"/>
      <c r="K6055" s="278" t="e">
        <f t="shared" si="189"/>
        <v>#N/A</v>
      </c>
      <c r="L6055" s="290">
        <v>43585</v>
      </c>
      <c r="M6055" s="290" t="s">
        <v>3249</v>
      </c>
    </row>
    <row r="6056" spans="1:13" s="269" customFormat="1" ht="15.5" hidden="1" thickTop="1" thickBot="1" x14ac:dyDescent="0.4">
      <c r="A6056" s="283" t="s">
        <v>1256</v>
      </c>
      <c r="B6056" s="284" t="e">
        <f>VLOOKUP(A6056,Lists!B:C,2,FALSE)</f>
        <v>#N/A</v>
      </c>
      <c r="C6056" s="284" t="e">
        <f>VLOOKUP(A6056,Lists!B:D,3,FALSE)</f>
        <v>#N/A</v>
      </c>
      <c r="D6056" s="285" t="s">
        <v>646</v>
      </c>
      <c r="E6056" s="285">
        <v>0</v>
      </c>
      <c r="F6056" s="285" t="s">
        <v>4533</v>
      </c>
      <c r="G6056" s="285" t="s">
        <v>731</v>
      </c>
      <c r="H6056" s="278">
        <f t="shared" si="188"/>
        <v>2</v>
      </c>
      <c r="I6056" s="251"/>
      <c r="J6056" s="285"/>
      <c r="K6056" s="278" t="e">
        <f t="shared" si="189"/>
        <v>#N/A</v>
      </c>
      <c r="L6056" s="286">
        <v>43585</v>
      </c>
      <c r="M6056" s="286" t="s">
        <v>3249</v>
      </c>
    </row>
    <row r="6057" spans="1:13" s="269" customFormat="1" ht="15.5" hidden="1" thickTop="1" thickBot="1" x14ac:dyDescent="0.4">
      <c r="A6057" s="287" t="s">
        <v>1256</v>
      </c>
      <c r="B6057" s="288" t="e">
        <f>VLOOKUP(A6057,Lists!B:C,2,FALSE)</f>
        <v>#N/A</v>
      </c>
      <c r="C6057" s="288" t="e">
        <f>VLOOKUP(A6057,Lists!B:D,3,FALSE)</f>
        <v>#N/A</v>
      </c>
      <c r="D6057" s="289" t="s">
        <v>647</v>
      </c>
      <c r="E6057" s="289">
        <v>0</v>
      </c>
      <c r="F6057" s="289" t="s">
        <v>4533</v>
      </c>
      <c r="G6057" s="289" t="s">
        <v>731</v>
      </c>
      <c r="H6057" s="278">
        <f t="shared" si="188"/>
        <v>2</v>
      </c>
      <c r="I6057" s="252"/>
      <c r="J6057" s="289"/>
      <c r="K6057" s="278" t="e">
        <f t="shared" si="189"/>
        <v>#N/A</v>
      </c>
      <c r="L6057" s="290">
        <v>43585</v>
      </c>
      <c r="M6057" s="290" t="s">
        <v>3249</v>
      </c>
    </row>
    <row r="6058" spans="1:13" s="269" customFormat="1" ht="15.5" hidden="1" thickTop="1" thickBot="1" x14ac:dyDescent="0.4">
      <c r="A6058" s="283" t="s">
        <v>1256</v>
      </c>
      <c r="B6058" s="284" t="e">
        <f>VLOOKUP(A6058,Lists!B:C,2,FALSE)</f>
        <v>#N/A</v>
      </c>
      <c r="C6058" s="284" t="e">
        <f>VLOOKUP(A6058,Lists!B:D,3,FALSE)</f>
        <v>#N/A</v>
      </c>
      <c r="D6058" s="285" t="s">
        <v>648</v>
      </c>
      <c r="E6058" s="285">
        <v>2</v>
      </c>
      <c r="F6058" s="285" t="s">
        <v>4533</v>
      </c>
      <c r="G6058" s="285" t="s">
        <v>731</v>
      </c>
      <c r="H6058" s="278">
        <f t="shared" si="188"/>
        <v>2</v>
      </c>
      <c r="I6058" s="251"/>
      <c r="J6058" s="285"/>
      <c r="K6058" s="278" t="e">
        <f t="shared" si="189"/>
        <v>#N/A</v>
      </c>
      <c r="L6058" s="286">
        <v>43585</v>
      </c>
      <c r="M6058" s="286" t="s">
        <v>3249</v>
      </c>
    </row>
    <row r="6059" spans="1:13" s="269" customFormat="1" ht="15.5" hidden="1" thickTop="1" thickBot="1" x14ac:dyDescent="0.4">
      <c r="A6059" s="287" t="s">
        <v>1256</v>
      </c>
      <c r="B6059" s="288" t="e">
        <f>VLOOKUP(A6059,Lists!B:C,2,FALSE)</f>
        <v>#N/A</v>
      </c>
      <c r="C6059" s="288" t="e">
        <f>VLOOKUP(A6059,Lists!B:D,3,FALSE)</f>
        <v>#N/A</v>
      </c>
      <c r="D6059" s="289" t="s">
        <v>649</v>
      </c>
      <c r="E6059" s="289">
        <v>1</v>
      </c>
      <c r="F6059" s="289" t="s">
        <v>4533</v>
      </c>
      <c r="G6059" s="289" t="s">
        <v>731</v>
      </c>
      <c r="H6059" s="278">
        <f t="shared" si="188"/>
        <v>2</v>
      </c>
      <c r="I6059" s="252"/>
      <c r="J6059" s="289"/>
      <c r="K6059" s="278" t="e">
        <f t="shared" si="189"/>
        <v>#N/A</v>
      </c>
      <c r="L6059" s="290">
        <v>43585</v>
      </c>
      <c r="M6059" s="290" t="s">
        <v>3249</v>
      </c>
    </row>
    <row r="6060" spans="1:13" s="269" customFormat="1" ht="15.5" hidden="1" thickTop="1" thickBot="1" x14ac:dyDescent="0.4">
      <c r="A6060" s="283" t="s">
        <v>1256</v>
      </c>
      <c r="B6060" s="284" t="e">
        <f>VLOOKUP(A6060,Lists!B:C,2,FALSE)</f>
        <v>#N/A</v>
      </c>
      <c r="C6060" s="284" t="e">
        <f>VLOOKUP(A6060,Lists!B:D,3,FALSE)</f>
        <v>#N/A</v>
      </c>
      <c r="D6060" s="285" t="s">
        <v>650</v>
      </c>
      <c r="E6060" s="285">
        <v>1</v>
      </c>
      <c r="F6060" s="285" t="s">
        <v>4533</v>
      </c>
      <c r="G6060" s="285" t="s">
        <v>731</v>
      </c>
      <c r="H6060" s="278">
        <f t="shared" si="188"/>
        <v>2</v>
      </c>
      <c r="I6060" s="251"/>
      <c r="J6060" s="285"/>
      <c r="K6060" s="278" t="e">
        <f t="shared" si="189"/>
        <v>#N/A</v>
      </c>
      <c r="L6060" s="286">
        <v>43585</v>
      </c>
      <c r="M6060" s="286" t="s">
        <v>3249</v>
      </c>
    </row>
    <row r="6061" spans="1:13" s="269" customFormat="1" ht="15.5" hidden="1" thickTop="1" thickBot="1" x14ac:dyDescent="0.4">
      <c r="A6061" s="287" t="s">
        <v>1256</v>
      </c>
      <c r="B6061" s="288" t="e">
        <f>VLOOKUP(A6061,Lists!B:C,2,FALSE)</f>
        <v>#N/A</v>
      </c>
      <c r="C6061" s="288" t="e">
        <f>VLOOKUP(A6061,Lists!B:D,3,FALSE)</f>
        <v>#N/A</v>
      </c>
      <c r="D6061" s="289" t="s">
        <v>651</v>
      </c>
      <c r="E6061" s="289">
        <v>3</v>
      </c>
      <c r="F6061" s="289" t="s">
        <v>4533</v>
      </c>
      <c r="G6061" s="289" t="s">
        <v>731</v>
      </c>
      <c r="H6061" s="278">
        <f t="shared" si="188"/>
        <v>2</v>
      </c>
      <c r="I6061" s="252"/>
      <c r="J6061" s="289"/>
      <c r="K6061" s="278" t="e">
        <f t="shared" si="189"/>
        <v>#N/A</v>
      </c>
      <c r="L6061" s="290">
        <v>43585</v>
      </c>
      <c r="M6061" s="290" t="s">
        <v>3249</v>
      </c>
    </row>
    <row r="6062" spans="1:13" s="269" customFormat="1" ht="15.5" thickTop="1" thickBot="1" x14ac:dyDescent="0.4">
      <c r="A6062" s="283" t="s">
        <v>3305</v>
      </c>
      <c r="B6062" s="284" t="str">
        <f>VLOOKUP(A6062,Lists!B:C,2,FALSE)</f>
        <v>MOZ004</v>
      </c>
      <c r="C6062" s="284" t="str">
        <f>VLOOKUP(A6062,Lists!B:D,3,FALSE)</f>
        <v>MOZ</v>
      </c>
      <c r="D6062" s="285" t="s">
        <v>666</v>
      </c>
      <c r="E6062" s="285">
        <v>3000</v>
      </c>
      <c r="F6062" s="285" t="s">
        <v>4541</v>
      </c>
      <c r="G6062" s="285" t="s">
        <v>730</v>
      </c>
      <c r="H6062" s="278">
        <f t="shared" si="188"/>
        <v>3</v>
      </c>
      <c r="I6062" s="251" t="s">
        <v>4542</v>
      </c>
      <c r="J6062" s="285" t="s">
        <v>4543</v>
      </c>
      <c r="K6062" s="278" t="str">
        <f t="shared" si="189"/>
        <v>MOZ004People displaced</v>
      </c>
      <c r="L6062" s="286">
        <v>43585</v>
      </c>
      <c r="M6062" s="286" t="s">
        <v>3249</v>
      </c>
    </row>
    <row r="6063" spans="1:13" s="269" customFormat="1" ht="15.5" hidden="1" thickTop="1" thickBot="1" x14ac:dyDescent="0.4">
      <c r="A6063" s="287" t="s">
        <v>3305</v>
      </c>
      <c r="B6063" s="288" t="str">
        <f>VLOOKUP(A6063,Lists!B:C,2,FALSE)</f>
        <v>MOZ004</v>
      </c>
      <c r="C6063" s="288" t="str">
        <f>VLOOKUP(A6063,Lists!B:D,3,FALSE)</f>
        <v>MOZ</v>
      </c>
      <c r="D6063" s="289" t="s">
        <v>5029</v>
      </c>
      <c r="E6063" s="289">
        <v>135</v>
      </c>
      <c r="F6063" s="289" t="s">
        <v>1399</v>
      </c>
      <c r="G6063" s="289" t="s">
        <v>731</v>
      </c>
      <c r="H6063" s="278">
        <f t="shared" si="188"/>
        <v>2</v>
      </c>
      <c r="I6063" s="252" t="s">
        <v>1354</v>
      </c>
      <c r="J6063" s="289" t="s">
        <v>4545</v>
      </c>
      <c r="K6063" s="278" t="str">
        <f t="shared" si="189"/>
        <v>MOZ004Fatalities reported</v>
      </c>
      <c r="L6063" s="290">
        <v>43585</v>
      </c>
      <c r="M6063" s="290" t="s">
        <v>3248</v>
      </c>
    </row>
    <row r="6064" spans="1:13" s="269" customFormat="1" ht="15.5" hidden="1" thickTop="1" thickBot="1" x14ac:dyDescent="0.4">
      <c r="A6064" s="283" t="s">
        <v>3305</v>
      </c>
      <c r="B6064" s="284" t="str">
        <f>VLOOKUP(A6064,Lists!B:C,2,FALSE)</f>
        <v>MOZ004</v>
      </c>
      <c r="C6064" s="284" t="str">
        <f>VLOOKUP(A6064,Lists!B:D,3,FALSE)</f>
        <v>MOZ</v>
      </c>
      <c r="D6064" s="285" t="s">
        <v>5115</v>
      </c>
      <c r="E6064" s="285">
        <v>784</v>
      </c>
      <c r="F6064" s="285" t="s">
        <v>4634</v>
      </c>
      <c r="G6064" s="285" t="s">
        <v>731</v>
      </c>
      <c r="H6064" s="278">
        <f t="shared" si="188"/>
        <v>2</v>
      </c>
      <c r="I6064" s="251" t="s">
        <v>4635</v>
      </c>
      <c r="J6064" s="285" t="s">
        <v>4636</v>
      </c>
      <c r="K6064" s="278" t="str">
        <f t="shared" si="189"/>
        <v>MOZ004Fatalities in all crises</v>
      </c>
      <c r="L6064" s="286">
        <v>43585</v>
      </c>
      <c r="M6064" s="286" t="s">
        <v>3248</v>
      </c>
    </row>
    <row r="6065" spans="1:13" s="269" customFormat="1" ht="15.5" hidden="1" thickTop="1" thickBot="1" x14ac:dyDescent="0.4">
      <c r="A6065" s="287" t="s">
        <v>3305</v>
      </c>
      <c r="B6065" s="288" t="str">
        <f>VLOOKUP(A6065,Lists!B:C,2,FALSE)</f>
        <v>MOZ004</v>
      </c>
      <c r="C6065" s="288" t="str">
        <f>VLOOKUP(A6065,Lists!B:D,3,FALSE)</f>
        <v>MOZ</v>
      </c>
      <c r="D6065" s="289" t="s">
        <v>5110</v>
      </c>
      <c r="E6065" s="289">
        <v>2330000</v>
      </c>
      <c r="F6065" s="289" t="s">
        <v>2040</v>
      </c>
      <c r="G6065" s="289" t="s">
        <v>731</v>
      </c>
      <c r="H6065" s="278">
        <f t="shared" si="188"/>
        <v>2</v>
      </c>
      <c r="I6065" s="252" t="s">
        <v>2071</v>
      </c>
      <c r="J6065" s="289" t="s">
        <v>4544</v>
      </c>
      <c r="K6065" s="278" t="str">
        <f t="shared" si="189"/>
        <v>MOZ004Minimal humanitarian conditions - Level 1</v>
      </c>
      <c r="L6065" s="290">
        <v>43585</v>
      </c>
      <c r="M6065" s="290" t="s">
        <v>3249</v>
      </c>
    </row>
    <row r="6066" spans="1:13" s="269" customFormat="1" ht="15.5" hidden="1" thickTop="1" thickBot="1" x14ac:dyDescent="0.4">
      <c r="A6066" s="283" t="s">
        <v>3305</v>
      </c>
      <c r="B6066" s="284" t="str">
        <f>VLOOKUP(A6066,Lists!B:C,2,FALSE)</f>
        <v>MOZ004</v>
      </c>
      <c r="C6066" s="284" t="str">
        <f>VLOOKUP(A6066,Lists!B:D,3,FALSE)</f>
        <v>MOZ</v>
      </c>
      <c r="D6066" s="285" t="s">
        <v>5111</v>
      </c>
      <c r="E6066" s="285">
        <v>3000</v>
      </c>
      <c r="F6066" s="285" t="s">
        <v>4541</v>
      </c>
      <c r="G6066" s="285" t="s">
        <v>730</v>
      </c>
      <c r="H6066" s="278">
        <f t="shared" si="188"/>
        <v>3</v>
      </c>
      <c r="I6066" s="251" t="s">
        <v>4542</v>
      </c>
      <c r="J6066" s="285" t="s">
        <v>4543</v>
      </c>
      <c r="K6066" s="278" t="str">
        <f t="shared" si="189"/>
        <v>MOZ004Stressed humanitarian conditions - Level 2</v>
      </c>
      <c r="L6066" s="286">
        <v>43585</v>
      </c>
      <c r="M6066" s="286" t="s">
        <v>3249</v>
      </c>
    </row>
    <row r="6067" spans="1:13" s="269" customFormat="1" ht="15.5" hidden="1" thickTop="1" thickBot="1" x14ac:dyDescent="0.4">
      <c r="A6067" s="287" t="s">
        <v>3305</v>
      </c>
      <c r="B6067" s="288" t="str">
        <f>VLOOKUP(A6067,Lists!B:C,2,FALSE)</f>
        <v>MOZ004</v>
      </c>
      <c r="C6067" s="288" t="str">
        <f>VLOOKUP(A6067,Lists!B:D,3,FALSE)</f>
        <v>MOZ</v>
      </c>
      <c r="D6067" s="289" t="s">
        <v>533</v>
      </c>
      <c r="E6067" s="289">
        <v>3000</v>
      </c>
      <c r="F6067" s="289" t="s">
        <v>4541</v>
      </c>
      <c r="G6067" s="289" t="s">
        <v>730</v>
      </c>
      <c r="H6067" s="278">
        <f t="shared" si="188"/>
        <v>3</v>
      </c>
      <c r="I6067" s="252" t="s">
        <v>4542</v>
      </c>
      <c r="J6067" s="289" t="s">
        <v>4543</v>
      </c>
      <c r="K6067" s="278" t="str">
        <f t="shared" si="189"/>
        <v>MOZ004People affected</v>
      </c>
      <c r="L6067" s="290">
        <v>43585</v>
      </c>
      <c r="M6067" s="290" t="s">
        <v>3249</v>
      </c>
    </row>
    <row r="6068" spans="1:13" s="269" customFormat="1" ht="15.5" hidden="1" thickTop="1" thickBot="1" x14ac:dyDescent="0.4">
      <c r="A6068" s="283" t="s">
        <v>3305</v>
      </c>
      <c r="B6068" s="284" t="str">
        <f>VLOOKUP(A6068,Lists!B:C,2,FALSE)</f>
        <v>MOZ004</v>
      </c>
      <c r="C6068" s="284" t="str">
        <f>VLOOKUP(A6068,Lists!B:D,3,FALSE)</f>
        <v>MOZ</v>
      </c>
      <c r="D6068" s="285" t="s">
        <v>643</v>
      </c>
      <c r="E6068" s="285">
        <v>0</v>
      </c>
      <c r="F6068" s="285" t="s">
        <v>4533</v>
      </c>
      <c r="G6068" s="285" t="s">
        <v>731</v>
      </c>
      <c r="H6068" s="278">
        <f t="shared" si="188"/>
        <v>2</v>
      </c>
      <c r="I6068" s="251"/>
      <c r="J6068" s="285"/>
      <c r="K6068" s="278" t="str">
        <f t="shared" si="189"/>
        <v>MOZ004Impediments to entry into country (bureaucratic and administrative)</v>
      </c>
      <c r="L6068" s="286">
        <v>43585</v>
      </c>
      <c r="M6068" s="286" t="s">
        <v>3249</v>
      </c>
    </row>
    <row r="6069" spans="1:13" s="269" customFormat="1" ht="15.5" hidden="1" thickTop="1" thickBot="1" x14ac:dyDescent="0.4">
      <c r="A6069" s="287" t="s">
        <v>3305</v>
      </c>
      <c r="B6069" s="288" t="str">
        <f>VLOOKUP(A6069,Lists!B:C,2,FALSE)</f>
        <v>MOZ004</v>
      </c>
      <c r="C6069" s="288" t="str">
        <f>VLOOKUP(A6069,Lists!B:D,3,FALSE)</f>
        <v>MOZ</v>
      </c>
      <c r="D6069" s="289" t="s">
        <v>644</v>
      </c>
      <c r="E6069" s="289">
        <v>0</v>
      </c>
      <c r="F6069" s="289" t="s">
        <v>4533</v>
      </c>
      <c r="G6069" s="289" t="s">
        <v>731</v>
      </c>
      <c r="H6069" s="278">
        <f t="shared" si="188"/>
        <v>2</v>
      </c>
      <c r="I6069" s="252"/>
      <c r="J6069" s="289"/>
      <c r="K6069" s="278" t="str">
        <f t="shared" si="189"/>
        <v>MOZ004Restriction of movement (impediments to freedom of movement and/or administrative restrictions)</v>
      </c>
      <c r="L6069" s="290">
        <v>43585</v>
      </c>
      <c r="M6069" s="290" t="s">
        <v>3249</v>
      </c>
    </row>
    <row r="6070" spans="1:13" s="269" customFormat="1" ht="15.5" hidden="1" thickTop="1" thickBot="1" x14ac:dyDescent="0.4">
      <c r="A6070" s="283" t="s">
        <v>3305</v>
      </c>
      <c r="B6070" s="284" t="str">
        <f>VLOOKUP(A6070,Lists!B:C,2,FALSE)</f>
        <v>MOZ004</v>
      </c>
      <c r="C6070" s="284" t="str">
        <f>VLOOKUP(A6070,Lists!B:D,3,FALSE)</f>
        <v>MOZ</v>
      </c>
      <c r="D6070" s="285" t="s">
        <v>645</v>
      </c>
      <c r="E6070" s="285">
        <v>0</v>
      </c>
      <c r="F6070" s="285" t="s">
        <v>4533</v>
      </c>
      <c r="G6070" s="285" t="s">
        <v>731</v>
      </c>
      <c r="H6070" s="278">
        <f t="shared" si="188"/>
        <v>2</v>
      </c>
      <c r="I6070" s="251"/>
      <c r="J6070" s="285"/>
      <c r="K6070" s="278" t="str">
        <f t="shared" si="189"/>
        <v>MOZ004Interference into implementation of humanitarian activities</v>
      </c>
      <c r="L6070" s="286">
        <v>43585</v>
      </c>
      <c r="M6070" s="286" t="s">
        <v>3249</v>
      </c>
    </row>
    <row r="6071" spans="1:13" s="269" customFormat="1" ht="15.5" hidden="1" thickTop="1" thickBot="1" x14ac:dyDescent="0.4">
      <c r="A6071" s="287" t="s">
        <v>3305</v>
      </c>
      <c r="B6071" s="288" t="str">
        <f>VLOOKUP(A6071,Lists!B:C,2,FALSE)</f>
        <v>MOZ004</v>
      </c>
      <c r="C6071" s="288" t="str">
        <f>VLOOKUP(A6071,Lists!B:D,3,FALSE)</f>
        <v>MOZ</v>
      </c>
      <c r="D6071" s="289" t="s">
        <v>646</v>
      </c>
      <c r="E6071" s="289">
        <v>0</v>
      </c>
      <c r="F6071" s="289" t="s">
        <v>4533</v>
      </c>
      <c r="G6071" s="289" t="s">
        <v>731</v>
      </c>
      <c r="H6071" s="278">
        <f t="shared" si="188"/>
        <v>2</v>
      </c>
      <c r="I6071" s="252"/>
      <c r="J6071" s="289"/>
      <c r="K6071" s="278" t="str">
        <f t="shared" si="189"/>
        <v>MOZ004Violence against personnel, facilities and assets</v>
      </c>
      <c r="L6071" s="290">
        <v>43585</v>
      </c>
      <c r="M6071" s="290" t="s">
        <v>3249</v>
      </c>
    </row>
    <row r="6072" spans="1:13" s="269" customFormat="1" ht="15.5" hidden="1" thickTop="1" thickBot="1" x14ac:dyDescent="0.4">
      <c r="A6072" s="283" t="s">
        <v>3305</v>
      </c>
      <c r="B6072" s="284" t="str">
        <f>VLOOKUP(A6072,Lists!B:C,2,FALSE)</f>
        <v>MOZ004</v>
      </c>
      <c r="C6072" s="284" t="str">
        <f>VLOOKUP(A6072,Lists!B:D,3,FALSE)</f>
        <v>MOZ</v>
      </c>
      <c r="D6072" s="285" t="s">
        <v>647</v>
      </c>
      <c r="E6072" s="285">
        <v>0</v>
      </c>
      <c r="F6072" s="285" t="s">
        <v>4533</v>
      </c>
      <c r="G6072" s="285" t="s">
        <v>731</v>
      </c>
      <c r="H6072" s="278">
        <f t="shared" si="188"/>
        <v>2</v>
      </c>
      <c r="I6072" s="251"/>
      <c r="J6072" s="285"/>
      <c r="K6072" s="278" t="str">
        <f t="shared" si="189"/>
        <v>MOZ004Denial of existence of humanitarian needs or entitlements to assistance</v>
      </c>
      <c r="L6072" s="286">
        <v>43585</v>
      </c>
      <c r="M6072" s="286" t="s">
        <v>3249</v>
      </c>
    </row>
    <row r="6073" spans="1:13" s="269" customFormat="1" ht="15.5" hidden="1" thickTop="1" thickBot="1" x14ac:dyDescent="0.4">
      <c r="A6073" s="287" t="s">
        <v>3305</v>
      </c>
      <c r="B6073" s="288" t="str">
        <f>VLOOKUP(A6073,Lists!B:C,2,FALSE)</f>
        <v>MOZ004</v>
      </c>
      <c r="C6073" s="288" t="str">
        <f>VLOOKUP(A6073,Lists!B:D,3,FALSE)</f>
        <v>MOZ</v>
      </c>
      <c r="D6073" s="289" t="s">
        <v>648</v>
      </c>
      <c r="E6073" s="289">
        <v>2</v>
      </c>
      <c r="F6073" s="289" t="s">
        <v>4533</v>
      </c>
      <c r="G6073" s="289" t="s">
        <v>731</v>
      </c>
      <c r="H6073" s="278">
        <f t="shared" si="188"/>
        <v>2</v>
      </c>
      <c r="I6073" s="252"/>
      <c r="J6073" s="289"/>
      <c r="K6073" s="278" t="str">
        <f t="shared" si="189"/>
        <v>MOZ004Restriction and obstruction of access to services and assistance</v>
      </c>
      <c r="L6073" s="290">
        <v>43585</v>
      </c>
      <c r="M6073" s="290" t="s">
        <v>3249</v>
      </c>
    </row>
    <row r="6074" spans="1:13" s="269" customFormat="1" ht="15.5" hidden="1" thickTop="1" thickBot="1" x14ac:dyDescent="0.4">
      <c r="A6074" s="283" t="s">
        <v>3305</v>
      </c>
      <c r="B6074" s="284" t="str">
        <f>VLOOKUP(A6074,Lists!B:C,2,FALSE)</f>
        <v>MOZ004</v>
      </c>
      <c r="C6074" s="284" t="str">
        <f>VLOOKUP(A6074,Lists!B:D,3,FALSE)</f>
        <v>MOZ</v>
      </c>
      <c r="D6074" s="285" t="s">
        <v>649</v>
      </c>
      <c r="E6074" s="285">
        <v>1</v>
      </c>
      <c r="F6074" s="285" t="s">
        <v>4533</v>
      </c>
      <c r="G6074" s="285" t="s">
        <v>731</v>
      </c>
      <c r="H6074" s="278">
        <f t="shared" si="188"/>
        <v>2</v>
      </c>
      <c r="I6074" s="251"/>
      <c r="J6074" s="285"/>
      <c r="K6074" s="278" t="str">
        <f t="shared" si="189"/>
        <v>MOZ004Ongoing insecurity/hostilities affecting humanitarian assistance</v>
      </c>
      <c r="L6074" s="286">
        <v>43585</v>
      </c>
      <c r="M6074" s="286" t="s">
        <v>3249</v>
      </c>
    </row>
    <row r="6075" spans="1:13" s="269" customFormat="1" ht="15.5" hidden="1" thickTop="1" thickBot="1" x14ac:dyDescent="0.4">
      <c r="A6075" s="287" t="s">
        <v>3305</v>
      </c>
      <c r="B6075" s="288" t="str">
        <f>VLOOKUP(A6075,Lists!B:C,2,FALSE)</f>
        <v>MOZ004</v>
      </c>
      <c r="C6075" s="288" t="str">
        <f>VLOOKUP(A6075,Lists!B:D,3,FALSE)</f>
        <v>MOZ</v>
      </c>
      <c r="D6075" s="289" t="s">
        <v>650</v>
      </c>
      <c r="E6075" s="289">
        <v>1</v>
      </c>
      <c r="F6075" s="289" t="s">
        <v>4533</v>
      </c>
      <c r="G6075" s="289" t="s">
        <v>731</v>
      </c>
      <c r="H6075" s="278">
        <f t="shared" si="188"/>
        <v>2</v>
      </c>
      <c r="I6075" s="252"/>
      <c r="J6075" s="289"/>
      <c r="K6075" s="278" t="str">
        <f t="shared" si="189"/>
        <v xml:space="preserve">MOZ004Presence of mines and improvised explosive devices </v>
      </c>
      <c r="L6075" s="290">
        <v>43585</v>
      </c>
      <c r="M6075" s="290" t="s">
        <v>3249</v>
      </c>
    </row>
    <row r="6076" spans="1:13" s="269" customFormat="1" ht="15.5" hidden="1" thickTop="1" thickBot="1" x14ac:dyDescent="0.4">
      <c r="A6076" s="283" t="s">
        <v>3305</v>
      </c>
      <c r="B6076" s="284" t="str">
        <f>VLOOKUP(A6076,Lists!B:C,2,FALSE)</f>
        <v>MOZ004</v>
      </c>
      <c r="C6076" s="284" t="str">
        <f>VLOOKUP(A6076,Lists!B:D,3,FALSE)</f>
        <v>MOZ</v>
      </c>
      <c r="D6076" s="285" t="s">
        <v>651</v>
      </c>
      <c r="E6076" s="285">
        <v>3</v>
      </c>
      <c r="F6076" s="285" t="s">
        <v>4533</v>
      </c>
      <c r="G6076" s="285" t="s">
        <v>731</v>
      </c>
      <c r="H6076" s="278">
        <f t="shared" si="188"/>
        <v>2</v>
      </c>
      <c r="I6076" s="251"/>
      <c r="J6076" s="285"/>
      <c r="K6076" s="278" t="str">
        <f t="shared" si="189"/>
        <v>MOZ004Physical constraints in the environment (obstacles related to terrain, climate, lack of infrastructure, etc.)</v>
      </c>
      <c r="L6076" s="286">
        <v>43585</v>
      </c>
      <c r="M6076" s="286" t="s">
        <v>3249</v>
      </c>
    </row>
    <row r="6077" spans="1:13" s="269" customFormat="1" ht="15.5" thickTop="1" thickBot="1" x14ac:dyDescent="0.4">
      <c r="A6077" s="287" t="s">
        <v>3398</v>
      </c>
      <c r="B6077" s="288" t="e">
        <f>VLOOKUP(A6077,Lists!B:C,2,FALSE)</f>
        <v>#N/A</v>
      </c>
      <c r="C6077" s="288" t="e">
        <f>VLOOKUP(A6077,Lists!B:D,3,FALSE)</f>
        <v>#N/A</v>
      </c>
      <c r="D6077" s="289" t="s">
        <v>666</v>
      </c>
      <c r="E6077" s="289">
        <v>70000</v>
      </c>
      <c r="F6077" s="289" t="s">
        <v>4546</v>
      </c>
      <c r="G6077" s="289" t="s">
        <v>730</v>
      </c>
      <c r="H6077" s="278">
        <f t="shared" si="188"/>
        <v>3</v>
      </c>
      <c r="I6077" s="252" t="s">
        <v>4547</v>
      </c>
      <c r="J6077" s="289" t="s">
        <v>4548</v>
      </c>
      <c r="K6077" s="278" t="e">
        <f t="shared" si="189"/>
        <v>#N/A</v>
      </c>
      <c r="L6077" s="290">
        <v>43585</v>
      </c>
      <c r="M6077" s="290" t="s">
        <v>3249</v>
      </c>
    </row>
    <row r="6078" spans="1:13" s="269" customFormat="1" ht="15.5" hidden="1" thickTop="1" thickBot="1" x14ac:dyDescent="0.4">
      <c r="A6078" s="283" t="s">
        <v>3398</v>
      </c>
      <c r="B6078" s="284" t="e">
        <f>VLOOKUP(A6078,Lists!B:C,2,FALSE)</f>
        <v>#N/A</v>
      </c>
      <c r="C6078" s="284" t="e">
        <f>VLOOKUP(A6078,Lists!B:D,3,FALSE)</f>
        <v>#N/A</v>
      </c>
      <c r="D6078" s="285" t="s">
        <v>5028</v>
      </c>
      <c r="E6078" s="285">
        <v>20665</v>
      </c>
      <c r="F6078" s="285" t="s">
        <v>4549</v>
      </c>
      <c r="G6078" s="285" t="s">
        <v>731</v>
      </c>
      <c r="H6078" s="278">
        <f t="shared" si="188"/>
        <v>2</v>
      </c>
      <c r="I6078" s="251" t="s">
        <v>4550</v>
      </c>
      <c r="J6078" s="285" t="s">
        <v>4551</v>
      </c>
      <c r="K6078" s="278" t="e">
        <f t="shared" si="189"/>
        <v>#N/A</v>
      </c>
      <c r="L6078" s="286">
        <v>43585</v>
      </c>
      <c r="M6078" s="286" t="s">
        <v>3248</v>
      </c>
    </row>
    <row r="6079" spans="1:13" s="269" customFormat="1" ht="15.5" hidden="1" thickTop="1" thickBot="1" x14ac:dyDescent="0.4">
      <c r="A6079" s="287" t="s">
        <v>3398</v>
      </c>
      <c r="B6079" s="288" t="e">
        <f>VLOOKUP(A6079,Lists!B:C,2,FALSE)</f>
        <v>#N/A</v>
      </c>
      <c r="C6079" s="288" t="e">
        <f>VLOOKUP(A6079,Lists!B:D,3,FALSE)</f>
        <v>#N/A</v>
      </c>
      <c r="D6079" s="289" t="s">
        <v>5027</v>
      </c>
      <c r="E6079" s="289">
        <v>1600</v>
      </c>
      <c r="F6079" s="289" t="s">
        <v>4552</v>
      </c>
      <c r="G6079" s="289" t="s">
        <v>731</v>
      </c>
      <c r="H6079" s="278">
        <f t="shared" si="188"/>
        <v>2</v>
      </c>
      <c r="I6079" s="252" t="s">
        <v>4553</v>
      </c>
      <c r="J6079" s="289"/>
      <c r="K6079" s="278" t="e">
        <f t="shared" si="189"/>
        <v>#N/A</v>
      </c>
      <c r="L6079" s="290">
        <v>43585</v>
      </c>
      <c r="M6079" s="290" t="s">
        <v>3248</v>
      </c>
    </row>
    <row r="6080" spans="1:13" s="269" customFormat="1" ht="15.5" hidden="1" thickTop="1" thickBot="1" x14ac:dyDescent="0.4">
      <c r="A6080" s="283" t="s">
        <v>3398</v>
      </c>
      <c r="B6080" s="284" t="e">
        <f>VLOOKUP(A6080,Lists!B:C,2,FALSE)</f>
        <v>#N/A</v>
      </c>
      <c r="C6080" s="284" t="e">
        <f>VLOOKUP(A6080,Lists!B:D,3,FALSE)</f>
        <v>#N/A</v>
      </c>
      <c r="D6080" s="285" t="s">
        <v>5029</v>
      </c>
      <c r="E6080" s="285">
        <v>611</v>
      </c>
      <c r="F6080" s="285" t="s">
        <v>4549</v>
      </c>
      <c r="G6080" s="285" t="s">
        <v>731</v>
      </c>
      <c r="H6080" s="278">
        <f t="shared" si="188"/>
        <v>2</v>
      </c>
      <c r="I6080" s="251" t="s">
        <v>4555</v>
      </c>
      <c r="J6080" s="285" t="s">
        <v>4554</v>
      </c>
      <c r="K6080" s="278" t="e">
        <f t="shared" si="189"/>
        <v>#N/A</v>
      </c>
      <c r="L6080" s="286">
        <v>43585</v>
      </c>
      <c r="M6080" s="286" t="s">
        <v>3248</v>
      </c>
    </row>
    <row r="6081" spans="1:13" s="269" customFormat="1" ht="15.5" hidden="1" thickTop="1" thickBot="1" x14ac:dyDescent="0.4">
      <c r="A6081" s="287" t="s">
        <v>3398</v>
      </c>
      <c r="B6081" s="288" t="e">
        <f>VLOOKUP(A6081,Lists!B:C,2,FALSE)</f>
        <v>#N/A</v>
      </c>
      <c r="C6081" s="288" t="e">
        <f>VLOOKUP(A6081,Lists!B:D,3,FALSE)</f>
        <v>#N/A</v>
      </c>
      <c r="D6081" s="289" t="s">
        <v>5115</v>
      </c>
      <c r="E6081" s="289">
        <v>784</v>
      </c>
      <c r="F6081" s="289" t="s">
        <v>4634</v>
      </c>
      <c r="G6081" s="289" t="s">
        <v>731</v>
      </c>
      <c r="H6081" s="278">
        <f t="shared" si="188"/>
        <v>2</v>
      </c>
      <c r="I6081" s="252" t="s">
        <v>4635</v>
      </c>
      <c r="J6081" s="289" t="s">
        <v>4636</v>
      </c>
      <c r="K6081" s="278" t="e">
        <f t="shared" si="189"/>
        <v>#N/A</v>
      </c>
      <c r="L6081" s="290">
        <v>43585</v>
      </c>
      <c r="M6081" s="290" t="s">
        <v>3248</v>
      </c>
    </row>
    <row r="6082" spans="1:13" s="269" customFormat="1" ht="15.5" hidden="1" thickTop="1" thickBot="1" x14ac:dyDescent="0.4">
      <c r="A6082" s="283" t="s">
        <v>3398</v>
      </c>
      <c r="B6082" s="284" t="e">
        <f>VLOOKUP(A6082,Lists!B:C,2,FALSE)</f>
        <v>#N/A</v>
      </c>
      <c r="C6082" s="284" t="e">
        <f>VLOOKUP(A6082,Lists!B:D,3,FALSE)</f>
        <v>#N/A</v>
      </c>
      <c r="D6082" s="285" t="s">
        <v>5108</v>
      </c>
      <c r="E6082" s="285">
        <v>128519</v>
      </c>
      <c r="F6082" s="285" t="s">
        <v>4560</v>
      </c>
      <c r="G6082" s="285" t="s">
        <v>731</v>
      </c>
      <c r="H6082" s="278">
        <f t="shared" ref="H6082:H6145" si="190">IF(G6082="x","x",IF(G6082="Low",3,IF(G6082="Medium",2,IF(G6082="High",1,FALSE))))</f>
        <v>2</v>
      </c>
      <c r="I6082" s="251" t="s">
        <v>4553</v>
      </c>
      <c r="J6082" s="285" t="s">
        <v>4556</v>
      </c>
      <c r="K6082" s="278" t="e">
        <f t="shared" ref="K6082:K6145" si="191">B6082&amp;""&amp;D6082</f>
        <v>#N/A</v>
      </c>
      <c r="L6082" s="286">
        <v>43585</v>
      </c>
      <c r="M6082" s="286" t="s">
        <v>3249</v>
      </c>
    </row>
    <row r="6083" spans="1:13" s="269" customFormat="1" ht="15.5" hidden="1" thickTop="1" thickBot="1" x14ac:dyDescent="0.4">
      <c r="A6083" s="287" t="s">
        <v>3398</v>
      </c>
      <c r="B6083" s="288" t="e">
        <f>VLOOKUP(A6083,Lists!B:C,2,FALSE)</f>
        <v>#N/A</v>
      </c>
      <c r="C6083" s="288" t="e">
        <f>VLOOKUP(A6083,Lists!B:D,3,FALSE)</f>
        <v>#N/A</v>
      </c>
      <c r="D6083" s="289" t="s">
        <v>5109</v>
      </c>
      <c r="E6083" s="289">
        <v>114463</v>
      </c>
      <c r="F6083" s="289" t="s">
        <v>4560</v>
      </c>
      <c r="G6083" s="289" t="s">
        <v>731</v>
      </c>
      <c r="H6083" s="278">
        <f t="shared" si="190"/>
        <v>2</v>
      </c>
      <c r="I6083" s="252" t="s">
        <v>4553</v>
      </c>
      <c r="J6083" s="289" t="s">
        <v>4557</v>
      </c>
      <c r="K6083" s="278" t="e">
        <f t="shared" si="191"/>
        <v>#N/A</v>
      </c>
      <c r="L6083" s="290">
        <v>43585</v>
      </c>
      <c r="M6083" s="290" t="s">
        <v>3249</v>
      </c>
    </row>
    <row r="6084" spans="1:13" s="269" customFormat="1" ht="15.5" hidden="1" thickTop="1" thickBot="1" x14ac:dyDescent="0.4">
      <c r="A6084" s="283" t="s">
        <v>3398</v>
      </c>
      <c r="B6084" s="284" t="e">
        <f>VLOOKUP(A6084,Lists!B:C,2,FALSE)</f>
        <v>#N/A</v>
      </c>
      <c r="C6084" s="284" t="e">
        <f>VLOOKUP(A6084,Lists!B:D,3,FALSE)</f>
        <v>#N/A</v>
      </c>
      <c r="D6084" s="285" t="s">
        <v>742</v>
      </c>
      <c r="E6084" s="285">
        <v>773</v>
      </c>
      <c r="F6084" s="285" t="s">
        <v>4561</v>
      </c>
      <c r="G6084" s="285" t="s">
        <v>732</v>
      </c>
      <c r="H6084" s="278">
        <f t="shared" si="190"/>
        <v>1</v>
      </c>
      <c r="I6084" s="251" t="s">
        <v>4559</v>
      </c>
      <c r="J6084" s="285" t="s">
        <v>4558</v>
      </c>
      <c r="K6084" s="278" t="e">
        <f t="shared" si="191"/>
        <v>#N/A</v>
      </c>
      <c r="L6084" s="286">
        <v>43585</v>
      </c>
      <c r="M6084" s="286" t="s">
        <v>3249</v>
      </c>
    </row>
    <row r="6085" spans="1:13" s="269" customFormat="1" ht="15.5" hidden="1" thickTop="1" thickBot="1" x14ac:dyDescent="0.4">
      <c r="A6085" s="287" t="s">
        <v>3398</v>
      </c>
      <c r="B6085" s="288" t="e">
        <f>VLOOKUP(A6085,Lists!B:C,2,FALSE)</f>
        <v>#N/A</v>
      </c>
      <c r="C6085" s="288" t="e">
        <f>VLOOKUP(A6085,Lists!B:D,3,FALSE)</f>
        <v>#N/A</v>
      </c>
      <c r="D6085" s="289" t="s">
        <v>5110</v>
      </c>
      <c r="E6085" s="289">
        <v>0</v>
      </c>
      <c r="F6085" s="289"/>
      <c r="G6085" s="289" t="s">
        <v>730</v>
      </c>
      <c r="H6085" s="278">
        <f t="shared" si="190"/>
        <v>3</v>
      </c>
      <c r="I6085" s="252"/>
      <c r="J6085" s="289"/>
      <c r="K6085" s="278" t="e">
        <f t="shared" si="191"/>
        <v>#N/A</v>
      </c>
      <c r="L6085" s="290">
        <v>43585</v>
      </c>
      <c r="M6085" s="290" t="s">
        <v>3249</v>
      </c>
    </row>
    <row r="6086" spans="1:13" s="269" customFormat="1" ht="15.5" hidden="1" thickTop="1" thickBot="1" x14ac:dyDescent="0.4">
      <c r="A6086" s="283" t="s">
        <v>3398</v>
      </c>
      <c r="B6086" s="284" t="e">
        <f>VLOOKUP(A6086,Lists!B:C,2,FALSE)</f>
        <v>#N/A</v>
      </c>
      <c r="C6086" s="284" t="e">
        <f>VLOOKUP(A6086,Lists!B:D,3,FALSE)</f>
        <v>#N/A</v>
      </c>
      <c r="D6086" s="285" t="s">
        <v>5111</v>
      </c>
      <c r="E6086" s="285">
        <v>3200000</v>
      </c>
      <c r="F6086" s="285" t="s">
        <v>3431</v>
      </c>
      <c r="G6086" s="285" t="s">
        <v>730</v>
      </c>
      <c r="H6086" s="278">
        <f t="shared" si="190"/>
        <v>3</v>
      </c>
      <c r="I6086" s="251" t="s">
        <v>3436</v>
      </c>
      <c r="J6086" s="285" t="s">
        <v>4562</v>
      </c>
      <c r="K6086" s="278" t="e">
        <f t="shared" si="191"/>
        <v>#N/A</v>
      </c>
      <c r="L6086" s="286">
        <v>43585</v>
      </c>
      <c r="M6086" s="286" t="s">
        <v>3249</v>
      </c>
    </row>
    <row r="6087" spans="1:13" s="269" customFormat="1" ht="15.5" hidden="1" thickTop="1" thickBot="1" x14ac:dyDescent="0.4">
      <c r="A6087" s="287" t="s">
        <v>3398</v>
      </c>
      <c r="B6087" s="288" t="e">
        <f>VLOOKUP(A6087,Lists!B:C,2,FALSE)</f>
        <v>#N/A</v>
      </c>
      <c r="C6087" s="288" t="e">
        <f>VLOOKUP(A6087,Lists!B:D,3,FALSE)</f>
        <v>#N/A</v>
      </c>
      <c r="D6087" s="289" t="s">
        <v>5112</v>
      </c>
      <c r="E6087" s="289">
        <v>0</v>
      </c>
      <c r="F6087" s="289"/>
      <c r="G6087" s="289" t="s">
        <v>730</v>
      </c>
      <c r="H6087" s="278">
        <f t="shared" si="190"/>
        <v>3</v>
      </c>
      <c r="I6087" s="252"/>
      <c r="J6087" s="289"/>
      <c r="K6087" s="278" t="e">
        <f t="shared" si="191"/>
        <v>#N/A</v>
      </c>
      <c r="L6087" s="290">
        <v>43585</v>
      </c>
      <c r="M6087" s="290" t="s">
        <v>3249</v>
      </c>
    </row>
    <row r="6088" spans="1:13" s="269" customFormat="1" ht="15.5" hidden="1" thickTop="1" thickBot="1" x14ac:dyDescent="0.4">
      <c r="A6088" s="283" t="s">
        <v>3398</v>
      </c>
      <c r="B6088" s="284" t="e">
        <f>VLOOKUP(A6088,Lists!B:C,2,FALSE)</f>
        <v>#N/A</v>
      </c>
      <c r="C6088" s="284" t="e">
        <f>VLOOKUP(A6088,Lists!B:D,3,FALSE)</f>
        <v>#N/A</v>
      </c>
      <c r="D6088" s="285" t="s">
        <v>5113</v>
      </c>
      <c r="E6088" s="285">
        <v>1850000</v>
      </c>
      <c r="F6088" s="285" t="s">
        <v>4549</v>
      </c>
      <c r="G6088" s="285" t="s">
        <v>730</v>
      </c>
      <c r="H6088" s="278">
        <f t="shared" si="190"/>
        <v>3</v>
      </c>
      <c r="I6088" s="251" t="s">
        <v>4550</v>
      </c>
      <c r="J6088" s="285" t="s">
        <v>3588</v>
      </c>
      <c r="K6088" s="278" t="e">
        <f t="shared" si="191"/>
        <v>#N/A</v>
      </c>
      <c r="L6088" s="286">
        <v>43585</v>
      </c>
      <c r="M6088" s="286" t="s">
        <v>3249</v>
      </c>
    </row>
    <row r="6089" spans="1:13" s="269" customFormat="1" ht="15.5" hidden="1" thickTop="1" thickBot="1" x14ac:dyDescent="0.4">
      <c r="A6089" s="287" t="s">
        <v>3398</v>
      </c>
      <c r="B6089" s="288" t="e">
        <f>VLOOKUP(A6089,Lists!B:C,2,FALSE)</f>
        <v>#N/A</v>
      </c>
      <c r="C6089" s="288" t="e">
        <f>VLOOKUP(A6089,Lists!B:D,3,FALSE)</f>
        <v>#N/A</v>
      </c>
      <c r="D6089" s="289" t="s">
        <v>692</v>
      </c>
      <c r="E6089" s="289">
        <v>177000</v>
      </c>
      <c r="F6089" s="289" t="s">
        <v>4563</v>
      </c>
      <c r="G6089" s="289" t="s">
        <v>730</v>
      </c>
      <c r="H6089" s="278">
        <f t="shared" si="190"/>
        <v>3</v>
      </c>
      <c r="I6089" s="252" t="s">
        <v>4540</v>
      </c>
      <c r="J6089" s="289" t="s">
        <v>4564</v>
      </c>
      <c r="K6089" s="278" t="e">
        <f t="shared" si="191"/>
        <v>#N/A</v>
      </c>
      <c r="L6089" s="290">
        <v>43585</v>
      </c>
      <c r="M6089" s="290" t="s">
        <v>3248</v>
      </c>
    </row>
    <row r="6090" spans="1:13" s="269" customFormat="1" ht="15.5" hidden="1" thickTop="1" thickBot="1" x14ac:dyDescent="0.4">
      <c r="A6090" s="283" t="s">
        <v>3398</v>
      </c>
      <c r="B6090" s="284" t="e">
        <f>VLOOKUP(A6090,Lists!B:C,2,FALSE)</f>
        <v>#N/A</v>
      </c>
      <c r="C6090" s="284" t="e">
        <f>VLOOKUP(A6090,Lists!B:D,3,FALSE)</f>
        <v>#N/A</v>
      </c>
      <c r="D6090" s="285" t="s">
        <v>643</v>
      </c>
      <c r="E6090" s="285">
        <v>0</v>
      </c>
      <c r="F6090" s="285" t="s">
        <v>4533</v>
      </c>
      <c r="G6090" s="285" t="s">
        <v>731</v>
      </c>
      <c r="H6090" s="278">
        <f t="shared" si="190"/>
        <v>2</v>
      </c>
      <c r="I6090" s="251"/>
      <c r="J6090" s="285"/>
      <c r="K6090" s="278" t="e">
        <f t="shared" si="191"/>
        <v>#N/A</v>
      </c>
      <c r="L6090" s="286">
        <v>43585</v>
      </c>
      <c r="M6090" s="286" t="s">
        <v>3249</v>
      </c>
    </row>
    <row r="6091" spans="1:13" s="269" customFormat="1" ht="15.5" hidden="1" thickTop="1" thickBot="1" x14ac:dyDescent="0.4">
      <c r="A6091" s="287" t="s">
        <v>3398</v>
      </c>
      <c r="B6091" s="288" t="e">
        <f>VLOOKUP(A6091,Lists!B:C,2,FALSE)</f>
        <v>#N/A</v>
      </c>
      <c r="C6091" s="288" t="e">
        <f>VLOOKUP(A6091,Lists!B:D,3,FALSE)</f>
        <v>#N/A</v>
      </c>
      <c r="D6091" s="289" t="s">
        <v>644</v>
      </c>
      <c r="E6091" s="289">
        <v>0</v>
      </c>
      <c r="F6091" s="289" t="s">
        <v>4533</v>
      </c>
      <c r="G6091" s="289" t="s">
        <v>731</v>
      </c>
      <c r="H6091" s="278">
        <f t="shared" si="190"/>
        <v>2</v>
      </c>
      <c r="I6091" s="252"/>
      <c r="J6091" s="289"/>
      <c r="K6091" s="278" t="e">
        <f t="shared" si="191"/>
        <v>#N/A</v>
      </c>
      <c r="L6091" s="290">
        <v>43585</v>
      </c>
      <c r="M6091" s="290" t="s">
        <v>3249</v>
      </c>
    </row>
    <row r="6092" spans="1:13" s="269" customFormat="1" ht="15.5" hidden="1" thickTop="1" thickBot="1" x14ac:dyDescent="0.4">
      <c r="A6092" s="283" t="s">
        <v>3398</v>
      </c>
      <c r="B6092" s="284" t="e">
        <f>VLOOKUP(A6092,Lists!B:C,2,FALSE)</f>
        <v>#N/A</v>
      </c>
      <c r="C6092" s="284" t="e">
        <f>VLOOKUP(A6092,Lists!B:D,3,FALSE)</f>
        <v>#N/A</v>
      </c>
      <c r="D6092" s="285" t="s">
        <v>645</v>
      </c>
      <c r="E6092" s="285">
        <v>0</v>
      </c>
      <c r="F6092" s="285" t="s">
        <v>4533</v>
      </c>
      <c r="G6092" s="285" t="s">
        <v>731</v>
      </c>
      <c r="H6092" s="278">
        <f t="shared" si="190"/>
        <v>2</v>
      </c>
      <c r="I6092" s="251"/>
      <c r="J6092" s="285"/>
      <c r="K6092" s="278" t="e">
        <f t="shared" si="191"/>
        <v>#N/A</v>
      </c>
      <c r="L6092" s="286">
        <v>43585</v>
      </c>
      <c r="M6092" s="286" t="s">
        <v>3249</v>
      </c>
    </row>
    <row r="6093" spans="1:13" s="269" customFormat="1" ht="15.5" hidden="1" thickTop="1" thickBot="1" x14ac:dyDescent="0.4">
      <c r="A6093" s="287" t="s">
        <v>3398</v>
      </c>
      <c r="B6093" s="288" t="e">
        <f>VLOOKUP(A6093,Lists!B:C,2,FALSE)</f>
        <v>#N/A</v>
      </c>
      <c r="C6093" s="288" t="e">
        <f>VLOOKUP(A6093,Lists!B:D,3,FALSE)</f>
        <v>#N/A</v>
      </c>
      <c r="D6093" s="289" t="s">
        <v>646</v>
      </c>
      <c r="E6093" s="289">
        <v>0</v>
      </c>
      <c r="F6093" s="289" t="s">
        <v>4533</v>
      </c>
      <c r="G6093" s="289" t="s">
        <v>731</v>
      </c>
      <c r="H6093" s="278">
        <f t="shared" si="190"/>
        <v>2</v>
      </c>
      <c r="I6093" s="252"/>
      <c r="J6093" s="289"/>
      <c r="K6093" s="278" t="e">
        <f t="shared" si="191"/>
        <v>#N/A</v>
      </c>
      <c r="L6093" s="290">
        <v>43585</v>
      </c>
      <c r="M6093" s="290" t="s">
        <v>3249</v>
      </c>
    </row>
    <row r="6094" spans="1:13" s="269" customFormat="1" ht="15.5" hidden="1" thickTop="1" thickBot="1" x14ac:dyDescent="0.4">
      <c r="A6094" s="283" t="s">
        <v>3398</v>
      </c>
      <c r="B6094" s="284" t="e">
        <f>VLOOKUP(A6094,Lists!B:C,2,FALSE)</f>
        <v>#N/A</v>
      </c>
      <c r="C6094" s="284" t="e">
        <f>VLOOKUP(A6094,Lists!B:D,3,FALSE)</f>
        <v>#N/A</v>
      </c>
      <c r="D6094" s="285" t="s">
        <v>647</v>
      </c>
      <c r="E6094" s="285">
        <v>0</v>
      </c>
      <c r="F6094" s="285" t="s">
        <v>4533</v>
      </c>
      <c r="G6094" s="285" t="s">
        <v>731</v>
      </c>
      <c r="H6094" s="278">
        <f t="shared" si="190"/>
        <v>2</v>
      </c>
      <c r="I6094" s="251"/>
      <c r="J6094" s="285"/>
      <c r="K6094" s="278" t="e">
        <f t="shared" si="191"/>
        <v>#N/A</v>
      </c>
      <c r="L6094" s="286">
        <v>43585</v>
      </c>
      <c r="M6094" s="286" t="s">
        <v>3249</v>
      </c>
    </row>
    <row r="6095" spans="1:13" s="269" customFormat="1" ht="15.5" hidden="1" thickTop="1" thickBot="1" x14ac:dyDescent="0.4">
      <c r="A6095" s="287" t="s">
        <v>3398</v>
      </c>
      <c r="B6095" s="288" t="e">
        <f>VLOOKUP(A6095,Lists!B:C,2,FALSE)</f>
        <v>#N/A</v>
      </c>
      <c r="C6095" s="288" t="e">
        <f>VLOOKUP(A6095,Lists!B:D,3,FALSE)</f>
        <v>#N/A</v>
      </c>
      <c r="D6095" s="289" t="s">
        <v>648</v>
      </c>
      <c r="E6095" s="289">
        <v>2</v>
      </c>
      <c r="F6095" s="289" t="s">
        <v>4533</v>
      </c>
      <c r="G6095" s="289" t="s">
        <v>731</v>
      </c>
      <c r="H6095" s="278">
        <f t="shared" si="190"/>
        <v>2</v>
      </c>
      <c r="I6095" s="252"/>
      <c r="J6095" s="289"/>
      <c r="K6095" s="278" t="e">
        <f t="shared" si="191"/>
        <v>#N/A</v>
      </c>
      <c r="L6095" s="290">
        <v>43585</v>
      </c>
      <c r="M6095" s="290" t="s">
        <v>3249</v>
      </c>
    </row>
    <row r="6096" spans="1:13" s="269" customFormat="1" ht="15.5" hidden="1" thickTop="1" thickBot="1" x14ac:dyDescent="0.4">
      <c r="A6096" s="283" t="s">
        <v>3398</v>
      </c>
      <c r="B6096" s="284" t="e">
        <f>VLOOKUP(A6096,Lists!B:C,2,FALSE)</f>
        <v>#N/A</v>
      </c>
      <c r="C6096" s="284" t="e">
        <f>VLOOKUP(A6096,Lists!B:D,3,FALSE)</f>
        <v>#N/A</v>
      </c>
      <c r="D6096" s="285" t="s">
        <v>649</v>
      </c>
      <c r="E6096" s="285">
        <v>1</v>
      </c>
      <c r="F6096" s="285" t="s">
        <v>4533</v>
      </c>
      <c r="G6096" s="285" t="s">
        <v>731</v>
      </c>
      <c r="H6096" s="278">
        <f t="shared" si="190"/>
        <v>2</v>
      </c>
      <c r="I6096" s="251"/>
      <c r="J6096" s="285"/>
      <c r="K6096" s="278" t="e">
        <f t="shared" si="191"/>
        <v>#N/A</v>
      </c>
      <c r="L6096" s="286">
        <v>43585</v>
      </c>
      <c r="M6096" s="286" t="s">
        <v>3249</v>
      </c>
    </row>
    <row r="6097" spans="1:13" s="269" customFormat="1" ht="15.5" hidden="1" thickTop="1" thickBot="1" x14ac:dyDescent="0.4">
      <c r="A6097" s="287" t="s">
        <v>3398</v>
      </c>
      <c r="B6097" s="288" t="e">
        <f>VLOOKUP(A6097,Lists!B:C,2,FALSE)</f>
        <v>#N/A</v>
      </c>
      <c r="C6097" s="288" t="e">
        <f>VLOOKUP(A6097,Lists!B:D,3,FALSE)</f>
        <v>#N/A</v>
      </c>
      <c r="D6097" s="289" t="s">
        <v>650</v>
      </c>
      <c r="E6097" s="289">
        <v>1</v>
      </c>
      <c r="F6097" s="289" t="s">
        <v>4533</v>
      </c>
      <c r="G6097" s="289" t="s">
        <v>731</v>
      </c>
      <c r="H6097" s="278">
        <f t="shared" si="190"/>
        <v>2</v>
      </c>
      <c r="I6097" s="252"/>
      <c r="J6097" s="289"/>
      <c r="K6097" s="278" t="e">
        <f t="shared" si="191"/>
        <v>#N/A</v>
      </c>
      <c r="L6097" s="290">
        <v>43585</v>
      </c>
      <c r="M6097" s="290" t="s">
        <v>3249</v>
      </c>
    </row>
    <row r="6098" spans="1:13" s="269" customFormat="1" ht="15.5" hidden="1" thickTop="1" thickBot="1" x14ac:dyDescent="0.4">
      <c r="A6098" s="283" t="s">
        <v>3398</v>
      </c>
      <c r="B6098" s="284" t="e">
        <f>VLOOKUP(A6098,Lists!B:C,2,FALSE)</f>
        <v>#N/A</v>
      </c>
      <c r="C6098" s="284" t="e">
        <f>VLOOKUP(A6098,Lists!B:D,3,FALSE)</f>
        <v>#N/A</v>
      </c>
      <c r="D6098" s="285" t="s">
        <v>651</v>
      </c>
      <c r="E6098" s="285">
        <v>3</v>
      </c>
      <c r="F6098" s="285" t="s">
        <v>4533</v>
      </c>
      <c r="G6098" s="285" t="s">
        <v>731</v>
      </c>
      <c r="H6098" s="278">
        <f t="shared" si="190"/>
        <v>2</v>
      </c>
      <c r="I6098" s="251"/>
      <c r="J6098" s="285"/>
      <c r="K6098" s="278" t="e">
        <f t="shared" si="191"/>
        <v>#N/A</v>
      </c>
      <c r="L6098" s="286">
        <v>43585</v>
      </c>
      <c r="M6098" s="286" t="s">
        <v>3249</v>
      </c>
    </row>
    <row r="6099" spans="1:13" s="269" customFormat="1" ht="15.5" hidden="1" thickTop="1" thickBot="1" x14ac:dyDescent="0.4">
      <c r="A6099" s="287" t="s">
        <v>1236</v>
      </c>
      <c r="B6099" s="288" t="str">
        <f>VLOOKUP(A6099,Lists!B:C,2,FALSE)</f>
        <v>COL002</v>
      </c>
      <c r="C6099" s="288" t="str">
        <f>VLOOKUP(A6099,Lists!B:D,3,FALSE)</f>
        <v>COL</v>
      </c>
      <c r="D6099" s="289" t="s">
        <v>660</v>
      </c>
      <c r="E6099" s="289">
        <v>135000</v>
      </c>
      <c r="F6099" s="289" t="s">
        <v>516</v>
      </c>
      <c r="G6099" s="289" t="s">
        <v>731</v>
      </c>
      <c r="H6099" s="278">
        <f t="shared" si="190"/>
        <v>2</v>
      </c>
      <c r="I6099" s="252" t="s">
        <v>2045</v>
      </c>
      <c r="J6099" s="289" t="s">
        <v>4565</v>
      </c>
      <c r="K6099" s="278" t="str">
        <f t="shared" si="191"/>
        <v>COL002Landmass affected</v>
      </c>
      <c r="L6099" s="290">
        <v>43585</v>
      </c>
      <c r="M6099" s="290" t="s">
        <v>3249</v>
      </c>
    </row>
    <row r="6100" spans="1:13" s="269" customFormat="1" ht="15.5" hidden="1" thickTop="1" thickBot="1" x14ac:dyDescent="0.4">
      <c r="A6100" s="283" t="s">
        <v>1236</v>
      </c>
      <c r="B6100" s="284" t="str">
        <f>VLOOKUP(A6100,Lists!B:C,2,FALSE)</f>
        <v>COL002</v>
      </c>
      <c r="C6100" s="284" t="str">
        <f>VLOOKUP(A6100,Lists!B:D,3,FALSE)</f>
        <v>COL</v>
      </c>
      <c r="D6100" s="285" t="s">
        <v>737</v>
      </c>
      <c r="E6100" s="285">
        <v>26910000</v>
      </c>
      <c r="F6100" s="285" t="s">
        <v>2017</v>
      </c>
      <c r="G6100" s="285" t="s">
        <v>732</v>
      </c>
      <c r="H6100" s="278">
        <f t="shared" si="190"/>
        <v>1</v>
      </c>
      <c r="I6100" s="251" t="s">
        <v>4568</v>
      </c>
      <c r="J6100" s="285" t="s">
        <v>4566</v>
      </c>
      <c r="K6100" s="278" t="str">
        <f t="shared" si="191"/>
        <v>COL002People exposed</v>
      </c>
      <c r="L6100" s="286">
        <v>43585</v>
      </c>
      <c r="M6100" s="286" t="s">
        <v>3249</v>
      </c>
    </row>
    <row r="6101" spans="1:13" s="269" customFormat="1" ht="15.5" hidden="1" thickTop="1" thickBot="1" x14ac:dyDescent="0.4">
      <c r="A6101" s="287" t="s">
        <v>1236</v>
      </c>
      <c r="B6101" s="288" t="str">
        <f>VLOOKUP(A6101,Lists!B:C,2,FALSE)</f>
        <v>COL002</v>
      </c>
      <c r="C6101" s="288" t="str">
        <f>VLOOKUP(A6101,Lists!B:D,3,FALSE)</f>
        <v>COL</v>
      </c>
      <c r="D6101" s="289" t="s">
        <v>533</v>
      </c>
      <c r="E6101" s="289">
        <v>2180000</v>
      </c>
      <c r="F6101" s="289" t="s">
        <v>4570</v>
      </c>
      <c r="G6101" s="289" t="s">
        <v>730</v>
      </c>
      <c r="H6101" s="278">
        <f t="shared" si="190"/>
        <v>3</v>
      </c>
      <c r="I6101" s="252" t="s">
        <v>4569</v>
      </c>
      <c r="J6101" s="289" t="s">
        <v>4567</v>
      </c>
      <c r="K6101" s="278" t="str">
        <f t="shared" si="191"/>
        <v>COL002People affected</v>
      </c>
      <c r="L6101" s="290">
        <v>43585</v>
      </c>
      <c r="M6101" s="290" t="s">
        <v>3249</v>
      </c>
    </row>
    <row r="6102" spans="1:13" s="269" customFormat="1" ht="15.5" hidden="1" thickTop="1" thickBot="1" x14ac:dyDescent="0.4">
      <c r="A6102" s="283" t="s">
        <v>1236</v>
      </c>
      <c r="B6102" s="284" t="str">
        <f>VLOOKUP(A6102,Lists!B:C,2,FALSE)</f>
        <v>COL002</v>
      </c>
      <c r="C6102" s="284" t="str">
        <f>VLOOKUP(A6102,Lists!B:D,3,FALSE)</f>
        <v>COL</v>
      </c>
      <c r="D6102" s="285" t="s">
        <v>752</v>
      </c>
      <c r="E6102" s="285">
        <v>1570000</v>
      </c>
      <c r="F6102" s="285" t="s">
        <v>4570</v>
      </c>
      <c r="G6102" s="285" t="s">
        <v>730</v>
      </c>
      <c r="H6102" s="278">
        <f t="shared" si="190"/>
        <v>3</v>
      </c>
      <c r="I6102" s="251" t="s">
        <v>2051</v>
      </c>
      <c r="J6102" s="285" t="s">
        <v>4571</v>
      </c>
      <c r="K6102" s="278" t="str">
        <f t="shared" si="191"/>
        <v>COL002People in Need</v>
      </c>
      <c r="L6102" s="286">
        <v>43585</v>
      </c>
      <c r="M6102" s="286" t="s">
        <v>3249</v>
      </c>
    </row>
    <row r="6103" spans="1:13" s="269" customFormat="1" ht="15.5" hidden="1" thickTop="1" thickBot="1" x14ac:dyDescent="0.4">
      <c r="A6103" s="287" t="s">
        <v>1236</v>
      </c>
      <c r="B6103" s="288" t="str">
        <f>VLOOKUP(A6103,Lists!B:C,2,FALSE)</f>
        <v>COL002</v>
      </c>
      <c r="C6103" s="288" t="str">
        <f>VLOOKUP(A6103,Lists!B:D,3,FALSE)</f>
        <v>COL</v>
      </c>
      <c r="D6103" s="289" t="s">
        <v>5110</v>
      </c>
      <c r="E6103" s="289">
        <v>24730000</v>
      </c>
      <c r="F6103" s="289" t="s">
        <v>2017</v>
      </c>
      <c r="G6103" s="289" t="s">
        <v>730</v>
      </c>
      <c r="H6103" s="278">
        <f t="shared" si="190"/>
        <v>3</v>
      </c>
      <c r="I6103" s="252" t="s">
        <v>4568</v>
      </c>
      <c r="J6103" s="289" t="s">
        <v>4572</v>
      </c>
      <c r="K6103" s="278" t="str">
        <f t="shared" si="191"/>
        <v>COL002Minimal humanitarian conditions - Level 1</v>
      </c>
      <c r="L6103" s="290">
        <v>43585</v>
      </c>
      <c r="M6103" s="290" t="s">
        <v>3249</v>
      </c>
    </row>
    <row r="6104" spans="1:13" s="269" customFormat="1" ht="15.5" hidden="1" thickTop="1" thickBot="1" x14ac:dyDescent="0.4">
      <c r="A6104" s="283" t="s">
        <v>1236</v>
      </c>
      <c r="B6104" s="284" t="str">
        <f>VLOOKUP(A6104,Lists!B:C,2,FALSE)</f>
        <v>COL002</v>
      </c>
      <c r="C6104" s="284" t="str">
        <f>VLOOKUP(A6104,Lists!B:D,3,FALSE)</f>
        <v>COL</v>
      </c>
      <c r="D6104" s="285" t="s">
        <v>5111</v>
      </c>
      <c r="E6104" s="285">
        <v>610000</v>
      </c>
      <c r="F6104" s="285" t="s">
        <v>4570</v>
      </c>
      <c r="G6104" s="285" t="s">
        <v>730</v>
      </c>
      <c r="H6104" s="278">
        <f t="shared" si="190"/>
        <v>3</v>
      </c>
      <c r="I6104" s="251" t="s">
        <v>2051</v>
      </c>
      <c r="J6104" s="285" t="s">
        <v>4573</v>
      </c>
      <c r="K6104" s="278" t="str">
        <f t="shared" si="191"/>
        <v>COL002Stressed humanitarian conditions - Level 2</v>
      </c>
      <c r="L6104" s="286">
        <v>43585</v>
      </c>
      <c r="M6104" s="286" t="s">
        <v>3249</v>
      </c>
    </row>
    <row r="6105" spans="1:13" s="269" customFormat="1" ht="15.5" hidden="1" thickTop="1" thickBot="1" x14ac:dyDescent="0.4">
      <c r="A6105" s="287" t="s">
        <v>1236</v>
      </c>
      <c r="B6105" s="288" t="str">
        <f>VLOOKUP(A6105,Lists!B:C,2,FALSE)</f>
        <v>COL002</v>
      </c>
      <c r="C6105" s="288" t="str">
        <f>VLOOKUP(A6105,Lists!B:D,3,FALSE)</f>
        <v>COL</v>
      </c>
      <c r="D6105" s="289" t="s">
        <v>5112</v>
      </c>
      <c r="E6105" s="289">
        <v>1032000</v>
      </c>
      <c r="F6105" s="289" t="s">
        <v>4570</v>
      </c>
      <c r="G6105" s="289" t="s">
        <v>730</v>
      </c>
      <c r="H6105" s="278">
        <f t="shared" si="190"/>
        <v>3</v>
      </c>
      <c r="I6105" s="252" t="s">
        <v>2051</v>
      </c>
      <c r="J6105" s="289" t="s">
        <v>4574</v>
      </c>
      <c r="K6105" s="278" t="str">
        <f t="shared" si="191"/>
        <v>COL002Moderate humanitarian conditions - Level 3</v>
      </c>
      <c r="L6105" s="290">
        <v>43585</v>
      </c>
      <c r="M6105" s="290" t="s">
        <v>3249</v>
      </c>
    </row>
    <row r="6106" spans="1:13" s="269" customFormat="1" ht="15.5" hidden="1" thickTop="1" thickBot="1" x14ac:dyDescent="0.4">
      <c r="A6106" s="283" t="s">
        <v>1236</v>
      </c>
      <c r="B6106" s="284" t="str">
        <f>VLOOKUP(A6106,Lists!B:C,2,FALSE)</f>
        <v>COL002</v>
      </c>
      <c r="C6106" s="284" t="str">
        <f>VLOOKUP(A6106,Lists!B:D,3,FALSE)</f>
        <v>COL</v>
      </c>
      <c r="D6106" s="285" t="s">
        <v>5113</v>
      </c>
      <c r="E6106" s="285">
        <v>537000</v>
      </c>
      <c r="F6106" s="285" t="s">
        <v>4570</v>
      </c>
      <c r="G6106" s="285" t="s">
        <v>730</v>
      </c>
      <c r="H6106" s="278">
        <f t="shared" si="190"/>
        <v>3</v>
      </c>
      <c r="I6106" s="251" t="s">
        <v>2051</v>
      </c>
      <c r="J6106" s="285" t="s">
        <v>4575</v>
      </c>
      <c r="K6106" s="278" t="str">
        <f t="shared" si="191"/>
        <v>COL002Severe humanitarian conditions - Level 4</v>
      </c>
      <c r="L6106" s="286">
        <v>43585</v>
      </c>
      <c r="M6106" s="286" t="s">
        <v>3249</v>
      </c>
    </row>
    <row r="6107" spans="1:13" s="269" customFormat="1" ht="15.5" hidden="1" thickTop="1" thickBot="1" x14ac:dyDescent="0.4">
      <c r="A6107" s="287" t="s">
        <v>1236</v>
      </c>
      <c r="B6107" s="288" t="str">
        <f>VLOOKUP(A6107,Lists!B:C,2,FALSE)</f>
        <v>COL002</v>
      </c>
      <c r="C6107" s="288" t="str">
        <f>VLOOKUP(A6107,Lists!B:D,3,FALSE)</f>
        <v>COL</v>
      </c>
      <c r="D6107" s="289" t="s">
        <v>643</v>
      </c>
      <c r="E6107" s="289">
        <v>0</v>
      </c>
      <c r="F6107" s="289" t="s">
        <v>4533</v>
      </c>
      <c r="G6107" s="289" t="s">
        <v>731</v>
      </c>
      <c r="H6107" s="278">
        <f t="shared" si="190"/>
        <v>2</v>
      </c>
      <c r="I6107" s="252"/>
      <c r="J6107" s="289"/>
      <c r="K6107" s="278" t="str">
        <f t="shared" si="191"/>
        <v>COL002Impediments to entry into country (bureaucratic and administrative)</v>
      </c>
      <c r="L6107" s="290">
        <v>43585</v>
      </c>
      <c r="M6107" s="290" t="s">
        <v>3249</v>
      </c>
    </row>
    <row r="6108" spans="1:13" s="269" customFormat="1" ht="15.5" hidden="1" thickTop="1" thickBot="1" x14ac:dyDescent="0.4">
      <c r="A6108" s="283" t="s">
        <v>1236</v>
      </c>
      <c r="B6108" s="284" t="str">
        <f>VLOOKUP(A6108,Lists!B:C,2,FALSE)</f>
        <v>COL002</v>
      </c>
      <c r="C6108" s="284" t="str">
        <f>VLOOKUP(A6108,Lists!B:D,3,FALSE)</f>
        <v>COL</v>
      </c>
      <c r="D6108" s="285" t="s">
        <v>644</v>
      </c>
      <c r="E6108" s="285">
        <v>2</v>
      </c>
      <c r="F6108" s="285" t="s">
        <v>4533</v>
      </c>
      <c r="G6108" s="285" t="s">
        <v>731</v>
      </c>
      <c r="H6108" s="278">
        <f t="shared" si="190"/>
        <v>2</v>
      </c>
      <c r="I6108" s="251"/>
      <c r="J6108" s="285"/>
      <c r="K6108" s="278" t="str">
        <f t="shared" si="191"/>
        <v>COL002Restriction of movement (impediments to freedom of movement and/or administrative restrictions)</v>
      </c>
      <c r="L6108" s="286">
        <v>43585</v>
      </c>
      <c r="M6108" s="286" t="s">
        <v>3249</v>
      </c>
    </row>
    <row r="6109" spans="1:13" s="269" customFormat="1" ht="15.5" hidden="1" thickTop="1" thickBot="1" x14ac:dyDescent="0.4">
      <c r="A6109" s="287" t="s">
        <v>1236</v>
      </c>
      <c r="B6109" s="288" t="str">
        <f>VLOOKUP(A6109,Lists!B:C,2,FALSE)</f>
        <v>COL002</v>
      </c>
      <c r="C6109" s="288" t="str">
        <f>VLOOKUP(A6109,Lists!B:D,3,FALSE)</f>
        <v>COL</v>
      </c>
      <c r="D6109" s="289" t="s">
        <v>645</v>
      </c>
      <c r="E6109" s="289">
        <v>1</v>
      </c>
      <c r="F6109" s="289" t="s">
        <v>4533</v>
      </c>
      <c r="G6109" s="289" t="s">
        <v>731</v>
      </c>
      <c r="H6109" s="278">
        <f t="shared" si="190"/>
        <v>2</v>
      </c>
      <c r="I6109" s="252"/>
      <c r="J6109" s="289"/>
      <c r="K6109" s="278" t="str">
        <f t="shared" si="191"/>
        <v>COL002Interference into implementation of humanitarian activities</v>
      </c>
      <c r="L6109" s="290">
        <v>43585</v>
      </c>
      <c r="M6109" s="290" t="s">
        <v>3249</v>
      </c>
    </row>
    <row r="6110" spans="1:13" s="269" customFormat="1" ht="15.5" hidden="1" thickTop="1" thickBot="1" x14ac:dyDescent="0.4">
      <c r="A6110" s="283" t="s">
        <v>1236</v>
      </c>
      <c r="B6110" s="284" t="str">
        <f>VLOOKUP(A6110,Lists!B:C,2,FALSE)</f>
        <v>COL002</v>
      </c>
      <c r="C6110" s="284" t="str">
        <f>VLOOKUP(A6110,Lists!B:D,3,FALSE)</f>
        <v>COL</v>
      </c>
      <c r="D6110" s="285" t="s">
        <v>646</v>
      </c>
      <c r="E6110" s="285">
        <v>0</v>
      </c>
      <c r="F6110" s="285" t="s">
        <v>4533</v>
      </c>
      <c r="G6110" s="285" t="s">
        <v>731</v>
      </c>
      <c r="H6110" s="278">
        <f t="shared" si="190"/>
        <v>2</v>
      </c>
      <c r="I6110" s="251"/>
      <c r="J6110" s="285"/>
      <c r="K6110" s="278" t="str">
        <f t="shared" si="191"/>
        <v>COL002Violence against personnel, facilities and assets</v>
      </c>
      <c r="L6110" s="286">
        <v>43585</v>
      </c>
      <c r="M6110" s="286" t="s">
        <v>3249</v>
      </c>
    </row>
    <row r="6111" spans="1:13" s="269" customFormat="1" ht="15.5" hidden="1" thickTop="1" thickBot="1" x14ac:dyDescent="0.4">
      <c r="A6111" s="287" t="s">
        <v>1236</v>
      </c>
      <c r="B6111" s="288" t="str">
        <f>VLOOKUP(A6111,Lists!B:C,2,FALSE)</f>
        <v>COL002</v>
      </c>
      <c r="C6111" s="288" t="str">
        <f>VLOOKUP(A6111,Lists!B:D,3,FALSE)</f>
        <v>COL</v>
      </c>
      <c r="D6111" s="289" t="s">
        <v>647</v>
      </c>
      <c r="E6111" s="289">
        <v>0</v>
      </c>
      <c r="F6111" s="289" t="s">
        <v>4533</v>
      </c>
      <c r="G6111" s="289" t="s">
        <v>731</v>
      </c>
      <c r="H6111" s="278">
        <f t="shared" si="190"/>
        <v>2</v>
      </c>
      <c r="I6111" s="252"/>
      <c r="J6111" s="289"/>
      <c r="K6111" s="278" t="str">
        <f t="shared" si="191"/>
        <v>COL002Denial of existence of humanitarian needs or entitlements to assistance</v>
      </c>
      <c r="L6111" s="290">
        <v>43585</v>
      </c>
      <c r="M6111" s="290" t="s">
        <v>3249</v>
      </c>
    </row>
    <row r="6112" spans="1:13" s="269" customFormat="1" ht="15.5" hidden="1" thickTop="1" thickBot="1" x14ac:dyDescent="0.4">
      <c r="A6112" s="283" t="s">
        <v>1236</v>
      </c>
      <c r="B6112" s="284" t="str">
        <f>VLOOKUP(A6112,Lists!B:C,2,FALSE)</f>
        <v>COL002</v>
      </c>
      <c r="C6112" s="284" t="str">
        <f>VLOOKUP(A6112,Lists!B:D,3,FALSE)</f>
        <v>COL</v>
      </c>
      <c r="D6112" s="285" t="s">
        <v>648</v>
      </c>
      <c r="E6112" s="285">
        <v>3</v>
      </c>
      <c r="F6112" s="285" t="s">
        <v>4533</v>
      </c>
      <c r="G6112" s="285" t="s">
        <v>731</v>
      </c>
      <c r="H6112" s="278">
        <f t="shared" si="190"/>
        <v>2</v>
      </c>
      <c r="I6112" s="251"/>
      <c r="J6112" s="285"/>
      <c r="K6112" s="278" t="str">
        <f t="shared" si="191"/>
        <v>COL002Restriction and obstruction of access to services and assistance</v>
      </c>
      <c r="L6112" s="286">
        <v>43585</v>
      </c>
      <c r="M6112" s="286" t="s">
        <v>3249</v>
      </c>
    </row>
    <row r="6113" spans="1:13" s="269" customFormat="1" ht="15.5" hidden="1" thickTop="1" thickBot="1" x14ac:dyDescent="0.4">
      <c r="A6113" s="287" t="s">
        <v>1236</v>
      </c>
      <c r="B6113" s="288" t="str">
        <f>VLOOKUP(A6113,Lists!B:C,2,FALSE)</f>
        <v>COL002</v>
      </c>
      <c r="C6113" s="288" t="str">
        <f>VLOOKUP(A6113,Lists!B:D,3,FALSE)</f>
        <v>COL</v>
      </c>
      <c r="D6113" s="289" t="s">
        <v>649</v>
      </c>
      <c r="E6113" s="289">
        <v>2</v>
      </c>
      <c r="F6113" s="289" t="s">
        <v>4533</v>
      </c>
      <c r="G6113" s="289" t="s">
        <v>731</v>
      </c>
      <c r="H6113" s="278">
        <f t="shared" si="190"/>
        <v>2</v>
      </c>
      <c r="I6113" s="252"/>
      <c r="J6113" s="289"/>
      <c r="K6113" s="278" t="str">
        <f t="shared" si="191"/>
        <v>COL002Ongoing insecurity/hostilities affecting humanitarian assistance</v>
      </c>
      <c r="L6113" s="290">
        <v>43585</v>
      </c>
      <c r="M6113" s="290" t="s">
        <v>3249</v>
      </c>
    </row>
    <row r="6114" spans="1:13" s="269" customFormat="1" ht="15.5" hidden="1" thickTop="1" thickBot="1" x14ac:dyDescent="0.4">
      <c r="A6114" s="283" t="s">
        <v>1236</v>
      </c>
      <c r="B6114" s="284" t="str">
        <f>VLOOKUP(A6114,Lists!B:C,2,FALSE)</f>
        <v>COL002</v>
      </c>
      <c r="C6114" s="284" t="str">
        <f>VLOOKUP(A6114,Lists!B:D,3,FALSE)</f>
        <v>COL</v>
      </c>
      <c r="D6114" s="285" t="s">
        <v>650</v>
      </c>
      <c r="E6114" s="285">
        <v>3</v>
      </c>
      <c r="F6114" s="285" t="s">
        <v>4533</v>
      </c>
      <c r="G6114" s="285" t="s">
        <v>731</v>
      </c>
      <c r="H6114" s="278">
        <f t="shared" si="190"/>
        <v>2</v>
      </c>
      <c r="I6114" s="251"/>
      <c r="J6114" s="285"/>
      <c r="K6114" s="278" t="str">
        <f t="shared" si="191"/>
        <v xml:space="preserve">COL002Presence of mines and improvised explosive devices </v>
      </c>
      <c r="L6114" s="286">
        <v>43585</v>
      </c>
      <c r="M6114" s="286" t="s">
        <v>3249</v>
      </c>
    </row>
    <row r="6115" spans="1:13" s="269" customFormat="1" ht="15.5" hidden="1" thickTop="1" thickBot="1" x14ac:dyDescent="0.4">
      <c r="A6115" s="287" t="s">
        <v>1236</v>
      </c>
      <c r="B6115" s="288" t="str">
        <f>VLOOKUP(A6115,Lists!B:C,2,FALSE)</f>
        <v>COL002</v>
      </c>
      <c r="C6115" s="288" t="str">
        <f>VLOOKUP(A6115,Lists!B:D,3,FALSE)</f>
        <v>COL</v>
      </c>
      <c r="D6115" s="289" t="s">
        <v>651</v>
      </c>
      <c r="E6115" s="289">
        <v>2</v>
      </c>
      <c r="F6115" s="289" t="s">
        <v>4533</v>
      </c>
      <c r="G6115" s="289" t="s">
        <v>731</v>
      </c>
      <c r="H6115" s="278">
        <f t="shared" si="190"/>
        <v>2</v>
      </c>
      <c r="I6115" s="252"/>
      <c r="J6115" s="289"/>
      <c r="K6115" s="278" t="str">
        <f t="shared" si="191"/>
        <v>COL002Physical constraints in the environment (obstacles related to terrain, climate, lack of infrastructure, etc.)</v>
      </c>
      <c r="L6115" s="290">
        <v>43585</v>
      </c>
      <c r="M6115" s="290" t="s">
        <v>3249</v>
      </c>
    </row>
    <row r="6116" spans="1:13" s="269" customFormat="1" ht="15.5" hidden="1" thickTop="1" thickBot="1" x14ac:dyDescent="0.4">
      <c r="A6116" s="283" t="s">
        <v>2954</v>
      </c>
      <c r="B6116" s="284" t="str">
        <f>VLOOKUP(A6116,Lists!B:C,2,FALSE)</f>
        <v>COL001</v>
      </c>
      <c r="C6116" s="284" t="str">
        <f>VLOOKUP(A6116,Lists!B:D,3,FALSE)</f>
        <v>COL</v>
      </c>
      <c r="D6116" s="285" t="s">
        <v>643</v>
      </c>
      <c r="E6116" s="285">
        <v>0</v>
      </c>
      <c r="F6116" s="285" t="s">
        <v>4533</v>
      </c>
      <c r="G6116" s="285" t="s">
        <v>731</v>
      </c>
      <c r="H6116" s="278">
        <f t="shared" si="190"/>
        <v>2</v>
      </c>
      <c r="I6116" s="251"/>
      <c r="J6116" s="285"/>
      <c r="K6116" s="278" t="str">
        <f t="shared" si="191"/>
        <v>COL001Impediments to entry into country (bureaucratic and administrative)</v>
      </c>
      <c r="L6116" s="286">
        <v>43585</v>
      </c>
      <c r="M6116" s="286" t="s">
        <v>3249</v>
      </c>
    </row>
    <row r="6117" spans="1:13" s="269" customFormat="1" ht="15.5" hidden="1" thickTop="1" thickBot="1" x14ac:dyDescent="0.4">
      <c r="A6117" s="287" t="s">
        <v>2954</v>
      </c>
      <c r="B6117" s="288" t="str">
        <f>VLOOKUP(A6117,Lists!B:C,2,FALSE)</f>
        <v>COL001</v>
      </c>
      <c r="C6117" s="288" t="str">
        <f>VLOOKUP(A6117,Lists!B:D,3,FALSE)</f>
        <v>COL</v>
      </c>
      <c r="D6117" s="289" t="s">
        <v>644</v>
      </c>
      <c r="E6117" s="289">
        <v>2</v>
      </c>
      <c r="F6117" s="289" t="s">
        <v>4533</v>
      </c>
      <c r="G6117" s="289" t="s">
        <v>731</v>
      </c>
      <c r="H6117" s="278">
        <f t="shared" si="190"/>
        <v>2</v>
      </c>
      <c r="I6117" s="252"/>
      <c r="J6117" s="289"/>
      <c r="K6117" s="278" t="str">
        <f t="shared" si="191"/>
        <v>COL001Restriction of movement (impediments to freedom of movement and/or administrative restrictions)</v>
      </c>
      <c r="L6117" s="290">
        <v>43585</v>
      </c>
      <c r="M6117" s="290" t="s">
        <v>3249</v>
      </c>
    </row>
    <row r="6118" spans="1:13" s="269" customFormat="1" ht="15.5" hidden="1" thickTop="1" thickBot="1" x14ac:dyDescent="0.4">
      <c r="A6118" s="283" t="s">
        <v>2954</v>
      </c>
      <c r="B6118" s="284" t="str">
        <f>VLOOKUP(A6118,Lists!B:C,2,FALSE)</f>
        <v>COL001</v>
      </c>
      <c r="C6118" s="284" t="str">
        <f>VLOOKUP(A6118,Lists!B:D,3,FALSE)</f>
        <v>COL</v>
      </c>
      <c r="D6118" s="285" t="s">
        <v>645</v>
      </c>
      <c r="E6118" s="285">
        <v>1</v>
      </c>
      <c r="F6118" s="285" t="s">
        <v>4533</v>
      </c>
      <c r="G6118" s="285" t="s">
        <v>731</v>
      </c>
      <c r="H6118" s="278">
        <f t="shared" si="190"/>
        <v>2</v>
      </c>
      <c r="I6118" s="251"/>
      <c r="J6118" s="285"/>
      <c r="K6118" s="278" t="str">
        <f t="shared" si="191"/>
        <v>COL001Interference into implementation of humanitarian activities</v>
      </c>
      <c r="L6118" s="286">
        <v>43585</v>
      </c>
      <c r="M6118" s="286" t="s">
        <v>3249</v>
      </c>
    </row>
    <row r="6119" spans="1:13" s="269" customFormat="1" ht="15.5" hidden="1" thickTop="1" thickBot="1" x14ac:dyDescent="0.4">
      <c r="A6119" s="287" t="s">
        <v>2954</v>
      </c>
      <c r="B6119" s="288" t="str">
        <f>VLOOKUP(A6119,Lists!B:C,2,FALSE)</f>
        <v>COL001</v>
      </c>
      <c r="C6119" s="288" t="str">
        <f>VLOOKUP(A6119,Lists!B:D,3,FALSE)</f>
        <v>COL</v>
      </c>
      <c r="D6119" s="289" t="s">
        <v>646</v>
      </c>
      <c r="E6119" s="289">
        <v>0</v>
      </c>
      <c r="F6119" s="289" t="s">
        <v>4533</v>
      </c>
      <c r="G6119" s="289" t="s">
        <v>731</v>
      </c>
      <c r="H6119" s="278">
        <f t="shared" si="190"/>
        <v>2</v>
      </c>
      <c r="I6119" s="252"/>
      <c r="J6119" s="289"/>
      <c r="K6119" s="278" t="str">
        <f t="shared" si="191"/>
        <v>COL001Violence against personnel, facilities and assets</v>
      </c>
      <c r="L6119" s="290">
        <v>43585</v>
      </c>
      <c r="M6119" s="290" t="s">
        <v>3249</v>
      </c>
    </row>
    <row r="6120" spans="1:13" s="269" customFormat="1" ht="15.5" hidden="1" thickTop="1" thickBot="1" x14ac:dyDescent="0.4">
      <c r="A6120" s="283" t="s">
        <v>2954</v>
      </c>
      <c r="B6120" s="284" t="str">
        <f>VLOOKUP(A6120,Lists!B:C,2,FALSE)</f>
        <v>COL001</v>
      </c>
      <c r="C6120" s="284" t="str">
        <f>VLOOKUP(A6120,Lists!B:D,3,FALSE)</f>
        <v>COL</v>
      </c>
      <c r="D6120" s="285" t="s">
        <v>647</v>
      </c>
      <c r="E6120" s="285">
        <v>0</v>
      </c>
      <c r="F6120" s="285" t="s">
        <v>4533</v>
      </c>
      <c r="G6120" s="285" t="s">
        <v>731</v>
      </c>
      <c r="H6120" s="278">
        <f t="shared" si="190"/>
        <v>2</v>
      </c>
      <c r="I6120" s="251"/>
      <c r="J6120" s="285"/>
      <c r="K6120" s="278" t="str">
        <f t="shared" si="191"/>
        <v>COL001Denial of existence of humanitarian needs or entitlements to assistance</v>
      </c>
      <c r="L6120" s="286">
        <v>43585</v>
      </c>
      <c r="M6120" s="286" t="s">
        <v>3249</v>
      </c>
    </row>
    <row r="6121" spans="1:13" s="269" customFormat="1" ht="15.5" hidden="1" thickTop="1" thickBot="1" x14ac:dyDescent="0.4">
      <c r="A6121" s="287" t="s">
        <v>2954</v>
      </c>
      <c r="B6121" s="288" t="str">
        <f>VLOOKUP(A6121,Lists!B:C,2,FALSE)</f>
        <v>COL001</v>
      </c>
      <c r="C6121" s="288" t="str">
        <f>VLOOKUP(A6121,Lists!B:D,3,FALSE)</f>
        <v>COL</v>
      </c>
      <c r="D6121" s="289" t="s">
        <v>648</v>
      </c>
      <c r="E6121" s="289">
        <v>3</v>
      </c>
      <c r="F6121" s="289" t="s">
        <v>4533</v>
      </c>
      <c r="G6121" s="289" t="s">
        <v>731</v>
      </c>
      <c r="H6121" s="278">
        <f t="shared" si="190"/>
        <v>2</v>
      </c>
      <c r="I6121" s="252"/>
      <c r="J6121" s="289"/>
      <c r="K6121" s="278" t="str">
        <f t="shared" si="191"/>
        <v>COL001Restriction and obstruction of access to services and assistance</v>
      </c>
      <c r="L6121" s="290">
        <v>43585</v>
      </c>
      <c r="M6121" s="290" t="s">
        <v>3249</v>
      </c>
    </row>
    <row r="6122" spans="1:13" s="269" customFormat="1" ht="15.5" hidden="1" thickTop="1" thickBot="1" x14ac:dyDescent="0.4">
      <c r="A6122" s="283" t="s">
        <v>2954</v>
      </c>
      <c r="B6122" s="284" t="str">
        <f>VLOOKUP(A6122,Lists!B:C,2,FALSE)</f>
        <v>COL001</v>
      </c>
      <c r="C6122" s="284" t="str">
        <f>VLOOKUP(A6122,Lists!B:D,3,FALSE)</f>
        <v>COL</v>
      </c>
      <c r="D6122" s="285" t="s">
        <v>649</v>
      </c>
      <c r="E6122" s="285">
        <v>2</v>
      </c>
      <c r="F6122" s="285" t="s">
        <v>4533</v>
      </c>
      <c r="G6122" s="285" t="s">
        <v>731</v>
      </c>
      <c r="H6122" s="278">
        <f t="shared" si="190"/>
        <v>2</v>
      </c>
      <c r="I6122" s="251"/>
      <c r="J6122" s="285"/>
      <c r="K6122" s="278" t="str">
        <f t="shared" si="191"/>
        <v>COL001Ongoing insecurity/hostilities affecting humanitarian assistance</v>
      </c>
      <c r="L6122" s="286">
        <v>43585</v>
      </c>
      <c r="M6122" s="286" t="s">
        <v>3249</v>
      </c>
    </row>
    <row r="6123" spans="1:13" s="269" customFormat="1" ht="15.5" hidden="1" thickTop="1" thickBot="1" x14ac:dyDescent="0.4">
      <c r="A6123" s="287" t="s">
        <v>2954</v>
      </c>
      <c r="B6123" s="288" t="str">
        <f>VLOOKUP(A6123,Lists!B:C,2,FALSE)</f>
        <v>COL001</v>
      </c>
      <c r="C6123" s="288" t="str">
        <f>VLOOKUP(A6123,Lists!B:D,3,FALSE)</f>
        <v>COL</v>
      </c>
      <c r="D6123" s="289" t="s">
        <v>650</v>
      </c>
      <c r="E6123" s="289">
        <v>3</v>
      </c>
      <c r="F6123" s="289" t="s">
        <v>4533</v>
      </c>
      <c r="G6123" s="289" t="s">
        <v>731</v>
      </c>
      <c r="H6123" s="278">
        <f t="shared" si="190"/>
        <v>2</v>
      </c>
      <c r="I6123" s="252"/>
      <c r="J6123" s="289"/>
      <c r="K6123" s="278" t="str">
        <f t="shared" si="191"/>
        <v xml:space="preserve">COL001Presence of mines and improvised explosive devices </v>
      </c>
      <c r="L6123" s="290">
        <v>43585</v>
      </c>
      <c r="M6123" s="290" t="s">
        <v>3249</v>
      </c>
    </row>
    <row r="6124" spans="1:13" s="269" customFormat="1" ht="15.5" hidden="1" thickTop="1" thickBot="1" x14ac:dyDescent="0.4">
      <c r="A6124" s="283" t="s">
        <v>2954</v>
      </c>
      <c r="B6124" s="284" t="str">
        <f>VLOOKUP(A6124,Lists!B:C,2,FALSE)</f>
        <v>COL001</v>
      </c>
      <c r="C6124" s="284" t="str">
        <f>VLOOKUP(A6124,Lists!B:D,3,FALSE)</f>
        <v>COL</v>
      </c>
      <c r="D6124" s="285" t="s">
        <v>651</v>
      </c>
      <c r="E6124" s="285">
        <v>2</v>
      </c>
      <c r="F6124" s="285" t="s">
        <v>4533</v>
      </c>
      <c r="G6124" s="285" t="s">
        <v>731</v>
      </c>
      <c r="H6124" s="278">
        <f t="shared" si="190"/>
        <v>2</v>
      </c>
      <c r="I6124" s="251"/>
      <c r="J6124" s="285"/>
      <c r="K6124" s="278" t="str">
        <f t="shared" si="191"/>
        <v>COL001Physical constraints in the environment (obstacles related to terrain, climate, lack of infrastructure, etc.)</v>
      </c>
      <c r="L6124" s="286">
        <v>43585</v>
      </c>
      <c r="M6124" s="286" t="s">
        <v>3249</v>
      </c>
    </row>
    <row r="6125" spans="1:13" s="269" customFormat="1" ht="15.5" hidden="1" thickTop="1" thickBot="1" x14ac:dyDescent="0.4">
      <c r="A6125" s="287" t="s">
        <v>3671</v>
      </c>
      <c r="B6125" s="288" t="str">
        <f>VLOOKUP(A6125,Lists!B:C,2,FALSE)</f>
        <v>REG002</v>
      </c>
      <c r="C6125" s="288" t="str">
        <f>VLOOKUP(A6125,Lists!B:D,3,FALSE)</f>
        <v>VEN, BRA, COL, ECU, PER, TTO</v>
      </c>
      <c r="D6125" s="289" t="s">
        <v>522</v>
      </c>
      <c r="E6125" s="289">
        <v>335000000</v>
      </c>
      <c r="F6125" s="289" t="s">
        <v>4724</v>
      </c>
      <c r="G6125" s="289" t="s">
        <v>731</v>
      </c>
      <c r="H6125" s="278">
        <f t="shared" si="190"/>
        <v>2</v>
      </c>
      <c r="I6125" s="252" t="s">
        <v>4725</v>
      </c>
      <c r="J6125" s="289" t="s">
        <v>4726</v>
      </c>
      <c r="K6125" s="278" t="str">
        <f t="shared" si="191"/>
        <v>REG002Total population</v>
      </c>
      <c r="L6125" s="290">
        <v>43585</v>
      </c>
      <c r="M6125" s="290" t="s">
        <v>3249</v>
      </c>
    </row>
    <row r="6126" spans="1:13" s="269" customFormat="1" ht="15.5" hidden="1" thickTop="1" thickBot="1" x14ac:dyDescent="0.4">
      <c r="A6126" s="283" t="s">
        <v>3671</v>
      </c>
      <c r="B6126" s="284" t="str">
        <f>VLOOKUP(A6126,Lists!B:C,2,FALSE)</f>
        <v>REG002</v>
      </c>
      <c r="C6126" s="284" t="str">
        <f>VLOOKUP(A6126,Lists!B:D,3,FALSE)</f>
        <v>VEN, BRA, COL, ECU, PER, TTO</v>
      </c>
      <c r="D6126" s="285" t="s">
        <v>660</v>
      </c>
      <c r="E6126" s="285">
        <v>1428000</v>
      </c>
      <c r="F6126" s="285" t="s">
        <v>4576</v>
      </c>
      <c r="G6126" s="285" t="s">
        <v>730</v>
      </c>
      <c r="H6126" s="278">
        <f t="shared" si="190"/>
        <v>3</v>
      </c>
      <c r="I6126" s="251" t="s">
        <v>4727</v>
      </c>
      <c r="J6126" s="285" t="s">
        <v>4728</v>
      </c>
      <c r="K6126" s="278" t="str">
        <f t="shared" si="191"/>
        <v>REG002Landmass affected</v>
      </c>
      <c r="L6126" s="286">
        <v>43585</v>
      </c>
      <c r="M6126" s="286" t="s">
        <v>3249</v>
      </c>
    </row>
    <row r="6127" spans="1:13" s="269" customFormat="1" ht="15.5" hidden="1" thickTop="1" thickBot="1" x14ac:dyDescent="0.4">
      <c r="A6127" s="287" t="s">
        <v>3671</v>
      </c>
      <c r="B6127" s="288" t="str">
        <f>VLOOKUP(A6127,Lists!B:C,2,FALSE)</f>
        <v>REG002</v>
      </c>
      <c r="C6127" s="288" t="str">
        <f>VLOOKUP(A6127,Lists!B:D,3,FALSE)</f>
        <v>VEN, BRA, COL, ECU, PER, TTO</v>
      </c>
      <c r="D6127" s="289" t="s">
        <v>737</v>
      </c>
      <c r="E6127" s="289">
        <v>76407000</v>
      </c>
      <c r="F6127" s="289" t="s">
        <v>4577</v>
      </c>
      <c r="G6127" s="289" t="s">
        <v>730</v>
      </c>
      <c r="H6127" s="278">
        <f t="shared" si="190"/>
        <v>3</v>
      </c>
      <c r="I6127" s="252" t="s">
        <v>4589</v>
      </c>
      <c r="J6127" s="289" t="s">
        <v>4729</v>
      </c>
      <c r="K6127" s="278" t="str">
        <f t="shared" si="191"/>
        <v>REG002People exposed</v>
      </c>
      <c r="L6127" s="290">
        <v>43585</v>
      </c>
      <c r="M6127" s="290" t="s">
        <v>3249</v>
      </c>
    </row>
    <row r="6128" spans="1:13" s="269" customFormat="1" ht="15.5" hidden="1" thickTop="1" thickBot="1" x14ac:dyDescent="0.4">
      <c r="A6128" s="283" t="s">
        <v>3671</v>
      </c>
      <c r="B6128" s="284" t="str">
        <f>VLOOKUP(A6128,Lists!B:C,2,FALSE)</f>
        <v>REG002</v>
      </c>
      <c r="C6128" s="284" t="str">
        <f>VLOOKUP(A6128,Lists!B:D,3,FALSE)</f>
        <v>VEN, BRA, COL, ECU, PER, TTO</v>
      </c>
      <c r="D6128" s="285" t="s">
        <v>533</v>
      </c>
      <c r="E6128" s="285">
        <v>33402000</v>
      </c>
      <c r="F6128" s="285" t="s">
        <v>4578</v>
      </c>
      <c r="G6128" s="285" t="s">
        <v>730</v>
      </c>
      <c r="H6128" s="278">
        <f t="shared" si="190"/>
        <v>3</v>
      </c>
      <c r="I6128" s="251" t="s">
        <v>4590</v>
      </c>
      <c r="J6128" s="285" t="s">
        <v>4730</v>
      </c>
      <c r="K6128" s="278" t="str">
        <f t="shared" si="191"/>
        <v>REG002People affected</v>
      </c>
      <c r="L6128" s="286">
        <v>43585</v>
      </c>
      <c r="M6128" s="286" t="s">
        <v>3249</v>
      </c>
    </row>
    <row r="6129" spans="1:13" s="269" customFormat="1" ht="15.5" thickTop="1" thickBot="1" x14ac:dyDescent="0.4">
      <c r="A6129" s="287" t="s">
        <v>3671</v>
      </c>
      <c r="B6129" s="288" t="str">
        <f>VLOOKUP(A6129,Lists!B:C,2,FALSE)</f>
        <v>REG002</v>
      </c>
      <c r="C6129" s="288" t="str">
        <f>VLOOKUP(A6129,Lists!B:D,3,FALSE)</f>
        <v>VEN, BRA, COL, ECU, PER, TTO</v>
      </c>
      <c r="D6129" s="289" t="s">
        <v>666</v>
      </c>
      <c r="E6129" s="289">
        <v>3700000</v>
      </c>
      <c r="F6129" s="289" t="s">
        <v>4579</v>
      </c>
      <c r="G6129" s="289" t="s">
        <v>731</v>
      </c>
      <c r="H6129" s="278">
        <f t="shared" si="190"/>
        <v>2</v>
      </c>
      <c r="I6129" s="252" t="s">
        <v>4497</v>
      </c>
      <c r="J6129" s="289" t="s">
        <v>1051</v>
      </c>
      <c r="K6129" s="278" t="str">
        <f t="shared" si="191"/>
        <v>REG002People displaced</v>
      </c>
      <c r="L6129" s="290">
        <v>43585</v>
      </c>
      <c r="M6129" s="290" t="s">
        <v>3248</v>
      </c>
    </row>
    <row r="6130" spans="1:13" s="269" customFormat="1" ht="15.5" hidden="1" thickTop="1" thickBot="1" x14ac:dyDescent="0.4">
      <c r="A6130" s="283" t="s">
        <v>3671</v>
      </c>
      <c r="B6130" s="284" t="str">
        <f>VLOOKUP(A6130,Lists!B:C,2,FALSE)</f>
        <v>REG002</v>
      </c>
      <c r="C6130" s="284" t="str">
        <f>VLOOKUP(A6130,Lists!B:D,3,FALSE)</f>
        <v>VEN, BRA, COL, ECU, PER, TTO</v>
      </c>
      <c r="D6130" s="285" t="s">
        <v>5028</v>
      </c>
      <c r="E6130" s="285">
        <v>7700</v>
      </c>
      <c r="F6130" s="285" t="s">
        <v>4580</v>
      </c>
      <c r="G6130" s="285" t="s">
        <v>730</v>
      </c>
      <c r="H6130" s="278">
        <f t="shared" si="190"/>
        <v>3</v>
      </c>
      <c r="I6130" s="251" t="s">
        <v>1053</v>
      </c>
      <c r="J6130" s="285" t="s">
        <v>4499</v>
      </c>
      <c r="K6130" s="278" t="str">
        <f t="shared" si="191"/>
        <v>REG002Illness cases reported</v>
      </c>
      <c r="L6130" s="286">
        <v>43585</v>
      </c>
      <c r="M6130" s="286" t="s">
        <v>3248</v>
      </c>
    </row>
    <row r="6131" spans="1:13" s="269" customFormat="1" ht="15.5" hidden="1" thickTop="1" thickBot="1" x14ac:dyDescent="0.4">
      <c r="A6131" s="287" t="s">
        <v>3671</v>
      </c>
      <c r="B6131" s="288" t="str">
        <f>VLOOKUP(A6131,Lists!B:C,2,FALSE)</f>
        <v>REG002</v>
      </c>
      <c r="C6131" s="288" t="str">
        <f>VLOOKUP(A6131,Lists!B:D,3,FALSE)</f>
        <v>VEN, BRA, COL, ECU, PER, TTO</v>
      </c>
      <c r="D6131" s="289" t="s">
        <v>5027</v>
      </c>
      <c r="E6131" s="289">
        <v>285</v>
      </c>
      <c r="F6131" s="289" t="s">
        <v>4581</v>
      </c>
      <c r="G6131" s="289" t="s">
        <v>730</v>
      </c>
      <c r="H6131" s="278">
        <f t="shared" si="190"/>
        <v>3</v>
      </c>
      <c r="I6131" s="252" t="s">
        <v>4591</v>
      </c>
      <c r="J6131" s="289" t="s">
        <v>4584</v>
      </c>
      <c r="K6131" s="278" t="str">
        <f t="shared" si="191"/>
        <v>REG002Injuries reported</v>
      </c>
      <c r="L6131" s="290">
        <v>43585</v>
      </c>
      <c r="M6131" s="290" t="s">
        <v>3249</v>
      </c>
    </row>
    <row r="6132" spans="1:13" s="269" customFormat="1" ht="15.5" hidden="1" thickTop="1" thickBot="1" x14ac:dyDescent="0.4">
      <c r="A6132" s="283" t="s">
        <v>3671</v>
      </c>
      <c r="B6132" s="284" t="str">
        <f>VLOOKUP(A6132,Lists!B:C,2,FALSE)</f>
        <v>REG002</v>
      </c>
      <c r="C6132" s="284" t="str">
        <f>VLOOKUP(A6132,Lists!B:D,3,FALSE)</f>
        <v>VEN, BRA, COL, ECU, PER, TTO</v>
      </c>
      <c r="D6132" s="285" t="s">
        <v>5029</v>
      </c>
      <c r="E6132" s="285">
        <v>3600</v>
      </c>
      <c r="F6132" s="285" t="s">
        <v>4582</v>
      </c>
      <c r="G6132" s="285" t="s">
        <v>730</v>
      </c>
      <c r="H6132" s="278">
        <f t="shared" si="190"/>
        <v>3</v>
      </c>
      <c r="I6132" s="251" t="s">
        <v>4592</v>
      </c>
      <c r="J6132" s="285" t="s">
        <v>4585</v>
      </c>
      <c r="K6132" s="278" t="str">
        <f t="shared" si="191"/>
        <v>REG002Fatalities reported</v>
      </c>
      <c r="L6132" s="286">
        <v>43585</v>
      </c>
      <c r="M6132" s="286" t="s">
        <v>3249</v>
      </c>
    </row>
    <row r="6133" spans="1:13" s="269" customFormat="1" ht="15.5" hidden="1" thickTop="1" thickBot="1" x14ac:dyDescent="0.4">
      <c r="A6133" s="287" t="s">
        <v>3671</v>
      </c>
      <c r="B6133" s="288" t="str">
        <f>VLOOKUP(A6133,Lists!B:C,2,FALSE)</f>
        <v>REG002</v>
      </c>
      <c r="C6133" s="288" t="str">
        <f>VLOOKUP(A6133,Lists!B:D,3,FALSE)</f>
        <v>VEN, BRA, COL, ECU, PER, TTO</v>
      </c>
      <c r="D6133" s="289" t="s">
        <v>5115</v>
      </c>
      <c r="E6133" s="289">
        <v>3600</v>
      </c>
      <c r="F6133" s="289" t="s">
        <v>4582</v>
      </c>
      <c r="G6133" s="289" t="s">
        <v>730</v>
      </c>
      <c r="H6133" s="278">
        <f t="shared" si="190"/>
        <v>3</v>
      </c>
      <c r="I6133" s="252" t="s">
        <v>4592</v>
      </c>
      <c r="J6133" s="289" t="s">
        <v>4585</v>
      </c>
      <c r="K6133" s="278" t="str">
        <f t="shared" si="191"/>
        <v>REG002Fatalities in all crises</v>
      </c>
      <c r="L6133" s="290">
        <v>43585</v>
      </c>
      <c r="M6133" s="290" t="s">
        <v>3249</v>
      </c>
    </row>
    <row r="6134" spans="1:13" s="269" customFormat="1" ht="15.5" hidden="1" thickTop="1" thickBot="1" x14ac:dyDescent="0.4">
      <c r="A6134" s="283" t="s">
        <v>3671</v>
      </c>
      <c r="B6134" s="284" t="str">
        <f>VLOOKUP(A6134,Lists!B:C,2,FALSE)</f>
        <v>REG002</v>
      </c>
      <c r="C6134" s="284" t="str">
        <f>VLOOKUP(A6134,Lists!B:D,3,FALSE)</f>
        <v>VEN, BRA, COL, ECU, PER, TTO</v>
      </c>
      <c r="D6134" s="285" t="s">
        <v>5108</v>
      </c>
      <c r="E6134" s="285">
        <v>0</v>
      </c>
      <c r="F6134" s="285"/>
      <c r="G6134" s="285" t="s">
        <v>730</v>
      </c>
      <c r="H6134" s="278">
        <f t="shared" si="190"/>
        <v>3</v>
      </c>
      <c r="I6134" s="251"/>
      <c r="J6134" s="285"/>
      <c r="K6134" s="278" t="str">
        <f t="shared" si="191"/>
        <v>REG002Buildings damaged</v>
      </c>
      <c r="L6134" s="286">
        <v>43585</v>
      </c>
      <c r="M6134" s="286" t="s">
        <v>3249</v>
      </c>
    </row>
    <row r="6135" spans="1:13" s="269" customFormat="1" ht="15.5" hidden="1" thickTop="1" thickBot="1" x14ac:dyDescent="0.4">
      <c r="A6135" s="287" t="s">
        <v>3671</v>
      </c>
      <c r="B6135" s="288" t="str">
        <f>VLOOKUP(A6135,Lists!B:C,2,FALSE)</f>
        <v>REG002</v>
      </c>
      <c r="C6135" s="288" t="str">
        <f>VLOOKUP(A6135,Lists!B:D,3,FALSE)</f>
        <v>VEN, BRA, COL, ECU, PER, TTO</v>
      </c>
      <c r="D6135" s="289" t="s">
        <v>5109</v>
      </c>
      <c r="E6135" s="289">
        <v>0</v>
      </c>
      <c r="F6135" s="289" t="s">
        <v>446</v>
      </c>
      <c r="G6135" s="289" t="s">
        <v>730</v>
      </c>
      <c r="H6135" s="278">
        <f t="shared" si="190"/>
        <v>3</v>
      </c>
      <c r="I6135" s="252" t="s">
        <v>446</v>
      </c>
      <c r="J6135" s="289" t="s">
        <v>446</v>
      </c>
      <c r="K6135" s="278" t="str">
        <f t="shared" si="191"/>
        <v>REG002Buildings destroyed</v>
      </c>
      <c r="L6135" s="290">
        <v>43585</v>
      </c>
      <c r="M6135" s="290" t="s">
        <v>3249</v>
      </c>
    </row>
    <row r="6136" spans="1:13" s="269" customFormat="1" ht="15.5" hidden="1" thickTop="1" thickBot="1" x14ac:dyDescent="0.4">
      <c r="A6136" s="283" t="s">
        <v>3671</v>
      </c>
      <c r="B6136" s="284" t="str">
        <f>VLOOKUP(A6136,Lists!B:C,2,FALSE)</f>
        <v>REG002</v>
      </c>
      <c r="C6136" s="284" t="str">
        <f>VLOOKUP(A6136,Lists!B:D,3,FALSE)</f>
        <v>VEN, BRA, COL, ECU, PER, TTO</v>
      </c>
      <c r="D6136" s="285" t="s">
        <v>742</v>
      </c>
      <c r="E6136" s="285">
        <v>223750</v>
      </c>
      <c r="F6136" s="285" t="s">
        <v>4583</v>
      </c>
      <c r="G6136" s="285" t="s">
        <v>731</v>
      </c>
      <c r="H6136" s="278">
        <f t="shared" si="190"/>
        <v>2</v>
      </c>
      <c r="I6136" s="251" t="s">
        <v>1058</v>
      </c>
      <c r="J6136" s="285" t="s">
        <v>4586</v>
      </c>
      <c r="K6136" s="278" t="str">
        <f t="shared" si="191"/>
        <v>REG002Economic Losses</v>
      </c>
      <c r="L6136" s="286">
        <v>43585</v>
      </c>
      <c r="M6136" s="286" t="s">
        <v>3249</v>
      </c>
    </row>
    <row r="6137" spans="1:13" s="269" customFormat="1" ht="15.5" hidden="1" thickTop="1" thickBot="1" x14ac:dyDescent="0.4">
      <c r="A6137" s="287" t="s">
        <v>3671</v>
      </c>
      <c r="B6137" s="288" t="str">
        <f>VLOOKUP(A6137,Lists!B:C,2,FALSE)</f>
        <v>REG002</v>
      </c>
      <c r="C6137" s="288" t="str">
        <f>VLOOKUP(A6137,Lists!B:D,3,FALSE)</f>
        <v>VEN, BRA, COL, ECU, PER, TTO</v>
      </c>
      <c r="D6137" s="289" t="s">
        <v>752</v>
      </c>
      <c r="E6137" s="289">
        <v>17530000</v>
      </c>
      <c r="F6137" s="289" t="s">
        <v>4731</v>
      </c>
      <c r="G6137" s="289" t="s">
        <v>730</v>
      </c>
      <c r="H6137" s="278">
        <f t="shared" si="190"/>
        <v>3</v>
      </c>
      <c r="I6137" s="252" t="s">
        <v>4733</v>
      </c>
      <c r="J6137" s="289" t="s">
        <v>4732</v>
      </c>
      <c r="K6137" s="278" t="str">
        <f t="shared" si="191"/>
        <v>REG002People in Need</v>
      </c>
      <c r="L6137" s="290">
        <v>43585</v>
      </c>
      <c r="M6137" s="290" t="s">
        <v>3249</v>
      </c>
    </row>
    <row r="6138" spans="1:13" s="269" customFormat="1" ht="15.5" hidden="1" thickTop="1" thickBot="1" x14ac:dyDescent="0.4">
      <c r="A6138" s="283" t="s">
        <v>3671</v>
      </c>
      <c r="B6138" s="284" t="str">
        <f>VLOOKUP(A6138,Lists!B:C,2,FALSE)</f>
        <v>REG002</v>
      </c>
      <c r="C6138" s="284" t="str">
        <f>VLOOKUP(A6138,Lists!B:D,3,FALSE)</f>
        <v>VEN, BRA, COL, ECU, PER, TTO</v>
      </c>
      <c r="D6138" s="285" t="s">
        <v>5110</v>
      </c>
      <c r="E6138" s="285">
        <v>42957000</v>
      </c>
      <c r="F6138" s="285" t="s">
        <v>4736</v>
      </c>
      <c r="G6138" s="285" t="s">
        <v>730</v>
      </c>
      <c r="H6138" s="278">
        <f t="shared" si="190"/>
        <v>3</v>
      </c>
      <c r="I6138" s="251" t="s">
        <v>4735</v>
      </c>
      <c r="J6138" s="285" t="s">
        <v>4734</v>
      </c>
      <c r="K6138" s="278" t="str">
        <f t="shared" si="191"/>
        <v>REG002Minimal humanitarian conditions - Level 1</v>
      </c>
      <c r="L6138" s="286">
        <v>43585</v>
      </c>
      <c r="M6138" s="286" t="s">
        <v>3249</v>
      </c>
    </row>
    <row r="6139" spans="1:13" s="269" customFormat="1" ht="15.5" hidden="1" thickTop="1" thickBot="1" x14ac:dyDescent="0.4">
      <c r="A6139" s="287" t="s">
        <v>3671</v>
      </c>
      <c r="B6139" s="288" t="str">
        <f>VLOOKUP(A6139,Lists!B:C,2,FALSE)</f>
        <v>REG002</v>
      </c>
      <c r="C6139" s="288" t="str">
        <f>VLOOKUP(A6139,Lists!B:D,3,FALSE)</f>
        <v>VEN, BRA, COL, ECU, PER, TTO</v>
      </c>
      <c r="D6139" s="289" t="s">
        <v>5111</v>
      </c>
      <c r="E6139" s="289">
        <v>15940000</v>
      </c>
      <c r="F6139" s="289" t="s">
        <v>4737</v>
      </c>
      <c r="G6139" s="289" t="s">
        <v>730</v>
      </c>
      <c r="H6139" s="278">
        <f t="shared" si="190"/>
        <v>3</v>
      </c>
      <c r="I6139" s="252" t="s">
        <v>4738</v>
      </c>
      <c r="J6139" s="289" t="s">
        <v>4739</v>
      </c>
      <c r="K6139" s="278" t="str">
        <f t="shared" si="191"/>
        <v>REG002Stressed humanitarian conditions - Level 2</v>
      </c>
      <c r="L6139" s="290">
        <v>43585</v>
      </c>
      <c r="M6139" s="290" t="s">
        <v>3249</v>
      </c>
    </row>
    <row r="6140" spans="1:13" s="269" customFormat="1" ht="15.5" hidden="1" thickTop="1" thickBot="1" x14ac:dyDescent="0.4">
      <c r="A6140" s="283" t="s">
        <v>3671</v>
      </c>
      <c r="B6140" s="284" t="str">
        <f>VLOOKUP(A6140,Lists!B:C,2,FALSE)</f>
        <v>REG002</v>
      </c>
      <c r="C6140" s="284" t="str">
        <f>VLOOKUP(A6140,Lists!B:D,3,FALSE)</f>
        <v>VEN, BRA, COL, ECU, PER, TTO</v>
      </c>
      <c r="D6140" s="285" t="s">
        <v>5112</v>
      </c>
      <c r="E6140" s="285">
        <v>16992000</v>
      </c>
      <c r="F6140" s="285" t="s">
        <v>4742</v>
      </c>
      <c r="G6140" s="285" t="s">
        <v>730</v>
      </c>
      <c r="H6140" s="278">
        <f t="shared" si="190"/>
        <v>3</v>
      </c>
      <c r="I6140" s="251" t="s">
        <v>4741</v>
      </c>
      <c r="J6140" s="285" t="s">
        <v>4740</v>
      </c>
      <c r="K6140" s="278" t="str">
        <f t="shared" si="191"/>
        <v>REG002Moderate humanitarian conditions - Level 3</v>
      </c>
      <c r="L6140" s="286">
        <v>43585</v>
      </c>
      <c r="M6140" s="286" t="s">
        <v>3249</v>
      </c>
    </row>
    <row r="6141" spans="1:13" s="269" customFormat="1" ht="15.5" hidden="1" thickTop="1" thickBot="1" x14ac:dyDescent="0.4">
      <c r="A6141" s="287" t="s">
        <v>3671</v>
      </c>
      <c r="B6141" s="288" t="str">
        <f>VLOOKUP(A6141,Lists!B:C,2,FALSE)</f>
        <v>REG002</v>
      </c>
      <c r="C6141" s="288" t="str">
        <f>VLOOKUP(A6141,Lists!B:D,3,FALSE)</f>
        <v>VEN, BRA, COL, ECU, PER, TTO</v>
      </c>
      <c r="D6141" s="289" t="s">
        <v>5113</v>
      </c>
      <c r="E6141" s="289">
        <v>537000</v>
      </c>
      <c r="F6141" s="289" t="s">
        <v>4743</v>
      </c>
      <c r="G6141" s="289" t="s">
        <v>730</v>
      </c>
      <c r="H6141" s="278">
        <f t="shared" si="190"/>
        <v>3</v>
      </c>
      <c r="I6141" s="252" t="s">
        <v>4745</v>
      </c>
      <c r="J6141" s="289" t="s">
        <v>4744</v>
      </c>
      <c r="K6141" s="278" t="str">
        <f t="shared" si="191"/>
        <v>REG002Severe humanitarian conditions - Level 4</v>
      </c>
      <c r="L6141" s="290">
        <v>43585</v>
      </c>
      <c r="M6141" s="290" t="s">
        <v>3249</v>
      </c>
    </row>
    <row r="6142" spans="1:13" s="269" customFormat="1" ht="15.5" hidden="1" thickTop="1" thickBot="1" x14ac:dyDescent="0.4">
      <c r="A6142" s="283" t="s">
        <v>3671</v>
      </c>
      <c r="B6142" s="284" t="str">
        <f>VLOOKUP(A6142,Lists!B:C,2,FALSE)</f>
        <v>REG002</v>
      </c>
      <c r="C6142" s="284" t="str">
        <f>VLOOKUP(A6142,Lists!B:D,3,FALSE)</f>
        <v>VEN, BRA, COL, ECU, PER, TTO</v>
      </c>
      <c r="D6142" s="285" t="s">
        <v>5114</v>
      </c>
      <c r="E6142" s="285">
        <v>0</v>
      </c>
      <c r="F6142" s="285"/>
      <c r="G6142" s="285" t="s">
        <v>730</v>
      </c>
      <c r="H6142" s="278">
        <f t="shared" si="190"/>
        <v>3</v>
      </c>
      <c r="I6142" s="251"/>
      <c r="J6142" s="285"/>
      <c r="K6142" s="278" t="str">
        <f t="shared" si="191"/>
        <v>REG002Extreme humanitarian conditions - Level 5</v>
      </c>
      <c r="L6142" s="286">
        <v>43585</v>
      </c>
      <c r="M6142" s="286" t="s">
        <v>3249</v>
      </c>
    </row>
    <row r="6143" spans="1:13" s="269" customFormat="1" ht="15.5" hidden="1" thickTop="1" thickBot="1" x14ac:dyDescent="0.4">
      <c r="A6143" s="287" t="s">
        <v>3671</v>
      </c>
      <c r="B6143" s="288" t="str">
        <f>VLOOKUP(A6143,Lists!B:C,2,FALSE)</f>
        <v>REG002</v>
      </c>
      <c r="C6143" s="288" t="str">
        <f>VLOOKUP(A6143,Lists!B:D,3,FALSE)</f>
        <v>VEN, BRA, COL, ECU, PER, TTO</v>
      </c>
      <c r="D6143" s="289" t="s">
        <v>688</v>
      </c>
      <c r="E6143" s="289">
        <v>4</v>
      </c>
      <c r="F6143" s="289"/>
      <c r="G6143" s="289" t="s">
        <v>731</v>
      </c>
      <c r="H6143" s="278">
        <f t="shared" si="190"/>
        <v>2</v>
      </c>
      <c r="I6143" s="252"/>
      <c r="J6143" s="289" t="s">
        <v>4587</v>
      </c>
      <c r="K6143" s="278" t="str">
        <f t="shared" si="191"/>
        <v>REG002Crisis affected groups</v>
      </c>
      <c r="L6143" s="290">
        <v>43585</v>
      </c>
      <c r="M6143" s="290" t="s">
        <v>3249</v>
      </c>
    </row>
    <row r="6144" spans="1:13" s="269" customFormat="1" ht="15.5" hidden="1" thickTop="1" thickBot="1" x14ac:dyDescent="0.4">
      <c r="A6144" s="283" t="s">
        <v>3671</v>
      </c>
      <c r="B6144" s="284" t="str">
        <f>VLOOKUP(A6144,Lists!B:C,2,FALSE)</f>
        <v>REG002</v>
      </c>
      <c r="C6144" s="284" t="str">
        <f>VLOOKUP(A6144,Lists!B:D,3,FALSE)</f>
        <v>VEN, BRA, COL, ECU, PER, TTO</v>
      </c>
      <c r="D6144" s="285" t="s">
        <v>691</v>
      </c>
      <c r="E6144" s="285" t="s">
        <v>446</v>
      </c>
      <c r="F6144" s="285"/>
      <c r="G6144" s="285" t="s">
        <v>446</v>
      </c>
      <c r="H6144" s="278" t="str">
        <f t="shared" si="190"/>
        <v>x</v>
      </c>
      <c r="I6144" s="251"/>
      <c r="J6144" s="285" t="s">
        <v>4588</v>
      </c>
      <c r="K6144" s="278" t="str">
        <f t="shared" si="191"/>
        <v>REG002People facing limited access constraints</v>
      </c>
      <c r="L6144" s="286">
        <v>43585</v>
      </c>
      <c r="M6144" s="286" t="s">
        <v>3249</v>
      </c>
    </row>
    <row r="6145" spans="1:13" s="269" customFormat="1" ht="15.5" hidden="1" thickTop="1" thickBot="1" x14ac:dyDescent="0.4">
      <c r="A6145" s="287" t="s">
        <v>3671</v>
      </c>
      <c r="B6145" s="288" t="str">
        <f>VLOOKUP(A6145,Lists!B:C,2,FALSE)</f>
        <v>REG002</v>
      </c>
      <c r="C6145" s="288" t="str">
        <f>VLOOKUP(A6145,Lists!B:D,3,FALSE)</f>
        <v>VEN, BRA, COL, ECU, PER, TTO</v>
      </c>
      <c r="D6145" s="289" t="s">
        <v>692</v>
      </c>
      <c r="E6145" s="289" t="s">
        <v>446</v>
      </c>
      <c r="F6145" s="289"/>
      <c r="G6145" s="289" t="s">
        <v>446</v>
      </c>
      <c r="H6145" s="278" t="str">
        <f t="shared" si="190"/>
        <v>x</v>
      </c>
      <c r="I6145" s="252"/>
      <c r="J6145" s="289"/>
      <c r="K6145" s="278" t="str">
        <f t="shared" si="191"/>
        <v>REG002People facing restricted access constraints</v>
      </c>
      <c r="L6145" s="290">
        <v>43585</v>
      </c>
      <c r="M6145" s="290" t="s">
        <v>3249</v>
      </c>
    </row>
    <row r="6146" spans="1:13" s="269" customFormat="1" ht="15.5" hidden="1" thickTop="1" thickBot="1" x14ac:dyDescent="0.4">
      <c r="A6146" s="283" t="s">
        <v>3671</v>
      </c>
      <c r="B6146" s="284" t="str">
        <f>VLOOKUP(A6146,Lists!B:C,2,FALSE)</f>
        <v>REG002</v>
      </c>
      <c r="C6146" s="284" t="str">
        <f>VLOOKUP(A6146,Lists!B:D,3,FALSE)</f>
        <v>VEN, BRA, COL, ECU, PER, TTO</v>
      </c>
      <c r="D6146" s="285" t="s">
        <v>643</v>
      </c>
      <c r="E6146" s="285">
        <v>0.3</v>
      </c>
      <c r="F6146" s="285"/>
      <c r="G6146" s="285" t="s">
        <v>730</v>
      </c>
      <c r="H6146" s="278">
        <f t="shared" ref="H6146:H6209" si="192">IF(G6146="x","x",IF(G6146="Low",3,IF(G6146="Medium",2,IF(G6146="High",1,FALSE))))</f>
        <v>3</v>
      </c>
      <c r="I6146" s="251"/>
      <c r="J6146" s="285"/>
      <c r="K6146" s="278" t="str">
        <f t="shared" ref="K6146:K6209" si="193">B6146&amp;""&amp;D6146</f>
        <v>REG002Impediments to entry into country (bureaucratic and administrative)</v>
      </c>
      <c r="L6146" s="286">
        <v>43585</v>
      </c>
      <c r="M6146" s="286" t="s">
        <v>3249</v>
      </c>
    </row>
    <row r="6147" spans="1:13" s="269" customFormat="1" ht="15.5" hidden="1" thickTop="1" thickBot="1" x14ac:dyDescent="0.4">
      <c r="A6147" s="287" t="s">
        <v>3671</v>
      </c>
      <c r="B6147" s="288" t="str">
        <f>VLOOKUP(A6147,Lists!B:C,2,FALSE)</f>
        <v>REG002</v>
      </c>
      <c r="C6147" s="288" t="str">
        <f>VLOOKUP(A6147,Lists!B:D,3,FALSE)</f>
        <v>VEN, BRA, COL, ECU, PER, TTO</v>
      </c>
      <c r="D6147" s="289" t="s">
        <v>644</v>
      </c>
      <c r="E6147" s="289">
        <v>0.6</v>
      </c>
      <c r="F6147" s="289"/>
      <c r="G6147" s="289" t="s">
        <v>730</v>
      </c>
      <c r="H6147" s="278">
        <f t="shared" si="192"/>
        <v>3</v>
      </c>
      <c r="I6147" s="252"/>
      <c r="J6147" s="289"/>
      <c r="K6147" s="278" t="str">
        <f t="shared" si="193"/>
        <v>REG002Restriction of movement (impediments to freedom of movement and/or administrative restrictions)</v>
      </c>
      <c r="L6147" s="290">
        <v>43585</v>
      </c>
      <c r="M6147" s="290" t="s">
        <v>3249</v>
      </c>
    </row>
    <row r="6148" spans="1:13" s="269" customFormat="1" ht="15.5" hidden="1" thickTop="1" thickBot="1" x14ac:dyDescent="0.4">
      <c r="A6148" s="283" t="s">
        <v>3671</v>
      </c>
      <c r="B6148" s="284" t="str">
        <f>VLOOKUP(A6148,Lists!B:C,2,FALSE)</f>
        <v>REG002</v>
      </c>
      <c r="C6148" s="284" t="str">
        <f>VLOOKUP(A6148,Lists!B:D,3,FALSE)</f>
        <v>VEN, BRA, COL, ECU, PER, TTO</v>
      </c>
      <c r="D6148" s="285" t="s">
        <v>645</v>
      </c>
      <c r="E6148" s="285">
        <v>0.6</v>
      </c>
      <c r="F6148" s="285"/>
      <c r="G6148" s="285" t="s">
        <v>730</v>
      </c>
      <c r="H6148" s="278">
        <f t="shared" si="192"/>
        <v>3</v>
      </c>
      <c r="I6148" s="251"/>
      <c r="J6148" s="285"/>
      <c r="K6148" s="278" t="str">
        <f t="shared" si="193"/>
        <v>REG002Interference into implementation of humanitarian activities</v>
      </c>
      <c r="L6148" s="286">
        <v>43585</v>
      </c>
      <c r="M6148" s="286" t="s">
        <v>3249</v>
      </c>
    </row>
    <row r="6149" spans="1:13" s="269" customFormat="1" ht="15.5" hidden="1" thickTop="1" thickBot="1" x14ac:dyDescent="0.4">
      <c r="A6149" s="287" t="s">
        <v>3671</v>
      </c>
      <c r="B6149" s="288" t="str">
        <f>VLOOKUP(A6149,Lists!B:C,2,FALSE)</f>
        <v>REG002</v>
      </c>
      <c r="C6149" s="288" t="str">
        <f>VLOOKUP(A6149,Lists!B:D,3,FALSE)</f>
        <v>VEN, BRA, COL, ECU, PER, TTO</v>
      </c>
      <c r="D6149" s="289" t="s">
        <v>646</v>
      </c>
      <c r="E6149" s="289">
        <v>0</v>
      </c>
      <c r="F6149" s="289"/>
      <c r="G6149" s="289" t="s">
        <v>730</v>
      </c>
      <c r="H6149" s="278">
        <f t="shared" si="192"/>
        <v>3</v>
      </c>
      <c r="I6149" s="252"/>
      <c r="J6149" s="289"/>
      <c r="K6149" s="278" t="str">
        <f t="shared" si="193"/>
        <v>REG002Violence against personnel, facilities and assets</v>
      </c>
      <c r="L6149" s="290">
        <v>43585</v>
      </c>
      <c r="M6149" s="290" t="s">
        <v>3249</v>
      </c>
    </row>
    <row r="6150" spans="1:13" s="269" customFormat="1" ht="15.5" hidden="1" thickTop="1" thickBot="1" x14ac:dyDescent="0.4">
      <c r="A6150" s="283" t="s">
        <v>3671</v>
      </c>
      <c r="B6150" s="284" t="str">
        <f>VLOOKUP(A6150,Lists!B:C,2,FALSE)</f>
        <v>REG002</v>
      </c>
      <c r="C6150" s="284" t="str">
        <f>VLOOKUP(A6150,Lists!B:D,3,FALSE)</f>
        <v>VEN, BRA, COL, ECU, PER, TTO</v>
      </c>
      <c r="D6150" s="285" t="s">
        <v>647</v>
      </c>
      <c r="E6150" s="285">
        <v>0.6</v>
      </c>
      <c r="F6150" s="285"/>
      <c r="G6150" s="285" t="s">
        <v>730</v>
      </c>
      <c r="H6150" s="278">
        <f t="shared" si="192"/>
        <v>3</v>
      </c>
      <c r="I6150" s="251"/>
      <c r="J6150" s="285"/>
      <c r="K6150" s="278" t="str">
        <f t="shared" si="193"/>
        <v>REG002Denial of existence of humanitarian needs or entitlements to assistance</v>
      </c>
      <c r="L6150" s="286">
        <v>43585</v>
      </c>
      <c r="M6150" s="286" t="s">
        <v>3249</v>
      </c>
    </row>
    <row r="6151" spans="1:13" s="269" customFormat="1" ht="15.5" hidden="1" thickTop="1" thickBot="1" x14ac:dyDescent="0.4">
      <c r="A6151" s="287" t="s">
        <v>3671</v>
      </c>
      <c r="B6151" s="288" t="str">
        <f>VLOOKUP(A6151,Lists!B:C,2,FALSE)</f>
        <v>REG002</v>
      </c>
      <c r="C6151" s="288" t="str">
        <f>VLOOKUP(A6151,Lists!B:D,3,FALSE)</f>
        <v>VEN, BRA, COL, ECU, PER, TTO</v>
      </c>
      <c r="D6151" s="289" t="s">
        <v>648</v>
      </c>
      <c r="E6151" s="289">
        <v>1.3</v>
      </c>
      <c r="F6151" s="289"/>
      <c r="G6151" s="289" t="s">
        <v>730</v>
      </c>
      <c r="H6151" s="278">
        <f t="shared" si="192"/>
        <v>3</v>
      </c>
      <c r="I6151" s="252"/>
      <c r="J6151" s="289"/>
      <c r="K6151" s="278" t="str">
        <f t="shared" si="193"/>
        <v>REG002Restriction and obstruction of access to services and assistance</v>
      </c>
      <c r="L6151" s="290">
        <v>43585</v>
      </c>
      <c r="M6151" s="290" t="s">
        <v>3249</v>
      </c>
    </row>
    <row r="6152" spans="1:13" s="269" customFormat="1" ht="15.5" hidden="1" thickTop="1" thickBot="1" x14ac:dyDescent="0.4">
      <c r="A6152" s="283" t="s">
        <v>3671</v>
      </c>
      <c r="B6152" s="284" t="str">
        <f>VLOOKUP(A6152,Lists!B:C,2,FALSE)</f>
        <v>REG002</v>
      </c>
      <c r="C6152" s="284" t="str">
        <f>VLOOKUP(A6152,Lists!B:D,3,FALSE)</f>
        <v>VEN, BRA, COL, ECU, PER, TTO</v>
      </c>
      <c r="D6152" s="285" t="s">
        <v>649</v>
      </c>
      <c r="E6152" s="285">
        <v>1.3</v>
      </c>
      <c r="F6152" s="285"/>
      <c r="G6152" s="285" t="s">
        <v>730</v>
      </c>
      <c r="H6152" s="278">
        <f t="shared" si="192"/>
        <v>3</v>
      </c>
      <c r="I6152" s="251"/>
      <c r="J6152" s="285"/>
      <c r="K6152" s="278" t="str">
        <f t="shared" si="193"/>
        <v>REG002Ongoing insecurity/hostilities affecting humanitarian assistance</v>
      </c>
      <c r="L6152" s="286">
        <v>43585</v>
      </c>
      <c r="M6152" s="286" t="s">
        <v>3249</v>
      </c>
    </row>
    <row r="6153" spans="1:13" s="269" customFormat="1" ht="15.5" hidden="1" thickTop="1" thickBot="1" x14ac:dyDescent="0.4">
      <c r="A6153" s="287" t="s">
        <v>3671</v>
      </c>
      <c r="B6153" s="288" t="str">
        <f>VLOOKUP(A6153,Lists!B:C,2,FALSE)</f>
        <v>REG002</v>
      </c>
      <c r="C6153" s="288" t="str">
        <f>VLOOKUP(A6153,Lists!B:D,3,FALSE)</f>
        <v>VEN, BRA, COL, ECU, PER, TTO</v>
      </c>
      <c r="D6153" s="289" t="s">
        <v>650</v>
      </c>
      <c r="E6153" s="289">
        <v>1.3</v>
      </c>
      <c r="F6153" s="289"/>
      <c r="G6153" s="289" t="s">
        <v>730</v>
      </c>
      <c r="H6153" s="278">
        <f t="shared" si="192"/>
        <v>3</v>
      </c>
      <c r="I6153" s="252"/>
      <c r="J6153" s="289"/>
      <c r="K6153" s="278" t="str">
        <f t="shared" si="193"/>
        <v xml:space="preserve">REG002Presence of mines and improvised explosive devices </v>
      </c>
      <c r="L6153" s="290">
        <v>43585</v>
      </c>
      <c r="M6153" s="290" t="s">
        <v>3249</v>
      </c>
    </row>
    <row r="6154" spans="1:13" s="269" customFormat="1" ht="15.5" hidden="1" thickTop="1" thickBot="1" x14ac:dyDescent="0.4">
      <c r="A6154" s="283" t="s">
        <v>3671</v>
      </c>
      <c r="B6154" s="284" t="str">
        <f>VLOOKUP(A6154,Lists!B:C,2,FALSE)</f>
        <v>REG002</v>
      </c>
      <c r="C6154" s="284" t="str">
        <f>VLOOKUP(A6154,Lists!B:D,3,FALSE)</f>
        <v>VEN, BRA, COL, ECU, PER, TTO</v>
      </c>
      <c r="D6154" s="285" t="s">
        <v>651</v>
      </c>
      <c r="E6154" s="285">
        <v>0.8</v>
      </c>
      <c r="F6154" s="285"/>
      <c r="G6154" s="285" t="s">
        <v>730</v>
      </c>
      <c r="H6154" s="278">
        <f t="shared" si="192"/>
        <v>3</v>
      </c>
      <c r="I6154" s="251"/>
      <c r="J6154" s="285"/>
      <c r="K6154" s="278" t="str">
        <f t="shared" si="193"/>
        <v>REG002Physical constraints in the environment (obstacles related to terrain, climate, lack of infrastructure, etc.)</v>
      </c>
      <c r="L6154" s="286">
        <v>43585</v>
      </c>
      <c r="M6154" s="286" t="s">
        <v>3249</v>
      </c>
    </row>
    <row r="6155" spans="1:13" s="269" customFormat="1" ht="15.5" hidden="1" thickTop="1" thickBot="1" x14ac:dyDescent="0.4">
      <c r="A6155" s="287" t="s">
        <v>1230</v>
      </c>
      <c r="B6155" s="288" t="str">
        <f>VLOOKUP(A6155,Lists!B:C,2,FALSE)</f>
        <v>PSE002</v>
      </c>
      <c r="C6155" s="288" t="str">
        <f>VLOOKUP(A6155,Lists!B:D,3,FALSE)</f>
        <v>PSE</v>
      </c>
      <c r="D6155" s="289" t="s">
        <v>522</v>
      </c>
      <c r="E6155" s="289">
        <v>4950000</v>
      </c>
      <c r="F6155" s="289" t="s">
        <v>4593</v>
      </c>
      <c r="G6155" s="289" t="s">
        <v>732</v>
      </c>
      <c r="H6155" s="278">
        <f t="shared" si="192"/>
        <v>1</v>
      </c>
      <c r="I6155" s="252" t="s">
        <v>4594</v>
      </c>
      <c r="J6155" s="289" t="s">
        <v>4595</v>
      </c>
      <c r="K6155" s="278" t="str">
        <f t="shared" si="193"/>
        <v>PSE002Total population</v>
      </c>
      <c r="L6155" s="290">
        <v>43585</v>
      </c>
      <c r="M6155" s="290" t="s">
        <v>3249</v>
      </c>
    </row>
    <row r="6156" spans="1:13" s="269" customFormat="1" ht="15.5" hidden="1" thickTop="1" thickBot="1" x14ac:dyDescent="0.4">
      <c r="A6156" s="283" t="s">
        <v>1230</v>
      </c>
      <c r="B6156" s="284" t="str">
        <f>VLOOKUP(A6156,Lists!B:C,2,FALSE)</f>
        <v>PSE002</v>
      </c>
      <c r="C6156" s="284" t="str">
        <f>VLOOKUP(A6156,Lists!B:D,3,FALSE)</f>
        <v>PSE</v>
      </c>
      <c r="D6156" s="285" t="s">
        <v>737</v>
      </c>
      <c r="E6156" s="285">
        <v>4950000</v>
      </c>
      <c r="F6156" s="285" t="s">
        <v>4593</v>
      </c>
      <c r="G6156" s="285" t="s">
        <v>732</v>
      </c>
      <c r="H6156" s="278">
        <f t="shared" si="192"/>
        <v>1</v>
      </c>
      <c r="I6156" s="251" t="s">
        <v>4594</v>
      </c>
      <c r="J6156" s="285" t="s">
        <v>4596</v>
      </c>
      <c r="K6156" s="278" t="str">
        <f t="shared" si="193"/>
        <v>PSE002People exposed</v>
      </c>
      <c r="L6156" s="286">
        <v>43585</v>
      </c>
      <c r="M6156" s="286" t="s">
        <v>3249</v>
      </c>
    </row>
    <row r="6157" spans="1:13" s="269" customFormat="1" ht="15.5" hidden="1" thickTop="1" thickBot="1" x14ac:dyDescent="0.4">
      <c r="A6157" s="287" t="s">
        <v>1230</v>
      </c>
      <c r="B6157" s="288" t="str">
        <f>VLOOKUP(A6157,Lists!B:C,2,FALSE)</f>
        <v>PSE002</v>
      </c>
      <c r="C6157" s="288" t="str">
        <f>VLOOKUP(A6157,Lists!B:D,3,FALSE)</f>
        <v>PSE</v>
      </c>
      <c r="D6157" s="289" t="s">
        <v>533</v>
      </c>
      <c r="E6157" s="289">
        <v>4950000</v>
      </c>
      <c r="F6157" s="289" t="s">
        <v>4593</v>
      </c>
      <c r="G6157" s="289" t="s">
        <v>732</v>
      </c>
      <c r="H6157" s="278">
        <f t="shared" si="192"/>
        <v>1</v>
      </c>
      <c r="I6157" s="252" t="s">
        <v>4594</v>
      </c>
      <c r="J6157" s="289" t="s">
        <v>4596</v>
      </c>
      <c r="K6157" s="278" t="str">
        <f t="shared" si="193"/>
        <v>PSE002People affected</v>
      </c>
      <c r="L6157" s="290">
        <v>43585</v>
      </c>
      <c r="M6157" s="290" t="s">
        <v>3249</v>
      </c>
    </row>
    <row r="6158" spans="1:13" s="269" customFormat="1" ht="15.5" thickTop="1" thickBot="1" x14ac:dyDescent="0.4">
      <c r="A6158" s="283" t="s">
        <v>1230</v>
      </c>
      <c r="B6158" s="284" t="str">
        <f>VLOOKUP(A6158,Lists!B:C,2,FALSE)</f>
        <v>PSE002</v>
      </c>
      <c r="C6158" s="284" t="str">
        <f>VLOOKUP(A6158,Lists!B:D,3,FALSE)</f>
        <v>PSE</v>
      </c>
      <c r="D6158" s="285" t="s">
        <v>666</v>
      </c>
      <c r="E6158" s="285">
        <v>6021510</v>
      </c>
      <c r="F6158" s="285" t="s">
        <v>4597</v>
      </c>
      <c r="G6158" s="285" t="s">
        <v>731</v>
      </c>
      <c r="H6158" s="278">
        <f t="shared" si="192"/>
        <v>2</v>
      </c>
      <c r="I6158" s="251" t="s">
        <v>4598</v>
      </c>
      <c r="J6158" s="285" t="s">
        <v>4599</v>
      </c>
      <c r="K6158" s="278" t="str">
        <f t="shared" si="193"/>
        <v>PSE002People displaced</v>
      </c>
      <c r="L6158" s="286">
        <v>43585</v>
      </c>
      <c r="M6158" s="286" t="s">
        <v>3249</v>
      </c>
    </row>
    <row r="6159" spans="1:13" s="269" customFormat="1" ht="15.5" hidden="1" thickTop="1" thickBot="1" x14ac:dyDescent="0.4">
      <c r="A6159" s="287" t="s">
        <v>1230</v>
      </c>
      <c r="B6159" s="288" t="str">
        <f>VLOOKUP(A6159,Lists!B:C,2,FALSE)</f>
        <v>PSE002</v>
      </c>
      <c r="C6159" s="288" t="str">
        <f>VLOOKUP(A6159,Lists!B:D,3,FALSE)</f>
        <v>PSE</v>
      </c>
      <c r="D6159" s="289" t="s">
        <v>752</v>
      </c>
      <c r="E6159" s="289">
        <v>2500000</v>
      </c>
      <c r="F6159" s="289" t="s">
        <v>4593</v>
      </c>
      <c r="G6159" s="289" t="s">
        <v>731</v>
      </c>
      <c r="H6159" s="278">
        <f t="shared" si="192"/>
        <v>2</v>
      </c>
      <c r="I6159" s="252" t="s">
        <v>4594</v>
      </c>
      <c r="J6159" s="289" t="s">
        <v>4600</v>
      </c>
      <c r="K6159" s="278" t="str">
        <f t="shared" si="193"/>
        <v>PSE002People in Need</v>
      </c>
      <c r="L6159" s="290">
        <v>43585</v>
      </c>
      <c r="M6159" s="290" t="s">
        <v>3249</v>
      </c>
    </row>
    <row r="6160" spans="1:13" s="269" customFormat="1" ht="15.5" hidden="1" thickTop="1" thickBot="1" x14ac:dyDescent="0.4">
      <c r="A6160" s="283" t="s">
        <v>1230</v>
      </c>
      <c r="B6160" s="284" t="str">
        <f>VLOOKUP(A6160,Lists!B:C,2,FALSE)</f>
        <v>PSE002</v>
      </c>
      <c r="C6160" s="284" t="str">
        <f>VLOOKUP(A6160,Lists!B:D,3,FALSE)</f>
        <v>PSE</v>
      </c>
      <c r="D6160" s="285" t="s">
        <v>5110</v>
      </c>
      <c r="E6160" s="285">
        <v>0</v>
      </c>
      <c r="F6160" s="285" t="s">
        <v>446</v>
      </c>
      <c r="G6160" s="285" t="s">
        <v>731</v>
      </c>
      <c r="H6160" s="278">
        <f t="shared" si="192"/>
        <v>2</v>
      </c>
      <c r="I6160" s="251" t="s">
        <v>446</v>
      </c>
      <c r="J6160" s="285" t="s">
        <v>4601</v>
      </c>
      <c r="K6160" s="278" t="str">
        <f t="shared" si="193"/>
        <v>PSE002Minimal humanitarian conditions - Level 1</v>
      </c>
      <c r="L6160" s="286">
        <v>43585</v>
      </c>
      <c r="M6160" s="286" t="s">
        <v>3249</v>
      </c>
    </row>
    <row r="6161" spans="1:13" s="269" customFormat="1" ht="15.5" hidden="1" thickTop="1" thickBot="1" x14ac:dyDescent="0.4">
      <c r="A6161" s="287" t="s">
        <v>1230</v>
      </c>
      <c r="B6161" s="288" t="str">
        <f>VLOOKUP(A6161,Lists!B:C,2,FALSE)</f>
        <v>PSE002</v>
      </c>
      <c r="C6161" s="288" t="str">
        <f>VLOOKUP(A6161,Lists!B:D,3,FALSE)</f>
        <v>PSE</v>
      </c>
      <c r="D6161" s="289" t="s">
        <v>5111</v>
      </c>
      <c r="E6161" s="289">
        <v>2450000</v>
      </c>
      <c r="F6161" s="289" t="s">
        <v>4602</v>
      </c>
      <c r="G6161" s="289" t="s">
        <v>730</v>
      </c>
      <c r="H6161" s="278">
        <f t="shared" si="192"/>
        <v>3</v>
      </c>
      <c r="I6161" s="252" t="s">
        <v>4603</v>
      </c>
      <c r="J6161" s="289" t="s">
        <v>4604</v>
      </c>
      <c r="K6161" s="278" t="str">
        <f t="shared" si="193"/>
        <v>PSE002Stressed humanitarian conditions - Level 2</v>
      </c>
      <c r="L6161" s="290">
        <v>43585</v>
      </c>
      <c r="M6161" s="290" t="s">
        <v>3249</v>
      </c>
    </row>
    <row r="6162" spans="1:13" s="269" customFormat="1" ht="15.5" hidden="1" thickTop="1" thickBot="1" x14ac:dyDescent="0.4">
      <c r="A6162" s="283" t="s">
        <v>1230</v>
      </c>
      <c r="B6162" s="284" t="str">
        <f>VLOOKUP(A6162,Lists!B:C,2,FALSE)</f>
        <v>PSE002</v>
      </c>
      <c r="C6162" s="284" t="str">
        <f>VLOOKUP(A6162,Lists!B:D,3,FALSE)</f>
        <v>PSE</v>
      </c>
      <c r="D6162" s="285" t="s">
        <v>5112</v>
      </c>
      <c r="E6162" s="285">
        <v>900000</v>
      </c>
      <c r="F6162" s="285" t="s">
        <v>4605</v>
      </c>
      <c r="G6162" s="285" t="s">
        <v>730</v>
      </c>
      <c r="H6162" s="278">
        <f t="shared" si="192"/>
        <v>3</v>
      </c>
      <c r="I6162" s="251" t="s">
        <v>4606</v>
      </c>
      <c r="J6162" s="285" t="s">
        <v>4607</v>
      </c>
      <c r="K6162" s="278" t="str">
        <f t="shared" si="193"/>
        <v>PSE002Moderate humanitarian conditions - Level 3</v>
      </c>
      <c r="L6162" s="286">
        <v>43585</v>
      </c>
      <c r="M6162" s="286" t="s">
        <v>3249</v>
      </c>
    </row>
    <row r="6163" spans="1:13" s="269" customFormat="1" ht="15.5" hidden="1" thickTop="1" thickBot="1" x14ac:dyDescent="0.4">
      <c r="A6163" s="287" t="s">
        <v>1230</v>
      </c>
      <c r="B6163" s="288" t="str">
        <f>VLOOKUP(A6163,Lists!B:C,2,FALSE)</f>
        <v>PSE002</v>
      </c>
      <c r="C6163" s="288" t="str">
        <f>VLOOKUP(A6163,Lists!B:D,3,FALSE)</f>
        <v>PSE</v>
      </c>
      <c r="D6163" s="289" t="s">
        <v>5113</v>
      </c>
      <c r="E6163" s="289">
        <v>1600000</v>
      </c>
      <c r="F6163" s="289" t="s">
        <v>4605</v>
      </c>
      <c r="G6163" s="289" t="s">
        <v>730</v>
      </c>
      <c r="H6163" s="278">
        <f t="shared" si="192"/>
        <v>3</v>
      </c>
      <c r="I6163" s="252" t="s">
        <v>4606</v>
      </c>
      <c r="J6163" s="289" t="s">
        <v>4608</v>
      </c>
      <c r="K6163" s="278" t="str">
        <f t="shared" si="193"/>
        <v>PSE002Severe humanitarian conditions - Level 4</v>
      </c>
      <c r="L6163" s="290">
        <v>43585</v>
      </c>
      <c r="M6163" s="290" t="s">
        <v>3249</v>
      </c>
    </row>
    <row r="6164" spans="1:13" s="269" customFormat="1" ht="15.5" hidden="1" thickTop="1" thickBot="1" x14ac:dyDescent="0.4">
      <c r="A6164" s="283" t="s">
        <v>1230</v>
      </c>
      <c r="B6164" s="284" t="str">
        <f>VLOOKUP(A6164,Lists!B:C,2,FALSE)</f>
        <v>PSE002</v>
      </c>
      <c r="C6164" s="284" t="str">
        <f>VLOOKUP(A6164,Lists!B:D,3,FALSE)</f>
        <v>PSE</v>
      </c>
      <c r="D6164" s="285" t="s">
        <v>5114</v>
      </c>
      <c r="E6164" s="285">
        <v>0</v>
      </c>
      <c r="F6164" s="285" t="s">
        <v>446</v>
      </c>
      <c r="G6164" s="285" t="s">
        <v>730</v>
      </c>
      <c r="H6164" s="278">
        <f t="shared" si="192"/>
        <v>3</v>
      </c>
      <c r="I6164" s="251" t="s">
        <v>446</v>
      </c>
      <c r="J6164" s="285" t="s">
        <v>446</v>
      </c>
      <c r="K6164" s="278" t="str">
        <f t="shared" si="193"/>
        <v>PSE002Extreme humanitarian conditions - Level 5</v>
      </c>
      <c r="L6164" s="286">
        <v>43585</v>
      </c>
      <c r="M6164" s="286" t="s">
        <v>3249</v>
      </c>
    </row>
    <row r="6165" spans="1:13" s="269" customFormat="1" ht="15.5" hidden="1" thickTop="1" thickBot="1" x14ac:dyDescent="0.4">
      <c r="A6165" s="287" t="s">
        <v>1230</v>
      </c>
      <c r="B6165" s="288" t="str">
        <f>VLOOKUP(A6165,Lists!B:C,2,FALSE)</f>
        <v>PSE002</v>
      </c>
      <c r="C6165" s="288" t="str">
        <f>VLOOKUP(A6165,Lists!B:D,3,FALSE)</f>
        <v>PSE</v>
      </c>
      <c r="D6165" s="289" t="s">
        <v>692</v>
      </c>
      <c r="E6165" s="289">
        <v>4950000</v>
      </c>
      <c r="F6165" s="289" t="s">
        <v>4593</v>
      </c>
      <c r="G6165" s="289" t="s">
        <v>731</v>
      </c>
      <c r="H6165" s="278">
        <f t="shared" si="192"/>
        <v>2</v>
      </c>
      <c r="I6165" s="252" t="s">
        <v>4594</v>
      </c>
      <c r="J6165" s="289" t="s">
        <v>4609</v>
      </c>
      <c r="K6165" s="278" t="str">
        <f t="shared" si="193"/>
        <v>PSE002People facing restricted access constraints</v>
      </c>
      <c r="L6165" s="290">
        <v>43585</v>
      </c>
      <c r="M6165" s="290" t="s">
        <v>3249</v>
      </c>
    </row>
    <row r="6166" spans="1:13" s="269" customFormat="1" ht="15.5" hidden="1" thickTop="1" thickBot="1" x14ac:dyDescent="0.4">
      <c r="A6166" s="283" t="s">
        <v>4505</v>
      </c>
      <c r="B6166" s="284" t="e">
        <f>VLOOKUP(A6166,Lists!B:C,2,FALSE)</f>
        <v>#N/A</v>
      </c>
      <c r="C6166" s="284" t="e">
        <f>VLOOKUP(A6166,Lists!B:D,3,FALSE)</f>
        <v>#N/A</v>
      </c>
      <c r="D6166" s="285" t="s">
        <v>533</v>
      </c>
      <c r="E6166" s="285">
        <v>873724</v>
      </c>
      <c r="F6166" s="285" t="s">
        <v>4613</v>
      </c>
      <c r="G6166" s="285" t="s">
        <v>731</v>
      </c>
      <c r="H6166" s="278">
        <f t="shared" si="192"/>
        <v>2</v>
      </c>
      <c r="I6166" s="251" t="s">
        <v>4614</v>
      </c>
      <c r="J6166" s="285" t="s">
        <v>4615</v>
      </c>
      <c r="K6166" s="278" t="e">
        <f t="shared" si="193"/>
        <v>#N/A</v>
      </c>
      <c r="L6166" s="286">
        <v>43585</v>
      </c>
      <c r="M6166" s="286" t="s">
        <v>3248</v>
      </c>
    </row>
    <row r="6167" spans="1:13" s="269" customFormat="1" ht="15.5" thickTop="1" thickBot="1" x14ac:dyDescent="0.4">
      <c r="A6167" s="287" t="s">
        <v>4505</v>
      </c>
      <c r="B6167" s="288" t="e">
        <f>VLOOKUP(A6167,Lists!B:C,2,FALSE)</f>
        <v>#N/A</v>
      </c>
      <c r="C6167" s="288" t="e">
        <f>VLOOKUP(A6167,Lists!B:D,3,FALSE)</f>
        <v>#N/A</v>
      </c>
      <c r="D6167" s="289" t="s">
        <v>666</v>
      </c>
      <c r="E6167" s="289">
        <v>20000</v>
      </c>
      <c r="F6167" s="289" t="s">
        <v>4616</v>
      </c>
      <c r="G6167" s="289" t="s">
        <v>731</v>
      </c>
      <c r="H6167" s="278">
        <f t="shared" si="192"/>
        <v>2</v>
      </c>
      <c r="I6167" s="252" t="s">
        <v>4617</v>
      </c>
      <c r="J6167" s="289" t="s">
        <v>4618</v>
      </c>
      <c r="K6167" s="278" t="e">
        <f t="shared" si="193"/>
        <v>#N/A</v>
      </c>
      <c r="L6167" s="290">
        <v>43585</v>
      </c>
      <c r="M6167" s="290" t="s">
        <v>3248</v>
      </c>
    </row>
    <row r="6168" spans="1:13" s="269" customFormat="1" ht="15.5" hidden="1" thickTop="1" thickBot="1" x14ac:dyDescent="0.4">
      <c r="A6168" s="283" t="s">
        <v>4505</v>
      </c>
      <c r="B6168" s="284" t="e">
        <f>VLOOKUP(A6168,Lists!B:C,2,FALSE)</f>
        <v>#N/A</v>
      </c>
      <c r="C6168" s="284" t="e">
        <f>VLOOKUP(A6168,Lists!B:D,3,FALSE)</f>
        <v>#N/A</v>
      </c>
      <c r="D6168" s="285" t="s">
        <v>5027</v>
      </c>
      <c r="E6168" s="285">
        <v>200</v>
      </c>
      <c r="F6168" s="285" t="s">
        <v>4616</v>
      </c>
      <c r="G6168" s="285" t="s">
        <v>731</v>
      </c>
      <c r="H6168" s="278">
        <f t="shared" si="192"/>
        <v>2</v>
      </c>
      <c r="I6168" s="251" t="s">
        <v>4617</v>
      </c>
      <c r="J6168" s="285" t="s">
        <v>4619</v>
      </c>
      <c r="K6168" s="278" t="e">
        <f t="shared" si="193"/>
        <v>#N/A</v>
      </c>
      <c r="L6168" s="286">
        <v>43585</v>
      </c>
      <c r="M6168" s="286" t="s">
        <v>3248</v>
      </c>
    </row>
    <row r="6169" spans="1:13" s="269" customFormat="1" ht="15.5" hidden="1" thickTop="1" thickBot="1" x14ac:dyDescent="0.4">
      <c r="A6169" s="287" t="s">
        <v>4505</v>
      </c>
      <c r="B6169" s="288" t="e">
        <f>VLOOKUP(A6169,Lists!B:C,2,FALSE)</f>
        <v>#N/A</v>
      </c>
      <c r="C6169" s="288" t="e">
        <f>VLOOKUP(A6169,Lists!B:D,3,FALSE)</f>
        <v>#N/A</v>
      </c>
      <c r="D6169" s="289" t="s">
        <v>5029</v>
      </c>
      <c r="E6169" s="289">
        <v>7</v>
      </c>
      <c r="F6169" s="289" t="s">
        <v>4616</v>
      </c>
      <c r="G6169" s="289" t="s">
        <v>731</v>
      </c>
      <c r="H6169" s="278">
        <f t="shared" si="192"/>
        <v>2</v>
      </c>
      <c r="I6169" s="252" t="s">
        <v>4617</v>
      </c>
      <c r="J6169" s="289"/>
      <c r="K6169" s="278" t="e">
        <f t="shared" si="193"/>
        <v>#N/A</v>
      </c>
      <c r="L6169" s="290">
        <v>43585</v>
      </c>
      <c r="M6169" s="290" t="s">
        <v>3248</v>
      </c>
    </row>
    <row r="6170" spans="1:13" s="269" customFormat="1" ht="15.5" hidden="1" thickTop="1" thickBot="1" x14ac:dyDescent="0.4">
      <c r="A6170" s="283" t="s">
        <v>4505</v>
      </c>
      <c r="B6170" s="284" t="e">
        <f>VLOOKUP(A6170,Lists!B:C,2,FALSE)</f>
        <v>#N/A</v>
      </c>
      <c r="C6170" s="284" t="e">
        <f>VLOOKUP(A6170,Lists!B:D,3,FALSE)</f>
        <v>#N/A</v>
      </c>
      <c r="D6170" s="285" t="s">
        <v>5115</v>
      </c>
      <c r="E6170" s="285" t="s">
        <v>446</v>
      </c>
      <c r="F6170" s="285" t="s">
        <v>446</v>
      </c>
      <c r="G6170" s="285" t="s">
        <v>446</v>
      </c>
      <c r="H6170" s="278" t="str">
        <f t="shared" si="192"/>
        <v>x</v>
      </c>
      <c r="I6170" s="251" t="s">
        <v>446</v>
      </c>
      <c r="J6170" s="285" t="s">
        <v>446</v>
      </c>
      <c r="K6170" s="278" t="e">
        <f t="shared" si="193"/>
        <v>#N/A</v>
      </c>
      <c r="L6170" s="286">
        <v>43585</v>
      </c>
      <c r="M6170" s="286" t="s">
        <v>3248</v>
      </c>
    </row>
    <row r="6171" spans="1:13" s="269" customFormat="1" ht="15.5" hidden="1" thickTop="1" thickBot="1" x14ac:dyDescent="0.4">
      <c r="A6171" s="287" t="s">
        <v>4505</v>
      </c>
      <c r="B6171" s="288" t="e">
        <f>VLOOKUP(A6171,Lists!B:C,2,FALSE)</f>
        <v>#N/A</v>
      </c>
      <c r="C6171" s="288" t="e">
        <f>VLOOKUP(A6171,Lists!B:D,3,FALSE)</f>
        <v>#N/A</v>
      </c>
      <c r="D6171" s="289" t="s">
        <v>752</v>
      </c>
      <c r="E6171" s="289">
        <v>45000</v>
      </c>
      <c r="F6171" s="289" t="s">
        <v>4616</v>
      </c>
      <c r="G6171" s="289" t="s">
        <v>731</v>
      </c>
      <c r="H6171" s="278">
        <f t="shared" si="192"/>
        <v>2</v>
      </c>
      <c r="I6171" s="252" t="s">
        <v>4617</v>
      </c>
      <c r="J6171" s="289" t="s">
        <v>4626</v>
      </c>
      <c r="K6171" s="278" t="e">
        <f t="shared" si="193"/>
        <v>#N/A</v>
      </c>
      <c r="L6171" s="290">
        <v>43585</v>
      </c>
      <c r="M6171" s="290" t="s">
        <v>3248</v>
      </c>
    </row>
    <row r="6172" spans="1:13" s="269" customFormat="1" ht="15.5" hidden="1" thickTop="1" thickBot="1" x14ac:dyDescent="0.4">
      <c r="A6172" s="283" t="s">
        <v>4505</v>
      </c>
      <c r="B6172" s="284" t="e">
        <f>VLOOKUP(A6172,Lists!B:C,2,FALSE)</f>
        <v>#N/A</v>
      </c>
      <c r="C6172" s="284" t="e">
        <f>VLOOKUP(A6172,Lists!B:D,3,FALSE)</f>
        <v>#N/A</v>
      </c>
      <c r="D6172" s="285" t="s">
        <v>5110</v>
      </c>
      <c r="E6172" s="285">
        <v>0</v>
      </c>
      <c r="F6172" s="285" t="s">
        <v>4621</v>
      </c>
      <c r="G6172" s="285" t="s">
        <v>731</v>
      </c>
      <c r="H6172" s="278">
        <f t="shared" si="192"/>
        <v>2</v>
      </c>
      <c r="I6172" s="251" t="s">
        <v>4617</v>
      </c>
      <c r="J6172" s="285" t="s">
        <v>4624</v>
      </c>
      <c r="K6172" s="278" t="e">
        <f t="shared" si="193"/>
        <v>#N/A</v>
      </c>
      <c r="L6172" s="286">
        <v>43585</v>
      </c>
      <c r="M6172" s="286" t="s">
        <v>3248</v>
      </c>
    </row>
    <row r="6173" spans="1:13" s="269" customFormat="1" ht="15.5" hidden="1" thickTop="1" thickBot="1" x14ac:dyDescent="0.4">
      <c r="A6173" s="287" t="s">
        <v>4505</v>
      </c>
      <c r="B6173" s="288" t="e">
        <f>VLOOKUP(A6173,Lists!B:C,2,FALSE)</f>
        <v>#N/A</v>
      </c>
      <c r="C6173" s="288" t="e">
        <f>VLOOKUP(A6173,Lists!B:D,3,FALSE)</f>
        <v>#N/A</v>
      </c>
      <c r="D6173" s="289" t="s">
        <v>5111</v>
      </c>
      <c r="E6173" s="289">
        <v>828724</v>
      </c>
      <c r="F6173" s="289" t="s">
        <v>4613</v>
      </c>
      <c r="G6173" s="289" t="s">
        <v>731</v>
      </c>
      <c r="H6173" s="278">
        <f t="shared" si="192"/>
        <v>2</v>
      </c>
      <c r="I6173" s="252" t="s">
        <v>4625</v>
      </c>
      <c r="J6173" s="289" t="s">
        <v>4615</v>
      </c>
      <c r="K6173" s="278" t="e">
        <f t="shared" si="193"/>
        <v>#N/A</v>
      </c>
      <c r="L6173" s="290">
        <v>43585</v>
      </c>
      <c r="M6173" s="290" t="s">
        <v>3248</v>
      </c>
    </row>
    <row r="6174" spans="1:13" s="269" customFormat="1" ht="15.5" hidden="1" thickTop="1" thickBot="1" x14ac:dyDescent="0.4">
      <c r="A6174" s="283" t="s">
        <v>4505</v>
      </c>
      <c r="B6174" s="284" t="e">
        <f>VLOOKUP(A6174,Lists!B:C,2,FALSE)</f>
        <v>#N/A</v>
      </c>
      <c r="C6174" s="284" t="e">
        <f>VLOOKUP(A6174,Lists!B:D,3,FALSE)</f>
        <v>#N/A</v>
      </c>
      <c r="D6174" s="285" t="s">
        <v>5112</v>
      </c>
      <c r="E6174" s="285">
        <v>25000</v>
      </c>
      <c r="F6174" s="285" t="s">
        <v>4621</v>
      </c>
      <c r="G6174" s="285" t="s">
        <v>731</v>
      </c>
      <c r="H6174" s="278">
        <f t="shared" si="192"/>
        <v>2</v>
      </c>
      <c r="I6174" s="251" t="s">
        <v>4617</v>
      </c>
      <c r="J6174" s="285" t="s">
        <v>4626</v>
      </c>
      <c r="K6174" s="278" t="e">
        <f t="shared" si="193"/>
        <v>#N/A</v>
      </c>
      <c r="L6174" s="286">
        <v>43585</v>
      </c>
      <c r="M6174" s="286" t="s">
        <v>3248</v>
      </c>
    </row>
    <row r="6175" spans="1:13" s="269" customFormat="1" ht="15.5" hidden="1" thickTop="1" thickBot="1" x14ac:dyDescent="0.4">
      <c r="A6175" s="287" t="s">
        <v>4505</v>
      </c>
      <c r="B6175" s="288" t="e">
        <f>VLOOKUP(A6175,Lists!B:C,2,FALSE)</f>
        <v>#N/A</v>
      </c>
      <c r="C6175" s="288" t="e">
        <f>VLOOKUP(A6175,Lists!B:D,3,FALSE)</f>
        <v>#N/A</v>
      </c>
      <c r="D6175" s="289" t="s">
        <v>5113</v>
      </c>
      <c r="E6175" s="289">
        <v>20000</v>
      </c>
      <c r="F6175" s="289" t="s">
        <v>4621</v>
      </c>
      <c r="G6175" s="289" t="s">
        <v>731</v>
      </c>
      <c r="H6175" s="278">
        <f t="shared" si="192"/>
        <v>2</v>
      </c>
      <c r="I6175" s="252" t="s">
        <v>4617</v>
      </c>
      <c r="J6175" s="289" t="s">
        <v>4529</v>
      </c>
      <c r="K6175" s="278" t="e">
        <f t="shared" si="193"/>
        <v>#N/A</v>
      </c>
      <c r="L6175" s="290">
        <v>43585</v>
      </c>
      <c r="M6175" s="290" t="s">
        <v>3248</v>
      </c>
    </row>
    <row r="6176" spans="1:13" s="269" customFormat="1" ht="15.5" hidden="1" thickTop="1" thickBot="1" x14ac:dyDescent="0.4">
      <c r="A6176" s="283" t="s">
        <v>4505</v>
      </c>
      <c r="B6176" s="284" t="e">
        <f>VLOOKUP(A6176,Lists!B:C,2,FALSE)</f>
        <v>#N/A</v>
      </c>
      <c r="C6176" s="284" t="e">
        <f>VLOOKUP(A6176,Lists!B:D,3,FALSE)</f>
        <v>#N/A</v>
      </c>
      <c r="D6176" s="285" t="s">
        <v>5114</v>
      </c>
      <c r="E6176" s="285">
        <v>0</v>
      </c>
      <c r="F6176" s="285" t="s">
        <v>4621</v>
      </c>
      <c r="G6176" s="285" t="s">
        <v>731</v>
      </c>
      <c r="H6176" s="278">
        <f t="shared" si="192"/>
        <v>2</v>
      </c>
      <c r="I6176" s="251" t="s">
        <v>4617</v>
      </c>
      <c r="J6176" s="285" t="s">
        <v>4627</v>
      </c>
      <c r="K6176" s="278" t="e">
        <f t="shared" si="193"/>
        <v>#N/A</v>
      </c>
      <c r="L6176" s="286">
        <v>43585</v>
      </c>
      <c r="M6176" s="286" t="s">
        <v>3248</v>
      </c>
    </row>
    <row r="6177" spans="1:13" s="269" customFormat="1" ht="15.5" hidden="1" thickTop="1" thickBot="1" x14ac:dyDescent="0.4">
      <c r="A6177" s="287" t="s">
        <v>4505</v>
      </c>
      <c r="B6177" s="288" t="e">
        <f>VLOOKUP(A6177,Lists!B:C,2,FALSE)</f>
        <v>#N/A</v>
      </c>
      <c r="C6177" s="288" t="e">
        <f>VLOOKUP(A6177,Lists!B:D,3,FALSE)</f>
        <v>#N/A</v>
      </c>
      <c r="D6177" s="289" t="s">
        <v>5108</v>
      </c>
      <c r="E6177" s="289">
        <v>7013</v>
      </c>
      <c r="F6177" s="289" t="s">
        <v>4621</v>
      </c>
      <c r="G6177" s="289" t="s">
        <v>731</v>
      </c>
      <c r="H6177" s="278">
        <f t="shared" si="192"/>
        <v>2</v>
      </c>
      <c r="I6177" s="252" t="s">
        <v>4622</v>
      </c>
      <c r="J6177" s="289" t="s">
        <v>4620</v>
      </c>
      <c r="K6177" s="278" t="e">
        <f t="shared" si="193"/>
        <v>#N/A</v>
      </c>
      <c r="L6177" s="290">
        <v>43585</v>
      </c>
      <c r="M6177" s="290" t="s">
        <v>3248</v>
      </c>
    </row>
    <row r="6178" spans="1:13" s="269" customFormat="1" ht="15.5" hidden="1" thickTop="1" thickBot="1" x14ac:dyDescent="0.4">
      <c r="A6178" s="283" t="s">
        <v>4505</v>
      </c>
      <c r="B6178" s="284" t="e">
        <f>VLOOKUP(A6178,Lists!B:C,2,FALSE)</f>
        <v>#N/A</v>
      </c>
      <c r="C6178" s="284" t="e">
        <f>VLOOKUP(A6178,Lists!B:D,3,FALSE)</f>
        <v>#N/A</v>
      </c>
      <c r="D6178" s="285" t="s">
        <v>5109</v>
      </c>
      <c r="E6178" s="285">
        <v>3818</v>
      </c>
      <c r="F6178" s="285" t="s">
        <v>4621</v>
      </c>
      <c r="G6178" s="285" t="s">
        <v>731</v>
      </c>
      <c r="H6178" s="278">
        <f t="shared" si="192"/>
        <v>2</v>
      </c>
      <c r="I6178" s="251" t="s">
        <v>4518</v>
      </c>
      <c r="J6178" s="285" t="s">
        <v>446</v>
      </c>
      <c r="K6178" s="278" t="e">
        <f t="shared" si="193"/>
        <v>#N/A</v>
      </c>
      <c r="L6178" s="286">
        <v>43585</v>
      </c>
      <c r="M6178" s="286" t="s">
        <v>3248</v>
      </c>
    </row>
    <row r="6179" spans="1:13" s="269" customFormat="1" ht="15.5" hidden="1" thickTop="1" thickBot="1" x14ac:dyDescent="0.4">
      <c r="A6179" s="287" t="s">
        <v>4505</v>
      </c>
      <c r="B6179" s="288" t="e">
        <f>VLOOKUP(A6179,Lists!B:C,2,FALSE)</f>
        <v>#N/A</v>
      </c>
      <c r="C6179" s="288" t="e">
        <f>VLOOKUP(A6179,Lists!B:D,3,FALSE)</f>
        <v>#N/A</v>
      </c>
      <c r="D6179" s="289" t="s">
        <v>742</v>
      </c>
      <c r="E6179" s="289" t="s">
        <v>446</v>
      </c>
      <c r="F6179" s="289" t="s">
        <v>4621</v>
      </c>
      <c r="G6179" s="289" t="s">
        <v>731</v>
      </c>
      <c r="H6179" s="278">
        <f t="shared" si="192"/>
        <v>2</v>
      </c>
      <c r="I6179" s="252" t="s">
        <v>4622</v>
      </c>
      <c r="J6179" s="289" t="s">
        <v>4623</v>
      </c>
      <c r="K6179" s="278" t="e">
        <f t="shared" si="193"/>
        <v>#N/A</v>
      </c>
      <c r="L6179" s="290">
        <v>43585</v>
      </c>
      <c r="M6179" s="290" t="s">
        <v>3248</v>
      </c>
    </row>
    <row r="6180" spans="1:13" s="269" customFormat="1" ht="15.5" hidden="1" thickTop="1" thickBot="1" x14ac:dyDescent="0.4">
      <c r="A6180" s="283" t="s">
        <v>4504</v>
      </c>
      <c r="B6180" s="284" t="e">
        <f>VLOOKUP(A6180,Lists!B:C,2,FALSE)</f>
        <v>#N/A</v>
      </c>
      <c r="C6180" s="284" t="e">
        <f>VLOOKUP(A6180,Lists!B:D,3,FALSE)</f>
        <v>#N/A</v>
      </c>
      <c r="D6180" s="285" t="s">
        <v>522</v>
      </c>
      <c r="E6180" s="285">
        <v>5000000</v>
      </c>
      <c r="F6180" s="285" t="s">
        <v>1705</v>
      </c>
      <c r="G6180" s="285" t="s">
        <v>731</v>
      </c>
      <c r="H6180" s="278">
        <f t="shared" si="192"/>
        <v>2</v>
      </c>
      <c r="I6180" s="251" t="s">
        <v>1711</v>
      </c>
      <c r="J6180" s="285" t="s">
        <v>1717</v>
      </c>
      <c r="K6180" s="278" t="e">
        <f t="shared" si="193"/>
        <v>#N/A</v>
      </c>
      <c r="L6180" s="286">
        <v>43585</v>
      </c>
      <c r="M6180" s="286" t="s">
        <v>3249</v>
      </c>
    </row>
    <row r="6181" spans="1:13" s="269" customFormat="1" ht="15.5" hidden="1" thickTop="1" thickBot="1" x14ac:dyDescent="0.4">
      <c r="A6181" s="287" t="s">
        <v>4504</v>
      </c>
      <c r="B6181" s="288" t="e">
        <f>VLOOKUP(A6181,Lists!B:C,2,FALSE)</f>
        <v>#N/A</v>
      </c>
      <c r="C6181" s="288" t="e">
        <f>VLOOKUP(A6181,Lists!B:D,3,FALSE)</f>
        <v>#N/A</v>
      </c>
      <c r="D6181" s="289" t="s">
        <v>660</v>
      </c>
      <c r="E6181" s="289" t="s">
        <v>446</v>
      </c>
      <c r="F6181" s="289" t="s">
        <v>446</v>
      </c>
      <c r="G6181" s="289" t="s">
        <v>446</v>
      </c>
      <c r="H6181" s="278" t="str">
        <f t="shared" si="192"/>
        <v>x</v>
      </c>
      <c r="I6181" s="252" t="s">
        <v>446</v>
      </c>
      <c r="J6181" s="289" t="s">
        <v>1722</v>
      </c>
      <c r="K6181" s="278" t="e">
        <f t="shared" si="193"/>
        <v>#N/A</v>
      </c>
      <c r="L6181" s="290">
        <v>43585</v>
      </c>
      <c r="M6181" s="290" t="s">
        <v>3249</v>
      </c>
    </row>
    <row r="6182" spans="1:13" s="269" customFormat="1" ht="15.5" hidden="1" thickTop="1" thickBot="1" x14ac:dyDescent="0.4">
      <c r="A6182" s="283" t="s">
        <v>4504</v>
      </c>
      <c r="B6182" s="284" t="e">
        <f>VLOOKUP(A6182,Lists!B:C,2,FALSE)</f>
        <v>#N/A</v>
      </c>
      <c r="C6182" s="284" t="e">
        <f>VLOOKUP(A6182,Lists!B:D,3,FALSE)</f>
        <v>#N/A</v>
      </c>
      <c r="D6182" s="285" t="s">
        <v>737</v>
      </c>
      <c r="E6182" s="285" t="s">
        <v>446</v>
      </c>
      <c r="F6182" s="285" t="s">
        <v>446</v>
      </c>
      <c r="G6182" s="285" t="s">
        <v>446</v>
      </c>
      <c r="H6182" s="278" t="str">
        <f t="shared" si="192"/>
        <v>x</v>
      </c>
      <c r="I6182" s="251" t="s">
        <v>446</v>
      </c>
      <c r="J6182" s="285" t="s">
        <v>1722</v>
      </c>
      <c r="K6182" s="278" t="e">
        <f t="shared" si="193"/>
        <v>#N/A</v>
      </c>
      <c r="L6182" s="286">
        <v>43585</v>
      </c>
      <c r="M6182" s="286" t="s">
        <v>3249</v>
      </c>
    </row>
    <row r="6183" spans="1:13" s="269" customFormat="1" ht="15.5" hidden="1" thickTop="1" thickBot="1" x14ac:dyDescent="0.4">
      <c r="A6183" s="287" t="s">
        <v>4504</v>
      </c>
      <c r="B6183" s="288" t="e">
        <f>VLOOKUP(A6183,Lists!B:C,2,FALSE)</f>
        <v>#N/A</v>
      </c>
      <c r="C6183" s="288" t="e">
        <f>VLOOKUP(A6183,Lists!B:D,3,FALSE)</f>
        <v>#N/A</v>
      </c>
      <c r="D6183" s="289" t="s">
        <v>533</v>
      </c>
      <c r="E6183" s="289">
        <v>2252</v>
      </c>
      <c r="F6183" s="289" t="s">
        <v>4628</v>
      </c>
      <c r="G6183" s="289" t="s">
        <v>730</v>
      </c>
      <c r="H6183" s="278">
        <f t="shared" si="192"/>
        <v>3</v>
      </c>
      <c r="I6183" s="252" t="s">
        <v>4629</v>
      </c>
      <c r="J6183" s="289" t="s">
        <v>4630</v>
      </c>
      <c r="K6183" s="278" t="e">
        <f t="shared" si="193"/>
        <v>#N/A</v>
      </c>
      <c r="L6183" s="290">
        <v>43585</v>
      </c>
      <c r="M6183" s="290" t="s">
        <v>3249</v>
      </c>
    </row>
    <row r="6184" spans="1:13" s="269" customFormat="1" ht="15.5" thickTop="1" thickBot="1" x14ac:dyDescent="0.4">
      <c r="A6184" s="283" t="s">
        <v>4504</v>
      </c>
      <c r="B6184" s="284" t="e">
        <f>VLOOKUP(A6184,Lists!B:C,2,FALSE)</f>
        <v>#N/A</v>
      </c>
      <c r="C6184" s="284" t="e">
        <f>VLOOKUP(A6184,Lists!B:D,3,FALSE)</f>
        <v>#N/A</v>
      </c>
      <c r="D6184" s="285" t="s">
        <v>666</v>
      </c>
      <c r="E6184" s="285">
        <v>2252</v>
      </c>
      <c r="F6184" s="285" t="s">
        <v>4628</v>
      </c>
      <c r="G6184" s="285" t="s">
        <v>730</v>
      </c>
      <c r="H6184" s="278">
        <f t="shared" si="192"/>
        <v>3</v>
      </c>
      <c r="I6184" s="251" t="s">
        <v>4629</v>
      </c>
      <c r="J6184" s="285" t="s">
        <v>4630</v>
      </c>
      <c r="K6184" s="278" t="e">
        <f t="shared" si="193"/>
        <v>#N/A</v>
      </c>
      <c r="L6184" s="286">
        <v>43585</v>
      </c>
      <c r="M6184" s="286" t="s">
        <v>3249</v>
      </c>
    </row>
    <row r="6185" spans="1:13" s="269" customFormat="1" ht="15.5" hidden="1" thickTop="1" thickBot="1" x14ac:dyDescent="0.4">
      <c r="A6185" s="287" t="s">
        <v>4504</v>
      </c>
      <c r="B6185" s="288" t="e">
        <f>VLOOKUP(A6185,Lists!B:C,2,FALSE)</f>
        <v>#N/A</v>
      </c>
      <c r="C6185" s="288" t="e">
        <f>VLOOKUP(A6185,Lists!B:D,3,FALSE)</f>
        <v>#N/A</v>
      </c>
      <c r="D6185" s="289" t="s">
        <v>5027</v>
      </c>
      <c r="E6185" s="289" t="s">
        <v>446</v>
      </c>
      <c r="F6185" s="289" t="s">
        <v>446</v>
      </c>
      <c r="G6185" s="289" t="s">
        <v>446</v>
      </c>
      <c r="H6185" s="278" t="str">
        <f t="shared" si="192"/>
        <v>x</v>
      </c>
      <c r="I6185" s="252" t="s">
        <v>446</v>
      </c>
      <c r="J6185" s="289" t="s">
        <v>1722</v>
      </c>
      <c r="K6185" s="278" t="e">
        <f t="shared" si="193"/>
        <v>#N/A</v>
      </c>
      <c r="L6185" s="290">
        <v>43585</v>
      </c>
      <c r="M6185" s="290" t="s">
        <v>3249</v>
      </c>
    </row>
    <row r="6186" spans="1:13" s="269" customFormat="1" ht="15.5" hidden="1" thickTop="1" thickBot="1" x14ac:dyDescent="0.4">
      <c r="A6186" s="283" t="s">
        <v>4504</v>
      </c>
      <c r="B6186" s="284" t="e">
        <f>VLOOKUP(A6186,Lists!B:C,2,FALSE)</f>
        <v>#N/A</v>
      </c>
      <c r="C6186" s="284" t="e">
        <f>VLOOKUP(A6186,Lists!B:D,3,FALSE)</f>
        <v>#N/A</v>
      </c>
      <c r="D6186" s="285" t="s">
        <v>5028</v>
      </c>
      <c r="E6186" s="285" t="s">
        <v>446</v>
      </c>
      <c r="F6186" s="285" t="s">
        <v>446</v>
      </c>
      <c r="G6186" s="285" t="s">
        <v>446</v>
      </c>
      <c r="H6186" s="278" t="str">
        <f t="shared" si="192"/>
        <v>x</v>
      </c>
      <c r="I6186" s="251" t="s">
        <v>446</v>
      </c>
      <c r="J6186" s="285" t="s">
        <v>1722</v>
      </c>
      <c r="K6186" s="278" t="e">
        <f t="shared" si="193"/>
        <v>#N/A</v>
      </c>
      <c r="L6186" s="286">
        <v>43585</v>
      </c>
      <c r="M6186" s="286" t="s">
        <v>3249</v>
      </c>
    </row>
    <row r="6187" spans="1:13" s="269" customFormat="1" ht="15.5" hidden="1" thickTop="1" thickBot="1" x14ac:dyDescent="0.4">
      <c r="A6187" s="287" t="s">
        <v>4504</v>
      </c>
      <c r="B6187" s="288" t="e">
        <f>VLOOKUP(A6187,Lists!B:C,2,FALSE)</f>
        <v>#N/A</v>
      </c>
      <c r="C6187" s="288" t="e">
        <f>VLOOKUP(A6187,Lists!B:D,3,FALSE)</f>
        <v>#N/A</v>
      </c>
      <c r="D6187" s="289" t="s">
        <v>5029</v>
      </c>
      <c r="E6187" s="289">
        <v>134</v>
      </c>
      <c r="F6187" s="289" t="s">
        <v>4254</v>
      </c>
      <c r="G6187" s="289" t="s">
        <v>730</v>
      </c>
      <c r="H6187" s="278">
        <f t="shared" si="192"/>
        <v>3</v>
      </c>
      <c r="I6187" s="252" t="s">
        <v>3090</v>
      </c>
      <c r="J6187" s="289" t="s">
        <v>4631</v>
      </c>
      <c r="K6187" s="278" t="e">
        <f t="shared" si="193"/>
        <v>#N/A</v>
      </c>
      <c r="L6187" s="290">
        <v>43585</v>
      </c>
      <c r="M6187" s="290" t="s">
        <v>3249</v>
      </c>
    </row>
    <row r="6188" spans="1:13" s="269" customFormat="1" ht="15.5" hidden="1" thickTop="1" thickBot="1" x14ac:dyDescent="0.4">
      <c r="A6188" s="283" t="s">
        <v>4504</v>
      </c>
      <c r="B6188" s="284" t="e">
        <f>VLOOKUP(A6188,Lists!B:C,2,FALSE)</f>
        <v>#N/A</v>
      </c>
      <c r="C6188" s="284" t="e">
        <f>VLOOKUP(A6188,Lists!B:D,3,FALSE)</f>
        <v>#N/A</v>
      </c>
      <c r="D6188" s="285" t="s">
        <v>5108</v>
      </c>
      <c r="E6188" s="285">
        <v>0</v>
      </c>
      <c r="F6188" s="285" t="s">
        <v>446</v>
      </c>
      <c r="G6188" s="285" t="s">
        <v>446</v>
      </c>
      <c r="H6188" s="278" t="str">
        <f t="shared" si="192"/>
        <v>x</v>
      </c>
      <c r="I6188" s="251" t="s">
        <v>446</v>
      </c>
      <c r="J6188" s="285" t="s">
        <v>446</v>
      </c>
      <c r="K6188" s="278" t="e">
        <f t="shared" si="193"/>
        <v>#N/A</v>
      </c>
      <c r="L6188" s="286">
        <v>43585</v>
      </c>
      <c r="M6188" s="286" t="s">
        <v>3249</v>
      </c>
    </row>
    <row r="6189" spans="1:13" s="269" customFormat="1" ht="15.5" hidden="1" thickTop="1" thickBot="1" x14ac:dyDescent="0.4">
      <c r="A6189" s="287" t="s">
        <v>4504</v>
      </c>
      <c r="B6189" s="288" t="e">
        <f>VLOOKUP(A6189,Lists!B:C,2,FALSE)</f>
        <v>#N/A</v>
      </c>
      <c r="C6189" s="288" t="e">
        <f>VLOOKUP(A6189,Lists!B:D,3,FALSE)</f>
        <v>#N/A</v>
      </c>
      <c r="D6189" s="289" t="s">
        <v>5109</v>
      </c>
      <c r="E6189" s="289">
        <v>0</v>
      </c>
      <c r="F6189" s="289" t="s">
        <v>446</v>
      </c>
      <c r="G6189" s="289" t="s">
        <v>446</v>
      </c>
      <c r="H6189" s="278" t="str">
        <f t="shared" si="192"/>
        <v>x</v>
      </c>
      <c r="I6189" s="252" t="s">
        <v>446</v>
      </c>
      <c r="J6189" s="289" t="s">
        <v>446</v>
      </c>
      <c r="K6189" s="278" t="e">
        <f t="shared" si="193"/>
        <v>#N/A</v>
      </c>
      <c r="L6189" s="290">
        <v>43585</v>
      </c>
      <c r="M6189" s="290" t="s">
        <v>3249</v>
      </c>
    </row>
    <row r="6190" spans="1:13" s="269" customFormat="1" ht="15.5" hidden="1" thickTop="1" thickBot="1" x14ac:dyDescent="0.4">
      <c r="A6190" s="283" t="s">
        <v>4504</v>
      </c>
      <c r="B6190" s="284" t="e">
        <f>VLOOKUP(A6190,Lists!B:C,2,FALSE)</f>
        <v>#N/A</v>
      </c>
      <c r="C6190" s="284" t="e">
        <f>VLOOKUP(A6190,Lists!B:D,3,FALSE)</f>
        <v>#N/A</v>
      </c>
      <c r="D6190" s="285" t="s">
        <v>742</v>
      </c>
      <c r="E6190" s="285">
        <v>0</v>
      </c>
      <c r="F6190" s="285" t="s">
        <v>446</v>
      </c>
      <c r="G6190" s="285" t="s">
        <v>446</v>
      </c>
      <c r="H6190" s="278" t="str">
        <f t="shared" si="192"/>
        <v>x</v>
      </c>
      <c r="I6190" s="251" t="s">
        <v>446</v>
      </c>
      <c r="J6190" s="285" t="s">
        <v>446</v>
      </c>
      <c r="K6190" s="278" t="e">
        <f t="shared" si="193"/>
        <v>#N/A</v>
      </c>
      <c r="L6190" s="286">
        <v>43585</v>
      </c>
      <c r="M6190" s="286" t="s">
        <v>3249</v>
      </c>
    </row>
    <row r="6191" spans="1:13" s="269" customFormat="1" ht="15.5" hidden="1" thickTop="1" thickBot="1" x14ac:dyDescent="0.4">
      <c r="A6191" s="287" t="s">
        <v>4504</v>
      </c>
      <c r="B6191" s="288" t="e">
        <f>VLOOKUP(A6191,Lists!B:C,2,FALSE)</f>
        <v>#N/A</v>
      </c>
      <c r="C6191" s="288" t="e">
        <f>VLOOKUP(A6191,Lists!B:D,3,FALSE)</f>
        <v>#N/A</v>
      </c>
      <c r="D6191" s="289" t="s">
        <v>752</v>
      </c>
      <c r="E6191" s="289">
        <v>2252</v>
      </c>
      <c r="F6191" s="289" t="s">
        <v>4628</v>
      </c>
      <c r="G6191" s="289" t="s">
        <v>730</v>
      </c>
      <c r="H6191" s="278">
        <f t="shared" si="192"/>
        <v>3</v>
      </c>
      <c r="I6191" s="252" t="s">
        <v>4629</v>
      </c>
      <c r="J6191" s="289" t="s">
        <v>4632</v>
      </c>
      <c r="K6191" s="278" t="e">
        <f t="shared" si="193"/>
        <v>#N/A</v>
      </c>
      <c r="L6191" s="290">
        <v>43585</v>
      </c>
      <c r="M6191" s="290" t="s">
        <v>3249</v>
      </c>
    </row>
    <row r="6192" spans="1:13" s="269" customFormat="1" ht="15.5" hidden="1" thickTop="1" thickBot="1" x14ac:dyDescent="0.4">
      <c r="A6192" s="283" t="s">
        <v>4504</v>
      </c>
      <c r="B6192" s="284" t="e">
        <f>VLOOKUP(A6192,Lists!B:C,2,FALSE)</f>
        <v>#N/A</v>
      </c>
      <c r="C6192" s="284" t="e">
        <f>VLOOKUP(A6192,Lists!B:D,3,FALSE)</f>
        <v>#N/A</v>
      </c>
      <c r="D6192" s="285" t="s">
        <v>5110</v>
      </c>
      <c r="E6192" s="285" t="s">
        <v>446</v>
      </c>
      <c r="F6192" s="285" t="s">
        <v>446</v>
      </c>
      <c r="G6192" s="285" t="s">
        <v>446</v>
      </c>
      <c r="H6192" s="278" t="str">
        <f t="shared" si="192"/>
        <v>x</v>
      </c>
      <c r="I6192" s="251" t="s">
        <v>446</v>
      </c>
      <c r="J6192" s="285" t="s">
        <v>1722</v>
      </c>
      <c r="K6192" s="278" t="e">
        <f t="shared" si="193"/>
        <v>#N/A</v>
      </c>
      <c r="L6192" s="286">
        <v>43585</v>
      </c>
      <c r="M6192" s="286" t="s">
        <v>3249</v>
      </c>
    </row>
    <row r="6193" spans="1:13" s="269" customFormat="1" ht="15.5" hidden="1" thickTop="1" thickBot="1" x14ac:dyDescent="0.4">
      <c r="A6193" s="287" t="s">
        <v>4504</v>
      </c>
      <c r="B6193" s="288" t="e">
        <f>VLOOKUP(A6193,Lists!B:C,2,FALSE)</f>
        <v>#N/A</v>
      </c>
      <c r="C6193" s="288" t="e">
        <f>VLOOKUP(A6193,Lists!B:D,3,FALSE)</f>
        <v>#N/A</v>
      </c>
      <c r="D6193" s="289" t="s">
        <v>5111</v>
      </c>
      <c r="E6193" s="289" t="s">
        <v>446</v>
      </c>
      <c r="F6193" s="289" t="s">
        <v>446</v>
      </c>
      <c r="G6193" s="289" t="s">
        <v>446</v>
      </c>
      <c r="H6193" s="278" t="str">
        <f t="shared" si="192"/>
        <v>x</v>
      </c>
      <c r="I6193" s="252" t="s">
        <v>446</v>
      </c>
      <c r="J6193" s="289" t="s">
        <v>1722</v>
      </c>
      <c r="K6193" s="278" t="e">
        <f t="shared" si="193"/>
        <v>#N/A</v>
      </c>
      <c r="L6193" s="290">
        <v>43585</v>
      </c>
      <c r="M6193" s="290" t="s">
        <v>3249</v>
      </c>
    </row>
    <row r="6194" spans="1:13" s="269" customFormat="1" ht="15.5" hidden="1" thickTop="1" thickBot="1" x14ac:dyDescent="0.4">
      <c r="A6194" s="283" t="s">
        <v>4504</v>
      </c>
      <c r="B6194" s="284" t="e">
        <f>VLOOKUP(A6194,Lists!B:C,2,FALSE)</f>
        <v>#N/A</v>
      </c>
      <c r="C6194" s="284" t="e">
        <f>VLOOKUP(A6194,Lists!B:D,3,FALSE)</f>
        <v>#N/A</v>
      </c>
      <c r="D6194" s="285" t="s">
        <v>5112</v>
      </c>
      <c r="E6194" s="285" t="s">
        <v>446</v>
      </c>
      <c r="F6194" s="285" t="s">
        <v>4628</v>
      </c>
      <c r="G6194" s="285" t="s">
        <v>446</v>
      </c>
      <c r="H6194" s="278" t="str">
        <f t="shared" si="192"/>
        <v>x</v>
      </c>
      <c r="I6194" s="251" t="s">
        <v>4629</v>
      </c>
      <c r="J6194" s="285" t="s">
        <v>4711</v>
      </c>
      <c r="K6194" s="278" t="e">
        <f t="shared" si="193"/>
        <v>#N/A</v>
      </c>
      <c r="L6194" s="286">
        <v>43585</v>
      </c>
      <c r="M6194" s="286" t="s">
        <v>3249</v>
      </c>
    </row>
    <row r="6195" spans="1:13" s="269" customFormat="1" ht="15.5" hidden="1" thickTop="1" thickBot="1" x14ac:dyDescent="0.4">
      <c r="A6195" s="287" t="s">
        <v>4504</v>
      </c>
      <c r="B6195" s="288" t="e">
        <f>VLOOKUP(A6195,Lists!B:C,2,FALSE)</f>
        <v>#N/A</v>
      </c>
      <c r="C6195" s="288" t="e">
        <f>VLOOKUP(A6195,Lists!B:D,3,FALSE)</f>
        <v>#N/A</v>
      </c>
      <c r="D6195" s="289" t="s">
        <v>5113</v>
      </c>
      <c r="E6195" s="289" t="s">
        <v>446</v>
      </c>
      <c r="F6195" s="289" t="s">
        <v>4628</v>
      </c>
      <c r="G6195" s="289" t="s">
        <v>446</v>
      </c>
      <c r="H6195" s="278" t="str">
        <f t="shared" si="192"/>
        <v>x</v>
      </c>
      <c r="I6195" s="252" t="s">
        <v>4629</v>
      </c>
      <c r="J6195" s="289" t="s">
        <v>4711</v>
      </c>
      <c r="K6195" s="278" t="e">
        <f t="shared" si="193"/>
        <v>#N/A</v>
      </c>
      <c r="L6195" s="290">
        <v>43585</v>
      </c>
      <c r="M6195" s="290" t="s">
        <v>3249</v>
      </c>
    </row>
    <row r="6196" spans="1:13" s="269" customFormat="1" ht="15.5" hidden="1" thickTop="1" thickBot="1" x14ac:dyDescent="0.4">
      <c r="A6196" s="283" t="s">
        <v>4504</v>
      </c>
      <c r="B6196" s="284" t="e">
        <f>VLOOKUP(A6196,Lists!B:C,2,FALSE)</f>
        <v>#N/A</v>
      </c>
      <c r="C6196" s="284" t="e">
        <f>VLOOKUP(A6196,Lists!B:D,3,FALSE)</f>
        <v>#N/A</v>
      </c>
      <c r="D6196" s="285" t="s">
        <v>5114</v>
      </c>
      <c r="E6196" s="285" t="s">
        <v>446</v>
      </c>
      <c r="F6196" s="285" t="s">
        <v>4628</v>
      </c>
      <c r="G6196" s="285" t="s">
        <v>446</v>
      </c>
      <c r="H6196" s="278" t="str">
        <f t="shared" si="192"/>
        <v>x</v>
      </c>
      <c r="I6196" s="251" t="s">
        <v>4629</v>
      </c>
      <c r="J6196" s="285" t="s">
        <v>4711</v>
      </c>
      <c r="K6196" s="278" t="e">
        <f t="shared" si="193"/>
        <v>#N/A</v>
      </c>
      <c r="L6196" s="286">
        <v>43585</v>
      </c>
      <c r="M6196" s="286" t="s">
        <v>3249</v>
      </c>
    </row>
    <row r="6197" spans="1:13" s="269" customFormat="1" ht="15.5" hidden="1" thickTop="1" thickBot="1" x14ac:dyDescent="0.4">
      <c r="A6197" s="287" t="s">
        <v>4504</v>
      </c>
      <c r="B6197" s="288" t="e">
        <f>VLOOKUP(A6197,Lists!B:C,2,FALSE)</f>
        <v>#N/A</v>
      </c>
      <c r="C6197" s="288" t="e">
        <f>VLOOKUP(A6197,Lists!B:D,3,FALSE)</f>
        <v>#N/A</v>
      </c>
      <c r="D6197" s="289" t="s">
        <v>5115</v>
      </c>
      <c r="E6197" s="289" t="s">
        <v>446</v>
      </c>
      <c r="F6197" s="289" t="s">
        <v>446</v>
      </c>
      <c r="G6197" s="289" t="s">
        <v>446</v>
      </c>
      <c r="H6197" s="278" t="str">
        <f t="shared" si="192"/>
        <v>x</v>
      </c>
      <c r="I6197" s="252" t="s">
        <v>446</v>
      </c>
      <c r="J6197" s="289" t="s">
        <v>1722</v>
      </c>
      <c r="K6197" s="278" t="e">
        <f t="shared" si="193"/>
        <v>#N/A</v>
      </c>
      <c r="L6197" s="290">
        <v>43585</v>
      </c>
      <c r="M6197" s="290" t="s">
        <v>3249</v>
      </c>
    </row>
    <row r="6198" spans="1:13" s="269" customFormat="1" ht="15.5" hidden="1" thickTop="1" thickBot="1" x14ac:dyDescent="0.4">
      <c r="A6198" s="283" t="s">
        <v>4504</v>
      </c>
      <c r="B6198" s="284" t="e">
        <f>VLOOKUP(A6198,Lists!B:C,2,FALSE)</f>
        <v>#N/A</v>
      </c>
      <c r="C6198" s="284" t="e">
        <f>VLOOKUP(A6198,Lists!B:D,3,FALSE)</f>
        <v>#N/A</v>
      </c>
      <c r="D6198" s="285" t="s">
        <v>688</v>
      </c>
      <c r="E6198" s="285">
        <v>2</v>
      </c>
      <c r="F6198" s="285" t="s">
        <v>446</v>
      </c>
      <c r="G6198" s="285" t="s">
        <v>446</v>
      </c>
      <c r="H6198" s="278" t="str">
        <f t="shared" si="192"/>
        <v>x</v>
      </c>
      <c r="I6198" s="251" t="s">
        <v>446</v>
      </c>
      <c r="J6198" s="285" t="s">
        <v>4372</v>
      </c>
      <c r="K6198" s="278" t="e">
        <f t="shared" si="193"/>
        <v>#N/A</v>
      </c>
      <c r="L6198" s="286">
        <v>43585</v>
      </c>
      <c r="M6198" s="286" t="s">
        <v>3249</v>
      </c>
    </row>
    <row r="6199" spans="1:13" s="269" customFormat="1" ht="15.5" hidden="1" thickTop="1" thickBot="1" x14ac:dyDescent="0.4">
      <c r="A6199" s="287" t="s">
        <v>4504</v>
      </c>
      <c r="B6199" s="288" t="e">
        <f>VLOOKUP(A6199,Lists!B:C,2,FALSE)</f>
        <v>#N/A</v>
      </c>
      <c r="C6199" s="288" t="e">
        <f>VLOOKUP(A6199,Lists!B:D,3,FALSE)</f>
        <v>#N/A</v>
      </c>
      <c r="D6199" s="289" t="s">
        <v>691</v>
      </c>
      <c r="E6199" s="289" t="s">
        <v>446</v>
      </c>
      <c r="F6199" s="289" t="s">
        <v>446</v>
      </c>
      <c r="G6199" s="289" t="s">
        <v>446</v>
      </c>
      <c r="H6199" s="278" t="str">
        <f t="shared" si="192"/>
        <v>x</v>
      </c>
      <c r="I6199" s="252" t="s">
        <v>446</v>
      </c>
      <c r="J6199" s="289" t="s">
        <v>1722</v>
      </c>
      <c r="K6199" s="278" t="e">
        <f t="shared" si="193"/>
        <v>#N/A</v>
      </c>
      <c r="L6199" s="290">
        <v>43585</v>
      </c>
      <c r="M6199" s="290" t="s">
        <v>3249</v>
      </c>
    </row>
    <row r="6200" spans="1:13" s="269" customFormat="1" ht="15.5" hidden="1" thickTop="1" thickBot="1" x14ac:dyDescent="0.4">
      <c r="A6200" s="283" t="s">
        <v>4504</v>
      </c>
      <c r="B6200" s="284" t="e">
        <f>VLOOKUP(A6200,Lists!B:C,2,FALSE)</f>
        <v>#N/A</v>
      </c>
      <c r="C6200" s="284" t="e">
        <f>VLOOKUP(A6200,Lists!B:D,3,FALSE)</f>
        <v>#N/A</v>
      </c>
      <c r="D6200" s="285" t="s">
        <v>692</v>
      </c>
      <c r="E6200" s="285" t="s">
        <v>446</v>
      </c>
      <c r="F6200" s="285" t="s">
        <v>446</v>
      </c>
      <c r="G6200" s="285" t="s">
        <v>446</v>
      </c>
      <c r="H6200" s="278" t="str">
        <f t="shared" si="192"/>
        <v>x</v>
      </c>
      <c r="I6200" s="251" t="s">
        <v>446</v>
      </c>
      <c r="J6200" s="285" t="s">
        <v>1722</v>
      </c>
      <c r="K6200" s="278" t="e">
        <f t="shared" si="193"/>
        <v>#N/A</v>
      </c>
      <c r="L6200" s="286">
        <v>43585</v>
      </c>
      <c r="M6200" s="286" t="s">
        <v>3249</v>
      </c>
    </row>
    <row r="6201" spans="1:13" s="269" customFormat="1" ht="15.5" hidden="1" thickTop="1" thickBot="1" x14ac:dyDescent="0.4">
      <c r="A6201" s="287" t="s">
        <v>4504</v>
      </c>
      <c r="B6201" s="288" t="e">
        <f>VLOOKUP(A6201,Lists!B:C,2,FALSE)</f>
        <v>#N/A</v>
      </c>
      <c r="C6201" s="288" t="e">
        <f>VLOOKUP(A6201,Lists!B:D,3,FALSE)</f>
        <v>#N/A</v>
      </c>
      <c r="D6201" s="289" t="s">
        <v>643</v>
      </c>
      <c r="E6201" s="289">
        <v>3</v>
      </c>
      <c r="F6201" s="289" t="s">
        <v>3898</v>
      </c>
      <c r="G6201" s="289" t="s">
        <v>730</v>
      </c>
      <c r="H6201" s="278">
        <f t="shared" si="192"/>
        <v>3</v>
      </c>
      <c r="I6201" s="252" t="s">
        <v>446</v>
      </c>
      <c r="J6201" s="289" t="s">
        <v>4633</v>
      </c>
      <c r="K6201" s="278" t="e">
        <f t="shared" si="193"/>
        <v>#N/A</v>
      </c>
      <c r="L6201" s="290">
        <v>43585</v>
      </c>
      <c r="M6201" s="290" t="s">
        <v>3249</v>
      </c>
    </row>
    <row r="6202" spans="1:13" s="269" customFormat="1" ht="15.5" hidden="1" thickTop="1" thickBot="1" x14ac:dyDescent="0.4">
      <c r="A6202" s="283" t="s">
        <v>4504</v>
      </c>
      <c r="B6202" s="284" t="e">
        <f>VLOOKUP(A6202,Lists!B:C,2,FALSE)</f>
        <v>#N/A</v>
      </c>
      <c r="C6202" s="284" t="e">
        <f>VLOOKUP(A6202,Lists!B:D,3,FALSE)</f>
        <v>#N/A</v>
      </c>
      <c r="D6202" s="285" t="s">
        <v>644</v>
      </c>
      <c r="E6202" s="285" t="s">
        <v>446</v>
      </c>
      <c r="F6202" s="285" t="s">
        <v>3898</v>
      </c>
      <c r="G6202" s="285" t="s">
        <v>730</v>
      </c>
      <c r="H6202" s="278">
        <f t="shared" si="192"/>
        <v>3</v>
      </c>
      <c r="I6202" s="251" t="s">
        <v>446</v>
      </c>
      <c r="J6202" s="285" t="s">
        <v>1722</v>
      </c>
      <c r="K6202" s="278" t="e">
        <f t="shared" si="193"/>
        <v>#N/A</v>
      </c>
      <c r="L6202" s="286">
        <v>43585</v>
      </c>
      <c r="M6202" s="286" t="s">
        <v>3249</v>
      </c>
    </row>
    <row r="6203" spans="1:13" s="269" customFormat="1" ht="15.5" hidden="1" thickTop="1" thickBot="1" x14ac:dyDescent="0.4">
      <c r="A6203" s="287" t="s">
        <v>4504</v>
      </c>
      <c r="B6203" s="288" t="e">
        <f>VLOOKUP(A6203,Lists!B:C,2,FALSE)</f>
        <v>#N/A</v>
      </c>
      <c r="C6203" s="288" t="e">
        <f>VLOOKUP(A6203,Lists!B:D,3,FALSE)</f>
        <v>#N/A</v>
      </c>
      <c r="D6203" s="289" t="s">
        <v>645</v>
      </c>
      <c r="E6203" s="289" t="s">
        <v>446</v>
      </c>
      <c r="F6203" s="289" t="s">
        <v>3898</v>
      </c>
      <c r="G6203" s="289" t="s">
        <v>730</v>
      </c>
      <c r="H6203" s="278">
        <f t="shared" si="192"/>
        <v>3</v>
      </c>
      <c r="I6203" s="252" t="s">
        <v>446</v>
      </c>
      <c r="J6203" s="289" t="s">
        <v>1722</v>
      </c>
      <c r="K6203" s="278" t="e">
        <f t="shared" si="193"/>
        <v>#N/A</v>
      </c>
      <c r="L6203" s="290">
        <v>43585</v>
      </c>
      <c r="M6203" s="290" t="s">
        <v>3249</v>
      </c>
    </row>
    <row r="6204" spans="1:13" s="269" customFormat="1" ht="15.5" hidden="1" thickTop="1" thickBot="1" x14ac:dyDescent="0.4">
      <c r="A6204" s="283" t="s">
        <v>4504</v>
      </c>
      <c r="B6204" s="284" t="e">
        <f>VLOOKUP(A6204,Lists!B:C,2,FALSE)</f>
        <v>#N/A</v>
      </c>
      <c r="C6204" s="284" t="e">
        <f>VLOOKUP(A6204,Lists!B:D,3,FALSE)</f>
        <v>#N/A</v>
      </c>
      <c r="D6204" s="285" t="s">
        <v>646</v>
      </c>
      <c r="E6204" s="285" t="s">
        <v>446</v>
      </c>
      <c r="F6204" s="285" t="s">
        <v>3898</v>
      </c>
      <c r="G6204" s="285" t="s">
        <v>730</v>
      </c>
      <c r="H6204" s="278">
        <f t="shared" si="192"/>
        <v>3</v>
      </c>
      <c r="I6204" s="251" t="s">
        <v>446</v>
      </c>
      <c r="J6204" s="285" t="s">
        <v>1722</v>
      </c>
      <c r="K6204" s="278" t="e">
        <f t="shared" si="193"/>
        <v>#N/A</v>
      </c>
      <c r="L6204" s="286">
        <v>43585</v>
      </c>
      <c r="M6204" s="286" t="s">
        <v>3249</v>
      </c>
    </row>
    <row r="6205" spans="1:13" s="269" customFormat="1" ht="15.5" hidden="1" thickTop="1" thickBot="1" x14ac:dyDescent="0.4">
      <c r="A6205" s="287" t="s">
        <v>4504</v>
      </c>
      <c r="B6205" s="288" t="e">
        <f>VLOOKUP(A6205,Lists!B:C,2,FALSE)</f>
        <v>#N/A</v>
      </c>
      <c r="C6205" s="288" t="e">
        <f>VLOOKUP(A6205,Lists!B:D,3,FALSE)</f>
        <v>#N/A</v>
      </c>
      <c r="D6205" s="289" t="s">
        <v>647</v>
      </c>
      <c r="E6205" s="289" t="s">
        <v>446</v>
      </c>
      <c r="F6205" s="289" t="s">
        <v>3898</v>
      </c>
      <c r="G6205" s="289" t="s">
        <v>730</v>
      </c>
      <c r="H6205" s="278">
        <f t="shared" si="192"/>
        <v>3</v>
      </c>
      <c r="I6205" s="252" t="s">
        <v>446</v>
      </c>
      <c r="J6205" s="289" t="s">
        <v>1722</v>
      </c>
      <c r="K6205" s="278" t="e">
        <f t="shared" si="193"/>
        <v>#N/A</v>
      </c>
      <c r="L6205" s="290">
        <v>43585</v>
      </c>
      <c r="M6205" s="290" t="s">
        <v>3249</v>
      </c>
    </row>
    <row r="6206" spans="1:13" s="269" customFormat="1" ht="15.5" hidden="1" thickTop="1" thickBot="1" x14ac:dyDescent="0.4">
      <c r="A6206" s="283" t="s">
        <v>4504</v>
      </c>
      <c r="B6206" s="284" t="e">
        <f>VLOOKUP(A6206,Lists!B:C,2,FALSE)</f>
        <v>#N/A</v>
      </c>
      <c r="C6206" s="284" t="e">
        <f>VLOOKUP(A6206,Lists!B:D,3,FALSE)</f>
        <v>#N/A</v>
      </c>
      <c r="D6206" s="285" t="s">
        <v>648</v>
      </c>
      <c r="E6206" s="285" t="s">
        <v>446</v>
      </c>
      <c r="F6206" s="285" t="s">
        <v>3898</v>
      </c>
      <c r="G6206" s="285" t="s">
        <v>730</v>
      </c>
      <c r="H6206" s="278">
        <f t="shared" si="192"/>
        <v>3</v>
      </c>
      <c r="I6206" s="251" t="s">
        <v>446</v>
      </c>
      <c r="J6206" s="285" t="s">
        <v>1722</v>
      </c>
      <c r="K6206" s="278" t="e">
        <f t="shared" si="193"/>
        <v>#N/A</v>
      </c>
      <c r="L6206" s="286">
        <v>43585</v>
      </c>
      <c r="M6206" s="286" t="s">
        <v>3249</v>
      </c>
    </row>
    <row r="6207" spans="1:13" s="269" customFormat="1" ht="15.5" hidden="1" thickTop="1" thickBot="1" x14ac:dyDescent="0.4">
      <c r="A6207" s="287" t="s">
        <v>4504</v>
      </c>
      <c r="B6207" s="288" t="e">
        <f>VLOOKUP(A6207,Lists!B:C,2,FALSE)</f>
        <v>#N/A</v>
      </c>
      <c r="C6207" s="288" t="e">
        <f>VLOOKUP(A6207,Lists!B:D,3,FALSE)</f>
        <v>#N/A</v>
      </c>
      <c r="D6207" s="289" t="s">
        <v>649</v>
      </c>
      <c r="E6207" s="289" t="s">
        <v>446</v>
      </c>
      <c r="F6207" s="289" t="s">
        <v>3898</v>
      </c>
      <c r="G6207" s="289" t="s">
        <v>730</v>
      </c>
      <c r="H6207" s="278">
        <f t="shared" si="192"/>
        <v>3</v>
      </c>
      <c r="I6207" s="252" t="s">
        <v>446</v>
      </c>
      <c r="J6207" s="289" t="s">
        <v>1722</v>
      </c>
      <c r="K6207" s="278" t="e">
        <f t="shared" si="193"/>
        <v>#N/A</v>
      </c>
      <c r="L6207" s="290">
        <v>43585</v>
      </c>
      <c r="M6207" s="290" t="s">
        <v>3249</v>
      </c>
    </row>
    <row r="6208" spans="1:13" s="269" customFormat="1" ht="15.5" hidden="1" thickTop="1" thickBot="1" x14ac:dyDescent="0.4">
      <c r="A6208" s="283" t="s">
        <v>4504</v>
      </c>
      <c r="B6208" s="284" t="e">
        <f>VLOOKUP(A6208,Lists!B:C,2,FALSE)</f>
        <v>#N/A</v>
      </c>
      <c r="C6208" s="284" t="e">
        <f>VLOOKUP(A6208,Lists!B:D,3,FALSE)</f>
        <v>#N/A</v>
      </c>
      <c r="D6208" s="285" t="s">
        <v>650</v>
      </c>
      <c r="E6208" s="285">
        <v>2</v>
      </c>
      <c r="F6208" s="285" t="s">
        <v>3898</v>
      </c>
      <c r="G6208" s="285" t="s">
        <v>730</v>
      </c>
      <c r="H6208" s="278">
        <f t="shared" si="192"/>
        <v>3</v>
      </c>
      <c r="I6208" s="251" t="s">
        <v>446</v>
      </c>
      <c r="J6208" s="285" t="s">
        <v>4633</v>
      </c>
      <c r="K6208" s="278" t="e">
        <f t="shared" si="193"/>
        <v>#N/A</v>
      </c>
      <c r="L6208" s="286">
        <v>43585</v>
      </c>
      <c r="M6208" s="286" t="s">
        <v>3249</v>
      </c>
    </row>
    <row r="6209" spans="1:13" s="269" customFormat="1" ht="15.5" hidden="1" thickTop="1" thickBot="1" x14ac:dyDescent="0.4">
      <c r="A6209" s="287" t="s">
        <v>4504</v>
      </c>
      <c r="B6209" s="288" t="e">
        <f>VLOOKUP(A6209,Lists!B:C,2,FALSE)</f>
        <v>#N/A</v>
      </c>
      <c r="C6209" s="288" t="e">
        <f>VLOOKUP(A6209,Lists!B:D,3,FALSE)</f>
        <v>#N/A</v>
      </c>
      <c r="D6209" s="289" t="s">
        <v>651</v>
      </c>
      <c r="E6209" s="289" t="s">
        <v>446</v>
      </c>
      <c r="F6209" s="289" t="s">
        <v>3898</v>
      </c>
      <c r="G6209" s="289" t="s">
        <v>731</v>
      </c>
      <c r="H6209" s="278">
        <f t="shared" si="192"/>
        <v>2</v>
      </c>
      <c r="I6209" s="252" t="s">
        <v>446</v>
      </c>
      <c r="J6209" s="289" t="s">
        <v>1722</v>
      </c>
      <c r="K6209" s="278" t="e">
        <f t="shared" si="193"/>
        <v>#N/A</v>
      </c>
      <c r="L6209" s="290">
        <v>43585</v>
      </c>
      <c r="M6209" s="290" t="s">
        <v>3249</v>
      </c>
    </row>
    <row r="6210" spans="1:13" s="269" customFormat="1" ht="15.5" hidden="1" thickTop="1" thickBot="1" x14ac:dyDescent="0.4">
      <c r="A6210" s="283" t="s">
        <v>4506</v>
      </c>
      <c r="B6210" s="284" t="e">
        <f>VLOOKUP(A6210,Lists!B:C,2,FALSE)</f>
        <v>#N/A</v>
      </c>
      <c r="C6210" s="284" t="e">
        <f>VLOOKUP(A6210,Lists!B:D,3,FALSE)</f>
        <v>#N/A</v>
      </c>
      <c r="D6210" s="285" t="s">
        <v>522</v>
      </c>
      <c r="E6210" s="285">
        <v>28862000</v>
      </c>
      <c r="F6210" s="285" t="s">
        <v>2040</v>
      </c>
      <c r="G6210" s="285" t="s">
        <v>731</v>
      </c>
      <c r="H6210" s="278">
        <f t="shared" ref="H6210:H6273" si="194">IF(G6210="x","x",IF(G6210="Low",3,IF(G6210="Medium",2,IF(G6210="High",1,FALSE))))</f>
        <v>2</v>
      </c>
      <c r="I6210" s="251" t="s">
        <v>2071</v>
      </c>
      <c r="J6210" s="285" t="s">
        <v>2136</v>
      </c>
      <c r="K6210" s="278" t="e">
        <f t="shared" ref="K6210:K6273" si="195">B6210&amp;""&amp;D6210</f>
        <v>#N/A</v>
      </c>
      <c r="L6210" s="286">
        <v>43585</v>
      </c>
      <c r="M6210" s="286" t="s">
        <v>3249</v>
      </c>
    </row>
    <row r="6211" spans="1:13" s="269" customFormat="1" ht="15.5" hidden="1" thickTop="1" thickBot="1" x14ac:dyDescent="0.4">
      <c r="A6211" s="287" t="s">
        <v>4506</v>
      </c>
      <c r="B6211" s="288" t="e">
        <f>VLOOKUP(A6211,Lists!B:C,2,FALSE)</f>
        <v>#N/A</v>
      </c>
      <c r="C6211" s="288" t="e">
        <f>VLOOKUP(A6211,Lists!B:D,3,FALSE)</f>
        <v>#N/A</v>
      </c>
      <c r="D6211" s="289" t="s">
        <v>660</v>
      </c>
      <c r="E6211" s="289">
        <v>78778</v>
      </c>
      <c r="F6211" s="289" t="s">
        <v>2041</v>
      </c>
      <c r="G6211" s="289" t="s">
        <v>730</v>
      </c>
      <c r="H6211" s="278">
        <f t="shared" si="194"/>
        <v>3</v>
      </c>
      <c r="I6211" s="252" t="s">
        <v>2072</v>
      </c>
      <c r="J6211" s="289" t="s">
        <v>4637</v>
      </c>
      <c r="K6211" s="278" t="e">
        <f t="shared" si="195"/>
        <v>#N/A</v>
      </c>
      <c r="L6211" s="290">
        <v>43585</v>
      </c>
      <c r="M6211" s="290" t="s">
        <v>3249</v>
      </c>
    </row>
    <row r="6212" spans="1:13" s="269" customFormat="1" ht="15.5" hidden="1" thickTop="1" thickBot="1" x14ac:dyDescent="0.4">
      <c r="A6212" s="283" t="s">
        <v>4506</v>
      </c>
      <c r="B6212" s="284" t="e">
        <f>VLOOKUP(A6212,Lists!B:C,2,FALSE)</f>
        <v>#N/A</v>
      </c>
      <c r="C6212" s="284" t="e">
        <f>VLOOKUP(A6212,Lists!B:D,3,FALSE)</f>
        <v>#N/A</v>
      </c>
      <c r="D6212" s="285" t="s">
        <v>737</v>
      </c>
      <c r="E6212" s="285">
        <v>740000</v>
      </c>
      <c r="F6212" s="285" t="s">
        <v>4638</v>
      </c>
      <c r="G6212" s="285" t="s">
        <v>730</v>
      </c>
      <c r="H6212" s="278">
        <f t="shared" si="194"/>
        <v>3</v>
      </c>
      <c r="I6212" s="251" t="s">
        <v>4639</v>
      </c>
      <c r="J6212" s="285" t="s">
        <v>4640</v>
      </c>
      <c r="K6212" s="278" t="e">
        <f t="shared" si="195"/>
        <v>#N/A</v>
      </c>
      <c r="L6212" s="286">
        <v>43585</v>
      </c>
      <c r="M6212" s="286" t="s">
        <v>3248</v>
      </c>
    </row>
    <row r="6213" spans="1:13" s="269" customFormat="1" ht="15.5" hidden="1" thickTop="1" thickBot="1" x14ac:dyDescent="0.4">
      <c r="A6213" s="287" t="s">
        <v>4506</v>
      </c>
      <c r="B6213" s="288" t="e">
        <f>VLOOKUP(A6213,Lists!B:C,2,FALSE)</f>
        <v>#N/A</v>
      </c>
      <c r="C6213" s="288" t="e">
        <f>VLOOKUP(A6213,Lists!B:D,3,FALSE)</f>
        <v>#N/A</v>
      </c>
      <c r="D6213" s="289" t="s">
        <v>533</v>
      </c>
      <c r="E6213" s="289">
        <v>168254</v>
      </c>
      <c r="F6213" s="289" t="s">
        <v>4641</v>
      </c>
      <c r="G6213" s="289" t="s">
        <v>730</v>
      </c>
      <c r="H6213" s="278">
        <f t="shared" si="194"/>
        <v>3</v>
      </c>
      <c r="I6213" s="252" t="s">
        <v>4646</v>
      </c>
      <c r="J6213" s="289"/>
      <c r="K6213" s="278" t="e">
        <f t="shared" si="195"/>
        <v>#N/A</v>
      </c>
      <c r="L6213" s="290">
        <v>43585</v>
      </c>
      <c r="M6213" s="290" t="s">
        <v>3248</v>
      </c>
    </row>
    <row r="6214" spans="1:13" s="269" customFormat="1" ht="15.5" thickTop="1" thickBot="1" x14ac:dyDescent="0.4">
      <c r="A6214" s="283" t="s">
        <v>4506</v>
      </c>
      <c r="B6214" s="284" t="e">
        <f>VLOOKUP(A6214,Lists!B:C,2,FALSE)</f>
        <v>#N/A</v>
      </c>
      <c r="C6214" s="284" t="e">
        <f>VLOOKUP(A6214,Lists!B:D,3,FALSE)</f>
        <v>#N/A</v>
      </c>
      <c r="D6214" s="285" t="s">
        <v>666</v>
      </c>
      <c r="E6214" s="285">
        <v>20720</v>
      </c>
      <c r="F6214" s="285" t="s">
        <v>4641</v>
      </c>
      <c r="G6214" s="285" t="s">
        <v>730</v>
      </c>
      <c r="H6214" s="278">
        <f t="shared" si="194"/>
        <v>3</v>
      </c>
      <c r="I6214" s="251" t="s">
        <v>4646</v>
      </c>
      <c r="J6214" s="285" t="s">
        <v>4643</v>
      </c>
      <c r="K6214" s="278" t="e">
        <f t="shared" si="195"/>
        <v>#N/A</v>
      </c>
      <c r="L6214" s="286">
        <v>43585</v>
      </c>
      <c r="M6214" s="286" t="s">
        <v>3248</v>
      </c>
    </row>
    <row r="6215" spans="1:13" s="269" customFormat="1" ht="15.5" hidden="1" thickTop="1" thickBot="1" x14ac:dyDescent="0.4">
      <c r="A6215" s="287" t="s">
        <v>4506</v>
      </c>
      <c r="B6215" s="288" t="e">
        <f>VLOOKUP(A6215,Lists!B:C,2,FALSE)</f>
        <v>#N/A</v>
      </c>
      <c r="C6215" s="288" t="e">
        <f>VLOOKUP(A6215,Lists!B:D,3,FALSE)</f>
        <v>#N/A</v>
      </c>
      <c r="D6215" s="289" t="s">
        <v>5028</v>
      </c>
      <c r="E6215" s="289" t="s">
        <v>446</v>
      </c>
      <c r="F6215" s="289"/>
      <c r="G6215" s="289" t="s">
        <v>446</v>
      </c>
      <c r="H6215" s="278" t="str">
        <f t="shared" si="194"/>
        <v>x</v>
      </c>
      <c r="I6215" s="252"/>
      <c r="J6215" s="289"/>
      <c r="K6215" s="278" t="e">
        <f t="shared" si="195"/>
        <v>#N/A</v>
      </c>
      <c r="L6215" s="290">
        <v>43585</v>
      </c>
      <c r="M6215" s="290" t="s">
        <v>3248</v>
      </c>
    </row>
    <row r="6216" spans="1:13" s="269" customFormat="1" ht="15.5" hidden="1" thickTop="1" thickBot="1" x14ac:dyDescent="0.4">
      <c r="A6216" s="283" t="s">
        <v>4506</v>
      </c>
      <c r="B6216" s="284" t="e">
        <f>VLOOKUP(A6216,Lists!B:C,2,FALSE)</f>
        <v>#N/A</v>
      </c>
      <c r="C6216" s="284" t="e">
        <f>VLOOKUP(A6216,Lists!B:D,3,FALSE)</f>
        <v>#N/A</v>
      </c>
      <c r="D6216" s="285" t="s">
        <v>5027</v>
      </c>
      <c r="E6216" s="285">
        <v>39</v>
      </c>
      <c r="F6216" s="285" t="s">
        <v>4641</v>
      </c>
      <c r="G6216" s="285" t="s">
        <v>730</v>
      </c>
      <c r="H6216" s="278">
        <f t="shared" si="194"/>
        <v>3</v>
      </c>
      <c r="I6216" s="251" t="s">
        <v>4646</v>
      </c>
      <c r="J6216" s="285"/>
      <c r="K6216" s="278" t="e">
        <f t="shared" si="195"/>
        <v>#N/A</v>
      </c>
      <c r="L6216" s="286">
        <v>43585</v>
      </c>
      <c r="M6216" s="286" t="s">
        <v>3248</v>
      </c>
    </row>
    <row r="6217" spans="1:13" s="269" customFormat="1" ht="15.5" hidden="1" thickTop="1" thickBot="1" x14ac:dyDescent="0.4">
      <c r="A6217" s="287" t="s">
        <v>4506</v>
      </c>
      <c r="B6217" s="288" t="e">
        <f>VLOOKUP(A6217,Lists!B:C,2,FALSE)</f>
        <v>#N/A</v>
      </c>
      <c r="C6217" s="288" t="e">
        <f>VLOOKUP(A6217,Lists!B:D,3,FALSE)</f>
        <v>#N/A</v>
      </c>
      <c r="D6217" s="289" t="s">
        <v>5029</v>
      </c>
      <c r="E6217" s="289">
        <v>38</v>
      </c>
      <c r="F6217" s="289" t="s">
        <v>4641</v>
      </c>
      <c r="G6217" s="289" t="s">
        <v>730</v>
      </c>
      <c r="H6217" s="278">
        <f t="shared" si="194"/>
        <v>3</v>
      </c>
      <c r="I6217" s="252" t="s">
        <v>4646</v>
      </c>
      <c r="J6217" s="289"/>
      <c r="K6217" s="278" t="e">
        <f t="shared" si="195"/>
        <v>#N/A</v>
      </c>
      <c r="L6217" s="290">
        <v>43585</v>
      </c>
      <c r="M6217" s="290" t="s">
        <v>3248</v>
      </c>
    </row>
    <row r="6218" spans="1:13" s="269" customFormat="1" ht="15.5" hidden="1" thickTop="1" thickBot="1" x14ac:dyDescent="0.4">
      <c r="A6218" s="283" t="s">
        <v>4506</v>
      </c>
      <c r="B6218" s="284" t="e">
        <f>VLOOKUP(A6218,Lists!B:C,2,FALSE)</f>
        <v>#N/A</v>
      </c>
      <c r="C6218" s="284" t="e">
        <f>VLOOKUP(A6218,Lists!B:D,3,FALSE)</f>
        <v>#N/A</v>
      </c>
      <c r="D6218" s="285" t="s">
        <v>5115</v>
      </c>
      <c r="E6218" s="285">
        <v>784</v>
      </c>
      <c r="F6218" s="285" t="s">
        <v>4642</v>
      </c>
      <c r="G6218" s="285" t="s">
        <v>731</v>
      </c>
      <c r="H6218" s="278">
        <f t="shared" si="194"/>
        <v>2</v>
      </c>
      <c r="I6218" s="251" t="s">
        <v>4635</v>
      </c>
      <c r="J6218" s="285" t="s">
        <v>4636</v>
      </c>
      <c r="K6218" s="278" t="e">
        <f t="shared" si="195"/>
        <v>#N/A</v>
      </c>
      <c r="L6218" s="286">
        <v>43585</v>
      </c>
      <c r="M6218" s="286" t="s">
        <v>3248</v>
      </c>
    </row>
    <row r="6219" spans="1:13" s="269" customFormat="1" ht="15.5" hidden="1" thickTop="1" thickBot="1" x14ac:dyDescent="0.4">
      <c r="A6219" s="287" t="s">
        <v>4506</v>
      </c>
      <c r="B6219" s="288" t="e">
        <f>VLOOKUP(A6219,Lists!B:C,2,FALSE)</f>
        <v>#N/A</v>
      </c>
      <c r="C6219" s="288" t="e">
        <f>VLOOKUP(A6219,Lists!B:D,3,FALSE)</f>
        <v>#N/A</v>
      </c>
      <c r="D6219" s="289" t="s">
        <v>5108</v>
      </c>
      <c r="E6219" s="289">
        <v>32000</v>
      </c>
      <c r="F6219" s="289" t="s">
        <v>4641</v>
      </c>
      <c r="G6219" s="289" t="s">
        <v>730</v>
      </c>
      <c r="H6219" s="278">
        <f t="shared" si="194"/>
        <v>3</v>
      </c>
      <c r="I6219" s="252" t="s">
        <v>4646</v>
      </c>
      <c r="J6219" s="289"/>
      <c r="K6219" s="278" t="e">
        <f t="shared" si="195"/>
        <v>#N/A</v>
      </c>
      <c r="L6219" s="290">
        <v>43585</v>
      </c>
      <c r="M6219" s="290" t="s">
        <v>3249</v>
      </c>
    </row>
    <row r="6220" spans="1:13" s="269" customFormat="1" ht="15.5" hidden="1" thickTop="1" thickBot="1" x14ac:dyDescent="0.4">
      <c r="A6220" s="283" t="s">
        <v>4506</v>
      </c>
      <c r="B6220" s="284" t="e">
        <f>VLOOKUP(A6220,Lists!B:C,2,FALSE)</f>
        <v>#N/A</v>
      </c>
      <c r="C6220" s="284" t="e">
        <f>VLOOKUP(A6220,Lists!B:D,3,FALSE)</f>
        <v>#N/A</v>
      </c>
      <c r="D6220" s="285" t="s">
        <v>5109</v>
      </c>
      <c r="E6220" s="285">
        <v>3000</v>
      </c>
      <c r="F6220" s="285" t="s">
        <v>4641</v>
      </c>
      <c r="G6220" s="285" t="s">
        <v>730</v>
      </c>
      <c r="H6220" s="278">
        <f t="shared" si="194"/>
        <v>3</v>
      </c>
      <c r="I6220" s="251" t="s">
        <v>4646</v>
      </c>
      <c r="J6220" s="285"/>
      <c r="K6220" s="278" t="e">
        <f t="shared" si="195"/>
        <v>#N/A</v>
      </c>
      <c r="L6220" s="286">
        <v>43585</v>
      </c>
      <c r="M6220" s="286" t="s">
        <v>3249</v>
      </c>
    </row>
    <row r="6221" spans="1:13" s="269" customFormat="1" ht="15.5" hidden="1" thickTop="1" thickBot="1" x14ac:dyDescent="0.4">
      <c r="A6221" s="287" t="s">
        <v>4506</v>
      </c>
      <c r="B6221" s="288" t="e">
        <f>VLOOKUP(A6221,Lists!B:C,2,FALSE)</f>
        <v>#N/A</v>
      </c>
      <c r="C6221" s="288" t="e">
        <f>VLOOKUP(A6221,Lists!B:D,3,FALSE)</f>
        <v>#N/A</v>
      </c>
      <c r="D6221" s="289" t="s">
        <v>742</v>
      </c>
      <c r="E6221" s="289" t="s">
        <v>446</v>
      </c>
      <c r="F6221" s="289"/>
      <c r="G6221" s="289" t="s">
        <v>730</v>
      </c>
      <c r="H6221" s="278">
        <f t="shared" si="194"/>
        <v>3</v>
      </c>
      <c r="I6221" s="252"/>
      <c r="J6221" s="289"/>
      <c r="K6221" s="278" t="e">
        <f t="shared" si="195"/>
        <v>#N/A</v>
      </c>
      <c r="L6221" s="290">
        <v>43585</v>
      </c>
      <c r="M6221" s="290" t="s">
        <v>3249</v>
      </c>
    </row>
    <row r="6222" spans="1:13" s="269" customFormat="1" ht="15.5" hidden="1" thickTop="1" thickBot="1" x14ac:dyDescent="0.4">
      <c r="A6222" s="283" t="s">
        <v>4506</v>
      </c>
      <c r="B6222" s="284" t="e">
        <f>VLOOKUP(A6222,Lists!B:C,2,FALSE)</f>
        <v>#N/A</v>
      </c>
      <c r="C6222" s="284" t="e">
        <f>VLOOKUP(A6222,Lists!B:D,3,FALSE)</f>
        <v>#N/A</v>
      </c>
      <c r="D6222" s="285" t="s">
        <v>752</v>
      </c>
      <c r="E6222" s="285">
        <v>168254</v>
      </c>
      <c r="F6222" s="285" t="s">
        <v>4641</v>
      </c>
      <c r="G6222" s="285" t="s">
        <v>730</v>
      </c>
      <c r="H6222" s="278">
        <f t="shared" si="194"/>
        <v>3</v>
      </c>
      <c r="I6222" s="251" t="s">
        <v>4646</v>
      </c>
      <c r="J6222" s="285"/>
      <c r="K6222" s="278" t="e">
        <f t="shared" si="195"/>
        <v>#N/A</v>
      </c>
      <c r="L6222" s="286">
        <v>43585</v>
      </c>
      <c r="M6222" s="286" t="s">
        <v>3248</v>
      </c>
    </row>
    <row r="6223" spans="1:13" s="269" customFormat="1" ht="15.5" hidden="1" thickTop="1" thickBot="1" x14ac:dyDescent="0.4">
      <c r="A6223" s="287" t="s">
        <v>4506</v>
      </c>
      <c r="B6223" s="288" t="e">
        <f>VLOOKUP(A6223,Lists!B:C,2,FALSE)</f>
        <v>#N/A</v>
      </c>
      <c r="C6223" s="288" t="e">
        <f>VLOOKUP(A6223,Lists!B:D,3,FALSE)</f>
        <v>#N/A</v>
      </c>
      <c r="D6223" s="289" t="s">
        <v>5110</v>
      </c>
      <c r="E6223" s="289">
        <v>570000</v>
      </c>
      <c r="F6223" s="289" t="s">
        <v>4638</v>
      </c>
      <c r="G6223" s="289" t="s">
        <v>730</v>
      </c>
      <c r="H6223" s="278">
        <f t="shared" si="194"/>
        <v>3</v>
      </c>
      <c r="I6223" s="252" t="s">
        <v>4639</v>
      </c>
      <c r="J6223" s="289" t="s">
        <v>4644</v>
      </c>
      <c r="K6223" s="278" t="e">
        <f t="shared" si="195"/>
        <v>#N/A</v>
      </c>
      <c r="L6223" s="290">
        <v>43585</v>
      </c>
      <c r="M6223" s="290" t="s">
        <v>3248</v>
      </c>
    </row>
    <row r="6224" spans="1:13" s="269" customFormat="1" ht="15.5" hidden="1" thickTop="1" thickBot="1" x14ac:dyDescent="0.4">
      <c r="A6224" s="283" t="s">
        <v>4506</v>
      </c>
      <c r="B6224" s="284" t="e">
        <f>VLOOKUP(A6224,Lists!B:C,2,FALSE)</f>
        <v>#N/A</v>
      </c>
      <c r="C6224" s="284" t="e">
        <f>VLOOKUP(A6224,Lists!B:D,3,FALSE)</f>
        <v>#N/A</v>
      </c>
      <c r="D6224" s="285" t="s">
        <v>5111</v>
      </c>
      <c r="E6224" s="285">
        <v>0</v>
      </c>
      <c r="F6224" s="285"/>
      <c r="G6224" s="285" t="s">
        <v>730</v>
      </c>
      <c r="H6224" s="278">
        <f t="shared" si="194"/>
        <v>3</v>
      </c>
      <c r="I6224" s="251"/>
      <c r="J6224" s="285"/>
      <c r="K6224" s="278" t="e">
        <f t="shared" si="195"/>
        <v>#N/A</v>
      </c>
      <c r="L6224" s="286">
        <v>43585</v>
      </c>
      <c r="M6224" s="286" t="s">
        <v>3249</v>
      </c>
    </row>
    <row r="6225" spans="1:13" s="269" customFormat="1" ht="15.5" hidden="1" thickTop="1" thickBot="1" x14ac:dyDescent="0.4">
      <c r="A6225" s="287" t="s">
        <v>4506</v>
      </c>
      <c r="B6225" s="288" t="e">
        <f>VLOOKUP(A6225,Lists!B:C,2,FALSE)</f>
        <v>#N/A</v>
      </c>
      <c r="C6225" s="288" t="e">
        <f>VLOOKUP(A6225,Lists!B:D,3,FALSE)</f>
        <v>#N/A</v>
      </c>
      <c r="D6225" s="289" t="s">
        <v>5112</v>
      </c>
      <c r="E6225" s="289">
        <v>0</v>
      </c>
      <c r="F6225" s="289"/>
      <c r="G6225" s="289" t="s">
        <v>730</v>
      </c>
      <c r="H6225" s="278">
        <f t="shared" si="194"/>
        <v>3</v>
      </c>
      <c r="I6225" s="252"/>
      <c r="J6225" s="289"/>
      <c r="K6225" s="278" t="e">
        <f t="shared" si="195"/>
        <v>#N/A</v>
      </c>
      <c r="L6225" s="290">
        <v>43585</v>
      </c>
      <c r="M6225" s="290" t="s">
        <v>3249</v>
      </c>
    </row>
    <row r="6226" spans="1:13" s="269" customFormat="1" ht="15.5" hidden="1" thickTop="1" thickBot="1" x14ac:dyDescent="0.4">
      <c r="A6226" s="283" t="s">
        <v>4506</v>
      </c>
      <c r="B6226" s="284" t="e">
        <f>VLOOKUP(A6226,Lists!B:C,2,FALSE)</f>
        <v>#N/A</v>
      </c>
      <c r="C6226" s="284" t="e">
        <f>VLOOKUP(A6226,Lists!B:D,3,FALSE)</f>
        <v>#N/A</v>
      </c>
      <c r="D6226" s="285" t="s">
        <v>5113</v>
      </c>
      <c r="E6226" s="285">
        <v>168254</v>
      </c>
      <c r="F6226" s="285" t="s">
        <v>4645</v>
      </c>
      <c r="G6226" s="285" t="s">
        <v>730</v>
      </c>
      <c r="H6226" s="278">
        <f t="shared" si="194"/>
        <v>3</v>
      </c>
      <c r="I6226" s="251" t="s">
        <v>4646</v>
      </c>
      <c r="J6226" s="285"/>
      <c r="K6226" s="278" t="e">
        <f t="shared" si="195"/>
        <v>#N/A</v>
      </c>
      <c r="L6226" s="286">
        <v>43585</v>
      </c>
      <c r="M6226" s="286" t="s">
        <v>3248</v>
      </c>
    </row>
    <row r="6227" spans="1:13" s="269" customFormat="1" ht="15.5" hidden="1" thickTop="1" thickBot="1" x14ac:dyDescent="0.4">
      <c r="A6227" s="287" t="s">
        <v>4506</v>
      </c>
      <c r="B6227" s="288" t="e">
        <f>VLOOKUP(A6227,Lists!B:C,2,FALSE)</f>
        <v>#N/A</v>
      </c>
      <c r="C6227" s="288" t="e">
        <f>VLOOKUP(A6227,Lists!B:D,3,FALSE)</f>
        <v>#N/A</v>
      </c>
      <c r="D6227" s="289" t="s">
        <v>5114</v>
      </c>
      <c r="E6227" s="289">
        <v>0</v>
      </c>
      <c r="F6227" s="289"/>
      <c r="G6227" s="289" t="s">
        <v>730</v>
      </c>
      <c r="H6227" s="278">
        <f t="shared" si="194"/>
        <v>3</v>
      </c>
      <c r="I6227" s="252"/>
      <c r="J6227" s="289"/>
      <c r="K6227" s="278" t="e">
        <f t="shared" si="195"/>
        <v>#N/A</v>
      </c>
      <c r="L6227" s="290">
        <v>43585</v>
      </c>
      <c r="M6227" s="290" t="s">
        <v>3249</v>
      </c>
    </row>
    <row r="6228" spans="1:13" s="269" customFormat="1" ht="15.5" hidden="1" thickTop="1" thickBot="1" x14ac:dyDescent="0.4">
      <c r="A6228" s="283" t="s">
        <v>4506</v>
      </c>
      <c r="B6228" s="284" t="e">
        <f>VLOOKUP(A6228,Lists!B:C,2,FALSE)</f>
        <v>#N/A</v>
      </c>
      <c r="C6228" s="284" t="e">
        <f>VLOOKUP(A6228,Lists!B:D,3,FALSE)</f>
        <v>#N/A</v>
      </c>
      <c r="D6228" s="285" t="s">
        <v>688</v>
      </c>
      <c r="E6228" s="285">
        <v>2</v>
      </c>
      <c r="F6228" s="285"/>
      <c r="G6228" s="285" t="s">
        <v>731</v>
      </c>
      <c r="H6228" s="278">
        <f t="shared" si="194"/>
        <v>2</v>
      </c>
      <c r="I6228" s="251"/>
      <c r="J6228" s="285" t="s">
        <v>4648</v>
      </c>
      <c r="K6228" s="278" t="e">
        <f t="shared" si="195"/>
        <v>#N/A</v>
      </c>
      <c r="L6228" s="286">
        <v>43585</v>
      </c>
      <c r="M6228" s="286" t="s">
        <v>3249</v>
      </c>
    </row>
    <row r="6229" spans="1:13" s="269" customFormat="1" ht="15.5" hidden="1" thickTop="1" thickBot="1" x14ac:dyDescent="0.4">
      <c r="A6229" s="287" t="s">
        <v>4506</v>
      </c>
      <c r="B6229" s="288" t="e">
        <f>VLOOKUP(A6229,Lists!B:C,2,FALSE)</f>
        <v>#N/A</v>
      </c>
      <c r="C6229" s="288" t="e">
        <f>VLOOKUP(A6229,Lists!B:D,3,FALSE)</f>
        <v>#N/A</v>
      </c>
      <c r="D6229" s="289" t="s">
        <v>691</v>
      </c>
      <c r="E6229" s="289" t="s">
        <v>446</v>
      </c>
      <c r="F6229" s="289"/>
      <c r="G6229" s="289" t="s">
        <v>446</v>
      </c>
      <c r="H6229" s="278" t="str">
        <f t="shared" si="194"/>
        <v>x</v>
      </c>
      <c r="I6229" s="252"/>
      <c r="J6229" s="289"/>
      <c r="K6229" s="278" t="e">
        <f t="shared" si="195"/>
        <v>#N/A</v>
      </c>
      <c r="L6229" s="290">
        <v>43585</v>
      </c>
      <c r="M6229" s="290" t="s">
        <v>3249</v>
      </c>
    </row>
    <row r="6230" spans="1:13" s="269" customFormat="1" ht="15.5" hidden="1" thickTop="1" thickBot="1" x14ac:dyDescent="0.4">
      <c r="A6230" s="283" t="s">
        <v>4506</v>
      </c>
      <c r="B6230" s="284" t="e">
        <f>VLOOKUP(A6230,Lists!B:C,2,FALSE)</f>
        <v>#N/A</v>
      </c>
      <c r="C6230" s="284" t="e">
        <f>VLOOKUP(A6230,Lists!B:D,3,FALSE)</f>
        <v>#N/A</v>
      </c>
      <c r="D6230" s="285" t="s">
        <v>692</v>
      </c>
      <c r="E6230" s="285" t="s">
        <v>446</v>
      </c>
      <c r="F6230" s="285"/>
      <c r="G6230" s="285" t="s">
        <v>446</v>
      </c>
      <c r="H6230" s="278" t="str">
        <f t="shared" si="194"/>
        <v>x</v>
      </c>
      <c r="I6230" s="251"/>
      <c r="J6230" s="285"/>
      <c r="K6230" s="278" t="e">
        <f t="shared" si="195"/>
        <v>#N/A</v>
      </c>
      <c r="L6230" s="286">
        <v>43585</v>
      </c>
      <c r="M6230" s="286" t="s">
        <v>3249</v>
      </c>
    </row>
    <row r="6231" spans="1:13" s="269" customFormat="1" ht="15.5" hidden="1" thickTop="1" thickBot="1" x14ac:dyDescent="0.4">
      <c r="A6231" s="287" t="s">
        <v>4506</v>
      </c>
      <c r="B6231" s="288" t="e">
        <f>VLOOKUP(A6231,Lists!B:C,2,FALSE)</f>
        <v>#N/A</v>
      </c>
      <c r="C6231" s="288" t="e">
        <f>VLOOKUP(A6231,Lists!B:D,3,FALSE)</f>
        <v>#N/A</v>
      </c>
      <c r="D6231" s="289" t="s">
        <v>643</v>
      </c>
      <c r="E6231" s="289">
        <v>0</v>
      </c>
      <c r="F6231" s="289" t="s">
        <v>4533</v>
      </c>
      <c r="G6231" s="289" t="s">
        <v>731</v>
      </c>
      <c r="H6231" s="278">
        <f t="shared" si="194"/>
        <v>2</v>
      </c>
      <c r="I6231" s="252"/>
      <c r="J6231" s="289"/>
      <c r="K6231" s="278" t="e">
        <f t="shared" si="195"/>
        <v>#N/A</v>
      </c>
      <c r="L6231" s="290">
        <v>43585</v>
      </c>
      <c r="M6231" s="290" t="s">
        <v>3249</v>
      </c>
    </row>
    <row r="6232" spans="1:13" s="269" customFormat="1" ht="15.5" hidden="1" thickTop="1" thickBot="1" x14ac:dyDescent="0.4">
      <c r="A6232" s="283" t="s">
        <v>4506</v>
      </c>
      <c r="B6232" s="284" t="e">
        <f>VLOOKUP(A6232,Lists!B:C,2,FALSE)</f>
        <v>#N/A</v>
      </c>
      <c r="C6232" s="284" t="e">
        <f>VLOOKUP(A6232,Lists!B:D,3,FALSE)</f>
        <v>#N/A</v>
      </c>
      <c r="D6232" s="285" t="s">
        <v>644</v>
      </c>
      <c r="E6232" s="285">
        <v>0</v>
      </c>
      <c r="F6232" s="285" t="s">
        <v>4533</v>
      </c>
      <c r="G6232" s="285" t="s">
        <v>731</v>
      </c>
      <c r="H6232" s="278">
        <f t="shared" si="194"/>
        <v>2</v>
      </c>
      <c r="I6232" s="251"/>
      <c r="J6232" s="285"/>
      <c r="K6232" s="278" t="e">
        <f t="shared" si="195"/>
        <v>#N/A</v>
      </c>
      <c r="L6232" s="286">
        <v>43585</v>
      </c>
      <c r="M6232" s="286" t="s">
        <v>3249</v>
      </c>
    </row>
    <row r="6233" spans="1:13" s="269" customFormat="1" ht="15.5" hidden="1" thickTop="1" thickBot="1" x14ac:dyDescent="0.4">
      <c r="A6233" s="287" t="s">
        <v>4506</v>
      </c>
      <c r="B6233" s="288" t="e">
        <f>VLOOKUP(A6233,Lists!B:C,2,FALSE)</f>
        <v>#N/A</v>
      </c>
      <c r="C6233" s="288" t="e">
        <f>VLOOKUP(A6233,Lists!B:D,3,FALSE)</f>
        <v>#N/A</v>
      </c>
      <c r="D6233" s="289" t="s">
        <v>645</v>
      </c>
      <c r="E6233" s="289">
        <v>0</v>
      </c>
      <c r="F6233" s="289" t="s">
        <v>4533</v>
      </c>
      <c r="G6233" s="289" t="s">
        <v>731</v>
      </c>
      <c r="H6233" s="278">
        <f t="shared" si="194"/>
        <v>2</v>
      </c>
      <c r="I6233" s="252"/>
      <c r="J6233" s="289"/>
      <c r="K6233" s="278" t="e">
        <f t="shared" si="195"/>
        <v>#N/A</v>
      </c>
      <c r="L6233" s="290">
        <v>43585</v>
      </c>
      <c r="M6233" s="290" t="s">
        <v>3249</v>
      </c>
    </row>
    <row r="6234" spans="1:13" s="269" customFormat="1" ht="15.5" hidden="1" thickTop="1" thickBot="1" x14ac:dyDescent="0.4">
      <c r="A6234" s="283" t="s">
        <v>4506</v>
      </c>
      <c r="B6234" s="284" t="e">
        <f>VLOOKUP(A6234,Lists!B:C,2,FALSE)</f>
        <v>#N/A</v>
      </c>
      <c r="C6234" s="284" t="e">
        <f>VLOOKUP(A6234,Lists!B:D,3,FALSE)</f>
        <v>#N/A</v>
      </c>
      <c r="D6234" s="285" t="s">
        <v>646</v>
      </c>
      <c r="E6234" s="285">
        <v>0</v>
      </c>
      <c r="F6234" s="285" t="s">
        <v>4533</v>
      </c>
      <c r="G6234" s="285" t="s">
        <v>731</v>
      </c>
      <c r="H6234" s="278">
        <f t="shared" si="194"/>
        <v>2</v>
      </c>
      <c r="I6234" s="251"/>
      <c r="J6234" s="285"/>
      <c r="K6234" s="278" t="e">
        <f t="shared" si="195"/>
        <v>#N/A</v>
      </c>
      <c r="L6234" s="286">
        <v>43585</v>
      </c>
      <c r="M6234" s="286" t="s">
        <v>3249</v>
      </c>
    </row>
    <row r="6235" spans="1:13" s="269" customFormat="1" ht="15.5" hidden="1" thickTop="1" thickBot="1" x14ac:dyDescent="0.4">
      <c r="A6235" s="287" t="s">
        <v>4506</v>
      </c>
      <c r="B6235" s="288" t="e">
        <f>VLOOKUP(A6235,Lists!B:C,2,FALSE)</f>
        <v>#N/A</v>
      </c>
      <c r="C6235" s="288" t="e">
        <f>VLOOKUP(A6235,Lists!B:D,3,FALSE)</f>
        <v>#N/A</v>
      </c>
      <c r="D6235" s="289" t="s">
        <v>647</v>
      </c>
      <c r="E6235" s="289">
        <v>0</v>
      </c>
      <c r="F6235" s="289" t="s">
        <v>4533</v>
      </c>
      <c r="G6235" s="289" t="s">
        <v>731</v>
      </c>
      <c r="H6235" s="278">
        <f t="shared" si="194"/>
        <v>2</v>
      </c>
      <c r="I6235" s="252"/>
      <c r="J6235" s="289"/>
      <c r="K6235" s="278" t="e">
        <f t="shared" si="195"/>
        <v>#N/A</v>
      </c>
      <c r="L6235" s="290">
        <v>43585</v>
      </c>
      <c r="M6235" s="290" t="s">
        <v>3249</v>
      </c>
    </row>
    <row r="6236" spans="1:13" s="269" customFormat="1" ht="15.5" hidden="1" thickTop="1" thickBot="1" x14ac:dyDescent="0.4">
      <c r="A6236" s="283" t="s">
        <v>4506</v>
      </c>
      <c r="B6236" s="284" t="e">
        <f>VLOOKUP(A6236,Lists!B:C,2,FALSE)</f>
        <v>#N/A</v>
      </c>
      <c r="C6236" s="284" t="e">
        <f>VLOOKUP(A6236,Lists!B:D,3,FALSE)</f>
        <v>#N/A</v>
      </c>
      <c r="D6236" s="285" t="s">
        <v>648</v>
      </c>
      <c r="E6236" s="285">
        <v>2</v>
      </c>
      <c r="F6236" s="285" t="s">
        <v>4533</v>
      </c>
      <c r="G6236" s="285" t="s">
        <v>731</v>
      </c>
      <c r="H6236" s="278">
        <f t="shared" si="194"/>
        <v>2</v>
      </c>
      <c r="I6236" s="251"/>
      <c r="J6236" s="285"/>
      <c r="K6236" s="278" t="e">
        <f t="shared" si="195"/>
        <v>#N/A</v>
      </c>
      <c r="L6236" s="286">
        <v>43585</v>
      </c>
      <c r="M6236" s="286" t="s">
        <v>3249</v>
      </c>
    </row>
    <row r="6237" spans="1:13" s="269" customFormat="1" ht="15.5" hidden="1" thickTop="1" thickBot="1" x14ac:dyDescent="0.4">
      <c r="A6237" s="287" t="s">
        <v>4506</v>
      </c>
      <c r="B6237" s="288" t="e">
        <f>VLOOKUP(A6237,Lists!B:C,2,FALSE)</f>
        <v>#N/A</v>
      </c>
      <c r="C6237" s="288" t="e">
        <f>VLOOKUP(A6237,Lists!B:D,3,FALSE)</f>
        <v>#N/A</v>
      </c>
      <c r="D6237" s="289" t="s">
        <v>649</v>
      </c>
      <c r="E6237" s="289">
        <v>1</v>
      </c>
      <c r="F6237" s="289" t="s">
        <v>4533</v>
      </c>
      <c r="G6237" s="289" t="s">
        <v>731</v>
      </c>
      <c r="H6237" s="278">
        <f t="shared" si="194"/>
        <v>2</v>
      </c>
      <c r="I6237" s="252"/>
      <c r="J6237" s="289"/>
      <c r="K6237" s="278" t="e">
        <f t="shared" si="195"/>
        <v>#N/A</v>
      </c>
      <c r="L6237" s="290">
        <v>43585</v>
      </c>
      <c r="M6237" s="290" t="s">
        <v>3249</v>
      </c>
    </row>
    <row r="6238" spans="1:13" s="269" customFormat="1" ht="15.5" hidden="1" thickTop="1" thickBot="1" x14ac:dyDescent="0.4">
      <c r="A6238" s="283" t="s">
        <v>4506</v>
      </c>
      <c r="B6238" s="284" t="e">
        <f>VLOOKUP(A6238,Lists!B:C,2,FALSE)</f>
        <v>#N/A</v>
      </c>
      <c r="C6238" s="284" t="e">
        <f>VLOOKUP(A6238,Lists!B:D,3,FALSE)</f>
        <v>#N/A</v>
      </c>
      <c r="D6238" s="285" t="s">
        <v>650</v>
      </c>
      <c r="E6238" s="285">
        <v>1</v>
      </c>
      <c r="F6238" s="285" t="s">
        <v>4533</v>
      </c>
      <c r="G6238" s="285" t="s">
        <v>731</v>
      </c>
      <c r="H6238" s="278">
        <f t="shared" si="194"/>
        <v>2</v>
      </c>
      <c r="I6238" s="251"/>
      <c r="J6238" s="285"/>
      <c r="K6238" s="278" t="e">
        <f t="shared" si="195"/>
        <v>#N/A</v>
      </c>
      <c r="L6238" s="286">
        <v>43585</v>
      </c>
      <c r="M6238" s="286" t="s">
        <v>3249</v>
      </c>
    </row>
    <row r="6239" spans="1:13" s="269" customFormat="1" ht="15.5" hidden="1" thickTop="1" thickBot="1" x14ac:dyDescent="0.4">
      <c r="A6239" s="287" t="s">
        <v>4506</v>
      </c>
      <c r="B6239" s="288" t="e">
        <f>VLOOKUP(A6239,Lists!B:C,2,FALSE)</f>
        <v>#N/A</v>
      </c>
      <c r="C6239" s="288" t="e">
        <f>VLOOKUP(A6239,Lists!B:D,3,FALSE)</f>
        <v>#N/A</v>
      </c>
      <c r="D6239" s="289" t="s">
        <v>651</v>
      </c>
      <c r="E6239" s="289">
        <v>3</v>
      </c>
      <c r="F6239" s="289" t="s">
        <v>4533</v>
      </c>
      <c r="G6239" s="289" t="s">
        <v>731</v>
      </c>
      <c r="H6239" s="278">
        <f t="shared" si="194"/>
        <v>2</v>
      </c>
      <c r="I6239" s="252"/>
      <c r="J6239" s="289"/>
      <c r="K6239" s="278" t="e">
        <f t="shared" si="195"/>
        <v>#N/A</v>
      </c>
      <c r="L6239" s="290">
        <v>43585</v>
      </c>
      <c r="M6239" s="290" t="s">
        <v>3249</v>
      </c>
    </row>
    <row r="6240" spans="1:13" s="269" customFormat="1" ht="15.5" hidden="1" thickTop="1" thickBot="1" x14ac:dyDescent="0.4">
      <c r="A6240" s="283" t="s">
        <v>6182</v>
      </c>
      <c r="B6240" s="284" t="str">
        <f>VLOOKUP(A6240,Lists!B:C,2,FALSE)</f>
        <v>MOZ001</v>
      </c>
      <c r="C6240" s="284" t="str">
        <f>VLOOKUP(A6240,Lists!B:D,3,FALSE)</f>
        <v>MOZ</v>
      </c>
      <c r="D6240" s="285" t="s">
        <v>643</v>
      </c>
      <c r="E6240" s="285">
        <v>0</v>
      </c>
      <c r="F6240" s="285" t="s">
        <v>4533</v>
      </c>
      <c r="G6240" s="285" t="s">
        <v>731</v>
      </c>
      <c r="H6240" s="278">
        <f t="shared" si="194"/>
        <v>2</v>
      </c>
      <c r="I6240" s="251"/>
      <c r="J6240" s="285"/>
      <c r="K6240" s="278" t="str">
        <f t="shared" si="195"/>
        <v>MOZ001Impediments to entry into country (bureaucratic and administrative)</v>
      </c>
      <c r="L6240" s="286">
        <v>43585</v>
      </c>
      <c r="M6240" s="286" t="s">
        <v>3249</v>
      </c>
    </row>
    <row r="6241" spans="1:13" s="269" customFormat="1" ht="15.5" hidden="1" thickTop="1" thickBot="1" x14ac:dyDescent="0.4">
      <c r="A6241" s="287" t="s">
        <v>6182</v>
      </c>
      <c r="B6241" s="288" t="str">
        <f>VLOOKUP(A6241,Lists!B:C,2,FALSE)</f>
        <v>MOZ001</v>
      </c>
      <c r="C6241" s="288" t="str">
        <f>VLOOKUP(A6241,Lists!B:D,3,FALSE)</f>
        <v>MOZ</v>
      </c>
      <c r="D6241" s="289" t="s">
        <v>644</v>
      </c>
      <c r="E6241" s="289">
        <v>0</v>
      </c>
      <c r="F6241" s="289" t="s">
        <v>4533</v>
      </c>
      <c r="G6241" s="289" t="s">
        <v>731</v>
      </c>
      <c r="H6241" s="278">
        <f t="shared" si="194"/>
        <v>2</v>
      </c>
      <c r="I6241" s="252"/>
      <c r="J6241" s="289"/>
      <c r="K6241" s="278" t="str">
        <f t="shared" si="195"/>
        <v>MOZ001Restriction of movement (impediments to freedom of movement and/or administrative restrictions)</v>
      </c>
      <c r="L6241" s="290">
        <v>43585</v>
      </c>
      <c r="M6241" s="290" t="s">
        <v>3249</v>
      </c>
    </row>
    <row r="6242" spans="1:13" s="269" customFormat="1" ht="15.5" hidden="1" thickTop="1" thickBot="1" x14ac:dyDescent="0.4">
      <c r="A6242" s="283" t="s">
        <v>6182</v>
      </c>
      <c r="B6242" s="284" t="str">
        <f>VLOOKUP(A6242,Lists!B:C,2,FALSE)</f>
        <v>MOZ001</v>
      </c>
      <c r="C6242" s="284" t="str">
        <f>VLOOKUP(A6242,Lists!B:D,3,FALSE)</f>
        <v>MOZ</v>
      </c>
      <c r="D6242" s="285" t="s">
        <v>645</v>
      </c>
      <c r="E6242" s="285">
        <v>0</v>
      </c>
      <c r="F6242" s="285" t="s">
        <v>4533</v>
      </c>
      <c r="G6242" s="285" t="s">
        <v>731</v>
      </c>
      <c r="H6242" s="278">
        <f t="shared" si="194"/>
        <v>2</v>
      </c>
      <c r="I6242" s="251"/>
      <c r="J6242" s="285"/>
      <c r="K6242" s="278" t="str">
        <f t="shared" si="195"/>
        <v>MOZ001Interference into implementation of humanitarian activities</v>
      </c>
      <c r="L6242" s="286">
        <v>43585</v>
      </c>
      <c r="M6242" s="286" t="s">
        <v>3249</v>
      </c>
    </row>
    <row r="6243" spans="1:13" s="269" customFormat="1" ht="15.5" hidden="1" thickTop="1" thickBot="1" x14ac:dyDescent="0.4">
      <c r="A6243" s="287" t="s">
        <v>6182</v>
      </c>
      <c r="B6243" s="288" t="str">
        <f>VLOOKUP(A6243,Lists!B:C,2,FALSE)</f>
        <v>MOZ001</v>
      </c>
      <c r="C6243" s="288" t="str">
        <f>VLOOKUP(A6243,Lists!B:D,3,FALSE)</f>
        <v>MOZ</v>
      </c>
      <c r="D6243" s="289" t="s">
        <v>646</v>
      </c>
      <c r="E6243" s="289">
        <v>0</v>
      </c>
      <c r="F6243" s="289" t="s">
        <v>4533</v>
      </c>
      <c r="G6243" s="289" t="s">
        <v>731</v>
      </c>
      <c r="H6243" s="278">
        <f t="shared" si="194"/>
        <v>2</v>
      </c>
      <c r="I6243" s="252"/>
      <c r="J6243" s="289"/>
      <c r="K6243" s="278" t="str">
        <f t="shared" si="195"/>
        <v>MOZ001Violence against personnel, facilities and assets</v>
      </c>
      <c r="L6243" s="290">
        <v>43585</v>
      </c>
      <c r="M6243" s="290" t="s">
        <v>3249</v>
      </c>
    </row>
    <row r="6244" spans="1:13" s="269" customFormat="1" ht="15.5" hidden="1" thickTop="1" thickBot="1" x14ac:dyDescent="0.4">
      <c r="A6244" s="283" t="s">
        <v>6182</v>
      </c>
      <c r="B6244" s="284" t="str">
        <f>VLOOKUP(A6244,Lists!B:C,2,FALSE)</f>
        <v>MOZ001</v>
      </c>
      <c r="C6244" s="284" t="str">
        <f>VLOOKUP(A6244,Lists!B:D,3,FALSE)</f>
        <v>MOZ</v>
      </c>
      <c r="D6244" s="285" t="s">
        <v>647</v>
      </c>
      <c r="E6244" s="285">
        <v>0</v>
      </c>
      <c r="F6244" s="285" t="s">
        <v>4533</v>
      </c>
      <c r="G6244" s="285" t="s">
        <v>731</v>
      </c>
      <c r="H6244" s="278">
        <f t="shared" si="194"/>
        <v>2</v>
      </c>
      <c r="I6244" s="251"/>
      <c r="J6244" s="285"/>
      <c r="K6244" s="278" t="str">
        <f t="shared" si="195"/>
        <v>MOZ001Denial of existence of humanitarian needs or entitlements to assistance</v>
      </c>
      <c r="L6244" s="286">
        <v>43585</v>
      </c>
      <c r="M6244" s="286" t="s">
        <v>3249</v>
      </c>
    </row>
    <row r="6245" spans="1:13" s="269" customFormat="1" ht="15.5" hidden="1" thickTop="1" thickBot="1" x14ac:dyDescent="0.4">
      <c r="A6245" s="287" t="s">
        <v>6182</v>
      </c>
      <c r="B6245" s="288" t="str">
        <f>VLOOKUP(A6245,Lists!B:C,2,FALSE)</f>
        <v>MOZ001</v>
      </c>
      <c r="C6245" s="288" t="str">
        <f>VLOOKUP(A6245,Lists!B:D,3,FALSE)</f>
        <v>MOZ</v>
      </c>
      <c r="D6245" s="289" t="s">
        <v>648</v>
      </c>
      <c r="E6245" s="289">
        <v>2</v>
      </c>
      <c r="F6245" s="289" t="s">
        <v>4533</v>
      </c>
      <c r="G6245" s="289" t="s">
        <v>731</v>
      </c>
      <c r="H6245" s="278">
        <f t="shared" si="194"/>
        <v>2</v>
      </c>
      <c r="I6245" s="252"/>
      <c r="J6245" s="289"/>
      <c r="K6245" s="278" t="str">
        <f t="shared" si="195"/>
        <v>MOZ001Restriction and obstruction of access to services and assistance</v>
      </c>
      <c r="L6245" s="290">
        <v>43585</v>
      </c>
      <c r="M6245" s="290" t="s">
        <v>3249</v>
      </c>
    </row>
    <row r="6246" spans="1:13" s="269" customFormat="1" ht="15.5" hidden="1" thickTop="1" thickBot="1" x14ac:dyDescent="0.4">
      <c r="A6246" s="283" t="s">
        <v>6182</v>
      </c>
      <c r="B6246" s="284" t="str">
        <f>VLOOKUP(A6246,Lists!B:C,2,FALSE)</f>
        <v>MOZ001</v>
      </c>
      <c r="C6246" s="284" t="str">
        <f>VLOOKUP(A6246,Lists!B:D,3,FALSE)</f>
        <v>MOZ</v>
      </c>
      <c r="D6246" s="285" t="s">
        <v>649</v>
      </c>
      <c r="E6246" s="285">
        <v>1</v>
      </c>
      <c r="F6246" s="285" t="s">
        <v>4533</v>
      </c>
      <c r="G6246" s="285" t="s">
        <v>731</v>
      </c>
      <c r="H6246" s="278">
        <f t="shared" si="194"/>
        <v>2</v>
      </c>
      <c r="I6246" s="251"/>
      <c r="J6246" s="285"/>
      <c r="K6246" s="278" t="str">
        <f t="shared" si="195"/>
        <v>MOZ001Ongoing insecurity/hostilities affecting humanitarian assistance</v>
      </c>
      <c r="L6246" s="286">
        <v>43585</v>
      </c>
      <c r="M6246" s="286" t="s">
        <v>3249</v>
      </c>
    </row>
    <row r="6247" spans="1:13" s="269" customFormat="1" ht="15.5" hidden="1" thickTop="1" thickBot="1" x14ac:dyDescent="0.4">
      <c r="A6247" s="287" t="s">
        <v>6182</v>
      </c>
      <c r="B6247" s="288" t="str">
        <f>VLOOKUP(A6247,Lists!B:C,2,FALSE)</f>
        <v>MOZ001</v>
      </c>
      <c r="C6247" s="288" t="str">
        <f>VLOOKUP(A6247,Lists!B:D,3,FALSE)</f>
        <v>MOZ</v>
      </c>
      <c r="D6247" s="289" t="s">
        <v>650</v>
      </c>
      <c r="E6247" s="289">
        <v>1</v>
      </c>
      <c r="F6247" s="289" t="s">
        <v>4533</v>
      </c>
      <c r="G6247" s="289" t="s">
        <v>731</v>
      </c>
      <c r="H6247" s="278">
        <f t="shared" si="194"/>
        <v>2</v>
      </c>
      <c r="I6247" s="252"/>
      <c r="J6247" s="289"/>
      <c r="K6247" s="278" t="str">
        <f t="shared" si="195"/>
        <v xml:space="preserve">MOZ001Presence of mines and improvised explosive devices </v>
      </c>
      <c r="L6247" s="290">
        <v>43585</v>
      </c>
      <c r="M6247" s="290" t="s">
        <v>3249</v>
      </c>
    </row>
    <row r="6248" spans="1:13" s="269" customFormat="1" ht="15.5" hidden="1" thickTop="1" thickBot="1" x14ac:dyDescent="0.4">
      <c r="A6248" s="283" t="s">
        <v>6182</v>
      </c>
      <c r="B6248" s="284" t="str">
        <f>VLOOKUP(A6248,Lists!B:C,2,FALSE)</f>
        <v>MOZ001</v>
      </c>
      <c r="C6248" s="284" t="str">
        <f>VLOOKUP(A6248,Lists!B:D,3,FALSE)</f>
        <v>MOZ</v>
      </c>
      <c r="D6248" s="285" t="s">
        <v>651</v>
      </c>
      <c r="E6248" s="285">
        <v>3</v>
      </c>
      <c r="F6248" s="285" t="s">
        <v>4533</v>
      </c>
      <c r="G6248" s="285" t="s">
        <v>731</v>
      </c>
      <c r="H6248" s="278">
        <f t="shared" si="194"/>
        <v>2</v>
      </c>
      <c r="I6248" s="251"/>
      <c r="J6248" s="285"/>
      <c r="K6248" s="278" t="str">
        <f t="shared" si="195"/>
        <v>MOZ001Physical constraints in the environment (obstacles related to terrain, climate, lack of infrastructure, etc.)</v>
      </c>
      <c r="L6248" s="286">
        <v>43585</v>
      </c>
      <c r="M6248" s="286" t="s">
        <v>3249</v>
      </c>
    </row>
    <row r="6249" spans="1:13" s="269" customFormat="1" ht="15.5" hidden="1" thickTop="1" thickBot="1" x14ac:dyDescent="0.4">
      <c r="A6249" s="287" t="s">
        <v>6182</v>
      </c>
      <c r="B6249" s="288" t="str">
        <f>VLOOKUP(A6249,Lists!B:C,2,FALSE)</f>
        <v>MOZ001</v>
      </c>
      <c r="C6249" s="288" t="str">
        <f>VLOOKUP(A6249,Lists!B:D,3,FALSE)</f>
        <v>MOZ</v>
      </c>
      <c r="D6249" s="289" t="s">
        <v>522</v>
      </c>
      <c r="E6249" s="289">
        <v>28862000</v>
      </c>
      <c r="F6249" s="289" t="s">
        <v>2040</v>
      </c>
      <c r="G6249" s="289" t="s">
        <v>732</v>
      </c>
      <c r="H6249" s="278">
        <f t="shared" si="194"/>
        <v>1</v>
      </c>
      <c r="I6249" s="252" t="s">
        <v>2071</v>
      </c>
      <c r="J6249" s="289" t="s">
        <v>4660</v>
      </c>
      <c r="K6249" s="278" t="str">
        <f t="shared" si="195"/>
        <v>MOZ001Total population</v>
      </c>
      <c r="L6249" s="290">
        <v>43585</v>
      </c>
      <c r="M6249" s="290" t="s">
        <v>3249</v>
      </c>
    </row>
    <row r="6250" spans="1:13" s="269" customFormat="1" ht="15.5" hidden="1" thickTop="1" thickBot="1" x14ac:dyDescent="0.4">
      <c r="A6250" s="283" t="s">
        <v>6182</v>
      </c>
      <c r="B6250" s="284" t="str">
        <f>VLOOKUP(A6250,Lists!B:C,2,FALSE)</f>
        <v>MOZ001</v>
      </c>
      <c r="C6250" s="284" t="str">
        <f>VLOOKUP(A6250,Lists!B:D,3,FALSE)</f>
        <v>MOZ</v>
      </c>
      <c r="D6250" s="285" t="s">
        <v>660</v>
      </c>
      <c r="E6250" s="285">
        <v>782000</v>
      </c>
      <c r="F6250" s="285" t="s">
        <v>2041</v>
      </c>
      <c r="G6250" s="285" t="s">
        <v>730</v>
      </c>
      <c r="H6250" s="278">
        <f t="shared" si="194"/>
        <v>3</v>
      </c>
      <c r="I6250" s="251" t="s">
        <v>2072</v>
      </c>
      <c r="J6250" s="285" t="s">
        <v>4661</v>
      </c>
      <c r="K6250" s="278" t="str">
        <f t="shared" si="195"/>
        <v>MOZ001Landmass affected</v>
      </c>
      <c r="L6250" s="286">
        <v>43585</v>
      </c>
      <c r="M6250" s="286" t="s">
        <v>3249</v>
      </c>
    </row>
    <row r="6251" spans="1:13" s="269" customFormat="1" ht="15.5" hidden="1" thickTop="1" thickBot="1" x14ac:dyDescent="0.4">
      <c r="A6251" s="287" t="s">
        <v>6182</v>
      </c>
      <c r="B6251" s="288" t="str">
        <f>VLOOKUP(A6251,Lists!B:C,2,FALSE)</f>
        <v>MOZ001</v>
      </c>
      <c r="C6251" s="288" t="str">
        <f>VLOOKUP(A6251,Lists!B:D,3,FALSE)</f>
        <v>MOZ</v>
      </c>
      <c r="D6251" s="289" t="s">
        <v>737</v>
      </c>
      <c r="E6251" s="289">
        <v>28862000</v>
      </c>
      <c r="F6251" s="289" t="s">
        <v>2040</v>
      </c>
      <c r="G6251" s="289" t="s">
        <v>731</v>
      </c>
      <c r="H6251" s="278">
        <f t="shared" si="194"/>
        <v>2</v>
      </c>
      <c r="I6251" s="252" t="s">
        <v>2071</v>
      </c>
      <c r="J6251" s="289" t="s">
        <v>2136</v>
      </c>
      <c r="K6251" s="278" t="str">
        <f t="shared" si="195"/>
        <v>MOZ001People exposed</v>
      </c>
      <c r="L6251" s="290">
        <v>43585</v>
      </c>
      <c r="M6251" s="290" t="s">
        <v>3249</v>
      </c>
    </row>
    <row r="6252" spans="1:13" s="269" customFormat="1" ht="15.5" hidden="1" thickTop="1" thickBot="1" x14ac:dyDescent="0.4">
      <c r="A6252" s="283" t="s">
        <v>6182</v>
      </c>
      <c r="B6252" s="284" t="str">
        <f>VLOOKUP(A6252,Lists!B:C,2,FALSE)</f>
        <v>MOZ001</v>
      </c>
      <c r="C6252" s="284" t="str">
        <f>VLOOKUP(A6252,Lists!B:D,3,FALSE)</f>
        <v>MOZ</v>
      </c>
      <c r="D6252" s="285" t="s">
        <v>533</v>
      </c>
      <c r="E6252" s="285">
        <v>28862000</v>
      </c>
      <c r="F6252" s="285" t="s">
        <v>2040</v>
      </c>
      <c r="G6252" s="285" t="s">
        <v>731</v>
      </c>
      <c r="H6252" s="278">
        <f t="shared" si="194"/>
        <v>2</v>
      </c>
      <c r="I6252" s="251" t="s">
        <v>2071</v>
      </c>
      <c r="J6252" s="285" t="s">
        <v>2136</v>
      </c>
      <c r="K6252" s="278" t="str">
        <f t="shared" si="195"/>
        <v>MOZ001People affected</v>
      </c>
      <c r="L6252" s="286">
        <v>43585</v>
      </c>
      <c r="M6252" s="286" t="s">
        <v>3248</v>
      </c>
    </row>
    <row r="6253" spans="1:13" s="269" customFormat="1" ht="15.5" thickTop="1" thickBot="1" x14ac:dyDescent="0.4">
      <c r="A6253" s="287" t="s">
        <v>6182</v>
      </c>
      <c r="B6253" s="288" t="str">
        <f>VLOOKUP(A6253,Lists!B:C,2,FALSE)</f>
        <v>MOZ001</v>
      </c>
      <c r="C6253" s="288" t="str">
        <f>VLOOKUP(A6253,Lists!B:D,3,FALSE)</f>
        <v>MOZ</v>
      </c>
      <c r="D6253" s="289" t="s">
        <v>666</v>
      </c>
      <c r="E6253" s="289">
        <v>90720</v>
      </c>
      <c r="F6253" s="289" t="s">
        <v>4649</v>
      </c>
      <c r="G6253" s="289" t="s">
        <v>730</v>
      </c>
      <c r="H6253" s="278">
        <f t="shared" si="194"/>
        <v>3</v>
      </c>
      <c r="I6253" s="252" t="s">
        <v>4650</v>
      </c>
      <c r="J6253" s="289" t="s">
        <v>4662</v>
      </c>
      <c r="K6253" s="278" t="str">
        <f t="shared" si="195"/>
        <v>MOZ001People displaced</v>
      </c>
      <c r="L6253" s="290">
        <v>43585</v>
      </c>
      <c r="M6253" s="290" t="s">
        <v>3248</v>
      </c>
    </row>
    <row r="6254" spans="1:13" s="269" customFormat="1" ht="15.5" hidden="1" thickTop="1" thickBot="1" x14ac:dyDescent="0.4">
      <c r="A6254" s="283" t="s">
        <v>6182</v>
      </c>
      <c r="B6254" s="284" t="str">
        <f>VLOOKUP(A6254,Lists!B:C,2,FALSE)</f>
        <v>MOZ001</v>
      </c>
      <c r="C6254" s="284" t="str">
        <f>VLOOKUP(A6254,Lists!B:D,3,FALSE)</f>
        <v>MOZ</v>
      </c>
      <c r="D6254" s="285" t="s">
        <v>5028</v>
      </c>
      <c r="E6254" s="285">
        <v>19500</v>
      </c>
      <c r="F6254" s="285" t="s">
        <v>4651</v>
      </c>
      <c r="G6254" s="285" t="s">
        <v>730</v>
      </c>
      <c r="H6254" s="278">
        <f t="shared" si="194"/>
        <v>3</v>
      </c>
      <c r="I6254" s="251" t="s">
        <v>2073</v>
      </c>
      <c r="J6254" s="285" t="s">
        <v>4663</v>
      </c>
      <c r="K6254" s="278" t="str">
        <f t="shared" si="195"/>
        <v>MOZ001Illness cases reported</v>
      </c>
      <c r="L6254" s="286">
        <v>43585</v>
      </c>
      <c r="M6254" s="286" t="s">
        <v>3248</v>
      </c>
    </row>
    <row r="6255" spans="1:13" s="269" customFormat="1" ht="15.5" hidden="1" thickTop="1" thickBot="1" x14ac:dyDescent="0.4">
      <c r="A6255" s="287" t="s">
        <v>6182</v>
      </c>
      <c r="B6255" s="288" t="str">
        <f>VLOOKUP(A6255,Lists!B:C,2,FALSE)</f>
        <v>MOZ001</v>
      </c>
      <c r="C6255" s="288" t="str">
        <f>VLOOKUP(A6255,Lists!B:D,3,FALSE)</f>
        <v>MOZ</v>
      </c>
      <c r="D6255" s="289" t="s">
        <v>5027</v>
      </c>
      <c r="E6255" s="289">
        <v>1700</v>
      </c>
      <c r="F6255" s="289" t="s">
        <v>4652</v>
      </c>
      <c r="G6255" s="289" t="s">
        <v>730</v>
      </c>
      <c r="H6255" s="278">
        <f t="shared" si="194"/>
        <v>3</v>
      </c>
      <c r="I6255" s="252" t="s">
        <v>4553</v>
      </c>
      <c r="J6255" s="289" t="s">
        <v>4664</v>
      </c>
      <c r="K6255" s="278" t="str">
        <f t="shared" si="195"/>
        <v>MOZ001Injuries reported</v>
      </c>
      <c r="L6255" s="290">
        <v>43585</v>
      </c>
      <c r="M6255" s="290" t="s">
        <v>3248</v>
      </c>
    </row>
    <row r="6256" spans="1:13" s="269" customFormat="1" ht="15.5" hidden="1" thickTop="1" thickBot="1" x14ac:dyDescent="0.4">
      <c r="A6256" s="283" t="s">
        <v>6182</v>
      </c>
      <c r="B6256" s="284" t="str">
        <f>VLOOKUP(A6256,Lists!B:C,2,FALSE)</f>
        <v>MOZ001</v>
      </c>
      <c r="C6256" s="284" t="str">
        <f>VLOOKUP(A6256,Lists!B:D,3,FALSE)</f>
        <v>MOZ</v>
      </c>
      <c r="D6256" s="285" t="s">
        <v>5029</v>
      </c>
      <c r="E6256" s="285">
        <v>784</v>
      </c>
      <c r="F6256" s="285" t="s">
        <v>4642</v>
      </c>
      <c r="G6256" s="285" t="s">
        <v>730</v>
      </c>
      <c r="H6256" s="278">
        <f t="shared" si="194"/>
        <v>3</v>
      </c>
      <c r="I6256" s="251" t="s">
        <v>4635</v>
      </c>
      <c r="J6256" s="285" t="s">
        <v>4636</v>
      </c>
      <c r="K6256" s="278" t="str">
        <f t="shared" si="195"/>
        <v>MOZ001Fatalities reported</v>
      </c>
      <c r="L6256" s="286">
        <v>43585</v>
      </c>
      <c r="M6256" s="286" t="s">
        <v>3248</v>
      </c>
    </row>
    <row r="6257" spans="1:13" s="269" customFormat="1" ht="15.5" hidden="1" thickTop="1" thickBot="1" x14ac:dyDescent="0.4">
      <c r="A6257" s="287" t="s">
        <v>6182</v>
      </c>
      <c r="B6257" s="288" t="str">
        <f>VLOOKUP(A6257,Lists!B:C,2,FALSE)</f>
        <v>MOZ001</v>
      </c>
      <c r="C6257" s="288" t="str">
        <f>VLOOKUP(A6257,Lists!B:D,3,FALSE)</f>
        <v>MOZ</v>
      </c>
      <c r="D6257" s="289" t="s">
        <v>5115</v>
      </c>
      <c r="E6257" s="289">
        <v>784</v>
      </c>
      <c r="F6257" s="289" t="s">
        <v>4642</v>
      </c>
      <c r="G6257" s="289" t="s">
        <v>730</v>
      </c>
      <c r="H6257" s="278">
        <f t="shared" si="194"/>
        <v>3</v>
      </c>
      <c r="I6257" s="252" t="s">
        <v>4635</v>
      </c>
      <c r="J6257" s="289" t="s">
        <v>4636</v>
      </c>
      <c r="K6257" s="278" t="str">
        <f t="shared" si="195"/>
        <v>MOZ001Fatalities in all crises</v>
      </c>
      <c r="L6257" s="290">
        <v>43585</v>
      </c>
      <c r="M6257" s="290" t="s">
        <v>3248</v>
      </c>
    </row>
    <row r="6258" spans="1:13" s="269" customFormat="1" ht="15.5" hidden="1" thickTop="1" thickBot="1" x14ac:dyDescent="0.4">
      <c r="A6258" s="283" t="s">
        <v>6182</v>
      </c>
      <c r="B6258" s="284" t="str">
        <f>VLOOKUP(A6258,Lists!B:C,2,FALSE)</f>
        <v>MOZ001</v>
      </c>
      <c r="C6258" s="284" t="str">
        <f>VLOOKUP(A6258,Lists!B:D,3,FALSE)</f>
        <v>MOZ</v>
      </c>
      <c r="D6258" s="285" t="s">
        <v>5108</v>
      </c>
      <c r="E6258" s="285">
        <v>160500</v>
      </c>
      <c r="F6258" s="285" t="s">
        <v>4653</v>
      </c>
      <c r="G6258" s="285"/>
      <c r="H6258" s="278" t="b">
        <f t="shared" si="194"/>
        <v>0</v>
      </c>
      <c r="I6258" s="251"/>
      <c r="J6258" s="285" t="s">
        <v>4665</v>
      </c>
      <c r="K6258" s="278" t="str">
        <f t="shared" si="195"/>
        <v>MOZ001Buildings damaged</v>
      </c>
      <c r="L6258" s="286">
        <v>43585</v>
      </c>
      <c r="M6258" s="286" t="s">
        <v>3249</v>
      </c>
    </row>
    <row r="6259" spans="1:13" s="269" customFormat="1" ht="15.5" hidden="1" thickTop="1" thickBot="1" x14ac:dyDescent="0.4">
      <c r="A6259" s="287" t="s">
        <v>6182</v>
      </c>
      <c r="B6259" s="288" t="str">
        <f>VLOOKUP(A6259,Lists!B:C,2,FALSE)</f>
        <v>MOZ001</v>
      </c>
      <c r="C6259" s="288" t="str">
        <f>VLOOKUP(A6259,Lists!B:D,3,FALSE)</f>
        <v>MOZ</v>
      </c>
      <c r="D6259" s="289" t="s">
        <v>5109</v>
      </c>
      <c r="E6259" s="289">
        <v>118500</v>
      </c>
      <c r="F6259" s="289" t="s">
        <v>4654</v>
      </c>
      <c r="G6259" s="289"/>
      <c r="H6259" s="278" t="b">
        <f t="shared" si="194"/>
        <v>0</v>
      </c>
      <c r="I6259" s="252"/>
      <c r="J6259" s="289" t="s">
        <v>4666</v>
      </c>
      <c r="K6259" s="278" t="str">
        <f t="shared" si="195"/>
        <v>MOZ001Buildings destroyed</v>
      </c>
      <c r="L6259" s="290">
        <v>43585</v>
      </c>
      <c r="M6259" s="290" t="s">
        <v>3249</v>
      </c>
    </row>
    <row r="6260" spans="1:13" s="269" customFormat="1" ht="15.5" hidden="1" thickTop="1" thickBot="1" x14ac:dyDescent="0.4">
      <c r="A6260" s="283" t="s">
        <v>6182</v>
      </c>
      <c r="B6260" s="284" t="str">
        <f>VLOOKUP(A6260,Lists!B:C,2,FALSE)</f>
        <v>MOZ001</v>
      </c>
      <c r="C6260" s="284" t="str">
        <f>VLOOKUP(A6260,Lists!B:D,3,FALSE)</f>
        <v>MOZ</v>
      </c>
      <c r="D6260" s="285" t="s">
        <v>742</v>
      </c>
      <c r="E6260" s="285">
        <v>773</v>
      </c>
      <c r="F6260" s="285" t="s">
        <v>4561</v>
      </c>
      <c r="G6260" s="285"/>
      <c r="H6260" s="278" t="b">
        <f t="shared" si="194"/>
        <v>0</v>
      </c>
      <c r="I6260" s="251"/>
      <c r="J6260" s="285" t="s">
        <v>4667</v>
      </c>
      <c r="K6260" s="278" t="str">
        <f t="shared" si="195"/>
        <v>MOZ001Economic Losses</v>
      </c>
      <c r="L6260" s="286">
        <v>43585</v>
      </c>
      <c r="M6260" s="286" t="s">
        <v>3249</v>
      </c>
    </row>
    <row r="6261" spans="1:13" s="269" customFormat="1" ht="15.5" hidden="1" thickTop="1" thickBot="1" x14ac:dyDescent="0.4">
      <c r="A6261" s="287" t="s">
        <v>6182</v>
      </c>
      <c r="B6261" s="288" t="str">
        <f>VLOOKUP(A6261,Lists!B:C,2,FALSE)</f>
        <v>MOZ001</v>
      </c>
      <c r="C6261" s="288" t="str">
        <f>VLOOKUP(A6261,Lists!B:D,3,FALSE)</f>
        <v>MOZ</v>
      </c>
      <c r="D6261" s="289" t="s">
        <v>752</v>
      </c>
      <c r="E6261" s="289">
        <v>2030000</v>
      </c>
      <c r="F6261" s="289" t="s">
        <v>4655</v>
      </c>
      <c r="G6261" s="289"/>
      <c r="H6261" s="278" t="b">
        <f t="shared" si="194"/>
        <v>0</v>
      </c>
      <c r="I6261" s="252"/>
      <c r="J6261" s="289" t="s">
        <v>4668</v>
      </c>
      <c r="K6261" s="278" t="str">
        <f t="shared" si="195"/>
        <v>MOZ001People in Need</v>
      </c>
      <c r="L6261" s="290">
        <v>43585</v>
      </c>
      <c r="M6261" s="290" t="s">
        <v>3248</v>
      </c>
    </row>
    <row r="6262" spans="1:13" s="269" customFormat="1" ht="15.5" hidden="1" thickTop="1" thickBot="1" x14ac:dyDescent="0.4">
      <c r="A6262" s="283" t="s">
        <v>6182</v>
      </c>
      <c r="B6262" s="284" t="str">
        <f>VLOOKUP(A6262,Lists!B:C,2,FALSE)</f>
        <v>MOZ001</v>
      </c>
      <c r="C6262" s="284" t="str">
        <f>VLOOKUP(A6262,Lists!B:D,3,FALSE)</f>
        <v>MOZ</v>
      </c>
      <c r="D6262" s="285" t="s">
        <v>5110</v>
      </c>
      <c r="E6262" s="285">
        <v>16785000</v>
      </c>
      <c r="F6262" s="285" t="s">
        <v>4656</v>
      </c>
      <c r="G6262" s="285" t="s">
        <v>730</v>
      </c>
      <c r="H6262" s="278">
        <f t="shared" si="194"/>
        <v>3</v>
      </c>
      <c r="I6262" s="251"/>
      <c r="J6262" s="285" t="s">
        <v>4669</v>
      </c>
      <c r="K6262" s="278" t="str">
        <f t="shared" si="195"/>
        <v>MOZ001Minimal humanitarian conditions - Level 1</v>
      </c>
      <c r="L6262" s="286">
        <v>43585</v>
      </c>
      <c r="M6262" s="286" t="s">
        <v>3248</v>
      </c>
    </row>
    <row r="6263" spans="1:13" s="269" customFormat="1" ht="15.5" hidden="1" thickTop="1" thickBot="1" x14ac:dyDescent="0.4">
      <c r="A6263" s="287" t="s">
        <v>6182</v>
      </c>
      <c r="B6263" s="288" t="str">
        <f>VLOOKUP(A6263,Lists!B:C,2,FALSE)</f>
        <v>MOZ001</v>
      </c>
      <c r="C6263" s="288" t="str">
        <f>VLOOKUP(A6263,Lists!B:D,3,FALSE)</f>
        <v>MOZ</v>
      </c>
      <c r="D6263" s="289" t="s">
        <v>5111</v>
      </c>
      <c r="E6263" s="289">
        <v>8708000</v>
      </c>
      <c r="F6263" s="289" t="s">
        <v>4657</v>
      </c>
      <c r="G6263" s="289" t="s">
        <v>730</v>
      </c>
      <c r="H6263" s="278">
        <f t="shared" si="194"/>
        <v>3</v>
      </c>
      <c r="I6263" s="252"/>
      <c r="J6263" s="289" t="s">
        <v>4671</v>
      </c>
      <c r="K6263" s="278" t="str">
        <f t="shared" si="195"/>
        <v>MOZ001Stressed humanitarian conditions - Level 2</v>
      </c>
      <c r="L6263" s="290">
        <v>43585</v>
      </c>
      <c r="M6263" s="290" t="s">
        <v>3248</v>
      </c>
    </row>
    <row r="6264" spans="1:13" s="269" customFormat="1" ht="15.5" hidden="1" thickTop="1" thickBot="1" x14ac:dyDescent="0.4">
      <c r="A6264" s="283" t="s">
        <v>6182</v>
      </c>
      <c r="B6264" s="284" t="str">
        <f>VLOOKUP(A6264,Lists!B:C,2,FALSE)</f>
        <v>MOZ001</v>
      </c>
      <c r="C6264" s="284" t="str">
        <f>VLOOKUP(A6264,Lists!B:D,3,FALSE)</f>
        <v>MOZ</v>
      </c>
      <c r="D6264" s="285" t="s">
        <v>5112</v>
      </c>
      <c r="E6264" s="285">
        <v>917000</v>
      </c>
      <c r="F6264" s="285" t="s">
        <v>4658</v>
      </c>
      <c r="G6264" s="285" t="s">
        <v>730</v>
      </c>
      <c r="H6264" s="278">
        <f t="shared" si="194"/>
        <v>3</v>
      </c>
      <c r="I6264" s="251"/>
      <c r="J6264" s="285" t="s">
        <v>4670</v>
      </c>
      <c r="K6264" s="278" t="str">
        <f t="shared" si="195"/>
        <v>MOZ001Moderate humanitarian conditions - Level 3</v>
      </c>
      <c r="L6264" s="286">
        <v>43585</v>
      </c>
      <c r="M6264" s="286" t="s">
        <v>3248</v>
      </c>
    </row>
    <row r="6265" spans="1:13" s="269" customFormat="1" ht="15.5" hidden="1" thickTop="1" thickBot="1" x14ac:dyDescent="0.4">
      <c r="A6265" s="287" t="s">
        <v>6182</v>
      </c>
      <c r="B6265" s="288" t="str">
        <f>VLOOKUP(A6265,Lists!B:C,2,FALSE)</f>
        <v>MOZ001</v>
      </c>
      <c r="C6265" s="288" t="str">
        <f>VLOOKUP(A6265,Lists!B:D,3,FALSE)</f>
        <v>MOZ</v>
      </c>
      <c r="D6265" s="289" t="s">
        <v>5113</v>
      </c>
      <c r="E6265" s="289">
        <v>2356000</v>
      </c>
      <c r="F6265" s="289" t="s">
        <v>4659</v>
      </c>
      <c r="G6265" s="289" t="s">
        <v>730</v>
      </c>
      <c r="H6265" s="278">
        <f t="shared" si="194"/>
        <v>3</v>
      </c>
      <c r="I6265" s="252"/>
      <c r="J6265" s="289" t="s">
        <v>4672</v>
      </c>
      <c r="K6265" s="278" t="str">
        <f t="shared" si="195"/>
        <v>MOZ001Severe humanitarian conditions - Level 4</v>
      </c>
      <c r="L6265" s="290">
        <v>43585</v>
      </c>
      <c r="M6265" s="290" t="s">
        <v>3248</v>
      </c>
    </row>
    <row r="6266" spans="1:13" s="269" customFormat="1" ht="15.5" hidden="1" thickTop="1" thickBot="1" x14ac:dyDescent="0.4">
      <c r="A6266" s="283" t="s">
        <v>6182</v>
      </c>
      <c r="B6266" s="284" t="str">
        <f>VLOOKUP(A6266,Lists!B:C,2,FALSE)</f>
        <v>MOZ001</v>
      </c>
      <c r="C6266" s="284" t="str">
        <f>VLOOKUP(A6266,Lists!B:D,3,FALSE)</f>
        <v>MOZ</v>
      </c>
      <c r="D6266" s="285" t="s">
        <v>5114</v>
      </c>
      <c r="E6266" s="285">
        <v>0</v>
      </c>
      <c r="F6266" s="285"/>
      <c r="G6266" s="285" t="s">
        <v>730</v>
      </c>
      <c r="H6266" s="278">
        <f t="shared" si="194"/>
        <v>3</v>
      </c>
      <c r="I6266" s="251"/>
      <c r="J6266" s="285"/>
      <c r="K6266" s="278" t="str">
        <f t="shared" si="195"/>
        <v>MOZ001Extreme humanitarian conditions - Level 5</v>
      </c>
      <c r="L6266" s="286">
        <v>43585</v>
      </c>
      <c r="M6266" s="286" t="s">
        <v>3249</v>
      </c>
    </row>
    <row r="6267" spans="1:13" s="269" customFormat="1" ht="15.5" hidden="1" thickTop="1" thickBot="1" x14ac:dyDescent="0.4">
      <c r="A6267" s="287" t="s">
        <v>6182</v>
      </c>
      <c r="B6267" s="288" t="str">
        <f>VLOOKUP(A6267,Lists!B:C,2,FALSE)</f>
        <v>MOZ001</v>
      </c>
      <c r="C6267" s="288" t="str">
        <f>VLOOKUP(A6267,Lists!B:D,3,FALSE)</f>
        <v>MOZ</v>
      </c>
      <c r="D6267" s="289" t="s">
        <v>688</v>
      </c>
      <c r="E6267" s="289">
        <v>2</v>
      </c>
      <c r="F6267" s="289"/>
      <c r="G6267" s="289" t="s">
        <v>731</v>
      </c>
      <c r="H6267" s="278">
        <f t="shared" si="194"/>
        <v>2</v>
      </c>
      <c r="I6267" s="252"/>
      <c r="J6267" s="289" t="s">
        <v>4673</v>
      </c>
      <c r="K6267" s="278" t="str">
        <f t="shared" si="195"/>
        <v>MOZ001Crisis affected groups</v>
      </c>
      <c r="L6267" s="290">
        <v>43585</v>
      </c>
      <c r="M6267" s="290" t="s">
        <v>3249</v>
      </c>
    </row>
    <row r="6268" spans="1:13" s="269" customFormat="1" ht="15.5" hidden="1" thickTop="1" thickBot="1" x14ac:dyDescent="0.4">
      <c r="A6268" s="283" t="s">
        <v>6182</v>
      </c>
      <c r="B6268" s="284" t="str">
        <f>VLOOKUP(A6268,Lists!B:C,2,FALSE)</f>
        <v>MOZ001</v>
      </c>
      <c r="C6268" s="284" t="str">
        <f>VLOOKUP(A6268,Lists!B:D,3,FALSE)</f>
        <v>MOZ</v>
      </c>
      <c r="D6268" s="285" t="s">
        <v>691</v>
      </c>
      <c r="E6268" s="285" t="s">
        <v>446</v>
      </c>
      <c r="F6268" s="285"/>
      <c r="G6268" s="285" t="s">
        <v>446</v>
      </c>
      <c r="H6268" s="278" t="str">
        <f t="shared" si="194"/>
        <v>x</v>
      </c>
      <c r="I6268" s="251"/>
      <c r="J6268" s="285"/>
      <c r="K6268" s="278" t="str">
        <f t="shared" si="195"/>
        <v>MOZ001People facing limited access constraints</v>
      </c>
      <c r="L6268" s="286">
        <v>43585</v>
      </c>
      <c r="M6268" s="286" t="s">
        <v>3249</v>
      </c>
    </row>
    <row r="6269" spans="1:13" s="269" customFormat="1" ht="15.5" hidden="1" thickTop="1" thickBot="1" x14ac:dyDescent="0.4">
      <c r="A6269" s="287" t="s">
        <v>6182</v>
      </c>
      <c r="B6269" s="288" t="str">
        <f>VLOOKUP(A6269,Lists!B:C,2,FALSE)</f>
        <v>MOZ001</v>
      </c>
      <c r="C6269" s="288" t="str">
        <f>VLOOKUP(A6269,Lists!B:D,3,FALSE)</f>
        <v>MOZ</v>
      </c>
      <c r="D6269" s="289" t="s">
        <v>692</v>
      </c>
      <c r="E6269" s="289" t="s">
        <v>446</v>
      </c>
      <c r="F6269" s="289"/>
      <c r="G6269" s="289" t="s">
        <v>446</v>
      </c>
      <c r="H6269" s="278" t="str">
        <f t="shared" si="194"/>
        <v>x</v>
      </c>
      <c r="I6269" s="252"/>
      <c r="J6269" s="289"/>
      <c r="K6269" s="278" t="str">
        <f t="shared" si="195"/>
        <v>MOZ001People facing restricted access constraints</v>
      </c>
      <c r="L6269" s="290">
        <v>43585</v>
      </c>
      <c r="M6269" s="290" t="s">
        <v>3249</v>
      </c>
    </row>
    <row r="6270" spans="1:13" s="269" customFormat="1" ht="15.5" hidden="1" thickTop="1" thickBot="1" x14ac:dyDescent="0.4">
      <c r="A6270" s="283" t="s">
        <v>2975</v>
      </c>
      <c r="B6270" s="284" t="str">
        <f>VLOOKUP(A6270,Lists!B:C,2,FALSE)</f>
        <v>RWA002</v>
      </c>
      <c r="C6270" s="284" t="str">
        <f>VLOOKUP(A6270,Lists!B:D,3,FALSE)</f>
        <v>RWA</v>
      </c>
      <c r="D6270" s="285" t="s">
        <v>5110</v>
      </c>
      <c r="E6270" s="285">
        <v>4725583</v>
      </c>
      <c r="F6270" s="285" t="s">
        <v>2263</v>
      </c>
      <c r="G6270" s="285" t="s">
        <v>731</v>
      </c>
      <c r="H6270" s="278">
        <f t="shared" si="194"/>
        <v>2</v>
      </c>
      <c r="I6270" s="251" t="s">
        <v>2273</v>
      </c>
      <c r="J6270" s="285" t="s">
        <v>2274</v>
      </c>
      <c r="K6270" s="278" t="str">
        <f t="shared" si="195"/>
        <v>RWA002Minimal humanitarian conditions - Level 1</v>
      </c>
      <c r="L6270" s="286">
        <v>43585</v>
      </c>
      <c r="M6270" s="286" t="s">
        <v>3249</v>
      </c>
    </row>
    <row r="6271" spans="1:13" s="269" customFormat="1" ht="15.5" hidden="1" thickTop="1" thickBot="1" x14ac:dyDescent="0.4">
      <c r="A6271" s="287" t="s">
        <v>2975</v>
      </c>
      <c r="B6271" s="288" t="str">
        <f>VLOOKUP(A6271,Lists!B:C,2,FALSE)</f>
        <v>RWA002</v>
      </c>
      <c r="C6271" s="288" t="str">
        <f>VLOOKUP(A6271,Lists!B:D,3,FALSE)</f>
        <v>RWA</v>
      </c>
      <c r="D6271" s="289" t="s">
        <v>5111</v>
      </c>
      <c r="E6271" s="289">
        <v>148000</v>
      </c>
      <c r="F6271" s="289" t="s">
        <v>4677</v>
      </c>
      <c r="G6271" s="289" t="s">
        <v>731</v>
      </c>
      <c r="H6271" s="278">
        <f t="shared" si="194"/>
        <v>2</v>
      </c>
      <c r="I6271" s="252" t="s">
        <v>4678</v>
      </c>
      <c r="J6271" s="289" t="s">
        <v>4676</v>
      </c>
      <c r="K6271" s="278" t="str">
        <f t="shared" si="195"/>
        <v>RWA002Stressed humanitarian conditions - Level 2</v>
      </c>
      <c r="L6271" s="290">
        <v>43585</v>
      </c>
      <c r="M6271" s="290" t="s">
        <v>3249</v>
      </c>
    </row>
    <row r="6272" spans="1:13" s="269" customFormat="1" ht="15.5" hidden="1" thickTop="1" thickBot="1" x14ac:dyDescent="0.4">
      <c r="A6272" s="283" t="s">
        <v>2975</v>
      </c>
      <c r="B6272" s="284" t="str">
        <f>VLOOKUP(A6272,Lists!B:C,2,FALSE)</f>
        <v>RWA002</v>
      </c>
      <c r="C6272" s="284" t="str">
        <f>VLOOKUP(A6272,Lists!B:D,3,FALSE)</f>
        <v>RWA</v>
      </c>
      <c r="D6272" s="285" t="s">
        <v>5112</v>
      </c>
      <c r="E6272" s="285">
        <v>0</v>
      </c>
      <c r="F6272" s="285" t="s">
        <v>446</v>
      </c>
      <c r="G6272" s="285" t="s">
        <v>731</v>
      </c>
      <c r="H6272" s="278">
        <f t="shared" si="194"/>
        <v>2</v>
      </c>
      <c r="I6272" s="251" t="s">
        <v>446</v>
      </c>
      <c r="J6272" s="285" t="s">
        <v>446</v>
      </c>
      <c r="K6272" s="278" t="str">
        <f t="shared" si="195"/>
        <v>RWA002Moderate humanitarian conditions - Level 3</v>
      </c>
      <c r="L6272" s="286">
        <v>43585</v>
      </c>
      <c r="M6272" s="286" t="s">
        <v>3249</v>
      </c>
    </row>
    <row r="6273" spans="1:13" s="269" customFormat="1" ht="15.5" hidden="1" thickTop="1" thickBot="1" x14ac:dyDescent="0.4">
      <c r="A6273" s="287" t="s">
        <v>2975</v>
      </c>
      <c r="B6273" s="288" t="str">
        <f>VLOOKUP(A6273,Lists!B:C,2,FALSE)</f>
        <v>RWA002</v>
      </c>
      <c r="C6273" s="288" t="str">
        <f>VLOOKUP(A6273,Lists!B:D,3,FALSE)</f>
        <v>RWA</v>
      </c>
      <c r="D6273" s="289" t="s">
        <v>5113</v>
      </c>
      <c r="E6273" s="289">
        <v>0</v>
      </c>
      <c r="F6273" s="289" t="s">
        <v>446</v>
      </c>
      <c r="G6273" s="289" t="s">
        <v>732</v>
      </c>
      <c r="H6273" s="278">
        <f t="shared" si="194"/>
        <v>1</v>
      </c>
      <c r="I6273" s="252" t="s">
        <v>446</v>
      </c>
      <c r="J6273" s="289" t="s">
        <v>4675</v>
      </c>
      <c r="K6273" s="278" t="str">
        <f t="shared" si="195"/>
        <v>RWA002Severe humanitarian conditions - Level 4</v>
      </c>
      <c r="L6273" s="290">
        <v>43585</v>
      </c>
      <c r="M6273" s="290" t="s">
        <v>3249</v>
      </c>
    </row>
    <row r="6274" spans="1:13" s="269" customFormat="1" ht="15.5" hidden="1" thickTop="1" thickBot="1" x14ac:dyDescent="0.4">
      <c r="A6274" s="283" t="s">
        <v>2975</v>
      </c>
      <c r="B6274" s="284" t="str">
        <f>VLOOKUP(A6274,Lists!B:C,2,FALSE)</f>
        <v>RWA002</v>
      </c>
      <c r="C6274" s="284" t="str">
        <f>VLOOKUP(A6274,Lists!B:D,3,FALSE)</f>
        <v>RWA</v>
      </c>
      <c r="D6274" s="285" t="s">
        <v>5114</v>
      </c>
      <c r="E6274" s="285">
        <v>0</v>
      </c>
      <c r="F6274" s="285" t="s">
        <v>446</v>
      </c>
      <c r="G6274" s="285" t="s">
        <v>732</v>
      </c>
      <c r="H6274" s="278">
        <f t="shared" ref="H6274:H6337" si="196">IF(G6274="x","x",IF(G6274="Low",3,IF(G6274="Medium",2,IF(G6274="High",1,FALSE))))</f>
        <v>1</v>
      </c>
      <c r="I6274" s="251" t="s">
        <v>446</v>
      </c>
      <c r="J6274" s="285" t="s">
        <v>4674</v>
      </c>
      <c r="K6274" s="278" t="str">
        <f t="shared" ref="K6274:K6337" si="197">B6274&amp;""&amp;D6274</f>
        <v>RWA002Extreme humanitarian conditions - Level 5</v>
      </c>
      <c r="L6274" s="286">
        <v>43585</v>
      </c>
      <c r="M6274" s="286" t="s">
        <v>3249</v>
      </c>
    </row>
    <row r="6275" spans="1:13" s="269" customFormat="1" ht="15.5" hidden="1" thickTop="1" thickBot="1" x14ac:dyDescent="0.4">
      <c r="A6275" s="287" t="s">
        <v>1264</v>
      </c>
      <c r="B6275" s="288" t="str">
        <f>VLOOKUP(A6275,Lists!B:C,2,FALSE)</f>
        <v>UKR002</v>
      </c>
      <c r="C6275" s="288" t="str">
        <f>VLOOKUP(A6275,Lists!B:D,3,FALSE)</f>
        <v>UKR</v>
      </c>
      <c r="D6275" s="289" t="s">
        <v>5110</v>
      </c>
      <c r="E6275" s="289">
        <v>1108827</v>
      </c>
      <c r="F6275" s="289" t="s">
        <v>2142</v>
      </c>
      <c r="G6275" s="289" t="s">
        <v>732</v>
      </c>
      <c r="H6275" s="278">
        <f t="shared" si="196"/>
        <v>1</v>
      </c>
      <c r="I6275" s="252" t="s">
        <v>2154</v>
      </c>
      <c r="J6275" s="289" t="s">
        <v>4679</v>
      </c>
      <c r="K6275" s="278" t="str">
        <f t="shared" si="197"/>
        <v>UKR002Minimal humanitarian conditions - Level 1</v>
      </c>
      <c r="L6275" s="290">
        <v>43585</v>
      </c>
      <c r="M6275" s="290" t="s">
        <v>3249</v>
      </c>
    </row>
    <row r="6276" spans="1:13" s="269" customFormat="1" ht="15.5" hidden="1" thickTop="1" thickBot="1" x14ac:dyDescent="0.4">
      <c r="A6276" s="283" t="s">
        <v>1264</v>
      </c>
      <c r="B6276" s="284" t="str">
        <f>VLOOKUP(A6276,Lists!B:C,2,FALSE)</f>
        <v>UKR002</v>
      </c>
      <c r="C6276" s="284" t="str">
        <f>VLOOKUP(A6276,Lists!B:D,3,FALSE)</f>
        <v>UKR</v>
      </c>
      <c r="D6276" s="285" t="s">
        <v>5111</v>
      </c>
      <c r="E6276" s="285">
        <v>1700000</v>
      </c>
      <c r="F6276" s="285" t="s">
        <v>4680</v>
      </c>
      <c r="G6276" s="285" t="s">
        <v>732</v>
      </c>
      <c r="H6276" s="278">
        <f t="shared" si="196"/>
        <v>1</v>
      </c>
      <c r="I6276" s="251" t="s">
        <v>4683</v>
      </c>
      <c r="J6276" s="285" t="s">
        <v>4684</v>
      </c>
      <c r="K6276" s="278" t="str">
        <f t="shared" si="197"/>
        <v>UKR002Stressed humanitarian conditions - Level 2</v>
      </c>
      <c r="L6276" s="286">
        <v>43585</v>
      </c>
      <c r="M6276" s="286" t="s">
        <v>3249</v>
      </c>
    </row>
    <row r="6277" spans="1:13" s="269" customFormat="1" ht="15.5" hidden="1" thickTop="1" thickBot="1" x14ac:dyDescent="0.4">
      <c r="A6277" s="287" t="s">
        <v>1264</v>
      </c>
      <c r="B6277" s="288" t="str">
        <f>VLOOKUP(A6277,Lists!B:C,2,FALSE)</f>
        <v>UKR002</v>
      </c>
      <c r="C6277" s="288" t="str">
        <f>VLOOKUP(A6277,Lists!B:D,3,FALSE)</f>
        <v>UKR</v>
      </c>
      <c r="D6277" s="289" t="s">
        <v>5112</v>
      </c>
      <c r="E6277" s="289">
        <v>2700000</v>
      </c>
      <c r="F6277" s="289" t="s">
        <v>4681</v>
      </c>
      <c r="G6277" s="289" t="s">
        <v>732</v>
      </c>
      <c r="H6277" s="278">
        <f t="shared" si="196"/>
        <v>1</v>
      </c>
      <c r="I6277" s="252" t="s">
        <v>4682</v>
      </c>
      <c r="J6277" s="289" t="s">
        <v>4685</v>
      </c>
      <c r="K6277" s="278" t="str">
        <f t="shared" si="197"/>
        <v>UKR002Moderate humanitarian conditions - Level 3</v>
      </c>
      <c r="L6277" s="290">
        <v>43585</v>
      </c>
      <c r="M6277" s="290" t="s">
        <v>3249</v>
      </c>
    </row>
    <row r="6278" spans="1:13" s="269" customFormat="1" ht="15.5" hidden="1" thickTop="1" thickBot="1" x14ac:dyDescent="0.4">
      <c r="A6278" s="283" t="s">
        <v>1264</v>
      </c>
      <c r="B6278" s="284" t="str">
        <f>VLOOKUP(A6278,Lists!B:C,2,FALSE)</f>
        <v>UKR002</v>
      </c>
      <c r="C6278" s="284" t="str">
        <f>VLOOKUP(A6278,Lists!B:D,3,FALSE)</f>
        <v>UKR</v>
      </c>
      <c r="D6278" s="285" t="s">
        <v>5113</v>
      </c>
      <c r="E6278" s="285">
        <v>800000</v>
      </c>
      <c r="F6278" s="285" t="s">
        <v>4681</v>
      </c>
      <c r="G6278" s="285" t="s">
        <v>732</v>
      </c>
      <c r="H6278" s="278">
        <f t="shared" si="196"/>
        <v>1</v>
      </c>
      <c r="I6278" s="251" t="s">
        <v>4682</v>
      </c>
      <c r="J6278" s="285" t="s">
        <v>4686</v>
      </c>
      <c r="K6278" s="278" t="str">
        <f t="shared" si="197"/>
        <v>UKR002Severe humanitarian conditions - Level 4</v>
      </c>
      <c r="L6278" s="286">
        <v>43585</v>
      </c>
      <c r="M6278" s="286" t="s">
        <v>3249</v>
      </c>
    </row>
    <row r="6279" spans="1:13" s="269" customFormat="1" ht="15.5" hidden="1" thickTop="1" thickBot="1" x14ac:dyDescent="0.4">
      <c r="A6279" s="287" t="s">
        <v>1265</v>
      </c>
      <c r="B6279" s="288" t="str">
        <f>VLOOKUP(A6279,Lists!B:C,2,FALSE)</f>
        <v>GRC002</v>
      </c>
      <c r="C6279" s="288" t="str">
        <f>VLOOKUP(A6279,Lists!B:D,3,FALSE)</f>
        <v>GRC</v>
      </c>
      <c r="D6279" s="289" t="s">
        <v>522</v>
      </c>
      <c r="E6279" s="289">
        <v>10836421</v>
      </c>
      <c r="F6279" s="289" t="s">
        <v>3069</v>
      </c>
      <c r="G6279" s="289" t="s">
        <v>731</v>
      </c>
      <c r="H6279" s="278">
        <f t="shared" si="196"/>
        <v>2</v>
      </c>
      <c r="I6279" s="252" t="s">
        <v>3070</v>
      </c>
      <c r="J6279" s="289" t="s">
        <v>3071</v>
      </c>
      <c r="K6279" s="278" t="str">
        <f t="shared" si="197"/>
        <v>GRC002Total population</v>
      </c>
      <c r="L6279" s="290">
        <v>43585</v>
      </c>
      <c r="M6279" s="290" t="s">
        <v>3248</v>
      </c>
    </row>
    <row r="6280" spans="1:13" s="269" customFormat="1" ht="15.5" hidden="1" thickTop="1" thickBot="1" x14ac:dyDescent="0.4">
      <c r="A6280" s="283" t="s">
        <v>1265</v>
      </c>
      <c r="B6280" s="284" t="str">
        <f>VLOOKUP(A6280,Lists!B:C,2,FALSE)</f>
        <v>GRC002</v>
      </c>
      <c r="C6280" s="284" t="str">
        <f>VLOOKUP(A6280,Lists!B:D,3,FALSE)</f>
        <v>GRC</v>
      </c>
      <c r="D6280" s="285" t="s">
        <v>660</v>
      </c>
      <c r="E6280" s="285">
        <v>3364.07</v>
      </c>
      <c r="F6280" s="285" t="s">
        <v>3069</v>
      </c>
      <c r="G6280" s="285" t="s">
        <v>731</v>
      </c>
      <c r="H6280" s="278">
        <f t="shared" si="196"/>
        <v>2</v>
      </c>
      <c r="I6280" s="251" t="s">
        <v>3070</v>
      </c>
      <c r="J6280" s="285" t="s">
        <v>4687</v>
      </c>
      <c r="K6280" s="278" t="str">
        <f t="shared" si="197"/>
        <v>GRC002Landmass affected</v>
      </c>
      <c r="L6280" s="286">
        <v>43585</v>
      </c>
      <c r="M6280" s="286" t="s">
        <v>3249</v>
      </c>
    </row>
    <row r="6281" spans="1:13" s="269" customFormat="1" ht="15.5" hidden="1" thickTop="1" thickBot="1" x14ac:dyDescent="0.4">
      <c r="A6281" s="287" t="s">
        <v>1265</v>
      </c>
      <c r="B6281" s="288" t="str">
        <f>VLOOKUP(A6281,Lists!B:C,2,FALSE)</f>
        <v>GRC002</v>
      </c>
      <c r="C6281" s="288" t="str">
        <f>VLOOKUP(A6281,Lists!B:D,3,FALSE)</f>
        <v>GRC</v>
      </c>
      <c r="D6281" s="289" t="s">
        <v>737</v>
      </c>
      <c r="E6281" s="289">
        <v>289656</v>
      </c>
      <c r="F6281" s="289" t="s">
        <v>3069</v>
      </c>
      <c r="G6281" s="289" t="s">
        <v>731</v>
      </c>
      <c r="H6281" s="278">
        <f t="shared" si="196"/>
        <v>2</v>
      </c>
      <c r="I6281" s="252" t="s">
        <v>3070</v>
      </c>
      <c r="J6281" s="289" t="s">
        <v>4688</v>
      </c>
      <c r="K6281" s="278" t="str">
        <f t="shared" si="197"/>
        <v>GRC002People exposed</v>
      </c>
      <c r="L6281" s="290">
        <v>43585</v>
      </c>
      <c r="M6281" s="290" t="s">
        <v>3249</v>
      </c>
    </row>
    <row r="6282" spans="1:13" s="269" customFormat="1" ht="15.5" hidden="1" thickTop="1" thickBot="1" x14ac:dyDescent="0.4">
      <c r="A6282" s="283" t="s">
        <v>1265</v>
      </c>
      <c r="B6282" s="284" t="str">
        <f>VLOOKUP(A6282,Lists!B:C,2,FALSE)</f>
        <v>GRC002</v>
      </c>
      <c r="C6282" s="284" t="str">
        <f>VLOOKUP(A6282,Lists!B:D,3,FALSE)</f>
        <v>GRC</v>
      </c>
      <c r="D6282" s="285" t="s">
        <v>533</v>
      </c>
      <c r="E6282" s="285">
        <v>76000</v>
      </c>
      <c r="F6282" s="285" t="s">
        <v>3069</v>
      </c>
      <c r="G6282" s="285" t="s">
        <v>731</v>
      </c>
      <c r="H6282" s="278">
        <f t="shared" si="196"/>
        <v>2</v>
      </c>
      <c r="I6282" s="251" t="s">
        <v>4689</v>
      </c>
      <c r="J6282" s="285" t="s">
        <v>4690</v>
      </c>
      <c r="K6282" s="278" t="str">
        <f t="shared" si="197"/>
        <v>GRC002People affected</v>
      </c>
      <c r="L6282" s="286">
        <v>43585</v>
      </c>
      <c r="M6282" s="286" t="s">
        <v>3249</v>
      </c>
    </row>
    <row r="6283" spans="1:13" s="269" customFormat="1" ht="15.5" thickTop="1" thickBot="1" x14ac:dyDescent="0.4">
      <c r="A6283" s="287" t="s">
        <v>1265</v>
      </c>
      <c r="B6283" s="288" t="str">
        <f>VLOOKUP(A6283,Lists!B:C,2,FALSE)</f>
        <v>GRC002</v>
      </c>
      <c r="C6283" s="288" t="str">
        <f>VLOOKUP(A6283,Lists!B:D,3,FALSE)</f>
        <v>GRC</v>
      </c>
      <c r="D6283" s="289" t="s">
        <v>666</v>
      </c>
      <c r="E6283" s="289">
        <v>76000</v>
      </c>
      <c r="F6283" s="289" t="s">
        <v>3069</v>
      </c>
      <c r="G6283" s="289" t="s">
        <v>731</v>
      </c>
      <c r="H6283" s="278">
        <f t="shared" si="196"/>
        <v>2</v>
      </c>
      <c r="I6283" s="252" t="s">
        <v>4689</v>
      </c>
      <c r="J6283" s="289" t="s">
        <v>4691</v>
      </c>
      <c r="K6283" s="278" t="str">
        <f t="shared" si="197"/>
        <v>GRC002People displaced</v>
      </c>
      <c r="L6283" s="290">
        <v>43585</v>
      </c>
      <c r="M6283" s="290" t="s">
        <v>3249</v>
      </c>
    </row>
    <row r="6284" spans="1:13" s="269" customFormat="1" ht="15.5" hidden="1" thickTop="1" thickBot="1" x14ac:dyDescent="0.4">
      <c r="A6284" s="283" t="s">
        <v>1265</v>
      </c>
      <c r="B6284" s="284" t="str">
        <f>VLOOKUP(A6284,Lists!B:C,2,FALSE)</f>
        <v>GRC002</v>
      </c>
      <c r="C6284" s="284" t="str">
        <f>VLOOKUP(A6284,Lists!B:D,3,FALSE)</f>
        <v>GRC</v>
      </c>
      <c r="D6284" s="285" t="s">
        <v>5027</v>
      </c>
      <c r="E6284" s="285">
        <v>0</v>
      </c>
      <c r="F6284" s="285" t="s">
        <v>446</v>
      </c>
      <c r="G6284" s="285" t="s">
        <v>446</v>
      </c>
      <c r="H6284" s="278" t="str">
        <f t="shared" si="196"/>
        <v>x</v>
      </c>
      <c r="I6284" s="251" t="s">
        <v>446</v>
      </c>
      <c r="J6284" s="285" t="s">
        <v>446</v>
      </c>
      <c r="K6284" s="278" t="str">
        <f t="shared" si="197"/>
        <v>GRC002Injuries reported</v>
      </c>
      <c r="L6284" s="286">
        <v>43585</v>
      </c>
      <c r="M6284" s="286" t="s">
        <v>3249</v>
      </c>
    </row>
    <row r="6285" spans="1:13" s="269" customFormat="1" ht="15.5" hidden="1" thickTop="1" thickBot="1" x14ac:dyDescent="0.4">
      <c r="A6285" s="287" t="s">
        <v>1265</v>
      </c>
      <c r="B6285" s="288" t="str">
        <f>VLOOKUP(A6285,Lists!B:C,2,FALSE)</f>
        <v>GRC002</v>
      </c>
      <c r="C6285" s="288" t="str">
        <f>VLOOKUP(A6285,Lists!B:D,3,FALSE)</f>
        <v>GRC</v>
      </c>
      <c r="D6285" s="289" t="s">
        <v>5029</v>
      </c>
      <c r="E6285" s="289">
        <v>26</v>
      </c>
      <c r="F6285" s="289" t="s">
        <v>4692</v>
      </c>
      <c r="G6285" s="289" t="s">
        <v>731</v>
      </c>
      <c r="H6285" s="278">
        <f t="shared" si="196"/>
        <v>2</v>
      </c>
      <c r="I6285" s="252" t="s">
        <v>3075</v>
      </c>
      <c r="J6285" s="289" t="s">
        <v>4693</v>
      </c>
      <c r="K6285" s="278" t="str">
        <f t="shared" si="197"/>
        <v>GRC002Fatalities reported</v>
      </c>
      <c r="L6285" s="290">
        <v>43585</v>
      </c>
      <c r="M6285" s="290" t="s">
        <v>3249</v>
      </c>
    </row>
    <row r="6286" spans="1:13" s="269" customFormat="1" ht="15.5" hidden="1" thickTop="1" thickBot="1" x14ac:dyDescent="0.4">
      <c r="A6286" s="283" t="s">
        <v>1265</v>
      </c>
      <c r="B6286" s="284" t="str">
        <f>VLOOKUP(A6286,Lists!B:C,2,FALSE)</f>
        <v>GRC002</v>
      </c>
      <c r="C6286" s="284" t="str">
        <f>VLOOKUP(A6286,Lists!B:D,3,FALSE)</f>
        <v>GRC</v>
      </c>
      <c r="D6286" s="285" t="s">
        <v>5115</v>
      </c>
      <c r="E6286" s="285">
        <v>26</v>
      </c>
      <c r="F6286" s="285" t="s">
        <v>4692</v>
      </c>
      <c r="G6286" s="285" t="s">
        <v>731</v>
      </c>
      <c r="H6286" s="278">
        <f t="shared" si="196"/>
        <v>2</v>
      </c>
      <c r="I6286" s="251" t="s">
        <v>3075</v>
      </c>
      <c r="J6286" s="285" t="s">
        <v>4693</v>
      </c>
      <c r="K6286" s="278" t="str">
        <f t="shared" si="197"/>
        <v>GRC002Fatalities in all crises</v>
      </c>
      <c r="L6286" s="286">
        <v>43585</v>
      </c>
      <c r="M6286" s="286" t="s">
        <v>3249</v>
      </c>
    </row>
    <row r="6287" spans="1:13" s="269" customFormat="1" ht="15.5" hidden="1" thickTop="1" thickBot="1" x14ac:dyDescent="0.4">
      <c r="A6287" s="287" t="s">
        <v>1265</v>
      </c>
      <c r="B6287" s="288" t="str">
        <f>VLOOKUP(A6287,Lists!B:C,2,FALSE)</f>
        <v>GRC002</v>
      </c>
      <c r="C6287" s="288" t="str">
        <f>VLOOKUP(A6287,Lists!B:D,3,FALSE)</f>
        <v>GRC</v>
      </c>
      <c r="D6287" s="289" t="s">
        <v>752</v>
      </c>
      <c r="E6287" s="289">
        <v>14600</v>
      </c>
      <c r="F6287" s="289" t="s">
        <v>4694</v>
      </c>
      <c r="G6287" s="289" t="s">
        <v>731</v>
      </c>
      <c r="H6287" s="278">
        <f t="shared" si="196"/>
        <v>2</v>
      </c>
      <c r="I6287" s="252" t="s">
        <v>4696</v>
      </c>
      <c r="J6287" s="289" t="s">
        <v>4695</v>
      </c>
      <c r="K6287" s="278" t="str">
        <f t="shared" si="197"/>
        <v>GRC002People in Need</v>
      </c>
      <c r="L6287" s="290">
        <v>43585</v>
      </c>
      <c r="M6287" s="290" t="s">
        <v>3249</v>
      </c>
    </row>
    <row r="6288" spans="1:13" s="269" customFormat="1" ht="15.5" hidden="1" thickTop="1" thickBot="1" x14ac:dyDescent="0.4">
      <c r="A6288" s="283" t="s">
        <v>1265</v>
      </c>
      <c r="B6288" s="284" t="str">
        <f>VLOOKUP(A6288,Lists!B:C,2,FALSE)</f>
        <v>GRC002</v>
      </c>
      <c r="C6288" s="284" t="str">
        <f>VLOOKUP(A6288,Lists!B:D,3,FALSE)</f>
        <v>GRC</v>
      </c>
      <c r="D6288" s="285" t="s">
        <v>5110</v>
      </c>
      <c r="E6288" s="285">
        <v>213656</v>
      </c>
      <c r="F6288" s="285" t="s">
        <v>3069</v>
      </c>
      <c r="G6288" s="285" t="s">
        <v>731</v>
      </c>
      <c r="H6288" s="278">
        <f t="shared" si="196"/>
        <v>2</v>
      </c>
      <c r="I6288" s="251" t="s">
        <v>4697</v>
      </c>
      <c r="J6288" s="285" t="s">
        <v>4698</v>
      </c>
      <c r="K6288" s="278" t="str">
        <f t="shared" si="197"/>
        <v>GRC002Minimal humanitarian conditions - Level 1</v>
      </c>
      <c r="L6288" s="286">
        <v>43585</v>
      </c>
      <c r="M6288" s="286" t="s">
        <v>3249</v>
      </c>
    </row>
    <row r="6289" spans="1:13" s="269" customFormat="1" ht="15.5" hidden="1" thickTop="1" thickBot="1" x14ac:dyDescent="0.4">
      <c r="A6289" s="287" t="s">
        <v>1265</v>
      </c>
      <c r="B6289" s="288" t="str">
        <f>VLOOKUP(A6289,Lists!B:C,2,FALSE)</f>
        <v>GRC002</v>
      </c>
      <c r="C6289" s="288" t="str">
        <f>VLOOKUP(A6289,Lists!B:D,3,FALSE)</f>
        <v>GRC</v>
      </c>
      <c r="D6289" s="289" t="s">
        <v>5111</v>
      </c>
      <c r="E6289" s="289">
        <v>61400</v>
      </c>
      <c r="F6289" s="289" t="s">
        <v>4694</v>
      </c>
      <c r="G6289" s="289" t="s">
        <v>731</v>
      </c>
      <c r="H6289" s="278">
        <f t="shared" si="196"/>
        <v>2</v>
      </c>
      <c r="I6289" s="252" t="s">
        <v>4696</v>
      </c>
      <c r="J6289" s="289" t="s">
        <v>4316</v>
      </c>
      <c r="K6289" s="278" t="str">
        <f t="shared" si="197"/>
        <v>GRC002Stressed humanitarian conditions - Level 2</v>
      </c>
      <c r="L6289" s="290">
        <v>43585</v>
      </c>
      <c r="M6289" s="290" t="s">
        <v>3249</v>
      </c>
    </row>
    <row r="6290" spans="1:13" s="269" customFormat="1" ht="15.5" hidden="1" thickTop="1" thickBot="1" x14ac:dyDescent="0.4">
      <c r="A6290" s="283" t="s">
        <v>1265</v>
      </c>
      <c r="B6290" s="284" t="str">
        <f>VLOOKUP(A6290,Lists!B:C,2,FALSE)</f>
        <v>GRC002</v>
      </c>
      <c r="C6290" s="284" t="str">
        <f>VLOOKUP(A6290,Lists!B:D,3,FALSE)</f>
        <v>GRC</v>
      </c>
      <c r="D6290" s="285" t="s">
        <v>5112</v>
      </c>
      <c r="E6290" s="285">
        <v>14600</v>
      </c>
      <c r="F6290" s="285" t="s">
        <v>4694</v>
      </c>
      <c r="G6290" s="285" t="s">
        <v>731</v>
      </c>
      <c r="H6290" s="278">
        <f t="shared" si="196"/>
        <v>2</v>
      </c>
      <c r="I6290" s="251" t="s">
        <v>4696</v>
      </c>
      <c r="J6290" s="285" t="s">
        <v>4695</v>
      </c>
      <c r="K6290" s="278" t="str">
        <f t="shared" si="197"/>
        <v>GRC002Moderate humanitarian conditions - Level 3</v>
      </c>
      <c r="L6290" s="286">
        <v>43585</v>
      </c>
      <c r="M6290" s="286" t="s">
        <v>3249</v>
      </c>
    </row>
    <row r="6291" spans="1:13" s="269" customFormat="1" ht="15.5" hidden="1" thickTop="1" thickBot="1" x14ac:dyDescent="0.4">
      <c r="A6291" s="287" t="s">
        <v>1265</v>
      </c>
      <c r="B6291" s="288" t="str">
        <f>VLOOKUP(A6291,Lists!B:C,2,FALSE)</f>
        <v>GRC002</v>
      </c>
      <c r="C6291" s="288" t="str">
        <f>VLOOKUP(A6291,Lists!B:D,3,FALSE)</f>
        <v>GRC</v>
      </c>
      <c r="D6291" s="289" t="s">
        <v>5113</v>
      </c>
      <c r="E6291" s="289">
        <v>0</v>
      </c>
      <c r="F6291" s="289" t="s">
        <v>446</v>
      </c>
      <c r="G6291" s="289" t="s">
        <v>446</v>
      </c>
      <c r="H6291" s="278" t="str">
        <f t="shared" si="196"/>
        <v>x</v>
      </c>
      <c r="I6291" s="252" t="s">
        <v>446</v>
      </c>
      <c r="J6291" s="289" t="s">
        <v>4320</v>
      </c>
      <c r="K6291" s="278" t="str">
        <f t="shared" si="197"/>
        <v>GRC002Severe humanitarian conditions - Level 4</v>
      </c>
      <c r="L6291" s="290">
        <v>43585</v>
      </c>
      <c r="M6291" s="290" t="s">
        <v>3249</v>
      </c>
    </row>
    <row r="6292" spans="1:13" s="269" customFormat="1" ht="15.5" hidden="1" thickTop="1" thickBot="1" x14ac:dyDescent="0.4">
      <c r="A6292" s="283" t="s">
        <v>1265</v>
      </c>
      <c r="B6292" s="284" t="str">
        <f>VLOOKUP(A6292,Lists!B:C,2,FALSE)</f>
        <v>GRC002</v>
      </c>
      <c r="C6292" s="284" t="str">
        <f>VLOOKUP(A6292,Lists!B:D,3,FALSE)</f>
        <v>GRC</v>
      </c>
      <c r="D6292" s="285" t="s">
        <v>5114</v>
      </c>
      <c r="E6292" s="285">
        <v>0</v>
      </c>
      <c r="F6292" s="285" t="s">
        <v>446</v>
      </c>
      <c r="G6292" s="285" t="s">
        <v>446</v>
      </c>
      <c r="H6292" s="278" t="str">
        <f t="shared" si="196"/>
        <v>x</v>
      </c>
      <c r="I6292" s="251" t="s">
        <v>446</v>
      </c>
      <c r="J6292" s="285" t="s">
        <v>4321</v>
      </c>
      <c r="K6292" s="278" t="str">
        <f t="shared" si="197"/>
        <v>GRC002Extreme humanitarian conditions - Level 5</v>
      </c>
      <c r="L6292" s="286">
        <v>43585</v>
      </c>
      <c r="M6292" s="286" t="s">
        <v>3249</v>
      </c>
    </row>
    <row r="6293" spans="1:13" s="269" customFormat="1" ht="15.5" hidden="1" thickTop="1" thickBot="1" x14ac:dyDescent="0.4">
      <c r="A6293" s="287" t="s">
        <v>3302</v>
      </c>
      <c r="B6293" s="288" t="str">
        <f>VLOOKUP(A6293,Lists!B:C,2,FALSE)</f>
        <v>AFG001</v>
      </c>
      <c r="C6293" s="288" t="str">
        <f>VLOOKUP(A6293,Lists!B:D,3,FALSE)</f>
        <v>AFG</v>
      </c>
      <c r="D6293" s="289" t="s">
        <v>5110</v>
      </c>
      <c r="E6293" s="289">
        <v>0</v>
      </c>
      <c r="F6293" s="289" t="s">
        <v>2933</v>
      </c>
      <c r="G6293" s="289" t="s">
        <v>731</v>
      </c>
      <c r="H6293" s="278">
        <f t="shared" si="196"/>
        <v>2</v>
      </c>
      <c r="I6293" s="252" t="s">
        <v>2940</v>
      </c>
      <c r="J6293" s="289" t="s">
        <v>4699</v>
      </c>
      <c r="K6293" s="278" t="str">
        <f t="shared" si="197"/>
        <v>AFG001Minimal humanitarian conditions - Level 1</v>
      </c>
      <c r="L6293" s="290">
        <v>43585</v>
      </c>
      <c r="M6293" s="290" t="s">
        <v>3249</v>
      </c>
    </row>
    <row r="6294" spans="1:13" s="269" customFormat="1" ht="15.5" hidden="1" thickTop="1" thickBot="1" x14ac:dyDescent="0.4">
      <c r="A6294" s="283" t="s">
        <v>3302</v>
      </c>
      <c r="B6294" s="284" t="str">
        <f>VLOOKUP(A6294,Lists!B:C,2,FALSE)</f>
        <v>AFG001</v>
      </c>
      <c r="C6294" s="284" t="str">
        <f>VLOOKUP(A6294,Lists!B:D,3,FALSE)</f>
        <v>AFG</v>
      </c>
      <c r="D6294" s="285" t="s">
        <v>5111</v>
      </c>
      <c r="E6294" s="285">
        <v>29290000</v>
      </c>
      <c r="F6294" s="285" t="s">
        <v>2933</v>
      </c>
      <c r="G6294" s="285" t="s">
        <v>731</v>
      </c>
      <c r="H6294" s="278">
        <f t="shared" si="196"/>
        <v>2</v>
      </c>
      <c r="I6294" s="251" t="s">
        <v>2940</v>
      </c>
      <c r="J6294" s="285" t="s">
        <v>4700</v>
      </c>
      <c r="K6294" s="278" t="str">
        <f t="shared" si="197"/>
        <v>AFG001Stressed humanitarian conditions - Level 2</v>
      </c>
      <c r="L6294" s="286">
        <v>43585</v>
      </c>
      <c r="M6294" s="286" t="s">
        <v>3249</v>
      </c>
    </row>
    <row r="6295" spans="1:13" s="269" customFormat="1" ht="15.5" hidden="1" thickTop="1" thickBot="1" x14ac:dyDescent="0.4">
      <c r="A6295" s="287" t="s">
        <v>3302</v>
      </c>
      <c r="B6295" s="288" t="str">
        <f>VLOOKUP(A6295,Lists!B:C,2,FALSE)</f>
        <v>AFG001</v>
      </c>
      <c r="C6295" s="288" t="str">
        <f>VLOOKUP(A6295,Lists!B:D,3,FALSE)</f>
        <v>AFG</v>
      </c>
      <c r="D6295" s="289" t="s">
        <v>5112</v>
      </c>
      <c r="E6295" s="289">
        <v>2680000</v>
      </c>
      <c r="F6295" s="289" t="s">
        <v>2933</v>
      </c>
      <c r="G6295" s="289" t="s">
        <v>731</v>
      </c>
      <c r="H6295" s="278">
        <f t="shared" si="196"/>
        <v>2</v>
      </c>
      <c r="I6295" s="252" t="s">
        <v>2940</v>
      </c>
      <c r="J6295" s="289" t="s">
        <v>4701</v>
      </c>
      <c r="K6295" s="278" t="str">
        <f t="shared" si="197"/>
        <v>AFG001Moderate humanitarian conditions - Level 3</v>
      </c>
      <c r="L6295" s="290">
        <v>43585</v>
      </c>
      <c r="M6295" s="290" t="s">
        <v>3249</v>
      </c>
    </row>
    <row r="6296" spans="1:13" s="269" customFormat="1" ht="15.5" hidden="1" thickTop="1" thickBot="1" x14ac:dyDescent="0.4">
      <c r="A6296" s="283" t="s">
        <v>3302</v>
      </c>
      <c r="B6296" s="284" t="str">
        <f>VLOOKUP(A6296,Lists!B:C,2,FALSE)</f>
        <v>AFG001</v>
      </c>
      <c r="C6296" s="284" t="str">
        <f>VLOOKUP(A6296,Lists!B:D,3,FALSE)</f>
        <v>AFG</v>
      </c>
      <c r="D6296" s="285" t="s">
        <v>5113</v>
      </c>
      <c r="E6296" s="285">
        <v>3730000</v>
      </c>
      <c r="F6296" s="285" t="s">
        <v>2933</v>
      </c>
      <c r="G6296" s="285" t="s">
        <v>731</v>
      </c>
      <c r="H6296" s="278">
        <f t="shared" si="196"/>
        <v>2</v>
      </c>
      <c r="I6296" s="251" t="s">
        <v>2940</v>
      </c>
      <c r="J6296" s="285" t="s">
        <v>4702</v>
      </c>
      <c r="K6296" s="278" t="str">
        <f t="shared" si="197"/>
        <v>AFG001Severe humanitarian conditions - Level 4</v>
      </c>
      <c r="L6296" s="286">
        <v>43585</v>
      </c>
      <c r="M6296" s="286" t="s">
        <v>3249</v>
      </c>
    </row>
    <row r="6297" spans="1:13" s="269" customFormat="1" ht="15.5" hidden="1" thickTop="1" thickBot="1" x14ac:dyDescent="0.4">
      <c r="A6297" s="287" t="s">
        <v>3669</v>
      </c>
      <c r="B6297" s="288" t="e">
        <f>VLOOKUP(A6297,Lists!B:C,2,FALSE)</f>
        <v>#N/A</v>
      </c>
      <c r="C6297" s="288" t="e">
        <f>VLOOKUP(A6297,Lists!B:D,3,FALSE)</f>
        <v>#N/A</v>
      </c>
      <c r="D6297" s="289" t="s">
        <v>5110</v>
      </c>
      <c r="E6297" s="289">
        <v>4891508</v>
      </c>
      <c r="F6297" s="289" t="s">
        <v>3676</v>
      </c>
      <c r="G6297" s="289" t="s">
        <v>730</v>
      </c>
      <c r="H6297" s="278">
        <f t="shared" si="196"/>
        <v>3</v>
      </c>
      <c r="I6297" s="252" t="s">
        <v>3688</v>
      </c>
      <c r="J6297" s="289" t="s">
        <v>4705</v>
      </c>
      <c r="K6297" s="278" t="e">
        <f t="shared" si="197"/>
        <v>#N/A</v>
      </c>
      <c r="L6297" s="290">
        <v>43585</v>
      </c>
      <c r="M6297" s="290" t="s">
        <v>3249</v>
      </c>
    </row>
    <row r="6298" spans="1:13" s="269" customFormat="1" ht="15.5" hidden="1" thickTop="1" thickBot="1" x14ac:dyDescent="0.4">
      <c r="A6298" s="283" t="s">
        <v>3669</v>
      </c>
      <c r="B6298" s="284" t="e">
        <f>VLOOKUP(A6298,Lists!B:C,2,FALSE)</f>
        <v>#N/A</v>
      </c>
      <c r="C6298" s="284" t="e">
        <f>VLOOKUP(A6298,Lists!B:D,3,FALSE)</f>
        <v>#N/A</v>
      </c>
      <c r="D6298" s="285" t="s">
        <v>5111</v>
      </c>
      <c r="E6298" s="285">
        <v>217000</v>
      </c>
      <c r="F6298" s="285" t="s">
        <v>3682</v>
      </c>
      <c r="G6298" s="285" t="s">
        <v>730</v>
      </c>
      <c r="H6298" s="278">
        <f t="shared" si="196"/>
        <v>3</v>
      </c>
      <c r="I6298" s="251" t="s">
        <v>1147</v>
      </c>
      <c r="J6298" s="285" t="s">
        <v>4704</v>
      </c>
      <c r="K6298" s="278" t="e">
        <f t="shared" si="197"/>
        <v>#N/A</v>
      </c>
      <c r="L6298" s="286">
        <v>43585</v>
      </c>
      <c r="M6298" s="286" t="s">
        <v>3249</v>
      </c>
    </row>
    <row r="6299" spans="1:13" s="269" customFormat="1" ht="15.5" hidden="1" thickTop="1" thickBot="1" x14ac:dyDescent="0.4">
      <c r="A6299" s="287" t="s">
        <v>3669</v>
      </c>
      <c r="B6299" s="288" t="e">
        <f>VLOOKUP(A6299,Lists!B:C,2,FALSE)</f>
        <v>#N/A</v>
      </c>
      <c r="C6299" s="288" t="e">
        <f>VLOOKUP(A6299,Lists!B:D,3,FALSE)</f>
        <v>#N/A</v>
      </c>
      <c r="D6299" s="289" t="s">
        <v>5112</v>
      </c>
      <c r="E6299" s="289">
        <v>33000</v>
      </c>
      <c r="F6299" s="289" t="s">
        <v>3685</v>
      </c>
      <c r="G6299" s="289" t="s">
        <v>730</v>
      </c>
      <c r="H6299" s="278">
        <f t="shared" si="196"/>
        <v>3</v>
      </c>
      <c r="I6299" s="252" t="s">
        <v>3686</v>
      </c>
      <c r="J6299" s="289" t="s">
        <v>4703</v>
      </c>
      <c r="K6299" s="278" t="e">
        <f t="shared" si="197"/>
        <v>#N/A</v>
      </c>
      <c r="L6299" s="290">
        <v>43585</v>
      </c>
      <c r="M6299" s="290" t="s">
        <v>3249</v>
      </c>
    </row>
    <row r="6300" spans="1:13" s="269" customFormat="1" ht="15.5" hidden="1" thickTop="1" thickBot="1" x14ac:dyDescent="0.4">
      <c r="A6300" s="283" t="s">
        <v>2956</v>
      </c>
      <c r="B6300" s="284" t="str">
        <f>VLOOKUP(A6300,Lists!B:C,2,FALSE)</f>
        <v>COD001</v>
      </c>
      <c r="C6300" s="284" t="str">
        <f>VLOOKUP(A6300,Lists!B:D,3,FALSE)</f>
        <v>COD</v>
      </c>
      <c r="D6300" s="285" t="s">
        <v>5110</v>
      </c>
      <c r="E6300" s="285">
        <v>33145350</v>
      </c>
      <c r="F6300" s="285" t="s">
        <v>4707</v>
      </c>
      <c r="G6300" s="285" t="s">
        <v>730</v>
      </c>
      <c r="H6300" s="278">
        <f t="shared" si="196"/>
        <v>3</v>
      </c>
      <c r="I6300" s="251" t="s">
        <v>4708</v>
      </c>
      <c r="J6300" s="285" t="s">
        <v>4709</v>
      </c>
      <c r="K6300" s="278" t="str">
        <f t="shared" si="197"/>
        <v>COD001Minimal humanitarian conditions - Level 1</v>
      </c>
      <c r="L6300" s="286">
        <v>43585</v>
      </c>
      <c r="M6300" s="286" t="s">
        <v>3249</v>
      </c>
    </row>
    <row r="6301" spans="1:13" s="269" customFormat="1" ht="15.5" hidden="1" thickTop="1" thickBot="1" x14ac:dyDescent="0.4">
      <c r="A6301" s="287" t="s">
        <v>2956</v>
      </c>
      <c r="B6301" s="288" t="str">
        <f>VLOOKUP(A6301,Lists!B:C,2,FALSE)</f>
        <v>COD001</v>
      </c>
      <c r="C6301" s="288" t="str">
        <f>VLOOKUP(A6301,Lists!B:D,3,FALSE)</f>
        <v>COD</v>
      </c>
      <c r="D6301" s="289" t="s">
        <v>5111</v>
      </c>
      <c r="E6301" s="289">
        <v>43118529</v>
      </c>
      <c r="F6301" s="289" t="s">
        <v>1669</v>
      </c>
      <c r="G6301" s="289" t="s">
        <v>730</v>
      </c>
      <c r="H6301" s="278">
        <f t="shared" si="196"/>
        <v>3</v>
      </c>
      <c r="I6301" s="252" t="s">
        <v>1675</v>
      </c>
      <c r="J6301" s="289" t="s">
        <v>4706</v>
      </c>
      <c r="K6301" s="278" t="str">
        <f t="shared" si="197"/>
        <v>COD001Stressed humanitarian conditions - Level 2</v>
      </c>
      <c r="L6301" s="290">
        <v>43585</v>
      </c>
      <c r="M6301" s="290" t="s">
        <v>3249</v>
      </c>
    </row>
    <row r="6302" spans="1:13" s="269" customFormat="1" ht="15.5" hidden="1" thickTop="1" thickBot="1" x14ac:dyDescent="0.4">
      <c r="A6302" s="283" t="s">
        <v>2956</v>
      </c>
      <c r="B6302" s="284" t="str">
        <f>VLOOKUP(A6302,Lists!B:C,2,FALSE)</f>
        <v>COD001</v>
      </c>
      <c r="C6302" s="284" t="str">
        <f>VLOOKUP(A6302,Lists!B:D,3,FALSE)</f>
        <v>COD</v>
      </c>
      <c r="D6302" s="285" t="s">
        <v>533</v>
      </c>
      <c r="E6302" s="285">
        <v>65901799</v>
      </c>
      <c r="F6302" s="285" t="s">
        <v>1669</v>
      </c>
      <c r="G6302" s="285" t="s">
        <v>730</v>
      </c>
      <c r="H6302" s="278">
        <f t="shared" si="196"/>
        <v>3</v>
      </c>
      <c r="I6302" s="251" t="s">
        <v>1675</v>
      </c>
      <c r="J6302" s="285" t="s">
        <v>4710</v>
      </c>
      <c r="K6302" s="278" t="str">
        <f t="shared" si="197"/>
        <v>COD001People affected</v>
      </c>
      <c r="L6302" s="286">
        <v>43585</v>
      </c>
      <c r="M6302" s="286" t="s">
        <v>3249</v>
      </c>
    </row>
    <row r="6303" spans="1:13" s="269" customFormat="1" ht="15.5" hidden="1" thickTop="1" thickBot="1" x14ac:dyDescent="0.4">
      <c r="A6303" s="287" t="s">
        <v>2986</v>
      </c>
      <c r="B6303" s="288" t="str">
        <f>VLOOKUP(A6303,Lists!B:C,2,FALSE)</f>
        <v>VEN001</v>
      </c>
      <c r="C6303" s="288" t="str">
        <f>VLOOKUP(A6303,Lists!B:D,3,FALSE)</f>
        <v>VEN</v>
      </c>
      <c r="D6303" s="289" t="s">
        <v>5110</v>
      </c>
      <c r="E6303" s="289">
        <v>0</v>
      </c>
      <c r="F6303" s="289"/>
      <c r="G6303" s="289" t="s">
        <v>730</v>
      </c>
      <c r="H6303" s="278">
        <f t="shared" si="196"/>
        <v>3</v>
      </c>
      <c r="I6303" s="252"/>
      <c r="J6303" s="289"/>
      <c r="K6303" s="278" t="str">
        <f t="shared" si="197"/>
        <v>VEN001Minimal humanitarian conditions - Level 1</v>
      </c>
      <c r="L6303" s="290">
        <v>43585</v>
      </c>
      <c r="M6303" s="290" t="s">
        <v>3249</v>
      </c>
    </row>
    <row r="6304" spans="1:13" s="269" customFormat="1" ht="15.5" hidden="1" thickTop="1" thickBot="1" x14ac:dyDescent="0.4">
      <c r="A6304" s="283" t="s">
        <v>2968</v>
      </c>
      <c r="B6304" s="284" t="str">
        <f>VLOOKUP(A6304,Lists!B:C,2,FALSE)</f>
        <v>LBY001</v>
      </c>
      <c r="C6304" s="284" t="str">
        <f>VLOOKUP(A6304,Lists!B:D,3,FALSE)</f>
        <v>LBY</v>
      </c>
      <c r="D6304" s="285" t="s">
        <v>5027</v>
      </c>
      <c r="E6304" s="285">
        <v>144</v>
      </c>
      <c r="F6304" s="285" t="s">
        <v>4715</v>
      </c>
      <c r="G6304" s="285" t="s">
        <v>730</v>
      </c>
      <c r="H6304" s="278">
        <f t="shared" si="196"/>
        <v>3</v>
      </c>
      <c r="I6304" s="251" t="s">
        <v>4718</v>
      </c>
      <c r="J6304" s="285" t="s">
        <v>3661</v>
      </c>
      <c r="K6304" s="278" t="str">
        <f t="shared" si="197"/>
        <v>LBY001Injuries reported</v>
      </c>
      <c r="L6304" s="286">
        <v>43585</v>
      </c>
      <c r="M6304" s="286" t="s">
        <v>3248</v>
      </c>
    </row>
    <row r="6305" spans="1:13" s="269" customFormat="1" ht="15.5" hidden="1" thickTop="1" thickBot="1" x14ac:dyDescent="0.4">
      <c r="A6305" s="287" t="s">
        <v>2968</v>
      </c>
      <c r="B6305" s="288" t="str">
        <f>VLOOKUP(A6305,Lists!B:C,2,FALSE)</f>
        <v>LBY001</v>
      </c>
      <c r="C6305" s="288" t="str">
        <f>VLOOKUP(A6305,Lists!B:D,3,FALSE)</f>
        <v>LBY</v>
      </c>
      <c r="D6305" s="289" t="s">
        <v>5029</v>
      </c>
      <c r="E6305" s="289">
        <v>348</v>
      </c>
      <c r="F6305" s="289" t="s">
        <v>4716</v>
      </c>
      <c r="G6305" s="289" t="s">
        <v>730</v>
      </c>
      <c r="H6305" s="278">
        <f t="shared" si="196"/>
        <v>3</v>
      </c>
      <c r="I6305" s="252" t="s">
        <v>4719</v>
      </c>
      <c r="J6305" s="289" t="s">
        <v>4721</v>
      </c>
      <c r="K6305" s="278" t="str">
        <f t="shared" si="197"/>
        <v>LBY001Fatalities reported</v>
      </c>
      <c r="L6305" s="290">
        <v>43585</v>
      </c>
      <c r="M6305" s="290" t="s">
        <v>3248</v>
      </c>
    </row>
    <row r="6306" spans="1:13" s="269" customFormat="1" ht="15.5" hidden="1" thickTop="1" thickBot="1" x14ac:dyDescent="0.4">
      <c r="A6306" s="283" t="s">
        <v>2968</v>
      </c>
      <c r="B6306" s="284" t="str">
        <f>VLOOKUP(A6306,Lists!B:C,2,FALSE)</f>
        <v>LBY001</v>
      </c>
      <c r="C6306" s="284" t="str">
        <f>VLOOKUP(A6306,Lists!B:D,3,FALSE)</f>
        <v>LBY</v>
      </c>
      <c r="D6306" s="285" t="s">
        <v>5115</v>
      </c>
      <c r="E6306" s="285">
        <v>348</v>
      </c>
      <c r="F6306" s="285" t="s">
        <v>4717</v>
      </c>
      <c r="G6306" s="285" t="s">
        <v>730</v>
      </c>
      <c r="H6306" s="278">
        <f t="shared" si="196"/>
        <v>3</v>
      </c>
      <c r="I6306" s="251" t="s">
        <v>4720</v>
      </c>
      <c r="J6306" s="285" t="s">
        <v>3664</v>
      </c>
      <c r="K6306" s="278" t="str">
        <f t="shared" si="197"/>
        <v>LBY001Fatalities in all crises</v>
      </c>
      <c r="L6306" s="286">
        <v>43585</v>
      </c>
      <c r="M6306" s="286" t="s">
        <v>3248</v>
      </c>
    </row>
    <row r="6307" spans="1:13" s="269" customFormat="1" ht="15.5" hidden="1" thickTop="1" thickBot="1" x14ac:dyDescent="0.4">
      <c r="A6307" s="287" t="s">
        <v>1270</v>
      </c>
      <c r="B6307" s="288" t="str">
        <f>VLOOKUP(A6307,Lists!B:C,2,FALSE)</f>
        <v>LBY002</v>
      </c>
      <c r="C6307" s="288" t="str">
        <f>VLOOKUP(A6307,Lists!B:D,3,FALSE)</f>
        <v>LBY</v>
      </c>
      <c r="D6307" s="289" t="s">
        <v>5029</v>
      </c>
      <c r="E6307" s="289">
        <v>274</v>
      </c>
      <c r="F6307" s="289" t="s">
        <v>4722</v>
      </c>
      <c r="G6307" s="289" t="s">
        <v>731</v>
      </c>
      <c r="H6307" s="278">
        <f t="shared" si="196"/>
        <v>2</v>
      </c>
      <c r="I6307" s="252" t="s">
        <v>2055</v>
      </c>
      <c r="J6307" s="289" t="s">
        <v>4723</v>
      </c>
      <c r="K6307" s="278" t="str">
        <f t="shared" si="197"/>
        <v>LBY002Fatalities reported</v>
      </c>
      <c r="L6307" s="290">
        <v>43585</v>
      </c>
      <c r="M6307" s="290" t="s">
        <v>3248</v>
      </c>
    </row>
    <row r="6308" spans="1:13" s="269" customFormat="1" ht="15.5" hidden="1" thickTop="1" thickBot="1" x14ac:dyDescent="0.4">
      <c r="A6308" s="283" t="s">
        <v>1270</v>
      </c>
      <c r="B6308" s="284" t="str">
        <f>VLOOKUP(A6308,Lists!B:C,2,FALSE)</f>
        <v>LBY002</v>
      </c>
      <c r="C6308" s="284" t="str">
        <f>VLOOKUP(A6308,Lists!B:D,3,FALSE)</f>
        <v>LBY</v>
      </c>
      <c r="D6308" s="285" t="s">
        <v>5115</v>
      </c>
      <c r="E6308" s="285">
        <v>348</v>
      </c>
      <c r="F6308" s="285" t="s">
        <v>4717</v>
      </c>
      <c r="G6308" s="285" t="s">
        <v>730</v>
      </c>
      <c r="H6308" s="278">
        <f t="shared" si="196"/>
        <v>3</v>
      </c>
      <c r="I6308" s="251" t="s">
        <v>4720</v>
      </c>
      <c r="J6308" s="285" t="s">
        <v>3664</v>
      </c>
      <c r="K6308" s="278" t="str">
        <f t="shared" si="197"/>
        <v>LBY002Fatalities in all crises</v>
      </c>
      <c r="L6308" s="286">
        <v>43585</v>
      </c>
      <c r="M6308" s="286" t="s">
        <v>3248</v>
      </c>
    </row>
    <row r="6309" spans="1:13" s="269" customFormat="1" ht="15.5" hidden="1" thickTop="1" thickBot="1" x14ac:dyDescent="0.4">
      <c r="A6309" s="287" t="s">
        <v>3396</v>
      </c>
      <c r="B6309" s="288" t="str">
        <f>VLOOKUP(A6309,Lists!B:C,2,FALSE)</f>
        <v>DJI002</v>
      </c>
      <c r="C6309" s="288" t="str">
        <f>VLOOKUP(A6309,Lists!B:D,3,FALSE)</f>
        <v>DJI</v>
      </c>
      <c r="D6309" s="289" t="s">
        <v>5110</v>
      </c>
      <c r="E6309" s="289">
        <v>981000</v>
      </c>
      <c r="F6309" s="289" t="s">
        <v>994</v>
      </c>
      <c r="G6309" s="289" t="s">
        <v>732</v>
      </c>
      <c r="H6309" s="278">
        <f t="shared" si="196"/>
        <v>1</v>
      </c>
      <c r="I6309" s="252" t="s">
        <v>3592</v>
      </c>
      <c r="J6309" s="289"/>
      <c r="K6309" s="278" t="str">
        <f t="shared" si="197"/>
        <v>DJI002Minimal humanitarian conditions - Level 1</v>
      </c>
      <c r="L6309" s="290">
        <v>43585</v>
      </c>
      <c r="M6309" s="290" t="s">
        <v>3249</v>
      </c>
    </row>
    <row r="6310" spans="1:13" s="269" customFormat="1" ht="15.5" hidden="1" thickTop="1" thickBot="1" x14ac:dyDescent="0.4">
      <c r="A6310" s="283" t="s">
        <v>3396</v>
      </c>
      <c r="B6310" s="284" t="str">
        <f>VLOOKUP(A6310,Lists!B:C,2,FALSE)</f>
        <v>DJI002</v>
      </c>
      <c r="C6310" s="284" t="str">
        <f>VLOOKUP(A6310,Lists!B:D,3,FALSE)</f>
        <v>DJI</v>
      </c>
      <c r="D6310" s="285" t="s">
        <v>5111</v>
      </c>
      <c r="E6310" s="285">
        <v>0</v>
      </c>
      <c r="F6310" s="285"/>
      <c r="G6310" s="285" t="s">
        <v>731</v>
      </c>
      <c r="H6310" s="278">
        <f t="shared" si="196"/>
        <v>2</v>
      </c>
      <c r="I6310" s="251"/>
      <c r="J6310" s="285"/>
      <c r="K6310" s="278" t="str">
        <f t="shared" si="197"/>
        <v>DJI002Stressed humanitarian conditions - Level 2</v>
      </c>
      <c r="L6310" s="286">
        <v>43585</v>
      </c>
      <c r="M6310" s="286" t="s">
        <v>3249</v>
      </c>
    </row>
    <row r="6311" spans="1:13" s="269" customFormat="1" ht="15.5" hidden="1" thickTop="1" thickBot="1" x14ac:dyDescent="0.4">
      <c r="A6311" s="287" t="s">
        <v>3396</v>
      </c>
      <c r="B6311" s="288" t="str">
        <f>VLOOKUP(A6311,Lists!B:C,2,FALSE)</f>
        <v>DJI002</v>
      </c>
      <c r="C6311" s="288" t="str">
        <f>VLOOKUP(A6311,Lists!B:D,3,FALSE)</f>
        <v>DJI</v>
      </c>
      <c r="D6311" s="289" t="s">
        <v>5112</v>
      </c>
      <c r="E6311" s="289">
        <v>29000</v>
      </c>
      <c r="F6311" s="289" t="s">
        <v>4824</v>
      </c>
      <c r="G6311" s="289" t="s">
        <v>730</v>
      </c>
      <c r="H6311" s="278">
        <f t="shared" si="196"/>
        <v>3</v>
      </c>
      <c r="I6311" s="252" t="s">
        <v>4823</v>
      </c>
      <c r="J6311" s="289" t="s">
        <v>4821</v>
      </c>
      <c r="K6311" s="278" t="str">
        <f t="shared" si="197"/>
        <v>DJI002Moderate humanitarian conditions - Level 3</v>
      </c>
      <c r="L6311" s="290">
        <v>43585</v>
      </c>
      <c r="M6311" s="290" t="s">
        <v>3249</v>
      </c>
    </row>
    <row r="6312" spans="1:13" s="269" customFormat="1" ht="15.5" hidden="1" thickTop="1" thickBot="1" x14ac:dyDescent="0.4">
      <c r="A6312" s="283" t="s">
        <v>3396</v>
      </c>
      <c r="B6312" s="284" t="str">
        <f>VLOOKUP(A6312,Lists!B:C,2,FALSE)</f>
        <v>DJI002</v>
      </c>
      <c r="C6312" s="284" t="str">
        <f>VLOOKUP(A6312,Lists!B:D,3,FALSE)</f>
        <v>DJI</v>
      </c>
      <c r="D6312" s="285" t="s">
        <v>5113</v>
      </c>
      <c r="E6312" s="285">
        <v>20000</v>
      </c>
      <c r="F6312" s="285" t="s">
        <v>4824</v>
      </c>
      <c r="G6312" s="285" t="s">
        <v>730</v>
      </c>
      <c r="H6312" s="278">
        <f t="shared" si="196"/>
        <v>3</v>
      </c>
      <c r="I6312" s="251" t="s">
        <v>4823</v>
      </c>
      <c r="J6312" s="285" t="s">
        <v>4822</v>
      </c>
      <c r="K6312" s="278" t="str">
        <f t="shared" si="197"/>
        <v>DJI002Severe humanitarian conditions - Level 4</v>
      </c>
      <c r="L6312" s="286">
        <v>43585</v>
      </c>
      <c r="M6312" s="286" t="s">
        <v>3249</v>
      </c>
    </row>
    <row r="6313" spans="1:13" s="269" customFormat="1" ht="15.5" hidden="1" thickTop="1" thickBot="1" x14ac:dyDescent="0.4">
      <c r="A6313" s="287" t="s">
        <v>3396</v>
      </c>
      <c r="B6313" s="288" t="str">
        <f>VLOOKUP(A6313,Lists!B:C,2,FALSE)</f>
        <v>DJI002</v>
      </c>
      <c r="C6313" s="288" t="str">
        <f>VLOOKUP(A6313,Lists!B:D,3,FALSE)</f>
        <v>DJI</v>
      </c>
      <c r="D6313" s="289" t="s">
        <v>752</v>
      </c>
      <c r="E6313" s="289">
        <v>49000</v>
      </c>
      <c r="F6313" s="289" t="s">
        <v>4824</v>
      </c>
      <c r="G6313" s="289" t="s">
        <v>730</v>
      </c>
      <c r="H6313" s="278">
        <f t="shared" si="196"/>
        <v>3</v>
      </c>
      <c r="I6313" s="252" t="s">
        <v>4823</v>
      </c>
      <c r="J6313" s="289" t="s">
        <v>4820</v>
      </c>
      <c r="K6313" s="278" t="str">
        <f t="shared" si="197"/>
        <v>DJI002People in Need</v>
      </c>
      <c r="L6313" s="290">
        <v>43585</v>
      </c>
      <c r="M6313" s="290" t="s">
        <v>3249</v>
      </c>
    </row>
    <row r="6314" spans="1:13" s="269" customFormat="1" ht="15.5" hidden="1" thickTop="1" thickBot="1" x14ac:dyDescent="0.4">
      <c r="A6314" s="283" t="s">
        <v>3396</v>
      </c>
      <c r="B6314" s="284" t="str">
        <f>VLOOKUP(A6314,Lists!B:C,2,FALSE)</f>
        <v>DJI002</v>
      </c>
      <c r="C6314" s="284" t="str">
        <f>VLOOKUP(A6314,Lists!B:D,3,FALSE)</f>
        <v>DJI</v>
      </c>
      <c r="D6314" s="285" t="s">
        <v>522</v>
      </c>
      <c r="E6314" s="285">
        <v>1030000</v>
      </c>
      <c r="F6314" s="285" t="s">
        <v>994</v>
      </c>
      <c r="G6314" s="285" t="s">
        <v>732</v>
      </c>
      <c r="H6314" s="278">
        <f t="shared" si="196"/>
        <v>1</v>
      </c>
      <c r="I6314" s="251" t="s">
        <v>3592</v>
      </c>
      <c r="J6314" s="285" t="s">
        <v>3593</v>
      </c>
      <c r="K6314" s="278" t="str">
        <f t="shared" si="197"/>
        <v>DJI002Total population</v>
      </c>
      <c r="L6314" s="286">
        <v>43585</v>
      </c>
      <c r="M6314" s="286" t="s">
        <v>3249</v>
      </c>
    </row>
    <row r="6315" spans="1:13" s="269" customFormat="1" ht="15.5" hidden="1" thickTop="1" thickBot="1" x14ac:dyDescent="0.4">
      <c r="A6315" s="287" t="s">
        <v>3396</v>
      </c>
      <c r="B6315" s="288" t="str">
        <f>VLOOKUP(A6315,Lists!B:C,2,FALSE)</f>
        <v>DJI002</v>
      </c>
      <c r="C6315" s="288" t="str">
        <f>VLOOKUP(A6315,Lists!B:D,3,FALSE)</f>
        <v>DJI</v>
      </c>
      <c r="D6315" s="289" t="s">
        <v>737</v>
      </c>
      <c r="E6315" s="289">
        <v>1030000</v>
      </c>
      <c r="F6315" s="289" t="s">
        <v>994</v>
      </c>
      <c r="G6315" s="289" t="s">
        <v>732</v>
      </c>
      <c r="H6315" s="278">
        <f t="shared" si="196"/>
        <v>1</v>
      </c>
      <c r="I6315" s="252" t="s">
        <v>3592</v>
      </c>
      <c r="J6315" s="289" t="s">
        <v>3593</v>
      </c>
      <c r="K6315" s="278" t="str">
        <f t="shared" si="197"/>
        <v>DJI002People exposed</v>
      </c>
      <c r="L6315" s="290">
        <v>43585</v>
      </c>
      <c r="M6315" s="290" t="s">
        <v>3249</v>
      </c>
    </row>
    <row r="6316" spans="1:13" s="269" customFormat="1" ht="15.5" hidden="1" thickTop="1" thickBot="1" x14ac:dyDescent="0.4">
      <c r="A6316" s="283" t="s">
        <v>3396</v>
      </c>
      <c r="B6316" s="284" t="str">
        <f>VLOOKUP(A6316,Lists!B:C,2,FALSE)</f>
        <v>DJI002</v>
      </c>
      <c r="C6316" s="284" t="str">
        <f>VLOOKUP(A6316,Lists!B:D,3,FALSE)</f>
        <v>DJI</v>
      </c>
      <c r="D6316" s="285" t="s">
        <v>533</v>
      </c>
      <c r="E6316" s="285">
        <v>49000</v>
      </c>
      <c r="F6316" s="285" t="s">
        <v>4824</v>
      </c>
      <c r="G6316" s="285" t="s">
        <v>730</v>
      </c>
      <c r="H6316" s="278">
        <f t="shared" si="196"/>
        <v>3</v>
      </c>
      <c r="I6316" s="251" t="s">
        <v>4823</v>
      </c>
      <c r="J6316" s="285" t="s">
        <v>4820</v>
      </c>
      <c r="K6316" s="278" t="str">
        <f t="shared" si="197"/>
        <v>DJI002People affected</v>
      </c>
      <c r="L6316" s="286">
        <v>43585</v>
      </c>
      <c r="M6316" s="286" t="s">
        <v>3249</v>
      </c>
    </row>
    <row r="6317" spans="1:13" s="269" customFormat="1" ht="15.5" thickTop="1" thickBot="1" x14ac:dyDescent="0.4">
      <c r="A6317" s="287" t="s">
        <v>3396</v>
      </c>
      <c r="B6317" s="288" t="str">
        <f>VLOOKUP(A6317,Lists!B:C,2,FALSE)</f>
        <v>DJI002</v>
      </c>
      <c r="C6317" s="288" t="str">
        <f>VLOOKUP(A6317,Lists!B:D,3,FALSE)</f>
        <v>DJI</v>
      </c>
      <c r="D6317" s="289" t="s">
        <v>666</v>
      </c>
      <c r="E6317" s="289">
        <v>49000</v>
      </c>
      <c r="F6317" s="289" t="s">
        <v>4824</v>
      </c>
      <c r="G6317" s="289" t="s">
        <v>730</v>
      </c>
      <c r="H6317" s="278">
        <f t="shared" si="196"/>
        <v>3</v>
      </c>
      <c r="I6317" s="252" t="s">
        <v>4823</v>
      </c>
      <c r="J6317" s="289" t="s">
        <v>4825</v>
      </c>
      <c r="K6317" s="278" t="str">
        <f t="shared" si="197"/>
        <v>DJI002People displaced</v>
      </c>
      <c r="L6317" s="290">
        <v>43585</v>
      </c>
      <c r="M6317" s="290" t="s">
        <v>3249</v>
      </c>
    </row>
    <row r="6318" spans="1:13" s="269" customFormat="1" ht="15.5" hidden="1" thickTop="1" thickBot="1" x14ac:dyDescent="0.4">
      <c r="A6318" s="283" t="s">
        <v>3401</v>
      </c>
      <c r="B6318" s="284" t="str">
        <f>VLOOKUP(A6318,Lists!B:C,2,FALSE)</f>
        <v>REG001</v>
      </c>
      <c r="C6318" s="284" t="str">
        <f>VLOOKUP(A6318,Lists!B:D,3,FALSE)</f>
        <v>NGA, NER, TCD, CMR</v>
      </c>
      <c r="D6318" s="285" t="s">
        <v>522</v>
      </c>
      <c r="E6318" s="285">
        <v>187586080</v>
      </c>
      <c r="F6318" s="285" t="s">
        <v>3410</v>
      </c>
      <c r="G6318" s="285" t="s">
        <v>731</v>
      </c>
      <c r="H6318" s="278">
        <f t="shared" si="196"/>
        <v>2</v>
      </c>
      <c r="I6318" s="251" t="s">
        <v>446</v>
      </c>
      <c r="J6318" s="285" t="s">
        <v>3414</v>
      </c>
      <c r="K6318" s="278" t="str">
        <f t="shared" si="197"/>
        <v>REG001Total population</v>
      </c>
      <c r="L6318" s="286">
        <v>43586</v>
      </c>
      <c r="M6318" s="286" t="s">
        <v>3249</v>
      </c>
    </row>
    <row r="6319" spans="1:13" s="269" customFormat="1" ht="15.5" hidden="1" thickTop="1" thickBot="1" x14ac:dyDescent="0.4">
      <c r="A6319" s="287" t="s">
        <v>3401</v>
      </c>
      <c r="B6319" s="288" t="str">
        <f>VLOOKUP(A6319,Lists!B:C,2,FALSE)</f>
        <v>REG001</v>
      </c>
      <c r="C6319" s="288" t="str">
        <f>VLOOKUP(A6319,Lists!B:D,3,FALSE)</f>
        <v>NGA, NER, TCD, CMR</v>
      </c>
      <c r="D6319" s="289" t="s">
        <v>737</v>
      </c>
      <c r="E6319" s="289">
        <v>19321083</v>
      </c>
      <c r="F6319" s="289" t="s">
        <v>3412</v>
      </c>
      <c r="G6319" s="289" t="s">
        <v>731</v>
      </c>
      <c r="H6319" s="278">
        <f t="shared" si="196"/>
        <v>2</v>
      </c>
      <c r="I6319" s="252" t="s">
        <v>446</v>
      </c>
      <c r="J6319" s="289" t="s">
        <v>3416</v>
      </c>
      <c r="K6319" s="278" t="str">
        <f t="shared" si="197"/>
        <v>REG001People exposed</v>
      </c>
      <c r="L6319" s="290">
        <v>43586</v>
      </c>
      <c r="M6319" s="290" t="s">
        <v>3249</v>
      </c>
    </row>
    <row r="6320" spans="1:13" s="269" customFormat="1" ht="15.5" hidden="1" thickTop="1" thickBot="1" x14ac:dyDescent="0.4">
      <c r="A6320" s="283" t="s">
        <v>3401</v>
      </c>
      <c r="B6320" s="284" t="str">
        <f>VLOOKUP(A6320,Lists!B:C,2,FALSE)</f>
        <v>REG001</v>
      </c>
      <c r="C6320" s="284" t="str">
        <f>VLOOKUP(A6320,Lists!B:D,3,FALSE)</f>
        <v>NGA, NER, TCD, CMR</v>
      </c>
      <c r="D6320" s="285" t="s">
        <v>533</v>
      </c>
      <c r="E6320" s="285">
        <v>19052083</v>
      </c>
      <c r="F6320" s="285" t="s">
        <v>3412</v>
      </c>
      <c r="G6320" s="285" t="s">
        <v>731</v>
      </c>
      <c r="H6320" s="278">
        <f t="shared" si="196"/>
        <v>2</v>
      </c>
      <c r="I6320" s="251" t="s">
        <v>446</v>
      </c>
      <c r="J6320" s="285" t="s">
        <v>3417</v>
      </c>
      <c r="K6320" s="278" t="str">
        <f t="shared" si="197"/>
        <v>REG001People affected</v>
      </c>
      <c r="L6320" s="286">
        <v>43586</v>
      </c>
      <c r="M6320" s="286" t="s">
        <v>3249</v>
      </c>
    </row>
    <row r="6321" spans="1:13" s="269" customFormat="1" ht="15.5" thickTop="1" thickBot="1" x14ac:dyDescent="0.4">
      <c r="A6321" s="287" t="s">
        <v>3401</v>
      </c>
      <c r="B6321" s="288" t="str">
        <f>VLOOKUP(A6321,Lists!B:C,2,FALSE)</f>
        <v>REG001</v>
      </c>
      <c r="C6321" s="288" t="str">
        <f>VLOOKUP(A6321,Lists!B:D,3,FALSE)</f>
        <v>NGA, NER, TCD, CMR</v>
      </c>
      <c r="D6321" s="289" t="s">
        <v>666</v>
      </c>
      <c r="E6321" s="289">
        <v>2888883</v>
      </c>
      <c r="F6321" s="289" t="s">
        <v>3413</v>
      </c>
      <c r="G6321" s="289" t="s">
        <v>731</v>
      </c>
      <c r="H6321" s="278">
        <f t="shared" si="196"/>
        <v>2</v>
      </c>
      <c r="I6321" s="252" t="s">
        <v>446</v>
      </c>
      <c r="J6321" s="289" t="s">
        <v>4610</v>
      </c>
      <c r="K6321" s="278" t="str">
        <f t="shared" si="197"/>
        <v>REG001People displaced</v>
      </c>
      <c r="L6321" s="290">
        <v>43586</v>
      </c>
      <c r="M6321" s="290" t="s">
        <v>3248</v>
      </c>
    </row>
    <row r="6322" spans="1:13" s="269" customFormat="1" ht="15.5" hidden="1" thickTop="1" thickBot="1" x14ac:dyDescent="0.4">
      <c r="A6322" s="283" t="s">
        <v>3401</v>
      </c>
      <c r="B6322" s="284" t="str">
        <f>VLOOKUP(A6322,Lists!B:C,2,FALSE)</f>
        <v>REG001</v>
      </c>
      <c r="C6322" s="284" t="str">
        <f>VLOOKUP(A6322,Lists!B:D,3,FALSE)</f>
        <v>NGA, NER, TCD, CMR</v>
      </c>
      <c r="D6322" s="285" t="s">
        <v>5027</v>
      </c>
      <c r="E6322" s="285" t="s">
        <v>446</v>
      </c>
      <c r="F6322" s="285" t="s">
        <v>446</v>
      </c>
      <c r="G6322" s="285" t="s">
        <v>446</v>
      </c>
      <c r="H6322" s="278" t="str">
        <f t="shared" si="196"/>
        <v>x</v>
      </c>
      <c r="I6322" s="251" t="s">
        <v>446</v>
      </c>
      <c r="J6322" s="285" t="s">
        <v>446</v>
      </c>
      <c r="K6322" s="278" t="str">
        <f t="shared" si="197"/>
        <v>REG001Injuries reported</v>
      </c>
      <c r="L6322" s="286">
        <v>43586</v>
      </c>
      <c r="M6322" s="286" t="s">
        <v>3248</v>
      </c>
    </row>
    <row r="6323" spans="1:13" s="269" customFormat="1" ht="15.5" hidden="1" thickTop="1" thickBot="1" x14ac:dyDescent="0.4">
      <c r="A6323" s="287" t="s">
        <v>3401</v>
      </c>
      <c r="B6323" s="288" t="str">
        <f>VLOOKUP(A6323,Lists!B:C,2,FALSE)</f>
        <v>REG001</v>
      </c>
      <c r="C6323" s="288" t="str">
        <f>VLOOKUP(A6323,Lists!B:D,3,FALSE)</f>
        <v>NGA, NER, TCD, CMR</v>
      </c>
      <c r="D6323" s="289" t="s">
        <v>5029</v>
      </c>
      <c r="E6323" s="289">
        <v>992</v>
      </c>
      <c r="F6323" s="289" t="s">
        <v>4611</v>
      </c>
      <c r="G6323" s="289" t="s">
        <v>731</v>
      </c>
      <c r="H6323" s="278">
        <f t="shared" si="196"/>
        <v>2</v>
      </c>
      <c r="I6323" s="252" t="s">
        <v>446</v>
      </c>
      <c r="J6323" s="289" t="s">
        <v>3421</v>
      </c>
      <c r="K6323" s="278" t="str">
        <f t="shared" si="197"/>
        <v>REG001Fatalities reported</v>
      </c>
      <c r="L6323" s="290">
        <v>43586</v>
      </c>
      <c r="M6323" s="290" t="s">
        <v>3248</v>
      </c>
    </row>
    <row r="6324" spans="1:13" s="269" customFormat="1" ht="15.5" hidden="1" thickTop="1" thickBot="1" x14ac:dyDescent="0.4">
      <c r="A6324" s="283" t="s">
        <v>3401</v>
      </c>
      <c r="B6324" s="284" t="str">
        <f>VLOOKUP(A6324,Lists!B:C,2,FALSE)</f>
        <v>REG001</v>
      </c>
      <c r="C6324" s="284" t="str">
        <f>VLOOKUP(A6324,Lists!B:D,3,FALSE)</f>
        <v>NGA, NER, TCD, CMR</v>
      </c>
      <c r="D6324" s="285" t="s">
        <v>752</v>
      </c>
      <c r="E6324" s="285">
        <v>10344336</v>
      </c>
      <c r="F6324" s="285" t="s">
        <v>3425</v>
      </c>
      <c r="G6324" s="285" t="s">
        <v>731</v>
      </c>
      <c r="H6324" s="278">
        <f t="shared" si="196"/>
        <v>2</v>
      </c>
      <c r="I6324" s="251" t="s">
        <v>4413</v>
      </c>
      <c r="J6324" s="285" t="s">
        <v>3426</v>
      </c>
      <c r="K6324" s="278" t="str">
        <f t="shared" si="197"/>
        <v>REG001People in Need</v>
      </c>
      <c r="L6324" s="286">
        <v>43586</v>
      </c>
      <c r="M6324" s="286" t="s">
        <v>3249</v>
      </c>
    </row>
    <row r="6325" spans="1:13" s="269" customFormat="1" ht="15.5" hidden="1" thickTop="1" thickBot="1" x14ac:dyDescent="0.4">
      <c r="A6325" s="287" t="s">
        <v>3401</v>
      </c>
      <c r="B6325" s="288" t="str">
        <f>VLOOKUP(A6325,Lists!B:C,2,FALSE)</f>
        <v>REG001</v>
      </c>
      <c r="C6325" s="288" t="str">
        <f>VLOOKUP(A6325,Lists!B:D,3,FALSE)</f>
        <v>NGA, NER, TCD, CMR</v>
      </c>
      <c r="D6325" s="289" t="s">
        <v>5110</v>
      </c>
      <c r="E6325" s="289">
        <v>0</v>
      </c>
      <c r="F6325" s="289" t="s">
        <v>3425</v>
      </c>
      <c r="G6325" s="289" t="s">
        <v>731</v>
      </c>
      <c r="H6325" s="278">
        <f t="shared" si="196"/>
        <v>2</v>
      </c>
      <c r="I6325" s="252" t="s">
        <v>4413</v>
      </c>
      <c r="J6325" s="289" t="s">
        <v>3426</v>
      </c>
      <c r="K6325" s="278" t="str">
        <f t="shared" si="197"/>
        <v>REG001Minimal humanitarian conditions - Level 1</v>
      </c>
      <c r="L6325" s="290">
        <v>43586</v>
      </c>
      <c r="M6325" s="290" t="s">
        <v>3249</v>
      </c>
    </row>
    <row r="6326" spans="1:13" s="269" customFormat="1" ht="15.5" hidden="1" thickTop="1" thickBot="1" x14ac:dyDescent="0.4">
      <c r="A6326" s="283" t="s">
        <v>3401</v>
      </c>
      <c r="B6326" s="284" t="str">
        <f>VLOOKUP(A6326,Lists!B:C,2,FALSE)</f>
        <v>REG001</v>
      </c>
      <c r="C6326" s="284" t="str">
        <f>VLOOKUP(A6326,Lists!B:D,3,FALSE)</f>
        <v>NGA, NER, TCD, CMR</v>
      </c>
      <c r="D6326" s="285" t="s">
        <v>5111</v>
      </c>
      <c r="E6326" s="285">
        <v>9420309</v>
      </c>
      <c r="F6326" s="285" t="s">
        <v>3425</v>
      </c>
      <c r="G6326" s="285" t="s">
        <v>731</v>
      </c>
      <c r="H6326" s="278">
        <f t="shared" si="196"/>
        <v>2</v>
      </c>
      <c r="I6326" s="251" t="s">
        <v>4413</v>
      </c>
      <c r="J6326" s="285" t="s">
        <v>3426</v>
      </c>
      <c r="K6326" s="278" t="str">
        <f t="shared" si="197"/>
        <v>REG001Stressed humanitarian conditions - Level 2</v>
      </c>
      <c r="L6326" s="286">
        <v>43586</v>
      </c>
      <c r="M6326" s="286" t="s">
        <v>3249</v>
      </c>
    </row>
    <row r="6327" spans="1:13" s="269" customFormat="1" ht="15.5" hidden="1" thickTop="1" thickBot="1" x14ac:dyDescent="0.4">
      <c r="A6327" s="287" t="s">
        <v>3401</v>
      </c>
      <c r="B6327" s="288" t="str">
        <f>VLOOKUP(A6327,Lists!B:C,2,FALSE)</f>
        <v>REG001</v>
      </c>
      <c r="C6327" s="288" t="str">
        <f>VLOOKUP(A6327,Lists!B:D,3,FALSE)</f>
        <v>NGA, NER, TCD, CMR</v>
      </c>
      <c r="D6327" s="289" t="s">
        <v>5112</v>
      </c>
      <c r="E6327" s="289">
        <v>3774456</v>
      </c>
      <c r="F6327" s="289" t="s">
        <v>3425</v>
      </c>
      <c r="G6327" s="289" t="s">
        <v>731</v>
      </c>
      <c r="H6327" s="278">
        <f t="shared" si="196"/>
        <v>2</v>
      </c>
      <c r="I6327" s="252" t="s">
        <v>4413</v>
      </c>
      <c r="J6327" s="289" t="s">
        <v>3426</v>
      </c>
      <c r="K6327" s="278" t="str">
        <f t="shared" si="197"/>
        <v>REG001Moderate humanitarian conditions - Level 3</v>
      </c>
      <c r="L6327" s="290">
        <v>43586</v>
      </c>
      <c r="M6327" s="290" t="s">
        <v>3249</v>
      </c>
    </row>
    <row r="6328" spans="1:13" s="269" customFormat="1" ht="15.5" hidden="1" thickTop="1" thickBot="1" x14ac:dyDescent="0.4">
      <c r="A6328" s="283" t="s">
        <v>3401</v>
      </c>
      <c r="B6328" s="284" t="str">
        <f>VLOOKUP(A6328,Lists!B:C,2,FALSE)</f>
        <v>REG001</v>
      </c>
      <c r="C6328" s="284" t="str">
        <f>VLOOKUP(A6328,Lists!B:D,3,FALSE)</f>
        <v>NGA, NER, TCD, CMR</v>
      </c>
      <c r="D6328" s="285" t="s">
        <v>5113</v>
      </c>
      <c r="E6328" s="285">
        <v>6514284</v>
      </c>
      <c r="F6328" s="285" t="s">
        <v>3425</v>
      </c>
      <c r="G6328" s="285" t="s">
        <v>731</v>
      </c>
      <c r="H6328" s="278">
        <f t="shared" si="196"/>
        <v>2</v>
      </c>
      <c r="I6328" s="251" t="s">
        <v>4413</v>
      </c>
      <c r="J6328" s="285" t="s">
        <v>3426</v>
      </c>
      <c r="K6328" s="278" t="str">
        <f t="shared" si="197"/>
        <v>REG001Severe humanitarian conditions - Level 4</v>
      </c>
      <c r="L6328" s="286">
        <v>43586</v>
      </c>
      <c r="M6328" s="286" t="s">
        <v>3249</v>
      </c>
    </row>
    <row r="6329" spans="1:13" s="269" customFormat="1" ht="15.5" hidden="1" thickTop="1" thickBot="1" x14ac:dyDescent="0.4">
      <c r="A6329" s="287" t="s">
        <v>3401</v>
      </c>
      <c r="B6329" s="288" t="str">
        <f>VLOOKUP(A6329,Lists!B:C,2,FALSE)</f>
        <v>REG001</v>
      </c>
      <c r="C6329" s="288" t="str">
        <f>VLOOKUP(A6329,Lists!B:D,3,FALSE)</f>
        <v>NGA, NER, TCD, CMR</v>
      </c>
      <c r="D6329" s="289" t="s">
        <v>5114</v>
      </c>
      <c r="E6329" s="289">
        <v>0</v>
      </c>
      <c r="F6329" s="289" t="s">
        <v>3425</v>
      </c>
      <c r="G6329" s="289" t="s">
        <v>731</v>
      </c>
      <c r="H6329" s="278">
        <f t="shared" si="196"/>
        <v>2</v>
      </c>
      <c r="I6329" s="252" t="s">
        <v>4413</v>
      </c>
      <c r="J6329" s="289" t="s">
        <v>3426</v>
      </c>
      <c r="K6329" s="278" t="str">
        <f t="shared" si="197"/>
        <v>REG001Extreme humanitarian conditions - Level 5</v>
      </c>
      <c r="L6329" s="290">
        <v>43586</v>
      </c>
      <c r="M6329" s="290" t="s">
        <v>3249</v>
      </c>
    </row>
    <row r="6330" spans="1:13" s="269" customFormat="1" ht="15.5" hidden="1" thickTop="1" thickBot="1" x14ac:dyDescent="0.4">
      <c r="A6330" s="283" t="s">
        <v>3401</v>
      </c>
      <c r="B6330" s="284" t="str">
        <f>VLOOKUP(A6330,Lists!B:C,2,FALSE)</f>
        <v>REG001</v>
      </c>
      <c r="C6330" s="284" t="str">
        <f>VLOOKUP(A6330,Lists!B:D,3,FALSE)</f>
        <v>NGA, NER, TCD, CMR</v>
      </c>
      <c r="D6330" s="285" t="s">
        <v>5115</v>
      </c>
      <c r="E6330" s="285">
        <v>4413</v>
      </c>
      <c r="F6330" s="285" t="s">
        <v>4611</v>
      </c>
      <c r="G6330" s="285" t="s">
        <v>731</v>
      </c>
      <c r="H6330" s="278">
        <f t="shared" si="196"/>
        <v>2</v>
      </c>
      <c r="I6330" s="251" t="s">
        <v>446</v>
      </c>
      <c r="J6330" s="285" t="s">
        <v>3421</v>
      </c>
      <c r="K6330" s="278" t="str">
        <f t="shared" si="197"/>
        <v>REG001Fatalities in all crises</v>
      </c>
      <c r="L6330" s="286">
        <v>43586</v>
      </c>
      <c r="M6330" s="286" t="s">
        <v>3248</v>
      </c>
    </row>
    <row r="6331" spans="1:13" s="269" customFormat="1" ht="15.5" hidden="1" thickTop="1" thickBot="1" x14ac:dyDescent="0.4">
      <c r="A6331" s="287" t="s">
        <v>3401</v>
      </c>
      <c r="B6331" s="288" t="str">
        <f>VLOOKUP(A6331,Lists!B:C,2,FALSE)</f>
        <v>REG001</v>
      </c>
      <c r="C6331" s="288" t="str">
        <f>VLOOKUP(A6331,Lists!B:D,3,FALSE)</f>
        <v>NGA, NER, TCD, CMR</v>
      </c>
      <c r="D6331" s="289" t="s">
        <v>688</v>
      </c>
      <c r="E6331" s="289">
        <v>5</v>
      </c>
      <c r="F6331" s="289" t="s">
        <v>446</v>
      </c>
      <c r="G6331" s="289" t="s">
        <v>731</v>
      </c>
      <c r="H6331" s="278">
        <f t="shared" si="196"/>
        <v>2</v>
      </c>
      <c r="I6331" s="252" t="s">
        <v>446</v>
      </c>
      <c r="J6331" s="289" t="s">
        <v>446</v>
      </c>
      <c r="K6331" s="278" t="str">
        <f t="shared" si="197"/>
        <v>REG001Crisis affected groups</v>
      </c>
      <c r="L6331" s="290">
        <v>43586</v>
      </c>
      <c r="M6331" s="290" t="s">
        <v>3249</v>
      </c>
    </row>
    <row r="6332" spans="1:13" s="269" customFormat="1" ht="15.5" hidden="1" thickTop="1" thickBot="1" x14ac:dyDescent="0.4">
      <c r="A6332" s="283" t="s">
        <v>3401</v>
      </c>
      <c r="B6332" s="284" t="str">
        <f>VLOOKUP(A6332,Lists!B:C,2,FALSE)</f>
        <v>REG001</v>
      </c>
      <c r="C6332" s="284" t="str">
        <f>VLOOKUP(A6332,Lists!B:D,3,FALSE)</f>
        <v>NGA, NER, TCD, CMR</v>
      </c>
      <c r="D6332" s="285" t="s">
        <v>691</v>
      </c>
      <c r="E6332" s="285" t="s">
        <v>446</v>
      </c>
      <c r="F6332" s="285" t="s">
        <v>4612</v>
      </c>
      <c r="G6332" s="285" t="s">
        <v>731</v>
      </c>
      <c r="H6332" s="278">
        <f t="shared" si="196"/>
        <v>2</v>
      </c>
      <c r="I6332" s="251" t="s">
        <v>446</v>
      </c>
      <c r="J6332" s="285" t="s">
        <v>446</v>
      </c>
      <c r="K6332" s="278" t="str">
        <f t="shared" si="197"/>
        <v>REG001People facing limited access constraints</v>
      </c>
      <c r="L6332" s="286">
        <v>43586</v>
      </c>
      <c r="M6332" s="286" t="s">
        <v>3249</v>
      </c>
    </row>
    <row r="6333" spans="1:13" s="269" customFormat="1" ht="15.5" hidden="1" thickTop="1" thickBot="1" x14ac:dyDescent="0.4">
      <c r="A6333" s="287" t="s">
        <v>3401</v>
      </c>
      <c r="B6333" s="288" t="str">
        <f>VLOOKUP(A6333,Lists!B:C,2,FALSE)</f>
        <v>REG001</v>
      </c>
      <c r="C6333" s="288" t="str">
        <f>VLOOKUP(A6333,Lists!B:D,3,FALSE)</f>
        <v>NGA, NER, TCD, CMR</v>
      </c>
      <c r="D6333" s="289" t="s">
        <v>692</v>
      </c>
      <c r="E6333" s="289">
        <v>800000</v>
      </c>
      <c r="F6333" s="289" t="s">
        <v>4612</v>
      </c>
      <c r="G6333" s="289" t="s">
        <v>731</v>
      </c>
      <c r="H6333" s="278">
        <f t="shared" si="196"/>
        <v>2</v>
      </c>
      <c r="I6333" s="252" t="s">
        <v>4413</v>
      </c>
      <c r="J6333" s="289" t="s">
        <v>4647</v>
      </c>
      <c r="K6333" s="278" t="str">
        <f t="shared" si="197"/>
        <v>REG001People facing restricted access constraints</v>
      </c>
      <c r="L6333" s="290">
        <v>43586</v>
      </c>
      <c r="M6333" s="290" t="s">
        <v>3249</v>
      </c>
    </row>
    <row r="6334" spans="1:13" s="269" customFormat="1" ht="15.5" hidden="1" thickTop="1" thickBot="1" x14ac:dyDescent="0.4">
      <c r="A6334" s="283" t="s">
        <v>3401</v>
      </c>
      <c r="B6334" s="284" t="str">
        <f>VLOOKUP(A6334,Lists!B:C,2,FALSE)</f>
        <v>REG001</v>
      </c>
      <c r="C6334" s="284" t="str">
        <f>VLOOKUP(A6334,Lists!B:D,3,FALSE)</f>
        <v>NGA, NER, TCD, CMR</v>
      </c>
      <c r="D6334" s="285" t="s">
        <v>643</v>
      </c>
      <c r="E6334" s="285">
        <v>0.25</v>
      </c>
      <c r="F6334" s="285" t="s">
        <v>4612</v>
      </c>
      <c r="G6334" s="285" t="s">
        <v>731</v>
      </c>
      <c r="H6334" s="278">
        <f t="shared" si="196"/>
        <v>2</v>
      </c>
      <c r="I6334" s="251" t="s">
        <v>446</v>
      </c>
      <c r="J6334" s="285" t="s">
        <v>446</v>
      </c>
      <c r="K6334" s="278" t="str">
        <f t="shared" si="197"/>
        <v>REG001Impediments to entry into country (bureaucratic and administrative)</v>
      </c>
      <c r="L6334" s="286">
        <v>43586</v>
      </c>
      <c r="M6334" s="286" t="s">
        <v>3249</v>
      </c>
    </row>
    <row r="6335" spans="1:13" s="269" customFormat="1" ht="15.5" hidden="1" thickTop="1" thickBot="1" x14ac:dyDescent="0.4">
      <c r="A6335" s="287" t="s">
        <v>3401</v>
      </c>
      <c r="B6335" s="288" t="str">
        <f>VLOOKUP(A6335,Lists!B:C,2,FALSE)</f>
        <v>REG001</v>
      </c>
      <c r="C6335" s="288" t="str">
        <f>VLOOKUP(A6335,Lists!B:D,3,FALSE)</f>
        <v>NGA, NER, TCD, CMR</v>
      </c>
      <c r="D6335" s="289" t="s">
        <v>644</v>
      </c>
      <c r="E6335" s="289">
        <v>1.75</v>
      </c>
      <c r="F6335" s="289" t="s">
        <v>4612</v>
      </c>
      <c r="G6335" s="289" t="s">
        <v>731</v>
      </c>
      <c r="H6335" s="278">
        <f t="shared" si="196"/>
        <v>2</v>
      </c>
      <c r="I6335" s="252" t="s">
        <v>446</v>
      </c>
      <c r="J6335" s="289" t="s">
        <v>446</v>
      </c>
      <c r="K6335" s="278" t="str">
        <f t="shared" si="197"/>
        <v>REG001Restriction of movement (impediments to freedom of movement and/or administrative restrictions)</v>
      </c>
      <c r="L6335" s="290">
        <v>43586</v>
      </c>
      <c r="M6335" s="290" t="s">
        <v>3249</v>
      </c>
    </row>
    <row r="6336" spans="1:13" s="269" customFormat="1" ht="15.5" hidden="1" thickTop="1" thickBot="1" x14ac:dyDescent="0.4">
      <c r="A6336" s="283" t="s">
        <v>3401</v>
      </c>
      <c r="B6336" s="284" t="str">
        <f>VLOOKUP(A6336,Lists!B:C,2,FALSE)</f>
        <v>REG001</v>
      </c>
      <c r="C6336" s="284" t="str">
        <f>VLOOKUP(A6336,Lists!B:D,3,FALSE)</f>
        <v>NGA, NER, TCD, CMR</v>
      </c>
      <c r="D6336" s="285" t="s">
        <v>645</v>
      </c>
      <c r="E6336" s="285">
        <v>1.25</v>
      </c>
      <c r="F6336" s="285" t="s">
        <v>4612</v>
      </c>
      <c r="G6336" s="285" t="s">
        <v>731</v>
      </c>
      <c r="H6336" s="278">
        <f t="shared" si="196"/>
        <v>2</v>
      </c>
      <c r="I6336" s="251" t="s">
        <v>446</v>
      </c>
      <c r="J6336" s="285" t="s">
        <v>446</v>
      </c>
      <c r="K6336" s="278" t="str">
        <f t="shared" si="197"/>
        <v>REG001Interference into implementation of humanitarian activities</v>
      </c>
      <c r="L6336" s="286">
        <v>43586</v>
      </c>
      <c r="M6336" s="286" t="s">
        <v>3249</v>
      </c>
    </row>
    <row r="6337" spans="1:13" s="269" customFormat="1" ht="15.5" hidden="1" thickTop="1" thickBot="1" x14ac:dyDescent="0.4">
      <c r="A6337" s="287" t="s">
        <v>3401</v>
      </c>
      <c r="B6337" s="288" t="str">
        <f>VLOOKUP(A6337,Lists!B:C,2,FALSE)</f>
        <v>REG001</v>
      </c>
      <c r="C6337" s="288" t="str">
        <f>VLOOKUP(A6337,Lists!B:D,3,FALSE)</f>
        <v>NGA, NER, TCD, CMR</v>
      </c>
      <c r="D6337" s="289" t="s">
        <v>646</v>
      </c>
      <c r="E6337" s="289">
        <v>0.75</v>
      </c>
      <c r="F6337" s="289" t="s">
        <v>4612</v>
      </c>
      <c r="G6337" s="289" t="s">
        <v>731</v>
      </c>
      <c r="H6337" s="278">
        <f t="shared" si="196"/>
        <v>2</v>
      </c>
      <c r="I6337" s="252" t="s">
        <v>446</v>
      </c>
      <c r="J6337" s="289" t="s">
        <v>446</v>
      </c>
      <c r="K6337" s="278" t="str">
        <f t="shared" si="197"/>
        <v>REG001Violence against personnel, facilities and assets</v>
      </c>
      <c r="L6337" s="290">
        <v>43586</v>
      </c>
      <c r="M6337" s="290" t="s">
        <v>3249</v>
      </c>
    </row>
    <row r="6338" spans="1:13" s="269" customFormat="1" ht="15.5" hidden="1" thickTop="1" thickBot="1" x14ac:dyDescent="0.4">
      <c r="A6338" s="283" t="s">
        <v>3401</v>
      </c>
      <c r="B6338" s="284" t="str">
        <f>VLOOKUP(A6338,Lists!B:C,2,FALSE)</f>
        <v>REG001</v>
      </c>
      <c r="C6338" s="284" t="str">
        <f>VLOOKUP(A6338,Lists!B:D,3,FALSE)</f>
        <v>NGA, NER, TCD, CMR</v>
      </c>
      <c r="D6338" s="285" t="s">
        <v>647</v>
      </c>
      <c r="E6338" s="285">
        <v>0.75</v>
      </c>
      <c r="F6338" s="285" t="s">
        <v>4612</v>
      </c>
      <c r="G6338" s="285" t="s">
        <v>731</v>
      </c>
      <c r="H6338" s="278">
        <f t="shared" ref="H6338:H6401" si="198">IF(G6338="x","x",IF(G6338="Low",3,IF(G6338="Medium",2,IF(G6338="High",1,FALSE))))</f>
        <v>2</v>
      </c>
      <c r="I6338" s="251" t="s">
        <v>446</v>
      </c>
      <c r="J6338" s="285" t="s">
        <v>446</v>
      </c>
      <c r="K6338" s="278" t="str">
        <f t="shared" ref="K6338:K6401" si="199">B6338&amp;""&amp;D6338</f>
        <v>REG001Denial of existence of humanitarian needs or entitlements to assistance</v>
      </c>
      <c r="L6338" s="286">
        <v>43586</v>
      </c>
      <c r="M6338" s="286" t="s">
        <v>3249</v>
      </c>
    </row>
    <row r="6339" spans="1:13" s="269" customFormat="1" ht="15.5" hidden="1" thickTop="1" thickBot="1" x14ac:dyDescent="0.4">
      <c r="A6339" s="287" t="s">
        <v>3401</v>
      </c>
      <c r="B6339" s="288" t="str">
        <f>VLOOKUP(A6339,Lists!B:C,2,FALSE)</f>
        <v>REG001</v>
      </c>
      <c r="C6339" s="288" t="str">
        <f>VLOOKUP(A6339,Lists!B:D,3,FALSE)</f>
        <v>NGA, NER, TCD, CMR</v>
      </c>
      <c r="D6339" s="289" t="s">
        <v>648</v>
      </c>
      <c r="E6339" s="289">
        <v>2</v>
      </c>
      <c r="F6339" s="289" t="s">
        <v>4612</v>
      </c>
      <c r="G6339" s="289" t="s">
        <v>731</v>
      </c>
      <c r="H6339" s="278">
        <f t="shared" si="198"/>
        <v>2</v>
      </c>
      <c r="I6339" s="252" t="s">
        <v>446</v>
      </c>
      <c r="J6339" s="289" t="s">
        <v>446</v>
      </c>
      <c r="K6339" s="278" t="str">
        <f t="shared" si="199"/>
        <v>REG001Restriction and obstruction of access to services and assistance</v>
      </c>
      <c r="L6339" s="290">
        <v>43586</v>
      </c>
      <c r="M6339" s="290" t="s">
        <v>3249</v>
      </c>
    </row>
    <row r="6340" spans="1:13" s="269" customFormat="1" ht="15.5" hidden="1" thickTop="1" thickBot="1" x14ac:dyDescent="0.4">
      <c r="A6340" s="283" t="s">
        <v>3401</v>
      </c>
      <c r="B6340" s="284" t="str">
        <f>VLOOKUP(A6340,Lists!B:C,2,FALSE)</f>
        <v>REG001</v>
      </c>
      <c r="C6340" s="284" t="str">
        <f>VLOOKUP(A6340,Lists!B:D,3,FALSE)</f>
        <v>NGA, NER, TCD, CMR</v>
      </c>
      <c r="D6340" s="285" t="s">
        <v>649</v>
      </c>
      <c r="E6340" s="285">
        <v>2.25</v>
      </c>
      <c r="F6340" s="285" t="s">
        <v>4612</v>
      </c>
      <c r="G6340" s="285" t="s">
        <v>731</v>
      </c>
      <c r="H6340" s="278">
        <f t="shared" si="198"/>
        <v>2</v>
      </c>
      <c r="I6340" s="251" t="s">
        <v>446</v>
      </c>
      <c r="J6340" s="285" t="s">
        <v>446</v>
      </c>
      <c r="K6340" s="278" t="str">
        <f t="shared" si="199"/>
        <v>REG001Ongoing insecurity/hostilities affecting humanitarian assistance</v>
      </c>
      <c r="L6340" s="286">
        <v>43586</v>
      </c>
      <c r="M6340" s="286" t="s">
        <v>3249</v>
      </c>
    </row>
    <row r="6341" spans="1:13" s="269" customFormat="1" ht="15.5" hidden="1" thickTop="1" thickBot="1" x14ac:dyDescent="0.4">
      <c r="A6341" s="287" t="s">
        <v>3401</v>
      </c>
      <c r="B6341" s="288" t="str">
        <f>VLOOKUP(A6341,Lists!B:C,2,FALSE)</f>
        <v>REG001</v>
      </c>
      <c r="C6341" s="288" t="str">
        <f>VLOOKUP(A6341,Lists!B:D,3,FALSE)</f>
        <v>NGA, NER, TCD, CMR</v>
      </c>
      <c r="D6341" s="289" t="s">
        <v>650</v>
      </c>
      <c r="E6341" s="289">
        <v>1.25</v>
      </c>
      <c r="F6341" s="289" t="s">
        <v>4612</v>
      </c>
      <c r="G6341" s="289" t="s">
        <v>731</v>
      </c>
      <c r="H6341" s="278">
        <f t="shared" si="198"/>
        <v>2</v>
      </c>
      <c r="I6341" s="252" t="s">
        <v>446</v>
      </c>
      <c r="J6341" s="289" t="s">
        <v>446</v>
      </c>
      <c r="K6341" s="278" t="str">
        <f t="shared" si="199"/>
        <v xml:space="preserve">REG001Presence of mines and improvised explosive devices </v>
      </c>
      <c r="L6341" s="290">
        <v>43586</v>
      </c>
      <c r="M6341" s="290" t="s">
        <v>3249</v>
      </c>
    </row>
    <row r="6342" spans="1:13" s="269" customFormat="1" ht="15.5" hidden="1" thickTop="1" thickBot="1" x14ac:dyDescent="0.4">
      <c r="A6342" s="283" t="s">
        <v>3401</v>
      </c>
      <c r="B6342" s="284" t="str">
        <f>VLOOKUP(A6342,Lists!B:C,2,FALSE)</f>
        <v>REG001</v>
      </c>
      <c r="C6342" s="284" t="str">
        <f>VLOOKUP(A6342,Lists!B:D,3,FALSE)</f>
        <v>NGA, NER, TCD, CMR</v>
      </c>
      <c r="D6342" s="285" t="s">
        <v>651</v>
      </c>
      <c r="E6342" s="285">
        <v>1.75</v>
      </c>
      <c r="F6342" s="285" t="s">
        <v>4612</v>
      </c>
      <c r="G6342" s="285" t="s">
        <v>731</v>
      </c>
      <c r="H6342" s="278">
        <f t="shared" si="198"/>
        <v>2</v>
      </c>
      <c r="I6342" s="251" t="s">
        <v>446</v>
      </c>
      <c r="J6342" s="285" t="s">
        <v>446</v>
      </c>
      <c r="K6342" s="278" t="str">
        <f t="shared" si="199"/>
        <v>REG001Physical constraints in the environment (obstacles related to terrain, climate, lack of infrastructure, etc.)</v>
      </c>
      <c r="L6342" s="286">
        <v>43586</v>
      </c>
      <c r="M6342" s="286" t="s">
        <v>3249</v>
      </c>
    </row>
    <row r="6343" spans="1:13" s="269" customFormat="1" ht="15.5" hidden="1" thickTop="1" thickBot="1" x14ac:dyDescent="0.4">
      <c r="A6343" s="287" t="s">
        <v>1260</v>
      </c>
      <c r="B6343" s="288" t="str">
        <f>VLOOKUP(A6343,Lists!B:C,2,FALSE)</f>
        <v>TZA002</v>
      </c>
      <c r="C6343" s="288" t="str">
        <f>VLOOKUP(A6343,Lists!B:D,3,FALSE)</f>
        <v>TZA</v>
      </c>
      <c r="D6343" s="289" t="s">
        <v>522</v>
      </c>
      <c r="E6343" s="289">
        <v>57637000</v>
      </c>
      <c r="F6343" s="289" t="s">
        <v>4746</v>
      </c>
      <c r="G6343" s="289" t="s">
        <v>731</v>
      </c>
      <c r="H6343" s="278">
        <f t="shared" si="198"/>
        <v>2</v>
      </c>
      <c r="I6343" s="252" t="s">
        <v>4747</v>
      </c>
      <c r="J6343" s="289" t="s">
        <v>4748</v>
      </c>
      <c r="K6343" s="278" t="str">
        <f t="shared" si="199"/>
        <v>TZA002Total population</v>
      </c>
      <c r="L6343" s="290">
        <v>43591</v>
      </c>
      <c r="M6343" s="290" t="s">
        <v>3249</v>
      </c>
    </row>
    <row r="6344" spans="1:13" s="269" customFormat="1" ht="15.5" hidden="1" thickTop="1" thickBot="1" x14ac:dyDescent="0.4">
      <c r="A6344" s="283" t="s">
        <v>1260</v>
      </c>
      <c r="B6344" s="284" t="str">
        <f>VLOOKUP(A6344,Lists!B:C,2,FALSE)</f>
        <v>TZA002</v>
      </c>
      <c r="C6344" s="284" t="str">
        <f>VLOOKUP(A6344,Lists!B:D,3,FALSE)</f>
        <v>TZA</v>
      </c>
      <c r="D6344" s="285" t="s">
        <v>660</v>
      </c>
      <c r="E6344" s="285">
        <v>187000</v>
      </c>
      <c r="F6344" s="285" t="s">
        <v>4749</v>
      </c>
      <c r="G6344" s="285" t="s">
        <v>731</v>
      </c>
      <c r="H6344" s="278">
        <f t="shared" si="198"/>
        <v>2</v>
      </c>
      <c r="I6344" s="251" t="s">
        <v>4750</v>
      </c>
      <c r="J6344" s="285" t="s">
        <v>1133</v>
      </c>
      <c r="K6344" s="278" t="str">
        <f t="shared" si="199"/>
        <v>TZA002Landmass affected</v>
      </c>
      <c r="L6344" s="286">
        <v>43591</v>
      </c>
      <c r="M6344" s="286" t="s">
        <v>3249</v>
      </c>
    </row>
    <row r="6345" spans="1:13" s="269" customFormat="1" ht="15.5" hidden="1" thickTop="1" thickBot="1" x14ac:dyDescent="0.4">
      <c r="A6345" s="287" t="s">
        <v>1260</v>
      </c>
      <c r="B6345" s="288" t="str">
        <f>VLOOKUP(A6345,Lists!B:C,2,FALSE)</f>
        <v>TZA002</v>
      </c>
      <c r="C6345" s="288" t="str">
        <f>VLOOKUP(A6345,Lists!B:D,3,FALSE)</f>
        <v>TZA</v>
      </c>
      <c r="D6345" s="289" t="s">
        <v>737</v>
      </c>
      <c r="E6345" s="289">
        <v>11722000</v>
      </c>
      <c r="F6345" s="289" t="s">
        <v>4749</v>
      </c>
      <c r="G6345" s="289" t="s">
        <v>731</v>
      </c>
      <c r="H6345" s="278">
        <f t="shared" si="198"/>
        <v>2</v>
      </c>
      <c r="I6345" s="252" t="s">
        <v>4750</v>
      </c>
      <c r="J6345" s="289" t="s">
        <v>1133</v>
      </c>
      <c r="K6345" s="278" t="str">
        <f t="shared" si="199"/>
        <v>TZA002People exposed</v>
      </c>
      <c r="L6345" s="290">
        <v>43591</v>
      </c>
      <c r="M6345" s="290" t="s">
        <v>3249</v>
      </c>
    </row>
    <row r="6346" spans="1:13" s="269" customFormat="1" ht="15.5" hidden="1" thickTop="1" thickBot="1" x14ac:dyDescent="0.4">
      <c r="A6346" s="283" t="s">
        <v>1260</v>
      </c>
      <c r="B6346" s="284" t="str">
        <f>VLOOKUP(A6346,Lists!B:C,2,FALSE)</f>
        <v>TZA002</v>
      </c>
      <c r="C6346" s="284" t="str">
        <f>VLOOKUP(A6346,Lists!B:D,3,FALSE)</f>
        <v>TZA</v>
      </c>
      <c r="D6346" s="285" t="s">
        <v>533</v>
      </c>
      <c r="E6346" s="285">
        <v>11722000</v>
      </c>
      <c r="F6346" s="285" t="s">
        <v>4749</v>
      </c>
      <c r="G6346" s="285" t="s">
        <v>731</v>
      </c>
      <c r="H6346" s="278">
        <f t="shared" si="198"/>
        <v>2</v>
      </c>
      <c r="I6346" s="251" t="s">
        <v>4750</v>
      </c>
      <c r="J6346" s="285" t="s">
        <v>1133</v>
      </c>
      <c r="K6346" s="278" t="str">
        <f t="shared" si="199"/>
        <v>TZA002People affected</v>
      </c>
      <c r="L6346" s="286">
        <v>43591</v>
      </c>
      <c r="M6346" s="286" t="s">
        <v>3249</v>
      </c>
    </row>
    <row r="6347" spans="1:13" s="269" customFormat="1" ht="15.5" thickTop="1" thickBot="1" x14ac:dyDescent="0.4">
      <c r="A6347" s="287" t="s">
        <v>1260</v>
      </c>
      <c r="B6347" s="288" t="str">
        <f>VLOOKUP(A6347,Lists!B:C,2,FALSE)</f>
        <v>TZA002</v>
      </c>
      <c r="C6347" s="288" t="str">
        <f>VLOOKUP(A6347,Lists!B:D,3,FALSE)</f>
        <v>TZA</v>
      </c>
      <c r="D6347" s="289" t="s">
        <v>666</v>
      </c>
      <c r="E6347" s="289">
        <v>326000</v>
      </c>
      <c r="F6347" s="289" t="s">
        <v>3860</v>
      </c>
      <c r="G6347" s="289" t="s">
        <v>732</v>
      </c>
      <c r="H6347" s="278">
        <f t="shared" si="198"/>
        <v>1</v>
      </c>
      <c r="I6347" s="252" t="s">
        <v>4751</v>
      </c>
      <c r="J6347" s="289" t="s">
        <v>2102</v>
      </c>
      <c r="K6347" s="278" t="str">
        <f t="shared" si="199"/>
        <v>TZA002People displaced</v>
      </c>
      <c r="L6347" s="290">
        <v>43591</v>
      </c>
      <c r="M6347" s="290" t="s">
        <v>3249</v>
      </c>
    </row>
    <row r="6348" spans="1:13" s="269" customFormat="1" ht="15.5" hidden="1" thickTop="1" thickBot="1" x14ac:dyDescent="0.4">
      <c r="A6348" s="283" t="s">
        <v>1260</v>
      </c>
      <c r="B6348" s="284" t="str">
        <f>VLOOKUP(A6348,Lists!B:C,2,FALSE)</f>
        <v>TZA002</v>
      </c>
      <c r="C6348" s="284" t="str">
        <f>VLOOKUP(A6348,Lists!B:D,3,FALSE)</f>
        <v>TZA</v>
      </c>
      <c r="D6348" s="285" t="s">
        <v>752</v>
      </c>
      <c r="E6348" s="285">
        <v>283000</v>
      </c>
      <c r="F6348" s="285" t="s">
        <v>3860</v>
      </c>
      <c r="G6348" s="285" t="s">
        <v>731</v>
      </c>
      <c r="H6348" s="278">
        <f t="shared" si="198"/>
        <v>2</v>
      </c>
      <c r="I6348" s="251" t="s">
        <v>4751</v>
      </c>
      <c r="J6348" s="285" t="s">
        <v>3912</v>
      </c>
      <c r="K6348" s="278" t="str">
        <f t="shared" si="199"/>
        <v>TZA002People in Need</v>
      </c>
      <c r="L6348" s="286">
        <v>43591</v>
      </c>
      <c r="M6348" s="286" t="s">
        <v>3249</v>
      </c>
    </row>
    <row r="6349" spans="1:13" s="269" customFormat="1" ht="15.5" hidden="1" thickTop="1" thickBot="1" x14ac:dyDescent="0.4">
      <c r="A6349" s="287" t="s">
        <v>1260</v>
      </c>
      <c r="B6349" s="288" t="str">
        <f>VLOOKUP(A6349,Lists!B:C,2,FALSE)</f>
        <v>TZA002</v>
      </c>
      <c r="C6349" s="288" t="str">
        <f>VLOOKUP(A6349,Lists!B:D,3,FALSE)</f>
        <v>TZA</v>
      </c>
      <c r="D6349" s="289" t="s">
        <v>5110</v>
      </c>
      <c r="E6349" s="289">
        <v>11396000</v>
      </c>
      <c r="F6349" s="289" t="s">
        <v>4749</v>
      </c>
      <c r="G6349" s="289" t="s">
        <v>731</v>
      </c>
      <c r="H6349" s="278">
        <f t="shared" si="198"/>
        <v>2</v>
      </c>
      <c r="I6349" s="252" t="s">
        <v>4752</v>
      </c>
      <c r="J6349" s="289" t="s">
        <v>1133</v>
      </c>
      <c r="K6349" s="278" t="str">
        <f t="shared" si="199"/>
        <v>TZA002Minimal humanitarian conditions - Level 1</v>
      </c>
      <c r="L6349" s="290">
        <v>43591</v>
      </c>
      <c r="M6349" s="290" t="s">
        <v>3249</v>
      </c>
    </row>
    <row r="6350" spans="1:13" s="269" customFormat="1" ht="15.5" hidden="1" thickTop="1" thickBot="1" x14ac:dyDescent="0.4">
      <c r="A6350" s="283" t="s">
        <v>1260</v>
      </c>
      <c r="B6350" s="284" t="str">
        <f>VLOOKUP(A6350,Lists!B:C,2,FALSE)</f>
        <v>TZA002</v>
      </c>
      <c r="C6350" s="284" t="str">
        <f>VLOOKUP(A6350,Lists!B:D,3,FALSE)</f>
        <v>TZA</v>
      </c>
      <c r="D6350" s="285" t="s">
        <v>5111</v>
      </c>
      <c r="E6350" s="285">
        <v>43000</v>
      </c>
      <c r="F6350" s="285" t="s">
        <v>3860</v>
      </c>
      <c r="G6350" s="285" t="s">
        <v>731</v>
      </c>
      <c r="H6350" s="278">
        <f t="shared" si="198"/>
        <v>2</v>
      </c>
      <c r="I6350" s="251" t="s">
        <v>4751</v>
      </c>
      <c r="J6350" s="285" t="s">
        <v>3914</v>
      </c>
      <c r="K6350" s="278" t="str">
        <f t="shared" si="199"/>
        <v>TZA002Stressed humanitarian conditions - Level 2</v>
      </c>
      <c r="L6350" s="286">
        <v>43591</v>
      </c>
      <c r="M6350" s="286" t="s">
        <v>3249</v>
      </c>
    </row>
    <row r="6351" spans="1:13" s="269" customFormat="1" ht="15.5" hidden="1" thickTop="1" thickBot="1" x14ac:dyDescent="0.4">
      <c r="A6351" s="287" t="s">
        <v>1260</v>
      </c>
      <c r="B6351" s="288" t="str">
        <f>VLOOKUP(A6351,Lists!B:C,2,FALSE)</f>
        <v>TZA002</v>
      </c>
      <c r="C6351" s="288" t="str">
        <f>VLOOKUP(A6351,Lists!B:D,3,FALSE)</f>
        <v>TZA</v>
      </c>
      <c r="D6351" s="289" t="s">
        <v>5112</v>
      </c>
      <c r="E6351" s="289">
        <v>283000</v>
      </c>
      <c r="F6351" s="289" t="s">
        <v>3860</v>
      </c>
      <c r="G6351" s="289" t="s">
        <v>731</v>
      </c>
      <c r="H6351" s="278">
        <f t="shared" si="198"/>
        <v>2</v>
      </c>
      <c r="I6351" s="252" t="s">
        <v>4751</v>
      </c>
      <c r="J6351" s="289" t="s">
        <v>3912</v>
      </c>
      <c r="K6351" s="278" t="str">
        <f t="shared" si="199"/>
        <v>TZA002Moderate humanitarian conditions - Level 3</v>
      </c>
      <c r="L6351" s="290">
        <v>43591</v>
      </c>
      <c r="M6351" s="290" t="s">
        <v>3249</v>
      </c>
    </row>
    <row r="6352" spans="1:13" s="269" customFormat="1" ht="15.5" hidden="1" thickTop="1" thickBot="1" x14ac:dyDescent="0.4">
      <c r="A6352" s="283" t="s">
        <v>1260</v>
      </c>
      <c r="B6352" s="284" t="str">
        <f>VLOOKUP(A6352,Lists!B:C,2,FALSE)</f>
        <v>TZA002</v>
      </c>
      <c r="C6352" s="284" t="str">
        <f>VLOOKUP(A6352,Lists!B:D,3,FALSE)</f>
        <v>TZA</v>
      </c>
      <c r="D6352" s="285" t="s">
        <v>5113</v>
      </c>
      <c r="E6352" s="285">
        <v>0</v>
      </c>
      <c r="F6352" s="285" t="s">
        <v>446</v>
      </c>
      <c r="G6352" s="285" t="s">
        <v>446</v>
      </c>
      <c r="H6352" s="278" t="str">
        <f t="shared" si="198"/>
        <v>x</v>
      </c>
      <c r="I6352" s="251" t="s">
        <v>446</v>
      </c>
      <c r="J6352" s="285" t="s">
        <v>446</v>
      </c>
      <c r="K6352" s="278" t="str">
        <f t="shared" si="199"/>
        <v>TZA002Severe humanitarian conditions - Level 4</v>
      </c>
      <c r="L6352" s="286">
        <v>43591</v>
      </c>
      <c r="M6352" s="286" t="s">
        <v>3249</v>
      </c>
    </row>
    <row r="6353" spans="1:13" s="269" customFormat="1" ht="15.5" hidden="1" thickTop="1" thickBot="1" x14ac:dyDescent="0.4">
      <c r="A6353" s="287" t="s">
        <v>1260</v>
      </c>
      <c r="B6353" s="288" t="str">
        <f>VLOOKUP(A6353,Lists!B:C,2,FALSE)</f>
        <v>TZA002</v>
      </c>
      <c r="C6353" s="288" t="str">
        <f>VLOOKUP(A6353,Lists!B:D,3,FALSE)</f>
        <v>TZA</v>
      </c>
      <c r="D6353" s="289" t="s">
        <v>5114</v>
      </c>
      <c r="E6353" s="289">
        <v>0</v>
      </c>
      <c r="F6353" s="289" t="s">
        <v>446</v>
      </c>
      <c r="G6353" s="289" t="s">
        <v>446</v>
      </c>
      <c r="H6353" s="278" t="str">
        <f t="shared" si="198"/>
        <v>x</v>
      </c>
      <c r="I6353" s="252" t="s">
        <v>446</v>
      </c>
      <c r="J6353" s="289" t="s">
        <v>446</v>
      </c>
      <c r="K6353" s="278" t="str">
        <f t="shared" si="199"/>
        <v>TZA002Extreme humanitarian conditions - Level 5</v>
      </c>
      <c r="L6353" s="290">
        <v>43591</v>
      </c>
      <c r="M6353" s="290" t="s">
        <v>3249</v>
      </c>
    </row>
    <row r="6354" spans="1:13" s="269" customFormat="1" ht="15.5" hidden="1" thickTop="1" thickBot="1" x14ac:dyDescent="0.4">
      <c r="A6354" s="283" t="s">
        <v>1269</v>
      </c>
      <c r="B6354" s="284" t="str">
        <f>VLOOKUP(A6354,Lists!B:C,2,FALSE)</f>
        <v>EGY002</v>
      </c>
      <c r="C6354" s="284" t="str">
        <f>VLOOKUP(A6354,Lists!B:D,3,FALSE)</f>
        <v>EGY</v>
      </c>
      <c r="D6354" s="285" t="s">
        <v>522</v>
      </c>
      <c r="E6354" s="285">
        <v>97395000</v>
      </c>
      <c r="F6354" s="285" t="s">
        <v>4753</v>
      </c>
      <c r="G6354" s="285" t="s">
        <v>731</v>
      </c>
      <c r="H6354" s="278">
        <f t="shared" si="198"/>
        <v>2</v>
      </c>
      <c r="I6354" s="251" t="s">
        <v>4754</v>
      </c>
      <c r="J6354" s="285" t="s">
        <v>4755</v>
      </c>
      <c r="K6354" s="278" t="str">
        <f t="shared" si="199"/>
        <v>EGY002Total population</v>
      </c>
      <c r="L6354" s="286">
        <v>43591</v>
      </c>
      <c r="M6354" s="286" t="s">
        <v>3249</v>
      </c>
    </row>
    <row r="6355" spans="1:13" s="269" customFormat="1" ht="15.5" hidden="1" thickTop="1" thickBot="1" x14ac:dyDescent="0.4">
      <c r="A6355" s="287" t="s">
        <v>1269</v>
      </c>
      <c r="B6355" s="288" t="str">
        <f>VLOOKUP(A6355,Lists!B:C,2,FALSE)</f>
        <v>EGY002</v>
      </c>
      <c r="C6355" s="288" t="str">
        <f>VLOOKUP(A6355,Lists!B:D,3,FALSE)</f>
        <v>EGY</v>
      </c>
      <c r="D6355" s="289" t="s">
        <v>737</v>
      </c>
      <c r="E6355" s="289">
        <v>18738000</v>
      </c>
      <c r="F6355" s="289" t="s">
        <v>4756</v>
      </c>
      <c r="G6355" s="289" t="s">
        <v>731</v>
      </c>
      <c r="H6355" s="278">
        <f t="shared" si="198"/>
        <v>2</v>
      </c>
      <c r="I6355" s="252" t="s">
        <v>4757</v>
      </c>
      <c r="J6355" s="289" t="s">
        <v>4758</v>
      </c>
      <c r="K6355" s="278" t="str">
        <f t="shared" si="199"/>
        <v>EGY002People exposed</v>
      </c>
      <c r="L6355" s="290">
        <v>43591</v>
      </c>
      <c r="M6355" s="290" t="s">
        <v>3249</v>
      </c>
    </row>
    <row r="6356" spans="1:13" s="269" customFormat="1" ht="15.5" hidden="1" thickTop="1" thickBot="1" x14ac:dyDescent="0.4">
      <c r="A6356" s="283" t="s">
        <v>1269</v>
      </c>
      <c r="B6356" s="284" t="str">
        <f>VLOOKUP(A6356,Lists!B:C,2,FALSE)</f>
        <v>EGY002</v>
      </c>
      <c r="C6356" s="284" t="str">
        <f>VLOOKUP(A6356,Lists!B:D,3,FALSE)</f>
        <v>EGY</v>
      </c>
      <c r="D6356" s="285" t="s">
        <v>533</v>
      </c>
      <c r="E6356" s="285">
        <v>132000</v>
      </c>
      <c r="F6356" s="285" t="s">
        <v>3860</v>
      </c>
      <c r="G6356" s="285" t="s">
        <v>731</v>
      </c>
      <c r="H6356" s="278">
        <f t="shared" si="198"/>
        <v>2</v>
      </c>
      <c r="I6356" s="251" t="s">
        <v>4759</v>
      </c>
      <c r="J6356" s="285" t="s">
        <v>4760</v>
      </c>
      <c r="K6356" s="278" t="str">
        <f t="shared" si="199"/>
        <v>EGY002People affected</v>
      </c>
      <c r="L6356" s="286">
        <v>43591</v>
      </c>
      <c r="M6356" s="286" t="s">
        <v>3249</v>
      </c>
    </row>
    <row r="6357" spans="1:13" s="269" customFormat="1" ht="15.5" thickTop="1" thickBot="1" x14ac:dyDescent="0.4">
      <c r="A6357" s="287" t="s">
        <v>1269</v>
      </c>
      <c r="B6357" s="288" t="str">
        <f>VLOOKUP(A6357,Lists!B:C,2,FALSE)</f>
        <v>EGY002</v>
      </c>
      <c r="C6357" s="288" t="str">
        <f>VLOOKUP(A6357,Lists!B:D,3,FALSE)</f>
        <v>EGY</v>
      </c>
      <c r="D6357" s="289" t="s">
        <v>666</v>
      </c>
      <c r="E6357" s="289">
        <v>132000</v>
      </c>
      <c r="F6357" s="289" t="s">
        <v>3860</v>
      </c>
      <c r="G6357" s="289" t="s">
        <v>732</v>
      </c>
      <c r="H6357" s="278">
        <f t="shared" si="198"/>
        <v>1</v>
      </c>
      <c r="I6357" s="252" t="s">
        <v>4759</v>
      </c>
      <c r="J6357" s="289" t="s">
        <v>4760</v>
      </c>
      <c r="K6357" s="278" t="str">
        <f t="shared" si="199"/>
        <v>EGY002People displaced</v>
      </c>
      <c r="L6357" s="290">
        <v>43591</v>
      </c>
      <c r="M6357" s="290" t="s">
        <v>3249</v>
      </c>
    </row>
    <row r="6358" spans="1:13" s="269" customFormat="1" ht="15.5" hidden="1" thickTop="1" thickBot="1" x14ac:dyDescent="0.4">
      <c r="A6358" s="283" t="s">
        <v>1269</v>
      </c>
      <c r="B6358" s="284" t="str">
        <f>VLOOKUP(A6358,Lists!B:C,2,FALSE)</f>
        <v>EGY002</v>
      </c>
      <c r="C6358" s="284" t="str">
        <f>VLOOKUP(A6358,Lists!B:D,3,FALSE)</f>
        <v>EGY</v>
      </c>
      <c r="D6358" s="285" t="s">
        <v>752</v>
      </c>
      <c r="E6358" s="285">
        <v>71000</v>
      </c>
      <c r="F6358" s="285" t="s">
        <v>4761</v>
      </c>
      <c r="G6358" s="285" t="s">
        <v>731</v>
      </c>
      <c r="H6358" s="278">
        <f t="shared" si="198"/>
        <v>2</v>
      </c>
      <c r="I6358" s="251" t="s">
        <v>4762</v>
      </c>
      <c r="J6358" s="285" t="s">
        <v>3889</v>
      </c>
      <c r="K6358" s="278" t="str">
        <f t="shared" si="199"/>
        <v>EGY002People in Need</v>
      </c>
      <c r="L6358" s="286">
        <v>43591</v>
      </c>
      <c r="M6358" s="286" t="s">
        <v>3249</v>
      </c>
    </row>
    <row r="6359" spans="1:13" s="269" customFormat="1" ht="15.5" hidden="1" thickTop="1" thickBot="1" x14ac:dyDescent="0.4">
      <c r="A6359" s="287" t="s">
        <v>1269</v>
      </c>
      <c r="B6359" s="288" t="str">
        <f>VLOOKUP(A6359,Lists!B:C,2,FALSE)</f>
        <v>EGY002</v>
      </c>
      <c r="C6359" s="288" t="str">
        <f>VLOOKUP(A6359,Lists!B:D,3,FALSE)</f>
        <v>EGY</v>
      </c>
      <c r="D6359" s="289" t="s">
        <v>5110</v>
      </c>
      <c r="E6359" s="289">
        <v>18606000</v>
      </c>
      <c r="F6359" s="289" t="s">
        <v>4756</v>
      </c>
      <c r="G6359" s="289" t="s">
        <v>731</v>
      </c>
      <c r="H6359" s="278">
        <f t="shared" si="198"/>
        <v>2</v>
      </c>
      <c r="I6359" s="252" t="s">
        <v>4757</v>
      </c>
      <c r="J6359" s="289" t="s">
        <v>3890</v>
      </c>
      <c r="K6359" s="278" t="str">
        <f t="shared" si="199"/>
        <v>EGY002Minimal humanitarian conditions - Level 1</v>
      </c>
      <c r="L6359" s="290">
        <v>43591</v>
      </c>
      <c r="M6359" s="290" t="s">
        <v>3249</v>
      </c>
    </row>
    <row r="6360" spans="1:13" s="269" customFormat="1" ht="15.5" hidden="1" thickTop="1" thickBot="1" x14ac:dyDescent="0.4">
      <c r="A6360" s="283" t="s">
        <v>1269</v>
      </c>
      <c r="B6360" s="284" t="str">
        <f>VLOOKUP(A6360,Lists!B:C,2,FALSE)</f>
        <v>EGY002</v>
      </c>
      <c r="C6360" s="284" t="str">
        <f>VLOOKUP(A6360,Lists!B:D,3,FALSE)</f>
        <v>EGY</v>
      </c>
      <c r="D6360" s="285" t="s">
        <v>5111</v>
      </c>
      <c r="E6360" s="285">
        <v>61000</v>
      </c>
      <c r="F6360" s="285" t="s">
        <v>4761</v>
      </c>
      <c r="G6360" s="285" t="s">
        <v>731</v>
      </c>
      <c r="H6360" s="278">
        <f t="shared" si="198"/>
        <v>2</v>
      </c>
      <c r="I6360" s="251" t="s">
        <v>4762</v>
      </c>
      <c r="J6360" s="285" t="s">
        <v>3891</v>
      </c>
      <c r="K6360" s="278" t="str">
        <f t="shared" si="199"/>
        <v>EGY002Stressed humanitarian conditions - Level 2</v>
      </c>
      <c r="L6360" s="286">
        <v>43591</v>
      </c>
      <c r="M6360" s="286" t="s">
        <v>3249</v>
      </c>
    </row>
    <row r="6361" spans="1:13" s="269" customFormat="1" ht="15.5" hidden="1" thickTop="1" thickBot="1" x14ac:dyDescent="0.4">
      <c r="A6361" s="287" t="s">
        <v>1269</v>
      </c>
      <c r="B6361" s="288" t="str">
        <f>VLOOKUP(A6361,Lists!B:C,2,FALSE)</f>
        <v>EGY002</v>
      </c>
      <c r="C6361" s="288" t="str">
        <f>VLOOKUP(A6361,Lists!B:D,3,FALSE)</f>
        <v>EGY</v>
      </c>
      <c r="D6361" s="289" t="s">
        <v>5112</v>
      </c>
      <c r="E6361" s="289">
        <v>71000</v>
      </c>
      <c r="F6361" s="289" t="s">
        <v>4761</v>
      </c>
      <c r="G6361" s="289" t="s">
        <v>731</v>
      </c>
      <c r="H6361" s="278">
        <f t="shared" si="198"/>
        <v>2</v>
      </c>
      <c r="I6361" s="252" t="s">
        <v>4762</v>
      </c>
      <c r="J6361" s="289" t="s">
        <v>3889</v>
      </c>
      <c r="K6361" s="278" t="str">
        <f t="shared" si="199"/>
        <v>EGY002Moderate humanitarian conditions - Level 3</v>
      </c>
      <c r="L6361" s="290">
        <v>43591</v>
      </c>
      <c r="M6361" s="290" t="s">
        <v>3249</v>
      </c>
    </row>
    <row r="6362" spans="1:13" s="269" customFormat="1" ht="15.5" hidden="1" thickTop="1" thickBot="1" x14ac:dyDescent="0.4">
      <c r="A6362" s="283" t="s">
        <v>1238</v>
      </c>
      <c r="B6362" s="284" t="str">
        <f>VLOOKUP(A6362,Lists!B:C,2,FALSE)</f>
        <v>BRA002</v>
      </c>
      <c r="C6362" s="284" t="str">
        <f>VLOOKUP(A6362,Lists!B:D,3,FALSE)</f>
        <v>BRA</v>
      </c>
      <c r="D6362" s="285" t="s">
        <v>737</v>
      </c>
      <c r="E6362" s="285">
        <v>672568</v>
      </c>
      <c r="F6362" s="285" t="s">
        <v>4138</v>
      </c>
      <c r="G6362" s="285" t="s">
        <v>731</v>
      </c>
      <c r="H6362" s="278">
        <f t="shared" si="198"/>
        <v>2</v>
      </c>
      <c r="I6362" s="251" t="s">
        <v>2754</v>
      </c>
      <c r="J6362" s="285" t="s">
        <v>4765</v>
      </c>
      <c r="K6362" s="278" t="str">
        <f t="shared" si="199"/>
        <v>BRA002People exposed</v>
      </c>
      <c r="L6362" s="286">
        <v>43591</v>
      </c>
      <c r="M6362" s="286" t="s">
        <v>3249</v>
      </c>
    </row>
    <row r="6363" spans="1:13" s="269" customFormat="1" ht="15.5" hidden="1" thickTop="1" thickBot="1" x14ac:dyDescent="0.4">
      <c r="A6363" s="287" t="s">
        <v>1238</v>
      </c>
      <c r="B6363" s="288" t="str">
        <f>VLOOKUP(A6363,Lists!B:C,2,FALSE)</f>
        <v>BRA002</v>
      </c>
      <c r="C6363" s="288" t="str">
        <f>VLOOKUP(A6363,Lists!B:D,3,FALSE)</f>
        <v>BRA</v>
      </c>
      <c r="D6363" s="289" t="s">
        <v>533</v>
      </c>
      <c r="E6363" s="289">
        <v>471374</v>
      </c>
      <c r="F6363" s="289" t="s">
        <v>4763</v>
      </c>
      <c r="G6363" s="289" t="s">
        <v>731</v>
      </c>
      <c r="H6363" s="278">
        <f t="shared" si="198"/>
        <v>2</v>
      </c>
      <c r="I6363" s="252" t="s">
        <v>4768</v>
      </c>
      <c r="J6363" s="289" t="s">
        <v>4766</v>
      </c>
      <c r="K6363" s="278" t="str">
        <f t="shared" si="199"/>
        <v>BRA002People affected</v>
      </c>
      <c r="L6363" s="290">
        <v>43591</v>
      </c>
      <c r="M6363" s="290" t="s">
        <v>3249</v>
      </c>
    </row>
    <row r="6364" spans="1:13" s="269" customFormat="1" ht="15.5" thickTop="1" thickBot="1" x14ac:dyDescent="0.4">
      <c r="A6364" s="283" t="s">
        <v>1238</v>
      </c>
      <c r="B6364" s="284" t="str">
        <f>VLOOKUP(A6364,Lists!B:C,2,FALSE)</f>
        <v>BRA002</v>
      </c>
      <c r="C6364" s="284" t="str">
        <f>VLOOKUP(A6364,Lists!B:D,3,FALSE)</f>
        <v>BRA</v>
      </c>
      <c r="D6364" s="285" t="s">
        <v>666</v>
      </c>
      <c r="E6364" s="285">
        <v>96000</v>
      </c>
      <c r="F6364" s="285" t="s">
        <v>2349</v>
      </c>
      <c r="G6364" s="285" t="s">
        <v>731</v>
      </c>
      <c r="H6364" s="278">
        <f t="shared" si="198"/>
        <v>2</v>
      </c>
      <c r="I6364" s="251" t="s">
        <v>4764</v>
      </c>
      <c r="J6364" s="285" t="s">
        <v>4767</v>
      </c>
      <c r="K6364" s="278" t="str">
        <f t="shared" si="199"/>
        <v>BRA002People displaced</v>
      </c>
      <c r="L6364" s="286">
        <v>43591</v>
      </c>
      <c r="M6364" s="286" t="s">
        <v>3248</v>
      </c>
    </row>
    <row r="6365" spans="1:13" s="269" customFormat="1" ht="15.5" hidden="1" thickTop="1" thickBot="1" x14ac:dyDescent="0.4">
      <c r="A6365" s="287" t="s">
        <v>1238</v>
      </c>
      <c r="B6365" s="288" t="str">
        <f>VLOOKUP(A6365,Lists!B:C,2,FALSE)</f>
        <v>BRA002</v>
      </c>
      <c r="C6365" s="288" t="str">
        <f>VLOOKUP(A6365,Lists!B:D,3,FALSE)</f>
        <v>BRA</v>
      </c>
      <c r="D6365" s="289" t="s">
        <v>5110</v>
      </c>
      <c r="E6365" s="289">
        <v>201194</v>
      </c>
      <c r="F6365" s="289" t="s">
        <v>4138</v>
      </c>
      <c r="G6365" s="289" t="s">
        <v>731</v>
      </c>
      <c r="H6365" s="278">
        <f t="shared" si="198"/>
        <v>2</v>
      </c>
      <c r="I6365" s="252" t="s">
        <v>2754</v>
      </c>
      <c r="J6365" s="289" t="s">
        <v>4139</v>
      </c>
      <c r="K6365" s="278" t="str">
        <f t="shared" si="199"/>
        <v>BRA002Minimal humanitarian conditions - Level 1</v>
      </c>
      <c r="L6365" s="290">
        <v>43591</v>
      </c>
      <c r="M6365" s="290" t="s">
        <v>3249</v>
      </c>
    </row>
    <row r="6366" spans="1:13" s="269" customFormat="1" ht="15.5" hidden="1" thickTop="1" thickBot="1" x14ac:dyDescent="0.4">
      <c r="A6366" s="283" t="s">
        <v>1238</v>
      </c>
      <c r="B6366" s="284" t="str">
        <f>VLOOKUP(A6366,Lists!B:C,2,FALSE)</f>
        <v>BRA002</v>
      </c>
      <c r="C6366" s="284" t="str">
        <f>VLOOKUP(A6366,Lists!B:D,3,FALSE)</f>
        <v>BRA</v>
      </c>
      <c r="D6366" s="285" t="s">
        <v>5111</v>
      </c>
      <c r="E6366" s="285">
        <v>375374</v>
      </c>
      <c r="F6366" s="285" t="s">
        <v>4763</v>
      </c>
      <c r="G6366" s="285" t="s">
        <v>731</v>
      </c>
      <c r="H6366" s="278">
        <f t="shared" si="198"/>
        <v>2</v>
      </c>
      <c r="I6366" s="251" t="s">
        <v>4768</v>
      </c>
      <c r="J6366" s="285" t="s">
        <v>4140</v>
      </c>
      <c r="K6366" s="278" t="str">
        <f t="shared" si="199"/>
        <v>BRA002Stressed humanitarian conditions - Level 2</v>
      </c>
      <c r="L6366" s="286">
        <v>43591</v>
      </c>
      <c r="M6366" s="286" t="s">
        <v>3249</v>
      </c>
    </row>
    <row r="6367" spans="1:13" s="269" customFormat="1" ht="15.5" hidden="1" thickTop="1" thickBot="1" x14ac:dyDescent="0.4">
      <c r="A6367" s="287" t="s">
        <v>1238</v>
      </c>
      <c r="B6367" s="288" t="str">
        <f>VLOOKUP(A6367,Lists!B:C,2,FALSE)</f>
        <v>BRA002</v>
      </c>
      <c r="C6367" s="288" t="str">
        <f>VLOOKUP(A6367,Lists!B:D,3,FALSE)</f>
        <v>BRA</v>
      </c>
      <c r="D6367" s="289" t="s">
        <v>5112</v>
      </c>
      <c r="E6367" s="289">
        <v>96000</v>
      </c>
      <c r="F6367" s="289" t="s">
        <v>2349</v>
      </c>
      <c r="G6367" s="289" t="s">
        <v>731</v>
      </c>
      <c r="H6367" s="278">
        <f t="shared" si="198"/>
        <v>2</v>
      </c>
      <c r="I6367" s="252" t="s">
        <v>4764</v>
      </c>
      <c r="J6367" s="289" t="s">
        <v>2759</v>
      </c>
      <c r="K6367" s="278" t="str">
        <f t="shared" si="199"/>
        <v>BRA002Moderate humanitarian conditions - Level 3</v>
      </c>
      <c r="L6367" s="290">
        <v>43591</v>
      </c>
      <c r="M6367" s="290" t="s">
        <v>3248</v>
      </c>
    </row>
    <row r="6368" spans="1:13" s="269" customFormat="1" ht="15.5" hidden="1" thickTop="1" thickBot="1" x14ac:dyDescent="0.4">
      <c r="A6368" s="283" t="s">
        <v>2965</v>
      </c>
      <c r="B6368" s="284" t="e">
        <f>VLOOKUP(A6368,Lists!B:C,2,FALSE)</f>
        <v>#N/A</v>
      </c>
      <c r="C6368" s="284" t="e">
        <f>VLOOKUP(A6368,Lists!B:D,3,FALSE)</f>
        <v>#N/A</v>
      </c>
      <c r="D6368" s="285" t="s">
        <v>5029</v>
      </c>
      <c r="E6368" s="285">
        <v>0</v>
      </c>
      <c r="F6368" s="285" t="s">
        <v>4769</v>
      </c>
      <c r="G6368" s="285" t="s">
        <v>731</v>
      </c>
      <c r="H6368" s="278">
        <f t="shared" si="198"/>
        <v>2</v>
      </c>
      <c r="I6368" s="251" t="s">
        <v>1354</v>
      </c>
      <c r="J6368" s="285" t="s">
        <v>1520</v>
      </c>
      <c r="K6368" s="278" t="e">
        <f t="shared" si="199"/>
        <v>#N/A</v>
      </c>
      <c r="L6368" s="286">
        <v>43591</v>
      </c>
      <c r="M6368" s="286" t="s">
        <v>3248</v>
      </c>
    </row>
    <row r="6369" spans="1:13" s="269" customFormat="1" ht="15.5" hidden="1" thickTop="1" thickBot="1" x14ac:dyDescent="0.4">
      <c r="A6369" s="287" t="s">
        <v>2965</v>
      </c>
      <c r="B6369" s="288" t="e">
        <f>VLOOKUP(A6369,Lists!B:C,2,FALSE)</f>
        <v>#N/A</v>
      </c>
      <c r="C6369" s="288" t="e">
        <f>VLOOKUP(A6369,Lists!B:D,3,FALSE)</f>
        <v>#N/A</v>
      </c>
      <c r="D6369" s="289" t="s">
        <v>5115</v>
      </c>
      <c r="E6369" s="289">
        <v>0</v>
      </c>
      <c r="F6369" s="289" t="s">
        <v>4769</v>
      </c>
      <c r="G6369" s="289" t="s">
        <v>731</v>
      </c>
      <c r="H6369" s="278">
        <f t="shared" si="198"/>
        <v>2</v>
      </c>
      <c r="I6369" s="252" t="s">
        <v>1354</v>
      </c>
      <c r="J6369" s="289" t="s">
        <v>1520</v>
      </c>
      <c r="K6369" s="278" t="e">
        <f t="shared" si="199"/>
        <v>#N/A</v>
      </c>
      <c r="L6369" s="290">
        <v>43591</v>
      </c>
      <c r="M6369" s="290" t="s">
        <v>3248</v>
      </c>
    </row>
    <row r="6370" spans="1:13" s="269" customFormat="1" ht="15.5" hidden="1" thickTop="1" thickBot="1" x14ac:dyDescent="0.4">
      <c r="A6370" s="283" t="s">
        <v>2966</v>
      </c>
      <c r="B6370" s="284" t="str">
        <f>VLOOKUP(A6370,Lists!B:C,2,FALSE)</f>
        <v>LBN002</v>
      </c>
      <c r="C6370" s="284" t="str">
        <f>VLOOKUP(A6370,Lists!B:D,3,FALSE)</f>
        <v>LBN</v>
      </c>
      <c r="D6370" s="285" t="s">
        <v>5029</v>
      </c>
      <c r="E6370" s="285">
        <v>0</v>
      </c>
      <c r="F6370" s="285" t="s">
        <v>4769</v>
      </c>
      <c r="G6370" s="285" t="s">
        <v>731</v>
      </c>
      <c r="H6370" s="278">
        <f t="shared" si="198"/>
        <v>2</v>
      </c>
      <c r="I6370" s="251" t="s">
        <v>1354</v>
      </c>
      <c r="J6370" s="285" t="s">
        <v>4770</v>
      </c>
      <c r="K6370" s="278" t="str">
        <f t="shared" si="199"/>
        <v>LBN002Fatalities reported</v>
      </c>
      <c r="L6370" s="286">
        <v>43591</v>
      </c>
      <c r="M6370" s="286" t="s">
        <v>3248</v>
      </c>
    </row>
    <row r="6371" spans="1:13" s="269" customFormat="1" ht="15.5" hidden="1" thickTop="1" thickBot="1" x14ac:dyDescent="0.4">
      <c r="A6371" s="287" t="s">
        <v>2966</v>
      </c>
      <c r="B6371" s="288" t="str">
        <f>VLOOKUP(A6371,Lists!B:C,2,FALSE)</f>
        <v>LBN002</v>
      </c>
      <c r="C6371" s="288" t="str">
        <f>VLOOKUP(A6371,Lists!B:D,3,FALSE)</f>
        <v>LBN</v>
      </c>
      <c r="D6371" s="289" t="s">
        <v>5115</v>
      </c>
      <c r="E6371" s="289">
        <v>0</v>
      </c>
      <c r="F6371" s="289" t="s">
        <v>4769</v>
      </c>
      <c r="G6371" s="289" t="s">
        <v>731</v>
      </c>
      <c r="H6371" s="278">
        <f t="shared" si="198"/>
        <v>2</v>
      </c>
      <c r="I6371" s="252" t="s">
        <v>1354</v>
      </c>
      <c r="J6371" s="289" t="s">
        <v>1520</v>
      </c>
      <c r="K6371" s="278" t="str">
        <f t="shared" si="199"/>
        <v>LBN002Fatalities in all crises</v>
      </c>
      <c r="L6371" s="290">
        <v>43591</v>
      </c>
      <c r="M6371" s="290" t="s">
        <v>3248</v>
      </c>
    </row>
    <row r="6372" spans="1:13" s="269" customFormat="1" ht="15.5" hidden="1" thickTop="1" thickBot="1" x14ac:dyDescent="0.4">
      <c r="A6372" s="283" t="s">
        <v>2967</v>
      </c>
      <c r="B6372" s="284" t="e">
        <f>VLOOKUP(A6372,Lists!B:C,2,FALSE)</f>
        <v>#N/A</v>
      </c>
      <c r="C6372" s="284" t="e">
        <f>VLOOKUP(A6372,Lists!B:D,3,FALSE)</f>
        <v>#N/A</v>
      </c>
      <c r="D6372" s="285" t="s">
        <v>5029</v>
      </c>
      <c r="E6372" s="285">
        <v>0</v>
      </c>
      <c r="F6372" s="285" t="s">
        <v>4769</v>
      </c>
      <c r="G6372" s="285" t="s">
        <v>731</v>
      </c>
      <c r="H6372" s="278">
        <f t="shared" si="198"/>
        <v>2</v>
      </c>
      <c r="I6372" s="251" t="s">
        <v>1354</v>
      </c>
      <c r="J6372" s="285" t="s">
        <v>4770</v>
      </c>
      <c r="K6372" s="278" t="e">
        <f t="shared" si="199"/>
        <v>#N/A</v>
      </c>
      <c r="L6372" s="286">
        <v>43591</v>
      </c>
      <c r="M6372" s="286" t="s">
        <v>3248</v>
      </c>
    </row>
    <row r="6373" spans="1:13" s="269" customFormat="1" ht="15.5" hidden="1" thickTop="1" thickBot="1" x14ac:dyDescent="0.4">
      <c r="A6373" s="287" t="s">
        <v>2967</v>
      </c>
      <c r="B6373" s="288" t="e">
        <f>VLOOKUP(A6373,Lists!B:C,2,FALSE)</f>
        <v>#N/A</v>
      </c>
      <c r="C6373" s="288" t="e">
        <f>VLOOKUP(A6373,Lists!B:D,3,FALSE)</f>
        <v>#N/A</v>
      </c>
      <c r="D6373" s="289" t="s">
        <v>5115</v>
      </c>
      <c r="E6373" s="289">
        <v>0</v>
      </c>
      <c r="F6373" s="289" t="s">
        <v>4769</v>
      </c>
      <c r="G6373" s="289" t="s">
        <v>731</v>
      </c>
      <c r="H6373" s="278">
        <f t="shared" si="198"/>
        <v>2</v>
      </c>
      <c r="I6373" s="252" t="s">
        <v>1354</v>
      </c>
      <c r="J6373" s="289" t="s">
        <v>1520</v>
      </c>
      <c r="K6373" s="278" t="e">
        <f t="shared" si="199"/>
        <v>#N/A</v>
      </c>
      <c r="L6373" s="290">
        <v>43591</v>
      </c>
      <c r="M6373" s="290" t="s">
        <v>3248</v>
      </c>
    </row>
    <row r="6374" spans="1:13" s="269" customFormat="1" ht="15.5" hidden="1" thickTop="1" thickBot="1" x14ac:dyDescent="0.4">
      <c r="A6374" s="283" t="s">
        <v>2967</v>
      </c>
      <c r="B6374" s="284" t="e">
        <f>VLOOKUP(A6374,Lists!B:C,2,FALSE)</f>
        <v>#N/A</v>
      </c>
      <c r="C6374" s="284" t="e">
        <f>VLOOKUP(A6374,Lists!B:D,3,FALSE)</f>
        <v>#N/A</v>
      </c>
      <c r="D6374" s="285" t="s">
        <v>660</v>
      </c>
      <c r="E6374" s="285">
        <v>5325</v>
      </c>
      <c r="F6374" s="285" t="s">
        <v>1493</v>
      </c>
      <c r="G6374" s="285" t="s">
        <v>730</v>
      </c>
      <c r="H6374" s="278">
        <f t="shared" si="198"/>
        <v>3</v>
      </c>
      <c r="I6374" s="251" t="s">
        <v>1504</v>
      </c>
      <c r="J6374" s="285" t="s">
        <v>4771</v>
      </c>
      <c r="K6374" s="278" t="e">
        <f t="shared" si="199"/>
        <v>#N/A</v>
      </c>
      <c r="L6374" s="286">
        <v>43591</v>
      </c>
      <c r="M6374" s="286" t="s">
        <v>3249</v>
      </c>
    </row>
    <row r="6375" spans="1:13" s="269" customFormat="1" ht="15.5" hidden="1" thickTop="1" thickBot="1" x14ac:dyDescent="0.4">
      <c r="A6375" s="287" t="s">
        <v>2967</v>
      </c>
      <c r="B6375" s="288" t="e">
        <f>VLOOKUP(A6375,Lists!B:C,2,FALSE)</f>
        <v>#N/A</v>
      </c>
      <c r="C6375" s="288" t="e">
        <f>VLOOKUP(A6375,Lists!B:D,3,FALSE)</f>
        <v>#N/A</v>
      </c>
      <c r="D6375" s="289" t="s">
        <v>737</v>
      </c>
      <c r="E6375" s="289">
        <v>2330528.9615902849</v>
      </c>
      <c r="F6375" s="289" t="s">
        <v>1493</v>
      </c>
      <c r="G6375" s="289" t="s">
        <v>730</v>
      </c>
      <c r="H6375" s="278">
        <f t="shared" si="198"/>
        <v>3</v>
      </c>
      <c r="I6375" s="252" t="s">
        <v>1504</v>
      </c>
      <c r="J6375" s="289" t="s">
        <v>4772</v>
      </c>
      <c r="K6375" s="278" t="e">
        <f t="shared" si="199"/>
        <v>#N/A</v>
      </c>
      <c r="L6375" s="290">
        <v>43591</v>
      </c>
      <c r="M6375" s="290" t="s">
        <v>3249</v>
      </c>
    </row>
    <row r="6376" spans="1:13" s="269" customFormat="1" ht="15.5" hidden="1" thickTop="1" thickBot="1" x14ac:dyDescent="0.4">
      <c r="A6376" s="283" t="s">
        <v>2967</v>
      </c>
      <c r="B6376" s="284" t="e">
        <f>VLOOKUP(A6376,Lists!B:C,2,FALSE)</f>
        <v>#N/A</v>
      </c>
      <c r="C6376" s="284" t="e">
        <f>VLOOKUP(A6376,Lists!B:D,3,FALSE)</f>
        <v>#N/A</v>
      </c>
      <c r="D6376" s="285" t="s">
        <v>5110</v>
      </c>
      <c r="E6376" s="285">
        <v>2150528.9615902849</v>
      </c>
      <c r="F6376" s="285" t="s">
        <v>1493</v>
      </c>
      <c r="G6376" s="285" t="s">
        <v>731</v>
      </c>
      <c r="H6376" s="278">
        <f t="shared" si="198"/>
        <v>2</v>
      </c>
      <c r="I6376" s="251" t="s">
        <v>1504</v>
      </c>
      <c r="J6376" s="285" t="s">
        <v>4088</v>
      </c>
      <c r="K6376" s="278" t="e">
        <f t="shared" si="199"/>
        <v>#N/A</v>
      </c>
      <c r="L6376" s="286">
        <v>43591</v>
      </c>
      <c r="M6376" s="286" t="s">
        <v>3249</v>
      </c>
    </row>
    <row r="6377" spans="1:13" s="269" customFormat="1" ht="15.5" hidden="1" thickTop="1" thickBot="1" x14ac:dyDescent="0.4">
      <c r="A6377" s="287" t="s">
        <v>2965</v>
      </c>
      <c r="B6377" s="288" t="e">
        <f>VLOOKUP(A6377,Lists!B:C,2,FALSE)</f>
        <v>#N/A</v>
      </c>
      <c r="C6377" s="288" t="e">
        <f>VLOOKUP(A6377,Lists!B:D,3,FALSE)</f>
        <v>#N/A</v>
      </c>
      <c r="D6377" s="289" t="s">
        <v>643</v>
      </c>
      <c r="E6377" s="289">
        <v>0</v>
      </c>
      <c r="F6377" s="289" t="s">
        <v>4773</v>
      </c>
      <c r="G6377" s="289" t="s">
        <v>731</v>
      </c>
      <c r="H6377" s="278">
        <f t="shared" si="198"/>
        <v>2</v>
      </c>
      <c r="I6377" s="252" t="s">
        <v>4774</v>
      </c>
      <c r="J6377" s="289" t="s">
        <v>888</v>
      </c>
      <c r="K6377" s="278" t="e">
        <f t="shared" si="199"/>
        <v>#N/A</v>
      </c>
      <c r="L6377" s="290">
        <v>43591</v>
      </c>
      <c r="M6377" s="290" t="s">
        <v>3249</v>
      </c>
    </row>
    <row r="6378" spans="1:13" s="269" customFormat="1" ht="15.5" hidden="1" thickTop="1" thickBot="1" x14ac:dyDescent="0.4">
      <c r="A6378" s="283" t="s">
        <v>2965</v>
      </c>
      <c r="B6378" s="284" t="e">
        <f>VLOOKUP(A6378,Lists!B:C,2,FALSE)</f>
        <v>#N/A</v>
      </c>
      <c r="C6378" s="284" t="e">
        <f>VLOOKUP(A6378,Lists!B:D,3,FALSE)</f>
        <v>#N/A</v>
      </c>
      <c r="D6378" s="285" t="s">
        <v>644</v>
      </c>
      <c r="E6378" s="285">
        <v>0</v>
      </c>
      <c r="F6378" s="285" t="s">
        <v>4773</v>
      </c>
      <c r="G6378" s="285" t="s">
        <v>731</v>
      </c>
      <c r="H6378" s="278">
        <f t="shared" si="198"/>
        <v>2</v>
      </c>
      <c r="I6378" s="251" t="s">
        <v>4774</v>
      </c>
      <c r="J6378" s="285" t="s">
        <v>888</v>
      </c>
      <c r="K6378" s="278" t="e">
        <f t="shared" si="199"/>
        <v>#N/A</v>
      </c>
      <c r="L6378" s="286">
        <v>43591</v>
      </c>
      <c r="M6378" s="286" t="s">
        <v>3249</v>
      </c>
    </row>
    <row r="6379" spans="1:13" s="269" customFormat="1" ht="15.5" hidden="1" thickTop="1" thickBot="1" x14ac:dyDescent="0.4">
      <c r="A6379" s="287" t="s">
        <v>2965</v>
      </c>
      <c r="B6379" s="288" t="e">
        <f>VLOOKUP(A6379,Lists!B:C,2,FALSE)</f>
        <v>#N/A</v>
      </c>
      <c r="C6379" s="288" t="e">
        <f>VLOOKUP(A6379,Lists!B:D,3,FALSE)</f>
        <v>#N/A</v>
      </c>
      <c r="D6379" s="289" t="s">
        <v>645</v>
      </c>
      <c r="E6379" s="289">
        <v>1</v>
      </c>
      <c r="F6379" s="289" t="s">
        <v>4773</v>
      </c>
      <c r="G6379" s="289" t="s">
        <v>731</v>
      </c>
      <c r="H6379" s="278">
        <f t="shared" si="198"/>
        <v>2</v>
      </c>
      <c r="I6379" s="252" t="s">
        <v>4774</v>
      </c>
      <c r="J6379" s="289" t="s">
        <v>888</v>
      </c>
      <c r="K6379" s="278" t="e">
        <f t="shared" si="199"/>
        <v>#N/A</v>
      </c>
      <c r="L6379" s="290">
        <v>43591</v>
      </c>
      <c r="M6379" s="290" t="s">
        <v>3249</v>
      </c>
    </row>
    <row r="6380" spans="1:13" s="269" customFormat="1" ht="15.5" hidden="1" thickTop="1" thickBot="1" x14ac:dyDescent="0.4">
      <c r="A6380" s="283" t="s">
        <v>2965</v>
      </c>
      <c r="B6380" s="284" t="e">
        <f>VLOOKUP(A6380,Lists!B:C,2,FALSE)</f>
        <v>#N/A</v>
      </c>
      <c r="C6380" s="284" t="e">
        <f>VLOOKUP(A6380,Lists!B:D,3,FALSE)</f>
        <v>#N/A</v>
      </c>
      <c r="D6380" s="285" t="s">
        <v>646</v>
      </c>
      <c r="E6380" s="285">
        <v>0</v>
      </c>
      <c r="F6380" s="285" t="s">
        <v>4773</v>
      </c>
      <c r="G6380" s="285" t="s">
        <v>731</v>
      </c>
      <c r="H6380" s="278">
        <f t="shared" si="198"/>
        <v>2</v>
      </c>
      <c r="I6380" s="251" t="s">
        <v>4774</v>
      </c>
      <c r="J6380" s="285" t="s">
        <v>888</v>
      </c>
      <c r="K6380" s="278" t="e">
        <f t="shared" si="199"/>
        <v>#N/A</v>
      </c>
      <c r="L6380" s="286">
        <v>43591</v>
      </c>
      <c r="M6380" s="286" t="s">
        <v>3249</v>
      </c>
    </row>
    <row r="6381" spans="1:13" s="269" customFormat="1" ht="15.5" hidden="1" thickTop="1" thickBot="1" x14ac:dyDescent="0.4">
      <c r="A6381" s="287" t="s">
        <v>2965</v>
      </c>
      <c r="B6381" s="288" t="e">
        <f>VLOOKUP(A6381,Lists!B:C,2,FALSE)</f>
        <v>#N/A</v>
      </c>
      <c r="C6381" s="288" t="e">
        <f>VLOOKUP(A6381,Lists!B:D,3,FALSE)</f>
        <v>#N/A</v>
      </c>
      <c r="D6381" s="289" t="s">
        <v>647</v>
      </c>
      <c r="E6381" s="289">
        <v>2</v>
      </c>
      <c r="F6381" s="289" t="s">
        <v>4773</v>
      </c>
      <c r="G6381" s="289" t="s">
        <v>731</v>
      </c>
      <c r="H6381" s="278">
        <f t="shared" si="198"/>
        <v>2</v>
      </c>
      <c r="I6381" s="252" t="s">
        <v>4774</v>
      </c>
      <c r="J6381" s="289" t="s">
        <v>888</v>
      </c>
      <c r="K6381" s="278" t="e">
        <f t="shared" si="199"/>
        <v>#N/A</v>
      </c>
      <c r="L6381" s="290">
        <v>43591</v>
      </c>
      <c r="M6381" s="290" t="s">
        <v>3249</v>
      </c>
    </row>
    <row r="6382" spans="1:13" s="269" customFormat="1" ht="15.5" hidden="1" thickTop="1" thickBot="1" x14ac:dyDescent="0.4">
      <c r="A6382" s="283" t="s">
        <v>2965</v>
      </c>
      <c r="B6382" s="284" t="e">
        <f>VLOOKUP(A6382,Lists!B:C,2,FALSE)</f>
        <v>#N/A</v>
      </c>
      <c r="C6382" s="284" t="e">
        <f>VLOOKUP(A6382,Lists!B:D,3,FALSE)</f>
        <v>#N/A</v>
      </c>
      <c r="D6382" s="285" t="s">
        <v>648</v>
      </c>
      <c r="E6382" s="285">
        <v>1</v>
      </c>
      <c r="F6382" s="285" t="s">
        <v>4773</v>
      </c>
      <c r="G6382" s="285" t="s">
        <v>731</v>
      </c>
      <c r="H6382" s="278">
        <f t="shared" si="198"/>
        <v>2</v>
      </c>
      <c r="I6382" s="251" t="s">
        <v>4774</v>
      </c>
      <c r="J6382" s="285" t="s">
        <v>888</v>
      </c>
      <c r="K6382" s="278" t="e">
        <f t="shared" si="199"/>
        <v>#N/A</v>
      </c>
      <c r="L6382" s="286">
        <v>43591</v>
      </c>
      <c r="M6382" s="286" t="s">
        <v>3249</v>
      </c>
    </row>
    <row r="6383" spans="1:13" s="269" customFormat="1" ht="15.5" hidden="1" thickTop="1" thickBot="1" x14ac:dyDescent="0.4">
      <c r="A6383" s="287" t="s">
        <v>2965</v>
      </c>
      <c r="B6383" s="288" t="e">
        <f>VLOOKUP(A6383,Lists!B:C,2,FALSE)</f>
        <v>#N/A</v>
      </c>
      <c r="C6383" s="288" t="e">
        <f>VLOOKUP(A6383,Lists!B:D,3,FALSE)</f>
        <v>#N/A</v>
      </c>
      <c r="D6383" s="289" t="s">
        <v>649</v>
      </c>
      <c r="E6383" s="289">
        <v>1</v>
      </c>
      <c r="F6383" s="289" t="s">
        <v>4773</v>
      </c>
      <c r="G6383" s="289" t="s">
        <v>731</v>
      </c>
      <c r="H6383" s="278">
        <f t="shared" si="198"/>
        <v>2</v>
      </c>
      <c r="I6383" s="252" t="s">
        <v>4774</v>
      </c>
      <c r="J6383" s="289" t="s">
        <v>888</v>
      </c>
      <c r="K6383" s="278" t="e">
        <f t="shared" si="199"/>
        <v>#N/A</v>
      </c>
      <c r="L6383" s="290">
        <v>43591</v>
      </c>
      <c r="M6383" s="290" t="s">
        <v>3249</v>
      </c>
    </row>
    <row r="6384" spans="1:13" s="269" customFormat="1" ht="15.5" hidden="1" thickTop="1" thickBot="1" x14ac:dyDescent="0.4">
      <c r="A6384" s="283" t="s">
        <v>2965</v>
      </c>
      <c r="B6384" s="284" t="e">
        <f>VLOOKUP(A6384,Lists!B:C,2,FALSE)</f>
        <v>#N/A</v>
      </c>
      <c r="C6384" s="284" t="e">
        <f>VLOOKUP(A6384,Lists!B:D,3,FALSE)</f>
        <v>#N/A</v>
      </c>
      <c r="D6384" s="285" t="s">
        <v>650</v>
      </c>
      <c r="E6384" s="285">
        <v>2</v>
      </c>
      <c r="F6384" s="285" t="s">
        <v>4773</v>
      </c>
      <c r="G6384" s="285" t="s">
        <v>731</v>
      </c>
      <c r="H6384" s="278">
        <f t="shared" si="198"/>
        <v>2</v>
      </c>
      <c r="I6384" s="251" t="s">
        <v>4774</v>
      </c>
      <c r="J6384" s="285" t="s">
        <v>888</v>
      </c>
      <c r="K6384" s="278" t="e">
        <f t="shared" si="199"/>
        <v>#N/A</v>
      </c>
      <c r="L6384" s="286">
        <v>43591</v>
      </c>
      <c r="M6384" s="286" t="s">
        <v>3249</v>
      </c>
    </row>
    <row r="6385" spans="1:13" s="269" customFormat="1" ht="15.5" hidden="1" thickTop="1" thickBot="1" x14ac:dyDescent="0.4">
      <c r="A6385" s="287" t="s">
        <v>2965</v>
      </c>
      <c r="B6385" s="288" t="e">
        <f>VLOOKUP(A6385,Lists!B:C,2,FALSE)</f>
        <v>#N/A</v>
      </c>
      <c r="C6385" s="288" t="e">
        <f>VLOOKUP(A6385,Lists!B:D,3,FALSE)</f>
        <v>#N/A</v>
      </c>
      <c r="D6385" s="289" t="s">
        <v>651</v>
      </c>
      <c r="E6385" s="289">
        <v>1</v>
      </c>
      <c r="F6385" s="289" t="s">
        <v>4773</v>
      </c>
      <c r="G6385" s="289" t="s">
        <v>731</v>
      </c>
      <c r="H6385" s="278">
        <f t="shared" si="198"/>
        <v>2</v>
      </c>
      <c r="I6385" s="252" t="s">
        <v>4774</v>
      </c>
      <c r="J6385" s="289" t="s">
        <v>888</v>
      </c>
      <c r="K6385" s="278" t="e">
        <f t="shared" si="199"/>
        <v>#N/A</v>
      </c>
      <c r="L6385" s="290">
        <v>43591</v>
      </c>
      <c r="M6385" s="290" t="s">
        <v>3249</v>
      </c>
    </row>
    <row r="6386" spans="1:13" s="269" customFormat="1" ht="15.5" hidden="1" thickTop="1" thickBot="1" x14ac:dyDescent="0.4">
      <c r="A6386" s="283" t="s">
        <v>2966</v>
      </c>
      <c r="B6386" s="284" t="str">
        <f>VLOOKUP(A6386,Lists!B:C,2,FALSE)</f>
        <v>LBN002</v>
      </c>
      <c r="C6386" s="284" t="str">
        <f>VLOOKUP(A6386,Lists!B:D,3,FALSE)</f>
        <v>LBN</v>
      </c>
      <c r="D6386" s="285" t="s">
        <v>643</v>
      </c>
      <c r="E6386" s="285">
        <v>0</v>
      </c>
      <c r="F6386" s="285" t="s">
        <v>4773</v>
      </c>
      <c r="G6386" s="285" t="s">
        <v>731</v>
      </c>
      <c r="H6386" s="278">
        <f t="shared" si="198"/>
        <v>2</v>
      </c>
      <c r="I6386" s="251" t="s">
        <v>4774</v>
      </c>
      <c r="J6386" s="285" t="s">
        <v>888</v>
      </c>
      <c r="K6386" s="278" t="str">
        <f t="shared" si="199"/>
        <v>LBN002Impediments to entry into country (bureaucratic and administrative)</v>
      </c>
      <c r="L6386" s="286">
        <v>43591</v>
      </c>
      <c r="M6386" s="286" t="s">
        <v>3249</v>
      </c>
    </row>
    <row r="6387" spans="1:13" s="269" customFormat="1" ht="15.5" hidden="1" thickTop="1" thickBot="1" x14ac:dyDescent="0.4">
      <c r="A6387" s="287" t="s">
        <v>2966</v>
      </c>
      <c r="B6387" s="288" t="str">
        <f>VLOOKUP(A6387,Lists!B:C,2,FALSE)</f>
        <v>LBN002</v>
      </c>
      <c r="C6387" s="288" t="str">
        <f>VLOOKUP(A6387,Lists!B:D,3,FALSE)</f>
        <v>LBN</v>
      </c>
      <c r="D6387" s="289" t="s">
        <v>644</v>
      </c>
      <c r="E6387" s="289">
        <v>0</v>
      </c>
      <c r="F6387" s="289" t="s">
        <v>4773</v>
      </c>
      <c r="G6387" s="289" t="s">
        <v>731</v>
      </c>
      <c r="H6387" s="278">
        <f t="shared" si="198"/>
        <v>2</v>
      </c>
      <c r="I6387" s="252" t="s">
        <v>4774</v>
      </c>
      <c r="J6387" s="289" t="s">
        <v>888</v>
      </c>
      <c r="K6387" s="278" t="str">
        <f t="shared" si="199"/>
        <v>LBN002Restriction of movement (impediments to freedom of movement and/or administrative restrictions)</v>
      </c>
      <c r="L6387" s="290">
        <v>43591</v>
      </c>
      <c r="M6387" s="290" t="s">
        <v>3249</v>
      </c>
    </row>
    <row r="6388" spans="1:13" s="269" customFormat="1" ht="15.5" hidden="1" thickTop="1" thickBot="1" x14ac:dyDescent="0.4">
      <c r="A6388" s="283" t="s">
        <v>2966</v>
      </c>
      <c r="B6388" s="284" t="str">
        <f>VLOOKUP(A6388,Lists!B:C,2,FALSE)</f>
        <v>LBN002</v>
      </c>
      <c r="C6388" s="284" t="str">
        <f>VLOOKUP(A6388,Lists!B:D,3,FALSE)</f>
        <v>LBN</v>
      </c>
      <c r="D6388" s="285" t="s">
        <v>645</v>
      </c>
      <c r="E6388" s="285">
        <v>1</v>
      </c>
      <c r="F6388" s="285" t="s">
        <v>4773</v>
      </c>
      <c r="G6388" s="285" t="s">
        <v>731</v>
      </c>
      <c r="H6388" s="278">
        <f t="shared" si="198"/>
        <v>2</v>
      </c>
      <c r="I6388" s="251" t="s">
        <v>4774</v>
      </c>
      <c r="J6388" s="285" t="s">
        <v>888</v>
      </c>
      <c r="K6388" s="278" t="str">
        <f t="shared" si="199"/>
        <v>LBN002Interference into implementation of humanitarian activities</v>
      </c>
      <c r="L6388" s="286">
        <v>43591</v>
      </c>
      <c r="M6388" s="286" t="s">
        <v>3249</v>
      </c>
    </row>
    <row r="6389" spans="1:13" s="269" customFormat="1" ht="15.5" hidden="1" thickTop="1" thickBot="1" x14ac:dyDescent="0.4">
      <c r="A6389" s="287" t="s">
        <v>2966</v>
      </c>
      <c r="B6389" s="288" t="str">
        <f>VLOOKUP(A6389,Lists!B:C,2,FALSE)</f>
        <v>LBN002</v>
      </c>
      <c r="C6389" s="288" t="str">
        <f>VLOOKUP(A6389,Lists!B:D,3,FALSE)</f>
        <v>LBN</v>
      </c>
      <c r="D6389" s="289" t="s">
        <v>646</v>
      </c>
      <c r="E6389" s="289">
        <v>0</v>
      </c>
      <c r="F6389" s="289" t="s">
        <v>4773</v>
      </c>
      <c r="G6389" s="289" t="s">
        <v>731</v>
      </c>
      <c r="H6389" s="278">
        <f t="shared" si="198"/>
        <v>2</v>
      </c>
      <c r="I6389" s="252" t="s">
        <v>4774</v>
      </c>
      <c r="J6389" s="289" t="s">
        <v>888</v>
      </c>
      <c r="K6389" s="278" t="str">
        <f t="shared" si="199"/>
        <v>LBN002Violence against personnel, facilities and assets</v>
      </c>
      <c r="L6389" s="290">
        <v>43591</v>
      </c>
      <c r="M6389" s="290" t="s">
        <v>3249</v>
      </c>
    </row>
    <row r="6390" spans="1:13" s="269" customFormat="1" ht="15.5" hidden="1" thickTop="1" thickBot="1" x14ac:dyDescent="0.4">
      <c r="A6390" s="283" t="s">
        <v>2966</v>
      </c>
      <c r="B6390" s="284" t="str">
        <f>VLOOKUP(A6390,Lists!B:C,2,FALSE)</f>
        <v>LBN002</v>
      </c>
      <c r="C6390" s="284" t="str">
        <f>VLOOKUP(A6390,Lists!B:D,3,FALSE)</f>
        <v>LBN</v>
      </c>
      <c r="D6390" s="285" t="s">
        <v>647</v>
      </c>
      <c r="E6390" s="285">
        <v>2</v>
      </c>
      <c r="F6390" s="285" t="s">
        <v>4773</v>
      </c>
      <c r="G6390" s="285" t="s">
        <v>731</v>
      </c>
      <c r="H6390" s="278">
        <f t="shared" si="198"/>
        <v>2</v>
      </c>
      <c r="I6390" s="251" t="s">
        <v>4774</v>
      </c>
      <c r="J6390" s="285" t="s">
        <v>888</v>
      </c>
      <c r="K6390" s="278" t="str">
        <f t="shared" si="199"/>
        <v>LBN002Denial of existence of humanitarian needs or entitlements to assistance</v>
      </c>
      <c r="L6390" s="286">
        <v>43591</v>
      </c>
      <c r="M6390" s="286" t="s">
        <v>3249</v>
      </c>
    </row>
    <row r="6391" spans="1:13" s="269" customFormat="1" ht="15.5" hidden="1" thickTop="1" thickBot="1" x14ac:dyDescent="0.4">
      <c r="A6391" s="287" t="s">
        <v>2966</v>
      </c>
      <c r="B6391" s="288" t="str">
        <f>VLOOKUP(A6391,Lists!B:C,2,FALSE)</f>
        <v>LBN002</v>
      </c>
      <c r="C6391" s="288" t="str">
        <f>VLOOKUP(A6391,Lists!B:D,3,FALSE)</f>
        <v>LBN</v>
      </c>
      <c r="D6391" s="289" t="s">
        <v>648</v>
      </c>
      <c r="E6391" s="289">
        <v>1</v>
      </c>
      <c r="F6391" s="289" t="s">
        <v>4773</v>
      </c>
      <c r="G6391" s="289" t="s">
        <v>731</v>
      </c>
      <c r="H6391" s="278">
        <f t="shared" si="198"/>
        <v>2</v>
      </c>
      <c r="I6391" s="252" t="s">
        <v>4774</v>
      </c>
      <c r="J6391" s="289" t="s">
        <v>888</v>
      </c>
      <c r="K6391" s="278" t="str">
        <f t="shared" si="199"/>
        <v>LBN002Restriction and obstruction of access to services and assistance</v>
      </c>
      <c r="L6391" s="290">
        <v>43591</v>
      </c>
      <c r="M6391" s="290" t="s">
        <v>3249</v>
      </c>
    </row>
    <row r="6392" spans="1:13" s="269" customFormat="1" ht="15.5" hidden="1" thickTop="1" thickBot="1" x14ac:dyDescent="0.4">
      <c r="A6392" s="283" t="s">
        <v>2966</v>
      </c>
      <c r="B6392" s="284" t="str">
        <f>VLOOKUP(A6392,Lists!B:C,2,FALSE)</f>
        <v>LBN002</v>
      </c>
      <c r="C6392" s="284" t="str">
        <f>VLOOKUP(A6392,Lists!B:D,3,FALSE)</f>
        <v>LBN</v>
      </c>
      <c r="D6392" s="285" t="s">
        <v>649</v>
      </c>
      <c r="E6392" s="285">
        <v>1</v>
      </c>
      <c r="F6392" s="285" t="s">
        <v>4773</v>
      </c>
      <c r="G6392" s="285" t="s">
        <v>731</v>
      </c>
      <c r="H6392" s="278">
        <f t="shared" si="198"/>
        <v>2</v>
      </c>
      <c r="I6392" s="251" t="s">
        <v>4774</v>
      </c>
      <c r="J6392" s="285" t="s">
        <v>888</v>
      </c>
      <c r="K6392" s="278" t="str">
        <f t="shared" si="199"/>
        <v>LBN002Ongoing insecurity/hostilities affecting humanitarian assistance</v>
      </c>
      <c r="L6392" s="286">
        <v>43591</v>
      </c>
      <c r="M6392" s="286" t="s">
        <v>3249</v>
      </c>
    </row>
    <row r="6393" spans="1:13" s="269" customFormat="1" ht="15.5" hidden="1" thickTop="1" thickBot="1" x14ac:dyDescent="0.4">
      <c r="A6393" s="287" t="s">
        <v>2966</v>
      </c>
      <c r="B6393" s="288" t="str">
        <f>VLOOKUP(A6393,Lists!B:C,2,FALSE)</f>
        <v>LBN002</v>
      </c>
      <c r="C6393" s="288" t="str">
        <f>VLOOKUP(A6393,Lists!B:D,3,FALSE)</f>
        <v>LBN</v>
      </c>
      <c r="D6393" s="289" t="s">
        <v>650</v>
      </c>
      <c r="E6393" s="289">
        <v>2</v>
      </c>
      <c r="F6393" s="289" t="s">
        <v>4773</v>
      </c>
      <c r="G6393" s="289" t="s">
        <v>731</v>
      </c>
      <c r="H6393" s="278">
        <f t="shared" si="198"/>
        <v>2</v>
      </c>
      <c r="I6393" s="252" t="s">
        <v>4774</v>
      </c>
      <c r="J6393" s="289" t="s">
        <v>888</v>
      </c>
      <c r="K6393" s="278" t="str">
        <f t="shared" si="199"/>
        <v xml:space="preserve">LBN002Presence of mines and improvised explosive devices </v>
      </c>
      <c r="L6393" s="290">
        <v>43591</v>
      </c>
      <c r="M6393" s="290" t="s">
        <v>3249</v>
      </c>
    </row>
    <row r="6394" spans="1:13" s="269" customFormat="1" ht="15.5" hidden="1" thickTop="1" thickBot="1" x14ac:dyDescent="0.4">
      <c r="A6394" s="283" t="s">
        <v>2966</v>
      </c>
      <c r="B6394" s="284" t="str">
        <f>VLOOKUP(A6394,Lists!B:C,2,FALSE)</f>
        <v>LBN002</v>
      </c>
      <c r="C6394" s="284" t="str">
        <f>VLOOKUP(A6394,Lists!B:D,3,FALSE)</f>
        <v>LBN</v>
      </c>
      <c r="D6394" s="285" t="s">
        <v>651</v>
      </c>
      <c r="E6394" s="285">
        <v>1</v>
      </c>
      <c r="F6394" s="285" t="s">
        <v>4773</v>
      </c>
      <c r="G6394" s="285" t="s">
        <v>731</v>
      </c>
      <c r="H6394" s="278">
        <f t="shared" si="198"/>
        <v>2</v>
      </c>
      <c r="I6394" s="251" t="s">
        <v>4774</v>
      </c>
      <c r="J6394" s="285" t="s">
        <v>888</v>
      </c>
      <c r="K6394" s="278" t="str">
        <f t="shared" si="199"/>
        <v>LBN002Physical constraints in the environment (obstacles related to terrain, climate, lack of infrastructure, etc.)</v>
      </c>
      <c r="L6394" s="286">
        <v>43591</v>
      </c>
      <c r="M6394" s="286" t="s">
        <v>3249</v>
      </c>
    </row>
    <row r="6395" spans="1:13" s="269" customFormat="1" ht="15.5" hidden="1" thickTop="1" thickBot="1" x14ac:dyDescent="0.4">
      <c r="A6395" s="287" t="s">
        <v>2967</v>
      </c>
      <c r="B6395" s="288" t="e">
        <f>VLOOKUP(A6395,Lists!B:C,2,FALSE)</f>
        <v>#N/A</v>
      </c>
      <c r="C6395" s="288" t="e">
        <f>VLOOKUP(A6395,Lists!B:D,3,FALSE)</f>
        <v>#N/A</v>
      </c>
      <c r="D6395" s="289" t="s">
        <v>643</v>
      </c>
      <c r="E6395" s="289">
        <v>0</v>
      </c>
      <c r="F6395" s="289" t="s">
        <v>4773</v>
      </c>
      <c r="G6395" s="289" t="s">
        <v>731</v>
      </c>
      <c r="H6395" s="278">
        <f t="shared" si="198"/>
        <v>2</v>
      </c>
      <c r="I6395" s="252" t="s">
        <v>4774</v>
      </c>
      <c r="J6395" s="289" t="s">
        <v>888</v>
      </c>
      <c r="K6395" s="278" t="e">
        <f t="shared" si="199"/>
        <v>#N/A</v>
      </c>
      <c r="L6395" s="290">
        <v>43591</v>
      </c>
      <c r="M6395" s="290" t="s">
        <v>3249</v>
      </c>
    </row>
    <row r="6396" spans="1:13" s="269" customFormat="1" ht="15.5" hidden="1" thickTop="1" thickBot="1" x14ac:dyDescent="0.4">
      <c r="A6396" s="283" t="s">
        <v>2967</v>
      </c>
      <c r="B6396" s="284" t="e">
        <f>VLOOKUP(A6396,Lists!B:C,2,FALSE)</f>
        <v>#N/A</v>
      </c>
      <c r="C6396" s="284" t="e">
        <f>VLOOKUP(A6396,Lists!B:D,3,FALSE)</f>
        <v>#N/A</v>
      </c>
      <c r="D6396" s="285" t="s">
        <v>644</v>
      </c>
      <c r="E6396" s="285">
        <v>0</v>
      </c>
      <c r="F6396" s="285" t="s">
        <v>4773</v>
      </c>
      <c r="G6396" s="285" t="s">
        <v>731</v>
      </c>
      <c r="H6396" s="278">
        <f t="shared" si="198"/>
        <v>2</v>
      </c>
      <c r="I6396" s="251" t="s">
        <v>4774</v>
      </c>
      <c r="J6396" s="285" t="s">
        <v>888</v>
      </c>
      <c r="K6396" s="278" t="e">
        <f t="shared" si="199"/>
        <v>#N/A</v>
      </c>
      <c r="L6396" s="286">
        <v>43591</v>
      </c>
      <c r="M6396" s="286" t="s">
        <v>3249</v>
      </c>
    </row>
    <row r="6397" spans="1:13" s="269" customFormat="1" ht="15.5" hidden="1" thickTop="1" thickBot="1" x14ac:dyDescent="0.4">
      <c r="A6397" s="287" t="s">
        <v>2967</v>
      </c>
      <c r="B6397" s="288" t="e">
        <f>VLOOKUP(A6397,Lists!B:C,2,FALSE)</f>
        <v>#N/A</v>
      </c>
      <c r="C6397" s="288" t="e">
        <f>VLOOKUP(A6397,Lists!B:D,3,FALSE)</f>
        <v>#N/A</v>
      </c>
      <c r="D6397" s="289" t="s">
        <v>645</v>
      </c>
      <c r="E6397" s="289">
        <v>1</v>
      </c>
      <c r="F6397" s="289" t="s">
        <v>4773</v>
      </c>
      <c r="G6397" s="289" t="s">
        <v>731</v>
      </c>
      <c r="H6397" s="278">
        <f t="shared" si="198"/>
        <v>2</v>
      </c>
      <c r="I6397" s="252" t="s">
        <v>4774</v>
      </c>
      <c r="J6397" s="289" t="s">
        <v>888</v>
      </c>
      <c r="K6397" s="278" t="e">
        <f t="shared" si="199"/>
        <v>#N/A</v>
      </c>
      <c r="L6397" s="290">
        <v>43591</v>
      </c>
      <c r="M6397" s="290" t="s">
        <v>3249</v>
      </c>
    </row>
    <row r="6398" spans="1:13" s="269" customFormat="1" ht="15.5" hidden="1" thickTop="1" thickBot="1" x14ac:dyDescent="0.4">
      <c r="A6398" s="283" t="s">
        <v>2967</v>
      </c>
      <c r="B6398" s="284" t="e">
        <f>VLOOKUP(A6398,Lists!B:C,2,FALSE)</f>
        <v>#N/A</v>
      </c>
      <c r="C6398" s="284" t="e">
        <f>VLOOKUP(A6398,Lists!B:D,3,FALSE)</f>
        <v>#N/A</v>
      </c>
      <c r="D6398" s="285" t="s">
        <v>646</v>
      </c>
      <c r="E6398" s="285">
        <v>0</v>
      </c>
      <c r="F6398" s="285" t="s">
        <v>4773</v>
      </c>
      <c r="G6398" s="285" t="s">
        <v>731</v>
      </c>
      <c r="H6398" s="278">
        <f t="shared" si="198"/>
        <v>2</v>
      </c>
      <c r="I6398" s="251" t="s">
        <v>4774</v>
      </c>
      <c r="J6398" s="285" t="s">
        <v>888</v>
      </c>
      <c r="K6398" s="278" t="e">
        <f t="shared" si="199"/>
        <v>#N/A</v>
      </c>
      <c r="L6398" s="286">
        <v>43591</v>
      </c>
      <c r="M6398" s="286" t="s">
        <v>3249</v>
      </c>
    </row>
    <row r="6399" spans="1:13" s="269" customFormat="1" ht="15.5" hidden="1" thickTop="1" thickBot="1" x14ac:dyDescent="0.4">
      <c r="A6399" s="287" t="s">
        <v>2967</v>
      </c>
      <c r="B6399" s="288" t="e">
        <f>VLOOKUP(A6399,Lists!B:C,2,FALSE)</f>
        <v>#N/A</v>
      </c>
      <c r="C6399" s="288" t="e">
        <f>VLOOKUP(A6399,Lists!B:D,3,FALSE)</f>
        <v>#N/A</v>
      </c>
      <c r="D6399" s="289" t="s">
        <v>647</v>
      </c>
      <c r="E6399" s="289">
        <v>2</v>
      </c>
      <c r="F6399" s="289" t="s">
        <v>4773</v>
      </c>
      <c r="G6399" s="289" t="s">
        <v>731</v>
      </c>
      <c r="H6399" s="278">
        <f t="shared" si="198"/>
        <v>2</v>
      </c>
      <c r="I6399" s="252" t="s">
        <v>4774</v>
      </c>
      <c r="J6399" s="289" t="s">
        <v>888</v>
      </c>
      <c r="K6399" s="278" t="e">
        <f t="shared" si="199"/>
        <v>#N/A</v>
      </c>
      <c r="L6399" s="290">
        <v>43591</v>
      </c>
      <c r="M6399" s="290" t="s">
        <v>3249</v>
      </c>
    </row>
    <row r="6400" spans="1:13" s="269" customFormat="1" ht="15.5" hidden="1" thickTop="1" thickBot="1" x14ac:dyDescent="0.4">
      <c r="A6400" s="283" t="s">
        <v>2967</v>
      </c>
      <c r="B6400" s="284" t="e">
        <f>VLOOKUP(A6400,Lists!B:C,2,FALSE)</f>
        <v>#N/A</v>
      </c>
      <c r="C6400" s="284" t="e">
        <f>VLOOKUP(A6400,Lists!B:D,3,FALSE)</f>
        <v>#N/A</v>
      </c>
      <c r="D6400" s="285" t="s">
        <v>648</v>
      </c>
      <c r="E6400" s="285">
        <v>1</v>
      </c>
      <c r="F6400" s="285" t="s">
        <v>4773</v>
      </c>
      <c r="G6400" s="285" t="s">
        <v>731</v>
      </c>
      <c r="H6400" s="278">
        <f t="shared" si="198"/>
        <v>2</v>
      </c>
      <c r="I6400" s="251" t="s">
        <v>4774</v>
      </c>
      <c r="J6400" s="285" t="s">
        <v>888</v>
      </c>
      <c r="K6400" s="278" t="e">
        <f t="shared" si="199"/>
        <v>#N/A</v>
      </c>
      <c r="L6400" s="286">
        <v>43591</v>
      </c>
      <c r="M6400" s="286" t="s">
        <v>3249</v>
      </c>
    </row>
    <row r="6401" spans="1:13" s="269" customFormat="1" ht="15.5" hidden="1" thickTop="1" thickBot="1" x14ac:dyDescent="0.4">
      <c r="A6401" s="287" t="s">
        <v>2967</v>
      </c>
      <c r="B6401" s="288" t="e">
        <f>VLOOKUP(A6401,Lists!B:C,2,FALSE)</f>
        <v>#N/A</v>
      </c>
      <c r="C6401" s="288" t="e">
        <f>VLOOKUP(A6401,Lists!B:D,3,FALSE)</f>
        <v>#N/A</v>
      </c>
      <c r="D6401" s="289" t="s">
        <v>649</v>
      </c>
      <c r="E6401" s="289">
        <v>1</v>
      </c>
      <c r="F6401" s="289" t="s">
        <v>4773</v>
      </c>
      <c r="G6401" s="289" t="s">
        <v>731</v>
      </c>
      <c r="H6401" s="278">
        <f t="shared" si="198"/>
        <v>2</v>
      </c>
      <c r="I6401" s="252" t="s">
        <v>4774</v>
      </c>
      <c r="J6401" s="289" t="s">
        <v>888</v>
      </c>
      <c r="K6401" s="278" t="e">
        <f t="shared" si="199"/>
        <v>#N/A</v>
      </c>
      <c r="L6401" s="290">
        <v>43591</v>
      </c>
      <c r="M6401" s="290" t="s">
        <v>3249</v>
      </c>
    </row>
    <row r="6402" spans="1:13" s="269" customFormat="1" ht="15.5" hidden="1" thickTop="1" thickBot="1" x14ac:dyDescent="0.4">
      <c r="A6402" s="283" t="s">
        <v>2967</v>
      </c>
      <c r="B6402" s="284" t="e">
        <f>VLOOKUP(A6402,Lists!B:C,2,FALSE)</f>
        <v>#N/A</v>
      </c>
      <c r="C6402" s="284" t="e">
        <f>VLOOKUP(A6402,Lists!B:D,3,FALSE)</f>
        <v>#N/A</v>
      </c>
      <c r="D6402" s="285" t="s">
        <v>650</v>
      </c>
      <c r="E6402" s="285">
        <v>2</v>
      </c>
      <c r="F6402" s="285" t="s">
        <v>4773</v>
      </c>
      <c r="G6402" s="285" t="s">
        <v>731</v>
      </c>
      <c r="H6402" s="278">
        <f t="shared" ref="H6402:H6465" si="200">IF(G6402="x","x",IF(G6402="Low",3,IF(G6402="Medium",2,IF(G6402="High",1,FALSE))))</f>
        <v>2</v>
      </c>
      <c r="I6402" s="251" t="s">
        <v>4774</v>
      </c>
      <c r="J6402" s="285" t="s">
        <v>888</v>
      </c>
      <c r="K6402" s="278" t="e">
        <f t="shared" ref="K6402:K6465" si="201">B6402&amp;""&amp;D6402</f>
        <v>#N/A</v>
      </c>
      <c r="L6402" s="286">
        <v>43591</v>
      </c>
      <c r="M6402" s="286" t="s">
        <v>3249</v>
      </c>
    </row>
    <row r="6403" spans="1:13" s="269" customFormat="1" ht="15.5" hidden="1" thickTop="1" thickBot="1" x14ac:dyDescent="0.4">
      <c r="A6403" s="287" t="s">
        <v>2967</v>
      </c>
      <c r="B6403" s="288" t="e">
        <f>VLOOKUP(A6403,Lists!B:C,2,FALSE)</f>
        <v>#N/A</v>
      </c>
      <c r="C6403" s="288" t="e">
        <f>VLOOKUP(A6403,Lists!B:D,3,FALSE)</f>
        <v>#N/A</v>
      </c>
      <c r="D6403" s="289" t="s">
        <v>651</v>
      </c>
      <c r="E6403" s="289">
        <v>1</v>
      </c>
      <c r="F6403" s="289" t="s">
        <v>4773</v>
      </c>
      <c r="G6403" s="289" t="s">
        <v>731</v>
      </c>
      <c r="H6403" s="278">
        <f t="shared" si="200"/>
        <v>2</v>
      </c>
      <c r="I6403" s="252" t="s">
        <v>4774</v>
      </c>
      <c r="J6403" s="289" t="s">
        <v>888</v>
      </c>
      <c r="K6403" s="278" t="e">
        <f t="shared" si="201"/>
        <v>#N/A</v>
      </c>
      <c r="L6403" s="290">
        <v>43591</v>
      </c>
      <c r="M6403" s="290" t="s">
        <v>3249</v>
      </c>
    </row>
    <row r="6404" spans="1:13" s="269" customFormat="1" ht="15.5" hidden="1" thickTop="1" thickBot="1" x14ac:dyDescent="0.4">
      <c r="A6404" s="283" t="s">
        <v>2964</v>
      </c>
      <c r="B6404" s="284" t="str">
        <f>VLOOKUP(A6404,Lists!B:C,2,FALSE)</f>
        <v>KEN002</v>
      </c>
      <c r="C6404" s="284" t="str">
        <f>VLOOKUP(A6404,Lists!B:D,3,FALSE)</f>
        <v>KEN</v>
      </c>
      <c r="D6404" s="285" t="s">
        <v>643</v>
      </c>
      <c r="E6404" s="285">
        <v>0</v>
      </c>
      <c r="F6404" s="285" t="s">
        <v>4773</v>
      </c>
      <c r="G6404" s="285" t="s">
        <v>731</v>
      </c>
      <c r="H6404" s="278">
        <f t="shared" si="200"/>
        <v>2</v>
      </c>
      <c r="I6404" s="251" t="s">
        <v>4774</v>
      </c>
      <c r="J6404" s="285" t="s">
        <v>888</v>
      </c>
      <c r="K6404" s="278" t="str">
        <f t="shared" si="201"/>
        <v>KEN002Impediments to entry into country (bureaucratic and administrative)</v>
      </c>
      <c r="L6404" s="286">
        <v>43591</v>
      </c>
      <c r="M6404" s="286" t="s">
        <v>3249</v>
      </c>
    </row>
    <row r="6405" spans="1:13" s="269" customFormat="1" ht="15.5" hidden="1" thickTop="1" thickBot="1" x14ac:dyDescent="0.4">
      <c r="A6405" s="287" t="s">
        <v>2964</v>
      </c>
      <c r="B6405" s="288" t="str">
        <f>VLOOKUP(A6405,Lists!B:C,2,FALSE)</f>
        <v>KEN002</v>
      </c>
      <c r="C6405" s="288" t="str">
        <f>VLOOKUP(A6405,Lists!B:D,3,FALSE)</f>
        <v>KEN</v>
      </c>
      <c r="D6405" s="289" t="s">
        <v>644</v>
      </c>
      <c r="E6405" s="289">
        <v>0</v>
      </c>
      <c r="F6405" s="289" t="s">
        <v>4773</v>
      </c>
      <c r="G6405" s="289" t="s">
        <v>731</v>
      </c>
      <c r="H6405" s="278">
        <f t="shared" si="200"/>
        <v>2</v>
      </c>
      <c r="I6405" s="252" t="s">
        <v>4774</v>
      </c>
      <c r="J6405" s="289" t="s">
        <v>888</v>
      </c>
      <c r="K6405" s="278" t="str">
        <f t="shared" si="201"/>
        <v>KEN002Restriction of movement (impediments to freedom of movement and/or administrative restrictions)</v>
      </c>
      <c r="L6405" s="290">
        <v>43591</v>
      </c>
      <c r="M6405" s="290" t="s">
        <v>3249</v>
      </c>
    </row>
    <row r="6406" spans="1:13" s="269" customFormat="1" ht="15.5" hidden="1" thickTop="1" thickBot="1" x14ac:dyDescent="0.4">
      <c r="A6406" s="283" t="s">
        <v>2964</v>
      </c>
      <c r="B6406" s="284" t="str">
        <f>VLOOKUP(A6406,Lists!B:C,2,FALSE)</f>
        <v>KEN002</v>
      </c>
      <c r="C6406" s="284" t="str">
        <f>VLOOKUP(A6406,Lists!B:D,3,FALSE)</f>
        <v>KEN</v>
      </c>
      <c r="D6406" s="285" t="s">
        <v>645</v>
      </c>
      <c r="E6406" s="285">
        <v>0</v>
      </c>
      <c r="F6406" s="285" t="s">
        <v>4773</v>
      </c>
      <c r="G6406" s="285" t="s">
        <v>731</v>
      </c>
      <c r="H6406" s="278">
        <f t="shared" si="200"/>
        <v>2</v>
      </c>
      <c r="I6406" s="251" t="s">
        <v>4774</v>
      </c>
      <c r="J6406" s="285" t="s">
        <v>888</v>
      </c>
      <c r="K6406" s="278" t="str">
        <f t="shared" si="201"/>
        <v>KEN002Interference into implementation of humanitarian activities</v>
      </c>
      <c r="L6406" s="286">
        <v>43591</v>
      </c>
      <c r="M6406" s="286" t="s">
        <v>3249</v>
      </c>
    </row>
    <row r="6407" spans="1:13" s="269" customFormat="1" ht="15.5" hidden="1" thickTop="1" thickBot="1" x14ac:dyDescent="0.4">
      <c r="A6407" s="287" t="s">
        <v>2964</v>
      </c>
      <c r="B6407" s="288" t="str">
        <f>VLOOKUP(A6407,Lists!B:C,2,FALSE)</f>
        <v>KEN002</v>
      </c>
      <c r="C6407" s="288" t="str">
        <f>VLOOKUP(A6407,Lists!B:D,3,FALSE)</f>
        <v>KEN</v>
      </c>
      <c r="D6407" s="289" t="s">
        <v>646</v>
      </c>
      <c r="E6407" s="289">
        <v>2</v>
      </c>
      <c r="F6407" s="289" t="s">
        <v>4773</v>
      </c>
      <c r="G6407" s="289" t="s">
        <v>731</v>
      </c>
      <c r="H6407" s="278">
        <f t="shared" si="200"/>
        <v>2</v>
      </c>
      <c r="I6407" s="252" t="s">
        <v>4774</v>
      </c>
      <c r="J6407" s="289" t="s">
        <v>888</v>
      </c>
      <c r="K6407" s="278" t="str">
        <f t="shared" si="201"/>
        <v>KEN002Violence against personnel, facilities and assets</v>
      </c>
      <c r="L6407" s="290">
        <v>43591</v>
      </c>
      <c r="M6407" s="290" t="s">
        <v>3249</v>
      </c>
    </row>
    <row r="6408" spans="1:13" s="269" customFormat="1" ht="15.5" hidden="1" thickTop="1" thickBot="1" x14ac:dyDescent="0.4">
      <c r="A6408" s="283" t="s">
        <v>2964</v>
      </c>
      <c r="B6408" s="284" t="str">
        <f>VLOOKUP(A6408,Lists!B:C,2,FALSE)</f>
        <v>KEN002</v>
      </c>
      <c r="C6408" s="284" t="str">
        <f>VLOOKUP(A6408,Lists!B:D,3,FALSE)</f>
        <v>KEN</v>
      </c>
      <c r="D6408" s="285" t="s">
        <v>647</v>
      </c>
      <c r="E6408" s="285">
        <v>0</v>
      </c>
      <c r="F6408" s="285" t="s">
        <v>4773</v>
      </c>
      <c r="G6408" s="285" t="s">
        <v>731</v>
      </c>
      <c r="H6408" s="278">
        <f t="shared" si="200"/>
        <v>2</v>
      </c>
      <c r="I6408" s="251" t="s">
        <v>4774</v>
      </c>
      <c r="J6408" s="285" t="s">
        <v>888</v>
      </c>
      <c r="K6408" s="278" t="str">
        <f t="shared" si="201"/>
        <v>KEN002Denial of existence of humanitarian needs or entitlements to assistance</v>
      </c>
      <c r="L6408" s="286">
        <v>43591</v>
      </c>
      <c r="M6408" s="286" t="s">
        <v>3249</v>
      </c>
    </row>
    <row r="6409" spans="1:13" s="269" customFormat="1" ht="15.5" hidden="1" thickTop="1" thickBot="1" x14ac:dyDescent="0.4">
      <c r="A6409" s="287" t="s">
        <v>2964</v>
      </c>
      <c r="B6409" s="288" t="str">
        <f>VLOOKUP(A6409,Lists!B:C,2,FALSE)</f>
        <v>KEN002</v>
      </c>
      <c r="C6409" s="288" t="str">
        <f>VLOOKUP(A6409,Lists!B:D,3,FALSE)</f>
        <v>KEN</v>
      </c>
      <c r="D6409" s="289" t="s">
        <v>648</v>
      </c>
      <c r="E6409" s="289">
        <v>0</v>
      </c>
      <c r="F6409" s="289" t="s">
        <v>4773</v>
      </c>
      <c r="G6409" s="289" t="s">
        <v>731</v>
      </c>
      <c r="H6409" s="278">
        <f t="shared" si="200"/>
        <v>2</v>
      </c>
      <c r="I6409" s="252" t="s">
        <v>4774</v>
      </c>
      <c r="J6409" s="289" t="s">
        <v>888</v>
      </c>
      <c r="K6409" s="278" t="str">
        <f t="shared" si="201"/>
        <v>KEN002Restriction and obstruction of access to services and assistance</v>
      </c>
      <c r="L6409" s="290">
        <v>43591</v>
      </c>
      <c r="M6409" s="290" t="s">
        <v>3249</v>
      </c>
    </row>
    <row r="6410" spans="1:13" s="269" customFormat="1" ht="15.5" hidden="1" thickTop="1" thickBot="1" x14ac:dyDescent="0.4">
      <c r="A6410" s="283" t="s">
        <v>2964</v>
      </c>
      <c r="B6410" s="284" t="str">
        <f>VLOOKUP(A6410,Lists!B:C,2,FALSE)</f>
        <v>KEN002</v>
      </c>
      <c r="C6410" s="284" t="str">
        <f>VLOOKUP(A6410,Lists!B:D,3,FALSE)</f>
        <v>KEN</v>
      </c>
      <c r="D6410" s="285" t="s">
        <v>649</v>
      </c>
      <c r="E6410" s="285">
        <v>1</v>
      </c>
      <c r="F6410" s="285" t="s">
        <v>4773</v>
      </c>
      <c r="G6410" s="285" t="s">
        <v>731</v>
      </c>
      <c r="H6410" s="278">
        <f t="shared" si="200"/>
        <v>2</v>
      </c>
      <c r="I6410" s="251" t="s">
        <v>4774</v>
      </c>
      <c r="J6410" s="285" t="s">
        <v>888</v>
      </c>
      <c r="K6410" s="278" t="str">
        <f t="shared" si="201"/>
        <v>KEN002Ongoing insecurity/hostilities affecting humanitarian assistance</v>
      </c>
      <c r="L6410" s="286">
        <v>43591</v>
      </c>
      <c r="M6410" s="286" t="s">
        <v>3249</v>
      </c>
    </row>
    <row r="6411" spans="1:13" s="269" customFormat="1" ht="15.5" hidden="1" thickTop="1" thickBot="1" x14ac:dyDescent="0.4">
      <c r="A6411" s="287" t="s">
        <v>2964</v>
      </c>
      <c r="B6411" s="288" t="str">
        <f>VLOOKUP(A6411,Lists!B:C,2,FALSE)</f>
        <v>KEN002</v>
      </c>
      <c r="C6411" s="288" t="str">
        <f>VLOOKUP(A6411,Lists!B:D,3,FALSE)</f>
        <v>KEN</v>
      </c>
      <c r="D6411" s="289" t="s">
        <v>650</v>
      </c>
      <c r="E6411" s="289">
        <v>1</v>
      </c>
      <c r="F6411" s="289" t="s">
        <v>4773</v>
      </c>
      <c r="G6411" s="289" t="s">
        <v>731</v>
      </c>
      <c r="H6411" s="278">
        <f t="shared" si="200"/>
        <v>2</v>
      </c>
      <c r="I6411" s="252" t="s">
        <v>4774</v>
      </c>
      <c r="J6411" s="289" t="s">
        <v>888</v>
      </c>
      <c r="K6411" s="278" t="str">
        <f t="shared" si="201"/>
        <v xml:space="preserve">KEN002Presence of mines and improvised explosive devices </v>
      </c>
      <c r="L6411" s="290">
        <v>43591</v>
      </c>
      <c r="M6411" s="290" t="s">
        <v>3249</v>
      </c>
    </row>
    <row r="6412" spans="1:13" s="269" customFormat="1" ht="15.5" hidden="1" thickTop="1" thickBot="1" x14ac:dyDescent="0.4">
      <c r="A6412" s="283" t="s">
        <v>2964</v>
      </c>
      <c r="B6412" s="284" t="str">
        <f>VLOOKUP(A6412,Lists!B:C,2,FALSE)</f>
        <v>KEN002</v>
      </c>
      <c r="C6412" s="284" t="str">
        <f>VLOOKUP(A6412,Lists!B:D,3,FALSE)</f>
        <v>KEN</v>
      </c>
      <c r="D6412" s="285" t="s">
        <v>651</v>
      </c>
      <c r="E6412" s="285">
        <v>0</v>
      </c>
      <c r="F6412" s="285" t="s">
        <v>4773</v>
      </c>
      <c r="G6412" s="285" t="s">
        <v>731</v>
      </c>
      <c r="H6412" s="278">
        <f t="shared" si="200"/>
        <v>2</v>
      </c>
      <c r="I6412" s="251" t="s">
        <v>4774</v>
      </c>
      <c r="J6412" s="285" t="s">
        <v>888</v>
      </c>
      <c r="K6412" s="278" t="str">
        <f t="shared" si="201"/>
        <v>KEN002Physical constraints in the environment (obstacles related to terrain, climate, lack of infrastructure, etc.)</v>
      </c>
      <c r="L6412" s="286">
        <v>43591</v>
      </c>
      <c r="M6412" s="286" t="s">
        <v>3249</v>
      </c>
    </row>
    <row r="6413" spans="1:13" s="269" customFormat="1" ht="15.5" hidden="1" thickTop="1" thickBot="1" x14ac:dyDescent="0.4">
      <c r="A6413" s="287" t="s">
        <v>1265</v>
      </c>
      <c r="B6413" s="288" t="str">
        <f>VLOOKUP(A6413,Lists!B:C,2,FALSE)</f>
        <v>GRC002</v>
      </c>
      <c r="C6413" s="288" t="str">
        <f>VLOOKUP(A6413,Lists!B:D,3,FALSE)</f>
        <v>GRC</v>
      </c>
      <c r="D6413" s="289" t="s">
        <v>643</v>
      </c>
      <c r="E6413" s="289">
        <v>0</v>
      </c>
      <c r="F6413" s="289" t="s">
        <v>4773</v>
      </c>
      <c r="G6413" s="289" t="s">
        <v>731</v>
      </c>
      <c r="H6413" s="278">
        <f t="shared" si="200"/>
        <v>2</v>
      </c>
      <c r="I6413" s="252" t="s">
        <v>4774</v>
      </c>
      <c r="J6413" s="289" t="s">
        <v>888</v>
      </c>
      <c r="K6413" s="278" t="str">
        <f t="shared" si="201"/>
        <v>GRC002Impediments to entry into country (bureaucratic and administrative)</v>
      </c>
      <c r="L6413" s="290">
        <v>43591</v>
      </c>
      <c r="M6413" s="290" t="s">
        <v>3249</v>
      </c>
    </row>
    <row r="6414" spans="1:13" s="269" customFormat="1" ht="15.5" hidden="1" thickTop="1" thickBot="1" x14ac:dyDescent="0.4">
      <c r="A6414" s="283" t="s">
        <v>1265</v>
      </c>
      <c r="B6414" s="284" t="str">
        <f>VLOOKUP(A6414,Lists!B:C,2,FALSE)</f>
        <v>GRC002</v>
      </c>
      <c r="C6414" s="284" t="str">
        <f>VLOOKUP(A6414,Lists!B:D,3,FALSE)</f>
        <v>GRC</v>
      </c>
      <c r="D6414" s="285" t="s">
        <v>644</v>
      </c>
      <c r="E6414" s="285">
        <v>0</v>
      </c>
      <c r="F6414" s="285" t="s">
        <v>4773</v>
      </c>
      <c r="G6414" s="285" t="s">
        <v>731</v>
      </c>
      <c r="H6414" s="278">
        <f t="shared" si="200"/>
        <v>2</v>
      </c>
      <c r="I6414" s="251" t="s">
        <v>4774</v>
      </c>
      <c r="J6414" s="285" t="s">
        <v>888</v>
      </c>
      <c r="K6414" s="278" t="str">
        <f t="shared" si="201"/>
        <v>GRC002Restriction of movement (impediments to freedom of movement and/or administrative restrictions)</v>
      </c>
      <c r="L6414" s="286">
        <v>43591</v>
      </c>
      <c r="M6414" s="286" t="s">
        <v>3249</v>
      </c>
    </row>
    <row r="6415" spans="1:13" s="269" customFormat="1" ht="15.5" hidden="1" thickTop="1" thickBot="1" x14ac:dyDescent="0.4">
      <c r="A6415" s="287" t="s">
        <v>1265</v>
      </c>
      <c r="B6415" s="288" t="str">
        <f>VLOOKUP(A6415,Lists!B:C,2,FALSE)</f>
        <v>GRC002</v>
      </c>
      <c r="C6415" s="288" t="str">
        <f>VLOOKUP(A6415,Lists!B:D,3,FALSE)</f>
        <v>GRC</v>
      </c>
      <c r="D6415" s="289" t="s">
        <v>645</v>
      </c>
      <c r="E6415" s="289">
        <v>1</v>
      </c>
      <c r="F6415" s="289" t="s">
        <v>4773</v>
      </c>
      <c r="G6415" s="289" t="s">
        <v>731</v>
      </c>
      <c r="H6415" s="278">
        <f t="shared" si="200"/>
        <v>2</v>
      </c>
      <c r="I6415" s="252" t="s">
        <v>4774</v>
      </c>
      <c r="J6415" s="289" t="s">
        <v>888</v>
      </c>
      <c r="K6415" s="278" t="str">
        <f t="shared" si="201"/>
        <v>GRC002Interference into implementation of humanitarian activities</v>
      </c>
      <c r="L6415" s="290">
        <v>43591</v>
      </c>
      <c r="M6415" s="290" t="s">
        <v>3249</v>
      </c>
    </row>
    <row r="6416" spans="1:13" s="269" customFormat="1" ht="15.5" hidden="1" thickTop="1" thickBot="1" x14ac:dyDescent="0.4">
      <c r="A6416" s="283" t="s">
        <v>1265</v>
      </c>
      <c r="B6416" s="284" t="str">
        <f>VLOOKUP(A6416,Lists!B:C,2,FALSE)</f>
        <v>GRC002</v>
      </c>
      <c r="C6416" s="284" t="str">
        <f>VLOOKUP(A6416,Lists!B:D,3,FALSE)</f>
        <v>GRC</v>
      </c>
      <c r="D6416" s="285" t="s">
        <v>646</v>
      </c>
      <c r="E6416" s="285">
        <v>0</v>
      </c>
      <c r="F6416" s="285" t="s">
        <v>4773</v>
      </c>
      <c r="G6416" s="285" t="s">
        <v>731</v>
      </c>
      <c r="H6416" s="278">
        <f t="shared" si="200"/>
        <v>2</v>
      </c>
      <c r="I6416" s="251" t="s">
        <v>4774</v>
      </c>
      <c r="J6416" s="285" t="s">
        <v>888</v>
      </c>
      <c r="K6416" s="278" t="str">
        <f t="shared" si="201"/>
        <v>GRC002Violence against personnel, facilities and assets</v>
      </c>
      <c r="L6416" s="286">
        <v>43591</v>
      </c>
      <c r="M6416" s="286" t="s">
        <v>3249</v>
      </c>
    </row>
    <row r="6417" spans="1:13" s="269" customFormat="1" ht="15.5" hidden="1" thickTop="1" thickBot="1" x14ac:dyDescent="0.4">
      <c r="A6417" s="287" t="s">
        <v>1265</v>
      </c>
      <c r="B6417" s="288" t="str">
        <f>VLOOKUP(A6417,Lists!B:C,2,FALSE)</f>
        <v>GRC002</v>
      </c>
      <c r="C6417" s="288" t="str">
        <f>VLOOKUP(A6417,Lists!B:D,3,FALSE)</f>
        <v>GRC</v>
      </c>
      <c r="D6417" s="289" t="s">
        <v>647</v>
      </c>
      <c r="E6417" s="289">
        <v>1</v>
      </c>
      <c r="F6417" s="289" t="s">
        <v>4773</v>
      </c>
      <c r="G6417" s="289" t="s">
        <v>731</v>
      </c>
      <c r="H6417" s="278">
        <f t="shared" si="200"/>
        <v>2</v>
      </c>
      <c r="I6417" s="252" t="s">
        <v>4774</v>
      </c>
      <c r="J6417" s="289" t="s">
        <v>888</v>
      </c>
      <c r="K6417" s="278" t="str">
        <f t="shared" si="201"/>
        <v>GRC002Denial of existence of humanitarian needs or entitlements to assistance</v>
      </c>
      <c r="L6417" s="290">
        <v>43591</v>
      </c>
      <c r="M6417" s="290" t="s">
        <v>3249</v>
      </c>
    </row>
    <row r="6418" spans="1:13" s="269" customFormat="1" ht="15.5" hidden="1" thickTop="1" thickBot="1" x14ac:dyDescent="0.4">
      <c r="A6418" s="283" t="s">
        <v>1265</v>
      </c>
      <c r="B6418" s="284" t="str">
        <f>VLOOKUP(A6418,Lists!B:C,2,FALSE)</f>
        <v>GRC002</v>
      </c>
      <c r="C6418" s="284" t="str">
        <f>VLOOKUP(A6418,Lists!B:D,3,FALSE)</f>
        <v>GRC</v>
      </c>
      <c r="D6418" s="285" t="s">
        <v>648</v>
      </c>
      <c r="E6418" s="285">
        <v>1</v>
      </c>
      <c r="F6418" s="285" t="s">
        <v>4773</v>
      </c>
      <c r="G6418" s="285" t="s">
        <v>731</v>
      </c>
      <c r="H6418" s="278">
        <f t="shared" si="200"/>
        <v>2</v>
      </c>
      <c r="I6418" s="251" t="s">
        <v>4774</v>
      </c>
      <c r="J6418" s="285" t="s">
        <v>888</v>
      </c>
      <c r="K6418" s="278" t="str">
        <f t="shared" si="201"/>
        <v>GRC002Restriction and obstruction of access to services and assistance</v>
      </c>
      <c r="L6418" s="286">
        <v>43591</v>
      </c>
      <c r="M6418" s="286" t="s">
        <v>3249</v>
      </c>
    </row>
    <row r="6419" spans="1:13" s="269" customFormat="1" ht="15.5" hidden="1" thickTop="1" thickBot="1" x14ac:dyDescent="0.4">
      <c r="A6419" s="287" t="s">
        <v>1265</v>
      </c>
      <c r="B6419" s="288" t="str">
        <f>VLOOKUP(A6419,Lists!B:C,2,FALSE)</f>
        <v>GRC002</v>
      </c>
      <c r="C6419" s="288" t="str">
        <f>VLOOKUP(A6419,Lists!B:D,3,FALSE)</f>
        <v>GRC</v>
      </c>
      <c r="D6419" s="289" t="s">
        <v>649</v>
      </c>
      <c r="E6419" s="289">
        <v>0</v>
      </c>
      <c r="F6419" s="289" t="s">
        <v>4773</v>
      </c>
      <c r="G6419" s="289" t="s">
        <v>731</v>
      </c>
      <c r="H6419" s="278">
        <f t="shared" si="200"/>
        <v>2</v>
      </c>
      <c r="I6419" s="252" t="s">
        <v>4774</v>
      </c>
      <c r="J6419" s="289" t="s">
        <v>888</v>
      </c>
      <c r="K6419" s="278" t="str">
        <f t="shared" si="201"/>
        <v>GRC002Ongoing insecurity/hostilities affecting humanitarian assistance</v>
      </c>
      <c r="L6419" s="290">
        <v>43591</v>
      </c>
      <c r="M6419" s="290" t="s">
        <v>3249</v>
      </c>
    </row>
    <row r="6420" spans="1:13" s="269" customFormat="1" ht="15.5" hidden="1" thickTop="1" thickBot="1" x14ac:dyDescent="0.4">
      <c r="A6420" s="283" t="s">
        <v>1265</v>
      </c>
      <c r="B6420" s="284" t="str">
        <f>VLOOKUP(A6420,Lists!B:C,2,FALSE)</f>
        <v>GRC002</v>
      </c>
      <c r="C6420" s="284" t="str">
        <f>VLOOKUP(A6420,Lists!B:D,3,FALSE)</f>
        <v>GRC</v>
      </c>
      <c r="D6420" s="285" t="s">
        <v>650</v>
      </c>
      <c r="E6420" s="285">
        <v>0</v>
      </c>
      <c r="F6420" s="285" t="s">
        <v>4773</v>
      </c>
      <c r="G6420" s="285" t="s">
        <v>731</v>
      </c>
      <c r="H6420" s="278">
        <f t="shared" si="200"/>
        <v>2</v>
      </c>
      <c r="I6420" s="251" t="s">
        <v>4774</v>
      </c>
      <c r="J6420" s="285" t="s">
        <v>888</v>
      </c>
      <c r="K6420" s="278" t="str">
        <f t="shared" si="201"/>
        <v xml:space="preserve">GRC002Presence of mines and improvised explosive devices </v>
      </c>
      <c r="L6420" s="286">
        <v>43591</v>
      </c>
      <c r="M6420" s="286" t="s">
        <v>3249</v>
      </c>
    </row>
    <row r="6421" spans="1:13" s="269" customFormat="1" ht="15.5" hidden="1" thickTop="1" thickBot="1" x14ac:dyDescent="0.4">
      <c r="A6421" s="287" t="s">
        <v>1265</v>
      </c>
      <c r="B6421" s="288" t="str">
        <f>VLOOKUP(A6421,Lists!B:C,2,FALSE)</f>
        <v>GRC002</v>
      </c>
      <c r="C6421" s="288" t="str">
        <f>VLOOKUP(A6421,Lists!B:D,3,FALSE)</f>
        <v>GRC</v>
      </c>
      <c r="D6421" s="289" t="s">
        <v>651</v>
      </c>
      <c r="E6421" s="289">
        <v>0</v>
      </c>
      <c r="F6421" s="289" t="s">
        <v>4773</v>
      </c>
      <c r="G6421" s="289" t="s">
        <v>731</v>
      </c>
      <c r="H6421" s="278">
        <f t="shared" si="200"/>
        <v>2</v>
      </c>
      <c r="I6421" s="252" t="s">
        <v>4774</v>
      </c>
      <c r="J6421" s="289" t="s">
        <v>888</v>
      </c>
      <c r="K6421" s="278" t="str">
        <f t="shared" si="201"/>
        <v>GRC002Physical constraints in the environment (obstacles related to terrain, climate, lack of infrastructure, etc.)</v>
      </c>
      <c r="L6421" s="290">
        <v>43591</v>
      </c>
      <c r="M6421" s="290" t="s">
        <v>3249</v>
      </c>
    </row>
    <row r="6422" spans="1:13" s="269" customFormat="1" ht="15.5" hidden="1" thickTop="1" thickBot="1" x14ac:dyDescent="0.4">
      <c r="A6422" s="283" t="s">
        <v>4901</v>
      </c>
      <c r="B6422" s="284" t="str">
        <f>VLOOKUP(A6422,Lists!B:C,2,FALSE)</f>
        <v>BDI001</v>
      </c>
      <c r="C6422" s="284" t="str">
        <f>VLOOKUP(A6422,Lists!B:D,3,FALSE)</f>
        <v>BDI</v>
      </c>
      <c r="D6422" s="285" t="s">
        <v>643</v>
      </c>
      <c r="E6422" s="285">
        <v>2</v>
      </c>
      <c r="F6422" s="285" t="s">
        <v>4773</v>
      </c>
      <c r="G6422" s="285" t="s">
        <v>731</v>
      </c>
      <c r="H6422" s="278">
        <f t="shared" si="200"/>
        <v>2</v>
      </c>
      <c r="I6422" s="251" t="s">
        <v>4774</v>
      </c>
      <c r="J6422" s="285" t="s">
        <v>888</v>
      </c>
      <c r="K6422" s="278" t="str">
        <f t="shared" si="201"/>
        <v>BDI001Impediments to entry into country (bureaucratic and administrative)</v>
      </c>
      <c r="L6422" s="286">
        <v>43591</v>
      </c>
      <c r="M6422" s="286" t="s">
        <v>3249</v>
      </c>
    </row>
    <row r="6423" spans="1:13" s="269" customFormat="1" ht="15.5" hidden="1" thickTop="1" thickBot="1" x14ac:dyDescent="0.4">
      <c r="A6423" s="287" t="s">
        <v>4901</v>
      </c>
      <c r="B6423" s="288" t="str">
        <f>VLOOKUP(A6423,Lists!B:C,2,FALSE)</f>
        <v>BDI001</v>
      </c>
      <c r="C6423" s="288" t="str">
        <f>VLOOKUP(A6423,Lists!B:D,3,FALSE)</f>
        <v>BDI</v>
      </c>
      <c r="D6423" s="289" t="s">
        <v>644</v>
      </c>
      <c r="E6423" s="289">
        <v>2</v>
      </c>
      <c r="F6423" s="289" t="s">
        <v>4773</v>
      </c>
      <c r="G6423" s="289" t="s">
        <v>731</v>
      </c>
      <c r="H6423" s="278">
        <f t="shared" si="200"/>
        <v>2</v>
      </c>
      <c r="I6423" s="252" t="s">
        <v>4774</v>
      </c>
      <c r="J6423" s="289" t="s">
        <v>888</v>
      </c>
      <c r="K6423" s="278" t="str">
        <f t="shared" si="201"/>
        <v>BDI001Restriction of movement (impediments to freedom of movement and/or administrative restrictions)</v>
      </c>
      <c r="L6423" s="290">
        <v>43591</v>
      </c>
      <c r="M6423" s="290" t="s">
        <v>3249</v>
      </c>
    </row>
    <row r="6424" spans="1:13" s="269" customFormat="1" ht="15.5" hidden="1" thickTop="1" thickBot="1" x14ac:dyDescent="0.4">
      <c r="A6424" s="283" t="s">
        <v>4901</v>
      </c>
      <c r="B6424" s="284" t="str">
        <f>VLOOKUP(A6424,Lists!B:C,2,FALSE)</f>
        <v>BDI001</v>
      </c>
      <c r="C6424" s="284" t="str">
        <f>VLOOKUP(A6424,Lists!B:D,3,FALSE)</f>
        <v>BDI</v>
      </c>
      <c r="D6424" s="285" t="s">
        <v>645</v>
      </c>
      <c r="E6424" s="285">
        <v>2</v>
      </c>
      <c r="F6424" s="285" t="s">
        <v>4773</v>
      </c>
      <c r="G6424" s="285" t="s">
        <v>731</v>
      </c>
      <c r="H6424" s="278">
        <f t="shared" si="200"/>
        <v>2</v>
      </c>
      <c r="I6424" s="251" t="s">
        <v>4774</v>
      </c>
      <c r="J6424" s="285" t="s">
        <v>888</v>
      </c>
      <c r="K6424" s="278" t="str">
        <f t="shared" si="201"/>
        <v>BDI001Interference into implementation of humanitarian activities</v>
      </c>
      <c r="L6424" s="286">
        <v>43591</v>
      </c>
      <c r="M6424" s="286" t="s">
        <v>3249</v>
      </c>
    </row>
    <row r="6425" spans="1:13" s="269" customFormat="1" ht="15.5" hidden="1" thickTop="1" thickBot="1" x14ac:dyDescent="0.4">
      <c r="A6425" s="287" t="s">
        <v>4901</v>
      </c>
      <c r="B6425" s="288" t="str">
        <f>VLOOKUP(A6425,Lists!B:C,2,FALSE)</f>
        <v>BDI001</v>
      </c>
      <c r="C6425" s="288" t="str">
        <f>VLOOKUP(A6425,Lists!B:D,3,FALSE)</f>
        <v>BDI</v>
      </c>
      <c r="D6425" s="289" t="s">
        <v>646</v>
      </c>
      <c r="E6425" s="289">
        <v>0</v>
      </c>
      <c r="F6425" s="289" t="s">
        <v>4773</v>
      </c>
      <c r="G6425" s="289" t="s">
        <v>731</v>
      </c>
      <c r="H6425" s="278">
        <f t="shared" si="200"/>
        <v>2</v>
      </c>
      <c r="I6425" s="252" t="s">
        <v>4774</v>
      </c>
      <c r="J6425" s="289" t="s">
        <v>888</v>
      </c>
      <c r="K6425" s="278" t="str">
        <f t="shared" si="201"/>
        <v>BDI001Violence against personnel, facilities and assets</v>
      </c>
      <c r="L6425" s="290">
        <v>43591</v>
      </c>
      <c r="M6425" s="290" t="s">
        <v>3249</v>
      </c>
    </row>
    <row r="6426" spans="1:13" s="269" customFormat="1" ht="15.5" hidden="1" thickTop="1" thickBot="1" x14ac:dyDescent="0.4">
      <c r="A6426" s="283" t="s">
        <v>4901</v>
      </c>
      <c r="B6426" s="284" t="str">
        <f>VLOOKUP(A6426,Lists!B:C,2,FALSE)</f>
        <v>BDI001</v>
      </c>
      <c r="C6426" s="284" t="str">
        <f>VLOOKUP(A6426,Lists!B:D,3,FALSE)</f>
        <v>BDI</v>
      </c>
      <c r="D6426" s="285" t="s">
        <v>647</v>
      </c>
      <c r="E6426" s="285">
        <v>2</v>
      </c>
      <c r="F6426" s="285" t="s">
        <v>4773</v>
      </c>
      <c r="G6426" s="285" t="s">
        <v>731</v>
      </c>
      <c r="H6426" s="278">
        <f t="shared" si="200"/>
        <v>2</v>
      </c>
      <c r="I6426" s="251" t="s">
        <v>4774</v>
      </c>
      <c r="J6426" s="285" t="s">
        <v>888</v>
      </c>
      <c r="K6426" s="278" t="str">
        <f t="shared" si="201"/>
        <v>BDI001Denial of existence of humanitarian needs or entitlements to assistance</v>
      </c>
      <c r="L6426" s="286">
        <v>43591</v>
      </c>
      <c r="M6426" s="286" t="s">
        <v>3249</v>
      </c>
    </row>
    <row r="6427" spans="1:13" s="269" customFormat="1" ht="15.5" hidden="1" thickTop="1" thickBot="1" x14ac:dyDescent="0.4">
      <c r="A6427" s="287" t="s">
        <v>4901</v>
      </c>
      <c r="B6427" s="288" t="str">
        <f>VLOOKUP(A6427,Lists!B:C,2,FALSE)</f>
        <v>BDI001</v>
      </c>
      <c r="C6427" s="288" t="str">
        <f>VLOOKUP(A6427,Lists!B:D,3,FALSE)</f>
        <v>BDI</v>
      </c>
      <c r="D6427" s="289" t="s">
        <v>648</v>
      </c>
      <c r="E6427" s="289">
        <v>1</v>
      </c>
      <c r="F6427" s="289" t="s">
        <v>4773</v>
      </c>
      <c r="G6427" s="289" t="s">
        <v>731</v>
      </c>
      <c r="H6427" s="278">
        <f t="shared" si="200"/>
        <v>2</v>
      </c>
      <c r="I6427" s="252" t="s">
        <v>4774</v>
      </c>
      <c r="J6427" s="289" t="s">
        <v>888</v>
      </c>
      <c r="K6427" s="278" t="str">
        <f t="shared" si="201"/>
        <v>BDI001Restriction and obstruction of access to services and assistance</v>
      </c>
      <c r="L6427" s="290">
        <v>43591</v>
      </c>
      <c r="M6427" s="290" t="s">
        <v>3249</v>
      </c>
    </row>
    <row r="6428" spans="1:13" s="269" customFormat="1" ht="15.5" hidden="1" thickTop="1" thickBot="1" x14ac:dyDescent="0.4">
      <c r="A6428" s="283" t="s">
        <v>4901</v>
      </c>
      <c r="B6428" s="284" t="str">
        <f>VLOOKUP(A6428,Lists!B:C,2,FALSE)</f>
        <v>BDI001</v>
      </c>
      <c r="C6428" s="284" t="str">
        <f>VLOOKUP(A6428,Lists!B:D,3,FALSE)</f>
        <v>BDI</v>
      </c>
      <c r="D6428" s="285" t="s">
        <v>649</v>
      </c>
      <c r="E6428" s="285">
        <v>1</v>
      </c>
      <c r="F6428" s="285" t="s">
        <v>4773</v>
      </c>
      <c r="G6428" s="285" t="s">
        <v>731</v>
      </c>
      <c r="H6428" s="278">
        <f t="shared" si="200"/>
        <v>2</v>
      </c>
      <c r="I6428" s="251" t="s">
        <v>4774</v>
      </c>
      <c r="J6428" s="285" t="s">
        <v>888</v>
      </c>
      <c r="K6428" s="278" t="str">
        <f t="shared" si="201"/>
        <v>BDI001Ongoing insecurity/hostilities affecting humanitarian assistance</v>
      </c>
      <c r="L6428" s="286">
        <v>43591</v>
      </c>
      <c r="M6428" s="286" t="s">
        <v>3249</v>
      </c>
    </row>
    <row r="6429" spans="1:13" s="269" customFormat="1" ht="15.5" hidden="1" thickTop="1" thickBot="1" x14ac:dyDescent="0.4">
      <c r="A6429" s="287" t="s">
        <v>4901</v>
      </c>
      <c r="B6429" s="288" t="str">
        <f>VLOOKUP(A6429,Lists!B:C,2,FALSE)</f>
        <v>BDI001</v>
      </c>
      <c r="C6429" s="288" t="str">
        <f>VLOOKUP(A6429,Lists!B:D,3,FALSE)</f>
        <v>BDI</v>
      </c>
      <c r="D6429" s="289" t="s">
        <v>650</v>
      </c>
      <c r="E6429" s="289">
        <v>0</v>
      </c>
      <c r="F6429" s="289" t="s">
        <v>4773</v>
      </c>
      <c r="G6429" s="289" t="s">
        <v>731</v>
      </c>
      <c r="H6429" s="278">
        <f t="shared" si="200"/>
        <v>2</v>
      </c>
      <c r="I6429" s="252" t="s">
        <v>4774</v>
      </c>
      <c r="J6429" s="289" t="s">
        <v>888</v>
      </c>
      <c r="K6429" s="278" t="str">
        <f t="shared" si="201"/>
        <v xml:space="preserve">BDI001Presence of mines and improvised explosive devices </v>
      </c>
      <c r="L6429" s="290">
        <v>43591</v>
      </c>
      <c r="M6429" s="290" t="s">
        <v>3249</v>
      </c>
    </row>
    <row r="6430" spans="1:13" s="269" customFormat="1" ht="15.5" hidden="1" thickTop="1" thickBot="1" x14ac:dyDescent="0.4">
      <c r="A6430" s="283" t="s">
        <v>4901</v>
      </c>
      <c r="B6430" s="284" t="str">
        <f>VLOOKUP(A6430,Lists!B:C,2,FALSE)</f>
        <v>BDI001</v>
      </c>
      <c r="C6430" s="284" t="str">
        <f>VLOOKUP(A6430,Lists!B:D,3,FALSE)</f>
        <v>BDI</v>
      </c>
      <c r="D6430" s="285" t="s">
        <v>651</v>
      </c>
      <c r="E6430" s="285">
        <v>2</v>
      </c>
      <c r="F6430" s="285" t="s">
        <v>4773</v>
      </c>
      <c r="G6430" s="285" t="s">
        <v>731</v>
      </c>
      <c r="H6430" s="278">
        <f t="shared" si="200"/>
        <v>2</v>
      </c>
      <c r="I6430" s="251" t="s">
        <v>4774</v>
      </c>
      <c r="J6430" s="285" t="s">
        <v>888</v>
      </c>
      <c r="K6430" s="278" t="str">
        <f t="shared" si="201"/>
        <v>BDI001Physical constraints in the environment (obstacles related to terrain, climate, lack of infrastructure, etc.)</v>
      </c>
      <c r="L6430" s="286">
        <v>43591</v>
      </c>
      <c r="M6430" s="286" t="s">
        <v>3249</v>
      </c>
    </row>
    <row r="6431" spans="1:13" s="269" customFormat="1" ht="15.5" hidden="1" thickTop="1" thickBot="1" x14ac:dyDescent="0.4">
      <c r="A6431" s="287" t="s">
        <v>2955</v>
      </c>
      <c r="B6431" s="288" t="str">
        <f>VLOOKUP(A6431,Lists!B:C,2,FALSE)</f>
        <v>PRK001</v>
      </c>
      <c r="C6431" s="288" t="str">
        <f>VLOOKUP(A6431,Lists!B:D,3,FALSE)</f>
        <v>PRK</v>
      </c>
      <c r="D6431" s="289" t="s">
        <v>643</v>
      </c>
      <c r="E6431" s="289">
        <v>2</v>
      </c>
      <c r="F6431" s="289" t="s">
        <v>4773</v>
      </c>
      <c r="G6431" s="289" t="s">
        <v>731</v>
      </c>
      <c r="H6431" s="278">
        <f t="shared" si="200"/>
        <v>2</v>
      </c>
      <c r="I6431" s="252" t="s">
        <v>4774</v>
      </c>
      <c r="J6431" s="289" t="s">
        <v>888</v>
      </c>
      <c r="K6431" s="278" t="str">
        <f t="shared" si="201"/>
        <v>PRK001Impediments to entry into country (bureaucratic and administrative)</v>
      </c>
      <c r="L6431" s="290">
        <v>43591</v>
      </c>
      <c r="M6431" s="290" t="s">
        <v>3249</v>
      </c>
    </row>
    <row r="6432" spans="1:13" s="269" customFormat="1" ht="15.5" hidden="1" thickTop="1" thickBot="1" x14ac:dyDescent="0.4">
      <c r="A6432" s="283" t="s">
        <v>2955</v>
      </c>
      <c r="B6432" s="284" t="str">
        <f>VLOOKUP(A6432,Lists!B:C,2,FALSE)</f>
        <v>PRK001</v>
      </c>
      <c r="C6432" s="284" t="str">
        <f>VLOOKUP(A6432,Lists!B:D,3,FALSE)</f>
        <v>PRK</v>
      </c>
      <c r="D6432" s="285" t="s">
        <v>644</v>
      </c>
      <c r="E6432" s="285">
        <v>2</v>
      </c>
      <c r="F6432" s="285" t="s">
        <v>4773</v>
      </c>
      <c r="G6432" s="285" t="s">
        <v>731</v>
      </c>
      <c r="H6432" s="278">
        <f t="shared" si="200"/>
        <v>2</v>
      </c>
      <c r="I6432" s="251" t="s">
        <v>4774</v>
      </c>
      <c r="J6432" s="285" t="s">
        <v>888</v>
      </c>
      <c r="K6432" s="278" t="str">
        <f t="shared" si="201"/>
        <v>PRK001Restriction of movement (impediments to freedom of movement and/or administrative restrictions)</v>
      </c>
      <c r="L6432" s="286">
        <v>43591</v>
      </c>
      <c r="M6432" s="286" t="s">
        <v>3249</v>
      </c>
    </row>
    <row r="6433" spans="1:13" s="269" customFormat="1" ht="15.5" hidden="1" thickTop="1" thickBot="1" x14ac:dyDescent="0.4">
      <c r="A6433" s="287" t="s">
        <v>2955</v>
      </c>
      <c r="B6433" s="288" t="str">
        <f>VLOOKUP(A6433,Lists!B:C,2,FALSE)</f>
        <v>PRK001</v>
      </c>
      <c r="C6433" s="288" t="str">
        <f>VLOOKUP(A6433,Lists!B:D,3,FALSE)</f>
        <v>PRK</v>
      </c>
      <c r="D6433" s="289" t="s">
        <v>645</v>
      </c>
      <c r="E6433" s="289">
        <v>2</v>
      </c>
      <c r="F6433" s="289" t="s">
        <v>4773</v>
      </c>
      <c r="G6433" s="289" t="s">
        <v>731</v>
      </c>
      <c r="H6433" s="278">
        <f t="shared" si="200"/>
        <v>2</v>
      </c>
      <c r="I6433" s="252" t="s">
        <v>4774</v>
      </c>
      <c r="J6433" s="289" t="s">
        <v>888</v>
      </c>
      <c r="K6433" s="278" t="str">
        <f t="shared" si="201"/>
        <v>PRK001Interference into implementation of humanitarian activities</v>
      </c>
      <c r="L6433" s="290">
        <v>43591</v>
      </c>
      <c r="M6433" s="290" t="s">
        <v>3249</v>
      </c>
    </row>
    <row r="6434" spans="1:13" s="269" customFormat="1" ht="15.5" hidden="1" thickTop="1" thickBot="1" x14ac:dyDescent="0.4">
      <c r="A6434" s="283" t="s">
        <v>2955</v>
      </c>
      <c r="B6434" s="284" t="str">
        <f>VLOOKUP(A6434,Lists!B:C,2,FALSE)</f>
        <v>PRK001</v>
      </c>
      <c r="C6434" s="284" t="str">
        <f>VLOOKUP(A6434,Lists!B:D,3,FALSE)</f>
        <v>PRK</v>
      </c>
      <c r="D6434" s="285" t="s">
        <v>646</v>
      </c>
      <c r="E6434" s="285">
        <v>0</v>
      </c>
      <c r="F6434" s="285" t="s">
        <v>4773</v>
      </c>
      <c r="G6434" s="285" t="s">
        <v>731</v>
      </c>
      <c r="H6434" s="278">
        <f t="shared" si="200"/>
        <v>2</v>
      </c>
      <c r="I6434" s="251" t="s">
        <v>4774</v>
      </c>
      <c r="J6434" s="285" t="s">
        <v>888</v>
      </c>
      <c r="K6434" s="278" t="str">
        <f t="shared" si="201"/>
        <v>PRK001Violence against personnel, facilities and assets</v>
      </c>
      <c r="L6434" s="286">
        <v>43591</v>
      </c>
      <c r="M6434" s="286" t="s">
        <v>3249</v>
      </c>
    </row>
    <row r="6435" spans="1:13" s="269" customFormat="1" ht="15.5" hidden="1" thickTop="1" thickBot="1" x14ac:dyDescent="0.4">
      <c r="A6435" s="287" t="s">
        <v>2955</v>
      </c>
      <c r="B6435" s="288" t="str">
        <f>VLOOKUP(A6435,Lists!B:C,2,FALSE)</f>
        <v>PRK001</v>
      </c>
      <c r="C6435" s="288" t="str">
        <f>VLOOKUP(A6435,Lists!B:D,3,FALSE)</f>
        <v>PRK</v>
      </c>
      <c r="D6435" s="289" t="s">
        <v>647</v>
      </c>
      <c r="E6435" s="289">
        <v>3</v>
      </c>
      <c r="F6435" s="289" t="s">
        <v>4773</v>
      </c>
      <c r="G6435" s="289" t="s">
        <v>731</v>
      </c>
      <c r="H6435" s="278">
        <f t="shared" si="200"/>
        <v>2</v>
      </c>
      <c r="I6435" s="252" t="s">
        <v>4774</v>
      </c>
      <c r="J6435" s="289" t="s">
        <v>888</v>
      </c>
      <c r="K6435" s="278" t="str">
        <f t="shared" si="201"/>
        <v>PRK001Denial of existence of humanitarian needs or entitlements to assistance</v>
      </c>
      <c r="L6435" s="290">
        <v>43591</v>
      </c>
      <c r="M6435" s="290" t="s">
        <v>3249</v>
      </c>
    </row>
    <row r="6436" spans="1:13" s="269" customFormat="1" ht="15.5" hidden="1" thickTop="1" thickBot="1" x14ac:dyDescent="0.4">
      <c r="A6436" s="283" t="s">
        <v>2955</v>
      </c>
      <c r="B6436" s="284" t="str">
        <f>VLOOKUP(A6436,Lists!B:C,2,FALSE)</f>
        <v>PRK001</v>
      </c>
      <c r="C6436" s="284" t="str">
        <f>VLOOKUP(A6436,Lists!B:D,3,FALSE)</f>
        <v>PRK</v>
      </c>
      <c r="D6436" s="285" t="s">
        <v>648</v>
      </c>
      <c r="E6436" s="285">
        <v>2</v>
      </c>
      <c r="F6436" s="285" t="s">
        <v>4773</v>
      </c>
      <c r="G6436" s="285" t="s">
        <v>731</v>
      </c>
      <c r="H6436" s="278">
        <f t="shared" si="200"/>
        <v>2</v>
      </c>
      <c r="I6436" s="251" t="s">
        <v>4774</v>
      </c>
      <c r="J6436" s="285" t="s">
        <v>888</v>
      </c>
      <c r="K6436" s="278" t="str">
        <f t="shared" si="201"/>
        <v>PRK001Restriction and obstruction of access to services and assistance</v>
      </c>
      <c r="L6436" s="286">
        <v>43591</v>
      </c>
      <c r="M6436" s="286" t="s">
        <v>3249</v>
      </c>
    </row>
    <row r="6437" spans="1:13" s="269" customFormat="1" ht="15.5" hidden="1" thickTop="1" thickBot="1" x14ac:dyDescent="0.4">
      <c r="A6437" s="287" t="s">
        <v>2955</v>
      </c>
      <c r="B6437" s="288" t="str">
        <f>VLOOKUP(A6437,Lists!B:C,2,FALSE)</f>
        <v>PRK001</v>
      </c>
      <c r="C6437" s="288" t="str">
        <f>VLOOKUP(A6437,Lists!B:D,3,FALSE)</f>
        <v>PRK</v>
      </c>
      <c r="D6437" s="289" t="s">
        <v>649</v>
      </c>
      <c r="E6437" s="289" t="s">
        <v>888</v>
      </c>
      <c r="F6437" s="289" t="s">
        <v>4773</v>
      </c>
      <c r="G6437" s="289" t="s">
        <v>731</v>
      </c>
      <c r="H6437" s="278">
        <f t="shared" si="200"/>
        <v>2</v>
      </c>
      <c r="I6437" s="252" t="s">
        <v>4774</v>
      </c>
      <c r="J6437" s="289" t="s">
        <v>888</v>
      </c>
      <c r="K6437" s="278" t="str">
        <f t="shared" si="201"/>
        <v>PRK001Ongoing insecurity/hostilities affecting humanitarian assistance</v>
      </c>
      <c r="L6437" s="290">
        <v>43591</v>
      </c>
      <c r="M6437" s="290" t="s">
        <v>3249</v>
      </c>
    </row>
    <row r="6438" spans="1:13" s="269" customFormat="1" ht="15.5" hidden="1" thickTop="1" thickBot="1" x14ac:dyDescent="0.4">
      <c r="A6438" s="283" t="s">
        <v>2955</v>
      </c>
      <c r="B6438" s="284" t="str">
        <f>VLOOKUP(A6438,Lists!B:C,2,FALSE)</f>
        <v>PRK001</v>
      </c>
      <c r="C6438" s="284" t="str">
        <f>VLOOKUP(A6438,Lists!B:D,3,FALSE)</f>
        <v>PRK</v>
      </c>
      <c r="D6438" s="285" t="s">
        <v>650</v>
      </c>
      <c r="E6438" s="285">
        <v>1</v>
      </c>
      <c r="F6438" s="285" t="s">
        <v>4773</v>
      </c>
      <c r="G6438" s="285" t="s">
        <v>731</v>
      </c>
      <c r="H6438" s="278">
        <f t="shared" si="200"/>
        <v>2</v>
      </c>
      <c r="I6438" s="251" t="s">
        <v>4774</v>
      </c>
      <c r="J6438" s="285" t="s">
        <v>888</v>
      </c>
      <c r="K6438" s="278" t="str">
        <f t="shared" si="201"/>
        <v xml:space="preserve">PRK001Presence of mines and improvised explosive devices </v>
      </c>
      <c r="L6438" s="286">
        <v>43591</v>
      </c>
      <c r="M6438" s="286" t="s">
        <v>3249</v>
      </c>
    </row>
    <row r="6439" spans="1:13" s="269" customFormat="1" ht="15.5" hidden="1" thickTop="1" thickBot="1" x14ac:dyDescent="0.4">
      <c r="A6439" s="287" t="s">
        <v>2955</v>
      </c>
      <c r="B6439" s="288" t="str">
        <f>VLOOKUP(A6439,Lists!B:C,2,FALSE)</f>
        <v>PRK001</v>
      </c>
      <c r="C6439" s="288" t="str">
        <f>VLOOKUP(A6439,Lists!B:D,3,FALSE)</f>
        <v>PRK</v>
      </c>
      <c r="D6439" s="289" t="s">
        <v>651</v>
      </c>
      <c r="E6439" s="289">
        <v>3</v>
      </c>
      <c r="F6439" s="289" t="s">
        <v>4773</v>
      </c>
      <c r="G6439" s="289" t="s">
        <v>731</v>
      </c>
      <c r="H6439" s="278">
        <f t="shared" si="200"/>
        <v>2</v>
      </c>
      <c r="I6439" s="252" t="s">
        <v>4774</v>
      </c>
      <c r="J6439" s="289" t="s">
        <v>888</v>
      </c>
      <c r="K6439" s="278" t="str">
        <f t="shared" si="201"/>
        <v>PRK001Physical constraints in the environment (obstacles related to terrain, climate, lack of infrastructure, etc.)</v>
      </c>
      <c r="L6439" s="290">
        <v>43591</v>
      </c>
      <c r="M6439" s="290" t="s">
        <v>3249</v>
      </c>
    </row>
    <row r="6440" spans="1:13" s="269" customFormat="1" ht="15.5" hidden="1" thickTop="1" thickBot="1" x14ac:dyDescent="0.4">
      <c r="A6440" s="283" t="s">
        <v>1238</v>
      </c>
      <c r="B6440" s="284" t="str">
        <f>VLOOKUP(A6440,Lists!B:C,2,FALSE)</f>
        <v>BRA002</v>
      </c>
      <c r="C6440" s="284" t="str">
        <f>VLOOKUP(A6440,Lists!B:D,3,FALSE)</f>
        <v>BRA</v>
      </c>
      <c r="D6440" s="285" t="s">
        <v>643</v>
      </c>
      <c r="E6440" s="285">
        <v>0</v>
      </c>
      <c r="F6440" s="285" t="s">
        <v>4773</v>
      </c>
      <c r="G6440" s="285" t="s">
        <v>731</v>
      </c>
      <c r="H6440" s="278">
        <f t="shared" si="200"/>
        <v>2</v>
      </c>
      <c r="I6440" s="251" t="s">
        <v>4774</v>
      </c>
      <c r="J6440" s="285" t="s">
        <v>888</v>
      </c>
      <c r="K6440" s="278" t="str">
        <f t="shared" si="201"/>
        <v>BRA002Impediments to entry into country (bureaucratic and administrative)</v>
      </c>
      <c r="L6440" s="286">
        <v>43591</v>
      </c>
      <c r="M6440" s="286" t="s">
        <v>3249</v>
      </c>
    </row>
    <row r="6441" spans="1:13" s="269" customFormat="1" ht="15.5" hidden="1" thickTop="1" thickBot="1" x14ac:dyDescent="0.4">
      <c r="A6441" s="287" t="s">
        <v>1238</v>
      </c>
      <c r="B6441" s="288" t="str">
        <f>VLOOKUP(A6441,Lists!B:C,2,FALSE)</f>
        <v>BRA002</v>
      </c>
      <c r="C6441" s="288" t="str">
        <f>VLOOKUP(A6441,Lists!B:D,3,FALSE)</f>
        <v>BRA</v>
      </c>
      <c r="D6441" s="289" t="s">
        <v>644</v>
      </c>
      <c r="E6441" s="289">
        <v>0</v>
      </c>
      <c r="F6441" s="289" t="s">
        <v>4773</v>
      </c>
      <c r="G6441" s="289" t="s">
        <v>731</v>
      </c>
      <c r="H6441" s="278">
        <f t="shared" si="200"/>
        <v>2</v>
      </c>
      <c r="I6441" s="252" t="s">
        <v>4774</v>
      </c>
      <c r="J6441" s="289" t="s">
        <v>888</v>
      </c>
      <c r="K6441" s="278" t="str">
        <f t="shared" si="201"/>
        <v>BRA002Restriction of movement (impediments to freedom of movement and/or administrative restrictions)</v>
      </c>
      <c r="L6441" s="290">
        <v>43591</v>
      </c>
      <c r="M6441" s="290" t="s">
        <v>3249</v>
      </c>
    </row>
    <row r="6442" spans="1:13" s="269" customFormat="1" ht="15.5" hidden="1" thickTop="1" thickBot="1" x14ac:dyDescent="0.4">
      <c r="A6442" s="283" t="s">
        <v>1238</v>
      </c>
      <c r="B6442" s="284" t="str">
        <f>VLOOKUP(A6442,Lists!B:C,2,FALSE)</f>
        <v>BRA002</v>
      </c>
      <c r="C6442" s="284" t="str">
        <f>VLOOKUP(A6442,Lists!B:D,3,FALSE)</f>
        <v>BRA</v>
      </c>
      <c r="D6442" s="285" t="s">
        <v>645</v>
      </c>
      <c r="E6442" s="285">
        <v>0</v>
      </c>
      <c r="F6442" s="285" t="s">
        <v>4773</v>
      </c>
      <c r="G6442" s="285" t="s">
        <v>731</v>
      </c>
      <c r="H6442" s="278">
        <f t="shared" si="200"/>
        <v>2</v>
      </c>
      <c r="I6442" s="251" t="s">
        <v>4774</v>
      </c>
      <c r="J6442" s="285" t="s">
        <v>888</v>
      </c>
      <c r="K6442" s="278" t="str">
        <f t="shared" si="201"/>
        <v>BRA002Interference into implementation of humanitarian activities</v>
      </c>
      <c r="L6442" s="286">
        <v>43591</v>
      </c>
      <c r="M6442" s="286" t="s">
        <v>3249</v>
      </c>
    </row>
    <row r="6443" spans="1:13" s="269" customFormat="1" ht="15.5" hidden="1" thickTop="1" thickBot="1" x14ac:dyDescent="0.4">
      <c r="A6443" s="287" t="s">
        <v>1238</v>
      </c>
      <c r="B6443" s="288" t="str">
        <f>VLOOKUP(A6443,Lists!B:C,2,FALSE)</f>
        <v>BRA002</v>
      </c>
      <c r="C6443" s="288" t="str">
        <f>VLOOKUP(A6443,Lists!B:D,3,FALSE)</f>
        <v>BRA</v>
      </c>
      <c r="D6443" s="289" t="s">
        <v>646</v>
      </c>
      <c r="E6443" s="289">
        <v>0</v>
      </c>
      <c r="F6443" s="289" t="s">
        <v>4773</v>
      </c>
      <c r="G6443" s="289" t="s">
        <v>731</v>
      </c>
      <c r="H6443" s="278">
        <f t="shared" si="200"/>
        <v>2</v>
      </c>
      <c r="I6443" s="252" t="s">
        <v>4774</v>
      </c>
      <c r="J6443" s="289" t="s">
        <v>888</v>
      </c>
      <c r="K6443" s="278" t="str">
        <f t="shared" si="201"/>
        <v>BRA002Violence against personnel, facilities and assets</v>
      </c>
      <c r="L6443" s="290">
        <v>43591</v>
      </c>
      <c r="M6443" s="290" t="s">
        <v>3249</v>
      </c>
    </row>
    <row r="6444" spans="1:13" s="269" customFormat="1" ht="15.5" hidden="1" thickTop="1" thickBot="1" x14ac:dyDescent="0.4">
      <c r="A6444" s="283" t="s">
        <v>1238</v>
      </c>
      <c r="B6444" s="284" t="str">
        <f>VLOOKUP(A6444,Lists!B:C,2,FALSE)</f>
        <v>BRA002</v>
      </c>
      <c r="C6444" s="284" t="str">
        <f>VLOOKUP(A6444,Lists!B:D,3,FALSE)</f>
        <v>BRA</v>
      </c>
      <c r="D6444" s="285" t="s">
        <v>647</v>
      </c>
      <c r="E6444" s="285">
        <v>0</v>
      </c>
      <c r="F6444" s="285" t="s">
        <v>4773</v>
      </c>
      <c r="G6444" s="285" t="s">
        <v>731</v>
      </c>
      <c r="H6444" s="278">
        <f t="shared" si="200"/>
        <v>2</v>
      </c>
      <c r="I6444" s="251" t="s">
        <v>4774</v>
      </c>
      <c r="J6444" s="285" t="s">
        <v>888</v>
      </c>
      <c r="K6444" s="278" t="str">
        <f t="shared" si="201"/>
        <v>BRA002Denial of existence of humanitarian needs or entitlements to assistance</v>
      </c>
      <c r="L6444" s="286">
        <v>43591</v>
      </c>
      <c r="M6444" s="286" t="s">
        <v>3249</v>
      </c>
    </row>
    <row r="6445" spans="1:13" s="269" customFormat="1" ht="15.5" hidden="1" thickTop="1" thickBot="1" x14ac:dyDescent="0.4">
      <c r="A6445" s="287" t="s">
        <v>1238</v>
      </c>
      <c r="B6445" s="288" t="str">
        <f>VLOOKUP(A6445,Lists!B:C,2,FALSE)</f>
        <v>BRA002</v>
      </c>
      <c r="C6445" s="288" t="str">
        <f>VLOOKUP(A6445,Lists!B:D,3,FALSE)</f>
        <v>BRA</v>
      </c>
      <c r="D6445" s="289" t="s">
        <v>648</v>
      </c>
      <c r="E6445" s="289">
        <v>0</v>
      </c>
      <c r="F6445" s="289" t="s">
        <v>4773</v>
      </c>
      <c r="G6445" s="289" t="s">
        <v>731</v>
      </c>
      <c r="H6445" s="278">
        <f t="shared" si="200"/>
        <v>2</v>
      </c>
      <c r="I6445" s="252" t="s">
        <v>4774</v>
      </c>
      <c r="J6445" s="289" t="s">
        <v>888</v>
      </c>
      <c r="K6445" s="278" t="str">
        <f t="shared" si="201"/>
        <v>BRA002Restriction and obstruction of access to services and assistance</v>
      </c>
      <c r="L6445" s="290">
        <v>43591</v>
      </c>
      <c r="M6445" s="290" t="s">
        <v>3249</v>
      </c>
    </row>
    <row r="6446" spans="1:13" s="269" customFormat="1" ht="15.5" hidden="1" thickTop="1" thickBot="1" x14ac:dyDescent="0.4">
      <c r="A6446" s="283" t="s">
        <v>1238</v>
      </c>
      <c r="B6446" s="284" t="str">
        <f>VLOOKUP(A6446,Lists!B:C,2,FALSE)</f>
        <v>BRA002</v>
      </c>
      <c r="C6446" s="284" t="str">
        <f>VLOOKUP(A6446,Lists!B:D,3,FALSE)</f>
        <v>BRA</v>
      </c>
      <c r="D6446" s="285" t="s">
        <v>649</v>
      </c>
      <c r="E6446" s="285" t="s">
        <v>888</v>
      </c>
      <c r="F6446" s="285" t="s">
        <v>4773</v>
      </c>
      <c r="G6446" s="285" t="s">
        <v>731</v>
      </c>
      <c r="H6446" s="278">
        <f t="shared" si="200"/>
        <v>2</v>
      </c>
      <c r="I6446" s="251" t="s">
        <v>4774</v>
      </c>
      <c r="J6446" s="285" t="s">
        <v>888</v>
      </c>
      <c r="K6446" s="278" t="str">
        <f t="shared" si="201"/>
        <v>BRA002Ongoing insecurity/hostilities affecting humanitarian assistance</v>
      </c>
      <c r="L6446" s="286">
        <v>43591</v>
      </c>
      <c r="M6446" s="286" t="s">
        <v>3249</v>
      </c>
    </row>
    <row r="6447" spans="1:13" s="269" customFormat="1" ht="15.5" hidden="1" thickTop="1" thickBot="1" x14ac:dyDescent="0.4">
      <c r="A6447" s="287" t="s">
        <v>1238</v>
      </c>
      <c r="B6447" s="288" t="str">
        <f>VLOOKUP(A6447,Lists!B:C,2,FALSE)</f>
        <v>BRA002</v>
      </c>
      <c r="C6447" s="288" t="str">
        <f>VLOOKUP(A6447,Lists!B:D,3,FALSE)</f>
        <v>BRA</v>
      </c>
      <c r="D6447" s="289" t="s">
        <v>650</v>
      </c>
      <c r="E6447" s="289">
        <v>2</v>
      </c>
      <c r="F6447" s="289" t="s">
        <v>4773</v>
      </c>
      <c r="G6447" s="289" t="s">
        <v>731</v>
      </c>
      <c r="H6447" s="278">
        <f t="shared" si="200"/>
        <v>2</v>
      </c>
      <c r="I6447" s="252" t="s">
        <v>4774</v>
      </c>
      <c r="J6447" s="289" t="s">
        <v>888</v>
      </c>
      <c r="K6447" s="278" t="str">
        <f t="shared" si="201"/>
        <v xml:space="preserve">BRA002Presence of mines and improvised explosive devices </v>
      </c>
      <c r="L6447" s="290">
        <v>43591</v>
      </c>
      <c r="M6447" s="290" t="s">
        <v>3249</v>
      </c>
    </row>
    <row r="6448" spans="1:13" s="269" customFormat="1" ht="15.5" hidden="1" thickTop="1" thickBot="1" x14ac:dyDescent="0.4">
      <c r="A6448" s="283" t="s">
        <v>1238</v>
      </c>
      <c r="B6448" s="284" t="str">
        <f>VLOOKUP(A6448,Lists!B:C,2,FALSE)</f>
        <v>BRA002</v>
      </c>
      <c r="C6448" s="284" t="str">
        <f>VLOOKUP(A6448,Lists!B:D,3,FALSE)</f>
        <v>BRA</v>
      </c>
      <c r="D6448" s="285" t="s">
        <v>651</v>
      </c>
      <c r="E6448" s="285">
        <v>0</v>
      </c>
      <c r="F6448" s="285" t="s">
        <v>4773</v>
      </c>
      <c r="G6448" s="285" t="s">
        <v>731</v>
      </c>
      <c r="H6448" s="278">
        <f t="shared" si="200"/>
        <v>2</v>
      </c>
      <c r="I6448" s="251" t="s">
        <v>4774</v>
      </c>
      <c r="J6448" s="285" t="s">
        <v>888</v>
      </c>
      <c r="K6448" s="278" t="str">
        <f t="shared" si="201"/>
        <v>BRA002Physical constraints in the environment (obstacles related to terrain, climate, lack of infrastructure, etc.)</v>
      </c>
      <c r="L6448" s="286">
        <v>43591</v>
      </c>
      <c r="M6448" s="286" t="s">
        <v>3249</v>
      </c>
    </row>
    <row r="6449" spans="1:13" s="269" customFormat="1" ht="15.5" hidden="1" thickTop="1" thickBot="1" x14ac:dyDescent="0.4">
      <c r="A6449" s="287" t="s">
        <v>2982</v>
      </c>
      <c r="B6449" s="288" t="str">
        <f>VLOOKUP(A6449,Lists!B:C,2,FALSE)</f>
        <v>TUN002</v>
      </c>
      <c r="C6449" s="288" t="str">
        <f>VLOOKUP(A6449,Lists!B:D,3,FALSE)</f>
        <v>TUN</v>
      </c>
      <c r="D6449" s="289" t="s">
        <v>643</v>
      </c>
      <c r="E6449" s="289">
        <v>0</v>
      </c>
      <c r="F6449" s="289" t="s">
        <v>4773</v>
      </c>
      <c r="G6449" s="289" t="s">
        <v>731</v>
      </c>
      <c r="H6449" s="278">
        <f t="shared" si="200"/>
        <v>2</v>
      </c>
      <c r="I6449" s="252" t="s">
        <v>4774</v>
      </c>
      <c r="J6449" s="289" t="s">
        <v>888</v>
      </c>
      <c r="K6449" s="278" t="str">
        <f t="shared" si="201"/>
        <v>TUN002Impediments to entry into country (bureaucratic and administrative)</v>
      </c>
      <c r="L6449" s="290">
        <v>43591</v>
      </c>
      <c r="M6449" s="290" t="s">
        <v>3249</v>
      </c>
    </row>
    <row r="6450" spans="1:13" s="269" customFormat="1" ht="15.5" hidden="1" thickTop="1" thickBot="1" x14ac:dyDescent="0.4">
      <c r="A6450" s="283" t="s">
        <v>2982</v>
      </c>
      <c r="B6450" s="284" t="str">
        <f>VLOOKUP(A6450,Lists!B:C,2,FALSE)</f>
        <v>TUN002</v>
      </c>
      <c r="C6450" s="284" t="str">
        <f>VLOOKUP(A6450,Lists!B:D,3,FALSE)</f>
        <v>TUN</v>
      </c>
      <c r="D6450" s="285" t="s">
        <v>644</v>
      </c>
      <c r="E6450" s="285">
        <v>0</v>
      </c>
      <c r="F6450" s="285" t="s">
        <v>4773</v>
      </c>
      <c r="G6450" s="285" t="s">
        <v>731</v>
      </c>
      <c r="H6450" s="278">
        <f t="shared" si="200"/>
        <v>2</v>
      </c>
      <c r="I6450" s="251" t="s">
        <v>4774</v>
      </c>
      <c r="J6450" s="285" t="s">
        <v>888</v>
      </c>
      <c r="K6450" s="278" t="str">
        <f t="shared" si="201"/>
        <v>TUN002Restriction of movement (impediments to freedom of movement and/or administrative restrictions)</v>
      </c>
      <c r="L6450" s="286">
        <v>43591</v>
      </c>
      <c r="M6450" s="286" t="s">
        <v>3249</v>
      </c>
    </row>
    <row r="6451" spans="1:13" s="269" customFormat="1" ht="15.5" hidden="1" thickTop="1" thickBot="1" x14ac:dyDescent="0.4">
      <c r="A6451" s="287" t="s">
        <v>2982</v>
      </c>
      <c r="B6451" s="288" t="str">
        <f>VLOOKUP(A6451,Lists!B:C,2,FALSE)</f>
        <v>TUN002</v>
      </c>
      <c r="C6451" s="288" t="str">
        <f>VLOOKUP(A6451,Lists!B:D,3,FALSE)</f>
        <v>TUN</v>
      </c>
      <c r="D6451" s="289" t="s">
        <v>645</v>
      </c>
      <c r="E6451" s="289">
        <v>0</v>
      </c>
      <c r="F6451" s="289" t="s">
        <v>4773</v>
      </c>
      <c r="G6451" s="289" t="s">
        <v>731</v>
      </c>
      <c r="H6451" s="278">
        <f t="shared" si="200"/>
        <v>2</v>
      </c>
      <c r="I6451" s="252" t="s">
        <v>4774</v>
      </c>
      <c r="J6451" s="289" t="s">
        <v>888</v>
      </c>
      <c r="K6451" s="278" t="str">
        <f t="shared" si="201"/>
        <v>TUN002Interference into implementation of humanitarian activities</v>
      </c>
      <c r="L6451" s="290">
        <v>43591</v>
      </c>
      <c r="M6451" s="290" t="s">
        <v>3249</v>
      </c>
    </row>
    <row r="6452" spans="1:13" s="269" customFormat="1" ht="15.5" hidden="1" thickTop="1" thickBot="1" x14ac:dyDescent="0.4">
      <c r="A6452" s="283" t="s">
        <v>2982</v>
      </c>
      <c r="B6452" s="284" t="str">
        <f>VLOOKUP(A6452,Lists!B:C,2,FALSE)</f>
        <v>TUN002</v>
      </c>
      <c r="C6452" s="284" t="str">
        <f>VLOOKUP(A6452,Lists!B:D,3,FALSE)</f>
        <v>TUN</v>
      </c>
      <c r="D6452" s="285" t="s">
        <v>646</v>
      </c>
      <c r="E6452" s="285">
        <v>0</v>
      </c>
      <c r="F6452" s="285" t="s">
        <v>4773</v>
      </c>
      <c r="G6452" s="285" t="s">
        <v>731</v>
      </c>
      <c r="H6452" s="278">
        <f t="shared" si="200"/>
        <v>2</v>
      </c>
      <c r="I6452" s="251" t="s">
        <v>4774</v>
      </c>
      <c r="J6452" s="285" t="s">
        <v>888</v>
      </c>
      <c r="K6452" s="278" t="str">
        <f t="shared" si="201"/>
        <v>TUN002Violence against personnel, facilities and assets</v>
      </c>
      <c r="L6452" s="286">
        <v>43591</v>
      </c>
      <c r="M6452" s="286" t="s">
        <v>3249</v>
      </c>
    </row>
    <row r="6453" spans="1:13" s="269" customFormat="1" ht="15.5" hidden="1" thickTop="1" thickBot="1" x14ac:dyDescent="0.4">
      <c r="A6453" s="287" t="s">
        <v>2982</v>
      </c>
      <c r="B6453" s="288" t="str">
        <f>VLOOKUP(A6453,Lists!B:C,2,FALSE)</f>
        <v>TUN002</v>
      </c>
      <c r="C6453" s="288" t="str">
        <f>VLOOKUP(A6453,Lists!B:D,3,FALSE)</f>
        <v>TUN</v>
      </c>
      <c r="D6453" s="289" t="s">
        <v>647</v>
      </c>
      <c r="E6453" s="289">
        <v>0</v>
      </c>
      <c r="F6453" s="289" t="s">
        <v>4773</v>
      </c>
      <c r="G6453" s="289" t="s">
        <v>731</v>
      </c>
      <c r="H6453" s="278">
        <f t="shared" si="200"/>
        <v>2</v>
      </c>
      <c r="I6453" s="252" t="s">
        <v>4774</v>
      </c>
      <c r="J6453" s="289" t="s">
        <v>888</v>
      </c>
      <c r="K6453" s="278" t="str">
        <f t="shared" si="201"/>
        <v>TUN002Denial of existence of humanitarian needs or entitlements to assistance</v>
      </c>
      <c r="L6453" s="290">
        <v>43591</v>
      </c>
      <c r="M6453" s="290" t="s">
        <v>3249</v>
      </c>
    </row>
    <row r="6454" spans="1:13" s="269" customFormat="1" ht="15.5" hidden="1" thickTop="1" thickBot="1" x14ac:dyDescent="0.4">
      <c r="A6454" s="283" t="s">
        <v>2982</v>
      </c>
      <c r="B6454" s="284" t="str">
        <f>VLOOKUP(A6454,Lists!B:C,2,FALSE)</f>
        <v>TUN002</v>
      </c>
      <c r="C6454" s="284" t="str">
        <f>VLOOKUP(A6454,Lists!B:D,3,FALSE)</f>
        <v>TUN</v>
      </c>
      <c r="D6454" s="285" t="s">
        <v>648</v>
      </c>
      <c r="E6454" s="285">
        <v>0</v>
      </c>
      <c r="F6454" s="285" t="s">
        <v>4773</v>
      </c>
      <c r="G6454" s="285" t="s">
        <v>731</v>
      </c>
      <c r="H6454" s="278">
        <f t="shared" si="200"/>
        <v>2</v>
      </c>
      <c r="I6454" s="251" t="s">
        <v>4774</v>
      </c>
      <c r="J6454" s="285" t="s">
        <v>888</v>
      </c>
      <c r="K6454" s="278" t="str">
        <f t="shared" si="201"/>
        <v>TUN002Restriction and obstruction of access to services and assistance</v>
      </c>
      <c r="L6454" s="286">
        <v>43591</v>
      </c>
      <c r="M6454" s="286" t="s">
        <v>3249</v>
      </c>
    </row>
    <row r="6455" spans="1:13" s="269" customFormat="1" ht="15.5" hidden="1" thickTop="1" thickBot="1" x14ac:dyDescent="0.4">
      <c r="A6455" s="287" t="s">
        <v>2982</v>
      </c>
      <c r="B6455" s="288" t="str">
        <f>VLOOKUP(A6455,Lists!B:C,2,FALSE)</f>
        <v>TUN002</v>
      </c>
      <c r="C6455" s="288" t="str">
        <f>VLOOKUP(A6455,Lists!B:D,3,FALSE)</f>
        <v>TUN</v>
      </c>
      <c r="D6455" s="289" t="s">
        <v>649</v>
      </c>
      <c r="E6455" s="289">
        <v>0</v>
      </c>
      <c r="F6455" s="289" t="s">
        <v>4773</v>
      </c>
      <c r="G6455" s="289" t="s">
        <v>731</v>
      </c>
      <c r="H6455" s="278">
        <f t="shared" si="200"/>
        <v>2</v>
      </c>
      <c r="I6455" s="252" t="s">
        <v>4774</v>
      </c>
      <c r="J6455" s="289" t="s">
        <v>888</v>
      </c>
      <c r="K6455" s="278" t="str">
        <f t="shared" si="201"/>
        <v>TUN002Ongoing insecurity/hostilities affecting humanitarian assistance</v>
      </c>
      <c r="L6455" s="290">
        <v>43591</v>
      </c>
      <c r="M6455" s="290" t="s">
        <v>3249</v>
      </c>
    </row>
    <row r="6456" spans="1:13" s="269" customFormat="1" ht="15.5" hidden="1" thickTop="1" thickBot="1" x14ac:dyDescent="0.4">
      <c r="A6456" s="283" t="s">
        <v>2982</v>
      </c>
      <c r="B6456" s="284" t="str">
        <f>VLOOKUP(A6456,Lists!B:C,2,FALSE)</f>
        <v>TUN002</v>
      </c>
      <c r="C6456" s="284" t="str">
        <f>VLOOKUP(A6456,Lists!B:D,3,FALSE)</f>
        <v>TUN</v>
      </c>
      <c r="D6456" s="285" t="s">
        <v>650</v>
      </c>
      <c r="E6456" s="285">
        <v>1</v>
      </c>
      <c r="F6456" s="285" t="s">
        <v>4773</v>
      </c>
      <c r="G6456" s="285" t="s">
        <v>731</v>
      </c>
      <c r="H6456" s="278">
        <f t="shared" si="200"/>
        <v>2</v>
      </c>
      <c r="I6456" s="251" t="s">
        <v>4774</v>
      </c>
      <c r="J6456" s="285" t="s">
        <v>888</v>
      </c>
      <c r="K6456" s="278" t="str">
        <f t="shared" si="201"/>
        <v xml:space="preserve">TUN002Presence of mines and improvised explosive devices </v>
      </c>
      <c r="L6456" s="286">
        <v>43591</v>
      </c>
      <c r="M6456" s="286" t="s">
        <v>3249</v>
      </c>
    </row>
    <row r="6457" spans="1:13" s="269" customFormat="1" ht="15.5" hidden="1" thickTop="1" thickBot="1" x14ac:dyDescent="0.4">
      <c r="A6457" s="287" t="s">
        <v>2982</v>
      </c>
      <c r="B6457" s="288" t="str">
        <f>VLOOKUP(A6457,Lists!B:C,2,FALSE)</f>
        <v>TUN002</v>
      </c>
      <c r="C6457" s="288" t="str">
        <f>VLOOKUP(A6457,Lists!B:D,3,FALSE)</f>
        <v>TUN</v>
      </c>
      <c r="D6457" s="289" t="s">
        <v>651</v>
      </c>
      <c r="E6457" s="289">
        <v>0</v>
      </c>
      <c r="F6457" s="289" t="s">
        <v>4773</v>
      </c>
      <c r="G6457" s="289" t="s">
        <v>731</v>
      </c>
      <c r="H6457" s="278">
        <f t="shared" si="200"/>
        <v>2</v>
      </c>
      <c r="I6457" s="252" t="s">
        <v>4774</v>
      </c>
      <c r="J6457" s="289" t="s">
        <v>888</v>
      </c>
      <c r="K6457" s="278" t="str">
        <f t="shared" si="201"/>
        <v>TUN002Physical constraints in the environment (obstacles related to terrain, climate, lack of infrastructure, etc.)</v>
      </c>
      <c r="L6457" s="290">
        <v>43591</v>
      </c>
      <c r="M6457" s="290" t="s">
        <v>3249</v>
      </c>
    </row>
    <row r="6458" spans="1:13" s="269" customFormat="1" ht="15.5" hidden="1" thickTop="1" thickBot="1" x14ac:dyDescent="0.4">
      <c r="A6458" s="283" t="s">
        <v>1226</v>
      </c>
      <c r="B6458" s="284" t="str">
        <f>VLOOKUP(A6458,Lists!B:C,2,FALSE)</f>
        <v>SYR001</v>
      </c>
      <c r="C6458" s="284" t="str">
        <f>VLOOKUP(A6458,Lists!B:D,3,FALSE)</f>
        <v>SYR</v>
      </c>
      <c r="D6458" s="285" t="s">
        <v>643</v>
      </c>
      <c r="E6458" s="285">
        <v>2</v>
      </c>
      <c r="F6458" s="285" t="s">
        <v>4773</v>
      </c>
      <c r="G6458" s="285" t="s">
        <v>731</v>
      </c>
      <c r="H6458" s="278">
        <f t="shared" si="200"/>
        <v>2</v>
      </c>
      <c r="I6458" s="251" t="s">
        <v>4774</v>
      </c>
      <c r="J6458" s="285" t="s">
        <v>888</v>
      </c>
      <c r="K6458" s="278" t="str">
        <f t="shared" si="201"/>
        <v>SYR001Impediments to entry into country (bureaucratic and administrative)</v>
      </c>
      <c r="L6458" s="286">
        <v>43591</v>
      </c>
      <c r="M6458" s="286" t="s">
        <v>3249</v>
      </c>
    </row>
    <row r="6459" spans="1:13" s="269" customFormat="1" ht="15.5" hidden="1" thickTop="1" thickBot="1" x14ac:dyDescent="0.4">
      <c r="A6459" s="287" t="s">
        <v>1226</v>
      </c>
      <c r="B6459" s="288" t="str">
        <f>VLOOKUP(A6459,Lists!B:C,2,FALSE)</f>
        <v>SYR001</v>
      </c>
      <c r="C6459" s="288" t="str">
        <f>VLOOKUP(A6459,Lists!B:D,3,FALSE)</f>
        <v>SYR</v>
      </c>
      <c r="D6459" s="289" t="s">
        <v>644</v>
      </c>
      <c r="E6459" s="289">
        <v>3</v>
      </c>
      <c r="F6459" s="289" t="s">
        <v>4773</v>
      </c>
      <c r="G6459" s="289" t="s">
        <v>731</v>
      </c>
      <c r="H6459" s="278">
        <f t="shared" si="200"/>
        <v>2</v>
      </c>
      <c r="I6459" s="252" t="s">
        <v>4774</v>
      </c>
      <c r="J6459" s="289" t="s">
        <v>888</v>
      </c>
      <c r="K6459" s="278" t="str">
        <f t="shared" si="201"/>
        <v>SYR001Restriction of movement (impediments to freedom of movement and/or administrative restrictions)</v>
      </c>
      <c r="L6459" s="290">
        <v>43591</v>
      </c>
      <c r="M6459" s="290" t="s">
        <v>3249</v>
      </c>
    </row>
    <row r="6460" spans="1:13" s="269" customFormat="1" ht="15.5" hidden="1" thickTop="1" thickBot="1" x14ac:dyDescent="0.4">
      <c r="A6460" s="283" t="s">
        <v>1226</v>
      </c>
      <c r="B6460" s="284" t="str">
        <f>VLOOKUP(A6460,Lists!B:C,2,FALSE)</f>
        <v>SYR001</v>
      </c>
      <c r="C6460" s="284" t="str">
        <f>VLOOKUP(A6460,Lists!B:D,3,FALSE)</f>
        <v>SYR</v>
      </c>
      <c r="D6460" s="285" t="s">
        <v>645</v>
      </c>
      <c r="E6460" s="285">
        <v>3</v>
      </c>
      <c r="F6460" s="285" t="s">
        <v>4773</v>
      </c>
      <c r="G6460" s="285" t="s">
        <v>731</v>
      </c>
      <c r="H6460" s="278">
        <f t="shared" si="200"/>
        <v>2</v>
      </c>
      <c r="I6460" s="251" t="s">
        <v>4774</v>
      </c>
      <c r="J6460" s="285" t="s">
        <v>888</v>
      </c>
      <c r="K6460" s="278" t="str">
        <f t="shared" si="201"/>
        <v>SYR001Interference into implementation of humanitarian activities</v>
      </c>
      <c r="L6460" s="286">
        <v>43591</v>
      </c>
      <c r="M6460" s="286" t="s">
        <v>3249</v>
      </c>
    </row>
    <row r="6461" spans="1:13" s="269" customFormat="1" ht="15.5" hidden="1" thickTop="1" thickBot="1" x14ac:dyDescent="0.4">
      <c r="A6461" s="287" t="s">
        <v>1226</v>
      </c>
      <c r="B6461" s="288" t="str">
        <f>VLOOKUP(A6461,Lists!B:C,2,FALSE)</f>
        <v>SYR001</v>
      </c>
      <c r="C6461" s="288" t="str">
        <f>VLOOKUP(A6461,Lists!B:D,3,FALSE)</f>
        <v>SYR</v>
      </c>
      <c r="D6461" s="289" t="s">
        <v>646</v>
      </c>
      <c r="E6461" s="289">
        <v>3</v>
      </c>
      <c r="F6461" s="289" t="s">
        <v>4773</v>
      </c>
      <c r="G6461" s="289" t="s">
        <v>731</v>
      </c>
      <c r="H6461" s="278">
        <f t="shared" si="200"/>
        <v>2</v>
      </c>
      <c r="I6461" s="252" t="s">
        <v>4774</v>
      </c>
      <c r="J6461" s="289" t="s">
        <v>888</v>
      </c>
      <c r="K6461" s="278" t="str">
        <f t="shared" si="201"/>
        <v>SYR001Violence against personnel, facilities and assets</v>
      </c>
      <c r="L6461" s="290">
        <v>43591</v>
      </c>
      <c r="M6461" s="290" t="s">
        <v>3249</v>
      </c>
    </row>
    <row r="6462" spans="1:13" s="269" customFormat="1" ht="15.5" hidden="1" thickTop="1" thickBot="1" x14ac:dyDescent="0.4">
      <c r="A6462" s="283" t="s">
        <v>1226</v>
      </c>
      <c r="B6462" s="284" t="str">
        <f>VLOOKUP(A6462,Lists!B:C,2,FALSE)</f>
        <v>SYR001</v>
      </c>
      <c r="C6462" s="284" t="str">
        <f>VLOOKUP(A6462,Lists!B:D,3,FALSE)</f>
        <v>SYR</v>
      </c>
      <c r="D6462" s="285" t="s">
        <v>647</v>
      </c>
      <c r="E6462" s="285">
        <v>3</v>
      </c>
      <c r="F6462" s="285" t="s">
        <v>4773</v>
      </c>
      <c r="G6462" s="285" t="s">
        <v>731</v>
      </c>
      <c r="H6462" s="278">
        <f t="shared" si="200"/>
        <v>2</v>
      </c>
      <c r="I6462" s="251" t="s">
        <v>4774</v>
      </c>
      <c r="J6462" s="285" t="s">
        <v>888</v>
      </c>
      <c r="K6462" s="278" t="str">
        <f t="shared" si="201"/>
        <v>SYR001Denial of existence of humanitarian needs or entitlements to assistance</v>
      </c>
      <c r="L6462" s="286">
        <v>43591</v>
      </c>
      <c r="M6462" s="286" t="s">
        <v>3249</v>
      </c>
    </row>
    <row r="6463" spans="1:13" s="269" customFormat="1" ht="15.5" hidden="1" thickTop="1" thickBot="1" x14ac:dyDescent="0.4">
      <c r="A6463" s="287" t="s">
        <v>1226</v>
      </c>
      <c r="B6463" s="288" t="str">
        <f>VLOOKUP(A6463,Lists!B:C,2,FALSE)</f>
        <v>SYR001</v>
      </c>
      <c r="C6463" s="288" t="str">
        <f>VLOOKUP(A6463,Lists!B:D,3,FALSE)</f>
        <v>SYR</v>
      </c>
      <c r="D6463" s="289" t="s">
        <v>648</v>
      </c>
      <c r="E6463" s="289">
        <v>2</v>
      </c>
      <c r="F6463" s="289" t="s">
        <v>4773</v>
      </c>
      <c r="G6463" s="289" t="s">
        <v>731</v>
      </c>
      <c r="H6463" s="278">
        <f t="shared" si="200"/>
        <v>2</v>
      </c>
      <c r="I6463" s="252" t="s">
        <v>4774</v>
      </c>
      <c r="J6463" s="289" t="s">
        <v>888</v>
      </c>
      <c r="K6463" s="278" t="str">
        <f t="shared" si="201"/>
        <v>SYR001Restriction and obstruction of access to services and assistance</v>
      </c>
      <c r="L6463" s="290">
        <v>43591</v>
      </c>
      <c r="M6463" s="290" t="s">
        <v>3249</v>
      </c>
    </row>
    <row r="6464" spans="1:13" s="269" customFormat="1" ht="15.5" hidden="1" thickTop="1" thickBot="1" x14ac:dyDescent="0.4">
      <c r="A6464" s="283" t="s">
        <v>1226</v>
      </c>
      <c r="B6464" s="284" t="str">
        <f>VLOOKUP(A6464,Lists!B:C,2,FALSE)</f>
        <v>SYR001</v>
      </c>
      <c r="C6464" s="284" t="str">
        <f>VLOOKUP(A6464,Lists!B:D,3,FALSE)</f>
        <v>SYR</v>
      </c>
      <c r="D6464" s="285" t="s">
        <v>649</v>
      </c>
      <c r="E6464" s="285">
        <v>3</v>
      </c>
      <c r="F6464" s="285" t="s">
        <v>4773</v>
      </c>
      <c r="G6464" s="285" t="s">
        <v>731</v>
      </c>
      <c r="H6464" s="278">
        <f t="shared" si="200"/>
        <v>2</v>
      </c>
      <c r="I6464" s="251" t="s">
        <v>4774</v>
      </c>
      <c r="J6464" s="285" t="s">
        <v>888</v>
      </c>
      <c r="K6464" s="278" t="str">
        <f t="shared" si="201"/>
        <v>SYR001Ongoing insecurity/hostilities affecting humanitarian assistance</v>
      </c>
      <c r="L6464" s="286">
        <v>43591</v>
      </c>
      <c r="M6464" s="286" t="s">
        <v>3249</v>
      </c>
    </row>
    <row r="6465" spans="1:13" s="269" customFormat="1" ht="15.5" hidden="1" thickTop="1" thickBot="1" x14ac:dyDescent="0.4">
      <c r="A6465" s="287" t="s">
        <v>1226</v>
      </c>
      <c r="B6465" s="288" t="str">
        <f>VLOOKUP(A6465,Lists!B:C,2,FALSE)</f>
        <v>SYR001</v>
      </c>
      <c r="C6465" s="288" t="str">
        <f>VLOOKUP(A6465,Lists!B:D,3,FALSE)</f>
        <v>SYR</v>
      </c>
      <c r="D6465" s="289" t="s">
        <v>650</v>
      </c>
      <c r="E6465" s="289">
        <v>3</v>
      </c>
      <c r="F6465" s="289" t="s">
        <v>4773</v>
      </c>
      <c r="G6465" s="289" t="s">
        <v>731</v>
      </c>
      <c r="H6465" s="278">
        <f t="shared" si="200"/>
        <v>2</v>
      </c>
      <c r="I6465" s="252" t="s">
        <v>4774</v>
      </c>
      <c r="J6465" s="289" t="s">
        <v>888</v>
      </c>
      <c r="K6465" s="278" t="str">
        <f t="shared" si="201"/>
        <v xml:space="preserve">SYR001Presence of mines and improvised explosive devices </v>
      </c>
      <c r="L6465" s="290">
        <v>43591</v>
      </c>
      <c r="M6465" s="290" t="s">
        <v>3249</v>
      </c>
    </row>
    <row r="6466" spans="1:13" s="269" customFormat="1" ht="15.5" hidden="1" thickTop="1" thickBot="1" x14ac:dyDescent="0.4">
      <c r="A6466" s="283" t="s">
        <v>1226</v>
      </c>
      <c r="B6466" s="284" t="str">
        <f>VLOOKUP(A6466,Lists!B:C,2,FALSE)</f>
        <v>SYR001</v>
      </c>
      <c r="C6466" s="284" t="str">
        <f>VLOOKUP(A6466,Lists!B:D,3,FALSE)</f>
        <v>SYR</v>
      </c>
      <c r="D6466" s="285" t="s">
        <v>651</v>
      </c>
      <c r="E6466" s="285">
        <v>3</v>
      </c>
      <c r="F6466" s="285" t="s">
        <v>4773</v>
      </c>
      <c r="G6466" s="285" t="s">
        <v>731</v>
      </c>
      <c r="H6466" s="278">
        <f t="shared" ref="H6466:H6529" si="202">IF(G6466="x","x",IF(G6466="Low",3,IF(G6466="Medium",2,IF(G6466="High",1,FALSE))))</f>
        <v>2</v>
      </c>
      <c r="I6466" s="251" t="s">
        <v>4774</v>
      </c>
      <c r="J6466" s="285" t="s">
        <v>888</v>
      </c>
      <c r="K6466" s="278" t="str">
        <f t="shared" ref="K6466:K6529" si="203">B6466&amp;""&amp;D6466</f>
        <v>SYR001Physical constraints in the environment (obstacles related to terrain, climate, lack of infrastructure, etc.)</v>
      </c>
      <c r="L6466" s="286">
        <v>43591</v>
      </c>
      <c r="M6466" s="286" t="s">
        <v>3249</v>
      </c>
    </row>
    <row r="6467" spans="1:13" s="269" customFormat="1" ht="15.5" hidden="1" thickTop="1" thickBot="1" x14ac:dyDescent="0.4">
      <c r="A6467" s="287" t="s">
        <v>2968</v>
      </c>
      <c r="B6467" s="288" t="str">
        <f>VLOOKUP(A6467,Lists!B:C,2,FALSE)</f>
        <v>LBY001</v>
      </c>
      <c r="C6467" s="288" t="str">
        <f>VLOOKUP(A6467,Lists!B:D,3,FALSE)</f>
        <v>LBY</v>
      </c>
      <c r="D6467" s="289" t="s">
        <v>643</v>
      </c>
      <c r="E6467" s="289">
        <v>1</v>
      </c>
      <c r="F6467" s="289" t="s">
        <v>4773</v>
      </c>
      <c r="G6467" s="289" t="s">
        <v>731</v>
      </c>
      <c r="H6467" s="278">
        <f t="shared" si="202"/>
        <v>2</v>
      </c>
      <c r="I6467" s="252" t="s">
        <v>4774</v>
      </c>
      <c r="J6467" s="289" t="s">
        <v>888</v>
      </c>
      <c r="K6467" s="278" t="str">
        <f t="shared" si="203"/>
        <v>LBY001Impediments to entry into country (bureaucratic and administrative)</v>
      </c>
      <c r="L6467" s="290">
        <v>43591</v>
      </c>
      <c r="M6467" s="290" t="s">
        <v>3249</v>
      </c>
    </row>
    <row r="6468" spans="1:13" s="269" customFormat="1" ht="15.5" hidden="1" thickTop="1" thickBot="1" x14ac:dyDescent="0.4">
      <c r="A6468" s="283" t="s">
        <v>2968</v>
      </c>
      <c r="B6468" s="284" t="str">
        <f>VLOOKUP(A6468,Lists!B:C,2,FALSE)</f>
        <v>LBY001</v>
      </c>
      <c r="C6468" s="284" t="str">
        <f>VLOOKUP(A6468,Lists!B:D,3,FALSE)</f>
        <v>LBY</v>
      </c>
      <c r="D6468" s="285" t="s">
        <v>644</v>
      </c>
      <c r="E6468" s="285">
        <v>3</v>
      </c>
      <c r="F6468" s="285" t="s">
        <v>4773</v>
      </c>
      <c r="G6468" s="285" t="s">
        <v>731</v>
      </c>
      <c r="H6468" s="278">
        <f t="shared" si="202"/>
        <v>2</v>
      </c>
      <c r="I6468" s="251" t="s">
        <v>4774</v>
      </c>
      <c r="J6468" s="285" t="s">
        <v>888</v>
      </c>
      <c r="K6468" s="278" t="str">
        <f t="shared" si="203"/>
        <v>LBY001Restriction of movement (impediments to freedom of movement and/or administrative restrictions)</v>
      </c>
      <c r="L6468" s="286">
        <v>43591</v>
      </c>
      <c r="M6468" s="286" t="s">
        <v>3249</v>
      </c>
    </row>
    <row r="6469" spans="1:13" s="269" customFormat="1" ht="15.5" hidden="1" thickTop="1" thickBot="1" x14ac:dyDescent="0.4">
      <c r="A6469" s="287" t="s">
        <v>2968</v>
      </c>
      <c r="B6469" s="288" t="str">
        <f>VLOOKUP(A6469,Lists!B:C,2,FALSE)</f>
        <v>LBY001</v>
      </c>
      <c r="C6469" s="288" t="str">
        <f>VLOOKUP(A6469,Lists!B:D,3,FALSE)</f>
        <v>LBY</v>
      </c>
      <c r="D6469" s="289" t="s">
        <v>645</v>
      </c>
      <c r="E6469" s="289">
        <v>3</v>
      </c>
      <c r="F6469" s="289" t="s">
        <v>4773</v>
      </c>
      <c r="G6469" s="289" t="s">
        <v>731</v>
      </c>
      <c r="H6469" s="278">
        <f t="shared" si="202"/>
        <v>2</v>
      </c>
      <c r="I6469" s="252" t="s">
        <v>4774</v>
      </c>
      <c r="J6469" s="289" t="s">
        <v>888</v>
      </c>
      <c r="K6469" s="278" t="str">
        <f t="shared" si="203"/>
        <v>LBY001Interference into implementation of humanitarian activities</v>
      </c>
      <c r="L6469" s="290">
        <v>43591</v>
      </c>
      <c r="M6469" s="290" t="s">
        <v>3249</v>
      </c>
    </row>
    <row r="6470" spans="1:13" s="269" customFormat="1" ht="15.5" hidden="1" thickTop="1" thickBot="1" x14ac:dyDescent="0.4">
      <c r="A6470" s="283" t="s">
        <v>2968</v>
      </c>
      <c r="B6470" s="284" t="str">
        <f>VLOOKUP(A6470,Lists!B:C,2,FALSE)</f>
        <v>LBY001</v>
      </c>
      <c r="C6470" s="284" t="str">
        <f>VLOOKUP(A6470,Lists!B:D,3,FALSE)</f>
        <v>LBY</v>
      </c>
      <c r="D6470" s="285" t="s">
        <v>646</v>
      </c>
      <c r="E6470" s="285">
        <v>2</v>
      </c>
      <c r="F6470" s="285" t="s">
        <v>4773</v>
      </c>
      <c r="G6470" s="285" t="s">
        <v>731</v>
      </c>
      <c r="H6470" s="278">
        <f t="shared" si="202"/>
        <v>2</v>
      </c>
      <c r="I6470" s="251" t="s">
        <v>4774</v>
      </c>
      <c r="J6470" s="285" t="s">
        <v>888</v>
      </c>
      <c r="K6470" s="278" t="str">
        <f t="shared" si="203"/>
        <v>LBY001Violence against personnel, facilities and assets</v>
      </c>
      <c r="L6470" s="286">
        <v>43591</v>
      </c>
      <c r="M6470" s="286" t="s">
        <v>3249</v>
      </c>
    </row>
    <row r="6471" spans="1:13" s="269" customFormat="1" ht="15.5" hidden="1" thickTop="1" thickBot="1" x14ac:dyDescent="0.4">
      <c r="A6471" s="287" t="s">
        <v>2968</v>
      </c>
      <c r="B6471" s="288" t="str">
        <f>VLOOKUP(A6471,Lists!B:C,2,FALSE)</f>
        <v>LBY001</v>
      </c>
      <c r="C6471" s="288" t="str">
        <f>VLOOKUP(A6471,Lists!B:D,3,FALSE)</f>
        <v>LBY</v>
      </c>
      <c r="D6471" s="289" t="s">
        <v>647</v>
      </c>
      <c r="E6471" s="289">
        <v>2</v>
      </c>
      <c r="F6471" s="289" t="s">
        <v>4773</v>
      </c>
      <c r="G6471" s="289" t="s">
        <v>731</v>
      </c>
      <c r="H6471" s="278">
        <f t="shared" si="202"/>
        <v>2</v>
      </c>
      <c r="I6471" s="252" t="s">
        <v>4774</v>
      </c>
      <c r="J6471" s="289" t="s">
        <v>888</v>
      </c>
      <c r="K6471" s="278" t="str">
        <f t="shared" si="203"/>
        <v>LBY001Denial of existence of humanitarian needs or entitlements to assistance</v>
      </c>
      <c r="L6471" s="290">
        <v>43591</v>
      </c>
      <c r="M6471" s="290" t="s">
        <v>3249</v>
      </c>
    </row>
    <row r="6472" spans="1:13" s="269" customFormat="1" ht="15.5" hidden="1" thickTop="1" thickBot="1" x14ac:dyDescent="0.4">
      <c r="A6472" s="283" t="s">
        <v>2968</v>
      </c>
      <c r="B6472" s="284" t="str">
        <f>VLOOKUP(A6472,Lists!B:C,2,FALSE)</f>
        <v>LBY001</v>
      </c>
      <c r="C6472" s="284" t="str">
        <f>VLOOKUP(A6472,Lists!B:D,3,FALSE)</f>
        <v>LBY</v>
      </c>
      <c r="D6472" s="285" t="s">
        <v>648</v>
      </c>
      <c r="E6472" s="285">
        <v>2</v>
      </c>
      <c r="F6472" s="285" t="s">
        <v>4773</v>
      </c>
      <c r="G6472" s="285" t="s">
        <v>731</v>
      </c>
      <c r="H6472" s="278">
        <f t="shared" si="202"/>
        <v>2</v>
      </c>
      <c r="I6472" s="251" t="s">
        <v>4774</v>
      </c>
      <c r="J6472" s="285" t="s">
        <v>888</v>
      </c>
      <c r="K6472" s="278" t="str">
        <f t="shared" si="203"/>
        <v>LBY001Restriction and obstruction of access to services and assistance</v>
      </c>
      <c r="L6472" s="286">
        <v>43591</v>
      </c>
      <c r="M6472" s="286" t="s">
        <v>3249</v>
      </c>
    </row>
    <row r="6473" spans="1:13" s="269" customFormat="1" ht="15.5" hidden="1" thickTop="1" thickBot="1" x14ac:dyDescent="0.4">
      <c r="A6473" s="287" t="s">
        <v>2968</v>
      </c>
      <c r="B6473" s="288" t="str">
        <f>VLOOKUP(A6473,Lists!B:C,2,FALSE)</f>
        <v>LBY001</v>
      </c>
      <c r="C6473" s="288" t="str">
        <f>VLOOKUP(A6473,Lists!B:D,3,FALSE)</f>
        <v>LBY</v>
      </c>
      <c r="D6473" s="289" t="s">
        <v>649</v>
      </c>
      <c r="E6473" s="289">
        <v>3</v>
      </c>
      <c r="F6473" s="289" t="s">
        <v>4773</v>
      </c>
      <c r="G6473" s="289" t="s">
        <v>731</v>
      </c>
      <c r="H6473" s="278">
        <f t="shared" si="202"/>
        <v>2</v>
      </c>
      <c r="I6473" s="252" t="s">
        <v>4774</v>
      </c>
      <c r="J6473" s="289" t="s">
        <v>888</v>
      </c>
      <c r="K6473" s="278" t="str">
        <f t="shared" si="203"/>
        <v>LBY001Ongoing insecurity/hostilities affecting humanitarian assistance</v>
      </c>
      <c r="L6473" s="290">
        <v>43591</v>
      </c>
      <c r="M6473" s="290" t="s">
        <v>3249</v>
      </c>
    </row>
    <row r="6474" spans="1:13" s="269" customFormat="1" ht="15.5" hidden="1" thickTop="1" thickBot="1" x14ac:dyDescent="0.4">
      <c r="A6474" s="283" t="s">
        <v>2968</v>
      </c>
      <c r="B6474" s="284" t="str">
        <f>VLOOKUP(A6474,Lists!B:C,2,FALSE)</f>
        <v>LBY001</v>
      </c>
      <c r="C6474" s="284" t="str">
        <f>VLOOKUP(A6474,Lists!B:D,3,FALSE)</f>
        <v>LBY</v>
      </c>
      <c r="D6474" s="285" t="s">
        <v>650</v>
      </c>
      <c r="E6474" s="285">
        <v>3</v>
      </c>
      <c r="F6474" s="285" t="s">
        <v>4773</v>
      </c>
      <c r="G6474" s="285" t="s">
        <v>731</v>
      </c>
      <c r="H6474" s="278">
        <f t="shared" si="202"/>
        <v>2</v>
      </c>
      <c r="I6474" s="251" t="s">
        <v>4774</v>
      </c>
      <c r="J6474" s="285" t="s">
        <v>888</v>
      </c>
      <c r="K6474" s="278" t="str">
        <f t="shared" si="203"/>
        <v xml:space="preserve">LBY001Presence of mines and improvised explosive devices </v>
      </c>
      <c r="L6474" s="286">
        <v>43591</v>
      </c>
      <c r="M6474" s="286" t="s">
        <v>3249</v>
      </c>
    </row>
    <row r="6475" spans="1:13" s="269" customFormat="1" ht="15.5" hidden="1" thickTop="1" thickBot="1" x14ac:dyDescent="0.4">
      <c r="A6475" s="287" t="s">
        <v>2968</v>
      </c>
      <c r="B6475" s="288" t="str">
        <f>VLOOKUP(A6475,Lists!B:C,2,FALSE)</f>
        <v>LBY001</v>
      </c>
      <c r="C6475" s="288" t="str">
        <f>VLOOKUP(A6475,Lists!B:D,3,FALSE)</f>
        <v>LBY</v>
      </c>
      <c r="D6475" s="289" t="s">
        <v>651</v>
      </c>
      <c r="E6475" s="289">
        <v>3</v>
      </c>
      <c r="F6475" s="289" t="s">
        <v>4773</v>
      </c>
      <c r="G6475" s="289" t="s">
        <v>731</v>
      </c>
      <c r="H6475" s="278">
        <f t="shared" si="202"/>
        <v>2</v>
      </c>
      <c r="I6475" s="252" t="s">
        <v>4774</v>
      </c>
      <c r="J6475" s="289" t="s">
        <v>888</v>
      </c>
      <c r="K6475" s="278" t="str">
        <f t="shared" si="203"/>
        <v>LBY001Physical constraints in the environment (obstacles related to terrain, climate, lack of infrastructure, etc.)</v>
      </c>
      <c r="L6475" s="290">
        <v>43591</v>
      </c>
      <c r="M6475" s="290" t="s">
        <v>3249</v>
      </c>
    </row>
    <row r="6476" spans="1:13" s="269" customFormat="1" ht="15.5" hidden="1" thickTop="1" thickBot="1" x14ac:dyDescent="0.4">
      <c r="A6476" s="283" t="s">
        <v>1270</v>
      </c>
      <c r="B6476" s="284" t="str">
        <f>VLOOKUP(A6476,Lists!B:C,2,FALSE)</f>
        <v>LBY002</v>
      </c>
      <c r="C6476" s="284" t="str">
        <f>VLOOKUP(A6476,Lists!B:D,3,FALSE)</f>
        <v>LBY</v>
      </c>
      <c r="D6476" s="285" t="s">
        <v>643</v>
      </c>
      <c r="E6476" s="285">
        <v>1</v>
      </c>
      <c r="F6476" s="285" t="s">
        <v>4773</v>
      </c>
      <c r="G6476" s="285" t="s">
        <v>731</v>
      </c>
      <c r="H6476" s="278">
        <f t="shared" si="202"/>
        <v>2</v>
      </c>
      <c r="I6476" s="251" t="s">
        <v>4774</v>
      </c>
      <c r="J6476" s="285" t="s">
        <v>888</v>
      </c>
      <c r="K6476" s="278" t="str">
        <f t="shared" si="203"/>
        <v>LBY002Impediments to entry into country (bureaucratic and administrative)</v>
      </c>
      <c r="L6476" s="286">
        <v>43591</v>
      </c>
      <c r="M6476" s="286" t="s">
        <v>3249</v>
      </c>
    </row>
    <row r="6477" spans="1:13" s="269" customFormat="1" ht="15.5" hidden="1" thickTop="1" thickBot="1" x14ac:dyDescent="0.4">
      <c r="A6477" s="287" t="s">
        <v>1270</v>
      </c>
      <c r="B6477" s="288" t="str">
        <f>VLOOKUP(A6477,Lists!B:C,2,FALSE)</f>
        <v>LBY002</v>
      </c>
      <c r="C6477" s="288" t="str">
        <f>VLOOKUP(A6477,Lists!B:D,3,FALSE)</f>
        <v>LBY</v>
      </c>
      <c r="D6477" s="289" t="s">
        <v>644</v>
      </c>
      <c r="E6477" s="289">
        <v>3</v>
      </c>
      <c r="F6477" s="289" t="s">
        <v>4773</v>
      </c>
      <c r="G6477" s="289" t="s">
        <v>731</v>
      </c>
      <c r="H6477" s="278">
        <f t="shared" si="202"/>
        <v>2</v>
      </c>
      <c r="I6477" s="252" t="s">
        <v>4774</v>
      </c>
      <c r="J6477" s="289" t="s">
        <v>888</v>
      </c>
      <c r="K6477" s="278" t="str">
        <f t="shared" si="203"/>
        <v>LBY002Restriction of movement (impediments to freedom of movement and/or administrative restrictions)</v>
      </c>
      <c r="L6477" s="290">
        <v>43591</v>
      </c>
      <c r="M6477" s="290" t="s">
        <v>3249</v>
      </c>
    </row>
    <row r="6478" spans="1:13" s="269" customFormat="1" ht="15.5" hidden="1" thickTop="1" thickBot="1" x14ac:dyDescent="0.4">
      <c r="A6478" s="283" t="s">
        <v>1270</v>
      </c>
      <c r="B6478" s="284" t="str">
        <f>VLOOKUP(A6478,Lists!B:C,2,FALSE)</f>
        <v>LBY002</v>
      </c>
      <c r="C6478" s="284" t="str">
        <f>VLOOKUP(A6478,Lists!B:D,3,FALSE)</f>
        <v>LBY</v>
      </c>
      <c r="D6478" s="285" t="s">
        <v>645</v>
      </c>
      <c r="E6478" s="285">
        <v>3</v>
      </c>
      <c r="F6478" s="285" t="s">
        <v>4773</v>
      </c>
      <c r="G6478" s="285" t="s">
        <v>731</v>
      </c>
      <c r="H6478" s="278">
        <f t="shared" si="202"/>
        <v>2</v>
      </c>
      <c r="I6478" s="251" t="s">
        <v>4774</v>
      </c>
      <c r="J6478" s="285" t="s">
        <v>888</v>
      </c>
      <c r="K6478" s="278" t="str">
        <f t="shared" si="203"/>
        <v>LBY002Interference into implementation of humanitarian activities</v>
      </c>
      <c r="L6478" s="286">
        <v>43591</v>
      </c>
      <c r="M6478" s="286" t="s">
        <v>3249</v>
      </c>
    </row>
    <row r="6479" spans="1:13" s="269" customFormat="1" ht="15.5" hidden="1" thickTop="1" thickBot="1" x14ac:dyDescent="0.4">
      <c r="A6479" s="287" t="s">
        <v>1270</v>
      </c>
      <c r="B6479" s="288" t="str">
        <f>VLOOKUP(A6479,Lists!B:C,2,FALSE)</f>
        <v>LBY002</v>
      </c>
      <c r="C6479" s="288" t="str">
        <f>VLOOKUP(A6479,Lists!B:D,3,FALSE)</f>
        <v>LBY</v>
      </c>
      <c r="D6479" s="289" t="s">
        <v>646</v>
      </c>
      <c r="E6479" s="289">
        <v>2</v>
      </c>
      <c r="F6479" s="289" t="s">
        <v>4773</v>
      </c>
      <c r="G6479" s="289" t="s">
        <v>731</v>
      </c>
      <c r="H6479" s="278">
        <f t="shared" si="202"/>
        <v>2</v>
      </c>
      <c r="I6479" s="252" t="s">
        <v>4774</v>
      </c>
      <c r="J6479" s="289" t="s">
        <v>888</v>
      </c>
      <c r="K6479" s="278" t="str">
        <f t="shared" si="203"/>
        <v>LBY002Violence against personnel, facilities and assets</v>
      </c>
      <c r="L6479" s="290">
        <v>43591</v>
      </c>
      <c r="M6479" s="290" t="s">
        <v>3249</v>
      </c>
    </row>
    <row r="6480" spans="1:13" s="269" customFormat="1" ht="15.5" hidden="1" thickTop="1" thickBot="1" x14ac:dyDescent="0.4">
      <c r="A6480" s="283" t="s">
        <v>1270</v>
      </c>
      <c r="B6480" s="284" t="str">
        <f>VLOOKUP(A6480,Lists!B:C,2,FALSE)</f>
        <v>LBY002</v>
      </c>
      <c r="C6480" s="284" t="str">
        <f>VLOOKUP(A6480,Lists!B:D,3,FALSE)</f>
        <v>LBY</v>
      </c>
      <c r="D6480" s="285" t="s">
        <v>647</v>
      </c>
      <c r="E6480" s="285">
        <v>2</v>
      </c>
      <c r="F6480" s="285" t="s">
        <v>4773</v>
      </c>
      <c r="G6480" s="285" t="s">
        <v>731</v>
      </c>
      <c r="H6480" s="278">
        <f t="shared" si="202"/>
        <v>2</v>
      </c>
      <c r="I6480" s="251" t="s">
        <v>4774</v>
      </c>
      <c r="J6480" s="285" t="s">
        <v>888</v>
      </c>
      <c r="K6480" s="278" t="str">
        <f t="shared" si="203"/>
        <v>LBY002Denial of existence of humanitarian needs or entitlements to assistance</v>
      </c>
      <c r="L6480" s="286">
        <v>43591</v>
      </c>
      <c r="M6480" s="286" t="s">
        <v>3249</v>
      </c>
    </row>
    <row r="6481" spans="1:13" s="269" customFormat="1" ht="15.5" hidden="1" thickTop="1" thickBot="1" x14ac:dyDescent="0.4">
      <c r="A6481" s="287" t="s">
        <v>1270</v>
      </c>
      <c r="B6481" s="288" t="str">
        <f>VLOOKUP(A6481,Lists!B:C,2,FALSE)</f>
        <v>LBY002</v>
      </c>
      <c r="C6481" s="288" t="str">
        <f>VLOOKUP(A6481,Lists!B:D,3,FALSE)</f>
        <v>LBY</v>
      </c>
      <c r="D6481" s="289" t="s">
        <v>648</v>
      </c>
      <c r="E6481" s="289">
        <v>2</v>
      </c>
      <c r="F6481" s="289" t="s">
        <v>4773</v>
      </c>
      <c r="G6481" s="289" t="s">
        <v>731</v>
      </c>
      <c r="H6481" s="278">
        <f t="shared" si="202"/>
        <v>2</v>
      </c>
      <c r="I6481" s="252" t="s">
        <v>4774</v>
      </c>
      <c r="J6481" s="289" t="s">
        <v>888</v>
      </c>
      <c r="K6481" s="278" t="str">
        <f t="shared" si="203"/>
        <v>LBY002Restriction and obstruction of access to services and assistance</v>
      </c>
      <c r="L6481" s="290">
        <v>43591</v>
      </c>
      <c r="M6481" s="290" t="s">
        <v>3249</v>
      </c>
    </row>
    <row r="6482" spans="1:13" s="269" customFormat="1" ht="15.5" hidden="1" thickTop="1" thickBot="1" x14ac:dyDescent="0.4">
      <c r="A6482" s="283" t="s">
        <v>1270</v>
      </c>
      <c r="B6482" s="284" t="str">
        <f>VLOOKUP(A6482,Lists!B:C,2,FALSE)</f>
        <v>LBY002</v>
      </c>
      <c r="C6482" s="284" t="str">
        <f>VLOOKUP(A6482,Lists!B:D,3,FALSE)</f>
        <v>LBY</v>
      </c>
      <c r="D6482" s="285" t="s">
        <v>649</v>
      </c>
      <c r="E6482" s="285">
        <v>3</v>
      </c>
      <c r="F6482" s="285" t="s">
        <v>4773</v>
      </c>
      <c r="G6482" s="285" t="s">
        <v>731</v>
      </c>
      <c r="H6482" s="278">
        <f t="shared" si="202"/>
        <v>2</v>
      </c>
      <c r="I6482" s="251" t="s">
        <v>4774</v>
      </c>
      <c r="J6482" s="285" t="s">
        <v>888</v>
      </c>
      <c r="K6482" s="278" t="str">
        <f t="shared" si="203"/>
        <v>LBY002Ongoing insecurity/hostilities affecting humanitarian assistance</v>
      </c>
      <c r="L6482" s="286">
        <v>43591</v>
      </c>
      <c r="M6482" s="286" t="s">
        <v>3249</v>
      </c>
    </row>
    <row r="6483" spans="1:13" s="269" customFormat="1" ht="15.5" hidden="1" thickTop="1" thickBot="1" x14ac:dyDescent="0.4">
      <c r="A6483" s="287" t="s">
        <v>1270</v>
      </c>
      <c r="B6483" s="288" t="str">
        <f>VLOOKUP(A6483,Lists!B:C,2,FALSE)</f>
        <v>LBY002</v>
      </c>
      <c r="C6483" s="288" t="str">
        <f>VLOOKUP(A6483,Lists!B:D,3,FALSE)</f>
        <v>LBY</v>
      </c>
      <c r="D6483" s="289" t="s">
        <v>650</v>
      </c>
      <c r="E6483" s="289">
        <v>3</v>
      </c>
      <c r="F6483" s="289" t="s">
        <v>4773</v>
      </c>
      <c r="G6483" s="289" t="s">
        <v>731</v>
      </c>
      <c r="H6483" s="278">
        <f t="shared" si="202"/>
        <v>2</v>
      </c>
      <c r="I6483" s="252" t="s">
        <v>4774</v>
      </c>
      <c r="J6483" s="289" t="s">
        <v>888</v>
      </c>
      <c r="K6483" s="278" t="str">
        <f t="shared" si="203"/>
        <v xml:space="preserve">LBY002Presence of mines and improvised explosive devices </v>
      </c>
      <c r="L6483" s="290">
        <v>43591</v>
      </c>
      <c r="M6483" s="290" t="s">
        <v>3249</v>
      </c>
    </row>
    <row r="6484" spans="1:13" s="269" customFormat="1" ht="15.5" hidden="1" thickTop="1" thickBot="1" x14ac:dyDescent="0.4">
      <c r="A6484" s="283" t="s">
        <v>1270</v>
      </c>
      <c r="B6484" s="284" t="str">
        <f>VLOOKUP(A6484,Lists!B:C,2,FALSE)</f>
        <v>LBY002</v>
      </c>
      <c r="C6484" s="284" t="str">
        <f>VLOOKUP(A6484,Lists!B:D,3,FALSE)</f>
        <v>LBY</v>
      </c>
      <c r="D6484" s="285" t="s">
        <v>651</v>
      </c>
      <c r="E6484" s="285">
        <v>3</v>
      </c>
      <c r="F6484" s="285" t="s">
        <v>4773</v>
      </c>
      <c r="G6484" s="285" t="s">
        <v>731</v>
      </c>
      <c r="H6484" s="278">
        <f t="shared" si="202"/>
        <v>2</v>
      </c>
      <c r="I6484" s="251" t="s">
        <v>4774</v>
      </c>
      <c r="J6484" s="285" t="s">
        <v>888</v>
      </c>
      <c r="K6484" s="278" t="str">
        <f t="shared" si="203"/>
        <v>LBY002Physical constraints in the environment (obstacles related to terrain, climate, lack of infrastructure, etc.)</v>
      </c>
      <c r="L6484" s="286">
        <v>43591</v>
      </c>
      <c r="M6484" s="286" t="s">
        <v>3249</v>
      </c>
    </row>
    <row r="6485" spans="1:13" s="269" customFormat="1" ht="15.5" hidden="1" thickTop="1" thickBot="1" x14ac:dyDescent="0.4">
      <c r="A6485" s="287" t="s">
        <v>2994</v>
      </c>
      <c r="B6485" s="288" t="e">
        <f>VLOOKUP(A6485,Lists!B:C,2,FALSE)</f>
        <v>#N/A</v>
      </c>
      <c r="C6485" s="288" t="e">
        <f>VLOOKUP(A6485,Lists!B:D,3,FALSE)</f>
        <v>#N/A</v>
      </c>
      <c r="D6485" s="289" t="s">
        <v>5108</v>
      </c>
      <c r="E6485" s="289">
        <v>0</v>
      </c>
      <c r="F6485" s="289" t="s">
        <v>446</v>
      </c>
      <c r="G6485" s="289" t="s">
        <v>446</v>
      </c>
      <c r="H6485" s="278" t="str">
        <f t="shared" si="202"/>
        <v>x</v>
      </c>
      <c r="I6485" s="252" t="s">
        <v>446</v>
      </c>
      <c r="J6485" s="289" t="s">
        <v>446</v>
      </c>
      <c r="K6485" s="278" t="e">
        <f t="shared" si="203"/>
        <v>#N/A</v>
      </c>
      <c r="L6485" s="290">
        <v>43593</v>
      </c>
      <c r="M6485" s="290" t="s">
        <v>3249</v>
      </c>
    </row>
    <row r="6486" spans="1:13" s="269" customFormat="1" ht="15.5" hidden="1" thickTop="1" thickBot="1" x14ac:dyDescent="0.4">
      <c r="A6486" s="283" t="s">
        <v>2994</v>
      </c>
      <c r="B6486" s="284" t="e">
        <f>VLOOKUP(A6486,Lists!B:C,2,FALSE)</f>
        <v>#N/A</v>
      </c>
      <c r="C6486" s="284" t="e">
        <f>VLOOKUP(A6486,Lists!B:D,3,FALSE)</f>
        <v>#N/A</v>
      </c>
      <c r="D6486" s="285" t="s">
        <v>5109</v>
      </c>
      <c r="E6486" s="285">
        <v>0</v>
      </c>
      <c r="F6486" s="285" t="s">
        <v>446</v>
      </c>
      <c r="G6486" s="285" t="s">
        <v>446</v>
      </c>
      <c r="H6486" s="278" t="str">
        <f t="shared" si="202"/>
        <v>x</v>
      </c>
      <c r="I6486" s="251" t="s">
        <v>446</v>
      </c>
      <c r="J6486" s="285" t="s">
        <v>446</v>
      </c>
      <c r="K6486" s="278" t="e">
        <f t="shared" si="203"/>
        <v>#N/A</v>
      </c>
      <c r="L6486" s="286">
        <v>43593</v>
      </c>
      <c r="M6486" s="286" t="s">
        <v>3249</v>
      </c>
    </row>
    <row r="6487" spans="1:13" s="269" customFormat="1" ht="15.5" hidden="1" thickTop="1" thickBot="1" x14ac:dyDescent="0.4">
      <c r="A6487" s="287" t="s">
        <v>2992</v>
      </c>
      <c r="B6487" s="288" t="str">
        <f>VLOOKUP(A6487,Lists!B:C,2,FALSE)</f>
        <v>JOR002</v>
      </c>
      <c r="C6487" s="288" t="str">
        <f>VLOOKUP(A6487,Lists!B:D,3,FALSE)</f>
        <v>JOR</v>
      </c>
      <c r="D6487" s="289" t="s">
        <v>522</v>
      </c>
      <c r="E6487" s="289">
        <v>11089000</v>
      </c>
      <c r="F6487" s="289" t="s">
        <v>4794</v>
      </c>
      <c r="G6487" s="289" t="s">
        <v>731</v>
      </c>
      <c r="H6487" s="278">
        <f t="shared" si="202"/>
        <v>2</v>
      </c>
      <c r="I6487" s="252" t="s">
        <v>4795</v>
      </c>
      <c r="J6487" s="289" t="s">
        <v>4796</v>
      </c>
      <c r="K6487" s="278" t="str">
        <f t="shared" si="203"/>
        <v>JOR002Total population</v>
      </c>
      <c r="L6487" s="290">
        <v>43593</v>
      </c>
      <c r="M6487" s="290" t="s">
        <v>3249</v>
      </c>
    </row>
    <row r="6488" spans="1:13" s="269" customFormat="1" ht="15.5" hidden="1" thickTop="1" thickBot="1" x14ac:dyDescent="0.4">
      <c r="A6488" s="283" t="s">
        <v>2992</v>
      </c>
      <c r="B6488" s="284" t="str">
        <f>VLOOKUP(A6488,Lists!B:C,2,FALSE)</f>
        <v>JOR002</v>
      </c>
      <c r="C6488" s="284" t="str">
        <f>VLOOKUP(A6488,Lists!B:D,3,FALSE)</f>
        <v>JOR</v>
      </c>
      <c r="D6488" s="285" t="s">
        <v>660</v>
      </c>
      <c r="E6488" s="285">
        <v>40500</v>
      </c>
      <c r="F6488" s="285" t="s">
        <v>1345</v>
      </c>
      <c r="G6488" s="285" t="s">
        <v>731</v>
      </c>
      <c r="H6488" s="278">
        <f t="shared" si="202"/>
        <v>2</v>
      </c>
      <c r="I6488" s="251" t="s">
        <v>1351</v>
      </c>
      <c r="J6488" s="285" t="s">
        <v>4797</v>
      </c>
      <c r="K6488" s="278" t="str">
        <f t="shared" si="203"/>
        <v>JOR002Landmass affected</v>
      </c>
      <c r="L6488" s="286">
        <v>43593</v>
      </c>
      <c r="M6488" s="286" t="s">
        <v>3249</v>
      </c>
    </row>
    <row r="6489" spans="1:13" s="269" customFormat="1" ht="15.5" hidden="1" thickTop="1" thickBot="1" x14ac:dyDescent="0.4">
      <c r="A6489" s="287" t="s">
        <v>2992</v>
      </c>
      <c r="B6489" s="288" t="str">
        <f>VLOOKUP(A6489,Lists!B:C,2,FALSE)</f>
        <v>JOR002</v>
      </c>
      <c r="C6489" s="288" t="str">
        <f>VLOOKUP(A6489,Lists!B:D,3,FALSE)</f>
        <v>JOR</v>
      </c>
      <c r="D6489" s="289" t="s">
        <v>737</v>
      </c>
      <c r="E6489" s="289">
        <v>8895000</v>
      </c>
      <c r="F6489" s="289" t="s">
        <v>4798</v>
      </c>
      <c r="G6489" s="289" t="s">
        <v>731</v>
      </c>
      <c r="H6489" s="278">
        <f t="shared" si="202"/>
        <v>2</v>
      </c>
      <c r="I6489" s="252" t="s">
        <v>1351</v>
      </c>
      <c r="J6489" s="289" t="s">
        <v>4799</v>
      </c>
      <c r="K6489" s="278" t="str">
        <f t="shared" si="203"/>
        <v>JOR002People exposed</v>
      </c>
      <c r="L6489" s="290">
        <v>43593</v>
      </c>
      <c r="M6489" s="290" t="s">
        <v>3249</v>
      </c>
    </row>
    <row r="6490" spans="1:13" s="269" customFormat="1" ht="15.5" hidden="1" thickTop="1" thickBot="1" x14ac:dyDescent="0.4">
      <c r="A6490" s="283" t="s">
        <v>2992</v>
      </c>
      <c r="B6490" s="284" t="str">
        <f>VLOOKUP(A6490,Lists!B:C,2,FALSE)</f>
        <v>JOR002</v>
      </c>
      <c r="C6490" s="284" t="str">
        <f>VLOOKUP(A6490,Lists!B:D,3,FALSE)</f>
        <v>JOR</v>
      </c>
      <c r="D6490" s="285" t="s">
        <v>533</v>
      </c>
      <c r="E6490" s="285">
        <v>678000</v>
      </c>
      <c r="F6490" s="285" t="s">
        <v>4818</v>
      </c>
      <c r="G6490" s="285" t="s">
        <v>732</v>
      </c>
      <c r="H6490" s="278">
        <f t="shared" si="202"/>
        <v>1</v>
      </c>
      <c r="I6490" s="251" t="s">
        <v>4800</v>
      </c>
      <c r="J6490" s="285" t="s">
        <v>4801</v>
      </c>
      <c r="K6490" s="278" t="str">
        <f t="shared" si="203"/>
        <v>JOR002People affected</v>
      </c>
      <c r="L6490" s="286">
        <v>43593</v>
      </c>
      <c r="M6490" s="286" t="s">
        <v>3249</v>
      </c>
    </row>
    <row r="6491" spans="1:13" s="269" customFormat="1" ht="15.5" thickTop="1" thickBot="1" x14ac:dyDescent="0.4">
      <c r="A6491" s="287" t="s">
        <v>2992</v>
      </c>
      <c r="B6491" s="288" t="str">
        <f>VLOOKUP(A6491,Lists!B:C,2,FALSE)</f>
        <v>JOR002</v>
      </c>
      <c r="C6491" s="288" t="str">
        <f>VLOOKUP(A6491,Lists!B:D,3,FALSE)</f>
        <v>JOR</v>
      </c>
      <c r="D6491" s="289" t="s">
        <v>666</v>
      </c>
      <c r="E6491" s="289">
        <v>678000</v>
      </c>
      <c r="F6491" s="289" t="s">
        <v>4818</v>
      </c>
      <c r="G6491" s="289" t="s">
        <v>732</v>
      </c>
      <c r="H6491" s="278">
        <f t="shared" si="202"/>
        <v>1</v>
      </c>
      <c r="I6491" s="252" t="s">
        <v>4800</v>
      </c>
      <c r="J6491" s="289" t="s">
        <v>4801</v>
      </c>
      <c r="K6491" s="278" t="str">
        <f t="shared" si="203"/>
        <v>JOR002People displaced</v>
      </c>
      <c r="L6491" s="290">
        <v>43593</v>
      </c>
      <c r="M6491" s="290" t="s">
        <v>3249</v>
      </c>
    </row>
    <row r="6492" spans="1:13" s="269" customFormat="1" ht="15.5" hidden="1" thickTop="1" thickBot="1" x14ac:dyDescent="0.4">
      <c r="A6492" s="283" t="s">
        <v>2992</v>
      </c>
      <c r="B6492" s="284" t="str">
        <f>VLOOKUP(A6492,Lists!B:C,2,FALSE)</f>
        <v>JOR002</v>
      </c>
      <c r="C6492" s="284" t="str">
        <f>VLOOKUP(A6492,Lists!B:D,3,FALSE)</f>
        <v>JOR</v>
      </c>
      <c r="D6492" s="285" t="s">
        <v>752</v>
      </c>
      <c r="E6492" s="285">
        <v>576000</v>
      </c>
      <c r="F6492" s="285" t="s">
        <v>4812</v>
      </c>
      <c r="G6492" s="285" t="s">
        <v>731</v>
      </c>
      <c r="H6492" s="278">
        <f t="shared" si="202"/>
        <v>2</v>
      </c>
      <c r="I6492" s="251" t="s">
        <v>4802</v>
      </c>
      <c r="J6492" s="285" t="s">
        <v>4803</v>
      </c>
      <c r="K6492" s="278" t="str">
        <f t="shared" si="203"/>
        <v>JOR002People in Need</v>
      </c>
      <c r="L6492" s="286">
        <v>43593</v>
      </c>
      <c r="M6492" s="286" t="s">
        <v>3249</v>
      </c>
    </row>
    <row r="6493" spans="1:13" s="269" customFormat="1" ht="15.5" hidden="1" thickTop="1" thickBot="1" x14ac:dyDescent="0.4">
      <c r="A6493" s="287" t="s">
        <v>2992</v>
      </c>
      <c r="B6493" s="288" t="str">
        <f>VLOOKUP(A6493,Lists!B:C,2,FALSE)</f>
        <v>JOR002</v>
      </c>
      <c r="C6493" s="288" t="str">
        <f>VLOOKUP(A6493,Lists!B:D,3,FALSE)</f>
        <v>JOR</v>
      </c>
      <c r="D6493" s="289" t="s">
        <v>5110</v>
      </c>
      <c r="E6493" s="289">
        <v>8217000</v>
      </c>
      <c r="F6493" s="289" t="s">
        <v>4804</v>
      </c>
      <c r="G6493" s="289" t="s">
        <v>731</v>
      </c>
      <c r="H6493" s="278">
        <f t="shared" si="202"/>
        <v>2</v>
      </c>
      <c r="I6493" s="252" t="s">
        <v>1351</v>
      </c>
      <c r="J6493" s="289" t="s">
        <v>3890</v>
      </c>
      <c r="K6493" s="278" t="str">
        <f t="shared" si="203"/>
        <v>JOR002Minimal humanitarian conditions - Level 1</v>
      </c>
      <c r="L6493" s="290">
        <v>43593</v>
      </c>
      <c r="M6493" s="290" t="s">
        <v>3249</v>
      </c>
    </row>
    <row r="6494" spans="1:13" s="269" customFormat="1" ht="15.5" hidden="1" thickTop="1" thickBot="1" x14ac:dyDescent="0.4">
      <c r="A6494" s="283" t="s">
        <v>2992</v>
      </c>
      <c r="B6494" s="284" t="str">
        <f>VLOOKUP(A6494,Lists!B:C,2,FALSE)</f>
        <v>JOR002</v>
      </c>
      <c r="C6494" s="284" t="str">
        <f>VLOOKUP(A6494,Lists!B:D,3,FALSE)</f>
        <v>JOR</v>
      </c>
      <c r="D6494" s="285" t="s">
        <v>5111</v>
      </c>
      <c r="E6494" s="285">
        <v>102000</v>
      </c>
      <c r="F6494" s="285" t="s">
        <v>4812</v>
      </c>
      <c r="G6494" s="285" t="s">
        <v>731</v>
      </c>
      <c r="H6494" s="278">
        <f t="shared" si="202"/>
        <v>2</v>
      </c>
      <c r="I6494" s="251" t="s">
        <v>4802</v>
      </c>
      <c r="J6494" s="285" t="s">
        <v>4805</v>
      </c>
      <c r="K6494" s="278" t="str">
        <f t="shared" si="203"/>
        <v>JOR002Stressed humanitarian conditions - Level 2</v>
      </c>
      <c r="L6494" s="286">
        <v>43593</v>
      </c>
      <c r="M6494" s="286" t="s">
        <v>3249</v>
      </c>
    </row>
    <row r="6495" spans="1:13" s="269" customFormat="1" ht="15.5" hidden="1" thickTop="1" thickBot="1" x14ac:dyDescent="0.4">
      <c r="A6495" s="287" t="s">
        <v>2992</v>
      </c>
      <c r="B6495" s="288" t="str">
        <f>VLOOKUP(A6495,Lists!B:C,2,FALSE)</f>
        <v>JOR002</v>
      </c>
      <c r="C6495" s="288" t="str">
        <f>VLOOKUP(A6495,Lists!B:D,3,FALSE)</f>
        <v>JOR</v>
      </c>
      <c r="D6495" s="289" t="s">
        <v>5112</v>
      </c>
      <c r="E6495" s="289">
        <v>576000</v>
      </c>
      <c r="F6495" s="289" t="s">
        <v>4812</v>
      </c>
      <c r="G6495" s="289" t="s">
        <v>731</v>
      </c>
      <c r="H6495" s="278">
        <f t="shared" si="202"/>
        <v>2</v>
      </c>
      <c r="I6495" s="252" t="s">
        <v>4802</v>
      </c>
      <c r="J6495" s="289" t="s">
        <v>4803</v>
      </c>
      <c r="K6495" s="278" t="str">
        <f t="shared" si="203"/>
        <v>JOR002Moderate humanitarian conditions - Level 3</v>
      </c>
      <c r="L6495" s="290">
        <v>43593</v>
      </c>
      <c r="M6495" s="290" t="s">
        <v>3249</v>
      </c>
    </row>
    <row r="6496" spans="1:13" s="269" customFormat="1" ht="15.5" hidden="1" thickTop="1" thickBot="1" x14ac:dyDescent="0.4">
      <c r="A6496" s="283" t="s">
        <v>2993</v>
      </c>
      <c r="B6496" s="284" t="e">
        <f>VLOOKUP(A6496,Lists!B:C,2,FALSE)</f>
        <v>#N/A</v>
      </c>
      <c r="C6496" s="284" t="e">
        <f>VLOOKUP(A6496,Lists!B:D,3,FALSE)</f>
        <v>#N/A</v>
      </c>
      <c r="D6496" s="285" t="s">
        <v>522</v>
      </c>
      <c r="E6496" s="285">
        <v>11089000</v>
      </c>
      <c r="F6496" s="285" t="s">
        <v>4794</v>
      </c>
      <c r="G6496" s="285" t="s">
        <v>731</v>
      </c>
      <c r="H6496" s="278">
        <f t="shared" si="202"/>
        <v>2</v>
      </c>
      <c r="I6496" s="251" t="s">
        <v>4795</v>
      </c>
      <c r="J6496" s="285" t="s">
        <v>4796</v>
      </c>
      <c r="K6496" s="278" t="e">
        <f t="shared" si="203"/>
        <v>#N/A</v>
      </c>
      <c r="L6496" s="286">
        <v>43593</v>
      </c>
      <c r="M6496" s="286" t="s">
        <v>3249</v>
      </c>
    </row>
    <row r="6497" spans="1:13" s="269" customFormat="1" ht="15.5" hidden="1" thickTop="1" thickBot="1" x14ac:dyDescent="0.4">
      <c r="A6497" s="287" t="s">
        <v>2993</v>
      </c>
      <c r="B6497" s="288" t="e">
        <f>VLOOKUP(A6497,Lists!B:C,2,FALSE)</f>
        <v>#N/A</v>
      </c>
      <c r="C6497" s="288" t="e">
        <f>VLOOKUP(A6497,Lists!B:D,3,FALSE)</f>
        <v>#N/A</v>
      </c>
      <c r="D6497" s="289" t="s">
        <v>660</v>
      </c>
      <c r="E6497" s="289">
        <v>40500</v>
      </c>
      <c r="F6497" s="289" t="s">
        <v>4806</v>
      </c>
      <c r="G6497" s="289" t="s">
        <v>731</v>
      </c>
      <c r="H6497" s="278">
        <f t="shared" si="202"/>
        <v>2</v>
      </c>
      <c r="I6497" s="252" t="s">
        <v>1351</v>
      </c>
      <c r="J6497" s="289" t="s">
        <v>4809</v>
      </c>
      <c r="K6497" s="278" t="e">
        <f t="shared" si="203"/>
        <v>#N/A</v>
      </c>
      <c r="L6497" s="290">
        <v>43593</v>
      </c>
      <c r="M6497" s="290" t="s">
        <v>3249</v>
      </c>
    </row>
    <row r="6498" spans="1:13" s="269" customFormat="1" ht="15.5" hidden="1" thickTop="1" thickBot="1" x14ac:dyDescent="0.4">
      <c r="A6498" s="283" t="s">
        <v>2993</v>
      </c>
      <c r="B6498" s="284" t="e">
        <f>VLOOKUP(A6498,Lists!B:C,2,FALSE)</f>
        <v>#N/A</v>
      </c>
      <c r="C6498" s="284" t="e">
        <f>VLOOKUP(A6498,Lists!B:D,3,FALSE)</f>
        <v>#N/A</v>
      </c>
      <c r="D6498" s="285" t="s">
        <v>737</v>
      </c>
      <c r="E6498" s="285">
        <v>8895000</v>
      </c>
      <c r="F6498" s="285" t="s">
        <v>4804</v>
      </c>
      <c r="G6498" s="285" t="s">
        <v>731</v>
      </c>
      <c r="H6498" s="278">
        <f t="shared" si="202"/>
        <v>2</v>
      </c>
      <c r="I6498" s="251" t="s">
        <v>1351</v>
      </c>
      <c r="J6498" s="285" t="s">
        <v>4799</v>
      </c>
      <c r="K6498" s="278" t="e">
        <f t="shared" si="203"/>
        <v>#N/A</v>
      </c>
      <c r="L6498" s="286">
        <v>43593</v>
      </c>
      <c r="M6498" s="286" t="s">
        <v>3249</v>
      </c>
    </row>
    <row r="6499" spans="1:13" s="269" customFormat="1" ht="15.5" hidden="1" thickTop="1" thickBot="1" x14ac:dyDescent="0.4">
      <c r="A6499" s="287" t="s">
        <v>2993</v>
      </c>
      <c r="B6499" s="288" t="e">
        <f>VLOOKUP(A6499,Lists!B:C,2,FALSE)</f>
        <v>#N/A</v>
      </c>
      <c r="C6499" s="288" t="e">
        <f>VLOOKUP(A6499,Lists!B:D,3,FALSE)</f>
        <v>#N/A</v>
      </c>
      <c r="D6499" s="289" t="s">
        <v>533</v>
      </c>
      <c r="E6499" s="289">
        <v>1086000</v>
      </c>
      <c r="F6499" s="289" t="s">
        <v>4807</v>
      </c>
      <c r="G6499" s="289" t="s">
        <v>731</v>
      </c>
      <c r="H6499" s="278">
        <f t="shared" si="202"/>
        <v>2</v>
      </c>
      <c r="I6499" s="252" t="s">
        <v>4808</v>
      </c>
      <c r="J6499" s="289" t="s">
        <v>4810</v>
      </c>
      <c r="K6499" s="278" t="e">
        <f t="shared" si="203"/>
        <v>#N/A</v>
      </c>
      <c r="L6499" s="290">
        <v>43593</v>
      </c>
      <c r="M6499" s="290" t="s">
        <v>3249</v>
      </c>
    </row>
    <row r="6500" spans="1:13" s="269" customFormat="1" ht="15.5" thickTop="1" thickBot="1" x14ac:dyDescent="0.4">
      <c r="A6500" s="283" t="s">
        <v>2993</v>
      </c>
      <c r="B6500" s="284" t="e">
        <f>VLOOKUP(A6500,Lists!B:C,2,FALSE)</f>
        <v>#N/A</v>
      </c>
      <c r="C6500" s="284" t="e">
        <f>VLOOKUP(A6500,Lists!B:D,3,FALSE)</f>
        <v>#N/A</v>
      </c>
      <c r="D6500" s="285" t="s">
        <v>666</v>
      </c>
      <c r="E6500" s="285">
        <v>1086000</v>
      </c>
      <c r="F6500" s="285" t="s">
        <v>4817</v>
      </c>
      <c r="G6500" s="285" t="s">
        <v>731</v>
      </c>
      <c r="H6500" s="278">
        <f t="shared" si="202"/>
        <v>2</v>
      </c>
      <c r="I6500" s="251" t="s">
        <v>4808</v>
      </c>
      <c r="J6500" s="285" t="s">
        <v>4810</v>
      </c>
      <c r="K6500" s="278" t="e">
        <f t="shared" si="203"/>
        <v>#N/A</v>
      </c>
      <c r="L6500" s="286">
        <v>43593</v>
      </c>
      <c r="M6500" s="286" t="s">
        <v>3249</v>
      </c>
    </row>
    <row r="6501" spans="1:13" s="269" customFormat="1" ht="15.5" hidden="1" thickTop="1" thickBot="1" x14ac:dyDescent="0.4">
      <c r="A6501" s="287" t="s">
        <v>2993</v>
      </c>
      <c r="B6501" s="288" t="e">
        <f>VLOOKUP(A6501,Lists!B:C,2,FALSE)</f>
        <v>#N/A</v>
      </c>
      <c r="C6501" s="288" t="e">
        <f>VLOOKUP(A6501,Lists!B:D,3,FALSE)</f>
        <v>#N/A</v>
      </c>
      <c r="D6501" s="289" t="s">
        <v>752</v>
      </c>
      <c r="E6501" s="289">
        <v>984000</v>
      </c>
      <c r="F6501" s="289" t="s">
        <v>4811</v>
      </c>
      <c r="G6501" s="289" t="s">
        <v>731</v>
      </c>
      <c r="H6501" s="278">
        <f t="shared" si="202"/>
        <v>2</v>
      </c>
      <c r="I6501" s="252" t="s">
        <v>4814</v>
      </c>
      <c r="J6501" s="289" t="s">
        <v>4816</v>
      </c>
      <c r="K6501" s="278" t="e">
        <f t="shared" si="203"/>
        <v>#N/A</v>
      </c>
      <c r="L6501" s="290">
        <v>43593</v>
      </c>
      <c r="M6501" s="290" t="s">
        <v>3249</v>
      </c>
    </row>
    <row r="6502" spans="1:13" s="269" customFormat="1" ht="15.5" hidden="1" thickTop="1" thickBot="1" x14ac:dyDescent="0.4">
      <c r="A6502" s="283" t="s">
        <v>2993</v>
      </c>
      <c r="B6502" s="284" t="e">
        <f>VLOOKUP(A6502,Lists!B:C,2,FALSE)</f>
        <v>#N/A</v>
      </c>
      <c r="C6502" s="284" t="e">
        <f>VLOOKUP(A6502,Lists!B:D,3,FALSE)</f>
        <v>#N/A</v>
      </c>
      <c r="D6502" s="285" t="s">
        <v>5110</v>
      </c>
      <c r="E6502" s="285">
        <v>7809000</v>
      </c>
      <c r="F6502" s="285" t="s">
        <v>4798</v>
      </c>
      <c r="G6502" s="285" t="s">
        <v>731</v>
      </c>
      <c r="H6502" s="278">
        <f t="shared" si="202"/>
        <v>2</v>
      </c>
      <c r="I6502" s="251" t="s">
        <v>1351</v>
      </c>
      <c r="J6502" s="285" t="s">
        <v>3890</v>
      </c>
      <c r="K6502" s="278" t="e">
        <f t="shared" si="203"/>
        <v>#N/A</v>
      </c>
      <c r="L6502" s="286">
        <v>43593</v>
      </c>
      <c r="M6502" s="286" t="s">
        <v>3249</v>
      </c>
    </row>
    <row r="6503" spans="1:13" s="269" customFormat="1" ht="15.5" hidden="1" thickTop="1" thickBot="1" x14ac:dyDescent="0.4">
      <c r="A6503" s="287" t="s">
        <v>2993</v>
      </c>
      <c r="B6503" s="288" t="e">
        <f>VLOOKUP(A6503,Lists!B:C,2,FALSE)</f>
        <v>#N/A</v>
      </c>
      <c r="C6503" s="288" t="e">
        <f>VLOOKUP(A6503,Lists!B:D,3,FALSE)</f>
        <v>#N/A</v>
      </c>
      <c r="D6503" s="289" t="s">
        <v>5111</v>
      </c>
      <c r="E6503" s="289">
        <v>102000</v>
      </c>
      <c r="F6503" s="289" t="s">
        <v>4812</v>
      </c>
      <c r="G6503" s="289" t="s">
        <v>731</v>
      </c>
      <c r="H6503" s="278">
        <f t="shared" si="202"/>
        <v>2</v>
      </c>
      <c r="I6503" s="252" t="s">
        <v>4802</v>
      </c>
      <c r="J6503" s="289" t="s">
        <v>4805</v>
      </c>
      <c r="K6503" s="278" t="e">
        <f t="shared" si="203"/>
        <v>#N/A</v>
      </c>
      <c r="L6503" s="290">
        <v>43593</v>
      </c>
      <c r="M6503" s="290" t="s">
        <v>3249</v>
      </c>
    </row>
    <row r="6504" spans="1:13" s="269" customFormat="1" ht="15.5" hidden="1" thickTop="1" thickBot="1" x14ac:dyDescent="0.4">
      <c r="A6504" s="283" t="s">
        <v>2993</v>
      </c>
      <c r="B6504" s="284" t="e">
        <f>VLOOKUP(A6504,Lists!B:C,2,FALSE)</f>
        <v>#N/A</v>
      </c>
      <c r="C6504" s="284" t="e">
        <f>VLOOKUP(A6504,Lists!B:D,3,FALSE)</f>
        <v>#N/A</v>
      </c>
      <c r="D6504" s="285" t="s">
        <v>5112</v>
      </c>
      <c r="E6504" s="285">
        <v>984000</v>
      </c>
      <c r="F6504" s="285" t="s">
        <v>4813</v>
      </c>
      <c r="G6504" s="285" t="s">
        <v>731</v>
      </c>
      <c r="H6504" s="278">
        <f t="shared" si="202"/>
        <v>2</v>
      </c>
      <c r="I6504" s="251" t="s">
        <v>4815</v>
      </c>
      <c r="J6504" s="285" t="s">
        <v>4816</v>
      </c>
      <c r="K6504" s="278" t="e">
        <f t="shared" si="203"/>
        <v>#N/A</v>
      </c>
      <c r="L6504" s="286">
        <v>43593</v>
      </c>
      <c r="M6504" s="286" t="s">
        <v>3249</v>
      </c>
    </row>
    <row r="6505" spans="1:13" s="269" customFormat="1" ht="15.5" hidden="1" thickTop="1" thickBot="1" x14ac:dyDescent="0.4">
      <c r="A6505" s="287" t="s">
        <v>2969</v>
      </c>
      <c r="B6505" s="288" t="e">
        <f>VLOOKUP(A6505,Lists!B:C,2,FALSE)</f>
        <v>#N/A</v>
      </c>
      <c r="C6505" s="288" t="e">
        <f>VLOOKUP(A6505,Lists!B:D,3,FALSE)</f>
        <v>#N/A</v>
      </c>
      <c r="D6505" s="289" t="s">
        <v>5028</v>
      </c>
      <c r="E6505" s="289">
        <v>139550</v>
      </c>
      <c r="F6505" s="289" t="s">
        <v>4826</v>
      </c>
      <c r="G6505" s="289" t="s">
        <v>731</v>
      </c>
      <c r="H6505" s="278">
        <f t="shared" si="202"/>
        <v>2</v>
      </c>
      <c r="I6505" s="252" t="s">
        <v>4827</v>
      </c>
      <c r="J6505" s="289" t="s">
        <v>4828</v>
      </c>
      <c r="K6505" s="278" t="e">
        <f t="shared" si="203"/>
        <v>#N/A</v>
      </c>
      <c r="L6505" s="290">
        <v>43594</v>
      </c>
      <c r="M6505" s="290" t="s">
        <v>3249</v>
      </c>
    </row>
    <row r="6506" spans="1:13" s="269" customFormat="1" ht="15.5" hidden="1" thickTop="1" thickBot="1" x14ac:dyDescent="0.4">
      <c r="A6506" s="283" t="s">
        <v>2969</v>
      </c>
      <c r="B6506" s="284" t="e">
        <f>VLOOKUP(A6506,Lists!B:C,2,FALSE)</f>
        <v>#N/A</v>
      </c>
      <c r="C6506" s="284" t="e">
        <f>VLOOKUP(A6506,Lists!B:D,3,FALSE)</f>
        <v>#N/A</v>
      </c>
      <c r="D6506" s="285" t="s">
        <v>5029</v>
      </c>
      <c r="E6506" s="285">
        <v>902</v>
      </c>
      <c r="F6506" s="285" t="s">
        <v>4826</v>
      </c>
      <c r="G6506" s="285" t="s">
        <v>731</v>
      </c>
      <c r="H6506" s="278">
        <f t="shared" si="202"/>
        <v>2</v>
      </c>
      <c r="I6506" s="251" t="s">
        <v>4827</v>
      </c>
      <c r="J6506" s="285" t="s">
        <v>4828</v>
      </c>
      <c r="K6506" s="278" t="e">
        <f t="shared" si="203"/>
        <v>#N/A</v>
      </c>
      <c r="L6506" s="286">
        <v>43594</v>
      </c>
      <c r="M6506" s="286" t="s">
        <v>3249</v>
      </c>
    </row>
    <row r="6507" spans="1:13" s="269" customFormat="1" ht="15.5" hidden="1" thickTop="1" thickBot="1" x14ac:dyDescent="0.4">
      <c r="A6507" s="287" t="s">
        <v>2969</v>
      </c>
      <c r="B6507" s="288" t="e">
        <f>VLOOKUP(A6507,Lists!B:C,2,FALSE)</f>
        <v>#N/A</v>
      </c>
      <c r="C6507" s="288" t="e">
        <f>VLOOKUP(A6507,Lists!B:D,3,FALSE)</f>
        <v>#N/A</v>
      </c>
      <c r="D6507" s="289" t="s">
        <v>5115</v>
      </c>
      <c r="E6507" s="289">
        <v>902</v>
      </c>
      <c r="F6507" s="289" t="s">
        <v>4826</v>
      </c>
      <c r="G6507" s="289" t="s">
        <v>731</v>
      </c>
      <c r="H6507" s="278">
        <f t="shared" si="202"/>
        <v>2</v>
      </c>
      <c r="I6507" s="252" t="s">
        <v>4827</v>
      </c>
      <c r="J6507" s="289" t="s">
        <v>4828</v>
      </c>
      <c r="K6507" s="278" t="e">
        <f t="shared" si="203"/>
        <v>#N/A</v>
      </c>
      <c r="L6507" s="290">
        <v>43594</v>
      </c>
      <c r="M6507" s="290" t="s">
        <v>3249</v>
      </c>
    </row>
    <row r="6508" spans="1:13" s="269" customFormat="1" ht="15.5" hidden="1" thickTop="1" thickBot="1" x14ac:dyDescent="0.4">
      <c r="A6508" s="283" t="s">
        <v>1259</v>
      </c>
      <c r="B6508" s="284" t="e">
        <f>VLOOKUP(A6508,Lists!B:C,2,FALSE)</f>
        <v>#N/A</v>
      </c>
      <c r="C6508" s="284" t="e">
        <f>VLOOKUP(A6508,Lists!B:D,3,FALSE)</f>
        <v>#N/A</v>
      </c>
      <c r="D6508" s="285" t="s">
        <v>5028</v>
      </c>
      <c r="E6508" s="285">
        <v>139550</v>
      </c>
      <c r="F6508" s="285" t="s">
        <v>4826</v>
      </c>
      <c r="G6508" s="285" t="s">
        <v>731</v>
      </c>
      <c r="H6508" s="278">
        <f t="shared" si="202"/>
        <v>2</v>
      </c>
      <c r="I6508" s="251" t="s">
        <v>4827</v>
      </c>
      <c r="J6508" s="285" t="s">
        <v>4828</v>
      </c>
      <c r="K6508" s="278" t="e">
        <f t="shared" si="203"/>
        <v>#N/A</v>
      </c>
      <c r="L6508" s="286">
        <v>43594</v>
      </c>
      <c r="M6508" s="286" t="s">
        <v>3249</v>
      </c>
    </row>
    <row r="6509" spans="1:13" s="269" customFormat="1" ht="15.5" hidden="1" thickTop="1" thickBot="1" x14ac:dyDescent="0.4">
      <c r="A6509" s="287" t="s">
        <v>1259</v>
      </c>
      <c r="B6509" s="288" t="e">
        <f>VLOOKUP(A6509,Lists!B:C,2,FALSE)</f>
        <v>#N/A</v>
      </c>
      <c r="C6509" s="288" t="e">
        <f>VLOOKUP(A6509,Lists!B:D,3,FALSE)</f>
        <v>#N/A</v>
      </c>
      <c r="D6509" s="289" t="s">
        <v>5029</v>
      </c>
      <c r="E6509" s="289">
        <v>902</v>
      </c>
      <c r="F6509" s="289" t="s">
        <v>4826</v>
      </c>
      <c r="G6509" s="289" t="s">
        <v>731</v>
      </c>
      <c r="H6509" s="278">
        <f t="shared" si="202"/>
        <v>2</v>
      </c>
      <c r="I6509" s="252" t="s">
        <v>4827</v>
      </c>
      <c r="J6509" s="289" t="s">
        <v>4828</v>
      </c>
      <c r="K6509" s="278" t="e">
        <f t="shared" si="203"/>
        <v>#N/A</v>
      </c>
      <c r="L6509" s="290">
        <v>43594</v>
      </c>
      <c r="M6509" s="290" t="s">
        <v>3249</v>
      </c>
    </row>
    <row r="6510" spans="1:13" s="269" customFormat="1" ht="15.5" hidden="1" thickTop="1" thickBot="1" x14ac:dyDescent="0.4">
      <c r="A6510" s="283" t="s">
        <v>1259</v>
      </c>
      <c r="B6510" s="284" t="e">
        <f>VLOOKUP(A6510,Lists!B:C,2,FALSE)</f>
        <v>#N/A</v>
      </c>
      <c r="C6510" s="284" t="e">
        <f>VLOOKUP(A6510,Lists!B:D,3,FALSE)</f>
        <v>#N/A</v>
      </c>
      <c r="D6510" s="285" t="s">
        <v>5115</v>
      </c>
      <c r="E6510" s="285">
        <v>902</v>
      </c>
      <c r="F6510" s="285" t="s">
        <v>4826</v>
      </c>
      <c r="G6510" s="285" t="s">
        <v>731</v>
      </c>
      <c r="H6510" s="278">
        <f t="shared" si="202"/>
        <v>2</v>
      </c>
      <c r="I6510" s="251" t="s">
        <v>4827</v>
      </c>
      <c r="J6510" s="285" t="s">
        <v>4828</v>
      </c>
      <c r="K6510" s="278" t="e">
        <f t="shared" si="203"/>
        <v>#N/A</v>
      </c>
      <c r="L6510" s="286">
        <v>43594</v>
      </c>
      <c r="M6510" s="286" t="s">
        <v>3249</v>
      </c>
    </row>
    <row r="6511" spans="1:13" s="269" customFormat="1" ht="15.5" hidden="1" thickTop="1" thickBot="1" x14ac:dyDescent="0.4">
      <c r="A6511" s="287" t="s">
        <v>1259</v>
      </c>
      <c r="B6511" s="288" t="e">
        <f>VLOOKUP(A6511,Lists!B:C,2,FALSE)</f>
        <v>#N/A</v>
      </c>
      <c r="C6511" s="288" t="e">
        <f>VLOOKUP(A6511,Lists!B:D,3,FALSE)</f>
        <v>#N/A</v>
      </c>
      <c r="D6511" s="289" t="s">
        <v>752</v>
      </c>
      <c r="E6511" s="289">
        <v>139550</v>
      </c>
      <c r="F6511" s="289" t="s">
        <v>4826</v>
      </c>
      <c r="G6511" s="289" t="s">
        <v>731</v>
      </c>
      <c r="H6511" s="278">
        <f t="shared" si="202"/>
        <v>2</v>
      </c>
      <c r="I6511" s="252" t="s">
        <v>4827</v>
      </c>
      <c r="J6511" s="289" t="s">
        <v>4828</v>
      </c>
      <c r="K6511" s="278" t="e">
        <f t="shared" si="203"/>
        <v>#N/A</v>
      </c>
      <c r="L6511" s="290">
        <v>43594</v>
      </c>
      <c r="M6511" s="290" t="s">
        <v>3249</v>
      </c>
    </row>
    <row r="6512" spans="1:13" s="269" customFormat="1" ht="15.5" hidden="1" thickTop="1" thickBot="1" x14ac:dyDescent="0.4">
      <c r="A6512" s="283" t="s">
        <v>1259</v>
      </c>
      <c r="B6512" s="284" t="e">
        <f>VLOOKUP(A6512,Lists!B:C,2,FALSE)</f>
        <v>#N/A</v>
      </c>
      <c r="C6512" s="284" t="e">
        <f>VLOOKUP(A6512,Lists!B:D,3,FALSE)</f>
        <v>#N/A</v>
      </c>
      <c r="D6512" s="285" t="s">
        <v>5112</v>
      </c>
      <c r="E6512" s="285">
        <v>130979</v>
      </c>
      <c r="F6512" s="285" t="s">
        <v>4826</v>
      </c>
      <c r="G6512" s="285" t="s">
        <v>731</v>
      </c>
      <c r="H6512" s="278">
        <f t="shared" si="202"/>
        <v>2</v>
      </c>
      <c r="I6512" s="251" t="s">
        <v>4827</v>
      </c>
      <c r="J6512" s="285" t="s">
        <v>4829</v>
      </c>
      <c r="K6512" s="278" t="e">
        <f t="shared" si="203"/>
        <v>#N/A</v>
      </c>
      <c r="L6512" s="286">
        <v>43594</v>
      </c>
      <c r="M6512" s="286" t="s">
        <v>3249</v>
      </c>
    </row>
    <row r="6513" spans="1:13" s="269" customFormat="1" ht="15.5" hidden="1" thickTop="1" thickBot="1" x14ac:dyDescent="0.4">
      <c r="A6513" s="287" t="s">
        <v>1967</v>
      </c>
      <c r="B6513" s="288" t="str">
        <f>VLOOKUP(A6513,Lists!B:C,2,FALSE)</f>
        <v>PHL003</v>
      </c>
      <c r="C6513" s="288" t="str">
        <f>VLOOKUP(A6513,Lists!B:D,3,FALSE)</f>
        <v>PHL</v>
      </c>
      <c r="D6513" s="289" t="s">
        <v>660</v>
      </c>
      <c r="E6513" s="289">
        <v>10594</v>
      </c>
      <c r="F6513" s="289" t="s">
        <v>4830</v>
      </c>
      <c r="G6513" s="289" t="s">
        <v>731</v>
      </c>
      <c r="H6513" s="278">
        <f t="shared" si="202"/>
        <v>2</v>
      </c>
      <c r="I6513" s="252" t="s">
        <v>4833</v>
      </c>
      <c r="J6513" s="289" t="s">
        <v>4832</v>
      </c>
      <c r="K6513" s="278" t="str">
        <f t="shared" si="203"/>
        <v>PHL003Landmass affected</v>
      </c>
      <c r="L6513" s="290">
        <v>43595</v>
      </c>
      <c r="M6513" s="290" t="s">
        <v>3249</v>
      </c>
    </row>
    <row r="6514" spans="1:13" s="269" customFormat="1" ht="15.5" hidden="1" thickTop="1" thickBot="1" x14ac:dyDescent="0.4">
      <c r="A6514" s="283" t="s">
        <v>1967</v>
      </c>
      <c r="B6514" s="284" t="str">
        <f>VLOOKUP(A6514,Lists!B:C,2,FALSE)</f>
        <v>PHL003</v>
      </c>
      <c r="C6514" s="284" t="str">
        <f>VLOOKUP(A6514,Lists!B:D,3,FALSE)</f>
        <v>PHL</v>
      </c>
      <c r="D6514" s="285" t="s">
        <v>737</v>
      </c>
      <c r="E6514" s="285">
        <v>3070723</v>
      </c>
      <c r="F6514" s="285" t="s">
        <v>4830</v>
      </c>
      <c r="G6514" s="285" t="s">
        <v>731</v>
      </c>
      <c r="H6514" s="278">
        <f t="shared" si="202"/>
        <v>2</v>
      </c>
      <c r="I6514" s="251" t="s">
        <v>4833</v>
      </c>
      <c r="J6514" s="285" t="s">
        <v>4832</v>
      </c>
      <c r="K6514" s="278" t="str">
        <f t="shared" si="203"/>
        <v>PHL003People exposed</v>
      </c>
      <c r="L6514" s="286">
        <v>43595</v>
      </c>
      <c r="M6514" s="286" t="s">
        <v>3249</v>
      </c>
    </row>
    <row r="6515" spans="1:13" s="269" customFormat="1" ht="15.5" hidden="1" thickTop="1" thickBot="1" x14ac:dyDescent="0.4">
      <c r="A6515" s="287" t="s">
        <v>1967</v>
      </c>
      <c r="B6515" s="288" t="str">
        <f>VLOOKUP(A6515,Lists!B:C,2,FALSE)</f>
        <v>PHL003</v>
      </c>
      <c r="C6515" s="288" t="str">
        <f>VLOOKUP(A6515,Lists!B:D,3,FALSE)</f>
        <v>PHL</v>
      </c>
      <c r="D6515" s="289" t="s">
        <v>533</v>
      </c>
      <c r="E6515" s="289">
        <v>117470</v>
      </c>
      <c r="F6515" s="289" t="s">
        <v>4831</v>
      </c>
      <c r="G6515" s="289" t="s">
        <v>731</v>
      </c>
      <c r="H6515" s="278">
        <f t="shared" si="202"/>
        <v>2</v>
      </c>
      <c r="I6515" s="252" t="s">
        <v>4834</v>
      </c>
      <c r="J6515" s="289" t="s">
        <v>4835</v>
      </c>
      <c r="K6515" s="278" t="str">
        <f t="shared" si="203"/>
        <v>PHL003People affected</v>
      </c>
      <c r="L6515" s="290">
        <v>43595</v>
      </c>
      <c r="M6515" s="290" t="s">
        <v>3249</v>
      </c>
    </row>
    <row r="6516" spans="1:13" s="269" customFormat="1" ht="15.5" thickTop="1" thickBot="1" x14ac:dyDescent="0.4">
      <c r="A6516" s="283" t="s">
        <v>1967</v>
      </c>
      <c r="B6516" s="284" t="str">
        <f>VLOOKUP(A6516,Lists!B:C,2,FALSE)</f>
        <v>PHL003</v>
      </c>
      <c r="C6516" s="284" t="str">
        <f>VLOOKUP(A6516,Lists!B:D,3,FALSE)</f>
        <v>PHL</v>
      </c>
      <c r="D6516" s="285" t="s">
        <v>666</v>
      </c>
      <c r="E6516" s="285">
        <v>117470</v>
      </c>
      <c r="F6516" s="285" t="s">
        <v>4831</v>
      </c>
      <c r="G6516" s="285" t="s">
        <v>731</v>
      </c>
      <c r="H6516" s="278">
        <f t="shared" si="202"/>
        <v>2</v>
      </c>
      <c r="I6516" s="251" t="s">
        <v>4834</v>
      </c>
      <c r="J6516" s="285" t="s">
        <v>4836</v>
      </c>
      <c r="K6516" s="278" t="str">
        <f t="shared" si="203"/>
        <v>PHL003People displaced</v>
      </c>
      <c r="L6516" s="286">
        <v>43595</v>
      </c>
      <c r="M6516" s="286" t="s">
        <v>3249</v>
      </c>
    </row>
    <row r="6517" spans="1:13" s="269" customFormat="1" ht="15.5" hidden="1" thickTop="1" thickBot="1" x14ac:dyDescent="0.4">
      <c r="A6517" s="287" t="s">
        <v>1967</v>
      </c>
      <c r="B6517" s="288" t="str">
        <f>VLOOKUP(A6517,Lists!B:C,2,FALSE)</f>
        <v>PHL003</v>
      </c>
      <c r="C6517" s="288" t="str">
        <f>VLOOKUP(A6517,Lists!B:D,3,FALSE)</f>
        <v>PHL</v>
      </c>
      <c r="D6517" s="289" t="s">
        <v>5027</v>
      </c>
      <c r="E6517" s="289" t="s">
        <v>446</v>
      </c>
      <c r="F6517" s="289" t="s">
        <v>1728</v>
      </c>
      <c r="G6517" s="289" t="s">
        <v>446</v>
      </c>
      <c r="H6517" s="278" t="str">
        <f t="shared" si="202"/>
        <v>x</v>
      </c>
      <c r="I6517" s="252" t="s">
        <v>1734</v>
      </c>
      <c r="J6517" s="289" t="s">
        <v>4837</v>
      </c>
      <c r="K6517" s="278" t="str">
        <f t="shared" si="203"/>
        <v>PHL003Injuries reported</v>
      </c>
      <c r="L6517" s="290">
        <v>43595</v>
      </c>
      <c r="M6517" s="290" t="s">
        <v>3249</v>
      </c>
    </row>
    <row r="6518" spans="1:13" s="269" customFormat="1" ht="15.5" hidden="1" thickTop="1" thickBot="1" x14ac:dyDescent="0.4">
      <c r="A6518" s="283" t="s">
        <v>1967</v>
      </c>
      <c r="B6518" s="284" t="str">
        <f>VLOOKUP(A6518,Lists!B:C,2,FALSE)</f>
        <v>PHL003</v>
      </c>
      <c r="C6518" s="284" t="str">
        <f>VLOOKUP(A6518,Lists!B:D,3,FALSE)</f>
        <v>PHL</v>
      </c>
      <c r="D6518" s="285" t="s">
        <v>5029</v>
      </c>
      <c r="E6518" s="285">
        <v>162</v>
      </c>
      <c r="F6518" s="285" t="s">
        <v>4838</v>
      </c>
      <c r="G6518" s="285" t="s">
        <v>731</v>
      </c>
      <c r="H6518" s="278">
        <f t="shared" si="202"/>
        <v>2</v>
      </c>
      <c r="I6518" s="251" t="s">
        <v>1354</v>
      </c>
      <c r="J6518" s="285" t="s">
        <v>4839</v>
      </c>
      <c r="K6518" s="278" t="str">
        <f t="shared" si="203"/>
        <v>PHL003Fatalities reported</v>
      </c>
      <c r="L6518" s="286">
        <v>43595</v>
      </c>
      <c r="M6518" s="286" t="s">
        <v>3249</v>
      </c>
    </row>
    <row r="6519" spans="1:13" s="269" customFormat="1" ht="15.5" hidden="1" thickTop="1" thickBot="1" x14ac:dyDescent="0.4">
      <c r="A6519" s="287" t="s">
        <v>1967</v>
      </c>
      <c r="B6519" s="288" t="str">
        <f>VLOOKUP(A6519,Lists!B:C,2,FALSE)</f>
        <v>PHL003</v>
      </c>
      <c r="C6519" s="288" t="str">
        <f>VLOOKUP(A6519,Lists!B:D,3,FALSE)</f>
        <v>PHL</v>
      </c>
      <c r="D6519" s="289" t="s">
        <v>5115</v>
      </c>
      <c r="E6519" s="289">
        <v>162</v>
      </c>
      <c r="F6519" s="289" t="s">
        <v>4838</v>
      </c>
      <c r="G6519" s="289" t="s">
        <v>731</v>
      </c>
      <c r="H6519" s="278">
        <f t="shared" si="202"/>
        <v>2</v>
      </c>
      <c r="I6519" s="252" t="s">
        <v>1354</v>
      </c>
      <c r="J6519" s="289" t="s">
        <v>4839</v>
      </c>
      <c r="K6519" s="278" t="str">
        <f t="shared" si="203"/>
        <v>PHL003Fatalities in all crises</v>
      </c>
      <c r="L6519" s="290">
        <v>43595</v>
      </c>
      <c r="M6519" s="290" t="s">
        <v>3249</v>
      </c>
    </row>
    <row r="6520" spans="1:13" s="269" customFormat="1" ht="15.5" hidden="1" thickTop="1" thickBot="1" x14ac:dyDescent="0.4">
      <c r="A6520" s="283" t="s">
        <v>1967</v>
      </c>
      <c r="B6520" s="284" t="str">
        <f>VLOOKUP(A6520,Lists!B:C,2,FALSE)</f>
        <v>PHL003</v>
      </c>
      <c r="C6520" s="284" t="str">
        <f>VLOOKUP(A6520,Lists!B:D,3,FALSE)</f>
        <v>PHL</v>
      </c>
      <c r="D6520" s="285" t="s">
        <v>752</v>
      </c>
      <c r="E6520" s="285">
        <v>117470</v>
      </c>
      <c r="F6520" s="285" t="s">
        <v>4830</v>
      </c>
      <c r="G6520" s="285" t="s">
        <v>731</v>
      </c>
      <c r="H6520" s="278">
        <f t="shared" si="202"/>
        <v>2</v>
      </c>
      <c r="I6520" s="251" t="s">
        <v>4833</v>
      </c>
      <c r="J6520" s="285" t="s">
        <v>1756</v>
      </c>
      <c r="K6520" s="278" t="str">
        <f t="shared" si="203"/>
        <v>PHL003People in Need</v>
      </c>
      <c r="L6520" s="286">
        <v>43595</v>
      </c>
      <c r="M6520" s="286" t="s">
        <v>3249</v>
      </c>
    </row>
    <row r="6521" spans="1:13" s="269" customFormat="1" ht="15.5" hidden="1" thickTop="1" thickBot="1" x14ac:dyDescent="0.4">
      <c r="A6521" s="287" t="s">
        <v>1967</v>
      </c>
      <c r="B6521" s="288" t="str">
        <f>VLOOKUP(A6521,Lists!B:C,2,FALSE)</f>
        <v>PHL003</v>
      </c>
      <c r="C6521" s="288" t="str">
        <f>VLOOKUP(A6521,Lists!B:D,3,FALSE)</f>
        <v>PHL</v>
      </c>
      <c r="D6521" s="289" t="s">
        <v>5110</v>
      </c>
      <c r="E6521" s="289">
        <v>2953253</v>
      </c>
      <c r="F6521" s="289" t="s">
        <v>4830</v>
      </c>
      <c r="G6521" s="289" t="s">
        <v>731</v>
      </c>
      <c r="H6521" s="278">
        <f t="shared" si="202"/>
        <v>2</v>
      </c>
      <c r="I6521" s="252" t="s">
        <v>4833</v>
      </c>
      <c r="J6521" s="289" t="s">
        <v>1756</v>
      </c>
      <c r="K6521" s="278" t="str">
        <f t="shared" si="203"/>
        <v>PHL003Minimal humanitarian conditions - Level 1</v>
      </c>
      <c r="L6521" s="290">
        <v>43595</v>
      </c>
      <c r="M6521" s="290" t="s">
        <v>3249</v>
      </c>
    </row>
    <row r="6522" spans="1:13" s="269" customFormat="1" ht="15.5" hidden="1" thickTop="1" thickBot="1" x14ac:dyDescent="0.4">
      <c r="A6522" s="283" t="s">
        <v>1967</v>
      </c>
      <c r="B6522" s="284" t="str">
        <f>VLOOKUP(A6522,Lists!B:C,2,FALSE)</f>
        <v>PHL003</v>
      </c>
      <c r="C6522" s="284" t="str">
        <f>VLOOKUP(A6522,Lists!B:D,3,FALSE)</f>
        <v>PHL</v>
      </c>
      <c r="D6522" s="285" t="s">
        <v>5111</v>
      </c>
      <c r="E6522" s="285">
        <v>0</v>
      </c>
      <c r="F6522" s="285" t="s">
        <v>4830</v>
      </c>
      <c r="G6522" s="285" t="s">
        <v>731</v>
      </c>
      <c r="H6522" s="278">
        <f t="shared" si="202"/>
        <v>2</v>
      </c>
      <c r="I6522" s="251" t="s">
        <v>4833</v>
      </c>
      <c r="J6522" s="285" t="s">
        <v>1756</v>
      </c>
      <c r="K6522" s="278" t="str">
        <f t="shared" si="203"/>
        <v>PHL003Stressed humanitarian conditions - Level 2</v>
      </c>
      <c r="L6522" s="286">
        <v>43595</v>
      </c>
      <c r="M6522" s="286" t="s">
        <v>3249</v>
      </c>
    </row>
    <row r="6523" spans="1:13" s="269" customFormat="1" ht="15.5" hidden="1" thickTop="1" thickBot="1" x14ac:dyDescent="0.4">
      <c r="A6523" s="287" t="s">
        <v>1967</v>
      </c>
      <c r="B6523" s="288" t="str">
        <f>VLOOKUP(A6523,Lists!B:C,2,FALSE)</f>
        <v>PHL003</v>
      </c>
      <c r="C6523" s="288" t="str">
        <f>VLOOKUP(A6523,Lists!B:D,3,FALSE)</f>
        <v>PHL</v>
      </c>
      <c r="D6523" s="289" t="s">
        <v>5112</v>
      </c>
      <c r="E6523" s="289">
        <v>117470</v>
      </c>
      <c r="F6523" s="289" t="s">
        <v>4830</v>
      </c>
      <c r="G6523" s="289" t="s">
        <v>731</v>
      </c>
      <c r="H6523" s="278">
        <f t="shared" si="202"/>
        <v>2</v>
      </c>
      <c r="I6523" s="252" t="s">
        <v>4833</v>
      </c>
      <c r="J6523" s="289" t="s">
        <v>1756</v>
      </c>
      <c r="K6523" s="278" t="str">
        <f t="shared" si="203"/>
        <v>PHL003Moderate humanitarian conditions - Level 3</v>
      </c>
      <c r="L6523" s="290">
        <v>43595</v>
      </c>
      <c r="M6523" s="290" t="s">
        <v>3249</v>
      </c>
    </row>
    <row r="6524" spans="1:13" s="269" customFormat="1" ht="15.5" hidden="1" thickTop="1" thickBot="1" x14ac:dyDescent="0.4">
      <c r="A6524" s="283" t="s">
        <v>1967</v>
      </c>
      <c r="B6524" s="284" t="str">
        <f>VLOOKUP(A6524,Lists!B:C,2,FALSE)</f>
        <v>PHL003</v>
      </c>
      <c r="C6524" s="284" t="str">
        <f>VLOOKUP(A6524,Lists!B:D,3,FALSE)</f>
        <v>PHL</v>
      </c>
      <c r="D6524" s="285" t="s">
        <v>5113</v>
      </c>
      <c r="E6524" s="285">
        <v>0</v>
      </c>
      <c r="F6524" s="285" t="s">
        <v>4830</v>
      </c>
      <c r="G6524" s="285" t="s">
        <v>731</v>
      </c>
      <c r="H6524" s="278">
        <f t="shared" si="202"/>
        <v>2</v>
      </c>
      <c r="I6524" s="251" t="s">
        <v>4833</v>
      </c>
      <c r="J6524" s="285" t="s">
        <v>1756</v>
      </c>
      <c r="K6524" s="278" t="str">
        <f t="shared" si="203"/>
        <v>PHL003Severe humanitarian conditions - Level 4</v>
      </c>
      <c r="L6524" s="286">
        <v>43595</v>
      </c>
      <c r="M6524" s="286" t="s">
        <v>3249</v>
      </c>
    </row>
    <row r="6525" spans="1:13" s="269" customFormat="1" ht="15.5" hidden="1" thickTop="1" thickBot="1" x14ac:dyDescent="0.4">
      <c r="A6525" s="287" t="s">
        <v>1967</v>
      </c>
      <c r="B6525" s="288" t="str">
        <f>VLOOKUP(A6525,Lists!B:C,2,FALSE)</f>
        <v>PHL003</v>
      </c>
      <c r="C6525" s="288" t="str">
        <f>VLOOKUP(A6525,Lists!B:D,3,FALSE)</f>
        <v>PHL</v>
      </c>
      <c r="D6525" s="289" t="s">
        <v>5114</v>
      </c>
      <c r="E6525" s="289">
        <v>0</v>
      </c>
      <c r="F6525" s="289" t="s">
        <v>4830</v>
      </c>
      <c r="G6525" s="289" t="s">
        <v>731</v>
      </c>
      <c r="H6525" s="278">
        <f t="shared" si="202"/>
        <v>2</v>
      </c>
      <c r="I6525" s="252" t="s">
        <v>4833</v>
      </c>
      <c r="J6525" s="289" t="s">
        <v>1756</v>
      </c>
      <c r="K6525" s="278" t="str">
        <f t="shared" si="203"/>
        <v>PHL003Extreme humanitarian conditions - Level 5</v>
      </c>
      <c r="L6525" s="290">
        <v>43595</v>
      </c>
      <c r="M6525" s="290" t="s">
        <v>3249</v>
      </c>
    </row>
    <row r="6526" spans="1:13" s="269" customFormat="1" ht="15.5" hidden="1" thickTop="1" thickBot="1" x14ac:dyDescent="0.4">
      <c r="A6526" s="283" t="s">
        <v>2976</v>
      </c>
      <c r="B6526" s="284" t="str">
        <f>VLOOKUP(A6526,Lists!B:C,2,FALSE)</f>
        <v>SOM001</v>
      </c>
      <c r="C6526" s="284" t="str">
        <f>VLOOKUP(A6526,Lists!B:D,3,FALSE)</f>
        <v>SOM</v>
      </c>
      <c r="D6526" s="285" t="s">
        <v>752</v>
      </c>
      <c r="E6526" s="285">
        <v>5100000</v>
      </c>
      <c r="F6526" s="285" t="s">
        <v>4840</v>
      </c>
      <c r="G6526" s="285" t="s">
        <v>731</v>
      </c>
      <c r="H6526" s="278">
        <f t="shared" si="202"/>
        <v>2</v>
      </c>
      <c r="I6526" s="251" t="s">
        <v>4841</v>
      </c>
      <c r="J6526" s="285" t="s">
        <v>4843</v>
      </c>
      <c r="K6526" s="278" t="str">
        <f t="shared" si="203"/>
        <v>SOM001People in Need</v>
      </c>
      <c r="L6526" s="286">
        <v>43598</v>
      </c>
      <c r="M6526" s="286" t="s">
        <v>3249</v>
      </c>
    </row>
    <row r="6527" spans="1:13" s="269" customFormat="1" ht="15.5" hidden="1" thickTop="1" thickBot="1" x14ac:dyDescent="0.4">
      <c r="A6527" s="287" t="s">
        <v>2976</v>
      </c>
      <c r="B6527" s="288" t="str">
        <f>VLOOKUP(A6527,Lists!B:C,2,FALSE)</f>
        <v>SOM001</v>
      </c>
      <c r="C6527" s="288" t="str">
        <f>VLOOKUP(A6527,Lists!B:D,3,FALSE)</f>
        <v>SOM</v>
      </c>
      <c r="D6527" s="289" t="s">
        <v>5112</v>
      </c>
      <c r="E6527" s="289">
        <v>4961000</v>
      </c>
      <c r="F6527" s="289" t="s">
        <v>4840</v>
      </c>
      <c r="G6527" s="289" t="s">
        <v>731</v>
      </c>
      <c r="H6527" s="278">
        <f t="shared" si="202"/>
        <v>2</v>
      </c>
      <c r="I6527" s="252" t="s">
        <v>4842</v>
      </c>
      <c r="J6527" s="289" t="s">
        <v>4844</v>
      </c>
      <c r="K6527" s="278" t="str">
        <f t="shared" si="203"/>
        <v>SOM001Moderate humanitarian conditions - Level 3</v>
      </c>
      <c r="L6527" s="290">
        <v>43598</v>
      </c>
      <c r="M6527" s="290" t="s">
        <v>3249</v>
      </c>
    </row>
    <row r="6528" spans="1:13" s="269" customFormat="1" ht="15.5" hidden="1" thickTop="1" thickBot="1" x14ac:dyDescent="0.4">
      <c r="A6528" s="283" t="s">
        <v>2958</v>
      </c>
      <c r="B6528" s="284" t="str">
        <f>VLOOKUP(A6528,Lists!B:C,2,FALSE)</f>
        <v>ERI001</v>
      </c>
      <c r="C6528" s="284" t="str">
        <f>VLOOKUP(A6528,Lists!B:D,3,FALSE)</f>
        <v>ERI</v>
      </c>
      <c r="D6528" s="285" t="s">
        <v>5111</v>
      </c>
      <c r="E6528" s="285">
        <v>0</v>
      </c>
      <c r="F6528" s="285" t="s">
        <v>1710</v>
      </c>
      <c r="G6528" s="285" t="s">
        <v>730</v>
      </c>
      <c r="H6528" s="278">
        <f t="shared" si="202"/>
        <v>3</v>
      </c>
      <c r="I6528" s="251" t="s">
        <v>1716</v>
      </c>
      <c r="J6528" s="285" t="s">
        <v>1724</v>
      </c>
      <c r="K6528" s="278" t="str">
        <f t="shared" si="203"/>
        <v>ERI001Stressed humanitarian conditions - Level 2</v>
      </c>
      <c r="L6528" s="286">
        <v>43598</v>
      </c>
      <c r="M6528" s="286" t="s">
        <v>3249</v>
      </c>
    </row>
    <row r="6529" spans="1:13" s="269" customFormat="1" ht="15.5" hidden="1" thickTop="1" thickBot="1" x14ac:dyDescent="0.4">
      <c r="A6529" s="287" t="s">
        <v>2958</v>
      </c>
      <c r="B6529" s="288" t="str">
        <f>VLOOKUP(A6529,Lists!B:C,2,FALSE)</f>
        <v>ERI001</v>
      </c>
      <c r="C6529" s="288" t="str">
        <f>VLOOKUP(A6529,Lists!B:D,3,FALSE)</f>
        <v>ERI</v>
      </c>
      <c r="D6529" s="289" t="s">
        <v>5113</v>
      </c>
      <c r="E6529" s="289">
        <v>0</v>
      </c>
      <c r="F6529" s="289" t="s">
        <v>1710</v>
      </c>
      <c r="G6529" s="289" t="s">
        <v>730</v>
      </c>
      <c r="H6529" s="278">
        <f t="shared" si="202"/>
        <v>3</v>
      </c>
      <c r="I6529" s="252" t="s">
        <v>1716</v>
      </c>
      <c r="J6529" s="289" t="s">
        <v>1724</v>
      </c>
      <c r="K6529" s="278" t="str">
        <f t="shared" si="203"/>
        <v>ERI001Severe humanitarian conditions - Level 4</v>
      </c>
      <c r="L6529" s="290">
        <v>43598</v>
      </c>
      <c r="M6529" s="290" t="s">
        <v>3249</v>
      </c>
    </row>
    <row r="6530" spans="1:13" s="269" customFormat="1" ht="15.5" hidden="1" thickTop="1" thickBot="1" x14ac:dyDescent="0.4">
      <c r="A6530" s="283" t="s">
        <v>2958</v>
      </c>
      <c r="B6530" s="284" t="str">
        <f>VLOOKUP(A6530,Lists!B:C,2,FALSE)</f>
        <v>ERI001</v>
      </c>
      <c r="C6530" s="284" t="str">
        <f>VLOOKUP(A6530,Lists!B:D,3,FALSE)</f>
        <v>ERI</v>
      </c>
      <c r="D6530" s="285" t="s">
        <v>5114</v>
      </c>
      <c r="E6530" s="285">
        <v>0</v>
      </c>
      <c r="F6530" s="285" t="s">
        <v>1710</v>
      </c>
      <c r="G6530" s="285" t="s">
        <v>730</v>
      </c>
      <c r="H6530" s="278">
        <f t="shared" ref="H6530:H6593" si="204">IF(G6530="x","x",IF(G6530="Low",3,IF(G6530="Medium",2,IF(G6530="High",1,FALSE))))</f>
        <v>3</v>
      </c>
      <c r="I6530" s="251" t="s">
        <v>1716</v>
      </c>
      <c r="J6530" s="285" t="s">
        <v>1724</v>
      </c>
      <c r="K6530" s="278" t="str">
        <f t="shared" ref="K6530:K6593" si="205">B6530&amp;""&amp;D6530</f>
        <v>ERI001Extreme humanitarian conditions - Level 5</v>
      </c>
      <c r="L6530" s="286">
        <v>43598</v>
      </c>
      <c r="M6530" s="286" t="s">
        <v>3249</v>
      </c>
    </row>
    <row r="6531" spans="1:13" s="269" customFormat="1" ht="15.5" hidden="1" thickTop="1" thickBot="1" x14ac:dyDescent="0.4">
      <c r="A6531" s="287" t="s">
        <v>5594</v>
      </c>
      <c r="B6531" s="288" t="str">
        <f>VLOOKUP(A6531,Lists!B:C,2,FALSE)</f>
        <v>NGA001</v>
      </c>
      <c r="C6531" s="288" t="str">
        <f>VLOOKUP(A6531,Lists!B:D,3,FALSE)</f>
        <v>NGA</v>
      </c>
      <c r="D6531" s="289" t="s">
        <v>5029</v>
      </c>
      <c r="E6531" s="289">
        <v>3141</v>
      </c>
      <c r="F6531" s="289" t="s">
        <v>4860</v>
      </c>
      <c r="G6531" s="289" t="s">
        <v>731</v>
      </c>
      <c r="H6531" s="278">
        <f t="shared" si="204"/>
        <v>2</v>
      </c>
      <c r="I6531" s="252" t="s">
        <v>1354</v>
      </c>
      <c r="J6531" s="289" t="s">
        <v>3846</v>
      </c>
      <c r="K6531" s="278" t="str">
        <f t="shared" si="205"/>
        <v>NGA001Fatalities reported</v>
      </c>
      <c r="L6531" s="290">
        <v>43598</v>
      </c>
      <c r="M6531" s="290" t="s">
        <v>3248</v>
      </c>
    </row>
    <row r="6532" spans="1:13" s="269" customFormat="1" ht="15.5" hidden="1" thickTop="1" thickBot="1" x14ac:dyDescent="0.4">
      <c r="A6532" s="283" t="s">
        <v>5594</v>
      </c>
      <c r="B6532" s="284" t="str">
        <f>VLOOKUP(A6532,Lists!B:C,2,FALSE)</f>
        <v>NGA001</v>
      </c>
      <c r="C6532" s="284" t="str">
        <f>VLOOKUP(A6532,Lists!B:D,3,FALSE)</f>
        <v>NGA</v>
      </c>
      <c r="D6532" s="285" t="s">
        <v>5115</v>
      </c>
      <c r="E6532" s="285">
        <v>3141</v>
      </c>
      <c r="F6532" s="285" t="s">
        <v>4860</v>
      </c>
      <c r="G6532" s="285" t="s">
        <v>731</v>
      </c>
      <c r="H6532" s="278">
        <f t="shared" si="204"/>
        <v>2</v>
      </c>
      <c r="I6532" s="251" t="s">
        <v>1354</v>
      </c>
      <c r="J6532" s="285" t="s">
        <v>3846</v>
      </c>
      <c r="K6532" s="278" t="str">
        <f t="shared" si="205"/>
        <v>NGA001Fatalities in all crises</v>
      </c>
      <c r="L6532" s="286">
        <v>43598</v>
      </c>
      <c r="M6532" s="286" t="s">
        <v>3248</v>
      </c>
    </row>
    <row r="6533" spans="1:13" s="269" customFormat="1" ht="15.5" hidden="1" thickTop="1" thickBot="1" x14ac:dyDescent="0.4">
      <c r="A6533" s="287" t="s">
        <v>5594</v>
      </c>
      <c r="B6533" s="288" t="str">
        <f>VLOOKUP(A6533,Lists!B:C,2,FALSE)</f>
        <v>NGA001</v>
      </c>
      <c r="C6533" s="288" t="str">
        <f>VLOOKUP(A6533,Lists!B:D,3,FALSE)</f>
        <v>NGA</v>
      </c>
      <c r="D6533" s="289" t="s">
        <v>5028</v>
      </c>
      <c r="E6533" s="289">
        <v>679</v>
      </c>
      <c r="F6533" s="289" t="s">
        <v>4846</v>
      </c>
      <c r="G6533" s="289" t="s">
        <v>731</v>
      </c>
      <c r="H6533" s="278">
        <f t="shared" si="204"/>
        <v>2</v>
      </c>
      <c r="I6533" s="252" t="s">
        <v>1022</v>
      </c>
      <c r="J6533" s="289" t="s">
        <v>4845</v>
      </c>
      <c r="K6533" s="278" t="str">
        <f t="shared" si="205"/>
        <v>NGA001Illness cases reported</v>
      </c>
      <c r="L6533" s="290">
        <v>43598</v>
      </c>
      <c r="M6533" s="290" t="s">
        <v>3248</v>
      </c>
    </row>
    <row r="6534" spans="1:13" s="269" customFormat="1" ht="15.5" hidden="1" thickTop="1" thickBot="1" x14ac:dyDescent="0.4">
      <c r="A6534" s="283" t="s">
        <v>5594</v>
      </c>
      <c r="B6534" s="284" t="str">
        <f>VLOOKUP(A6534,Lists!B:C,2,FALSE)</f>
        <v>NGA001</v>
      </c>
      <c r="C6534" s="284" t="str">
        <f>VLOOKUP(A6534,Lists!B:D,3,FALSE)</f>
        <v>NGA</v>
      </c>
      <c r="D6534" s="285" t="s">
        <v>752</v>
      </c>
      <c r="E6534" s="285">
        <v>7369010</v>
      </c>
      <c r="F6534" s="285" t="s">
        <v>4852</v>
      </c>
      <c r="G6534" s="285" t="s">
        <v>731</v>
      </c>
      <c r="H6534" s="278">
        <f t="shared" si="204"/>
        <v>2</v>
      </c>
      <c r="I6534" s="251" t="s">
        <v>2485</v>
      </c>
      <c r="J6534" s="285" t="s">
        <v>4847</v>
      </c>
      <c r="K6534" s="278" t="str">
        <f t="shared" si="205"/>
        <v>NGA001People in Need</v>
      </c>
      <c r="L6534" s="286">
        <v>43598</v>
      </c>
      <c r="M6534" s="286" t="s">
        <v>3249</v>
      </c>
    </row>
    <row r="6535" spans="1:13" s="269" customFormat="1" ht="15.5" hidden="1" thickTop="1" thickBot="1" x14ac:dyDescent="0.4">
      <c r="A6535" s="287" t="s">
        <v>5594</v>
      </c>
      <c r="B6535" s="288" t="str">
        <f>VLOOKUP(A6535,Lists!B:C,2,FALSE)</f>
        <v>NGA001</v>
      </c>
      <c r="C6535" s="288" t="str">
        <f>VLOOKUP(A6535,Lists!B:D,3,FALSE)</f>
        <v>NGA</v>
      </c>
      <c r="D6535" s="289" t="s">
        <v>5110</v>
      </c>
      <c r="E6535" s="289">
        <v>83885809</v>
      </c>
      <c r="F6535" s="289" t="s">
        <v>4852</v>
      </c>
      <c r="G6535" s="289" t="s">
        <v>731</v>
      </c>
      <c r="H6535" s="278">
        <f t="shared" si="204"/>
        <v>2</v>
      </c>
      <c r="I6535" s="252" t="s">
        <v>2485</v>
      </c>
      <c r="J6535" s="289" t="s">
        <v>4848</v>
      </c>
      <c r="K6535" s="278" t="str">
        <f t="shared" si="205"/>
        <v>NGA001Minimal humanitarian conditions - Level 1</v>
      </c>
      <c r="L6535" s="290">
        <v>43598</v>
      </c>
      <c r="M6535" s="290" t="s">
        <v>3249</v>
      </c>
    </row>
    <row r="6536" spans="1:13" s="269" customFormat="1" ht="15.5" hidden="1" thickTop="1" thickBot="1" x14ac:dyDescent="0.4">
      <c r="A6536" s="283" t="s">
        <v>5594</v>
      </c>
      <c r="B6536" s="284" t="str">
        <f>VLOOKUP(A6536,Lists!B:C,2,FALSE)</f>
        <v>NGA001</v>
      </c>
      <c r="C6536" s="284" t="str">
        <f>VLOOKUP(A6536,Lists!B:D,3,FALSE)</f>
        <v>NGA</v>
      </c>
      <c r="D6536" s="285" t="s">
        <v>5111</v>
      </c>
      <c r="E6536" s="285">
        <v>6330990</v>
      </c>
      <c r="F6536" s="285" t="s">
        <v>4852</v>
      </c>
      <c r="G6536" s="285" t="s">
        <v>731</v>
      </c>
      <c r="H6536" s="278">
        <f t="shared" si="204"/>
        <v>2</v>
      </c>
      <c r="I6536" s="251" t="s">
        <v>2485</v>
      </c>
      <c r="J6536" s="285" t="s">
        <v>4849</v>
      </c>
      <c r="K6536" s="278" t="str">
        <f t="shared" si="205"/>
        <v>NGA001Stressed humanitarian conditions - Level 2</v>
      </c>
      <c r="L6536" s="286">
        <v>43598</v>
      </c>
      <c r="M6536" s="286" t="s">
        <v>3249</v>
      </c>
    </row>
    <row r="6537" spans="1:13" s="269" customFormat="1" ht="15.5" hidden="1" thickTop="1" thickBot="1" x14ac:dyDescent="0.4">
      <c r="A6537" s="287" t="s">
        <v>5594</v>
      </c>
      <c r="B6537" s="288" t="str">
        <f>VLOOKUP(A6537,Lists!B:C,2,FALSE)</f>
        <v>NGA001</v>
      </c>
      <c r="C6537" s="288" t="str">
        <f>VLOOKUP(A6537,Lists!B:D,3,FALSE)</f>
        <v>NGA</v>
      </c>
      <c r="D6537" s="289" t="s">
        <v>5112</v>
      </c>
      <c r="E6537" s="289">
        <v>2207966</v>
      </c>
      <c r="F6537" s="289" t="s">
        <v>4852</v>
      </c>
      <c r="G6537" s="289" t="s">
        <v>731</v>
      </c>
      <c r="H6537" s="278">
        <f t="shared" si="204"/>
        <v>2</v>
      </c>
      <c r="I6537" s="252" t="s">
        <v>2485</v>
      </c>
      <c r="J6537" s="289" t="s">
        <v>4850</v>
      </c>
      <c r="K6537" s="278" t="str">
        <f t="shared" si="205"/>
        <v>NGA001Moderate humanitarian conditions - Level 3</v>
      </c>
      <c r="L6537" s="290">
        <v>43598</v>
      </c>
      <c r="M6537" s="290" t="s">
        <v>3249</v>
      </c>
    </row>
    <row r="6538" spans="1:13" s="269" customFormat="1" ht="15.5" hidden="1" thickTop="1" thickBot="1" x14ac:dyDescent="0.4">
      <c r="A6538" s="283" t="s">
        <v>5594</v>
      </c>
      <c r="B6538" s="284" t="str">
        <f>VLOOKUP(A6538,Lists!B:C,2,FALSE)</f>
        <v>NGA001</v>
      </c>
      <c r="C6538" s="284" t="str">
        <f>VLOOKUP(A6538,Lists!B:D,3,FALSE)</f>
        <v>NGA</v>
      </c>
      <c r="D6538" s="285" t="s">
        <v>5113</v>
      </c>
      <c r="E6538" s="285">
        <v>5161044</v>
      </c>
      <c r="F6538" s="285" t="s">
        <v>4852</v>
      </c>
      <c r="G6538" s="285" t="s">
        <v>731</v>
      </c>
      <c r="H6538" s="278">
        <f t="shared" si="204"/>
        <v>2</v>
      </c>
      <c r="I6538" s="251" t="s">
        <v>2485</v>
      </c>
      <c r="J6538" s="285" t="s">
        <v>4851</v>
      </c>
      <c r="K6538" s="278" t="str">
        <f t="shared" si="205"/>
        <v>NGA001Severe humanitarian conditions - Level 4</v>
      </c>
      <c r="L6538" s="286">
        <v>43598</v>
      </c>
      <c r="M6538" s="286" t="s">
        <v>3249</v>
      </c>
    </row>
    <row r="6539" spans="1:13" s="269" customFormat="1" ht="15.5" hidden="1" thickTop="1" thickBot="1" x14ac:dyDescent="0.4">
      <c r="A6539" s="287" t="s">
        <v>5594</v>
      </c>
      <c r="B6539" s="288" t="str">
        <f>VLOOKUP(A6539,Lists!B:C,2,FALSE)</f>
        <v>NGA001</v>
      </c>
      <c r="C6539" s="288" t="str">
        <f>VLOOKUP(A6539,Lists!B:D,3,FALSE)</f>
        <v>NGA</v>
      </c>
      <c r="D6539" s="289" t="s">
        <v>5114</v>
      </c>
      <c r="E6539" s="289">
        <v>0</v>
      </c>
      <c r="F6539" s="289" t="s">
        <v>4852</v>
      </c>
      <c r="G6539" s="289" t="s">
        <v>731</v>
      </c>
      <c r="H6539" s="278">
        <f t="shared" si="204"/>
        <v>2</v>
      </c>
      <c r="I6539" s="252" t="s">
        <v>2485</v>
      </c>
      <c r="J6539" s="289" t="s">
        <v>4851</v>
      </c>
      <c r="K6539" s="278" t="str">
        <f t="shared" si="205"/>
        <v>NGA001Extreme humanitarian conditions - Level 5</v>
      </c>
      <c r="L6539" s="290">
        <v>43598</v>
      </c>
      <c r="M6539" s="290" t="s">
        <v>3249</v>
      </c>
    </row>
    <row r="6540" spans="1:13" s="269" customFormat="1" ht="15.5" hidden="1" thickTop="1" thickBot="1" x14ac:dyDescent="0.4">
      <c r="A6540" s="283" t="s">
        <v>1245</v>
      </c>
      <c r="B6540" s="284" t="e">
        <f>VLOOKUP(A6540,Lists!B:C,2,FALSE)</f>
        <v>#N/A</v>
      </c>
      <c r="C6540" s="284" t="e">
        <f>VLOOKUP(A6540,Lists!B:D,3,FALSE)</f>
        <v>#N/A</v>
      </c>
      <c r="D6540" s="285" t="s">
        <v>752</v>
      </c>
      <c r="E6540" s="285">
        <v>2049371</v>
      </c>
      <c r="F6540" s="285" t="s">
        <v>4853</v>
      </c>
      <c r="G6540" s="285" t="s">
        <v>731</v>
      </c>
      <c r="H6540" s="278">
        <f t="shared" si="204"/>
        <v>2</v>
      </c>
      <c r="I6540" s="251" t="s">
        <v>903</v>
      </c>
      <c r="J6540" s="285" t="s">
        <v>4854</v>
      </c>
      <c r="K6540" s="278" t="e">
        <f t="shared" si="205"/>
        <v>#N/A</v>
      </c>
      <c r="L6540" s="286">
        <v>43598</v>
      </c>
      <c r="M6540" s="286" t="s">
        <v>3249</v>
      </c>
    </row>
    <row r="6541" spans="1:13" s="269" customFormat="1" ht="15.5" hidden="1" thickTop="1" thickBot="1" x14ac:dyDescent="0.4">
      <c r="A6541" s="287" t="s">
        <v>1245</v>
      </c>
      <c r="B6541" s="288" t="e">
        <f>VLOOKUP(A6541,Lists!B:C,2,FALSE)</f>
        <v>#N/A</v>
      </c>
      <c r="C6541" s="288" t="e">
        <f>VLOOKUP(A6541,Lists!B:D,3,FALSE)</f>
        <v>#N/A</v>
      </c>
      <c r="D6541" s="289" t="s">
        <v>5110</v>
      </c>
      <c r="E6541" s="289">
        <v>72062671</v>
      </c>
      <c r="F6541" s="289" t="s">
        <v>4853</v>
      </c>
      <c r="G6541" s="289" t="s">
        <v>731</v>
      </c>
      <c r="H6541" s="278">
        <f t="shared" si="204"/>
        <v>2</v>
      </c>
      <c r="I6541" s="252" t="s">
        <v>903</v>
      </c>
      <c r="J6541" s="289" t="s">
        <v>4855</v>
      </c>
      <c r="K6541" s="278" t="e">
        <f t="shared" si="205"/>
        <v>#N/A</v>
      </c>
      <c r="L6541" s="290">
        <v>43598</v>
      </c>
      <c r="M6541" s="290" t="s">
        <v>3249</v>
      </c>
    </row>
    <row r="6542" spans="1:13" s="269" customFormat="1" ht="15.5" hidden="1" thickTop="1" thickBot="1" x14ac:dyDescent="0.4">
      <c r="A6542" s="283" t="s">
        <v>1245</v>
      </c>
      <c r="B6542" s="284" t="e">
        <f>VLOOKUP(A6542,Lists!B:C,2,FALSE)</f>
        <v>#N/A</v>
      </c>
      <c r="C6542" s="284" t="e">
        <f>VLOOKUP(A6542,Lists!B:D,3,FALSE)</f>
        <v>#N/A</v>
      </c>
      <c r="D6542" s="285" t="s">
        <v>5111</v>
      </c>
      <c r="E6542" s="285">
        <v>11872199</v>
      </c>
      <c r="F6542" s="285" t="s">
        <v>4853</v>
      </c>
      <c r="G6542" s="285" t="s">
        <v>731</v>
      </c>
      <c r="H6542" s="278">
        <f t="shared" si="204"/>
        <v>2</v>
      </c>
      <c r="I6542" s="251" t="s">
        <v>903</v>
      </c>
      <c r="J6542" s="285" t="s">
        <v>4856</v>
      </c>
      <c r="K6542" s="278" t="e">
        <f t="shared" si="205"/>
        <v>#N/A</v>
      </c>
      <c r="L6542" s="286">
        <v>43598</v>
      </c>
      <c r="M6542" s="286" t="s">
        <v>3249</v>
      </c>
    </row>
    <row r="6543" spans="1:13" s="269" customFormat="1" ht="15.5" hidden="1" thickTop="1" thickBot="1" x14ac:dyDescent="0.4">
      <c r="A6543" s="287" t="s">
        <v>1245</v>
      </c>
      <c r="B6543" s="288" t="e">
        <f>VLOOKUP(A6543,Lists!B:C,2,FALSE)</f>
        <v>#N/A</v>
      </c>
      <c r="C6543" s="288" t="e">
        <f>VLOOKUP(A6543,Lists!B:D,3,FALSE)</f>
        <v>#N/A</v>
      </c>
      <c r="D6543" s="289" t="s">
        <v>5112</v>
      </c>
      <c r="E6543" s="289">
        <v>1957773</v>
      </c>
      <c r="F6543" s="289" t="s">
        <v>4853</v>
      </c>
      <c r="G6543" s="289" t="s">
        <v>731</v>
      </c>
      <c r="H6543" s="278">
        <f t="shared" si="204"/>
        <v>2</v>
      </c>
      <c r="I6543" s="252" t="s">
        <v>903</v>
      </c>
      <c r="J6543" s="289" t="s">
        <v>4857</v>
      </c>
      <c r="K6543" s="278" t="e">
        <f t="shared" si="205"/>
        <v>#N/A</v>
      </c>
      <c r="L6543" s="290">
        <v>43598</v>
      </c>
      <c r="M6543" s="290" t="s">
        <v>3249</v>
      </c>
    </row>
    <row r="6544" spans="1:13" s="269" customFormat="1" ht="15.5" hidden="1" thickTop="1" thickBot="1" x14ac:dyDescent="0.4">
      <c r="A6544" s="283" t="s">
        <v>1245</v>
      </c>
      <c r="B6544" s="284" t="e">
        <f>VLOOKUP(A6544,Lists!B:C,2,FALSE)</f>
        <v>#N/A</v>
      </c>
      <c r="C6544" s="284" t="e">
        <f>VLOOKUP(A6544,Lists!B:D,3,FALSE)</f>
        <v>#N/A</v>
      </c>
      <c r="D6544" s="285" t="s">
        <v>5113</v>
      </c>
      <c r="E6544" s="285">
        <v>91598</v>
      </c>
      <c r="F6544" s="285" t="s">
        <v>4853</v>
      </c>
      <c r="G6544" s="285" t="s">
        <v>731</v>
      </c>
      <c r="H6544" s="278">
        <f t="shared" si="204"/>
        <v>2</v>
      </c>
      <c r="I6544" s="251" t="s">
        <v>903</v>
      </c>
      <c r="J6544" s="285" t="s">
        <v>4858</v>
      </c>
      <c r="K6544" s="278" t="e">
        <f t="shared" si="205"/>
        <v>#N/A</v>
      </c>
      <c r="L6544" s="286">
        <v>43598</v>
      </c>
      <c r="M6544" s="286" t="s">
        <v>3249</v>
      </c>
    </row>
    <row r="6545" spans="1:13" s="269" customFormat="1" ht="15.5" hidden="1" thickTop="1" thickBot="1" x14ac:dyDescent="0.4">
      <c r="A6545" s="287" t="s">
        <v>1245</v>
      </c>
      <c r="B6545" s="288" t="e">
        <f>VLOOKUP(A6545,Lists!B:C,2,FALSE)</f>
        <v>#N/A</v>
      </c>
      <c r="C6545" s="288" t="e">
        <f>VLOOKUP(A6545,Lists!B:D,3,FALSE)</f>
        <v>#N/A</v>
      </c>
      <c r="D6545" s="289" t="s">
        <v>5114</v>
      </c>
      <c r="E6545" s="289">
        <v>0</v>
      </c>
      <c r="F6545" s="289" t="s">
        <v>4853</v>
      </c>
      <c r="G6545" s="289" t="s">
        <v>731</v>
      </c>
      <c r="H6545" s="278">
        <f t="shared" si="204"/>
        <v>2</v>
      </c>
      <c r="I6545" s="252" t="s">
        <v>903</v>
      </c>
      <c r="J6545" s="289" t="s">
        <v>4859</v>
      </c>
      <c r="K6545" s="278" t="e">
        <f t="shared" si="205"/>
        <v>#N/A</v>
      </c>
      <c r="L6545" s="290">
        <v>43598</v>
      </c>
      <c r="M6545" s="290" t="s">
        <v>3249</v>
      </c>
    </row>
    <row r="6546" spans="1:13" s="269" customFormat="1" ht="15.5" hidden="1" thickTop="1" thickBot="1" x14ac:dyDescent="0.4">
      <c r="A6546" s="283" t="s">
        <v>1245</v>
      </c>
      <c r="B6546" s="284" t="e">
        <f>VLOOKUP(A6546,Lists!B:C,2,FALSE)</f>
        <v>#N/A</v>
      </c>
      <c r="C6546" s="284" t="e">
        <f>VLOOKUP(A6546,Lists!B:D,3,FALSE)</f>
        <v>#N/A</v>
      </c>
      <c r="D6546" s="285" t="s">
        <v>5115</v>
      </c>
      <c r="E6546" s="285">
        <v>3141</v>
      </c>
      <c r="F6546" s="285" t="s">
        <v>4860</v>
      </c>
      <c r="G6546" s="285" t="s">
        <v>731</v>
      </c>
      <c r="H6546" s="278">
        <f t="shared" si="204"/>
        <v>2</v>
      </c>
      <c r="I6546" s="251" t="s">
        <v>1354</v>
      </c>
      <c r="J6546" s="285" t="s">
        <v>3846</v>
      </c>
      <c r="K6546" s="278" t="e">
        <f t="shared" si="205"/>
        <v>#N/A</v>
      </c>
      <c r="L6546" s="286">
        <v>43598</v>
      </c>
      <c r="M6546" s="286" t="s">
        <v>3248</v>
      </c>
    </row>
    <row r="6547" spans="1:13" s="269" customFormat="1" ht="15.5" hidden="1" thickTop="1" thickBot="1" x14ac:dyDescent="0.4">
      <c r="A6547" s="287" t="s">
        <v>1246</v>
      </c>
      <c r="B6547" s="288" t="str">
        <f>VLOOKUP(A6547,Lists!B:C,2,FALSE)</f>
        <v>NGA003</v>
      </c>
      <c r="C6547" s="288" t="str">
        <f>VLOOKUP(A6547,Lists!B:D,3,FALSE)</f>
        <v>NGA</v>
      </c>
      <c r="D6547" s="289" t="s">
        <v>5115</v>
      </c>
      <c r="E6547" s="289">
        <v>3141</v>
      </c>
      <c r="F6547" s="289" t="s">
        <v>4860</v>
      </c>
      <c r="G6547" s="289" t="s">
        <v>731</v>
      </c>
      <c r="H6547" s="278">
        <f t="shared" si="204"/>
        <v>2</v>
      </c>
      <c r="I6547" s="252" t="s">
        <v>1354</v>
      </c>
      <c r="J6547" s="289" t="s">
        <v>3846</v>
      </c>
      <c r="K6547" s="278" t="str">
        <f t="shared" si="205"/>
        <v>NGA003Fatalities in all crises</v>
      </c>
      <c r="L6547" s="290">
        <v>43598</v>
      </c>
      <c r="M6547" s="290" t="s">
        <v>3248</v>
      </c>
    </row>
    <row r="6548" spans="1:13" s="269" customFormat="1" ht="15.5" hidden="1" thickTop="1" thickBot="1" x14ac:dyDescent="0.4">
      <c r="A6548" s="283" t="s">
        <v>2974</v>
      </c>
      <c r="B6548" s="284" t="str">
        <f>VLOOKUP(A6548,Lists!B:C,2,FALSE)</f>
        <v>NGA004</v>
      </c>
      <c r="C6548" s="284" t="str">
        <f>VLOOKUP(A6548,Lists!B:D,3,FALSE)</f>
        <v>NGA</v>
      </c>
      <c r="D6548" s="285" t="s">
        <v>5115</v>
      </c>
      <c r="E6548" s="285">
        <v>3141</v>
      </c>
      <c r="F6548" s="285" t="s">
        <v>4860</v>
      </c>
      <c r="G6548" s="285" t="s">
        <v>731</v>
      </c>
      <c r="H6548" s="278">
        <f t="shared" si="204"/>
        <v>2</v>
      </c>
      <c r="I6548" s="251" t="s">
        <v>1354</v>
      </c>
      <c r="J6548" s="285" t="s">
        <v>3846</v>
      </c>
      <c r="K6548" s="278" t="str">
        <f t="shared" si="205"/>
        <v>NGA004Fatalities in all crises</v>
      </c>
      <c r="L6548" s="286">
        <v>43598</v>
      </c>
      <c r="M6548" s="286" t="s">
        <v>3248</v>
      </c>
    </row>
    <row r="6549" spans="1:13" s="269" customFormat="1" ht="15.5" hidden="1" thickTop="1" thickBot="1" x14ac:dyDescent="0.4">
      <c r="A6549" s="287" t="s">
        <v>5803</v>
      </c>
      <c r="B6549" s="288" t="str">
        <f>VLOOKUP(A6549,Lists!B:C,2,FALSE)</f>
        <v>MWI002</v>
      </c>
      <c r="C6549" s="288" t="str">
        <f>VLOOKUP(A6549,Lists!B:D,3,FALSE)</f>
        <v>MWI</v>
      </c>
      <c r="D6549" s="289" t="s">
        <v>5115</v>
      </c>
      <c r="E6549" s="289">
        <v>59</v>
      </c>
      <c r="F6549" s="289" t="s">
        <v>4861</v>
      </c>
      <c r="G6549" s="289" t="s">
        <v>731</v>
      </c>
      <c r="H6549" s="278">
        <f t="shared" si="204"/>
        <v>2</v>
      </c>
      <c r="I6549" s="252" t="s">
        <v>4862</v>
      </c>
      <c r="J6549" s="289" t="s">
        <v>4863</v>
      </c>
      <c r="K6549" s="278" t="str">
        <f t="shared" si="205"/>
        <v>MWI002Fatalities in all crises</v>
      </c>
      <c r="L6549" s="290">
        <v>43602</v>
      </c>
      <c r="M6549" s="290" t="s">
        <v>3249</v>
      </c>
    </row>
    <row r="6550" spans="1:13" s="269" customFormat="1" ht="15.5" thickTop="1" thickBot="1" x14ac:dyDescent="0.4">
      <c r="A6550" s="283" t="s">
        <v>3493</v>
      </c>
      <c r="B6550" s="284" t="e">
        <f>VLOOKUP(A6550,Lists!B:C,2,FALSE)</f>
        <v>#N/A</v>
      </c>
      <c r="C6550" s="284" t="e">
        <f>VLOOKUP(A6550,Lists!B:D,3,FALSE)</f>
        <v>#N/A</v>
      </c>
      <c r="D6550" s="285" t="s">
        <v>666</v>
      </c>
      <c r="E6550" s="285">
        <v>60880</v>
      </c>
      <c r="F6550" s="285" t="s">
        <v>4861</v>
      </c>
      <c r="G6550" s="285" t="s">
        <v>731</v>
      </c>
      <c r="H6550" s="278">
        <f t="shared" si="204"/>
        <v>2</v>
      </c>
      <c r="I6550" s="251" t="s">
        <v>4862</v>
      </c>
      <c r="J6550" s="285" t="s">
        <v>4864</v>
      </c>
      <c r="K6550" s="278" t="e">
        <f t="shared" si="205"/>
        <v>#N/A</v>
      </c>
      <c r="L6550" s="286">
        <v>43602</v>
      </c>
      <c r="M6550" s="286" t="s">
        <v>3248</v>
      </c>
    </row>
    <row r="6551" spans="1:13" s="269" customFormat="1" ht="15.5" hidden="1" thickTop="1" thickBot="1" x14ac:dyDescent="0.4">
      <c r="A6551" s="287" t="s">
        <v>3493</v>
      </c>
      <c r="B6551" s="288" t="e">
        <f>VLOOKUP(A6551,Lists!B:C,2,FALSE)</f>
        <v>#N/A</v>
      </c>
      <c r="C6551" s="288" t="e">
        <f>VLOOKUP(A6551,Lists!B:D,3,FALSE)</f>
        <v>#N/A</v>
      </c>
      <c r="D6551" s="289" t="s">
        <v>752</v>
      </c>
      <c r="E6551" s="289">
        <v>868900</v>
      </c>
      <c r="F6551" s="289" t="s">
        <v>4865</v>
      </c>
      <c r="G6551" s="289" t="s">
        <v>731</v>
      </c>
      <c r="H6551" s="278">
        <f t="shared" si="204"/>
        <v>2</v>
      </c>
      <c r="I6551" s="252" t="s">
        <v>4862</v>
      </c>
      <c r="J6551" s="289" t="s">
        <v>3519</v>
      </c>
      <c r="K6551" s="278" t="e">
        <f t="shared" si="205"/>
        <v>#N/A</v>
      </c>
      <c r="L6551" s="290">
        <v>43602</v>
      </c>
      <c r="M6551" s="290" t="s">
        <v>3248</v>
      </c>
    </row>
    <row r="6552" spans="1:13" s="269" customFormat="1" ht="15.5" hidden="1" thickTop="1" thickBot="1" x14ac:dyDescent="0.4">
      <c r="A6552" s="283" t="s">
        <v>3493</v>
      </c>
      <c r="B6552" s="284" t="e">
        <f>VLOOKUP(A6552,Lists!B:C,2,FALSE)</f>
        <v>#N/A</v>
      </c>
      <c r="C6552" s="284" t="e">
        <f>VLOOKUP(A6552,Lists!B:D,3,FALSE)</f>
        <v>#N/A</v>
      </c>
      <c r="D6552" s="285" t="s">
        <v>5110</v>
      </c>
      <c r="E6552" s="285">
        <v>7348001</v>
      </c>
      <c r="F6552" s="285" t="s">
        <v>4865</v>
      </c>
      <c r="G6552" s="285" t="s">
        <v>731</v>
      </c>
      <c r="H6552" s="278">
        <f t="shared" si="204"/>
        <v>2</v>
      </c>
      <c r="I6552" s="251" t="s">
        <v>4862</v>
      </c>
      <c r="J6552" s="285" t="s">
        <v>3510</v>
      </c>
      <c r="K6552" s="278" t="e">
        <f t="shared" si="205"/>
        <v>#N/A</v>
      </c>
      <c r="L6552" s="286">
        <v>43602</v>
      </c>
      <c r="M6552" s="286" t="s">
        <v>3248</v>
      </c>
    </row>
    <row r="6553" spans="1:13" s="269" customFormat="1" ht="15.5" hidden="1" thickTop="1" thickBot="1" x14ac:dyDescent="0.4">
      <c r="A6553" s="287" t="s">
        <v>3493</v>
      </c>
      <c r="B6553" s="288" t="e">
        <f>VLOOKUP(A6553,Lists!B:C,2,FALSE)</f>
        <v>#N/A</v>
      </c>
      <c r="C6553" s="288" t="e">
        <f>VLOOKUP(A6553,Lists!B:D,3,FALSE)</f>
        <v>#N/A</v>
      </c>
      <c r="D6553" s="289" t="s">
        <v>5111</v>
      </c>
      <c r="E6553" s="289">
        <v>0</v>
      </c>
      <c r="F6553" s="289"/>
      <c r="G6553" s="289" t="s">
        <v>731</v>
      </c>
      <c r="H6553" s="278">
        <f t="shared" si="204"/>
        <v>2</v>
      </c>
      <c r="I6553" s="252"/>
      <c r="J6553" s="289"/>
      <c r="K6553" s="278" t="e">
        <f t="shared" si="205"/>
        <v>#N/A</v>
      </c>
      <c r="L6553" s="290">
        <v>43602</v>
      </c>
      <c r="M6553" s="290" t="s">
        <v>3248</v>
      </c>
    </row>
    <row r="6554" spans="1:13" s="269" customFormat="1" ht="15.5" hidden="1" thickTop="1" thickBot="1" x14ac:dyDescent="0.4">
      <c r="A6554" s="283" t="s">
        <v>3493</v>
      </c>
      <c r="B6554" s="284" t="e">
        <f>VLOOKUP(A6554,Lists!B:C,2,FALSE)</f>
        <v>#N/A</v>
      </c>
      <c r="C6554" s="284" t="e">
        <f>VLOOKUP(A6554,Lists!B:D,3,FALSE)</f>
        <v>#N/A</v>
      </c>
      <c r="D6554" s="285" t="s">
        <v>5112</v>
      </c>
      <c r="E6554" s="285">
        <v>808020</v>
      </c>
      <c r="F6554" s="285" t="s">
        <v>4865</v>
      </c>
      <c r="G6554" s="285" t="s">
        <v>731</v>
      </c>
      <c r="H6554" s="278">
        <f t="shared" si="204"/>
        <v>2</v>
      </c>
      <c r="I6554" s="251" t="s">
        <v>4862</v>
      </c>
      <c r="J6554" s="285" t="s">
        <v>3520</v>
      </c>
      <c r="K6554" s="278" t="e">
        <f t="shared" si="205"/>
        <v>#N/A</v>
      </c>
      <c r="L6554" s="286">
        <v>43602</v>
      </c>
      <c r="M6554" s="286" t="s">
        <v>3248</v>
      </c>
    </row>
    <row r="6555" spans="1:13" s="269" customFormat="1" ht="15.5" hidden="1" thickTop="1" thickBot="1" x14ac:dyDescent="0.4">
      <c r="A6555" s="287" t="s">
        <v>3493</v>
      </c>
      <c r="B6555" s="288" t="e">
        <f>VLOOKUP(A6555,Lists!B:C,2,FALSE)</f>
        <v>#N/A</v>
      </c>
      <c r="C6555" s="288" t="e">
        <f>VLOOKUP(A6555,Lists!B:D,3,FALSE)</f>
        <v>#N/A</v>
      </c>
      <c r="D6555" s="289" t="s">
        <v>5113</v>
      </c>
      <c r="E6555" s="289">
        <v>60880</v>
      </c>
      <c r="F6555" s="289" t="s">
        <v>4865</v>
      </c>
      <c r="G6555" s="289" t="s">
        <v>731</v>
      </c>
      <c r="H6555" s="278">
        <f t="shared" si="204"/>
        <v>2</v>
      </c>
      <c r="I6555" s="252" t="s">
        <v>4862</v>
      </c>
      <c r="J6555" s="289" t="s">
        <v>3521</v>
      </c>
      <c r="K6555" s="278" t="e">
        <f t="shared" si="205"/>
        <v>#N/A</v>
      </c>
      <c r="L6555" s="290">
        <v>43602</v>
      </c>
      <c r="M6555" s="290" t="s">
        <v>3248</v>
      </c>
    </row>
    <row r="6556" spans="1:13" s="269" customFormat="1" ht="15.5" hidden="1" thickTop="1" thickBot="1" x14ac:dyDescent="0.4">
      <c r="A6556" s="283" t="s">
        <v>3493</v>
      </c>
      <c r="B6556" s="284" t="e">
        <f>VLOOKUP(A6556,Lists!B:C,2,FALSE)</f>
        <v>#N/A</v>
      </c>
      <c r="C6556" s="284" t="e">
        <f>VLOOKUP(A6556,Lists!B:D,3,FALSE)</f>
        <v>#N/A</v>
      </c>
      <c r="D6556" s="285" t="s">
        <v>5114</v>
      </c>
      <c r="E6556" s="285">
        <v>0</v>
      </c>
      <c r="F6556" s="285"/>
      <c r="G6556" s="285" t="s">
        <v>731</v>
      </c>
      <c r="H6556" s="278">
        <f t="shared" si="204"/>
        <v>2</v>
      </c>
      <c r="I6556" s="251"/>
      <c r="J6556" s="285"/>
      <c r="K6556" s="278" t="e">
        <f t="shared" si="205"/>
        <v>#N/A</v>
      </c>
      <c r="L6556" s="286">
        <v>43602</v>
      </c>
      <c r="M6556" s="286" t="s">
        <v>3248</v>
      </c>
    </row>
    <row r="6557" spans="1:13" s="269" customFormat="1" ht="15.5" hidden="1" thickTop="1" thickBot="1" x14ac:dyDescent="0.4">
      <c r="A6557" s="287" t="s">
        <v>3493</v>
      </c>
      <c r="B6557" s="288" t="e">
        <f>VLOOKUP(A6557,Lists!B:C,2,FALSE)</f>
        <v>#N/A</v>
      </c>
      <c r="C6557" s="288" t="e">
        <f>VLOOKUP(A6557,Lists!B:D,3,FALSE)</f>
        <v>#N/A</v>
      </c>
      <c r="D6557" s="289" t="s">
        <v>5115</v>
      </c>
      <c r="E6557" s="289">
        <v>59</v>
      </c>
      <c r="F6557" s="289" t="s">
        <v>4861</v>
      </c>
      <c r="G6557" s="289" t="s">
        <v>731</v>
      </c>
      <c r="H6557" s="278">
        <f t="shared" si="204"/>
        <v>2</v>
      </c>
      <c r="I6557" s="252" t="s">
        <v>4862</v>
      </c>
      <c r="J6557" s="289" t="s">
        <v>3512</v>
      </c>
      <c r="K6557" s="278" t="e">
        <f t="shared" si="205"/>
        <v>#N/A</v>
      </c>
      <c r="L6557" s="290">
        <v>43602</v>
      </c>
      <c r="M6557" s="290" t="s">
        <v>3249</v>
      </c>
    </row>
    <row r="6558" spans="1:13" s="269" customFormat="1" ht="15.5" thickTop="1" thickBot="1" x14ac:dyDescent="0.4">
      <c r="A6558" s="283" t="s">
        <v>2966</v>
      </c>
      <c r="B6558" s="284" t="str">
        <f>VLOOKUP(A6558,Lists!B:C,2,FALSE)</f>
        <v>LBN002</v>
      </c>
      <c r="C6558" s="284" t="str">
        <f>VLOOKUP(A6558,Lists!B:D,3,FALSE)</f>
        <v>LBN</v>
      </c>
      <c r="D6558" s="285" t="s">
        <v>666</v>
      </c>
      <c r="E6558" s="285">
        <v>1528800</v>
      </c>
      <c r="F6558" s="285" t="s">
        <v>1494</v>
      </c>
      <c r="G6558" s="285" t="s">
        <v>731</v>
      </c>
      <c r="H6558" s="278">
        <f t="shared" si="204"/>
        <v>2</v>
      </c>
      <c r="I6558" s="251" t="s">
        <v>1505</v>
      </c>
      <c r="J6558" s="285" t="s">
        <v>4868</v>
      </c>
      <c r="K6558" s="278" t="str">
        <f t="shared" si="205"/>
        <v>LBN002People displaced</v>
      </c>
      <c r="L6558" s="286">
        <v>43602</v>
      </c>
      <c r="M6558" s="286" t="s">
        <v>3249</v>
      </c>
    </row>
    <row r="6559" spans="1:13" s="269" customFormat="1" ht="15.5" hidden="1" thickTop="1" thickBot="1" x14ac:dyDescent="0.4">
      <c r="A6559" s="287" t="s">
        <v>2966</v>
      </c>
      <c r="B6559" s="288" t="str">
        <f>VLOOKUP(A6559,Lists!B:C,2,FALSE)</f>
        <v>LBN002</v>
      </c>
      <c r="C6559" s="288" t="str">
        <f>VLOOKUP(A6559,Lists!B:D,3,FALSE)</f>
        <v>LBN</v>
      </c>
      <c r="D6559" s="289" t="s">
        <v>5027</v>
      </c>
      <c r="E6559" s="289">
        <v>0</v>
      </c>
      <c r="F6559" s="289" t="s">
        <v>446</v>
      </c>
      <c r="G6559" s="289" t="s">
        <v>731</v>
      </c>
      <c r="H6559" s="278">
        <f t="shared" si="204"/>
        <v>2</v>
      </c>
      <c r="I6559" s="252" t="s">
        <v>446</v>
      </c>
      <c r="J6559" s="289" t="s">
        <v>4869</v>
      </c>
      <c r="K6559" s="278" t="str">
        <f t="shared" si="205"/>
        <v>LBN002Injuries reported</v>
      </c>
      <c r="L6559" s="290">
        <v>43602</v>
      </c>
      <c r="M6559" s="290" t="s">
        <v>3249</v>
      </c>
    </row>
    <row r="6560" spans="1:13" s="269" customFormat="1" ht="15.5" hidden="1" thickTop="1" thickBot="1" x14ac:dyDescent="0.4">
      <c r="A6560" s="283" t="s">
        <v>2966</v>
      </c>
      <c r="B6560" s="284" t="str">
        <f>VLOOKUP(A6560,Lists!B:C,2,FALSE)</f>
        <v>LBN002</v>
      </c>
      <c r="C6560" s="284" t="str">
        <f>VLOOKUP(A6560,Lists!B:D,3,FALSE)</f>
        <v>LBN</v>
      </c>
      <c r="D6560" s="285" t="s">
        <v>742</v>
      </c>
      <c r="E6560" s="285" t="s">
        <v>446</v>
      </c>
      <c r="F6560" s="285" t="s">
        <v>446</v>
      </c>
      <c r="G6560" s="285" t="s">
        <v>731</v>
      </c>
      <c r="H6560" s="278">
        <f t="shared" si="204"/>
        <v>2</v>
      </c>
      <c r="I6560" s="251" t="s">
        <v>446</v>
      </c>
      <c r="J6560" s="285" t="s">
        <v>4870</v>
      </c>
      <c r="K6560" s="278" t="str">
        <f t="shared" si="205"/>
        <v>LBN002Economic Losses</v>
      </c>
      <c r="L6560" s="286">
        <v>43602</v>
      </c>
      <c r="M6560" s="286" t="s">
        <v>3249</v>
      </c>
    </row>
    <row r="6561" spans="1:13" s="269" customFormat="1" ht="15.5" thickTop="1" thickBot="1" x14ac:dyDescent="0.4">
      <c r="A6561" s="287" t="s">
        <v>2959</v>
      </c>
      <c r="B6561" s="288" t="str">
        <f>VLOOKUP(A6561,Lists!B:C,2,FALSE)</f>
        <v>ETH001</v>
      </c>
      <c r="C6561" s="288" t="str">
        <f>VLOOKUP(A6561,Lists!B:D,3,FALSE)</f>
        <v>ETH</v>
      </c>
      <c r="D6561" s="289" t="s">
        <v>666</v>
      </c>
      <c r="E6561" s="289">
        <v>3077950</v>
      </c>
      <c r="F6561" s="289" t="s">
        <v>2783</v>
      </c>
      <c r="G6561" s="289" t="s">
        <v>731</v>
      </c>
      <c r="H6561" s="278">
        <f t="shared" si="204"/>
        <v>2</v>
      </c>
      <c r="I6561" s="252" t="s">
        <v>4872</v>
      </c>
      <c r="J6561" s="289" t="s">
        <v>4871</v>
      </c>
      <c r="K6561" s="278" t="str">
        <f t="shared" si="205"/>
        <v>ETH001People displaced</v>
      </c>
      <c r="L6561" s="290">
        <v>43602</v>
      </c>
      <c r="M6561" s="290" t="s">
        <v>3248</v>
      </c>
    </row>
    <row r="6562" spans="1:13" s="269" customFormat="1" ht="15.5" hidden="1" thickTop="1" thickBot="1" x14ac:dyDescent="0.4">
      <c r="A6562" s="283" t="s">
        <v>2959</v>
      </c>
      <c r="B6562" s="284" t="str">
        <f>VLOOKUP(A6562,Lists!B:C,2,FALSE)</f>
        <v>ETH001</v>
      </c>
      <c r="C6562" s="284" t="str">
        <f>VLOOKUP(A6562,Lists!B:D,3,FALSE)</f>
        <v>ETH</v>
      </c>
      <c r="D6562" s="285" t="s">
        <v>5029</v>
      </c>
      <c r="E6562" s="285">
        <v>460</v>
      </c>
      <c r="F6562" s="285" t="s">
        <v>4866</v>
      </c>
      <c r="G6562" s="285" t="s">
        <v>731</v>
      </c>
      <c r="H6562" s="278">
        <f t="shared" si="204"/>
        <v>2</v>
      </c>
      <c r="I6562" s="251" t="s">
        <v>1354</v>
      </c>
      <c r="J6562" s="285" t="s">
        <v>4867</v>
      </c>
      <c r="K6562" s="278" t="str">
        <f t="shared" si="205"/>
        <v>ETH001Fatalities reported</v>
      </c>
      <c r="L6562" s="286">
        <v>43602</v>
      </c>
      <c r="M6562" s="286" t="s">
        <v>3249</v>
      </c>
    </row>
    <row r="6563" spans="1:13" s="269" customFormat="1" ht="15.5" hidden="1" thickTop="1" thickBot="1" x14ac:dyDescent="0.4">
      <c r="A6563" s="287" t="s">
        <v>5596</v>
      </c>
      <c r="B6563" s="288" t="str">
        <f>VLOOKUP(A6563,Lists!B:C,2,FALSE)</f>
        <v>TCD001</v>
      </c>
      <c r="C6563" s="288" t="str">
        <f>VLOOKUP(A6563,Lists!B:D,3,FALSE)</f>
        <v>TCD</v>
      </c>
      <c r="D6563" s="289" t="s">
        <v>5115</v>
      </c>
      <c r="E6563" s="289">
        <v>326</v>
      </c>
      <c r="F6563" s="289" t="s">
        <v>4873</v>
      </c>
      <c r="G6563" s="289" t="s">
        <v>731</v>
      </c>
      <c r="H6563" s="278">
        <f t="shared" si="204"/>
        <v>2</v>
      </c>
      <c r="I6563" s="252" t="s">
        <v>1354</v>
      </c>
      <c r="J6563" s="289" t="s">
        <v>4874</v>
      </c>
      <c r="K6563" s="278" t="str">
        <f t="shared" si="205"/>
        <v>TCD001Fatalities in all crises</v>
      </c>
      <c r="L6563" s="290">
        <v>43602</v>
      </c>
      <c r="M6563" s="290" t="s">
        <v>3249</v>
      </c>
    </row>
    <row r="6564" spans="1:13" s="269" customFormat="1" ht="15.5" hidden="1" thickTop="1" thickBot="1" x14ac:dyDescent="0.4">
      <c r="A6564" s="283" t="s">
        <v>1251</v>
      </c>
      <c r="B6564" s="284" t="e">
        <f>VLOOKUP(A6564,Lists!B:C,2,FALSE)</f>
        <v>#N/A</v>
      </c>
      <c r="C6564" s="284" t="e">
        <f>VLOOKUP(A6564,Lists!B:D,3,FALSE)</f>
        <v>#N/A</v>
      </c>
      <c r="D6564" s="285" t="s">
        <v>5115</v>
      </c>
      <c r="E6564" s="285">
        <v>326</v>
      </c>
      <c r="F6564" s="285" t="s">
        <v>4873</v>
      </c>
      <c r="G6564" s="285" t="s">
        <v>731</v>
      </c>
      <c r="H6564" s="278">
        <f t="shared" si="204"/>
        <v>2</v>
      </c>
      <c r="I6564" s="251" t="s">
        <v>1354</v>
      </c>
      <c r="J6564" s="285" t="s">
        <v>4874</v>
      </c>
      <c r="K6564" s="278" t="e">
        <f t="shared" si="205"/>
        <v>#N/A</v>
      </c>
      <c r="L6564" s="286">
        <v>43602</v>
      </c>
      <c r="M6564" s="286" t="s">
        <v>3249</v>
      </c>
    </row>
    <row r="6565" spans="1:13" s="269" customFormat="1" ht="15.5" hidden="1" thickTop="1" thickBot="1" x14ac:dyDescent="0.4">
      <c r="A6565" s="287" t="s">
        <v>1252</v>
      </c>
      <c r="B6565" s="288" t="str">
        <f>VLOOKUP(A6565,Lists!B:C,2,FALSE)</f>
        <v>TCD003</v>
      </c>
      <c r="C6565" s="288" t="str">
        <f>VLOOKUP(A6565,Lists!B:D,3,FALSE)</f>
        <v>TCD</v>
      </c>
      <c r="D6565" s="289" t="s">
        <v>5115</v>
      </c>
      <c r="E6565" s="289">
        <v>326</v>
      </c>
      <c r="F6565" s="289" t="s">
        <v>4873</v>
      </c>
      <c r="G6565" s="289" t="s">
        <v>731</v>
      </c>
      <c r="H6565" s="278">
        <f t="shared" si="204"/>
        <v>2</v>
      </c>
      <c r="I6565" s="252" t="s">
        <v>1354</v>
      </c>
      <c r="J6565" s="289" t="s">
        <v>4874</v>
      </c>
      <c r="K6565" s="278" t="str">
        <f t="shared" si="205"/>
        <v>TCD003Fatalities in all crises</v>
      </c>
      <c r="L6565" s="290">
        <v>43602</v>
      </c>
      <c r="M6565" s="290" t="s">
        <v>3249</v>
      </c>
    </row>
    <row r="6566" spans="1:13" s="269" customFormat="1" ht="15.5" hidden="1" thickTop="1" thickBot="1" x14ac:dyDescent="0.4">
      <c r="A6566" s="283" t="s">
        <v>1252</v>
      </c>
      <c r="B6566" s="284" t="str">
        <f>VLOOKUP(A6566,Lists!B:C,2,FALSE)</f>
        <v>TCD003</v>
      </c>
      <c r="C6566" s="284" t="str">
        <f>VLOOKUP(A6566,Lists!B:D,3,FALSE)</f>
        <v>TCD</v>
      </c>
      <c r="D6566" s="285" t="s">
        <v>5029</v>
      </c>
      <c r="E6566" s="285">
        <v>114</v>
      </c>
      <c r="F6566" s="285" t="s">
        <v>4873</v>
      </c>
      <c r="G6566" s="285" t="s">
        <v>731</v>
      </c>
      <c r="H6566" s="278">
        <f t="shared" si="204"/>
        <v>2</v>
      </c>
      <c r="I6566" s="251" t="s">
        <v>1354</v>
      </c>
      <c r="J6566" s="285" t="s">
        <v>4875</v>
      </c>
      <c r="K6566" s="278" t="str">
        <f t="shared" si="205"/>
        <v>TCD003Fatalities reported</v>
      </c>
      <c r="L6566" s="286">
        <v>43602</v>
      </c>
      <c r="M6566" s="286" t="s">
        <v>3249</v>
      </c>
    </row>
    <row r="6567" spans="1:13" s="269" customFormat="1" ht="15.5" hidden="1" thickTop="1" thickBot="1" x14ac:dyDescent="0.4">
      <c r="A6567" s="287" t="s">
        <v>3394</v>
      </c>
      <c r="B6567" s="288" t="str">
        <f>VLOOKUP(A6567,Lists!B:C,2,FALSE)</f>
        <v>TCD006</v>
      </c>
      <c r="C6567" s="288" t="str">
        <f>VLOOKUP(A6567,Lists!B:D,3,FALSE)</f>
        <v>TCD</v>
      </c>
      <c r="D6567" s="289" t="s">
        <v>5115</v>
      </c>
      <c r="E6567" s="289">
        <v>326</v>
      </c>
      <c r="F6567" s="289" t="s">
        <v>4873</v>
      </c>
      <c r="G6567" s="289" t="s">
        <v>731</v>
      </c>
      <c r="H6567" s="278">
        <f t="shared" si="204"/>
        <v>2</v>
      </c>
      <c r="I6567" s="252" t="s">
        <v>1354</v>
      </c>
      <c r="J6567" s="289" t="s">
        <v>4874</v>
      </c>
      <c r="K6567" s="278" t="str">
        <f t="shared" si="205"/>
        <v>TCD006Fatalities in all crises</v>
      </c>
      <c r="L6567" s="290">
        <v>43602</v>
      </c>
      <c r="M6567" s="290" t="s">
        <v>3249</v>
      </c>
    </row>
    <row r="6568" spans="1:13" s="269" customFormat="1" ht="15.5" hidden="1" thickTop="1" thickBot="1" x14ac:dyDescent="0.4">
      <c r="A6568" s="283" t="s">
        <v>3394</v>
      </c>
      <c r="B6568" s="284" t="str">
        <f>VLOOKUP(A6568,Lists!B:C,2,FALSE)</f>
        <v>TCD006</v>
      </c>
      <c r="C6568" s="284" t="str">
        <f>VLOOKUP(A6568,Lists!B:D,3,FALSE)</f>
        <v>TCD</v>
      </c>
      <c r="D6568" s="285" t="s">
        <v>5029</v>
      </c>
      <c r="E6568" s="285">
        <v>114</v>
      </c>
      <c r="F6568" s="285" t="s">
        <v>4873</v>
      </c>
      <c r="G6568" s="285" t="s">
        <v>731</v>
      </c>
      <c r="H6568" s="278">
        <f t="shared" si="204"/>
        <v>2</v>
      </c>
      <c r="I6568" s="251" t="s">
        <v>1354</v>
      </c>
      <c r="J6568" s="285" t="s">
        <v>4874</v>
      </c>
      <c r="K6568" s="278" t="str">
        <f t="shared" si="205"/>
        <v>TCD006Fatalities reported</v>
      </c>
      <c r="L6568" s="286">
        <v>43602</v>
      </c>
      <c r="M6568" s="286" t="s">
        <v>3249</v>
      </c>
    </row>
    <row r="6569" spans="1:13" s="269" customFormat="1" ht="15.5" hidden="1" thickTop="1" thickBot="1" x14ac:dyDescent="0.4">
      <c r="A6569" s="287" t="s">
        <v>1253</v>
      </c>
      <c r="B6569" s="288" t="str">
        <f>VLOOKUP(A6569,Lists!B:C,2,FALSE)</f>
        <v>TCD004</v>
      </c>
      <c r="C6569" s="288" t="str">
        <f>VLOOKUP(A6569,Lists!B:D,3,FALSE)</f>
        <v>TCD</v>
      </c>
      <c r="D6569" s="289" t="s">
        <v>5115</v>
      </c>
      <c r="E6569" s="289">
        <v>326</v>
      </c>
      <c r="F6569" s="289" t="s">
        <v>4873</v>
      </c>
      <c r="G6569" s="289" t="s">
        <v>731</v>
      </c>
      <c r="H6569" s="278">
        <f t="shared" si="204"/>
        <v>2</v>
      </c>
      <c r="I6569" s="252" t="s">
        <v>1354</v>
      </c>
      <c r="J6569" s="289" t="s">
        <v>4874</v>
      </c>
      <c r="K6569" s="278" t="str">
        <f t="shared" si="205"/>
        <v>TCD004Fatalities in all crises</v>
      </c>
      <c r="L6569" s="290">
        <v>43602</v>
      </c>
      <c r="M6569" s="290" t="s">
        <v>3249</v>
      </c>
    </row>
    <row r="6570" spans="1:13" s="269" customFormat="1" ht="15.5" hidden="1" thickTop="1" thickBot="1" x14ac:dyDescent="0.4">
      <c r="A6570" s="283" t="s">
        <v>1254</v>
      </c>
      <c r="B6570" s="284" t="str">
        <f>VLOOKUP(A6570,Lists!B:C,2,FALSE)</f>
        <v>TCD005</v>
      </c>
      <c r="C6570" s="284" t="str">
        <f>VLOOKUP(A6570,Lists!B:D,3,FALSE)</f>
        <v>TCD</v>
      </c>
      <c r="D6570" s="285" t="s">
        <v>5115</v>
      </c>
      <c r="E6570" s="285">
        <v>326</v>
      </c>
      <c r="F6570" s="285" t="s">
        <v>4873</v>
      </c>
      <c r="G6570" s="285" t="s">
        <v>731</v>
      </c>
      <c r="H6570" s="278">
        <f t="shared" si="204"/>
        <v>2</v>
      </c>
      <c r="I6570" s="251" t="s">
        <v>1354</v>
      </c>
      <c r="J6570" s="285" t="s">
        <v>4874</v>
      </c>
      <c r="K6570" s="278" t="str">
        <f t="shared" si="205"/>
        <v>TCD005Fatalities in all crises</v>
      </c>
      <c r="L6570" s="286">
        <v>43602</v>
      </c>
      <c r="M6570" s="286" t="s">
        <v>3249</v>
      </c>
    </row>
    <row r="6571" spans="1:13" s="269" customFormat="1" ht="15.5" thickTop="1" thickBot="1" x14ac:dyDescent="0.4">
      <c r="A6571" s="287" t="s">
        <v>1252</v>
      </c>
      <c r="B6571" s="288" t="str">
        <f>VLOOKUP(A6571,Lists!B:C,2,FALSE)</f>
        <v>TCD003</v>
      </c>
      <c r="C6571" s="288" t="str">
        <f>VLOOKUP(A6571,Lists!B:D,3,FALSE)</f>
        <v>TCD</v>
      </c>
      <c r="D6571" s="289" t="s">
        <v>666</v>
      </c>
      <c r="E6571" s="289">
        <v>149253</v>
      </c>
      <c r="F6571" s="289" t="s">
        <v>4876</v>
      </c>
      <c r="G6571" s="289" t="s">
        <v>731</v>
      </c>
      <c r="H6571" s="278">
        <f t="shared" si="204"/>
        <v>2</v>
      </c>
      <c r="I6571" s="252" t="s">
        <v>4877</v>
      </c>
      <c r="J6571" s="289" t="s">
        <v>4878</v>
      </c>
      <c r="K6571" s="278" t="str">
        <f t="shared" si="205"/>
        <v>TCD003People displaced</v>
      </c>
      <c r="L6571" s="290">
        <v>43602</v>
      </c>
      <c r="M6571" s="290" t="s">
        <v>3249</v>
      </c>
    </row>
    <row r="6572" spans="1:13" s="269" customFormat="1" ht="15.5" thickTop="1" thickBot="1" x14ac:dyDescent="0.4">
      <c r="A6572" s="283" t="s">
        <v>2970</v>
      </c>
      <c r="B6572" s="284" t="str">
        <f>VLOOKUP(A6572,Lists!B:C,2,FALSE)</f>
        <v>MLI001</v>
      </c>
      <c r="C6572" s="284" t="str">
        <f>VLOOKUP(A6572,Lists!B:D,3,FALSE)</f>
        <v>MLI</v>
      </c>
      <c r="D6572" s="285" t="s">
        <v>666</v>
      </c>
      <c r="E6572" s="285">
        <v>993071</v>
      </c>
      <c r="F6572" s="285" t="s">
        <v>4879</v>
      </c>
      <c r="G6572" s="285" t="s">
        <v>731</v>
      </c>
      <c r="H6572" s="278">
        <f t="shared" si="204"/>
        <v>2</v>
      </c>
      <c r="I6572" s="251" t="s">
        <v>4880</v>
      </c>
      <c r="J6572" s="285" t="s">
        <v>4881</v>
      </c>
      <c r="K6572" s="278" t="str">
        <f t="shared" si="205"/>
        <v>MLI001People displaced</v>
      </c>
      <c r="L6572" s="286">
        <v>43603</v>
      </c>
      <c r="M6572" s="286" t="s">
        <v>3249</v>
      </c>
    </row>
    <row r="6573" spans="1:13" s="269" customFormat="1" ht="15.5" hidden="1" thickTop="1" thickBot="1" x14ac:dyDescent="0.4">
      <c r="A6573" s="287" t="s">
        <v>2970</v>
      </c>
      <c r="B6573" s="288" t="str">
        <f>VLOOKUP(A6573,Lists!B:C,2,FALSE)</f>
        <v>MLI001</v>
      </c>
      <c r="C6573" s="288" t="str">
        <f>VLOOKUP(A6573,Lists!B:D,3,FALSE)</f>
        <v>MLI</v>
      </c>
      <c r="D6573" s="289" t="s">
        <v>5029</v>
      </c>
      <c r="E6573" s="289">
        <v>1128</v>
      </c>
      <c r="F6573" s="289" t="s">
        <v>4866</v>
      </c>
      <c r="G6573" s="289" t="s">
        <v>731</v>
      </c>
      <c r="H6573" s="278">
        <f t="shared" si="204"/>
        <v>2</v>
      </c>
      <c r="I6573" s="252" t="s">
        <v>1354</v>
      </c>
      <c r="J6573" s="289" t="s">
        <v>4882</v>
      </c>
      <c r="K6573" s="278" t="str">
        <f t="shared" si="205"/>
        <v>MLI001Fatalities reported</v>
      </c>
      <c r="L6573" s="290">
        <v>43603</v>
      </c>
      <c r="M6573" s="290" t="s">
        <v>3249</v>
      </c>
    </row>
    <row r="6574" spans="1:13" s="269" customFormat="1" ht="15.5" hidden="1" thickTop="1" thickBot="1" x14ac:dyDescent="0.4">
      <c r="A6574" s="283" t="s">
        <v>2970</v>
      </c>
      <c r="B6574" s="284" t="str">
        <f>VLOOKUP(A6574,Lists!B:C,2,FALSE)</f>
        <v>MLI001</v>
      </c>
      <c r="C6574" s="284" t="str">
        <f>VLOOKUP(A6574,Lists!B:D,3,FALSE)</f>
        <v>MLI</v>
      </c>
      <c r="D6574" s="285" t="s">
        <v>5115</v>
      </c>
      <c r="E6574" s="285">
        <v>1128</v>
      </c>
      <c r="F6574" s="285" t="s">
        <v>4866</v>
      </c>
      <c r="G6574" s="285" t="s">
        <v>731</v>
      </c>
      <c r="H6574" s="278">
        <f t="shared" si="204"/>
        <v>2</v>
      </c>
      <c r="I6574" s="251" t="s">
        <v>1354</v>
      </c>
      <c r="J6574" s="285" t="s">
        <v>4882</v>
      </c>
      <c r="K6574" s="278" t="str">
        <f t="shared" si="205"/>
        <v>MLI001Fatalities in all crises</v>
      </c>
      <c r="L6574" s="286">
        <v>43603</v>
      </c>
      <c r="M6574" s="286" t="s">
        <v>3249</v>
      </c>
    </row>
    <row r="6575" spans="1:13" s="269" customFormat="1" ht="15.5" hidden="1" thickTop="1" thickBot="1" x14ac:dyDescent="0.4">
      <c r="A6575" s="287" t="s">
        <v>4281</v>
      </c>
      <c r="B6575" s="288" t="str">
        <f>VLOOKUP(A6575,Lists!B:C,2,FALSE)</f>
        <v>REG006</v>
      </c>
      <c r="C6575" s="288" t="str">
        <f>VLOOKUP(A6575,Lists!B:D,3,FALSE)</f>
        <v>TUR, GRC</v>
      </c>
      <c r="D6575" s="289" t="s">
        <v>522</v>
      </c>
      <c r="E6575" s="289">
        <v>91581442</v>
      </c>
      <c r="F6575" s="289" t="s">
        <v>3069</v>
      </c>
      <c r="G6575" s="289" t="s">
        <v>731</v>
      </c>
      <c r="H6575" s="278">
        <f t="shared" si="204"/>
        <v>2</v>
      </c>
      <c r="I6575" s="252" t="s">
        <v>4884</v>
      </c>
      <c r="J6575" s="289" t="s">
        <v>4885</v>
      </c>
      <c r="K6575" s="278" t="str">
        <f t="shared" si="205"/>
        <v>REG006Total population</v>
      </c>
      <c r="L6575" s="290">
        <v>43603</v>
      </c>
      <c r="M6575" s="290" t="s">
        <v>3249</v>
      </c>
    </row>
    <row r="6576" spans="1:13" s="269" customFormat="1" ht="15.5" hidden="1" thickTop="1" thickBot="1" x14ac:dyDescent="0.4">
      <c r="A6576" s="283" t="s">
        <v>4281</v>
      </c>
      <c r="B6576" s="284" t="str">
        <f>VLOOKUP(A6576,Lists!B:C,2,FALSE)</f>
        <v>REG006</v>
      </c>
      <c r="C6576" s="284" t="str">
        <f>VLOOKUP(A6576,Lists!B:D,3,FALSE)</f>
        <v>TUR, GRC</v>
      </c>
      <c r="D6576" s="285" t="s">
        <v>660</v>
      </c>
      <c r="E6576" s="285" t="s">
        <v>446</v>
      </c>
      <c r="F6576" s="285" t="s">
        <v>446</v>
      </c>
      <c r="G6576" s="285" t="s">
        <v>446</v>
      </c>
      <c r="H6576" s="278" t="str">
        <f t="shared" si="204"/>
        <v>x</v>
      </c>
      <c r="I6576" s="251" t="s">
        <v>446</v>
      </c>
      <c r="J6576" s="285" t="s">
        <v>446</v>
      </c>
      <c r="K6576" s="278" t="str">
        <f t="shared" si="205"/>
        <v>REG006Landmass affected</v>
      </c>
      <c r="L6576" s="286">
        <v>43603</v>
      </c>
      <c r="M6576" s="286" t="s">
        <v>3249</v>
      </c>
    </row>
    <row r="6577" spans="1:13" s="269" customFormat="1" ht="15.5" hidden="1" thickTop="1" thickBot="1" x14ac:dyDescent="0.4">
      <c r="A6577" s="287" t="s">
        <v>4281</v>
      </c>
      <c r="B6577" s="288" t="str">
        <f>VLOOKUP(A6577,Lists!B:C,2,FALSE)</f>
        <v>REG006</v>
      </c>
      <c r="C6577" s="288" t="str">
        <f>VLOOKUP(A6577,Lists!B:D,3,FALSE)</f>
        <v>TUR, GRC</v>
      </c>
      <c r="D6577" s="289" t="s">
        <v>737</v>
      </c>
      <c r="E6577" s="289" t="s">
        <v>446</v>
      </c>
      <c r="F6577" s="289" t="s">
        <v>446</v>
      </c>
      <c r="G6577" s="289" t="s">
        <v>446</v>
      </c>
      <c r="H6577" s="278" t="str">
        <f t="shared" si="204"/>
        <v>x</v>
      </c>
      <c r="I6577" s="252" t="s">
        <v>446</v>
      </c>
      <c r="J6577" s="289" t="s">
        <v>446</v>
      </c>
      <c r="K6577" s="278" t="str">
        <f t="shared" si="205"/>
        <v>REG006People exposed</v>
      </c>
      <c r="L6577" s="290">
        <v>43603</v>
      </c>
      <c r="M6577" s="290" t="s">
        <v>3249</v>
      </c>
    </row>
    <row r="6578" spans="1:13" s="269" customFormat="1" ht="15.5" hidden="1" thickTop="1" thickBot="1" x14ac:dyDescent="0.4">
      <c r="A6578" s="283" t="s">
        <v>4281</v>
      </c>
      <c r="B6578" s="284" t="str">
        <f>VLOOKUP(A6578,Lists!B:C,2,FALSE)</f>
        <v>REG006</v>
      </c>
      <c r="C6578" s="284" t="str">
        <f>VLOOKUP(A6578,Lists!B:D,3,FALSE)</f>
        <v>TUR, GRC</v>
      </c>
      <c r="D6578" s="285" t="s">
        <v>533</v>
      </c>
      <c r="E6578" s="285" t="s">
        <v>446</v>
      </c>
      <c r="F6578" s="285" t="s">
        <v>446</v>
      </c>
      <c r="G6578" s="285" t="s">
        <v>446</v>
      </c>
      <c r="H6578" s="278" t="str">
        <f t="shared" si="204"/>
        <v>x</v>
      </c>
      <c r="I6578" s="251" t="s">
        <v>446</v>
      </c>
      <c r="J6578" s="285" t="s">
        <v>446</v>
      </c>
      <c r="K6578" s="278" t="str">
        <f t="shared" si="205"/>
        <v>REG006People affected</v>
      </c>
      <c r="L6578" s="286">
        <v>43603</v>
      </c>
      <c r="M6578" s="286" t="s">
        <v>3249</v>
      </c>
    </row>
    <row r="6579" spans="1:13" s="269" customFormat="1" ht="15.5" thickTop="1" thickBot="1" x14ac:dyDescent="0.4">
      <c r="A6579" s="287" t="s">
        <v>4281</v>
      </c>
      <c r="B6579" s="288" t="str">
        <f>VLOOKUP(A6579,Lists!B:C,2,FALSE)</f>
        <v>REG006</v>
      </c>
      <c r="C6579" s="288" t="str">
        <f>VLOOKUP(A6579,Lists!B:D,3,FALSE)</f>
        <v>TUR, GRC</v>
      </c>
      <c r="D6579" s="289" t="s">
        <v>666</v>
      </c>
      <c r="E6579" s="289" t="s">
        <v>446</v>
      </c>
      <c r="F6579" s="289" t="s">
        <v>446</v>
      </c>
      <c r="G6579" s="289" t="s">
        <v>446</v>
      </c>
      <c r="H6579" s="278" t="str">
        <f t="shared" si="204"/>
        <v>x</v>
      </c>
      <c r="I6579" s="252" t="s">
        <v>446</v>
      </c>
      <c r="J6579" s="289" t="s">
        <v>446</v>
      </c>
      <c r="K6579" s="278" t="str">
        <f t="shared" si="205"/>
        <v>REG006People displaced</v>
      </c>
      <c r="L6579" s="290">
        <v>43603</v>
      </c>
      <c r="M6579" s="290" t="s">
        <v>3249</v>
      </c>
    </row>
    <row r="6580" spans="1:13" s="269" customFormat="1" ht="15.5" hidden="1" thickTop="1" thickBot="1" x14ac:dyDescent="0.4">
      <c r="A6580" s="283" t="s">
        <v>4281</v>
      </c>
      <c r="B6580" s="284" t="str">
        <f>VLOOKUP(A6580,Lists!B:C,2,FALSE)</f>
        <v>REG006</v>
      </c>
      <c r="C6580" s="284" t="str">
        <f>VLOOKUP(A6580,Lists!B:D,3,FALSE)</f>
        <v>TUR, GRC</v>
      </c>
      <c r="D6580" s="285" t="s">
        <v>5027</v>
      </c>
      <c r="E6580" s="285" t="s">
        <v>446</v>
      </c>
      <c r="F6580" s="285" t="s">
        <v>446</v>
      </c>
      <c r="G6580" s="285" t="s">
        <v>446</v>
      </c>
      <c r="H6580" s="278" t="str">
        <f t="shared" si="204"/>
        <v>x</v>
      </c>
      <c r="I6580" s="251" t="s">
        <v>446</v>
      </c>
      <c r="J6580" s="285" t="s">
        <v>446</v>
      </c>
      <c r="K6580" s="278" t="str">
        <f t="shared" si="205"/>
        <v>REG006Injuries reported</v>
      </c>
      <c r="L6580" s="286">
        <v>43603</v>
      </c>
      <c r="M6580" s="286" t="s">
        <v>3249</v>
      </c>
    </row>
    <row r="6581" spans="1:13" s="269" customFormat="1" ht="15.5" hidden="1" thickTop="1" thickBot="1" x14ac:dyDescent="0.4">
      <c r="A6581" s="287" t="s">
        <v>4281</v>
      </c>
      <c r="B6581" s="288" t="str">
        <f>VLOOKUP(A6581,Lists!B:C,2,FALSE)</f>
        <v>REG006</v>
      </c>
      <c r="C6581" s="288" t="str">
        <f>VLOOKUP(A6581,Lists!B:D,3,FALSE)</f>
        <v>TUR, GRC</v>
      </c>
      <c r="D6581" s="289" t="s">
        <v>5028</v>
      </c>
      <c r="E6581" s="289" t="s">
        <v>446</v>
      </c>
      <c r="F6581" s="289" t="s">
        <v>446</v>
      </c>
      <c r="G6581" s="289" t="s">
        <v>446</v>
      </c>
      <c r="H6581" s="278" t="str">
        <f t="shared" si="204"/>
        <v>x</v>
      </c>
      <c r="I6581" s="252" t="s">
        <v>446</v>
      </c>
      <c r="J6581" s="289" t="s">
        <v>446</v>
      </c>
      <c r="K6581" s="278" t="str">
        <f t="shared" si="205"/>
        <v>REG006Illness cases reported</v>
      </c>
      <c r="L6581" s="290">
        <v>43603</v>
      </c>
      <c r="M6581" s="290" t="s">
        <v>3249</v>
      </c>
    </row>
    <row r="6582" spans="1:13" s="269" customFormat="1" ht="15.5" hidden="1" thickTop="1" thickBot="1" x14ac:dyDescent="0.4">
      <c r="A6582" s="283" t="s">
        <v>4281</v>
      </c>
      <c r="B6582" s="284" t="str">
        <f>VLOOKUP(A6582,Lists!B:C,2,FALSE)</f>
        <v>REG006</v>
      </c>
      <c r="C6582" s="284" t="str">
        <f>VLOOKUP(A6582,Lists!B:D,3,FALSE)</f>
        <v>TUR, GRC</v>
      </c>
      <c r="D6582" s="285" t="s">
        <v>5029</v>
      </c>
      <c r="E6582" s="285">
        <v>34</v>
      </c>
      <c r="F6582" s="285" t="s">
        <v>4883</v>
      </c>
      <c r="G6582" s="285" t="s">
        <v>731</v>
      </c>
      <c r="H6582" s="278">
        <f t="shared" si="204"/>
        <v>2</v>
      </c>
      <c r="I6582" s="251" t="s">
        <v>4331</v>
      </c>
      <c r="J6582" s="285" t="s">
        <v>4886</v>
      </c>
      <c r="K6582" s="278" t="str">
        <f t="shared" si="205"/>
        <v>REG006Fatalities reported</v>
      </c>
      <c r="L6582" s="286">
        <v>43603</v>
      </c>
      <c r="M6582" s="286" t="s">
        <v>3249</v>
      </c>
    </row>
    <row r="6583" spans="1:13" s="269" customFormat="1" ht="15.5" hidden="1" thickTop="1" thickBot="1" x14ac:dyDescent="0.4">
      <c r="A6583" s="287" t="s">
        <v>4281</v>
      </c>
      <c r="B6583" s="288" t="str">
        <f>VLOOKUP(A6583,Lists!B:C,2,FALSE)</f>
        <v>REG006</v>
      </c>
      <c r="C6583" s="288" t="str">
        <f>VLOOKUP(A6583,Lists!B:D,3,FALSE)</f>
        <v>TUR, GRC</v>
      </c>
      <c r="D6583" s="289" t="s">
        <v>5108</v>
      </c>
      <c r="E6583" s="289" t="s">
        <v>446</v>
      </c>
      <c r="F6583" s="289" t="s">
        <v>446</v>
      </c>
      <c r="G6583" s="289" t="s">
        <v>446</v>
      </c>
      <c r="H6583" s="278" t="str">
        <f t="shared" si="204"/>
        <v>x</v>
      </c>
      <c r="I6583" s="252" t="s">
        <v>446</v>
      </c>
      <c r="J6583" s="289" t="s">
        <v>446</v>
      </c>
      <c r="K6583" s="278" t="str">
        <f t="shared" si="205"/>
        <v>REG006Buildings damaged</v>
      </c>
      <c r="L6583" s="290">
        <v>43603</v>
      </c>
      <c r="M6583" s="290" t="s">
        <v>3249</v>
      </c>
    </row>
    <row r="6584" spans="1:13" s="269" customFormat="1" ht="15.5" hidden="1" thickTop="1" thickBot="1" x14ac:dyDescent="0.4">
      <c r="A6584" s="283" t="s">
        <v>4281</v>
      </c>
      <c r="B6584" s="284" t="str">
        <f>VLOOKUP(A6584,Lists!B:C,2,FALSE)</f>
        <v>REG006</v>
      </c>
      <c r="C6584" s="284" t="str">
        <f>VLOOKUP(A6584,Lists!B:D,3,FALSE)</f>
        <v>TUR, GRC</v>
      </c>
      <c r="D6584" s="285" t="s">
        <v>5109</v>
      </c>
      <c r="E6584" s="285" t="s">
        <v>446</v>
      </c>
      <c r="F6584" s="285" t="s">
        <v>446</v>
      </c>
      <c r="G6584" s="285" t="s">
        <v>446</v>
      </c>
      <c r="H6584" s="278" t="str">
        <f t="shared" si="204"/>
        <v>x</v>
      </c>
      <c r="I6584" s="251" t="s">
        <v>446</v>
      </c>
      <c r="J6584" s="285" t="s">
        <v>446</v>
      </c>
      <c r="K6584" s="278" t="str">
        <f t="shared" si="205"/>
        <v>REG006Buildings destroyed</v>
      </c>
      <c r="L6584" s="286">
        <v>43603</v>
      </c>
      <c r="M6584" s="286" t="s">
        <v>3249</v>
      </c>
    </row>
    <row r="6585" spans="1:13" s="269" customFormat="1" ht="15.5" hidden="1" thickTop="1" thickBot="1" x14ac:dyDescent="0.4">
      <c r="A6585" s="287" t="s">
        <v>4281</v>
      </c>
      <c r="B6585" s="288" t="str">
        <f>VLOOKUP(A6585,Lists!B:C,2,FALSE)</f>
        <v>REG006</v>
      </c>
      <c r="C6585" s="288" t="str">
        <f>VLOOKUP(A6585,Lists!B:D,3,FALSE)</f>
        <v>TUR, GRC</v>
      </c>
      <c r="D6585" s="289" t="s">
        <v>742</v>
      </c>
      <c r="E6585" s="289" t="s">
        <v>446</v>
      </c>
      <c r="F6585" s="289" t="s">
        <v>446</v>
      </c>
      <c r="G6585" s="289" t="s">
        <v>446</v>
      </c>
      <c r="H6585" s="278" t="str">
        <f t="shared" si="204"/>
        <v>x</v>
      </c>
      <c r="I6585" s="252" t="s">
        <v>446</v>
      </c>
      <c r="J6585" s="289" t="s">
        <v>446</v>
      </c>
      <c r="K6585" s="278" t="str">
        <f t="shared" si="205"/>
        <v>REG006Economic Losses</v>
      </c>
      <c r="L6585" s="290">
        <v>43603</v>
      </c>
      <c r="M6585" s="290" t="s">
        <v>3249</v>
      </c>
    </row>
    <row r="6586" spans="1:13" s="269" customFormat="1" ht="15.5" hidden="1" thickTop="1" thickBot="1" x14ac:dyDescent="0.4">
      <c r="A6586" s="283" t="s">
        <v>4281</v>
      </c>
      <c r="B6586" s="284" t="str">
        <f>VLOOKUP(A6586,Lists!B:C,2,FALSE)</f>
        <v>REG006</v>
      </c>
      <c r="C6586" s="284" t="str">
        <f>VLOOKUP(A6586,Lists!B:D,3,FALSE)</f>
        <v>TUR, GRC</v>
      </c>
      <c r="D6586" s="285" t="s">
        <v>752</v>
      </c>
      <c r="E6586" s="285" t="s">
        <v>446</v>
      </c>
      <c r="F6586" s="285" t="s">
        <v>446</v>
      </c>
      <c r="G6586" s="285" t="s">
        <v>446</v>
      </c>
      <c r="H6586" s="278" t="str">
        <f t="shared" si="204"/>
        <v>x</v>
      </c>
      <c r="I6586" s="251" t="s">
        <v>446</v>
      </c>
      <c r="J6586" s="285" t="s">
        <v>446</v>
      </c>
      <c r="K6586" s="278" t="str">
        <f t="shared" si="205"/>
        <v>REG006People in Need</v>
      </c>
      <c r="L6586" s="286">
        <v>43603</v>
      </c>
      <c r="M6586" s="286" t="s">
        <v>3249</v>
      </c>
    </row>
    <row r="6587" spans="1:13" s="269" customFormat="1" ht="15.5" hidden="1" thickTop="1" thickBot="1" x14ac:dyDescent="0.4">
      <c r="A6587" s="287" t="s">
        <v>4281</v>
      </c>
      <c r="B6587" s="288" t="str">
        <f>VLOOKUP(A6587,Lists!B:C,2,FALSE)</f>
        <v>REG006</v>
      </c>
      <c r="C6587" s="288" t="str">
        <f>VLOOKUP(A6587,Lists!B:D,3,FALSE)</f>
        <v>TUR, GRC</v>
      </c>
      <c r="D6587" s="289" t="s">
        <v>5110</v>
      </c>
      <c r="E6587" s="289" t="s">
        <v>446</v>
      </c>
      <c r="F6587" s="289" t="s">
        <v>446</v>
      </c>
      <c r="G6587" s="289" t="s">
        <v>446</v>
      </c>
      <c r="H6587" s="278" t="str">
        <f t="shared" si="204"/>
        <v>x</v>
      </c>
      <c r="I6587" s="252" t="s">
        <v>446</v>
      </c>
      <c r="J6587" s="289" t="s">
        <v>446</v>
      </c>
      <c r="K6587" s="278" t="str">
        <f t="shared" si="205"/>
        <v>REG006Minimal humanitarian conditions - Level 1</v>
      </c>
      <c r="L6587" s="290">
        <v>43603</v>
      </c>
      <c r="M6587" s="290" t="s">
        <v>3249</v>
      </c>
    </row>
    <row r="6588" spans="1:13" s="269" customFormat="1" ht="15.5" hidden="1" thickTop="1" thickBot="1" x14ac:dyDescent="0.4">
      <c r="A6588" s="283" t="s">
        <v>4281</v>
      </c>
      <c r="B6588" s="284" t="str">
        <f>VLOOKUP(A6588,Lists!B:C,2,FALSE)</f>
        <v>REG006</v>
      </c>
      <c r="C6588" s="284" t="str">
        <f>VLOOKUP(A6588,Lists!B:D,3,FALSE)</f>
        <v>TUR, GRC</v>
      </c>
      <c r="D6588" s="285" t="s">
        <v>5111</v>
      </c>
      <c r="E6588" s="285" t="s">
        <v>446</v>
      </c>
      <c r="F6588" s="285" t="s">
        <v>446</v>
      </c>
      <c r="G6588" s="285" t="s">
        <v>446</v>
      </c>
      <c r="H6588" s="278" t="str">
        <f t="shared" si="204"/>
        <v>x</v>
      </c>
      <c r="I6588" s="251" t="s">
        <v>446</v>
      </c>
      <c r="J6588" s="285" t="s">
        <v>446</v>
      </c>
      <c r="K6588" s="278" t="str">
        <f t="shared" si="205"/>
        <v>REG006Stressed humanitarian conditions - Level 2</v>
      </c>
      <c r="L6588" s="286">
        <v>43603</v>
      </c>
      <c r="M6588" s="286" t="s">
        <v>3249</v>
      </c>
    </row>
    <row r="6589" spans="1:13" s="269" customFormat="1" ht="15.5" hidden="1" thickTop="1" thickBot="1" x14ac:dyDescent="0.4">
      <c r="A6589" s="287" t="s">
        <v>4281</v>
      </c>
      <c r="B6589" s="288" t="str">
        <f>VLOOKUP(A6589,Lists!B:C,2,FALSE)</f>
        <v>REG006</v>
      </c>
      <c r="C6589" s="288" t="str">
        <f>VLOOKUP(A6589,Lists!B:D,3,FALSE)</f>
        <v>TUR, GRC</v>
      </c>
      <c r="D6589" s="289" t="s">
        <v>5112</v>
      </c>
      <c r="E6589" s="289" t="s">
        <v>446</v>
      </c>
      <c r="F6589" s="289" t="s">
        <v>446</v>
      </c>
      <c r="G6589" s="289" t="s">
        <v>446</v>
      </c>
      <c r="H6589" s="278" t="str">
        <f t="shared" si="204"/>
        <v>x</v>
      </c>
      <c r="I6589" s="252" t="s">
        <v>446</v>
      </c>
      <c r="J6589" s="289" t="s">
        <v>446</v>
      </c>
      <c r="K6589" s="278" t="str">
        <f t="shared" si="205"/>
        <v>REG006Moderate humanitarian conditions - Level 3</v>
      </c>
      <c r="L6589" s="290">
        <v>43603</v>
      </c>
      <c r="M6589" s="290" t="s">
        <v>3249</v>
      </c>
    </row>
    <row r="6590" spans="1:13" s="269" customFormat="1" ht="15.5" hidden="1" thickTop="1" thickBot="1" x14ac:dyDescent="0.4">
      <c r="A6590" s="283" t="s">
        <v>4281</v>
      </c>
      <c r="B6590" s="284" t="str">
        <f>VLOOKUP(A6590,Lists!B:C,2,FALSE)</f>
        <v>REG006</v>
      </c>
      <c r="C6590" s="284" t="str">
        <f>VLOOKUP(A6590,Lists!B:D,3,FALSE)</f>
        <v>TUR, GRC</v>
      </c>
      <c r="D6590" s="285" t="s">
        <v>5113</v>
      </c>
      <c r="E6590" s="285" t="s">
        <v>446</v>
      </c>
      <c r="F6590" s="285" t="s">
        <v>446</v>
      </c>
      <c r="G6590" s="285" t="s">
        <v>446</v>
      </c>
      <c r="H6590" s="278" t="str">
        <f t="shared" si="204"/>
        <v>x</v>
      </c>
      <c r="I6590" s="251" t="s">
        <v>446</v>
      </c>
      <c r="J6590" s="285" t="s">
        <v>446</v>
      </c>
      <c r="K6590" s="278" t="str">
        <f t="shared" si="205"/>
        <v>REG006Severe humanitarian conditions - Level 4</v>
      </c>
      <c r="L6590" s="286">
        <v>43603</v>
      </c>
      <c r="M6590" s="286" t="s">
        <v>3249</v>
      </c>
    </row>
    <row r="6591" spans="1:13" s="269" customFormat="1" ht="15.5" hidden="1" thickTop="1" thickBot="1" x14ac:dyDescent="0.4">
      <c r="A6591" s="287" t="s">
        <v>4281</v>
      </c>
      <c r="B6591" s="288" t="str">
        <f>VLOOKUP(A6591,Lists!B:C,2,FALSE)</f>
        <v>REG006</v>
      </c>
      <c r="C6591" s="288" t="str">
        <f>VLOOKUP(A6591,Lists!B:D,3,FALSE)</f>
        <v>TUR, GRC</v>
      </c>
      <c r="D6591" s="289" t="s">
        <v>5114</v>
      </c>
      <c r="E6591" s="289" t="s">
        <v>446</v>
      </c>
      <c r="F6591" s="289" t="s">
        <v>446</v>
      </c>
      <c r="G6591" s="289" t="s">
        <v>446</v>
      </c>
      <c r="H6591" s="278" t="str">
        <f t="shared" si="204"/>
        <v>x</v>
      </c>
      <c r="I6591" s="252" t="s">
        <v>446</v>
      </c>
      <c r="J6591" s="289" t="s">
        <v>446</v>
      </c>
      <c r="K6591" s="278" t="str">
        <f t="shared" si="205"/>
        <v>REG006Extreme humanitarian conditions - Level 5</v>
      </c>
      <c r="L6591" s="290">
        <v>43603</v>
      </c>
      <c r="M6591" s="290" t="s">
        <v>3249</v>
      </c>
    </row>
    <row r="6592" spans="1:13" s="269" customFormat="1" ht="15.5" hidden="1" thickTop="1" thickBot="1" x14ac:dyDescent="0.4">
      <c r="A6592" s="283" t="s">
        <v>4281</v>
      </c>
      <c r="B6592" s="284" t="str">
        <f>VLOOKUP(A6592,Lists!B:C,2,FALSE)</f>
        <v>REG006</v>
      </c>
      <c r="C6592" s="284" t="str">
        <f>VLOOKUP(A6592,Lists!B:D,3,FALSE)</f>
        <v>TUR, GRC</v>
      </c>
      <c r="D6592" s="285" t="s">
        <v>5115</v>
      </c>
      <c r="E6592" s="285">
        <v>34</v>
      </c>
      <c r="F6592" s="285" t="s">
        <v>4883</v>
      </c>
      <c r="G6592" s="285" t="s">
        <v>731</v>
      </c>
      <c r="H6592" s="278">
        <f t="shared" si="204"/>
        <v>2</v>
      </c>
      <c r="I6592" s="251" t="s">
        <v>4331</v>
      </c>
      <c r="J6592" s="285" t="s">
        <v>4886</v>
      </c>
      <c r="K6592" s="278" t="str">
        <f t="shared" si="205"/>
        <v>REG006Fatalities in all crises</v>
      </c>
      <c r="L6592" s="286">
        <v>43603</v>
      </c>
      <c r="M6592" s="286" t="s">
        <v>3249</v>
      </c>
    </row>
    <row r="6593" spans="1:13" s="269" customFormat="1" ht="15.5" hidden="1" thickTop="1" thickBot="1" x14ac:dyDescent="0.4">
      <c r="A6593" s="287" t="s">
        <v>4281</v>
      </c>
      <c r="B6593" s="288" t="str">
        <f>VLOOKUP(A6593,Lists!B:C,2,FALSE)</f>
        <v>REG006</v>
      </c>
      <c r="C6593" s="288" t="str">
        <f>VLOOKUP(A6593,Lists!B:D,3,FALSE)</f>
        <v>TUR, GRC</v>
      </c>
      <c r="D6593" s="289" t="s">
        <v>688</v>
      </c>
      <c r="E6593" s="289">
        <v>2</v>
      </c>
      <c r="F6593" s="289" t="s">
        <v>446</v>
      </c>
      <c r="G6593" s="289" t="s">
        <v>446</v>
      </c>
      <c r="H6593" s="278" t="str">
        <f t="shared" si="204"/>
        <v>x</v>
      </c>
      <c r="I6593" s="252" t="s">
        <v>446</v>
      </c>
      <c r="J6593" s="289" t="s">
        <v>4887</v>
      </c>
      <c r="K6593" s="278" t="str">
        <f t="shared" si="205"/>
        <v>REG006Crisis affected groups</v>
      </c>
      <c r="L6593" s="290">
        <v>43603</v>
      </c>
      <c r="M6593" s="290" t="s">
        <v>3249</v>
      </c>
    </row>
    <row r="6594" spans="1:13" s="269" customFormat="1" ht="15.5" hidden="1" thickTop="1" thickBot="1" x14ac:dyDescent="0.4">
      <c r="A6594" s="283" t="s">
        <v>4281</v>
      </c>
      <c r="B6594" s="284" t="str">
        <f>VLOOKUP(A6594,Lists!B:C,2,FALSE)</f>
        <v>REG006</v>
      </c>
      <c r="C6594" s="284" t="str">
        <f>VLOOKUP(A6594,Lists!B:D,3,FALSE)</f>
        <v>TUR, GRC</v>
      </c>
      <c r="D6594" s="285" t="s">
        <v>691</v>
      </c>
      <c r="E6594" s="285" t="s">
        <v>446</v>
      </c>
      <c r="F6594" s="285" t="s">
        <v>446</v>
      </c>
      <c r="G6594" s="285" t="s">
        <v>446</v>
      </c>
      <c r="H6594" s="278" t="str">
        <f t="shared" ref="H6594:H6657" si="206">IF(G6594="x","x",IF(G6594="Low",3,IF(G6594="Medium",2,IF(G6594="High",1,FALSE))))</f>
        <v>x</v>
      </c>
      <c r="I6594" s="251" t="s">
        <v>446</v>
      </c>
      <c r="J6594" s="285" t="s">
        <v>446</v>
      </c>
      <c r="K6594" s="278" t="str">
        <f t="shared" ref="K6594:K6657" si="207">B6594&amp;""&amp;D6594</f>
        <v>REG006People facing limited access constraints</v>
      </c>
      <c r="L6594" s="286">
        <v>43603</v>
      </c>
      <c r="M6594" s="286" t="s">
        <v>3249</v>
      </c>
    </row>
    <row r="6595" spans="1:13" s="269" customFormat="1" ht="15.5" hidden="1" thickTop="1" thickBot="1" x14ac:dyDescent="0.4">
      <c r="A6595" s="287" t="s">
        <v>4281</v>
      </c>
      <c r="B6595" s="288" t="str">
        <f>VLOOKUP(A6595,Lists!B:C,2,FALSE)</f>
        <v>REG006</v>
      </c>
      <c r="C6595" s="288" t="str">
        <f>VLOOKUP(A6595,Lists!B:D,3,FALSE)</f>
        <v>TUR, GRC</v>
      </c>
      <c r="D6595" s="289" t="s">
        <v>692</v>
      </c>
      <c r="E6595" s="289" t="s">
        <v>446</v>
      </c>
      <c r="F6595" s="289" t="s">
        <v>446</v>
      </c>
      <c r="G6595" s="289" t="s">
        <v>446</v>
      </c>
      <c r="H6595" s="278" t="str">
        <f t="shared" si="206"/>
        <v>x</v>
      </c>
      <c r="I6595" s="252" t="s">
        <v>446</v>
      </c>
      <c r="J6595" s="289" t="s">
        <v>446</v>
      </c>
      <c r="K6595" s="278" t="str">
        <f t="shared" si="207"/>
        <v>REG006People facing restricted access constraints</v>
      </c>
      <c r="L6595" s="290">
        <v>43603</v>
      </c>
      <c r="M6595" s="290" t="s">
        <v>3249</v>
      </c>
    </row>
    <row r="6596" spans="1:13" s="269" customFormat="1" ht="15.5" hidden="1" thickTop="1" thickBot="1" x14ac:dyDescent="0.4">
      <c r="A6596" s="283" t="s">
        <v>4281</v>
      </c>
      <c r="B6596" s="284" t="str">
        <f>VLOOKUP(A6596,Lists!B:C,2,FALSE)</f>
        <v>REG006</v>
      </c>
      <c r="C6596" s="284" t="str">
        <f>VLOOKUP(A6596,Lists!B:D,3,FALSE)</f>
        <v>TUR, GRC</v>
      </c>
      <c r="D6596" s="285" t="s">
        <v>643</v>
      </c>
      <c r="E6596" s="285">
        <v>1</v>
      </c>
      <c r="F6596" s="285" t="s">
        <v>4773</v>
      </c>
      <c r="G6596" s="285" t="s">
        <v>730</v>
      </c>
      <c r="H6596" s="278">
        <f t="shared" si="206"/>
        <v>3</v>
      </c>
      <c r="I6596" s="251" t="s">
        <v>4774</v>
      </c>
      <c r="J6596" s="285" t="s">
        <v>4888</v>
      </c>
      <c r="K6596" s="278" t="str">
        <f t="shared" si="207"/>
        <v>REG006Impediments to entry into country (bureaucratic and administrative)</v>
      </c>
      <c r="L6596" s="286">
        <v>43603</v>
      </c>
      <c r="M6596" s="286" t="s">
        <v>3249</v>
      </c>
    </row>
    <row r="6597" spans="1:13" s="269" customFormat="1" ht="15.5" hidden="1" thickTop="1" thickBot="1" x14ac:dyDescent="0.4">
      <c r="A6597" s="287" t="s">
        <v>4281</v>
      </c>
      <c r="B6597" s="288" t="str">
        <f>VLOOKUP(A6597,Lists!B:C,2,FALSE)</f>
        <v>REG006</v>
      </c>
      <c r="C6597" s="288" t="str">
        <f>VLOOKUP(A6597,Lists!B:D,3,FALSE)</f>
        <v>TUR, GRC</v>
      </c>
      <c r="D6597" s="289" t="s">
        <v>644</v>
      </c>
      <c r="E6597" s="289">
        <v>1</v>
      </c>
      <c r="F6597" s="289" t="s">
        <v>4773</v>
      </c>
      <c r="G6597" s="289" t="s">
        <v>730</v>
      </c>
      <c r="H6597" s="278">
        <f t="shared" si="206"/>
        <v>3</v>
      </c>
      <c r="I6597" s="252" t="s">
        <v>4774</v>
      </c>
      <c r="J6597" s="289" t="s">
        <v>4888</v>
      </c>
      <c r="K6597" s="278" t="str">
        <f t="shared" si="207"/>
        <v>REG006Restriction of movement (impediments to freedom of movement and/or administrative restrictions)</v>
      </c>
      <c r="L6597" s="290">
        <v>43603</v>
      </c>
      <c r="M6597" s="290" t="s">
        <v>3249</v>
      </c>
    </row>
    <row r="6598" spans="1:13" s="269" customFormat="1" ht="15.5" hidden="1" thickTop="1" thickBot="1" x14ac:dyDescent="0.4">
      <c r="A6598" s="283" t="s">
        <v>4281</v>
      </c>
      <c r="B6598" s="284" t="str">
        <f>VLOOKUP(A6598,Lists!B:C,2,FALSE)</f>
        <v>REG006</v>
      </c>
      <c r="C6598" s="284" t="str">
        <f>VLOOKUP(A6598,Lists!B:D,3,FALSE)</f>
        <v>TUR, GRC</v>
      </c>
      <c r="D6598" s="285" t="s">
        <v>645</v>
      </c>
      <c r="E6598" s="285">
        <v>1</v>
      </c>
      <c r="F6598" s="285" t="s">
        <v>4773</v>
      </c>
      <c r="G6598" s="285" t="s">
        <v>730</v>
      </c>
      <c r="H6598" s="278">
        <f t="shared" si="206"/>
        <v>3</v>
      </c>
      <c r="I6598" s="251" t="s">
        <v>4774</v>
      </c>
      <c r="J6598" s="285" t="s">
        <v>4888</v>
      </c>
      <c r="K6598" s="278" t="str">
        <f t="shared" si="207"/>
        <v>REG006Interference into implementation of humanitarian activities</v>
      </c>
      <c r="L6598" s="286">
        <v>43603</v>
      </c>
      <c r="M6598" s="286" t="s">
        <v>3249</v>
      </c>
    </row>
    <row r="6599" spans="1:13" s="269" customFormat="1" ht="15.5" hidden="1" thickTop="1" thickBot="1" x14ac:dyDescent="0.4">
      <c r="A6599" s="287" t="s">
        <v>4281</v>
      </c>
      <c r="B6599" s="288" t="str">
        <f>VLOOKUP(A6599,Lists!B:C,2,FALSE)</f>
        <v>REG006</v>
      </c>
      <c r="C6599" s="288" t="str">
        <f>VLOOKUP(A6599,Lists!B:D,3,FALSE)</f>
        <v>TUR, GRC</v>
      </c>
      <c r="D6599" s="289" t="s">
        <v>646</v>
      </c>
      <c r="E6599" s="289">
        <v>1</v>
      </c>
      <c r="F6599" s="289" t="s">
        <v>4773</v>
      </c>
      <c r="G6599" s="289" t="s">
        <v>730</v>
      </c>
      <c r="H6599" s="278">
        <f t="shared" si="206"/>
        <v>3</v>
      </c>
      <c r="I6599" s="252" t="s">
        <v>4774</v>
      </c>
      <c r="J6599" s="289" t="s">
        <v>4888</v>
      </c>
      <c r="K6599" s="278" t="str">
        <f t="shared" si="207"/>
        <v>REG006Violence against personnel, facilities and assets</v>
      </c>
      <c r="L6599" s="290">
        <v>43603</v>
      </c>
      <c r="M6599" s="290" t="s">
        <v>3249</v>
      </c>
    </row>
    <row r="6600" spans="1:13" s="269" customFormat="1" ht="15.5" hidden="1" thickTop="1" thickBot="1" x14ac:dyDescent="0.4">
      <c r="A6600" s="283" t="s">
        <v>4281</v>
      </c>
      <c r="B6600" s="284" t="str">
        <f>VLOOKUP(A6600,Lists!B:C,2,FALSE)</f>
        <v>REG006</v>
      </c>
      <c r="C6600" s="284" t="str">
        <f>VLOOKUP(A6600,Lists!B:D,3,FALSE)</f>
        <v>TUR, GRC</v>
      </c>
      <c r="D6600" s="285" t="s">
        <v>647</v>
      </c>
      <c r="E6600" s="285">
        <v>2</v>
      </c>
      <c r="F6600" s="285" t="s">
        <v>4773</v>
      </c>
      <c r="G6600" s="285" t="s">
        <v>730</v>
      </c>
      <c r="H6600" s="278">
        <f t="shared" si="206"/>
        <v>3</v>
      </c>
      <c r="I6600" s="251" t="s">
        <v>4774</v>
      </c>
      <c r="J6600" s="285" t="s">
        <v>4888</v>
      </c>
      <c r="K6600" s="278" t="str">
        <f t="shared" si="207"/>
        <v>REG006Denial of existence of humanitarian needs or entitlements to assistance</v>
      </c>
      <c r="L6600" s="286">
        <v>43603</v>
      </c>
      <c r="M6600" s="286" t="s">
        <v>3249</v>
      </c>
    </row>
    <row r="6601" spans="1:13" s="269" customFormat="1" ht="15.5" hidden="1" thickTop="1" thickBot="1" x14ac:dyDescent="0.4">
      <c r="A6601" s="287" t="s">
        <v>4281</v>
      </c>
      <c r="B6601" s="288" t="str">
        <f>VLOOKUP(A6601,Lists!B:C,2,FALSE)</f>
        <v>REG006</v>
      </c>
      <c r="C6601" s="288" t="str">
        <f>VLOOKUP(A6601,Lists!B:D,3,FALSE)</f>
        <v>TUR, GRC</v>
      </c>
      <c r="D6601" s="289" t="s">
        <v>648</v>
      </c>
      <c r="E6601" s="289">
        <v>2</v>
      </c>
      <c r="F6601" s="289" t="s">
        <v>4773</v>
      </c>
      <c r="G6601" s="289" t="s">
        <v>730</v>
      </c>
      <c r="H6601" s="278">
        <f t="shared" si="206"/>
        <v>3</v>
      </c>
      <c r="I6601" s="252" t="s">
        <v>4774</v>
      </c>
      <c r="J6601" s="289" t="s">
        <v>4888</v>
      </c>
      <c r="K6601" s="278" t="str">
        <f t="shared" si="207"/>
        <v>REG006Restriction and obstruction of access to services and assistance</v>
      </c>
      <c r="L6601" s="290">
        <v>43603</v>
      </c>
      <c r="M6601" s="290" t="s">
        <v>3249</v>
      </c>
    </row>
    <row r="6602" spans="1:13" s="269" customFormat="1" ht="15.5" hidden="1" thickTop="1" thickBot="1" x14ac:dyDescent="0.4">
      <c r="A6602" s="283" t="s">
        <v>4281</v>
      </c>
      <c r="B6602" s="284" t="str">
        <f>VLOOKUP(A6602,Lists!B:C,2,FALSE)</f>
        <v>REG006</v>
      </c>
      <c r="C6602" s="284" t="str">
        <f>VLOOKUP(A6602,Lists!B:D,3,FALSE)</f>
        <v>TUR, GRC</v>
      </c>
      <c r="D6602" s="285" t="s">
        <v>649</v>
      </c>
      <c r="E6602" s="285">
        <v>1</v>
      </c>
      <c r="F6602" s="285" t="s">
        <v>4773</v>
      </c>
      <c r="G6602" s="285" t="s">
        <v>730</v>
      </c>
      <c r="H6602" s="278">
        <f t="shared" si="206"/>
        <v>3</v>
      </c>
      <c r="I6602" s="251" t="s">
        <v>4774</v>
      </c>
      <c r="J6602" s="285" t="s">
        <v>4888</v>
      </c>
      <c r="K6602" s="278" t="str">
        <f t="shared" si="207"/>
        <v>REG006Ongoing insecurity/hostilities affecting humanitarian assistance</v>
      </c>
      <c r="L6602" s="286">
        <v>43603</v>
      </c>
      <c r="M6602" s="286" t="s">
        <v>3249</v>
      </c>
    </row>
    <row r="6603" spans="1:13" s="269" customFormat="1" ht="15.5" hidden="1" thickTop="1" thickBot="1" x14ac:dyDescent="0.4">
      <c r="A6603" s="287" t="s">
        <v>4281</v>
      </c>
      <c r="B6603" s="288" t="str">
        <f>VLOOKUP(A6603,Lists!B:C,2,FALSE)</f>
        <v>REG006</v>
      </c>
      <c r="C6603" s="288" t="str">
        <f>VLOOKUP(A6603,Lists!B:D,3,FALSE)</f>
        <v>TUR, GRC</v>
      </c>
      <c r="D6603" s="289" t="s">
        <v>650</v>
      </c>
      <c r="E6603" s="289">
        <v>1</v>
      </c>
      <c r="F6603" s="289" t="s">
        <v>4773</v>
      </c>
      <c r="G6603" s="289" t="s">
        <v>730</v>
      </c>
      <c r="H6603" s="278">
        <f t="shared" si="206"/>
        <v>3</v>
      </c>
      <c r="I6603" s="252" t="s">
        <v>4774</v>
      </c>
      <c r="J6603" s="289" t="s">
        <v>4888</v>
      </c>
      <c r="K6603" s="278" t="str">
        <f t="shared" si="207"/>
        <v xml:space="preserve">REG006Presence of mines and improvised explosive devices </v>
      </c>
      <c r="L6603" s="290">
        <v>43603</v>
      </c>
      <c r="M6603" s="290" t="s">
        <v>3249</v>
      </c>
    </row>
    <row r="6604" spans="1:13" s="269" customFormat="1" ht="15.5" hidden="1" thickTop="1" thickBot="1" x14ac:dyDescent="0.4">
      <c r="A6604" s="283" t="s">
        <v>4281</v>
      </c>
      <c r="B6604" s="284" t="str">
        <f>VLOOKUP(A6604,Lists!B:C,2,FALSE)</f>
        <v>REG006</v>
      </c>
      <c r="C6604" s="284" t="str">
        <f>VLOOKUP(A6604,Lists!B:D,3,FALSE)</f>
        <v>TUR, GRC</v>
      </c>
      <c r="D6604" s="285" t="s">
        <v>651</v>
      </c>
      <c r="E6604" s="285">
        <v>0</v>
      </c>
      <c r="F6604" s="285" t="s">
        <v>4773</v>
      </c>
      <c r="G6604" s="285" t="s">
        <v>730</v>
      </c>
      <c r="H6604" s="278">
        <f t="shared" si="206"/>
        <v>3</v>
      </c>
      <c r="I6604" s="251" t="s">
        <v>4774</v>
      </c>
      <c r="J6604" s="285" t="s">
        <v>4888</v>
      </c>
      <c r="K6604" s="278" t="str">
        <f t="shared" si="207"/>
        <v>REG006Physical constraints in the environment (obstacles related to terrain, climate, lack of infrastructure, etc.)</v>
      </c>
      <c r="L6604" s="286">
        <v>43603</v>
      </c>
      <c r="M6604" s="286" t="s">
        <v>3249</v>
      </c>
    </row>
    <row r="6605" spans="1:13" s="269" customFormat="1" ht="15.5" hidden="1" thickTop="1" thickBot="1" x14ac:dyDescent="0.4">
      <c r="A6605" s="287" t="s">
        <v>2977</v>
      </c>
      <c r="B6605" s="288" t="str">
        <f>VLOOKUP(A6605,Lists!B:C,2,FALSE)</f>
        <v>SSD001</v>
      </c>
      <c r="C6605" s="288" t="str">
        <f>VLOOKUP(A6605,Lists!B:D,3,FALSE)</f>
        <v>SSD</v>
      </c>
      <c r="D6605" s="289" t="s">
        <v>522</v>
      </c>
      <c r="E6605" s="289">
        <v>11400000</v>
      </c>
      <c r="F6605" s="289" t="s">
        <v>4889</v>
      </c>
      <c r="G6605" s="289" t="s">
        <v>731</v>
      </c>
      <c r="H6605" s="278">
        <f t="shared" si="206"/>
        <v>2</v>
      </c>
      <c r="I6605" s="252" t="s">
        <v>4890</v>
      </c>
      <c r="J6605" s="289" t="s">
        <v>4891</v>
      </c>
      <c r="K6605" s="278" t="str">
        <f t="shared" si="207"/>
        <v>SSD001Total population</v>
      </c>
      <c r="L6605" s="290">
        <v>43604</v>
      </c>
      <c r="M6605" s="290" t="s">
        <v>3249</v>
      </c>
    </row>
    <row r="6606" spans="1:13" s="269" customFormat="1" ht="15.5" hidden="1" thickTop="1" thickBot="1" x14ac:dyDescent="0.4">
      <c r="A6606" s="283" t="s">
        <v>2977</v>
      </c>
      <c r="B6606" s="284" t="str">
        <f>VLOOKUP(A6606,Lists!B:C,2,FALSE)</f>
        <v>SSD001</v>
      </c>
      <c r="C6606" s="284" t="str">
        <f>VLOOKUP(A6606,Lists!B:D,3,FALSE)</f>
        <v>SSD</v>
      </c>
      <c r="D6606" s="285" t="s">
        <v>737</v>
      </c>
      <c r="E6606" s="285">
        <v>11400000</v>
      </c>
      <c r="F6606" s="285" t="s">
        <v>4889</v>
      </c>
      <c r="G6606" s="285" t="s">
        <v>731</v>
      </c>
      <c r="H6606" s="278">
        <f t="shared" si="206"/>
        <v>2</v>
      </c>
      <c r="I6606" s="251" t="s">
        <v>4890</v>
      </c>
      <c r="J6606" s="285" t="s">
        <v>4891</v>
      </c>
      <c r="K6606" s="278" t="str">
        <f t="shared" si="207"/>
        <v>SSD001People exposed</v>
      </c>
      <c r="L6606" s="286">
        <v>43604</v>
      </c>
      <c r="M6606" s="286" t="s">
        <v>3249</v>
      </c>
    </row>
    <row r="6607" spans="1:13" s="269" customFormat="1" ht="15.5" hidden="1" thickTop="1" thickBot="1" x14ac:dyDescent="0.4">
      <c r="A6607" s="287" t="s">
        <v>2977</v>
      </c>
      <c r="B6607" s="288" t="str">
        <f>VLOOKUP(A6607,Lists!B:C,2,FALSE)</f>
        <v>SSD001</v>
      </c>
      <c r="C6607" s="288" t="str">
        <f>VLOOKUP(A6607,Lists!B:D,3,FALSE)</f>
        <v>SSD</v>
      </c>
      <c r="D6607" s="289" t="s">
        <v>533</v>
      </c>
      <c r="E6607" s="289">
        <v>11400000</v>
      </c>
      <c r="F6607" s="289" t="s">
        <v>4889</v>
      </c>
      <c r="G6607" s="289" t="s">
        <v>731</v>
      </c>
      <c r="H6607" s="278">
        <f t="shared" si="206"/>
        <v>2</v>
      </c>
      <c r="I6607" s="252" t="s">
        <v>4890</v>
      </c>
      <c r="J6607" s="289" t="s">
        <v>4891</v>
      </c>
      <c r="K6607" s="278" t="str">
        <f t="shared" si="207"/>
        <v>SSD001People affected</v>
      </c>
      <c r="L6607" s="290">
        <v>43604</v>
      </c>
      <c r="M6607" s="290" t="s">
        <v>3249</v>
      </c>
    </row>
    <row r="6608" spans="1:13" s="269" customFormat="1" ht="15.5" thickTop="1" thickBot="1" x14ac:dyDescent="0.4">
      <c r="A6608" s="283" t="s">
        <v>2977</v>
      </c>
      <c r="B6608" s="284" t="str">
        <f>VLOOKUP(A6608,Lists!B:C,2,FALSE)</f>
        <v>SSD001</v>
      </c>
      <c r="C6608" s="284" t="str">
        <f>VLOOKUP(A6608,Lists!B:D,3,FALSE)</f>
        <v>SSD</v>
      </c>
      <c r="D6608" s="285" t="s">
        <v>666</v>
      </c>
      <c r="E6608" s="285">
        <v>4120000</v>
      </c>
      <c r="F6608" s="285" t="s">
        <v>4892</v>
      </c>
      <c r="G6608" s="285" t="s">
        <v>732</v>
      </c>
      <c r="H6608" s="278">
        <f t="shared" si="206"/>
        <v>1</v>
      </c>
      <c r="I6608" s="251" t="s">
        <v>4894</v>
      </c>
      <c r="J6608" s="285" t="s">
        <v>4893</v>
      </c>
      <c r="K6608" s="278" t="str">
        <f t="shared" si="207"/>
        <v>SSD001People displaced</v>
      </c>
      <c r="L6608" s="286">
        <v>43604</v>
      </c>
      <c r="M6608" s="286" t="s">
        <v>3248</v>
      </c>
    </row>
    <row r="6609" spans="1:13" s="269" customFormat="1" ht="15.5" hidden="1" thickTop="1" thickBot="1" x14ac:dyDescent="0.4">
      <c r="A6609" s="287" t="s">
        <v>2977</v>
      </c>
      <c r="B6609" s="288" t="str">
        <f>VLOOKUP(A6609,Lists!B:C,2,FALSE)</f>
        <v>SSD001</v>
      </c>
      <c r="C6609" s="288" t="str">
        <f>VLOOKUP(A6609,Lists!B:D,3,FALSE)</f>
        <v>SSD</v>
      </c>
      <c r="D6609" s="289" t="s">
        <v>5028</v>
      </c>
      <c r="E6609" s="289">
        <v>2230000</v>
      </c>
      <c r="F6609" s="289" t="s">
        <v>4895</v>
      </c>
      <c r="G6609" s="289"/>
      <c r="H6609" s="278" t="b">
        <f t="shared" si="206"/>
        <v>0</v>
      </c>
      <c r="I6609" s="252" t="s">
        <v>4488</v>
      </c>
      <c r="J6609" s="289" t="s">
        <v>4896</v>
      </c>
      <c r="K6609" s="278" t="str">
        <f t="shared" si="207"/>
        <v>SSD001Illness cases reported</v>
      </c>
      <c r="L6609" s="290">
        <v>43604</v>
      </c>
      <c r="M6609" s="290" t="s">
        <v>3248</v>
      </c>
    </row>
    <row r="6610" spans="1:13" s="269" customFormat="1" ht="15.5" hidden="1" thickTop="1" thickBot="1" x14ac:dyDescent="0.4">
      <c r="A6610" s="283" t="s">
        <v>2977</v>
      </c>
      <c r="B6610" s="284" t="str">
        <f>VLOOKUP(A6610,Lists!B:C,2,FALSE)</f>
        <v>SSD001</v>
      </c>
      <c r="C6610" s="284" t="str">
        <f>VLOOKUP(A6610,Lists!B:D,3,FALSE)</f>
        <v>SSD</v>
      </c>
      <c r="D6610" s="285" t="s">
        <v>5029</v>
      </c>
      <c r="E6610" s="285">
        <v>1390</v>
      </c>
      <c r="F6610" s="285" t="s">
        <v>4490</v>
      </c>
      <c r="G6610" s="285" t="s">
        <v>731</v>
      </c>
      <c r="H6610" s="278">
        <f t="shared" si="206"/>
        <v>2</v>
      </c>
      <c r="I6610" s="251" t="s">
        <v>3612</v>
      </c>
      <c r="J6610" s="285" t="s">
        <v>4897</v>
      </c>
      <c r="K6610" s="278" t="str">
        <f t="shared" si="207"/>
        <v>SSD001Fatalities reported</v>
      </c>
      <c r="L6610" s="286">
        <v>43604</v>
      </c>
      <c r="M6610" s="286" t="s">
        <v>3248</v>
      </c>
    </row>
    <row r="6611" spans="1:13" s="269" customFormat="1" ht="15.5" hidden="1" thickTop="1" thickBot="1" x14ac:dyDescent="0.4">
      <c r="A6611" s="287" t="s">
        <v>2977</v>
      </c>
      <c r="B6611" s="288" t="str">
        <f>VLOOKUP(A6611,Lists!B:C,2,FALSE)</f>
        <v>SSD001</v>
      </c>
      <c r="C6611" s="288" t="str">
        <f>VLOOKUP(A6611,Lists!B:D,3,FALSE)</f>
        <v>SSD</v>
      </c>
      <c r="D6611" s="289" t="s">
        <v>5111</v>
      </c>
      <c r="E6611" s="289">
        <v>4300000</v>
      </c>
      <c r="F6611" s="289" t="s">
        <v>4889</v>
      </c>
      <c r="G6611" s="289" t="s">
        <v>731</v>
      </c>
      <c r="H6611" s="278">
        <f t="shared" si="206"/>
        <v>2</v>
      </c>
      <c r="I6611" s="252" t="s">
        <v>4894</v>
      </c>
      <c r="J6611" s="289" t="s">
        <v>4493</v>
      </c>
      <c r="K6611" s="278" t="str">
        <f t="shared" si="207"/>
        <v>SSD001Stressed humanitarian conditions - Level 2</v>
      </c>
      <c r="L6611" s="290">
        <v>43604</v>
      </c>
      <c r="M6611" s="290" t="s">
        <v>3249</v>
      </c>
    </row>
    <row r="6612" spans="1:13" s="269" customFormat="1" ht="15.5" hidden="1" thickTop="1" thickBot="1" x14ac:dyDescent="0.4">
      <c r="A6612" s="283" t="s">
        <v>2977</v>
      </c>
      <c r="B6612" s="284" t="str">
        <f>VLOOKUP(A6612,Lists!B:C,2,FALSE)</f>
        <v>SSD001</v>
      </c>
      <c r="C6612" s="284" t="str">
        <f>VLOOKUP(A6612,Lists!B:D,3,FALSE)</f>
        <v>SSD</v>
      </c>
      <c r="D6612" s="285" t="s">
        <v>5112</v>
      </c>
      <c r="E6612" s="285">
        <v>4916000</v>
      </c>
      <c r="F6612" s="285" t="s">
        <v>4122</v>
      </c>
      <c r="G6612" s="285" t="s">
        <v>731</v>
      </c>
      <c r="H6612" s="278">
        <f t="shared" si="206"/>
        <v>2</v>
      </c>
      <c r="I6612" s="251" t="s">
        <v>3192</v>
      </c>
      <c r="J6612" s="285" t="s">
        <v>4898</v>
      </c>
      <c r="K6612" s="278" t="str">
        <f t="shared" si="207"/>
        <v>SSD001Moderate humanitarian conditions - Level 3</v>
      </c>
      <c r="L6612" s="286">
        <v>43604</v>
      </c>
      <c r="M6612" s="286" t="s">
        <v>3248</v>
      </c>
    </row>
    <row r="6613" spans="1:13" s="269" customFormat="1" ht="15.5" hidden="1" thickTop="1" thickBot="1" x14ac:dyDescent="0.4">
      <c r="A6613" s="287" t="s">
        <v>2977</v>
      </c>
      <c r="B6613" s="288" t="str">
        <f>VLOOKUP(A6613,Lists!B:C,2,FALSE)</f>
        <v>SSD001</v>
      </c>
      <c r="C6613" s="288" t="str">
        <f>VLOOKUP(A6613,Lists!B:D,3,FALSE)</f>
        <v>SSD</v>
      </c>
      <c r="D6613" s="289" t="s">
        <v>5113</v>
      </c>
      <c r="E6613" s="289">
        <v>2138000</v>
      </c>
      <c r="F6613" s="289" t="s">
        <v>4122</v>
      </c>
      <c r="G6613" s="289" t="s">
        <v>731</v>
      </c>
      <c r="H6613" s="278">
        <f t="shared" si="206"/>
        <v>2</v>
      </c>
      <c r="I6613" s="252" t="s">
        <v>3192</v>
      </c>
      <c r="J6613" s="289" t="s">
        <v>4899</v>
      </c>
      <c r="K6613" s="278" t="str">
        <f t="shared" si="207"/>
        <v>SSD001Severe humanitarian conditions - Level 4</v>
      </c>
      <c r="L6613" s="290">
        <v>43604</v>
      </c>
      <c r="M6613" s="290" t="s">
        <v>3248</v>
      </c>
    </row>
    <row r="6614" spans="1:13" s="269" customFormat="1" ht="15.5" hidden="1" thickTop="1" thickBot="1" x14ac:dyDescent="0.4">
      <c r="A6614" s="283" t="s">
        <v>2977</v>
      </c>
      <c r="B6614" s="284" t="str">
        <f>VLOOKUP(A6614,Lists!B:C,2,FALSE)</f>
        <v>SSD001</v>
      </c>
      <c r="C6614" s="284" t="str">
        <f>VLOOKUP(A6614,Lists!B:D,3,FALSE)</f>
        <v>SSD</v>
      </c>
      <c r="D6614" s="285" t="s">
        <v>5114</v>
      </c>
      <c r="E6614" s="285">
        <v>46000</v>
      </c>
      <c r="F6614" s="285" t="s">
        <v>4122</v>
      </c>
      <c r="G6614" s="285" t="s">
        <v>731</v>
      </c>
      <c r="H6614" s="278">
        <f t="shared" si="206"/>
        <v>2</v>
      </c>
      <c r="I6614" s="251" t="s">
        <v>3192</v>
      </c>
      <c r="J6614" s="285" t="s">
        <v>4900</v>
      </c>
      <c r="K6614" s="278" t="str">
        <f t="shared" si="207"/>
        <v>SSD001Extreme humanitarian conditions - Level 5</v>
      </c>
      <c r="L6614" s="286">
        <v>43604</v>
      </c>
      <c r="M6614" s="286" t="s">
        <v>3248</v>
      </c>
    </row>
    <row r="6615" spans="1:13" s="269" customFormat="1" ht="15.5" hidden="1" thickTop="1" thickBot="1" x14ac:dyDescent="0.4">
      <c r="A6615" s="287" t="s">
        <v>2977</v>
      </c>
      <c r="B6615" s="288" t="str">
        <f>VLOOKUP(A6615,Lists!B:C,2,FALSE)</f>
        <v>SSD001</v>
      </c>
      <c r="C6615" s="288" t="str">
        <f>VLOOKUP(A6615,Lists!B:D,3,FALSE)</f>
        <v>SSD</v>
      </c>
      <c r="D6615" s="289" t="s">
        <v>5115</v>
      </c>
      <c r="E6615" s="289">
        <v>1390</v>
      </c>
      <c r="F6615" s="289" t="s">
        <v>4490</v>
      </c>
      <c r="G6615" s="289" t="s">
        <v>731</v>
      </c>
      <c r="H6615" s="278">
        <f t="shared" si="206"/>
        <v>2</v>
      </c>
      <c r="I6615" s="252" t="s">
        <v>3612</v>
      </c>
      <c r="J6615" s="289" t="s">
        <v>4897</v>
      </c>
      <c r="K6615" s="278" t="str">
        <f t="shared" si="207"/>
        <v>SSD001Fatalities in all crises</v>
      </c>
      <c r="L6615" s="290">
        <v>43604</v>
      </c>
      <c r="M6615" s="290" t="s">
        <v>3248</v>
      </c>
    </row>
    <row r="6616" spans="1:13" s="269" customFormat="1" ht="15.5" thickTop="1" thickBot="1" x14ac:dyDescent="0.4">
      <c r="A6616" s="283" t="s">
        <v>6182</v>
      </c>
      <c r="B6616" s="284" t="str">
        <f>VLOOKUP(A6616,Lists!B:C,2,FALSE)</f>
        <v>MOZ001</v>
      </c>
      <c r="C6616" s="284" t="str">
        <f>VLOOKUP(A6616,Lists!B:D,3,FALSE)</f>
        <v>MOZ</v>
      </c>
      <c r="D6616" s="285" t="s">
        <v>666</v>
      </c>
      <c r="E6616" s="285">
        <v>406000</v>
      </c>
      <c r="F6616" s="285" t="s">
        <v>4902</v>
      </c>
      <c r="G6616" s="285" t="s">
        <v>730</v>
      </c>
      <c r="H6616" s="278">
        <f t="shared" si="206"/>
        <v>3</v>
      </c>
      <c r="I6616" s="251" t="s">
        <v>4903</v>
      </c>
      <c r="J6616" s="285" t="s">
        <v>4904</v>
      </c>
      <c r="K6616" s="278" t="str">
        <f t="shared" si="207"/>
        <v>MOZ001People displaced</v>
      </c>
      <c r="L6616" s="286">
        <v>43605</v>
      </c>
      <c r="M6616" s="286" t="s">
        <v>3249</v>
      </c>
    </row>
    <row r="6617" spans="1:13" s="269" customFormat="1" ht="15.5" hidden="1" thickTop="1" thickBot="1" x14ac:dyDescent="0.4">
      <c r="A6617" s="287" t="s">
        <v>6182</v>
      </c>
      <c r="B6617" s="288" t="str">
        <f>VLOOKUP(A6617,Lists!B:C,2,FALSE)</f>
        <v>MOZ001</v>
      </c>
      <c r="C6617" s="288" t="str">
        <f>VLOOKUP(A6617,Lists!B:D,3,FALSE)</f>
        <v>MOZ</v>
      </c>
      <c r="D6617" s="289" t="s">
        <v>5028</v>
      </c>
      <c r="E6617" s="289">
        <v>55000</v>
      </c>
      <c r="F6617" s="289" t="s">
        <v>4905</v>
      </c>
      <c r="G6617" s="289" t="s">
        <v>731</v>
      </c>
      <c r="H6617" s="278">
        <f t="shared" si="206"/>
        <v>2</v>
      </c>
      <c r="I6617" s="252" t="s">
        <v>4906</v>
      </c>
      <c r="J6617" s="289" t="s">
        <v>4907</v>
      </c>
      <c r="K6617" s="278" t="str">
        <f t="shared" si="207"/>
        <v>MOZ001Illness cases reported</v>
      </c>
      <c r="L6617" s="290">
        <v>43605</v>
      </c>
      <c r="M6617" s="290" t="s">
        <v>3248</v>
      </c>
    </row>
    <row r="6618" spans="1:13" s="269" customFormat="1" ht="15.5" hidden="1" thickTop="1" thickBot="1" x14ac:dyDescent="0.4">
      <c r="A6618" s="283" t="s">
        <v>6182</v>
      </c>
      <c r="B6618" s="284" t="str">
        <f>VLOOKUP(A6618,Lists!B:C,2,FALSE)</f>
        <v>MOZ001</v>
      </c>
      <c r="C6618" s="284" t="str">
        <f>VLOOKUP(A6618,Lists!B:D,3,FALSE)</f>
        <v>MOZ</v>
      </c>
      <c r="D6618" s="285" t="s">
        <v>5027</v>
      </c>
      <c r="E6618" s="285">
        <v>1735</v>
      </c>
      <c r="F6618" s="285" t="s">
        <v>4908</v>
      </c>
      <c r="G6618" s="285" t="s">
        <v>730</v>
      </c>
      <c r="H6618" s="278">
        <f t="shared" si="206"/>
        <v>3</v>
      </c>
      <c r="I6618" s="251" t="s">
        <v>4909</v>
      </c>
      <c r="J6618" s="285" t="s">
        <v>4910</v>
      </c>
      <c r="K6618" s="278" t="str">
        <f t="shared" si="207"/>
        <v>MOZ001Injuries reported</v>
      </c>
      <c r="L6618" s="286">
        <v>43605</v>
      </c>
      <c r="M6618" s="286" t="s">
        <v>3248</v>
      </c>
    </row>
    <row r="6619" spans="1:13" s="269" customFormat="1" ht="15.5" hidden="1" thickTop="1" thickBot="1" x14ac:dyDescent="0.4">
      <c r="A6619" s="287" t="s">
        <v>6182</v>
      </c>
      <c r="B6619" s="288" t="str">
        <f>VLOOKUP(A6619,Lists!B:C,2,FALSE)</f>
        <v>MOZ001</v>
      </c>
      <c r="C6619" s="288" t="str">
        <f>VLOOKUP(A6619,Lists!B:D,3,FALSE)</f>
        <v>MOZ</v>
      </c>
      <c r="D6619" s="289" t="s">
        <v>5029</v>
      </c>
      <c r="E6619" s="289">
        <v>800</v>
      </c>
      <c r="F6619" s="289" t="s">
        <v>4908</v>
      </c>
      <c r="G6619" s="289" t="s">
        <v>730</v>
      </c>
      <c r="H6619" s="278">
        <f t="shared" si="206"/>
        <v>3</v>
      </c>
      <c r="I6619" s="252" t="s">
        <v>4909</v>
      </c>
      <c r="J6619" s="289" t="s">
        <v>4911</v>
      </c>
      <c r="K6619" s="278" t="str">
        <f t="shared" si="207"/>
        <v>MOZ001Fatalities reported</v>
      </c>
      <c r="L6619" s="290">
        <v>43605</v>
      </c>
      <c r="M6619" s="290" t="s">
        <v>3248</v>
      </c>
    </row>
    <row r="6620" spans="1:13" s="269" customFormat="1" ht="15.5" hidden="1" thickTop="1" thickBot="1" x14ac:dyDescent="0.4">
      <c r="A6620" s="283" t="s">
        <v>6182</v>
      </c>
      <c r="B6620" s="284" t="str">
        <f>VLOOKUP(A6620,Lists!B:C,2,FALSE)</f>
        <v>MOZ001</v>
      </c>
      <c r="C6620" s="284" t="str">
        <f>VLOOKUP(A6620,Lists!B:D,3,FALSE)</f>
        <v>MOZ</v>
      </c>
      <c r="D6620" s="285" t="s">
        <v>5115</v>
      </c>
      <c r="E6620" s="285">
        <v>800</v>
      </c>
      <c r="F6620" s="285" t="s">
        <v>4908</v>
      </c>
      <c r="G6620" s="285" t="s">
        <v>730</v>
      </c>
      <c r="H6620" s="278">
        <f t="shared" si="206"/>
        <v>3</v>
      </c>
      <c r="I6620" s="251" t="s">
        <v>4909</v>
      </c>
      <c r="J6620" s="285" t="s">
        <v>4911</v>
      </c>
      <c r="K6620" s="278" t="str">
        <f t="shared" si="207"/>
        <v>MOZ001Fatalities in all crises</v>
      </c>
      <c r="L6620" s="286">
        <v>43605</v>
      </c>
      <c r="M6620" s="286" t="s">
        <v>3248</v>
      </c>
    </row>
    <row r="6621" spans="1:13" s="269" customFormat="1" ht="15.5" hidden="1" thickTop="1" thickBot="1" x14ac:dyDescent="0.4">
      <c r="A6621" s="287" t="s">
        <v>6182</v>
      </c>
      <c r="B6621" s="288" t="str">
        <f>VLOOKUP(A6621,Lists!B:C,2,FALSE)</f>
        <v>MOZ001</v>
      </c>
      <c r="C6621" s="288" t="str">
        <f>VLOOKUP(A6621,Lists!B:D,3,FALSE)</f>
        <v>MOZ</v>
      </c>
      <c r="D6621" s="289" t="s">
        <v>5108</v>
      </c>
      <c r="E6621" s="289">
        <v>147000</v>
      </c>
      <c r="F6621" s="289" t="s">
        <v>4914</v>
      </c>
      <c r="G6621" s="289" t="s">
        <v>730</v>
      </c>
      <c r="H6621" s="278">
        <f t="shared" si="206"/>
        <v>3</v>
      </c>
      <c r="I6621" s="252" t="s">
        <v>4916</v>
      </c>
      <c r="J6621" s="289" t="s">
        <v>4912</v>
      </c>
      <c r="K6621" s="278" t="str">
        <f t="shared" si="207"/>
        <v>MOZ001Buildings damaged</v>
      </c>
      <c r="L6621" s="290">
        <v>43605</v>
      </c>
      <c r="M6621" s="290" t="s">
        <v>3249</v>
      </c>
    </row>
    <row r="6622" spans="1:13" s="269" customFormat="1" ht="15.5" hidden="1" thickTop="1" thickBot="1" x14ac:dyDescent="0.4">
      <c r="A6622" s="283" t="s">
        <v>6182</v>
      </c>
      <c r="B6622" s="284" t="str">
        <f>VLOOKUP(A6622,Lists!B:C,2,FALSE)</f>
        <v>MOZ001</v>
      </c>
      <c r="C6622" s="284" t="str">
        <f>VLOOKUP(A6622,Lists!B:D,3,FALSE)</f>
        <v>MOZ</v>
      </c>
      <c r="D6622" s="285" t="s">
        <v>5109</v>
      </c>
      <c r="E6622" s="285">
        <v>143000</v>
      </c>
      <c r="F6622" s="285" t="s">
        <v>4915</v>
      </c>
      <c r="G6622" s="285" t="s">
        <v>730</v>
      </c>
      <c r="H6622" s="278">
        <f t="shared" si="206"/>
        <v>3</v>
      </c>
      <c r="I6622" s="251" t="s">
        <v>4916</v>
      </c>
      <c r="J6622" s="285" t="s">
        <v>4913</v>
      </c>
      <c r="K6622" s="278" t="str">
        <f t="shared" si="207"/>
        <v>MOZ001Buildings destroyed</v>
      </c>
      <c r="L6622" s="286">
        <v>43605</v>
      </c>
      <c r="M6622" s="286" t="s">
        <v>3249</v>
      </c>
    </row>
    <row r="6623" spans="1:13" s="269" customFormat="1" ht="15.5" hidden="1" thickTop="1" thickBot="1" x14ac:dyDescent="0.4">
      <c r="A6623" s="287" t="s">
        <v>6182</v>
      </c>
      <c r="B6623" s="288" t="str">
        <f>VLOOKUP(A6623,Lists!B:C,2,FALSE)</f>
        <v>MOZ001</v>
      </c>
      <c r="C6623" s="288" t="str">
        <f>VLOOKUP(A6623,Lists!B:D,3,FALSE)</f>
        <v>MOZ</v>
      </c>
      <c r="D6623" s="289" t="s">
        <v>752</v>
      </c>
      <c r="E6623" s="289">
        <v>2830000</v>
      </c>
      <c r="F6623" s="289" t="s">
        <v>4917</v>
      </c>
      <c r="G6623" s="289" t="s">
        <v>730</v>
      </c>
      <c r="H6623" s="278">
        <f t="shared" si="206"/>
        <v>3</v>
      </c>
      <c r="I6623" s="252" t="s">
        <v>4918</v>
      </c>
      <c r="J6623" s="289" t="s">
        <v>4668</v>
      </c>
      <c r="K6623" s="278" t="str">
        <f t="shared" si="207"/>
        <v>MOZ001People in Need</v>
      </c>
      <c r="L6623" s="290">
        <v>43605</v>
      </c>
      <c r="M6623" s="290" t="s">
        <v>3249</v>
      </c>
    </row>
    <row r="6624" spans="1:13" s="269" customFormat="1" ht="15.5" hidden="1" thickTop="1" thickBot="1" x14ac:dyDescent="0.4">
      <c r="A6624" s="283" t="s">
        <v>6182</v>
      </c>
      <c r="B6624" s="284" t="str">
        <f>VLOOKUP(A6624,Lists!B:C,2,FALSE)</f>
        <v>MOZ001</v>
      </c>
      <c r="C6624" s="284" t="str">
        <f>VLOOKUP(A6624,Lists!B:D,3,FALSE)</f>
        <v>MOZ</v>
      </c>
      <c r="D6624" s="285" t="s">
        <v>5110</v>
      </c>
      <c r="E6624" s="285">
        <v>17140000</v>
      </c>
      <c r="F6624" s="285" t="s">
        <v>4917</v>
      </c>
      <c r="G6624" s="285" t="s">
        <v>730</v>
      </c>
      <c r="H6624" s="278">
        <f t="shared" si="206"/>
        <v>3</v>
      </c>
      <c r="I6624" s="251" t="s">
        <v>4918</v>
      </c>
      <c r="J6624" s="285" t="s">
        <v>4669</v>
      </c>
      <c r="K6624" s="278" t="str">
        <f t="shared" si="207"/>
        <v>MOZ001Minimal humanitarian conditions - Level 1</v>
      </c>
      <c r="L6624" s="286">
        <v>43605</v>
      </c>
      <c r="M6624" s="286" t="s">
        <v>3249</v>
      </c>
    </row>
    <row r="6625" spans="1:13" s="269" customFormat="1" ht="15.5" hidden="1" thickTop="1" thickBot="1" x14ac:dyDescent="0.4">
      <c r="A6625" s="287" t="s">
        <v>6182</v>
      </c>
      <c r="B6625" s="288" t="str">
        <f>VLOOKUP(A6625,Lists!B:C,2,FALSE)</f>
        <v>MOZ001</v>
      </c>
      <c r="C6625" s="288" t="str">
        <f>VLOOKUP(A6625,Lists!B:D,3,FALSE)</f>
        <v>MOZ</v>
      </c>
      <c r="D6625" s="289" t="s">
        <v>5111</v>
      </c>
      <c r="E6625" s="289">
        <v>8800000</v>
      </c>
      <c r="F6625" s="289" t="s">
        <v>4917</v>
      </c>
      <c r="G6625" s="289" t="s">
        <v>730</v>
      </c>
      <c r="H6625" s="278">
        <f t="shared" si="206"/>
        <v>3</v>
      </c>
      <c r="I6625" s="252" t="s">
        <v>4918</v>
      </c>
      <c r="J6625" s="289" t="s">
        <v>4919</v>
      </c>
      <c r="K6625" s="278" t="str">
        <f t="shared" si="207"/>
        <v>MOZ001Stressed humanitarian conditions - Level 2</v>
      </c>
      <c r="L6625" s="290">
        <v>43605</v>
      </c>
      <c r="M6625" s="290" t="s">
        <v>3249</v>
      </c>
    </row>
    <row r="6626" spans="1:13" s="269" customFormat="1" ht="15.5" hidden="1" thickTop="1" thickBot="1" x14ac:dyDescent="0.4">
      <c r="A6626" s="283" t="s">
        <v>6182</v>
      </c>
      <c r="B6626" s="284" t="str">
        <f>VLOOKUP(A6626,Lists!B:C,2,FALSE)</f>
        <v>MOZ001</v>
      </c>
      <c r="C6626" s="284" t="str">
        <f>VLOOKUP(A6626,Lists!B:D,3,FALSE)</f>
        <v>MOZ</v>
      </c>
      <c r="D6626" s="285" t="s">
        <v>5112</v>
      </c>
      <c r="E6626" s="285">
        <v>917000</v>
      </c>
      <c r="F6626" s="285" t="s">
        <v>4917</v>
      </c>
      <c r="G6626" s="285" t="s">
        <v>730</v>
      </c>
      <c r="H6626" s="278">
        <f t="shared" si="206"/>
        <v>3</v>
      </c>
      <c r="I6626" s="251" t="s">
        <v>4918</v>
      </c>
      <c r="J6626" s="285" t="s">
        <v>4670</v>
      </c>
      <c r="K6626" s="278" t="str">
        <f t="shared" si="207"/>
        <v>MOZ001Moderate humanitarian conditions - Level 3</v>
      </c>
      <c r="L6626" s="286">
        <v>43605</v>
      </c>
      <c r="M6626" s="286" t="s">
        <v>3249</v>
      </c>
    </row>
    <row r="6627" spans="1:13" s="269" customFormat="1" ht="15.5" hidden="1" thickTop="1" thickBot="1" x14ac:dyDescent="0.4">
      <c r="A6627" s="287" t="s">
        <v>6182</v>
      </c>
      <c r="B6627" s="288" t="str">
        <f>VLOOKUP(A6627,Lists!B:C,2,FALSE)</f>
        <v>MOZ001</v>
      </c>
      <c r="C6627" s="288" t="str">
        <f>VLOOKUP(A6627,Lists!B:D,3,FALSE)</f>
        <v>MOZ</v>
      </c>
      <c r="D6627" s="289" t="s">
        <v>5113</v>
      </c>
      <c r="E6627" s="289">
        <v>1911763</v>
      </c>
      <c r="F6627" s="289" t="s">
        <v>4917</v>
      </c>
      <c r="G6627" s="289" t="s">
        <v>730</v>
      </c>
      <c r="H6627" s="278">
        <f t="shared" si="206"/>
        <v>3</v>
      </c>
      <c r="I6627" s="252" t="s">
        <v>4918</v>
      </c>
      <c r="J6627" s="289" t="s">
        <v>4920</v>
      </c>
      <c r="K6627" s="278" t="str">
        <f t="shared" si="207"/>
        <v>MOZ001Severe humanitarian conditions - Level 4</v>
      </c>
      <c r="L6627" s="290">
        <v>43605</v>
      </c>
      <c r="M6627" s="290" t="s">
        <v>3249</v>
      </c>
    </row>
    <row r="6628" spans="1:13" s="269" customFormat="1" ht="15.5" hidden="1" thickTop="1" thickBot="1" x14ac:dyDescent="0.4">
      <c r="A6628" s="283" t="s">
        <v>6182</v>
      </c>
      <c r="B6628" s="284" t="str">
        <f>VLOOKUP(A6628,Lists!B:C,2,FALSE)</f>
        <v>MOZ001</v>
      </c>
      <c r="C6628" s="284" t="str">
        <f>VLOOKUP(A6628,Lists!B:D,3,FALSE)</f>
        <v>MOZ</v>
      </c>
      <c r="D6628" s="285" t="s">
        <v>688</v>
      </c>
      <c r="E6628" s="285">
        <v>2</v>
      </c>
      <c r="F6628" s="285"/>
      <c r="G6628" s="285" t="s">
        <v>731</v>
      </c>
      <c r="H6628" s="278">
        <f t="shared" si="206"/>
        <v>2</v>
      </c>
      <c r="I6628" s="251"/>
      <c r="J6628" s="285" t="s">
        <v>4921</v>
      </c>
      <c r="K6628" s="278" t="str">
        <f t="shared" si="207"/>
        <v>MOZ001Crisis affected groups</v>
      </c>
      <c r="L6628" s="286">
        <v>43605</v>
      </c>
      <c r="M6628" s="286" t="s">
        <v>3249</v>
      </c>
    </row>
    <row r="6629" spans="1:13" s="269" customFormat="1" ht="15.5" hidden="1" thickTop="1" thickBot="1" x14ac:dyDescent="0.4">
      <c r="A6629" s="287" t="s">
        <v>6182</v>
      </c>
      <c r="B6629" s="288" t="str">
        <f>VLOOKUP(A6629,Lists!B:C,2,FALSE)</f>
        <v>MOZ001</v>
      </c>
      <c r="C6629" s="288" t="str">
        <f>VLOOKUP(A6629,Lists!B:D,3,FALSE)</f>
        <v>MOZ</v>
      </c>
      <c r="D6629" s="289" t="s">
        <v>692</v>
      </c>
      <c r="E6629" s="289">
        <v>177000</v>
      </c>
      <c r="F6629" s="289" t="s">
        <v>4563</v>
      </c>
      <c r="G6629" s="289" t="s">
        <v>730</v>
      </c>
      <c r="H6629" s="278">
        <f t="shared" si="206"/>
        <v>3</v>
      </c>
      <c r="I6629" s="252" t="s">
        <v>4540</v>
      </c>
      <c r="J6629" s="289" t="s">
        <v>4564</v>
      </c>
      <c r="K6629" s="278" t="str">
        <f t="shared" si="207"/>
        <v>MOZ001People facing restricted access constraints</v>
      </c>
      <c r="L6629" s="290">
        <v>43605</v>
      </c>
      <c r="M6629" s="290" t="s">
        <v>3248</v>
      </c>
    </row>
    <row r="6630" spans="1:13" s="269" customFormat="1" ht="15.5" hidden="1" thickTop="1" thickBot="1" x14ac:dyDescent="0.4">
      <c r="A6630" s="283" t="s">
        <v>1256</v>
      </c>
      <c r="B6630" s="284" t="e">
        <f>VLOOKUP(A6630,Lists!B:C,2,FALSE)</f>
        <v>#N/A</v>
      </c>
      <c r="C6630" s="284" t="e">
        <f>VLOOKUP(A6630,Lists!B:D,3,FALSE)</f>
        <v>#N/A</v>
      </c>
      <c r="D6630" s="285" t="s">
        <v>5115</v>
      </c>
      <c r="E6630" s="285">
        <v>800</v>
      </c>
      <c r="F6630" s="285" t="s">
        <v>4908</v>
      </c>
      <c r="G6630" s="285" t="s">
        <v>730</v>
      </c>
      <c r="H6630" s="278">
        <f t="shared" si="206"/>
        <v>3</v>
      </c>
      <c r="I6630" s="251" t="s">
        <v>4909</v>
      </c>
      <c r="J6630" s="285" t="s">
        <v>4911</v>
      </c>
      <c r="K6630" s="278" t="e">
        <f t="shared" si="207"/>
        <v>#N/A</v>
      </c>
      <c r="L6630" s="286">
        <v>43605</v>
      </c>
      <c r="M6630" s="286" t="s">
        <v>3248</v>
      </c>
    </row>
    <row r="6631" spans="1:13" s="269" customFormat="1" ht="15.5" hidden="1" thickTop="1" thickBot="1" x14ac:dyDescent="0.4">
      <c r="A6631" s="287" t="s">
        <v>1256</v>
      </c>
      <c r="B6631" s="288" t="e">
        <f>VLOOKUP(A6631,Lists!B:C,2,FALSE)</f>
        <v>#N/A</v>
      </c>
      <c r="C6631" s="288" t="e">
        <f>VLOOKUP(A6631,Lists!B:D,3,FALSE)</f>
        <v>#N/A</v>
      </c>
      <c r="D6631" s="289" t="s">
        <v>688</v>
      </c>
      <c r="E6631" s="289">
        <v>1</v>
      </c>
      <c r="F6631" s="289"/>
      <c r="G6631" s="289" t="s">
        <v>730</v>
      </c>
      <c r="H6631" s="278">
        <f t="shared" si="206"/>
        <v>3</v>
      </c>
      <c r="I6631" s="252"/>
      <c r="J6631" s="289" t="s">
        <v>1559</v>
      </c>
      <c r="K6631" s="278" t="e">
        <f t="shared" si="207"/>
        <v>#N/A</v>
      </c>
      <c r="L6631" s="290">
        <v>43605</v>
      </c>
      <c r="M6631" s="290" t="s">
        <v>3249</v>
      </c>
    </row>
    <row r="6632" spans="1:13" s="269" customFormat="1" ht="15.5" hidden="1" thickTop="1" thickBot="1" x14ac:dyDescent="0.4">
      <c r="A6632" s="283" t="s">
        <v>3305</v>
      </c>
      <c r="B6632" s="284" t="str">
        <f>VLOOKUP(A6632,Lists!B:C,2,FALSE)</f>
        <v>MOZ004</v>
      </c>
      <c r="C6632" s="284" t="str">
        <f>VLOOKUP(A6632,Lists!B:D,3,FALSE)</f>
        <v>MOZ</v>
      </c>
      <c r="D6632" s="285" t="s">
        <v>5027</v>
      </c>
      <c r="E6632" s="285">
        <v>44</v>
      </c>
      <c r="F6632" s="285" t="s">
        <v>5149</v>
      </c>
      <c r="G6632" s="285" t="s">
        <v>730</v>
      </c>
      <c r="H6632" s="278">
        <f t="shared" si="206"/>
        <v>3</v>
      </c>
      <c r="I6632" s="251" t="s">
        <v>1354</v>
      </c>
      <c r="J6632" s="285" t="s">
        <v>4922</v>
      </c>
      <c r="K6632" s="278" t="str">
        <f t="shared" si="207"/>
        <v>MOZ004Injuries reported</v>
      </c>
      <c r="L6632" s="286">
        <v>43605</v>
      </c>
      <c r="M6632" s="286" t="s">
        <v>3248</v>
      </c>
    </row>
    <row r="6633" spans="1:13" s="269" customFormat="1" ht="15.5" hidden="1" thickTop="1" thickBot="1" x14ac:dyDescent="0.4">
      <c r="A6633" s="287" t="s">
        <v>3305</v>
      </c>
      <c r="B6633" s="288" t="str">
        <f>VLOOKUP(A6633,Lists!B:C,2,FALSE)</f>
        <v>MOZ004</v>
      </c>
      <c r="C6633" s="288" t="str">
        <f>VLOOKUP(A6633,Lists!B:D,3,FALSE)</f>
        <v>MOZ</v>
      </c>
      <c r="D6633" s="289" t="s">
        <v>5029</v>
      </c>
      <c r="E6633" s="289">
        <v>142</v>
      </c>
      <c r="F6633" s="289" t="s">
        <v>5149</v>
      </c>
      <c r="G6633" s="289" t="s">
        <v>730</v>
      </c>
      <c r="H6633" s="278">
        <f t="shared" si="206"/>
        <v>3</v>
      </c>
      <c r="I6633" s="252" t="s">
        <v>1354</v>
      </c>
      <c r="J6633" s="289" t="s">
        <v>4545</v>
      </c>
      <c r="K6633" s="278" t="str">
        <f t="shared" si="207"/>
        <v>MOZ004Fatalities reported</v>
      </c>
      <c r="L6633" s="290">
        <v>43605</v>
      </c>
      <c r="M6633" s="290" t="s">
        <v>3248</v>
      </c>
    </row>
    <row r="6634" spans="1:13" s="269" customFormat="1" ht="15.5" hidden="1" thickTop="1" thickBot="1" x14ac:dyDescent="0.4">
      <c r="A6634" s="283" t="s">
        <v>3305</v>
      </c>
      <c r="B6634" s="284" t="str">
        <f>VLOOKUP(A6634,Lists!B:C,2,FALSE)</f>
        <v>MOZ004</v>
      </c>
      <c r="C6634" s="284" t="str">
        <f>VLOOKUP(A6634,Lists!B:D,3,FALSE)</f>
        <v>MOZ</v>
      </c>
      <c r="D6634" s="285" t="s">
        <v>5115</v>
      </c>
      <c r="E6634" s="285">
        <v>800</v>
      </c>
      <c r="F6634" s="285" t="s">
        <v>4923</v>
      </c>
      <c r="G6634" s="285" t="s">
        <v>730</v>
      </c>
      <c r="H6634" s="278">
        <f t="shared" si="206"/>
        <v>3</v>
      </c>
      <c r="I6634" s="251" t="s">
        <v>4635</v>
      </c>
      <c r="J6634" s="285" t="s">
        <v>4911</v>
      </c>
      <c r="K6634" s="278" t="str">
        <f t="shared" si="207"/>
        <v>MOZ004Fatalities in all crises</v>
      </c>
      <c r="L6634" s="286">
        <v>43605</v>
      </c>
      <c r="M6634" s="286" t="s">
        <v>3248</v>
      </c>
    </row>
    <row r="6635" spans="1:13" s="269" customFormat="1" ht="15.5" hidden="1" thickTop="1" thickBot="1" x14ac:dyDescent="0.4">
      <c r="A6635" s="287" t="s">
        <v>4506</v>
      </c>
      <c r="B6635" s="288" t="e">
        <f>VLOOKUP(A6635,Lists!B:C,2,FALSE)</f>
        <v>#N/A</v>
      </c>
      <c r="C6635" s="288" t="e">
        <f>VLOOKUP(A6635,Lists!B:D,3,FALSE)</f>
        <v>#N/A</v>
      </c>
      <c r="D6635" s="289" t="s">
        <v>660</v>
      </c>
      <c r="E6635" s="289">
        <v>45000</v>
      </c>
      <c r="F6635" s="289" t="s">
        <v>4925</v>
      </c>
      <c r="G6635" s="289" t="s">
        <v>730</v>
      </c>
      <c r="H6635" s="278">
        <f t="shared" si="206"/>
        <v>3</v>
      </c>
      <c r="I6635" s="252" t="s">
        <v>4927</v>
      </c>
      <c r="J6635" s="289" t="s">
        <v>4930</v>
      </c>
      <c r="K6635" s="278" t="e">
        <f t="shared" si="207"/>
        <v>#N/A</v>
      </c>
      <c r="L6635" s="290">
        <v>43605</v>
      </c>
      <c r="M6635" s="290" t="s">
        <v>3249</v>
      </c>
    </row>
    <row r="6636" spans="1:13" s="269" customFormat="1" ht="15.5" hidden="1" thickTop="1" thickBot="1" x14ac:dyDescent="0.4">
      <c r="A6636" s="283" t="s">
        <v>4506</v>
      </c>
      <c r="B6636" s="284" t="e">
        <f>VLOOKUP(A6636,Lists!B:C,2,FALSE)</f>
        <v>#N/A</v>
      </c>
      <c r="C6636" s="284" t="e">
        <f>VLOOKUP(A6636,Lists!B:D,3,FALSE)</f>
        <v>#N/A</v>
      </c>
      <c r="D6636" s="285" t="s">
        <v>737</v>
      </c>
      <c r="E6636" s="285">
        <v>1560000</v>
      </c>
      <c r="F6636" s="285" t="s">
        <v>4926</v>
      </c>
      <c r="G6636" s="285" t="s">
        <v>730</v>
      </c>
      <c r="H6636" s="278">
        <f t="shared" si="206"/>
        <v>3</v>
      </c>
      <c r="I6636" s="251" t="s">
        <v>4929</v>
      </c>
      <c r="J6636" s="285" t="s">
        <v>4931</v>
      </c>
      <c r="K6636" s="278" t="e">
        <f t="shared" si="207"/>
        <v>#N/A</v>
      </c>
      <c r="L6636" s="286">
        <v>43605</v>
      </c>
      <c r="M6636" s="286" t="s">
        <v>3249</v>
      </c>
    </row>
    <row r="6637" spans="1:13" s="269" customFormat="1" ht="15.5" hidden="1" thickTop="1" thickBot="1" x14ac:dyDescent="0.4">
      <c r="A6637" s="287" t="s">
        <v>4506</v>
      </c>
      <c r="B6637" s="288" t="e">
        <f>VLOOKUP(A6637,Lists!B:C,2,FALSE)</f>
        <v>#N/A</v>
      </c>
      <c r="C6637" s="288" t="e">
        <f>VLOOKUP(A6637,Lists!B:D,3,FALSE)</f>
        <v>#N/A</v>
      </c>
      <c r="D6637" s="289" t="s">
        <v>533</v>
      </c>
      <c r="E6637" s="289">
        <v>374000</v>
      </c>
      <c r="F6637" s="289" t="s">
        <v>4924</v>
      </c>
      <c r="G6637" s="289" t="s">
        <v>730</v>
      </c>
      <c r="H6637" s="278">
        <f t="shared" si="206"/>
        <v>3</v>
      </c>
      <c r="I6637" s="252" t="s">
        <v>4928</v>
      </c>
      <c r="J6637" s="289" t="s">
        <v>4932</v>
      </c>
      <c r="K6637" s="278" t="e">
        <f t="shared" si="207"/>
        <v>#N/A</v>
      </c>
      <c r="L6637" s="290">
        <v>43605</v>
      </c>
      <c r="M6637" s="290" t="s">
        <v>3249</v>
      </c>
    </row>
    <row r="6638" spans="1:13" s="269" customFormat="1" ht="15.5" thickTop="1" thickBot="1" x14ac:dyDescent="0.4">
      <c r="A6638" s="283" t="s">
        <v>4506</v>
      </c>
      <c r="B6638" s="284" t="e">
        <f>VLOOKUP(A6638,Lists!B:C,2,FALSE)</f>
        <v>#N/A</v>
      </c>
      <c r="C6638" s="284" t="e">
        <f>VLOOKUP(A6638,Lists!B:D,3,FALSE)</f>
        <v>#N/A</v>
      </c>
      <c r="D6638" s="285" t="s">
        <v>666</v>
      </c>
      <c r="E6638" s="285">
        <v>3214</v>
      </c>
      <c r="F6638" s="285" t="s">
        <v>4924</v>
      </c>
      <c r="G6638" s="285" t="s">
        <v>730</v>
      </c>
      <c r="H6638" s="278">
        <f t="shared" si="206"/>
        <v>3</v>
      </c>
      <c r="I6638" s="251" t="s">
        <v>4928</v>
      </c>
      <c r="J6638" s="285" t="s">
        <v>4933</v>
      </c>
      <c r="K6638" s="278" t="e">
        <f t="shared" si="207"/>
        <v>#N/A</v>
      </c>
      <c r="L6638" s="286">
        <v>43605</v>
      </c>
      <c r="M6638" s="286" t="s">
        <v>3249</v>
      </c>
    </row>
    <row r="6639" spans="1:13" s="269" customFormat="1" ht="15.5" hidden="1" thickTop="1" thickBot="1" x14ac:dyDescent="0.4">
      <c r="A6639" s="287" t="s">
        <v>4506</v>
      </c>
      <c r="B6639" s="288" t="e">
        <f>VLOOKUP(A6639,Lists!B:C,2,FALSE)</f>
        <v>#N/A</v>
      </c>
      <c r="C6639" s="288" t="e">
        <f>VLOOKUP(A6639,Lists!B:D,3,FALSE)</f>
        <v>#N/A</v>
      </c>
      <c r="D6639" s="289" t="s">
        <v>5028</v>
      </c>
      <c r="E6639" s="289">
        <v>4223</v>
      </c>
      <c r="F6639" s="289" t="s">
        <v>5153</v>
      </c>
      <c r="G6639" s="289" t="s">
        <v>730</v>
      </c>
      <c r="H6639" s="278">
        <f t="shared" si="206"/>
        <v>3</v>
      </c>
      <c r="I6639" s="252" t="s">
        <v>5154</v>
      </c>
      <c r="J6639" s="289" t="s">
        <v>5156</v>
      </c>
      <c r="K6639" s="278" t="e">
        <f t="shared" si="207"/>
        <v>#N/A</v>
      </c>
      <c r="L6639" s="290">
        <v>43605</v>
      </c>
      <c r="M6639" s="290" t="s">
        <v>3248</v>
      </c>
    </row>
    <row r="6640" spans="1:13" s="269" customFormat="1" ht="15.5" hidden="1" thickTop="1" thickBot="1" x14ac:dyDescent="0.4">
      <c r="A6640" s="283" t="s">
        <v>4506</v>
      </c>
      <c r="B6640" s="284" t="e">
        <f>VLOOKUP(A6640,Lists!B:C,2,FALSE)</f>
        <v>#N/A</v>
      </c>
      <c r="C6640" s="284" t="e">
        <f>VLOOKUP(A6640,Lists!B:D,3,FALSE)</f>
        <v>#N/A</v>
      </c>
      <c r="D6640" s="285" t="s">
        <v>5027</v>
      </c>
      <c r="E6640" s="285">
        <v>91</v>
      </c>
      <c r="F6640" s="285" t="s">
        <v>4924</v>
      </c>
      <c r="G6640" s="285" t="s">
        <v>730</v>
      </c>
      <c r="H6640" s="278">
        <f t="shared" si="206"/>
        <v>3</v>
      </c>
      <c r="I6640" s="251" t="s">
        <v>4928</v>
      </c>
      <c r="J6640" s="285" t="s">
        <v>4934</v>
      </c>
      <c r="K6640" s="278" t="e">
        <f t="shared" si="207"/>
        <v>#N/A</v>
      </c>
      <c r="L6640" s="286">
        <v>43605</v>
      </c>
      <c r="M6640" s="286" t="s">
        <v>3249</v>
      </c>
    </row>
    <row r="6641" spans="1:13" s="269" customFormat="1" ht="15.5" hidden="1" thickTop="1" thickBot="1" x14ac:dyDescent="0.4">
      <c r="A6641" s="287" t="s">
        <v>4506</v>
      </c>
      <c r="B6641" s="288" t="e">
        <f>VLOOKUP(A6641,Lists!B:C,2,FALSE)</f>
        <v>#N/A</v>
      </c>
      <c r="C6641" s="288" t="e">
        <f>VLOOKUP(A6641,Lists!B:D,3,FALSE)</f>
        <v>#N/A</v>
      </c>
      <c r="D6641" s="289" t="s">
        <v>5029</v>
      </c>
      <c r="E6641" s="289">
        <v>45</v>
      </c>
      <c r="F6641" s="289" t="s">
        <v>4924</v>
      </c>
      <c r="G6641" s="289" t="s">
        <v>730</v>
      </c>
      <c r="H6641" s="278">
        <f t="shared" si="206"/>
        <v>3</v>
      </c>
      <c r="I6641" s="252" t="s">
        <v>4928</v>
      </c>
      <c r="J6641" s="289" t="s">
        <v>4935</v>
      </c>
      <c r="K6641" s="278" t="e">
        <f t="shared" si="207"/>
        <v>#N/A</v>
      </c>
      <c r="L6641" s="290">
        <v>43605</v>
      </c>
      <c r="M6641" s="290" t="s">
        <v>3248</v>
      </c>
    </row>
    <row r="6642" spans="1:13" s="269" customFormat="1" ht="15.5" hidden="1" thickTop="1" thickBot="1" x14ac:dyDescent="0.4">
      <c r="A6642" s="283" t="s">
        <v>4506</v>
      </c>
      <c r="B6642" s="284" t="e">
        <f>VLOOKUP(A6642,Lists!B:C,2,FALSE)</f>
        <v>#N/A</v>
      </c>
      <c r="C6642" s="284" t="e">
        <f>VLOOKUP(A6642,Lists!B:D,3,FALSE)</f>
        <v>#N/A</v>
      </c>
      <c r="D6642" s="285" t="s">
        <v>5115</v>
      </c>
      <c r="E6642" s="285">
        <v>800</v>
      </c>
      <c r="F6642" s="285" t="s">
        <v>4908</v>
      </c>
      <c r="G6642" s="285" t="s">
        <v>730</v>
      </c>
      <c r="H6642" s="278">
        <f t="shared" si="206"/>
        <v>3</v>
      </c>
      <c r="I6642" s="251" t="s">
        <v>4909</v>
      </c>
      <c r="J6642" s="285" t="s">
        <v>4911</v>
      </c>
      <c r="K6642" s="278" t="e">
        <f t="shared" si="207"/>
        <v>#N/A</v>
      </c>
      <c r="L6642" s="286">
        <v>43605</v>
      </c>
      <c r="M6642" s="286" t="s">
        <v>3248</v>
      </c>
    </row>
    <row r="6643" spans="1:13" s="269" customFormat="1" ht="15.5" hidden="1" thickTop="1" thickBot="1" x14ac:dyDescent="0.4">
      <c r="A6643" s="287" t="s">
        <v>4506</v>
      </c>
      <c r="B6643" s="288" t="e">
        <f>VLOOKUP(A6643,Lists!B:C,2,FALSE)</f>
        <v>#N/A</v>
      </c>
      <c r="C6643" s="288" t="e">
        <f>VLOOKUP(A6643,Lists!B:D,3,FALSE)</f>
        <v>#N/A</v>
      </c>
      <c r="D6643" s="289" t="s">
        <v>5108</v>
      </c>
      <c r="E6643" s="289">
        <v>18500</v>
      </c>
      <c r="F6643" s="289" t="s">
        <v>4924</v>
      </c>
      <c r="G6643" s="289" t="s">
        <v>730</v>
      </c>
      <c r="H6643" s="278">
        <f t="shared" si="206"/>
        <v>3</v>
      </c>
      <c r="I6643" s="252" t="s">
        <v>4928</v>
      </c>
      <c r="J6643" s="289" t="s">
        <v>4936</v>
      </c>
      <c r="K6643" s="278" t="e">
        <f t="shared" si="207"/>
        <v>#N/A</v>
      </c>
      <c r="L6643" s="290">
        <v>43605</v>
      </c>
      <c r="M6643" s="290" t="s">
        <v>3249</v>
      </c>
    </row>
    <row r="6644" spans="1:13" s="269" customFormat="1" ht="15.5" hidden="1" thickTop="1" thickBot="1" x14ac:dyDescent="0.4">
      <c r="A6644" s="283" t="s">
        <v>4506</v>
      </c>
      <c r="B6644" s="284" t="e">
        <f>VLOOKUP(A6644,Lists!B:C,2,FALSE)</f>
        <v>#N/A</v>
      </c>
      <c r="C6644" s="284" t="e">
        <f>VLOOKUP(A6644,Lists!B:D,3,FALSE)</f>
        <v>#N/A</v>
      </c>
      <c r="D6644" s="285" t="s">
        <v>5109</v>
      </c>
      <c r="E6644" s="285">
        <v>27400</v>
      </c>
      <c r="F6644" s="285" t="s">
        <v>4924</v>
      </c>
      <c r="G6644" s="285" t="s">
        <v>730</v>
      </c>
      <c r="H6644" s="278">
        <f t="shared" si="206"/>
        <v>3</v>
      </c>
      <c r="I6644" s="251" t="s">
        <v>4928</v>
      </c>
      <c r="J6644" s="285" t="s">
        <v>4937</v>
      </c>
      <c r="K6644" s="278" t="e">
        <f t="shared" si="207"/>
        <v>#N/A</v>
      </c>
      <c r="L6644" s="286">
        <v>43605</v>
      </c>
      <c r="M6644" s="286" t="s">
        <v>3249</v>
      </c>
    </row>
    <row r="6645" spans="1:13" s="269" customFormat="1" ht="15.5" hidden="1" thickTop="1" thickBot="1" x14ac:dyDescent="0.4">
      <c r="A6645" s="287" t="s">
        <v>4506</v>
      </c>
      <c r="B6645" s="288" t="e">
        <f>VLOOKUP(A6645,Lists!B:C,2,FALSE)</f>
        <v>#N/A</v>
      </c>
      <c r="C6645" s="288" t="e">
        <f>VLOOKUP(A6645,Lists!B:D,3,FALSE)</f>
        <v>#N/A</v>
      </c>
      <c r="D6645" s="289" t="s">
        <v>752</v>
      </c>
      <c r="E6645" s="289">
        <v>374000</v>
      </c>
      <c r="F6645" s="289" t="s">
        <v>4924</v>
      </c>
      <c r="G6645" s="289" t="s">
        <v>730</v>
      </c>
      <c r="H6645" s="278">
        <f t="shared" si="206"/>
        <v>3</v>
      </c>
      <c r="I6645" s="252" t="s">
        <v>4928</v>
      </c>
      <c r="J6645" s="289" t="s">
        <v>4937</v>
      </c>
      <c r="K6645" s="278" t="e">
        <f t="shared" si="207"/>
        <v>#N/A</v>
      </c>
      <c r="L6645" s="290">
        <v>43605</v>
      </c>
      <c r="M6645" s="290" t="s">
        <v>3248</v>
      </c>
    </row>
    <row r="6646" spans="1:13" s="269" customFormat="1" ht="15.5" hidden="1" thickTop="1" thickBot="1" x14ac:dyDescent="0.4">
      <c r="A6646" s="283" t="s">
        <v>4506</v>
      </c>
      <c r="B6646" s="284" t="e">
        <f>VLOOKUP(A6646,Lists!B:C,2,FALSE)</f>
        <v>#N/A</v>
      </c>
      <c r="C6646" s="284" t="e">
        <f>VLOOKUP(A6646,Lists!B:D,3,FALSE)</f>
        <v>#N/A</v>
      </c>
      <c r="D6646" s="285" t="s">
        <v>5110</v>
      </c>
      <c r="E6646" s="285">
        <v>11860000</v>
      </c>
      <c r="F6646" s="285" t="s">
        <v>4926</v>
      </c>
      <c r="G6646" s="285" t="s">
        <v>730</v>
      </c>
      <c r="H6646" s="278">
        <f t="shared" si="206"/>
        <v>3</v>
      </c>
      <c r="I6646" s="251" t="s">
        <v>4929</v>
      </c>
      <c r="J6646" s="285" t="s">
        <v>4938</v>
      </c>
      <c r="K6646" s="278" t="e">
        <f t="shared" si="207"/>
        <v>#N/A</v>
      </c>
      <c r="L6646" s="286">
        <v>43605</v>
      </c>
      <c r="M6646" s="286" t="s">
        <v>3249</v>
      </c>
    </row>
    <row r="6647" spans="1:13" s="269" customFormat="1" ht="15.5" hidden="1" thickTop="1" thickBot="1" x14ac:dyDescent="0.4">
      <c r="A6647" s="287" t="s">
        <v>4506</v>
      </c>
      <c r="B6647" s="288" t="e">
        <f>VLOOKUP(A6647,Lists!B:C,2,FALSE)</f>
        <v>#N/A</v>
      </c>
      <c r="C6647" s="288" t="e">
        <f>VLOOKUP(A6647,Lists!B:D,3,FALSE)</f>
        <v>#N/A</v>
      </c>
      <c r="D6647" s="289" t="s">
        <v>5113</v>
      </c>
      <c r="E6647" s="289">
        <v>374000</v>
      </c>
      <c r="F6647" s="289" t="s">
        <v>4924</v>
      </c>
      <c r="G6647" s="289" t="s">
        <v>730</v>
      </c>
      <c r="H6647" s="278">
        <f t="shared" si="206"/>
        <v>3</v>
      </c>
      <c r="I6647" s="252" t="s">
        <v>4928</v>
      </c>
      <c r="J6647" s="289" t="s">
        <v>4939</v>
      </c>
      <c r="K6647" s="278" t="e">
        <f t="shared" si="207"/>
        <v>#N/A</v>
      </c>
      <c r="L6647" s="290">
        <v>43605</v>
      </c>
      <c r="M6647" s="290" t="s">
        <v>3249</v>
      </c>
    </row>
    <row r="6648" spans="1:13" s="269" customFormat="1" ht="15.5" hidden="1" thickTop="1" thickBot="1" x14ac:dyDescent="0.4">
      <c r="A6648" s="283" t="s">
        <v>3398</v>
      </c>
      <c r="B6648" s="284" t="e">
        <f>VLOOKUP(A6648,Lists!B:C,2,FALSE)</f>
        <v>#N/A</v>
      </c>
      <c r="C6648" s="284" t="e">
        <f>VLOOKUP(A6648,Lists!B:D,3,FALSE)</f>
        <v>#N/A</v>
      </c>
      <c r="D6648" s="285" t="s">
        <v>660</v>
      </c>
      <c r="E6648" s="285">
        <v>80000</v>
      </c>
      <c r="F6648" s="285" t="s">
        <v>4924</v>
      </c>
      <c r="G6648" s="285" t="s">
        <v>730</v>
      </c>
      <c r="H6648" s="278">
        <f t="shared" si="206"/>
        <v>3</v>
      </c>
      <c r="I6648" s="251" t="s">
        <v>4928</v>
      </c>
      <c r="J6648" s="285" t="s">
        <v>5159</v>
      </c>
      <c r="K6648" s="278" t="e">
        <f t="shared" si="207"/>
        <v>#N/A</v>
      </c>
      <c r="L6648" s="286">
        <v>43605</v>
      </c>
      <c r="M6648" s="286" t="s">
        <v>3249</v>
      </c>
    </row>
    <row r="6649" spans="1:13" s="269" customFormat="1" ht="15.5" hidden="1" thickTop="1" thickBot="1" x14ac:dyDescent="0.4">
      <c r="A6649" s="287" t="s">
        <v>3398</v>
      </c>
      <c r="B6649" s="288" t="e">
        <f>VLOOKUP(A6649,Lists!B:C,2,FALSE)</f>
        <v>#N/A</v>
      </c>
      <c r="C6649" s="288" t="e">
        <f>VLOOKUP(A6649,Lists!B:D,3,FALSE)</f>
        <v>#N/A</v>
      </c>
      <c r="D6649" s="289" t="s">
        <v>737</v>
      </c>
      <c r="E6649" s="289">
        <v>4000000</v>
      </c>
      <c r="F6649" s="289" t="s">
        <v>4924</v>
      </c>
      <c r="G6649" s="289" t="s">
        <v>730</v>
      </c>
      <c r="H6649" s="278">
        <f t="shared" si="206"/>
        <v>3</v>
      </c>
      <c r="I6649" s="252" t="s">
        <v>4928</v>
      </c>
      <c r="J6649" s="289" t="s">
        <v>4940</v>
      </c>
      <c r="K6649" s="278" t="e">
        <f t="shared" si="207"/>
        <v>#N/A</v>
      </c>
      <c r="L6649" s="290">
        <v>43605</v>
      </c>
      <c r="M6649" s="290" t="s">
        <v>3249</v>
      </c>
    </row>
    <row r="6650" spans="1:13" s="269" customFormat="1" ht="15.5" thickTop="1" thickBot="1" x14ac:dyDescent="0.4">
      <c r="A6650" s="283" t="s">
        <v>3398</v>
      </c>
      <c r="B6650" s="284" t="e">
        <f>VLOOKUP(A6650,Lists!B:C,2,FALSE)</f>
        <v>#N/A</v>
      </c>
      <c r="C6650" s="284" t="e">
        <f>VLOOKUP(A6650,Lists!B:D,3,FALSE)</f>
        <v>#N/A</v>
      </c>
      <c r="D6650" s="285" t="s">
        <v>666</v>
      </c>
      <c r="E6650" s="285">
        <v>400000</v>
      </c>
      <c r="F6650" s="285" t="s">
        <v>4924</v>
      </c>
      <c r="G6650" s="285" t="s">
        <v>730</v>
      </c>
      <c r="H6650" s="278">
        <f t="shared" si="206"/>
        <v>3</v>
      </c>
      <c r="I6650" s="251" t="s">
        <v>4928</v>
      </c>
      <c r="J6650" s="285" t="s">
        <v>4941</v>
      </c>
      <c r="K6650" s="278" t="e">
        <f t="shared" si="207"/>
        <v>#N/A</v>
      </c>
      <c r="L6650" s="286">
        <v>43605</v>
      </c>
      <c r="M6650" s="286" t="s">
        <v>3249</v>
      </c>
    </row>
    <row r="6651" spans="1:13" s="269" customFormat="1" ht="15.5" hidden="1" thickTop="1" thickBot="1" x14ac:dyDescent="0.4">
      <c r="A6651" s="287" t="s">
        <v>3398</v>
      </c>
      <c r="B6651" s="288" t="e">
        <f>VLOOKUP(A6651,Lists!B:C,2,FALSE)</f>
        <v>#N/A</v>
      </c>
      <c r="C6651" s="288" t="e">
        <f>VLOOKUP(A6651,Lists!B:D,3,FALSE)</f>
        <v>#N/A</v>
      </c>
      <c r="D6651" s="289" t="s">
        <v>5028</v>
      </c>
      <c r="E6651" s="289">
        <v>45000</v>
      </c>
      <c r="F6651" s="289" t="s">
        <v>5151</v>
      </c>
      <c r="G6651" s="289" t="s">
        <v>730</v>
      </c>
      <c r="H6651" s="278">
        <f t="shared" si="206"/>
        <v>3</v>
      </c>
      <c r="I6651" s="252" t="s">
        <v>5150</v>
      </c>
      <c r="J6651" s="289" t="s">
        <v>5152</v>
      </c>
      <c r="K6651" s="278" t="e">
        <f t="shared" si="207"/>
        <v>#N/A</v>
      </c>
      <c r="L6651" s="290">
        <v>43605</v>
      </c>
      <c r="M6651" s="290" t="s">
        <v>3248</v>
      </c>
    </row>
    <row r="6652" spans="1:13" s="269" customFormat="1" ht="15.5" hidden="1" thickTop="1" thickBot="1" x14ac:dyDescent="0.4">
      <c r="A6652" s="283" t="s">
        <v>3398</v>
      </c>
      <c r="B6652" s="284" t="e">
        <f>VLOOKUP(A6652,Lists!B:C,2,FALSE)</f>
        <v>#N/A</v>
      </c>
      <c r="C6652" s="284" t="e">
        <f>VLOOKUP(A6652,Lists!B:D,3,FALSE)</f>
        <v>#N/A</v>
      </c>
      <c r="D6652" s="285" t="s">
        <v>5115</v>
      </c>
      <c r="E6652" s="285">
        <v>800</v>
      </c>
      <c r="F6652" s="285" t="s">
        <v>4908</v>
      </c>
      <c r="G6652" s="285" t="s">
        <v>730</v>
      </c>
      <c r="H6652" s="278">
        <f t="shared" si="206"/>
        <v>3</v>
      </c>
      <c r="I6652" s="251" t="s">
        <v>4909</v>
      </c>
      <c r="J6652" s="285" t="s">
        <v>4911</v>
      </c>
      <c r="K6652" s="278" t="e">
        <f t="shared" si="207"/>
        <v>#N/A</v>
      </c>
      <c r="L6652" s="286">
        <v>43605</v>
      </c>
      <c r="M6652" s="286" t="s">
        <v>3248</v>
      </c>
    </row>
    <row r="6653" spans="1:13" s="269" customFormat="1" ht="15.5" hidden="1" thickTop="1" thickBot="1" x14ac:dyDescent="0.4">
      <c r="A6653" s="287" t="s">
        <v>3398</v>
      </c>
      <c r="B6653" s="288" t="e">
        <f>VLOOKUP(A6653,Lists!B:C,2,FALSE)</f>
        <v>#N/A</v>
      </c>
      <c r="C6653" s="288" t="e">
        <f>VLOOKUP(A6653,Lists!B:D,3,FALSE)</f>
        <v>#N/A</v>
      </c>
      <c r="D6653" s="289" t="s">
        <v>752</v>
      </c>
      <c r="E6653" s="289">
        <v>1850000</v>
      </c>
      <c r="F6653" s="289" t="s">
        <v>5153</v>
      </c>
      <c r="G6653" s="289" t="s">
        <v>730</v>
      </c>
      <c r="H6653" s="278">
        <f t="shared" si="206"/>
        <v>3</v>
      </c>
      <c r="I6653" s="252" t="s">
        <v>5154</v>
      </c>
      <c r="J6653" s="289" t="s">
        <v>5155</v>
      </c>
      <c r="K6653" s="278" t="e">
        <f t="shared" si="207"/>
        <v>#N/A</v>
      </c>
      <c r="L6653" s="290">
        <v>43605</v>
      </c>
      <c r="M6653" s="290" t="s">
        <v>3249</v>
      </c>
    </row>
    <row r="6654" spans="1:13" s="269" customFormat="1" ht="15.5" hidden="1" thickTop="1" thickBot="1" x14ac:dyDescent="0.4">
      <c r="A6654" s="283" t="s">
        <v>3398</v>
      </c>
      <c r="B6654" s="284" t="e">
        <f>VLOOKUP(A6654,Lists!B:C,2,FALSE)</f>
        <v>#N/A</v>
      </c>
      <c r="C6654" s="284" t="e">
        <f>VLOOKUP(A6654,Lists!B:D,3,FALSE)</f>
        <v>#N/A</v>
      </c>
      <c r="D6654" s="285" t="s">
        <v>5110</v>
      </c>
      <c r="E6654" s="285">
        <v>2150000</v>
      </c>
      <c r="F6654" s="285" t="s">
        <v>4924</v>
      </c>
      <c r="G6654" s="285" t="s">
        <v>730</v>
      </c>
      <c r="H6654" s="278">
        <f t="shared" si="206"/>
        <v>3</v>
      </c>
      <c r="I6654" s="251" t="s">
        <v>4928</v>
      </c>
      <c r="J6654" s="285" t="s">
        <v>4942</v>
      </c>
      <c r="K6654" s="278" t="e">
        <f t="shared" si="207"/>
        <v>#N/A</v>
      </c>
      <c r="L6654" s="286">
        <v>43605</v>
      </c>
      <c r="M6654" s="286" t="s">
        <v>3249</v>
      </c>
    </row>
    <row r="6655" spans="1:13" s="269" customFormat="1" ht="15.5" hidden="1" thickTop="1" thickBot="1" x14ac:dyDescent="0.4">
      <c r="A6655" s="287" t="s">
        <v>3398</v>
      </c>
      <c r="B6655" s="288" t="e">
        <f>VLOOKUP(A6655,Lists!B:C,2,FALSE)</f>
        <v>#N/A</v>
      </c>
      <c r="C6655" s="288" t="e">
        <f>VLOOKUP(A6655,Lists!B:D,3,FALSE)</f>
        <v>#N/A</v>
      </c>
      <c r="D6655" s="289" t="s">
        <v>5111</v>
      </c>
      <c r="E6655" s="289">
        <v>0</v>
      </c>
      <c r="F6655" s="289"/>
      <c r="G6655" s="289"/>
      <c r="H6655" s="278" t="b">
        <f t="shared" si="206"/>
        <v>0</v>
      </c>
      <c r="I6655" s="252"/>
      <c r="J6655" s="289"/>
      <c r="K6655" s="278" t="e">
        <f t="shared" si="207"/>
        <v>#N/A</v>
      </c>
      <c r="L6655" s="290">
        <v>43605</v>
      </c>
      <c r="M6655" s="290" t="s">
        <v>3249</v>
      </c>
    </row>
    <row r="6656" spans="1:13" s="269" customFormat="1" ht="15.5" hidden="1" thickTop="1" thickBot="1" x14ac:dyDescent="0.4">
      <c r="A6656" s="283" t="s">
        <v>3398</v>
      </c>
      <c r="B6656" s="284" t="e">
        <f>VLOOKUP(A6656,Lists!B:C,2,FALSE)</f>
        <v>#N/A</v>
      </c>
      <c r="C6656" s="284" t="e">
        <f>VLOOKUP(A6656,Lists!B:D,3,FALSE)</f>
        <v>#N/A</v>
      </c>
      <c r="D6656" s="285" t="s">
        <v>5113</v>
      </c>
      <c r="E6656" s="285">
        <v>1850000</v>
      </c>
      <c r="F6656" s="285" t="s">
        <v>4924</v>
      </c>
      <c r="G6656" s="285" t="s">
        <v>730</v>
      </c>
      <c r="H6656" s="278">
        <f t="shared" si="206"/>
        <v>3</v>
      </c>
      <c r="I6656" s="251" t="s">
        <v>4928</v>
      </c>
      <c r="J6656" s="285" t="s">
        <v>4943</v>
      </c>
      <c r="K6656" s="278" t="e">
        <f t="shared" si="207"/>
        <v>#N/A</v>
      </c>
      <c r="L6656" s="286">
        <v>43605</v>
      </c>
      <c r="M6656" s="286" t="s">
        <v>3249</v>
      </c>
    </row>
    <row r="6657" spans="1:13" s="269" customFormat="1" ht="15.5" thickTop="1" thickBot="1" x14ac:dyDescent="0.4">
      <c r="A6657" s="287" t="s">
        <v>1226</v>
      </c>
      <c r="B6657" s="288" t="str">
        <f>VLOOKUP(A6657,Lists!B:C,2,FALSE)</f>
        <v>SYR001</v>
      </c>
      <c r="C6657" s="288" t="str">
        <f>VLOOKUP(A6657,Lists!B:D,3,FALSE)</f>
        <v>SYR</v>
      </c>
      <c r="D6657" s="289" t="s">
        <v>666</v>
      </c>
      <c r="E6657" s="289">
        <v>13992915</v>
      </c>
      <c r="F6657" s="289" t="s">
        <v>4944</v>
      </c>
      <c r="G6657" s="289" t="s">
        <v>731</v>
      </c>
      <c r="H6657" s="278">
        <f t="shared" si="206"/>
        <v>2</v>
      </c>
      <c r="I6657" s="252" t="s">
        <v>4945</v>
      </c>
      <c r="J6657" s="289" t="s">
        <v>4971</v>
      </c>
      <c r="K6657" s="278" t="str">
        <f t="shared" si="207"/>
        <v>SYR001People displaced</v>
      </c>
      <c r="L6657" s="290">
        <v>43605</v>
      </c>
      <c r="M6657" s="290" t="s">
        <v>3249</v>
      </c>
    </row>
    <row r="6658" spans="1:13" s="269" customFormat="1" ht="15.5" hidden="1" thickTop="1" thickBot="1" x14ac:dyDescent="0.4">
      <c r="A6658" s="283" t="s">
        <v>2961</v>
      </c>
      <c r="B6658" s="284" t="str">
        <f>VLOOKUP(A6658,Lists!B:C,2,FALSE)</f>
        <v>HTI001</v>
      </c>
      <c r="C6658" s="284" t="str">
        <f>VLOOKUP(A6658,Lists!B:D,3,FALSE)</f>
        <v>HTI</v>
      </c>
      <c r="D6658" s="285" t="s">
        <v>5029</v>
      </c>
      <c r="E6658" s="285">
        <v>5</v>
      </c>
      <c r="F6658" s="285" t="s">
        <v>4946</v>
      </c>
      <c r="G6658" s="285" t="s">
        <v>730</v>
      </c>
      <c r="H6658" s="278">
        <f t="shared" ref="H6658:H6721" si="208">IF(G6658="x","x",IF(G6658="Low",3,IF(G6658="Medium",2,IF(G6658="High",1,FALSE))))</f>
        <v>3</v>
      </c>
      <c r="I6658" s="251" t="s">
        <v>1014</v>
      </c>
      <c r="J6658" s="285" t="s">
        <v>4947</v>
      </c>
      <c r="K6658" s="278" t="str">
        <f t="shared" ref="K6658:K6721" si="209">B6658&amp;""&amp;D6658</f>
        <v>HTI001Fatalities reported</v>
      </c>
      <c r="L6658" s="286">
        <v>43605</v>
      </c>
      <c r="M6658" s="286" t="s">
        <v>3249</v>
      </c>
    </row>
    <row r="6659" spans="1:13" s="269" customFormat="1" ht="15.5" hidden="1" thickTop="1" thickBot="1" x14ac:dyDescent="0.4">
      <c r="A6659" s="287" t="s">
        <v>2961</v>
      </c>
      <c r="B6659" s="288" t="str">
        <f>VLOOKUP(A6659,Lists!B:C,2,FALSE)</f>
        <v>HTI001</v>
      </c>
      <c r="C6659" s="288" t="str">
        <f>VLOOKUP(A6659,Lists!B:D,3,FALSE)</f>
        <v>HTI</v>
      </c>
      <c r="D6659" s="289" t="s">
        <v>5115</v>
      </c>
      <c r="E6659" s="289">
        <v>5</v>
      </c>
      <c r="F6659" s="289" t="s">
        <v>4946</v>
      </c>
      <c r="G6659" s="289" t="s">
        <v>730</v>
      </c>
      <c r="H6659" s="278">
        <f t="shared" si="208"/>
        <v>3</v>
      </c>
      <c r="I6659" s="252" t="s">
        <v>1014</v>
      </c>
      <c r="J6659" s="289" t="s">
        <v>4948</v>
      </c>
      <c r="K6659" s="278" t="str">
        <f t="shared" si="209"/>
        <v>HTI001Fatalities in all crises</v>
      </c>
      <c r="L6659" s="290">
        <v>43605</v>
      </c>
      <c r="M6659" s="290" t="s">
        <v>3249</v>
      </c>
    </row>
    <row r="6660" spans="1:13" s="269" customFormat="1" ht="15.5" hidden="1" thickTop="1" thickBot="1" x14ac:dyDescent="0.4">
      <c r="A6660" s="283" t="s">
        <v>2961</v>
      </c>
      <c r="B6660" s="284" t="str">
        <f>VLOOKUP(A6660,Lists!B:C,2,FALSE)</f>
        <v>HTI001</v>
      </c>
      <c r="C6660" s="284" t="str">
        <f>VLOOKUP(A6660,Lists!B:D,3,FALSE)</f>
        <v>HTI</v>
      </c>
      <c r="D6660" s="285" t="s">
        <v>752</v>
      </c>
      <c r="E6660" s="285">
        <v>2258981</v>
      </c>
      <c r="F6660" s="285" t="s">
        <v>4949</v>
      </c>
      <c r="G6660" s="285" t="s">
        <v>731</v>
      </c>
      <c r="H6660" s="278">
        <f t="shared" si="208"/>
        <v>2</v>
      </c>
      <c r="I6660" s="251" t="s">
        <v>4950</v>
      </c>
      <c r="J6660" s="285" t="s">
        <v>4951</v>
      </c>
      <c r="K6660" s="278" t="str">
        <f t="shared" si="209"/>
        <v>HTI001People in Need</v>
      </c>
      <c r="L6660" s="286">
        <v>43605</v>
      </c>
      <c r="M6660" s="286" t="s">
        <v>3249</v>
      </c>
    </row>
    <row r="6661" spans="1:13" s="269" customFormat="1" ht="15.5" hidden="1" thickTop="1" thickBot="1" x14ac:dyDescent="0.4">
      <c r="A6661" s="287" t="s">
        <v>2961</v>
      </c>
      <c r="B6661" s="288" t="str">
        <f>VLOOKUP(A6661,Lists!B:C,2,FALSE)</f>
        <v>HTI001</v>
      </c>
      <c r="C6661" s="288" t="str">
        <f>VLOOKUP(A6661,Lists!B:D,3,FALSE)</f>
        <v>HTI</v>
      </c>
      <c r="D6661" s="289" t="s">
        <v>5110</v>
      </c>
      <c r="E6661" s="289">
        <v>1938388</v>
      </c>
      <c r="F6661" s="289" t="s">
        <v>4002</v>
      </c>
      <c r="G6661" s="289" t="s">
        <v>731</v>
      </c>
      <c r="H6661" s="278">
        <f t="shared" si="208"/>
        <v>2</v>
      </c>
      <c r="I6661" s="252" t="s">
        <v>4007</v>
      </c>
      <c r="J6661" s="289" t="s">
        <v>4952</v>
      </c>
      <c r="K6661" s="278" t="str">
        <f t="shared" si="209"/>
        <v>HTI001Minimal humanitarian conditions - Level 1</v>
      </c>
      <c r="L6661" s="290">
        <v>43605</v>
      </c>
      <c r="M6661" s="290" t="s">
        <v>3249</v>
      </c>
    </row>
    <row r="6662" spans="1:13" s="269" customFormat="1" ht="15.5" hidden="1" thickTop="1" thickBot="1" x14ac:dyDescent="0.4">
      <c r="A6662" s="283" t="s">
        <v>2961</v>
      </c>
      <c r="B6662" s="284" t="str">
        <f>VLOOKUP(A6662,Lists!B:C,2,FALSE)</f>
        <v>HTI001</v>
      </c>
      <c r="C6662" s="284" t="str">
        <f>VLOOKUP(A6662,Lists!B:D,3,FALSE)</f>
        <v>HTI</v>
      </c>
      <c r="D6662" s="285" t="s">
        <v>5111</v>
      </c>
      <c r="E6662" s="285">
        <v>2424258</v>
      </c>
      <c r="F6662" s="285" t="s">
        <v>4002</v>
      </c>
      <c r="G6662" s="285" t="s">
        <v>731</v>
      </c>
      <c r="H6662" s="278">
        <f t="shared" si="208"/>
        <v>2</v>
      </c>
      <c r="I6662" s="251" t="s">
        <v>4007</v>
      </c>
      <c r="J6662" s="285" t="s">
        <v>4953</v>
      </c>
      <c r="K6662" s="278" t="str">
        <f t="shared" si="209"/>
        <v>HTI001Stressed humanitarian conditions - Level 2</v>
      </c>
      <c r="L6662" s="286">
        <v>43605</v>
      </c>
      <c r="M6662" s="286" t="s">
        <v>3249</v>
      </c>
    </row>
    <row r="6663" spans="1:13" s="269" customFormat="1" ht="15.5" hidden="1" thickTop="1" thickBot="1" x14ac:dyDescent="0.4">
      <c r="A6663" s="287" t="s">
        <v>2961</v>
      </c>
      <c r="B6663" s="288" t="str">
        <f>VLOOKUP(A6663,Lists!B:C,2,FALSE)</f>
        <v>HTI001</v>
      </c>
      <c r="C6663" s="288" t="str">
        <f>VLOOKUP(A6663,Lists!B:D,3,FALSE)</f>
        <v>HTI</v>
      </c>
      <c r="D6663" s="289" t="s">
        <v>5112</v>
      </c>
      <c r="E6663" s="289">
        <v>2054161</v>
      </c>
      <c r="F6663" s="289" t="s">
        <v>4002</v>
      </c>
      <c r="G6663" s="289" t="s">
        <v>731</v>
      </c>
      <c r="H6663" s="278">
        <f t="shared" si="208"/>
        <v>2</v>
      </c>
      <c r="I6663" s="252" t="s">
        <v>4007</v>
      </c>
      <c r="J6663" s="289" t="s">
        <v>4954</v>
      </c>
      <c r="K6663" s="278" t="str">
        <f t="shared" si="209"/>
        <v>HTI001Moderate humanitarian conditions - Level 3</v>
      </c>
      <c r="L6663" s="290">
        <v>43605</v>
      </c>
      <c r="M6663" s="290" t="s">
        <v>3249</v>
      </c>
    </row>
    <row r="6664" spans="1:13" s="269" customFormat="1" ht="15.5" hidden="1" thickTop="1" thickBot="1" x14ac:dyDescent="0.4">
      <c r="A6664" s="283" t="s">
        <v>2961</v>
      </c>
      <c r="B6664" s="284" t="str">
        <f>VLOOKUP(A6664,Lists!B:C,2,FALSE)</f>
        <v>HTI001</v>
      </c>
      <c r="C6664" s="284" t="str">
        <f>VLOOKUP(A6664,Lists!B:D,3,FALSE)</f>
        <v>HTI</v>
      </c>
      <c r="D6664" s="285" t="s">
        <v>5113</v>
      </c>
      <c r="E6664" s="285">
        <v>571129</v>
      </c>
      <c r="F6664" s="285" t="s">
        <v>4002</v>
      </c>
      <c r="G6664" s="285" t="s">
        <v>731</v>
      </c>
      <c r="H6664" s="278">
        <f t="shared" si="208"/>
        <v>2</v>
      </c>
      <c r="I6664" s="251" t="s">
        <v>4007</v>
      </c>
      <c r="J6664" s="285" t="s">
        <v>4955</v>
      </c>
      <c r="K6664" s="278" t="str">
        <f t="shared" si="209"/>
        <v>HTI001Severe humanitarian conditions - Level 4</v>
      </c>
      <c r="L6664" s="286">
        <v>43605</v>
      </c>
      <c r="M6664" s="286" t="s">
        <v>3249</v>
      </c>
    </row>
    <row r="6665" spans="1:13" s="269" customFormat="1" ht="15.5" hidden="1" thickTop="1" thickBot="1" x14ac:dyDescent="0.4">
      <c r="A6665" s="287" t="s">
        <v>2961</v>
      </c>
      <c r="B6665" s="288" t="str">
        <f>VLOOKUP(A6665,Lists!B:C,2,FALSE)</f>
        <v>HTI001</v>
      </c>
      <c r="C6665" s="288" t="str">
        <f>VLOOKUP(A6665,Lists!B:D,3,FALSE)</f>
        <v>HTI</v>
      </c>
      <c r="D6665" s="289" t="s">
        <v>5114</v>
      </c>
      <c r="E6665" s="289">
        <v>0</v>
      </c>
      <c r="F6665" s="289" t="s">
        <v>4002</v>
      </c>
      <c r="G6665" s="289" t="s">
        <v>731</v>
      </c>
      <c r="H6665" s="278">
        <f t="shared" si="208"/>
        <v>2</v>
      </c>
      <c r="I6665" s="252" t="s">
        <v>4007</v>
      </c>
      <c r="J6665" s="289" t="s">
        <v>4956</v>
      </c>
      <c r="K6665" s="278" t="str">
        <f t="shared" si="209"/>
        <v>HTI001Extreme humanitarian conditions - Level 5</v>
      </c>
      <c r="L6665" s="290">
        <v>43605</v>
      </c>
      <c r="M6665" s="290" t="s">
        <v>3249</v>
      </c>
    </row>
    <row r="6666" spans="1:13" s="269" customFormat="1" ht="15.5" hidden="1" thickTop="1" thickBot="1" x14ac:dyDescent="0.4">
      <c r="A6666" s="283" t="s">
        <v>2961</v>
      </c>
      <c r="B6666" s="284" t="str">
        <f>VLOOKUP(A6666,Lists!B:C,2,FALSE)</f>
        <v>HTI001</v>
      </c>
      <c r="C6666" s="284" t="str">
        <f>VLOOKUP(A6666,Lists!B:D,3,FALSE)</f>
        <v>HTI</v>
      </c>
      <c r="D6666" s="285" t="s">
        <v>5028</v>
      </c>
      <c r="E6666" s="285">
        <v>550</v>
      </c>
      <c r="F6666" s="285" t="s">
        <v>4946</v>
      </c>
      <c r="G6666" s="285" t="s">
        <v>730</v>
      </c>
      <c r="H6666" s="278">
        <f t="shared" si="208"/>
        <v>3</v>
      </c>
      <c r="I6666" s="251" t="s">
        <v>1014</v>
      </c>
      <c r="J6666" s="285" t="s">
        <v>5911</v>
      </c>
      <c r="K6666" s="278" t="str">
        <f t="shared" si="209"/>
        <v>HTI001Illness cases reported</v>
      </c>
      <c r="L6666" s="286">
        <v>43605</v>
      </c>
      <c r="M6666" s="286" t="s">
        <v>3248</v>
      </c>
    </row>
    <row r="6667" spans="1:13" s="269" customFormat="1" ht="15.5" hidden="1" thickTop="1" thickBot="1" x14ac:dyDescent="0.4">
      <c r="A6667" s="287" t="s">
        <v>5263</v>
      </c>
      <c r="B6667" s="288" t="str">
        <f>VLOOKUP(A6667,Lists!B:C,2,FALSE)</f>
        <v>PAK001</v>
      </c>
      <c r="C6667" s="288" t="str">
        <f>VLOOKUP(A6667,Lists!B:D,3,FALSE)</f>
        <v>PAK</v>
      </c>
      <c r="D6667" s="289" t="s">
        <v>522</v>
      </c>
      <c r="E6667" s="289">
        <v>199141254</v>
      </c>
      <c r="F6667" s="289" t="s">
        <v>4957</v>
      </c>
      <c r="G6667" s="289" t="s">
        <v>732</v>
      </c>
      <c r="H6667" s="278">
        <f t="shared" si="208"/>
        <v>1</v>
      </c>
      <c r="I6667" s="252" t="s">
        <v>1436</v>
      </c>
      <c r="J6667" s="289" t="s">
        <v>1437</v>
      </c>
      <c r="K6667" s="278" t="str">
        <f t="shared" si="209"/>
        <v>PAK001Total population</v>
      </c>
      <c r="L6667" s="290">
        <v>43605</v>
      </c>
      <c r="M6667" s="290" t="s">
        <v>3249</v>
      </c>
    </row>
    <row r="6668" spans="1:13" s="269" customFormat="1" ht="15.5" hidden="1" thickTop="1" thickBot="1" x14ac:dyDescent="0.4">
      <c r="A6668" s="283" t="s">
        <v>5263</v>
      </c>
      <c r="B6668" s="284" t="str">
        <f>VLOOKUP(A6668,Lists!B:C,2,FALSE)</f>
        <v>PAK001</v>
      </c>
      <c r="C6668" s="284" t="str">
        <f>VLOOKUP(A6668,Lists!B:D,3,FALSE)</f>
        <v>PAK</v>
      </c>
      <c r="D6668" s="285" t="s">
        <v>660</v>
      </c>
      <c r="E6668" s="285">
        <v>881913</v>
      </c>
      <c r="F6668" s="285" t="s">
        <v>4958</v>
      </c>
      <c r="G6668" s="285" t="s">
        <v>731</v>
      </c>
      <c r="H6668" s="278">
        <f t="shared" si="208"/>
        <v>2</v>
      </c>
      <c r="I6668" s="251" t="s">
        <v>1438</v>
      </c>
      <c r="J6668" s="285" t="s">
        <v>1439</v>
      </c>
      <c r="K6668" s="278" t="str">
        <f t="shared" si="209"/>
        <v>PAK001Landmass affected</v>
      </c>
      <c r="L6668" s="286">
        <v>43605</v>
      </c>
      <c r="M6668" s="286" t="s">
        <v>3249</v>
      </c>
    </row>
    <row r="6669" spans="1:13" s="269" customFormat="1" ht="15.5" hidden="1" thickTop="1" thickBot="1" x14ac:dyDescent="0.4">
      <c r="A6669" s="287" t="s">
        <v>5263</v>
      </c>
      <c r="B6669" s="288" t="str">
        <f>VLOOKUP(A6669,Lists!B:C,2,FALSE)</f>
        <v>PAK001</v>
      </c>
      <c r="C6669" s="288" t="str">
        <f>VLOOKUP(A6669,Lists!B:D,3,FALSE)</f>
        <v>PAK</v>
      </c>
      <c r="D6669" s="289" t="s">
        <v>737</v>
      </c>
      <c r="E6669" s="289">
        <v>199141254</v>
      </c>
      <c r="F6669" s="289" t="s">
        <v>4958</v>
      </c>
      <c r="G6669" s="289" t="s">
        <v>732</v>
      </c>
      <c r="H6669" s="278">
        <f t="shared" si="208"/>
        <v>1</v>
      </c>
      <c r="I6669" s="252" t="s">
        <v>1438</v>
      </c>
      <c r="J6669" s="289" t="s">
        <v>1440</v>
      </c>
      <c r="K6669" s="278" t="str">
        <f t="shared" si="209"/>
        <v>PAK001People exposed</v>
      </c>
      <c r="L6669" s="290">
        <v>43605</v>
      </c>
      <c r="M6669" s="290" t="s">
        <v>3249</v>
      </c>
    </row>
    <row r="6670" spans="1:13" s="269" customFormat="1" ht="15.5" hidden="1" thickTop="1" thickBot="1" x14ac:dyDescent="0.4">
      <c r="A6670" s="283" t="s">
        <v>5263</v>
      </c>
      <c r="B6670" s="284" t="str">
        <f>VLOOKUP(A6670,Lists!B:C,2,FALSE)</f>
        <v>PAK001</v>
      </c>
      <c r="C6670" s="284" t="str">
        <f>VLOOKUP(A6670,Lists!B:D,3,FALSE)</f>
        <v>PAK</v>
      </c>
      <c r="D6670" s="285" t="s">
        <v>5028</v>
      </c>
      <c r="E6670" s="285">
        <v>750174</v>
      </c>
      <c r="F6670" s="285" t="s">
        <v>4959</v>
      </c>
      <c r="G6670" s="285" t="s">
        <v>731</v>
      </c>
      <c r="H6670" s="278">
        <f t="shared" si="208"/>
        <v>2</v>
      </c>
      <c r="I6670" s="251" t="s">
        <v>1445</v>
      </c>
      <c r="J6670" s="285" t="s">
        <v>4960</v>
      </c>
      <c r="K6670" s="278" t="str">
        <f t="shared" si="209"/>
        <v>PAK001Illness cases reported</v>
      </c>
      <c r="L6670" s="286">
        <v>43605</v>
      </c>
      <c r="M6670" s="286" t="s">
        <v>3249</v>
      </c>
    </row>
    <row r="6671" spans="1:13" s="269" customFormat="1" ht="15.5" hidden="1" thickTop="1" thickBot="1" x14ac:dyDescent="0.4">
      <c r="A6671" s="287" t="s">
        <v>5263</v>
      </c>
      <c r="B6671" s="288" t="str">
        <f>VLOOKUP(A6671,Lists!B:C,2,FALSE)</f>
        <v>PAK001</v>
      </c>
      <c r="C6671" s="288" t="str">
        <f>VLOOKUP(A6671,Lists!B:D,3,FALSE)</f>
        <v>PAK</v>
      </c>
      <c r="D6671" s="289" t="s">
        <v>5029</v>
      </c>
      <c r="E6671" s="289">
        <v>549</v>
      </c>
      <c r="F6671" s="289" t="s">
        <v>4961</v>
      </c>
      <c r="G6671" s="289" t="s">
        <v>731</v>
      </c>
      <c r="H6671" s="278">
        <f t="shared" si="208"/>
        <v>2</v>
      </c>
      <c r="I6671" s="252" t="s">
        <v>1354</v>
      </c>
      <c r="J6671" s="289" t="s">
        <v>1448</v>
      </c>
      <c r="K6671" s="278" t="str">
        <f t="shared" si="209"/>
        <v>PAK001Fatalities reported</v>
      </c>
      <c r="L6671" s="290">
        <v>43605</v>
      </c>
      <c r="M6671" s="290" t="s">
        <v>3248</v>
      </c>
    </row>
    <row r="6672" spans="1:13" s="269" customFormat="1" ht="15.5" hidden="1" thickTop="1" thickBot="1" x14ac:dyDescent="0.4">
      <c r="A6672" s="283" t="s">
        <v>5263</v>
      </c>
      <c r="B6672" s="284" t="str">
        <f>VLOOKUP(A6672,Lists!B:C,2,FALSE)</f>
        <v>PAK001</v>
      </c>
      <c r="C6672" s="284" t="str">
        <f>VLOOKUP(A6672,Lists!B:D,3,FALSE)</f>
        <v>PAK</v>
      </c>
      <c r="D6672" s="285" t="s">
        <v>5115</v>
      </c>
      <c r="E6672" s="285">
        <v>549</v>
      </c>
      <c r="F6672" s="285" t="s">
        <v>4961</v>
      </c>
      <c r="G6672" s="285" t="s">
        <v>731</v>
      </c>
      <c r="H6672" s="278">
        <f t="shared" si="208"/>
        <v>2</v>
      </c>
      <c r="I6672" s="251" t="s">
        <v>1354</v>
      </c>
      <c r="J6672" s="285" t="s">
        <v>1448</v>
      </c>
      <c r="K6672" s="278" t="str">
        <f t="shared" si="209"/>
        <v>PAK001Fatalities in all crises</v>
      </c>
      <c r="L6672" s="286">
        <v>43605</v>
      </c>
      <c r="M6672" s="286" t="s">
        <v>3248</v>
      </c>
    </row>
    <row r="6673" spans="1:13" s="269" customFormat="1" ht="15.5" hidden="1" thickTop="1" thickBot="1" x14ac:dyDescent="0.4">
      <c r="A6673" s="287" t="s">
        <v>5263</v>
      </c>
      <c r="B6673" s="288" t="str">
        <f>VLOOKUP(A6673,Lists!B:C,2,FALSE)</f>
        <v>PAK001</v>
      </c>
      <c r="C6673" s="288" t="str">
        <f>VLOOKUP(A6673,Lists!B:D,3,FALSE)</f>
        <v>PAK</v>
      </c>
      <c r="D6673" s="289" t="s">
        <v>5110</v>
      </c>
      <c r="E6673" s="289">
        <v>196241254</v>
      </c>
      <c r="F6673" s="289" t="s">
        <v>1428</v>
      </c>
      <c r="G6673" s="289" t="s">
        <v>731</v>
      </c>
      <c r="H6673" s="278">
        <f t="shared" si="208"/>
        <v>2</v>
      </c>
      <c r="I6673" s="252" t="s">
        <v>1441</v>
      </c>
      <c r="J6673" s="289" t="s">
        <v>4962</v>
      </c>
      <c r="K6673" s="278" t="str">
        <f t="shared" si="209"/>
        <v>PAK001Minimal humanitarian conditions - Level 1</v>
      </c>
      <c r="L6673" s="290">
        <v>43605</v>
      </c>
      <c r="M6673" s="290" t="s">
        <v>3249</v>
      </c>
    </row>
    <row r="6674" spans="1:13" s="269" customFormat="1" ht="15.5" hidden="1" thickTop="1" thickBot="1" x14ac:dyDescent="0.4">
      <c r="A6674" s="283" t="s">
        <v>5263</v>
      </c>
      <c r="B6674" s="284" t="str">
        <f>VLOOKUP(A6674,Lists!B:C,2,FALSE)</f>
        <v>PAK001</v>
      </c>
      <c r="C6674" s="284" t="str">
        <f>VLOOKUP(A6674,Lists!B:D,3,FALSE)</f>
        <v>PAK</v>
      </c>
      <c r="D6674" s="285" t="s">
        <v>5111</v>
      </c>
      <c r="E6674" s="285">
        <v>0</v>
      </c>
      <c r="F6674" s="285" t="s">
        <v>1428</v>
      </c>
      <c r="G6674" s="285" t="s">
        <v>731</v>
      </c>
      <c r="H6674" s="278">
        <f t="shared" si="208"/>
        <v>2</v>
      </c>
      <c r="I6674" s="251" t="s">
        <v>1441</v>
      </c>
      <c r="J6674" s="285" t="s">
        <v>4963</v>
      </c>
      <c r="K6674" s="278" t="str">
        <f t="shared" si="209"/>
        <v>PAK001Stressed humanitarian conditions - Level 2</v>
      </c>
      <c r="L6674" s="286">
        <v>43605</v>
      </c>
      <c r="M6674" s="286" t="s">
        <v>3249</v>
      </c>
    </row>
    <row r="6675" spans="1:13" s="269" customFormat="1" ht="15.5" hidden="1" thickTop="1" thickBot="1" x14ac:dyDescent="0.4">
      <c r="A6675" s="287" t="s">
        <v>5263</v>
      </c>
      <c r="B6675" s="288" t="str">
        <f>VLOOKUP(A6675,Lists!B:C,2,FALSE)</f>
        <v>PAK001</v>
      </c>
      <c r="C6675" s="288" t="str">
        <f>VLOOKUP(A6675,Lists!B:D,3,FALSE)</f>
        <v>PAK</v>
      </c>
      <c r="D6675" s="289" t="s">
        <v>5112</v>
      </c>
      <c r="E6675" s="289">
        <v>2900000</v>
      </c>
      <c r="F6675" s="289" t="s">
        <v>1428</v>
      </c>
      <c r="G6675" s="289" t="s">
        <v>731</v>
      </c>
      <c r="H6675" s="278">
        <f t="shared" si="208"/>
        <v>2</v>
      </c>
      <c r="I6675" s="252" t="s">
        <v>1441</v>
      </c>
      <c r="J6675" s="289" t="s">
        <v>4964</v>
      </c>
      <c r="K6675" s="278" t="str">
        <f t="shared" si="209"/>
        <v>PAK001Moderate humanitarian conditions - Level 3</v>
      </c>
      <c r="L6675" s="290">
        <v>43605</v>
      </c>
      <c r="M6675" s="290" t="s">
        <v>3249</v>
      </c>
    </row>
    <row r="6676" spans="1:13" s="269" customFormat="1" ht="15.5" hidden="1" thickTop="1" thickBot="1" x14ac:dyDescent="0.4">
      <c r="A6676" s="283" t="s">
        <v>5263</v>
      </c>
      <c r="B6676" s="284" t="str">
        <f>VLOOKUP(A6676,Lists!B:C,2,FALSE)</f>
        <v>PAK001</v>
      </c>
      <c r="C6676" s="284" t="str">
        <f>VLOOKUP(A6676,Lists!B:D,3,FALSE)</f>
        <v>PAK</v>
      </c>
      <c r="D6676" s="285" t="s">
        <v>5113</v>
      </c>
      <c r="E6676" s="285">
        <v>0</v>
      </c>
      <c r="F6676" s="285" t="s">
        <v>1428</v>
      </c>
      <c r="G6676" s="285" t="s">
        <v>731</v>
      </c>
      <c r="H6676" s="278">
        <f t="shared" si="208"/>
        <v>2</v>
      </c>
      <c r="I6676" s="251" t="s">
        <v>1441</v>
      </c>
      <c r="J6676" s="285" t="s">
        <v>4964</v>
      </c>
      <c r="K6676" s="278" t="str">
        <f t="shared" si="209"/>
        <v>PAK001Severe humanitarian conditions - Level 4</v>
      </c>
      <c r="L6676" s="286">
        <v>43605</v>
      </c>
      <c r="M6676" s="286" t="s">
        <v>3249</v>
      </c>
    </row>
    <row r="6677" spans="1:13" s="269" customFormat="1" ht="15.5" hidden="1" thickTop="1" thickBot="1" x14ac:dyDescent="0.4">
      <c r="A6677" s="287" t="s">
        <v>5263</v>
      </c>
      <c r="B6677" s="288" t="str">
        <f>VLOOKUP(A6677,Lists!B:C,2,FALSE)</f>
        <v>PAK001</v>
      </c>
      <c r="C6677" s="288" t="str">
        <f>VLOOKUP(A6677,Lists!B:D,3,FALSE)</f>
        <v>PAK</v>
      </c>
      <c r="D6677" s="289" t="s">
        <v>5114</v>
      </c>
      <c r="E6677" s="289">
        <v>0</v>
      </c>
      <c r="F6677" s="289" t="s">
        <v>1428</v>
      </c>
      <c r="G6677" s="289" t="s">
        <v>731</v>
      </c>
      <c r="H6677" s="278">
        <f t="shared" si="208"/>
        <v>2</v>
      </c>
      <c r="I6677" s="252" t="s">
        <v>1441</v>
      </c>
      <c r="J6677" s="289" t="s">
        <v>4964</v>
      </c>
      <c r="K6677" s="278" t="str">
        <f t="shared" si="209"/>
        <v>PAK001Extreme humanitarian conditions - Level 5</v>
      </c>
      <c r="L6677" s="290">
        <v>43605</v>
      </c>
      <c r="M6677" s="290" t="s">
        <v>3249</v>
      </c>
    </row>
    <row r="6678" spans="1:13" s="269" customFormat="1" ht="15.5" hidden="1" thickTop="1" thickBot="1" x14ac:dyDescent="0.4">
      <c r="A6678" s="283" t="s">
        <v>1233</v>
      </c>
      <c r="B6678" s="284" t="e">
        <f>VLOOKUP(A6678,Lists!B:C,2,FALSE)</f>
        <v>#N/A</v>
      </c>
      <c r="C6678" s="284" t="e">
        <f>VLOOKUP(A6678,Lists!B:D,3,FALSE)</f>
        <v>#N/A</v>
      </c>
      <c r="D6678" s="285" t="s">
        <v>522</v>
      </c>
      <c r="E6678" s="285">
        <v>199141254</v>
      </c>
      <c r="F6678" s="285" t="s">
        <v>4957</v>
      </c>
      <c r="G6678" s="285" t="s">
        <v>732</v>
      </c>
      <c r="H6678" s="278">
        <f t="shared" si="208"/>
        <v>1</v>
      </c>
      <c r="I6678" s="251" t="s">
        <v>1436</v>
      </c>
      <c r="J6678" s="285" t="s">
        <v>1437</v>
      </c>
      <c r="K6678" s="278" t="e">
        <f t="shared" si="209"/>
        <v>#N/A</v>
      </c>
      <c r="L6678" s="286">
        <v>43605</v>
      </c>
      <c r="M6678" s="286" t="s">
        <v>3249</v>
      </c>
    </row>
    <row r="6679" spans="1:13" s="269" customFormat="1" ht="15.5" hidden="1" thickTop="1" thickBot="1" x14ac:dyDescent="0.4">
      <c r="A6679" s="287" t="s">
        <v>1233</v>
      </c>
      <c r="B6679" s="288" t="e">
        <f>VLOOKUP(A6679,Lists!B:C,2,FALSE)</f>
        <v>#N/A</v>
      </c>
      <c r="C6679" s="288" t="e">
        <f>VLOOKUP(A6679,Lists!B:D,3,FALSE)</f>
        <v>#N/A</v>
      </c>
      <c r="D6679" s="289" t="s">
        <v>660</v>
      </c>
      <c r="E6679" s="289">
        <v>881913</v>
      </c>
      <c r="F6679" s="289" t="s">
        <v>4958</v>
      </c>
      <c r="G6679" s="289" t="s">
        <v>731</v>
      </c>
      <c r="H6679" s="278">
        <f t="shared" si="208"/>
        <v>2</v>
      </c>
      <c r="I6679" s="252" t="s">
        <v>1438</v>
      </c>
      <c r="J6679" s="289" t="s">
        <v>1439</v>
      </c>
      <c r="K6679" s="278" t="e">
        <f t="shared" si="209"/>
        <v>#N/A</v>
      </c>
      <c r="L6679" s="290">
        <v>43605</v>
      </c>
      <c r="M6679" s="290" t="s">
        <v>3249</v>
      </c>
    </row>
    <row r="6680" spans="1:13" s="269" customFormat="1" ht="15.5" hidden="1" thickTop="1" thickBot="1" x14ac:dyDescent="0.4">
      <c r="A6680" s="283" t="s">
        <v>1233</v>
      </c>
      <c r="B6680" s="284" t="e">
        <f>VLOOKUP(A6680,Lists!B:C,2,FALSE)</f>
        <v>#N/A</v>
      </c>
      <c r="C6680" s="284" t="e">
        <f>VLOOKUP(A6680,Lists!B:D,3,FALSE)</f>
        <v>#N/A</v>
      </c>
      <c r="D6680" s="285" t="s">
        <v>737</v>
      </c>
      <c r="E6680" s="285">
        <v>199141254</v>
      </c>
      <c r="F6680" s="285" t="s">
        <v>4958</v>
      </c>
      <c r="G6680" s="285" t="s">
        <v>732</v>
      </c>
      <c r="H6680" s="278">
        <f t="shared" si="208"/>
        <v>1</v>
      </c>
      <c r="I6680" s="251" t="s">
        <v>1438</v>
      </c>
      <c r="J6680" s="285" t="s">
        <v>1440</v>
      </c>
      <c r="K6680" s="278" t="e">
        <f t="shared" si="209"/>
        <v>#N/A</v>
      </c>
      <c r="L6680" s="286">
        <v>43605</v>
      </c>
      <c r="M6680" s="286" t="s">
        <v>3249</v>
      </c>
    </row>
    <row r="6681" spans="1:13" s="269" customFormat="1" ht="15.5" hidden="1" thickTop="1" thickBot="1" x14ac:dyDescent="0.4">
      <c r="A6681" s="287" t="s">
        <v>1233</v>
      </c>
      <c r="B6681" s="288" t="e">
        <f>VLOOKUP(A6681,Lists!B:C,2,FALSE)</f>
        <v>#N/A</v>
      </c>
      <c r="C6681" s="288" t="e">
        <f>VLOOKUP(A6681,Lists!B:D,3,FALSE)</f>
        <v>#N/A</v>
      </c>
      <c r="D6681" s="289" t="s">
        <v>5028</v>
      </c>
      <c r="E6681" s="289">
        <v>750174</v>
      </c>
      <c r="F6681" s="289" t="s">
        <v>4959</v>
      </c>
      <c r="G6681" s="289" t="s">
        <v>731</v>
      </c>
      <c r="H6681" s="278">
        <f t="shared" si="208"/>
        <v>2</v>
      </c>
      <c r="I6681" s="252" t="s">
        <v>1445</v>
      </c>
      <c r="J6681" s="289" t="s">
        <v>4960</v>
      </c>
      <c r="K6681" s="278" t="e">
        <f t="shared" si="209"/>
        <v>#N/A</v>
      </c>
      <c r="L6681" s="290">
        <v>43605</v>
      </c>
      <c r="M6681" s="290" t="s">
        <v>3248</v>
      </c>
    </row>
    <row r="6682" spans="1:13" s="269" customFormat="1" ht="15.5" hidden="1" thickTop="1" thickBot="1" x14ac:dyDescent="0.4">
      <c r="A6682" s="283" t="s">
        <v>1233</v>
      </c>
      <c r="B6682" s="284" t="e">
        <f>VLOOKUP(A6682,Lists!B:C,2,FALSE)</f>
        <v>#N/A</v>
      </c>
      <c r="C6682" s="284" t="e">
        <f>VLOOKUP(A6682,Lists!B:D,3,FALSE)</f>
        <v>#N/A</v>
      </c>
      <c r="D6682" s="285" t="s">
        <v>5029</v>
      </c>
      <c r="E6682" s="285">
        <v>549</v>
      </c>
      <c r="F6682" s="285" t="s">
        <v>4961</v>
      </c>
      <c r="G6682" s="285" t="s">
        <v>731</v>
      </c>
      <c r="H6682" s="278">
        <f t="shared" si="208"/>
        <v>2</v>
      </c>
      <c r="I6682" s="251" t="s">
        <v>1354</v>
      </c>
      <c r="J6682" s="285" t="s">
        <v>1448</v>
      </c>
      <c r="K6682" s="278" t="e">
        <f t="shared" si="209"/>
        <v>#N/A</v>
      </c>
      <c r="L6682" s="286">
        <v>43605</v>
      </c>
      <c r="M6682" s="286" t="s">
        <v>3248</v>
      </c>
    </row>
    <row r="6683" spans="1:13" s="269" customFormat="1" ht="15.5" hidden="1" thickTop="1" thickBot="1" x14ac:dyDescent="0.4">
      <c r="A6683" s="287" t="s">
        <v>1233</v>
      </c>
      <c r="B6683" s="288" t="e">
        <f>VLOOKUP(A6683,Lists!B:C,2,FALSE)</f>
        <v>#N/A</v>
      </c>
      <c r="C6683" s="288" t="e">
        <f>VLOOKUP(A6683,Lists!B:D,3,FALSE)</f>
        <v>#N/A</v>
      </c>
      <c r="D6683" s="289" t="s">
        <v>5115</v>
      </c>
      <c r="E6683" s="289">
        <v>549</v>
      </c>
      <c r="F6683" s="289" t="s">
        <v>4961</v>
      </c>
      <c r="G6683" s="289" t="s">
        <v>731</v>
      </c>
      <c r="H6683" s="278">
        <f t="shared" si="208"/>
        <v>2</v>
      </c>
      <c r="I6683" s="252" t="s">
        <v>1354</v>
      </c>
      <c r="J6683" s="289" t="s">
        <v>1448</v>
      </c>
      <c r="K6683" s="278" t="e">
        <f t="shared" si="209"/>
        <v>#N/A</v>
      </c>
      <c r="L6683" s="290">
        <v>43605</v>
      </c>
      <c r="M6683" s="290" t="s">
        <v>3248</v>
      </c>
    </row>
    <row r="6684" spans="1:13" s="269" customFormat="1" ht="15.5" hidden="1" thickTop="1" thickBot="1" x14ac:dyDescent="0.4">
      <c r="A6684" s="283" t="s">
        <v>1233</v>
      </c>
      <c r="B6684" s="284" t="e">
        <f>VLOOKUP(A6684,Lists!B:C,2,FALSE)</f>
        <v>#N/A</v>
      </c>
      <c r="C6684" s="284" t="e">
        <f>VLOOKUP(A6684,Lists!B:D,3,FALSE)</f>
        <v>#N/A</v>
      </c>
      <c r="D6684" s="285" t="s">
        <v>5110</v>
      </c>
      <c r="E6684" s="285">
        <v>196241254</v>
      </c>
      <c r="F6684" s="285" t="s">
        <v>1428</v>
      </c>
      <c r="G6684" s="285" t="s">
        <v>731</v>
      </c>
      <c r="H6684" s="278">
        <f t="shared" si="208"/>
        <v>2</v>
      </c>
      <c r="I6684" s="251" t="s">
        <v>1441</v>
      </c>
      <c r="J6684" s="285" t="s">
        <v>4962</v>
      </c>
      <c r="K6684" s="278" t="e">
        <f t="shared" si="209"/>
        <v>#N/A</v>
      </c>
      <c r="L6684" s="286">
        <v>43605</v>
      </c>
      <c r="M6684" s="286" t="s">
        <v>3249</v>
      </c>
    </row>
    <row r="6685" spans="1:13" s="269" customFormat="1" ht="15.5" hidden="1" thickTop="1" thickBot="1" x14ac:dyDescent="0.4">
      <c r="A6685" s="287" t="s">
        <v>1233</v>
      </c>
      <c r="B6685" s="288" t="e">
        <f>VLOOKUP(A6685,Lists!B:C,2,FALSE)</f>
        <v>#N/A</v>
      </c>
      <c r="C6685" s="288" t="e">
        <f>VLOOKUP(A6685,Lists!B:D,3,FALSE)</f>
        <v>#N/A</v>
      </c>
      <c r="D6685" s="289" t="s">
        <v>5111</v>
      </c>
      <c r="E6685" s="289">
        <v>0</v>
      </c>
      <c r="F6685" s="289" t="s">
        <v>1428</v>
      </c>
      <c r="G6685" s="289" t="s">
        <v>731</v>
      </c>
      <c r="H6685" s="278">
        <f t="shared" si="208"/>
        <v>2</v>
      </c>
      <c r="I6685" s="252" t="s">
        <v>1441</v>
      </c>
      <c r="J6685" s="289" t="s">
        <v>4963</v>
      </c>
      <c r="K6685" s="278" t="e">
        <f t="shared" si="209"/>
        <v>#N/A</v>
      </c>
      <c r="L6685" s="290">
        <v>43605</v>
      </c>
      <c r="M6685" s="290" t="s">
        <v>3249</v>
      </c>
    </row>
    <row r="6686" spans="1:13" s="269" customFormat="1" ht="15.5" hidden="1" thickTop="1" thickBot="1" x14ac:dyDescent="0.4">
      <c r="A6686" s="283" t="s">
        <v>1233</v>
      </c>
      <c r="B6686" s="284" t="e">
        <f>VLOOKUP(A6686,Lists!B:C,2,FALSE)</f>
        <v>#N/A</v>
      </c>
      <c r="C6686" s="284" t="e">
        <f>VLOOKUP(A6686,Lists!B:D,3,FALSE)</f>
        <v>#N/A</v>
      </c>
      <c r="D6686" s="285" t="s">
        <v>5112</v>
      </c>
      <c r="E6686" s="285">
        <v>2900000</v>
      </c>
      <c r="F6686" s="285" t="s">
        <v>1428</v>
      </c>
      <c r="G6686" s="285" t="s">
        <v>731</v>
      </c>
      <c r="H6686" s="278">
        <f t="shared" si="208"/>
        <v>2</v>
      </c>
      <c r="I6686" s="251" t="s">
        <v>1441</v>
      </c>
      <c r="J6686" s="285" t="s">
        <v>4964</v>
      </c>
      <c r="K6686" s="278" t="e">
        <f t="shared" si="209"/>
        <v>#N/A</v>
      </c>
      <c r="L6686" s="286">
        <v>43605</v>
      </c>
      <c r="M6686" s="286" t="s">
        <v>3249</v>
      </c>
    </row>
    <row r="6687" spans="1:13" s="269" customFormat="1" ht="15.5" hidden="1" thickTop="1" thickBot="1" x14ac:dyDescent="0.4">
      <c r="A6687" s="287" t="s">
        <v>1233</v>
      </c>
      <c r="B6687" s="288" t="e">
        <f>VLOOKUP(A6687,Lists!B:C,2,FALSE)</f>
        <v>#N/A</v>
      </c>
      <c r="C6687" s="288" t="e">
        <f>VLOOKUP(A6687,Lists!B:D,3,FALSE)</f>
        <v>#N/A</v>
      </c>
      <c r="D6687" s="289" t="s">
        <v>5113</v>
      </c>
      <c r="E6687" s="289">
        <v>0</v>
      </c>
      <c r="F6687" s="289" t="s">
        <v>1428</v>
      </c>
      <c r="G6687" s="289" t="s">
        <v>731</v>
      </c>
      <c r="H6687" s="278">
        <f t="shared" si="208"/>
        <v>2</v>
      </c>
      <c r="I6687" s="252" t="s">
        <v>1441</v>
      </c>
      <c r="J6687" s="289" t="s">
        <v>4964</v>
      </c>
      <c r="K6687" s="278" t="e">
        <f t="shared" si="209"/>
        <v>#N/A</v>
      </c>
      <c r="L6687" s="290">
        <v>43605</v>
      </c>
      <c r="M6687" s="290" t="s">
        <v>3249</v>
      </c>
    </row>
    <row r="6688" spans="1:13" s="269" customFormat="1" ht="15.5" hidden="1" thickTop="1" thickBot="1" x14ac:dyDescent="0.4">
      <c r="A6688" s="283" t="s">
        <v>1233</v>
      </c>
      <c r="B6688" s="284" t="e">
        <f>VLOOKUP(A6688,Lists!B:C,2,FALSE)</f>
        <v>#N/A</v>
      </c>
      <c r="C6688" s="284" t="e">
        <f>VLOOKUP(A6688,Lists!B:D,3,FALSE)</f>
        <v>#N/A</v>
      </c>
      <c r="D6688" s="285" t="s">
        <v>5114</v>
      </c>
      <c r="E6688" s="285">
        <v>0</v>
      </c>
      <c r="F6688" s="285" t="s">
        <v>1428</v>
      </c>
      <c r="G6688" s="285" t="s">
        <v>731</v>
      </c>
      <c r="H6688" s="278">
        <f t="shared" si="208"/>
        <v>2</v>
      </c>
      <c r="I6688" s="251" t="s">
        <v>1441</v>
      </c>
      <c r="J6688" s="285" t="s">
        <v>4964</v>
      </c>
      <c r="K6688" s="278" t="e">
        <f t="shared" si="209"/>
        <v>#N/A</v>
      </c>
      <c r="L6688" s="286">
        <v>43605</v>
      </c>
      <c r="M6688" s="286" t="s">
        <v>3249</v>
      </c>
    </row>
    <row r="6689" spans="1:13" s="269" customFormat="1" ht="15.5" hidden="1" thickTop="1" thickBot="1" x14ac:dyDescent="0.4">
      <c r="A6689" s="287" t="s">
        <v>2997</v>
      </c>
      <c r="B6689" s="288" t="str">
        <f>VLOOKUP(A6689,Lists!B:C,2,FALSE)</f>
        <v>PAK004</v>
      </c>
      <c r="C6689" s="288" t="str">
        <f>VLOOKUP(A6689,Lists!B:D,3,FALSE)</f>
        <v>PAK</v>
      </c>
      <c r="D6689" s="289" t="s">
        <v>522</v>
      </c>
      <c r="E6689" s="289">
        <v>199141254</v>
      </c>
      <c r="F6689" s="289" t="s">
        <v>4957</v>
      </c>
      <c r="G6689" s="289" t="s">
        <v>732</v>
      </c>
      <c r="H6689" s="278">
        <f t="shared" si="208"/>
        <v>1</v>
      </c>
      <c r="I6689" s="252" t="s">
        <v>1436</v>
      </c>
      <c r="J6689" s="289" t="s">
        <v>1437</v>
      </c>
      <c r="K6689" s="278" t="str">
        <f t="shared" si="209"/>
        <v>PAK004Total population</v>
      </c>
      <c r="L6689" s="290">
        <v>43605</v>
      </c>
      <c r="M6689" s="290" t="s">
        <v>3249</v>
      </c>
    </row>
    <row r="6690" spans="1:13" s="269" customFormat="1" ht="15.5" hidden="1" thickTop="1" thickBot="1" x14ac:dyDescent="0.4">
      <c r="A6690" s="283" t="s">
        <v>2997</v>
      </c>
      <c r="B6690" s="284" t="str">
        <f>VLOOKUP(A6690,Lists!B:C,2,FALSE)</f>
        <v>PAK004</v>
      </c>
      <c r="C6690" s="284" t="str">
        <f>VLOOKUP(A6690,Lists!B:D,3,FALSE)</f>
        <v>PAK</v>
      </c>
      <c r="D6690" s="285" t="s">
        <v>660</v>
      </c>
      <c r="E6690" s="285">
        <v>13297</v>
      </c>
      <c r="F6690" s="285" t="s">
        <v>4958</v>
      </c>
      <c r="G6690" s="285" t="s">
        <v>732</v>
      </c>
      <c r="H6690" s="278">
        <f t="shared" si="208"/>
        <v>1</v>
      </c>
      <c r="I6690" s="251" t="s">
        <v>1438</v>
      </c>
      <c r="J6690" s="285" t="s">
        <v>3000</v>
      </c>
      <c r="K6690" s="278" t="str">
        <f t="shared" si="209"/>
        <v>PAK004Landmass affected</v>
      </c>
      <c r="L6690" s="286">
        <v>43605</v>
      </c>
      <c r="M6690" s="286" t="s">
        <v>3249</v>
      </c>
    </row>
    <row r="6691" spans="1:13" s="269" customFormat="1" ht="15.5" hidden="1" thickTop="1" thickBot="1" x14ac:dyDescent="0.4">
      <c r="A6691" s="287" t="s">
        <v>2997</v>
      </c>
      <c r="B6691" s="288" t="str">
        <f>VLOOKUP(A6691,Lists!B:C,2,FALSE)</f>
        <v>PAK004</v>
      </c>
      <c r="C6691" s="288" t="str">
        <f>VLOOKUP(A6691,Lists!B:D,3,FALSE)</f>
        <v>PAK</v>
      </c>
      <c r="D6691" s="289" t="s">
        <v>737</v>
      </c>
      <c r="E6691" s="289">
        <v>4450000</v>
      </c>
      <c r="F6691" s="289" t="s">
        <v>4958</v>
      </c>
      <c r="G6691" s="289" t="s">
        <v>731</v>
      </c>
      <c r="H6691" s="278">
        <f t="shared" si="208"/>
        <v>2</v>
      </c>
      <c r="I6691" s="252" t="s">
        <v>1438</v>
      </c>
      <c r="J6691" s="289" t="s">
        <v>3001</v>
      </c>
      <c r="K6691" s="278" t="str">
        <f t="shared" si="209"/>
        <v>PAK004People exposed</v>
      </c>
      <c r="L6691" s="290">
        <v>43605</v>
      </c>
      <c r="M6691" s="290" t="s">
        <v>3249</v>
      </c>
    </row>
    <row r="6692" spans="1:13" s="269" customFormat="1" ht="15.5" hidden="1" thickTop="1" thickBot="1" x14ac:dyDescent="0.4">
      <c r="A6692" s="283" t="s">
        <v>2997</v>
      </c>
      <c r="B6692" s="284" t="str">
        <f>VLOOKUP(A6692,Lists!B:C,2,FALSE)</f>
        <v>PAK004</v>
      </c>
      <c r="C6692" s="284" t="str">
        <f>VLOOKUP(A6692,Lists!B:D,3,FALSE)</f>
        <v>PAK</v>
      </c>
      <c r="D6692" s="285" t="s">
        <v>5029</v>
      </c>
      <c r="E6692" s="285">
        <v>34</v>
      </c>
      <c r="F6692" s="285" t="s">
        <v>4961</v>
      </c>
      <c r="G6692" s="285" t="s">
        <v>731</v>
      </c>
      <c r="H6692" s="278">
        <f t="shared" si="208"/>
        <v>2</v>
      </c>
      <c r="I6692" s="251" t="s">
        <v>1354</v>
      </c>
      <c r="J6692" s="285" t="s">
        <v>3002</v>
      </c>
      <c r="K6692" s="278" t="str">
        <f t="shared" si="209"/>
        <v>PAK004Fatalities reported</v>
      </c>
      <c r="L6692" s="286">
        <v>43605</v>
      </c>
      <c r="M6692" s="286" t="s">
        <v>3248</v>
      </c>
    </row>
    <row r="6693" spans="1:13" s="269" customFormat="1" ht="15.5" hidden="1" thickTop="1" thickBot="1" x14ac:dyDescent="0.4">
      <c r="A6693" s="287" t="s">
        <v>2997</v>
      </c>
      <c r="B6693" s="288" t="str">
        <f>VLOOKUP(A6693,Lists!B:C,2,FALSE)</f>
        <v>PAK004</v>
      </c>
      <c r="C6693" s="288" t="str">
        <f>VLOOKUP(A6693,Lists!B:D,3,FALSE)</f>
        <v>PAK</v>
      </c>
      <c r="D6693" s="289" t="s">
        <v>5115</v>
      </c>
      <c r="E6693" s="289">
        <v>549</v>
      </c>
      <c r="F6693" s="289" t="s">
        <v>4961</v>
      </c>
      <c r="G6693" s="289" t="s">
        <v>731</v>
      </c>
      <c r="H6693" s="278">
        <f t="shared" si="208"/>
        <v>2</v>
      </c>
      <c r="I6693" s="252" t="s">
        <v>1354</v>
      </c>
      <c r="J6693" s="289" t="s">
        <v>1448</v>
      </c>
      <c r="K6693" s="278" t="str">
        <f t="shared" si="209"/>
        <v>PAK004Fatalities in all crises</v>
      </c>
      <c r="L6693" s="290">
        <v>43605</v>
      </c>
      <c r="M6693" s="290" t="s">
        <v>3248</v>
      </c>
    </row>
    <row r="6694" spans="1:13" s="269" customFormat="1" ht="15.5" hidden="1" thickTop="1" thickBot="1" x14ac:dyDescent="0.4">
      <c r="A6694" s="283" t="s">
        <v>1257</v>
      </c>
      <c r="B6694" s="284" t="str">
        <f>VLOOKUP(A6694,Lists!B:C,2,FALSE)</f>
        <v>ZMB002</v>
      </c>
      <c r="C6694" s="284" t="str">
        <f>VLOOKUP(A6694,Lists!B:D,3,FALSE)</f>
        <v>ZMB</v>
      </c>
      <c r="D6694" s="285" t="s">
        <v>752</v>
      </c>
      <c r="E6694" s="285">
        <v>1172455</v>
      </c>
      <c r="F6694" s="285" t="s">
        <v>1654</v>
      </c>
      <c r="G6694" s="285" t="s">
        <v>731</v>
      </c>
      <c r="H6694" s="278">
        <f t="shared" si="208"/>
        <v>2</v>
      </c>
      <c r="I6694" s="251" t="s">
        <v>1656</v>
      </c>
      <c r="J6694" s="285" t="s">
        <v>4965</v>
      </c>
      <c r="K6694" s="278" t="str">
        <f t="shared" si="209"/>
        <v>ZMB002People in Need</v>
      </c>
      <c r="L6694" s="286">
        <v>43605</v>
      </c>
      <c r="M6694" s="286" t="s">
        <v>3249</v>
      </c>
    </row>
    <row r="6695" spans="1:13" s="269" customFormat="1" ht="15.5" hidden="1" thickTop="1" thickBot="1" x14ac:dyDescent="0.4">
      <c r="A6695" s="287" t="s">
        <v>1257</v>
      </c>
      <c r="B6695" s="288" t="str">
        <f>VLOOKUP(A6695,Lists!B:C,2,FALSE)</f>
        <v>ZMB002</v>
      </c>
      <c r="C6695" s="288" t="str">
        <f>VLOOKUP(A6695,Lists!B:D,3,FALSE)</f>
        <v>ZMB</v>
      </c>
      <c r="D6695" s="289" t="s">
        <v>5110</v>
      </c>
      <c r="E6695" s="289">
        <v>3806249</v>
      </c>
      <c r="F6695" s="289" t="s">
        <v>1654</v>
      </c>
      <c r="G6695" s="289" t="s">
        <v>731</v>
      </c>
      <c r="H6695" s="278">
        <f t="shared" si="208"/>
        <v>2</v>
      </c>
      <c r="I6695" s="252" t="s">
        <v>1656</v>
      </c>
      <c r="J6695" s="289" t="s">
        <v>4966</v>
      </c>
      <c r="K6695" s="278" t="str">
        <f t="shared" si="209"/>
        <v>ZMB002Minimal humanitarian conditions - Level 1</v>
      </c>
      <c r="L6695" s="290">
        <v>43605</v>
      </c>
      <c r="M6695" s="290" t="s">
        <v>3249</v>
      </c>
    </row>
    <row r="6696" spans="1:13" s="269" customFormat="1" ht="15.5" hidden="1" thickTop="1" thickBot="1" x14ac:dyDescent="0.4">
      <c r="A6696" s="283" t="s">
        <v>1257</v>
      </c>
      <c r="B6696" s="284" t="str">
        <f>VLOOKUP(A6696,Lists!B:C,2,FALSE)</f>
        <v>ZMB002</v>
      </c>
      <c r="C6696" s="284" t="str">
        <f>VLOOKUP(A6696,Lists!B:D,3,FALSE)</f>
        <v>ZMB</v>
      </c>
      <c r="D6696" s="285" t="s">
        <v>5111</v>
      </c>
      <c r="E6696" s="285">
        <v>1969946</v>
      </c>
      <c r="F6696" s="285" t="s">
        <v>1654</v>
      </c>
      <c r="G6696" s="285" t="s">
        <v>731</v>
      </c>
      <c r="H6696" s="278">
        <f t="shared" si="208"/>
        <v>2</v>
      </c>
      <c r="I6696" s="251" t="s">
        <v>1656</v>
      </c>
      <c r="J6696" s="285" t="s">
        <v>4967</v>
      </c>
      <c r="K6696" s="278" t="str">
        <f t="shared" si="209"/>
        <v>ZMB002Stressed humanitarian conditions - Level 2</v>
      </c>
      <c r="L6696" s="286">
        <v>43605</v>
      </c>
      <c r="M6696" s="286" t="s">
        <v>3249</v>
      </c>
    </row>
    <row r="6697" spans="1:13" s="269" customFormat="1" ht="15.5" hidden="1" thickTop="1" thickBot="1" x14ac:dyDescent="0.4">
      <c r="A6697" s="287" t="s">
        <v>1257</v>
      </c>
      <c r="B6697" s="288" t="str">
        <f>VLOOKUP(A6697,Lists!B:C,2,FALSE)</f>
        <v>ZMB002</v>
      </c>
      <c r="C6697" s="288" t="str">
        <f>VLOOKUP(A6697,Lists!B:D,3,FALSE)</f>
        <v>ZMB</v>
      </c>
      <c r="D6697" s="289" t="s">
        <v>5112</v>
      </c>
      <c r="E6697" s="289">
        <v>839114</v>
      </c>
      <c r="F6697" s="289" t="s">
        <v>1654</v>
      </c>
      <c r="G6697" s="289" t="s">
        <v>731</v>
      </c>
      <c r="H6697" s="278">
        <f t="shared" si="208"/>
        <v>2</v>
      </c>
      <c r="I6697" s="252" t="s">
        <v>1656</v>
      </c>
      <c r="J6697" s="289" t="s">
        <v>4968</v>
      </c>
      <c r="K6697" s="278" t="str">
        <f t="shared" si="209"/>
        <v>ZMB002Moderate humanitarian conditions - Level 3</v>
      </c>
      <c r="L6697" s="290">
        <v>43605</v>
      </c>
      <c r="M6697" s="290" t="s">
        <v>3249</v>
      </c>
    </row>
    <row r="6698" spans="1:13" s="269" customFormat="1" ht="15.5" hidden="1" thickTop="1" thickBot="1" x14ac:dyDescent="0.4">
      <c r="A6698" s="283" t="s">
        <v>1257</v>
      </c>
      <c r="B6698" s="284" t="str">
        <f>VLOOKUP(A6698,Lists!B:C,2,FALSE)</f>
        <v>ZMB002</v>
      </c>
      <c r="C6698" s="284" t="str">
        <f>VLOOKUP(A6698,Lists!B:D,3,FALSE)</f>
        <v>ZMB</v>
      </c>
      <c r="D6698" s="285" t="s">
        <v>5113</v>
      </c>
      <c r="E6698" s="285">
        <v>333341</v>
      </c>
      <c r="F6698" s="285" t="s">
        <v>1654</v>
      </c>
      <c r="G6698" s="285" t="s">
        <v>731</v>
      </c>
      <c r="H6698" s="278">
        <f t="shared" si="208"/>
        <v>2</v>
      </c>
      <c r="I6698" s="251" t="s">
        <v>1656</v>
      </c>
      <c r="J6698" s="285" t="s">
        <v>4969</v>
      </c>
      <c r="K6698" s="278" t="str">
        <f t="shared" si="209"/>
        <v>ZMB002Severe humanitarian conditions - Level 4</v>
      </c>
      <c r="L6698" s="286">
        <v>43605</v>
      </c>
      <c r="M6698" s="286" t="s">
        <v>3249</v>
      </c>
    </row>
    <row r="6699" spans="1:13" s="269" customFormat="1" ht="15.5" hidden="1" thickTop="1" thickBot="1" x14ac:dyDescent="0.4">
      <c r="A6699" s="287" t="s">
        <v>1257</v>
      </c>
      <c r="B6699" s="288" t="str">
        <f>VLOOKUP(A6699,Lists!B:C,2,FALSE)</f>
        <v>ZMB002</v>
      </c>
      <c r="C6699" s="288" t="str">
        <f>VLOOKUP(A6699,Lists!B:D,3,FALSE)</f>
        <v>ZMB</v>
      </c>
      <c r="D6699" s="289" t="s">
        <v>5114</v>
      </c>
      <c r="E6699" s="289">
        <v>0</v>
      </c>
      <c r="F6699" s="289" t="s">
        <v>1654</v>
      </c>
      <c r="G6699" s="289" t="s">
        <v>731</v>
      </c>
      <c r="H6699" s="278">
        <f t="shared" si="208"/>
        <v>2</v>
      </c>
      <c r="I6699" s="252" t="s">
        <v>1656</v>
      </c>
      <c r="J6699" s="289" t="s">
        <v>4970</v>
      </c>
      <c r="K6699" s="278" t="str">
        <f t="shared" si="209"/>
        <v>ZMB002Extreme humanitarian conditions - Level 5</v>
      </c>
      <c r="L6699" s="290">
        <v>43605</v>
      </c>
      <c r="M6699" s="290" t="s">
        <v>3249</v>
      </c>
    </row>
    <row r="6700" spans="1:13" s="269" customFormat="1" ht="15.5" hidden="1" thickTop="1" thickBot="1" x14ac:dyDescent="0.4">
      <c r="A6700" s="283" t="s">
        <v>4280</v>
      </c>
      <c r="B6700" s="284" t="str">
        <f>VLOOKUP(A6700,Lists!B:C,2,FALSE)</f>
        <v>REG004</v>
      </c>
      <c r="C6700" s="284" t="str">
        <f>VLOOKUP(A6700,Lists!B:D,3,FALSE)</f>
        <v>SYR, TUR, IRQ, EGY, JOR, LBN</v>
      </c>
      <c r="D6700" s="285" t="s">
        <v>522</v>
      </c>
      <c r="E6700" s="285">
        <v>247506002</v>
      </c>
      <c r="F6700" s="285" t="s">
        <v>4973</v>
      </c>
      <c r="G6700" s="285" t="s">
        <v>731</v>
      </c>
      <c r="H6700" s="278">
        <f t="shared" si="208"/>
        <v>2</v>
      </c>
      <c r="I6700" s="251" t="s">
        <v>4973</v>
      </c>
      <c r="J6700" s="285" t="s">
        <v>4974</v>
      </c>
      <c r="K6700" s="278" t="str">
        <f t="shared" si="209"/>
        <v>REG004Total population</v>
      </c>
      <c r="L6700" s="286">
        <v>43606</v>
      </c>
      <c r="M6700" s="286" t="s">
        <v>3249</v>
      </c>
    </row>
    <row r="6701" spans="1:13" s="269" customFormat="1" ht="15.5" hidden="1" thickTop="1" thickBot="1" x14ac:dyDescent="0.4">
      <c r="A6701" s="287" t="s">
        <v>4280</v>
      </c>
      <c r="B6701" s="288" t="str">
        <f>VLOOKUP(A6701,Lists!B:C,2,FALSE)</f>
        <v>REG004</v>
      </c>
      <c r="C6701" s="288" t="str">
        <f>VLOOKUP(A6701,Lists!B:D,3,FALSE)</f>
        <v>SYR, TUR, IRQ, EGY, JOR, LBN</v>
      </c>
      <c r="D6701" s="289" t="s">
        <v>660</v>
      </c>
      <c r="E6701" s="289">
        <v>426174.2</v>
      </c>
      <c r="F6701" s="289" t="s">
        <v>4973</v>
      </c>
      <c r="G6701" s="289" t="s">
        <v>731</v>
      </c>
      <c r="H6701" s="278">
        <f t="shared" si="208"/>
        <v>2</v>
      </c>
      <c r="I6701" s="252" t="s">
        <v>4973</v>
      </c>
      <c r="J6701" s="289" t="s">
        <v>4975</v>
      </c>
      <c r="K6701" s="278" t="str">
        <f t="shared" si="209"/>
        <v>REG004Landmass affected</v>
      </c>
      <c r="L6701" s="290">
        <v>43606</v>
      </c>
      <c r="M6701" s="290" t="s">
        <v>3248</v>
      </c>
    </row>
    <row r="6702" spans="1:13" s="269" customFormat="1" ht="15.5" hidden="1" thickTop="1" thickBot="1" x14ac:dyDescent="0.4">
      <c r="A6702" s="283" t="s">
        <v>4280</v>
      </c>
      <c r="B6702" s="284" t="str">
        <f>VLOOKUP(A6702,Lists!B:C,2,FALSE)</f>
        <v>REG004</v>
      </c>
      <c r="C6702" s="284" t="str">
        <f>VLOOKUP(A6702,Lists!B:D,3,FALSE)</f>
        <v>SYR, TUR, IRQ, EGY, JOR, LBN</v>
      </c>
      <c r="D6702" s="285" t="s">
        <v>737</v>
      </c>
      <c r="E6702" s="285">
        <v>87308172</v>
      </c>
      <c r="F6702" s="285" t="s">
        <v>4973</v>
      </c>
      <c r="G6702" s="285" t="s">
        <v>731</v>
      </c>
      <c r="H6702" s="278">
        <f t="shared" si="208"/>
        <v>2</v>
      </c>
      <c r="I6702" s="251" t="s">
        <v>4973</v>
      </c>
      <c r="J6702" s="285" t="s">
        <v>4976</v>
      </c>
      <c r="K6702" s="278" t="str">
        <f t="shared" si="209"/>
        <v>REG004People exposed</v>
      </c>
      <c r="L6702" s="286">
        <v>43606</v>
      </c>
      <c r="M6702" s="286" t="s">
        <v>3248</v>
      </c>
    </row>
    <row r="6703" spans="1:13" s="269" customFormat="1" ht="15.5" hidden="1" thickTop="1" thickBot="1" x14ac:dyDescent="0.4">
      <c r="A6703" s="287" t="s">
        <v>4280</v>
      </c>
      <c r="B6703" s="288" t="str">
        <f>VLOOKUP(A6703,Lists!B:C,2,FALSE)</f>
        <v>REG004</v>
      </c>
      <c r="C6703" s="288" t="str">
        <f>VLOOKUP(A6703,Lists!B:D,3,FALSE)</f>
        <v>SYR, TUR, IRQ, EGY, JOR, LBN</v>
      </c>
      <c r="D6703" s="289" t="s">
        <v>533</v>
      </c>
      <c r="E6703" s="289">
        <v>24032972</v>
      </c>
      <c r="F6703" s="289" t="s">
        <v>4973</v>
      </c>
      <c r="G6703" s="289" t="s">
        <v>731</v>
      </c>
      <c r="H6703" s="278">
        <f t="shared" si="208"/>
        <v>2</v>
      </c>
      <c r="I6703" s="252" t="s">
        <v>4973</v>
      </c>
      <c r="J6703" s="289" t="s">
        <v>4977</v>
      </c>
      <c r="K6703" s="278" t="str">
        <f t="shared" si="209"/>
        <v>REG004People affected</v>
      </c>
      <c r="L6703" s="290">
        <v>43606</v>
      </c>
      <c r="M6703" s="290" t="s">
        <v>3248</v>
      </c>
    </row>
    <row r="6704" spans="1:13" s="269" customFormat="1" ht="15.5" thickTop="1" thickBot="1" x14ac:dyDescent="0.4">
      <c r="A6704" s="283" t="s">
        <v>4280</v>
      </c>
      <c r="B6704" s="284" t="str">
        <f>VLOOKUP(A6704,Lists!B:C,2,FALSE)</f>
        <v>REG004</v>
      </c>
      <c r="C6704" s="284" t="str">
        <f>VLOOKUP(A6704,Lists!B:D,3,FALSE)</f>
        <v>SYR, TUR, IRQ, EGY, JOR, LBN</v>
      </c>
      <c r="D6704" s="285" t="s">
        <v>666</v>
      </c>
      <c r="E6704" s="285">
        <v>13992915</v>
      </c>
      <c r="F6704" s="285" t="s">
        <v>4973</v>
      </c>
      <c r="G6704" s="285" t="s">
        <v>731</v>
      </c>
      <c r="H6704" s="278">
        <f t="shared" si="208"/>
        <v>2</v>
      </c>
      <c r="I6704" s="251" t="s">
        <v>4973</v>
      </c>
      <c r="J6704" s="285" t="s">
        <v>4978</v>
      </c>
      <c r="K6704" s="278" t="str">
        <f t="shared" si="209"/>
        <v>REG004People displaced</v>
      </c>
      <c r="L6704" s="286">
        <v>43606</v>
      </c>
      <c r="M6704" s="286" t="s">
        <v>3248</v>
      </c>
    </row>
    <row r="6705" spans="1:13" s="269" customFormat="1" ht="15.5" hidden="1" thickTop="1" thickBot="1" x14ac:dyDescent="0.4">
      <c r="A6705" s="287" t="s">
        <v>4280</v>
      </c>
      <c r="B6705" s="288" t="str">
        <f>VLOOKUP(A6705,Lists!B:C,2,FALSE)</f>
        <v>REG004</v>
      </c>
      <c r="C6705" s="288" t="str">
        <f>VLOOKUP(A6705,Lists!B:D,3,FALSE)</f>
        <v>SYR, TUR, IRQ, EGY, JOR, LBN</v>
      </c>
      <c r="D6705" s="289" t="s">
        <v>5027</v>
      </c>
      <c r="E6705" s="289">
        <v>376915</v>
      </c>
      <c r="F6705" s="289" t="s">
        <v>4973</v>
      </c>
      <c r="G6705" s="289" t="s">
        <v>731</v>
      </c>
      <c r="H6705" s="278">
        <f t="shared" si="208"/>
        <v>2</v>
      </c>
      <c r="I6705" s="252" t="s">
        <v>4973</v>
      </c>
      <c r="J6705" s="289" t="s">
        <v>4979</v>
      </c>
      <c r="K6705" s="278" t="str">
        <f t="shared" si="209"/>
        <v>REG004Injuries reported</v>
      </c>
      <c r="L6705" s="290">
        <v>43606</v>
      </c>
      <c r="M6705" s="290" t="s">
        <v>3248</v>
      </c>
    </row>
    <row r="6706" spans="1:13" s="269" customFormat="1" ht="15.5" hidden="1" thickTop="1" thickBot="1" x14ac:dyDescent="0.4">
      <c r="A6706" s="283" t="s">
        <v>4280</v>
      </c>
      <c r="B6706" s="284" t="str">
        <f>VLOOKUP(A6706,Lists!B:C,2,FALSE)</f>
        <v>REG004</v>
      </c>
      <c r="C6706" s="284" t="str">
        <f>VLOOKUP(A6706,Lists!B:D,3,FALSE)</f>
        <v>SYR, TUR, IRQ, EGY, JOR, LBN</v>
      </c>
      <c r="D6706" s="285" t="s">
        <v>5028</v>
      </c>
      <c r="E6706" s="285" t="s">
        <v>446</v>
      </c>
      <c r="F6706" s="285" t="s">
        <v>4973</v>
      </c>
      <c r="G6706" s="285" t="s">
        <v>731</v>
      </c>
      <c r="H6706" s="278">
        <f t="shared" si="208"/>
        <v>2</v>
      </c>
      <c r="I6706" s="251" t="s">
        <v>4973</v>
      </c>
      <c r="J6706" s="285" t="s">
        <v>446</v>
      </c>
      <c r="K6706" s="278" t="str">
        <f t="shared" si="209"/>
        <v>REG004Illness cases reported</v>
      </c>
      <c r="L6706" s="286">
        <v>43606</v>
      </c>
      <c r="M6706" s="286" t="s">
        <v>3248</v>
      </c>
    </row>
    <row r="6707" spans="1:13" s="269" customFormat="1" ht="15.5" hidden="1" thickTop="1" thickBot="1" x14ac:dyDescent="0.4">
      <c r="A6707" s="287" t="s">
        <v>4280</v>
      </c>
      <c r="B6707" s="288" t="str">
        <f>VLOOKUP(A6707,Lists!B:C,2,FALSE)</f>
        <v>REG004</v>
      </c>
      <c r="C6707" s="288" t="str">
        <f>VLOOKUP(A6707,Lists!B:D,3,FALSE)</f>
        <v>SYR, TUR, IRQ, EGY, JOR, LBN</v>
      </c>
      <c r="D6707" s="289" t="s">
        <v>5029</v>
      </c>
      <c r="E6707" s="289">
        <v>1440</v>
      </c>
      <c r="F6707" s="289" t="s">
        <v>4973</v>
      </c>
      <c r="G6707" s="289" t="s">
        <v>731</v>
      </c>
      <c r="H6707" s="278">
        <f t="shared" si="208"/>
        <v>2</v>
      </c>
      <c r="I6707" s="252" t="s">
        <v>4973</v>
      </c>
      <c r="J6707" s="289" t="s">
        <v>4980</v>
      </c>
      <c r="K6707" s="278" t="str">
        <f t="shared" si="209"/>
        <v>REG004Fatalities reported</v>
      </c>
      <c r="L6707" s="290">
        <v>43606</v>
      </c>
      <c r="M6707" s="290" t="s">
        <v>3248</v>
      </c>
    </row>
    <row r="6708" spans="1:13" s="269" customFormat="1" ht="15.5" hidden="1" thickTop="1" thickBot="1" x14ac:dyDescent="0.4">
      <c r="A6708" s="283" t="s">
        <v>4280</v>
      </c>
      <c r="B6708" s="284" t="str">
        <f>VLOOKUP(A6708,Lists!B:C,2,FALSE)</f>
        <v>REG004</v>
      </c>
      <c r="C6708" s="284" t="str">
        <f>VLOOKUP(A6708,Lists!B:D,3,FALSE)</f>
        <v>SYR, TUR, IRQ, EGY, JOR, LBN</v>
      </c>
      <c r="D6708" s="285" t="s">
        <v>5108</v>
      </c>
      <c r="E6708" s="285" t="s">
        <v>446</v>
      </c>
      <c r="F6708" s="285" t="s">
        <v>4973</v>
      </c>
      <c r="G6708" s="285" t="s">
        <v>731</v>
      </c>
      <c r="H6708" s="278">
        <f t="shared" si="208"/>
        <v>2</v>
      </c>
      <c r="I6708" s="251" t="s">
        <v>4973</v>
      </c>
      <c r="J6708" s="285" t="s">
        <v>4981</v>
      </c>
      <c r="K6708" s="278" t="str">
        <f t="shared" si="209"/>
        <v>REG004Buildings damaged</v>
      </c>
      <c r="L6708" s="286">
        <v>43606</v>
      </c>
      <c r="M6708" s="286" t="s">
        <v>3248</v>
      </c>
    </row>
    <row r="6709" spans="1:13" s="269" customFormat="1" ht="15.5" hidden="1" thickTop="1" thickBot="1" x14ac:dyDescent="0.4">
      <c r="A6709" s="287" t="s">
        <v>4280</v>
      </c>
      <c r="B6709" s="288" t="str">
        <f>VLOOKUP(A6709,Lists!B:C,2,FALSE)</f>
        <v>REG004</v>
      </c>
      <c r="C6709" s="288" t="str">
        <f>VLOOKUP(A6709,Lists!B:D,3,FALSE)</f>
        <v>SYR, TUR, IRQ, EGY, JOR, LBN</v>
      </c>
      <c r="D6709" s="289" t="s">
        <v>5109</v>
      </c>
      <c r="E6709" s="289" t="s">
        <v>446</v>
      </c>
      <c r="F6709" s="289" t="s">
        <v>4973</v>
      </c>
      <c r="G6709" s="289" t="s">
        <v>731</v>
      </c>
      <c r="H6709" s="278">
        <f t="shared" si="208"/>
        <v>2</v>
      </c>
      <c r="I6709" s="252" t="s">
        <v>4973</v>
      </c>
      <c r="J6709" s="289" t="s">
        <v>4981</v>
      </c>
      <c r="K6709" s="278" t="str">
        <f t="shared" si="209"/>
        <v>REG004Buildings destroyed</v>
      </c>
      <c r="L6709" s="290">
        <v>43606</v>
      </c>
      <c r="M6709" s="290" t="s">
        <v>3248</v>
      </c>
    </row>
    <row r="6710" spans="1:13" s="269" customFormat="1" ht="15.5" hidden="1" thickTop="1" thickBot="1" x14ac:dyDescent="0.4">
      <c r="A6710" s="283" t="s">
        <v>4280</v>
      </c>
      <c r="B6710" s="284" t="str">
        <f>VLOOKUP(A6710,Lists!B:C,2,FALSE)</f>
        <v>REG004</v>
      </c>
      <c r="C6710" s="284" t="str">
        <f>VLOOKUP(A6710,Lists!B:D,3,FALSE)</f>
        <v>SYR, TUR, IRQ, EGY, JOR, LBN</v>
      </c>
      <c r="D6710" s="285" t="s">
        <v>742</v>
      </c>
      <c r="E6710" s="285" t="s">
        <v>446</v>
      </c>
      <c r="F6710" s="285" t="s">
        <v>4973</v>
      </c>
      <c r="G6710" s="285" t="s">
        <v>731</v>
      </c>
      <c r="H6710" s="278">
        <f t="shared" si="208"/>
        <v>2</v>
      </c>
      <c r="I6710" s="251" t="s">
        <v>4973</v>
      </c>
      <c r="J6710" s="285" t="s">
        <v>4981</v>
      </c>
      <c r="K6710" s="278" t="str">
        <f t="shared" si="209"/>
        <v>REG004Economic Losses</v>
      </c>
      <c r="L6710" s="286">
        <v>43606</v>
      </c>
      <c r="M6710" s="286" t="s">
        <v>3248</v>
      </c>
    </row>
    <row r="6711" spans="1:13" s="269" customFormat="1" ht="15.5" hidden="1" thickTop="1" thickBot="1" x14ac:dyDescent="0.4">
      <c r="A6711" s="287" t="s">
        <v>4280</v>
      </c>
      <c r="B6711" s="288" t="str">
        <f>VLOOKUP(A6711,Lists!B:C,2,FALSE)</f>
        <v>REG004</v>
      </c>
      <c r="C6711" s="288" t="str">
        <f>VLOOKUP(A6711,Lists!B:D,3,FALSE)</f>
        <v>SYR, TUR, IRQ, EGY, JOR, LBN</v>
      </c>
      <c r="D6711" s="289" t="s">
        <v>752</v>
      </c>
      <c r="E6711" s="289">
        <v>15926804.2980855</v>
      </c>
      <c r="F6711" s="289" t="s">
        <v>4973</v>
      </c>
      <c r="G6711" s="289" t="s">
        <v>731</v>
      </c>
      <c r="H6711" s="278">
        <f t="shared" si="208"/>
        <v>2</v>
      </c>
      <c r="I6711" s="252" t="s">
        <v>4973</v>
      </c>
      <c r="J6711" s="289" t="s">
        <v>4982</v>
      </c>
      <c r="K6711" s="278" t="str">
        <f t="shared" si="209"/>
        <v>REG004People in Need</v>
      </c>
      <c r="L6711" s="290">
        <v>43606</v>
      </c>
      <c r="M6711" s="290" t="s">
        <v>3248</v>
      </c>
    </row>
    <row r="6712" spans="1:13" s="269" customFormat="1" ht="15.5" hidden="1" thickTop="1" thickBot="1" x14ac:dyDescent="0.4">
      <c r="A6712" s="283" t="s">
        <v>4280</v>
      </c>
      <c r="B6712" s="284" t="str">
        <f>VLOOKUP(A6712,Lists!B:C,2,FALSE)</f>
        <v>REG004</v>
      </c>
      <c r="C6712" s="284" t="str">
        <f>VLOOKUP(A6712,Lists!B:D,3,FALSE)</f>
        <v>SYR, TUR, IRQ, EGY, JOR, LBN</v>
      </c>
      <c r="D6712" s="285" t="s">
        <v>5110</v>
      </c>
      <c r="E6712" s="285">
        <v>63281200.311638504</v>
      </c>
      <c r="F6712" s="285" t="s">
        <v>4973</v>
      </c>
      <c r="G6712" s="285" t="s">
        <v>731</v>
      </c>
      <c r="H6712" s="278">
        <f t="shared" si="208"/>
        <v>2</v>
      </c>
      <c r="I6712" s="251" t="s">
        <v>4973</v>
      </c>
      <c r="J6712" s="285" t="s">
        <v>4983</v>
      </c>
      <c r="K6712" s="278" t="str">
        <f t="shared" si="209"/>
        <v>REG004Minimal humanitarian conditions - Level 1</v>
      </c>
      <c r="L6712" s="286">
        <v>43606</v>
      </c>
      <c r="M6712" s="286" t="s">
        <v>3248</v>
      </c>
    </row>
    <row r="6713" spans="1:13" s="269" customFormat="1" ht="15.5" hidden="1" thickTop="1" thickBot="1" x14ac:dyDescent="0.4">
      <c r="A6713" s="287" t="s">
        <v>4280</v>
      </c>
      <c r="B6713" s="288" t="str">
        <f>VLOOKUP(A6713,Lists!B:C,2,FALSE)</f>
        <v>REG004</v>
      </c>
      <c r="C6713" s="288" t="str">
        <f>VLOOKUP(A6713,Lists!B:D,3,FALSE)</f>
        <v>SYR, TUR, IRQ, EGY, JOR, LBN</v>
      </c>
      <c r="D6713" s="289" t="s">
        <v>5111</v>
      </c>
      <c r="E6713" s="289">
        <v>8034167.3902759999</v>
      </c>
      <c r="F6713" s="289" t="s">
        <v>4973</v>
      </c>
      <c r="G6713" s="289" t="s">
        <v>731</v>
      </c>
      <c r="H6713" s="278">
        <f t="shared" si="208"/>
        <v>2</v>
      </c>
      <c r="I6713" s="252" t="s">
        <v>4973</v>
      </c>
      <c r="J6713" s="289" t="s">
        <v>4983</v>
      </c>
      <c r="K6713" s="278" t="str">
        <f t="shared" si="209"/>
        <v>REG004Stressed humanitarian conditions - Level 2</v>
      </c>
      <c r="L6713" s="290">
        <v>43606</v>
      </c>
      <c r="M6713" s="290" t="s">
        <v>3248</v>
      </c>
    </row>
    <row r="6714" spans="1:13" s="269" customFormat="1" ht="15.5" hidden="1" thickTop="1" thickBot="1" x14ac:dyDescent="0.4">
      <c r="A6714" s="283" t="s">
        <v>4280</v>
      </c>
      <c r="B6714" s="284" t="str">
        <f>VLOOKUP(A6714,Lists!B:C,2,FALSE)</f>
        <v>REG004</v>
      </c>
      <c r="C6714" s="284" t="str">
        <f>VLOOKUP(A6714,Lists!B:D,3,FALSE)</f>
        <v>SYR, TUR, IRQ, EGY, JOR, LBN</v>
      </c>
      <c r="D6714" s="285" t="s">
        <v>5112</v>
      </c>
      <c r="E6714" s="285">
        <v>5349846.3848315002</v>
      </c>
      <c r="F6714" s="285" t="s">
        <v>4973</v>
      </c>
      <c r="G6714" s="285" t="s">
        <v>731</v>
      </c>
      <c r="H6714" s="278">
        <f t="shared" si="208"/>
        <v>2</v>
      </c>
      <c r="I6714" s="251" t="s">
        <v>4973</v>
      </c>
      <c r="J6714" s="285" t="s">
        <v>4983</v>
      </c>
      <c r="K6714" s="278" t="str">
        <f t="shared" si="209"/>
        <v>REG004Moderate humanitarian conditions - Level 3</v>
      </c>
      <c r="L6714" s="286">
        <v>43606</v>
      </c>
      <c r="M6714" s="286" t="s">
        <v>3248</v>
      </c>
    </row>
    <row r="6715" spans="1:13" s="269" customFormat="1" ht="15.5" hidden="1" thickTop="1" thickBot="1" x14ac:dyDescent="0.4">
      <c r="A6715" s="287" t="s">
        <v>4280</v>
      </c>
      <c r="B6715" s="288" t="str">
        <f>VLOOKUP(A6715,Lists!B:C,2,FALSE)</f>
        <v>REG004</v>
      </c>
      <c r="C6715" s="288" t="str">
        <f>VLOOKUP(A6715,Lists!B:D,3,FALSE)</f>
        <v>SYR, TUR, IRQ, EGY, JOR, LBN</v>
      </c>
      <c r="D6715" s="289" t="s">
        <v>5113</v>
      </c>
      <c r="E6715" s="289">
        <v>9409056.9132540002</v>
      </c>
      <c r="F6715" s="289" t="s">
        <v>4973</v>
      </c>
      <c r="G6715" s="289" t="s">
        <v>731</v>
      </c>
      <c r="H6715" s="278">
        <f t="shared" si="208"/>
        <v>2</v>
      </c>
      <c r="I6715" s="252" t="s">
        <v>4973</v>
      </c>
      <c r="J6715" s="289" t="s">
        <v>4983</v>
      </c>
      <c r="K6715" s="278" t="str">
        <f t="shared" si="209"/>
        <v>REG004Severe humanitarian conditions - Level 4</v>
      </c>
      <c r="L6715" s="290">
        <v>43606</v>
      </c>
      <c r="M6715" s="290" t="s">
        <v>3248</v>
      </c>
    </row>
    <row r="6716" spans="1:13" s="269" customFormat="1" ht="15.5" hidden="1" thickTop="1" thickBot="1" x14ac:dyDescent="0.4">
      <c r="A6716" s="283" t="s">
        <v>4280</v>
      </c>
      <c r="B6716" s="284" t="str">
        <f>VLOOKUP(A6716,Lists!B:C,2,FALSE)</f>
        <v>REG004</v>
      </c>
      <c r="C6716" s="284" t="str">
        <f>VLOOKUP(A6716,Lists!B:D,3,FALSE)</f>
        <v>SYR, TUR, IRQ, EGY, JOR, LBN</v>
      </c>
      <c r="D6716" s="285" t="s">
        <v>5114</v>
      </c>
      <c r="E6716" s="285">
        <v>1238901</v>
      </c>
      <c r="F6716" s="285" t="s">
        <v>4973</v>
      </c>
      <c r="G6716" s="285" t="s">
        <v>731</v>
      </c>
      <c r="H6716" s="278">
        <f t="shared" si="208"/>
        <v>2</v>
      </c>
      <c r="I6716" s="251" t="s">
        <v>4973</v>
      </c>
      <c r="J6716" s="285" t="s">
        <v>4983</v>
      </c>
      <c r="K6716" s="278" t="str">
        <f t="shared" si="209"/>
        <v>REG004Extreme humanitarian conditions - Level 5</v>
      </c>
      <c r="L6716" s="286">
        <v>43606</v>
      </c>
      <c r="M6716" s="286" t="s">
        <v>3248</v>
      </c>
    </row>
    <row r="6717" spans="1:13" s="269" customFormat="1" ht="15.5" hidden="1" thickTop="1" thickBot="1" x14ac:dyDescent="0.4">
      <c r="A6717" s="287" t="s">
        <v>4280</v>
      </c>
      <c r="B6717" s="288" t="str">
        <f>VLOOKUP(A6717,Lists!B:C,2,FALSE)</f>
        <v>REG004</v>
      </c>
      <c r="C6717" s="288" t="str">
        <f>VLOOKUP(A6717,Lists!B:D,3,FALSE)</f>
        <v>SYR, TUR, IRQ, EGY, JOR, LBN</v>
      </c>
      <c r="D6717" s="289" t="s">
        <v>5115</v>
      </c>
      <c r="E6717" s="289">
        <v>1440</v>
      </c>
      <c r="F6717" s="289" t="s">
        <v>4973</v>
      </c>
      <c r="G6717" s="289" t="s">
        <v>731</v>
      </c>
      <c r="H6717" s="278">
        <f t="shared" si="208"/>
        <v>2</v>
      </c>
      <c r="I6717" s="252" t="s">
        <v>4973</v>
      </c>
      <c r="J6717" s="289" t="s">
        <v>4980</v>
      </c>
      <c r="K6717" s="278" t="str">
        <f t="shared" si="209"/>
        <v>REG004Fatalities in all crises</v>
      </c>
      <c r="L6717" s="290">
        <v>43606</v>
      </c>
      <c r="M6717" s="290" t="s">
        <v>3248</v>
      </c>
    </row>
    <row r="6718" spans="1:13" s="269" customFormat="1" ht="15.5" hidden="1" thickTop="1" thickBot="1" x14ac:dyDescent="0.4">
      <c r="A6718" s="283" t="s">
        <v>4280</v>
      </c>
      <c r="B6718" s="284" t="str">
        <f>VLOOKUP(A6718,Lists!B:C,2,FALSE)</f>
        <v>REG004</v>
      </c>
      <c r="C6718" s="284" t="str">
        <f>VLOOKUP(A6718,Lists!B:D,3,FALSE)</f>
        <v>SYR, TUR, IRQ, EGY, JOR, LBN</v>
      </c>
      <c r="D6718" s="285" t="s">
        <v>688</v>
      </c>
      <c r="E6718" s="285">
        <v>5</v>
      </c>
      <c r="F6718" s="285" t="s">
        <v>4973</v>
      </c>
      <c r="G6718" s="285" t="s">
        <v>731</v>
      </c>
      <c r="H6718" s="278">
        <f t="shared" si="208"/>
        <v>2</v>
      </c>
      <c r="I6718" s="251" t="s">
        <v>4973</v>
      </c>
      <c r="J6718" s="285" t="s">
        <v>4984</v>
      </c>
      <c r="K6718" s="278" t="str">
        <f t="shared" si="209"/>
        <v>REG004Crisis affected groups</v>
      </c>
      <c r="L6718" s="286">
        <v>43606</v>
      </c>
      <c r="M6718" s="286" t="s">
        <v>3248</v>
      </c>
    </row>
    <row r="6719" spans="1:13" s="269" customFormat="1" ht="15.5" hidden="1" thickTop="1" thickBot="1" x14ac:dyDescent="0.4">
      <c r="A6719" s="287" t="s">
        <v>4280</v>
      </c>
      <c r="B6719" s="288" t="str">
        <f>VLOOKUP(A6719,Lists!B:C,2,FALSE)</f>
        <v>REG004</v>
      </c>
      <c r="C6719" s="288" t="str">
        <f>VLOOKUP(A6719,Lists!B:D,3,FALSE)</f>
        <v>SYR, TUR, IRQ, EGY, JOR, LBN</v>
      </c>
      <c r="D6719" s="289" t="s">
        <v>643</v>
      </c>
      <c r="E6719" s="289">
        <v>1</v>
      </c>
      <c r="F6719" s="289" t="s">
        <v>4973</v>
      </c>
      <c r="G6719" s="289" t="s">
        <v>731</v>
      </c>
      <c r="H6719" s="278">
        <f t="shared" si="208"/>
        <v>2</v>
      </c>
      <c r="I6719" s="252" t="s">
        <v>4973</v>
      </c>
      <c r="J6719" s="289" t="s">
        <v>4985</v>
      </c>
      <c r="K6719" s="278" t="str">
        <f t="shared" si="209"/>
        <v>REG004Impediments to entry into country (bureaucratic and administrative)</v>
      </c>
      <c r="L6719" s="290">
        <v>43606</v>
      </c>
      <c r="M6719" s="290" t="s">
        <v>3248</v>
      </c>
    </row>
    <row r="6720" spans="1:13" s="269" customFormat="1" ht="15.5" hidden="1" thickTop="1" thickBot="1" x14ac:dyDescent="0.4">
      <c r="A6720" s="283" t="s">
        <v>4280</v>
      </c>
      <c r="B6720" s="284" t="str">
        <f>VLOOKUP(A6720,Lists!B:C,2,FALSE)</f>
        <v>REG004</v>
      </c>
      <c r="C6720" s="284" t="str">
        <f>VLOOKUP(A6720,Lists!B:D,3,FALSE)</f>
        <v>SYR, TUR, IRQ, EGY, JOR, LBN</v>
      </c>
      <c r="D6720" s="285" t="s">
        <v>644</v>
      </c>
      <c r="E6720" s="285">
        <v>1</v>
      </c>
      <c r="F6720" s="285" t="s">
        <v>4973</v>
      </c>
      <c r="G6720" s="285" t="s">
        <v>731</v>
      </c>
      <c r="H6720" s="278">
        <f t="shared" si="208"/>
        <v>2</v>
      </c>
      <c r="I6720" s="251" t="s">
        <v>4973</v>
      </c>
      <c r="J6720" s="285" t="s">
        <v>4985</v>
      </c>
      <c r="K6720" s="278" t="str">
        <f t="shared" si="209"/>
        <v>REG004Restriction of movement (impediments to freedom of movement and/or administrative restrictions)</v>
      </c>
      <c r="L6720" s="286">
        <v>43606</v>
      </c>
      <c r="M6720" s="286" t="s">
        <v>3248</v>
      </c>
    </row>
    <row r="6721" spans="1:13" s="269" customFormat="1" ht="15.5" hidden="1" thickTop="1" thickBot="1" x14ac:dyDescent="0.4">
      <c r="A6721" s="287" t="s">
        <v>4280</v>
      </c>
      <c r="B6721" s="288" t="str">
        <f>VLOOKUP(A6721,Lists!B:C,2,FALSE)</f>
        <v>REG004</v>
      </c>
      <c r="C6721" s="288" t="str">
        <f>VLOOKUP(A6721,Lists!B:D,3,FALSE)</f>
        <v>SYR, TUR, IRQ, EGY, JOR, LBN</v>
      </c>
      <c r="D6721" s="289" t="s">
        <v>645</v>
      </c>
      <c r="E6721" s="289">
        <v>2</v>
      </c>
      <c r="F6721" s="289" t="s">
        <v>4973</v>
      </c>
      <c r="G6721" s="289" t="s">
        <v>731</v>
      </c>
      <c r="H6721" s="278">
        <f t="shared" si="208"/>
        <v>2</v>
      </c>
      <c r="I6721" s="252" t="s">
        <v>4973</v>
      </c>
      <c r="J6721" s="289" t="s">
        <v>4985</v>
      </c>
      <c r="K6721" s="278" t="str">
        <f t="shared" si="209"/>
        <v>REG004Interference into implementation of humanitarian activities</v>
      </c>
      <c r="L6721" s="290">
        <v>43606</v>
      </c>
      <c r="M6721" s="290" t="s">
        <v>3248</v>
      </c>
    </row>
    <row r="6722" spans="1:13" s="269" customFormat="1" ht="15.5" hidden="1" thickTop="1" thickBot="1" x14ac:dyDescent="0.4">
      <c r="A6722" s="283" t="s">
        <v>4280</v>
      </c>
      <c r="B6722" s="284" t="str">
        <f>VLOOKUP(A6722,Lists!B:C,2,FALSE)</f>
        <v>REG004</v>
      </c>
      <c r="C6722" s="284" t="str">
        <f>VLOOKUP(A6722,Lists!B:D,3,FALSE)</f>
        <v>SYR, TUR, IRQ, EGY, JOR, LBN</v>
      </c>
      <c r="D6722" s="285" t="s">
        <v>646</v>
      </c>
      <c r="E6722" s="285">
        <v>1</v>
      </c>
      <c r="F6722" s="285" t="s">
        <v>4973</v>
      </c>
      <c r="G6722" s="285" t="s">
        <v>731</v>
      </c>
      <c r="H6722" s="278">
        <f t="shared" ref="H6722:H6785" si="210">IF(G6722="x","x",IF(G6722="Low",3,IF(G6722="Medium",2,IF(G6722="High",1,FALSE))))</f>
        <v>2</v>
      </c>
      <c r="I6722" s="251" t="s">
        <v>4973</v>
      </c>
      <c r="J6722" s="285" t="s">
        <v>4985</v>
      </c>
      <c r="K6722" s="278" t="str">
        <f t="shared" ref="K6722:K6785" si="211">B6722&amp;""&amp;D6722</f>
        <v>REG004Violence against personnel, facilities and assets</v>
      </c>
      <c r="L6722" s="286">
        <v>43606</v>
      </c>
      <c r="M6722" s="286" t="s">
        <v>3248</v>
      </c>
    </row>
    <row r="6723" spans="1:13" s="269" customFormat="1" ht="15.5" hidden="1" thickTop="1" thickBot="1" x14ac:dyDescent="0.4">
      <c r="A6723" s="287" t="s">
        <v>4280</v>
      </c>
      <c r="B6723" s="288" t="str">
        <f>VLOOKUP(A6723,Lists!B:C,2,FALSE)</f>
        <v>REG004</v>
      </c>
      <c r="C6723" s="288" t="str">
        <f>VLOOKUP(A6723,Lists!B:D,3,FALSE)</f>
        <v>SYR, TUR, IRQ, EGY, JOR, LBN</v>
      </c>
      <c r="D6723" s="289" t="s">
        <v>647</v>
      </c>
      <c r="E6723" s="289">
        <v>2</v>
      </c>
      <c r="F6723" s="289" t="s">
        <v>4973</v>
      </c>
      <c r="G6723" s="289" t="s">
        <v>731</v>
      </c>
      <c r="H6723" s="278">
        <f t="shared" si="210"/>
        <v>2</v>
      </c>
      <c r="I6723" s="252" t="s">
        <v>4973</v>
      </c>
      <c r="J6723" s="289" t="s">
        <v>4985</v>
      </c>
      <c r="K6723" s="278" t="str">
        <f t="shared" si="211"/>
        <v>REG004Denial of existence of humanitarian needs or entitlements to assistance</v>
      </c>
      <c r="L6723" s="290">
        <v>43606</v>
      </c>
      <c r="M6723" s="290" t="s">
        <v>3248</v>
      </c>
    </row>
    <row r="6724" spans="1:13" s="269" customFormat="1" ht="15.5" hidden="1" thickTop="1" thickBot="1" x14ac:dyDescent="0.4">
      <c r="A6724" s="283" t="s">
        <v>4280</v>
      </c>
      <c r="B6724" s="284" t="str">
        <f>VLOOKUP(A6724,Lists!B:C,2,FALSE)</f>
        <v>REG004</v>
      </c>
      <c r="C6724" s="284" t="str">
        <f>VLOOKUP(A6724,Lists!B:D,3,FALSE)</f>
        <v>SYR, TUR, IRQ, EGY, JOR, LBN</v>
      </c>
      <c r="D6724" s="285" t="s">
        <v>648</v>
      </c>
      <c r="E6724" s="285">
        <v>2</v>
      </c>
      <c r="F6724" s="285" t="s">
        <v>4973</v>
      </c>
      <c r="G6724" s="285" t="s">
        <v>731</v>
      </c>
      <c r="H6724" s="278">
        <f t="shared" si="210"/>
        <v>2</v>
      </c>
      <c r="I6724" s="251" t="s">
        <v>4973</v>
      </c>
      <c r="J6724" s="285" t="s">
        <v>4985</v>
      </c>
      <c r="K6724" s="278" t="str">
        <f t="shared" si="211"/>
        <v>REG004Restriction and obstruction of access to services and assistance</v>
      </c>
      <c r="L6724" s="286">
        <v>43606</v>
      </c>
      <c r="M6724" s="286" t="s">
        <v>3248</v>
      </c>
    </row>
    <row r="6725" spans="1:13" s="269" customFormat="1" ht="15.5" hidden="1" thickTop="1" thickBot="1" x14ac:dyDescent="0.4">
      <c r="A6725" s="287" t="s">
        <v>4280</v>
      </c>
      <c r="B6725" s="288" t="str">
        <f>VLOOKUP(A6725,Lists!B:C,2,FALSE)</f>
        <v>REG004</v>
      </c>
      <c r="C6725" s="288" t="str">
        <f>VLOOKUP(A6725,Lists!B:D,3,FALSE)</f>
        <v>SYR, TUR, IRQ, EGY, JOR, LBN</v>
      </c>
      <c r="D6725" s="289" t="s">
        <v>649</v>
      </c>
      <c r="E6725" s="289">
        <v>2</v>
      </c>
      <c r="F6725" s="289" t="s">
        <v>4973</v>
      </c>
      <c r="G6725" s="289" t="s">
        <v>731</v>
      </c>
      <c r="H6725" s="278">
        <f t="shared" si="210"/>
        <v>2</v>
      </c>
      <c r="I6725" s="252" t="s">
        <v>4973</v>
      </c>
      <c r="J6725" s="289" t="s">
        <v>4985</v>
      </c>
      <c r="K6725" s="278" t="str">
        <f t="shared" si="211"/>
        <v>REG004Ongoing insecurity/hostilities affecting humanitarian assistance</v>
      </c>
      <c r="L6725" s="290">
        <v>43606</v>
      </c>
      <c r="M6725" s="290" t="s">
        <v>3248</v>
      </c>
    </row>
    <row r="6726" spans="1:13" s="269" customFormat="1" ht="15.5" hidden="1" thickTop="1" thickBot="1" x14ac:dyDescent="0.4">
      <c r="A6726" s="283" t="s">
        <v>4280</v>
      </c>
      <c r="B6726" s="284" t="str">
        <f>VLOOKUP(A6726,Lists!B:C,2,FALSE)</f>
        <v>REG004</v>
      </c>
      <c r="C6726" s="284" t="str">
        <f>VLOOKUP(A6726,Lists!B:D,3,FALSE)</f>
        <v>SYR, TUR, IRQ, EGY, JOR, LBN</v>
      </c>
      <c r="D6726" s="285" t="s">
        <v>650</v>
      </c>
      <c r="E6726" s="285">
        <v>2</v>
      </c>
      <c r="F6726" s="285" t="s">
        <v>4973</v>
      </c>
      <c r="G6726" s="285" t="s">
        <v>731</v>
      </c>
      <c r="H6726" s="278">
        <f t="shared" si="210"/>
        <v>2</v>
      </c>
      <c r="I6726" s="251" t="s">
        <v>4973</v>
      </c>
      <c r="J6726" s="285" t="s">
        <v>4985</v>
      </c>
      <c r="K6726" s="278" t="str">
        <f t="shared" si="211"/>
        <v xml:space="preserve">REG004Presence of mines and improvised explosive devices </v>
      </c>
      <c r="L6726" s="286">
        <v>43606</v>
      </c>
      <c r="M6726" s="286" t="s">
        <v>3248</v>
      </c>
    </row>
    <row r="6727" spans="1:13" s="269" customFormat="1" ht="15.5" hidden="1" thickTop="1" thickBot="1" x14ac:dyDescent="0.4">
      <c r="A6727" s="287" t="s">
        <v>4280</v>
      </c>
      <c r="B6727" s="288" t="str">
        <f>VLOOKUP(A6727,Lists!B:C,2,FALSE)</f>
        <v>REG004</v>
      </c>
      <c r="C6727" s="288" t="str">
        <f>VLOOKUP(A6727,Lists!B:D,3,FALSE)</f>
        <v>SYR, TUR, IRQ, EGY, JOR, LBN</v>
      </c>
      <c r="D6727" s="289" t="s">
        <v>651</v>
      </c>
      <c r="E6727" s="289">
        <v>1</v>
      </c>
      <c r="F6727" s="289" t="s">
        <v>4973</v>
      </c>
      <c r="G6727" s="289" t="s">
        <v>731</v>
      </c>
      <c r="H6727" s="278">
        <f t="shared" si="210"/>
        <v>2</v>
      </c>
      <c r="I6727" s="252" t="s">
        <v>4973</v>
      </c>
      <c r="J6727" s="289" t="s">
        <v>4985</v>
      </c>
      <c r="K6727" s="278" t="str">
        <f t="shared" si="211"/>
        <v>REG004Physical constraints in the environment (obstacles related to terrain, climate, lack of infrastructure, etc.)</v>
      </c>
      <c r="L6727" s="290">
        <v>43606</v>
      </c>
      <c r="M6727" s="290" t="s">
        <v>3248</v>
      </c>
    </row>
    <row r="6728" spans="1:13" s="269" customFormat="1" ht="15.5" hidden="1" thickTop="1" thickBot="1" x14ac:dyDescent="0.4">
      <c r="A6728" s="283" t="s">
        <v>2992</v>
      </c>
      <c r="B6728" s="284" t="str">
        <f>VLOOKUP(A6728,Lists!B:C,2,FALSE)</f>
        <v>JOR002</v>
      </c>
      <c r="C6728" s="284" t="str">
        <f>VLOOKUP(A6728,Lists!B:D,3,FALSE)</f>
        <v>JOR</v>
      </c>
      <c r="D6728" s="285" t="s">
        <v>522</v>
      </c>
      <c r="E6728" s="285">
        <v>11689000</v>
      </c>
      <c r="F6728" s="285" t="s">
        <v>4986</v>
      </c>
      <c r="G6728" s="285" t="s">
        <v>731</v>
      </c>
      <c r="H6728" s="278">
        <f t="shared" si="210"/>
        <v>2</v>
      </c>
      <c r="I6728" s="251" t="s">
        <v>4987</v>
      </c>
      <c r="J6728" s="285" t="s">
        <v>4988</v>
      </c>
      <c r="K6728" s="278" t="str">
        <f t="shared" si="211"/>
        <v>JOR002Total population</v>
      </c>
      <c r="L6728" s="286">
        <v>43606</v>
      </c>
      <c r="M6728" s="286" t="s">
        <v>3249</v>
      </c>
    </row>
    <row r="6729" spans="1:13" s="269" customFormat="1" ht="15.5" hidden="1" thickTop="1" thickBot="1" x14ac:dyDescent="0.4">
      <c r="A6729" s="287" t="s">
        <v>2992</v>
      </c>
      <c r="B6729" s="288" t="str">
        <f>VLOOKUP(A6729,Lists!B:C,2,FALSE)</f>
        <v>JOR002</v>
      </c>
      <c r="C6729" s="288" t="str">
        <f>VLOOKUP(A6729,Lists!B:D,3,FALSE)</f>
        <v>JOR</v>
      </c>
      <c r="D6729" s="289" t="s">
        <v>737</v>
      </c>
      <c r="E6729" s="289">
        <v>8895000</v>
      </c>
      <c r="F6729" s="289" t="s">
        <v>4989</v>
      </c>
      <c r="G6729" s="289" t="s">
        <v>731</v>
      </c>
      <c r="H6729" s="278">
        <f t="shared" si="210"/>
        <v>2</v>
      </c>
      <c r="I6729" s="252" t="s">
        <v>4990</v>
      </c>
      <c r="J6729" s="289" t="s">
        <v>4991</v>
      </c>
      <c r="K6729" s="278" t="str">
        <f t="shared" si="211"/>
        <v>JOR002People exposed</v>
      </c>
      <c r="L6729" s="290">
        <v>43606</v>
      </c>
      <c r="M6729" s="290" t="s">
        <v>3249</v>
      </c>
    </row>
    <row r="6730" spans="1:13" s="269" customFormat="1" ht="15.5" hidden="1" thickTop="1" thickBot="1" x14ac:dyDescent="0.4">
      <c r="A6730" s="283" t="s">
        <v>2992</v>
      </c>
      <c r="B6730" s="284" t="str">
        <f>VLOOKUP(A6730,Lists!B:C,2,FALSE)</f>
        <v>JOR002</v>
      </c>
      <c r="C6730" s="284" t="str">
        <f>VLOOKUP(A6730,Lists!B:D,3,FALSE)</f>
        <v>JOR</v>
      </c>
      <c r="D6730" s="285" t="s">
        <v>533</v>
      </c>
      <c r="E6730" s="285">
        <v>1284000</v>
      </c>
      <c r="F6730" s="285" t="s">
        <v>4992</v>
      </c>
      <c r="G6730" s="285" t="s">
        <v>731</v>
      </c>
      <c r="H6730" s="278">
        <f t="shared" si="210"/>
        <v>2</v>
      </c>
      <c r="I6730" s="251" t="s">
        <v>4993</v>
      </c>
      <c r="J6730" s="285" t="s">
        <v>4994</v>
      </c>
      <c r="K6730" s="278" t="str">
        <f t="shared" si="211"/>
        <v>JOR002People affected</v>
      </c>
      <c r="L6730" s="286">
        <v>43606</v>
      </c>
      <c r="M6730" s="286" t="s">
        <v>3249</v>
      </c>
    </row>
    <row r="6731" spans="1:13" s="269" customFormat="1" ht="15.5" thickTop="1" thickBot="1" x14ac:dyDescent="0.4">
      <c r="A6731" s="287" t="s">
        <v>2992</v>
      </c>
      <c r="B6731" s="288" t="str">
        <f>VLOOKUP(A6731,Lists!B:C,2,FALSE)</f>
        <v>JOR002</v>
      </c>
      <c r="C6731" s="288" t="str">
        <f>VLOOKUP(A6731,Lists!B:D,3,FALSE)</f>
        <v>JOR</v>
      </c>
      <c r="D6731" s="289" t="s">
        <v>666</v>
      </c>
      <c r="E6731" s="289">
        <v>1284000</v>
      </c>
      <c r="F6731" s="289" t="s">
        <v>4992</v>
      </c>
      <c r="G6731" s="289" t="s">
        <v>731</v>
      </c>
      <c r="H6731" s="278">
        <f t="shared" si="210"/>
        <v>2</v>
      </c>
      <c r="I6731" s="252" t="s">
        <v>4993</v>
      </c>
      <c r="J6731" s="289" t="s">
        <v>4994</v>
      </c>
      <c r="K6731" s="278" t="str">
        <f t="shared" si="211"/>
        <v>JOR002People displaced</v>
      </c>
      <c r="L6731" s="290">
        <v>43606</v>
      </c>
      <c r="M6731" s="290" t="s">
        <v>3249</v>
      </c>
    </row>
    <row r="6732" spans="1:13" s="269" customFormat="1" ht="15.5" hidden="1" thickTop="1" thickBot="1" x14ac:dyDescent="0.4">
      <c r="A6732" s="283" t="s">
        <v>2992</v>
      </c>
      <c r="B6732" s="284" t="str">
        <f>VLOOKUP(A6732,Lists!B:C,2,FALSE)</f>
        <v>JOR002</v>
      </c>
      <c r="C6732" s="284" t="str">
        <f>VLOOKUP(A6732,Lists!B:D,3,FALSE)</f>
        <v>JOR</v>
      </c>
      <c r="D6732" s="285" t="s">
        <v>752</v>
      </c>
      <c r="E6732" s="285">
        <v>576000</v>
      </c>
      <c r="F6732" s="285" t="s">
        <v>4812</v>
      </c>
      <c r="G6732" s="285" t="s">
        <v>731</v>
      </c>
      <c r="H6732" s="278">
        <f t="shared" si="210"/>
        <v>2</v>
      </c>
      <c r="I6732" s="251" t="s">
        <v>4802</v>
      </c>
      <c r="J6732" s="285" t="s">
        <v>4997</v>
      </c>
      <c r="K6732" s="278" t="str">
        <f t="shared" si="211"/>
        <v>JOR002People in Need</v>
      </c>
      <c r="L6732" s="286">
        <v>43606</v>
      </c>
      <c r="M6732" s="286" t="s">
        <v>3249</v>
      </c>
    </row>
    <row r="6733" spans="1:13" s="269" customFormat="1" ht="15.5" hidden="1" thickTop="1" thickBot="1" x14ac:dyDescent="0.4">
      <c r="A6733" s="287" t="s">
        <v>2992</v>
      </c>
      <c r="B6733" s="288" t="str">
        <f>VLOOKUP(A6733,Lists!B:C,2,FALSE)</f>
        <v>JOR002</v>
      </c>
      <c r="C6733" s="288" t="str">
        <f>VLOOKUP(A6733,Lists!B:D,3,FALSE)</f>
        <v>JOR</v>
      </c>
      <c r="D6733" s="289" t="s">
        <v>5110</v>
      </c>
      <c r="E6733" s="289">
        <v>7611000</v>
      </c>
      <c r="F6733" s="289" t="s">
        <v>4804</v>
      </c>
      <c r="G6733" s="289" t="s">
        <v>731</v>
      </c>
      <c r="H6733" s="278">
        <f t="shared" si="210"/>
        <v>2</v>
      </c>
      <c r="I6733" s="252" t="s">
        <v>1351</v>
      </c>
      <c r="J6733" s="289" t="s">
        <v>3890</v>
      </c>
      <c r="K6733" s="278" t="str">
        <f t="shared" si="211"/>
        <v>JOR002Minimal humanitarian conditions - Level 1</v>
      </c>
      <c r="L6733" s="290">
        <v>43606</v>
      </c>
      <c r="M6733" s="290" t="s">
        <v>3249</v>
      </c>
    </row>
    <row r="6734" spans="1:13" s="269" customFormat="1" ht="15.5" hidden="1" thickTop="1" thickBot="1" x14ac:dyDescent="0.4">
      <c r="A6734" s="283" t="s">
        <v>2992</v>
      </c>
      <c r="B6734" s="284" t="str">
        <f>VLOOKUP(A6734,Lists!B:C,2,FALSE)</f>
        <v>JOR002</v>
      </c>
      <c r="C6734" s="284" t="str">
        <f>VLOOKUP(A6734,Lists!B:D,3,FALSE)</f>
        <v>JOR</v>
      </c>
      <c r="D6734" s="285" t="s">
        <v>5111</v>
      </c>
      <c r="E6734" s="285">
        <v>708000</v>
      </c>
      <c r="F6734" s="285" t="s">
        <v>4995</v>
      </c>
      <c r="G6734" s="285" t="s">
        <v>730</v>
      </c>
      <c r="H6734" s="278">
        <f t="shared" si="210"/>
        <v>3</v>
      </c>
      <c r="I6734" s="251" t="s">
        <v>4996</v>
      </c>
      <c r="J6734" s="285" t="s">
        <v>4998</v>
      </c>
      <c r="K6734" s="278" t="str">
        <f t="shared" si="211"/>
        <v>JOR002Stressed humanitarian conditions - Level 2</v>
      </c>
      <c r="L6734" s="286">
        <v>43606</v>
      </c>
      <c r="M6734" s="286" t="s">
        <v>3249</v>
      </c>
    </row>
    <row r="6735" spans="1:13" s="269" customFormat="1" ht="15.5" hidden="1" thickTop="1" thickBot="1" x14ac:dyDescent="0.4">
      <c r="A6735" s="287" t="s">
        <v>2992</v>
      </c>
      <c r="B6735" s="288" t="str">
        <f>VLOOKUP(A6735,Lists!B:C,2,FALSE)</f>
        <v>JOR002</v>
      </c>
      <c r="C6735" s="288" t="str">
        <f>VLOOKUP(A6735,Lists!B:D,3,FALSE)</f>
        <v>JOR</v>
      </c>
      <c r="D6735" s="289" t="s">
        <v>5112</v>
      </c>
      <c r="E6735" s="289">
        <v>576000</v>
      </c>
      <c r="F6735" s="289" t="s">
        <v>4812</v>
      </c>
      <c r="G6735" s="289" t="s">
        <v>731</v>
      </c>
      <c r="H6735" s="278">
        <f t="shared" si="210"/>
        <v>2</v>
      </c>
      <c r="I6735" s="252" t="s">
        <v>4802</v>
      </c>
      <c r="J6735" s="289" t="s">
        <v>4999</v>
      </c>
      <c r="K6735" s="278" t="str">
        <f t="shared" si="211"/>
        <v>JOR002Moderate humanitarian conditions - Level 3</v>
      </c>
      <c r="L6735" s="290">
        <v>43606</v>
      </c>
      <c r="M6735" s="290" t="s">
        <v>3249</v>
      </c>
    </row>
    <row r="6736" spans="1:13" s="269" customFormat="1" ht="15.5" hidden="1" thickTop="1" thickBot="1" x14ac:dyDescent="0.4">
      <c r="A6736" s="283" t="s">
        <v>4356</v>
      </c>
      <c r="B6736" s="284" t="e">
        <f>VLOOKUP(A6736,Lists!B:C,2,FALSE)</f>
        <v>#N/A</v>
      </c>
      <c r="C6736" s="284" t="e">
        <f>VLOOKUP(A6736,Lists!B:D,3,FALSE)</f>
        <v>#N/A</v>
      </c>
      <c r="D6736" s="285" t="s">
        <v>522</v>
      </c>
      <c r="E6736" s="285">
        <v>81162790</v>
      </c>
      <c r="F6736" s="285" t="s">
        <v>4383</v>
      </c>
      <c r="G6736" s="285" t="s">
        <v>731</v>
      </c>
      <c r="H6736" s="278">
        <f t="shared" si="210"/>
        <v>2</v>
      </c>
      <c r="I6736" s="251" t="s">
        <v>4384</v>
      </c>
      <c r="J6736" s="285" t="s">
        <v>5000</v>
      </c>
      <c r="K6736" s="278" t="e">
        <f t="shared" si="211"/>
        <v>#N/A</v>
      </c>
      <c r="L6736" s="286">
        <v>43607</v>
      </c>
      <c r="M6736" s="286" t="s">
        <v>3249</v>
      </c>
    </row>
    <row r="6737" spans="1:13" s="269" customFormat="1" ht="15.5" hidden="1" thickTop="1" thickBot="1" x14ac:dyDescent="0.4">
      <c r="A6737" s="287" t="s">
        <v>4356</v>
      </c>
      <c r="B6737" s="288" t="e">
        <f>VLOOKUP(A6737,Lists!B:C,2,FALSE)</f>
        <v>#N/A</v>
      </c>
      <c r="C6737" s="288" t="e">
        <f>VLOOKUP(A6737,Lists!B:D,3,FALSE)</f>
        <v>#N/A</v>
      </c>
      <c r="D6737" s="289" t="s">
        <v>737</v>
      </c>
      <c r="E6737" s="289">
        <v>81162790</v>
      </c>
      <c r="F6737" s="289" t="s">
        <v>4383</v>
      </c>
      <c r="G6737" s="289" t="s">
        <v>731</v>
      </c>
      <c r="H6737" s="278">
        <f t="shared" si="210"/>
        <v>2</v>
      </c>
      <c r="I6737" s="252" t="s">
        <v>4384</v>
      </c>
      <c r="J6737" s="289" t="s">
        <v>5001</v>
      </c>
      <c r="K6737" s="278" t="e">
        <f t="shared" si="211"/>
        <v>#N/A</v>
      </c>
      <c r="L6737" s="290">
        <v>43607</v>
      </c>
      <c r="M6737" s="290" t="s">
        <v>3248</v>
      </c>
    </row>
    <row r="6738" spans="1:13" s="269" customFormat="1" ht="15.5" hidden="1" thickTop="1" thickBot="1" x14ac:dyDescent="0.4">
      <c r="A6738" s="283" t="s">
        <v>4356</v>
      </c>
      <c r="B6738" s="284" t="e">
        <f>VLOOKUP(A6738,Lists!B:C,2,FALSE)</f>
        <v>#N/A</v>
      </c>
      <c r="C6738" s="284" t="e">
        <f>VLOOKUP(A6738,Lists!B:D,3,FALSE)</f>
        <v>#N/A</v>
      </c>
      <c r="D6738" s="285" t="s">
        <v>533</v>
      </c>
      <c r="E6738" s="285">
        <v>42269129</v>
      </c>
      <c r="F6738" s="285" t="s">
        <v>5003</v>
      </c>
      <c r="G6738" s="285" t="s">
        <v>731</v>
      </c>
      <c r="H6738" s="278">
        <f t="shared" si="210"/>
        <v>2</v>
      </c>
      <c r="I6738" s="251" t="s">
        <v>5004</v>
      </c>
      <c r="J6738" s="285" t="s">
        <v>5005</v>
      </c>
      <c r="K6738" s="278" t="e">
        <f t="shared" si="211"/>
        <v>#N/A</v>
      </c>
      <c r="L6738" s="286">
        <v>43607</v>
      </c>
      <c r="M6738" s="286" t="s">
        <v>3248</v>
      </c>
    </row>
    <row r="6739" spans="1:13" s="269" customFormat="1" ht="15.5" thickTop="1" thickBot="1" x14ac:dyDescent="0.4">
      <c r="A6739" s="287" t="s">
        <v>4356</v>
      </c>
      <c r="B6739" s="288" t="e">
        <f>VLOOKUP(A6739,Lists!B:C,2,FALSE)</f>
        <v>#N/A</v>
      </c>
      <c r="C6739" s="288" t="e">
        <f>VLOOKUP(A6739,Lists!B:D,3,FALSE)</f>
        <v>#N/A</v>
      </c>
      <c r="D6739" s="289" t="s">
        <v>666</v>
      </c>
      <c r="E6739" s="289">
        <v>392859</v>
      </c>
      <c r="F6739" s="289" t="s">
        <v>5003</v>
      </c>
      <c r="G6739" s="289" t="s">
        <v>731</v>
      </c>
      <c r="H6739" s="278">
        <f t="shared" si="210"/>
        <v>2</v>
      </c>
      <c r="I6739" s="252" t="s">
        <v>5004</v>
      </c>
      <c r="J6739" s="289" t="s">
        <v>5006</v>
      </c>
      <c r="K6739" s="278" t="e">
        <f t="shared" si="211"/>
        <v>#N/A</v>
      </c>
      <c r="L6739" s="290">
        <v>43607</v>
      </c>
      <c r="M6739" s="290" t="s">
        <v>3248</v>
      </c>
    </row>
    <row r="6740" spans="1:13" s="269" customFormat="1" ht="15.5" hidden="1" thickTop="1" thickBot="1" x14ac:dyDescent="0.4">
      <c r="A6740" s="283" t="s">
        <v>4356</v>
      </c>
      <c r="B6740" s="284" t="e">
        <f>VLOOKUP(A6740,Lists!B:C,2,FALSE)</f>
        <v>#N/A</v>
      </c>
      <c r="C6740" s="284" t="e">
        <f>VLOOKUP(A6740,Lists!B:D,3,FALSE)</f>
        <v>#N/A</v>
      </c>
      <c r="D6740" s="285" t="s">
        <v>5027</v>
      </c>
      <c r="E6740" s="285">
        <v>20573</v>
      </c>
      <c r="F6740" s="285" t="s">
        <v>5003</v>
      </c>
      <c r="G6740" s="285" t="s">
        <v>731</v>
      </c>
      <c r="H6740" s="278">
        <f t="shared" si="210"/>
        <v>2</v>
      </c>
      <c r="I6740" s="251" t="s">
        <v>5004</v>
      </c>
      <c r="J6740" s="285" t="s">
        <v>4393</v>
      </c>
      <c r="K6740" s="278" t="e">
        <f t="shared" si="211"/>
        <v>#N/A</v>
      </c>
      <c r="L6740" s="286">
        <v>43607</v>
      </c>
      <c r="M6740" s="286" t="s">
        <v>3248</v>
      </c>
    </row>
    <row r="6741" spans="1:13" s="269" customFormat="1" ht="15.5" hidden="1" thickTop="1" thickBot="1" x14ac:dyDescent="0.4">
      <c r="A6741" s="287" t="s">
        <v>4356</v>
      </c>
      <c r="B6741" s="288" t="e">
        <f>VLOOKUP(A6741,Lists!B:C,2,FALSE)</f>
        <v>#N/A</v>
      </c>
      <c r="C6741" s="288" t="e">
        <f>VLOOKUP(A6741,Lists!B:D,3,FALSE)</f>
        <v>#N/A</v>
      </c>
      <c r="D6741" s="289" t="s">
        <v>5029</v>
      </c>
      <c r="E6741" s="289">
        <v>84</v>
      </c>
      <c r="F6741" s="289" t="s">
        <v>5003</v>
      </c>
      <c r="G6741" s="289" t="s">
        <v>731</v>
      </c>
      <c r="H6741" s="278">
        <f t="shared" si="210"/>
        <v>2</v>
      </c>
      <c r="I6741" s="252" t="s">
        <v>5004</v>
      </c>
      <c r="J6741" s="289" t="s">
        <v>5007</v>
      </c>
      <c r="K6741" s="278" t="e">
        <f t="shared" si="211"/>
        <v>#N/A</v>
      </c>
      <c r="L6741" s="290">
        <v>43607</v>
      </c>
      <c r="M6741" s="290" t="s">
        <v>3248</v>
      </c>
    </row>
    <row r="6742" spans="1:13" s="269" customFormat="1" ht="15.5" hidden="1" thickTop="1" thickBot="1" x14ac:dyDescent="0.4">
      <c r="A6742" s="283" t="s">
        <v>4356</v>
      </c>
      <c r="B6742" s="284" t="e">
        <f>VLOOKUP(A6742,Lists!B:C,2,FALSE)</f>
        <v>#N/A</v>
      </c>
      <c r="C6742" s="284" t="e">
        <f>VLOOKUP(A6742,Lists!B:D,3,FALSE)</f>
        <v>#N/A</v>
      </c>
      <c r="D6742" s="285" t="s">
        <v>5115</v>
      </c>
      <c r="E6742" s="285">
        <v>84</v>
      </c>
      <c r="F6742" s="285" t="s">
        <v>5003</v>
      </c>
      <c r="G6742" s="285" t="s">
        <v>731</v>
      </c>
      <c r="H6742" s="278">
        <f t="shared" si="210"/>
        <v>2</v>
      </c>
      <c r="I6742" s="251" t="s">
        <v>5004</v>
      </c>
      <c r="J6742" s="285" t="s">
        <v>5007</v>
      </c>
      <c r="K6742" s="278" t="e">
        <f t="shared" si="211"/>
        <v>#N/A</v>
      </c>
      <c r="L6742" s="286">
        <v>43607</v>
      </c>
      <c r="M6742" s="286" t="s">
        <v>3248</v>
      </c>
    </row>
    <row r="6743" spans="1:13" s="269" customFormat="1" ht="15.5" hidden="1" thickTop="1" thickBot="1" x14ac:dyDescent="0.4">
      <c r="A6743" s="287" t="s">
        <v>4356</v>
      </c>
      <c r="B6743" s="288" t="e">
        <f>VLOOKUP(A6743,Lists!B:C,2,FALSE)</f>
        <v>#N/A</v>
      </c>
      <c r="C6743" s="288" t="e">
        <f>VLOOKUP(A6743,Lists!B:D,3,FALSE)</f>
        <v>#N/A</v>
      </c>
      <c r="D6743" s="289" t="s">
        <v>5110</v>
      </c>
      <c r="E6743" s="289">
        <v>38893661</v>
      </c>
      <c r="F6743" s="289" t="s">
        <v>5008</v>
      </c>
      <c r="G6743" s="289" t="s">
        <v>731</v>
      </c>
      <c r="H6743" s="278">
        <f t="shared" si="210"/>
        <v>2</v>
      </c>
      <c r="I6743" s="252" t="s">
        <v>5009</v>
      </c>
      <c r="J6743" s="289" t="s">
        <v>4398</v>
      </c>
      <c r="K6743" s="278" t="e">
        <f t="shared" si="211"/>
        <v>#N/A</v>
      </c>
      <c r="L6743" s="290">
        <v>43607</v>
      </c>
      <c r="M6743" s="290" t="s">
        <v>3248</v>
      </c>
    </row>
    <row r="6744" spans="1:13" s="269" customFormat="1" ht="15.5" hidden="1" thickTop="1" thickBot="1" x14ac:dyDescent="0.4">
      <c r="A6744" s="283" t="s">
        <v>4356</v>
      </c>
      <c r="B6744" s="284" t="e">
        <f>VLOOKUP(A6744,Lists!B:C,2,FALSE)</f>
        <v>#N/A</v>
      </c>
      <c r="C6744" s="284" t="e">
        <f>VLOOKUP(A6744,Lists!B:D,3,FALSE)</f>
        <v>#N/A</v>
      </c>
      <c r="D6744" s="285" t="s">
        <v>5111</v>
      </c>
      <c r="E6744" s="285">
        <v>40242270</v>
      </c>
      <c r="F6744" s="285" t="s">
        <v>5008</v>
      </c>
      <c r="G6744" s="285" t="s">
        <v>731</v>
      </c>
      <c r="H6744" s="278">
        <f t="shared" si="210"/>
        <v>2</v>
      </c>
      <c r="I6744" s="251" t="s">
        <v>4388</v>
      </c>
      <c r="J6744" s="285" t="s">
        <v>4399</v>
      </c>
      <c r="K6744" s="278" t="e">
        <f t="shared" si="211"/>
        <v>#N/A</v>
      </c>
      <c r="L6744" s="286">
        <v>43607</v>
      </c>
      <c r="M6744" s="286" t="s">
        <v>3248</v>
      </c>
    </row>
    <row r="6745" spans="1:13" s="269" customFormat="1" ht="15.5" hidden="1" thickTop="1" thickBot="1" x14ac:dyDescent="0.4">
      <c r="A6745" s="287" t="s">
        <v>4356</v>
      </c>
      <c r="B6745" s="288" t="e">
        <f>VLOOKUP(A6745,Lists!B:C,2,FALSE)</f>
        <v>#N/A</v>
      </c>
      <c r="C6745" s="288" t="e">
        <f>VLOOKUP(A6745,Lists!B:D,3,FALSE)</f>
        <v>#N/A</v>
      </c>
      <c r="D6745" s="289" t="s">
        <v>5113</v>
      </c>
      <c r="E6745" s="289">
        <v>392859</v>
      </c>
      <c r="F6745" s="289" t="s">
        <v>5008</v>
      </c>
      <c r="G6745" s="289" t="s">
        <v>731</v>
      </c>
      <c r="H6745" s="278">
        <f t="shared" si="210"/>
        <v>2</v>
      </c>
      <c r="I6745" s="252" t="s">
        <v>5010</v>
      </c>
      <c r="J6745" s="289" t="s">
        <v>4401</v>
      </c>
      <c r="K6745" s="278" t="e">
        <f t="shared" si="211"/>
        <v>#N/A</v>
      </c>
      <c r="L6745" s="290">
        <v>43607</v>
      </c>
      <c r="M6745" s="290" t="s">
        <v>3248</v>
      </c>
    </row>
    <row r="6746" spans="1:13" s="269" customFormat="1" ht="15.5" hidden="1" thickTop="1" thickBot="1" x14ac:dyDescent="0.4">
      <c r="A6746" s="283" t="s">
        <v>4356</v>
      </c>
      <c r="B6746" s="284" t="e">
        <f>VLOOKUP(A6746,Lists!B:C,2,FALSE)</f>
        <v>#N/A</v>
      </c>
      <c r="C6746" s="284" t="e">
        <f>VLOOKUP(A6746,Lists!B:D,3,FALSE)</f>
        <v>#N/A</v>
      </c>
      <c r="D6746" s="285" t="s">
        <v>660</v>
      </c>
      <c r="E6746" s="285">
        <v>1628771</v>
      </c>
      <c r="F6746" s="285" t="s">
        <v>4385</v>
      </c>
      <c r="G6746" s="285" t="s">
        <v>731</v>
      </c>
      <c r="H6746" s="278">
        <f t="shared" si="210"/>
        <v>2</v>
      </c>
      <c r="I6746" s="251" t="s">
        <v>5002</v>
      </c>
      <c r="J6746" s="285" t="s">
        <v>5001</v>
      </c>
      <c r="K6746" s="278" t="e">
        <f t="shared" si="211"/>
        <v>#N/A</v>
      </c>
      <c r="L6746" s="286">
        <v>43607</v>
      </c>
      <c r="M6746" s="286" t="s">
        <v>3248</v>
      </c>
    </row>
    <row r="6747" spans="1:13" s="269" customFormat="1" ht="15.5" thickTop="1" thickBot="1" x14ac:dyDescent="0.4">
      <c r="A6747" s="287" t="s">
        <v>2968</v>
      </c>
      <c r="B6747" s="288" t="str">
        <f>VLOOKUP(A6747,Lists!B:C,2,FALSE)</f>
        <v>LBY001</v>
      </c>
      <c r="C6747" s="288" t="str">
        <f>VLOOKUP(A6747,Lists!B:D,3,FALSE)</f>
        <v>LBY</v>
      </c>
      <c r="D6747" s="289" t="s">
        <v>666</v>
      </c>
      <c r="E6747" s="289">
        <v>858154</v>
      </c>
      <c r="F6747" s="289" t="s">
        <v>5011</v>
      </c>
      <c r="G6747" s="289" t="s">
        <v>731</v>
      </c>
      <c r="H6747" s="278">
        <f t="shared" si="210"/>
        <v>2</v>
      </c>
      <c r="I6747" s="252" t="s">
        <v>5012</v>
      </c>
      <c r="J6747" s="289" t="s">
        <v>5013</v>
      </c>
      <c r="K6747" s="278" t="str">
        <f t="shared" si="211"/>
        <v>LBY001People displaced</v>
      </c>
      <c r="L6747" s="290">
        <v>43607</v>
      </c>
      <c r="M6747" s="290" t="s">
        <v>3248</v>
      </c>
    </row>
    <row r="6748" spans="1:13" s="269" customFormat="1" ht="15.5" hidden="1" thickTop="1" thickBot="1" x14ac:dyDescent="0.4">
      <c r="A6748" s="283" t="s">
        <v>2968</v>
      </c>
      <c r="B6748" s="284" t="str">
        <f>VLOOKUP(A6748,Lists!B:C,2,FALSE)</f>
        <v>LBY001</v>
      </c>
      <c r="C6748" s="284" t="str">
        <f>VLOOKUP(A6748,Lists!B:D,3,FALSE)</f>
        <v>LBY</v>
      </c>
      <c r="D6748" s="285" t="s">
        <v>752</v>
      </c>
      <c r="E6748" s="285">
        <v>1074717</v>
      </c>
      <c r="F6748" s="285" t="s">
        <v>5014</v>
      </c>
      <c r="G6748" s="285" t="s">
        <v>731</v>
      </c>
      <c r="H6748" s="278">
        <f t="shared" si="210"/>
        <v>2</v>
      </c>
      <c r="I6748" s="251" t="s">
        <v>5015</v>
      </c>
      <c r="J6748" s="285" t="s">
        <v>3213</v>
      </c>
      <c r="K6748" s="278" t="str">
        <f t="shared" si="211"/>
        <v>LBY001People in Need</v>
      </c>
      <c r="L6748" s="286">
        <v>43607</v>
      </c>
      <c r="M6748" s="286" t="s">
        <v>3248</v>
      </c>
    </row>
    <row r="6749" spans="1:13" s="269" customFormat="1" ht="15.5" hidden="1" thickTop="1" thickBot="1" x14ac:dyDescent="0.4">
      <c r="A6749" s="287" t="s">
        <v>2968</v>
      </c>
      <c r="B6749" s="288" t="str">
        <f>VLOOKUP(A6749,Lists!B:C,2,FALSE)</f>
        <v>LBY001</v>
      </c>
      <c r="C6749" s="288" t="str">
        <f>VLOOKUP(A6749,Lists!B:D,3,FALSE)</f>
        <v>LBY</v>
      </c>
      <c r="D6749" s="289" t="s">
        <v>5110</v>
      </c>
      <c r="E6749" s="289">
        <v>5426644</v>
      </c>
      <c r="F6749" s="289" t="s">
        <v>5016</v>
      </c>
      <c r="G6749" s="289" t="s">
        <v>731</v>
      </c>
      <c r="H6749" s="278">
        <f t="shared" si="210"/>
        <v>2</v>
      </c>
      <c r="I6749" s="252" t="s">
        <v>5018</v>
      </c>
      <c r="J6749" s="289" t="s">
        <v>4295</v>
      </c>
      <c r="K6749" s="278" t="str">
        <f t="shared" si="211"/>
        <v>LBY001Minimal humanitarian conditions - Level 1</v>
      </c>
      <c r="L6749" s="290">
        <v>43607</v>
      </c>
      <c r="M6749" s="290" t="s">
        <v>3248</v>
      </c>
    </row>
    <row r="6750" spans="1:13" s="269" customFormat="1" ht="15.5" hidden="1" thickTop="1" thickBot="1" x14ac:dyDescent="0.4">
      <c r="A6750" s="283" t="s">
        <v>2968</v>
      </c>
      <c r="B6750" s="284" t="str">
        <f>VLOOKUP(A6750,Lists!B:C,2,FALSE)</f>
        <v>LBY001</v>
      </c>
      <c r="C6750" s="284" t="str">
        <f>VLOOKUP(A6750,Lists!B:D,3,FALSE)</f>
        <v>LBY</v>
      </c>
      <c r="D6750" s="285" t="s">
        <v>5111</v>
      </c>
      <c r="E6750" s="285">
        <v>525283</v>
      </c>
      <c r="F6750" s="285" t="s">
        <v>5017</v>
      </c>
      <c r="G6750" s="285" t="s">
        <v>731</v>
      </c>
      <c r="H6750" s="278">
        <f t="shared" si="210"/>
        <v>2</v>
      </c>
      <c r="I6750" s="251" t="s">
        <v>5015</v>
      </c>
      <c r="J6750" s="285" t="s">
        <v>4296</v>
      </c>
      <c r="K6750" s="278" t="str">
        <f t="shared" si="211"/>
        <v>LBY001Stressed humanitarian conditions - Level 2</v>
      </c>
      <c r="L6750" s="286">
        <v>43607</v>
      </c>
      <c r="M6750" s="286" t="s">
        <v>3248</v>
      </c>
    </row>
    <row r="6751" spans="1:13" s="269" customFormat="1" ht="15.5" hidden="1" thickTop="1" thickBot="1" x14ac:dyDescent="0.4">
      <c r="A6751" s="287" t="s">
        <v>2968</v>
      </c>
      <c r="B6751" s="288" t="str">
        <f>VLOOKUP(A6751,Lists!B:C,2,FALSE)</f>
        <v>LBY001</v>
      </c>
      <c r="C6751" s="288" t="str">
        <f>VLOOKUP(A6751,Lists!B:D,3,FALSE)</f>
        <v>LBY</v>
      </c>
      <c r="D6751" s="289" t="s">
        <v>5112</v>
      </c>
      <c r="E6751" s="289">
        <v>263717</v>
      </c>
      <c r="F6751" s="289" t="s">
        <v>5017</v>
      </c>
      <c r="G6751" s="289" t="s">
        <v>731</v>
      </c>
      <c r="H6751" s="278">
        <f t="shared" si="210"/>
        <v>2</v>
      </c>
      <c r="I6751" s="252" t="s">
        <v>5015</v>
      </c>
      <c r="J6751" s="289" t="s">
        <v>5019</v>
      </c>
      <c r="K6751" s="278" t="str">
        <f t="shared" si="211"/>
        <v>LBY001Moderate humanitarian conditions - Level 3</v>
      </c>
      <c r="L6751" s="290">
        <v>43607</v>
      </c>
      <c r="M6751" s="290" t="s">
        <v>3248</v>
      </c>
    </row>
    <row r="6752" spans="1:13" s="269" customFormat="1" ht="15.5" hidden="1" thickTop="1" thickBot="1" x14ac:dyDescent="0.4">
      <c r="A6752" s="283" t="s">
        <v>2968</v>
      </c>
      <c r="B6752" s="284" t="str">
        <f>VLOOKUP(A6752,Lists!B:C,2,FALSE)</f>
        <v>LBY001</v>
      </c>
      <c r="C6752" s="284" t="str">
        <f>VLOOKUP(A6752,Lists!B:D,3,FALSE)</f>
        <v>LBY</v>
      </c>
      <c r="D6752" s="285" t="s">
        <v>5113</v>
      </c>
      <c r="E6752" s="285">
        <v>625000</v>
      </c>
      <c r="F6752" s="285" t="s">
        <v>5017</v>
      </c>
      <c r="G6752" s="285" t="s">
        <v>731</v>
      </c>
      <c r="H6752" s="278">
        <f t="shared" si="210"/>
        <v>2</v>
      </c>
      <c r="I6752" s="251" t="s">
        <v>5015</v>
      </c>
      <c r="J6752" s="285" t="s">
        <v>5019</v>
      </c>
      <c r="K6752" s="278" t="str">
        <f t="shared" si="211"/>
        <v>LBY001Severe humanitarian conditions - Level 4</v>
      </c>
      <c r="L6752" s="286">
        <v>43607</v>
      </c>
      <c r="M6752" s="286" t="s">
        <v>3248</v>
      </c>
    </row>
    <row r="6753" spans="1:13" s="269" customFormat="1" ht="15.5" hidden="1" thickTop="1" thickBot="1" x14ac:dyDescent="0.4">
      <c r="A6753" s="287" t="s">
        <v>2968</v>
      </c>
      <c r="B6753" s="288" t="str">
        <f>VLOOKUP(A6753,Lists!B:C,2,FALSE)</f>
        <v>LBY001</v>
      </c>
      <c r="C6753" s="288" t="str">
        <f>VLOOKUP(A6753,Lists!B:D,3,FALSE)</f>
        <v>LBY</v>
      </c>
      <c r="D6753" s="289" t="s">
        <v>5114</v>
      </c>
      <c r="E6753" s="289">
        <v>186000</v>
      </c>
      <c r="F6753" s="289" t="s">
        <v>5017</v>
      </c>
      <c r="G6753" s="289" t="s">
        <v>731</v>
      </c>
      <c r="H6753" s="278">
        <f t="shared" si="210"/>
        <v>2</v>
      </c>
      <c r="I6753" s="252" t="s">
        <v>5015</v>
      </c>
      <c r="J6753" s="289" t="s">
        <v>5019</v>
      </c>
      <c r="K6753" s="278" t="str">
        <f t="shared" si="211"/>
        <v>LBY001Extreme humanitarian conditions - Level 5</v>
      </c>
      <c r="L6753" s="290">
        <v>43607</v>
      </c>
      <c r="M6753" s="290" t="s">
        <v>3248</v>
      </c>
    </row>
    <row r="6754" spans="1:13" s="269" customFormat="1" ht="15.5" hidden="1" thickTop="1" thickBot="1" x14ac:dyDescent="0.4">
      <c r="A6754" s="283" t="s">
        <v>1270</v>
      </c>
      <c r="B6754" s="284" t="str">
        <f>VLOOKUP(A6754,Lists!B:C,2,FALSE)</f>
        <v>LBY002</v>
      </c>
      <c r="C6754" s="284" t="str">
        <f>VLOOKUP(A6754,Lists!B:D,3,FALSE)</f>
        <v>LBY</v>
      </c>
      <c r="D6754" s="285" t="s">
        <v>533</v>
      </c>
      <c r="E6754" s="285">
        <v>666717</v>
      </c>
      <c r="F6754" s="285" t="s">
        <v>5020</v>
      </c>
      <c r="G6754" s="285" t="s">
        <v>731</v>
      </c>
      <c r="H6754" s="278">
        <f t="shared" si="210"/>
        <v>2</v>
      </c>
      <c r="I6754" s="251" t="s">
        <v>1326</v>
      </c>
      <c r="J6754" s="285" t="s">
        <v>1339</v>
      </c>
      <c r="K6754" s="278" t="str">
        <f t="shared" si="211"/>
        <v>LBY002People affected</v>
      </c>
      <c r="L6754" s="286">
        <v>43607</v>
      </c>
      <c r="M6754" s="286" t="s">
        <v>3248</v>
      </c>
    </row>
    <row r="6755" spans="1:13" s="269" customFormat="1" ht="15.5" thickTop="1" thickBot="1" x14ac:dyDescent="0.4">
      <c r="A6755" s="287" t="s">
        <v>1270</v>
      </c>
      <c r="B6755" s="288" t="str">
        <f>VLOOKUP(A6755,Lists!B:C,2,FALSE)</f>
        <v>LBY002</v>
      </c>
      <c r="C6755" s="288" t="str">
        <f>VLOOKUP(A6755,Lists!B:D,3,FALSE)</f>
        <v>LBY</v>
      </c>
      <c r="D6755" s="289" t="s">
        <v>666</v>
      </c>
      <c r="E6755" s="289">
        <v>666717</v>
      </c>
      <c r="F6755" s="289" t="s">
        <v>5020</v>
      </c>
      <c r="G6755" s="289" t="s">
        <v>731</v>
      </c>
      <c r="H6755" s="278">
        <f t="shared" si="210"/>
        <v>2</v>
      </c>
      <c r="I6755" s="252" t="s">
        <v>1326</v>
      </c>
      <c r="J6755" s="289" t="s">
        <v>5021</v>
      </c>
      <c r="K6755" s="278" t="str">
        <f t="shared" si="211"/>
        <v>LBY002People displaced</v>
      </c>
      <c r="L6755" s="290">
        <v>43607</v>
      </c>
      <c r="M6755" s="290" t="s">
        <v>3248</v>
      </c>
    </row>
    <row r="6756" spans="1:13" s="269" customFormat="1" ht="15.5" hidden="1" thickTop="1" thickBot="1" x14ac:dyDescent="0.4">
      <c r="A6756" s="283" t="s">
        <v>1270</v>
      </c>
      <c r="B6756" s="284" t="str">
        <f>VLOOKUP(A6756,Lists!B:C,2,FALSE)</f>
        <v>LBY002</v>
      </c>
      <c r="C6756" s="284" t="str">
        <f>VLOOKUP(A6756,Lists!B:D,3,FALSE)</f>
        <v>LBY</v>
      </c>
      <c r="D6756" s="285" t="s">
        <v>752</v>
      </c>
      <c r="E6756" s="285">
        <v>666717</v>
      </c>
      <c r="F6756" s="285" t="s">
        <v>5020</v>
      </c>
      <c r="G6756" s="285" t="s">
        <v>731</v>
      </c>
      <c r="H6756" s="278">
        <f t="shared" si="210"/>
        <v>2</v>
      </c>
      <c r="I6756" s="251" t="s">
        <v>1326</v>
      </c>
      <c r="J6756" s="285" t="s">
        <v>5022</v>
      </c>
      <c r="K6756" s="278" t="str">
        <f t="shared" si="211"/>
        <v>LBY002People in Need</v>
      </c>
      <c r="L6756" s="286">
        <v>43607</v>
      </c>
      <c r="M6756" s="286" t="s">
        <v>3248</v>
      </c>
    </row>
    <row r="6757" spans="1:13" s="269" customFormat="1" ht="15.5" hidden="1" thickTop="1" thickBot="1" x14ac:dyDescent="0.4">
      <c r="A6757" s="287" t="s">
        <v>1270</v>
      </c>
      <c r="B6757" s="288" t="str">
        <f>VLOOKUP(A6757,Lists!B:C,2,FALSE)</f>
        <v>LBY002</v>
      </c>
      <c r="C6757" s="288" t="str">
        <f>VLOOKUP(A6757,Lists!B:D,3,FALSE)</f>
        <v>LBY</v>
      </c>
      <c r="D6757" s="289" t="s">
        <v>5110</v>
      </c>
      <c r="E6757" s="289">
        <v>6352452</v>
      </c>
      <c r="F6757" s="289" t="s">
        <v>5023</v>
      </c>
      <c r="G6757" s="289" t="s">
        <v>731</v>
      </c>
      <c r="H6757" s="278">
        <f t="shared" si="210"/>
        <v>2</v>
      </c>
      <c r="I6757" s="252" t="s">
        <v>5024</v>
      </c>
      <c r="J6757" s="289" t="s">
        <v>4299</v>
      </c>
      <c r="K6757" s="278" t="str">
        <f t="shared" si="211"/>
        <v>LBY002Minimal humanitarian conditions - Level 1</v>
      </c>
      <c r="L6757" s="290">
        <v>43607</v>
      </c>
      <c r="M6757" s="290" t="s">
        <v>3248</v>
      </c>
    </row>
    <row r="6758" spans="1:13" s="269" customFormat="1" ht="15.5" hidden="1" thickTop="1" thickBot="1" x14ac:dyDescent="0.4">
      <c r="A6758" s="283" t="s">
        <v>1270</v>
      </c>
      <c r="B6758" s="284" t="str">
        <f>VLOOKUP(A6758,Lists!B:C,2,FALSE)</f>
        <v>LBY002</v>
      </c>
      <c r="C6758" s="284" t="str">
        <f>VLOOKUP(A6758,Lists!B:D,3,FALSE)</f>
        <v>LBY</v>
      </c>
      <c r="D6758" s="285" t="s">
        <v>5111</v>
      </c>
      <c r="E6758" s="285">
        <v>0</v>
      </c>
      <c r="F6758" s="285" t="s">
        <v>3089</v>
      </c>
      <c r="G6758" s="285" t="s">
        <v>731</v>
      </c>
      <c r="H6758" s="278">
        <f t="shared" si="210"/>
        <v>2</v>
      </c>
      <c r="I6758" s="251" t="s">
        <v>1326</v>
      </c>
      <c r="J6758" s="285" t="s">
        <v>4300</v>
      </c>
      <c r="K6758" s="278" t="str">
        <f t="shared" si="211"/>
        <v>LBY002Stressed humanitarian conditions - Level 2</v>
      </c>
      <c r="L6758" s="286">
        <v>43607</v>
      </c>
      <c r="M6758" s="286" t="s">
        <v>3248</v>
      </c>
    </row>
    <row r="6759" spans="1:13" s="269" customFormat="1" ht="15.5" hidden="1" thickTop="1" thickBot="1" x14ac:dyDescent="0.4">
      <c r="A6759" s="287" t="s">
        <v>1270</v>
      </c>
      <c r="B6759" s="288" t="str">
        <f>VLOOKUP(A6759,Lists!B:C,2,FALSE)</f>
        <v>LBY002</v>
      </c>
      <c r="C6759" s="288" t="str">
        <f>VLOOKUP(A6759,Lists!B:D,3,FALSE)</f>
        <v>LBY</v>
      </c>
      <c r="D6759" s="289" t="s">
        <v>5112</v>
      </c>
      <c r="E6759" s="289">
        <v>259717</v>
      </c>
      <c r="F6759" s="289" t="s">
        <v>5025</v>
      </c>
      <c r="G6759" s="289" t="s">
        <v>731</v>
      </c>
      <c r="H6759" s="278">
        <f t="shared" si="210"/>
        <v>2</v>
      </c>
      <c r="I6759" s="252" t="s">
        <v>5010</v>
      </c>
      <c r="J6759" s="289" t="s">
        <v>5026</v>
      </c>
      <c r="K6759" s="278" t="str">
        <f t="shared" si="211"/>
        <v>LBY002Moderate humanitarian conditions - Level 3</v>
      </c>
      <c r="L6759" s="290">
        <v>43607</v>
      </c>
      <c r="M6759" s="290" t="s">
        <v>3248</v>
      </c>
    </row>
    <row r="6760" spans="1:13" s="269" customFormat="1" ht="15.5" hidden="1" thickTop="1" thickBot="1" x14ac:dyDescent="0.4">
      <c r="A6760" s="283" t="s">
        <v>1270</v>
      </c>
      <c r="B6760" s="284" t="str">
        <f>VLOOKUP(A6760,Lists!B:C,2,FALSE)</f>
        <v>LBY002</v>
      </c>
      <c r="C6760" s="284" t="str">
        <f>VLOOKUP(A6760,Lists!B:D,3,FALSE)</f>
        <v>LBY</v>
      </c>
      <c r="D6760" s="285" t="s">
        <v>5113</v>
      </c>
      <c r="E6760" s="285">
        <v>328000</v>
      </c>
      <c r="F6760" s="285" t="s">
        <v>5025</v>
      </c>
      <c r="G6760" s="285" t="s">
        <v>731</v>
      </c>
      <c r="H6760" s="278">
        <f t="shared" si="210"/>
        <v>2</v>
      </c>
      <c r="I6760" s="251" t="s">
        <v>5010</v>
      </c>
      <c r="J6760" s="285" t="s">
        <v>5026</v>
      </c>
      <c r="K6760" s="278" t="str">
        <f t="shared" si="211"/>
        <v>LBY002Severe humanitarian conditions - Level 4</v>
      </c>
      <c r="L6760" s="286">
        <v>43607</v>
      </c>
      <c r="M6760" s="286" t="s">
        <v>3248</v>
      </c>
    </row>
    <row r="6761" spans="1:13" s="269" customFormat="1" ht="15.5" hidden="1" thickTop="1" thickBot="1" x14ac:dyDescent="0.4">
      <c r="A6761" s="287" t="s">
        <v>1270</v>
      </c>
      <c r="B6761" s="288" t="str">
        <f>VLOOKUP(A6761,Lists!B:C,2,FALSE)</f>
        <v>LBY002</v>
      </c>
      <c r="C6761" s="288" t="str">
        <f>VLOOKUP(A6761,Lists!B:D,3,FALSE)</f>
        <v>LBY</v>
      </c>
      <c r="D6761" s="289" t="s">
        <v>5114</v>
      </c>
      <c r="E6761" s="289">
        <v>79000</v>
      </c>
      <c r="F6761" s="289" t="s">
        <v>5025</v>
      </c>
      <c r="G6761" s="289" t="s">
        <v>731</v>
      </c>
      <c r="H6761" s="278">
        <f t="shared" si="210"/>
        <v>2</v>
      </c>
      <c r="I6761" s="252" t="s">
        <v>5010</v>
      </c>
      <c r="J6761" s="289" t="s">
        <v>5026</v>
      </c>
      <c r="K6761" s="278" t="str">
        <f t="shared" si="211"/>
        <v>LBY002Extreme humanitarian conditions - Level 5</v>
      </c>
      <c r="L6761" s="290">
        <v>43607</v>
      </c>
      <c r="M6761" s="290" t="s">
        <v>3248</v>
      </c>
    </row>
    <row r="6762" spans="1:13" s="269" customFormat="1" ht="15.5" hidden="1" thickTop="1" thickBot="1" x14ac:dyDescent="0.4">
      <c r="A6762" s="283" t="s">
        <v>785</v>
      </c>
      <c r="B6762" s="284" t="str">
        <f>VLOOKUP(A6762,Lists!B:C,2,FALSE)</f>
        <v>BGD002</v>
      </c>
      <c r="C6762" s="284" t="str">
        <f>VLOOKUP(A6762,Lists!B:D,3,FALSE)</f>
        <v>BGD</v>
      </c>
      <c r="D6762" s="285" t="s">
        <v>522</v>
      </c>
      <c r="E6762" s="285">
        <v>143229619</v>
      </c>
      <c r="F6762" s="285" t="s">
        <v>5030</v>
      </c>
      <c r="G6762" s="285" t="s">
        <v>731</v>
      </c>
      <c r="H6762" s="278">
        <f t="shared" si="210"/>
        <v>2</v>
      </c>
      <c r="I6762" s="251" t="s">
        <v>5031</v>
      </c>
      <c r="J6762" s="285" t="s">
        <v>5033</v>
      </c>
      <c r="K6762" s="278" t="str">
        <f t="shared" si="211"/>
        <v>BGD002Total population</v>
      </c>
      <c r="L6762" s="286">
        <v>43608</v>
      </c>
      <c r="M6762" s="286" t="s">
        <v>3249</v>
      </c>
    </row>
    <row r="6763" spans="1:13" s="269" customFormat="1" ht="15.5" hidden="1" thickTop="1" thickBot="1" x14ac:dyDescent="0.4">
      <c r="A6763" s="287" t="s">
        <v>785</v>
      </c>
      <c r="B6763" s="288" t="str">
        <f>VLOOKUP(A6763,Lists!B:C,2,FALSE)</f>
        <v>BGD002</v>
      </c>
      <c r="C6763" s="288" t="str">
        <f>VLOOKUP(A6763,Lists!B:D,3,FALSE)</f>
        <v>BGD</v>
      </c>
      <c r="D6763" s="289" t="s">
        <v>660</v>
      </c>
      <c r="E6763" s="289">
        <v>650</v>
      </c>
      <c r="F6763" s="289" t="s">
        <v>2811</v>
      </c>
      <c r="G6763" s="289" t="s">
        <v>731</v>
      </c>
      <c r="H6763" s="278">
        <f t="shared" si="210"/>
        <v>2</v>
      </c>
      <c r="I6763" s="252" t="s">
        <v>5032</v>
      </c>
      <c r="J6763" s="289" t="s">
        <v>1407</v>
      </c>
      <c r="K6763" s="278" t="str">
        <f t="shared" si="211"/>
        <v>BGD002Landmass affected</v>
      </c>
      <c r="L6763" s="290">
        <v>43608</v>
      </c>
      <c r="M6763" s="290" t="s">
        <v>3249</v>
      </c>
    </row>
    <row r="6764" spans="1:13" s="269" customFormat="1" ht="15.5" hidden="1" thickTop="1" thickBot="1" x14ac:dyDescent="0.4">
      <c r="A6764" s="283" t="s">
        <v>785</v>
      </c>
      <c r="B6764" s="284" t="str">
        <f>VLOOKUP(A6764,Lists!B:C,2,FALSE)</f>
        <v>BGD002</v>
      </c>
      <c r="C6764" s="284" t="str">
        <f>VLOOKUP(A6764,Lists!B:D,3,FALSE)</f>
        <v>BGD</v>
      </c>
      <c r="D6764" s="285" t="s">
        <v>737</v>
      </c>
      <c r="E6764" s="285">
        <v>1382387</v>
      </c>
      <c r="F6764" s="285" t="s">
        <v>5036</v>
      </c>
      <c r="G6764" s="285" t="s">
        <v>731</v>
      </c>
      <c r="H6764" s="278">
        <f t="shared" si="210"/>
        <v>2</v>
      </c>
      <c r="I6764" s="251" t="s">
        <v>5034</v>
      </c>
      <c r="J6764" s="285" t="s">
        <v>5035</v>
      </c>
      <c r="K6764" s="278" t="str">
        <f t="shared" si="211"/>
        <v>BGD002People exposed</v>
      </c>
      <c r="L6764" s="286">
        <v>43608</v>
      </c>
      <c r="M6764" s="286" t="s">
        <v>3249</v>
      </c>
    </row>
    <row r="6765" spans="1:13" s="269" customFormat="1" ht="15.5" hidden="1" thickTop="1" thickBot="1" x14ac:dyDescent="0.4">
      <c r="A6765" s="287" t="s">
        <v>785</v>
      </c>
      <c r="B6765" s="288" t="str">
        <f>VLOOKUP(A6765,Lists!B:C,2,FALSE)</f>
        <v>BGD002</v>
      </c>
      <c r="C6765" s="288" t="str">
        <f>VLOOKUP(A6765,Lists!B:D,3,FALSE)</f>
        <v>BGD</v>
      </c>
      <c r="D6765" s="289" t="s">
        <v>533</v>
      </c>
      <c r="E6765" s="289">
        <v>1382387</v>
      </c>
      <c r="F6765" s="289" t="s">
        <v>5036</v>
      </c>
      <c r="G6765" s="289" t="s">
        <v>731</v>
      </c>
      <c r="H6765" s="278">
        <f t="shared" si="210"/>
        <v>2</v>
      </c>
      <c r="I6765" s="252" t="s">
        <v>5034</v>
      </c>
      <c r="J6765" s="289" t="s">
        <v>1409</v>
      </c>
      <c r="K6765" s="278" t="str">
        <f t="shared" si="211"/>
        <v>BGD002People affected</v>
      </c>
      <c r="L6765" s="290">
        <v>43608</v>
      </c>
      <c r="M6765" s="290" t="s">
        <v>3249</v>
      </c>
    </row>
    <row r="6766" spans="1:13" s="269" customFormat="1" ht="15.5" thickTop="1" thickBot="1" x14ac:dyDescent="0.4">
      <c r="A6766" s="283" t="s">
        <v>785</v>
      </c>
      <c r="B6766" s="284" t="str">
        <f>VLOOKUP(A6766,Lists!B:C,2,FALSE)</f>
        <v>BGD002</v>
      </c>
      <c r="C6766" s="284" t="str">
        <f>VLOOKUP(A6766,Lists!B:D,3,FALSE)</f>
        <v>BGD</v>
      </c>
      <c r="D6766" s="285" t="s">
        <v>666</v>
      </c>
      <c r="E6766" s="285">
        <v>910619</v>
      </c>
      <c r="F6766" s="285" t="s">
        <v>5037</v>
      </c>
      <c r="G6766" s="285" t="s">
        <v>731</v>
      </c>
      <c r="H6766" s="278">
        <f t="shared" si="210"/>
        <v>2</v>
      </c>
      <c r="I6766" s="251" t="s">
        <v>5038</v>
      </c>
      <c r="J6766" s="285" t="s">
        <v>5039</v>
      </c>
      <c r="K6766" s="278" t="str">
        <f t="shared" si="211"/>
        <v>BGD002People displaced</v>
      </c>
      <c r="L6766" s="286">
        <v>43608</v>
      </c>
      <c r="M6766" s="286" t="s">
        <v>3249</v>
      </c>
    </row>
    <row r="6767" spans="1:13" s="269" customFormat="1" ht="15.5" hidden="1" thickTop="1" thickBot="1" x14ac:dyDescent="0.4">
      <c r="A6767" s="287" t="s">
        <v>785</v>
      </c>
      <c r="B6767" s="288" t="str">
        <f>VLOOKUP(A6767,Lists!B:C,2,FALSE)</f>
        <v>BGD002</v>
      </c>
      <c r="C6767" s="288" t="str">
        <f>VLOOKUP(A6767,Lists!B:D,3,FALSE)</f>
        <v>BGD</v>
      </c>
      <c r="D6767" s="289" t="s">
        <v>5027</v>
      </c>
      <c r="E6767" s="289">
        <v>38155</v>
      </c>
      <c r="F6767" s="289" t="s">
        <v>5040</v>
      </c>
      <c r="G6767" s="289" t="s">
        <v>731</v>
      </c>
      <c r="H6767" s="278">
        <f t="shared" si="210"/>
        <v>2</v>
      </c>
      <c r="I6767" s="252" t="s">
        <v>1421</v>
      </c>
      <c r="J6767" s="289" t="s">
        <v>5042</v>
      </c>
      <c r="K6767" s="278" t="str">
        <f t="shared" si="211"/>
        <v>BGD002Injuries reported</v>
      </c>
      <c r="L6767" s="290">
        <v>43608</v>
      </c>
      <c r="M6767" s="290" t="s">
        <v>3249</v>
      </c>
    </row>
    <row r="6768" spans="1:13" s="269" customFormat="1" ht="15.5" hidden="1" thickTop="1" thickBot="1" x14ac:dyDescent="0.4">
      <c r="A6768" s="283" t="s">
        <v>785</v>
      </c>
      <c r="B6768" s="284" t="str">
        <f>VLOOKUP(A6768,Lists!B:C,2,FALSE)</f>
        <v>BGD002</v>
      </c>
      <c r="C6768" s="284" t="str">
        <f>VLOOKUP(A6768,Lists!B:D,3,FALSE)</f>
        <v>BGD</v>
      </c>
      <c r="D6768" s="285" t="s">
        <v>5028</v>
      </c>
      <c r="E6768" s="285">
        <v>584025</v>
      </c>
      <c r="F6768" s="285" t="s">
        <v>5040</v>
      </c>
      <c r="G6768" s="285" t="s">
        <v>731</v>
      </c>
      <c r="H6768" s="278">
        <f t="shared" si="210"/>
        <v>2</v>
      </c>
      <c r="I6768" s="251" t="s">
        <v>1421</v>
      </c>
      <c r="J6768" s="285" t="s">
        <v>5041</v>
      </c>
      <c r="K6768" s="278" t="str">
        <f t="shared" si="211"/>
        <v>BGD002Illness cases reported</v>
      </c>
      <c r="L6768" s="286">
        <v>43608</v>
      </c>
      <c r="M6768" s="286" t="s">
        <v>3249</v>
      </c>
    </row>
    <row r="6769" spans="1:13" s="269" customFormat="1" ht="15.5" hidden="1" thickTop="1" thickBot="1" x14ac:dyDescent="0.4">
      <c r="A6769" s="287" t="s">
        <v>785</v>
      </c>
      <c r="B6769" s="288" t="str">
        <f>VLOOKUP(A6769,Lists!B:C,2,FALSE)</f>
        <v>BGD002</v>
      </c>
      <c r="C6769" s="288" t="str">
        <f>VLOOKUP(A6769,Lists!B:D,3,FALSE)</f>
        <v>BGD</v>
      </c>
      <c r="D6769" s="289" t="s">
        <v>5029</v>
      </c>
      <c r="E6769" s="289">
        <v>6</v>
      </c>
      <c r="F6769" s="289" t="s">
        <v>5043</v>
      </c>
      <c r="G6769" s="289" t="s">
        <v>731</v>
      </c>
      <c r="H6769" s="278">
        <f t="shared" si="210"/>
        <v>2</v>
      </c>
      <c r="I6769" s="252" t="s">
        <v>1786</v>
      </c>
      <c r="J6769" s="289" t="s">
        <v>5044</v>
      </c>
      <c r="K6769" s="278" t="str">
        <f t="shared" si="211"/>
        <v>BGD002Fatalities reported</v>
      </c>
      <c r="L6769" s="290">
        <v>43608</v>
      </c>
      <c r="M6769" s="290" t="s">
        <v>3249</v>
      </c>
    </row>
    <row r="6770" spans="1:13" s="269" customFormat="1" ht="15.5" hidden="1" thickTop="1" thickBot="1" x14ac:dyDescent="0.4">
      <c r="A6770" s="283" t="s">
        <v>785</v>
      </c>
      <c r="B6770" s="284" t="str">
        <f>VLOOKUP(A6770,Lists!B:C,2,FALSE)</f>
        <v>BGD002</v>
      </c>
      <c r="C6770" s="284" t="str">
        <f>VLOOKUP(A6770,Lists!B:D,3,FALSE)</f>
        <v>BGD</v>
      </c>
      <c r="D6770" s="285" t="s">
        <v>5115</v>
      </c>
      <c r="E6770" s="285">
        <v>6</v>
      </c>
      <c r="F6770" s="285" t="s">
        <v>5043</v>
      </c>
      <c r="G6770" s="285" t="s">
        <v>731</v>
      </c>
      <c r="H6770" s="278">
        <f t="shared" si="210"/>
        <v>2</v>
      </c>
      <c r="I6770" s="251" t="s">
        <v>1786</v>
      </c>
      <c r="J6770" s="285" t="s">
        <v>7703</v>
      </c>
      <c r="K6770" s="278" t="str">
        <f t="shared" si="211"/>
        <v>BGD002Fatalities in all crises</v>
      </c>
      <c r="L6770" s="286">
        <v>43608</v>
      </c>
      <c r="M6770" s="286" t="s">
        <v>3249</v>
      </c>
    </row>
    <row r="6771" spans="1:13" s="269" customFormat="1" ht="15.5" hidden="1" thickTop="1" thickBot="1" x14ac:dyDescent="0.4">
      <c r="A6771" s="287" t="s">
        <v>785</v>
      </c>
      <c r="B6771" s="288" t="str">
        <f>VLOOKUP(A6771,Lists!B:C,2,FALSE)</f>
        <v>BGD002</v>
      </c>
      <c r="C6771" s="288" t="str">
        <f>VLOOKUP(A6771,Lists!B:D,3,FALSE)</f>
        <v>BGD</v>
      </c>
      <c r="D6771" s="289" t="s">
        <v>5108</v>
      </c>
      <c r="E6771" s="289" t="s">
        <v>446</v>
      </c>
      <c r="F6771" s="289" t="s">
        <v>446</v>
      </c>
      <c r="G6771" s="289" t="s">
        <v>446</v>
      </c>
      <c r="H6771" s="278" t="str">
        <f t="shared" si="210"/>
        <v>x</v>
      </c>
      <c r="I6771" s="252" t="s">
        <v>446</v>
      </c>
      <c r="J6771" s="289" t="s">
        <v>446</v>
      </c>
      <c r="K6771" s="278" t="str">
        <f t="shared" si="211"/>
        <v>BGD002Buildings damaged</v>
      </c>
      <c r="L6771" s="290">
        <v>43608</v>
      </c>
      <c r="M6771" s="290" t="s">
        <v>3249</v>
      </c>
    </row>
    <row r="6772" spans="1:13" s="269" customFormat="1" ht="15.5" hidden="1" thickTop="1" thickBot="1" x14ac:dyDescent="0.4">
      <c r="A6772" s="283" t="s">
        <v>785</v>
      </c>
      <c r="B6772" s="284" t="str">
        <f>VLOOKUP(A6772,Lists!B:C,2,FALSE)</f>
        <v>BGD002</v>
      </c>
      <c r="C6772" s="284" t="str">
        <f>VLOOKUP(A6772,Lists!B:D,3,FALSE)</f>
        <v>BGD</v>
      </c>
      <c r="D6772" s="285" t="s">
        <v>5109</v>
      </c>
      <c r="E6772" s="285" t="s">
        <v>446</v>
      </c>
      <c r="F6772" s="285" t="s">
        <v>446</v>
      </c>
      <c r="G6772" s="285" t="s">
        <v>446</v>
      </c>
      <c r="H6772" s="278" t="str">
        <f t="shared" si="210"/>
        <v>x</v>
      </c>
      <c r="I6772" s="251" t="s">
        <v>446</v>
      </c>
      <c r="J6772" s="285" t="s">
        <v>446</v>
      </c>
      <c r="K6772" s="278" t="str">
        <f t="shared" si="211"/>
        <v>BGD002Buildings destroyed</v>
      </c>
      <c r="L6772" s="286">
        <v>43608</v>
      </c>
      <c r="M6772" s="286" t="s">
        <v>3249</v>
      </c>
    </row>
    <row r="6773" spans="1:13" s="269" customFormat="1" ht="15.5" hidden="1" thickTop="1" thickBot="1" x14ac:dyDescent="0.4">
      <c r="A6773" s="287" t="s">
        <v>785</v>
      </c>
      <c r="B6773" s="288" t="str">
        <f>VLOOKUP(A6773,Lists!B:C,2,FALSE)</f>
        <v>BGD002</v>
      </c>
      <c r="C6773" s="288" t="str">
        <f>VLOOKUP(A6773,Lists!B:D,3,FALSE)</f>
        <v>BGD</v>
      </c>
      <c r="D6773" s="289" t="s">
        <v>742</v>
      </c>
      <c r="E6773" s="289" t="s">
        <v>446</v>
      </c>
      <c r="F6773" s="289" t="s">
        <v>446</v>
      </c>
      <c r="G6773" s="289" t="s">
        <v>446</v>
      </c>
      <c r="H6773" s="278" t="str">
        <f t="shared" si="210"/>
        <v>x</v>
      </c>
      <c r="I6773" s="252" t="s">
        <v>446</v>
      </c>
      <c r="J6773" s="289" t="s">
        <v>446</v>
      </c>
      <c r="K6773" s="278" t="str">
        <f t="shared" si="211"/>
        <v>BGD002Economic Losses</v>
      </c>
      <c r="L6773" s="290">
        <v>43608</v>
      </c>
      <c r="M6773" s="290" t="s">
        <v>3249</v>
      </c>
    </row>
    <row r="6774" spans="1:13" s="269" customFormat="1" ht="15.5" hidden="1" thickTop="1" thickBot="1" x14ac:dyDescent="0.4">
      <c r="A6774" s="283" t="s">
        <v>785</v>
      </c>
      <c r="B6774" s="284" t="str">
        <f>VLOOKUP(A6774,Lists!B:C,2,FALSE)</f>
        <v>BGD002</v>
      </c>
      <c r="C6774" s="284" t="str">
        <f>VLOOKUP(A6774,Lists!B:D,3,FALSE)</f>
        <v>BGD</v>
      </c>
      <c r="D6774" s="285" t="s">
        <v>752</v>
      </c>
      <c r="E6774" s="285">
        <v>711140.16811454354</v>
      </c>
      <c r="F6774" s="285">
        <v>671246.83188545646</v>
      </c>
      <c r="G6774" s="285" t="s">
        <v>731</v>
      </c>
      <c r="H6774" s="278">
        <f t="shared" si="210"/>
        <v>2</v>
      </c>
      <c r="I6774" s="251" t="s">
        <v>5045</v>
      </c>
      <c r="J6774" s="285" t="s">
        <v>5048</v>
      </c>
      <c r="K6774" s="278" t="str">
        <f t="shared" si="211"/>
        <v>BGD002People in Need</v>
      </c>
      <c r="L6774" s="286">
        <v>43608</v>
      </c>
      <c r="M6774" s="286" t="s">
        <v>3249</v>
      </c>
    </row>
    <row r="6775" spans="1:13" s="269" customFormat="1" ht="15.5" hidden="1" thickTop="1" thickBot="1" x14ac:dyDescent="0.4">
      <c r="A6775" s="287" t="s">
        <v>785</v>
      </c>
      <c r="B6775" s="288" t="str">
        <f>VLOOKUP(A6775,Lists!B:C,2,FALSE)</f>
        <v>BGD002</v>
      </c>
      <c r="C6775" s="288" t="str">
        <f>VLOOKUP(A6775,Lists!B:D,3,FALSE)</f>
        <v>BGD</v>
      </c>
      <c r="D6775" s="289" t="s">
        <v>5110</v>
      </c>
      <c r="E6775" s="289">
        <v>0</v>
      </c>
      <c r="F6775" s="289" t="s">
        <v>5046</v>
      </c>
      <c r="G6775" s="289" t="s">
        <v>731</v>
      </c>
      <c r="H6775" s="278">
        <f t="shared" si="210"/>
        <v>2</v>
      </c>
      <c r="I6775" s="252" t="s">
        <v>5047</v>
      </c>
      <c r="J6775" s="289" t="s">
        <v>5048</v>
      </c>
      <c r="K6775" s="278" t="str">
        <f t="shared" si="211"/>
        <v>BGD002Minimal humanitarian conditions - Level 1</v>
      </c>
      <c r="L6775" s="290">
        <v>43608</v>
      </c>
      <c r="M6775" s="290" t="s">
        <v>3249</v>
      </c>
    </row>
    <row r="6776" spans="1:13" s="269" customFormat="1" ht="15.5" hidden="1" thickTop="1" thickBot="1" x14ac:dyDescent="0.4">
      <c r="A6776" s="283" t="s">
        <v>785</v>
      </c>
      <c r="B6776" s="284" t="str">
        <f>VLOOKUP(A6776,Lists!B:C,2,FALSE)</f>
        <v>BGD002</v>
      </c>
      <c r="C6776" s="284" t="str">
        <f>VLOOKUP(A6776,Lists!B:D,3,FALSE)</f>
        <v>BGD</v>
      </c>
      <c r="D6776" s="285" t="s">
        <v>5111</v>
      </c>
      <c r="E6776" s="285">
        <v>671246.83188545646</v>
      </c>
      <c r="F6776" s="285" t="s">
        <v>5046</v>
      </c>
      <c r="G6776" s="285" t="s">
        <v>731</v>
      </c>
      <c r="H6776" s="278">
        <f t="shared" si="210"/>
        <v>2</v>
      </c>
      <c r="I6776" s="251" t="s">
        <v>5047</v>
      </c>
      <c r="J6776" s="285" t="s">
        <v>5048</v>
      </c>
      <c r="K6776" s="278" t="str">
        <f t="shared" si="211"/>
        <v>BGD002Stressed humanitarian conditions - Level 2</v>
      </c>
      <c r="L6776" s="286">
        <v>43608</v>
      </c>
      <c r="M6776" s="286" t="s">
        <v>3249</v>
      </c>
    </row>
    <row r="6777" spans="1:13" s="269" customFormat="1" ht="15.5" hidden="1" thickTop="1" thickBot="1" x14ac:dyDescent="0.4">
      <c r="A6777" s="287" t="s">
        <v>785</v>
      </c>
      <c r="B6777" s="288" t="str">
        <f>VLOOKUP(A6777,Lists!B:C,2,FALSE)</f>
        <v>BGD002</v>
      </c>
      <c r="C6777" s="288" t="str">
        <f>VLOOKUP(A6777,Lists!B:D,3,FALSE)</f>
        <v>BGD</v>
      </c>
      <c r="D6777" s="289" t="s">
        <v>5112</v>
      </c>
      <c r="E6777" s="289">
        <v>595323.41924416693</v>
      </c>
      <c r="F6777" s="289" t="s">
        <v>5046</v>
      </c>
      <c r="G6777" s="289" t="s">
        <v>731</v>
      </c>
      <c r="H6777" s="278">
        <f t="shared" si="210"/>
        <v>2</v>
      </c>
      <c r="I6777" s="252" t="s">
        <v>5047</v>
      </c>
      <c r="J6777" s="289" t="s">
        <v>5048</v>
      </c>
      <c r="K6777" s="278" t="str">
        <f t="shared" si="211"/>
        <v>BGD002Moderate humanitarian conditions - Level 3</v>
      </c>
      <c r="L6777" s="290">
        <v>43608</v>
      </c>
      <c r="M6777" s="290" t="s">
        <v>3249</v>
      </c>
    </row>
    <row r="6778" spans="1:13" s="269" customFormat="1" ht="15.5" hidden="1" thickTop="1" thickBot="1" x14ac:dyDescent="0.4">
      <c r="A6778" s="283" t="s">
        <v>785</v>
      </c>
      <c r="B6778" s="284" t="str">
        <f>VLOOKUP(A6778,Lists!B:C,2,FALSE)</f>
        <v>BGD002</v>
      </c>
      <c r="C6778" s="284" t="str">
        <f>VLOOKUP(A6778,Lists!B:D,3,FALSE)</f>
        <v>BGD</v>
      </c>
      <c r="D6778" s="285" t="s">
        <v>5113</v>
      </c>
      <c r="E6778" s="285">
        <v>114600.20925718202</v>
      </c>
      <c r="F6778" s="285" t="s">
        <v>5046</v>
      </c>
      <c r="G6778" s="285" t="s">
        <v>731</v>
      </c>
      <c r="H6778" s="278">
        <f t="shared" si="210"/>
        <v>2</v>
      </c>
      <c r="I6778" s="251" t="s">
        <v>5047</v>
      </c>
      <c r="J6778" s="285" t="s">
        <v>5048</v>
      </c>
      <c r="K6778" s="278" t="str">
        <f t="shared" si="211"/>
        <v>BGD002Severe humanitarian conditions - Level 4</v>
      </c>
      <c r="L6778" s="286">
        <v>43608</v>
      </c>
      <c r="M6778" s="286" t="s">
        <v>3249</v>
      </c>
    </row>
    <row r="6779" spans="1:13" s="269" customFormat="1" ht="15.5" hidden="1" thickTop="1" thickBot="1" x14ac:dyDescent="0.4">
      <c r="A6779" s="287" t="s">
        <v>785</v>
      </c>
      <c r="B6779" s="288" t="str">
        <f>VLOOKUP(A6779,Lists!B:C,2,FALSE)</f>
        <v>BGD002</v>
      </c>
      <c r="C6779" s="288" t="str">
        <f>VLOOKUP(A6779,Lists!B:D,3,FALSE)</f>
        <v>BGD</v>
      </c>
      <c r="D6779" s="289" t="s">
        <v>5114</v>
      </c>
      <c r="E6779" s="289">
        <v>1216.5396131946677</v>
      </c>
      <c r="F6779" s="289" t="s">
        <v>5046</v>
      </c>
      <c r="G6779" s="289" t="s">
        <v>731</v>
      </c>
      <c r="H6779" s="278">
        <f t="shared" si="210"/>
        <v>2</v>
      </c>
      <c r="I6779" s="252" t="s">
        <v>5047</v>
      </c>
      <c r="J6779" s="289" t="s">
        <v>5048</v>
      </c>
      <c r="K6779" s="278" t="str">
        <f t="shared" si="211"/>
        <v>BGD002Extreme humanitarian conditions - Level 5</v>
      </c>
      <c r="L6779" s="290">
        <v>43608</v>
      </c>
      <c r="M6779" s="290" t="s">
        <v>3249</v>
      </c>
    </row>
    <row r="6780" spans="1:13" s="269" customFormat="1" ht="15.5" hidden="1" thickTop="1" thickBot="1" x14ac:dyDescent="0.4">
      <c r="A6780" s="283" t="s">
        <v>4354</v>
      </c>
      <c r="B6780" s="284" t="str">
        <f>VLOOKUP(A6780,Lists!B:C,2,FALSE)</f>
        <v>REG011</v>
      </c>
      <c r="C6780" s="284" t="str">
        <f>VLOOKUP(A6780,Lists!B:D,3,FALSE)</f>
        <v>BGD, MMR</v>
      </c>
      <c r="D6780" s="285" t="s">
        <v>522</v>
      </c>
      <c r="E6780" s="285">
        <v>197561897</v>
      </c>
      <c r="F6780" s="285" t="s">
        <v>5080</v>
      </c>
      <c r="G6780" s="285" t="s">
        <v>731</v>
      </c>
      <c r="H6780" s="278">
        <f t="shared" si="210"/>
        <v>2</v>
      </c>
      <c r="I6780" s="251" t="s">
        <v>5081</v>
      </c>
      <c r="J6780" s="285" t="s">
        <v>5082</v>
      </c>
      <c r="K6780" s="278" t="str">
        <f t="shared" si="211"/>
        <v>REG011Total population</v>
      </c>
      <c r="L6780" s="286">
        <v>43608</v>
      </c>
      <c r="M6780" s="286" t="s">
        <v>3249</v>
      </c>
    </row>
    <row r="6781" spans="1:13" s="269" customFormat="1" ht="15.5" hidden="1" thickTop="1" thickBot="1" x14ac:dyDescent="0.4">
      <c r="A6781" s="287" t="s">
        <v>4354</v>
      </c>
      <c r="B6781" s="288" t="str">
        <f>VLOOKUP(A6781,Lists!B:C,2,FALSE)</f>
        <v>REG011</v>
      </c>
      <c r="C6781" s="288" t="str">
        <f>VLOOKUP(A6781,Lists!B:D,3,FALSE)</f>
        <v>BGD, MMR</v>
      </c>
      <c r="D6781" s="289" t="s">
        <v>660</v>
      </c>
      <c r="E6781" s="289">
        <v>37428</v>
      </c>
      <c r="F6781" s="289" t="s">
        <v>5080</v>
      </c>
      <c r="G6781" s="289" t="s">
        <v>731</v>
      </c>
      <c r="H6781" s="278">
        <f t="shared" si="210"/>
        <v>2</v>
      </c>
      <c r="I6781" s="252" t="s">
        <v>5083</v>
      </c>
      <c r="J6781" s="289" t="s">
        <v>5084</v>
      </c>
      <c r="K6781" s="278" t="str">
        <f t="shared" si="211"/>
        <v>REG011Landmass affected</v>
      </c>
      <c r="L6781" s="290">
        <v>43608</v>
      </c>
      <c r="M6781" s="290" t="s">
        <v>3249</v>
      </c>
    </row>
    <row r="6782" spans="1:13" s="269" customFormat="1" ht="15.5" hidden="1" thickTop="1" thickBot="1" x14ac:dyDescent="0.4">
      <c r="A6782" s="283" t="s">
        <v>4354</v>
      </c>
      <c r="B6782" s="284" t="str">
        <f>VLOOKUP(A6782,Lists!B:C,2,FALSE)</f>
        <v>REG011</v>
      </c>
      <c r="C6782" s="284" t="str">
        <f>VLOOKUP(A6782,Lists!B:D,3,FALSE)</f>
        <v>BGD, MMR</v>
      </c>
      <c r="D6782" s="285" t="s">
        <v>737</v>
      </c>
      <c r="E6782" s="285">
        <v>5167194</v>
      </c>
      <c r="F6782" s="285" t="s">
        <v>5085</v>
      </c>
      <c r="G6782" s="285" t="s">
        <v>731</v>
      </c>
      <c r="H6782" s="278">
        <f t="shared" si="210"/>
        <v>2</v>
      </c>
      <c r="I6782" s="251" t="s">
        <v>5086</v>
      </c>
      <c r="J6782" s="285" t="s">
        <v>5084</v>
      </c>
      <c r="K6782" s="278" t="str">
        <f t="shared" si="211"/>
        <v>REG011People exposed</v>
      </c>
      <c r="L6782" s="286">
        <v>43608</v>
      </c>
      <c r="M6782" s="286" t="s">
        <v>3249</v>
      </c>
    </row>
    <row r="6783" spans="1:13" s="269" customFormat="1" ht="15.5" hidden="1" thickTop="1" thickBot="1" x14ac:dyDescent="0.4">
      <c r="A6783" s="287" t="s">
        <v>4354</v>
      </c>
      <c r="B6783" s="288" t="str">
        <f>VLOOKUP(A6783,Lists!B:C,2,FALSE)</f>
        <v>REG011</v>
      </c>
      <c r="C6783" s="288" t="str">
        <f>VLOOKUP(A6783,Lists!B:D,3,FALSE)</f>
        <v>BGD, MMR</v>
      </c>
      <c r="D6783" s="289" t="s">
        <v>533</v>
      </c>
      <c r="E6783" s="289">
        <v>2617229</v>
      </c>
      <c r="F6783" s="289" t="s">
        <v>5087</v>
      </c>
      <c r="G6783" s="289" t="s">
        <v>731</v>
      </c>
      <c r="H6783" s="278">
        <f t="shared" si="210"/>
        <v>2</v>
      </c>
      <c r="I6783" s="252" t="s">
        <v>5088</v>
      </c>
      <c r="J6783" s="289" t="s">
        <v>5089</v>
      </c>
      <c r="K6783" s="278" t="str">
        <f t="shared" si="211"/>
        <v>REG011People affected</v>
      </c>
      <c r="L6783" s="290">
        <v>43608</v>
      </c>
      <c r="M6783" s="290" t="s">
        <v>3249</v>
      </c>
    </row>
    <row r="6784" spans="1:13" s="269" customFormat="1" ht="15.5" thickTop="1" thickBot="1" x14ac:dyDescent="0.4">
      <c r="A6784" s="283" t="s">
        <v>4354</v>
      </c>
      <c r="B6784" s="284" t="str">
        <f>VLOOKUP(A6784,Lists!B:C,2,FALSE)</f>
        <v>REG011</v>
      </c>
      <c r="C6784" s="284" t="str">
        <f>VLOOKUP(A6784,Lists!B:D,3,FALSE)</f>
        <v>BGD, MMR</v>
      </c>
      <c r="D6784" s="285" t="s">
        <v>666</v>
      </c>
      <c r="E6784" s="285">
        <v>1195840</v>
      </c>
      <c r="F6784" s="285" t="s">
        <v>5090</v>
      </c>
      <c r="G6784" s="285" t="s">
        <v>731</v>
      </c>
      <c r="H6784" s="278">
        <f t="shared" si="210"/>
        <v>2</v>
      </c>
      <c r="I6784" s="251" t="s">
        <v>5091</v>
      </c>
      <c r="J6784" s="285" t="s">
        <v>5092</v>
      </c>
      <c r="K6784" s="278" t="str">
        <f t="shared" si="211"/>
        <v>REG011People displaced</v>
      </c>
      <c r="L6784" s="286">
        <v>43608</v>
      </c>
      <c r="M6784" s="286" t="s">
        <v>3249</v>
      </c>
    </row>
    <row r="6785" spans="1:13" s="269" customFormat="1" ht="15.5" hidden="1" thickTop="1" thickBot="1" x14ac:dyDescent="0.4">
      <c r="A6785" s="287" t="s">
        <v>4354</v>
      </c>
      <c r="B6785" s="288" t="str">
        <f>VLOOKUP(A6785,Lists!B:C,2,FALSE)</f>
        <v>REG011</v>
      </c>
      <c r="C6785" s="288" t="str">
        <f>VLOOKUP(A6785,Lists!B:D,3,FALSE)</f>
        <v>BGD, MMR</v>
      </c>
      <c r="D6785" s="289" t="s">
        <v>5028</v>
      </c>
      <c r="E6785" s="289">
        <v>584025</v>
      </c>
      <c r="F6785" s="289" t="s">
        <v>5040</v>
      </c>
      <c r="G6785" s="289" t="s">
        <v>731</v>
      </c>
      <c r="H6785" s="278">
        <f t="shared" si="210"/>
        <v>2</v>
      </c>
      <c r="I6785" s="252" t="s">
        <v>1421</v>
      </c>
      <c r="J6785" s="289" t="s">
        <v>5093</v>
      </c>
      <c r="K6785" s="278" t="str">
        <f t="shared" si="211"/>
        <v>REG011Illness cases reported</v>
      </c>
      <c r="L6785" s="290">
        <v>43608</v>
      </c>
      <c r="M6785" s="290" t="s">
        <v>3249</v>
      </c>
    </row>
    <row r="6786" spans="1:13" s="269" customFormat="1" ht="15.5" hidden="1" thickTop="1" thickBot="1" x14ac:dyDescent="0.4">
      <c r="A6786" s="283" t="s">
        <v>4354</v>
      </c>
      <c r="B6786" s="284" t="str">
        <f>VLOOKUP(A6786,Lists!B:C,2,FALSE)</f>
        <v>REG011</v>
      </c>
      <c r="C6786" s="284" t="str">
        <f>VLOOKUP(A6786,Lists!B:D,3,FALSE)</f>
        <v>BGD, MMR</v>
      </c>
      <c r="D6786" s="285" t="s">
        <v>5027</v>
      </c>
      <c r="E6786" s="285">
        <v>38155</v>
      </c>
      <c r="F6786" s="285" t="s">
        <v>5040</v>
      </c>
      <c r="G6786" s="285" t="s">
        <v>731</v>
      </c>
      <c r="H6786" s="278">
        <f t="shared" ref="H6786:H6849" si="212">IF(G6786="x","x",IF(G6786="Low",3,IF(G6786="Medium",2,IF(G6786="High",1,FALSE))))</f>
        <v>2</v>
      </c>
      <c r="I6786" s="251" t="s">
        <v>1421</v>
      </c>
      <c r="J6786" s="285" t="s">
        <v>5093</v>
      </c>
      <c r="K6786" s="278" t="str">
        <f t="shared" ref="K6786:K6849" si="213">B6786&amp;""&amp;D6786</f>
        <v>REG011Injuries reported</v>
      </c>
      <c r="L6786" s="286">
        <v>43608</v>
      </c>
      <c r="M6786" s="286" t="s">
        <v>3249</v>
      </c>
    </row>
    <row r="6787" spans="1:13" s="269" customFormat="1" ht="15.5" hidden="1" thickTop="1" thickBot="1" x14ac:dyDescent="0.4">
      <c r="A6787" s="287" t="s">
        <v>4354</v>
      </c>
      <c r="B6787" s="288" t="str">
        <f>VLOOKUP(A6787,Lists!B:C,2,FALSE)</f>
        <v>REG011</v>
      </c>
      <c r="C6787" s="288" t="str">
        <f>VLOOKUP(A6787,Lists!B:D,3,FALSE)</f>
        <v>BGD, MMR</v>
      </c>
      <c r="D6787" s="289" t="s">
        <v>5029</v>
      </c>
      <c r="E6787" s="289">
        <v>268</v>
      </c>
      <c r="F6787" s="289" t="s">
        <v>5058</v>
      </c>
      <c r="G6787" s="289" t="s">
        <v>731</v>
      </c>
      <c r="H6787" s="278">
        <f t="shared" si="212"/>
        <v>2</v>
      </c>
      <c r="I6787" s="252" t="s">
        <v>1354</v>
      </c>
      <c r="J6787" s="289" t="s">
        <v>5094</v>
      </c>
      <c r="K6787" s="278" t="str">
        <f t="shared" si="213"/>
        <v>REG011Fatalities reported</v>
      </c>
      <c r="L6787" s="290">
        <v>43608</v>
      </c>
      <c r="M6787" s="290" t="s">
        <v>3249</v>
      </c>
    </row>
    <row r="6788" spans="1:13" s="269" customFormat="1" ht="15.5" hidden="1" thickTop="1" thickBot="1" x14ac:dyDescent="0.4">
      <c r="A6788" s="283" t="s">
        <v>4354</v>
      </c>
      <c r="B6788" s="284" t="str">
        <f>VLOOKUP(A6788,Lists!B:C,2,FALSE)</f>
        <v>REG011</v>
      </c>
      <c r="C6788" s="284" t="str">
        <f>VLOOKUP(A6788,Lists!B:D,3,FALSE)</f>
        <v>BGD, MMR</v>
      </c>
      <c r="D6788" s="285" t="s">
        <v>5115</v>
      </c>
      <c r="E6788" s="285">
        <v>674</v>
      </c>
      <c r="F6788" s="285" t="s">
        <v>5058</v>
      </c>
      <c r="G6788" s="285" t="s">
        <v>731</v>
      </c>
      <c r="H6788" s="278">
        <f t="shared" si="212"/>
        <v>2</v>
      </c>
      <c r="I6788" s="251" t="s">
        <v>1354</v>
      </c>
      <c r="J6788" s="285" t="s">
        <v>5095</v>
      </c>
      <c r="K6788" s="278" t="str">
        <f t="shared" si="213"/>
        <v>REG011Fatalities in all crises</v>
      </c>
      <c r="L6788" s="286">
        <v>43608</v>
      </c>
      <c r="M6788" s="286" t="s">
        <v>3249</v>
      </c>
    </row>
    <row r="6789" spans="1:13" s="269" customFormat="1" ht="15.5" hidden="1" thickTop="1" thickBot="1" x14ac:dyDescent="0.4">
      <c r="A6789" s="287" t="s">
        <v>4354</v>
      </c>
      <c r="B6789" s="288" t="str">
        <f>VLOOKUP(A6789,Lists!B:C,2,FALSE)</f>
        <v>REG011</v>
      </c>
      <c r="C6789" s="288" t="str">
        <f>VLOOKUP(A6789,Lists!B:D,3,FALSE)</f>
        <v>BGD, MMR</v>
      </c>
      <c r="D6789" s="289" t="s">
        <v>752</v>
      </c>
      <c r="E6789" s="289">
        <v>1426145.1681145434</v>
      </c>
      <c r="F6789" s="289" t="s">
        <v>2806</v>
      </c>
      <c r="G6789" s="289" t="s">
        <v>731</v>
      </c>
      <c r="H6789" s="278">
        <f t="shared" si="212"/>
        <v>2</v>
      </c>
      <c r="I6789" s="252" t="s">
        <v>5096</v>
      </c>
      <c r="J6789" s="289" t="s">
        <v>5097</v>
      </c>
      <c r="K6789" s="278" t="str">
        <f t="shared" si="213"/>
        <v>REG011People in Need</v>
      </c>
      <c r="L6789" s="290">
        <v>43608</v>
      </c>
      <c r="M6789" s="290" t="s">
        <v>3249</v>
      </c>
    </row>
    <row r="6790" spans="1:13" s="269" customFormat="1" ht="15.5" hidden="1" thickTop="1" thickBot="1" x14ac:dyDescent="0.4">
      <c r="A6790" s="283" t="s">
        <v>4354</v>
      </c>
      <c r="B6790" s="284" t="str">
        <f>VLOOKUP(A6790,Lists!B:C,2,FALSE)</f>
        <v>REG011</v>
      </c>
      <c r="C6790" s="284" t="str">
        <f>VLOOKUP(A6790,Lists!B:D,3,FALSE)</f>
        <v>BGD, MMR</v>
      </c>
      <c r="D6790" s="285" t="s">
        <v>5110</v>
      </c>
      <c r="E6790" s="285">
        <v>2549965</v>
      </c>
      <c r="F6790" s="285" t="s">
        <v>2807</v>
      </c>
      <c r="G6790" s="285" t="s">
        <v>731</v>
      </c>
      <c r="H6790" s="278">
        <f t="shared" si="212"/>
        <v>2</v>
      </c>
      <c r="I6790" s="251" t="s">
        <v>5096</v>
      </c>
      <c r="J6790" s="285" t="s">
        <v>5098</v>
      </c>
      <c r="K6790" s="278" t="str">
        <f t="shared" si="213"/>
        <v>REG011Minimal humanitarian conditions - Level 1</v>
      </c>
      <c r="L6790" s="286">
        <v>43608</v>
      </c>
      <c r="M6790" s="286" t="s">
        <v>3249</v>
      </c>
    </row>
    <row r="6791" spans="1:13" s="269" customFormat="1" ht="15.5" hidden="1" thickTop="1" thickBot="1" x14ac:dyDescent="0.4">
      <c r="A6791" s="287" t="s">
        <v>4354</v>
      </c>
      <c r="B6791" s="288" t="str">
        <f>VLOOKUP(A6791,Lists!B:C,2,FALSE)</f>
        <v>REG011</v>
      </c>
      <c r="C6791" s="288" t="str">
        <f>VLOOKUP(A6791,Lists!B:D,3,FALSE)</f>
        <v>BGD, MMR</v>
      </c>
      <c r="D6791" s="289" t="s">
        <v>5111</v>
      </c>
      <c r="E6791" s="289">
        <v>1191083.8318854566</v>
      </c>
      <c r="F6791" s="289" t="s">
        <v>2807</v>
      </c>
      <c r="G6791" s="289" t="s">
        <v>731</v>
      </c>
      <c r="H6791" s="278">
        <f t="shared" si="212"/>
        <v>2</v>
      </c>
      <c r="I6791" s="252" t="s">
        <v>5096</v>
      </c>
      <c r="J6791" s="289" t="s">
        <v>5099</v>
      </c>
      <c r="K6791" s="278" t="str">
        <f t="shared" si="213"/>
        <v>REG011Stressed humanitarian conditions - Level 2</v>
      </c>
      <c r="L6791" s="290">
        <v>43608</v>
      </c>
      <c r="M6791" s="290" t="s">
        <v>3249</v>
      </c>
    </row>
    <row r="6792" spans="1:13" s="269" customFormat="1" ht="15.5" hidden="1" thickTop="1" thickBot="1" x14ac:dyDescent="0.4">
      <c r="A6792" s="283" t="s">
        <v>4354</v>
      </c>
      <c r="B6792" s="284" t="str">
        <f>VLOOKUP(A6792,Lists!B:C,2,FALSE)</f>
        <v>REG011</v>
      </c>
      <c r="C6792" s="284" t="str">
        <f>VLOOKUP(A6792,Lists!B:D,3,FALSE)</f>
        <v>BGD, MMR</v>
      </c>
      <c r="D6792" s="285" t="s">
        <v>5112</v>
      </c>
      <c r="E6792" s="285">
        <v>986328.41924416693</v>
      </c>
      <c r="F6792" s="285" t="s">
        <v>2807</v>
      </c>
      <c r="G6792" s="285" t="s">
        <v>731</v>
      </c>
      <c r="H6792" s="278">
        <f t="shared" si="212"/>
        <v>2</v>
      </c>
      <c r="I6792" s="251" t="s">
        <v>5096</v>
      </c>
      <c r="J6792" s="285" t="s">
        <v>5100</v>
      </c>
      <c r="K6792" s="278" t="str">
        <f t="shared" si="213"/>
        <v>REG011Moderate humanitarian conditions - Level 3</v>
      </c>
      <c r="L6792" s="286">
        <v>43608</v>
      </c>
      <c r="M6792" s="286" t="s">
        <v>3249</v>
      </c>
    </row>
    <row r="6793" spans="1:13" s="269" customFormat="1" ht="15.5" hidden="1" thickTop="1" thickBot="1" x14ac:dyDescent="0.4">
      <c r="A6793" s="287" t="s">
        <v>4354</v>
      </c>
      <c r="B6793" s="288" t="str">
        <f>VLOOKUP(A6793,Lists!B:C,2,FALSE)</f>
        <v>REG011</v>
      </c>
      <c r="C6793" s="288" t="str">
        <f>VLOOKUP(A6793,Lists!B:D,3,FALSE)</f>
        <v>BGD, MMR</v>
      </c>
      <c r="D6793" s="289" t="s">
        <v>5113</v>
      </c>
      <c r="E6793" s="289">
        <v>438600.20925718202</v>
      </c>
      <c r="F6793" s="289" t="s">
        <v>2807</v>
      </c>
      <c r="G6793" s="289" t="s">
        <v>731</v>
      </c>
      <c r="H6793" s="278">
        <f t="shared" si="212"/>
        <v>2</v>
      </c>
      <c r="I6793" s="252" t="s">
        <v>5096</v>
      </c>
      <c r="J6793" s="289" t="s">
        <v>5101</v>
      </c>
      <c r="K6793" s="278" t="str">
        <f t="shared" si="213"/>
        <v>REG011Severe humanitarian conditions - Level 4</v>
      </c>
      <c r="L6793" s="290">
        <v>43608</v>
      </c>
      <c r="M6793" s="290" t="s">
        <v>3249</v>
      </c>
    </row>
    <row r="6794" spans="1:13" s="269" customFormat="1" ht="15.5" hidden="1" thickTop="1" thickBot="1" x14ac:dyDescent="0.4">
      <c r="A6794" s="283" t="s">
        <v>4354</v>
      </c>
      <c r="B6794" s="284" t="str">
        <f>VLOOKUP(A6794,Lists!B:C,2,FALSE)</f>
        <v>REG011</v>
      </c>
      <c r="C6794" s="284" t="str">
        <f>VLOOKUP(A6794,Lists!B:D,3,FALSE)</f>
        <v>BGD, MMR</v>
      </c>
      <c r="D6794" s="285" t="s">
        <v>5114</v>
      </c>
      <c r="E6794" s="285">
        <v>1217</v>
      </c>
      <c r="F6794" s="285" t="s">
        <v>2807</v>
      </c>
      <c r="G6794" s="285" t="s">
        <v>731</v>
      </c>
      <c r="H6794" s="278">
        <f t="shared" si="212"/>
        <v>2</v>
      </c>
      <c r="I6794" s="251" t="s">
        <v>5096</v>
      </c>
      <c r="J6794" s="285" t="s">
        <v>5100</v>
      </c>
      <c r="K6794" s="278" t="str">
        <f t="shared" si="213"/>
        <v>REG011Extreme humanitarian conditions - Level 5</v>
      </c>
      <c r="L6794" s="286">
        <v>43608</v>
      </c>
      <c r="M6794" s="286" t="s">
        <v>3249</v>
      </c>
    </row>
    <row r="6795" spans="1:13" s="269" customFormat="1" ht="15.5" hidden="1" thickTop="1" thickBot="1" x14ac:dyDescent="0.4">
      <c r="A6795" s="287" t="s">
        <v>3399</v>
      </c>
      <c r="B6795" s="288" t="str">
        <f>VLOOKUP(A6795,Lists!B:C,2,FALSE)</f>
        <v>MMR001</v>
      </c>
      <c r="C6795" s="288" t="str">
        <f>VLOOKUP(A6795,Lists!B:D,3,FALSE)</f>
        <v>MMR</v>
      </c>
      <c r="D6795" s="289" t="s">
        <v>522</v>
      </c>
      <c r="E6795" s="289">
        <v>52312401</v>
      </c>
      <c r="F6795" s="289" t="s">
        <v>5049</v>
      </c>
      <c r="G6795" s="289" t="s">
        <v>731</v>
      </c>
      <c r="H6795" s="278">
        <f t="shared" si="212"/>
        <v>2</v>
      </c>
      <c r="I6795" s="252" t="s">
        <v>5050</v>
      </c>
      <c r="J6795" s="289" t="s">
        <v>5051</v>
      </c>
      <c r="K6795" s="278" t="str">
        <f t="shared" si="213"/>
        <v>MMR001Total population</v>
      </c>
      <c r="L6795" s="290">
        <v>43608</v>
      </c>
      <c r="M6795" s="290" t="s">
        <v>3249</v>
      </c>
    </row>
    <row r="6796" spans="1:13" s="269" customFormat="1" ht="15.5" hidden="1" thickTop="1" thickBot="1" x14ac:dyDescent="0.4">
      <c r="A6796" s="283" t="s">
        <v>3399</v>
      </c>
      <c r="B6796" s="284" t="str">
        <f>VLOOKUP(A6796,Lists!B:C,2,FALSE)</f>
        <v>MMR001</v>
      </c>
      <c r="C6796" s="284" t="str">
        <f>VLOOKUP(A6796,Lists!B:D,3,FALSE)</f>
        <v>MMR</v>
      </c>
      <c r="D6796" s="285" t="s">
        <v>660</v>
      </c>
      <c r="E6796" s="285">
        <v>281621.09999999998</v>
      </c>
      <c r="F6796" s="285" t="s">
        <v>5052</v>
      </c>
      <c r="G6796" s="285" t="s">
        <v>731</v>
      </c>
      <c r="H6796" s="278">
        <f t="shared" si="212"/>
        <v>2</v>
      </c>
      <c r="I6796" s="251" t="s">
        <v>5053</v>
      </c>
      <c r="J6796" s="285" t="s">
        <v>1932</v>
      </c>
      <c r="K6796" s="278" t="str">
        <f t="shared" si="213"/>
        <v>MMR001Landmass affected</v>
      </c>
      <c r="L6796" s="286">
        <v>43608</v>
      </c>
      <c r="M6796" s="286" t="s">
        <v>3249</v>
      </c>
    </row>
    <row r="6797" spans="1:13" s="269" customFormat="1" ht="15.5" hidden="1" thickTop="1" thickBot="1" x14ac:dyDescent="0.4">
      <c r="A6797" s="287" t="s">
        <v>3399</v>
      </c>
      <c r="B6797" s="288" t="str">
        <f>VLOOKUP(A6797,Lists!B:C,2,FALSE)</f>
        <v>MMR001</v>
      </c>
      <c r="C6797" s="288" t="str">
        <f>VLOOKUP(A6797,Lists!B:D,3,FALSE)</f>
        <v>MMR</v>
      </c>
      <c r="D6797" s="289" t="s">
        <v>737</v>
      </c>
      <c r="E6797" s="289">
        <v>9263865</v>
      </c>
      <c r="F6797" s="289" t="s">
        <v>5054</v>
      </c>
      <c r="G6797" s="289" t="s">
        <v>731</v>
      </c>
      <c r="H6797" s="278">
        <f t="shared" si="212"/>
        <v>2</v>
      </c>
      <c r="I6797" s="252" t="s">
        <v>5055</v>
      </c>
      <c r="J6797" s="289" t="s">
        <v>1933</v>
      </c>
      <c r="K6797" s="278" t="str">
        <f t="shared" si="213"/>
        <v>MMR001People exposed</v>
      </c>
      <c r="L6797" s="290">
        <v>43608</v>
      </c>
      <c r="M6797" s="290" t="s">
        <v>3249</v>
      </c>
    </row>
    <row r="6798" spans="1:13" s="269" customFormat="1" ht="15.5" hidden="1" thickTop="1" thickBot="1" x14ac:dyDescent="0.4">
      <c r="A6798" s="283" t="s">
        <v>3399</v>
      </c>
      <c r="B6798" s="284" t="str">
        <f>VLOOKUP(A6798,Lists!B:C,2,FALSE)</f>
        <v>MMR001</v>
      </c>
      <c r="C6798" s="284" t="str">
        <f>VLOOKUP(A6798,Lists!B:D,3,FALSE)</f>
        <v>MMR</v>
      </c>
      <c r="D6798" s="285" t="s">
        <v>533</v>
      </c>
      <c r="E6798" s="285">
        <v>3541022</v>
      </c>
      <c r="F6798" s="285" t="s">
        <v>5054</v>
      </c>
      <c r="G6798" s="285" t="s">
        <v>731</v>
      </c>
      <c r="H6798" s="278">
        <f t="shared" si="212"/>
        <v>2</v>
      </c>
      <c r="I6798" s="251" t="s">
        <v>5055</v>
      </c>
      <c r="J6798" s="285" t="s">
        <v>1934</v>
      </c>
      <c r="K6798" s="278" t="str">
        <f t="shared" si="213"/>
        <v>MMR001People affected</v>
      </c>
      <c r="L6798" s="286">
        <v>43608</v>
      </c>
      <c r="M6798" s="286" t="s">
        <v>3249</v>
      </c>
    </row>
    <row r="6799" spans="1:13" s="269" customFormat="1" ht="15.5" thickTop="1" thickBot="1" x14ac:dyDescent="0.4">
      <c r="A6799" s="287" t="s">
        <v>3399</v>
      </c>
      <c r="B6799" s="288" t="str">
        <f>VLOOKUP(A6799,Lists!B:C,2,FALSE)</f>
        <v>MMR001</v>
      </c>
      <c r="C6799" s="288" t="str">
        <f>VLOOKUP(A6799,Lists!B:D,3,FALSE)</f>
        <v>MMR</v>
      </c>
      <c r="D6799" s="289" t="s">
        <v>666</v>
      </c>
      <c r="E6799" s="289">
        <v>1313251</v>
      </c>
      <c r="F6799" s="289" t="s">
        <v>5056</v>
      </c>
      <c r="G6799" s="289" t="s">
        <v>731</v>
      </c>
      <c r="H6799" s="278">
        <f t="shared" si="212"/>
        <v>2</v>
      </c>
      <c r="I6799" s="252" t="s">
        <v>5057</v>
      </c>
      <c r="J6799" s="289" t="s">
        <v>1935</v>
      </c>
      <c r="K6799" s="278" t="str">
        <f t="shared" si="213"/>
        <v>MMR001People displaced</v>
      </c>
      <c r="L6799" s="290">
        <v>43608</v>
      </c>
      <c r="M6799" s="290" t="s">
        <v>3249</v>
      </c>
    </row>
    <row r="6800" spans="1:13" s="269" customFormat="1" ht="15.5" hidden="1" thickTop="1" thickBot="1" x14ac:dyDescent="0.4">
      <c r="A6800" s="283" t="s">
        <v>3399</v>
      </c>
      <c r="B6800" s="284" t="str">
        <f>VLOOKUP(A6800,Lists!B:C,2,FALSE)</f>
        <v>MMR001</v>
      </c>
      <c r="C6800" s="284" t="str">
        <f>VLOOKUP(A6800,Lists!B:D,3,FALSE)</f>
        <v>MMR</v>
      </c>
      <c r="D6800" s="285" t="s">
        <v>5028</v>
      </c>
      <c r="E6800" s="285" t="s">
        <v>446</v>
      </c>
      <c r="F6800" s="285" t="s">
        <v>446</v>
      </c>
      <c r="G6800" s="285" t="s">
        <v>446</v>
      </c>
      <c r="H6800" s="278" t="str">
        <f t="shared" si="212"/>
        <v>x</v>
      </c>
      <c r="I6800" s="251" t="s">
        <v>446</v>
      </c>
      <c r="J6800" s="285" t="s">
        <v>446</v>
      </c>
      <c r="K6800" s="278" t="str">
        <f t="shared" si="213"/>
        <v>MMR001Illness cases reported</v>
      </c>
      <c r="L6800" s="286">
        <v>43608</v>
      </c>
      <c r="M6800" s="286" t="s">
        <v>3249</v>
      </c>
    </row>
    <row r="6801" spans="1:13" s="269" customFormat="1" ht="15.5" hidden="1" thickTop="1" thickBot="1" x14ac:dyDescent="0.4">
      <c r="A6801" s="287" t="s">
        <v>3399</v>
      </c>
      <c r="B6801" s="288" t="str">
        <f>VLOOKUP(A6801,Lists!B:C,2,FALSE)</f>
        <v>MMR001</v>
      </c>
      <c r="C6801" s="288" t="str">
        <f>VLOOKUP(A6801,Lists!B:D,3,FALSE)</f>
        <v>MMR</v>
      </c>
      <c r="D6801" s="289" t="s">
        <v>5027</v>
      </c>
      <c r="E6801" s="289" t="s">
        <v>446</v>
      </c>
      <c r="F6801" s="289" t="s">
        <v>446</v>
      </c>
      <c r="G6801" s="289" t="s">
        <v>446</v>
      </c>
      <c r="H6801" s="278" t="str">
        <f t="shared" si="212"/>
        <v>x</v>
      </c>
      <c r="I6801" s="252" t="s">
        <v>446</v>
      </c>
      <c r="J6801" s="289" t="s">
        <v>446</v>
      </c>
      <c r="K6801" s="278" t="str">
        <f t="shared" si="213"/>
        <v>MMR001Injuries reported</v>
      </c>
      <c r="L6801" s="290">
        <v>43608</v>
      </c>
      <c r="M6801" s="290" t="s">
        <v>3249</v>
      </c>
    </row>
    <row r="6802" spans="1:13" s="269" customFormat="1" ht="15.5" hidden="1" thickTop="1" thickBot="1" x14ac:dyDescent="0.4">
      <c r="A6802" s="283" t="s">
        <v>3399</v>
      </c>
      <c r="B6802" s="284" t="str">
        <f>VLOOKUP(A6802,Lists!B:C,2,FALSE)</f>
        <v>MMR001</v>
      </c>
      <c r="C6802" s="284" t="str">
        <f>VLOOKUP(A6802,Lists!B:D,3,FALSE)</f>
        <v>MMR</v>
      </c>
      <c r="D6802" s="285" t="s">
        <v>5029</v>
      </c>
      <c r="E6802" s="285">
        <v>327</v>
      </c>
      <c r="F6802" s="285" t="s">
        <v>5058</v>
      </c>
      <c r="G6802" s="285" t="s">
        <v>731</v>
      </c>
      <c r="H6802" s="278">
        <f t="shared" si="212"/>
        <v>2</v>
      </c>
      <c r="I6802" s="251" t="s">
        <v>1354</v>
      </c>
      <c r="J6802" s="285" t="s">
        <v>5059</v>
      </c>
      <c r="K6802" s="278" t="str">
        <f t="shared" si="213"/>
        <v>MMR001Fatalities reported</v>
      </c>
      <c r="L6802" s="286">
        <v>43608</v>
      </c>
      <c r="M6802" s="286" t="s">
        <v>3249</v>
      </c>
    </row>
    <row r="6803" spans="1:13" s="269" customFormat="1" ht="15.5" hidden="1" thickTop="1" thickBot="1" x14ac:dyDescent="0.4">
      <c r="A6803" s="287" t="s">
        <v>3399</v>
      </c>
      <c r="B6803" s="288" t="str">
        <f>VLOOKUP(A6803,Lists!B:C,2,FALSE)</f>
        <v>MMR001</v>
      </c>
      <c r="C6803" s="288" t="str">
        <f>VLOOKUP(A6803,Lists!B:D,3,FALSE)</f>
        <v>MMR</v>
      </c>
      <c r="D6803" s="289" t="s">
        <v>5115</v>
      </c>
      <c r="E6803" s="289">
        <v>419</v>
      </c>
      <c r="F6803" s="289" t="s">
        <v>5058</v>
      </c>
      <c r="G6803" s="289" t="s">
        <v>731</v>
      </c>
      <c r="H6803" s="278">
        <f t="shared" si="212"/>
        <v>2</v>
      </c>
      <c r="I6803" s="252" t="s">
        <v>1354</v>
      </c>
      <c r="J6803" s="289" t="s">
        <v>5060</v>
      </c>
      <c r="K6803" s="278" t="str">
        <f t="shared" si="213"/>
        <v>MMR001Fatalities in all crises</v>
      </c>
      <c r="L6803" s="290">
        <v>43608</v>
      </c>
      <c r="M6803" s="290" t="s">
        <v>3249</v>
      </c>
    </row>
    <row r="6804" spans="1:13" s="269" customFormat="1" ht="15.5" hidden="1" thickTop="1" thickBot="1" x14ac:dyDescent="0.4">
      <c r="A6804" s="283" t="s">
        <v>3399</v>
      </c>
      <c r="B6804" s="284" t="str">
        <f>VLOOKUP(A6804,Lists!B:C,2,FALSE)</f>
        <v>MMR001</v>
      </c>
      <c r="C6804" s="284" t="str">
        <f>VLOOKUP(A6804,Lists!B:D,3,FALSE)</f>
        <v>MMR</v>
      </c>
      <c r="D6804" s="285" t="s">
        <v>752</v>
      </c>
      <c r="E6804" s="285">
        <v>931051</v>
      </c>
      <c r="F6804" s="285" t="s">
        <v>1924</v>
      </c>
      <c r="G6804" s="285" t="s">
        <v>731</v>
      </c>
      <c r="H6804" s="278">
        <f t="shared" si="212"/>
        <v>2</v>
      </c>
      <c r="I6804" s="251" t="s">
        <v>1930</v>
      </c>
      <c r="J6804" s="285" t="s">
        <v>5061</v>
      </c>
      <c r="K6804" s="278" t="str">
        <f t="shared" si="213"/>
        <v>MMR001People in Need</v>
      </c>
      <c r="L6804" s="286">
        <v>43608</v>
      </c>
      <c r="M6804" s="286" t="s">
        <v>3249</v>
      </c>
    </row>
    <row r="6805" spans="1:13" s="269" customFormat="1" ht="15.5" hidden="1" thickTop="1" thickBot="1" x14ac:dyDescent="0.4">
      <c r="A6805" s="287" t="s">
        <v>3399</v>
      </c>
      <c r="B6805" s="288" t="str">
        <f>VLOOKUP(A6805,Lists!B:C,2,FALSE)</f>
        <v>MMR001</v>
      </c>
      <c r="C6805" s="288" t="str">
        <f>VLOOKUP(A6805,Lists!B:D,3,FALSE)</f>
        <v>MMR</v>
      </c>
      <c r="D6805" s="289" t="s">
        <v>5110</v>
      </c>
      <c r="E6805" s="289">
        <v>5722843</v>
      </c>
      <c r="F6805" s="289" t="s">
        <v>1924</v>
      </c>
      <c r="G6805" s="289" t="s">
        <v>731</v>
      </c>
      <c r="H6805" s="278">
        <f t="shared" si="212"/>
        <v>2</v>
      </c>
      <c r="I6805" s="252" t="s">
        <v>1930</v>
      </c>
      <c r="J6805" s="289" t="s">
        <v>1938</v>
      </c>
      <c r="K6805" s="278" t="str">
        <f t="shared" si="213"/>
        <v>MMR001Minimal humanitarian conditions - Level 1</v>
      </c>
      <c r="L6805" s="290">
        <v>43608</v>
      </c>
      <c r="M6805" s="290" t="s">
        <v>3249</v>
      </c>
    </row>
    <row r="6806" spans="1:13" s="269" customFormat="1" ht="15.5" hidden="1" thickTop="1" thickBot="1" x14ac:dyDescent="0.4">
      <c r="A6806" s="283" t="s">
        <v>3399</v>
      </c>
      <c r="B6806" s="284" t="str">
        <f>VLOOKUP(A6806,Lists!B:C,2,FALSE)</f>
        <v>MMR001</v>
      </c>
      <c r="C6806" s="284" t="str">
        <f>VLOOKUP(A6806,Lists!B:D,3,FALSE)</f>
        <v>MMR</v>
      </c>
      <c r="D6806" s="285" t="s">
        <v>5111</v>
      </c>
      <c r="E6806" s="285">
        <v>2609971</v>
      </c>
      <c r="F6806" s="285" t="s">
        <v>1924</v>
      </c>
      <c r="G6806" s="285" t="s">
        <v>731</v>
      </c>
      <c r="H6806" s="278">
        <f t="shared" si="212"/>
        <v>2</v>
      </c>
      <c r="I6806" s="251" t="s">
        <v>1930</v>
      </c>
      <c r="J6806" s="285" t="s">
        <v>1939</v>
      </c>
      <c r="K6806" s="278" t="str">
        <f t="shared" si="213"/>
        <v>MMR001Stressed humanitarian conditions - Level 2</v>
      </c>
      <c r="L6806" s="286">
        <v>43608</v>
      </c>
      <c r="M6806" s="286" t="s">
        <v>3249</v>
      </c>
    </row>
    <row r="6807" spans="1:13" s="269" customFormat="1" ht="15.5" hidden="1" thickTop="1" thickBot="1" x14ac:dyDescent="0.4">
      <c r="A6807" s="287" t="s">
        <v>3399</v>
      </c>
      <c r="B6807" s="288" t="str">
        <f>VLOOKUP(A6807,Lists!B:C,2,FALSE)</f>
        <v>MMR001</v>
      </c>
      <c r="C6807" s="288" t="str">
        <f>VLOOKUP(A6807,Lists!B:D,3,FALSE)</f>
        <v>MMR</v>
      </c>
      <c r="D6807" s="289" t="s">
        <v>5112</v>
      </c>
      <c r="E6807" s="289">
        <v>501404</v>
      </c>
      <c r="F6807" s="289" t="s">
        <v>1924</v>
      </c>
      <c r="G6807" s="289" t="s">
        <v>731</v>
      </c>
      <c r="H6807" s="278">
        <f t="shared" si="212"/>
        <v>2</v>
      </c>
      <c r="I6807" s="252" t="s">
        <v>1930</v>
      </c>
      <c r="J6807" s="289" t="s">
        <v>1940</v>
      </c>
      <c r="K6807" s="278" t="str">
        <f t="shared" si="213"/>
        <v>MMR001Moderate humanitarian conditions - Level 3</v>
      </c>
      <c r="L6807" s="290">
        <v>43608</v>
      </c>
      <c r="M6807" s="290" t="s">
        <v>3249</v>
      </c>
    </row>
    <row r="6808" spans="1:13" s="269" customFormat="1" ht="15.5" hidden="1" thickTop="1" thickBot="1" x14ac:dyDescent="0.4">
      <c r="A6808" s="283" t="s">
        <v>3399</v>
      </c>
      <c r="B6808" s="284" t="str">
        <f>VLOOKUP(A6808,Lists!B:C,2,FALSE)</f>
        <v>MMR001</v>
      </c>
      <c r="C6808" s="284" t="str">
        <f>VLOOKUP(A6808,Lists!B:D,3,FALSE)</f>
        <v>MMR</v>
      </c>
      <c r="D6808" s="285" t="s">
        <v>5113</v>
      </c>
      <c r="E6808" s="285">
        <v>429647</v>
      </c>
      <c r="F6808" s="285" t="s">
        <v>1924</v>
      </c>
      <c r="G6808" s="285" t="s">
        <v>731</v>
      </c>
      <c r="H6808" s="278">
        <f t="shared" si="212"/>
        <v>2</v>
      </c>
      <c r="I6808" s="251" t="s">
        <v>1930</v>
      </c>
      <c r="J6808" s="285" t="s">
        <v>1941</v>
      </c>
      <c r="K6808" s="278" t="str">
        <f t="shared" si="213"/>
        <v>MMR001Severe humanitarian conditions - Level 4</v>
      </c>
      <c r="L6808" s="286">
        <v>43608</v>
      </c>
      <c r="M6808" s="286" t="s">
        <v>3249</v>
      </c>
    </row>
    <row r="6809" spans="1:13" s="269" customFormat="1" ht="15.5" hidden="1" thickTop="1" thickBot="1" x14ac:dyDescent="0.4">
      <c r="A6809" s="287" t="s">
        <v>3399</v>
      </c>
      <c r="B6809" s="288" t="str">
        <f>VLOOKUP(A6809,Lists!B:C,2,FALSE)</f>
        <v>MMR001</v>
      </c>
      <c r="C6809" s="288" t="str">
        <f>VLOOKUP(A6809,Lists!B:D,3,FALSE)</f>
        <v>MMR</v>
      </c>
      <c r="D6809" s="289" t="s">
        <v>5114</v>
      </c>
      <c r="E6809" s="289">
        <v>0</v>
      </c>
      <c r="F6809" s="289" t="s">
        <v>1924</v>
      </c>
      <c r="G6809" s="289" t="s">
        <v>731</v>
      </c>
      <c r="H6809" s="278">
        <f t="shared" si="212"/>
        <v>2</v>
      </c>
      <c r="I6809" s="252" t="s">
        <v>1930</v>
      </c>
      <c r="J6809" s="289" t="s">
        <v>1942</v>
      </c>
      <c r="K6809" s="278" t="str">
        <f t="shared" si="213"/>
        <v>MMR001Extreme humanitarian conditions - Level 5</v>
      </c>
      <c r="L6809" s="290">
        <v>43608</v>
      </c>
      <c r="M6809" s="290" t="s">
        <v>3249</v>
      </c>
    </row>
    <row r="6810" spans="1:13" s="269" customFormat="1" ht="15.5" hidden="1" thickTop="1" thickBot="1" x14ac:dyDescent="0.4">
      <c r="A6810" s="283" t="s">
        <v>786</v>
      </c>
      <c r="B6810" s="284" t="str">
        <f>VLOOKUP(A6810,Lists!B:C,2,FALSE)</f>
        <v>MMR002</v>
      </c>
      <c r="C6810" s="284" t="str">
        <f>VLOOKUP(A6810,Lists!B:D,3,FALSE)</f>
        <v>MMR</v>
      </c>
      <c r="D6810" s="285" t="s">
        <v>522</v>
      </c>
      <c r="E6810" s="285">
        <v>52312401</v>
      </c>
      <c r="F6810" s="285" t="s">
        <v>5049</v>
      </c>
      <c r="G6810" s="285" t="s">
        <v>731</v>
      </c>
      <c r="H6810" s="278">
        <f t="shared" si="212"/>
        <v>2</v>
      </c>
      <c r="I6810" s="251" t="s">
        <v>5050</v>
      </c>
      <c r="J6810" s="285" t="s">
        <v>5051</v>
      </c>
      <c r="K6810" s="278" t="str">
        <f t="shared" si="213"/>
        <v>MMR002Total population</v>
      </c>
      <c r="L6810" s="286">
        <v>43608</v>
      </c>
      <c r="M6810" s="286" t="s">
        <v>3249</v>
      </c>
    </row>
    <row r="6811" spans="1:13" s="269" customFormat="1" ht="15.5" hidden="1" thickTop="1" thickBot="1" x14ac:dyDescent="0.4">
      <c r="A6811" s="287" t="s">
        <v>786</v>
      </c>
      <c r="B6811" s="288" t="str">
        <f>VLOOKUP(A6811,Lists!B:C,2,FALSE)</f>
        <v>MMR002</v>
      </c>
      <c r="C6811" s="288" t="str">
        <f>VLOOKUP(A6811,Lists!B:D,3,FALSE)</f>
        <v>MMR</v>
      </c>
      <c r="D6811" s="289" t="s">
        <v>660</v>
      </c>
      <c r="E6811" s="289">
        <v>36778</v>
      </c>
      <c r="F6811" s="289" t="s">
        <v>5052</v>
      </c>
      <c r="G6811" s="289" t="s">
        <v>732</v>
      </c>
      <c r="H6811" s="278">
        <f t="shared" si="212"/>
        <v>1</v>
      </c>
      <c r="I6811" s="252" t="s">
        <v>5053</v>
      </c>
      <c r="J6811" s="289" t="s">
        <v>1947</v>
      </c>
      <c r="K6811" s="278" t="str">
        <f t="shared" si="213"/>
        <v>MMR002Landmass affected</v>
      </c>
      <c r="L6811" s="290">
        <v>43608</v>
      </c>
      <c r="M6811" s="290" t="s">
        <v>3249</v>
      </c>
    </row>
    <row r="6812" spans="1:13" s="269" customFormat="1" ht="15.5" hidden="1" thickTop="1" thickBot="1" x14ac:dyDescent="0.4">
      <c r="A6812" s="283" t="s">
        <v>786</v>
      </c>
      <c r="B6812" s="284" t="str">
        <f>VLOOKUP(A6812,Lists!B:C,2,FALSE)</f>
        <v>MMR002</v>
      </c>
      <c r="C6812" s="284" t="str">
        <f>VLOOKUP(A6812,Lists!B:D,3,FALSE)</f>
        <v>MMR</v>
      </c>
      <c r="D6812" s="285" t="s">
        <v>737</v>
      </c>
      <c r="E6812" s="285">
        <v>3784807</v>
      </c>
      <c r="F6812" s="285" t="s">
        <v>5054</v>
      </c>
      <c r="G6812" s="285" t="s">
        <v>731</v>
      </c>
      <c r="H6812" s="278">
        <f t="shared" si="212"/>
        <v>2</v>
      </c>
      <c r="I6812" s="251" t="s">
        <v>5062</v>
      </c>
      <c r="J6812" s="285" t="s">
        <v>1948</v>
      </c>
      <c r="K6812" s="278" t="str">
        <f t="shared" si="213"/>
        <v>MMR002People exposed</v>
      </c>
      <c r="L6812" s="286">
        <v>43608</v>
      </c>
      <c r="M6812" s="286" t="s">
        <v>3249</v>
      </c>
    </row>
    <row r="6813" spans="1:13" s="269" customFormat="1" ht="15.5" hidden="1" thickTop="1" thickBot="1" x14ac:dyDescent="0.4">
      <c r="A6813" s="287" t="s">
        <v>786</v>
      </c>
      <c r="B6813" s="288" t="str">
        <f>VLOOKUP(A6813,Lists!B:C,2,FALSE)</f>
        <v>MMR002</v>
      </c>
      <c r="C6813" s="288" t="str">
        <f>VLOOKUP(A6813,Lists!B:D,3,FALSE)</f>
        <v>MMR</v>
      </c>
      <c r="D6813" s="289" t="s">
        <v>533</v>
      </c>
      <c r="E6813" s="289">
        <v>1234842</v>
      </c>
      <c r="F6813" s="289" t="s">
        <v>5054</v>
      </c>
      <c r="G6813" s="289" t="s">
        <v>731</v>
      </c>
      <c r="H6813" s="278">
        <f t="shared" si="212"/>
        <v>2</v>
      </c>
      <c r="I6813" s="252" t="s">
        <v>5062</v>
      </c>
      <c r="J6813" s="289" t="s">
        <v>1949</v>
      </c>
      <c r="K6813" s="278" t="str">
        <f t="shared" si="213"/>
        <v>MMR002People affected</v>
      </c>
      <c r="L6813" s="290">
        <v>43608</v>
      </c>
      <c r="M6813" s="290" t="s">
        <v>3249</v>
      </c>
    </row>
    <row r="6814" spans="1:13" s="269" customFormat="1" ht="15.5" thickTop="1" thickBot="1" x14ac:dyDescent="0.4">
      <c r="A6814" s="283" t="s">
        <v>786</v>
      </c>
      <c r="B6814" s="284" t="str">
        <f>VLOOKUP(A6814,Lists!B:C,2,FALSE)</f>
        <v>MMR002</v>
      </c>
      <c r="C6814" s="284" t="str">
        <f>VLOOKUP(A6814,Lists!B:D,3,FALSE)</f>
        <v>MMR</v>
      </c>
      <c r="D6814" s="285" t="s">
        <v>666</v>
      </c>
      <c r="E6814" s="285">
        <v>1195840</v>
      </c>
      <c r="F6814" s="285" t="s">
        <v>5063</v>
      </c>
      <c r="G6814" s="285" t="s">
        <v>731</v>
      </c>
      <c r="H6814" s="278">
        <f t="shared" si="212"/>
        <v>2</v>
      </c>
      <c r="I6814" s="251" t="s">
        <v>5064</v>
      </c>
      <c r="J6814" s="285" t="s">
        <v>5065</v>
      </c>
      <c r="K6814" s="278" t="str">
        <f t="shared" si="213"/>
        <v>MMR002People displaced</v>
      </c>
      <c r="L6814" s="286">
        <v>43608</v>
      </c>
      <c r="M6814" s="286" t="s">
        <v>3249</v>
      </c>
    </row>
    <row r="6815" spans="1:13" s="269" customFormat="1" ht="15.5" hidden="1" thickTop="1" thickBot="1" x14ac:dyDescent="0.4">
      <c r="A6815" s="287" t="s">
        <v>786</v>
      </c>
      <c r="B6815" s="288" t="str">
        <f>VLOOKUP(A6815,Lists!B:C,2,FALSE)</f>
        <v>MMR002</v>
      </c>
      <c r="C6815" s="288" t="str">
        <f>VLOOKUP(A6815,Lists!B:D,3,FALSE)</f>
        <v>MMR</v>
      </c>
      <c r="D6815" s="289" t="s">
        <v>5028</v>
      </c>
      <c r="E6815" s="289" t="s">
        <v>446</v>
      </c>
      <c r="F6815" s="289" t="s">
        <v>446</v>
      </c>
      <c r="G6815" s="289" t="s">
        <v>446</v>
      </c>
      <c r="H6815" s="278" t="str">
        <f t="shared" si="212"/>
        <v>x</v>
      </c>
      <c r="I6815" s="252" t="s">
        <v>446</v>
      </c>
      <c r="J6815" s="289" t="s">
        <v>446</v>
      </c>
      <c r="K6815" s="278" t="str">
        <f t="shared" si="213"/>
        <v>MMR002Illness cases reported</v>
      </c>
      <c r="L6815" s="290">
        <v>43608</v>
      </c>
      <c r="M6815" s="290" t="s">
        <v>3249</v>
      </c>
    </row>
    <row r="6816" spans="1:13" s="269" customFormat="1" ht="15.5" hidden="1" thickTop="1" thickBot="1" x14ac:dyDescent="0.4">
      <c r="A6816" s="283" t="s">
        <v>786</v>
      </c>
      <c r="B6816" s="284" t="str">
        <f>VLOOKUP(A6816,Lists!B:C,2,FALSE)</f>
        <v>MMR002</v>
      </c>
      <c r="C6816" s="284" t="str">
        <f>VLOOKUP(A6816,Lists!B:D,3,FALSE)</f>
        <v>MMR</v>
      </c>
      <c r="D6816" s="285" t="s">
        <v>5027</v>
      </c>
      <c r="E6816" s="285" t="s">
        <v>446</v>
      </c>
      <c r="F6816" s="285" t="s">
        <v>446</v>
      </c>
      <c r="G6816" s="285" t="s">
        <v>446</v>
      </c>
      <c r="H6816" s="278" t="str">
        <f t="shared" si="212"/>
        <v>x</v>
      </c>
      <c r="I6816" s="251" t="s">
        <v>446</v>
      </c>
      <c r="J6816" s="285" t="s">
        <v>446</v>
      </c>
      <c r="K6816" s="278" t="str">
        <f t="shared" si="213"/>
        <v>MMR002Injuries reported</v>
      </c>
      <c r="L6816" s="286">
        <v>43608</v>
      </c>
      <c r="M6816" s="286" t="s">
        <v>3249</v>
      </c>
    </row>
    <row r="6817" spans="1:13" s="269" customFormat="1" ht="15.5" hidden="1" thickTop="1" thickBot="1" x14ac:dyDescent="0.4">
      <c r="A6817" s="287" t="s">
        <v>786</v>
      </c>
      <c r="B6817" s="288" t="str">
        <f>VLOOKUP(A6817,Lists!B:C,2,FALSE)</f>
        <v>MMR002</v>
      </c>
      <c r="C6817" s="288" t="str">
        <f>VLOOKUP(A6817,Lists!B:D,3,FALSE)</f>
        <v>MMR</v>
      </c>
      <c r="D6817" s="289" t="s">
        <v>5029</v>
      </c>
      <c r="E6817" s="289">
        <v>262</v>
      </c>
      <c r="F6817" s="289" t="s">
        <v>5043</v>
      </c>
      <c r="G6817" s="289" t="s">
        <v>731</v>
      </c>
      <c r="H6817" s="278">
        <f t="shared" si="212"/>
        <v>2</v>
      </c>
      <c r="I6817" s="252" t="s">
        <v>1354</v>
      </c>
      <c r="J6817" s="289" t="s">
        <v>5067</v>
      </c>
      <c r="K6817" s="278" t="str">
        <f t="shared" si="213"/>
        <v>MMR002Fatalities reported</v>
      </c>
      <c r="L6817" s="290">
        <v>43608</v>
      </c>
      <c r="M6817" s="290" t="s">
        <v>3249</v>
      </c>
    </row>
    <row r="6818" spans="1:13" s="269" customFormat="1" ht="15.5" hidden="1" thickTop="1" thickBot="1" x14ac:dyDescent="0.4">
      <c r="A6818" s="283" t="s">
        <v>786</v>
      </c>
      <c r="B6818" s="284" t="str">
        <f>VLOOKUP(A6818,Lists!B:C,2,FALSE)</f>
        <v>MMR002</v>
      </c>
      <c r="C6818" s="284" t="str">
        <f>VLOOKUP(A6818,Lists!B:D,3,FALSE)</f>
        <v>MMR</v>
      </c>
      <c r="D6818" s="285" t="s">
        <v>5115</v>
      </c>
      <c r="E6818" s="285">
        <v>419</v>
      </c>
      <c r="F6818" s="285" t="s">
        <v>5043</v>
      </c>
      <c r="G6818" s="285" t="s">
        <v>731</v>
      </c>
      <c r="H6818" s="278">
        <f t="shared" si="212"/>
        <v>2</v>
      </c>
      <c r="I6818" s="251" t="s">
        <v>1354</v>
      </c>
      <c r="J6818" s="285" t="s">
        <v>5068</v>
      </c>
      <c r="K6818" s="278" t="str">
        <f t="shared" si="213"/>
        <v>MMR002Fatalities in all crises</v>
      </c>
      <c r="L6818" s="286">
        <v>43608</v>
      </c>
      <c r="M6818" s="286" t="s">
        <v>3249</v>
      </c>
    </row>
    <row r="6819" spans="1:13" s="269" customFormat="1" ht="15.5" hidden="1" thickTop="1" thickBot="1" x14ac:dyDescent="0.4">
      <c r="A6819" s="287" t="s">
        <v>786</v>
      </c>
      <c r="B6819" s="288" t="str">
        <f>VLOOKUP(A6819,Lists!B:C,2,FALSE)</f>
        <v>MMR002</v>
      </c>
      <c r="C6819" s="288" t="str">
        <f>VLOOKUP(A6819,Lists!B:D,3,FALSE)</f>
        <v>MMR</v>
      </c>
      <c r="D6819" s="289" t="s">
        <v>752</v>
      </c>
      <c r="E6819" s="289">
        <v>715005</v>
      </c>
      <c r="F6819" s="289" t="s">
        <v>5066</v>
      </c>
      <c r="G6819" s="289" t="s">
        <v>731</v>
      </c>
      <c r="H6819" s="278">
        <f t="shared" si="212"/>
        <v>2</v>
      </c>
      <c r="I6819" s="252" t="s">
        <v>1930</v>
      </c>
      <c r="J6819" s="289" t="s">
        <v>5069</v>
      </c>
      <c r="K6819" s="278" t="str">
        <f t="shared" si="213"/>
        <v>MMR002People in Need</v>
      </c>
      <c r="L6819" s="290">
        <v>43608</v>
      </c>
      <c r="M6819" s="290" t="s">
        <v>3249</v>
      </c>
    </row>
    <row r="6820" spans="1:13" s="269" customFormat="1" ht="15.5" hidden="1" thickTop="1" thickBot="1" x14ac:dyDescent="0.4">
      <c r="A6820" s="283" t="s">
        <v>786</v>
      </c>
      <c r="B6820" s="284" t="str">
        <f>VLOOKUP(A6820,Lists!B:C,2,FALSE)</f>
        <v>MMR002</v>
      </c>
      <c r="C6820" s="284" t="str">
        <f>VLOOKUP(A6820,Lists!B:D,3,FALSE)</f>
        <v>MMR</v>
      </c>
      <c r="D6820" s="285" t="s">
        <v>5110</v>
      </c>
      <c r="E6820" s="285">
        <v>2549965</v>
      </c>
      <c r="F6820" s="285" t="s">
        <v>1924</v>
      </c>
      <c r="G6820" s="285" t="s">
        <v>731</v>
      </c>
      <c r="H6820" s="278">
        <f t="shared" si="212"/>
        <v>2</v>
      </c>
      <c r="I6820" s="251" t="s">
        <v>1930</v>
      </c>
      <c r="J6820" s="285" t="s">
        <v>5070</v>
      </c>
      <c r="K6820" s="278" t="str">
        <f t="shared" si="213"/>
        <v>MMR002Minimal humanitarian conditions - Level 1</v>
      </c>
      <c r="L6820" s="286">
        <v>43608</v>
      </c>
      <c r="M6820" s="286" t="s">
        <v>3249</v>
      </c>
    </row>
    <row r="6821" spans="1:13" s="269" customFormat="1" ht="15.5" hidden="1" thickTop="1" thickBot="1" x14ac:dyDescent="0.4">
      <c r="A6821" s="287" t="s">
        <v>786</v>
      </c>
      <c r="B6821" s="288" t="str">
        <f>VLOOKUP(A6821,Lists!B:C,2,FALSE)</f>
        <v>MMR002</v>
      </c>
      <c r="C6821" s="288" t="str">
        <f>VLOOKUP(A6821,Lists!B:D,3,FALSE)</f>
        <v>MMR</v>
      </c>
      <c r="D6821" s="289" t="s">
        <v>5111</v>
      </c>
      <c r="E6821" s="289">
        <v>519837</v>
      </c>
      <c r="F6821" s="289" t="s">
        <v>1924</v>
      </c>
      <c r="G6821" s="289" t="s">
        <v>731</v>
      </c>
      <c r="H6821" s="278">
        <f t="shared" si="212"/>
        <v>2</v>
      </c>
      <c r="I6821" s="252" t="s">
        <v>1930</v>
      </c>
      <c r="J6821" s="289" t="s">
        <v>5071</v>
      </c>
      <c r="K6821" s="278" t="str">
        <f t="shared" si="213"/>
        <v>MMR002Stressed humanitarian conditions - Level 2</v>
      </c>
      <c r="L6821" s="290">
        <v>43608</v>
      </c>
      <c r="M6821" s="290" t="s">
        <v>3249</v>
      </c>
    </row>
    <row r="6822" spans="1:13" s="269" customFormat="1" ht="15.5" hidden="1" thickTop="1" thickBot="1" x14ac:dyDescent="0.4">
      <c r="A6822" s="283" t="s">
        <v>786</v>
      </c>
      <c r="B6822" s="284" t="str">
        <f>VLOOKUP(A6822,Lists!B:C,2,FALSE)</f>
        <v>MMR002</v>
      </c>
      <c r="C6822" s="284" t="str">
        <f>VLOOKUP(A6822,Lists!B:D,3,FALSE)</f>
        <v>MMR</v>
      </c>
      <c r="D6822" s="285" t="s">
        <v>5112</v>
      </c>
      <c r="E6822" s="285">
        <v>391005</v>
      </c>
      <c r="F6822" s="285" t="s">
        <v>1924</v>
      </c>
      <c r="G6822" s="285" t="s">
        <v>731</v>
      </c>
      <c r="H6822" s="278">
        <f t="shared" si="212"/>
        <v>2</v>
      </c>
      <c r="I6822" s="251" t="s">
        <v>1930</v>
      </c>
      <c r="J6822" s="285" t="s">
        <v>1954</v>
      </c>
      <c r="K6822" s="278" t="str">
        <f t="shared" si="213"/>
        <v>MMR002Moderate humanitarian conditions - Level 3</v>
      </c>
      <c r="L6822" s="286">
        <v>43608</v>
      </c>
      <c r="M6822" s="286" t="s">
        <v>3249</v>
      </c>
    </row>
    <row r="6823" spans="1:13" s="269" customFormat="1" ht="15.5" hidden="1" thickTop="1" thickBot="1" x14ac:dyDescent="0.4">
      <c r="A6823" s="287" t="s">
        <v>786</v>
      </c>
      <c r="B6823" s="288" t="str">
        <f>VLOOKUP(A6823,Lists!B:C,2,FALSE)</f>
        <v>MMR002</v>
      </c>
      <c r="C6823" s="288" t="str">
        <f>VLOOKUP(A6823,Lists!B:D,3,FALSE)</f>
        <v>MMR</v>
      </c>
      <c r="D6823" s="289" t="s">
        <v>5113</v>
      </c>
      <c r="E6823" s="289">
        <v>324000</v>
      </c>
      <c r="F6823" s="289" t="s">
        <v>1924</v>
      </c>
      <c r="G6823" s="289" t="s">
        <v>731</v>
      </c>
      <c r="H6823" s="278">
        <f t="shared" si="212"/>
        <v>2</v>
      </c>
      <c r="I6823" s="252" t="s">
        <v>1930</v>
      </c>
      <c r="J6823" s="289" t="s">
        <v>1955</v>
      </c>
      <c r="K6823" s="278" t="str">
        <f t="shared" si="213"/>
        <v>MMR002Severe humanitarian conditions - Level 4</v>
      </c>
      <c r="L6823" s="290">
        <v>43608</v>
      </c>
      <c r="M6823" s="290" t="s">
        <v>3249</v>
      </c>
    </row>
    <row r="6824" spans="1:13" s="269" customFormat="1" ht="15.5" hidden="1" thickTop="1" thickBot="1" x14ac:dyDescent="0.4">
      <c r="A6824" s="283" t="s">
        <v>786</v>
      </c>
      <c r="B6824" s="284" t="str">
        <f>VLOOKUP(A6824,Lists!B:C,2,FALSE)</f>
        <v>MMR002</v>
      </c>
      <c r="C6824" s="284" t="str">
        <f>VLOOKUP(A6824,Lists!B:D,3,FALSE)</f>
        <v>MMR</v>
      </c>
      <c r="D6824" s="285" t="s">
        <v>5114</v>
      </c>
      <c r="E6824" s="285">
        <v>0</v>
      </c>
      <c r="F6824" s="285" t="s">
        <v>1924</v>
      </c>
      <c r="G6824" s="285" t="s">
        <v>731</v>
      </c>
      <c r="H6824" s="278">
        <f t="shared" si="212"/>
        <v>2</v>
      </c>
      <c r="I6824" s="251" t="s">
        <v>1930</v>
      </c>
      <c r="J6824" s="285" t="s">
        <v>5072</v>
      </c>
      <c r="K6824" s="278" t="str">
        <f t="shared" si="213"/>
        <v>MMR002Extreme humanitarian conditions - Level 5</v>
      </c>
      <c r="L6824" s="286">
        <v>43608</v>
      </c>
      <c r="M6824" s="286" t="s">
        <v>3249</v>
      </c>
    </row>
    <row r="6825" spans="1:13" s="269" customFormat="1" ht="15.5" hidden="1" thickTop="1" thickBot="1" x14ac:dyDescent="0.4">
      <c r="A6825" s="287" t="s">
        <v>787</v>
      </c>
      <c r="B6825" s="288" t="str">
        <f>VLOOKUP(A6825,Lists!B:C,2,FALSE)</f>
        <v>MMR003</v>
      </c>
      <c r="C6825" s="288" t="str">
        <f>VLOOKUP(A6825,Lists!B:D,3,FALSE)</f>
        <v>MMR</v>
      </c>
      <c r="D6825" s="289" t="s">
        <v>522</v>
      </c>
      <c r="E6825" s="289">
        <v>52312401</v>
      </c>
      <c r="F6825" s="289" t="s">
        <v>5049</v>
      </c>
      <c r="G6825" s="289" t="s">
        <v>731</v>
      </c>
      <c r="H6825" s="278">
        <f t="shared" si="212"/>
        <v>2</v>
      </c>
      <c r="I6825" s="252" t="s">
        <v>5050</v>
      </c>
      <c r="J6825" s="289" t="s">
        <v>5051</v>
      </c>
      <c r="K6825" s="278" t="str">
        <f t="shared" si="213"/>
        <v>MMR003Total population</v>
      </c>
      <c r="L6825" s="290">
        <v>43608</v>
      </c>
      <c r="M6825" s="290" t="s">
        <v>3249</v>
      </c>
    </row>
    <row r="6826" spans="1:13" s="269" customFormat="1" ht="15.5" hidden="1" thickTop="1" thickBot="1" x14ac:dyDescent="0.4">
      <c r="A6826" s="283" t="s">
        <v>787</v>
      </c>
      <c r="B6826" s="284" t="str">
        <f>VLOOKUP(A6826,Lists!B:C,2,FALSE)</f>
        <v>MMR003</v>
      </c>
      <c r="C6826" s="284" t="str">
        <f>VLOOKUP(A6826,Lists!B:D,3,FALSE)</f>
        <v>MMR</v>
      </c>
      <c r="D6826" s="285" t="s">
        <v>660</v>
      </c>
      <c r="E6826" s="285">
        <v>244843.1</v>
      </c>
      <c r="F6826" s="285" t="s">
        <v>5052</v>
      </c>
      <c r="G6826" s="285" t="s">
        <v>731</v>
      </c>
      <c r="H6826" s="278">
        <f t="shared" si="212"/>
        <v>2</v>
      </c>
      <c r="I6826" s="251" t="s">
        <v>5053</v>
      </c>
      <c r="J6826" s="285" t="s">
        <v>5073</v>
      </c>
      <c r="K6826" s="278" t="str">
        <f t="shared" si="213"/>
        <v>MMR003Landmass affected</v>
      </c>
      <c r="L6826" s="286">
        <v>43608</v>
      </c>
      <c r="M6826" s="286" t="s">
        <v>3249</v>
      </c>
    </row>
    <row r="6827" spans="1:13" s="269" customFormat="1" ht="15.5" hidden="1" thickTop="1" thickBot="1" x14ac:dyDescent="0.4">
      <c r="A6827" s="287" t="s">
        <v>787</v>
      </c>
      <c r="B6827" s="288" t="str">
        <f>VLOOKUP(A6827,Lists!B:C,2,FALSE)</f>
        <v>MMR003</v>
      </c>
      <c r="C6827" s="288" t="str">
        <f>VLOOKUP(A6827,Lists!B:D,3,FALSE)</f>
        <v>MMR</v>
      </c>
      <c r="D6827" s="289" t="s">
        <v>737</v>
      </c>
      <c r="E6827" s="289">
        <v>5479058</v>
      </c>
      <c r="F6827" s="289" t="s">
        <v>5052</v>
      </c>
      <c r="G6827" s="289" t="s">
        <v>731</v>
      </c>
      <c r="H6827" s="278">
        <f t="shared" si="212"/>
        <v>2</v>
      </c>
      <c r="I6827" s="252" t="s">
        <v>5053</v>
      </c>
      <c r="J6827" s="289" t="s">
        <v>5073</v>
      </c>
      <c r="K6827" s="278" t="str">
        <f t="shared" si="213"/>
        <v>MMR003People exposed</v>
      </c>
      <c r="L6827" s="290">
        <v>43608</v>
      </c>
      <c r="M6827" s="290" t="s">
        <v>3249</v>
      </c>
    </row>
    <row r="6828" spans="1:13" s="269" customFormat="1" ht="15.5" hidden="1" thickTop="1" thickBot="1" x14ac:dyDescent="0.4">
      <c r="A6828" s="283" t="s">
        <v>787</v>
      </c>
      <c r="B6828" s="284" t="str">
        <f>VLOOKUP(A6828,Lists!B:C,2,FALSE)</f>
        <v>MMR003</v>
      </c>
      <c r="C6828" s="284" t="str">
        <f>VLOOKUP(A6828,Lists!B:D,3,FALSE)</f>
        <v>MMR</v>
      </c>
      <c r="D6828" s="285" t="s">
        <v>533</v>
      </c>
      <c r="E6828" s="285">
        <v>2306180</v>
      </c>
      <c r="F6828" s="285" t="s">
        <v>5074</v>
      </c>
      <c r="G6828" s="285" t="s">
        <v>731</v>
      </c>
      <c r="H6828" s="278">
        <f t="shared" si="212"/>
        <v>2</v>
      </c>
      <c r="I6828" s="251" t="s">
        <v>5062</v>
      </c>
      <c r="J6828" s="285" t="s">
        <v>1960</v>
      </c>
      <c r="K6828" s="278" t="str">
        <f t="shared" si="213"/>
        <v>MMR003People affected</v>
      </c>
      <c r="L6828" s="286">
        <v>43608</v>
      </c>
      <c r="M6828" s="286" t="s">
        <v>3249</v>
      </c>
    </row>
    <row r="6829" spans="1:13" s="269" customFormat="1" ht="15.5" thickTop="1" thickBot="1" x14ac:dyDescent="0.4">
      <c r="A6829" s="287" t="s">
        <v>787</v>
      </c>
      <c r="B6829" s="288" t="str">
        <f>VLOOKUP(A6829,Lists!B:C,2,FALSE)</f>
        <v>MMR003</v>
      </c>
      <c r="C6829" s="288" t="str">
        <f>VLOOKUP(A6829,Lists!B:D,3,FALSE)</f>
        <v>MMR</v>
      </c>
      <c r="D6829" s="289" t="s">
        <v>666</v>
      </c>
      <c r="E6829" s="289">
        <v>117411</v>
      </c>
      <c r="F6829" s="289" t="s">
        <v>5077</v>
      </c>
      <c r="G6829" s="289" t="s">
        <v>731</v>
      </c>
      <c r="H6829" s="278">
        <f t="shared" si="212"/>
        <v>2</v>
      </c>
      <c r="I6829" s="252" t="s">
        <v>5076</v>
      </c>
      <c r="J6829" s="289" t="s">
        <v>5075</v>
      </c>
      <c r="K6829" s="278" t="str">
        <f t="shared" si="213"/>
        <v>MMR003People displaced</v>
      </c>
      <c r="L6829" s="290">
        <v>43608</v>
      </c>
      <c r="M6829" s="290" t="s">
        <v>3249</v>
      </c>
    </row>
    <row r="6830" spans="1:13" s="269" customFormat="1" ht="15.5" hidden="1" thickTop="1" thickBot="1" x14ac:dyDescent="0.4">
      <c r="A6830" s="283" t="s">
        <v>787</v>
      </c>
      <c r="B6830" s="284" t="str">
        <f>VLOOKUP(A6830,Lists!B:C,2,FALSE)</f>
        <v>MMR003</v>
      </c>
      <c r="C6830" s="284" t="str">
        <f>VLOOKUP(A6830,Lists!B:D,3,FALSE)</f>
        <v>MMR</v>
      </c>
      <c r="D6830" s="285" t="s">
        <v>5029</v>
      </c>
      <c r="E6830" s="285">
        <v>65</v>
      </c>
      <c r="F6830" s="285" t="s">
        <v>5043</v>
      </c>
      <c r="G6830" s="285" t="s">
        <v>731</v>
      </c>
      <c r="H6830" s="278">
        <f t="shared" si="212"/>
        <v>2</v>
      </c>
      <c r="I6830" s="251" t="s">
        <v>1354</v>
      </c>
      <c r="J6830" s="285" t="s">
        <v>5078</v>
      </c>
      <c r="K6830" s="278" t="str">
        <f t="shared" si="213"/>
        <v>MMR003Fatalities reported</v>
      </c>
      <c r="L6830" s="286">
        <v>43608</v>
      </c>
      <c r="M6830" s="286" t="s">
        <v>3249</v>
      </c>
    </row>
    <row r="6831" spans="1:13" s="269" customFormat="1" ht="15.5" hidden="1" thickTop="1" thickBot="1" x14ac:dyDescent="0.4">
      <c r="A6831" s="287" t="s">
        <v>787</v>
      </c>
      <c r="B6831" s="288" t="str">
        <f>VLOOKUP(A6831,Lists!B:C,2,FALSE)</f>
        <v>MMR003</v>
      </c>
      <c r="C6831" s="288" t="str">
        <f>VLOOKUP(A6831,Lists!B:D,3,FALSE)</f>
        <v>MMR</v>
      </c>
      <c r="D6831" s="289" t="s">
        <v>5115</v>
      </c>
      <c r="E6831" s="289">
        <v>419</v>
      </c>
      <c r="F6831" s="289" t="s">
        <v>5043</v>
      </c>
      <c r="G6831" s="289" t="s">
        <v>731</v>
      </c>
      <c r="H6831" s="278">
        <f t="shared" si="212"/>
        <v>2</v>
      </c>
      <c r="I6831" s="252" t="s">
        <v>1354</v>
      </c>
      <c r="J6831" s="289" t="s">
        <v>5079</v>
      </c>
      <c r="K6831" s="278" t="str">
        <f t="shared" si="213"/>
        <v>MMR003Fatalities in all crises</v>
      </c>
      <c r="L6831" s="290">
        <v>43608</v>
      </c>
      <c r="M6831" s="290" t="s">
        <v>3249</v>
      </c>
    </row>
    <row r="6832" spans="1:13" s="269" customFormat="1" ht="15.5" hidden="1" thickTop="1" thickBot="1" x14ac:dyDescent="0.4">
      <c r="A6832" s="283" t="s">
        <v>787</v>
      </c>
      <c r="B6832" s="284" t="str">
        <f>VLOOKUP(A6832,Lists!B:C,2,FALSE)</f>
        <v>MMR003</v>
      </c>
      <c r="C6832" s="284" t="str">
        <f>VLOOKUP(A6832,Lists!B:D,3,FALSE)</f>
        <v>MMR</v>
      </c>
      <c r="D6832" s="285" t="s">
        <v>752</v>
      </c>
      <c r="E6832" s="285">
        <v>216046</v>
      </c>
      <c r="F6832" s="285" t="s">
        <v>1924</v>
      </c>
      <c r="G6832" s="285" t="s">
        <v>731</v>
      </c>
      <c r="H6832" s="278">
        <f t="shared" si="212"/>
        <v>2</v>
      </c>
      <c r="I6832" s="251" t="s">
        <v>1930</v>
      </c>
      <c r="J6832" s="285"/>
      <c r="K6832" s="278" t="str">
        <f t="shared" si="213"/>
        <v>MMR003People in Need</v>
      </c>
      <c r="L6832" s="286">
        <v>43608</v>
      </c>
      <c r="M6832" s="286" t="s">
        <v>3249</v>
      </c>
    </row>
    <row r="6833" spans="1:13" s="269" customFormat="1" ht="15.5" hidden="1" thickTop="1" thickBot="1" x14ac:dyDescent="0.4">
      <c r="A6833" s="287" t="s">
        <v>787</v>
      </c>
      <c r="B6833" s="288" t="str">
        <f>VLOOKUP(A6833,Lists!B:C,2,FALSE)</f>
        <v>MMR003</v>
      </c>
      <c r="C6833" s="288" t="str">
        <f>VLOOKUP(A6833,Lists!B:D,3,FALSE)</f>
        <v>MMR</v>
      </c>
      <c r="D6833" s="289" t="s">
        <v>5110</v>
      </c>
      <c r="E6833" s="289">
        <v>3172878</v>
      </c>
      <c r="F6833" s="289" t="s">
        <v>1924</v>
      </c>
      <c r="G6833" s="289" t="s">
        <v>731</v>
      </c>
      <c r="H6833" s="278">
        <f t="shared" si="212"/>
        <v>2</v>
      </c>
      <c r="I6833" s="252" t="s">
        <v>1930</v>
      </c>
      <c r="J6833" s="289"/>
      <c r="K6833" s="278" t="str">
        <f t="shared" si="213"/>
        <v>MMR003Minimal humanitarian conditions - Level 1</v>
      </c>
      <c r="L6833" s="290">
        <v>43608</v>
      </c>
      <c r="M6833" s="290" t="s">
        <v>3249</v>
      </c>
    </row>
    <row r="6834" spans="1:13" s="269" customFormat="1" ht="15.5" hidden="1" thickTop="1" thickBot="1" x14ac:dyDescent="0.4">
      <c r="A6834" s="283" t="s">
        <v>787</v>
      </c>
      <c r="B6834" s="284" t="str">
        <f>VLOOKUP(A6834,Lists!B:C,2,FALSE)</f>
        <v>MMR003</v>
      </c>
      <c r="C6834" s="284" t="str">
        <f>VLOOKUP(A6834,Lists!B:D,3,FALSE)</f>
        <v>MMR</v>
      </c>
      <c r="D6834" s="285" t="s">
        <v>5111</v>
      </c>
      <c r="E6834" s="285">
        <v>2090134</v>
      </c>
      <c r="F6834" s="285" t="s">
        <v>1924</v>
      </c>
      <c r="G6834" s="285" t="s">
        <v>731</v>
      </c>
      <c r="H6834" s="278">
        <f t="shared" si="212"/>
        <v>2</v>
      </c>
      <c r="I6834" s="251" t="s">
        <v>1930</v>
      </c>
      <c r="J6834" s="285"/>
      <c r="K6834" s="278" t="str">
        <f t="shared" si="213"/>
        <v>MMR003Stressed humanitarian conditions - Level 2</v>
      </c>
      <c r="L6834" s="286">
        <v>43608</v>
      </c>
      <c r="M6834" s="286" t="s">
        <v>3249</v>
      </c>
    </row>
    <row r="6835" spans="1:13" s="269" customFormat="1" ht="15.5" hidden="1" thickTop="1" thickBot="1" x14ac:dyDescent="0.4">
      <c r="A6835" s="287" t="s">
        <v>787</v>
      </c>
      <c r="B6835" s="288" t="str">
        <f>VLOOKUP(A6835,Lists!B:C,2,FALSE)</f>
        <v>MMR003</v>
      </c>
      <c r="C6835" s="288" t="str">
        <f>VLOOKUP(A6835,Lists!B:D,3,FALSE)</f>
        <v>MMR</v>
      </c>
      <c r="D6835" s="289" t="s">
        <v>5112</v>
      </c>
      <c r="E6835" s="289">
        <v>110399</v>
      </c>
      <c r="F6835" s="289" t="s">
        <v>1924</v>
      </c>
      <c r="G6835" s="289" t="s">
        <v>731</v>
      </c>
      <c r="H6835" s="278">
        <f t="shared" si="212"/>
        <v>2</v>
      </c>
      <c r="I6835" s="252" t="s">
        <v>1930</v>
      </c>
      <c r="J6835" s="289"/>
      <c r="K6835" s="278" t="str">
        <f t="shared" si="213"/>
        <v>MMR003Moderate humanitarian conditions - Level 3</v>
      </c>
      <c r="L6835" s="290">
        <v>43608</v>
      </c>
      <c r="M6835" s="290" t="s">
        <v>3249</v>
      </c>
    </row>
    <row r="6836" spans="1:13" s="269" customFormat="1" ht="15.5" hidden="1" thickTop="1" thickBot="1" x14ac:dyDescent="0.4">
      <c r="A6836" s="283" t="s">
        <v>787</v>
      </c>
      <c r="B6836" s="284" t="str">
        <f>VLOOKUP(A6836,Lists!B:C,2,FALSE)</f>
        <v>MMR003</v>
      </c>
      <c r="C6836" s="284" t="str">
        <f>VLOOKUP(A6836,Lists!B:D,3,FALSE)</f>
        <v>MMR</v>
      </c>
      <c r="D6836" s="285" t="s">
        <v>5113</v>
      </c>
      <c r="E6836" s="285">
        <v>105647</v>
      </c>
      <c r="F6836" s="285" t="s">
        <v>1924</v>
      </c>
      <c r="G6836" s="285" t="s">
        <v>731</v>
      </c>
      <c r="H6836" s="278">
        <f t="shared" si="212"/>
        <v>2</v>
      </c>
      <c r="I6836" s="251" t="s">
        <v>1930</v>
      </c>
      <c r="J6836" s="285"/>
      <c r="K6836" s="278" t="str">
        <f t="shared" si="213"/>
        <v>MMR003Severe humanitarian conditions - Level 4</v>
      </c>
      <c r="L6836" s="286">
        <v>43608</v>
      </c>
      <c r="M6836" s="286" t="s">
        <v>3249</v>
      </c>
    </row>
    <row r="6837" spans="1:13" s="269" customFormat="1" ht="15.5" hidden="1" thickTop="1" thickBot="1" x14ac:dyDescent="0.4">
      <c r="A6837" s="287" t="s">
        <v>787</v>
      </c>
      <c r="B6837" s="288" t="str">
        <f>VLOOKUP(A6837,Lists!B:C,2,FALSE)</f>
        <v>MMR003</v>
      </c>
      <c r="C6837" s="288" t="str">
        <f>VLOOKUP(A6837,Lists!B:D,3,FALSE)</f>
        <v>MMR</v>
      </c>
      <c r="D6837" s="289" t="s">
        <v>5114</v>
      </c>
      <c r="E6837" s="289">
        <v>0</v>
      </c>
      <c r="F6837" s="289" t="s">
        <v>1924</v>
      </c>
      <c r="G6837" s="289" t="s">
        <v>731</v>
      </c>
      <c r="H6837" s="278">
        <f t="shared" si="212"/>
        <v>2</v>
      </c>
      <c r="I6837" s="252" t="s">
        <v>1930</v>
      </c>
      <c r="J6837" s="289"/>
      <c r="K6837" s="278" t="str">
        <f t="shared" si="213"/>
        <v>MMR003Extreme humanitarian conditions - Level 5</v>
      </c>
      <c r="L6837" s="290">
        <v>43608</v>
      </c>
      <c r="M6837" s="290" t="s">
        <v>3249</v>
      </c>
    </row>
    <row r="6838" spans="1:13" s="269" customFormat="1" ht="15.5" hidden="1" thickTop="1" thickBot="1" x14ac:dyDescent="0.4">
      <c r="A6838" s="283" t="s">
        <v>2982</v>
      </c>
      <c r="B6838" s="284" t="str">
        <f>VLOOKUP(A6838,Lists!B:C,2,FALSE)</f>
        <v>TUN002</v>
      </c>
      <c r="C6838" s="284" t="str">
        <f>VLOOKUP(A6838,Lists!B:D,3,FALSE)</f>
        <v>TUN</v>
      </c>
      <c r="D6838" s="285" t="s">
        <v>5029</v>
      </c>
      <c r="E6838" s="285">
        <v>75</v>
      </c>
      <c r="F6838" s="285" t="s">
        <v>5102</v>
      </c>
      <c r="G6838" s="285" t="s">
        <v>731</v>
      </c>
      <c r="H6838" s="278">
        <f t="shared" si="212"/>
        <v>2</v>
      </c>
      <c r="I6838" s="251" t="s">
        <v>2611</v>
      </c>
      <c r="J6838" s="285" t="s">
        <v>5103</v>
      </c>
      <c r="K6838" s="278" t="str">
        <f t="shared" si="213"/>
        <v>TUN002Fatalities reported</v>
      </c>
      <c r="L6838" s="286">
        <v>43609</v>
      </c>
      <c r="M6838" s="286" t="s">
        <v>3248</v>
      </c>
    </row>
    <row r="6839" spans="1:13" s="269" customFormat="1" ht="15.5" hidden="1" thickTop="1" thickBot="1" x14ac:dyDescent="0.4">
      <c r="A6839" s="287" t="s">
        <v>2982</v>
      </c>
      <c r="B6839" s="288" t="str">
        <f>VLOOKUP(A6839,Lists!B:C,2,FALSE)</f>
        <v>TUN002</v>
      </c>
      <c r="C6839" s="288" t="str">
        <f>VLOOKUP(A6839,Lists!B:D,3,FALSE)</f>
        <v>TUN</v>
      </c>
      <c r="D6839" s="289" t="s">
        <v>5115</v>
      </c>
      <c r="E6839" s="289">
        <v>75</v>
      </c>
      <c r="F6839" s="289" t="s">
        <v>5102</v>
      </c>
      <c r="G6839" s="289" t="s">
        <v>731</v>
      </c>
      <c r="H6839" s="278">
        <f t="shared" si="212"/>
        <v>2</v>
      </c>
      <c r="I6839" s="252" t="s">
        <v>2611</v>
      </c>
      <c r="J6839" s="289" t="s">
        <v>5103</v>
      </c>
      <c r="K6839" s="278" t="str">
        <f t="shared" si="213"/>
        <v>TUN002Fatalities in all crises</v>
      </c>
      <c r="L6839" s="290">
        <v>43609</v>
      </c>
      <c r="M6839" s="290" t="s">
        <v>3248</v>
      </c>
    </row>
    <row r="6840" spans="1:13" s="269" customFormat="1" ht="15.5" thickTop="1" thickBot="1" x14ac:dyDescent="0.4">
      <c r="A6840" s="283" t="s">
        <v>1265</v>
      </c>
      <c r="B6840" s="284" t="str">
        <f>VLOOKUP(A6840,Lists!B:C,2,FALSE)</f>
        <v>GRC002</v>
      </c>
      <c r="C6840" s="284" t="str">
        <f>VLOOKUP(A6840,Lists!B:D,3,FALSE)</f>
        <v>GRC</v>
      </c>
      <c r="D6840" s="285" t="s">
        <v>666</v>
      </c>
      <c r="E6840" s="285">
        <v>54000</v>
      </c>
      <c r="F6840" s="285" t="s">
        <v>5104</v>
      </c>
      <c r="G6840" s="285" t="s">
        <v>731</v>
      </c>
      <c r="H6840" s="278">
        <f t="shared" si="212"/>
        <v>2</v>
      </c>
      <c r="I6840" s="251" t="s">
        <v>5106</v>
      </c>
      <c r="J6840" s="285" t="s">
        <v>4691</v>
      </c>
      <c r="K6840" s="278" t="str">
        <f t="shared" si="213"/>
        <v>GRC002People displaced</v>
      </c>
      <c r="L6840" s="286">
        <v>43609</v>
      </c>
      <c r="M6840" s="286" t="s">
        <v>3248</v>
      </c>
    </row>
    <row r="6841" spans="1:13" s="269" customFormat="1" ht="15.5" hidden="1" thickTop="1" thickBot="1" x14ac:dyDescent="0.4">
      <c r="A6841" s="287" t="s">
        <v>1265</v>
      </c>
      <c r="B6841" s="288" t="str">
        <f>VLOOKUP(A6841,Lists!B:C,2,FALSE)</f>
        <v>GRC002</v>
      </c>
      <c r="C6841" s="288" t="str">
        <f>VLOOKUP(A6841,Lists!B:D,3,FALSE)</f>
        <v>GRC</v>
      </c>
      <c r="D6841" s="289" t="s">
        <v>533</v>
      </c>
      <c r="E6841" s="289">
        <v>54000</v>
      </c>
      <c r="F6841" s="289" t="s">
        <v>5104</v>
      </c>
      <c r="G6841" s="289" t="s">
        <v>731</v>
      </c>
      <c r="H6841" s="278">
        <f t="shared" si="212"/>
        <v>2</v>
      </c>
      <c r="I6841" s="252" t="s">
        <v>5106</v>
      </c>
      <c r="J6841" s="289" t="s">
        <v>4690</v>
      </c>
      <c r="K6841" s="278" t="str">
        <f t="shared" si="213"/>
        <v>GRC002People affected</v>
      </c>
      <c r="L6841" s="290">
        <v>43609</v>
      </c>
      <c r="M6841" s="290" t="s">
        <v>3248</v>
      </c>
    </row>
    <row r="6842" spans="1:13" s="269" customFormat="1" ht="15.5" hidden="1" thickTop="1" thickBot="1" x14ac:dyDescent="0.4">
      <c r="A6842" s="283" t="s">
        <v>1265</v>
      </c>
      <c r="B6842" s="284" t="str">
        <f>VLOOKUP(A6842,Lists!B:C,2,FALSE)</f>
        <v>GRC002</v>
      </c>
      <c r="C6842" s="284" t="str">
        <f>VLOOKUP(A6842,Lists!B:D,3,FALSE)</f>
        <v>GRC</v>
      </c>
      <c r="D6842" s="285" t="s">
        <v>5029</v>
      </c>
      <c r="E6842" s="285">
        <v>20</v>
      </c>
      <c r="F6842" s="285" t="s">
        <v>5105</v>
      </c>
      <c r="G6842" s="285" t="s">
        <v>731</v>
      </c>
      <c r="H6842" s="278">
        <f t="shared" si="212"/>
        <v>2</v>
      </c>
      <c r="I6842" s="251" t="s">
        <v>3075</v>
      </c>
      <c r="J6842" s="285" t="s">
        <v>4693</v>
      </c>
      <c r="K6842" s="278" t="str">
        <f t="shared" si="213"/>
        <v>GRC002Fatalities reported</v>
      </c>
      <c r="L6842" s="286">
        <v>43609</v>
      </c>
      <c r="M6842" s="286" t="s">
        <v>3248</v>
      </c>
    </row>
    <row r="6843" spans="1:13" s="269" customFormat="1" ht="15.5" hidden="1" thickTop="1" thickBot="1" x14ac:dyDescent="0.4">
      <c r="A6843" s="287" t="s">
        <v>1265</v>
      </c>
      <c r="B6843" s="288" t="str">
        <f>VLOOKUP(A6843,Lists!B:C,2,FALSE)</f>
        <v>GRC002</v>
      </c>
      <c r="C6843" s="288" t="str">
        <f>VLOOKUP(A6843,Lists!B:D,3,FALSE)</f>
        <v>GRC</v>
      </c>
      <c r="D6843" s="289" t="s">
        <v>5115</v>
      </c>
      <c r="E6843" s="289">
        <v>20</v>
      </c>
      <c r="F6843" s="289" t="s">
        <v>5105</v>
      </c>
      <c r="G6843" s="289" t="s">
        <v>731</v>
      </c>
      <c r="H6843" s="278">
        <f t="shared" si="212"/>
        <v>2</v>
      </c>
      <c r="I6843" s="252" t="s">
        <v>3075</v>
      </c>
      <c r="J6843" s="289" t="s">
        <v>4693</v>
      </c>
      <c r="K6843" s="278" t="str">
        <f t="shared" si="213"/>
        <v>GRC002Fatalities in all crises</v>
      </c>
      <c r="L6843" s="290">
        <v>43609</v>
      </c>
      <c r="M6843" s="290" t="s">
        <v>3248</v>
      </c>
    </row>
    <row r="6844" spans="1:13" s="269" customFormat="1" ht="15.5" hidden="1" thickTop="1" thickBot="1" x14ac:dyDescent="0.4">
      <c r="A6844" s="283" t="s">
        <v>1265</v>
      </c>
      <c r="B6844" s="284" t="str">
        <f>VLOOKUP(A6844,Lists!B:C,2,FALSE)</f>
        <v>GRC002</v>
      </c>
      <c r="C6844" s="284" t="str">
        <f>VLOOKUP(A6844,Lists!B:D,3,FALSE)</f>
        <v>GRC</v>
      </c>
      <c r="D6844" s="285" t="s">
        <v>752</v>
      </c>
      <c r="E6844" s="285">
        <v>13600</v>
      </c>
      <c r="F6844" s="285" t="s">
        <v>5104</v>
      </c>
      <c r="G6844" s="285" t="s">
        <v>731</v>
      </c>
      <c r="H6844" s="278">
        <f t="shared" si="212"/>
        <v>2</v>
      </c>
      <c r="I6844" s="251" t="s">
        <v>5106</v>
      </c>
      <c r="J6844" s="285" t="s">
        <v>4695</v>
      </c>
      <c r="K6844" s="278" t="str">
        <f t="shared" si="213"/>
        <v>GRC002People in Need</v>
      </c>
      <c r="L6844" s="286">
        <v>43609</v>
      </c>
      <c r="M6844" s="286" t="s">
        <v>3248</v>
      </c>
    </row>
    <row r="6845" spans="1:13" s="269" customFormat="1" ht="15.5" hidden="1" thickTop="1" thickBot="1" x14ac:dyDescent="0.4">
      <c r="A6845" s="287" t="s">
        <v>1265</v>
      </c>
      <c r="B6845" s="288" t="str">
        <f>VLOOKUP(A6845,Lists!B:C,2,FALSE)</f>
        <v>GRC002</v>
      </c>
      <c r="C6845" s="288" t="str">
        <f>VLOOKUP(A6845,Lists!B:D,3,FALSE)</f>
        <v>GRC</v>
      </c>
      <c r="D6845" s="289" t="s">
        <v>5110</v>
      </c>
      <c r="E6845" s="289">
        <v>234956</v>
      </c>
      <c r="F6845" s="289" t="s">
        <v>3069</v>
      </c>
      <c r="G6845" s="289" t="s">
        <v>731</v>
      </c>
      <c r="H6845" s="278">
        <f t="shared" si="212"/>
        <v>2</v>
      </c>
      <c r="I6845" s="252" t="s">
        <v>5107</v>
      </c>
      <c r="J6845" s="289" t="s">
        <v>4698</v>
      </c>
      <c r="K6845" s="278" t="str">
        <f t="shared" si="213"/>
        <v>GRC002Minimal humanitarian conditions - Level 1</v>
      </c>
      <c r="L6845" s="290">
        <v>43609</v>
      </c>
      <c r="M6845" s="290" t="s">
        <v>3248</v>
      </c>
    </row>
    <row r="6846" spans="1:13" s="269" customFormat="1" ht="15.5" hidden="1" thickTop="1" thickBot="1" x14ac:dyDescent="0.4">
      <c r="A6846" s="283" t="s">
        <v>1265</v>
      </c>
      <c r="B6846" s="284" t="str">
        <f>VLOOKUP(A6846,Lists!B:C,2,FALSE)</f>
        <v>GRC002</v>
      </c>
      <c r="C6846" s="284" t="str">
        <f>VLOOKUP(A6846,Lists!B:D,3,FALSE)</f>
        <v>GRC</v>
      </c>
      <c r="D6846" s="285" t="s">
        <v>5111</v>
      </c>
      <c r="E6846" s="285">
        <v>41100</v>
      </c>
      <c r="F6846" s="285" t="s">
        <v>5104</v>
      </c>
      <c r="G6846" s="285" t="s">
        <v>731</v>
      </c>
      <c r="H6846" s="278">
        <f t="shared" si="212"/>
        <v>2</v>
      </c>
      <c r="I6846" s="251" t="s">
        <v>5106</v>
      </c>
      <c r="J6846" s="285" t="s">
        <v>4316</v>
      </c>
      <c r="K6846" s="278" t="str">
        <f t="shared" si="213"/>
        <v>GRC002Stressed humanitarian conditions - Level 2</v>
      </c>
      <c r="L6846" s="286">
        <v>43609</v>
      </c>
      <c r="M6846" s="286" t="s">
        <v>3248</v>
      </c>
    </row>
    <row r="6847" spans="1:13" s="269" customFormat="1" ht="15.5" hidden="1" thickTop="1" thickBot="1" x14ac:dyDescent="0.4">
      <c r="A6847" s="287" t="s">
        <v>1265</v>
      </c>
      <c r="B6847" s="288" t="str">
        <f>VLOOKUP(A6847,Lists!B:C,2,FALSE)</f>
        <v>GRC002</v>
      </c>
      <c r="C6847" s="288" t="str">
        <f>VLOOKUP(A6847,Lists!B:D,3,FALSE)</f>
        <v>GRC</v>
      </c>
      <c r="D6847" s="289" t="s">
        <v>5112</v>
      </c>
      <c r="E6847" s="289">
        <v>13600</v>
      </c>
      <c r="F6847" s="289" t="s">
        <v>5104</v>
      </c>
      <c r="G6847" s="289" t="s">
        <v>731</v>
      </c>
      <c r="H6847" s="278">
        <f t="shared" si="212"/>
        <v>2</v>
      </c>
      <c r="I6847" s="252" t="s">
        <v>5106</v>
      </c>
      <c r="J6847" s="289" t="s">
        <v>4695</v>
      </c>
      <c r="K6847" s="278" t="str">
        <f t="shared" si="213"/>
        <v>GRC002Moderate humanitarian conditions - Level 3</v>
      </c>
      <c r="L6847" s="290">
        <v>43609</v>
      </c>
      <c r="M6847" s="290" t="s">
        <v>3248</v>
      </c>
    </row>
    <row r="6848" spans="1:13" s="269" customFormat="1" ht="15.5" hidden="1" thickTop="1" thickBot="1" x14ac:dyDescent="0.4">
      <c r="A6848" s="283" t="s">
        <v>2987</v>
      </c>
      <c r="B6848" s="284" t="str">
        <f>VLOOKUP(A6848,Lists!B:C,2,FALSE)</f>
        <v>YEM001</v>
      </c>
      <c r="C6848" s="284" t="str">
        <f>VLOOKUP(A6848,Lists!B:D,3,FALSE)</f>
        <v>YEM</v>
      </c>
      <c r="D6848" s="285" t="s">
        <v>522</v>
      </c>
      <c r="E6848" s="285">
        <v>29696000</v>
      </c>
      <c r="F6848" s="285" t="s">
        <v>5116</v>
      </c>
      <c r="G6848" s="285" t="s">
        <v>731</v>
      </c>
      <c r="H6848" s="278">
        <f t="shared" si="212"/>
        <v>2</v>
      </c>
      <c r="I6848" s="251" t="s">
        <v>5117</v>
      </c>
      <c r="J6848" s="285" t="s">
        <v>5118</v>
      </c>
      <c r="K6848" s="278" t="str">
        <f t="shared" si="213"/>
        <v>YEM001Total population</v>
      </c>
      <c r="L6848" s="286">
        <v>43612</v>
      </c>
      <c r="M6848" s="286" t="s">
        <v>3249</v>
      </c>
    </row>
    <row r="6849" spans="1:13" s="269" customFormat="1" ht="15.5" hidden="1" thickTop="1" thickBot="1" x14ac:dyDescent="0.4">
      <c r="A6849" s="287" t="s">
        <v>2987</v>
      </c>
      <c r="B6849" s="288" t="str">
        <f>VLOOKUP(A6849,Lists!B:C,2,FALSE)</f>
        <v>YEM001</v>
      </c>
      <c r="C6849" s="288" t="str">
        <f>VLOOKUP(A6849,Lists!B:D,3,FALSE)</f>
        <v>YEM</v>
      </c>
      <c r="D6849" s="289" t="s">
        <v>660</v>
      </c>
      <c r="E6849" s="289">
        <v>527970</v>
      </c>
      <c r="F6849" s="289" t="s">
        <v>876</v>
      </c>
      <c r="G6849" s="289" t="s">
        <v>732</v>
      </c>
      <c r="H6849" s="278">
        <f t="shared" si="212"/>
        <v>1</v>
      </c>
      <c r="I6849" s="252" t="s">
        <v>987</v>
      </c>
      <c r="J6849" s="289" t="s">
        <v>5119</v>
      </c>
      <c r="K6849" s="278" t="str">
        <f t="shared" si="213"/>
        <v>YEM001Landmass affected</v>
      </c>
      <c r="L6849" s="290">
        <v>43612</v>
      </c>
      <c r="M6849" s="290" t="s">
        <v>3249</v>
      </c>
    </row>
    <row r="6850" spans="1:13" s="269" customFormat="1" ht="15.5" hidden="1" thickTop="1" thickBot="1" x14ac:dyDescent="0.4">
      <c r="A6850" s="283" t="s">
        <v>2987</v>
      </c>
      <c r="B6850" s="284" t="str">
        <f>VLOOKUP(A6850,Lists!B:C,2,FALSE)</f>
        <v>YEM001</v>
      </c>
      <c r="C6850" s="284" t="str">
        <f>VLOOKUP(A6850,Lists!B:D,3,FALSE)</f>
        <v>YEM</v>
      </c>
      <c r="D6850" s="285" t="s">
        <v>737</v>
      </c>
      <c r="E6850" s="285">
        <v>29696000</v>
      </c>
      <c r="F6850" s="285" t="s">
        <v>5116</v>
      </c>
      <c r="G6850" s="285" t="s">
        <v>731</v>
      </c>
      <c r="H6850" s="278">
        <f t="shared" ref="H6850:H6913" si="214">IF(G6850="x","x",IF(G6850="Low",3,IF(G6850="Medium",2,IF(G6850="High",1,FALSE))))</f>
        <v>2</v>
      </c>
      <c r="I6850" s="251" t="s">
        <v>5117</v>
      </c>
      <c r="J6850" s="285" t="s">
        <v>5120</v>
      </c>
      <c r="K6850" s="278" t="str">
        <f t="shared" ref="K6850:K6913" si="215">B6850&amp;""&amp;D6850</f>
        <v>YEM001People exposed</v>
      </c>
      <c r="L6850" s="286">
        <v>43612</v>
      </c>
      <c r="M6850" s="286" t="s">
        <v>3249</v>
      </c>
    </row>
    <row r="6851" spans="1:13" s="269" customFormat="1" ht="15.5" hidden="1" thickTop="1" thickBot="1" x14ac:dyDescent="0.4">
      <c r="A6851" s="287" t="s">
        <v>2987</v>
      </c>
      <c r="B6851" s="288" t="str">
        <f>VLOOKUP(A6851,Lists!B:C,2,FALSE)</f>
        <v>YEM001</v>
      </c>
      <c r="C6851" s="288" t="str">
        <f>VLOOKUP(A6851,Lists!B:D,3,FALSE)</f>
        <v>YEM</v>
      </c>
      <c r="D6851" s="289" t="s">
        <v>533</v>
      </c>
      <c r="E6851" s="289">
        <v>29696000</v>
      </c>
      <c r="F6851" s="289" t="s">
        <v>5116</v>
      </c>
      <c r="G6851" s="289" t="s">
        <v>731</v>
      </c>
      <c r="H6851" s="278">
        <f t="shared" si="214"/>
        <v>2</v>
      </c>
      <c r="I6851" s="252" t="s">
        <v>5117</v>
      </c>
      <c r="J6851" s="289" t="s">
        <v>5120</v>
      </c>
      <c r="K6851" s="278" t="str">
        <f t="shared" si="215"/>
        <v>YEM001People affected</v>
      </c>
      <c r="L6851" s="290">
        <v>43612</v>
      </c>
      <c r="M6851" s="290" t="s">
        <v>3249</v>
      </c>
    </row>
    <row r="6852" spans="1:13" s="269" customFormat="1" ht="15.5" thickTop="1" thickBot="1" x14ac:dyDescent="0.4">
      <c r="A6852" s="283" t="s">
        <v>2987</v>
      </c>
      <c r="B6852" s="284" t="str">
        <f>VLOOKUP(A6852,Lists!B:C,2,FALSE)</f>
        <v>YEM001</v>
      </c>
      <c r="C6852" s="284" t="str">
        <f>VLOOKUP(A6852,Lists!B:D,3,FALSE)</f>
        <v>YEM</v>
      </c>
      <c r="D6852" s="285" t="s">
        <v>666</v>
      </c>
      <c r="E6852" s="285">
        <v>5108000</v>
      </c>
      <c r="F6852" s="285" t="s">
        <v>5121</v>
      </c>
      <c r="G6852" s="285" t="s">
        <v>731</v>
      </c>
      <c r="H6852" s="278">
        <f t="shared" si="214"/>
        <v>2</v>
      </c>
      <c r="I6852" s="251" t="s">
        <v>5122</v>
      </c>
      <c r="J6852" s="285" t="s">
        <v>5123</v>
      </c>
      <c r="K6852" s="278" t="str">
        <f t="shared" si="215"/>
        <v>YEM001People displaced</v>
      </c>
      <c r="L6852" s="286">
        <v>43612</v>
      </c>
      <c r="M6852" s="286" t="s">
        <v>3249</v>
      </c>
    </row>
    <row r="6853" spans="1:13" s="269" customFormat="1" ht="15.5" hidden="1" thickTop="1" thickBot="1" x14ac:dyDescent="0.4">
      <c r="A6853" s="287" t="s">
        <v>2987</v>
      </c>
      <c r="B6853" s="288" t="str">
        <f>VLOOKUP(A6853,Lists!B:C,2,FALSE)</f>
        <v>YEM001</v>
      </c>
      <c r="C6853" s="288" t="str">
        <f>VLOOKUP(A6853,Lists!B:D,3,FALSE)</f>
        <v>YEM</v>
      </c>
      <c r="D6853" s="289" t="s">
        <v>5028</v>
      </c>
      <c r="E6853" s="289">
        <v>392811</v>
      </c>
      <c r="F6853" s="289" t="s">
        <v>5124</v>
      </c>
      <c r="G6853" s="289" t="s">
        <v>731</v>
      </c>
      <c r="H6853" s="278">
        <f t="shared" si="214"/>
        <v>2</v>
      </c>
      <c r="I6853" s="252" t="s">
        <v>4248</v>
      </c>
      <c r="J6853" s="289" t="s">
        <v>5125</v>
      </c>
      <c r="K6853" s="278" t="str">
        <f t="shared" si="215"/>
        <v>YEM001Illness cases reported</v>
      </c>
      <c r="L6853" s="290">
        <v>43612</v>
      </c>
      <c r="M6853" s="290" t="s">
        <v>3249</v>
      </c>
    </row>
    <row r="6854" spans="1:13" s="269" customFormat="1" ht="15.5" hidden="1" thickTop="1" thickBot="1" x14ac:dyDescent="0.4">
      <c r="A6854" s="283" t="s">
        <v>2987</v>
      </c>
      <c r="B6854" s="284" t="str">
        <f>VLOOKUP(A6854,Lists!B:C,2,FALSE)</f>
        <v>YEM001</v>
      </c>
      <c r="C6854" s="284" t="str">
        <f>VLOOKUP(A6854,Lists!B:D,3,FALSE)</f>
        <v>YEM</v>
      </c>
      <c r="D6854" s="285" t="s">
        <v>5029</v>
      </c>
      <c r="E6854" s="285">
        <v>15518</v>
      </c>
      <c r="F6854" s="285" t="s">
        <v>5126</v>
      </c>
      <c r="G6854" s="285" t="s">
        <v>731</v>
      </c>
      <c r="H6854" s="278">
        <f t="shared" si="214"/>
        <v>2</v>
      </c>
      <c r="I6854" s="251" t="s">
        <v>4252</v>
      </c>
      <c r="J6854" s="285" t="s">
        <v>5127</v>
      </c>
      <c r="K6854" s="278" t="str">
        <f t="shared" si="215"/>
        <v>YEM001Fatalities reported</v>
      </c>
      <c r="L6854" s="286">
        <v>43612</v>
      </c>
      <c r="M6854" s="286" t="s">
        <v>3249</v>
      </c>
    </row>
    <row r="6855" spans="1:13" s="269" customFormat="1" ht="15.5" hidden="1" thickTop="1" thickBot="1" x14ac:dyDescent="0.4">
      <c r="A6855" s="287" t="s">
        <v>2987</v>
      </c>
      <c r="B6855" s="288" t="str">
        <f>VLOOKUP(A6855,Lists!B:C,2,FALSE)</f>
        <v>YEM001</v>
      </c>
      <c r="C6855" s="288" t="str">
        <f>VLOOKUP(A6855,Lists!B:D,3,FALSE)</f>
        <v>YEM</v>
      </c>
      <c r="D6855" s="289" t="s">
        <v>5115</v>
      </c>
      <c r="E6855" s="289">
        <v>15518</v>
      </c>
      <c r="F6855" s="289" t="s">
        <v>5126</v>
      </c>
      <c r="G6855" s="289" t="s">
        <v>731</v>
      </c>
      <c r="H6855" s="278">
        <f t="shared" si="214"/>
        <v>2</v>
      </c>
      <c r="I6855" s="252" t="s">
        <v>4252</v>
      </c>
      <c r="J6855" s="289" t="s">
        <v>5127</v>
      </c>
      <c r="K6855" s="278" t="str">
        <f t="shared" si="215"/>
        <v>YEM001Fatalities in all crises</v>
      </c>
      <c r="L6855" s="290">
        <v>43612</v>
      </c>
      <c r="M6855" s="290" t="s">
        <v>3249</v>
      </c>
    </row>
    <row r="6856" spans="1:13" s="269" customFormat="1" ht="15.5" hidden="1" thickTop="1" thickBot="1" x14ac:dyDescent="0.4">
      <c r="A6856" s="283" t="s">
        <v>2988</v>
      </c>
      <c r="B6856" s="284" t="str">
        <f>VLOOKUP(A6856,Lists!B:C,2,FALSE)</f>
        <v>YEM002</v>
      </c>
      <c r="C6856" s="284" t="str">
        <f>VLOOKUP(A6856,Lists!B:D,3,FALSE)</f>
        <v>YEM</v>
      </c>
      <c r="D6856" s="285" t="s">
        <v>522</v>
      </c>
      <c r="E6856" s="285">
        <v>29696000</v>
      </c>
      <c r="F6856" s="285" t="s">
        <v>5116</v>
      </c>
      <c r="G6856" s="285" t="s">
        <v>731</v>
      </c>
      <c r="H6856" s="278">
        <f t="shared" si="214"/>
        <v>2</v>
      </c>
      <c r="I6856" s="251" t="s">
        <v>5117</v>
      </c>
      <c r="J6856" s="285" t="s">
        <v>5118</v>
      </c>
      <c r="K6856" s="278" t="str">
        <f t="shared" si="215"/>
        <v>YEM002Total population</v>
      </c>
      <c r="L6856" s="286">
        <v>43612</v>
      </c>
      <c r="M6856" s="286" t="s">
        <v>3249</v>
      </c>
    </row>
    <row r="6857" spans="1:13" s="269" customFormat="1" ht="15.5" hidden="1" thickTop="1" thickBot="1" x14ac:dyDescent="0.4">
      <c r="A6857" s="287" t="s">
        <v>2988</v>
      </c>
      <c r="B6857" s="288" t="str">
        <f>VLOOKUP(A6857,Lists!B:C,2,FALSE)</f>
        <v>YEM002</v>
      </c>
      <c r="C6857" s="288" t="str">
        <f>VLOOKUP(A6857,Lists!B:D,3,FALSE)</f>
        <v>YEM</v>
      </c>
      <c r="D6857" s="289" t="s">
        <v>660</v>
      </c>
      <c r="E6857" s="289">
        <v>1240</v>
      </c>
      <c r="F6857" s="289" t="s">
        <v>5128</v>
      </c>
      <c r="G6857" s="289" t="s">
        <v>732</v>
      </c>
      <c r="H6857" s="278">
        <f t="shared" si="214"/>
        <v>1</v>
      </c>
      <c r="I6857" s="252" t="s">
        <v>5129</v>
      </c>
      <c r="J6857" s="289" t="s">
        <v>5130</v>
      </c>
      <c r="K6857" s="278" t="str">
        <f t="shared" si="215"/>
        <v>YEM002Landmass affected</v>
      </c>
      <c r="L6857" s="290">
        <v>43612</v>
      </c>
      <c r="M6857" s="290" t="s">
        <v>3249</v>
      </c>
    </row>
    <row r="6858" spans="1:13" s="269" customFormat="1" ht="15.5" hidden="1" thickTop="1" thickBot="1" x14ac:dyDescent="0.4">
      <c r="A6858" s="283" t="s">
        <v>2988</v>
      </c>
      <c r="B6858" s="284" t="str">
        <f>VLOOKUP(A6858,Lists!B:C,2,FALSE)</f>
        <v>YEM002</v>
      </c>
      <c r="C6858" s="284" t="str">
        <f>VLOOKUP(A6858,Lists!B:D,3,FALSE)</f>
        <v>YEM</v>
      </c>
      <c r="D6858" s="285" t="s">
        <v>737</v>
      </c>
      <c r="E6858" s="285">
        <v>4295000</v>
      </c>
      <c r="F6858" s="285" t="s">
        <v>4120</v>
      </c>
      <c r="G6858" s="285" t="s">
        <v>731</v>
      </c>
      <c r="H6858" s="278">
        <f t="shared" si="214"/>
        <v>2</v>
      </c>
      <c r="I6858" s="251" t="s">
        <v>4135</v>
      </c>
      <c r="J6858" s="285" t="s">
        <v>5131</v>
      </c>
      <c r="K6858" s="278" t="str">
        <f t="shared" si="215"/>
        <v>YEM002People exposed</v>
      </c>
      <c r="L6858" s="286">
        <v>43612</v>
      </c>
      <c r="M6858" s="286" t="s">
        <v>3249</v>
      </c>
    </row>
    <row r="6859" spans="1:13" s="269" customFormat="1" ht="15.5" hidden="1" thickTop="1" thickBot="1" x14ac:dyDescent="0.4">
      <c r="A6859" s="287" t="s">
        <v>2988</v>
      </c>
      <c r="B6859" s="288" t="str">
        <f>VLOOKUP(A6859,Lists!B:C,2,FALSE)</f>
        <v>YEM002</v>
      </c>
      <c r="C6859" s="288" t="str">
        <f>VLOOKUP(A6859,Lists!B:D,3,FALSE)</f>
        <v>YEM</v>
      </c>
      <c r="D6859" s="289" t="s">
        <v>533</v>
      </c>
      <c r="E6859" s="289">
        <v>422000</v>
      </c>
      <c r="F6859" s="289" t="s">
        <v>4120</v>
      </c>
      <c r="G6859" s="289" t="s">
        <v>731</v>
      </c>
      <c r="H6859" s="278">
        <f t="shared" si="214"/>
        <v>2</v>
      </c>
      <c r="I6859" s="252" t="s">
        <v>3087</v>
      </c>
      <c r="J6859" s="289" t="s">
        <v>2102</v>
      </c>
      <c r="K6859" s="278" t="str">
        <f t="shared" si="215"/>
        <v>YEM002People affected</v>
      </c>
      <c r="L6859" s="290">
        <v>43612</v>
      </c>
      <c r="M6859" s="290" t="s">
        <v>3249</v>
      </c>
    </row>
    <row r="6860" spans="1:13" s="269" customFormat="1" ht="15.5" thickTop="1" thickBot="1" x14ac:dyDescent="0.4">
      <c r="A6860" s="283" t="s">
        <v>2988</v>
      </c>
      <c r="B6860" s="284" t="str">
        <f>VLOOKUP(A6860,Lists!B:C,2,FALSE)</f>
        <v>YEM002</v>
      </c>
      <c r="C6860" s="284" t="str">
        <f>VLOOKUP(A6860,Lists!B:D,3,FALSE)</f>
        <v>YEM</v>
      </c>
      <c r="D6860" s="285" t="s">
        <v>666</v>
      </c>
      <c r="E6860" s="285">
        <v>422000</v>
      </c>
      <c r="F6860" s="285" t="s">
        <v>4120</v>
      </c>
      <c r="G6860" s="285" t="s">
        <v>731</v>
      </c>
      <c r="H6860" s="278">
        <f t="shared" si="214"/>
        <v>2</v>
      </c>
      <c r="I6860" s="251" t="s">
        <v>3087</v>
      </c>
      <c r="J6860" s="285" t="s">
        <v>2102</v>
      </c>
      <c r="K6860" s="278" t="str">
        <f t="shared" si="215"/>
        <v>YEM002People displaced</v>
      </c>
      <c r="L6860" s="286">
        <v>43612</v>
      </c>
      <c r="M6860" s="286" t="s">
        <v>3249</v>
      </c>
    </row>
    <row r="6861" spans="1:13" s="269" customFormat="1" ht="15.5" hidden="1" thickTop="1" thickBot="1" x14ac:dyDescent="0.4">
      <c r="A6861" s="287" t="s">
        <v>2988</v>
      </c>
      <c r="B6861" s="288" t="str">
        <f>VLOOKUP(A6861,Lists!B:C,2,FALSE)</f>
        <v>YEM002</v>
      </c>
      <c r="C6861" s="288" t="str">
        <f>VLOOKUP(A6861,Lists!B:D,3,FALSE)</f>
        <v>YEM</v>
      </c>
      <c r="D6861" s="289" t="s">
        <v>5029</v>
      </c>
      <c r="E6861" s="289">
        <v>75</v>
      </c>
      <c r="F6861" s="289" t="s">
        <v>5132</v>
      </c>
      <c r="G6861" s="289" t="s">
        <v>730</v>
      </c>
      <c r="H6861" s="278">
        <f t="shared" si="214"/>
        <v>3</v>
      </c>
      <c r="I6861" s="252" t="s">
        <v>3090</v>
      </c>
      <c r="J6861" s="289" t="s">
        <v>4631</v>
      </c>
      <c r="K6861" s="278" t="str">
        <f t="shared" si="215"/>
        <v>YEM002Fatalities reported</v>
      </c>
      <c r="L6861" s="290">
        <v>43612</v>
      </c>
      <c r="M6861" s="290" t="s">
        <v>3249</v>
      </c>
    </row>
    <row r="6862" spans="1:13" s="269" customFormat="1" ht="15.5" hidden="1" thickTop="1" thickBot="1" x14ac:dyDescent="0.4">
      <c r="A6862" s="283" t="s">
        <v>2988</v>
      </c>
      <c r="B6862" s="284" t="str">
        <f>VLOOKUP(A6862,Lists!B:C,2,FALSE)</f>
        <v>YEM002</v>
      </c>
      <c r="C6862" s="284" t="str">
        <f>VLOOKUP(A6862,Lists!B:D,3,FALSE)</f>
        <v>YEM</v>
      </c>
      <c r="D6862" s="285" t="s">
        <v>5115</v>
      </c>
      <c r="E6862" s="285">
        <v>15518</v>
      </c>
      <c r="F6862" s="285" t="s">
        <v>5126</v>
      </c>
      <c r="G6862" s="285" t="s">
        <v>731</v>
      </c>
      <c r="H6862" s="278">
        <f t="shared" si="214"/>
        <v>2</v>
      </c>
      <c r="I6862" s="251" t="s">
        <v>4252</v>
      </c>
      <c r="J6862" s="285" t="s">
        <v>5127</v>
      </c>
      <c r="K6862" s="278" t="str">
        <f t="shared" si="215"/>
        <v>YEM002Fatalities in all crises</v>
      </c>
      <c r="L6862" s="286">
        <v>43612</v>
      </c>
      <c r="M6862" s="286" t="s">
        <v>3249</v>
      </c>
    </row>
    <row r="6863" spans="1:13" s="269" customFormat="1" ht="15.5" hidden="1" thickTop="1" thickBot="1" x14ac:dyDescent="0.4">
      <c r="A6863" s="287" t="s">
        <v>2976</v>
      </c>
      <c r="B6863" s="288" t="str">
        <f>VLOOKUP(A6863,Lists!B:C,2,FALSE)</f>
        <v>SOM001</v>
      </c>
      <c r="C6863" s="288" t="str">
        <f>VLOOKUP(A6863,Lists!B:D,3,FALSE)</f>
        <v>SOM</v>
      </c>
      <c r="D6863" s="289" t="s">
        <v>522</v>
      </c>
      <c r="E6863" s="289">
        <v>12328000</v>
      </c>
      <c r="F6863" s="289" t="s">
        <v>5133</v>
      </c>
      <c r="G6863" s="289" t="s">
        <v>731</v>
      </c>
      <c r="H6863" s="278">
        <f t="shared" si="214"/>
        <v>2</v>
      </c>
      <c r="I6863" s="252" t="s">
        <v>5134</v>
      </c>
      <c r="J6863" s="289" t="s">
        <v>5135</v>
      </c>
      <c r="K6863" s="278" t="str">
        <f t="shared" si="215"/>
        <v>SOM001Total population</v>
      </c>
      <c r="L6863" s="290">
        <v>43612</v>
      </c>
      <c r="M6863" s="290" t="s">
        <v>3249</v>
      </c>
    </row>
    <row r="6864" spans="1:13" s="269" customFormat="1" ht="15.5" hidden="1" thickTop="1" thickBot="1" x14ac:dyDescent="0.4">
      <c r="A6864" s="283" t="s">
        <v>2976</v>
      </c>
      <c r="B6864" s="284" t="str">
        <f>VLOOKUP(A6864,Lists!B:C,2,FALSE)</f>
        <v>SOM001</v>
      </c>
      <c r="C6864" s="284" t="str">
        <f>VLOOKUP(A6864,Lists!B:D,3,FALSE)</f>
        <v>SOM</v>
      </c>
      <c r="D6864" s="285" t="s">
        <v>660</v>
      </c>
      <c r="E6864" s="285">
        <v>634200</v>
      </c>
      <c r="F6864" s="285" t="s">
        <v>1185</v>
      </c>
      <c r="G6864" s="285" t="s">
        <v>732</v>
      </c>
      <c r="H6864" s="278">
        <f t="shared" si="214"/>
        <v>1</v>
      </c>
      <c r="I6864" s="251" t="s">
        <v>446</v>
      </c>
      <c r="J6864" s="285" t="s">
        <v>5119</v>
      </c>
      <c r="K6864" s="278" t="str">
        <f t="shared" si="215"/>
        <v>SOM001Landmass affected</v>
      </c>
      <c r="L6864" s="286">
        <v>43612</v>
      </c>
      <c r="M6864" s="286" t="s">
        <v>3249</v>
      </c>
    </row>
    <row r="6865" spans="1:13" s="269" customFormat="1" ht="15.5" hidden="1" thickTop="1" thickBot="1" x14ac:dyDescent="0.4">
      <c r="A6865" s="287" t="s">
        <v>2976</v>
      </c>
      <c r="B6865" s="288" t="str">
        <f>VLOOKUP(A6865,Lists!B:C,2,FALSE)</f>
        <v>SOM001</v>
      </c>
      <c r="C6865" s="288" t="str">
        <f>VLOOKUP(A6865,Lists!B:D,3,FALSE)</f>
        <v>SOM</v>
      </c>
      <c r="D6865" s="289" t="s">
        <v>737</v>
      </c>
      <c r="E6865" s="289">
        <v>12328000</v>
      </c>
      <c r="F6865" s="289" t="s">
        <v>5133</v>
      </c>
      <c r="G6865" s="289" t="s">
        <v>731</v>
      </c>
      <c r="H6865" s="278">
        <f t="shared" si="214"/>
        <v>2</v>
      </c>
      <c r="I6865" s="252" t="s">
        <v>5134</v>
      </c>
      <c r="J6865" s="289" t="s">
        <v>5136</v>
      </c>
      <c r="K6865" s="278" t="str">
        <f t="shared" si="215"/>
        <v>SOM001People exposed</v>
      </c>
      <c r="L6865" s="290">
        <v>43612</v>
      </c>
      <c r="M6865" s="290" t="s">
        <v>3249</v>
      </c>
    </row>
    <row r="6866" spans="1:13" s="269" customFormat="1" ht="15.5" hidden="1" thickTop="1" thickBot="1" x14ac:dyDescent="0.4">
      <c r="A6866" s="283" t="s">
        <v>2976</v>
      </c>
      <c r="B6866" s="284" t="str">
        <f>VLOOKUP(A6866,Lists!B:C,2,FALSE)</f>
        <v>SOM001</v>
      </c>
      <c r="C6866" s="284" t="str">
        <f>VLOOKUP(A6866,Lists!B:D,3,FALSE)</f>
        <v>SOM</v>
      </c>
      <c r="D6866" s="285" t="s">
        <v>533</v>
      </c>
      <c r="E6866" s="285">
        <v>12328000</v>
      </c>
      <c r="F6866" s="285" t="s">
        <v>5133</v>
      </c>
      <c r="G6866" s="285" t="s">
        <v>731</v>
      </c>
      <c r="H6866" s="278">
        <f t="shared" si="214"/>
        <v>2</v>
      </c>
      <c r="I6866" s="251" t="s">
        <v>5134</v>
      </c>
      <c r="J6866" s="285" t="s">
        <v>5136</v>
      </c>
      <c r="K6866" s="278" t="str">
        <f t="shared" si="215"/>
        <v>SOM001People affected</v>
      </c>
      <c r="L6866" s="286">
        <v>43612</v>
      </c>
      <c r="M6866" s="286" t="s">
        <v>3249</v>
      </c>
    </row>
    <row r="6867" spans="1:13" s="269" customFormat="1" ht="15.5" thickTop="1" thickBot="1" x14ac:dyDescent="0.4">
      <c r="A6867" s="287" t="s">
        <v>2976</v>
      </c>
      <c r="B6867" s="288" t="str">
        <f>VLOOKUP(A6867,Lists!B:C,2,FALSE)</f>
        <v>SOM001</v>
      </c>
      <c r="C6867" s="288" t="str">
        <f>VLOOKUP(A6867,Lists!B:D,3,FALSE)</f>
        <v>SOM</v>
      </c>
      <c r="D6867" s="289" t="s">
        <v>666</v>
      </c>
      <c r="E6867" s="289">
        <v>3547000</v>
      </c>
      <c r="F6867" s="289" t="s">
        <v>5137</v>
      </c>
      <c r="G6867" s="289" t="s">
        <v>731</v>
      </c>
      <c r="H6867" s="278">
        <f t="shared" si="214"/>
        <v>2</v>
      </c>
      <c r="I6867" s="252" t="s">
        <v>5138</v>
      </c>
      <c r="J6867" s="289" t="s">
        <v>5139</v>
      </c>
      <c r="K6867" s="278" t="str">
        <f t="shared" si="215"/>
        <v>SOM001People displaced</v>
      </c>
      <c r="L6867" s="290">
        <v>43612</v>
      </c>
      <c r="M6867" s="290" t="s">
        <v>3249</v>
      </c>
    </row>
    <row r="6868" spans="1:13" s="269" customFormat="1" ht="15.5" hidden="1" thickTop="1" thickBot="1" x14ac:dyDescent="0.4">
      <c r="A6868" s="283" t="s">
        <v>2976</v>
      </c>
      <c r="B6868" s="284" t="str">
        <f>VLOOKUP(A6868,Lists!B:C,2,FALSE)</f>
        <v>SOM001</v>
      </c>
      <c r="C6868" s="284" t="str">
        <f>VLOOKUP(A6868,Lists!B:D,3,FALSE)</f>
        <v>SOM</v>
      </c>
      <c r="D6868" s="285" t="s">
        <v>5028</v>
      </c>
      <c r="E6868" s="285" t="s">
        <v>446</v>
      </c>
      <c r="F6868" s="285" t="s">
        <v>5140</v>
      </c>
      <c r="G6868" s="285" t="s">
        <v>446</v>
      </c>
      <c r="H6868" s="278" t="str">
        <f t="shared" si="214"/>
        <v>x</v>
      </c>
      <c r="I6868" s="251" t="s">
        <v>5142</v>
      </c>
      <c r="J6868" s="285" t="s">
        <v>5143</v>
      </c>
      <c r="K6868" s="278" t="str">
        <f t="shared" si="215"/>
        <v>SOM001Illness cases reported</v>
      </c>
      <c r="L6868" s="286">
        <v>43612</v>
      </c>
      <c r="M6868" s="286" t="s">
        <v>3249</v>
      </c>
    </row>
    <row r="6869" spans="1:13" s="269" customFormat="1" ht="15.5" hidden="1" thickTop="1" thickBot="1" x14ac:dyDescent="0.4">
      <c r="A6869" s="287" t="s">
        <v>2976</v>
      </c>
      <c r="B6869" s="288" t="str">
        <f>VLOOKUP(A6869,Lists!B:C,2,FALSE)</f>
        <v>SOM001</v>
      </c>
      <c r="C6869" s="288" t="str">
        <f>VLOOKUP(A6869,Lists!B:D,3,FALSE)</f>
        <v>SOM</v>
      </c>
      <c r="D6869" s="289" t="s">
        <v>5027</v>
      </c>
      <c r="E6869" s="289" t="s">
        <v>446</v>
      </c>
      <c r="F6869" s="289" t="s">
        <v>5141</v>
      </c>
      <c r="G6869" s="289" t="s">
        <v>446</v>
      </c>
      <c r="H6869" s="278" t="str">
        <f t="shared" si="214"/>
        <v>x</v>
      </c>
      <c r="I6869" s="252" t="s">
        <v>1196</v>
      </c>
      <c r="J6869" s="289" t="s">
        <v>5144</v>
      </c>
      <c r="K6869" s="278" t="str">
        <f t="shared" si="215"/>
        <v>SOM001Injuries reported</v>
      </c>
      <c r="L6869" s="290">
        <v>43612</v>
      </c>
      <c r="M6869" s="290" t="s">
        <v>3249</v>
      </c>
    </row>
    <row r="6870" spans="1:13" s="269" customFormat="1" ht="15.5" hidden="1" thickTop="1" thickBot="1" x14ac:dyDescent="0.4">
      <c r="A6870" s="283" t="s">
        <v>2976</v>
      </c>
      <c r="B6870" s="284" t="str">
        <f>VLOOKUP(A6870,Lists!B:C,2,FALSE)</f>
        <v>SOM001</v>
      </c>
      <c r="C6870" s="284" t="str">
        <f>VLOOKUP(A6870,Lists!B:D,3,FALSE)</f>
        <v>SOM</v>
      </c>
      <c r="D6870" s="285" t="s">
        <v>5029</v>
      </c>
      <c r="E6870" s="285">
        <v>1834</v>
      </c>
      <c r="F6870" s="285" t="s">
        <v>5145</v>
      </c>
      <c r="G6870" s="285" t="s">
        <v>731</v>
      </c>
      <c r="H6870" s="278">
        <f t="shared" si="214"/>
        <v>2</v>
      </c>
      <c r="I6870" s="251" t="s">
        <v>5146</v>
      </c>
      <c r="J6870" s="285" t="s">
        <v>5147</v>
      </c>
      <c r="K6870" s="278" t="str">
        <f t="shared" si="215"/>
        <v>SOM001Fatalities reported</v>
      </c>
      <c r="L6870" s="286">
        <v>43612</v>
      </c>
      <c r="M6870" s="286" t="s">
        <v>3249</v>
      </c>
    </row>
    <row r="6871" spans="1:13" s="269" customFormat="1" ht="15.5" hidden="1" thickTop="1" thickBot="1" x14ac:dyDescent="0.4">
      <c r="A6871" s="287" t="s">
        <v>2976</v>
      </c>
      <c r="B6871" s="288" t="str">
        <f>VLOOKUP(A6871,Lists!B:C,2,FALSE)</f>
        <v>SOM001</v>
      </c>
      <c r="C6871" s="288" t="str">
        <f>VLOOKUP(A6871,Lists!B:D,3,FALSE)</f>
        <v>SOM</v>
      </c>
      <c r="D6871" s="289" t="s">
        <v>5115</v>
      </c>
      <c r="E6871" s="289">
        <v>1834</v>
      </c>
      <c r="F6871" s="289" t="s">
        <v>5145</v>
      </c>
      <c r="G6871" s="289" t="s">
        <v>731</v>
      </c>
      <c r="H6871" s="278">
        <f t="shared" si="214"/>
        <v>2</v>
      </c>
      <c r="I6871" s="252" t="s">
        <v>5146</v>
      </c>
      <c r="J6871" s="289" t="s">
        <v>5147</v>
      </c>
      <c r="K6871" s="278" t="str">
        <f t="shared" si="215"/>
        <v>SOM001Fatalities in all crises</v>
      </c>
      <c r="L6871" s="290">
        <v>43612</v>
      </c>
      <c r="M6871" s="290" t="s">
        <v>3249</v>
      </c>
    </row>
    <row r="6872" spans="1:13" s="269" customFormat="1" ht="15.5" hidden="1" thickTop="1" thickBot="1" x14ac:dyDescent="0.4">
      <c r="A6872" s="283" t="s">
        <v>2976</v>
      </c>
      <c r="B6872" s="284" t="str">
        <f>VLOOKUP(A6872,Lists!B:C,2,FALSE)</f>
        <v>SOM001</v>
      </c>
      <c r="C6872" s="284" t="str">
        <f>VLOOKUP(A6872,Lists!B:D,3,FALSE)</f>
        <v>SOM</v>
      </c>
      <c r="D6872" s="285" t="s">
        <v>5110</v>
      </c>
      <c r="E6872" s="285">
        <v>0</v>
      </c>
      <c r="F6872" s="285" t="s">
        <v>446</v>
      </c>
      <c r="G6872" s="285" t="s">
        <v>730</v>
      </c>
      <c r="H6872" s="278">
        <f t="shared" si="214"/>
        <v>3</v>
      </c>
      <c r="I6872" s="251" t="s">
        <v>446</v>
      </c>
      <c r="J6872" s="285" t="s">
        <v>4127</v>
      </c>
      <c r="K6872" s="278" t="str">
        <f t="shared" si="215"/>
        <v>SOM001Minimal humanitarian conditions - Level 1</v>
      </c>
      <c r="L6872" s="286">
        <v>43612</v>
      </c>
      <c r="M6872" s="286" t="s">
        <v>3249</v>
      </c>
    </row>
    <row r="6873" spans="1:13" s="269" customFormat="1" ht="15.5" hidden="1" thickTop="1" thickBot="1" x14ac:dyDescent="0.4">
      <c r="A6873" s="287" t="s">
        <v>2976</v>
      </c>
      <c r="B6873" s="288" t="str">
        <f>VLOOKUP(A6873,Lists!B:C,2,FALSE)</f>
        <v>SOM001</v>
      </c>
      <c r="C6873" s="288" t="str">
        <f>VLOOKUP(A6873,Lists!B:D,3,FALSE)</f>
        <v>SOM</v>
      </c>
      <c r="D6873" s="289" t="s">
        <v>5111</v>
      </c>
      <c r="E6873" s="289">
        <v>7228000</v>
      </c>
      <c r="F6873" s="289" t="s">
        <v>5148</v>
      </c>
      <c r="G6873" s="289" t="s">
        <v>730</v>
      </c>
      <c r="H6873" s="278">
        <f t="shared" si="214"/>
        <v>3</v>
      </c>
      <c r="I6873" s="252" t="s">
        <v>3059</v>
      </c>
      <c r="J6873" s="289" t="s">
        <v>4128</v>
      </c>
      <c r="K6873" s="278" t="str">
        <f t="shared" si="215"/>
        <v>SOM001Stressed humanitarian conditions - Level 2</v>
      </c>
      <c r="L6873" s="290">
        <v>43612</v>
      </c>
      <c r="M6873" s="290" t="s">
        <v>3249</v>
      </c>
    </row>
    <row r="6874" spans="1:13" s="269" customFormat="1" ht="15.5" hidden="1" thickTop="1" thickBot="1" x14ac:dyDescent="0.4">
      <c r="A6874" s="283" t="s">
        <v>2976</v>
      </c>
      <c r="B6874" s="284" t="str">
        <f>VLOOKUP(A6874,Lists!B:C,2,FALSE)</f>
        <v>SOM001</v>
      </c>
      <c r="C6874" s="284" t="str">
        <f>VLOOKUP(A6874,Lists!B:D,3,FALSE)</f>
        <v>SOM</v>
      </c>
      <c r="D6874" s="285" t="s">
        <v>5112</v>
      </c>
      <c r="E6874" s="285">
        <v>4961000</v>
      </c>
      <c r="F6874" s="285" t="s">
        <v>4840</v>
      </c>
      <c r="G6874" s="285" t="s">
        <v>730</v>
      </c>
      <c r="H6874" s="278">
        <f t="shared" si="214"/>
        <v>3</v>
      </c>
      <c r="I6874" s="251" t="s">
        <v>4842</v>
      </c>
      <c r="J6874" s="285" t="s">
        <v>4844</v>
      </c>
      <c r="K6874" s="278" t="str">
        <f t="shared" si="215"/>
        <v>SOM001Moderate humanitarian conditions - Level 3</v>
      </c>
      <c r="L6874" s="286">
        <v>43612</v>
      </c>
      <c r="M6874" s="286" t="s">
        <v>3249</v>
      </c>
    </row>
    <row r="6875" spans="1:13" s="269" customFormat="1" ht="15.5" hidden="1" thickTop="1" thickBot="1" x14ac:dyDescent="0.4">
      <c r="A6875" s="287" t="s">
        <v>2976</v>
      </c>
      <c r="B6875" s="288" t="str">
        <f>VLOOKUP(A6875,Lists!B:C,2,FALSE)</f>
        <v>SOM001</v>
      </c>
      <c r="C6875" s="288" t="str">
        <f>VLOOKUP(A6875,Lists!B:D,3,FALSE)</f>
        <v>SOM</v>
      </c>
      <c r="D6875" s="289" t="s">
        <v>5113</v>
      </c>
      <c r="E6875" s="289">
        <v>139000</v>
      </c>
      <c r="F6875" s="289" t="s">
        <v>5148</v>
      </c>
      <c r="G6875" s="289" t="s">
        <v>730</v>
      </c>
      <c r="H6875" s="278">
        <f t="shared" si="214"/>
        <v>3</v>
      </c>
      <c r="I6875" s="252" t="s">
        <v>3059</v>
      </c>
      <c r="J6875" s="289" t="s">
        <v>3997</v>
      </c>
      <c r="K6875" s="278" t="str">
        <f t="shared" si="215"/>
        <v>SOM001Severe humanitarian conditions - Level 4</v>
      </c>
      <c r="L6875" s="290">
        <v>43612</v>
      </c>
      <c r="M6875" s="290" t="s">
        <v>3249</v>
      </c>
    </row>
    <row r="6876" spans="1:13" s="269" customFormat="1" ht="15.5" hidden="1" thickTop="1" thickBot="1" x14ac:dyDescent="0.4">
      <c r="A6876" s="283" t="s">
        <v>2976</v>
      </c>
      <c r="B6876" s="284" t="str">
        <f>VLOOKUP(A6876,Lists!B:C,2,FALSE)</f>
        <v>SOM001</v>
      </c>
      <c r="C6876" s="284" t="str">
        <f>VLOOKUP(A6876,Lists!B:D,3,FALSE)</f>
        <v>SOM</v>
      </c>
      <c r="D6876" s="285" t="s">
        <v>5114</v>
      </c>
      <c r="E6876" s="285">
        <v>0</v>
      </c>
      <c r="F6876" s="285" t="s">
        <v>5148</v>
      </c>
      <c r="G6876" s="285" t="s">
        <v>730</v>
      </c>
      <c r="H6876" s="278">
        <f t="shared" si="214"/>
        <v>3</v>
      </c>
      <c r="I6876" s="251" t="s">
        <v>3059</v>
      </c>
      <c r="J6876" s="285" t="s">
        <v>3998</v>
      </c>
      <c r="K6876" s="278" t="str">
        <f t="shared" si="215"/>
        <v>SOM001Extreme humanitarian conditions - Level 5</v>
      </c>
      <c r="L6876" s="286">
        <v>43612</v>
      </c>
      <c r="M6876" s="286" t="s">
        <v>3249</v>
      </c>
    </row>
    <row r="6877" spans="1:13" s="269" customFormat="1" ht="15.5" hidden="1" thickTop="1" thickBot="1" x14ac:dyDescent="0.4">
      <c r="A6877" s="287" t="s">
        <v>2976</v>
      </c>
      <c r="B6877" s="288" t="str">
        <f>VLOOKUP(A6877,Lists!B:C,2,FALSE)</f>
        <v>SOM001</v>
      </c>
      <c r="C6877" s="288" t="str">
        <f>VLOOKUP(A6877,Lists!B:D,3,FALSE)</f>
        <v>SOM</v>
      </c>
      <c r="D6877" s="289" t="s">
        <v>752</v>
      </c>
      <c r="E6877" s="289">
        <v>5100000</v>
      </c>
      <c r="F6877" s="289" t="s">
        <v>4840</v>
      </c>
      <c r="G6877" s="289" t="s">
        <v>730</v>
      </c>
      <c r="H6877" s="278">
        <f t="shared" si="214"/>
        <v>3</v>
      </c>
      <c r="I6877" s="252" t="s">
        <v>4841</v>
      </c>
      <c r="J6877" s="289" t="s">
        <v>4843</v>
      </c>
      <c r="K6877" s="278" t="str">
        <f t="shared" si="215"/>
        <v>SOM001People in Need</v>
      </c>
      <c r="L6877" s="290">
        <v>43612</v>
      </c>
      <c r="M6877" s="290" t="s">
        <v>3249</v>
      </c>
    </row>
    <row r="6878" spans="1:13" s="269" customFormat="1" ht="15.5" hidden="1" thickTop="1" thickBot="1" x14ac:dyDescent="0.4">
      <c r="A6878" s="283" t="s">
        <v>4355</v>
      </c>
      <c r="B6878" s="284" t="str">
        <f>VLOOKUP(A6878,Lists!B:C,2,FALSE)</f>
        <v>SOM002</v>
      </c>
      <c r="C6878" s="284" t="str">
        <f>VLOOKUP(A6878,Lists!B:D,3,FALSE)</f>
        <v>SOM</v>
      </c>
      <c r="D6878" s="285" t="s">
        <v>522</v>
      </c>
      <c r="E6878" s="285">
        <v>12328000</v>
      </c>
      <c r="F6878" s="285" t="s">
        <v>5133</v>
      </c>
      <c r="G6878" s="285" t="s">
        <v>731</v>
      </c>
      <c r="H6878" s="278">
        <f t="shared" si="214"/>
        <v>2</v>
      </c>
      <c r="I6878" s="251" t="s">
        <v>5134</v>
      </c>
      <c r="J6878" s="285" t="s">
        <v>5135</v>
      </c>
      <c r="K6878" s="278" t="str">
        <f t="shared" si="215"/>
        <v>SOM002Total population</v>
      </c>
      <c r="L6878" s="286">
        <v>43612</v>
      </c>
      <c r="M6878" s="286" t="s">
        <v>3249</v>
      </c>
    </row>
    <row r="6879" spans="1:13" s="269" customFormat="1" ht="15.5" hidden="1" thickTop="1" thickBot="1" x14ac:dyDescent="0.4">
      <c r="A6879" s="287" t="s">
        <v>4355</v>
      </c>
      <c r="B6879" s="288" t="str">
        <f>VLOOKUP(A6879,Lists!B:C,2,FALSE)</f>
        <v>SOM002</v>
      </c>
      <c r="C6879" s="288" t="str">
        <f>VLOOKUP(A6879,Lists!B:D,3,FALSE)</f>
        <v>SOM</v>
      </c>
      <c r="D6879" s="289" t="s">
        <v>5029</v>
      </c>
      <c r="E6879" s="289">
        <v>75</v>
      </c>
      <c r="F6879" s="289" t="s">
        <v>5132</v>
      </c>
      <c r="G6879" s="289" t="s">
        <v>730</v>
      </c>
      <c r="H6879" s="278">
        <f t="shared" si="214"/>
        <v>3</v>
      </c>
      <c r="I6879" s="252" t="s">
        <v>3090</v>
      </c>
      <c r="J6879" s="289" t="s">
        <v>4631</v>
      </c>
      <c r="K6879" s="278" t="str">
        <f t="shared" si="215"/>
        <v>SOM002Fatalities reported</v>
      </c>
      <c r="L6879" s="290">
        <v>43612</v>
      </c>
      <c r="M6879" s="290" t="s">
        <v>3249</v>
      </c>
    </row>
    <row r="6880" spans="1:13" s="269" customFormat="1" ht="15.5" hidden="1" thickTop="1" thickBot="1" x14ac:dyDescent="0.4">
      <c r="A6880" s="283" t="s">
        <v>4355</v>
      </c>
      <c r="B6880" s="284" t="str">
        <f>VLOOKUP(A6880,Lists!B:C,2,FALSE)</f>
        <v>SOM002</v>
      </c>
      <c r="C6880" s="284" t="str">
        <f>VLOOKUP(A6880,Lists!B:D,3,FALSE)</f>
        <v>SOM</v>
      </c>
      <c r="D6880" s="285" t="s">
        <v>5115</v>
      </c>
      <c r="E6880" s="285">
        <v>1834</v>
      </c>
      <c r="F6880" s="285" t="s">
        <v>5145</v>
      </c>
      <c r="G6880" s="285" t="s">
        <v>731</v>
      </c>
      <c r="H6880" s="278">
        <f t="shared" si="214"/>
        <v>2</v>
      </c>
      <c r="I6880" s="251" t="s">
        <v>5146</v>
      </c>
      <c r="J6880" s="285" t="s">
        <v>5147</v>
      </c>
      <c r="K6880" s="278" t="str">
        <f t="shared" si="215"/>
        <v>SOM002Fatalities in all crises</v>
      </c>
      <c r="L6880" s="286">
        <v>43612</v>
      </c>
      <c r="M6880" s="286" t="s">
        <v>3249</v>
      </c>
    </row>
    <row r="6881" spans="1:13" s="269" customFormat="1" ht="15.5" hidden="1" thickTop="1" thickBot="1" x14ac:dyDescent="0.4">
      <c r="A6881" s="287" t="s">
        <v>1272</v>
      </c>
      <c r="B6881" s="288" t="str">
        <f>VLOOKUP(A6881,Lists!B:C,2,FALSE)</f>
        <v>DJI003</v>
      </c>
      <c r="C6881" s="288" t="str">
        <f>VLOOKUP(A6881,Lists!B:D,3,FALSE)</f>
        <v>DJI</v>
      </c>
      <c r="D6881" s="289" t="s">
        <v>5028</v>
      </c>
      <c r="E6881" s="289" t="s">
        <v>446</v>
      </c>
      <c r="F6881" s="289" t="s">
        <v>2024</v>
      </c>
      <c r="G6881" s="289" t="s">
        <v>731</v>
      </c>
      <c r="H6881" s="278">
        <f t="shared" si="214"/>
        <v>2</v>
      </c>
      <c r="I6881" s="252" t="s">
        <v>2054</v>
      </c>
      <c r="J6881" s="289" t="s">
        <v>5157</v>
      </c>
      <c r="K6881" s="278" t="str">
        <f t="shared" si="215"/>
        <v>DJI003Illness cases reported</v>
      </c>
      <c r="L6881" s="290">
        <v>43612</v>
      </c>
      <c r="M6881" s="290" t="s">
        <v>3249</v>
      </c>
    </row>
    <row r="6882" spans="1:13" s="269" customFormat="1" ht="15.5" hidden="1" thickTop="1" thickBot="1" x14ac:dyDescent="0.4">
      <c r="A6882" s="283" t="s">
        <v>1272</v>
      </c>
      <c r="B6882" s="284" t="str">
        <f>VLOOKUP(A6882,Lists!B:C,2,FALSE)</f>
        <v>DJI003</v>
      </c>
      <c r="C6882" s="284" t="str">
        <f>VLOOKUP(A6882,Lists!B:D,3,FALSE)</f>
        <v>DJI</v>
      </c>
      <c r="D6882" s="285" t="s">
        <v>688</v>
      </c>
      <c r="E6882" s="285">
        <v>5</v>
      </c>
      <c r="F6882" s="285"/>
      <c r="G6882" s="285" t="s">
        <v>731</v>
      </c>
      <c r="H6882" s="278">
        <f t="shared" si="214"/>
        <v>2</v>
      </c>
      <c r="I6882" s="251"/>
      <c r="J6882" s="285" t="s">
        <v>5158</v>
      </c>
      <c r="K6882" s="278" t="str">
        <f t="shared" si="215"/>
        <v>DJI003Crisis affected groups</v>
      </c>
      <c r="L6882" s="286">
        <v>43612</v>
      </c>
      <c r="M6882" s="286" t="s">
        <v>3249</v>
      </c>
    </row>
    <row r="6883" spans="1:13" s="269" customFormat="1" ht="15.5" hidden="1" thickTop="1" thickBot="1" x14ac:dyDescent="0.4">
      <c r="A6883" s="287" t="s">
        <v>1250</v>
      </c>
      <c r="B6883" s="288" t="str">
        <f>VLOOKUP(A6883,Lists!B:C,2,FALSE)</f>
        <v>MRT003</v>
      </c>
      <c r="C6883" s="288" t="str">
        <f>VLOOKUP(A6883,Lists!B:D,3,FALSE)</f>
        <v>MRT</v>
      </c>
      <c r="D6883" s="289" t="s">
        <v>522</v>
      </c>
      <c r="E6883" s="289">
        <v>4137000</v>
      </c>
      <c r="F6883" s="289" t="s">
        <v>5162</v>
      </c>
      <c r="G6883" s="289" t="s">
        <v>731</v>
      </c>
      <c r="H6883" s="278">
        <f t="shared" si="214"/>
        <v>2</v>
      </c>
      <c r="I6883" s="252" t="s">
        <v>5161</v>
      </c>
      <c r="J6883" s="289" t="s">
        <v>5160</v>
      </c>
      <c r="K6883" s="278" t="str">
        <f t="shared" si="215"/>
        <v>MRT003Total population</v>
      </c>
      <c r="L6883" s="290">
        <v>43612</v>
      </c>
      <c r="M6883" s="290" t="s">
        <v>3248</v>
      </c>
    </row>
    <row r="6884" spans="1:13" s="269" customFormat="1" ht="15.5" hidden="1" thickTop="1" thickBot="1" x14ac:dyDescent="0.4">
      <c r="A6884" s="283" t="s">
        <v>1250</v>
      </c>
      <c r="B6884" s="284" t="str">
        <f>VLOOKUP(A6884,Lists!B:C,2,FALSE)</f>
        <v>MRT003</v>
      </c>
      <c r="C6884" s="284" t="str">
        <f>VLOOKUP(A6884,Lists!B:D,3,FALSE)</f>
        <v>MRT</v>
      </c>
      <c r="D6884" s="285" t="s">
        <v>737</v>
      </c>
      <c r="E6884" s="285">
        <v>4137000</v>
      </c>
      <c r="F6884" s="285" t="s">
        <v>5162</v>
      </c>
      <c r="G6884" s="285" t="s">
        <v>731</v>
      </c>
      <c r="H6884" s="278">
        <f t="shared" si="214"/>
        <v>2</v>
      </c>
      <c r="I6884" s="251" t="s">
        <v>5161</v>
      </c>
      <c r="J6884" s="285" t="s">
        <v>5160</v>
      </c>
      <c r="K6884" s="278" t="str">
        <f t="shared" si="215"/>
        <v>MRT003People exposed</v>
      </c>
      <c r="L6884" s="286">
        <v>43612</v>
      </c>
      <c r="M6884" s="286" t="s">
        <v>3248</v>
      </c>
    </row>
    <row r="6885" spans="1:13" s="269" customFormat="1" ht="15.5" hidden="1" thickTop="1" thickBot="1" x14ac:dyDescent="0.4">
      <c r="A6885" s="287" t="s">
        <v>1250</v>
      </c>
      <c r="B6885" s="288" t="str">
        <f>VLOOKUP(A6885,Lists!B:C,2,FALSE)</f>
        <v>MRT003</v>
      </c>
      <c r="C6885" s="288" t="str">
        <f>VLOOKUP(A6885,Lists!B:D,3,FALSE)</f>
        <v>MRT</v>
      </c>
      <c r="D6885" s="289" t="s">
        <v>533</v>
      </c>
      <c r="E6885" s="289">
        <v>1444000</v>
      </c>
      <c r="F6885" s="289" t="s">
        <v>5162</v>
      </c>
      <c r="G6885" s="289" t="s">
        <v>731</v>
      </c>
      <c r="H6885" s="278">
        <f t="shared" si="214"/>
        <v>2</v>
      </c>
      <c r="I6885" s="252" t="s">
        <v>5161</v>
      </c>
      <c r="J6885" s="289" t="s">
        <v>6540</v>
      </c>
      <c r="K6885" s="278" t="str">
        <f t="shared" si="215"/>
        <v>MRT003People affected</v>
      </c>
      <c r="L6885" s="290">
        <v>43612</v>
      </c>
      <c r="M6885" s="290" t="s">
        <v>3248</v>
      </c>
    </row>
    <row r="6886" spans="1:13" s="269" customFormat="1" ht="15.5" thickTop="1" thickBot="1" x14ac:dyDescent="0.4">
      <c r="A6886" s="283" t="s">
        <v>1250</v>
      </c>
      <c r="B6886" s="284" t="str">
        <f>VLOOKUP(A6886,Lists!B:C,2,FALSE)</f>
        <v>MRT003</v>
      </c>
      <c r="C6886" s="284" t="str">
        <f>VLOOKUP(A6886,Lists!B:D,3,FALSE)</f>
        <v>MRT</v>
      </c>
      <c r="D6886" s="285" t="s">
        <v>666</v>
      </c>
      <c r="E6886" s="285">
        <v>59645</v>
      </c>
      <c r="F6886" s="285" t="s">
        <v>4892</v>
      </c>
      <c r="G6886" s="285" t="s">
        <v>731</v>
      </c>
      <c r="H6886" s="278">
        <f t="shared" si="214"/>
        <v>2</v>
      </c>
      <c r="I6886" s="251" t="s">
        <v>5164</v>
      </c>
      <c r="J6886" s="285" t="s">
        <v>5163</v>
      </c>
      <c r="K6886" s="278" t="str">
        <f t="shared" si="215"/>
        <v>MRT003People displaced</v>
      </c>
      <c r="L6886" s="286">
        <v>43612</v>
      </c>
      <c r="M6886" s="286" t="s">
        <v>3248</v>
      </c>
    </row>
    <row r="6887" spans="1:13" s="269" customFormat="1" ht="15.5" hidden="1" thickTop="1" thickBot="1" x14ac:dyDescent="0.4">
      <c r="A6887" s="287" t="s">
        <v>1250</v>
      </c>
      <c r="B6887" s="288" t="str">
        <f>VLOOKUP(A6887,Lists!B:C,2,FALSE)</f>
        <v>MRT003</v>
      </c>
      <c r="C6887" s="288" t="str">
        <f>VLOOKUP(A6887,Lists!B:D,3,FALSE)</f>
        <v>MRT</v>
      </c>
      <c r="D6887" s="289" t="s">
        <v>752</v>
      </c>
      <c r="E6887" s="289">
        <v>435536</v>
      </c>
      <c r="F6887" s="289" t="s">
        <v>5162</v>
      </c>
      <c r="G6887" s="289" t="s">
        <v>731</v>
      </c>
      <c r="H6887" s="278">
        <f t="shared" si="214"/>
        <v>2</v>
      </c>
      <c r="I6887" s="252" t="s">
        <v>5165</v>
      </c>
      <c r="J6887" s="289" t="s">
        <v>5166</v>
      </c>
      <c r="K6887" s="278" t="str">
        <f t="shared" si="215"/>
        <v>MRT003People in Need</v>
      </c>
      <c r="L6887" s="290">
        <v>43612</v>
      </c>
      <c r="M6887" s="290" t="s">
        <v>3249</v>
      </c>
    </row>
    <row r="6888" spans="1:13" s="269" customFormat="1" ht="15.5" hidden="1" thickTop="1" thickBot="1" x14ac:dyDescent="0.4">
      <c r="A6888" s="283" t="s">
        <v>1250</v>
      </c>
      <c r="B6888" s="284" t="str">
        <f>VLOOKUP(A6888,Lists!B:C,2,FALSE)</f>
        <v>MRT003</v>
      </c>
      <c r="C6888" s="284" t="str">
        <f>VLOOKUP(A6888,Lists!B:D,3,FALSE)</f>
        <v>MRT</v>
      </c>
      <c r="D6888" s="285" t="s">
        <v>5110</v>
      </c>
      <c r="E6888" s="285">
        <v>2692843</v>
      </c>
      <c r="F6888" s="285" t="s">
        <v>5171</v>
      </c>
      <c r="G6888" s="285" t="s">
        <v>731</v>
      </c>
      <c r="H6888" s="278">
        <f t="shared" si="214"/>
        <v>2</v>
      </c>
      <c r="I6888" s="251" t="s">
        <v>903</v>
      </c>
      <c r="J6888" s="285" t="s">
        <v>5167</v>
      </c>
      <c r="K6888" s="278" t="str">
        <f t="shared" si="215"/>
        <v>MRT003Minimal humanitarian conditions - Level 1</v>
      </c>
      <c r="L6888" s="286">
        <v>43612</v>
      </c>
      <c r="M6888" s="286" t="s">
        <v>3249</v>
      </c>
    </row>
    <row r="6889" spans="1:13" s="269" customFormat="1" ht="15.5" hidden="1" thickTop="1" thickBot="1" x14ac:dyDescent="0.4">
      <c r="A6889" s="287" t="s">
        <v>1250</v>
      </c>
      <c r="B6889" s="288" t="str">
        <f>VLOOKUP(A6889,Lists!B:C,2,FALSE)</f>
        <v>MRT003</v>
      </c>
      <c r="C6889" s="288" t="str">
        <f>VLOOKUP(A6889,Lists!B:D,3,FALSE)</f>
        <v>MRT</v>
      </c>
      <c r="D6889" s="289" t="s">
        <v>5111</v>
      </c>
      <c r="E6889" s="289">
        <v>1008610</v>
      </c>
      <c r="F6889" s="289" t="s">
        <v>5171</v>
      </c>
      <c r="G6889" s="289" t="s">
        <v>731</v>
      </c>
      <c r="H6889" s="278">
        <f t="shared" si="214"/>
        <v>2</v>
      </c>
      <c r="I6889" s="252" t="s">
        <v>903</v>
      </c>
      <c r="J6889" s="289" t="s">
        <v>5168</v>
      </c>
      <c r="K6889" s="278" t="str">
        <f t="shared" si="215"/>
        <v>MRT003Stressed humanitarian conditions - Level 2</v>
      </c>
      <c r="L6889" s="290">
        <v>43612</v>
      </c>
      <c r="M6889" s="290" t="s">
        <v>3249</v>
      </c>
    </row>
    <row r="6890" spans="1:13" s="269" customFormat="1" ht="15.5" hidden="1" thickTop="1" thickBot="1" x14ac:dyDescent="0.4">
      <c r="A6890" s="283" t="s">
        <v>1250</v>
      </c>
      <c r="B6890" s="284" t="str">
        <f>VLOOKUP(A6890,Lists!B:C,2,FALSE)</f>
        <v>MRT003</v>
      </c>
      <c r="C6890" s="284" t="str">
        <f>VLOOKUP(A6890,Lists!B:D,3,FALSE)</f>
        <v>MRT</v>
      </c>
      <c r="D6890" s="285" t="s">
        <v>5112</v>
      </c>
      <c r="E6890" s="285">
        <v>424592</v>
      </c>
      <c r="F6890" s="285" t="s">
        <v>5162</v>
      </c>
      <c r="G6890" s="285" t="s">
        <v>731</v>
      </c>
      <c r="H6890" s="278">
        <f t="shared" si="214"/>
        <v>2</v>
      </c>
      <c r="I6890" s="251" t="s">
        <v>5165</v>
      </c>
      <c r="J6890" s="285" t="s">
        <v>5169</v>
      </c>
      <c r="K6890" s="278" t="str">
        <f t="shared" si="215"/>
        <v>MRT003Moderate humanitarian conditions - Level 3</v>
      </c>
      <c r="L6890" s="286">
        <v>43612</v>
      </c>
      <c r="M6890" s="286" t="s">
        <v>3249</v>
      </c>
    </row>
    <row r="6891" spans="1:13" s="269" customFormat="1" ht="15.5" hidden="1" thickTop="1" thickBot="1" x14ac:dyDescent="0.4">
      <c r="A6891" s="287" t="s">
        <v>1250</v>
      </c>
      <c r="B6891" s="288" t="str">
        <f>VLOOKUP(A6891,Lists!B:C,2,FALSE)</f>
        <v>MRT003</v>
      </c>
      <c r="C6891" s="288" t="str">
        <f>VLOOKUP(A6891,Lists!B:D,3,FALSE)</f>
        <v>MRT</v>
      </c>
      <c r="D6891" s="289" t="s">
        <v>5113</v>
      </c>
      <c r="E6891" s="289">
        <v>10944</v>
      </c>
      <c r="F6891" s="289" t="s">
        <v>5171</v>
      </c>
      <c r="G6891" s="289" t="s">
        <v>731</v>
      </c>
      <c r="H6891" s="278">
        <f t="shared" si="214"/>
        <v>2</v>
      </c>
      <c r="I6891" s="252" t="s">
        <v>903</v>
      </c>
      <c r="J6891" s="289" t="s">
        <v>5170</v>
      </c>
      <c r="K6891" s="278" t="str">
        <f t="shared" si="215"/>
        <v>MRT003Severe humanitarian conditions - Level 4</v>
      </c>
      <c r="L6891" s="290">
        <v>43612</v>
      </c>
      <c r="M6891" s="290" t="s">
        <v>3249</v>
      </c>
    </row>
    <row r="6892" spans="1:13" s="269" customFormat="1" ht="15.5" hidden="1" thickTop="1" thickBot="1" x14ac:dyDescent="0.4">
      <c r="A6892" s="283" t="s">
        <v>2802</v>
      </c>
      <c r="B6892" s="284" t="str">
        <f>VLOOKUP(A6892,Lists!B:C,2,FALSE)</f>
        <v>MRT002</v>
      </c>
      <c r="C6892" s="284" t="str">
        <f>VLOOKUP(A6892,Lists!B:D,3,FALSE)</f>
        <v>MRT</v>
      </c>
      <c r="D6892" s="285" t="s">
        <v>522</v>
      </c>
      <c r="E6892" s="285">
        <v>4137000</v>
      </c>
      <c r="F6892" s="285" t="s">
        <v>5178</v>
      </c>
      <c r="G6892" s="285" t="s">
        <v>731</v>
      </c>
      <c r="H6892" s="278">
        <f t="shared" si="214"/>
        <v>2</v>
      </c>
      <c r="I6892" s="251" t="s">
        <v>5165</v>
      </c>
      <c r="J6892" s="285" t="s">
        <v>5177</v>
      </c>
      <c r="K6892" s="278" t="str">
        <f t="shared" si="215"/>
        <v>MRT002Total population</v>
      </c>
      <c r="L6892" s="286">
        <v>43612</v>
      </c>
      <c r="M6892" s="286" t="s">
        <v>3249</v>
      </c>
    </row>
    <row r="6893" spans="1:13" s="269" customFormat="1" ht="15.5" hidden="1" thickTop="1" thickBot="1" x14ac:dyDescent="0.4">
      <c r="A6893" s="287" t="s">
        <v>2802</v>
      </c>
      <c r="B6893" s="288" t="str">
        <f>VLOOKUP(A6893,Lists!B:C,2,FALSE)</f>
        <v>MRT002</v>
      </c>
      <c r="C6893" s="288" t="str">
        <f>VLOOKUP(A6893,Lists!B:D,3,FALSE)</f>
        <v>MRT</v>
      </c>
      <c r="D6893" s="289" t="s">
        <v>737</v>
      </c>
      <c r="E6893" s="289">
        <v>67560</v>
      </c>
      <c r="F6893" s="289" t="s">
        <v>5175</v>
      </c>
      <c r="G6893" s="289" t="s">
        <v>731</v>
      </c>
      <c r="H6893" s="278">
        <f t="shared" si="214"/>
        <v>2</v>
      </c>
      <c r="I6893" s="252" t="s">
        <v>2006</v>
      </c>
      <c r="J6893" s="289" t="s">
        <v>5176</v>
      </c>
      <c r="K6893" s="278" t="str">
        <f t="shared" si="215"/>
        <v>MRT002People exposed</v>
      </c>
      <c r="L6893" s="290">
        <v>43612</v>
      </c>
      <c r="M6893" s="290" t="s">
        <v>3249</v>
      </c>
    </row>
    <row r="6894" spans="1:13" s="269" customFormat="1" ht="15.5" hidden="1" thickTop="1" thickBot="1" x14ac:dyDescent="0.4">
      <c r="A6894" s="283" t="s">
        <v>2802</v>
      </c>
      <c r="B6894" s="284" t="str">
        <f>VLOOKUP(A6894,Lists!B:C,2,FALSE)</f>
        <v>MRT002</v>
      </c>
      <c r="C6894" s="284" t="str">
        <f>VLOOKUP(A6894,Lists!B:D,3,FALSE)</f>
        <v>MRT</v>
      </c>
      <c r="D6894" s="285" t="s">
        <v>533</v>
      </c>
      <c r="E6894" s="285">
        <v>57000</v>
      </c>
      <c r="F6894" s="285" t="s">
        <v>5173</v>
      </c>
      <c r="G6894" s="285" t="s">
        <v>732</v>
      </c>
      <c r="H6894" s="278">
        <f t="shared" si="214"/>
        <v>1</v>
      </c>
      <c r="I6894" s="251" t="s">
        <v>5164</v>
      </c>
      <c r="J6894" s="285" t="s">
        <v>5172</v>
      </c>
      <c r="K6894" s="278" t="str">
        <f t="shared" si="215"/>
        <v>MRT002People affected</v>
      </c>
      <c r="L6894" s="286">
        <v>43612</v>
      </c>
      <c r="M6894" s="286" t="s">
        <v>3249</v>
      </c>
    </row>
    <row r="6895" spans="1:13" s="269" customFormat="1" ht="15.5" thickTop="1" thickBot="1" x14ac:dyDescent="0.4">
      <c r="A6895" s="287" t="s">
        <v>2802</v>
      </c>
      <c r="B6895" s="288" t="str">
        <f>VLOOKUP(A6895,Lists!B:C,2,FALSE)</f>
        <v>MRT002</v>
      </c>
      <c r="C6895" s="288" t="str">
        <f>VLOOKUP(A6895,Lists!B:D,3,FALSE)</f>
        <v>MRT</v>
      </c>
      <c r="D6895" s="289" t="s">
        <v>666</v>
      </c>
      <c r="E6895" s="289">
        <v>57000</v>
      </c>
      <c r="F6895" s="289" t="s">
        <v>5173</v>
      </c>
      <c r="G6895" s="289" t="s">
        <v>732</v>
      </c>
      <c r="H6895" s="278">
        <f t="shared" si="214"/>
        <v>1</v>
      </c>
      <c r="I6895" s="252" t="s">
        <v>5164</v>
      </c>
      <c r="J6895" s="289" t="s">
        <v>5172</v>
      </c>
      <c r="K6895" s="278" t="str">
        <f t="shared" si="215"/>
        <v>MRT002People displaced</v>
      </c>
      <c r="L6895" s="290">
        <v>43612</v>
      </c>
      <c r="M6895" s="290" t="s">
        <v>3248</v>
      </c>
    </row>
    <row r="6896" spans="1:13" s="269" customFormat="1" ht="15.5" hidden="1" thickTop="1" thickBot="1" x14ac:dyDescent="0.4">
      <c r="A6896" s="283" t="s">
        <v>2802</v>
      </c>
      <c r="B6896" s="284" t="str">
        <f>VLOOKUP(A6896,Lists!B:C,2,FALSE)</f>
        <v>MRT002</v>
      </c>
      <c r="C6896" s="284" t="str">
        <f>VLOOKUP(A6896,Lists!B:D,3,FALSE)</f>
        <v>MRT</v>
      </c>
      <c r="D6896" s="285" t="s">
        <v>752</v>
      </c>
      <c r="E6896" s="285">
        <v>57000</v>
      </c>
      <c r="F6896" s="285" t="s">
        <v>5173</v>
      </c>
      <c r="G6896" s="285" t="s">
        <v>732</v>
      </c>
      <c r="H6896" s="278">
        <f t="shared" si="214"/>
        <v>1</v>
      </c>
      <c r="I6896" s="251" t="s">
        <v>5164</v>
      </c>
      <c r="J6896" s="285" t="s">
        <v>5172</v>
      </c>
      <c r="K6896" s="278" t="str">
        <f t="shared" si="215"/>
        <v>MRT002People in Need</v>
      </c>
      <c r="L6896" s="286">
        <v>43612</v>
      </c>
      <c r="M6896" s="286" t="s">
        <v>3249</v>
      </c>
    </row>
    <row r="6897" spans="1:13" s="269" customFormat="1" ht="15.5" hidden="1" thickTop="1" thickBot="1" x14ac:dyDescent="0.4">
      <c r="A6897" s="287" t="s">
        <v>2802</v>
      </c>
      <c r="B6897" s="288" t="str">
        <f>VLOOKUP(A6897,Lists!B:C,2,FALSE)</f>
        <v>MRT002</v>
      </c>
      <c r="C6897" s="288" t="str">
        <f>VLOOKUP(A6897,Lists!B:D,3,FALSE)</f>
        <v>MRT</v>
      </c>
      <c r="D6897" s="289" t="s">
        <v>5110</v>
      </c>
      <c r="E6897" s="289">
        <v>10560</v>
      </c>
      <c r="F6897" s="289" t="s">
        <v>5175</v>
      </c>
      <c r="G6897" s="289" t="s">
        <v>731</v>
      </c>
      <c r="H6897" s="278">
        <f t="shared" si="214"/>
        <v>2</v>
      </c>
      <c r="I6897" s="252" t="s">
        <v>2006</v>
      </c>
      <c r="J6897" s="289" t="s">
        <v>5174</v>
      </c>
      <c r="K6897" s="278" t="str">
        <f t="shared" si="215"/>
        <v>MRT002Minimal humanitarian conditions - Level 1</v>
      </c>
      <c r="L6897" s="290">
        <v>43612</v>
      </c>
      <c r="M6897" s="290" t="s">
        <v>3249</v>
      </c>
    </row>
    <row r="6898" spans="1:13" s="269" customFormat="1" ht="15.5" hidden="1" thickTop="1" thickBot="1" x14ac:dyDescent="0.4">
      <c r="A6898" s="283" t="s">
        <v>2802</v>
      </c>
      <c r="B6898" s="284" t="str">
        <f>VLOOKUP(A6898,Lists!B:C,2,FALSE)</f>
        <v>MRT002</v>
      </c>
      <c r="C6898" s="284" t="str">
        <f>VLOOKUP(A6898,Lists!B:D,3,FALSE)</f>
        <v>MRT</v>
      </c>
      <c r="D6898" s="285" t="s">
        <v>5112</v>
      </c>
      <c r="E6898" s="285">
        <v>57000</v>
      </c>
      <c r="F6898" s="285" t="s">
        <v>5173</v>
      </c>
      <c r="G6898" s="285" t="s">
        <v>732</v>
      </c>
      <c r="H6898" s="278">
        <f t="shared" si="214"/>
        <v>1</v>
      </c>
      <c r="I6898" s="251" t="s">
        <v>5164</v>
      </c>
      <c r="J6898" s="285" t="s">
        <v>5172</v>
      </c>
      <c r="K6898" s="278" t="str">
        <f t="shared" si="215"/>
        <v>MRT002Moderate humanitarian conditions - Level 3</v>
      </c>
      <c r="L6898" s="286">
        <v>43612</v>
      </c>
      <c r="M6898" s="286" t="s">
        <v>3249</v>
      </c>
    </row>
    <row r="6899" spans="1:13" s="269" customFormat="1" ht="15.5" hidden="1" thickTop="1" thickBot="1" x14ac:dyDescent="0.4">
      <c r="A6899" s="287" t="s">
        <v>2960</v>
      </c>
      <c r="B6899" s="288" t="str">
        <f>VLOOKUP(A6899,Lists!B:C,2,FALSE)</f>
        <v>GTM001</v>
      </c>
      <c r="C6899" s="288" t="str">
        <f>VLOOKUP(A6899,Lists!B:D,3,FALSE)</f>
        <v>GTM</v>
      </c>
      <c r="D6899" s="289" t="s">
        <v>522</v>
      </c>
      <c r="E6899" s="289">
        <v>16910000</v>
      </c>
      <c r="F6899" s="289" t="s">
        <v>516</v>
      </c>
      <c r="G6899" s="289" t="s">
        <v>731</v>
      </c>
      <c r="H6899" s="278">
        <f t="shared" si="214"/>
        <v>2</v>
      </c>
      <c r="I6899" s="252" t="s">
        <v>1968</v>
      </c>
      <c r="J6899" s="289" t="s">
        <v>4474</v>
      </c>
      <c r="K6899" s="278" t="str">
        <f t="shared" si="215"/>
        <v>GTM001Total population</v>
      </c>
      <c r="L6899" s="290">
        <v>43612</v>
      </c>
      <c r="M6899" s="290" t="s">
        <v>3249</v>
      </c>
    </row>
    <row r="6900" spans="1:13" s="269" customFormat="1" ht="15.5" hidden="1" thickTop="1" thickBot="1" x14ac:dyDescent="0.4">
      <c r="A6900" s="283" t="s">
        <v>2960</v>
      </c>
      <c r="B6900" s="284" t="str">
        <f>VLOOKUP(A6900,Lists!B:C,2,FALSE)</f>
        <v>GTM001</v>
      </c>
      <c r="C6900" s="284" t="str">
        <f>VLOOKUP(A6900,Lists!B:D,3,FALSE)</f>
        <v>GTM</v>
      </c>
      <c r="D6900" s="285" t="s">
        <v>737</v>
      </c>
      <c r="E6900" s="285">
        <v>16910000</v>
      </c>
      <c r="F6900" s="285" t="s">
        <v>516</v>
      </c>
      <c r="G6900" s="285" t="s">
        <v>731</v>
      </c>
      <c r="H6900" s="278">
        <f t="shared" si="214"/>
        <v>2</v>
      </c>
      <c r="I6900" s="251" t="s">
        <v>1968</v>
      </c>
      <c r="J6900" s="285" t="s">
        <v>4474</v>
      </c>
      <c r="K6900" s="278" t="str">
        <f t="shared" si="215"/>
        <v>GTM001People exposed</v>
      </c>
      <c r="L6900" s="286">
        <v>43612</v>
      </c>
      <c r="M6900" s="286" t="s">
        <v>3249</v>
      </c>
    </row>
    <row r="6901" spans="1:13" s="269" customFormat="1" ht="15.5" hidden="1" thickTop="1" thickBot="1" x14ac:dyDescent="0.4">
      <c r="A6901" s="287" t="s">
        <v>2960</v>
      </c>
      <c r="B6901" s="288" t="str">
        <f>VLOOKUP(A6901,Lists!B:C,2,FALSE)</f>
        <v>GTM001</v>
      </c>
      <c r="C6901" s="288" t="str">
        <f>VLOOKUP(A6901,Lists!B:D,3,FALSE)</f>
        <v>GTM</v>
      </c>
      <c r="D6901" s="289" t="s">
        <v>533</v>
      </c>
      <c r="E6901" s="289">
        <v>16910000</v>
      </c>
      <c r="F6901" s="289" t="s">
        <v>516</v>
      </c>
      <c r="G6901" s="289" t="s">
        <v>731</v>
      </c>
      <c r="H6901" s="278">
        <f t="shared" si="214"/>
        <v>2</v>
      </c>
      <c r="I6901" s="252" t="s">
        <v>1968</v>
      </c>
      <c r="J6901" s="289" t="s">
        <v>4474</v>
      </c>
      <c r="K6901" s="278" t="str">
        <f t="shared" si="215"/>
        <v>GTM001People affected</v>
      </c>
      <c r="L6901" s="290">
        <v>43612</v>
      </c>
      <c r="M6901" s="290" t="s">
        <v>3249</v>
      </c>
    </row>
    <row r="6902" spans="1:13" s="269" customFormat="1" ht="15.5" thickTop="1" thickBot="1" x14ac:dyDescent="0.4">
      <c r="A6902" s="283" t="s">
        <v>2960</v>
      </c>
      <c r="B6902" s="284" t="str">
        <f>VLOOKUP(A6902,Lists!B:C,2,FALSE)</f>
        <v>GTM001</v>
      </c>
      <c r="C6902" s="284" t="str">
        <f>VLOOKUP(A6902,Lists!B:D,3,FALSE)</f>
        <v>GTM</v>
      </c>
      <c r="D6902" s="285" t="s">
        <v>666</v>
      </c>
      <c r="E6902" s="285" t="s">
        <v>446</v>
      </c>
      <c r="F6902" s="285" t="s">
        <v>5179</v>
      </c>
      <c r="G6902" s="285" t="s">
        <v>730</v>
      </c>
      <c r="H6902" s="278">
        <f t="shared" si="214"/>
        <v>3</v>
      </c>
      <c r="I6902" s="251" t="s">
        <v>5181</v>
      </c>
      <c r="J6902" s="285" t="s">
        <v>5180</v>
      </c>
      <c r="K6902" s="278" t="str">
        <f t="shared" si="215"/>
        <v>GTM001People displaced</v>
      </c>
      <c r="L6902" s="286">
        <v>43612</v>
      </c>
      <c r="M6902" s="286" t="s">
        <v>3249</v>
      </c>
    </row>
    <row r="6903" spans="1:13" s="269" customFormat="1" ht="15.5" hidden="1" thickTop="1" thickBot="1" x14ac:dyDescent="0.4">
      <c r="A6903" s="287" t="s">
        <v>2960</v>
      </c>
      <c r="B6903" s="288" t="str">
        <f>VLOOKUP(A6903,Lists!B:C,2,FALSE)</f>
        <v>GTM001</v>
      </c>
      <c r="C6903" s="288" t="str">
        <f>VLOOKUP(A6903,Lists!B:D,3,FALSE)</f>
        <v>GTM</v>
      </c>
      <c r="D6903" s="289" t="s">
        <v>752</v>
      </c>
      <c r="E6903" s="289">
        <v>3060000</v>
      </c>
      <c r="F6903" s="289" t="s">
        <v>5183</v>
      </c>
      <c r="G6903" s="289" t="s">
        <v>731</v>
      </c>
      <c r="H6903" s="278">
        <f t="shared" si="214"/>
        <v>2</v>
      </c>
      <c r="I6903" s="252" t="s">
        <v>5182</v>
      </c>
      <c r="J6903" s="289" t="s">
        <v>5184</v>
      </c>
      <c r="K6903" s="278" t="str">
        <f t="shared" si="215"/>
        <v>GTM001People in Need</v>
      </c>
      <c r="L6903" s="290">
        <v>43612</v>
      </c>
      <c r="M6903" s="290" t="s">
        <v>3249</v>
      </c>
    </row>
    <row r="6904" spans="1:13" s="269" customFormat="1" ht="15.5" hidden="1" thickTop="1" thickBot="1" x14ac:dyDescent="0.4">
      <c r="A6904" s="283" t="s">
        <v>2960</v>
      </c>
      <c r="B6904" s="284" t="str">
        <f>VLOOKUP(A6904,Lists!B:C,2,FALSE)</f>
        <v>GTM001</v>
      </c>
      <c r="C6904" s="284" t="str">
        <f>VLOOKUP(A6904,Lists!B:D,3,FALSE)</f>
        <v>GTM</v>
      </c>
      <c r="D6904" s="285" t="s">
        <v>5110</v>
      </c>
      <c r="E6904" s="285">
        <v>8749000</v>
      </c>
      <c r="F6904" s="285" t="s">
        <v>5183</v>
      </c>
      <c r="G6904" s="285" t="s">
        <v>731</v>
      </c>
      <c r="H6904" s="278">
        <f t="shared" si="214"/>
        <v>2</v>
      </c>
      <c r="I6904" s="251" t="s">
        <v>5182</v>
      </c>
      <c r="J6904" s="285" t="s">
        <v>5185</v>
      </c>
      <c r="K6904" s="278" t="str">
        <f t="shared" si="215"/>
        <v>GTM001Minimal humanitarian conditions - Level 1</v>
      </c>
      <c r="L6904" s="286">
        <v>43612</v>
      </c>
      <c r="M6904" s="286" t="s">
        <v>3249</v>
      </c>
    </row>
    <row r="6905" spans="1:13" s="269" customFormat="1" ht="15.5" hidden="1" thickTop="1" thickBot="1" x14ac:dyDescent="0.4">
      <c r="A6905" s="287" t="s">
        <v>2960</v>
      </c>
      <c r="B6905" s="288" t="str">
        <f>VLOOKUP(A6905,Lists!B:C,2,FALSE)</f>
        <v>GTM001</v>
      </c>
      <c r="C6905" s="288" t="str">
        <f>VLOOKUP(A6905,Lists!B:D,3,FALSE)</f>
        <v>GTM</v>
      </c>
      <c r="D6905" s="289" t="s">
        <v>5111</v>
      </c>
      <c r="E6905" s="289">
        <v>4816000</v>
      </c>
      <c r="F6905" s="289" t="s">
        <v>5183</v>
      </c>
      <c r="G6905" s="289" t="s">
        <v>731</v>
      </c>
      <c r="H6905" s="278">
        <f t="shared" si="214"/>
        <v>2</v>
      </c>
      <c r="I6905" s="252" t="s">
        <v>5182</v>
      </c>
      <c r="J6905" s="289" t="s">
        <v>5186</v>
      </c>
      <c r="K6905" s="278" t="str">
        <f t="shared" si="215"/>
        <v>GTM001Stressed humanitarian conditions - Level 2</v>
      </c>
      <c r="L6905" s="290">
        <v>43612</v>
      </c>
      <c r="M6905" s="290" t="s">
        <v>3249</v>
      </c>
    </row>
    <row r="6906" spans="1:13" s="269" customFormat="1" ht="15.5" hidden="1" thickTop="1" thickBot="1" x14ac:dyDescent="0.4">
      <c r="A6906" s="283" t="s">
        <v>2960</v>
      </c>
      <c r="B6906" s="284" t="str">
        <f>VLOOKUP(A6906,Lists!B:C,2,FALSE)</f>
        <v>GTM001</v>
      </c>
      <c r="C6906" s="284" t="str">
        <f>VLOOKUP(A6906,Lists!B:D,3,FALSE)</f>
        <v>GTM</v>
      </c>
      <c r="D6906" s="285" t="s">
        <v>5112</v>
      </c>
      <c r="E6906" s="285">
        <v>2492000</v>
      </c>
      <c r="F6906" s="285" t="s">
        <v>5183</v>
      </c>
      <c r="G6906" s="285" t="s">
        <v>731</v>
      </c>
      <c r="H6906" s="278">
        <f t="shared" si="214"/>
        <v>2</v>
      </c>
      <c r="I6906" s="251" t="s">
        <v>5182</v>
      </c>
      <c r="J6906" s="285" t="s">
        <v>5187</v>
      </c>
      <c r="K6906" s="278" t="str">
        <f t="shared" si="215"/>
        <v>GTM001Moderate humanitarian conditions - Level 3</v>
      </c>
      <c r="L6906" s="286">
        <v>43612</v>
      </c>
      <c r="M6906" s="286" t="s">
        <v>3249</v>
      </c>
    </row>
    <row r="6907" spans="1:13" s="269" customFormat="1" ht="15.5" hidden="1" thickTop="1" thickBot="1" x14ac:dyDescent="0.4">
      <c r="A6907" s="287" t="s">
        <v>2960</v>
      </c>
      <c r="B6907" s="288" t="str">
        <f>VLOOKUP(A6907,Lists!B:C,2,FALSE)</f>
        <v>GTM001</v>
      </c>
      <c r="C6907" s="288" t="str">
        <f>VLOOKUP(A6907,Lists!B:D,3,FALSE)</f>
        <v>GTM</v>
      </c>
      <c r="D6907" s="289" t="s">
        <v>5113</v>
      </c>
      <c r="E6907" s="289">
        <v>568000</v>
      </c>
      <c r="F6907" s="289" t="s">
        <v>5183</v>
      </c>
      <c r="G6907" s="289" t="s">
        <v>731</v>
      </c>
      <c r="H6907" s="278">
        <f t="shared" si="214"/>
        <v>2</v>
      </c>
      <c r="I6907" s="252" t="s">
        <v>5182</v>
      </c>
      <c r="J6907" s="289" t="s">
        <v>5188</v>
      </c>
      <c r="K6907" s="278" t="str">
        <f t="shared" si="215"/>
        <v>GTM001Severe humanitarian conditions - Level 4</v>
      </c>
      <c r="L6907" s="290">
        <v>43612</v>
      </c>
      <c r="M6907" s="290" t="s">
        <v>3249</v>
      </c>
    </row>
    <row r="6908" spans="1:13" s="269" customFormat="1" ht="15.5" hidden="1" thickTop="1" thickBot="1" x14ac:dyDescent="0.4">
      <c r="A6908" s="283" t="s">
        <v>3671</v>
      </c>
      <c r="B6908" s="284" t="str">
        <f>VLOOKUP(A6908,Lists!B:C,2,FALSE)</f>
        <v>REG002</v>
      </c>
      <c r="C6908" s="284" t="str">
        <f>VLOOKUP(A6908,Lists!B:D,3,FALSE)</f>
        <v>VEN, BRA, COL, ECU, PER, TTO</v>
      </c>
      <c r="D6908" s="285" t="s">
        <v>533</v>
      </c>
      <c r="E6908" s="285">
        <v>33477320</v>
      </c>
      <c r="F6908" s="285" t="s">
        <v>5189</v>
      </c>
      <c r="G6908" s="285" t="s">
        <v>731</v>
      </c>
      <c r="H6908" s="278">
        <f t="shared" si="214"/>
        <v>2</v>
      </c>
      <c r="I6908" s="251" t="s">
        <v>5191</v>
      </c>
      <c r="J6908" s="285" t="s">
        <v>5190</v>
      </c>
      <c r="K6908" s="278" t="str">
        <f t="shared" si="215"/>
        <v>REG002People affected</v>
      </c>
      <c r="L6908" s="286">
        <v>43612</v>
      </c>
      <c r="M6908" s="286" t="s">
        <v>3249</v>
      </c>
    </row>
    <row r="6909" spans="1:13" s="269" customFormat="1" ht="15.5" hidden="1" thickTop="1" thickBot="1" x14ac:dyDescent="0.4">
      <c r="A6909" s="287" t="s">
        <v>2987</v>
      </c>
      <c r="B6909" s="288" t="str">
        <f>VLOOKUP(A6909,Lists!B:C,2,FALSE)</f>
        <v>YEM001</v>
      </c>
      <c r="C6909" s="288" t="str">
        <f>VLOOKUP(A6909,Lists!B:D,3,FALSE)</f>
        <v>YEM</v>
      </c>
      <c r="D6909" s="289" t="s">
        <v>5027</v>
      </c>
      <c r="E6909" s="289">
        <v>1325</v>
      </c>
      <c r="F6909" s="289" t="s">
        <v>5194</v>
      </c>
      <c r="G6909" s="289" t="s">
        <v>731</v>
      </c>
      <c r="H6909" s="278">
        <f t="shared" si="214"/>
        <v>2</v>
      </c>
      <c r="I6909" s="252" t="s">
        <v>446</v>
      </c>
      <c r="J6909" s="289" t="s">
        <v>5195</v>
      </c>
      <c r="K6909" s="278" t="str">
        <f t="shared" si="215"/>
        <v>YEM001Injuries reported</v>
      </c>
      <c r="L6909" s="290">
        <v>43613</v>
      </c>
      <c r="M6909" s="290" t="s">
        <v>3249</v>
      </c>
    </row>
    <row r="6910" spans="1:13" s="269" customFormat="1" ht="15.5" thickTop="1" thickBot="1" x14ac:dyDescent="0.4">
      <c r="A6910" s="283" t="s">
        <v>1271</v>
      </c>
      <c r="B6910" s="284" t="str">
        <f>VLOOKUP(A6910,Lists!B:C,2,FALSE)</f>
        <v>BFA002</v>
      </c>
      <c r="C6910" s="284" t="str">
        <f>VLOOKUP(A6910,Lists!B:D,3,FALSE)</f>
        <v>BFA</v>
      </c>
      <c r="D6910" s="285" t="s">
        <v>666</v>
      </c>
      <c r="E6910" s="285">
        <v>182204</v>
      </c>
      <c r="F6910" s="285" t="s">
        <v>5196</v>
      </c>
      <c r="G6910" s="285" t="s">
        <v>731</v>
      </c>
      <c r="H6910" s="278">
        <f t="shared" si="214"/>
        <v>2</v>
      </c>
      <c r="I6910" s="251" t="s">
        <v>5197</v>
      </c>
      <c r="J6910" s="285" t="s">
        <v>5198</v>
      </c>
      <c r="K6910" s="278" t="str">
        <f t="shared" si="215"/>
        <v>BFA002People displaced</v>
      </c>
      <c r="L6910" s="286">
        <v>43614</v>
      </c>
      <c r="M6910" s="286" t="s">
        <v>3248</v>
      </c>
    </row>
    <row r="6911" spans="1:13" s="269" customFormat="1" ht="15.5" hidden="1" thickTop="1" thickBot="1" x14ac:dyDescent="0.4">
      <c r="A6911" s="287" t="s">
        <v>1271</v>
      </c>
      <c r="B6911" s="288" t="str">
        <f>VLOOKUP(A6911,Lists!B:C,2,FALSE)</f>
        <v>BFA002</v>
      </c>
      <c r="C6911" s="288" t="str">
        <f>VLOOKUP(A6911,Lists!B:D,3,FALSE)</f>
        <v>BFA</v>
      </c>
      <c r="D6911" s="289" t="s">
        <v>5112</v>
      </c>
      <c r="E6911" s="289">
        <v>766796</v>
      </c>
      <c r="F6911" s="289" t="s">
        <v>5196</v>
      </c>
      <c r="G6911" s="289" t="s">
        <v>731</v>
      </c>
      <c r="H6911" s="278">
        <f t="shared" si="214"/>
        <v>2</v>
      </c>
      <c r="I6911" s="252" t="s">
        <v>5197</v>
      </c>
      <c r="J6911" s="289" t="s">
        <v>3829</v>
      </c>
      <c r="K6911" s="278" t="str">
        <f t="shared" si="215"/>
        <v>BFA002Moderate humanitarian conditions - Level 3</v>
      </c>
      <c r="L6911" s="290">
        <v>43614</v>
      </c>
      <c r="M6911" s="290" t="s">
        <v>3248</v>
      </c>
    </row>
    <row r="6912" spans="1:13" s="269" customFormat="1" ht="15.5" hidden="1" thickTop="1" thickBot="1" x14ac:dyDescent="0.4">
      <c r="A6912" s="283" t="s">
        <v>1271</v>
      </c>
      <c r="B6912" s="284" t="str">
        <f>VLOOKUP(A6912,Lists!B:C,2,FALSE)</f>
        <v>BFA002</v>
      </c>
      <c r="C6912" s="284" t="str">
        <f>VLOOKUP(A6912,Lists!B:D,3,FALSE)</f>
        <v>BFA</v>
      </c>
      <c r="D6912" s="285" t="s">
        <v>5113</v>
      </c>
      <c r="E6912" s="285">
        <v>182204</v>
      </c>
      <c r="F6912" s="285" t="s">
        <v>5196</v>
      </c>
      <c r="G6912" s="285" t="s">
        <v>731</v>
      </c>
      <c r="H6912" s="278">
        <f t="shared" si="214"/>
        <v>2</v>
      </c>
      <c r="I6912" s="251" t="s">
        <v>5197</v>
      </c>
      <c r="J6912" s="285" t="s">
        <v>3830</v>
      </c>
      <c r="K6912" s="278" t="str">
        <f t="shared" si="215"/>
        <v>BFA002Severe humanitarian conditions - Level 4</v>
      </c>
      <c r="L6912" s="286">
        <v>43614</v>
      </c>
      <c r="M6912" s="286" t="s">
        <v>3248</v>
      </c>
    </row>
    <row r="6913" spans="1:13" s="269" customFormat="1" ht="15.5" hidden="1" thickTop="1" thickBot="1" x14ac:dyDescent="0.4">
      <c r="A6913" s="287" t="s">
        <v>2963</v>
      </c>
      <c r="B6913" s="288" t="str">
        <f>VLOOKUP(A6913,Lists!B:C,2,FALSE)</f>
        <v>IRQ003</v>
      </c>
      <c r="C6913" s="288" t="str">
        <f>VLOOKUP(A6913,Lists!B:D,3,FALSE)</f>
        <v>IRQ</v>
      </c>
      <c r="D6913" s="289" t="s">
        <v>737</v>
      </c>
      <c r="E6913" s="289">
        <v>3515984</v>
      </c>
      <c r="F6913" s="289" t="s">
        <v>5199</v>
      </c>
      <c r="G6913" s="289" t="s">
        <v>731</v>
      </c>
      <c r="H6913" s="278">
        <f t="shared" si="214"/>
        <v>2</v>
      </c>
      <c r="I6913" s="252" t="s">
        <v>5200</v>
      </c>
      <c r="J6913" s="289" t="s">
        <v>5201</v>
      </c>
      <c r="K6913" s="278" t="str">
        <f t="shared" si="215"/>
        <v>IRQ003People exposed</v>
      </c>
      <c r="L6913" s="290">
        <v>43614</v>
      </c>
      <c r="M6913" s="290" t="s">
        <v>3248</v>
      </c>
    </row>
    <row r="6914" spans="1:13" s="269" customFormat="1" ht="15.5" hidden="1" thickTop="1" thickBot="1" x14ac:dyDescent="0.4">
      <c r="A6914" s="283" t="s">
        <v>2963</v>
      </c>
      <c r="B6914" s="284" t="str">
        <f>VLOOKUP(A6914,Lists!B:C,2,FALSE)</f>
        <v>IRQ003</v>
      </c>
      <c r="C6914" s="284" t="str">
        <f>VLOOKUP(A6914,Lists!B:D,3,FALSE)</f>
        <v>IRQ</v>
      </c>
      <c r="D6914" s="285" t="s">
        <v>533</v>
      </c>
      <c r="E6914" s="285">
        <v>3515984</v>
      </c>
      <c r="F6914" s="285" t="s">
        <v>5199</v>
      </c>
      <c r="G6914" s="285" t="s">
        <v>731</v>
      </c>
      <c r="H6914" s="278">
        <f t="shared" ref="H6914:H6977" si="216">IF(G6914="x","x",IF(G6914="Low",3,IF(G6914="Medium",2,IF(G6914="High",1,FALSE))))</f>
        <v>2</v>
      </c>
      <c r="I6914" s="251" t="s">
        <v>5200</v>
      </c>
      <c r="J6914" s="285" t="s">
        <v>5202</v>
      </c>
      <c r="K6914" s="278" t="str">
        <f t="shared" ref="K6914:K6977" si="217">B6914&amp;""&amp;D6914</f>
        <v>IRQ003People affected</v>
      </c>
      <c r="L6914" s="286">
        <v>43614</v>
      </c>
      <c r="M6914" s="286" t="s">
        <v>3248</v>
      </c>
    </row>
    <row r="6915" spans="1:13" s="269" customFormat="1" ht="15.5" thickTop="1" thickBot="1" x14ac:dyDescent="0.4">
      <c r="A6915" s="287" t="s">
        <v>2963</v>
      </c>
      <c r="B6915" s="288" t="str">
        <f>VLOOKUP(A6915,Lists!B:C,2,FALSE)</f>
        <v>IRQ003</v>
      </c>
      <c r="C6915" s="288" t="str">
        <f>VLOOKUP(A6915,Lists!B:D,3,FALSE)</f>
        <v>IRQ</v>
      </c>
      <c r="D6915" s="289" t="s">
        <v>666</v>
      </c>
      <c r="E6915" s="289">
        <v>253371</v>
      </c>
      <c r="F6915" s="289" t="s">
        <v>5203</v>
      </c>
      <c r="G6915" s="289" t="s">
        <v>732</v>
      </c>
      <c r="H6915" s="278">
        <f t="shared" si="216"/>
        <v>1</v>
      </c>
      <c r="I6915" s="252" t="s">
        <v>3981</v>
      </c>
      <c r="J6915" s="289" t="s">
        <v>2693</v>
      </c>
      <c r="K6915" s="278" t="str">
        <f t="shared" si="217"/>
        <v>IRQ003People displaced</v>
      </c>
      <c r="L6915" s="290">
        <v>43614</v>
      </c>
      <c r="M6915" s="290" t="s">
        <v>3248</v>
      </c>
    </row>
    <row r="6916" spans="1:13" s="269" customFormat="1" ht="15.5" hidden="1" thickTop="1" thickBot="1" x14ac:dyDescent="0.4">
      <c r="A6916" s="283" t="s">
        <v>2963</v>
      </c>
      <c r="B6916" s="284" t="str">
        <f>VLOOKUP(A6916,Lists!B:C,2,FALSE)</f>
        <v>IRQ003</v>
      </c>
      <c r="C6916" s="284" t="str">
        <f>VLOOKUP(A6916,Lists!B:D,3,FALSE)</f>
        <v>IRQ</v>
      </c>
      <c r="D6916" s="285" t="s">
        <v>5110</v>
      </c>
      <c r="E6916" s="285">
        <v>0</v>
      </c>
      <c r="F6916" s="285" t="s">
        <v>5199</v>
      </c>
      <c r="G6916" s="285" t="s">
        <v>5204</v>
      </c>
      <c r="H6916" s="278">
        <f t="shared" si="216"/>
        <v>2</v>
      </c>
      <c r="I6916" s="251" t="s">
        <v>3360</v>
      </c>
      <c r="J6916" s="285" t="s">
        <v>3364</v>
      </c>
      <c r="K6916" s="278" t="str">
        <f t="shared" si="217"/>
        <v>IRQ003Minimal humanitarian conditions - Level 1</v>
      </c>
      <c r="L6916" s="286">
        <v>43614</v>
      </c>
      <c r="M6916" s="286" t="s">
        <v>3248</v>
      </c>
    </row>
    <row r="6917" spans="1:13" s="269" customFormat="1" ht="15.5" hidden="1" thickTop="1" thickBot="1" x14ac:dyDescent="0.4">
      <c r="A6917" s="287" t="s">
        <v>2963</v>
      </c>
      <c r="B6917" s="288" t="str">
        <f>VLOOKUP(A6917,Lists!B:C,2,FALSE)</f>
        <v>IRQ003</v>
      </c>
      <c r="C6917" s="288" t="str">
        <f>VLOOKUP(A6917,Lists!B:D,3,FALSE)</f>
        <v>IRQ</v>
      </c>
      <c r="D6917" s="289" t="s">
        <v>5111</v>
      </c>
      <c r="E6917" s="289">
        <v>3262613</v>
      </c>
      <c r="F6917" s="289" t="s">
        <v>5199</v>
      </c>
      <c r="G6917" s="289" t="s">
        <v>5204</v>
      </c>
      <c r="H6917" s="278">
        <f t="shared" si="216"/>
        <v>2</v>
      </c>
      <c r="I6917" s="252" t="s">
        <v>3360</v>
      </c>
      <c r="J6917" s="289" t="s">
        <v>5205</v>
      </c>
      <c r="K6917" s="278" t="str">
        <f t="shared" si="217"/>
        <v>IRQ003Stressed humanitarian conditions - Level 2</v>
      </c>
      <c r="L6917" s="290">
        <v>43614</v>
      </c>
      <c r="M6917" s="290" t="s">
        <v>3248</v>
      </c>
    </row>
    <row r="6918" spans="1:13" s="269" customFormat="1" ht="15.5" hidden="1" thickTop="1" thickBot="1" x14ac:dyDescent="0.4">
      <c r="A6918" s="283" t="s">
        <v>2963</v>
      </c>
      <c r="B6918" s="284" t="str">
        <f>VLOOKUP(A6918,Lists!B:C,2,FALSE)</f>
        <v>IRQ003</v>
      </c>
      <c r="C6918" s="284" t="str">
        <f>VLOOKUP(A6918,Lists!B:D,3,FALSE)</f>
        <v>IRQ</v>
      </c>
      <c r="D6918" s="285" t="s">
        <v>5112</v>
      </c>
      <c r="E6918" s="285">
        <v>208371</v>
      </c>
      <c r="F6918" s="285" t="s">
        <v>5206</v>
      </c>
      <c r="G6918" s="285" t="s">
        <v>731</v>
      </c>
      <c r="H6918" s="278">
        <f t="shared" si="216"/>
        <v>2</v>
      </c>
      <c r="I6918" s="251" t="s">
        <v>3366</v>
      </c>
      <c r="J6918" s="285" t="s">
        <v>3985</v>
      </c>
      <c r="K6918" s="278" t="str">
        <f t="shared" si="217"/>
        <v>IRQ003Moderate humanitarian conditions - Level 3</v>
      </c>
      <c r="L6918" s="286">
        <v>43614</v>
      </c>
      <c r="M6918" s="286" t="s">
        <v>3248</v>
      </c>
    </row>
    <row r="6919" spans="1:13" s="269" customFormat="1" ht="15.5" hidden="1" thickTop="1" thickBot="1" x14ac:dyDescent="0.4">
      <c r="A6919" s="287" t="s">
        <v>2963</v>
      </c>
      <c r="B6919" s="288" t="str">
        <f>VLOOKUP(A6919,Lists!B:C,2,FALSE)</f>
        <v>IRQ003</v>
      </c>
      <c r="C6919" s="288" t="str">
        <f>VLOOKUP(A6919,Lists!B:D,3,FALSE)</f>
        <v>IRQ</v>
      </c>
      <c r="D6919" s="289" t="s">
        <v>5113</v>
      </c>
      <c r="E6919" s="289">
        <v>45000</v>
      </c>
      <c r="F6919" s="289" t="s">
        <v>5206</v>
      </c>
      <c r="G6919" s="289" t="s">
        <v>731</v>
      </c>
      <c r="H6919" s="278">
        <f t="shared" si="216"/>
        <v>2</v>
      </c>
      <c r="I6919" s="252" t="s">
        <v>3366</v>
      </c>
      <c r="J6919" s="289" t="s">
        <v>3986</v>
      </c>
      <c r="K6919" s="278" t="str">
        <f t="shared" si="217"/>
        <v>IRQ003Severe humanitarian conditions - Level 4</v>
      </c>
      <c r="L6919" s="290">
        <v>43614</v>
      </c>
      <c r="M6919" s="290" t="s">
        <v>3248</v>
      </c>
    </row>
    <row r="6920" spans="1:13" s="269" customFormat="1" ht="15.5" hidden="1" thickTop="1" thickBot="1" x14ac:dyDescent="0.4">
      <c r="A6920" s="283" t="s">
        <v>2963</v>
      </c>
      <c r="B6920" s="284" t="str">
        <f>VLOOKUP(A6920,Lists!B:C,2,FALSE)</f>
        <v>IRQ003</v>
      </c>
      <c r="C6920" s="284" t="str">
        <f>VLOOKUP(A6920,Lists!B:D,3,FALSE)</f>
        <v>IRQ</v>
      </c>
      <c r="D6920" s="285" t="s">
        <v>5115</v>
      </c>
      <c r="E6920" s="285">
        <v>215</v>
      </c>
      <c r="F6920" s="285" t="s">
        <v>5208</v>
      </c>
      <c r="G6920" s="285" t="s">
        <v>731</v>
      </c>
      <c r="H6920" s="278">
        <f t="shared" si="216"/>
        <v>2</v>
      </c>
      <c r="I6920" s="251" t="s">
        <v>1354</v>
      </c>
      <c r="J6920" s="285" t="s">
        <v>5207</v>
      </c>
      <c r="K6920" s="278" t="str">
        <f t="shared" si="217"/>
        <v>IRQ003Fatalities in all crises</v>
      </c>
      <c r="L6920" s="286">
        <v>43614</v>
      </c>
      <c r="M6920" s="286" t="s">
        <v>3248</v>
      </c>
    </row>
    <row r="6921" spans="1:13" s="269" customFormat="1" ht="15.5" hidden="1" thickTop="1" thickBot="1" x14ac:dyDescent="0.4">
      <c r="A6921" s="287" t="s">
        <v>1231</v>
      </c>
      <c r="B6921" s="288" t="str">
        <f>VLOOKUP(A6921,Lists!B:C,2,FALSE)</f>
        <v>IRQ002</v>
      </c>
      <c r="C6921" s="288" t="str">
        <f>VLOOKUP(A6921,Lists!B:D,3,FALSE)</f>
        <v>IRQ</v>
      </c>
      <c r="D6921" s="289" t="s">
        <v>5029</v>
      </c>
      <c r="E6921" s="289">
        <v>215</v>
      </c>
      <c r="F6921" s="289" t="s">
        <v>5208</v>
      </c>
      <c r="G6921" s="289" t="s">
        <v>731</v>
      </c>
      <c r="H6921" s="278">
        <f t="shared" si="216"/>
        <v>2</v>
      </c>
      <c r="I6921" s="252" t="s">
        <v>1354</v>
      </c>
      <c r="J6921" s="289" t="s">
        <v>5207</v>
      </c>
      <c r="K6921" s="278" t="str">
        <f t="shared" si="217"/>
        <v>IRQ002Fatalities reported</v>
      </c>
      <c r="L6921" s="290">
        <v>43614</v>
      </c>
      <c r="M6921" s="290" t="s">
        <v>3248</v>
      </c>
    </row>
    <row r="6922" spans="1:13" s="269" customFormat="1" ht="15.5" hidden="1" thickTop="1" thickBot="1" x14ac:dyDescent="0.4">
      <c r="A6922" s="283" t="s">
        <v>1231</v>
      </c>
      <c r="B6922" s="284" t="str">
        <f>VLOOKUP(A6922,Lists!B:C,2,FALSE)</f>
        <v>IRQ002</v>
      </c>
      <c r="C6922" s="284" t="str">
        <f>VLOOKUP(A6922,Lists!B:D,3,FALSE)</f>
        <v>IRQ</v>
      </c>
      <c r="D6922" s="285" t="s">
        <v>5115</v>
      </c>
      <c r="E6922" s="285">
        <v>215</v>
      </c>
      <c r="F6922" s="285" t="s">
        <v>5208</v>
      </c>
      <c r="G6922" s="285" t="s">
        <v>731</v>
      </c>
      <c r="H6922" s="278">
        <f t="shared" si="216"/>
        <v>2</v>
      </c>
      <c r="I6922" s="251" t="s">
        <v>1354</v>
      </c>
      <c r="J6922" s="285" t="s">
        <v>5207</v>
      </c>
      <c r="K6922" s="278" t="str">
        <f t="shared" si="217"/>
        <v>IRQ002Fatalities in all crises</v>
      </c>
      <c r="L6922" s="286">
        <v>43614</v>
      </c>
      <c r="M6922" s="286" t="s">
        <v>3248</v>
      </c>
    </row>
    <row r="6923" spans="1:13" s="269" customFormat="1" ht="15.5" hidden="1" thickTop="1" thickBot="1" x14ac:dyDescent="0.4">
      <c r="A6923" s="287" t="s">
        <v>3397</v>
      </c>
      <c r="B6923" s="288" t="str">
        <f>VLOOKUP(A6923,Lists!B:C,2,FALSE)</f>
        <v>IRQ001</v>
      </c>
      <c r="C6923" s="288" t="str">
        <f>VLOOKUP(A6923,Lists!B:D,3,FALSE)</f>
        <v>IRQ</v>
      </c>
      <c r="D6923" s="289" t="s">
        <v>5029</v>
      </c>
      <c r="E6923" s="289">
        <v>215</v>
      </c>
      <c r="F6923" s="289" t="s">
        <v>5208</v>
      </c>
      <c r="G6923" s="289" t="s">
        <v>731</v>
      </c>
      <c r="H6923" s="278">
        <f t="shared" si="216"/>
        <v>2</v>
      </c>
      <c r="I6923" s="252" t="s">
        <v>1354</v>
      </c>
      <c r="J6923" s="289" t="s">
        <v>5207</v>
      </c>
      <c r="K6923" s="278" t="str">
        <f t="shared" si="217"/>
        <v>IRQ001Fatalities reported</v>
      </c>
      <c r="L6923" s="290">
        <v>43614</v>
      </c>
      <c r="M6923" s="290" t="s">
        <v>3248</v>
      </c>
    </row>
    <row r="6924" spans="1:13" s="269" customFormat="1" ht="15.5" hidden="1" thickTop="1" thickBot="1" x14ac:dyDescent="0.4">
      <c r="A6924" s="283" t="s">
        <v>3397</v>
      </c>
      <c r="B6924" s="284" t="str">
        <f>VLOOKUP(A6924,Lists!B:C,2,FALSE)</f>
        <v>IRQ001</v>
      </c>
      <c r="C6924" s="284" t="str">
        <f>VLOOKUP(A6924,Lists!B:D,3,FALSE)</f>
        <v>IRQ</v>
      </c>
      <c r="D6924" s="285" t="s">
        <v>5115</v>
      </c>
      <c r="E6924" s="285">
        <v>215</v>
      </c>
      <c r="F6924" s="285" t="s">
        <v>5208</v>
      </c>
      <c r="G6924" s="285" t="s">
        <v>731</v>
      </c>
      <c r="H6924" s="278">
        <f t="shared" si="216"/>
        <v>2</v>
      </c>
      <c r="I6924" s="251" t="s">
        <v>1354</v>
      </c>
      <c r="J6924" s="285" t="s">
        <v>5207</v>
      </c>
      <c r="K6924" s="278" t="str">
        <f t="shared" si="217"/>
        <v>IRQ001Fatalities in all crises</v>
      </c>
      <c r="L6924" s="286">
        <v>43614</v>
      </c>
      <c r="M6924" s="286" t="s">
        <v>3248</v>
      </c>
    </row>
    <row r="6925" spans="1:13" s="269" customFormat="1" ht="15.5" hidden="1" thickTop="1" thickBot="1" x14ac:dyDescent="0.4">
      <c r="A6925" s="287" t="s">
        <v>3397</v>
      </c>
      <c r="B6925" s="288" t="str">
        <f>VLOOKUP(A6925,Lists!B:C,2,FALSE)</f>
        <v>IRQ001</v>
      </c>
      <c r="C6925" s="288" t="str">
        <f>VLOOKUP(A6925,Lists!B:D,3,FALSE)</f>
        <v>IRQ</v>
      </c>
      <c r="D6925" s="289" t="s">
        <v>737</v>
      </c>
      <c r="E6925" s="289">
        <v>14515984</v>
      </c>
      <c r="F6925" s="289" t="s">
        <v>5209</v>
      </c>
      <c r="G6925" s="289" t="s">
        <v>731</v>
      </c>
      <c r="H6925" s="278">
        <f t="shared" si="216"/>
        <v>2</v>
      </c>
      <c r="I6925" s="252" t="s">
        <v>2668</v>
      </c>
      <c r="J6925" s="289" t="s">
        <v>3969</v>
      </c>
      <c r="K6925" s="278" t="str">
        <f t="shared" si="217"/>
        <v>IRQ001People exposed</v>
      </c>
      <c r="L6925" s="290">
        <v>43614</v>
      </c>
      <c r="M6925" s="290" t="s">
        <v>3249</v>
      </c>
    </row>
    <row r="6926" spans="1:13" s="269" customFormat="1" ht="15.5" hidden="1" thickTop="1" thickBot="1" x14ac:dyDescent="0.4">
      <c r="A6926" s="283" t="s">
        <v>3397</v>
      </c>
      <c r="B6926" s="284" t="str">
        <f>VLOOKUP(A6926,Lists!B:C,2,FALSE)</f>
        <v>IRQ001</v>
      </c>
      <c r="C6926" s="284" t="str">
        <f>VLOOKUP(A6926,Lists!B:D,3,FALSE)</f>
        <v>IRQ</v>
      </c>
      <c r="D6926" s="285" t="s">
        <v>533</v>
      </c>
      <c r="E6926" s="285">
        <v>14515984</v>
      </c>
      <c r="F6926" s="285" t="s">
        <v>5209</v>
      </c>
      <c r="G6926" s="285" t="s">
        <v>731</v>
      </c>
      <c r="H6926" s="278">
        <f t="shared" si="216"/>
        <v>2</v>
      </c>
      <c r="I6926" s="251" t="s">
        <v>2668</v>
      </c>
      <c r="J6926" s="285" t="s">
        <v>3969</v>
      </c>
      <c r="K6926" s="278" t="str">
        <f t="shared" si="217"/>
        <v>IRQ001People affected</v>
      </c>
      <c r="L6926" s="286">
        <v>43614</v>
      </c>
      <c r="M6926" s="286" t="s">
        <v>3249</v>
      </c>
    </row>
    <row r="6927" spans="1:13" s="269" customFormat="1" ht="15.5" thickTop="1" thickBot="1" x14ac:dyDescent="0.4">
      <c r="A6927" s="287" t="s">
        <v>3397</v>
      </c>
      <c r="B6927" s="288" t="str">
        <f>VLOOKUP(A6927,Lists!B:C,2,FALSE)</f>
        <v>IRQ001</v>
      </c>
      <c r="C6927" s="288" t="str">
        <f>VLOOKUP(A6927,Lists!B:D,3,FALSE)</f>
        <v>IRQ</v>
      </c>
      <c r="D6927" s="289" t="s">
        <v>666</v>
      </c>
      <c r="E6927" s="289">
        <v>2795849</v>
      </c>
      <c r="F6927" s="289" t="s">
        <v>5210</v>
      </c>
      <c r="G6927" s="289" t="s">
        <v>731</v>
      </c>
      <c r="H6927" s="278">
        <f t="shared" si="216"/>
        <v>2</v>
      </c>
      <c r="I6927" s="252" t="s">
        <v>3355</v>
      </c>
      <c r="J6927" s="289" t="s">
        <v>5211</v>
      </c>
      <c r="K6927" s="278" t="str">
        <f t="shared" si="217"/>
        <v>IRQ001People displaced</v>
      </c>
      <c r="L6927" s="290">
        <v>43614</v>
      </c>
      <c r="M6927" s="290" t="s">
        <v>3249</v>
      </c>
    </row>
    <row r="6928" spans="1:13" s="269" customFormat="1" ht="15.5" hidden="1" thickTop="1" thickBot="1" x14ac:dyDescent="0.4">
      <c r="A6928" s="283" t="s">
        <v>3397</v>
      </c>
      <c r="B6928" s="284" t="str">
        <f>VLOOKUP(A6928,Lists!B:C,2,FALSE)</f>
        <v>IRQ001</v>
      </c>
      <c r="C6928" s="284" t="str">
        <f>VLOOKUP(A6928,Lists!B:D,3,FALSE)</f>
        <v>IRQ</v>
      </c>
      <c r="D6928" s="285" t="s">
        <v>5111</v>
      </c>
      <c r="E6928" s="285">
        <v>7718613</v>
      </c>
      <c r="F6928" s="285" t="s">
        <v>5213</v>
      </c>
      <c r="G6928" s="285" t="s">
        <v>731</v>
      </c>
      <c r="H6928" s="278">
        <f t="shared" si="216"/>
        <v>2</v>
      </c>
      <c r="I6928" s="251" t="s">
        <v>5212</v>
      </c>
      <c r="J6928" s="285" t="s">
        <v>3969</v>
      </c>
      <c r="K6928" s="278" t="str">
        <f t="shared" si="217"/>
        <v>IRQ001Stressed humanitarian conditions - Level 2</v>
      </c>
      <c r="L6928" s="286">
        <v>43614</v>
      </c>
      <c r="M6928" s="286" t="s">
        <v>3249</v>
      </c>
    </row>
    <row r="6929" spans="1:13" s="269" customFormat="1" ht="15.5" hidden="1" thickTop="1" thickBot="1" x14ac:dyDescent="0.4">
      <c r="A6929" s="287" t="s">
        <v>3397</v>
      </c>
      <c r="B6929" s="288" t="str">
        <f>VLOOKUP(A6929,Lists!B:C,2,FALSE)</f>
        <v>IRQ001</v>
      </c>
      <c r="C6929" s="288" t="str">
        <f>VLOOKUP(A6929,Lists!B:D,3,FALSE)</f>
        <v>IRQ</v>
      </c>
      <c r="D6929" s="289" t="s">
        <v>5112</v>
      </c>
      <c r="E6929" s="289">
        <v>4584371</v>
      </c>
      <c r="F6929" s="289" t="s">
        <v>5213</v>
      </c>
      <c r="G6929" s="289" t="s">
        <v>731</v>
      </c>
      <c r="H6929" s="278">
        <f t="shared" si="216"/>
        <v>2</v>
      </c>
      <c r="I6929" s="252" t="s">
        <v>5212</v>
      </c>
      <c r="J6929" s="289" t="s">
        <v>3969</v>
      </c>
      <c r="K6929" s="278" t="str">
        <f t="shared" si="217"/>
        <v>IRQ001Moderate humanitarian conditions - Level 3</v>
      </c>
      <c r="L6929" s="290">
        <v>43614</v>
      </c>
      <c r="M6929" s="290" t="s">
        <v>3249</v>
      </c>
    </row>
    <row r="6930" spans="1:13" s="269" customFormat="1" ht="15.5" hidden="1" thickTop="1" thickBot="1" x14ac:dyDescent="0.4">
      <c r="A6930" s="283" t="s">
        <v>3397</v>
      </c>
      <c r="B6930" s="284" t="str">
        <f>VLOOKUP(A6930,Lists!B:C,2,FALSE)</f>
        <v>IRQ001</v>
      </c>
      <c r="C6930" s="284" t="str">
        <f>VLOOKUP(A6930,Lists!B:D,3,FALSE)</f>
        <v>IRQ</v>
      </c>
      <c r="D6930" s="285" t="s">
        <v>5113</v>
      </c>
      <c r="E6930" s="285">
        <v>2213000</v>
      </c>
      <c r="F6930" s="285" t="s">
        <v>5213</v>
      </c>
      <c r="G6930" s="285" t="s">
        <v>731</v>
      </c>
      <c r="H6930" s="278">
        <f t="shared" si="216"/>
        <v>2</v>
      </c>
      <c r="I6930" s="251" t="s">
        <v>5212</v>
      </c>
      <c r="J6930" s="285" t="s">
        <v>3969</v>
      </c>
      <c r="K6930" s="278" t="str">
        <f t="shared" si="217"/>
        <v>IRQ001Severe humanitarian conditions - Level 4</v>
      </c>
      <c r="L6930" s="286">
        <v>43614</v>
      </c>
      <c r="M6930" s="286" t="s">
        <v>3249</v>
      </c>
    </row>
    <row r="6931" spans="1:13" s="269" customFormat="1" ht="15.5" thickTop="1" thickBot="1" x14ac:dyDescent="0.4">
      <c r="A6931" s="287" t="s">
        <v>1231</v>
      </c>
      <c r="B6931" s="288" t="str">
        <f>VLOOKUP(A6931,Lists!B:C,2,FALSE)</f>
        <v>IRQ002</v>
      </c>
      <c r="C6931" s="288" t="str">
        <f>VLOOKUP(A6931,Lists!B:D,3,FALSE)</f>
        <v>IRQ</v>
      </c>
      <c r="D6931" s="289" t="s">
        <v>666</v>
      </c>
      <c r="E6931" s="289">
        <v>2542478</v>
      </c>
      <c r="F6931" s="289" t="s">
        <v>5214</v>
      </c>
      <c r="G6931" s="289" t="s">
        <v>731</v>
      </c>
      <c r="H6931" s="278">
        <f t="shared" si="216"/>
        <v>2</v>
      </c>
      <c r="I6931" s="252" t="s">
        <v>3358</v>
      </c>
      <c r="J6931" s="289" t="s">
        <v>5215</v>
      </c>
      <c r="K6931" s="278" t="str">
        <f t="shared" si="217"/>
        <v>IRQ002People displaced</v>
      </c>
      <c r="L6931" s="290">
        <v>43614</v>
      </c>
      <c r="M6931" s="290" t="s">
        <v>3248</v>
      </c>
    </row>
    <row r="6932" spans="1:13" s="269" customFormat="1" ht="15.5" hidden="1" thickTop="1" thickBot="1" x14ac:dyDescent="0.4">
      <c r="A6932" s="283" t="s">
        <v>2956</v>
      </c>
      <c r="B6932" s="284" t="str">
        <f>VLOOKUP(A6932,Lists!B:C,2,FALSE)</f>
        <v>COD001</v>
      </c>
      <c r="C6932" s="284" t="str">
        <f>VLOOKUP(A6932,Lists!B:D,3,FALSE)</f>
        <v>COD</v>
      </c>
      <c r="D6932" s="285" t="s">
        <v>752</v>
      </c>
      <c r="E6932" s="285">
        <v>13141056</v>
      </c>
      <c r="F6932" s="285" t="s">
        <v>5221</v>
      </c>
      <c r="G6932" s="285" t="s">
        <v>730</v>
      </c>
      <c r="H6932" s="278">
        <f t="shared" si="216"/>
        <v>3</v>
      </c>
      <c r="I6932" s="251" t="s">
        <v>5222</v>
      </c>
      <c r="J6932" s="285" t="s">
        <v>5220</v>
      </c>
      <c r="K6932" s="278" t="str">
        <f t="shared" si="217"/>
        <v>COD001People in Need</v>
      </c>
      <c r="L6932" s="286">
        <v>43614</v>
      </c>
      <c r="M6932" s="286" t="s">
        <v>3249</v>
      </c>
    </row>
    <row r="6933" spans="1:13" s="269" customFormat="1" ht="15.5" hidden="1" thickTop="1" thickBot="1" x14ac:dyDescent="0.4">
      <c r="A6933" s="287" t="s">
        <v>2956</v>
      </c>
      <c r="B6933" s="288" t="str">
        <f>VLOOKUP(A6933,Lists!B:C,2,FALSE)</f>
        <v>COD001</v>
      </c>
      <c r="C6933" s="288" t="str">
        <f>VLOOKUP(A6933,Lists!B:D,3,FALSE)</f>
        <v>COD</v>
      </c>
      <c r="D6933" s="289" t="s">
        <v>5110</v>
      </c>
      <c r="E6933" s="289">
        <v>42787564</v>
      </c>
      <c r="F6933" s="289" t="s">
        <v>1669</v>
      </c>
      <c r="G6933" s="289" t="s">
        <v>730</v>
      </c>
      <c r="H6933" s="278">
        <f t="shared" si="216"/>
        <v>3</v>
      </c>
      <c r="I6933" s="252" t="s">
        <v>1675</v>
      </c>
      <c r="J6933" s="289" t="s">
        <v>5219</v>
      </c>
      <c r="K6933" s="278" t="str">
        <f t="shared" si="217"/>
        <v>COD001Minimal humanitarian conditions - Level 1</v>
      </c>
      <c r="L6933" s="290">
        <v>43614</v>
      </c>
      <c r="M6933" s="290" t="s">
        <v>3249</v>
      </c>
    </row>
    <row r="6934" spans="1:13" s="269" customFormat="1" ht="15.5" hidden="1" thickTop="1" thickBot="1" x14ac:dyDescent="0.4">
      <c r="A6934" s="283" t="s">
        <v>2956</v>
      </c>
      <c r="B6934" s="284" t="str">
        <f>VLOOKUP(A6934,Lists!B:C,2,FALSE)</f>
        <v>COD001</v>
      </c>
      <c r="C6934" s="284" t="str">
        <f>VLOOKUP(A6934,Lists!B:D,3,FALSE)</f>
        <v>COD</v>
      </c>
      <c r="D6934" s="285" t="s">
        <v>5111</v>
      </c>
      <c r="E6934" s="285">
        <v>43118529</v>
      </c>
      <c r="F6934" s="285" t="s">
        <v>1669</v>
      </c>
      <c r="G6934" s="285" t="s">
        <v>730</v>
      </c>
      <c r="H6934" s="278">
        <f t="shared" si="216"/>
        <v>3</v>
      </c>
      <c r="I6934" s="251" t="s">
        <v>1675</v>
      </c>
      <c r="J6934" s="285" t="s">
        <v>5218</v>
      </c>
      <c r="K6934" s="278" t="str">
        <f t="shared" si="217"/>
        <v>COD001Stressed humanitarian conditions - Level 2</v>
      </c>
      <c r="L6934" s="286">
        <v>43614</v>
      </c>
      <c r="M6934" s="286" t="s">
        <v>3249</v>
      </c>
    </row>
    <row r="6935" spans="1:13" s="269" customFormat="1" ht="15.5" hidden="1" thickTop="1" thickBot="1" x14ac:dyDescent="0.4">
      <c r="A6935" s="287" t="s">
        <v>2956</v>
      </c>
      <c r="B6935" s="288" t="str">
        <f>VLOOKUP(A6935,Lists!B:C,2,FALSE)</f>
        <v>COD001</v>
      </c>
      <c r="C6935" s="288" t="str">
        <f>VLOOKUP(A6935,Lists!B:D,3,FALSE)</f>
        <v>COD</v>
      </c>
      <c r="D6935" s="289" t="s">
        <v>5112</v>
      </c>
      <c r="E6935" s="289">
        <v>9767461</v>
      </c>
      <c r="F6935" s="289" t="s">
        <v>1669</v>
      </c>
      <c r="G6935" s="289" t="s">
        <v>730</v>
      </c>
      <c r="H6935" s="278">
        <f t="shared" si="216"/>
        <v>3</v>
      </c>
      <c r="I6935" s="252" t="s">
        <v>1675</v>
      </c>
      <c r="J6935" s="289" t="s">
        <v>5217</v>
      </c>
      <c r="K6935" s="278" t="str">
        <f t="shared" si="217"/>
        <v>COD001Moderate humanitarian conditions - Level 3</v>
      </c>
      <c r="L6935" s="290">
        <v>43614</v>
      </c>
      <c r="M6935" s="290" t="s">
        <v>3249</v>
      </c>
    </row>
    <row r="6936" spans="1:13" s="269" customFormat="1" ht="15.5" hidden="1" thickTop="1" thickBot="1" x14ac:dyDescent="0.4">
      <c r="A6936" s="283" t="s">
        <v>2956</v>
      </c>
      <c r="B6936" s="284" t="str">
        <f>VLOOKUP(A6936,Lists!B:C,2,FALSE)</f>
        <v>COD001</v>
      </c>
      <c r="C6936" s="284" t="str">
        <f>VLOOKUP(A6936,Lists!B:D,3,FALSE)</f>
        <v>COD</v>
      </c>
      <c r="D6936" s="285" t="s">
        <v>5113</v>
      </c>
      <c r="E6936" s="285">
        <v>3373595</v>
      </c>
      <c r="F6936" s="285" t="s">
        <v>1669</v>
      </c>
      <c r="G6936" s="285" t="s">
        <v>730</v>
      </c>
      <c r="H6936" s="278">
        <f t="shared" si="216"/>
        <v>3</v>
      </c>
      <c r="I6936" s="251" t="s">
        <v>1675</v>
      </c>
      <c r="J6936" s="285" t="s">
        <v>5216</v>
      </c>
      <c r="K6936" s="278" t="str">
        <f t="shared" si="217"/>
        <v>COD001Severe humanitarian conditions - Level 4</v>
      </c>
      <c r="L6936" s="286">
        <v>43614</v>
      </c>
      <c r="M6936" s="286" t="s">
        <v>3249</v>
      </c>
    </row>
    <row r="6937" spans="1:13" s="269" customFormat="1" ht="15.5" hidden="1" thickTop="1" thickBot="1" x14ac:dyDescent="0.4">
      <c r="A6937" s="287" t="s">
        <v>2956</v>
      </c>
      <c r="B6937" s="288" t="str">
        <f>VLOOKUP(A6937,Lists!B:C,2,FALSE)</f>
        <v>COD001</v>
      </c>
      <c r="C6937" s="288" t="str">
        <f>VLOOKUP(A6937,Lists!B:D,3,FALSE)</f>
        <v>COD</v>
      </c>
      <c r="D6937" s="289" t="s">
        <v>533</v>
      </c>
      <c r="E6937" s="289">
        <v>56259585</v>
      </c>
      <c r="F6937" s="289" t="s">
        <v>1664</v>
      </c>
      <c r="G6937" s="289" t="s">
        <v>731</v>
      </c>
      <c r="H6937" s="278">
        <f t="shared" si="216"/>
        <v>2</v>
      </c>
      <c r="I6937" s="252" t="s">
        <v>1675</v>
      </c>
      <c r="J6937" s="289" t="s">
        <v>5225</v>
      </c>
      <c r="K6937" s="278" t="str">
        <f t="shared" si="217"/>
        <v>COD001People affected</v>
      </c>
      <c r="L6937" s="290">
        <v>43614</v>
      </c>
      <c r="M6937" s="290" t="s">
        <v>3248</v>
      </c>
    </row>
    <row r="6938" spans="1:13" s="269" customFormat="1" ht="15.5" thickTop="1" thickBot="1" x14ac:dyDescent="0.4">
      <c r="A6938" s="283" t="s">
        <v>2956</v>
      </c>
      <c r="B6938" s="284" t="str">
        <f>VLOOKUP(A6938,Lists!B:C,2,FALSE)</f>
        <v>COD001</v>
      </c>
      <c r="C6938" s="284" t="str">
        <f>VLOOKUP(A6938,Lists!B:D,3,FALSE)</f>
        <v>COD</v>
      </c>
      <c r="D6938" s="285" t="s">
        <v>666</v>
      </c>
      <c r="E6938" s="285">
        <v>8447862</v>
      </c>
      <c r="F6938" s="285" t="s">
        <v>5223</v>
      </c>
      <c r="G6938" s="285" t="s">
        <v>731</v>
      </c>
      <c r="H6938" s="278">
        <f t="shared" si="216"/>
        <v>2</v>
      </c>
      <c r="I6938" s="251" t="s">
        <v>5224</v>
      </c>
      <c r="J6938" s="285" t="s">
        <v>5226</v>
      </c>
      <c r="K6938" s="278" t="str">
        <f t="shared" si="217"/>
        <v>COD001People displaced</v>
      </c>
      <c r="L6938" s="286">
        <v>43614</v>
      </c>
      <c r="M6938" s="286" t="s">
        <v>3248</v>
      </c>
    </row>
    <row r="6939" spans="1:13" s="269" customFormat="1" ht="15.5" hidden="1" thickTop="1" thickBot="1" x14ac:dyDescent="0.4">
      <c r="A6939" s="287" t="s">
        <v>2956</v>
      </c>
      <c r="B6939" s="288" t="str">
        <f>VLOOKUP(A6939,Lists!B:C,2,FALSE)</f>
        <v>COD001</v>
      </c>
      <c r="C6939" s="288" t="str">
        <f>VLOOKUP(A6939,Lists!B:D,3,FALSE)</f>
        <v>COD</v>
      </c>
      <c r="D6939" s="289" t="s">
        <v>5028</v>
      </c>
      <c r="E6939" s="289">
        <v>109925</v>
      </c>
      <c r="F6939" s="289" t="s">
        <v>5227</v>
      </c>
      <c r="G6939" s="289" t="s">
        <v>731</v>
      </c>
      <c r="H6939" s="278">
        <f t="shared" si="216"/>
        <v>2</v>
      </c>
      <c r="I6939" s="252" t="s">
        <v>5228</v>
      </c>
      <c r="J6939" s="289" t="s">
        <v>5229</v>
      </c>
      <c r="K6939" s="278" t="str">
        <f t="shared" si="217"/>
        <v>COD001Illness cases reported</v>
      </c>
      <c r="L6939" s="290">
        <v>43614</v>
      </c>
      <c r="M6939" s="290" t="s">
        <v>3248</v>
      </c>
    </row>
    <row r="6940" spans="1:13" s="269" customFormat="1" ht="15.5" hidden="1" thickTop="1" thickBot="1" x14ac:dyDescent="0.4">
      <c r="A6940" s="283" t="s">
        <v>1269</v>
      </c>
      <c r="B6940" s="284" t="str">
        <f>VLOOKUP(A6940,Lists!B:C,2,FALSE)</f>
        <v>EGY002</v>
      </c>
      <c r="C6940" s="284" t="str">
        <f>VLOOKUP(A6940,Lists!B:D,3,FALSE)</f>
        <v>EGY</v>
      </c>
      <c r="D6940" s="285" t="s">
        <v>522</v>
      </c>
      <c r="E6940" s="285">
        <v>97395000</v>
      </c>
      <c r="F6940" s="285" t="s">
        <v>5230</v>
      </c>
      <c r="G6940" s="285" t="s">
        <v>731</v>
      </c>
      <c r="H6940" s="278">
        <f t="shared" si="216"/>
        <v>2</v>
      </c>
      <c r="I6940" s="251" t="s">
        <v>5231</v>
      </c>
      <c r="J6940" s="285" t="s">
        <v>5232</v>
      </c>
      <c r="K6940" s="278" t="str">
        <f t="shared" si="217"/>
        <v>EGY002Total population</v>
      </c>
      <c r="L6940" s="286">
        <v>43616</v>
      </c>
      <c r="M6940" s="286" t="s">
        <v>3248</v>
      </c>
    </row>
    <row r="6941" spans="1:13" s="269" customFormat="1" ht="15.5" hidden="1" thickTop="1" thickBot="1" x14ac:dyDescent="0.4">
      <c r="A6941" s="287" t="s">
        <v>1269</v>
      </c>
      <c r="B6941" s="288" t="str">
        <f>VLOOKUP(A6941,Lists!B:C,2,FALSE)</f>
        <v>EGY002</v>
      </c>
      <c r="C6941" s="288" t="str">
        <f>VLOOKUP(A6941,Lists!B:D,3,FALSE)</f>
        <v>EGY</v>
      </c>
      <c r="D6941" s="289" t="s">
        <v>660</v>
      </c>
      <c r="E6941" s="289">
        <v>16269</v>
      </c>
      <c r="F6941" s="289" t="s">
        <v>5233</v>
      </c>
      <c r="G6941" s="289" t="s">
        <v>732</v>
      </c>
      <c r="H6941" s="278">
        <f t="shared" si="216"/>
        <v>1</v>
      </c>
      <c r="I6941" s="252" t="s">
        <v>5234</v>
      </c>
      <c r="J6941" s="289" t="s">
        <v>5235</v>
      </c>
      <c r="K6941" s="278" t="str">
        <f t="shared" si="217"/>
        <v>EGY002Landmass affected</v>
      </c>
      <c r="L6941" s="290">
        <v>43616</v>
      </c>
      <c r="M6941" s="290" t="s">
        <v>3248</v>
      </c>
    </row>
    <row r="6942" spans="1:13" s="269" customFormat="1" ht="15.5" hidden="1" thickTop="1" thickBot="1" x14ac:dyDescent="0.4">
      <c r="A6942" s="283" t="s">
        <v>1269</v>
      </c>
      <c r="B6942" s="284" t="str">
        <f>VLOOKUP(A6942,Lists!B:C,2,FALSE)</f>
        <v>EGY002</v>
      </c>
      <c r="C6942" s="284" t="str">
        <f>VLOOKUP(A6942,Lists!B:D,3,FALSE)</f>
        <v>EGY</v>
      </c>
      <c r="D6942" s="285" t="s">
        <v>737</v>
      </c>
      <c r="E6942" s="285">
        <v>18720000</v>
      </c>
      <c r="F6942" s="285" t="s">
        <v>5236</v>
      </c>
      <c r="G6942" s="285" t="s">
        <v>731</v>
      </c>
      <c r="H6942" s="278">
        <f t="shared" si="216"/>
        <v>2</v>
      </c>
      <c r="I6942" s="251" t="s">
        <v>5231</v>
      </c>
      <c r="J6942" s="285" t="s">
        <v>5237</v>
      </c>
      <c r="K6942" s="278" t="str">
        <f t="shared" si="217"/>
        <v>EGY002People exposed</v>
      </c>
      <c r="L6942" s="286">
        <v>43616</v>
      </c>
      <c r="M6942" s="286" t="s">
        <v>3248</v>
      </c>
    </row>
    <row r="6943" spans="1:13" s="269" customFormat="1" ht="15.5" hidden="1" thickTop="1" thickBot="1" x14ac:dyDescent="0.4">
      <c r="A6943" s="287" t="s">
        <v>1269</v>
      </c>
      <c r="B6943" s="288" t="str">
        <f>VLOOKUP(A6943,Lists!B:C,2,FALSE)</f>
        <v>EGY002</v>
      </c>
      <c r="C6943" s="288" t="str">
        <f>VLOOKUP(A6943,Lists!B:D,3,FALSE)</f>
        <v>EGY</v>
      </c>
      <c r="D6943" s="289" t="s">
        <v>533</v>
      </c>
      <c r="E6943" s="289">
        <v>132000</v>
      </c>
      <c r="F6943" s="289" t="s">
        <v>5238</v>
      </c>
      <c r="G6943" s="289" t="s">
        <v>732</v>
      </c>
      <c r="H6943" s="278">
        <f t="shared" si="216"/>
        <v>1</v>
      </c>
      <c r="I6943" s="252" t="s">
        <v>5234</v>
      </c>
      <c r="J6943" s="289" t="s">
        <v>5239</v>
      </c>
      <c r="K6943" s="278" t="str">
        <f t="shared" si="217"/>
        <v>EGY002People affected</v>
      </c>
      <c r="L6943" s="290">
        <v>43616</v>
      </c>
      <c r="M6943" s="290" t="s">
        <v>3248</v>
      </c>
    </row>
    <row r="6944" spans="1:13" s="269" customFormat="1" ht="15.5" thickTop="1" thickBot="1" x14ac:dyDescent="0.4">
      <c r="A6944" s="283" t="s">
        <v>1269</v>
      </c>
      <c r="B6944" s="284" t="str">
        <f>VLOOKUP(A6944,Lists!B:C,2,FALSE)</f>
        <v>EGY002</v>
      </c>
      <c r="C6944" s="284" t="str">
        <f>VLOOKUP(A6944,Lists!B:D,3,FALSE)</f>
        <v>EGY</v>
      </c>
      <c r="D6944" s="285" t="s">
        <v>666</v>
      </c>
      <c r="E6944" s="285">
        <v>132000</v>
      </c>
      <c r="F6944" s="285" t="s">
        <v>5238</v>
      </c>
      <c r="G6944" s="285" t="s">
        <v>732</v>
      </c>
      <c r="H6944" s="278">
        <f t="shared" si="216"/>
        <v>1</v>
      </c>
      <c r="I6944" s="251" t="s">
        <v>5234</v>
      </c>
      <c r="J6944" s="285" t="s">
        <v>5239</v>
      </c>
      <c r="K6944" s="278" t="str">
        <f t="shared" si="217"/>
        <v>EGY002People displaced</v>
      </c>
      <c r="L6944" s="286">
        <v>43616</v>
      </c>
      <c r="M6944" s="286" t="s">
        <v>3248</v>
      </c>
    </row>
    <row r="6945" spans="1:13" s="269" customFormat="1" ht="15.5" hidden="1" thickTop="1" thickBot="1" x14ac:dyDescent="0.4">
      <c r="A6945" s="287" t="s">
        <v>1269</v>
      </c>
      <c r="B6945" s="288" t="str">
        <f>VLOOKUP(A6945,Lists!B:C,2,FALSE)</f>
        <v>EGY002</v>
      </c>
      <c r="C6945" s="288" t="str">
        <f>VLOOKUP(A6945,Lists!B:D,3,FALSE)</f>
        <v>EGY</v>
      </c>
      <c r="D6945" s="289" t="s">
        <v>5027</v>
      </c>
      <c r="E6945" s="289">
        <v>0</v>
      </c>
      <c r="F6945" s="289" t="s">
        <v>5240</v>
      </c>
      <c r="G6945" s="289" t="s">
        <v>731</v>
      </c>
      <c r="H6945" s="278">
        <f t="shared" si="216"/>
        <v>2</v>
      </c>
      <c r="I6945" s="252" t="s">
        <v>1354</v>
      </c>
      <c r="J6945" s="289" t="s">
        <v>5241</v>
      </c>
      <c r="K6945" s="278" t="str">
        <f t="shared" si="217"/>
        <v>EGY002Injuries reported</v>
      </c>
      <c r="L6945" s="290">
        <v>43616</v>
      </c>
      <c r="M6945" s="290" t="s">
        <v>3248</v>
      </c>
    </row>
    <row r="6946" spans="1:13" s="269" customFormat="1" ht="15.5" hidden="1" thickTop="1" thickBot="1" x14ac:dyDescent="0.4">
      <c r="A6946" s="283" t="s">
        <v>1269</v>
      </c>
      <c r="B6946" s="284" t="str">
        <f>VLOOKUP(A6946,Lists!B:C,2,FALSE)</f>
        <v>EGY002</v>
      </c>
      <c r="C6946" s="284" t="str">
        <f>VLOOKUP(A6946,Lists!B:D,3,FALSE)</f>
        <v>EGY</v>
      </c>
      <c r="D6946" s="285" t="s">
        <v>5029</v>
      </c>
      <c r="E6946" s="285">
        <v>0</v>
      </c>
      <c r="F6946" s="285" t="s">
        <v>5240</v>
      </c>
      <c r="G6946" s="285" t="s">
        <v>731</v>
      </c>
      <c r="H6946" s="278">
        <f t="shared" si="216"/>
        <v>2</v>
      </c>
      <c r="I6946" s="251" t="s">
        <v>1354</v>
      </c>
      <c r="J6946" s="285" t="s">
        <v>5242</v>
      </c>
      <c r="K6946" s="278" t="str">
        <f t="shared" si="217"/>
        <v>EGY002Fatalities reported</v>
      </c>
      <c r="L6946" s="286">
        <v>43616</v>
      </c>
      <c r="M6946" s="286" t="s">
        <v>3248</v>
      </c>
    </row>
    <row r="6947" spans="1:13" s="269" customFormat="1" ht="15.5" hidden="1" thickTop="1" thickBot="1" x14ac:dyDescent="0.4">
      <c r="A6947" s="287" t="s">
        <v>1269</v>
      </c>
      <c r="B6947" s="288" t="str">
        <f>VLOOKUP(A6947,Lists!B:C,2,FALSE)</f>
        <v>EGY002</v>
      </c>
      <c r="C6947" s="288" t="str">
        <f>VLOOKUP(A6947,Lists!B:D,3,FALSE)</f>
        <v>EGY</v>
      </c>
      <c r="D6947" s="289" t="s">
        <v>5115</v>
      </c>
      <c r="E6947" s="289">
        <v>0</v>
      </c>
      <c r="F6947" s="289" t="s">
        <v>5240</v>
      </c>
      <c r="G6947" s="289" t="s">
        <v>731</v>
      </c>
      <c r="H6947" s="278">
        <f t="shared" si="216"/>
        <v>2</v>
      </c>
      <c r="I6947" s="252" t="s">
        <v>1354</v>
      </c>
      <c r="J6947" s="289" t="s">
        <v>5242</v>
      </c>
      <c r="K6947" s="278" t="str">
        <f t="shared" si="217"/>
        <v>EGY002Fatalities in all crises</v>
      </c>
      <c r="L6947" s="290">
        <v>43616</v>
      </c>
      <c r="M6947" s="290" t="s">
        <v>3248</v>
      </c>
    </row>
    <row r="6948" spans="1:13" s="269" customFormat="1" ht="15.5" hidden="1" thickTop="1" thickBot="1" x14ac:dyDescent="0.4">
      <c r="A6948" s="283" t="s">
        <v>1269</v>
      </c>
      <c r="B6948" s="284" t="str">
        <f>VLOOKUP(A6948,Lists!B:C,2,FALSE)</f>
        <v>EGY002</v>
      </c>
      <c r="C6948" s="284" t="str">
        <f>VLOOKUP(A6948,Lists!B:D,3,FALSE)</f>
        <v>EGY</v>
      </c>
      <c r="D6948" s="285" t="s">
        <v>752</v>
      </c>
      <c r="E6948" s="285">
        <v>71000</v>
      </c>
      <c r="F6948" s="285" t="s">
        <v>5243</v>
      </c>
      <c r="G6948" s="285" t="s">
        <v>731</v>
      </c>
      <c r="H6948" s="278">
        <f t="shared" si="216"/>
        <v>2</v>
      </c>
      <c r="I6948" s="251" t="s">
        <v>5244</v>
      </c>
      <c r="J6948" s="285" t="s">
        <v>3889</v>
      </c>
      <c r="K6948" s="278" t="str">
        <f t="shared" si="217"/>
        <v>EGY002People in Need</v>
      </c>
      <c r="L6948" s="286">
        <v>43616</v>
      </c>
      <c r="M6948" s="286" t="s">
        <v>3248</v>
      </c>
    </row>
    <row r="6949" spans="1:13" s="269" customFormat="1" ht="15.5" hidden="1" thickTop="1" thickBot="1" x14ac:dyDescent="0.4">
      <c r="A6949" s="287" t="s">
        <v>1269</v>
      </c>
      <c r="B6949" s="288" t="str">
        <f>VLOOKUP(A6949,Lists!B:C,2,FALSE)</f>
        <v>EGY002</v>
      </c>
      <c r="C6949" s="288" t="str">
        <f>VLOOKUP(A6949,Lists!B:D,3,FALSE)</f>
        <v>EGY</v>
      </c>
      <c r="D6949" s="289" t="s">
        <v>5110</v>
      </c>
      <c r="E6949" s="289">
        <v>18588000</v>
      </c>
      <c r="F6949" s="289" t="s">
        <v>5236</v>
      </c>
      <c r="G6949" s="289" t="s">
        <v>731</v>
      </c>
      <c r="H6949" s="278">
        <f t="shared" si="216"/>
        <v>2</v>
      </c>
      <c r="I6949" s="252" t="s">
        <v>5231</v>
      </c>
      <c r="J6949" s="289" t="s">
        <v>3890</v>
      </c>
      <c r="K6949" s="278" t="str">
        <f t="shared" si="217"/>
        <v>EGY002Minimal humanitarian conditions - Level 1</v>
      </c>
      <c r="L6949" s="290">
        <v>43616</v>
      </c>
      <c r="M6949" s="290" t="s">
        <v>3248</v>
      </c>
    </row>
    <row r="6950" spans="1:13" s="269" customFormat="1" ht="15.5" hidden="1" thickTop="1" thickBot="1" x14ac:dyDescent="0.4">
      <c r="A6950" s="283" t="s">
        <v>1269</v>
      </c>
      <c r="B6950" s="284" t="str">
        <f>VLOOKUP(A6950,Lists!B:C,2,FALSE)</f>
        <v>EGY002</v>
      </c>
      <c r="C6950" s="284" t="str">
        <f>VLOOKUP(A6950,Lists!B:D,3,FALSE)</f>
        <v>EGY</v>
      </c>
      <c r="D6950" s="285" t="s">
        <v>5111</v>
      </c>
      <c r="E6950" s="285">
        <v>61000</v>
      </c>
      <c r="F6950" s="285" t="s">
        <v>5243</v>
      </c>
      <c r="G6950" s="285" t="s">
        <v>731</v>
      </c>
      <c r="H6950" s="278">
        <f t="shared" si="216"/>
        <v>2</v>
      </c>
      <c r="I6950" s="251" t="s">
        <v>5244</v>
      </c>
      <c r="J6950" s="285" t="s">
        <v>3891</v>
      </c>
      <c r="K6950" s="278" t="str">
        <f t="shared" si="217"/>
        <v>EGY002Stressed humanitarian conditions - Level 2</v>
      </c>
      <c r="L6950" s="286">
        <v>43616</v>
      </c>
      <c r="M6950" s="286" t="s">
        <v>3248</v>
      </c>
    </row>
    <row r="6951" spans="1:13" s="269" customFormat="1" ht="15.5" hidden="1" thickTop="1" thickBot="1" x14ac:dyDescent="0.4">
      <c r="A6951" s="287" t="s">
        <v>1269</v>
      </c>
      <c r="B6951" s="288" t="str">
        <f>VLOOKUP(A6951,Lists!B:C,2,FALSE)</f>
        <v>EGY002</v>
      </c>
      <c r="C6951" s="288" t="str">
        <f>VLOOKUP(A6951,Lists!B:D,3,FALSE)</f>
        <v>EGY</v>
      </c>
      <c r="D6951" s="289" t="s">
        <v>5112</v>
      </c>
      <c r="E6951" s="289">
        <v>71000</v>
      </c>
      <c r="F6951" s="289" t="s">
        <v>5243</v>
      </c>
      <c r="G6951" s="289" t="s">
        <v>731</v>
      </c>
      <c r="H6951" s="278">
        <f t="shared" si="216"/>
        <v>2</v>
      </c>
      <c r="I6951" s="252" t="s">
        <v>5244</v>
      </c>
      <c r="J6951" s="289" t="s">
        <v>3889</v>
      </c>
      <c r="K6951" s="278" t="str">
        <f t="shared" si="217"/>
        <v>EGY002Moderate humanitarian conditions - Level 3</v>
      </c>
      <c r="L6951" s="290">
        <v>43616</v>
      </c>
      <c r="M6951" s="290" t="s">
        <v>3248</v>
      </c>
    </row>
    <row r="6952" spans="1:13" s="269" customFormat="1" ht="15.5" hidden="1" thickTop="1" thickBot="1" x14ac:dyDescent="0.4">
      <c r="A6952" s="283" t="s">
        <v>3406</v>
      </c>
      <c r="B6952" s="284" t="e">
        <f>VLOOKUP(A6952,Lists!B:C,2,FALSE)</f>
        <v>#N/A</v>
      </c>
      <c r="C6952" s="284" t="e">
        <f>VLOOKUP(A6952,Lists!B:D,3,FALSE)</f>
        <v>#N/A</v>
      </c>
      <c r="D6952" s="285" t="s">
        <v>737</v>
      </c>
      <c r="E6952" s="285">
        <v>9589857</v>
      </c>
      <c r="F6952" s="285" t="s">
        <v>5245</v>
      </c>
      <c r="G6952" s="285" t="s">
        <v>731</v>
      </c>
      <c r="H6952" s="278">
        <f t="shared" si="216"/>
        <v>2</v>
      </c>
      <c r="I6952" s="251" t="s">
        <v>3551</v>
      </c>
      <c r="J6952" s="285" t="s">
        <v>3549</v>
      </c>
      <c r="K6952" s="278" t="e">
        <f t="shared" si="217"/>
        <v>#N/A</v>
      </c>
      <c r="L6952" s="286">
        <v>43616</v>
      </c>
      <c r="M6952" s="286" t="s">
        <v>3248</v>
      </c>
    </row>
    <row r="6953" spans="1:13" s="269" customFormat="1" ht="15.5" hidden="1" thickTop="1" thickBot="1" x14ac:dyDescent="0.4">
      <c r="A6953" s="287" t="s">
        <v>3406</v>
      </c>
      <c r="B6953" s="288" t="e">
        <f>VLOOKUP(A6953,Lists!B:C,2,FALSE)</f>
        <v>#N/A</v>
      </c>
      <c r="C6953" s="288" t="e">
        <f>VLOOKUP(A6953,Lists!B:D,3,FALSE)</f>
        <v>#N/A</v>
      </c>
      <c r="D6953" s="289" t="s">
        <v>533</v>
      </c>
      <c r="E6953" s="289">
        <v>2943910</v>
      </c>
      <c r="F6953" s="289" t="s">
        <v>5246</v>
      </c>
      <c r="G6953" s="289" t="s">
        <v>731</v>
      </c>
      <c r="H6953" s="278">
        <f t="shared" si="216"/>
        <v>2</v>
      </c>
      <c r="I6953" s="252" t="s">
        <v>3552</v>
      </c>
      <c r="J6953" s="289" t="s">
        <v>3555</v>
      </c>
      <c r="K6953" s="278" t="e">
        <f t="shared" si="217"/>
        <v>#N/A</v>
      </c>
      <c r="L6953" s="290">
        <v>43616</v>
      </c>
      <c r="M6953" s="290" t="s">
        <v>3248</v>
      </c>
    </row>
    <row r="6954" spans="1:13" s="269" customFormat="1" ht="15.5" thickTop="1" thickBot="1" x14ac:dyDescent="0.4">
      <c r="A6954" s="283" t="s">
        <v>3406</v>
      </c>
      <c r="B6954" s="284" t="e">
        <f>VLOOKUP(A6954,Lists!B:C,2,FALSE)</f>
        <v>#N/A</v>
      </c>
      <c r="C6954" s="284" t="e">
        <f>VLOOKUP(A6954,Lists!B:D,3,FALSE)</f>
        <v>#N/A</v>
      </c>
      <c r="D6954" s="285" t="s">
        <v>666</v>
      </c>
      <c r="E6954" s="285">
        <v>1155307</v>
      </c>
      <c r="F6954" s="285" t="s">
        <v>5247</v>
      </c>
      <c r="G6954" s="285" t="s">
        <v>731</v>
      </c>
      <c r="H6954" s="278">
        <f t="shared" si="216"/>
        <v>2</v>
      </c>
      <c r="I6954" s="251" t="s">
        <v>3374</v>
      </c>
      <c r="J6954" s="285" t="s">
        <v>2433</v>
      </c>
      <c r="K6954" s="278" t="e">
        <f t="shared" si="217"/>
        <v>#N/A</v>
      </c>
      <c r="L6954" s="286">
        <v>43616</v>
      </c>
      <c r="M6954" s="286" t="s">
        <v>3248</v>
      </c>
    </row>
    <row r="6955" spans="1:13" s="269" customFormat="1" ht="15.5" hidden="1" thickTop="1" thickBot="1" x14ac:dyDescent="0.4">
      <c r="A6955" s="287" t="s">
        <v>3406</v>
      </c>
      <c r="B6955" s="288" t="e">
        <f>VLOOKUP(A6955,Lists!B:C,2,FALSE)</f>
        <v>#N/A</v>
      </c>
      <c r="C6955" s="288" t="e">
        <f>VLOOKUP(A6955,Lists!B:D,3,FALSE)</f>
        <v>#N/A</v>
      </c>
      <c r="D6955" s="289" t="s">
        <v>5115</v>
      </c>
      <c r="E6955" s="289">
        <v>76</v>
      </c>
      <c r="F6955" s="289" t="s">
        <v>5248</v>
      </c>
      <c r="G6955" s="289" t="s">
        <v>731</v>
      </c>
      <c r="H6955" s="278">
        <f t="shared" si="216"/>
        <v>2</v>
      </c>
      <c r="I6955" s="252" t="s">
        <v>1354</v>
      </c>
      <c r="J6955" s="289" t="s">
        <v>5249</v>
      </c>
      <c r="K6955" s="278" t="e">
        <f t="shared" si="217"/>
        <v>#N/A</v>
      </c>
      <c r="L6955" s="290">
        <v>43616</v>
      </c>
      <c r="M6955" s="290" t="s">
        <v>3248</v>
      </c>
    </row>
    <row r="6956" spans="1:13" s="269" customFormat="1" ht="15.5" hidden="1" thickTop="1" thickBot="1" x14ac:dyDescent="0.4">
      <c r="A6956" s="283" t="s">
        <v>3407</v>
      </c>
      <c r="B6956" s="284" t="e">
        <f>VLOOKUP(A6956,Lists!B:C,2,FALSE)</f>
        <v>#N/A</v>
      </c>
      <c r="C6956" s="284" t="e">
        <f>VLOOKUP(A6956,Lists!B:D,3,FALSE)</f>
        <v>#N/A</v>
      </c>
      <c r="D6956" s="285" t="s">
        <v>5115</v>
      </c>
      <c r="E6956" s="285">
        <v>76</v>
      </c>
      <c r="F6956" s="285" t="s">
        <v>5250</v>
      </c>
      <c r="G6956" s="285" t="s">
        <v>731</v>
      </c>
      <c r="H6956" s="278">
        <f t="shared" si="216"/>
        <v>2</v>
      </c>
      <c r="I6956" s="251" t="s">
        <v>1354</v>
      </c>
      <c r="J6956" s="285" t="s">
        <v>5249</v>
      </c>
      <c r="K6956" s="278" t="e">
        <f t="shared" si="217"/>
        <v>#N/A</v>
      </c>
      <c r="L6956" s="286">
        <v>43616</v>
      </c>
      <c r="M6956" s="286" t="s">
        <v>3248</v>
      </c>
    </row>
    <row r="6957" spans="1:13" s="269" customFormat="1" ht="15.5" hidden="1" thickTop="1" thickBot="1" x14ac:dyDescent="0.4">
      <c r="A6957" s="287" t="s">
        <v>3407</v>
      </c>
      <c r="B6957" s="288" t="e">
        <f>VLOOKUP(A6957,Lists!B:C,2,FALSE)</f>
        <v>#N/A</v>
      </c>
      <c r="C6957" s="288" t="e">
        <f>VLOOKUP(A6957,Lists!B:D,3,FALSE)</f>
        <v>#N/A</v>
      </c>
      <c r="D6957" s="289" t="s">
        <v>737</v>
      </c>
      <c r="E6957" s="289">
        <v>3326031</v>
      </c>
      <c r="F6957" s="289" t="s">
        <v>5253</v>
      </c>
      <c r="G6957" s="289" t="s">
        <v>731</v>
      </c>
      <c r="H6957" s="278">
        <f t="shared" si="216"/>
        <v>2</v>
      </c>
      <c r="I6957" s="252" t="s">
        <v>3865</v>
      </c>
      <c r="J6957" s="289" t="s">
        <v>5255</v>
      </c>
      <c r="K6957" s="278" t="e">
        <f t="shared" si="217"/>
        <v>#N/A</v>
      </c>
      <c r="L6957" s="290">
        <v>43616</v>
      </c>
      <c r="M6957" s="290" t="s">
        <v>3248</v>
      </c>
    </row>
    <row r="6958" spans="1:13" s="269" customFormat="1" ht="15.5" hidden="1" thickTop="1" thickBot="1" x14ac:dyDescent="0.4">
      <c r="A6958" s="283" t="s">
        <v>3407</v>
      </c>
      <c r="B6958" s="284" t="e">
        <f>VLOOKUP(A6958,Lists!B:C,2,FALSE)</f>
        <v>#N/A</v>
      </c>
      <c r="C6958" s="284" t="e">
        <f>VLOOKUP(A6958,Lists!B:D,3,FALSE)</f>
        <v>#N/A</v>
      </c>
      <c r="D6958" s="285" t="s">
        <v>533</v>
      </c>
      <c r="E6958" s="285">
        <v>815831</v>
      </c>
      <c r="F6958" s="285" t="s">
        <v>5247</v>
      </c>
      <c r="G6958" s="285" t="s">
        <v>731</v>
      </c>
      <c r="H6958" s="278">
        <f t="shared" si="216"/>
        <v>2</v>
      </c>
      <c r="I6958" s="251" t="s">
        <v>3865</v>
      </c>
      <c r="J6958" s="285" t="s">
        <v>5256</v>
      </c>
      <c r="K6958" s="278" t="e">
        <f t="shared" si="217"/>
        <v>#N/A</v>
      </c>
      <c r="L6958" s="286">
        <v>43616</v>
      </c>
      <c r="M6958" s="286" t="s">
        <v>3248</v>
      </c>
    </row>
    <row r="6959" spans="1:13" s="269" customFormat="1" ht="15.5" thickTop="1" thickBot="1" x14ac:dyDescent="0.4">
      <c r="A6959" s="287" t="s">
        <v>3407</v>
      </c>
      <c r="B6959" s="288" t="e">
        <f>VLOOKUP(A6959,Lists!B:C,2,FALSE)</f>
        <v>#N/A</v>
      </c>
      <c r="C6959" s="288" t="e">
        <f>VLOOKUP(A6959,Lists!B:D,3,FALSE)</f>
        <v>#N/A</v>
      </c>
      <c r="D6959" s="289" t="s">
        <v>666</v>
      </c>
      <c r="E6959" s="289">
        <v>815831</v>
      </c>
      <c r="F6959" s="289" t="s">
        <v>5254</v>
      </c>
      <c r="G6959" s="289" t="s">
        <v>731</v>
      </c>
      <c r="H6959" s="278">
        <f t="shared" si="216"/>
        <v>2</v>
      </c>
      <c r="I6959" s="252" t="s">
        <v>3865</v>
      </c>
      <c r="J6959" s="289" t="s">
        <v>5257</v>
      </c>
      <c r="K6959" s="278" t="e">
        <f t="shared" si="217"/>
        <v>#N/A</v>
      </c>
      <c r="L6959" s="290">
        <v>43616</v>
      </c>
      <c r="M6959" s="290" t="s">
        <v>3248</v>
      </c>
    </row>
    <row r="6960" spans="1:13" s="269" customFormat="1" ht="15.5" hidden="1" thickTop="1" thickBot="1" x14ac:dyDescent="0.4">
      <c r="A6960" s="283" t="s">
        <v>3407</v>
      </c>
      <c r="B6960" s="284" t="e">
        <f>VLOOKUP(A6960,Lists!B:C,2,FALSE)</f>
        <v>#N/A</v>
      </c>
      <c r="C6960" s="284" t="e">
        <f>VLOOKUP(A6960,Lists!B:D,3,FALSE)</f>
        <v>#N/A</v>
      </c>
      <c r="D6960" s="285" t="s">
        <v>5112</v>
      </c>
      <c r="E6960" s="285">
        <v>791356</v>
      </c>
      <c r="F6960" s="285" t="s">
        <v>5258</v>
      </c>
      <c r="G6960" s="285" t="s">
        <v>731</v>
      </c>
      <c r="H6960" s="278">
        <f t="shared" si="216"/>
        <v>2</v>
      </c>
      <c r="I6960" s="251" t="s">
        <v>3379</v>
      </c>
      <c r="J6960" s="285" t="s">
        <v>5259</v>
      </c>
      <c r="K6960" s="278" t="e">
        <f t="shared" si="217"/>
        <v>#N/A</v>
      </c>
      <c r="L6960" s="286">
        <v>43616</v>
      </c>
      <c r="M6960" s="286" t="s">
        <v>3248</v>
      </c>
    </row>
    <row r="6961" spans="1:13" s="269" customFormat="1" ht="15.5" hidden="1" thickTop="1" thickBot="1" x14ac:dyDescent="0.4">
      <c r="A6961" s="287" t="s">
        <v>3407</v>
      </c>
      <c r="B6961" s="288" t="e">
        <f>VLOOKUP(A6961,Lists!B:C,2,FALSE)</f>
        <v>#N/A</v>
      </c>
      <c r="C6961" s="288" t="e">
        <f>VLOOKUP(A6961,Lists!B:D,3,FALSE)</f>
        <v>#N/A</v>
      </c>
      <c r="D6961" s="289" t="s">
        <v>5113</v>
      </c>
      <c r="E6961" s="289">
        <v>24475</v>
      </c>
      <c r="F6961" s="289" t="s">
        <v>5258</v>
      </c>
      <c r="G6961" s="289" t="s">
        <v>731</v>
      </c>
      <c r="H6961" s="278">
        <f t="shared" si="216"/>
        <v>2</v>
      </c>
      <c r="I6961" s="252" t="s">
        <v>3379</v>
      </c>
      <c r="J6961" s="289" t="s">
        <v>3888</v>
      </c>
      <c r="K6961" s="278" t="e">
        <f t="shared" si="217"/>
        <v>#N/A</v>
      </c>
      <c r="L6961" s="290">
        <v>43616</v>
      </c>
      <c r="M6961" s="290" t="s">
        <v>3248</v>
      </c>
    </row>
    <row r="6962" spans="1:13" s="269" customFormat="1" ht="15.5" hidden="1" thickTop="1" thickBot="1" x14ac:dyDescent="0.4">
      <c r="A6962" s="283" t="s">
        <v>2985</v>
      </c>
      <c r="B6962" s="284" t="e">
        <f>VLOOKUP(A6962,Lists!B:C,2,FALSE)</f>
        <v>#N/A</v>
      </c>
      <c r="C6962" s="284" t="e">
        <f>VLOOKUP(A6962,Lists!B:D,3,FALSE)</f>
        <v>#N/A</v>
      </c>
      <c r="D6962" s="285" t="s">
        <v>5115</v>
      </c>
      <c r="E6962" s="285">
        <v>76</v>
      </c>
      <c r="F6962" s="285" t="s">
        <v>5251</v>
      </c>
      <c r="G6962" s="285" t="s">
        <v>731</v>
      </c>
      <c r="H6962" s="278">
        <f t="shared" si="216"/>
        <v>2</v>
      </c>
      <c r="I6962" s="251" t="s">
        <v>1354</v>
      </c>
      <c r="J6962" s="285" t="s">
        <v>5249</v>
      </c>
      <c r="K6962" s="278" t="e">
        <f t="shared" si="217"/>
        <v>#N/A</v>
      </c>
      <c r="L6962" s="286">
        <v>43616</v>
      </c>
      <c r="M6962" s="286" t="s">
        <v>3248</v>
      </c>
    </row>
    <row r="6963" spans="1:13" s="269" customFormat="1" ht="15.5" hidden="1" thickTop="1" thickBot="1" x14ac:dyDescent="0.4">
      <c r="A6963" s="287" t="s">
        <v>2985</v>
      </c>
      <c r="B6963" s="288" t="e">
        <f>VLOOKUP(A6963,Lists!B:C,2,FALSE)</f>
        <v>#N/A</v>
      </c>
      <c r="C6963" s="288" t="e">
        <f>VLOOKUP(A6963,Lists!B:D,3,FALSE)</f>
        <v>#N/A</v>
      </c>
      <c r="D6963" s="289" t="s">
        <v>737</v>
      </c>
      <c r="E6963" s="289">
        <v>3688526</v>
      </c>
      <c r="F6963" s="289" t="s">
        <v>5260</v>
      </c>
      <c r="G6963" s="289" t="s">
        <v>731</v>
      </c>
      <c r="H6963" s="278">
        <f t="shared" si="216"/>
        <v>2</v>
      </c>
      <c r="I6963" s="252" t="s">
        <v>2444</v>
      </c>
      <c r="J6963" s="289" t="s">
        <v>3873</v>
      </c>
      <c r="K6963" s="278" t="e">
        <f t="shared" si="217"/>
        <v>#N/A</v>
      </c>
      <c r="L6963" s="290">
        <v>43616</v>
      </c>
      <c r="M6963" s="290" t="s">
        <v>3248</v>
      </c>
    </row>
    <row r="6964" spans="1:13" s="269" customFormat="1" ht="15.5" hidden="1" thickTop="1" thickBot="1" x14ac:dyDescent="0.4">
      <c r="A6964" s="283" t="s">
        <v>2985</v>
      </c>
      <c r="B6964" s="284" t="e">
        <f>VLOOKUP(A6964,Lists!B:C,2,FALSE)</f>
        <v>#N/A</v>
      </c>
      <c r="C6964" s="284" t="e">
        <f>VLOOKUP(A6964,Lists!B:D,3,FALSE)</f>
        <v>#N/A</v>
      </c>
      <c r="D6964" s="285" t="s">
        <v>533</v>
      </c>
      <c r="E6964" s="285">
        <v>339476</v>
      </c>
      <c r="F6964" s="285" t="s">
        <v>5247</v>
      </c>
      <c r="G6964" s="285" t="s">
        <v>731</v>
      </c>
      <c r="H6964" s="278">
        <f t="shared" si="216"/>
        <v>2</v>
      </c>
      <c r="I6964" s="251" t="s">
        <v>3865</v>
      </c>
      <c r="J6964" s="285" t="s">
        <v>5256</v>
      </c>
      <c r="K6964" s="278" t="e">
        <f t="shared" si="217"/>
        <v>#N/A</v>
      </c>
      <c r="L6964" s="286">
        <v>43616</v>
      </c>
      <c r="M6964" s="286" t="s">
        <v>3248</v>
      </c>
    </row>
    <row r="6965" spans="1:13" s="269" customFormat="1" ht="15.5" thickTop="1" thickBot="1" x14ac:dyDescent="0.4">
      <c r="A6965" s="287" t="s">
        <v>2985</v>
      </c>
      <c r="B6965" s="288" t="e">
        <f>VLOOKUP(A6965,Lists!B:C,2,FALSE)</f>
        <v>#N/A</v>
      </c>
      <c r="C6965" s="288" t="e">
        <f>VLOOKUP(A6965,Lists!B:D,3,FALSE)</f>
        <v>#N/A</v>
      </c>
      <c r="D6965" s="289" t="s">
        <v>666</v>
      </c>
      <c r="E6965" s="289">
        <v>339476</v>
      </c>
      <c r="F6965" s="289" t="s">
        <v>5247</v>
      </c>
      <c r="G6965" s="289" t="s">
        <v>731</v>
      </c>
      <c r="H6965" s="278">
        <f t="shared" si="216"/>
        <v>2</v>
      </c>
      <c r="I6965" s="252" t="s">
        <v>3865</v>
      </c>
      <c r="J6965" s="289" t="s">
        <v>3875</v>
      </c>
      <c r="K6965" s="278" t="e">
        <f t="shared" si="217"/>
        <v>#N/A</v>
      </c>
      <c r="L6965" s="290">
        <v>43616</v>
      </c>
      <c r="M6965" s="290" t="s">
        <v>3248</v>
      </c>
    </row>
    <row r="6966" spans="1:13" s="269" customFormat="1" ht="15.5" hidden="1" thickTop="1" thickBot="1" x14ac:dyDescent="0.4">
      <c r="A6966" s="283" t="s">
        <v>2985</v>
      </c>
      <c r="B6966" s="284" t="e">
        <f>VLOOKUP(A6966,Lists!B:C,2,FALSE)</f>
        <v>#N/A</v>
      </c>
      <c r="C6966" s="284" t="e">
        <f>VLOOKUP(A6966,Lists!B:D,3,FALSE)</f>
        <v>#N/A</v>
      </c>
      <c r="D6966" s="285" t="s">
        <v>5112</v>
      </c>
      <c r="E6966" s="285">
        <v>302133</v>
      </c>
      <c r="F6966" s="285" t="s">
        <v>5258</v>
      </c>
      <c r="G6966" s="285" t="s">
        <v>731</v>
      </c>
      <c r="H6966" s="278">
        <f t="shared" si="216"/>
        <v>2</v>
      </c>
      <c r="I6966" s="251" t="s">
        <v>3379</v>
      </c>
      <c r="J6966" s="285" t="s">
        <v>2449</v>
      </c>
      <c r="K6966" s="278" t="e">
        <f t="shared" si="217"/>
        <v>#N/A</v>
      </c>
      <c r="L6966" s="286">
        <v>43616</v>
      </c>
      <c r="M6966" s="286" t="s">
        <v>3248</v>
      </c>
    </row>
    <row r="6967" spans="1:13" s="269" customFormat="1" ht="15.5" hidden="1" thickTop="1" thickBot="1" x14ac:dyDescent="0.4">
      <c r="A6967" s="287" t="s">
        <v>2985</v>
      </c>
      <c r="B6967" s="288" t="e">
        <f>VLOOKUP(A6967,Lists!B:C,2,FALSE)</f>
        <v>#N/A</v>
      </c>
      <c r="C6967" s="288" t="e">
        <f>VLOOKUP(A6967,Lists!B:D,3,FALSE)</f>
        <v>#N/A</v>
      </c>
      <c r="D6967" s="289" t="s">
        <v>5113</v>
      </c>
      <c r="E6967" s="289">
        <v>37343</v>
      </c>
      <c r="F6967" s="289" t="s">
        <v>5258</v>
      </c>
      <c r="G6967" s="289" t="s">
        <v>731</v>
      </c>
      <c r="H6967" s="278">
        <f t="shared" si="216"/>
        <v>2</v>
      </c>
      <c r="I6967" s="252" t="s">
        <v>3379</v>
      </c>
      <c r="J6967" s="289" t="s">
        <v>5261</v>
      </c>
      <c r="K6967" s="278" t="e">
        <f t="shared" si="217"/>
        <v>#N/A</v>
      </c>
      <c r="L6967" s="290">
        <v>43616</v>
      </c>
      <c r="M6967" s="290" t="s">
        <v>3248</v>
      </c>
    </row>
    <row r="6968" spans="1:13" s="269" customFormat="1" ht="15.5" hidden="1" thickTop="1" thickBot="1" x14ac:dyDescent="0.4">
      <c r="A6968" s="283" t="s">
        <v>5597</v>
      </c>
      <c r="B6968" s="284" t="e">
        <f>VLOOKUP(A6968,Lists!B:C,2,FALSE)</f>
        <v>#N/A</v>
      </c>
      <c r="C6968" s="284" t="e">
        <f>VLOOKUP(A6968,Lists!B:D,3,FALSE)</f>
        <v>#N/A</v>
      </c>
      <c r="D6968" s="285" t="s">
        <v>5115</v>
      </c>
      <c r="E6968" s="285">
        <v>76</v>
      </c>
      <c r="F6968" s="285" t="s">
        <v>5252</v>
      </c>
      <c r="G6968" s="285" t="s">
        <v>731</v>
      </c>
      <c r="H6968" s="278">
        <f t="shared" si="216"/>
        <v>2</v>
      </c>
      <c r="I6968" s="251" t="s">
        <v>1354</v>
      </c>
      <c r="J6968" s="285" t="s">
        <v>5249</v>
      </c>
      <c r="K6968" s="278" t="e">
        <f t="shared" si="217"/>
        <v>#N/A</v>
      </c>
      <c r="L6968" s="286">
        <v>43616</v>
      </c>
      <c r="M6968" s="286" t="s">
        <v>3248</v>
      </c>
    </row>
    <row r="6969" spans="1:13" s="269" customFormat="1" ht="15.5" hidden="1" thickTop="1" thickBot="1" x14ac:dyDescent="0.4">
      <c r="A6969" s="287" t="s">
        <v>2978</v>
      </c>
      <c r="B6969" s="288" t="str">
        <f>VLOOKUP(A6969,Lists!B:C,2,FALSE)</f>
        <v>SDN001</v>
      </c>
      <c r="C6969" s="288" t="str">
        <f>VLOOKUP(A6969,Lists!B:D,3,FALSE)</f>
        <v>SDN</v>
      </c>
      <c r="D6969" s="289" t="s">
        <v>533</v>
      </c>
      <c r="E6969" s="289">
        <v>19118545</v>
      </c>
      <c r="F6969" s="289" t="s">
        <v>3115</v>
      </c>
      <c r="G6969" s="289" t="s">
        <v>731</v>
      </c>
      <c r="H6969" s="278">
        <f t="shared" si="216"/>
        <v>2</v>
      </c>
      <c r="I6969" s="252" t="s">
        <v>3116</v>
      </c>
      <c r="J6969" s="289" t="s">
        <v>5265</v>
      </c>
      <c r="K6969" s="278" t="str">
        <f t="shared" si="217"/>
        <v>SDN001People affected</v>
      </c>
      <c r="L6969" s="290">
        <v>43616</v>
      </c>
      <c r="M6969" s="290" t="s">
        <v>3248</v>
      </c>
    </row>
    <row r="6970" spans="1:13" s="269" customFormat="1" ht="15.5" thickTop="1" thickBot="1" x14ac:dyDescent="0.4">
      <c r="A6970" s="283" t="s">
        <v>2978</v>
      </c>
      <c r="B6970" s="284" t="str">
        <f>VLOOKUP(A6970,Lists!B:C,2,FALSE)</f>
        <v>SDN001</v>
      </c>
      <c r="C6970" s="284" t="str">
        <f>VLOOKUP(A6970,Lists!B:D,3,FALSE)</f>
        <v>SDN</v>
      </c>
      <c r="D6970" s="285" t="s">
        <v>666</v>
      </c>
      <c r="E6970" s="285">
        <v>3681296</v>
      </c>
      <c r="F6970" s="285" t="s">
        <v>3118</v>
      </c>
      <c r="G6970" s="285" t="s">
        <v>731</v>
      </c>
      <c r="H6970" s="278">
        <f t="shared" si="216"/>
        <v>2</v>
      </c>
      <c r="I6970" s="251" t="s">
        <v>3119</v>
      </c>
      <c r="J6970" s="285" t="s">
        <v>5266</v>
      </c>
      <c r="K6970" s="278" t="str">
        <f t="shared" si="217"/>
        <v>SDN001People displaced</v>
      </c>
      <c r="L6970" s="286">
        <v>43616</v>
      </c>
      <c r="M6970" s="286" t="s">
        <v>3248</v>
      </c>
    </row>
    <row r="6971" spans="1:13" s="269" customFormat="1" ht="15.5" hidden="1" thickTop="1" thickBot="1" x14ac:dyDescent="0.4">
      <c r="A6971" s="287" t="s">
        <v>2978</v>
      </c>
      <c r="B6971" s="288" t="str">
        <f>VLOOKUP(A6971,Lists!B:C,2,FALSE)</f>
        <v>SDN001</v>
      </c>
      <c r="C6971" s="288" t="str">
        <f>VLOOKUP(A6971,Lists!B:D,3,FALSE)</f>
        <v>SDN</v>
      </c>
      <c r="D6971" s="289" t="s">
        <v>5115</v>
      </c>
      <c r="E6971" s="289">
        <v>68</v>
      </c>
      <c r="F6971" s="289" t="s">
        <v>5264</v>
      </c>
      <c r="G6971" s="289" t="s">
        <v>731</v>
      </c>
      <c r="H6971" s="278">
        <f t="shared" si="216"/>
        <v>2</v>
      </c>
      <c r="I6971" s="252" t="s">
        <v>1354</v>
      </c>
      <c r="J6971" s="289" t="s">
        <v>5267</v>
      </c>
      <c r="K6971" s="278" t="str">
        <f t="shared" si="217"/>
        <v>SDN001Fatalities in all crises</v>
      </c>
      <c r="L6971" s="290">
        <v>43616</v>
      </c>
      <c r="M6971" s="290" t="s">
        <v>3248</v>
      </c>
    </row>
    <row r="6972" spans="1:13" s="269" customFormat="1" ht="15.5" hidden="1" thickTop="1" thickBot="1" x14ac:dyDescent="0.4">
      <c r="A6972" s="283" t="s">
        <v>2978</v>
      </c>
      <c r="B6972" s="284" t="str">
        <f>VLOOKUP(A6972,Lists!B:C,2,FALSE)</f>
        <v>SDN001</v>
      </c>
      <c r="C6972" s="284" t="str">
        <f>VLOOKUP(A6972,Lists!B:D,3,FALSE)</f>
        <v>SDN</v>
      </c>
      <c r="D6972" s="285" t="s">
        <v>5029</v>
      </c>
      <c r="E6972" s="285">
        <v>68</v>
      </c>
      <c r="F6972" s="285" t="s">
        <v>5264</v>
      </c>
      <c r="G6972" s="285" t="s">
        <v>731</v>
      </c>
      <c r="H6972" s="278">
        <f t="shared" si="216"/>
        <v>2</v>
      </c>
      <c r="I6972" s="251" t="s">
        <v>1354</v>
      </c>
      <c r="J6972" s="285" t="s">
        <v>5267</v>
      </c>
      <c r="K6972" s="278" t="str">
        <f t="shared" si="217"/>
        <v>SDN001Fatalities reported</v>
      </c>
      <c r="L6972" s="286">
        <v>43616</v>
      </c>
      <c r="M6972" s="286" t="s">
        <v>3248</v>
      </c>
    </row>
    <row r="6973" spans="1:13" s="269" customFormat="1" ht="15.5" hidden="1" thickTop="1" thickBot="1" x14ac:dyDescent="0.4">
      <c r="A6973" s="287" t="s">
        <v>2980</v>
      </c>
      <c r="B6973" s="288" t="str">
        <f>VLOOKUP(A6973,Lists!B:C,2,FALSE)</f>
        <v>SDN004</v>
      </c>
      <c r="C6973" s="288" t="str">
        <f>VLOOKUP(A6973,Lists!B:D,3,FALSE)</f>
        <v>SDN</v>
      </c>
      <c r="D6973" s="289" t="s">
        <v>737</v>
      </c>
      <c r="E6973" s="289">
        <v>849008</v>
      </c>
      <c r="F6973" s="289" t="s">
        <v>5268</v>
      </c>
      <c r="G6973" s="289" t="s">
        <v>731</v>
      </c>
      <c r="H6973" s="278">
        <f t="shared" si="216"/>
        <v>2</v>
      </c>
      <c r="I6973" s="252" t="s">
        <v>5270</v>
      </c>
      <c r="J6973" s="289" t="s">
        <v>5269</v>
      </c>
      <c r="K6973" s="278" t="str">
        <f t="shared" si="217"/>
        <v>SDN004People exposed</v>
      </c>
      <c r="L6973" s="290">
        <v>43616</v>
      </c>
      <c r="M6973" s="290" t="s">
        <v>3248</v>
      </c>
    </row>
    <row r="6974" spans="1:13" s="269" customFormat="1" ht="15.5" hidden="1" thickTop="1" thickBot="1" x14ac:dyDescent="0.4">
      <c r="A6974" s="283" t="s">
        <v>2980</v>
      </c>
      <c r="B6974" s="284" t="str">
        <f>VLOOKUP(A6974,Lists!B:C,2,FALSE)</f>
        <v>SDN004</v>
      </c>
      <c r="C6974" s="284" t="str">
        <f>VLOOKUP(A6974,Lists!B:D,3,FALSE)</f>
        <v>SDN</v>
      </c>
      <c r="D6974" s="285" t="s">
        <v>533</v>
      </c>
      <c r="E6974" s="285">
        <v>849008</v>
      </c>
      <c r="F6974" s="285" t="s">
        <v>5268</v>
      </c>
      <c r="G6974" s="285" t="s">
        <v>731</v>
      </c>
      <c r="H6974" s="278">
        <f t="shared" si="216"/>
        <v>2</v>
      </c>
      <c r="I6974" s="251" t="s">
        <v>5270</v>
      </c>
      <c r="J6974" s="285" t="s">
        <v>2726</v>
      </c>
      <c r="K6974" s="278" t="str">
        <f t="shared" si="217"/>
        <v>SDN004People affected</v>
      </c>
      <c r="L6974" s="286">
        <v>43616</v>
      </c>
      <c r="M6974" s="286" t="s">
        <v>3248</v>
      </c>
    </row>
    <row r="6975" spans="1:13" s="269" customFormat="1" ht="15.5" hidden="1" thickTop="1" thickBot="1" x14ac:dyDescent="0.4">
      <c r="A6975" s="287" t="s">
        <v>2980</v>
      </c>
      <c r="B6975" s="288" t="str">
        <f>VLOOKUP(A6975,Lists!B:C,2,FALSE)</f>
        <v>SDN004</v>
      </c>
      <c r="C6975" s="288" t="str">
        <f>VLOOKUP(A6975,Lists!B:D,3,FALSE)</f>
        <v>SDN</v>
      </c>
      <c r="D6975" s="289" t="s">
        <v>5115</v>
      </c>
      <c r="E6975" s="289">
        <v>68</v>
      </c>
      <c r="F6975" s="289" t="s">
        <v>5264</v>
      </c>
      <c r="G6975" s="289" t="s">
        <v>731</v>
      </c>
      <c r="H6975" s="278">
        <f t="shared" si="216"/>
        <v>2</v>
      </c>
      <c r="I6975" s="252" t="s">
        <v>1354</v>
      </c>
      <c r="J6975" s="289" t="s">
        <v>5267</v>
      </c>
      <c r="K6975" s="278" t="str">
        <f t="shared" si="217"/>
        <v>SDN004Fatalities in all crises</v>
      </c>
      <c r="L6975" s="290">
        <v>43616</v>
      </c>
      <c r="M6975" s="290" t="s">
        <v>3248</v>
      </c>
    </row>
    <row r="6976" spans="1:13" s="269" customFormat="1" ht="15.5" hidden="1" thickTop="1" thickBot="1" x14ac:dyDescent="0.4">
      <c r="A6976" s="283" t="s">
        <v>2980</v>
      </c>
      <c r="B6976" s="284" t="str">
        <f>VLOOKUP(A6976,Lists!B:C,2,FALSE)</f>
        <v>SDN004</v>
      </c>
      <c r="C6976" s="284" t="str">
        <f>VLOOKUP(A6976,Lists!B:D,3,FALSE)</f>
        <v>SDN</v>
      </c>
      <c r="D6976" s="285" t="s">
        <v>5112</v>
      </c>
      <c r="E6976" s="285">
        <v>805793</v>
      </c>
      <c r="F6976" s="285" t="s">
        <v>5271</v>
      </c>
      <c r="G6976" s="285" t="s">
        <v>731</v>
      </c>
      <c r="H6976" s="278">
        <f t="shared" si="216"/>
        <v>2</v>
      </c>
      <c r="I6976" s="251" t="s">
        <v>3938</v>
      </c>
      <c r="J6976" s="285" t="s">
        <v>3940</v>
      </c>
      <c r="K6976" s="278" t="str">
        <f t="shared" si="217"/>
        <v>SDN004Moderate humanitarian conditions - Level 3</v>
      </c>
      <c r="L6976" s="286">
        <v>43616</v>
      </c>
      <c r="M6976" s="286" t="s">
        <v>3248</v>
      </c>
    </row>
    <row r="6977" spans="1:13" s="269" customFormat="1" ht="15.5" hidden="1" thickTop="1" thickBot="1" x14ac:dyDescent="0.4">
      <c r="A6977" s="287" t="s">
        <v>2980</v>
      </c>
      <c r="B6977" s="288" t="str">
        <f>VLOOKUP(A6977,Lists!B:C,2,FALSE)</f>
        <v>SDN004</v>
      </c>
      <c r="C6977" s="288" t="str">
        <f>VLOOKUP(A6977,Lists!B:D,3,FALSE)</f>
        <v>SDN</v>
      </c>
      <c r="D6977" s="289" t="s">
        <v>5113</v>
      </c>
      <c r="E6977" s="289">
        <v>43215</v>
      </c>
      <c r="F6977" s="289" t="s">
        <v>5272</v>
      </c>
      <c r="G6977" s="289" t="s">
        <v>731</v>
      </c>
      <c r="H6977" s="278">
        <f t="shared" si="216"/>
        <v>2</v>
      </c>
      <c r="I6977" s="252" t="s">
        <v>3938</v>
      </c>
      <c r="J6977" s="289" t="s">
        <v>3941</v>
      </c>
      <c r="K6977" s="278" t="str">
        <f t="shared" si="217"/>
        <v>SDN004Severe humanitarian conditions - Level 4</v>
      </c>
      <c r="L6977" s="290">
        <v>43616</v>
      </c>
      <c r="M6977" s="290" t="s">
        <v>3248</v>
      </c>
    </row>
    <row r="6978" spans="1:13" s="269" customFormat="1" ht="15.5" hidden="1" thickTop="1" thickBot="1" x14ac:dyDescent="0.4">
      <c r="A6978" s="283" t="s">
        <v>2979</v>
      </c>
      <c r="B6978" s="284" t="str">
        <f>VLOOKUP(A6978,Lists!B:C,2,FALSE)</f>
        <v>SDN003</v>
      </c>
      <c r="C6978" s="284" t="str">
        <f>VLOOKUP(A6978,Lists!B:D,3,FALSE)</f>
        <v>SDN</v>
      </c>
      <c r="D6978" s="285" t="s">
        <v>5115</v>
      </c>
      <c r="E6978" s="285">
        <v>68</v>
      </c>
      <c r="F6978" s="285" t="s">
        <v>5264</v>
      </c>
      <c r="G6978" s="285" t="s">
        <v>731</v>
      </c>
      <c r="H6978" s="278">
        <f t="shared" ref="H6978:H7041" si="218">IF(G6978="x","x",IF(G6978="Low",3,IF(G6978="Medium",2,IF(G6978="High",1,FALSE))))</f>
        <v>2</v>
      </c>
      <c r="I6978" s="251" t="s">
        <v>1354</v>
      </c>
      <c r="J6978" s="285" t="s">
        <v>5267</v>
      </c>
      <c r="K6978" s="278" t="str">
        <f t="shared" ref="K6978:K7041" si="219">B6978&amp;""&amp;D6978</f>
        <v>SDN003Fatalities in all crises</v>
      </c>
      <c r="L6978" s="286">
        <v>43616</v>
      </c>
      <c r="M6978" s="286" t="s">
        <v>3248</v>
      </c>
    </row>
    <row r="6979" spans="1:13" s="269" customFormat="1" ht="15.5" thickTop="1" thickBot="1" x14ac:dyDescent="0.4">
      <c r="A6979" s="287" t="s">
        <v>2980</v>
      </c>
      <c r="B6979" s="288" t="str">
        <f>VLOOKUP(A6979,Lists!B:C,2,FALSE)</f>
        <v>SDN004</v>
      </c>
      <c r="C6979" s="288" t="str">
        <f>VLOOKUP(A6979,Lists!B:D,3,FALSE)</f>
        <v>SDN</v>
      </c>
      <c r="D6979" s="289" t="s">
        <v>666</v>
      </c>
      <c r="E6979" s="289">
        <v>849008</v>
      </c>
      <c r="F6979" s="289" t="s">
        <v>5268</v>
      </c>
      <c r="G6979" s="289" t="s">
        <v>731</v>
      </c>
      <c r="H6979" s="278">
        <f t="shared" si="218"/>
        <v>2</v>
      </c>
      <c r="I6979" s="252" t="s">
        <v>5270</v>
      </c>
      <c r="J6979" s="289" t="s">
        <v>2727</v>
      </c>
      <c r="K6979" s="278" t="str">
        <f t="shared" si="219"/>
        <v>SDN004People displaced</v>
      </c>
      <c r="L6979" s="290">
        <v>43616</v>
      </c>
      <c r="M6979" s="290" t="s">
        <v>3248</v>
      </c>
    </row>
    <row r="6980" spans="1:13" s="269" customFormat="1" ht="15.5" hidden="1" thickTop="1" thickBot="1" x14ac:dyDescent="0.4">
      <c r="A6980" s="283" t="s">
        <v>2989</v>
      </c>
      <c r="B6980" s="284" t="str">
        <f>VLOOKUP(A6980,Lists!B:C,2,FALSE)</f>
        <v>ZWE001</v>
      </c>
      <c r="C6980" s="284" t="str">
        <f>VLOOKUP(A6980,Lists!B:D,3,FALSE)</f>
        <v>ZWE</v>
      </c>
      <c r="D6980" s="285" t="s">
        <v>5029</v>
      </c>
      <c r="E6980" s="285">
        <v>354</v>
      </c>
      <c r="F6980" s="285" t="s">
        <v>5278</v>
      </c>
      <c r="G6980" s="285" t="s">
        <v>731</v>
      </c>
      <c r="H6980" s="278">
        <f t="shared" si="218"/>
        <v>2</v>
      </c>
      <c r="I6980" s="251" t="s">
        <v>5277</v>
      </c>
      <c r="J6980" s="285" t="s">
        <v>5276</v>
      </c>
      <c r="K6980" s="278" t="str">
        <f t="shared" si="219"/>
        <v>ZWE001Fatalities reported</v>
      </c>
      <c r="L6980" s="286">
        <v>43616</v>
      </c>
      <c r="M6980" s="286" t="s">
        <v>3248</v>
      </c>
    </row>
    <row r="6981" spans="1:13" s="269" customFormat="1" ht="15.5" hidden="1" thickTop="1" thickBot="1" x14ac:dyDescent="0.4">
      <c r="A6981" s="287" t="s">
        <v>3464</v>
      </c>
      <c r="B6981" s="288" t="e">
        <f>VLOOKUP(A6981,Lists!B:C,2,FALSE)</f>
        <v>#N/A</v>
      </c>
      <c r="C6981" s="288" t="e">
        <f>VLOOKUP(A6981,Lists!B:D,3,FALSE)</f>
        <v>#N/A</v>
      </c>
      <c r="D6981" s="289" t="s">
        <v>5115</v>
      </c>
      <c r="E6981" s="289">
        <v>354</v>
      </c>
      <c r="F6981" s="289" t="s">
        <v>5278</v>
      </c>
      <c r="G6981" s="289" t="s">
        <v>731</v>
      </c>
      <c r="H6981" s="278">
        <f t="shared" si="218"/>
        <v>2</v>
      </c>
      <c r="I6981" s="252" t="s">
        <v>5277</v>
      </c>
      <c r="J6981" s="289" t="s">
        <v>5276</v>
      </c>
      <c r="K6981" s="278" t="e">
        <f t="shared" si="219"/>
        <v>#N/A</v>
      </c>
      <c r="L6981" s="290">
        <v>43616</v>
      </c>
      <c r="M6981" s="290" t="s">
        <v>3248</v>
      </c>
    </row>
    <row r="6982" spans="1:13" s="269" customFormat="1" ht="15.5" thickTop="1" thickBot="1" x14ac:dyDescent="0.4">
      <c r="A6982" s="283" t="s">
        <v>2989</v>
      </c>
      <c r="B6982" s="284" t="str">
        <f>VLOOKUP(A6982,Lists!B:C,2,FALSE)</f>
        <v>ZWE001</v>
      </c>
      <c r="C6982" s="284" t="str">
        <f>VLOOKUP(A6982,Lists!B:D,3,FALSE)</f>
        <v>ZWE</v>
      </c>
      <c r="D6982" s="285" t="s">
        <v>666</v>
      </c>
      <c r="E6982" s="285">
        <v>50905</v>
      </c>
      <c r="F6982" s="285" t="s">
        <v>5273</v>
      </c>
      <c r="G6982" s="285" t="s">
        <v>731</v>
      </c>
      <c r="H6982" s="278">
        <f t="shared" si="218"/>
        <v>2</v>
      </c>
      <c r="I6982" s="251" t="s">
        <v>5275</v>
      </c>
      <c r="J6982" s="285" t="s">
        <v>5274</v>
      </c>
      <c r="K6982" s="278" t="str">
        <f t="shared" si="219"/>
        <v>ZWE001People displaced</v>
      </c>
      <c r="L6982" s="286">
        <v>43616</v>
      </c>
      <c r="M6982" s="286" t="s">
        <v>3248</v>
      </c>
    </row>
    <row r="6983" spans="1:13" s="269" customFormat="1" ht="15.5" thickTop="1" thickBot="1" x14ac:dyDescent="0.4">
      <c r="A6983" s="287" t="s">
        <v>3464</v>
      </c>
      <c r="B6983" s="288" t="e">
        <f>VLOOKUP(A6983,Lists!B:C,2,FALSE)</f>
        <v>#N/A</v>
      </c>
      <c r="C6983" s="288" t="e">
        <f>VLOOKUP(A6983,Lists!B:D,3,FALSE)</f>
        <v>#N/A</v>
      </c>
      <c r="D6983" s="289" t="s">
        <v>666</v>
      </c>
      <c r="E6983" s="289">
        <v>50905</v>
      </c>
      <c r="F6983" s="289" t="s">
        <v>5273</v>
      </c>
      <c r="G6983" s="289" t="s">
        <v>731</v>
      </c>
      <c r="H6983" s="278">
        <f t="shared" si="218"/>
        <v>2</v>
      </c>
      <c r="I6983" s="252" t="s">
        <v>5275</v>
      </c>
      <c r="J6983" s="289" t="s">
        <v>5274</v>
      </c>
      <c r="K6983" s="278" t="e">
        <f t="shared" si="219"/>
        <v>#N/A</v>
      </c>
      <c r="L6983" s="290">
        <v>43616</v>
      </c>
      <c r="M6983" s="290" t="s">
        <v>3248</v>
      </c>
    </row>
    <row r="6984" spans="1:13" s="269" customFormat="1" ht="15.5" hidden="1" thickTop="1" thickBot="1" x14ac:dyDescent="0.4">
      <c r="A6984" s="283" t="s">
        <v>3464</v>
      </c>
      <c r="B6984" s="284" t="e">
        <f>VLOOKUP(A6984,Lists!B:C,2,FALSE)</f>
        <v>#N/A</v>
      </c>
      <c r="C6984" s="284" t="e">
        <f>VLOOKUP(A6984,Lists!B:D,3,FALSE)</f>
        <v>#N/A</v>
      </c>
      <c r="D6984" s="285" t="s">
        <v>5029</v>
      </c>
      <c r="E6984" s="285">
        <v>344</v>
      </c>
      <c r="F6984" s="285" t="s">
        <v>5278</v>
      </c>
      <c r="G6984" s="285" t="s">
        <v>731</v>
      </c>
      <c r="H6984" s="278">
        <f t="shared" si="218"/>
        <v>2</v>
      </c>
      <c r="I6984" s="251" t="s">
        <v>5277</v>
      </c>
      <c r="J6984" s="285" t="s">
        <v>5279</v>
      </c>
      <c r="K6984" s="278" t="e">
        <f t="shared" si="219"/>
        <v>#N/A</v>
      </c>
      <c r="L6984" s="286">
        <v>43616</v>
      </c>
      <c r="M6984" s="286" t="s">
        <v>3248</v>
      </c>
    </row>
    <row r="6985" spans="1:13" s="269" customFormat="1" ht="15.5" hidden="1" thickTop="1" thickBot="1" x14ac:dyDescent="0.4">
      <c r="A6985" s="287" t="s">
        <v>4278</v>
      </c>
      <c r="B6985" s="288" t="str">
        <f>VLOOKUP(A6985,Lists!B:C,2,FALSE)</f>
        <v>REG008</v>
      </c>
      <c r="C6985" s="288" t="str">
        <f>VLOOKUP(A6985,Lists!B:D,3,FALSE)</f>
        <v>DZA, MAR, ESP</v>
      </c>
      <c r="D6985" s="289" t="s">
        <v>5029</v>
      </c>
      <c r="E6985" s="289">
        <v>308</v>
      </c>
      <c r="F6985" s="289" t="s">
        <v>5281</v>
      </c>
      <c r="G6985" s="289" t="s">
        <v>730</v>
      </c>
      <c r="H6985" s="278">
        <f t="shared" si="218"/>
        <v>3</v>
      </c>
      <c r="I6985" s="252" t="s">
        <v>4331</v>
      </c>
      <c r="J6985" s="289" t="s">
        <v>5280</v>
      </c>
      <c r="K6985" s="278" t="str">
        <f t="shared" si="219"/>
        <v>REG008Fatalities reported</v>
      </c>
      <c r="L6985" s="290">
        <v>43616</v>
      </c>
      <c r="M6985" s="290" t="s">
        <v>3248</v>
      </c>
    </row>
    <row r="6986" spans="1:13" s="269" customFormat="1" ht="15.5" hidden="1" thickTop="1" thickBot="1" x14ac:dyDescent="0.4">
      <c r="A6986" s="283" t="s">
        <v>4278</v>
      </c>
      <c r="B6986" s="284" t="str">
        <f>VLOOKUP(A6986,Lists!B:C,2,FALSE)</f>
        <v>REG008</v>
      </c>
      <c r="C6986" s="284" t="str">
        <f>VLOOKUP(A6986,Lists!B:D,3,FALSE)</f>
        <v>DZA, MAR, ESP</v>
      </c>
      <c r="D6986" s="285" t="s">
        <v>5115</v>
      </c>
      <c r="E6986" s="285">
        <v>308</v>
      </c>
      <c r="F6986" s="285" t="s">
        <v>5281</v>
      </c>
      <c r="G6986" s="285" t="s">
        <v>730</v>
      </c>
      <c r="H6986" s="278">
        <f t="shared" si="218"/>
        <v>3</v>
      </c>
      <c r="I6986" s="251" t="s">
        <v>4331</v>
      </c>
      <c r="J6986" s="285" t="s">
        <v>5280</v>
      </c>
      <c r="K6986" s="278" t="str">
        <f t="shared" si="219"/>
        <v>REG008Fatalities in all crises</v>
      </c>
      <c r="L6986" s="286">
        <v>43616</v>
      </c>
      <c r="M6986" s="286" t="s">
        <v>3248</v>
      </c>
    </row>
    <row r="6987" spans="1:13" s="269" customFormat="1" ht="15.5" hidden="1" thickTop="1" thickBot="1" x14ac:dyDescent="0.4">
      <c r="A6987" s="287" t="s">
        <v>4279</v>
      </c>
      <c r="B6987" s="288" t="str">
        <f>VLOOKUP(A6987,Lists!B:C,2,FALSE)</f>
        <v>REG007</v>
      </c>
      <c r="C6987" s="288" t="str">
        <f>VLOOKUP(A6987,Lists!B:D,3,FALSE)</f>
        <v>DZA, TUN, LBY, ITA</v>
      </c>
      <c r="D6987" s="289" t="s">
        <v>5029</v>
      </c>
      <c r="E6987" s="289">
        <v>344</v>
      </c>
      <c r="F6987" s="289" t="s">
        <v>5281</v>
      </c>
      <c r="G6987" s="289" t="s">
        <v>730</v>
      </c>
      <c r="H6987" s="278">
        <f t="shared" si="218"/>
        <v>3</v>
      </c>
      <c r="I6987" s="252" t="s">
        <v>4331</v>
      </c>
      <c r="J6987" s="289" t="s">
        <v>5282</v>
      </c>
      <c r="K6987" s="278" t="str">
        <f t="shared" si="219"/>
        <v>REG007Fatalities reported</v>
      </c>
      <c r="L6987" s="290">
        <v>43616</v>
      </c>
      <c r="M6987" s="290" t="s">
        <v>3248</v>
      </c>
    </row>
    <row r="6988" spans="1:13" s="269" customFormat="1" ht="15.5" hidden="1" thickTop="1" thickBot="1" x14ac:dyDescent="0.4">
      <c r="A6988" s="283" t="s">
        <v>4279</v>
      </c>
      <c r="B6988" s="284" t="str">
        <f>VLOOKUP(A6988,Lists!B:C,2,FALSE)</f>
        <v>REG007</v>
      </c>
      <c r="C6988" s="284" t="str">
        <f>VLOOKUP(A6988,Lists!B:D,3,FALSE)</f>
        <v>DZA, TUN, LBY, ITA</v>
      </c>
      <c r="D6988" s="285" t="s">
        <v>5115</v>
      </c>
      <c r="E6988" s="285">
        <v>344</v>
      </c>
      <c r="F6988" s="285" t="s">
        <v>5281</v>
      </c>
      <c r="G6988" s="285" t="s">
        <v>730</v>
      </c>
      <c r="H6988" s="278">
        <f t="shared" si="218"/>
        <v>3</v>
      </c>
      <c r="I6988" s="251" t="s">
        <v>4331</v>
      </c>
      <c r="J6988" s="285" t="s">
        <v>5282</v>
      </c>
      <c r="K6988" s="278" t="str">
        <f t="shared" si="219"/>
        <v>REG007Fatalities in all crises</v>
      </c>
      <c r="L6988" s="286">
        <v>43616</v>
      </c>
      <c r="M6988" s="286" t="s">
        <v>3248</v>
      </c>
    </row>
    <row r="6989" spans="1:13" s="269" customFormat="1" ht="15.5" hidden="1" thickTop="1" thickBot="1" x14ac:dyDescent="0.4">
      <c r="A6989" s="287" t="s">
        <v>1263</v>
      </c>
      <c r="B6989" s="288" t="str">
        <f>VLOOKUP(A6989,Lists!B:C,2,FALSE)</f>
        <v>MAR002</v>
      </c>
      <c r="C6989" s="288" t="str">
        <f>VLOOKUP(A6989,Lists!B:D,3,FALSE)</f>
        <v>MAR</v>
      </c>
      <c r="D6989" s="289" t="s">
        <v>5029</v>
      </c>
      <c r="E6989" s="289">
        <v>308</v>
      </c>
      <c r="F6989" s="289" t="s">
        <v>5281</v>
      </c>
      <c r="G6989" s="289" t="s">
        <v>730</v>
      </c>
      <c r="H6989" s="278">
        <f t="shared" si="218"/>
        <v>3</v>
      </c>
      <c r="I6989" s="252" t="s">
        <v>4331</v>
      </c>
      <c r="J6989" s="289" t="s">
        <v>5283</v>
      </c>
      <c r="K6989" s="278" t="str">
        <f t="shared" si="219"/>
        <v>MAR002Fatalities reported</v>
      </c>
      <c r="L6989" s="290">
        <v>43616</v>
      </c>
      <c r="M6989" s="290" t="s">
        <v>3248</v>
      </c>
    </row>
    <row r="6990" spans="1:13" s="269" customFormat="1" ht="15.5" hidden="1" thickTop="1" thickBot="1" x14ac:dyDescent="0.4">
      <c r="A6990" s="283" t="s">
        <v>1263</v>
      </c>
      <c r="B6990" s="284" t="str">
        <f>VLOOKUP(A6990,Lists!B:C,2,FALSE)</f>
        <v>MAR002</v>
      </c>
      <c r="C6990" s="284" t="str">
        <f>VLOOKUP(A6990,Lists!B:D,3,FALSE)</f>
        <v>MAR</v>
      </c>
      <c r="D6990" s="285" t="s">
        <v>5115</v>
      </c>
      <c r="E6990" s="285">
        <v>308</v>
      </c>
      <c r="F6990" s="285" t="s">
        <v>5281</v>
      </c>
      <c r="G6990" s="285" t="s">
        <v>730</v>
      </c>
      <c r="H6990" s="278">
        <f t="shared" si="218"/>
        <v>3</v>
      </c>
      <c r="I6990" s="251" t="s">
        <v>4331</v>
      </c>
      <c r="J6990" s="285" t="s">
        <v>5283</v>
      </c>
      <c r="K6990" s="278" t="str">
        <f t="shared" si="219"/>
        <v>MAR002Fatalities in all crises</v>
      </c>
      <c r="L6990" s="286">
        <v>43616</v>
      </c>
      <c r="M6990" s="286" t="s">
        <v>3248</v>
      </c>
    </row>
    <row r="6991" spans="1:13" s="269" customFormat="1" ht="15.5" hidden="1" thickTop="1" thickBot="1" x14ac:dyDescent="0.4">
      <c r="A6991" s="287" t="s">
        <v>2992</v>
      </c>
      <c r="B6991" s="288" t="str">
        <f>VLOOKUP(A6991,Lists!B:C,2,FALSE)</f>
        <v>JOR002</v>
      </c>
      <c r="C6991" s="288" t="str">
        <f>VLOOKUP(A6991,Lists!B:D,3,FALSE)</f>
        <v>JOR</v>
      </c>
      <c r="D6991" s="289" t="s">
        <v>522</v>
      </c>
      <c r="E6991" s="289">
        <v>11689000</v>
      </c>
      <c r="F6991" s="289" t="s">
        <v>5284</v>
      </c>
      <c r="G6991" s="289" t="s">
        <v>731</v>
      </c>
      <c r="H6991" s="278">
        <f t="shared" si="218"/>
        <v>2</v>
      </c>
      <c r="I6991" s="252" t="s">
        <v>5285</v>
      </c>
      <c r="J6991" s="289" t="s">
        <v>4988</v>
      </c>
      <c r="K6991" s="278" t="str">
        <f t="shared" si="219"/>
        <v>JOR002Total population</v>
      </c>
      <c r="L6991" s="290">
        <v>43616</v>
      </c>
      <c r="M6991" s="290" t="s">
        <v>3248</v>
      </c>
    </row>
    <row r="6992" spans="1:13" s="269" customFormat="1" ht="15.5" hidden="1" thickTop="1" thickBot="1" x14ac:dyDescent="0.4">
      <c r="A6992" s="283" t="s">
        <v>2992</v>
      </c>
      <c r="B6992" s="284" t="str">
        <f>VLOOKUP(A6992,Lists!B:C,2,FALSE)</f>
        <v>JOR002</v>
      </c>
      <c r="C6992" s="284" t="str">
        <f>VLOOKUP(A6992,Lists!B:D,3,FALSE)</f>
        <v>JOR</v>
      </c>
      <c r="D6992" s="285" t="s">
        <v>660</v>
      </c>
      <c r="E6992" s="285">
        <v>40500</v>
      </c>
      <c r="F6992" s="285" t="s">
        <v>5286</v>
      </c>
      <c r="G6992" s="285" t="s">
        <v>732</v>
      </c>
      <c r="H6992" s="278">
        <f t="shared" si="218"/>
        <v>1</v>
      </c>
      <c r="I6992" s="251" t="s">
        <v>5287</v>
      </c>
      <c r="J6992" s="285" t="s">
        <v>4797</v>
      </c>
      <c r="K6992" s="278" t="str">
        <f t="shared" si="219"/>
        <v>JOR002Landmass affected</v>
      </c>
      <c r="L6992" s="286">
        <v>43616</v>
      </c>
      <c r="M6992" s="286" t="s">
        <v>3248</v>
      </c>
    </row>
    <row r="6993" spans="1:13" s="269" customFormat="1" ht="15.5" hidden="1" thickTop="1" thickBot="1" x14ac:dyDescent="0.4">
      <c r="A6993" s="287" t="s">
        <v>2992</v>
      </c>
      <c r="B6993" s="288" t="str">
        <f>VLOOKUP(A6993,Lists!B:C,2,FALSE)</f>
        <v>JOR002</v>
      </c>
      <c r="C6993" s="288" t="str">
        <f>VLOOKUP(A6993,Lists!B:D,3,FALSE)</f>
        <v>JOR</v>
      </c>
      <c r="D6993" s="289" t="s">
        <v>737</v>
      </c>
      <c r="E6993" s="289">
        <v>8895000</v>
      </c>
      <c r="F6993" s="289" t="s">
        <v>5288</v>
      </c>
      <c r="G6993" s="289" t="s">
        <v>731</v>
      </c>
      <c r="H6993" s="278">
        <f t="shared" si="218"/>
        <v>2</v>
      </c>
      <c r="I6993" s="252" t="s">
        <v>5289</v>
      </c>
      <c r="J6993" s="289" t="s">
        <v>5290</v>
      </c>
      <c r="K6993" s="278" t="str">
        <f t="shared" si="219"/>
        <v>JOR002People exposed</v>
      </c>
      <c r="L6993" s="290">
        <v>43616</v>
      </c>
      <c r="M6993" s="290" t="s">
        <v>3248</v>
      </c>
    </row>
    <row r="6994" spans="1:13" s="269" customFormat="1" ht="15.5" hidden="1" thickTop="1" thickBot="1" x14ac:dyDescent="0.4">
      <c r="A6994" s="283" t="s">
        <v>2992</v>
      </c>
      <c r="B6994" s="284" t="str">
        <f>VLOOKUP(A6994,Lists!B:C,2,FALSE)</f>
        <v>JOR002</v>
      </c>
      <c r="C6994" s="284" t="str">
        <f>VLOOKUP(A6994,Lists!B:D,3,FALSE)</f>
        <v>JOR</v>
      </c>
      <c r="D6994" s="285" t="s">
        <v>533</v>
      </c>
      <c r="E6994" s="285">
        <v>1284000</v>
      </c>
      <c r="F6994" s="285" t="s">
        <v>5291</v>
      </c>
      <c r="G6994" s="285" t="s">
        <v>731</v>
      </c>
      <c r="H6994" s="278">
        <f t="shared" si="218"/>
        <v>2</v>
      </c>
      <c r="I6994" s="251" t="s">
        <v>4993</v>
      </c>
      <c r="J6994" s="285" t="s">
        <v>4994</v>
      </c>
      <c r="K6994" s="278" t="str">
        <f t="shared" si="219"/>
        <v>JOR002People affected</v>
      </c>
      <c r="L6994" s="286">
        <v>43616</v>
      </c>
      <c r="M6994" s="286" t="s">
        <v>3248</v>
      </c>
    </row>
    <row r="6995" spans="1:13" s="269" customFormat="1" ht="15.5" thickTop="1" thickBot="1" x14ac:dyDescent="0.4">
      <c r="A6995" s="287" t="s">
        <v>2992</v>
      </c>
      <c r="B6995" s="288" t="str">
        <f>VLOOKUP(A6995,Lists!B:C,2,FALSE)</f>
        <v>JOR002</v>
      </c>
      <c r="C6995" s="288" t="str">
        <f>VLOOKUP(A6995,Lists!B:D,3,FALSE)</f>
        <v>JOR</v>
      </c>
      <c r="D6995" s="289" t="s">
        <v>666</v>
      </c>
      <c r="E6995" s="289">
        <v>1284000</v>
      </c>
      <c r="F6995" s="289" t="s">
        <v>5291</v>
      </c>
      <c r="G6995" s="289" t="s">
        <v>731</v>
      </c>
      <c r="H6995" s="278">
        <f t="shared" si="218"/>
        <v>2</v>
      </c>
      <c r="I6995" s="252" t="s">
        <v>4993</v>
      </c>
      <c r="J6995" s="289" t="s">
        <v>4994</v>
      </c>
      <c r="K6995" s="278" t="str">
        <f t="shared" si="219"/>
        <v>JOR002People displaced</v>
      </c>
      <c r="L6995" s="290">
        <v>43616</v>
      </c>
      <c r="M6995" s="290" t="s">
        <v>3248</v>
      </c>
    </row>
    <row r="6996" spans="1:13" s="269" customFormat="1" ht="15.5" hidden="1" thickTop="1" thickBot="1" x14ac:dyDescent="0.4">
      <c r="A6996" s="283" t="s">
        <v>2992</v>
      </c>
      <c r="B6996" s="284" t="str">
        <f>VLOOKUP(A6996,Lists!B:C,2,FALSE)</f>
        <v>JOR002</v>
      </c>
      <c r="C6996" s="284" t="str">
        <f>VLOOKUP(A6996,Lists!B:D,3,FALSE)</f>
        <v>JOR</v>
      </c>
      <c r="D6996" s="285" t="s">
        <v>5027</v>
      </c>
      <c r="E6996" s="285">
        <v>0</v>
      </c>
      <c r="F6996" s="285" t="s">
        <v>5292</v>
      </c>
      <c r="G6996" s="285" t="s">
        <v>731</v>
      </c>
      <c r="H6996" s="278">
        <f t="shared" si="218"/>
        <v>2</v>
      </c>
      <c r="I6996" s="251" t="s">
        <v>1354</v>
      </c>
      <c r="J6996" s="285" t="s">
        <v>5241</v>
      </c>
      <c r="K6996" s="278" t="str">
        <f t="shared" si="219"/>
        <v>JOR002Injuries reported</v>
      </c>
      <c r="L6996" s="286">
        <v>43616</v>
      </c>
      <c r="M6996" s="286" t="s">
        <v>3248</v>
      </c>
    </row>
    <row r="6997" spans="1:13" s="269" customFormat="1" ht="15.5" hidden="1" thickTop="1" thickBot="1" x14ac:dyDescent="0.4">
      <c r="A6997" s="287" t="s">
        <v>2992</v>
      </c>
      <c r="B6997" s="288" t="str">
        <f>VLOOKUP(A6997,Lists!B:C,2,FALSE)</f>
        <v>JOR002</v>
      </c>
      <c r="C6997" s="288" t="str">
        <f>VLOOKUP(A6997,Lists!B:D,3,FALSE)</f>
        <v>JOR</v>
      </c>
      <c r="D6997" s="289" t="s">
        <v>5029</v>
      </c>
      <c r="E6997" s="289">
        <v>0</v>
      </c>
      <c r="F6997" s="289" t="s">
        <v>5292</v>
      </c>
      <c r="G6997" s="289" t="s">
        <v>731</v>
      </c>
      <c r="H6997" s="278">
        <f t="shared" si="218"/>
        <v>2</v>
      </c>
      <c r="I6997" s="252" t="s">
        <v>1354</v>
      </c>
      <c r="J6997" s="289" t="s">
        <v>5242</v>
      </c>
      <c r="K6997" s="278" t="str">
        <f t="shared" si="219"/>
        <v>JOR002Fatalities reported</v>
      </c>
      <c r="L6997" s="290">
        <v>43616</v>
      </c>
      <c r="M6997" s="290" t="s">
        <v>3248</v>
      </c>
    </row>
    <row r="6998" spans="1:13" s="269" customFormat="1" ht="15.5" hidden="1" thickTop="1" thickBot="1" x14ac:dyDescent="0.4">
      <c r="A6998" s="283" t="s">
        <v>2992</v>
      </c>
      <c r="B6998" s="284" t="str">
        <f>VLOOKUP(A6998,Lists!B:C,2,FALSE)</f>
        <v>JOR002</v>
      </c>
      <c r="C6998" s="284" t="str">
        <f>VLOOKUP(A6998,Lists!B:D,3,FALSE)</f>
        <v>JOR</v>
      </c>
      <c r="D6998" s="285" t="s">
        <v>5115</v>
      </c>
      <c r="E6998" s="285">
        <v>0</v>
      </c>
      <c r="F6998" s="285" t="s">
        <v>5292</v>
      </c>
      <c r="G6998" s="285" t="s">
        <v>731</v>
      </c>
      <c r="H6998" s="278">
        <f t="shared" si="218"/>
        <v>2</v>
      </c>
      <c r="I6998" s="251" t="s">
        <v>1354</v>
      </c>
      <c r="J6998" s="285" t="s">
        <v>5242</v>
      </c>
      <c r="K6998" s="278" t="str">
        <f t="shared" si="219"/>
        <v>JOR002Fatalities in all crises</v>
      </c>
      <c r="L6998" s="286">
        <v>43616</v>
      </c>
      <c r="M6998" s="286" t="s">
        <v>3248</v>
      </c>
    </row>
    <row r="6999" spans="1:13" s="269" customFormat="1" ht="15.5" hidden="1" thickTop="1" thickBot="1" x14ac:dyDescent="0.4">
      <c r="A6999" s="287" t="s">
        <v>2992</v>
      </c>
      <c r="B6999" s="288" t="str">
        <f>VLOOKUP(A6999,Lists!B:C,2,FALSE)</f>
        <v>JOR002</v>
      </c>
      <c r="C6999" s="288" t="str">
        <f>VLOOKUP(A6999,Lists!B:D,3,FALSE)</f>
        <v>JOR</v>
      </c>
      <c r="D6999" s="289" t="s">
        <v>752</v>
      </c>
      <c r="E6999" s="289">
        <v>576000</v>
      </c>
      <c r="F6999" s="289" t="s">
        <v>4812</v>
      </c>
      <c r="G6999" s="289" t="s">
        <v>731</v>
      </c>
      <c r="H6999" s="278">
        <f t="shared" si="218"/>
        <v>2</v>
      </c>
      <c r="I6999" s="252" t="s">
        <v>4802</v>
      </c>
      <c r="J6999" s="289" t="s">
        <v>4997</v>
      </c>
      <c r="K6999" s="278" t="str">
        <f t="shared" si="219"/>
        <v>JOR002People in Need</v>
      </c>
      <c r="L6999" s="290">
        <v>43616</v>
      </c>
      <c r="M6999" s="290" t="s">
        <v>3248</v>
      </c>
    </row>
    <row r="7000" spans="1:13" s="269" customFormat="1" ht="15.5" hidden="1" thickTop="1" thickBot="1" x14ac:dyDescent="0.4">
      <c r="A7000" s="283" t="s">
        <v>2992</v>
      </c>
      <c r="B7000" s="284" t="str">
        <f>VLOOKUP(A7000,Lists!B:C,2,FALSE)</f>
        <v>JOR002</v>
      </c>
      <c r="C7000" s="284" t="str">
        <f>VLOOKUP(A7000,Lists!B:D,3,FALSE)</f>
        <v>JOR</v>
      </c>
      <c r="D7000" s="285" t="s">
        <v>5110</v>
      </c>
      <c r="E7000" s="285">
        <v>7611000</v>
      </c>
      <c r="F7000" s="285" t="s">
        <v>5293</v>
      </c>
      <c r="G7000" s="285" t="s">
        <v>731</v>
      </c>
      <c r="H7000" s="278">
        <f t="shared" si="218"/>
        <v>2</v>
      </c>
      <c r="I7000" s="251" t="s">
        <v>5294</v>
      </c>
      <c r="J7000" s="285" t="s">
        <v>3890</v>
      </c>
      <c r="K7000" s="278" t="str">
        <f t="shared" si="219"/>
        <v>JOR002Minimal humanitarian conditions - Level 1</v>
      </c>
      <c r="L7000" s="286">
        <v>43616</v>
      </c>
      <c r="M7000" s="286" t="s">
        <v>3248</v>
      </c>
    </row>
    <row r="7001" spans="1:13" s="269" customFormat="1" ht="15.5" hidden="1" thickTop="1" thickBot="1" x14ac:dyDescent="0.4">
      <c r="A7001" s="287" t="s">
        <v>2992</v>
      </c>
      <c r="B7001" s="288" t="str">
        <f>VLOOKUP(A7001,Lists!B:C,2,FALSE)</f>
        <v>JOR002</v>
      </c>
      <c r="C7001" s="288" t="str">
        <f>VLOOKUP(A7001,Lists!B:D,3,FALSE)</f>
        <v>JOR</v>
      </c>
      <c r="D7001" s="289" t="s">
        <v>5111</v>
      </c>
      <c r="E7001" s="289">
        <v>708000</v>
      </c>
      <c r="F7001" s="289" t="s">
        <v>4995</v>
      </c>
      <c r="G7001" s="289" t="s">
        <v>731</v>
      </c>
      <c r="H7001" s="278">
        <f t="shared" si="218"/>
        <v>2</v>
      </c>
      <c r="I7001" s="252" t="s">
        <v>4996</v>
      </c>
      <c r="J7001" s="289" t="s">
        <v>5295</v>
      </c>
      <c r="K7001" s="278" t="str">
        <f t="shared" si="219"/>
        <v>JOR002Stressed humanitarian conditions - Level 2</v>
      </c>
      <c r="L7001" s="290">
        <v>43616</v>
      </c>
      <c r="M7001" s="290" t="s">
        <v>3248</v>
      </c>
    </row>
    <row r="7002" spans="1:13" s="269" customFormat="1" ht="15.5" hidden="1" thickTop="1" thickBot="1" x14ac:dyDescent="0.4">
      <c r="A7002" s="283" t="s">
        <v>2992</v>
      </c>
      <c r="B7002" s="284" t="str">
        <f>VLOOKUP(A7002,Lists!B:C,2,FALSE)</f>
        <v>JOR002</v>
      </c>
      <c r="C7002" s="284" t="str">
        <f>VLOOKUP(A7002,Lists!B:D,3,FALSE)</f>
        <v>JOR</v>
      </c>
      <c r="D7002" s="285" t="s">
        <v>5112</v>
      </c>
      <c r="E7002" s="285">
        <v>576000</v>
      </c>
      <c r="F7002" s="285" t="s">
        <v>4812</v>
      </c>
      <c r="G7002" s="285" t="s">
        <v>731</v>
      </c>
      <c r="H7002" s="278">
        <f t="shared" si="218"/>
        <v>2</v>
      </c>
      <c r="I7002" s="251" t="s">
        <v>4802</v>
      </c>
      <c r="J7002" s="285" t="s">
        <v>4999</v>
      </c>
      <c r="K7002" s="278" t="str">
        <f t="shared" si="219"/>
        <v>JOR002Moderate humanitarian conditions - Level 3</v>
      </c>
      <c r="L7002" s="286">
        <v>43616</v>
      </c>
      <c r="M7002" s="286" t="s">
        <v>3248</v>
      </c>
    </row>
    <row r="7003" spans="1:13" s="269" customFormat="1" ht="15.5" hidden="1" thickTop="1" thickBot="1" x14ac:dyDescent="0.4">
      <c r="A7003" s="287" t="s">
        <v>5263</v>
      </c>
      <c r="B7003" s="288" t="str">
        <f>VLOOKUP(A7003,Lists!B:C,2,FALSE)</f>
        <v>PAK001</v>
      </c>
      <c r="C7003" s="288" t="str">
        <f>VLOOKUP(A7003,Lists!B:D,3,FALSE)</f>
        <v>PAK</v>
      </c>
      <c r="D7003" s="289" t="s">
        <v>5115</v>
      </c>
      <c r="E7003" s="289">
        <v>619</v>
      </c>
      <c r="F7003" s="289" t="s">
        <v>5296</v>
      </c>
      <c r="G7003" s="289" t="s">
        <v>731</v>
      </c>
      <c r="H7003" s="278">
        <f t="shared" si="218"/>
        <v>2</v>
      </c>
      <c r="I7003" s="252" t="s">
        <v>1354</v>
      </c>
      <c r="J7003" s="289" t="s">
        <v>1448</v>
      </c>
      <c r="K7003" s="278" t="str">
        <f t="shared" si="219"/>
        <v>PAK001Fatalities in all crises</v>
      </c>
      <c r="L7003" s="290">
        <v>43621</v>
      </c>
      <c r="M7003" s="290" t="s">
        <v>3248</v>
      </c>
    </row>
    <row r="7004" spans="1:13" s="269" customFormat="1" ht="15.5" hidden="1" thickTop="1" thickBot="1" x14ac:dyDescent="0.4">
      <c r="A7004" s="283" t="s">
        <v>5263</v>
      </c>
      <c r="B7004" s="284" t="str">
        <f>VLOOKUP(A7004,Lists!B:C,2,FALSE)</f>
        <v>PAK001</v>
      </c>
      <c r="C7004" s="284" t="str">
        <f>VLOOKUP(A7004,Lists!B:D,3,FALSE)</f>
        <v>PAK</v>
      </c>
      <c r="D7004" s="285" t="s">
        <v>5029</v>
      </c>
      <c r="E7004" s="285">
        <v>619</v>
      </c>
      <c r="F7004" s="285" t="s">
        <v>5296</v>
      </c>
      <c r="G7004" s="285" t="s">
        <v>731</v>
      </c>
      <c r="H7004" s="278">
        <f t="shared" si="218"/>
        <v>2</v>
      </c>
      <c r="I7004" s="251" t="s">
        <v>1354</v>
      </c>
      <c r="J7004" s="285" t="s">
        <v>1448</v>
      </c>
      <c r="K7004" s="278" t="str">
        <f t="shared" si="219"/>
        <v>PAK001Fatalities reported</v>
      </c>
      <c r="L7004" s="286">
        <v>43621</v>
      </c>
      <c r="M7004" s="286" t="s">
        <v>3248</v>
      </c>
    </row>
    <row r="7005" spans="1:13" s="269" customFormat="1" ht="15.5" hidden="1" thickTop="1" thickBot="1" x14ac:dyDescent="0.4">
      <c r="A7005" s="287" t="s">
        <v>2997</v>
      </c>
      <c r="B7005" s="288" t="str">
        <f>VLOOKUP(A7005,Lists!B:C,2,FALSE)</f>
        <v>PAK004</v>
      </c>
      <c r="C7005" s="288" t="str">
        <f>VLOOKUP(A7005,Lists!B:D,3,FALSE)</f>
        <v>PAK</v>
      </c>
      <c r="D7005" s="289" t="s">
        <v>5115</v>
      </c>
      <c r="E7005" s="289">
        <v>619</v>
      </c>
      <c r="F7005" s="289" t="s">
        <v>5296</v>
      </c>
      <c r="G7005" s="289" t="s">
        <v>731</v>
      </c>
      <c r="H7005" s="278">
        <f t="shared" si="218"/>
        <v>2</v>
      </c>
      <c r="I7005" s="252" t="s">
        <v>1354</v>
      </c>
      <c r="J7005" s="289" t="s">
        <v>1448</v>
      </c>
      <c r="K7005" s="278" t="str">
        <f t="shared" si="219"/>
        <v>PAK004Fatalities in all crises</v>
      </c>
      <c r="L7005" s="290">
        <v>43621</v>
      </c>
      <c r="M7005" s="290" t="s">
        <v>3248</v>
      </c>
    </row>
    <row r="7006" spans="1:13" s="269" customFormat="1" ht="15.5" hidden="1" thickTop="1" thickBot="1" x14ac:dyDescent="0.4">
      <c r="A7006" s="283" t="s">
        <v>2997</v>
      </c>
      <c r="B7006" s="284" t="str">
        <f>VLOOKUP(A7006,Lists!B:C,2,FALSE)</f>
        <v>PAK004</v>
      </c>
      <c r="C7006" s="284" t="str">
        <f>VLOOKUP(A7006,Lists!B:D,3,FALSE)</f>
        <v>PAK</v>
      </c>
      <c r="D7006" s="285" t="s">
        <v>5029</v>
      </c>
      <c r="E7006" s="285">
        <v>36</v>
      </c>
      <c r="F7006" s="285" t="s">
        <v>5296</v>
      </c>
      <c r="G7006" s="285" t="s">
        <v>731</v>
      </c>
      <c r="H7006" s="278">
        <f t="shared" si="218"/>
        <v>2</v>
      </c>
      <c r="I7006" s="251" t="s">
        <v>1354</v>
      </c>
      <c r="J7006" s="285" t="s">
        <v>3002</v>
      </c>
      <c r="K7006" s="278" t="str">
        <f t="shared" si="219"/>
        <v>PAK004Fatalities reported</v>
      </c>
      <c r="L7006" s="286">
        <v>43621</v>
      </c>
      <c r="M7006" s="286" t="s">
        <v>3248</v>
      </c>
    </row>
    <row r="7007" spans="1:13" s="269" customFormat="1" ht="15.5" thickTop="1" thickBot="1" x14ac:dyDescent="0.4">
      <c r="A7007" s="287" t="s">
        <v>2997</v>
      </c>
      <c r="B7007" s="288" t="str">
        <f>VLOOKUP(A7007,Lists!B:C,2,FALSE)</f>
        <v>PAK004</v>
      </c>
      <c r="C7007" s="288" t="str">
        <f>VLOOKUP(A7007,Lists!B:D,3,FALSE)</f>
        <v>PAK</v>
      </c>
      <c r="D7007" s="289" t="s">
        <v>666</v>
      </c>
      <c r="E7007" s="289">
        <v>15000</v>
      </c>
      <c r="F7007" s="289" t="s">
        <v>3490</v>
      </c>
      <c r="G7007" s="289" t="s">
        <v>730</v>
      </c>
      <c r="H7007" s="278">
        <f t="shared" si="218"/>
        <v>3</v>
      </c>
      <c r="I7007" s="252" t="s">
        <v>3491</v>
      </c>
      <c r="J7007" s="289" t="s">
        <v>5297</v>
      </c>
      <c r="K7007" s="278" t="str">
        <f t="shared" si="219"/>
        <v>PAK004People displaced</v>
      </c>
      <c r="L7007" s="290">
        <v>43621</v>
      </c>
      <c r="M7007" s="290" t="s">
        <v>3248</v>
      </c>
    </row>
    <row r="7008" spans="1:13" s="269" customFormat="1" ht="15.5" hidden="1" thickTop="1" thickBot="1" x14ac:dyDescent="0.4">
      <c r="A7008" s="283" t="s">
        <v>2981</v>
      </c>
      <c r="B7008" s="284" t="str">
        <f>VLOOKUP(A7008,Lists!B:C,2,FALSE)</f>
        <v>THA003</v>
      </c>
      <c r="C7008" s="284" t="str">
        <f>VLOOKUP(A7008,Lists!B:D,3,FALSE)</f>
        <v>THA</v>
      </c>
      <c r="D7008" s="285" t="s">
        <v>5111</v>
      </c>
      <c r="E7008" s="285">
        <v>96593</v>
      </c>
      <c r="F7008" s="285" t="s">
        <v>5298</v>
      </c>
      <c r="G7008" s="285" t="s">
        <v>731</v>
      </c>
      <c r="H7008" s="278">
        <f t="shared" si="218"/>
        <v>2</v>
      </c>
      <c r="I7008" s="251" t="s">
        <v>5300</v>
      </c>
      <c r="J7008" s="285" t="s">
        <v>5299</v>
      </c>
      <c r="K7008" s="278" t="str">
        <f t="shared" si="219"/>
        <v>THA003Stressed humanitarian conditions - Level 2</v>
      </c>
      <c r="L7008" s="286">
        <v>43621</v>
      </c>
      <c r="M7008" s="286" t="s">
        <v>3248</v>
      </c>
    </row>
    <row r="7009" spans="1:13" s="269" customFormat="1" ht="15.5" hidden="1" thickTop="1" thickBot="1" x14ac:dyDescent="0.4">
      <c r="A7009" s="287" t="s">
        <v>1967</v>
      </c>
      <c r="B7009" s="288" t="str">
        <f>VLOOKUP(A7009,Lists!B:C,2,FALSE)</f>
        <v>PHL003</v>
      </c>
      <c r="C7009" s="288" t="str">
        <f>VLOOKUP(A7009,Lists!B:D,3,FALSE)</f>
        <v>PHL</v>
      </c>
      <c r="D7009" s="289" t="s">
        <v>660</v>
      </c>
      <c r="E7009" s="289">
        <v>10873.89</v>
      </c>
      <c r="F7009" s="289" t="s">
        <v>4830</v>
      </c>
      <c r="G7009" s="289" t="s">
        <v>731</v>
      </c>
      <c r="H7009" s="278">
        <f t="shared" si="218"/>
        <v>2</v>
      </c>
      <c r="I7009" s="252" t="s">
        <v>4833</v>
      </c>
      <c r="J7009" s="289" t="s">
        <v>4832</v>
      </c>
      <c r="K7009" s="278" t="str">
        <f t="shared" si="219"/>
        <v>PHL003Landmass affected</v>
      </c>
      <c r="L7009" s="290">
        <v>43621</v>
      </c>
      <c r="M7009" s="290" t="s">
        <v>3248</v>
      </c>
    </row>
    <row r="7010" spans="1:13" s="269" customFormat="1" ht="15.5" hidden="1" thickTop="1" thickBot="1" x14ac:dyDescent="0.4">
      <c r="A7010" s="283" t="s">
        <v>1967</v>
      </c>
      <c r="B7010" s="284" t="str">
        <f>VLOOKUP(A7010,Lists!B:C,2,FALSE)</f>
        <v>PHL003</v>
      </c>
      <c r="C7010" s="284" t="str">
        <f>VLOOKUP(A7010,Lists!B:D,3,FALSE)</f>
        <v>PHL</v>
      </c>
      <c r="D7010" s="285" t="s">
        <v>737</v>
      </c>
      <c r="E7010" s="285">
        <v>3222407</v>
      </c>
      <c r="F7010" s="285" t="s">
        <v>4830</v>
      </c>
      <c r="G7010" s="285" t="s">
        <v>731</v>
      </c>
      <c r="H7010" s="278">
        <f t="shared" si="218"/>
        <v>2</v>
      </c>
      <c r="I7010" s="251" t="s">
        <v>1732</v>
      </c>
      <c r="J7010" s="285" t="s">
        <v>2902</v>
      </c>
      <c r="K7010" s="278" t="str">
        <f t="shared" si="219"/>
        <v>PHL003People exposed</v>
      </c>
      <c r="L7010" s="286">
        <v>43621</v>
      </c>
      <c r="M7010" s="286" t="s">
        <v>3248</v>
      </c>
    </row>
    <row r="7011" spans="1:13" s="269" customFormat="1" ht="15.5" hidden="1" thickTop="1" thickBot="1" x14ac:dyDescent="0.4">
      <c r="A7011" s="287" t="s">
        <v>1967</v>
      </c>
      <c r="B7011" s="288" t="str">
        <f>VLOOKUP(A7011,Lists!B:C,2,FALSE)</f>
        <v>PHL003</v>
      </c>
      <c r="C7011" s="288" t="str">
        <f>VLOOKUP(A7011,Lists!B:D,3,FALSE)</f>
        <v>PHL</v>
      </c>
      <c r="D7011" s="289" t="s">
        <v>533</v>
      </c>
      <c r="E7011" s="289">
        <v>120410</v>
      </c>
      <c r="F7011" s="289" t="s">
        <v>5301</v>
      </c>
      <c r="G7011" s="289" t="s">
        <v>731</v>
      </c>
      <c r="H7011" s="278">
        <f t="shared" si="218"/>
        <v>2</v>
      </c>
      <c r="I7011" s="252" t="s">
        <v>5303</v>
      </c>
      <c r="J7011" s="289" t="s">
        <v>4835</v>
      </c>
      <c r="K7011" s="278" t="str">
        <f t="shared" si="219"/>
        <v>PHL003People affected</v>
      </c>
      <c r="L7011" s="290">
        <v>43621</v>
      </c>
      <c r="M7011" s="290" t="s">
        <v>3248</v>
      </c>
    </row>
    <row r="7012" spans="1:13" s="269" customFormat="1" ht="15.5" thickTop="1" thickBot="1" x14ac:dyDescent="0.4">
      <c r="A7012" s="283" t="s">
        <v>1967</v>
      </c>
      <c r="B7012" s="284" t="str">
        <f>VLOOKUP(A7012,Lists!B:C,2,FALSE)</f>
        <v>PHL003</v>
      </c>
      <c r="C7012" s="284" t="str">
        <f>VLOOKUP(A7012,Lists!B:D,3,FALSE)</f>
        <v>PHL</v>
      </c>
      <c r="D7012" s="285" t="s">
        <v>666</v>
      </c>
      <c r="E7012" s="285">
        <v>119145</v>
      </c>
      <c r="F7012" s="285" t="s">
        <v>5301</v>
      </c>
      <c r="G7012" s="285" t="s">
        <v>731</v>
      </c>
      <c r="H7012" s="278">
        <f t="shared" si="218"/>
        <v>2</v>
      </c>
      <c r="I7012" s="251" t="s">
        <v>5303</v>
      </c>
      <c r="J7012" s="285" t="s">
        <v>4836</v>
      </c>
      <c r="K7012" s="278" t="str">
        <f t="shared" si="219"/>
        <v>PHL003People displaced</v>
      </c>
      <c r="L7012" s="286">
        <v>43621</v>
      </c>
      <c r="M7012" s="286" t="s">
        <v>3248</v>
      </c>
    </row>
    <row r="7013" spans="1:13" s="269" customFormat="1" ht="15.5" hidden="1" thickTop="1" thickBot="1" x14ac:dyDescent="0.4">
      <c r="A7013" s="287" t="s">
        <v>1967</v>
      </c>
      <c r="B7013" s="288" t="str">
        <f>VLOOKUP(A7013,Lists!B:C,2,FALSE)</f>
        <v>PHL003</v>
      </c>
      <c r="C7013" s="288" t="str">
        <f>VLOOKUP(A7013,Lists!B:D,3,FALSE)</f>
        <v>PHL</v>
      </c>
      <c r="D7013" s="289" t="s">
        <v>5029</v>
      </c>
      <c r="E7013" s="289">
        <v>193</v>
      </c>
      <c r="F7013" s="289" t="s">
        <v>5302</v>
      </c>
      <c r="G7013" s="289" t="s">
        <v>731</v>
      </c>
      <c r="H7013" s="278">
        <f t="shared" si="218"/>
        <v>2</v>
      </c>
      <c r="I7013" s="252" t="s">
        <v>1354</v>
      </c>
      <c r="J7013" s="289" t="s">
        <v>5304</v>
      </c>
      <c r="K7013" s="278" t="str">
        <f t="shared" si="219"/>
        <v>PHL003Fatalities reported</v>
      </c>
      <c r="L7013" s="290">
        <v>43621</v>
      </c>
      <c r="M7013" s="290" t="s">
        <v>3248</v>
      </c>
    </row>
    <row r="7014" spans="1:13" s="269" customFormat="1" ht="15.5" hidden="1" thickTop="1" thickBot="1" x14ac:dyDescent="0.4">
      <c r="A7014" s="283" t="s">
        <v>1967</v>
      </c>
      <c r="B7014" s="284" t="str">
        <f>VLOOKUP(A7014,Lists!B:C,2,FALSE)</f>
        <v>PHL003</v>
      </c>
      <c r="C7014" s="284" t="str">
        <f>VLOOKUP(A7014,Lists!B:D,3,FALSE)</f>
        <v>PHL</v>
      </c>
      <c r="D7014" s="285" t="s">
        <v>5115</v>
      </c>
      <c r="E7014" s="285">
        <v>193</v>
      </c>
      <c r="F7014" s="285" t="s">
        <v>5302</v>
      </c>
      <c r="G7014" s="285" t="s">
        <v>731</v>
      </c>
      <c r="H7014" s="278">
        <f t="shared" si="218"/>
        <v>2</v>
      </c>
      <c r="I7014" s="251" t="s">
        <v>1354</v>
      </c>
      <c r="J7014" s="285" t="s">
        <v>5304</v>
      </c>
      <c r="K7014" s="278" t="str">
        <f t="shared" si="219"/>
        <v>PHL003Fatalities in all crises</v>
      </c>
      <c r="L7014" s="286">
        <v>43621</v>
      </c>
      <c r="M7014" s="286" t="s">
        <v>3248</v>
      </c>
    </row>
    <row r="7015" spans="1:13" s="269" customFormat="1" ht="15.5" hidden="1" thickTop="1" thickBot="1" x14ac:dyDescent="0.4">
      <c r="A7015" s="287" t="s">
        <v>1967</v>
      </c>
      <c r="B7015" s="288" t="str">
        <f>VLOOKUP(A7015,Lists!B:C,2,FALSE)</f>
        <v>PHL003</v>
      </c>
      <c r="C7015" s="288" t="str">
        <f>VLOOKUP(A7015,Lists!B:D,3,FALSE)</f>
        <v>PHL</v>
      </c>
      <c r="D7015" s="289" t="s">
        <v>752</v>
      </c>
      <c r="E7015" s="289">
        <v>119145</v>
      </c>
      <c r="F7015" s="289" t="s">
        <v>5301</v>
      </c>
      <c r="G7015" s="289" t="s">
        <v>731</v>
      </c>
      <c r="H7015" s="278">
        <f t="shared" si="218"/>
        <v>2</v>
      </c>
      <c r="I7015" s="252" t="s">
        <v>5303</v>
      </c>
      <c r="J7015" s="289" t="s">
        <v>1756</v>
      </c>
      <c r="K7015" s="278" t="str">
        <f t="shared" si="219"/>
        <v>PHL003People in Need</v>
      </c>
      <c r="L7015" s="290">
        <v>43621</v>
      </c>
      <c r="M7015" s="290" t="s">
        <v>3248</v>
      </c>
    </row>
    <row r="7016" spans="1:13" s="269" customFormat="1" ht="15.5" hidden="1" thickTop="1" thickBot="1" x14ac:dyDescent="0.4">
      <c r="A7016" s="283" t="s">
        <v>1967</v>
      </c>
      <c r="B7016" s="284" t="str">
        <f>VLOOKUP(A7016,Lists!B:C,2,FALSE)</f>
        <v>PHL003</v>
      </c>
      <c r="C7016" s="284" t="str">
        <f>VLOOKUP(A7016,Lists!B:D,3,FALSE)</f>
        <v>PHL</v>
      </c>
      <c r="D7016" s="285" t="s">
        <v>5110</v>
      </c>
      <c r="E7016" s="285">
        <v>3103262</v>
      </c>
      <c r="F7016" s="285" t="s">
        <v>5301</v>
      </c>
      <c r="G7016" s="285" t="s">
        <v>731</v>
      </c>
      <c r="H7016" s="278">
        <f t="shared" si="218"/>
        <v>2</v>
      </c>
      <c r="I7016" s="251" t="s">
        <v>5303</v>
      </c>
      <c r="J7016" s="285" t="s">
        <v>1756</v>
      </c>
      <c r="K7016" s="278" t="str">
        <f t="shared" si="219"/>
        <v>PHL003Minimal humanitarian conditions - Level 1</v>
      </c>
      <c r="L7016" s="286">
        <v>43621</v>
      </c>
      <c r="M7016" s="286" t="s">
        <v>3248</v>
      </c>
    </row>
    <row r="7017" spans="1:13" s="269" customFormat="1" ht="15.5" hidden="1" thickTop="1" thickBot="1" x14ac:dyDescent="0.4">
      <c r="A7017" s="287" t="s">
        <v>1967</v>
      </c>
      <c r="B7017" s="288" t="str">
        <f>VLOOKUP(A7017,Lists!B:C,2,FALSE)</f>
        <v>PHL003</v>
      </c>
      <c r="C7017" s="288" t="str">
        <f>VLOOKUP(A7017,Lists!B:D,3,FALSE)</f>
        <v>PHL</v>
      </c>
      <c r="D7017" s="289" t="s">
        <v>5111</v>
      </c>
      <c r="E7017" s="289">
        <v>0</v>
      </c>
      <c r="F7017" s="289" t="s">
        <v>5301</v>
      </c>
      <c r="G7017" s="289" t="s">
        <v>731</v>
      </c>
      <c r="H7017" s="278">
        <f t="shared" si="218"/>
        <v>2</v>
      </c>
      <c r="I7017" s="252" t="s">
        <v>5303</v>
      </c>
      <c r="J7017" s="289" t="s">
        <v>1756</v>
      </c>
      <c r="K7017" s="278" t="str">
        <f t="shared" si="219"/>
        <v>PHL003Stressed humanitarian conditions - Level 2</v>
      </c>
      <c r="L7017" s="290">
        <v>43621</v>
      </c>
      <c r="M7017" s="290" t="s">
        <v>3248</v>
      </c>
    </row>
    <row r="7018" spans="1:13" s="269" customFormat="1" ht="15.5" hidden="1" thickTop="1" thickBot="1" x14ac:dyDescent="0.4">
      <c r="A7018" s="283" t="s">
        <v>1967</v>
      </c>
      <c r="B7018" s="284" t="str">
        <f>VLOOKUP(A7018,Lists!B:C,2,FALSE)</f>
        <v>PHL003</v>
      </c>
      <c r="C7018" s="284" t="str">
        <f>VLOOKUP(A7018,Lists!B:D,3,FALSE)</f>
        <v>PHL</v>
      </c>
      <c r="D7018" s="285" t="s">
        <v>5112</v>
      </c>
      <c r="E7018" s="285">
        <v>119145</v>
      </c>
      <c r="F7018" s="285" t="s">
        <v>5301</v>
      </c>
      <c r="G7018" s="285" t="s">
        <v>731</v>
      </c>
      <c r="H7018" s="278">
        <f t="shared" si="218"/>
        <v>2</v>
      </c>
      <c r="I7018" s="251" t="s">
        <v>5303</v>
      </c>
      <c r="J7018" s="285" t="s">
        <v>1756</v>
      </c>
      <c r="K7018" s="278" t="str">
        <f t="shared" si="219"/>
        <v>PHL003Moderate humanitarian conditions - Level 3</v>
      </c>
      <c r="L7018" s="286">
        <v>43621</v>
      </c>
      <c r="M7018" s="286" t="s">
        <v>3248</v>
      </c>
    </row>
    <row r="7019" spans="1:13" s="269" customFormat="1" ht="15.5" hidden="1" thickTop="1" thickBot="1" x14ac:dyDescent="0.4">
      <c r="A7019" s="287" t="s">
        <v>5594</v>
      </c>
      <c r="B7019" s="288" t="s">
        <v>722</v>
      </c>
      <c r="C7019" s="288" t="s">
        <v>233</v>
      </c>
      <c r="D7019" s="289" t="s">
        <v>5028</v>
      </c>
      <c r="E7019" s="289">
        <v>696</v>
      </c>
      <c r="F7019" s="289" t="s">
        <v>4846</v>
      </c>
      <c r="G7019" s="289" t="s">
        <v>731</v>
      </c>
      <c r="H7019" s="278">
        <f t="shared" si="218"/>
        <v>2</v>
      </c>
      <c r="I7019" s="252" t="s">
        <v>1022</v>
      </c>
      <c r="J7019" s="289" t="s">
        <v>5305</v>
      </c>
      <c r="K7019" s="278" t="str">
        <f t="shared" si="219"/>
        <v>NGA001Illness cases reported</v>
      </c>
      <c r="L7019" s="290">
        <v>43622</v>
      </c>
      <c r="M7019" s="290" t="s">
        <v>3248</v>
      </c>
    </row>
    <row r="7020" spans="1:13" s="269" customFormat="1" ht="15.5" hidden="1" thickTop="1" thickBot="1" x14ac:dyDescent="0.4">
      <c r="A7020" s="283" t="s">
        <v>5594</v>
      </c>
      <c r="B7020" s="284" t="s">
        <v>722</v>
      </c>
      <c r="C7020" s="284" t="s">
        <v>233</v>
      </c>
      <c r="D7020" s="285" t="s">
        <v>5029</v>
      </c>
      <c r="E7020" s="285">
        <v>3376</v>
      </c>
      <c r="F7020" s="285" t="s">
        <v>5296</v>
      </c>
      <c r="G7020" s="285" t="s">
        <v>731</v>
      </c>
      <c r="H7020" s="278">
        <f t="shared" si="218"/>
        <v>2</v>
      </c>
      <c r="I7020" s="251" t="s">
        <v>1354</v>
      </c>
      <c r="J7020" s="285" t="s">
        <v>5306</v>
      </c>
      <c r="K7020" s="278" t="str">
        <f t="shared" si="219"/>
        <v>NGA001Fatalities reported</v>
      </c>
      <c r="L7020" s="286">
        <v>43622</v>
      </c>
      <c r="M7020" s="286" t="s">
        <v>3248</v>
      </c>
    </row>
    <row r="7021" spans="1:13" s="269" customFormat="1" ht="15.5" hidden="1" thickTop="1" thickBot="1" x14ac:dyDescent="0.4">
      <c r="A7021" s="287" t="s">
        <v>5594</v>
      </c>
      <c r="B7021" s="288" t="s">
        <v>722</v>
      </c>
      <c r="C7021" s="288" t="s">
        <v>233</v>
      </c>
      <c r="D7021" s="289" t="s">
        <v>5115</v>
      </c>
      <c r="E7021" s="289">
        <v>3376</v>
      </c>
      <c r="F7021" s="289" t="s">
        <v>5296</v>
      </c>
      <c r="G7021" s="289" t="s">
        <v>731</v>
      </c>
      <c r="H7021" s="278">
        <f t="shared" si="218"/>
        <v>2</v>
      </c>
      <c r="I7021" s="252" t="s">
        <v>1354</v>
      </c>
      <c r="J7021" s="289" t="s">
        <v>5306</v>
      </c>
      <c r="K7021" s="278" t="str">
        <f t="shared" si="219"/>
        <v>NGA001Fatalities in all crises</v>
      </c>
      <c r="L7021" s="290">
        <v>43622</v>
      </c>
      <c r="M7021" s="290" t="s">
        <v>3248</v>
      </c>
    </row>
    <row r="7022" spans="1:13" s="269" customFormat="1" ht="15.5" hidden="1" thickTop="1" thickBot="1" x14ac:dyDescent="0.4">
      <c r="A7022" s="283" t="s">
        <v>2974</v>
      </c>
      <c r="B7022" s="284" t="s">
        <v>809</v>
      </c>
      <c r="C7022" s="284" t="s">
        <v>233</v>
      </c>
      <c r="D7022" s="285" t="s">
        <v>5115</v>
      </c>
      <c r="E7022" s="285">
        <v>3376</v>
      </c>
      <c r="F7022" s="285" t="s">
        <v>5296</v>
      </c>
      <c r="G7022" s="285" t="s">
        <v>731</v>
      </c>
      <c r="H7022" s="278">
        <f t="shared" si="218"/>
        <v>2</v>
      </c>
      <c r="I7022" s="251" t="s">
        <v>1354</v>
      </c>
      <c r="J7022" s="285" t="s">
        <v>5306</v>
      </c>
      <c r="K7022" s="278" t="str">
        <f t="shared" si="219"/>
        <v>NGA004Fatalities in all crises</v>
      </c>
      <c r="L7022" s="286">
        <v>43622</v>
      </c>
      <c r="M7022" s="286" t="s">
        <v>3248</v>
      </c>
    </row>
    <row r="7023" spans="1:13" s="269" customFormat="1" ht="15.5" hidden="1" thickTop="1" thickBot="1" x14ac:dyDescent="0.4">
      <c r="A7023" s="287" t="s">
        <v>1245</v>
      </c>
      <c r="B7023" s="288" t="s">
        <v>807</v>
      </c>
      <c r="C7023" s="288" t="s">
        <v>233</v>
      </c>
      <c r="D7023" s="289" t="s">
        <v>5115</v>
      </c>
      <c r="E7023" s="289">
        <v>3376</v>
      </c>
      <c r="F7023" s="289" t="s">
        <v>5296</v>
      </c>
      <c r="G7023" s="289" t="s">
        <v>731</v>
      </c>
      <c r="H7023" s="278">
        <f t="shared" si="218"/>
        <v>2</v>
      </c>
      <c r="I7023" s="252" t="s">
        <v>1354</v>
      </c>
      <c r="J7023" s="289" t="s">
        <v>5306</v>
      </c>
      <c r="K7023" s="278" t="str">
        <f t="shared" si="219"/>
        <v>NGA002Fatalities in all crises</v>
      </c>
      <c r="L7023" s="290">
        <v>43622</v>
      </c>
      <c r="M7023" s="290" t="s">
        <v>3248</v>
      </c>
    </row>
    <row r="7024" spans="1:13" s="269" customFormat="1" ht="15.5" hidden="1" thickTop="1" thickBot="1" x14ac:dyDescent="0.4">
      <c r="A7024" s="283" t="s">
        <v>1246</v>
      </c>
      <c r="B7024" s="284" t="s">
        <v>808</v>
      </c>
      <c r="C7024" s="284" t="s">
        <v>233</v>
      </c>
      <c r="D7024" s="285" t="s">
        <v>5115</v>
      </c>
      <c r="E7024" s="285">
        <v>3376</v>
      </c>
      <c r="F7024" s="285" t="s">
        <v>5296</v>
      </c>
      <c r="G7024" s="285" t="s">
        <v>731</v>
      </c>
      <c r="H7024" s="278">
        <f t="shared" si="218"/>
        <v>2</v>
      </c>
      <c r="I7024" s="251" t="s">
        <v>1354</v>
      </c>
      <c r="J7024" s="285" t="s">
        <v>5306</v>
      </c>
      <c r="K7024" s="278" t="str">
        <f t="shared" si="219"/>
        <v>NGA003Fatalities in all crises</v>
      </c>
      <c r="L7024" s="286">
        <v>43622</v>
      </c>
      <c r="M7024" s="286" t="s">
        <v>3248</v>
      </c>
    </row>
    <row r="7025" spans="1:13" s="269" customFormat="1" ht="15.5" hidden="1" thickTop="1" thickBot="1" x14ac:dyDescent="0.4">
      <c r="A7025" s="287" t="s">
        <v>1246</v>
      </c>
      <c r="B7025" s="288" t="s">
        <v>808</v>
      </c>
      <c r="C7025" s="288" t="s">
        <v>233</v>
      </c>
      <c r="D7025" s="289" t="s">
        <v>5029</v>
      </c>
      <c r="E7025" s="289">
        <v>287</v>
      </c>
      <c r="F7025" s="289" t="s">
        <v>5296</v>
      </c>
      <c r="G7025" s="289" t="s">
        <v>731</v>
      </c>
      <c r="H7025" s="278">
        <f t="shared" si="218"/>
        <v>2</v>
      </c>
      <c r="I7025" s="252" t="s">
        <v>1354</v>
      </c>
      <c r="J7025" s="289" t="s">
        <v>5307</v>
      </c>
      <c r="K7025" s="278" t="str">
        <f t="shared" si="219"/>
        <v>NGA003Fatalities reported</v>
      </c>
      <c r="L7025" s="290">
        <v>43622</v>
      </c>
      <c r="M7025" s="290" t="s">
        <v>3248</v>
      </c>
    </row>
    <row r="7026" spans="1:13" s="269" customFormat="1" ht="15.5" hidden="1" thickTop="1" thickBot="1" x14ac:dyDescent="0.4">
      <c r="A7026" s="283" t="s">
        <v>2974</v>
      </c>
      <c r="B7026" s="284" t="s">
        <v>809</v>
      </c>
      <c r="C7026" s="284" t="s">
        <v>233</v>
      </c>
      <c r="D7026" s="285" t="s">
        <v>5029</v>
      </c>
      <c r="E7026" s="285">
        <v>536</v>
      </c>
      <c r="F7026" s="285" t="s">
        <v>5296</v>
      </c>
      <c r="G7026" s="285" t="s">
        <v>731</v>
      </c>
      <c r="H7026" s="278">
        <f t="shared" si="218"/>
        <v>2</v>
      </c>
      <c r="I7026" s="251" t="s">
        <v>1354</v>
      </c>
      <c r="J7026" s="285" t="s">
        <v>5308</v>
      </c>
      <c r="K7026" s="278" t="str">
        <f t="shared" si="219"/>
        <v>NGA004Fatalities reported</v>
      </c>
      <c r="L7026" s="286">
        <v>43622</v>
      </c>
      <c r="M7026" s="286" t="s">
        <v>3248</v>
      </c>
    </row>
    <row r="7027" spans="1:13" s="269" customFormat="1" ht="15.5" hidden="1" thickTop="1" thickBot="1" x14ac:dyDescent="0.4">
      <c r="A7027" s="287" t="s">
        <v>1245</v>
      </c>
      <c r="B7027" s="288" t="s">
        <v>807</v>
      </c>
      <c r="C7027" s="288" t="s">
        <v>233</v>
      </c>
      <c r="D7027" s="289" t="s">
        <v>752</v>
      </c>
      <c r="E7027" s="289">
        <v>4949121</v>
      </c>
      <c r="F7027" s="289" t="s">
        <v>4853</v>
      </c>
      <c r="G7027" s="289" t="s">
        <v>731</v>
      </c>
      <c r="H7027" s="278">
        <f t="shared" si="218"/>
        <v>2</v>
      </c>
      <c r="I7027" s="252" t="s">
        <v>903</v>
      </c>
      <c r="J7027" s="289" t="s">
        <v>5309</v>
      </c>
      <c r="K7027" s="278" t="str">
        <f t="shared" si="219"/>
        <v>NGA002People in Need</v>
      </c>
      <c r="L7027" s="290">
        <v>43622</v>
      </c>
      <c r="M7027" s="290" t="s">
        <v>3248</v>
      </c>
    </row>
    <row r="7028" spans="1:13" s="269" customFormat="1" ht="15.5" hidden="1" thickTop="1" thickBot="1" x14ac:dyDescent="0.4">
      <c r="A7028" s="283" t="s">
        <v>1245</v>
      </c>
      <c r="B7028" s="284" t="s">
        <v>807</v>
      </c>
      <c r="C7028" s="284" t="s">
        <v>233</v>
      </c>
      <c r="D7028" s="285" t="s">
        <v>5110</v>
      </c>
      <c r="E7028" s="285">
        <v>79306197</v>
      </c>
      <c r="F7028" s="285" t="s">
        <v>4853</v>
      </c>
      <c r="G7028" s="285" t="s">
        <v>731</v>
      </c>
      <c r="H7028" s="278">
        <f t="shared" si="218"/>
        <v>2</v>
      </c>
      <c r="I7028" s="251" t="s">
        <v>903</v>
      </c>
      <c r="J7028" s="285" t="s">
        <v>5310</v>
      </c>
      <c r="K7028" s="278" t="str">
        <f t="shared" si="219"/>
        <v>NGA002Minimal humanitarian conditions - Level 1</v>
      </c>
      <c r="L7028" s="286">
        <v>43622</v>
      </c>
      <c r="M7028" s="286" t="s">
        <v>3248</v>
      </c>
    </row>
    <row r="7029" spans="1:13" s="269" customFormat="1" ht="15.5" hidden="1" thickTop="1" thickBot="1" x14ac:dyDescent="0.4">
      <c r="A7029" s="287" t="s">
        <v>1245</v>
      </c>
      <c r="B7029" s="288" t="s">
        <v>807</v>
      </c>
      <c r="C7029" s="288" t="s">
        <v>233</v>
      </c>
      <c r="D7029" s="289" t="s">
        <v>5111</v>
      </c>
      <c r="E7029" s="289">
        <v>19434492</v>
      </c>
      <c r="F7029" s="289" t="s">
        <v>4853</v>
      </c>
      <c r="G7029" s="289" t="s">
        <v>731</v>
      </c>
      <c r="H7029" s="278">
        <f t="shared" si="218"/>
        <v>2</v>
      </c>
      <c r="I7029" s="252" t="s">
        <v>903</v>
      </c>
      <c r="J7029" s="289" t="s">
        <v>5311</v>
      </c>
      <c r="K7029" s="278" t="str">
        <f t="shared" si="219"/>
        <v>NGA002Stressed humanitarian conditions - Level 2</v>
      </c>
      <c r="L7029" s="290">
        <v>43622</v>
      </c>
      <c r="M7029" s="290" t="s">
        <v>3248</v>
      </c>
    </row>
    <row r="7030" spans="1:13" s="269" customFormat="1" ht="15.5" hidden="1" thickTop="1" thickBot="1" x14ac:dyDescent="0.4">
      <c r="A7030" s="283" t="s">
        <v>1245</v>
      </c>
      <c r="B7030" s="284" t="s">
        <v>807</v>
      </c>
      <c r="C7030" s="284" t="s">
        <v>233</v>
      </c>
      <c r="D7030" s="285" t="s">
        <v>5112</v>
      </c>
      <c r="E7030" s="285">
        <v>4641574</v>
      </c>
      <c r="F7030" s="285" t="s">
        <v>4853</v>
      </c>
      <c r="G7030" s="285" t="s">
        <v>731</v>
      </c>
      <c r="H7030" s="278">
        <f t="shared" si="218"/>
        <v>2</v>
      </c>
      <c r="I7030" s="251" t="s">
        <v>903</v>
      </c>
      <c r="J7030" s="285" t="s">
        <v>5312</v>
      </c>
      <c r="K7030" s="278" t="str">
        <f t="shared" si="219"/>
        <v>NGA002Moderate humanitarian conditions - Level 3</v>
      </c>
      <c r="L7030" s="286">
        <v>43622</v>
      </c>
      <c r="M7030" s="286" t="s">
        <v>3248</v>
      </c>
    </row>
    <row r="7031" spans="1:13" s="269" customFormat="1" ht="15.5" hidden="1" thickTop="1" thickBot="1" x14ac:dyDescent="0.4">
      <c r="A7031" s="287" t="s">
        <v>1245</v>
      </c>
      <c r="B7031" s="288" t="s">
        <v>807</v>
      </c>
      <c r="C7031" s="288" t="s">
        <v>233</v>
      </c>
      <c r="D7031" s="289" t="s">
        <v>5113</v>
      </c>
      <c r="E7031" s="289">
        <v>307547</v>
      </c>
      <c r="F7031" s="289" t="s">
        <v>4853</v>
      </c>
      <c r="G7031" s="289" t="s">
        <v>731</v>
      </c>
      <c r="H7031" s="278">
        <f t="shared" si="218"/>
        <v>2</v>
      </c>
      <c r="I7031" s="252" t="s">
        <v>903</v>
      </c>
      <c r="J7031" s="289" t="s">
        <v>5313</v>
      </c>
      <c r="K7031" s="278" t="str">
        <f t="shared" si="219"/>
        <v>NGA002Severe humanitarian conditions - Level 4</v>
      </c>
      <c r="L7031" s="290">
        <v>43622</v>
      </c>
      <c r="M7031" s="290" t="s">
        <v>3248</v>
      </c>
    </row>
    <row r="7032" spans="1:13" s="269" customFormat="1" ht="15.5" hidden="1" thickTop="1" thickBot="1" x14ac:dyDescent="0.4">
      <c r="A7032" s="283" t="s">
        <v>1245</v>
      </c>
      <c r="B7032" s="284" t="s">
        <v>807</v>
      </c>
      <c r="C7032" s="284" t="s">
        <v>233</v>
      </c>
      <c r="D7032" s="285" t="s">
        <v>5114</v>
      </c>
      <c r="E7032" s="285">
        <v>0</v>
      </c>
      <c r="F7032" s="285" t="s">
        <v>4853</v>
      </c>
      <c r="G7032" s="285" t="s">
        <v>731</v>
      </c>
      <c r="H7032" s="278">
        <f t="shared" si="218"/>
        <v>2</v>
      </c>
      <c r="I7032" s="251" t="s">
        <v>903</v>
      </c>
      <c r="J7032" s="285" t="s">
        <v>5072</v>
      </c>
      <c r="K7032" s="278" t="str">
        <f t="shared" si="219"/>
        <v>NGA002Extreme humanitarian conditions - Level 5</v>
      </c>
      <c r="L7032" s="286">
        <v>43622</v>
      </c>
      <c r="M7032" s="286" t="s">
        <v>3248</v>
      </c>
    </row>
    <row r="7033" spans="1:13" s="269" customFormat="1" ht="15.5" hidden="1" thickTop="1" thickBot="1" x14ac:dyDescent="0.4">
      <c r="A7033" s="287" t="s">
        <v>3406</v>
      </c>
      <c r="B7033" s="288" t="e">
        <f>VLOOKUP(A7033,Lists!B:C,2,FALSE)</f>
        <v>#N/A</v>
      </c>
      <c r="C7033" s="288" t="e">
        <f>VLOOKUP(A7033,Lists!B:D,3,FALSE)</f>
        <v>#N/A</v>
      </c>
      <c r="D7033" s="289" t="s">
        <v>5115</v>
      </c>
      <c r="E7033" s="289">
        <v>0</v>
      </c>
      <c r="F7033" s="289" t="s">
        <v>5314</v>
      </c>
      <c r="G7033" s="289" t="s">
        <v>732</v>
      </c>
      <c r="H7033" s="278">
        <f t="shared" si="218"/>
        <v>1</v>
      </c>
      <c r="I7033" s="252" t="s">
        <v>1354</v>
      </c>
      <c r="J7033" s="289" t="s">
        <v>5315</v>
      </c>
      <c r="K7033" s="278" t="e">
        <f t="shared" si="219"/>
        <v>#N/A</v>
      </c>
      <c r="L7033" s="290">
        <v>43634</v>
      </c>
      <c r="M7033" s="290" t="s">
        <v>3248</v>
      </c>
    </row>
    <row r="7034" spans="1:13" s="269" customFormat="1" ht="15.5" hidden="1" thickTop="1" thickBot="1" x14ac:dyDescent="0.4">
      <c r="A7034" s="283" t="s">
        <v>3407</v>
      </c>
      <c r="B7034" s="284" t="e">
        <f>VLOOKUP(A7034,Lists!B:C,2,FALSE)</f>
        <v>#N/A</v>
      </c>
      <c r="C7034" s="284" t="e">
        <f>VLOOKUP(A7034,Lists!B:D,3,FALSE)</f>
        <v>#N/A</v>
      </c>
      <c r="D7034" s="285" t="s">
        <v>5115</v>
      </c>
      <c r="E7034" s="285">
        <v>0</v>
      </c>
      <c r="F7034" s="285" t="s">
        <v>5314</v>
      </c>
      <c r="G7034" s="285" t="s">
        <v>732</v>
      </c>
      <c r="H7034" s="278">
        <f t="shared" si="218"/>
        <v>1</v>
      </c>
      <c r="I7034" s="251" t="s">
        <v>1354</v>
      </c>
      <c r="J7034" s="285" t="s">
        <v>5315</v>
      </c>
      <c r="K7034" s="278" t="e">
        <f t="shared" si="219"/>
        <v>#N/A</v>
      </c>
      <c r="L7034" s="286">
        <v>43634</v>
      </c>
      <c r="M7034" s="286" t="s">
        <v>3248</v>
      </c>
    </row>
    <row r="7035" spans="1:13" s="269" customFormat="1" ht="15.5" hidden="1" thickTop="1" thickBot="1" x14ac:dyDescent="0.4">
      <c r="A7035" s="287" t="s">
        <v>2985</v>
      </c>
      <c r="B7035" s="288" t="e">
        <f>VLOOKUP(A7035,Lists!B:C,2,FALSE)</f>
        <v>#N/A</v>
      </c>
      <c r="C7035" s="288" t="e">
        <f>VLOOKUP(A7035,Lists!B:D,3,FALSE)</f>
        <v>#N/A</v>
      </c>
      <c r="D7035" s="289" t="s">
        <v>5115</v>
      </c>
      <c r="E7035" s="289">
        <v>0</v>
      </c>
      <c r="F7035" s="289" t="s">
        <v>5314</v>
      </c>
      <c r="G7035" s="289" t="s">
        <v>732</v>
      </c>
      <c r="H7035" s="278">
        <f t="shared" si="218"/>
        <v>1</v>
      </c>
      <c r="I7035" s="252" t="s">
        <v>1354</v>
      </c>
      <c r="J7035" s="289" t="s">
        <v>5315</v>
      </c>
      <c r="K7035" s="278" t="e">
        <f t="shared" si="219"/>
        <v>#N/A</v>
      </c>
      <c r="L7035" s="290">
        <v>43634</v>
      </c>
      <c r="M7035" s="290" t="s">
        <v>3248</v>
      </c>
    </row>
    <row r="7036" spans="1:13" s="269" customFormat="1" ht="15.5" hidden="1" thickTop="1" thickBot="1" x14ac:dyDescent="0.4">
      <c r="A7036" s="283" t="s">
        <v>5597</v>
      </c>
      <c r="B7036" s="284" t="e">
        <f>VLOOKUP(A7036,Lists!B:C,2,FALSE)</f>
        <v>#N/A</v>
      </c>
      <c r="C7036" s="284" t="e">
        <f>VLOOKUP(A7036,Lists!B:D,3,FALSE)</f>
        <v>#N/A</v>
      </c>
      <c r="D7036" s="285" t="s">
        <v>5115</v>
      </c>
      <c r="E7036" s="285">
        <v>102</v>
      </c>
      <c r="F7036" s="285" t="s">
        <v>5314</v>
      </c>
      <c r="G7036" s="285" t="s">
        <v>732</v>
      </c>
      <c r="H7036" s="278">
        <f t="shared" si="218"/>
        <v>1</v>
      </c>
      <c r="I7036" s="251" t="s">
        <v>1354</v>
      </c>
      <c r="J7036" s="285" t="s">
        <v>5315</v>
      </c>
      <c r="K7036" s="278" t="e">
        <f t="shared" si="219"/>
        <v>#N/A</v>
      </c>
      <c r="L7036" s="286">
        <v>43634</v>
      </c>
      <c r="M7036" s="286" t="s">
        <v>3248</v>
      </c>
    </row>
    <row r="7037" spans="1:13" s="269" customFormat="1" ht="15.5" hidden="1" thickTop="1" thickBot="1" x14ac:dyDescent="0.4">
      <c r="A7037" s="287" t="s">
        <v>3406</v>
      </c>
      <c r="B7037" s="288" t="e">
        <f>VLOOKUP(A7037,Lists!B:C,2,FALSE)</f>
        <v>#N/A</v>
      </c>
      <c r="C7037" s="288" t="e">
        <f>VLOOKUP(A7037,Lists!B:D,3,FALSE)</f>
        <v>#N/A</v>
      </c>
      <c r="D7037" s="289" t="s">
        <v>737</v>
      </c>
      <c r="E7037" s="289">
        <v>9606505</v>
      </c>
      <c r="F7037" s="289" t="s">
        <v>5316</v>
      </c>
      <c r="G7037" s="289" t="s">
        <v>731</v>
      </c>
      <c r="H7037" s="278">
        <f t="shared" si="218"/>
        <v>2</v>
      </c>
      <c r="I7037" s="252" t="s">
        <v>3551</v>
      </c>
      <c r="J7037" s="289" t="s">
        <v>3556</v>
      </c>
      <c r="K7037" s="278" t="e">
        <f t="shared" si="219"/>
        <v>#N/A</v>
      </c>
      <c r="L7037" s="290">
        <v>43634</v>
      </c>
      <c r="M7037" s="290" t="s">
        <v>3248</v>
      </c>
    </row>
    <row r="7038" spans="1:13" s="269" customFormat="1" ht="15.5" hidden="1" thickTop="1" thickBot="1" x14ac:dyDescent="0.4">
      <c r="A7038" s="283" t="s">
        <v>3406</v>
      </c>
      <c r="B7038" s="284" t="e">
        <f>VLOOKUP(A7038,Lists!B:C,2,FALSE)</f>
        <v>#N/A</v>
      </c>
      <c r="C7038" s="284" t="e">
        <f>VLOOKUP(A7038,Lists!B:D,3,FALSE)</f>
        <v>#N/A</v>
      </c>
      <c r="D7038" s="285" t="s">
        <v>533</v>
      </c>
      <c r="E7038" s="285">
        <v>2960558</v>
      </c>
      <c r="F7038" s="285" t="s">
        <v>5316</v>
      </c>
      <c r="G7038" s="285" t="s">
        <v>731</v>
      </c>
      <c r="H7038" s="278">
        <f t="shared" si="218"/>
        <v>2</v>
      </c>
      <c r="I7038" s="251" t="s">
        <v>3551</v>
      </c>
      <c r="J7038" s="285" t="s">
        <v>3555</v>
      </c>
      <c r="K7038" s="278" t="e">
        <f t="shared" si="219"/>
        <v>#N/A</v>
      </c>
      <c r="L7038" s="286">
        <v>43634</v>
      </c>
      <c r="M7038" s="286" t="s">
        <v>3248</v>
      </c>
    </row>
    <row r="7039" spans="1:13" s="269" customFormat="1" ht="15.5" thickTop="1" thickBot="1" x14ac:dyDescent="0.4">
      <c r="A7039" s="287" t="s">
        <v>3406</v>
      </c>
      <c r="B7039" s="288" t="e">
        <f>VLOOKUP(A7039,Lists!B:C,2,FALSE)</f>
        <v>#N/A</v>
      </c>
      <c r="C7039" s="288" t="e">
        <f>VLOOKUP(A7039,Lists!B:D,3,FALSE)</f>
        <v>#N/A</v>
      </c>
      <c r="D7039" s="289" t="s">
        <v>666</v>
      </c>
      <c r="E7039" s="289">
        <v>1171955</v>
      </c>
      <c r="F7039" s="289" t="s">
        <v>5317</v>
      </c>
      <c r="G7039" s="289" t="s">
        <v>732</v>
      </c>
      <c r="H7039" s="278">
        <f t="shared" si="218"/>
        <v>1</v>
      </c>
      <c r="I7039" s="252" t="s">
        <v>3374</v>
      </c>
      <c r="J7039" s="289" t="s">
        <v>2433</v>
      </c>
      <c r="K7039" s="278" t="e">
        <f t="shared" si="219"/>
        <v>#N/A</v>
      </c>
      <c r="L7039" s="290">
        <v>43634</v>
      </c>
      <c r="M7039" s="290" t="s">
        <v>3248</v>
      </c>
    </row>
    <row r="7040" spans="1:13" s="269" customFormat="1" ht="15.5" hidden="1" thickTop="1" thickBot="1" x14ac:dyDescent="0.4">
      <c r="A7040" s="283" t="s">
        <v>3406</v>
      </c>
      <c r="B7040" s="284" t="e">
        <f>VLOOKUP(A7040,Lists!B:C,2,FALSE)</f>
        <v>#N/A</v>
      </c>
      <c r="C7040" s="284" t="e">
        <f>VLOOKUP(A7040,Lists!B:D,3,FALSE)</f>
        <v>#N/A</v>
      </c>
      <c r="D7040" s="285" t="s">
        <v>752</v>
      </c>
      <c r="E7040" s="285">
        <v>1647155</v>
      </c>
      <c r="F7040" s="285" t="s">
        <v>5316</v>
      </c>
      <c r="G7040" s="285" t="s">
        <v>731</v>
      </c>
      <c r="H7040" s="278">
        <f t="shared" si="218"/>
        <v>2</v>
      </c>
      <c r="I7040" s="251" t="s">
        <v>3552</v>
      </c>
      <c r="J7040" s="285" t="s">
        <v>2435</v>
      </c>
      <c r="K7040" s="278" t="e">
        <f t="shared" si="219"/>
        <v>#N/A</v>
      </c>
      <c r="L7040" s="286">
        <v>43634</v>
      </c>
      <c r="M7040" s="286" t="s">
        <v>3248</v>
      </c>
    </row>
    <row r="7041" spans="1:13" s="269" customFormat="1" ht="15.5" hidden="1" thickTop="1" thickBot="1" x14ac:dyDescent="0.4">
      <c r="A7041" s="287" t="s">
        <v>3406</v>
      </c>
      <c r="B7041" s="288" t="e">
        <f>VLOOKUP(A7041,Lists!B:C,2,FALSE)</f>
        <v>#N/A</v>
      </c>
      <c r="C7041" s="288" t="e">
        <f>VLOOKUP(A7041,Lists!B:D,3,FALSE)</f>
        <v>#N/A</v>
      </c>
      <c r="D7041" s="289" t="s">
        <v>5110</v>
      </c>
      <c r="E7041" s="289">
        <v>6645947</v>
      </c>
      <c r="F7041" s="289" t="s">
        <v>5316</v>
      </c>
      <c r="G7041" s="289" t="s">
        <v>731</v>
      </c>
      <c r="H7041" s="278">
        <f t="shared" si="218"/>
        <v>2</v>
      </c>
      <c r="I7041" s="252" t="s">
        <v>3552</v>
      </c>
      <c r="J7041" s="289" t="s">
        <v>2435</v>
      </c>
      <c r="K7041" s="278" t="e">
        <f t="shared" si="219"/>
        <v>#N/A</v>
      </c>
      <c r="L7041" s="290">
        <v>43634</v>
      </c>
      <c r="M7041" s="290" t="s">
        <v>3248</v>
      </c>
    </row>
    <row r="7042" spans="1:13" s="269" customFormat="1" ht="15.5" hidden="1" thickTop="1" thickBot="1" x14ac:dyDescent="0.4">
      <c r="A7042" s="283" t="s">
        <v>3406</v>
      </c>
      <c r="B7042" s="284" t="e">
        <f>VLOOKUP(A7042,Lists!B:C,2,FALSE)</f>
        <v>#N/A</v>
      </c>
      <c r="C7042" s="284" t="e">
        <f>VLOOKUP(A7042,Lists!B:D,3,FALSE)</f>
        <v>#N/A</v>
      </c>
      <c r="D7042" s="285" t="s">
        <v>5111</v>
      </c>
      <c r="E7042" s="285">
        <v>1313403</v>
      </c>
      <c r="F7042" s="285" t="s">
        <v>5318</v>
      </c>
      <c r="G7042" s="285" t="s">
        <v>731</v>
      </c>
      <c r="H7042" s="278">
        <f t="shared" ref="H7042:H7105" si="220">IF(G7042="x","x",IF(G7042="Low",3,IF(G7042="Medium",2,IF(G7042="High",1,FALSE))))</f>
        <v>2</v>
      </c>
      <c r="I7042" s="251" t="s">
        <v>3554</v>
      </c>
      <c r="J7042" s="285" t="s">
        <v>2435</v>
      </c>
      <c r="K7042" s="278" t="e">
        <f t="shared" ref="K7042:K7105" si="221">B7042&amp;""&amp;D7042</f>
        <v>#N/A</v>
      </c>
      <c r="L7042" s="286">
        <v>43634</v>
      </c>
      <c r="M7042" s="286" t="s">
        <v>3248</v>
      </c>
    </row>
    <row r="7043" spans="1:13" s="269" customFormat="1" ht="15.5" hidden="1" thickTop="1" thickBot="1" x14ac:dyDescent="0.4">
      <c r="A7043" s="287" t="s">
        <v>3406</v>
      </c>
      <c r="B7043" s="288" t="e">
        <f>VLOOKUP(A7043,Lists!B:C,2,FALSE)</f>
        <v>#N/A</v>
      </c>
      <c r="C7043" s="288" t="e">
        <f>VLOOKUP(A7043,Lists!B:D,3,FALSE)</f>
        <v>#N/A</v>
      </c>
      <c r="D7043" s="289" t="s">
        <v>5112</v>
      </c>
      <c r="E7043" s="289">
        <v>1470674</v>
      </c>
      <c r="F7043" s="289" t="s">
        <v>5319</v>
      </c>
      <c r="G7043" s="289" t="s">
        <v>731</v>
      </c>
      <c r="H7043" s="278">
        <f t="shared" si="220"/>
        <v>2</v>
      </c>
      <c r="I7043" s="252" t="s">
        <v>3554</v>
      </c>
      <c r="J7043" s="289" t="s">
        <v>2435</v>
      </c>
      <c r="K7043" s="278" t="e">
        <f t="shared" si="221"/>
        <v>#N/A</v>
      </c>
      <c r="L7043" s="290">
        <v>43634</v>
      </c>
      <c r="M7043" s="290" t="s">
        <v>3248</v>
      </c>
    </row>
    <row r="7044" spans="1:13" s="269" customFormat="1" ht="15.5" hidden="1" thickTop="1" thickBot="1" x14ac:dyDescent="0.4">
      <c r="A7044" s="283" t="s">
        <v>3406</v>
      </c>
      <c r="B7044" s="284" t="e">
        <f>VLOOKUP(A7044,Lists!B:C,2,FALSE)</f>
        <v>#N/A</v>
      </c>
      <c r="C7044" s="284" t="e">
        <f>VLOOKUP(A7044,Lists!B:D,3,FALSE)</f>
        <v>#N/A</v>
      </c>
      <c r="D7044" s="285" t="s">
        <v>5113</v>
      </c>
      <c r="E7044" s="285">
        <v>76481</v>
      </c>
      <c r="F7044" s="285" t="s">
        <v>5320</v>
      </c>
      <c r="G7044" s="285" t="s">
        <v>731</v>
      </c>
      <c r="H7044" s="278">
        <f t="shared" si="220"/>
        <v>2</v>
      </c>
      <c r="I7044" s="251" t="s">
        <v>3554</v>
      </c>
      <c r="J7044" s="285" t="s">
        <v>2435</v>
      </c>
      <c r="K7044" s="278" t="e">
        <f t="shared" si="221"/>
        <v>#N/A</v>
      </c>
      <c r="L7044" s="286">
        <v>43634</v>
      </c>
      <c r="M7044" s="286" t="s">
        <v>3248</v>
      </c>
    </row>
    <row r="7045" spans="1:13" s="269" customFormat="1" ht="15.5" hidden="1" thickTop="1" thickBot="1" x14ac:dyDescent="0.4">
      <c r="A7045" s="287" t="s">
        <v>3407</v>
      </c>
      <c r="B7045" s="288" t="e">
        <f>VLOOKUP(A7045,Lists!B:C,2,FALSE)</f>
        <v>#N/A</v>
      </c>
      <c r="C7045" s="288" t="e">
        <f>VLOOKUP(A7045,Lists!B:D,3,FALSE)</f>
        <v>#N/A</v>
      </c>
      <c r="D7045" s="289" t="s">
        <v>737</v>
      </c>
      <c r="E7045" s="289">
        <v>3335629</v>
      </c>
      <c r="F7045" s="289" t="s">
        <v>5321</v>
      </c>
      <c r="G7045" s="289" t="s">
        <v>731</v>
      </c>
      <c r="H7045" s="278">
        <f t="shared" si="220"/>
        <v>2</v>
      </c>
      <c r="I7045" s="252" t="s">
        <v>3865</v>
      </c>
      <c r="J7045" s="289" t="s">
        <v>5322</v>
      </c>
      <c r="K7045" s="278" t="e">
        <f t="shared" si="221"/>
        <v>#N/A</v>
      </c>
      <c r="L7045" s="290">
        <v>43634</v>
      </c>
      <c r="M7045" s="290" t="s">
        <v>3248</v>
      </c>
    </row>
    <row r="7046" spans="1:13" s="269" customFormat="1" ht="15.5" hidden="1" thickTop="1" thickBot="1" x14ac:dyDescent="0.4">
      <c r="A7046" s="283" t="s">
        <v>3407</v>
      </c>
      <c r="B7046" s="284" t="e">
        <f>VLOOKUP(A7046,Lists!B:C,2,FALSE)</f>
        <v>#N/A</v>
      </c>
      <c r="C7046" s="284" t="e">
        <f>VLOOKUP(A7046,Lists!B:D,3,FALSE)</f>
        <v>#N/A</v>
      </c>
      <c r="D7046" s="285" t="s">
        <v>533</v>
      </c>
      <c r="E7046" s="285">
        <v>825429</v>
      </c>
      <c r="F7046" s="285" t="s">
        <v>3860</v>
      </c>
      <c r="G7046" s="285" t="s">
        <v>732</v>
      </c>
      <c r="H7046" s="278">
        <f t="shared" si="220"/>
        <v>1</v>
      </c>
      <c r="I7046" s="251" t="s">
        <v>3865</v>
      </c>
      <c r="J7046" s="285" t="s">
        <v>5323</v>
      </c>
      <c r="K7046" s="278" t="e">
        <f t="shared" si="221"/>
        <v>#N/A</v>
      </c>
      <c r="L7046" s="286">
        <v>43634</v>
      </c>
      <c r="M7046" s="286" t="s">
        <v>3248</v>
      </c>
    </row>
    <row r="7047" spans="1:13" s="269" customFormat="1" ht="15.5" thickTop="1" thickBot="1" x14ac:dyDescent="0.4">
      <c r="A7047" s="287" t="s">
        <v>3407</v>
      </c>
      <c r="B7047" s="288" t="e">
        <f>VLOOKUP(A7047,Lists!B:C,2,FALSE)</f>
        <v>#N/A</v>
      </c>
      <c r="C7047" s="288" t="e">
        <f>VLOOKUP(A7047,Lists!B:D,3,FALSE)</f>
        <v>#N/A</v>
      </c>
      <c r="D7047" s="289" t="s">
        <v>666</v>
      </c>
      <c r="E7047" s="289">
        <v>825429</v>
      </c>
      <c r="F7047" s="289" t="s">
        <v>3860</v>
      </c>
      <c r="G7047" s="289" t="s">
        <v>732</v>
      </c>
      <c r="H7047" s="278">
        <f t="shared" si="220"/>
        <v>1</v>
      </c>
      <c r="I7047" s="252" t="s">
        <v>3865</v>
      </c>
      <c r="J7047" s="289" t="s">
        <v>2448</v>
      </c>
      <c r="K7047" s="278" t="e">
        <f t="shared" si="221"/>
        <v>#N/A</v>
      </c>
      <c r="L7047" s="290">
        <v>43634</v>
      </c>
      <c r="M7047" s="290" t="s">
        <v>3248</v>
      </c>
    </row>
    <row r="7048" spans="1:13" s="269" customFormat="1" ht="15.5" hidden="1" thickTop="1" thickBot="1" x14ac:dyDescent="0.4">
      <c r="A7048" s="283" t="s">
        <v>3407</v>
      </c>
      <c r="B7048" s="284" t="e">
        <f>VLOOKUP(A7048,Lists!B:C,2,FALSE)</f>
        <v>#N/A</v>
      </c>
      <c r="C7048" s="284" t="e">
        <f>VLOOKUP(A7048,Lists!B:D,3,FALSE)</f>
        <v>#N/A</v>
      </c>
      <c r="D7048" s="285" t="s">
        <v>752</v>
      </c>
      <c r="E7048" s="285">
        <v>825429</v>
      </c>
      <c r="F7048" s="285" t="s">
        <v>5325</v>
      </c>
      <c r="G7048" s="285" t="s">
        <v>731</v>
      </c>
      <c r="H7048" s="278">
        <f t="shared" si="220"/>
        <v>2</v>
      </c>
      <c r="I7048" s="251" t="s">
        <v>5324</v>
      </c>
      <c r="J7048" s="285" t="s">
        <v>2449</v>
      </c>
      <c r="K7048" s="278" t="e">
        <f t="shared" si="221"/>
        <v>#N/A</v>
      </c>
      <c r="L7048" s="286">
        <v>43634</v>
      </c>
      <c r="M7048" s="286" t="s">
        <v>3248</v>
      </c>
    </row>
    <row r="7049" spans="1:13" s="269" customFormat="1" ht="15.5" hidden="1" thickTop="1" thickBot="1" x14ac:dyDescent="0.4">
      <c r="A7049" s="287" t="s">
        <v>3407</v>
      </c>
      <c r="B7049" s="288" t="e">
        <f>VLOOKUP(A7049,Lists!B:C,2,FALSE)</f>
        <v>#N/A</v>
      </c>
      <c r="C7049" s="288" t="e">
        <f>VLOOKUP(A7049,Lists!B:D,3,FALSE)</f>
        <v>#N/A</v>
      </c>
      <c r="D7049" s="289" t="s">
        <v>5110</v>
      </c>
      <c r="E7049" s="289">
        <v>2510200</v>
      </c>
      <c r="F7049" s="289" t="s">
        <v>5326</v>
      </c>
      <c r="G7049" s="289" t="s">
        <v>731</v>
      </c>
      <c r="H7049" s="278">
        <f t="shared" si="220"/>
        <v>2</v>
      </c>
      <c r="I7049" s="252" t="s">
        <v>3379</v>
      </c>
      <c r="J7049" s="289" t="s">
        <v>5327</v>
      </c>
      <c r="K7049" s="278" t="e">
        <f t="shared" si="221"/>
        <v>#N/A</v>
      </c>
      <c r="L7049" s="290">
        <v>43634</v>
      </c>
      <c r="M7049" s="290" t="s">
        <v>3248</v>
      </c>
    </row>
    <row r="7050" spans="1:13" s="269" customFormat="1" ht="15.5" hidden="1" thickTop="1" thickBot="1" x14ac:dyDescent="0.4">
      <c r="A7050" s="283" t="s">
        <v>3407</v>
      </c>
      <c r="B7050" s="284" t="e">
        <f>VLOOKUP(A7050,Lists!B:C,2,FALSE)</f>
        <v>#N/A</v>
      </c>
      <c r="C7050" s="284" t="e">
        <f>VLOOKUP(A7050,Lists!B:D,3,FALSE)</f>
        <v>#N/A</v>
      </c>
      <c r="D7050" s="285" t="s">
        <v>5111</v>
      </c>
      <c r="E7050" s="285">
        <v>0</v>
      </c>
      <c r="F7050" s="285" t="s">
        <v>5326</v>
      </c>
      <c r="G7050" s="285" t="s">
        <v>731</v>
      </c>
      <c r="H7050" s="278">
        <f t="shared" si="220"/>
        <v>2</v>
      </c>
      <c r="I7050" s="251" t="s">
        <v>3379</v>
      </c>
      <c r="J7050" s="285" t="s">
        <v>3870</v>
      </c>
      <c r="K7050" s="278" t="e">
        <f t="shared" si="221"/>
        <v>#N/A</v>
      </c>
      <c r="L7050" s="286">
        <v>43634</v>
      </c>
      <c r="M7050" s="286" t="s">
        <v>3248</v>
      </c>
    </row>
    <row r="7051" spans="1:13" s="269" customFormat="1" ht="15.5" hidden="1" thickTop="1" thickBot="1" x14ac:dyDescent="0.4">
      <c r="A7051" s="287" t="s">
        <v>3407</v>
      </c>
      <c r="B7051" s="288" t="e">
        <f>VLOOKUP(A7051,Lists!B:C,2,FALSE)</f>
        <v>#N/A</v>
      </c>
      <c r="C7051" s="288" t="e">
        <f>VLOOKUP(A7051,Lists!B:D,3,FALSE)</f>
        <v>#N/A</v>
      </c>
      <c r="D7051" s="289" t="s">
        <v>5112</v>
      </c>
      <c r="E7051" s="289">
        <v>800666</v>
      </c>
      <c r="F7051" s="289" t="s">
        <v>5326</v>
      </c>
      <c r="G7051" s="289" t="s">
        <v>730</v>
      </c>
      <c r="H7051" s="278">
        <f t="shared" si="220"/>
        <v>3</v>
      </c>
      <c r="I7051" s="252" t="s">
        <v>3379</v>
      </c>
      <c r="J7051" s="289" t="s">
        <v>5259</v>
      </c>
      <c r="K7051" s="278" t="e">
        <f t="shared" si="221"/>
        <v>#N/A</v>
      </c>
      <c r="L7051" s="290">
        <v>43634</v>
      </c>
      <c r="M7051" s="290" t="s">
        <v>3248</v>
      </c>
    </row>
    <row r="7052" spans="1:13" s="269" customFormat="1" ht="15.5" hidden="1" thickTop="1" thickBot="1" x14ac:dyDescent="0.4">
      <c r="A7052" s="283" t="s">
        <v>3407</v>
      </c>
      <c r="B7052" s="284" t="e">
        <f>VLOOKUP(A7052,Lists!B:C,2,FALSE)</f>
        <v>#N/A</v>
      </c>
      <c r="C7052" s="284" t="e">
        <f>VLOOKUP(A7052,Lists!B:D,3,FALSE)</f>
        <v>#N/A</v>
      </c>
      <c r="D7052" s="285" t="s">
        <v>5113</v>
      </c>
      <c r="E7052" s="285">
        <v>24763</v>
      </c>
      <c r="F7052" s="285" t="s">
        <v>5326</v>
      </c>
      <c r="G7052" s="285" t="s">
        <v>730</v>
      </c>
      <c r="H7052" s="278">
        <f t="shared" si="220"/>
        <v>3</v>
      </c>
      <c r="I7052" s="251" t="s">
        <v>3379</v>
      </c>
      <c r="J7052" s="285" t="s">
        <v>5328</v>
      </c>
      <c r="K7052" s="278" t="e">
        <f t="shared" si="221"/>
        <v>#N/A</v>
      </c>
      <c r="L7052" s="286">
        <v>43634</v>
      </c>
      <c r="M7052" s="286" t="s">
        <v>3248</v>
      </c>
    </row>
    <row r="7053" spans="1:13" s="269" customFormat="1" ht="15.5" hidden="1" thickTop="1" thickBot="1" x14ac:dyDescent="0.4">
      <c r="A7053" s="287" t="s">
        <v>2985</v>
      </c>
      <c r="B7053" s="288" t="e">
        <f>VLOOKUP(A7053,Lists!B:C,2,FALSE)</f>
        <v>#N/A</v>
      </c>
      <c r="C7053" s="288" t="e">
        <f>VLOOKUP(A7053,Lists!B:D,3,FALSE)</f>
        <v>#N/A</v>
      </c>
      <c r="D7053" s="289" t="s">
        <v>737</v>
      </c>
      <c r="E7053" s="289">
        <v>3695576</v>
      </c>
      <c r="F7053" s="289" t="s">
        <v>5326</v>
      </c>
      <c r="G7053" s="289" t="s">
        <v>731</v>
      </c>
      <c r="H7053" s="278">
        <f t="shared" si="220"/>
        <v>2</v>
      </c>
      <c r="I7053" s="252" t="s">
        <v>5321</v>
      </c>
      <c r="J7053" s="289" t="s">
        <v>3873</v>
      </c>
      <c r="K7053" s="278" t="e">
        <f t="shared" si="221"/>
        <v>#N/A</v>
      </c>
      <c r="L7053" s="290">
        <v>43634</v>
      </c>
      <c r="M7053" s="290" t="s">
        <v>3248</v>
      </c>
    </row>
    <row r="7054" spans="1:13" s="269" customFormat="1" ht="15.5" hidden="1" thickTop="1" thickBot="1" x14ac:dyDescent="0.4">
      <c r="A7054" s="283" t="s">
        <v>2985</v>
      </c>
      <c r="B7054" s="284" t="e">
        <f>VLOOKUP(A7054,Lists!B:C,2,FALSE)</f>
        <v>#N/A</v>
      </c>
      <c r="C7054" s="284" t="e">
        <f>VLOOKUP(A7054,Lists!B:D,3,FALSE)</f>
        <v>#N/A</v>
      </c>
      <c r="D7054" s="285" t="s">
        <v>533</v>
      </c>
      <c r="E7054" s="285">
        <v>346526</v>
      </c>
      <c r="F7054" s="285" t="s">
        <v>5326</v>
      </c>
      <c r="G7054" s="285" t="s">
        <v>731</v>
      </c>
      <c r="H7054" s="278">
        <f t="shared" si="220"/>
        <v>2</v>
      </c>
      <c r="I7054" s="251" t="s">
        <v>5321</v>
      </c>
      <c r="J7054" s="285" t="s">
        <v>5256</v>
      </c>
      <c r="K7054" s="278" t="e">
        <f t="shared" si="221"/>
        <v>#N/A</v>
      </c>
      <c r="L7054" s="286">
        <v>43634</v>
      </c>
      <c r="M7054" s="286" t="s">
        <v>3248</v>
      </c>
    </row>
    <row r="7055" spans="1:13" s="269" customFormat="1" ht="15.5" thickTop="1" thickBot="1" x14ac:dyDescent="0.4">
      <c r="A7055" s="287" t="s">
        <v>2985</v>
      </c>
      <c r="B7055" s="288" t="e">
        <f>VLOOKUP(A7055,Lists!B:C,2,FALSE)</f>
        <v>#N/A</v>
      </c>
      <c r="C7055" s="288" t="e">
        <f>VLOOKUP(A7055,Lists!B:D,3,FALSE)</f>
        <v>#N/A</v>
      </c>
      <c r="D7055" s="289" t="s">
        <v>666</v>
      </c>
      <c r="E7055" s="289">
        <v>346526</v>
      </c>
      <c r="F7055" s="289" t="s">
        <v>5326</v>
      </c>
      <c r="G7055" s="289" t="s">
        <v>732</v>
      </c>
      <c r="H7055" s="278">
        <f t="shared" si="220"/>
        <v>1</v>
      </c>
      <c r="I7055" s="252" t="s">
        <v>3379</v>
      </c>
      <c r="J7055" s="289" t="s">
        <v>3875</v>
      </c>
      <c r="K7055" s="278" t="e">
        <f t="shared" si="221"/>
        <v>#N/A</v>
      </c>
      <c r="L7055" s="290">
        <v>43634</v>
      </c>
      <c r="M7055" s="290" t="s">
        <v>3248</v>
      </c>
    </row>
    <row r="7056" spans="1:13" s="269" customFormat="1" ht="15.5" hidden="1" thickTop="1" thickBot="1" x14ac:dyDescent="0.4">
      <c r="A7056" s="283" t="s">
        <v>2985</v>
      </c>
      <c r="B7056" s="284" t="e">
        <f>VLOOKUP(A7056,Lists!B:C,2,FALSE)</f>
        <v>#N/A</v>
      </c>
      <c r="C7056" s="284" t="e">
        <f>VLOOKUP(A7056,Lists!B:D,3,FALSE)</f>
        <v>#N/A</v>
      </c>
      <c r="D7056" s="285" t="s">
        <v>752</v>
      </c>
      <c r="E7056" s="285">
        <v>346526</v>
      </c>
      <c r="F7056" s="285" t="s">
        <v>5317</v>
      </c>
      <c r="G7056" s="285" t="s">
        <v>731</v>
      </c>
      <c r="H7056" s="278">
        <f t="shared" si="220"/>
        <v>2</v>
      </c>
      <c r="I7056" s="251" t="s">
        <v>3374</v>
      </c>
      <c r="J7056" s="285" t="s">
        <v>2449</v>
      </c>
      <c r="K7056" s="278" t="e">
        <f t="shared" si="221"/>
        <v>#N/A</v>
      </c>
      <c r="L7056" s="286">
        <v>43634</v>
      </c>
      <c r="M7056" s="286" t="s">
        <v>3248</v>
      </c>
    </row>
    <row r="7057" spans="1:13" s="269" customFormat="1" ht="15.5" hidden="1" thickTop="1" thickBot="1" x14ac:dyDescent="0.4">
      <c r="A7057" s="287" t="s">
        <v>2985</v>
      </c>
      <c r="B7057" s="288" t="e">
        <f>VLOOKUP(A7057,Lists!B:C,2,FALSE)</f>
        <v>#N/A</v>
      </c>
      <c r="C7057" s="288" t="e">
        <f>VLOOKUP(A7057,Lists!B:D,3,FALSE)</f>
        <v>#N/A</v>
      </c>
      <c r="D7057" s="289" t="s">
        <v>5110</v>
      </c>
      <c r="E7057" s="289">
        <v>3349050</v>
      </c>
      <c r="F7057" s="289" t="s">
        <v>5326</v>
      </c>
      <c r="G7057" s="289" t="s">
        <v>731</v>
      </c>
      <c r="H7057" s="278">
        <f t="shared" si="220"/>
        <v>2</v>
      </c>
      <c r="I7057" s="252" t="s">
        <v>5321</v>
      </c>
      <c r="J7057" s="289" t="s">
        <v>3873</v>
      </c>
      <c r="K7057" s="278" t="e">
        <f t="shared" si="221"/>
        <v>#N/A</v>
      </c>
      <c r="L7057" s="290">
        <v>43634</v>
      </c>
      <c r="M7057" s="290" t="s">
        <v>3248</v>
      </c>
    </row>
    <row r="7058" spans="1:13" s="269" customFormat="1" ht="15.5" hidden="1" thickTop="1" thickBot="1" x14ac:dyDescent="0.4">
      <c r="A7058" s="283" t="s">
        <v>2985</v>
      </c>
      <c r="B7058" s="284" t="e">
        <f>VLOOKUP(A7058,Lists!B:C,2,FALSE)</f>
        <v>#N/A</v>
      </c>
      <c r="C7058" s="284" t="e">
        <f>VLOOKUP(A7058,Lists!B:D,3,FALSE)</f>
        <v>#N/A</v>
      </c>
      <c r="D7058" s="285" t="s">
        <v>5111</v>
      </c>
      <c r="E7058" s="285">
        <v>0</v>
      </c>
      <c r="F7058" s="285" t="s">
        <v>5326</v>
      </c>
      <c r="G7058" s="285" t="s">
        <v>731</v>
      </c>
      <c r="H7058" s="278">
        <f t="shared" si="220"/>
        <v>2</v>
      </c>
      <c r="I7058" s="251" t="s">
        <v>3379</v>
      </c>
      <c r="J7058" s="285" t="s">
        <v>3878</v>
      </c>
      <c r="K7058" s="278" t="e">
        <f t="shared" si="221"/>
        <v>#N/A</v>
      </c>
      <c r="L7058" s="286">
        <v>43634</v>
      </c>
      <c r="M7058" s="286" t="s">
        <v>3248</v>
      </c>
    </row>
    <row r="7059" spans="1:13" s="269" customFormat="1" ht="15.5" hidden="1" thickTop="1" thickBot="1" x14ac:dyDescent="0.4">
      <c r="A7059" s="287" t="s">
        <v>2985</v>
      </c>
      <c r="B7059" s="288" t="e">
        <f>VLOOKUP(A7059,Lists!B:C,2,FALSE)</f>
        <v>#N/A</v>
      </c>
      <c r="C7059" s="288" t="e">
        <f>VLOOKUP(A7059,Lists!B:D,3,FALSE)</f>
        <v>#N/A</v>
      </c>
      <c r="D7059" s="289" t="s">
        <v>5112</v>
      </c>
      <c r="E7059" s="289">
        <v>308408</v>
      </c>
      <c r="F7059" s="289" t="s">
        <v>5326</v>
      </c>
      <c r="G7059" s="289" t="s">
        <v>730</v>
      </c>
      <c r="H7059" s="278">
        <f t="shared" si="220"/>
        <v>3</v>
      </c>
      <c r="I7059" s="252" t="s">
        <v>3379</v>
      </c>
      <c r="J7059" s="289" t="s">
        <v>2449</v>
      </c>
      <c r="K7059" s="278" t="e">
        <f t="shared" si="221"/>
        <v>#N/A</v>
      </c>
      <c r="L7059" s="290">
        <v>43634</v>
      </c>
      <c r="M7059" s="290" t="s">
        <v>3248</v>
      </c>
    </row>
    <row r="7060" spans="1:13" s="269" customFormat="1" ht="15.5" hidden="1" thickTop="1" thickBot="1" x14ac:dyDescent="0.4">
      <c r="A7060" s="283" t="s">
        <v>2985</v>
      </c>
      <c r="B7060" s="284" t="e">
        <f>VLOOKUP(A7060,Lists!B:C,2,FALSE)</f>
        <v>#N/A</v>
      </c>
      <c r="C7060" s="284" t="e">
        <f>VLOOKUP(A7060,Lists!B:D,3,FALSE)</f>
        <v>#N/A</v>
      </c>
      <c r="D7060" s="285" t="s">
        <v>5113</v>
      </c>
      <c r="E7060" s="285">
        <v>38118</v>
      </c>
      <c r="F7060" s="285" t="s">
        <v>5326</v>
      </c>
      <c r="G7060" s="285" t="s">
        <v>730</v>
      </c>
      <c r="H7060" s="278">
        <f t="shared" si="220"/>
        <v>3</v>
      </c>
      <c r="I7060" s="251" t="s">
        <v>3379</v>
      </c>
      <c r="J7060" s="285" t="s">
        <v>3887</v>
      </c>
      <c r="K7060" s="278" t="e">
        <f t="shared" si="221"/>
        <v>#N/A</v>
      </c>
      <c r="L7060" s="286">
        <v>43634</v>
      </c>
      <c r="M7060" s="286" t="s">
        <v>3248</v>
      </c>
    </row>
    <row r="7061" spans="1:13" s="269" customFormat="1" ht="15.5" thickTop="1" thickBot="1" x14ac:dyDescent="0.4">
      <c r="A7061" s="287" t="s">
        <v>3493</v>
      </c>
      <c r="B7061" s="288" t="e">
        <f>VLOOKUP(A7061,Lists!B:C,2,FALSE)</f>
        <v>#N/A</v>
      </c>
      <c r="C7061" s="288" t="e">
        <f>VLOOKUP(A7061,Lists!B:D,3,FALSE)</f>
        <v>#N/A</v>
      </c>
      <c r="D7061" s="289" t="s">
        <v>666</v>
      </c>
      <c r="E7061" s="289">
        <v>12856</v>
      </c>
      <c r="F7061" s="289" t="s">
        <v>5329</v>
      </c>
      <c r="G7061" s="289" t="s">
        <v>731</v>
      </c>
      <c r="H7061" s="278">
        <f t="shared" si="220"/>
        <v>2</v>
      </c>
      <c r="I7061" s="252" t="s">
        <v>5330</v>
      </c>
      <c r="J7061" s="289" t="s">
        <v>5331</v>
      </c>
      <c r="K7061" s="278" t="e">
        <f t="shared" si="221"/>
        <v>#N/A</v>
      </c>
      <c r="L7061" s="290">
        <v>43634</v>
      </c>
      <c r="M7061" s="290" t="s">
        <v>3248</v>
      </c>
    </row>
    <row r="7062" spans="1:13" s="269" customFormat="1" ht="15.5" hidden="1" thickTop="1" thickBot="1" x14ac:dyDescent="0.4">
      <c r="A7062" s="283" t="s">
        <v>3493</v>
      </c>
      <c r="B7062" s="284" t="e">
        <f>VLOOKUP(A7062,Lists!B:C,2,FALSE)</f>
        <v>#N/A</v>
      </c>
      <c r="C7062" s="284" t="e">
        <f>VLOOKUP(A7062,Lists!B:D,3,FALSE)</f>
        <v>#N/A</v>
      </c>
      <c r="D7062" s="285" t="s">
        <v>5028</v>
      </c>
      <c r="E7062" s="285">
        <v>9</v>
      </c>
      <c r="F7062" s="285" t="s">
        <v>5332</v>
      </c>
      <c r="G7062" s="285" t="s">
        <v>731</v>
      </c>
      <c r="H7062" s="278">
        <f t="shared" si="220"/>
        <v>2</v>
      </c>
      <c r="I7062" s="251" t="s">
        <v>5333</v>
      </c>
      <c r="J7062" s="285" t="s">
        <v>5334</v>
      </c>
      <c r="K7062" s="278" t="e">
        <f t="shared" si="221"/>
        <v>#N/A</v>
      </c>
      <c r="L7062" s="286">
        <v>43634</v>
      </c>
      <c r="M7062" s="286" t="s">
        <v>3248</v>
      </c>
    </row>
    <row r="7063" spans="1:13" s="269" customFormat="1" ht="15.5" hidden="1" thickTop="1" thickBot="1" x14ac:dyDescent="0.4">
      <c r="A7063" s="287" t="s">
        <v>3493</v>
      </c>
      <c r="B7063" s="288" t="e">
        <f>VLOOKUP(A7063,Lists!B:C,2,FALSE)</f>
        <v>#N/A</v>
      </c>
      <c r="C7063" s="288" t="e">
        <f>VLOOKUP(A7063,Lists!B:D,3,FALSE)</f>
        <v>#N/A</v>
      </c>
      <c r="D7063" s="289" t="s">
        <v>5112</v>
      </c>
      <c r="E7063" s="289">
        <v>856039</v>
      </c>
      <c r="F7063" s="289" t="s">
        <v>5329</v>
      </c>
      <c r="G7063" s="289" t="s">
        <v>730</v>
      </c>
      <c r="H7063" s="278">
        <f t="shared" si="220"/>
        <v>3</v>
      </c>
      <c r="I7063" s="252" t="s">
        <v>5330</v>
      </c>
      <c r="J7063" s="289" t="s">
        <v>5335</v>
      </c>
      <c r="K7063" s="278" t="e">
        <f t="shared" si="221"/>
        <v>#N/A</v>
      </c>
      <c r="L7063" s="290">
        <v>43634</v>
      </c>
      <c r="M7063" s="290" t="s">
        <v>3248</v>
      </c>
    </row>
    <row r="7064" spans="1:13" s="269" customFormat="1" ht="15.5" hidden="1" thickTop="1" thickBot="1" x14ac:dyDescent="0.4">
      <c r="A7064" s="283" t="s">
        <v>3493</v>
      </c>
      <c r="B7064" s="284" t="e">
        <f>VLOOKUP(A7064,Lists!B:C,2,FALSE)</f>
        <v>#N/A</v>
      </c>
      <c r="C7064" s="284" t="e">
        <f>VLOOKUP(A7064,Lists!B:D,3,FALSE)</f>
        <v>#N/A</v>
      </c>
      <c r="D7064" s="285" t="s">
        <v>5113</v>
      </c>
      <c r="E7064" s="285">
        <v>12856</v>
      </c>
      <c r="F7064" s="285" t="s">
        <v>5329</v>
      </c>
      <c r="G7064" s="285" t="s">
        <v>730</v>
      </c>
      <c r="H7064" s="278">
        <f t="shared" si="220"/>
        <v>3</v>
      </c>
      <c r="I7064" s="251" t="s">
        <v>5330</v>
      </c>
      <c r="J7064" s="285" t="s">
        <v>5336</v>
      </c>
      <c r="K7064" s="278" t="e">
        <f t="shared" si="221"/>
        <v>#N/A</v>
      </c>
      <c r="L7064" s="286">
        <v>43634</v>
      </c>
      <c r="M7064" s="286" t="s">
        <v>3248</v>
      </c>
    </row>
    <row r="7065" spans="1:13" s="269" customFormat="1" ht="15.5" hidden="1" thickTop="1" thickBot="1" x14ac:dyDescent="0.4">
      <c r="A7065" s="287" t="s">
        <v>5596</v>
      </c>
      <c r="B7065" s="288" t="str">
        <f>VLOOKUP(A7065,Lists!B:C,2,FALSE)</f>
        <v>TCD001</v>
      </c>
      <c r="C7065" s="288" t="str">
        <f>VLOOKUP(A7065,Lists!B:D,3,FALSE)</f>
        <v>TCD</v>
      </c>
      <c r="D7065" s="289" t="s">
        <v>522</v>
      </c>
      <c r="E7065" s="289">
        <v>16307638</v>
      </c>
      <c r="F7065" s="289" t="s">
        <v>2529</v>
      </c>
      <c r="G7065" s="289" t="s">
        <v>731</v>
      </c>
      <c r="H7065" s="278">
        <f t="shared" si="220"/>
        <v>2</v>
      </c>
      <c r="I7065" s="252" t="s">
        <v>2531</v>
      </c>
      <c r="J7065" s="289" t="s">
        <v>5337</v>
      </c>
      <c r="K7065" s="278" t="str">
        <f t="shared" si="221"/>
        <v>TCD001Total population</v>
      </c>
      <c r="L7065" s="290">
        <v>43636</v>
      </c>
      <c r="M7065" s="290" t="s">
        <v>3249</v>
      </c>
    </row>
    <row r="7066" spans="1:13" s="269" customFormat="1" ht="15.5" hidden="1" thickTop="1" thickBot="1" x14ac:dyDescent="0.4">
      <c r="A7066" s="283" t="s">
        <v>1251</v>
      </c>
      <c r="B7066" s="284" t="e">
        <f>VLOOKUP(A7066,Lists!B:C,2,FALSE)</f>
        <v>#N/A</v>
      </c>
      <c r="C7066" s="284" t="e">
        <f>VLOOKUP(A7066,Lists!B:D,3,FALSE)</f>
        <v>#N/A</v>
      </c>
      <c r="D7066" s="285" t="s">
        <v>522</v>
      </c>
      <c r="E7066" s="285">
        <v>16307638</v>
      </c>
      <c r="F7066" s="285" t="s">
        <v>2529</v>
      </c>
      <c r="G7066" s="285" t="s">
        <v>731</v>
      </c>
      <c r="H7066" s="278">
        <f t="shared" si="220"/>
        <v>2</v>
      </c>
      <c r="I7066" s="251" t="s">
        <v>2531</v>
      </c>
      <c r="J7066" s="285" t="s">
        <v>5337</v>
      </c>
      <c r="K7066" s="278" t="e">
        <f t="shared" si="221"/>
        <v>#N/A</v>
      </c>
      <c r="L7066" s="286">
        <v>43636</v>
      </c>
      <c r="M7066" s="286" t="s">
        <v>3249</v>
      </c>
    </row>
    <row r="7067" spans="1:13" s="269" customFormat="1" ht="15.5" hidden="1" thickTop="1" thickBot="1" x14ac:dyDescent="0.4">
      <c r="A7067" s="287" t="s">
        <v>1252</v>
      </c>
      <c r="B7067" s="288" t="str">
        <f>VLOOKUP(A7067,Lists!B:C,2,FALSE)</f>
        <v>TCD003</v>
      </c>
      <c r="C7067" s="288" t="str">
        <f>VLOOKUP(A7067,Lists!B:D,3,FALSE)</f>
        <v>TCD</v>
      </c>
      <c r="D7067" s="289" t="s">
        <v>522</v>
      </c>
      <c r="E7067" s="289">
        <v>16307638</v>
      </c>
      <c r="F7067" s="289" t="s">
        <v>2529</v>
      </c>
      <c r="G7067" s="289" t="s">
        <v>731</v>
      </c>
      <c r="H7067" s="278">
        <f t="shared" si="220"/>
        <v>2</v>
      </c>
      <c r="I7067" s="252" t="s">
        <v>2531</v>
      </c>
      <c r="J7067" s="289" t="s">
        <v>5337</v>
      </c>
      <c r="K7067" s="278" t="str">
        <f t="shared" si="221"/>
        <v>TCD003Total population</v>
      </c>
      <c r="L7067" s="290">
        <v>43636</v>
      </c>
      <c r="M7067" s="290" t="s">
        <v>3249</v>
      </c>
    </row>
    <row r="7068" spans="1:13" s="269" customFormat="1" ht="15.5" hidden="1" thickTop="1" thickBot="1" x14ac:dyDescent="0.4">
      <c r="A7068" s="283" t="s">
        <v>1253</v>
      </c>
      <c r="B7068" s="284" t="str">
        <f>VLOOKUP(A7068,Lists!B:C,2,FALSE)</f>
        <v>TCD004</v>
      </c>
      <c r="C7068" s="284" t="str">
        <f>VLOOKUP(A7068,Lists!B:D,3,FALSE)</f>
        <v>TCD</v>
      </c>
      <c r="D7068" s="285" t="s">
        <v>522</v>
      </c>
      <c r="E7068" s="285">
        <v>16307638</v>
      </c>
      <c r="F7068" s="285" t="s">
        <v>2529</v>
      </c>
      <c r="G7068" s="285" t="s">
        <v>731</v>
      </c>
      <c r="H7068" s="278">
        <f t="shared" si="220"/>
        <v>2</v>
      </c>
      <c r="I7068" s="251" t="s">
        <v>2531</v>
      </c>
      <c r="J7068" s="285" t="s">
        <v>5337</v>
      </c>
      <c r="K7068" s="278" t="str">
        <f t="shared" si="221"/>
        <v>TCD004Total population</v>
      </c>
      <c r="L7068" s="286">
        <v>43636</v>
      </c>
      <c r="M7068" s="286" t="s">
        <v>3249</v>
      </c>
    </row>
    <row r="7069" spans="1:13" s="269" customFormat="1" ht="15.5" hidden="1" thickTop="1" thickBot="1" x14ac:dyDescent="0.4">
      <c r="A7069" s="287" t="s">
        <v>1254</v>
      </c>
      <c r="B7069" s="288" t="str">
        <f>VLOOKUP(A7069,Lists!B:C,2,FALSE)</f>
        <v>TCD005</v>
      </c>
      <c r="C7069" s="288" t="str">
        <f>VLOOKUP(A7069,Lists!B:D,3,FALSE)</f>
        <v>TCD</v>
      </c>
      <c r="D7069" s="289" t="s">
        <v>522</v>
      </c>
      <c r="E7069" s="289">
        <v>16307638</v>
      </c>
      <c r="F7069" s="289" t="s">
        <v>2529</v>
      </c>
      <c r="G7069" s="289" t="s">
        <v>731</v>
      </c>
      <c r="H7069" s="278">
        <f t="shared" si="220"/>
        <v>2</v>
      </c>
      <c r="I7069" s="252" t="s">
        <v>2531</v>
      </c>
      <c r="J7069" s="289" t="s">
        <v>5337</v>
      </c>
      <c r="K7069" s="278" t="str">
        <f t="shared" si="221"/>
        <v>TCD005Total population</v>
      </c>
      <c r="L7069" s="290">
        <v>43636</v>
      </c>
      <c r="M7069" s="290" t="s">
        <v>3249</v>
      </c>
    </row>
    <row r="7070" spans="1:13" s="269" customFormat="1" ht="15.5" hidden="1" thickTop="1" thickBot="1" x14ac:dyDescent="0.4">
      <c r="A7070" s="283" t="s">
        <v>3394</v>
      </c>
      <c r="B7070" s="284" t="str">
        <f>VLOOKUP(A7070,Lists!B:C,2,FALSE)</f>
        <v>TCD006</v>
      </c>
      <c r="C7070" s="284" t="str">
        <f>VLOOKUP(A7070,Lists!B:D,3,FALSE)</f>
        <v>TCD</v>
      </c>
      <c r="D7070" s="285" t="s">
        <v>522</v>
      </c>
      <c r="E7070" s="285">
        <v>16307638</v>
      </c>
      <c r="F7070" s="285" t="s">
        <v>2529</v>
      </c>
      <c r="G7070" s="285" t="s">
        <v>731</v>
      </c>
      <c r="H7070" s="278">
        <f t="shared" si="220"/>
        <v>2</v>
      </c>
      <c r="I7070" s="251" t="s">
        <v>2531</v>
      </c>
      <c r="J7070" s="285" t="s">
        <v>5337</v>
      </c>
      <c r="K7070" s="278" t="str">
        <f t="shared" si="221"/>
        <v>TCD006Total population</v>
      </c>
      <c r="L7070" s="286">
        <v>43636</v>
      </c>
      <c r="M7070" s="286" t="s">
        <v>3249</v>
      </c>
    </row>
    <row r="7071" spans="1:13" s="269" customFormat="1" ht="15.5" hidden="1" thickTop="1" thickBot="1" x14ac:dyDescent="0.4">
      <c r="A7071" s="287" t="s">
        <v>4278</v>
      </c>
      <c r="B7071" s="288" t="str">
        <f>VLOOKUP(A7071,Lists!B:C,2,FALSE)</f>
        <v>REG008</v>
      </c>
      <c r="C7071" s="288" t="str">
        <f>VLOOKUP(A7071,Lists!B:D,3,FALSE)</f>
        <v>DZA, MAR, ESP</v>
      </c>
      <c r="D7071" s="289" t="s">
        <v>5029</v>
      </c>
      <c r="E7071" s="289">
        <v>242</v>
      </c>
      <c r="F7071" s="289" t="s">
        <v>5338</v>
      </c>
      <c r="G7071" s="289" t="s">
        <v>730</v>
      </c>
      <c r="H7071" s="278">
        <f t="shared" si="220"/>
        <v>3</v>
      </c>
      <c r="I7071" s="252" t="s">
        <v>4331</v>
      </c>
      <c r="J7071" s="289" t="s">
        <v>5339</v>
      </c>
      <c r="K7071" s="278" t="str">
        <f t="shared" si="221"/>
        <v>REG008Fatalities reported</v>
      </c>
      <c r="L7071" s="290">
        <v>43637</v>
      </c>
      <c r="M7071" s="290" t="s">
        <v>3248</v>
      </c>
    </row>
    <row r="7072" spans="1:13" s="269" customFormat="1" ht="15.5" hidden="1" thickTop="1" thickBot="1" x14ac:dyDescent="0.4">
      <c r="A7072" s="283" t="s">
        <v>1263</v>
      </c>
      <c r="B7072" s="284" t="str">
        <f>VLOOKUP(A7072,Lists!B:C,2,FALSE)</f>
        <v>MAR002</v>
      </c>
      <c r="C7072" s="284" t="str">
        <f>VLOOKUP(A7072,Lists!B:D,3,FALSE)</f>
        <v>MAR</v>
      </c>
      <c r="D7072" s="285" t="s">
        <v>5029</v>
      </c>
      <c r="E7072" s="285">
        <v>201</v>
      </c>
      <c r="F7072" s="285" t="s">
        <v>5338</v>
      </c>
      <c r="G7072" s="285" t="s">
        <v>730</v>
      </c>
      <c r="H7072" s="278">
        <f t="shared" si="220"/>
        <v>3</v>
      </c>
      <c r="I7072" s="251" t="s">
        <v>4331</v>
      </c>
      <c r="J7072" s="285" t="s">
        <v>3897</v>
      </c>
      <c r="K7072" s="278" t="str">
        <f t="shared" si="221"/>
        <v>MAR002Fatalities reported</v>
      </c>
      <c r="L7072" s="286">
        <v>43637</v>
      </c>
      <c r="M7072" s="286" t="s">
        <v>3248</v>
      </c>
    </row>
    <row r="7073" spans="1:13" s="269" customFormat="1" ht="15.5" hidden="1" thickTop="1" thickBot="1" x14ac:dyDescent="0.4">
      <c r="A7073" s="287" t="s">
        <v>1263</v>
      </c>
      <c r="B7073" s="288" t="str">
        <f>VLOOKUP(A7073,Lists!B:C,2,FALSE)</f>
        <v>MAR002</v>
      </c>
      <c r="C7073" s="288" t="str">
        <f>VLOOKUP(A7073,Lists!B:D,3,FALSE)</f>
        <v>MAR</v>
      </c>
      <c r="D7073" s="289" t="s">
        <v>5115</v>
      </c>
      <c r="E7073" s="289">
        <v>201</v>
      </c>
      <c r="F7073" s="289" t="s">
        <v>5338</v>
      </c>
      <c r="G7073" s="289" t="s">
        <v>730</v>
      </c>
      <c r="H7073" s="278">
        <f t="shared" si="220"/>
        <v>3</v>
      </c>
      <c r="I7073" s="252" t="s">
        <v>4331</v>
      </c>
      <c r="J7073" s="289" t="s">
        <v>3897</v>
      </c>
      <c r="K7073" s="278" t="str">
        <f t="shared" si="221"/>
        <v>MAR002Fatalities in all crises</v>
      </c>
      <c r="L7073" s="290">
        <v>43637</v>
      </c>
      <c r="M7073" s="290" t="s">
        <v>3248</v>
      </c>
    </row>
    <row r="7074" spans="1:13" s="269" customFormat="1" ht="15.5" hidden="1" thickTop="1" thickBot="1" x14ac:dyDescent="0.4">
      <c r="A7074" s="283" t="s">
        <v>2978</v>
      </c>
      <c r="B7074" s="284" t="str">
        <f>VLOOKUP(A7074,Lists!B:C,2,FALSE)</f>
        <v>SDN001</v>
      </c>
      <c r="C7074" s="284" t="str">
        <f>VLOOKUP(A7074,Lists!B:D,3,FALSE)</f>
        <v>SDN</v>
      </c>
      <c r="D7074" s="285" t="s">
        <v>522</v>
      </c>
      <c r="E7074" s="285">
        <v>44826544</v>
      </c>
      <c r="F7074" s="285" t="s">
        <v>5340</v>
      </c>
      <c r="G7074" s="285" t="s">
        <v>731</v>
      </c>
      <c r="H7074" s="278">
        <f t="shared" si="220"/>
        <v>2</v>
      </c>
      <c r="I7074" s="251" t="s">
        <v>3924</v>
      </c>
      <c r="J7074" s="285" t="s">
        <v>5341</v>
      </c>
      <c r="K7074" s="278" t="str">
        <f t="shared" si="221"/>
        <v>SDN001Total population</v>
      </c>
      <c r="L7074" s="286">
        <v>43640</v>
      </c>
      <c r="M7074" s="286" t="s">
        <v>3249</v>
      </c>
    </row>
    <row r="7075" spans="1:13" s="269" customFormat="1" ht="15.5" hidden="1" thickTop="1" thickBot="1" x14ac:dyDescent="0.4">
      <c r="A7075" s="287" t="s">
        <v>2979</v>
      </c>
      <c r="B7075" s="288" t="str">
        <f>VLOOKUP(A7075,Lists!B:C,2,FALSE)</f>
        <v>SDN003</v>
      </c>
      <c r="C7075" s="288" t="str">
        <f>VLOOKUP(A7075,Lists!B:D,3,FALSE)</f>
        <v>SDN</v>
      </c>
      <c r="D7075" s="289" t="s">
        <v>522</v>
      </c>
      <c r="E7075" s="289">
        <v>44826544</v>
      </c>
      <c r="F7075" s="289" t="s">
        <v>5342</v>
      </c>
      <c r="G7075" s="289" t="s">
        <v>731</v>
      </c>
      <c r="H7075" s="278">
        <f t="shared" si="220"/>
        <v>2</v>
      </c>
      <c r="I7075" s="252" t="s">
        <v>5344</v>
      </c>
      <c r="J7075" s="289" t="s">
        <v>5341</v>
      </c>
      <c r="K7075" s="278" t="str">
        <f t="shared" si="221"/>
        <v>SDN003Total population</v>
      </c>
      <c r="L7075" s="290">
        <v>43640</v>
      </c>
      <c r="M7075" s="290" t="s">
        <v>3249</v>
      </c>
    </row>
    <row r="7076" spans="1:13" s="269" customFormat="1" ht="15.5" hidden="1" thickTop="1" thickBot="1" x14ac:dyDescent="0.4">
      <c r="A7076" s="283" t="s">
        <v>2980</v>
      </c>
      <c r="B7076" s="284" t="str">
        <f>VLOOKUP(A7076,Lists!B:C,2,FALSE)</f>
        <v>SDN004</v>
      </c>
      <c r="C7076" s="284" t="str">
        <f>VLOOKUP(A7076,Lists!B:D,3,FALSE)</f>
        <v>SDN</v>
      </c>
      <c r="D7076" s="285" t="s">
        <v>522</v>
      </c>
      <c r="E7076" s="285">
        <v>44826544</v>
      </c>
      <c r="F7076" s="285" t="s">
        <v>5343</v>
      </c>
      <c r="G7076" s="285" t="s">
        <v>731</v>
      </c>
      <c r="H7076" s="278">
        <f t="shared" si="220"/>
        <v>2</v>
      </c>
      <c r="I7076" s="251" t="s">
        <v>5345</v>
      </c>
      <c r="J7076" s="285" t="s">
        <v>5341</v>
      </c>
      <c r="K7076" s="278" t="str">
        <f t="shared" si="221"/>
        <v>SDN004Total population</v>
      </c>
      <c r="L7076" s="286">
        <v>43640</v>
      </c>
      <c r="M7076" s="286" t="s">
        <v>3249</v>
      </c>
    </row>
    <row r="7077" spans="1:13" s="269" customFormat="1" ht="15.5" hidden="1" thickTop="1" thickBot="1" x14ac:dyDescent="0.4">
      <c r="A7077" s="287" t="s">
        <v>2978</v>
      </c>
      <c r="B7077" s="288" t="str">
        <f>VLOOKUP(A7077,Lists!B:C,2,FALSE)</f>
        <v>SDN001</v>
      </c>
      <c r="C7077" s="288" t="str">
        <f>VLOOKUP(A7077,Lists!B:D,3,FALSE)</f>
        <v>SDN</v>
      </c>
      <c r="D7077" s="289" t="s">
        <v>660</v>
      </c>
      <c r="E7077" s="289">
        <v>1840687</v>
      </c>
      <c r="F7077" s="289" t="s">
        <v>5346</v>
      </c>
      <c r="G7077" s="289" t="s">
        <v>731</v>
      </c>
      <c r="H7077" s="278">
        <f t="shared" si="220"/>
        <v>2</v>
      </c>
      <c r="I7077" s="252" t="s">
        <v>5347</v>
      </c>
      <c r="J7077" s="289" t="s">
        <v>5348</v>
      </c>
      <c r="K7077" s="278" t="str">
        <f t="shared" si="221"/>
        <v>SDN001Landmass affected</v>
      </c>
      <c r="L7077" s="290">
        <v>43640</v>
      </c>
      <c r="M7077" s="290" t="s">
        <v>3249</v>
      </c>
    </row>
    <row r="7078" spans="1:13" s="269" customFormat="1" ht="15.5" hidden="1" thickTop="1" thickBot="1" x14ac:dyDescent="0.4">
      <c r="A7078" s="283" t="s">
        <v>2978</v>
      </c>
      <c r="B7078" s="284" t="str">
        <f>VLOOKUP(A7078,Lists!B:C,2,FALSE)</f>
        <v>SDN001</v>
      </c>
      <c r="C7078" s="284" t="str">
        <f>VLOOKUP(A7078,Lists!B:D,3,FALSE)</f>
        <v>SDN</v>
      </c>
      <c r="D7078" s="285" t="s">
        <v>737</v>
      </c>
      <c r="E7078" s="285">
        <v>44826544</v>
      </c>
      <c r="F7078" s="285" t="s">
        <v>5342</v>
      </c>
      <c r="G7078" s="285" t="s">
        <v>731</v>
      </c>
      <c r="H7078" s="278">
        <f t="shared" si="220"/>
        <v>2</v>
      </c>
      <c r="I7078" s="251" t="s">
        <v>5344</v>
      </c>
      <c r="J7078" s="285" t="s">
        <v>5349</v>
      </c>
      <c r="K7078" s="278" t="str">
        <f t="shared" si="221"/>
        <v>SDN001People exposed</v>
      </c>
      <c r="L7078" s="286">
        <v>43640</v>
      </c>
      <c r="M7078" s="286" t="s">
        <v>3249</v>
      </c>
    </row>
    <row r="7079" spans="1:13" s="269" customFormat="1" ht="15.5" hidden="1" thickTop="1" thickBot="1" x14ac:dyDescent="0.4">
      <c r="A7079" s="287" t="s">
        <v>2978</v>
      </c>
      <c r="B7079" s="288" t="str">
        <f>VLOOKUP(A7079,Lists!B:C,2,FALSE)</f>
        <v>SDN001</v>
      </c>
      <c r="C7079" s="288" t="str">
        <f>VLOOKUP(A7079,Lists!B:D,3,FALSE)</f>
        <v>SDN</v>
      </c>
      <c r="D7079" s="289" t="s">
        <v>533</v>
      </c>
      <c r="E7079" s="289">
        <v>19118545</v>
      </c>
      <c r="F7079" s="289" t="s">
        <v>2658</v>
      </c>
      <c r="G7079" s="289" t="s">
        <v>731</v>
      </c>
      <c r="H7079" s="278">
        <f t="shared" si="220"/>
        <v>2</v>
      </c>
      <c r="I7079" s="252" t="s">
        <v>3116</v>
      </c>
      <c r="J7079" s="289" t="s">
        <v>5350</v>
      </c>
      <c r="K7079" s="278" t="str">
        <f t="shared" si="221"/>
        <v>SDN001People affected</v>
      </c>
      <c r="L7079" s="290">
        <v>43640</v>
      </c>
      <c r="M7079" s="290" t="s">
        <v>3248</v>
      </c>
    </row>
    <row r="7080" spans="1:13" s="269" customFormat="1" ht="15.5" thickTop="1" thickBot="1" x14ac:dyDescent="0.4">
      <c r="A7080" s="283" t="s">
        <v>2978</v>
      </c>
      <c r="B7080" s="284" t="str">
        <f>VLOOKUP(A7080,Lists!B:C,2,FALSE)</f>
        <v>SDN001</v>
      </c>
      <c r="C7080" s="284" t="str">
        <f>VLOOKUP(A7080,Lists!B:D,3,FALSE)</f>
        <v>SDN</v>
      </c>
      <c r="D7080" s="285" t="s">
        <v>666</v>
      </c>
      <c r="E7080" s="285">
        <v>3689711</v>
      </c>
      <c r="F7080" s="285" t="s">
        <v>3118</v>
      </c>
      <c r="G7080" s="285" t="s">
        <v>731</v>
      </c>
      <c r="H7080" s="278">
        <f t="shared" si="220"/>
        <v>2</v>
      </c>
      <c r="I7080" s="251" t="s">
        <v>3119</v>
      </c>
      <c r="J7080" s="285" t="s">
        <v>5351</v>
      </c>
      <c r="K7080" s="278" t="str">
        <f t="shared" si="221"/>
        <v>SDN001People displaced</v>
      </c>
      <c r="L7080" s="286">
        <v>43640</v>
      </c>
      <c r="M7080" s="286" t="s">
        <v>3248</v>
      </c>
    </row>
    <row r="7081" spans="1:13" s="269" customFormat="1" ht="15.5" hidden="1" thickTop="1" thickBot="1" x14ac:dyDescent="0.4">
      <c r="A7081" s="287" t="s">
        <v>2978</v>
      </c>
      <c r="B7081" s="288" t="str">
        <f>VLOOKUP(A7081,Lists!B:C,2,FALSE)</f>
        <v>SDN001</v>
      </c>
      <c r="C7081" s="288" t="str">
        <f>VLOOKUP(A7081,Lists!B:D,3,FALSE)</f>
        <v>SDN</v>
      </c>
      <c r="D7081" s="289" t="s">
        <v>5028</v>
      </c>
      <c r="E7081" s="289">
        <v>700000</v>
      </c>
      <c r="F7081" s="289" t="s">
        <v>5365</v>
      </c>
      <c r="G7081" s="289" t="s">
        <v>731</v>
      </c>
      <c r="H7081" s="278">
        <f t="shared" si="220"/>
        <v>2</v>
      </c>
      <c r="I7081" s="252" t="s">
        <v>5366</v>
      </c>
      <c r="J7081" s="289" t="s">
        <v>5364</v>
      </c>
      <c r="K7081" s="278" t="str">
        <f t="shared" si="221"/>
        <v>SDN001Illness cases reported</v>
      </c>
      <c r="L7081" s="290">
        <v>43640</v>
      </c>
      <c r="M7081" s="290" t="s">
        <v>3248</v>
      </c>
    </row>
    <row r="7082" spans="1:13" s="269" customFormat="1" ht="15.5" hidden="1" thickTop="1" thickBot="1" x14ac:dyDescent="0.4">
      <c r="A7082" s="283" t="s">
        <v>2978</v>
      </c>
      <c r="B7082" s="284" t="str">
        <f>VLOOKUP(A7082,Lists!B:C,2,FALSE)</f>
        <v>SDN001</v>
      </c>
      <c r="C7082" s="284" t="str">
        <f>VLOOKUP(A7082,Lists!B:D,3,FALSE)</f>
        <v>SDN</v>
      </c>
      <c r="D7082" s="285" t="s">
        <v>5029</v>
      </c>
      <c r="E7082" s="285">
        <v>207</v>
      </c>
      <c r="F7082" s="285" t="s">
        <v>5352</v>
      </c>
      <c r="G7082" s="285" t="s">
        <v>731</v>
      </c>
      <c r="H7082" s="278">
        <f t="shared" si="220"/>
        <v>2</v>
      </c>
      <c r="I7082" s="251" t="s">
        <v>1354</v>
      </c>
      <c r="J7082" s="285" t="s">
        <v>5353</v>
      </c>
      <c r="K7082" s="278" t="str">
        <f t="shared" si="221"/>
        <v>SDN001Fatalities reported</v>
      </c>
      <c r="L7082" s="286">
        <v>43640</v>
      </c>
      <c r="M7082" s="286" t="s">
        <v>3248</v>
      </c>
    </row>
    <row r="7083" spans="1:13" s="269" customFormat="1" ht="15.5" hidden="1" thickTop="1" thickBot="1" x14ac:dyDescent="0.4">
      <c r="A7083" s="287" t="s">
        <v>2978</v>
      </c>
      <c r="B7083" s="288" t="str">
        <f>VLOOKUP(A7083,Lists!B:C,2,FALSE)</f>
        <v>SDN001</v>
      </c>
      <c r="C7083" s="288" t="str">
        <f>VLOOKUP(A7083,Lists!B:D,3,FALSE)</f>
        <v>SDN</v>
      </c>
      <c r="D7083" s="289" t="s">
        <v>5115</v>
      </c>
      <c r="E7083" s="289">
        <v>207</v>
      </c>
      <c r="F7083" s="289" t="s">
        <v>5352</v>
      </c>
      <c r="G7083" s="289" t="s">
        <v>731</v>
      </c>
      <c r="H7083" s="278">
        <f t="shared" si="220"/>
        <v>2</v>
      </c>
      <c r="I7083" s="252" t="s">
        <v>1354</v>
      </c>
      <c r="J7083" s="289" t="s">
        <v>5353</v>
      </c>
      <c r="K7083" s="278" t="str">
        <f t="shared" si="221"/>
        <v>SDN001Fatalities in all crises</v>
      </c>
      <c r="L7083" s="290">
        <v>43640</v>
      </c>
      <c r="M7083" s="290" t="s">
        <v>3248</v>
      </c>
    </row>
    <row r="7084" spans="1:13" s="269" customFormat="1" ht="15.5" hidden="1" thickTop="1" thickBot="1" x14ac:dyDescent="0.4">
      <c r="A7084" s="283" t="s">
        <v>2979</v>
      </c>
      <c r="B7084" s="284" t="str">
        <f>VLOOKUP(A7084,Lists!B:C,2,FALSE)</f>
        <v>SDN003</v>
      </c>
      <c r="C7084" s="284" t="str">
        <f>VLOOKUP(A7084,Lists!B:D,3,FALSE)</f>
        <v>SDN</v>
      </c>
      <c r="D7084" s="285" t="s">
        <v>5115</v>
      </c>
      <c r="E7084" s="285">
        <v>207</v>
      </c>
      <c r="F7084" s="285" t="s">
        <v>5352</v>
      </c>
      <c r="G7084" s="285" t="s">
        <v>731</v>
      </c>
      <c r="H7084" s="278">
        <f t="shared" si="220"/>
        <v>2</v>
      </c>
      <c r="I7084" s="251" t="s">
        <v>1354</v>
      </c>
      <c r="J7084" s="285" t="s">
        <v>5353</v>
      </c>
      <c r="K7084" s="278" t="str">
        <f t="shared" si="221"/>
        <v>SDN003Fatalities in all crises</v>
      </c>
      <c r="L7084" s="286">
        <v>43640</v>
      </c>
      <c r="M7084" s="286" t="s">
        <v>3248</v>
      </c>
    </row>
    <row r="7085" spans="1:13" s="269" customFormat="1" ht="15.5" hidden="1" thickTop="1" thickBot="1" x14ac:dyDescent="0.4">
      <c r="A7085" s="287" t="s">
        <v>2980</v>
      </c>
      <c r="B7085" s="288" t="str">
        <f>VLOOKUP(A7085,Lists!B:C,2,FALSE)</f>
        <v>SDN004</v>
      </c>
      <c r="C7085" s="288" t="str">
        <f>VLOOKUP(A7085,Lists!B:D,3,FALSE)</f>
        <v>SDN</v>
      </c>
      <c r="D7085" s="289" t="s">
        <v>5115</v>
      </c>
      <c r="E7085" s="289">
        <v>207</v>
      </c>
      <c r="F7085" s="289" t="s">
        <v>5352</v>
      </c>
      <c r="G7085" s="289" t="s">
        <v>731</v>
      </c>
      <c r="H7085" s="278">
        <f t="shared" si="220"/>
        <v>2</v>
      </c>
      <c r="I7085" s="252" t="s">
        <v>1354</v>
      </c>
      <c r="J7085" s="289" t="s">
        <v>5353</v>
      </c>
      <c r="K7085" s="278" t="str">
        <f t="shared" si="221"/>
        <v>SDN004Fatalities in all crises</v>
      </c>
      <c r="L7085" s="290">
        <v>43640</v>
      </c>
      <c r="M7085" s="290" t="s">
        <v>3248</v>
      </c>
    </row>
    <row r="7086" spans="1:13" s="269" customFormat="1" ht="15.5" hidden="1" thickTop="1" thickBot="1" x14ac:dyDescent="0.4">
      <c r="A7086" s="283" t="s">
        <v>2978</v>
      </c>
      <c r="B7086" s="284" t="str">
        <f>VLOOKUP(A7086,Lists!B:C,2,FALSE)</f>
        <v>SDN001</v>
      </c>
      <c r="C7086" s="284" t="str">
        <f>VLOOKUP(A7086,Lists!B:D,3,FALSE)</f>
        <v>SDN</v>
      </c>
      <c r="D7086" s="285" t="s">
        <v>752</v>
      </c>
      <c r="E7086" s="285">
        <v>8000000</v>
      </c>
      <c r="F7086" s="285" t="s">
        <v>5354</v>
      </c>
      <c r="G7086" s="285" t="s">
        <v>731</v>
      </c>
      <c r="H7086" s="278">
        <f t="shared" si="220"/>
        <v>2</v>
      </c>
      <c r="I7086" s="251" t="s">
        <v>5356</v>
      </c>
      <c r="J7086" s="285" t="s">
        <v>5355</v>
      </c>
      <c r="K7086" s="278" t="str">
        <f t="shared" si="221"/>
        <v>SDN001People in Need</v>
      </c>
      <c r="L7086" s="286">
        <v>43640</v>
      </c>
      <c r="M7086" s="286" t="s">
        <v>3248</v>
      </c>
    </row>
    <row r="7087" spans="1:13" s="269" customFormat="1" ht="15.5" hidden="1" thickTop="1" thickBot="1" x14ac:dyDescent="0.4">
      <c r="A7087" s="287" t="s">
        <v>2978</v>
      </c>
      <c r="B7087" s="288" t="str">
        <f>VLOOKUP(A7087,Lists!B:C,2,FALSE)</f>
        <v>SDN001</v>
      </c>
      <c r="C7087" s="288" t="str">
        <f>VLOOKUP(A7087,Lists!B:D,3,FALSE)</f>
        <v>SDN</v>
      </c>
      <c r="D7087" s="289" t="s">
        <v>5110</v>
      </c>
      <c r="E7087" s="289">
        <v>25707999</v>
      </c>
      <c r="F7087" s="289" t="s">
        <v>5360</v>
      </c>
      <c r="G7087" s="289" t="s">
        <v>731</v>
      </c>
      <c r="H7087" s="278">
        <f t="shared" si="220"/>
        <v>2</v>
      </c>
      <c r="I7087" s="252" t="s">
        <v>5361</v>
      </c>
      <c r="J7087" s="289" t="s">
        <v>5349</v>
      </c>
      <c r="K7087" s="278" t="str">
        <f t="shared" si="221"/>
        <v>SDN001Minimal humanitarian conditions - Level 1</v>
      </c>
      <c r="L7087" s="290">
        <v>43640</v>
      </c>
      <c r="M7087" s="290" t="s">
        <v>3248</v>
      </c>
    </row>
    <row r="7088" spans="1:13" s="269" customFormat="1" ht="15.5" hidden="1" thickTop="1" thickBot="1" x14ac:dyDescent="0.4">
      <c r="A7088" s="283" t="s">
        <v>2978</v>
      </c>
      <c r="B7088" s="284" t="str">
        <f>VLOOKUP(A7088,Lists!B:C,2,FALSE)</f>
        <v>SDN001</v>
      </c>
      <c r="C7088" s="284" t="str">
        <f>VLOOKUP(A7088,Lists!B:D,3,FALSE)</f>
        <v>SDN</v>
      </c>
      <c r="D7088" s="285" t="s">
        <v>5111</v>
      </c>
      <c r="E7088" s="285">
        <v>11118545</v>
      </c>
      <c r="F7088" s="285" t="s">
        <v>2658</v>
      </c>
      <c r="G7088" s="285" t="s">
        <v>731</v>
      </c>
      <c r="H7088" s="278">
        <f t="shared" si="220"/>
        <v>2</v>
      </c>
      <c r="I7088" s="251" t="s">
        <v>2711</v>
      </c>
      <c r="J7088" s="285" t="s">
        <v>5350</v>
      </c>
      <c r="K7088" s="278" t="str">
        <f t="shared" si="221"/>
        <v>SDN001Stressed humanitarian conditions - Level 2</v>
      </c>
      <c r="L7088" s="286">
        <v>43640</v>
      </c>
      <c r="M7088" s="286" t="s">
        <v>3248</v>
      </c>
    </row>
    <row r="7089" spans="1:13" s="269" customFormat="1" ht="15.5" hidden="1" thickTop="1" thickBot="1" x14ac:dyDescent="0.4">
      <c r="A7089" s="287" t="s">
        <v>2978</v>
      </c>
      <c r="B7089" s="288" t="str">
        <f>VLOOKUP(A7089,Lists!B:C,2,FALSE)</f>
        <v>SDN001</v>
      </c>
      <c r="C7089" s="288" t="str">
        <f>VLOOKUP(A7089,Lists!B:D,3,FALSE)</f>
        <v>SDN</v>
      </c>
      <c r="D7089" s="289" t="s">
        <v>5112</v>
      </c>
      <c r="E7089" s="289">
        <v>6916387</v>
      </c>
      <c r="F7089" s="289" t="s">
        <v>5357</v>
      </c>
      <c r="G7089" s="289" t="s">
        <v>730</v>
      </c>
      <c r="H7089" s="278">
        <f t="shared" si="220"/>
        <v>3</v>
      </c>
      <c r="I7089" s="252" t="s">
        <v>5358</v>
      </c>
      <c r="J7089" s="289" t="s">
        <v>5359</v>
      </c>
      <c r="K7089" s="278" t="str">
        <f t="shared" si="221"/>
        <v>SDN001Moderate humanitarian conditions - Level 3</v>
      </c>
      <c r="L7089" s="290">
        <v>43640</v>
      </c>
      <c r="M7089" s="290" t="s">
        <v>3248</v>
      </c>
    </row>
    <row r="7090" spans="1:13" s="269" customFormat="1" ht="15.5" hidden="1" thickTop="1" thickBot="1" x14ac:dyDescent="0.4">
      <c r="A7090" s="283" t="s">
        <v>2978</v>
      </c>
      <c r="B7090" s="284" t="str">
        <f>VLOOKUP(A7090,Lists!B:C,2,FALSE)</f>
        <v>SDN001</v>
      </c>
      <c r="C7090" s="284" t="str">
        <f>VLOOKUP(A7090,Lists!B:D,3,FALSE)</f>
        <v>SDN</v>
      </c>
      <c r="D7090" s="285" t="s">
        <v>5113</v>
      </c>
      <c r="E7090" s="285">
        <v>1083613</v>
      </c>
      <c r="F7090" s="285" t="s">
        <v>2658</v>
      </c>
      <c r="G7090" s="285" t="s">
        <v>730</v>
      </c>
      <c r="H7090" s="278">
        <f t="shared" si="220"/>
        <v>3</v>
      </c>
      <c r="I7090" s="251" t="s">
        <v>2711</v>
      </c>
      <c r="J7090" s="285" t="s">
        <v>5362</v>
      </c>
      <c r="K7090" s="278" t="str">
        <f t="shared" si="221"/>
        <v>SDN001Severe humanitarian conditions - Level 4</v>
      </c>
      <c r="L7090" s="286">
        <v>43640</v>
      </c>
      <c r="M7090" s="286" t="s">
        <v>3248</v>
      </c>
    </row>
    <row r="7091" spans="1:13" s="269" customFormat="1" ht="15.5" hidden="1" thickTop="1" thickBot="1" x14ac:dyDescent="0.4">
      <c r="A7091" s="287" t="s">
        <v>2978</v>
      </c>
      <c r="B7091" s="288" t="str">
        <f>VLOOKUP(A7091,Lists!B:C,2,FALSE)</f>
        <v>SDN001</v>
      </c>
      <c r="C7091" s="288" t="str">
        <f>VLOOKUP(A7091,Lists!B:D,3,FALSE)</f>
        <v>SDN</v>
      </c>
      <c r="D7091" s="289" t="s">
        <v>5114</v>
      </c>
      <c r="E7091" s="289">
        <v>0</v>
      </c>
      <c r="F7091" s="289" t="s">
        <v>2658</v>
      </c>
      <c r="G7091" s="289" t="s">
        <v>730</v>
      </c>
      <c r="H7091" s="278">
        <f t="shared" si="220"/>
        <v>3</v>
      </c>
      <c r="I7091" s="252" t="s">
        <v>2711</v>
      </c>
      <c r="J7091" s="289" t="s">
        <v>5363</v>
      </c>
      <c r="K7091" s="278" t="str">
        <f t="shared" si="221"/>
        <v>SDN001Extreme humanitarian conditions - Level 5</v>
      </c>
      <c r="L7091" s="290">
        <v>43640</v>
      </c>
      <c r="M7091" s="290" t="s">
        <v>3248</v>
      </c>
    </row>
    <row r="7092" spans="1:13" s="269" customFormat="1" ht="15.5" hidden="1" thickTop="1" thickBot="1" x14ac:dyDescent="0.4">
      <c r="A7092" s="283" t="s">
        <v>5595</v>
      </c>
      <c r="B7092" s="284" t="str">
        <f>VLOOKUP(A7092,Lists!B:C,2,FALSE)</f>
        <v>KEN003</v>
      </c>
      <c r="C7092" s="284" t="str">
        <f>VLOOKUP(A7092,Lists!B:D,3,FALSE)</f>
        <v>KEN</v>
      </c>
      <c r="D7092" s="285" t="s">
        <v>522</v>
      </c>
      <c r="E7092" s="285">
        <v>50161998</v>
      </c>
      <c r="F7092" s="285" t="s">
        <v>2346</v>
      </c>
      <c r="G7092" s="285" t="s">
        <v>731</v>
      </c>
      <c r="H7092" s="278">
        <f t="shared" si="220"/>
        <v>2</v>
      </c>
      <c r="I7092" s="251" t="s">
        <v>5367</v>
      </c>
      <c r="J7092" s="285" t="s">
        <v>2355</v>
      </c>
      <c r="K7092" s="278" t="str">
        <f t="shared" si="221"/>
        <v>KEN003Total population</v>
      </c>
      <c r="L7092" s="286">
        <v>43641</v>
      </c>
      <c r="M7092" s="286" t="s">
        <v>3248</v>
      </c>
    </row>
    <row r="7093" spans="1:13" s="269" customFormat="1" ht="15.5" hidden="1" thickTop="1" thickBot="1" x14ac:dyDescent="0.4">
      <c r="A7093" s="287" t="s">
        <v>5595</v>
      </c>
      <c r="B7093" s="288" t="str">
        <f>VLOOKUP(A7093,Lists!B:C,2,FALSE)</f>
        <v>KEN003</v>
      </c>
      <c r="C7093" s="288" t="str">
        <f>VLOOKUP(A7093,Lists!B:D,3,FALSE)</f>
        <v>KEN</v>
      </c>
      <c r="D7093" s="289" t="s">
        <v>660</v>
      </c>
      <c r="E7093" s="289">
        <v>581309.29</v>
      </c>
      <c r="F7093" s="289" t="s">
        <v>5368</v>
      </c>
      <c r="G7093" s="289" t="s">
        <v>731</v>
      </c>
      <c r="H7093" s="278">
        <f t="shared" si="220"/>
        <v>2</v>
      </c>
      <c r="I7093" s="252" t="s">
        <v>5369</v>
      </c>
      <c r="J7093" s="289" t="s">
        <v>5370</v>
      </c>
      <c r="K7093" s="278" t="str">
        <f t="shared" si="221"/>
        <v>KEN003Landmass affected</v>
      </c>
      <c r="L7093" s="290">
        <v>43641</v>
      </c>
      <c r="M7093" s="290" t="s">
        <v>3248</v>
      </c>
    </row>
    <row r="7094" spans="1:13" s="269" customFormat="1" ht="15.5" hidden="1" thickTop="1" thickBot="1" x14ac:dyDescent="0.4">
      <c r="A7094" s="283" t="s">
        <v>5595</v>
      </c>
      <c r="B7094" s="284" t="str">
        <f>VLOOKUP(A7094,Lists!B:C,2,FALSE)</f>
        <v>KEN003</v>
      </c>
      <c r="C7094" s="284" t="str">
        <f>VLOOKUP(A7094,Lists!B:D,3,FALSE)</f>
        <v>KEN</v>
      </c>
      <c r="D7094" s="285" t="s">
        <v>737</v>
      </c>
      <c r="E7094" s="285">
        <v>50161998</v>
      </c>
      <c r="F7094" s="285" t="s">
        <v>2346</v>
      </c>
      <c r="G7094" s="285" t="s">
        <v>731</v>
      </c>
      <c r="H7094" s="278">
        <f t="shared" si="220"/>
        <v>2</v>
      </c>
      <c r="I7094" s="251" t="s">
        <v>5367</v>
      </c>
      <c r="J7094" s="285" t="s">
        <v>5371</v>
      </c>
      <c r="K7094" s="278" t="str">
        <f t="shared" si="221"/>
        <v>KEN003People exposed</v>
      </c>
      <c r="L7094" s="286">
        <v>43641</v>
      </c>
      <c r="M7094" s="286" t="s">
        <v>3248</v>
      </c>
    </row>
    <row r="7095" spans="1:13" s="269" customFormat="1" ht="15.5" hidden="1" thickTop="1" thickBot="1" x14ac:dyDescent="0.4">
      <c r="A7095" s="287" t="s">
        <v>5595</v>
      </c>
      <c r="B7095" s="288" t="str">
        <f>VLOOKUP(A7095,Lists!B:C,2,FALSE)</f>
        <v>KEN003</v>
      </c>
      <c r="C7095" s="288" t="str">
        <f>VLOOKUP(A7095,Lists!B:D,3,FALSE)</f>
        <v>KEN</v>
      </c>
      <c r="D7095" s="289" t="s">
        <v>533</v>
      </c>
      <c r="E7095" s="289">
        <v>9454666</v>
      </c>
      <c r="F7095" s="289" t="s">
        <v>5389</v>
      </c>
      <c r="G7095" s="289" t="s">
        <v>731</v>
      </c>
      <c r="H7095" s="278">
        <f t="shared" si="220"/>
        <v>2</v>
      </c>
      <c r="I7095" s="252" t="s">
        <v>5390</v>
      </c>
      <c r="J7095" s="289" t="s">
        <v>5372</v>
      </c>
      <c r="K7095" s="278" t="str">
        <f t="shared" si="221"/>
        <v>KEN003People affected</v>
      </c>
      <c r="L7095" s="290">
        <v>43641</v>
      </c>
      <c r="M7095" s="290" t="s">
        <v>3248</v>
      </c>
    </row>
    <row r="7096" spans="1:13" s="269" customFormat="1" ht="15.5" thickTop="1" thickBot="1" x14ac:dyDescent="0.4">
      <c r="A7096" s="283" t="s">
        <v>5595</v>
      </c>
      <c r="B7096" s="284" t="str">
        <f>VLOOKUP(A7096,Lists!B:C,2,FALSE)</f>
        <v>KEN003</v>
      </c>
      <c r="C7096" s="284" t="str">
        <f>VLOOKUP(A7096,Lists!B:D,3,FALSE)</f>
        <v>KEN</v>
      </c>
      <c r="D7096" s="285" t="s">
        <v>666</v>
      </c>
      <c r="E7096" s="285" t="s">
        <v>446</v>
      </c>
      <c r="F7096" s="285" t="s">
        <v>446</v>
      </c>
      <c r="G7096" s="285" t="s">
        <v>446</v>
      </c>
      <c r="H7096" s="278" t="str">
        <f t="shared" si="220"/>
        <v>x</v>
      </c>
      <c r="I7096" s="251" t="s">
        <v>446</v>
      </c>
      <c r="J7096" s="285" t="s">
        <v>5373</v>
      </c>
      <c r="K7096" s="278" t="str">
        <f t="shared" si="221"/>
        <v>KEN003People displaced</v>
      </c>
      <c r="L7096" s="286">
        <v>43641</v>
      </c>
      <c r="M7096" s="286" t="s">
        <v>3248</v>
      </c>
    </row>
    <row r="7097" spans="1:13" s="269" customFormat="1" ht="15.5" hidden="1" thickTop="1" thickBot="1" x14ac:dyDescent="0.4">
      <c r="A7097" s="287" t="s">
        <v>5595</v>
      </c>
      <c r="B7097" s="288" t="str">
        <f>VLOOKUP(A7097,Lists!B:C,2,FALSE)</f>
        <v>KEN003</v>
      </c>
      <c r="C7097" s="288" t="str">
        <f>VLOOKUP(A7097,Lists!B:D,3,FALSE)</f>
        <v>KEN</v>
      </c>
      <c r="D7097" s="289" t="s">
        <v>5027</v>
      </c>
      <c r="E7097" s="289">
        <v>0</v>
      </c>
      <c r="F7097" s="289" t="s">
        <v>446</v>
      </c>
      <c r="G7097" s="289" t="s">
        <v>731</v>
      </c>
      <c r="H7097" s="278">
        <f t="shared" si="220"/>
        <v>2</v>
      </c>
      <c r="I7097" s="252" t="s">
        <v>446</v>
      </c>
      <c r="J7097" s="289" t="s">
        <v>5375</v>
      </c>
      <c r="K7097" s="278" t="str">
        <f t="shared" si="221"/>
        <v>KEN003Injuries reported</v>
      </c>
      <c r="L7097" s="290">
        <v>43641</v>
      </c>
      <c r="M7097" s="290" t="s">
        <v>3248</v>
      </c>
    </row>
    <row r="7098" spans="1:13" s="269" customFormat="1" ht="15.5" hidden="1" thickTop="1" thickBot="1" x14ac:dyDescent="0.4">
      <c r="A7098" s="283" t="s">
        <v>5595</v>
      </c>
      <c r="B7098" s="284" t="str">
        <f>VLOOKUP(A7098,Lists!B:C,2,FALSE)</f>
        <v>KEN003</v>
      </c>
      <c r="C7098" s="284" t="str">
        <f>VLOOKUP(A7098,Lists!B:D,3,FALSE)</f>
        <v>KEN</v>
      </c>
      <c r="D7098" s="285" t="s">
        <v>5028</v>
      </c>
      <c r="E7098" s="285">
        <v>113000</v>
      </c>
      <c r="F7098" s="285" t="s">
        <v>5374</v>
      </c>
      <c r="G7098" s="285" t="s">
        <v>731</v>
      </c>
      <c r="H7098" s="278">
        <f t="shared" si="220"/>
        <v>2</v>
      </c>
      <c r="I7098" s="251" t="s">
        <v>5377</v>
      </c>
      <c r="J7098" s="285" t="s">
        <v>5378</v>
      </c>
      <c r="K7098" s="278" t="str">
        <f t="shared" si="221"/>
        <v>KEN003Illness cases reported</v>
      </c>
      <c r="L7098" s="286">
        <v>43641</v>
      </c>
      <c r="M7098" s="286" t="s">
        <v>3248</v>
      </c>
    </row>
    <row r="7099" spans="1:13" s="269" customFormat="1" ht="15.5" hidden="1" thickTop="1" thickBot="1" x14ac:dyDescent="0.4">
      <c r="A7099" s="287" t="s">
        <v>5595</v>
      </c>
      <c r="B7099" s="288" t="str">
        <f>VLOOKUP(A7099,Lists!B:C,2,FALSE)</f>
        <v>KEN003</v>
      </c>
      <c r="C7099" s="288" t="str">
        <f>VLOOKUP(A7099,Lists!B:D,3,FALSE)</f>
        <v>KEN</v>
      </c>
      <c r="D7099" s="289" t="s">
        <v>5029</v>
      </c>
      <c r="E7099" s="289" t="s">
        <v>446</v>
      </c>
      <c r="F7099" s="289" t="s">
        <v>446</v>
      </c>
      <c r="G7099" s="289" t="s">
        <v>446</v>
      </c>
      <c r="H7099" s="278" t="str">
        <f t="shared" si="220"/>
        <v>x</v>
      </c>
      <c r="I7099" s="252" t="s">
        <v>446</v>
      </c>
      <c r="J7099" s="289" t="s">
        <v>5376</v>
      </c>
      <c r="K7099" s="278" t="str">
        <f t="shared" si="221"/>
        <v>KEN003Fatalities reported</v>
      </c>
      <c r="L7099" s="290">
        <v>43641</v>
      </c>
      <c r="M7099" s="290" t="s">
        <v>3248</v>
      </c>
    </row>
    <row r="7100" spans="1:13" s="269" customFormat="1" ht="15.5" hidden="1" thickTop="1" thickBot="1" x14ac:dyDescent="0.4">
      <c r="A7100" s="283" t="s">
        <v>5595</v>
      </c>
      <c r="B7100" s="284" t="str">
        <f>VLOOKUP(A7100,Lists!B:C,2,FALSE)</f>
        <v>KEN003</v>
      </c>
      <c r="C7100" s="284" t="str">
        <f>VLOOKUP(A7100,Lists!B:D,3,FALSE)</f>
        <v>KEN</v>
      </c>
      <c r="D7100" s="285" t="s">
        <v>5108</v>
      </c>
      <c r="E7100" s="285">
        <v>0</v>
      </c>
      <c r="F7100" s="285" t="s">
        <v>446</v>
      </c>
      <c r="G7100" s="285" t="s">
        <v>731</v>
      </c>
      <c r="H7100" s="278">
        <f t="shared" si="220"/>
        <v>2</v>
      </c>
      <c r="I7100" s="251" t="s">
        <v>446</v>
      </c>
      <c r="J7100" s="285" t="s">
        <v>5379</v>
      </c>
      <c r="K7100" s="278" t="str">
        <f t="shared" si="221"/>
        <v>KEN003Buildings damaged</v>
      </c>
      <c r="L7100" s="286">
        <v>43641</v>
      </c>
      <c r="M7100" s="286" t="s">
        <v>3248</v>
      </c>
    </row>
    <row r="7101" spans="1:13" s="269" customFormat="1" ht="15.5" hidden="1" thickTop="1" thickBot="1" x14ac:dyDescent="0.4">
      <c r="A7101" s="287" t="s">
        <v>5595</v>
      </c>
      <c r="B7101" s="288" t="str">
        <f>VLOOKUP(A7101,Lists!B:C,2,FALSE)</f>
        <v>KEN003</v>
      </c>
      <c r="C7101" s="288" t="str">
        <f>VLOOKUP(A7101,Lists!B:D,3,FALSE)</f>
        <v>KEN</v>
      </c>
      <c r="D7101" s="289" t="s">
        <v>5109</v>
      </c>
      <c r="E7101" s="289">
        <v>0</v>
      </c>
      <c r="F7101" s="289" t="s">
        <v>446</v>
      </c>
      <c r="G7101" s="289" t="s">
        <v>731</v>
      </c>
      <c r="H7101" s="278">
        <f t="shared" si="220"/>
        <v>2</v>
      </c>
      <c r="I7101" s="252" t="s">
        <v>446</v>
      </c>
      <c r="J7101" s="289" t="s">
        <v>5379</v>
      </c>
      <c r="K7101" s="278" t="str">
        <f t="shared" si="221"/>
        <v>KEN003Buildings destroyed</v>
      </c>
      <c r="L7101" s="290">
        <v>43641</v>
      </c>
      <c r="M7101" s="290" t="s">
        <v>3248</v>
      </c>
    </row>
    <row r="7102" spans="1:13" s="269" customFormat="1" ht="15.5" hidden="1" thickTop="1" thickBot="1" x14ac:dyDescent="0.4">
      <c r="A7102" s="283" t="s">
        <v>5595</v>
      </c>
      <c r="B7102" s="284" t="str">
        <f>VLOOKUP(A7102,Lists!B:C,2,FALSE)</f>
        <v>KEN003</v>
      </c>
      <c r="C7102" s="284" t="str">
        <f>VLOOKUP(A7102,Lists!B:D,3,FALSE)</f>
        <v>KEN</v>
      </c>
      <c r="D7102" s="285" t="s">
        <v>742</v>
      </c>
      <c r="E7102" s="285" t="s">
        <v>446</v>
      </c>
      <c r="F7102" s="285" t="s">
        <v>446</v>
      </c>
      <c r="G7102" s="285" t="s">
        <v>446</v>
      </c>
      <c r="H7102" s="278" t="str">
        <f t="shared" si="220"/>
        <v>x</v>
      </c>
      <c r="I7102" s="251" t="s">
        <v>446</v>
      </c>
      <c r="J7102" s="285" t="s">
        <v>5376</v>
      </c>
      <c r="K7102" s="278" t="str">
        <f t="shared" si="221"/>
        <v>KEN003Economic Losses</v>
      </c>
      <c r="L7102" s="286">
        <v>43641</v>
      </c>
      <c r="M7102" s="286" t="s">
        <v>3248</v>
      </c>
    </row>
    <row r="7103" spans="1:13" s="269" customFormat="1" ht="15.5" hidden="1" thickTop="1" thickBot="1" x14ac:dyDescent="0.4">
      <c r="A7103" s="287" t="s">
        <v>5595</v>
      </c>
      <c r="B7103" s="288" t="str">
        <f>VLOOKUP(A7103,Lists!B:C,2,FALSE)</f>
        <v>KEN003</v>
      </c>
      <c r="C7103" s="288" t="str">
        <f>VLOOKUP(A7103,Lists!B:D,3,FALSE)</f>
        <v>KEN</v>
      </c>
      <c r="D7103" s="289" t="s">
        <v>752</v>
      </c>
      <c r="E7103" s="289">
        <v>1100000</v>
      </c>
      <c r="F7103" s="289" t="s">
        <v>5380</v>
      </c>
      <c r="G7103" s="289" t="s">
        <v>731</v>
      </c>
      <c r="H7103" s="278">
        <f t="shared" si="220"/>
        <v>2</v>
      </c>
      <c r="I7103" s="252" t="s">
        <v>5381</v>
      </c>
      <c r="J7103" s="289" t="s">
        <v>5382</v>
      </c>
      <c r="K7103" s="278" t="str">
        <f t="shared" si="221"/>
        <v>KEN003People in Need</v>
      </c>
      <c r="L7103" s="290">
        <v>43641</v>
      </c>
      <c r="M7103" s="290" t="s">
        <v>3248</v>
      </c>
    </row>
    <row r="7104" spans="1:13" s="269" customFormat="1" ht="15.5" hidden="1" thickTop="1" thickBot="1" x14ac:dyDescent="0.4">
      <c r="A7104" s="283" t="s">
        <v>5595</v>
      </c>
      <c r="B7104" s="284" t="str">
        <f>VLOOKUP(A7104,Lists!B:C,2,FALSE)</f>
        <v>KEN003</v>
      </c>
      <c r="C7104" s="284" t="str">
        <f>VLOOKUP(A7104,Lists!B:D,3,FALSE)</f>
        <v>KEN</v>
      </c>
      <c r="D7104" s="285" t="s">
        <v>5110</v>
      </c>
      <c r="E7104" s="285">
        <v>40707332</v>
      </c>
      <c r="F7104" s="285" t="s">
        <v>2346</v>
      </c>
      <c r="G7104" s="285" t="s">
        <v>731</v>
      </c>
      <c r="H7104" s="278">
        <f t="shared" si="220"/>
        <v>2</v>
      </c>
      <c r="I7104" s="251" t="s">
        <v>5367</v>
      </c>
      <c r="J7104" s="285" t="s">
        <v>5383</v>
      </c>
      <c r="K7104" s="278" t="str">
        <f t="shared" si="221"/>
        <v>KEN003Minimal humanitarian conditions - Level 1</v>
      </c>
      <c r="L7104" s="286">
        <v>43641</v>
      </c>
      <c r="M7104" s="286" t="s">
        <v>3248</v>
      </c>
    </row>
    <row r="7105" spans="1:13" s="269" customFormat="1" ht="15.5" hidden="1" thickTop="1" thickBot="1" x14ac:dyDescent="0.4">
      <c r="A7105" s="287" t="s">
        <v>5595</v>
      </c>
      <c r="B7105" s="288" t="str">
        <f>VLOOKUP(A7105,Lists!B:C,2,FALSE)</f>
        <v>KEN003</v>
      </c>
      <c r="C7105" s="288" t="str">
        <f>VLOOKUP(A7105,Lists!B:D,3,FALSE)</f>
        <v>KEN</v>
      </c>
      <c r="D7105" s="289" t="s">
        <v>5111</v>
      </c>
      <c r="E7105" s="289">
        <v>8354666</v>
      </c>
      <c r="F7105" s="289" t="s">
        <v>5368</v>
      </c>
      <c r="G7105" s="289" t="s">
        <v>731</v>
      </c>
      <c r="H7105" s="278">
        <f t="shared" si="220"/>
        <v>2</v>
      </c>
      <c r="I7105" s="252" t="s">
        <v>5368</v>
      </c>
      <c r="J7105" s="289"/>
      <c r="K7105" s="278" t="str">
        <f t="shared" si="221"/>
        <v>KEN003Stressed humanitarian conditions - Level 2</v>
      </c>
      <c r="L7105" s="290">
        <v>43641</v>
      </c>
      <c r="M7105" s="290" t="s">
        <v>3248</v>
      </c>
    </row>
    <row r="7106" spans="1:13" s="269" customFormat="1" ht="15.5" hidden="1" thickTop="1" thickBot="1" x14ac:dyDescent="0.4">
      <c r="A7106" s="283" t="s">
        <v>5595</v>
      </c>
      <c r="B7106" s="284" t="str">
        <f>VLOOKUP(A7106,Lists!B:C,2,FALSE)</f>
        <v>KEN003</v>
      </c>
      <c r="C7106" s="284" t="str">
        <f>VLOOKUP(A7106,Lists!B:D,3,FALSE)</f>
        <v>KEN</v>
      </c>
      <c r="D7106" s="285" t="s">
        <v>5112</v>
      </c>
      <c r="E7106" s="285">
        <v>1100000</v>
      </c>
      <c r="F7106" s="285" t="s">
        <v>5380</v>
      </c>
      <c r="G7106" s="285" t="s">
        <v>731</v>
      </c>
      <c r="H7106" s="278">
        <f t="shared" ref="H7106:H7169" si="222">IF(G7106="x","x",IF(G7106="Low",3,IF(G7106="Medium",2,IF(G7106="High",1,FALSE))))</f>
        <v>2</v>
      </c>
      <c r="I7106" s="251" t="s">
        <v>5381</v>
      </c>
      <c r="J7106" s="285" t="s">
        <v>5382</v>
      </c>
      <c r="K7106" s="278" t="str">
        <f t="shared" ref="K7106:K7169" si="223">B7106&amp;""&amp;D7106</f>
        <v>KEN003Moderate humanitarian conditions - Level 3</v>
      </c>
      <c r="L7106" s="286">
        <v>43641</v>
      </c>
      <c r="M7106" s="286" t="s">
        <v>3248</v>
      </c>
    </row>
    <row r="7107" spans="1:13" s="269" customFormat="1" ht="15.5" hidden="1" thickTop="1" thickBot="1" x14ac:dyDescent="0.4">
      <c r="A7107" s="287" t="s">
        <v>5595</v>
      </c>
      <c r="B7107" s="288" t="str">
        <f>VLOOKUP(A7107,Lists!B:C,2,FALSE)</f>
        <v>KEN003</v>
      </c>
      <c r="C7107" s="288" t="str">
        <f>VLOOKUP(A7107,Lists!B:D,3,FALSE)</f>
        <v>KEN</v>
      </c>
      <c r="D7107" s="289" t="s">
        <v>5113</v>
      </c>
      <c r="E7107" s="289">
        <v>0</v>
      </c>
      <c r="F7107" s="289" t="s">
        <v>446</v>
      </c>
      <c r="G7107" s="289" t="s">
        <v>731</v>
      </c>
      <c r="H7107" s="278">
        <f t="shared" si="222"/>
        <v>2</v>
      </c>
      <c r="I7107" s="252" t="s">
        <v>446</v>
      </c>
      <c r="J7107" s="289" t="s">
        <v>5384</v>
      </c>
      <c r="K7107" s="278" t="str">
        <f t="shared" si="223"/>
        <v>KEN003Severe humanitarian conditions - Level 4</v>
      </c>
      <c r="L7107" s="290">
        <v>43641</v>
      </c>
      <c r="M7107" s="290" t="s">
        <v>3248</v>
      </c>
    </row>
    <row r="7108" spans="1:13" s="269" customFormat="1" ht="15.5" hidden="1" thickTop="1" thickBot="1" x14ac:dyDescent="0.4">
      <c r="A7108" s="283" t="s">
        <v>5595</v>
      </c>
      <c r="B7108" s="284" t="str">
        <f>VLOOKUP(A7108,Lists!B:C,2,FALSE)</f>
        <v>KEN003</v>
      </c>
      <c r="C7108" s="284" t="str">
        <f>VLOOKUP(A7108,Lists!B:D,3,FALSE)</f>
        <v>KEN</v>
      </c>
      <c r="D7108" s="285" t="s">
        <v>5114</v>
      </c>
      <c r="E7108" s="285">
        <v>0</v>
      </c>
      <c r="F7108" s="285" t="s">
        <v>446</v>
      </c>
      <c r="G7108" s="285" t="s">
        <v>731</v>
      </c>
      <c r="H7108" s="278">
        <f t="shared" si="222"/>
        <v>2</v>
      </c>
      <c r="I7108" s="251" t="s">
        <v>446</v>
      </c>
      <c r="J7108" s="285" t="s">
        <v>5384</v>
      </c>
      <c r="K7108" s="278" t="str">
        <f t="shared" si="223"/>
        <v>KEN003Extreme humanitarian conditions - Level 5</v>
      </c>
      <c r="L7108" s="286">
        <v>43641</v>
      </c>
      <c r="M7108" s="286" t="s">
        <v>3248</v>
      </c>
    </row>
    <row r="7109" spans="1:13" s="269" customFormat="1" ht="15.5" hidden="1" thickTop="1" thickBot="1" x14ac:dyDescent="0.4">
      <c r="A7109" s="287" t="s">
        <v>5595</v>
      </c>
      <c r="B7109" s="288" t="str">
        <f>VLOOKUP(A7109,Lists!B:C,2,FALSE)</f>
        <v>KEN003</v>
      </c>
      <c r="C7109" s="288" t="str">
        <f>VLOOKUP(A7109,Lists!B:D,3,FALSE)</f>
        <v>KEN</v>
      </c>
      <c r="D7109" s="289" t="s">
        <v>5115</v>
      </c>
      <c r="E7109" s="289" t="s">
        <v>446</v>
      </c>
      <c r="F7109" s="289" t="s">
        <v>446</v>
      </c>
      <c r="G7109" s="289" t="s">
        <v>446</v>
      </c>
      <c r="H7109" s="278" t="str">
        <f t="shared" si="222"/>
        <v>x</v>
      </c>
      <c r="I7109" s="252" t="s">
        <v>446</v>
      </c>
      <c r="J7109" s="289" t="s">
        <v>5376</v>
      </c>
      <c r="K7109" s="278" t="str">
        <f t="shared" si="223"/>
        <v>KEN003Fatalities in all crises</v>
      </c>
      <c r="L7109" s="290">
        <v>43641</v>
      </c>
      <c r="M7109" s="290" t="s">
        <v>3248</v>
      </c>
    </row>
    <row r="7110" spans="1:13" s="269" customFormat="1" ht="15.5" hidden="1" thickTop="1" thickBot="1" x14ac:dyDescent="0.4">
      <c r="A7110" s="283" t="s">
        <v>5595</v>
      </c>
      <c r="B7110" s="284" t="str">
        <f>VLOOKUP(A7110,Lists!B:C,2,FALSE)</f>
        <v>KEN003</v>
      </c>
      <c r="C7110" s="284" t="str">
        <f>VLOOKUP(A7110,Lists!B:D,3,FALSE)</f>
        <v>KEN</v>
      </c>
      <c r="D7110" s="285" t="s">
        <v>688</v>
      </c>
      <c r="E7110" s="285">
        <v>3</v>
      </c>
      <c r="F7110" s="285" t="s">
        <v>5385</v>
      </c>
      <c r="G7110" s="285" t="s">
        <v>731</v>
      </c>
      <c r="H7110" s="278">
        <f t="shared" si="222"/>
        <v>2</v>
      </c>
      <c r="I7110" s="251" t="s">
        <v>5381</v>
      </c>
      <c r="J7110" s="285" t="s">
        <v>5386</v>
      </c>
      <c r="K7110" s="278" t="str">
        <f t="shared" si="223"/>
        <v>KEN003Crisis affected groups</v>
      </c>
      <c r="L7110" s="286">
        <v>43641</v>
      </c>
      <c r="M7110" s="286" t="s">
        <v>3248</v>
      </c>
    </row>
    <row r="7111" spans="1:13" s="269" customFormat="1" ht="15.5" hidden="1" thickTop="1" thickBot="1" x14ac:dyDescent="0.4">
      <c r="A7111" s="287" t="s">
        <v>5595</v>
      </c>
      <c r="B7111" s="288" t="str">
        <f>VLOOKUP(A7111,Lists!B:C,2,FALSE)</f>
        <v>KEN003</v>
      </c>
      <c r="C7111" s="288" t="str">
        <f>VLOOKUP(A7111,Lists!B:D,3,FALSE)</f>
        <v>KEN</v>
      </c>
      <c r="D7111" s="289" t="s">
        <v>691</v>
      </c>
      <c r="E7111" s="289" t="s">
        <v>446</v>
      </c>
      <c r="F7111" s="289" t="s">
        <v>446</v>
      </c>
      <c r="G7111" s="289" t="s">
        <v>446</v>
      </c>
      <c r="H7111" s="278" t="str">
        <f t="shared" si="222"/>
        <v>x</v>
      </c>
      <c r="I7111" s="252" t="s">
        <v>446</v>
      </c>
      <c r="J7111" s="289" t="s">
        <v>446</v>
      </c>
      <c r="K7111" s="278" t="str">
        <f t="shared" si="223"/>
        <v>KEN003People facing limited access constraints</v>
      </c>
      <c r="L7111" s="290">
        <v>43641</v>
      </c>
      <c r="M7111" s="290" t="s">
        <v>3248</v>
      </c>
    </row>
    <row r="7112" spans="1:13" s="269" customFormat="1" ht="15.5" hidden="1" thickTop="1" thickBot="1" x14ac:dyDescent="0.4">
      <c r="A7112" s="283" t="s">
        <v>5595</v>
      </c>
      <c r="B7112" s="284" t="str">
        <f>VLOOKUP(A7112,Lists!B:C,2,FALSE)</f>
        <v>KEN003</v>
      </c>
      <c r="C7112" s="284" t="str">
        <f>VLOOKUP(A7112,Lists!B:D,3,FALSE)</f>
        <v>KEN</v>
      </c>
      <c r="D7112" s="285" t="s">
        <v>692</v>
      </c>
      <c r="E7112" s="285" t="s">
        <v>446</v>
      </c>
      <c r="F7112" s="285" t="s">
        <v>446</v>
      </c>
      <c r="G7112" s="285" t="s">
        <v>446</v>
      </c>
      <c r="H7112" s="278" t="str">
        <f t="shared" si="222"/>
        <v>x</v>
      </c>
      <c r="I7112" s="251" t="s">
        <v>446</v>
      </c>
      <c r="J7112" s="285" t="s">
        <v>446</v>
      </c>
      <c r="K7112" s="278" t="str">
        <f t="shared" si="223"/>
        <v>KEN003People facing restricted access constraints</v>
      </c>
      <c r="L7112" s="286">
        <v>43641</v>
      </c>
      <c r="M7112" s="286" t="s">
        <v>3248</v>
      </c>
    </row>
    <row r="7113" spans="1:13" s="269" customFormat="1" ht="15.5" hidden="1" thickTop="1" thickBot="1" x14ac:dyDescent="0.4">
      <c r="A7113" s="287" t="s">
        <v>5595</v>
      </c>
      <c r="B7113" s="288" t="str">
        <f>VLOOKUP(A7113,Lists!B:C,2,FALSE)</f>
        <v>KEN003</v>
      </c>
      <c r="C7113" s="288" t="str">
        <f>VLOOKUP(A7113,Lists!B:D,3,FALSE)</f>
        <v>KEN</v>
      </c>
      <c r="D7113" s="289" t="s">
        <v>643</v>
      </c>
      <c r="E7113" s="289">
        <v>0</v>
      </c>
      <c r="F7113" s="289" t="s">
        <v>4773</v>
      </c>
      <c r="G7113" s="289" t="s">
        <v>731</v>
      </c>
      <c r="H7113" s="278">
        <f t="shared" si="222"/>
        <v>2</v>
      </c>
      <c r="I7113" s="252" t="s">
        <v>4774</v>
      </c>
      <c r="J7113" s="289" t="s">
        <v>888</v>
      </c>
      <c r="K7113" s="278" t="str">
        <f t="shared" si="223"/>
        <v>KEN003Impediments to entry into country (bureaucratic and administrative)</v>
      </c>
      <c r="L7113" s="290">
        <v>43641</v>
      </c>
      <c r="M7113" s="290" t="s">
        <v>3248</v>
      </c>
    </row>
    <row r="7114" spans="1:13" s="269" customFormat="1" ht="15.5" hidden="1" thickTop="1" thickBot="1" x14ac:dyDescent="0.4">
      <c r="A7114" s="283" t="s">
        <v>5595</v>
      </c>
      <c r="B7114" s="284" t="str">
        <f>VLOOKUP(A7114,Lists!B:C,2,FALSE)</f>
        <v>KEN003</v>
      </c>
      <c r="C7114" s="284" t="str">
        <f>VLOOKUP(A7114,Lists!B:D,3,FALSE)</f>
        <v>KEN</v>
      </c>
      <c r="D7114" s="285" t="s">
        <v>644</v>
      </c>
      <c r="E7114" s="285">
        <v>0</v>
      </c>
      <c r="F7114" s="285" t="s">
        <v>4773</v>
      </c>
      <c r="G7114" s="285" t="s">
        <v>731</v>
      </c>
      <c r="H7114" s="278">
        <f t="shared" si="222"/>
        <v>2</v>
      </c>
      <c r="I7114" s="251" t="s">
        <v>4774</v>
      </c>
      <c r="J7114" s="285" t="s">
        <v>888</v>
      </c>
      <c r="K7114" s="278" t="str">
        <f t="shared" si="223"/>
        <v>KEN003Restriction of movement (impediments to freedom of movement and/or administrative restrictions)</v>
      </c>
      <c r="L7114" s="286">
        <v>43641</v>
      </c>
      <c r="M7114" s="286" t="s">
        <v>3248</v>
      </c>
    </row>
    <row r="7115" spans="1:13" s="269" customFormat="1" ht="15.5" hidden="1" thickTop="1" thickBot="1" x14ac:dyDescent="0.4">
      <c r="A7115" s="287" t="s">
        <v>5595</v>
      </c>
      <c r="B7115" s="288" t="str">
        <f>VLOOKUP(A7115,Lists!B:C,2,FALSE)</f>
        <v>KEN003</v>
      </c>
      <c r="C7115" s="288" t="str">
        <f>VLOOKUP(A7115,Lists!B:D,3,FALSE)</f>
        <v>KEN</v>
      </c>
      <c r="D7115" s="289" t="s">
        <v>645</v>
      </c>
      <c r="E7115" s="289">
        <v>0</v>
      </c>
      <c r="F7115" s="289" t="s">
        <v>4773</v>
      </c>
      <c r="G7115" s="289" t="s">
        <v>731</v>
      </c>
      <c r="H7115" s="278">
        <f t="shared" si="222"/>
        <v>2</v>
      </c>
      <c r="I7115" s="252" t="s">
        <v>4774</v>
      </c>
      <c r="J7115" s="289" t="s">
        <v>888</v>
      </c>
      <c r="K7115" s="278" t="str">
        <f t="shared" si="223"/>
        <v>KEN003Interference into implementation of humanitarian activities</v>
      </c>
      <c r="L7115" s="290">
        <v>43641</v>
      </c>
      <c r="M7115" s="290" t="s">
        <v>3248</v>
      </c>
    </row>
    <row r="7116" spans="1:13" s="269" customFormat="1" ht="15.5" hidden="1" thickTop="1" thickBot="1" x14ac:dyDescent="0.4">
      <c r="A7116" s="283" t="s">
        <v>5595</v>
      </c>
      <c r="B7116" s="284" t="str">
        <f>VLOOKUP(A7116,Lists!B:C,2,FALSE)</f>
        <v>KEN003</v>
      </c>
      <c r="C7116" s="284" t="str">
        <f>VLOOKUP(A7116,Lists!B:D,3,FALSE)</f>
        <v>KEN</v>
      </c>
      <c r="D7116" s="285" t="s">
        <v>646</v>
      </c>
      <c r="E7116" s="285">
        <v>2</v>
      </c>
      <c r="F7116" s="285" t="s">
        <v>4773</v>
      </c>
      <c r="G7116" s="285" t="s">
        <v>731</v>
      </c>
      <c r="H7116" s="278">
        <f t="shared" si="222"/>
        <v>2</v>
      </c>
      <c r="I7116" s="251" t="s">
        <v>4774</v>
      </c>
      <c r="J7116" s="285" t="s">
        <v>888</v>
      </c>
      <c r="K7116" s="278" t="str">
        <f t="shared" si="223"/>
        <v>KEN003Violence against personnel, facilities and assets</v>
      </c>
      <c r="L7116" s="286">
        <v>43641</v>
      </c>
      <c r="M7116" s="286" t="s">
        <v>3248</v>
      </c>
    </row>
    <row r="7117" spans="1:13" s="269" customFormat="1" ht="15.5" hidden="1" thickTop="1" thickBot="1" x14ac:dyDescent="0.4">
      <c r="A7117" s="287" t="s">
        <v>5595</v>
      </c>
      <c r="B7117" s="288" t="str">
        <f>VLOOKUP(A7117,Lists!B:C,2,FALSE)</f>
        <v>KEN003</v>
      </c>
      <c r="C7117" s="288" t="str">
        <f>VLOOKUP(A7117,Lists!B:D,3,FALSE)</f>
        <v>KEN</v>
      </c>
      <c r="D7117" s="289" t="s">
        <v>647</v>
      </c>
      <c r="E7117" s="289">
        <v>0</v>
      </c>
      <c r="F7117" s="289" t="s">
        <v>4773</v>
      </c>
      <c r="G7117" s="289" t="s">
        <v>731</v>
      </c>
      <c r="H7117" s="278">
        <f t="shared" si="222"/>
        <v>2</v>
      </c>
      <c r="I7117" s="252" t="s">
        <v>4774</v>
      </c>
      <c r="J7117" s="289" t="s">
        <v>888</v>
      </c>
      <c r="K7117" s="278" t="str">
        <f t="shared" si="223"/>
        <v>KEN003Denial of existence of humanitarian needs or entitlements to assistance</v>
      </c>
      <c r="L7117" s="290">
        <v>43641</v>
      </c>
      <c r="M7117" s="290" t="s">
        <v>3248</v>
      </c>
    </row>
    <row r="7118" spans="1:13" s="269" customFormat="1" ht="15.5" hidden="1" thickTop="1" thickBot="1" x14ac:dyDescent="0.4">
      <c r="A7118" s="283" t="s">
        <v>5595</v>
      </c>
      <c r="B7118" s="284" t="str">
        <f>VLOOKUP(A7118,Lists!B:C,2,FALSE)</f>
        <v>KEN003</v>
      </c>
      <c r="C7118" s="284" t="str">
        <f>VLOOKUP(A7118,Lists!B:D,3,FALSE)</f>
        <v>KEN</v>
      </c>
      <c r="D7118" s="285" t="s">
        <v>648</v>
      </c>
      <c r="E7118" s="285">
        <v>0</v>
      </c>
      <c r="F7118" s="285" t="s">
        <v>4773</v>
      </c>
      <c r="G7118" s="285" t="s">
        <v>731</v>
      </c>
      <c r="H7118" s="278">
        <f t="shared" si="222"/>
        <v>2</v>
      </c>
      <c r="I7118" s="251" t="s">
        <v>4774</v>
      </c>
      <c r="J7118" s="285" t="s">
        <v>888</v>
      </c>
      <c r="K7118" s="278" t="str">
        <f t="shared" si="223"/>
        <v>KEN003Restriction and obstruction of access to services and assistance</v>
      </c>
      <c r="L7118" s="286">
        <v>43641</v>
      </c>
      <c r="M7118" s="286" t="s">
        <v>3248</v>
      </c>
    </row>
    <row r="7119" spans="1:13" s="269" customFormat="1" ht="15.5" hidden="1" thickTop="1" thickBot="1" x14ac:dyDescent="0.4">
      <c r="A7119" s="287" t="s">
        <v>5595</v>
      </c>
      <c r="B7119" s="288" t="str">
        <f>VLOOKUP(A7119,Lists!B:C,2,FALSE)</f>
        <v>KEN003</v>
      </c>
      <c r="C7119" s="288" t="str">
        <f>VLOOKUP(A7119,Lists!B:D,3,FALSE)</f>
        <v>KEN</v>
      </c>
      <c r="D7119" s="289" t="s">
        <v>649</v>
      </c>
      <c r="E7119" s="289">
        <v>1</v>
      </c>
      <c r="F7119" s="289" t="s">
        <v>4773</v>
      </c>
      <c r="G7119" s="289" t="s">
        <v>731</v>
      </c>
      <c r="H7119" s="278">
        <f t="shared" si="222"/>
        <v>2</v>
      </c>
      <c r="I7119" s="252" t="s">
        <v>4774</v>
      </c>
      <c r="J7119" s="289" t="s">
        <v>888</v>
      </c>
      <c r="K7119" s="278" t="str">
        <f t="shared" si="223"/>
        <v>KEN003Ongoing insecurity/hostilities affecting humanitarian assistance</v>
      </c>
      <c r="L7119" s="290">
        <v>43641</v>
      </c>
      <c r="M7119" s="290" t="s">
        <v>3248</v>
      </c>
    </row>
    <row r="7120" spans="1:13" s="269" customFormat="1" ht="15.5" hidden="1" thickTop="1" thickBot="1" x14ac:dyDescent="0.4">
      <c r="A7120" s="283" t="s">
        <v>5595</v>
      </c>
      <c r="B7120" s="284" t="str">
        <f>VLOOKUP(A7120,Lists!B:C,2,FALSE)</f>
        <v>KEN003</v>
      </c>
      <c r="C7120" s="284" t="str">
        <f>VLOOKUP(A7120,Lists!B:D,3,FALSE)</f>
        <v>KEN</v>
      </c>
      <c r="D7120" s="285" t="s">
        <v>650</v>
      </c>
      <c r="E7120" s="285">
        <v>1</v>
      </c>
      <c r="F7120" s="285" t="s">
        <v>4773</v>
      </c>
      <c r="G7120" s="285" t="s">
        <v>731</v>
      </c>
      <c r="H7120" s="278">
        <f t="shared" si="222"/>
        <v>2</v>
      </c>
      <c r="I7120" s="251" t="s">
        <v>4774</v>
      </c>
      <c r="J7120" s="285" t="s">
        <v>888</v>
      </c>
      <c r="K7120" s="278" t="str">
        <f t="shared" si="223"/>
        <v xml:space="preserve">KEN003Presence of mines and improvised explosive devices </v>
      </c>
      <c r="L7120" s="286">
        <v>43641</v>
      </c>
      <c r="M7120" s="286" t="s">
        <v>3248</v>
      </c>
    </row>
    <row r="7121" spans="1:13" s="269" customFormat="1" ht="15.5" hidden="1" thickTop="1" thickBot="1" x14ac:dyDescent="0.4">
      <c r="A7121" s="287" t="s">
        <v>5595</v>
      </c>
      <c r="B7121" s="288" t="str">
        <f>VLOOKUP(A7121,Lists!B:C,2,FALSE)</f>
        <v>KEN003</v>
      </c>
      <c r="C7121" s="288" t="str">
        <f>VLOOKUP(A7121,Lists!B:D,3,FALSE)</f>
        <v>KEN</v>
      </c>
      <c r="D7121" s="289" t="s">
        <v>651</v>
      </c>
      <c r="E7121" s="289">
        <v>0</v>
      </c>
      <c r="F7121" s="289" t="s">
        <v>4773</v>
      </c>
      <c r="G7121" s="289" t="s">
        <v>731</v>
      </c>
      <c r="H7121" s="278">
        <f t="shared" si="222"/>
        <v>2</v>
      </c>
      <c r="I7121" s="252" t="s">
        <v>4774</v>
      </c>
      <c r="J7121" s="289" t="s">
        <v>888</v>
      </c>
      <c r="K7121" s="278" t="str">
        <f t="shared" si="223"/>
        <v>KEN003Physical constraints in the environment (obstacles related to terrain, climate, lack of infrastructure, etc.)</v>
      </c>
      <c r="L7121" s="290">
        <v>43641</v>
      </c>
      <c r="M7121" s="290" t="s">
        <v>3248</v>
      </c>
    </row>
    <row r="7122" spans="1:13" s="269" customFormat="1" ht="15.5" hidden="1" thickTop="1" thickBot="1" x14ac:dyDescent="0.4">
      <c r="A7122" s="283" t="s">
        <v>5461</v>
      </c>
      <c r="B7122" s="284" t="str">
        <f>VLOOKUP(A7122,Lists!B:C,2,FALSE)</f>
        <v>KEN001</v>
      </c>
      <c r="C7122" s="284" t="str">
        <f>VLOOKUP(A7122,Lists!B:D,3,FALSE)</f>
        <v>KEN</v>
      </c>
      <c r="D7122" s="285" t="s">
        <v>522</v>
      </c>
      <c r="E7122" s="285">
        <v>50161998</v>
      </c>
      <c r="F7122" s="285" t="s">
        <v>2346</v>
      </c>
      <c r="G7122" s="285" t="s">
        <v>731</v>
      </c>
      <c r="H7122" s="278">
        <f t="shared" si="222"/>
        <v>2</v>
      </c>
      <c r="I7122" s="251" t="s">
        <v>5367</v>
      </c>
      <c r="J7122" s="285" t="s">
        <v>2355</v>
      </c>
      <c r="K7122" s="278" t="str">
        <f t="shared" si="223"/>
        <v>KEN001Total population</v>
      </c>
      <c r="L7122" s="286">
        <v>43641</v>
      </c>
      <c r="M7122" s="286" t="s">
        <v>3248</v>
      </c>
    </row>
    <row r="7123" spans="1:13" s="269" customFormat="1" ht="15.5" hidden="1" thickTop="1" thickBot="1" x14ac:dyDescent="0.4">
      <c r="A7123" s="287" t="s">
        <v>5461</v>
      </c>
      <c r="B7123" s="288" t="str">
        <f>VLOOKUP(A7123,Lists!B:C,2,FALSE)</f>
        <v>KEN001</v>
      </c>
      <c r="C7123" s="288" t="str">
        <f>VLOOKUP(A7123,Lists!B:D,3,FALSE)</f>
        <v>KEN</v>
      </c>
      <c r="D7123" s="289" t="s">
        <v>660</v>
      </c>
      <c r="E7123" s="289">
        <v>581309.29</v>
      </c>
      <c r="F7123" s="289" t="s">
        <v>5368</v>
      </c>
      <c r="G7123" s="289" t="s">
        <v>731</v>
      </c>
      <c r="H7123" s="278">
        <f t="shared" si="222"/>
        <v>2</v>
      </c>
      <c r="I7123" s="252" t="s">
        <v>5369</v>
      </c>
      <c r="J7123" s="289" t="s">
        <v>5387</v>
      </c>
      <c r="K7123" s="278" t="str">
        <f t="shared" si="223"/>
        <v>KEN001Landmass affected</v>
      </c>
      <c r="L7123" s="290">
        <v>43641</v>
      </c>
      <c r="M7123" s="290" t="s">
        <v>3248</v>
      </c>
    </row>
    <row r="7124" spans="1:13" s="269" customFormat="1" ht="15.5" hidden="1" thickTop="1" thickBot="1" x14ac:dyDescent="0.4">
      <c r="A7124" s="283" t="s">
        <v>5461</v>
      </c>
      <c r="B7124" s="284" t="str">
        <f>VLOOKUP(A7124,Lists!B:C,2,FALSE)</f>
        <v>KEN001</v>
      </c>
      <c r="C7124" s="284" t="str">
        <f>VLOOKUP(A7124,Lists!B:D,3,FALSE)</f>
        <v>KEN</v>
      </c>
      <c r="D7124" s="285" t="s">
        <v>737</v>
      </c>
      <c r="E7124" s="285">
        <v>50161998</v>
      </c>
      <c r="F7124" s="285" t="s">
        <v>2346</v>
      </c>
      <c r="G7124" s="285" t="s">
        <v>731</v>
      </c>
      <c r="H7124" s="278">
        <f t="shared" si="222"/>
        <v>2</v>
      </c>
      <c r="I7124" s="251" t="s">
        <v>5367</v>
      </c>
      <c r="J7124" s="285" t="s">
        <v>5387</v>
      </c>
      <c r="K7124" s="278" t="str">
        <f t="shared" si="223"/>
        <v>KEN001People exposed</v>
      </c>
      <c r="L7124" s="286">
        <v>43641</v>
      </c>
      <c r="M7124" s="286" t="s">
        <v>3248</v>
      </c>
    </row>
    <row r="7125" spans="1:13" s="269" customFormat="1" ht="15.5" hidden="1" thickTop="1" thickBot="1" x14ac:dyDescent="0.4">
      <c r="A7125" s="287" t="s">
        <v>5461</v>
      </c>
      <c r="B7125" s="288" t="str">
        <f>VLOOKUP(A7125,Lists!B:C,2,FALSE)</f>
        <v>KEN001</v>
      </c>
      <c r="C7125" s="288" t="str">
        <f>VLOOKUP(A7125,Lists!B:D,3,FALSE)</f>
        <v>KEN</v>
      </c>
      <c r="D7125" s="289" t="s">
        <v>533</v>
      </c>
      <c r="E7125" s="289">
        <v>9454666</v>
      </c>
      <c r="F7125" s="289" t="s">
        <v>5389</v>
      </c>
      <c r="G7125" s="289" t="s">
        <v>731</v>
      </c>
      <c r="H7125" s="278">
        <f t="shared" si="222"/>
        <v>2</v>
      </c>
      <c r="I7125" s="252" t="s">
        <v>5390</v>
      </c>
      <c r="J7125" s="289" t="s">
        <v>5388</v>
      </c>
      <c r="K7125" s="278" t="str">
        <f t="shared" si="223"/>
        <v>KEN001People affected</v>
      </c>
      <c r="L7125" s="290">
        <v>43641</v>
      </c>
      <c r="M7125" s="290" t="s">
        <v>3248</v>
      </c>
    </row>
    <row r="7126" spans="1:13" s="269" customFormat="1" ht="15.5" thickTop="1" thickBot="1" x14ac:dyDescent="0.4">
      <c r="A7126" s="283" t="s">
        <v>5461</v>
      </c>
      <c r="B7126" s="284" t="str">
        <f>VLOOKUP(A7126,Lists!B:C,2,FALSE)</f>
        <v>KEN001</v>
      </c>
      <c r="C7126" s="284" t="str">
        <f>VLOOKUP(A7126,Lists!B:D,3,FALSE)</f>
        <v>KEN</v>
      </c>
      <c r="D7126" s="285" t="s">
        <v>666</v>
      </c>
      <c r="E7126" s="285">
        <v>473314</v>
      </c>
      <c r="F7126" s="285" t="s">
        <v>5391</v>
      </c>
      <c r="G7126" s="285" t="s">
        <v>731</v>
      </c>
      <c r="H7126" s="278">
        <f t="shared" si="222"/>
        <v>2</v>
      </c>
      <c r="I7126" s="251" t="s">
        <v>4152</v>
      </c>
      <c r="J7126" s="285" t="s">
        <v>4154</v>
      </c>
      <c r="K7126" s="278" t="str">
        <f t="shared" si="223"/>
        <v>KEN001People displaced</v>
      </c>
      <c r="L7126" s="286">
        <v>43641</v>
      </c>
      <c r="M7126" s="286" t="s">
        <v>3248</v>
      </c>
    </row>
    <row r="7127" spans="1:13" s="269" customFormat="1" ht="15.5" hidden="1" thickTop="1" thickBot="1" x14ac:dyDescent="0.4">
      <c r="A7127" s="287" t="s">
        <v>5461</v>
      </c>
      <c r="B7127" s="288" t="str">
        <f>VLOOKUP(A7127,Lists!B:C,2,FALSE)</f>
        <v>KEN001</v>
      </c>
      <c r="C7127" s="288" t="str">
        <f>VLOOKUP(A7127,Lists!B:D,3,FALSE)</f>
        <v>KEN</v>
      </c>
      <c r="D7127" s="289" t="s">
        <v>5027</v>
      </c>
      <c r="E7127" s="289">
        <v>0</v>
      </c>
      <c r="F7127" s="289" t="s">
        <v>446</v>
      </c>
      <c r="G7127" s="289" t="s">
        <v>731</v>
      </c>
      <c r="H7127" s="278">
        <f t="shared" si="222"/>
        <v>2</v>
      </c>
      <c r="I7127" s="252" t="s">
        <v>446</v>
      </c>
      <c r="J7127" s="289" t="s">
        <v>5375</v>
      </c>
      <c r="K7127" s="278" t="str">
        <f t="shared" si="223"/>
        <v>KEN001Injuries reported</v>
      </c>
      <c r="L7127" s="290">
        <v>43641</v>
      </c>
      <c r="M7127" s="290" t="s">
        <v>3248</v>
      </c>
    </row>
    <row r="7128" spans="1:13" s="269" customFormat="1" ht="15.5" hidden="1" thickTop="1" thickBot="1" x14ac:dyDescent="0.4">
      <c r="A7128" s="283" t="s">
        <v>5461</v>
      </c>
      <c r="B7128" s="284" t="str">
        <f>VLOOKUP(A7128,Lists!B:C,2,FALSE)</f>
        <v>KEN001</v>
      </c>
      <c r="C7128" s="284" t="str">
        <f>VLOOKUP(A7128,Lists!B:D,3,FALSE)</f>
        <v>KEN</v>
      </c>
      <c r="D7128" s="285" t="s">
        <v>5028</v>
      </c>
      <c r="E7128" s="285">
        <v>113000</v>
      </c>
      <c r="F7128" s="285" t="s">
        <v>5374</v>
      </c>
      <c r="G7128" s="285" t="s">
        <v>731</v>
      </c>
      <c r="H7128" s="278">
        <f t="shared" si="222"/>
        <v>2</v>
      </c>
      <c r="I7128" s="251" t="s">
        <v>5377</v>
      </c>
      <c r="J7128" s="285" t="s">
        <v>5378</v>
      </c>
      <c r="K7128" s="278" t="str">
        <f t="shared" si="223"/>
        <v>KEN001Illness cases reported</v>
      </c>
      <c r="L7128" s="286">
        <v>43641</v>
      </c>
      <c r="M7128" s="286" t="s">
        <v>3248</v>
      </c>
    </row>
    <row r="7129" spans="1:13" s="269" customFormat="1" ht="15.5" hidden="1" thickTop="1" thickBot="1" x14ac:dyDescent="0.4">
      <c r="A7129" s="287" t="s">
        <v>5461</v>
      </c>
      <c r="B7129" s="288" t="str">
        <f>VLOOKUP(A7129,Lists!B:C,2,FALSE)</f>
        <v>KEN001</v>
      </c>
      <c r="C7129" s="288" t="str">
        <f>VLOOKUP(A7129,Lists!B:D,3,FALSE)</f>
        <v>KEN</v>
      </c>
      <c r="D7129" s="289" t="s">
        <v>5029</v>
      </c>
      <c r="E7129" s="289" t="s">
        <v>446</v>
      </c>
      <c r="F7129" s="289" t="s">
        <v>446</v>
      </c>
      <c r="G7129" s="289" t="s">
        <v>446</v>
      </c>
      <c r="H7129" s="278" t="str">
        <f t="shared" si="222"/>
        <v>x</v>
      </c>
      <c r="I7129" s="252" t="s">
        <v>446</v>
      </c>
      <c r="J7129" s="289" t="s">
        <v>5376</v>
      </c>
      <c r="K7129" s="278" t="str">
        <f t="shared" si="223"/>
        <v>KEN001Fatalities reported</v>
      </c>
      <c r="L7129" s="290">
        <v>43641</v>
      </c>
      <c r="M7129" s="290" t="s">
        <v>3248</v>
      </c>
    </row>
    <row r="7130" spans="1:13" s="269" customFormat="1" ht="15.5" hidden="1" thickTop="1" thickBot="1" x14ac:dyDescent="0.4">
      <c r="A7130" s="283" t="s">
        <v>5461</v>
      </c>
      <c r="B7130" s="284" t="str">
        <f>VLOOKUP(A7130,Lists!B:C,2,FALSE)</f>
        <v>KEN001</v>
      </c>
      <c r="C7130" s="284" t="str">
        <f>VLOOKUP(A7130,Lists!B:D,3,FALSE)</f>
        <v>KEN</v>
      </c>
      <c r="D7130" s="285" t="s">
        <v>5108</v>
      </c>
      <c r="E7130" s="285">
        <v>0</v>
      </c>
      <c r="F7130" s="285" t="s">
        <v>446</v>
      </c>
      <c r="G7130" s="285" t="s">
        <v>731</v>
      </c>
      <c r="H7130" s="278">
        <f t="shared" si="222"/>
        <v>2</v>
      </c>
      <c r="I7130" s="251" t="s">
        <v>446</v>
      </c>
      <c r="J7130" s="285" t="s">
        <v>5392</v>
      </c>
      <c r="K7130" s="278" t="str">
        <f t="shared" si="223"/>
        <v>KEN001Buildings damaged</v>
      </c>
      <c r="L7130" s="286">
        <v>43641</v>
      </c>
      <c r="M7130" s="286" t="s">
        <v>3248</v>
      </c>
    </row>
    <row r="7131" spans="1:13" s="269" customFormat="1" ht="15.5" hidden="1" thickTop="1" thickBot="1" x14ac:dyDescent="0.4">
      <c r="A7131" s="287" t="s">
        <v>5461</v>
      </c>
      <c r="B7131" s="288" t="str">
        <f>VLOOKUP(A7131,Lists!B:C,2,FALSE)</f>
        <v>KEN001</v>
      </c>
      <c r="C7131" s="288" t="str">
        <f>VLOOKUP(A7131,Lists!B:D,3,FALSE)</f>
        <v>KEN</v>
      </c>
      <c r="D7131" s="289" t="s">
        <v>5109</v>
      </c>
      <c r="E7131" s="289">
        <v>0</v>
      </c>
      <c r="F7131" s="289" t="s">
        <v>446</v>
      </c>
      <c r="G7131" s="289" t="s">
        <v>731</v>
      </c>
      <c r="H7131" s="278">
        <f t="shared" si="222"/>
        <v>2</v>
      </c>
      <c r="I7131" s="252" t="s">
        <v>446</v>
      </c>
      <c r="J7131" s="289" t="s">
        <v>5392</v>
      </c>
      <c r="K7131" s="278" t="str">
        <f t="shared" si="223"/>
        <v>KEN001Buildings destroyed</v>
      </c>
      <c r="L7131" s="290">
        <v>43641</v>
      </c>
      <c r="M7131" s="290" t="s">
        <v>3248</v>
      </c>
    </row>
    <row r="7132" spans="1:13" s="269" customFormat="1" ht="15.5" hidden="1" thickTop="1" thickBot="1" x14ac:dyDescent="0.4">
      <c r="A7132" s="283" t="s">
        <v>5461</v>
      </c>
      <c r="B7132" s="284" t="str">
        <f>VLOOKUP(A7132,Lists!B:C,2,FALSE)</f>
        <v>KEN001</v>
      </c>
      <c r="C7132" s="284" t="str">
        <f>VLOOKUP(A7132,Lists!B:D,3,FALSE)</f>
        <v>KEN</v>
      </c>
      <c r="D7132" s="285" t="s">
        <v>742</v>
      </c>
      <c r="E7132" s="285" t="s">
        <v>446</v>
      </c>
      <c r="F7132" s="285" t="s">
        <v>446</v>
      </c>
      <c r="G7132" s="285" t="s">
        <v>446</v>
      </c>
      <c r="H7132" s="278" t="str">
        <f t="shared" si="222"/>
        <v>x</v>
      </c>
      <c r="I7132" s="251" t="s">
        <v>446</v>
      </c>
      <c r="J7132" s="285" t="s">
        <v>5376</v>
      </c>
      <c r="K7132" s="278" t="str">
        <f t="shared" si="223"/>
        <v>KEN001Economic Losses</v>
      </c>
      <c r="L7132" s="286">
        <v>43641</v>
      </c>
      <c r="M7132" s="286" t="s">
        <v>3248</v>
      </c>
    </row>
    <row r="7133" spans="1:13" s="269" customFormat="1" ht="15.5" hidden="1" thickTop="1" thickBot="1" x14ac:dyDescent="0.4">
      <c r="A7133" s="287" t="s">
        <v>5461</v>
      </c>
      <c r="B7133" s="288" t="str">
        <f>VLOOKUP(A7133,Lists!B:C,2,FALSE)</f>
        <v>KEN001</v>
      </c>
      <c r="C7133" s="288" t="str">
        <f>VLOOKUP(A7133,Lists!B:D,3,FALSE)</f>
        <v>KEN</v>
      </c>
      <c r="D7133" s="289" t="s">
        <v>752</v>
      </c>
      <c r="E7133" s="289">
        <v>1568910</v>
      </c>
      <c r="F7133" s="289" t="s">
        <v>446</v>
      </c>
      <c r="G7133" s="289" t="s">
        <v>446</v>
      </c>
      <c r="H7133" s="278" t="str">
        <f t="shared" si="222"/>
        <v>x</v>
      </c>
      <c r="I7133" s="252" t="s">
        <v>446</v>
      </c>
      <c r="J7133" s="289" t="s">
        <v>446</v>
      </c>
      <c r="K7133" s="278" t="str">
        <f t="shared" si="223"/>
        <v>KEN001People in Need</v>
      </c>
      <c r="L7133" s="290">
        <v>43641</v>
      </c>
      <c r="M7133" s="290" t="s">
        <v>3248</v>
      </c>
    </row>
    <row r="7134" spans="1:13" s="269" customFormat="1" ht="15.5" hidden="1" thickTop="1" thickBot="1" x14ac:dyDescent="0.4">
      <c r="A7134" s="283" t="s">
        <v>5461</v>
      </c>
      <c r="B7134" s="284" t="str">
        <f>VLOOKUP(A7134,Lists!B:C,2,FALSE)</f>
        <v>KEN001</v>
      </c>
      <c r="C7134" s="284" t="str">
        <f>VLOOKUP(A7134,Lists!B:D,3,FALSE)</f>
        <v>KEN</v>
      </c>
      <c r="D7134" s="285" t="s">
        <v>5110</v>
      </c>
      <c r="E7134" s="285">
        <v>40707332</v>
      </c>
      <c r="F7134" s="285" t="s">
        <v>2346</v>
      </c>
      <c r="G7134" s="285" t="s">
        <v>731</v>
      </c>
      <c r="H7134" s="278">
        <f t="shared" si="222"/>
        <v>2</v>
      </c>
      <c r="I7134" s="251" t="s">
        <v>5367</v>
      </c>
      <c r="J7134" s="285" t="s">
        <v>5393</v>
      </c>
      <c r="K7134" s="278" t="str">
        <f t="shared" si="223"/>
        <v>KEN001Minimal humanitarian conditions - Level 1</v>
      </c>
      <c r="L7134" s="286">
        <v>43641</v>
      </c>
      <c r="M7134" s="286" t="s">
        <v>3248</v>
      </c>
    </row>
    <row r="7135" spans="1:13" s="269" customFormat="1" ht="15.5" hidden="1" thickTop="1" thickBot="1" x14ac:dyDescent="0.4">
      <c r="A7135" s="287" t="s">
        <v>5461</v>
      </c>
      <c r="B7135" s="288" t="str">
        <f>VLOOKUP(A7135,Lists!B:C,2,FALSE)</f>
        <v>KEN001</v>
      </c>
      <c r="C7135" s="288" t="str">
        <f>VLOOKUP(A7135,Lists!B:D,3,FALSE)</f>
        <v>KEN</v>
      </c>
      <c r="D7135" s="289" t="s">
        <v>5111</v>
      </c>
      <c r="E7135" s="289">
        <v>7885756</v>
      </c>
      <c r="F7135" s="289" t="s">
        <v>5394</v>
      </c>
      <c r="G7135" s="289" t="s">
        <v>731</v>
      </c>
      <c r="H7135" s="278">
        <f t="shared" si="222"/>
        <v>2</v>
      </c>
      <c r="I7135" s="252" t="s">
        <v>5395</v>
      </c>
      <c r="J7135" s="289" t="s">
        <v>5393</v>
      </c>
      <c r="K7135" s="278" t="str">
        <f t="shared" si="223"/>
        <v>KEN001Stressed humanitarian conditions - Level 2</v>
      </c>
      <c r="L7135" s="290">
        <v>43641</v>
      </c>
      <c r="M7135" s="290" t="s">
        <v>3248</v>
      </c>
    </row>
    <row r="7136" spans="1:13" s="269" customFormat="1" ht="15.5" hidden="1" thickTop="1" thickBot="1" x14ac:dyDescent="0.4">
      <c r="A7136" s="283" t="s">
        <v>5461</v>
      </c>
      <c r="B7136" s="284" t="str">
        <f>VLOOKUP(A7136,Lists!B:C,2,FALSE)</f>
        <v>KEN001</v>
      </c>
      <c r="C7136" s="284" t="str">
        <f>VLOOKUP(A7136,Lists!B:D,3,FALSE)</f>
        <v>KEN</v>
      </c>
      <c r="D7136" s="285" t="s">
        <v>5112</v>
      </c>
      <c r="E7136" s="285">
        <v>1568910</v>
      </c>
      <c r="F7136" s="285" t="s">
        <v>5396</v>
      </c>
      <c r="G7136" s="285" t="s">
        <v>731</v>
      </c>
      <c r="H7136" s="278">
        <f t="shared" si="222"/>
        <v>2</v>
      </c>
      <c r="I7136" s="251" t="s">
        <v>5397</v>
      </c>
      <c r="J7136" s="285" t="s">
        <v>5393</v>
      </c>
      <c r="K7136" s="278" t="str">
        <f t="shared" si="223"/>
        <v>KEN001Moderate humanitarian conditions - Level 3</v>
      </c>
      <c r="L7136" s="286">
        <v>43641</v>
      </c>
      <c r="M7136" s="286" t="s">
        <v>3248</v>
      </c>
    </row>
    <row r="7137" spans="1:13" s="269" customFormat="1" ht="15.5" hidden="1" thickTop="1" thickBot="1" x14ac:dyDescent="0.4">
      <c r="A7137" s="287" t="s">
        <v>5461</v>
      </c>
      <c r="B7137" s="288" t="str">
        <f>VLOOKUP(A7137,Lists!B:C,2,FALSE)</f>
        <v>KEN001</v>
      </c>
      <c r="C7137" s="288" t="str">
        <f>VLOOKUP(A7137,Lists!B:D,3,FALSE)</f>
        <v>KEN</v>
      </c>
      <c r="D7137" s="289" t="s">
        <v>5113</v>
      </c>
      <c r="E7137" s="289">
        <v>0</v>
      </c>
      <c r="F7137" s="289" t="s">
        <v>5396</v>
      </c>
      <c r="G7137" s="289" t="s">
        <v>731</v>
      </c>
      <c r="H7137" s="278">
        <f t="shared" si="222"/>
        <v>2</v>
      </c>
      <c r="I7137" s="252" t="s">
        <v>5397</v>
      </c>
      <c r="J7137" s="289" t="s">
        <v>5393</v>
      </c>
      <c r="K7137" s="278" t="str">
        <f t="shared" si="223"/>
        <v>KEN001Severe humanitarian conditions - Level 4</v>
      </c>
      <c r="L7137" s="290">
        <v>43641</v>
      </c>
      <c r="M7137" s="290" t="s">
        <v>3248</v>
      </c>
    </row>
    <row r="7138" spans="1:13" s="269" customFormat="1" ht="15.5" hidden="1" thickTop="1" thickBot="1" x14ac:dyDescent="0.4">
      <c r="A7138" s="283" t="s">
        <v>5461</v>
      </c>
      <c r="B7138" s="284" t="str">
        <f>VLOOKUP(A7138,Lists!B:C,2,FALSE)</f>
        <v>KEN001</v>
      </c>
      <c r="C7138" s="284" t="str">
        <f>VLOOKUP(A7138,Lists!B:D,3,FALSE)</f>
        <v>KEN</v>
      </c>
      <c r="D7138" s="285" t="s">
        <v>5114</v>
      </c>
      <c r="E7138" s="285">
        <v>0</v>
      </c>
      <c r="F7138" s="285" t="s">
        <v>5396</v>
      </c>
      <c r="G7138" s="285" t="s">
        <v>731</v>
      </c>
      <c r="H7138" s="278">
        <f t="shared" si="222"/>
        <v>2</v>
      </c>
      <c r="I7138" s="251" t="s">
        <v>5397</v>
      </c>
      <c r="J7138" s="285" t="s">
        <v>5393</v>
      </c>
      <c r="K7138" s="278" t="str">
        <f t="shared" si="223"/>
        <v>KEN001Extreme humanitarian conditions - Level 5</v>
      </c>
      <c r="L7138" s="286">
        <v>43641</v>
      </c>
      <c r="M7138" s="286" t="s">
        <v>3248</v>
      </c>
    </row>
    <row r="7139" spans="1:13" s="269" customFormat="1" ht="15.5" hidden="1" thickTop="1" thickBot="1" x14ac:dyDescent="0.4">
      <c r="A7139" s="287" t="s">
        <v>5461</v>
      </c>
      <c r="B7139" s="288" t="str">
        <f>VLOOKUP(A7139,Lists!B:C,2,FALSE)</f>
        <v>KEN001</v>
      </c>
      <c r="C7139" s="288" t="str">
        <f>VLOOKUP(A7139,Lists!B:D,3,FALSE)</f>
        <v>KEN</v>
      </c>
      <c r="D7139" s="289" t="s">
        <v>5115</v>
      </c>
      <c r="E7139" s="289" t="s">
        <v>446</v>
      </c>
      <c r="F7139" s="289" t="s">
        <v>446</v>
      </c>
      <c r="G7139" s="289" t="s">
        <v>446</v>
      </c>
      <c r="H7139" s="278" t="str">
        <f t="shared" si="222"/>
        <v>x</v>
      </c>
      <c r="I7139" s="252" t="s">
        <v>446</v>
      </c>
      <c r="J7139" s="289" t="s">
        <v>5376</v>
      </c>
      <c r="K7139" s="278" t="str">
        <f t="shared" si="223"/>
        <v>KEN001Fatalities in all crises</v>
      </c>
      <c r="L7139" s="290">
        <v>43641</v>
      </c>
      <c r="M7139" s="290" t="s">
        <v>3248</v>
      </c>
    </row>
    <row r="7140" spans="1:13" s="269" customFormat="1" ht="15.5" hidden="1" thickTop="1" thickBot="1" x14ac:dyDescent="0.4">
      <c r="A7140" s="283" t="s">
        <v>5461</v>
      </c>
      <c r="B7140" s="284" t="str">
        <f>VLOOKUP(A7140,Lists!B:C,2,FALSE)</f>
        <v>KEN001</v>
      </c>
      <c r="C7140" s="284" t="str">
        <f>VLOOKUP(A7140,Lists!B:D,3,FALSE)</f>
        <v>KEN</v>
      </c>
      <c r="D7140" s="285" t="s">
        <v>688</v>
      </c>
      <c r="E7140" s="285">
        <v>3</v>
      </c>
      <c r="F7140" s="285" t="s">
        <v>5396</v>
      </c>
      <c r="G7140" s="285" t="s">
        <v>731</v>
      </c>
      <c r="H7140" s="278">
        <f t="shared" si="222"/>
        <v>2</v>
      </c>
      <c r="I7140" s="251" t="s">
        <v>5397</v>
      </c>
      <c r="J7140" s="285" t="s">
        <v>5398</v>
      </c>
      <c r="K7140" s="278" t="str">
        <f t="shared" si="223"/>
        <v>KEN001Crisis affected groups</v>
      </c>
      <c r="L7140" s="286">
        <v>43641</v>
      </c>
      <c r="M7140" s="286" t="s">
        <v>3248</v>
      </c>
    </row>
    <row r="7141" spans="1:13" s="269" customFormat="1" ht="15.5" hidden="1" thickTop="1" thickBot="1" x14ac:dyDescent="0.4">
      <c r="A7141" s="287" t="s">
        <v>5461</v>
      </c>
      <c r="B7141" s="288" t="str">
        <f>VLOOKUP(A7141,Lists!B:C,2,FALSE)</f>
        <v>KEN001</v>
      </c>
      <c r="C7141" s="288" t="str">
        <f>VLOOKUP(A7141,Lists!B:D,3,FALSE)</f>
        <v>KEN</v>
      </c>
      <c r="D7141" s="289" t="s">
        <v>691</v>
      </c>
      <c r="E7141" s="289" t="s">
        <v>446</v>
      </c>
      <c r="F7141" s="289" t="s">
        <v>446</v>
      </c>
      <c r="G7141" s="289" t="s">
        <v>446</v>
      </c>
      <c r="H7141" s="278" t="str">
        <f t="shared" si="222"/>
        <v>x</v>
      </c>
      <c r="I7141" s="252" t="s">
        <v>446</v>
      </c>
      <c r="J7141" s="289" t="s">
        <v>446</v>
      </c>
      <c r="K7141" s="278" t="str">
        <f t="shared" si="223"/>
        <v>KEN001People facing limited access constraints</v>
      </c>
      <c r="L7141" s="290">
        <v>43641</v>
      </c>
      <c r="M7141" s="290" t="s">
        <v>3248</v>
      </c>
    </row>
    <row r="7142" spans="1:13" s="269" customFormat="1" ht="15.5" hidden="1" thickTop="1" thickBot="1" x14ac:dyDescent="0.4">
      <c r="A7142" s="283" t="s">
        <v>5461</v>
      </c>
      <c r="B7142" s="284" t="str">
        <f>VLOOKUP(A7142,Lists!B:C,2,FALSE)</f>
        <v>KEN001</v>
      </c>
      <c r="C7142" s="284" t="str">
        <f>VLOOKUP(A7142,Lists!B:D,3,FALSE)</f>
        <v>KEN</v>
      </c>
      <c r="D7142" s="285" t="s">
        <v>692</v>
      </c>
      <c r="E7142" s="285" t="s">
        <v>446</v>
      </c>
      <c r="F7142" s="285" t="s">
        <v>446</v>
      </c>
      <c r="G7142" s="285" t="s">
        <v>446</v>
      </c>
      <c r="H7142" s="278" t="str">
        <f t="shared" si="222"/>
        <v>x</v>
      </c>
      <c r="I7142" s="251" t="s">
        <v>446</v>
      </c>
      <c r="J7142" s="285" t="s">
        <v>446</v>
      </c>
      <c r="K7142" s="278" t="str">
        <f t="shared" si="223"/>
        <v>KEN001People facing restricted access constraints</v>
      </c>
      <c r="L7142" s="286">
        <v>43641</v>
      </c>
      <c r="M7142" s="286" t="s">
        <v>3248</v>
      </c>
    </row>
    <row r="7143" spans="1:13" s="269" customFormat="1" ht="15.5" hidden="1" thickTop="1" thickBot="1" x14ac:dyDescent="0.4">
      <c r="A7143" s="287" t="s">
        <v>5461</v>
      </c>
      <c r="B7143" s="288" t="str">
        <f>VLOOKUP(A7143,Lists!B:C,2,FALSE)</f>
        <v>KEN001</v>
      </c>
      <c r="C7143" s="288" t="str">
        <f>VLOOKUP(A7143,Lists!B:D,3,FALSE)</f>
        <v>KEN</v>
      </c>
      <c r="D7143" s="289" t="s">
        <v>643</v>
      </c>
      <c r="E7143" s="289">
        <v>0</v>
      </c>
      <c r="F7143" s="289" t="s">
        <v>4773</v>
      </c>
      <c r="G7143" s="289" t="s">
        <v>731</v>
      </c>
      <c r="H7143" s="278">
        <f t="shared" si="222"/>
        <v>2</v>
      </c>
      <c r="I7143" s="252" t="s">
        <v>4774</v>
      </c>
      <c r="J7143" s="289" t="s">
        <v>888</v>
      </c>
      <c r="K7143" s="278" t="str">
        <f t="shared" si="223"/>
        <v>KEN001Impediments to entry into country (bureaucratic and administrative)</v>
      </c>
      <c r="L7143" s="290">
        <v>43641</v>
      </c>
      <c r="M7143" s="290" t="s">
        <v>3248</v>
      </c>
    </row>
    <row r="7144" spans="1:13" s="269" customFormat="1" ht="15.5" hidden="1" thickTop="1" thickBot="1" x14ac:dyDescent="0.4">
      <c r="A7144" s="283" t="s">
        <v>5461</v>
      </c>
      <c r="B7144" s="284" t="str">
        <f>VLOOKUP(A7144,Lists!B:C,2,FALSE)</f>
        <v>KEN001</v>
      </c>
      <c r="C7144" s="284" t="str">
        <f>VLOOKUP(A7144,Lists!B:D,3,FALSE)</f>
        <v>KEN</v>
      </c>
      <c r="D7144" s="285" t="s">
        <v>644</v>
      </c>
      <c r="E7144" s="285">
        <v>0</v>
      </c>
      <c r="F7144" s="285" t="s">
        <v>4773</v>
      </c>
      <c r="G7144" s="285" t="s">
        <v>731</v>
      </c>
      <c r="H7144" s="278">
        <f t="shared" si="222"/>
        <v>2</v>
      </c>
      <c r="I7144" s="251" t="s">
        <v>4774</v>
      </c>
      <c r="J7144" s="285" t="s">
        <v>888</v>
      </c>
      <c r="K7144" s="278" t="str">
        <f t="shared" si="223"/>
        <v>KEN001Restriction of movement (impediments to freedom of movement and/or administrative restrictions)</v>
      </c>
      <c r="L7144" s="286">
        <v>43641</v>
      </c>
      <c r="M7144" s="286" t="s">
        <v>3248</v>
      </c>
    </row>
    <row r="7145" spans="1:13" s="269" customFormat="1" ht="15.5" hidden="1" thickTop="1" thickBot="1" x14ac:dyDescent="0.4">
      <c r="A7145" s="287" t="s">
        <v>5461</v>
      </c>
      <c r="B7145" s="288" t="str">
        <f>VLOOKUP(A7145,Lists!B:C,2,FALSE)</f>
        <v>KEN001</v>
      </c>
      <c r="C7145" s="288" t="str">
        <f>VLOOKUP(A7145,Lists!B:D,3,FALSE)</f>
        <v>KEN</v>
      </c>
      <c r="D7145" s="289" t="s">
        <v>645</v>
      </c>
      <c r="E7145" s="289">
        <v>0</v>
      </c>
      <c r="F7145" s="289" t="s">
        <v>4773</v>
      </c>
      <c r="G7145" s="289" t="s">
        <v>731</v>
      </c>
      <c r="H7145" s="278">
        <f t="shared" si="222"/>
        <v>2</v>
      </c>
      <c r="I7145" s="252" t="s">
        <v>4774</v>
      </c>
      <c r="J7145" s="289" t="s">
        <v>888</v>
      </c>
      <c r="K7145" s="278" t="str">
        <f t="shared" si="223"/>
        <v>KEN001Interference into implementation of humanitarian activities</v>
      </c>
      <c r="L7145" s="290">
        <v>43641</v>
      </c>
      <c r="M7145" s="290" t="s">
        <v>3248</v>
      </c>
    </row>
    <row r="7146" spans="1:13" s="269" customFormat="1" ht="15.5" hidden="1" thickTop="1" thickBot="1" x14ac:dyDescent="0.4">
      <c r="A7146" s="283" t="s">
        <v>5461</v>
      </c>
      <c r="B7146" s="284" t="str">
        <f>VLOOKUP(A7146,Lists!B:C,2,FALSE)</f>
        <v>KEN001</v>
      </c>
      <c r="C7146" s="284" t="str">
        <f>VLOOKUP(A7146,Lists!B:D,3,FALSE)</f>
        <v>KEN</v>
      </c>
      <c r="D7146" s="285" t="s">
        <v>646</v>
      </c>
      <c r="E7146" s="285">
        <v>2</v>
      </c>
      <c r="F7146" s="285" t="s">
        <v>4773</v>
      </c>
      <c r="G7146" s="285" t="s">
        <v>731</v>
      </c>
      <c r="H7146" s="278">
        <f t="shared" si="222"/>
        <v>2</v>
      </c>
      <c r="I7146" s="251" t="s">
        <v>4774</v>
      </c>
      <c r="J7146" s="285" t="s">
        <v>888</v>
      </c>
      <c r="K7146" s="278" t="str">
        <f t="shared" si="223"/>
        <v>KEN001Violence against personnel, facilities and assets</v>
      </c>
      <c r="L7146" s="286">
        <v>43641</v>
      </c>
      <c r="M7146" s="286" t="s">
        <v>3248</v>
      </c>
    </row>
    <row r="7147" spans="1:13" s="269" customFormat="1" ht="15.5" hidden="1" thickTop="1" thickBot="1" x14ac:dyDescent="0.4">
      <c r="A7147" s="287" t="s">
        <v>5461</v>
      </c>
      <c r="B7147" s="288" t="str">
        <f>VLOOKUP(A7147,Lists!B:C,2,FALSE)</f>
        <v>KEN001</v>
      </c>
      <c r="C7147" s="288" t="str">
        <f>VLOOKUP(A7147,Lists!B:D,3,FALSE)</f>
        <v>KEN</v>
      </c>
      <c r="D7147" s="289" t="s">
        <v>647</v>
      </c>
      <c r="E7147" s="289">
        <v>0</v>
      </c>
      <c r="F7147" s="289" t="s">
        <v>4773</v>
      </c>
      <c r="G7147" s="289" t="s">
        <v>731</v>
      </c>
      <c r="H7147" s="278">
        <f t="shared" si="222"/>
        <v>2</v>
      </c>
      <c r="I7147" s="252" t="s">
        <v>4774</v>
      </c>
      <c r="J7147" s="289" t="s">
        <v>888</v>
      </c>
      <c r="K7147" s="278" t="str">
        <f t="shared" si="223"/>
        <v>KEN001Denial of existence of humanitarian needs or entitlements to assistance</v>
      </c>
      <c r="L7147" s="290">
        <v>43641</v>
      </c>
      <c r="M7147" s="290" t="s">
        <v>3248</v>
      </c>
    </row>
    <row r="7148" spans="1:13" s="269" customFormat="1" ht="15.5" hidden="1" thickTop="1" thickBot="1" x14ac:dyDescent="0.4">
      <c r="A7148" s="283" t="s">
        <v>5461</v>
      </c>
      <c r="B7148" s="284" t="str">
        <f>VLOOKUP(A7148,Lists!B:C,2,FALSE)</f>
        <v>KEN001</v>
      </c>
      <c r="C7148" s="284" t="str">
        <f>VLOOKUP(A7148,Lists!B:D,3,FALSE)</f>
        <v>KEN</v>
      </c>
      <c r="D7148" s="285" t="s">
        <v>648</v>
      </c>
      <c r="E7148" s="285">
        <v>0</v>
      </c>
      <c r="F7148" s="285" t="s">
        <v>4773</v>
      </c>
      <c r="G7148" s="285" t="s">
        <v>731</v>
      </c>
      <c r="H7148" s="278">
        <f t="shared" si="222"/>
        <v>2</v>
      </c>
      <c r="I7148" s="251" t="s">
        <v>4774</v>
      </c>
      <c r="J7148" s="285" t="s">
        <v>888</v>
      </c>
      <c r="K7148" s="278" t="str">
        <f t="shared" si="223"/>
        <v>KEN001Restriction and obstruction of access to services and assistance</v>
      </c>
      <c r="L7148" s="286">
        <v>43641</v>
      </c>
      <c r="M7148" s="286" t="s">
        <v>3248</v>
      </c>
    </row>
    <row r="7149" spans="1:13" s="269" customFormat="1" ht="15.5" hidden="1" thickTop="1" thickBot="1" x14ac:dyDescent="0.4">
      <c r="A7149" s="287" t="s">
        <v>5461</v>
      </c>
      <c r="B7149" s="288" t="str">
        <f>VLOOKUP(A7149,Lists!B:C,2,FALSE)</f>
        <v>KEN001</v>
      </c>
      <c r="C7149" s="288" t="str">
        <f>VLOOKUP(A7149,Lists!B:D,3,FALSE)</f>
        <v>KEN</v>
      </c>
      <c r="D7149" s="289" t="s">
        <v>649</v>
      </c>
      <c r="E7149" s="289">
        <v>1</v>
      </c>
      <c r="F7149" s="289" t="s">
        <v>4773</v>
      </c>
      <c r="G7149" s="289" t="s">
        <v>731</v>
      </c>
      <c r="H7149" s="278">
        <f t="shared" si="222"/>
        <v>2</v>
      </c>
      <c r="I7149" s="252" t="s">
        <v>4774</v>
      </c>
      <c r="J7149" s="289" t="s">
        <v>888</v>
      </c>
      <c r="K7149" s="278" t="str">
        <f t="shared" si="223"/>
        <v>KEN001Ongoing insecurity/hostilities affecting humanitarian assistance</v>
      </c>
      <c r="L7149" s="290">
        <v>43641</v>
      </c>
      <c r="M7149" s="290" t="s">
        <v>3248</v>
      </c>
    </row>
    <row r="7150" spans="1:13" s="269" customFormat="1" ht="15.5" hidden="1" thickTop="1" thickBot="1" x14ac:dyDescent="0.4">
      <c r="A7150" s="283" t="s">
        <v>5461</v>
      </c>
      <c r="B7150" s="284" t="str">
        <f>VLOOKUP(A7150,Lists!B:C,2,FALSE)</f>
        <v>KEN001</v>
      </c>
      <c r="C7150" s="284" t="str">
        <f>VLOOKUP(A7150,Lists!B:D,3,FALSE)</f>
        <v>KEN</v>
      </c>
      <c r="D7150" s="285" t="s">
        <v>650</v>
      </c>
      <c r="E7150" s="285">
        <v>1</v>
      </c>
      <c r="F7150" s="285" t="s">
        <v>4773</v>
      </c>
      <c r="G7150" s="285" t="s">
        <v>731</v>
      </c>
      <c r="H7150" s="278">
        <f t="shared" si="222"/>
        <v>2</v>
      </c>
      <c r="I7150" s="251" t="s">
        <v>4774</v>
      </c>
      <c r="J7150" s="285" t="s">
        <v>888</v>
      </c>
      <c r="K7150" s="278" t="str">
        <f t="shared" si="223"/>
        <v xml:space="preserve">KEN001Presence of mines and improvised explosive devices </v>
      </c>
      <c r="L7150" s="286">
        <v>43641</v>
      </c>
      <c r="M7150" s="286" t="s">
        <v>3248</v>
      </c>
    </row>
    <row r="7151" spans="1:13" s="269" customFormat="1" ht="15.5" hidden="1" thickTop="1" thickBot="1" x14ac:dyDescent="0.4">
      <c r="A7151" s="287" t="s">
        <v>5461</v>
      </c>
      <c r="B7151" s="288" t="str">
        <f>VLOOKUP(A7151,Lists!B:C,2,FALSE)</f>
        <v>KEN001</v>
      </c>
      <c r="C7151" s="288" t="str">
        <f>VLOOKUP(A7151,Lists!B:D,3,FALSE)</f>
        <v>KEN</v>
      </c>
      <c r="D7151" s="289" t="s">
        <v>651</v>
      </c>
      <c r="E7151" s="289">
        <v>0</v>
      </c>
      <c r="F7151" s="289" t="s">
        <v>4773</v>
      </c>
      <c r="G7151" s="289" t="s">
        <v>731</v>
      </c>
      <c r="H7151" s="278">
        <f t="shared" si="222"/>
        <v>2</v>
      </c>
      <c r="I7151" s="252" t="s">
        <v>4774</v>
      </c>
      <c r="J7151" s="289" t="s">
        <v>888</v>
      </c>
      <c r="K7151" s="278" t="str">
        <f t="shared" si="223"/>
        <v>KEN001Physical constraints in the environment (obstacles related to terrain, climate, lack of infrastructure, etc.)</v>
      </c>
      <c r="L7151" s="290">
        <v>43641</v>
      </c>
      <c r="M7151" s="290" t="s">
        <v>3248</v>
      </c>
    </row>
    <row r="7152" spans="1:13" s="269" customFormat="1" ht="15.5" thickTop="1" thickBot="1" x14ac:dyDescent="0.4">
      <c r="A7152" s="283" t="s">
        <v>2964</v>
      </c>
      <c r="B7152" s="284" t="str">
        <f>VLOOKUP(A7152,Lists!B:C,2,FALSE)</f>
        <v>KEN002</v>
      </c>
      <c r="C7152" s="284" t="str">
        <f>VLOOKUP(A7152,Lists!B:D,3,FALSE)</f>
        <v>KEN</v>
      </c>
      <c r="D7152" s="285" t="s">
        <v>666</v>
      </c>
      <c r="E7152" s="285">
        <v>468910</v>
      </c>
      <c r="F7152" s="285" t="s">
        <v>5391</v>
      </c>
      <c r="G7152" s="285" t="s">
        <v>732</v>
      </c>
      <c r="H7152" s="278">
        <f t="shared" si="222"/>
        <v>1</v>
      </c>
      <c r="I7152" s="251" t="s">
        <v>5399</v>
      </c>
      <c r="J7152" s="285" t="s">
        <v>5400</v>
      </c>
      <c r="K7152" s="278" t="str">
        <f t="shared" si="223"/>
        <v>KEN002People displaced</v>
      </c>
      <c r="L7152" s="286">
        <v>43641</v>
      </c>
      <c r="M7152" s="286" t="s">
        <v>3248</v>
      </c>
    </row>
    <row r="7153" spans="1:13" s="269" customFormat="1" ht="15.5" hidden="1" thickTop="1" thickBot="1" x14ac:dyDescent="0.4">
      <c r="A7153" s="287" t="s">
        <v>2964</v>
      </c>
      <c r="B7153" s="288" t="str">
        <f>VLOOKUP(A7153,Lists!B:C,2,FALSE)</f>
        <v>KEN002</v>
      </c>
      <c r="C7153" s="288" t="str">
        <f>VLOOKUP(A7153,Lists!B:D,3,FALSE)</f>
        <v>KEN</v>
      </c>
      <c r="D7153" s="289" t="s">
        <v>533</v>
      </c>
      <c r="E7153" s="289">
        <v>468910</v>
      </c>
      <c r="F7153" s="289" t="s">
        <v>5391</v>
      </c>
      <c r="G7153" s="289" t="s">
        <v>732</v>
      </c>
      <c r="H7153" s="278">
        <f t="shared" si="222"/>
        <v>1</v>
      </c>
      <c r="I7153" s="252" t="s">
        <v>5399</v>
      </c>
      <c r="J7153" s="289" t="s">
        <v>5401</v>
      </c>
      <c r="K7153" s="278" t="str">
        <f t="shared" si="223"/>
        <v>KEN002People affected</v>
      </c>
      <c r="L7153" s="290">
        <v>43641</v>
      </c>
      <c r="M7153" s="290" t="s">
        <v>3248</v>
      </c>
    </row>
    <row r="7154" spans="1:13" s="269" customFormat="1" ht="15.5" hidden="1" thickTop="1" thickBot="1" x14ac:dyDescent="0.4">
      <c r="A7154" s="283" t="s">
        <v>2964</v>
      </c>
      <c r="B7154" s="284" t="str">
        <f>VLOOKUP(A7154,Lists!B:C,2,FALSE)</f>
        <v>KEN002</v>
      </c>
      <c r="C7154" s="284" t="str">
        <f>VLOOKUP(A7154,Lists!B:D,3,FALSE)</f>
        <v>KEN</v>
      </c>
      <c r="D7154" s="285" t="s">
        <v>5027</v>
      </c>
      <c r="E7154" s="285">
        <v>0</v>
      </c>
      <c r="F7154" s="285" t="s">
        <v>446</v>
      </c>
      <c r="G7154" s="285" t="s">
        <v>731</v>
      </c>
      <c r="H7154" s="278">
        <f t="shared" si="222"/>
        <v>2</v>
      </c>
      <c r="I7154" s="251" t="s">
        <v>446</v>
      </c>
      <c r="J7154" s="285" t="s">
        <v>5375</v>
      </c>
      <c r="K7154" s="278" t="str">
        <f t="shared" si="223"/>
        <v>KEN002Injuries reported</v>
      </c>
      <c r="L7154" s="286">
        <v>43641</v>
      </c>
      <c r="M7154" s="286" t="s">
        <v>3248</v>
      </c>
    </row>
    <row r="7155" spans="1:13" s="269" customFormat="1" ht="15.5" hidden="1" thickTop="1" thickBot="1" x14ac:dyDescent="0.4">
      <c r="A7155" s="287" t="s">
        <v>2964</v>
      </c>
      <c r="B7155" s="288" t="str">
        <f>VLOOKUP(A7155,Lists!B:C,2,FALSE)</f>
        <v>KEN002</v>
      </c>
      <c r="C7155" s="288" t="str">
        <f>VLOOKUP(A7155,Lists!B:D,3,FALSE)</f>
        <v>KEN</v>
      </c>
      <c r="D7155" s="289" t="s">
        <v>5109</v>
      </c>
      <c r="E7155" s="289">
        <v>0</v>
      </c>
      <c r="F7155" s="289" t="s">
        <v>446</v>
      </c>
      <c r="G7155" s="289" t="s">
        <v>731</v>
      </c>
      <c r="H7155" s="278">
        <f t="shared" si="222"/>
        <v>2</v>
      </c>
      <c r="I7155" s="252" t="s">
        <v>446</v>
      </c>
      <c r="J7155" s="289" t="s">
        <v>5379</v>
      </c>
      <c r="K7155" s="278" t="str">
        <f t="shared" si="223"/>
        <v>KEN002Buildings destroyed</v>
      </c>
      <c r="L7155" s="290">
        <v>43641</v>
      </c>
      <c r="M7155" s="290" t="s">
        <v>3248</v>
      </c>
    </row>
    <row r="7156" spans="1:13" s="269" customFormat="1" ht="15.5" hidden="1" thickTop="1" thickBot="1" x14ac:dyDescent="0.4">
      <c r="A7156" s="283" t="s">
        <v>2964</v>
      </c>
      <c r="B7156" s="284" t="str">
        <f>VLOOKUP(A7156,Lists!B:C,2,FALSE)</f>
        <v>KEN002</v>
      </c>
      <c r="C7156" s="284" t="str">
        <f>VLOOKUP(A7156,Lists!B:D,3,FALSE)</f>
        <v>KEN</v>
      </c>
      <c r="D7156" s="285" t="s">
        <v>5108</v>
      </c>
      <c r="E7156" s="285">
        <v>0</v>
      </c>
      <c r="F7156" s="285" t="s">
        <v>446</v>
      </c>
      <c r="G7156" s="285" t="s">
        <v>731</v>
      </c>
      <c r="H7156" s="278">
        <f t="shared" si="222"/>
        <v>2</v>
      </c>
      <c r="I7156" s="251" t="s">
        <v>446</v>
      </c>
      <c r="J7156" s="285" t="s">
        <v>5379</v>
      </c>
      <c r="K7156" s="278" t="str">
        <f t="shared" si="223"/>
        <v>KEN002Buildings damaged</v>
      </c>
      <c r="L7156" s="286">
        <v>43641</v>
      </c>
      <c r="M7156" s="286" t="s">
        <v>3248</v>
      </c>
    </row>
    <row r="7157" spans="1:13" s="269" customFormat="1" ht="15.5" hidden="1" thickTop="1" thickBot="1" x14ac:dyDescent="0.4">
      <c r="A7157" s="287" t="s">
        <v>2964</v>
      </c>
      <c r="B7157" s="288" t="str">
        <f>VLOOKUP(A7157,Lists!B:C,2,FALSE)</f>
        <v>KEN002</v>
      </c>
      <c r="C7157" s="288" t="str">
        <f>VLOOKUP(A7157,Lists!B:D,3,FALSE)</f>
        <v>KEN</v>
      </c>
      <c r="D7157" s="289" t="s">
        <v>752</v>
      </c>
      <c r="E7157" s="289">
        <v>468910</v>
      </c>
      <c r="F7157" s="289" t="s">
        <v>446</v>
      </c>
      <c r="G7157" s="289" t="s">
        <v>446</v>
      </c>
      <c r="H7157" s="278" t="str">
        <f t="shared" si="222"/>
        <v>x</v>
      </c>
      <c r="I7157" s="252" t="s">
        <v>446</v>
      </c>
      <c r="J7157" s="289" t="s">
        <v>446</v>
      </c>
      <c r="K7157" s="278" t="str">
        <f t="shared" si="223"/>
        <v>KEN002People in Need</v>
      </c>
      <c r="L7157" s="290">
        <v>43641</v>
      </c>
      <c r="M7157" s="290" t="s">
        <v>3248</v>
      </c>
    </row>
    <row r="7158" spans="1:13" s="269" customFormat="1" ht="15.5" hidden="1" thickTop="1" thickBot="1" x14ac:dyDescent="0.4">
      <c r="A7158" s="283" t="s">
        <v>2964</v>
      </c>
      <c r="B7158" s="284" t="str">
        <f>VLOOKUP(A7158,Lists!B:C,2,FALSE)</f>
        <v>KEN002</v>
      </c>
      <c r="C7158" s="284" t="str">
        <f>VLOOKUP(A7158,Lists!B:D,3,FALSE)</f>
        <v>KEN</v>
      </c>
      <c r="D7158" s="285" t="s">
        <v>5110</v>
      </c>
      <c r="E7158" s="285">
        <v>4251717</v>
      </c>
      <c r="F7158" s="285" t="s">
        <v>5391</v>
      </c>
      <c r="G7158" s="285" t="s">
        <v>731</v>
      </c>
      <c r="H7158" s="278">
        <f t="shared" si="222"/>
        <v>2</v>
      </c>
      <c r="I7158" s="251" t="s">
        <v>5402</v>
      </c>
      <c r="J7158" s="285" t="s">
        <v>4156</v>
      </c>
      <c r="K7158" s="278" t="str">
        <f t="shared" si="223"/>
        <v>KEN002Minimal humanitarian conditions - Level 1</v>
      </c>
      <c r="L7158" s="286">
        <v>43641</v>
      </c>
      <c r="M7158" s="286" t="s">
        <v>3248</v>
      </c>
    </row>
    <row r="7159" spans="1:13" s="269" customFormat="1" ht="15.5" hidden="1" thickTop="1" thickBot="1" x14ac:dyDescent="0.4">
      <c r="A7159" s="287" t="s">
        <v>2964</v>
      </c>
      <c r="B7159" s="288" t="str">
        <f>VLOOKUP(A7159,Lists!B:C,2,FALSE)</f>
        <v>KEN002</v>
      </c>
      <c r="C7159" s="288" t="str">
        <f>VLOOKUP(A7159,Lists!B:D,3,FALSE)</f>
        <v>KEN</v>
      </c>
      <c r="D7159" s="289" t="s">
        <v>5112</v>
      </c>
      <c r="E7159" s="289">
        <v>468910</v>
      </c>
      <c r="F7159" s="289" t="s">
        <v>5391</v>
      </c>
      <c r="G7159" s="289" t="s">
        <v>731</v>
      </c>
      <c r="H7159" s="278">
        <f t="shared" si="222"/>
        <v>2</v>
      </c>
      <c r="I7159" s="252" t="s">
        <v>5402</v>
      </c>
      <c r="J7159" s="289" t="s">
        <v>4158</v>
      </c>
      <c r="K7159" s="278" t="str">
        <f t="shared" si="223"/>
        <v>KEN002Moderate humanitarian conditions - Level 3</v>
      </c>
      <c r="L7159" s="290">
        <v>43641</v>
      </c>
      <c r="M7159" s="290" t="s">
        <v>3248</v>
      </c>
    </row>
    <row r="7160" spans="1:13" s="269" customFormat="1" ht="15.5" hidden="1" thickTop="1" thickBot="1" x14ac:dyDescent="0.4">
      <c r="A7160" s="283" t="s">
        <v>785</v>
      </c>
      <c r="B7160" s="284" t="str">
        <f>VLOOKUP(A7160,Lists!B:C,2,FALSE)</f>
        <v>BGD002</v>
      </c>
      <c r="C7160" s="284" t="str">
        <f>VLOOKUP(A7160,Lists!B:D,3,FALSE)</f>
        <v>BGD</v>
      </c>
      <c r="D7160" s="285" t="s">
        <v>522</v>
      </c>
      <c r="E7160" s="285">
        <v>143229991</v>
      </c>
      <c r="F7160" s="285" t="s">
        <v>5030</v>
      </c>
      <c r="G7160" s="285" t="s">
        <v>731</v>
      </c>
      <c r="H7160" s="278">
        <f t="shared" si="222"/>
        <v>2</v>
      </c>
      <c r="I7160" s="251" t="s">
        <v>5031</v>
      </c>
      <c r="J7160" s="285" t="s">
        <v>5403</v>
      </c>
      <c r="K7160" s="278" t="str">
        <f t="shared" si="223"/>
        <v>BGD002Total population</v>
      </c>
      <c r="L7160" s="286">
        <v>43641</v>
      </c>
      <c r="M7160" s="286" t="s">
        <v>3248</v>
      </c>
    </row>
    <row r="7161" spans="1:13" s="269" customFormat="1" ht="15.5" hidden="1" thickTop="1" thickBot="1" x14ac:dyDescent="0.4">
      <c r="A7161" s="287" t="s">
        <v>785</v>
      </c>
      <c r="B7161" s="288" t="str">
        <f>VLOOKUP(A7161,Lists!B:C,2,FALSE)</f>
        <v>BGD002</v>
      </c>
      <c r="C7161" s="288" t="str">
        <f>VLOOKUP(A7161,Lists!B:D,3,FALSE)</f>
        <v>BGD</v>
      </c>
      <c r="D7161" s="289" t="s">
        <v>737</v>
      </c>
      <c r="E7161" s="289">
        <v>1382759</v>
      </c>
      <c r="F7161" s="289" t="s">
        <v>5404</v>
      </c>
      <c r="G7161" s="289" t="s">
        <v>731</v>
      </c>
      <c r="H7161" s="278">
        <f t="shared" si="222"/>
        <v>2</v>
      </c>
      <c r="I7161" s="252" t="s">
        <v>5405</v>
      </c>
      <c r="J7161" s="289" t="s">
        <v>5035</v>
      </c>
      <c r="K7161" s="278" t="str">
        <f t="shared" si="223"/>
        <v>BGD002People exposed</v>
      </c>
      <c r="L7161" s="290">
        <v>43641</v>
      </c>
      <c r="M7161" s="290" t="s">
        <v>3248</v>
      </c>
    </row>
    <row r="7162" spans="1:13" s="269" customFormat="1" ht="15.5" hidden="1" thickTop="1" thickBot="1" x14ac:dyDescent="0.4">
      <c r="A7162" s="283" t="s">
        <v>785</v>
      </c>
      <c r="B7162" s="284" t="str">
        <f>VLOOKUP(A7162,Lists!B:C,2,FALSE)</f>
        <v>BGD002</v>
      </c>
      <c r="C7162" s="284" t="str">
        <f>VLOOKUP(A7162,Lists!B:D,3,FALSE)</f>
        <v>BGD</v>
      </c>
      <c r="D7162" s="285" t="s">
        <v>533</v>
      </c>
      <c r="E7162" s="285">
        <v>1382759</v>
      </c>
      <c r="F7162" s="285" t="s">
        <v>5404</v>
      </c>
      <c r="G7162" s="285" t="s">
        <v>731</v>
      </c>
      <c r="H7162" s="278">
        <f t="shared" si="222"/>
        <v>2</v>
      </c>
      <c r="I7162" s="251" t="s">
        <v>5406</v>
      </c>
      <c r="J7162" s="285" t="s">
        <v>1409</v>
      </c>
      <c r="K7162" s="278" t="str">
        <f t="shared" si="223"/>
        <v>BGD002People affected</v>
      </c>
      <c r="L7162" s="286">
        <v>43641</v>
      </c>
      <c r="M7162" s="286" t="s">
        <v>3248</v>
      </c>
    </row>
    <row r="7163" spans="1:13" s="269" customFormat="1" ht="15.5" thickTop="1" thickBot="1" x14ac:dyDescent="0.4">
      <c r="A7163" s="287" t="s">
        <v>785</v>
      </c>
      <c r="B7163" s="288" t="str">
        <f>VLOOKUP(A7163,Lists!B:C,2,FALSE)</f>
        <v>BGD002</v>
      </c>
      <c r="C7163" s="288" t="str">
        <f>VLOOKUP(A7163,Lists!B:D,3,FALSE)</f>
        <v>BGD</v>
      </c>
      <c r="D7163" s="289" t="s">
        <v>666</v>
      </c>
      <c r="E7163" s="289">
        <v>910991</v>
      </c>
      <c r="F7163" s="289" t="s">
        <v>5407</v>
      </c>
      <c r="G7163" s="289" t="s">
        <v>731</v>
      </c>
      <c r="H7163" s="278">
        <f t="shared" si="222"/>
        <v>2</v>
      </c>
      <c r="I7163" s="252" t="s">
        <v>5038</v>
      </c>
      <c r="J7163" s="289" t="s">
        <v>5408</v>
      </c>
      <c r="K7163" s="278" t="str">
        <f t="shared" si="223"/>
        <v>BGD002People displaced</v>
      </c>
      <c r="L7163" s="290">
        <v>43641</v>
      </c>
      <c r="M7163" s="290" t="s">
        <v>3248</v>
      </c>
    </row>
    <row r="7164" spans="1:13" s="269" customFormat="1" ht="15.5" hidden="1" thickTop="1" thickBot="1" x14ac:dyDescent="0.4">
      <c r="A7164" s="283" t="s">
        <v>785</v>
      </c>
      <c r="B7164" s="284" t="str">
        <f>VLOOKUP(A7164,Lists!B:C,2,FALSE)</f>
        <v>BGD002</v>
      </c>
      <c r="C7164" s="284" t="str">
        <f>VLOOKUP(A7164,Lists!B:D,3,FALSE)</f>
        <v>BGD</v>
      </c>
      <c r="D7164" s="285" t="s">
        <v>5027</v>
      </c>
      <c r="E7164" s="285">
        <v>38077</v>
      </c>
      <c r="F7164" s="285" t="s">
        <v>5409</v>
      </c>
      <c r="G7164" s="285" t="s">
        <v>731</v>
      </c>
      <c r="H7164" s="278">
        <f t="shared" si="222"/>
        <v>2</v>
      </c>
      <c r="I7164" s="251" t="s">
        <v>1421</v>
      </c>
      <c r="J7164" s="285" t="s">
        <v>5410</v>
      </c>
      <c r="K7164" s="278" t="str">
        <f t="shared" si="223"/>
        <v>BGD002Injuries reported</v>
      </c>
      <c r="L7164" s="286">
        <v>43641</v>
      </c>
      <c r="M7164" s="286" t="s">
        <v>3248</v>
      </c>
    </row>
    <row r="7165" spans="1:13" s="269" customFormat="1" ht="15.5" hidden="1" thickTop="1" thickBot="1" x14ac:dyDescent="0.4">
      <c r="A7165" s="287" t="s">
        <v>785</v>
      </c>
      <c r="B7165" s="288" t="str">
        <f>VLOOKUP(A7165,Lists!B:C,2,FALSE)</f>
        <v>BGD002</v>
      </c>
      <c r="C7165" s="288" t="str">
        <f>VLOOKUP(A7165,Lists!B:D,3,FALSE)</f>
        <v>BGD</v>
      </c>
      <c r="D7165" s="289" t="s">
        <v>5028</v>
      </c>
      <c r="E7165" s="289">
        <v>514999</v>
      </c>
      <c r="F7165" s="289" t="s">
        <v>5409</v>
      </c>
      <c r="G7165" s="289" t="s">
        <v>731</v>
      </c>
      <c r="H7165" s="278">
        <f t="shared" si="222"/>
        <v>2</v>
      </c>
      <c r="I7165" s="252" t="s">
        <v>1421</v>
      </c>
      <c r="J7165" s="289" t="s">
        <v>5411</v>
      </c>
      <c r="K7165" s="278" t="str">
        <f t="shared" si="223"/>
        <v>BGD002Illness cases reported</v>
      </c>
      <c r="L7165" s="290">
        <v>43641</v>
      </c>
      <c r="M7165" s="290" t="s">
        <v>3248</v>
      </c>
    </row>
    <row r="7166" spans="1:13" s="269" customFormat="1" ht="15.5" hidden="1" thickTop="1" thickBot="1" x14ac:dyDescent="0.4">
      <c r="A7166" s="283" t="s">
        <v>785</v>
      </c>
      <c r="B7166" s="284" t="str">
        <f>VLOOKUP(A7166,Lists!B:C,2,FALSE)</f>
        <v>BGD002</v>
      </c>
      <c r="C7166" s="284" t="str">
        <f>VLOOKUP(A7166,Lists!B:D,3,FALSE)</f>
        <v>BGD</v>
      </c>
      <c r="D7166" s="285" t="s">
        <v>5029</v>
      </c>
      <c r="E7166" s="285">
        <v>5</v>
      </c>
      <c r="F7166" s="285" t="s">
        <v>4866</v>
      </c>
      <c r="G7166" s="285" t="s">
        <v>731</v>
      </c>
      <c r="H7166" s="278">
        <f t="shared" si="222"/>
        <v>2</v>
      </c>
      <c r="I7166" s="251" t="s">
        <v>1786</v>
      </c>
      <c r="J7166" s="285" t="s">
        <v>5412</v>
      </c>
      <c r="K7166" s="278" t="str">
        <f t="shared" si="223"/>
        <v>BGD002Fatalities reported</v>
      </c>
      <c r="L7166" s="286">
        <v>43641</v>
      </c>
      <c r="M7166" s="286" t="s">
        <v>3248</v>
      </c>
    </row>
    <row r="7167" spans="1:13" s="269" customFormat="1" ht="15.5" hidden="1" thickTop="1" thickBot="1" x14ac:dyDescent="0.4">
      <c r="A7167" s="287" t="s">
        <v>785</v>
      </c>
      <c r="B7167" s="288" t="str">
        <f>VLOOKUP(A7167,Lists!B:C,2,FALSE)</f>
        <v>BGD002</v>
      </c>
      <c r="C7167" s="288" t="str">
        <f>VLOOKUP(A7167,Lists!B:D,3,FALSE)</f>
        <v>BGD</v>
      </c>
      <c r="D7167" s="289" t="s">
        <v>5115</v>
      </c>
      <c r="E7167" s="289">
        <v>5</v>
      </c>
      <c r="F7167" s="289" t="s">
        <v>4866</v>
      </c>
      <c r="G7167" s="289" t="s">
        <v>731</v>
      </c>
      <c r="H7167" s="278">
        <f t="shared" si="222"/>
        <v>2</v>
      </c>
      <c r="I7167" s="252" t="s">
        <v>1786</v>
      </c>
      <c r="J7167" s="289" t="s">
        <v>7702</v>
      </c>
      <c r="K7167" s="278" t="str">
        <f t="shared" si="223"/>
        <v>BGD002Fatalities in all crises</v>
      </c>
      <c r="L7167" s="290">
        <v>43641</v>
      </c>
      <c r="M7167" s="290" t="s">
        <v>3248</v>
      </c>
    </row>
    <row r="7168" spans="1:13" s="269" customFormat="1" ht="15.5" hidden="1" thickTop="1" thickBot="1" x14ac:dyDescent="0.4">
      <c r="A7168" s="283" t="s">
        <v>785</v>
      </c>
      <c r="B7168" s="284" t="str">
        <f>VLOOKUP(A7168,Lists!B:C,2,FALSE)</f>
        <v>BGD002</v>
      </c>
      <c r="C7168" s="284" t="str">
        <f>VLOOKUP(A7168,Lists!B:D,3,FALSE)</f>
        <v>BGD</v>
      </c>
      <c r="D7168" s="285" t="s">
        <v>752</v>
      </c>
      <c r="E7168" s="285">
        <v>841055.14847393206</v>
      </c>
      <c r="F7168" s="285" t="s">
        <v>2806</v>
      </c>
      <c r="G7168" s="285" t="s">
        <v>731</v>
      </c>
      <c r="H7168" s="278">
        <f t="shared" si="222"/>
        <v>2</v>
      </c>
      <c r="I7168" s="251" t="s">
        <v>5045</v>
      </c>
      <c r="J7168" s="285" t="s">
        <v>5413</v>
      </c>
      <c r="K7168" s="278" t="str">
        <f t="shared" si="223"/>
        <v>BGD002People in Need</v>
      </c>
      <c r="L7168" s="286">
        <v>43641</v>
      </c>
      <c r="M7168" s="286" t="s">
        <v>3248</v>
      </c>
    </row>
    <row r="7169" spans="1:13" s="269" customFormat="1" ht="15.5" hidden="1" thickTop="1" thickBot="1" x14ac:dyDescent="0.4">
      <c r="A7169" s="287" t="s">
        <v>785</v>
      </c>
      <c r="B7169" s="288" t="str">
        <f>VLOOKUP(A7169,Lists!B:C,2,FALSE)</f>
        <v>BGD002</v>
      </c>
      <c r="C7169" s="288" t="str">
        <f>VLOOKUP(A7169,Lists!B:D,3,FALSE)</f>
        <v>BGD</v>
      </c>
      <c r="D7169" s="289" t="s">
        <v>5110</v>
      </c>
      <c r="E7169" s="289">
        <v>0</v>
      </c>
      <c r="F7169" s="289" t="s">
        <v>5415</v>
      </c>
      <c r="G7169" s="289" t="s">
        <v>731</v>
      </c>
      <c r="H7169" s="278">
        <f t="shared" si="222"/>
        <v>2</v>
      </c>
      <c r="I7169" s="252" t="s">
        <v>5414</v>
      </c>
      <c r="J7169" s="289" t="s">
        <v>5048</v>
      </c>
      <c r="K7169" s="278" t="str">
        <f t="shared" si="223"/>
        <v>BGD002Minimal humanitarian conditions - Level 1</v>
      </c>
      <c r="L7169" s="290">
        <v>43641</v>
      </c>
      <c r="M7169" s="290" t="s">
        <v>3248</v>
      </c>
    </row>
    <row r="7170" spans="1:13" s="269" customFormat="1" ht="15.5" hidden="1" thickTop="1" thickBot="1" x14ac:dyDescent="0.4">
      <c r="A7170" s="283" t="s">
        <v>785</v>
      </c>
      <c r="B7170" s="284" t="str">
        <f>VLOOKUP(A7170,Lists!B:C,2,FALSE)</f>
        <v>BGD002</v>
      </c>
      <c r="C7170" s="284" t="str">
        <f>VLOOKUP(A7170,Lists!B:D,3,FALSE)</f>
        <v>BGD</v>
      </c>
      <c r="D7170" s="285" t="s">
        <v>5111</v>
      </c>
      <c r="E7170" s="285">
        <v>541703.85152606794</v>
      </c>
      <c r="F7170" s="285" t="s">
        <v>5415</v>
      </c>
      <c r="G7170" s="285" t="s">
        <v>731</v>
      </c>
      <c r="H7170" s="278">
        <f t="shared" ref="H7170:H7233" si="224">IF(G7170="x","x",IF(G7170="Low",3,IF(G7170="Medium",2,IF(G7170="High",1,FALSE))))</f>
        <v>2</v>
      </c>
      <c r="I7170" s="251" t="s">
        <v>5414</v>
      </c>
      <c r="J7170" s="285" t="s">
        <v>5048</v>
      </c>
      <c r="K7170" s="278" t="str">
        <f t="shared" ref="K7170:K7233" si="225">B7170&amp;""&amp;D7170</f>
        <v>BGD002Stressed humanitarian conditions - Level 2</v>
      </c>
      <c r="L7170" s="286">
        <v>43641</v>
      </c>
      <c r="M7170" s="286" t="s">
        <v>3248</v>
      </c>
    </row>
    <row r="7171" spans="1:13" s="269" customFormat="1" ht="15.5" hidden="1" thickTop="1" thickBot="1" x14ac:dyDescent="0.4">
      <c r="A7171" s="287" t="s">
        <v>785</v>
      </c>
      <c r="B7171" s="288" t="str">
        <f>VLOOKUP(A7171,Lists!B:C,2,FALSE)</f>
        <v>BGD002</v>
      </c>
      <c r="C7171" s="288" t="str">
        <f>VLOOKUP(A7171,Lists!B:D,3,FALSE)</f>
        <v>BGD</v>
      </c>
      <c r="D7171" s="289" t="s">
        <v>5112</v>
      </c>
      <c r="E7171" s="289">
        <v>549689.26185667445</v>
      </c>
      <c r="F7171" s="289" t="s">
        <v>5415</v>
      </c>
      <c r="G7171" s="289" t="s">
        <v>731</v>
      </c>
      <c r="H7171" s="278">
        <f t="shared" si="224"/>
        <v>2</v>
      </c>
      <c r="I7171" s="252" t="s">
        <v>5414</v>
      </c>
      <c r="J7171" s="289" t="s">
        <v>5048</v>
      </c>
      <c r="K7171" s="278" t="str">
        <f t="shared" si="225"/>
        <v>BGD002Moderate humanitarian conditions - Level 3</v>
      </c>
      <c r="L7171" s="290">
        <v>43641</v>
      </c>
      <c r="M7171" s="290" t="s">
        <v>3248</v>
      </c>
    </row>
    <row r="7172" spans="1:13" s="269" customFormat="1" ht="15.5" hidden="1" thickTop="1" thickBot="1" x14ac:dyDescent="0.4">
      <c r="A7172" s="283" t="s">
        <v>785</v>
      </c>
      <c r="B7172" s="284" t="str">
        <f>VLOOKUP(A7172,Lists!B:C,2,FALSE)</f>
        <v>BGD002</v>
      </c>
      <c r="C7172" s="284" t="str">
        <f>VLOOKUP(A7172,Lists!B:D,3,FALSE)</f>
        <v>BGD</v>
      </c>
      <c r="D7172" s="285" t="s">
        <v>5113</v>
      </c>
      <c r="E7172" s="285">
        <v>272787.51120065706</v>
      </c>
      <c r="F7172" s="285" t="s">
        <v>5415</v>
      </c>
      <c r="G7172" s="285" t="s">
        <v>731</v>
      </c>
      <c r="H7172" s="278">
        <f t="shared" si="224"/>
        <v>2</v>
      </c>
      <c r="I7172" s="251" t="s">
        <v>5414</v>
      </c>
      <c r="J7172" s="285" t="s">
        <v>5048</v>
      </c>
      <c r="K7172" s="278" t="str">
        <f t="shared" si="225"/>
        <v>BGD002Severe humanitarian conditions - Level 4</v>
      </c>
      <c r="L7172" s="286">
        <v>43641</v>
      </c>
      <c r="M7172" s="286" t="s">
        <v>3248</v>
      </c>
    </row>
    <row r="7173" spans="1:13" s="269" customFormat="1" ht="15.5" hidden="1" thickTop="1" thickBot="1" x14ac:dyDescent="0.4">
      <c r="A7173" s="287" t="s">
        <v>785</v>
      </c>
      <c r="B7173" s="288" t="str">
        <f>VLOOKUP(A7173,Lists!B:C,2,FALSE)</f>
        <v>BGD002</v>
      </c>
      <c r="C7173" s="288" t="str">
        <f>VLOOKUP(A7173,Lists!B:D,3,FALSE)</f>
        <v>BGD</v>
      </c>
      <c r="D7173" s="289" t="s">
        <v>5114</v>
      </c>
      <c r="E7173" s="289">
        <v>18578.375416600546</v>
      </c>
      <c r="F7173" s="289" t="s">
        <v>5415</v>
      </c>
      <c r="G7173" s="289" t="s">
        <v>731</v>
      </c>
      <c r="H7173" s="278">
        <f t="shared" si="224"/>
        <v>2</v>
      </c>
      <c r="I7173" s="252" t="s">
        <v>5414</v>
      </c>
      <c r="J7173" s="289" t="s">
        <v>5048</v>
      </c>
      <c r="K7173" s="278" t="str">
        <f t="shared" si="225"/>
        <v>BGD002Extreme humanitarian conditions - Level 5</v>
      </c>
      <c r="L7173" s="290">
        <v>43641</v>
      </c>
      <c r="M7173" s="290" t="s">
        <v>3248</v>
      </c>
    </row>
    <row r="7174" spans="1:13" s="269" customFormat="1" ht="15.5" thickTop="1" thickBot="1" x14ac:dyDescent="0.4">
      <c r="A7174" s="283" t="s">
        <v>787</v>
      </c>
      <c r="B7174" s="284" t="str">
        <f>VLOOKUP(A7174,Lists!B:C,2,FALSE)</f>
        <v>MMR003</v>
      </c>
      <c r="C7174" s="284" t="str">
        <f>VLOOKUP(A7174,Lists!B:D,3,FALSE)</f>
        <v>MMR</v>
      </c>
      <c r="D7174" s="285" t="s">
        <v>666</v>
      </c>
      <c r="E7174" s="285">
        <v>106537</v>
      </c>
      <c r="F7174" s="285" t="s">
        <v>5416</v>
      </c>
      <c r="G7174" s="285" t="s">
        <v>731</v>
      </c>
      <c r="H7174" s="278">
        <f t="shared" si="224"/>
        <v>2</v>
      </c>
      <c r="I7174" s="251" t="s">
        <v>5419</v>
      </c>
      <c r="J7174" s="285" t="s">
        <v>5418</v>
      </c>
      <c r="K7174" s="278" t="str">
        <f t="shared" si="225"/>
        <v>MMR003People displaced</v>
      </c>
      <c r="L7174" s="286">
        <v>43641</v>
      </c>
      <c r="M7174" s="286" t="s">
        <v>3248</v>
      </c>
    </row>
    <row r="7175" spans="1:13" s="269" customFormat="1" ht="15.5" hidden="1" thickTop="1" thickBot="1" x14ac:dyDescent="0.4">
      <c r="A7175" s="287" t="s">
        <v>787</v>
      </c>
      <c r="B7175" s="288" t="str">
        <f>VLOOKUP(A7175,Lists!B:C,2,FALSE)</f>
        <v>MMR003</v>
      </c>
      <c r="C7175" s="288" t="str">
        <f>VLOOKUP(A7175,Lists!B:D,3,FALSE)</f>
        <v>MMR</v>
      </c>
      <c r="D7175" s="289" t="s">
        <v>5029</v>
      </c>
      <c r="E7175" s="289">
        <v>46</v>
      </c>
      <c r="F7175" s="289" t="s">
        <v>5417</v>
      </c>
      <c r="G7175" s="289" t="s">
        <v>731</v>
      </c>
      <c r="H7175" s="278">
        <f t="shared" si="224"/>
        <v>2</v>
      </c>
      <c r="I7175" s="252" t="s">
        <v>1354</v>
      </c>
      <c r="J7175" s="289" t="s">
        <v>5078</v>
      </c>
      <c r="K7175" s="278" t="str">
        <f t="shared" si="225"/>
        <v>MMR003Fatalities reported</v>
      </c>
      <c r="L7175" s="290">
        <v>43641</v>
      </c>
      <c r="M7175" s="290" t="s">
        <v>3248</v>
      </c>
    </row>
    <row r="7176" spans="1:13" s="269" customFormat="1" ht="15.5" hidden="1" thickTop="1" thickBot="1" x14ac:dyDescent="0.4">
      <c r="A7176" s="283" t="s">
        <v>787</v>
      </c>
      <c r="B7176" s="284" t="str">
        <f>VLOOKUP(A7176,Lists!B:C,2,FALSE)</f>
        <v>MMR003</v>
      </c>
      <c r="C7176" s="284" t="str">
        <f>VLOOKUP(A7176,Lists!B:D,3,FALSE)</f>
        <v>MMR</v>
      </c>
      <c r="D7176" s="285" t="s">
        <v>5115</v>
      </c>
      <c r="E7176" s="285">
        <v>612</v>
      </c>
      <c r="F7176" s="285" t="s">
        <v>5417</v>
      </c>
      <c r="G7176" s="285" t="s">
        <v>731</v>
      </c>
      <c r="H7176" s="278">
        <f t="shared" si="224"/>
        <v>2</v>
      </c>
      <c r="I7176" s="251" t="s">
        <v>1354</v>
      </c>
      <c r="J7176" s="285" t="s">
        <v>5079</v>
      </c>
      <c r="K7176" s="278" t="str">
        <f t="shared" si="225"/>
        <v>MMR003Fatalities in all crises</v>
      </c>
      <c r="L7176" s="286">
        <v>43641</v>
      </c>
      <c r="M7176" s="286" t="s">
        <v>3248</v>
      </c>
    </row>
    <row r="7177" spans="1:13" s="269" customFormat="1" ht="15.5" hidden="1" thickTop="1" thickBot="1" x14ac:dyDescent="0.4">
      <c r="A7177" s="287" t="s">
        <v>786</v>
      </c>
      <c r="B7177" s="288" t="str">
        <f>VLOOKUP(A7177,Lists!B:C,2,FALSE)</f>
        <v>MMR002</v>
      </c>
      <c r="C7177" s="288" t="str">
        <f>VLOOKUP(A7177,Lists!B:D,3,FALSE)</f>
        <v>MMR</v>
      </c>
      <c r="D7177" s="289" t="s">
        <v>522</v>
      </c>
      <c r="E7177" s="289">
        <v>52312401</v>
      </c>
      <c r="F7177" s="289" t="s">
        <v>5049</v>
      </c>
      <c r="G7177" s="289" t="s">
        <v>731</v>
      </c>
      <c r="H7177" s="278">
        <f t="shared" si="224"/>
        <v>2</v>
      </c>
      <c r="I7177" s="252" t="s">
        <v>5050</v>
      </c>
      <c r="J7177" s="289" t="s">
        <v>5051</v>
      </c>
      <c r="K7177" s="278" t="str">
        <f t="shared" si="225"/>
        <v>MMR002Total population</v>
      </c>
      <c r="L7177" s="290">
        <v>43641</v>
      </c>
      <c r="M7177" s="290" t="s">
        <v>3248</v>
      </c>
    </row>
    <row r="7178" spans="1:13" s="269" customFormat="1" ht="15.5" thickTop="1" thickBot="1" x14ac:dyDescent="0.4">
      <c r="A7178" s="283" t="s">
        <v>786</v>
      </c>
      <c r="B7178" s="284" t="str">
        <f>VLOOKUP(A7178,Lists!B:C,2,FALSE)</f>
        <v>MMR002</v>
      </c>
      <c r="C7178" s="284" t="str">
        <f>VLOOKUP(A7178,Lists!B:D,3,FALSE)</f>
        <v>MMR</v>
      </c>
      <c r="D7178" s="285" t="s">
        <v>666</v>
      </c>
      <c r="E7178" s="285">
        <v>1064973</v>
      </c>
      <c r="F7178" s="285" t="s">
        <v>5063</v>
      </c>
      <c r="G7178" s="285" t="s">
        <v>731</v>
      </c>
      <c r="H7178" s="278">
        <f t="shared" si="224"/>
        <v>2</v>
      </c>
      <c r="I7178" s="251" t="s">
        <v>5420</v>
      </c>
      <c r="J7178" s="285" t="s">
        <v>5065</v>
      </c>
      <c r="K7178" s="278" t="str">
        <f t="shared" si="225"/>
        <v>MMR002People displaced</v>
      </c>
      <c r="L7178" s="286">
        <v>43641</v>
      </c>
      <c r="M7178" s="286" t="s">
        <v>3248</v>
      </c>
    </row>
    <row r="7179" spans="1:13" s="269" customFormat="1" ht="15.5" hidden="1" thickTop="1" thickBot="1" x14ac:dyDescent="0.4">
      <c r="A7179" s="287" t="s">
        <v>786</v>
      </c>
      <c r="B7179" s="288" t="str">
        <f>VLOOKUP(A7179,Lists!B:C,2,FALSE)</f>
        <v>MMR002</v>
      </c>
      <c r="C7179" s="288" t="str">
        <f>VLOOKUP(A7179,Lists!B:D,3,FALSE)</f>
        <v>MMR</v>
      </c>
      <c r="D7179" s="289" t="s">
        <v>5029</v>
      </c>
      <c r="E7179" s="289">
        <v>428</v>
      </c>
      <c r="F7179" s="289" t="s">
        <v>5417</v>
      </c>
      <c r="G7179" s="289" t="s">
        <v>731</v>
      </c>
      <c r="H7179" s="278">
        <f t="shared" si="224"/>
        <v>2</v>
      </c>
      <c r="I7179" s="252" t="s">
        <v>1354</v>
      </c>
      <c r="J7179" s="289" t="s">
        <v>5067</v>
      </c>
      <c r="K7179" s="278" t="str">
        <f t="shared" si="225"/>
        <v>MMR002Fatalities reported</v>
      </c>
      <c r="L7179" s="290">
        <v>43641</v>
      </c>
      <c r="M7179" s="290" t="s">
        <v>3248</v>
      </c>
    </row>
    <row r="7180" spans="1:13" s="269" customFormat="1" ht="15.5" hidden="1" thickTop="1" thickBot="1" x14ac:dyDescent="0.4">
      <c r="A7180" s="283" t="s">
        <v>786</v>
      </c>
      <c r="B7180" s="284" t="str">
        <f>VLOOKUP(A7180,Lists!B:C,2,FALSE)</f>
        <v>MMR002</v>
      </c>
      <c r="C7180" s="284" t="str">
        <f>VLOOKUP(A7180,Lists!B:D,3,FALSE)</f>
        <v>MMR</v>
      </c>
      <c r="D7180" s="285" t="s">
        <v>5115</v>
      </c>
      <c r="E7180" s="285">
        <v>612</v>
      </c>
      <c r="F7180" s="285" t="s">
        <v>5417</v>
      </c>
      <c r="G7180" s="285" t="s">
        <v>731</v>
      </c>
      <c r="H7180" s="278">
        <f t="shared" si="224"/>
        <v>2</v>
      </c>
      <c r="I7180" s="251" t="s">
        <v>1354</v>
      </c>
      <c r="J7180" s="285" t="s">
        <v>5068</v>
      </c>
      <c r="K7180" s="278" t="str">
        <f t="shared" si="225"/>
        <v>MMR002Fatalities in all crises</v>
      </c>
      <c r="L7180" s="286">
        <v>43641</v>
      </c>
      <c r="M7180" s="286" t="s">
        <v>3248</v>
      </c>
    </row>
    <row r="7181" spans="1:13" s="269" customFormat="1" ht="15.5" hidden="1" thickTop="1" thickBot="1" x14ac:dyDescent="0.4">
      <c r="A7181" s="287" t="s">
        <v>3399</v>
      </c>
      <c r="B7181" s="288" t="str">
        <f>VLOOKUP(A7181,Lists!B:C,2,FALSE)</f>
        <v>MMR001</v>
      </c>
      <c r="C7181" s="288" t="str">
        <f>VLOOKUP(A7181,Lists!B:D,3,FALSE)</f>
        <v>MMR</v>
      </c>
      <c r="D7181" s="289" t="s">
        <v>522</v>
      </c>
      <c r="E7181" s="289">
        <v>52312401</v>
      </c>
      <c r="F7181" s="289" t="s">
        <v>5049</v>
      </c>
      <c r="G7181" s="289" t="s">
        <v>731</v>
      </c>
      <c r="H7181" s="278">
        <f t="shared" si="224"/>
        <v>2</v>
      </c>
      <c r="I7181" s="252" t="s">
        <v>5050</v>
      </c>
      <c r="J7181" s="289" t="s">
        <v>5051</v>
      </c>
      <c r="K7181" s="278" t="str">
        <f t="shared" si="225"/>
        <v>MMR001Total population</v>
      </c>
      <c r="L7181" s="290">
        <v>43641</v>
      </c>
      <c r="M7181" s="290" t="s">
        <v>3248</v>
      </c>
    </row>
    <row r="7182" spans="1:13" s="269" customFormat="1" ht="15.5" thickTop="1" thickBot="1" x14ac:dyDescent="0.4">
      <c r="A7182" s="283" t="s">
        <v>3399</v>
      </c>
      <c r="B7182" s="284" t="str">
        <f>VLOOKUP(A7182,Lists!B:C,2,FALSE)</f>
        <v>MMR001</v>
      </c>
      <c r="C7182" s="284" t="str">
        <f>VLOOKUP(A7182,Lists!B:D,3,FALSE)</f>
        <v>MMR</v>
      </c>
      <c r="D7182" s="285" t="s">
        <v>666</v>
      </c>
      <c r="E7182" s="285">
        <v>1171510</v>
      </c>
      <c r="F7182" s="285" t="s">
        <v>5422</v>
      </c>
      <c r="G7182" s="285" t="s">
        <v>731</v>
      </c>
      <c r="H7182" s="278">
        <f t="shared" si="224"/>
        <v>2</v>
      </c>
      <c r="I7182" s="251" t="s">
        <v>5423</v>
      </c>
      <c r="J7182" s="285" t="s">
        <v>1935</v>
      </c>
      <c r="K7182" s="278" t="str">
        <f t="shared" si="225"/>
        <v>MMR001People displaced</v>
      </c>
      <c r="L7182" s="286">
        <v>43641</v>
      </c>
      <c r="M7182" s="286" t="s">
        <v>3248</v>
      </c>
    </row>
    <row r="7183" spans="1:13" s="269" customFormat="1" ht="15.5" hidden="1" thickTop="1" thickBot="1" x14ac:dyDescent="0.4">
      <c r="A7183" s="287" t="s">
        <v>3399</v>
      </c>
      <c r="B7183" s="288" t="str">
        <f>VLOOKUP(A7183,Lists!B:C,2,FALSE)</f>
        <v>MMR001</v>
      </c>
      <c r="C7183" s="288" t="str">
        <f>VLOOKUP(A7183,Lists!B:D,3,FALSE)</f>
        <v>MMR</v>
      </c>
      <c r="D7183" s="289" t="s">
        <v>5029</v>
      </c>
      <c r="E7183" s="289">
        <v>474</v>
      </c>
      <c r="F7183" s="289" t="s">
        <v>5417</v>
      </c>
      <c r="G7183" s="289" t="s">
        <v>731</v>
      </c>
      <c r="H7183" s="278">
        <f t="shared" si="224"/>
        <v>2</v>
      </c>
      <c r="I7183" s="252" t="s">
        <v>1354</v>
      </c>
      <c r="J7183" s="289" t="s">
        <v>5421</v>
      </c>
      <c r="K7183" s="278" t="str">
        <f t="shared" si="225"/>
        <v>MMR001Fatalities reported</v>
      </c>
      <c r="L7183" s="290">
        <v>43641</v>
      </c>
      <c r="M7183" s="290" t="s">
        <v>3248</v>
      </c>
    </row>
    <row r="7184" spans="1:13" s="269" customFormat="1" ht="15.5" hidden="1" thickTop="1" thickBot="1" x14ac:dyDescent="0.4">
      <c r="A7184" s="283" t="s">
        <v>3399</v>
      </c>
      <c r="B7184" s="284" t="str">
        <f>VLOOKUP(A7184,Lists!B:C,2,FALSE)</f>
        <v>MMR001</v>
      </c>
      <c r="C7184" s="284" t="str">
        <f>VLOOKUP(A7184,Lists!B:D,3,FALSE)</f>
        <v>MMR</v>
      </c>
      <c r="D7184" s="285" t="s">
        <v>5115</v>
      </c>
      <c r="E7184" s="285">
        <v>612</v>
      </c>
      <c r="F7184" s="285" t="s">
        <v>5417</v>
      </c>
      <c r="G7184" s="285" t="s">
        <v>731</v>
      </c>
      <c r="H7184" s="278">
        <f t="shared" si="224"/>
        <v>2</v>
      </c>
      <c r="I7184" s="251" t="s">
        <v>1354</v>
      </c>
      <c r="J7184" s="285" t="s">
        <v>5068</v>
      </c>
      <c r="K7184" s="278" t="str">
        <f t="shared" si="225"/>
        <v>MMR001Fatalities in all crises</v>
      </c>
      <c r="L7184" s="286">
        <v>43641</v>
      </c>
      <c r="M7184" s="286" t="s">
        <v>3248</v>
      </c>
    </row>
    <row r="7185" spans="1:13" s="269" customFormat="1" ht="15.5" hidden="1" thickTop="1" thickBot="1" x14ac:dyDescent="0.4">
      <c r="A7185" s="287" t="s">
        <v>4354</v>
      </c>
      <c r="B7185" s="288" t="str">
        <f>VLOOKUP(A7185,Lists!B:C,2,FALSE)</f>
        <v>REG011</v>
      </c>
      <c r="C7185" s="288" t="str">
        <f>VLOOKUP(A7185,Lists!B:D,3,FALSE)</f>
        <v>BGD, MMR</v>
      </c>
      <c r="D7185" s="289" t="s">
        <v>522</v>
      </c>
      <c r="E7185" s="289">
        <v>195542020</v>
      </c>
      <c r="F7185" s="289" t="s">
        <v>5080</v>
      </c>
      <c r="G7185" s="289" t="s">
        <v>731</v>
      </c>
      <c r="H7185" s="278">
        <f t="shared" si="224"/>
        <v>2</v>
      </c>
      <c r="I7185" s="252" t="s">
        <v>5081</v>
      </c>
      <c r="J7185" s="289" t="s">
        <v>5082</v>
      </c>
      <c r="K7185" s="278" t="str">
        <f t="shared" si="225"/>
        <v>REG011Total population</v>
      </c>
      <c r="L7185" s="290">
        <v>43641</v>
      </c>
      <c r="M7185" s="290" t="s">
        <v>3248</v>
      </c>
    </row>
    <row r="7186" spans="1:13" s="269" customFormat="1" ht="15.5" thickTop="1" thickBot="1" x14ac:dyDescent="0.4">
      <c r="A7186" s="283" t="s">
        <v>4354</v>
      </c>
      <c r="B7186" s="284" t="str">
        <f>VLOOKUP(A7186,Lists!B:C,2,FALSE)</f>
        <v>REG011</v>
      </c>
      <c r="C7186" s="284" t="str">
        <f>VLOOKUP(A7186,Lists!B:D,3,FALSE)</f>
        <v>BGD, MMR</v>
      </c>
      <c r="D7186" s="285" t="s">
        <v>666</v>
      </c>
      <c r="E7186" s="285">
        <v>1064973</v>
      </c>
      <c r="F7186" s="285" t="s">
        <v>5428</v>
      </c>
      <c r="G7186" s="285" t="s">
        <v>731</v>
      </c>
      <c r="H7186" s="278">
        <f t="shared" si="224"/>
        <v>2</v>
      </c>
      <c r="I7186" s="251" t="s">
        <v>5429</v>
      </c>
      <c r="J7186" s="285" t="s">
        <v>5092</v>
      </c>
      <c r="K7186" s="278" t="str">
        <f t="shared" si="225"/>
        <v>REG011People displaced</v>
      </c>
      <c r="L7186" s="286">
        <v>43641</v>
      </c>
      <c r="M7186" s="286" t="s">
        <v>3248</v>
      </c>
    </row>
    <row r="7187" spans="1:13" s="269" customFormat="1" ht="15.5" hidden="1" thickTop="1" thickBot="1" x14ac:dyDescent="0.4">
      <c r="A7187" s="287" t="s">
        <v>4354</v>
      </c>
      <c r="B7187" s="288" t="str">
        <f>VLOOKUP(A7187,Lists!B:C,2,FALSE)</f>
        <v>REG011</v>
      </c>
      <c r="C7187" s="288" t="str">
        <f>VLOOKUP(A7187,Lists!B:D,3,FALSE)</f>
        <v>BGD, MMR</v>
      </c>
      <c r="D7187" s="289" t="s">
        <v>5027</v>
      </c>
      <c r="E7187" s="289">
        <v>38077</v>
      </c>
      <c r="F7187" s="289" t="s">
        <v>5409</v>
      </c>
      <c r="G7187" s="289" t="s">
        <v>731</v>
      </c>
      <c r="H7187" s="278">
        <f t="shared" si="224"/>
        <v>2</v>
      </c>
      <c r="I7187" s="252" t="s">
        <v>1421</v>
      </c>
      <c r="J7187" s="289" t="s">
        <v>5410</v>
      </c>
      <c r="K7187" s="278" t="str">
        <f t="shared" si="225"/>
        <v>REG011Injuries reported</v>
      </c>
      <c r="L7187" s="290">
        <v>43641</v>
      </c>
      <c r="M7187" s="290" t="s">
        <v>3248</v>
      </c>
    </row>
    <row r="7188" spans="1:13" s="269" customFormat="1" ht="15.5" hidden="1" thickTop="1" thickBot="1" x14ac:dyDescent="0.4">
      <c r="A7188" s="283" t="s">
        <v>4354</v>
      </c>
      <c r="B7188" s="284" t="str">
        <f>VLOOKUP(A7188,Lists!B:C,2,FALSE)</f>
        <v>REG011</v>
      </c>
      <c r="C7188" s="284" t="str">
        <f>VLOOKUP(A7188,Lists!B:D,3,FALSE)</f>
        <v>BGD, MMR</v>
      </c>
      <c r="D7188" s="285" t="s">
        <v>5028</v>
      </c>
      <c r="E7188" s="285">
        <v>514999</v>
      </c>
      <c r="F7188" s="285" t="s">
        <v>5409</v>
      </c>
      <c r="G7188" s="285" t="s">
        <v>731</v>
      </c>
      <c r="H7188" s="278">
        <f t="shared" si="224"/>
        <v>2</v>
      </c>
      <c r="I7188" s="251" t="s">
        <v>1421</v>
      </c>
      <c r="J7188" s="285" t="s">
        <v>5430</v>
      </c>
      <c r="K7188" s="278" t="str">
        <f t="shared" si="225"/>
        <v>REG011Illness cases reported</v>
      </c>
      <c r="L7188" s="286">
        <v>43641</v>
      </c>
      <c r="M7188" s="286" t="s">
        <v>3248</v>
      </c>
    </row>
    <row r="7189" spans="1:13" s="269" customFormat="1" ht="15.5" hidden="1" thickTop="1" thickBot="1" x14ac:dyDescent="0.4">
      <c r="A7189" s="287" t="s">
        <v>4354</v>
      </c>
      <c r="B7189" s="288" t="str">
        <f>VLOOKUP(A7189,Lists!B:C,2,FALSE)</f>
        <v>REG011</v>
      </c>
      <c r="C7189" s="288" t="str">
        <f>VLOOKUP(A7189,Lists!B:D,3,FALSE)</f>
        <v>BGD, MMR</v>
      </c>
      <c r="D7189" s="289" t="s">
        <v>5029</v>
      </c>
      <c r="E7189" s="289">
        <v>433</v>
      </c>
      <c r="F7189" s="289" t="s">
        <v>4866</v>
      </c>
      <c r="G7189" s="289" t="s">
        <v>731</v>
      </c>
      <c r="H7189" s="278">
        <f t="shared" si="224"/>
        <v>2</v>
      </c>
      <c r="I7189" s="252" t="s">
        <v>1354</v>
      </c>
      <c r="J7189" s="289" t="s">
        <v>5426</v>
      </c>
      <c r="K7189" s="278" t="str">
        <f t="shared" si="225"/>
        <v>REG011Fatalities reported</v>
      </c>
      <c r="L7189" s="290">
        <v>43641</v>
      </c>
      <c r="M7189" s="290" t="s">
        <v>3248</v>
      </c>
    </row>
    <row r="7190" spans="1:13" s="269" customFormat="1" ht="15.5" hidden="1" thickTop="1" thickBot="1" x14ac:dyDescent="0.4">
      <c r="A7190" s="283" t="s">
        <v>4354</v>
      </c>
      <c r="B7190" s="284" t="str">
        <f>VLOOKUP(A7190,Lists!B:C,2,FALSE)</f>
        <v>REG011</v>
      </c>
      <c r="C7190" s="284" t="str">
        <f>VLOOKUP(A7190,Lists!B:D,3,FALSE)</f>
        <v>BGD, MMR</v>
      </c>
      <c r="D7190" s="285" t="s">
        <v>5115</v>
      </c>
      <c r="E7190" s="285">
        <v>865</v>
      </c>
      <c r="F7190" s="285" t="s">
        <v>4866</v>
      </c>
      <c r="G7190" s="285" t="s">
        <v>731</v>
      </c>
      <c r="H7190" s="278">
        <f t="shared" si="224"/>
        <v>2</v>
      </c>
      <c r="I7190" s="251" t="s">
        <v>1354</v>
      </c>
      <c r="J7190" s="285" t="s">
        <v>5427</v>
      </c>
      <c r="K7190" s="278" t="str">
        <f t="shared" si="225"/>
        <v>REG011Fatalities in all crises</v>
      </c>
      <c r="L7190" s="286">
        <v>43641</v>
      </c>
      <c r="M7190" s="286" t="s">
        <v>3248</v>
      </c>
    </row>
    <row r="7191" spans="1:13" s="269" customFormat="1" ht="15.5" hidden="1" thickTop="1" thickBot="1" x14ac:dyDescent="0.4">
      <c r="A7191" s="287" t="s">
        <v>4354</v>
      </c>
      <c r="B7191" s="288" t="str">
        <f>VLOOKUP(A7191,Lists!B:C,2,FALSE)</f>
        <v>REG011</v>
      </c>
      <c r="C7191" s="288" t="str">
        <f>VLOOKUP(A7191,Lists!B:D,3,FALSE)</f>
        <v>BGD, MMR</v>
      </c>
      <c r="D7191" s="289" t="s">
        <v>5110</v>
      </c>
      <c r="E7191" s="289">
        <v>2845683.3246951452</v>
      </c>
      <c r="F7191" s="289" t="s">
        <v>2807</v>
      </c>
      <c r="G7191" s="289" t="s">
        <v>731</v>
      </c>
      <c r="H7191" s="278">
        <f t="shared" si="224"/>
        <v>2</v>
      </c>
      <c r="I7191" s="252" t="s">
        <v>5096</v>
      </c>
      <c r="J7191" s="289" t="s">
        <v>5425</v>
      </c>
      <c r="K7191" s="278" t="str">
        <f t="shared" si="225"/>
        <v>REG011Minimal humanitarian conditions - Level 1</v>
      </c>
      <c r="L7191" s="290">
        <v>43641</v>
      </c>
      <c r="M7191" s="290" t="s">
        <v>3248</v>
      </c>
    </row>
    <row r="7192" spans="1:13" s="269" customFormat="1" ht="15.5" hidden="1" thickTop="1" thickBot="1" x14ac:dyDescent="0.4">
      <c r="A7192" s="283" t="s">
        <v>4354</v>
      </c>
      <c r="B7192" s="284" t="str">
        <f>VLOOKUP(A7192,Lists!B:C,2,FALSE)</f>
        <v>REG011</v>
      </c>
      <c r="C7192" s="284" t="str">
        <f>VLOOKUP(A7192,Lists!B:D,3,FALSE)</f>
        <v>BGD, MMR</v>
      </c>
      <c r="D7192" s="285" t="s">
        <v>5111</v>
      </c>
      <c r="E7192" s="285">
        <v>765822.52683092235</v>
      </c>
      <c r="F7192" s="285" t="s">
        <v>2807</v>
      </c>
      <c r="G7192" s="285" t="s">
        <v>731</v>
      </c>
      <c r="H7192" s="278">
        <f t="shared" si="224"/>
        <v>2</v>
      </c>
      <c r="I7192" s="251" t="s">
        <v>5096</v>
      </c>
      <c r="J7192" s="285" t="s">
        <v>5425</v>
      </c>
      <c r="K7192" s="278" t="str">
        <f t="shared" si="225"/>
        <v>REG011Stressed humanitarian conditions - Level 2</v>
      </c>
      <c r="L7192" s="286">
        <v>43641</v>
      </c>
      <c r="M7192" s="286" t="s">
        <v>3248</v>
      </c>
    </row>
    <row r="7193" spans="1:13" s="269" customFormat="1" ht="15.5" hidden="1" thickTop="1" thickBot="1" x14ac:dyDescent="0.4">
      <c r="A7193" s="287" t="s">
        <v>4354</v>
      </c>
      <c r="B7193" s="288" t="str">
        <f>VLOOKUP(A7193,Lists!B:C,2,FALSE)</f>
        <v>REG011</v>
      </c>
      <c r="C7193" s="288" t="str">
        <f>VLOOKUP(A7193,Lists!B:D,3,FALSE)</f>
        <v>BGD, MMR</v>
      </c>
      <c r="D7193" s="289" t="s">
        <v>5112</v>
      </c>
      <c r="E7193" s="289">
        <v>940694.26185667445</v>
      </c>
      <c r="F7193" s="289" t="s">
        <v>2807</v>
      </c>
      <c r="G7193" s="289" t="s">
        <v>731</v>
      </c>
      <c r="H7193" s="278">
        <f t="shared" si="224"/>
        <v>2</v>
      </c>
      <c r="I7193" s="252" t="s">
        <v>5096</v>
      </c>
      <c r="J7193" s="289" t="s">
        <v>5425</v>
      </c>
      <c r="K7193" s="278" t="str">
        <f t="shared" si="225"/>
        <v>REG011Moderate humanitarian conditions - Level 3</v>
      </c>
      <c r="L7193" s="290">
        <v>43641</v>
      </c>
      <c r="M7193" s="290" t="s">
        <v>3248</v>
      </c>
    </row>
    <row r="7194" spans="1:13" s="269" customFormat="1" ht="15.5" hidden="1" thickTop="1" thickBot="1" x14ac:dyDescent="0.4">
      <c r="A7194" s="283" t="s">
        <v>4354</v>
      </c>
      <c r="B7194" s="284" t="str">
        <f>VLOOKUP(A7194,Lists!B:C,2,FALSE)</f>
        <v>REG011</v>
      </c>
      <c r="C7194" s="284" t="str">
        <f>VLOOKUP(A7194,Lists!B:D,3,FALSE)</f>
        <v>BGD, MMR</v>
      </c>
      <c r="D7194" s="285" t="s">
        <v>5113</v>
      </c>
      <c r="E7194" s="285">
        <v>596787.51120065711</v>
      </c>
      <c r="F7194" s="285" t="s">
        <v>2807</v>
      </c>
      <c r="G7194" s="285" t="s">
        <v>731</v>
      </c>
      <c r="H7194" s="278">
        <f t="shared" si="224"/>
        <v>2</v>
      </c>
      <c r="I7194" s="251" t="s">
        <v>5096</v>
      </c>
      <c r="J7194" s="285" t="s">
        <v>5425</v>
      </c>
      <c r="K7194" s="278" t="str">
        <f t="shared" si="225"/>
        <v>REG011Severe humanitarian conditions - Level 4</v>
      </c>
      <c r="L7194" s="286">
        <v>43641</v>
      </c>
      <c r="M7194" s="286" t="s">
        <v>3248</v>
      </c>
    </row>
    <row r="7195" spans="1:13" s="269" customFormat="1" ht="15.5" hidden="1" thickTop="1" thickBot="1" x14ac:dyDescent="0.4">
      <c r="A7195" s="287" t="s">
        <v>4354</v>
      </c>
      <c r="B7195" s="288" t="str">
        <f>VLOOKUP(A7195,Lists!B:C,2,FALSE)</f>
        <v>REG011</v>
      </c>
      <c r="C7195" s="288" t="str">
        <f>VLOOKUP(A7195,Lists!B:D,3,FALSE)</f>
        <v>BGD, MMR</v>
      </c>
      <c r="D7195" s="289" t="s">
        <v>5114</v>
      </c>
      <c r="E7195" s="289">
        <v>18578.375416600546</v>
      </c>
      <c r="F7195" s="289" t="s">
        <v>2807</v>
      </c>
      <c r="G7195" s="289" t="s">
        <v>731</v>
      </c>
      <c r="H7195" s="278">
        <f t="shared" si="224"/>
        <v>2</v>
      </c>
      <c r="I7195" s="252" t="s">
        <v>5096</v>
      </c>
      <c r="J7195" s="289" t="s">
        <v>5425</v>
      </c>
      <c r="K7195" s="278" t="str">
        <f t="shared" si="225"/>
        <v>REG011Extreme humanitarian conditions - Level 5</v>
      </c>
      <c r="L7195" s="290">
        <v>43641</v>
      </c>
      <c r="M7195" s="290" t="s">
        <v>3248</v>
      </c>
    </row>
    <row r="7196" spans="1:13" s="269" customFormat="1" ht="15.5" hidden="1" thickTop="1" thickBot="1" x14ac:dyDescent="0.4">
      <c r="A7196" s="283" t="s">
        <v>4354</v>
      </c>
      <c r="B7196" s="284" t="str">
        <f>VLOOKUP(A7196,Lists!B:C,2,FALSE)</f>
        <v>REG011</v>
      </c>
      <c r="C7196" s="284" t="str">
        <f>VLOOKUP(A7196,Lists!B:D,3,FALSE)</f>
        <v>BGD, MMR</v>
      </c>
      <c r="D7196" s="285" t="s">
        <v>752</v>
      </c>
      <c r="E7196" s="285">
        <v>1556060.1484739319</v>
      </c>
      <c r="F7196" s="285" t="s">
        <v>2806</v>
      </c>
      <c r="G7196" s="285" t="s">
        <v>731</v>
      </c>
      <c r="H7196" s="278">
        <f t="shared" si="224"/>
        <v>2</v>
      </c>
      <c r="I7196" s="251" t="s">
        <v>5424</v>
      </c>
      <c r="J7196" s="285" t="s">
        <v>5425</v>
      </c>
      <c r="K7196" s="278" t="str">
        <f t="shared" si="225"/>
        <v>REG011People in Need</v>
      </c>
      <c r="L7196" s="286">
        <v>43641</v>
      </c>
      <c r="M7196" s="286" t="s">
        <v>3248</v>
      </c>
    </row>
    <row r="7197" spans="1:13" s="269" customFormat="1" ht="15.5" hidden="1" thickTop="1" thickBot="1" x14ac:dyDescent="0.4">
      <c r="A7197" s="287" t="s">
        <v>1260</v>
      </c>
      <c r="B7197" s="288" t="str">
        <f>VLOOKUP(A7197,Lists!B:C,2,FALSE)</f>
        <v>TZA002</v>
      </c>
      <c r="C7197" s="288" t="str">
        <f>VLOOKUP(A7197,Lists!B:D,3,FALSE)</f>
        <v>TZA</v>
      </c>
      <c r="D7197" s="289" t="s">
        <v>522</v>
      </c>
      <c r="E7197" s="289">
        <v>57629000</v>
      </c>
      <c r="F7197" s="289" t="s">
        <v>5431</v>
      </c>
      <c r="G7197" s="289" t="s">
        <v>731</v>
      </c>
      <c r="H7197" s="278">
        <f t="shared" si="224"/>
        <v>2</v>
      </c>
      <c r="I7197" s="252" t="s">
        <v>5432</v>
      </c>
      <c r="J7197" s="289" t="s">
        <v>5433</v>
      </c>
      <c r="K7197" s="278" t="str">
        <f t="shared" si="225"/>
        <v>TZA002Total population</v>
      </c>
      <c r="L7197" s="290">
        <v>43642</v>
      </c>
      <c r="M7197" s="290" t="s">
        <v>3248</v>
      </c>
    </row>
    <row r="7198" spans="1:13" s="269" customFormat="1" ht="15.5" hidden="1" thickTop="1" thickBot="1" x14ac:dyDescent="0.4">
      <c r="A7198" s="283" t="s">
        <v>1260</v>
      </c>
      <c r="B7198" s="284" t="str">
        <f>VLOOKUP(A7198,Lists!B:C,2,FALSE)</f>
        <v>TZA002</v>
      </c>
      <c r="C7198" s="284" t="str">
        <f>VLOOKUP(A7198,Lists!B:D,3,FALSE)</f>
        <v>TZA</v>
      </c>
      <c r="D7198" s="285" t="s">
        <v>660</v>
      </c>
      <c r="E7198" s="285">
        <v>187000</v>
      </c>
      <c r="F7198" s="285" t="s">
        <v>5434</v>
      </c>
      <c r="G7198" s="285" t="s">
        <v>731</v>
      </c>
      <c r="H7198" s="278">
        <f t="shared" si="224"/>
        <v>2</v>
      </c>
      <c r="I7198" s="251" t="s">
        <v>5435</v>
      </c>
      <c r="J7198" s="285" t="s">
        <v>1133</v>
      </c>
      <c r="K7198" s="278" t="str">
        <f t="shared" si="225"/>
        <v>TZA002Landmass affected</v>
      </c>
      <c r="L7198" s="286">
        <v>43642</v>
      </c>
      <c r="M7198" s="286" t="s">
        <v>3248</v>
      </c>
    </row>
    <row r="7199" spans="1:13" s="269" customFormat="1" ht="15.5" hidden="1" thickTop="1" thickBot="1" x14ac:dyDescent="0.4">
      <c r="A7199" s="287" t="s">
        <v>1260</v>
      </c>
      <c r="B7199" s="288" t="str">
        <f>VLOOKUP(A7199,Lists!B:C,2,FALSE)</f>
        <v>TZA002</v>
      </c>
      <c r="C7199" s="288" t="str">
        <f>VLOOKUP(A7199,Lists!B:D,3,FALSE)</f>
        <v>TZA</v>
      </c>
      <c r="D7199" s="289" t="s">
        <v>737</v>
      </c>
      <c r="E7199" s="289">
        <v>11714000</v>
      </c>
      <c r="F7199" s="289" t="s">
        <v>5434</v>
      </c>
      <c r="G7199" s="289" t="s">
        <v>731</v>
      </c>
      <c r="H7199" s="278">
        <f t="shared" si="224"/>
        <v>2</v>
      </c>
      <c r="I7199" s="252" t="s">
        <v>5435</v>
      </c>
      <c r="J7199" s="289" t="s">
        <v>1133</v>
      </c>
      <c r="K7199" s="278" t="str">
        <f t="shared" si="225"/>
        <v>TZA002People exposed</v>
      </c>
      <c r="L7199" s="290">
        <v>43642</v>
      </c>
      <c r="M7199" s="290" t="s">
        <v>3248</v>
      </c>
    </row>
    <row r="7200" spans="1:13" s="269" customFormat="1" ht="15.5" hidden="1" thickTop="1" thickBot="1" x14ac:dyDescent="0.4">
      <c r="A7200" s="283" t="s">
        <v>1260</v>
      </c>
      <c r="B7200" s="284" t="str">
        <f>VLOOKUP(A7200,Lists!B:C,2,FALSE)</f>
        <v>TZA002</v>
      </c>
      <c r="C7200" s="284" t="str">
        <f>VLOOKUP(A7200,Lists!B:D,3,FALSE)</f>
        <v>TZA</v>
      </c>
      <c r="D7200" s="285" t="s">
        <v>533</v>
      </c>
      <c r="E7200" s="285">
        <v>11714000</v>
      </c>
      <c r="F7200" s="285" t="s">
        <v>5434</v>
      </c>
      <c r="G7200" s="285" t="s">
        <v>731</v>
      </c>
      <c r="H7200" s="278">
        <f t="shared" si="224"/>
        <v>2</v>
      </c>
      <c r="I7200" s="251" t="s">
        <v>5435</v>
      </c>
      <c r="J7200" s="285" t="s">
        <v>1133</v>
      </c>
      <c r="K7200" s="278" t="str">
        <f t="shared" si="225"/>
        <v>TZA002People affected</v>
      </c>
      <c r="L7200" s="286">
        <v>43642</v>
      </c>
      <c r="M7200" s="286" t="s">
        <v>3248</v>
      </c>
    </row>
    <row r="7201" spans="1:13" s="269" customFormat="1" ht="15.5" thickTop="1" thickBot="1" x14ac:dyDescent="0.4">
      <c r="A7201" s="287" t="s">
        <v>1260</v>
      </c>
      <c r="B7201" s="288" t="str">
        <f>VLOOKUP(A7201,Lists!B:C,2,FALSE)</f>
        <v>TZA002</v>
      </c>
      <c r="C7201" s="288" t="str">
        <f>VLOOKUP(A7201,Lists!B:D,3,FALSE)</f>
        <v>TZA</v>
      </c>
      <c r="D7201" s="289" t="s">
        <v>666</v>
      </c>
      <c r="E7201" s="289">
        <v>318000</v>
      </c>
      <c r="F7201" s="289" t="s">
        <v>5238</v>
      </c>
      <c r="G7201" s="289" t="s">
        <v>731</v>
      </c>
      <c r="H7201" s="278">
        <f t="shared" si="224"/>
        <v>2</v>
      </c>
      <c r="I7201" s="252" t="s">
        <v>5436</v>
      </c>
      <c r="J7201" s="289" t="s">
        <v>5437</v>
      </c>
      <c r="K7201" s="278" t="str">
        <f t="shared" si="225"/>
        <v>TZA002People displaced</v>
      </c>
      <c r="L7201" s="290">
        <v>43642</v>
      </c>
      <c r="M7201" s="290" t="s">
        <v>3248</v>
      </c>
    </row>
    <row r="7202" spans="1:13" s="269" customFormat="1" ht="15.5" hidden="1" thickTop="1" thickBot="1" x14ac:dyDescent="0.4">
      <c r="A7202" s="283" t="s">
        <v>1260</v>
      </c>
      <c r="B7202" s="284" t="str">
        <f>VLOOKUP(A7202,Lists!B:C,2,FALSE)</f>
        <v>TZA002</v>
      </c>
      <c r="C7202" s="284" t="str">
        <f>VLOOKUP(A7202,Lists!B:D,3,FALSE)</f>
        <v>TZA</v>
      </c>
      <c r="D7202" s="285" t="s">
        <v>5027</v>
      </c>
      <c r="E7202" s="285">
        <v>0</v>
      </c>
      <c r="F7202" s="285" t="s">
        <v>5438</v>
      </c>
      <c r="G7202" s="285" t="s">
        <v>731</v>
      </c>
      <c r="H7202" s="278">
        <f t="shared" si="224"/>
        <v>2</v>
      </c>
      <c r="I7202" s="251" t="s">
        <v>1354</v>
      </c>
      <c r="J7202" s="285" t="s">
        <v>5439</v>
      </c>
      <c r="K7202" s="278" t="str">
        <f t="shared" si="225"/>
        <v>TZA002Injuries reported</v>
      </c>
      <c r="L7202" s="286">
        <v>43642</v>
      </c>
      <c r="M7202" s="286" t="s">
        <v>3248</v>
      </c>
    </row>
    <row r="7203" spans="1:13" s="269" customFormat="1" ht="15.5" hidden="1" thickTop="1" thickBot="1" x14ac:dyDescent="0.4">
      <c r="A7203" s="287" t="s">
        <v>1260</v>
      </c>
      <c r="B7203" s="288" t="str">
        <f>VLOOKUP(A7203,Lists!B:C,2,FALSE)</f>
        <v>TZA002</v>
      </c>
      <c r="C7203" s="288" t="str">
        <f>VLOOKUP(A7203,Lists!B:D,3,FALSE)</f>
        <v>TZA</v>
      </c>
      <c r="D7203" s="289" t="s">
        <v>5029</v>
      </c>
      <c r="E7203" s="289">
        <v>0</v>
      </c>
      <c r="F7203" s="289" t="s">
        <v>5438</v>
      </c>
      <c r="G7203" s="289" t="s">
        <v>731</v>
      </c>
      <c r="H7203" s="278">
        <f t="shared" si="224"/>
        <v>2</v>
      </c>
      <c r="I7203" s="252" t="s">
        <v>1354</v>
      </c>
      <c r="J7203" s="289" t="s">
        <v>5440</v>
      </c>
      <c r="K7203" s="278" t="str">
        <f t="shared" si="225"/>
        <v>TZA002Fatalities reported</v>
      </c>
      <c r="L7203" s="290">
        <v>43642</v>
      </c>
      <c r="M7203" s="290" t="s">
        <v>3248</v>
      </c>
    </row>
    <row r="7204" spans="1:13" s="269" customFormat="1" ht="15.5" hidden="1" thickTop="1" thickBot="1" x14ac:dyDescent="0.4">
      <c r="A7204" s="283" t="s">
        <v>1260</v>
      </c>
      <c r="B7204" s="284" t="str">
        <f>VLOOKUP(A7204,Lists!B:C,2,FALSE)</f>
        <v>TZA002</v>
      </c>
      <c r="C7204" s="284" t="str">
        <f>VLOOKUP(A7204,Lists!B:D,3,FALSE)</f>
        <v>TZA</v>
      </c>
      <c r="D7204" s="285" t="s">
        <v>5115</v>
      </c>
      <c r="E7204" s="285">
        <v>0</v>
      </c>
      <c r="F7204" s="285" t="s">
        <v>5438</v>
      </c>
      <c r="G7204" s="285" t="s">
        <v>731</v>
      </c>
      <c r="H7204" s="278">
        <f t="shared" si="224"/>
        <v>2</v>
      </c>
      <c r="I7204" s="251" t="s">
        <v>1354</v>
      </c>
      <c r="J7204" s="285" t="s">
        <v>5440</v>
      </c>
      <c r="K7204" s="278" t="str">
        <f t="shared" si="225"/>
        <v>TZA002Fatalities in all crises</v>
      </c>
      <c r="L7204" s="286">
        <v>43642</v>
      </c>
      <c r="M7204" s="286" t="s">
        <v>3248</v>
      </c>
    </row>
    <row r="7205" spans="1:13" s="269" customFormat="1" ht="15.5" hidden="1" thickTop="1" thickBot="1" x14ac:dyDescent="0.4">
      <c r="A7205" s="287" t="s">
        <v>1260</v>
      </c>
      <c r="B7205" s="288" t="str">
        <f>VLOOKUP(A7205,Lists!B:C,2,FALSE)</f>
        <v>TZA002</v>
      </c>
      <c r="C7205" s="288" t="str">
        <f>VLOOKUP(A7205,Lists!B:D,3,FALSE)</f>
        <v>TZA</v>
      </c>
      <c r="D7205" s="289" t="s">
        <v>752</v>
      </c>
      <c r="E7205" s="289">
        <v>276000</v>
      </c>
      <c r="F7205" s="289" t="s">
        <v>5238</v>
      </c>
      <c r="G7205" s="289" t="s">
        <v>731</v>
      </c>
      <c r="H7205" s="278">
        <f t="shared" si="224"/>
        <v>2</v>
      </c>
      <c r="I7205" s="252" t="s">
        <v>5436</v>
      </c>
      <c r="J7205" s="289" t="s">
        <v>3912</v>
      </c>
      <c r="K7205" s="278" t="str">
        <f t="shared" si="225"/>
        <v>TZA002People in Need</v>
      </c>
      <c r="L7205" s="290">
        <v>43642</v>
      </c>
      <c r="M7205" s="290" t="s">
        <v>3248</v>
      </c>
    </row>
    <row r="7206" spans="1:13" s="269" customFormat="1" ht="15.5" hidden="1" thickTop="1" thickBot="1" x14ac:dyDescent="0.4">
      <c r="A7206" s="283" t="s">
        <v>1260</v>
      </c>
      <c r="B7206" s="284" t="str">
        <f>VLOOKUP(A7206,Lists!B:C,2,FALSE)</f>
        <v>TZA002</v>
      </c>
      <c r="C7206" s="284" t="str">
        <f>VLOOKUP(A7206,Lists!B:D,3,FALSE)</f>
        <v>TZA</v>
      </c>
      <c r="D7206" s="285" t="s">
        <v>5110</v>
      </c>
      <c r="E7206" s="285">
        <v>11396000</v>
      </c>
      <c r="F7206" s="285" t="s">
        <v>5441</v>
      </c>
      <c r="G7206" s="285" t="s">
        <v>731</v>
      </c>
      <c r="H7206" s="278">
        <f t="shared" si="224"/>
        <v>2</v>
      </c>
      <c r="I7206" s="251" t="s">
        <v>5435</v>
      </c>
      <c r="J7206" s="285" t="s">
        <v>1133</v>
      </c>
      <c r="K7206" s="278" t="str">
        <f t="shared" si="225"/>
        <v>TZA002Minimal humanitarian conditions - Level 1</v>
      </c>
      <c r="L7206" s="286">
        <v>43642</v>
      </c>
      <c r="M7206" s="286" t="s">
        <v>3248</v>
      </c>
    </row>
    <row r="7207" spans="1:13" s="269" customFormat="1" ht="15.5" hidden="1" thickTop="1" thickBot="1" x14ac:dyDescent="0.4">
      <c r="A7207" s="287" t="s">
        <v>1260</v>
      </c>
      <c r="B7207" s="288" t="str">
        <f>VLOOKUP(A7207,Lists!B:C,2,FALSE)</f>
        <v>TZA002</v>
      </c>
      <c r="C7207" s="288" t="str">
        <f>VLOOKUP(A7207,Lists!B:D,3,FALSE)</f>
        <v>TZA</v>
      </c>
      <c r="D7207" s="289" t="s">
        <v>5111</v>
      </c>
      <c r="E7207" s="289">
        <v>42000</v>
      </c>
      <c r="F7207" s="289" t="s">
        <v>5238</v>
      </c>
      <c r="G7207" s="289" t="s">
        <v>731</v>
      </c>
      <c r="H7207" s="278">
        <f t="shared" si="224"/>
        <v>2</v>
      </c>
      <c r="I7207" s="252" t="s">
        <v>5436</v>
      </c>
      <c r="J7207" s="289" t="s">
        <v>5442</v>
      </c>
      <c r="K7207" s="278" t="str">
        <f t="shared" si="225"/>
        <v>TZA002Stressed humanitarian conditions - Level 2</v>
      </c>
      <c r="L7207" s="290">
        <v>43642</v>
      </c>
      <c r="M7207" s="290" t="s">
        <v>3248</v>
      </c>
    </row>
    <row r="7208" spans="1:13" s="269" customFormat="1" ht="15.5" hidden="1" thickTop="1" thickBot="1" x14ac:dyDescent="0.4">
      <c r="A7208" s="283" t="s">
        <v>1260</v>
      </c>
      <c r="B7208" s="284" t="str">
        <f>VLOOKUP(A7208,Lists!B:C,2,FALSE)</f>
        <v>TZA002</v>
      </c>
      <c r="C7208" s="284" t="str">
        <f>VLOOKUP(A7208,Lists!B:D,3,FALSE)</f>
        <v>TZA</v>
      </c>
      <c r="D7208" s="285" t="s">
        <v>5112</v>
      </c>
      <c r="E7208" s="285">
        <v>276000</v>
      </c>
      <c r="F7208" s="285" t="s">
        <v>5238</v>
      </c>
      <c r="G7208" s="285" t="s">
        <v>731</v>
      </c>
      <c r="H7208" s="278">
        <f t="shared" si="224"/>
        <v>2</v>
      </c>
      <c r="I7208" s="251" t="s">
        <v>5436</v>
      </c>
      <c r="J7208" s="285" t="s">
        <v>3912</v>
      </c>
      <c r="K7208" s="278" t="str">
        <f t="shared" si="225"/>
        <v>TZA002Moderate humanitarian conditions - Level 3</v>
      </c>
      <c r="L7208" s="286">
        <v>43642</v>
      </c>
      <c r="M7208" s="286" t="s">
        <v>3248</v>
      </c>
    </row>
    <row r="7209" spans="1:13" s="269" customFormat="1" ht="15.5" hidden="1" thickTop="1" thickBot="1" x14ac:dyDescent="0.4">
      <c r="A7209" s="287" t="s">
        <v>2992</v>
      </c>
      <c r="B7209" s="288" t="str">
        <f>VLOOKUP(A7209,Lists!B:C,2,FALSE)</f>
        <v>JOR002</v>
      </c>
      <c r="C7209" s="288" t="str">
        <f>VLOOKUP(A7209,Lists!B:D,3,FALSE)</f>
        <v>JOR</v>
      </c>
      <c r="D7209" s="289" t="s">
        <v>522</v>
      </c>
      <c r="E7209" s="289">
        <v>11687000</v>
      </c>
      <c r="F7209" s="289" t="s">
        <v>5443</v>
      </c>
      <c r="G7209" s="289" t="s">
        <v>731</v>
      </c>
      <c r="H7209" s="278">
        <f t="shared" si="224"/>
        <v>2</v>
      </c>
      <c r="I7209" s="252" t="s">
        <v>5444</v>
      </c>
      <c r="J7209" s="289" t="s">
        <v>5445</v>
      </c>
      <c r="K7209" s="278" t="str">
        <f t="shared" si="225"/>
        <v>JOR002Total population</v>
      </c>
      <c r="L7209" s="290">
        <v>43642</v>
      </c>
      <c r="M7209" s="290" t="s">
        <v>3248</v>
      </c>
    </row>
    <row r="7210" spans="1:13" s="269" customFormat="1" ht="15.5" hidden="1" thickTop="1" thickBot="1" x14ac:dyDescent="0.4">
      <c r="A7210" s="283" t="s">
        <v>2992</v>
      </c>
      <c r="B7210" s="284" t="str">
        <f>VLOOKUP(A7210,Lists!B:C,2,FALSE)</f>
        <v>JOR002</v>
      </c>
      <c r="C7210" s="284" t="str">
        <f>VLOOKUP(A7210,Lists!B:D,3,FALSE)</f>
        <v>JOR</v>
      </c>
      <c r="D7210" s="285" t="s">
        <v>660</v>
      </c>
      <c r="E7210" s="285">
        <v>40500</v>
      </c>
      <c r="F7210" s="285" t="s">
        <v>5446</v>
      </c>
      <c r="G7210" s="285" t="s">
        <v>731</v>
      </c>
      <c r="H7210" s="278">
        <f t="shared" si="224"/>
        <v>2</v>
      </c>
      <c r="I7210" s="251" t="s">
        <v>5287</v>
      </c>
      <c r="J7210" s="285" t="s">
        <v>4797</v>
      </c>
      <c r="K7210" s="278" t="str">
        <f t="shared" si="225"/>
        <v>JOR002Landmass affected</v>
      </c>
      <c r="L7210" s="286">
        <v>43642</v>
      </c>
      <c r="M7210" s="286" t="s">
        <v>3248</v>
      </c>
    </row>
    <row r="7211" spans="1:13" s="269" customFormat="1" ht="15.5" hidden="1" thickTop="1" thickBot="1" x14ac:dyDescent="0.4">
      <c r="A7211" s="287" t="s">
        <v>2992</v>
      </c>
      <c r="B7211" s="288" t="str">
        <f>VLOOKUP(A7211,Lists!B:C,2,FALSE)</f>
        <v>JOR002</v>
      </c>
      <c r="C7211" s="288" t="str">
        <f>VLOOKUP(A7211,Lists!B:D,3,FALSE)</f>
        <v>JOR</v>
      </c>
      <c r="D7211" s="289" t="s">
        <v>737</v>
      </c>
      <c r="E7211" s="289">
        <v>8900000</v>
      </c>
      <c r="F7211" s="289" t="s">
        <v>5447</v>
      </c>
      <c r="G7211" s="289" t="s">
        <v>730</v>
      </c>
      <c r="H7211" s="278">
        <f t="shared" si="224"/>
        <v>3</v>
      </c>
      <c r="I7211" s="252" t="s">
        <v>5447</v>
      </c>
      <c r="J7211" s="289" t="s">
        <v>5289</v>
      </c>
      <c r="K7211" s="278" t="str">
        <f t="shared" si="225"/>
        <v>JOR002People exposed</v>
      </c>
      <c r="L7211" s="290">
        <v>43642</v>
      </c>
      <c r="M7211" s="290" t="s">
        <v>3248</v>
      </c>
    </row>
    <row r="7212" spans="1:13" s="269" customFormat="1" ht="15.5" hidden="1" thickTop="1" thickBot="1" x14ac:dyDescent="0.4">
      <c r="A7212" s="283" t="s">
        <v>2992</v>
      </c>
      <c r="B7212" s="284" t="str">
        <f>VLOOKUP(A7212,Lists!B:C,2,FALSE)</f>
        <v>JOR002</v>
      </c>
      <c r="C7212" s="284" t="str">
        <f>VLOOKUP(A7212,Lists!B:D,3,FALSE)</f>
        <v>JOR</v>
      </c>
      <c r="D7212" s="285" t="s">
        <v>533</v>
      </c>
      <c r="E7212" s="285">
        <v>1288000</v>
      </c>
      <c r="F7212" s="285" t="s">
        <v>5448</v>
      </c>
      <c r="G7212" s="285" t="s">
        <v>730</v>
      </c>
      <c r="H7212" s="278">
        <f t="shared" si="224"/>
        <v>3</v>
      </c>
      <c r="I7212" s="251" t="s">
        <v>4993</v>
      </c>
      <c r="J7212" s="285" t="s">
        <v>5449</v>
      </c>
      <c r="K7212" s="278" t="str">
        <f t="shared" si="225"/>
        <v>JOR002People affected</v>
      </c>
      <c r="L7212" s="286">
        <v>43642</v>
      </c>
      <c r="M7212" s="286" t="s">
        <v>3248</v>
      </c>
    </row>
    <row r="7213" spans="1:13" s="269" customFormat="1" ht="15.5" thickTop="1" thickBot="1" x14ac:dyDescent="0.4">
      <c r="A7213" s="287" t="s">
        <v>2992</v>
      </c>
      <c r="B7213" s="288" t="str">
        <f>VLOOKUP(A7213,Lists!B:C,2,FALSE)</f>
        <v>JOR002</v>
      </c>
      <c r="C7213" s="288" t="str">
        <f>VLOOKUP(A7213,Lists!B:D,3,FALSE)</f>
        <v>JOR</v>
      </c>
      <c r="D7213" s="289" t="s">
        <v>666</v>
      </c>
      <c r="E7213" s="289">
        <v>1288000</v>
      </c>
      <c r="F7213" s="289" t="s">
        <v>5448</v>
      </c>
      <c r="G7213" s="289" t="s">
        <v>730</v>
      </c>
      <c r="H7213" s="278">
        <f t="shared" si="224"/>
        <v>3</v>
      </c>
      <c r="I7213" s="252" t="s">
        <v>4993</v>
      </c>
      <c r="J7213" s="289" t="s">
        <v>5449</v>
      </c>
      <c r="K7213" s="278" t="str">
        <f t="shared" si="225"/>
        <v>JOR002People displaced</v>
      </c>
      <c r="L7213" s="290">
        <v>43642</v>
      </c>
      <c r="M7213" s="290" t="s">
        <v>3248</v>
      </c>
    </row>
    <row r="7214" spans="1:13" s="269" customFormat="1" ht="15.5" hidden="1" thickTop="1" thickBot="1" x14ac:dyDescent="0.4">
      <c r="A7214" s="283" t="s">
        <v>2992</v>
      </c>
      <c r="B7214" s="284" t="str">
        <f>VLOOKUP(A7214,Lists!B:C,2,FALSE)</f>
        <v>JOR002</v>
      </c>
      <c r="C7214" s="284" t="str">
        <f>VLOOKUP(A7214,Lists!B:D,3,FALSE)</f>
        <v>JOR</v>
      </c>
      <c r="D7214" s="285" t="s">
        <v>5027</v>
      </c>
      <c r="E7214" s="285">
        <v>0</v>
      </c>
      <c r="F7214" s="285" t="s">
        <v>5438</v>
      </c>
      <c r="G7214" s="285" t="s">
        <v>731</v>
      </c>
      <c r="H7214" s="278">
        <f t="shared" si="224"/>
        <v>2</v>
      </c>
      <c r="I7214" s="251" t="s">
        <v>1354</v>
      </c>
      <c r="J7214" s="285" t="s">
        <v>5439</v>
      </c>
      <c r="K7214" s="278" t="str">
        <f t="shared" si="225"/>
        <v>JOR002Injuries reported</v>
      </c>
      <c r="L7214" s="286">
        <v>43642</v>
      </c>
      <c r="M7214" s="286" t="s">
        <v>3248</v>
      </c>
    </row>
    <row r="7215" spans="1:13" s="269" customFormat="1" ht="15.5" hidden="1" thickTop="1" thickBot="1" x14ac:dyDescent="0.4">
      <c r="A7215" s="287" t="s">
        <v>2992</v>
      </c>
      <c r="B7215" s="288" t="str">
        <f>VLOOKUP(A7215,Lists!B:C,2,FALSE)</f>
        <v>JOR002</v>
      </c>
      <c r="C7215" s="288" t="str">
        <f>VLOOKUP(A7215,Lists!B:D,3,FALSE)</f>
        <v>JOR</v>
      </c>
      <c r="D7215" s="289" t="s">
        <v>5029</v>
      </c>
      <c r="E7215" s="289">
        <v>0</v>
      </c>
      <c r="F7215" s="289" t="s">
        <v>5438</v>
      </c>
      <c r="G7215" s="289" t="s">
        <v>731</v>
      </c>
      <c r="H7215" s="278">
        <f t="shared" si="224"/>
        <v>2</v>
      </c>
      <c r="I7215" s="252" t="s">
        <v>1354</v>
      </c>
      <c r="J7215" s="289" t="s">
        <v>5440</v>
      </c>
      <c r="K7215" s="278" t="str">
        <f t="shared" si="225"/>
        <v>JOR002Fatalities reported</v>
      </c>
      <c r="L7215" s="290">
        <v>43642</v>
      </c>
      <c r="M7215" s="290" t="s">
        <v>3248</v>
      </c>
    </row>
    <row r="7216" spans="1:13" s="269" customFormat="1" ht="15.5" hidden="1" thickTop="1" thickBot="1" x14ac:dyDescent="0.4">
      <c r="A7216" s="283" t="s">
        <v>2992</v>
      </c>
      <c r="B7216" s="284" t="str">
        <f>VLOOKUP(A7216,Lists!B:C,2,FALSE)</f>
        <v>JOR002</v>
      </c>
      <c r="C7216" s="284" t="str">
        <f>VLOOKUP(A7216,Lists!B:D,3,FALSE)</f>
        <v>JOR</v>
      </c>
      <c r="D7216" s="285" t="s">
        <v>5115</v>
      </c>
      <c r="E7216" s="285">
        <v>0</v>
      </c>
      <c r="F7216" s="285" t="s">
        <v>5438</v>
      </c>
      <c r="G7216" s="285" t="s">
        <v>731</v>
      </c>
      <c r="H7216" s="278">
        <f t="shared" si="224"/>
        <v>2</v>
      </c>
      <c r="I7216" s="251" t="s">
        <v>1354</v>
      </c>
      <c r="J7216" s="285" t="s">
        <v>5440</v>
      </c>
      <c r="K7216" s="278" t="str">
        <f t="shared" si="225"/>
        <v>JOR002Fatalities in all crises</v>
      </c>
      <c r="L7216" s="286">
        <v>43642</v>
      </c>
      <c r="M7216" s="286" t="s">
        <v>3248</v>
      </c>
    </row>
    <row r="7217" spans="1:13" s="269" customFormat="1" ht="15.5" hidden="1" thickTop="1" thickBot="1" x14ac:dyDescent="0.4">
      <c r="A7217" s="287" t="s">
        <v>2992</v>
      </c>
      <c r="B7217" s="288" t="str">
        <f>VLOOKUP(A7217,Lists!B:C,2,FALSE)</f>
        <v>JOR002</v>
      </c>
      <c r="C7217" s="288" t="str">
        <f>VLOOKUP(A7217,Lists!B:D,3,FALSE)</f>
        <v>JOR</v>
      </c>
      <c r="D7217" s="289" t="s">
        <v>752</v>
      </c>
      <c r="E7217" s="289">
        <v>580000</v>
      </c>
      <c r="F7217" s="289" t="s">
        <v>5450</v>
      </c>
      <c r="G7217" s="289" t="s">
        <v>730</v>
      </c>
      <c r="H7217" s="278">
        <f t="shared" si="224"/>
        <v>3</v>
      </c>
      <c r="I7217" s="252" t="s">
        <v>4802</v>
      </c>
      <c r="J7217" s="289" t="s">
        <v>5453</v>
      </c>
      <c r="K7217" s="278" t="str">
        <f t="shared" si="225"/>
        <v>JOR002People in Need</v>
      </c>
      <c r="L7217" s="290">
        <v>43642</v>
      </c>
      <c r="M7217" s="290" t="s">
        <v>3248</v>
      </c>
    </row>
    <row r="7218" spans="1:13" s="269" customFormat="1" ht="15.5" hidden="1" thickTop="1" thickBot="1" x14ac:dyDescent="0.4">
      <c r="A7218" s="283" t="s">
        <v>2992</v>
      </c>
      <c r="B7218" s="284" t="str">
        <f>VLOOKUP(A7218,Lists!B:C,2,FALSE)</f>
        <v>JOR002</v>
      </c>
      <c r="C7218" s="284" t="str">
        <f>VLOOKUP(A7218,Lists!B:D,3,FALSE)</f>
        <v>JOR</v>
      </c>
      <c r="D7218" s="285" t="s">
        <v>5110</v>
      </c>
      <c r="E7218" s="285">
        <v>7612000</v>
      </c>
      <c r="F7218" s="285" t="s">
        <v>5451</v>
      </c>
      <c r="G7218" s="285" t="s">
        <v>730</v>
      </c>
      <c r="H7218" s="278">
        <f t="shared" si="224"/>
        <v>3</v>
      </c>
      <c r="I7218" s="251" t="s">
        <v>5294</v>
      </c>
      <c r="J7218" s="285" t="s">
        <v>3890</v>
      </c>
      <c r="K7218" s="278" t="str">
        <f t="shared" si="225"/>
        <v>JOR002Minimal humanitarian conditions - Level 1</v>
      </c>
      <c r="L7218" s="286">
        <v>43642</v>
      </c>
      <c r="M7218" s="286" t="s">
        <v>3248</v>
      </c>
    </row>
    <row r="7219" spans="1:13" s="269" customFormat="1" ht="15.5" hidden="1" thickTop="1" thickBot="1" x14ac:dyDescent="0.4">
      <c r="A7219" s="287" t="s">
        <v>2992</v>
      </c>
      <c r="B7219" s="288" t="str">
        <f>VLOOKUP(A7219,Lists!B:C,2,FALSE)</f>
        <v>JOR002</v>
      </c>
      <c r="C7219" s="288" t="str">
        <f>VLOOKUP(A7219,Lists!B:D,3,FALSE)</f>
        <v>JOR</v>
      </c>
      <c r="D7219" s="289" t="s">
        <v>5111</v>
      </c>
      <c r="E7219" s="289">
        <v>708000</v>
      </c>
      <c r="F7219" s="289" t="s">
        <v>5452</v>
      </c>
      <c r="G7219" s="289" t="s">
        <v>730</v>
      </c>
      <c r="H7219" s="278">
        <f t="shared" si="224"/>
        <v>3</v>
      </c>
      <c r="I7219" s="252" t="s">
        <v>4996</v>
      </c>
      <c r="J7219" s="289" t="s">
        <v>5295</v>
      </c>
      <c r="K7219" s="278" t="str">
        <f t="shared" si="225"/>
        <v>JOR002Stressed humanitarian conditions - Level 2</v>
      </c>
      <c r="L7219" s="290">
        <v>43642</v>
      </c>
      <c r="M7219" s="290" t="s">
        <v>3248</v>
      </c>
    </row>
    <row r="7220" spans="1:13" s="269" customFormat="1" ht="15.5" hidden="1" thickTop="1" thickBot="1" x14ac:dyDescent="0.4">
      <c r="A7220" s="283" t="s">
        <v>2992</v>
      </c>
      <c r="B7220" s="284" t="str">
        <f>VLOOKUP(A7220,Lists!B:C,2,FALSE)</f>
        <v>JOR002</v>
      </c>
      <c r="C7220" s="284" t="str">
        <f>VLOOKUP(A7220,Lists!B:D,3,FALSE)</f>
        <v>JOR</v>
      </c>
      <c r="D7220" s="285" t="s">
        <v>5112</v>
      </c>
      <c r="E7220" s="285">
        <v>580000</v>
      </c>
      <c r="F7220" s="285" t="s">
        <v>5450</v>
      </c>
      <c r="G7220" s="285" t="s">
        <v>730</v>
      </c>
      <c r="H7220" s="278">
        <f t="shared" si="224"/>
        <v>3</v>
      </c>
      <c r="I7220" s="251" t="s">
        <v>4802</v>
      </c>
      <c r="J7220" s="285" t="s">
        <v>5454</v>
      </c>
      <c r="K7220" s="278" t="str">
        <f t="shared" si="225"/>
        <v>JOR002Moderate humanitarian conditions - Level 3</v>
      </c>
      <c r="L7220" s="286">
        <v>43642</v>
      </c>
      <c r="M7220" s="286" t="s">
        <v>3248</v>
      </c>
    </row>
    <row r="7221" spans="1:13" s="269" customFormat="1" ht="15.5" hidden="1" thickTop="1" thickBot="1" x14ac:dyDescent="0.4">
      <c r="A7221" s="287" t="s">
        <v>5777</v>
      </c>
      <c r="B7221" s="288" t="str">
        <f>VLOOKUP(A7221,Lists!B:C,2,FALSE)</f>
        <v>IDN001</v>
      </c>
      <c r="C7221" s="288" t="str">
        <f>VLOOKUP(A7221,Lists!B:D,3,FALSE)</f>
        <v>IDN</v>
      </c>
      <c r="D7221" s="289" t="s">
        <v>5027</v>
      </c>
      <c r="E7221" s="289">
        <v>19000</v>
      </c>
      <c r="F7221" s="289" t="s">
        <v>5455</v>
      </c>
      <c r="G7221" s="289" t="s">
        <v>731</v>
      </c>
      <c r="H7221" s="278">
        <f t="shared" si="224"/>
        <v>2</v>
      </c>
      <c r="I7221" s="252" t="s">
        <v>1580</v>
      </c>
      <c r="J7221" s="289" t="s">
        <v>1581</v>
      </c>
      <c r="K7221" s="278" t="str">
        <f t="shared" si="225"/>
        <v>IDN001Injuries reported</v>
      </c>
      <c r="L7221" s="290">
        <v>43642</v>
      </c>
      <c r="M7221" s="290" t="s">
        <v>3248</v>
      </c>
    </row>
    <row r="7222" spans="1:13" s="269" customFormat="1" ht="15.5" hidden="1" thickTop="1" thickBot="1" x14ac:dyDescent="0.4">
      <c r="A7222" s="283" t="s">
        <v>5777</v>
      </c>
      <c r="B7222" s="284" t="str">
        <f>VLOOKUP(A7222,Lists!B:C,2,FALSE)</f>
        <v>IDN001</v>
      </c>
      <c r="C7222" s="284" t="str">
        <f>VLOOKUP(A7222,Lists!B:D,3,FALSE)</f>
        <v>IDN</v>
      </c>
      <c r="D7222" s="285" t="s">
        <v>5029</v>
      </c>
      <c r="E7222" s="285">
        <v>5280</v>
      </c>
      <c r="F7222" s="285" t="s">
        <v>5455</v>
      </c>
      <c r="G7222" s="285" t="s">
        <v>731</v>
      </c>
      <c r="H7222" s="278">
        <f t="shared" si="224"/>
        <v>2</v>
      </c>
      <c r="I7222" s="251" t="s">
        <v>1580</v>
      </c>
      <c r="J7222" s="285" t="s">
        <v>1583</v>
      </c>
      <c r="K7222" s="278" t="str">
        <f t="shared" si="225"/>
        <v>IDN001Fatalities reported</v>
      </c>
      <c r="L7222" s="286">
        <v>43642</v>
      </c>
      <c r="M7222" s="286" t="s">
        <v>3248</v>
      </c>
    </row>
    <row r="7223" spans="1:13" s="269" customFormat="1" ht="15.5" hidden="1" thickTop="1" thickBot="1" x14ac:dyDescent="0.4">
      <c r="A7223" s="287" t="s">
        <v>5777</v>
      </c>
      <c r="B7223" s="288" t="str">
        <f>VLOOKUP(A7223,Lists!B:C,2,FALSE)</f>
        <v>IDN001</v>
      </c>
      <c r="C7223" s="288" t="str">
        <f>VLOOKUP(A7223,Lists!B:D,3,FALSE)</f>
        <v>IDN</v>
      </c>
      <c r="D7223" s="289" t="s">
        <v>5115</v>
      </c>
      <c r="E7223" s="289">
        <v>5280</v>
      </c>
      <c r="F7223" s="289" t="s">
        <v>5455</v>
      </c>
      <c r="G7223" s="289" t="s">
        <v>731</v>
      </c>
      <c r="H7223" s="278">
        <f t="shared" si="224"/>
        <v>2</v>
      </c>
      <c r="I7223" s="252" t="s">
        <v>1580</v>
      </c>
      <c r="J7223" s="289" t="s">
        <v>1583</v>
      </c>
      <c r="K7223" s="278" t="str">
        <f t="shared" si="225"/>
        <v>IDN001Fatalities in all crises</v>
      </c>
      <c r="L7223" s="290">
        <v>43642</v>
      </c>
      <c r="M7223" s="290" t="s">
        <v>3248</v>
      </c>
    </row>
    <row r="7224" spans="1:13" s="269" customFormat="1" ht="15.5" hidden="1" thickTop="1" thickBot="1" x14ac:dyDescent="0.4">
      <c r="A7224" s="283" t="s">
        <v>5777</v>
      </c>
      <c r="B7224" s="284" t="str">
        <f>VLOOKUP(A7224,Lists!B:C,2,FALSE)</f>
        <v>IDN001</v>
      </c>
      <c r="C7224" s="284" t="str">
        <f>VLOOKUP(A7224,Lists!B:D,3,FALSE)</f>
        <v>IDN</v>
      </c>
      <c r="D7224" s="285" t="s">
        <v>5111</v>
      </c>
      <c r="E7224" s="285">
        <v>0</v>
      </c>
      <c r="F7224" s="285" t="s">
        <v>446</v>
      </c>
      <c r="G7224" s="285" t="s">
        <v>731</v>
      </c>
      <c r="H7224" s="278">
        <f t="shared" si="224"/>
        <v>2</v>
      </c>
      <c r="I7224" s="251" t="s">
        <v>446</v>
      </c>
      <c r="J7224" s="285" t="s">
        <v>4040</v>
      </c>
      <c r="K7224" s="278" t="str">
        <f t="shared" si="225"/>
        <v>IDN001Stressed humanitarian conditions - Level 2</v>
      </c>
      <c r="L7224" s="286">
        <v>43642</v>
      </c>
      <c r="M7224" s="286" t="s">
        <v>3248</v>
      </c>
    </row>
    <row r="7225" spans="1:13" s="269" customFormat="1" ht="15.5" hidden="1" thickTop="1" thickBot="1" x14ac:dyDescent="0.4">
      <c r="A7225" s="287" t="s">
        <v>5777</v>
      </c>
      <c r="B7225" s="288" t="str">
        <f>VLOOKUP(A7225,Lists!B:C,2,FALSE)</f>
        <v>IDN001</v>
      </c>
      <c r="C7225" s="288" t="str">
        <f>VLOOKUP(A7225,Lists!B:D,3,FALSE)</f>
        <v>IDN</v>
      </c>
      <c r="D7225" s="289" t="s">
        <v>5114</v>
      </c>
      <c r="E7225" s="289">
        <v>0</v>
      </c>
      <c r="F7225" s="289" t="s">
        <v>446</v>
      </c>
      <c r="G7225" s="289" t="s">
        <v>731</v>
      </c>
      <c r="H7225" s="278">
        <f t="shared" si="224"/>
        <v>2</v>
      </c>
      <c r="I7225" s="252" t="s">
        <v>446</v>
      </c>
      <c r="J7225" s="289" t="s">
        <v>5456</v>
      </c>
      <c r="K7225" s="278" t="str">
        <f t="shared" si="225"/>
        <v>IDN001Extreme humanitarian conditions - Level 5</v>
      </c>
      <c r="L7225" s="290">
        <v>43642</v>
      </c>
      <c r="M7225" s="290" t="s">
        <v>3248</v>
      </c>
    </row>
    <row r="7226" spans="1:13" s="269" customFormat="1" ht="15.5" hidden="1" thickTop="1" thickBot="1" x14ac:dyDescent="0.4">
      <c r="A7226" s="283" t="s">
        <v>1269</v>
      </c>
      <c r="B7226" s="284" t="str">
        <f>VLOOKUP(A7226,Lists!B:C,2,FALSE)</f>
        <v>EGY002</v>
      </c>
      <c r="C7226" s="284" t="str">
        <f>VLOOKUP(A7226,Lists!B:D,3,FALSE)</f>
        <v>EGY</v>
      </c>
      <c r="D7226" s="285" t="s">
        <v>660</v>
      </c>
      <c r="E7226" s="285">
        <v>16269</v>
      </c>
      <c r="F7226" s="285" t="s">
        <v>5457</v>
      </c>
      <c r="G7226" s="285" t="s">
        <v>731</v>
      </c>
      <c r="H7226" s="278">
        <f t="shared" si="224"/>
        <v>2</v>
      </c>
      <c r="I7226" s="251" t="s">
        <v>5234</v>
      </c>
      <c r="J7226" s="285" t="s">
        <v>5235</v>
      </c>
      <c r="K7226" s="278" t="str">
        <f t="shared" si="225"/>
        <v>EGY002Landmass affected</v>
      </c>
      <c r="L7226" s="286">
        <v>43642</v>
      </c>
      <c r="M7226" s="286" t="s">
        <v>3248</v>
      </c>
    </row>
    <row r="7227" spans="1:13" s="269" customFormat="1" ht="15.5" hidden="1" thickTop="1" thickBot="1" x14ac:dyDescent="0.4">
      <c r="A7227" s="287" t="s">
        <v>1269</v>
      </c>
      <c r="B7227" s="288" t="str">
        <f>VLOOKUP(A7227,Lists!B:C,2,FALSE)</f>
        <v>EGY002</v>
      </c>
      <c r="C7227" s="288" t="str">
        <f>VLOOKUP(A7227,Lists!B:D,3,FALSE)</f>
        <v>EGY</v>
      </c>
      <c r="D7227" s="289" t="s">
        <v>737</v>
      </c>
      <c r="E7227" s="289">
        <v>18720000</v>
      </c>
      <c r="F7227" s="289" t="s">
        <v>5230</v>
      </c>
      <c r="G7227" s="289" t="s">
        <v>731</v>
      </c>
      <c r="H7227" s="278">
        <f t="shared" si="224"/>
        <v>2</v>
      </c>
      <c r="I7227" s="252" t="s">
        <v>5231</v>
      </c>
      <c r="J7227" s="289" t="s">
        <v>5237</v>
      </c>
      <c r="K7227" s="278" t="str">
        <f t="shared" si="225"/>
        <v>EGY002People exposed</v>
      </c>
      <c r="L7227" s="290">
        <v>43642</v>
      </c>
      <c r="M7227" s="290" t="s">
        <v>3248</v>
      </c>
    </row>
    <row r="7228" spans="1:13" s="269" customFormat="1" ht="15.5" hidden="1" thickTop="1" thickBot="1" x14ac:dyDescent="0.4">
      <c r="A7228" s="283" t="s">
        <v>1269</v>
      </c>
      <c r="B7228" s="284" t="str">
        <f>VLOOKUP(A7228,Lists!B:C,2,FALSE)</f>
        <v>EGY002</v>
      </c>
      <c r="C7228" s="284" t="str">
        <f>VLOOKUP(A7228,Lists!B:D,3,FALSE)</f>
        <v>EGY</v>
      </c>
      <c r="D7228" s="285" t="s">
        <v>533</v>
      </c>
      <c r="E7228" s="285">
        <v>132000</v>
      </c>
      <c r="F7228" s="285" t="s">
        <v>5247</v>
      </c>
      <c r="G7228" s="285" t="s">
        <v>731</v>
      </c>
      <c r="H7228" s="278">
        <f t="shared" si="224"/>
        <v>2</v>
      </c>
      <c r="I7228" s="251" t="s">
        <v>5234</v>
      </c>
      <c r="J7228" s="285" t="s">
        <v>5239</v>
      </c>
      <c r="K7228" s="278" t="str">
        <f t="shared" si="225"/>
        <v>EGY002People affected</v>
      </c>
      <c r="L7228" s="286">
        <v>43642</v>
      </c>
      <c r="M7228" s="286" t="s">
        <v>3248</v>
      </c>
    </row>
    <row r="7229" spans="1:13" s="269" customFormat="1" ht="15.5" thickTop="1" thickBot="1" x14ac:dyDescent="0.4">
      <c r="A7229" s="287" t="s">
        <v>1269</v>
      </c>
      <c r="B7229" s="288" t="str">
        <f>VLOOKUP(A7229,Lists!B:C,2,FALSE)</f>
        <v>EGY002</v>
      </c>
      <c r="C7229" s="288" t="str">
        <f>VLOOKUP(A7229,Lists!B:D,3,FALSE)</f>
        <v>EGY</v>
      </c>
      <c r="D7229" s="289" t="s">
        <v>666</v>
      </c>
      <c r="E7229" s="289">
        <v>132000</v>
      </c>
      <c r="F7229" s="289" t="s">
        <v>5247</v>
      </c>
      <c r="G7229" s="289" t="s">
        <v>731</v>
      </c>
      <c r="H7229" s="278">
        <f t="shared" si="224"/>
        <v>2</v>
      </c>
      <c r="I7229" s="252" t="s">
        <v>5234</v>
      </c>
      <c r="J7229" s="289" t="s">
        <v>5239</v>
      </c>
      <c r="K7229" s="278" t="str">
        <f t="shared" si="225"/>
        <v>EGY002People displaced</v>
      </c>
      <c r="L7229" s="290">
        <v>43642</v>
      </c>
      <c r="M7229" s="290" t="s">
        <v>3248</v>
      </c>
    </row>
    <row r="7230" spans="1:13" s="269" customFormat="1" ht="15.5" hidden="1" thickTop="1" thickBot="1" x14ac:dyDescent="0.4">
      <c r="A7230" s="283" t="s">
        <v>1269</v>
      </c>
      <c r="B7230" s="284" t="str">
        <f>VLOOKUP(A7230,Lists!B:C,2,FALSE)</f>
        <v>EGY002</v>
      </c>
      <c r="C7230" s="284" t="str">
        <f>VLOOKUP(A7230,Lists!B:D,3,FALSE)</f>
        <v>EGY</v>
      </c>
      <c r="D7230" s="285" t="s">
        <v>5027</v>
      </c>
      <c r="E7230" s="285">
        <v>0</v>
      </c>
      <c r="F7230" s="285" t="s">
        <v>5458</v>
      </c>
      <c r="G7230" s="285" t="s">
        <v>731</v>
      </c>
      <c r="H7230" s="278">
        <f t="shared" si="224"/>
        <v>2</v>
      </c>
      <c r="I7230" s="251" t="s">
        <v>1354</v>
      </c>
      <c r="J7230" s="285" t="s">
        <v>5459</v>
      </c>
      <c r="K7230" s="278" t="str">
        <f t="shared" si="225"/>
        <v>EGY002Injuries reported</v>
      </c>
      <c r="L7230" s="286">
        <v>43642</v>
      </c>
      <c r="M7230" s="286" t="s">
        <v>3248</v>
      </c>
    </row>
    <row r="7231" spans="1:13" s="269" customFormat="1" ht="15.5" hidden="1" thickTop="1" thickBot="1" x14ac:dyDescent="0.4">
      <c r="A7231" s="287" t="s">
        <v>1269</v>
      </c>
      <c r="B7231" s="288" t="str">
        <f>VLOOKUP(A7231,Lists!B:C,2,FALSE)</f>
        <v>EGY002</v>
      </c>
      <c r="C7231" s="288" t="str">
        <f>VLOOKUP(A7231,Lists!B:D,3,FALSE)</f>
        <v>EGY</v>
      </c>
      <c r="D7231" s="289" t="s">
        <v>5029</v>
      </c>
      <c r="E7231" s="289">
        <v>0</v>
      </c>
      <c r="F7231" s="289" t="s">
        <v>5458</v>
      </c>
      <c r="G7231" s="289" t="s">
        <v>731</v>
      </c>
      <c r="H7231" s="278">
        <f t="shared" si="224"/>
        <v>2</v>
      </c>
      <c r="I7231" s="252" t="s">
        <v>1354</v>
      </c>
      <c r="J7231" s="289" t="s">
        <v>5459</v>
      </c>
      <c r="K7231" s="278" t="str">
        <f t="shared" si="225"/>
        <v>EGY002Fatalities reported</v>
      </c>
      <c r="L7231" s="290">
        <v>43642</v>
      </c>
      <c r="M7231" s="290" t="s">
        <v>3248</v>
      </c>
    </row>
    <row r="7232" spans="1:13" s="269" customFormat="1" ht="15.5" hidden="1" thickTop="1" thickBot="1" x14ac:dyDescent="0.4">
      <c r="A7232" s="283" t="s">
        <v>1269</v>
      </c>
      <c r="B7232" s="284" t="str">
        <f>VLOOKUP(A7232,Lists!B:C,2,FALSE)</f>
        <v>EGY002</v>
      </c>
      <c r="C7232" s="284" t="str">
        <f>VLOOKUP(A7232,Lists!B:D,3,FALSE)</f>
        <v>EGY</v>
      </c>
      <c r="D7232" s="285" t="s">
        <v>5115</v>
      </c>
      <c r="E7232" s="285">
        <v>0</v>
      </c>
      <c r="F7232" s="285" t="s">
        <v>5458</v>
      </c>
      <c r="G7232" s="285" t="s">
        <v>731</v>
      </c>
      <c r="H7232" s="278">
        <f t="shared" si="224"/>
        <v>2</v>
      </c>
      <c r="I7232" s="251" t="s">
        <v>1354</v>
      </c>
      <c r="J7232" s="285" t="s">
        <v>5459</v>
      </c>
      <c r="K7232" s="278" t="str">
        <f t="shared" si="225"/>
        <v>EGY002Fatalities in all crises</v>
      </c>
      <c r="L7232" s="286">
        <v>43642</v>
      </c>
      <c r="M7232" s="286" t="s">
        <v>3248</v>
      </c>
    </row>
    <row r="7233" spans="1:13" s="269" customFormat="1" ht="15.5" hidden="1" thickTop="1" thickBot="1" x14ac:dyDescent="0.4">
      <c r="A7233" s="287" t="s">
        <v>1269</v>
      </c>
      <c r="B7233" s="288" t="str">
        <f>VLOOKUP(A7233,Lists!B:C,2,FALSE)</f>
        <v>EGY002</v>
      </c>
      <c r="C7233" s="288" t="str">
        <f>VLOOKUP(A7233,Lists!B:D,3,FALSE)</f>
        <v>EGY</v>
      </c>
      <c r="D7233" s="289" t="s">
        <v>752</v>
      </c>
      <c r="E7233" s="289">
        <v>71000</v>
      </c>
      <c r="F7233" s="289" t="s">
        <v>5460</v>
      </c>
      <c r="G7233" s="289" t="s">
        <v>731</v>
      </c>
      <c r="H7233" s="278">
        <f t="shared" si="224"/>
        <v>2</v>
      </c>
      <c r="I7233" s="252" t="s">
        <v>5244</v>
      </c>
      <c r="J7233" s="289" t="s">
        <v>3889</v>
      </c>
      <c r="K7233" s="278" t="str">
        <f t="shared" si="225"/>
        <v>EGY002People in Need</v>
      </c>
      <c r="L7233" s="290">
        <v>43642</v>
      </c>
      <c r="M7233" s="290" t="s">
        <v>3248</v>
      </c>
    </row>
    <row r="7234" spans="1:13" s="269" customFormat="1" ht="15.5" hidden="1" thickTop="1" thickBot="1" x14ac:dyDescent="0.4">
      <c r="A7234" s="283" t="s">
        <v>1269</v>
      </c>
      <c r="B7234" s="284" t="str">
        <f>VLOOKUP(A7234,Lists!B:C,2,FALSE)</f>
        <v>EGY002</v>
      </c>
      <c r="C7234" s="284" t="str">
        <f>VLOOKUP(A7234,Lists!B:D,3,FALSE)</f>
        <v>EGY</v>
      </c>
      <c r="D7234" s="285" t="s">
        <v>5110</v>
      </c>
      <c r="E7234" s="285">
        <v>18588000</v>
      </c>
      <c r="F7234" s="285" t="s">
        <v>5230</v>
      </c>
      <c r="G7234" s="285" t="s">
        <v>731</v>
      </c>
      <c r="H7234" s="278">
        <f t="shared" ref="H7234:H7297" si="226">IF(G7234="x","x",IF(G7234="Low",3,IF(G7234="Medium",2,IF(G7234="High",1,FALSE))))</f>
        <v>2</v>
      </c>
      <c r="I7234" s="251" t="s">
        <v>5231</v>
      </c>
      <c r="J7234" s="285" t="s">
        <v>3890</v>
      </c>
      <c r="K7234" s="278" t="str">
        <f t="shared" ref="K7234:K7297" si="227">B7234&amp;""&amp;D7234</f>
        <v>EGY002Minimal humanitarian conditions - Level 1</v>
      </c>
      <c r="L7234" s="286">
        <v>43642</v>
      </c>
      <c r="M7234" s="286" t="s">
        <v>3248</v>
      </c>
    </row>
    <row r="7235" spans="1:13" s="269" customFormat="1" ht="15.5" hidden="1" thickTop="1" thickBot="1" x14ac:dyDescent="0.4">
      <c r="A7235" s="287" t="s">
        <v>1269</v>
      </c>
      <c r="B7235" s="288" t="str">
        <f>VLOOKUP(A7235,Lists!B:C,2,FALSE)</f>
        <v>EGY002</v>
      </c>
      <c r="C7235" s="288" t="str">
        <f>VLOOKUP(A7235,Lists!B:D,3,FALSE)</f>
        <v>EGY</v>
      </c>
      <c r="D7235" s="289" t="s">
        <v>5111</v>
      </c>
      <c r="E7235" s="289">
        <v>61000</v>
      </c>
      <c r="F7235" s="289" t="s">
        <v>5460</v>
      </c>
      <c r="G7235" s="289" t="s">
        <v>731</v>
      </c>
      <c r="H7235" s="278">
        <f t="shared" si="226"/>
        <v>2</v>
      </c>
      <c r="I7235" s="252" t="s">
        <v>5244</v>
      </c>
      <c r="J7235" s="289" t="s">
        <v>3891</v>
      </c>
      <c r="K7235" s="278" t="str">
        <f t="shared" si="227"/>
        <v>EGY002Stressed humanitarian conditions - Level 2</v>
      </c>
      <c r="L7235" s="290">
        <v>43642</v>
      </c>
      <c r="M7235" s="290" t="s">
        <v>3248</v>
      </c>
    </row>
    <row r="7236" spans="1:13" s="269" customFormat="1" ht="15.5" hidden="1" thickTop="1" thickBot="1" x14ac:dyDescent="0.4">
      <c r="A7236" s="283" t="s">
        <v>1269</v>
      </c>
      <c r="B7236" s="284" t="str">
        <f>VLOOKUP(A7236,Lists!B:C,2,FALSE)</f>
        <v>EGY002</v>
      </c>
      <c r="C7236" s="284" t="str">
        <f>VLOOKUP(A7236,Lists!B:D,3,FALSE)</f>
        <v>EGY</v>
      </c>
      <c r="D7236" s="285" t="s">
        <v>5112</v>
      </c>
      <c r="E7236" s="285">
        <v>71000</v>
      </c>
      <c r="F7236" s="285" t="s">
        <v>5460</v>
      </c>
      <c r="G7236" s="285" t="s">
        <v>731</v>
      </c>
      <c r="H7236" s="278">
        <f t="shared" si="226"/>
        <v>2</v>
      </c>
      <c r="I7236" s="251" t="s">
        <v>5244</v>
      </c>
      <c r="J7236" s="285" t="s">
        <v>3889</v>
      </c>
      <c r="K7236" s="278" t="str">
        <f t="shared" si="227"/>
        <v>EGY002Moderate humanitarian conditions - Level 3</v>
      </c>
      <c r="L7236" s="286">
        <v>43642</v>
      </c>
      <c r="M7236" s="286" t="s">
        <v>3248</v>
      </c>
    </row>
    <row r="7237" spans="1:13" s="269" customFormat="1" ht="15.5" thickTop="1" thickBot="1" x14ac:dyDescent="0.4">
      <c r="A7237" s="287" t="s">
        <v>1264</v>
      </c>
      <c r="B7237" s="288" t="str">
        <f>VLOOKUP(A7237,Lists!B:C,2,FALSE)</f>
        <v>UKR002</v>
      </c>
      <c r="C7237" s="288" t="str">
        <f>VLOOKUP(A7237,Lists!B:D,3,FALSE)</f>
        <v>UKR</v>
      </c>
      <c r="D7237" s="289" t="s">
        <v>666</v>
      </c>
      <c r="E7237" s="289">
        <v>1863856</v>
      </c>
      <c r="F7237" s="289" t="s">
        <v>5467</v>
      </c>
      <c r="G7237" s="289" t="s">
        <v>732</v>
      </c>
      <c r="H7237" s="278">
        <f t="shared" si="226"/>
        <v>1</v>
      </c>
      <c r="I7237" s="252" t="s">
        <v>5468</v>
      </c>
      <c r="J7237" s="289" t="s">
        <v>5469</v>
      </c>
      <c r="K7237" s="278" t="str">
        <f t="shared" si="227"/>
        <v>UKR002People displaced</v>
      </c>
      <c r="L7237" s="290">
        <v>43642</v>
      </c>
      <c r="M7237" s="290" t="s">
        <v>3249</v>
      </c>
    </row>
    <row r="7238" spans="1:13" s="269" customFormat="1" ht="15.5" hidden="1" thickTop="1" thickBot="1" x14ac:dyDescent="0.4">
      <c r="A7238" s="283" t="s">
        <v>1264</v>
      </c>
      <c r="B7238" s="284" t="str">
        <f>VLOOKUP(A7238,Lists!B:C,2,FALSE)</f>
        <v>UKR002</v>
      </c>
      <c r="C7238" s="284" t="str">
        <f>VLOOKUP(A7238,Lists!B:D,3,FALSE)</f>
        <v>UKR</v>
      </c>
      <c r="D7238" s="285" t="s">
        <v>5027</v>
      </c>
      <c r="E7238" s="285">
        <v>51</v>
      </c>
      <c r="F7238" s="285" t="s">
        <v>5466</v>
      </c>
      <c r="G7238" s="285" t="s">
        <v>732</v>
      </c>
      <c r="H7238" s="278">
        <f t="shared" si="226"/>
        <v>1</v>
      </c>
      <c r="I7238" s="251" t="s">
        <v>5464</v>
      </c>
      <c r="J7238" s="285" t="s">
        <v>5465</v>
      </c>
      <c r="K7238" s="278" t="str">
        <f t="shared" si="227"/>
        <v>UKR002Injuries reported</v>
      </c>
      <c r="L7238" s="286">
        <v>43642</v>
      </c>
      <c r="M7238" s="286" t="s">
        <v>3248</v>
      </c>
    </row>
    <row r="7239" spans="1:13" s="269" customFormat="1" ht="15.5" hidden="1" thickTop="1" thickBot="1" x14ac:dyDescent="0.4">
      <c r="A7239" s="287" t="s">
        <v>1264</v>
      </c>
      <c r="B7239" s="288" t="str">
        <f>VLOOKUP(A7239,Lists!B:C,2,FALSE)</f>
        <v>UKR002</v>
      </c>
      <c r="C7239" s="288" t="str">
        <f>VLOOKUP(A7239,Lists!B:D,3,FALSE)</f>
        <v>UKR</v>
      </c>
      <c r="D7239" s="289" t="s">
        <v>5029</v>
      </c>
      <c r="E7239" s="289">
        <v>298</v>
      </c>
      <c r="F7239" s="289" t="s">
        <v>1399</v>
      </c>
      <c r="G7239" s="289" t="s">
        <v>731</v>
      </c>
      <c r="H7239" s="278">
        <f t="shared" si="226"/>
        <v>2</v>
      </c>
      <c r="I7239" s="252" t="s">
        <v>1354</v>
      </c>
      <c r="J7239" s="289" t="s">
        <v>7673</v>
      </c>
      <c r="K7239" s="278" t="str">
        <f t="shared" si="227"/>
        <v>UKR002Fatalities reported</v>
      </c>
      <c r="L7239" s="290">
        <v>43642</v>
      </c>
      <c r="M7239" s="290" t="s">
        <v>3248</v>
      </c>
    </row>
    <row r="7240" spans="1:13" s="269" customFormat="1" ht="15.5" hidden="1" thickTop="1" thickBot="1" x14ac:dyDescent="0.4">
      <c r="A7240" s="283" t="s">
        <v>1264</v>
      </c>
      <c r="B7240" s="284" t="str">
        <f>VLOOKUP(A7240,Lists!B:C,2,FALSE)</f>
        <v>UKR002</v>
      </c>
      <c r="C7240" s="284" t="str">
        <f>VLOOKUP(A7240,Lists!B:D,3,FALSE)</f>
        <v>UKR</v>
      </c>
      <c r="D7240" s="285" t="s">
        <v>5115</v>
      </c>
      <c r="E7240" s="285">
        <v>298</v>
      </c>
      <c r="F7240" s="285" t="s">
        <v>1399</v>
      </c>
      <c r="G7240" s="285" t="s">
        <v>731</v>
      </c>
      <c r="H7240" s="278">
        <f t="shared" si="226"/>
        <v>2</v>
      </c>
      <c r="I7240" s="251" t="s">
        <v>1354</v>
      </c>
      <c r="J7240" s="285" t="s">
        <v>7673</v>
      </c>
      <c r="K7240" s="278" t="str">
        <f t="shared" si="227"/>
        <v>UKR002Fatalities in all crises</v>
      </c>
      <c r="L7240" s="286">
        <v>43642</v>
      </c>
      <c r="M7240" s="286" t="s">
        <v>3248</v>
      </c>
    </row>
    <row r="7241" spans="1:13" s="269" customFormat="1" ht="15.5" hidden="1" thickTop="1" thickBot="1" x14ac:dyDescent="0.4">
      <c r="A7241" s="287" t="s">
        <v>1237</v>
      </c>
      <c r="B7241" s="288" t="str">
        <f>VLOOKUP(A7241,Lists!B:C,2,FALSE)</f>
        <v>PER002</v>
      </c>
      <c r="C7241" s="288" t="str">
        <f>VLOOKUP(A7241,Lists!B:D,3,FALSE)</f>
        <v>PER</v>
      </c>
      <c r="D7241" s="289" t="s">
        <v>533</v>
      </c>
      <c r="E7241" s="289">
        <v>1430000</v>
      </c>
      <c r="F7241" s="289" t="s">
        <v>5470</v>
      </c>
      <c r="G7241" s="289" t="s">
        <v>731</v>
      </c>
      <c r="H7241" s="278">
        <f t="shared" si="226"/>
        <v>2</v>
      </c>
      <c r="I7241" s="252" t="s">
        <v>5471</v>
      </c>
      <c r="J7241" s="289" t="s">
        <v>5472</v>
      </c>
      <c r="K7241" s="278" t="str">
        <f t="shared" si="227"/>
        <v>PER002People affected</v>
      </c>
      <c r="L7241" s="290">
        <v>43642</v>
      </c>
      <c r="M7241" s="290" t="s">
        <v>3248</v>
      </c>
    </row>
    <row r="7242" spans="1:13" s="269" customFormat="1" ht="15.5" thickTop="1" thickBot="1" x14ac:dyDescent="0.4">
      <c r="A7242" s="283" t="s">
        <v>1237</v>
      </c>
      <c r="B7242" s="284" t="str">
        <f>VLOOKUP(A7242,Lists!B:C,2,FALSE)</f>
        <v>PER002</v>
      </c>
      <c r="C7242" s="284" t="str">
        <f>VLOOKUP(A7242,Lists!B:D,3,FALSE)</f>
        <v>PER</v>
      </c>
      <c r="D7242" s="285" t="s">
        <v>666</v>
      </c>
      <c r="E7242" s="285">
        <v>800000</v>
      </c>
      <c r="F7242" s="285" t="s">
        <v>5407</v>
      </c>
      <c r="G7242" s="285" t="s">
        <v>731</v>
      </c>
      <c r="H7242" s="278">
        <f t="shared" si="226"/>
        <v>2</v>
      </c>
      <c r="I7242" s="251" t="s">
        <v>5474</v>
      </c>
      <c r="J7242" s="285" t="s">
        <v>5473</v>
      </c>
      <c r="K7242" s="278" t="str">
        <f t="shared" si="227"/>
        <v>PER002People displaced</v>
      </c>
      <c r="L7242" s="286">
        <v>43642</v>
      </c>
      <c r="M7242" s="286" t="s">
        <v>3248</v>
      </c>
    </row>
    <row r="7243" spans="1:13" s="269" customFormat="1" ht="15.5" hidden="1" thickTop="1" thickBot="1" x14ac:dyDescent="0.4">
      <c r="A7243" s="287" t="s">
        <v>1237</v>
      </c>
      <c r="B7243" s="288" t="str">
        <f>VLOOKUP(A7243,Lists!B:C,2,FALSE)</f>
        <v>PER002</v>
      </c>
      <c r="C7243" s="288" t="str">
        <f>VLOOKUP(A7243,Lists!B:D,3,FALSE)</f>
        <v>PER</v>
      </c>
      <c r="D7243" s="289" t="s">
        <v>5110</v>
      </c>
      <c r="E7243" s="289">
        <v>13590266</v>
      </c>
      <c r="F7243" s="289" t="s">
        <v>5479</v>
      </c>
      <c r="G7243" s="289" t="s">
        <v>731</v>
      </c>
      <c r="H7243" s="278">
        <f t="shared" si="226"/>
        <v>2</v>
      </c>
      <c r="I7243" s="252" t="s">
        <v>2179</v>
      </c>
      <c r="J7243" s="289" t="s">
        <v>4263</v>
      </c>
      <c r="K7243" s="278" t="str">
        <f t="shared" si="227"/>
        <v>PER002Minimal humanitarian conditions - Level 1</v>
      </c>
      <c r="L7243" s="290">
        <v>43642</v>
      </c>
      <c r="M7243" s="290" t="s">
        <v>3248</v>
      </c>
    </row>
    <row r="7244" spans="1:13" s="269" customFormat="1" ht="15.5" hidden="1" thickTop="1" thickBot="1" x14ac:dyDescent="0.4">
      <c r="A7244" s="283" t="s">
        <v>1237</v>
      </c>
      <c r="B7244" s="284" t="str">
        <f>VLOOKUP(A7244,Lists!B:C,2,FALSE)</f>
        <v>PER002</v>
      </c>
      <c r="C7244" s="284" t="str">
        <f>VLOOKUP(A7244,Lists!B:D,3,FALSE)</f>
        <v>PER</v>
      </c>
      <c r="D7244" s="285" t="s">
        <v>5111</v>
      </c>
      <c r="E7244" s="285">
        <v>750000</v>
      </c>
      <c r="F7244" s="285" t="s">
        <v>5475</v>
      </c>
      <c r="G7244" s="285" t="s">
        <v>731</v>
      </c>
      <c r="H7244" s="278">
        <f t="shared" si="226"/>
        <v>2</v>
      </c>
      <c r="I7244" s="251" t="s">
        <v>5476</v>
      </c>
      <c r="J7244" s="285" t="s">
        <v>5478</v>
      </c>
      <c r="K7244" s="278" t="str">
        <f t="shared" si="227"/>
        <v>PER002Stressed humanitarian conditions - Level 2</v>
      </c>
      <c r="L7244" s="286">
        <v>43642</v>
      </c>
      <c r="M7244" s="286" t="s">
        <v>3248</v>
      </c>
    </row>
    <row r="7245" spans="1:13" s="269" customFormat="1" ht="15.5" hidden="1" thickTop="1" thickBot="1" x14ac:dyDescent="0.4">
      <c r="A7245" s="287" t="s">
        <v>1237</v>
      </c>
      <c r="B7245" s="288" t="str">
        <f>VLOOKUP(A7245,Lists!B:C,2,FALSE)</f>
        <v>PER002</v>
      </c>
      <c r="C7245" s="288" t="str">
        <f>VLOOKUP(A7245,Lists!B:D,3,FALSE)</f>
        <v>PER</v>
      </c>
      <c r="D7245" s="289" t="s">
        <v>5112</v>
      </c>
      <c r="E7245" s="289">
        <v>680000</v>
      </c>
      <c r="F7245" s="289" t="s">
        <v>5475</v>
      </c>
      <c r="G7245" s="289" t="s">
        <v>731</v>
      </c>
      <c r="H7245" s="278">
        <f t="shared" si="226"/>
        <v>2</v>
      </c>
      <c r="I7245" s="252" t="s">
        <v>5476</v>
      </c>
      <c r="J7245" s="289" t="s">
        <v>5477</v>
      </c>
      <c r="K7245" s="278" t="str">
        <f t="shared" si="227"/>
        <v>PER002Moderate humanitarian conditions - Level 3</v>
      </c>
      <c r="L7245" s="290">
        <v>43642</v>
      </c>
      <c r="M7245" s="290" t="s">
        <v>3248</v>
      </c>
    </row>
    <row r="7246" spans="1:13" s="269" customFormat="1" ht="15.5" thickTop="1" thickBot="1" x14ac:dyDescent="0.4">
      <c r="A7246" s="283" t="s">
        <v>3302</v>
      </c>
      <c r="B7246" s="284" t="str">
        <f>VLOOKUP(A7246,Lists!B:C,2,FALSE)</f>
        <v>AFG001</v>
      </c>
      <c r="C7246" s="284" t="str">
        <f>VLOOKUP(A7246,Lists!B:D,3,FALSE)</f>
        <v>AFG</v>
      </c>
      <c r="D7246" s="285" t="s">
        <v>666</v>
      </c>
      <c r="E7246" s="285">
        <v>2974037</v>
      </c>
      <c r="F7246" s="285" t="s">
        <v>5510</v>
      </c>
      <c r="G7246" s="285" t="s">
        <v>730</v>
      </c>
      <c r="H7246" s="278">
        <f t="shared" si="226"/>
        <v>3</v>
      </c>
      <c r="I7246" s="251" t="s">
        <v>5511</v>
      </c>
      <c r="J7246" s="285"/>
      <c r="K7246" s="278" t="str">
        <f t="shared" si="227"/>
        <v>AFG001People displaced</v>
      </c>
      <c r="L7246" s="286">
        <v>43642</v>
      </c>
      <c r="M7246" s="286" t="s">
        <v>3248</v>
      </c>
    </row>
    <row r="7247" spans="1:13" s="269" customFormat="1" ht="15.5" thickTop="1" thickBot="1" x14ac:dyDescent="0.4">
      <c r="A7247" s="287" t="s">
        <v>2970</v>
      </c>
      <c r="B7247" s="288" t="str">
        <f>VLOOKUP(A7247,Lists!B:C,2,FALSE)</f>
        <v>MLI001</v>
      </c>
      <c r="C7247" s="288" t="str">
        <f>VLOOKUP(A7247,Lists!B:D,3,FALSE)</f>
        <v>MLI</v>
      </c>
      <c r="D7247" s="289" t="s">
        <v>666</v>
      </c>
      <c r="E7247" s="289">
        <v>995551</v>
      </c>
      <c r="F7247" s="289" t="s">
        <v>4879</v>
      </c>
      <c r="G7247" s="289" t="s">
        <v>730</v>
      </c>
      <c r="H7247" s="278">
        <f t="shared" si="226"/>
        <v>3</v>
      </c>
      <c r="I7247" s="252" t="s">
        <v>4880</v>
      </c>
      <c r="J7247" s="289" t="s">
        <v>5512</v>
      </c>
      <c r="K7247" s="278" t="str">
        <f t="shared" si="227"/>
        <v>MLI001People displaced</v>
      </c>
      <c r="L7247" s="290">
        <v>43642</v>
      </c>
      <c r="M7247" s="290" t="s">
        <v>3248</v>
      </c>
    </row>
    <row r="7248" spans="1:13" s="269" customFormat="1" ht="15.5" hidden="1" thickTop="1" thickBot="1" x14ac:dyDescent="0.4">
      <c r="A7248" s="283" t="s">
        <v>2970</v>
      </c>
      <c r="B7248" s="284" t="str">
        <f>VLOOKUP(A7248,Lists!B:C,2,FALSE)</f>
        <v>MLI001</v>
      </c>
      <c r="C7248" s="284" t="str">
        <f>VLOOKUP(A7248,Lists!B:D,3,FALSE)</f>
        <v>MLI</v>
      </c>
      <c r="D7248" s="285" t="s">
        <v>5028</v>
      </c>
      <c r="E7248" s="285">
        <v>44056</v>
      </c>
      <c r="F7248" s="285" t="s">
        <v>5513</v>
      </c>
      <c r="G7248" s="285" t="s">
        <v>730</v>
      </c>
      <c r="H7248" s="278">
        <f t="shared" si="226"/>
        <v>3</v>
      </c>
      <c r="I7248" s="251" t="s">
        <v>5514</v>
      </c>
      <c r="J7248" s="285"/>
      <c r="K7248" s="278" t="str">
        <f t="shared" si="227"/>
        <v>MLI001Illness cases reported</v>
      </c>
      <c r="L7248" s="286">
        <v>43642</v>
      </c>
      <c r="M7248" s="286" t="s">
        <v>3249</v>
      </c>
    </row>
    <row r="7249" spans="1:13" s="269" customFormat="1" ht="15.5" hidden="1" thickTop="1" thickBot="1" x14ac:dyDescent="0.4">
      <c r="A7249" s="287" t="s">
        <v>2970</v>
      </c>
      <c r="B7249" s="288" t="str">
        <f>VLOOKUP(A7249,Lists!B:C,2,FALSE)</f>
        <v>MLI001</v>
      </c>
      <c r="C7249" s="288" t="str">
        <f>VLOOKUP(A7249,Lists!B:D,3,FALSE)</f>
        <v>MLI</v>
      </c>
      <c r="D7249" s="289" t="s">
        <v>5029</v>
      </c>
      <c r="E7249" s="289">
        <v>1067</v>
      </c>
      <c r="F7249" s="289" t="s">
        <v>5515</v>
      </c>
      <c r="G7249" s="289" t="s">
        <v>730</v>
      </c>
      <c r="H7249" s="278">
        <f t="shared" si="226"/>
        <v>3</v>
      </c>
      <c r="I7249" s="252" t="s">
        <v>1354</v>
      </c>
      <c r="J7249" s="289" t="s">
        <v>5516</v>
      </c>
      <c r="K7249" s="278" t="str">
        <f t="shared" si="227"/>
        <v>MLI001Fatalities reported</v>
      </c>
      <c r="L7249" s="290">
        <v>43642</v>
      </c>
      <c r="M7249" s="290" t="s">
        <v>3248</v>
      </c>
    </row>
    <row r="7250" spans="1:13" s="269" customFormat="1" ht="15.5" hidden="1" thickTop="1" thickBot="1" x14ac:dyDescent="0.4">
      <c r="A7250" s="283" t="s">
        <v>1242</v>
      </c>
      <c r="B7250" s="284" t="str">
        <f>VLOOKUP(A7250,Lists!B:C,2,FALSE)</f>
        <v>CMR003</v>
      </c>
      <c r="C7250" s="284" t="str">
        <f>VLOOKUP(A7250,Lists!B:D,3,FALSE)</f>
        <v>CMR</v>
      </c>
      <c r="D7250" s="285" t="s">
        <v>5029</v>
      </c>
      <c r="E7250" s="285">
        <v>361</v>
      </c>
      <c r="F7250" s="285" t="s">
        <v>5517</v>
      </c>
      <c r="G7250" s="285" t="s">
        <v>731</v>
      </c>
      <c r="H7250" s="278">
        <f t="shared" si="226"/>
        <v>2</v>
      </c>
      <c r="I7250" s="251" t="s">
        <v>1786</v>
      </c>
      <c r="J7250" s="285" t="s">
        <v>5518</v>
      </c>
      <c r="K7250" s="278" t="str">
        <f t="shared" si="227"/>
        <v>CMR003Fatalities reported</v>
      </c>
      <c r="L7250" s="286">
        <v>43642</v>
      </c>
      <c r="M7250" s="286" t="s">
        <v>3248</v>
      </c>
    </row>
    <row r="7251" spans="1:13" s="269" customFormat="1" ht="15.5" hidden="1" thickTop="1" thickBot="1" x14ac:dyDescent="0.4">
      <c r="A7251" s="287" t="s">
        <v>1242</v>
      </c>
      <c r="B7251" s="288" t="str">
        <f>VLOOKUP(A7251,Lists!B:C,2,FALSE)</f>
        <v>CMR003</v>
      </c>
      <c r="C7251" s="288" t="str">
        <f>VLOOKUP(A7251,Lists!B:D,3,FALSE)</f>
        <v>CMR</v>
      </c>
      <c r="D7251" s="289" t="s">
        <v>5115</v>
      </c>
      <c r="E7251" s="289">
        <v>503</v>
      </c>
      <c r="F7251" s="289" t="s">
        <v>5517</v>
      </c>
      <c r="G7251" s="289" t="s">
        <v>731</v>
      </c>
      <c r="H7251" s="278">
        <f t="shared" si="226"/>
        <v>2</v>
      </c>
      <c r="I7251" s="252" t="s">
        <v>1786</v>
      </c>
      <c r="J7251" s="289" t="s">
        <v>5519</v>
      </c>
      <c r="K7251" s="278" t="str">
        <f t="shared" si="227"/>
        <v>CMR003Fatalities in all crises</v>
      </c>
      <c r="L7251" s="290">
        <v>43642</v>
      </c>
      <c r="M7251" s="290" t="s">
        <v>3248</v>
      </c>
    </row>
    <row r="7252" spans="1:13" s="269" customFormat="1" ht="15.5" hidden="1" thickTop="1" thickBot="1" x14ac:dyDescent="0.4">
      <c r="A7252" s="283" t="s">
        <v>1243</v>
      </c>
      <c r="B7252" s="284" t="str">
        <f>VLOOKUP(A7252,Lists!B:C,2,FALSE)</f>
        <v>CMR004</v>
      </c>
      <c r="C7252" s="284" t="str">
        <f>VLOOKUP(A7252,Lists!B:D,3,FALSE)</f>
        <v>CMR</v>
      </c>
      <c r="D7252" s="285" t="s">
        <v>5029</v>
      </c>
      <c r="E7252" s="285">
        <v>0</v>
      </c>
      <c r="F7252" s="285" t="s">
        <v>5517</v>
      </c>
      <c r="G7252" s="285" t="s">
        <v>731</v>
      </c>
      <c r="H7252" s="278">
        <f t="shared" si="226"/>
        <v>2</v>
      </c>
      <c r="I7252" s="251" t="s">
        <v>1786</v>
      </c>
      <c r="J7252" s="285" t="s">
        <v>5520</v>
      </c>
      <c r="K7252" s="278" t="str">
        <f t="shared" si="227"/>
        <v>CMR004Fatalities reported</v>
      </c>
      <c r="L7252" s="286">
        <v>43642</v>
      </c>
      <c r="M7252" s="286" t="s">
        <v>3248</v>
      </c>
    </row>
    <row r="7253" spans="1:13" s="269" customFormat="1" ht="15.5" hidden="1" thickTop="1" thickBot="1" x14ac:dyDescent="0.4">
      <c r="A7253" s="287" t="s">
        <v>1243</v>
      </c>
      <c r="B7253" s="288" t="str">
        <f>VLOOKUP(A7253,Lists!B:C,2,FALSE)</f>
        <v>CMR004</v>
      </c>
      <c r="C7253" s="288" t="str">
        <f>VLOOKUP(A7253,Lists!B:D,3,FALSE)</f>
        <v>CMR</v>
      </c>
      <c r="D7253" s="289" t="s">
        <v>5115</v>
      </c>
      <c r="E7253" s="289">
        <v>503</v>
      </c>
      <c r="F7253" s="289" t="s">
        <v>5517</v>
      </c>
      <c r="G7253" s="289" t="s">
        <v>731</v>
      </c>
      <c r="H7253" s="278">
        <f t="shared" si="226"/>
        <v>2</v>
      </c>
      <c r="I7253" s="252" t="s">
        <v>1786</v>
      </c>
      <c r="J7253" s="289" t="s">
        <v>5519</v>
      </c>
      <c r="K7253" s="278" t="str">
        <f t="shared" si="227"/>
        <v>CMR004Fatalities in all crises</v>
      </c>
      <c r="L7253" s="290">
        <v>43642</v>
      </c>
      <c r="M7253" s="290" t="s">
        <v>3248</v>
      </c>
    </row>
    <row r="7254" spans="1:13" s="269" customFormat="1" ht="15.5" hidden="1" thickTop="1" thickBot="1" x14ac:dyDescent="0.4">
      <c r="A7254" s="283" t="s">
        <v>1241</v>
      </c>
      <c r="B7254" s="284" t="str">
        <f>VLOOKUP(A7254,Lists!B:C,2,FALSE)</f>
        <v>CMR002</v>
      </c>
      <c r="C7254" s="284" t="str">
        <f>VLOOKUP(A7254,Lists!B:D,3,FALSE)</f>
        <v>CMR</v>
      </c>
      <c r="D7254" s="285" t="s">
        <v>5029</v>
      </c>
      <c r="E7254" s="285">
        <v>248</v>
      </c>
      <c r="F7254" s="285" t="s">
        <v>5517</v>
      </c>
      <c r="G7254" s="285" t="s">
        <v>731</v>
      </c>
      <c r="H7254" s="278">
        <f t="shared" si="226"/>
        <v>2</v>
      </c>
      <c r="I7254" s="251" t="s">
        <v>1786</v>
      </c>
      <c r="J7254" s="285" t="s">
        <v>5521</v>
      </c>
      <c r="K7254" s="278" t="str">
        <f t="shared" si="227"/>
        <v>CMR002Fatalities reported</v>
      </c>
      <c r="L7254" s="286">
        <v>43642</v>
      </c>
      <c r="M7254" s="286" t="s">
        <v>3248</v>
      </c>
    </row>
    <row r="7255" spans="1:13" s="269" customFormat="1" ht="15.5" hidden="1" thickTop="1" thickBot="1" x14ac:dyDescent="0.4">
      <c r="A7255" s="287" t="s">
        <v>1241</v>
      </c>
      <c r="B7255" s="288" t="str">
        <f>VLOOKUP(A7255,Lists!B:C,2,FALSE)</f>
        <v>CMR002</v>
      </c>
      <c r="C7255" s="288" t="str">
        <f>VLOOKUP(A7255,Lists!B:D,3,FALSE)</f>
        <v>CMR</v>
      </c>
      <c r="D7255" s="289" t="s">
        <v>5115</v>
      </c>
      <c r="E7255" s="289">
        <v>503</v>
      </c>
      <c r="F7255" s="289" t="s">
        <v>5517</v>
      </c>
      <c r="G7255" s="289" t="s">
        <v>731</v>
      </c>
      <c r="H7255" s="278">
        <f t="shared" si="226"/>
        <v>2</v>
      </c>
      <c r="I7255" s="252" t="s">
        <v>1786</v>
      </c>
      <c r="J7255" s="289" t="s">
        <v>5519</v>
      </c>
      <c r="K7255" s="278" t="str">
        <f t="shared" si="227"/>
        <v>CMR002Fatalities in all crises</v>
      </c>
      <c r="L7255" s="290">
        <v>43642</v>
      </c>
      <c r="M7255" s="290" t="s">
        <v>3248</v>
      </c>
    </row>
    <row r="7256" spans="1:13" s="269" customFormat="1" ht="15.5" hidden="1" thickTop="1" thickBot="1" x14ac:dyDescent="0.4">
      <c r="A7256" s="283" t="s">
        <v>3304</v>
      </c>
      <c r="B7256" s="284" t="str">
        <f>VLOOKUP(A7256,Lists!B:C,2,FALSE)</f>
        <v>CMR001</v>
      </c>
      <c r="C7256" s="284" t="str">
        <f>VLOOKUP(A7256,Lists!B:D,3,FALSE)</f>
        <v>CMR</v>
      </c>
      <c r="D7256" s="285" t="s">
        <v>5029</v>
      </c>
      <c r="E7256" s="285">
        <v>495</v>
      </c>
      <c r="F7256" s="285" t="s">
        <v>5517</v>
      </c>
      <c r="G7256" s="285" t="s">
        <v>731</v>
      </c>
      <c r="H7256" s="278">
        <f t="shared" si="226"/>
        <v>2</v>
      </c>
      <c r="I7256" s="251" t="s">
        <v>1786</v>
      </c>
      <c r="J7256" s="285" t="s">
        <v>5522</v>
      </c>
      <c r="K7256" s="278" t="str">
        <f t="shared" si="227"/>
        <v>CMR001Fatalities reported</v>
      </c>
      <c r="L7256" s="286">
        <v>43642</v>
      </c>
      <c r="M7256" s="286" t="s">
        <v>3248</v>
      </c>
    </row>
    <row r="7257" spans="1:13" s="269" customFormat="1" ht="15.5" hidden="1" thickTop="1" thickBot="1" x14ac:dyDescent="0.4">
      <c r="A7257" s="287" t="s">
        <v>3304</v>
      </c>
      <c r="B7257" s="288" t="str">
        <f>VLOOKUP(A7257,Lists!B:C,2,FALSE)</f>
        <v>CMR001</v>
      </c>
      <c r="C7257" s="288" t="str">
        <f>VLOOKUP(A7257,Lists!B:D,3,FALSE)</f>
        <v>CMR</v>
      </c>
      <c r="D7257" s="289" t="s">
        <v>5115</v>
      </c>
      <c r="E7257" s="289">
        <v>503</v>
      </c>
      <c r="F7257" s="289" t="s">
        <v>5517</v>
      </c>
      <c r="G7257" s="289" t="s">
        <v>731</v>
      </c>
      <c r="H7257" s="278">
        <f t="shared" si="226"/>
        <v>2</v>
      </c>
      <c r="I7257" s="252" t="s">
        <v>1786</v>
      </c>
      <c r="J7257" s="289" t="s">
        <v>5519</v>
      </c>
      <c r="K7257" s="278" t="str">
        <f t="shared" si="227"/>
        <v>CMR001Fatalities in all crises</v>
      </c>
      <c r="L7257" s="290">
        <v>43642</v>
      </c>
      <c r="M7257" s="290" t="s">
        <v>3248</v>
      </c>
    </row>
    <row r="7258" spans="1:13" s="269" customFormat="1" ht="15.5" hidden="1" thickTop="1" thickBot="1" x14ac:dyDescent="0.4">
      <c r="A7258" s="283" t="s">
        <v>1243</v>
      </c>
      <c r="B7258" s="284" t="str">
        <f>VLOOKUP(A7258,Lists!B:C,2,FALSE)</f>
        <v>CMR004</v>
      </c>
      <c r="C7258" s="284" t="str">
        <f>VLOOKUP(A7258,Lists!B:D,3,FALSE)</f>
        <v>CMR</v>
      </c>
      <c r="D7258" s="285" t="s">
        <v>5028</v>
      </c>
      <c r="E7258" s="285" t="s">
        <v>446</v>
      </c>
      <c r="F7258" s="285" t="s">
        <v>5523</v>
      </c>
      <c r="G7258" s="285" t="s">
        <v>446</v>
      </c>
      <c r="H7258" s="278" t="str">
        <f t="shared" si="226"/>
        <v>x</v>
      </c>
      <c r="I7258" s="251" t="s">
        <v>5524</v>
      </c>
      <c r="J7258" s="285" t="s">
        <v>5525</v>
      </c>
      <c r="K7258" s="278" t="str">
        <f t="shared" si="227"/>
        <v>CMR004Illness cases reported</v>
      </c>
      <c r="L7258" s="286">
        <v>43642</v>
      </c>
      <c r="M7258" s="286" t="s">
        <v>3249</v>
      </c>
    </row>
    <row r="7259" spans="1:13" s="269" customFormat="1" ht="15.5" hidden="1" thickTop="1" thickBot="1" x14ac:dyDescent="0.4">
      <c r="A7259" s="287" t="s">
        <v>1242</v>
      </c>
      <c r="B7259" s="288" t="str">
        <f>VLOOKUP(A7259,Lists!B:C,2,FALSE)</f>
        <v>CMR003</v>
      </c>
      <c r="C7259" s="288" t="str">
        <f>VLOOKUP(A7259,Lists!B:D,3,FALSE)</f>
        <v>CMR</v>
      </c>
      <c r="D7259" s="289" t="s">
        <v>5028</v>
      </c>
      <c r="E7259" s="289" t="s">
        <v>446</v>
      </c>
      <c r="F7259" s="289" t="s">
        <v>5523</v>
      </c>
      <c r="G7259" s="289" t="s">
        <v>446</v>
      </c>
      <c r="H7259" s="278" t="str">
        <f t="shared" si="226"/>
        <v>x</v>
      </c>
      <c r="I7259" s="252" t="s">
        <v>5524</v>
      </c>
      <c r="J7259" s="289" t="s">
        <v>5525</v>
      </c>
      <c r="K7259" s="278" t="str">
        <f t="shared" si="227"/>
        <v>CMR003Illness cases reported</v>
      </c>
      <c r="L7259" s="290">
        <v>43642</v>
      </c>
      <c r="M7259" s="290" t="s">
        <v>3249</v>
      </c>
    </row>
    <row r="7260" spans="1:13" s="269" customFormat="1" ht="15.5" hidden="1" thickTop="1" thickBot="1" x14ac:dyDescent="0.4">
      <c r="A7260" s="283" t="s">
        <v>1241</v>
      </c>
      <c r="B7260" s="284" t="str">
        <f>VLOOKUP(A7260,Lists!B:C,2,FALSE)</f>
        <v>CMR002</v>
      </c>
      <c r="C7260" s="284" t="str">
        <f>VLOOKUP(A7260,Lists!B:D,3,FALSE)</f>
        <v>CMR</v>
      </c>
      <c r="D7260" s="285" t="s">
        <v>5028</v>
      </c>
      <c r="E7260" s="285" t="s">
        <v>446</v>
      </c>
      <c r="F7260" s="285" t="s">
        <v>5523</v>
      </c>
      <c r="G7260" s="285" t="s">
        <v>446</v>
      </c>
      <c r="H7260" s="278" t="str">
        <f t="shared" si="226"/>
        <v>x</v>
      </c>
      <c r="I7260" s="251" t="s">
        <v>5524</v>
      </c>
      <c r="J7260" s="285" t="s">
        <v>5525</v>
      </c>
      <c r="K7260" s="278" t="str">
        <f t="shared" si="227"/>
        <v>CMR002Illness cases reported</v>
      </c>
      <c r="L7260" s="286">
        <v>43642</v>
      </c>
      <c r="M7260" s="286" t="s">
        <v>3249</v>
      </c>
    </row>
    <row r="7261" spans="1:13" s="269" customFormat="1" ht="15.5" hidden="1" thickTop="1" thickBot="1" x14ac:dyDescent="0.4">
      <c r="A7261" s="287" t="s">
        <v>3304</v>
      </c>
      <c r="B7261" s="288" t="str">
        <f>VLOOKUP(A7261,Lists!B:C,2,FALSE)</f>
        <v>CMR001</v>
      </c>
      <c r="C7261" s="288" t="str">
        <f>VLOOKUP(A7261,Lists!B:D,3,FALSE)</f>
        <v>CMR</v>
      </c>
      <c r="D7261" s="289" t="s">
        <v>5028</v>
      </c>
      <c r="E7261" s="289" t="s">
        <v>446</v>
      </c>
      <c r="F7261" s="289" t="s">
        <v>5523</v>
      </c>
      <c r="G7261" s="289" t="s">
        <v>446</v>
      </c>
      <c r="H7261" s="278" t="str">
        <f t="shared" si="226"/>
        <v>x</v>
      </c>
      <c r="I7261" s="252" t="s">
        <v>5524</v>
      </c>
      <c r="J7261" s="289" t="s">
        <v>5525</v>
      </c>
      <c r="K7261" s="278" t="str">
        <f t="shared" si="227"/>
        <v>CMR001Illness cases reported</v>
      </c>
      <c r="L7261" s="290">
        <v>43642</v>
      </c>
      <c r="M7261" s="290" t="s">
        <v>3249</v>
      </c>
    </row>
    <row r="7262" spans="1:13" s="269" customFormat="1" ht="15.5" thickTop="1" thickBot="1" x14ac:dyDescent="0.4">
      <c r="A7262" s="283" t="s">
        <v>1243</v>
      </c>
      <c r="B7262" s="284" t="str">
        <f>VLOOKUP(A7262,Lists!B:C,2,FALSE)</f>
        <v>CMR004</v>
      </c>
      <c r="C7262" s="284" t="str">
        <f>VLOOKUP(A7262,Lists!B:D,3,FALSE)</f>
        <v>CMR</v>
      </c>
      <c r="D7262" s="285" t="s">
        <v>666</v>
      </c>
      <c r="E7262" s="285">
        <v>285175</v>
      </c>
      <c r="F7262" s="285" t="s">
        <v>5526</v>
      </c>
      <c r="G7262" s="285" t="s">
        <v>732</v>
      </c>
      <c r="H7262" s="278">
        <f t="shared" si="226"/>
        <v>1</v>
      </c>
      <c r="I7262" s="251" t="s">
        <v>5527</v>
      </c>
      <c r="J7262" s="285" t="s">
        <v>1833</v>
      </c>
      <c r="K7262" s="278" t="str">
        <f t="shared" si="227"/>
        <v>CMR004People displaced</v>
      </c>
      <c r="L7262" s="286">
        <v>43642</v>
      </c>
      <c r="M7262" s="286" t="s">
        <v>3248</v>
      </c>
    </row>
    <row r="7263" spans="1:13" s="269" customFormat="1" ht="15.5" thickTop="1" thickBot="1" x14ac:dyDescent="0.4">
      <c r="A7263" s="287" t="s">
        <v>1241</v>
      </c>
      <c r="B7263" s="288" t="str">
        <f>VLOOKUP(A7263,Lists!B:C,2,FALSE)</f>
        <v>CMR002</v>
      </c>
      <c r="C7263" s="288" t="str">
        <f>VLOOKUP(A7263,Lists!B:D,3,FALSE)</f>
        <v>CMR</v>
      </c>
      <c r="D7263" s="289" t="s">
        <v>666</v>
      </c>
      <c r="E7263" s="289">
        <v>372854</v>
      </c>
      <c r="F7263" s="289" t="s">
        <v>5528</v>
      </c>
      <c r="G7263" s="289" t="s">
        <v>731</v>
      </c>
      <c r="H7263" s="278">
        <f t="shared" si="226"/>
        <v>2</v>
      </c>
      <c r="I7263" s="252" t="s">
        <v>5529</v>
      </c>
      <c r="J7263" s="289" t="s">
        <v>5530</v>
      </c>
      <c r="K7263" s="278" t="str">
        <f t="shared" si="227"/>
        <v>CMR002People displaced</v>
      </c>
      <c r="L7263" s="290">
        <v>43642</v>
      </c>
      <c r="M7263" s="290" t="s">
        <v>3248</v>
      </c>
    </row>
    <row r="7264" spans="1:13" s="269" customFormat="1" ht="15.5" thickTop="1" thickBot="1" x14ac:dyDescent="0.4">
      <c r="A7264" s="283" t="s">
        <v>3304</v>
      </c>
      <c r="B7264" s="284" t="str">
        <f>VLOOKUP(A7264,Lists!B:C,2,FALSE)</f>
        <v>CMR001</v>
      </c>
      <c r="C7264" s="284" t="str">
        <f>VLOOKUP(A7264,Lists!B:D,3,FALSE)</f>
        <v>CMR</v>
      </c>
      <c r="D7264" s="285" t="s">
        <v>666</v>
      </c>
      <c r="E7264" s="285">
        <v>1188029</v>
      </c>
      <c r="F7264" s="285" t="s">
        <v>5528</v>
      </c>
      <c r="G7264" s="285" t="s">
        <v>731</v>
      </c>
      <c r="H7264" s="278">
        <f t="shared" si="226"/>
        <v>2</v>
      </c>
      <c r="I7264" s="251" t="s">
        <v>5529</v>
      </c>
      <c r="J7264" s="285" t="s">
        <v>5531</v>
      </c>
      <c r="K7264" s="278" t="str">
        <f t="shared" si="227"/>
        <v>CMR001People displaced</v>
      </c>
      <c r="L7264" s="286">
        <v>43642</v>
      </c>
      <c r="M7264" s="286" t="s">
        <v>3248</v>
      </c>
    </row>
    <row r="7265" spans="1:13" s="269" customFormat="1" ht="15.5" hidden="1" thickTop="1" thickBot="1" x14ac:dyDescent="0.4">
      <c r="A7265" s="287" t="s">
        <v>2956</v>
      </c>
      <c r="B7265" s="288" t="str">
        <f>VLOOKUP(A7265,Lists!B:C,2,FALSE)</f>
        <v>COD001</v>
      </c>
      <c r="C7265" s="288" t="str">
        <f>VLOOKUP(A7265,Lists!B:D,3,FALSE)</f>
        <v>COD</v>
      </c>
      <c r="D7265" s="289" t="s">
        <v>5028</v>
      </c>
      <c r="E7265" s="289">
        <v>110305</v>
      </c>
      <c r="F7265" s="289" t="s">
        <v>5532</v>
      </c>
      <c r="G7265" s="289" t="s">
        <v>731</v>
      </c>
      <c r="H7265" s="278">
        <f t="shared" si="226"/>
        <v>2</v>
      </c>
      <c r="I7265" s="252" t="s">
        <v>5533</v>
      </c>
      <c r="J7265" s="289" t="s">
        <v>5534</v>
      </c>
      <c r="K7265" s="278" t="str">
        <f t="shared" si="227"/>
        <v>COD001Illness cases reported</v>
      </c>
      <c r="L7265" s="290">
        <v>43642</v>
      </c>
      <c r="M7265" s="290" t="s">
        <v>3248</v>
      </c>
    </row>
    <row r="7266" spans="1:13" s="269" customFormat="1" ht="15.5" hidden="1" thickTop="1" thickBot="1" x14ac:dyDescent="0.4">
      <c r="A7266" s="283" t="s">
        <v>2956</v>
      </c>
      <c r="B7266" s="284" t="str">
        <f>VLOOKUP(A7266,Lists!B:C,2,FALSE)</f>
        <v>COD001</v>
      </c>
      <c r="C7266" s="284" t="str">
        <f>VLOOKUP(A7266,Lists!B:D,3,FALSE)</f>
        <v>COD</v>
      </c>
      <c r="D7266" s="285" t="s">
        <v>5029</v>
      </c>
      <c r="E7266" s="285">
        <v>890</v>
      </c>
      <c r="F7266" s="285" t="s">
        <v>5517</v>
      </c>
      <c r="G7266" s="285" t="s">
        <v>730</v>
      </c>
      <c r="H7266" s="278">
        <f t="shared" si="226"/>
        <v>3</v>
      </c>
      <c r="I7266" s="251" t="s">
        <v>1354</v>
      </c>
      <c r="J7266" s="285" t="s">
        <v>5535</v>
      </c>
      <c r="K7266" s="278" t="str">
        <f t="shared" si="227"/>
        <v>COD001Fatalities reported</v>
      </c>
      <c r="L7266" s="286">
        <v>43642</v>
      </c>
      <c r="M7266" s="286" t="s">
        <v>3248</v>
      </c>
    </row>
    <row r="7267" spans="1:13" s="269" customFormat="1" ht="15.5" hidden="1" thickTop="1" thickBot="1" x14ac:dyDescent="0.4">
      <c r="A7267" s="287" t="s">
        <v>2956</v>
      </c>
      <c r="B7267" s="288" t="str">
        <f>VLOOKUP(A7267,Lists!B:C,2,FALSE)</f>
        <v>COD001</v>
      </c>
      <c r="C7267" s="288" t="str">
        <f>VLOOKUP(A7267,Lists!B:D,3,FALSE)</f>
        <v>COD</v>
      </c>
      <c r="D7267" s="289" t="s">
        <v>5115</v>
      </c>
      <c r="E7267" s="289">
        <v>890</v>
      </c>
      <c r="F7267" s="289" t="s">
        <v>5517</v>
      </c>
      <c r="G7267" s="289" t="s">
        <v>730</v>
      </c>
      <c r="H7267" s="278">
        <f t="shared" si="226"/>
        <v>3</v>
      </c>
      <c r="I7267" s="252" t="s">
        <v>1354</v>
      </c>
      <c r="J7267" s="289" t="s">
        <v>5535</v>
      </c>
      <c r="K7267" s="278" t="str">
        <f t="shared" si="227"/>
        <v>COD001Fatalities in all crises</v>
      </c>
      <c r="L7267" s="290">
        <v>43642</v>
      </c>
      <c r="M7267" s="290" t="s">
        <v>3248</v>
      </c>
    </row>
    <row r="7268" spans="1:13" s="269" customFormat="1" ht="15.5" hidden="1" thickTop="1" thickBot="1" x14ac:dyDescent="0.4">
      <c r="A7268" s="283" t="s">
        <v>2987</v>
      </c>
      <c r="B7268" s="284" t="str">
        <f>VLOOKUP(A7268,Lists!B:C,2,FALSE)</f>
        <v>YEM001</v>
      </c>
      <c r="C7268" s="284" t="str">
        <f>VLOOKUP(A7268,Lists!B:D,3,FALSE)</f>
        <v>YEM</v>
      </c>
      <c r="D7268" s="285" t="s">
        <v>5029</v>
      </c>
      <c r="E7268" s="285">
        <v>14056</v>
      </c>
      <c r="F7268" s="285" t="s">
        <v>5536</v>
      </c>
      <c r="G7268" s="285" t="s">
        <v>731</v>
      </c>
      <c r="H7268" s="278">
        <f t="shared" si="226"/>
        <v>2</v>
      </c>
      <c r="I7268" s="251" t="s">
        <v>4252</v>
      </c>
      <c r="J7268" s="285" t="s">
        <v>5537</v>
      </c>
      <c r="K7268" s="278" t="str">
        <f t="shared" si="227"/>
        <v>YEM001Fatalities reported</v>
      </c>
      <c r="L7268" s="286">
        <v>43642</v>
      </c>
      <c r="M7268" s="286" t="s">
        <v>3249</v>
      </c>
    </row>
    <row r="7269" spans="1:13" s="269" customFormat="1" ht="15.5" hidden="1" thickTop="1" thickBot="1" x14ac:dyDescent="0.4">
      <c r="A7269" s="287" t="s">
        <v>2987</v>
      </c>
      <c r="B7269" s="288" t="str">
        <f>VLOOKUP(A7269,Lists!B:C,2,FALSE)</f>
        <v>YEM001</v>
      </c>
      <c r="C7269" s="288" t="str">
        <f>VLOOKUP(A7269,Lists!B:D,3,FALSE)</f>
        <v>YEM</v>
      </c>
      <c r="D7269" s="289" t="s">
        <v>5027</v>
      </c>
      <c r="E7269" s="289">
        <v>1148</v>
      </c>
      <c r="F7269" s="289" t="s">
        <v>5538</v>
      </c>
      <c r="G7269" s="289" t="s">
        <v>731</v>
      </c>
      <c r="H7269" s="278">
        <f t="shared" si="226"/>
        <v>2</v>
      </c>
      <c r="I7269" s="252" t="s">
        <v>446</v>
      </c>
      <c r="J7269" s="289" t="s">
        <v>5539</v>
      </c>
      <c r="K7269" s="278" t="str">
        <f t="shared" si="227"/>
        <v>YEM001Injuries reported</v>
      </c>
      <c r="L7269" s="290">
        <v>43642</v>
      </c>
      <c r="M7269" s="290" t="s">
        <v>3249</v>
      </c>
    </row>
    <row r="7270" spans="1:13" s="269" customFormat="1" ht="15.5" hidden="1" thickTop="1" thickBot="1" x14ac:dyDescent="0.4">
      <c r="A7270" s="283" t="s">
        <v>2987</v>
      </c>
      <c r="B7270" s="284" t="str">
        <f>VLOOKUP(A7270,Lists!B:C,2,FALSE)</f>
        <v>YEM001</v>
      </c>
      <c r="C7270" s="284" t="str">
        <f>VLOOKUP(A7270,Lists!B:D,3,FALSE)</f>
        <v>YEM</v>
      </c>
      <c r="D7270" s="285" t="s">
        <v>5028</v>
      </c>
      <c r="E7270" s="285">
        <v>421522</v>
      </c>
      <c r="F7270" s="285" t="s">
        <v>5540</v>
      </c>
      <c r="G7270" s="285" t="s">
        <v>731</v>
      </c>
      <c r="H7270" s="278">
        <f t="shared" si="226"/>
        <v>2</v>
      </c>
      <c r="I7270" s="251" t="s">
        <v>4248</v>
      </c>
      <c r="J7270" s="285" t="s">
        <v>5541</v>
      </c>
      <c r="K7270" s="278" t="str">
        <f t="shared" si="227"/>
        <v>YEM001Illness cases reported</v>
      </c>
      <c r="L7270" s="286">
        <v>43642</v>
      </c>
      <c r="M7270" s="286" t="s">
        <v>3249</v>
      </c>
    </row>
    <row r="7271" spans="1:13" s="269" customFormat="1" ht="15.5" hidden="1" thickTop="1" thickBot="1" x14ac:dyDescent="0.4">
      <c r="A7271" s="287" t="s">
        <v>1230</v>
      </c>
      <c r="B7271" s="288" t="str">
        <f>VLOOKUP(A7271,Lists!B:C,2,FALSE)</f>
        <v>PSE002</v>
      </c>
      <c r="C7271" s="288" t="str">
        <f>VLOOKUP(A7271,Lists!B:D,3,FALSE)</f>
        <v>PSE</v>
      </c>
      <c r="D7271" s="289" t="s">
        <v>5027</v>
      </c>
      <c r="E7271" s="289">
        <v>9577</v>
      </c>
      <c r="F7271" s="289" t="s">
        <v>5542</v>
      </c>
      <c r="G7271" s="289" t="s">
        <v>732</v>
      </c>
      <c r="H7271" s="278">
        <f t="shared" si="226"/>
        <v>1</v>
      </c>
      <c r="I7271" s="252" t="s">
        <v>5543</v>
      </c>
      <c r="J7271" s="289" t="s">
        <v>5544</v>
      </c>
      <c r="K7271" s="278" t="str">
        <f t="shared" si="227"/>
        <v>PSE002Injuries reported</v>
      </c>
      <c r="L7271" s="290">
        <v>43643</v>
      </c>
      <c r="M7271" s="290" t="s">
        <v>3248</v>
      </c>
    </row>
    <row r="7272" spans="1:13" s="269" customFormat="1" ht="15.5" hidden="1" thickTop="1" thickBot="1" x14ac:dyDescent="0.4">
      <c r="A7272" s="283" t="s">
        <v>1230</v>
      </c>
      <c r="B7272" s="284" t="str">
        <f>VLOOKUP(A7272,Lists!B:C,2,FALSE)</f>
        <v>PSE002</v>
      </c>
      <c r="C7272" s="284" t="str">
        <f>VLOOKUP(A7272,Lists!B:D,3,FALSE)</f>
        <v>PSE</v>
      </c>
      <c r="D7272" s="285" t="s">
        <v>5029</v>
      </c>
      <c r="E7272" s="285">
        <v>96</v>
      </c>
      <c r="F7272" s="285" t="s">
        <v>5542</v>
      </c>
      <c r="G7272" s="285" t="s">
        <v>732</v>
      </c>
      <c r="H7272" s="278">
        <f t="shared" si="226"/>
        <v>1</v>
      </c>
      <c r="I7272" s="251" t="s">
        <v>5543</v>
      </c>
      <c r="J7272" s="285" t="s">
        <v>5545</v>
      </c>
      <c r="K7272" s="278" t="str">
        <f t="shared" si="227"/>
        <v>PSE002Fatalities reported</v>
      </c>
      <c r="L7272" s="286">
        <v>43643</v>
      </c>
      <c r="M7272" s="286" t="s">
        <v>3248</v>
      </c>
    </row>
    <row r="7273" spans="1:13" s="269" customFormat="1" ht="15.5" hidden="1" thickTop="1" thickBot="1" x14ac:dyDescent="0.4">
      <c r="A7273" s="287" t="s">
        <v>1230</v>
      </c>
      <c r="B7273" s="288" t="str">
        <f>VLOOKUP(A7273,Lists!B:C,2,FALSE)</f>
        <v>PSE002</v>
      </c>
      <c r="C7273" s="288" t="str">
        <f>VLOOKUP(A7273,Lists!B:D,3,FALSE)</f>
        <v>PSE</v>
      </c>
      <c r="D7273" s="289" t="s">
        <v>5115</v>
      </c>
      <c r="E7273" s="289">
        <v>96</v>
      </c>
      <c r="F7273" s="289" t="s">
        <v>5542</v>
      </c>
      <c r="G7273" s="289" t="s">
        <v>732</v>
      </c>
      <c r="H7273" s="278">
        <f t="shared" si="226"/>
        <v>1</v>
      </c>
      <c r="I7273" s="252" t="s">
        <v>5543</v>
      </c>
      <c r="J7273" s="289" t="s">
        <v>5545</v>
      </c>
      <c r="K7273" s="278" t="str">
        <f t="shared" si="227"/>
        <v>PSE002Fatalities in all crises</v>
      </c>
      <c r="L7273" s="290">
        <v>43643</v>
      </c>
      <c r="M7273" s="290" t="s">
        <v>3248</v>
      </c>
    </row>
    <row r="7274" spans="1:13" s="269" customFormat="1" ht="15.5" hidden="1" thickTop="1" thickBot="1" x14ac:dyDescent="0.4">
      <c r="A7274" s="283" t="s">
        <v>2976</v>
      </c>
      <c r="B7274" s="284" t="str">
        <f>VLOOKUP(A7274,Lists!B:C,2,FALSE)</f>
        <v>SOM001</v>
      </c>
      <c r="C7274" s="284" t="str">
        <f>VLOOKUP(A7274,Lists!B:D,3,FALSE)</f>
        <v>SOM</v>
      </c>
      <c r="D7274" s="285" t="s">
        <v>5029</v>
      </c>
      <c r="E7274" s="285">
        <v>1857</v>
      </c>
      <c r="F7274" s="285" t="s">
        <v>5546</v>
      </c>
      <c r="G7274" s="285" t="s">
        <v>731</v>
      </c>
      <c r="H7274" s="278">
        <f t="shared" si="226"/>
        <v>2</v>
      </c>
      <c r="I7274" s="251" t="s">
        <v>5146</v>
      </c>
      <c r="J7274" s="285" t="s">
        <v>5547</v>
      </c>
      <c r="K7274" s="278" t="str">
        <f t="shared" si="227"/>
        <v>SOM001Fatalities reported</v>
      </c>
      <c r="L7274" s="286">
        <v>43644</v>
      </c>
      <c r="M7274" s="286" t="s">
        <v>3248</v>
      </c>
    </row>
    <row r="7275" spans="1:13" s="269" customFormat="1" ht="15.5" hidden="1" thickTop="1" thickBot="1" x14ac:dyDescent="0.4">
      <c r="A7275" s="287" t="s">
        <v>2976</v>
      </c>
      <c r="B7275" s="288" t="str">
        <f>VLOOKUP(A7275,Lists!B:C,2,FALSE)</f>
        <v>SOM001</v>
      </c>
      <c r="C7275" s="288" t="str">
        <f>VLOOKUP(A7275,Lists!B:D,3,FALSE)</f>
        <v>SOM</v>
      </c>
      <c r="D7275" s="289" t="s">
        <v>5115</v>
      </c>
      <c r="E7275" s="289">
        <v>1857</v>
      </c>
      <c r="F7275" s="289" t="s">
        <v>5546</v>
      </c>
      <c r="G7275" s="289" t="s">
        <v>731</v>
      </c>
      <c r="H7275" s="278">
        <f t="shared" si="226"/>
        <v>2</v>
      </c>
      <c r="I7275" s="252" t="s">
        <v>5146</v>
      </c>
      <c r="J7275" s="289" t="s">
        <v>5547</v>
      </c>
      <c r="K7275" s="278" t="str">
        <f t="shared" si="227"/>
        <v>SOM001Fatalities in all crises</v>
      </c>
      <c r="L7275" s="290">
        <v>43644</v>
      </c>
      <c r="M7275" s="290" t="s">
        <v>3248</v>
      </c>
    </row>
    <row r="7276" spans="1:13" s="269" customFormat="1" ht="15.5" hidden="1" thickTop="1" thickBot="1" x14ac:dyDescent="0.4">
      <c r="A7276" s="283" t="s">
        <v>2969</v>
      </c>
      <c r="B7276" s="284" t="e">
        <f>VLOOKUP(A7276,Lists!B:C,2,FALSE)</f>
        <v>#N/A</v>
      </c>
      <c r="C7276" s="284" t="e">
        <f>VLOOKUP(A7276,Lists!B:D,3,FALSE)</f>
        <v>#N/A</v>
      </c>
      <c r="D7276" s="285" t="s">
        <v>522</v>
      </c>
      <c r="E7276" s="285">
        <v>26700000</v>
      </c>
      <c r="F7276" s="285" t="s">
        <v>988</v>
      </c>
      <c r="G7276" s="285" t="s">
        <v>731</v>
      </c>
      <c r="H7276" s="278">
        <f t="shared" si="226"/>
        <v>2</v>
      </c>
      <c r="I7276" s="251" t="s">
        <v>1538</v>
      </c>
      <c r="J7276" s="285" t="s">
        <v>5548</v>
      </c>
      <c r="K7276" s="278" t="e">
        <f t="shared" si="227"/>
        <v>#N/A</v>
      </c>
      <c r="L7276" s="286">
        <v>43644</v>
      </c>
      <c r="M7276" s="286" t="s">
        <v>3248</v>
      </c>
    </row>
    <row r="7277" spans="1:13" s="269" customFormat="1" ht="15.5" hidden="1" thickTop="1" thickBot="1" x14ac:dyDescent="0.4">
      <c r="A7277" s="287" t="s">
        <v>2969</v>
      </c>
      <c r="B7277" s="288" t="e">
        <f>VLOOKUP(A7277,Lists!B:C,2,FALSE)</f>
        <v>#N/A</v>
      </c>
      <c r="C7277" s="288" t="e">
        <f>VLOOKUP(A7277,Lists!B:D,3,FALSE)</f>
        <v>#N/A</v>
      </c>
      <c r="D7277" s="289" t="s">
        <v>737</v>
      </c>
      <c r="E7277" s="289">
        <v>26700000</v>
      </c>
      <c r="F7277" s="289" t="s">
        <v>5549</v>
      </c>
      <c r="G7277" s="289" t="s">
        <v>731</v>
      </c>
      <c r="H7277" s="278">
        <f t="shared" si="226"/>
        <v>2</v>
      </c>
      <c r="I7277" s="252" t="s">
        <v>5550</v>
      </c>
      <c r="J7277" s="289" t="s">
        <v>3966</v>
      </c>
      <c r="K7277" s="278" t="e">
        <f t="shared" si="227"/>
        <v>#N/A</v>
      </c>
      <c r="L7277" s="290">
        <v>43644</v>
      </c>
      <c r="M7277" s="290" t="s">
        <v>3248</v>
      </c>
    </row>
    <row r="7278" spans="1:13" s="269" customFormat="1" ht="15.5" hidden="1" thickTop="1" thickBot="1" x14ac:dyDescent="0.4">
      <c r="A7278" s="283" t="s">
        <v>2969</v>
      </c>
      <c r="B7278" s="284" t="e">
        <f>VLOOKUP(A7278,Lists!B:C,2,FALSE)</f>
        <v>#N/A</v>
      </c>
      <c r="C7278" s="284" t="e">
        <f>VLOOKUP(A7278,Lists!B:D,3,FALSE)</f>
        <v>#N/A</v>
      </c>
      <c r="D7278" s="285" t="s">
        <v>533</v>
      </c>
      <c r="E7278" s="285">
        <v>2644000</v>
      </c>
      <c r="F7278" s="285" t="s">
        <v>1532</v>
      </c>
      <c r="G7278" s="285" t="s">
        <v>731</v>
      </c>
      <c r="H7278" s="278">
        <f t="shared" si="226"/>
        <v>2</v>
      </c>
      <c r="I7278" s="251" t="s">
        <v>1541</v>
      </c>
      <c r="J7278" s="285" t="s">
        <v>3962</v>
      </c>
      <c r="K7278" s="278" t="e">
        <f t="shared" si="227"/>
        <v>#N/A</v>
      </c>
      <c r="L7278" s="286">
        <v>43644</v>
      </c>
      <c r="M7278" s="286" t="s">
        <v>3248</v>
      </c>
    </row>
    <row r="7279" spans="1:13" s="269" customFormat="1" ht="15.5" hidden="1" thickTop="1" thickBot="1" x14ac:dyDescent="0.4">
      <c r="A7279" s="287" t="s">
        <v>2969</v>
      </c>
      <c r="B7279" s="288" t="e">
        <f>VLOOKUP(A7279,Lists!B:C,2,FALSE)</f>
        <v>#N/A</v>
      </c>
      <c r="C7279" s="288" t="e">
        <f>VLOOKUP(A7279,Lists!B:D,3,FALSE)</f>
        <v>#N/A</v>
      </c>
      <c r="D7279" s="289" t="s">
        <v>5028</v>
      </c>
      <c r="E7279" s="289">
        <v>147277</v>
      </c>
      <c r="F7279" s="289" t="s">
        <v>5551</v>
      </c>
      <c r="G7279" s="289" t="s">
        <v>731</v>
      </c>
      <c r="H7279" s="278">
        <f t="shared" si="226"/>
        <v>2</v>
      </c>
      <c r="I7279" s="252" t="s">
        <v>5552</v>
      </c>
      <c r="J7279" s="289" t="s">
        <v>5553</v>
      </c>
      <c r="K7279" s="278" t="e">
        <f t="shared" si="227"/>
        <v>#N/A</v>
      </c>
      <c r="L7279" s="290">
        <v>43644</v>
      </c>
      <c r="M7279" s="290" t="s">
        <v>3248</v>
      </c>
    </row>
    <row r="7280" spans="1:13" s="269" customFormat="1" ht="15.5" hidden="1" thickTop="1" thickBot="1" x14ac:dyDescent="0.4">
      <c r="A7280" s="283" t="s">
        <v>2969</v>
      </c>
      <c r="B7280" s="284" t="e">
        <f>VLOOKUP(A7280,Lists!B:C,2,FALSE)</f>
        <v>#N/A</v>
      </c>
      <c r="C7280" s="284" t="e">
        <f>VLOOKUP(A7280,Lists!B:D,3,FALSE)</f>
        <v>#N/A</v>
      </c>
      <c r="D7280" s="285" t="s">
        <v>5029</v>
      </c>
      <c r="E7280" s="285">
        <v>910</v>
      </c>
      <c r="F7280" s="285" t="s">
        <v>5551</v>
      </c>
      <c r="G7280" s="285" t="s">
        <v>731</v>
      </c>
      <c r="H7280" s="278">
        <f t="shared" si="226"/>
        <v>2</v>
      </c>
      <c r="I7280" s="251" t="s">
        <v>5552</v>
      </c>
      <c r="J7280" s="285" t="s">
        <v>5553</v>
      </c>
      <c r="K7280" s="278" t="e">
        <f t="shared" si="227"/>
        <v>#N/A</v>
      </c>
      <c r="L7280" s="286">
        <v>43644</v>
      </c>
      <c r="M7280" s="286" t="s">
        <v>3248</v>
      </c>
    </row>
    <row r="7281" spans="1:13" s="269" customFormat="1" ht="15.5" hidden="1" thickTop="1" thickBot="1" x14ac:dyDescent="0.4">
      <c r="A7281" s="287" t="s">
        <v>2969</v>
      </c>
      <c r="B7281" s="288" t="e">
        <f>VLOOKUP(A7281,Lists!B:C,2,FALSE)</f>
        <v>#N/A</v>
      </c>
      <c r="C7281" s="288" t="e">
        <f>VLOOKUP(A7281,Lists!B:D,3,FALSE)</f>
        <v>#N/A</v>
      </c>
      <c r="D7281" s="289" t="s">
        <v>5115</v>
      </c>
      <c r="E7281" s="289">
        <v>910</v>
      </c>
      <c r="F7281" s="289" t="s">
        <v>5551</v>
      </c>
      <c r="G7281" s="289" t="s">
        <v>731</v>
      </c>
      <c r="H7281" s="278">
        <f t="shared" si="226"/>
        <v>2</v>
      </c>
      <c r="I7281" s="252" t="s">
        <v>5552</v>
      </c>
      <c r="J7281" s="289" t="s">
        <v>5553</v>
      </c>
      <c r="K7281" s="278" t="e">
        <f t="shared" si="227"/>
        <v>#N/A</v>
      </c>
      <c r="L7281" s="290">
        <v>43644</v>
      </c>
      <c r="M7281" s="290" t="s">
        <v>3248</v>
      </c>
    </row>
    <row r="7282" spans="1:13" s="269" customFormat="1" ht="15.5" hidden="1" thickTop="1" thickBot="1" x14ac:dyDescent="0.4">
      <c r="A7282" s="283" t="s">
        <v>2969</v>
      </c>
      <c r="B7282" s="284" t="e">
        <f>VLOOKUP(A7282,Lists!B:C,2,FALSE)</f>
        <v>#N/A</v>
      </c>
      <c r="C7282" s="284" t="e">
        <f>VLOOKUP(A7282,Lists!B:D,3,FALSE)</f>
        <v>#N/A</v>
      </c>
      <c r="D7282" s="285" t="s">
        <v>5110</v>
      </c>
      <c r="E7282" s="285">
        <v>24056000</v>
      </c>
      <c r="F7282" s="285" t="s">
        <v>1534</v>
      </c>
      <c r="G7282" s="285" t="s">
        <v>731</v>
      </c>
      <c r="H7282" s="278">
        <f t="shared" si="226"/>
        <v>2</v>
      </c>
      <c r="I7282" s="251" t="s">
        <v>1541</v>
      </c>
      <c r="J7282" s="285" t="s">
        <v>5554</v>
      </c>
      <c r="K7282" s="278" t="e">
        <f t="shared" si="227"/>
        <v>#N/A</v>
      </c>
      <c r="L7282" s="286">
        <v>43644</v>
      </c>
      <c r="M7282" s="286" t="s">
        <v>3248</v>
      </c>
    </row>
    <row r="7283" spans="1:13" s="269" customFormat="1" ht="15.5" hidden="1" thickTop="1" thickBot="1" x14ac:dyDescent="0.4">
      <c r="A7283" s="287" t="s">
        <v>2969</v>
      </c>
      <c r="B7283" s="288" t="e">
        <f>VLOOKUP(A7283,Lists!B:C,2,FALSE)</f>
        <v>#N/A</v>
      </c>
      <c r="C7283" s="288" t="e">
        <f>VLOOKUP(A7283,Lists!B:D,3,FALSE)</f>
        <v>#N/A</v>
      </c>
      <c r="D7283" s="289" t="s">
        <v>5111</v>
      </c>
      <c r="E7283" s="289">
        <v>1337000</v>
      </c>
      <c r="F7283" s="289" t="s">
        <v>1534</v>
      </c>
      <c r="G7283" s="289" t="s">
        <v>731</v>
      </c>
      <c r="H7283" s="278">
        <f t="shared" si="226"/>
        <v>2</v>
      </c>
      <c r="I7283" s="252" t="s">
        <v>1541</v>
      </c>
      <c r="J7283" s="289" t="s">
        <v>3964</v>
      </c>
      <c r="K7283" s="278" t="e">
        <f t="shared" si="227"/>
        <v>#N/A</v>
      </c>
      <c r="L7283" s="290">
        <v>43644</v>
      </c>
      <c r="M7283" s="290" t="s">
        <v>3248</v>
      </c>
    </row>
    <row r="7284" spans="1:13" s="269" customFormat="1" ht="15.5" hidden="1" thickTop="1" thickBot="1" x14ac:dyDescent="0.4">
      <c r="A7284" s="283" t="s">
        <v>1258</v>
      </c>
      <c r="B7284" s="284" t="str">
        <f>VLOOKUP(A7284,Lists!B:C,2,FALSE)</f>
        <v>MDG002</v>
      </c>
      <c r="C7284" s="284" t="str">
        <f>VLOOKUP(A7284,Lists!B:D,3,FALSE)</f>
        <v>MDG</v>
      </c>
      <c r="D7284" s="285" t="s">
        <v>522</v>
      </c>
      <c r="E7284" s="285">
        <v>26700000</v>
      </c>
      <c r="F7284" s="285" t="s">
        <v>988</v>
      </c>
      <c r="G7284" s="285" t="s">
        <v>731</v>
      </c>
      <c r="H7284" s="278">
        <f t="shared" si="226"/>
        <v>2</v>
      </c>
      <c r="I7284" s="251" t="s">
        <v>1538</v>
      </c>
      <c r="J7284" s="285" t="s">
        <v>5548</v>
      </c>
      <c r="K7284" s="278" t="str">
        <f t="shared" si="227"/>
        <v>MDG002Total population</v>
      </c>
      <c r="L7284" s="286">
        <v>43644</v>
      </c>
      <c r="M7284" s="286" t="s">
        <v>3248</v>
      </c>
    </row>
    <row r="7285" spans="1:13" s="269" customFormat="1" ht="15.5" hidden="1" thickTop="1" thickBot="1" x14ac:dyDescent="0.4">
      <c r="A7285" s="287" t="s">
        <v>1258</v>
      </c>
      <c r="B7285" s="288" t="str">
        <f>VLOOKUP(A7285,Lists!B:C,2,FALSE)</f>
        <v>MDG002</v>
      </c>
      <c r="C7285" s="288" t="str">
        <f>VLOOKUP(A7285,Lists!B:D,3,FALSE)</f>
        <v>MDG</v>
      </c>
      <c r="D7285" s="289" t="s">
        <v>660</v>
      </c>
      <c r="E7285" s="289">
        <v>79800</v>
      </c>
      <c r="F7285" s="289" t="s">
        <v>5555</v>
      </c>
      <c r="G7285" s="289" t="s">
        <v>731</v>
      </c>
      <c r="H7285" s="278">
        <f t="shared" si="226"/>
        <v>2</v>
      </c>
      <c r="I7285" s="252" t="s">
        <v>1544</v>
      </c>
      <c r="J7285" s="289" t="s">
        <v>1560</v>
      </c>
      <c r="K7285" s="278" t="str">
        <f t="shared" si="227"/>
        <v>MDG002Landmass affected</v>
      </c>
      <c r="L7285" s="290">
        <v>43644</v>
      </c>
      <c r="M7285" s="290" t="s">
        <v>3248</v>
      </c>
    </row>
    <row r="7286" spans="1:13" s="269" customFormat="1" ht="15.5" hidden="1" thickTop="1" thickBot="1" x14ac:dyDescent="0.4">
      <c r="A7286" s="283" t="s">
        <v>1258</v>
      </c>
      <c r="B7286" s="284" t="str">
        <f>VLOOKUP(A7286,Lists!B:C,2,FALSE)</f>
        <v>MDG002</v>
      </c>
      <c r="C7286" s="284" t="str">
        <f>VLOOKUP(A7286,Lists!B:D,3,FALSE)</f>
        <v>MDG</v>
      </c>
      <c r="D7286" s="285" t="s">
        <v>5115</v>
      </c>
      <c r="E7286" s="285">
        <v>910</v>
      </c>
      <c r="F7286" s="285" t="s">
        <v>5551</v>
      </c>
      <c r="G7286" s="285" t="s">
        <v>731</v>
      </c>
      <c r="H7286" s="278">
        <f t="shared" si="226"/>
        <v>2</v>
      </c>
      <c r="I7286" s="251" t="s">
        <v>5552</v>
      </c>
      <c r="J7286" s="285" t="s">
        <v>5553</v>
      </c>
      <c r="K7286" s="278" t="str">
        <f t="shared" si="227"/>
        <v>MDG002Fatalities in all crises</v>
      </c>
      <c r="L7286" s="286">
        <v>43644</v>
      </c>
      <c r="M7286" s="286" t="s">
        <v>3248</v>
      </c>
    </row>
    <row r="7287" spans="1:13" s="269" customFormat="1" ht="15.5" hidden="1" thickTop="1" thickBot="1" x14ac:dyDescent="0.4">
      <c r="A7287" s="287" t="s">
        <v>1259</v>
      </c>
      <c r="B7287" s="288" t="e">
        <f>VLOOKUP(A7287,Lists!B:C,2,FALSE)</f>
        <v>#N/A</v>
      </c>
      <c r="C7287" s="288" t="e">
        <f>VLOOKUP(A7287,Lists!B:D,3,FALSE)</f>
        <v>#N/A</v>
      </c>
      <c r="D7287" s="289" t="s">
        <v>522</v>
      </c>
      <c r="E7287" s="289">
        <v>26700000</v>
      </c>
      <c r="F7287" s="289" t="s">
        <v>988</v>
      </c>
      <c r="G7287" s="289" t="s">
        <v>731</v>
      </c>
      <c r="H7287" s="278">
        <f t="shared" si="226"/>
        <v>2</v>
      </c>
      <c r="I7287" s="252" t="s">
        <v>1538</v>
      </c>
      <c r="J7287" s="289" t="s">
        <v>5548</v>
      </c>
      <c r="K7287" s="278" t="e">
        <f t="shared" si="227"/>
        <v>#N/A</v>
      </c>
      <c r="L7287" s="290">
        <v>43644</v>
      </c>
      <c r="M7287" s="290" t="s">
        <v>3248</v>
      </c>
    </row>
    <row r="7288" spans="1:13" s="269" customFormat="1" ht="15.5" hidden="1" thickTop="1" thickBot="1" x14ac:dyDescent="0.4">
      <c r="A7288" s="283" t="s">
        <v>1259</v>
      </c>
      <c r="B7288" s="284" t="e">
        <f>VLOOKUP(A7288,Lists!B:C,2,FALSE)</f>
        <v>#N/A</v>
      </c>
      <c r="C7288" s="284" t="e">
        <f>VLOOKUP(A7288,Lists!B:D,3,FALSE)</f>
        <v>#N/A</v>
      </c>
      <c r="D7288" s="285" t="s">
        <v>660</v>
      </c>
      <c r="E7288" s="285">
        <v>587300</v>
      </c>
      <c r="F7288" s="285" t="s">
        <v>5556</v>
      </c>
      <c r="G7288" s="285" t="s">
        <v>731</v>
      </c>
      <c r="H7288" s="278">
        <f t="shared" si="226"/>
        <v>2</v>
      </c>
      <c r="I7288" s="251" t="s">
        <v>5557</v>
      </c>
      <c r="J7288" s="285" t="s">
        <v>5558</v>
      </c>
      <c r="K7288" s="278" t="e">
        <f t="shared" si="227"/>
        <v>#N/A</v>
      </c>
      <c r="L7288" s="286">
        <v>43644</v>
      </c>
      <c r="M7288" s="286" t="s">
        <v>3248</v>
      </c>
    </row>
    <row r="7289" spans="1:13" s="269" customFormat="1" ht="15.5" hidden="1" thickTop="1" thickBot="1" x14ac:dyDescent="0.4">
      <c r="A7289" s="287" t="s">
        <v>1259</v>
      </c>
      <c r="B7289" s="288" t="e">
        <f>VLOOKUP(A7289,Lists!B:C,2,FALSE)</f>
        <v>#N/A</v>
      </c>
      <c r="C7289" s="288" t="e">
        <f>VLOOKUP(A7289,Lists!B:D,3,FALSE)</f>
        <v>#N/A</v>
      </c>
      <c r="D7289" s="289" t="s">
        <v>737</v>
      </c>
      <c r="E7289" s="289">
        <v>26700000</v>
      </c>
      <c r="F7289" s="289" t="s">
        <v>5549</v>
      </c>
      <c r="G7289" s="289" t="s">
        <v>731</v>
      </c>
      <c r="H7289" s="278">
        <f t="shared" si="226"/>
        <v>2</v>
      </c>
      <c r="I7289" s="252" t="s">
        <v>5550</v>
      </c>
      <c r="J7289" s="289" t="s">
        <v>3966</v>
      </c>
      <c r="K7289" s="278" t="e">
        <f t="shared" si="227"/>
        <v>#N/A</v>
      </c>
      <c r="L7289" s="290">
        <v>43644</v>
      </c>
      <c r="M7289" s="290" t="s">
        <v>3248</v>
      </c>
    </row>
    <row r="7290" spans="1:13" s="269" customFormat="1" ht="15.5" hidden="1" thickTop="1" thickBot="1" x14ac:dyDescent="0.4">
      <c r="A7290" s="283" t="s">
        <v>1259</v>
      </c>
      <c r="B7290" s="284" t="e">
        <f>VLOOKUP(A7290,Lists!B:C,2,FALSE)</f>
        <v>#N/A</v>
      </c>
      <c r="C7290" s="284" t="e">
        <f>VLOOKUP(A7290,Lists!B:D,3,FALSE)</f>
        <v>#N/A</v>
      </c>
      <c r="D7290" s="285" t="s">
        <v>533</v>
      </c>
      <c r="E7290" s="285">
        <v>0</v>
      </c>
      <c r="F7290" s="285" t="s">
        <v>5559</v>
      </c>
      <c r="G7290" s="285" t="s">
        <v>731</v>
      </c>
      <c r="H7290" s="278">
        <f t="shared" si="226"/>
        <v>2</v>
      </c>
      <c r="I7290" s="251" t="s">
        <v>5560</v>
      </c>
      <c r="J7290" s="285" t="s">
        <v>5561</v>
      </c>
      <c r="K7290" s="278" t="e">
        <f t="shared" si="227"/>
        <v>#N/A</v>
      </c>
      <c r="L7290" s="286">
        <v>43644</v>
      </c>
      <c r="M7290" s="286" t="s">
        <v>3248</v>
      </c>
    </row>
    <row r="7291" spans="1:13" s="269" customFormat="1" ht="15.5" hidden="1" thickTop="1" thickBot="1" x14ac:dyDescent="0.4">
      <c r="A7291" s="287" t="s">
        <v>1259</v>
      </c>
      <c r="B7291" s="288" t="e">
        <f>VLOOKUP(A7291,Lists!B:C,2,FALSE)</f>
        <v>#N/A</v>
      </c>
      <c r="C7291" s="288" t="e">
        <f>VLOOKUP(A7291,Lists!B:D,3,FALSE)</f>
        <v>#N/A</v>
      </c>
      <c r="D7291" s="289" t="s">
        <v>5028</v>
      </c>
      <c r="E7291" s="289">
        <v>147277</v>
      </c>
      <c r="F7291" s="289" t="s">
        <v>5551</v>
      </c>
      <c r="G7291" s="289" t="s">
        <v>731</v>
      </c>
      <c r="H7291" s="278">
        <f t="shared" si="226"/>
        <v>2</v>
      </c>
      <c r="I7291" s="252" t="s">
        <v>5552</v>
      </c>
      <c r="J7291" s="289" t="s">
        <v>5553</v>
      </c>
      <c r="K7291" s="278" t="e">
        <f t="shared" si="227"/>
        <v>#N/A</v>
      </c>
      <c r="L7291" s="290">
        <v>43644</v>
      </c>
      <c r="M7291" s="290" t="s">
        <v>3248</v>
      </c>
    </row>
    <row r="7292" spans="1:13" s="269" customFormat="1" ht="15.5" hidden="1" thickTop="1" thickBot="1" x14ac:dyDescent="0.4">
      <c r="A7292" s="283" t="s">
        <v>1259</v>
      </c>
      <c r="B7292" s="284" t="e">
        <f>VLOOKUP(A7292,Lists!B:C,2,FALSE)</f>
        <v>#N/A</v>
      </c>
      <c r="C7292" s="284" t="e">
        <f>VLOOKUP(A7292,Lists!B:D,3,FALSE)</f>
        <v>#N/A</v>
      </c>
      <c r="D7292" s="285" t="s">
        <v>5029</v>
      </c>
      <c r="E7292" s="285">
        <v>910</v>
      </c>
      <c r="F7292" s="285" t="s">
        <v>5551</v>
      </c>
      <c r="G7292" s="285" t="s">
        <v>731</v>
      </c>
      <c r="H7292" s="278">
        <f t="shared" si="226"/>
        <v>2</v>
      </c>
      <c r="I7292" s="251" t="s">
        <v>5552</v>
      </c>
      <c r="J7292" s="285" t="s">
        <v>5553</v>
      </c>
      <c r="K7292" s="278" t="e">
        <f t="shared" si="227"/>
        <v>#N/A</v>
      </c>
      <c r="L7292" s="286">
        <v>43644</v>
      </c>
      <c r="M7292" s="286" t="s">
        <v>3248</v>
      </c>
    </row>
    <row r="7293" spans="1:13" s="269" customFormat="1" ht="15.5" hidden="1" thickTop="1" thickBot="1" x14ac:dyDescent="0.4">
      <c r="A7293" s="287" t="s">
        <v>1259</v>
      </c>
      <c r="B7293" s="288" t="e">
        <f>VLOOKUP(A7293,Lists!B:C,2,FALSE)</f>
        <v>#N/A</v>
      </c>
      <c r="C7293" s="288" t="e">
        <f>VLOOKUP(A7293,Lists!B:D,3,FALSE)</f>
        <v>#N/A</v>
      </c>
      <c r="D7293" s="289" t="s">
        <v>5115</v>
      </c>
      <c r="E7293" s="289">
        <v>910</v>
      </c>
      <c r="F7293" s="289" t="s">
        <v>5551</v>
      </c>
      <c r="G7293" s="289" t="s">
        <v>731</v>
      </c>
      <c r="H7293" s="278">
        <f t="shared" si="226"/>
        <v>2</v>
      </c>
      <c r="I7293" s="252" t="s">
        <v>5552</v>
      </c>
      <c r="J7293" s="289" t="s">
        <v>5553</v>
      </c>
      <c r="K7293" s="278" t="e">
        <f t="shared" si="227"/>
        <v>#N/A</v>
      </c>
      <c r="L7293" s="290">
        <v>43644</v>
      </c>
      <c r="M7293" s="290" t="s">
        <v>3248</v>
      </c>
    </row>
    <row r="7294" spans="1:13" s="269" customFormat="1" ht="15.5" hidden="1" thickTop="1" thickBot="1" x14ac:dyDescent="0.4">
      <c r="A7294" s="283" t="s">
        <v>1259</v>
      </c>
      <c r="B7294" s="284" t="e">
        <f>VLOOKUP(A7294,Lists!B:C,2,FALSE)</f>
        <v>#N/A</v>
      </c>
      <c r="C7294" s="284" t="e">
        <f>VLOOKUP(A7294,Lists!B:D,3,FALSE)</f>
        <v>#N/A</v>
      </c>
      <c r="D7294" s="285" t="s">
        <v>752</v>
      </c>
      <c r="E7294" s="285">
        <v>145367</v>
      </c>
      <c r="F7294" s="285" t="s">
        <v>5551</v>
      </c>
      <c r="G7294" s="285" t="s">
        <v>731</v>
      </c>
      <c r="H7294" s="278">
        <f t="shared" si="226"/>
        <v>2</v>
      </c>
      <c r="I7294" s="251" t="s">
        <v>5552</v>
      </c>
      <c r="J7294" s="285" t="s">
        <v>5563</v>
      </c>
      <c r="K7294" s="278" t="e">
        <f t="shared" si="227"/>
        <v>#N/A</v>
      </c>
      <c r="L7294" s="286">
        <v>43644</v>
      </c>
      <c r="M7294" s="286" t="s">
        <v>3248</v>
      </c>
    </row>
    <row r="7295" spans="1:13" s="269" customFormat="1" ht="15.5" hidden="1" thickTop="1" thickBot="1" x14ac:dyDescent="0.4">
      <c r="A7295" s="287" t="s">
        <v>1259</v>
      </c>
      <c r="B7295" s="288" t="e">
        <f>VLOOKUP(A7295,Lists!B:C,2,FALSE)</f>
        <v>#N/A</v>
      </c>
      <c r="C7295" s="288" t="e">
        <f>VLOOKUP(A7295,Lists!B:D,3,FALSE)</f>
        <v>#N/A</v>
      </c>
      <c r="D7295" s="289" t="s">
        <v>5110</v>
      </c>
      <c r="E7295" s="289">
        <v>26555000</v>
      </c>
      <c r="F7295" s="289" t="s">
        <v>5562</v>
      </c>
      <c r="G7295" s="289" t="s">
        <v>731</v>
      </c>
      <c r="H7295" s="278">
        <f t="shared" si="226"/>
        <v>2</v>
      </c>
      <c r="I7295" s="252" t="s">
        <v>5564</v>
      </c>
      <c r="J7295" s="289" t="s">
        <v>5565</v>
      </c>
      <c r="K7295" s="278" t="e">
        <f t="shared" si="227"/>
        <v>#N/A</v>
      </c>
      <c r="L7295" s="290">
        <v>43644</v>
      </c>
      <c r="M7295" s="290" t="s">
        <v>3248</v>
      </c>
    </row>
    <row r="7296" spans="1:13" s="269" customFormat="1" ht="15.5" hidden="1" thickTop="1" thickBot="1" x14ac:dyDescent="0.4">
      <c r="A7296" s="283" t="s">
        <v>1259</v>
      </c>
      <c r="B7296" s="284" t="e">
        <f>VLOOKUP(A7296,Lists!B:C,2,FALSE)</f>
        <v>#N/A</v>
      </c>
      <c r="C7296" s="284" t="e">
        <f>VLOOKUP(A7296,Lists!B:D,3,FALSE)</f>
        <v>#N/A</v>
      </c>
      <c r="D7296" s="285" t="s">
        <v>5111</v>
      </c>
      <c r="E7296" s="285">
        <v>0</v>
      </c>
      <c r="F7296" s="285" t="s">
        <v>5559</v>
      </c>
      <c r="G7296" s="285" t="s">
        <v>731</v>
      </c>
      <c r="H7296" s="278">
        <f t="shared" si="226"/>
        <v>2</v>
      </c>
      <c r="I7296" s="251" t="s">
        <v>5560</v>
      </c>
      <c r="J7296" s="285" t="s">
        <v>5566</v>
      </c>
      <c r="K7296" s="278" t="e">
        <f t="shared" si="227"/>
        <v>#N/A</v>
      </c>
      <c r="L7296" s="286">
        <v>43644</v>
      </c>
      <c r="M7296" s="286" t="s">
        <v>3248</v>
      </c>
    </row>
    <row r="7297" spans="1:13" s="269" customFormat="1" ht="15.5" hidden="1" thickTop="1" thickBot="1" x14ac:dyDescent="0.4">
      <c r="A7297" s="287" t="s">
        <v>1259</v>
      </c>
      <c r="B7297" s="288" t="e">
        <f>VLOOKUP(A7297,Lists!B:C,2,FALSE)</f>
        <v>#N/A</v>
      </c>
      <c r="C7297" s="288" t="e">
        <f>VLOOKUP(A7297,Lists!B:D,3,FALSE)</f>
        <v>#N/A</v>
      </c>
      <c r="D7297" s="289" t="s">
        <v>5112</v>
      </c>
      <c r="E7297" s="289">
        <v>125659</v>
      </c>
      <c r="F7297" s="289" t="s">
        <v>5551</v>
      </c>
      <c r="G7297" s="289" t="s">
        <v>731</v>
      </c>
      <c r="H7297" s="278">
        <f t="shared" si="226"/>
        <v>2</v>
      </c>
      <c r="I7297" s="252" t="s">
        <v>5552</v>
      </c>
      <c r="J7297" s="289" t="s">
        <v>5567</v>
      </c>
      <c r="K7297" s="278" t="e">
        <f t="shared" si="227"/>
        <v>#N/A</v>
      </c>
      <c r="L7297" s="290">
        <v>43644</v>
      </c>
      <c r="M7297" s="290" t="s">
        <v>3248</v>
      </c>
    </row>
    <row r="7298" spans="1:13" s="269" customFormat="1" ht="15.5" hidden="1" thickTop="1" thickBot="1" x14ac:dyDescent="0.4">
      <c r="A7298" s="283" t="s">
        <v>1259</v>
      </c>
      <c r="B7298" s="284" t="e">
        <f>VLOOKUP(A7298,Lists!B:C,2,FALSE)</f>
        <v>#N/A</v>
      </c>
      <c r="C7298" s="284" t="e">
        <f>VLOOKUP(A7298,Lists!B:D,3,FALSE)</f>
        <v>#N/A</v>
      </c>
      <c r="D7298" s="285" t="s">
        <v>5113</v>
      </c>
      <c r="E7298" s="285">
        <v>19708</v>
      </c>
      <c r="F7298" s="285" t="s">
        <v>5551</v>
      </c>
      <c r="G7298" s="285" t="s">
        <v>731</v>
      </c>
      <c r="H7298" s="278">
        <f t="shared" ref="H7298:H7361" si="228">IF(G7298="x","x",IF(G7298="Low",3,IF(G7298="Medium",2,IF(G7298="High",1,FALSE))))</f>
        <v>2</v>
      </c>
      <c r="I7298" s="251" t="s">
        <v>5552</v>
      </c>
      <c r="J7298" s="285" t="s">
        <v>5568</v>
      </c>
      <c r="K7298" s="278" t="e">
        <f t="shared" ref="K7298:K7361" si="229">B7298&amp;""&amp;D7298</f>
        <v>#N/A</v>
      </c>
      <c r="L7298" s="286">
        <v>43644</v>
      </c>
      <c r="M7298" s="286" t="s">
        <v>3248</v>
      </c>
    </row>
    <row r="7299" spans="1:13" s="269" customFormat="1" ht="15.5" hidden="1" thickTop="1" thickBot="1" x14ac:dyDescent="0.4">
      <c r="A7299" s="287" t="s">
        <v>5596</v>
      </c>
      <c r="B7299" s="288" t="str">
        <f>VLOOKUP(A7299,Lists!B:C,2,FALSE)</f>
        <v>TCD001</v>
      </c>
      <c r="C7299" s="288" t="str">
        <f>VLOOKUP(A7299,Lists!B:D,3,FALSE)</f>
        <v>TCD</v>
      </c>
      <c r="D7299" s="289" t="s">
        <v>5029</v>
      </c>
      <c r="E7299" s="289">
        <v>369</v>
      </c>
      <c r="F7299" s="289" t="s">
        <v>5569</v>
      </c>
      <c r="G7299" s="289" t="s">
        <v>731</v>
      </c>
      <c r="H7299" s="278">
        <f t="shared" si="228"/>
        <v>2</v>
      </c>
      <c r="I7299" s="252" t="s">
        <v>1354</v>
      </c>
      <c r="J7299" s="289" t="s">
        <v>5570</v>
      </c>
      <c r="K7299" s="278" t="str">
        <f t="shared" si="229"/>
        <v>TCD001Fatalities reported</v>
      </c>
      <c r="L7299" s="290">
        <v>43644</v>
      </c>
      <c r="M7299" s="290" t="s">
        <v>3248</v>
      </c>
    </row>
    <row r="7300" spans="1:13" s="269" customFormat="1" ht="15.5" hidden="1" thickTop="1" thickBot="1" x14ac:dyDescent="0.4">
      <c r="A7300" s="283" t="s">
        <v>5596</v>
      </c>
      <c r="B7300" s="284" t="str">
        <f>VLOOKUP(A7300,Lists!B:C,2,FALSE)</f>
        <v>TCD001</v>
      </c>
      <c r="C7300" s="284" t="str">
        <f>VLOOKUP(A7300,Lists!B:D,3,FALSE)</f>
        <v>TCD</v>
      </c>
      <c r="D7300" s="285" t="s">
        <v>5115</v>
      </c>
      <c r="E7300" s="285">
        <v>369</v>
      </c>
      <c r="F7300" s="285" t="s">
        <v>5569</v>
      </c>
      <c r="G7300" s="285" t="s">
        <v>731</v>
      </c>
      <c r="H7300" s="278">
        <f t="shared" si="228"/>
        <v>2</v>
      </c>
      <c r="I7300" s="251" t="s">
        <v>1354</v>
      </c>
      <c r="J7300" s="285" t="s">
        <v>5570</v>
      </c>
      <c r="K7300" s="278" t="str">
        <f t="shared" si="229"/>
        <v>TCD001Fatalities in all crises</v>
      </c>
      <c r="L7300" s="286">
        <v>43644</v>
      </c>
      <c r="M7300" s="286" t="s">
        <v>3248</v>
      </c>
    </row>
    <row r="7301" spans="1:13" s="269" customFormat="1" ht="15.5" hidden="1" thickTop="1" thickBot="1" x14ac:dyDescent="0.4">
      <c r="A7301" s="287" t="s">
        <v>1251</v>
      </c>
      <c r="B7301" s="288" t="e">
        <f>VLOOKUP(A7301,Lists!B:C,2,FALSE)</f>
        <v>#N/A</v>
      </c>
      <c r="C7301" s="288" t="e">
        <f>VLOOKUP(A7301,Lists!B:D,3,FALSE)</f>
        <v>#N/A</v>
      </c>
      <c r="D7301" s="289" t="s">
        <v>5115</v>
      </c>
      <c r="E7301" s="289">
        <v>369</v>
      </c>
      <c r="F7301" s="289" t="s">
        <v>5569</v>
      </c>
      <c r="G7301" s="289" t="s">
        <v>731</v>
      </c>
      <c r="H7301" s="278">
        <f t="shared" si="228"/>
        <v>2</v>
      </c>
      <c r="I7301" s="252" t="s">
        <v>1354</v>
      </c>
      <c r="J7301" s="289" t="s">
        <v>5570</v>
      </c>
      <c r="K7301" s="278" t="e">
        <f t="shared" si="229"/>
        <v>#N/A</v>
      </c>
      <c r="L7301" s="290">
        <v>43644</v>
      </c>
      <c r="M7301" s="290" t="s">
        <v>3248</v>
      </c>
    </row>
    <row r="7302" spans="1:13" s="269" customFormat="1" ht="15.5" hidden="1" thickTop="1" thickBot="1" x14ac:dyDescent="0.4">
      <c r="A7302" s="283" t="s">
        <v>1252</v>
      </c>
      <c r="B7302" s="284" t="str">
        <f>VLOOKUP(A7302,Lists!B:C,2,FALSE)</f>
        <v>TCD003</v>
      </c>
      <c r="C7302" s="284" t="str">
        <f>VLOOKUP(A7302,Lists!B:D,3,FALSE)</f>
        <v>TCD</v>
      </c>
      <c r="D7302" s="285" t="s">
        <v>5029</v>
      </c>
      <c r="E7302" s="285">
        <v>159</v>
      </c>
      <c r="F7302" s="285" t="s">
        <v>5569</v>
      </c>
      <c r="G7302" s="285" t="s">
        <v>731</v>
      </c>
      <c r="H7302" s="278">
        <f t="shared" si="228"/>
        <v>2</v>
      </c>
      <c r="I7302" s="251" t="s">
        <v>1354</v>
      </c>
      <c r="J7302" s="285" t="s">
        <v>5571</v>
      </c>
      <c r="K7302" s="278" t="str">
        <f t="shared" si="229"/>
        <v>TCD003Fatalities reported</v>
      </c>
      <c r="L7302" s="286">
        <v>43644</v>
      </c>
      <c r="M7302" s="286" t="s">
        <v>3248</v>
      </c>
    </row>
    <row r="7303" spans="1:13" s="269" customFormat="1" ht="15.5" hidden="1" thickTop="1" thickBot="1" x14ac:dyDescent="0.4">
      <c r="A7303" s="287" t="s">
        <v>1252</v>
      </c>
      <c r="B7303" s="288" t="str">
        <f>VLOOKUP(A7303,Lists!B:C,2,FALSE)</f>
        <v>TCD003</v>
      </c>
      <c r="C7303" s="288" t="str">
        <f>VLOOKUP(A7303,Lists!B:D,3,FALSE)</f>
        <v>TCD</v>
      </c>
      <c r="D7303" s="289" t="s">
        <v>5115</v>
      </c>
      <c r="E7303" s="289">
        <v>369</v>
      </c>
      <c r="F7303" s="289" t="s">
        <v>5569</v>
      </c>
      <c r="G7303" s="289" t="s">
        <v>731</v>
      </c>
      <c r="H7303" s="278">
        <f t="shared" si="228"/>
        <v>2</v>
      </c>
      <c r="I7303" s="252" t="s">
        <v>1354</v>
      </c>
      <c r="J7303" s="289" t="s">
        <v>5570</v>
      </c>
      <c r="K7303" s="278" t="str">
        <f t="shared" si="229"/>
        <v>TCD003Fatalities in all crises</v>
      </c>
      <c r="L7303" s="290">
        <v>43644</v>
      </c>
      <c r="M7303" s="290" t="s">
        <v>3248</v>
      </c>
    </row>
    <row r="7304" spans="1:13" s="269" customFormat="1" ht="15.5" hidden="1" thickTop="1" thickBot="1" x14ac:dyDescent="0.4">
      <c r="A7304" s="283" t="s">
        <v>1253</v>
      </c>
      <c r="B7304" s="284" t="str">
        <f>VLOOKUP(A7304,Lists!B:C,2,FALSE)</f>
        <v>TCD004</v>
      </c>
      <c r="C7304" s="284" t="str">
        <f>VLOOKUP(A7304,Lists!B:D,3,FALSE)</f>
        <v>TCD</v>
      </c>
      <c r="D7304" s="285" t="s">
        <v>5115</v>
      </c>
      <c r="E7304" s="285">
        <v>369</v>
      </c>
      <c r="F7304" s="285" t="s">
        <v>5569</v>
      </c>
      <c r="G7304" s="285" t="s">
        <v>731</v>
      </c>
      <c r="H7304" s="278">
        <f t="shared" si="228"/>
        <v>2</v>
      </c>
      <c r="I7304" s="251" t="s">
        <v>1354</v>
      </c>
      <c r="J7304" s="285" t="s">
        <v>5570</v>
      </c>
      <c r="K7304" s="278" t="str">
        <f t="shared" si="229"/>
        <v>TCD004Fatalities in all crises</v>
      </c>
      <c r="L7304" s="286">
        <v>43644</v>
      </c>
      <c r="M7304" s="286" t="s">
        <v>3248</v>
      </c>
    </row>
    <row r="7305" spans="1:13" s="269" customFormat="1" ht="15.5" hidden="1" thickTop="1" thickBot="1" x14ac:dyDescent="0.4">
      <c r="A7305" s="287" t="s">
        <v>1254</v>
      </c>
      <c r="B7305" s="288" t="str">
        <f>VLOOKUP(A7305,Lists!B:C,2,FALSE)</f>
        <v>TCD005</v>
      </c>
      <c r="C7305" s="288" t="str">
        <f>VLOOKUP(A7305,Lists!B:D,3,FALSE)</f>
        <v>TCD</v>
      </c>
      <c r="D7305" s="289" t="s">
        <v>5115</v>
      </c>
      <c r="E7305" s="289">
        <v>369</v>
      </c>
      <c r="F7305" s="289" t="s">
        <v>5569</v>
      </c>
      <c r="G7305" s="289" t="s">
        <v>731</v>
      </c>
      <c r="H7305" s="278">
        <f t="shared" si="228"/>
        <v>2</v>
      </c>
      <c r="I7305" s="252" t="s">
        <v>1354</v>
      </c>
      <c r="J7305" s="289" t="s">
        <v>5570</v>
      </c>
      <c r="K7305" s="278" t="str">
        <f t="shared" si="229"/>
        <v>TCD005Fatalities in all crises</v>
      </c>
      <c r="L7305" s="290">
        <v>43644</v>
      </c>
      <c r="M7305" s="290" t="s">
        <v>3248</v>
      </c>
    </row>
    <row r="7306" spans="1:13" s="269" customFormat="1" ht="15.5" hidden="1" thickTop="1" thickBot="1" x14ac:dyDescent="0.4">
      <c r="A7306" s="283" t="s">
        <v>3394</v>
      </c>
      <c r="B7306" s="284" t="str">
        <f>VLOOKUP(A7306,Lists!B:C,2,FALSE)</f>
        <v>TCD006</v>
      </c>
      <c r="C7306" s="284" t="str">
        <f>VLOOKUP(A7306,Lists!B:D,3,FALSE)</f>
        <v>TCD</v>
      </c>
      <c r="D7306" s="285" t="s">
        <v>5029</v>
      </c>
      <c r="E7306" s="285">
        <v>58</v>
      </c>
      <c r="F7306" s="285" t="s">
        <v>5569</v>
      </c>
      <c r="G7306" s="285" t="s">
        <v>731</v>
      </c>
      <c r="H7306" s="278">
        <f t="shared" si="228"/>
        <v>2</v>
      </c>
      <c r="I7306" s="251" t="s">
        <v>1354</v>
      </c>
      <c r="J7306" s="285" t="s">
        <v>5572</v>
      </c>
      <c r="K7306" s="278" t="str">
        <f t="shared" si="229"/>
        <v>TCD006Fatalities reported</v>
      </c>
      <c r="L7306" s="286">
        <v>43644</v>
      </c>
      <c r="M7306" s="286" t="s">
        <v>3248</v>
      </c>
    </row>
    <row r="7307" spans="1:13" s="269" customFormat="1" ht="15.5" hidden="1" thickTop="1" thickBot="1" x14ac:dyDescent="0.4">
      <c r="A7307" s="287" t="s">
        <v>3394</v>
      </c>
      <c r="B7307" s="288" t="str">
        <f>VLOOKUP(A7307,Lists!B:C,2,FALSE)</f>
        <v>TCD006</v>
      </c>
      <c r="C7307" s="288" t="str">
        <f>VLOOKUP(A7307,Lists!B:D,3,FALSE)</f>
        <v>TCD</v>
      </c>
      <c r="D7307" s="289" t="s">
        <v>5115</v>
      </c>
      <c r="E7307" s="289">
        <v>369</v>
      </c>
      <c r="F7307" s="289" t="s">
        <v>5569</v>
      </c>
      <c r="G7307" s="289" t="s">
        <v>731</v>
      </c>
      <c r="H7307" s="278">
        <f t="shared" si="228"/>
        <v>2</v>
      </c>
      <c r="I7307" s="252" t="s">
        <v>1354</v>
      </c>
      <c r="J7307" s="289" t="s">
        <v>5570</v>
      </c>
      <c r="K7307" s="278" t="str">
        <f t="shared" si="229"/>
        <v>TCD006Fatalities in all crises</v>
      </c>
      <c r="L7307" s="290">
        <v>43644</v>
      </c>
      <c r="M7307" s="290" t="s">
        <v>3248</v>
      </c>
    </row>
    <row r="7308" spans="1:13" s="269" customFormat="1" ht="15.5" hidden="1" thickTop="1" thickBot="1" x14ac:dyDescent="0.4">
      <c r="A7308" s="283" t="s">
        <v>3400</v>
      </c>
      <c r="B7308" s="284" t="str">
        <f>VLOOKUP(A7308,Lists!B:C,2,FALSE)</f>
        <v>NER001</v>
      </c>
      <c r="C7308" s="284" t="str">
        <f>VLOOKUP(A7308,Lists!B:D,3,FALSE)</f>
        <v>NER</v>
      </c>
      <c r="D7308" s="285" t="s">
        <v>5029</v>
      </c>
      <c r="E7308" s="285">
        <v>632</v>
      </c>
      <c r="F7308" s="285" t="s">
        <v>5569</v>
      </c>
      <c r="G7308" s="285" t="s">
        <v>730</v>
      </c>
      <c r="H7308" s="278">
        <f t="shared" si="228"/>
        <v>3</v>
      </c>
      <c r="I7308" s="251" t="s">
        <v>1354</v>
      </c>
      <c r="J7308" s="285" t="s">
        <v>5573</v>
      </c>
      <c r="K7308" s="278" t="str">
        <f t="shared" si="229"/>
        <v>NER001Fatalities reported</v>
      </c>
      <c r="L7308" s="286">
        <v>43644</v>
      </c>
      <c r="M7308" s="286" t="s">
        <v>3248</v>
      </c>
    </row>
    <row r="7309" spans="1:13" s="269" customFormat="1" ht="15.5" hidden="1" thickTop="1" thickBot="1" x14ac:dyDescent="0.4">
      <c r="A7309" s="287" t="s">
        <v>3400</v>
      </c>
      <c r="B7309" s="288" t="str">
        <f>VLOOKUP(A7309,Lists!B:C,2,FALSE)</f>
        <v>NER001</v>
      </c>
      <c r="C7309" s="288" t="str">
        <f>VLOOKUP(A7309,Lists!B:D,3,FALSE)</f>
        <v>NER</v>
      </c>
      <c r="D7309" s="289" t="s">
        <v>5115</v>
      </c>
      <c r="E7309" s="289">
        <v>632</v>
      </c>
      <c r="F7309" s="289" t="s">
        <v>5569</v>
      </c>
      <c r="G7309" s="289" t="s">
        <v>730</v>
      </c>
      <c r="H7309" s="278">
        <f t="shared" si="228"/>
        <v>3</v>
      </c>
      <c r="I7309" s="252" t="s">
        <v>1354</v>
      </c>
      <c r="J7309" s="289" t="s">
        <v>5573</v>
      </c>
      <c r="K7309" s="278" t="str">
        <f t="shared" si="229"/>
        <v>NER001Fatalities in all crises</v>
      </c>
      <c r="L7309" s="290">
        <v>43644</v>
      </c>
      <c r="M7309" s="290" t="s">
        <v>3248</v>
      </c>
    </row>
    <row r="7310" spans="1:13" s="269" customFormat="1" ht="15.5" hidden="1" thickTop="1" thickBot="1" x14ac:dyDescent="0.4">
      <c r="A7310" s="283" t="s">
        <v>2973</v>
      </c>
      <c r="B7310" s="284" t="str">
        <f>VLOOKUP(A7310,Lists!B:C,2,FALSE)</f>
        <v>NER002</v>
      </c>
      <c r="C7310" s="284" t="str">
        <f>VLOOKUP(A7310,Lists!B:D,3,FALSE)</f>
        <v>NER</v>
      </c>
      <c r="D7310" s="285" t="s">
        <v>5029</v>
      </c>
      <c r="E7310" s="285">
        <v>505</v>
      </c>
      <c r="F7310" s="285" t="s">
        <v>5569</v>
      </c>
      <c r="G7310" s="285" t="s">
        <v>730</v>
      </c>
      <c r="H7310" s="278">
        <f t="shared" si="228"/>
        <v>3</v>
      </c>
      <c r="I7310" s="251" t="s">
        <v>1354</v>
      </c>
      <c r="J7310" s="285" t="s">
        <v>5574</v>
      </c>
      <c r="K7310" s="278" t="str">
        <f t="shared" si="229"/>
        <v>NER002Fatalities reported</v>
      </c>
      <c r="L7310" s="286">
        <v>43644</v>
      </c>
      <c r="M7310" s="286" t="s">
        <v>3248</v>
      </c>
    </row>
    <row r="7311" spans="1:13" s="269" customFormat="1" ht="15.5" hidden="1" thickTop="1" thickBot="1" x14ac:dyDescent="0.4">
      <c r="A7311" s="287" t="s">
        <v>2973</v>
      </c>
      <c r="B7311" s="288" t="str">
        <f>VLOOKUP(A7311,Lists!B:C,2,FALSE)</f>
        <v>NER002</v>
      </c>
      <c r="C7311" s="288" t="str">
        <f>VLOOKUP(A7311,Lists!B:D,3,FALSE)</f>
        <v>NER</v>
      </c>
      <c r="D7311" s="289" t="s">
        <v>5115</v>
      </c>
      <c r="E7311" s="289">
        <v>632</v>
      </c>
      <c r="F7311" s="289" t="s">
        <v>5569</v>
      </c>
      <c r="G7311" s="289" t="s">
        <v>730</v>
      </c>
      <c r="H7311" s="278">
        <f t="shared" si="228"/>
        <v>3</v>
      </c>
      <c r="I7311" s="252" t="s">
        <v>1354</v>
      </c>
      <c r="J7311" s="289" t="s">
        <v>5573</v>
      </c>
      <c r="K7311" s="278" t="str">
        <f t="shared" si="229"/>
        <v>NER002Fatalities in all crises</v>
      </c>
      <c r="L7311" s="290">
        <v>43644</v>
      </c>
      <c r="M7311" s="290" t="s">
        <v>3248</v>
      </c>
    </row>
    <row r="7312" spans="1:13" s="269" customFormat="1" ht="15.5" hidden="1" thickTop="1" thickBot="1" x14ac:dyDescent="0.4">
      <c r="A7312" s="283" t="s">
        <v>788</v>
      </c>
      <c r="B7312" s="284" t="str">
        <f>VLOOKUP(A7312,Lists!B:C,2,FALSE)</f>
        <v>NER003</v>
      </c>
      <c r="C7312" s="284" t="str">
        <f>VLOOKUP(A7312,Lists!B:D,3,FALSE)</f>
        <v>NER</v>
      </c>
      <c r="D7312" s="285" t="s">
        <v>5029</v>
      </c>
      <c r="E7312" s="285">
        <v>127</v>
      </c>
      <c r="F7312" s="285" t="s">
        <v>5569</v>
      </c>
      <c r="G7312" s="285" t="s">
        <v>730</v>
      </c>
      <c r="H7312" s="278">
        <f t="shared" si="228"/>
        <v>3</v>
      </c>
      <c r="I7312" s="251" t="s">
        <v>1354</v>
      </c>
      <c r="J7312" s="285" t="s">
        <v>5575</v>
      </c>
      <c r="K7312" s="278" t="str">
        <f t="shared" si="229"/>
        <v>NER003Fatalities reported</v>
      </c>
      <c r="L7312" s="286">
        <v>43644</v>
      </c>
      <c r="M7312" s="286" t="s">
        <v>3248</v>
      </c>
    </row>
    <row r="7313" spans="1:13" s="269" customFormat="1" ht="15.5" hidden="1" thickTop="1" thickBot="1" x14ac:dyDescent="0.4">
      <c r="A7313" s="287" t="s">
        <v>788</v>
      </c>
      <c r="B7313" s="288" t="str">
        <f>VLOOKUP(A7313,Lists!B:C,2,FALSE)</f>
        <v>NER003</v>
      </c>
      <c r="C7313" s="288" t="str">
        <f>VLOOKUP(A7313,Lists!B:D,3,FALSE)</f>
        <v>NER</v>
      </c>
      <c r="D7313" s="289" t="s">
        <v>5115</v>
      </c>
      <c r="E7313" s="289">
        <v>632</v>
      </c>
      <c r="F7313" s="289" t="s">
        <v>5569</v>
      </c>
      <c r="G7313" s="289" t="s">
        <v>730</v>
      </c>
      <c r="H7313" s="278">
        <f t="shared" si="228"/>
        <v>3</v>
      </c>
      <c r="I7313" s="252" t="s">
        <v>1354</v>
      </c>
      <c r="J7313" s="289" t="s">
        <v>5573</v>
      </c>
      <c r="K7313" s="278" t="str">
        <f t="shared" si="229"/>
        <v>NER003Fatalities in all crises</v>
      </c>
      <c r="L7313" s="290">
        <v>43644</v>
      </c>
      <c r="M7313" s="290" t="s">
        <v>3248</v>
      </c>
    </row>
    <row r="7314" spans="1:13" s="269" customFormat="1" ht="15.5" hidden="1" thickTop="1" thickBot="1" x14ac:dyDescent="0.4">
      <c r="A7314" s="283" t="s">
        <v>1271</v>
      </c>
      <c r="B7314" s="284" t="str">
        <f>VLOOKUP(A7314,Lists!B:C,2,FALSE)</f>
        <v>BFA002</v>
      </c>
      <c r="C7314" s="284" t="str">
        <f>VLOOKUP(A7314,Lists!B:D,3,FALSE)</f>
        <v>BFA</v>
      </c>
      <c r="D7314" s="285" t="s">
        <v>522</v>
      </c>
      <c r="E7314" s="285">
        <v>21508623</v>
      </c>
      <c r="F7314" s="285" t="s">
        <v>5587</v>
      </c>
      <c r="G7314" s="285" t="s">
        <v>731</v>
      </c>
      <c r="H7314" s="278">
        <f t="shared" si="228"/>
        <v>2</v>
      </c>
      <c r="I7314" s="251" t="s">
        <v>5586</v>
      </c>
      <c r="J7314" s="285"/>
      <c r="K7314" s="278" t="str">
        <f t="shared" si="229"/>
        <v>BFA002Total population</v>
      </c>
      <c r="L7314" s="286">
        <v>43644</v>
      </c>
      <c r="M7314" s="286" t="s">
        <v>3248</v>
      </c>
    </row>
    <row r="7315" spans="1:13" s="269" customFormat="1" ht="15.5" hidden="1" thickTop="1" thickBot="1" x14ac:dyDescent="0.4">
      <c r="A7315" s="287" t="s">
        <v>1271</v>
      </c>
      <c r="B7315" s="288" t="str">
        <f>VLOOKUP(A7315,Lists!B:C,2,FALSE)</f>
        <v>BFA002</v>
      </c>
      <c r="C7315" s="288" t="str">
        <f>VLOOKUP(A7315,Lists!B:D,3,FALSE)</f>
        <v>BFA</v>
      </c>
      <c r="D7315" s="289" t="s">
        <v>737</v>
      </c>
      <c r="E7315" s="289">
        <v>11352911</v>
      </c>
      <c r="F7315" s="289" t="s">
        <v>5587</v>
      </c>
      <c r="G7315" s="289" t="s">
        <v>730</v>
      </c>
      <c r="H7315" s="278">
        <f t="shared" si="228"/>
        <v>3</v>
      </c>
      <c r="I7315" s="252" t="s">
        <v>5586</v>
      </c>
      <c r="J7315" s="289" t="s">
        <v>5814</v>
      </c>
      <c r="K7315" s="278" t="str">
        <f t="shared" si="229"/>
        <v>BFA002People exposed</v>
      </c>
      <c r="L7315" s="290">
        <v>43644</v>
      </c>
      <c r="M7315" s="290" t="s">
        <v>3248</v>
      </c>
    </row>
    <row r="7316" spans="1:13" s="269" customFormat="1" ht="15.5" hidden="1" thickTop="1" thickBot="1" x14ac:dyDescent="0.4">
      <c r="A7316" s="283" t="s">
        <v>1271</v>
      </c>
      <c r="B7316" s="284" t="str">
        <f>VLOOKUP(A7316,Lists!B:C,2,FALSE)</f>
        <v>BFA002</v>
      </c>
      <c r="C7316" s="284" t="str">
        <f>VLOOKUP(A7316,Lists!B:D,3,FALSE)</f>
        <v>BFA</v>
      </c>
      <c r="D7316" s="285" t="s">
        <v>533</v>
      </c>
      <c r="E7316" s="285">
        <v>6492854</v>
      </c>
      <c r="F7316" s="285" t="s">
        <v>5588</v>
      </c>
      <c r="G7316" s="285" t="s">
        <v>730</v>
      </c>
      <c r="H7316" s="278">
        <f t="shared" si="228"/>
        <v>3</v>
      </c>
      <c r="I7316" s="251" t="s">
        <v>5589</v>
      </c>
      <c r="J7316" s="285" t="s">
        <v>5585</v>
      </c>
      <c r="K7316" s="278" t="str">
        <f t="shared" si="229"/>
        <v>BFA002People affected</v>
      </c>
      <c r="L7316" s="286">
        <v>43644</v>
      </c>
      <c r="M7316" s="286" t="s">
        <v>3248</v>
      </c>
    </row>
    <row r="7317" spans="1:13" s="269" customFormat="1" ht="15.5" thickTop="1" thickBot="1" x14ac:dyDescent="0.4">
      <c r="A7317" s="287" t="s">
        <v>1271</v>
      </c>
      <c r="B7317" s="288" t="str">
        <f>VLOOKUP(A7317,Lists!B:C,2,FALSE)</f>
        <v>BFA002</v>
      </c>
      <c r="C7317" s="288" t="str">
        <f>VLOOKUP(A7317,Lists!B:D,3,FALSE)</f>
        <v>BFA</v>
      </c>
      <c r="D7317" s="289" t="s">
        <v>666</v>
      </c>
      <c r="E7317" s="289">
        <v>182204</v>
      </c>
      <c r="F7317" s="289" t="s">
        <v>5579</v>
      </c>
      <c r="G7317" s="289" t="s">
        <v>731</v>
      </c>
      <c r="H7317" s="278">
        <f t="shared" si="228"/>
        <v>2</v>
      </c>
      <c r="I7317" s="252" t="s">
        <v>5578</v>
      </c>
      <c r="J7317" s="289" t="s">
        <v>5584</v>
      </c>
      <c r="K7317" s="278" t="str">
        <f t="shared" si="229"/>
        <v>BFA002People displaced</v>
      </c>
      <c r="L7317" s="290">
        <v>43644</v>
      </c>
      <c r="M7317" s="290" t="s">
        <v>3248</v>
      </c>
    </row>
    <row r="7318" spans="1:13" s="269" customFormat="1" ht="15.5" hidden="1" thickTop="1" thickBot="1" x14ac:dyDescent="0.4">
      <c r="A7318" s="283" t="s">
        <v>1271</v>
      </c>
      <c r="B7318" s="284" t="str">
        <f>VLOOKUP(A7318,Lists!B:C,2,FALSE)</f>
        <v>BFA002</v>
      </c>
      <c r="C7318" s="284" t="str">
        <f>VLOOKUP(A7318,Lists!B:D,3,FALSE)</f>
        <v>BFA</v>
      </c>
      <c r="D7318" s="285" t="s">
        <v>5029</v>
      </c>
      <c r="E7318" s="285">
        <v>926</v>
      </c>
      <c r="F7318" s="285" t="s">
        <v>5582</v>
      </c>
      <c r="G7318" s="285" t="s">
        <v>731</v>
      </c>
      <c r="H7318" s="278">
        <f t="shared" si="228"/>
        <v>2</v>
      </c>
      <c r="I7318" s="251" t="s">
        <v>2921</v>
      </c>
      <c r="J7318" s="285" t="s">
        <v>5581</v>
      </c>
      <c r="K7318" s="278" t="str">
        <f t="shared" si="229"/>
        <v>BFA002Fatalities reported</v>
      </c>
      <c r="L7318" s="286">
        <v>43644</v>
      </c>
      <c r="M7318" s="286" t="s">
        <v>3249</v>
      </c>
    </row>
    <row r="7319" spans="1:13" s="269" customFormat="1" ht="15.5" hidden="1" thickTop="1" thickBot="1" x14ac:dyDescent="0.4">
      <c r="A7319" s="287" t="s">
        <v>1271</v>
      </c>
      <c r="B7319" s="288" t="str">
        <f>VLOOKUP(A7319,Lists!B:C,2,FALSE)</f>
        <v>BFA002</v>
      </c>
      <c r="C7319" s="288" t="str">
        <f>VLOOKUP(A7319,Lists!B:D,3,FALSE)</f>
        <v>BFA</v>
      </c>
      <c r="D7319" s="289" t="s">
        <v>5115</v>
      </c>
      <c r="E7319" s="289">
        <v>926</v>
      </c>
      <c r="F7319" s="289" t="s">
        <v>5583</v>
      </c>
      <c r="G7319" s="289" t="s">
        <v>731</v>
      </c>
      <c r="H7319" s="278">
        <f t="shared" si="228"/>
        <v>2</v>
      </c>
      <c r="I7319" s="252" t="s">
        <v>2921</v>
      </c>
      <c r="J7319" s="289" t="s">
        <v>5581</v>
      </c>
      <c r="K7319" s="278" t="str">
        <f t="shared" si="229"/>
        <v>BFA002Fatalities in all crises</v>
      </c>
      <c r="L7319" s="290">
        <v>43644</v>
      </c>
      <c r="M7319" s="290" t="s">
        <v>3249</v>
      </c>
    </row>
    <row r="7320" spans="1:13" s="269" customFormat="1" ht="15.5" hidden="1" thickTop="1" thickBot="1" x14ac:dyDescent="0.4">
      <c r="A7320" s="283" t="s">
        <v>1271</v>
      </c>
      <c r="B7320" s="284" t="str">
        <f>VLOOKUP(A7320,Lists!B:C,2,FALSE)</f>
        <v>BFA002</v>
      </c>
      <c r="C7320" s="284" t="str">
        <f>VLOOKUP(A7320,Lists!B:D,3,FALSE)</f>
        <v>BFA</v>
      </c>
      <c r="D7320" s="285" t="s">
        <v>5110</v>
      </c>
      <c r="E7320" s="285">
        <v>4860057</v>
      </c>
      <c r="F7320" s="285" t="s">
        <v>5580</v>
      </c>
      <c r="G7320" s="285" t="s">
        <v>730</v>
      </c>
      <c r="H7320" s="278">
        <f t="shared" si="228"/>
        <v>3</v>
      </c>
      <c r="I7320" s="251" t="s">
        <v>3819</v>
      </c>
      <c r="J7320" s="285" t="s">
        <v>3827</v>
      </c>
      <c r="K7320" s="278" t="str">
        <f t="shared" si="229"/>
        <v>BFA002Minimal humanitarian conditions - Level 1</v>
      </c>
      <c r="L7320" s="286">
        <v>43644</v>
      </c>
      <c r="M7320" s="286" t="s">
        <v>3248</v>
      </c>
    </row>
    <row r="7321" spans="1:13" s="269" customFormat="1" ht="15.5" hidden="1" thickTop="1" thickBot="1" x14ac:dyDescent="0.4">
      <c r="A7321" s="287" t="s">
        <v>1271</v>
      </c>
      <c r="B7321" s="288" t="str">
        <f>VLOOKUP(A7321,Lists!B:C,2,FALSE)</f>
        <v>BFA002</v>
      </c>
      <c r="C7321" s="288" t="str">
        <f>VLOOKUP(A7321,Lists!B:D,3,FALSE)</f>
        <v>BFA</v>
      </c>
      <c r="D7321" s="289" t="s">
        <v>5111</v>
      </c>
      <c r="E7321" s="289">
        <v>5543854</v>
      </c>
      <c r="F7321" s="289" t="s">
        <v>5580</v>
      </c>
      <c r="G7321" s="289" t="s">
        <v>730</v>
      </c>
      <c r="H7321" s="278">
        <f t="shared" si="228"/>
        <v>3</v>
      </c>
      <c r="I7321" s="252" t="s">
        <v>3819</v>
      </c>
      <c r="J7321" s="289" t="s">
        <v>5576</v>
      </c>
      <c r="K7321" s="278" t="str">
        <f t="shared" si="229"/>
        <v>BFA002Stressed humanitarian conditions - Level 2</v>
      </c>
      <c r="L7321" s="290">
        <v>43644</v>
      </c>
      <c r="M7321" s="290" t="s">
        <v>3248</v>
      </c>
    </row>
    <row r="7322" spans="1:13" s="269" customFormat="1" ht="15.5" hidden="1" thickTop="1" thickBot="1" x14ac:dyDescent="0.4">
      <c r="A7322" s="283" t="s">
        <v>1271</v>
      </c>
      <c r="B7322" s="284" t="str">
        <f>VLOOKUP(A7322,Lists!B:C,2,FALSE)</f>
        <v>BFA002</v>
      </c>
      <c r="C7322" s="284" t="str">
        <f>VLOOKUP(A7322,Lists!B:D,3,FALSE)</f>
        <v>BFA</v>
      </c>
      <c r="D7322" s="285" t="s">
        <v>5112</v>
      </c>
      <c r="E7322" s="285">
        <v>749069</v>
      </c>
      <c r="F7322" s="285" t="s">
        <v>5579</v>
      </c>
      <c r="G7322" s="285" t="s">
        <v>730</v>
      </c>
      <c r="H7322" s="278">
        <f t="shared" si="228"/>
        <v>3</v>
      </c>
      <c r="I7322" s="251" t="s">
        <v>5578</v>
      </c>
      <c r="J7322" s="285" t="s">
        <v>5593</v>
      </c>
      <c r="K7322" s="278" t="str">
        <f t="shared" si="229"/>
        <v>BFA002Moderate humanitarian conditions - Level 3</v>
      </c>
      <c r="L7322" s="286">
        <v>43644</v>
      </c>
      <c r="M7322" s="286" t="s">
        <v>3248</v>
      </c>
    </row>
    <row r="7323" spans="1:13" s="269" customFormat="1" ht="15.5" hidden="1" thickTop="1" thickBot="1" x14ac:dyDescent="0.4">
      <c r="A7323" s="287" t="s">
        <v>1271</v>
      </c>
      <c r="B7323" s="288" t="str">
        <f>VLOOKUP(A7323,Lists!B:C,2,FALSE)</f>
        <v>BFA002</v>
      </c>
      <c r="C7323" s="288" t="str">
        <f>VLOOKUP(A7323,Lists!B:D,3,FALSE)</f>
        <v>BFA</v>
      </c>
      <c r="D7323" s="289" t="s">
        <v>5113</v>
      </c>
      <c r="E7323" s="289">
        <v>199931</v>
      </c>
      <c r="F7323" s="289" t="s">
        <v>5579</v>
      </c>
      <c r="G7323" s="289" t="s">
        <v>730</v>
      </c>
      <c r="H7323" s="278">
        <f t="shared" si="228"/>
        <v>3</v>
      </c>
      <c r="I7323" s="252" t="s">
        <v>5578</v>
      </c>
      <c r="J7323" s="289" t="s">
        <v>3830</v>
      </c>
      <c r="K7323" s="278" t="str">
        <f t="shared" si="229"/>
        <v>BFA002Severe humanitarian conditions - Level 4</v>
      </c>
      <c r="L7323" s="290">
        <v>43644</v>
      </c>
      <c r="M7323" s="290" t="s">
        <v>3248</v>
      </c>
    </row>
    <row r="7324" spans="1:13" s="269" customFormat="1" ht="15.5" hidden="1" thickTop="1" thickBot="1" x14ac:dyDescent="0.4">
      <c r="A7324" s="283" t="s">
        <v>1271</v>
      </c>
      <c r="B7324" s="284" t="str">
        <f>VLOOKUP(A7324,Lists!B:C,2,FALSE)</f>
        <v>BFA002</v>
      </c>
      <c r="C7324" s="284" t="str">
        <f>VLOOKUP(A7324,Lists!B:D,3,FALSE)</f>
        <v>BFA</v>
      </c>
      <c r="D7324" s="285" t="s">
        <v>5114</v>
      </c>
      <c r="E7324" s="285">
        <v>0</v>
      </c>
      <c r="F7324" s="285" t="s">
        <v>3815</v>
      </c>
      <c r="G7324" s="285" t="s">
        <v>731</v>
      </c>
      <c r="H7324" s="278">
        <f t="shared" si="228"/>
        <v>2</v>
      </c>
      <c r="I7324" s="251" t="s">
        <v>3819</v>
      </c>
      <c r="J7324" s="285" t="s">
        <v>5577</v>
      </c>
      <c r="K7324" s="278" t="str">
        <f t="shared" si="229"/>
        <v>BFA002Extreme humanitarian conditions - Level 5</v>
      </c>
      <c r="L7324" s="286">
        <v>43644</v>
      </c>
      <c r="M7324" s="286" t="s">
        <v>3248</v>
      </c>
    </row>
    <row r="7325" spans="1:13" s="269" customFormat="1" ht="15.5" hidden="1" thickTop="1" thickBot="1" x14ac:dyDescent="0.4">
      <c r="A7325" s="287" t="s">
        <v>1271</v>
      </c>
      <c r="B7325" s="288" t="str">
        <f>VLOOKUP(A7325,Lists!B:C,2,FALSE)</f>
        <v>BFA002</v>
      </c>
      <c r="C7325" s="288" t="str">
        <f>VLOOKUP(A7325,Lists!B:D,3,FALSE)</f>
        <v>BFA</v>
      </c>
      <c r="D7325" s="289" t="s">
        <v>691</v>
      </c>
      <c r="E7325" s="289">
        <v>5097745</v>
      </c>
      <c r="F7325" s="289" t="s">
        <v>5590</v>
      </c>
      <c r="G7325" s="289" t="s">
        <v>730</v>
      </c>
      <c r="H7325" s="278">
        <f t="shared" si="228"/>
        <v>3</v>
      </c>
      <c r="I7325" s="252" t="s">
        <v>5591</v>
      </c>
      <c r="J7325" s="289" t="s">
        <v>5592</v>
      </c>
      <c r="K7325" s="278" t="str">
        <f t="shared" si="229"/>
        <v>BFA002People facing limited access constraints</v>
      </c>
      <c r="L7325" s="290">
        <v>43644</v>
      </c>
      <c r="M7325" s="290" t="s">
        <v>3248</v>
      </c>
    </row>
    <row r="7326" spans="1:13" s="269" customFormat="1" ht="15.5" hidden="1" thickTop="1" thickBot="1" x14ac:dyDescent="0.4">
      <c r="A7326" s="283" t="s">
        <v>1271</v>
      </c>
      <c r="B7326" s="284" t="str">
        <f>VLOOKUP(A7326,Lists!B:C,2,FALSE)</f>
        <v>BFA002</v>
      </c>
      <c r="C7326" s="284" t="str">
        <f>VLOOKUP(A7326,Lists!B:D,3,FALSE)</f>
        <v>BFA</v>
      </c>
      <c r="D7326" s="285" t="s">
        <v>692</v>
      </c>
      <c r="E7326" s="285">
        <v>1395109</v>
      </c>
      <c r="F7326" s="285" t="s">
        <v>5590</v>
      </c>
      <c r="G7326" s="285" t="s">
        <v>730</v>
      </c>
      <c r="H7326" s="278">
        <f t="shared" si="228"/>
        <v>3</v>
      </c>
      <c r="I7326" s="251" t="s">
        <v>5591</v>
      </c>
      <c r="J7326" s="285" t="s">
        <v>3832</v>
      </c>
      <c r="K7326" s="278" t="str">
        <f t="shared" si="229"/>
        <v>BFA002People facing restricted access constraints</v>
      </c>
      <c r="L7326" s="286">
        <v>43644</v>
      </c>
      <c r="M7326" s="286" t="s">
        <v>3248</v>
      </c>
    </row>
    <row r="7327" spans="1:13" s="269" customFormat="1" ht="15.5" thickTop="1" thickBot="1" x14ac:dyDescent="0.4">
      <c r="A7327" s="287" t="s">
        <v>1702</v>
      </c>
      <c r="B7327" s="288" t="str">
        <f>VLOOKUP(A7327,Lists!B:C,2,FALSE)</f>
        <v>COG002</v>
      </c>
      <c r="C7327" s="288" t="str">
        <f>VLOOKUP(A7327,Lists!B:D,3,FALSE)</f>
        <v>COG</v>
      </c>
      <c r="D7327" s="289" t="s">
        <v>666</v>
      </c>
      <c r="E7327" s="289">
        <v>107000</v>
      </c>
      <c r="F7327" s="289" t="s">
        <v>5598</v>
      </c>
      <c r="G7327" s="289" t="s">
        <v>730</v>
      </c>
      <c r="H7327" s="278">
        <f t="shared" si="228"/>
        <v>3</v>
      </c>
      <c r="I7327" s="252" t="s">
        <v>5600</v>
      </c>
      <c r="J7327" s="289" t="s">
        <v>5599</v>
      </c>
      <c r="K7327" s="278" t="str">
        <f t="shared" si="229"/>
        <v>COG002People displaced</v>
      </c>
      <c r="L7327" s="290">
        <v>43644</v>
      </c>
      <c r="M7327" s="290" t="s">
        <v>3249</v>
      </c>
    </row>
    <row r="7328" spans="1:13" s="269" customFormat="1" ht="15.5" hidden="1" thickTop="1" thickBot="1" x14ac:dyDescent="0.4">
      <c r="A7328" s="283" t="s">
        <v>1702</v>
      </c>
      <c r="B7328" s="284" t="str">
        <f>VLOOKUP(A7328,Lists!B:C,2,FALSE)</f>
        <v>COG002</v>
      </c>
      <c r="C7328" s="284" t="str">
        <f>VLOOKUP(A7328,Lists!B:D,3,FALSE)</f>
        <v>COG</v>
      </c>
      <c r="D7328" s="285" t="s">
        <v>5029</v>
      </c>
      <c r="E7328" s="285">
        <v>0</v>
      </c>
      <c r="F7328" s="285" t="s">
        <v>5601</v>
      </c>
      <c r="G7328" s="285" t="s">
        <v>731</v>
      </c>
      <c r="H7328" s="278">
        <f t="shared" si="228"/>
        <v>2</v>
      </c>
      <c r="I7328" s="251" t="s">
        <v>1354</v>
      </c>
      <c r="J7328" s="285" t="s">
        <v>5602</v>
      </c>
      <c r="K7328" s="278" t="str">
        <f t="shared" si="229"/>
        <v>COG002Fatalities reported</v>
      </c>
      <c r="L7328" s="286">
        <v>43644</v>
      </c>
      <c r="M7328" s="286" t="s">
        <v>3249</v>
      </c>
    </row>
    <row r="7329" spans="1:13" s="269" customFormat="1" ht="15.5" hidden="1" thickTop="1" thickBot="1" x14ac:dyDescent="0.4">
      <c r="A7329" s="287" t="s">
        <v>1702</v>
      </c>
      <c r="B7329" s="288" t="str">
        <f>VLOOKUP(A7329,Lists!B:C,2,FALSE)</f>
        <v>COG002</v>
      </c>
      <c r="C7329" s="288" t="str">
        <f>VLOOKUP(A7329,Lists!B:D,3,FALSE)</f>
        <v>COG</v>
      </c>
      <c r="D7329" s="289" t="s">
        <v>5115</v>
      </c>
      <c r="E7329" s="289">
        <v>0</v>
      </c>
      <c r="F7329" s="289" t="s">
        <v>5601</v>
      </c>
      <c r="G7329" s="289" t="s">
        <v>731</v>
      </c>
      <c r="H7329" s="278">
        <f t="shared" si="228"/>
        <v>2</v>
      </c>
      <c r="I7329" s="252" t="s">
        <v>1354</v>
      </c>
      <c r="J7329" s="289" t="s">
        <v>5602</v>
      </c>
      <c r="K7329" s="278" t="str">
        <f t="shared" si="229"/>
        <v>COG002Fatalities in all crises</v>
      </c>
      <c r="L7329" s="290">
        <v>43644</v>
      </c>
      <c r="M7329" s="290" t="s">
        <v>3249</v>
      </c>
    </row>
    <row r="7330" spans="1:13" s="269" customFormat="1" ht="15.5" hidden="1" thickTop="1" thickBot="1" x14ac:dyDescent="0.4">
      <c r="A7330" s="283" t="s">
        <v>1272</v>
      </c>
      <c r="B7330" s="284" t="str">
        <f>VLOOKUP(A7330,Lists!B:C,2,FALSE)</f>
        <v>DJI003</v>
      </c>
      <c r="C7330" s="284" t="str">
        <f>VLOOKUP(A7330,Lists!B:D,3,FALSE)</f>
        <v>DJI</v>
      </c>
      <c r="D7330" s="285" t="s">
        <v>522</v>
      </c>
      <c r="E7330" s="285">
        <v>1020000</v>
      </c>
      <c r="F7330" s="285" t="s">
        <v>5603</v>
      </c>
      <c r="G7330" s="285" t="s">
        <v>730</v>
      </c>
      <c r="H7330" s="278">
        <f t="shared" si="228"/>
        <v>3</v>
      </c>
      <c r="I7330" s="251" t="s">
        <v>5604</v>
      </c>
      <c r="J7330" s="285" t="s">
        <v>5605</v>
      </c>
      <c r="K7330" s="278" t="str">
        <f t="shared" si="229"/>
        <v>DJI003Total population</v>
      </c>
      <c r="L7330" s="286">
        <v>43644</v>
      </c>
      <c r="M7330" s="286" t="s">
        <v>3249</v>
      </c>
    </row>
    <row r="7331" spans="1:13" s="269" customFormat="1" ht="15.5" hidden="1" thickTop="1" thickBot="1" x14ac:dyDescent="0.4">
      <c r="A7331" s="287" t="s">
        <v>1272</v>
      </c>
      <c r="B7331" s="288" t="str">
        <f>VLOOKUP(A7331,Lists!B:C,2,FALSE)</f>
        <v>DJI003</v>
      </c>
      <c r="C7331" s="288" t="str">
        <f>VLOOKUP(A7331,Lists!B:D,3,FALSE)</f>
        <v>DJI</v>
      </c>
      <c r="D7331" s="289" t="s">
        <v>737</v>
      </c>
      <c r="E7331" s="289">
        <v>1020000</v>
      </c>
      <c r="F7331" s="289" t="s">
        <v>5603</v>
      </c>
      <c r="G7331" s="289" t="s">
        <v>730</v>
      </c>
      <c r="H7331" s="278">
        <f t="shared" si="228"/>
        <v>3</v>
      </c>
      <c r="I7331" s="252" t="s">
        <v>5604</v>
      </c>
      <c r="J7331" s="289" t="s">
        <v>5605</v>
      </c>
      <c r="K7331" s="278" t="str">
        <f t="shared" si="229"/>
        <v>DJI003People exposed</v>
      </c>
      <c r="L7331" s="290">
        <v>43644</v>
      </c>
      <c r="M7331" s="290" t="s">
        <v>3249</v>
      </c>
    </row>
    <row r="7332" spans="1:13" s="269" customFormat="1" ht="15.5" hidden="1" thickTop="1" thickBot="1" x14ac:dyDescent="0.4">
      <c r="A7332" s="283" t="s">
        <v>1272</v>
      </c>
      <c r="B7332" s="284" t="str">
        <f>VLOOKUP(A7332,Lists!B:C,2,FALSE)</f>
        <v>DJI003</v>
      </c>
      <c r="C7332" s="284" t="str">
        <f>VLOOKUP(A7332,Lists!B:D,3,FALSE)</f>
        <v>DJI</v>
      </c>
      <c r="D7332" s="285" t="s">
        <v>533</v>
      </c>
      <c r="E7332" s="285">
        <v>648000</v>
      </c>
      <c r="F7332" s="285" t="s">
        <v>5603</v>
      </c>
      <c r="G7332" s="285" t="s">
        <v>730</v>
      </c>
      <c r="H7332" s="278">
        <f t="shared" si="228"/>
        <v>3</v>
      </c>
      <c r="I7332" s="251" t="s">
        <v>5604</v>
      </c>
      <c r="J7332" s="285" t="s">
        <v>5606</v>
      </c>
      <c r="K7332" s="278" t="str">
        <f t="shared" si="229"/>
        <v>DJI003People affected</v>
      </c>
      <c r="L7332" s="286">
        <v>43644</v>
      </c>
      <c r="M7332" s="286" t="s">
        <v>3249</v>
      </c>
    </row>
    <row r="7333" spans="1:13" s="269" customFormat="1" ht="15.5" hidden="1" thickTop="1" thickBot="1" x14ac:dyDescent="0.4">
      <c r="A7333" s="287" t="s">
        <v>1272</v>
      </c>
      <c r="B7333" s="288" t="str">
        <f>VLOOKUP(A7333,Lists!B:C,2,FALSE)</f>
        <v>DJI003</v>
      </c>
      <c r="C7333" s="288" t="str">
        <f>VLOOKUP(A7333,Lists!B:D,3,FALSE)</f>
        <v>DJI</v>
      </c>
      <c r="D7333" s="289" t="s">
        <v>752</v>
      </c>
      <c r="E7333" s="289">
        <v>319000</v>
      </c>
      <c r="F7333" s="289" t="s">
        <v>5603</v>
      </c>
      <c r="G7333" s="289" t="s">
        <v>731</v>
      </c>
      <c r="H7333" s="278">
        <f t="shared" si="228"/>
        <v>2</v>
      </c>
      <c r="I7333" s="252" t="s">
        <v>5604</v>
      </c>
      <c r="J7333" s="289" t="s">
        <v>5611</v>
      </c>
      <c r="K7333" s="278" t="str">
        <f t="shared" si="229"/>
        <v>DJI003People in Need</v>
      </c>
      <c r="L7333" s="290">
        <v>43644</v>
      </c>
      <c r="M7333" s="290" t="s">
        <v>3249</v>
      </c>
    </row>
    <row r="7334" spans="1:13" s="269" customFormat="1" ht="15.5" hidden="1" thickTop="1" thickBot="1" x14ac:dyDescent="0.4">
      <c r="A7334" s="283" t="s">
        <v>1272</v>
      </c>
      <c r="B7334" s="284" t="str">
        <f>VLOOKUP(A7334,Lists!B:C,2,FALSE)</f>
        <v>DJI003</v>
      </c>
      <c r="C7334" s="284" t="str">
        <f>VLOOKUP(A7334,Lists!B:D,3,FALSE)</f>
        <v>DJI</v>
      </c>
      <c r="D7334" s="285" t="s">
        <v>5112</v>
      </c>
      <c r="E7334" s="285">
        <v>203000</v>
      </c>
      <c r="F7334" s="285" t="s">
        <v>5607</v>
      </c>
      <c r="G7334" s="285" t="s">
        <v>731</v>
      </c>
      <c r="H7334" s="278">
        <f t="shared" si="228"/>
        <v>2</v>
      </c>
      <c r="I7334" s="251" t="s">
        <v>5609</v>
      </c>
      <c r="J7334" s="285" t="s">
        <v>5612</v>
      </c>
      <c r="K7334" s="278" t="str">
        <f t="shared" si="229"/>
        <v>DJI003Moderate humanitarian conditions - Level 3</v>
      </c>
      <c r="L7334" s="286">
        <v>43644</v>
      </c>
      <c r="M7334" s="286" t="s">
        <v>3249</v>
      </c>
    </row>
    <row r="7335" spans="1:13" s="269" customFormat="1" ht="15.5" hidden="1" thickTop="1" thickBot="1" x14ac:dyDescent="0.4">
      <c r="A7335" s="287" t="s">
        <v>1272</v>
      </c>
      <c r="B7335" s="288" t="str">
        <f>VLOOKUP(A7335,Lists!B:C,2,FALSE)</f>
        <v>DJI003</v>
      </c>
      <c r="C7335" s="288" t="str">
        <f>VLOOKUP(A7335,Lists!B:D,3,FALSE)</f>
        <v>DJI</v>
      </c>
      <c r="D7335" s="289" t="s">
        <v>5113</v>
      </c>
      <c r="E7335" s="289">
        <v>116000</v>
      </c>
      <c r="F7335" s="289" t="s">
        <v>5608</v>
      </c>
      <c r="G7335" s="289" t="s">
        <v>731</v>
      </c>
      <c r="H7335" s="278">
        <f t="shared" si="228"/>
        <v>2</v>
      </c>
      <c r="I7335" s="252" t="s">
        <v>5610</v>
      </c>
      <c r="J7335" s="289" t="s">
        <v>5613</v>
      </c>
      <c r="K7335" s="278" t="str">
        <f t="shared" si="229"/>
        <v>DJI003Severe humanitarian conditions - Level 4</v>
      </c>
      <c r="L7335" s="290">
        <v>43644</v>
      </c>
      <c r="M7335" s="290" t="s">
        <v>3249</v>
      </c>
    </row>
    <row r="7336" spans="1:13" s="269" customFormat="1" ht="15.5" hidden="1" thickTop="1" thickBot="1" x14ac:dyDescent="0.4">
      <c r="A7336" s="283" t="s">
        <v>3396</v>
      </c>
      <c r="B7336" s="284" t="str">
        <f>VLOOKUP(A7336,Lists!B:C,2,FALSE)</f>
        <v>DJI002</v>
      </c>
      <c r="C7336" s="284" t="str">
        <f>VLOOKUP(A7336,Lists!B:D,3,FALSE)</f>
        <v>DJI</v>
      </c>
      <c r="D7336" s="285" t="s">
        <v>522</v>
      </c>
      <c r="E7336" s="285">
        <v>1020000</v>
      </c>
      <c r="F7336" s="285" t="s">
        <v>5603</v>
      </c>
      <c r="G7336" s="285" t="s">
        <v>730</v>
      </c>
      <c r="H7336" s="278">
        <f t="shared" si="228"/>
        <v>3</v>
      </c>
      <c r="I7336" s="251" t="s">
        <v>5604</v>
      </c>
      <c r="J7336" s="285" t="s">
        <v>5605</v>
      </c>
      <c r="K7336" s="278" t="str">
        <f t="shared" si="229"/>
        <v>DJI002Total population</v>
      </c>
      <c r="L7336" s="286">
        <v>43644</v>
      </c>
      <c r="M7336" s="286" t="s">
        <v>3249</v>
      </c>
    </row>
    <row r="7337" spans="1:13" s="269" customFormat="1" ht="15.5" hidden="1" thickTop="1" thickBot="1" x14ac:dyDescent="0.4">
      <c r="A7337" s="287" t="s">
        <v>3396</v>
      </c>
      <c r="B7337" s="288" t="str">
        <f>VLOOKUP(A7337,Lists!B:C,2,FALSE)</f>
        <v>DJI002</v>
      </c>
      <c r="C7337" s="288" t="str">
        <f>VLOOKUP(A7337,Lists!B:D,3,FALSE)</f>
        <v>DJI</v>
      </c>
      <c r="D7337" s="289" t="s">
        <v>737</v>
      </c>
      <c r="E7337" s="289">
        <v>1020000</v>
      </c>
      <c r="F7337" s="289" t="s">
        <v>5603</v>
      </c>
      <c r="G7337" s="289" t="s">
        <v>730</v>
      </c>
      <c r="H7337" s="278">
        <f t="shared" si="228"/>
        <v>3</v>
      </c>
      <c r="I7337" s="252" t="s">
        <v>5604</v>
      </c>
      <c r="J7337" s="289" t="s">
        <v>5605</v>
      </c>
      <c r="K7337" s="278" t="str">
        <f t="shared" si="229"/>
        <v>DJI002People exposed</v>
      </c>
      <c r="L7337" s="290">
        <v>43644</v>
      </c>
      <c r="M7337" s="290" t="s">
        <v>3249</v>
      </c>
    </row>
    <row r="7338" spans="1:13" s="269" customFormat="1" ht="15.5" hidden="1" thickTop="1" thickBot="1" x14ac:dyDescent="0.4">
      <c r="A7338" s="283" t="s">
        <v>3396</v>
      </c>
      <c r="B7338" s="284" t="str">
        <f>VLOOKUP(A7338,Lists!B:C,2,FALSE)</f>
        <v>DJI002</v>
      </c>
      <c r="C7338" s="284" t="str">
        <f>VLOOKUP(A7338,Lists!B:D,3,FALSE)</f>
        <v>DJI</v>
      </c>
      <c r="D7338" s="285" t="s">
        <v>533</v>
      </c>
      <c r="E7338" s="285">
        <v>39000</v>
      </c>
      <c r="F7338" s="285" t="s">
        <v>5615</v>
      </c>
      <c r="G7338" s="285" t="s">
        <v>730</v>
      </c>
      <c r="H7338" s="278">
        <f t="shared" si="228"/>
        <v>3</v>
      </c>
      <c r="I7338" s="251" t="s">
        <v>5614</v>
      </c>
      <c r="J7338" s="285" t="s">
        <v>5616</v>
      </c>
      <c r="K7338" s="278" t="str">
        <f t="shared" si="229"/>
        <v>DJI002People affected</v>
      </c>
      <c r="L7338" s="286">
        <v>43644</v>
      </c>
      <c r="M7338" s="286" t="s">
        <v>3248</v>
      </c>
    </row>
    <row r="7339" spans="1:13" s="269" customFormat="1" ht="15.5" thickTop="1" thickBot="1" x14ac:dyDescent="0.4">
      <c r="A7339" s="287" t="s">
        <v>3396</v>
      </c>
      <c r="B7339" s="288" t="str">
        <f>VLOOKUP(A7339,Lists!B:C,2,FALSE)</f>
        <v>DJI002</v>
      </c>
      <c r="C7339" s="288" t="str">
        <f>VLOOKUP(A7339,Lists!B:D,3,FALSE)</f>
        <v>DJI</v>
      </c>
      <c r="D7339" s="289" t="s">
        <v>666</v>
      </c>
      <c r="E7339" s="289">
        <v>39000</v>
      </c>
      <c r="F7339" s="289" t="s">
        <v>5615</v>
      </c>
      <c r="G7339" s="289" t="s">
        <v>730</v>
      </c>
      <c r="H7339" s="278">
        <f t="shared" si="228"/>
        <v>3</v>
      </c>
      <c r="I7339" s="252" t="s">
        <v>5614</v>
      </c>
      <c r="J7339" s="289" t="s">
        <v>5617</v>
      </c>
      <c r="K7339" s="278" t="str">
        <f t="shared" si="229"/>
        <v>DJI002People displaced</v>
      </c>
      <c r="L7339" s="290">
        <v>43644</v>
      </c>
      <c r="M7339" s="290" t="s">
        <v>3248</v>
      </c>
    </row>
    <row r="7340" spans="1:13" s="269" customFormat="1" ht="15.5" hidden="1" thickTop="1" thickBot="1" x14ac:dyDescent="0.4">
      <c r="A7340" s="283" t="s">
        <v>3396</v>
      </c>
      <c r="B7340" s="284" t="str">
        <f>VLOOKUP(A7340,Lists!B:C,2,FALSE)</f>
        <v>DJI002</v>
      </c>
      <c r="C7340" s="284" t="str">
        <f>VLOOKUP(A7340,Lists!B:D,3,FALSE)</f>
        <v>DJI</v>
      </c>
      <c r="D7340" s="285" t="s">
        <v>752</v>
      </c>
      <c r="E7340" s="285">
        <v>39000</v>
      </c>
      <c r="F7340" s="285" t="s">
        <v>5615</v>
      </c>
      <c r="G7340" s="285" t="s">
        <v>730</v>
      </c>
      <c r="H7340" s="278">
        <f t="shared" si="228"/>
        <v>3</v>
      </c>
      <c r="I7340" s="251" t="s">
        <v>5614</v>
      </c>
      <c r="J7340" s="285" t="s">
        <v>5616</v>
      </c>
      <c r="K7340" s="278" t="str">
        <f t="shared" si="229"/>
        <v>DJI002People in Need</v>
      </c>
      <c r="L7340" s="286">
        <v>43644</v>
      </c>
      <c r="M7340" s="286" t="s">
        <v>3248</v>
      </c>
    </row>
    <row r="7341" spans="1:13" s="269" customFormat="1" ht="15.5" hidden="1" thickTop="1" thickBot="1" x14ac:dyDescent="0.4">
      <c r="A7341" s="287" t="s">
        <v>3396</v>
      </c>
      <c r="B7341" s="288" t="str">
        <f>VLOOKUP(A7341,Lists!B:C,2,FALSE)</f>
        <v>DJI002</v>
      </c>
      <c r="C7341" s="288" t="str">
        <f>VLOOKUP(A7341,Lists!B:D,3,FALSE)</f>
        <v>DJI</v>
      </c>
      <c r="D7341" s="289" t="s">
        <v>5112</v>
      </c>
      <c r="E7341" s="289">
        <v>30000</v>
      </c>
      <c r="F7341" s="289" t="s">
        <v>5618</v>
      </c>
      <c r="G7341" s="289" t="s">
        <v>730</v>
      </c>
      <c r="H7341" s="278">
        <f t="shared" si="228"/>
        <v>3</v>
      </c>
      <c r="I7341" s="252" t="s">
        <v>5614</v>
      </c>
      <c r="J7341" s="289" t="s">
        <v>5619</v>
      </c>
      <c r="K7341" s="278" t="str">
        <f t="shared" si="229"/>
        <v>DJI002Moderate humanitarian conditions - Level 3</v>
      </c>
      <c r="L7341" s="290">
        <v>43644</v>
      </c>
      <c r="M7341" s="290" t="s">
        <v>3248</v>
      </c>
    </row>
    <row r="7342" spans="1:13" s="269" customFormat="1" ht="15.5" hidden="1" thickTop="1" thickBot="1" x14ac:dyDescent="0.4">
      <c r="A7342" s="283" t="s">
        <v>3396</v>
      </c>
      <c r="B7342" s="284" t="str">
        <f>VLOOKUP(A7342,Lists!B:C,2,FALSE)</f>
        <v>DJI002</v>
      </c>
      <c r="C7342" s="284" t="str">
        <f>VLOOKUP(A7342,Lists!B:D,3,FALSE)</f>
        <v>DJI</v>
      </c>
      <c r="D7342" s="285" t="s">
        <v>5113</v>
      </c>
      <c r="E7342" s="285">
        <v>9000</v>
      </c>
      <c r="F7342" s="285" t="s">
        <v>5618</v>
      </c>
      <c r="G7342" s="285" t="s">
        <v>730</v>
      </c>
      <c r="H7342" s="278">
        <f t="shared" si="228"/>
        <v>3</v>
      </c>
      <c r="I7342" s="251" t="s">
        <v>5614</v>
      </c>
      <c r="J7342" s="285" t="s">
        <v>5620</v>
      </c>
      <c r="K7342" s="278" t="str">
        <f t="shared" si="229"/>
        <v>DJI002Severe humanitarian conditions - Level 4</v>
      </c>
      <c r="L7342" s="286">
        <v>43644</v>
      </c>
      <c r="M7342" s="286" t="s">
        <v>3248</v>
      </c>
    </row>
    <row r="7343" spans="1:13" s="269" customFormat="1" ht="15.5" hidden="1" thickTop="1" thickBot="1" x14ac:dyDescent="0.4">
      <c r="A7343" s="287" t="s">
        <v>1235</v>
      </c>
      <c r="B7343" s="288" t="str">
        <f>VLOOKUP(A7343,Lists!B:C,2,FALSE)</f>
        <v>ECU002</v>
      </c>
      <c r="C7343" s="288" t="str">
        <f>VLOOKUP(A7343,Lists!B:D,3,FALSE)</f>
        <v>ECU</v>
      </c>
      <c r="D7343" s="289" t="s">
        <v>522</v>
      </c>
      <c r="E7343" s="289">
        <v>16887858</v>
      </c>
      <c r="F7343" s="289" t="s">
        <v>5621</v>
      </c>
      <c r="G7343" s="289" t="s">
        <v>731</v>
      </c>
      <c r="H7343" s="278">
        <f t="shared" si="228"/>
        <v>2</v>
      </c>
      <c r="I7343" s="252" t="s">
        <v>5622</v>
      </c>
      <c r="J7343" s="289" t="s">
        <v>5623</v>
      </c>
      <c r="K7343" s="278" t="str">
        <f t="shared" si="229"/>
        <v>ECU002Total population</v>
      </c>
      <c r="L7343" s="290">
        <v>43644</v>
      </c>
      <c r="M7343" s="290" t="s">
        <v>3249</v>
      </c>
    </row>
    <row r="7344" spans="1:13" s="269" customFormat="1" ht="15.5" hidden="1" thickTop="1" thickBot="1" x14ac:dyDescent="0.4">
      <c r="A7344" s="283" t="s">
        <v>1235</v>
      </c>
      <c r="B7344" s="284" t="str">
        <f>VLOOKUP(A7344,Lists!B:C,2,FALSE)</f>
        <v>ECU002</v>
      </c>
      <c r="C7344" s="284" t="str">
        <f>VLOOKUP(A7344,Lists!B:D,3,FALSE)</f>
        <v>ECU</v>
      </c>
      <c r="D7344" s="285" t="s">
        <v>533</v>
      </c>
      <c r="E7344" s="285">
        <v>472000</v>
      </c>
      <c r="F7344" s="285" t="s">
        <v>5624</v>
      </c>
      <c r="G7344" s="285" t="s">
        <v>730</v>
      </c>
      <c r="H7344" s="278">
        <f t="shared" si="228"/>
        <v>3</v>
      </c>
      <c r="I7344" s="251" t="s">
        <v>5625</v>
      </c>
      <c r="J7344" s="285" t="s">
        <v>5626</v>
      </c>
      <c r="K7344" s="278" t="str">
        <f t="shared" si="229"/>
        <v>ECU002People affected</v>
      </c>
      <c r="L7344" s="286">
        <v>43644</v>
      </c>
      <c r="M7344" s="286" t="s">
        <v>3248</v>
      </c>
    </row>
    <row r="7345" spans="1:13" s="269" customFormat="1" ht="15.5" thickTop="1" thickBot="1" x14ac:dyDescent="0.4">
      <c r="A7345" s="287" t="s">
        <v>1235</v>
      </c>
      <c r="B7345" s="288" t="str">
        <f>VLOOKUP(A7345,Lists!B:C,2,FALSE)</f>
        <v>ECU002</v>
      </c>
      <c r="C7345" s="288" t="str">
        <f>VLOOKUP(A7345,Lists!B:D,3,FALSE)</f>
        <v>ECU</v>
      </c>
      <c r="D7345" s="289" t="s">
        <v>666</v>
      </c>
      <c r="E7345" s="289">
        <v>263000</v>
      </c>
      <c r="F7345" s="289" t="s">
        <v>5629</v>
      </c>
      <c r="G7345" s="289" t="s">
        <v>730</v>
      </c>
      <c r="H7345" s="278">
        <f t="shared" si="228"/>
        <v>3</v>
      </c>
      <c r="I7345" s="252" t="s">
        <v>5627</v>
      </c>
      <c r="J7345" s="289" t="s">
        <v>5628</v>
      </c>
      <c r="K7345" s="278" t="str">
        <f t="shared" si="229"/>
        <v>ECU002People displaced</v>
      </c>
      <c r="L7345" s="290">
        <v>43644</v>
      </c>
      <c r="M7345" s="290" t="s">
        <v>3248</v>
      </c>
    </row>
    <row r="7346" spans="1:13" s="269" customFormat="1" ht="15.5" hidden="1" thickTop="1" thickBot="1" x14ac:dyDescent="0.4">
      <c r="A7346" s="283" t="s">
        <v>1235</v>
      </c>
      <c r="B7346" s="284" t="str">
        <f>VLOOKUP(A7346,Lists!B:C,2,FALSE)</f>
        <v>ECU002</v>
      </c>
      <c r="C7346" s="284" t="str">
        <f>VLOOKUP(A7346,Lists!B:D,3,FALSE)</f>
        <v>ECU</v>
      </c>
      <c r="D7346" s="285" t="s">
        <v>742</v>
      </c>
      <c r="E7346" s="285" t="s">
        <v>446</v>
      </c>
      <c r="F7346" s="285" t="s">
        <v>446</v>
      </c>
      <c r="G7346" s="285" t="s">
        <v>446</v>
      </c>
      <c r="H7346" s="278" t="str">
        <f t="shared" si="228"/>
        <v>x</v>
      </c>
      <c r="I7346" s="251" t="s">
        <v>446</v>
      </c>
      <c r="J7346" s="285" t="s">
        <v>446</v>
      </c>
      <c r="K7346" s="278" t="str">
        <f t="shared" si="229"/>
        <v>ECU002Economic Losses</v>
      </c>
      <c r="L7346" s="286">
        <v>43644</v>
      </c>
      <c r="M7346" s="286" t="s">
        <v>3249</v>
      </c>
    </row>
    <row r="7347" spans="1:13" s="269" customFormat="1" ht="15.5" hidden="1" thickTop="1" thickBot="1" x14ac:dyDescent="0.4">
      <c r="A7347" s="287" t="s">
        <v>1235</v>
      </c>
      <c r="B7347" s="288" t="str">
        <f>VLOOKUP(A7347,Lists!B:C,2,FALSE)</f>
        <v>ECU002</v>
      </c>
      <c r="C7347" s="288" t="str">
        <f>VLOOKUP(A7347,Lists!B:D,3,FALSE)</f>
        <v>ECU</v>
      </c>
      <c r="D7347" s="289" t="s">
        <v>752</v>
      </c>
      <c r="E7347" s="289">
        <v>263000</v>
      </c>
      <c r="F7347" s="289" t="s">
        <v>5629</v>
      </c>
      <c r="G7347" s="289" t="s">
        <v>730</v>
      </c>
      <c r="H7347" s="278">
        <f t="shared" si="228"/>
        <v>3</v>
      </c>
      <c r="I7347" s="252" t="s">
        <v>5627</v>
      </c>
      <c r="J7347" s="289" t="s">
        <v>5628</v>
      </c>
      <c r="K7347" s="278" t="str">
        <f t="shared" si="229"/>
        <v>ECU002People in Need</v>
      </c>
      <c r="L7347" s="290">
        <v>43644</v>
      </c>
      <c r="M7347" s="290" t="s">
        <v>3248</v>
      </c>
    </row>
    <row r="7348" spans="1:13" s="269" customFormat="1" ht="15.5" hidden="1" thickTop="1" thickBot="1" x14ac:dyDescent="0.4">
      <c r="A7348" s="283" t="s">
        <v>1235</v>
      </c>
      <c r="B7348" s="284" t="str">
        <f>VLOOKUP(A7348,Lists!B:C,2,FALSE)</f>
        <v>ECU002</v>
      </c>
      <c r="C7348" s="284" t="str">
        <f>VLOOKUP(A7348,Lists!B:D,3,FALSE)</f>
        <v>ECU</v>
      </c>
      <c r="D7348" s="285" t="s">
        <v>5110</v>
      </c>
      <c r="E7348" s="285">
        <v>2709132</v>
      </c>
      <c r="F7348" s="285" t="s">
        <v>4466</v>
      </c>
      <c r="G7348" s="285" t="s">
        <v>731</v>
      </c>
      <c r="H7348" s="278">
        <f t="shared" si="228"/>
        <v>2</v>
      </c>
      <c r="I7348" s="251" t="s">
        <v>4470</v>
      </c>
      <c r="J7348" s="285" t="s">
        <v>5631</v>
      </c>
      <c r="K7348" s="278" t="str">
        <f t="shared" si="229"/>
        <v>ECU002Minimal humanitarian conditions - Level 1</v>
      </c>
      <c r="L7348" s="286">
        <v>43644</v>
      </c>
      <c r="M7348" s="286" t="s">
        <v>3249</v>
      </c>
    </row>
    <row r="7349" spans="1:13" s="269" customFormat="1" ht="15.5" hidden="1" thickTop="1" thickBot="1" x14ac:dyDescent="0.4">
      <c r="A7349" s="287" t="s">
        <v>1235</v>
      </c>
      <c r="B7349" s="288" t="str">
        <f>VLOOKUP(A7349,Lists!B:C,2,FALSE)</f>
        <v>ECU002</v>
      </c>
      <c r="C7349" s="288" t="str">
        <f>VLOOKUP(A7349,Lists!B:D,3,FALSE)</f>
        <v>ECU</v>
      </c>
      <c r="D7349" s="289" t="s">
        <v>5111</v>
      </c>
      <c r="E7349" s="289">
        <v>209000</v>
      </c>
      <c r="F7349" s="289" t="s">
        <v>5630</v>
      </c>
      <c r="G7349" s="289" t="s">
        <v>730</v>
      </c>
      <c r="H7349" s="278">
        <f t="shared" si="228"/>
        <v>3</v>
      </c>
      <c r="I7349" s="252" t="s">
        <v>5632</v>
      </c>
      <c r="J7349" s="289" t="s">
        <v>5633</v>
      </c>
      <c r="K7349" s="278" t="str">
        <f t="shared" si="229"/>
        <v>ECU002Stressed humanitarian conditions - Level 2</v>
      </c>
      <c r="L7349" s="290">
        <v>43644</v>
      </c>
      <c r="M7349" s="290" t="s">
        <v>3249</v>
      </c>
    </row>
    <row r="7350" spans="1:13" s="269" customFormat="1" ht="15.5" hidden="1" thickTop="1" thickBot="1" x14ac:dyDescent="0.4">
      <c r="A7350" s="283" t="s">
        <v>1235</v>
      </c>
      <c r="B7350" s="284" t="str">
        <f>VLOOKUP(A7350,Lists!B:C,2,FALSE)</f>
        <v>ECU002</v>
      </c>
      <c r="C7350" s="284" t="str">
        <f>VLOOKUP(A7350,Lists!B:D,3,FALSE)</f>
        <v>ECU</v>
      </c>
      <c r="D7350" s="285" t="s">
        <v>5112</v>
      </c>
      <c r="E7350" s="285">
        <v>263000</v>
      </c>
      <c r="F7350" s="285" t="s">
        <v>5629</v>
      </c>
      <c r="G7350" s="285" t="s">
        <v>730</v>
      </c>
      <c r="H7350" s="278">
        <f t="shared" si="228"/>
        <v>3</v>
      </c>
      <c r="I7350" s="251" t="s">
        <v>5627</v>
      </c>
      <c r="J7350" s="285" t="s">
        <v>5628</v>
      </c>
      <c r="K7350" s="278" t="str">
        <f t="shared" si="229"/>
        <v>ECU002Moderate humanitarian conditions - Level 3</v>
      </c>
      <c r="L7350" s="286">
        <v>43644</v>
      </c>
      <c r="M7350" s="286" t="s">
        <v>3248</v>
      </c>
    </row>
    <row r="7351" spans="1:13" s="269" customFormat="1" ht="15.5" hidden="1" thickTop="1" thickBot="1" x14ac:dyDescent="0.4">
      <c r="A7351" s="287" t="s">
        <v>1235</v>
      </c>
      <c r="B7351" s="288" t="str">
        <f>VLOOKUP(A7351,Lists!B:C,2,FALSE)</f>
        <v>ECU002</v>
      </c>
      <c r="C7351" s="288" t="str">
        <f>VLOOKUP(A7351,Lists!B:D,3,FALSE)</f>
        <v>ECU</v>
      </c>
      <c r="D7351" s="289" t="s">
        <v>692</v>
      </c>
      <c r="E7351" s="289">
        <v>0</v>
      </c>
      <c r="F7351" s="289" t="s">
        <v>3243</v>
      </c>
      <c r="G7351" s="289" t="s">
        <v>731</v>
      </c>
      <c r="H7351" s="278">
        <f t="shared" si="228"/>
        <v>2</v>
      </c>
      <c r="I7351" s="252" t="s">
        <v>3243</v>
      </c>
      <c r="J7351" s="289" t="s">
        <v>3243</v>
      </c>
      <c r="K7351" s="278" t="str">
        <f t="shared" si="229"/>
        <v>ECU002People facing restricted access constraints</v>
      </c>
      <c r="L7351" s="290">
        <v>43644</v>
      </c>
      <c r="M7351" s="290" t="s">
        <v>3249</v>
      </c>
    </row>
    <row r="7352" spans="1:13" s="269" customFormat="1" ht="15.5" hidden="1" thickTop="1" thickBot="1" x14ac:dyDescent="0.4">
      <c r="A7352" s="283" t="s">
        <v>2960</v>
      </c>
      <c r="B7352" s="284" t="str">
        <f>VLOOKUP(A7352,Lists!B:C,2,FALSE)</f>
        <v>GTM001</v>
      </c>
      <c r="C7352" s="284" t="str">
        <f>VLOOKUP(A7352,Lists!B:D,3,FALSE)</f>
        <v>GTM</v>
      </c>
      <c r="D7352" s="285" t="s">
        <v>533</v>
      </c>
      <c r="E7352" s="285">
        <v>7876000</v>
      </c>
      <c r="F7352" s="285" t="s">
        <v>5183</v>
      </c>
      <c r="G7352" s="285" t="s">
        <v>731</v>
      </c>
      <c r="H7352" s="278">
        <f t="shared" si="228"/>
        <v>2</v>
      </c>
      <c r="I7352" s="251" t="s">
        <v>5182</v>
      </c>
      <c r="J7352" s="285" t="s">
        <v>5634</v>
      </c>
      <c r="K7352" s="278" t="str">
        <f t="shared" si="229"/>
        <v>GTM001People affected</v>
      </c>
      <c r="L7352" s="286">
        <v>43644</v>
      </c>
      <c r="M7352" s="286" t="s">
        <v>3249</v>
      </c>
    </row>
    <row r="7353" spans="1:13" s="269" customFormat="1" ht="15.5" hidden="1" thickTop="1" thickBot="1" x14ac:dyDescent="0.4">
      <c r="A7353" s="287" t="s">
        <v>2960</v>
      </c>
      <c r="B7353" s="288" t="str">
        <f>VLOOKUP(A7353,Lists!B:C,2,FALSE)</f>
        <v>GTM001</v>
      </c>
      <c r="C7353" s="288" t="str">
        <f>VLOOKUP(A7353,Lists!B:D,3,FALSE)</f>
        <v>GTM</v>
      </c>
      <c r="D7353" s="289" t="s">
        <v>5029</v>
      </c>
      <c r="E7353" s="289">
        <v>1940</v>
      </c>
      <c r="F7353" s="289" t="s">
        <v>5635</v>
      </c>
      <c r="G7353" s="289"/>
      <c r="H7353" s="278" t="b">
        <f t="shared" si="228"/>
        <v>0</v>
      </c>
      <c r="I7353" s="252" t="s">
        <v>5636</v>
      </c>
      <c r="J7353" s="289" t="s">
        <v>5637</v>
      </c>
      <c r="K7353" s="278" t="str">
        <f t="shared" si="229"/>
        <v>GTM001Fatalities reported</v>
      </c>
      <c r="L7353" s="290">
        <v>43644</v>
      </c>
      <c r="M7353" s="290" t="s">
        <v>3249</v>
      </c>
    </row>
    <row r="7354" spans="1:13" s="269" customFormat="1" ht="15.5" hidden="1" thickTop="1" thickBot="1" x14ac:dyDescent="0.4">
      <c r="A7354" s="283" t="s">
        <v>2960</v>
      </c>
      <c r="B7354" s="284" t="str">
        <f>VLOOKUP(A7354,Lists!B:C,2,FALSE)</f>
        <v>GTM001</v>
      </c>
      <c r="C7354" s="284" t="str">
        <f>VLOOKUP(A7354,Lists!B:D,3,FALSE)</f>
        <v>GTM</v>
      </c>
      <c r="D7354" s="285" t="s">
        <v>5115</v>
      </c>
      <c r="E7354" s="285">
        <v>1940</v>
      </c>
      <c r="F7354" s="285" t="s">
        <v>5635</v>
      </c>
      <c r="G7354" s="285"/>
      <c r="H7354" s="278" t="b">
        <f t="shared" si="228"/>
        <v>0</v>
      </c>
      <c r="I7354" s="251" t="s">
        <v>5636</v>
      </c>
      <c r="J7354" s="285" t="s">
        <v>5637</v>
      </c>
      <c r="K7354" s="278" t="str">
        <f t="shared" si="229"/>
        <v>GTM001Fatalities in all crises</v>
      </c>
      <c r="L7354" s="286">
        <v>43644</v>
      </c>
      <c r="M7354" s="286" t="s">
        <v>3249</v>
      </c>
    </row>
    <row r="7355" spans="1:13" s="269" customFormat="1" ht="15.5" hidden="1" thickTop="1" thickBot="1" x14ac:dyDescent="0.4">
      <c r="A7355" s="287" t="s">
        <v>2960</v>
      </c>
      <c r="B7355" s="288" t="str">
        <f>VLOOKUP(A7355,Lists!B:C,2,FALSE)</f>
        <v>GTM001</v>
      </c>
      <c r="C7355" s="288" t="str">
        <f>VLOOKUP(A7355,Lists!B:D,3,FALSE)</f>
        <v>GTM</v>
      </c>
      <c r="D7355" s="289" t="s">
        <v>688</v>
      </c>
      <c r="E7355" s="289">
        <v>3</v>
      </c>
      <c r="F7355" s="289" t="s">
        <v>3243</v>
      </c>
      <c r="G7355" s="289" t="s">
        <v>731</v>
      </c>
      <c r="H7355" s="278">
        <f t="shared" si="228"/>
        <v>2</v>
      </c>
      <c r="I7355" s="252" t="s">
        <v>3243</v>
      </c>
      <c r="J7355" s="289" t="s">
        <v>5638</v>
      </c>
      <c r="K7355" s="278" t="str">
        <f t="shared" si="229"/>
        <v>GTM001Crisis affected groups</v>
      </c>
      <c r="L7355" s="290">
        <v>43644</v>
      </c>
      <c r="M7355" s="290" t="s">
        <v>3249</v>
      </c>
    </row>
    <row r="7356" spans="1:13" s="269" customFormat="1" ht="15.5" hidden="1" thickTop="1" thickBot="1" x14ac:dyDescent="0.4">
      <c r="A7356" s="283" t="s">
        <v>2986</v>
      </c>
      <c r="B7356" s="284" t="str">
        <f>VLOOKUP(A7356,Lists!B:C,2,FALSE)</f>
        <v>VEN001</v>
      </c>
      <c r="C7356" s="284" t="str">
        <f>VLOOKUP(A7356,Lists!B:D,3,FALSE)</f>
        <v>VEN</v>
      </c>
      <c r="D7356" s="285" t="s">
        <v>522</v>
      </c>
      <c r="E7356" s="285">
        <v>28855000</v>
      </c>
      <c r="F7356" s="285" t="s">
        <v>1037</v>
      </c>
      <c r="G7356" s="285" t="s">
        <v>731</v>
      </c>
      <c r="H7356" s="278">
        <f t="shared" si="228"/>
        <v>2</v>
      </c>
      <c r="I7356" s="251" t="s">
        <v>1044</v>
      </c>
      <c r="J7356" s="285" t="s">
        <v>5639</v>
      </c>
      <c r="K7356" s="278" t="str">
        <f t="shared" si="229"/>
        <v>VEN001Total population</v>
      </c>
      <c r="L7356" s="286">
        <v>43644</v>
      </c>
      <c r="M7356" s="286" t="s">
        <v>3249</v>
      </c>
    </row>
    <row r="7357" spans="1:13" s="269" customFormat="1" ht="15.5" hidden="1" thickTop="1" thickBot="1" x14ac:dyDescent="0.4">
      <c r="A7357" s="287" t="s">
        <v>2986</v>
      </c>
      <c r="B7357" s="288" t="str">
        <f>VLOOKUP(A7357,Lists!B:C,2,FALSE)</f>
        <v>VEN001</v>
      </c>
      <c r="C7357" s="288" t="str">
        <f>VLOOKUP(A7357,Lists!B:D,3,FALSE)</f>
        <v>VEN</v>
      </c>
      <c r="D7357" s="289" t="s">
        <v>737</v>
      </c>
      <c r="E7357" s="289">
        <v>28855000</v>
      </c>
      <c r="F7357" s="289" t="s">
        <v>1037</v>
      </c>
      <c r="G7357" s="289" t="s">
        <v>731</v>
      </c>
      <c r="H7357" s="278">
        <f t="shared" si="228"/>
        <v>2</v>
      </c>
      <c r="I7357" s="252" t="s">
        <v>1044</v>
      </c>
      <c r="J7357" s="289" t="s">
        <v>5639</v>
      </c>
      <c r="K7357" s="278" t="str">
        <f t="shared" si="229"/>
        <v>VEN001People exposed</v>
      </c>
      <c r="L7357" s="290">
        <v>43644</v>
      </c>
      <c r="M7357" s="290" t="s">
        <v>3248</v>
      </c>
    </row>
    <row r="7358" spans="1:13" s="269" customFormat="1" ht="15.5" hidden="1" thickTop="1" thickBot="1" x14ac:dyDescent="0.4">
      <c r="A7358" s="283" t="s">
        <v>2986</v>
      </c>
      <c r="B7358" s="284" t="str">
        <f>VLOOKUP(A7358,Lists!B:C,2,FALSE)</f>
        <v>VEN001</v>
      </c>
      <c r="C7358" s="284" t="str">
        <f>VLOOKUP(A7358,Lists!B:D,3,FALSE)</f>
        <v>VEN</v>
      </c>
      <c r="D7358" s="285" t="s">
        <v>533</v>
      </c>
      <c r="E7358" s="285">
        <v>28855000</v>
      </c>
      <c r="F7358" s="285" t="s">
        <v>1037</v>
      </c>
      <c r="G7358" s="285" t="s">
        <v>731</v>
      </c>
      <c r="H7358" s="278">
        <f t="shared" si="228"/>
        <v>2</v>
      </c>
      <c r="I7358" s="251" t="s">
        <v>1044</v>
      </c>
      <c r="J7358" s="285" t="s">
        <v>5639</v>
      </c>
      <c r="K7358" s="278" t="str">
        <f t="shared" si="229"/>
        <v>VEN001People affected</v>
      </c>
      <c r="L7358" s="286">
        <v>43644</v>
      </c>
      <c r="M7358" s="286" t="s">
        <v>3248</v>
      </c>
    </row>
    <row r="7359" spans="1:13" s="269" customFormat="1" ht="15.5" thickTop="1" thickBot="1" x14ac:dyDescent="0.4">
      <c r="A7359" s="287" t="s">
        <v>2986</v>
      </c>
      <c r="B7359" s="288" t="str">
        <f>VLOOKUP(A7359,Lists!B:C,2,FALSE)</f>
        <v>VEN001</v>
      </c>
      <c r="C7359" s="288" t="str">
        <f>VLOOKUP(A7359,Lists!B:D,3,FALSE)</f>
        <v>VEN</v>
      </c>
      <c r="D7359" s="289" t="s">
        <v>666</v>
      </c>
      <c r="E7359" s="289">
        <v>4000000</v>
      </c>
      <c r="F7359" s="289" t="s">
        <v>5629</v>
      </c>
      <c r="G7359" s="289" t="s">
        <v>731</v>
      </c>
      <c r="H7359" s="278">
        <f t="shared" si="228"/>
        <v>2</v>
      </c>
      <c r="I7359" s="252" t="s">
        <v>5627</v>
      </c>
      <c r="J7359" s="289" t="s">
        <v>5640</v>
      </c>
      <c r="K7359" s="278" t="str">
        <f t="shared" si="229"/>
        <v>VEN001People displaced</v>
      </c>
      <c r="L7359" s="290">
        <v>43644</v>
      </c>
      <c r="M7359" s="290" t="s">
        <v>3248</v>
      </c>
    </row>
    <row r="7360" spans="1:13" s="269" customFormat="1" ht="15.5" hidden="1" thickTop="1" thickBot="1" x14ac:dyDescent="0.4">
      <c r="A7360" s="283" t="s">
        <v>2986</v>
      </c>
      <c r="B7360" s="284" t="str">
        <f>VLOOKUP(A7360,Lists!B:C,2,FALSE)</f>
        <v>VEN001</v>
      </c>
      <c r="C7360" s="284" t="str">
        <f>VLOOKUP(A7360,Lists!B:D,3,FALSE)</f>
        <v>VEN</v>
      </c>
      <c r="D7360" s="285" t="s">
        <v>5028</v>
      </c>
      <c r="E7360" s="285">
        <v>737</v>
      </c>
      <c r="F7360" s="285" t="s">
        <v>5641</v>
      </c>
      <c r="G7360" s="285" t="s">
        <v>731</v>
      </c>
      <c r="H7360" s="278">
        <f t="shared" si="228"/>
        <v>2</v>
      </c>
      <c r="I7360" s="251" t="s">
        <v>5642</v>
      </c>
      <c r="J7360" s="285" t="s">
        <v>5643</v>
      </c>
      <c r="K7360" s="278" t="str">
        <f t="shared" si="229"/>
        <v>VEN001Illness cases reported</v>
      </c>
      <c r="L7360" s="286">
        <v>43644</v>
      </c>
      <c r="M7360" s="286" t="s">
        <v>3249</v>
      </c>
    </row>
    <row r="7361" spans="1:13" s="269" customFormat="1" ht="15.5" hidden="1" thickTop="1" thickBot="1" x14ac:dyDescent="0.4">
      <c r="A7361" s="287" t="s">
        <v>2986</v>
      </c>
      <c r="B7361" s="288" t="str">
        <f>VLOOKUP(A7361,Lists!B:C,2,FALSE)</f>
        <v>VEN001</v>
      </c>
      <c r="C7361" s="288" t="str">
        <f>VLOOKUP(A7361,Lists!B:D,3,FALSE)</f>
        <v>VEN</v>
      </c>
      <c r="D7361" s="289" t="s">
        <v>5029</v>
      </c>
      <c r="E7361" s="289">
        <v>3672</v>
      </c>
      <c r="F7361" s="289" t="s">
        <v>1041</v>
      </c>
      <c r="G7361" s="289" t="s">
        <v>730</v>
      </c>
      <c r="H7361" s="278">
        <f t="shared" si="228"/>
        <v>3</v>
      </c>
      <c r="I7361" s="252" t="s">
        <v>1055</v>
      </c>
      <c r="J7361" s="289" t="s">
        <v>5644</v>
      </c>
      <c r="K7361" s="278" t="str">
        <f t="shared" si="229"/>
        <v>VEN001Fatalities reported</v>
      </c>
      <c r="L7361" s="290">
        <v>43644</v>
      </c>
      <c r="M7361" s="290" t="s">
        <v>3249</v>
      </c>
    </row>
    <row r="7362" spans="1:13" s="269" customFormat="1" ht="15.5" hidden="1" thickTop="1" thickBot="1" x14ac:dyDescent="0.4">
      <c r="A7362" s="283" t="s">
        <v>2986</v>
      </c>
      <c r="B7362" s="284" t="str">
        <f>VLOOKUP(A7362,Lists!B:C,2,FALSE)</f>
        <v>VEN001</v>
      </c>
      <c r="C7362" s="284" t="str">
        <f>VLOOKUP(A7362,Lists!B:D,3,FALSE)</f>
        <v>VEN</v>
      </c>
      <c r="D7362" s="285" t="s">
        <v>5115</v>
      </c>
      <c r="E7362" s="285">
        <v>3672</v>
      </c>
      <c r="F7362" s="285" t="s">
        <v>1041</v>
      </c>
      <c r="G7362" s="285" t="s">
        <v>730</v>
      </c>
      <c r="H7362" s="278">
        <f t="shared" ref="H7362:H7425" si="230">IF(G7362="x","x",IF(G7362="Low",3,IF(G7362="Medium",2,IF(G7362="High",1,FALSE))))</f>
        <v>3</v>
      </c>
      <c r="I7362" s="251" t="s">
        <v>1055</v>
      </c>
      <c r="J7362" s="285" t="s">
        <v>5644</v>
      </c>
      <c r="K7362" s="278" t="str">
        <f t="shared" ref="K7362:K7425" si="231">B7362&amp;""&amp;D7362</f>
        <v>VEN001Fatalities in all crises</v>
      </c>
      <c r="L7362" s="286">
        <v>43644</v>
      </c>
      <c r="M7362" s="286" t="s">
        <v>3249</v>
      </c>
    </row>
    <row r="7363" spans="1:13" s="269" customFormat="1" ht="15.5" hidden="1" thickTop="1" thickBot="1" x14ac:dyDescent="0.4">
      <c r="A7363" s="287" t="s">
        <v>2986</v>
      </c>
      <c r="B7363" s="288" t="str">
        <f>VLOOKUP(A7363,Lists!B:C,2,FALSE)</f>
        <v>VEN001</v>
      </c>
      <c r="C7363" s="288" t="str">
        <f>VLOOKUP(A7363,Lists!B:D,3,FALSE)</f>
        <v>VEN</v>
      </c>
      <c r="D7363" s="289" t="s">
        <v>688</v>
      </c>
      <c r="E7363" s="289">
        <v>2</v>
      </c>
      <c r="F7363" s="289" t="s">
        <v>3243</v>
      </c>
      <c r="G7363" s="289" t="s">
        <v>730</v>
      </c>
      <c r="H7363" s="278">
        <f t="shared" si="230"/>
        <v>3</v>
      </c>
      <c r="I7363" s="252" t="s">
        <v>3243</v>
      </c>
      <c r="J7363" s="289" t="s">
        <v>5645</v>
      </c>
      <c r="K7363" s="278" t="str">
        <f t="shared" si="231"/>
        <v>VEN001Crisis affected groups</v>
      </c>
      <c r="L7363" s="290">
        <v>43644</v>
      </c>
      <c r="M7363" s="290" t="s">
        <v>3249</v>
      </c>
    </row>
    <row r="7364" spans="1:13" s="269" customFormat="1" ht="15.5" hidden="1" thickTop="1" thickBot="1" x14ac:dyDescent="0.4">
      <c r="A7364" s="283" t="s">
        <v>2977</v>
      </c>
      <c r="B7364" s="284" t="str">
        <f>VLOOKUP(A7364,Lists!B:C,2,FALSE)</f>
        <v>SSD001</v>
      </c>
      <c r="C7364" s="284" t="str">
        <f>VLOOKUP(A7364,Lists!B:D,3,FALSE)</f>
        <v>SSD</v>
      </c>
      <c r="D7364" s="285" t="s">
        <v>522</v>
      </c>
      <c r="E7364" s="285">
        <v>11700000</v>
      </c>
      <c r="F7364" s="285" t="s">
        <v>5646</v>
      </c>
      <c r="G7364" s="285" t="s">
        <v>731</v>
      </c>
      <c r="H7364" s="278">
        <f t="shared" si="230"/>
        <v>2</v>
      </c>
      <c r="I7364" s="251" t="s">
        <v>5647</v>
      </c>
      <c r="J7364" s="285" t="s">
        <v>5648</v>
      </c>
      <c r="K7364" s="278" t="str">
        <f t="shared" si="231"/>
        <v>SSD001Total population</v>
      </c>
      <c r="L7364" s="286">
        <v>43644</v>
      </c>
      <c r="M7364" s="286" t="s">
        <v>3249</v>
      </c>
    </row>
    <row r="7365" spans="1:13" s="269" customFormat="1" ht="15.5" hidden="1" thickTop="1" thickBot="1" x14ac:dyDescent="0.4">
      <c r="A7365" s="287" t="s">
        <v>2977</v>
      </c>
      <c r="B7365" s="288" t="str">
        <f>VLOOKUP(A7365,Lists!B:C,2,FALSE)</f>
        <v>SSD001</v>
      </c>
      <c r="C7365" s="288" t="str">
        <f>VLOOKUP(A7365,Lists!B:D,3,FALSE)</f>
        <v>SSD</v>
      </c>
      <c r="D7365" s="289" t="s">
        <v>660</v>
      </c>
      <c r="E7365" s="289">
        <v>644000</v>
      </c>
      <c r="F7365" s="289" t="s">
        <v>5649</v>
      </c>
      <c r="G7365" s="289" t="s">
        <v>732</v>
      </c>
      <c r="H7365" s="278">
        <f t="shared" si="230"/>
        <v>1</v>
      </c>
      <c r="I7365" s="252" t="s">
        <v>5651</v>
      </c>
      <c r="J7365" s="289" t="s">
        <v>5650</v>
      </c>
      <c r="K7365" s="278" t="str">
        <f t="shared" si="231"/>
        <v>SSD001Landmass affected</v>
      </c>
      <c r="L7365" s="290">
        <v>43644</v>
      </c>
      <c r="M7365" s="290" t="s">
        <v>3249</v>
      </c>
    </row>
    <row r="7366" spans="1:13" s="269" customFormat="1" ht="15.5" hidden="1" thickTop="1" thickBot="1" x14ac:dyDescent="0.4">
      <c r="A7366" s="283" t="s">
        <v>2977</v>
      </c>
      <c r="B7366" s="284" t="str">
        <f>VLOOKUP(A7366,Lists!B:C,2,FALSE)</f>
        <v>SSD001</v>
      </c>
      <c r="C7366" s="284" t="str">
        <f>VLOOKUP(A7366,Lists!B:D,3,FALSE)</f>
        <v>SSD</v>
      </c>
      <c r="D7366" s="285" t="s">
        <v>737</v>
      </c>
      <c r="E7366" s="285">
        <v>11700000</v>
      </c>
      <c r="F7366" s="285" t="s">
        <v>5646</v>
      </c>
      <c r="G7366" s="285" t="s">
        <v>731</v>
      </c>
      <c r="H7366" s="278">
        <f t="shared" si="230"/>
        <v>2</v>
      </c>
      <c r="I7366" s="251" t="s">
        <v>5647</v>
      </c>
      <c r="J7366" s="285" t="s">
        <v>5648</v>
      </c>
      <c r="K7366" s="278" t="str">
        <f t="shared" si="231"/>
        <v>SSD001People exposed</v>
      </c>
      <c r="L7366" s="286">
        <v>43644</v>
      </c>
      <c r="M7366" s="286" t="s">
        <v>3249</v>
      </c>
    </row>
    <row r="7367" spans="1:13" s="269" customFormat="1" ht="15.5" hidden="1" thickTop="1" thickBot="1" x14ac:dyDescent="0.4">
      <c r="A7367" s="287" t="s">
        <v>2977</v>
      </c>
      <c r="B7367" s="288" t="str">
        <f>VLOOKUP(A7367,Lists!B:C,2,FALSE)</f>
        <v>SSD001</v>
      </c>
      <c r="C7367" s="288" t="str">
        <f>VLOOKUP(A7367,Lists!B:D,3,FALSE)</f>
        <v>SSD</v>
      </c>
      <c r="D7367" s="289" t="s">
        <v>533</v>
      </c>
      <c r="E7367" s="289">
        <v>11700000</v>
      </c>
      <c r="F7367" s="289" t="s">
        <v>5646</v>
      </c>
      <c r="G7367" s="289" t="s">
        <v>731</v>
      </c>
      <c r="H7367" s="278">
        <f t="shared" si="230"/>
        <v>2</v>
      </c>
      <c r="I7367" s="252" t="s">
        <v>5647</v>
      </c>
      <c r="J7367" s="289" t="s">
        <v>5648</v>
      </c>
      <c r="K7367" s="278" t="str">
        <f t="shared" si="231"/>
        <v>SSD001People affected</v>
      </c>
      <c r="L7367" s="290">
        <v>43644</v>
      </c>
      <c r="M7367" s="290" t="s">
        <v>3249</v>
      </c>
    </row>
    <row r="7368" spans="1:13" s="269" customFormat="1" ht="15.5" thickTop="1" thickBot="1" x14ac:dyDescent="0.4">
      <c r="A7368" s="283" t="s">
        <v>2977</v>
      </c>
      <c r="B7368" s="284" t="str">
        <f>VLOOKUP(A7368,Lists!B:C,2,FALSE)</f>
        <v>SSD001</v>
      </c>
      <c r="C7368" s="284" t="str">
        <f>VLOOKUP(A7368,Lists!B:D,3,FALSE)</f>
        <v>SSD</v>
      </c>
      <c r="D7368" s="285" t="s">
        <v>666</v>
      </c>
      <c r="E7368" s="285">
        <v>4080000</v>
      </c>
      <c r="F7368" s="285" t="s">
        <v>5652</v>
      </c>
      <c r="G7368" s="285" t="s">
        <v>731</v>
      </c>
      <c r="H7368" s="278">
        <f t="shared" si="230"/>
        <v>2</v>
      </c>
      <c r="I7368" s="251" t="s">
        <v>5653</v>
      </c>
      <c r="J7368" s="285" t="s">
        <v>5654</v>
      </c>
      <c r="K7368" s="278" t="str">
        <f t="shared" si="231"/>
        <v>SSD001People displaced</v>
      </c>
      <c r="L7368" s="286">
        <v>43644</v>
      </c>
      <c r="M7368" s="286" t="s">
        <v>3248</v>
      </c>
    </row>
    <row r="7369" spans="1:13" s="269" customFormat="1" ht="15.5" hidden="1" thickTop="1" thickBot="1" x14ac:dyDescent="0.4">
      <c r="A7369" s="287" t="s">
        <v>2977</v>
      </c>
      <c r="B7369" s="288" t="str">
        <f>VLOOKUP(A7369,Lists!B:C,2,FALSE)</f>
        <v>SSD001</v>
      </c>
      <c r="C7369" s="288" t="str">
        <f>VLOOKUP(A7369,Lists!B:D,3,FALSE)</f>
        <v>SSD</v>
      </c>
      <c r="D7369" s="289" t="s">
        <v>5028</v>
      </c>
      <c r="E7369" s="289">
        <v>1050000</v>
      </c>
      <c r="F7369" s="289" t="s">
        <v>5655</v>
      </c>
      <c r="G7369" s="289" t="s">
        <v>730</v>
      </c>
      <c r="H7369" s="278">
        <f t="shared" si="230"/>
        <v>3</v>
      </c>
      <c r="I7369" s="252" t="s">
        <v>4488</v>
      </c>
      <c r="J7369" s="289" t="s">
        <v>5656</v>
      </c>
      <c r="K7369" s="278" t="str">
        <f t="shared" si="231"/>
        <v>SSD001Illness cases reported</v>
      </c>
      <c r="L7369" s="290">
        <v>43644</v>
      </c>
      <c r="M7369" s="290" t="s">
        <v>3249</v>
      </c>
    </row>
    <row r="7370" spans="1:13" s="269" customFormat="1" ht="15.5" hidden="1" thickTop="1" thickBot="1" x14ac:dyDescent="0.4">
      <c r="A7370" s="283" t="s">
        <v>2977</v>
      </c>
      <c r="B7370" s="284" t="str">
        <f>VLOOKUP(A7370,Lists!B:C,2,FALSE)</f>
        <v>SSD001</v>
      </c>
      <c r="C7370" s="284" t="str">
        <f>VLOOKUP(A7370,Lists!B:D,3,FALSE)</f>
        <v>SSD</v>
      </c>
      <c r="D7370" s="285" t="s">
        <v>5029</v>
      </c>
      <c r="E7370" s="285">
        <v>1454</v>
      </c>
      <c r="F7370" s="285" t="s">
        <v>5657</v>
      </c>
      <c r="G7370" s="285" t="s">
        <v>730</v>
      </c>
      <c r="H7370" s="278">
        <f t="shared" si="230"/>
        <v>3</v>
      </c>
      <c r="I7370" s="251" t="s">
        <v>3612</v>
      </c>
      <c r="J7370" s="285" t="s">
        <v>5658</v>
      </c>
      <c r="K7370" s="278" t="str">
        <f t="shared" si="231"/>
        <v>SSD001Fatalities reported</v>
      </c>
      <c r="L7370" s="286">
        <v>43644</v>
      </c>
      <c r="M7370" s="286" t="s">
        <v>3249</v>
      </c>
    </row>
    <row r="7371" spans="1:13" s="269" customFormat="1" ht="15.5" hidden="1" thickTop="1" thickBot="1" x14ac:dyDescent="0.4">
      <c r="A7371" s="287" t="s">
        <v>2977</v>
      </c>
      <c r="B7371" s="288" t="str">
        <f>VLOOKUP(A7371,Lists!B:C,2,FALSE)</f>
        <v>SSD001</v>
      </c>
      <c r="C7371" s="288" t="str">
        <f>VLOOKUP(A7371,Lists!B:D,3,FALSE)</f>
        <v>SSD</v>
      </c>
      <c r="D7371" s="289" t="s">
        <v>5115</v>
      </c>
      <c r="E7371" s="289">
        <v>1454</v>
      </c>
      <c r="F7371" s="289" t="s">
        <v>5657</v>
      </c>
      <c r="G7371" s="289" t="s">
        <v>730</v>
      </c>
      <c r="H7371" s="278">
        <f t="shared" si="230"/>
        <v>3</v>
      </c>
      <c r="I7371" s="252" t="s">
        <v>3612</v>
      </c>
      <c r="J7371" s="289" t="s">
        <v>5658</v>
      </c>
      <c r="K7371" s="278" t="str">
        <f t="shared" si="231"/>
        <v>SSD001Fatalities in all crises</v>
      </c>
      <c r="L7371" s="290">
        <v>43644</v>
      </c>
      <c r="M7371" s="290" t="s">
        <v>3249</v>
      </c>
    </row>
    <row r="7372" spans="1:13" s="269" customFormat="1" ht="15.5" hidden="1" thickTop="1" thickBot="1" x14ac:dyDescent="0.4">
      <c r="A7372" s="283" t="s">
        <v>2977</v>
      </c>
      <c r="B7372" s="284" t="str">
        <f>VLOOKUP(A7372,Lists!B:C,2,FALSE)</f>
        <v>SSD001</v>
      </c>
      <c r="C7372" s="284" t="str">
        <f>VLOOKUP(A7372,Lists!B:D,3,FALSE)</f>
        <v>SSD</v>
      </c>
      <c r="D7372" s="285" t="s">
        <v>752</v>
      </c>
      <c r="E7372" s="285">
        <v>7200000</v>
      </c>
      <c r="F7372" s="285" t="s">
        <v>5659</v>
      </c>
      <c r="G7372" s="285" t="s">
        <v>731</v>
      </c>
      <c r="H7372" s="278">
        <f t="shared" si="230"/>
        <v>2</v>
      </c>
      <c r="I7372" s="251" t="s">
        <v>5660</v>
      </c>
      <c r="J7372" s="285" t="s">
        <v>5661</v>
      </c>
      <c r="K7372" s="278" t="str">
        <f t="shared" si="231"/>
        <v>SSD001People in Need</v>
      </c>
      <c r="L7372" s="286">
        <v>43644</v>
      </c>
      <c r="M7372" s="286" t="s">
        <v>3248</v>
      </c>
    </row>
    <row r="7373" spans="1:13" s="269" customFormat="1" ht="15.5" hidden="1" thickTop="1" thickBot="1" x14ac:dyDescent="0.4">
      <c r="A7373" s="287" t="s">
        <v>2977</v>
      </c>
      <c r="B7373" s="288" t="str">
        <f>VLOOKUP(A7373,Lists!B:C,2,FALSE)</f>
        <v>SSD001</v>
      </c>
      <c r="C7373" s="288" t="str">
        <f>VLOOKUP(A7373,Lists!B:D,3,FALSE)</f>
        <v>SSD</v>
      </c>
      <c r="D7373" s="289" t="s">
        <v>5110</v>
      </c>
      <c r="E7373" s="289">
        <v>0</v>
      </c>
      <c r="F7373" s="289" t="s">
        <v>5662</v>
      </c>
      <c r="G7373" s="289" t="s">
        <v>731</v>
      </c>
      <c r="H7373" s="278">
        <f t="shared" si="230"/>
        <v>2</v>
      </c>
      <c r="I7373" s="252" t="s">
        <v>5663</v>
      </c>
      <c r="J7373" s="289" t="s">
        <v>5664</v>
      </c>
      <c r="K7373" s="278" t="str">
        <f t="shared" si="231"/>
        <v>SSD001Minimal humanitarian conditions - Level 1</v>
      </c>
      <c r="L7373" s="290">
        <v>43644</v>
      </c>
      <c r="M7373" s="290" t="s">
        <v>3249</v>
      </c>
    </row>
    <row r="7374" spans="1:13" s="269" customFormat="1" ht="15.5" hidden="1" thickTop="1" thickBot="1" x14ac:dyDescent="0.4">
      <c r="A7374" s="283" t="s">
        <v>2977</v>
      </c>
      <c r="B7374" s="284" t="str">
        <f>VLOOKUP(A7374,Lists!B:C,2,FALSE)</f>
        <v>SSD001</v>
      </c>
      <c r="C7374" s="284" t="str">
        <f>VLOOKUP(A7374,Lists!B:D,3,FALSE)</f>
        <v>SSD</v>
      </c>
      <c r="D7374" s="285" t="s">
        <v>5111</v>
      </c>
      <c r="E7374" s="285">
        <v>4300000</v>
      </c>
      <c r="F7374" s="285" t="s">
        <v>5662</v>
      </c>
      <c r="G7374" s="285" t="s">
        <v>731</v>
      </c>
      <c r="H7374" s="278">
        <f t="shared" si="230"/>
        <v>2</v>
      </c>
      <c r="I7374" s="251" t="s">
        <v>5663</v>
      </c>
      <c r="J7374" s="285" t="s">
        <v>4493</v>
      </c>
      <c r="K7374" s="278" t="str">
        <f t="shared" si="231"/>
        <v>SSD001Stressed humanitarian conditions - Level 2</v>
      </c>
      <c r="L7374" s="286">
        <v>43644</v>
      </c>
      <c r="M7374" s="286" t="s">
        <v>3248</v>
      </c>
    </row>
    <row r="7375" spans="1:13" s="269" customFormat="1" ht="15.5" hidden="1" thickTop="1" thickBot="1" x14ac:dyDescent="0.4">
      <c r="A7375" s="287" t="s">
        <v>2977</v>
      </c>
      <c r="B7375" s="288" t="str">
        <f>VLOOKUP(A7375,Lists!B:C,2,FALSE)</f>
        <v>SSD001</v>
      </c>
      <c r="C7375" s="288" t="str">
        <f>VLOOKUP(A7375,Lists!B:D,3,FALSE)</f>
        <v>SSD</v>
      </c>
      <c r="D7375" s="289" t="s">
        <v>5112</v>
      </c>
      <c r="E7375" s="289">
        <v>5120000</v>
      </c>
      <c r="F7375" s="289" t="s">
        <v>5662</v>
      </c>
      <c r="G7375" s="289" t="s">
        <v>731</v>
      </c>
      <c r="H7375" s="278">
        <f t="shared" si="230"/>
        <v>2</v>
      </c>
      <c r="I7375" s="252" t="s">
        <v>5663</v>
      </c>
      <c r="J7375" s="289" t="s">
        <v>4898</v>
      </c>
      <c r="K7375" s="278" t="str">
        <f t="shared" si="231"/>
        <v>SSD001Moderate humanitarian conditions - Level 3</v>
      </c>
      <c r="L7375" s="290">
        <v>43644</v>
      </c>
      <c r="M7375" s="290" t="s">
        <v>3248</v>
      </c>
    </row>
    <row r="7376" spans="1:13" s="269" customFormat="1" ht="15.5" hidden="1" thickTop="1" thickBot="1" x14ac:dyDescent="0.4">
      <c r="A7376" s="283" t="s">
        <v>2977</v>
      </c>
      <c r="B7376" s="284" t="str">
        <f>VLOOKUP(A7376,Lists!B:C,2,FALSE)</f>
        <v>SSD001</v>
      </c>
      <c r="C7376" s="284" t="str">
        <f>VLOOKUP(A7376,Lists!B:D,3,FALSE)</f>
        <v>SSD</v>
      </c>
      <c r="D7376" s="285" t="s">
        <v>5113</v>
      </c>
      <c r="E7376" s="285">
        <v>2055000</v>
      </c>
      <c r="F7376" s="285" t="s">
        <v>5662</v>
      </c>
      <c r="G7376" s="285" t="s">
        <v>731</v>
      </c>
      <c r="H7376" s="278">
        <f t="shared" si="230"/>
        <v>2</v>
      </c>
      <c r="I7376" s="251" t="s">
        <v>5663</v>
      </c>
      <c r="J7376" s="285" t="s">
        <v>5665</v>
      </c>
      <c r="K7376" s="278" t="str">
        <f t="shared" si="231"/>
        <v>SSD001Severe humanitarian conditions - Level 4</v>
      </c>
      <c r="L7376" s="286">
        <v>43644</v>
      </c>
      <c r="M7376" s="286" t="s">
        <v>3248</v>
      </c>
    </row>
    <row r="7377" spans="1:13" s="269" customFormat="1" ht="15.5" hidden="1" thickTop="1" thickBot="1" x14ac:dyDescent="0.4">
      <c r="A7377" s="287" t="s">
        <v>2977</v>
      </c>
      <c r="B7377" s="288" t="str">
        <f>VLOOKUP(A7377,Lists!B:C,2,FALSE)</f>
        <v>SSD001</v>
      </c>
      <c r="C7377" s="288" t="str">
        <f>VLOOKUP(A7377,Lists!B:D,3,FALSE)</f>
        <v>SSD</v>
      </c>
      <c r="D7377" s="289" t="s">
        <v>5114</v>
      </c>
      <c r="E7377" s="289">
        <v>21000</v>
      </c>
      <c r="F7377" s="289" t="s">
        <v>5662</v>
      </c>
      <c r="G7377" s="289" t="s">
        <v>731</v>
      </c>
      <c r="H7377" s="278">
        <f t="shared" si="230"/>
        <v>2</v>
      </c>
      <c r="I7377" s="252" t="s">
        <v>5663</v>
      </c>
      <c r="J7377" s="289" t="s">
        <v>5666</v>
      </c>
      <c r="K7377" s="278" t="str">
        <f t="shared" si="231"/>
        <v>SSD001Extreme humanitarian conditions - Level 5</v>
      </c>
      <c r="L7377" s="290">
        <v>43644</v>
      </c>
      <c r="M7377" s="290" t="s">
        <v>3248</v>
      </c>
    </row>
    <row r="7378" spans="1:13" s="269" customFormat="1" ht="15.5" hidden="1" thickTop="1" thickBot="1" x14ac:dyDescent="0.4">
      <c r="A7378" s="283" t="s">
        <v>2977</v>
      </c>
      <c r="B7378" s="284" t="str">
        <f>VLOOKUP(A7378,Lists!B:C,2,FALSE)</f>
        <v>SSD001</v>
      </c>
      <c r="C7378" s="284" t="str">
        <f>VLOOKUP(A7378,Lists!B:D,3,FALSE)</f>
        <v>SSD</v>
      </c>
      <c r="D7378" s="285" t="s">
        <v>688</v>
      </c>
      <c r="E7378" s="285">
        <v>5</v>
      </c>
      <c r="F7378" s="285" t="s">
        <v>3243</v>
      </c>
      <c r="G7378" s="285" t="s">
        <v>732</v>
      </c>
      <c r="H7378" s="278">
        <f t="shared" si="230"/>
        <v>1</v>
      </c>
      <c r="I7378" s="251" t="s">
        <v>3243</v>
      </c>
      <c r="J7378" s="285" t="s">
        <v>5667</v>
      </c>
      <c r="K7378" s="278" t="str">
        <f t="shared" si="231"/>
        <v>SSD001Crisis affected groups</v>
      </c>
      <c r="L7378" s="286">
        <v>43644</v>
      </c>
      <c r="M7378" s="286" t="s">
        <v>3249</v>
      </c>
    </row>
    <row r="7379" spans="1:13" s="269" customFormat="1" ht="15.5" hidden="1" thickTop="1" thickBot="1" x14ac:dyDescent="0.4">
      <c r="A7379" s="287" t="s">
        <v>3397</v>
      </c>
      <c r="B7379" s="288" t="str">
        <f>VLOOKUP(A7379,Lists!B:C,2,FALSE)</f>
        <v>IRQ001</v>
      </c>
      <c r="C7379" s="288" t="str">
        <f>VLOOKUP(A7379,Lists!B:D,3,FALSE)</f>
        <v>IRQ</v>
      </c>
      <c r="D7379" s="289" t="s">
        <v>5029</v>
      </c>
      <c r="E7379" s="289">
        <v>1794</v>
      </c>
      <c r="F7379" s="289" t="s">
        <v>5515</v>
      </c>
      <c r="G7379" s="289" t="s">
        <v>731</v>
      </c>
      <c r="H7379" s="278">
        <f t="shared" si="230"/>
        <v>2</v>
      </c>
      <c r="I7379" s="252" t="s">
        <v>1354</v>
      </c>
      <c r="J7379" s="289" t="s">
        <v>5669</v>
      </c>
      <c r="K7379" s="278" t="str">
        <f t="shared" si="231"/>
        <v>IRQ001Fatalities reported</v>
      </c>
      <c r="L7379" s="290">
        <v>43644</v>
      </c>
      <c r="M7379" s="290" t="s">
        <v>3249</v>
      </c>
    </row>
    <row r="7380" spans="1:13" s="269" customFormat="1" ht="15.5" hidden="1" thickTop="1" thickBot="1" x14ac:dyDescent="0.4">
      <c r="A7380" s="283" t="s">
        <v>3397</v>
      </c>
      <c r="B7380" s="284" t="str">
        <f>VLOOKUP(A7380,Lists!B:C,2,FALSE)</f>
        <v>IRQ001</v>
      </c>
      <c r="C7380" s="284" t="str">
        <f>VLOOKUP(A7380,Lists!B:D,3,FALSE)</f>
        <v>IRQ</v>
      </c>
      <c r="D7380" s="285" t="s">
        <v>5115</v>
      </c>
      <c r="E7380" s="285">
        <v>1794</v>
      </c>
      <c r="F7380" s="285" t="s">
        <v>5515</v>
      </c>
      <c r="G7380" s="285" t="s">
        <v>731</v>
      </c>
      <c r="H7380" s="278">
        <f t="shared" si="230"/>
        <v>2</v>
      </c>
      <c r="I7380" s="251" t="s">
        <v>1354</v>
      </c>
      <c r="J7380" s="285" t="s">
        <v>5669</v>
      </c>
      <c r="K7380" s="278" t="str">
        <f t="shared" si="231"/>
        <v>IRQ001Fatalities in all crises</v>
      </c>
      <c r="L7380" s="286">
        <v>43644</v>
      </c>
      <c r="M7380" s="286" t="s">
        <v>3249</v>
      </c>
    </row>
    <row r="7381" spans="1:13" s="269" customFormat="1" ht="15.5" hidden="1" thickTop="1" thickBot="1" x14ac:dyDescent="0.4">
      <c r="A7381" s="287" t="s">
        <v>1231</v>
      </c>
      <c r="B7381" s="288" t="str">
        <f>VLOOKUP(A7381,Lists!B:C,2,FALSE)</f>
        <v>IRQ002</v>
      </c>
      <c r="C7381" s="288" t="str">
        <f>VLOOKUP(A7381,Lists!B:D,3,FALSE)</f>
        <v>IRQ</v>
      </c>
      <c r="D7381" s="289" t="s">
        <v>5029</v>
      </c>
      <c r="E7381" s="289">
        <v>1794</v>
      </c>
      <c r="F7381" s="289" t="s">
        <v>5515</v>
      </c>
      <c r="G7381" s="289" t="s">
        <v>731</v>
      </c>
      <c r="H7381" s="278">
        <f t="shared" si="230"/>
        <v>2</v>
      </c>
      <c r="I7381" s="252" t="s">
        <v>1354</v>
      </c>
      <c r="J7381" s="289" t="s">
        <v>5669</v>
      </c>
      <c r="K7381" s="278" t="str">
        <f t="shared" si="231"/>
        <v>IRQ002Fatalities reported</v>
      </c>
      <c r="L7381" s="290">
        <v>43644</v>
      </c>
      <c r="M7381" s="290" t="s">
        <v>3249</v>
      </c>
    </row>
    <row r="7382" spans="1:13" s="269" customFormat="1" ht="15.5" hidden="1" thickTop="1" thickBot="1" x14ac:dyDescent="0.4">
      <c r="A7382" s="283" t="s">
        <v>1231</v>
      </c>
      <c r="B7382" s="284" t="str">
        <f>VLOOKUP(A7382,Lists!B:C,2,FALSE)</f>
        <v>IRQ002</v>
      </c>
      <c r="C7382" s="284" t="str">
        <f>VLOOKUP(A7382,Lists!B:D,3,FALSE)</f>
        <v>IRQ</v>
      </c>
      <c r="D7382" s="285" t="s">
        <v>5115</v>
      </c>
      <c r="E7382" s="285">
        <v>1794</v>
      </c>
      <c r="F7382" s="285" t="s">
        <v>5515</v>
      </c>
      <c r="G7382" s="285" t="s">
        <v>731</v>
      </c>
      <c r="H7382" s="278">
        <f t="shared" si="230"/>
        <v>2</v>
      </c>
      <c r="I7382" s="251" t="s">
        <v>1354</v>
      </c>
      <c r="J7382" s="285" t="s">
        <v>5669</v>
      </c>
      <c r="K7382" s="278" t="str">
        <f t="shared" si="231"/>
        <v>IRQ002Fatalities in all crises</v>
      </c>
      <c r="L7382" s="286">
        <v>43644</v>
      </c>
      <c r="M7382" s="286" t="s">
        <v>3249</v>
      </c>
    </row>
    <row r="7383" spans="1:13" s="269" customFormat="1" ht="15.5" hidden="1" thickTop="1" thickBot="1" x14ac:dyDescent="0.4">
      <c r="A7383" s="287" t="s">
        <v>2963</v>
      </c>
      <c r="B7383" s="288" t="str">
        <f>VLOOKUP(A7383,Lists!B:C,2,FALSE)</f>
        <v>IRQ003</v>
      </c>
      <c r="C7383" s="288" t="str">
        <f>VLOOKUP(A7383,Lists!B:D,3,FALSE)</f>
        <v>IRQ</v>
      </c>
      <c r="D7383" s="289" t="s">
        <v>5115</v>
      </c>
      <c r="E7383" s="289">
        <v>1794</v>
      </c>
      <c r="F7383" s="289" t="s">
        <v>5515</v>
      </c>
      <c r="G7383" s="289" t="s">
        <v>731</v>
      </c>
      <c r="H7383" s="278">
        <f t="shared" si="230"/>
        <v>2</v>
      </c>
      <c r="I7383" s="252" t="s">
        <v>1354</v>
      </c>
      <c r="J7383" s="289" t="s">
        <v>5669</v>
      </c>
      <c r="K7383" s="278" t="str">
        <f t="shared" si="231"/>
        <v>IRQ003Fatalities in all crises</v>
      </c>
      <c r="L7383" s="290">
        <v>43644</v>
      </c>
      <c r="M7383" s="290" t="s">
        <v>3249</v>
      </c>
    </row>
    <row r="7384" spans="1:13" s="269" customFormat="1" ht="15.5" hidden="1" thickTop="1" thickBot="1" x14ac:dyDescent="0.4">
      <c r="A7384" s="283" t="s">
        <v>2989</v>
      </c>
      <c r="B7384" s="284" t="str">
        <f>VLOOKUP(A7384,Lists!B:C,2,FALSE)</f>
        <v>ZWE001</v>
      </c>
      <c r="C7384" s="284" t="str">
        <f>VLOOKUP(A7384,Lists!B:D,3,FALSE)</f>
        <v>ZWE</v>
      </c>
      <c r="D7384" s="285" t="s">
        <v>5029</v>
      </c>
      <c r="E7384" s="285">
        <v>369</v>
      </c>
      <c r="F7384" s="285" t="s">
        <v>5515</v>
      </c>
      <c r="G7384" s="285" t="s">
        <v>731</v>
      </c>
      <c r="H7384" s="278">
        <f t="shared" si="230"/>
        <v>2</v>
      </c>
      <c r="I7384" s="251" t="s">
        <v>3838</v>
      </c>
      <c r="J7384" s="285" t="s">
        <v>5670</v>
      </c>
      <c r="K7384" s="278" t="str">
        <f t="shared" si="231"/>
        <v>ZWE001Fatalities reported</v>
      </c>
      <c r="L7384" s="286">
        <v>43644</v>
      </c>
      <c r="M7384" s="286" t="s">
        <v>3249</v>
      </c>
    </row>
    <row r="7385" spans="1:13" s="269" customFormat="1" ht="15.5" hidden="1" thickTop="1" thickBot="1" x14ac:dyDescent="0.4">
      <c r="A7385" s="287" t="s">
        <v>2989</v>
      </c>
      <c r="B7385" s="288" t="str">
        <f>VLOOKUP(A7385,Lists!B:C,2,FALSE)</f>
        <v>ZWE001</v>
      </c>
      <c r="C7385" s="288" t="str">
        <f>VLOOKUP(A7385,Lists!B:D,3,FALSE)</f>
        <v>ZWE</v>
      </c>
      <c r="D7385" s="289" t="s">
        <v>5115</v>
      </c>
      <c r="E7385" s="289">
        <v>369</v>
      </c>
      <c r="F7385" s="289" t="s">
        <v>5515</v>
      </c>
      <c r="G7385" s="289" t="s">
        <v>731</v>
      </c>
      <c r="H7385" s="278">
        <f t="shared" si="230"/>
        <v>2</v>
      </c>
      <c r="I7385" s="252" t="s">
        <v>3838</v>
      </c>
      <c r="J7385" s="289" t="s">
        <v>5670</v>
      </c>
      <c r="K7385" s="278" t="str">
        <f t="shared" si="231"/>
        <v>ZWE001Fatalities in all crises</v>
      </c>
      <c r="L7385" s="290">
        <v>43644</v>
      </c>
      <c r="M7385" s="290" t="s">
        <v>3249</v>
      </c>
    </row>
    <row r="7386" spans="1:13" s="269" customFormat="1" ht="15.5" hidden="1" thickTop="1" thickBot="1" x14ac:dyDescent="0.4">
      <c r="A7386" s="283" t="s">
        <v>3464</v>
      </c>
      <c r="B7386" s="284" t="e">
        <f>VLOOKUP(A7386,Lists!B:C,2,FALSE)</f>
        <v>#N/A</v>
      </c>
      <c r="C7386" s="284" t="e">
        <f>VLOOKUP(A7386,Lists!B:D,3,FALSE)</f>
        <v>#N/A</v>
      </c>
      <c r="D7386" s="285" t="s">
        <v>5115</v>
      </c>
      <c r="E7386" s="285">
        <v>369</v>
      </c>
      <c r="F7386" s="285" t="s">
        <v>5515</v>
      </c>
      <c r="G7386" s="285" t="s">
        <v>731</v>
      </c>
      <c r="H7386" s="278">
        <f t="shared" si="230"/>
        <v>2</v>
      </c>
      <c r="I7386" s="251" t="s">
        <v>3838</v>
      </c>
      <c r="J7386" s="285" t="s">
        <v>5670</v>
      </c>
      <c r="K7386" s="278" t="e">
        <f t="shared" si="231"/>
        <v>#N/A</v>
      </c>
      <c r="L7386" s="286">
        <v>43644</v>
      </c>
      <c r="M7386" s="286" t="s">
        <v>3249</v>
      </c>
    </row>
    <row r="7387" spans="1:13" s="269" customFormat="1" ht="15.5" hidden="1" thickTop="1" thickBot="1" x14ac:dyDescent="0.4">
      <c r="A7387" s="287" t="s">
        <v>2961</v>
      </c>
      <c r="B7387" s="288" t="str">
        <f>VLOOKUP(A7387,Lists!B:C,2,FALSE)</f>
        <v>HTI001</v>
      </c>
      <c r="C7387" s="288" t="str">
        <f>VLOOKUP(A7387,Lists!B:D,3,FALSE)</f>
        <v>HTI</v>
      </c>
      <c r="D7387" s="289" t="s">
        <v>5029</v>
      </c>
      <c r="E7387" s="289" t="s">
        <v>446</v>
      </c>
      <c r="F7387" s="289" t="s">
        <v>446</v>
      </c>
      <c r="G7387" s="289" t="s">
        <v>446</v>
      </c>
      <c r="H7387" s="278" t="str">
        <f t="shared" si="230"/>
        <v>x</v>
      </c>
      <c r="I7387" s="252" t="s">
        <v>446</v>
      </c>
      <c r="J7387" s="289" t="s">
        <v>5668</v>
      </c>
      <c r="K7387" s="278" t="str">
        <f t="shared" si="231"/>
        <v>HTI001Fatalities reported</v>
      </c>
      <c r="L7387" s="290">
        <v>43644</v>
      </c>
      <c r="M7387" s="290" t="s">
        <v>3249</v>
      </c>
    </row>
    <row r="7388" spans="1:13" s="269" customFormat="1" ht="15.5" hidden="1" thickTop="1" thickBot="1" x14ac:dyDescent="0.4">
      <c r="A7388" s="283" t="s">
        <v>2961</v>
      </c>
      <c r="B7388" s="284" t="str">
        <f>VLOOKUP(A7388,Lists!B:C,2,FALSE)</f>
        <v>HTI001</v>
      </c>
      <c r="C7388" s="284" t="str">
        <f>VLOOKUP(A7388,Lists!B:D,3,FALSE)</f>
        <v>HTI</v>
      </c>
      <c r="D7388" s="285" t="s">
        <v>5115</v>
      </c>
      <c r="E7388" s="285" t="s">
        <v>446</v>
      </c>
      <c r="F7388" s="285" t="s">
        <v>446</v>
      </c>
      <c r="G7388" s="285" t="s">
        <v>446</v>
      </c>
      <c r="H7388" s="278" t="str">
        <f t="shared" si="230"/>
        <v>x</v>
      </c>
      <c r="I7388" s="251" t="s">
        <v>446</v>
      </c>
      <c r="J7388" s="285" t="s">
        <v>5668</v>
      </c>
      <c r="K7388" s="278" t="str">
        <f t="shared" si="231"/>
        <v>HTI001Fatalities in all crises</v>
      </c>
      <c r="L7388" s="286">
        <v>43644</v>
      </c>
      <c r="M7388" s="286" t="s">
        <v>3249</v>
      </c>
    </row>
    <row r="7389" spans="1:13" s="269" customFormat="1" ht="15.5" hidden="1" thickTop="1" thickBot="1" x14ac:dyDescent="0.4">
      <c r="A7389" s="287" t="s">
        <v>2961</v>
      </c>
      <c r="B7389" s="288" t="str">
        <f>VLOOKUP(A7389,Lists!B:C,2,FALSE)</f>
        <v>HTI001</v>
      </c>
      <c r="C7389" s="288" t="str">
        <f>VLOOKUP(A7389,Lists!B:D,3,FALSE)</f>
        <v>HTI</v>
      </c>
      <c r="D7389" s="289" t="s">
        <v>5027</v>
      </c>
      <c r="E7389" s="289" t="s">
        <v>446</v>
      </c>
      <c r="F7389" s="289" t="s">
        <v>446</v>
      </c>
      <c r="G7389" s="289" t="s">
        <v>446</v>
      </c>
      <c r="H7389" s="278" t="str">
        <f t="shared" si="230"/>
        <v>x</v>
      </c>
      <c r="I7389" s="252" t="s">
        <v>446</v>
      </c>
      <c r="J7389" s="289" t="s">
        <v>5668</v>
      </c>
      <c r="K7389" s="278" t="str">
        <f t="shared" si="231"/>
        <v>HTI001Injuries reported</v>
      </c>
      <c r="L7389" s="290">
        <v>43644</v>
      </c>
      <c r="M7389" s="290" t="s">
        <v>3249</v>
      </c>
    </row>
    <row r="7390" spans="1:13" s="269" customFormat="1" ht="15.5" hidden="1" thickTop="1" thickBot="1" x14ac:dyDescent="0.4">
      <c r="A7390" s="283" t="s">
        <v>2961</v>
      </c>
      <c r="B7390" s="284" t="str">
        <f>VLOOKUP(A7390,Lists!B:C,2,FALSE)</f>
        <v>HTI001</v>
      </c>
      <c r="C7390" s="284" t="str">
        <f>VLOOKUP(A7390,Lists!B:D,3,FALSE)</f>
        <v>HTI</v>
      </c>
      <c r="D7390" s="285" t="s">
        <v>5028</v>
      </c>
      <c r="E7390" s="285" t="s">
        <v>446</v>
      </c>
      <c r="F7390" s="285" t="s">
        <v>446</v>
      </c>
      <c r="G7390" s="285" t="s">
        <v>446</v>
      </c>
      <c r="H7390" s="278" t="str">
        <f t="shared" si="230"/>
        <v>x</v>
      </c>
      <c r="I7390" s="251" t="s">
        <v>446</v>
      </c>
      <c r="J7390" s="285" t="s">
        <v>5668</v>
      </c>
      <c r="K7390" s="278" t="str">
        <f t="shared" si="231"/>
        <v>HTI001Illness cases reported</v>
      </c>
      <c r="L7390" s="286">
        <v>43644</v>
      </c>
      <c r="M7390" s="286" t="s">
        <v>3249</v>
      </c>
    </row>
    <row r="7391" spans="1:13" s="269" customFormat="1" ht="15.5" hidden="1" thickTop="1" thickBot="1" x14ac:dyDescent="0.4">
      <c r="A7391" s="287" t="s">
        <v>2953</v>
      </c>
      <c r="B7391" s="288" t="str">
        <f>VLOOKUP(A7391,Lists!B:C,2,FALSE)</f>
        <v>CAF001</v>
      </c>
      <c r="C7391" s="288" t="str">
        <f>VLOOKUP(A7391,Lists!B:D,3,FALSE)</f>
        <v>CAF</v>
      </c>
      <c r="D7391" s="289" t="s">
        <v>522</v>
      </c>
      <c r="E7391" s="289">
        <v>4348227</v>
      </c>
      <c r="F7391" s="289" t="s">
        <v>5671</v>
      </c>
      <c r="G7391" s="289" t="s">
        <v>731</v>
      </c>
      <c r="H7391" s="278">
        <f t="shared" si="230"/>
        <v>2</v>
      </c>
      <c r="I7391" s="252" t="s">
        <v>5673</v>
      </c>
      <c r="J7391" s="289" t="s">
        <v>5677</v>
      </c>
      <c r="K7391" s="278" t="str">
        <f t="shared" si="231"/>
        <v>CAF001Total population</v>
      </c>
      <c r="L7391" s="290">
        <v>43644</v>
      </c>
      <c r="M7391" s="290" t="s">
        <v>3248</v>
      </c>
    </row>
    <row r="7392" spans="1:13" s="269" customFormat="1" ht="15.5" thickTop="1" thickBot="1" x14ac:dyDescent="0.4">
      <c r="A7392" s="283" t="s">
        <v>2953</v>
      </c>
      <c r="B7392" s="284" t="str">
        <f>VLOOKUP(A7392,Lists!B:C,2,FALSE)</f>
        <v>CAF001</v>
      </c>
      <c r="C7392" s="284" t="str">
        <f>VLOOKUP(A7392,Lists!B:D,3,FALSE)</f>
        <v>CAF</v>
      </c>
      <c r="D7392" s="285" t="s">
        <v>666</v>
      </c>
      <c r="E7392" s="285">
        <v>1801427</v>
      </c>
      <c r="F7392" s="285" t="s">
        <v>5672</v>
      </c>
      <c r="G7392" s="285" t="s">
        <v>731</v>
      </c>
      <c r="H7392" s="278">
        <f t="shared" si="230"/>
        <v>2</v>
      </c>
      <c r="I7392" s="251" t="s">
        <v>5674</v>
      </c>
      <c r="J7392" s="285" t="s">
        <v>5675</v>
      </c>
      <c r="K7392" s="278" t="str">
        <f t="shared" si="231"/>
        <v>CAF001People displaced</v>
      </c>
      <c r="L7392" s="286">
        <v>43644</v>
      </c>
      <c r="M7392" s="286" t="s">
        <v>3248</v>
      </c>
    </row>
    <row r="7393" spans="1:13" s="269" customFormat="1" ht="15.5" hidden="1" thickTop="1" thickBot="1" x14ac:dyDescent="0.4">
      <c r="A7393" s="287" t="s">
        <v>2953</v>
      </c>
      <c r="B7393" s="288" t="str">
        <f>VLOOKUP(A7393,Lists!B:C,2,FALSE)</f>
        <v>CAF001</v>
      </c>
      <c r="C7393" s="288" t="str">
        <f>VLOOKUP(A7393,Lists!B:D,3,FALSE)</f>
        <v>CAF</v>
      </c>
      <c r="D7393" s="289" t="s">
        <v>5029</v>
      </c>
      <c r="E7393" s="289">
        <v>377</v>
      </c>
      <c r="F7393" s="289" t="s">
        <v>5583</v>
      </c>
      <c r="G7393" s="289" t="s">
        <v>730</v>
      </c>
      <c r="H7393" s="278">
        <f t="shared" si="230"/>
        <v>3</v>
      </c>
      <c r="I7393" s="252" t="s">
        <v>1609</v>
      </c>
      <c r="J7393" s="289" t="s">
        <v>5676</v>
      </c>
      <c r="K7393" s="278" t="str">
        <f t="shared" si="231"/>
        <v>CAF001Fatalities reported</v>
      </c>
      <c r="L7393" s="290">
        <v>43644</v>
      </c>
      <c r="M7393" s="290" t="s">
        <v>3248</v>
      </c>
    </row>
    <row r="7394" spans="1:13" s="269" customFormat="1" ht="15.5" hidden="1" thickTop="1" thickBot="1" x14ac:dyDescent="0.4">
      <c r="A7394" s="283" t="s">
        <v>2953</v>
      </c>
      <c r="B7394" s="284" t="str">
        <f>VLOOKUP(A7394,Lists!B:C,2,FALSE)</f>
        <v>CAF001</v>
      </c>
      <c r="C7394" s="284" t="str">
        <f>VLOOKUP(A7394,Lists!B:D,3,FALSE)</f>
        <v>CAF</v>
      </c>
      <c r="D7394" s="285" t="s">
        <v>5115</v>
      </c>
      <c r="E7394" s="285">
        <v>377</v>
      </c>
      <c r="F7394" s="285" t="s">
        <v>5583</v>
      </c>
      <c r="G7394" s="285" t="s">
        <v>730</v>
      </c>
      <c r="H7394" s="278">
        <f t="shared" si="230"/>
        <v>3</v>
      </c>
      <c r="I7394" s="251" t="s">
        <v>1609</v>
      </c>
      <c r="J7394" s="285" t="s">
        <v>5676</v>
      </c>
      <c r="K7394" s="278" t="str">
        <f t="shared" si="231"/>
        <v>CAF001Fatalities in all crises</v>
      </c>
      <c r="L7394" s="286">
        <v>43644</v>
      </c>
      <c r="M7394" s="286" t="s">
        <v>3248</v>
      </c>
    </row>
    <row r="7395" spans="1:13" s="269" customFormat="1" ht="15.5" hidden="1" thickTop="1" thickBot="1" x14ac:dyDescent="0.4">
      <c r="A7395" s="287" t="s">
        <v>2953</v>
      </c>
      <c r="B7395" s="288" t="str">
        <f>VLOOKUP(A7395,Lists!B:C,2,FALSE)</f>
        <v>CAF001</v>
      </c>
      <c r="C7395" s="288" t="str">
        <f>VLOOKUP(A7395,Lists!B:D,3,FALSE)</f>
        <v>CAF</v>
      </c>
      <c r="D7395" s="289" t="s">
        <v>737</v>
      </c>
      <c r="E7395" s="289">
        <v>4348227</v>
      </c>
      <c r="F7395" s="289" t="s">
        <v>5671</v>
      </c>
      <c r="G7395" s="289" t="s">
        <v>731</v>
      </c>
      <c r="H7395" s="278">
        <f t="shared" si="230"/>
        <v>2</v>
      </c>
      <c r="I7395" s="252" t="s">
        <v>5673</v>
      </c>
      <c r="J7395" s="289" t="s">
        <v>1613</v>
      </c>
      <c r="K7395" s="278" t="str">
        <f t="shared" si="231"/>
        <v>CAF001People exposed</v>
      </c>
      <c r="L7395" s="290">
        <v>43644</v>
      </c>
      <c r="M7395" s="290" t="s">
        <v>3248</v>
      </c>
    </row>
    <row r="7396" spans="1:13" s="269" customFormat="1" ht="15.5" hidden="1" thickTop="1" thickBot="1" x14ac:dyDescent="0.4">
      <c r="A7396" s="283" t="s">
        <v>2953</v>
      </c>
      <c r="B7396" s="284" t="str">
        <f>VLOOKUP(A7396,Lists!B:C,2,FALSE)</f>
        <v>CAF001</v>
      </c>
      <c r="C7396" s="284" t="str">
        <f>VLOOKUP(A7396,Lists!B:D,3,FALSE)</f>
        <v>CAF</v>
      </c>
      <c r="D7396" s="285" t="s">
        <v>533</v>
      </c>
      <c r="E7396" s="285">
        <v>4348227</v>
      </c>
      <c r="F7396" s="285" t="s">
        <v>5671</v>
      </c>
      <c r="G7396" s="285" t="s">
        <v>730</v>
      </c>
      <c r="H7396" s="278">
        <f t="shared" si="230"/>
        <v>3</v>
      </c>
      <c r="I7396" s="251" t="s">
        <v>5673</v>
      </c>
      <c r="J7396" s="285" t="s">
        <v>1613</v>
      </c>
      <c r="K7396" s="278" t="str">
        <f t="shared" si="231"/>
        <v>CAF001People affected</v>
      </c>
      <c r="L7396" s="286">
        <v>43644</v>
      </c>
      <c r="M7396" s="286" t="s">
        <v>3248</v>
      </c>
    </row>
    <row r="7397" spans="1:13" s="269" customFormat="1" ht="15.5" hidden="1" thickTop="1" thickBot="1" x14ac:dyDescent="0.4">
      <c r="A7397" s="287" t="s">
        <v>1967</v>
      </c>
      <c r="B7397" s="288" t="str">
        <f>VLOOKUP(A7397,Lists!B:C,2,FALSE)</f>
        <v>PHL003</v>
      </c>
      <c r="C7397" s="288" t="str">
        <f>VLOOKUP(A7397,Lists!B:D,3,FALSE)</f>
        <v>PHL</v>
      </c>
      <c r="D7397" s="289" t="s">
        <v>522</v>
      </c>
      <c r="E7397" s="289">
        <v>100979000</v>
      </c>
      <c r="F7397" s="289" t="s">
        <v>1726</v>
      </c>
      <c r="G7397" s="289" t="s">
        <v>731</v>
      </c>
      <c r="H7397" s="278">
        <f t="shared" si="230"/>
        <v>2</v>
      </c>
      <c r="I7397" s="252" t="s">
        <v>1731</v>
      </c>
      <c r="J7397" s="289" t="s">
        <v>5685</v>
      </c>
      <c r="K7397" s="278" t="str">
        <f t="shared" si="231"/>
        <v>PHL003Total population</v>
      </c>
      <c r="L7397" s="290">
        <v>43644</v>
      </c>
      <c r="M7397" s="290" t="s">
        <v>3248</v>
      </c>
    </row>
    <row r="7398" spans="1:13" s="269" customFormat="1" ht="15.5" hidden="1" thickTop="1" thickBot="1" x14ac:dyDescent="0.4">
      <c r="A7398" s="283" t="s">
        <v>1967</v>
      </c>
      <c r="B7398" s="284" t="str">
        <f>VLOOKUP(A7398,Lists!B:C,2,FALSE)</f>
        <v>PHL003</v>
      </c>
      <c r="C7398" s="284" t="str">
        <f>VLOOKUP(A7398,Lists!B:D,3,FALSE)</f>
        <v>PHL</v>
      </c>
      <c r="D7398" s="285" t="s">
        <v>660</v>
      </c>
      <c r="E7398" s="285">
        <v>10182</v>
      </c>
      <c r="F7398" s="285" t="s">
        <v>5678</v>
      </c>
      <c r="G7398" s="285" t="s">
        <v>731</v>
      </c>
      <c r="H7398" s="278">
        <f t="shared" si="230"/>
        <v>2</v>
      </c>
      <c r="I7398" s="251" t="s">
        <v>5682</v>
      </c>
      <c r="J7398" s="285" t="s">
        <v>5686</v>
      </c>
      <c r="K7398" s="278" t="str">
        <f t="shared" si="231"/>
        <v>PHL003Landmass affected</v>
      </c>
      <c r="L7398" s="286">
        <v>43644</v>
      </c>
      <c r="M7398" s="286" t="s">
        <v>3248</v>
      </c>
    </row>
    <row r="7399" spans="1:13" s="269" customFormat="1" ht="15.5" hidden="1" thickTop="1" thickBot="1" x14ac:dyDescent="0.4">
      <c r="A7399" s="287" t="s">
        <v>1967</v>
      </c>
      <c r="B7399" s="288" t="str">
        <f>VLOOKUP(A7399,Lists!B:C,2,FALSE)</f>
        <v>PHL003</v>
      </c>
      <c r="C7399" s="288" t="str">
        <f>VLOOKUP(A7399,Lists!B:D,3,FALSE)</f>
        <v>PHL</v>
      </c>
      <c r="D7399" s="289" t="s">
        <v>737</v>
      </c>
      <c r="E7399" s="289">
        <v>3044000</v>
      </c>
      <c r="F7399" s="289" t="s">
        <v>5679</v>
      </c>
      <c r="G7399" s="289" t="s">
        <v>731</v>
      </c>
      <c r="H7399" s="278">
        <f t="shared" si="230"/>
        <v>2</v>
      </c>
      <c r="I7399" s="252" t="s">
        <v>5683</v>
      </c>
      <c r="J7399" s="289" t="s">
        <v>5687</v>
      </c>
      <c r="K7399" s="278" t="str">
        <f t="shared" si="231"/>
        <v>PHL003People exposed</v>
      </c>
      <c r="L7399" s="290">
        <v>43644</v>
      </c>
      <c r="M7399" s="290" t="s">
        <v>3248</v>
      </c>
    </row>
    <row r="7400" spans="1:13" s="269" customFormat="1" ht="15.5" hidden="1" thickTop="1" thickBot="1" x14ac:dyDescent="0.4">
      <c r="A7400" s="283" t="s">
        <v>1967</v>
      </c>
      <c r="B7400" s="284" t="str">
        <f>VLOOKUP(A7400,Lists!B:C,2,FALSE)</f>
        <v>PHL003</v>
      </c>
      <c r="C7400" s="284" t="str">
        <f>VLOOKUP(A7400,Lists!B:D,3,FALSE)</f>
        <v>PHL</v>
      </c>
      <c r="D7400" s="285" t="s">
        <v>533</v>
      </c>
      <c r="E7400" s="285">
        <v>68000</v>
      </c>
      <c r="F7400" s="285" t="s">
        <v>5680</v>
      </c>
      <c r="G7400" s="285" t="s">
        <v>731</v>
      </c>
      <c r="H7400" s="278">
        <f t="shared" si="230"/>
        <v>2</v>
      </c>
      <c r="I7400" s="251" t="s">
        <v>5684</v>
      </c>
      <c r="J7400" s="285" t="s">
        <v>5688</v>
      </c>
      <c r="K7400" s="278" t="str">
        <f t="shared" si="231"/>
        <v>PHL003People affected</v>
      </c>
      <c r="L7400" s="286">
        <v>43644</v>
      </c>
      <c r="M7400" s="286" t="s">
        <v>3248</v>
      </c>
    </row>
    <row r="7401" spans="1:13" s="269" customFormat="1" ht="15.5" thickTop="1" thickBot="1" x14ac:dyDescent="0.4">
      <c r="A7401" s="287" t="s">
        <v>1967</v>
      </c>
      <c r="B7401" s="288" t="str">
        <f>VLOOKUP(A7401,Lists!B:C,2,FALSE)</f>
        <v>PHL003</v>
      </c>
      <c r="C7401" s="288" t="str">
        <f>VLOOKUP(A7401,Lists!B:D,3,FALSE)</f>
        <v>PHL</v>
      </c>
      <c r="D7401" s="289" t="s">
        <v>666</v>
      </c>
      <c r="E7401" s="289">
        <v>68000</v>
      </c>
      <c r="F7401" s="289" t="s">
        <v>5680</v>
      </c>
      <c r="G7401" s="289" t="s">
        <v>731</v>
      </c>
      <c r="H7401" s="278">
        <f t="shared" si="230"/>
        <v>2</v>
      </c>
      <c r="I7401" s="252" t="s">
        <v>5684</v>
      </c>
      <c r="J7401" s="289" t="s">
        <v>5688</v>
      </c>
      <c r="K7401" s="278" t="str">
        <f t="shared" si="231"/>
        <v>PHL003People displaced</v>
      </c>
      <c r="L7401" s="290">
        <v>43644</v>
      </c>
      <c r="M7401" s="290" t="s">
        <v>3248</v>
      </c>
    </row>
    <row r="7402" spans="1:13" s="269" customFormat="1" ht="15.5" hidden="1" thickTop="1" thickBot="1" x14ac:dyDescent="0.4">
      <c r="A7402" s="283" t="s">
        <v>1967</v>
      </c>
      <c r="B7402" s="284" t="str">
        <f>VLOOKUP(A7402,Lists!B:C,2,FALSE)</f>
        <v>PHL003</v>
      </c>
      <c r="C7402" s="284" t="str">
        <f>VLOOKUP(A7402,Lists!B:D,3,FALSE)</f>
        <v>PHL</v>
      </c>
      <c r="D7402" s="285" t="s">
        <v>5029</v>
      </c>
      <c r="E7402" s="285">
        <v>172</v>
      </c>
      <c r="F7402" s="285" t="s">
        <v>5681</v>
      </c>
      <c r="G7402" s="285" t="s">
        <v>731</v>
      </c>
      <c r="H7402" s="278">
        <f t="shared" si="230"/>
        <v>2</v>
      </c>
      <c r="I7402" s="251" t="s">
        <v>1354</v>
      </c>
      <c r="J7402" s="285" t="s">
        <v>5689</v>
      </c>
      <c r="K7402" s="278" t="str">
        <f t="shared" si="231"/>
        <v>PHL003Fatalities reported</v>
      </c>
      <c r="L7402" s="286">
        <v>43644</v>
      </c>
      <c r="M7402" s="286" t="s">
        <v>3248</v>
      </c>
    </row>
    <row r="7403" spans="1:13" s="269" customFormat="1" ht="15.5" hidden="1" thickTop="1" thickBot="1" x14ac:dyDescent="0.4">
      <c r="A7403" s="287" t="s">
        <v>1967</v>
      </c>
      <c r="B7403" s="288" t="str">
        <f>VLOOKUP(A7403,Lists!B:C,2,FALSE)</f>
        <v>PHL003</v>
      </c>
      <c r="C7403" s="288" t="str">
        <f>VLOOKUP(A7403,Lists!B:D,3,FALSE)</f>
        <v>PHL</v>
      </c>
      <c r="D7403" s="289" t="s">
        <v>5115</v>
      </c>
      <c r="E7403" s="289">
        <v>172</v>
      </c>
      <c r="F7403" s="289" t="s">
        <v>5681</v>
      </c>
      <c r="G7403" s="289" t="s">
        <v>731</v>
      </c>
      <c r="H7403" s="278">
        <f t="shared" si="230"/>
        <v>2</v>
      </c>
      <c r="I7403" s="252" t="s">
        <v>1354</v>
      </c>
      <c r="J7403" s="289" t="s">
        <v>5689</v>
      </c>
      <c r="K7403" s="278" t="str">
        <f t="shared" si="231"/>
        <v>PHL003Fatalities in all crises</v>
      </c>
      <c r="L7403" s="290">
        <v>43644</v>
      </c>
      <c r="M7403" s="290" t="s">
        <v>3248</v>
      </c>
    </row>
    <row r="7404" spans="1:13" s="269" customFormat="1" ht="15.5" hidden="1" thickTop="1" thickBot="1" x14ac:dyDescent="0.4">
      <c r="A7404" s="283" t="s">
        <v>1967</v>
      </c>
      <c r="B7404" s="284" t="str">
        <f>VLOOKUP(A7404,Lists!B:C,2,FALSE)</f>
        <v>PHL003</v>
      </c>
      <c r="C7404" s="284" t="str">
        <f>VLOOKUP(A7404,Lists!B:D,3,FALSE)</f>
        <v>PHL</v>
      </c>
      <c r="D7404" s="285" t="s">
        <v>752</v>
      </c>
      <c r="E7404" s="285">
        <v>68000</v>
      </c>
      <c r="F7404" s="285" t="s">
        <v>5680</v>
      </c>
      <c r="G7404" s="285" t="s">
        <v>731</v>
      </c>
      <c r="H7404" s="278">
        <f t="shared" si="230"/>
        <v>2</v>
      </c>
      <c r="I7404" s="251" t="s">
        <v>5684</v>
      </c>
      <c r="J7404" s="285" t="s">
        <v>5690</v>
      </c>
      <c r="K7404" s="278" t="str">
        <f t="shared" si="231"/>
        <v>PHL003People in Need</v>
      </c>
      <c r="L7404" s="286">
        <v>43644</v>
      </c>
      <c r="M7404" s="286" t="s">
        <v>3248</v>
      </c>
    </row>
    <row r="7405" spans="1:13" s="269" customFormat="1" ht="15.5" hidden="1" thickTop="1" thickBot="1" x14ac:dyDescent="0.4">
      <c r="A7405" s="287" t="s">
        <v>1967</v>
      </c>
      <c r="B7405" s="288" t="str">
        <f>VLOOKUP(A7405,Lists!B:C,2,FALSE)</f>
        <v>PHL003</v>
      </c>
      <c r="C7405" s="288" t="str">
        <f>VLOOKUP(A7405,Lists!B:D,3,FALSE)</f>
        <v>PHL</v>
      </c>
      <c r="D7405" s="289" t="s">
        <v>5110</v>
      </c>
      <c r="E7405" s="289">
        <v>2976000</v>
      </c>
      <c r="F7405" s="289" t="s">
        <v>5301</v>
      </c>
      <c r="G7405" s="289" t="s">
        <v>731</v>
      </c>
      <c r="H7405" s="278">
        <f t="shared" si="230"/>
        <v>2</v>
      </c>
      <c r="I7405" s="252" t="s">
        <v>5303</v>
      </c>
      <c r="J7405" s="289" t="s">
        <v>5691</v>
      </c>
      <c r="K7405" s="278" t="str">
        <f t="shared" si="231"/>
        <v>PHL003Minimal humanitarian conditions - Level 1</v>
      </c>
      <c r="L7405" s="290">
        <v>43644</v>
      </c>
      <c r="M7405" s="290" t="s">
        <v>3248</v>
      </c>
    </row>
    <row r="7406" spans="1:13" s="269" customFormat="1" ht="15.5" hidden="1" thickTop="1" thickBot="1" x14ac:dyDescent="0.4">
      <c r="A7406" s="283" t="s">
        <v>1967</v>
      </c>
      <c r="B7406" s="284" t="str">
        <f>VLOOKUP(A7406,Lists!B:C,2,FALSE)</f>
        <v>PHL003</v>
      </c>
      <c r="C7406" s="284" t="str">
        <f>VLOOKUP(A7406,Lists!B:D,3,FALSE)</f>
        <v>PHL</v>
      </c>
      <c r="D7406" s="285" t="s">
        <v>5111</v>
      </c>
      <c r="E7406" s="285">
        <v>0</v>
      </c>
      <c r="F7406" s="285" t="s">
        <v>446</v>
      </c>
      <c r="G7406" s="285" t="s">
        <v>731</v>
      </c>
      <c r="H7406" s="278">
        <f t="shared" si="230"/>
        <v>2</v>
      </c>
      <c r="I7406" s="251" t="s">
        <v>446</v>
      </c>
      <c r="J7406" s="285" t="s">
        <v>446</v>
      </c>
      <c r="K7406" s="278" t="str">
        <f t="shared" si="231"/>
        <v>PHL003Stressed humanitarian conditions - Level 2</v>
      </c>
      <c r="L7406" s="286">
        <v>43644</v>
      </c>
      <c r="M7406" s="286" t="s">
        <v>3248</v>
      </c>
    </row>
    <row r="7407" spans="1:13" s="269" customFormat="1" ht="15.5" hidden="1" thickTop="1" thickBot="1" x14ac:dyDescent="0.4">
      <c r="A7407" s="287" t="s">
        <v>1967</v>
      </c>
      <c r="B7407" s="288" t="str">
        <f>VLOOKUP(A7407,Lists!B:C,2,FALSE)</f>
        <v>PHL003</v>
      </c>
      <c r="C7407" s="288" t="str">
        <f>VLOOKUP(A7407,Lists!B:D,3,FALSE)</f>
        <v>PHL</v>
      </c>
      <c r="D7407" s="289" t="s">
        <v>5112</v>
      </c>
      <c r="E7407" s="289">
        <v>68000</v>
      </c>
      <c r="F7407" s="289" t="s">
        <v>5680</v>
      </c>
      <c r="G7407" s="289" t="s">
        <v>731</v>
      </c>
      <c r="H7407" s="278">
        <f t="shared" si="230"/>
        <v>2</v>
      </c>
      <c r="I7407" s="252" t="s">
        <v>5684</v>
      </c>
      <c r="J7407" s="289" t="s">
        <v>5690</v>
      </c>
      <c r="K7407" s="278" t="str">
        <f t="shared" si="231"/>
        <v>PHL003Moderate humanitarian conditions - Level 3</v>
      </c>
      <c r="L7407" s="290">
        <v>43644</v>
      </c>
      <c r="M7407" s="290" t="s">
        <v>3248</v>
      </c>
    </row>
    <row r="7408" spans="1:13" s="269" customFormat="1" ht="15.5" hidden="1" thickTop="1" thickBot="1" x14ac:dyDescent="0.4">
      <c r="A7408" s="283" t="s">
        <v>1967</v>
      </c>
      <c r="B7408" s="284" t="str">
        <f>VLOOKUP(A7408,Lists!B:C,2,FALSE)</f>
        <v>PHL003</v>
      </c>
      <c r="C7408" s="284" t="str">
        <f>VLOOKUP(A7408,Lists!B:D,3,FALSE)</f>
        <v>PHL</v>
      </c>
      <c r="D7408" s="285" t="s">
        <v>5113</v>
      </c>
      <c r="E7408" s="285">
        <v>0</v>
      </c>
      <c r="F7408" s="285" t="s">
        <v>446</v>
      </c>
      <c r="G7408" s="285" t="s">
        <v>731</v>
      </c>
      <c r="H7408" s="278">
        <f t="shared" si="230"/>
        <v>2</v>
      </c>
      <c r="I7408" s="251" t="s">
        <v>446</v>
      </c>
      <c r="J7408" s="285" t="s">
        <v>446</v>
      </c>
      <c r="K7408" s="278" t="str">
        <f t="shared" si="231"/>
        <v>PHL003Severe humanitarian conditions - Level 4</v>
      </c>
      <c r="L7408" s="286">
        <v>43644</v>
      </c>
      <c r="M7408" s="286" t="s">
        <v>3248</v>
      </c>
    </row>
    <row r="7409" spans="1:13" s="269" customFormat="1" ht="15.5" hidden="1" thickTop="1" thickBot="1" x14ac:dyDescent="0.4">
      <c r="A7409" s="287" t="s">
        <v>1967</v>
      </c>
      <c r="B7409" s="288" t="str">
        <f>VLOOKUP(A7409,Lists!B:C,2,FALSE)</f>
        <v>PHL003</v>
      </c>
      <c r="C7409" s="288" t="str">
        <f>VLOOKUP(A7409,Lists!B:D,3,FALSE)</f>
        <v>PHL</v>
      </c>
      <c r="D7409" s="289" t="s">
        <v>5114</v>
      </c>
      <c r="E7409" s="289">
        <v>0</v>
      </c>
      <c r="F7409" s="289" t="s">
        <v>446</v>
      </c>
      <c r="G7409" s="289" t="s">
        <v>731</v>
      </c>
      <c r="H7409" s="278">
        <f t="shared" si="230"/>
        <v>2</v>
      </c>
      <c r="I7409" s="252" t="s">
        <v>446</v>
      </c>
      <c r="J7409" s="289" t="s">
        <v>446</v>
      </c>
      <c r="K7409" s="278" t="str">
        <f t="shared" si="231"/>
        <v>PHL003Extreme humanitarian conditions - Level 5</v>
      </c>
      <c r="L7409" s="290">
        <v>43644</v>
      </c>
      <c r="M7409" s="290" t="s">
        <v>3248</v>
      </c>
    </row>
    <row r="7410" spans="1:13" s="269" customFormat="1" ht="15.5" thickTop="1" thickBot="1" x14ac:dyDescent="0.4">
      <c r="A7410" s="283" t="s">
        <v>2968</v>
      </c>
      <c r="B7410" s="284" t="str">
        <f>VLOOKUP(A7410,Lists!B:C,2,FALSE)</f>
        <v>LBY001</v>
      </c>
      <c r="C7410" s="284" t="str">
        <f>VLOOKUP(A7410,Lists!B:D,3,FALSE)</f>
        <v>LBY</v>
      </c>
      <c r="D7410" s="285" t="s">
        <v>666</v>
      </c>
      <c r="E7410" s="285">
        <v>954242</v>
      </c>
      <c r="F7410" s="285" t="s">
        <v>5011</v>
      </c>
      <c r="G7410" s="285" t="s">
        <v>731</v>
      </c>
      <c r="H7410" s="278">
        <f t="shared" si="230"/>
        <v>2</v>
      </c>
      <c r="I7410" s="251" t="s">
        <v>5697</v>
      </c>
      <c r="J7410" s="285" t="s">
        <v>5701</v>
      </c>
      <c r="K7410" s="278" t="str">
        <f t="shared" si="231"/>
        <v>LBY001People displaced</v>
      </c>
      <c r="L7410" s="286">
        <v>43644</v>
      </c>
      <c r="M7410" s="286" t="s">
        <v>3248</v>
      </c>
    </row>
    <row r="7411" spans="1:13" s="269" customFormat="1" ht="15.5" hidden="1" thickTop="1" thickBot="1" x14ac:dyDescent="0.4">
      <c r="A7411" s="287" t="s">
        <v>2968</v>
      </c>
      <c r="B7411" s="288" t="str">
        <f>VLOOKUP(A7411,Lists!B:C,2,FALSE)</f>
        <v>LBY001</v>
      </c>
      <c r="C7411" s="288" t="str">
        <f>VLOOKUP(A7411,Lists!B:D,3,FALSE)</f>
        <v>LBY</v>
      </c>
      <c r="D7411" s="289" t="s">
        <v>5027</v>
      </c>
      <c r="E7411" s="289">
        <v>3300</v>
      </c>
      <c r="F7411" s="289" t="s">
        <v>5692</v>
      </c>
      <c r="G7411" s="289" t="s">
        <v>731</v>
      </c>
      <c r="H7411" s="278">
        <f t="shared" si="230"/>
        <v>2</v>
      </c>
      <c r="I7411" s="252" t="s">
        <v>5698</v>
      </c>
      <c r="J7411" s="289" t="s">
        <v>3661</v>
      </c>
      <c r="K7411" s="278" t="str">
        <f t="shared" si="231"/>
        <v>LBY001Injuries reported</v>
      </c>
      <c r="L7411" s="290">
        <v>43644</v>
      </c>
      <c r="M7411" s="290" t="s">
        <v>3248</v>
      </c>
    </row>
    <row r="7412" spans="1:13" s="269" customFormat="1" ht="15.5" hidden="1" thickTop="1" thickBot="1" x14ac:dyDescent="0.4">
      <c r="A7412" s="283" t="s">
        <v>2968</v>
      </c>
      <c r="B7412" s="284" t="str">
        <f>VLOOKUP(A7412,Lists!B:C,2,FALSE)</f>
        <v>LBY001</v>
      </c>
      <c r="C7412" s="284" t="str">
        <f>VLOOKUP(A7412,Lists!B:D,3,FALSE)</f>
        <v>LBY</v>
      </c>
      <c r="D7412" s="285" t="s">
        <v>5029</v>
      </c>
      <c r="E7412" s="285">
        <v>1093</v>
      </c>
      <c r="F7412" s="285" t="s">
        <v>5693</v>
      </c>
      <c r="G7412" s="285" t="s">
        <v>731</v>
      </c>
      <c r="H7412" s="278">
        <f t="shared" si="230"/>
        <v>2</v>
      </c>
      <c r="I7412" s="251" t="s">
        <v>5699</v>
      </c>
      <c r="J7412" s="285" t="s">
        <v>5702</v>
      </c>
      <c r="K7412" s="278" t="str">
        <f t="shared" si="231"/>
        <v>LBY001Fatalities reported</v>
      </c>
      <c r="L7412" s="286">
        <v>43644</v>
      </c>
      <c r="M7412" s="286" t="s">
        <v>3248</v>
      </c>
    </row>
    <row r="7413" spans="1:13" s="269" customFormat="1" ht="15.5" hidden="1" thickTop="1" thickBot="1" x14ac:dyDescent="0.4">
      <c r="A7413" s="287" t="s">
        <v>2968</v>
      </c>
      <c r="B7413" s="288" t="str">
        <f>VLOOKUP(A7413,Lists!B:C,2,FALSE)</f>
        <v>LBY001</v>
      </c>
      <c r="C7413" s="288" t="str">
        <f>VLOOKUP(A7413,Lists!B:D,3,FALSE)</f>
        <v>LBY</v>
      </c>
      <c r="D7413" s="289" t="s">
        <v>5115</v>
      </c>
      <c r="E7413" s="289">
        <v>1093</v>
      </c>
      <c r="F7413" s="289" t="s">
        <v>5693</v>
      </c>
      <c r="G7413" s="289" t="s">
        <v>731</v>
      </c>
      <c r="H7413" s="278">
        <f t="shared" si="230"/>
        <v>2</v>
      </c>
      <c r="I7413" s="252" t="s">
        <v>5699</v>
      </c>
      <c r="J7413" s="289" t="s">
        <v>5702</v>
      </c>
      <c r="K7413" s="278" t="str">
        <f t="shared" si="231"/>
        <v>LBY001Fatalities in all crises</v>
      </c>
      <c r="L7413" s="290">
        <v>43644</v>
      </c>
      <c r="M7413" s="290" t="s">
        <v>3248</v>
      </c>
    </row>
    <row r="7414" spans="1:13" s="269" customFormat="1" ht="15.5" hidden="1" thickTop="1" thickBot="1" x14ac:dyDescent="0.4">
      <c r="A7414" s="283" t="s">
        <v>1270</v>
      </c>
      <c r="B7414" s="284" t="str">
        <f>VLOOKUP(A7414,Lists!B:C,2,FALSE)</f>
        <v>LBY002</v>
      </c>
      <c r="C7414" s="284" t="str">
        <f>VLOOKUP(A7414,Lists!B:D,3,FALSE)</f>
        <v>LBY</v>
      </c>
      <c r="D7414" s="285" t="s">
        <v>5029</v>
      </c>
      <c r="E7414" s="285">
        <v>268</v>
      </c>
      <c r="F7414" s="285" t="s">
        <v>5694</v>
      </c>
      <c r="G7414" s="285" t="s">
        <v>731</v>
      </c>
      <c r="H7414" s="278">
        <f t="shared" si="230"/>
        <v>2</v>
      </c>
      <c r="I7414" s="251" t="s">
        <v>2055</v>
      </c>
      <c r="J7414" s="285" t="s">
        <v>5703</v>
      </c>
      <c r="K7414" s="278" t="str">
        <f t="shared" si="231"/>
        <v>LBY002Fatalities reported</v>
      </c>
      <c r="L7414" s="286">
        <v>43644</v>
      </c>
      <c r="M7414" s="286" t="s">
        <v>3248</v>
      </c>
    </row>
    <row r="7415" spans="1:13" s="269" customFormat="1" ht="15.5" hidden="1" thickTop="1" thickBot="1" x14ac:dyDescent="0.4">
      <c r="A7415" s="287" t="s">
        <v>1270</v>
      </c>
      <c r="B7415" s="288" t="str">
        <f>VLOOKUP(A7415,Lists!B:C,2,FALSE)</f>
        <v>LBY002</v>
      </c>
      <c r="C7415" s="288" t="str">
        <f>VLOOKUP(A7415,Lists!B:D,3,FALSE)</f>
        <v>LBY</v>
      </c>
      <c r="D7415" s="289" t="s">
        <v>5115</v>
      </c>
      <c r="E7415" s="289">
        <v>1093</v>
      </c>
      <c r="F7415" s="289" t="s">
        <v>5693</v>
      </c>
      <c r="G7415" s="289" t="s">
        <v>731</v>
      </c>
      <c r="H7415" s="278">
        <f t="shared" si="230"/>
        <v>2</v>
      </c>
      <c r="I7415" s="252" t="s">
        <v>5699</v>
      </c>
      <c r="J7415" s="289" t="s">
        <v>5702</v>
      </c>
      <c r="K7415" s="278" t="str">
        <f t="shared" si="231"/>
        <v>LBY002Fatalities in all crises</v>
      </c>
      <c r="L7415" s="290">
        <v>43644</v>
      </c>
      <c r="M7415" s="290" t="s">
        <v>3248</v>
      </c>
    </row>
    <row r="7416" spans="1:13" s="269" customFormat="1" ht="15.5" thickTop="1" thickBot="1" x14ac:dyDescent="0.4">
      <c r="A7416" s="283" t="s">
        <v>1226</v>
      </c>
      <c r="B7416" s="284" t="str">
        <f>VLOOKUP(A7416,Lists!B:C,2,FALSE)</f>
        <v>SYR001</v>
      </c>
      <c r="C7416" s="284" t="str">
        <f>VLOOKUP(A7416,Lists!B:D,3,FALSE)</f>
        <v>SYR</v>
      </c>
      <c r="D7416" s="285" t="s">
        <v>666</v>
      </c>
      <c r="E7416" s="285">
        <v>13743027</v>
      </c>
      <c r="F7416" s="285" t="s">
        <v>4944</v>
      </c>
      <c r="G7416" s="285" t="s">
        <v>731</v>
      </c>
      <c r="H7416" s="278">
        <f t="shared" si="230"/>
        <v>2</v>
      </c>
      <c r="I7416" s="251" t="s">
        <v>4945</v>
      </c>
      <c r="J7416" s="285" t="s">
        <v>4971</v>
      </c>
      <c r="K7416" s="278" t="str">
        <f t="shared" si="231"/>
        <v>SYR001People displaced</v>
      </c>
      <c r="L7416" s="286">
        <v>43644</v>
      </c>
      <c r="M7416" s="286" t="s">
        <v>3248</v>
      </c>
    </row>
    <row r="7417" spans="1:13" s="269" customFormat="1" ht="15.5" hidden="1" thickTop="1" thickBot="1" x14ac:dyDescent="0.4">
      <c r="A7417" s="287" t="s">
        <v>1226</v>
      </c>
      <c r="B7417" s="288" t="str">
        <f>VLOOKUP(A7417,Lists!B:C,2,FALSE)</f>
        <v>SYR001</v>
      </c>
      <c r="C7417" s="288" t="str">
        <f>VLOOKUP(A7417,Lists!B:D,3,FALSE)</f>
        <v>SYR</v>
      </c>
      <c r="D7417" s="289" t="s">
        <v>5027</v>
      </c>
      <c r="E7417" s="289">
        <v>394202</v>
      </c>
      <c r="F7417" s="289" t="s">
        <v>5695</v>
      </c>
      <c r="G7417" s="289" t="s">
        <v>731</v>
      </c>
      <c r="H7417" s="278">
        <f t="shared" si="230"/>
        <v>2</v>
      </c>
      <c r="I7417" s="252" t="s">
        <v>5700</v>
      </c>
      <c r="J7417" s="289" t="s">
        <v>5704</v>
      </c>
      <c r="K7417" s="278" t="str">
        <f t="shared" si="231"/>
        <v>SYR001Injuries reported</v>
      </c>
      <c r="L7417" s="290">
        <v>43644</v>
      </c>
      <c r="M7417" s="290" t="s">
        <v>3248</v>
      </c>
    </row>
    <row r="7418" spans="1:13" s="269" customFormat="1" ht="15.5" hidden="1" thickTop="1" thickBot="1" x14ac:dyDescent="0.4">
      <c r="A7418" s="283" t="s">
        <v>1226</v>
      </c>
      <c r="B7418" s="284" t="str">
        <f>VLOOKUP(A7418,Lists!B:C,2,FALSE)</f>
        <v>SYR001</v>
      </c>
      <c r="C7418" s="284" t="str">
        <f>VLOOKUP(A7418,Lists!B:D,3,FALSE)</f>
        <v>SYR</v>
      </c>
      <c r="D7418" s="285" t="s">
        <v>5029</v>
      </c>
      <c r="E7418" s="285">
        <v>6999</v>
      </c>
      <c r="F7418" s="285" t="s">
        <v>5696</v>
      </c>
      <c r="G7418" s="285" t="s">
        <v>731</v>
      </c>
      <c r="H7418" s="278">
        <f t="shared" si="230"/>
        <v>2</v>
      </c>
      <c r="I7418" s="251" t="s">
        <v>1354</v>
      </c>
      <c r="J7418" s="285" t="s">
        <v>5705</v>
      </c>
      <c r="K7418" s="278" t="str">
        <f t="shared" si="231"/>
        <v>SYR001Fatalities reported</v>
      </c>
      <c r="L7418" s="286">
        <v>43644</v>
      </c>
      <c r="M7418" s="286" t="s">
        <v>3248</v>
      </c>
    </row>
    <row r="7419" spans="1:13" s="269" customFormat="1" ht="15.5" hidden="1" thickTop="1" thickBot="1" x14ac:dyDescent="0.4">
      <c r="A7419" s="287" t="s">
        <v>1226</v>
      </c>
      <c r="B7419" s="288" t="str">
        <f>VLOOKUP(A7419,Lists!B:C,2,FALSE)</f>
        <v>SYR001</v>
      </c>
      <c r="C7419" s="288" t="str">
        <f>VLOOKUP(A7419,Lists!B:D,3,FALSE)</f>
        <v>SYR</v>
      </c>
      <c r="D7419" s="289" t="s">
        <v>5115</v>
      </c>
      <c r="E7419" s="289">
        <v>6999</v>
      </c>
      <c r="F7419" s="289" t="s">
        <v>5696</v>
      </c>
      <c r="G7419" s="289" t="s">
        <v>731</v>
      </c>
      <c r="H7419" s="278">
        <f t="shared" si="230"/>
        <v>2</v>
      </c>
      <c r="I7419" s="252" t="s">
        <v>1354</v>
      </c>
      <c r="J7419" s="289" t="s">
        <v>5706</v>
      </c>
      <c r="K7419" s="278" t="str">
        <f t="shared" si="231"/>
        <v>SYR001Fatalities in all crises</v>
      </c>
      <c r="L7419" s="290">
        <v>43644</v>
      </c>
      <c r="M7419" s="290" t="s">
        <v>3248</v>
      </c>
    </row>
    <row r="7420" spans="1:13" s="269" customFormat="1" ht="15.5" thickTop="1" thickBot="1" x14ac:dyDescent="0.4">
      <c r="A7420" s="283" t="s">
        <v>4280</v>
      </c>
      <c r="B7420" s="284" t="str">
        <f>VLOOKUP(A7420,Lists!B:C,2,FALSE)</f>
        <v>REG004</v>
      </c>
      <c r="C7420" s="284" t="str">
        <f>VLOOKUP(A7420,Lists!B:D,3,FALSE)</f>
        <v>SYR, TUR, IRQ, EGY, JOR, LBN</v>
      </c>
      <c r="D7420" s="285" t="s">
        <v>666</v>
      </c>
      <c r="E7420" s="285">
        <v>13743027</v>
      </c>
      <c r="F7420" s="285" t="s">
        <v>4973</v>
      </c>
      <c r="G7420" s="285" t="s">
        <v>731</v>
      </c>
      <c r="H7420" s="278">
        <f t="shared" si="230"/>
        <v>2</v>
      </c>
      <c r="I7420" s="251" t="s">
        <v>4973</v>
      </c>
      <c r="J7420" s="285" t="s">
        <v>4978</v>
      </c>
      <c r="K7420" s="278" t="str">
        <f t="shared" si="231"/>
        <v>REG004People displaced</v>
      </c>
      <c r="L7420" s="286">
        <v>43644</v>
      </c>
      <c r="M7420" s="286" t="s">
        <v>3248</v>
      </c>
    </row>
    <row r="7421" spans="1:13" s="269" customFormat="1" ht="15.5" hidden="1" thickTop="1" thickBot="1" x14ac:dyDescent="0.4">
      <c r="A7421" s="287" t="s">
        <v>4280</v>
      </c>
      <c r="B7421" s="288" t="str">
        <f>VLOOKUP(A7421,Lists!B:C,2,FALSE)</f>
        <v>REG004</v>
      </c>
      <c r="C7421" s="288" t="str">
        <f>VLOOKUP(A7421,Lists!B:D,3,FALSE)</f>
        <v>SYR, TUR, IRQ, EGY, JOR, LBN</v>
      </c>
      <c r="D7421" s="289" t="s">
        <v>5027</v>
      </c>
      <c r="E7421" s="289">
        <v>394202</v>
      </c>
      <c r="F7421" s="289" t="s">
        <v>4973</v>
      </c>
      <c r="G7421" s="289" t="s">
        <v>731</v>
      </c>
      <c r="H7421" s="278">
        <f t="shared" si="230"/>
        <v>2</v>
      </c>
      <c r="I7421" s="252" t="s">
        <v>4973</v>
      </c>
      <c r="J7421" s="289" t="s">
        <v>5707</v>
      </c>
      <c r="K7421" s="278" t="str">
        <f t="shared" si="231"/>
        <v>REG004Injuries reported</v>
      </c>
      <c r="L7421" s="290">
        <v>43644</v>
      </c>
      <c r="M7421" s="290" t="s">
        <v>3248</v>
      </c>
    </row>
    <row r="7422" spans="1:13" s="269" customFormat="1" ht="15.5" hidden="1" thickTop="1" thickBot="1" x14ac:dyDescent="0.4">
      <c r="A7422" s="283" t="s">
        <v>4280</v>
      </c>
      <c r="B7422" s="284" t="str">
        <f>VLOOKUP(A7422,Lists!B:C,2,FALSE)</f>
        <v>REG004</v>
      </c>
      <c r="C7422" s="284" t="str">
        <f>VLOOKUP(A7422,Lists!B:D,3,FALSE)</f>
        <v>SYR, TUR, IRQ, EGY, JOR, LBN</v>
      </c>
      <c r="D7422" s="285" t="s">
        <v>5029</v>
      </c>
      <c r="E7422" s="285">
        <v>6999</v>
      </c>
      <c r="F7422" s="285" t="s">
        <v>4973</v>
      </c>
      <c r="G7422" s="285" t="s">
        <v>731</v>
      </c>
      <c r="H7422" s="278">
        <f t="shared" si="230"/>
        <v>2</v>
      </c>
      <c r="I7422" s="251" t="s">
        <v>4973</v>
      </c>
      <c r="J7422" s="285" t="s">
        <v>5708</v>
      </c>
      <c r="K7422" s="278" t="str">
        <f t="shared" si="231"/>
        <v>REG004Fatalities reported</v>
      </c>
      <c r="L7422" s="286">
        <v>43644</v>
      </c>
      <c r="M7422" s="286" t="s">
        <v>3248</v>
      </c>
    </row>
    <row r="7423" spans="1:13" s="269" customFormat="1" ht="15.5" hidden="1" thickTop="1" thickBot="1" x14ac:dyDescent="0.4">
      <c r="A7423" s="287" t="s">
        <v>4280</v>
      </c>
      <c r="B7423" s="288" t="str">
        <f>VLOOKUP(A7423,Lists!B:C,2,FALSE)</f>
        <v>REG004</v>
      </c>
      <c r="C7423" s="288" t="str">
        <f>VLOOKUP(A7423,Lists!B:D,3,FALSE)</f>
        <v>SYR, TUR, IRQ, EGY, JOR, LBN</v>
      </c>
      <c r="D7423" s="289" t="s">
        <v>5115</v>
      </c>
      <c r="E7423" s="289">
        <v>6999</v>
      </c>
      <c r="F7423" s="289" t="s">
        <v>4973</v>
      </c>
      <c r="G7423" s="289" t="s">
        <v>731</v>
      </c>
      <c r="H7423" s="278">
        <f t="shared" si="230"/>
        <v>2</v>
      </c>
      <c r="I7423" s="252" t="s">
        <v>4973</v>
      </c>
      <c r="J7423" s="289" t="s">
        <v>5708</v>
      </c>
      <c r="K7423" s="278" t="str">
        <f t="shared" si="231"/>
        <v>REG004Fatalities in all crises</v>
      </c>
      <c r="L7423" s="290">
        <v>43644</v>
      </c>
      <c r="M7423" s="290" t="s">
        <v>3248</v>
      </c>
    </row>
    <row r="7424" spans="1:13" s="269" customFormat="1" ht="15.5" hidden="1" thickTop="1" thickBot="1" x14ac:dyDescent="0.4">
      <c r="A7424" s="283" t="s">
        <v>2802</v>
      </c>
      <c r="B7424" s="284" t="str">
        <f>VLOOKUP(A7424,Lists!B:C,2,FALSE)</f>
        <v>MRT002</v>
      </c>
      <c r="C7424" s="284" t="str">
        <f>VLOOKUP(A7424,Lists!B:D,3,FALSE)</f>
        <v>MRT</v>
      </c>
      <c r="D7424" s="285" t="s">
        <v>533</v>
      </c>
      <c r="E7424" s="285">
        <v>1817990</v>
      </c>
      <c r="F7424" s="285" t="s">
        <v>5709</v>
      </c>
      <c r="G7424" s="285" t="s">
        <v>731</v>
      </c>
      <c r="H7424" s="278">
        <f t="shared" si="230"/>
        <v>2</v>
      </c>
      <c r="I7424" s="251" t="s">
        <v>5710</v>
      </c>
      <c r="J7424" s="285" t="s">
        <v>5711</v>
      </c>
      <c r="K7424" s="278" t="str">
        <f t="shared" si="231"/>
        <v>MRT002People affected</v>
      </c>
      <c r="L7424" s="286">
        <v>43644</v>
      </c>
      <c r="M7424" s="286" t="s">
        <v>3249</v>
      </c>
    </row>
    <row r="7425" spans="1:13" s="269" customFormat="1" ht="15.5" hidden="1" thickTop="1" thickBot="1" x14ac:dyDescent="0.4">
      <c r="A7425" s="287" t="s">
        <v>2802</v>
      </c>
      <c r="B7425" s="288" t="str">
        <f>VLOOKUP(A7425,Lists!B:C,2,FALSE)</f>
        <v>MRT002</v>
      </c>
      <c r="C7425" s="288" t="str">
        <f>VLOOKUP(A7425,Lists!B:D,3,FALSE)</f>
        <v>MRT</v>
      </c>
      <c r="D7425" s="289" t="s">
        <v>5027</v>
      </c>
      <c r="E7425" s="289">
        <v>0</v>
      </c>
      <c r="F7425" s="289" t="s">
        <v>3243</v>
      </c>
      <c r="G7425" s="289" t="s">
        <v>732</v>
      </c>
      <c r="H7425" s="278">
        <f t="shared" si="230"/>
        <v>1</v>
      </c>
      <c r="I7425" s="252" t="s">
        <v>446</v>
      </c>
      <c r="J7425" s="289"/>
      <c r="K7425" s="278" t="str">
        <f t="shared" si="231"/>
        <v>MRT002Injuries reported</v>
      </c>
      <c r="L7425" s="290">
        <v>43644</v>
      </c>
      <c r="M7425" s="290" t="s">
        <v>3249</v>
      </c>
    </row>
    <row r="7426" spans="1:13" s="269" customFormat="1" ht="15.5" hidden="1" thickTop="1" thickBot="1" x14ac:dyDescent="0.4">
      <c r="A7426" s="283" t="s">
        <v>2802</v>
      </c>
      <c r="B7426" s="284" t="str">
        <f>VLOOKUP(A7426,Lists!B:C,2,FALSE)</f>
        <v>MRT002</v>
      </c>
      <c r="C7426" s="284" t="str">
        <f>VLOOKUP(A7426,Lists!B:D,3,FALSE)</f>
        <v>MRT</v>
      </c>
      <c r="D7426" s="285" t="s">
        <v>5029</v>
      </c>
      <c r="E7426" s="285" t="s">
        <v>446</v>
      </c>
      <c r="F7426" s="285" t="s">
        <v>446</v>
      </c>
      <c r="G7426" s="285" t="s">
        <v>446</v>
      </c>
      <c r="H7426" s="278" t="str">
        <f t="shared" ref="H7426:H7489" si="232">IF(G7426="x","x",IF(G7426="Low",3,IF(G7426="Medium",2,IF(G7426="High",1,FALSE))))</f>
        <v>x</v>
      </c>
      <c r="I7426" s="251" t="s">
        <v>446</v>
      </c>
      <c r="J7426" s="285"/>
      <c r="K7426" s="278" t="str">
        <f t="shared" ref="K7426:K7489" si="233">B7426&amp;""&amp;D7426</f>
        <v>MRT002Fatalities reported</v>
      </c>
      <c r="L7426" s="286">
        <v>43644</v>
      </c>
      <c r="M7426" s="286" t="s">
        <v>3249</v>
      </c>
    </row>
    <row r="7427" spans="1:13" s="269" customFormat="1" ht="15.5" hidden="1" thickTop="1" thickBot="1" x14ac:dyDescent="0.4">
      <c r="A7427" s="287" t="s">
        <v>2802</v>
      </c>
      <c r="B7427" s="288" t="str">
        <f>VLOOKUP(A7427,Lists!B:C,2,FALSE)</f>
        <v>MRT002</v>
      </c>
      <c r="C7427" s="288" t="str">
        <f>VLOOKUP(A7427,Lists!B:D,3,FALSE)</f>
        <v>MRT</v>
      </c>
      <c r="D7427" s="289" t="s">
        <v>5115</v>
      </c>
      <c r="E7427" s="289" t="s">
        <v>446</v>
      </c>
      <c r="F7427" s="289" t="s">
        <v>446</v>
      </c>
      <c r="G7427" s="289" t="s">
        <v>446</v>
      </c>
      <c r="H7427" s="278" t="str">
        <f t="shared" si="232"/>
        <v>x</v>
      </c>
      <c r="I7427" s="252" t="s">
        <v>446</v>
      </c>
      <c r="J7427" s="289"/>
      <c r="K7427" s="278" t="str">
        <f t="shared" si="233"/>
        <v>MRT002Fatalities in all crises</v>
      </c>
      <c r="L7427" s="290">
        <v>43644</v>
      </c>
      <c r="M7427" s="290" t="s">
        <v>3249</v>
      </c>
    </row>
    <row r="7428" spans="1:13" s="269" customFormat="1" ht="15.5" hidden="1" thickTop="1" thickBot="1" x14ac:dyDescent="0.4">
      <c r="A7428" s="283" t="s">
        <v>2802</v>
      </c>
      <c r="B7428" s="284" t="str">
        <f>VLOOKUP(A7428,Lists!B:C,2,FALSE)</f>
        <v>MRT002</v>
      </c>
      <c r="C7428" s="284" t="str">
        <f>VLOOKUP(A7428,Lists!B:D,3,FALSE)</f>
        <v>MRT</v>
      </c>
      <c r="D7428" s="285" t="s">
        <v>5108</v>
      </c>
      <c r="E7428" s="285">
        <v>0</v>
      </c>
      <c r="F7428" s="285" t="s">
        <v>446</v>
      </c>
      <c r="G7428" s="285" t="s">
        <v>732</v>
      </c>
      <c r="H7428" s="278">
        <f t="shared" si="232"/>
        <v>1</v>
      </c>
      <c r="I7428" s="251" t="s">
        <v>446</v>
      </c>
      <c r="J7428" s="285"/>
      <c r="K7428" s="278" t="str">
        <f t="shared" si="233"/>
        <v>MRT002Buildings damaged</v>
      </c>
      <c r="L7428" s="286">
        <v>43644</v>
      </c>
      <c r="M7428" s="286" t="s">
        <v>3249</v>
      </c>
    </row>
    <row r="7429" spans="1:13" s="269" customFormat="1" ht="15.5" hidden="1" thickTop="1" thickBot="1" x14ac:dyDescent="0.4">
      <c r="A7429" s="287" t="s">
        <v>2802</v>
      </c>
      <c r="B7429" s="288" t="str">
        <f>VLOOKUP(A7429,Lists!B:C,2,FALSE)</f>
        <v>MRT002</v>
      </c>
      <c r="C7429" s="288" t="str">
        <f>VLOOKUP(A7429,Lists!B:D,3,FALSE)</f>
        <v>MRT</v>
      </c>
      <c r="D7429" s="289" t="s">
        <v>5109</v>
      </c>
      <c r="E7429" s="289">
        <v>0</v>
      </c>
      <c r="F7429" s="289" t="s">
        <v>446</v>
      </c>
      <c r="G7429" s="289" t="s">
        <v>732</v>
      </c>
      <c r="H7429" s="278">
        <f t="shared" si="232"/>
        <v>1</v>
      </c>
      <c r="I7429" s="252" t="s">
        <v>446</v>
      </c>
      <c r="J7429" s="289"/>
      <c r="K7429" s="278" t="str">
        <f t="shared" si="233"/>
        <v>MRT002Buildings destroyed</v>
      </c>
      <c r="L7429" s="290">
        <v>43644</v>
      </c>
      <c r="M7429" s="290" t="s">
        <v>3249</v>
      </c>
    </row>
    <row r="7430" spans="1:13" s="269" customFormat="1" ht="15.5" hidden="1" thickTop="1" thickBot="1" x14ac:dyDescent="0.4">
      <c r="A7430" s="283" t="s">
        <v>2802</v>
      </c>
      <c r="B7430" s="284" t="str">
        <f>VLOOKUP(A7430,Lists!B:C,2,FALSE)</f>
        <v>MRT002</v>
      </c>
      <c r="C7430" s="284" t="str">
        <f>VLOOKUP(A7430,Lists!B:D,3,FALSE)</f>
        <v>MRT</v>
      </c>
      <c r="D7430" s="285" t="s">
        <v>752</v>
      </c>
      <c r="E7430" s="285">
        <v>666292</v>
      </c>
      <c r="F7430" s="285" t="s">
        <v>5162</v>
      </c>
      <c r="G7430" s="285" t="s">
        <v>731</v>
      </c>
      <c r="H7430" s="278">
        <f t="shared" si="232"/>
        <v>2</v>
      </c>
      <c r="I7430" s="251" t="s">
        <v>5710</v>
      </c>
      <c r="J7430" s="285" t="s">
        <v>5166</v>
      </c>
      <c r="K7430" s="278" t="str">
        <f t="shared" si="233"/>
        <v>MRT002People in Need</v>
      </c>
      <c r="L7430" s="286">
        <v>43644</v>
      </c>
      <c r="M7430" s="286" t="s">
        <v>3248</v>
      </c>
    </row>
    <row r="7431" spans="1:13" s="269" customFormat="1" ht="15.5" hidden="1" thickTop="1" thickBot="1" x14ac:dyDescent="0.4">
      <c r="A7431" s="287" t="s">
        <v>1250</v>
      </c>
      <c r="B7431" s="288" t="str">
        <f>VLOOKUP(A7431,Lists!B:C,2,FALSE)</f>
        <v>MRT003</v>
      </c>
      <c r="C7431" s="288" t="str">
        <f>VLOOKUP(A7431,Lists!B:D,3,FALSE)</f>
        <v>MRT</v>
      </c>
      <c r="D7431" s="289" t="s">
        <v>5110</v>
      </c>
      <c r="E7431" s="289">
        <v>2319000</v>
      </c>
      <c r="F7431" s="289" t="s">
        <v>5171</v>
      </c>
      <c r="G7431" s="289" t="s">
        <v>731</v>
      </c>
      <c r="H7431" s="278">
        <f t="shared" si="232"/>
        <v>2</v>
      </c>
      <c r="I7431" s="252" t="s">
        <v>903</v>
      </c>
      <c r="J7431" s="289" t="s">
        <v>5712</v>
      </c>
      <c r="K7431" s="278" t="str">
        <f t="shared" si="233"/>
        <v>MRT003Minimal humanitarian conditions - Level 1</v>
      </c>
      <c r="L7431" s="290">
        <v>43644</v>
      </c>
      <c r="M7431" s="290" t="s">
        <v>3248</v>
      </c>
    </row>
    <row r="7432" spans="1:13" s="269" customFormat="1" ht="15.5" hidden="1" thickTop="1" thickBot="1" x14ac:dyDescent="0.4">
      <c r="A7432" s="283" t="s">
        <v>1250</v>
      </c>
      <c r="B7432" s="284" t="str">
        <f>VLOOKUP(A7432,Lists!B:C,2,FALSE)</f>
        <v>MRT003</v>
      </c>
      <c r="C7432" s="284" t="str">
        <f>VLOOKUP(A7432,Lists!B:D,3,FALSE)</f>
        <v>MRT</v>
      </c>
      <c r="D7432" s="285" t="s">
        <v>5111</v>
      </c>
      <c r="E7432" s="285">
        <v>1152000</v>
      </c>
      <c r="F7432" s="285" t="s">
        <v>5171</v>
      </c>
      <c r="G7432" s="285" t="s">
        <v>731</v>
      </c>
      <c r="H7432" s="278">
        <f t="shared" si="232"/>
        <v>2</v>
      </c>
      <c r="I7432" s="251" t="s">
        <v>903</v>
      </c>
      <c r="J7432" s="285" t="s">
        <v>5713</v>
      </c>
      <c r="K7432" s="278" t="str">
        <f t="shared" si="233"/>
        <v>MRT003Stressed humanitarian conditions - Level 2</v>
      </c>
      <c r="L7432" s="286">
        <v>43644</v>
      </c>
      <c r="M7432" s="286" t="s">
        <v>3248</v>
      </c>
    </row>
    <row r="7433" spans="1:13" s="269" customFormat="1" ht="15.5" hidden="1" thickTop="1" thickBot="1" x14ac:dyDescent="0.4">
      <c r="A7433" s="287" t="s">
        <v>1250</v>
      </c>
      <c r="B7433" s="288" t="str">
        <f>VLOOKUP(A7433,Lists!B:C,2,FALSE)</f>
        <v>MRT003</v>
      </c>
      <c r="C7433" s="288" t="str">
        <f>VLOOKUP(A7433,Lists!B:D,3,FALSE)</f>
        <v>MRT</v>
      </c>
      <c r="D7433" s="289" t="s">
        <v>5112</v>
      </c>
      <c r="E7433" s="289">
        <v>625460</v>
      </c>
      <c r="F7433" s="289" t="s">
        <v>5709</v>
      </c>
      <c r="G7433" s="289" t="s">
        <v>731</v>
      </c>
      <c r="H7433" s="278">
        <f t="shared" si="232"/>
        <v>2</v>
      </c>
      <c r="I7433" s="252" t="s">
        <v>5710</v>
      </c>
      <c r="J7433" s="289" t="s">
        <v>5714</v>
      </c>
      <c r="K7433" s="278" t="str">
        <f t="shared" si="233"/>
        <v>MRT003Moderate humanitarian conditions - Level 3</v>
      </c>
      <c r="L7433" s="290">
        <v>43644</v>
      </c>
      <c r="M7433" s="290" t="s">
        <v>3248</v>
      </c>
    </row>
    <row r="7434" spans="1:13" s="269" customFormat="1" ht="15.5" hidden="1" thickTop="1" thickBot="1" x14ac:dyDescent="0.4">
      <c r="A7434" s="283" t="s">
        <v>1250</v>
      </c>
      <c r="B7434" s="284" t="str">
        <f>VLOOKUP(A7434,Lists!B:C,2,FALSE)</f>
        <v>MRT003</v>
      </c>
      <c r="C7434" s="284" t="str">
        <f>VLOOKUP(A7434,Lists!B:D,3,FALSE)</f>
        <v>MRT</v>
      </c>
      <c r="D7434" s="285" t="s">
        <v>5113</v>
      </c>
      <c r="E7434" s="285">
        <v>40830</v>
      </c>
      <c r="F7434" s="285" t="s">
        <v>5171</v>
      </c>
      <c r="G7434" s="285" t="s">
        <v>731</v>
      </c>
      <c r="H7434" s="278">
        <f t="shared" si="232"/>
        <v>2</v>
      </c>
      <c r="I7434" s="251" t="s">
        <v>903</v>
      </c>
      <c r="J7434" s="285" t="s">
        <v>5715</v>
      </c>
      <c r="K7434" s="278" t="str">
        <f t="shared" si="233"/>
        <v>MRT003Severe humanitarian conditions - Level 4</v>
      </c>
      <c r="L7434" s="286">
        <v>43644</v>
      </c>
      <c r="M7434" s="286" t="s">
        <v>3248</v>
      </c>
    </row>
    <row r="7435" spans="1:13" s="269" customFormat="1" ht="15.5" hidden="1" thickTop="1" thickBot="1" x14ac:dyDescent="0.4">
      <c r="A7435" s="287" t="s">
        <v>1250</v>
      </c>
      <c r="B7435" s="288" t="str">
        <f>VLOOKUP(A7435,Lists!B:C,2,FALSE)</f>
        <v>MRT003</v>
      </c>
      <c r="C7435" s="288" t="str">
        <f>VLOOKUP(A7435,Lists!B:D,3,FALSE)</f>
        <v>MRT</v>
      </c>
      <c r="D7435" s="289" t="s">
        <v>5114</v>
      </c>
      <c r="E7435" s="289">
        <v>0</v>
      </c>
      <c r="F7435" s="289" t="s">
        <v>5171</v>
      </c>
      <c r="G7435" s="289" t="s">
        <v>731</v>
      </c>
      <c r="H7435" s="278">
        <f t="shared" si="232"/>
        <v>2</v>
      </c>
      <c r="I7435" s="252" t="s">
        <v>903</v>
      </c>
      <c r="J7435" s="289" t="s">
        <v>446</v>
      </c>
      <c r="K7435" s="278" t="str">
        <f t="shared" si="233"/>
        <v>MRT003Extreme humanitarian conditions - Level 5</v>
      </c>
      <c r="L7435" s="290">
        <v>43644</v>
      </c>
      <c r="M7435" s="290" t="s">
        <v>3248</v>
      </c>
    </row>
    <row r="7436" spans="1:13" s="269" customFormat="1" ht="15.5" hidden="1" thickTop="1" thickBot="1" x14ac:dyDescent="0.4">
      <c r="A7436" s="283" t="s">
        <v>2987</v>
      </c>
      <c r="B7436" s="284" t="str">
        <f>VLOOKUP(A7436,Lists!B:C,2,FALSE)</f>
        <v>YEM001</v>
      </c>
      <c r="C7436" s="284" t="str">
        <f>VLOOKUP(A7436,Lists!B:D,3,FALSE)</f>
        <v>YEM</v>
      </c>
      <c r="D7436" s="285" t="s">
        <v>5115</v>
      </c>
      <c r="E7436" s="285">
        <v>14056</v>
      </c>
      <c r="F7436" s="285" t="s">
        <v>5536</v>
      </c>
      <c r="G7436" s="285" t="s">
        <v>731</v>
      </c>
      <c r="H7436" s="278">
        <f t="shared" si="232"/>
        <v>2</v>
      </c>
      <c r="I7436" s="251" t="s">
        <v>4252</v>
      </c>
      <c r="J7436" s="285" t="s">
        <v>5537</v>
      </c>
      <c r="K7436" s="278" t="str">
        <f t="shared" si="233"/>
        <v>YEM001Fatalities in all crises</v>
      </c>
      <c r="L7436" s="286">
        <v>43645</v>
      </c>
      <c r="M7436" s="286" t="s">
        <v>3248</v>
      </c>
    </row>
    <row r="7437" spans="1:13" s="269" customFormat="1" ht="15.5" hidden="1" thickTop="1" thickBot="1" x14ac:dyDescent="0.4">
      <c r="A7437" s="287" t="s">
        <v>2988</v>
      </c>
      <c r="B7437" s="288" t="str">
        <f>VLOOKUP(A7437,Lists!B:C,2,FALSE)</f>
        <v>YEM002</v>
      </c>
      <c r="C7437" s="288" t="str">
        <f>VLOOKUP(A7437,Lists!B:D,3,FALSE)</f>
        <v>YEM</v>
      </c>
      <c r="D7437" s="289" t="s">
        <v>5115</v>
      </c>
      <c r="E7437" s="289">
        <v>14056</v>
      </c>
      <c r="F7437" s="289" t="s">
        <v>5716</v>
      </c>
      <c r="G7437" s="289" t="s">
        <v>731</v>
      </c>
      <c r="H7437" s="278">
        <f t="shared" si="232"/>
        <v>2</v>
      </c>
      <c r="I7437" s="252" t="s">
        <v>5717</v>
      </c>
      <c r="J7437" s="289" t="s">
        <v>5537</v>
      </c>
      <c r="K7437" s="278" t="str">
        <f t="shared" si="233"/>
        <v>YEM002Fatalities in all crises</v>
      </c>
      <c r="L7437" s="290">
        <v>43645</v>
      </c>
      <c r="M7437" s="290" t="s">
        <v>3248</v>
      </c>
    </row>
    <row r="7438" spans="1:13" s="269" customFormat="1" ht="15.5" hidden="1" thickTop="1" thickBot="1" x14ac:dyDescent="0.4">
      <c r="A7438" s="283" t="s">
        <v>2988</v>
      </c>
      <c r="B7438" s="284" t="str">
        <f>VLOOKUP(A7438,Lists!B:C,2,FALSE)</f>
        <v>YEM002</v>
      </c>
      <c r="C7438" s="284" t="str">
        <f>VLOOKUP(A7438,Lists!B:D,3,FALSE)</f>
        <v>YEM</v>
      </c>
      <c r="D7438" s="285" t="s">
        <v>5029</v>
      </c>
      <c r="E7438" s="285">
        <v>70</v>
      </c>
      <c r="F7438" s="285" t="s">
        <v>5718</v>
      </c>
      <c r="G7438" s="285" t="s">
        <v>731</v>
      </c>
      <c r="H7438" s="278">
        <f t="shared" si="232"/>
        <v>2</v>
      </c>
      <c r="I7438" s="251" t="s">
        <v>3090</v>
      </c>
      <c r="J7438" s="285" t="s">
        <v>5719</v>
      </c>
      <c r="K7438" s="278" t="str">
        <f t="shared" si="233"/>
        <v>YEM002Fatalities reported</v>
      </c>
      <c r="L7438" s="286">
        <v>43645</v>
      </c>
      <c r="M7438" s="286" t="s">
        <v>3248</v>
      </c>
    </row>
    <row r="7439" spans="1:13" s="269" customFormat="1" ht="15.5" hidden="1" thickTop="1" thickBot="1" x14ac:dyDescent="0.4">
      <c r="A7439" s="287" t="s">
        <v>3397</v>
      </c>
      <c r="B7439" s="288" t="str">
        <f>VLOOKUP(A7439,Lists!B:C,2,FALSE)</f>
        <v>IRQ001</v>
      </c>
      <c r="C7439" s="288" t="str">
        <f>VLOOKUP(A7439,Lists!B:D,3,FALSE)</f>
        <v>IRQ</v>
      </c>
      <c r="D7439" s="289" t="s">
        <v>737</v>
      </c>
      <c r="E7439" s="289">
        <v>14515596</v>
      </c>
      <c r="F7439" s="289" t="s">
        <v>5947</v>
      </c>
      <c r="G7439" s="289" t="s">
        <v>730</v>
      </c>
      <c r="H7439" s="278">
        <f t="shared" si="232"/>
        <v>3</v>
      </c>
      <c r="I7439" s="252" t="s">
        <v>2668</v>
      </c>
      <c r="J7439" s="289" t="s">
        <v>5946</v>
      </c>
      <c r="K7439" s="278" t="str">
        <f t="shared" si="233"/>
        <v>IRQ001People exposed</v>
      </c>
      <c r="L7439" s="290">
        <v>43647</v>
      </c>
      <c r="M7439" s="290" t="s">
        <v>3248</v>
      </c>
    </row>
    <row r="7440" spans="1:13" s="269" customFormat="1" ht="15.5" hidden="1" thickTop="1" thickBot="1" x14ac:dyDescent="0.4">
      <c r="A7440" s="283" t="s">
        <v>3397</v>
      </c>
      <c r="B7440" s="284" t="str">
        <f>VLOOKUP(A7440,Lists!B:C,2,FALSE)</f>
        <v>IRQ001</v>
      </c>
      <c r="C7440" s="284" t="str">
        <f>VLOOKUP(A7440,Lists!B:D,3,FALSE)</f>
        <v>IRQ</v>
      </c>
      <c r="D7440" s="285" t="s">
        <v>533</v>
      </c>
      <c r="E7440" s="285">
        <v>14515596</v>
      </c>
      <c r="F7440" s="285" t="s">
        <v>5947</v>
      </c>
      <c r="G7440" s="285" t="s">
        <v>730</v>
      </c>
      <c r="H7440" s="278">
        <f t="shared" si="232"/>
        <v>3</v>
      </c>
      <c r="I7440" s="251" t="s">
        <v>2668</v>
      </c>
      <c r="J7440" s="285" t="s">
        <v>5946</v>
      </c>
      <c r="K7440" s="278" t="str">
        <f t="shared" si="233"/>
        <v>IRQ001People affected</v>
      </c>
      <c r="L7440" s="286">
        <v>43647</v>
      </c>
      <c r="M7440" s="286" t="s">
        <v>3248</v>
      </c>
    </row>
    <row r="7441" spans="1:13" s="269" customFormat="1" ht="15.5" thickTop="1" thickBot="1" x14ac:dyDescent="0.4">
      <c r="A7441" s="287" t="s">
        <v>3397</v>
      </c>
      <c r="B7441" s="288" t="str">
        <f>VLOOKUP(A7441,Lists!B:C,2,FALSE)</f>
        <v>IRQ001</v>
      </c>
      <c r="C7441" s="288" t="str">
        <f>VLOOKUP(A7441,Lists!B:D,3,FALSE)</f>
        <v>IRQ</v>
      </c>
      <c r="D7441" s="289" t="s">
        <v>666</v>
      </c>
      <c r="E7441" s="289">
        <v>2795533</v>
      </c>
      <c r="F7441" s="289" t="s">
        <v>5952</v>
      </c>
      <c r="G7441" s="289" t="s">
        <v>731</v>
      </c>
      <c r="H7441" s="278">
        <f t="shared" si="232"/>
        <v>2</v>
      </c>
      <c r="I7441" s="252" t="s">
        <v>5948</v>
      </c>
      <c r="J7441" s="289" t="s">
        <v>5720</v>
      </c>
      <c r="K7441" s="278" t="str">
        <f t="shared" si="233"/>
        <v>IRQ001People displaced</v>
      </c>
      <c r="L7441" s="290">
        <v>43647</v>
      </c>
      <c r="M7441" s="290" t="s">
        <v>3248</v>
      </c>
    </row>
    <row r="7442" spans="1:13" s="269" customFormat="1" ht="15.5" hidden="1" thickTop="1" thickBot="1" x14ac:dyDescent="0.4">
      <c r="A7442" s="283" t="s">
        <v>1231</v>
      </c>
      <c r="B7442" s="284" t="str">
        <f>VLOOKUP(A7442,Lists!B:C,2,FALSE)</f>
        <v>IRQ002</v>
      </c>
      <c r="C7442" s="284" t="str">
        <f>VLOOKUP(A7442,Lists!B:D,3,FALSE)</f>
        <v>IRQ</v>
      </c>
      <c r="D7442" s="285" t="s">
        <v>737</v>
      </c>
      <c r="E7442" s="285">
        <v>11000000</v>
      </c>
      <c r="F7442" s="285" t="s">
        <v>923</v>
      </c>
      <c r="G7442" s="285" t="s">
        <v>730</v>
      </c>
      <c r="H7442" s="278">
        <f t="shared" si="232"/>
        <v>3</v>
      </c>
      <c r="I7442" s="251" t="s">
        <v>3978</v>
      </c>
      <c r="J7442" s="285" t="s">
        <v>5722</v>
      </c>
      <c r="K7442" s="278" t="str">
        <f t="shared" si="233"/>
        <v>IRQ002People exposed</v>
      </c>
      <c r="L7442" s="286">
        <v>43647</v>
      </c>
      <c r="M7442" s="286" t="s">
        <v>3248</v>
      </c>
    </row>
    <row r="7443" spans="1:13" s="269" customFormat="1" ht="15.5" hidden="1" thickTop="1" thickBot="1" x14ac:dyDescent="0.4">
      <c r="A7443" s="287" t="s">
        <v>1231</v>
      </c>
      <c r="B7443" s="288" t="str">
        <f>VLOOKUP(A7443,Lists!B:C,2,FALSE)</f>
        <v>IRQ002</v>
      </c>
      <c r="C7443" s="288" t="str">
        <f>VLOOKUP(A7443,Lists!B:D,3,FALSE)</f>
        <v>IRQ</v>
      </c>
      <c r="D7443" s="289" t="s">
        <v>533</v>
      </c>
      <c r="E7443" s="289">
        <v>11000000</v>
      </c>
      <c r="F7443" s="289" t="s">
        <v>5721</v>
      </c>
      <c r="G7443" s="289" t="s">
        <v>730</v>
      </c>
      <c r="H7443" s="278">
        <f t="shared" si="232"/>
        <v>3</v>
      </c>
      <c r="I7443" s="252" t="s">
        <v>3978</v>
      </c>
      <c r="J7443" s="289" t="s">
        <v>3979</v>
      </c>
      <c r="K7443" s="278" t="str">
        <f t="shared" si="233"/>
        <v>IRQ002People affected</v>
      </c>
      <c r="L7443" s="290">
        <v>43647</v>
      </c>
      <c r="M7443" s="290" t="s">
        <v>3248</v>
      </c>
    </row>
    <row r="7444" spans="1:13" s="269" customFormat="1" ht="15.5" thickTop="1" thickBot="1" x14ac:dyDescent="0.4">
      <c r="A7444" s="283" t="s">
        <v>1231</v>
      </c>
      <c r="B7444" s="284" t="str">
        <f>VLOOKUP(A7444,Lists!B:C,2,FALSE)</f>
        <v>IRQ002</v>
      </c>
      <c r="C7444" s="284" t="str">
        <f>VLOOKUP(A7444,Lists!B:D,3,FALSE)</f>
        <v>IRQ</v>
      </c>
      <c r="D7444" s="285" t="s">
        <v>666</v>
      </c>
      <c r="E7444" s="285">
        <v>2542550</v>
      </c>
      <c r="F7444" s="285" t="s">
        <v>5949</v>
      </c>
      <c r="G7444" s="285" t="s">
        <v>731</v>
      </c>
      <c r="H7444" s="278">
        <f t="shared" si="232"/>
        <v>2</v>
      </c>
      <c r="I7444" s="251" t="s">
        <v>3358</v>
      </c>
      <c r="J7444" s="285" t="s">
        <v>5953</v>
      </c>
      <c r="K7444" s="278" t="str">
        <f t="shared" si="233"/>
        <v>IRQ002People displaced</v>
      </c>
      <c r="L7444" s="286">
        <v>43647</v>
      </c>
      <c r="M7444" s="286" t="s">
        <v>3248</v>
      </c>
    </row>
    <row r="7445" spans="1:13" s="269" customFormat="1" ht="15.5" hidden="1" thickTop="1" thickBot="1" x14ac:dyDescent="0.4">
      <c r="A7445" s="287" t="s">
        <v>2963</v>
      </c>
      <c r="B7445" s="288" t="str">
        <f>VLOOKUP(A7445,Lists!B:C,2,FALSE)</f>
        <v>IRQ003</v>
      </c>
      <c r="C7445" s="288" t="str">
        <f>VLOOKUP(A7445,Lists!B:D,3,FALSE)</f>
        <v>IRQ</v>
      </c>
      <c r="D7445" s="289" t="s">
        <v>737</v>
      </c>
      <c r="E7445" s="289">
        <v>3515596</v>
      </c>
      <c r="F7445" s="289" t="s">
        <v>5950</v>
      </c>
      <c r="G7445" s="289" t="s">
        <v>730</v>
      </c>
      <c r="H7445" s="278">
        <f t="shared" si="232"/>
        <v>3</v>
      </c>
      <c r="I7445" s="252" t="s">
        <v>3360</v>
      </c>
      <c r="J7445" s="289" t="s">
        <v>5951</v>
      </c>
      <c r="K7445" s="278" t="str">
        <f t="shared" si="233"/>
        <v>IRQ003People exposed</v>
      </c>
      <c r="L7445" s="290">
        <v>43647</v>
      </c>
      <c r="M7445" s="290" t="s">
        <v>3248</v>
      </c>
    </row>
    <row r="7446" spans="1:13" s="269" customFormat="1" ht="15.5" hidden="1" thickTop="1" thickBot="1" x14ac:dyDescent="0.4">
      <c r="A7446" s="283" t="s">
        <v>2963</v>
      </c>
      <c r="B7446" s="284" t="str">
        <f>VLOOKUP(A7446,Lists!B:C,2,FALSE)</f>
        <v>IRQ003</v>
      </c>
      <c r="C7446" s="284" t="str">
        <f>VLOOKUP(A7446,Lists!B:D,3,FALSE)</f>
        <v>IRQ</v>
      </c>
      <c r="D7446" s="285" t="s">
        <v>533</v>
      </c>
      <c r="E7446" s="285">
        <v>3515596</v>
      </c>
      <c r="F7446" s="285" t="s">
        <v>5950</v>
      </c>
      <c r="G7446" s="285" t="s">
        <v>730</v>
      </c>
      <c r="H7446" s="278">
        <f t="shared" si="232"/>
        <v>3</v>
      </c>
      <c r="I7446" s="251" t="s">
        <v>3360</v>
      </c>
      <c r="J7446" s="285" t="s">
        <v>5723</v>
      </c>
      <c r="K7446" s="278" t="str">
        <f t="shared" si="233"/>
        <v>IRQ003People affected</v>
      </c>
      <c r="L7446" s="286">
        <v>43647</v>
      </c>
      <c r="M7446" s="286" t="s">
        <v>3248</v>
      </c>
    </row>
    <row r="7447" spans="1:13" s="269" customFormat="1" ht="15.5" thickTop="1" thickBot="1" x14ac:dyDescent="0.4">
      <c r="A7447" s="287" t="s">
        <v>2963</v>
      </c>
      <c r="B7447" s="288" t="str">
        <f>VLOOKUP(A7447,Lists!B:C,2,FALSE)</f>
        <v>IRQ003</v>
      </c>
      <c r="C7447" s="288" t="str">
        <f>VLOOKUP(A7447,Lists!B:D,3,FALSE)</f>
        <v>IRQ</v>
      </c>
      <c r="D7447" s="289" t="s">
        <v>666</v>
      </c>
      <c r="E7447" s="289">
        <v>252983</v>
      </c>
      <c r="F7447" s="289" t="s">
        <v>5317</v>
      </c>
      <c r="G7447" s="289" t="s">
        <v>731</v>
      </c>
      <c r="H7447" s="278">
        <f t="shared" si="232"/>
        <v>2</v>
      </c>
      <c r="I7447" s="252" t="s">
        <v>3981</v>
      </c>
      <c r="J7447" s="289" t="s">
        <v>2693</v>
      </c>
      <c r="K7447" s="278" t="str">
        <f t="shared" si="233"/>
        <v>IRQ003People displaced</v>
      </c>
      <c r="L7447" s="290">
        <v>43647</v>
      </c>
      <c r="M7447" s="290" t="s">
        <v>3248</v>
      </c>
    </row>
    <row r="7448" spans="1:13" s="269" customFormat="1" ht="15.5" hidden="1" thickTop="1" thickBot="1" x14ac:dyDescent="0.4">
      <c r="A7448" s="283" t="s">
        <v>2963</v>
      </c>
      <c r="B7448" s="284" t="str">
        <f>VLOOKUP(A7448,Lists!B:C,2,FALSE)</f>
        <v>IRQ003</v>
      </c>
      <c r="C7448" s="284" t="str">
        <f>VLOOKUP(A7448,Lists!B:D,3,FALSE)</f>
        <v>IRQ</v>
      </c>
      <c r="D7448" s="285" t="s">
        <v>752</v>
      </c>
      <c r="E7448" s="285">
        <v>252983</v>
      </c>
      <c r="F7448" s="285" t="s">
        <v>5317</v>
      </c>
      <c r="G7448" s="285" t="s">
        <v>730</v>
      </c>
      <c r="H7448" s="278">
        <f t="shared" si="232"/>
        <v>3</v>
      </c>
      <c r="I7448" s="251" t="s">
        <v>5724</v>
      </c>
      <c r="J7448" s="285" t="s">
        <v>2693</v>
      </c>
      <c r="K7448" s="278" t="str">
        <f t="shared" si="233"/>
        <v>IRQ003People in Need</v>
      </c>
      <c r="L7448" s="286">
        <v>43647</v>
      </c>
      <c r="M7448" s="286" t="s">
        <v>3248</v>
      </c>
    </row>
    <row r="7449" spans="1:13" s="269" customFormat="1" ht="15.5" hidden="1" thickTop="1" thickBot="1" x14ac:dyDescent="0.4">
      <c r="A7449" s="287" t="s">
        <v>2963</v>
      </c>
      <c r="B7449" s="288" t="str">
        <f>VLOOKUP(A7449,Lists!B:C,2,FALSE)</f>
        <v>IRQ003</v>
      </c>
      <c r="C7449" s="288" t="str">
        <f>VLOOKUP(A7449,Lists!B:D,3,FALSE)</f>
        <v>IRQ</v>
      </c>
      <c r="D7449" s="289" t="s">
        <v>5111</v>
      </c>
      <c r="E7449" s="289">
        <v>3262613</v>
      </c>
      <c r="F7449" s="289" t="s">
        <v>5950</v>
      </c>
      <c r="G7449" s="289" t="s">
        <v>730</v>
      </c>
      <c r="H7449" s="278">
        <f t="shared" si="232"/>
        <v>3</v>
      </c>
      <c r="I7449" s="252" t="s">
        <v>3360</v>
      </c>
      <c r="J7449" s="289" t="s">
        <v>5205</v>
      </c>
      <c r="K7449" s="278" t="str">
        <f t="shared" si="233"/>
        <v>IRQ003Stressed humanitarian conditions - Level 2</v>
      </c>
      <c r="L7449" s="290">
        <v>43647</v>
      </c>
      <c r="M7449" s="290" t="s">
        <v>3248</v>
      </c>
    </row>
    <row r="7450" spans="1:13" s="269" customFormat="1" ht="15.5" hidden="1" thickTop="1" thickBot="1" x14ac:dyDescent="0.4">
      <c r="A7450" s="283" t="s">
        <v>2963</v>
      </c>
      <c r="B7450" s="284" t="str">
        <f>VLOOKUP(A7450,Lists!B:C,2,FALSE)</f>
        <v>IRQ003</v>
      </c>
      <c r="C7450" s="284" t="str">
        <f>VLOOKUP(A7450,Lists!B:D,3,FALSE)</f>
        <v>IRQ</v>
      </c>
      <c r="D7450" s="285" t="s">
        <v>5112</v>
      </c>
      <c r="E7450" s="285">
        <v>207680</v>
      </c>
      <c r="F7450" s="285" t="s">
        <v>5725</v>
      </c>
      <c r="G7450" s="285" t="s">
        <v>730</v>
      </c>
      <c r="H7450" s="278">
        <f t="shared" si="232"/>
        <v>3</v>
      </c>
      <c r="I7450" s="251" t="s">
        <v>3366</v>
      </c>
      <c r="J7450" s="285" t="s">
        <v>5726</v>
      </c>
      <c r="K7450" s="278" t="str">
        <f t="shared" si="233"/>
        <v>IRQ003Moderate humanitarian conditions - Level 3</v>
      </c>
      <c r="L7450" s="286">
        <v>43647</v>
      </c>
      <c r="M7450" s="286" t="s">
        <v>3248</v>
      </c>
    </row>
    <row r="7451" spans="1:13" s="269" customFormat="1" ht="15.5" hidden="1" thickTop="1" thickBot="1" x14ac:dyDescent="0.4">
      <c r="A7451" s="287" t="s">
        <v>2963</v>
      </c>
      <c r="B7451" s="288" t="str">
        <f>VLOOKUP(A7451,Lists!B:C,2,FALSE)</f>
        <v>IRQ003</v>
      </c>
      <c r="C7451" s="288" t="str">
        <f>VLOOKUP(A7451,Lists!B:D,3,FALSE)</f>
        <v>IRQ</v>
      </c>
      <c r="D7451" s="289" t="s">
        <v>5113</v>
      </c>
      <c r="E7451" s="289">
        <v>45303</v>
      </c>
      <c r="F7451" s="289" t="s">
        <v>5725</v>
      </c>
      <c r="G7451" s="289" t="s">
        <v>730</v>
      </c>
      <c r="H7451" s="278">
        <f t="shared" si="232"/>
        <v>3</v>
      </c>
      <c r="I7451" s="252" t="s">
        <v>3366</v>
      </c>
      <c r="J7451" s="289" t="s">
        <v>3986</v>
      </c>
      <c r="K7451" s="278" t="str">
        <f t="shared" si="233"/>
        <v>IRQ003Severe humanitarian conditions - Level 4</v>
      </c>
      <c r="L7451" s="290">
        <v>43647</v>
      </c>
      <c r="M7451" s="290" t="s">
        <v>3248</v>
      </c>
    </row>
    <row r="7452" spans="1:13" s="269" customFormat="1" ht="15.5" hidden="1" thickTop="1" thickBot="1" x14ac:dyDescent="0.4">
      <c r="A7452" s="283" t="s">
        <v>2963</v>
      </c>
      <c r="B7452" s="284" t="str">
        <f>VLOOKUP(A7452,Lists!B:C,2,FALSE)</f>
        <v>IRQ003</v>
      </c>
      <c r="C7452" s="284" t="str">
        <f>VLOOKUP(A7452,Lists!B:D,3,FALSE)</f>
        <v>IRQ</v>
      </c>
      <c r="D7452" s="285" t="s">
        <v>5114</v>
      </c>
      <c r="E7452" s="285">
        <v>0</v>
      </c>
      <c r="F7452" s="285" t="s">
        <v>5725</v>
      </c>
      <c r="G7452" s="285" t="s">
        <v>730</v>
      </c>
      <c r="H7452" s="278">
        <f t="shared" si="232"/>
        <v>3</v>
      </c>
      <c r="I7452" s="251" t="s">
        <v>3366</v>
      </c>
      <c r="J7452" s="285" t="s">
        <v>5727</v>
      </c>
      <c r="K7452" s="278" t="str">
        <f t="shared" si="233"/>
        <v>IRQ003Extreme humanitarian conditions - Level 5</v>
      </c>
      <c r="L7452" s="286">
        <v>43647</v>
      </c>
      <c r="M7452" s="286" t="s">
        <v>3248</v>
      </c>
    </row>
    <row r="7453" spans="1:13" s="269" customFormat="1" ht="15.5" hidden="1" thickTop="1" thickBot="1" x14ac:dyDescent="0.4">
      <c r="A7453" s="287" t="s">
        <v>2974</v>
      </c>
      <c r="B7453" s="288" t="str">
        <f>VLOOKUP(A7453,Lists!B:C,2,FALSE)</f>
        <v>NGA004</v>
      </c>
      <c r="C7453" s="288" t="str">
        <f>VLOOKUP(A7453,Lists!B:D,3,FALSE)</f>
        <v>NGA</v>
      </c>
      <c r="D7453" s="289" t="s">
        <v>522</v>
      </c>
      <c r="E7453" s="289">
        <v>187586000</v>
      </c>
      <c r="F7453" s="289" t="s">
        <v>5954</v>
      </c>
      <c r="G7453" s="289" t="s">
        <v>731</v>
      </c>
      <c r="H7453" s="278">
        <f t="shared" si="232"/>
        <v>2</v>
      </c>
      <c r="I7453" s="252" t="s">
        <v>5955</v>
      </c>
      <c r="J7453" s="289" t="s">
        <v>5733</v>
      </c>
      <c r="K7453" s="278" t="str">
        <f t="shared" si="233"/>
        <v>NGA004Total population</v>
      </c>
      <c r="L7453" s="290">
        <v>43647</v>
      </c>
      <c r="M7453" s="290" t="s">
        <v>3248</v>
      </c>
    </row>
    <row r="7454" spans="1:13" s="269" customFormat="1" ht="15.5" hidden="1" thickTop="1" thickBot="1" x14ac:dyDescent="0.4">
      <c r="A7454" s="283" t="s">
        <v>2974</v>
      </c>
      <c r="B7454" s="284" t="str">
        <f>VLOOKUP(A7454,Lists!B:C,2,FALSE)</f>
        <v>NGA004</v>
      </c>
      <c r="C7454" s="284" t="str">
        <f>VLOOKUP(A7454,Lists!B:D,3,FALSE)</f>
        <v>NGA</v>
      </c>
      <c r="D7454" s="285" t="s">
        <v>660</v>
      </c>
      <c r="E7454" s="285">
        <v>157918</v>
      </c>
      <c r="F7454" s="285" t="s">
        <v>5956</v>
      </c>
      <c r="G7454" s="285" t="s">
        <v>732</v>
      </c>
      <c r="H7454" s="278">
        <f t="shared" si="232"/>
        <v>1</v>
      </c>
      <c r="I7454" s="251" t="s">
        <v>5957</v>
      </c>
      <c r="J7454" s="285" t="s">
        <v>5734</v>
      </c>
      <c r="K7454" s="278" t="str">
        <f t="shared" si="233"/>
        <v>NGA004Landmass affected</v>
      </c>
      <c r="L7454" s="286">
        <v>43647</v>
      </c>
      <c r="M7454" s="286" t="s">
        <v>3248</v>
      </c>
    </row>
    <row r="7455" spans="1:13" s="269" customFormat="1" ht="15.5" hidden="1" thickTop="1" thickBot="1" x14ac:dyDescent="0.4">
      <c r="A7455" s="287" t="s">
        <v>2974</v>
      </c>
      <c r="B7455" s="288" t="str">
        <f>VLOOKUP(A7455,Lists!B:C,2,FALSE)</f>
        <v>NGA004</v>
      </c>
      <c r="C7455" s="288" t="str">
        <f>VLOOKUP(A7455,Lists!B:D,3,FALSE)</f>
        <v>NGA</v>
      </c>
      <c r="D7455" s="289" t="s">
        <v>737</v>
      </c>
      <c r="E7455" s="289">
        <v>13012000</v>
      </c>
      <c r="F7455" s="289" t="s">
        <v>5959</v>
      </c>
      <c r="G7455" s="289" t="s">
        <v>731</v>
      </c>
      <c r="H7455" s="278">
        <f t="shared" si="232"/>
        <v>2</v>
      </c>
      <c r="I7455" s="252" t="s">
        <v>5958</v>
      </c>
      <c r="J7455" s="289" t="s">
        <v>5735</v>
      </c>
      <c r="K7455" s="278" t="str">
        <f t="shared" si="233"/>
        <v>NGA004People exposed</v>
      </c>
      <c r="L7455" s="290">
        <v>43647</v>
      </c>
      <c r="M7455" s="290" t="s">
        <v>3248</v>
      </c>
    </row>
    <row r="7456" spans="1:13" s="269" customFormat="1" ht="15.5" hidden="1" thickTop="1" thickBot="1" x14ac:dyDescent="0.4">
      <c r="A7456" s="283" t="s">
        <v>2974</v>
      </c>
      <c r="B7456" s="284" t="str">
        <f>VLOOKUP(A7456,Lists!B:C,2,FALSE)</f>
        <v>NGA004</v>
      </c>
      <c r="C7456" s="284" t="str">
        <f>VLOOKUP(A7456,Lists!B:D,3,FALSE)</f>
        <v>NGA</v>
      </c>
      <c r="D7456" s="285" t="s">
        <v>533</v>
      </c>
      <c r="E7456" s="285">
        <v>13012000</v>
      </c>
      <c r="F7456" s="285" t="s">
        <v>5959</v>
      </c>
      <c r="G7456" s="285" t="s">
        <v>731</v>
      </c>
      <c r="H7456" s="278">
        <f t="shared" si="232"/>
        <v>2</v>
      </c>
      <c r="I7456" s="251" t="s">
        <v>5958</v>
      </c>
      <c r="J7456" s="285" t="s">
        <v>5736</v>
      </c>
      <c r="K7456" s="278" t="str">
        <f t="shared" si="233"/>
        <v>NGA004People affected</v>
      </c>
      <c r="L7456" s="286">
        <v>43647</v>
      </c>
      <c r="M7456" s="286" t="s">
        <v>3248</v>
      </c>
    </row>
    <row r="7457" spans="1:13" s="269" customFormat="1" ht="15.5" thickTop="1" thickBot="1" x14ac:dyDescent="0.4">
      <c r="A7457" s="287" t="s">
        <v>2974</v>
      </c>
      <c r="B7457" s="288" t="str">
        <f>VLOOKUP(A7457,Lists!B:C,2,FALSE)</f>
        <v>NGA004</v>
      </c>
      <c r="C7457" s="288" t="str">
        <f>VLOOKUP(A7457,Lists!B:D,3,FALSE)</f>
        <v>NGA</v>
      </c>
      <c r="D7457" s="289" t="s">
        <v>666</v>
      </c>
      <c r="E7457" s="289">
        <v>3746000</v>
      </c>
      <c r="F7457" s="289" t="s">
        <v>6044</v>
      </c>
      <c r="G7457" s="289" t="s">
        <v>731</v>
      </c>
      <c r="H7457" s="278">
        <f t="shared" si="232"/>
        <v>2</v>
      </c>
      <c r="I7457" s="252" t="s">
        <v>5731</v>
      </c>
      <c r="J7457" s="289" t="s">
        <v>5737</v>
      </c>
      <c r="K7457" s="278" t="str">
        <f t="shared" si="233"/>
        <v>NGA004People displaced</v>
      </c>
      <c r="L7457" s="290">
        <v>43647</v>
      </c>
      <c r="M7457" s="290" t="s">
        <v>3248</v>
      </c>
    </row>
    <row r="7458" spans="1:13" s="269" customFormat="1" ht="15.5" hidden="1" thickTop="1" thickBot="1" x14ac:dyDescent="0.4">
      <c r="A7458" s="283" t="s">
        <v>2974</v>
      </c>
      <c r="B7458" s="284" t="str">
        <f>VLOOKUP(A7458,Lists!B:C,2,FALSE)</f>
        <v>NGA004</v>
      </c>
      <c r="C7458" s="284" t="str">
        <f>VLOOKUP(A7458,Lists!B:D,3,FALSE)</f>
        <v>NGA</v>
      </c>
      <c r="D7458" s="285" t="s">
        <v>5028</v>
      </c>
      <c r="E7458" s="285" t="s">
        <v>446</v>
      </c>
      <c r="F7458" s="285" t="s">
        <v>446</v>
      </c>
      <c r="G7458" s="285" t="s">
        <v>446</v>
      </c>
      <c r="H7458" s="278" t="str">
        <f t="shared" si="232"/>
        <v>x</v>
      </c>
      <c r="I7458" s="251" t="s">
        <v>446</v>
      </c>
      <c r="J7458" s="285" t="s">
        <v>5738</v>
      </c>
      <c r="K7458" s="278" t="str">
        <f t="shared" si="233"/>
        <v>NGA004Illness cases reported</v>
      </c>
      <c r="L7458" s="286">
        <v>43647</v>
      </c>
      <c r="M7458" s="286" t="s">
        <v>3248</v>
      </c>
    </row>
    <row r="7459" spans="1:13" s="269" customFormat="1" ht="15.5" hidden="1" thickTop="1" thickBot="1" x14ac:dyDescent="0.4">
      <c r="A7459" s="287" t="s">
        <v>2974</v>
      </c>
      <c r="B7459" s="288" t="str">
        <f>VLOOKUP(A7459,Lists!B:C,2,FALSE)</f>
        <v>NGA004</v>
      </c>
      <c r="C7459" s="288" t="str">
        <f>VLOOKUP(A7459,Lists!B:D,3,FALSE)</f>
        <v>NGA</v>
      </c>
      <c r="D7459" s="289" t="s">
        <v>5027</v>
      </c>
      <c r="E7459" s="289" t="s">
        <v>446</v>
      </c>
      <c r="F7459" s="289" t="s">
        <v>446</v>
      </c>
      <c r="G7459" s="289" t="s">
        <v>446</v>
      </c>
      <c r="H7459" s="278" t="str">
        <f t="shared" si="232"/>
        <v>x</v>
      </c>
      <c r="I7459" s="252" t="s">
        <v>446</v>
      </c>
      <c r="J7459" s="289" t="s">
        <v>5738</v>
      </c>
      <c r="K7459" s="278" t="str">
        <f t="shared" si="233"/>
        <v>NGA004Injuries reported</v>
      </c>
      <c r="L7459" s="290">
        <v>43647</v>
      </c>
      <c r="M7459" s="290" t="s">
        <v>3248</v>
      </c>
    </row>
    <row r="7460" spans="1:13" s="269" customFormat="1" ht="15.5" hidden="1" thickTop="1" thickBot="1" x14ac:dyDescent="0.4">
      <c r="A7460" s="283" t="s">
        <v>2974</v>
      </c>
      <c r="B7460" s="284" t="str">
        <f>VLOOKUP(A7460,Lists!B:C,2,FALSE)</f>
        <v>NGA004</v>
      </c>
      <c r="C7460" s="284" t="str">
        <f>VLOOKUP(A7460,Lists!B:D,3,FALSE)</f>
        <v>NGA</v>
      </c>
      <c r="D7460" s="285" t="s">
        <v>5029</v>
      </c>
      <c r="E7460" s="285">
        <v>536</v>
      </c>
      <c r="F7460" s="285" t="s">
        <v>5417</v>
      </c>
      <c r="G7460" s="285" t="s">
        <v>731</v>
      </c>
      <c r="H7460" s="278">
        <f t="shared" si="232"/>
        <v>2</v>
      </c>
      <c r="I7460" s="251" t="s">
        <v>1354</v>
      </c>
      <c r="J7460" s="285" t="s">
        <v>5739</v>
      </c>
      <c r="K7460" s="278" t="str">
        <f t="shared" si="233"/>
        <v>NGA004Fatalities reported</v>
      </c>
      <c r="L7460" s="286">
        <v>43647</v>
      </c>
      <c r="M7460" s="286" t="s">
        <v>3248</v>
      </c>
    </row>
    <row r="7461" spans="1:13" s="269" customFormat="1" ht="15.5" hidden="1" thickTop="1" thickBot="1" x14ac:dyDescent="0.4">
      <c r="A7461" s="287" t="s">
        <v>2974</v>
      </c>
      <c r="B7461" s="288" t="str">
        <f>VLOOKUP(A7461,Lists!B:C,2,FALSE)</f>
        <v>NGA004</v>
      </c>
      <c r="C7461" s="288" t="str">
        <f>VLOOKUP(A7461,Lists!B:D,3,FALSE)</f>
        <v>NGA</v>
      </c>
      <c r="D7461" s="289" t="s">
        <v>5115</v>
      </c>
      <c r="E7461" s="289">
        <v>3376</v>
      </c>
      <c r="F7461" s="289" t="s">
        <v>5417</v>
      </c>
      <c r="G7461" s="289" t="s">
        <v>731</v>
      </c>
      <c r="H7461" s="278">
        <f t="shared" si="232"/>
        <v>2</v>
      </c>
      <c r="I7461" s="252" t="s">
        <v>1354</v>
      </c>
      <c r="J7461" s="289" t="s">
        <v>5740</v>
      </c>
      <c r="K7461" s="278" t="str">
        <f t="shared" si="233"/>
        <v>NGA004Fatalities in all crises</v>
      </c>
      <c r="L7461" s="290">
        <v>43647</v>
      </c>
      <c r="M7461" s="290" t="s">
        <v>3248</v>
      </c>
    </row>
    <row r="7462" spans="1:13" s="269" customFormat="1" ht="15.5" hidden="1" thickTop="1" thickBot="1" x14ac:dyDescent="0.4">
      <c r="A7462" s="283" t="s">
        <v>2974</v>
      </c>
      <c r="B7462" s="284" t="str">
        <f>VLOOKUP(A7462,Lists!B:C,2,FALSE)</f>
        <v>NGA004</v>
      </c>
      <c r="C7462" s="284" t="str">
        <f>VLOOKUP(A7462,Lists!B:D,3,FALSE)</f>
        <v>NGA</v>
      </c>
      <c r="D7462" s="285" t="s">
        <v>5108</v>
      </c>
      <c r="E7462" s="285" t="s">
        <v>446</v>
      </c>
      <c r="F7462" s="285" t="s">
        <v>446</v>
      </c>
      <c r="G7462" s="285" t="s">
        <v>446</v>
      </c>
      <c r="H7462" s="278" t="str">
        <f t="shared" si="232"/>
        <v>x</v>
      </c>
      <c r="I7462" s="251" t="s">
        <v>446</v>
      </c>
      <c r="J7462" s="285" t="s">
        <v>5738</v>
      </c>
      <c r="K7462" s="278" t="str">
        <f t="shared" si="233"/>
        <v>NGA004Buildings damaged</v>
      </c>
      <c r="L7462" s="286">
        <v>43647</v>
      </c>
      <c r="M7462" s="286" t="s">
        <v>3248</v>
      </c>
    </row>
    <row r="7463" spans="1:13" s="269" customFormat="1" ht="15.5" hidden="1" thickTop="1" thickBot="1" x14ac:dyDescent="0.4">
      <c r="A7463" s="287" t="s">
        <v>2974</v>
      </c>
      <c r="B7463" s="288" t="str">
        <f>VLOOKUP(A7463,Lists!B:C,2,FALSE)</f>
        <v>NGA004</v>
      </c>
      <c r="C7463" s="288" t="str">
        <f>VLOOKUP(A7463,Lists!B:D,3,FALSE)</f>
        <v>NGA</v>
      </c>
      <c r="D7463" s="289" t="s">
        <v>5109</v>
      </c>
      <c r="E7463" s="289">
        <v>4300</v>
      </c>
      <c r="F7463" s="289" t="s">
        <v>923</v>
      </c>
      <c r="G7463" s="289" t="s">
        <v>731</v>
      </c>
      <c r="H7463" s="278">
        <f t="shared" si="232"/>
        <v>2</v>
      </c>
      <c r="I7463" s="252" t="s">
        <v>924</v>
      </c>
      <c r="J7463" s="289" t="s">
        <v>5741</v>
      </c>
      <c r="K7463" s="278" t="str">
        <f t="shared" si="233"/>
        <v>NGA004Buildings destroyed</v>
      </c>
      <c r="L7463" s="290">
        <v>43647</v>
      </c>
      <c r="M7463" s="290" t="s">
        <v>3248</v>
      </c>
    </row>
    <row r="7464" spans="1:13" s="269" customFormat="1" ht="15.5" hidden="1" thickTop="1" thickBot="1" x14ac:dyDescent="0.4">
      <c r="A7464" s="283" t="s">
        <v>2974</v>
      </c>
      <c r="B7464" s="284" t="str">
        <f>VLOOKUP(A7464,Lists!B:C,2,FALSE)</f>
        <v>NGA004</v>
      </c>
      <c r="C7464" s="284" t="str">
        <f>VLOOKUP(A7464,Lists!B:D,3,FALSE)</f>
        <v>NGA</v>
      </c>
      <c r="D7464" s="285" t="s">
        <v>742</v>
      </c>
      <c r="E7464" s="285" t="s">
        <v>446</v>
      </c>
      <c r="F7464" s="285" t="s">
        <v>1020</v>
      </c>
      <c r="G7464" s="285" t="s">
        <v>446</v>
      </c>
      <c r="H7464" s="278" t="str">
        <f t="shared" si="232"/>
        <v>x</v>
      </c>
      <c r="I7464" s="251" t="s">
        <v>1023</v>
      </c>
      <c r="J7464" s="285" t="s">
        <v>5742</v>
      </c>
      <c r="K7464" s="278" t="str">
        <f t="shared" si="233"/>
        <v>NGA004Economic Losses</v>
      </c>
      <c r="L7464" s="286">
        <v>43647</v>
      </c>
      <c r="M7464" s="286" t="s">
        <v>3248</v>
      </c>
    </row>
    <row r="7465" spans="1:13" s="269" customFormat="1" ht="15.5" hidden="1" thickTop="1" thickBot="1" x14ac:dyDescent="0.4">
      <c r="A7465" s="287" t="s">
        <v>2974</v>
      </c>
      <c r="B7465" s="288" t="str">
        <f>VLOOKUP(A7465,Lists!B:C,2,FALSE)</f>
        <v>NGA004</v>
      </c>
      <c r="C7465" s="288" t="str">
        <f>VLOOKUP(A7465,Lists!B:D,3,FALSE)</f>
        <v>NGA</v>
      </c>
      <c r="D7465" s="289" t="s">
        <v>752</v>
      </c>
      <c r="E7465" s="289">
        <v>7069000</v>
      </c>
      <c r="F7465" s="289" t="s">
        <v>5729</v>
      </c>
      <c r="G7465" s="289" t="s">
        <v>731</v>
      </c>
      <c r="H7465" s="278">
        <f t="shared" si="232"/>
        <v>2</v>
      </c>
      <c r="I7465" s="252" t="s">
        <v>4008</v>
      </c>
      <c r="J7465" s="289" t="s">
        <v>5743</v>
      </c>
      <c r="K7465" s="278" t="str">
        <f t="shared" si="233"/>
        <v>NGA004People in Need</v>
      </c>
      <c r="L7465" s="290">
        <v>43647</v>
      </c>
      <c r="M7465" s="290" t="s">
        <v>3248</v>
      </c>
    </row>
    <row r="7466" spans="1:13" s="269" customFormat="1" ht="15.5" hidden="1" thickTop="1" thickBot="1" x14ac:dyDescent="0.4">
      <c r="A7466" s="283" t="s">
        <v>2974</v>
      </c>
      <c r="B7466" s="284" t="str">
        <f>VLOOKUP(A7466,Lists!B:C,2,FALSE)</f>
        <v>NGA004</v>
      </c>
      <c r="C7466" s="284" t="str">
        <f>VLOOKUP(A7466,Lists!B:D,3,FALSE)</f>
        <v>NGA</v>
      </c>
      <c r="D7466" s="285" t="s">
        <v>5110</v>
      </c>
      <c r="E7466" s="285">
        <v>0</v>
      </c>
      <c r="F7466" s="285" t="s">
        <v>5728</v>
      </c>
      <c r="G7466" s="285" t="s">
        <v>731</v>
      </c>
      <c r="H7466" s="278">
        <f t="shared" si="232"/>
        <v>2</v>
      </c>
      <c r="I7466" s="251" t="s">
        <v>5958</v>
      </c>
      <c r="J7466" s="285" t="s">
        <v>4115</v>
      </c>
      <c r="K7466" s="278" t="str">
        <f t="shared" si="233"/>
        <v>NGA004Minimal humanitarian conditions - Level 1</v>
      </c>
      <c r="L7466" s="286">
        <v>43647</v>
      </c>
      <c r="M7466" s="286" t="s">
        <v>3248</v>
      </c>
    </row>
    <row r="7467" spans="1:13" s="269" customFormat="1" ht="15.5" hidden="1" thickTop="1" thickBot="1" x14ac:dyDescent="0.4">
      <c r="A7467" s="287" t="s">
        <v>2974</v>
      </c>
      <c r="B7467" s="288" t="str">
        <f>VLOOKUP(A7467,Lists!B:C,2,FALSE)</f>
        <v>NGA004</v>
      </c>
      <c r="C7467" s="288" t="str">
        <f>VLOOKUP(A7467,Lists!B:D,3,FALSE)</f>
        <v>NGA</v>
      </c>
      <c r="D7467" s="289" t="s">
        <v>5111</v>
      </c>
      <c r="E7467" s="289">
        <v>5943000</v>
      </c>
      <c r="F7467" s="289" t="s">
        <v>5728</v>
      </c>
      <c r="G7467" s="289" t="s">
        <v>731</v>
      </c>
      <c r="H7467" s="278">
        <f t="shared" si="232"/>
        <v>2</v>
      </c>
      <c r="I7467" s="252" t="s">
        <v>5958</v>
      </c>
      <c r="J7467" s="289" t="s">
        <v>5744</v>
      </c>
      <c r="K7467" s="278" t="str">
        <f t="shared" si="233"/>
        <v>NGA004Stressed humanitarian conditions - Level 2</v>
      </c>
      <c r="L7467" s="290">
        <v>43647</v>
      </c>
      <c r="M7467" s="290" t="s">
        <v>3248</v>
      </c>
    </row>
    <row r="7468" spans="1:13" s="269" customFormat="1" ht="15.5" hidden="1" thickTop="1" thickBot="1" x14ac:dyDescent="0.4">
      <c r="A7468" s="283" t="s">
        <v>2974</v>
      </c>
      <c r="B7468" s="284" t="str">
        <f>VLOOKUP(A7468,Lists!B:C,2,FALSE)</f>
        <v>NGA004</v>
      </c>
      <c r="C7468" s="284" t="str">
        <f>VLOOKUP(A7468,Lists!B:D,3,FALSE)</f>
        <v>NGA</v>
      </c>
      <c r="D7468" s="285" t="s">
        <v>5112</v>
      </c>
      <c r="E7468" s="285">
        <v>1908000</v>
      </c>
      <c r="F7468" s="285" t="s">
        <v>5729</v>
      </c>
      <c r="G7468" s="285" t="s">
        <v>731</v>
      </c>
      <c r="H7468" s="278">
        <f t="shared" si="232"/>
        <v>2</v>
      </c>
      <c r="I7468" s="251" t="s">
        <v>4008</v>
      </c>
      <c r="J7468" s="285" t="s">
        <v>6045</v>
      </c>
      <c r="K7468" s="278" t="str">
        <f t="shared" si="233"/>
        <v>NGA004Moderate humanitarian conditions - Level 3</v>
      </c>
      <c r="L7468" s="286">
        <v>43647</v>
      </c>
      <c r="M7468" s="286" t="s">
        <v>3248</v>
      </c>
    </row>
    <row r="7469" spans="1:13" s="269" customFormat="1" ht="15.5" hidden="1" thickTop="1" thickBot="1" x14ac:dyDescent="0.4">
      <c r="A7469" s="287" t="s">
        <v>2974</v>
      </c>
      <c r="B7469" s="288" t="str">
        <f>VLOOKUP(A7469,Lists!B:C,2,FALSE)</f>
        <v>NGA004</v>
      </c>
      <c r="C7469" s="288" t="str">
        <f>VLOOKUP(A7469,Lists!B:D,3,FALSE)</f>
        <v>NGA</v>
      </c>
      <c r="D7469" s="289" t="s">
        <v>5113</v>
      </c>
      <c r="E7469" s="289">
        <v>5161000</v>
      </c>
      <c r="F7469" s="289" t="s">
        <v>5729</v>
      </c>
      <c r="G7469" s="289" t="s">
        <v>731</v>
      </c>
      <c r="H7469" s="278">
        <f t="shared" si="232"/>
        <v>2</v>
      </c>
      <c r="I7469" s="252" t="s">
        <v>4008</v>
      </c>
      <c r="J7469" s="289" t="s">
        <v>6046</v>
      </c>
      <c r="K7469" s="278" t="str">
        <f t="shared" si="233"/>
        <v>NGA004Severe humanitarian conditions - Level 4</v>
      </c>
      <c r="L7469" s="290">
        <v>43647</v>
      </c>
      <c r="M7469" s="290" t="s">
        <v>3248</v>
      </c>
    </row>
    <row r="7470" spans="1:13" s="269" customFormat="1" ht="15.5" hidden="1" thickTop="1" thickBot="1" x14ac:dyDescent="0.4">
      <c r="A7470" s="283" t="s">
        <v>2974</v>
      </c>
      <c r="B7470" s="284" t="str">
        <f>VLOOKUP(A7470,Lists!B:C,2,FALSE)</f>
        <v>NGA004</v>
      </c>
      <c r="C7470" s="284" t="str">
        <f>VLOOKUP(A7470,Lists!B:D,3,FALSE)</f>
        <v>NGA</v>
      </c>
      <c r="D7470" s="285" t="s">
        <v>5114</v>
      </c>
      <c r="E7470" s="285">
        <v>0</v>
      </c>
      <c r="F7470" s="285" t="s">
        <v>446</v>
      </c>
      <c r="G7470" s="285" t="s">
        <v>446</v>
      </c>
      <c r="H7470" s="278" t="str">
        <f t="shared" si="232"/>
        <v>x</v>
      </c>
      <c r="I7470" s="251" t="s">
        <v>5732</v>
      </c>
      <c r="J7470" s="285" t="s">
        <v>6047</v>
      </c>
      <c r="K7470" s="278" t="str">
        <f t="shared" si="233"/>
        <v>NGA004Extreme humanitarian conditions - Level 5</v>
      </c>
      <c r="L7470" s="286">
        <v>43647</v>
      </c>
      <c r="M7470" s="286" t="s">
        <v>3248</v>
      </c>
    </row>
    <row r="7471" spans="1:13" s="269" customFormat="1" ht="15.5" hidden="1" thickTop="1" thickBot="1" x14ac:dyDescent="0.4">
      <c r="A7471" s="287" t="s">
        <v>2974</v>
      </c>
      <c r="B7471" s="288" t="str">
        <f>VLOOKUP(A7471,Lists!B:C,2,FALSE)</f>
        <v>NGA004</v>
      </c>
      <c r="C7471" s="288" t="str">
        <f>VLOOKUP(A7471,Lists!B:D,3,FALSE)</f>
        <v>NGA</v>
      </c>
      <c r="D7471" s="289" t="s">
        <v>688</v>
      </c>
      <c r="E7471" s="289">
        <v>4</v>
      </c>
      <c r="F7471" s="289" t="s">
        <v>446</v>
      </c>
      <c r="G7471" s="289" t="s">
        <v>446</v>
      </c>
      <c r="H7471" s="278" t="str">
        <f t="shared" si="232"/>
        <v>x</v>
      </c>
      <c r="I7471" s="252" t="s">
        <v>446</v>
      </c>
      <c r="J7471" s="289" t="s">
        <v>927</v>
      </c>
      <c r="K7471" s="278" t="str">
        <f t="shared" si="233"/>
        <v>NGA004Crisis affected groups</v>
      </c>
      <c r="L7471" s="290">
        <v>43647</v>
      </c>
      <c r="M7471" s="290" t="s">
        <v>3248</v>
      </c>
    </row>
    <row r="7472" spans="1:13" s="269" customFormat="1" ht="15.5" hidden="1" thickTop="1" thickBot="1" x14ac:dyDescent="0.4">
      <c r="A7472" s="283" t="s">
        <v>2974</v>
      </c>
      <c r="B7472" s="284" t="str">
        <f>VLOOKUP(A7472,Lists!B:C,2,FALSE)</f>
        <v>NGA004</v>
      </c>
      <c r="C7472" s="284" t="str">
        <f>VLOOKUP(A7472,Lists!B:D,3,FALSE)</f>
        <v>NGA</v>
      </c>
      <c r="D7472" s="285" t="s">
        <v>691</v>
      </c>
      <c r="E7472" s="285" t="s">
        <v>446</v>
      </c>
      <c r="F7472" s="285" t="s">
        <v>446</v>
      </c>
      <c r="G7472" s="285" t="s">
        <v>446</v>
      </c>
      <c r="H7472" s="278" t="str">
        <f t="shared" si="232"/>
        <v>x</v>
      </c>
      <c r="I7472" s="251" t="s">
        <v>446</v>
      </c>
      <c r="J7472" s="285" t="s">
        <v>5738</v>
      </c>
      <c r="K7472" s="278" t="str">
        <f t="shared" si="233"/>
        <v>NGA004People facing limited access constraints</v>
      </c>
      <c r="L7472" s="286">
        <v>43647</v>
      </c>
      <c r="M7472" s="286" t="s">
        <v>3248</v>
      </c>
    </row>
    <row r="7473" spans="1:13" s="269" customFormat="1" ht="15.5" hidden="1" thickTop="1" thickBot="1" x14ac:dyDescent="0.4">
      <c r="A7473" s="287" t="s">
        <v>2974</v>
      </c>
      <c r="B7473" s="288" t="str">
        <f>VLOOKUP(A7473,Lists!B:C,2,FALSE)</f>
        <v>NGA004</v>
      </c>
      <c r="C7473" s="288" t="str">
        <f>VLOOKUP(A7473,Lists!B:D,3,FALSE)</f>
        <v>NGA</v>
      </c>
      <c r="D7473" s="289" t="s">
        <v>692</v>
      </c>
      <c r="E7473" s="289">
        <v>800000</v>
      </c>
      <c r="F7473" s="289" t="s">
        <v>5729</v>
      </c>
      <c r="G7473" s="289" t="s">
        <v>731</v>
      </c>
      <c r="H7473" s="278">
        <f t="shared" si="232"/>
        <v>2</v>
      </c>
      <c r="I7473" s="252" t="s">
        <v>4008</v>
      </c>
      <c r="J7473" s="289" t="s">
        <v>5746</v>
      </c>
      <c r="K7473" s="278" t="str">
        <f t="shared" si="233"/>
        <v>NGA004People facing restricted access constraints</v>
      </c>
      <c r="L7473" s="290">
        <v>43647</v>
      </c>
      <c r="M7473" s="290" t="s">
        <v>3248</v>
      </c>
    </row>
    <row r="7474" spans="1:13" s="269" customFormat="1" ht="15.5" hidden="1" thickTop="1" thickBot="1" x14ac:dyDescent="0.4">
      <c r="A7474" s="283" t="s">
        <v>1246</v>
      </c>
      <c r="B7474" s="284" t="str">
        <f>VLOOKUP(A7474,Lists!B:C,2,FALSE)</f>
        <v>NGA003</v>
      </c>
      <c r="C7474" s="284" t="str">
        <f>VLOOKUP(A7474,Lists!B:D,3,FALSE)</f>
        <v>NGA</v>
      </c>
      <c r="D7474" s="285" t="s">
        <v>522</v>
      </c>
      <c r="E7474" s="285">
        <v>187586000</v>
      </c>
      <c r="F7474" s="285" t="s">
        <v>5960</v>
      </c>
      <c r="G7474" s="285" t="s">
        <v>731</v>
      </c>
      <c r="H7474" s="278">
        <f t="shared" si="232"/>
        <v>2</v>
      </c>
      <c r="I7474" s="251" t="s">
        <v>5730</v>
      </c>
      <c r="J7474" s="285" t="s">
        <v>5733</v>
      </c>
      <c r="K7474" s="278" t="str">
        <f t="shared" si="233"/>
        <v>NGA003Total population</v>
      </c>
      <c r="L7474" s="286">
        <v>43648</v>
      </c>
      <c r="M7474" s="286" t="s">
        <v>3248</v>
      </c>
    </row>
    <row r="7475" spans="1:13" s="269" customFormat="1" ht="15.5" hidden="1" thickTop="1" thickBot="1" x14ac:dyDescent="0.4">
      <c r="A7475" s="287" t="s">
        <v>1246</v>
      </c>
      <c r="B7475" s="288" t="str">
        <f>VLOOKUP(A7475,Lists!B:C,2,FALSE)</f>
        <v>NGA003</v>
      </c>
      <c r="C7475" s="288" t="str">
        <f>VLOOKUP(A7475,Lists!B:D,3,FALSE)</f>
        <v>NGA</v>
      </c>
      <c r="D7475" s="289" t="s">
        <v>660</v>
      </c>
      <c r="E7475" s="289">
        <v>409735</v>
      </c>
      <c r="F7475" s="289" t="s">
        <v>5961</v>
      </c>
      <c r="G7475" s="289" t="s">
        <v>731</v>
      </c>
      <c r="H7475" s="278">
        <f t="shared" si="232"/>
        <v>2</v>
      </c>
      <c r="I7475" s="252" t="s">
        <v>5748</v>
      </c>
      <c r="J7475" s="289" t="s">
        <v>5749</v>
      </c>
      <c r="K7475" s="278" t="str">
        <f t="shared" si="233"/>
        <v>NGA003Landmass affected</v>
      </c>
      <c r="L7475" s="290">
        <v>43648</v>
      </c>
      <c r="M7475" s="290" t="s">
        <v>3248</v>
      </c>
    </row>
    <row r="7476" spans="1:13" s="269" customFormat="1" ht="15.5" hidden="1" thickTop="1" thickBot="1" x14ac:dyDescent="0.4">
      <c r="A7476" s="283" t="s">
        <v>1246</v>
      </c>
      <c r="B7476" s="284" t="str">
        <f>VLOOKUP(A7476,Lists!B:C,2,FALSE)</f>
        <v>NGA003</v>
      </c>
      <c r="C7476" s="284" t="str">
        <f>VLOOKUP(A7476,Lists!B:D,3,FALSE)</f>
        <v>NGA</v>
      </c>
      <c r="D7476" s="285" t="s">
        <v>737</v>
      </c>
      <c r="E7476" s="285">
        <v>84186000</v>
      </c>
      <c r="F7476" s="285" t="s">
        <v>5961</v>
      </c>
      <c r="G7476" s="285" t="s">
        <v>731</v>
      </c>
      <c r="H7476" s="278">
        <f t="shared" si="232"/>
        <v>2</v>
      </c>
      <c r="I7476" s="251" t="s">
        <v>5748</v>
      </c>
      <c r="J7476" s="285" t="s">
        <v>5750</v>
      </c>
      <c r="K7476" s="278" t="str">
        <f t="shared" si="233"/>
        <v>NGA003People exposed</v>
      </c>
      <c r="L7476" s="286">
        <v>43648</v>
      </c>
      <c r="M7476" s="286" t="s">
        <v>3248</v>
      </c>
    </row>
    <row r="7477" spans="1:13" s="269" customFormat="1" ht="15.5" hidden="1" thickTop="1" thickBot="1" x14ac:dyDescent="0.4">
      <c r="A7477" s="287" t="s">
        <v>1246</v>
      </c>
      <c r="B7477" s="288" t="str">
        <f>VLOOKUP(A7477,Lists!B:C,2,FALSE)</f>
        <v>NGA003</v>
      </c>
      <c r="C7477" s="288" t="str">
        <f>VLOOKUP(A7477,Lists!B:D,3,FALSE)</f>
        <v>NGA</v>
      </c>
      <c r="D7477" s="289" t="s">
        <v>533</v>
      </c>
      <c r="E7477" s="289">
        <v>300000</v>
      </c>
      <c r="F7477" s="289" t="s">
        <v>936</v>
      </c>
      <c r="G7477" s="289" t="s">
        <v>731</v>
      </c>
      <c r="H7477" s="278">
        <f t="shared" si="232"/>
        <v>2</v>
      </c>
      <c r="I7477" s="252" t="s">
        <v>937</v>
      </c>
      <c r="J7477" s="289" t="s">
        <v>5751</v>
      </c>
      <c r="K7477" s="278" t="str">
        <f t="shared" si="233"/>
        <v>NGA003People affected</v>
      </c>
      <c r="L7477" s="290">
        <v>43648</v>
      </c>
      <c r="M7477" s="290" t="s">
        <v>3248</v>
      </c>
    </row>
    <row r="7478" spans="1:13" s="269" customFormat="1" ht="15.5" thickTop="1" thickBot="1" x14ac:dyDescent="0.4">
      <c r="A7478" s="283" t="s">
        <v>1246</v>
      </c>
      <c r="B7478" s="284" t="str">
        <f>VLOOKUP(A7478,Lists!B:C,2,FALSE)</f>
        <v>NGA003</v>
      </c>
      <c r="C7478" s="284" t="str">
        <f>VLOOKUP(A7478,Lists!B:D,3,FALSE)</f>
        <v>NGA</v>
      </c>
      <c r="D7478" s="285" t="s">
        <v>666</v>
      </c>
      <c r="E7478" s="285">
        <v>300000</v>
      </c>
      <c r="F7478" s="285" t="s">
        <v>936</v>
      </c>
      <c r="G7478" s="285" t="s">
        <v>731</v>
      </c>
      <c r="H7478" s="278">
        <f t="shared" si="232"/>
        <v>2</v>
      </c>
      <c r="I7478" s="251" t="s">
        <v>937</v>
      </c>
      <c r="J7478" s="285" t="s">
        <v>5752</v>
      </c>
      <c r="K7478" s="278" t="str">
        <f t="shared" si="233"/>
        <v>NGA003People displaced</v>
      </c>
      <c r="L7478" s="286">
        <v>43648</v>
      </c>
      <c r="M7478" s="286" t="s">
        <v>3248</v>
      </c>
    </row>
    <row r="7479" spans="1:13" s="269" customFormat="1" ht="15.5" hidden="1" thickTop="1" thickBot="1" x14ac:dyDescent="0.4">
      <c r="A7479" s="287" t="s">
        <v>1246</v>
      </c>
      <c r="B7479" s="288" t="str">
        <f>VLOOKUP(A7479,Lists!B:C,2,FALSE)</f>
        <v>NGA003</v>
      </c>
      <c r="C7479" s="288" t="str">
        <f>VLOOKUP(A7479,Lists!B:D,3,FALSE)</f>
        <v>NGA</v>
      </c>
      <c r="D7479" s="289" t="s">
        <v>5028</v>
      </c>
      <c r="E7479" s="289" t="s">
        <v>446</v>
      </c>
      <c r="F7479" s="289" t="s">
        <v>446</v>
      </c>
      <c r="G7479" s="289" t="s">
        <v>446</v>
      </c>
      <c r="H7479" s="278" t="str">
        <f t="shared" si="232"/>
        <v>x</v>
      </c>
      <c r="I7479" s="252" t="s">
        <v>446</v>
      </c>
      <c r="J7479" s="289" t="s">
        <v>5738</v>
      </c>
      <c r="K7479" s="278" t="str">
        <f t="shared" si="233"/>
        <v>NGA003Illness cases reported</v>
      </c>
      <c r="L7479" s="290">
        <v>43648</v>
      </c>
      <c r="M7479" s="290" t="s">
        <v>3248</v>
      </c>
    </row>
    <row r="7480" spans="1:13" s="269" customFormat="1" ht="15.5" hidden="1" thickTop="1" thickBot="1" x14ac:dyDescent="0.4">
      <c r="A7480" s="283" t="s">
        <v>1246</v>
      </c>
      <c r="B7480" s="284" t="str">
        <f>VLOOKUP(A7480,Lists!B:C,2,FALSE)</f>
        <v>NGA003</v>
      </c>
      <c r="C7480" s="284" t="str">
        <f>VLOOKUP(A7480,Lists!B:D,3,FALSE)</f>
        <v>NGA</v>
      </c>
      <c r="D7480" s="285" t="s">
        <v>5027</v>
      </c>
      <c r="E7480" s="285" t="s">
        <v>446</v>
      </c>
      <c r="F7480" s="285" t="s">
        <v>446</v>
      </c>
      <c r="G7480" s="285" t="s">
        <v>446</v>
      </c>
      <c r="H7480" s="278" t="str">
        <f t="shared" si="232"/>
        <v>x</v>
      </c>
      <c r="I7480" s="251" t="s">
        <v>446</v>
      </c>
      <c r="J7480" s="285" t="s">
        <v>5738</v>
      </c>
      <c r="K7480" s="278" t="str">
        <f t="shared" si="233"/>
        <v>NGA003Injuries reported</v>
      </c>
      <c r="L7480" s="286">
        <v>43648</v>
      </c>
      <c r="M7480" s="286" t="s">
        <v>3248</v>
      </c>
    </row>
    <row r="7481" spans="1:13" s="269" customFormat="1" ht="15.5" hidden="1" thickTop="1" thickBot="1" x14ac:dyDescent="0.4">
      <c r="A7481" s="287" t="s">
        <v>1246</v>
      </c>
      <c r="B7481" s="288" t="str">
        <f>VLOOKUP(A7481,Lists!B:C,2,FALSE)</f>
        <v>NGA003</v>
      </c>
      <c r="C7481" s="288" t="str">
        <f>VLOOKUP(A7481,Lists!B:D,3,FALSE)</f>
        <v>NGA</v>
      </c>
      <c r="D7481" s="289" t="s">
        <v>5029</v>
      </c>
      <c r="E7481" s="289">
        <v>287</v>
      </c>
      <c r="F7481" s="289" t="s">
        <v>5296</v>
      </c>
      <c r="G7481" s="289" t="s">
        <v>731</v>
      </c>
      <c r="H7481" s="278">
        <f t="shared" si="232"/>
        <v>2</v>
      </c>
      <c r="I7481" s="252" t="s">
        <v>1354</v>
      </c>
      <c r="J7481" s="289" t="s">
        <v>5753</v>
      </c>
      <c r="K7481" s="278" t="str">
        <f t="shared" si="233"/>
        <v>NGA003Fatalities reported</v>
      </c>
      <c r="L7481" s="290">
        <v>43648</v>
      </c>
      <c r="M7481" s="290" t="s">
        <v>3248</v>
      </c>
    </row>
    <row r="7482" spans="1:13" s="269" customFormat="1" ht="15.5" hidden="1" thickTop="1" thickBot="1" x14ac:dyDescent="0.4">
      <c r="A7482" s="283" t="s">
        <v>1246</v>
      </c>
      <c r="B7482" s="284" t="str">
        <f>VLOOKUP(A7482,Lists!B:C,2,FALSE)</f>
        <v>NGA003</v>
      </c>
      <c r="C7482" s="284" t="str">
        <f>VLOOKUP(A7482,Lists!B:D,3,FALSE)</f>
        <v>NGA</v>
      </c>
      <c r="D7482" s="285" t="s">
        <v>5115</v>
      </c>
      <c r="E7482" s="285">
        <v>3376</v>
      </c>
      <c r="F7482" s="285" t="s">
        <v>5296</v>
      </c>
      <c r="G7482" s="285" t="s">
        <v>731</v>
      </c>
      <c r="H7482" s="278">
        <f t="shared" si="232"/>
        <v>2</v>
      </c>
      <c r="I7482" s="251" t="s">
        <v>1354</v>
      </c>
      <c r="J7482" s="285" t="s">
        <v>5754</v>
      </c>
      <c r="K7482" s="278" t="str">
        <f t="shared" si="233"/>
        <v>NGA003Fatalities in all crises</v>
      </c>
      <c r="L7482" s="286">
        <v>43648</v>
      </c>
      <c r="M7482" s="286" t="s">
        <v>3248</v>
      </c>
    </row>
    <row r="7483" spans="1:13" s="269" customFormat="1" ht="15.5" hidden="1" thickTop="1" thickBot="1" x14ac:dyDescent="0.4">
      <c r="A7483" s="287" t="s">
        <v>1246</v>
      </c>
      <c r="B7483" s="288" t="str">
        <f>VLOOKUP(A7483,Lists!B:C,2,FALSE)</f>
        <v>NGA003</v>
      </c>
      <c r="C7483" s="288" t="str">
        <f>VLOOKUP(A7483,Lists!B:D,3,FALSE)</f>
        <v>NGA</v>
      </c>
      <c r="D7483" s="289" t="s">
        <v>5108</v>
      </c>
      <c r="E7483" s="289" t="s">
        <v>446</v>
      </c>
      <c r="F7483" s="289" t="s">
        <v>446</v>
      </c>
      <c r="G7483" s="289" t="s">
        <v>446</v>
      </c>
      <c r="H7483" s="278" t="str">
        <f t="shared" si="232"/>
        <v>x</v>
      </c>
      <c r="I7483" s="252" t="s">
        <v>446</v>
      </c>
      <c r="J7483" s="289" t="s">
        <v>5738</v>
      </c>
      <c r="K7483" s="278" t="str">
        <f t="shared" si="233"/>
        <v>NGA003Buildings damaged</v>
      </c>
      <c r="L7483" s="290">
        <v>43648</v>
      </c>
      <c r="M7483" s="290" t="s">
        <v>3248</v>
      </c>
    </row>
    <row r="7484" spans="1:13" s="269" customFormat="1" ht="15.5" hidden="1" thickTop="1" thickBot="1" x14ac:dyDescent="0.4">
      <c r="A7484" s="283" t="s">
        <v>1246</v>
      </c>
      <c r="B7484" s="284" t="str">
        <f>VLOOKUP(A7484,Lists!B:C,2,FALSE)</f>
        <v>NGA003</v>
      </c>
      <c r="C7484" s="284" t="str">
        <f>VLOOKUP(A7484,Lists!B:D,3,FALSE)</f>
        <v>NGA</v>
      </c>
      <c r="D7484" s="285" t="s">
        <v>5109</v>
      </c>
      <c r="E7484" s="285" t="s">
        <v>446</v>
      </c>
      <c r="F7484" s="285" t="s">
        <v>446</v>
      </c>
      <c r="G7484" s="285" t="s">
        <v>446</v>
      </c>
      <c r="H7484" s="278" t="str">
        <f t="shared" si="232"/>
        <v>x</v>
      </c>
      <c r="I7484" s="251" t="s">
        <v>446</v>
      </c>
      <c r="J7484" s="285" t="s">
        <v>5738</v>
      </c>
      <c r="K7484" s="278" t="str">
        <f t="shared" si="233"/>
        <v>NGA003Buildings destroyed</v>
      </c>
      <c r="L7484" s="286">
        <v>43648</v>
      </c>
      <c r="M7484" s="286" t="s">
        <v>3248</v>
      </c>
    </row>
    <row r="7485" spans="1:13" s="269" customFormat="1" ht="15.5" hidden="1" thickTop="1" thickBot="1" x14ac:dyDescent="0.4">
      <c r="A7485" s="287" t="s">
        <v>1246</v>
      </c>
      <c r="B7485" s="288" t="str">
        <f>VLOOKUP(A7485,Lists!B:C,2,FALSE)</f>
        <v>NGA003</v>
      </c>
      <c r="C7485" s="288" t="str">
        <f>VLOOKUP(A7485,Lists!B:D,3,FALSE)</f>
        <v>NGA</v>
      </c>
      <c r="D7485" s="289" t="s">
        <v>742</v>
      </c>
      <c r="E7485" s="289" t="s">
        <v>446</v>
      </c>
      <c r="F7485" s="289" t="s">
        <v>446</v>
      </c>
      <c r="G7485" s="289" t="s">
        <v>446</v>
      </c>
      <c r="H7485" s="278" t="str">
        <f t="shared" si="232"/>
        <v>x</v>
      </c>
      <c r="I7485" s="252" t="s">
        <v>446</v>
      </c>
      <c r="J7485" s="289" t="s">
        <v>5738</v>
      </c>
      <c r="K7485" s="278" t="str">
        <f t="shared" si="233"/>
        <v>NGA003Economic Losses</v>
      </c>
      <c r="L7485" s="290">
        <v>43648</v>
      </c>
      <c r="M7485" s="290" t="s">
        <v>3248</v>
      </c>
    </row>
    <row r="7486" spans="1:13" s="269" customFormat="1" ht="15.5" hidden="1" thickTop="1" thickBot="1" x14ac:dyDescent="0.4">
      <c r="A7486" s="283" t="s">
        <v>1246</v>
      </c>
      <c r="B7486" s="284" t="str">
        <f>VLOOKUP(A7486,Lists!B:C,2,FALSE)</f>
        <v>NGA003</v>
      </c>
      <c r="C7486" s="284" t="str">
        <f>VLOOKUP(A7486,Lists!B:D,3,FALSE)</f>
        <v>NGA</v>
      </c>
      <c r="D7486" s="285" t="s">
        <v>752</v>
      </c>
      <c r="E7486" s="285">
        <v>300000</v>
      </c>
      <c r="F7486" s="285" t="s">
        <v>936</v>
      </c>
      <c r="G7486" s="285" t="s">
        <v>731</v>
      </c>
      <c r="H7486" s="278">
        <f t="shared" si="232"/>
        <v>2</v>
      </c>
      <c r="I7486" s="251" t="s">
        <v>937</v>
      </c>
      <c r="J7486" s="285" t="s">
        <v>5962</v>
      </c>
      <c r="K7486" s="278" t="str">
        <f t="shared" si="233"/>
        <v>NGA003People in Need</v>
      </c>
      <c r="L7486" s="286">
        <v>43648</v>
      </c>
      <c r="M7486" s="286" t="s">
        <v>3248</v>
      </c>
    </row>
    <row r="7487" spans="1:13" s="269" customFormat="1" ht="15.5" hidden="1" thickTop="1" thickBot="1" x14ac:dyDescent="0.4">
      <c r="A7487" s="287" t="s">
        <v>1246</v>
      </c>
      <c r="B7487" s="288" t="str">
        <f>VLOOKUP(A7487,Lists!B:C,2,FALSE)</f>
        <v>NGA003</v>
      </c>
      <c r="C7487" s="288" t="str">
        <f>VLOOKUP(A7487,Lists!B:D,3,FALSE)</f>
        <v>NGA</v>
      </c>
      <c r="D7487" s="289" t="s">
        <v>5110</v>
      </c>
      <c r="E7487" s="289">
        <v>83886000</v>
      </c>
      <c r="F7487" s="289" t="s">
        <v>5747</v>
      </c>
      <c r="G7487" s="289" t="s">
        <v>731</v>
      </c>
      <c r="H7487" s="278">
        <f t="shared" si="232"/>
        <v>2</v>
      </c>
      <c r="I7487" s="252" t="s">
        <v>5748</v>
      </c>
      <c r="J7487" s="289" t="s">
        <v>5756</v>
      </c>
      <c r="K7487" s="278" t="str">
        <f t="shared" si="233"/>
        <v>NGA003Minimal humanitarian conditions - Level 1</v>
      </c>
      <c r="L7487" s="290">
        <v>43648</v>
      </c>
      <c r="M7487" s="290" t="s">
        <v>3248</v>
      </c>
    </row>
    <row r="7488" spans="1:13" s="269" customFormat="1" ht="15.5" hidden="1" thickTop="1" thickBot="1" x14ac:dyDescent="0.4">
      <c r="A7488" s="283" t="s">
        <v>1246</v>
      </c>
      <c r="B7488" s="284" t="str">
        <f>VLOOKUP(A7488,Lists!B:C,2,FALSE)</f>
        <v>NGA003</v>
      </c>
      <c r="C7488" s="284" t="str">
        <f>VLOOKUP(A7488,Lists!B:D,3,FALSE)</f>
        <v>NGA</v>
      </c>
      <c r="D7488" s="285" t="s">
        <v>5111</v>
      </c>
      <c r="E7488" s="285">
        <v>0</v>
      </c>
      <c r="F7488" s="285" t="s">
        <v>446</v>
      </c>
      <c r="G7488" s="285" t="s">
        <v>731</v>
      </c>
      <c r="H7488" s="278">
        <f t="shared" si="232"/>
        <v>2</v>
      </c>
      <c r="I7488" s="251" t="s">
        <v>446</v>
      </c>
      <c r="J7488" s="285" t="s">
        <v>5757</v>
      </c>
      <c r="K7488" s="278" t="str">
        <f t="shared" si="233"/>
        <v>NGA003Stressed humanitarian conditions - Level 2</v>
      </c>
      <c r="L7488" s="286">
        <v>43648</v>
      </c>
      <c r="M7488" s="286" t="s">
        <v>3248</v>
      </c>
    </row>
    <row r="7489" spans="1:13" s="269" customFormat="1" ht="15.5" hidden="1" thickTop="1" thickBot="1" x14ac:dyDescent="0.4">
      <c r="A7489" s="287" t="s">
        <v>1246</v>
      </c>
      <c r="B7489" s="288" t="str">
        <f>VLOOKUP(A7489,Lists!B:C,2,FALSE)</f>
        <v>NGA003</v>
      </c>
      <c r="C7489" s="288" t="str">
        <f>VLOOKUP(A7489,Lists!B:D,3,FALSE)</f>
        <v>NGA</v>
      </c>
      <c r="D7489" s="289" t="s">
        <v>5112</v>
      </c>
      <c r="E7489" s="289">
        <v>300000</v>
      </c>
      <c r="F7489" s="289" t="s">
        <v>936</v>
      </c>
      <c r="G7489" s="289" t="s">
        <v>731</v>
      </c>
      <c r="H7489" s="278">
        <f t="shared" si="232"/>
        <v>2</v>
      </c>
      <c r="I7489" s="252" t="s">
        <v>937</v>
      </c>
      <c r="J7489" s="289" t="s">
        <v>5755</v>
      </c>
      <c r="K7489" s="278" t="str">
        <f t="shared" si="233"/>
        <v>NGA003Moderate humanitarian conditions - Level 3</v>
      </c>
      <c r="L7489" s="290">
        <v>43648</v>
      </c>
      <c r="M7489" s="290" t="s">
        <v>3248</v>
      </c>
    </row>
    <row r="7490" spans="1:13" s="269" customFormat="1" ht="15.5" hidden="1" thickTop="1" thickBot="1" x14ac:dyDescent="0.4">
      <c r="A7490" s="283" t="s">
        <v>1246</v>
      </c>
      <c r="B7490" s="284" t="str">
        <f>VLOOKUP(A7490,Lists!B:C,2,FALSE)</f>
        <v>NGA003</v>
      </c>
      <c r="C7490" s="284" t="str">
        <f>VLOOKUP(A7490,Lists!B:D,3,FALSE)</f>
        <v>NGA</v>
      </c>
      <c r="D7490" s="285" t="s">
        <v>5113</v>
      </c>
      <c r="E7490" s="285">
        <v>0</v>
      </c>
      <c r="F7490" s="285" t="s">
        <v>446</v>
      </c>
      <c r="G7490" s="285" t="s">
        <v>731</v>
      </c>
      <c r="H7490" s="278">
        <f t="shared" ref="H7490:H7553" si="234">IF(G7490="x","x",IF(G7490="Low",3,IF(G7490="Medium",2,IF(G7490="High",1,FALSE))))</f>
        <v>2</v>
      </c>
      <c r="I7490" s="251" t="s">
        <v>446</v>
      </c>
      <c r="J7490" s="285" t="s">
        <v>5758</v>
      </c>
      <c r="K7490" s="278" t="str">
        <f t="shared" ref="K7490:K7553" si="235">B7490&amp;""&amp;D7490</f>
        <v>NGA003Severe humanitarian conditions - Level 4</v>
      </c>
      <c r="L7490" s="286">
        <v>43648</v>
      </c>
      <c r="M7490" s="286" t="s">
        <v>3248</v>
      </c>
    </row>
    <row r="7491" spans="1:13" s="269" customFormat="1" ht="15.5" hidden="1" thickTop="1" thickBot="1" x14ac:dyDescent="0.4">
      <c r="A7491" s="287" t="s">
        <v>1246</v>
      </c>
      <c r="B7491" s="288" t="str">
        <f>VLOOKUP(A7491,Lists!B:C,2,FALSE)</f>
        <v>NGA003</v>
      </c>
      <c r="C7491" s="288" t="str">
        <f>VLOOKUP(A7491,Lists!B:D,3,FALSE)</f>
        <v>NGA</v>
      </c>
      <c r="D7491" s="289" t="s">
        <v>5114</v>
      </c>
      <c r="E7491" s="289">
        <v>0</v>
      </c>
      <c r="F7491" s="289" t="s">
        <v>446</v>
      </c>
      <c r="G7491" s="289" t="s">
        <v>731</v>
      </c>
      <c r="H7491" s="278">
        <f t="shared" si="234"/>
        <v>2</v>
      </c>
      <c r="I7491" s="252" t="s">
        <v>446</v>
      </c>
      <c r="J7491" s="289" t="s">
        <v>5759</v>
      </c>
      <c r="K7491" s="278" t="str">
        <f t="shared" si="235"/>
        <v>NGA003Extreme humanitarian conditions - Level 5</v>
      </c>
      <c r="L7491" s="290">
        <v>43648</v>
      </c>
      <c r="M7491" s="290" t="s">
        <v>3248</v>
      </c>
    </row>
    <row r="7492" spans="1:13" s="269" customFormat="1" ht="15.5" hidden="1" thickTop="1" thickBot="1" x14ac:dyDescent="0.4">
      <c r="A7492" s="283" t="s">
        <v>1246</v>
      </c>
      <c r="B7492" s="284" t="str">
        <f>VLOOKUP(A7492,Lists!B:C,2,FALSE)</f>
        <v>NGA003</v>
      </c>
      <c r="C7492" s="284" t="str">
        <f>VLOOKUP(A7492,Lists!B:D,3,FALSE)</f>
        <v>NGA</v>
      </c>
      <c r="D7492" s="285" t="s">
        <v>688</v>
      </c>
      <c r="E7492" s="285">
        <v>5</v>
      </c>
      <c r="F7492" s="285" t="s">
        <v>446</v>
      </c>
      <c r="G7492" s="285" t="s">
        <v>731</v>
      </c>
      <c r="H7492" s="278">
        <f t="shared" si="234"/>
        <v>2</v>
      </c>
      <c r="I7492" s="251" t="s">
        <v>446</v>
      </c>
      <c r="J7492" s="285" t="s">
        <v>5760</v>
      </c>
      <c r="K7492" s="278" t="str">
        <f t="shared" si="235"/>
        <v>NGA003Crisis affected groups</v>
      </c>
      <c r="L7492" s="286">
        <v>43648</v>
      </c>
      <c r="M7492" s="286" t="s">
        <v>3248</v>
      </c>
    </row>
    <row r="7493" spans="1:13" s="269" customFormat="1" ht="15.5" hidden="1" thickTop="1" thickBot="1" x14ac:dyDescent="0.4">
      <c r="A7493" s="287" t="s">
        <v>1246</v>
      </c>
      <c r="B7493" s="288" t="str">
        <f>VLOOKUP(A7493,Lists!B:C,2,FALSE)</f>
        <v>NGA003</v>
      </c>
      <c r="C7493" s="288" t="str">
        <f>VLOOKUP(A7493,Lists!B:D,3,FALSE)</f>
        <v>NGA</v>
      </c>
      <c r="D7493" s="289" t="s">
        <v>691</v>
      </c>
      <c r="E7493" s="289" t="s">
        <v>446</v>
      </c>
      <c r="F7493" s="289" t="s">
        <v>446</v>
      </c>
      <c r="G7493" s="289" t="s">
        <v>446</v>
      </c>
      <c r="H7493" s="278" t="str">
        <f t="shared" si="234"/>
        <v>x</v>
      </c>
      <c r="I7493" s="252" t="s">
        <v>446</v>
      </c>
      <c r="J7493" s="289" t="s">
        <v>958</v>
      </c>
      <c r="K7493" s="278" t="str">
        <f t="shared" si="235"/>
        <v>NGA003People facing limited access constraints</v>
      </c>
      <c r="L7493" s="290">
        <v>43648</v>
      </c>
      <c r="M7493" s="290" t="s">
        <v>3248</v>
      </c>
    </row>
    <row r="7494" spans="1:13" s="269" customFormat="1" ht="15.5" hidden="1" thickTop="1" thickBot="1" x14ac:dyDescent="0.4">
      <c r="A7494" s="283" t="s">
        <v>1246</v>
      </c>
      <c r="B7494" s="284" t="str">
        <f>VLOOKUP(A7494,Lists!B:C,2,FALSE)</f>
        <v>NGA003</v>
      </c>
      <c r="C7494" s="284" t="str">
        <f>VLOOKUP(A7494,Lists!B:D,3,FALSE)</f>
        <v>NGA</v>
      </c>
      <c r="D7494" s="285" t="s">
        <v>692</v>
      </c>
      <c r="E7494" s="285" t="s">
        <v>446</v>
      </c>
      <c r="F7494" s="285" t="s">
        <v>446</v>
      </c>
      <c r="G7494" s="285" t="s">
        <v>446</v>
      </c>
      <c r="H7494" s="278" t="str">
        <f t="shared" si="234"/>
        <v>x</v>
      </c>
      <c r="I7494" s="251" t="s">
        <v>446</v>
      </c>
      <c r="J7494" s="285" t="s">
        <v>5761</v>
      </c>
      <c r="K7494" s="278" t="str">
        <f t="shared" si="235"/>
        <v>NGA003People facing restricted access constraints</v>
      </c>
      <c r="L7494" s="286">
        <v>43648</v>
      </c>
      <c r="M7494" s="286" t="s">
        <v>3248</v>
      </c>
    </row>
    <row r="7495" spans="1:13" s="269" customFormat="1" ht="15.5" hidden="1" thickTop="1" thickBot="1" x14ac:dyDescent="0.4">
      <c r="A7495" s="287" t="s">
        <v>5594</v>
      </c>
      <c r="B7495" s="288" t="str">
        <f>VLOOKUP(A7495,Lists!B:C,2,FALSE)</f>
        <v>NGA001</v>
      </c>
      <c r="C7495" s="288" t="str">
        <f>VLOOKUP(A7495,Lists!B:D,3,FALSE)</f>
        <v>NGA</v>
      </c>
      <c r="D7495" s="289" t="s">
        <v>522</v>
      </c>
      <c r="E7495" s="289">
        <v>187586000</v>
      </c>
      <c r="F7495" s="289" t="s">
        <v>5960</v>
      </c>
      <c r="G7495" s="289" t="s">
        <v>731</v>
      </c>
      <c r="H7495" s="278">
        <f t="shared" si="234"/>
        <v>2</v>
      </c>
      <c r="I7495" s="252" t="s">
        <v>5730</v>
      </c>
      <c r="J7495" s="289" t="s">
        <v>5733</v>
      </c>
      <c r="K7495" s="278" t="str">
        <f t="shared" si="235"/>
        <v>NGA001Total population</v>
      </c>
      <c r="L7495" s="290">
        <v>43649</v>
      </c>
      <c r="M7495" s="290" t="s">
        <v>3248</v>
      </c>
    </row>
    <row r="7496" spans="1:13" s="269" customFormat="1" ht="15.5" hidden="1" thickTop="1" thickBot="1" x14ac:dyDescent="0.4">
      <c r="A7496" s="283" t="s">
        <v>5594</v>
      </c>
      <c r="B7496" s="284" t="str">
        <f>VLOOKUP(A7496,Lists!B:C,2,FALSE)</f>
        <v>NGA001</v>
      </c>
      <c r="C7496" s="284" t="str">
        <f>VLOOKUP(A7496,Lists!B:D,3,FALSE)</f>
        <v>NGA</v>
      </c>
      <c r="D7496" s="285" t="s">
        <v>660</v>
      </c>
      <c r="E7496" s="285">
        <v>909890</v>
      </c>
      <c r="F7496" s="285" t="s">
        <v>5963</v>
      </c>
      <c r="G7496" s="285" t="s">
        <v>731</v>
      </c>
      <c r="H7496" s="278">
        <f t="shared" si="234"/>
        <v>2</v>
      </c>
      <c r="I7496" s="251" t="s">
        <v>5763</v>
      </c>
      <c r="J7496" s="285" t="s">
        <v>5766</v>
      </c>
      <c r="K7496" s="278" t="str">
        <f t="shared" si="235"/>
        <v>NGA001Landmass affected</v>
      </c>
      <c r="L7496" s="286">
        <v>43649</v>
      </c>
      <c r="M7496" s="286" t="s">
        <v>3248</v>
      </c>
    </row>
    <row r="7497" spans="1:13" s="269" customFormat="1" ht="15.5" hidden="1" thickTop="1" thickBot="1" x14ac:dyDescent="0.4">
      <c r="A7497" s="287" t="s">
        <v>5594</v>
      </c>
      <c r="B7497" s="288" t="str">
        <f>VLOOKUP(A7497,Lists!B:C,2,FALSE)</f>
        <v>NGA001</v>
      </c>
      <c r="C7497" s="288" t="str">
        <f>VLOOKUP(A7497,Lists!B:D,3,FALSE)</f>
        <v>NGA</v>
      </c>
      <c r="D7497" s="289" t="s">
        <v>737</v>
      </c>
      <c r="E7497" s="289">
        <v>187586000</v>
      </c>
      <c r="F7497" s="289" t="s">
        <v>5960</v>
      </c>
      <c r="G7497" s="289" t="s">
        <v>731</v>
      </c>
      <c r="H7497" s="278">
        <f t="shared" si="234"/>
        <v>2</v>
      </c>
      <c r="I7497" s="252" t="s">
        <v>5730</v>
      </c>
      <c r="J7497" s="289" t="s">
        <v>5767</v>
      </c>
      <c r="K7497" s="278" t="str">
        <f t="shared" si="235"/>
        <v>NGA001People exposed</v>
      </c>
      <c r="L7497" s="290">
        <v>43649</v>
      </c>
      <c r="M7497" s="290" t="s">
        <v>3248</v>
      </c>
    </row>
    <row r="7498" spans="1:13" s="269" customFormat="1" ht="15.5" hidden="1" thickTop="1" thickBot="1" x14ac:dyDescent="0.4">
      <c r="A7498" s="283" t="s">
        <v>5594</v>
      </c>
      <c r="B7498" s="284" t="str">
        <f>VLOOKUP(A7498,Lists!B:C,2,FALSE)</f>
        <v>NGA001</v>
      </c>
      <c r="C7498" s="284" t="str">
        <f>VLOOKUP(A7498,Lists!B:D,3,FALSE)</f>
        <v>NGA</v>
      </c>
      <c r="D7498" s="285" t="s">
        <v>533</v>
      </c>
      <c r="E7498" s="285">
        <v>29660000</v>
      </c>
      <c r="F7498" s="285" t="s">
        <v>5964</v>
      </c>
      <c r="G7498" s="285" t="s">
        <v>731</v>
      </c>
      <c r="H7498" s="278">
        <f t="shared" si="234"/>
        <v>2</v>
      </c>
      <c r="I7498" s="251" t="s">
        <v>5764</v>
      </c>
      <c r="J7498" s="285" t="s">
        <v>5768</v>
      </c>
      <c r="K7498" s="278" t="str">
        <f t="shared" si="235"/>
        <v>NGA001People affected</v>
      </c>
      <c r="L7498" s="286">
        <v>43649</v>
      </c>
      <c r="M7498" s="286" t="s">
        <v>3248</v>
      </c>
    </row>
    <row r="7499" spans="1:13" s="269" customFormat="1" ht="15.5" thickTop="1" thickBot="1" x14ac:dyDescent="0.4">
      <c r="A7499" s="287" t="s">
        <v>5594</v>
      </c>
      <c r="B7499" s="288" t="str">
        <f>VLOOKUP(A7499,Lists!B:C,2,FALSE)</f>
        <v>NGA001</v>
      </c>
      <c r="C7499" s="288" t="str">
        <f>VLOOKUP(A7499,Lists!B:D,3,FALSE)</f>
        <v>NGA</v>
      </c>
      <c r="D7499" s="289" t="s">
        <v>666</v>
      </c>
      <c r="E7499" s="289">
        <v>4046000</v>
      </c>
      <c r="F7499" s="289" t="s">
        <v>5965</v>
      </c>
      <c r="G7499" s="289" t="s">
        <v>731</v>
      </c>
      <c r="H7499" s="278">
        <f t="shared" si="234"/>
        <v>2</v>
      </c>
      <c r="I7499" s="252" t="s">
        <v>5765</v>
      </c>
      <c r="J7499" s="289" t="s">
        <v>5769</v>
      </c>
      <c r="K7499" s="278" t="str">
        <f t="shared" si="235"/>
        <v>NGA001People displaced</v>
      </c>
      <c r="L7499" s="290">
        <v>43649</v>
      </c>
      <c r="M7499" s="290" t="s">
        <v>3248</v>
      </c>
    </row>
    <row r="7500" spans="1:13" s="269" customFormat="1" ht="15.5" hidden="1" thickTop="1" thickBot="1" x14ac:dyDescent="0.4">
      <c r="A7500" s="283" t="s">
        <v>5594</v>
      </c>
      <c r="B7500" s="284" t="str">
        <f>VLOOKUP(A7500,Lists!B:C,2,FALSE)</f>
        <v>NGA001</v>
      </c>
      <c r="C7500" s="284" t="str">
        <f>VLOOKUP(A7500,Lists!B:D,3,FALSE)</f>
        <v>NGA</v>
      </c>
      <c r="D7500" s="285" t="s">
        <v>5028</v>
      </c>
      <c r="E7500" s="285">
        <v>110</v>
      </c>
      <c r="F7500" s="285" t="s">
        <v>4846</v>
      </c>
      <c r="G7500" s="285" t="s">
        <v>730</v>
      </c>
      <c r="H7500" s="278">
        <f t="shared" si="234"/>
        <v>3</v>
      </c>
      <c r="I7500" s="251" t="s">
        <v>1022</v>
      </c>
      <c r="J7500" s="285" t="s">
        <v>5305</v>
      </c>
      <c r="K7500" s="278" t="str">
        <f t="shared" si="235"/>
        <v>NGA001Illness cases reported</v>
      </c>
      <c r="L7500" s="286">
        <v>43649</v>
      </c>
      <c r="M7500" s="286" t="s">
        <v>3248</v>
      </c>
    </row>
    <row r="7501" spans="1:13" s="269" customFormat="1" ht="15.5" hidden="1" thickTop="1" thickBot="1" x14ac:dyDescent="0.4">
      <c r="A7501" s="287" t="s">
        <v>5594</v>
      </c>
      <c r="B7501" s="288" t="str">
        <f>VLOOKUP(A7501,Lists!B:C,2,FALSE)</f>
        <v>NGA001</v>
      </c>
      <c r="C7501" s="288" t="str">
        <f>VLOOKUP(A7501,Lists!B:D,3,FALSE)</f>
        <v>NGA</v>
      </c>
      <c r="D7501" s="289" t="s">
        <v>5027</v>
      </c>
      <c r="E7501" s="289" t="s">
        <v>446</v>
      </c>
      <c r="F7501" s="289" t="s">
        <v>446</v>
      </c>
      <c r="G7501" s="289" t="s">
        <v>446</v>
      </c>
      <c r="H7501" s="278" t="str">
        <f t="shared" si="234"/>
        <v>x</v>
      </c>
      <c r="I7501" s="252" t="s">
        <v>446</v>
      </c>
      <c r="J7501" s="289" t="s">
        <v>5770</v>
      </c>
      <c r="K7501" s="278" t="str">
        <f t="shared" si="235"/>
        <v>NGA001Injuries reported</v>
      </c>
      <c r="L7501" s="290">
        <v>43649</v>
      </c>
      <c r="M7501" s="290" t="s">
        <v>3248</v>
      </c>
    </row>
    <row r="7502" spans="1:13" s="269" customFormat="1" ht="15.5" hidden="1" thickTop="1" thickBot="1" x14ac:dyDescent="0.4">
      <c r="A7502" s="283" t="s">
        <v>5594</v>
      </c>
      <c r="B7502" s="284" t="str">
        <f>VLOOKUP(A7502,Lists!B:C,2,FALSE)</f>
        <v>NGA001</v>
      </c>
      <c r="C7502" s="284" t="str">
        <f>VLOOKUP(A7502,Lists!B:D,3,FALSE)</f>
        <v>NGA</v>
      </c>
      <c r="D7502" s="285" t="s">
        <v>5029</v>
      </c>
      <c r="E7502" s="285">
        <v>3376</v>
      </c>
      <c r="F7502" s="285" t="s">
        <v>5296</v>
      </c>
      <c r="G7502" s="285" t="s">
        <v>731</v>
      </c>
      <c r="H7502" s="278">
        <f t="shared" si="234"/>
        <v>2</v>
      </c>
      <c r="I7502" s="251" t="s">
        <v>1354</v>
      </c>
      <c r="J7502" s="285" t="s">
        <v>5771</v>
      </c>
      <c r="K7502" s="278" t="str">
        <f t="shared" si="235"/>
        <v>NGA001Fatalities reported</v>
      </c>
      <c r="L7502" s="286">
        <v>43649</v>
      </c>
      <c r="M7502" s="286" t="s">
        <v>3248</v>
      </c>
    </row>
    <row r="7503" spans="1:13" s="269" customFormat="1" ht="15.5" hidden="1" thickTop="1" thickBot="1" x14ac:dyDescent="0.4">
      <c r="A7503" s="287" t="s">
        <v>5594</v>
      </c>
      <c r="B7503" s="288" t="str">
        <f>VLOOKUP(A7503,Lists!B:C,2,FALSE)</f>
        <v>NGA001</v>
      </c>
      <c r="C7503" s="288" t="str">
        <f>VLOOKUP(A7503,Lists!B:D,3,FALSE)</f>
        <v>NGA</v>
      </c>
      <c r="D7503" s="289" t="s">
        <v>5115</v>
      </c>
      <c r="E7503" s="289">
        <v>3376</v>
      </c>
      <c r="F7503" s="289" t="s">
        <v>5296</v>
      </c>
      <c r="G7503" s="289" t="s">
        <v>731</v>
      </c>
      <c r="H7503" s="278">
        <f t="shared" si="234"/>
        <v>2</v>
      </c>
      <c r="I7503" s="252" t="s">
        <v>1354</v>
      </c>
      <c r="J7503" s="289" t="s">
        <v>5771</v>
      </c>
      <c r="K7503" s="278" t="str">
        <f t="shared" si="235"/>
        <v>NGA001Fatalities in all crises</v>
      </c>
      <c r="L7503" s="290">
        <v>43649</v>
      </c>
      <c r="M7503" s="290" t="s">
        <v>3248</v>
      </c>
    </row>
    <row r="7504" spans="1:13" s="269" customFormat="1" ht="15.5" hidden="1" thickTop="1" thickBot="1" x14ac:dyDescent="0.4">
      <c r="A7504" s="283" t="s">
        <v>5594</v>
      </c>
      <c r="B7504" s="284" t="str">
        <f>VLOOKUP(A7504,Lists!B:C,2,FALSE)</f>
        <v>NGA001</v>
      </c>
      <c r="C7504" s="284" t="str">
        <f>VLOOKUP(A7504,Lists!B:D,3,FALSE)</f>
        <v>NGA</v>
      </c>
      <c r="D7504" s="285" t="s">
        <v>5108</v>
      </c>
      <c r="E7504" s="285" t="s">
        <v>446</v>
      </c>
      <c r="F7504" s="285" t="s">
        <v>446</v>
      </c>
      <c r="G7504" s="285" t="s">
        <v>446</v>
      </c>
      <c r="H7504" s="278" t="str">
        <f t="shared" si="234"/>
        <v>x</v>
      </c>
      <c r="I7504" s="251" t="s">
        <v>446</v>
      </c>
      <c r="J7504" s="285" t="s">
        <v>5738</v>
      </c>
      <c r="K7504" s="278" t="str">
        <f t="shared" si="235"/>
        <v>NGA001Buildings damaged</v>
      </c>
      <c r="L7504" s="286">
        <v>43649</v>
      </c>
      <c r="M7504" s="286" t="s">
        <v>3248</v>
      </c>
    </row>
    <row r="7505" spans="1:13" s="269" customFormat="1" ht="15.5" hidden="1" thickTop="1" thickBot="1" x14ac:dyDescent="0.4">
      <c r="A7505" s="287" t="s">
        <v>5594</v>
      </c>
      <c r="B7505" s="288" t="str">
        <f>VLOOKUP(A7505,Lists!B:C,2,FALSE)</f>
        <v>NGA001</v>
      </c>
      <c r="C7505" s="288" t="str">
        <f>VLOOKUP(A7505,Lists!B:D,3,FALSE)</f>
        <v>NGA</v>
      </c>
      <c r="D7505" s="289" t="s">
        <v>5109</v>
      </c>
      <c r="E7505" s="289">
        <v>4300</v>
      </c>
      <c r="F7505" s="289" t="s">
        <v>923</v>
      </c>
      <c r="G7505" s="289" t="s">
        <v>730</v>
      </c>
      <c r="H7505" s="278">
        <f t="shared" si="234"/>
        <v>3</v>
      </c>
      <c r="I7505" s="252" t="s">
        <v>924</v>
      </c>
      <c r="J7505" s="289" t="s">
        <v>5772</v>
      </c>
      <c r="K7505" s="278" t="str">
        <f t="shared" si="235"/>
        <v>NGA001Buildings destroyed</v>
      </c>
      <c r="L7505" s="290">
        <v>43649</v>
      </c>
      <c r="M7505" s="290" t="s">
        <v>3248</v>
      </c>
    </row>
    <row r="7506" spans="1:13" s="269" customFormat="1" ht="15.5" hidden="1" thickTop="1" thickBot="1" x14ac:dyDescent="0.4">
      <c r="A7506" s="283" t="s">
        <v>5594</v>
      </c>
      <c r="B7506" s="284" t="str">
        <f>VLOOKUP(A7506,Lists!B:C,2,FALSE)</f>
        <v>NGA001</v>
      </c>
      <c r="C7506" s="284" t="str">
        <f>VLOOKUP(A7506,Lists!B:D,3,FALSE)</f>
        <v>NGA</v>
      </c>
      <c r="D7506" s="285" t="s">
        <v>742</v>
      </c>
      <c r="E7506" s="285" t="s">
        <v>446</v>
      </c>
      <c r="F7506" s="285" t="s">
        <v>1020</v>
      </c>
      <c r="G7506" s="285" t="s">
        <v>446</v>
      </c>
      <c r="H7506" s="278" t="str">
        <f t="shared" si="234"/>
        <v>x</v>
      </c>
      <c r="I7506" s="251" t="s">
        <v>1023</v>
      </c>
      <c r="J7506" s="285" t="s">
        <v>5773</v>
      </c>
      <c r="K7506" s="278" t="str">
        <f t="shared" si="235"/>
        <v>NGA001Economic Losses</v>
      </c>
      <c r="L7506" s="286">
        <v>43649</v>
      </c>
      <c r="M7506" s="286" t="s">
        <v>3248</v>
      </c>
    </row>
    <row r="7507" spans="1:13" s="269" customFormat="1" ht="15.5" hidden="1" thickTop="1" thickBot="1" x14ac:dyDescent="0.4">
      <c r="A7507" s="287" t="s">
        <v>5594</v>
      </c>
      <c r="B7507" s="288" t="str">
        <f>VLOOKUP(A7507,Lists!B:C,2,FALSE)</f>
        <v>NGA001</v>
      </c>
      <c r="C7507" s="288" t="str">
        <f>VLOOKUP(A7507,Lists!B:D,3,FALSE)</f>
        <v>NGA</v>
      </c>
      <c r="D7507" s="289" t="s">
        <v>752</v>
      </c>
      <c r="E7507" s="289">
        <v>9393000</v>
      </c>
      <c r="F7507" s="289" t="s">
        <v>5762</v>
      </c>
      <c r="G7507" s="289" t="s">
        <v>731</v>
      </c>
      <c r="H7507" s="278">
        <f t="shared" si="234"/>
        <v>2</v>
      </c>
      <c r="I7507" s="252" t="s">
        <v>5764</v>
      </c>
      <c r="J7507" s="289" t="s">
        <v>5743</v>
      </c>
      <c r="K7507" s="278" t="str">
        <f t="shared" si="235"/>
        <v>NGA001People in Need</v>
      </c>
      <c r="L7507" s="290">
        <v>43649</v>
      </c>
      <c r="M7507" s="290" t="s">
        <v>3248</v>
      </c>
    </row>
    <row r="7508" spans="1:13" s="269" customFormat="1" ht="15.5" hidden="1" thickTop="1" thickBot="1" x14ac:dyDescent="0.4">
      <c r="A7508" s="283" t="s">
        <v>5594</v>
      </c>
      <c r="B7508" s="284" t="str">
        <f>VLOOKUP(A7508,Lists!B:C,2,FALSE)</f>
        <v>NGA001</v>
      </c>
      <c r="C7508" s="284" t="str">
        <f>VLOOKUP(A7508,Lists!B:D,3,FALSE)</f>
        <v>NGA</v>
      </c>
      <c r="D7508" s="285" t="s">
        <v>5110</v>
      </c>
      <c r="E7508" s="285">
        <v>157926000</v>
      </c>
      <c r="F7508" s="285" t="s">
        <v>5966</v>
      </c>
      <c r="G7508" s="285" t="s">
        <v>731</v>
      </c>
      <c r="H7508" s="278">
        <f t="shared" si="234"/>
        <v>2</v>
      </c>
      <c r="I7508" s="251" t="s">
        <v>5967</v>
      </c>
      <c r="J7508" s="285" t="s">
        <v>6048</v>
      </c>
      <c r="K7508" s="278" t="str">
        <f t="shared" si="235"/>
        <v>NGA001Minimal humanitarian conditions - Level 1</v>
      </c>
      <c r="L7508" s="286">
        <v>43649</v>
      </c>
      <c r="M7508" s="286" t="s">
        <v>3248</v>
      </c>
    </row>
    <row r="7509" spans="1:13" s="269" customFormat="1" ht="15.5" hidden="1" thickTop="1" thickBot="1" x14ac:dyDescent="0.4">
      <c r="A7509" s="287" t="s">
        <v>5594</v>
      </c>
      <c r="B7509" s="288" t="str">
        <f>VLOOKUP(A7509,Lists!B:C,2,FALSE)</f>
        <v>NGA001</v>
      </c>
      <c r="C7509" s="288" t="str">
        <f>VLOOKUP(A7509,Lists!B:D,3,FALSE)</f>
        <v>NGA</v>
      </c>
      <c r="D7509" s="289" t="s">
        <v>5111</v>
      </c>
      <c r="E7509" s="289">
        <v>20267000</v>
      </c>
      <c r="F7509" s="289" t="s">
        <v>5966</v>
      </c>
      <c r="G7509" s="289" t="s">
        <v>731</v>
      </c>
      <c r="H7509" s="278">
        <f t="shared" si="234"/>
        <v>2</v>
      </c>
      <c r="I7509" s="252" t="s">
        <v>5967</v>
      </c>
      <c r="J7509" s="289" t="s">
        <v>5774</v>
      </c>
      <c r="K7509" s="278" t="str">
        <f t="shared" si="235"/>
        <v>NGA001Stressed humanitarian conditions - Level 2</v>
      </c>
      <c r="L7509" s="290">
        <v>43649</v>
      </c>
      <c r="M7509" s="290" t="s">
        <v>3248</v>
      </c>
    </row>
    <row r="7510" spans="1:13" s="269" customFormat="1" ht="15.5" hidden="1" thickTop="1" thickBot="1" x14ac:dyDescent="0.4">
      <c r="A7510" s="283" t="s">
        <v>5594</v>
      </c>
      <c r="B7510" s="284" t="str">
        <f>VLOOKUP(A7510,Lists!B:C,2,FALSE)</f>
        <v>NGA001</v>
      </c>
      <c r="C7510" s="284" t="str">
        <f>VLOOKUP(A7510,Lists!B:D,3,FALSE)</f>
        <v>NGA</v>
      </c>
      <c r="D7510" s="285" t="s">
        <v>5112</v>
      </c>
      <c r="E7510" s="285">
        <v>4232000</v>
      </c>
      <c r="F7510" s="285" t="s">
        <v>5762</v>
      </c>
      <c r="G7510" s="285" t="s">
        <v>731</v>
      </c>
      <c r="H7510" s="278">
        <f t="shared" si="234"/>
        <v>2</v>
      </c>
      <c r="I7510" s="251" t="s">
        <v>5968</v>
      </c>
      <c r="J7510" s="285" t="s">
        <v>5775</v>
      </c>
      <c r="K7510" s="278" t="str">
        <f t="shared" si="235"/>
        <v>NGA001Moderate humanitarian conditions - Level 3</v>
      </c>
      <c r="L7510" s="286">
        <v>43649</v>
      </c>
      <c r="M7510" s="286" t="s">
        <v>3248</v>
      </c>
    </row>
    <row r="7511" spans="1:13" s="269" customFormat="1" ht="15.5" hidden="1" thickTop="1" thickBot="1" x14ac:dyDescent="0.4">
      <c r="A7511" s="287" t="s">
        <v>5594</v>
      </c>
      <c r="B7511" s="288" t="str">
        <f>VLOOKUP(A7511,Lists!B:C,2,FALSE)</f>
        <v>NGA001</v>
      </c>
      <c r="C7511" s="288" t="str">
        <f>VLOOKUP(A7511,Lists!B:D,3,FALSE)</f>
        <v>NGA</v>
      </c>
      <c r="D7511" s="289" t="s">
        <v>5113</v>
      </c>
      <c r="E7511" s="289">
        <v>5161000</v>
      </c>
      <c r="F7511" s="289" t="s">
        <v>5729</v>
      </c>
      <c r="G7511" s="289" t="s">
        <v>731</v>
      </c>
      <c r="H7511" s="278">
        <f t="shared" si="234"/>
        <v>2</v>
      </c>
      <c r="I7511" s="252" t="s">
        <v>4008</v>
      </c>
      <c r="J7511" s="289" t="s">
        <v>5776</v>
      </c>
      <c r="K7511" s="278" t="str">
        <f t="shared" si="235"/>
        <v>NGA001Severe humanitarian conditions - Level 4</v>
      </c>
      <c r="L7511" s="290">
        <v>43649</v>
      </c>
      <c r="M7511" s="290" t="s">
        <v>3248</v>
      </c>
    </row>
    <row r="7512" spans="1:13" s="269" customFormat="1" ht="15.5" hidden="1" thickTop="1" thickBot="1" x14ac:dyDescent="0.4">
      <c r="A7512" s="283" t="s">
        <v>5594</v>
      </c>
      <c r="B7512" s="284" t="str">
        <f>VLOOKUP(A7512,Lists!B:C,2,FALSE)</f>
        <v>NGA001</v>
      </c>
      <c r="C7512" s="284" t="str">
        <f>VLOOKUP(A7512,Lists!B:D,3,FALSE)</f>
        <v>NGA</v>
      </c>
      <c r="D7512" s="285" t="s">
        <v>5114</v>
      </c>
      <c r="E7512" s="285">
        <v>0</v>
      </c>
      <c r="F7512" s="285" t="s">
        <v>446</v>
      </c>
      <c r="G7512" s="285" t="s">
        <v>731</v>
      </c>
      <c r="H7512" s="278">
        <f t="shared" si="234"/>
        <v>2</v>
      </c>
      <c r="I7512" s="251" t="s">
        <v>5732</v>
      </c>
      <c r="J7512" s="285" t="s">
        <v>5745</v>
      </c>
      <c r="K7512" s="278" t="str">
        <f t="shared" si="235"/>
        <v>NGA001Extreme humanitarian conditions - Level 5</v>
      </c>
      <c r="L7512" s="286">
        <v>43649</v>
      </c>
      <c r="M7512" s="286" t="s">
        <v>3248</v>
      </c>
    </row>
    <row r="7513" spans="1:13" s="269" customFormat="1" ht="15.5" hidden="1" thickTop="1" thickBot="1" x14ac:dyDescent="0.4">
      <c r="A7513" s="287" t="s">
        <v>5594</v>
      </c>
      <c r="B7513" s="288" t="str">
        <f>VLOOKUP(A7513,Lists!B:C,2,FALSE)</f>
        <v>NGA001</v>
      </c>
      <c r="C7513" s="288" t="str">
        <f>VLOOKUP(A7513,Lists!B:D,3,FALSE)</f>
        <v>NGA</v>
      </c>
      <c r="D7513" s="289" t="s">
        <v>688</v>
      </c>
      <c r="E7513" s="289">
        <v>5</v>
      </c>
      <c r="F7513" s="289" t="s">
        <v>446</v>
      </c>
      <c r="G7513" s="289" t="s">
        <v>731</v>
      </c>
      <c r="H7513" s="278">
        <f t="shared" si="234"/>
        <v>2</v>
      </c>
      <c r="I7513" s="252" t="s">
        <v>446</v>
      </c>
      <c r="J7513" s="289" t="s">
        <v>1031</v>
      </c>
      <c r="K7513" s="278" t="str">
        <f t="shared" si="235"/>
        <v>NGA001Crisis affected groups</v>
      </c>
      <c r="L7513" s="290">
        <v>43649</v>
      </c>
      <c r="M7513" s="290" t="s">
        <v>3248</v>
      </c>
    </row>
    <row r="7514" spans="1:13" s="269" customFormat="1" ht="15.5" hidden="1" thickTop="1" thickBot="1" x14ac:dyDescent="0.4">
      <c r="A7514" s="283" t="s">
        <v>5594</v>
      </c>
      <c r="B7514" s="284" t="str">
        <f>VLOOKUP(A7514,Lists!B:C,2,FALSE)</f>
        <v>NGA001</v>
      </c>
      <c r="C7514" s="284" t="str">
        <f>VLOOKUP(A7514,Lists!B:D,3,FALSE)</f>
        <v>NGA</v>
      </c>
      <c r="D7514" s="285" t="s">
        <v>691</v>
      </c>
      <c r="E7514" s="285" t="s">
        <v>446</v>
      </c>
      <c r="F7514" s="285" t="s">
        <v>446</v>
      </c>
      <c r="G7514" s="285" t="s">
        <v>446</v>
      </c>
      <c r="H7514" s="278" t="str">
        <f t="shared" si="234"/>
        <v>x</v>
      </c>
      <c r="I7514" s="251" t="s">
        <v>446</v>
      </c>
      <c r="J7514" s="285" t="s">
        <v>5738</v>
      </c>
      <c r="K7514" s="278" t="str">
        <f t="shared" si="235"/>
        <v>NGA001People facing limited access constraints</v>
      </c>
      <c r="L7514" s="286">
        <v>43649</v>
      </c>
      <c r="M7514" s="286" t="s">
        <v>3248</v>
      </c>
    </row>
    <row r="7515" spans="1:13" s="269" customFormat="1" ht="15.5" hidden="1" thickTop="1" thickBot="1" x14ac:dyDescent="0.4">
      <c r="A7515" s="287" t="s">
        <v>5594</v>
      </c>
      <c r="B7515" s="288" t="str">
        <f>VLOOKUP(A7515,Lists!B:C,2,FALSE)</f>
        <v>NGA001</v>
      </c>
      <c r="C7515" s="288" t="str">
        <f>VLOOKUP(A7515,Lists!B:D,3,FALSE)</f>
        <v>NGA</v>
      </c>
      <c r="D7515" s="289" t="s">
        <v>692</v>
      </c>
      <c r="E7515" s="289">
        <v>800000</v>
      </c>
      <c r="F7515" s="289" t="s">
        <v>5729</v>
      </c>
      <c r="G7515" s="289" t="s">
        <v>731</v>
      </c>
      <c r="H7515" s="278">
        <f t="shared" si="234"/>
        <v>2</v>
      </c>
      <c r="I7515" s="252" t="s">
        <v>4008</v>
      </c>
      <c r="J7515" s="289" t="s">
        <v>5746</v>
      </c>
      <c r="K7515" s="278" t="str">
        <f t="shared" si="235"/>
        <v>NGA001People facing restricted access constraints</v>
      </c>
      <c r="L7515" s="290">
        <v>43649</v>
      </c>
      <c r="M7515" s="290" t="s">
        <v>3248</v>
      </c>
    </row>
    <row r="7516" spans="1:13" s="269" customFormat="1" ht="15.5" hidden="1" thickTop="1" thickBot="1" x14ac:dyDescent="0.4">
      <c r="A7516" s="283" t="s">
        <v>5779</v>
      </c>
      <c r="B7516" s="284" t="str">
        <f>VLOOKUP(A7516,Lists!B:C,2,FALSE)</f>
        <v>IDN002</v>
      </c>
      <c r="C7516" s="284" t="str">
        <f>VLOOKUP(A7516,Lists!B:D,3,FALSE)</f>
        <v>IDN</v>
      </c>
      <c r="D7516" s="285" t="s">
        <v>522</v>
      </c>
      <c r="E7516" s="285">
        <v>237655000</v>
      </c>
      <c r="F7516" s="285" t="s">
        <v>5781</v>
      </c>
      <c r="G7516" s="285" t="s">
        <v>731</v>
      </c>
      <c r="H7516" s="278">
        <f t="shared" si="234"/>
        <v>2</v>
      </c>
      <c r="I7516" s="251" t="s">
        <v>1566</v>
      </c>
      <c r="J7516" s="285" t="s">
        <v>5790</v>
      </c>
      <c r="K7516" s="278" t="str">
        <f t="shared" si="235"/>
        <v>IDN002Total population</v>
      </c>
      <c r="L7516" s="286">
        <v>43649</v>
      </c>
      <c r="M7516" s="286" t="s">
        <v>3248</v>
      </c>
    </row>
    <row r="7517" spans="1:13" s="269" customFormat="1" ht="15.5" hidden="1" thickTop="1" thickBot="1" x14ac:dyDescent="0.4">
      <c r="A7517" s="287" t="s">
        <v>5779</v>
      </c>
      <c r="B7517" s="288" t="str">
        <f>VLOOKUP(A7517,Lists!B:C,2,FALSE)</f>
        <v>IDN002</v>
      </c>
      <c r="C7517" s="288" t="str">
        <f>VLOOKUP(A7517,Lists!B:D,3,FALSE)</f>
        <v>IDN</v>
      </c>
      <c r="D7517" s="289" t="s">
        <v>660</v>
      </c>
      <c r="E7517" s="289">
        <v>416060</v>
      </c>
      <c r="F7517" s="289" t="s">
        <v>5782</v>
      </c>
      <c r="G7517" s="289" t="s">
        <v>731</v>
      </c>
      <c r="H7517" s="278">
        <f t="shared" si="234"/>
        <v>2</v>
      </c>
      <c r="I7517" s="252" t="s">
        <v>5787</v>
      </c>
      <c r="J7517" s="289" t="s">
        <v>5791</v>
      </c>
      <c r="K7517" s="278" t="str">
        <f t="shared" si="235"/>
        <v>IDN002Landmass affected</v>
      </c>
      <c r="L7517" s="290">
        <v>43649</v>
      </c>
      <c r="M7517" s="290" t="s">
        <v>3248</v>
      </c>
    </row>
    <row r="7518" spans="1:13" s="269" customFormat="1" ht="15.5" hidden="1" thickTop="1" thickBot="1" x14ac:dyDescent="0.4">
      <c r="A7518" s="283" t="s">
        <v>5779</v>
      </c>
      <c r="B7518" s="284" t="str">
        <f>VLOOKUP(A7518,Lists!B:C,2,FALSE)</f>
        <v>IDN002</v>
      </c>
      <c r="C7518" s="284" t="str">
        <f>VLOOKUP(A7518,Lists!B:D,3,FALSE)</f>
        <v>IDN</v>
      </c>
      <c r="D7518" s="285" t="s">
        <v>737</v>
      </c>
      <c r="E7518" s="285">
        <v>4311000</v>
      </c>
      <c r="F7518" s="285" t="s">
        <v>5782</v>
      </c>
      <c r="G7518" s="285" t="s">
        <v>731</v>
      </c>
      <c r="H7518" s="278">
        <f t="shared" si="234"/>
        <v>2</v>
      </c>
      <c r="I7518" s="251" t="s">
        <v>5787</v>
      </c>
      <c r="J7518" s="285" t="s">
        <v>5792</v>
      </c>
      <c r="K7518" s="278" t="str">
        <f t="shared" si="235"/>
        <v>IDN002People exposed</v>
      </c>
      <c r="L7518" s="286">
        <v>43649</v>
      </c>
      <c r="M7518" s="286" t="s">
        <v>3248</v>
      </c>
    </row>
    <row r="7519" spans="1:13" s="269" customFormat="1" ht="15.5" hidden="1" thickTop="1" thickBot="1" x14ac:dyDescent="0.4">
      <c r="A7519" s="287" t="s">
        <v>5779</v>
      </c>
      <c r="B7519" s="288" t="str">
        <f>VLOOKUP(A7519,Lists!B:C,2,FALSE)</f>
        <v>IDN002</v>
      </c>
      <c r="C7519" s="288" t="str">
        <f>VLOOKUP(A7519,Lists!B:D,3,FALSE)</f>
        <v>IDN</v>
      </c>
      <c r="D7519" s="289" t="s">
        <v>533</v>
      </c>
      <c r="E7519" s="289">
        <v>4311000</v>
      </c>
      <c r="F7519" s="289" t="s">
        <v>5782</v>
      </c>
      <c r="G7519" s="289" t="s">
        <v>730</v>
      </c>
      <c r="H7519" s="278">
        <f t="shared" si="234"/>
        <v>3</v>
      </c>
      <c r="I7519" s="252" t="s">
        <v>5787</v>
      </c>
      <c r="J7519" s="289" t="s">
        <v>5793</v>
      </c>
      <c r="K7519" s="278" t="str">
        <f t="shared" si="235"/>
        <v>IDN002People affected</v>
      </c>
      <c r="L7519" s="290">
        <v>43649</v>
      </c>
      <c r="M7519" s="290" t="s">
        <v>3248</v>
      </c>
    </row>
    <row r="7520" spans="1:13" s="269" customFormat="1" ht="15.5" thickTop="1" thickBot="1" x14ac:dyDescent="0.4">
      <c r="A7520" s="283" t="s">
        <v>5779</v>
      </c>
      <c r="B7520" s="284" t="str">
        <f>VLOOKUP(A7520,Lists!B:C,2,FALSE)</f>
        <v>IDN002</v>
      </c>
      <c r="C7520" s="284" t="str">
        <f>VLOOKUP(A7520,Lists!B:D,3,FALSE)</f>
        <v>IDN</v>
      </c>
      <c r="D7520" s="285" t="s">
        <v>666</v>
      </c>
      <c r="E7520" s="285">
        <v>47000</v>
      </c>
      <c r="F7520" s="285" t="s">
        <v>5783</v>
      </c>
      <c r="G7520" s="285" t="s">
        <v>730</v>
      </c>
      <c r="H7520" s="278">
        <f t="shared" si="234"/>
        <v>3</v>
      </c>
      <c r="I7520" s="251" t="s">
        <v>5788</v>
      </c>
      <c r="J7520" s="285" t="s">
        <v>5794</v>
      </c>
      <c r="K7520" s="278" t="str">
        <f t="shared" si="235"/>
        <v>IDN002People displaced</v>
      </c>
      <c r="L7520" s="286">
        <v>43649</v>
      </c>
      <c r="M7520" s="286" t="s">
        <v>3248</v>
      </c>
    </row>
    <row r="7521" spans="1:13" s="269" customFormat="1" ht="15.5" hidden="1" thickTop="1" thickBot="1" x14ac:dyDescent="0.4">
      <c r="A7521" s="287" t="s">
        <v>5779</v>
      </c>
      <c r="B7521" s="288" t="str">
        <f>VLOOKUP(A7521,Lists!B:C,2,FALSE)</f>
        <v>IDN002</v>
      </c>
      <c r="C7521" s="288" t="str">
        <f>VLOOKUP(A7521,Lists!B:D,3,FALSE)</f>
        <v>IDN</v>
      </c>
      <c r="D7521" s="289" t="s">
        <v>5028</v>
      </c>
      <c r="E7521" s="289" t="s">
        <v>446</v>
      </c>
      <c r="F7521" s="289" t="s">
        <v>446</v>
      </c>
      <c r="G7521" s="289" t="s">
        <v>446</v>
      </c>
      <c r="H7521" s="278" t="str">
        <f t="shared" si="234"/>
        <v>x</v>
      </c>
      <c r="I7521" s="252" t="s">
        <v>446</v>
      </c>
      <c r="J7521" s="289" t="s">
        <v>5795</v>
      </c>
      <c r="K7521" s="278" t="str">
        <f t="shared" si="235"/>
        <v>IDN002Illness cases reported</v>
      </c>
      <c r="L7521" s="290">
        <v>43649</v>
      </c>
      <c r="M7521" s="290" t="s">
        <v>3248</v>
      </c>
    </row>
    <row r="7522" spans="1:13" s="269" customFormat="1" ht="15.5" hidden="1" thickTop="1" thickBot="1" x14ac:dyDescent="0.4">
      <c r="A7522" s="283" t="s">
        <v>5779</v>
      </c>
      <c r="B7522" s="284" t="str">
        <f>VLOOKUP(A7522,Lists!B:C,2,FALSE)</f>
        <v>IDN002</v>
      </c>
      <c r="C7522" s="284" t="str">
        <f>VLOOKUP(A7522,Lists!B:D,3,FALSE)</f>
        <v>IDN</v>
      </c>
      <c r="D7522" s="285" t="s">
        <v>5027</v>
      </c>
      <c r="E7522" s="285" t="s">
        <v>446</v>
      </c>
      <c r="F7522" s="285" t="s">
        <v>446</v>
      </c>
      <c r="G7522" s="285" t="s">
        <v>446</v>
      </c>
      <c r="H7522" s="278" t="str">
        <f t="shared" si="234"/>
        <v>x</v>
      </c>
      <c r="I7522" s="251" t="s">
        <v>446</v>
      </c>
      <c r="J7522" s="285" t="s">
        <v>5795</v>
      </c>
      <c r="K7522" s="278" t="str">
        <f t="shared" si="235"/>
        <v>IDN002Injuries reported</v>
      </c>
      <c r="L7522" s="286">
        <v>43649</v>
      </c>
      <c r="M7522" s="286" t="s">
        <v>3248</v>
      </c>
    </row>
    <row r="7523" spans="1:13" s="269" customFormat="1" ht="15.5" hidden="1" thickTop="1" thickBot="1" x14ac:dyDescent="0.4">
      <c r="A7523" s="287" t="s">
        <v>5779</v>
      </c>
      <c r="B7523" s="288" t="str">
        <f>VLOOKUP(A7523,Lists!B:C,2,FALSE)</f>
        <v>IDN002</v>
      </c>
      <c r="C7523" s="288" t="str">
        <f>VLOOKUP(A7523,Lists!B:D,3,FALSE)</f>
        <v>IDN</v>
      </c>
      <c r="D7523" s="289" t="s">
        <v>5029</v>
      </c>
      <c r="E7523" s="289">
        <v>11</v>
      </c>
      <c r="F7523" s="289" t="s">
        <v>5784</v>
      </c>
      <c r="G7523" s="289" t="s">
        <v>731</v>
      </c>
      <c r="H7523" s="278">
        <f t="shared" si="234"/>
        <v>2</v>
      </c>
      <c r="I7523" s="252" t="s">
        <v>1354</v>
      </c>
      <c r="J7523" s="289" t="s">
        <v>5796</v>
      </c>
      <c r="K7523" s="278" t="str">
        <f t="shared" si="235"/>
        <v>IDN002Fatalities reported</v>
      </c>
      <c r="L7523" s="290">
        <v>43649</v>
      </c>
      <c r="M7523" s="290" t="s">
        <v>3248</v>
      </c>
    </row>
    <row r="7524" spans="1:13" s="269" customFormat="1" ht="15.5" hidden="1" thickTop="1" thickBot="1" x14ac:dyDescent="0.4">
      <c r="A7524" s="283" t="s">
        <v>5779</v>
      </c>
      <c r="B7524" s="284" t="str">
        <f>VLOOKUP(A7524,Lists!B:C,2,FALSE)</f>
        <v>IDN002</v>
      </c>
      <c r="C7524" s="284" t="str">
        <f>VLOOKUP(A7524,Lists!B:D,3,FALSE)</f>
        <v>IDN</v>
      </c>
      <c r="D7524" s="285" t="s">
        <v>5115</v>
      </c>
      <c r="E7524" s="285">
        <v>5280</v>
      </c>
      <c r="F7524" s="285" t="s">
        <v>5785</v>
      </c>
      <c r="G7524" s="285" t="s">
        <v>731</v>
      </c>
      <c r="H7524" s="278">
        <f t="shared" si="234"/>
        <v>2</v>
      </c>
      <c r="I7524" s="251" t="s">
        <v>1599</v>
      </c>
      <c r="J7524" s="285" t="s">
        <v>5797</v>
      </c>
      <c r="K7524" s="278" t="str">
        <f t="shared" si="235"/>
        <v>IDN002Fatalities in all crises</v>
      </c>
      <c r="L7524" s="286">
        <v>43649</v>
      </c>
      <c r="M7524" s="286" t="s">
        <v>3248</v>
      </c>
    </row>
    <row r="7525" spans="1:13" s="269" customFormat="1" ht="15.5" hidden="1" thickTop="1" thickBot="1" x14ac:dyDescent="0.4">
      <c r="A7525" s="287" t="s">
        <v>5779</v>
      </c>
      <c r="B7525" s="288" t="str">
        <f>VLOOKUP(A7525,Lists!B:C,2,FALSE)</f>
        <v>IDN002</v>
      </c>
      <c r="C7525" s="288" t="str">
        <f>VLOOKUP(A7525,Lists!B:D,3,FALSE)</f>
        <v>IDN</v>
      </c>
      <c r="D7525" s="289" t="s">
        <v>5108</v>
      </c>
      <c r="E7525" s="289" t="s">
        <v>446</v>
      </c>
      <c r="F7525" s="289" t="s">
        <v>446</v>
      </c>
      <c r="G7525" s="289" t="s">
        <v>446</v>
      </c>
      <c r="H7525" s="278" t="str">
        <f t="shared" si="234"/>
        <v>x</v>
      </c>
      <c r="I7525" s="252" t="s">
        <v>446</v>
      </c>
      <c r="J7525" s="289" t="s">
        <v>5795</v>
      </c>
      <c r="K7525" s="278" t="str">
        <f t="shared" si="235"/>
        <v>IDN002Buildings damaged</v>
      </c>
      <c r="L7525" s="290">
        <v>43649</v>
      </c>
      <c r="M7525" s="290" t="s">
        <v>3248</v>
      </c>
    </row>
    <row r="7526" spans="1:13" s="269" customFormat="1" ht="15.5" hidden="1" thickTop="1" thickBot="1" x14ac:dyDescent="0.4">
      <c r="A7526" s="283" t="s">
        <v>5779</v>
      </c>
      <c r="B7526" s="284" t="str">
        <f>VLOOKUP(A7526,Lists!B:C,2,FALSE)</f>
        <v>IDN002</v>
      </c>
      <c r="C7526" s="284" t="str">
        <f>VLOOKUP(A7526,Lists!B:D,3,FALSE)</f>
        <v>IDN</v>
      </c>
      <c r="D7526" s="285" t="s">
        <v>5109</v>
      </c>
      <c r="E7526" s="285" t="s">
        <v>446</v>
      </c>
      <c r="F7526" s="285" t="s">
        <v>446</v>
      </c>
      <c r="G7526" s="285" t="s">
        <v>446</v>
      </c>
      <c r="H7526" s="278" t="str">
        <f t="shared" si="234"/>
        <v>x</v>
      </c>
      <c r="I7526" s="251" t="s">
        <v>446</v>
      </c>
      <c r="J7526" s="285" t="s">
        <v>5795</v>
      </c>
      <c r="K7526" s="278" t="str">
        <f t="shared" si="235"/>
        <v>IDN002Buildings destroyed</v>
      </c>
      <c r="L7526" s="286">
        <v>43649</v>
      </c>
      <c r="M7526" s="286" t="s">
        <v>3248</v>
      </c>
    </row>
    <row r="7527" spans="1:13" s="269" customFormat="1" ht="15.5" hidden="1" thickTop="1" thickBot="1" x14ac:dyDescent="0.4">
      <c r="A7527" s="287" t="s">
        <v>5779</v>
      </c>
      <c r="B7527" s="288" t="str">
        <f>VLOOKUP(A7527,Lists!B:C,2,FALSE)</f>
        <v>IDN002</v>
      </c>
      <c r="C7527" s="288" t="str">
        <f>VLOOKUP(A7527,Lists!B:D,3,FALSE)</f>
        <v>IDN</v>
      </c>
      <c r="D7527" s="289" t="s">
        <v>742</v>
      </c>
      <c r="E7527" s="289" t="s">
        <v>446</v>
      </c>
      <c r="F7527" s="289" t="s">
        <v>446</v>
      </c>
      <c r="G7527" s="289" t="s">
        <v>446</v>
      </c>
      <c r="H7527" s="278" t="str">
        <f t="shared" si="234"/>
        <v>x</v>
      </c>
      <c r="I7527" s="252" t="s">
        <v>446</v>
      </c>
      <c r="J7527" s="289" t="s">
        <v>5795</v>
      </c>
      <c r="K7527" s="278" t="str">
        <f t="shared" si="235"/>
        <v>IDN002Economic Losses</v>
      </c>
      <c r="L7527" s="290">
        <v>43649</v>
      </c>
      <c r="M7527" s="290" t="s">
        <v>3248</v>
      </c>
    </row>
    <row r="7528" spans="1:13" s="269" customFormat="1" ht="15.5" hidden="1" thickTop="1" thickBot="1" x14ac:dyDescent="0.4">
      <c r="A7528" s="283" t="s">
        <v>5779</v>
      </c>
      <c r="B7528" s="284" t="str">
        <f>VLOOKUP(A7528,Lists!B:C,2,FALSE)</f>
        <v>IDN002</v>
      </c>
      <c r="C7528" s="284" t="str">
        <f>VLOOKUP(A7528,Lists!B:D,3,FALSE)</f>
        <v>IDN</v>
      </c>
      <c r="D7528" s="285" t="s">
        <v>752</v>
      </c>
      <c r="E7528" s="285">
        <v>47000</v>
      </c>
      <c r="F7528" s="285" t="s">
        <v>5786</v>
      </c>
      <c r="G7528" s="285" t="s">
        <v>730</v>
      </c>
      <c r="H7528" s="278">
        <f t="shared" si="234"/>
        <v>3</v>
      </c>
      <c r="I7528" s="251" t="s">
        <v>5789</v>
      </c>
      <c r="J7528" s="285" t="s">
        <v>5798</v>
      </c>
      <c r="K7528" s="278" t="str">
        <f t="shared" si="235"/>
        <v>IDN002People in Need</v>
      </c>
      <c r="L7528" s="286">
        <v>43649</v>
      </c>
      <c r="M7528" s="286" t="s">
        <v>3248</v>
      </c>
    </row>
    <row r="7529" spans="1:13" s="269" customFormat="1" ht="15.5" hidden="1" thickTop="1" thickBot="1" x14ac:dyDescent="0.4">
      <c r="A7529" s="287" t="s">
        <v>5779</v>
      </c>
      <c r="B7529" s="288" t="str">
        <f>VLOOKUP(A7529,Lists!B:C,2,FALSE)</f>
        <v>IDN002</v>
      </c>
      <c r="C7529" s="288" t="str">
        <f>VLOOKUP(A7529,Lists!B:D,3,FALSE)</f>
        <v>IDN</v>
      </c>
      <c r="D7529" s="289" t="s">
        <v>5110</v>
      </c>
      <c r="E7529" s="289">
        <v>0</v>
      </c>
      <c r="F7529" s="289" t="s">
        <v>446</v>
      </c>
      <c r="G7529" s="289" t="s">
        <v>730</v>
      </c>
      <c r="H7529" s="278">
        <f t="shared" si="234"/>
        <v>3</v>
      </c>
      <c r="I7529" s="252" t="s">
        <v>446</v>
      </c>
      <c r="J7529" s="289" t="s">
        <v>4115</v>
      </c>
      <c r="K7529" s="278" t="str">
        <f t="shared" si="235"/>
        <v>IDN002Minimal humanitarian conditions - Level 1</v>
      </c>
      <c r="L7529" s="290">
        <v>43649</v>
      </c>
      <c r="M7529" s="290" t="s">
        <v>3248</v>
      </c>
    </row>
    <row r="7530" spans="1:13" s="269" customFormat="1" ht="15.5" hidden="1" thickTop="1" thickBot="1" x14ac:dyDescent="0.4">
      <c r="A7530" s="283" t="s">
        <v>5779</v>
      </c>
      <c r="B7530" s="284" t="str">
        <f>VLOOKUP(A7530,Lists!B:C,2,FALSE)</f>
        <v>IDN002</v>
      </c>
      <c r="C7530" s="284" t="str">
        <f>VLOOKUP(A7530,Lists!B:D,3,FALSE)</f>
        <v>IDN</v>
      </c>
      <c r="D7530" s="285" t="s">
        <v>5111</v>
      </c>
      <c r="E7530" s="285">
        <v>4264000</v>
      </c>
      <c r="F7530" s="285" t="s">
        <v>5782</v>
      </c>
      <c r="G7530" s="285" t="s">
        <v>730</v>
      </c>
      <c r="H7530" s="278">
        <f t="shared" si="234"/>
        <v>3</v>
      </c>
      <c r="I7530" s="251" t="s">
        <v>5787</v>
      </c>
      <c r="J7530" s="285" t="s">
        <v>5799</v>
      </c>
      <c r="K7530" s="278" t="str">
        <f t="shared" si="235"/>
        <v>IDN002Stressed humanitarian conditions - Level 2</v>
      </c>
      <c r="L7530" s="286">
        <v>43649</v>
      </c>
      <c r="M7530" s="286" t="s">
        <v>3248</v>
      </c>
    </row>
    <row r="7531" spans="1:13" s="269" customFormat="1" ht="15.5" hidden="1" thickTop="1" thickBot="1" x14ac:dyDescent="0.4">
      <c r="A7531" s="287" t="s">
        <v>5779</v>
      </c>
      <c r="B7531" s="288" t="str">
        <f>VLOOKUP(A7531,Lists!B:C,2,FALSE)</f>
        <v>IDN002</v>
      </c>
      <c r="C7531" s="288" t="str">
        <f>VLOOKUP(A7531,Lists!B:D,3,FALSE)</f>
        <v>IDN</v>
      </c>
      <c r="D7531" s="289" t="s">
        <v>5112</v>
      </c>
      <c r="E7531" s="289">
        <v>0</v>
      </c>
      <c r="F7531" s="289" t="s">
        <v>446</v>
      </c>
      <c r="G7531" s="289" t="s">
        <v>730</v>
      </c>
      <c r="H7531" s="278">
        <f t="shared" si="234"/>
        <v>3</v>
      </c>
      <c r="I7531" s="252" t="s">
        <v>446</v>
      </c>
      <c r="J7531" s="289" t="s">
        <v>5759</v>
      </c>
      <c r="K7531" s="278" t="str">
        <f t="shared" si="235"/>
        <v>IDN002Moderate humanitarian conditions - Level 3</v>
      </c>
      <c r="L7531" s="290">
        <v>43649</v>
      </c>
      <c r="M7531" s="290" t="s">
        <v>3248</v>
      </c>
    </row>
    <row r="7532" spans="1:13" s="269" customFormat="1" ht="15.5" hidden="1" thickTop="1" thickBot="1" x14ac:dyDescent="0.4">
      <c r="A7532" s="283" t="s">
        <v>5779</v>
      </c>
      <c r="B7532" s="284" t="str">
        <f>VLOOKUP(A7532,Lists!B:C,2,FALSE)</f>
        <v>IDN002</v>
      </c>
      <c r="C7532" s="284" t="str">
        <f>VLOOKUP(A7532,Lists!B:D,3,FALSE)</f>
        <v>IDN</v>
      </c>
      <c r="D7532" s="285" t="s">
        <v>5113</v>
      </c>
      <c r="E7532" s="285">
        <v>47000</v>
      </c>
      <c r="F7532" s="285" t="s">
        <v>5786</v>
      </c>
      <c r="G7532" s="285" t="s">
        <v>730</v>
      </c>
      <c r="H7532" s="278">
        <f t="shared" si="234"/>
        <v>3</v>
      </c>
      <c r="I7532" s="251" t="s">
        <v>5789</v>
      </c>
      <c r="J7532" s="285" t="s">
        <v>5798</v>
      </c>
      <c r="K7532" s="278" t="str">
        <f t="shared" si="235"/>
        <v>IDN002Severe humanitarian conditions - Level 4</v>
      </c>
      <c r="L7532" s="286">
        <v>43649</v>
      </c>
      <c r="M7532" s="286" t="s">
        <v>3248</v>
      </c>
    </row>
    <row r="7533" spans="1:13" s="269" customFormat="1" ht="15.5" hidden="1" thickTop="1" thickBot="1" x14ac:dyDescent="0.4">
      <c r="A7533" s="287" t="s">
        <v>5779</v>
      </c>
      <c r="B7533" s="288" t="str">
        <f>VLOOKUP(A7533,Lists!B:C,2,FALSE)</f>
        <v>IDN002</v>
      </c>
      <c r="C7533" s="288" t="str">
        <f>VLOOKUP(A7533,Lists!B:D,3,FALSE)</f>
        <v>IDN</v>
      </c>
      <c r="D7533" s="289" t="s">
        <v>5114</v>
      </c>
      <c r="E7533" s="289">
        <v>0</v>
      </c>
      <c r="F7533" s="289" t="s">
        <v>446</v>
      </c>
      <c r="G7533" s="289" t="s">
        <v>730</v>
      </c>
      <c r="H7533" s="278">
        <f t="shared" si="234"/>
        <v>3</v>
      </c>
      <c r="I7533" s="252" t="s">
        <v>446</v>
      </c>
      <c r="J7533" s="289" t="s">
        <v>5800</v>
      </c>
      <c r="K7533" s="278" t="str">
        <f t="shared" si="235"/>
        <v>IDN002Extreme humanitarian conditions - Level 5</v>
      </c>
      <c r="L7533" s="290">
        <v>43649</v>
      </c>
      <c r="M7533" s="290" t="s">
        <v>3248</v>
      </c>
    </row>
    <row r="7534" spans="1:13" s="269" customFormat="1" ht="15.5" hidden="1" thickTop="1" thickBot="1" x14ac:dyDescent="0.4">
      <c r="A7534" s="283" t="s">
        <v>5779</v>
      </c>
      <c r="B7534" s="284" t="str">
        <f>VLOOKUP(A7534,Lists!B:C,2,FALSE)</f>
        <v>IDN002</v>
      </c>
      <c r="C7534" s="284" t="str">
        <f>VLOOKUP(A7534,Lists!B:D,3,FALSE)</f>
        <v>IDN</v>
      </c>
      <c r="D7534" s="285" t="s">
        <v>688</v>
      </c>
      <c r="E7534" s="285">
        <v>4</v>
      </c>
      <c r="F7534" s="285" t="s">
        <v>446</v>
      </c>
      <c r="G7534" s="285" t="s">
        <v>732</v>
      </c>
      <c r="H7534" s="278">
        <f t="shared" si="234"/>
        <v>1</v>
      </c>
      <c r="I7534" s="251" t="s">
        <v>446</v>
      </c>
      <c r="J7534" s="285" t="s">
        <v>5801</v>
      </c>
      <c r="K7534" s="278" t="str">
        <f t="shared" si="235"/>
        <v>IDN002Crisis affected groups</v>
      </c>
      <c r="L7534" s="286">
        <v>43649</v>
      </c>
      <c r="M7534" s="286" t="s">
        <v>3248</v>
      </c>
    </row>
    <row r="7535" spans="1:13" s="269" customFormat="1" ht="15.5" hidden="1" thickTop="1" thickBot="1" x14ac:dyDescent="0.4">
      <c r="A7535" s="287" t="s">
        <v>5779</v>
      </c>
      <c r="B7535" s="288" t="str">
        <f>VLOOKUP(A7535,Lists!B:C,2,FALSE)</f>
        <v>IDN002</v>
      </c>
      <c r="C7535" s="288" t="str">
        <f>VLOOKUP(A7535,Lists!B:D,3,FALSE)</f>
        <v>IDN</v>
      </c>
      <c r="D7535" s="289" t="s">
        <v>691</v>
      </c>
      <c r="E7535" s="289" t="s">
        <v>446</v>
      </c>
      <c r="F7535" s="289" t="s">
        <v>446</v>
      </c>
      <c r="G7535" s="289" t="s">
        <v>446</v>
      </c>
      <c r="H7535" s="278" t="str">
        <f t="shared" si="234"/>
        <v>x</v>
      </c>
      <c r="I7535" s="252" t="s">
        <v>446</v>
      </c>
      <c r="J7535" s="289" t="s">
        <v>5795</v>
      </c>
      <c r="K7535" s="278" t="str">
        <f t="shared" si="235"/>
        <v>IDN002People facing limited access constraints</v>
      </c>
      <c r="L7535" s="290">
        <v>43649</v>
      </c>
      <c r="M7535" s="290" t="s">
        <v>3248</v>
      </c>
    </row>
    <row r="7536" spans="1:13" s="269" customFormat="1" ht="15.5" hidden="1" thickTop="1" thickBot="1" x14ac:dyDescent="0.4">
      <c r="A7536" s="283" t="s">
        <v>5779</v>
      </c>
      <c r="B7536" s="284" t="str">
        <f>VLOOKUP(A7536,Lists!B:C,2,FALSE)</f>
        <v>IDN002</v>
      </c>
      <c r="C7536" s="284" t="str">
        <f>VLOOKUP(A7536,Lists!B:D,3,FALSE)</f>
        <v>IDN</v>
      </c>
      <c r="D7536" s="285" t="s">
        <v>692</v>
      </c>
      <c r="E7536" s="285" t="s">
        <v>446</v>
      </c>
      <c r="F7536" s="285" t="s">
        <v>446</v>
      </c>
      <c r="G7536" s="285" t="s">
        <v>446</v>
      </c>
      <c r="H7536" s="278" t="str">
        <f t="shared" si="234"/>
        <v>x</v>
      </c>
      <c r="I7536" s="251" t="s">
        <v>446</v>
      </c>
      <c r="J7536" s="285" t="s">
        <v>5795</v>
      </c>
      <c r="K7536" s="278" t="str">
        <f t="shared" si="235"/>
        <v>IDN002People facing restricted access constraints</v>
      </c>
      <c r="L7536" s="286">
        <v>43649</v>
      </c>
      <c r="M7536" s="286" t="s">
        <v>3248</v>
      </c>
    </row>
    <row r="7537" spans="1:13" s="269" customFormat="1" ht="15.5" hidden="1" thickTop="1" thickBot="1" x14ac:dyDescent="0.4">
      <c r="A7537" s="287" t="s">
        <v>5779</v>
      </c>
      <c r="B7537" s="288" t="str">
        <f>VLOOKUP(A7537,Lists!B:C,2,FALSE)</f>
        <v>IDN002</v>
      </c>
      <c r="C7537" s="288" t="str">
        <f>VLOOKUP(A7537,Lists!B:D,3,FALSE)</f>
        <v>IDN</v>
      </c>
      <c r="D7537" s="289" t="s">
        <v>643</v>
      </c>
      <c r="E7537" s="289">
        <v>1</v>
      </c>
      <c r="F7537" s="289" t="s">
        <v>3898</v>
      </c>
      <c r="G7537" s="289" t="s">
        <v>731</v>
      </c>
      <c r="H7537" s="278">
        <f t="shared" si="234"/>
        <v>2</v>
      </c>
      <c r="I7537" s="252" t="s">
        <v>5802</v>
      </c>
      <c r="J7537" s="289" t="s">
        <v>446</v>
      </c>
      <c r="K7537" s="278" t="str">
        <f t="shared" si="235"/>
        <v>IDN002Impediments to entry into country (bureaucratic and administrative)</v>
      </c>
      <c r="L7537" s="290">
        <v>43649</v>
      </c>
      <c r="M7537" s="290" t="s">
        <v>3248</v>
      </c>
    </row>
    <row r="7538" spans="1:13" s="269" customFormat="1" ht="15.5" hidden="1" thickTop="1" thickBot="1" x14ac:dyDescent="0.4">
      <c r="A7538" s="283" t="s">
        <v>5779</v>
      </c>
      <c r="B7538" s="284" t="str">
        <f>VLOOKUP(A7538,Lists!B:C,2,FALSE)</f>
        <v>IDN002</v>
      </c>
      <c r="C7538" s="284" t="str">
        <f>VLOOKUP(A7538,Lists!B:D,3,FALSE)</f>
        <v>IDN</v>
      </c>
      <c r="D7538" s="285" t="s">
        <v>644</v>
      </c>
      <c r="E7538" s="285">
        <v>0</v>
      </c>
      <c r="F7538" s="285" t="s">
        <v>3898</v>
      </c>
      <c r="G7538" s="285" t="s">
        <v>731</v>
      </c>
      <c r="H7538" s="278">
        <f t="shared" si="234"/>
        <v>2</v>
      </c>
      <c r="I7538" s="251" t="s">
        <v>5802</v>
      </c>
      <c r="J7538" s="285" t="s">
        <v>446</v>
      </c>
      <c r="K7538" s="278" t="str">
        <f t="shared" si="235"/>
        <v>IDN002Restriction of movement (impediments to freedom of movement and/or administrative restrictions)</v>
      </c>
      <c r="L7538" s="286">
        <v>43649</v>
      </c>
      <c r="M7538" s="286" t="s">
        <v>3248</v>
      </c>
    </row>
    <row r="7539" spans="1:13" s="269" customFormat="1" ht="15.5" hidden="1" thickTop="1" thickBot="1" x14ac:dyDescent="0.4">
      <c r="A7539" s="287" t="s">
        <v>5779</v>
      </c>
      <c r="B7539" s="288" t="str">
        <f>VLOOKUP(A7539,Lists!B:C,2,FALSE)</f>
        <v>IDN002</v>
      </c>
      <c r="C7539" s="288" t="str">
        <f>VLOOKUP(A7539,Lists!B:D,3,FALSE)</f>
        <v>IDN</v>
      </c>
      <c r="D7539" s="289" t="s">
        <v>645</v>
      </c>
      <c r="E7539" s="289">
        <v>1</v>
      </c>
      <c r="F7539" s="289" t="s">
        <v>3898</v>
      </c>
      <c r="G7539" s="289" t="s">
        <v>731</v>
      </c>
      <c r="H7539" s="278">
        <f t="shared" si="234"/>
        <v>2</v>
      </c>
      <c r="I7539" s="252" t="s">
        <v>5802</v>
      </c>
      <c r="J7539" s="289" t="s">
        <v>446</v>
      </c>
      <c r="K7539" s="278" t="str">
        <f t="shared" si="235"/>
        <v>IDN002Interference into implementation of humanitarian activities</v>
      </c>
      <c r="L7539" s="290">
        <v>43649</v>
      </c>
      <c r="M7539" s="290" t="s">
        <v>3248</v>
      </c>
    </row>
    <row r="7540" spans="1:13" s="269" customFormat="1" ht="15.5" hidden="1" thickTop="1" thickBot="1" x14ac:dyDescent="0.4">
      <c r="A7540" s="283" t="s">
        <v>5779</v>
      </c>
      <c r="B7540" s="284" t="str">
        <f>VLOOKUP(A7540,Lists!B:C,2,FALSE)</f>
        <v>IDN002</v>
      </c>
      <c r="C7540" s="284" t="str">
        <f>VLOOKUP(A7540,Lists!B:D,3,FALSE)</f>
        <v>IDN</v>
      </c>
      <c r="D7540" s="285" t="s">
        <v>646</v>
      </c>
      <c r="E7540" s="285">
        <v>0</v>
      </c>
      <c r="F7540" s="285" t="s">
        <v>3898</v>
      </c>
      <c r="G7540" s="285" t="s">
        <v>731</v>
      </c>
      <c r="H7540" s="278">
        <f t="shared" si="234"/>
        <v>2</v>
      </c>
      <c r="I7540" s="251" t="s">
        <v>5802</v>
      </c>
      <c r="J7540" s="285" t="s">
        <v>446</v>
      </c>
      <c r="K7540" s="278" t="str">
        <f t="shared" si="235"/>
        <v>IDN002Violence against personnel, facilities and assets</v>
      </c>
      <c r="L7540" s="286">
        <v>43649</v>
      </c>
      <c r="M7540" s="286" t="s">
        <v>3248</v>
      </c>
    </row>
    <row r="7541" spans="1:13" s="269" customFormat="1" ht="15.5" hidden="1" thickTop="1" thickBot="1" x14ac:dyDescent="0.4">
      <c r="A7541" s="287" t="s">
        <v>5779</v>
      </c>
      <c r="B7541" s="288" t="str">
        <f>VLOOKUP(A7541,Lists!B:C,2,FALSE)</f>
        <v>IDN002</v>
      </c>
      <c r="C7541" s="288" t="str">
        <f>VLOOKUP(A7541,Lists!B:D,3,FALSE)</f>
        <v>IDN</v>
      </c>
      <c r="D7541" s="289" t="s">
        <v>647</v>
      </c>
      <c r="E7541" s="289">
        <v>0</v>
      </c>
      <c r="F7541" s="289" t="s">
        <v>3898</v>
      </c>
      <c r="G7541" s="289" t="s">
        <v>731</v>
      </c>
      <c r="H7541" s="278">
        <f t="shared" si="234"/>
        <v>2</v>
      </c>
      <c r="I7541" s="252" t="s">
        <v>5802</v>
      </c>
      <c r="J7541" s="289" t="s">
        <v>446</v>
      </c>
      <c r="K7541" s="278" t="str">
        <f t="shared" si="235"/>
        <v>IDN002Denial of existence of humanitarian needs or entitlements to assistance</v>
      </c>
      <c r="L7541" s="290">
        <v>43649</v>
      </c>
      <c r="M7541" s="290" t="s">
        <v>3248</v>
      </c>
    </row>
    <row r="7542" spans="1:13" s="269" customFormat="1" ht="15.5" hidden="1" thickTop="1" thickBot="1" x14ac:dyDescent="0.4">
      <c r="A7542" s="283" t="s">
        <v>5779</v>
      </c>
      <c r="B7542" s="284" t="str">
        <f>VLOOKUP(A7542,Lists!B:C,2,FALSE)</f>
        <v>IDN002</v>
      </c>
      <c r="C7542" s="284" t="str">
        <f>VLOOKUP(A7542,Lists!B:D,3,FALSE)</f>
        <v>IDN</v>
      </c>
      <c r="D7542" s="285" t="s">
        <v>648</v>
      </c>
      <c r="E7542" s="285">
        <v>0</v>
      </c>
      <c r="F7542" s="285" t="s">
        <v>3898</v>
      </c>
      <c r="G7542" s="285" t="s">
        <v>731</v>
      </c>
      <c r="H7542" s="278">
        <f t="shared" si="234"/>
        <v>2</v>
      </c>
      <c r="I7542" s="251" t="s">
        <v>5802</v>
      </c>
      <c r="J7542" s="285" t="s">
        <v>446</v>
      </c>
      <c r="K7542" s="278" t="str">
        <f t="shared" si="235"/>
        <v>IDN002Restriction and obstruction of access to services and assistance</v>
      </c>
      <c r="L7542" s="286">
        <v>43649</v>
      </c>
      <c r="M7542" s="286" t="s">
        <v>3248</v>
      </c>
    </row>
    <row r="7543" spans="1:13" s="269" customFormat="1" ht="15.5" hidden="1" thickTop="1" thickBot="1" x14ac:dyDescent="0.4">
      <c r="A7543" s="287" t="s">
        <v>5779</v>
      </c>
      <c r="B7543" s="288" t="str">
        <f>VLOOKUP(A7543,Lists!B:C,2,FALSE)</f>
        <v>IDN002</v>
      </c>
      <c r="C7543" s="288" t="str">
        <f>VLOOKUP(A7543,Lists!B:D,3,FALSE)</f>
        <v>IDN</v>
      </c>
      <c r="D7543" s="289" t="s">
        <v>649</v>
      </c>
      <c r="E7543" s="289">
        <v>1</v>
      </c>
      <c r="F7543" s="289" t="s">
        <v>3898</v>
      </c>
      <c r="G7543" s="289" t="s">
        <v>731</v>
      </c>
      <c r="H7543" s="278">
        <f t="shared" si="234"/>
        <v>2</v>
      </c>
      <c r="I7543" s="252" t="s">
        <v>5802</v>
      </c>
      <c r="J7543" s="289" t="s">
        <v>446</v>
      </c>
      <c r="K7543" s="278" t="str">
        <f t="shared" si="235"/>
        <v>IDN002Ongoing insecurity/hostilities affecting humanitarian assistance</v>
      </c>
      <c r="L7543" s="290">
        <v>43649</v>
      </c>
      <c r="M7543" s="290" t="s">
        <v>3248</v>
      </c>
    </row>
    <row r="7544" spans="1:13" s="269" customFormat="1" ht="15.5" hidden="1" thickTop="1" thickBot="1" x14ac:dyDescent="0.4">
      <c r="A7544" s="283" t="s">
        <v>5779</v>
      </c>
      <c r="B7544" s="284" t="str">
        <f>VLOOKUP(A7544,Lists!B:C,2,FALSE)</f>
        <v>IDN002</v>
      </c>
      <c r="C7544" s="284" t="str">
        <f>VLOOKUP(A7544,Lists!B:D,3,FALSE)</f>
        <v>IDN</v>
      </c>
      <c r="D7544" s="285" t="s">
        <v>650</v>
      </c>
      <c r="E7544" s="285">
        <v>1</v>
      </c>
      <c r="F7544" s="285" t="s">
        <v>3898</v>
      </c>
      <c r="G7544" s="285" t="s">
        <v>731</v>
      </c>
      <c r="H7544" s="278">
        <f t="shared" si="234"/>
        <v>2</v>
      </c>
      <c r="I7544" s="251" t="s">
        <v>5802</v>
      </c>
      <c r="J7544" s="285" t="s">
        <v>446</v>
      </c>
      <c r="K7544" s="278" t="str">
        <f t="shared" si="235"/>
        <v xml:space="preserve">IDN002Presence of mines and improvised explosive devices </v>
      </c>
      <c r="L7544" s="286">
        <v>43649</v>
      </c>
      <c r="M7544" s="286" t="s">
        <v>3248</v>
      </c>
    </row>
    <row r="7545" spans="1:13" s="269" customFormat="1" ht="15.5" hidden="1" thickTop="1" thickBot="1" x14ac:dyDescent="0.4">
      <c r="A7545" s="287" t="s">
        <v>5779</v>
      </c>
      <c r="B7545" s="288" t="str">
        <f>VLOOKUP(A7545,Lists!B:C,2,FALSE)</f>
        <v>IDN002</v>
      </c>
      <c r="C7545" s="288" t="str">
        <f>VLOOKUP(A7545,Lists!B:D,3,FALSE)</f>
        <v>IDN</v>
      </c>
      <c r="D7545" s="289" t="s">
        <v>651</v>
      </c>
      <c r="E7545" s="289">
        <v>3</v>
      </c>
      <c r="F7545" s="289" t="s">
        <v>3898</v>
      </c>
      <c r="G7545" s="289" t="s">
        <v>731</v>
      </c>
      <c r="H7545" s="278">
        <f t="shared" si="234"/>
        <v>2</v>
      </c>
      <c r="I7545" s="252" t="s">
        <v>5802</v>
      </c>
      <c r="J7545" s="289" t="s">
        <v>446</v>
      </c>
      <c r="K7545" s="278" t="str">
        <f t="shared" si="235"/>
        <v>IDN002Physical constraints in the environment (obstacles related to terrain, climate, lack of infrastructure, etc.)</v>
      </c>
      <c r="L7545" s="290">
        <v>43649</v>
      </c>
      <c r="M7545" s="290" t="s">
        <v>3248</v>
      </c>
    </row>
    <row r="7546" spans="1:13" s="269" customFormat="1" ht="15.5" hidden="1" thickTop="1" thickBot="1" x14ac:dyDescent="0.4">
      <c r="A7546" s="283" t="s">
        <v>1258</v>
      </c>
      <c r="B7546" s="284" t="str">
        <f>VLOOKUP(A7546,Lists!B:C,2,FALSE)</f>
        <v>MDG002</v>
      </c>
      <c r="C7546" s="284" t="str">
        <f>VLOOKUP(A7546,Lists!B:D,3,FALSE)</f>
        <v>MDG</v>
      </c>
      <c r="D7546" s="285" t="s">
        <v>522</v>
      </c>
      <c r="E7546" s="285">
        <v>26700000</v>
      </c>
      <c r="F7546" s="285" t="s">
        <v>988</v>
      </c>
      <c r="G7546" s="285" t="s">
        <v>731</v>
      </c>
      <c r="H7546" s="278">
        <f t="shared" si="234"/>
        <v>2</v>
      </c>
      <c r="I7546" s="251" t="s">
        <v>1538</v>
      </c>
      <c r="J7546" s="285" t="s">
        <v>5804</v>
      </c>
      <c r="K7546" s="278" t="str">
        <f t="shared" si="235"/>
        <v>MDG002Total population</v>
      </c>
      <c r="L7546" s="286">
        <v>43650</v>
      </c>
      <c r="M7546" s="286" t="s">
        <v>3248</v>
      </c>
    </row>
    <row r="7547" spans="1:13" s="269" customFormat="1" ht="15.5" hidden="1" thickTop="1" thickBot="1" x14ac:dyDescent="0.4">
      <c r="A7547" s="287" t="s">
        <v>1258</v>
      </c>
      <c r="B7547" s="288" t="str">
        <f>VLOOKUP(A7547,Lists!B:C,2,FALSE)</f>
        <v>MDG002</v>
      </c>
      <c r="C7547" s="288" t="str">
        <f>VLOOKUP(A7547,Lists!B:D,3,FALSE)</f>
        <v>MDG</v>
      </c>
      <c r="D7547" s="289" t="s">
        <v>660</v>
      </c>
      <c r="E7547" s="289">
        <v>79800</v>
      </c>
      <c r="F7547" s="289" t="s">
        <v>5555</v>
      </c>
      <c r="G7547" s="289" t="s">
        <v>731</v>
      </c>
      <c r="H7547" s="278">
        <f t="shared" si="234"/>
        <v>2</v>
      </c>
      <c r="I7547" s="252" t="s">
        <v>1544</v>
      </c>
      <c r="J7547" s="289" t="s">
        <v>5805</v>
      </c>
      <c r="K7547" s="278" t="str">
        <f t="shared" si="235"/>
        <v>MDG002Landmass affected</v>
      </c>
      <c r="L7547" s="290">
        <v>43650</v>
      </c>
      <c r="M7547" s="290" t="s">
        <v>3248</v>
      </c>
    </row>
    <row r="7548" spans="1:13" s="269" customFormat="1" ht="15.5" hidden="1" thickTop="1" thickBot="1" x14ac:dyDescent="0.4">
      <c r="A7548" s="283" t="s">
        <v>1258</v>
      </c>
      <c r="B7548" s="284" t="str">
        <f>VLOOKUP(A7548,Lists!B:C,2,FALSE)</f>
        <v>MDG002</v>
      </c>
      <c r="C7548" s="284" t="str">
        <f>VLOOKUP(A7548,Lists!B:D,3,FALSE)</f>
        <v>MDG</v>
      </c>
      <c r="D7548" s="285" t="s">
        <v>737</v>
      </c>
      <c r="E7548" s="285">
        <v>4601000</v>
      </c>
      <c r="F7548" s="285" t="s">
        <v>1534</v>
      </c>
      <c r="G7548" s="285" t="s">
        <v>731</v>
      </c>
      <c r="H7548" s="278">
        <f t="shared" si="234"/>
        <v>2</v>
      </c>
      <c r="I7548" s="251" t="s">
        <v>1541</v>
      </c>
      <c r="J7548" s="285" t="s">
        <v>6049</v>
      </c>
      <c r="K7548" s="278" t="str">
        <f t="shared" si="235"/>
        <v>MDG002People exposed</v>
      </c>
      <c r="L7548" s="286">
        <v>43650</v>
      </c>
      <c r="M7548" s="286" t="s">
        <v>3248</v>
      </c>
    </row>
    <row r="7549" spans="1:13" s="269" customFormat="1" ht="15.5" hidden="1" thickTop="1" thickBot="1" x14ac:dyDescent="0.4">
      <c r="A7549" s="287" t="s">
        <v>1258</v>
      </c>
      <c r="B7549" s="288" t="str">
        <f>VLOOKUP(A7549,Lists!B:C,2,FALSE)</f>
        <v>MDG002</v>
      </c>
      <c r="C7549" s="288" t="str">
        <f>VLOOKUP(A7549,Lists!B:D,3,FALSE)</f>
        <v>MDG</v>
      </c>
      <c r="D7549" s="289" t="s">
        <v>533</v>
      </c>
      <c r="E7549" s="289">
        <v>2644000</v>
      </c>
      <c r="F7549" s="289" t="s">
        <v>1532</v>
      </c>
      <c r="G7549" s="289" t="s">
        <v>731</v>
      </c>
      <c r="H7549" s="278">
        <f t="shared" si="234"/>
        <v>2</v>
      </c>
      <c r="I7549" s="252" t="s">
        <v>1541</v>
      </c>
      <c r="J7549" s="289" t="s">
        <v>3962</v>
      </c>
      <c r="K7549" s="278" t="str">
        <f t="shared" si="235"/>
        <v>MDG002People affected</v>
      </c>
      <c r="L7549" s="290">
        <v>43650</v>
      </c>
      <c r="M7549" s="290" t="s">
        <v>3248</v>
      </c>
    </row>
    <row r="7550" spans="1:13" s="269" customFormat="1" ht="15.5" thickTop="1" thickBot="1" x14ac:dyDescent="0.4">
      <c r="A7550" s="283" t="s">
        <v>1258</v>
      </c>
      <c r="B7550" s="284" t="str">
        <f>VLOOKUP(A7550,Lists!B:C,2,FALSE)</f>
        <v>MDG002</v>
      </c>
      <c r="C7550" s="284" t="str">
        <f>VLOOKUP(A7550,Lists!B:D,3,FALSE)</f>
        <v>MDG</v>
      </c>
      <c r="D7550" s="285" t="s">
        <v>666</v>
      </c>
      <c r="E7550" s="285" t="s">
        <v>446</v>
      </c>
      <c r="F7550" s="285" t="s">
        <v>446</v>
      </c>
      <c r="G7550" s="285" t="s">
        <v>446</v>
      </c>
      <c r="H7550" s="278" t="str">
        <f t="shared" si="234"/>
        <v>x</v>
      </c>
      <c r="I7550" s="251" t="s">
        <v>446</v>
      </c>
      <c r="J7550" s="285" t="s">
        <v>5806</v>
      </c>
      <c r="K7550" s="278" t="str">
        <f t="shared" si="235"/>
        <v>MDG002People displaced</v>
      </c>
      <c r="L7550" s="286">
        <v>43650</v>
      </c>
      <c r="M7550" s="286" t="s">
        <v>3248</v>
      </c>
    </row>
    <row r="7551" spans="1:13" s="269" customFormat="1" ht="15.5" hidden="1" thickTop="1" thickBot="1" x14ac:dyDescent="0.4">
      <c r="A7551" s="287" t="s">
        <v>1258</v>
      </c>
      <c r="B7551" s="288" t="str">
        <f>VLOOKUP(A7551,Lists!B:C,2,FALSE)</f>
        <v>MDG002</v>
      </c>
      <c r="C7551" s="288" t="str">
        <f>VLOOKUP(A7551,Lists!B:D,3,FALSE)</f>
        <v>MDG</v>
      </c>
      <c r="D7551" s="289" t="s">
        <v>5028</v>
      </c>
      <c r="E7551" s="289" t="s">
        <v>446</v>
      </c>
      <c r="F7551" s="289" t="s">
        <v>446</v>
      </c>
      <c r="G7551" s="289" t="s">
        <v>446</v>
      </c>
      <c r="H7551" s="278" t="str">
        <f t="shared" si="234"/>
        <v>x</v>
      </c>
      <c r="I7551" s="252" t="s">
        <v>446</v>
      </c>
      <c r="J7551" s="289" t="s">
        <v>5806</v>
      </c>
      <c r="K7551" s="278" t="str">
        <f t="shared" si="235"/>
        <v>MDG002Illness cases reported</v>
      </c>
      <c r="L7551" s="290">
        <v>43650</v>
      </c>
      <c r="M7551" s="290" t="s">
        <v>3248</v>
      </c>
    </row>
    <row r="7552" spans="1:13" s="269" customFormat="1" ht="15.5" hidden="1" thickTop="1" thickBot="1" x14ac:dyDescent="0.4">
      <c r="A7552" s="283" t="s">
        <v>1258</v>
      </c>
      <c r="B7552" s="284" t="str">
        <f>VLOOKUP(A7552,Lists!B:C,2,FALSE)</f>
        <v>MDG002</v>
      </c>
      <c r="C7552" s="284" t="str">
        <f>VLOOKUP(A7552,Lists!B:D,3,FALSE)</f>
        <v>MDG</v>
      </c>
      <c r="D7552" s="285" t="s">
        <v>5027</v>
      </c>
      <c r="E7552" s="285">
        <v>0</v>
      </c>
      <c r="F7552" s="285" t="s">
        <v>446</v>
      </c>
      <c r="G7552" s="285" t="s">
        <v>732</v>
      </c>
      <c r="H7552" s="278">
        <f t="shared" si="234"/>
        <v>1</v>
      </c>
      <c r="I7552" s="251" t="s">
        <v>446</v>
      </c>
      <c r="J7552" s="285" t="s">
        <v>5806</v>
      </c>
      <c r="K7552" s="278" t="str">
        <f t="shared" si="235"/>
        <v>MDG002Injuries reported</v>
      </c>
      <c r="L7552" s="286">
        <v>43650</v>
      </c>
      <c r="M7552" s="286" t="s">
        <v>3248</v>
      </c>
    </row>
    <row r="7553" spans="1:13" s="269" customFormat="1" ht="15.5" hidden="1" thickTop="1" thickBot="1" x14ac:dyDescent="0.4">
      <c r="A7553" s="287" t="s">
        <v>1258</v>
      </c>
      <c r="B7553" s="288" t="str">
        <f>VLOOKUP(A7553,Lists!B:C,2,FALSE)</f>
        <v>MDG002</v>
      </c>
      <c r="C7553" s="288" t="str">
        <f>VLOOKUP(A7553,Lists!B:D,3,FALSE)</f>
        <v>MDG</v>
      </c>
      <c r="D7553" s="289" t="s">
        <v>5029</v>
      </c>
      <c r="E7553" s="289" t="s">
        <v>446</v>
      </c>
      <c r="F7553" s="289" t="s">
        <v>446</v>
      </c>
      <c r="G7553" s="289" t="s">
        <v>446</v>
      </c>
      <c r="H7553" s="278" t="str">
        <f t="shared" si="234"/>
        <v>x</v>
      </c>
      <c r="I7553" s="252" t="s">
        <v>446</v>
      </c>
      <c r="J7553" s="289" t="s">
        <v>5806</v>
      </c>
      <c r="K7553" s="278" t="str">
        <f t="shared" si="235"/>
        <v>MDG002Fatalities reported</v>
      </c>
      <c r="L7553" s="290">
        <v>43650</v>
      </c>
      <c r="M7553" s="290" t="s">
        <v>3248</v>
      </c>
    </row>
    <row r="7554" spans="1:13" s="269" customFormat="1" ht="15.5" hidden="1" thickTop="1" thickBot="1" x14ac:dyDescent="0.4">
      <c r="A7554" s="283" t="s">
        <v>1258</v>
      </c>
      <c r="B7554" s="284" t="str">
        <f>VLOOKUP(A7554,Lists!B:C,2,FALSE)</f>
        <v>MDG002</v>
      </c>
      <c r="C7554" s="284" t="str">
        <f>VLOOKUP(A7554,Lists!B:D,3,FALSE)</f>
        <v>MDG</v>
      </c>
      <c r="D7554" s="285" t="s">
        <v>5115</v>
      </c>
      <c r="E7554" s="285" t="s">
        <v>446</v>
      </c>
      <c r="F7554" s="285" t="s">
        <v>446</v>
      </c>
      <c r="G7554" s="285" t="s">
        <v>446</v>
      </c>
      <c r="H7554" s="278" t="str">
        <f t="shared" ref="H7554:H7617" si="236">IF(G7554="x","x",IF(G7554="Low",3,IF(G7554="Medium",2,IF(G7554="High",1,FALSE))))</f>
        <v>x</v>
      </c>
      <c r="I7554" s="251" t="s">
        <v>446</v>
      </c>
      <c r="J7554" s="285" t="s">
        <v>5806</v>
      </c>
      <c r="K7554" s="278" t="str">
        <f t="shared" ref="K7554:K7617" si="237">B7554&amp;""&amp;D7554</f>
        <v>MDG002Fatalities in all crises</v>
      </c>
      <c r="L7554" s="286">
        <v>43650</v>
      </c>
      <c r="M7554" s="286" t="s">
        <v>3248</v>
      </c>
    </row>
    <row r="7555" spans="1:13" s="269" customFormat="1" ht="15.5" hidden="1" thickTop="1" thickBot="1" x14ac:dyDescent="0.4">
      <c r="A7555" s="287" t="s">
        <v>1258</v>
      </c>
      <c r="B7555" s="288" t="str">
        <f>VLOOKUP(A7555,Lists!B:C,2,FALSE)</f>
        <v>MDG002</v>
      </c>
      <c r="C7555" s="288" t="str">
        <f>VLOOKUP(A7555,Lists!B:D,3,FALSE)</f>
        <v>MDG</v>
      </c>
      <c r="D7555" s="289" t="s">
        <v>5108</v>
      </c>
      <c r="E7555" s="289" t="s">
        <v>446</v>
      </c>
      <c r="F7555" s="289" t="s">
        <v>446</v>
      </c>
      <c r="G7555" s="289" t="s">
        <v>446</v>
      </c>
      <c r="H7555" s="278" t="str">
        <f t="shared" si="236"/>
        <v>x</v>
      </c>
      <c r="I7555" s="252" t="s">
        <v>446</v>
      </c>
      <c r="J7555" s="289" t="s">
        <v>5806</v>
      </c>
      <c r="K7555" s="278" t="str">
        <f t="shared" si="237"/>
        <v>MDG002Buildings damaged</v>
      </c>
      <c r="L7555" s="290">
        <v>43650</v>
      </c>
      <c r="M7555" s="290" t="s">
        <v>3248</v>
      </c>
    </row>
    <row r="7556" spans="1:13" s="269" customFormat="1" ht="15.5" hidden="1" thickTop="1" thickBot="1" x14ac:dyDescent="0.4">
      <c r="A7556" s="283" t="s">
        <v>1258</v>
      </c>
      <c r="B7556" s="284" t="str">
        <f>VLOOKUP(A7556,Lists!B:C,2,FALSE)</f>
        <v>MDG002</v>
      </c>
      <c r="C7556" s="284" t="str">
        <f>VLOOKUP(A7556,Lists!B:D,3,FALSE)</f>
        <v>MDG</v>
      </c>
      <c r="D7556" s="285" t="s">
        <v>5109</v>
      </c>
      <c r="E7556" s="285" t="s">
        <v>446</v>
      </c>
      <c r="F7556" s="285" t="s">
        <v>446</v>
      </c>
      <c r="G7556" s="285" t="s">
        <v>446</v>
      </c>
      <c r="H7556" s="278" t="str">
        <f t="shared" si="236"/>
        <v>x</v>
      </c>
      <c r="I7556" s="251" t="s">
        <v>446</v>
      </c>
      <c r="J7556" s="285" t="s">
        <v>5806</v>
      </c>
      <c r="K7556" s="278" t="str">
        <f t="shared" si="237"/>
        <v>MDG002Buildings destroyed</v>
      </c>
      <c r="L7556" s="286">
        <v>43650</v>
      </c>
      <c r="M7556" s="286" t="s">
        <v>3248</v>
      </c>
    </row>
    <row r="7557" spans="1:13" s="269" customFormat="1" ht="15.5" hidden="1" thickTop="1" thickBot="1" x14ac:dyDescent="0.4">
      <c r="A7557" s="287" t="s">
        <v>1258</v>
      </c>
      <c r="B7557" s="288" t="str">
        <f>VLOOKUP(A7557,Lists!B:C,2,FALSE)</f>
        <v>MDG002</v>
      </c>
      <c r="C7557" s="288" t="str">
        <f>VLOOKUP(A7557,Lists!B:D,3,FALSE)</f>
        <v>MDG</v>
      </c>
      <c r="D7557" s="289" t="s">
        <v>742</v>
      </c>
      <c r="E7557" s="289" t="s">
        <v>446</v>
      </c>
      <c r="F7557" s="289" t="s">
        <v>446</v>
      </c>
      <c r="G7557" s="289" t="s">
        <v>446</v>
      </c>
      <c r="H7557" s="278" t="str">
        <f t="shared" si="236"/>
        <v>x</v>
      </c>
      <c r="I7557" s="252" t="s">
        <v>446</v>
      </c>
      <c r="J7557" s="289" t="s">
        <v>5806</v>
      </c>
      <c r="K7557" s="278" t="str">
        <f t="shared" si="237"/>
        <v>MDG002Economic Losses</v>
      </c>
      <c r="L7557" s="290">
        <v>43650</v>
      </c>
      <c r="M7557" s="290" t="s">
        <v>3248</v>
      </c>
    </row>
    <row r="7558" spans="1:13" s="269" customFormat="1" ht="15.5" hidden="1" thickTop="1" thickBot="1" x14ac:dyDescent="0.4">
      <c r="A7558" s="283" t="s">
        <v>1258</v>
      </c>
      <c r="B7558" s="284" t="str">
        <f>VLOOKUP(A7558,Lists!B:C,2,FALSE)</f>
        <v>MDG002</v>
      </c>
      <c r="C7558" s="284" t="str">
        <f>VLOOKUP(A7558,Lists!B:D,3,FALSE)</f>
        <v>MDG</v>
      </c>
      <c r="D7558" s="285" t="s">
        <v>752</v>
      </c>
      <c r="E7558" s="285">
        <v>1307000</v>
      </c>
      <c r="F7558" s="285" t="s">
        <v>1534</v>
      </c>
      <c r="G7558" s="285" t="s">
        <v>731</v>
      </c>
      <c r="H7558" s="278">
        <f t="shared" si="236"/>
        <v>2</v>
      </c>
      <c r="I7558" s="251" t="s">
        <v>1541</v>
      </c>
      <c r="J7558" s="285" t="s">
        <v>5807</v>
      </c>
      <c r="K7558" s="278" t="str">
        <f t="shared" si="237"/>
        <v>MDG002People in Need</v>
      </c>
      <c r="L7558" s="286">
        <v>43650</v>
      </c>
      <c r="M7558" s="286" t="s">
        <v>3248</v>
      </c>
    </row>
    <row r="7559" spans="1:13" s="269" customFormat="1" ht="15.5" hidden="1" thickTop="1" thickBot="1" x14ac:dyDescent="0.4">
      <c r="A7559" s="287" t="s">
        <v>1258</v>
      </c>
      <c r="B7559" s="288" t="str">
        <f>VLOOKUP(A7559,Lists!B:C,2,FALSE)</f>
        <v>MDG002</v>
      </c>
      <c r="C7559" s="288" t="str">
        <f>VLOOKUP(A7559,Lists!B:D,3,FALSE)</f>
        <v>MDG</v>
      </c>
      <c r="D7559" s="289" t="s">
        <v>5110</v>
      </c>
      <c r="E7559" s="289">
        <v>1957000</v>
      </c>
      <c r="F7559" s="289" t="s">
        <v>1534</v>
      </c>
      <c r="G7559" s="289" t="s">
        <v>731</v>
      </c>
      <c r="H7559" s="278">
        <f t="shared" si="236"/>
        <v>2</v>
      </c>
      <c r="I7559" s="252" t="s">
        <v>1541</v>
      </c>
      <c r="J7559" s="289" t="s">
        <v>3963</v>
      </c>
      <c r="K7559" s="278" t="str">
        <f t="shared" si="237"/>
        <v>MDG002Minimal humanitarian conditions - Level 1</v>
      </c>
      <c r="L7559" s="290">
        <v>43650</v>
      </c>
      <c r="M7559" s="290" t="s">
        <v>3248</v>
      </c>
    </row>
    <row r="7560" spans="1:13" s="269" customFormat="1" ht="15.5" hidden="1" thickTop="1" thickBot="1" x14ac:dyDescent="0.4">
      <c r="A7560" s="283" t="s">
        <v>1258</v>
      </c>
      <c r="B7560" s="284" t="str">
        <f>VLOOKUP(A7560,Lists!B:C,2,FALSE)</f>
        <v>MDG002</v>
      </c>
      <c r="C7560" s="284" t="str">
        <f>VLOOKUP(A7560,Lists!B:D,3,FALSE)</f>
        <v>MDG</v>
      </c>
      <c r="D7560" s="285" t="s">
        <v>5111</v>
      </c>
      <c r="E7560" s="285">
        <v>1337000</v>
      </c>
      <c r="F7560" s="285" t="s">
        <v>1534</v>
      </c>
      <c r="G7560" s="285" t="s">
        <v>731</v>
      </c>
      <c r="H7560" s="278">
        <f t="shared" si="236"/>
        <v>2</v>
      </c>
      <c r="I7560" s="251" t="s">
        <v>1541</v>
      </c>
      <c r="J7560" s="285" t="s">
        <v>3964</v>
      </c>
      <c r="K7560" s="278" t="str">
        <f t="shared" si="237"/>
        <v>MDG002Stressed humanitarian conditions - Level 2</v>
      </c>
      <c r="L7560" s="286">
        <v>43650</v>
      </c>
      <c r="M7560" s="286" t="s">
        <v>3248</v>
      </c>
    </row>
    <row r="7561" spans="1:13" s="269" customFormat="1" ht="15.5" hidden="1" thickTop="1" thickBot="1" x14ac:dyDescent="0.4">
      <c r="A7561" s="287" t="s">
        <v>1258</v>
      </c>
      <c r="B7561" s="288" t="str">
        <f>VLOOKUP(A7561,Lists!B:C,2,FALSE)</f>
        <v>MDG002</v>
      </c>
      <c r="C7561" s="288" t="str">
        <f>VLOOKUP(A7561,Lists!B:D,3,FALSE)</f>
        <v>MDG</v>
      </c>
      <c r="D7561" s="289" t="s">
        <v>5112</v>
      </c>
      <c r="E7561" s="289">
        <v>941000</v>
      </c>
      <c r="F7561" s="289" t="s">
        <v>1534</v>
      </c>
      <c r="G7561" s="289" t="s">
        <v>731</v>
      </c>
      <c r="H7561" s="278">
        <f t="shared" si="236"/>
        <v>2</v>
      </c>
      <c r="I7561" s="252" t="s">
        <v>1541</v>
      </c>
      <c r="J7561" s="289" t="s">
        <v>5808</v>
      </c>
      <c r="K7561" s="278" t="str">
        <f t="shared" si="237"/>
        <v>MDG002Moderate humanitarian conditions - Level 3</v>
      </c>
      <c r="L7561" s="290">
        <v>43650</v>
      </c>
      <c r="M7561" s="290" t="s">
        <v>3248</v>
      </c>
    </row>
    <row r="7562" spans="1:13" s="269" customFormat="1" ht="15.5" hidden="1" thickTop="1" thickBot="1" x14ac:dyDescent="0.4">
      <c r="A7562" s="283" t="s">
        <v>1258</v>
      </c>
      <c r="B7562" s="284" t="str">
        <f>VLOOKUP(A7562,Lists!B:C,2,FALSE)</f>
        <v>MDG002</v>
      </c>
      <c r="C7562" s="284" t="str">
        <f>VLOOKUP(A7562,Lists!B:D,3,FALSE)</f>
        <v>MDG</v>
      </c>
      <c r="D7562" s="285" t="s">
        <v>5113</v>
      </c>
      <c r="E7562" s="285">
        <v>366000</v>
      </c>
      <c r="F7562" s="285" t="s">
        <v>1534</v>
      </c>
      <c r="G7562" s="285" t="s">
        <v>731</v>
      </c>
      <c r="H7562" s="278">
        <f t="shared" si="236"/>
        <v>2</v>
      </c>
      <c r="I7562" s="251" t="s">
        <v>1541</v>
      </c>
      <c r="J7562" s="285" t="s">
        <v>5809</v>
      </c>
      <c r="K7562" s="278" t="str">
        <f t="shared" si="237"/>
        <v>MDG002Severe humanitarian conditions - Level 4</v>
      </c>
      <c r="L7562" s="286">
        <v>43650</v>
      </c>
      <c r="M7562" s="286" t="s">
        <v>3248</v>
      </c>
    </row>
    <row r="7563" spans="1:13" s="269" customFormat="1" ht="15.5" hidden="1" thickTop="1" thickBot="1" x14ac:dyDescent="0.4">
      <c r="A7563" s="287" t="s">
        <v>1258</v>
      </c>
      <c r="B7563" s="288" t="str">
        <f>VLOOKUP(A7563,Lists!B:C,2,FALSE)</f>
        <v>MDG002</v>
      </c>
      <c r="C7563" s="288" t="str">
        <f>VLOOKUP(A7563,Lists!B:D,3,FALSE)</f>
        <v>MDG</v>
      </c>
      <c r="D7563" s="289" t="s">
        <v>5114</v>
      </c>
      <c r="E7563" s="289">
        <v>0</v>
      </c>
      <c r="F7563" s="289" t="s">
        <v>1534</v>
      </c>
      <c r="G7563" s="289" t="s">
        <v>731</v>
      </c>
      <c r="H7563" s="278">
        <f t="shared" si="236"/>
        <v>2</v>
      </c>
      <c r="I7563" s="252" t="s">
        <v>1541</v>
      </c>
      <c r="J7563" s="289" t="s">
        <v>5810</v>
      </c>
      <c r="K7563" s="278" t="str">
        <f t="shared" si="237"/>
        <v>MDG002Extreme humanitarian conditions - Level 5</v>
      </c>
      <c r="L7563" s="290">
        <v>43650</v>
      </c>
      <c r="M7563" s="290" t="s">
        <v>3248</v>
      </c>
    </row>
    <row r="7564" spans="1:13" s="269" customFormat="1" ht="15.5" hidden="1" thickTop="1" thickBot="1" x14ac:dyDescent="0.4">
      <c r="A7564" s="283" t="s">
        <v>1258</v>
      </c>
      <c r="B7564" s="284" t="str">
        <f>VLOOKUP(A7564,Lists!B:C,2,FALSE)</f>
        <v>MDG002</v>
      </c>
      <c r="C7564" s="284" t="str">
        <f>VLOOKUP(A7564,Lists!B:D,3,FALSE)</f>
        <v>MDG</v>
      </c>
      <c r="D7564" s="285" t="s">
        <v>688</v>
      </c>
      <c r="E7564" s="285">
        <v>1</v>
      </c>
      <c r="F7564" s="285" t="s">
        <v>446</v>
      </c>
      <c r="G7564" s="285" t="s">
        <v>732</v>
      </c>
      <c r="H7564" s="278">
        <f t="shared" si="236"/>
        <v>1</v>
      </c>
      <c r="I7564" s="251" t="s">
        <v>446</v>
      </c>
      <c r="J7564" s="285" t="s">
        <v>1559</v>
      </c>
      <c r="K7564" s="278" t="str">
        <f t="shared" si="237"/>
        <v>MDG002Crisis affected groups</v>
      </c>
      <c r="L7564" s="286">
        <v>43650</v>
      </c>
      <c r="M7564" s="286" t="s">
        <v>3248</v>
      </c>
    </row>
    <row r="7565" spans="1:13" s="269" customFormat="1" ht="15.5" hidden="1" thickTop="1" thickBot="1" x14ac:dyDescent="0.4">
      <c r="A7565" s="287" t="s">
        <v>1258</v>
      </c>
      <c r="B7565" s="288" t="str">
        <f>VLOOKUP(A7565,Lists!B:C,2,FALSE)</f>
        <v>MDG002</v>
      </c>
      <c r="C7565" s="288" t="str">
        <f>VLOOKUP(A7565,Lists!B:D,3,FALSE)</f>
        <v>MDG</v>
      </c>
      <c r="D7565" s="289" t="s">
        <v>691</v>
      </c>
      <c r="E7565" s="289" t="s">
        <v>446</v>
      </c>
      <c r="F7565" s="289" t="s">
        <v>446</v>
      </c>
      <c r="G7565" s="289" t="s">
        <v>446</v>
      </c>
      <c r="H7565" s="278" t="str">
        <f t="shared" si="236"/>
        <v>x</v>
      </c>
      <c r="I7565" s="252" t="s">
        <v>446</v>
      </c>
      <c r="J7565" s="289" t="s">
        <v>5806</v>
      </c>
      <c r="K7565" s="278" t="str">
        <f t="shared" si="237"/>
        <v>MDG002People facing limited access constraints</v>
      </c>
      <c r="L7565" s="290">
        <v>43650</v>
      </c>
      <c r="M7565" s="290" t="s">
        <v>3248</v>
      </c>
    </row>
    <row r="7566" spans="1:13" s="269" customFormat="1" ht="15.5" hidden="1" thickTop="1" thickBot="1" x14ac:dyDescent="0.4">
      <c r="A7566" s="283" t="s">
        <v>1258</v>
      </c>
      <c r="B7566" s="284" t="str">
        <f>VLOOKUP(A7566,Lists!B:C,2,FALSE)</f>
        <v>MDG002</v>
      </c>
      <c r="C7566" s="284" t="str">
        <f>VLOOKUP(A7566,Lists!B:D,3,FALSE)</f>
        <v>MDG</v>
      </c>
      <c r="D7566" s="285" t="s">
        <v>692</v>
      </c>
      <c r="E7566" s="285" t="s">
        <v>446</v>
      </c>
      <c r="F7566" s="285" t="s">
        <v>446</v>
      </c>
      <c r="G7566" s="285" t="s">
        <v>446</v>
      </c>
      <c r="H7566" s="278" t="str">
        <f t="shared" si="236"/>
        <v>x</v>
      </c>
      <c r="I7566" s="251" t="s">
        <v>446</v>
      </c>
      <c r="J7566" s="285" t="s">
        <v>5806</v>
      </c>
      <c r="K7566" s="278" t="str">
        <f t="shared" si="237"/>
        <v>MDG002People facing restricted access constraints</v>
      </c>
      <c r="L7566" s="286">
        <v>43650</v>
      </c>
      <c r="M7566" s="286" t="s">
        <v>3248</v>
      </c>
    </row>
    <row r="7567" spans="1:13" s="269" customFormat="1" ht="15.5" hidden="1" thickTop="1" thickBot="1" x14ac:dyDescent="0.4">
      <c r="A7567" s="287" t="s">
        <v>1271</v>
      </c>
      <c r="B7567" s="288" t="str">
        <f>VLOOKUP(A7567,Lists!B:C,2,FALSE)</f>
        <v>BFA002</v>
      </c>
      <c r="C7567" s="288" t="str">
        <f>VLOOKUP(A7567,Lists!B:D,3,FALSE)</f>
        <v>BFA</v>
      </c>
      <c r="D7567" s="289" t="s">
        <v>737</v>
      </c>
      <c r="E7567" s="289">
        <v>11353000</v>
      </c>
      <c r="F7567" s="289" t="s">
        <v>5969</v>
      </c>
      <c r="G7567" s="289" t="s">
        <v>730</v>
      </c>
      <c r="H7567" s="278">
        <f t="shared" si="236"/>
        <v>3</v>
      </c>
      <c r="I7567" s="252" t="s">
        <v>5970</v>
      </c>
      <c r="J7567" s="289" t="s">
        <v>5833</v>
      </c>
      <c r="K7567" s="278" t="str">
        <f t="shared" si="237"/>
        <v>BFA002People exposed</v>
      </c>
      <c r="L7567" s="290">
        <v>43655</v>
      </c>
      <c r="M7567" s="290" t="s">
        <v>3248</v>
      </c>
    </row>
    <row r="7568" spans="1:13" s="269" customFormat="1" ht="15.5" hidden="1" thickTop="1" thickBot="1" x14ac:dyDescent="0.4">
      <c r="A7568" s="283" t="s">
        <v>1271</v>
      </c>
      <c r="B7568" s="284" t="str">
        <f>VLOOKUP(A7568,Lists!B:C,2,FALSE)</f>
        <v>BFA002</v>
      </c>
      <c r="C7568" s="284" t="str">
        <f>VLOOKUP(A7568,Lists!B:D,3,FALSE)</f>
        <v>BFA</v>
      </c>
      <c r="D7568" s="285" t="s">
        <v>533</v>
      </c>
      <c r="E7568" s="285">
        <v>6522427</v>
      </c>
      <c r="F7568" s="285" t="s">
        <v>5811</v>
      </c>
      <c r="G7568" s="285" t="s">
        <v>730</v>
      </c>
      <c r="H7568" s="278">
        <f t="shared" si="236"/>
        <v>3</v>
      </c>
      <c r="I7568" s="251" t="s">
        <v>5815</v>
      </c>
      <c r="J7568" s="285" t="s">
        <v>5832</v>
      </c>
      <c r="K7568" s="278" t="str">
        <f t="shared" si="237"/>
        <v>BFA002People affected</v>
      </c>
      <c r="L7568" s="286">
        <v>43655</v>
      </c>
      <c r="M7568" s="286" t="s">
        <v>3248</v>
      </c>
    </row>
    <row r="7569" spans="1:13" s="269" customFormat="1" ht="15.5" thickTop="1" thickBot="1" x14ac:dyDescent="0.4">
      <c r="A7569" s="287" t="s">
        <v>1271</v>
      </c>
      <c r="B7569" s="288" t="str">
        <f>VLOOKUP(A7569,Lists!B:C,2,FALSE)</f>
        <v>BFA002</v>
      </c>
      <c r="C7569" s="288" t="str">
        <f>VLOOKUP(A7569,Lists!B:D,3,FALSE)</f>
        <v>BFA</v>
      </c>
      <c r="D7569" s="289" t="s">
        <v>666</v>
      </c>
      <c r="E7569" s="289">
        <v>231513</v>
      </c>
      <c r="F7569" s="289" t="s">
        <v>5812</v>
      </c>
      <c r="G7569" s="289" t="s">
        <v>731</v>
      </c>
      <c r="H7569" s="278">
        <f t="shared" si="236"/>
        <v>2</v>
      </c>
      <c r="I7569" s="252" t="s">
        <v>5816</v>
      </c>
      <c r="J7569" s="289" t="s">
        <v>5584</v>
      </c>
      <c r="K7569" s="278" t="str">
        <f t="shared" si="237"/>
        <v>BFA002People displaced</v>
      </c>
      <c r="L7569" s="290">
        <v>43655</v>
      </c>
      <c r="M7569" s="290" t="s">
        <v>3248</v>
      </c>
    </row>
    <row r="7570" spans="1:13" s="269" customFormat="1" ht="15.5" hidden="1" thickTop="1" thickBot="1" x14ac:dyDescent="0.4">
      <c r="A7570" s="283" t="s">
        <v>1271</v>
      </c>
      <c r="B7570" s="284" t="str">
        <f>VLOOKUP(A7570,Lists!B:C,2,FALSE)</f>
        <v>BFA002</v>
      </c>
      <c r="C7570" s="284" t="str">
        <f>VLOOKUP(A7570,Lists!B:D,3,FALSE)</f>
        <v>BFA</v>
      </c>
      <c r="D7570" s="285" t="s">
        <v>5029</v>
      </c>
      <c r="E7570" s="285">
        <v>1017</v>
      </c>
      <c r="F7570" s="285" t="s">
        <v>5813</v>
      </c>
      <c r="G7570" s="285" t="s">
        <v>731</v>
      </c>
      <c r="H7570" s="278">
        <f t="shared" si="236"/>
        <v>2</v>
      </c>
      <c r="I7570" s="251" t="s">
        <v>2921</v>
      </c>
      <c r="J7570" s="285" t="s">
        <v>5581</v>
      </c>
      <c r="K7570" s="278" t="str">
        <f t="shared" si="237"/>
        <v>BFA002Fatalities reported</v>
      </c>
      <c r="L7570" s="286">
        <v>43655</v>
      </c>
      <c r="M7570" s="286" t="s">
        <v>3248</v>
      </c>
    </row>
    <row r="7571" spans="1:13" s="269" customFormat="1" ht="15.5" hidden="1" thickTop="1" thickBot="1" x14ac:dyDescent="0.4">
      <c r="A7571" s="287" t="s">
        <v>1271</v>
      </c>
      <c r="B7571" s="288" t="str">
        <f>VLOOKUP(A7571,Lists!B:C,2,FALSE)</f>
        <v>BFA002</v>
      </c>
      <c r="C7571" s="288" t="str">
        <f>VLOOKUP(A7571,Lists!B:D,3,FALSE)</f>
        <v>BFA</v>
      </c>
      <c r="D7571" s="289" t="s">
        <v>5115</v>
      </c>
      <c r="E7571" s="289">
        <v>1017</v>
      </c>
      <c r="F7571" s="289" t="s">
        <v>5813</v>
      </c>
      <c r="G7571" s="289" t="s">
        <v>731</v>
      </c>
      <c r="H7571" s="278">
        <f t="shared" si="236"/>
        <v>2</v>
      </c>
      <c r="I7571" s="252" t="s">
        <v>2921</v>
      </c>
      <c r="J7571" s="289" t="s">
        <v>5581</v>
      </c>
      <c r="K7571" s="278" t="str">
        <f t="shared" si="237"/>
        <v>BFA002Fatalities in all crises</v>
      </c>
      <c r="L7571" s="290">
        <v>43655</v>
      </c>
      <c r="M7571" s="290" t="s">
        <v>3248</v>
      </c>
    </row>
    <row r="7572" spans="1:13" s="269" customFormat="1" ht="15.5" hidden="1" thickTop="1" thickBot="1" x14ac:dyDescent="0.4">
      <c r="A7572" s="283" t="s">
        <v>1271</v>
      </c>
      <c r="B7572" s="284" t="str">
        <f>VLOOKUP(A7572,Lists!B:C,2,FALSE)</f>
        <v>BFA002</v>
      </c>
      <c r="C7572" s="284" t="str">
        <f>VLOOKUP(A7572,Lists!B:D,3,FALSE)</f>
        <v>BFA</v>
      </c>
      <c r="D7572" s="285" t="s">
        <v>5110</v>
      </c>
      <c r="E7572" s="285">
        <v>4830573</v>
      </c>
      <c r="F7572" s="285" t="s">
        <v>3814</v>
      </c>
      <c r="G7572" s="285" t="s">
        <v>731</v>
      </c>
      <c r="H7572" s="278">
        <f t="shared" si="236"/>
        <v>2</v>
      </c>
      <c r="I7572" s="251" t="s">
        <v>3819</v>
      </c>
      <c r="J7572" s="285" t="s">
        <v>3827</v>
      </c>
      <c r="K7572" s="278" t="str">
        <f t="shared" si="237"/>
        <v>BFA002Minimal humanitarian conditions - Level 1</v>
      </c>
      <c r="L7572" s="286">
        <v>43655</v>
      </c>
      <c r="M7572" s="286" t="s">
        <v>3248</v>
      </c>
    </row>
    <row r="7573" spans="1:13" s="269" customFormat="1" ht="15.5" hidden="1" thickTop="1" thickBot="1" x14ac:dyDescent="0.4">
      <c r="A7573" s="287" t="s">
        <v>1271</v>
      </c>
      <c r="B7573" s="288" t="str">
        <f>VLOOKUP(A7573,Lists!B:C,2,FALSE)</f>
        <v>BFA002</v>
      </c>
      <c r="C7573" s="288" t="str">
        <f>VLOOKUP(A7573,Lists!B:D,3,FALSE)</f>
        <v>BFA</v>
      </c>
      <c r="D7573" s="289" t="s">
        <v>5111</v>
      </c>
      <c r="E7573" s="289">
        <v>5573427</v>
      </c>
      <c r="F7573" s="289" t="s">
        <v>5580</v>
      </c>
      <c r="G7573" s="289" t="s">
        <v>731</v>
      </c>
      <c r="H7573" s="278">
        <f t="shared" si="236"/>
        <v>2</v>
      </c>
      <c r="I7573" s="252" t="s">
        <v>3819</v>
      </c>
      <c r="J7573" s="289" t="s">
        <v>5817</v>
      </c>
      <c r="K7573" s="278" t="str">
        <f t="shared" si="237"/>
        <v>BFA002Stressed humanitarian conditions - Level 2</v>
      </c>
      <c r="L7573" s="290">
        <v>43655</v>
      </c>
      <c r="M7573" s="290" t="s">
        <v>3248</v>
      </c>
    </row>
    <row r="7574" spans="1:13" s="269" customFormat="1" ht="15.5" hidden="1" thickTop="1" thickBot="1" x14ac:dyDescent="0.4">
      <c r="A7574" s="283" t="s">
        <v>1271</v>
      </c>
      <c r="B7574" s="284" t="str">
        <f>VLOOKUP(A7574,Lists!B:C,2,FALSE)</f>
        <v>BFA002</v>
      </c>
      <c r="C7574" s="284" t="str">
        <f>VLOOKUP(A7574,Lists!B:D,3,FALSE)</f>
        <v>BFA</v>
      </c>
      <c r="D7574" s="285" t="s">
        <v>5112</v>
      </c>
      <c r="E7574" s="285">
        <v>699671</v>
      </c>
      <c r="F7574" s="285" t="s">
        <v>5812</v>
      </c>
      <c r="G7574" s="285" t="s">
        <v>731</v>
      </c>
      <c r="H7574" s="278">
        <f t="shared" si="236"/>
        <v>2</v>
      </c>
      <c r="I7574" s="251" t="s">
        <v>5816</v>
      </c>
      <c r="J7574" s="285" t="s">
        <v>5593</v>
      </c>
      <c r="K7574" s="278" t="str">
        <f t="shared" si="237"/>
        <v>BFA002Moderate humanitarian conditions - Level 3</v>
      </c>
      <c r="L7574" s="286">
        <v>43655</v>
      </c>
      <c r="M7574" s="286" t="s">
        <v>3248</v>
      </c>
    </row>
    <row r="7575" spans="1:13" s="269" customFormat="1" ht="15.5" hidden="1" thickTop="1" thickBot="1" x14ac:dyDescent="0.4">
      <c r="A7575" s="287" t="s">
        <v>1271</v>
      </c>
      <c r="B7575" s="288" t="str">
        <f>VLOOKUP(A7575,Lists!B:C,2,FALSE)</f>
        <v>BFA002</v>
      </c>
      <c r="C7575" s="288" t="str">
        <f>VLOOKUP(A7575,Lists!B:D,3,FALSE)</f>
        <v>BFA</v>
      </c>
      <c r="D7575" s="289" t="s">
        <v>5113</v>
      </c>
      <c r="E7575" s="289">
        <v>249329</v>
      </c>
      <c r="F7575" s="289" t="s">
        <v>5812</v>
      </c>
      <c r="G7575" s="289" t="s">
        <v>731</v>
      </c>
      <c r="H7575" s="278">
        <f t="shared" si="236"/>
        <v>2</v>
      </c>
      <c r="I7575" s="252" t="s">
        <v>5816</v>
      </c>
      <c r="J7575" s="289" t="s">
        <v>3830</v>
      </c>
      <c r="K7575" s="278" t="str">
        <f t="shared" si="237"/>
        <v>BFA002Severe humanitarian conditions - Level 4</v>
      </c>
      <c r="L7575" s="290">
        <v>43655</v>
      </c>
      <c r="M7575" s="290" t="s">
        <v>3248</v>
      </c>
    </row>
    <row r="7576" spans="1:13" s="269" customFormat="1" ht="15.5" hidden="1" thickTop="1" thickBot="1" x14ac:dyDescent="0.4">
      <c r="A7576" s="283" t="s">
        <v>1271</v>
      </c>
      <c r="B7576" s="284" t="str">
        <f>VLOOKUP(A7576,Lists!B:C,2,FALSE)</f>
        <v>BFA002</v>
      </c>
      <c r="C7576" s="284" t="str">
        <f>VLOOKUP(A7576,Lists!B:D,3,FALSE)</f>
        <v>BFA</v>
      </c>
      <c r="D7576" s="285" t="s">
        <v>691</v>
      </c>
      <c r="E7576" s="285">
        <v>5127318</v>
      </c>
      <c r="F7576" s="285" t="s">
        <v>5819</v>
      </c>
      <c r="G7576" s="285" t="s">
        <v>731</v>
      </c>
      <c r="H7576" s="278">
        <f t="shared" si="236"/>
        <v>2</v>
      </c>
      <c r="I7576" s="251" t="s">
        <v>5591</v>
      </c>
      <c r="J7576" s="285" t="s">
        <v>5818</v>
      </c>
      <c r="K7576" s="278" t="str">
        <f t="shared" si="237"/>
        <v>BFA002People facing limited access constraints</v>
      </c>
      <c r="L7576" s="286">
        <v>43655</v>
      </c>
      <c r="M7576" s="286" t="s">
        <v>3248</v>
      </c>
    </row>
    <row r="7577" spans="1:13" s="269" customFormat="1" ht="15.5" hidden="1" thickTop="1" thickBot="1" x14ac:dyDescent="0.4">
      <c r="A7577" s="287" t="s">
        <v>2957</v>
      </c>
      <c r="B7577" s="288" t="str">
        <f>VLOOKUP(A7577,Lists!B:C,2,FALSE)</f>
        <v>SLV001</v>
      </c>
      <c r="C7577" s="288" t="str">
        <f>VLOOKUP(A7577,Lists!B:D,3,FALSE)</f>
        <v>SLV</v>
      </c>
      <c r="D7577" s="289" t="s">
        <v>5028</v>
      </c>
      <c r="E7577" s="289">
        <v>5523</v>
      </c>
      <c r="F7577" s="289" t="s">
        <v>5820</v>
      </c>
      <c r="G7577" s="289" t="s">
        <v>732</v>
      </c>
      <c r="H7577" s="278">
        <f t="shared" si="236"/>
        <v>1</v>
      </c>
      <c r="I7577" s="252" t="s">
        <v>1879</v>
      </c>
      <c r="J7577" s="289" t="s">
        <v>5821</v>
      </c>
      <c r="K7577" s="278" t="str">
        <f t="shared" si="237"/>
        <v>SLV001Illness cases reported</v>
      </c>
      <c r="L7577" s="290">
        <v>43657</v>
      </c>
      <c r="M7577" s="290" t="s">
        <v>3248</v>
      </c>
    </row>
    <row r="7578" spans="1:13" s="269" customFormat="1" ht="15.5" hidden="1" thickTop="1" thickBot="1" x14ac:dyDescent="0.4">
      <c r="A7578" s="283" t="s">
        <v>2957</v>
      </c>
      <c r="B7578" s="284" t="str">
        <f>VLOOKUP(A7578,Lists!B:C,2,FALSE)</f>
        <v>SLV001</v>
      </c>
      <c r="C7578" s="284" t="str">
        <f>VLOOKUP(A7578,Lists!B:D,3,FALSE)</f>
        <v>SLV</v>
      </c>
      <c r="D7578" s="285" t="s">
        <v>5029</v>
      </c>
      <c r="E7578" s="285">
        <v>1407</v>
      </c>
      <c r="F7578" s="285" t="s">
        <v>5822</v>
      </c>
      <c r="G7578" s="285" t="s">
        <v>731</v>
      </c>
      <c r="H7578" s="278">
        <f t="shared" si="236"/>
        <v>2</v>
      </c>
      <c r="I7578" s="251" t="s">
        <v>5824</v>
      </c>
      <c r="J7578" s="285" t="s">
        <v>5823</v>
      </c>
      <c r="K7578" s="278" t="str">
        <f t="shared" si="237"/>
        <v>SLV001Fatalities reported</v>
      </c>
      <c r="L7578" s="286">
        <v>43657</v>
      </c>
      <c r="M7578" s="286" t="s">
        <v>3248</v>
      </c>
    </row>
    <row r="7579" spans="1:13" s="269" customFormat="1" ht="15.5" hidden="1" thickTop="1" thickBot="1" x14ac:dyDescent="0.4">
      <c r="A7579" s="287" t="s">
        <v>2957</v>
      </c>
      <c r="B7579" s="288" t="str">
        <f>VLOOKUP(A7579,Lists!B:C,2,FALSE)</f>
        <v>SLV001</v>
      </c>
      <c r="C7579" s="288" t="str">
        <f>VLOOKUP(A7579,Lists!B:D,3,FALSE)</f>
        <v>SLV</v>
      </c>
      <c r="D7579" s="289" t="s">
        <v>5115</v>
      </c>
      <c r="E7579" s="289">
        <v>1407</v>
      </c>
      <c r="F7579" s="289" t="s">
        <v>5822</v>
      </c>
      <c r="G7579" s="289" t="s">
        <v>731</v>
      </c>
      <c r="H7579" s="278">
        <f t="shared" si="236"/>
        <v>2</v>
      </c>
      <c r="I7579" s="252" t="s">
        <v>5824</v>
      </c>
      <c r="J7579" s="289" t="s">
        <v>5823</v>
      </c>
      <c r="K7579" s="278" t="str">
        <f t="shared" si="237"/>
        <v>SLV001Fatalities in all crises</v>
      </c>
      <c r="L7579" s="290">
        <v>43657</v>
      </c>
      <c r="M7579" s="290" t="s">
        <v>3248</v>
      </c>
    </row>
    <row r="7580" spans="1:13" s="269" customFormat="1" ht="15.5" hidden="1" thickTop="1" thickBot="1" x14ac:dyDescent="0.4">
      <c r="A7580" s="283" t="s">
        <v>1967</v>
      </c>
      <c r="B7580" s="284" t="str">
        <f>VLOOKUP(A7580,Lists!B:C,2,FALSE)</f>
        <v>PHL003</v>
      </c>
      <c r="C7580" s="284" t="str">
        <f>VLOOKUP(A7580,Lists!B:D,3,FALSE)</f>
        <v>PHL</v>
      </c>
      <c r="D7580" s="285" t="s">
        <v>533</v>
      </c>
      <c r="E7580" s="285">
        <v>388000</v>
      </c>
      <c r="F7580" s="285" t="s">
        <v>5825</v>
      </c>
      <c r="G7580" s="285" t="s">
        <v>731</v>
      </c>
      <c r="H7580" s="278">
        <f t="shared" si="236"/>
        <v>2</v>
      </c>
      <c r="I7580" s="251" t="s">
        <v>5826</v>
      </c>
      <c r="J7580" s="285" t="s">
        <v>5827</v>
      </c>
      <c r="K7580" s="278" t="str">
        <f t="shared" si="237"/>
        <v>PHL003People affected</v>
      </c>
      <c r="L7580" s="286">
        <v>43658</v>
      </c>
      <c r="M7580" s="286" t="s">
        <v>3248</v>
      </c>
    </row>
    <row r="7581" spans="1:13" s="269" customFormat="1" ht="15.5" thickTop="1" thickBot="1" x14ac:dyDescent="0.4">
      <c r="A7581" s="287" t="s">
        <v>1967</v>
      </c>
      <c r="B7581" s="288" t="str">
        <f>VLOOKUP(A7581,Lists!B:C,2,FALSE)</f>
        <v>PHL003</v>
      </c>
      <c r="C7581" s="288" t="str">
        <f>VLOOKUP(A7581,Lists!B:D,3,FALSE)</f>
        <v>PHL</v>
      </c>
      <c r="D7581" s="289" t="s">
        <v>666</v>
      </c>
      <c r="E7581" s="289">
        <v>388000</v>
      </c>
      <c r="F7581" s="289" t="s">
        <v>5825</v>
      </c>
      <c r="G7581" s="289" t="s">
        <v>731</v>
      </c>
      <c r="H7581" s="278">
        <f t="shared" si="236"/>
        <v>2</v>
      </c>
      <c r="I7581" s="252" t="s">
        <v>5826</v>
      </c>
      <c r="J7581" s="289" t="s">
        <v>5827</v>
      </c>
      <c r="K7581" s="278" t="str">
        <f t="shared" si="237"/>
        <v>PHL003People displaced</v>
      </c>
      <c r="L7581" s="290">
        <v>43658</v>
      </c>
      <c r="M7581" s="290" t="s">
        <v>3248</v>
      </c>
    </row>
    <row r="7582" spans="1:13" s="269" customFormat="1" ht="15.5" hidden="1" thickTop="1" thickBot="1" x14ac:dyDescent="0.4">
      <c r="A7582" s="283" t="s">
        <v>1967</v>
      </c>
      <c r="B7582" s="284" t="str">
        <f>VLOOKUP(A7582,Lists!B:C,2,FALSE)</f>
        <v>PHL003</v>
      </c>
      <c r="C7582" s="284" t="str">
        <f>VLOOKUP(A7582,Lists!B:D,3,FALSE)</f>
        <v>PHL</v>
      </c>
      <c r="D7582" s="285" t="s">
        <v>752</v>
      </c>
      <c r="E7582" s="285">
        <v>68000</v>
      </c>
      <c r="F7582" s="285" t="s">
        <v>5680</v>
      </c>
      <c r="G7582" s="285" t="s">
        <v>731</v>
      </c>
      <c r="H7582" s="278">
        <f t="shared" si="236"/>
        <v>2</v>
      </c>
      <c r="I7582" s="251" t="s">
        <v>5684</v>
      </c>
      <c r="J7582" s="285" t="s">
        <v>5829</v>
      </c>
      <c r="K7582" s="278" t="str">
        <f t="shared" si="237"/>
        <v>PHL003People in Need</v>
      </c>
      <c r="L7582" s="286">
        <v>43658</v>
      </c>
      <c r="M7582" s="286" t="s">
        <v>3248</v>
      </c>
    </row>
    <row r="7583" spans="1:13" s="269" customFormat="1" ht="15.5" hidden="1" thickTop="1" thickBot="1" x14ac:dyDescent="0.4">
      <c r="A7583" s="287" t="s">
        <v>1967</v>
      </c>
      <c r="B7583" s="288" t="str">
        <f>VLOOKUP(A7583,Lists!B:C,2,FALSE)</f>
        <v>PHL003</v>
      </c>
      <c r="C7583" s="288" t="str">
        <f>VLOOKUP(A7583,Lists!B:D,3,FALSE)</f>
        <v>PHL</v>
      </c>
      <c r="D7583" s="289" t="s">
        <v>5110</v>
      </c>
      <c r="E7583" s="289">
        <v>2656000</v>
      </c>
      <c r="F7583" s="289" t="s">
        <v>5972</v>
      </c>
      <c r="G7583" s="289" t="s">
        <v>731</v>
      </c>
      <c r="H7583" s="278">
        <f t="shared" si="236"/>
        <v>2</v>
      </c>
      <c r="I7583" s="252" t="s">
        <v>5303</v>
      </c>
      <c r="J7583" s="289" t="s">
        <v>5830</v>
      </c>
      <c r="K7583" s="278" t="str">
        <f t="shared" si="237"/>
        <v>PHL003Minimal humanitarian conditions - Level 1</v>
      </c>
      <c r="L7583" s="290">
        <v>43658</v>
      </c>
      <c r="M7583" s="290" t="s">
        <v>3248</v>
      </c>
    </row>
    <row r="7584" spans="1:13" s="269" customFormat="1" ht="15.5" hidden="1" thickTop="1" thickBot="1" x14ac:dyDescent="0.4">
      <c r="A7584" s="283" t="s">
        <v>1967</v>
      </c>
      <c r="B7584" s="284" t="str">
        <f>VLOOKUP(A7584,Lists!B:C,2,FALSE)</f>
        <v>PHL003</v>
      </c>
      <c r="C7584" s="284" t="str">
        <f>VLOOKUP(A7584,Lists!B:D,3,FALSE)</f>
        <v>PHL</v>
      </c>
      <c r="D7584" s="285" t="s">
        <v>5111</v>
      </c>
      <c r="E7584" s="285">
        <v>320000</v>
      </c>
      <c r="F7584" s="285" t="s">
        <v>5971</v>
      </c>
      <c r="G7584" s="285" t="s">
        <v>731</v>
      </c>
      <c r="H7584" s="278">
        <f t="shared" si="236"/>
        <v>2</v>
      </c>
      <c r="I7584" s="251" t="s">
        <v>5828</v>
      </c>
      <c r="J7584" s="285" t="s">
        <v>5831</v>
      </c>
      <c r="K7584" s="278" t="str">
        <f t="shared" si="237"/>
        <v>PHL003Stressed humanitarian conditions - Level 2</v>
      </c>
      <c r="L7584" s="286">
        <v>43658</v>
      </c>
      <c r="M7584" s="286" t="s">
        <v>3248</v>
      </c>
    </row>
    <row r="7585" spans="1:13" s="269" customFormat="1" ht="15.5" hidden="1" thickTop="1" thickBot="1" x14ac:dyDescent="0.4">
      <c r="A7585" s="287" t="s">
        <v>1967</v>
      </c>
      <c r="B7585" s="288" t="str">
        <f>VLOOKUP(A7585,Lists!B:C,2,FALSE)</f>
        <v>PHL003</v>
      </c>
      <c r="C7585" s="288" t="str">
        <f>VLOOKUP(A7585,Lists!B:D,3,FALSE)</f>
        <v>PHL</v>
      </c>
      <c r="D7585" s="289" t="s">
        <v>5112</v>
      </c>
      <c r="E7585" s="289">
        <v>68000</v>
      </c>
      <c r="F7585" s="289" t="s">
        <v>5680</v>
      </c>
      <c r="G7585" s="289" t="s">
        <v>731</v>
      </c>
      <c r="H7585" s="278">
        <f t="shared" si="236"/>
        <v>2</v>
      </c>
      <c r="I7585" s="252" t="s">
        <v>5684</v>
      </c>
      <c r="J7585" s="289" t="s">
        <v>5690</v>
      </c>
      <c r="K7585" s="278" t="str">
        <f t="shared" si="237"/>
        <v>PHL003Moderate humanitarian conditions - Level 3</v>
      </c>
      <c r="L7585" s="290">
        <v>43658</v>
      </c>
      <c r="M7585" s="290" t="s">
        <v>3248</v>
      </c>
    </row>
    <row r="7586" spans="1:13" s="269" customFormat="1" ht="15.5" thickTop="1" thickBot="1" x14ac:dyDescent="0.4">
      <c r="A7586" s="283" t="s">
        <v>3397</v>
      </c>
      <c r="B7586" s="284" t="str">
        <f>VLOOKUP(A7586,Lists!B:C,2,FALSE)</f>
        <v>IRQ001</v>
      </c>
      <c r="C7586" s="284" t="str">
        <f>VLOOKUP(A7586,Lists!B:D,3,FALSE)</f>
        <v>IRQ</v>
      </c>
      <c r="D7586" s="285" t="s">
        <v>666</v>
      </c>
      <c r="E7586" s="285">
        <v>2737501</v>
      </c>
      <c r="F7586" s="285" t="s">
        <v>5973</v>
      </c>
      <c r="G7586" s="285" t="s">
        <v>731</v>
      </c>
      <c r="H7586" s="278">
        <f t="shared" si="236"/>
        <v>2</v>
      </c>
      <c r="I7586" s="251" t="s">
        <v>3355</v>
      </c>
      <c r="J7586" s="285" t="s">
        <v>5953</v>
      </c>
      <c r="K7586" s="278" t="str">
        <f t="shared" si="237"/>
        <v>IRQ001People displaced</v>
      </c>
      <c r="L7586" s="286">
        <v>43661</v>
      </c>
      <c r="M7586" s="286" t="s">
        <v>3248</v>
      </c>
    </row>
    <row r="7587" spans="1:13" s="269" customFormat="1" ht="15.5" hidden="1" thickTop="1" thickBot="1" x14ac:dyDescent="0.4">
      <c r="A7587" s="287" t="s">
        <v>3397</v>
      </c>
      <c r="B7587" s="288" t="str">
        <f>VLOOKUP(A7587,Lists!B:C,2,FALSE)</f>
        <v>IRQ001</v>
      </c>
      <c r="C7587" s="288" t="str">
        <f>VLOOKUP(A7587,Lists!B:D,3,FALSE)</f>
        <v>IRQ</v>
      </c>
      <c r="D7587" s="289" t="s">
        <v>5029</v>
      </c>
      <c r="E7587" s="289">
        <v>1934</v>
      </c>
      <c r="F7587" s="289" t="s">
        <v>5834</v>
      </c>
      <c r="G7587" s="289" t="s">
        <v>730</v>
      </c>
      <c r="H7587" s="278">
        <f t="shared" si="236"/>
        <v>3</v>
      </c>
      <c r="I7587" s="252" t="s">
        <v>1354</v>
      </c>
      <c r="J7587" s="289" t="s">
        <v>5669</v>
      </c>
      <c r="K7587" s="278" t="str">
        <f t="shared" si="237"/>
        <v>IRQ001Fatalities reported</v>
      </c>
      <c r="L7587" s="290">
        <v>43661</v>
      </c>
      <c r="M7587" s="290" t="s">
        <v>3248</v>
      </c>
    </row>
    <row r="7588" spans="1:13" s="269" customFormat="1" ht="15.5" hidden="1" thickTop="1" thickBot="1" x14ac:dyDescent="0.4">
      <c r="A7588" s="283" t="s">
        <v>3397</v>
      </c>
      <c r="B7588" s="284" t="str">
        <f>VLOOKUP(A7588,Lists!B:C,2,FALSE)</f>
        <v>IRQ001</v>
      </c>
      <c r="C7588" s="284" t="str">
        <f>VLOOKUP(A7588,Lists!B:D,3,FALSE)</f>
        <v>IRQ</v>
      </c>
      <c r="D7588" s="285" t="s">
        <v>5115</v>
      </c>
      <c r="E7588" s="285">
        <v>1934</v>
      </c>
      <c r="F7588" s="285" t="s">
        <v>5834</v>
      </c>
      <c r="G7588" s="285" t="s">
        <v>730</v>
      </c>
      <c r="H7588" s="278">
        <f t="shared" si="236"/>
        <v>3</v>
      </c>
      <c r="I7588" s="251" t="s">
        <v>1354</v>
      </c>
      <c r="J7588" s="285" t="s">
        <v>5669</v>
      </c>
      <c r="K7588" s="278" t="str">
        <f t="shared" si="237"/>
        <v>IRQ001Fatalities in all crises</v>
      </c>
      <c r="L7588" s="286">
        <v>43661</v>
      </c>
      <c r="M7588" s="286" t="s">
        <v>3248</v>
      </c>
    </row>
    <row r="7589" spans="1:13" s="269" customFormat="1" ht="15.5" hidden="1" thickTop="1" thickBot="1" x14ac:dyDescent="0.4">
      <c r="A7589" s="287" t="s">
        <v>1231</v>
      </c>
      <c r="B7589" s="288" t="str">
        <f>VLOOKUP(A7589,Lists!B:C,2,FALSE)</f>
        <v>IRQ002</v>
      </c>
      <c r="C7589" s="288" t="str">
        <f>VLOOKUP(A7589,Lists!B:D,3,FALSE)</f>
        <v>IRQ</v>
      </c>
      <c r="D7589" s="289" t="s">
        <v>5029</v>
      </c>
      <c r="E7589" s="289">
        <v>1934</v>
      </c>
      <c r="F7589" s="289" t="s">
        <v>5834</v>
      </c>
      <c r="G7589" s="289" t="s">
        <v>730</v>
      </c>
      <c r="H7589" s="278">
        <f t="shared" si="236"/>
        <v>3</v>
      </c>
      <c r="I7589" s="252" t="s">
        <v>1354</v>
      </c>
      <c r="J7589" s="289" t="s">
        <v>5669</v>
      </c>
      <c r="K7589" s="278" t="str">
        <f t="shared" si="237"/>
        <v>IRQ002Fatalities reported</v>
      </c>
      <c r="L7589" s="290">
        <v>43661</v>
      </c>
      <c r="M7589" s="290" t="s">
        <v>3248</v>
      </c>
    </row>
    <row r="7590" spans="1:13" s="269" customFormat="1" ht="15.5" hidden="1" thickTop="1" thickBot="1" x14ac:dyDescent="0.4">
      <c r="A7590" s="283" t="s">
        <v>1231</v>
      </c>
      <c r="B7590" s="284" t="str">
        <f>VLOOKUP(A7590,Lists!B:C,2,FALSE)</f>
        <v>IRQ002</v>
      </c>
      <c r="C7590" s="284" t="str">
        <f>VLOOKUP(A7590,Lists!B:D,3,FALSE)</f>
        <v>IRQ</v>
      </c>
      <c r="D7590" s="285" t="s">
        <v>5115</v>
      </c>
      <c r="E7590" s="285">
        <v>1934</v>
      </c>
      <c r="F7590" s="285" t="s">
        <v>5834</v>
      </c>
      <c r="G7590" s="285" t="s">
        <v>730</v>
      </c>
      <c r="H7590" s="278">
        <f t="shared" si="236"/>
        <v>3</v>
      </c>
      <c r="I7590" s="251" t="s">
        <v>1354</v>
      </c>
      <c r="J7590" s="285" t="s">
        <v>5669</v>
      </c>
      <c r="K7590" s="278" t="str">
        <f t="shared" si="237"/>
        <v>IRQ002Fatalities in all crises</v>
      </c>
      <c r="L7590" s="286">
        <v>43661</v>
      </c>
      <c r="M7590" s="286" t="s">
        <v>3248</v>
      </c>
    </row>
    <row r="7591" spans="1:13" s="269" customFormat="1" ht="15.5" hidden="1" thickTop="1" thickBot="1" x14ac:dyDescent="0.4">
      <c r="A7591" s="287" t="s">
        <v>2963</v>
      </c>
      <c r="B7591" s="288" t="str">
        <f>VLOOKUP(A7591,Lists!B:C,2,FALSE)</f>
        <v>IRQ003</v>
      </c>
      <c r="C7591" s="288" t="str">
        <f>VLOOKUP(A7591,Lists!B:D,3,FALSE)</f>
        <v>IRQ</v>
      </c>
      <c r="D7591" s="289" t="s">
        <v>5115</v>
      </c>
      <c r="E7591" s="289">
        <v>1934</v>
      </c>
      <c r="F7591" s="289" t="s">
        <v>5834</v>
      </c>
      <c r="G7591" s="289" t="s">
        <v>730</v>
      </c>
      <c r="H7591" s="278">
        <f t="shared" si="236"/>
        <v>3</v>
      </c>
      <c r="I7591" s="252" t="s">
        <v>1354</v>
      </c>
      <c r="J7591" s="289" t="s">
        <v>5669</v>
      </c>
      <c r="K7591" s="278" t="str">
        <f t="shared" si="237"/>
        <v>IRQ003Fatalities in all crises</v>
      </c>
      <c r="L7591" s="290">
        <v>43661</v>
      </c>
      <c r="M7591" s="290" t="s">
        <v>3248</v>
      </c>
    </row>
    <row r="7592" spans="1:13" s="269" customFormat="1" ht="15.5" thickTop="1" thickBot="1" x14ac:dyDescent="0.4">
      <c r="A7592" s="283" t="s">
        <v>1231</v>
      </c>
      <c r="B7592" s="284" t="str">
        <f>VLOOKUP(A7592,Lists!B:C,2,FALSE)</f>
        <v>IRQ002</v>
      </c>
      <c r="C7592" s="284" t="str">
        <f>VLOOKUP(A7592,Lists!B:D,3,FALSE)</f>
        <v>IRQ</v>
      </c>
      <c r="D7592" s="285" t="s">
        <v>666</v>
      </c>
      <c r="E7592" s="285">
        <v>2484518</v>
      </c>
      <c r="F7592" s="285" t="s">
        <v>5974</v>
      </c>
      <c r="G7592" s="285" t="s">
        <v>731</v>
      </c>
      <c r="H7592" s="278">
        <f t="shared" si="236"/>
        <v>2</v>
      </c>
      <c r="I7592" s="251" t="s">
        <v>3358</v>
      </c>
      <c r="J7592" s="285" t="s">
        <v>5215</v>
      </c>
      <c r="K7592" s="278" t="str">
        <f t="shared" si="237"/>
        <v>IRQ002People displaced</v>
      </c>
      <c r="L7592" s="286">
        <v>43661</v>
      </c>
      <c r="M7592" s="286" t="s">
        <v>3248</v>
      </c>
    </row>
    <row r="7593" spans="1:13" s="269" customFormat="1" ht="15.5" hidden="1" thickTop="1" thickBot="1" x14ac:dyDescent="0.4">
      <c r="A7593" s="287" t="s">
        <v>2978</v>
      </c>
      <c r="B7593" s="288" t="str">
        <f>VLOOKUP(A7593,Lists!B:C,2,FALSE)</f>
        <v>SDN001</v>
      </c>
      <c r="C7593" s="288" t="str">
        <f>VLOOKUP(A7593,Lists!B:D,3,FALSE)</f>
        <v>SDN</v>
      </c>
      <c r="D7593" s="289" t="s">
        <v>522</v>
      </c>
      <c r="E7593" s="289">
        <v>44830307</v>
      </c>
      <c r="F7593" s="289" t="s">
        <v>5835</v>
      </c>
      <c r="G7593" s="289" t="s">
        <v>731</v>
      </c>
      <c r="H7593" s="278">
        <f t="shared" si="236"/>
        <v>2</v>
      </c>
      <c r="I7593" s="252" t="s">
        <v>3924</v>
      </c>
      <c r="J7593" s="289" t="s">
        <v>5975</v>
      </c>
      <c r="K7593" s="278" t="str">
        <f t="shared" si="237"/>
        <v>SDN001Total population</v>
      </c>
      <c r="L7593" s="290">
        <v>43661</v>
      </c>
      <c r="M7593" s="290" t="s">
        <v>3248</v>
      </c>
    </row>
    <row r="7594" spans="1:13" s="269" customFormat="1" ht="15.5" hidden="1" thickTop="1" thickBot="1" x14ac:dyDescent="0.4">
      <c r="A7594" s="283" t="s">
        <v>2978</v>
      </c>
      <c r="B7594" s="284" t="str">
        <f>VLOOKUP(A7594,Lists!B:C,2,FALSE)</f>
        <v>SDN001</v>
      </c>
      <c r="C7594" s="284" t="str">
        <f>VLOOKUP(A7594,Lists!B:D,3,FALSE)</f>
        <v>SDN</v>
      </c>
      <c r="D7594" s="285" t="s">
        <v>737</v>
      </c>
      <c r="E7594" s="285">
        <v>44830307</v>
      </c>
      <c r="F7594" s="285" t="s">
        <v>5835</v>
      </c>
      <c r="G7594" s="285" t="s">
        <v>731</v>
      </c>
      <c r="H7594" s="278">
        <f t="shared" si="236"/>
        <v>2</v>
      </c>
      <c r="I7594" s="251" t="s">
        <v>3924</v>
      </c>
      <c r="J7594" s="285" t="s">
        <v>5349</v>
      </c>
      <c r="K7594" s="278" t="str">
        <f t="shared" si="237"/>
        <v>SDN001People exposed</v>
      </c>
      <c r="L7594" s="286">
        <v>43661</v>
      </c>
      <c r="M7594" s="286" t="s">
        <v>3248</v>
      </c>
    </row>
    <row r="7595" spans="1:13" s="269" customFormat="1" ht="15.5" hidden="1" thickTop="1" thickBot="1" x14ac:dyDescent="0.4">
      <c r="A7595" s="287" t="s">
        <v>2978</v>
      </c>
      <c r="B7595" s="288" t="str">
        <f>VLOOKUP(A7595,Lists!B:C,2,FALSE)</f>
        <v>SDN001</v>
      </c>
      <c r="C7595" s="288" t="str">
        <f>VLOOKUP(A7595,Lists!B:D,3,FALSE)</f>
        <v>SDN</v>
      </c>
      <c r="D7595" s="289" t="s">
        <v>533</v>
      </c>
      <c r="E7595" s="289">
        <v>20216542</v>
      </c>
      <c r="F7595" s="289" t="s">
        <v>5836</v>
      </c>
      <c r="G7595" s="289" t="s">
        <v>731</v>
      </c>
      <c r="H7595" s="278">
        <f t="shared" si="236"/>
        <v>2</v>
      </c>
      <c r="I7595" s="252" t="s">
        <v>5837</v>
      </c>
      <c r="J7595" s="289" t="s">
        <v>5976</v>
      </c>
      <c r="K7595" s="278" t="str">
        <f t="shared" si="237"/>
        <v>SDN001People affected</v>
      </c>
      <c r="L7595" s="290">
        <v>43661</v>
      </c>
      <c r="M7595" s="290" t="s">
        <v>3248</v>
      </c>
    </row>
    <row r="7596" spans="1:13" s="269" customFormat="1" ht="15.5" thickTop="1" thickBot="1" x14ac:dyDescent="0.4">
      <c r="A7596" s="283" t="s">
        <v>2978</v>
      </c>
      <c r="B7596" s="284" t="str">
        <f>VLOOKUP(A7596,Lists!B:C,2,FALSE)</f>
        <v>SDN001</v>
      </c>
      <c r="C7596" s="284" t="str">
        <f>VLOOKUP(A7596,Lists!B:D,3,FALSE)</f>
        <v>SDN</v>
      </c>
      <c r="D7596" s="285" t="s">
        <v>666</v>
      </c>
      <c r="E7596" s="285">
        <v>3693474</v>
      </c>
      <c r="F7596" s="285" t="s">
        <v>5838</v>
      </c>
      <c r="G7596" s="285" t="s">
        <v>731</v>
      </c>
      <c r="H7596" s="278">
        <f t="shared" si="236"/>
        <v>2</v>
      </c>
      <c r="I7596" s="251" t="s">
        <v>3924</v>
      </c>
      <c r="J7596" s="285" t="s">
        <v>5351</v>
      </c>
      <c r="K7596" s="278" t="str">
        <f t="shared" si="237"/>
        <v>SDN001People displaced</v>
      </c>
      <c r="L7596" s="286">
        <v>43661</v>
      </c>
      <c r="M7596" s="286" t="s">
        <v>3248</v>
      </c>
    </row>
    <row r="7597" spans="1:13" s="269" customFormat="1" ht="15.5" hidden="1" thickTop="1" thickBot="1" x14ac:dyDescent="0.4">
      <c r="A7597" s="287" t="s">
        <v>2978</v>
      </c>
      <c r="B7597" s="288" t="str">
        <f>VLOOKUP(A7597,Lists!B:C,2,FALSE)</f>
        <v>SDN001</v>
      </c>
      <c r="C7597" s="288" t="str">
        <f>VLOOKUP(A7597,Lists!B:D,3,FALSE)</f>
        <v>SDN</v>
      </c>
      <c r="D7597" s="289" t="s">
        <v>5028</v>
      </c>
      <c r="E7597" s="289">
        <v>700000</v>
      </c>
      <c r="F7597" s="289" t="s">
        <v>5365</v>
      </c>
      <c r="G7597" s="289" t="s">
        <v>731</v>
      </c>
      <c r="H7597" s="278">
        <f t="shared" si="236"/>
        <v>2</v>
      </c>
      <c r="I7597" s="252" t="s">
        <v>5839</v>
      </c>
      <c r="J7597" s="289" t="s">
        <v>5840</v>
      </c>
      <c r="K7597" s="278" t="str">
        <f t="shared" si="237"/>
        <v>SDN001Illness cases reported</v>
      </c>
      <c r="L7597" s="290">
        <v>43661</v>
      </c>
      <c r="M7597" s="290" t="s">
        <v>3248</v>
      </c>
    </row>
    <row r="7598" spans="1:13" s="269" customFormat="1" ht="15.5" hidden="1" thickTop="1" thickBot="1" x14ac:dyDescent="0.4">
      <c r="A7598" s="283" t="s">
        <v>2978</v>
      </c>
      <c r="B7598" s="284" t="str">
        <f>VLOOKUP(A7598,Lists!B:C,2,FALSE)</f>
        <v>SDN001</v>
      </c>
      <c r="C7598" s="284" t="str">
        <f>VLOOKUP(A7598,Lists!B:D,3,FALSE)</f>
        <v>SDN</v>
      </c>
      <c r="D7598" s="285" t="s">
        <v>5029</v>
      </c>
      <c r="E7598" s="285">
        <v>323</v>
      </c>
      <c r="F7598" s="285" t="s">
        <v>5841</v>
      </c>
      <c r="G7598" s="285" t="s">
        <v>730</v>
      </c>
      <c r="H7598" s="278">
        <f t="shared" si="236"/>
        <v>3</v>
      </c>
      <c r="I7598" s="251" t="s">
        <v>1354</v>
      </c>
      <c r="J7598" s="285" t="s">
        <v>5353</v>
      </c>
      <c r="K7598" s="278" t="str">
        <f t="shared" si="237"/>
        <v>SDN001Fatalities reported</v>
      </c>
      <c r="L7598" s="286">
        <v>43661</v>
      </c>
      <c r="M7598" s="286" t="s">
        <v>3248</v>
      </c>
    </row>
    <row r="7599" spans="1:13" s="269" customFormat="1" ht="15.5" hidden="1" thickTop="1" thickBot="1" x14ac:dyDescent="0.4">
      <c r="A7599" s="287" t="s">
        <v>2978</v>
      </c>
      <c r="B7599" s="288" t="str">
        <f>VLOOKUP(A7599,Lists!B:C,2,FALSE)</f>
        <v>SDN001</v>
      </c>
      <c r="C7599" s="288" t="str">
        <f>VLOOKUP(A7599,Lists!B:D,3,FALSE)</f>
        <v>SDN</v>
      </c>
      <c r="D7599" s="289" t="s">
        <v>5115</v>
      </c>
      <c r="E7599" s="289">
        <v>323</v>
      </c>
      <c r="F7599" s="289" t="s">
        <v>5841</v>
      </c>
      <c r="G7599" s="289" t="s">
        <v>730</v>
      </c>
      <c r="H7599" s="278">
        <f t="shared" si="236"/>
        <v>3</v>
      </c>
      <c r="I7599" s="252" t="s">
        <v>1354</v>
      </c>
      <c r="J7599" s="289" t="s">
        <v>5353</v>
      </c>
      <c r="K7599" s="278" t="str">
        <f t="shared" si="237"/>
        <v>SDN001Fatalities in all crises</v>
      </c>
      <c r="L7599" s="290">
        <v>43661</v>
      </c>
      <c r="M7599" s="290" t="s">
        <v>3248</v>
      </c>
    </row>
    <row r="7600" spans="1:13" s="269" customFormat="1" ht="15.5" hidden="1" thickTop="1" thickBot="1" x14ac:dyDescent="0.4">
      <c r="A7600" s="283" t="s">
        <v>2979</v>
      </c>
      <c r="B7600" s="284" t="str">
        <f>VLOOKUP(A7600,Lists!B:C,2,FALSE)</f>
        <v>SDN003</v>
      </c>
      <c r="C7600" s="284" t="str">
        <f>VLOOKUP(A7600,Lists!B:D,3,FALSE)</f>
        <v>SDN</v>
      </c>
      <c r="D7600" s="285" t="s">
        <v>5115</v>
      </c>
      <c r="E7600" s="285">
        <v>323</v>
      </c>
      <c r="F7600" s="285" t="s">
        <v>5841</v>
      </c>
      <c r="G7600" s="285" t="s">
        <v>730</v>
      </c>
      <c r="H7600" s="278">
        <f t="shared" si="236"/>
        <v>3</v>
      </c>
      <c r="I7600" s="251" t="s">
        <v>1354</v>
      </c>
      <c r="J7600" s="285" t="s">
        <v>5353</v>
      </c>
      <c r="K7600" s="278" t="str">
        <f t="shared" si="237"/>
        <v>SDN003Fatalities in all crises</v>
      </c>
      <c r="L7600" s="286">
        <v>43661</v>
      </c>
      <c r="M7600" s="286" t="s">
        <v>3248</v>
      </c>
    </row>
    <row r="7601" spans="1:13" s="269" customFormat="1" ht="15.5" hidden="1" thickTop="1" thickBot="1" x14ac:dyDescent="0.4">
      <c r="A7601" s="287" t="s">
        <v>2980</v>
      </c>
      <c r="B7601" s="288" t="str">
        <f>VLOOKUP(A7601,Lists!B:C,2,FALSE)</f>
        <v>SDN004</v>
      </c>
      <c r="C7601" s="288" t="str">
        <f>VLOOKUP(A7601,Lists!B:D,3,FALSE)</f>
        <v>SDN</v>
      </c>
      <c r="D7601" s="289" t="s">
        <v>5115</v>
      </c>
      <c r="E7601" s="289">
        <v>323</v>
      </c>
      <c r="F7601" s="289" t="s">
        <v>5841</v>
      </c>
      <c r="G7601" s="289" t="s">
        <v>730</v>
      </c>
      <c r="H7601" s="278">
        <f t="shared" si="236"/>
        <v>3</v>
      </c>
      <c r="I7601" s="252" t="s">
        <v>1354</v>
      </c>
      <c r="J7601" s="289" t="s">
        <v>5353</v>
      </c>
      <c r="K7601" s="278" t="str">
        <f t="shared" si="237"/>
        <v>SDN004Fatalities in all crises</v>
      </c>
      <c r="L7601" s="290">
        <v>43661</v>
      </c>
      <c r="M7601" s="290" t="s">
        <v>3248</v>
      </c>
    </row>
    <row r="7602" spans="1:13" s="269" customFormat="1" ht="15.5" hidden="1" thickTop="1" thickBot="1" x14ac:dyDescent="0.4">
      <c r="A7602" s="283" t="s">
        <v>2979</v>
      </c>
      <c r="B7602" s="284" t="str">
        <f>VLOOKUP(A7602,Lists!B:C,2,FALSE)</f>
        <v>SDN003</v>
      </c>
      <c r="C7602" s="284" t="str">
        <f>VLOOKUP(A7602,Lists!B:D,3,FALSE)</f>
        <v>SDN</v>
      </c>
      <c r="D7602" s="285" t="s">
        <v>5115</v>
      </c>
      <c r="E7602" s="285">
        <v>323</v>
      </c>
      <c r="F7602" s="285" t="s">
        <v>5841</v>
      </c>
      <c r="G7602" s="285" t="s">
        <v>730</v>
      </c>
      <c r="H7602" s="278">
        <f t="shared" si="236"/>
        <v>3</v>
      </c>
      <c r="I7602" s="251" t="s">
        <v>1354</v>
      </c>
      <c r="J7602" s="285" t="s">
        <v>5353</v>
      </c>
      <c r="K7602" s="278" t="str">
        <f t="shared" si="237"/>
        <v>SDN003Fatalities in all crises</v>
      </c>
      <c r="L7602" s="286">
        <v>43661</v>
      </c>
      <c r="M7602" s="286" t="s">
        <v>3248</v>
      </c>
    </row>
    <row r="7603" spans="1:13" s="269" customFormat="1" ht="15.5" hidden="1" thickTop="1" thickBot="1" x14ac:dyDescent="0.4">
      <c r="A7603" s="287" t="s">
        <v>2978</v>
      </c>
      <c r="B7603" s="288" t="str">
        <f>VLOOKUP(A7603,Lists!B:C,2,FALSE)</f>
        <v>SDN001</v>
      </c>
      <c r="C7603" s="288" t="str">
        <f>VLOOKUP(A7603,Lists!B:D,3,FALSE)</f>
        <v>SDN</v>
      </c>
      <c r="D7603" s="289" t="s">
        <v>5110</v>
      </c>
      <c r="E7603" s="289">
        <v>24613765</v>
      </c>
      <c r="F7603" s="289" t="s">
        <v>5360</v>
      </c>
      <c r="G7603" s="289" t="s">
        <v>731</v>
      </c>
      <c r="H7603" s="278">
        <f t="shared" si="236"/>
        <v>2</v>
      </c>
      <c r="I7603" s="252" t="s">
        <v>5361</v>
      </c>
      <c r="J7603" s="289" t="s">
        <v>5349</v>
      </c>
      <c r="K7603" s="278" t="str">
        <f t="shared" si="237"/>
        <v>SDN001Minimal humanitarian conditions - Level 1</v>
      </c>
      <c r="L7603" s="290">
        <v>43661</v>
      </c>
      <c r="M7603" s="290" t="s">
        <v>3248</v>
      </c>
    </row>
    <row r="7604" spans="1:13" s="269" customFormat="1" ht="15.5" hidden="1" thickTop="1" thickBot="1" x14ac:dyDescent="0.4">
      <c r="A7604" s="283" t="s">
        <v>2978</v>
      </c>
      <c r="B7604" s="284" t="str">
        <f>VLOOKUP(A7604,Lists!B:C,2,FALSE)</f>
        <v>SDN001</v>
      </c>
      <c r="C7604" s="284" t="str">
        <f>VLOOKUP(A7604,Lists!B:D,3,FALSE)</f>
        <v>SDN</v>
      </c>
      <c r="D7604" s="285" t="s">
        <v>5111</v>
      </c>
      <c r="E7604" s="285">
        <v>12216542</v>
      </c>
      <c r="F7604" s="285" t="s">
        <v>2658</v>
      </c>
      <c r="G7604" s="285" t="s">
        <v>731</v>
      </c>
      <c r="H7604" s="278">
        <f t="shared" si="236"/>
        <v>2</v>
      </c>
      <c r="I7604" s="251" t="s">
        <v>2711</v>
      </c>
      <c r="J7604" s="285" t="s">
        <v>5978</v>
      </c>
      <c r="K7604" s="278" t="str">
        <f t="shared" si="237"/>
        <v>SDN001Stressed humanitarian conditions - Level 2</v>
      </c>
      <c r="L7604" s="286">
        <v>43661</v>
      </c>
      <c r="M7604" s="286" t="s">
        <v>3248</v>
      </c>
    </row>
    <row r="7605" spans="1:13" s="269" customFormat="1" ht="15.5" hidden="1" thickTop="1" thickBot="1" x14ac:dyDescent="0.4">
      <c r="A7605" s="287" t="s">
        <v>2978</v>
      </c>
      <c r="B7605" s="288" t="str">
        <f>VLOOKUP(A7605,Lists!B:C,2,FALSE)</f>
        <v>SDN001</v>
      </c>
      <c r="C7605" s="288" t="str">
        <f>VLOOKUP(A7605,Lists!B:D,3,FALSE)</f>
        <v>SDN</v>
      </c>
      <c r="D7605" s="289" t="s">
        <v>5112</v>
      </c>
      <c r="E7605" s="289">
        <v>6872981</v>
      </c>
      <c r="F7605" s="289" t="s">
        <v>5357</v>
      </c>
      <c r="G7605" s="289" t="s">
        <v>730</v>
      </c>
      <c r="H7605" s="278">
        <f t="shared" si="236"/>
        <v>3</v>
      </c>
      <c r="I7605" s="252" t="s">
        <v>5358</v>
      </c>
      <c r="J7605" s="289" t="s">
        <v>5977</v>
      </c>
      <c r="K7605" s="278" t="str">
        <f t="shared" si="237"/>
        <v>SDN001Moderate humanitarian conditions - Level 3</v>
      </c>
      <c r="L7605" s="290">
        <v>43661</v>
      </c>
      <c r="M7605" s="290" t="s">
        <v>3248</v>
      </c>
    </row>
    <row r="7606" spans="1:13" s="269" customFormat="1" ht="15.5" hidden="1" thickTop="1" thickBot="1" x14ac:dyDescent="0.4">
      <c r="A7606" s="283" t="s">
        <v>2978</v>
      </c>
      <c r="B7606" s="284" t="str">
        <f>VLOOKUP(A7606,Lists!B:C,2,FALSE)</f>
        <v>SDN001</v>
      </c>
      <c r="C7606" s="284" t="str">
        <f>VLOOKUP(A7606,Lists!B:D,3,FALSE)</f>
        <v>SDN</v>
      </c>
      <c r="D7606" s="285" t="s">
        <v>5113</v>
      </c>
      <c r="E7606" s="285">
        <v>1127019</v>
      </c>
      <c r="F7606" s="285" t="s">
        <v>2658</v>
      </c>
      <c r="G7606" s="285" t="s">
        <v>730</v>
      </c>
      <c r="H7606" s="278">
        <f t="shared" si="236"/>
        <v>3</v>
      </c>
      <c r="I7606" s="251" t="s">
        <v>2711</v>
      </c>
      <c r="J7606" s="285" t="s">
        <v>5842</v>
      </c>
      <c r="K7606" s="278" t="str">
        <f t="shared" si="237"/>
        <v>SDN001Severe humanitarian conditions - Level 4</v>
      </c>
      <c r="L7606" s="286">
        <v>43661</v>
      </c>
      <c r="M7606" s="286" t="s">
        <v>3248</v>
      </c>
    </row>
    <row r="7607" spans="1:13" s="269" customFormat="1" ht="15.5" hidden="1" thickTop="1" thickBot="1" x14ac:dyDescent="0.4">
      <c r="A7607" s="287" t="s">
        <v>2978</v>
      </c>
      <c r="B7607" s="288" t="str">
        <f>VLOOKUP(A7607,Lists!B:C,2,FALSE)</f>
        <v>SDN001</v>
      </c>
      <c r="C7607" s="288" t="str">
        <f>VLOOKUP(A7607,Lists!B:D,3,FALSE)</f>
        <v>SDN</v>
      </c>
      <c r="D7607" s="289" t="s">
        <v>5114</v>
      </c>
      <c r="E7607" s="289">
        <v>0</v>
      </c>
      <c r="F7607" s="289" t="s">
        <v>2658</v>
      </c>
      <c r="G7607" s="289" t="s">
        <v>730</v>
      </c>
      <c r="H7607" s="278">
        <f t="shared" si="236"/>
        <v>3</v>
      </c>
      <c r="I7607" s="252" t="s">
        <v>2711</v>
      </c>
      <c r="J7607" s="289" t="s">
        <v>5363</v>
      </c>
      <c r="K7607" s="278" t="str">
        <f t="shared" si="237"/>
        <v>SDN001Extreme humanitarian conditions - Level 5</v>
      </c>
      <c r="L7607" s="290">
        <v>43661</v>
      </c>
      <c r="M7607" s="290" t="s">
        <v>3248</v>
      </c>
    </row>
    <row r="7608" spans="1:13" s="269" customFormat="1" ht="15.5" hidden="1" thickTop="1" thickBot="1" x14ac:dyDescent="0.4">
      <c r="A7608" s="283" t="s">
        <v>2978</v>
      </c>
      <c r="B7608" s="284" t="str">
        <f>VLOOKUP(A7608,Lists!B:C,2,FALSE)</f>
        <v>SDN001</v>
      </c>
      <c r="C7608" s="284" t="str">
        <f>VLOOKUP(A7608,Lists!B:D,3,FALSE)</f>
        <v>SDN</v>
      </c>
      <c r="D7608" s="285" t="s">
        <v>752</v>
      </c>
      <c r="E7608" s="285">
        <v>8000000</v>
      </c>
      <c r="F7608" s="285" t="s">
        <v>5354</v>
      </c>
      <c r="G7608" s="285" t="s">
        <v>731</v>
      </c>
      <c r="H7608" s="278">
        <f t="shared" si="236"/>
        <v>2</v>
      </c>
      <c r="I7608" s="251" t="s">
        <v>5356</v>
      </c>
      <c r="J7608" s="285" t="s">
        <v>5843</v>
      </c>
      <c r="K7608" s="278" t="str">
        <f t="shared" si="237"/>
        <v>SDN001People in Need</v>
      </c>
      <c r="L7608" s="286">
        <v>43661</v>
      </c>
      <c r="M7608" s="286" t="s">
        <v>3248</v>
      </c>
    </row>
    <row r="7609" spans="1:13" s="269" customFormat="1" ht="15.5" hidden="1" thickTop="1" thickBot="1" x14ac:dyDescent="0.4">
      <c r="A7609" s="287" t="s">
        <v>2962</v>
      </c>
      <c r="B7609" s="288" t="str">
        <f>VLOOKUP(A7609,Lists!B:C,2,FALSE)</f>
        <v>HND001</v>
      </c>
      <c r="C7609" s="288" t="str">
        <f>VLOOKUP(A7609,Lists!B:D,3,FALSE)</f>
        <v>HND</v>
      </c>
      <c r="D7609" s="289" t="s">
        <v>533</v>
      </c>
      <c r="E7609" s="289">
        <v>682000</v>
      </c>
      <c r="F7609" s="289" t="s">
        <v>1842</v>
      </c>
      <c r="G7609" s="289" t="s">
        <v>731</v>
      </c>
      <c r="H7609" s="278">
        <f t="shared" si="236"/>
        <v>2</v>
      </c>
      <c r="I7609" s="252" t="s">
        <v>5845</v>
      </c>
      <c r="J7609" s="289" t="s">
        <v>5852</v>
      </c>
      <c r="K7609" s="278" t="str">
        <f t="shared" si="237"/>
        <v>HND001People affected</v>
      </c>
      <c r="L7609" s="290">
        <v>43665</v>
      </c>
      <c r="M7609" s="290" t="s">
        <v>3249</v>
      </c>
    </row>
    <row r="7610" spans="1:13" s="269" customFormat="1" ht="15.5" hidden="1" thickTop="1" thickBot="1" x14ac:dyDescent="0.4">
      <c r="A7610" s="283" t="s">
        <v>2962</v>
      </c>
      <c r="B7610" s="284" t="str">
        <f>VLOOKUP(A7610,Lists!B:C,2,FALSE)</f>
        <v>HND001</v>
      </c>
      <c r="C7610" s="284" t="str">
        <f>VLOOKUP(A7610,Lists!B:D,3,FALSE)</f>
        <v>HND</v>
      </c>
      <c r="D7610" s="285" t="s">
        <v>5029</v>
      </c>
      <c r="E7610" s="285">
        <v>1855</v>
      </c>
      <c r="F7610" s="285" t="s">
        <v>5847</v>
      </c>
      <c r="G7610" s="285" t="s">
        <v>731</v>
      </c>
      <c r="H7610" s="278">
        <f t="shared" si="236"/>
        <v>2</v>
      </c>
      <c r="I7610" s="251" t="s">
        <v>5848</v>
      </c>
      <c r="J7610" s="285" t="s">
        <v>5846</v>
      </c>
      <c r="K7610" s="278" t="str">
        <f t="shared" si="237"/>
        <v>HND001Fatalities reported</v>
      </c>
      <c r="L7610" s="286">
        <v>43665</v>
      </c>
      <c r="M7610" s="286" t="s">
        <v>3248</v>
      </c>
    </row>
    <row r="7611" spans="1:13" s="269" customFormat="1" ht="15.5" hidden="1" thickTop="1" thickBot="1" x14ac:dyDescent="0.4">
      <c r="A7611" s="287" t="s">
        <v>2962</v>
      </c>
      <c r="B7611" s="288" t="str">
        <f>VLOOKUP(A7611,Lists!B:C,2,FALSE)</f>
        <v>HND001</v>
      </c>
      <c r="C7611" s="288" t="str">
        <f>VLOOKUP(A7611,Lists!B:D,3,FALSE)</f>
        <v>HND</v>
      </c>
      <c r="D7611" s="289" t="s">
        <v>5115</v>
      </c>
      <c r="E7611" s="289">
        <v>1855</v>
      </c>
      <c r="F7611" s="289" t="s">
        <v>5847</v>
      </c>
      <c r="G7611" s="289" t="s">
        <v>731</v>
      </c>
      <c r="H7611" s="278">
        <f t="shared" si="236"/>
        <v>2</v>
      </c>
      <c r="I7611" s="252" t="s">
        <v>5848</v>
      </c>
      <c r="J7611" s="289" t="s">
        <v>5846</v>
      </c>
      <c r="K7611" s="278" t="str">
        <f t="shared" si="237"/>
        <v>HND001Fatalities in all crises</v>
      </c>
      <c r="L7611" s="290">
        <v>43665</v>
      </c>
      <c r="M7611" s="290" t="s">
        <v>3248</v>
      </c>
    </row>
    <row r="7612" spans="1:13" s="269" customFormat="1" ht="15.5" hidden="1" thickTop="1" thickBot="1" x14ac:dyDescent="0.4">
      <c r="A7612" s="283" t="s">
        <v>2962</v>
      </c>
      <c r="B7612" s="284" t="str">
        <f>VLOOKUP(A7612,Lists!B:C,2,FALSE)</f>
        <v>HND001</v>
      </c>
      <c r="C7612" s="284" t="str">
        <f>VLOOKUP(A7612,Lists!B:D,3,FALSE)</f>
        <v>HND</v>
      </c>
      <c r="D7612" s="285" t="s">
        <v>5028</v>
      </c>
      <c r="E7612" s="285">
        <v>6795</v>
      </c>
      <c r="F7612" s="285" t="s">
        <v>5849</v>
      </c>
      <c r="G7612" s="285" t="s">
        <v>731</v>
      </c>
      <c r="H7612" s="278">
        <f t="shared" si="236"/>
        <v>2</v>
      </c>
      <c r="I7612" s="251" t="s">
        <v>5850</v>
      </c>
      <c r="J7612" s="285" t="s">
        <v>5851</v>
      </c>
      <c r="K7612" s="278" t="str">
        <f t="shared" si="237"/>
        <v>HND001Illness cases reported</v>
      </c>
      <c r="L7612" s="286">
        <v>43665</v>
      </c>
      <c r="M7612" s="286" t="s">
        <v>3248</v>
      </c>
    </row>
    <row r="7613" spans="1:13" s="269" customFormat="1" ht="15.5" hidden="1" thickTop="1" thickBot="1" x14ac:dyDescent="0.4">
      <c r="A7613" s="287" t="s">
        <v>2962</v>
      </c>
      <c r="B7613" s="288" t="str">
        <f>VLOOKUP(A7613,Lists!B:C,2,FALSE)</f>
        <v>HND001</v>
      </c>
      <c r="C7613" s="288" t="str">
        <f>VLOOKUP(A7613,Lists!B:D,3,FALSE)</f>
        <v>HND</v>
      </c>
      <c r="D7613" s="289" t="s">
        <v>5110</v>
      </c>
      <c r="E7613" s="289">
        <v>7846128</v>
      </c>
      <c r="F7613" s="289" t="s">
        <v>5853</v>
      </c>
      <c r="G7613" s="289" t="s">
        <v>730</v>
      </c>
      <c r="H7613" s="278">
        <f t="shared" si="236"/>
        <v>3</v>
      </c>
      <c r="I7613" s="252" t="s">
        <v>5845</v>
      </c>
      <c r="J7613" s="289" t="s">
        <v>5858</v>
      </c>
      <c r="K7613" s="278" t="str">
        <f t="shared" si="237"/>
        <v>HND001Minimal humanitarian conditions - Level 1</v>
      </c>
      <c r="L7613" s="290">
        <v>43665</v>
      </c>
      <c r="M7613" s="290" t="s">
        <v>3249</v>
      </c>
    </row>
    <row r="7614" spans="1:13" s="269" customFormat="1" ht="15.5" hidden="1" thickTop="1" thickBot="1" x14ac:dyDescent="0.4">
      <c r="A7614" s="283" t="s">
        <v>2962</v>
      </c>
      <c r="B7614" s="284" t="str">
        <f>VLOOKUP(A7614,Lists!B:C,2,FALSE)</f>
        <v>HND001</v>
      </c>
      <c r="C7614" s="284" t="str">
        <f>VLOOKUP(A7614,Lists!B:D,3,FALSE)</f>
        <v>HND</v>
      </c>
      <c r="D7614" s="285" t="s">
        <v>5111</v>
      </c>
      <c r="E7614" s="285">
        <v>394000</v>
      </c>
      <c r="F7614" s="285" t="s">
        <v>5853</v>
      </c>
      <c r="G7614" s="285" t="s">
        <v>730</v>
      </c>
      <c r="H7614" s="278">
        <f t="shared" si="236"/>
        <v>3</v>
      </c>
      <c r="I7614" s="251" t="s">
        <v>5845</v>
      </c>
      <c r="J7614" s="285" t="s">
        <v>5857</v>
      </c>
      <c r="K7614" s="278" t="str">
        <f t="shared" si="237"/>
        <v>HND001Stressed humanitarian conditions - Level 2</v>
      </c>
      <c r="L7614" s="286">
        <v>43665</v>
      </c>
      <c r="M7614" s="286" t="s">
        <v>3249</v>
      </c>
    </row>
    <row r="7615" spans="1:13" s="269" customFormat="1" ht="15.5" hidden="1" thickTop="1" thickBot="1" x14ac:dyDescent="0.4">
      <c r="A7615" s="287" t="s">
        <v>2962</v>
      </c>
      <c r="B7615" s="288" t="str">
        <f>VLOOKUP(A7615,Lists!B:C,2,FALSE)</f>
        <v>HND001</v>
      </c>
      <c r="C7615" s="288" t="str">
        <f>VLOOKUP(A7615,Lists!B:D,3,FALSE)</f>
        <v>HND</v>
      </c>
      <c r="D7615" s="289" t="s">
        <v>5112</v>
      </c>
      <c r="E7615" s="289">
        <v>206000</v>
      </c>
      <c r="F7615" s="289" t="s">
        <v>5853</v>
      </c>
      <c r="G7615" s="289" t="s">
        <v>730</v>
      </c>
      <c r="H7615" s="278">
        <f t="shared" si="236"/>
        <v>3</v>
      </c>
      <c r="I7615" s="252" t="s">
        <v>5845</v>
      </c>
      <c r="J7615" s="289" t="s">
        <v>5856</v>
      </c>
      <c r="K7615" s="278" t="str">
        <f t="shared" si="237"/>
        <v>HND001Moderate humanitarian conditions - Level 3</v>
      </c>
      <c r="L7615" s="290">
        <v>43665</v>
      </c>
      <c r="M7615" s="290" t="s">
        <v>3249</v>
      </c>
    </row>
    <row r="7616" spans="1:13" s="269" customFormat="1" ht="15.5" hidden="1" thickTop="1" thickBot="1" x14ac:dyDescent="0.4">
      <c r="A7616" s="283" t="s">
        <v>2962</v>
      </c>
      <c r="B7616" s="284" t="str">
        <f>VLOOKUP(A7616,Lists!B:C,2,FALSE)</f>
        <v>HND001</v>
      </c>
      <c r="C7616" s="284" t="str">
        <f>VLOOKUP(A7616,Lists!B:D,3,FALSE)</f>
        <v>HND</v>
      </c>
      <c r="D7616" s="285" t="s">
        <v>5113</v>
      </c>
      <c r="E7616" s="285">
        <v>82000</v>
      </c>
      <c r="F7616" s="285" t="s">
        <v>5853</v>
      </c>
      <c r="G7616" s="285" t="s">
        <v>730</v>
      </c>
      <c r="H7616" s="278">
        <f t="shared" si="236"/>
        <v>3</v>
      </c>
      <c r="I7616" s="251" t="s">
        <v>5845</v>
      </c>
      <c r="J7616" s="285" t="s">
        <v>5855</v>
      </c>
      <c r="K7616" s="278" t="str">
        <f t="shared" si="237"/>
        <v>HND001Severe humanitarian conditions - Level 4</v>
      </c>
      <c r="L7616" s="286">
        <v>43665</v>
      </c>
      <c r="M7616" s="286" t="s">
        <v>3249</v>
      </c>
    </row>
    <row r="7617" spans="1:13" s="269" customFormat="1" ht="15.5" hidden="1" thickTop="1" thickBot="1" x14ac:dyDescent="0.4">
      <c r="A7617" s="287" t="s">
        <v>2962</v>
      </c>
      <c r="B7617" s="288" t="str">
        <f>VLOOKUP(A7617,Lists!B:C,2,FALSE)</f>
        <v>HND001</v>
      </c>
      <c r="C7617" s="288" t="str">
        <f>VLOOKUP(A7617,Lists!B:D,3,FALSE)</f>
        <v>HND</v>
      </c>
      <c r="D7617" s="289" t="s">
        <v>5114</v>
      </c>
      <c r="E7617" s="289">
        <v>0</v>
      </c>
      <c r="F7617" s="289" t="s">
        <v>5853</v>
      </c>
      <c r="G7617" s="289" t="s">
        <v>730</v>
      </c>
      <c r="H7617" s="278">
        <f t="shared" si="236"/>
        <v>3</v>
      </c>
      <c r="I7617" s="252" t="s">
        <v>5845</v>
      </c>
      <c r="J7617" s="289" t="s">
        <v>5854</v>
      </c>
      <c r="K7617" s="278" t="str">
        <f t="shared" si="237"/>
        <v>HND001Extreme humanitarian conditions - Level 5</v>
      </c>
      <c r="L7617" s="290">
        <v>43665</v>
      </c>
      <c r="M7617" s="290" t="s">
        <v>3249</v>
      </c>
    </row>
    <row r="7618" spans="1:13" s="269" customFormat="1" ht="15.5" hidden="1" thickTop="1" thickBot="1" x14ac:dyDescent="0.4">
      <c r="A7618" s="283" t="s">
        <v>3304</v>
      </c>
      <c r="B7618" s="284" t="str">
        <f>VLOOKUP(A7618,Lists!B:C,2,FALSE)</f>
        <v>CMR001</v>
      </c>
      <c r="C7618" s="284" t="str">
        <f>VLOOKUP(A7618,Lists!B:D,3,FALSE)</f>
        <v>CMR</v>
      </c>
      <c r="D7618" s="285" t="s">
        <v>5029</v>
      </c>
      <c r="E7618" s="285">
        <v>729</v>
      </c>
      <c r="F7618" s="285" t="s">
        <v>5859</v>
      </c>
      <c r="G7618" s="285" t="s">
        <v>730</v>
      </c>
      <c r="H7618" s="278">
        <f t="shared" ref="H7618:H7681" si="238">IF(G7618="x","x",IF(G7618="Low",3,IF(G7618="Medium",2,IF(G7618="High",1,FALSE))))</f>
        <v>3</v>
      </c>
      <c r="I7618" s="251" t="s">
        <v>1786</v>
      </c>
      <c r="J7618" s="285" t="s">
        <v>5860</v>
      </c>
      <c r="K7618" s="278" t="str">
        <f t="shared" ref="K7618:K7681" si="239">B7618&amp;""&amp;D7618</f>
        <v>CMR001Fatalities reported</v>
      </c>
      <c r="L7618" s="286">
        <v>43665</v>
      </c>
      <c r="M7618" s="286" t="s">
        <v>3248</v>
      </c>
    </row>
    <row r="7619" spans="1:13" s="269" customFormat="1" ht="15.5" hidden="1" thickTop="1" thickBot="1" x14ac:dyDescent="0.4">
      <c r="A7619" s="287" t="s">
        <v>3304</v>
      </c>
      <c r="B7619" s="288" t="str">
        <f>VLOOKUP(A7619,Lists!B:C,2,FALSE)</f>
        <v>CMR001</v>
      </c>
      <c r="C7619" s="288" t="str">
        <f>VLOOKUP(A7619,Lists!B:D,3,FALSE)</f>
        <v>CMR</v>
      </c>
      <c r="D7619" s="289" t="s">
        <v>5115</v>
      </c>
      <c r="E7619" s="289">
        <v>730</v>
      </c>
      <c r="F7619" s="289" t="s">
        <v>5859</v>
      </c>
      <c r="G7619" s="289" t="s">
        <v>730</v>
      </c>
      <c r="H7619" s="278">
        <f t="shared" si="238"/>
        <v>3</v>
      </c>
      <c r="I7619" s="252" t="s">
        <v>1786</v>
      </c>
      <c r="J7619" s="289" t="s">
        <v>5861</v>
      </c>
      <c r="K7619" s="278" t="str">
        <f t="shared" si="239"/>
        <v>CMR001Fatalities in all crises</v>
      </c>
      <c r="L7619" s="290">
        <v>43665</v>
      </c>
      <c r="M7619" s="290" t="s">
        <v>3248</v>
      </c>
    </row>
    <row r="7620" spans="1:13" s="269" customFormat="1" ht="15.5" hidden="1" thickTop="1" thickBot="1" x14ac:dyDescent="0.4">
      <c r="A7620" s="283" t="s">
        <v>1241</v>
      </c>
      <c r="B7620" s="284" t="str">
        <f>VLOOKUP(A7620,Lists!B:C,2,FALSE)</f>
        <v>CMR002</v>
      </c>
      <c r="C7620" s="284" t="str">
        <f>VLOOKUP(A7620,Lists!B:D,3,FALSE)</f>
        <v>CMR</v>
      </c>
      <c r="D7620" s="285" t="s">
        <v>5029</v>
      </c>
      <c r="E7620" s="285">
        <v>284</v>
      </c>
      <c r="F7620" s="285" t="s">
        <v>5859</v>
      </c>
      <c r="G7620" s="285" t="s">
        <v>730</v>
      </c>
      <c r="H7620" s="278">
        <f t="shared" si="238"/>
        <v>3</v>
      </c>
      <c r="I7620" s="251" t="s">
        <v>1786</v>
      </c>
      <c r="J7620" s="285" t="s">
        <v>5862</v>
      </c>
      <c r="K7620" s="278" t="str">
        <f t="shared" si="239"/>
        <v>CMR002Fatalities reported</v>
      </c>
      <c r="L7620" s="286">
        <v>43665</v>
      </c>
      <c r="M7620" s="286" t="s">
        <v>3248</v>
      </c>
    </row>
    <row r="7621" spans="1:13" s="269" customFormat="1" ht="15.5" hidden="1" thickTop="1" thickBot="1" x14ac:dyDescent="0.4">
      <c r="A7621" s="287" t="s">
        <v>1241</v>
      </c>
      <c r="B7621" s="288" t="str">
        <f>VLOOKUP(A7621,Lists!B:C,2,FALSE)</f>
        <v>CMR002</v>
      </c>
      <c r="C7621" s="288" t="str">
        <f>VLOOKUP(A7621,Lists!B:D,3,FALSE)</f>
        <v>CMR</v>
      </c>
      <c r="D7621" s="289" t="s">
        <v>5115</v>
      </c>
      <c r="E7621" s="289">
        <v>730</v>
      </c>
      <c r="F7621" s="289" t="s">
        <v>5859</v>
      </c>
      <c r="G7621" s="289" t="s">
        <v>730</v>
      </c>
      <c r="H7621" s="278">
        <f t="shared" si="238"/>
        <v>3</v>
      </c>
      <c r="I7621" s="252" t="s">
        <v>1786</v>
      </c>
      <c r="J7621" s="289" t="s">
        <v>5861</v>
      </c>
      <c r="K7621" s="278" t="str">
        <f t="shared" si="239"/>
        <v>CMR002Fatalities in all crises</v>
      </c>
      <c r="L7621" s="290">
        <v>43665</v>
      </c>
      <c r="M7621" s="290" t="s">
        <v>3248</v>
      </c>
    </row>
    <row r="7622" spans="1:13" s="269" customFormat="1" ht="15.5" hidden="1" thickTop="1" thickBot="1" x14ac:dyDescent="0.4">
      <c r="A7622" s="283" t="s">
        <v>1242</v>
      </c>
      <c r="B7622" s="284" t="str">
        <f>VLOOKUP(A7622,Lists!B:C,2,FALSE)</f>
        <v>CMR003</v>
      </c>
      <c r="C7622" s="284" t="str">
        <f>VLOOKUP(A7622,Lists!B:D,3,FALSE)</f>
        <v>CMR</v>
      </c>
      <c r="D7622" s="285" t="s">
        <v>5029</v>
      </c>
      <c r="E7622" s="285">
        <v>433</v>
      </c>
      <c r="F7622" s="285" t="s">
        <v>5859</v>
      </c>
      <c r="G7622" s="285" t="s">
        <v>730</v>
      </c>
      <c r="H7622" s="278">
        <f t="shared" si="238"/>
        <v>3</v>
      </c>
      <c r="I7622" s="251" t="s">
        <v>1786</v>
      </c>
      <c r="J7622" s="285" t="s">
        <v>5863</v>
      </c>
      <c r="K7622" s="278" t="str">
        <f t="shared" si="239"/>
        <v>CMR003Fatalities reported</v>
      </c>
      <c r="L7622" s="286">
        <v>43665</v>
      </c>
      <c r="M7622" s="286" t="s">
        <v>3248</v>
      </c>
    </row>
    <row r="7623" spans="1:13" s="269" customFormat="1" ht="15.5" hidden="1" thickTop="1" thickBot="1" x14ac:dyDescent="0.4">
      <c r="A7623" s="287" t="s">
        <v>1242</v>
      </c>
      <c r="B7623" s="288" t="str">
        <f>VLOOKUP(A7623,Lists!B:C,2,FALSE)</f>
        <v>CMR003</v>
      </c>
      <c r="C7623" s="288" t="str">
        <f>VLOOKUP(A7623,Lists!B:D,3,FALSE)</f>
        <v>CMR</v>
      </c>
      <c r="D7623" s="289" t="s">
        <v>5115</v>
      </c>
      <c r="E7623" s="289">
        <v>730</v>
      </c>
      <c r="F7623" s="289" t="s">
        <v>5859</v>
      </c>
      <c r="G7623" s="289" t="s">
        <v>730</v>
      </c>
      <c r="H7623" s="278">
        <f t="shared" si="238"/>
        <v>3</v>
      </c>
      <c r="I7623" s="252" t="s">
        <v>1786</v>
      </c>
      <c r="J7623" s="289" t="s">
        <v>5861</v>
      </c>
      <c r="K7623" s="278" t="str">
        <f t="shared" si="239"/>
        <v>CMR003Fatalities in all crises</v>
      </c>
      <c r="L7623" s="290">
        <v>43665</v>
      </c>
      <c r="M7623" s="290" t="s">
        <v>3248</v>
      </c>
    </row>
    <row r="7624" spans="1:13" s="269" customFormat="1" ht="15.5" hidden="1" thickTop="1" thickBot="1" x14ac:dyDescent="0.4">
      <c r="A7624" s="283" t="s">
        <v>1243</v>
      </c>
      <c r="B7624" s="284" t="str">
        <f>VLOOKUP(A7624,Lists!B:C,2,FALSE)</f>
        <v>CMR004</v>
      </c>
      <c r="C7624" s="284" t="str">
        <f>VLOOKUP(A7624,Lists!B:D,3,FALSE)</f>
        <v>CMR</v>
      </c>
      <c r="D7624" s="285" t="s">
        <v>5029</v>
      </c>
      <c r="E7624" s="285">
        <v>12</v>
      </c>
      <c r="F7624" s="285" t="s">
        <v>5859</v>
      </c>
      <c r="G7624" s="285" t="s">
        <v>730</v>
      </c>
      <c r="H7624" s="278">
        <f t="shared" si="238"/>
        <v>3</v>
      </c>
      <c r="I7624" s="251" t="s">
        <v>1786</v>
      </c>
      <c r="J7624" s="285" t="s">
        <v>6127</v>
      </c>
      <c r="K7624" s="278" t="str">
        <f t="shared" si="239"/>
        <v>CMR004Fatalities reported</v>
      </c>
      <c r="L7624" s="286">
        <v>43665</v>
      </c>
      <c r="M7624" s="286" t="s">
        <v>3248</v>
      </c>
    </row>
    <row r="7625" spans="1:13" s="269" customFormat="1" ht="15.5" hidden="1" thickTop="1" thickBot="1" x14ac:dyDescent="0.4">
      <c r="A7625" s="287" t="s">
        <v>1243</v>
      </c>
      <c r="B7625" s="288" t="str">
        <f>VLOOKUP(A7625,Lists!B:C,2,FALSE)</f>
        <v>CMR004</v>
      </c>
      <c r="C7625" s="288" t="str">
        <f>VLOOKUP(A7625,Lists!B:D,3,FALSE)</f>
        <v>CMR</v>
      </c>
      <c r="D7625" s="289" t="s">
        <v>5115</v>
      </c>
      <c r="E7625" s="289">
        <v>730</v>
      </c>
      <c r="F7625" s="289" t="s">
        <v>5859</v>
      </c>
      <c r="G7625" s="289" t="s">
        <v>730</v>
      </c>
      <c r="H7625" s="278">
        <f t="shared" si="238"/>
        <v>3</v>
      </c>
      <c r="I7625" s="252" t="s">
        <v>1786</v>
      </c>
      <c r="J7625" s="289" t="s">
        <v>5861</v>
      </c>
      <c r="K7625" s="278" t="str">
        <f t="shared" si="239"/>
        <v>CMR004Fatalities in all crises</v>
      </c>
      <c r="L7625" s="290">
        <v>43665</v>
      </c>
      <c r="M7625" s="290" t="s">
        <v>3248</v>
      </c>
    </row>
    <row r="7626" spans="1:13" s="269" customFormat="1" ht="15.5" thickTop="1" thickBot="1" x14ac:dyDescent="0.4">
      <c r="A7626" s="283" t="s">
        <v>1243</v>
      </c>
      <c r="B7626" s="284" t="str">
        <f>VLOOKUP(A7626,Lists!B:C,2,FALSE)</f>
        <v>CMR004</v>
      </c>
      <c r="C7626" s="284" t="str">
        <f>VLOOKUP(A7626,Lists!B:D,3,FALSE)</f>
        <v>CMR</v>
      </c>
      <c r="D7626" s="285" t="s">
        <v>666</v>
      </c>
      <c r="E7626" s="285">
        <v>286052</v>
      </c>
      <c r="F7626" s="285" t="s">
        <v>5864</v>
      </c>
      <c r="G7626" s="285" t="s">
        <v>732</v>
      </c>
      <c r="H7626" s="278">
        <f t="shared" si="238"/>
        <v>1</v>
      </c>
      <c r="I7626" s="251" t="s">
        <v>5865</v>
      </c>
      <c r="J7626" s="285" t="s">
        <v>1833</v>
      </c>
      <c r="K7626" s="278" t="str">
        <f t="shared" si="239"/>
        <v>CMR004People displaced</v>
      </c>
      <c r="L7626" s="286">
        <v>43665</v>
      </c>
      <c r="M7626" s="286" t="s">
        <v>3248</v>
      </c>
    </row>
    <row r="7627" spans="1:13" s="269" customFormat="1" ht="15.5" hidden="1" thickTop="1" thickBot="1" x14ac:dyDescent="0.4">
      <c r="A7627" s="287" t="s">
        <v>1243</v>
      </c>
      <c r="B7627" s="288" t="str">
        <f>VLOOKUP(A7627,Lists!B:C,2,FALSE)</f>
        <v>CMR004</v>
      </c>
      <c r="C7627" s="288" t="str">
        <f>VLOOKUP(A7627,Lists!B:D,3,FALSE)</f>
        <v>CMR</v>
      </c>
      <c r="D7627" s="289" t="s">
        <v>533</v>
      </c>
      <c r="E7627" s="289">
        <v>2605505</v>
      </c>
      <c r="F7627" s="289" t="s">
        <v>5866</v>
      </c>
      <c r="G7627" s="289" t="s">
        <v>731</v>
      </c>
      <c r="H7627" s="278">
        <f t="shared" si="238"/>
        <v>2</v>
      </c>
      <c r="I7627" s="252" t="s">
        <v>5867</v>
      </c>
      <c r="J7627" s="289" t="s">
        <v>5868</v>
      </c>
      <c r="K7627" s="278" t="str">
        <f t="shared" si="239"/>
        <v>CMR004People affected</v>
      </c>
      <c r="L7627" s="290">
        <v>43665</v>
      </c>
      <c r="M7627" s="290" t="s">
        <v>3248</v>
      </c>
    </row>
    <row r="7628" spans="1:13" s="269" customFormat="1" ht="15.5" hidden="1" thickTop="1" thickBot="1" x14ac:dyDescent="0.4">
      <c r="A7628" s="283" t="s">
        <v>1243</v>
      </c>
      <c r="B7628" s="284" t="str">
        <f>VLOOKUP(A7628,Lists!B:C,2,FALSE)</f>
        <v>CMR004</v>
      </c>
      <c r="C7628" s="284" t="str">
        <f>VLOOKUP(A7628,Lists!B:D,3,FALSE)</f>
        <v>CMR</v>
      </c>
      <c r="D7628" s="285" t="s">
        <v>737</v>
      </c>
      <c r="E7628" s="285">
        <v>2605505</v>
      </c>
      <c r="F7628" s="285" t="s">
        <v>5866</v>
      </c>
      <c r="G7628" s="285" t="s">
        <v>731</v>
      </c>
      <c r="H7628" s="278">
        <f t="shared" si="238"/>
        <v>2</v>
      </c>
      <c r="I7628" s="251" t="s">
        <v>5867</v>
      </c>
      <c r="J7628" s="285" t="s">
        <v>5868</v>
      </c>
      <c r="K7628" s="278" t="str">
        <f t="shared" si="239"/>
        <v>CMR004People exposed</v>
      </c>
      <c r="L7628" s="286">
        <v>43665</v>
      </c>
      <c r="M7628" s="286" t="s">
        <v>3248</v>
      </c>
    </row>
    <row r="7629" spans="1:13" s="269" customFormat="1" ht="15.5" hidden="1" thickTop="1" thickBot="1" x14ac:dyDescent="0.4">
      <c r="A7629" s="287" t="s">
        <v>2962</v>
      </c>
      <c r="B7629" s="288" t="str">
        <f>VLOOKUP(A7629,Lists!B:C,2,FALSE)</f>
        <v>HND001</v>
      </c>
      <c r="C7629" s="288" t="str">
        <f>VLOOKUP(A7629,Lists!B:D,3,FALSE)</f>
        <v>HND</v>
      </c>
      <c r="D7629" s="289" t="s">
        <v>5027</v>
      </c>
      <c r="E7629" s="289" t="s">
        <v>446</v>
      </c>
      <c r="F7629" s="289" t="s">
        <v>446</v>
      </c>
      <c r="G7629" s="289" t="s">
        <v>446</v>
      </c>
      <c r="H7629" s="278" t="str">
        <f t="shared" si="238"/>
        <v>x</v>
      </c>
      <c r="I7629" s="252" t="s">
        <v>446</v>
      </c>
      <c r="J7629" s="289" t="s">
        <v>5869</v>
      </c>
      <c r="K7629" s="278" t="str">
        <f t="shared" si="239"/>
        <v>HND001Injuries reported</v>
      </c>
      <c r="L7629" s="290">
        <v>43665</v>
      </c>
      <c r="M7629" s="290" t="s">
        <v>3248</v>
      </c>
    </row>
    <row r="7630" spans="1:13" s="269" customFormat="1" ht="15.5" thickTop="1" thickBot="1" x14ac:dyDescent="0.4">
      <c r="A7630" s="283" t="s">
        <v>1242</v>
      </c>
      <c r="B7630" s="284" t="str">
        <f>VLOOKUP(A7630,Lists!B:C,2,FALSE)</f>
        <v>CMR003</v>
      </c>
      <c r="C7630" s="284" t="str">
        <f>VLOOKUP(A7630,Lists!B:D,3,FALSE)</f>
        <v>CMR</v>
      </c>
      <c r="D7630" s="285" t="s">
        <v>666</v>
      </c>
      <c r="E7630" s="285">
        <v>565858</v>
      </c>
      <c r="F7630" s="285" t="s">
        <v>5872</v>
      </c>
      <c r="G7630" s="285" t="s">
        <v>731</v>
      </c>
      <c r="H7630" s="278">
        <f t="shared" si="238"/>
        <v>2</v>
      </c>
      <c r="I7630" s="251" t="s">
        <v>5870</v>
      </c>
      <c r="J7630" s="285" t="s">
        <v>5871</v>
      </c>
      <c r="K7630" s="278" t="str">
        <f t="shared" si="239"/>
        <v>CMR003People displaced</v>
      </c>
      <c r="L7630" s="286">
        <v>43665</v>
      </c>
      <c r="M7630" s="286" t="s">
        <v>3249</v>
      </c>
    </row>
    <row r="7631" spans="1:13" s="269" customFormat="1" ht="15.5" thickTop="1" thickBot="1" x14ac:dyDescent="0.4">
      <c r="A7631" s="287" t="s">
        <v>1241</v>
      </c>
      <c r="B7631" s="288" t="str">
        <f>VLOOKUP(A7631,Lists!B:C,2,FALSE)</f>
        <v>CMR002</v>
      </c>
      <c r="C7631" s="288" t="str">
        <f>VLOOKUP(A7631,Lists!B:D,3,FALSE)</f>
        <v>CMR</v>
      </c>
      <c r="D7631" s="289" t="s">
        <v>666</v>
      </c>
      <c r="E7631" s="289">
        <v>610203</v>
      </c>
      <c r="F7631" s="289" t="s">
        <v>5873</v>
      </c>
      <c r="G7631" s="289" t="s">
        <v>731</v>
      </c>
      <c r="H7631" s="278">
        <f t="shared" si="238"/>
        <v>2</v>
      </c>
      <c r="I7631" s="252" t="s">
        <v>5874</v>
      </c>
      <c r="J7631" s="289" t="s">
        <v>5875</v>
      </c>
      <c r="K7631" s="278" t="str">
        <f t="shared" si="239"/>
        <v>CMR002People displaced</v>
      </c>
      <c r="L7631" s="290">
        <v>43665</v>
      </c>
      <c r="M7631" s="290" t="s">
        <v>3249</v>
      </c>
    </row>
    <row r="7632" spans="1:13" s="269" customFormat="1" ht="15.5" thickTop="1" thickBot="1" x14ac:dyDescent="0.4">
      <c r="A7632" s="283" t="s">
        <v>3304</v>
      </c>
      <c r="B7632" s="284" t="str">
        <f>VLOOKUP(A7632,Lists!B:C,2,FALSE)</f>
        <v>CMR001</v>
      </c>
      <c r="C7632" s="284" t="str">
        <f>VLOOKUP(A7632,Lists!B:D,3,FALSE)</f>
        <v>CMR</v>
      </c>
      <c r="D7632" s="285" t="s">
        <v>666</v>
      </c>
      <c r="E7632" s="285">
        <v>1462113</v>
      </c>
      <c r="F7632" s="285" t="s">
        <v>5873</v>
      </c>
      <c r="G7632" s="285" t="s">
        <v>731</v>
      </c>
      <c r="H7632" s="278">
        <f t="shared" si="238"/>
        <v>2</v>
      </c>
      <c r="I7632" s="251" t="s">
        <v>5874</v>
      </c>
      <c r="J7632" s="285" t="s">
        <v>5876</v>
      </c>
      <c r="K7632" s="278" t="str">
        <f t="shared" si="239"/>
        <v>CMR001People displaced</v>
      </c>
      <c r="L7632" s="286">
        <v>43665</v>
      </c>
      <c r="M7632" s="286" t="s">
        <v>3249</v>
      </c>
    </row>
    <row r="7633" spans="1:13" s="269" customFormat="1" ht="15.5" hidden="1" thickTop="1" thickBot="1" x14ac:dyDescent="0.4">
      <c r="A7633" s="287" t="s">
        <v>785</v>
      </c>
      <c r="B7633" s="288" t="str">
        <f>VLOOKUP(A7633,Lists!B:C,2,FALSE)</f>
        <v>BGD002</v>
      </c>
      <c r="C7633" s="288" t="str">
        <f>VLOOKUP(A7633,Lists!B:D,3,FALSE)</f>
        <v>BGD</v>
      </c>
      <c r="D7633" s="289" t="s">
        <v>522</v>
      </c>
      <c r="E7633" s="289">
        <v>143230113</v>
      </c>
      <c r="F7633" s="289" t="s">
        <v>5877</v>
      </c>
      <c r="G7633" s="289" t="s">
        <v>731</v>
      </c>
      <c r="H7633" s="278">
        <f t="shared" si="238"/>
        <v>2</v>
      </c>
      <c r="I7633" s="252" t="s">
        <v>5878</v>
      </c>
      <c r="J7633" s="289" t="s">
        <v>5879</v>
      </c>
      <c r="K7633" s="278" t="str">
        <f t="shared" si="239"/>
        <v>BGD002Total population</v>
      </c>
      <c r="L7633" s="290">
        <v>43668</v>
      </c>
      <c r="M7633" s="290" t="s">
        <v>3249</v>
      </c>
    </row>
    <row r="7634" spans="1:13" s="269" customFormat="1" ht="15.5" hidden="1" thickTop="1" thickBot="1" x14ac:dyDescent="0.4">
      <c r="A7634" s="283" t="s">
        <v>785</v>
      </c>
      <c r="B7634" s="284" t="str">
        <f>VLOOKUP(A7634,Lists!B:C,2,FALSE)</f>
        <v>BGD002</v>
      </c>
      <c r="C7634" s="284" t="str">
        <f>VLOOKUP(A7634,Lists!B:D,3,FALSE)</f>
        <v>BGD</v>
      </c>
      <c r="D7634" s="285" t="s">
        <v>737</v>
      </c>
      <c r="E7634" s="285">
        <v>1382881</v>
      </c>
      <c r="F7634" s="285" t="s">
        <v>5981</v>
      </c>
      <c r="G7634" s="285" t="s">
        <v>731</v>
      </c>
      <c r="H7634" s="278">
        <f t="shared" si="238"/>
        <v>2</v>
      </c>
      <c r="I7634" s="251" t="s">
        <v>5880</v>
      </c>
      <c r="J7634" s="285" t="s">
        <v>5035</v>
      </c>
      <c r="K7634" s="278" t="str">
        <f t="shared" si="239"/>
        <v>BGD002People exposed</v>
      </c>
      <c r="L7634" s="286">
        <v>43668</v>
      </c>
      <c r="M7634" s="286" t="s">
        <v>3249</v>
      </c>
    </row>
    <row r="7635" spans="1:13" s="269" customFormat="1" ht="15.5" hidden="1" thickTop="1" thickBot="1" x14ac:dyDescent="0.4">
      <c r="A7635" s="287" t="s">
        <v>785</v>
      </c>
      <c r="B7635" s="288" t="str">
        <f>VLOOKUP(A7635,Lists!B:C,2,FALSE)</f>
        <v>BGD002</v>
      </c>
      <c r="C7635" s="288" t="str">
        <f>VLOOKUP(A7635,Lists!B:D,3,FALSE)</f>
        <v>BGD</v>
      </c>
      <c r="D7635" s="289" t="s">
        <v>533</v>
      </c>
      <c r="E7635" s="289">
        <v>1382881</v>
      </c>
      <c r="F7635" s="289" t="s">
        <v>5881</v>
      </c>
      <c r="G7635" s="289" t="s">
        <v>731</v>
      </c>
      <c r="H7635" s="278">
        <f t="shared" si="238"/>
        <v>2</v>
      </c>
      <c r="I7635" s="252" t="s">
        <v>5882</v>
      </c>
      <c r="J7635" s="289" t="s">
        <v>1409</v>
      </c>
      <c r="K7635" s="278" t="str">
        <f t="shared" si="239"/>
        <v>BGD002People affected</v>
      </c>
      <c r="L7635" s="290">
        <v>43668</v>
      </c>
      <c r="M7635" s="290" t="s">
        <v>3249</v>
      </c>
    </row>
    <row r="7636" spans="1:13" s="269" customFormat="1" ht="15.5" thickTop="1" thickBot="1" x14ac:dyDescent="0.4">
      <c r="A7636" s="283" t="s">
        <v>785</v>
      </c>
      <c r="B7636" s="284" t="str">
        <f>VLOOKUP(A7636,Lists!B:C,2,FALSE)</f>
        <v>BGD002</v>
      </c>
      <c r="C7636" s="284" t="str">
        <f>VLOOKUP(A7636,Lists!B:D,3,FALSE)</f>
        <v>BGD</v>
      </c>
      <c r="D7636" s="285" t="s">
        <v>666</v>
      </c>
      <c r="E7636" s="285">
        <v>911113</v>
      </c>
      <c r="F7636" s="285" t="s">
        <v>5883</v>
      </c>
      <c r="G7636" s="285" t="s">
        <v>731</v>
      </c>
      <c r="H7636" s="278">
        <f t="shared" si="238"/>
        <v>2</v>
      </c>
      <c r="I7636" s="251" t="s">
        <v>5038</v>
      </c>
      <c r="J7636" s="285" t="s">
        <v>5408</v>
      </c>
      <c r="K7636" s="278" t="str">
        <f t="shared" si="239"/>
        <v>BGD002People displaced</v>
      </c>
      <c r="L7636" s="286">
        <v>43668</v>
      </c>
      <c r="M7636" s="286" t="s">
        <v>3249</v>
      </c>
    </row>
    <row r="7637" spans="1:13" s="269" customFormat="1" ht="15.5" hidden="1" thickTop="1" thickBot="1" x14ac:dyDescent="0.4">
      <c r="A7637" s="287" t="s">
        <v>785</v>
      </c>
      <c r="B7637" s="288" t="str">
        <f>VLOOKUP(A7637,Lists!B:C,2,FALSE)</f>
        <v>BGD002</v>
      </c>
      <c r="C7637" s="288" t="str">
        <f>VLOOKUP(A7637,Lists!B:D,3,FALSE)</f>
        <v>BGD</v>
      </c>
      <c r="D7637" s="289" t="s">
        <v>5027</v>
      </c>
      <c r="E7637" s="289">
        <v>37909</v>
      </c>
      <c r="F7637" s="289" t="s">
        <v>5884</v>
      </c>
      <c r="G7637" s="289" t="s">
        <v>731</v>
      </c>
      <c r="H7637" s="278">
        <f t="shared" si="238"/>
        <v>2</v>
      </c>
      <c r="I7637" s="252" t="s">
        <v>1421</v>
      </c>
      <c r="J7637" s="289" t="s">
        <v>5886</v>
      </c>
      <c r="K7637" s="278" t="str">
        <f t="shared" si="239"/>
        <v>BGD002Injuries reported</v>
      </c>
      <c r="L7637" s="290">
        <v>43668</v>
      </c>
      <c r="M7637" s="290" t="s">
        <v>3249</v>
      </c>
    </row>
    <row r="7638" spans="1:13" s="269" customFormat="1" ht="15.5" hidden="1" thickTop="1" thickBot="1" x14ac:dyDescent="0.4">
      <c r="A7638" s="283" t="s">
        <v>785</v>
      </c>
      <c r="B7638" s="284" t="str">
        <f>VLOOKUP(A7638,Lists!B:C,2,FALSE)</f>
        <v>BGD002</v>
      </c>
      <c r="C7638" s="284" t="str">
        <f>VLOOKUP(A7638,Lists!B:D,3,FALSE)</f>
        <v>BGD</v>
      </c>
      <c r="D7638" s="285" t="s">
        <v>5028</v>
      </c>
      <c r="E7638" s="285">
        <v>621421</v>
      </c>
      <c r="F7638" s="285" t="s">
        <v>5884</v>
      </c>
      <c r="G7638" s="285" t="s">
        <v>731</v>
      </c>
      <c r="H7638" s="278">
        <f t="shared" si="238"/>
        <v>2</v>
      </c>
      <c r="I7638" s="251" t="s">
        <v>1421</v>
      </c>
      <c r="J7638" s="285" t="s">
        <v>5885</v>
      </c>
      <c r="K7638" s="278" t="str">
        <f t="shared" si="239"/>
        <v>BGD002Illness cases reported</v>
      </c>
      <c r="L7638" s="286">
        <v>43668</v>
      </c>
      <c r="M7638" s="286" t="s">
        <v>3249</v>
      </c>
    </row>
    <row r="7639" spans="1:13" s="269" customFormat="1" ht="15.5" hidden="1" thickTop="1" thickBot="1" x14ac:dyDescent="0.4">
      <c r="A7639" s="287" t="s">
        <v>785</v>
      </c>
      <c r="B7639" s="288" t="str">
        <f>VLOOKUP(A7639,Lists!B:C,2,FALSE)</f>
        <v>BGD002</v>
      </c>
      <c r="C7639" s="288" t="str">
        <f>VLOOKUP(A7639,Lists!B:D,3,FALSE)</f>
        <v>BGD</v>
      </c>
      <c r="D7639" s="289" t="s">
        <v>5029</v>
      </c>
      <c r="E7639" s="289">
        <v>1</v>
      </c>
      <c r="F7639" s="289" t="s">
        <v>5515</v>
      </c>
      <c r="G7639" s="289" t="s">
        <v>731</v>
      </c>
      <c r="H7639" s="278">
        <f t="shared" si="238"/>
        <v>2</v>
      </c>
      <c r="I7639" s="252" t="s">
        <v>1786</v>
      </c>
      <c r="J7639" s="289" t="s">
        <v>5887</v>
      </c>
      <c r="K7639" s="278" t="str">
        <f t="shared" si="239"/>
        <v>BGD002Fatalities reported</v>
      </c>
      <c r="L7639" s="290">
        <v>43668</v>
      </c>
      <c r="M7639" s="290" t="s">
        <v>3249</v>
      </c>
    </row>
    <row r="7640" spans="1:13" s="269" customFormat="1" ht="15.5" hidden="1" thickTop="1" thickBot="1" x14ac:dyDescent="0.4">
      <c r="A7640" s="283" t="s">
        <v>785</v>
      </c>
      <c r="B7640" s="284" t="str">
        <f>VLOOKUP(A7640,Lists!B:C,2,FALSE)</f>
        <v>BGD002</v>
      </c>
      <c r="C7640" s="284" t="str">
        <f>VLOOKUP(A7640,Lists!B:D,3,FALSE)</f>
        <v>BGD</v>
      </c>
      <c r="D7640" s="285" t="s">
        <v>5115</v>
      </c>
      <c r="E7640" s="285">
        <v>1</v>
      </c>
      <c r="F7640" s="285" t="s">
        <v>5515</v>
      </c>
      <c r="G7640" s="285" t="s">
        <v>731</v>
      </c>
      <c r="H7640" s="278">
        <f t="shared" si="238"/>
        <v>2</v>
      </c>
      <c r="I7640" s="251" t="s">
        <v>1786</v>
      </c>
      <c r="J7640" s="285" t="s">
        <v>5887</v>
      </c>
      <c r="K7640" s="278" t="str">
        <f t="shared" si="239"/>
        <v>BGD002Fatalities in all crises</v>
      </c>
      <c r="L7640" s="286">
        <v>43668</v>
      </c>
      <c r="M7640" s="286" t="s">
        <v>3249</v>
      </c>
    </row>
    <row r="7641" spans="1:13" s="269" customFormat="1" ht="15.5" hidden="1" thickTop="1" thickBot="1" x14ac:dyDescent="0.4">
      <c r="A7641" s="287" t="s">
        <v>785</v>
      </c>
      <c r="B7641" s="288" t="str">
        <f>VLOOKUP(A7641,Lists!B:C,2,FALSE)</f>
        <v>BGD002</v>
      </c>
      <c r="C7641" s="288" t="str">
        <f>VLOOKUP(A7641,Lists!B:D,3,FALSE)</f>
        <v>BGD</v>
      </c>
      <c r="D7641" s="289" t="s">
        <v>752</v>
      </c>
      <c r="E7641" s="289">
        <v>841094</v>
      </c>
      <c r="F7641" s="289" t="s">
        <v>2806</v>
      </c>
      <c r="G7641" s="289" t="s">
        <v>731</v>
      </c>
      <c r="H7641" s="278">
        <f t="shared" si="238"/>
        <v>2</v>
      </c>
      <c r="I7641" s="252" t="s">
        <v>5888</v>
      </c>
      <c r="J7641" s="289" t="s">
        <v>5889</v>
      </c>
      <c r="K7641" s="278" t="str">
        <f t="shared" si="239"/>
        <v>BGD002People in Need</v>
      </c>
      <c r="L7641" s="290">
        <v>43668</v>
      </c>
      <c r="M7641" s="290" t="s">
        <v>3249</v>
      </c>
    </row>
    <row r="7642" spans="1:13" s="269" customFormat="1" ht="15.5" hidden="1" thickTop="1" thickBot="1" x14ac:dyDescent="0.4">
      <c r="A7642" s="283" t="s">
        <v>785</v>
      </c>
      <c r="B7642" s="284" t="str">
        <f>VLOOKUP(A7642,Lists!B:C,2,FALSE)</f>
        <v>BGD002</v>
      </c>
      <c r="C7642" s="284" t="str">
        <f>VLOOKUP(A7642,Lists!B:D,3,FALSE)</f>
        <v>BGD</v>
      </c>
      <c r="D7642" s="285" t="s">
        <v>5110</v>
      </c>
      <c r="E7642" s="285">
        <v>0</v>
      </c>
      <c r="F7642" s="285" t="s">
        <v>5415</v>
      </c>
      <c r="G7642" s="285" t="s">
        <v>731</v>
      </c>
      <c r="H7642" s="278">
        <f t="shared" si="238"/>
        <v>2</v>
      </c>
      <c r="I7642" s="251" t="s">
        <v>5888</v>
      </c>
      <c r="J7642" s="285" t="s">
        <v>5048</v>
      </c>
      <c r="K7642" s="278" t="str">
        <f t="shared" si="239"/>
        <v>BGD002Minimal humanitarian conditions - Level 1</v>
      </c>
      <c r="L7642" s="286">
        <v>43668</v>
      </c>
      <c r="M7642" s="286" t="s">
        <v>3249</v>
      </c>
    </row>
    <row r="7643" spans="1:13" s="269" customFormat="1" ht="15.5" hidden="1" thickTop="1" thickBot="1" x14ac:dyDescent="0.4">
      <c r="A7643" s="287" t="s">
        <v>785</v>
      </c>
      <c r="B7643" s="288" t="str">
        <f>VLOOKUP(A7643,Lists!B:C,2,FALSE)</f>
        <v>BGD002</v>
      </c>
      <c r="C7643" s="288" t="str">
        <f>VLOOKUP(A7643,Lists!B:D,3,FALSE)</f>
        <v>BGD</v>
      </c>
      <c r="D7643" s="289" t="s">
        <v>5111</v>
      </c>
      <c r="E7643" s="289">
        <v>541787</v>
      </c>
      <c r="F7643" s="289" t="s">
        <v>5415</v>
      </c>
      <c r="G7643" s="289" t="s">
        <v>731</v>
      </c>
      <c r="H7643" s="278">
        <f t="shared" si="238"/>
        <v>2</v>
      </c>
      <c r="I7643" s="252" t="s">
        <v>5888</v>
      </c>
      <c r="J7643" s="289" t="s">
        <v>5048</v>
      </c>
      <c r="K7643" s="278" t="str">
        <f t="shared" si="239"/>
        <v>BGD002Stressed humanitarian conditions - Level 2</v>
      </c>
      <c r="L7643" s="290">
        <v>43668</v>
      </c>
      <c r="M7643" s="290" t="s">
        <v>3249</v>
      </c>
    </row>
    <row r="7644" spans="1:13" s="269" customFormat="1" ht="15.5" hidden="1" thickTop="1" thickBot="1" x14ac:dyDescent="0.4">
      <c r="A7644" s="283" t="s">
        <v>785</v>
      </c>
      <c r="B7644" s="284" t="str">
        <f>VLOOKUP(A7644,Lists!B:C,2,FALSE)</f>
        <v>BGD002</v>
      </c>
      <c r="C7644" s="284" t="str">
        <f>VLOOKUP(A7644,Lists!B:D,3,FALSE)</f>
        <v>BGD</v>
      </c>
      <c r="D7644" s="285" t="s">
        <v>5112</v>
      </c>
      <c r="E7644" s="285">
        <v>549689.26185667445</v>
      </c>
      <c r="F7644" s="285" t="s">
        <v>5415</v>
      </c>
      <c r="G7644" s="285" t="s">
        <v>731</v>
      </c>
      <c r="H7644" s="278">
        <f t="shared" si="238"/>
        <v>2</v>
      </c>
      <c r="I7644" s="251" t="s">
        <v>5888</v>
      </c>
      <c r="J7644" s="285" t="s">
        <v>5048</v>
      </c>
      <c r="K7644" s="278" t="str">
        <f t="shared" si="239"/>
        <v>BGD002Moderate humanitarian conditions - Level 3</v>
      </c>
      <c r="L7644" s="286">
        <v>43668</v>
      </c>
      <c r="M7644" s="286" t="s">
        <v>3249</v>
      </c>
    </row>
    <row r="7645" spans="1:13" s="269" customFormat="1" ht="15.5" hidden="1" thickTop="1" thickBot="1" x14ac:dyDescent="0.4">
      <c r="A7645" s="287" t="s">
        <v>785</v>
      </c>
      <c r="B7645" s="288" t="str">
        <f>VLOOKUP(A7645,Lists!B:C,2,FALSE)</f>
        <v>BGD002</v>
      </c>
      <c r="C7645" s="288" t="str">
        <f>VLOOKUP(A7645,Lists!B:D,3,FALSE)</f>
        <v>BGD</v>
      </c>
      <c r="D7645" s="289" t="s">
        <v>5113</v>
      </c>
      <c r="E7645" s="289">
        <v>272824.04292969336</v>
      </c>
      <c r="F7645" s="289" t="s">
        <v>5415</v>
      </c>
      <c r="G7645" s="289" t="s">
        <v>731</v>
      </c>
      <c r="H7645" s="278">
        <f t="shared" si="238"/>
        <v>2</v>
      </c>
      <c r="I7645" s="252" t="s">
        <v>5888</v>
      </c>
      <c r="J7645" s="289" t="s">
        <v>5048</v>
      </c>
      <c r="K7645" s="278" t="str">
        <f t="shared" si="239"/>
        <v>BGD002Severe humanitarian conditions - Level 4</v>
      </c>
      <c r="L7645" s="290">
        <v>43668</v>
      </c>
      <c r="M7645" s="290" t="s">
        <v>3249</v>
      </c>
    </row>
    <row r="7646" spans="1:13" s="269" customFormat="1" ht="15.5" hidden="1" thickTop="1" thickBot="1" x14ac:dyDescent="0.4">
      <c r="A7646" s="283" t="s">
        <v>785</v>
      </c>
      <c r="B7646" s="284" t="str">
        <f>VLOOKUP(A7646,Lists!B:C,2,FALSE)</f>
        <v>BGD002</v>
      </c>
      <c r="C7646" s="284" t="str">
        <f>VLOOKUP(A7646,Lists!B:D,3,FALSE)</f>
        <v>BGD</v>
      </c>
      <c r="D7646" s="285" t="s">
        <v>5114</v>
      </c>
      <c r="E7646" s="285">
        <v>18580.863434375504</v>
      </c>
      <c r="F7646" s="285" t="s">
        <v>5415</v>
      </c>
      <c r="G7646" s="285" t="s">
        <v>731</v>
      </c>
      <c r="H7646" s="278">
        <f t="shared" si="238"/>
        <v>2</v>
      </c>
      <c r="I7646" s="251" t="s">
        <v>5888</v>
      </c>
      <c r="J7646" s="285" t="s">
        <v>5048</v>
      </c>
      <c r="K7646" s="278" t="str">
        <f t="shared" si="239"/>
        <v>BGD002Extreme humanitarian conditions - Level 5</v>
      </c>
      <c r="L7646" s="286">
        <v>43668</v>
      </c>
      <c r="M7646" s="286" t="s">
        <v>3249</v>
      </c>
    </row>
    <row r="7647" spans="1:13" s="269" customFormat="1" ht="15.5" hidden="1" thickTop="1" thickBot="1" x14ac:dyDescent="0.4">
      <c r="A7647" s="287" t="s">
        <v>4354</v>
      </c>
      <c r="B7647" s="288" t="str">
        <f>VLOOKUP(A7647,Lists!B:C,2,FALSE)</f>
        <v>REG011</v>
      </c>
      <c r="C7647" s="288" t="str">
        <f>VLOOKUP(A7647,Lists!B:D,3,FALSE)</f>
        <v>BGD, MMR</v>
      </c>
      <c r="D7647" s="289" t="s">
        <v>522</v>
      </c>
      <c r="E7647" s="289">
        <v>195441709</v>
      </c>
      <c r="F7647" s="289" t="s">
        <v>5080</v>
      </c>
      <c r="G7647" s="289" t="s">
        <v>731</v>
      </c>
      <c r="H7647" s="278">
        <f t="shared" si="238"/>
        <v>2</v>
      </c>
      <c r="I7647" s="252" t="s">
        <v>5081</v>
      </c>
      <c r="J7647" s="289" t="s">
        <v>5890</v>
      </c>
      <c r="K7647" s="278" t="str">
        <f t="shared" si="239"/>
        <v>REG011Total population</v>
      </c>
      <c r="L7647" s="290">
        <v>43668</v>
      </c>
      <c r="M7647" s="290" t="s">
        <v>3249</v>
      </c>
    </row>
    <row r="7648" spans="1:13" s="269" customFormat="1" ht="15.5" hidden="1" thickTop="1" thickBot="1" x14ac:dyDescent="0.4">
      <c r="A7648" s="283" t="s">
        <v>4354</v>
      </c>
      <c r="B7648" s="284" t="str">
        <f>VLOOKUP(A7648,Lists!B:C,2,FALSE)</f>
        <v>REG011</v>
      </c>
      <c r="C7648" s="284" t="str">
        <f>VLOOKUP(A7648,Lists!B:D,3,FALSE)</f>
        <v>BGD, MMR</v>
      </c>
      <c r="D7648" s="285" t="s">
        <v>737</v>
      </c>
      <c r="E7648" s="285">
        <v>5167688</v>
      </c>
      <c r="F7648" s="285" t="s">
        <v>5982</v>
      </c>
      <c r="G7648" s="285" t="s">
        <v>731</v>
      </c>
      <c r="H7648" s="278">
        <f t="shared" si="238"/>
        <v>2</v>
      </c>
      <c r="I7648" s="251" t="s">
        <v>5086</v>
      </c>
      <c r="J7648" s="285" t="s">
        <v>5084</v>
      </c>
      <c r="K7648" s="278" t="str">
        <f t="shared" si="239"/>
        <v>REG011People exposed</v>
      </c>
      <c r="L7648" s="286">
        <v>43668</v>
      </c>
      <c r="M7648" s="286" t="s">
        <v>3249</v>
      </c>
    </row>
    <row r="7649" spans="1:13" s="269" customFormat="1" ht="15.5" hidden="1" thickTop="1" thickBot="1" x14ac:dyDescent="0.4">
      <c r="A7649" s="287" t="s">
        <v>4354</v>
      </c>
      <c r="B7649" s="288" t="str">
        <f>VLOOKUP(A7649,Lists!B:C,2,FALSE)</f>
        <v>REG011</v>
      </c>
      <c r="C7649" s="288" t="str">
        <f>VLOOKUP(A7649,Lists!B:D,3,FALSE)</f>
        <v>BGD, MMR</v>
      </c>
      <c r="D7649" s="289" t="s">
        <v>533</v>
      </c>
      <c r="E7649" s="289">
        <v>2617723</v>
      </c>
      <c r="F7649" s="289" t="s">
        <v>5087</v>
      </c>
      <c r="G7649" s="289" t="s">
        <v>731</v>
      </c>
      <c r="H7649" s="278">
        <f t="shared" si="238"/>
        <v>2</v>
      </c>
      <c r="I7649" s="252" t="s">
        <v>5088</v>
      </c>
      <c r="J7649" s="289" t="s">
        <v>5089</v>
      </c>
      <c r="K7649" s="278" t="str">
        <f t="shared" si="239"/>
        <v>REG011People affected</v>
      </c>
      <c r="L7649" s="290">
        <v>43668</v>
      </c>
      <c r="M7649" s="290" t="s">
        <v>3249</v>
      </c>
    </row>
    <row r="7650" spans="1:13" s="269" customFormat="1" ht="15.5" thickTop="1" thickBot="1" x14ac:dyDescent="0.4">
      <c r="A7650" s="283" t="s">
        <v>4354</v>
      </c>
      <c r="B7650" s="284" t="str">
        <f>VLOOKUP(A7650,Lists!B:C,2,FALSE)</f>
        <v>REG011</v>
      </c>
      <c r="C7650" s="284" t="str">
        <f>VLOOKUP(A7650,Lists!B:D,3,FALSE)</f>
        <v>BGD, MMR</v>
      </c>
      <c r="D7650" s="285" t="s">
        <v>666</v>
      </c>
      <c r="E7650" s="285">
        <v>1064973</v>
      </c>
      <c r="F7650" s="285" t="s">
        <v>5428</v>
      </c>
      <c r="G7650" s="285" t="s">
        <v>731</v>
      </c>
      <c r="H7650" s="278">
        <f t="shared" si="238"/>
        <v>2</v>
      </c>
      <c r="I7650" s="251" t="s">
        <v>5429</v>
      </c>
      <c r="J7650" s="285" t="s">
        <v>5092</v>
      </c>
      <c r="K7650" s="278" t="str">
        <f t="shared" si="239"/>
        <v>REG011People displaced</v>
      </c>
      <c r="L7650" s="286">
        <v>43668</v>
      </c>
      <c r="M7650" s="286" t="s">
        <v>3249</v>
      </c>
    </row>
    <row r="7651" spans="1:13" s="269" customFormat="1" ht="15.5" hidden="1" thickTop="1" thickBot="1" x14ac:dyDescent="0.4">
      <c r="A7651" s="287" t="s">
        <v>4354</v>
      </c>
      <c r="B7651" s="288" t="str">
        <f>VLOOKUP(A7651,Lists!B:C,2,FALSE)</f>
        <v>REG011</v>
      </c>
      <c r="C7651" s="288" t="str">
        <f>VLOOKUP(A7651,Lists!B:D,3,FALSE)</f>
        <v>BGD, MMR</v>
      </c>
      <c r="D7651" s="289" t="s">
        <v>5028</v>
      </c>
      <c r="E7651" s="289">
        <v>621421</v>
      </c>
      <c r="F7651" s="289" t="s">
        <v>5884</v>
      </c>
      <c r="G7651" s="289" t="s">
        <v>731</v>
      </c>
      <c r="H7651" s="278">
        <f t="shared" si="238"/>
        <v>2</v>
      </c>
      <c r="I7651" s="252" t="s">
        <v>1421</v>
      </c>
      <c r="J7651" s="289" t="s">
        <v>6002</v>
      </c>
      <c r="K7651" s="278" t="str">
        <f t="shared" si="239"/>
        <v>REG011Illness cases reported</v>
      </c>
      <c r="L7651" s="290">
        <v>43668</v>
      </c>
      <c r="M7651" s="290" t="s">
        <v>3249</v>
      </c>
    </row>
    <row r="7652" spans="1:13" s="269" customFormat="1" ht="15.5" hidden="1" thickTop="1" thickBot="1" x14ac:dyDescent="0.4">
      <c r="A7652" s="283" t="s">
        <v>4354</v>
      </c>
      <c r="B7652" s="284" t="str">
        <f>VLOOKUP(A7652,Lists!B:C,2,FALSE)</f>
        <v>REG011</v>
      </c>
      <c r="C7652" s="284" t="str">
        <f>VLOOKUP(A7652,Lists!B:D,3,FALSE)</f>
        <v>BGD, MMR</v>
      </c>
      <c r="D7652" s="285" t="s">
        <v>5027</v>
      </c>
      <c r="E7652" s="285">
        <v>37909</v>
      </c>
      <c r="F7652" s="285" t="s">
        <v>5884</v>
      </c>
      <c r="G7652" s="285" t="s">
        <v>731</v>
      </c>
      <c r="H7652" s="278">
        <f t="shared" si="238"/>
        <v>2</v>
      </c>
      <c r="I7652" s="251" t="s">
        <v>1421</v>
      </c>
      <c r="J7652" s="285" t="s">
        <v>6003</v>
      </c>
      <c r="K7652" s="278" t="str">
        <f t="shared" si="239"/>
        <v>REG011Injuries reported</v>
      </c>
      <c r="L7652" s="286">
        <v>43668</v>
      </c>
      <c r="M7652" s="286" t="s">
        <v>3249</v>
      </c>
    </row>
    <row r="7653" spans="1:13" s="269" customFormat="1" ht="15.5" hidden="1" thickTop="1" thickBot="1" x14ac:dyDescent="0.4">
      <c r="A7653" s="287" t="s">
        <v>4354</v>
      </c>
      <c r="B7653" s="288" t="str">
        <f>VLOOKUP(A7653,Lists!B:C,2,FALSE)</f>
        <v>REG011</v>
      </c>
      <c r="C7653" s="288" t="str">
        <f>VLOOKUP(A7653,Lists!B:D,3,FALSE)</f>
        <v>BGD, MMR</v>
      </c>
      <c r="D7653" s="289" t="s">
        <v>5029</v>
      </c>
      <c r="E7653" s="289">
        <v>657</v>
      </c>
      <c r="F7653" s="289" t="s">
        <v>5515</v>
      </c>
      <c r="G7653" s="289" t="s">
        <v>731</v>
      </c>
      <c r="H7653" s="278">
        <f t="shared" si="238"/>
        <v>2</v>
      </c>
      <c r="I7653" s="252" t="s">
        <v>1354</v>
      </c>
      <c r="J7653" s="289" t="s">
        <v>5891</v>
      </c>
      <c r="K7653" s="278" t="str">
        <f t="shared" si="239"/>
        <v>REG011Fatalities reported</v>
      </c>
      <c r="L7653" s="290">
        <v>43668</v>
      </c>
      <c r="M7653" s="290" t="s">
        <v>3249</v>
      </c>
    </row>
    <row r="7654" spans="1:13" s="269" customFormat="1" ht="15.5" hidden="1" thickTop="1" thickBot="1" x14ac:dyDescent="0.4">
      <c r="A7654" s="283" t="s">
        <v>4354</v>
      </c>
      <c r="B7654" s="284" t="str">
        <f>VLOOKUP(A7654,Lists!B:C,2,FALSE)</f>
        <v>REG011</v>
      </c>
      <c r="C7654" s="284" t="str">
        <f>VLOOKUP(A7654,Lists!B:D,3,FALSE)</f>
        <v>BGD, MMR</v>
      </c>
      <c r="D7654" s="285" t="s">
        <v>5115</v>
      </c>
      <c r="E7654" s="285">
        <v>1055</v>
      </c>
      <c r="F7654" s="285" t="s">
        <v>5515</v>
      </c>
      <c r="G7654" s="285" t="s">
        <v>731</v>
      </c>
      <c r="H7654" s="278">
        <f t="shared" si="238"/>
        <v>2</v>
      </c>
      <c r="I7654" s="251" t="s">
        <v>1354</v>
      </c>
      <c r="J7654" s="285" t="s">
        <v>5892</v>
      </c>
      <c r="K7654" s="278" t="str">
        <f t="shared" si="239"/>
        <v>REG011Fatalities in all crises</v>
      </c>
      <c r="L7654" s="286">
        <v>43668</v>
      </c>
      <c r="M7654" s="286" t="s">
        <v>3249</v>
      </c>
    </row>
    <row r="7655" spans="1:13" s="269" customFormat="1" ht="15.5" hidden="1" thickTop="1" thickBot="1" x14ac:dyDescent="0.4">
      <c r="A7655" s="287" t="s">
        <v>4354</v>
      </c>
      <c r="B7655" s="288" t="str">
        <f>VLOOKUP(A7655,Lists!B:C,2,FALSE)</f>
        <v>REG011</v>
      </c>
      <c r="C7655" s="288" t="str">
        <f>VLOOKUP(A7655,Lists!B:D,3,FALSE)</f>
        <v>BGD, MMR</v>
      </c>
      <c r="D7655" s="289" t="s">
        <v>752</v>
      </c>
      <c r="E7655" s="289">
        <v>1556099</v>
      </c>
      <c r="F7655" s="289" t="s">
        <v>5983</v>
      </c>
      <c r="G7655" s="289" t="s">
        <v>731</v>
      </c>
      <c r="H7655" s="278">
        <f t="shared" si="238"/>
        <v>2</v>
      </c>
      <c r="I7655" s="252" t="s">
        <v>5424</v>
      </c>
      <c r="J7655" s="289" t="s">
        <v>5894</v>
      </c>
      <c r="K7655" s="278" t="str">
        <f t="shared" si="239"/>
        <v>REG011People in Need</v>
      </c>
      <c r="L7655" s="290">
        <v>43668</v>
      </c>
      <c r="M7655" s="290" t="s">
        <v>3249</v>
      </c>
    </row>
    <row r="7656" spans="1:13" s="269" customFormat="1" ht="15.5" hidden="1" thickTop="1" thickBot="1" x14ac:dyDescent="0.4">
      <c r="A7656" s="283" t="s">
        <v>4354</v>
      </c>
      <c r="B7656" s="284" t="str">
        <f>VLOOKUP(A7656,Lists!B:C,2,FALSE)</f>
        <v>REG011</v>
      </c>
      <c r="C7656" s="284" t="str">
        <f>VLOOKUP(A7656,Lists!B:D,3,FALSE)</f>
        <v>BGD, MMR</v>
      </c>
      <c r="D7656" s="285" t="s">
        <v>5110</v>
      </c>
      <c r="E7656" s="285">
        <v>2549965</v>
      </c>
      <c r="F7656" s="285" t="s">
        <v>5984</v>
      </c>
      <c r="G7656" s="285" t="s">
        <v>731</v>
      </c>
      <c r="H7656" s="278">
        <f t="shared" si="238"/>
        <v>2</v>
      </c>
      <c r="I7656" s="251" t="s">
        <v>5096</v>
      </c>
      <c r="J7656" s="285" t="s">
        <v>5894</v>
      </c>
      <c r="K7656" s="278" t="str">
        <f t="shared" si="239"/>
        <v>REG011Minimal humanitarian conditions - Level 1</v>
      </c>
      <c r="L7656" s="286">
        <v>43668</v>
      </c>
      <c r="M7656" s="286" t="s">
        <v>3249</v>
      </c>
    </row>
    <row r="7657" spans="1:13" s="269" customFormat="1" ht="15.5" hidden="1" thickTop="1" thickBot="1" x14ac:dyDescent="0.4">
      <c r="A7657" s="287" t="s">
        <v>4354</v>
      </c>
      <c r="B7657" s="288" t="str">
        <f>VLOOKUP(A7657,Lists!B:C,2,FALSE)</f>
        <v>REG011</v>
      </c>
      <c r="C7657" s="288" t="str">
        <f>VLOOKUP(A7657,Lists!B:D,3,FALSE)</f>
        <v>BGD, MMR</v>
      </c>
      <c r="D7657" s="289" t="s">
        <v>5111</v>
      </c>
      <c r="E7657" s="289">
        <v>993866</v>
      </c>
      <c r="F7657" s="289" t="s">
        <v>5983</v>
      </c>
      <c r="G7657" s="289" t="s">
        <v>731</v>
      </c>
      <c r="H7657" s="278">
        <f t="shared" si="238"/>
        <v>2</v>
      </c>
      <c r="I7657" s="252" t="s">
        <v>5096</v>
      </c>
      <c r="J7657" s="289" t="s">
        <v>5894</v>
      </c>
      <c r="K7657" s="278" t="str">
        <f t="shared" si="239"/>
        <v>REG011Stressed humanitarian conditions - Level 2</v>
      </c>
      <c r="L7657" s="290">
        <v>43668</v>
      </c>
      <c r="M7657" s="290" t="s">
        <v>3249</v>
      </c>
    </row>
    <row r="7658" spans="1:13" s="269" customFormat="1" ht="15.5" hidden="1" thickTop="1" thickBot="1" x14ac:dyDescent="0.4">
      <c r="A7658" s="283" t="s">
        <v>4354</v>
      </c>
      <c r="B7658" s="284" t="str">
        <f>VLOOKUP(A7658,Lists!B:C,2,FALSE)</f>
        <v>REG011</v>
      </c>
      <c r="C7658" s="284" t="str">
        <f>VLOOKUP(A7658,Lists!B:D,3,FALSE)</f>
        <v>BGD, MMR</v>
      </c>
      <c r="D7658" s="285" t="s">
        <v>5112</v>
      </c>
      <c r="E7658" s="285">
        <v>940694.26185667445</v>
      </c>
      <c r="F7658" s="285" t="s">
        <v>5893</v>
      </c>
      <c r="G7658" s="285" t="s">
        <v>731</v>
      </c>
      <c r="H7658" s="278">
        <f t="shared" si="238"/>
        <v>2</v>
      </c>
      <c r="I7658" s="251" t="s">
        <v>5096</v>
      </c>
      <c r="J7658" s="285" t="s">
        <v>5894</v>
      </c>
      <c r="K7658" s="278" t="str">
        <f t="shared" si="239"/>
        <v>REG011Moderate humanitarian conditions - Level 3</v>
      </c>
      <c r="L7658" s="286">
        <v>43668</v>
      </c>
      <c r="M7658" s="286" t="s">
        <v>3249</v>
      </c>
    </row>
    <row r="7659" spans="1:13" s="269" customFormat="1" ht="15.5" hidden="1" thickTop="1" thickBot="1" x14ac:dyDescent="0.4">
      <c r="A7659" s="287" t="s">
        <v>4354</v>
      </c>
      <c r="B7659" s="288" t="str">
        <f>VLOOKUP(A7659,Lists!B:C,2,FALSE)</f>
        <v>REG011</v>
      </c>
      <c r="C7659" s="288" t="str">
        <f>VLOOKUP(A7659,Lists!B:D,3,FALSE)</f>
        <v>BGD, MMR</v>
      </c>
      <c r="D7659" s="289" t="s">
        <v>5113</v>
      </c>
      <c r="E7659" s="289">
        <v>596824.04292969336</v>
      </c>
      <c r="F7659" s="289" t="s">
        <v>5893</v>
      </c>
      <c r="G7659" s="289" t="s">
        <v>731</v>
      </c>
      <c r="H7659" s="278">
        <f t="shared" si="238"/>
        <v>2</v>
      </c>
      <c r="I7659" s="252" t="s">
        <v>5096</v>
      </c>
      <c r="J7659" s="289" t="s">
        <v>5894</v>
      </c>
      <c r="K7659" s="278" t="str">
        <f t="shared" si="239"/>
        <v>REG011Severe humanitarian conditions - Level 4</v>
      </c>
      <c r="L7659" s="290">
        <v>43668</v>
      </c>
      <c r="M7659" s="290" t="s">
        <v>3249</v>
      </c>
    </row>
    <row r="7660" spans="1:13" s="269" customFormat="1" ht="15.5" hidden="1" thickTop="1" thickBot="1" x14ac:dyDescent="0.4">
      <c r="A7660" s="283" t="s">
        <v>4354</v>
      </c>
      <c r="B7660" s="284" t="str">
        <f>VLOOKUP(A7660,Lists!B:C,2,FALSE)</f>
        <v>REG011</v>
      </c>
      <c r="C7660" s="284" t="str">
        <f>VLOOKUP(A7660,Lists!B:D,3,FALSE)</f>
        <v>BGD, MMR</v>
      </c>
      <c r="D7660" s="285" t="s">
        <v>5114</v>
      </c>
      <c r="E7660" s="285">
        <v>18580.863434375504</v>
      </c>
      <c r="F7660" s="285" t="s">
        <v>5893</v>
      </c>
      <c r="G7660" s="285" t="s">
        <v>731</v>
      </c>
      <c r="H7660" s="278">
        <f t="shared" si="238"/>
        <v>2</v>
      </c>
      <c r="I7660" s="251" t="s">
        <v>5096</v>
      </c>
      <c r="J7660" s="285" t="s">
        <v>5894</v>
      </c>
      <c r="K7660" s="278" t="str">
        <f t="shared" si="239"/>
        <v>REG011Extreme humanitarian conditions - Level 5</v>
      </c>
      <c r="L7660" s="286">
        <v>43668</v>
      </c>
      <c r="M7660" s="286" t="s">
        <v>3249</v>
      </c>
    </row>
    <row r="7661" spans="1:13" s="269" customFormat="1" ht="15.5" hidden="1" thickTop="1" thickBot="1" x14ac:dyDescent="0.4">
      <c r="A7661" s="287" t="s">
        <v>4279</v>
      </c>
      <c r="B7661" s="288" t="str">
        <f>VLOOKUP(A7661,Lists!B:C,2,FALSE)</f>
        <v>REG007</v>
      </c>
      <c r="C7661" s="288" t="str">
        <f>VLOOKUP(A7661,Lists!B:D,3,FALSE)</f>
        <v>DZA, TUN, LBY, ITA</v>
      </c>
      <c r="D7661" s="289" t="s">
        <v>5029</v>
      </c>
      <c r="E7661" s="289">
        <v>343</v>
      </c>
      <c r="F7661" s="289" t="s">
        <v>5895</v>
      </c>
      <c r="G7661" s="289" t="s">
        <v>730</v>
      </c>
      <c r="H7661" s="278">
        <f t="shared" si="238"/>
        <v>3</v>
      </c>
      <c r="I7661" s="252" t="s">
        <v>4331</v>
      </c>
      <c r="J7661" s="289" t="s">
        <v>5896</v>
      </c>
      <c r="K7661" s="278" t="str">
        <f t="shared" si="239"/>
        <v>REG007Fatalities reported</v>
      </c>
      <c r="L7661" s="290">
        <v>43668</v>
      </c>
      <c r="M7661" s="290" t="s">
        <v>3248</v>
      </c>
    </row>
    <row r="7662" spans="1:13" s="269" customFormat="1" ht="15.5" hidden="1" thickTop="1" thickBot="1" x14ac:dyDescent="0.4">
      <c r="A7662" s="283" t="s">
        <v>4279</v>
      </c>
      <c r="B7662" s="284" t="str">
        <f>VLOOKUP(A7662,Lists!B:C,2,FALSE)</f>
        <v>REG007</v>
      </c>
      <c r="C7662" s="284" t="str">
        <f>VLOOKUP(A7662,Lists!B:D,3,FALSE)</f>
        <v>DZA, TUN, LBY, ITA</v>
      </c>
      <c r="D7662" s="285" t="s">
        <v>5115</v>
      </c>
      <c r="E7662" s="285">
        <v>343</v>
      </c>
      <c r="F7662" s="285" t="s">
        <v>5895</v>
      </c>
      <c r="G7662" s="285" t="s">
        <v>730</v>
      </c>
      <c r="H7662" s="278">
        <f t="shared" si="238"/>
        <v>3</v>
      </c>
      <c r="I7662" s="251" t="s">
        <v>4331</v>
      </c>
      <c r="J7662" s="285" t="s">
        <v>5896</v>
      </c>
      <c r="K7662" s="278" t="str">
        <f t="shared" si="239"/>
        <v>REG007Fatalities in all crises</v>
      </c>
      <c r="L7662" s="286">
        <v>43668</v>
      </c>
      <c r="M7662" s="286" t="s">
        <v>3248</v>
      </c>
    </row>
    <row r="7663" spans="1:13" s="269" customFormat="1" ht="15.5" hidden="1" thickTop="1" thickBot="1" x14ac:dyDescent="0.4">
      <c r="A7663" s="287" t="s">
        <v>4278</v>
      </c>
      <c r="B7663" s="288" t="str">
        <f>VLOOKUP(A7663,Lists!B:C,2,FALSE)</f>
        <v>REG008</v>
      </c>
      <c r="C7663" s="288" t="str">
        <f>VLOOKUP(A7663,Lists!B:D,3,FALSE)</f>
        <v>DZA, MAR, ESP</v>
      </c>
      <c r="D7663" s="289" t="s">
        <v>5029</v>
      </c>
      <c r="E7663" s="289">
        <v>203</v>
      </c>
      <c r="F7663" s="289" t="s">
        <v>5895</v>
      </c>
      <c r="G7663" s="289" t="s">
        <v>730</v>
      </c>
      <c r="H7663" s="278">
        <f t="shared" si="238"/>
        <v>3</v>
      </c>
      <c r="I7663" s="252" t="s">
        <v>4331</v>
      </c>
      <c r="J7663" s="289" t="s">
        <v>5896</v>
      </c>
      <c r="K7663" s="278" t="str">
        <f t="shared" si="239"/>
        <v>REG008Fatalities reported</v>
      </c>
      <c r="L7663" s="290">
        <v>43668</v>
      </c>
      <c r="M7663" s="290" t="s">
        <v>3248</v>
      </c>
    </row>
    <row r="7664" spans="1:13" s="269" customFormat="1" ht="15.5" hidden="1" thickTop="1" thickBot="1" x14ac:dyDescent="0.4">
      <c r="A7664" s="283" t="s">
        <v>4278</v>
      </c>
      <c r="B7664" s="284" t="str">
        <f>VLOOKUP(A7664,Lists!B:C,2,FALSE)</f>
        <v>REG008</v>
      </c>
      <c r="C7664" s="284" t="str">
        <f>VLOOKUP(A7664,Lists!B:D,3,FALSE)</f>
        <v>DZA, MAR, ESP</v>
      </c>
      <c r="D7664" s="285" t="s">
        <v>5115</v>
      </c>
      <c r="E7664" s="285">
        <v>203</v>
      </c>
      <c r="F7664" s="285" t="s">
        <v>5895</v>
      </c>
      <c r="G7664" s="285" t="s">
        <v>730</v>
      </c>
      <c r="H7664" s="278">
        <f t="shared" si="238"/>
        <v>3</v>
      </c>
      <c r="I7664" s="251" t="s">
        <v>4331</v>
      </c>
      <c r="J7664" s="285" t="s">
        <v>5896</v>
      </c>
      <c r="K7664" s="278" t="str">
        <f t="shared" si="239"/>
        <v>REG008Fatalities in all crises</v>
      </c>
      <c r="L7664" s="286">
        <v>43668</v>
      </c>
      <c r="M7664" s="286" t="s">
        <v>3248</v>
      </c>
    </row>
    <row r="7665" spans="1:13" s="269" customFormat="1" ht="15.5" hidden="1" thickTop="1" thickBot="1" x14ac:dyDescent="0.4">
      <c r="A7665" s="287" t="s">
        <v>1263</v>
      </c>
      <c r="B7665" s="288" t="str">
        <f>VLOOKUP(A7665,Lists!B:C,2,FALSE)</f>
        <v>MAR002</v>
      </c>
      <c r="C7665" s="288" t="str">
        <f>VLOOKUP(A7665,Lists!B:D,3,FALSE)</f>
        <v>MAR</v>
      </c>
      <c r="D7665" s="289" t="s">
        <v>5029</v>
      </c>
      <c r="E7665" s="289">
        <v>203</v>
      </c>
      <c r="F7665" s="289" t="s">
        <v>5895</v>
      </c>
      <c r="G7665" s="289" t="s">
        <v>730</v>
      </c>
      <c r="H7665" s="278">
        <f t="shared" si="238"/>
        <v>3</v>
      </c>
      <c r="I7665" s="252" t="s">
        <v>4331</v>
      </c>
      <c r="J7665" s="289" t="s">
        <v>5896</v>
      </c>
      <c r="K7665" s="278" t="str">
        <f t="shared" si="239"/>
        <v>MAR002Fatalities reported</v>
      </c>
      <c r="L7665" s="290">
        <v>43668</v>
      </c>
      <c r="M7665" s="290" t="s">
        <v>3248</v>
      </c>
    </row>
    <row r="7666" spans="1:13" s="269" customFormat="1" ht="15.5" hidden="1" thickTop="1" thickBot="1" x14ac:dyDescent="0.4">
      <c r="A7666" s="283" t="s">
        <v>1263</v>
      </c>
      <c r="B7666" s="284" t="str">
        <f>VLOOKUP(A7666,Lists!B:C,2,FALSE)</f>
        <v>MAR002</v>
      </c>
      <c r="C7666" s="284" t="str">
        <f>VLOOKUP(A7666,Lists!B:D,3,FALSE)</f>
        <v>MAR</v>
      </c>
      <c r="D7666" s="285" t="s">
        <v>5115</v>
      </c>
      <c r="E7666" s="285">
        <v>203</v>
      </c>
      <c r="F7666" s="285" t="s">
        <v>5895</v>
      </c>
      <c r="G7666" s="285" t="s">
        <v>730</v>
      </c>
      <c r="H7666" s="278">
        <f t="shared" si="238"/>
        <v>3</v>
      </c>
      <c r="I7666" s="251" t="s">
        <v>4331</v>
      </c>
      <c r="J7666" s="285" t="s">
        <v>5896</v>
      </c>
      <c r="K7666" s="278" t="str">
        <f t="shared" si="239"/>
        <v>MAR002Fatalities in all crises</v>
      </c>
      <c r="L7666" s="286">
        <v>43668</v>
      </c>
      <c r="M7666" s="286" t="s">
        <v>3248</v>
      </c>
    </row>
    <row r="7667" spans="1:13" s="269" customFormat="1" ht="15.5" hidden="1" thickTop="1" thickBot="1" x14ac:dyDescent="0.4">
      <c r="A7667" s="287" t="s">
        <v>3406</v>
      </c>
      <c r="B7667" s="288" t="e">
        <f>VLOOKUP(A7667,Lists!B:C,2,FALSE)</f>
        <v>#N/A</v>
      </c>
      <c r="C7667" s="288" t="e">
        <f>VLOOKUP(A7667,Lists!B:D,3,FALSE)</f>
        <v>#N/A</v>
      </c>
      <c r="D7667" s="289" t="s">
        <v>737</v>
      </c>
      <c r="E7667" s="289">
        <v>9621714</v>
      </c>
      <c r="F7667" s="289" t="s">
        <v>5897</v>
      </c>
      <c r="G7667" s="289" t="s">
        <v>730</v>
      </c>
      <c r="H7667" s="278">
        <f t="shared" si="238"/>
        <v>3</v>
      </c>
      <c r="I7667" s="252" t="s">
        <v>3548</v>
      </c>
      <c r="J7667" s="289" t="s">
        <v>3556</v>
      </c>
      <c r="K7667" s="278" t="e">
        <f t="shared" si="239"/>
        <v>#N/A</v>
      </c>
      <c r="L7667" s="290">
        <v>43668</v>
      </c>
      <c r="M7667" s="290" t="s">
        <v>3248</v>
      </c>
    </row>
    <row r="7668" spans="1:13" s="269" customFormat="1" ht="15.5" hidden="1" thickTop="1" thickBot="1" x14ac:dyDescent="0.4">
      <c r="A7668" s="283" t="s">
        <v>3406</v>
      </c>
      <c r="B7668" s="284" t="e">
        <f>VLOOKUP(A7668,Lists!B:C,2,FALSE)</f>
        <v>#N/A</v>
      </c>
      <c r="C7668" s="284" t="e">
        <f>VLOOKUP(A7668,Lists!B:D,3,FALSE)</f>
        <v>#N/A</v>
      </c>
      <c r="D7668" s="285" t="s">
        <v>533</v>
      </c>
      <c r="E7668" s="285">
        <v>2975767</v>
      </c>
      <c r="F7668" s="285" t="s">
        <v>5897</v>
      </c>
      <c r="G7668" s="285" t="s">
        <v>730</v>
      </c>
      <c r="H7668" s="278">
        <f t="shared" si="238"/>
        <v>3</v>
      </c>
      <c r="I7668" s="251" t="s">
        <v>3551</v>
      </c>
      <c r="J7668" s="285" t="s">
        <v>3555</v>
      </c>
      <c r="K7668" s="278" t="e">
        <f t="shared" si="239"/>
        <v>#N/A</v>
      </c>
      <c r="L7668" s="286">
        <v>43668</v>
      </c>
      <c r="M7668" s="286" t="s">
        <v>3248</v>
      </c>
    </row>
    <row r="7669" spans="1:13" s="269" customFormat="1" ht="15.5" thickTop="1" thickBot="1" x14ac:dyDescent="0.4">
      <c r="A7669" s="287" t="s">
        <v>3406</v>
      </c>
      <c r="B7669" s="288" t="e">
        <f>VLOOKUP(A7669,Lists!B:C,2,FALSE)</f>
        <v>#N/A</v>
      </c>
      <c r="C7669" s="288" t="e">
        <f>VLOOKUP(A7669,Lists!B:D,3,FALSE)</f>
        <v>#N/A</v>
      </c>
      <c r="D7669" s="289" t="s">
        <v>666</v>
      </c>
      <c r="E7669" s="289">
        <v>1187164</v>
      </c>
      <c r="F7669" s="289" t="s">
        <v>5883</v>
      </c>
      <c r="G7669" s="289" t="s">
        <v>732</v>
      </c>
      <c r="H7669" s="278">
        <f t="shared" si="238"/>
        <v>1</v>
      </c>
      <c r="I7669" s="252" t="s">
        <v>3374</v>
      </c>
      <c r="J7669" s="289" t="s">
        <v>2433</v>
      </c>
      <c r="K7669" s="278" t="e">
        <f t="shared" si="239"/>
        <v>#N/A</v>
      </c>
      <c r="L7669" s="290">
        <v>43668</v>
      </c>
      <c r="M7669" s="290" t="s">
        <v>3248</v>
      </c>
    </row>
    <row r="7670" spans="1:13" s="269" customFormat="1" ht="15.5" hidden="1" thickTop="1" thickBot="1" x14ac:dyDescent="0.4">
      <c r="A7670" s="283" t="s">
        <v>3406</v>
      </c>
      <c r="B7670" s="284" t="e">
        <f>VLOOKUP(A7670,Lists!B:C,2,FALSE)</f>
        <v>#N/A</v>
      </c>
      <c r="C7670" s="284" t="e">
        <f>VLOOKUP(A7670,Lists!B:D,3,FALSE)</f>
        <v>#N/A</v>
      </c>
      <c r="D7670" s="285" t="s">
        <v>5029</v>
      </c>
      <c r="E7670" s="285">
        <v>0</v>
      </c>
      <c r="F7670" s="285" t="s">
        <v>5898</v>
      </c>
      <c r="G7670" s="285" t="s">
        <v>731</v>
      </c>
      <c r="H7670" s="278">
        <f t="shared" si="238"/>
        <v>2</v>
      </c>
      <c r="I7670" s="251" t="s">
        <v>1354</v>
      </c>
      <c r="J7670" s="285" t="s">
        <v>5899</v>
      </c>
      <c r="K7670" s="278" t="e">
        <f t="shared" si="239"/>
        <v>#N/A</v>
      </c>
      <c r="L7670" s="286">
        <v>43668</v>
      </c>
      <c r="M7670" s="286" t="s">
        <v>3248</v>
      </c>
    </row>
    <row r="7671" spans="1:13" s="269" customFormat="1" ht="15.5" hidden="1" thickTop="1" thickBot="1" x14ac:dyDescent="0.4">
      <c r="A7671" s="287" t="s">
        <v>3406</v>
      </c>
      <c r="B7671" s="288" t="e">
        <f>VLOOKUP(A7671,Lists!B:C,2,FALSE)</f>
        <v>#N/A</v>
      </c>
      <c r="C7671" s="288" t="e">
        <f>VLOOKUP(A7671,Lists!B:D,3,FALSE)</f>
        <v>#N/A</v>
      </c>
      <c r="D7671" s="289" t="s">
        <v>5115</v>
      </c>
      <c r="E7671" s="289">
        <v>0</v>
      </c>
      <c r="F7671" s="289" t="s">
        <v>5898</v>
      </c>
      <c r="G7671" s="289" t="s">
        <v>731</v>
      </c>
      <c r="H7671" s="278">
        <f t="shared" si="238"/>
        <v>2</v>
      </c>
      <c r="I7671" s="252" t="s">
        <v>1354</v>
      </c>
      <c r="J7671" s="289" t="s">
        <v>5985</v>
      </c>
      <c r="K7671" s="278" t="e">
        <f t="shared" si="239"/>
        <v>#N/A</v>
      </c>
      <c r="L7671" s="290">
        <v>43668</v>
      </c>
      <c r="M7671" s="290" t="s">
        <v>3248</v>
      </c>
    </row>
    <row r="7672" spans="1:13" s="269" customFormat="1" ht="15.5" hidden="1" thickTop="1" thickBot="1" x14ac:dyDescent="0.4">
      <c r="A7672" s="283" t="s">
        <v>3407</v>
      </c>
      <c r="B7672" s="284" t="e">
        <f>VLOOKUP(A7672,Lists!B:C,2,FALSE)</f>
        <v>#N/A</v>
      </c>
      <c r="C7672" s="284" t="e">
        <f>VLOOKUP(A7672,Lists!B:D,3,FALSE)</f>
        <v>#N/A</v>
      </c>
      <c r="D7672" s="285" t="s">
        <v>5115</v>
      </c>
      <c r="E7672" s="285">
        <v>0</v>
      </c>
      <c r="F7672" s="285" t="s">
        <v>5898</v>
      </c>
      <c r="G7672" s="285" t="s">
        <v>731</v>
      </c>
      <c r="H7672" s="278">
        <f t="shared" si="238"/>
        <v>2</v>
      </c>
      <c r="I7672" s="251" t="s">
        <v>1354</v>
      </c>
      <c r="J7672" s="285" t="s">
        <v>5985</v>
      </c>
      <c r="K7672" s="278" t="e">
        <f t="shared" si="239"/>
        <v>#N/A</v>
      </c>
      <c r="L7672" s="286">
        <v>43668</v>
      </c>
      <c r="M7672" s="286" t="s">
        <v>3248</v>
      </c>
    </row>
    <row r="7673" spans="1:13" s="269" customFormat="1" ht="15.5" hidden="1" thickTop="1" thickBot="1" x14ac:dyDescent="0.4">
      <c r="A7673" s="287" t="s">
        <v>2985</v>
      </c>
      <c r="B7673" s="288" t="e">
        <f>VLOOKUP(A7673,Lists!B:C,2,FALSE)</f>
        <v>#N/A</v>
      </c>
      <c r="C7673" s="288" t="e">
        <f>VLOOKUP(A7673,Lists!B:D,3,FALSE)</f>
        <v>#N/A</v>
      </c>
      <c r="D7673" s="289" t="s">
        <v>5115</v>
      </c>
      <c r="E7673" s="289">
        <v>0</v>
      </c>
      <c r="F7673" s="289" t="s">
        <v>5898</v>
      </c>
      <c r="G7673" s="289" t="s">
        <v>731</v>
      </c>
      <c r="H7673" s="278">
        <f t="shared" si="238"/>
        <v>2</v>
      </c>
      <c r="I7673" s="252" t="s">
        <v>1354</v>
      </c>
      <c r="J7673" s="289" t="s">
        <v>5985</v>
      </c>
      <c r="K7673" s="278" t="e">
        <f t="shared" si="239"/>
        <v>#N/A</v>
      </c>
      <c r="L7673" s="290">
        <v>43668</v>
      </c>
      <c r="M7673" s="290" t="s">
        <v>3248</v>
      </c>
    </row>
    <row r="7674" spans="1:13" s="269" customFormat="1" ht="15.5" hidden="1" thickTop="1" thickBot="1" x14ac:dyDescent="0.4">
      <c r="A7674" s="283" t="s">
        <v>5597</v>
      </c>
      <c r="B7674" s="284" t="e">
        <f>VLOOKUP(A7674,Lists!B:C,2,FALSE)</f>
        <v>#N/A</v>
      </c>
      <c r="C7674" s="284" t="e">
        <f>VLOOKUP(A7674,Lists!B:D,3,FALSE)</f>
        <v>#N/A</v>
      </c>
      <c r="D7674" s="285" t="s">
        <v>5115</v>
      </c>
      <c r="E7674" s="285">
        <v>0</v>
      </c>
      <c r="F7674" s="285" t="s">
        <v>5898</v>
      </c>
      <c r="G7674" s="285" t="s">
        <v>731</v>
      </c>
      <c r="H7674" s="278">
        <f t="shared" si="238"/>
        <v>2</v>
      </c>
      <c r="I7674" s="251" t="s">
        <v>1354</v>
      </c>
      <c r="J7674" s="285" t="s">
        <v>5985</v>
      </c>
      <c r="K7674" s="278" t="e">
        <f t="shared" si="239"/>
        <v>#N/A</v>
      </c>
      <c r="L7674" s="286">
        <v>43668</v>
      </c>
      <c r="M7674" s="286" t="s">
        <v>3248</v>
      </c>
    </row>
    <row r="7675" spans="1:13" s="269" customFormat="1" ht="15.5" hidden="1" thickTop="1" thickBot="1" x14ac:dyDescent="0.4">
      <c r="A7675" s="287" t="s">
        <v>3406</v>
      </c>
      <c r="B7675" s="288" t="e">
        <f>VLOOKUP(A7675,Lists!B:C,2,FALSE)</f>
        <v>#N/A</v>
      </c>
      <c r="C7675" s="288" t="e">
        <f>VLOOKUP(A7675,Lists!B:D,3,FALSE)</f>
        <v>#N/A</v>
      </c>
      <c r="D7675" s="289" t="s">
        <v>752</v>
      </c>
      <c r="E7675" s="289">
        <v>1662364</v>
      </c>
      <c r="F7675" s="289" t="s">
        <v>5897</v>
      </c>
      <c r="G7675" s="289" t="s">
        <v>731</v>
      </c>
      <c r="H7675" s="278">
        <f t="shared" si="238"/>
        <v>2</v>
      </c>
      <c r="I7675" s="252" t="s">
        <v>2483</v>
      </c>
      <c r="J7675" s="289" t="s">
        <v>5986</v>
      </c>
      <c r="K7675" s="278" t="e">
        <f t="shared" si="239"/>
        <v>#N/A</v>
      </c>
      <c r="L7675" s="290">
        <v>43668</v>
      </c>
      <c r="M7675" s="290" t="s">
        <v>3248</v>
      </c>
    </row>
    <row r="7676" spans="1:13" s="269" customFormat="1" ht="15.5" hidden="1" thickTop="1" thickBot="1" x14ac:dyDescent="0.4">
      <c r="A7676" s="283" t="s">
        <v>3406</v>
      </c>
      <c r="B7676" s="284" t="e">
        <f>VLOOKUP(A7676,Lists!B:C,2,FALSE)</f>
        <v>#N/A</v>
      </c>
      <c r="C7676" s="284" t="e">
        <f>VLOOKUP(A7676,Lists!B:D,3,FALSE)</f>
        <v>#N/A</v>
      </c>
      <c r="D7676" s="285" t="s">
        <v>5110</v>
      </c>
      <c r="E7676" s="285">
        <v>6645947</v>
      </c>
      <c r="F7676" s="285" t="s">
        <v>5897</v>
      </c>
      <c r="G7676" s="285" t="s">
        <v>731</v>
      </c>
      <c r="H7676" s="278">
        <f t="shared" si="238"/>
        <v>2</v>
      </c>
      <c r="I7676" s="251" t="s">
        <v>3554</v>
      </c>
      <c r="J7676" s="285" t="s">
        <v>5986</v>
      </c>
      <c r="K7676" s="278" t="e">
        <f t="shared" si="239"/>
        <v>#N/A</v>
      </c>
      <c r="L7676" s="286">
        <v>43668</v>
      </c>
      <c r="M7676" s="286" t="s">
        <v>3248</v>
      </c>
    </row>
    <row r="7677" spans="1:13" s="269" customFormat="1" ht="15.5" hidden="1" thickTop="1" thickBot="1" x14ac:dyDescent="0.4">
      <c r="A7677" s="287" t="s">
        <v>3406</v>
      </c>
      <c r="B7677" s="288" t="e">
        <f>VLOOKUP(A7677,Lists!B:C,2,FALSE)</f>
        <v>#N/A</v>
      </c>
      <c r="C7677" s="288" t="e">
        <f>VLOOKUP(A7677,Lists!B:D,3,FALSE)</f>
        <v>#N/A</v>
      </c>
      <c r="D7677" s="289" t="s">
        <v>5111</v>
      </c>
      <c r="E7677" s="289">
        <v>1313403</v>
      </c>
      <c r="F7677" s="289" t="s">
        <v>5900</v>
      </c>
      <c r="G7677" s="289" t="s">
        <v>731</v>
      </c>
      <c r="H7677" s="278">
        <f t="shared" si="238"/>
        <v>2</v>
      </c>
      <c r="I7677" s="252" t="s">
        <v>3554</v>
      </c>
      <c r="J7677" s="289" t="s">
        <v>5986</v>
      </c>
      <c r="K7677" s="278" t="e">
        <f t="shared" si="239"/>
        <v>#N/A</v>
      </c>
      <c r="L7677" s="290">
        <v>43668</v>
      </c>
      <c r="M7677" s="290" t="s">
        <v>3248</v>
      </c>
    </row>
    <row r="7678" spans="1:13" s="269" customFormat="1" ht="15.5" hidden="1" thickTop="1" thickBot="1" x14ac:dyDescent="0.4">
      <c r="A7678" s="283" t="s">
        <v>3406</v>
      </c>
      <c r="B7678" s="284" t="e">
        <f>VLOOKUP(A7678,Lists!B:C,2,FALSE)</f>
        <v>#N/A</v>
      </c>
      <c r="C7678" s="284" t="e">
        <f>VLOOKUP(A7678,Lists!B:D,3,FALSE)</f>
        <v>#N/A</v>
      </c>
      <c r="D7678" s="285" t="s">
        <v>5112</v>
      </c>
      <c r="E7678" s="285">
        <v>1584879</v>
      </c>
      <c r="F7678" s="285" t="s">
        <v>5900</v>
      </c>
      <c r="G7678" s="285" t="s">
        <v>731</v>
      </c>
      <c r="H7678" s="278">
        <f t="shared" si="238"/>
        <v>2</v>
      </c>
      <c r="I7678" s="251" t="s">
        <v>3554</v>
      </c>
      <c r="J7678" s="285" t="s">
        <v>5986</v>
      </c>
      <c r="K7678" s="278" t="e">
        <f t="shared" si="239"/>
        <v>#N/A</v>
      </c>
      <c r="L7678" s="286">
        <v>43668</v>
      </c>
      <c r="M7678" s="286" t="s">
        <v>3248</v>
      </c>
    </row>
    <row r="7679" spans="1:13" s="269" customFormat="1" ht="15.5" hidden="1" thickTop="1" thickBot="1" x14ac:dyDescent="0.4">
      <c r="A7679" s="287" t="s">
        <v>3406</v>
      </c>
      <c r="B7679" s="288" t="e">
        <f>VLOOKUP(A7679,Lists!B:C,2,FALSE)</f>
        <v>#N/A</v>
      </c>
      <c r="C7679" s="288" t="e">
        <f>VLOOKUP(A7679,Lists!B:D,3,FALSE)</f>
        <v>#N/A</v>
      </c>
      <c r="D7679" s="289" t="s">
        <v>5113</v>
      </c>
      <c r="E7679" s="289">
        <v>77485</v>
      </c>
      <c r="F7679" s="289" t="s">
        <v>5900</v>
      </c>
      <c r="G7679" s="289" t="s">
        <v>731</v>
      </c>
      <c r="H7679" s="278">
        <f t="shared" si="238"/>
        <v>2</v>
      </c>
      <c r="I7679" s="252" t="s">
        <v>3554</v>
      </c>
      <c r="J7679" s="289" t="s">
        <v>5986</v>
      </c>
      <c r="K7679" s="278" t="e">
        <f t="shared" si="239"/>
        <v>#N/A</v>
      </c>
      <c r="L7679" s="290">
        <v>43668</v>
      </c>
      <c r="M7679" s="290" t="s">
        <v>3248</v>
      </c>
    </row>
    <row r="7680" spans="1:13" s="269" customFormat="1" ht="15.5" hidden="1" thickTop="1" thickBot="1" x14ac:dyDescent="0.4">
      <c r="A7680" s="283" t="s">
        <v>3406</v>
      </c>
      <c r="B7680" s="284" t="e">
        <f>VLOOKUP(A7680,Lists!B:C,2,FALSE)</f>
        <v>#N/A</v>
      </c>
      <c r="C7680" s="284" t="e">
        <f>VLOOKUP(A7680,Lists!B:D,3,FALSE)</f>
        <v>#N/A</v>
      </c>
      <c r="D7680" s="285" t="s">
        <v>5114</v>
      </c>
      <c r="E7680" s="285">
        <v>0</v>
      </c>
      <c r="F7680" s="285" t="s">
        <v>5900</v>
      </c>
      <c r="G7680" s="285" t="s">
        <v>731</v>
      </c>
      <c r="H7680" s="278">
        <f t="shared" si="238"/>
        <v>2</v>
      </c>
      <c r="I7680" s="251" t="s">
        <v>3554</v>
      </c>
      <c r="J7680" s="285" t="s">
        <v>5986</v>
      </c>
      <c r="K7680" s="278" t="e">
        <f t="shared" si="239"/>
        <v>#N/A</v>
      </c>
      <c r="L7680" s="286">
        <v>43668</v>
      </c>
      <c r="M7680" s="286" t="s">
        <v>3248</v>
      </c>
    </row>
    <row r="7681" spans="1:13" s="269" customFormat="1" ht="15.5" hidden="1" thickTop="1" thickBot="1" x14ac:dyDescent="0.4">
      <c r="A7681" s="287" t="s">
        <v>3407</v>
      </c>
      <c r="B7681" s="288" t="e">
        <f>VLOOKUP(A7681,Lists!B:C,2,FALSE)</f>
        <v>#N/A</v>
      </c>
      <c r="C7681" s="288" t="e">
        <f>VLOOKUP(A7681,Lists!B:D,3,FALSE)</f>
        <v>#N/A</v>
      </c>
      <c r="D7681" s="289" t="s">
        <v>737</v>
      </c>
      <c r="E7681" s="289">
        <v>3343985</v>
      </c>
      <c r="F7681" s="289" t="s">
        <v>5901</v>
      </c>
      <c r="G7681" s="289" t="s">
        <v>731</v>
      </c>
      <c r="H7681" s="278">
        <f t="shared" si="238"/>
        <v>2</v>
      </c>
      <c r="I7681" s="252" t="s">
        <v>3374</v>
      </c>
      <c r="J7681" s="289" t="s">
        <v>5987</v>
      </c>
      <c r="K7681" s="278" t="e">
        <f t="shared" si="239"/>
        <v>#N/A</v>
      </c>
      <c r="L7681" s="290">
        <v>43668</v>
      </c>
      <c r="M7681" s="290" t="s">
        <v>3248</v>
      </c>
    </row>
    <row r="7682" spans="1:13" s="269" customFormat="1" ht="15.5" hidden="1" thickTop="1" thickBot="1" x14ac:dyDescent="0.4">
      <c r="A7682" s="283" t="s">
        <v>3407</v>
      </c>
      <c r="B7682" s="284" t="e">
        <f>VLOOKUP(A7682,Lists!B:C,2,FALSE)</f>
        <v>#N/A</v>
      </c>
      <c r="C7682" s="284" t="e">
        <f>VLOOKUP(A7682,Lists!B:D,3,FALSE)</f>
        <v>#N/A</v>
      </c>
      <c r="D7682" s="285" t="s">
        <v>533</v>
      </c>
      <c r="E7682" s="285">
        <v>833785</v>
      </c>
      <c r="F7682" s="285" t="s">
        <v>5883</v>
      </c>
      <c r="G7682" s="285" t="s">
        <v>731</v>
      </c>
      <c r="H7682" s="278">
        <f t="shared" ref="H7682:H7745" si="240">IF(G7682="x","x",IF(G7682="Low",3,IF(G7682="Medium",2,IF(G7682="High",1,FALSE))))</f>
        <v>2</v>
      </c>
      <c r="I7682" s="251" t="s">
        <v>3374</v>
      </c>
      <c r="J7682" s="285" t="s">
        <v>5988</v>
      </c>
      <c r="K7682" s="278" t="e">
        <f t="shared" ref="K7682:K7745" si="241">B7682&amp;""&amp;D7682</f>
        <v>#N/A</v>
      </c>
      <c r="L7682" s="286">
        <v>43668</v>
      </c>
      <c r="M7682" s="286" t="s">
        <v>3248</v>
      </c>
    </row>
    <row r="7683" spans="1:13" s="269" customFormat="1" ht="15.5" thickTop="1" thickBot="1" x14ac:dyDescent="0.4">
      <c r="A7683" s="287" t="s">
        <v>3407</v>
      </c>
      <c r="B7683" s="288" t="e">
        <f>VLOOKUP(A7683,Lists!B:C,2,FALSE)</f>
        <v>#N/A</v>
      </c>
      <c r="C7683" s="288" t="e">
        <f>VLOOKUP(A7683,Lists!B:D,3,FALSE)</f>
        <v>#N/A</v>
      </c>
      <c r="D7683" s="289" t="s">
        <v>666</v>
      </c>
      <c r="E7683" s="289">
        <v>833785</v>
      </c>
      <c r="F7683" s="289" t="s">
        <v>5883</v>
      </c>
      <c r="G7683" s="289" t="s">
        <v>731</v>
      </c>
      <c r="H7683" s="278">
        <f t="shared" si="240"/>
        <v>2</v>
      </c>
      <c r="I7683" s="252" t="s">
        <v>3374</v>
      </c>
      <c r="J7683" s="289" t="s">
        <v>2448</v>
      </c>
      <c r="K7683" s="278" t="e">
        <f t="shared" si="241"/>
        <v>#N/A</v>
      </c>
      <c r="L7683" s="290">
        <v>43668</v>
      </c>
      <c r="M7683" s="290" t="s">
        <v>3248</v>
      </c>
    </row>
    <row r="7684" spans="1:13" s="269" customFormat="1" ht="15.5" hidden="1" thickTop="1" thickBot="1" x14ac:dyDescent="0.4">
      <c r="A7684" s="283" t="s">
        <v>3407</v>
      </c>
      <c r="B7684" s="284" t="e">
        <f>VLOOKUP(A7684,Lists!B:C,2,FALSE)</f>
        <v>#N/A</v>
      </c>
      <c r="C7684" s="284" t="e">
        <f>VLOOKUP(A7684,Lists!B:D,3,FALSE)</f>
        <v>#N/A</v>
      </c>
      <c r="D7684" s="285" t="s">
        <v>752</v>
      </c>
      <c r="E7684" s="285">
        <v>833785</v>
      </c>
      <c r="F7684" s="285" t="s">
        <v>5883</v>
      </c>
      <c r="G7684" s="285" t="s">
        <v>731</v>
      </c>
      <c r="H7684" s="278">
        <f t="shared" si="240"/>
        <v>2</v>
      </c>
      <c r="I7684" s="251" t="s">
        <v>3374</v>
      </c>
      <c r="J7684" s="285" t="s">
        <v>2449</v>
      </c>
      <c r="K7684" s="278" t="e">
        <f t="shared" si="241"/>
        <v>#N/A</v>
      </c>
      <c r="L7684" s="286">
        <v>43668</v>
      </c>
      <c r="M7684" s="286" t="s">
        <v>3248</v>
      </c>
    </row>
    <row r="7685" spans="1:13" s="269" customFormat="1" ht="15.5" hidden="1" thickTop="1" thickBot="1" x14ac:dyDescent="0.4">
      <c r="A7685" s="287" t="s">
        <v>3407</v>
      </c>
      <c r="B7685" s="288" t="e">
        <f>VLOOKUP(A7685,Lists!B:C,2,FALSE)</f>
        <v>#N/A</v>
      </c>
      <c r="C7685" s="288" t="e">
        <f>VLOOKUP(A7685,Lists!B:D,3,FALSE)</f>
        <v>#N/A</v>
      </c>
      <c r="D7685" s="289" t="s">
        <v>5110</v>
      </c>
      <c r="E7685" s="289">
        <v>2510200</v>
      </c>
      <c r="F7685" s="289" t="s">
        <v>5902</v>
      </c>
      <c r="G7685" s="289" t="s">
        <v>731</v>
      </c>
      <c r="H7685" s="278">
        <f t="shared" si="240"/>
        <v>2</v>
      </c>
      <c r="I7685" s="252" t="s">
        <v>3379</v>
      </c>
      <c r="J7685" s="289" t="s">
        <v>5903</v>
      </c>
      <c r="K7685" s="278" t="e">
        <f t="shared" si="241"/>
        <v>#N/A</v>
      </c>
      <c r="L7685" s="290">
        <v>43668</v>
      </c>
      <c r="M7685" s="290" t="s">
        <v>3248</v>
      </c>
    </row>
    <row r="7686" spans="1:13" s="269" customFormat="1" ht="15.5" hidden="1" thickTop="1" thickBot="1" x14ac:dyDescent="0.4">
      <c r="A7686" s="283" t="s">
        <v>3407</v>
      </c>
      <c r="B7686" s="284" t="e">
        <f>VLOOKUP(A7686,Lists!B:C,2,FALSE)</f>
        <v>#N/A</v>
      </c>
      <c r="C7686" s="284" t="e">
        <f>VLOOKUP(A7686,Lists!B:D,3,FALSE)</f>
        <v>#N/A</v>
      </c>
      <c r="D7686" s="285" t="s">
        <v>5111</v>
      </c>
      <c r="E7686" s="285">
        <v>0</v>
      </c>
      <c r="F7686" s="285" t="s">
        <v>5902</v>
      </c>
      <c r="G7686" s="285" t="s">
        <v>731</v>
      </c>
      <c r="H7686" s="278">
        <f t="shared" si="240"/>
        <v>2</v>
      </c>
      <c r="I7686" s="251" t="s">
        <v>3379</v>
      </c>
      <c r="J7686" s="285" t="s">
        <v>3870</v>
      </c>
      <c r="K7686" s="278" t="e">
        <f t="shared" si="241"/>
        <v>#N/A</v>
      </c>
      <c r="L7686" s="286">
        <v>43668</v>
      </c>
      <c r="M7686" s="286" t="s">
        <v>3248</v>
      </c>
    </row>
    <row r="7687" spans="1:13" s="269" customFormat="1" ht="15.5" hidden="1" thickTop="1" thickBot="1" x14ac:dyDescent="0.4">
      <c r="A7687" s="287" t="s">
        <v>3407</v>
      </c>
      <c r="B7687" s="288" t="e">
        <f>VLOOKUP(A7687,Lists!B:C,2,FALSE)</f>
        <v>#N/A</v>
      </c>
      <c r="C7687" s="288" t="e">
        <f>VLOOKUP(A7687,Lists!B:D,3,FALSE)</f>
        <v>#N/A</v>
      </c>
      <c r="D7687" s="289" t="s">
        <v>5112</v>
      </c>
      <c r="E7687" s="289">
        <v>808771</v>
      </c>
      <c r="F7687" s="289" t="s">
        <v>5902</v>
      </c>
      <c r="G7687" s="289" t="s">
        <v>731</v>
      </c>
      <c r="H7687" s="278">
        <f t="shared" si="240"/>
        <v>2</v>
      </c>
      <c r="I7687" s="252" t="s">
        <v>3379</v>
      </c>
      <c r="J7687" s="289" t="s">
        <v>5989</v>
      </c>
      <c r="K7687" s="278" t="e">
        <f t="shared" si="241"/>
        <v>#N/A</v>
      </c>
      <c r="L7687" s="290">
        <v>43668</v>
      </c>
      <c r="M7687" s="290" t="s">
        <v>3248</v>
      </c>
    </row>
    <row r="7688" spans="1:13" s="269" customFormat="1" ht="15.5" hidden="1" thickTop="1" thickBot="1" x14ac:dyDescent="0.4">
      <c r="A7688" s="283" t="s">
        <v>3407</v>
      </c>
      <c r="B7688" s="284" t="e">
        <f>VLOOKUP(A7688,Lists!B:C,2,FALSE)</f>
        <v>#N/A</v>
      </c>
      <c r="C7688" s="284" t="e">
        <f>VLOOKUP(A7688,Lists!B:D,3,FALSE)</f>
        <v>#N/A</v>
      </c>
      <c r="D7688" s="285" t="s">
        <v>5113</v>
      </c>
      <c r="E7688" s="285">
        <v>25014</v>
      </c>
      <c r="F7688" s="285" t="s">
        <v>5902</v>
      </c>
      <c r="G7688" s="285" t="s">
        <v>731</v>
      </c>
      <c r="H7688" s="278">
        <f t="shared" si="240"/>
        <v>2</v>
      </c>
      <c r="I7688" s="251" t="s">
        <v>3379</v>
      </c>
      <c r="J7688" s="285" t="s">
        <v>5990</v>
      </c>
      <c r="K7688" s="278" t="e">
        <f t="shared" si="241"/>
        <v>#N/A</v>
      </c>
      <c r="L7688" s="286">
        <v>43668</v>
      </c>
      <c r="M7688" s="286" t="s">
        <v>3248</v>
      </c>
    </row>
    <row r="7689" spans="1:13" s="269" customFormat="1" ht="15.5" hidden="1" thickTop="1" thickBot="1" x14ac:dyDescent="0.4">
      <c r="A7689" s="287" t="s">
        <v>3407</v>
      </c>
      <c r="B7689" s="288" t="e">
        <f>VLOOKUP(A7689,Lists!B:C,2,FALSE)</f>
        <v>#N/A</v>
      </c>
      <c r="C7689" s="288" t="e">
        <f>VLOOKUP(A7689,Lists!B:D,3,FALSE)</f>
        <v>#N/A</v>
      </c>
      <c r="D7689" s="289" t="s">
        <v>5114</v>
      </c>
      <c r="E7689" s="289">
        <v>0</v>
      </c>
      <c r="F7689" s="289" t="s">
        <v>5902</v>
      </c>
      <c r="G7689" s="289" t="s">
        <v>731</v>
      </c>
      <c r="H7689" s="278">
        <f t="shared" si="240"/>
        <v>2</v>
      </c>
      <c r="I7689" s="252" t="s">
        <v>3379</v>
      </c>
      <c r="J7689" s="289" t="s">
        <v>2454</v>
      </c>
      <c r="K7689" s="278" t="e">
        <f t="shared" si="241"/>
        <v>#N/A</v>
      </c>
      <c r="L7689" s="290">
        <v>43668</v>
      </c>
      <c r="M7689" s="290" t="s">
        <v>3248</v>
      </c>
    </row>
    <row r="7690" spans="1:13" s="269" customFormat="1" ht="15.5" hidden="1" thickTop="1" thickBot="1" x14ac:dyDescent="0.4">
      <c r="A7690" s="283" t="s">
        <v>2985</v>
      </c>
      <c r="B7690" s="284" t="e">
        <f>VLOOKUP(A7690,Lists!B:C,2,FALSE)</f>
        <v>#N/A</v>
      </c>
      <c r="C7690" s="284" t="e">
        <f>VLOOKUP(A7690,Lists!B:D,3,FALSE)</f>
        <v>#N/A</v>
      </c>
      <c r="D7690" s="285" t="s">
        <v>737</v>
      </c>
      <c r="E7690" s="285">
        <v>3702429</v>
      </c>
      <c r="F7690" s="285" t="s">
        <v>5904</v>
      </c>
      <c r="G7690" s="285" t="s">
        <v>731</v>
      </c>
      <c r="H7690" s="278">
        <f t="shared" si="240"/>
        <v>2</v>
      </c>
      <c r="I7690" s="251" t="s">
        <v>2483</v>
      </c>
      <c r="J7690" s="285" t="s">
        <v>3873</v>
      </c>
      <c r="K7690" s="278" t="e">
        <f t="shared" si="241"/>
        <v>#N/A</v>
      </c>
      <c r="L7690" s="286">
        <v>43668</v>
      </c>
      <c r="M7690" s="286" t="s">
        <v>3248</v>
      </c>
    </row>
    <row r="7691" spans="1:13" s="269" customFormat="1" ht="15.5" hidden="1" thickTop="1" thickBot="1" x14ac:dyDescent="0.4">
      <c r="A7691" s="287" t="s">
        <v>2985</v>
      </c>
      <c r="B7691" s="288" t="e">
        <f>VLOOKUP(A7691,Lists!B:C,2,FALSE)</f>
        <v>#N/A</v>
      </c>
      <c r="C7691" s="288" t="e">
        <f>VLOOKUP(A7691,Lists!B:D,3,FALSE)</f>
        <v>#N/A</v>
      </c>
      <c r="D7691" s="289" t="s">
        <v>533</v>
      </c>
      <c r="E7691" s="289">
        <v>353379</v>
      </c>
      <c r="F7691" s="289" t="s">
        <v>5883</v>
      </c>
      <c r="G7691" s="289" t="s">
        <v>731</v>
      </c>
      <c r="H7691" s="278">
        <f t="shared" si="240"/>
        <v>2</v>
      </c>
      <c r="I7691" s="252" t="s">
        <v>3374</v>
      </c>
      <c r="J7691" s="289" t="s">
        <v>5991</v>
      </c>
      <c r="K7691" s="278" t="e">
        <f t="shared" si="241"/>
        <v>#N/A</v>
      </c>
      <c r="L7691" s="290">
        <v>43668</v>
      </c>
      <c r="M7691" s="290" t="s">
        <v>3248</v>
      </c>
    </row>
    <row r="7692" spans="1:13" s="269" customFormat="1" ht="15.5" thickTop="1" thickBot="1" x14ac:dyDescent="0.4">
      <c r="A7692" s="283" t="s">
        <v>2985</v>
      </c>
      <c r="B7692" s="284" t="e">
        <f>VLOOKUP(A7692,Lists!B:C,2,FALSE)</f>
        <v>#N/A</v>
      </c>
      <c r="C7692" s="284" t="e">
        <f>VLOOKUP(A7692,Lists!B:D,3,FALSE)</f>
        <v>#N/A</v>
      </c>
      <c r="D7692" s="285" t="s">
        <v>666</v>
      </c>
      <c r="E7692" s="285">
        <v>353379</v>
      </c>
      <c r="F7692" s="285" t="s">
        <v>5883</v>
      </c>
      <c r="G7692" s="285" t="s">
        <v>731</v>
      </c>
      <c r="H7692" s="278">
        <f t="shared" si="240"/>
        <v>2</v>
      </c>
      <c r="I7692" s="251" t="s">
        <v>3374</v>
      </c>
      <c r="J7692" s="285" t="s">
        <v>3875</v>
      </c>
      <c r="K7692" s="278" t="e">
        <f t="shared" si="241"/>
        <v>#N/A</v>
      </c>
      <c r="L7692" s="286">
        <v>43668</v>
      </c>
      <c r="M7692" s="286" t="s">
        <v>3248</v>
      </c>
    </row>
    <row r="7693" spans="1:13" s="269" customFormat="1" ht="15.5" hidden="1" thickTop="1" thickBot="1" x14ac:dyDescent="0.4">
      <c r="A7693" s="287" t="s">
        <v>2985</v>
      </c>
      <c r="B7693" s="288" t="e">
        <f>VLOOKUP(A7693,Lists!B:C,2,FALSE)</f>
        <v>#N/A</v>
      </c>
      <c r="C7693" s="288" t="e">
        <f>VLOOKUP(A7693,Lists!B:D,3,FALSE)</f>
        <v>#N/A</v>
      </c>
      <c r="D7693" s="289" t="s">
        <v>752</v>
      </c>
      <c r="E7693" s="289">
        <v>353379</v>
      </c>
      <c r="F7693" s="289" t="s">
        <v>5883</v>
      </c>
      <c r="G7693" s="289" t="s">
        <v>731</v>
      </c>
      <c r="H7693" s="278">
        <f t="shared" si="240"/>
        <v>2</v>
      </c>
      <c r="I7693" s="252" t="s">
        <v>3374</v>
      </c>
      <c r="J7693" s="289" t="s">
        <v>5992</v>
      </c>
      <c r="K7693" s="278" t="e">
        <f t="shared" si="241"/>
        <v>#N/A</v>
      </c>
      <c r="L7693" s="290">
        <v>43668</v>
      </c>
      <c r="M7693" s="290" t="s">
        <v>3248</v>
      </c>
    </row>
    <row r="7694" spans="1:13" s="269" customFormat="1" ht="15.5" hidden="1" thickTop="1" thickBot="1" x14ac:dyDescent="0.4">
      <c r="A7694" s="283" t="s">
        <v>2985</v>
      </c>
      <c r="B7694" s="284" t="e">
        <f>VLOOKUP(A7694,Lists!B:C,2,FALSE)</f>
        <v>#N/A</v>
      </c>
      <c r="C7694" s="284" t="e">
        <f>VLOOKUP(A7694,Lists!B:D,3,FALSE)</f>
        <v>#N/A</v>
      </c>
      <c r="D7694" s="285" t="s">
        <v>5110</v>
      </c>
      <c r="E7694" s="285">
        <v>3349050</v>
      </c>
      <c r="F7694" s="285" t="s">
        <v>5902</v>
      </c>
      <c r="G7694" s="285" t="s">
        <v>731</v>
      </c>
      <c r="H7694" s="278">
        <f t="shared" si="240"/>
        <v>2</v>
      </c>
      <c r="I7694" s="251" t="s">
        <v>3379</v>
      </c>
      <c r="J7694" s="285" t="s">
        <v>3873</v>
      </c>
      <c r="K7694" s="278" t="e">
        <f t="shared" si="241"/>
        <v>#N/A</v>
      </c>
      <c r="L7694" s="286">
        <v>43668</v>
      </c>
      <c r="M7694" s="286" t="s">
        <v>3248</v>
      </c>
    </row>
    <row r="7695" spans="1:13" s="269" customFormat="1" ht="15.5" hidden="1" thickTop="1" thickBot="1" x14ac:dyDescent="0.4">
      <c r="A7695" s="287" t="s">
        <v>2985</v>
      </c>
      <c r="B7695" s="288" t="e">
        <f>VLOOKUP(A7695,Lists!B:C,2,FALSE)</f>
        <v>#N/A</v>
      </c>
      <c r="C7695" s="288" t="e">
        <f>VLOOKUP(A7695,Lists!B:D,3,FALSE)</f>
        <v>#N/A</v>
      </c>
      <c r="D7695" s="289" t="s">
        <v>5111</v>
      </c>
      <c r="E7695" s="289">
        <v>0</v>
      </c>
      <c r="F7695" s="289" t="s">
        <v>5902</v>
      </c>
      <c r="G7695" s="289" t="s">
        <v>731</v>
      </c>
      <c r="H7695" s="278">
        <f t="shared" si="240"/>
        <v>2</v>
      </c>
      <c r="I7695" s="252" t="s">
        <v>3379</v>
      </c>
      <c r="J7695" s="289" t="s">
        <v>3878</v>
      </c>
      <c r="K7695" s="278" t="e">
        <f t="shared" si="241"/>
        <v>#N/A</v>
      </c>
      <c r="L7695" s="290">
        <v>43668</v>
      </c>
      <c r="M7695" s="290" t="s">
        <v>3248</v>
      </c>
    </row>
    <row r="7696" spans="1:13" s="269" customFormat="1" ht="15.5" hidden="1" thickTop="1" thickBot="1" x14ac:dyDescent="0.4">
      <c r="A7696" s="283" t="s">
        <v>2985</v>
      </c>
      <c r="B7696" s="284" t="e">
        <f>VLOOKUP(A7696,Lists!B:C,2,FALSE)</f>
        <v>#N/A</v>
      </c>
      <c r="C7696" s="284" t="e">
        <f>VLOOKUP(A7696,Lists!B:D,3,FALSE)</f>
        <v>#N/A</v>
      </c>
      <c r="D7696" s="285" t="s">
        <v>5112</v>
      </c>
      <c r="E7696" s="285">
        <v>314507</v>
      </c>
      <c r="F7696" s="285" t="s">
        <v>5902</v>
      </c>
      <c r="G7696" s="285" t="s">
        <v>731</v>
      </c>
      <c r="H7696" s="278">
        <f t="shared" si="240"/>
        <v>2</v>
      </c>
      <c r="I7696" s="251" t="s">
        <v>3379</v>
      </c>
      <c r="J7696" s="285" t="s">
        <v>5992</v>
      </c>
      <c r="K7696" s="278" t="e">
        <f t="shared" si="241"/>
        <v>#N/A</v>
      </c>
      <c r="L7696" s="286">
        <v>43668</v>
      </c>
      <c r="M7696" s="286" t="s">
        <v>3248</v>
      </c>
    </row>
    <row r="7697" spans="1:13" s="269" customFormat="1" ht="15.5" hidden="1" thickTop="1" thickBot="1" x14ac:dyDescent="0.4">
      <c r="A7697" s="287" t="s">
        <v>2985</v>
      </c>
      <c r="B7697" s="288" t="e">
        <f>VLOOKUP(A7697,Lists!B:C,2,FALSE)</f>
        <v>#N/A</v>
      </c>
      <c r="C7697" s="288" t="e">
        <f>VLOOKUP(A7697,Lists!B:D,3,FALSE)</f>
        <v>#N/A</v>
      </c>
      <c r="D7697" s="289" t="s">
        <v>5113</v>
      </c>
      <c r="E7697" s="289">
        <v>38872</v>
      </c>
      <c r="F7697" s="289" t="s">
        <v>5902</v>
      </c>
      <c r="G7697" s="289" t="s">
        <v>731</v>
      </c>
      <c r="H7697" s="278">
        <f t="shared" si="240"/>
        <v>2</v>
      </c>
      <c r="I7697" s="252" t="s">
        <v>3379</v>
      </c>
      <c r="J7697" s="289" t="s">
        <v>5993</v>
      </c>
      <c r="K7697" s="278" t="e">
        <f t="shared" si="241"/>
        <v>#N/A</v>
      </c>
      <c r="L7697" s="290">
        <v>43668</v>
      </c>
      <c r="M7697" s="290" t="s">
        <v>3248</v>
      </c>
    </row>
    <row r="7698" spans="1:13" s="269" customFormat="1" ht="15.5" hidden="1" thickTop="1" thickBot="1" x14ac:dyDescent="0.4">
      <c r="A7698" s="283" t="s">
        <v>2985</v>
      </c>
      <c r="B7698" s="284" t="e">
        <f>VLOOKUP(A7698,Lists!B:C,2,FALSE)</f>
        <v>#N/A</v>
      </c>
      <c r="C7698" s="284" t="e">
        <f>VLOOKUP(A7698,Lists!B:D,3,FALSE)</f>
        <v>#N/A</v>
      </c>
      <c r="D7698" s="285" t="s">
        <v>5114</v>
      </c>
      <c r="E7698" s="285">
        <v>0</v>
      </c>
      <c r="F7698" s="285" t="s">
        <v>5902</v>
      </c>
      <c r="G7698" s="285" t="s">
        <v>731</v>
      </c>
      <c r="H7698" s="278">
        <f t="shared" si="240"/>
        <v>2</v>
      </c>
      <c r="I7698" s="251" t="s">
        <v>3379</v>
      </c>
      <c r="J7698" s="285" t="s">
        <v>5994</v>
      </c>
      <c r="K7698" s="278" t="e">
        <f t="shared" si="241"/>
        <v>#N/A</v>
      </c>
      <c r="L7698" s="286">
        <v>43668</v>
      </c>
      <c r="M7698" s="286" t="s">
        <v>3248</v>
      </c>
    </row>
    <row r="7699" spans="1:13" s="269" customFormat="1" ht="15.5" thickTop="1" thickBot="1" x14ac:dyDescent="0.4">
      <c r="A7699" s="287" t="s">
        <v>2989</v>
      </c>
      <c r="B7699" s="288" t="str">
        <f>VLOOKUP(A7699,Lists!B:C,2,FALSE)</f>
        <v>ZWE001</v>
      </c>
      <c r="C7699" s="288" t="str">
        <f>VLOOKUP(A7699,Lists!B:D,3,FALSE)</f>
        <v>ZWE</v>
      </c>
      <c r="D7699" s="289" t="s">
        <v>666</v>
      </c>
      <c r="E7699" s="289">
        <v>15270</v>
      </c>
      <c r="F7699" s="289" t="s">
        <v>5995</v>
      </c>
      <c r="G7699" s="289" t="s">
        <v>731</v>
      </c>
      <c r="H7699" s="278">
        <f t="shared" si="240"/>
        <v>2</v>
      </c>
      <c r="I7699" s="252" t="s">
        <v>5275</v>
      </c>
      <c r="J7699" s="289" t="s">
        <v>5996</v>
      </c>
      <c r="K7699" s="278" t="str">
        <f t="shared" si="241"/>
        <v>ZWE001People displaced</v>
      </c>
      <c r="L7699" s="290">
        <v>43668</v>
      </c>
      <c r="M7699" s="290" t="s">
        <v>3248</v>
      </c>
    </row>
    <row r="7700" spans="1:13" s="269" customFormat="1" ht="15.5" thickTop="1" thickBot="1" x14ac:dyDescent="0.4">
      <c r="A7700" s="283" t="s">
        <v>3464</v>
      </c>
      <c r="B7700" s="284" t="e">
        <f>VLOOKUP(A7700,Lists!B:C,2,FALSE)</f>
        <v>#N/A</v>
      </c>
      <c r="C7700" s="284" t="e">
        <f>VLOOKUP(A7700,Lists!B:D,3,FALSE)</f>
        <v>#N/A</v>
      </c>
      <c r="D7700" s="285" t="s">
        <v>666</v>
      </c>
      <c r="E7700" s="285">
        <v>15270</v>
      </c>
      <c r="F7700" s="285" t="s">
        <v>5995</v>
      </c>
      <c r="G7700" s="285" t="s">
        <v>731</v>
      </c>
      <c r="H7700" s="278">
        <f t="shared" si="240"/>
        <v>2</v>
      </c>
      <c r="I7700" s="251" t="s">
        <v>5275</v>
      </c>
      <c r="J7700" s="285" t="s">
        <v>5905</v>
      </c>
      <c r="K7700" s="278" t="e">
        <f t="shared" si="241"/>
        <v>#N/A</v>
      </c>
      <c r="L7700" s="286">
        <v>43668</v>
      </c>
      <c r="M7700" s="286" t="s">
        <v>3248</v>
      </c>
    </row>
    <row r="7701" spans="1:13" s="269" customFormat="1" ht="15.5" hidden="1" thickTop="1" thickBot="1" x14ac:dyDescent="0.4">
      <c r="A7701" s="287" t="s">
        <v>2989</v>
      </c>
      <c r="B7701" s="288" t="str">
        <f>VLOOKUP(A7701,Lists!B:C,2,FALSE)</f>
        <v>ZWE001</v>
      </c>
      <c r="C7701" s="288" t="str">
        <f>VLOOKUP(A7701,Lists!B:D,3,FALSE)</f>
        <v>ZWE</v>
      </c>
      <c r="D7701" s="289" t="s">
        <v>5029</v>
      </c>
      <c r="E7701" s="289">
        <v>368</v>
      </c>
      <c r="F7701" s="289" t="s">
        <v>5908</v>
      </c>
      <c r="G7701" s="289" t="s">
        <v>730</v>
      </c>
      <c r="H7701" s="278">
        <f t="shared" si="240"/>
        <v>3</v>
      </c>
      <c r="I7701" s="252" t="s">
        <v>5907</v>
      </c>
      <c r="J7701" s="289" t="s">
        <v>5997</v>
      </c>
      <c r="K7701" s="278" t="str">
        <f t="shared" si="241"/>
        <v>ZWE001Fatalities reported</v>
      </c>
      <c r="L7701" s="290">
        <v>43668</v>
      </c>
      <c r="M7701" s="290" t="s">
        <v>3248</v>
      </c>
    </row>
    <row r="7702" spans="1:13" s="269" customFormat="1" ht="15.5" hidden="1" thickTop="1" thickBot="1" x14ac:dyDescent="0.4">
      <c r="A7702" s="283" t="s">
        <v>3464</v>
      </c>
      <c r="B7702" s="284" t="e">
        <f>VLOOKUP(A7702,Lists!B:C,2,FALSE)</f>
        <v>#N/A</v>
      </c>
      <c r="C7702" s="284" t="e">
        <f>VLOOKUP(A7702,Lists!B:D,3,FALSE)</f>
        <v>#N/A</v>
      </c>
      <c r="D7702" s="285" t="s">
        <v>5029</v>
      </c>
      <c r="E7702" s="285">
        <v>344</v>
      </c>
      <c r="F7702" s="285" t="s">
        <v>5906</v>
      </c>
      <c r="G7702" s="285" t="s">
        <v>730</v>
      </c>
      <c r="H7702" s="278">
        <f t="shared" si="240"/>
        <v>3</v>
      </c>
      <c r="I7702" s="251" t="s">
        <v>5907</v>
      </c>
      <c r="J7702" s="285" t="s">
        <v>5279</v>
      </c>
      <c r="K7702" s="278" t="e">
        <f t="shared" si="241"/>
        <v>#N/A</v>
      </c>
      <c r="L7702" s="286">
        <v>43668</v>
      </c>
      <c r="M7702" s="286" t="s">
        <v>3248</v>
      </c>
    </row>
    <row r="7703" spans="1:13" s="269" customFormat="1" ht="15.5" hidden="1" thickTop="1" thickBot="1" x14ac:dyDescent="0.4">
      <c r="A7703" s="287" t="s">
        <v>2989</v>
      </c>
      <c r="B7703" s="288" t="str">
        <f>VLOOKUP(A7703,Lists!B:C,2,FALSE)</f>
        <v>ZWE001</v>
      </c>
      <c r="C7703" s="288" t="str">
        <f>VLOOKUP(A7703,Lists!B:D,3,FALSE)</f>
        <v>ZWE</v>
      </c>
      <c r="D7703" s="289" t="s">
        <v>5115</v>
      </c>
      <c r="E7703" s="289">
        <v>368</v>
      </c>
      <c r="F7703" s="289" t="s">
        <v>5908</v>
      </c>
      <c r="G7703" s="289" t="s">
        <v>730</v>
      </c>
      <c r="H7703" s="278">
        <f t="shared" si="240"/>
        <v>3</v>
      </c>
      <c r="I7703" s="252" t="s">
        <v>5907</v>
      </c>
      <c r="J7703" s="289" t="s">
        <v>5909</v>
      </c>
      <c r="K7703" s="278" t="str">
        <f t="shared" si="241"/>
        <v>ZWE001Fatalities in all crises</v>
      </c>
      <c r="L7703" s="290">
        <v>43668</v>
      </c>
      <c r="M7703" s="290" t="s">
        <v>3248</v>
      </c>
    </row>
    <row r="7704" spans="1:13" s="269" customFormat="1" ht="15.5" hidden="1" thickTop="1" thickBot="1" x14ac:dyDescent="0.4">
      <c r="A7704" s="283" t="s">
        <v>3464</v>
      </c>
      <c r="B7704" s="284" t="e">
        <f>VLOOKUP(A7704,Lists!B:C,2,FALSE)</f>
        <v>#N/A</v>
      </c>
      <c r="C7704" s="284" t="e">
        <f>VLOOKUP(A7704,Lists!B:D,3,FALSE)</f>
        <v>#N/A</v>
      </c>
      <c r="D7704" s="285" t="s">
        <v>5115</v>
      </c>
      <c r="E7704" s="285">
        <v>368</v>
      </c>
      <c r="F7704" s="285" t="s">
        <v>5908</v>
      </c>
      <c r="G7704" s="285" t="s">
        <v>730</v>
      </c>
      <c r="H7704" s="278">
        <f t="shared" si="240"/>
        <v>3</v>
      </c>
      <c r="I7704" s="251" t="s">
        <v>5907</v>
      </c>
      <c r="J7704" s="285" t="s">
        <v>5997</v>
      </c>
      <c r="K7704" s="278" t="e">
        <f t="shared" si="241"/>
        <v>#N/A</v>
      </c>
      <c r="L7704" s="286">
        <v>43668</v>
      </c>
      <c r="M7704" s="286" t="s">
        <v>3248</v>
      </c>
    </row>
    <row r="7705" spans="1:13" s="269" customFormat="1" ht="15.5" hidden="1" thickTop="1" thickBot="1" x14ac:dyDescent="0.4">
      <c r="A7705" s="287" t="s">
        <v>2961</v>
      </c>
      <c r="B7705" s="288" t="str">
        <f>VLOOKUP(A7705,Lists!B:C,2,FALSE)</f>
        <v>HTI001</v>
      </c>
      <c r="C7705" s="288" t="str">
        <f>VLOOKUP(A7705,Lists!B:D,3,FALSE)</f>
        <v>HTI</v>
      </c>
      <c r="D7705" s="289" t="s">
        <v>533</v>
      </c>
      <c r="E7705" s="289">
        <v>5039548</v>
      </c>
      <c r="F7705" s="289" t="s">
        <v>4003</v>
      </c>
      <c r="G7705" s="289" t="s">
        <v>730</v>
      </c>
      <c r="H7705" s="278">
        <f t="shared" si="240"/>
        <v>3</v>
      </c>
      <c r="I7705" s="252" t="s">
        <v>4007</v>
      </c>
      <c r="J7705" s="289" t="s">
        <v>5910</v>
      </c>
      <c r="K7705" s="278" t="str">
        <f t="shared" si="241"/>
        <v>HTI001People affected</v>
      </c>
      <c r="L7705" s="290">
        <v>43668</v>
      </c>
      <c r="M7705" s="290" t="s">
        <v>3249</v>
      </c>
    </row>
    <row r="7706" spans="1:13" s="269" customFormat="1" ht="15.5" hidden="1" thickTop="1" thickBot="1" x14ac:dyDescent="0.4">
      <c r="A7706" s="283" t="s">
        <v>2961</v>
      </c>
      <c r="B7706" s="284" t="str">
        <f>VLOOKUP(A7706,Lists!B:C,2,FALSE)</f>
        <v>HTI001</v>
      </c>
      <c r="C7706" s="284" t="str">
        <f>VLOOKUP(A7706,Lists!B:D,3,FALSE)</f>
        <v>HTI</v>
      </c>
      <c r="D7706" s="285" t="s">
        <v>752</v>
      </c>
      <c r="E7706" s="285">
        <v>2625290</v>
      </c>
      <c r="F7706" s="285" t="s">
        <v>4003</v>
      </c>
      <c r="G7706" s="285" t="s">
        <v>731</v>
      </c>
      <c r="H7706" s="278">
        <f t="shared" si="240"/>
        <v>2</v>
      </c>
      <c r="I7706" s="251" t="s">
        <v>4007</v>
      </c>
      <c r="J7706" s="285" t="s">
        <v>4951</v>
      </c>
      <c r="K7706" s="278" t="str">
        <f t="shared" si="241"/>
        <v>HTI001People in Need</v>
      </c>
      <c r="L7706" s="286">
        <v>43668</v>
      </c>
      <c r="M7706" s="286" t="s">
        <v>3249</v>
      </c>
    </row>
    <row r="7707" spans="1:13" s="269" customFormat="1" ht="15.5" hidden="1" thickTop="1" thickBot="1" x14ac:dyDescent="0.4">
      <c r="A7707" s="287" t="s">
        <v>2961</v>
      </c>
      <c r="B7707" s="288" t="str">
        <f>VLOOKUP(A7707,Lists!B:C,2,FALSE)</f>
        <v>HTI001</v>
      </c>
      <c r="C7707" s="288" t="str">
        <f>VLOOKUP(A7707,Lists!B:D,3,FALSE)</f>
        <v>HTI</v>
      </c>
      <c r="D7707" s="289" t="s">
        <v>5110</v>
      </c>
      <c r="E7707" s="289">
        <v>5867743</v>
      </c>
      <c r="F7707" s="289" t="s">
        <v>4003</v>
      </c>
      <c r="G7707" s="289" t="s">
        <v>731</v>
      </c>
      <c r="H7707" s="278">
        <f t="shared" si="240"/>
        <v>2</v>
      </c>
      <c r="I7707" s="252" t="s">
        <v>4007</v>
      </c>
      <c r="J7707" s="289" t="s">
        <v>5914</v>
      </c>
      <c r="K7707" s="278" t="str">
        <f t="shared" si="241"/>
        <v>HTI001Minimal humanitarian conditions - Level 1</v>
      </c>
      <c r="L7707" s="290">
        <v>43668</v>
      </c>
      <c r="M7707" s="290" t="s">
        <v>3249</v>
      </c>
    </row>
    <row r="7708" spans="1:13" s="269" customFormat="1" ht="15.5" hidden="1" thickTop="1" thickBot="1" x14ac:dyDescent="0.4">
      <c r="A7708" s="283" t="s">
        <v>2961</v>
      </c>
      <c r="B7708" s="284" t="str">
        <f>VLOOKUP(A7708,Lists!B:C,2,FALSE)</f>
        <v>HTI001</v>
      </c>
      <c r="C7708" s="284" t="str">
        <f>VLOOKUP(A7708,Lists!B:D,3,FALSE)</f>
        <v>HTI</v>
      </c>
      <c r="D7708" s="285" t="s">
        <v>5111</v>
      </c>
      <c r="E7708" s="285">
        <v>2414258</v>
      </c>
      <c r="F7708" s="285" t="s">
        <v>4003</v>
      </c>
      <c r="G7708" s="285" t="s">
        <v>731</v>
      </c>
      <c r="H7708" s="278">
        <f t="shared" si="240"/>
        <v>2</v>
      </c>
      <c r="I7708" s="251" t="s">
        <v>4007</v>
      </c>
      <c r="J7708" s="285" t="s">
        <v>4953</v>
      </c>
      <c r="K7708" s="278" t="str">
        <f t="shared" si="241"/>
        <v>HTI001Stressed humanitarian conditions - Level 2</v>
      </c>
      <c r="L7708" s="286">
        <v>43668</v>
      </c>
      <c r="M7708" s="286" t="s">
        <v>3249</v>
      </c>
    </row>
    <row r="7709" spans="1:13" s="269" customFormat="1" ht="15.5" hidden="1" thickTop="1" thickBot="1" x14ac:dyDescent="0.4">
      <c r="A7709" s="287" t="s">
        <v>2961</v>
      </c>
      <c r="B7709" s="288" t="str">
        <f>VLOOKUP(A7709,Lists!B:C,2,FALSE)</f>
        <v>HTI001</v>
      </c>
      <c r="C7709" s="288" t="str">
        <f>VLOOKUP(A7709,Lists!B:D,3,FALSE)</f>
        <v>HTI</v>
      </c>
      <c r="D7709" s="289" t="s">
        <v>5112</v>
      </c>
      <c r="E7709" s="289">
        <v>2054161</v>
      </c>
      <c r="F7709" s="289" t="s">
        <v>4003</v>
      </c>
      <c r="G7709" s="289" t="s">
        <v>731</v>
      </c>
      <c r="H7709" s="278">
        <f t="shared" si="240"/>
        <v>2</v>
      </c>
      <c r="I7709" s="252" t="s">
        <v>4007</v>
      </c>
      <c r="J7709" s="289" t="s">
        <v>4954</v>
      </c>
      <c r="K7709" s="278" t="str">
        <f t="shared" si="241"/>
        <v>HTI001Moderate humanitarian conditions - Level 3</v>
      </c>
      <c r="L7709" s="290">
        <v>43668</v>
      </c>
      <c r="M7709" s="290" t="s">
        <v>3249</v>
      </c>
    </row>
    <row r="7710" spans="1:13" s="269" customFormat="1" ht="15.5" hidden="1" thickTop="1" thickBot="1" x14ac:dyDescent="0.4">
      <c r="A7710" s="283" t="s">
        <v>2961</v>
      </c>
      <c r="B7710" s="284" t="str">
        <f>VLOOKUP(A7710,Lists!B:C,2,FALSE)</f>
        <v>HTI001</v>
      </c>
      <c r="C7710" s="284" t="str">
        <f>VLOOKUP(A7710,Lists!B:D,3,FALSE)</f>
        <v>HTI</v>
      </c>
      <c r="D7710" s="285" t="s">
        <v>5113</v>
      </c>
      <c r="E7710" s="285">
        <v>571129</v>
      </c>
      <c r="F7710" s="285" t="s">
        <v>4003</v>
      </c>
      <c r="G7710" s="285" t="s">
        <v>731</v>
      </c>
      <c r="H7710" s="278">
        <f t="shared" si="240"/>
        <v>2</v>
      </c>
      <c r="I7710" s="251" t="s">
        <v>4007</v>
      </c>
      <c r="J7710" s="285" t="s">
        <v>4955</v>
      </c>
      <c r="K7710" s="278" t="str">
        <f t="shared" si="241"/>
        <v>HTI001Severe humanitarian conditions - Level 4</v>
      </c>
      <c r="L7710" s="286">
        <v>43668</v>
      </c>
      <c r="M7710" s="286" t="s">
        <v>3249</v>
      </c>
    </row>
    <row r="7711" spans="1:13" s="269" customFormat="1" ht="15.5" hidden="1" thickTop="1" thickBot="1" x14ac:dyDescent="0.4">
      <c r="A7711" s="287" t="s">
        <v>2961</v>
      </c>
      <c r="B7711" s="288" t="str">
        <f>VLOOKUP(A7711,Lists!B:C,2,FALSE)</f>
        <v>HTI001</v>
      </c>
      <c r="C7711" s="288" t="str">
        <f>VLOOKUP(A7711,Lists!B:D,3,FALSE)</f>
        <v>HTI</v>
      </c>
      <c r="D7711" s="289" t="s">
        <v>5114</v>
      </c>
      <c r="E7711" s="289">
        <v>0</v>
      </c>
      <c r="F7711" s="289" t="s">
        <v>4003</v>
      </c>
      <c r="G7711" s="289" t="s">
        <v>731</v>
      </c>
      <c r="H7711" s="278">
        <f t="shared" si="240"/>
        <v>2</v>
      </c>
      <c r="I7711" s="252" t="s">
        <v>4007</v>
      </c>
      <c r="J7711" s="289" t="s">
        <v>4956</v>
      </c>
      <c r="K7711" s="278" t="str">
        <f t="shared" si="241"/>
        <v>HTI001Extreme humanitarian conditions - Level 5</v>
      </c>
      <c r="L7711" s="290">
        <v>43668</v>
      </c>
      <c r="M7711" s="290" t="s">
        <v>3249</v>
      </c>
    </row>
    <row r="7712" spans="1:13" s="269" customFormat="1" ht="15.5" hidden="1" thickTop="1" thickBot="1" x14ac:dyDescent="0.4">
      <c r="A7712" s="283" t="s">
        <v>2961</v>
      </c>
      <c r="B7712" s="284" t="str">
        <f>VLOOKUP(A7712,Lists!B:C,2,FALSE)</f>
        <v>HTI001</v>
      </c>
      <c r="C7712" s="284" t="str">
        <f>VLOOKUP(A7712,Lists!B:D,3,FALSE)</f>
        <v>HTI</v>
      </c>
      <c r="D7712" s="285" t="s">
        <v>5028</v>
      </c>
      <c r="E7712" s="285">
        <v>13550</v>
      </c>
      <c r="F7712" s="285" t="s">
        <v>5912</v>
      </c>
      <c r="G7712" s="285" t="s">
        <v>730</v>
      </c>
      <c r="H7712" s="278">
        <f t="shared" si="240"/>
        <v>3</v>
      </c>
      <c r="I7712" s="251" t="s">
        <v>5913</v>
      </c>
      <c r="J7712" s="285" t="s">
        <v>5998</v>
      </c>
      <c r="K7712" s="278" t="str">
        <f t="shared" si="241"/>
        <v>HTI001Illness cases reported</v>
      </c>
      <c r="L7712" s="286">
        <v>43668</v>
      </c>
      <c r="M7712" s="286" t="s">
        <v>3249</v>
      </c>
    </row>
    <row r="7713" spans="1:13" s="269" customFormat="1" ht="15.5" hidden="1" thickTop="1" thickBot="1" x14ac:dyDescent="0.4">
      <c r="A7713" s="287" t="s">
        <v>2979</v>
      </c>
      <c r="B7713" s="288" t="str">
        <f>VLOOKUP(A7713,Lists!B:C,2,FALSE)</f>
        <v>SDN003</v>
      </c>
      <c r="C7713" s="288" t="str">
        <f>VLOOKUP(A7713,Lists!B:D,3,FALSE)</f>
        <v>SDN</v>
      </c>
      <c r="D7713" s="289" t="s">
        <v>522</v>
      </c>
      <c r="E7713" s="289">
        <v>44833498</v>
      </c>
      <c r="F7713" s="289" t="s">
        <v>5935</v>
      </c>
      <c r="G7713" s="289" t="s">
        <v>731</v>
      </c>
      <c r="H7713" s="278">
        <f t="shared" si="240"/>
        <v>2</v>
      </c>
      <c r="I7713" s="252" t="s">
        <v>3924</v>
      </c>
      <c r="J7713" s="289" t="s">
        <v>5341</v>
      </c>
      <c r="K7713" s="278" t="str">
        <f t="shared" si="241"/>
        <v>SDN003Total population</v>
      </c>
      <c r="L7713" s="290">
        <v>43669</v>
      </c>
      <c r="M7713" s="290" t="s">
        <v>3248</v>
      </c>
    </row>
    <row r="7714" spans="1:13" s="269" customFormat="1" ht="15.5" hidden="1" thickTop="1" thickBot="1" x14ac:dyDescent="0.4">
      <c r="A7714" s="283" t="s">
        <v>2980</v>
      </c>
      <c r="B7714" s="284" t="str">
        <f>VLOOKUP(A7714,Lists!B:C,2,FALSE)</f>
        <v>SDN004</v>
      </c>
      <c r="C7714" s="284" t="str">
        <f>VLOOKUP(A7714,Lists!B:D,3,FALSE)</f>
        <v>SDN</v>
      </c>
      <c r="D7714" s="285" t="s">
        <v>522</v>
      </c>
      <c r="E7714" s="285">
        <v>44833498</v>
      </c>
      <c r="F7714" s="285" t="s">
        <v>5935</v>
      </c>
      <c r="G7714" s="285" t="s">
        <v>731</v>
      </c>
      <c r="H7714" s="278">
        <f t="shared" si="240"/>
        <v>2</v>
      </c>
      <c r="I7714" s="251" t="s">
        <v>3924</v>
      </c>
      <c r="J7714" s="285" t="s">
        <v>5341</v>
      </c>
      <c r="K7714" s="278" t="str">
        <f t="shared" si="241"/>
        <v>SDN004Total population</v>
      </c>
      <c r="L7714" s="286">
        <v>43669</v>
      </c>
      <c r="M7714" s="286" t="s">
        <v>3248</v>
      </c>
    </row>
    <row r="7715" spans="1:13" s="269" customFormat="1" ht="15.5" hidden="1" thickTop="1" thickBot="1" x14ac:dyDescent="0.4">
      <c r="A7715" s="287" t="s">
        <v>2980</v>
      </c>
      <c r="B7715" s="288" t="str">
        <f>VLOOKUP(A7715,Lists!B:C,2,FALSE)</f>
        <v>SDN004</v>
      </c>
      <c r="C7715" s="288" t="str">
        <f>VLOOKUP(A7715,Lists!B:D,3,FALSE)</f>
        <v>SDN</v>
      </c>
      <c r="D7715" s="289" t="s">
        <v>737</v>
      </c>
      <c r="E7715" s="289">
        <v>855962</v>
      </c>
      <c r="F7715" s="289" t="s">
        <v>5936</v>
      </c>
      <c r="G7715" s="289" t="s">
        <v>731</v>
      </c>
      <c r="H7715" s="278">
        <f t="shared" si="240"/>
        <v>2</v>
      </c>
      <c r="I7715" s="252" t="s">
        <v>5270</v>
      </c>
      <c r="J7715" s="289" t="s">
        <v>5844</v>
      </c>
      <c r="K7715" s="278" t="str">
        <f t="shared" si="241"/>
        <v>SDN004People exposed</v>
      </c>
      <c r="L7715" s="290">
        <v>43669</v>
      </c>
      <c r="M7715" s="290" t="s">
        <v>3248</v>
      </c>
    </row>
    <row r="7716" spans="1:13" s="269" customFormat="1" ht="15.5" hidden="1" thickTop="1" thickBot="1" x14ac:dyDescent="0.4">
      <c r="A7716" s="283" t="s">
        <v>2980</v>
      </c>
      <c r="B7716" s="284" t="str">
        <f>VLOOKUP(A7716,Lists!B:C,2,FALSE)</f>
        <v>SDN004</v>
      </c>
      <c r="C7716" s="284" t="str">
        <f>VLOOKUP(A7716,Lists!B:D,3,FALSE)</f>
        <v>SDN</v>
      </c>
      <c r="D7716" s="285" t="s">
        <v>533</v>
      </c>
      <c r="E7716" s="285">
        <v>855962</v>
      </c>
      <c r="F7716" s="285" t="s">
        <v>5936</v>
      </c>
      <c r="G7716" s="285" t="s">
        <v>731</v>
      </c>
      <c r="H7716" s="278">
        <f t="shared" si="240"/>
        <v>2</v>
      </c>
      <c r="I7716" s="251" t="s">
        <v>5270</v>
      </c>
      <c r="J7716" s="285" t="s">
        <v>2726</v>
      </c>
      <c r="K7716" s="278" t="str">
        <f t="shared" si="241"/>
        <v>SDN004People affected</v>
      </c>
      <c r="L7716" s="286">
        <v>43669</v>
      </c>
      <c r="M7716" s="286" t="s">
        <v>3248</v>
      </c>
    </row>
    <row r="7717" spans="1:13" s="269" customFormat="1" ht="15.5" thickTop="1" thickBot="1" x14ac:dyDescent="0.4">
      <c r="A7717" s="287" t="s">
        <v>2980</v>
      </c>
      <c r="B7717" s="288" t="str">
        <f>VLOOKUP(A7717,Lists!B:C,2,FALSE)</f>
        <v>SDN004</v>
      </c>
      <c r="C7717" s="288" t="str">
        <f>VLOOKUP(A7717,Lists!B:D,3,FALSE)</f>
        <v>SDN</v>
      </c>
      <c r="D7717" s="289" t="s">
        <v>666</v>
      </c>
      <c r="E7717" s="289">
        <v>855962</v>
      </c>
      <c r="F7717" s="289" t="s">
        <v>5936</v>
      </c>
      <c r="G7717" s="289" t="s">
        <v>731</v>
      </c>
      <c r="H7717" s="278">
        <f t="shared" si="240"/>
        <v>2</v>
      </c>
      <c r="I7717" s="252" t="s">
        <v>5270</v>
      </c>
      <c r="J7717" s="289" t="s">
        <v>2727</v>
      </c>
      <c r="K7717" s="278" t="str">
        <f t="shared" si="241"/>
        <v>SDN004People displaced</v>
      </c>
      <c r="L7717" s="290">
        <v>43669</v>
      </c>
      <c r="M7717" s="290" t="s">
        <v>3248</v>
      </c>
    </row>
    <row r="7718" spans="1:13" s="269" customFormat="1" ht="15.5" hidden="1" thickTop="1" thickBot="1" x14ac:dyDescent="0.4">
      <c r="A7718" s="283" t="s">
        <v>2980</v>
      </c>
      <c r="B7718" s="284" t="str">
        <f>VLOOKUP(A7718,Lists!B:C,2,FALSE)</f>
        <v>SDN004</v>
      </c>
      <c r="C7718" s="284" t="str">
        <f>VLOOKUP(A7718,Lists!B:D,3,FALSE)</f>
        <v>SDN</v>
      </c>
      <c r="D7718" s="285" t="s">
        <v>752</v>
      </c>
      <c r="E7718" s="285">
        <v>855962</v>
      </c>
      <c r="F7718" s="285" t="s">
        <v>5936</v>
      </c>
      <c r="G7718" s="285" t="s">
        <v>731</v>
      </c>
      <c r="H7718" s="278">
        <f t="shared" si="240"/>
        <v>2</v>
      </c>
      <c r="I7718" s="251" t="s">
        <v>5270</v>
      </c>
      <c r="J7718" s="285" t="s">
        <v>5979</v>
      </c>
      <c r="K7718" s="278" t="str">
        <f t="shared" si="241"/>
        <v>SDN004People in Need</v>
      </c>
      <c r="L7718" s="286">
        <v>43669</v>
      </c>
      <c r="M7718" s="286" t="s">
        <v>3248</v>
      </c>
    </row>
    <row r="7719" spans="1:13" s="269" customFormat="1" ht="15.5" hidden="1" thickTop="1" thickBot="1" x14ac:dyDescent="0.4">
      <c r="A7719" s="287" t="s">
        <v>2980</v>
      </c>
      <c r="B7719" s="288" t="str">
        <f>VLOOKUP(A7719,Lists!B:C,2,FALSE)</f>
        <v>SDN004</v>
      </c>
      <c r="C7719" s="288" t="str">
        <f>VLOOKUP(A7719,Lists!B:D,3,FALSE)</f>
        <v>SDN</v>
      </c>
      <c r="D7719" s="289" t="s">
        <v>5112</v>
      </c>
      <c r="E7719" s="289">
        <v>812394</v>
      </c>
      <c r="F7719" s="289" t="s">
        <v>5937</v>
      </c>
      <c r="G7719" s="289" t="s">
        <v>730</v>
      </c>
      <c r="H7719" s="278">
        <f t="shared" si="240"/>
        <v>3</v>
      </c>
      <c r="I7719" s="252" t="s">
        <v>3938</v>
      </c>
      <c r="J7719" s="289" t="s">
        <v>3940</v>
      </c>
      <c r="K7719" s="278" t="str">
        <f t="shared" si="241"/>
        <v>SDN004Moderate humanitarian conditions - Level 3</v>
      </c>
      <c r="L7719" s="290">
        <v>43669</v>
      </c>
      <c r="M7719" s="290" t="s">
        <v>3248</v>
      </c>
    </row>
    <row r="7720" spans="1:13" s="269" customFormat="1" ht="15.5" hidden="1" thickTop="1" thickBot="1" x14ac:dyDescent="0.4">
      <c r="A7720" s="283" t="s">
        <v>2980</v>
      </c>
      <c r="B7720" s="284" t="str">
        <f>VLOOKUP(A7720,Lists!B:C,2,FALSE)</f>
        <v>SDN004</v>
      </c>
      <c r="C7720" s="284" t="str">
        <f>VLOOKUP(A7720,Lists!B:D,3,FALSE)</f>
        <v>SDN</v>
      </c>
      <c r="D7720" s="285" t="s">
        <v>5113</v>
      </c>
      <c r="E7720" s="285">
        <v>43586</v>
      </c>
      <c r="F7720" s="285" t="s">
        <v>5937</v>
      </c>
      <c r="G7720" s="285" t="s">
        <v>730</v>
      </c>
      <c r="H7720" s="278">
        <f t="shared" si="240"/>
        <v>3</v>
      </c>
      <c r="I7720" s="251" t="s">
        <v>3938</v>
      </c>
      <c r="J7720" s="285" t="s">
        <v>5980</v>
      </c>
      <c r="K7720" s="278" t="str">
        <f t="shared" si="241"/>
        <v>SDN004Severe humanitarian conditions - Level 4</v>
      </c>
      <c r="L7720" s="286">
        <v>43669</v>
      </c>
      <c r="M7720" s="286" t="s">
        <v>3248</v>
      </c>
    </row>
    <row r="7721" spans="1:13" s="269" customFormat="1" ht="15.5" hidden="1" thickTop="1" thickBot="1" x14ac:dyDescent="0.4">
      <c r="A7721" s="287" t="s">
        <v>3399</v>
      </c>
      <c r="B7721" s="288" t="str">
        <f>VLOOKUP(A7721,Lists!B:C,2,FALSE)</f>
        <v>MMR001</v>
      </c>
      <c r="C7721" s="288" t="str">
        <f>VLOOKUP(A7721,Lists!B:D,3,FALSE)</f>
        <v>MMR</v>
      </c>
      <c r="D7721" s="289" t="s">
        <v>522</v>
      </c>
      <c r="E7721" s="289">
        <v>52211596</v>
      </c>
      <c r="F7721" s="289" t="s">
        <v>5915</v>
      </c>
      <c r="G7721" s="289" t="s">
        <v>731</v>
      </c>
      <c r="H7721" s="278">
        <f t="shared" si="240"/>
        <v>2</v>
      </c>
      <c r="I7721" s="252" t="s">
        <v>5916</v>
      </c>
      <c r="J7721" s="289" t="s">
        <v>5917</v>
      </c>
      <c r="K7721" s="278" t="str">
        <f t="shared" si="241"/>
        <v>MMR001Total population</v>
      </c>
      <c r="L7721" s="290">
        <v>43669</v>
      </c>
      <c r="M7721" s="290" t="s">
        <v>3249</v>
      </c>
    </row>
    <row r="7722" spans="1:13" s="269" customFormat="1" ht="15.5" hidden="1" thickTop="1" thickBot="1" x14ac:dyDescent="0.4">
      <c r="A7722" s="283" t="s">
        <v>3399</v>
      </c>
      <c r="B7722" s="284" t="str">
        <f>VLOOKUP(A7722,Lists!B:C,2,FALSE)</f>
        <v>MMR001</v>
      </c>
      <c r="C7722" s="284" t="str">
        <f>VLOOKUP(A7722,Lists!B:D,3,FALSE)</f>
        <v>MMR</v>
      </c>
      <c r="D7722" s="285" t="s">
        <v>737</v>
      </c>
      <c r="E7722" s="285">
        <v>9263865</v>
      </c>
      <c r="F7722" s="285" t="s">
        <v>5054</v>
      </c>
      <c r="G7722" s="285" t="s">
        <v>731</v>
      </c>
      <c r="H7722" s="278">
        <f t="shared" si="240"/>
        <v>2</v>
      </c>
      <c r="I7722" s="251" t="s">
        <v>5053</v>
      </c>
      <c r="J7722" s="285" t="s">
        <v>1933</v>
      </c>
      <c r="K7722" s="278" t="str">
        <f t="shared" si="241"/>
        <v>MMR001People exposed</v>
      </c>
      <c r="L7722" s="286">
        <v>43669</v>
      </c>
      <c r="M7722" s="286" t="s">
        <v>3249</v>
      </c>
    </row>
    <row r="7723" spans="1:13" s="269" customFormat="1" ht="15.5" hidden="1" thickTop="1" thickBot="1" x14ac:dyDescent="0.4">
      <c r="A7723" s="287" t="s">
        <v>3399</v>
      </c>
      <c r="B7723" s="288" t="str">
        <f>VLOOKUP(A7723,Lists!B:C,2,FALSE)</f>
        <v>MMR001</v>
      </c>
      <c r="C7723" s="288" t="str">
        <f>VLOOKUP(A7723,Lists!B:D,3,FALSE)</f>
        <v>MMR</v>
      </c>
      <c r="D7723" s="289" t="s">
        <v>533</v>
      </c>
      <c r="E7723" s="289">
        <v>3541022</v>
      </c>
      <c r="F7723" s="289" t="s">
        <v>5054</v>
      </c>
      <c r="G7723" s="289" t="s">
        <v>731</v>
      </c>
      <c r="H7723" s="278">
        <f t="shared" si="240"/>
        <v>2</v>
      </c>
      <c r="I7723" s="252" t="s">
        <v>5055</v>
      </c>
      <c r="J7723" s="289" t="s">
        <v>1934</v>
      </c>
      <c r="K7723" s="278" t="str">
        <f t="shared" si="241"/>
        <v>MMR001People affected</v>
      </c>
      <c r="L7723" s="290">
        <v>43669</v>
      </c>
      <c r="M7723" s="290" t="s">
        <v>3249</v>
      </c>
    </row>
    <row r="7724" spans="1:13" s="269" customFormat="1" ht="15.5" thickTop="1" thickBot="1" x14ac:dyDescent="0.4">
      <c r="A7724" s="283" t="s">
        <v>3399</v>
      </c>
      <c r="B7724" s="284" t="str">
        <f>VLOOKUP(A7724,Lists!B:C,2,FALSE)</f>
        <v>MMR001</v>
      </c>
      <c r="C7724" s="284" t="str">
        <f>VLOOKUP(A7724,Lists!B:D,3,FALSE)</f>
        <v>MMR</v>
      </c>
      <c r="D7724" s="285" t="s">
        <v>666</v>
      </c>
      <c r="E7724" s="285">
        <v>1266773</v>
      </c>
      <c r="F7724" s="285" t="s">
        <v>5422</v>
      </c>
      <c r="G7724" s="285" t="s">
        <v>731</v>
      </c>
      <c r="H7724" s="278">
        <f t="shared" si="240"/>
        <v>2</v>
      </c>
      <c r="I7724" s="251" t="s">
        <v>5918</v>
      </c>
      <c r="J7724" s="285" t="s">
        <v>5919</v>
      </c>
      <c r="K7724" s="278" t="str">
        <f t="shared" si="241"/>
        <v>MMR001People displaced</v>
      </c>
      <c r="L7724" s="286">
        <v>43669</v>
      </c>
      <c r="M7724" s="286" t="s">
        <v>3249</v>
      </c>
    </row>
    <row r="7725" spans="1:13" s="269" customFormat="1" ht="15.5" hidden="1" thickTop="1" thickBot="1" x14ac:dyDescent="0.4">
      <c r="A7725" s="287" t="s">
        <v>3399</v>
      </c>
      <c r="B7725" s="288" t="str">
        <f>VLOOKUP(A7725,Lists!B:C,2,FALSE)</f>
        <v>MMR001</v>
      </c>
      <c r="C7725" s="288" t="str">
        <f>VLOOKUP(A7725,Lists!B:D,3,FALSE)</f>
        <v>MMR</v>
      </c>
      <c r="D7725" s="289" t="s">
        <v>5029</v>
      </c>
      <c r="E7725" s="289">
        <v>686</v>
      </c>
      <c r="F7725" s="289" t="s">
        <v>5920</v>
      </c>
      <c r="G7725" s="289" t="s">
        <v>731</v>
      </c>
      <c r="H7725" s="278">
        <f t="shared" si="240"/>
        <v>2</v>
      </c>
      <c r="I7725" s="252" t="s">
        <v>1354</v>
      </c>
      <c r="J7725" s="289" t="s">
        <v>5421</v>
      </c>
      <c r="K7725" s="278" t="str">
        <f t="shared" si="241"/>
        <v>MMR001Fatalities reported</v>
      </c>
      <c r="L7725" s="290">
        <v>43669</v>
      </c>
      <c r="M7725" s="290" t="s">
        <v>3249</v>
      </c>
    </row>
    <row r="7726" spans="1:13" s="269" customFormat="1" ht="15.5" hidden="1" thickTop="1" thickBot="1" x14ac:dyDescent="0.4">
      <c r="A7726" s="283" t="s">
        <v>3399</v>
      </c>
      <c r="B7726" s="284" t="str">
        <f>VLOOKUP(A7726,Lists!B:C,2,FALSE)</f>
        <v>MMR001</v>
      </c>
      <c r="C7726" s="284" t="str">
        <f>VLOOKUP(A7726,Lists!B:D,3,FALSE)</f>
        <v>MMR</v>
      </c>
      <c r="D7726" s="285" t="s">
        <v>5115</v>
      </c>
      <c r="E7726" s="285">
        <v>825</v>
      </c>
      <c r="F7726" s="285" t="s">
        <v>5920</v>
      </c>
      <c r="G7726" s="285" t="s">
        <v>731</v>
      </c>
      <c r="H7726" s="278">
        <f t="shared" si="240"/>
        <v>2</v>
      </c>
      <c r="I7726" s="251" t="s">
        <v>1354</v>
      </c>
      <c r="J7726" s="285" t="s">
        <v>5060</v>
      </c>
      <c r="K7726" s="278" t="str">
        <f t="shared" si="241"/>
        <v>MMR001Fatalities in all crises</v>
      </c>
      <c r="L7726" s="286">
        <v>43669</v>
      </c>
      <c r="M7726" s="286" t="s">
        <v>3249</v>
      </c>
    </row>
    <row r="7727" spans="1:13" s="269" customFormat="1" ht="15.5" hidden="1" thickTop="1" thickBot="1" x14ac:dyDescent="0.4">
      <c r="A7727" s="287" t="s">
        <v>3399</v>
      </c>
      <c r="B7727" s="288" t="str">
        <f>VLOOKUP(A7727,Lists!B:C,2,FALSE)</f>
        <v>MMR001</v>
      </c>
      <c r="C7727" s="288" t="str">
        <f>VLOOKUP(A7727,Lists!B:D,3,FALSE)</f>
        <v>MMR</v>
      </c>
      <c r="D7727" s="289" t="s">
        <v>752</v>
      </c>
      <c r="E7727" s="289">
        <v>931051</v>
      </c>
      <c r="F7727" s="289" t="s">
        <v>5921</v>
      </c>
      <c r="G7727" s="289" t="s">
        <v>731</v>
      </c>
      <c r="H7727" s="278">
        <f t="shared" si="240"/>
        <v>2</v>
      </c>
      <c r="I7727" s="252" t="s">
        <v>1930</v>
      </c>
      <c r="J7727" s="289" t="s">
        <v>5922</v>
      </c>
      <c r="K7727" s="278" t="str">
        <f t="shared" si="241"/>
        <v>MMR001People in Need</v>
      </c>
      <c r="L7727" s="290">
        <v>43669</v>
      </c>
      <c r="M7727" s="290" t="s">
        <v>3249</v>
      </c>
    </row>
    <row r="7728" spans="1:13" s="269" customFormat="1" ht="15.5" hidden="1" thickTop="1" thickBot="1" x14ac:dyDescent="0.4">
      <c r="A7728" s="283" t="s">
        <v>3399</v>
      </c>
      <c r="B7728" s="284" t="str">
        <f>VLOOKUP(A7728,Lists!B:C,2,FALSE)</f>
        <v>MMR001</v>
      </c>
      <c r="C7728" s="284" t="str">
        <f>VLOOKUP(A7728,Lists!B:D,3,FALSE)</f>
        <v>MMR</v>
      </c>
      <c r="D7728" s="285" t="s">
        <v>5110</v>
      </c>
      <c r="E7728" s="285">
        <v>5722843</v>
      </c>
      <c r="F7728" s="285" t="s">
        <v>5921</v>
      </c>
      <c r="G7728" s="285" t="s">
        <v>731</v>
      </c>
      <c r="H7728" s="278">
        <f t="shared" si="240"/>
        <v>2</v>
      </c>
      <c r="I7728" s="251" t="s">
        <v>1930</v>
      </c>
      <c r="J7728" s="285" t="s">
        <v>5923</v>
      </c>
      <c r="K7728" s="278" t="str">
        <f t="shared" si="241"/>
        <v>MMR001Minimal humanitarian conditions - Level 1</v>
      </c>
      <c r="L7728" s="286">
        <v>43669</v>
      </c>
      <c r="M7728" s="286" t="s">
        <v>3249</v>
      </c>
    </row>
    <row r="7729" spans="1:13" s="269" customFormat="1" ht="15.5" hidden="1" thickTop="1" thickBot="1" x14ac:dyDescent="0.4">
      <c r="A7729" s="287" t="s">
        <v>3399</v>
      </c>
      <c r="B7729" s="288" t="str">
        <f>VLOOKUP(A7729,Lists!B:C,2,FALSE)</f>
        <v>MMR001</v>
      </c>
      <c r="C7729" s="288" t="str">
        <f>VLOOKUP(A7729,Lists!B:D,3,FALSE)</f>
        <v>MMR</v>
      </c>
      <c r="D7729" s="289" t="s">
        <v>5111</v>
      </c>
      <c r="E7729" s="289">
        <v>2609971</v>
      </c>
      <c r="F7729" s="289" t="s">
        <v>5921</v>
      </c>
      <c r="G7729" s="289" t="s">
        <v>731</v>
      </c>
      <c r="H7729" s="278">
        <f t="shared" si="240"/>
        <v>2</v>
      </c>
      <c r="I7729" s="252" t="s">
        <v>1930</v>
      </c>
      <c r="J7729" s="289" t="s">
        <v>5923</v>
      </c>
      <c r="K7729" s="278" t="str">
        <f t="shared" si="241"/>
        <v>MMR001Stressed humanitarian conditions - Level 2</v>
      </c>
      <c r="L7729" s="290">
        <v>43669</v>
      </c>
      <c r="M7729" s="290" t="s">
        <v>3249</v>
      </c>
    </row>
    <row r="7730" spans="1:13" s="269" customFormat="1" ht="15.5" hidden="1" thickTop="1" thickBot="1" x14ac:dyDescent="0.4">
      <c r="A7730" s="283" t="s">
        <v>3399</v>
      </c>
      <c r="B7730" s="284" t="str">
        <f>VLOOKUP(A7730,Lists!B:C,2,FALSE)</f>
        <v>MMR001</v>
      </c>
      <c r="C7730" s="284" t="str">
        <f>VLOOKUP(A7730,Lists!B:D,3,FALSE)</f>
        <v>MMR</v>
      </c>
      <c r="D7730" s="285" t="s">
        <v>5112</v>
      </c>
      <c r="E7730" s="285">
        <v>501404</v>
      </c>
      <c r="F7730" s="285" t="s">
        <v>5921</v>
      </c>
      <c r="G7730" s="285" t="s">
        <v>731</v>
      </c>
      <c r="H7730" s="278">
        <f t="shared" si="240"/>
        <v>2</v>
      </c>
      <c r="I7730" s="251" t="s">
        <v>1930</v>
      </c>
      <c r="J7730" s="285" t="s">
        <v>5923</v>
      </c>
      <c r="K7730" s="278" t="str">
        <f t="shared" si="241"/>
        <v>MMR001Moderate humanitarian conditions - Level 3</v>
      </c>
      <c r="L7730" s="286">
        <v>43669</v>
      </c>
      <c r="M7730" s="286" t="s">
        <v>3249</v>
      </c>
    </row>
    <row r="7731" spans="1:13" s="269" customFormat="1" ht="15.5" hidden="1" thickTop="1" thickBot="1" x14ac:dyDescent="0.4">
      <c r="A7731" s="287" t="s">
        <v>3399</v>
      </c>
      <c r="B7731" s="288" t="str">
        <f>VLOOKUP(A7731,Lists!B:C,2,FALSE)</f>
        <v>MMR001</v>
      </c>
      <c r="C7731" s="288" t="str">
        <f>VLOOKUP(A7731,Lists!B:D,3,FALSE)</f>
        <v>MMR</v>
      </c>
      <c r="D7731" s="289" t="s">
        <v>5113</v>
      </c>
      <c r="E7731" s="289">
        <v>429647</v>
      </c>
      <c r="F7731" s="289" t="s">
        <v>5921</v>
      </c>
      <c r="G7731" s="289" t="s">
        <v>731</v>
      </c>
      <c r="H7731" s="278">
        <f t="shared" si="240"/>
        <v>2</v>
      </c>
      <c r="I7731" s="252" t="s">
        <v>1930</v>
      </c>
      <c r="J7731" s="289" t="s">
        <v>5923</v>
      </c>
      <c r="K7731" s="278" t="str">
        <f t="shared" si="241"/>
        <v>MMR001Severe humanitarian conditions - Level 4</v>
      </c>
      <c r="L7731" s="290">
        <v>43669</v>
      </c>
      <c r="M7731" s="290" t="s">
        <v>3249</v>
      </c>
    </row>
    <row r="7732" spans="1:13" s="269" customFormat="1" ht="15.5" hidden="1" thickTop="1" thickBot="1" x14ac:dyDescent="0.4">
      <c r="A7732" s="283" t="s">
        <v>3399</v>
      </c>
      <c r="B7732" s="284" t="str">
        <f>VLOOKUP(A7732,Lists!B:C,2,FALSE)</f>
        <v>MMR001</v>
      </c>
      <c r="C7732" s="284" t="str">
        <f>VLOOKUP(A7732,Lists!B:D,3,FALSE)</f>
        <v>MMR</v>
      </c>
      <c r="D7732" s="285" t="s">
        <v>5114</v>
      </c>
      <c r="E7732" s="285">
        <v>0</v>
      </c>
      <c r="F7732" s="285" t="s">
        <v>5921</v>
      </c>
      <c r="G7732" s="285" t="s">
        <v>731</v>
      </c>
      <c r="H7732" s="278">
        <f t="shared" si="240"/>
        <v>2</v>
      </c>
      <c r="I7732" s="251" t="s">
        <v>1930</v>
      </c>
      <c r="J7732" s="285" t="s">
        <v>5923</v>
      </c>
      <c r="K7732" s="278" t="str">
        <f t="shared" si="241"/>
        <v>MMR001Extreme humanitarian conditions - Level 5</v>
      </c>
      <c r="L7732" s="286">
        <v>43669</v>
      </c>
      <c r="M7732" s="286" t="s">
        <v>3249</v>
      </c>
    </row>
    <row r="7733" spans="1:13" s="269" customFormat="1" ht="15.5" hidden="1" thickTop="1" thickBot="1" x14ac:dyDescent="0.4">
      <c r="A7733" s="287" t="s">
        <v>786</v>
      </c>
      <c r="B7733" s="288" t="str">
        <f>VLOOKUP(A7733,Lists!B:C,2,FALSE)</f>
        <v>MMR002</v>
      </c>
      <c r="C7733" s="288" t="str">
        <f>VLOOKUP(A7733,Lists!B:D,3,FALSE)</f>
        <v>MMR</v>
      </c>
      <c r="D7733" s="289" t="s">
        <v>522</v>
      </c>
      <c r="E7733" s="289">
        <v>52211596</v>
      </c>
      <c r="F7733" s="289" t="s">
        <v>5915</v>
      </c>
      <c r="G7733" s="289" t="s">
        <v>731</v>
      </c>
      <c r="H7733" s="278">
        <f t="shared" si="240"/>
        <v>2</v>
      </c>
      <c r="I7733" s="252" t="s">
        <v>5916</v>
      </c>
      <c r="J7733" s="289" t="s">
        <v>5917</v>
      </c>
      <c r="K7733" s="278" t="str">
        <f t="shared" si="241"/>
        <v>MMR002Total population</v>
      </c>
      <c r="L7733" s="290">
        <v>43669</v>
      </c>
      <c r="M7733" s="290" t="s">
        <v>3249</v>
      </c>
    </row>
    <row r="7734" spans="1:13" s="269" customFormat="1" ht="15.5" thickTop="1" thickBot="1" x14ac:dyDescent="0.4">
      <c r="A7734" s="283" t="s">
        <v>786</v>
      </c>
      <c r="B7734" s="284" t="str">
        <f>VLOOKUP(A7734,Lists!B:C,2,FALSE)</f>
        <v>MMR002</v>
      </c>
      <c r="C7734" s="284" t="str">
        <f>VLOOKUP(A7734,Lists!B:D,3,FALSE)</f>
        <v>MMR</v>
      </c>
      <c r="D7734" s="285" t="s">
        <v>666</v>
      </c>
      <c r="E7734" s="285">
        <v>1160205</v>
      </c>
      <c r="F7734" s="285" t="s">
        <v>5999</v>
      </c>
      <c r="G7734" s="285" t="s">
        <v>731</v>
      </c>
      <c r="H7734" s="278">
        <f t="shared" si="240"/>
        <v>2</v>
      </c>
      <c r="I7734" s="251" t="s">
        <v>5924</v>
      </c>
      <c r="J7734" s="285" t="s">
        <v>5925</v>
      </c>
      <c r="K7734" s="278" t="str">
        <f t="shared" si="241"/>
        <v>MMR002People displaced</v>
      </c>
      <c r="L7734" s="286">
        <v>43669</v>
      </c>
      <c r="M7734" s="286" t="s">
        <v>3249</v>
      </c>
    </row>
    <row r="7735" spans="1:13" s="269" customFormat="1" ht="15.5" hidden="1" thickTop="1" thickBot="1" x14ac:dyDescent="0.4">
      <c r="A7735" s="287" t="s">
        <v>786</v>
      </c>
      <c r="B7735" s="288" t="str">
        <f>VLOOKUP(A7735,Lists!B:C,2,FALSE)</f>
        <v>MMR002</v>
      </c>
      <c r="C7735" s="288" t="str">
        <f>VLOOKUP(A7735,Lists!B:D,3,FALSE)</f>
        <v>MMR</v>
      </c>
      <c r="D7735" s="289" t="s">
        <v>5029</v>
      </c>
      <c r="E7735" s="289">
        <v>656</v>
      </c>
      <c r="F7735" s="289" t="s">
        <v>5920</v>
      </c>
      <c r="G7735" s="289" t="s">
        <v>731</v>
      </c>
      <c r="H7735" s="278">
        <f t="shared" si="240"/>
        <v>2</v>
      </c>
      <c r="I7735" s="252" t="s">
        <v>1354</v>
      </c>
      <c r="J7735" s="289" t="s">
        <v>5067</v>
      </c>
      <c r="K7735" s="278" t="str">
        <f t="shared" si="241"/>
        <v>MMR002Fatalities reported</v>
      </c>
      <c r="L7735" s="290">
        <v>43669</v>
      </c>
      <c r="M7735" s="290" t="s">
        <v>3249</v>
      </c>
    </row>
    <row r="7736" spans="1:13" s="269" customFormat="1" ht="15.5" hidden="1" thickTop="1" thickBot="1" x14ac:dyDescent="0.4">
      <c r="A7736" s="283" t="s">
        <v>786</v>
      </c>
      <c r="B7736" s="284" t="str">
        <f>VLOOKUP(A7736,Lists!B:C,2,FALSE)</f>
        <v>MMR002</v>
      </c>
      <c r="C7736" s="284" t="str">
        <f>VLOOKUP(A7736,Lists!B:D,3,FALSE)</f>
        <v>MMR</v>
      </c>
      <c r="D7736" s="285" t="s">
        <v>5115</v>
      </c>
      <c r="E7736" s="285">
        <v>825</v>
      </c>
      <c r="F7736" s="285" t="s">
        <v>5920</v>
      </c>
      <c r="G7736" s="285" t="s">
        <v>731</v>
      </c>
      <c r="H7736" s="278">
        <f t="shared" si="240"/>
        <v>2</v>
      </c>
      <c r="I7736" s="251" t="s">
        <v>1354</v>
      </c>
      <c r="J7736" s="285" t="s">
        <v>5068</v>
      </c>
      <c r="K7736" s="278" t="str">
        <f t="shared" si="241"/>
        <v>MMR002Fatalities in all crises</v>
      </c>
      <c r="L7736" s="286">
        <v>43669</v>
      </c>
      <c r="M7736" s="286" t="s">
        <v>3249</v>
      </c>
    </row>
    <row r="7737" spans="1:13" s="269" customFormat="1" ht="15.5" hidden="1" thickTop="1" thickBot="1" x14ac:dyDescent="0.4">
      <c r="A7737" s="287" t="s">
        <v>786</v>
      </c>
      <c r="B7737" s="288" t="str">
        <f>VLOOKUP(A7737,Lists!B:C,2,FALSE)</f>
        <v>MMR002</v>
      </c>
      <c r="C7737" s="288" t="str">
        <f>VLOOKUP(A7737,Lists!B:D,3,FALSE)</f>
        <v>MMR</v>
      </c>
      <c r="D7737" s="289" t="s">
        <v>752</v>
      </c>
      <c r="E7737" s="289">
        <v>715005</v>
      </c>
      <c r="F7737" s="289" t="s">
        <v>1924</v>
      </c>
      <c r="G7737" s="289" t="s">
        <v>731</v>
      </c>
      <c r="H7737" s="278">
        <f t="shared" si="240"/>
        <v>2</v>
      </c>
      <c r="I7737" s="252" t="s">
        <v>1930</v>
      </c>
      <c r="J7737" s="289" t="s">
        <v>5926</v>
      </c>
      <c r="K7737" s="278" t="str">
        <f t="shared" si="241"/>
        <v>MMR002People in Need</v>
      </c>
      <c r="L7737" s="290">
        <v>43669</v>
      </c>
      <c r="M7737" s="290" t="s">
        <v>3249</v>
      </c>
    </row>
    <row r="7738" spans="1:13" s="269" customFormat="1" ht="15.5" hidden="1" thickTop="1" thickBot="1" x14ac:dyDescent="0.4">
      <c r="A7738" s="283" t="s">
        <v>786</v>
      </c>
      <c r="B7738" s="284" t="str">
        <f>VLOOKUP(A7738,Lists!B:C,2,FALSE)</f>
        <v>MMR002</v>
      </c>
      <c r="C7738" s="284" t="str">
        <f>VLOOKUP(A7738,Lists!B:D,3,FALSE)</f>
        <v>MMR</v>
      </c>
      <c r="D7738" s="285" t="s">
        <v>5110</v>
      </c>
      <c r="E7738" s="285">
        <v>2549965</v>
      </c>
      <c r="F7738" s="285" t="s">
        <v>1924</v>
      </c>
      <c r="G7738" s="285" t="s">
        <v>731</v>
      </c>
      <c r="H7738" s="278">
        <f t="shared" si="240"/>
        <v>2</v>
      </c>
      <c r="I7738" s="251" t="s">
        <v>1930</v>
      </c>
      <c r="J7738" s="285" t="s">
        <v>5927</v>
      </c>
      <c r="K7738" s="278" t="str">
        <f t="shared" si="241"/>
        <v>MMR002Minimal humanitarian conditions - Level 1</v>
      </c>
      <c r="L7738" s="286">
        <v>43669</v>
      </c>
      <c r="M7738" s="286" t="s">
        <v>3249</v>
      </c>
    </row>
    <row r="7739" spans="1:13" s="269" customFormat="1" ht="15.5" hidden="1" thickTop="1" thickBot="1" x14ac:dyDescent="0.4">
      <c r="A7739" s="287" t="s">
        <v>786</v>
      </c>
      <c r="B7739" s="288" t="str">
        <f>VLOOKUP(A7739,Lists!B:C,2,FALSE)</f>
        <v>MMR002</v>
      </c>
      <c r="C7739" s="288" t="str">
        <f>VLOOKUP(A7739,Lists!B:D,3,FALSE)</f>
        <v>MMR</v>
      </c>
      <c r="D7739" s="289" t="s">
        <v>5111</v>
      </c>
      <c r="E7739" s="289">
        <v>519837</v>
      </c>
      <c r="F7739" s="289" t="s">
        <v>1924</v>
      </c>
      <c r="G7739" s="289" t="s">
        <v>731</v>
      </c>
      <c r="H7739" s="278">
        <f t="shared" si="240"/>
        <v>2</v>
      </c>
      <c r="I7739" s="252" t="s">
        <v>1930</v>
      </c>
      <c r="J7739" s="289" t="s">
        <v>5928</v>
      </c>
      <c r="K7739" s="278" t="str">
        <f t="shared" si="241"/>
        <v>MMR002Stressed humanitarian conditions - Level 2</v>
      </c>
      <c r="L7739" s="290">
        <v>43669</v>
      </c>
      <c r="M7739" s="290" t="s">
        <v>3249</v>
      </c>
    </row>
    <row r="7740" spans="1:13" s="269" customFormat="1" ht="15.5" hidden="1" thickTop="1" thickBot="1" x14ac:dyDescent="0.4">
      <c r="A7740" s="283" t="s">
        <v>786</v>
      </c>
      <c r="B7740" s="284" t="str">
        <f>VLOOKUP(A7740,Lists!B:C,2,FALSE)</f>
        <v>MMR002</v>
      </c>
      <c r="C7740" s="284" t="str">
        <f>VLOOKUP(A7740,Lists!B:D,3,FALSE)</f>
        <v>MMR</v>
      </c>
      <c r="D7740" s="285" t="s">
        <v>5112</v>
      </c>
      <c r="E7740" s="285">
        <v>391005</v>
      </c>
      <c r="F7740" s="285" t="s">
        <v>1924</v>
      </c>
      <c r="G7740" s="285" t="s">
        <v>731</v>
      </c>
      <c r="H7740" s="278">
        <f t="shared" si="240"/>
        <v>2</v>
      </c>
      <c r="I7740" s="251" t="s">
        <v>1930</v>
      </c>
      <c r="J7740" s="285" t="s">
        <v>1954</v>
      </c>
      <c r="K7740" s="278" t="str">
        <f t="shared" si="241"/>
        <v>MMR002Moderate humanitarian conditions - Level 3</v>
      </c>
      <c r="L7740" s="286">
        <v>43669</v>
      </c>
      <c r="M7740" s="286" t="s">
        <v>3249</v>
      </c>
    </row>
    <row r="7741" spans="1:13" s="269" customFormat="1" ht="15.5" hidden="1" thickTop="1" thickBot="1" x14ac:dyDescent="0.4">
      <c r="A7741" s="287" t="s">
        <v>786</v>
      </c>
      <c r="B7741" s="288" t="str">
        <f>VLOOKUP(A7741,Lists!B:C,2,FALSE)</f>
        <v>MMR002</v>
      </c>
      <c r="C7741" s="288" t="str">
        <f>VLOOKUP(A7741,Lists!B:D,3,FALSE)</f>
        <v>MMR</v>
      </c>
      <c r="D7741" s="289" t="s">
        <v>5113</v>
      </c>
      <c r="E7741" s="289">
        <v>324000</v>
      </c>
      <c r="F7741" s="289" t="s">
        <v>1924</v>
      </c>
      <c r="G7741" s="289" t="s">
        <v>731</v>
      </c>
      <c r="H7741" s="278">
        <f t="shared" si="240"/>
        <v>2</v>
      </c>
      <c r="I7741" s="252" t="s">
        <v>1930</v>
      </c>
      <c r="J7741" s="289" t="s">
        <v>1954</v>
      </c>
      <c r="K7741" s="278" t="str">
        <f t="shared" si="241"/>
        <v>MMR002Severe humanitarian conditions - Level 4</v>
      </c>
      <c r="L7741" s="290">
        <v>43669</v>
      </c>
      <c r="M7741" s="290" t="s">
        <v>3249</v>
      </c>
    </row>
    <row r="7742" spans="1:13" s="269" customFormat="1" ht="15.5" hidden="1" thickTop="1" thickBot="1" x14ac:dyDescent="0.4">
      <c r="A7742" s="283" t="s">
        <v>786</v>
      </c>
      <c r="B7742" s="284" t="str">
        <f>VLOOKUP(A7742,Lists!B:C,2,FALSE)</f>
        <v>MMR002</v>
      </c>
      <c r="C7742" s="284" t="str">
        <f>VLOOKUP(A7742,Lists!B:D,3,FALSE)</f>
        <v>MMR</v>
      </c>
      <c r="D7742" s="285" t="s">
        <v>5114</v>
      </c>
      <c r="E7742" s="285">
        <v>0</v>
      </c>
      <c r="F7742" s="285" t="s">
        <v>1924</v>
      </c>
      <c r="G7742" s="285" t="s">
        <v>731</v>
      </c>
      <c r="H7742" s="278">
        <f t="shared" si="240"/>
        <v>2</v>
      </c>
      <c r="I7742" s="251" t="s">
        <v>1930</v>
      </c>
      <c r="J7742" s="285" t="s">
        <v>5072</v>
      </c>
      <c r="K7742" s="278" t="str">
        <f t="shared" si="241"/>
        <v>MMR002Extreme humanitarian conditions - Level 5</v>
      </c>
      <c r="L7742" s="286">
        <v>43669</v>
      </c>
      <c r="M7742" s="286" t="s">
        <v>3249</v>
      </c>
    </row>
    <row r="7743" spans="1:13" s="269" customFormat="1" ht="15.5" hidden="1" thickTop="1" thickBot="1" x14ac:dyDescent="0.4">
      <c r="A7743" s="287" t="s">
        <v>787</v>
      </c>
      <c r="B7743" s="288" t="str">
        <f>VLOOKUP(A7743,Lists!B:C,2,FALSE)</f>
        <v>MMR003</v>
      </c>
      <c r="C7743" s="288" t="str">
        <f>VLOOKUP(A7743,Lists!B:D,3,FALSE)</f>
        <v>MMR</v>
      </c>
      <c r="D7743" s="289" t="s">
        <v>522</v>
      </c>
      <c r="E7743" s="289">
        <v>52211596</v>
      </c>
      <c r="F7743" s="289" t="s">
        <v>5915</v>
      </c>
      <c r="G7743" s="289" t="s">
        <v>731</v>
      </c>
      <c r="H7743" s="278">
        <f t="shared" si="240"/>
        <v>2</v>
      </c>
      <c r="I7743" s="252" t="s">
        <v>5916</v>
      </c>
      <c r="J7743" s="289" t="s">
        <v>5917</v>
      </c>
      <c r="K7743" s="278" t="str">
        <f t="shared" si="241"/>
        <v>MMR003Total population</v>
      </c>
      <c r="L7743" s="290">
        <v>43669</v>
      </c>
      <c r="M7743" s="290" t="s">
        <v>3249</v>
      </c>
    </row>
    <row r="7744" spans="1:13" s="269" customFormat="1" ht="15.5" thickTop="1" thickBot="1" x14ac:dyDescent="0.4">
      <c r="A7744" s="283" t="s">
        <v>787</v>
      </c>
      <c r="B7744" s="284" t="str">
        <f>VLOOKUP(A7744,Lists!B:C,2,FALSE)</f>
        <v>MMR003</v>
      </c>
      <c r="C7744" s="284" t="str">
        <f>VLOOKUP(A7744,Lists!B:D,3,FALSE)</f>
        <v>MMR</v>
      </c>
      <c r="D7744" s="285" t="s">
        <v>666</v>
      </c>
      <c r="E7744" s="285">
        <v>106568</v>
      </c>
      <c r="F7744" s="285" t="s">
        <v>5929</v>
      </c>
      <c r="G7744" s="285" t="s">
        <v>731</v>
      </c>
      <c r="H7744" s="278">
        <f t="shared" si="240"/>
        <v>2</v>
      </c>
      <c r="I7744" s="251" t="s">
        <v>5930</v>
      </c>
      <c r="J7744" s="285" t="s">
        <v>5931</v>
      </c>
      <c r="K7744" s="278" t="str">
        <f t="shared" si="241"/>
        <v>MMR003People displaced</v>
      </c>
      <c r="L7744" s="286">
        <v>43669</v>
      </c>
      <c r="M7744" s="286" t="s">
        <v>3249</v>
      </c>
    </row>
    <row r="7745" spans="1:13" s="269" customFormat="1" ht="15.5" hidden="1" thickTop="1" thickBot="1" x14ac:dyDescent="0.4">
      <c r="A7745" s="287" t="s">
        <v>787</v>
      </c>
      <c r="B7745" s="288" t="str">
        <f>VLOOKUP(A7745,Lists!B:C,2,FALSE)</f>
        <v>MMR003</v>
      </c>
      <c r="C7745" s="288" t="str">
        <f>VLOOKUP(A7745,Lists!B:D,3,FALSE)</f>
        <v>MMR</v>
      </c>
      <c r="D7745" s="289" t="s">
        <v>5029</v>
      </c>
      <c r="E7745" s="289">
        <v>30</v>
      </c>
      <c r="F7745" s="289" t="s">
        <v>5920</v>
      </c>
      <c r="G7745" s="289" t="s">
        <v>731</v>
      </c>
      <c r="H7745" s="278">
        <f t="shared" si="240"/>
        <v>2</v>
      </c>
      <c r="I7745" s="252" t="s">
        <v>1354</v>
      </c>
      <c r="J7745" s="289" t="s">
        <v>5932</v>
      </c>
      <c r="K7745" s="278" t="str">
        <f t="shared" si="241"/>
        <v>MMR003Fatalities reported</v>
      </c>
      <c r="L7745" s="290">
        <v>43669</v>
      </c>
      <c r="M7745" s="290" t="s">
        <v>3249</v>
      </c>
    </row>
    <row r="7746" spans="1:13" s="269" customFormat="1" ht="15.5" hidden="1" thickTop="1" thickBot="1" x14ac:dyDescent="0.4">
      <c r="A7746" s="283" t="s">
        <v>787</v>
      </c>
      <c r="B7746" s="284" t="str">
        <f>VLOOKUP(A7746,Lists!B:C,2,FALSE)</f>
        <v>MMR003</v>
      </c>
      <c r="C7746" s="284" t="str">
        <f>VLOOKUP(A7746,Lists!B:D,3,FALSE)</f>
        <v>MMR</v>
      </c>
      <c r="D7746" s="285" t="s">
        <v>5115</v>
      </c>
      <c r="E7746" s="285">
        <v>825</v>
      </c>
      <c r="F7746" s="285" t="s">
        <v>5920</v>
      </c>
      <c r="G7746" s="285" t="s">
        <v>731</v>
      </c>
      <c r="H7746" s="278">
        <f t="shared" ref="H7746:H7809" si="242">IF(G7746="x","x",IF(G7746="Low",3,IF(G7746="Medium",2,IF(G7746="High",1,FALSE))))</f>
        <v>2</v>
      </c>
      <c r="I7746" s="251" t="s">
        <v>1354</v>
      </c>
      <c r="J7746" s="285" t="s">
        <v>5079</v>
      </c>
      <c r="K7746" s="278" t="str">
        <f t="shared" ref="K7746:K7809" si="243">B7746&amp;""&amp;D7746</f>
        <v>MMR003Fatalities in all crises</v>
      </c>
      <c r="L7746" s="286">
        <v>43669</v>
      </c>
      <c r="M7746" s="286" t="s">
        <v>3249</v>
      </c>
    </row>
    <row r="7747" spans="1:13" s="269" customFormat="1" ht="15.5" hidden="1" thickTop="1" thickBot="1" x14ac:dyDescent="0.4">
      <c r="A7747" s="287" t="s">
        <v>787</v>
      </c>
      <c r="B7747" s="288" t="str">
        <f>VLOOKUP(A7747,Lists!B:C,2,FALSE)</f>
        <v>MMR003</v>
      </c>
      <c r="C7747" s="288" t="str">
        <f>VLOOKUP(A7747,Lists!B:D,3,FALSE)</f>
        <v>MMR</v>
      </c>
      <c r="D7747" s="289" t="s">
        <v>752</v>
      </c>
      <c r="E7747" s="289">
        <v>216046</v>
      </c>
      <c r="F7747" s="289" t="s">
        <v>1924</v>
      </c>
      <c r="G7747" s="289" t="s">
        <v>731</v>
      </c>
      <c r="H7747" s="278">
        <f t="shared" si="242"/>
        <v>2</v>
      </c>
      <c r="I7747" s="252" t="s">
        <v>1930</v>
      </c>
      <c r="J7747" s="289" t="s">
        <v>6000</v>
      </c>
      <c r="K7747" s="278" t="str">
        <f t="shared" si="243"/>
        <v>MMR003People in Need</v>
      </c>
      <c r="L7747" s="290">
        <v>43669</v>
      </c>
      <c r="M7747" s="290" t="s">
        <v>3249</v>
      </c>
    </row>
    <row r="7748" spans="1:13" s="269" customFormat="1" ht="15.5" hidden="1" thickTop="1" thickBot="1" x14ac:dyDescent="0.4">
      <c r="A7748" s="283" t="s">
        <v>787</v>
      </c>
      <c r="B7748" s="284" t="str">
        <f>VLOOKUP(A7748,Lists!B:C,2,FALSE)</f>
        <v>MMR003</v>
      </c>
      <c r="C7748" s="284" t="str">
        <f>VLOOKUP(A7748,Lists!B:D,3,FALSE)</f>
        <v>MMR</v>
      </c>
      <c r="D7748" s="285" t="s">
        <v>5110</v>
      </c>
      <c r="E7748" s="285">
        <v>3172878</v>
      </c>
      <c r="F7748" s="285" t="s">
        <v>1924</v>
      </c>
      <c r="G7748" s="285" t="s">
        <v>731</v>
      </c>
      <c r="H7748" s="278">
        <f t="shared" si="242"/>
        <v>2</v>
      </c>
      <c r="I7748" s="251" t="s">
        <v>1930</v>
      </c>
      <c r="J7748" s="285" t="s">
        <v>5933</v>
      </c>
      <c r="K7748" s="278" t="str">
        <f t="shared" si="243"/>
        <v>MMR003Minimal humanitarian conditions - Level 1</v>
      </c>
      <c r="L7748" s="286">
        <v>43669</v>
      </c>
      <c r="M7748" s="286" t="s">
        <v>3249</v>
      </c>
    </row>
    <row r="7749" spans="1:13" s="269" customFormat="1" ht="15.5" hidden="1" thickTop="1" thickBot="1" x14ac:dyDescent="0.4">
      <c r="A7749" s="287" t="s">
        <v>787</v>
      </c>
      <c r="B7749" s="288" t="str">
        <f>VLOOKUP(A7749,Lists!B:C,2,FALSE)</f>
        <v>MMR003</v>
      </c>
      <c r="C7749" s="288" t="str">
        <f>VLOOKUP(A7749,Lists!B:D,3,FALSE)</f>
        <v>MMR</v>
      </c>
      <c r="D7749" s="289" t="s">
        <v>5111</v>
      </c>
      <c r="E7749" s="289">
        <v>2090134</v>
      </c>
      <c r="F7749" s="289" t="s">
        <v>1924</v>
      </c>
      <c r="G7749" s="289" t="s">
        <v>731</v>
      </c>
      <c r="H7749" s="278">
        <f t="shared" si="242"/>
        <v>2</v>
      </c>
      <c r="I7749" s="252" t="s">
        <v>1930</v>
      </c>
      <c r="J7749" s="289" t="s">
        <v>5934</v>
      </c>
      <c r="K7749" s="278" t="str">
        <f t="shared" si="243"/>
        <v>MMR003Stressed humanitarian conditions - Level 2</v>
      </c>
      <c r="L7749" s="290">
        <v>43669</v>
      </c>
      <c r="M7749" s="290" t="s">
        <v>3249</v>
      </c>
    </row>
    <row r="7750" spans="1:13" s="269" customFormat="1" ht="15.5" hidden="1" thickTop="1" thickBot="1" x14ac:dyDescent="0.4">
      <c r="A7750" s="283" t="s">
        <v>787</v>
      </c>
      <c r="B7750" s="284" t="str">
        <f>VLOOKUP(A7750,Lists!B:C,2,FALSE)</f>
        <v>MMR003</v>
      </c>
      <c r="C7750" s="284" t="str">
        <f>VLOOKUP(A7750,Lists!B:D,3,FALSE)</f>
        <v>MMR</v>
      </c>
      <c r="D7750" s="285" t="s">
        <v>5112</v>
      </c>
      <c r="E7750" s="285">
        <v>110399</v>
      </c>
      <c r="F7750" s="285" t="s">
        <v>1924</v>
      </c>
      <c r="G7750" s="285" t="s">
        <v>731</v>
      </c>
      <c r="H7750" s="278">
        <f t="shared" si="242"/>
        <v>2</v>
      </c>
      <c r="I7750" s="251" t="s">
        <v>1930</v>
      </c>
      <c r="J7750" s="285" t="s">
        <v>1964</v>
      </c>
      <c r="K7750" s="278" t="str">
        <f t="shared" si="243"/>
        <v>MMR003Moderate humanitarian conditions - Level 3</v>
      </c>
      <c r="L7750" s="286">
        <v>43669</v>
      </c>
      <c r="M7750" s="286" t="s">
        <v>3249</v>
      </c>
    </row>
    <row r="7751" spans="1:13" s="269" customFormat="1" ht="15.5" hidden="1" thickTop="1" thickBot="1" x14ac:dyDescent="0.4">
      <c r="A7751" s="287" t="s">
        <v>787</v>
      </c>
      <c r="B7751" s="288" t="str">
        <f>VLOOKUP(A7751,Lists!B:C,2,FALSE)</f>
        <v>MMR003</v>
      </c>
      <c r="C7751" s="288" t="str">
        <f>VLOOKUP(A7751,Lists!B:D,3,FALSE)</f>
        <v>MMR</v>
      </c>
      <c r="D7751" s="289" t="s">
        <v>5113</v>
      </c>
      <c r="E7751" s="289">
        <v>105647</v>
      </c>
      <c r="F7751" s="289" t="s">
        <v>1924</v>
      </c>
      <c r="G7751" s="289" t="s">
        <v>731</v>
      </c>
      <c r="H7751" s="278">
        <f t="shared" si="242"/>
        <v>2</v>
      </c>
      <c r="I7751" s="252" t="s">
        <v>1930</v>
      </c>
      <c r="J7751" s="289" t="s">
        <v>1965</v>
      </c>
      <c r="K7751" s="278" t="str">
        <f t="shared" si="243"/>
        <v>MMR003Severe humanitarian conditions - Level 4</v>
      </c>
      <c r="L7751" s="290">
        <v>43669</v>
      </c>
      <c r="M7751" s="290" t="s">
        <v>3249</v>
      </c>
    </row>
    <row r="7752" spans="1:13" s="269" customFormat="1" ht="15.5" hidden="1" thickTop="1" thickBot="1" x14ac:dyDescent="0.4">
      <c r="A7752" s="283" t="s">
        <v>787</v>
      </c>
      <c r="B7752" s="284" t="str">
        <f>VLOOKUP(A7752,Lists!B:C,2,FALSE)</f>
        <v>MMR003</v>
      </c>
      <c r="C7752" s="284" t="str">
        <f>VLOOKUP(A7752,Lists!B:D,3,FALSE)</f>
        <v>MMR</v>
      </c>
      <c r="D7752" s="285" t="s">
        <v>5114</v>
      </c>
      <c r="E7752" s="285">
        <v>0</v>
      </c>
      <c r="F7752" s="285" t="s">
        <v>1924</v>
      </c>
      <c r="G7752" s="285" t="s">
        <v>731</v>
      </c>
      <c r="H7752" s="278">
        <f t="shared" si="242"/>
        <v>2</v>
      </c>
      <c r="I7752" s="251" t="s">
        <v>1930</v>
      </c>
      <c r="J7752" s="285" t="s">
        <v>1956</v>
      </c>
      <c r="K7752" s="278" t="str">
        <f t="shared" si="243"/>
        <v>MMR003Extreme humanitarian conditions - Level 5</v>
      </c>
      <c r="L7752" s="286">
        <v>43669</v>
      </c>
      <c r="M7752" s="286" t="s">
        <v>3249</v>
      </c>
    </row>
    <row r="7753" spans="1:13" s="269" customFormat="1" ht="15.5" hidden="1" thickTop="1" thickBot="1" x14ac:dyDescent="0.4">
      <c r="A7753" s="287" t="s">
        <v>2978</v>
      </c>
      <c r="B7753" s="288" t="str">
        <f>VLOOKUP(A7753,Lists!B:C,2,FALSE)</f>
        <v>SDN001</v>
      </c>
      <c r="C7753" s="288" t="str">
        <f>VLOOKUP(A7753,Lists!B:D,3,FALSE)</f>
        <v>SDN</v>
      </c>
      <c r="D7753" s="289" t="s">
        <v>522</v>
      </c>
      <c r="E7753" s="289">
        <v>44833498</v>
      </c>
      <c r="F7753" s="289" t="s">
        <v>5935</v>
      </c>
      <c r="G7753" s="289" t="s">
        <v>731</v>
      </c>
      <c r="H7753" s="278">
        <f t="shared" si="242"/>
        <v>2</v>
      </c>
      <c r="I7753" s="252" t="s">
        <v>3924</v>
      </c>
      <c r="J7753" s="289" t="s">
        <v>5341</v>
      </c>
      <c r="K7753" s="278" t="str">
        <f t="shared" si="243"/>
        <v>SDN001Total population</v>
      </c>
      <c r="L7753" s="290">
        <v>43669</v>
      </c>
      <c r="M7753" s="290" t="s">
        <v>3248</v>
      </c>
    </row>
    <row r="7754" spans="1:13" s="269" customFormat="1" ht="15.5" hidden="1" thickTop="1" thickBot="1" x14ac:dyDescent="0.4">
      <c r="A7754" s="283" t="s">
        <v>2979</v>
      </c>
      <c r="B7754" s="284" t="str">
        <f>VLOOKUP(A7754,Lists!B:C,2,FALSE)</f>
        <v>SDN003</v>
      </c>
      <c r="C7754" s="284" t="str">
        <f>VLOOKUP(A7754,Lists!B:D,3,FALSE)</f>
        <v>SDN</v>
      </c>
      <c r="D7754" s="285" t="s">
        <v>522</v>
      </c>
      <c r="E7754" s="285">
        <v>44833498</v>
      </c>
      <c r="F7754" s="285" t="s">
        <v>5938</v>
      </c>
      <c r="G7754" s="285" t="s">
        <v>731</v>
      </c>
      <c r="H7754" s="278">
        <f t="shared" si="242"/>
        <v>2</v>
      </c>
      <c r="I7754" s="251" t="s">
        <v>5344</v>
      </c>
      <c r="J7754" s="285" t="s">
        <v>5341</v>
      </c>
      <c r="K7754" s="278" t="str">
        <f t="shared" si="243"/>
        <v>SDN003Total population</v>
      </c>
      <c r="L7754" s="286">
        <v>43669</v>
      </c>
      <c r="M7754" s="286" t="s">
        <v>3248</v>
      </c>
    </row>
    <row r="7755" spans="1:13" s="269" customFormat="1" ht="15.5" hidden="1" thickTop="1" thickBot="1" x14ac:dyDescent="0.4">
      <c r="A7755" s="287" t="s">
        <v>2978</v>
      </c>
      <c r="B7755" s="288" t="str">
        <f>VLOOKUP(A7755,Lists!B:C,2,FALSE)</f>
        <v>SDN001</v>
      </c>
      <c r="C7755" s="288" t="str">
        <f>VLOOKUP(A7755,Lists!B:D,3,FALSE)</f>
        <v>SDN</v>
      </c>
      <c r="D7755" s="289" t="s">
        <v>737</v>
      </c>
      <c r="E7755" s="289">
        <v>44833498</v>
      </c>
      <c r="F7755" s="289" t="s">
        <v>5939</v>
      </c>
      <c r="G7755" s="289" t="s">
        <v>731</v>
      </c>
      <c r="H7755" s="278">
        <f t="shared" si="242"/>
        <v>2</v>
      </c>
      <c r="I7755" s="252" t="s">
        <v>5345</v>
      </c>
      <c r="J7755" s="289" t="s">
        <v>5349</v>
      </c>
      <c r="K7755" s="278" t="str">
        <f t="shared" si="243"/>
        <v>SDN001People exposed</v>
      </c>
      <c r="L7755" s="290">
        <v>43669</v>
      </c>
      <c r="M7755" s="290" t="s">
        <v>3248</v>
      </c>
    </row>
    <row r="7756" spans="1:13" s="269" customFormat="1" ht="15.5" hidden="1" thickTop="1" thickBot="1" x14ac:dyDescent="0.4">
      <c r="A7756" s="283" t="s">
        <v>2978</v>
      </c>
      <c r="B7756" s="284" t="str">
        <f>VLOOKUP(A7756,Lists!B:C,2,FALSE)</f>
        <v>SDN001</v>
      </c>
      <c r="C7756" s="284" t="str">
        <f>VLOOKUP(A7756,Lists!B:D,3,FALSE)</f>
        <v>SDN</v>
      </c>
      <c r="D7756" s="285" t="s">
        <v>533</v>
      </c>
      <c r="E7756" s="285">
        <v>20219733</v>
      </c>
      <c r="F7756" s="285" t="s">
        <v>5940</v>
      </c>
      <c r="G7756" s="285" t="s">
        <v>731</v>
      </c>
      <c r="H7756" s="278">
        <f t="shared" si="242"/>
        <v>2</v>
      </c>
      <c r="I7756" s="251" t="s">
        <v>5837</v>
      </c>
      <c r="J7756" s="285" t="s">
        <v>5976</v>
      </c>
      <c r="K7756" s="278" t="str">
        <f t="shared" si="243"/>
        <v>SDN001People affected</v>
      </c>
      <c r="L7756" s="286">
        <v>43669</v>
      </c>
      <c r="M7756" s="286" t="s">
        <v>3248</v>
      </c>
    </row>
    <row r="7757" spans="1:13" s="269" customFormat="1" ht="15.5" thickTop="1" thickBot="1" x14ac:dyDescent="0.4">
      <c r="A7757" s="287" t="s">
        <v>2978</v>
      </c>
      <c r="B7757" s="288" t="str">
        <f>VLOOKUP(A7757,Lists!B:C,2,FALSE)</f>
        <v>SDN001</v>
      </c>
      <c r="C7757" s="288" t="str">
        <f>VLOOKUP(A7757,Lists!B:D,3,FALSE)</f>
        <v>SDN</v>
      </c>
      <c r="D7757" s="289" t="s">
        <v>666</v>
      </c>
      <c r="E7757" s="289">
        <v>3696665</v>
      </c>
      <c r="F7757" s="289" t="s">
        <v>5941</v>
      </c>
      <c r="G7757" s="289" t="s">
        <v>731</v>
      </c>
      <c r="H7757" s="278">
        <f t="shared" si="242"/>
        <v>2</v>
      </c>
      <c r="I7757" s="252" t="s">
        <v>3924</v>
      </c>
      <c r="J7757" s="289" t="s">
        <v>5351</v>
      </c>
      <c r="K7757" s="278" t="str">
        <f t="shared" si="243"/>
        <v>SDN001People displaced</v>
      </c>
      <c r="L7757" s="290">
        <v>43669</v>
      </c>
      <c r="M7757" s="290" t="s">
        <v>3248</v>
      </c>
    </row>
    <row r="7758" spans="1:13" s="269" customFormat="1" ht="15.5" hidden="1" thickTop="1" thickBot="1" x14ac:dyDescent="0.4">
      <c r="A7758" s="283" t="s">
        <v>2978</v>
      </c>
      <c r="B7758" s="284" t="str">
        <f>VLOOKUP(A7758,Lists!B:C,2,FALSE)</f>
        <v>SDN001</v>
      </c>
      <c r="C7758" s="284" t="str">
        <f>VLOOKUP(A7758,Lists!B:D,3,FALSE)</f>
        <v>SDN</v>
      </c>
      <c r="D7758" s="285" t="s">
        <v>5110</v>
      </c>
      <c r="E7758" s="285">
        <v>24613765.000000004</v>
      </c>
      <c r="F7758" s="285" t="s">
        <v>5942</v>
      </c>
      <c r="G7758" s="285" t="s">
        <v>731</v>
      </c>
      <c r="H7758" s="278">
        <f t="shared" si="242"/>
        <v>2</v>
      </c>
      <c r="I7758" s="251" t="s">
        <v>5361</v>
      </c>
      <c r="J7758" s="285" t="s">
        <v>5349</v>
      </c>
      <c r="K7758" s="278" t="str">
        <f t="shared" si="243"/>
        <v>SDN001Minimal humanitarian conditions - Level 1</v>
      </c>
      <c r="L7758" s="286">
        <v>43669</v>
      </c>
      <c r="M7758" s="286" t="s">
        <v>3248</v>
      </c>
    </row>
    <row r="7759" spans="1:13" s="269" customFormat="1" ht="15.5" hidden="1" thickTop="1" thickBot="1" x14ac:dyDescent="0.4">
      <c r="A7759" s="287" t="s">
        <v>2978</v>
      </c>
      <c r="B7759" s="288" t="str">
        <f>VLOOKUP(A7759,Lists!B:C,2,FALSE)</f>
        <v>SDN001</v>
      </c>
      <c r="C7759" s="288" t="str">
        <f>VLOOKUP(A7759,Lists!B:D,3,FALSE)</f>
        <v>SDN</v>
      </c>
      <c r="D7759" s="289" t="s">
        <v>5111</v>
      </c>
      <c r="E7759" s="289">
        <v>12219733</v>
      </c>
      <c r="F7759" s="289" t="s">
        <v>5943</v>
      </c>
      <c r="G7759" s="289" t="s">
        <v>731</v>
      </c>
      <c r="H7759" s="278">
        <f t="shared" si="242"/>
        <v>2</v>
      </c>
      <c r="I7759" s="252" t="s">
        <v>2711</v>
      </c>
      <c r="J7759" s="289" t="s">
        <v>5350</v>
      </c>
      <c r="K7759" s="278" t="str">
        <f t="shared" si="243"/>
        <v>SDN001Stressed humanitarian conditions - Level 2</v>
      </c>
      <c r="L7759" s="290">
        <v>43669</v>
      </c>
      <c r="M7759" s="290" t="s">
        <v>3248</v>
      </c>
    </row>
    <row r="7760" spans="1:13" s="269" customFormat="1" ht="15.5" hidden="1" thickTop="1" thickBot="1" x14ac:dyDescent="0.4">
      <c r="A7760" s="283" t="s">
        <v>2978</v>
      </c>
      <c r="B7760" s="284" t="str">
        <f>VLOOKUP(A7760,Lists!B:C,2,FALSE)</f>
        <v>SDN001</v>
      </c>
      <c r="C7760" s="284" t="str">
        <f>VLOOKUP(A7760,Lists!B:D,3,FALSE)</f>
        <v>SDN</v>
      </c>
      <c r="D7760" s="285" t="s">
        <v>5112</v>
      </c>
      <c r="E7760" s="285">
        <v>6872819</v>
      </c>
      <c r="F7760" s="285" t="s">
        <v>5357</v>
      </c>
      <c r="G7760" s="285" t="s">
        <v>731</v>
      </c>
      <c r="H7760" s="278">
        <f t="shared" si="242"/>
        <v>2</v>
      </c>
      <c r="I7760" s="251" t="s">
        <v>5358</v>
      </c>
      <c r="J7760" s="285" t="s">
        <v>6001</v>
      </c>
      <c r="K7760" s="278" t="str">
        <f t="shared" si="243"/>
        <v>SDN001Moderate humanitarian conditions - Level 3</v>
      </c>
      <c r="L7760" s="286">
        <v>43669</v>
      </c>
      <c r="M7760" s="286" t="s">
        <v>3248</v>
      </c>
    </row>
    <row r="7761" spans="1:13" s="269" customFormat="1" ht="15.5" hidden="1" thickTop="1" thickBot="1" x14ac:dyDescent="0.4">
      <c r="A7761" s="287" t="s">
        <v>2978</v>
      </c>
      <c r="B7761" s="288" t="str">
        <f>VLOOKUP(A7761,Lists!B:C,2,FALSE)</f>
        <v>SDN001</v>
      </c>
      <c r="C7761" s="288" t="str">
        <f>VLOOKUP(A7761,Lists!B:D,3,FALSE)</f>
        <v>SDN</v>
      </c>
      <c r="D7761" s="289" t="s">
        <v>5945</v>
      </c>
      <c r="E7761" s="289">
        <v>1127181</v>
      </c>
      <c r="F7761" s="289" t="s">
        <v>5944</v>
      </c>
      <c r="G7761" s="289" t="s">
        <v>731</v>
      </c>
      <c r="H7761" s="278">
        <f t="shared" si="242"/>
        <v>2</v>
      </c>
      <c r="I7761" s="252" t="s">
        <v>5837</v>
      </c>
      <c r="J7761" s="289" t="s">
        <v>5842</v>
      </c>
      <c r="K7761" s="278" t="str">
        <f t="shared" si="243"/>
        <v>SDN001Moderate humanitarian conditions - Level 4</v>
      </c>
      <c r="L7761" s="290">
        <v>43669</v>
      </c>
      <c r="M7761" s="290" t="s">
        <v>3248</v>
      </c>
    </row>
    <row r="7762" spans="1:13" s="269" customFormat="1" ht="15.5" hidden="1" thickTop="1" thickBot="1" x14ac:dyDescent="0.4">
      <c r="A7762" s="283" t="s">
        <v>2992</v>
      </c>
      <c r="B7762" s="284" t="str">
        <f>VLOOKUP(A7762,Lists!B:C,2,FALSE)</f>
        <v>JOR002</v>
      </c>
      <c r="C7762" s="284" t="str">
        <f>VLOOKUP(A7762,Lists!B:D,3,FALSE)</f>
        <v>JOR</v>
      </c>
      <c r="D7762" s="285" t="s">
        <v>522</v>
      </c>
      <c r="E7762" s="285">
        <v>11686000</v>
      </c>
      <c r="F7762" s="285" t="s">
        <v>6004</v>
      </c>
      <c r="G7762" s="285" t="s">
        <v>731</v>
      </c>
      <c r="H7762" s="278">
        <f t="shared" si="242"/>
        <v>2</v>
      </c>
      <c r="I7762" s="251" t="s">
        <v>6011</v>
      </c>
      <c r="J7762" s="285" t="s">
        <v>6012</v>
      </c>
      <c r="K7762" s="278" t="str">
        <f t="shared" si="243"/>
        <v>JOR002Total population</v>
      </c>
      <c r="L7762" s="286">
        <v>43670</v>
      </c>
      <c r="M7762" s="286" t="s">
        <v>3248</v>
      </c>
    </row>
    <row r="7763" spans="1:13" s="269" customFormat="1" ht="15.5" hidden="1" thickTop="1" thickBot="1" x14ac:dyDescent="0.4">
      <c r="A7763" s="287" t="s">
        <v>2992</v>
      </c>
      <c r="B7763" s="288" t="str">
        <f>VLOOKUP(A7763,Lists!B:C,2,FALSE)</f>
        <v>JOR002</v>
      </c>
      <c r="C7763" s="288" t="str">
        <f>VLOOKUP(A7763,Lists!B:D,3,FALSE)</f>
        <v>JOR</v>
      </c>
      <c r="D7763" s="289" t="s">
        <v>660</v>
      </c>
      <c r="E7763" s="289">
        <v>40500</v>
      </c>
      <c r="F7763" s="289" t="s">
        <v>6005</v>
      </c>
      <c r="G7763" s="289" t="s">
        <v>731</v>
      </c>
      <c r="H7763" s="278">
        <f t="shared" si="242"/>
        <v>2</v>
      </c>
      <c r="I7763" s="252" t="s">
        <v>5287</v>
      </c>
      <c r="J7763" s="289" t="s">
        <v>4797</v>
      </c>
      <c r="K7763" s="278" t="str">
        <f t="shared" si="243"/>
        <v>JOR002Landmass affected</v>
      </c>
      <c r="L7763" s="290">
        <v>43670</v>
      </c>
      <c r="M7763" s="290" t="s">
        <v>3248</v>
      </c>
    </row>
    <row r="7764" spans="1:13" s="269" customFormat="1" ht="15.5" hidden="1" thickTop="1" thickBot="1" x14ac:dyDescent="0.4">
      <c r="A7764" s="283" t="s">
        <v>2992</v>
      </c>
      <c r="B7764" s="284" t="str">
        <f>VLOOKUP(A7764,Lists!B:C,2,FALSE)</f>
        <v>JOR002</v>
      </c>
      <c r="C7764" s="284" t="str">
        <f>VLOOKUP(A7764,Lists!B:D,3,FALSE)</f>
        <v>JOR</v>
      </c>
      <c r="D7764" s="285" t="s">
        <v>737</v>
      </c>
      <c r="E7764" s="285">
        <v>8898000</v>
      </c>
      <c r="F7764" s="285" t="s">
        <v>6005</v>
      </c>
      <c r="G7764" s="285" t="s">
        <v>731</v>
      </c>
      <c r="H7764" s="278">
        <f t="shared" si="242"/>
        <v>2</v>
      </c>
      <c r="I7764" s="251" t="s">
        <v>5289</v>
      </c>
      <c r="J7764" s="285" t="s">
        <v>6013</v>
      </c>
      <c r="K7764" s="278" t="str">
        <f t="shared" si="243"/>
        <v>JOR002People exposed</v>
      </c>
      <c r="L7764" s="286">
        <v>43670</v>
      </c>
      <c r="M7764" s="286" t="s">
        <v>3248</v>
      </c>
    </row>
    <row r="7765" spans="1:13" s="269" customFormat="1" ht="15.5" hidden="1" thickTop="1" thickBot="1" x14ac:dyDescent="0.4">
      <c r="A7765" s="287" t="s">
        <v>2992</v>
      </c>
      <c r="B7765" s="288" t="str">
        <f>VLOOKUP(A7765,Lists!B:C,2,FALSE)</f>
        <v>JOR002</v>
      </c>
      <c r="C7765" s="288" t="str">
        <f>VLOOKUP(A7765,Lists!B:D,3,FALSE)</f>
        <v>JOR</v>
      </c>
      <c r="D7765" s="289" t="s">
        <v>533</v>
      </c>
      <c r="E7765" s="289">
        <v>1286000</v>
      </c>
      <c r="F7765" s="289" t="s">
        <v>6006</v>
      </c>
      <c r="G7765" s="289" t="s">
        <v>731</v>
      </c>
      <c r="H7765" s="278">
        <f t="shared" si="242"/>
        <v>2</v>
      </c>
      <c r="I7765" s="252" t="s">
        <v>4993</v>
      </c>
      <c r="J7765" s="289" t="s">
        <v>6014</v>
      </c>
      <c r="K7765" s="278" t="str">
        <f t="shared" si="243"/>
        <v>JOR002People affected</v>
      </c>
      <c r="L7765" s="290">
        <v>43670</v>
      </c>
      <c r="M7765" s="290" t="s">
        <v>3248</v>
      </c>
    </row>
    <row r="7766" spans="1:13" s="269" customFormat="1" ht="15.5" thickTop="1" thickBot="1" x14ac:dyDescent="0.4">
      <c r="A7766" s="283" t="s">
        <v>2992</v>
      </c>
      <c r="B7766" s="284" t="str">
        <f>VLOOKUP(A7766,Lists!B:C,2,FALSE)</f>
        <v>JOR002</v>
      </c>
      <c r="C7766" s="284" t="str">
        <f>VLOOKUP(A7766,Lists!B:D,3,FALSE)</f>
        <v>JOR</v>
      </c>
      <c r="D7766" s="285" t="s">
        <v>666</v>
      </c>
      <c r="E7766" s="285">
        <v>1286000</v>
      </c>
      <c r="F7766" s="285" t="s">
        <v>6006</v>
      </c>
      <c r="G7766" s="285" t="s">
        <v>731</v>
      </c>
      <c r="H7766" s="278">
        <f t="shared" si="242"/>
        <v>2</v>
      </c>
      <c r="I7766" s="251" t="s">
        <v>4993</v>
      </c>
      <c r="J7766" s="285" t="s">
        <v>6014</v>
      </c>
      <c r="K7766" s="278" t="str">
        <f t="shared" si="243"/>
        <v>JOR002People displaced</v>
      </c>
      <c r="L7766" s="286">
        <v>43670</v>
      </c>
      <c r="M7766" s="286" t="s">
        <v>3248</v>
      </c>
    </row>
    <row r="7767" spans="1:13" s="269" customFormat="1" ht="15.5" hidden="1" thickTop="1" thickBot="1" x14ac:dyDescent="0.4">
      <c r="A7767" s="287" t="s">
        <v>2992</v>
      </c>
      <c r="B7767" s="288" t="str">
        <f>VLOOKUP(A7767,Lists!B:C,2,FALSE)</f>
        <v>JOR002</v>
      </c>
      <c r="C7767" s="288" t="str">
        <f>VLOOKUP(A7767,Lists!B:D,3,FALSE)</f>
        <v>JOR</v>
      </c>
      <c r="D7767" s="289" t="s">
        <v>5029</v>
      </c>
      <c r="E7767" s="289">
        <v>0</v>
      </c>
      <c r="F7767" s="289" t="s">
        <v>6007</v>
      </c>
      <c r="G7767" s="289" t="s">
        <v>732</v>
      </c>
      <c r="H7767" s="278">
        <f t="shared" si="242"/>
        <v>1</v>
      </c>
      <c r="I7767" s="252" t="s">
        <v>1354</v>
      </c>
      <c r="J7767" s="289" t="s">
        <v>6015</v>
      </c>
      <c r="K7767" s="278" t="str">
        <f t="shared" si="243"/>
        <v>JOR002Fatalities reported</v>
      </c>
      <c r="L7767" s="290">
        <v>43670</v>
      </c>
      <c r="M7767" s="290" t="s">
        <v>3248</v>
      </c>
    </row>
    <row r="7768" spans="1:13" s="269" customFormat="1" ht="15.5" hidden="1" thickTop="1" thickBot="1" x14ac:dyDescent="0.4">
      <c r="A7768" s="283" t="s">
        <v>2992</v>
      </c>
      <c r="B7768" s="284" t="str">
        <f>VLOOKUP(A7768,Lists!B:C,2,FALSE)</f>
        <v>JOR002</v>
      </c>
      <c r="C7768" s="284" t="str">
        <f>VLOOKUP(A7768,Lists!B:D,3,FALSE)</f>
        <v>JOR</v>
      </c>
      <c r="D7768" s="285" t="s">
        <v>5115</v>
      </c>
      <c r="E7768" s="285">
        <v>0</v>
      </c>
      <c r="F7768" s="285" t="s">
        <v>6007</v>
      </c>
      <c r="G7768" s="285" t="s">
        <v>732</v>
      </c>
      <c r="H7768" s="278">
        <f t="shared" si="242"/>
        <v>1</v>
      </c>
      <c r="I7768" s="251" t="s">
        <v>1354</v>
      </c>
      <c r="J7768" s="285" t="s">
        <v>6015</v>
      </c>
      <c r="K7768" s="278" t="str">
        <f t="shared" si="243"/>
        <v>JOR002Fatalities in all crises</v>
      </c>
      <c r="L7768" s="286">
        <v>43670</v>
      </c>
      <c r="M7768" s="286" t="s">
        <v>3248</v>
      </c>
    </row>
    <row r="7769" spans="1:13" s="269" customFormat="1" ht="15.5" hidden="1" thickTop="1" thickBot="1" x14ac:dyDescent="0.4">
      <c r="A7769" s="287" t="s">
        <v>2992</v>
      </c>
      <c r="B7769" s="288" t="str">
        <f>VLOOKUP(A7769,Lists!B:C,2,FALSE)</f>
        <v>JOR002</v>
      </c>
      <c r="C7769" s="288" t="str">
        <f>VLOOKUP(A7769,Lists!B:D,3,FALSE)</f>
        <v>JOR</v>
      </c>
      <c r="D7769" s="289" t="s">
        <v>752</v>
      </c>
      <c r="E7769" s="289">
        <v>563000</v>
      </c>
      <c r="F7769" s="289" t="s">
        <v>6008</v>
      </c>
      <c r="G7769" s="289" t="s">
        <v>731</v>
      </c>
      <c r="H7769" s="278">
        <f t="shared" si="242"/>
        <v>2</v>
      </c>
      <c r="I7769" s="252" t="s">
        <v>4802</v>
      </c>
      <c r="J7769" s="289" t="s">
        <v>6016</v>
      </c>
      <c r="K7769" s="278" t="str">
        <f t="shared" si="243"/>
        <v>JOR002People in Need</v>
      </c>
      <c r="L7769" s="290">
        <v>43670</v>
      </c>
      <c r="M7769" s="290" t="s">
        <v>3248</v>
      </c>
    </row>
    <row r="7770" spans="1:13" s="269" customFormat="1" ht="15.5" hidden="1" thickTop="1" thickBot="1" x14ac:dyDescent="0.4">
      <c r="A7770" s="283" t="s">
        <v>2992</v>
      </c>
      <c r="B7770" s="284" t="str">
        <f>VLOOKUP(A7770,Lists!B:C,2,FALSE)</f>
        <v>JOR002</v>
      </c>
      <c r="C7770" s="284" t="str">
        <f>VLOOKUP(A7770,Lists!B:D,3,FALSE)</f>
        <v>JOR</v>
      </c>
      <c r="D7770" s="285" t="s">
        <v>5110</v>
      </c>
      <c r="E7770" s="285">
        <v>7612000</v>
      </c>
      <c r="F7770" s="285" t="s">
        <v>6009</v>
      </c>
      <c r="G7770" s="285" t="s">
        <v>731</v>
      </c>
      <c r="H7770" s="278">
        <f t="shared" si="242"/>
        <v>2</v>
      </c>
      <c r="I7770" s="251" t="s">
        <v>5294</v>
      </c>
      <c r="J7770" s="285" t="s">
        <v>3890</v>
      </c>
      <c r="K7770" s="278" t="str">
        <f t="shared" si="243"/>
        <v>JOR002Minimal humanitarian conditions - Level 1</v>
      </c>
      <c r="L7770" s="286">
        <v>43670</v>
      </c>
      <c r="M7770" s="286" t="s">
        <v>3248</v>
      </c>
    </row>
    <row r="7771" spans="1:13" s="269" customFormat="1" ht="15.5" hidden="1" thickTop="1" thickBot="1" x14ac:dyDescent="0.4">
      <c r="A7771" s="287" t="s">
        <v>2992</v>
      </c>
      <c r="B7771" s="288" t="str">
        <f>VLOOKUP(A7771,Lists!B:C,2,FALSE)</f>
        <v>JOR002</v>
      </c>
      <c r="C7771" s="288" t="str">
        <f>VLOOKUP(A7771,Lists!B:D,3,FALSE)</f>
        <v>JOR</v>
      </c>
      <c r="D7771" s="289" t="s">
        <v>5111</v>
      </c>
      <c r="E7771" s="289">
        <v>723000</v>
      </c>
      <c r="F7771" s="289" t="s">
        <v>6010</v>
      </c>
      <c r="G7771" s="289" t="s">
        <v>731</v>
      </c>
      <c r="H7771" s="278">
        <f t="shared" si="242"/>
        <v>2</v>
      </c>
      <c r="I7771" s="252" t="s">
        <v>4996</v>
      </c>
      <c r="J7771" s="289" t="s">
        <v>6017</v>
      </c>
      <c r="K7771" s="278" t="str">
        <f t="shared" si="243"/>
        <v>JOR002Stressed humanitarian conditions - Level 2</v>
      </c>
      <c r="L7771" s="290">
        <v>43670</v>
      </c>
      <c r="M7771" s="290" t="s">
        <v>3248</v>
      </c>
    </row>
    <row r="7772" spans="1:13" s="269" customFormat="1" ht="15.5" hidden="1" thickTop="1" thickBot="1" x14ac:dyDescent="0.4">
      <c r="A7772" s="283" t="s">
        <v>2992</v>
      </c>
      <c r="B7772" s="284" t="str">
        <f>VLOOKUP(A7772,Lists!B:C,2,FALSE)</f>
        <v>JOR002</v>
      </c>
      <c r="C7772" s="284" t="str">
        <f>VLOOKUP(A7772,Lists!B:D,3,FALSE)</f>
        <v>JOR</v>
      </c>
      <c r="D7772" s="285" t="s">
        <v>5112</v>
      </c>
      <c r="E7772" s="285">
        <v>563000</v>
      </c>
      <c r="F7772" s="285" t="s">
        <v>6008</v>
      </c>
      <c r="G7772" s="285" t="s">
        <v>731</v>
      </c>
      <c r="H7772" s="278">
        <f t="shared" si="242"/>
        <v>2</v>
      </c>
      <c r="I7772" s="251" t="s">
        <v>4802</v>
      </c>
      <c r="J7772" s="285" t="s">
        <v>6018</v>
      </c>
      <c r="K7772" s="278" t="str">
        <f t="shared" si="243"/>
        <v>JOR002Moderate humanitarian conditions - Level 3</v>
      </c>
      <c r="L7772" s="286">
        <v>43670</v>
      </c>
      <c r="M7772" s="286" t="s">
        <v>3248</v>
      </c>
    </row>
    <row r="7773" spans="1:13" s="269" customFormat="1" ht="15.5" hidden="1" thickTop="1" thickBot="1" x14ac:dyDescent="0.4">
      <c r="A7773" s="287" t="s">
        <v>1269</v>
      </c>
      <c r="B7773" s="288" t="str">
        <f>VLOOKUP(A7773,Lists!B:C,2,FALSE)</f>
        <v>EGY002</v>
      </c>
      <c r="C7773" s="288" t="str">
        <f>VLOOKUP(A7773,Lists!B:D,3,FALSE)</f>
        <v>EGY</v>
      </c>
      <c r="D7773" s="289" t="s">
        <v>522</v>
      </c>
      <c r="E7773" s="289">
        <v>97397000</v>
      </c>
      <c r="F7773" s="289" t="s">
        <v>6019</v>
      </c>
      <c r="G7773" s="289" t="s">
        <v>731</v>
      </c>
      <c r="H7773" s="278">
        <f t="shared" si="242"/>
        <v>2</v>
      </c>
      <c r="I7773" s="252" t="s">
        <v>6022</v>
      </c>
      <c r="J7773" s="289" t="s">
        <v>6025</v>
      </c>
      <c r="K7773" s="278" t="str">
        <f t="shared" si="243"/>
        <v>EGY002Total population</v>
      </c>
      <c r="L7773" s="290">
        <v>43670</v>
      </c>
      <c r="M7773" s="290" t="s">
        <v>3248</v>
      </c>
    </row>
    <row r="7774" spans="1:13" s="269" customFormat="1" ht="15.5" hidden="1" thickTop="1" thickBot="1" x14ac:dyDescent="0.4">
      <c r="A7774" s="283" t="s">
        <v>1269</v>
      </c>
      <c r="B7774" s="284" t="str">
        <f>VLOOKUP(A7774,Lists!B:C,2,FALSE)</f>
        <v>EGY002</v>
      </c>
      <c r="C7774" s="284" t="str">
        <f>VLOOKUP(A7774,Lists!B:D,3,FALSE)</f>
        <v>EGY</v>
      </c>
      <c r="D7774" s="285" t="s">
        <v>660</v>
      </c>
      <c r="E7774" s="285">
        <v>16269</v>
      </c>
      <c r="F7774" s="285" t="s">
        <v>6020</v>
      </c>
      <c r="G7774" s="285" t="s">
        <v>731</v>
      </c>
      <c r="H7774" s="278">
        <f t="shared" si="242"/>
        <v>2</v>
      </c>
      <c r="I7774" s="251" t="s">
        <v>6023</v>
      </c>
      <c r="J7774" s="285" t="s">
        <v>5235</v>
      </c>
      <c r="K7774" s="278" t="str">
        <f t="shared" si="243"/>
        <v>EGY002Landmass affected</v>
      </c>
      <c r="L7774" s="286">
        <v>43670</v>
      </c>
      <c r="M7774" s="286" t="s">
        <v>3248</v>
      </c>
    </row>
    <row r="7775" spans="1:13" s="269" customFormat="1" ht="15.5" hidden="1" thickTop="1" thickBot="1" x14ac:dyDescent="0.4">
      <c r="A7775" s="287" t="s">
        <v>1269</v>
      </c>
      <c r="B7775" s="288" t="str">
        <f>VLOOKUP(A7775,Lists!B:C,2,FALSE)</f>
        <v>EGY002</v>
      </c>
      <c r="C7775" s="288" t="str">
        <f>VLOOKUP(A7775,Lists!B:D,3,FALSE)</f>
        <v>EGY</v>
      </c>
      <c r="D7775" s="289" t="s">
        <v>737</v>
      </c>
      <c r="E7775" s="289">
        <v>18722000</v>
      </c>
      <c r="F7775" s="289" t="s">
        <v>6019</v>
      </c>
      <c r="G7775" s="289" t="s">
        <v>731</v>
      </c>
      <c r="H7775" s="278">
        <f t="shared" si="242"/>
        <v>2</v>
      </c>
      <c r="I7775" s="252" t="s">
        <v>6022</v>
      </c>
      <c r="J7775" s="289" t="s">
        <v>6026</v>
      </c>
      <c r="K7775" s="278" t="str">
        <f t="shared" si="243"/>
        <v>EGY002People exposed</v>
      </c>
      <c r="L7775" s="290">
        <v>43670</v>
      </c>
      <c r="M7775" s="290" t="s">
        <v>3248</v>
      </c>
    </row>
    <row r="7776" spans="1:13" s="269" customFormat="1" ht="15.5" hidden="1" thickTop="1" thickBot="1" x14ac:dyDescent="0.4">
      <c r="A7776" s="283" t="s">
        <v>1269</v>
      </c>
      <c r="B7776" s="284" t="str">
        <f>VLOOKUP(A7776,Lists!B:C,2,FALSE)</f>
        <v>EGY002</v>
      </c>
      <c r="C7776" s="284" t="str">
        <f>VLOOKUP(A7776,Lists!B:D,3,FALSE)</f>
        <v>EGY</v>
      </c>
      <c r="D7776" s="285" t="s">
        <v>533</v>
      </c>
      <c r="E7776" s="285">
        <v>131000</v>
      </c>
      <c r="F7776" s="285" t="s">
        <v>5883</v>
      </c>
      <c r="G7776" s="285" t="s">
        <v>731</v>
      </c>
      <c r="H7776" s="278">
        <f t="shared" si="242"/>
        <v>2</v>
      </c>
      <c r="I7776" s="251" t="s">
        <v>6023</v>
      </c>
      <c r="J7776" s="285" t="s">
        <v>6027</v>
      </c>
      <c r="K7776" s="278" t="str">
        <f t="shared" si="243"/>
        <v>EGY002People affected</v>
      </c>
      <c r="L7776" s="286">
        <v>43670</v>
      </c>
      <c r="M7776" s="286" t="s">
        <v>3248</v>
      </c>
    </row>
    <row r="7777" spans="1:13" s="269" customFormat="1" ht="15.5" thickTop="1" thickBot="1" x14ac:dyDescent="0.4">
      <c r="A7777" s="287" t="s">
        <v>1269</v>
      </c>
      <c r="B7777" s="288" t="str">
        <f>VLOOKUP(A7777,Lists!B:C,2,FALSE)</f>
        <v>EGY002</v>
      </c>
      <c r="C7777" s="288" t="str">
        <f>VLOOKUP(A7777,Lists!B:D,3,FALSE)</f>
        <v>EGY</v>
      </c>
      <c r="D7777" s="289" t="s">
        <v>666</v>
      </c>
      <c r="E7777" s="289">
        <v>131000</v>
      </c>
      <c r="F7777" s="289" t="s">
        <v>5883</v>
      </c>
      <c r="G7777" s="289" t="s">
        <v>731</v>
      </c>
      <c r="H7777" s="278">
        <f t="shared" si="242"/>
        <v>2</v>
      </c>
      <c r="I7777" s="252" t="s">
        <v>6023</v>
      </c>
      <c r="J7777" s="289" t="s">
        <v>6027</v>
      </c>
      <c r="K7777" s="278" t="str">
        <f t="shared" si="243"/>
        <v>EGY002People displaced</v>
      </c>
      <c r="L7777" s="290">
        <v>43670</v>
      </c>
      <c r="M7777" s="290" t="s">
        <v>3248</v>
      </c>
    </row>
    <row r="7778" spans="1:13" s="269" customFormat="1" ht="15.5" hidden="1" thickTop="1" thickBot="1" x14ac:dyDescent="0.4">
      <c r="A7778" s="283" t="s">
        <v>1269</v>
      </c>
      <c r="B7778" s="284" t="str">
        <f>VLOOKUP(A7778,Lists!B:C,2,FALSE)</f>
        <v>EGY002</v>
      </c>
      <c r="C7778" s="284" t="str">
        <f>VLOOKUP(A7778,Lists!B:D,3,FALSE)</f>
        <v>EGY</v>
      </c>
      <c r="D7778" s="285" t="s">
        <v>5029</v>
      </c>
      <c r="E7778" s="285">
        <v>0</v>
      </c>
      <c r="F7778" s="285" t="s">
        <v>6007</v>
      </c>
      <c r="G7778" s="285" t="s">
        <v>731</v>
      </c>
      <c r="H7778" s="278">
        <f t="shared" si="242"/>
        <v>2</v>
      </c>
      <c r="I7778" s="251" t="s">
        <v>1354</v>
      </c>
      <c r="J7778" s="285" t="s">
        <v>6015</v>
      </c>
      <c r="K7778" s="278" t="str">
        <f t="shared" si="243"/>
        <v>EGY002Fatalities reported</v>
      </c>
      <c r="L7778" s="286">
        <v>43670</v>
      </c>
      <c r="M7778" s="286" t="s">
        <v>3248</v>
      </c>
    </row>
    <row r="7779" spans="1:13" s="269" customFormat="1" ht="15.5" hidden="1" thickTop="1" thickBot="1" x14ac:dyDescent="0.4">
      <c r="A7779" s="287" t="s">
        <v>1269</v>
      </c>
      <c r="B7779" s="288" t="str">
        <f>VLOOKUP(A7779,Lists!B:C,2,FALSE)</f>
        <v>EGY002</v>
      </c>
      <c r="C7779" s="288" t="str">
        <f>VLOOKUP(A7779,Lists!B:D,3,FALSE)</f>
        <v>EGY</v>
      </c>
      <c r="D7779" s="289" t="s">
        <v>5115</v>
      </c>
      <c r="E7779" s="289">
        <v>0</v>
      </c>
      <c r="F7779" s="289" t="s">
        <v>6007</v>
      </c>
      <c r="G7779" s="289" t="s">
        <v>731</v>
      </c>
      <c r="H7779" s="278">
        <f t="shared" si="242"/>
        <v>2</v>
      </c>
      <c r="I7779" s="252" t="s">
        <v>1354</v>
      </c>
      <c r="J7779" s="289" t="s">
        <v>6015</v>
      </c>
      <c r="K7779" s="278" t="str">
        <f t="shared" si="243"/>
        <v>EGY002Fatalities in all crises</v>
      </c>
      <c r="L7779" s="290">
        <v>43670</v>
      </c>
      <c r="M7779" s="290" t="s">
        <v>3248</v>
      </c>
    </row>
    <row r="7780" spans="1:13" s="269" customFormat="1" ht="15.5" hidden="1" thickTop="1" thickBot="1" x14ac:dyDescent="0.4">
      <c r="A7780" s="283" t="s">
        <v>1269</v>
      </c>
      <c r="B7780" s="284" t="str">
        <f>VLOOKUP(A7780,Lists!B:C,2,FALSE)</f>
        <v>EGY002</v>
      </c>
      <c r="C7780" s="284" t="str">
        <f>VLOOKUP(A7780,Lists!B:D,3,FALSE)</f>
        <v>EGY</v>
      </c>
      <c r="D7780" s="285" t="s">
        <v>752</v>
      </c>
      <c r="E7780" s="285">
        <v>71000</v>
      </c>
      <c r="F7780" s="285" t="s">
        <v>6021</v>
      </c>
      <c r="G7780" s="285" t="s">
        <v>731</v>
      </c>
      <c r="H7780" s="278">
        <f t="shared" si="242"/>
        <v>2</v>
      </c>
      <c r="I7780" s="251" t="s">
        <v>6024</v>
      </c>
      <c r="J7780" s="285" t="s">
        <v>3889</v>
      </c>
      <c r="K7780" s="278" t="str">
        <f t="shared" si="243"/>
        <v>EGY002People in Need</v>
      </c>
      <c r="L7780" s="286">
        <v>43670</v>
      </c>
      <c r="M7780" s="286" t="s">
        <v>3248</v>
      </c>
    </row>
    <row r="7781" spans="1:13" s="269" customFormat="1" ht="15.5" hidden="1" thickTop="1" thickBot="1" x14ac:dyDescent="0.4">
      <c r="A7781" s="287" t="s">
        <v>1269</v>
      </c>
      <c r="B7781" s="288" t="str">
        <f>VLOOKUP(A7781,Lists!B:C,2,FALSE)</f>
        <v>EGY002</v>
      </c>
      <c r="C7781" s="288" t="str">
        <f>VLOOKUP(A7781,Lists!B:D,3,FALSE)</f>
        <v>EGY</v>
      </c>
      <c r="D7781" s="289" t="s">
        <v>5110</v>
      </c>
      <c r="E7781" s="289">
        <v>18591000</v>
      </c>
      <c r="F7781" s="289" t="s">
        <v>6019</v>
      </c>
      <c r="G7781" s="289" t="s">
        <v>731</v>
      </c>
      <c r="H7781" s="278">
        <f t="shared" si="242"/>
        <v>2</v>
      </c>
      <c r="I7781" s="252" t="s">
        <v>6022</v>
      </c>
      <c r="J7781" s="289" t="s">
        <v>3890</v>
      </c>
      <c r="K7781" s="278" t="str">
        <f t="shared" si="243"/>
        <v>EGY002Minimal humanitarian conditions - Level 1</v>
      </c>
      <c r="L7781" s="290">
        <v>43670</v>
      </c>
      <c r="M7781" s="290" t="s">
        <v>3248</v>
      </c>
    </row>
    <row r="7782" spans="1:13" s="269" customFormat="1" ht="15.5" hidden="1" thickTop="1" thickBot="1" x14ac:dyDescent="0.4">
      <c r="A7782" s="283" t="s">
        <v>1269</v>
      </c>
      <c r="B7782" s="284" t="str">
        <f>VLOOKUP(A7782,Lists!B:C,2,FALSE)</f>
        <v>EGY002</v>
      </c>
      <c r="C7782" s="284" t="str">
        <f>VLOOKUP(A7782,Lists!B:D,3,FALSE)</f>
        <v>EGY</v>
      </c>
      <c r="D7782" s="285" t="s">
        <v>5111</v>
      </c>
      <c r="E7782" s="285">
        <v>60000</v>
      </c>
      <c r="F7782" s="285" t="s">
        <v>6021</v>
      </c>
      <c r="G7782" s="285" t="s">
        <v>731</v>
      </c>
      <c r="H7782" s="278">
        <f t="shared" si="242"/>
        <v>2</v>
      </c>
      <c r="I7782" s="251" t="s">
        <v>6024</v>
      </c>
      <c r="J7782" s="285" t="s">
        <v>3891</v>
      </c>
      <c r="K7782" s="278" t="str">
        <f t="shared" si="243"/>
        <v>EGY002Stressed humanitarian conditions - Level 2</v>
      </c>
      <c r="L7782" s="286">
        <v>43670</v>
      </c>
      <c r="M7782" s="286" t="s">
        <v>3248</v>
      </c>
    </row>
    <row r="7783" spans="1:13" s="269" customFormat="1" ht="15.5" hidden="1" thickTop="1" thickBot="1" x14ac:dyDescent="0.4">
      <c r="A7783" s="287" t="s">
        <v>1269</v>
      </c>
      <c r="B7783" s="288" t="str">
        <f>VLOOKUP(A7783,Lists!B:C,2,FALSE)</f>
        <v>EGY002</v>
      </c>
      <c r="C7783" s="288" t="str">
        <f>VLOOKUP(A7783,Lists!B:D,3,FALSE)</f>
        <v>EGY</v>
      </c>
      <c r="D7783" s="289" t="s">
        <v>5112</v>
      </c>
      <c r="E7783" s="289">
        <v>71000</v>
      </c>
      <c r="F7783" s="289" t="s">
        <v>6021</v>
      </c>
      <c r="G7783" s="289" t="s">
        <v>731</v>
      </c>
      <c r="H7783" s="278">
        <f t="shared" si="242"/>
        <v>2</v>
      </c>
      <c r="I7783" s="252" t="s">
        <v>6024</v>
      </c>
      <c r="J7783" s="289" t="s">
        <v>3889</v>
      </c>
      <c r="K7783" s="278" t="str">
        <f t="shared" si="243"/>
        <v>EGY002Moderate humanitarian conditions - Level 3</v>
      </c>
      <c r="L7783" s="290">
        <v>43670</v>
      </c>
      <c r="M7783" s="290" t="s">
        <v>3248</v>
      </c>
    </row>
    <row r="7784" spans="1:13" s="269" customFormat="1" ht="15.5" hidden="1" thickTop="1" thickBot="1" x14ac:dyDescent="0.4">
      <c r="A7784" s="283" t="s">
        <v>2958</v>
      </c>
      <c r="B7784" s="284" t="str">
        <f>VLOOKUP(A7784,Lists!B:C,2,FALSE)</f>
        <v>ERI001</v>
      </c>
      <c r="C7784" s="284" t="str">
        <f>VLOOKUP(A7784,Lists!B:D,3,FALSE)</f>
        <v>ERI</v>
      </c>
      <c r="D7784" s="285" t="s">
        <v>522</v>
      </c>
      <c r="E7784" s="285">
        <v>3207655</v>
      </c>
      <c r="F7784" s="285" t="s">
        <v>6032</v>
      </c>
      <c r="G7784" s="285" t="s">
        <v>731</v>
      </c>
      <c r="H7784" s="278">
        <f t="shared" si="242"/>
        <v>2</v>
      </c>
      <c r="I7784" s="251" t="s">
        <v>6028</v>
      </c>
      <c r="J7784" s="285" t="s">
        <v>8124</v>
      </c>
      <c r="K7784" s="278" t="str">
        <f t="shared" si="243"/>
        <v>ERI001Total population</v>
      </c>
      <c r="L7784" s="286">
        <v>43670</v>
      </c>
      <c r="M7784" s="286" t="s">
        <v>3248</v>
      </c>
    </row>
    <row r="7785" spans="1:13" s="269" customFormat="1" ht="15.5" hidden="1" thickTop="1" thickBot="1" x14ac:dyDescent="0.4">
      <c r="A7785" s="287" t="s">
        <v>2958</v>
      </c>
      <c r="B7785" s="288" t="str">
        <f>VLOOKUP(A7785,Lists!B:C,2,FALSE)</f>
        <v>ERI001</v>
      </c>
      <c r="C7785" s="288" t="str">
        <f>VLOOKUP(A7785,Lists!B:D,3,FALSE)</f>
        <v>ERI</v>
      </c>
      <c r="D7785" s="289" t="s">
        <v>737</v>
      </c>
      <c r="E7785" s="289">
        <v>3207655</v>
      </c>
      <c r="F7785" s="289" t="s">
        <v>6032</v>
      </c>
      <c r="G7785" s="289" t="s">
        <v>731</v>
      </c>
      <c r="H7785" s="278">
        <f t="shared" si="242"/>
        <v>2</v>
      </c>
      <c r="I7785" s="252" t="s">
        <v>6028</v>
      </c>
      <c r="J7785" s="289" t="s">
        <v>1719</v>
      </c>
      <c r="K7785" s="278" t="str">
        <f t="shared" si="243"/>
        <v>ERI001People exposed</v>
      </c>
      <c r="L7785" s="290">
        <v>43670</v>
      </c>
      <c r="M7785" s="290" t="s">
        <v>3248</v>
      </c>
    </row>
    <row r="7786" spans="1:13" s="269" customFormat="1" ht="15.5" hidden="1" thickTop="1" thickBot="1" x14ac:dyDescent="0.4">
      <c r="A7786" s="283" t="s">
        <v>2958</v>
      </c>
      <c r="B7786" s="284" t="str">
        <f>VLOOKUP(A7786,Lists!B:C,2,FALSE)</f>
        <v>ERI001</v>
      </c>
      <c r="C7786" s="284" t="str">
        <f>VLOOKUP(A7786,Lists!B:D,3,FALSE)</f>
        <v>ERI</v>
      </c>
      <c r="D7786" s="285" t="s">
        <v>533</v>
      </c>
      <c r="E7786" s="285">
        <v>3207655</v>
      </c>
      <c r="F7786" s="285" t="s">
        <v>1707</v>
      </c>
      <c r="G7786" s="285" t="s">
        <v>730</v>
      </c>
      <c r="H7786" s="278">
        <f t="shared" si="242"/>
        <v>3</v>
      </c>
      <c r="I7786" s="251" t="s">
        <v>1713</v>
      </c>
      <c r="J7786" s="285" t="s">
        <v>1720</v>
      </c>
      <c r="K7786" s="278" t="str">
        <f t="shared" si="243"/>
        <v>ERI001People affected</v>
      </c>
      <c r="L7786" s="286">
        <v>43670</v>
      </c>
      <c r="M7786" s="286" t="s">
        <v>3248</v>
      </c>
    </row>
    <row r="7787" spans="1:13" s="269" customFormat="1" ht="15.5" thickTop="1" thickBot="1" x14ac:dyDescent="0.4">
      <c r="A7787" s="287" t="s">
        <v>2958</v>
      </c>
      <c r="B7787" s="288" t="str">
        <f>VLOOKUP(A7787,Lists!B:C,2,FALSE)</f>
        <v>ERI001</v>
      </c>
      <c r="C7787" s="288" t="str">
        <f>VLOOKUP(A7787,Lists!B:D,3,FALSE)</f>
        <v>ERI</v>
      </c>
      <c r="D7787" s="289" t="s">
        <v>666</v>
      </c>
      <c r="E7787" s="289">
        <v>323000</v>
      </c>
      <c r="F7787" s="289" t="s">
        <v>6033</v>
      </c>
      <c r="G7787" s="289" t="s">
        <v>730</v>
      </c>
      <c r="H7787" s="278">
        <f t="shared" si="242"/>
        <v>3</v>
      </c>
      <c r="I7787" s="252" t="s">
        <v>6029</v>
      </c>
      <c r="J7787" s="289" t="s">
        <v>6030</v>
      </c>
      <c r="K7787" s="278" t="str">
        <f t="shared" si="243"/>
        <v>ERI001People displaced</v>
      </c>
      <c r="L7787" s="290">
        <v>43670</v>
      </c>
      <c r="M7787" s="290" t="s">
        <v>3248</v>
      </c>
    </row>
    <row r="7788" spans="1:13" s="269" customFormat="1" ht="15.5" hidden="1" thickTop="1" thickBot="1" x14ac:dyDescent="0.4">
      <c r="A7788" s="283" t="s">
        <v>2958</v>
      </c>
      <c r="B7788" s="284" t="str">
        <f>VLOOKUP(A7788,Lists!B:C,2,FALSE)</f>
        <v>ERI001</v>
      </c>
      <c r="C7788" s="284" t="str">
        <f>VLOOKUP(A7788,Lists!B:D,3,FALSE)</f>
        <v>ERI</v>
      </c>
      <c r="D7788" s="285" t="s">
        <v>752</v>
      </c>
      <c r="E7788" s="285">
        <v>2566124</v>
      </c>
      <c r="F7788" s="285" t="s">
        <v>1710</v>
      </c>
      <c r="G7788" s="285" t="s">
        <v>730</v>
      </c>
      <c r="H7788" s="278">
        <f t="shared" si="242"/>
        <v>3</v>
      </c>
      <c r="I7788" s="251" t="s">
        <v>1716</v>
      </c>
      <c r="J7788" s="285" t="s">
        <v>8122</v>
      </c>
      <c r="K7788" s="278" t="str">
        <f t="shared" si="243"/>
        <v>ERI001People in Need</v>
      </c>
      <c r="L7788" s="286">
        <v>43670</v>
      </c>
      <c r="M7788" s="286" t="s">
        <v>3248</v>
      </c>
    </row>
    <row r="7789" spans="1:13" s="269" customFormat="1" ht="15.5" hidden="1" thickTop="1" thickBot="1" x14ac:dyDescent="0.4">
      <c r="A7789" s="287" t="s">
        <v>2958</v>
      </c>
      <c r="B7789" s="288" t="str">
        <f>VLOOKUP(A7789,Lists!B:C,2,FALSE)</f>
        <v>ERI001</v>
      </c>
      <c r="C7789" s="288" t="str">
        <f>VLOOKUP(A7789,Lists!B:D,3,FALSE)</f>
        <v>ERI</v>
      </c>
      <c r="D7789" s="289" t="s">
        <v>5110</v>
      </c>
      <c r="E7789" s="289">
        <v>641531</v>
      </c>
      <c r="F7789" s="289" t="s">
        <v>1705</v>
      </c>
      <c r="G7789" s="289" t="s">
        <v>730</v>
      </c>
      <c r="H7789" s="278">
        <f t="shared" si="242"/>
        <v>3</v>
      </c>
      <c r="I7789" s="252" t="s">
        <v>1711</v>
      </c>
      <c r="J7789" s="289" t="s">
        <v>6031</v>
      </c>
      <c r="K7789" s="278" t="str">
        <f t="shared" si="243"/>
        <v>ERI001Minimal humanitarian conditions - Level 1</v>
      </c>
      <c r="L7789" s="290">
        <v>43670</v>
      </c>
      <c r="M7789" s="290" t="s">
        <v>3248</v>
      </c>
    </row>
    <row r="7790" spans="1:13" s="269" customFormat="1" ht="15.5" hidden="1" thickTop="1" thickBot="1" x14ac:dyDescent="0.4">
      <c r="A7790" s="283" t="s">
        <v>2958</v>
      </c>
      <c r="B7790" s="284" t="str">
        <f>VLOOKUP(A7790,Lists!B:C,2,FALSE)</f>
        <v>ERI001</v>
      </c>
      <c r="C7790" s="284" t="str">
        <f>VLOOKUP(A7790,Lists!B:D,3,FALSE)</f>
        <v>ERI</v>
      </c>
      <c r="D7790" s="285" t="s">
        <v>5112</v>
      </c>
      <c r="E7790" s="285">
        <v>2566124</v>
      </c>
      <c r="F7790" s="285" t="s">
        <v>1710</v>
      </c>
      <c r="G7790" s="285" t="s">
        <v>730</v>
      </c>
      <c r="H7790" s="278">
        <f t="shared" si="242"/>
        <v>3</v>
      </c>
      <c r="I7790" s="251" t="s">
        <v>1716</v>
      </c>
      <c r="J7790" s="285" t="s">
        <v>1724</v>
      </c>
      <c r="K7790" s="278" t="str">
        <f t="shared" si="243"/>
        <v>ERI001Moderate humanitarian conditions - Level 3</v>
      </c>
      <c r="L7790" s="286">
        <v>43670</v>
      </c>
      <c r="M7790" s="286" t="s">
        <v>3248</v>
      </c>
    </row>
    <row r="7791" spans="1:13" s="269" customFormat="1" ht="15.5" hidden="1" thickTop="1" thickBot="1" x14ac:dyDescent="0.4">
      <c r="A7791" s="287" t="s">
        <v>1260</v>
      </c>
      <c r="B7791" s="288" t="str">
        <f>VLOOKUP(A7791,Lists!B:C,2,FALSE)</f>
        <v>TZA002</v>
      </c>
      <c r="C7791" s="288" t="str">
        <f>VLOOKUP(A7791,Lists!B:D,3,FALSE)</f>
        <v>TZA</v>
      </c>
      <c r="D7791" s="289" t="s">
        <v>522</v>
      </c>
      <c r="E7791" s="289">
        <v>56631000</v>
      </c>
      <c r="F7791" s="289" t="s">
        <v>6034</v>
      </c>
      <c r="G7791" s="289" t="s">
        <v>731</v>
      </c>
      <c r="H7791" s="278">
        <f t="shared" si="242"/>
        <v>2</v>
      </c>
      <c r="I7791" s="252" t="s">
        <v>6036</v>
      </c>
      <c r="J7791" s="289" t="s">
        <v>6039</v>
      </c>
      <c r="K7791" s="278" t="str">
        <f t="shared" si="243"/>
        <v>TZA002Total population</v>
      </c>
      <c r="L7791" s="290">
        <v>43670</v>
      </c>
      <c r="M7791" s="290" t="s">
        <v>3248</v>
      </c>
    </row>
    <row r="7792" spans="1:13" s="269" customFormat="1" ht="15.5" hidden="1" thickTop="1" thickBot="1" x14ac:dyDescent="0.4">
      <c r="A7792" s="283" t="s">
        <v>1260</v>
      </c>
      <c r="B7792" s="284" t="str">
        <f>VLOOKUP(A7792,Lists!B:C,2,FALSE)</f>
        <v>TZA002</v>
      </c>
      <c r="C7792" s="284" t="str">
        <f>VLOOKUP(A7792,Lists!B:D,3,FALSE)</f>
        <v>TZA</v>
      </c>
      <c r="D7792" s="285" t="s">
        <v>660</v>
      </c>
      <c r="E7792" s="285">
        <v>187000</v>
      </c>
      <c r="F7792" s="285" t="s">
        <v>5434</v>
      </c>
      <c r="G7792" s="285" t="s">
        <v>731</v>
      </c>
      <c r="H7792" s="278">
        <f t="shared" si="242"/>
        <v>2</v>
      </c>
      <c r="I7792" s="251" t="s">
        <v>6037</v>
      </c>
      <c r="J7792" s="285" t="s">
        <v>6040</v>
      </c>
      <c r="K7792" s="278" t="str">
        <f t="shared" si="243"/>
        <v>TZA002Landmass affected</v>
      </c>
      <c r="L7792" s="286">
        <v>43670</v>
      </c>
      <c r="M7792" s="286" t="s">
        <v>3248</v>
      </c>
    </row>
    <row r="7793" spans="1:13" s="269" customFormat="1" ht="15.5" hidden="1" thickTop="1" thickBot="1" x14ac:dyDescent="0.4">
      <c r="A7793" s="287" t="s">
        <v>1260</v>
      </c>
      <c r="B7793" s="288" t="str">
        <f>VLOOKUP(A7793,Lists!B:C,2,FALSE)</f>
        <v>TZA002</v>
      </c>
      <c r="C7793" s="288" t="str">
        <f>VLOOKUP(A7793,Lists!B:D,3,FALSE)</f>
        <v>TZA</v>
      </c>
      <c r="D7793" s="289" t="s">
        <v>737</v>
      </c>
      <c r="E7793" s="289">
        <v>11706000</v>
      </c>
      <c r="F7793" s="289" t="s">
        <v>6035</v>
      </c>
      <c r="G7793" s="289" t="s">
        <v>731</v>
      </c>
      <c r="H7793" s="278">
        <f t="shared" si="242"/>
        <v>2</v>
      </c>
      <c r="I7793" s="252" t="s">
        <v>6037</v>
      </c>
      <c r="J7793" s="289" t="s">
        <v>6041</v>
      </c>
      <c r="K7793" s="278" t="str">
        <f t="shared" si="243"/>
        <v>TZA002People exposed</v>
      </c>
      <c r="L7793" s="290">
        <v>43670</v>
      </c>
      <c r="M7793" s="290" t="s">
        <v>3248</v>
      </c>
    </row>
    <row r="7794" spans="1:13" s="269" customFormat="1" ht="15.5" hidden="1" thickTop="1" thickBot="1" x14ac:dyDescent="0.4">
      <c r="A7794" s="283" t="s">
        <v>1260</v>
      </c>
      <c r="B7794" s="284" t="str">
        <f>VLOOKUP(A7794,Lists!B:C,2,FALSE)</f>
        <v>TZA002</v>
      </c>
      <c r="C7794" s="284" t="str">
        <f>VLOOKUP(A7794,Lists!B:D,3,FALSE)</f>
        <v>TZA</v>
      </c>
      <c r="D7794" s="285" t="s">
        <v>533</v>
      </c>
      <c r="E7794" s="285">
        <v>312000</v>
      </c>
      <c r="F7794" s="285" t="s">
        <v>6035</v>
      </c>
      <c r="G7794" s="285" t="s">
        <v>731</v>
      </c>
      <c r="H7794" s="278">
        <f t="shared" si="242"/>
        <v>2</v>
      </c>
      <c r="I7794" s="251" t="s">
        <v>6037</v>
      </c>
      <c r="J7794" s="285" t="s">
        <v>6042</v>
      </c>
      <c r="K7794" s="278" t="str">
        <f t="shared" si="243"/>
        <v>TZA002People affected</v>
      </c>
      <c r="L7794" s="286">
        <v>43670</v>
      </c>
      <c r="M7794" s="286" t="s">
        <v>3248</v>
      </c>
    </row>
    <row r="7795" spans="1:13" s="269" customFormat="1" ht="15.5" thickTop="1" thickBot="1" x14ac:dyDescent="0.4">
      <c r="A7795" s="287" t="s">
        <v>1260</v>
      </c>
      <c r="B7795" s="288" t="str">
        <f>VLOOKUP(A7795,Lists!B:C,2,FALSE)</f>
        <v>TZA002</v>
      </c>
      <c r="C7795" s="288" t="str">
        <f>VLOOKUP(A7795,Lists!B:D,3,FALSE)</f>
        <v>TZA</v>
      </c>
      <c r="D7795" s="289" t="s">
        <v>666</v>
      </c>
      <c r="E7795" s="289">
        <v>312000</v>
      </c>
      <c r="F7795" s="289" t="s">
        <v>5317</v>
      </c>
      <c r="G7795" s="289" t="s">
        <v>732</v>
      </c>
      <c r="H7795" s="278">
        <f t="shared" si="242"/>
        <v>1</v>
      </c>
      <c r="I7795" s="252" t="s">
        <v>6038</v>
      </c>
      <c r="J7795" s="289" t="s">
        <v>6042</v>
      </c>
      <c r="K7795" s="278" t="str">
        <f t="shared" si="243"/>
        <v>TZA002People displaced</v>
      </c>
      <c r="L7795" s="290">
        <v>43670</v>
      </c>
      <c r="M7795" s="290" t="s">
        <v>3248</v>
      </c>
    </row>
    <row r="7796" spans="1:13" s="269" customFormat="1" ht="15.5" hidden="1" thickTop="1" thickBot="1" x14ac:dyDescent="0.4">
      <c r="A7796" s="283" t="s">
        <v>1260</v>
      </c>
      <c r="B7796" s="284" t="str">
        <f>VLOOKUP(A7796,Lists!B:C,2,FALSE)</f>
        <v>TZA002</v>
      </c>
      <c r="C7796" s="284" t="str">
        <f>VLOOKUP(A7796,Lists!B:D,3,FALSE)</f>
        <v>TZA</v>
      </c>
      <c r="D7796" s="285" t="s">
        <v>5027</v>
      </c>
      <c r="E7796" s="285">
        <v>0</v>
      </c>
      <c r="F7796" s="285" t="s">
        <v>446</v>
      </c>
      <c r="G7796" s="285" t="s">
        <v>446</v>
      </c>
      <c r="H7796" s="278" t="str">
        <f t="shared" si="242"/>
        <v>x</v>
      </c>
      <c r="I7796" s="251" t="s">
        <v>446</v>
      </c>
      <c r="J7796" s="285" t="s">
        <v>446</v>
      </c>
      <c r="K7796" s="278" t="str">
        <f t="shared" si="243"/>
        <v>TZA002Injuries reported</v>
      </c>
      <c r="L7796" s="286">
        <v>43670</v>
      </c>
      <c r="M7796" s="286" t="s">
        <v>3248</v>
      </c>
    </row>
    <row r="7797" spans="1:13" s="269" customFormat="1" ht="15.5" hidden="1" thickTop="1" thickBot="1" x14ac:dyDescent="0.4">
      <c r="A7797" s="287" t="s">
        <v>1260</v>
      </c>
      <c r="B7797" s="288" t="str">
        <f>VLOOKUP(A7797,Lists!B:C,2,FALSE)</f>
        <v>TZA002</v>
      </c>
      <c r="C7797" s="288" t="str">
        <f>VLOOKUP(A7797,Lists!B:D,3,FALSE)</f>
        <v>TZA</v>
      </c>
      <c r="D7797" s="289" t="s">
        <v>5029</v>
      </c>
      <c r="E7797" s="289">
        <v>0</v>
      </c>
      <c r="F7797" s="289" t="s">
        <v>6007</v>
      </c>
      <c r="G7797" s="289" t="s">
        <v>731</v>
      </c>
      <c r="H7797" s="278">
        <f t="shared" si="242"/>
        <v>2</v>
      </c>
      <c r="I7797" s="252" t="s">
        <v>1354</v>
      </c>
      <c r="J7797" s="289" t="s">
        <v>6015</v>
      </c>
      <c r="K7797" s="278" t="str">
        <f t="shared" si="243"/>
        <v>TZA002Fatalities reported</v>
      </c>
      <c r="L7797" s="290">
        <v>43670</v>
      </c>
      <c r="M7797" s="290" t="s">
        <v>3248</v>
      </c>
    </row>
    <row r="7798" spans="1:13" s="269" customFormat="1" ht="15.5" hidden="1" thickTop="1" thickBot="1" x14ac:dyDescent="0.4">
      <c r="A7798" s="283" t="s">
        <v>1260</v>
      </c>
      <c r="B7798" s="284" t="str">
        <f>VLOOKUP(A7798,Lists!B:C,2,FALSE)</f>
        <v>TZA002</v>
      </c>
      <c r="C7798" s="284" t="str">
        <f>VLOOKUP(A7798,Lists!B:D,3,FALSE)</f>
        <v>TZA</v>
      </c>
      <c r="D7798" s="285" t="s">
        <v>5115</v>
      </c>
      <c r="E7798" s="285">
        <v>0</v>
      </c>
      <c r="F7798" s="285" t="s">
        <v>6007</v>
      </c>
      <c r="G7798" s="285" t="s">
        <v>731</v>
      </c>
      <c r="H7798" s="278">
        <f t="shared" si="242"/>
        <v>2</v>
      </c>
      <c r="I7798" s="251" t="s">
        <v>1354</v>
      </c>
      <c r="J7798" s="285" t="s">
        <v>6015</v>
      </c>
      <c r="K7798" s="278" t="str">
        <f t="shared" si="243"/>
        <v>TZA002Fatalities in all crises</v>
      </c>
      <c r="L7798" s="286">
        <v>43670</v>
      </c>
      <c r="M7798" s="286" t="s">
        <v>3248</v>
      </c>
    </row>
    <row r="7799" spans="1:13" s="269" customFormat="1" ht="15.5" hidden="1" thickTop="1" thickBot="1" x14ac:dyDescent="0.4">
      <c r="A7799" s="287" t="s">
        <v>1260</v>
      </c>
      <c r="B7799" s="288" t="str">
        <f>VLOOKUP(A7799,Lists!B:C,2,FALSE)</f>
        <v>TZA002</v>
      </c>
      <c r="C7799" s="288" t="str">
        <f>VLOOKUP(A7799,Lists!B:D,3,FALSE)</f>
        <v>TZA</v>
      </c>
      <c r="D7799" s="289" t="s">
        <v>752</v>
      </c>
      <c r="E7799" s="289">
        <v>270000</v>
      </c>
      <c r="F7799" s="289" t="s">
        <v>5317</v>
      </c>
      <c r="G7799" s="289" t="s">
        <v>731</v>
      </c>
      <c r="H7799" s="278">
        <f t="shared" si="242"/>
        <v>2</v>
      </c>
      <c r="I7799" s="252" t="s">
        <v>6038</v>
      </c>
      <c r="J7799" s="289" t="s">
        <v>3912</v>
      </c>
      <c r="K7799" s="278" t="str">
        <f t="shared" si="243"/>
        <v>TZA002People in Need</v>
      </c>
      <c r="L7799" s="290">
        <v>43670</v>
      </c>
      <c r="M7799" s="290" t="s">
        <v>3248</v>
      </c>
    </row>
    <row r="7800" spans="1:13" s="269" customFormat="1" ht="15.5" hidden="1" thickTop="1" thickBot="1" x14ac:dyDescent="0.4">
      <c r="A7800" s="283" t="s">
        <v>1260</v>
      </c>
      <c r="B7800" s="284" t="str">
        <f>VLOOKUP(A7800,Lists!B:C,2,FALSE)</f>
        <v>TZA002</v>
      </c>
      <c r="C7800" s="284" t="str">
        <f>VLOOKUP(A7800,Lists!B:D,3,FALSE)</f>
        <v>TZA</v>
      </c>
      <c r="D7800" s="285" t="s">
        <v>5110</v>
      </c>
      <c r="E7800" s="285">
        <v>11394000</v>
      </c>
      <c r="F7800" s="285" t="s">
        <v>6035</v>
      </c>
      <c r="G7800" s="285" t="s">
        <v>731</v>
      </c>
      <c r="H7800" s="278">
        <f t="shared" si="242"/>
        <v>2</v>
      </c>
      <c r="I7800" s="251" t="s">
        <v>6037</v>
      </c>
      <c r="J7800" s="285" t="s">
        <v>6043</v>
      </c>
      <c r="K7800" s="278" t="str">
        <f t="shared" si="243"/>
        <v>TZA002Minimal humanitarian conditions - Level 1</v>
      </c>
      <c r="L7800" s="286">
        <v>43670</v>
      </c>
      <c r="M7800" s="286" t="s">
        <v>3248</v>
      </c>
    </row>
    <row r="7801" spans="1:13" s="269" customFormat="1" ht="15.5" hidden="1" thickTop="1" thickBot="1" x14ac:dyDescent="0.4">
      <c r="A7801" s="287" t="s">
        <v>1260</v>
      </c>
      <c r="B7801" s="288" t="str">
        <f>VLOOKUP(A7801,Lists!B:C,2,FALSE)</f>
        <v>TZA002</v>
      </c>
      <c r="C7801" s="288" t="str">
        <f>VLOOKUP(A7801,Lists!B:D,3,FALSE)</f>
        <v>TZA</v>
      </c>
      <c r="D7801" s="289" t="s">
        <v>5111</v>
      </c>
      <c r="E7801" s="289">
        <v>43000</v>
      </c>
      <c r="F7801" s="289" t="s">
        <v>5317</v>
      </c>
      <c r="G7801" s="289" t="s">
        <v>731</v>
      </c>
      <c r="H7801" s="278">
        <f t="shared" si="242"/>
        <v>2</v>
      </c>
      <c r="I7801" s="252" t="s">
        <v>6038</v>
      </c>
      <c r="J7801" s="289" t="s">
        <v>5442</v>
      </c>
      <c r="K7801" s="278" t="str">
        <f t="shared" si="243"/>
        <v>TZA002Stressed humanitarian conditions - Level 2</v>
      </c>
      <c r="L7801" s="290">
        <v>43670</v>
      </c>
      <c r="M7801" s="290" t="s">
        <v>3248</v>
      </c>
    </row>
    <row r="7802" spans="1:13" s="269" customFormat="1" ht="15.5" hidden="1" thickTop="1" thickBot="1" x14ac:dyDescent="0.4">
      <c r="A7802" s="283" t="s">
        <v>1260</v>
      </c>
      <c r="B7802" s="284" t="str">
        <f>VLOOKUP(A7802,Lists!B:C,2,FALSE)</f>
        <v>TZA002</v>
      </c>
      <c r="C7802" s="284" t="str">
        <f>VLOOKUP(A7802,Lists!B:D,3,FALSE)</f>
        <v>TZA</v>
      </c>
      <c r="D7802" s="285" t="s">
        <v>5112</v>
      </c>
      <c r="E7802" s="285">
        <v>270000</v>
      </c>
      <c r="F7802" s="285" t="s">
        <v>5317</v>
      </c>
      <c r="G7802" s="285" t="s">
        <v>731</v>
      </c>
      <c r="H7802" s="278">
        <f t="shared" si="242"/>
        <v>2</v>
      </c>
      <c r="I7802" s="251" t="s">
        <v>6038</v>
      </c>
      <c r="J7802" s="285" t="s">
        <v>3912</v>
      </c>
      <c r="K7802" s="278" t="str">
        <f t="shared" si="243"/>
        <v>TZA002Moderate humanitarian conditions - Level 3</v>
      </c>
      <c r="L7802" s="286">
        <v>43670</v>
      </c>
      <c r="M7802" s="286" t="s">
        <v>3248</v>
      </c>
    </row>
    <row r="7803" spans="1:13" s="269" customFormat="1" ht="15.5" hidden="1" thickTop="1" thickBot="1" x14ac:dyDescent="0.4">
      <c r="A7803" s="287" t="s">
        <v>1230</v>
      </c>
      <c r="B7803" s="288" t="str">
        <f>VLOOKUP(A7803,Lists!B:C,2,FALSE)</f>
        <v>PSE002</v>
      </c>
      <c r="C7803" s="288" t="str">
        <f>VLOOKUP(A7803,Lists!B:D,3,FALSE)</f>
        <v>PSE</v>
      </c>
      <c r="D7803" s="289" t="s">
        <v>5027</v>
      </c>
      <c r="E7803" s="289">
        <v>8892</v>
      </c>
      <c r="F7803" s="289" t="s">
        <v>6050</v>
      </c>
      <c r="G7803" s="289" t="s">
        <v>732</v>
      </c>
      <c r="H7803" s="278">
        <f t="shared" si="242"/>
        <v>1</v>
      </c>
      <c r="I7803" s="252" t="s">
        <v>5543</v>
      </c>
      <c r="J7803" s="289" t="s">
        <v>6051</v>
      </c>
      <c r="K7803" s="278" t="str">
        <f t="shared" si="243"/>
        <v>PSE002Injuries reported</v>
      </c>
      <c r="L7803" s="290">
        <v>43670</v>
      </c>
      <c r="M7803" s="290" t="s">
        <v>3248</v>
      </c>
    </row>
    <row r="7804" spans="1:13" s="269" customFormat="1" ht="15.5" hidden="1" thickTop="1" thickBot="1" x14ac:dyDescent="0.4">
      <c r="A7804" s="283" t="s">
        <v>1230</v>
      </c>
      <c r="B7804" s="284" t="str">
        <f>VLOOKUP(A7804,Lists!B:C,2,FALSE)</f>
        <v>PSE002</v>
      </c>
      <c r="C7804" s="284" t="str">
        <f>VLOOKUP(A7804,Lists!B:D,3,FALSE)</f>
        <v>PSE</v>
      </c>
      <c r="D7804" s="285" t="s">
        <v>5029</v>
      </c>
      <c r="E7804" s="285">
        <v>79</v>
      </c>
      <c r="F7804" s="285" t="s">
        <v>6050</v>
      </c>
      <c r="G7804" s="285" t="s">
        <v>732</v>
      </c>
      <c r="H7804" s="278">
        <f t="shared" si="242"/>
        <v>1</v>
      </c>
      <c r="I7804" s="251" t="s">
        <v>5543</v>
      </c>
      <c r="J7804" s="285" t="s">
        <v>6052</v>
      </c>
      <c r="K7804" s="278" t="str">
        <f t="shared" si="243"/>
        <v>PSE002Fatalities reported</v>
      </c>
      <c r="L7804" s="286">
        <v>43670</v>
      </c>
      <c r="M7804" s="286" t="s">
        <v>3248</v>
      </c>
    </row>
    <row r="7805" spans="1:13" s="269" customFormat="1" ht="15.5" hidden="1" thickTop="1" thickBot="1" x14ac:dyDescent="0.4">
      <c r="A7805" s="287" t="s">
        <v>1230</v>
      </c>
      <c r="B7805" s="288" t="str">
        <f>VLOOKUP(A7805,Lists!B:C,2,FALSE)</f>
        <v>PSE002</v>
      </c>
      <c r="C7805" s="288" t="str">
        <f>VLOOKUP(A7805,Lists!B:D,3,FALSE)</f>
        <v>PSE</v>
      </c>
      <c r="D7805" s="289" t="s">
        <v>5115</v>
      </c>
      <c r="E7805" s="289">
        <v>79</v>
      </c>
      <c r="F7805" s="289" t="s">
        <v>6050</v>
      </c>
      <c r="G7805" s="289" t="s">
        <v>732</v>
      </c>
      <c r="H7805" s="278">
        <f t="shared" si="242"/>
        <v>1</v>
      </c>
      <c r="I7805" s="252" t="s">
        <v>5543</v>
      </c>
      <c r="J7805" s="289" t="s">
        <v>6052</v>
      </c>
      <c r="K7805" s="278" t="str">
        <f t="shared" si="243"/>
        <v>PSE002Fatalities in all crises</v>
      </c>
      <c r="L7805" s="290">
        <v>43670</v>
      </c>
      <c r="M7805" s="290" t="s">
        <v>3248</v>
      </c>
    </row>
    <row r="7806" spans="1:13" s="269" customFormat="1" ht="15.5" thickTop="1" thickBot="1" x14ac:dyDescent="0.4">
      <c r="A7806" s="283" t="s">
        <v>2976</v>
      </c>
      <c r="B7806" s="284" t="str">
        <f>VLOOKUP(A7806,Lists!B:C,2,FALSE)</f>
        <v>SOM001</v>
      </c>
      <c r="C7806" s="284" t="str">
        <f>VLOOKUP(A7806,Lists!B:D,3,FALSE)</f>
        <v>SOM</v>
      </c>
      <c r="D7806" s="285" t="s">
        <v>666</v>
      </c>
      <c r="E7806" s="285">
        <v>3548000</v>
      </c>
      <c r="F7806" s="285" t="s">
        <v>6053</v>
      </c>
      <c r="G7806" s="285" t="s">
        <v>731</v>
      </c>
      <c r="H7806" s="278">
        <f t="shared" si="242"/>
        <v>2</v>
      </c>
      <c r="I7806" s="251" t="s">
        <v>6056</v>
      </c>
      <c r="J7806" s="285" t="s">
        <v>6058</v>
      </c>
      <c r="K7806" s="278" t="str">
        <f t="shared" si="243"/>
        <v>SOM001People displaced</v>
      </c>
      <c r="L7806" s="286">
        <v>43670</v>
      </c>
      <c r="M7806" s="286" t="s">
        <v>3248</v>
      </c>
    </row>
    <row r="7807" spans="1:13" s="269" customFormat="1" ht="15.5" hidden="1" thickTop="1" thickBot="1" x14ac:dyDescent="0.4">
      <c r="A7807" s="287" t="s">
        <v>2976</v>
      </c>
      <c r="B7807" s="288" t="str">
        <f>VLOOKUP(A7807,Lists!B:C,2,FALSE)</f>
        <v>SOM001</v>
      </c>
      <c r="C7807" s="288" t="str">
        <f>VLOOKUP(A7807,Lists!B:D,3,FALSE)</f>
        <v>SOM</v>
      </c>
      <c r="D7807" s="289" t="s">
        <v>5029</v>
      </c>
      <c r="E7807" s="289">
        <v>1735</v>
      </c>
      <c r="F7807" s="289" t="s">
        <v>6054</v>
      </c>
      <c r="G7807" s="289" t="s">
        <v>730</v>
      </c>
      <c r="H7807" s="278">
        <f t="shared" si="242"/>
        <v>3</v>
      </c>
      <c r="I7807" s="252" t="s">
        <v>5146</v>
      </c>
      <c r="J7807" s="289" t="s">
        <v>6059</v>
      </c>
      <c r="K7807" s="278" t="str">
        <f t="shared" si="243"/>
        <v>SOM001Fatalities reported</v>
      </c>
      <c r="L7807" s="290">
        <v>43670</v>
      </c>
      <c r="M7807" s="290" t="s">
        <v>3248</v>
      </c>
    </row>
    <row r="7808" spans="1:13" s="269" customFormat="1" ht="15.5" hidden="1" thickTop="1" thickBot="1" x14ac:dyDescent="0.4">
      <c r="A7808" s="283" t="s">
        <v>2976</v>
      </c>
      <c r="B7808" s="284" t="str">
        <f>VLOOKUP(A7808,Lists!B:C,2,FALSE)</f>
        <v>SOM001</v>
      </c>
      <c r="C7808" s="284" t="str">
        <f>VLOOKUP(A7808,Lists!B:D,3,FALSE)</f>
        <v>SOM</v>
      </c>
      <c r="D7808" s="285" t="s">
        <v>5115</v>
      </c>
      <c r="E7808" s="285">
        <v>1735</v>
      </c>
      <c r="F7808" s="285" t="s">
        <v>6054</v>
      </c>
      <c r="G7808" s="285" t="s">
        <v>730</v>
      </c>
      <c r="H7808" s="278">
        <f t="shared" si="242"/>
        <v>3</v>
      </c>
      <c r="I7808" s="251" t="s">
        <v>5146</v>
      </c>
      <c r="J7808" s="285" t="s">
        <v>6059</v>
      </c>
      <c r="K7808" s="278" t="str">
        <f t="shared" si="243"/>
        <v>SOM001Fatalities in all crises</v>
      </c>
      <c r="L7808" s="286">
        <v>43670</v>
      </c>
      <c r="M7808" s="286" t="s">
        <v>3248</v>
      </c>
    </row>
    <row r="7809" spans="1:13" s="269" customFormat="1" ht="15.5" hidden="1" thickTop="1" thickBot="1" x14ac:dyDescent="0.4">
      <c r="A7809" s="287" t="s">
        <v>2976</v>
      </c>
      <c r="B7809" s="288" t="str">
        <f>VLOOKUP(A7809,Lists!B:C,2,FALSE)</f>
        <v>SOM001</v>
      </c>
      <c r="C7809" s="288" t="str">
        <f>VLOOKUP(A7809,Lists!B:D,3,FALSE)</f>
        <v>SOM</v>
      </c>
      <c r="D7809" s="289" t="s">
        <v>752</v>
      </c>
      <c r="E7809" s="289">
        <v>5400000</v>
      </c>
      <c r="F7809" s="289" t="s">
        <v>4840</v>
      </c>
      <c r="G7809" s="289" t="s">
        <v>731</v>
      </c>
      <c r="H7809" s="278">
        <f t="shared" si="242"/>
        <v>2</v>
      </c>
      <c r="I7809" s="252" t="s">
        <v>4841</v>
      </c>
      <c r="J7809" s="289" t="s">
        <v>6060</v>
      </c>
      <c r="K7809" s="278" t="str">
        <f t="shared" si="243"/>
        <v>SOM001People in Need</v>
      </c>
      <c r="L7809" s="290">
        <v>43670</v>
      </c>
      <c r="M7809" s="290" t="s">
        <v>3248</v>
      </c>
    </row>
    <row r="7810" spans="1:13" s="269" customFormat="1" ht="15.5" hidden="1" thickTop="1" thickBot="1" x14ac:dyDescent="0.4">
      <c r="A7810" s="283" t="s">
        <v>2976</v>
      </c>
      <c r="B7810" s="284" t="str">
        <f>VLOOKUP(A7810,Lists!B:C,2,FALSE)</f>
        <v>SOM001</v>
      </c>
      <c r="C7810" s="284" t="str">
        <f>VLOOKUP(A7810,Lists!B:D,3,FALSE)</f>
        <v>SOM</v>
      </c>
      <c r="D7810" s="285" t="s">
        <v>5112</v>
      </c>
      <c r="E7810" s="285">
        <v>5261000</v>
      </c>
      <c r="F7810" s="285" t="s">
        <v>6055</v>
      </c>
      <c r="G7810" s="285" t="s">
        <v>731</v>
      </c>
      <c r="H7810" s="278">
        <f t="shared" ref="H7810:H7873" si="244">IF(G7810="x","x",IF(G7810="Low",3,IF(G7810="Medium",2,IF(G7810="High",1,FALSE))))</f>
        <v>2</v>
      </c>
      <c r="I7810" s="251" t="s">
        <v>6057</v>
      </c>
      <c r="J7810" s="285" t="s">
        <v>6061</v>
      </c>
      <c r="K7810" s="278" t="str">
        <f t="shared" ref="K7810:K7873" si="245">B7810&amp;""&amp;D7810</f>
        <v>SOM001Moderate humanitarian conditions - Level 3</v>
      </c>
      <c r="L7810" s="286">
        <v>43670</v>
      </c>
      <c r="M7810" s="286" t="s">
        <v>3248</v>
      </c>
    </row>
    <row r="7811" spans="1:13" s="269" customFormat="1" ht="15.5" hidden="1" thickTop="1" thickBot="1" x14ac:dyDescent="0.4">
      <c r="A7811" s="287" t="s">
        <v>2976</v>
      </c>
      <c r="B7811" s="288" t="str">
        <f>VLOOKUP(A7811,Lists!B:C,2,FALSE)</f>
        <v>SOM001</v>
      </c>
      <c r="C7811" s="288" t="str">
        <f>VLOOKUP(A7811,Lists!B:D,3,FALSE)</f>
        <v>SOM</v>
      </c>
      <c r="D7811" s="289" t="s">
        <v>5113</v>
      </c>
      <c r="E7811" s="289">
        <v>139000</v>
      </c>
      <c r="F7811" s="289" t="s">
        <v>5148</v>
      </c>
      <c r="G7811" s="289" t="s">
        <v>731</v>
      </c>
      <c r="H7811" s="278">
        <f t="shared" si="244"/>
        <v>2</v>
      </c>
      <c r="I7811" s="252" t="s">
        <v>3059</v>
      </c>
      <c r="J7811" s="289" t="s">
        <v>6062</v>
      </c>
      <c r="K7811" s="278" t="str">
        <f t="shared" si="245"/>
        <v>SOM001Severe humanitarian conditions - Level 4</v>
      </c>
      <c r="L7811" s="290">
        <v>43670</v>
      </c>
      <c r="M7811" s="290" t="s">
        <v>3248</v>
      </c>
    </row>
    <row r="7812" spans="1:13" s="269" customFormat="1" ht="15.5" hidden="1" thickTop="1" thickBot="1" x14ac:dyDescent="0.4">
      <c r="A7812" s="283" t="s">
        <v>4355</v>
      </c>
      <c r="B7812" s="284" t="str">
        <f>VLOOKUP(A7812,Lists!B:C,2,FALSE)</f>
        <v>SOM002</v>
      </c>
      <c r="C7812" s="284" t="str">
        <f>VLOOKUP(A7812,Lists!B:D,3,FALSE)</f>
        <v>SOM</v>
      </c>
      <c r="D7812" s="285" t="s">
        <v>5029</v>
      </c>
      <c r="E7812" s="285">
        <v>70</v>
      </c>
      <c r="F7812" s="285" t="s">
        <v>6063</v>
      </c>
      <c r="G7812" s="285" t="s">
        <v>730</v>
      </c>
      <c r="H7812" s="278">
        <f t="shared" si="244"/>
        <v>3</v>
      </c>
      <c r="I7812" s="251" t="s">
        <v>3090</v>
      </c>
      <c r="J7812" s="285" t="s">
        <v>6064</v>
      </c>
      <c r="K7812" s="278" t="str">
        <f t="shared" si="245"/>
        <v>SOM002Fatalities reported</v>
      </c>
      <c r="L7812" s="286">
        <v>43670</v>
      </c>
      <c r="M7812" s="286" t="s">
        <v>3248</v>
      </c>
    </row>
    <row r="7813" spans="1:13" s="269" customFormat="1" ht="15.5" hidden="1" thickTop="1" thickBot="1" x14ac:dyDescent="0.4">
      <c r="A7813" s="287" t="s">
        <v>4355</v>
      </c>
      <c r="B7813" s="288" t="str">
        <f>VLOOKUP(A7813,Lists!B:C,2,FALSE)</f>
        <v>SOM002</v>
      </c>
      <c r="C7813" s="288" t="str">
        <f>VLOOKUP(A7813,Lists!B:D,3,FALSE)</f>
        <v>SOM</v>
      </c>
      <c r="D7813" s="289" t="s">
        <v>5115</v>
      </c>
      <c r="E7813" s="289">
        <v>1735</v>
      </c>
      <c r="F7813" s="289" t="s">
        <v>6054</v>
      </c>
      <c r="G7813" s="289" t="s">
        <v>730</v>
      </c>
      <c r="H7813" s="278">
        <f t="shared" si="244"/>
        <v>3</v>
      </c>
      <c r="I7813" s="252" t="s">
        <v>5146</v>
      </c>
      <c r="J7813" s="289" t="s">
        <v>6059</v>
      </c>
      <c r="K7813" s="278" t="str">
        <f t="shared" si="245"/>
        <v>SOM002Fatalities in all crises</v>
      </c>
      <c r="L7813" s="290">
        <v>43670</v>
      </c>
      <c r="M7813" s="290" t="s">
        <v>3248</v>
      </c>
    </row>
    <row r="7814" spans="1:13" s="269" customFormat="1" ht="15.5" hidden="1" thickTop="1" thickBot="1" x14ac:dyDescent="0.4">
      <c r="A7814" s="283" t="s">
        <v>1967</v>
      </c>
      <c r="B7814" s="284" t="str">
        <f>VLOOKUP(A7814,Lists!B:C,2,FALSE)</f>
        <v>PHL003</v>
      </c>
      <c r="C7814" s="284" t="str">
        <f>VLOOKUP(A7814,Lists!B:D,3,FALSE)</f>
        <v>PHL</v>
      </c>
      <c r="D7814" s="285" t="s">
        <v>5027</v>
      </c>
      <c r="E7814" s="285" t="s">
        <v>446</v>
      </c>
      <c r="F7814" s="285" t="s">
        <v>446</v>
      </c>
      <c r="G7814" s="285" t="s">
        <v>446</v>
      </c>
      <c r="H7814" s="278" t="str">
        <f t="shared" si="244"/>
        <v>x</v>
      </c>
      <c r="I7814" s="251" t="s">
        <v>446</v>
      </c>
      <c r="J7814" s="285" t="s">
        <v>6066</v>
      </c>
      <c r="K7814" s="278" t="str">
        <f t="shared" si="245"/>
        <v>PHL003Injuries reported</v>
      </c>
      <c r="L7814" s="286">
        <v>43670</v>
      </c>
      <c r="M7814" s="286" t="s">
        <v>3248</v>
      </c>
    </row>
    <row r="7815" spans="1:13" s="269" customFormat="1" ht="15.5" hidden="1" thickTop="1" thickBot="1" x14ac:dyDescent="0.4">
      <c r="A7815" s="287" t="s">
        <v>1967</v>
      </c>
      <c r="B7815" s="288" t="str">
        <f>VLOOKUP(A7815,Lists!B:C,2,FALSE)</f>
        <v>PHL003</v>
      </c>
      <c r="C7815" s="288" t="str">
        <f>VLOOKUP(A7815,Lists!B:D,3,FALSE)</f>
        <v>PHL</v>
      </c>
      <c r="D7815" s="289" t="s">
        <v>5029</v>
      </c>
      <c r="E7815" s="289">
        <v>161</v>
      </c>
      <c r="F7815" s="289" t="s">
        <v>6065</v>
      </c>
      <c r="G7815" s="289" t="s">
        <v>731</v>
      </c>
      <c r="H7815" s="278">
        <f t="shared" si="244"/>
        <v>2</v>
      </c>
      <c r="I7815" s="252" t="s">
        <v>1354</v>
      </c>
      <c r="J7815" s="289" t="s">
        <v>6067</v>
      </c>
      <c r="K7815" s="278" t="str">
        <f t="shared" si="245"/>
        <v>PHL003Fatalities reported</v>
      </c>
      <c r="L7815" s="290">
        <v>43670</v>
      </c>
      <c r="M7815" s="290" t="s">
        <v>3248</v>
      </c>
    </row>
    <row r="7816" spans="1:13" s="269" customFormat="1" ht="15.5" hidden="1" thickTop="1" thickBot="1" x14ac:dyDescent="0.4">
      <c r="A7816" s="283" t="s">
        <v>1967</v>
      </c>
      <c r="B7816" s="284" t="str">
        <f>VLOOKUP(A7816,Lists!B:C,2,FALSE)</f>
        <v>PHL003</v>
      </c>
      <c r="C7816" s="284" t="str">
        <f>VLOOKUP(A7816,Lists!B:D,3,FALSE)</f>
        <v>PHL</v>
      </c>
      <c r="D7816" s="285" t="s">
        <v>5115</v>
      </c>
      <c r="E7816" s="285">
        <v>161</v>
      </c>
      <c r="F7816" s="285" t="s">
        <v>6065</v>
      </c>
      <c r="G7816" s="285" t="s">
        <v>731</v>
      </c>
      <c r="H7816" s="278">
        <f t="shared" si="244"/>
        <v>2</v>
      </c>
      <c r="I7816" s="251" t="s">
        <v>1354</v>
      </c>
      <c r="J7816" s="285" t="s">
        <v>6067</v>
      </c>
      <c r="K7816" s="278" t="str">
        <f t="shared" si="245"/>
        <v>PHL003Fatalities in all crises</v>
      </c>
      <c r="L7816" s="286">
        <v>43670</v>
      </c>
      <c r="M7816" s="286" t="s">
        <v>3248</v>
      </c>
    </row>
    <row r="7817" spans="1:13" s="269" customFormat="1" ht="15.5" hidden="1" thickTop="1" thickBot="1" x14ac:dyDescent="0.4">
      <c r="A7817" s="287" t="s">
        <v>2959</v>
      </c>
      <c r="B7817" s="288" t="str">
        <f>VLOOKUP(A7817,Lists!B:C,2,FALSE)</f>
        <v>ETH001</v>
      </c>
      <c r="C7817" s="288" t="str">
        <f>VLOOKUP(A7817,Lists!B:D,3,FALSE)</f>
        <v>ETH</v>
      </c>
      <c r="D7817" s="289" t="s">
        <v>5029</v>
      </c>
      <c r="E7817" s="289">
        <v>256</v>
      </c>
      <c r="F7817" s="289" t="s">
        <v>5834</v>
      </c>
      <c r="G7817" s="289" t="s">
        <v>730</v>
      </c>
      <c r="H7817" s="278">
        <f t="shared" si="244"/>
        <v>3</v>
      </c>
      <c r="I7817" s="252" t="s">
        <v>1354</v>
      </c>
      <c r="J7817" s="289" t="s">
        <v>6078</v>
      </c>
      <c r="K7817" s="278" t="str">
        <f t="shared" si="245"/>
        <v>ETH001Fatalities reported</v>
      </c>
      <c r="L7817" s="290">
        <v>43671</v>
      </c>
      <c r="M7817" s="290" t="s">
        <v>3248</v>
      </c>
    </row>
    <row r="7818" spans="1:13" s="269" customFormat="1" ht="15.5" hidden="1" thickTop="1" thickBot="1" x14ac:dyDescent="0.4">
      <c r="A7818" s="283" t="s">
        <v>2959</v>
      </c>
      <c r="B7818" s="284" t="str">
        <f>VLOOKUP(A7818,Lists!B:C,2,FALSE)</f>
        <v>ETH001</v>
      </c>
      <c r="C7818" s="284" t="str">
        <f>VLOOKUP(A7818,Lists!B:D,3,FALSE)</f>
        <v>ETH</v>
      </c>
      <c r="D7818" s="285" t="s">
        <v>5115</v>
      </c>
      <c r="E7818" s="285">
        <v>256</v>
      </c>
      <c r="F7818" s="285" t="s">
        <v>5834</v>
      </c>
      <c r="G7818" s="285" t="s">
        <v>730</v>
      </c>
      <c r="H7818" s="278">
        <f t="shared" si="244"/>
        <v>3</v>
      </c>
      <c r="I7818" s="251" t="s">
        <v>1354</v>
      </c>
      <c r="J7818" s="285" t="s">
        <v>6078</v>
      </c>
      <c r="K7818" s="278" t="str">
        <f t="shared" si="245"/>
        <v>ETH001Fatalities in all crises</v>
      </c>
      <c r="L7818" s="286">
        <v>43671</v>
      </c>
      <c r="M7818" s="286" t="s">
        <v>3248</v>
      </c>
    </row>
    <row r="7819" spans="1:13" s="269" customFormat="1" ht="15.5" hidden="1" thickTop="1" thickBot="1" x14ac:dyDescent="0.4">
      <c r="A7819" s="287" t="s">
        <v>2953</v>
      </c>
      <c r="B7819" s="288" t="str">
        <f>VLOOKUP(A7819,Lists!B:C,2,FALSE)</f>
        <v>CAF001</v>
      </c>
      <c r="C7819" s="288" t="str">
        <f>VLOOKUP(A7819,Lists!B:D,3,FALSE)</f>
        <v>CAF</v>
      </c>
      <c r="D7819" s="289" t="s">
        <v>5029</v>
      </c>
      <c r="E7819" s="289">
        <v>351</v>
      </c>
      <c r="F7819" s="289" t="s">
        <v>5834</v>
      </c>
      <c r="G7819" s="289" t="s">
        <v>730</v>
      </c>
      <c r="H7819" s="278">
        <f t="shared" si="244"/>
        <v>3</v>
      </c>
      <c r="I7819" s="252" t="s">
        <v>1609</v>
      </c>
      <c r="J7819" s="289" t="s">
        <v>5676</v>
      </c>
      <c r="K7819" s="278" t="str">
        <f t="shared" si="245"/>
        <v>CAF001Fatalities reported</v>
      </c>
      <c r="L7819" s="290">
        <v>43671</v>
      </c>
      <c r="M7819" s="290" t="s">
        <v>3248</v>
      </c>
    </row>
    <row r="7820" spans="1:13" s="269" customFormat="1" ht="15.5" hidden="1" thickTop="1" thickBot="1" x14ac:dyDescent="0.4">
      <c r="A7820" s="283" t="s">
        <v>2953</v>
      </c>
      <c r="B7820" s="284" t="str">
        <f>VLOOKUP(A7820,Lists!B:C,2,FALSE)</f>
        <v>CAF001</v>
      </c>
      <c r="C7820" s="284" t="str">
        <f>VLOOKUP(A7820,Lists!B:D,3,FALSE)</f>
        <v>CAF</v>
      </c>
      <c r="D7820" s="285" t="s">
        <v>5115</v>
      </c>
      <c r="E7820" s="285">
        <v>351</v>
      </c>
      <c r="F7820" s="285" t="s">
        <v>5834</v>
      </c>
      <c r="G7820" s="285" t="s">
        <v>730</v>
      </c>
      <c r="H7820" s="278">
        <f t="shared" si="244"/>
        <v>3</v>
      </c>
      <c r="I7820" s="251" t="s">
        <v>1609</v>
      </c>
      <c r="J7820" s="285" t="s">
        <v>5676</v>
      </c>
      <c r="K7820" s="278" t="str">
        <f t="shared" si="245"/>
        <v>CAF001Fatalities in all crises</v>
      </c>
      <c r="L7820" s="286">
        <v>43671</v>
      </c>
      <c r="M7820" s="286" t="s">
        <v>3248</v>
      </c>
    </row>
    <row r="7821" spans="1:13" s="269" customFormat="1" ht="15.5" hidden="1" thickTop="1" thickBot="1" x14ac:dyDescent="0.4">
      <c r="A7821" s="287" t="s">
        <v>2970</v>
      </c>
      <c r="B7821" s="288" t="str">
        <f>VLOOKUP(A7821,Lists!B:C,2,FALSE)</f>
        <v>MLI001</v>
      </c>
      <c r="C7821" s="288" t="str">
        <f>VLOOKUP(A7821,Lists!B:D,3,FALSE)</f>
        <v>MLI</v>
      </c>
      <c r="D7821" s="289" t="s">
        <v>5029</v>
      </c>
      <c r="E7821" s="289">
        <v>1205</v>
      </c>
      <c r="F7821" s="289" t="s">
        <v>5834</v>
      </c>
      <c r="G7821" s="289" t="s">
        <v>731</v>
      </c>
      <c r="H7821" s="278">
        <f t="shared" si="244"/>
        <v>2</v>
      </c>
      <c r="I7821" s="252" t="s">
        <v>1354</v>
      </c>
      <c r="J7821" s="289" t="s">
        <v>6079</v>
      </c>
      <c r="K7821" s="278" t="str">
        <f t="shared" si="245"/>
        <v>MLI001Fatalities reported</v>
      </c>
      <c r="L7821" s="290">
        <v>43671</v>
      </c>
      <c r="M7821" s="290" t="s">
        <v>3248</v>
      </c>
    </row>
    <row r="7822" spans="1:13" s="269" customFormat="1" ht="15.5" hidden="1" thickTop="1" thickBot="1" x14ac:dyDescent="0.4">
      <c r="A7822" s="283" t="s">
        <v>2970</v>
      </c>
      <c r="B7822" s="284" t="str">
        <f>VLOOKUP(A7822,Lists!B:C,2,FALSE)</f>
        <v>MLI001</v>
      </c>
      <c r="C7822" s="284" t="str">
        <f>VLOOKUP(A7822,Lists!B:D,3,FALSE)</f>
        <v>MLI</v>
      </c>
      <c r="D7822" s="285" t="s">
        <v>5115</v>
      </c>
      <c r="E7822" s="285">
        <v>1205</v>
      </c>
      <c r="F7822" s="285" t="s">
        <v>5834</v>
      </c>
      <c r="G7822" s="285" t="s">
        <v>731</v>
      </c>
      <c r="H7822" s="278">
        <f t="shared" si="244"/>
        <v>2</v>
      </c>
      <c r="I7822" s="251" t="s">
        <v>1354</v>
      </c>
      <c r="J7822" s="285" t="s">
        <v>6079</v>
      </c>
      <c r="K7822" s="278" t="str">
        <f t="shared" si="245"/>
        <v>MLI001Fatalities in all crises</v>
      </c>
      <c r="L7822" s="286">
        <v>43671</v>
      </c>
      <c r="M7822" s="286" t="s">
        <v>3248</v>
      </c>
    </row>
    <row r="7823" spans="1:13" s="269" customFormat="1" ht="15.5" hidden="1" thickTop="1" thickBot="1" x14ac:dyDescent="0.4">
      <c r="A7823" s="287" t="s">
        <v>3400</v>
      </c>
      <c r="B7823" s="288" t="str">
        <f>VLOOKUP(A7823,Lists!B:C,2,FALSE)</f>
        <v>NER001</v>
      </c>
      <c r="C7823" s="288" t="str">
        <f>VLOOKUP(A7823,Lists!B:D,3,FALSE)</f>
        <v>NER</v>
      </c>
      <c r="D7823" s="289" t="s">
        <v>5029</v>
      </c>
      <c r="E7823" s="289">
        <v>431</v>
      </c>
      <c r="F7823" s="289" t="s">
        <v>5813</v>
      </c>
      <c r="G7823" s="289" t="s">
        <v>731</v>
      </c>
      <c r="H7823" s="278">
        <f t="shared" si="244"/>
        <v>2</v>
      </c>
      <c r="I7823" s="252" t="s">
        <v>1354</v>
      </c>
      <c r="J7823" s="289" t="s">
        <v>6081</v>
      </c>
      <c r="K7823" s="278" t="str">
        <f t="shared" si="245"/>
        <v>NER001Fatalities reported</v>
      </c>
      <c r="L7823" s="290">
        <v>43671</v>
      </c>
      <c r="M7823" s="290" t="s">
        <v>3248</v>
      </c>
    </row>
    <row r="7824" spans="1:13" s="269" customFormat="1" ht="15.5" hidden="1" thickTop="1" thickBot="1" x14ac:dyDescent="0.4">
      <c r="A7824" s="283" t="s">
        <v>3400</v>
      </c>
      <c r="B7824" s="284" t="str">
        <f>VLOOKUP(A7824,Lists!B:C,2,FALSE)</f>
        <v>NER001</v>
      </c>
      <c r="C7824" s="284" t="str">
        <f>VLOOKUP(A7824,Lists!B:D,3,FALSE)</f>
        <v>NER</v>
      </c>
      <c r="D7824" s="285" t="s">
        <v>5115</v>
      </c>
      <c r="E7824" s="285">
        <v>431</v>
      </c>
      <c r="F7824" s="285" t="s">
        <v>5813</v>
      </c>
      <c r="G7824" s="285" t="s">
        <v>731</v>
      </c>
      <c r="H7824" s="278">
        <f t="shared" si="244"/>
        <v>2</v>
      </c>
      <c r="I7824" s="251" t="s">
        <v>1354</v>
      </c>
      <c r="J7824" s="285" t="s">
        <v>6081</v>
      </c>
      <c r="K7824" s="278" t="str">
        <f t="shared" si="245"/>
        <v>NER001Fatalities in all crises</v>
      </c>
      <c r="L7824" s="286">
        <v>43671</v>
      </c>
      <c r="M7824" s="286" t="s">
        <v>3248</v>
      </c>
    </row>
    <row r="7825" spans="1:13" s="269" customFormat="1" ht="15.5" hidden="1" thickTop="1" thickBot="1" x14ac:dyDescent="0.4">
      <c r="A7825" s="287" t="s">
        <v>2973</v>
      </c>
      <c r="B7825" s="288" t="str">
        <f>VLOOKUP(A7825,Lists!B:C,2,FALSE)</f>
        <v>NER002</v>
      </c>
      <c r="C7825" s="288" t="str">
        <f>VLOOKUP(A7825,Lists!B:D,3,FALSE)</f>
        <v>NER</v>
      </c>
      <c r="D7825" s="289" t="s">
        <v>5029</v>
      </c>
      <c r="E7825" s="289">
        <v>344</v>
      </c>
      <c r="F7825" s="289" t="s">
        <v>5813</v>
      </c>
      <c r="G7825" s="289" t="s">
        <v>731</v>
      </c>
      <c r="H7825" s="278">
        <f t="shared" si="244"/>
        <v>2</v>
      </c>
      <c r="I7825" s="252" t="s">
        <v>1354</v>
      </c>
      <c r="J7825" s="289" t="s">
        <v>6080</v>
      </c>
      <c r="K7825" s="278" t="str">
        <f t="shared" si="245"/>
        <v>NER002Fatalities reported</v>
      </c>
      <c r="L7825" s="290">
        <v>43671</v>
      </c>
      <c r="M7825" s="290" t="s">
        <v>3248</v>
      </c>
    </row>
    <row r="7826" spans="1:13" s="269" customFormat="1" ht="15.5" hidden="1" thickTop="1" thickBot="1" x14ac:dyDescent="0.4">
      <c r="A7826" s="283" t="s">
        <v>2973</v>
      </c>
      <c r="B7826" s="284" t="str">
        <f>VLOOKUP(A7826,Lists!B:C,2,FALSE)</f>
        <v>NER002</v>
      </c>
      <c r="C7826" s="284" t="str">
        <f>VLOOKUP(A7826,Lists!B:D,3,FALSE)</f>
        <v>NER</v>
      </c>
      <c r="D7826" s="285" t="s">
        <v>5115</v>
      </c>
      <c r="E7826" s="285">
        <v>431</v>
      </c>
      <c r="F7826" s="285" t="s">
        <v>5813</v>
      </c>
      <c r="G7826" s="285" t="s">
        <v>731</v>
      </c>
      <c r="H7826" s="278">
        <f t="shared" si="244"/>
        <v>2</v>
      </c>
      <c r="I7826" s="251" t="s">
        <v>1354</v>
      </c>
      <c r="J7826" s="285" t="s">
        <v>6081</v>
      </c>
      <c r="K7826" s="278" t="str">
        <f t="shared" si="245"/>
        <v>NER002Fatalities in all crises</v>
      </c>
      <c r="L7826" s="286">
        <v>43671</v>
      </c>
      <c r="M7826" s="286" t="s">
        <v>3248</v>
      </c>
    </row>
    <row r="7827" spans="1:13" s="269" customFormat="1" ht="15.5" hidden="1" thickTop="1" thickBot="1" x14ac:dyDescent="0.4">
      <c r="A7827" s="287" t="s">
        <v>788</v>
      </c>
      <c r="B7827" s="288" t="str">
        <f>VLOOKUP(A7827,Lists!B:C,2,FALSE)</f>
        <v>NER003</v>
      </c>
      <c r="C7827" s="288" t="str">
        <f>VLOOKUP(A7827,Lists!B:D,3,FALSE)</f>
        <v>NER</v>
      </c>
      <c r="D7827" s="289" t="s">
        <v>5029</v>
      </c>
      <c r="E7827" s="289">
        <v>87</v>
      </c>
      <c r="F7827" s="289" t="s">
        <v>5813</v>
      </c>
      <c r="G7827" s="289" t="s">
        <v>731</v>
      </c>
      <c r="H7827" s="278">
        <f t="shared" si="244"/>
        <v>2</v>
      </c>
      <c r="I7827" s="252" t="s">
        <v>1354</v>
      </c>
      <c r="J7827" s="289" t="s">
        <v>6082</v>
      </c>
      <c r="K7827" s="278" t="str">
        <f t="shared" si="245"/>
        <v>NER003Fatalities reported</v>
      </c>
      <c r="L7827" s="290">
        <v>43671</v>
      </c>
      <c r="M7827" s="290" t="s">
        <v>3248</v>
      </c>
    </row>
    <row r="7828" spans="1:13" s="269" customFormat="1" ht="15.5" hidden="1" thickTop="1" thickBot="1" x14ac:dyDescent="0.4">
      <c r="A7828" s="283" t="s">
        <v>788</v>
      </c>
      <c r="B7828" s="284" t="str">
        <f>VLOOKUP(A7828,Lists!B:C,2,FALSE)</f>
        <v>NER003</v>
      </c>
      <c r="C7828" s="284" t="str">
        <f>VLOOKUP(A7828,Lists!B:D,3,FALSE)</f>
        <v>NER</v>
      </c>
      <c r="D7828" s="285" t="s">
        <v>5115</v>
      </c>
      <c r="E7828" s="285">
        <v>431</v>
      </c>
      <c r="F7828" s="285" t="s">
        <v>5813</v>
      </c>
      <c r="G7828" s="285" t="s">
        <v>731</v>
      </c>
      <c r="H7828" s="278">
        <f t="shared" si="244"/>
        <v>2</v>
      </c>
      <c r="I7828" s="251" t="s">
        <v>1354</v>
      </c>
      <c r="J7828" s="285" t="s">
        <v>6081</v>
      </c>
      <c r="K7828" s="278" t="str">
        <f t="shared" si="245"/>
        <v>NER003Fatalities in all crises</v>
      </c>
      <c r="L7828" s="286">
        <v>43671</v>
      </c>
      <c r="M7828" s="286" t="s">
        <v>3248</v>
      </c>
    </row>
    <row r="7829" spans="1:13" s="269" customFormat="1" ht="15.5" hidden="1" thickTop="1" thickBot="1" x14ac:dyDescent="0.4">
      <c r="A7829" s="287" t="s">
        <v>5596</v>
      </c>
      <c r="B7829" s="288" t="str">
        <f>VLOOKUP(A7829,Lists!B:C,2,FALSE)</f>
        <v>TCD001</v>
      </c>
      <c r="C7829" s="288" t="str">
        <f>VLOOKUP(A7829,Lists!B:D,3,FALSE)</f>
        <v>TCD</v>
      </c>
      <c r="D7829" s="289" t="s">
        <v>5029</v>
      </c>
      <c r="E7829" s="289">
        <v>346</v>
      </c>
      <c r="F7829" s="289" t="s">
        <v>6083</v>
      </c>
      <c r="G7829" s="289" t="s">
        <v>731</v>
      </c>
      <c r="H7829" s="278">
        <f t="shared" si="244"/>
        <v>2</v>
      </c>
      <c r="I7829" s="252" t="s">
        <v>1354</v>
      </c>
      <c r="J7829" s="289" t="s">
        <v>6084</v>
      </c>
      <c r="K7829" s="278" t="str">
        <f t="shared" si="245"/>
        <v>TCD001Fatalities reported</v>
      </c>
      <c r="L7829" s="290">
        <v>43671</v>
      </c>
      <c r="M7829" s="290" t="s">
        <v>3248</v>
      </c>
    </row>
    <row r="7830" spans="1:13" s="269" customFormat="1" ht="15.5" hidden="1" thickTop="1" thickBot="1" x14ac:dyDescent="0.4">
      <c r="A7830" s="283" t="s">
        <v>5596</v>
      </c>
      <c r="B7830" s="284" t="str">
        <f>VLOOKUP(A7830,Lists!B:C,2,FALSE)</f>
        <v>TCD001</v>
      </c>
      <c r="C7830" s="284" t="str">
        <f>VLOOKUP(A7830,Lists!B:D,3,FALSE)</f>
        <v>TCD</v>
      </c>
      <c r="D7830" s="285" t="s">
        <v>5115</v>
      </c>
      <c r="E7830" s="285">
        <v>346</v>
      </c>
      <c r="F7830" s="285" t="s">
        <v>6083</v>
      </c>
      <c r="G7830" s="285" t="s">
        <v>731</v>
      </c>
      <c r="H7830" s="278">
        <f t="shared" si="244"/>
        <v>2</v>
      </c>
      <c r="I7830" s="251" t="s">
        <v>1354</v>
      </c>
      <c r="J7830" s="285" t="s">
        <v>6084</v>
      </c>
      <c r="K7830" s="278" t="str">
        <f t="shared" si="245"/>
        <v>TCD001Fatalities in all crises</v>
      </c>
      <c r="L7830" s="286">
        <v>43671</v>
      </c>
      <c r="M7830" s="286" t="s">
        <v>3248</v>
      </c>
    </row>
    <row r="7831" spans="1:13" s="269" customFormat="1" ht="15.5" hidden="1" thickTop="1" thickBot="1" x14ac:dyDescent="0.4">
      <c r="A7831" s="287" t="s">
        <v>1252</v>
      </c>
      <c r="B7831" s="288" t="str">
        <f>VLOOKUP(A7831,Lists!B:C,2,FALSE)</f>
        <v>TCD003</v>
      </c>
      <c r="C7831" s="288" t="str">
        <f>VLOOKUP(A7831,Lists!B:D,3,FALSE)</f>
        <v>TCD</v>
      </c>
      <c r="D7831" s="289" t="s">
        <v>5029</v>
      </c>
      <c r="E7831" s="289">
        <v>198</v>
      </c>
      <c r="F7831" s="289" t="s">
        <v>6083</v>
      </c>
      <c r="G7831" s="289" t="s">
        <v>731</v>
      </c>
      <c r="H7831" s="278">
        <f t="shared" si="244"/>
        <v>2</v>
      </c>
      <c r="I7831" s="252" t="s">
        <v>1354</v>
      </c>
      <c r="J7831" s="289" t="s">
        <v>6085</v>
      </c>
      <c r="K7831" s="278" t="str">
        <f t="shared" si="245"/>
        <v>TCD003Fatalities reported</v>
      </c>
      <c r="L7831" s="290">
        <v>43671</v>
      </c>
      <c r="M7831" s="290" t="s">
        <v>3248</v>
      </c>
    </row>
    <row r="7832" spans="1:13" s="269" customFormat="1" ht="15.5" hidden="1" thickTop="1" thickBot="1" x14ac:dyDescent="0.4">
      <c r="A7832" s="283" t="s">
        <v>1252</v>
      </c>
      <c r="B7832" s="284" t="str">
        <f>VLOOKUP(A7832,Lists!B:C,2,FALSE)</f>
        <v>TCD003</v>
      </c>
      <c r="C7832" s="284" t="str">
        <f>VLOOKUP(A7832,Lists!B:D,3,FALSE)</f>
        <v>TCD</v>
      </c>
      <c r="D7832" s="285" t="s">
        <v>5115</v>
      </c>
      <c r="E7832" s="285">
        <v>346</v>
      </c>
      <c r="F7832" s="285" t="s">
        <v>6083</v>
      </c>
      <c r="G7832" s="285" t="s">
        <v>731</v>
      </c>
      <c r="H7832" s="278">
        <f t="shared" si="244"/>
        <v>2</v>
      </c>
      <c r="I7832" s="251" t="s">
        <v>1354</v>
      </c>
      <c r="J7832" s="285" t="s">
        <v>6084</v>
      </c>
      <c r="K7832" s="278" t="str">
        <f t="shared" si="245"/>
        <v>TCD003Fatalities in all crises</v>
      </c>
      <c r="L7832" s="286">
        <v>43671</v>
      </c>
      <c r="M7832" s="286" t="s">
        <v>3248</v>
      </c>
    </row>
    <row r="7833" spans="1:13" s="269" customFormat="1" ht="15.5" hidden="1" thickTop="1" thickBot="1" x14ac:dyDescent="0.4">
      <c r="A7833" s="287" t="s">
        <v>1253</v>
      </c>
      <c r="B7833" s="288" t="str">
        <f>VLOOKUP(A7833,Lists!B:C,2,FALSE)</f>
        <v>TCD004</v>
      </c>
      <c r="C7833" s="288" t="str">
        <f>VLOOKUP(A7833,Lists!B:D,3,FALSE)</f>
        <v>TCD</v>
      </c>
      <c r="D7833" s="289" t="s">
        <v>5115</v>
      </c>
      <c r="E7833" s="289">
        <v>346</v>
      </c>
      <c r="F7833" s="289" t="s">
        <v>6083</v>
      </c>
      <c r="G7833" s="289" t="s">
        <v>731</v>
      </c>
      <c r="H7833" s="278">
        <f t="shared" si="244"/>
        <v>2</v>
      </c>
      <c r="I7833" s="252" t="s">
        <v>1354</v>
      </c>
      <c r="J7833" s="289" t="s">
        <v>6084</v>
      </c>
      <c r="K7833" s="278" t="str">
        <f t="shared" si="245"/>
        <v>TCD004Fatalities in all crises</v>
      </c>
      <c r="L7833" s="290">
        <v>43671</v>
      </c>
      <c r="M7833" s="290" t="s">
        <v>3248</v>
      </c>
    </row>
    <row r="7834" spans="1:13" s="269" customFormat="1" ht="15.5" hidden="1" thickTop="1" thickBot="1" x14ac:dyDescent="0.4">
      <c r="A7834" s="283" t="s">
        <v>1254</v>
      </c>
      <c r="B7834" s="284" t="str">
        <f>VLOOKUP(A7834,Lists!B:C,2,FALSE)</f>
        <v>TCD005</v>
      </c>
      <c r="C7834" s="284" t="str">
        <f>VLOOKUP(A7834,Lists!B:D,3,FALSE)</f>
        <v>TCD</v>
      </c>
      <c r="D7834" s="285" t="s">
        <v>5115</v>
      </c>
      <c r="E7834" s="285">
        <v>346</v>
      </c>
      <c r="F7834" s="285" t="s">
        <v>6083</v>
      </c>
      <c r="G7834" s="285" t="s">
        <v>731</v>
      </c>
      <c r="H7834" s="278">
        <f t="shared" si="244"/>
        <v>2</v>
      </c>
      <c r="I7834" s="251" t="s">
        <v>1354</v>
      </c>
      <c r="J7834" s="285" t="s">
        <v>6084</v>
      </c>
      <c r="K7834" s="278" t="str">
        <f t="shared" si="245"/>
        <v>TCD005Fatalities in all crises</v>
      </c>
      <c r="L7834" s="286">
        <v>43671</v>
      </c>
      <c r="M7834" s="286" t="s">
        <v>3248</v>
      </c>
    </row>
    <row r="7835" spans="1:13" s="269" customFormat="1" ht="15.5" hidden="1" thickTop="1" thickBot="1" x14ac:dyDescent="0.4">
      <c r="A7835" s="287" t="s">
        <v>3394</v>
      </c>
      <c r="B7835" s="288" t="str">
        <f>VLOOKUP(A7835,Lists!B:C,2,FALSE)</f>
        <v>TCD006</v>
      </c>
      <c r="C7835" s="288" t="str">
        <f>VLOOKUP(A7835,Lists!B:D,3,FALSE)</f>
        <v>TCD</v>
      </c>
      <c r="D7835" s="289" t="s">
        <v>5029</v>
      </c>
      <c r="E7835" s="289">
        <v>18</v>
      </c>
      <c r="F7835" s="289" t="s">
        <v>6083</v>
      </c>
      <c r="G7835" s="289" t="s">
        <v>731</v>
      </c>
      <c r="H7835" s="278">
        <f t="shared" si="244"/>
        <v>2</v>
      </c>
      <c r="I7835" s="252" t="s">
        <v>1354</v>
      </c>
      <c r="J7835" s="289" t="s">
        <v>6086</v>
      </c>
      <c r="K7835" s="278" t="str">
        <f t="shared" si="245"/>
        <v>TCD006Fatalities reported</v>
      </c>
      <c r="L7835" s="290">
        <v>43671</v>
      </c>
      <c r="M7835" s="290" t="s">
        <v>3248</v>
      </c>
    </row>
    <row r="7836" spans="1:13" s="269" customFormat="1" ht="15.5" hidden="1" thickTop="1" thickBot="1" x14ac:dyDescent="0.4">
      <c r="A7836" s="283" t="s">
        <v>3394</v>
      </c>
      <c r="B7836" s="284" t="str">
        <f>VLOOKUP(A7836,Lists!B:C,2,FALSE)</f>
        <v>TCD006</v>
      </c>
      <c r="C7836" s="284" t="str">
        <f>VLOOKUP(A7836,Lists!B:D,3,FALSE)</f>
        <v>TCD</v>
      </c>
      <c r="D7836" s="285" t="s">
        <v>5115</v>
      </c>
      <c r="E7836" s="285">
        <v>346</v>
      </c>
      <c r="F7836" s="285" t="s">
        <v>6083</v>
      </c>
      <c r="G7836" s="285" t="s">
        <v>731</v>
      </c>
      <c r="H7836" s="278">
        <f t="shared" si="244"/>
        <v>2</v>
      </c>
      <c r="I7836" s="251" t="s">
        <v>1354</v>
      </c>
      <c r="J7836" s="285" t="s">
        <v>6084</v>
      </c>
      <c r="K7836" s="278" t="str">
        <f t="shared" si="245"/>
        <v>TCD006Fatalities in all crises</v>
      </c>
      <c r="L7836" s="286">
        <v>43671</v>
      </c>
      <c r="M7836" s="286" t="s">
        <v>3248</v>
      </c>
    </row>
    <row r="7837" spans="1:13" s="269" customFormat="1" ht="15.5" thickTop="1" thickBot="1" x14ac:dyDescent="0.4">
      <c r="A7837" s="287" t="s">
        <v>3302</v>
      </c>
      <c r="B7837" s="288" t="str">
        <f>VLOOKUP(A7837,Lists!B:C,2,FALSE)</f>
        <v>AFG001</v>
      </c>
      <c r="C7837" s="288" t="str">
        <f>VLOOKUP(A7837,Lists!B:D,3,FALSE)</f>
        <v>AFG</v>
      </c>
      <c r="D7837" s="289" t="s">
        <v>666</v>
      </c>
      <c r="E7837" s="289">
        <v>3050048</v>
      </c>
      <c r="F7837" s="289" t="s">
        <v>6087</v>
      </c>
      <c r="G7837" s="289" t="s">
        <v>730</v>
      </c>
      <c r="H7837" s="278">
        <f t="shared" si="244"/>
        <v>3</v>
      </c>
      <c r="I7837" s="252" t="s">
        <v>6089</v>
      </c>
      <c r="J7837" s="289" t="s">
        <v>6092</v>
      </c>
      <c r="K7837" s="278" t="str">
        <f t="shared" si="245"/>
        <v>AFG001People displaced</v>
      </c>
      <c r="L7837" s="290">
        <v>43671</v>
      </c>
      <c r="M7837" s="290" t="s">
        <v>3249</v>
      </c>
    </row>
    <row r="7838" spans="1:13" s="269" customFormat="1" ht="15.5" hidden="1" thickTop="1" thickBot="1" x14ac:dyDescent="0.4">
      <c r="A7838" s="283" t="s">
        <v>3302</v>
      </c>
      <c r="B7838" s="284" t="str">
        <f>VLOOKUP(A7838,Lists!B:C,2,FALSE)</f>
        <v>AFG001</v>
      </c>
      <c r="C7838" s="284" t="str">
        <f>VLOOKUP(A7838,Lists!B:D,3,FALSE)</f>
        <v>AFG</v>
      </c>
      <c r="D7838" s="285" t="s">
        <v>5027</v>
      </c>
      <c r="E7838" s="285">
        <v>3759</v>
      </c>
      <c r="F7838" s="285" t="s">
        <v>6088</v>
      </c>
      <c r="G7838" s="285" t="s">
        <v>731</v>
      </c>
      <c r="H7838" s="278">
        <f t="shared" si="244"/>
        <v>2</v>
      </c>
      <c r="I7838" s="251" t="s">
        <v>6090</v>
      </c>
      <c r="J7838" s="285" t="s">
        <v>6091</v>
      </c>
      <c r="K7838" s="278" t="str">
        <f t="shared" si="245"/>
        <v>AFG001Injuries reported</v>
      </c>
      <c r="L7838" s="286">
        <v>43671</v>
      </c>
      <c r="M7838" s="286" t="s">
        <v>3249</v>
      </c>
    </row>
    <row r="7839" spans="1:13" s="269" customFormat="1" ht="15.5" hidden="1" thickTop="1" thickBot="1" x14ac:dyDescent="0.4">
      <c r="A7839" s="287" t="s">
        <v>3302</v>
      </c>
      <c r="B7839" s="288" t="str">
        <f>VLOOKUP(A7839,Lists!B:C,2,FALSE)</f>
        <v>AFG001</v>
      </c>
      <c r="C7839" s="288" t="str">
        <f>VLOOKUP(A7839,Lists!B:D,3,FALSE)</f>
        <v>AFG</v>
      </c>
      <c r="D7839" s="289" t="s">
        <v>5029</v>
      </c>
      <c r="E7839" s="289">
        <v>26316</v>
      </c>
      <c r="F7839" s="289" t="s">
        <v>6088</v>
      </c>
      <c r="G7839" s="289" t="s">
        <v>731</v>
      </c>
      <c r="H7839" s="278">
        <f t="shared" si="244"/>
        <v>2</v>
      </c>
      <c r="I7839" s="252" t="s">
        <v>1354</v>
      </c>
      <c r="J7839" s="289" t="s">
        <v>7338</v>
      </c>
      <c r="K7839" s="278" t="str">
        <f t="shared" si="245"/>
        <v>AFG001Fatalities reported</v>
      </c>
      <c r="L7839" s="290">
        <v>43671</v>
      </c>
      <c r="M7839" s="290" t="s">
        <v>3249</v>
      </c>
    </row>
    <row r="7840" spans="1:13" s="269" customFormat="1" ht="15.5" hidden="1" thickTop="1" thickBot="1" x14ac:dyDescent="0.4">
      <c r="A7840" s="283" t="s">
        <v>3302</v>
      </c>
      <c r="B7840" s="284" t="str">
        <f>VLOOKUP(A7840,Lists!B:C,2,FALSE)</f>
        <v>AFG001</v>
      </c>
      <c r="C7840" s="284" t="str">
        <f>VLOOKUP(A7840,Lists!B:D,3,FALSE)</f>
        <v>AFG</v>
      </c>
      <c r="D7840" s="285" t="s">
        <v>5115</v>
      </c>
      <c r="E7840" s="285">
        <v>26316</v>
      </c>
      <c r="F7840" s="285" t="s">
        <v>6088</v>
      </c>
      <c r="G7840" s="285" t="s">
        <v>730</v>
      </c>
      <c r="H7840" s="278">
        <f t="shared" si="244"/>
        <v>3</v>
      </c>
      <c r="I7840" s="251" t="s">
        <v>1354</v>
      </c>
      <c r="J7840" s="285" t="s">
        <v>7338</v>
      </c>
      <c r="K7840" s="278" t="str">
        <f t="shared" si="245"/>
        <v>AFG001Fatalities in all crises</v>
      </c>
      <c r="L7840" s="286">
        <v>43671</v>
      </c>
      <c r="M7840" s="286" t="s">
        <v>3249</v>
      </c>
    </row>
    <row r="7841" spans="1:13" s="269" customFormat="1" ht="15.5" hidden="1" thickTop="1" thickBot="1" x14ac:dyDescent="0.4">
      <c r="A7841" s="287" t="s">
        <v>1264</v>
      </c>
      <c r="B7841" s="288" t="str">
        <f>VLOOKUP(A7841,Lists!B:C,2,FALSE)</f>
        <v>UKR002</v>
      </c>
      <c r="C7841" s="288" t="str">
        <f>VLOOKUP(A7841,Lists!B:D,3,FALSE)</f>
        <v>UKR</v>
      </c>
      <c r="D7841" s="289" t="s">
        <v>5027</v>
      </c>
      <c r="E7841" s="289">
        <v>74</v>
      </c>
      <c r="F7841" s="289" t="s">
        <v>5466</v>
      </c>
      <c r="G7841" s="289" t="s">
        <v>732</v>
      </c>
      <c r="H7841" s="278">
        <f t="shared" si="244"/>
        <v>1</v>
      </c>
      <c r="I7841" s="252" t="s">
        <v>6093</v>
      </c>
      <c r="J7841" s="289" t="s">
        <v>6094</v>
      </c>
      <c r="K7841" s="278" t="str">
        <f t="shared" si="245"/>
        <v>UKR002Injuries reported</v>
      </c>
      <c r="L7841" s="290">
        <v>43671</v>
      </c>
      <c r="M7841" s="290" t="s">
        <v>3248</v>
      </c>
    </row>
    <row r="7842" spans="1:13" s="269" customFormat="1" ht="15.5" hidden="1" thickTop="1" thickBot="1" x14ac:dyDescent="0.4">
      <c r="A7842" s="283" t="s">
        <v>1264</v>
      </c>
      <c r="B7842" s="284" t="str">
        <f>VLOOKUP(A7842,Lists!B:C,2,FALSE)</f>
        <v>UKR002</v>
      </c>
      <c r="C7842" s="284" t="str">
        <f>VLOOKUP(A7842,Lists!B:D,3,FALSE)</f>
        <v>UKR</v>
      </c>
      <c r="D7842" s="285" t="s">
        <v>5029</v>
      </c>
      <c r="E7842" s="285">
        <v>201</v>
      </c>
      <c r="F7842" s="285" t="s">
        <v>1399</v>
      </c>
      <c r="G7842" s="285" t="s">
        <v>731</v>
      </c>
      <c r="H7842" s="278">
        <f t="shared" si="244"/>
        <v>2</v>
      </c>
      <c r="I7842" s="251" t="s">
        <v>1354</v>
      </c>
      <c r="J7842" s="285" t="s">
        <v>7671</v>
      </c>
      <c r="K7842" s="278" t="str">
        <f t="shared" si="245"/>
        <v>UKR002Fatalities reported</v>
      </c>
      <c r="L7842" s="286">
        <v>43671</v>
      </c>
      <c r="M7842" s="286" t="s">
        <v>3248</v>
      </c>
    </row>
    <row r="7843" spans="1:13" s="269" customFormat="1" ht="15.5" hidden="1" thickTop="1" thickBot="1" x14ac:dyDescent="0.4">
      <c r="A7843" s="287" t="s">
        <v>1264</v>
      </c>
      <c r="B7843" s="288" t="str">
        <f>VLOOKUP(A7843,Lists!B:C,2,FALSE)</f>
        <v>UKR002</v>
      </c>
      <c r="C7843" s="288" t="str">
        <f>VLOOKUP(A7843,Lists!B:D,3,FALSE)</f>
        <v>UKR</v>
      </c>
      <c r="D7843" s="289" t="s">
        <v>5115</v>
      </c>
      <c r="E7843" s="289">
        <v>201</v>
      </c>
      <c r="F7843" s="289" t="s">
        <v>1399</v>
      </c>
      <c r="G7843" s="289" t="s">
        <v>731</v>
      </c>
      <c r="H7843" s="278">
        <f t="shared" si="244"/>
        <v>2</v>
      </c>
      <c r="I7843" s="252" t="s">
        <v>1354</v>
      </c>
      <c r="J7843" s="289" t="s">
        <v>7672</v>
      </c>
      <c r="K7843" s="278" t="str">
        <f t="shared" si="245"/>
        <v>UKR002Fatalities in all crises</v>
      </c>
      <c r="L7843" s="290">
        <v>43671</v>
      </c>
      <c r="M7843" s="290" t="s">
        <v>3248</v>
      </c>
    </row>
    <row r="7844" spans="1:13" s="269" customFormat="1" ht="15.5" hidden="1" thickTop="1" thickBot="1" x14ac:dyDescent="0.4">
      <c r="A7844" s="283" t="s">
        <v>2987</v>
      </c>
      <c r="B7844" s="284" t="str">
        <f>VLOOKUP(A7844,Lists!B:C,2,FALSE)</f>
        <v>YEM001</v>
      </c>
      <c r="C7844" s="284" t="str">
        <f>VLOOKUP(A7844,Lists!B:D,3,FALSE)</f>
        <v>YEM</v>
      </c>
      <c r="D7844" s="285" t="s">
        <v>5029</v>
      </c>
      <c r="E7844" s="285">
        <v>14814</v>
      </c>
      <c r="F7844" s="285" t="s">
        <v>6068</v>
      </c>
      <c r="G7844" s="285" t="s">
        <v>731</v>
      </c>
      <c r="H7844" s="278">
        <f t="shared" si="244"/>
        <v>2</v>
      </c>
      <c r="I7844" s="251" t="s">
        <v>4252</v>
      </c>
      <c r="J7844" s="285" t="s">
        <v>6142</v>
      </c>
      <c r="K7844" s="278" t="str">
        <f t="shared" si="245"/>
        <v>YEM001Fatalities reported</v>
      </c>
      <c r="L7844" s="286">
        <v>43672</v>
      </c>
      <c r="M7844" s="286" t="s">
        <v>3248</v>
      </c>
    </row>
    <row r="7845" spans="1:13" s="269" customFormat="1" ht="15.5" hidden="1" thickTop="1" thickBot="1" x14ac:dyDescent="0.4">
      <c r="A7845" s="287" t="s">
        <v>2987</v>
      </c>
      <c r="B7845" s="288" t="str">
        <f>VLOOKUP(A7845,Lists!B:C,2,FALSE)</f>
        <v>YEM001</v>
      </c>
      <c r="C7845" s="288" t="str">
        <f>VLOOKUP(A7845,Lists!B:D,3,FALSE)</f>
        <v>YEM</v>
      </c>
      <c r="D7845" s="289" t="s">
        <v>5027</v>
      </c>
      <c r="E7845" s="289">
        <v>1343</v>
      </c>
      <c r="F7845" s="289" t="s">
        <v>6069</v>
      </c>
      <c r="G7845" s="289" t="s">
        <v>731</v>
      </c>
      <c r="H7845" s="278">
        <f t="shared" si="244"/>
        <v>2</v>
      </c>
      <c r="I7845" s="252" t="s">
        <v>446</v>
      </c>
      <c r="J7845" s="289" t="s">
        <v>6070</v>
      </c>
      <c r="K7845" s="278" t="str">
        <f t="shared" si="245"/>
        <v>YEM001Injuries reported</v>
      </c>
      <c r="L7845" s="290">
        <v>43672</v>
      </c>
      <c r="M7845" s="290" t="s">
        <v>3248</v>
      </c>
    </row>
    <row r="7846" spans="1:13" s="269" customFormat="1" ht="15.5" hidden="1" thickTop="1" thickBot="1" x14ac:dyDescent="0.4">
      <c r="A7846" s="283" t="s">
        <v>2987</v>
      </c>
      <c r="B7846" s="284" t="str">
        <f>VLOOKUP(A7846,Lists!B:C,2,FALSE)</f>
        <v>YEM001</v>
      </c>
      <c r="C7846" s="284" t="str">
        <f>VLOOKUP(A7846,Lists!B:D,3,FALSE)</f>
        <v>YEM</v>
      </c>
      <c r="D7846" s="285" t="s">
        <v>5028</v>
      </c>
      <c r="E7846" s="285">
        <v>489614</v>
      </c>
      <c r="F7846" s="285" t="s">
        <v>6071</v>
      </c>
      <c r="G7846" s="285" t="s">
        <v>731</v>
      </c>
      <c r="H7846" s="278">
        <f t="shared" si="244"/>
        <v>2</v>
      </c>
      <c r="I7846" s="251" t="s">
        <v>4248</v>
      </c>
      <c r="J7846" s="285" t="s">
        <v>6072</v>
      </c>
      <c r="K7846" s="278" t="str">
        <f t="shared" si="245"/>
        <v>YEM001Illness cases reported</v>
      </c>
      <c r="L7846" s="286">
        <v>43672</v>
      </c>
      <c r="M7846" s="286" t="s">
        <v>3248</v>
      </c>
    </row>
    <row r="7847" spans="1:13" s="269" customFormat="1" ht="15.5" hidden="1" thickTop="1" thickBot="1" x14ac:dyDescent="0.4">
      <c r="A7847" s="287" t="s">
        <v>2988</v>
      </c>
      <c r="B7847" s="288" t="str">
        <f>VLOOKUP(A7847,Lists!B:C,2,FALSE)</f>
        <v>YEM002</v>
      </c>
      <c r="C7847" s="288" t="str">
        <f>VLOOKUP(A7847,Lists!B:D,3,FALSE)</f>
        <v>YEM</v>
      </c>
      <c r="D7847" s="289" t="s">
        <v>5029</v>
      </c>
      <c r="E7847" s="289">
        <v>70</v>
      </c>
      <c r="F7847" s="289" t="s">
        <v>6073</v>
      </c>
      <c r="G7847" s="289" t="s">
        <v>731</v>
      </c>
      <c r="H7847" s="278">
        <f t="shared" si="244"/>
        <v>2</v>
      </c>
      <c r="I7847" s="252" t="s">
        <v>6074</v>
      </c>
      <c r="J7847" s="289" t="s">
        <v>6075</v>
      </c>
      <c r="K7847" s="278" t="str">
        <f t="shared" si="245"/>
        <v>YEM002Fatalities reported</v>
      </c>
      <c r="L7847" s="290">
        <v>43672</v>
      </c>
      <c r="M7847" s="290" t="s">
        <v>3248</v>
      </c>
    </row>
    <row r="7848" spans="1:13" s="269" customFormat="1" ht="15.5" hidden="1" thickTop="1" thickBot="1" x14ac:dyDescent="0.4">
      <c r="A7848" s="283" t="s">
        <v>2988</v>
      </c>
      <c r="B7848" s="284" t="str">
        <f>VLOOKUP(A7848,Lists!B:C,2,FALSE)</f>
        <v>YEM002</v>
      </c>
      <c r="C7848" s="284" t="str">
        <f>VLOOKUP(A7848,Lists!B:D,3,FALSE)</f>
        <v>YEM</v>
      </c>
      <c r="D7848" s="285" t="s">
        <v>5115</v>
      </c>
      <c r="E7848" s="285">
        <v>14884</v>
      </c>
      <c r="F7848" s="285" t="s">
        <v>6076</v>
      </c>
      <c r="G7848" s="285" t="s">
        <v>731</v>
      </c>
      <c r="H7848" s="278">
        <f t="shared" si="244"/>
        <v>2</v>
      </c>
      <c r="I7848" s="251" t="s">
        <v>6077</v>
      </c>
      <c r="J7848" s="285" t="s">
        <v>6142</v>
      </c>
      <c r="K7848" s="278" t="str">
        <f t="shared" si="245"/>
        <v>YEM002Fatalities in all crises</v>
      </c>
      <c r="L7848" s="286">
        <v>43672</v>
      </c>
      <c r="M7848" s="286" t="s">
        <v>3248</v>
      </c>
    </row>
    <row r="7849" spans="1:13" s="269" customFormat="1" ht="15.5" hidden="1" thickTop="1" thickBot="1" x14ac:dyDescent="0.4">
      <c r="A7849" s="287" t="s">
        <v>2956</v>
      </c>
      <c r="B7849" s="288" t="str">
        <f>VLOOKUP(A7849,Lists!B:C,2,FALSE)</f>
        <v>COD001</v>
      </c>
      <c r="C7849" s="288" t="str">
        <f>VLOOKUP(A7849,Lists!B:D,3,FALSE)</f>
        <v>COD</v>
      </c>
      <c r="D7849" s="289" t="s">
        <v>737</v>
      </c>
      <c r="E7849" s="289">
        <v>99024399</v>
      </c>
      <c r="F7849" s="289" t="s">
        <v>6095</v>
      </c>
      <c r="G7849" s="289" t="s">
        <v>731</v>
      </c>
      <c r="H7849" s="278">
        <f t="shared" si="244"/>
        <v>2</v>
      </c>
      <c r="I7849" s="252" t="s">
        <v>6096</v>
      </c>
      <c r="J7849" s="289" t="s">
        <v>6097</v>
      </c>
      <c r="K7849" s="278" t="str">
        <f t="shared" si="245"/>
        <v>COD001People exposed</v>
      </c>
      <c r="L7849" s="290">
        <v>43672</v>
      </c>
      <c r="M7849" s="290" t="s">
        <v>3249</v>
      </c>
    </row>
    <row r="7850" spans="1:13" s="269" customFormat="1" ht="15.5" hidden="1" thickTop="1" thickBot="1" x14ac:dyDescent="0.4">
      <c r="A7850" s="283" t="s">
        <v>2956</v>
      </c>
      <c r="B7850" s="284" t="str">
        <f>VLOOKUP(A7850,Lists!B:C,2,FALSE)</f>
        <v>COD001</v>
      </c>
      <c r="C7850" s="284" t="str">
        <f>VLOOKUP(A7850,Lists!B:D,3,FALSE)</f>
        <v>COD</v>
      </c>
      <c r="D7850" s="285" t="s">
        <v>533</v>
      </c>
      <c r="E7850" s="285">
        <v>40502942</v>
      </c>
      <c r="F7850" s="285" t="s">
        <v>6098</v>
      </c>
      <c r="G7850" s="285" t="s">
        <v>730</v>
      </c>
      <c r="H7850" s="278">
        <f t="shared" si="244"/>
        <v>3</v>
      </c>
      <c r="I7850" s="251" t="s">
        <v>6099</v>
      </c>
      <c r="J7850" s="285" t="s">
        <v>6100</v>
      </c>
      <c r="K7850" s="278" t="str">
        <f t="shared" si="245"/>
        <v>COD001People affected</v>
      </c>
      <c r="L7850" s="286">
        <v>43672</v>
      </c>
      <c r="M7850" s="286" t="s">
        <v>3249</v>
      </c>
    </row>
    <row r="7851" spans="1:13" s="269" customFormat="1" ht="15.5" hidden="1" thickTop="1" thickBot="1" x14ac:dyDescent="0.4">
      <c r="A7851" s="287" t="s">
        <v>2956</v>
      </c>
      <c r="B7851" s="288" t="str">
        <f>VLOOKUP(A7851,Lists!B:C,2,FALSE)</f>
        <v>COD001</v>
      </c>
      <c r="C7851" s="288" t="str">
        <f>VLOOKUP(A7851,Lists!B:D,3,FALSE)</f>
        <v>COD</v>
      </c>
      <c r="D7851" s="289" t="s">
        <v>5028</v>
      </c>
      <c r="E7851" s="289">
        <v>111260</v>
      </c>
      <c r="F7851" s="289" t="s">
        <v>6101</v>
      </c>
      <c r="G7851" s="289" t="s">
        <v>731</v>
      </c>
      <c r="H7851" s="278">
        <f t="shared" si="244"/>
        <v>2</v>
      </c>
      <c r="I7851" s="252" t="s">
        <v>5533</v>
      </c>
      <c r="J7851" s="289" t="s">
        <v>6102</v>
      </c>
      <c r="K7851" s="278" t="str">
        <f t="shared" si="245"/>
        <v>COD001Illness cases reported</v>
      </c>
      <c r="L7851" s="290">
        <v>43672</v>
      </c>
      <c r="M7851" s="290" t="s">
        <v>3248</v>
      </c>
    </row>
    <row r="7852" spans="1:13" s="269" customFormat="1" ht="15.5" hidden="1" thickTop="1" thickBot="1" x14ac:dyDescent="0.4">
      <c r="A7852" s="283" t="s">
        <v>2956</v>
      </c>
      <c r="B7852" s="284" t="str">
        <f>VLOOKUP(A7852,Lists!B:C,2,FALSE)</f>
        <v>COD001</v>
      </c>
      <c r="C7852" s="284" t="str">
        <f>VLOOKUP(A7852,Lists!B:D,3,FALSE)</f>
        <v>COD</v>
      </c>
      <c r="D7852" s="285" t="s">
        <v>5029</v>
      </c>
      <c r="E7852" s="285">
        <v>2003</v>
      </c>
      <c r="F7852" s="285" t="s">
        <v>6103</v>
      </c>
      <c r="G7852" s="285" t="s">
        <v>730</v>
      </c>
      <c r="H7852" s="278">
        <f t="shared" si="244"/>
        <v>3</v>
      </c>
      <c r="I7852" s="251" t="s">
        <v>1354</v>
      </c>
      <c r="J7852" s="285" t="s">
        <v>6104</v>
      </c>
      <c r="K7852" s="278" t="str">
        <f t="shared" si="245"/>
        <v>COD001Fatalities reported</v>
      </c>
      <c r="L7852" s="286">
        <v>43672</v>
      </c>
      <c r="M7852" s="286" t="s">
        <v>3248</v>
      </c>
    </row>
    <row r="7853" spans="1:13" s="269" customFormat="1" ht="15.5" hidden="1" thickTop="1" thickBot="1" x14ac:dyDescent="0.4">
      <c r="A7853" s="287" t="s">
        <v>2956</v>
      </c>
      <c r="B7853" s="288" t="str">
        <f>VLOOKUP(A7853,Lists!B:C,2,FALSE)</f>
        <v>COD001</v>
      </c>
      <c r="C7853" s="288" t="str">
        <f>VLOOKUP(A7853,Lists!B:D,3,FALSE)</f>
        <v>COD</v>
      </c>
      <c r="D7853" s="289" t="s">
        <v>5115</v>
      </c>
      <c r="E7853" s="289">
        <v>2003</v>
      </c>
      <c r="F7853" s="289" t="s">
        <v>6103</v>
      </c>
      <c r="G7853" s="289" t="s">
        <v>730</v>
      </c>
      <c r="H7853" s="278">
        <f t="shared" si="244"/>
        <v>3</v>
      </c>
      <c r="I7853" s="252" t="s">
        <v>1354</v>
      </c>
      <c r="J7853" s="289" t="s">
        <v>6104</v>
      </c>
      <c r="K7853" s="278" t="str">
        <f t="shared" si="245"/>
        <v>COD001Fatalities in all crises</v>
      </c>
      <c r="L7853" s="290">
        <v>43672</v>
      </c>
      <c r="M7853" s="290" t="s">
        <v>3248</v>
      </c>
    </row>
    <row r="7854" spans="1:13" s="269" customFormat="1" ht="15.5" hidden="1" thickTop="1" thickBot="1" x14ac:dyDescent="0.4">
      <c r="A7854" s="283" t="s">
        <v>2974</v>
      </c>
      <c r="B7854" s="284" t="str">
        <f>VLOOKUP(A7854,Lists!B:C,2,FALSE)</f>
        <v>NGA004</v>
      </c>
      <c r="C7854" s="284" t="str">
        <f>VLOOKUP(A7854,Lists!B:D,3,FALSE)</f>
        <v>NGA</v>
      </c>
      <c r="D7854" s="285" t="s">
        <v>522</v>
      </c>
      <c r="E7854" s="285">
        <v>187718000</v>
      </c>
      <c r="F7854" s="285" t="s">
        <v>6105</v>
      </c>
      <c r="G7854" s="285" t="s">
        <v>731</v>
      </c>
      <c r="H7854" s="278">
        <f t="shared" si="244"/>
        <v>2</v>
      </c>
      <c r="I7854" s="251" t="s">
        <v>6108</v>
      </c>
      <c r="J7854" s="285" t="s">
        <v>6110</v>
      </c>
      <c r="K7854" s="278" t="str">
        <f t="shared" si="245"/>
        <v>NGA004Total population</v>
      </c>
      <c r="L7854" s="286">
        <v>43672</v>
      </c>
      <c r="M7854" s="286" t="s">
        <v>3248</v>
      </c>
    </row>
    <row r="7855" spans="1:13" s="269" customFormat="1" ht="15.5" thickTop="1" thickBot="1" x14ac:dyDescent="0.4">
      <c r="A7855" s="287" t="s">
        <v>2974</v>
      </c>
      <c r="B7855" s="288" t="str">
        <f>VLOOKUP(A7855,Lists!B:C,2,FALSE)</f>
        <v>NGA004</v>
      </c>
      <c r="C7855" s="288" t="str">
        <f>VLOOKUP(A7855,Lists!B:D,3,FALSE)</f>
        <v>NGA</v>
      </c>
      <c r="D7855" s="289" t="s">
        <v>666</v>
      </c>
      <c r="E7855" s="289">
        <v>2335000</v>
      </c>
      <c r="F7855" s="289" t="s">
        <v>6106</v>
      </c>
      <c r="G7855" s="289" t="s">
        <v>731</v>
      </c>
      <c r="H7855" s="278">
        <f t="shared" si="244"/>
        <v>2</v>
      </c>
      <c r="I7855" s="252" t="s">
        <v>6109</v>
      </c>
      <c r="J7855" s="289" t="s">
        <v>6111</v>
      </c>
      <c r="K7855" s="278" t="str">
        <f t="shared" si="245"/>
        <v>NGA004People displaced</v>
      </c>
      <c r="L7855" s="290">
        <v>43672</v>
      </c>
      <c r="M7855" s="290" t="s">
        <v>3248</v>
      </c>
    </row>
    <row r="7856" spans="1:13" s="269" customFormat="1" ht="15.5" hidden="1" thickTop="1" thickBot="1" x14ac:dyDescent="0.4">
      <c r="A7856" s="283" t="s">
        <v>2974</v>
      </c>
      <c r="B7856" s="284" t="str">
        <f>VLOOKUP(A7856,Lists!B:C,2,FALSE)</f>
        <v>NGA004</v>
      </c>
      <c r="C7856" s="284" t="str">
        <f>VLOOKUP(A7856,Lists!B:D,3,FALSE)</f>
        <v>NGA</v>
      </c>
      <c r="D7856" s="285" t="s">
        <v>5028</v>
      </c>
      <c r="E7856" s="285" t="s">
        <v>446</v>
      </c>
      <c r="F7856" s="285" t="s">
        <v>446</v>
      </c>
      <c r="G7856" s="285" t="s">
        <v>446</v>
      </c>
      <c r="H7856" s="278" t="str">
        <f t="shared" si="244"/>
        <v>x</v>
      </c>
      <c r="I7856" s="251" t="s">
        <v>446</v>
      </c>
      <c r="J7856" s="285" t="s">
        <v>6112</v>
      </c>
      <c r="K7856" s="278" t="str">
        <f t="shared" si="245"/>
        <v>NGA004Illness cases reported</v>
      </c>
      <c r="L7856" s="286">
        <v>43672</v>
      </c>
      <c r="M7856" s="286" t="s">
        <v>3248</v>
      </c>
    </row>
    <row r="7857" spans="1:13" s="269" customFormat="1" ht="15.5" hidden="1" thickTop="1" thickBot="1" x14ac:dyDescent="0.4">
      <c r="A7857" s="287" t="s">
        <v>2974</v>
      </c>
      <c r="B7857" s="288" t="str">
        <f>VLOOKUP(A7857,Lists!B:C,2,FALSE)</f>
        <v>NGA004</v>
      </c>
      <c r="C7857" s="288" t="str">
        <f>VLOOKUP(A7857,Lists!B:D,3,FALSE)</f>
        <v>NGA</v>
      </c>
      <c r="D7857" s="289" t="s">
        <v>5027</v>
      </c>
      <c r="E7857" s="289" t="s">
        <v>446</v>
      </c>
      <c r="F7857" s="289" t="s">
        <v>446</v>
      </c>
      <c r="G7857" s="289" t="s">
        <v>446</v>
      </c>
      <c r="H7857" s="278" t="str">
        <f t="shared" si="244"/>
        <v>x</v>
      </c>
      <c r="I7857" s="252" t="s">
        <v>446</v>
      </c>
      <c r="J7857" s="289" t="s">
        <v>6112</v>
      </c>
      <c r="K7857" s="278" t="str">
        <f t="shared" si="245"/>
        <v>NGA004Injuries reported</v>
      </c>
      <c r="L7857" s="290">
        <v>43672</v>
      </c>
      <c r="M7857" s="290" t="s">
        <v>3248</v>
      </c>
    </row>
    <row r="7858" spans="1:13" s="269" customFormat="1" ht="15.5" hidden="1" thickTop="1" thickBot="1" x14ac:dyDescent="0.4">
      <c r="A7858" s="283" t="s">
        <v>2974</v>
      </c>
      <c r="B7858" s="284" t="str">
        <f>VLOOKUP(A7858,Lists!B:C,2,FALSE)</f>
        <v>NGA004</v>
      </c>
      <c r="C7858" s="284" t="str">
        <f>VLOOKUP(A7858,Lists!B:D,3,FALSE)</f>
        <v>NGA</v>
      </c>
      <c r="D7858" s="285" t="s">
        <v>5029</v>
      </c>
      <c r="E7858" s="285">
        <v>1236</v>
      </c>
      <c r="F7858" s="285" t="s">
        <v>6107</v>
      </c>
      <c r="G7858" s="285" t="s">
        <v>731</v>
      </c>
      <c r="H7858" s="278">
        <f t="shared" si="244"/>
        <v>2</v>
      </c>
      <c r="I7858" s="251" t="s">
        <v>1354</v>
      </c>
      <c r="J7858" s="285" t="s">
        <v>6113</v>
      </c>
      <c r="K7858" s="278" t="str">
        <f t="shared" si="245"/>
        <v>NGA004Fatalities reported</v>
      </c>
      <c r="L7858" s="286">
        <v>43672</v>
      </c>
      <c r="M7858" s="286" t="s">
        <v>3248</v>
      </c>
    </row>
    <row r="7859" spans="1:13" s="269" customFormat="1" ht="15.5" hidden="1" thickTop="1" thickBot="1" x14ac:dyDescent="0.4">
      <c r="A7859" s="287" t="s">
        <v>2974</v>
      </c>
      <c r="B7859" s="288" t="str">
        <f>VLOOKUP(A7859,Lists!B:C,2,FALSE)</f>
        <v>NGA004</v>
      </c>
      <c r="C7859" s="288" t="str">
        <f>VLOOKUP(A7859,Lists!B:D,3,FALSE)</f>
        <v>NGA</v>
      </c>
      <c r="D7859" s="289" t="s">
        <v>5115</v>
      </c>
      <c r="E7859" s="289">
        <v>4421</v>
      </c>
      <c r="F7859" s="289" t="s">
        <v>6107</v>
      </c>
      <c r="G7859" s="289" t="s">
        <v>731</v>
      </c>
      <c r="H7859" s="278">
        <f t="shared" si="244"/>
        <v>2</v>
      </c>
      <c r="I7859" s="252" t="s">
        <v>1354</v>
      </c>
      <c r="J7859" s="289" t="s">
        <v>6114</v>
      </c>
      <c r="K7859" s="278" t="str">
        <f t="shared" si="245"/>
        <v>NGA004Fatalities in all crises</v>
      </c>
      <c r="L7859" s="290">
        <v>43672</v>
      </c>
      <c r="M7859" s="290" t="s">
        <v>3248</v>
      </c>
    </row>
    <row r="7860" spans="1:13" s="269" customFormat="1" ht="15.5" hidden="1" thickTop="1" thickBot="1" x14ac:dyDescent="0.4">
      <c r="A7860" s="283" t="s">
        <v>1246</v>
      </c>
      <c r="B7860" s="284" t="str">
        <f>VLOOKUP(A7860,Lists!B:C,2,FALSE)</f>
        <v>NGA003</v>
      </c>
      <c r="C7860" s="284" t="str">
        <f>VLOOKUP(A7860,Lists!B:D,3,FALSE)</f>
        <v>NGA</v>
      </c>
      <c r="D7860" s="285" t="s">
        <v>522</v>
      </c>
      <c r="E7860" s="285">
        <v>187718000</v>
      </c>
      <c r="F7860" s="285" t="s">
        <v>6105</v>
      </c>
      <c r="G7860" s="285" t="s">
        <v>731</v>
      </c>
      <c r="H7860" s="278">
        <f t="shared" si="244"/>
        <v>2</v>
      </c>
      <c r="I7860" s="251" t="s">
        <v>6108</v>
      </c>
      <c r="J7860" s="285" t="s">
        <v>6110</v>
      </c>
      <c r="K7860" s="278" t="str">
        <f t="shared" si="245"/>
        <v>NGA003Total population</v>
      </c>
      <c r="L7860" s="286">
        <v>43672</v>
      </c>
      <c r="M7860" s="286" t="s">
        <v>3248</v>
      </c>
    </row>
    <row r="7861" spans="1:13" s="269" customFormat="1" ht="15.5" hidden="1" thickTop="1" thickBot="1" x14ac:dyDescent="0.4">
      <c r="A7861" s="287" t="s">
        <v>1246</v>
      </c>
      <c r="B7861" s="288" t="str">
        <f>VLOOKUP(A7861,Lists!B:C,2,FALSE)</f>
        <v>NGA003</v>
      </c>
      <c r="C7861" s="288" t="str">
        <f>VLOOKUP(A7861,Lists!B:D,3,FALSE)</f>
        <v>NGA</v>
      </c>
      <c r="D7861" s="289" t="s">
        <v>737</v>
      </c>
      <c r="E7861" s="289">
        <v>84154000</v>
      </c>
      <c r="F7861" s="289" t="s">
        <v>5747</v>
      </c>
      <c r="G7861" s="289" t="s">
        <v>731</v>
      </c>
      <c r="H7861" s="278">
        <f t="shared" si="244"/>
        <v>2</v>
      </c>
      <c r="I7861" s="252" t="s">
        <v>5748</v>
      </c>
      <c r="J7861" s="289" t="s">
        <v>6115</v>
      </c>
      <c r="K7861" s="278" t="str">
        <f t="shared" si="245"/>
        <v>NGA003People exposed</v>
      </c>
      <c r="L7861" s="290">
        <v>43672</v>
      </c>
      <c r="M7861" s="290" t="s">
        <v>3248</v>
      </c>
    </row>
    <row r="7862" spans="1:13" s="269" customFormat="1" ht="15.5" hidden="1" thickTop="1" thickBot="1" x14ac:dyDescent="0.4">
      <c r="A7862" s="283" t="s">
        <v>1246</v>
      </c>
      <c r="B7862" s="284" t="str">
        <f>VLOOKUP(A7862,Lists!B:C,2,FALSE)</f>
        <v>NGA003</v>
      </c>
      <c r="C7862" s="284" t="str">
        <f>VLOOKUP(A7862,Lists!B:D,3,FALSE)</f>
        <v>NGA</v>
      </c>
      <c r="D7862" s="285" t="s">
        <v>5028</v>
      </c>
      <c r="E7862" s="285" t="s">
        <v>446</v>
      </c>
      <c r="F7862" s="285" t="s">
        <v>446</v>
      </c>
      <c r="G7862" s="285" t="s">
        <v>446</v>
      </c>
      <c r="H7862" s="278" t="str">
        <f t="shared" si="244"/>
        <v>x</v>
      </c>
      <c r="I7862" s="251" t="s">
        <v>446</v>
      </c>
      <c r="J7862" s="285" t="s">
        <v>6112</v>
      </c>
      <c r="K7862" s="278" t="str">
        <f t="shared" si="245"/>
        <v>NGA003Illness cases reported</v>
      </c>
      <c r="L7862" s="286">
        <v>43672</v>
      </c>
      <c r="M7862" s="286" t="s">
        <v>3248</v>
      </c>
    </row>
    <row r="7863" spans="1:13" s="269" customFormat="1" ht="15.5" hidden="1" thickTop="1" thickBot="1" x14ac:dyDescent="0.4">
      <c r="A7863" s="287" t="s">
        <v>1246</v>
      </c>
      <c r="B7863" s="288" t="str">
        <f>VLOOKUP(A7863,Lists!B:C,2,FALSE)</f>
        <v>NGA003</v>
      </c>
      <c r="C7863" s="288" t="str">
        <f>VLOOKUP(A7863,Lists!B:D,3,FALSE)</f>
        <v>NGA</v>
      </c>
      <c r="D7863" s="289" t="s">
        <v>5027</v>
      </c>
      <c r="E7863" s="289" t="s">
        <v>446</v>
      </c>
      <c r="F7863" s="289" t="s">
        <v>446</v>
      </c>
      <c r="G7863" s="289" t="s">
        <v>446</v>
      </c>
      <c r="H7863" s="278" t="str">
        <f t="shared" si="244"/>
        <v>x</v>
      </c>
      <c r="I7863" s="252" t="s">
        <v>446</v>
      </c>
      <c r="J7863" s="289" t="s">
        <v>6112</v>
      </c>
      <c r="K7863" s="278" t="str">
        <f t="shared" si="245"/>
        <v>NGA003Injuries reported</v>
      </c>
      <c r="L7863" s="290">
        <v>43672</v>
      </c>
      <c r="M7863" s="290" t="s">
        <v>3248</v>
      </c>
    </row>
    <row r="7864" spans="1:13" s="269" customFormat="1" ht="15.5" hidden="1" thickTop="1" thickBot="1" x14ac:dyDescent="0.4">
      <c r="A7864" s="283" t="s">
        <v>1246</v>
      </c>
      <c r="B7864" s="284" t="str">
        <f>VLOOKUP(A7864,Lists!B:C,2,FALSE)</f>
        <v>NGA003</v>
      </c>
      <c r="C7864" s="284" t="str">
        <f>VLOOKUP(A7864,Lists!B:D,3,FALSE)</f>
        <v>NGA</v>
      </c>
      <c r="D7864" s="285" t="s">
        <v>5115</v>
      </c>
      <c r="E7864" s="285">
        <v>4421</v>
      </c>
      <c r="F7864" s="285" t="s">
        <v>6107</v>
      </c>
      <c r="G7864" s="285" t="s">
        <v>731</v>
      </c>
      <c r="H7864" s="278">
        <f t="shared" si="244"/>
        <v>2</v>
      </c>
      <c r="I7864" s="251" t="s">
        <v>1354</v>
      </c>
      <c r="J7864" s="285" t="s">
        <v>6114</v>
      </c>
      <c r="K7864" s="278" t="str">
        <f t="shared" si="245"/>
        <v>NGA003Fatalities in all crises</v>
      </c>
      <c r="L7864" s="286">
        <v>43672</v>
      </c>
      <c r="M7864" s="286" t="s">
        <v>3248</v>
      </c>
    </row>
    <row r="7865" spans="1:13" s="269" customFormat="1" ht="15.5" hidden="1" thickTop="1" thickBot="1" x14ac:dyDescent="0.4">
      <c r="A7865" s="287" t="s">
        <v>5594</v>
      </c>
      <c r="B7865" s="288" t="str">
        <f>VLOOKUP(A7865,Lists!B:C,2,FALSE)</f>
        <v>NGA001</v>
      </c>
      <c r="C7865" s="288" t="str">
        <f>VLOOKUP(A7865,Lists!B:D,3,FALSE)</f>
        <v>NGA</v>
      </c>
      <c r="D7865" s="289" t="s">
        <v>522</v>
      </c>
      <c r="E7865" s="289">
        <v>187718000</v>
      </c>
      <c r="F7865" s="289" t="s">
        <v>6105</v>
      </c>
      <c r="G7865" s="289" t="s">
        <v>731</v>
      </c>
      <c r="H7865" s="278">
        <f t="shared" si="244"/>
        <v>2</v>
      </c>
      <c r="I7865" s="252" t="s">
        <v>6108</v>
      </c>
      <c r="J7865" s="289" t="s">
        <v>6110</v>
      </c>
      <c r="K7865" s="278" t="str">
        <f t="shared" si="245"/>
        <v>NGA001Total population</v>
      </c>
      <c r="L7865" s="290">
        <v>43672</v>
      </c>
      <c r="M7865" s="290" t="s">
        <v>3248</v>
      </c>
    </row>
    <row r="7866" spans="1:13" s="269" customFormat="1" ht="15.5" hidden="1" thickTop="1" thickBot="1" x14ac:dyDescent="0.4">
      <c r="A7866" s="283" t="s">
        <v>5594</v>
      </c>
      <c r="B7866" s="284" t="str">
        <f>VLOOKUP(A7866,Lists!B:C,2,FALSE)</f>
        <v>NGA001</v>
      </c>
      <c r="C7866" s="284" t="str">
        <f>VLOOKUP(A7866,Lists!B:D,3,FALSE)</f>
        <v>NGA</v>
      </c>
      <c r="D7866" s="285" t="s">
        <v>737</v>
      </c>
      <c r="E7866" s="285">
        <v>187718000</v>
      </c>
      <c r="F7866" s="285" t="s">
        <v>6105</v>
      </c>
      <c r="G7866" s="285" t="s">
        <v>731</v>
      </c>
      <c r="H7866" s="278">
        <f t="shared" si="244"/>
        <v>2</v>
      </c>
      <c r="I7866" s="251" t="s">
        <v>6108</v>
      </c>
      <c r="J7866" s="285" t="s">
        <v>6119</v>
      </c>
      <c r="K7866" s="278" t="str">
        <f t="shared" si="245"/>
        <v>NGA001People exposed</v>
      </c>
      <c r="L7866" s="286">
        <v>43672</v>
      </c>
      <c r="M7866" s="286" t="s">
        <v>3248</v>
      </c>
    </row>
    <row r="7867" spans="1:13" s="269" customFormat="1" ht="15.5" hidden="1" thickTop="1" thickBot="1" x14ac:dyDescent="0.4">
      <c r="A7867" s="287" t="s">
        <v>5594</v>
      </c>
      <c r="B7867" s="288" t="str">
        <f>VLOOKUP(A7867,Lists!B:C,2,FALSE)</f>
        <v>NGA001</v>
      </c>
      <c r="C7867" s="288" t="str">
        <f>VLOOKUP(A7867,Lists!B:D,3,FALSE)</f>
        <v>NGA</v>
      </c>
      <c r="D7867" s="289" t="s">
        <v>533</v>
      </c>
      <c r="E7867" s="289">
        <v>29660000</v>
      </c>
      <c r="F7867" s="289" t="s">
        <v>6116</v>
      </c>
      <c r="G7867" s="289" t="s">
        <v>731</v>
      </c>
      <c r="H7867" s="278">
        <f t="shared" si="244"/>
        <v>2</v>
      </c>
      <c r="I7867" s="252" t="s">
        <v>5968</v>
      </c>
      <c r="J7867" s="289" t="s">
        <v>5768</v>
      </c>
      <c r="K7867" s="278" t="str">
        <f t="shared" si="245"/>
        <v>NGA001People affected</v>
      </c>
      <c r="L7867" s="290">
        <v>43672</v>
      </c>
      <c r="M7867" s="290" t="s">
        <v>3248</v>
      </c>
    </row>
    <row r="7868" spans="1:13" s="269" customFormat="1" ht="15.5" thickTop="1" thickBot="1" x14ac:dyDescent="0.4">
      <c r="A7868" s="283" t="s">
        <v>5594</v>
      </c>
      <c r="B7868" s="284" t="str">
        <f>VLOOKUP(A7868,Lists!B:C,2,FALSE)</f>
        <v>NGA001</v>
      </c>
      <c r="C7868" s="284" t="str">
        <f>VLOOKUP(A7868,Lists!B:D,3,FALSE)</f>
        <v>NGA</v>
      </c>
      <c r="D7868" s="285" t="s">
        <v>666</v>
      </c>
      <c r="E7868" s="285">
        <v>2535000</v>
      </c>
      <c r="F7868" s="285" t="s">
        <v>6117</v>
      </c>
      <c r="G7868" s="285" t="s">
        <v>731</v>
      </c>
      <c r="H7868" s="278">
        <f t="shared" si="244"/>
        <v>2</v>
      </c>
      <c r="I7868" s="251" t="s">
        <v>6118</v>
      </c>
      <c r="J7868" s="285" t="s">
        <v>6120</v>
      </c>
      <c r="K7868" s="278" t="str">
        <f t="shared" si="245"/>
        <v>NGA001People displaced</v>
      </c>
      <c r="L7868" s="286">
        <v>43672</v>
      </c>
      <c r="M7868" s="286" t="s">
        <v>3248</v>
      </c>
    </row>
    <row r="7869" spans="1:13" s="269" customFormat="1" ht="15.5" hidden="1" thickTop="1" thickBot="1" x14ac:dyDescent="0.4">
      <c r="A7869" s="287" t="s">
        <v>5594</v>
      </c>
      <c r="B7869" s="288" t="str">
        <f>VLOOKUP(A7869,Lists!B:C,2,FALSE)</f>
        <v>NGA001</v>
      </c>
      <c r="C7869" s="288" t="str">
        <f>VLOOKUP(A7869,Lists!B:D,3,FALSE)</f>
        <v>NGA</v>
      </c>
      <c r="D7869" s="289" t="s">
        <v>5028</v>
      </c>
      <c r="E7869" s="289" t="s">
        <v>446</v>
      </c>
      <c r="F7869" s="289" t="s">
        <v>446</v>
      </c>
      <c r="G7869" s="289" t="s">
        <v>446</v>
      </c>
      <c r="H7869" s="278" t="str">
        <f t="shared" si="244"/>
        <v>x</v>
      </c>
      <c r="I7869" s="252" t="s">
        <v>446</v>
      </c>
      <c r="J7869" s="289" t="s">
        <v>6121</v>
      </c>
      <c r="K7869" s="278" t="str">
        <f t="shared" si="245"/>
        <v>NGA001Illness cases reported</v>
      </c>
      <c r="L7869" s="290">
        <v>43672</v>
      </c>
      <c r="M7869" s="290" t="s">
        <v>3248</v>
      </c>
    </row>
    <row r="7870" spans="1:13" s="269" customFormat="1" ht="15.5" hidden="1" thickTop="1" thickBot="1" x14ac:dyDescent="0.4">
      <c r="A7870" s="283" t="s">
        <v>5594</v>
      </c>
      <c r="B7870" s="284" t="str">
        <f>VLOOKUP(A7870,Lists!B:C,2,FALSE)</f>
        <v>NGA001</v>
      </c>
      <c r="C7870" s="284" t="str">
        <f>VLOOKUP(A7870,Lists!B:D,3,FALSE)</f>
        <v>NGA</v>
      </c>
      <c r="D7870" s="285" t="s">
        <v>5027</v>
      </c>
      <c r="E7870" s="285" t="s">
        <v>446</v>
      </c>
      <c r="F7870" s="285" t="s">
        <v>446</v>
      </c>
      <c r="G7870" s="285" t="s">
        <v>446</v>
      </c>
      <c r="H7870" s="278" t="str">
        <f t="shared" si="244"/>
        <v>x</v>
      </c>
      <c r="I7870" s="251" t="s">
        <v>446</v>
      </c>
      <c r="J7870" s="285" t="s">
        <v>6121</v>
      </c>
      <c r="K7870" s="278" t="str">
        <f t="shared" si="245"/>
        <v>NGA001Injuries reported</v>
      </c>
      <c r="L7870" s="286">
        <v>43672</v>
      </c>
      <c r="M7870" s="286" t="s">
        <v>3248</v>
      </c>
    </row>
    <row r="7871" spans="1:13" s="269" customFormat="1" ht="15.5" hidden="1" thickTop="1" thickBot="1" x14ac:dyDescent="0.4">
      <c r="A7871" s="287" t="s">
        <v>5594</v>
      </c>
      <c r="B7871" s="288" t="str">
        <f>VLOOKUP(A7871,Lists!B:C,2,FALSE)</f>
        <v>NGA001</v>
      </c>
      <c r="C7871" s="288" t="str">
        <f>VLOOKUP(A7871,Lists!B:D,3,FALSE)</f>
        <v>NGA</v>
      </c>
      <c r="D7871" s="289" t="s">
        <v>5029</v>
      </c>
      <c r="E7871" s="289">
        <v>4421</v>
      </c>
      <c r="F7871" s="289" t="s">
        <v>6107</v>
      </c>
      <c r="G7871" s="289" t="s">
        <v>731</v>
      </c>
      <c r="H7871" s="278">
        <f t="shared" si="244"/>
        <v>2</v>
      </c>
      <c r="I7871" s="252" t="s">
        <v>1354</v>
      </c>
      <c r="J7871" s="289" t="s">
        <v>6114</v>
      </c>
      <c r="K7871" s="278" t="str">
        <f t="shared" si="245"/>
        <v>NGA001Fatalities reported</v>
      </c>
      <c r="L7871" s="290">
        <v>43672</v>
      </c>
      <c r="M7871" s="290" t="s">
        <v>3248</v>
      </c>
    </row>
    <row r="7872" spans="1:13" s="269" customFormat="1" ht="15.5" hidden="1" thickTop="1" thickBot="1" x14ac:dyDescent="0.4">
      <c r="A7872" s="283" t="s">
        <v>5594</v>
      </c>
      <c r="B7872" s="284" t="str">
        <f>VLOOKUP(A7872,Lists!B:C,2,FALSE)</f>
        <v>NGA001</v>
      </c>
      <c r="C7872" s="284" t="str">
        <f>VLOOKUP(A7872,Lists!B:D,3,FALSE)</f>
        <v>NGA</v>
      </c>
      <c r="D7872" s="285" t="s">
        <v>5115</v>
      </c>
      <c r="E7872" s="285">
        <v>4421</v>
      </c>
      <c r="F7872" s="285" t="s">
        <v>6107</v>
      </c>
      <c r="G7872" s="285" t="s">
        <v>731</v>
      </c>
      <c r="H7872" s="278">
        <f t="shared" si="244"/>
        <v>2</v>
      </c>
      <c r="I7872" s="251" t="s">
        <v>1354</v>
      </c>
      <c r="J7872" s="285" t="s">
        <v>6114</v>
      </c>
      <c r="K7872" s="278" t="str">
        <f t="shared" si="245"/>
        <v>NGA001Fatalities in all crises</v>
      </c>
      <c r="L7872" s="286">
        <v>43672</v>
      </c>
      <c r="M7872" s="286" t="s">
        <v>3248</v>
      </c>
    </row>
    <row r="7873" spans="1:13" s="269" customFormat="1" ht="15.5" hidden="1" thickTop="1" thickBot="1" x14ac:dyDescent="0.4">
      <c r="A7873" s="287" t="s">
        <v>5594</v>
      </c>
      <c r="B7873" s="288" t="str">
        <f>VLOOKUP(A7873,Lists!B:C,2,FALSE)</f>
        <v>NGA001</v>
      </c>
      <c r="C7873" s="288" t="str">
        <f>VLOOKUP(A7873,Lists!B:D,3,FALSE)</f>
        <v>NGA</v>
      </c>
      <c r="D7873" s="289" t="s">
        <v>752</v>
      </c>
      <c r="E7873" s="289">
        <v>9393000</v>
      </c>
      <c r="F7873" s="289" t="s">
        <v>5762</v>
      </c>
      <c r="G7873" s="289" t="s">
        <v>731</v>
      </c>
      <c r="H7873" s="278">
        <f t="shared" si="244"/>
        <v>2</v>
      </c>
      <c r="I7873" s="252" t="s">
        <v>5764</v>
      </c>
      <c r="J7873" s="289" t="s">
        <v>6122</v>
      </c>
      <c r="K7873" s="278" t="str">
        <f t="shared" si="245"/>
        <v>NGA001People in Need</v>
      </c>
      <c r="L7873" s="290">
        <v>43672</v>
      </c>
      <c r="M7873" s="290" t="s">
        <v>3248</v>
      </c>
    </row>
    <row r="7874" spans="1:13" s="269" customFormat="1" ht="15.5" hidden="1" thickTop="1" thickBot="1" x14ac:dyDescent="0.4">
      <c r="A7874" s="283" t="s">
        <v>2997</v>
      </c>
      <c r="B7874" s="284" t="str">
        <f>VLOOKUP(A7874,Lists!B:C,2,FALSE)</f>
        <v>PAK004</v>
      </c>
      <c r="C7874" s="284" t="str">
        <f>VLOOKUP(A7874,Lists!B:D,3,FALSE)</f>
        <v>PAK</v>
      </c>
      <c r="D7874" s="285" t="s">
        <v>522</v>
      </c>
      <c r="E7874" s="285">
        <v>208059985</v>
      </c>
      <c r="F7874" s="285" t="s">
        <v>6123</v>
      </c>
      <c r="G7874" s="285" t="s">
        <v>731</v>
      </c>
      <c r="H7874" s="278">
        <f t="shared" ref="H7874:H7937" si="246">IF(G7874="x","x",IF(G7874="Low",3,IF(G7874="Medium",2,IF(G7874="High",1,FALSE))))</f>
        <v>2</v>
      </c>
      <c r="I7874" s="251" t="s">
        <v>6124</v>
      </c>
      <c r="J7874" s="285" t="s">
        <v>1461</v>
      </c>
      <c r="K7874" s="278" t="str">
        <f t="shared" ref="K7874:K7937" si="247">B7874&amp;""&amp;D7874</f>
        <v>PAK004Total population</v>
      </c>
      <c r="L7874" s="286">
        <v>43672</v>
      </c>
      <c r="M7874" s="286" t="s">
        <v>3249</v>
      </c>
    </row>
    <row r="7875" spans="1:13" s="269" customFormat="1" ht="15.5" hidden="1" thickTop="1" thickBot="1" x14ac:dyDescent="0.4">
      <c r="A7875" s="287" t="s">
        <v>5263</v>
      </c>
      <c r="B7875" s="288" t="str">
        <f>VLOOKUP(A7875,Lists!B:C,2,FALSE)</f>
        <v>PAK001</v>
      </c>
      <c r="C7875" s="288" t="str">
        <f>VLOOKUP(A7875,Lists!B:D,3,FALSE)</f>
        <v>PAK</v>
      </c>
      <c r="D7875" s="289" t="s">
        <v>522</v>
      </c>
      <c r="E7875" s="289">
        <v>208059985</v>
      </c>
      <c r="F7875" s="289" t="s">
        <v>6123</v>
      </c>
      <c r="G7875" s="289" t="s">
        <v>730</v>
      </c>
      <c r="H7875" s="278">
        <f t="shared" si="246"/>
        <v>3</v>
      </c>
      <c r="I7875" s="252" t="s">
        <v>6124</v>
      </c>
      <c r="J7875" s="289" t="s">
        <v>1461</v>
      </c>
      <c r="K7875" s="278" t="str">
        <f t="shared" si="247"/>
        <v>PAK001Total population</v>
      </c>
      <c r="L7875" s="290">
        <v>43672</v>
      </c>
      <c r="M7875" s="290" t="s">
        <v>3249</v>
      </c>
    </row>
    <row r="7876" spans="1:13" s="269" customFormat="1" ht="15.5" hidden="1" thickTop="1" thickBot="1" x14ac:dyDescent="0.4">
      <c r="A7876" s="283" t="s">
        <v>5263</v>
      </c>
      <c r="B7876" s="284" t="str">
        <f>VLOOKUP(A7876,Lists!B:C,2,FALSE)</f>
        <v>PAK001</v>
      </c>
      <c r="C7876" s="284" t="str">
        <f>VLOOKUP(A7876,Lists!B:D,3,FALSE)</f>
        <v>PAK</v>
      </c>
      <c r="D7876" s="285" t="s">
        <v>737</v>
      </c>
      <c r="E7876" s="285">
        <v>208059985</v>
      </c>
      <c r="F7876" s="285" t="s">
        <v>6123</v>
      </c>
      <c r="G7876" s="285" t="s">
        <v>730</v>
      </c>
      <c r="H7876" s="278">
        <f t="shared" si="246"/>
        <v>3</v>
      </c>
      <c r="I7876" s="251" t="s">
        <v>6124</v>
      </c>
      <c r="J7876" s="285" t="s">
        <v>1440</v>
      </c>
      <c r="K7876" s="278" t="str">
        <f t="shared" si="247"/>
        <v>PAK001People exposed</v>
      </c>
      <c r="L7876" s="286">
        <v>43672</v>
      </c>
      <c r="M7876" s="286" t="s">
        <v>3249</v>
      </c>
    </row>
    <row r="7877" spans="1:13" s="269" customFormat="1" ht="15.5" hidden="1" thickTop="1" thickBot="1" x14ac:dyDescent="0.4">
      <c r="A7877" s="287" t="s">
        <v>5263</v>
      </c>
      <c r="B7877" s="288" t="str">
        <f>VLOOKUP(A7877,Lists!B:C,2,FALSE)</f>
        <v>PAK001</v>
      </c>
      <c r="C7877" s="288" t="str">
        <f>VLOOKUP(A7877,Lists!B:D,3,FALSE)</f>
        <v>PAK</v>
      </c>
      <c r="D7877" s="289" t="s">
        <v>5029</v>
      </c>
      <c r="E7877" s="289">
        <v>646</v>
      </c>
      <c r="F7877" s="289" t="s">
        <v>6103</v>
      </c>
      <c r="G7877" s="289" t="s">
        <v>731</v>
      </c>
      <c r="H7877" s="278">
        <f t="shared" si="246"/>
        <v>2</v>
      </c>
      <c r="I7877" s="252" t="s">
        <v>1354</v>
      </c>
      <c r="J7877" s="289" t="s">
        <v>6125</v>
      </c>
      <c r="K7877" s="278" t="str">
        <f t="shared" si="247"/>
        <v>PAK001Fatalities reported</v>
      </c>
      <c r="L7877" s="290">
        <v>43672</v>
      </c>
      <c r="M7877" s="290" t="s">
        <v>3248</v>
      </c>
    </row>
    <row r="7878" spans="1:13" s="269" customFormat="1" ht="15.5" hidden="1" thickTop="1" thickBot="1" x14ac:dyDescent="0.4">
      <c r="A7878" s="283" t="s">
        <v>5263</v>
      </c>
      <c r="B7878" s="284" t="str">
        <f>VLOOKUP(A7878,Lists!B:C,2,FALSE)</f>
        <v>PAK001</v>
      </c>
      <c r="C7878" s="284" t="str">
        <f>VLOOKUP(A7878,Lists!B:D,3,FALSE)</f>
        <v>PAK</v>
      </c>
      <c r="D7878" s="285" t="s">
        <v>5115</v>
      </c>
      <c r="E7878" s="285">
        <v>646</v>
      </c>
      <c r="F7878" s="285" t="s">
        <v>6103</v>
      </c>
      <c r="G7878" s="285" t="s">
        <v>731</v>
      </c>
      <c r="H7878" s="278">
        <f t="shared" si="246"/>
        <v>2</v>
      </c>
      <c r="I7878" s="251" t="s">
        <v>1354</v>
      </c>
      <c r="J7878" s="285" t="s">
        <v>6125</v>
      </c>
      <c r="K7878" s="278" t="str">
        <f t="shared" si="247"/>
        <v>PAK001Fatalities in all crises</v>
      </c>
      <c r="L7878" s="286">
        <v>43672</v>
      </c>
      <c r="M7878" s="286" t="s">
        <v>3248</v>
      </c>
    </row>
    <row r="7879" spans="1:13" s="269" customFormat="1" ht="15.5" hidden="1" thickTop="1" thickBot="1" x14ac:dyDescent="0.4">
      <c r="A7879" s="287" t="s">
        <v>2997</v>
      </c>
      <c r="B7879" s="288" t="str">
        <f>VLOOKUP(A7879,Lists!B:C,2,FALSE)</f>
        <v>PAK004</v>
      </c>
      <c r="C7879" s="288" t="str">
        <f>VLOOKUP(A7879,Lists!B:D,3,FALSE)</f>
        <v>PAK</v>
      </c>
      <c r="D7879" s="289" t="s">
        <v>5029</v>
      </c>
      <c r="E7879" s="289">
        <v>35</v>
      </c>
      <c r="F7879" s="289" t="s">
        <v>6103</v>
      </c>
      <c r="G7879" s="289" t="s">
        <v>730</v>
      </c>
      <c r="H7879" s="278">
        <f t="shared" si="246"/>
        <v>3</v>
      </c>
      <c r="I7879" s="252" t="s">
        <v>1354</v>
      </c>
      <c r="J7879" s="289" t="s">
        <v>6126</v>
      </c>
      <c r="K7879" s="278" t="str">
        <f t="shared" si="247"/>
        <v>PAK004Fatalities reported</v>
      </c>
      <c r="L7879" s="290">
        <v>43672</v>
      </c>
      <c r="M7879" s="290" t="s">
        <v>3248</v>
      </c>
    </row>
    <row r="7880" spans="1:13" s="269" customFormat="1" ht="15.5" hidden="1" thickTop="1" thickBot="1" x14ac:dyDescent="0.4">
      <c r="A7880" s="283" t="s">
        <v>2997</v>
      </c>
      <c r="B7880" s="284" t="str">
        <f>VLOOKUP(A7880,Lists!B:C,2,FALSE)</f>
        <v>PAK004</v>
      </c>
      <c r="C7880" s="284" t="str">
        <f>VLOOKUP(A7880,Lists!B:D,3,FALSE)</f>
        <v>PAK</v>
      </c>
      <c r="D7880" s="285" t="s">
        <v>5115</v>
      </c>
      <c r="E7880" s="285">
        <v>646</v>
      </c>
      <c r="F7880" s="285" t="s">
        <v>6103</v>
      </c>
      <c r="G7880" s="285" t="s">
        <v>730</v>
      </c>
      <c r="H7880" s="278">
        <f t="shared" si="246"/>
        <v>3</v>
      </c>
      <c r="I7880" s="251" t="s">
        <v>1354</v>
      </c>
      <c r="J7880" s="285" t="s">
        <v>6125</v>
      </c>
      <c r="K7880" s="278" t="str">
        <f t="shared" si="247"/>
        <v>PAK004Fatalities in all crises</v>
      </c>
      <c r="L7880" s="286">
        <v>43672</v>
      </c>
      <c r="M7880" s="286" t="s">
        <v>3248</v>
      </c>
    </row>
    <row r="7881" spans="1:13" s="269" customFormat="1" ht="15.5" thickTop="1" thickBot="1" x14ac:dyDescent="0.4">
      <c r="A7881" s="287" t="s">
        <v>1237</v>
      </c>
      <c r="B7881" s="288" t="str">
        <f>VLOOKUP(A7881,Lists!B:C,2,FALSE)</f>
        <v>PER002</v>
      </c>
      <c r="C7881" s="288" t="str">
        <f>VLOOKUP(A7881,Lists!B:D,3,FALSE)</f>
        <v>PER</v>
      </c>
      <c r="D7881" s="289" t="s">
        <v>666</v>
      </c>
      <c r="E7881" s="289">
        <v>850000</v>
      </c>
      <c r="F7881" s="289" t="s">
        <v>6128</v>
      </c>
      <c r="G7881" s="289" t="s">
        <v>731</v>
      </c>
      <c r="H7881" s="278">
        <f t="shared" si="246"/>
        <v>2</v>
      </c>
      <c r="I7881" s="252" t="s">
        <v>6129</v>
      </c>
      <c r="J7881" s="289" t="s">
        <v>6130</v>
      </c>
      <c r="K7881" s="278" t="str">
        <f t="shared" si="247"/>
        <v>PER002People displaced</v>
      </c>
      <c r="L7881" s="290">
        <v>43672</v>
      </c>
      <c r="M7881" s="290" t="s">
        <v>3248</v>
      </c>
    </row>
    <row r="7882" spans="1:13" s="269" customFormat="1" ht="15.5" thickTop="1" thickBot="1" x14ac:dyDescent="0.4">
      <c r="A7882" s="283" t="s">
        <v>2972</v>
      </c>
      <c r="B7882" s="284" t="str">
        <f>VLOOKUP(A7882,Lists!B:C,2,FALSE)</f>
        <v>NIC001</v>
      </c>
      <c r="C7882" s="284" t="str">
        <f>VLOOKUP(A7882,Lists!B:D,3,FALSE)</f>
        <v>NIC</v>
      </c>
      <c r="D7882" s="285" t="s">
        <v>666</v>
      </c>
      <c r="E7882" s="285">
        <v>62000</v>
      </c>
      <c r="F7882" s="285" t="s">
        <v>6131</v>
      </c>
      <c r="G7882" s="285" t="s">
        <v>731</v>
      </c>
      <c r="H7882" s="278">
        <f t="shared" si="246"/>
        <v>2</v>
      </c>
      <c r="I7882" s="251" t="s">
        <v>6132</v>
      </c>
      <c r="J7882" s="285" t="s">
        <v>6133</v>
      </c>
      <c r="K7882" s="278" t="str">
        <f t="shared" si="247"/>
        <v>NIC001People displaced</v>
      </c>
      <c r="L7882" s="286">
        <v>43672</v>
      </c>
      <c r="M7882" s="286" t="s">
        <v>3248</v>
      </c>
    </row>
    <row r="7883" spans="1:13" s="269" customFormat="1" ht="15.5" hidden="1" thickTop="1" thickBot="1" x14ac:dyDescent="0.4">
      <c r="A7883" s="287" t="s">
        <v>2972</v>
      </c>
      <c r="B7883" s="288" t="str">
        <f>VLOOKUP(A7883,Lists!B:C,2,FALSE)</f>
        <v>NIC001</v>
      </c>
      <c r="C7883" s="288" t="str">
        <f>VLOOKUP(A7883,Lists!B:D,3,FALSE)</f>
        <v>NIC</v>
      </c>
      <c r="D7883" s="289" t="s">
        <v>5027</v>
      </c>
      <c r="E7883" s="289" t="s">
        <v>446</v>
      </c>
      <c r="F7883" s="289" t="s">
        <v>446</v>
      </c>
      <c r="G7883" s="289" t="s">
        <v>446</v>
      </c>
      <c r="H7883" s="278" t="str">
        <f t="shared" si="246"/>
        <v>x</v>
      </c>
      <c r="I7883" s="252" t="s">
        <v>446</v>
      </c>
      <c r="J7883" s="289" t="s">
        <v>6134</v>
      </c>
      <c r="K7883" s="278" t="str">
        <f t="shared" si="247"/>
        <v>NIC001Injuries reported</v>
      </c>
      <c r="L7883" s="290">
        <v>43672</v>
      </c>
      <c r="M7883" s="290" t="s">
        <v>3249</v>
      </c>
    </row>
    <row r="7884" spans="1:13" s="269" customFormat="1" ht="15.5" hidden="1" thickTop="1" thickBot="1" x14ac:dyDescent="0.4">
      <c r="A7884" s="283" t="s">
        <v>2972</v>
      </c>
      <c r="B7884" s="284" t="str">
        <f>VLOOKUP(A7884,Lists!B:C,2,FALSE)</f>
        <v>NIC001</v>
      </c>
      <c r="C7884" s="284" t="str">
        <f>VLOOKUP(A7884,Lists!B:D,3,FALSE)</f>
        <v>NIC</v>
      </c>
      <c r="D7884" s="285" t="s">
        <v>5029</v>
      </c>
      <c r="E7884" s="285" t="s">
        <v>446</v>
      </c>
      <c r="F7884" s="285" t="s">
        <v>446</v>
      </c>
      <c r="G7884" s="285" t="s">
        <v>446</v>
      </c>
      <c r="H7884" s="278" t="str">
        <f t="shared" si="246"/>
        <v>x</v>
      </c>
      <c r="I7884" s="251" t="s">
        <v>446</v>
      </c>
      <c r="J7884" s="285" t="s">
        <v>6134</v>
      </c>
      <c r="K7884" s="278" t="str">
        <f t="shared" si="247"/>
        <v>NIC001Fatalities reported</v>
      </c>
      <c r="L7884" s="286">
        <v>43672</v>
      </c>
      <c r="M7884" s="286" t="s">
        <v>3249</v>
      </c>
    </row>
    <row r="7885" spans="1:13" s="269" customFormat="1" ht="15.5" hidden="1" thickTop="1" thickBot="1" x14ac:dyDescent="0.4">
      <c r="A7885" s="287" t="s">
        <v>2972</v>
      </c>
      <c r="B7885" s="288" t="str">
        <f>VLOOKUP(A7885,Lists!B:C,2,FALSE)</f>
        <v>NIC001</v>
      </c>
      <c r="C7885" s="288" t="str">
        <f>VLOOKUP(A7885,Lists!B:D,3,FALSE)</f>
        <v>NIC</v>
      </c>
      <c r="D7885" s="289" t="s">
        <v>5115</v>
      </c>
      <c r="E7885" s="289" t="s">
        <v>446</v>
      </c>
      <c r="F7885" s="289" t="s">
        <v>446</v>
      </c>
      <c r="G7885" s="289" t="s">
        <v>446</v>
      </c>
      <c r="H7885" s="278" t="str">
        <f t="shared" si="246"/>
        <v>x</v>
      </c>
      <c r="I7885" s="252" t="s">
        <v>446</v>
      </c>
      <c r="J7885" s="289" t="s">
        <v>6134</v>
      </c>
      <c r="K7885" s="278" t="str">
        <f t="shared" si="247"/>
        <v>NIC001Fatalities in all crises</v>
      </c>
      <c r="L7885" s="290">
        <v>43672</v>
      </c>
      <c r="M7885" s="290" t="s">
        <v>3249</v>
      </c>
    </row>
    <row r="7886" spans="1:13" s="269" customFormat="1" ht="15.5" thickTop="1" thickBot="1" x14ac:dyDescent="0.4">
      <c r="A7886" s="283" t="s">
        <v>2975</v>
      </c>
      <c r="B7886" s="284" t="str">
        <f>VLOOKUP(A7886,Lists!B:C,2,FALSE)</f>
        <v>RWA002</v>
      </c>
      <c r="C7886" s="284" t="str">
        <f>VLOOKUP(A7886,Lists!B:D,3,FALSE)</f>
        <v>RWA</v>
      </c>
      <c r="D7886" s="285" t="s">
        <v>666</v>
      </c>
      <c r="E7886" s="285">
        <v>149289</v>
      </c>
      <c r="F7886" s="285" t="s">
        <v>5247</v>
      </c>
      <c r="G7886" s="285" t="s">
        <v>732</v>
      </c>
      <c r="H7886" s="278">
        <f t="shared" si="246"/>
        <v>1</v>
      </c>
      <c r="I7886" s="251" t="s">
        <v>6135</v>
      </c>
      <c r="J7886" s="285" t="s">
        <v>6136</v>
      </c>
      <c r="K7886" s="278" t="str">
        <f t="shared" si="247"/>
        <v>RWA002People displaced</v>
      </c>
      <c r="L7886" s="286">
        <v>43672</v>
      </c>
      <c r="M7886" s="286" t="s">
        <v>3248</v>
      </c>
    </row>
    <row r="7887" spans="1:13" s="269" customFormat="1" ht="15.5" hidden="1" thickTop="1" thickBot="1" x14ac:dyDescent="0.4">
      <c r="A7887" s="287" t="s">
        <v>2987</v>
      </c>
      <c r="B7887" s="288" t="str">
        <f>VLOOKUP(A7887,Lists!B:C,2,FALSE)</f>
        <v>YEM001</v>
      </c>
      <c r="C7887" s="288" t="str">
        <f>VLOOKUP(A7887,Lists!B:D,3,FALSE)</f>
        <v>YEM</v>
      </c>
      <c r="D7887" s="289" t="s">
        <v>522</v>
      </c>
      <c r="E7887" s="289">
        <v>30065808</v>
      </c>
      <c r="F7887" s="289" t="s">
        <v>6137</v>
      </c>
      <c r="G7887" s="289" t="s">
        <v>731</v>
      </c>
      <c r="H7887" s="278">
        <f t="shared" si="246"/>
        <v>2</v>
      </c>
      <c r="I7887" s="252" t="s">
        <v>6141</v>
      </c>
      <c r="J7887" s="289" t="s">
        <v>6138</v>
      </c>
      <c r="K7887" s="278" t="str">
        <f t="shared" si="247"/>
        <v>YEM001Total population</v>
      </c>
      <c r="L7887" s="290">
        <v>43674</v>
      </c>
      <c r="M7887" s="290" t="s">
        <v>3248</v>
      </c>
    </row>
    <row r="7888" spans="1:13" s="269" customFormat="1" ht="15.5" thickTop="1" thickBot="1" x14ac:dyDescent="0.4">
      <c r="A7888" s="283" t="s">
        <v>2987</v>
      </c>
      <c r="B7888" s="284" t="str">
        <f>VLOOKUP(A7888,Lists!B:C,2,FALSE)</f>
        <v>YEM001</v>
      </c>
      <c r="C7888" s="284" t="str">
        <f>VLOOKUP(A7888,Lists!B:D,3,FALSE)</f>
        <v>YEM</v>
      </c>
      <c r="D7888" s="285" t="s">
        <v>666</v>
      </c>
      <c r="E7888" s="285">
        <v>5248347</v>
      </c>
      <c r="F7888" s="285" t="s">
        <v>3072</v>
      </c>
      <c r="G7888" s="285" t="s">
        <v>731</v>
      </c>
      <c r="H7888" s="278">
        <f t="shared" si="246"/>
        <v>2</v>
      </c>
      <c r="I7888" s="251" t="s">
        <v>6139</v>
      </c>
      <c r="J7888" s="285" t="s">
        <v>6140</v>
      </c>
      <c r="K7888" s="278" t="str">
        <f t="shared" si="247"/>
        <v>YEM001People displaced</v>
      </c>
      <c r="L7888" s="286">
        <v>43674</v>
      </c>
      <c r="M7888" s="286" t="s">
        <v>3248</v>
      </c>
    </row>
    <row r="7889" spans="1:13" s="269" customFormat="1" ht="15.5" hidden="1" thickTop="1" thickBot="1" x14ac:dyDescent="0.4">
      <c r="A7889" s="287" t="s">
        <v>2988</v>
      </c>
      <c r="B7889" s="288" t="str">
        <f>VLOOKUP(A7889,Lists!B:C,2,FALSE)</f>
        <v>YEM002</v>
      </c>
      <c r="C7889" s="288" t="str">
        <f>VLOOKUP(A7889,Lists!B:D,3,FALSE)</f>
        <v>YEM</v>
      </c>
      <c r="D7889" s="289" t="s">
        <v>522</v>
      </c>
      <c r="E7889" s="289">
        <v>30065808</v>
      </c>
      <c r="F7889" s="289" t="s">
        <v>6137</v>
      </c>
      <c r="G7889" s="289" t="s">
        <v>731</v>
      </c>
      <c r="H7889" s="278">
        <f t="shared" si="246"/>
        <v>2</v>
      </c>
      <c r="I7889" s="252" t="s">
        <v>6141</v>
      </c>
      <c r="J7889" s="289" t="s">
        <v>6138</v>
      </c>
      <c r="K7889" s="278" t="str">
        <f t="shared" si="247"/>
        <v>YEM002Total population</v>
      </c>
      <c r="L7889" s="290">
        <v>43674</v>
      </c>
      <c r="M7889" s="290" t="s">
        <v>3248</v>
      </c>
    </row>
    <row r="7890" spans="1:13" s="269" customFormat="1" ht="15.5" thickTop="1" thickBot="1" x14ac:dyDescent="0.4">
      <c r="A7890" s="283" t="s">
        <v>2988</v>
      </c>
      <c r="B7890" s="284" t="str">
        <f>VLOOKUP(A7890,Lists!B:C,2,FALSE)</f>
        <v>YEM002</v>
      </c>
      <c r="C7890" s="284" t="str">
        <f>VLOOKUP(A7890,Lists!B:D,3,FALSE)</f>
        <v>YEM</v>
      </c>
      <c r="D7890" s="285" t="s">
        <v>666</v>
      </c>
      <c r="E7890" s="285">
        <v>422000</v>
      </c>
      <c r="F7890" s="285" t="s">
        <v>4120</v>
      </c>
      <c r="G7890" s="285" t="s">
        <v>731</v>
      </c>
      <c r="H7890" s="278">
        <f t="shared" si="246"/>
        <v>2</v>
      </c>
      <c r="I7890" s="251" t="s">
        <v>3087</v>
      </c>
      <c r="J7890" s="285" t="s">
        <v>2102</v>
      </c>
      <c r="K7890" s="278" t="str">
        <f t="shared" si="247"/>
        <v>YEM002People displaced</v>
      </c>
      <c r="L7890" s="286">
        <v>43674</v>
      </c>
      <c r="M7890" s="286" t="s">
        <v>3248</v>
      </c>
    </row>
    <row r="7891" spans="1:13" s="269" customFormat="1" ht="15.5" hidden="1" thickTop="1" thickBot="1" x14ac:dyDescent="0.4">
      <c r="A7891" s="287" t="s">
        <v>2987</v>
      </c>
      <c r="B7891" s="288" t="str">
        <f>VLOOKUP(A7891,Lists!B:C,2,FALSE)</f>
        <v>YEM001</v>
      </c>
      <c r="C7891" s="288" t="str">
        <f>VLOOKUP(A7891,Lists!B:D,3,FALSE)</f>
        <v>YEM</v>
      </c>
      <c r="D7891" s="289" t="s">
        <v>5115</v>
      </c>
      <c r="E7891" s="289">
        <v>14884</v>
      </c>
      <c r="F7891" s="289" t="s">
        <v>6068</v>
      </c>
      <c r="G7891" s="289" t="s">
        <v>731</v>
      </c>
      <c r="H7891" s="278">
        <f t="shared" si="246"/>
        <v>2</v>
      </c>
      <c r="I7891" s="252" t="s">
        <v>4252</v>
      </c>
      <c r="J7891" s="289" t="s">
        <v>6142</v>
      </c>
      <c r="K7891" s="278" t="str">
        <f t="shared" si="247"/>
        <v>YEM001Fatalities in all crises</v>
      </c>
      <c r="L7891" s="290">
        <v>43674</v>
      </c>
      <c r="M7891" s="290" t="s">
        <v>3248</v>
      </c>
    </row>
    <row r="7892" spans="1:13" s="269" customFormat="1" ht="15.5" hidden="1" thickTop="1" thickBot="1" x14ac:dyDescent="0.4">
      <c r="A7892" s="283" t="s">
        <v>2988</v>
      </c>
      <c r="B7892" s="284" t="str">
        <f>VLOOKUP(A7892,Lists!B:C,2,FALSE)</f>
        <v>YEM002</v>
      </c>
      <c r="C7892" s="284" t="str">
        <f>VLOOKUP(A7892,Lists!B:D,3,FALSE)</f>
        <v>YEM</v>
      </c>
      <c r="D7892" s="285" t="s">
        <v>533</v>
      </c>
      <c r="E7892" s="285">
        <v>422000</v>
      </c>
      <c r="F7892" s="285" t="s">
        <v>4120</v>
      </c>
      <c r="G7892" s="285" t="s">
        <v>731</v>
      </c>
      <c r="H7892" s="278">
        <f t="shared" si="246"/>
        <v>2</v>
      </c>
      <c r="I7892" s="251" t="s">
        <v>3087</v>
      </c>
      <c r="J7892" s="285" t="s">
        <v>6140</v>
      </c>
      <c r="K7892" s="278" t="str">
        <f t="shared" si="247"/>
        <v>YEM002People affected</v>
      </c>
      <c r="L7892" s="286">
        <v>43674</v>
      </c>
      <c r="M7892" s="286" t="s">
        <v>3248</v>
      </c>
    </row>
    <row r="7893" spans="1:13" s="269" customFormat="1" ht="15.5" hidden="1" thickTop="1" thickBot="1" x14ac:dyDescent="0.4">
      <c r="A7893" s="287" t="s">
        <v>2987</v>
      </c>
      <c r="B7893" s="288" t="str">
        <f>VLOOKUP(A7893,Lists!B:C,2,FALSE)</f>
        <v>YEM001</v>
      </c>
      <c r="C7893" s="288" t="str">
        <f>VLOOKUP(A7893,Lists!B:D,3,FALSE)</f>
        <v>YEM</v>
      </c>
      <c r="D7893" s="289" t="s">
        <v>737</v>
      </c>
      <c r="E7893" s="289">
        <v>30065808</v>
      </c>
      <c r="F7893" s="289" t="s">
        <v>6137</v>
      </c>
      <c r="G7893" s="289" t="s">
        <v>731</v>
      </c>
      <c r="H7893" s="278">
        <f t="shared" si="246"/>
        <v>2</v>
      </c>
      <c r="I7893" s="252" t="s">
        <v>6141</v>
      </c>
      <c r="J7893" s="289" t="s">
        <v>5120</v>
      </c>
      <c r="K7893" s="278" t="str">
        <f t="shared" si="247"/>
        <v>YEM001People exposed</v>
      </c>
      <c r="L7893" s="290">
        <v>43674</v>
      </c>
      <c r="M7893" s="290" t="s">
        <v>3248</v>
      </c>
    </row>
    <row r="7894" spans="1:13" s="269" customFormat="1" ht="15.5" hidden="1" thickTop="1" thickBot="1" x14ac:dyDescent="0.4">
      <c r="A7894" s="283" t="s">
        <v>2987</v>
      </c>
      <c r="B7894" s="284" t="str">
        <f>VLOOKUP(A7894,Lists!B:C,2,FALSE)</f>
        <v>YEM001</v>
      </c>
      <c r="C7894" s="284" t="str">
        <f>VLOOKUP(A7894,Lists!B:D,3,FALSE)</f>
        <v>YEM</v>
      </c>
      <c r="D7894" s="285" t="s">
        <v>533</v>
      </c>
      <c r="E7894" s="285">
        <v>30065808</v>
      </c>
      <c r="F7894" s="285" t="s">
        <v>6137</v>
      </c>
      <c r="G7894" s="285" t="s">
        <v>731</v>
      </c>
      <c r="H7894" s="278">
        <f t="shared" si="246"/>
        <v>2</v>
      </c>
      <c r="I7894" s="251" t="s">
        <v>6141</v>
      </c>
      <c r="J7894" s="285" t="s">
        <v>5120</v>
      </c>
      <c r="K7894" s="278" t="str">
        <f t="shared" si="247"/>
        <v>YEM001People affected</v>
      </c>
      <c r="L7894" s="286">
        <v>43674</v>
      </c>
      <c r="M7894" s="286" t="s">
        <v>3248</v>
      </c>
    </row>
    <row r="7895" spans="1:13" s="269" customFormat="1" ht="15.5" hidden="1" thickTop="1" thickBot="1" x14ac:dyDescent="0.4">
      <c r="A7895" s="287" t="s">
        <v>2987</v>
      </c>
      <c r="B7895" s="288" t="str">
        <f>VLOOKUP(A7895,Lists!B:C,2,FALSE)</f>
        <v>YEM001</v>
      </c>
      <c r="C7895" s="288" t="str">
        <f>VLOOKUP(A7895,Lists!B:D,3,FALSE)</f>
        <v>YEM</v>
      </c>
      <c r="D7895" s="289" t="s">
        <v>660</v>
      </c>
      <c r="E7895" s="289">
        <v>527970</v>
      </c>
      <c r="F7895" s="289" t="s">
        <v>876</v>
      </c>
      <c r="G7895" s="289" t="s">
        <v>731</v>
      </c>
      <c r="H7895" s="278">
        <f t="shared" si="246"/>
        <v>2</v>
      </c>
      <c r="I7895" s="252" t="s">
        <v>987</v>
      </c>
      <c r="J7895" s="289" t="s">
        <v>5119</v>
      </c>
      <c r="K7895" s="278" t="str">
        <f t="shared" si="247"/>
        <v>YEM001Landmass affected</v>
      </c>
      <c r="L7895" s="290">
        <v>43674</v>
      </c>
      <c r="M7895" s="290" t="s">
        <v>3248</v>
      </c>
    </row>
    <row r="7896" spans="1:13" s="269" customFormat="1" ht="15.5" hidden="1" thickTop="1" thickBot="1" x14ac:dyDescent="0.4">
      <c r="A7896" s="283" t="s">
        <v>2988</v>
      </c>
      <c r="B7896" s="284" t="str">
        <f>VLOOKUP(A7896,Lists!B:C,2,FALSE)</f>
        <v>YEM002</v>
      </c>
      <c r="C7896" s="284" t="str">
        <f>VLOOKUP(A7896,Lists!B:D,3,FALSE)</f>
        <v>YEM</v>
      </c>
      <c r="D7896" s="285" t="s">
        <v>660</v>
      </c>
      <c r="E7896" s="285">
        <v>1240</v>
      </c>
      <c r="F7896" s="285" t="s">
        <v>5128</v>
      </c>
      <c r="G7896" s="285" t="s">
        <v>731</v>
      </c>
      <c r="H7896" s="278">
        <f t="shared" si="246"/>
        <v>2</v>
      </c>
      <c r="I7896" s="251" t="s">
        <v>5129</v>
      </c>
      <c r="J7896" s="285" t="s">
        <v>5130</v>
      </c>
      <c r="K7896" s="278" t="str">
        <f t="shared" si="247"/>
        <v>YEM002Landmass affected</v>
      </c>
      <c r="L7896" s="286">
        <v>43674</v>
      </c>
      <c r="M7896" s="286" t="s">
        <v>3248</v>
      </c>
    </row>
    <row r="7897" spans="1:13" s="269" customFormat="1" ht="15.5" hidden="1" thickTop="1" thickBot="1" x14ac:dyDescent="0.4">
      <c r="A7897" s="287" t="s">
        <v>2988</v>
      </c>
      <c r="B7897" s="288" t="str">
        <f>VLOOKUP(A7897,Lists!B:C,2,FALSE)</f>
        <v>YEM002</v>
      </c>
      <c r="C7897" s="288" t="str">
        <f>VLOOKUP(A7897,Lists!B:D,3,FALSE)</f>
        <v>YEM</v>
      </c>
      <c r="D7897" s="289" t="s">
        <v>737</v>
      </c>
      <c r="E7897" s="289">
        <v>4295000</v>
      </c>
      <c r="F7897" s="289" t="s">
        <v>4120</v>
      </c>
      <c r="G7897" s="289" t="s">
        <v>731</v>
      </c>
      <c r="H7897" s="278">
        <f t="shared" si="246"/>
        <v>2</v>
      </c>
      <c r="I7897" s="252" t="s">
        <v>4135</v>
      </c>
      <c r="J7897" s="289" t="s">
        <v>5131</v>
      </c>
      <c r="K7897" s="278" t="str">
        <f t="shared" si="247"/>
        <v>YEM002People exposed</v>
      </c>
      <c r="L7897" s="290">
        <v>43674</v>
      </c>
      <c r="M7897" s="290" t="s">
        <v>3248</v>
      </c>
    </row>
    <row r="7898" spans="1:13" s="269" customFormat="1" ht="15.5" hidden="1" thickTop="1" thickBot="1" x14ac:dyDescent="0.4">
      <c r="A7898" s="283" t="s">
        <v>2983</v>
      </c>
      <c r="B7898" s="284" t="str">
        <f>VLOOKUP(A7898,Lists!B:C,2,FALSE)</f>
        <v>TUR001</v>
      </c>
      <c r="C7898" s="284" t="str">
        <f>VLOOKUP(A7898,Lists!B:D,3,FALSE)</f>
        <v>TUR</v>
      </c>
      <c r="D7898" s="285" t="s">
        <v>533</v>
      </c>
      <c r="E7898" s="285">
        <v>3982338</v>
      </c>
      <c r="F7898" s="285" t="s">
        <v>6143</v>
      </c>
      <c r="G7898" s="285" t="s">
        <v>731</v>
      </c>
      <c r="H7898" s="278">
        <f t="shared" si="246"/>
        <v>2</v>
      </c>
      <c r="I7898" s="251" t="s">
        <v>6144</v>
      </c>
      <c r="J7898" s="285" t="s">
        <v>6145</v>
      </c>
      <c r="K7898" s="278" t="str">
        <f t="shared" si="247"/>
        <v>TUR001People affected</v>
      </c>
      <c r="L7898" s="286">
        <v>43675</v>
      </c>
      <c r="M7898" s="286" t="s">
        <v>3248</v>
      </c>
    </row>
    <row r="7899" spans="1:13" s="269" customFormat="1" ht="15.5" thickTop="1" thickBot="1" x14ac:dyDescent="0.4">
      <c r="A7899" s="287" t="s">
        <v>2983</v>
      </c>
      <c r="B7899" s="288" t="str">
        <f>VLOOKUP(A7899,Lists!B:C,2,FALSE)</f>
        <v>TUR001</v>
      </c>
      <c r="C7899" s="288" t="str">
        <f>VLOOKUP(A7899,Lists!B:D,3,FALSE)</f>
        <v>TUR</v>
      </c>
      <c r="D7899" s="289" t="s">
        <v>666</v>
      </c>
      <c r="E7899" s="289">
        <v>3982338</v>
      </c>
      <c r="F7899" s="289" t="s">
        <v>6143</v>
      </c>
      <c r="G7899" s="289" t="s">
        <v>731</v>
      </c>
      <c r="H7899" s="278">
        <f t="shared" si="246"/>
        <v>2</v>
      </c>
      <c r="I7899" s="252" t="s">
        <v>6144</v>
      </c>
      <c r="J7899" s="289" t="s">
        <v>6146</v>
      </c>
      <c r="K7899" s="278" t="str">
        <f t="shared" si="247"/>
        <v>TUR001People displaced</v>
      </c>
      <c r="L7899" s="290">
        <v>43675</v>
      </c>
      <c r="M7899" s="290" t="s">
        <v>3248</v>
      </c>
    </row>
    <row r="7900" spans="1:13" s="269" customFormat="1" ht="15.5" hidden="1" thickTop="1" thickBot="1" x14ac:dyDescent="0.4">
      <c r="A7900" s="283" t="s">
        <v>2983</v>
      </c>
      <c r="B7900" s="284" t="str">
        <f>VLOOKUP(A7900,Lists!B:C,2,FALSE)</f>
        <v>TUR001</v>
      </c>
      <c r="C7900" s="284" t="str">
        <f>VLOOKUP(A7900,Lists!B:D,3,FALSE)</f>
        <v>TUR</v>
      </c>
      <c r="D7900" s="285" t="s">
        <v>5029</v>
      </c>
      <c r="E7900" s="285">
        <v>489</v>
      </c>
      <c r="F7900" s="285" t="s">
        <v>6148</v>
      </c>
      <c r="G7900" s="285" t="s">
        <v>731</v>
      </c>
      <c r="H7900" s="278">
        <f t="shared" si="246"/>
        <v>2</v>
      </c>
      <c r="I7900" s="251" t="s">
        <v>2597</v>
      </c>
      <c r="J7900" s="285" t="s">
        <v>6147</v>
      </c>
      <c r="K7900" s="278" t="str">
        <f t="shared" si="247"/>
        <v>TUR001Fatalities reported</v>
      </c>
      <c r="L7900" s="286">
        <v>43675</v>
      </c>
      <c r="M7900" s="286" t="s">
        <v>3248</v>
      </c>
    </row>
    <row r="7901" spans="1:13" s="269" customFormat="1" ht="15.5" hidden="1" thickTop="1" thickBot="1" x14ac:dyDescent="0.4">
      <c r="A7901" s="287" t="s">
        <v>2983</v>
      </c>
      <c r="B7901" s="288" t="str">
        <f>VLOOKUP(A7901,Lists!B:C,2,FALSE)</f>
        <v>TUR001</v>
      </c>
      <c r="C7901" s="288" t="str">
        <f>VLOOKUP(A7901,Lists!B:D,3,FALSE)</f>
        <v>TUR</v>
      </c>
      <c r="D7901" s="289" t="s">
        <v>5115</v>
      </c>
      <c r="E7901" s="289">
        <v>489</v>
      </c>
      <c r="F7901" s="289" t="s">
        <v>6148</v>
      </c>
      <c r="G7901" s="289" t="s">
        <v>731</v>
      </c>
      <c r="H7901" s="278">
        <f t="shared" si="246"/>
        <v>2</v>
      </c>
      <c r="I7901" s="252" t="s">
        <v>2597</v>
      </c>
      <c r="J7901" s="289" t="s">
        <v>6147</v>
      </c>
      <c r="K7901" s="278" t="str">
        <f t="shared" si="247"/>
        <v>TUR001Fatalities in all crises</v>
      </c>
      <c r="L7901" s="290">
        <v>43675</v>
      </c>
      <c r="M7901" s="290" t="s">
        <v>3248</v>
      </c>
    </row>
    <row r="7902" spans="1:13" s="269" customFormat="1" ht="15.5" hidden="1" thickTop="1" thickBot="1" x14ac:dyDescent="0.4">
      <c r="A7902" s="283" t="s">
        <v>2983</v>
      </c>
      <c r="B7902" s="284" t="str">
        <f>VLOOKUP(A7902,Lists!B:C,2,FALSE)</f>
        <v>TUR001</v>
      </c>
      <c r="C7902" s="284" t="str">
        <f>VLOOKUP(A7902,Lists!B:D,3,FALSE)</f>
        <v>TUR</v>
      </c>
      <c r="D7902" s="285" t="s">
        <v>5110</v>
      </c>
      <c r="E7902" s="285">
        <v>49628603</v>
      </c>
      <c r="F7902" s="285" t="s">
        <v>4178</v>
      </c>
      <c r="G7902" s="285" t="s">
        <v>731</v>
      </c>
      <c r="H7902" s="278">
        <f t="shared" si="246"/>
        <v>2</v>
      </c>
      <c r="I7902" s="251" t="s">
        <v>2578</v>
      </c>
      <c r="J7902" s="285" t="s">
        <v>4180</v>
      </c>
      <c r="K7902" s="278" t="str">
        <f t="shared" si="247"/>
        <v>TUR001Minimal humanitarian conditions - Level 1</v>
      </c>
      <c r="L7902" s="286">
        <v>43675</v>
      </c>
      <c r="M7902" s="286" t="s">
        <v>3248</v>
      </c>
    </row>
    <row r="7903" spans="1:13" s="269" customFormat="1" ht="15.5" hidden="1" thickTop="1" thickBot="1" x14ac:dyDescent="0.4">
      <c r="A7903" s="287" t="s">
        <v>2983</v>
      </c>
      <c r="B7903" s="288" t="str">
        <f>VLOOKUP(A7903,Lists!B:C,2,FALSE)</f>
        <v>TUR001</v>
      </c>
      <c r="C7903" s="288" t="str">
        <f>VLOOKUP(A7903,Lists!B:D,3,FALSE)</f>
        <v>TUR</v>
      </c>
      <c r="D7903" s="289" t="s">
        <v>5111</v>
      </c>
      <c r="E7903" s="289">
        <v>1301079</v>
      </c>
      <c r="F7903" s="289" t="s">
        <v>6149</v>
      </c>
      <c r="G7903" s="289" t="s">
        <v>731</v>
      </c>
      <c r="H7903" s="278">
        <f t="shared" si="246"/>
        <v>2</v>
      </c>
      <c r="I7903" s="252" t="s">
        <v>2584</v>
      </c>
      <c r="J7903" s="289" t="s">
        <v>4181</v>
      </c>
      <c r="K7903" s="278" t="str">
        <f t="shared" si="247"/>
        <v>TUR001Stressed humanitarian conditions - Level 2</v>
      </c>
      <c r="L7903" s="290">
        <v>43675</v>
      </c>
      <c r="M7903" s="290" t="s">
        <v>3248</v>
      </c>
    </row>
    <row r="7904" spans="1:13" s="269" customFormat="1" ht="15.5" hidden="1" thickTop="1" thickBot="1" x14ac:dyDescent="0.4">
      <c r="A7904" s="283" t="s">
        <v>2983</v>
      </c>
      <c r="B7904" s="284" t="str">
        <f>VLOOKUP(A7904,Lists!B:C,2,FALSE)</f>
        <v>TUR001</v>
      </c>
      <c r="C7904" s="284" t="str">
        <f>VLOOKUP(A7904,Lists!B:D,3,FALSE)</f>
        <v>TUR</v>
      </c>
      <c r="D7904" s="285" t="s">
        <v>5112</v>
      </c>
      <c r="E7904" s="285">
        <v>1648033</v>
      </c>
      <c r="F7904" s="285" t="s">
        <v>2566</v>
      </c>
      <c r="G7904" s="285" t="s">
        <v>731</v>
      </c>
      <c r="H7904" s="278">
        <f t="shared" si="246"/>
        <v>2</v>
      </c>
      <c r="I7904" s="251" t="s">
        <v>2585</v>
      </c>
      <c r="J7904" s="285" t="s">
        <v>4182</v>
      </c>
      <c r="K7904" s="278" t="str">
        <f t="shared" si="247"/>
        <v>TUR001Moderate humanitarian conditions - Level 3</v>
      </c>
      <c r="L7904" s="286">
        <v>43675</v>
      </c>
      <c r="M7904" s="286" t="s">
        <v>3248</v>
      </c>
    </row>
    <row r="7905" spans="1:13" s="269" customFormat="1" ht="15.5" hidden="1" thickTop="1" thickBot="1" x14ac:dyDescent="0.4">
      <c r="A7905" s="287" t="s">
        <v>2983</v>
      </c>
      <c r="B7905" s="288" t="str">
        <f>VLOOKUP(A7905,Lists!B:C,2,FALSE)</f>
        <v>TUR001</v>
      </c>
      <c r="C7905" s="288" t="str">
        <f>VLOOKUP(A7905,Lists!B:D,3,FALSE)</f>
        <v>TUR</v>
      </c>
      <c r="D7905" s="289" t="s">
        <v>5113</v>
      </c>
      <c r="E7905" s="289">
        <v>1033226</v>
      </c>
      <c r="F7905" s="289" t="s">
        <v>2566</v>
      </c>
      <c r="G7905" s="289" t="s">
        <v>731</v>
      </c>
      <c r="H7905" s="278">
        <f t="shared" si="246"/>
        <v>2</v>
      </c>
      <c r="I7905" s="252" t="s">
        <v>2585</v>
      </c>
      <c r="J7905" s="289" t="s">
        <v>6150</v>
      </c>
      <c r="K7905" s="278" t="str">
        <f t="shared" si="247"/>
        <v>TUR001Severe humanitarian conditions - Level 4</v>
      </c>
      <c r="L7905" s="290">
        <v>43675</v>
      </c>
      <c r="M7905" s="290" t="s">
        <v>3248</v>
      </c>
    </row>
    <row r="7906" spans="1:13" s="269" customFormat="1" ht="15.5" hidden="1" thickTop="1" thickBot="1" x14ac:dyDescent="0.4">
      <c r="A7906" s="283" t="s">
        <v>1227</v>
      </c>
      <c r="B7906" s="284" t="str">
        <f>VLOOKUP(A7906,Lists!B:C,2,FALSE)</f>
        <v>TUR002</v>
      </c>
      <c r="C7906" s="284" t="str">
        <f>VLOOKUP(A7906,Lists!B:D,3,FALSE)</f>
        <v>TUR</v>
      </c>
      <c r="D7906" s="285" t="s">
        <v>533</v>
      </c>
      <c r="E7906" s="285">
        <v>3614108</v>
      </c>
      <c r="F7906" s="285" t="s">
        <v>6151</v>
      </c>
      <c r="G7906" s="285" t="s">
        <v>731</v>
      </c>
      <c r="H7906" s="278">
        <f t="shared" si="246"/>
        <v>2</v>
      </c>
      <c r="I7906" s="251" t="s">
        <v>2592</v>
      </c>
      <c r="J7906" s="285" t="s">
        <v>6152</v>
      </c>
      <c r="K7906" s="278" t="str">
        <f t="shared" si="247"/>
        <v>TUR002People affected</v>
      </c>
      <c r="L7906" s="286">
        <v>43675</v>
      </c>
      <c r="M7906" s="286" t="s">
        <v>3248</v>
      </c>
    </row>
    <row r="7907" spans="1:13" s="269" customFormat="1" ht="15.5" thickTop="1" thickBot="1" x14ac:dyDescent="0.4">
      <c r="A7907" s="287" t="s">
        <v>1227</v>
      </c>
      <c r="B7907" s="288" t="str">
        <f>VLOOKUP(A7907,Lists!B:C,2,FALSE)</f>
        <v>TUR002</v>
      </c>
      <c r="C7907" s="288" t="str">
        <f>VLOOKUP(A7907,Lists!B:D,3,FALSE)</f>
        <v>TUR</v>
      </c>
      <c r="D7907" s="289" t="s">
        <v>666</v>
      </c>
      <c r="E7907" s="289">
        <v>3614108</v>
      </c>
      <c r="F7907" s="289" t="s">
        <v>6151</v>
      </c>
      <c r="G7907" s="289" t="s">
        <v>731</v>
      </c>
      <c r="H7907" s="278">
        <f t="shared" si="246"/>
        <v>2</v>
      </c>
      <c r="I7907" s="252" t="s">
        <v>2592</v>
      </c>
      <c r="J7907" s="289" t="s">
        <v>2594</v>
      </c>
      <c r="K7907" s="278" t="str">
        <f t="shared" si="247"/>
        <v>TUR002People displaced</v>
      </c>
      <c r="L7907" s="290">
        <v>43675</v>
      </c>
      <c r="M7907" s="290" t="s">
        <v>3248</v>
      </c>
    </row>
    <row r="7908" spans="1:13" s="269" customFormat="1" ht="15.5" hidden="1" thickTop="1" thickBot="1" x14ac:dyDescent="0.4">
      <c r="A7908" s="283" t="s">
        <v>1227</v>
      </c>
      <c r="B7908" s="284" t="str">
        <f>VLOOKUP(A7908,Lists!B:C,2,FALSE)</f>
        <v>TUR002</v>
      </c>
      <c r="C7908" s="284" t="str">
        <f>VLOOKUP(A7908,Lists!B:D,3,FALSE)</f>
        <v>TUR</v>
      </c>
      <c r="D7908" s="285" t="s">
        <v>5115</v>
      </c>
      <c r="E7908" s="285">
        <v>489</v>
      </c>
      <c r="F7908" s="285" t="s">
        <v>6148</v>
      </c>
      <c r="G7908" s="285" t="s">
        <v>731</v>
      </c>
      <c r="H7908" s="278">
        <f t="shared" si="246"/>
        <v>2</v>
      </c>
      <c r="I7908" s="251" t="s">
        <v>2597</v>
      </c>
      <c r="J7908" s="285" t="s">
        <v>6147</v>
      </c>
      <c r="K7908" s="278" t="str">
        <f t="shared" si="247"/>
        <v>TUR002Fatalities in all crises</v>
      </c>
      <c r="L7908" s="286">
        <v>43675</v>
      </c>
      <c r="M7908" s="286" t="s">
        <v>3248</v>
      </c>
    </row>
    <row r="7909" spans="1:13" s="269" customFormat="1" ht="15.5" hidden="1" thickTop="1" thickBot="1" x14ac:dyDescent="0.4">
      <c r="A7909" s="287" t="s">
        <v>1227</v>
      </c>
      <c r="B7909" s="288" t="str">
        <f>VLOOKUP(A7909,Lists!B:C,2,FALSE)</f>
        <v>TUR002</v>
      </c>
      <c r="C7909" s="288" t="str">
        <f>VLOOKUP(A7909,Lists!B:D,3,FALSE)</f>
        <v>TUR</v>
      </c>
      <c r="D7909" s="289" t="s">
        <v>5110</v>
      </c>
      <c r="E7909" s="289">
        <v>32543421</v>
      </c>
      <c r="F7909" s="289" t="s">
        <v>2568</v>
      </c>
      <c r="G7909" s="289" t="s">
        <v>731</v>
      </c>
      <c r="H7909" s="278">
        <f t="shared" si="246"/>
        <v>2</v>
      </c>
      <c r="I7909" s="252" t="s">
        <v>2590</v>
      </c>
      <c r="J7909" s="289" t="s">
        <v>4185</v>
      </c>
      <c r="K7909" s="278" t="str">
        <f t="shared" si="247"/>
        <v>TUR002Minimal humanitarian conditions - Level 1</v>
      </c>
      <c r="L7909" s="290">
        <v>43675</v>
      </c>
      <c r="M7909" s="290" t="s">
        <v>3248</v>
      </c>
    </row>
    <row r="7910" spans="1:13" s="269" customFormat="1" ht="15.5" hidden="1" thickTop="1" thickBot="1" x14ac:dyDescent="0.4">
      <c r="A7910" s="283" t="s">
        <v>1227</v>
      </c>
      <c r="B7910" s="284" t="str">
        <f>VLOOKUP(A7910,Lists!B:C,2,FALSE)</f>
        <v>TUR002</v>
      </c>
      <c r="C7910" s="284" t="str">
        <f>VLOOKUP(A7910,Lists!B:D,3,FALSE)</f>
        <v>TUR</v>
      </c>
      <c r="D7910" s="285" t="s">
        <v>5111</v>
      </c>
      <c r="E7910" s="285">
        <v>1301079</v>
      </c>
      <c r="F7910" s="285" t="s">
        <v>2566</v>
      </c>
      <c r="G7910" s="285" t="s">
        <v>731</v>
      </c>
      <c r="H7910" s="278">
        <f t="shared" si="246"/>
        <v>2</v>
      </c>
      <c r="I7910" s="251" t="s">
        <v>2584</v>
      </c>
      <c r="J7910" s="285" t="s">
        <v>4186</v>
      </c>
      <c r="K7910" s="278" t="str">
        <f t="shared" si="247"/>
        <v>TUR002Stressed humanitarian conditions - Level 2</v>
      </c>
      <c r="L7910" s="286">
        <v>43675</v>
      </c>
      <c r="M7910" s="286" t="s">
        <v>3248</v>
      </c>
    </row>
    <row r="7911" spans="1:13" s="269" customFormat="1" ht="15.5" hidden="1" thickTop="1" thickBot="1" x14ac:dyDescent="0.4">
      <c r="A7911" s="287" t="s">
        <v>1227</v>
      </c>
      <c r="B7911" s="288" t="str">
        <f>VLOOKUP(A7911,Lists!B:C,2,FALSE)</f>
        <v>TUR002</v>
      </c>
      <c r="C7911" s="288" t="str">
        <f>VLOOKUP(A7911,Lists!B:D,3,FALSE)</f>
        <v>TUR</v>
      </c>
      <c r="D7911" s="289" t="s">
        <v>5112</v>
      </c>
      <c r="E7911" s="289">
        <v>1648033</v>
      </c>
      <c r="F7911" s="289" t="s">
        <v>2566</v>
      </c>
      <c r="G7911" s="289" t="s">
        <v>731</v>
      </c>
      <c r="H7911" s="278">
        <f t="shared" si="246"/>
        <v>2</v>
      </c>
      <c r="I7911" s="252" t="s">
        <v>2585</v>
      </c>
      <c r="J7911" s="289" t="s">
        <v>4187</v>
      </c>
      <c r="K7911" s="278" t="str">
        <f t="shared" si="247"/>
        <v>TUR002Moderate humanitarian conditions - Level 3</v>
      </c>
      <c r="L7911" s="290">
        <v>43675</v>
      </c>
      <c r="M7911" s="290" t="s">
        <v>3248</v>
      </c>
    </row>
    <row r="7912" spans="1:13" s="269" customFormat="1" ht="15.5" hidden="1" thickTop="1" thickBot="1" x14ac:dyDescent="0.4">
      <c r="A7912" s="283" t="s">
        <v>1227</v>
      </c>
      <c r="B7912" s="284" t="str">
        <f>VLOOKUP(A7912,Lists!B:C,2,FALSE)</f>
        <v>TUR002</v>
      </c>
      <c r="C7912" s="284" t="str">
        <f>VLOOKUP(A7912,Lists!B:D,3,FALSE)</f>
        <v>TUR</v>
      </c>
      <c r="D7912" s="285" t="s">
        <v>5113</v>
      </c>
      <c r="E7912" s="285">
        <v>664996</v>
      </c>
      <c r="F7912" s="285" t="s">
        <v>2566</v>
      </c>
      <c r="G7912" s="285" t="s">
        <v>731</v>
      </c>
      <c r="H7912" s="278">
        <f t="shared" si="246"/>
        <v>2</v>
      </c>
      <c r="I7912" s="251" t="s">
        <v>2585</v>
      </c>
      <c r="J7912" s="285" t="s">
        <v>4188</v>
      </c>
      <c r="K7912" s="278" t="str">
        <f t="shared" si="247"/>
        <v>TUR002Severe humanitarian conditions - Level 4</v>
      </c>
      <c r="L7912" s="286">
        <v>43675</v>
      </c>
      <c r="M7912" s="286" t="s">
        <v>3248</v>
      </c>
    </row>
    <row r="7913" spans="1:13" s="269" customFormat="1" ht="15.5" hidden="1" thickTop="1" thickBot="1" x14ac:dyDescent="0.4">
      <c r="A7913" s="287" t="s">
        <v>1228</v>
      </c>
      <c r="B7913" s="288" t="str">
        <f>VLOOKUP(A7913,Lists!B:C,2,FALSE)</f>
        <v>TUR003</v>
      </c>
      <c r="C7913" s="288" t="str">
        <f>VLOOKUP(A7913,Lists!B:D,3,FALSE)</f>
        <v>TUR</v>
      </c>
      <c r="D7913" s="289" t="s">
        <v>533</v>
      </c>
      <c r="E7913" s="289">
        <v>3982338</v>
      </c>
      <c r="F7913" s="289" t="s">
        <v>6143</v>
      </c>
      <c r="G7913" s="289" t="s">
        <v>731</v>
      </c>
      <c r="H7913" s="278">
        <f t="shared" si="246"/>
        <v>2</v>
      </c>
      <c r="I7913" s="252" t="s">
        <v>6144</v>
      </c>
      <c r="J7913" s="289" t="s">
        <v>6154</v>
      </c>
      <c r="K7913" s="278" t="str">
        <f t="shared" si="247"/>
        <v>TUR003People affected</v>
      </c>
      <c r="L7913" s="290">
        <v>43675</v>
      </c>
      <c r="M7913" s="290" t="s">
        <v>3248</v>
      </c>
    </row>
    <row r="7914" spans="1:13" s="269" customFormat="1" ht="15.5" thickTop="1" thickBot="1" x14ac:dyDescent="0.4">
      <c r="A7914" s="283" t="s">
        <v>1228</v>
      </c>
      <c r="B7914" s="284" t="str">
        <f>VLOOKUP(A7914,Lists!B:C,2,FALSE)</f>
        <v>TUR003</v>
      </c>
      <c r="C7914" s="284" t="str">
        <f>VLOOKUP(A7914,Lists!B:D,3,FALSE)</f>
        <v>TUR</v>
      </c>
      <c r="D7914" s="285" t="s">
        <v>666</v>
      </c>
      <c r="E7914" s="285">
        <v>3982338</v>
      </c>
      <c r="F7914" s="285" t="s">
        <v>6143</v>
      </c>
      <c r="G7914" s="285" t="s">
        <v>731</v>
      </c>
      <c r="H7914" s="278">
        <f t="shared" si="246"/>
        <v>2</v>
      </c>
      <c r="I7914" s="251" t="s">
        <v>6144</v>
      </c>
      <c r="J7914" s="285" t="s">
        <v>2610</v>
      </c>
      <c r="K7914" s="278" t="str">
        <f t="shared" si="247"/>
        <v>TUR003People displaced</v>
      </c>
      <c r="L7914" s="286">
        <v>43675</v>
      </c>
      <c r="M7914" s="286" t="s">
        <v>3248</v>
      </c>
    </row>
    <row r="7915" spans="1:13" s="269" customFormat="1" ht="15.5" hidden="1" thickTop="1" thickBot="1" x14ac:dyDescent="0.4">
      <c r="A7915" s="287" t="s">
        <v>1228</v>
      </c>
      <c r="B7915" s="288" t="str">
        <f>VLOOKUP(A7915,Lists!B:C,2,FALSE)</f>
        <v>TUR003</v>
      </c>
      <c r="C7915" s="288" t="str">
        <f>VLOOKUP(A7915,Lists!B:D,3,FALSE)</f>
        <v>TUR</v>
      </c>
      <c r="D7915" s="289" t="s">
        <v>5029</v>
      </c>
      <c r="E7915" s="289">
        <v>94</v>
      </c>
      <c r="F7915" s="289" t="s">
        <v>6153</v>
      </c>
      <c r="G7915" s="289" t="s">
        <v>731</v>
      </c>
      <c r="H7915" s="278">
        <f t="shared" si="246"/>
        <v>2</v>
      </c>
      <c r="I7915" s="252" t="s">
        <v>2611</v>
      </c>
      <c r="J7915" s="289" t="s">
        <v>6155</v>
      </c>
      <c r="K7915" s="278" t="str">
        <f t="shared" si="247"/>
        <v>TUR003Fatalities reported</v>
      </c>
      <c r="L7915" s="290">
        <v>43675</v>
      </c>
      <c r="M7915" s="290" t="s">
        <v>3248</v>
      </c>
    </row>
    <row r="7916" spans="1:13" s="269" customFormat="1" ht="15.5" hidden="1" thickTop="1" thickBot="1" x14ac:dyDescent="0.4">
      <c r="A7916" s="283" t="s">
        <v>1228</v>
      </c>
      <c r="B7916" s="284" t="str">
        <f>VLOOKUP(A7916,Lists!B:C,2,FALSE)</f>
        <v>TUR003</v>
      </c>
      <c r="C7916" s="284" t="str">
        <f>VLOOKUP(A7916,Lists!B:D,3,FALSE)</f>
        <v>TUR</v>
      </c>
      <c r="D7916" s="285" t="s">
        <v>5115</v>
      </c>
      <c r="E7916" s="285">
        <v>489</v>
      </c>
      <c r="F7916" s="285" t="s">
        <v>6148</v>
      </c>
      <c r="G7916" s="285" t="s">
        <v>731</v>
      </c>
      <c r="H7916" s="278">
        <f t="shared" si="246"/>
        <v>2</v>
      </c>
      <c r="I7916" s="251" t="s">
        <v>2597</v>
      </c>
      <c r="J7916" s="285" t="s">
        <v>6147</v>
      </c>
      <c r="K7916" s="278" t="str">
        <f t="shared" si="247"/>
        <v>TUR003Fatalities in all crises</v>
      </c>
      <c r="L7916" s="286">
        <v>43675</v>
      </c>
      <c r="M7916" s="286" t="s">
        <v>3248</v>
      </c>
    </row>
    <row r="7917" spans="1:13" s="269" customFormat="1" ht="15.5" hidden="1" thickTop="1" thickBot="1" x14ac:dyDescent="0.4">
      <c r="A7917" s="287" t="s">
        <v>1228</v>
      </c>
      <c r="B7917" s="288" t="str">
        <f>VLOOKUP(A7917,Lists!B:C,2,FALSE)</f>
        <v>TUR003</v>
      </c>
      <c r="C7917" s="288" t="str">
        <f>VLOOKUP(A7917,Lists!B:D,3,FALSE)</f>
        <v>TUR</v>
      </c>
      <c r="D7917" s="289" t="s">
        <v>5110</v>
      </c>
      <c r="E7917" s="289">
        <v>33643429</v>
      </c>
      <c r="F7917" s="289" t="s">
        <v>2571</v>
      </c>
      <c r="G7917" s="289" t="s">
        <v>731</v>
      </c>
      <c r="H7917" s="278">
        <f t="shared" si="246"/>
        <v>2</v>
      </c>
      <c r="I7917" s="252" t="s">
        <v>2607</v>
      </c>
      <c r="J7917" s="289" t="s">
        <v>4190</v>
      </c>
      <c r="K7917" s="278" t="str">
        <f t="shared" si="247"/>
        <v>TUR003Minimal humanitarian conditions - Level 1</v>
      </c>
      <c r="L7917" s="290">
        <v>43675</v>
      </c>
      <c r="M7917" s="290" t="s">
        <v>3248</v>
      </c>
    </row>
    <row r="7918" spans="1:13" s="269" customFormat="1" ht="15.5" hidden="1" thickTop="1" thickBot="1" x14ac:dyDescent="0.4">
      <c r="A7918" s="283" t="s">
        <v>1228</v>
      </c>
      <c r="B7918" s="284" t="str">
        <f>VLOOKUP(A7918,Lists!B:C,2,FALSE)</f>
        <v>TUR003</v>
      </c>
      <c r="C7918" s="284" t="str">
        <f>VLOOKUP(A7918,Lists!B:D,3,FALSE)</f>
        <v>TUR</v>
      </c>
      <c r="D7918" s="285" t="s">
        <v>5111</v>
      </c>
      <c r="E7918" s="285">
        <v>1301079</v>
      </c>
      <c r="F7918" s="285" t="s">
        <v>6149</v>
      </c>
      <c r="G7918" s="285" t="s">
        <v>731</v>
      </c>
      <c r="H7918" s="278">
        <f t="shared" si="246"/>
        <v>2</v>
      </c>
      <c r="I7918" s="251" t="s">
        <v>2584</v>
      </c>
      <c r="J7918" s="285" t="s">
        <v>4181</v>
      </c>
      <c r="K7918" s="278" t="str">
        <f t="shared" si="247"/>
        <v>TUR003Stressed humanitarian conditions - Level 2</v>
      </c>
      <c r="L7918" s="286">
        <v>43675</v>
      </c>
      <c r="M7918" s="286" t="s">
        <v>3248</v>
      </c>
    </row>
    <row r="7919" spans="1:13" s="269" customFormat="1" ht="15.5" hidden="1" thickTop="1" thickBot="1" x14ac:dyDescent="0.4">
      <c r="A7919" s="287" t="s">
        <v>1228</v>
      </c>
      <c r="B7919" s="288" t="str">
        <f>VLOOKUP(A7919,Lists!B:C,2,FALSE)</f>
        <v>TUR003</v>
      </c>
      <c r="C7919" s="288" t="str">
        <f>VLOOKUP(A7919,Lists!B:D,3,FALSE)</f>
        <v>TUR</v>
      </c>
      <c r="D7919" s="289" t="s">
        <v>5112</v>
      </c>
      <c r="E7919" s="289">
        <v>1648033</v>
      </c>
      <c r="F7919" s="289" t="s">
        <v>2566</v>
      </c>
      <c r="G7919" s="289" t="s">
        <v>731</v>
      </c>
      <c r="H7919" s="278">
        <f t="shared" si="246"/>
        <v>2</v>
      </c>
      <c r="I7919" s="252" t="s">
        <v>2585</v>
      </c>
      <c r="J7919" s="289" t="s">
        <v>4182</v>
      </c>
      <c r="K7919" s="278" t="str">
        <f t="shared" si="247"/>
        <v>TUR003Moderate humanitarian conditions - Level 3</v>
      </c>
      <c r="L7919" s="290">
        <v>43675</v>
      </c>
      <c r="M7919" s="290" t="s">
        <v>3248</v>
      </c>
    </row>
    <row r="7920" spans="1:13" s="269" customFormat="1" ht="15.5" hidden="1" thickTop="1" thickBot="1" x14ac:dyDescent="0.4">
      <c r="A7920" s="283" t="s">
        <v>1228</v>
      </c>
      <c r="B7920" s="284" t="str">
        <f>VLOOKUP(A7920,Lists!B:C,2,FALSE)</f>
        <v>TUR003</v>
      </c>
      <c r="C7920" s="284" t="str">
        <f>VLOOKUP(A7920,Lists!B:D,3,FALSE)</f>
        <v>TUR</v>
      </c>
      <c r="D7920" s="285" t="s">
        <v>5113</v>
      </c>
      <c r="E7920" s="285">
        <v>1033226</v>
      </c>
      <c r="F7920" s="285" t="s">
        <v>2566</v>
      </c>
      <c r="G7920" s="285" t="s">
        <v>731</v>
      </c>
      <c r="H7920" s="278">
        <f t="shared" si="246"/>
        <v>2</v>
      </c>
      <c r="I7920" s="251" t="s">
        <v>2585</v>
      </c>
      <c r="J7920" s="285" t="s">
        <v>6150</v>
      </c>
      <c r="K7920" s="278" t="str">
        <f t="shared" si="247"/>
        <v>TUR003Severe humanitarian conditions - Level 4</v>
      </c>
      <c r="L7920" s="286">
        <v>43675</v>
      </c>
      <c r="M7920" s="286" t="s">
        <v>3248</v>
      </c>
    </row>
    <row r="7921" spans="1:13" s="269" customFormat="1" ht="15.5" hidden="1" thickTop="1" thickBot="1" x14ac:dyDescent="0.4">
      <c r="A7921" s="287" t="s">
        <v>1229</v>
      </c>
      <c r="B7921" s="288" t="str">
        <f>VLOOKUP(A7921,Lists!B:C,2,FALSE)</f>
        <v>TUR004</v>
      </c>
      <c r="C7921" s="288" t="str">
        <f>VLOOKUP(A7921,Lists!B:D,3,FALSE)</f>
        <v>TUR</v>
      </c>
      <c r="D7921" s="289" t="s">
        <v>5029</v>
      </c>
      <c r="E7921" s="289">
        <v>395</v>
      </c>
      <c r="F7921" s="289" t="s">
        <v>6083</v>
      </c>
      <c r="G7921" s="289" t="s">
        <v>731</v>
      </c>
      <c r="H7921" s="278">
        <f t="shared" si="246"/>
        <v>2</v>
      </c>
      <c r="I7921" s="252" t="s">
        <v>1786</v>
      </c>
      <c r="J7921" s="289" t="s">
        <v>6156</v>
      </c>
      <c r="K7921" s="278" t="str">
        <f t="shared" si="247"/>
        <v>TUR004Fatalities reported</v>
      </c>
      <c r="L7921" s="290">
        <v>43675</v>
      </c>
      <c r="M7921" s="290" t="s">
        <v>3248</v>
      </c>
    </row>
    <row r="7922" spans="1:13" s="269" customFormat="1" ht="15.5" hidden="1" thickTop="1" thickBot="1" x14ac:dyDescent="0.4">
      <c r="A7922" s="283" t="s">
        <v>1229</v>
      </c>
      <c r="B7922" s="284" t="str">
        <f>VLOOKUP(A7922,Lists!B:C,2,FALSE)</f>
        <v>TUR004</v>
      </c>
      <c r="C7922" s="284" t="str">
        <f>VLOOKUP(A7922,Lists!B:D,3,FALSE)</f>
        <v>TUR</v>
      </c>
      <c r="D7922" s="285" t="s">
        <v>5115</v>
      </c>
      <c r="E7922" s="285">
        <v>489</v>
      </c>
      <c r="F7922" s="285" t="s">
        <v>6148</v>
      </c>
      <c r="G7922" s="285" t="s">
        <v>731</v>
      </c>
      <c r="H7922" s="278">
        <f t="shared" si="246"/>
        <v>2</v>
      </c>
      <c r="I7922" s="251" t="s">
        <v>2597</v>
      </c>
      <c r="J7922" s="285" t="s">
        <v>6147</v>
      </c>
      <c r="K7922" s="278" t="str">
        <f t="shared" si="247"/>
        <v>TUR004Fatalities in all crises</v>
      </c>
      <c r="L7922" s="286">
        <v>43675</v>
      </c>
      <c r="M7922" s="286" t="s">
        <v>3248</v>
      </c>
    </row>
    <row r="7923" spans="1:13" s="269" customFormat="1" ht="15.5" hidden="1" thickTop="1" thickBot="1" x14ac:dyDescent="0.4">
      <c r="A7923" s="287" t="s">
        <v>1702</v>
      </c>
      <c r="B7923" s="288" t="str">
        <f>VLOOKUP(A7923,Lists!B:C,2,FALSE)</f>
        <v>COG002</v>
      </c>
      <c r="C7923" s="288" t="str">
        <f>VLOOKUP(A7923,Lists!B:D,3,FALSE)</f>
        <v>COG</v>
      </c>
      <c r="D7923" s="289" t="s">
        <v>5029</v>
      </c>
      <c r="E7923" s="289">
        <v>0</v>
      </c>
      <c r="F7923" s="289" t="s">
        <v>1399</v>
      </c>
      <c r="G7923" s="289" t="s">
        <v>731</v>
      </c>
      <c r="H7923" s="278">
        <f t="shared" si="246"/>
        <v>2</v>
      </c>
      <c r="I7923" s="252" t="s">
        <v>1354</v>
      </c>
      <c r="J7923" s="289" t="s">
        <v>6157</v>
      </c>
      <c r="K7923" s="278" t="str">
        <f t="shared" si="247"/>
        <v>COG002Fatalities reported</v>
      </c>
      <c r="L7923" s="290">
        <v>43675</v>
      </c>
      <c r="M7923" s="290" t="s">
        <v>3249</v>
      </c>
    </row>
    <row r="7924" spans="1:13" s="269" customFormat="1" ht="15.5" hidden="1" thickTop="1" thickBot="1" x14ac:dyDescent="0.4">
      <c r="A7924" s="283" t="s">
        <v>1702</v>
      </c>
      <c r="B7924" s="284" t="str">
        <f>VLOOKUP(A7924,Lists!B:C,2,FALSE)</f>
        <v>COG002</v>
      </c>
      <c r="C7924" s="284" t="str">
        <f>VLOOKUP(A7924,Lists!B:D,3,FALSE)</f>
        <v>COG</v>
      </c>
      <c r="D7924" s="285" t="s">
        <v>5115</v>
      </c>
      <c r="E7924" s="285">
        <v>0</v>
      </c>
      <c r="F7924" s="285" t="s">
        <v>1399</v>
      </c>
      <c r="G7924" s="285" t="s">
        <v>731</v>
      </c>
      <c r="H7924" s="278">
        <f t="shared" si="246"/>
        <v>2</v>
      </c>
      <c r="I7924" s="251" t="s">
        <v>1354</v>
      </c>
      <c r="J7924" s="285" t="s">
        <v>6157</v>
      </c>
      <c r="K7924" s="278" t="str">
        <f t="shared" si="247"/>
        <v>COG002Fatalities in all crises</v>
      </c>
      <c r="L7924" s="286">
        <v>43675</v>
      </c>
      <c r="M7924" s="286" t="s">
        <v>3249</v>
      </c>
    </row>
    <row r="7925" spans="1:13" s="269" customFormat="1" ht="15.5" hidden="1" thickTop="1" thickBot="1" x14ac:dyDescent="0.4">
      <c r="A7925" s="287" t="s">
        <v>3396</v>
      </c>
      <c r="B7925" s="288" t="str">
        <f>VLOOKUP(A7925,Lists!B:C,2,FALSE)</f>
        <v>DJI002</v>
      </c>
      <c r="C7925" s="288" t="str">
        <f>VLOOKUP(A7925,Lists!B:D,3,FALSE)</f>
        <v>DJI</v>
      </c>
      <c r="D7925" s="289" t="s">
        <v>522</v>
      </c>
      <c r="E7925" s="289">
        <v>1023100</v>
      </c>
      <c r="F7925" s="289" t="s">
        <v>6158</v>
      </c>
      <c r="G7925" s="289" t="s">
        <v>731</v>
      </c>
      <c r="H7925" s="278">
        <f t="shared" si="246"/>
        <v>2</v>
      </c>
      <c r="I7925" s="252" t="s">
        <v>6161</v>
      </c>
      <c r="J7925" s="289" t="s">
        <v>6162</v>
      </c>
      <c r="K7925" s="278" t="str">
        <f t="shared" si="247"/>
        <v>DJI002Total population</v>
      </c>
      <c r="L7925" s="290">
        <v>43675</v>
      </c>
      <c r="M7925" s="290" t="s">
        <v>3249</v>
      </c>
    </row>
    <row r="7926" spans="1:13" s="269" customFormat="1" ht="15.5" hidden="1" thickTop="1" thickBot="1" x14ac:dyDescent="0.4">
      <c r="A7926" s="283" t="s">
        <v>3396</v>
      </c>
      <c r="B7926" s="284" t="str">
        <f>VLOOKUP(A7926,Lists!B:C,2,FALSE)</f>
        <v>DJI002</v>
      </c>
      <c r="C7926" s="284" t="str">
        <f>VLOOKUP(A7926,Lists!B:D,3,FALSE)</f>
        <v>DJI</v>
      </c>
      <c r="D7926" s="285" t="s">
        <v>737</v>
      </c>
      <c r="E7926" s="285">
        <v>1023100</v>
      </c>
      <c r="F7926" s="285" t="s">
        <v>6158</v>
      </c>
      <c r="G7926" s="285" t="s">
        <v>731</v>
      </c>
      <c r="H7926" s="278">
        <f t="shared" si="246"/>
        <v>2</v>
      </c>
      <c r="I7926" s="251" t="s">
        <v>6160</v>
      </c>
      <c r="J7926" s="285" t="s">
        <v>6162</v>
      </c>
      <c r="K7926" s="278" t="str">
        <f t="shared" si="247"/>
        <v>DJI002People exposed</v>
      </c>
      <c r="L7926" s="286">
        <v>43675</v>
      </c>
      <c r="M7926" s="286" t="s">
        <v>3249</v>
      </c>
    </row>
    <row r="7927" spans="1:13" s="269" customFormat="1" ht="15.5" hidden="1" thickTop="1" thickBot="1" x14ac:dyDescent="0.4">
      <c r="A7927" s="287" t="s">
        <v>3396</v>
      </c>
      <c r="B7927" s="288" t="str">
        <f>VLOOKUP(A7927,Lists!B:C,2,FALSE)</f>
        <v>DJI002</v>
      </c>
      <c r="C7927" s="288" t="str">
        <f>VLOOKUP(A7927,Lists!B:D,3,FALSE)</f>
        <v>DJI</v>
      </c>
      <c r="D7927" s="289" t="s">
        <v>533</v>
      </c>
      <c r="E7927" s="289">
        <v>42100</v>
      </c>
      <c r="F7927" s="289" t="s">
        <v>6164</v>
      </c>
      <c r="G7927" s="289" t="s">
        <v>730</v>
      </c>
      <c r="H7927" s="278">
        <f t="shared" si="246"/>
        <v>3</v>
      </c>
      <c r="I7927" s="252" t="s">
        <v>6159</v>
      </c>
      <c r="J7927" s="289" t="s">
        <v>6163</v>
      </c>
      <c r="K7927" s="278" t="str">
        <f t="shared" si="247"/>
        <v>DJI002People affected</v>
      </c>
      <c r="L7927" s="290">
        <v>43675</v>
      </c>
      <c r="M7927" s="290" t="s">
        <v>3249</v>
      </c>
    </row>
    <row r="7928" spans="1:13" s="269" customFormat="1" ht="15.5" thickTop="1" thickBot="1" x14ac:dyDescent="0.4">
      <c r="A7928" s="283" t="s">
        <v>3396</v>
      </c>
      <c r="B7928" s="284" t="str">
        <f>VLOOKUP(A7928,Lists!B:C,2,FALSE)</f>
        <v>DJI002</v>
      </c>
      <c r="C7928" s="284" t="str">
        <f>VLOOKUP(A7928,Lists!B:D,3,FALSE)</f>
        <v>DJI</v>
      </c>
      <c r="D7928" s="285" t="s">
        <v>666</v>
      </c>
      <c r="E7928" s="285">
        <v>42100</v>
      </c>
      <c r="F7928" s="285" t="s">
        <v>6164</v>
      </c>
      <c r="G7928" s="285" t="s">
        <v>730</v>
      </c>
      <c r="H7928" s="278">
        <f t="shared" si="246"/>
        <v>3</v>
      </c>
      <c r="I7928" s="251" t="s">
        <v>6159</v>
      </c>
      <c r="J7928" s="285" t="s">
        <v>6163</v>
      </c>
      <c r="K7928" s="278" t="str">
        <f t="shared" si="247"/>
        <v>DJI002People displaced</v>
      </c>
      <c r="L7928" s="286">
        <v>43675</v>
      </c>
      <c r="M7928" s="286" t="s">
        <v>3249</v>
      </c>
    </row>
    <row r="7929" spans="1:13" s="269" customFormat="1" ht="15.5" hidden="1" thickTop="1" thickBot="1" x14ac:dyDescent="0.4">
      <c r="A7929" s="287" t="s">
        <v>3396</v>
      </c>
      <c r="B7929" s="288" t="str">
        <f>VLOOKUP(A7929,Lists!B:C,2,FALSE)</f>
        <v>DJI002</v>
      </c>
      <c r="C7929" s="288" t="str">
        <f>VLOOKUP(A7929,Lists!B:D,3,FALSE)</f>
        <v>DJI</v>
      </c>
      <c r="D7929" s="289" t="s">
        <v>5028</v>
      </c>
      <c r="E7929" s="289" t="s">
        <v>446</v>
      </c>
      <c r="F7929" s="289" t="s">
        <v>446</v>
      </c>
      <c r="G7929" s="289" t="s">
        <v>446</v>
      </c>
      <c r="H7929" s="278" t="str">
        <f t="shared" si="246"/>
        <v>x</v>
      </c>
      <c r="I7929" s="252" t="s">
        <v>446</v>
      </c>
      <c r="J7929" s="289" t="s">
        <v>446</v>
      </c>
      <c r="K7929" s="278" t="str">
        <f t="shared" si="247"/>
        <v>DJI002Illness cases reported</v>
      </c>
      <c r="L7929" s="290">
        <v>43675</v>
      </c>
      <c r="M7929" s="290" t="s">
        <v>3249</v>
      </c>
    </row>
    <row r="7930" spans="1:13" s="269" customFormat="1" ht="15.5" hidden="1" thickTop="1" thickBot="1" x14ac:dyDescent="0.4">
      <c r="A7930" s="283" t="s">
        <v>3396</v>
      </c>
      <c r="B7930" s="284" t="str">
        <f>VLOOKUP(A7930,Lists!B:C,2,FALSE)</f>
        <v>DJI002</v>
      </c>
      <c r="C7930" s="284" t="str">
        <f>VLOOKUP(A7930,Lists!B:D,3,FALSE)</f>
        <v>DJI</v>
      </c>
      <c r="D7930" s="285" t="s">
        <v>752</v>
      </c>
      <c r="E7930" s="285">
        <v>42100</v>
      </c>
      <c r="F7930" s="285" t="s">
        <v>6164</v>
      </c>
      <c r="G7930" s="285" t="s">
        <v>730</v>
      </c>
      <c r="H7930" s="278">
        <f t="shared" si="246"/>
        <v>3</v>
      </c>
      <c r="I7930" s="251" t="s">
        <v>6159</v>
      </c>
      <c r="J7930" s="285" t="s">
        <v>6163</v>
      </c>
      <c r="K7930" s="278" t="str">
        <f t="shared" si="247"/>
        <v>DJI002People in Need</v>
      </c>
      <c r="L7930" s="286">
        <v>43675</v>
      </c>
      <c r="M7930" s="286" t="s">
        <v>3249</v>
      </c>
    </row>
    <row r="7931" spans="1:13" s="269" customFormat="1" ht="15.5" hidden="1" thickTop="1" thickBot="1" x14ac:dyDescent="0.4">
      <c r="A7931" s="287" t="s">
        <v>3396</v>
      </c>
      <c r="B7931" s="288" t="str">
        <f>VLOOKUP(A7931,Lists!B:C,2,FALSE)</f>
        <v>DJI002</v>
      </c>
      <c r="C7931" s="288" t="str">
        <f>VLOOKUP(A7931,Lists!B:D,3,FALSE)</f>
        <v>DJI</v>
      </c>
      <c r="D7931" s="289" t="s">
        <v>5112</v>
      </c>
      <c r="E7931" s="289">
        <v>42100</v>
      </c>
      <c r="F7931" s="289" t="s">
        <v>6164</v>
      </c>
      <c r="G7931" s="289" t="s">
        <v>730</v>
      </c>
      <c r="H7931" s="278">
        <f t="shared" si="246"/>
        <v>3</v>
      </c>
      <c r="I7931" s="252" t="s">
        <v>6159</v>
      </c>
      <c r="J7931" s="289" t="s">
        <v>6168</v>
      </c>
      <c r="K7931" s="278" t="str">
        <f t="shared" si="247"/>
        <v>DJI002Moderate humanitarian conditions - Level 3</v>
      </c>
      <c r="L7931" s="290">
        <v>43675</v>
      </c>
      <c r="M7931" s="290" t="s">
        <v>3249</v>
      </c>
    </row>
    <row r="7932" spans="1:13" s="269" customFormat="1" ht="15.5" hidden="1" thickTop="1" thickBot="1" x14ac:dyDescent="0.4">
      <c r="A7932" s="283" t="s">
        <v>3396</v>
      </c>
      <c r="B7932" s="284" t="str">
        <f>VLOOKUP(A7932,Lists!B:C,2,FALSE)</f>
        <v>DJI002</v>
      </c>
      <c r="C7932" s="284" t="str">
        <f>VLOOKUP(A7932,Lists!B:D,3,FALSE)</f>
        <v>DJI</v>
      </c>
      <c r="D7932" s="285" t="s">
        <v>5113</v>
      </c>
      <c r="E7932" s="285">
        <v>0</v>
      </c>
      <c r="F7932" s="285" t="s">
        <v>446</v>
      </c>
      <c r="G7932" s="285" t="s">
        <v>446</v>
      </c>
      <c r="H7932" s="278" t="str">
        <f t="shared" si="246"/>
        <v>x</v>
      </c>
      <c r="I7932" s="251" t="s">
        <v>446</v>
      </c>
      <c r="J7932" s="285" t="s">
        <v>6165</v>
      </c>
      <c r="K7932" s="278" t="str">
        <f t="shared" si="247"/>
        <v>DJI002Severe humanitarian conditions - Level 4</v>
      </c>
      <c r="L7932" s="286">
        <v>43675</v>
      </c>
      <c r="M7932" s="286" t="s">
        <v>3249</v>
      </c>
    </row>
    <row r="7933" spans="1:13" s="269" customFormat="1" ht="15.5" hidden="1" thickTop="1" thickBot="1" x14ac:dyDescent="0.4">
      <c r="A7933" s="287" t="s">
        <v>3396</v>
      </c>
      <c r="B7933" s="288" t="str">
        <f>VLOOKUP(A7933,Lists!B:C,2,FALSE)</f>
        <v>DJI002</v>
      </c>
      <c r="C7933" s="288" t="str">
        <f>VLOOKUP(A7933,Lists!B:D,3,FALSE)</f>
        <v>DJI</v>
      </c>
      <c r="D7933" s="289" t="s">
        <v>5110</v>
      </c>
      <c r="E7933" s="289">
        <v>981000</v>
      </c>
      <c r="F7933" s="289" t="s">
        <v>6167</v>
      </c>
      <c r="G7933" s="289" t="s">
        <v>730</v>
      </c>
      <c r="H7933" s="278">
        <f t="shared" si="246"/>
        <v>3</v>
      </c>
      <c r="I7933" s="252" t="s">
        <v>3592</v>
      </c>
      <c r="J7933" s="289" t="s">
        <v>6166</v>
      </c>
      <c r="K7933" s="278" t="str">
        <f t="shared" si="247"/>
        <v>DJI002Minimal humanitarian conditions - Level 1</v>
      </c>
      <c r="L7933" s="290">
        <v>43675</v>
      </c>
      <c r="M7933" s="290" t="s">
        <v>3249</v>
      </c>
    </row>
    <row r="7934" spans="1:13" s="269" customFormat="1" ht="15.5" hidden="1" thickTop="1" thickBot="1" x14ac:dyDescent="0.4">
      <c r="A7934" s="283" t="s">
        <v>1272</v>
      </c>
      <c r="B7934" s="284" t="str">
        <f>VLOOKUP(A7934,Lists!B:C,2,FALSE)</f>
        <v>DJI003</v>
      </c>
      <c r="C7934" s="284" t="str">
        <f>VLOOKUP(A7934,Lists!B:D,3,FALSE)</f>
        <v>DJI</v>
      </c>
      <c r="D7934" s="285" t="s">
        <v>522</v>
      </c>
      <c r="E7934" s="285">
        <v>1023100</v>
      </c>
      <c r="F7934" s="285" t="s">
        <v>6158</v>
      </c>
      <c r="G7934" s="285" t="s">
        <v>731</v>
      </c>
      <c r="H7934" s="278">
        <f t="shared" si="246"/>
        <v>2</v>
      </c>
      <c r="I7934" s="251" t="s">
        <v>6161</v>
      </c>
      <c r="J7934" s="285" t="s">
        <v>6162</v>
      </c>
      <c r="K7934" s="278" t="str">
        <f t="shared" si="247"/>
        <v>DJI003Total population</v>
      </c>
      <c r="L7934" s="286">
        <v>43675</v>
      </c>
      <c r="M7934" s="286" t="s">
        <v>3249</v>
      </c>
    </row>
    <row r="7935" spans="1:13" s="269" customFormat="1" ht="15.5" hidden="1" thickTop="1" thickBot="1" x14ac:dyDescent="0.4">
      <c r="A7935" s="287" t="s">
        <v>1272</v>
      </c>
      <c r="B7935" s="288" t="str">
        <f>VLOOKUP(A7935,Lists!B:C,2,FALSE)</f>
        <v>DJI003</v>
      </c>
      <c r="C7935" s="288" t="str">
        <f>VLOOKUP(A7935,Lists!B:D,3,FALSE)</f>
        <v>DJI</v>
      </c>
      <c r="D7935" s="289" t="s">
        <v>737</v>
      </c>
      <c r="E7935" s="289">
        <v>1023100</v>
      </c>
      <c r="F7935" s="289" t="s">
        <v>6158</v>
      </c>
      <c r="G7935" s="289" t="s">
        <v>731</v>
      </c>
      <c r="H7935" s="278">
        <f t="shared" si="246"/>
        <v>2</v>
      </c>
      <c r="I7935" s="252" t="s">
        <v>6160</v>
      </c>
      <c r="J7935" s="289" t="s">
        <v>6162</v>
      </c>
      <c r="K7935" s="278" t="str">
        <f t="shared" si="247"/>
        <v>DJI003People exposed</v>
      </c>
      <c r="L7935" s="290">
        <v>43675</v>
      </c>
      <c r="M7935" s="290" t="s">
        <v>3249</v>
      </c>
    </row>
    <row r="7936" spans="1:13" s="269" customFormat="1" ht="15.5" hidden="1" thickTop="1" thickBot="1" x14ac:dyDescent="0.4">
      <c r="A7936" s="283" t="s">
        <v>1272</v>
      </c>
      <c r="B7936" s="284" t="str">
        <f>VLOOKUP(A7936,Lists!B:C,2,FALSE)</f>
        <v>DJI003</v>
      </c>
      <c r="C7936" s="284" t="str">
        <f>VLOOKUP(A7936,Lists!B:D,3,FALSE)</f>
        <v>DJI</v>
      </c>
      <c r="D7936" s="285" t="s">
        <v>533</v>
      </c>
      <c r="E7936" s="285">
        <v>651100</v>
      </c>
      <c r="F7936" s="285" t="s">
        <v>6158</v>
      </c>
      <c r="G7936" s="285" t="s">
        <v>730</v>
      </c>
      <c r="H7936" s="278">
        <f t="shared" si="246"/>
        <v>3</v>
      </c>
      <c r="I7936" s="251" t="s">
        <v>6160</v>
      </c>
      <c r="J7936" s="285" t="s">
        <v>6169</v>
      </c>
      <c r="K7936" s="278" t="str">
        <f t="shared" si="247"/>
        <v>DJI003People affected</v>
      </c>
      <c r="L7936" s="286">
        <v>43675</v>
      </c>
      <c r="M7936" s="286" t="s">
        <v>3249</v>
      </c>
    </row>
    <row r="7937" spans="1:13" s="269" customFormat="1" ht="15.5" hidden="1" thickTop="1" thickBot="1" x14ac:dyDescent="0.4">
      <c r="A7937" s="287" t="s">
        <v>1272</v>
      </c>
      <c r="B7937" s="288" t="str">
        <f>VLOOKUP(A7937,Lists!B:C,2,FALSE)</f>
        <v>DJI003</v>
      </c>
      <c r="C7937" s="288" t="str">
        <f>VLOOKUP(A7937,Lists!B:D,3,FALSE)</f>
        <v>DJI</v>
      </c>
      <c r="D7937" s="289" t="s">
        <v>752</v>
      </c>
      <c r="E7937" s="289">
        <v>322100</v>
      </c>
      <c r="F7937" s="289" t="s">
        <v>5607</v>
      </c>
      <c r="G7937" s="289" t="s">
        <v>730</v>
      </c>
      <c r="H7937" s="278">
        <f t="shared" si="246"/>
        <v>3</v>
      </c>
      <c r="I7937" s="252" t="s">
        <v>6160</v>
      </c>
      <c r="J7937" s="289" t="s">
        <v>6170</v>
      </c>
      <c r="K7937" s="278" t="str">
        <f t="shared" si="247"/>
        <v>DJI003People in Need</v>
      </c>
      <c r="L7937" s="290">
        <v>43675</v>
      </c>
      <c r="M7937" s="290" t="s">
        <v>3249</v>
      </c>
    </row>
    <row r="7938" spans="1:13" s="269" customFormat="1" ht="15.5" hidden="1" thickTop="1" thickBot="1" x14ac:dyDescent="0.4">
      <c r="A7938" s="283" t="s">
        <v>1272</v>
      </c>
      <c r="B7938" s="284" t="str">
        <f>VLOOKUP(A7938,Lists!B:C,2,FALSE)</f>
        <v>DJI003</v>
      </c>
      <c r="C7938" s="284" t="str">
        <f>VLOOKUP(A7938,Lists!B:D,3,FALSE)</f>
        <v>DJI</v>
      </c>
      <c r="D7938" s="285" t="s">
        <v>5112</v>
      </c>
      <c r="E7938" s="285">
        <v>215100</v>
      </c>
      <c r="F7938" s="285" t="s">
        <v>5607</v>
      </c>
      <c r="G7938" s="285" t="s">
        <v>730</v>
      </c>
      <c r="H7938" s="278">
        <f t="shared" ref="H7938:H8001" si="248">IF(G7938="x","x",IF(G7938="Low",3,IF(G7938="Medium",2,IF(G7938="High",1,FALSE))))</f>
        <v>3</v>
      </c>
      <c r="I7938" s="251" t="s">
        <v>6160</v>
      </c>
      <c r="J7938" s="285" t="s">
        <v>6171</v>
      </c>
      <c r="K7938" s="278" t="str">
        <f t="shared" ref="K7938:K8001" si="249">B7938&amp;""&amp;D7938</f>
        <v>DJI003Moderate humanitarian conditions - Level 3</v>
      </c>
      <c r="L7938" s="286">
        <v>43675</v>
      </c>
      <c r="M7938" s="286" t="s">
        <v>3249</v>
      </c>
    </row>
    <row r="7939" spans="1:13" s="269" customFormat="1" ht="15.5" hidden="1" thickTop="1" thickBot="1" x14ac:dyDescent="0.4">
      <c r="A7939" s="287" t="s">
        <v>1272</v>
      </c>
      <c r="B7939" s="288" t="str">
        <f>VLOOKUP(A7939,Lists!B:C,2,FALSE)</f>
        <v>DJI003</v>
      </c>
      <c r="C7939" s="288" t="str">
        <f>VLOOKUP(A7939,Lists!B:D,3,FALSE)</f>
        <v>DJI</v>
      </c>
      <c r="D7939" s="289" t="s">
        <v>5113</v>
      </c>
      <c r="E7939" s="289">
        <v>107000</v>
      </c>
      <c r="F7939" s="289" t="s">
        <v>6167</v>
      </c>
      <c r="G7939" s="289" t="s">
        <v>731</v>
      </c>
      <c r="H7939" s="278">
        <f t="shared" si="248"/>
        <v>2</v>
      </c>
      <c r="I7939" s="252" t="s">
        <v>3592</v>
      </c>
      <c r="J7939" s="289" t="s">
        <v>6172</v>
      </c>
      <c r="K7939" s="278" t="str">
        <f t="shared" si="249"/>
        <v>DJI003Severe humanitarian conditions - Level 4</v>
      </c>
      <c r="L7939" s="290">
        <v>43675</v>
      </c>
      <c r="M7939" s="290" t="s">
        <v>3249</v>
      </c>
    </row>
    <row r="7940" spans="1:13" s="269" customFormat="1" ht="15.5" hidden="1" thickTop="1" thickBot="1" x14ac:dyDescent="0.4">
      <c r="A7940" s="283" t="s">
        <v>2959</v>
      </c>
      <c r="B7940" s="284" t="str">
        <f>VLOOKUP(A7940,Lists!B:C,2,FALSE)</f>
        <v>ETH001</v>
      </c>
      <c r="C7940" s="284" t="str">
        <f>VLOOKUP(A7940,Lists!B:D,3,FALSE)</f>
        <v>ETH</v>
      </c>
      <c r="D7940" s="285" t="s">
        <v>522</v>
      </c>
      <c r="E7940" s="285">
        <v>105862543</v>
      </c>
      <c r="F7940" s="285" t="s">
        <v>6173</v>
      </c>
      <c r="G7940" s="285" t="s">
        <v>730</v>
      </c>
      <c r="H7940" s="278">
        <f t="shared" si="248"/>
        <v>3</v>
      </c>
      <c r="I7940" s="251" t="s">
        <v>6174</v>
      </c>
      <c r="J7940" s="285" t="s">
        <v>6178</v>
      </c>
      <c r="K7940" s="278" t="str">
        <f t="shared" si="249"/>
        <v>ETH001Total population</v>
      </c>
      <c r="L7940" s="286">
        <v>43676</v>
      </c>
      <c r="M7940" s="286" t="s">
        <v>3248</v>
      </c>
    </row>
    <row r="7941" spans="1:13" s="269" customFormat="1" ht="15.5" hidden="1" thickTop="1" thickBot="1" x14ac:dyDescent="0.4">
      <c r="A7941" s="287" t="s">
        <v>2959</v>
      </c>
      <c r="B7941" s="288" t="str">
        <f>VLOOKUP(A7941,Lists!B:C,2,FALSE)</f>
        <v>ETH001</v>
      </c>
      <c r="C7941" s="288" t="str">
        <f>VLOOKUP(A7941,Lists!B:D,3,FALSE)</f>
        <v>ETH</v>
      </c>
      <c r="D7941" s="289" t="s">
        <v>737</v>
      </c>
      <c r="E7941" s="289">
        <v>105862543</v>
      </c>
      <c r="F7941" s="289" t="s">
        <v>6173</v>
      </c>
      <c r="G7941" s="289" t="s">
        <v>730</v>
      </c>
      <c r="H7941" s="278">
        <f t="shared" si="248"/>
        <v>3</v>
      </c>
      <c r="I7941" s="252" t="s">
        <v>6174</v>
      </c>
      <c r="J7941" s="289" t="s">
        <v>6177</v>
      </c>
      <c r="K7941" s="278" t="str">
        <f t="shared" si="249"/>
        <v>ETH001People exposed</v>
      </c>
      <c r="L7941" s="290">
        <v>43676</v>
      </c>
      <c r="M7941" s="290" t="s">
        <v>3248</v>
      </c>
    </row>
    <row r="7942" spans="1:13" s="269" customFormat="1" ht="15.5" thickTop="1" thickBot="1" x14ac:dyDescent="0.4">
      <c r="A7942" s="283" t="s">
        <v>2959</v>
      </c>
      <c r="B7942" s="284" t="str">
        <f>VLOOKUP(A7942,Lists!B:C,2,FALSE)</f>
        <v>ETH001</v>
      </c>
      <c r="C7942" s="284" t="str">
        <f>VLOOKUP(A7942,Lists!B:D,3,FALSE)</f>
        <v>ETH</v>
      </c>
      <c r="D7942" s="285" t="s">
        <v>666</v>
      </c>
      <c r="E7942" s="285">
        <v>3028157</v>
      </c>
      <c r="F7942" s="285" t="s">
        <v>6175</v>
      </c>
      <c r="G7942" s="285" t="s">
        <v>730</v>
      </c>
      <c r="H7942" s="278">
        <f t="shared" si="248"/>
        <v>3</v>
      </c>
      <c r="I7942" s="251" t="s">
        <v>6176</v>
      </c>
      <c r="J7942" s="285" t="s">
        <v>6179</v>
      </c>
      <c r="K7942" s="278" t="str">
        <f t="shared" si="249"/>
        <v>ETH001People displaced</v>
      </c>
      <c r="L7942" s="286">
        <v>43676</v>
      </c>
      <c r="M7942" s="286" t="s">
        <v>3248</v>
      </c>
    </row>
    <row r="7943" spans="1:13" s="269" customFormat="1" ht="15.5" hidden="1" thickTop="1" thickBot="1" x14ac:dyDescent="0.4">
      <c r="A7943" s="287" t="s">
        <v>1235</v>
      </c>
      <c r="B7943" s="288" t="str">
        <f>VLOOKUP(A7943,Lists!B:C,2,FALSE)</f>
        <v>ECU002</v>
      </c>
      <c r="C7943" s="288" t="str">
        <f>VLOOKUP(A7943,Lists!B:D,3,FALSE)</f>
        <v>ECU</v>
      </c>
      <c r="D7943" s="289" t="s">
        <v>522</v>
      </c>
      <c r="E7943" s="289">
        <v>16887858</v>
      </c>
      <c r="F7943" s="289" t="s">
        <v>6183</v>
      </c>
      <c r="G7943" s="289" t="s">
        <v>731</v>
      </c>
      <c r="H7943" s="278">
        <f t="shared" si="248"/>
        <v>2</v>
      </c>
      <c r="I7943" s="252" t="s">
        <v>6185</v>
      </c>
      <c r="J7943" s="289" t="s">
        <v>6190</v>
      </c>
      <c r="K7943" s="278" t="str">
        <f t="shared" si="249"/>
        <v>ECU002Total population</v>
      </c>
      <c r="L7943" s="290">
        <v>43676</v>
      </c>
      <c r="M7943" s="290" t="s">
        <v>3248</v>
      </c>
    </row>
    <row r="7944" spans="1:13" s="269" customFormat="1" ht="15.5" hidden="1" thickTop="1" thickBot="1" x14ac:dyDescent="0.4">
      <c r="A7944" s="283" t="s">
        <v>1235</v>
      </c>
      <c r="B7944" s="284" t="str">
        <f>VLOOKUP(A7944,Lists!B:C,2,FALSE)</f>
        <v>ECU002</v>
      </c>
      <c r="C7944" s="284" t="str">
        <f>VLOOKUP(A7944,Lists!B:D,3,FALSE)</f>
        <v>ECU</v>
      </c>
      <c r="D7944" s="285" t="s">
        <v>737</v>
      </c>
      <c r="E7944" s="285">
        <v>3213677</v>
      </c>
      <c r="F7944" s="285" t="s">
        <v>6186</v>
      </c>
      <c r="G7944" s="285" t="s">
        <v>731</v>
      </c>
      <c r="H7944" s="278">
        <f t="shared" si="248"/>
        <v>2</v>
      </c>
      <c r="I7944" s="251" t="s">
        <v>6187</v>
      </c>
      <c r="J7944" s="285" t="s">
        <v>4467</v>
      </c>
      <c r="K7944" s="278" t="str">
        <f t="shared" si="249"/>
        <v>ECU002People exposed</v>
      </c>
      <c r="L7944" s="286">
        <v>43676</v>
      </c>
      <c r="M7944" s="286" t="s">
        <v>3248</v>
      </c>
    </row>
    <row r="7945" spans="1:13" s="269" customFormat="1" ht="15.5" hidden="1" thickTop="1" thickBot="1" x14ac:dyDescent="0.4">
      <c r="A7945" s="287" t="s">
        <v>1235</v>
      </c>
      <c r="B7945" s="288" t="str">
        <f>VLOOKUP(A7945,Lists!B:C,2,FALSE)</f>
        <v>ECU002</v>
      </c>
      <c r="C7945" s="288" t="str">
        <f>VLOOKUP(A7945,Lists!B:D,3,FALSE)</f>
        <v>ECU</v>
      </c>
      <c r="D7945" s="289" t="s">
        <v>533</v>
      </c>
      <c r="E7945" s="289">
        <v>504545</v>
      </c>
      <c r="F7945" s="289" t="s">
        <v>6188</v>
      </c>
      <c r="G7945" s="289" t="s">
        <v>731</v>
      </c>
      <c r="H7945" s="278">
        <f t="shared" si="248"/>
        <v>2</v>
      </c>
      <c r="I7945" s="252" t="s">
        <v>6189</v>
      </c>
      <c r="J7945" s="289" t="s">
        <v>6191</v>
      </c>
      <c r="K7945" s="278" t="str">
        <f t="shared" si="249"/>
        <v>ECU002People affected</v>
      </c>
      <c r="L7945" s="290">
        <v>43676</v>
      </c>
      <c r="M7945" s="290" t="s">
        <v>3248</v>
      </c>
    </row>
    <row r="7946" spans="1:13" s="269" customFormat="1" ht="15.5" thickTop="1" thickBot="1" x14ac:dyDescent="0.4">
      <c r="A7946" s="283" t="s">
        <v>1235</v>
      </c>
      <c r="B7946" s="284" t="str">
        <f>VLOOKUP(A7946,Lists!B:C,2,FALSE)</f>
        <v>ECU002</v>
      </c>
      <c r="C7946" s="284" t="str">
        <f>VLOOKUP(A7946,Lists!B:D,3,FALSE)</f>
        <v>ECU</v>
      </c>
      <c r="D7946" s="285" t="s">
        <v>666</v>
      </c>
      <c r="E7946" s="285">
        <v>295545</v>
      </c>
      <c r="F7946" s="285" t="s">
        <v>6192</v>
      </c>
      <c r="G7946" s="285" t="s">
        <v>731</v>
      </c>
      <c r="H7946" s="278">
        <f t="shared" si="248"/>
        <v>2</v>
      </c>
      <c r="I7946" s="251" t="s">
        <v>6184</v>
      </c>
      <c r="J7946" s="285" t="s">
        <v>6193</v>
      </c>
      <c r="K7946" s="278" t="str">
        <f t="shared" si="249"/>
        <v>ECU002People displaced</v>
      </c>
      <c r="L7946" s="286">
        <v>43676</v>
      </c>
      <c r="M7946" s="286" t="s">
        <v>3248</v>
      </c>
    </row>
    <row r="7947" spans="1:13" s="269" customFormat="1" ht="15.5" hidden="1" thickTop="1" thickBot="1" x14ac:dyDescent="0.4">
      <c r="A7947" s="287" t="s">
        <v>1235</v>
      </c>
      <c r="B7947" s="288" t="str">
        <f>VLOOKUP(A7947,Lists!B:C,2,FALSE)</f>
        <v>ECU002</v>
      </c>
      <c r="C7947" s="288" t="str">
        <f>VLOOKUP(A7947,Lists!B:D,3,FALSE)</f>
        <v>ECU</v>
      </c>
      <c r="D7947" s="289" t="s">
        <v>5028</v>
      </c>
      <c r="E7947" s="289" t="s">
        <v>446</v>
      </c>
      <c r="F7947" s="289" t="s">
        <v>446</v>
      </c>
      <c r="G7947" s="289" t="s">
        <v>446</v>
      </c>
      <c r="H7947" s="278" t="str">
        <f t="shared" si="248"/>
        <v>x</v>
      </c>
      <c r="I7947" s="252" t="s">
        <v>446</v>
      </c>
      <c r="J7947" s="289" t="s">
        <v>446</v>
      </c>
      <c r="K7947" s="278" t="str">
        <f t="shared" si="249"/>
        <v>ECU002Illness cases reported</v>
      </c>
      <c r="L7947" s="290">
        <v>43676</v>
      </c>
      <c r="M7947" s="290" t="s">
        <v>3249</v>
      </c>
    </row>
    <row r="7948" spans="1:13" s="269" customFormat="1" ht="15.5" hidden="1" thickTop="1" thickBot="1" x14ac:dyDescent="0.4">
      <c r="A7948" s="283" t="s">
        <v>1235</v>
      </c>
      <c r="B7948" s="284" t="str">
        <f>VLOOKUP(A7948,Lists!B:C,2,FALSE)</f>
        <v>ECU002</v>
      </c>
      <c r="C7948" s="284" t="str">
        <f>VLOOKUP(A7948,Lists!B:D,3,FALSE)</f>
        <v>ECU</v>
      </c>
      <c r="D7948" s="285" t="s">
        <v>5027</v>
      </c>
      <c r="E7948" s="285">
        <v>0</v>
      </c>
      <c r="F7948" s="285" t="s">
        <v>446</v>
      </c>
      <c r="G7948" s="285" t="s">
        <v>446</v>
      </c>
      <c r="H7948" s="278" t="str">
        <f t="shared" si="248"/>
        <v>x</v>
      </c>
      <c r="I7948" s="251" t="s">
        <v>446</v>
      </c>
      <c r="J7948" s="285" t="s">
        <v>6194</v>
      </c>
      <c r="K7948" s="278" t="str">
        <f t="shared" si="249"/>
        <v>ECU002Injuries reported</v>
      </c>
      <c r="L7948" s="286">
        <v>43676</v>
      </c>
      <c r="M7948" s="286" t="s">
        <v>3249</v>
      </c>
    </row>
    <row r="7949" spans="1:13" s="269" customFormat="1" ht="15.5" hidden="1" thickTop="1" thickBot="1" x14ac:dyDescent="0.4">
      <c r="A7949" s="287" t="s">
        <v>1235</v>
      </c>
      <c r="B7949" s="288" t="str">
        <f>VLOOKUP(A7949,Lists!B:C,2,FALSE)</f>
        <v>ECU002</v>
      </c>
      <c r="C7949" s="288" t="str">
        <f>VLOOKUP(A7949,Lists!B:D,3,FALSE)</f>
        <v>ECU</v>
      </c>
      <c r="D7949" s="289" t="s">
        <v>5029</v>
      </c>
      <c r="E7949" s="289">
        <v>0</v>
      </c>
      <c r="F7949" s="289" t="s">
        <v>446</v>
      </c>
      <c r="G7949" s="289" t="s">
        <v>446</v>
      </c>
      <c r="H7949" s="278" t="str">
        <f t="shared" si="248"/>
        <v>x</v>
      </c>
      <c r="I7949" s="252" t="s">
        <v>446</v>
      </c>
      <c r="J7949" s="289" t="s">
        <v>6194</v>
      </c>
      <c r="K7949" s="278" t="str">
        <f t="shared" si="249"/>
        <v>ECU002Fatalities reported</v>
      </c>
      <c r="L7949" s="290">
        <v>43676</v>
      </c>
      <c r="M7949" s="290" t="s">
        <v>3249</v>
      </c>
    </row>
    <row r="7950" spans="1:13" s="269" customFormat="1" ht="15.5" hidden="1" thickTop="1" thickBot="1" x14ac:dyDescent="0.4">
      <c r="A7950" s="283" t="s">
        <v>1235</v>
      </c>
      <c r="B7950" s="284" t="str">
        <f>VLOOKUP(A7950,Lists!B:C,2,FALSE)</f>
        <v>ECU002</v>
      </c>
      <c r="C7950" s="284" t="str">
        <f>VLOOKUP(A7950,Lists!B:D,3,FALSE)</f>
        <v>ECU</v>
      </c>
      <c r="D7950" s="285" t="s">
        <v>5115</v>
      </c>
      <c r="E7950" s="285">
        <v>0</v>
      </c>
      <c r="F7950" s="285" t="s">
        <v>446</v>
      </c>
      <c r="G7950" s="285" t="s">
        <v>446</v>
      </c>
      <c r="H7950" s="278" t="str">
        <f t="shared" si="248"/>
        <v>x</v>
      </c>
      <c r="I7950" s="251" t="s">
        <v>446</v>
      </c>
      <c r="J7950" s="285" t="s">
        <v>6194</v>
      </c>
      <c r="K7950" s="278" t="str">
        <f t="shared" si="249"/>
        <v>ECU002Fatalities in all crises</v>
      </c>
      <c r="L7950" s="286">
        <v>43676</v>
      </c>
      <c r="M7950" s="286" t="s">
        <v>3249</v>
      </c>
    </row>
    <row r="7951" spans="1:13" s="269" customFormat="1" ht="15.5" hidden="1" thickTop="1" thickBot="1" x14ac:dyDescent="0.4">
      <c r="A7951" s="287" t="s">
        <v>1235</v>
      </c>
      <c r="B7951" s="288" t="str">
        <f>VLOOKUP(A7951,Lists!B:C,2,FALSE)</f>
        <v>ECU002</v>
      </c>
      <c r="C7951" s="288" t="str">
        <f>VLOOKUP(A7951,Lists!B:D,3,FALSE)</f>
        <v>ECU</v>
      </c>
      <c r="D7951" s="289" t="s">
        <v>752</v>
      </c>
      <c r="E7951" s="289">
        <v>295545</v>
      </c>
      <c r="F7951" s="289" t="s">
        <v>6192</v>
      </c>
      <c r="G7951" s="289" t="s">
        <v>731</v>
      </c>
      <c r="H7951" s="278">
        <f t="shared" si="248"/>
        <v>2</v>
      </c>
      <c r="I7951" s="252" t="s">
        <v>6184</v>
      </c>
      <c r="J7951" s="289"/>
      <c r="K7951" s="278" t="str">
        <f t="shared" si="249"/>
        <v>ECU002People in Need</v>
      </c>
      <c r="L7951" s="290">
        <v>43676</v>
      </c>
      <c r="M7951" s="290" t="s">
        <v>3249</v>
      </c>
    </row>
    <row r="7952" spans="1:13" s="269" customFormat="1" ht="15.5" hidden="1" thickTop="1" thickBot="1" x14ac:dyDescent="0.4">
      <c r="A7952" s="283" t="s">
        <v>1235</v>
      </c>
      <c r="B7952" s="284" t="str">
        <f>VLOOKUP(A7952,Lists!B:C,2,FALSE)</f>
        <v>ECU002</v>
      </c>
      <c r="C7952" s="284" t="str">
        <f>VLOOKUP(A7952,Lists!B:D,3,FALSE)</f>
        <v>ECU</v>
      </c>
      <c r="D7952" s="285" t="s">
        <v>5112</v>
      </c>
      <c r="E7952" s="285">
        <v>295545</v>
      </c>
      <c r="F7952" s="285" t="s">
        <v>6192</v>
      </c>
      <c r="G7952" s="285" t="s">
        <v>731</v>
      </c>
      <c r="H7952" s="278">
        <f t="shared" si="248"/>
        <v>2</v>
      </c>
      <c r="I7952" s="251" t="s">
        <v>6184</v>
      </c>
      <c r="J7952" s="285"/>
      <c r="K7952" s="278" t="str">
        <f t="shared" si="249"/>
        <v>ECU002Moderate humanitarian conditions - Level 3</v>
      </c>
      <c r="L7952" s="286">
        <v>43676</v>
      </c>
      <c r="M7952" s="286" t="s">
        <v>3249</v>
      </c>
    </row>
    <row r="7953" spans="1:13" s="269" customFormat="1" ht="15.5" hidden="1" thickTop="1" thickBot="1" x14ac:dyDescent="0.4">
      <c r="A7953" s="287" t="s">
        <v>5777</v>
      </c>
      <c r="B7953" s="288" t="str">
        <f>VLOOKUP(A7953,Lists!B:C,2,FALSE)</f>
        <v>IDN001</v>
      </c>
      <c r="C7953" s="288" t="str">
        <f>VLOOKUP(A7953,Lists!B:D,3,FALSE)</f>
        <v>IDN</v>
      </c>
      <c r="D7953" s="289" t="s">
        <v>522</v>
      </c>
      <c r="E7953" s="289">
        <v>237655000</v>
      </c>
      <c r="F7953" s="289" t="s">
        <v>6195</v>
      </c>
      <c r="G7953" s="289" t="s">
        <v>731</v>
      </c>
      <c r="H7953" s="278">
        <f t="shared" si="248"/>
        <v>2</v>
      </c>
      <c r="I7953" s="252" t="s">
        <v>6206</v>
      </c>
      <c r="J7953" s="289" t="s">
        <v>6215</v>
      </c>
      <c r="K7953" s="278" t="str">
        <f t="shared" si="249"/>
        <v>IDN001Total population</v>
      </c>
      <c r="L7953" s="290">
        <v>43676</v>
      </c>
      <c r="M7953" s="290" t="s">
        <v>3249</v>
      </c>
    </row>
    <row r="7954" spans="1:13" s="269" customFormat="1" ht="15.5" hidden="1" thickTop="1" thickBot="1" x14ac:dyDescent="0.4">
      <c r="A7954" s="283" t="s">
        <v>5777</v>
      </c>
      <c r="B7954" s="284" t="str">
        <f>VLOOKUP(A7954,Lists!B:C,2,FALSE)</f>
        <v>IDN001</v>
      </c>
      <c r="C7954" s="284" t="str">
        <f>VLOOKUP(A7954,Lists!B:D,3,FALSE)</f>
        <v>IDN</v>
      </c>
      <c r="D7954" s="285" t="s">
        <v>660</v>
      </c>
      <c r="E7954" s="285">
        <v>723163</v>
      </c>
      <c r="F7954" s="285" t="s">
        <v>6196</v>
      </c>
      <c r="G7954" s="285" t="s">
        <v>731</v>
      </c>
      <c r="H7954" s="278">
        <f t="shared" si="248"/>
        <v>2</v>
      </c>
      <c r="I7954" s="251" t="s">
        <v>6207</v>
      </c>
      <c r="J7954" s="285" t="s">
        <v>6216</v>
      </c>
      <c r="K7954" s="278" t="str">
        <f t="shared" si="249"/>
        <v>IDN001Landmass affected</v>
      </c>
      <c r="L7954" s="286">
        <v>43676</v>
      </c>
      <c r="M7954" s="286" t="s">
        <v>3249</v>
      </c>
    </row>
    <row r="7955" spans="1:13" s="269" customFormat="1" ht="15.5" hidden="1" thickTop="1" thickBot="1" x14ac:dyDescent="0.4">
      <c r="A7955" s="287" t="s">
        <v>5777</v>
      </c>
      <c r="B7955" s="288" t="str">
        <f>VLOOKUP(A7955,Lists!B:C,2,FALSE)</f>
        <v>IDN001</v>
      </c>
      <c r="C7955" s="288" t="str">
        <f>VLOOKUP(A7955,Lists!B:D,3,FALSE)</f>
        <v>IDN</v>
      </c>
      <c r="D7955" s="289" t="s">
        <v>737</v>
      </c>
      <c r="E7955" s="289">
        <v>39202000</v>
      </c>
      <c r="F7955" s="289" t="s">
        <v>6196</v>
      </c>
      <c r="G7955" s="289" t="s">
        <v>731</v>
      </c>
      <c r="H7955" s="278">
        <f t="shared" si="248"/>
        <v>2</v>
      </c>
      <c r="I7955" s="252" t="s">
        <v>6207</v>
      </c>
      <c r="J7955" s="289" t="s">
        <v>6217</v>
      </c>
      <c r="K7955" s="278" t="str">
        <f t="shared" si="249"/>
        <v>IDN001People exposed</v>
      </c>
      <c r="L7955" s="290">
        <v>43676</v>
      </c>
      <c r="M7955" s="290" t="s">
        <v>3249</v>
      </c>
    </row>
    <row r="7956" spans="1:13" s="269" customFormat="1" ht="15.5" hidden="1" thickTop="1" thickBot="1" x14ac:dyDescent="0.4">
      <c r="A7956" s="283" t="s">
        <v>5777</v>
      </c>
      <c r="B7956" s="284" t="str">
        <f>VLOOKUP(A7956,Lists!B:C,2,FALSE)</f>
        <v>IDN001</v>
      </c>
      <c r="C7956" s="284" t="str">
        <f>VLOOKUP(A7956,Lists!B:D,3,FALSE)</f>
        <v>IDN</v>
      </c>
      <c r="D7956" s="285" t="s">
        <v>533</v>
      </c>
      <c r="E7956" s="285">
        <v>5307000</v>
      </c>
      <c r="F7956" s="285" t="s">
        <v>6197</v>
      </c>
      <c r="G7956" s="285" t="s">
        <v>731</v>
      </c>
      <c r="H7956" s="278">
        <f t="shared" si="248"/>
        <v>2</v>
      </c>
      <c r="I7956" s="251" t="s">
        <v>6208</v>
      </c>
      <c r="J7956" s="285" t="s">
        <v>6218</v>
      </c>
      <c r="K7956" s="278" t="str">
        <f t="shared" si="249"/>
        <v>IDN001People affected</v>
      </c>
      <c r="L7956" s="286">
        <v>43676</v>
      </c>
      <c r="M7956" s="286" t="s">
        <v>3249</v>
      </c>
    </row>
    <row r="7957" spans="1:13" s="269" customFormat="1" ht="15.5" thickTop="1" thickBot="1" x14ac:dyDescent="0.4">
      <c r="A7957" s="287" t="s">
        <v>5777</v>
      </c>
      <c r="B7957" s="288" t="str">
        <f>VLOOKUP(A7957,Lists!B:C,2,FALSE)</f>
        <v>IDN001</v>
      </c>
      <c r="C7957" s="288" t="str">
        <f>VLOOKUP(A7957,Lists!B:D,3,FALSE)</f>
        <v>IDN</v>
      </c>
      <c r="D7957" s="289" t="s">
        <v>666</v>
      </c>
      <c r="E7957" s="289">
        <v>61000</v>
      </c>
      <c r="F7957" s="289" t="s">
        <v>6198</v>
      </c>
      <c r="G7957" s="289" t="s">
        <v>732</v>
      </c>
      <c r="H7957" s="278">
        <f t="shared" si="248"/>
        <v>1</v>
      </c>
      <c r="I7957" s="252" t="s">
        <v>6209</v>
      </c>
      <c r="J7957" s="289" t="s">
        <v>6219</v>
      </c>
      <c r="K7957" s="278" t="str">
        <f t="shared" si="249"/>
        <v>IDN001People displaced</v>
      </c>
      <c r="L7957" s="290">
        <v>43676</v>
      </c>
      <c r="M7957" s="290" t="s">
        <v>3249</v>
      </c>
    </row>
    <row r="7958" spans="1:13" s="269" customFormat="1" ht="15.5" hidden="1" thickTop="1" thickBot="1" x14ac:dyDescent="0.4">
      <c r="A7958" s="283" t="s">
        <v>5777</v>
      </c>
      <c r="B7958" s="284" t="str">
        <f>VLOOKUP(A7958,Lists!B:C,2,FALSE)</f>
        <v>IDN001</v>
      </c>
      <c r="C7958" s="284" t="str">
        <f>VLOOKUP(A7958,Lists!B:D,3,FALSE)</f>
        <v>IDN</v>
      </c>
      <c r="D7958" s="285" t="s">
        <v>5028</v>
      </c>
      <c r="E7958" s="285" t="s">
        <v>446</v>
      </c>
      <c r="F7958" s="285" t="s">
        <v>446</v>
      </c>
      <c r="G7958" s="285" t="s">
        <v>446</v>
      </c>
      <c r="H7958" s="278" t="str">
        <f t="shared" si="248"/>
        <v>x</v>
      </c>
      <c r="I7958" s="251" t="s">
        <v>446</v>
      </c>
      <c r="J7958" s="285" t="s">
        <v>6121</v>
      </c>
      <c r="K7958" s="278" t="str">
        <f t="shared" si="249"/>
        <v>IDN001Illness cases reported</v>
      </c>
      <c r="L7958" s="286">
        <v>43676</v>
      </c>
      <c r="M7958" s="286" t="s">
        <v>3249</v>
      </c>
    </row>
    <row r="7959" spans="1:13" s="269" customFormat="1" ht="15.5" hidden="1" thickTop="1" thickBot="1" x14ac:dyDescent="0.4">
      <c r="A7959" s="287" t="s">
        <v>5777</v>
      </c>
      <c r="B7959" s="288" t="str">
        <f>VLOOKUP(A7959,Lists!B:C,2,FALSE)</f>
        <v>IDN001</v>
      </c>
      <c r="C7959" s="288" t="str">
        <f>VLOOKUP(A7959,Lists!B:D,3,FALSE)</f>
        <v>IDN</v>
      </c>
      <c r="D7959" s="289" t="s">
        <v>5027</v>
      </c>
      <c r="E7959" s="289">
        <v>490</v>
      </c>
      <c r="F7959" s="289" t="s">
        <v>6199</v>
      </c>
      <c r="G7959" s="289" t="s">
        <v>730</v>
      </c>
      <c r="H7959" s="278">
        <f t="shared" si="248"/>
        <v>3</v>
      </c>
      <c r="I7959" s="252" t="s">
        <v>6210</v>
      </c>
      <c r="J7959" s="289" t="s">
        <v>6220</v>
      </c>
      <c r="K7959" s="278" t="str">
        <f t="shared" si="249"/>
        <v>IDN001Injuries reported</v>
      </c>
      <c r="L7959" s="290">
        <v>43676</v>
      </c>
      <c r="M7959" s="290" t="s">
        <v>3249</v>
      </c>
    </row>
    <row r="7960" spans="1:13" s="269" customFormat="1" ht="15.5" hidden="1" thickTop="1" thickBot="1" x14ac:dyDescent="0.4">
      <c r="A7960" s="283" t="s">
        <v>5777</v>
      </c>
      <c r="B7960" s="284" t="str">
        <f>VLOOKUP(A7960,Lists!B:C,2,FALSE)</f>
        <v>IDN001</v>
      </c>
      <c r="C7960" s="284" t="str">
        <f>VLOOKUP(A7960,Lists!B:D,3,FALSE)</f>
        <v>IDN</v>
      </c>
      <c r="D7960" s="285" t="s">
        <v>5029</v>
      </c>
      <c r="E7960" s="285">
        <v>20</v>
      </c>
      <c r="F7960" s="285" t="s">
        <v>6200</v>
      </c>
      <c r="G7960" s="285" t="s">
        <v>730</v>
      </c>
      <c r="H7960" s="278">
        <f t="shared" si="248"/>
        <v>3</v>
      </c>
      <c r="I7960" s="251" t="s">
        <v>6211</v>
      </c>
      <c r="J7960" s="285" t="s">
        <v>6221</v>
      </c>
      <c r="K7960" s="278" t="str">
        <f t="shared" si="249"/>
        <v>IDN001Fatalities reported</v>
      </c>
      <c r="L7960" s="286">
        <v>43676</v>
      </c>
      <c r="M7960" s="286" t="s">
        <v>3249</v>
      </c>
    </row>
    <row r="7961" spans="1:13" s="269" customFormat="1" ht="15.5" hidden="1" thickTop="1" thickBot="1" x14ac:dyDescent="0.4">
      <c r="A7961" s="287" t="s">
        <v>5777</v>
      </c>
      <c r="B7961" s="288" t="str">
        <f>VLOOKUP(A7961,Lists!B:C,2,FALSE)</f>
        <v>IDN001</v>
      </c>
      <c r="C7961" s="288" t="str">
        <f>VLOOKUP(A7961,Lists!B:D,3,FALSE)</f>
        <v>IDN</v>
      </c>
      <c r="D7961" s="289" t="s">
        <v>5115</v>
      </c>
      <c r="E7961" s="289">
        <v>20</v>
      </c>
      <c r="F7961" s="289" t="s">
        <v>6200</v>
      </c>
      <c r="G7961" s="289" t="s">
        <v>730</v>
      </c>
      <c r="H7961" s="278">
        <f t="shared" si="248"/>
        <v>3</v>
      </c>
      <c r="I7961" s="252" t="s">
        <v>6211</v>
      </c>
      <c r="J7961" s="289" t="s">
        <v>6221</v>
      </c>
      <c r="K7961" s="278" t="str">
        <f t="shared" si="249"/>
        <v>IDN001Fatalities in all crises</v>
      </c>
      <c r="L7961" s="290">
        <v>43676</v>
      </c>
      <c r="M7961" s="290" t="s">
        <v>3249</v>
      </c>
    </row>
    <row r="7962" spans="1:13" s="269" customFormat="1" ht="15.5" hidden="1" thickTop="1" thickBot="1" x14ac:dyDescent="0.4">
      <c r="A7962" s="283" t="s">
        <v>5777</v>
      </c>
      <c r="B7962" s="284" t="str">
        <f>VLOOKUP(A7962,Lists!B:C,2,FALSE)</f>
        <v>IDN001</v>
      </c>
      <c r="C7962" s="284" t="str">
        <f>VLOOKUP(A7962,Lists!B:D,3,FALSE)</f>
        <v>IDN</v>
      </c>
      <c r="D7962" s="285" t="s">
        <v>5108</v>
      </c>
      <c r="E7962" s="285">
        <v>2388</v>
      </c>
      <c r="F7962" s="285" t="s">
        <v>6201</v>
      </c>
      <c r="G7962" s="285" t="s">
        <v>730</v>
      </c>
      <c r="H7962" s="278">
        <f t="shared" si="248"/>
        <v>3</v>
      </c>
      <c r="I7962" s="251" t="s">
        <v>6210</v>
      </c>
      <c r="J7962" s="285" t="s">
        <v>6222</v>
      </c>
      <c r="K7962" s="278" t="str">
        <f t="shared" si="249"/>
        <v>IDN001Buildings damaged</v>
      </c>
      <c r="L7962" s="286">
        <v>43676</v>
      </c>
      <c r="M7962" s="286" t="s">
        <v>3249</v>
      </c>
    </row>
    <row r="7963" spans="1:13" s="269" customFormat="1" ht="15.5" hidden="1" thickTop="1" thickBot="1" x14ac:dyDescent="0.4">
      <c r="A7963" s="287" t="s">
        <v>5777</v>
      </c>
      <c r="B7963" s="288" t="str">
        <f>VLOOKUP(A7963,Lists!B:C,2,FALSE)</f>
        <v>IDN001</v>
      </c>
      <c r="C7963" s="288" t="str">
        <f>VLOOKUP(A7963,Lists!B:D,3,FALSE)</f>
        <v>IDN</v>
      </c>
      <c r="D7963" s="289" t="s">
        <v>5109</v>
      </c>
      <c r="E7963" s="289">
        <v>2657</v>
      </c>
      <c r="F7963" s="289" t="s">
        <v>6202</v>
      </c>
      <c r="G7963" s="289" t="s">
        <v>730</v>
      </c>
      <c r="H7963" s="278">
        <f t="shared" si="248"/>
        <v>3</v>
      </c>
      <c r="I7963" s="252" t="s">
        <v>6210</v>
      </c>
      <c r="J7963" s="289" t="s">
        <v>6223</v>
      </c>
      <c r="K7963" s="278" t="str">
        <f t="shared" si="249"/>
        <v>IDN001Buildings destroyed</v>
      </c>
      <c r="L7963" s="290">
        <v>43676</v>
      </c>
      <c r="M7963" s="290" t="s">
        <v>3249</v>
      </c>
    </row>
    <row r="7964" spans="1:13" s="269" customFormat="1" ht="15.5" hidden="1" thickTop="1" thickBot="1" x14ac:dyDescent="0.4">
      <c r="A7964" s="283" t="s">
        <v>5777</v>
      </c>
      <c r="B7964" s="284" t="str">
        <f>VLOOKUP(A7964,Lists!B:C,2,FALSE)</f>
        <v>IDN001</v>
      </c>
      <c r="C7964" s="284" t="str">
        <f>VLOOKUP(A7964,Lists!B:D,3,FALSE)</f>
        <v>IDN</v>
      </c>
      <c r="D7964" s="285" t="s">
        <v>742</v>
      </c>
      <c r="E7964" s="285" t="s">
        <v>446</v>
      </c>
      <c r="F7964" s="285" t="s">
        <v>446</v>
      </c>
      <c r="G7964" s="285" t="s">
        <v>446</v>
      </c>
      <c r="H7964" s="278" t="str">
        <f t="shared" si="248"/>
        <v>x</v>
      </c>
      <c r="I7964" s="251" t="s">
        <v>446</v>
      </c>
      <c r="J7964" s="285" t="s">
        <v>6121</v>
      </c>
      <c r="K7964" s="278" t="str">
        <f t="shared" si="249"/>
        <v>IDN001Economic Losses</v>
      </c>
      <c r="L7964" s="286">
        <v>43676</v>
      </c>
      <c r="M7964" s="286" t="s">
        <v>3249</v>
      </c>
    </row>
    <row r="7965" spans="1:13" s="269" customFormat="1" ht="15.5" hidden="1" thickTop="1" thickBot="1" x14ac:dyDescent="0.4">
      <c r="A7965" s="287" t="s">
        <v>5777</v>
      </c>
      <c r="B7965" s="288" t="str">
        <f>VLOOKUP(A7965,Lists!B:C,2,FALSE)</f>
        <v>IDN001</v>
      </c>
      <c r="C7965" s="288" t="str">
        <f>VLOOKUP(A7965,Lists!B:D,3,FALSE)</f>
        <v>IDN</v>
      </c>
      <c r="D7965" s="289" t="s">
        <v>752</v>
      </c>
      <c r="E7965" s="289">
        <v>61000</v>
      </c>
      <c r="F7965" s="289" t="s">
        <v>6203</v>
      </c>
      <c r="G7965" s="289" t="s">
        <v>731</v>
      </c>
      <c r="H7965" s="278">
        <f t="shared" si="248"/>
        <v>2</v>
      </c>
      <c r="I7965" s="252" t="s">
        <v>6212</v>
      </c>
      <c r="J7965" s="289" t="s">
        <v>6224</v>
      </c>
      <c r="K7965" s="278" t="str">
        <f t="shared" si="249"/>
        <v>IDN001People in Need</v>
      </c>
      <c r="L7965" s="290">
        <v>43676</v>
      </c>
      <c r="M7965" s="290" t="s">
        <v>3249</v>
      </c>
    </row>
    <row r="7966" spans="1:13" s="269" customFormat="1" ht="15.5" hidden="1" thickTop="1" thickBot="1" x14ac:dyDescent="0.4">
      <c r="A7966" s="283" t="s">
        <v>5777</v>
      </c>
      <c r="B7966" s="284" t="str">
        <f>VLOOKUP(A7966,Lists!B:C,2,FALSE)</f>
        <v>IDN001</v>
      </c>
      <c r="C7966" s="284" t="str">
        <f>VLOOKUP(A7966,Lists!B:D,3,FALSE)</f>
        <v>IDN</v>
      </c>
      <c r="D7966" s="285" t="s">
        <v>5110</v>
      </c>
      <c r="E7966" s="285">
        <v>33895000</v>
      </c>
      <c r="F7966" s="285" t="s">
        <v>6204</v>
      </c>
      <c r="G7966" s="285" t="s">
        <v>731</v>
      </c>
      <c r="H7966" s="278">
        <f t="shared" si="248"/>
        <v>2</v>
      </c>
      <c r="I7966" s="251" t="s">
        <v>6213</v>
      </c>
      <c r="J7966" s="285" t="s">
        <v>6225</v>
      </c>
      <c r="K7966" s="278" t="str">
        <f t="shared" si="249"/>
        <v>IDN001Minimal humanitarian conditions - Level 1</v>
      </c>
      <c r="L7966" s="286">
        <v>43676</v>
      </c>
      <c r="M7966" s="286" t="s">
        <v>3249</v>
      </c>
    </row>
    <row r="7967" spans="1:13" s="269" customFormat="1" ht="15.5" hidden="1" thickTop="1" thickBot="1" x14ac:dyDescent="0.4">
      <c r="A7967" s="287" t="s">
        <v>5777</v>
      </c>
      <c r="B7967" s="288" t="str">
        <f>VLOOKUP(A7967,Lists!B:C,2,FALSE)</f>
        <v>IDN001</v>
      </c>
      <c r="C7967" s="288" t="str">
        <f>VLOOKUP(A7967,Lists!B:D,3,FALSE)</f>
        <v>IDN</v>
      </c>
      <c r="D7967" s="289" t="s">
        <v>5111</v>
      </c>
      <c r="E7967" s="289">
        <v>5246000</v>
      </c>
      <c r="F7967" s="289" t="s">
        <v>6205</v>
      </c>
      <c r="G7967" s="289" t="s">
        <v>731</v>
      </c>
      <c r="H7967" s="278">
        <f t="shared" si="248"/>
        <v>2</v>
      </c>
      <c r="I7967" s="252" t="s">
        <v>6214</v>
      </c>
      <c r="J7967" s="289" t="s">
        <v>6226</v>
      </c>
      <c r="K7967" s="278" t="str">
        <f t="shared" si="249"/>
        <v>IDN001Stressed humanitarian conditions - Level 2</v>
      </c>
      <c r="L7967" s="290">
        <v>43676</v>
      </c>
      <c r="M7967" s="290" t="s">
        <v>3249</v>
      </c>
    </row>
    <row r="7968" spans="1:13" s="269" customFormat="1" ht="15.5" hidden="1" thickTop="1" thickBot="1" x14ac:dyDescent="0.4">
      <c r="A7968" s="283" t="s">
        <v>5777</v>
      </c>
      <c r="B7968" s="284" t="str">
        <f>VLOOKUP(A7968,Lists!B:C,2,FALSE)</f>
        <v>IDN001</v>
      </c>
      <c r="C7968" s="284" t="str">
        <f>VLOOKUP(A7968,Lists!B:D,3,FALSE)</f>
        <v>IDN</v>
      </c>
      <c r="D7968" s="285" t="s">
        <v>5112</v>
      </c>
      <c r="E7968" s="285">
        <v>24000</v>
      </c>
      <c r="F7968" s="285" t="s">
        <v>6202</v>
      </c>
      <c r="G7968" s="285" t="s">
        <v>731</v>
      </c>
      <c r="H7968" s="278">
        <f t="shared" si="248"/>
        <v>2</v>
      </c>
      <c r="I7968" s="251" t="s">
        <v>6210</v>
      </c>
      <c r="J7968" s="285" t="s">
        <v>6227</v>
      </c>
      <c r="K7968" s="278" t="str">
        <f t="shared" si="249"/>
        <v>IDN001Moderate humanitarian conditions - Level 3</v>
      </c>
      <c r="L7968" s="286">
        <v>43676</v>
      </c>
      <c r="M7968" s="286" t="s">
        <v>3249</v>
      </c>
    </row>
    <row r="7969" spans="1:13" s="269" customFormat="1" ht="15.5" hidden="1" thickTop="1" thickBot="1" x14ac:dyDescent="0.4">
      <c r="A7969" s="287" t="s">
        <v>5777</v>
      </c>
      <c r="B7969" s="288" t="str">
        <f>VLOOKUP(A7969,Lists!B:C,2,FALSE)</f>
        <v>IDN001</v>
      </c>
      <c r="C7969" s="288" t="str">
        <f>VLOOKUP(A7969,Lists!B:D,3,FALSE)</f>
        <v>IDN</v>
      </c>
      <c r="D7969" s="289" t="s">
        <v>5113</v>
      </c>
      <c r="E7969" s="289">
        <v>37000</v>
      </c>
      <c r="F7969" s="289" t="s">
        <v>5786</v>
      </c>
      <c r="G7969" s="289" t="s">
        <v>731</v>
      </c>
      <c r="H7969" s="278">
        <f t="shared" si="248"/>
        <v>2</v>
      </c>
      <c r="I7969" s="252" t="s">
        <v>5789</v>
      </c>
      <c r="J7969" s="289" t="s">
        <v>6228</v>
      </c>
      <c r="K7969" s="278" t="str">
        <f t="shared" si="249"/>
        <v>IDN001Severe humanitarian conditions - Level 4</v>
      </c>
      <c r="L7969" s="290">
        <v>43676</v>
      </c>
      <c r="M7969" s="290" t="s">
        <v>3249</v>
      </c>
    </row>
    <row r="7970" spans="1:13" s="269" customFormat="1" ht="15.5" hidden="1" thickTop="1" thickBot="1" x14ac:dyDescent="0.4">
      <c r="A7970" s="283" t="s">
        <v>5777</v>
      </c>
      <c r="B7970" s="284" t="str">
        <f>VLOOKUP(A7970,Lists!B:C,2,FALSE)</f>
        <v>IDN001</v>
      </c>
      <c r="C7970" s="284" t="str">
        <f>VLOOKUP(A7970,Lists!B:D,3,FALSE)</f>
        <v>IDN</v>
      </c>
      <c r="D7970" s="285" t="s">
        <v>5114</v>
      </c>
      <c r="E7970" s="285">
        <v>0</v>
      </c>
      <c r="F7970" s="285" t="s">
        <v>446</v>
      </c>
      <c r="G7970" s="285" t="s">
        <v>731</v>
      </c>
      <c r="H7970" s="278">
        <f t="shared" si="248"/>
        <v>2</v>
      </c>
      <c r="I7970" s="251" t="s">
        <v>446</v>
      </c>
      <c r="J7970" s="285" t="s">
        <v>5800</v>
      </c>
      <c r="K7970" s="278" t="str">
        <f t="shared" si="249"/>
        <v>IDN001Extreme humanitarian conditions - Level 5</v>
      </c>
      <c r="L7970" s="286">
        <v>43676</v>
      </c>
      <c r="M7970" s="286" t="s">
        <v>3249</v>
      </c>
    </row>
    <row r="7971" spans="1:13" s="269" customFormat="1" ht="15.5" hidden="1" thickTop="1" thickBot="1" x14ac:dyDescent="0.4">
      <c r="A7971" s="287" t="s">
        <v>5777</v>
      </c>
      <c r="B7971" s="288" t="str">
        <f>VLOOKUP(A7971,Lists!B:C,2,FALSE)</f>
        <v>IDN001</v>
      </c>
      <c r="C7971" s="288" t="str">
        <f>VLOOKUP(A7971,Lists!B:D,3,FALSE)</f>
        <v>IDN</v>
      </c>
      <c r="D7971" s="289" t="s">
        <v>688</v>
      </c>
      <c r="E7971" s="289">
        <v>4</v>
      </c>
      <c r="F7971" s="289" t="s">
        <v>446</v>
      </c>
      <c r="G7971" s="289" t="s">
        <v>732</v>
      </c>
      <c r="H7971" s="278">
        <f t="shared" si="248"/>
        <v>1</v>
      </c>
      <c r="I7971" s="252" t="s">
        <v>446</v>
      </c>
      <c r="J7971" s="289" t="s">
        <v>5801</v>
      </c>
      <c r="K7971" s="278" t="str">
        <f t="shared" si="249"/>
        <v>IDN001Crisis affected groups</v>
      </c>
      <c r="L7971" s="290">
        <v>43676</v>
      </c>
      <c r="M7971" s="290" t="s">
        <v>3249</v>
      </c>
    </row>
    <row r="7972" spans="1:13" s="269" customFormat="1" ht="15.5" hidden="1" thickTop="1" thickBot="1" x14ac:dyDescent="0.4">
      <c r="A7972" s="283" t="s">
        <v>5777</v>
      </c>
      <c r="B7972" s="284" t="str">
        <f>VLOOKUP(A7972,Lists!B:C,2,FALSE)</f>
        <v>IDN001</v>
      </c>
      <c r="C7972" s="284" t="str">
        <f>VLOOKUP(A7972,Lists!B:D,3,FALSE)</f>
        <v>IDN</v>
      </c>
      <c r="D7972" s="285" t="s">
        <v>691</v>
      </c>
      <c r="E7972" s="285" t="s">
        <v>446</v>
      </c>
      <c r="F7972" s="285" t="s">
        <v>446</v>
      </c>
      <c r="G7972" s="285" t="s">
        <v>446</v>
      </c>
      <c r="H7972" s="278" t="str">
        <f t="shared" si="248"/>
        <v>x</v>
      </c>
      <c r="I7972" s="251" t="s">
        <v>446</v>
      </c>
      <c r="J7972" s="285" t="s">
        <v>6121</v>
      </c>
      <c r="K7972" s="278" t="str">
        <f t="shared" si="249"/>
        <v>IDN001People facing limited access constraints</v>
      </c>
      <c r="L7972" s="286">
        <v>43676</v>
      </c>
      <c r="M7972" s="286" t="s">
        <v>3249</v>
      </c>
    </row>
    <row r="7973" spans="1:13" s="269" customFormat="1" ht="15.5" hidden="1" thickTop="1" thickBot="1" x14ac:dyDescent="0.4">
      <c r="A7973" s="287" t="s">
        <v>5777</v>
      </c>
      <c r="B7973" s="288" t="str">
        <f>VLOOKUP(A7973,Lists!B:C,2,FALSE)</f>
        <v>IDN001</v>
      </c>
      <c r="C7973" s="288" t="str">
        <f>VLOOKUP(A7973,Lists!B:D,3,FALSE)</f>
        <v>IDN</v>
      </c>
      <c r="D7973" s="289" t="s">
        <v>692</v>
      </c>
      <c r="E7973" s="289" t="s">
        <v>446</v>
      </c>
      <c r="F7973" s="289" t="s">
        <v>446</v>
      </c>
      <c r="G7973" s="289" t="s">
        <v>446</v>
      </c>
      <c r="H7973" s="278" t="str">
        <f t="shared" si="248"/>
        <v>x</v>
      </c>
      <c r="I7973" s="252" t="s">
        <v>446</v>
      </c>
      <c r="J7973" s="289" t="s">
        <v>6121</v>
      </c>
      <c r="K7973" s="278" t="str">
        <f t="shared" si="249"/>
        <v>IDN001People facing restricted access constraints</v>
      </c>
      <c r="L7973" s="290">
        <v>43676</v>
      </c>
      <c r="M7973" s="290" t="s">
        <v>3249</v>
      </c>
    </row>
    <row r="7974" spans="1:13" s="269" customFormat="1" ht="15.5" hidden="1" thickTop="1" thickBot="1" x14ac:dyDescent="0.4">
      <c r="A7974" s="283" t="s">
        <v>6180</v>
      </c>
      <c r="B7974" s="284" t="str">
        <f>VLOOKUP(A7974,Lists!B:C,2,FALSE)</f>
        <v>IDN003</v>
      </c>
      <c r="C7974" s="284" t="str">
        <f>VLOOKUP(A7974,Lists!B:D,3,FALSE)</f>
        <v>IDN</v>
      </c>
      <c r="D7974" s="285" t="s">
        <v>522</v>
      </c>
      <c r="E7974" s="285">
        <v>237655000</v>
      </c>
      <c r="F7974" s="285" t="s">
        <v>6195</v>
      </c>
      <c r="G7974" s="285" t="s">
        <v>731</v>
      </c>
      <c r="H7974" s="278">
        <f t="shared" si="248"/>
        <v>2</v>
      </c>
      <c r="I7974" s="251" t="s">
        <v>6206</v>
      </c>
      <c r="J7974" s="285" t="s">
        <v>6215</v>
      </c>
      <c r="K7974" s="278" t="str">
        <f t="shared" si="249"/>
        <v>IDN003Total population</v>
      </c>
      <c r="L7974" s="286">
        <v>43676</v>
      </c>
      <c r="M7974" s="286" t="s">
        <v>3249</v>
      </c>
    </row>
    <row r="7975" spans="1:13" s="269" customFormat="1" ht="15.5" hidden="1" thickTop="1" thickBot="1" x14ac:dyDescent="0.4">
      <c r="A7975" s="287" t="s">
        <v>6180</v>
      </c>
      <c r="B7975" s="288" t="str">
        <f>VLOOKUP(A7975,Lists!B:C,2,FALSE)</f>
        <v>IDN003</v>
      </c>
      <c r="C7975" s="288" t="str">
        <f>VLOOKUP(A7975,Lists!B:D,3,FALSE)</f>
        <v>IDN</v>
      </c>
      <c r="D7975" s="289" t="s">
        <v>660</v>
      </c>
      <c r="E7975" s="289">
        <v>8202</v>
      </c>
      <c r="F7975" s="289" t="s">
        <v>6229</v>
      </c>
      <c r="G7975" s="289" t="s">
        <v>731</v>
      </c>
      <c r="H7975" s="278">
        <f t="shared" si="248"/>
        <v>2</v>
      </c>
      <c r="I7975" s="252" t="s">
        <v>6233</v>
      </c>
      <c r="J7975" s="289" t="s">
        <v>6236</v>
      </c>
      <c r="K7975" s="278" t="str">
        <f t="shared" si="249"/>
        <v>IDN003Landmass affected</v>
      </c>
      <c r="L7975" s="290">
        <v>43676</v>
      </c>
      <c r="M7975" s="290" t="s">
        <v>3249</v>
      </c>
    </row>
    <row r="7976" spans="1:13" s="269" customFormat="1" ht="15.5" hidden="1" thickTop="1" thickBot="1" x14ac:dyDescent="0.4">
      <c r="A7976" s="283" t="s">
        <v>6180</v>
      </c>
      <c r="B7976" s="284" t="str">
        <f>VLOOKUP(A7976,Lists!B:C,2,FALSE)</f>
        <v>IDN003</v>
      </c>
      <c r="C7976" s="284" t="str">
        <f>VLOOKUP(A7976,Lists!B:D,3,FALSE)</f>
        <v>IDN</v>
      </c>
      <c r="D7976" s="285" t="s">
        <v>737</v>
      </c>
      <c r="E7976" s="285">
        <v>4213000</v>
      </c>
      <c r="F7976" s="285" t="s">
        <v>6229</v>
      </c>
      <c r="G7976" s="285" t="s">
        <v>731</v>
      </c>
      <c r="H7976" s="278">
        <f t="shared" si="248"/>
        <v>2</v>
      </c>
      <c r="I7976" s="251" t="s">
        <v>6233</v>
      </c>
      <c r="J7976" s="285" t="s">
        <v>6237</v>
      </c>
      <c r="K7976" s="278" t="str">
        <f t="shared" si="249"/>
        <v>IDN003People exposed</v>
      </c>
      <c r="L7976" s="286">
        <v>43676</v>
      </c>
      <c r="M7976" s="286" t="s">
        <v>3249</v>
      </c>
    </row>
    <row r="7977" spans="1:13" s="269" customFormat="1" ht="15.5" hidden="1" thickTop="1" thickBot="1" x14ac:dyDescent="0.4">
      <c r="A7977" s="287" t="s">
        <v>6180</v>
      </c>
      <c r="B7977" s="288" t="str">
        <f>VLOOKUP(A7977,Lists!B:C,2,FALSE)</f>
        <v>IDN003</v>
      </c>
      <c r="C7977" s="288" t="str">
        <f>VLOOKUP(A7977,Lists!B:D,3,FALSE)</f>
        <v>IDN</v>
      </c>
      <c r="D7977" s="289" t="s">
        <v>533</v>
      </c>
      <c r="E7977" s="289">
        <v>16000</v>
      </c>
      <c r="F7977" s="289" t="s">
        <v>6230</v>
      </c>
      <c r="G7977" s="289" t="s">
        <v>731</v>
      </c>
      <c r="H7977" s="278">
        <f t="shared" si="248"/>
        <v>2</v>
      </c>
      <c r="I7977" s="252" t="s">
        <v>6234</v>
      </c>
      <c r="J7977" s="289" t="s">
        <v>6238</v>
      </c>
      <c r="K7977" s="278" t="str">
        <f t="shared" si="249"/>
        <v>IDN003People affected</v>
      </c>
      <c r="L7977" s="290">
        <v>43676</v>
      </c>
      <c r="M7977" s="290" t="s">
        <v>3249</v>
      </c>
    </row>
    <row r="7978" spans="1:13" s="269" customFormat="1" ht="15.5" thickTop="1" thickBot="1" x14ac:dyDescent="0.4">
      <c r="A7978" s="283" t="s">
        <v>6180</v>
      </c>
      <c r="B7978" s="284" t="str">
        <f>VLOOKUP(A7978,Lists!B:C,2,FALSE)</f>
        <v>IDN003</v>
      </c>
      <c r="C7978" s="284" t="str">
        <f>VLOOKUP(A7978,Lists!B:D,3,FALSE)</f>
        <v>IDN</v>
      </c>
      <c r="D7978" s="285" t="s">
        <v>666</v>
      </c>
      <c r="E7978" s="285">
        <v>16000</v>
      </c>
      <c r="F7978" s="285" t="s">
        <v>6230</v>
      </c>
      <c r="G7978" s="285" t="s">
        <v>731</v>
      </c>
      <c r="H7978" s="278">
        <f t="shared" si="248"/>
        <v>2</v>
      </c>
      <c r="I7978" s="251" t="s">
        <v>6234</v>
      </c>
      <c r="J7978" s="285" t="s">
        <v>6239</v>
      </c>
      <c r="K7978" s="278" t="str">
        <f t="shared" si="249"/>
        <v>IDN003People displaced</v>
      </c>
      <c r="L7978" s="286">
        <v>43676</v>
      </c>
      <c r="M7978" s="286" t="s">
        <v>3249</v>
      </c>
    </row>
    <row r="7979" spans="1:13" s="269" customFormat="1" ht="15.5" hidden="1" thickTop="1" thickBot="1" x14ac:dyDescent="0.4">
      <c r="A7979" s="287" t="s">
        <v>6180</v>
      </c>
      <c r="B7979" s="288" t="str">
        <f>VLOOKUP(A7979,Lists!B:C,2,FALSE)</f>
        <v>IDN003</v>
      </c>
      <c r="C7979" s="288" t="str">
        <f>VLOOKUP(A7979,Lists!B:D,3,FALSE)</f>
        <v>IDN</v>
      </c>
      <c r="D7979" s="289" t="s">
        <v>5028</v>
      </c>
      <c r="E7979" s="289" t="s">
        <v>446</v>
      </c>
      <c r="F7979" s="289" t="s">
        <v>446</v>
      </c>
      <c r="G7979" s="289" t="s">
        <v>446</v>
      </c>
      <c r="H7979" s="278" t="str">
        <f t="shared" si="248"/>
        <v>x</v>
      </c>
      <c r="I7979" s="252" t="s">
        <v>446</v>
      </c>
      <c r="J7979" s="289" t="s">
        <v>6121</v>
      </c>
      <c r="K7979" s="278" t="str">
        <f t="shared" si="249"/>
        <v>IDN003Illness cases reported</v>
      </c>
      <c r="L7979" s="290">
        <v>43676</v>
      </c>
      <c r="M7979" s="290" t="s">
        <v>3249</v>
      </c>
    </row>
    <row r="7980" spans="1:13" s="269" customFormat="1" ht="15.5" hidden="1" thickTop="1" thickBot="1" x14ac:dyDescent="0.4">
      <c r="A7980" s="283" t="s">
        <v>6180</v>
      </c>
      <c r="B7980" s="284" t="str">
        <f>VLOOKUP(A7980,Lists!B:C,2,FALSE)</f>
        <v>IDN003</v>
      </c>
      <c r="C7980" s="284" t="str">
        <f>VLOOKUP(A7980,Lists!B:D,3,FALSE)</f>
        <v>IDN</v>
      </c>
      <c r="D7980" s="285" t="s">
        <v>5027</v>
      </c>
      <c r="E7980" s="285">
        <v>0</v>
      </c>
      <c r="F7980" s="285" t="s">
        <v>6230</v>
      </c>
      <c r="G7980" s="285" t="s">
        <v>732</v>
      </c>
      <c r="H7980" s="278">
        <f t="shared" si="248"/>
        <v>1</v>
      </c>
      <c r="I7980" s="251" t="s">
        <v>6234</v>
      </c>
      <c r="J7980" s="285" t="s">
        <v>6240</v>
      </c>
      <c r="K7980" s="278" t="str">
        <f t="shared" si="249"/>
        <v>IDN003Injuries reported</v>
      </c>
      <c r="L7980" s="286">
        <v>43676</v>
      </c>
      <c r="M7980" s="286" t="s">
        <v>3249</v>
      </c>
    </row>
    <row r="7981" spans="1:13" s="269" customFormat="1" ht="15.5" hidden="1" thickTop="1" thickBot="1" x14ac:dyDescent="0.4">
      <c r="A7981" s="287" t="s">
        <v>6180</v>
      </c>
      <c r="B7981" s="288" t="str">
        <f>VLOOKUP(A7981,Lists!B:C,2,FALSE)</f>
        <v>IDN003</v>
      </c>
      <c r="C7981" s="288" t="str">
        <f>VLOOKUP(A7981,Lists!B:D,3,FALSE)</f>
        <v>IDN</v>
      </c>
      <c r="D7981" s="289" t="s">
        <v>5029</v>
      </c>
      <c r="E7981" s="289">
        <v>0</v>
      </c>
      <c r="F7981" s="289" t="s">
        <v>6230</v>
      </c>
      <c r="G7981" s="289" t="s">
        <v>732</v>
      </c>
      <c r="H7981" s="278">
        <f t="shared" si="248"/>
        <v>1</v>
      </c>
      <c r="I7981" s="252" t="s">
        <v>6234</v>
      </c>
      <c r="J7981" s="289" t="s">
        <v>6241</v>
      </c>
      <c r="K7981" s="278" t="str">
        <f t="shared" si="249"/>
        <v>IDN003Fatalities reported</v>
      </c>
      <c r="L7981" s="290">
        <v>43676</v>
      </c>
      <c r="M7981" s="290" t="s">
        <v>3249</v>
      </c>
    </row>
    <row r="7982" spans="1:13" s="269" customFormat="1" ht="15.5" hidden="1" thickTop="1" thickBot="1" x14ac:dyDescent="0.4">
      <c r="A7982" s="283" t="s">
        <v>6180</v>
      </c>
      <c r="B7982" s="284" t="str">
        <f>VLOOKUP(A7982,Lists!B:C,2,FALSE)</f>
        <v>IDN003</v>
      </c>
      <c r="C7982" s="284" t="str">
        <f>VLOOKUP(A7982,Lists!B:D,3,FALSE)</f>
        <v>IDN</v>
      </c>
      <c r="D7982" s="285" t="s">
        <v>5115</v>
      </c>
      <c r="E7982" s="285">
        <v>20</v>
      </c>
      <c r="F7982" s="285" t="s">
        <v>6231</v>
      </c>
      <c r="G7982" s="285" t="s">
        <v>730</v>
      </c>
      <c r="H7982" s="278">
        <f t="shared" si="248"/>
        <v>3</v>
      </c>
      <c r="I7982" s="251" t="s">
        <v>6211</v>
      </c>
      <c r="J7982" s="285" t="s">
        <v>6221</v>
      </c>
      <c r="K7982" s="278" t="str">
        <f t="shared" si="249"/>
        <v>IDN003Fatalities in all crises</v>
      </c>
      <c r="L7982" s="286">
        <v>43676</v>
      </c>
      <c r="M7982" s="286" t="s">
        <v>3249</v>
      </c>
    </row>
    <row r="7983" spans="1:13" s="269" customFormat="1" ht="15.5" hidden="1" thickTop="1" thickBot="1" x14ac:dyDescent="0.4">
      <c r="A7983" s="287" t="s">
        <v>6180</v>
      </c>
      <c r="B7983" s="288" t="str">
        <f>VLOOKUP(A7983,Lists!B:C,2,FALSE)</f>
        <v>IDN003</v>
      </c>
      <c r="C7983" s="288" t="str">
        <f>VLOOKUP(A7983,Lists!B:D,3,FALSE)</f>
        <v>IDN</v>
      </c>
      <c r="D7983" s="289" t="s">
        <v>5108</v>
      </c>
      <c r="E7983" s="289">
        <v>527</v>
      </c>
      <c r="F7983" s="289" t="s">
        <v>6230</v>
      </c>
      <c r="G7983" s="289" t="s">
        <v>732</v>
      </c>
      <c r="H7983" s="278">
        <f t="shared" si="248"/>
        <v>1</v>
      </c>
      <c r="I7983" s="252" t="s">
        <v>6234</v>
      </c>
      <c r="J7983" s="289" t="s">
        <v>6242</v>
      </c>
      <c r="K7983" s="278" t="str">
        <f t="shared" si="249"/>
        <v>IDN003Buildings damaged</v>
      </c>
      <c r="L7983" s="290">
        <v>43676</v>
      </c>
      <c r="M7983" s="290" t="s">
        <v>3249</v>
      </c>
    </row>
    <row r="7984" spans="1:13" s="269" customFormat="1" ht="15.5" hidden="1" thickTop="1" thickBot="1" x14ac:dyDescent="0.4">
      <c r="A7984" s="283" t="s">
        <v>6180</v>
      </c>
      <c r="B7984" s="284" t="str">
        <f>VLOOKUP(A7984,Lists!B:C,2,FALSE)</f>
        <v>IDN003</v>
      </c>
      <c r="C7984" s="284" t="str">
        <f>VLOOKUP(A7984,Lists!B:D,3,FALSE)</f>
        <v>IDN</v>
      </c>
      <c r="D7984" s="285" t="s">
        <v>5109</v>
      </c>
      <c r="E7984" s="285">
        <v>1614</v>
      </c>
      <c r="F7984" s="285" t="s">
        <v>6230</v>
      </c>
      <c r="G7984" s="285" t="s">
        <v>732</v>
      </c>
      <c r="H7984" s="278">
        <f t="shared" si="248"/>
        <v>1</v>
      </c>
      <c r="I7984" s="251" t="s">
        <v>6234</v>
      </c>
      <c r="J7984" s="285" t="s">
        <v>6242</v>
      </c>
      <c r="K7984" s="278" t="str">
        <f t="shared" si="249"/>
        <v>IDN003Buildings destroyed</v>
      </c>
      <c r="L7984" s="286">
        <v>43676</v>
      </c>
      <c r="M7984" s="286" t="s">
        <v>3249</v>
      </c>
    </row>
    <row r="7985" spans="1:13" s="269" customFormat="1" ht="15.5" hidden="1" thickTop="1" thickBot="1" x14ac:dyDescent="0.4">
      <c r="A7985" s="287" t="s">
        <v>6180</v>
      </c>
      <c r="B7985" s="288" t="str">
        <f>VLOOKUP(A7985,Lists!B:C,2,FALSE)</f>
        <v>IDN003</v>
      </c>
      <c r="C7985" s="288" t="str">
        <f>VLOOKUP(A7985,Lists!B:D,3,FALSE)</f>
        <v>IDN</v>
      </c>
      <c r="D7985" s="289" t="s">
        <v>742</v>
      </c>
      <c r="E7985" s="289" t="s">
        <v>446</v>
      </c>
      <c r="F7985" s="289" t="s">
        <v>446</v>
      </c>
      <c r="G7985" s="289" t="s">
        <v>446</v>
      </c>
      <c r="H7985" s="278" t="str">
        <f t="shared" si="248"/>
        <v>x</v>
      </c>
      <c r="I7985" s="252" t="s">
        <v>446</v>
      </c>
      <c r="J7985" s="289" t="s">
        <v>6121</v>
      </c>
      <c r="K7985" s="278" t="str">
        <f t="shared" si="249"/>
        <v>IDN003Economic Losses</v>
      </c>
      <c r="L7985" s="290">
        <v>43676</v>
      </c>
      <c r="M7985" s="290" t="s">
        <v>3249</v>
      </c>
    </row>
    <row r="7986" spans="1:13" s="269" customFormat="1" ht="15.5" hidden="1" thickTop="1" thickBot="1" x14ac:dyDescent="0.4">
      <c r="A7986" s="283" t="s">
        <v>6180</v>
      </c>
      <c r="B7986" s="284" t="str">
        <f>VLOOKUP(A7986,Lists!B:C,2,FALSE)</f>
        <v>IDN003</v>
      </c>
      <c r="C7986" s="284" t="str">
        <f>VLOOKUP(A7986,Lists!B:D,3,FALSE)</f>
        <v>IDN</v>
      </c>
      <c r="D7986" s="285" t="s">
        <v>752</v>
      </c>
      <c r="E7986" s="285">
        <v>16000</v>
      </c>
      <c r="F7986" s="285" t="s">
        <v>6230</v>
      </c>
      <c r="G7986" s="285" t="s">
        <v>731</v>
      </c>
      <c r="H7986" s="278">
        <f t="shared" si="248"/>
        <v>2</v>
      </c>
      <c r="I7986" s="251" t="s">
        <v>6234</v>
      </c>
      <c r="J7986" s="285" t="s">
        <v>6243</v>
      </c>
      <c r="K7986" s="278" t="str">
        <f t="shared" si="249"/>
        <v>IDN003People in Need</v>
      </c>
      <c r="L7986" s="286">
        <v>43676</v>
      </c>
      <c r="M7986" s="286" t="s">
        <v>3249</v>
      </c>
    </row>
    <row r="7987" spans="1:13" s="269" customFormat="1" ht="15.5" hidden="1" thickTop="1" thickBot="1" x14ac:dyDescent="0.4">
      <c r="A7987" s="287" t="s">
        <v>6180</v>
      </c>
      <c r="B7987" s="288" t="str">
        <f>VLOOKUP(A7987,Lists!B:C,2,FALSE)</f>
        <v>IDN003</v>
      </c>
      <c r="C7987" s="288" t="str">
        <f>VLOOKUP(A7987,Lists!B:D,3,FALSE)</f>
        <v>IDN</v>
      </c>
      <c r="D7987" s="289" t="s">
        <v>5110</v>
      </c>
      <c r="E7987" s="289">
        <v>4197000</v>
      </c>
      <c r="F7987" s="289" t="s">
        <v>6232</v>
      </c>
      <c r="G7987" s="289" t="s">
        <v>731</v>
      </c>
      <c r="H7987" s="278">
        <f t="shared" si="248"/>
        <v>2</v>
      </c>
      <c r="I7987" s="252" t="s">
        <v>6235</v>
      </c>
      <c r="J7987" s="289" t="s">
        <v>6244</v>
      </c>
      <c r="K7987" s="278" t="str">
        <f t="shared" si="249"/>
        <v>IDN003Minimal humanitarian conditions - Level 1</v>
      </c>
      <c r="L7987" s="290">
        <v>43676</v>
      </c>
      <c r="M7987" s="290" t="s">
        <v>3249</v>
      </c>
    </row>
    <row r="7988" spans="1:13" s="269" customFormat="1" ht="15.5" hidden="1" thickTop="1" thickBot="1" x14ac:dyDescent="0.4">
      <c r="A7988" s="283" t="s">
        <v>6180</v>
      </c>
      <c r="B7988" s="284" t="str">
        <f>VLOOKUP(A7988,Lists!B:C,2,FALSE)</f>
        <v>IDN003</v>
      </c>
      <c r="C7988" s="284" t="str">
        <f>VLOOKUP(A7988,Lists!B:D,3,FALSE)</f>
        <v>IDN</v>
      </c>
      <c r="D7988" s="285" t="s">
        <v>5111</v>
      </c>
      <c r="E7988" s="285">
        <v>0</v>
      </c>
      <c r="F7988" s="285" t="s">
        <v>446</v>
      </c>
      <c r="G7988" s="285" t="s">
        <v>731</v>
      </c>
      <c r="H7988" s="278">
        <f t="shared" si="248"/>
        <v>2</v>
      </c>
      <c r="I7988" s="251" t="s">
        <v>446</v>
      </c>
      <c r="J7988" s="285" t="s">
        <v>4368</v>
      </c>
      <c r="K7988" s="278" t="str">
        <f t="shared" si="249"/>
        <v>IDN003Stressed humanitarian conditions - Level 2</v>
      </c>
      <c r="L7988" s="286">
        <v>43676</v>
      </c>
      <c r="M7988" s="286" t="s">
        <v>3249</v>
      </c>
    </row>
    <row r="7989" spans="1:13" s="269" customFormat="1" ht="15.5" hidden="1" thickTop="1" thickBot="1" x14ac:dyDescent="0.4">
      <c r="A7989" s="287" t="s">
        <v>6180</v>
      </c>
      <c r="B7989" s="288" t="str">
        <f>VLOOKUP(A7989,Lists!B:C,2,FALSE)</f>
        <v>IDN003</v>
      </c>
      <c r="C7989" s="288" t="str">
        <f>VLOOKUP(A7989,Lists!B:D,3,FALSE)</f>
        <v>IDN</v>
      </c>
      <c r="D7989" s="289" t="s">
        <v>5112</v>
      </c>
      <c r="E7989" s="289">
        <v>16000</v>
      </c>
      <c r="F7989" s="289" t="s">
        <v>6230</v>
      </c>
      <c r="G7989" s="289" t="s">
        <v>731</v>
      </c>
      <c r="H7989" s="278">
        <f t="shared" si="248"/>
        <v>2</v>
      </c>
      <c r="I7989" s="252" t="s">
        <v>6234</v>
      </c>
      <c r="J7989" s="289" t="s">
        <v>6245</v>
      </c>
      <c r="K7989" s="278" t="str">
        <f t="shared" si="249"/>
        <v>IDN003Moderate humanitarian conditions - Level 3</v>
      </c>
      <c r="L7989" s="290">
        <v>43676</v>
      </c>
      <c r="M7989" s="290" t="s">
        <v>3249</v>
      </c>
    </row>
    <row r="7990" spans="1:13" s="269" customFormat="1" ht="15.5" hidden="1" thickTop="1" thickBot="1" x14ac:dyDescent="0.4">
      <c r="A7990" s="283" t="s">
        <v>6180</v>
      </c>
      <c r="B7990" s="284" t="str">
        <f>VLOOKUP(A7990,Lists!B:C,2,FALSE)</f>
        <v>IDN003</v>
      </c>
      <c r="C7990" s="284" t="str">
        <f>VLOOKUP(A7990,Lists!B:D,3,FALSE)</f>
        <v>IDN</v>
      </c>
      <c r="D7990" s="285" t="s">
        <v>5113</v>
      </c>
      <c r="E7990" s="285">
        <v>0</v>
      </c>
      <c r="F7990" s="285" t="s">
        <v>446</v>
      </c>
      <c r="G7990" s="285" t="s">
        <v>731</v>
      </c>
      <c r="H7990" s="278">
        <f t="shared" si="248"/>
        <v>2</v>
      </c>
      <c r="I7990" s="251" t="s">
        <v>446</v>
      </c>
      <c r="J7990" s="285" t="s">
        <v>6246</v>
      </c>
      <c r="K7990" s="278" t="str">
        <f t="shared" si="249"/>
        <v>IDN003Severe humanitarian conditions - Level 4</v>
      </c>
      <c r="L7990" s="286">
        <v>43676</v>
      </c>
      <c r="M7990" s="286" t="s">
        <v>3249</v>
      </c>
    </row>
    <row r="7991" spans="1:13" s="269" customFormat="1" ht="15.5" hidden="1" thickTop="1" thickBot="1" x14ac:dyDescent="0.4">
      <c r="A7991" s="287" t="s">
        <v>6180</v>
      </c>
      <c r="B7991" s="288" t="str">
        <f>VLOOKUP(A7991,Lists!B:C,2,FALSE)</f>
        <v>IDN003</v>
      </c>
      <c r="C7991" s="288" t="str">
        <f>VLOOKUP(A7991,Lists!B:D,3,FALSE)</f>
        <v>IDN</v>
      </c>
      <c r="D7991" s="289" t="s">
        <v>5114</v>
      </c>
      <c r="E7991" s="289">
        <v>0</v>
      </c>
      <c r="F7991" s="289" t="s">
        <v>446</v>
      </c>
      <c r="G7991" s="289" t="s">
        <v>731</v>
      </c>
      <c r="H7991" s="278">
        <f t="shared" si="248"/>
        <v>2</v>
      </c>
      <c r="I7991" s="252" t="s">
        <v>446</v>
      </c>
      <c r="J7991" s="289" t="s">
        <v>6247</v>
      </c>
      <c r="K7991" s="278" t="str">
        <f t="shared" si="249"/>
        <v>IDN003Extreme humanitarian conditions - Level 5</v>
      </c>
      <c r="L7991" s="290">
        <v>43676</v>
      </c>
      <c r="M7991" s="290" t="s">
        <v>3249</v>
      </c>
    </row>
    <row r="7992" spans="1:13" s="269" customFormat="1" ht="15.5" hidden="1" thickTop="1" thickBot="1" x14ac:dyDescent="0.4">
      <c r="A7992" s="283" t="s">
        <v>6180</v>
      </c>
      <c r="B7992" s="284" t="str">
        <f>VLOOKUP(A7992,Lists!B:C,2,FALSE)</f>
        <v>IDN003</v>
      </c>
      <c r="C7992" s="284" t="str">
        <f>VLOOKUP(A7992,Lists!B:D,3,FALSE)</f>
        <v>IDN</v>
      </c>
      <c r="D7992" s="285" t="s">
        <v>688</v>
      </c>
      <c r="E7992" s="285">
        <v>2</v>
      </c>
      <c r="F7992" s="285" t="s">
        <v>446</v>
      </c>
      <c r="G7992" s="285" t="s">
        <v>731</v>
      </c>
      <c r="H7992" s="278">
        <f t="shared" si="248"/>
        <v>2</v>
      </c>
      <c r="I7992" s="251" t="s">
        <v>446</v>
      </c>
      <c r="J7992" s="285" t="s">
        <v>6248</v>
      </c>
      <c r="K7992" s="278" t="str">
        <f t="shared" si="249"/>
        <v>IDN003Crisis affected groups</v>
      </c>
      <c r="L7992" s="286">
        <v>43676</v>
      </c>
      <c r="M7992" s="286" t="s">
        <v>3249</v>
      </c>
    </row>
    <row r="7993" spans="1:13" s="269" customFormat="1" ht="15.5" hidden="1" thickTop="1" thickBot="1" x14ac:dyDescent="0.4">
      <c r="A7993" s="287" t="s">
        <v>6180</v>
      </c>
      <c r="B7993" s="288" t="str">
        <f>VLOOKUP(A7993,Lists!B:C,2,FALSE)</f>
        <v>IDN003</v>
      </c>
      <c r="C7993" s="288" t="str">
        <f>VLOOKUP(A7993,Lists!B:D,3,FALSE)</f>
        <v>IDN</v>
      </c>
      <c r="D7993" s="289" t="s">
        <v>691</v>
      </c>
      <c r="E7993" s="289" t="s">
        <v>446</v>
      </c>
      <c r="F7993" s="289" t="s">
        <v>446</v>
      </c>
      <c r="G7993" s="289" t="s">
        <v>446</v>
      </c>
      <c r="H7993" s="278" t="str">
        <f t="shared" si="248"/>
        <v>x</v>
      </c>
      <c r="I7993" s="252" t="s">
        <v>446</v>
      </c>
      <c r="J7993" s="289" t="s">
        <v>6121</v>
      </c>
      <c r="K7993" s="278" t="str">
        <f t="shared" si="249"/>
        <v>IDN003People facing limited access constraints</v>
      </c>
      <c r="L7993" s="290">
        <v>43676</v>
      </c>
      <c r="M7993" s="290" t="s">
        <v>3249</v>
      </c>
    </row>
    <row r="7994" spans="1:13" s="269" customFormat="1" ht="15.5" hidden="1" thickTop="1" thickBot="1" x14ac:dyDescent="0.4">
      <c r="A7994" s="283" t="s">
        <v>6180</v>
      </c>
      <c r="B7994" s="284" t="str">
        <f>VLOOKUP(A7994,Lists!B:C,2,FALSE)</f>
        <v>IDN003</v>
      </c>
      <c r="C7994" s="284" t="str">
        <f>VLOOKUP(A7994,Lists!B:D,3,FALSE)</f>
        <v>IDN</v>
      </c>
      <c r="D7994" s="285" t="s">
        <v>692</v>
      </c>
      <c r="E7994" s="285" t="s">
        <v>446</v>
      </c>
      <c r="F7994" s="285" t="s">
        <v>446</v>
      </c>
      <c r="G7994" s="285" t="s">
        <v>446</v>
      </c>
      <c r="H7994" s="278" t="str">
        <f t="shared" si="248"/>
        <v>x</v>
      </c>
      <c r="I7994" s="251" t="s">
        <v>446</v>
      </c>
      <c r="J7994" s="285" t="s">
        <v>6121</v>
      </c>
      <c r="K7994" s="278" t="str">
        <f t="shared" si="249"/>
        <v>IDN003People facing restricted access constraints</v>
      </c>
      <c r="L7994" s="286">
        <v>43676</v>
      </c>
      <c r="M7994" s="286" t="s">
        <v>3249</v>
      </c>
    </row>
    <row r="7995" spans="1:13" s="269" customFormat="1" ht="15.5" hidden="1" thickTop="1" thickBot="1" x14ac:dyDescent="0.4">
      <c r="A7995" s="287" t="s">
        <v>5779</v>
      </c>
      <c r="B7995" s="288" t="str">
        <f>VLOOKUP(A7995,Lists!B:C,2,FALSE)</f>
        <v>IDN002</v>
      </c>
      <c r="C7995" s="288" t="str">
        <f>VLOOKUP(A7995,Lists!B:D,3,FALSE)</f>
        <v>IDN</v>
      </c>
      <c r="D7995" s="289" t="s">
        <v>522</v>
      </c>
      <c r="E7995" s="289">
        <v>237655000</v>
      </c>
      <c r="F7995" s="289" t="s">
        <v>6195</v>
      </c>
      <c r="G7995" s="289" t="s">
        <v>731</v>
      </c>
      <c r="H7995" s="278">
        <f t="shared" si="248"/>
        <v>2</v>
      </c>
      <c r="I7995" s="252" t="s">
        <v>6206</v>
      </c>
      <c r="J7995" s="289" t="s">
        <v>6215</v>
      </c>
      <c r="K7995" s="278" t="str">
        <f t="shared" si="249"/>
        <v>IDN002Total population</v>
      </c>
      <c r="L7995" s="290">
        <v>43676</v>
      </c>
      <c r="M7995" s="290" t="s">
        <v>3248</v>
      </c>
    </row>
    <row r="7996" spans="1:13" s="269" customFormat="1" ht="15.5" hidden="1" thickTop="1" thickBot="1" x14ac:dyDescent="0.4">
      <c r="A7996" s="283" t="s">
        <v>5779</v>
      </c>
      <c r="B7996" s="284" t="str">
        <f>VLOOKUP(A7996,Lists!B:C,2,FALSE)</f>
        <v>IDN002</v>
      </c>
      <c r="C7996" s="284" t="str">
        <f>VLOOKUP(A7996,Lists!B:D,3,FALSE)</f>
        <v>IDN</v>
      </c>
      <c r="D7996" s="285" t="s">
        <v>660</v>
      </c>
      <c r="E7996" s="285">
        <v>416060</v>
      </c>
      <c r="F7996" s="285" t="s">
        <v>6249</v>
      </c>
      <c r="G7996" s="285" t="s">
        <v>731</v>
      </c>
      <c r="H7996" s="278">
        <f t="shared" si="248"/>
        <v>2</v>
      </c>
      <c r="I7996" s="251" t="s">
        <v>6250</v>
      </c>
      <c r="J7996" s="285" t="s">
        <v>5791</v>
      </c>
      <c r="K7996" s="278" t="str">
        <f t="shared" si="249"/>
        <v>IDN002Landmass affected</v>
      </c>
      <c r="L7996" s="286">
        <v>43676</v>
      </c>
      <c r="M7996" s="286" t="s">
        <v>3248</v>
      </c>
    </row>
    <row r="7997" spans="1:13" s="269" customFormat="1" ht="15.5" hidden="1" thickTop="1" thickBot="1" x14ac:dyDescent="0.4">
      <c r="A7997" s="287" t="s">
        <v>5779</v>
      </c>
      <c r="B7997" s="288" t="str">
        <f>VLOOKUP(A7997,Lists!B:C,2,FALSE)</f>
        <v>IDN002</v>
      </c>
      <c r="C7997" s="288" t="str">
        <f>VLOOKUP(A7997,Lists!B:D,3,FALSE)</f>
        <v>IDN</v>
      </c>
      <c r="D7997" s="289" t="s">
        <v>737</v>
      </c>
      <c r="E7997" s="289">
        <v>4311000</v>
      </c>
      <c r="F7997" s="289" t="s">
        <v>5782</v>
      </c>
      <c r="G7997" s="289" t="s">
        <v>731</v>
      </c>
      <c r="H7997" s="278">
        <f t="shared" si="248"/>
        <v>2</v>
      </c>
      <c r="I7997" s="252" t="s">
        <v>5787</v>
      </c>
      <c r="J7997" s="289" t="s">
        <v>5792</v>
      </c>
      <c r="K7997" s="278" t="str">
        <f t="shared" si="249"/>
        <v>IDN002People exposed</v>
      </c>
      <c r="L7997" s="290">
        <v>43676</v>
      </c>
      <c r="M7997" s="290" t="s">
        <v>3248</v>
      </c>
    </row>
    <row r="7998" spans="1:13" s="269" customFormat="1" ht="15.5" hidden="1" thickTop="1" thickBot="1" x14ac:dyDescent="0.4">
      <c r="A7998" s="283" t="s">
        <v>5779</v>
      </c>
      <c r="B7998" s="284" t="str">
        <f>VLOOKUP(A7998,Lists!B:C,2,FALSE)</f>
        <v>IDN002</v>
      </c>
      <c r="C7998" s="284" t="str">
        <f>VLOOKUP(A7998,Lists!B:D,3,FALSE)</f>
        <v>IDN</v>
      </c>
      <c r="D7998" s="285" t="s">
        <v>533</v>
      </c>
      <c r="E7998" s="285">
        <v>4311000</v>
      </c>
      <c r="F7998" s="285" t="s">
        <v>5782</v>
      </c>
      <c r="G7998" s="285" t="s">
        <v>730</v>
      </c>
      <c r="H7998" s="278">
        <f t="shared" si="248"/>
        <v>3</v>
      </c>
      <c r="I7998" s="251" t="s">
        <v>5787</v>
      </c>
      <c r="J7998" s="285" t="s">
        <v>5793</v>
      </c>
      <c r="K7998" s="278" t="str">
        <f t="shared" si="249"/>
        <v>IDN002People affected</v>
      </c>
      <c r="L7998" s="286">
        <v>43676</v>
      </c>
      <c r="M7998" s="286" t="s">
        <v>3248</v>
      </c>
    </row>
    <row r="7999" spans="1:13" s="269" customFormat="1" ht="15.5" thickTop="1" thickBot="1" x14ac:dyDescent="0.4">
      <c r="A7999" s="287" t="s">
        <v>5779</v>
      </c>
      <c r="B7999" s="288" t="str">
        <f>VLOOKUP(A7999,Lists!B:C,2,FALSE)</f>
        <v>IDN002</v>
      </c>
      <c r="C7999" s="288" t="str">
        <f>VLOOKUP(A7999,Lists!B:D,3,FALSE)</f>
        <v>IDN</v>
      </c>
      <c r="D7999" s="289" t="s">
        <v>666</v>
      </c>
      <c r="E7999" s="289">
        <v>37000</v>
      </c>
      <c r="F7999" s="289" t="s">
        <v>5783</v>
      </c>
      <c r="G7999" s="289" t="s">
        <v>730</v>
      </c>
      <c r="H7999" s="278">
        <f t="shared" si="248"/>
        <v>3</v>
      </c>
      <c r="I7999" s="252" t="s">
        <v>5788</v>
      </c>
      <c r="J7999" s="289" t="s">
        <v>6251</v>
      </c>
      <c r="K7999" s="278" t="str">
        <f t="shared" si="249"/>
        <v>IDN002People displaced</v>
      </c>
      <c r="L7999" s="290">
        <v>43676</v>
      </c>
      <c r="M7999" s="290" t="s">
        <v>3248</v>
      </c>
    </row>
    <row r="8000" spans="1:13" s="269" customFormat="1" ht="15.5" hidden="1" thickTop="1" thickBot="1" x14ac:dyDescent="0.4">
      <c r="A8000" s="283" t="s">
        <v>5779</v>
      </c>
      <c r="B8000" s="284" t="str">
        <f>VLOOKUP(A8000,Lists!B:C,2,FALSE)</f>
        <v>IDN002</v>
      </c>
      <c r="C8000" s="284" t="str">
        <f>VLOOKUP(A8000,Lists!B:D,3,FALSE)</f>
        <v>IDN</v>
      </c>
      <c r="D8000" s="285" t="s">
        <v>5028</v>
      </c>
      <c r="E8000" s="285" t="s">
        <v>446</v>
      </c>
      <c r="F8000" s="285" t="s">
        <v>446</v>
      </c>
      <c r="G8000" s="285" t="s">
        <v>446</v>
      </c>
      <c r="H8000" s="278" t="str">
        <f t="shared" si="248"/>
        <v>x</v>
      </c>
      <c r="I8000" s="251" t="s">
        <v>446</v>
      </c>
      <c r="J8000" s="285" t="s">
        <v>6121</v>
      </c>
      <c r="K8000" s="278" t="str">
        <f t="shared" si="249"/>
        <v>IDN002Illness cases reported</v>
      </c>
      <c r="L8000" s="286">
        <v>43676</v>
      </c>
      <c r="M8000" s="286" t="s">
        <v>3248</v>
      </c>
    </row>
    <row r="8001" spans="1:13" s="269" customFormat="1" ht="15.5" hidden="1" thickTop="1" thickBot="1" x14ac:dyDescent="0.4">
      <c r="A8001" s="287" t="s">
        <v>5779</v>
      </c>
      <c r="B8001" s="288" t="str">
        <f>VLOOKUP(A8001,Lists!B:C,2,FALSE)</f>
        <v>IDN002</v>
      </c>
      <c r="C8001" s="288" t="str">
        <f>VLOOKUP(A8001,Lists!B:D,3,FALSE)</f>
        <v>IDN</v>
      </c>
      <c r="D8001" s="289" t="s">
        <v>5027</v>
      </c>
      <c r="E8001" s="289" t="s">
        <v>446</v>
      </c>
      <c r="F8001" s="289" t="s">
        <v>446</v>
      </c>
      <c r="G8001" s="289" t="s">
        <v>446</v>
      </c>
      <c r="H8001" s="278" t="str">
        <f t="shared" si="248"/>
        <v>x</v>
      </c>
      <c r="I8001" s="252" t="s">
        <v>446</v>
      </c>
      <c r="J8001" s="289" t="s">
        <v>6121</v>
      </c>
      <c r="K8001" s="278" t="str">
        <f t="shared" si="249"/>
        <v>IDN002Injuries reported</v>
      </c>
      <c r="L8001" s="290">
        <v>43676</v>
      </c>
      <c r="M8001" s="290" t="s">
        <v>3248</v>
      </c>
    </row>
    <row r="8002" spans="1:13" s="269" customFormat="1" ht="15.5" hidden="1" thickTop="1" thickBot="1" x14ac:dyDescent="0.4">
      <c r="A8002" s="283" t="s">
        <v>5779</v>
      </c>
      <c r="B8002" s="284" t="str">
        <f>VLOOKUP(A8002,Lists!B:C,2,FALSE)</f>
        <v>IDN002</v>
      </c>
      <c r="C8002" s="284" t="str">
        <f>VLOOKUP(A8002,Lists!B:D,3,FALSE)</f>
        <v>IDN</v>
      </c>
      <c r="D8002" s="285" t="s">
        <v>5029</v>
      </c>
      <c r="E8002" s="285">
        <v>11</v>
      </c>
      <c r="F8002" s="285" t="s">
        <v>5784</v>
      </c>
      <c r="G8002" s="285" t="s">
        <v>730</v>
      </c>
      <c r="H8002" s="278">
        <f t="shared" ref="H8002:H8065" si="250">IF(G8002="x","x",IF(G8002="Low",3,IF(G8002="Medium",2,IF(G8002="High",1,FALSE))))</f>
        <v>3</v>
      </c>
      <c r="I8002" s="251" t="s">
        <v>1354</v>
      </c>
      <c r="J8002" s="285" t="s">
        <v>5796</v>
      </c>
      <c r="K8002" s="278" t="str">
        <f t="shared" ref="K8002:K8065" si="251">B8002&amp;""&amp;D8002</f>
        <v>IDN002Fatalities reported</v>
      </c>
      <c r="L8002" s="286">
        <v>43676</v>
      </c>
      <c r="M8002" s="286" t="s">
        <v>3248</v>
      </c>
    </row>
    <row r="8003" spans="1:13" s="269" customFormat="1" ht="15.5" hidden="1" thickTop="1" thickBot="1" x14ac:dyDescent="0.4">
      <c r="A8003" s="287" t="s">
        <v>5779</v>
      </c>
      <c r="B8003" s="288" t="str">
        <f>VLOOKUP(A8003,Lists!B:C,2,FALSE)</f>
        <v>IDN002</v>
      </c>
      <c r="C8003" s="288" t="str">
        <f>VLOOKUP(A8003,Lists!B:D,3,FALSE)</f>
        <v>IDN</v>
      </c>
      <c r="D8003" s="289" t="s">
        <v>5115</v>
      </c>
      <c r="E8003" s="289">
        <v>20</v>
      </c>
      <c r="F8003" s="289" t="s">
        <v>6231</v>
      </c>
      <c r="G8003" s="289" t="s">
        <v>730</v>
      </c>
      <c r="H8003" s="278">
        <f t="shared" si="250"/>
        <v>3</v>
      </c>
      <c r="I8003" s="252" t="s">
        <v>6211</v>
      </c>
      <c r="J8003" s="289" t="s">
        <v>6221</v>
      </c>
      <c r="K8003" s="278" t="str">
        <f t="shared" si="251"/>
        <v>IDN002Fatalities in all crises</v>
      </c>
      <c r="L8003" s="290">
        <v>43676</v>
      </c>
      <c r="M8003" s="290" t="s">
        <v>3248</v>
      </c>
    </row>
    <row r="8004" spans="1:13" s="269" customFormat="1" ht="15.5" hidden="1" thickTop="1" thickBot="1" x14ac:dyDescent="0.4">
      <c r="A8004" s="283" t="s">
        <v>5779</v>
      </c>
      <c r="B8004" s="284" t="str">
        <f>VLOOKUP(A8004,Lists!B:C,2,FALSE)</f>
        <v>IDN002</v>
      </c>
      <c r="C8004" s="284" t="str">
        <f>VLOOKUP(A8004,Lists!B:D,3,FALSE)</f>
        <v>IDN</v>
      </c>
      <c r="D8004" s="285" t="s">
        <v>5108</v>
      </c>
      <c r="E8004" s="285" t="s">
        <v>446</v>
      </c>
      <c r="F8004" s="285" t="s">
        <v>446</v>
      </c>
      <c r="G8004" s="285" t="s">
        <v>446</v>
      </c>
      <c r="H8004" s="278" t="str">
        <f t="shared" si="250"/>
        <v>x</v>
      </c>
      <c r="I8004" s="251" t="s">
        <v>446</v>
      </c>
      <c r="J8004" s="285" t="s">
        <v>6121</v>
      </c>
      <c r="K8004" s="278" t="str">
        <f t="shared" si="251"/>
        <v>IDN002Buildings damaged</v>
      </c>
      <c r="L8004" s="286">
        <v>43676</v>
      </c>
      <c r="M8004" s="286" t="s">
        <v>3248</v>
      </c>
    </row>
    <row r="8005" spans="1:13" s="269" customFormat="1" ht="15.5" hidden="1" thickTop="1" thickBot="1" x14ac:dyDescent="0.4">
      <c r="A8005" s="287" t="s">
        <v>5779</v>
      </c>
      <c r="B8005" s="288" t="str">
        <f>VLOOKUP(A8005,Lists!B:C,2,FALSE)</f>
        <v>IDN002</v>
      </c>
      <c r="C8005" s="288" t="str">
        <f>VLOOKUP(A8005,Lists!B:D,3,FALSE)</f>
        <v>IDN</v>
      </c>
      <c r="D8005" s="289" t="s">
        <v>5109</v>
      </c>
      <c r="E8005" s="289" t="s">
        <v>446</v>
      </c>
      <c r="F8005" s="289" t="s">
        <v>446</v>
      </c>
      <c r="G8005" s="289" t="s">
        <v>446</v>
      </c>
      <c r="H8005" s="278" t="str">
        <f t="shared" si="250"/>
        <v>x</v>
      </c>
      <c r="I8005" s="252" t="s">
        <v>446</v>
      </c>
      <c r="J8005" s="289" t="s">
        <v>6121</v>
      </c>
      <c r="K8005" s="278" t="str">
        <f t="shared" si="251"/>
        <v>IDN002Buildings destroyed</v>
      </c>
      <c r="L8005" s="290">
        <v>43676</v>
      </c>
      <c r="M8005" s="290" t="s">
        <v>3248</v>
      </c>
    </row>
    <row r="8006" spans="1:13" s="269" customFormat="1" ht="15.5" hidden="1" thickTop="1" thickBot="1" x14ac:dyDescent="0.4">
      <c r="A8006" s="283" t="s">
        <v>5779</v>
      </c>
      <c r="B8006" s="284" t="str">
        <f>VLOOKUP(A8006,Lists!B:C,2,FALSE)</f>
        <v>IDN002</v>
      </c>
      <c r="C8006" s="284" t="str">
        <f>VLOOKUP(A8006,Lists!B:D,3,FALSE)</f>
        <v>IDN</v>
      </c>
      <c r="D8006" s="285" t="s">
        <v>742</v>
      </c>
      <c r="E8006" s="285" t="s">
        <v>446</v>
      </c>
      <c r="F8006" s="285" t="s">
        <v>446</v>
      </c>
      <c r="G8006" s="285" t="s">
        <v>446</v>
      </c>
      <c r="H8006" s="278" t="str">
        <f t="shared" si="250"/>
        <v>x</v>
      </c>
      <c r="I8006" s="251" t="s">
        <v>446</v>
      </c>
      <c r="J8006" s="285" t="s">
        <v>6121</v>
      </c>
      <c r="K8006" s="278" t="str">
        <f t="shared" si="251"/>
        <v>IDN002Economic Losses</v>
      </c>
      <c r="L8006" s="286">
        <v>43676</v>
      </c>
      <c r="M8006" s="286" t="s">
        <v>3248</v>
      </c>
    </row>
    <row r="8007" spans="1:13" s="269" customFormat="1" ht="15.5" hidden="1" thickTop="1" thickBot="1" x14ac:dyDescent="0.4">
      <c r="A8007" s="287" t="s">
        <v>5779</v>
      </c>
      <c r="B8007" s="288" t="str">
        <f>VLOOKUP(A8007,Lists!B:C,2,FALSE)</f>
        <v>IDN002</v>
      </c>
      <c r="C8007" s="288" t="str">
        <f>VLOOKUP(A8007,Lists!B:D,3,FALSE)</f>
        <v>IDN</v>
      </c>
      <c r="D8007" s="289" t="s">
        <v>752</v>
      </c>
      <c r="E8007" s="289">
        <v>37000</v>
      </c>
      <c r="F8007" s="289" t="s">
        <v>5786</v>
      </c>
      <c r="G8007" s="289" t="s">
        <v>730</v>
      </c>
      <c r="H8007" s="278">
        <f t="shared" si="250"/>
        <v>3</v>
      </c>
      <c r="I8007" s="252" t="s">
        <v>5789</v>
      </c>
      <c r="J8007" s="289" t="s">
        <v>5798</v>
      </c>
      <c r="K8007" s="278" t="str">
        <f t="shared" si="251"/>
        <v>IDN002People in Need</v>
      </c>
      <c r="L8007" s="290">
        <v>43676</v>
      </c>
      <c r="M8007" s="290" t="s">
        <v>3248</v>
      </c>
    </row>
    <row r="8008" spans="1:13" s="269" customFormat="1" ht="15.5" hidden="1" thickTop="1" thickBot="1" x14ac:dyDescent="0.4">
      <c r="A8008" s="283" t="s">
        <v>5779</v>
      </c>
      <c r="B8008" s="284" t="str">
        <f>VLOOKUP(A8008,Lists!B:C,2,FALSE)</f>
        <v>IDN002</v>
      </c>
      <c r="C8008" s="284" t="str">
        <f>VLOOKUP(A8008,Lists!B:D,3,FALSE)</f>
        <v>IDN</v>
      </c>
      <c r="D8008" s="285" t="s">
        <v>5110</v>
      </c>
      <c r="E8008" s="285">
        <v>0</v>
      </c>
      <c r="F8008" s="285" t="s">
        <v>446</v>
      </c>
      <c r="G8008" s="285" t="s">
        <v>730</v>
      </c>
      <c r="H8008" s="278">
        <f t="shared" si="250"/>
        <v>3</v>
      </c>
      <c r="I8008" s="251" t="s">
        <v>446</v>
      </c>
      <c r="J8008" s="285" t="s">
        <v>4115</v>
      </c>
      <c r="K8008" s="278" t="str">
        <f t="shared" si="251"/>
        <v>IDN002Minimal humanitarian conditions - Level 1</v>
      </c>
      <c r="L8008" s="286">
        <v>43676</v>
      </c>
      <c r="M8008" s="286" t="s">
        <v>3248</v>
      </c>
    </row>
    <row r="8009" spans="1:13" s="269" customFormat="1" ht="15.5" hidden="1" thickTop="1" thickBot="1" x14ac:dyDescent="0.4">
      <c r="A8009" s="287" t="s">
        <v>5779</v>
      </c>
      <c r="B8009" s="288" t="str">
        <f>VLOOKUP(A8009,Lists!B:C,2,FALSE)</f>
        <v>IDN002</v>
      </c>
      <c r="C8009" s="288" t="str">
        <f>VLOOKUP(A8009,Lists!B:D,3,FALSE)</f>
        <v>IDN</v>
      </c>
      <c r="D8009" s="289" t="s">
        <v>5111</v>
      </c>
      <c r="E8009" s="289">
        <v>4274000</v>
      </c>
      <c r="F8009" s="289" t="s">
        <v>5782</v>
      </c>
      <c r="G8009" s="289" t="s">
        <v>730</v>
      </c>
      <c r="H8009" s="278">
        <f t="shared" si="250"/>
        <v>3</v>
      </c>
      <c r="I8009" s="252" t="s">
        <v>5787</v>
      </c>
      <c r="J8009" s="289" t="s">
        <v>5799</v>
      </c>
      <c r="K8009" s="278" t="str">
        <f t="shared" si="251"/>
        <v>IDN002Stressed humanitarian conditions - Level 2</v>
      </c>
      <c r="L8009" s="290">
        <v>43676</v>
      </c>
      <c r="M8009" s="290" t="s">
        <v>3248</v>
      </c>
    </row>
    <row r="8010" spans="1:13" s="269" customFormat="1" ht="15.5" hidden="1" thickTop="1" thickBot="1" x14ac:dyDescent="0.4">
      <c r="A8010" s="283" t="s">
        <v>5779</v>
      </c>
      <c r="B8010" s="284" t="str">
        <f>VLOOKUP(A8010,Lists!B:C,2,FALSE)</f>
        <v>IDN002</v>
      </c>
      <c r="C8010" s="284" t="str">
        <f>VLOOKUP(A8010,Lists!B:D,3,FALSE)</f>
        <v>IDN</v>
      </c>
      <c r="D8010" s="285" t="s">
        <v>5112</v>
      </c>
      <c r="E8010" s="285">
        <v>0</v>
      </c>
      <c r="F8010" s="285" t="s">
        <v>446</v>
      </c>
      <c r="G8010" s="285" t="s">
        <v>730</v>
      </c>
      <c r="H8010" s="278">
        <f t="shared" si="250"/>
        <v>3</v>
      </c>
      <c r="I8010" s="251" t="s">
        <v>446</v>
      </c>
      <c r="J8010" s="285" t="s">
        <v>5759</v>
      </c>
      <c r="K8010" s="278" t="str">
        <f t="shared" si="251"/>
        <v>IDN002Moderate humanitarian conditions - Level 3</v>
      </c>
      <c r="L8010" s="286">
        <v>43676</v>
      </c>
      <c r="M8010" s="286" t="s">
        <v>3248</v>
      </c>
    </row>
    <row r="8011" spans="1:13" s="269" customFormat="1" ht="15.5" hidden="1" thickTop="1" thickBot="1" x14ac:dyDescent="0.4">
      <c r="A8011" s="287" t="s">
        <v>5779</v>
      </c>
      <c r="B8011" s="288" t="str">
        <f>VLOOKUP(A8011,Lists!B:C,2,FALSE)</f>
        <v>IDN002</v>
      </c>
      <c r="C8011" s="288" t="str">
        <f>VLOOKUP(A8011,Lists!B:D,3,FALSE)</f>
        <v>IDN</v>
      </c>
      <c r="D8011" s="289" t="s">
        <v>5113</v>
      </c>
      <c r="E8011" s="289">
        <v>37000</v>
      </c>
      <c r="F8011" s="289" t="s">
        <v>5786</v>
      </c>
      <c r="G8011" s="289" t="s">
        <v>730</v>
      </c>
      <c r="H8011" s="278">
        <f t="shared" si="250"/>
        <v>3</v>
      </c>
      <c r="I8011" s="252" t="s">
        <v>5789</v>
      </c>
      <c r="J8011" s="289" t="s">
        <v>5798</v>
      </c>
      <c r="K8011" s="278" t="str">
        <f t="shared" si="251"/>
        <v>IDN002Severe humanitarian conditions - Level 4</v>
      </c>
      <c r="L8011" s="290">
        <v>43676</v>
      </c>
      <c r="M8011" s="290" t="s">
        <v>3248</v>
      </c>
    </row>
    <row r="8012" spans="1:13" s="269" customFormat="1" ht="15.5" hidden="1" thickTop="1" thickBot="1" x14ac:dyDescent="0.4">
      <c r="A8012" s="283" t="s">
        <v>5779</v>
      </c>
      <c r="B8012" s="284" t="str">
        <f>VLOOKUP(A8012,Lists!B:C,2,FALSE)</f>
        <v>IDN002</v>
      </c>
      <c r="C8012" s="284" t="str">
        <f>VLOOKUP(A8012,Lists!B:D,3,FALSE)</f>
        <v>IDN</v>
      </c>
      <c r="D8012" s="285" t="s">
        <v>5114</v>
      </c>
      <c r="E8012" s="285">
        <v>0</v>
      </c>
      <c r="F8012" s="285" t="s">
        <v>446</v>
      </c>
      <c r="G8012" s="285" t="s">
        <v>730</v>
      </c>
      <c r="H8012" s="278">
        <f t="shared" si="250"/>
        <v>3</v>
      </c>
      <c r="I8012" s="251" t="s">
        <v>446</v>
      </c>
      <c r="J8012" s="285" t="s">
        <v>5800</v>
      </c>
      <c r="K8012" s="278" t="str">
        <f t="shared" si="251"/>
        <v>IDN002Extreme humanitarian conditions - Level 5</v>
      </c>
      <c r="L8012" s="286">
        <v>43676</v>
      </c>
      <c r="M8012" s="286" t="s">
        <v>3248</v>
      </c>
    </row>
    <row r="8013" spans="1:13" s="269" customFormat="1" ht="15.5" hidden="1" thickTop="1" thickBot="1" x14ac:dyDescent="0.4">
      <c r="A8013" s="287" t="s">
        <v>5779</v>
      </c>
      <c r="B8013" s="288" t="str">
        <f>VLOOKUP(A8013,Lists!B:C,2,FALSE)</f>
        <v>IDN002</v>
      </c>
      <c r="C8013" s="288" t="str">
        <f>VLOOKUP(A8013,Lists!B:D,3,FALSE)</f>
        <v>IDN</v>
      </c>
      <c r="D8013" s="289" t="s">
        <v>688</v>
      </c>
      <c r="E8013" s="289">
        <v>4</v>
      </c>
      <c r="F8013" s="289" t="s">
        <v>446</v>
      </c>
      <c r="G8013" s="289" t="s">
        <v>732</v>
      </c>
      <c r="H8013" s="278">
        <f t="shared" si="250"/>
        <v>1</v>
      </c>
      <c r="I8013" s="252" t="s">
        <v>446</v>
      </c>
      <c r="J8013" s="289" t="s">
        <v>5801</v>
      </c>
      <c r="K8013" s="278" t="str">
        <f t="shared" si="251"/>
        <v>IDN002Crisis affected groups</v>
      </c>
      <c r="L8013" s="290">
        <v>43676</v>
      </c>
      <c r="M8013" s="290" t="s">
        <v>3248</v>
      </c>
    </row>
    <row r="8014" spans="1:13" s="269" customFormat="1" ht="15.5" hidden="1" thickTop="1" thickBot="1" x14ac:dyDescent="0.4">
      <c r="A8014" s="283" t="s">
        <v>5779</v>
      </c>
      <c r="B8014" s="284" t="str">
        <f>VLOOKUP(A8014,Lists!B:C,2,FALSE)</f>
        <v>IDN002</v>
      </c>
      <c r="C8014" s="284" t="str">
        <f>VLOOKUP(A8014,Lists!B:D,3,FALSE)</f>
        <v>IDN</v>
      </c>
      <c r="D8014" s="285" t="s">
        <v>691</v>
      </c>
      <c r="E8014" s="285" t="s">
        <v>446</v>
      </c>
      <c r="F8014" s="285" t="s">
        <v>446</v>
      </c>
      <c r="G8014" s="285" t="s">
        <v>446</v>
      </c>
      <c r="H8014" s="278" t="str">
        <f t="shared" si="250"/>
        <v>x</v>
      </c>
      <c r="I8014" s="251" t="s">
        <v>446</v>
      </c>
      <c r="J8014" s="285" t="s">
        <v>6121</v>
      </c>
      <c r="K8014" s="278" t="str">
        <f t="shared" si="251"/>
        <v>IDN002People facing limited access constraints</v>
      </c>
      <c r="L8014" s="286">
        <v>43676</v>
      </c>
      <c r="M8014" s="286" t="s">
        <v>3248</v>
      </c>
    </row>
    <row r="8015" spans="1:13" s="269" customFormat="1" ht="15.5" hidden="1" thickTop="1" thickBot="1" x14ac:dyDescent="0.4">
      <c r="A8015" s="287" t="s">
        <v>5779</v>
      </c>
      <c r="B8015" s="288" t="str">
        <f>VLOOKUP(A8015,Lists!B:C,2,FALSE)</f>
        <v>IDN002</v>
      </c>
      <c r="C8015" s="288" t="str">
        <f>VLOOKUP(A8015,Lists!B:D,3,FALSE)</f>
        <v>IDN</v>
      </c>
      <c r="D8015" s="289" t="s">
        <v>692</v>
      </c>
      <c r="E8015" s="289" t="s">
        <v>446</v>
      </c>
      <c r="F8015" s="289" t="s">
        <v>446</v>
      </c>
      <c r="G8015" s="289" t="s">
        <v>446</v>
      </c>
      <c r="H8015" s="278" t="str">
        <f t="shared" si="250"/>
        <v>x</v>
      </c>
      <c r="I8015" s="252" t="s">
        <v>446</v>
      </c>
      <c r="J8015" s="289" t="s">
        <v>6121</v>
      </c>
      <c r="K8015" s="278" t="str">
        <f t="shared" si="251"/>
        <v>IDN002People facing restricted access constraints</v>
      </c>
      <c r="L8015" s="290">
        <v>43676</v>
      </c>
      <c r="M8015" s="290" t="s">
        <v>3248</v>
      </c>
    </row>
    <row r="8016" spans="1:13" s="269" customFormat="1" ht="15.5" hidden="1" thickTop="1" thickBot="1" x14ac:dyDescent="0.4">
      <c r="A8016" s="283" t="s">
        <v>6180</v>
      </c>
      <c r="B8016" s="284" t="str">
        <f>VLOOKUP(A8016,Lists!B:C,2,FALSE)</f>
        <v>IDN003</v>
      </c>
      <c r="C8016" s="284" t="str">
        <f>VLOOKUP(A8016,Lists!B:D,3,FALSE)</f>
        <v>IDN</v>
      </c>
      <c r="D8016" s="285" t="s">
        <v>643</v>
      </c>
      <c r="E8016" s="285">
        <v>1</v>
      </c>
      <c r="F8016" s="285" t="s">
        <v>3898</v>
      </c>
      <c r="G8016" s="285" t="s">
        <v>731</v>
      </c>
      <c r="H8016" s="278">
        <f t="shared" si="250"/>
        <v>2</v>
      </c>
      <c r="I8016" s="251" t="s">
        <v>5802</v>
      </c>
      <c r="J8016" s="285" t="s">
        <v>446</v>
      </c>
      <c r="K8016" s="278" t="str">
        <f t="shared" si="251"/>
        <v>IDN003Impediments to entry into country (bureaucratic and administrative)</v>
      </c>
      <c r="L8016" s="286">
        <v>43676</v>
      </c>
      <c r="M8016" s="286" t="s">
        <v>3249</v>
      </c>
    </row>
    <row r="8017" spans="1:13" s="269" customFormat="1" ht="15.5" hidden="1" thickTop="1" thickBot="1" x14ac:dyDescent="0.4">
      <c r="A8017" s="287" t="s">
        <v>6180</v>
      </c>
      <c r="B8017" s="288" t="str">
        <f>VLOOKUP(A8017,Lists!B:C,2,FALSE)</f>
        <v>IDN003</v>
      </c>
      <c r="C8017" s="288" t="str">
        <f>VLOOKUP(A8017,Lists!B:D,3,FALSE)</f>
        <v>IDN</v>
      </c>
      <c r="D8017" s="289" t="s">
        <v>644</v>
      </c>
      <c r="E8017" s="289">
        <v>0</v>
      </c>
      <c r="F8017" s="289" t="s">
        <v>3898</v>
      </c>
      <c r="G8017" s="289" t="s">
        <v>731</v>
      </c>
      <c r="H8017" s="278">
        <f t="shared" si="250"/>
        <v>2</v>
      </c>
      <c r="I8017" s="252" t="s">
        <v>5802</v>
      </c>
      <c r="J8017" s="289" t="s">
        <v>446</v>
      </c>
      <c r="K8017" s="278" t="str">
        <f t="shared" si="251"/>
        <v>IDN003Restriction of movement (impediments to freedom of movement and/or administrative restrictions)</v>
      </c>
      <c r="L8017" s="290">
        <v>43676</v>
      </c>
      <c r="M8017" s="290" t="s">
        <v>3249</v>
      </c>
    </row>
    <row r="8018" spans="1:13" s="269" customFormat="1" ht="15.5" hidden="1" thickTop="1" thickBot="1" x14ac:dyDescent="0.4">
      <c r="A8018" s="283" t="s">
        <v>6180</v>
      </c>
      <c r="B8018" s="284" t="str">
        <f>VLOOKUP(A8018,Lists!B:C,2,FALSE)</f>
        <v>IDN003</v>
      </c>
      <c r="C8018" s="284" t="str">
        <f>VLOOKUP(A8018,Lists!B:D,3,FALSE)</f>
        <v>IDN</v>
      </c>
      <c r="D8018" s="285" t="s">
        <v>645</v>
      </c>
      <c r="E8018" s="285">
        <v>1</v>
      </c>
      <c r="F8018" s="285" t="s">
        <v>3898</v>
      </c>
      <c r="G8018" s="285" t="s">
        <v>731</v>
      </c>
      <c r="H8018" s="278">
        <f t="shared" si="250"/>
        <v>2</v>
      </c>
      <c r="I8018" s="251" t="s">
        <v>5802</v>
      </c>
      <c r="J8018" s="285" t="s">
        <v>446</v>
      </c>
      <c r="K8018" s="278" t="str">
        <f t="shared" si="251"/>
        <v>IDN003Interference into implementation of humanitarian activities</v>
      </c>
      <c r="L8018" s="286">
        <v>43676</v>
      </c>
      <c r="M8018" s="286" t="s">
        <v>3249</v>
      </c>
    </row>
    <row r="8019" spans="1:13" s="269" customFormat="1" ht="15.5" hidden="1" thickTop="1" thickBot="1" x14ac:dyDescent="0.4">
      <c r="A8019" s="287" t="s">
        <v>6180</v>
      </c>
      <c r="B8019" s="288" t="str">
        <f>VLOOKUP(A8019,Lists!B:C,2,FALSE)</f>
        <v>IDN003</v>
      </c>
      <c r="C8019" s="288" t="str">
        <f>VLOOKUP(A8019,Lists!B:D,3,FALSE)</f>
        <v>IDN</v>
      </c>
      <c r="D8019" s="289" t="s">
        <v>646</v>
      </c>
      <c r="E8019" s="289">
        <v>0</v>
      </c>
      <c r="F8019" s="289" t="s">
        <v>3898</v>
      </c>
      <c r="G8019" s="289" t="s">
        <v>731</v>
      </c>
      <c r="H8019" s="278">
        <f t="shared" si="250"/>
        <v>2</v>
      </c>
      <c r="I8019" s="252" t="s">
        <v>5802</v>
      </c>
      <c r="J8019" s="289" t="s">
        <v>446</v>
      </c>
      <c r="K8019" s="278" t="str">
        <f t="shared" si="251"/>
        <v>IDN003Violence against personnel, facilities and assets</v>
      </c>
      <c r="L8019" s="290">
        <v>43676</v>
      </c>
      <c r="M8019" s="290" t="s">
        <v>3249</v>
      </c>
    </row>
    <row r="8020" spans="1:13" s="269" customFormat="1" ht="15.5" hidden="1" thickTop="1" thickBot="1" x14ac:dyDescent="0.4">
      <c r="A8020" s="283" t="s">
        <v>6180</v>
      </c>
      <c r="B8020" s="284" t="str">
        <f>VLOOKUP(A8020,Lists!B:C,2,FALSE)</f>
        <v>IDN003</v>
      </c>
      <c r="C8020" s="284" t="str">
        <f>VLOOKUP(A8020,Lists!B:D,3,FALSE)</f>
        <v>IDN</v>
      </c>
      <c r="D8020" s="285" t="s">
        <v>647</v>
      </c>
      <c r="E8020" s="285">
        <v>0</v>
      </c>
      <c r="F8020" s="285" t="s">
        <v>3898</v>
      </c>
      <c r="G8020" s="285" t="s">
        <v>731</v>
      </c>
      <c r="H8020" s="278">
        <f t="shared" si="250"/>
        <v>2</v>
      </c>
      <c r="I8020" s="251" t="s">
        <v>5802</v>
      </c>
      <c r="J8020" s="285" t="s">
        <v>446</v>
      </c>
      <c r="K8020" s="278" t="str">
        <f t="shared" si="251"/>
        <v>IDN003Denial of existence of humanitarian needs or entitlements to assistance</v>
      </c>
      <c r="L8020" s="286">
        <v>43676</v>
      </c>
      <c r="M8020" s="286" t="s">
        <v>3249</v>
      </c>
    </row>
    <row r="8021" spans="1:13" s="269" customFormat="1" ht="15.5" hidden="1" thickTop="1" thickBot="1" x14ac:dyDescent="0.4">
      <c r="A8021" s="287" t="s">
        <v>6180</v>
      </c>
      <c r="B8021" s="288" t="str">
        <f>VLOOKUP(A8021,Lists!B:C,2,FALSE)</f>
        <v>IDN003</v>
      </c>
      <c r="C8021" s="288" t="str">
        <f>VLOOKUP(A8021,Lists!B:D,3,FALSE)</f>
        <v>IDN</v>
      </c>
      <c r="D8021" s="289" t="s">
        <v>648</v>
      </c>
      <c r="E8021" s="289">
        <v>0</v>
      </c>
      <c r="F8021" s="289" t="s">
        <v>3898</v>
      </c>
      <c r="G8021" s="289" t="s">
        <v>731</v>
      </c>
      <c r="H8021" s="278">
        <f t="shared" si="250"/>
        <v>2</v>
      </c>
      <c r="I8021" s="252" t="s">
        <v>5802</v>
      </c>
      <c r="J8021" s="289" t="s">
        <v>446</v>
      </c>
      <c r="K8021" s="278" t="str">
        <f t="shared" si="251"/>
        <v>IDN003Restriction and obstruction of access to services and assistance</v>
      </c>
      <c r="L8021" s="290">
        <v>43676</v>
      </c>
      <c r="M8021" s="290" t="s">
        <v>3249</v>
      </c>
    </row>
    <row r="8022" spans="1:13" s="269" customFormat="1" ht="15.5" hidden="1" thickTop="1" thickBot="1" x14ac:dyDescent="0.4">
      <c r="A8022" s="283" t="s">
        <v>6180</v>
      </c>
      <c r="B8022" s="284" t="str">
        <f>VLOOKUP(A8022,Lists!B:C,2,FALSE)</f>
        <v>IDN003</v>
      </c>
      <c r="C8022" s="284" t="str">
        <f>VLOOKUP(A8022,Lists!B:D,3,FALSE)</f>
        <v>IDN</v>
      </c>
      <c r="D8022" s="285" t="s">
        <v>649</v>
      </c>
      <c r="E8022" s="285">
        <v>1</v>
      </c>
      <c r="F8022" s="285" t="s">
        <v>3898</v>
      </c>
      <c r="G8022" s="285" t="s">
        <v>731</v>
      </c>
      <c r="H8022" s="278">
        <f t="shared" si="250"/>
        <v>2</v>
      </c>
      <c r="I8022" s="251" t="s">
        <v>5802</v>
      </c>
      <c r="J8022" s="285" t="s">
        <v>446</v>
      </c>
      <c r="K8022" s="278" t="str">
        <f t="shared" si="251"/>
        <v>IDN003Ongoing insecurity/hostilities affecting humanitarian assistance</v>
      </c>
      <c r="L8022" s="286">
        <v>43676</v>
      </c>
      <c r="M8022" s="286" t="s">
        <v>3249</v>
      </c>
    </row>
    <row r="8023" spans="1:13" s="269" customFormat="1" ht="15.5" hidden="1" thickTop="1" thickBot="1" x14ac:dyDescent="0.4">
      <c r="A8023" s="287" t="s">
        <v>6180</v>
      </c>
      <c r="B8023" s="288" t="str">
        <f>VLOOKUP(A8023,Lists!B:C,2,FALSE)</f>
        <v>IDN003</v>
      </c>
      <c r="C8023" s="288" t="str">
        <f>VLOOKUP(A8023,Lists!B:D,3,FALSE)</f>
        <v>IDN</v>
      </c>
      <c r="D8023" s="289" t="s">
        <v>650</v>
      </c>
      <c r="E8023" s="289">
        <v>1</v>
      </c>
      <c r="F8023" s="289" t="s">
        <v>3898</v>
      </c>
      <c r="G8023" s="289" t="s">
        <v>731</v>
      </c>
      <c r="H8023" s="278">
        <f t="shared" si="250"/>
        <v>2</v>
      </c>
      <c r="I8023" s="252" t="s">
        <v>5802</v>
      </c>
      <c r="J8023" s="289" t="s">
        <v>446</v>
      </c>
      <c r="K8023" s="278" t="str">
        <f t="shared" si="251"/>
        <v xml:space="preserve">IDN003Presence of mines and improvised explosive devices </v>
      </c>
      <c r="L8023" s="290">
        <v>43676</v>
      </c>
      <c r="M8023" s="290" t="s">
        <v>3249</v>
      </c>
    </row>
    <row r="8024" spans="1:13" s="269" customFormat="1" ht="15.5" hidden="1" thickTop="1" thickBot="1" x14ac:dyDescent="0.4">
      <c r="A8024" s="283" t="s">
        <v>6180</v>
      </c>
      <c r="B8024" s="284" t="str">
        <f>VLOOKUP(A8024,Lists!B:C,2,FALSE)</f>
        <v>IDN003</v>
      </c>
      <c r="C8024" s="284" t="str">
        <f>VLOOKUP(A8024,Lists!B:D,3,FALSE)</f>
        <v>IDN</v>
      </c>
      <c r="D8024" s="285" t="s">
        <v>651</v>
      </c>
      <c r="E8024" s="285">
        <v>3</v>
      </c>
      <c r="F8024" s="285" t="s">
        <v>3898</v>
      </c>
      <c r="G8024" s="285" t="s">
        <v>731</v>
      </c>
      <c r="H8024" s="278">
        <f t="shared" si="250"/>
        <v>2</v>
      </c>
      <c r="I8024" s="251" t="s">
        <v>5802</v>
      </c>
      <c r="J8024" s="285" t="s">
        <v>446</v>
      </c>
      <c r="K8024" s="278" t="str">
        <f t="shared" si="251"/>
        <v>IDN003Physical constraints in the environment (obstacles related to terrain, climate, lack of infrastructure, etc.)</v>
      </c>
      <c r="L8024" s="286">
        <v>43676</v>
      </c>
      <c r="M8024" s="286" t="s">
        <v>3249</v>
      </c>
    </row>
    <row r="8025" spans="1:13" s="269" customFormat="1" ht="15.5" hidden="1" thickTop="1" thickBot="1" x14ac:dyDescent="0.4">
      <c r="A8025" s="287" t="s">
        <v>1261</v>
      </c>
      <c r="B8025" s="288" t="str">
        <f>VLOOKUP(A8025,Lists!B:C,2,FALSE)</f>
        <v>LSO002</v>
      </c>
      <c r="C8025" s="288" t="str">
        <f>VLOOKUP(A8025,Lists!B:D,3,FALSE)</f>
        <v>LSO</v>
      </c>
      <c r="D8025" s="289" t="s">
        <v>522</v>
      </c>
      <c r="E8025" s="289">
        <v>2263010</v>
      </c>
      <c r="F8025" s="289" t="s">
        <v>1079</v>
      </c>
      <c r="G8025" s="289" t="s">
        <v>5204</v>
      </c>
      <c r="H8025" s="278">
        <f t="shared" si="250"/>
        <v>2</v>
      </c>
      <c r="I8025" s="252" t="s">
        <v>1077</v>
      </c>
      <c r="J8025" s="289" t="s">
        <v>1078</v>
      </c>
      <c r="K8025" s="278" t="str">
        <f t="shared" si="251"/>
        <v>LSO002Total population</v>
      </c>
      <c r="L8025" s="290">
        <v>43676</v>
      </c>
      <c r="M8025" s="290" t="s">
        <v>3248</v>
      </c>
    </row>
    <row r="8026" spans="1:13" s="269" customFormat="1" ht="15.5" hidden="1" thickTop="1" thickBot="1" x14ac:dyDescent="0.4">
      <c r="A8026" s="283" t="s">
        <v>1261</v>
      </c>
      <c r="B8026" s="284" t="str">
        <f>VLOOKUP(A8026,Lists!B:C,2,FALSE)</f>
        <v>LSO002</v>
      </c>
      <c r="C8026" s="284" t="str">
        <f>VLOOKUP(A8026,Lists!B:D,3,FALSE)</f>
        <v>LSO</v>
      </c>
      <c r="D8026" s="285" t="s">
        <v>660</v>
      </c>
      <c r="E8026" s="285">
        <v>30400</v>
      </c>
      <c r="F8026" s="285" t="s">
        <v>6252</v>
      </c>
      <c r="G8026" s="285" t="s">
        <v>5204</v>
      </c>
      <c r="H8026" s="278">
        <f t="shared" si="250"/>
        <v>2</v>
      </c>
      <c r="I8026" s="251" t="s">
        <v>6275</v>
      </c>
      <c r="J8026" s="285" t="s">
        <v>6304</v>
      </c>
      <c r="K8026" s="278" t="str">
        <f t="shared" si="251"/>
        <v>LSO002Landmass affected</v>
      </c>
      <c r="L8026" s="286">
        <v>43676</v>
      </c>
      <c r="M8026" s="286" t="s">
        <v>3248</v>
      </c>
    </row>
    <row r="8027" spans="1:13" s="269" customFormat="1" ht="15.5" hidden="1" thickTop="1" thickBot="1" x14ac:dyDescent="0.4">
      <c r="A8027" s="287" t="s">
        <v>1261</v>
      </c>
      <c r="B8027" s="288" t="str">
        <f>VLOOKUP(A8027,Lists!B:C,2,FALSE)</f>
        <v>LSO002</v>
      </c>
      <c r="C8027" s="288" t="str">
        <f>VLOOKUP(A8027,Lists!B:D,3,FALSE)</f>
        <v>LSO</v>
      </c>
      <c r="D8027" s="289" t="s">
        <v>737</v>
      </c>
      <c r="E8027" s="289">
        <v>2263010</v>
      </c>
      <c r="F8027" s="289" t="s">
        <v>6253</v>
      </c>
      <c r="G8027" s="289" t="s">
        <v>5204</v>
      </c>
      <c r="H8027" s="278">
        <f t="shared" si="250"/>
        <v>2</v>
      </c>
      <c r="I8027" s="252" t="s">
        <v>6276</v>
      </c>
      <c r="J8027" s="289" t="s">
        <v>6305</v>
      </c>
      <c r="K8027" s="278" t="str">
        <f t="shared" si="251"/>
        <v>LSO002People exposed</v>
      </c>
      <c r="L8027" s="290">
        <v>43676</v>
      </c>
      <c r="M8027" s="290" t="s">
        <v>3248</v>
      </c>
    </row>
    <row r="8028" spans="1:13" s="269" customFormat="1" ht="15.5" hidden="1" thickTop="1" thickBot="1" x14ac:dyDescent="0.4">
      <c r="A8028" s="283" t="s">
        <v>1261</v>
      </c>
      <c r="B8028" s="284" t="str">
        <f>VLOOKUP(A8028,Lists!B:C,2,FALSE)</f>
        <v>LSO002</v>
      </c>
      <c r="C8028" s="284" t="str">
        <f>VLOOKUP(A8028,Lists!B:D,3,FALSE)</f>
        <v>LSO</v>
      </c>
      <c r="D8028" s="285" t="s">
        <v>533</v>
      </c>
      <c r="E8028" s="285">
        <v>819000</v>
      </c>
      <c r="F8028" s="285" t="s">
        <v>6254</v>
      </c>
      <c r="G8028" s="285" t="s">
        <v>5204</v>
      </c>
      <c r="H8028" s="278">
        <f t="shared" si="250"/>
        <v>2</v>
      </c>
      <c r="I8028" s="251" t="s">
        <v>6277</v>
      </c>
      <c r="J8028" s="285" t="s">
        <v>6306</v>
      </c>
      <c r="K8028" s="278" t="str">
        <f t="shared" si="251"/>
        <v>LSO002People affected</v>
      </c>
      <c r="L8028" s="286">
        <v>43676</v>
      </c>
      <c r="M8028" s="286" t="s">
        <v>3248</v>
      </c>
    </row>
    <row r="8029" spans="1:13" s="269" customFormat="1" ht="15.5" hidden="1" thickTop="1" thickBot="1" x14ac:dyDescent="0.4">
      <c r="A8029" s="287" t="s">
        <v>1261</v>
      </c>
      <c r="B8029" s="288" t="str">
        <f>VLOOKUP(A8029,Lists!B:C,2,FALSE)</f>
        <v>LSO002</v>
      </c>
      <c r="C8029" s="288" t="str">
        <f>VLOOKUP(A8029,Lists!B:D,3,FALSE)</f>
        <v>LSO</v>
      </c>
      <c r="D8029" s="289" t="s">
        <v>752</v>
      </c>
      <c r="E8029" s="289">
        <v>349000</v>
      </c>
      <c r="F8029" s="289" t="s">
        <v>6254</v>
      </c>
      <c r="G8029" s="289" t="s">
        <v>5204</v>
      </c>
      <c r="H8029" s="278">
        <f t="shared" si="250"/>
        <v>2</v>
      </c>
      <c r="I8029" s="252" t="s">
        <v>6277</v>
      </c>
      <c r="J8029" s="289" t="s">
        <v>6307</v>
      </c>
      <c r="K8029" s="278" t="str">
        <f t="shared" si="251"/>
        <v>LSO002People in Need</v>
      </c>
      <c r="L8029" s="290">
        <v>43676</v>
      </c>
      <c r="M8029" s="290" t="s">
        <v>3248</v>
      </c>
    </row>
    <row r="8030" spans="1:13" s="269" customFormat="1" ht="15.5" hidden="1" thickTop="1" thickBot="1" x14ac:dyDescent="0.4">
      <c r="A8030" s="283" t="s">
        <v>1261</v>
      </c>
      <c r="B8030" s="284" t="str">
        <f>VLOOKUP(A8030,Lists!B:C,2,FALSE)</f>
        <v>LSO002</v>
      </c>
      <c r="C8030" s="284" t="str">
        <f>VLOOKUP(A8030,Lists!B:D,3,FALSE)</f>
        <v>LSO</v>
      </c>
      <c r="D8030" s="285" t="s">
        <v>5110</v>
      </c>
      <c r="E8030" s="285">
        <v>1444010</v>
      </c>
      <c r="F8030" s="285" t="s">
        <v>6254</v>
      </c>
      <c r="G8030" s="285" t="s">
        <v>5204</v>
      </c>
      <c r="H8030" s="278">
        <f t="shared" si="250"/>
        <v>2</v>
      </c>
      <c r="I8030" s="251" t="s">
        <v>6277</v>
      </c>
      <c r="J8030" s="285" t="s">
        <v>6308</v>
      </c>
      <c r="K8030" s="278" t="str">
        <f t="shared" si="251"/>
        <v>LSO002Minimal humanitarian conditions - Level 1</v>
      </c>
      <c r="L8030" s="286">
        <v>43676</v>
      </c>
      <c r="M8030" s="286" t="s">
        <v>3248</v>
      </c>
    </row>
    <row r="8031" spans="1:13" s="269" customFormat="1" ht="15.5" hidden="1" thickTop="1" thickBot="1" x14ac:dyDescent="0.4">
      <c r="A8031" s="287" t="s">
        <v>1261</v>
      </c>
      <c r="B8031" s="288" t="str">
        <f>VLOOKUP(A8031,Lists!B:C,2,FALSE)</f>
        <v>LSO002</v>
      </c>
      <c r="C8031" s="288" t="str">
        <f>VLOOKUP(A8031,Lists!B:D,3,FALSE)</f>
        <v>LSO</v>
      </c>
      <c r="D8031" s="289" t="s">
        <v>5111</v>
      </c>
      <c r="E8031" s="289">
        <v>470000</v>
      </c>
      <c r="F8031" s="289" t="s">
        <v>6254</v>
      </c>
      <c r="G8031" s="289" t="s">
        <v>5204</v>
      </c>
      <c r="H8031" s="278">
        <f t="shared" si="250"/>
        <v>2</v>
      </c>
      <c r="I8031" s="252" t="s">
        <v>6277</v>
      </c>
      <c r="J8031" s="289" t="s">
        <v>6309</v>
      </c>
      <c r="K8031" s="278" t="str">
        <f t="shared" si="251"/>
        <v>LSO002Stressed humanitarian conditions - Level 2</v>
      </c>
      <c r="L8031" s="290">
        <v>43676</v>
      </c>
      <c r="M8031" s="290" t="s">
        <v>3248</v>
      </c>
    </row>
    <row r="8032" spans="1:13" s="269" customFormat="1" ht="15.5" hidden="1" thickTop="1" thickBot="1" x14ac:dyDescent="0.4">
      <c r="A8032" s="283" t="s">
        <v>1261</v>
      </c>
      <c r="B8032" s="284" t="str">
        <f>VLOOKUP(A8032,Lists!B:C,2,FALSE)</f>
        <v>LSO002</v>
      </c>
      <c r="C8032" s="284" t="str">
        <f>VLOOKUP(A8032,Lists!B:D,3,FALSE)</f>
        <v>LSO</v>
      </c>
      <c r="D8032" s="285" t="s">
        <v>5112</v>
      </c>
      <c r="E8032" s="285">
        <v>280000</v>
      </c>
      <c r="F8032" s="285" t="s">
        <v>6254</v>
      </c>
      <c r="G8032" s="285" t="s">
        <v>5204</v>
      </c>
      <c r="H8032" s="278">
        <f t="shared" si="250"/>
        <v>2</v>
      </c>
      <c r="I8032" s="251" t="s">
        <v>6277</v>
      </c>
      <c r="J8032" s="285" t="s">
        <v>6310</v>
      </c>
      <c r="K8032" s="278" t="str">
        <f t="shared" si="251"/>
        <v>LSO002Moderate humanitarian conditions - Level 3</v>
      </c>
      <c r="L8032" s="286">
        <v>43676</v>
      </c>
      <c r="M8032" s="286" t="s">
        <v>3248</v>
      </c>
    </row>
    <row r="8033" spans="1:13" s="269" customFormat="1" ht="15.5" hidden="1" thickTop="1" thickBot="1" x14ac:dyDescent="0.4">
      <c r="A8033" s="287" t="s">
        <v>1261</v>
      </c>
      <c r="B8033" s="288" t="str">
        <f>VLOOKUP(A8033,Lists!B:C,2,FALSE)</f>
        <v>LSO002</v>
      </c>
      <c r="C8033" s="288" t="str">
        <f>VLOOKUP(A8033,Lists!B:D,3,FALSE)</f>
        <v>LSO</v>
      </c>
      <c r="D8033" s="289" t="s">
        <v>5113</v>
      </c>
      <c r="E8033" s="289">
        <v>69000</v>
      </c>
      <c r="F8033" s="289" t="s">
        <v>6254</v>
      </c>
      <c r="G8033" s="289" t="s">
        <v>5204</v>
      </c>
      <c r="H8033" s="278">
        <f t="shared" si="250"/>
        <v>2</v>
      </c>
      <c r="I8033" s="252" t="s">
        <v>6277</v>
      </c>
      <c r="J8033" s="289" t="s">
        <v>6311</v>
      </c>
      <c r="K8033" s="278" t="str">
        <f t="shared" si="251"/>
        <v>LSO002Severe humanitarian conditions - Level 4</v>
      </c>
      <c r="L8033" s="290">
        <v>43676</v>
      </c>
      <c r="M8033" s="290" t="s">
        <v>3248</v>
      </c>
    </row>
    <row r="8034" spans="1:13" s="269" customFormat="1" ht="15.5" hidden="1" thickTop="1" thickBot="1" x14ac:dyDescent="0.4">
      <c r="A8034" s="283" t="s">
        <v>1261</v>
      </c>
      <c r="B8034" s="284" t="str">
        <f>VLOOKUP(A8034,Lists!B:C,2,FALSE)</f>
        <v>LSO002</v>
      </c>
      <c r="C8034" s="284" t="str">
        <f>VLOOKUP(A8034,Lists!B:D,3,FALSE)</f>
        <v>LSO</v>
      </c>
      <c r="D8034" s="285" t="s">
        <v>5114</v>
      </c>
      <c r="E8034" s="285">
        <v>0</v>
      </c>
      <c r="F8034" s="285" t="s">
        <v>6254</v>
      </c>
      <c r="G8034" s="285" t="s">
        <v>5204</v>
      </c>
      <c r="H8034" s="278">
        <f t="shared" si="250"/>
        <v>2</v>
      </c>
      <c r="I8034" s="251" t="s">
        <v>6277</v>
      </c>
      <c r="J8034" s="285" t="s">
        <v>6312</v>
      </c>
      <c r="K8034" s="278" t="str">
        <f t="shared" si="251"/>
        <v>LSO002Extreme humanitarian conditions - Level 5</v>
      </c>
      <c r="L8034" s="286">
        <v>43676</v>
      </c>
      <c r="M8034" s="286" t="s">
        <v>3248</v>
      </c>
    </row>
    <row r="8035" spans="1:13" s="269" customFormat="1" ht="15.5" hidden="1" thickTop="1" thickBot="1" x14ac:dyDescent="0.4">
      <c r="A8035" s="287" t="s">
        <v>2982</v>
      </c>
      <c r="B8035" s="288" t="str">
        <f>VLOOKUP(A8035,Lists!B:C,2,FALSE)</f>
        <v>TUN002</v>
      </c>
      <c r="C8035" s="288" t="str">
        <f>VLOOKUP(A8035,Lists!B:D,3,FALSE)</f>
        <v>TUN</v>
      </c>
      <c r="D8035" s="289" t="s">
        <v>5029</v>
      </c>
      <c r="E8035" s="289">
        <v>67</v>
      </c>
      <c r="F8035" s="289" t="s">
        <v>6255</v>
      </c>
      <c r="G8035" s="289" t="s">
        <v>5204</v>
      </c>
      <c r="H8035" s="278">
        <f t="shared" si="250"/>
        <v>2</v>
      </c>
      <c r="I8035" s="252" t="s">
        <v>2611</v>
      </c>
      <c r="J8035" s="289" t="s">
        <v>6313</v>
      </c>
      <c r="K8035" s="278" t="str">
        <f t="shared" si="251"/>
        <v>TUN002Fatalities reported</v>
      </c>
      <c r="L8035" s="290">
        <v>43676</v>
      </c>
      <c r="M8035" s="290" t="s">
        <v>3248</v>
      </c>
    </row>
    <row r="8036" spans="1:13" s="269" customFormat="1" ht="15.5" hidden="1" thickTop="1" thickBot="1" x14ac:dyDescent="0.4">
      <c r="A8036" s="283" t="s">
        <v>2982</v>
      </c>
      <c r="B8036" s="284" t="str">
        <f>VLOOKUP(A8036,Lists!B:C,2,FALSE)</f>
        <v>TUN002</v>
      </c>
      <c r="C8036" s="284" t="str">
        <f>VLOOKUP(A8036,Lists!B:D,3,FALSE)</f>
        <v>TUN</v>
      </c>
      <c r="D8036" s="285" t="s">
        <v>5115</v>
      </c>
      <c r="E8036" s="285">
        <v>67</v>
      </c>
      <c r="F8036" s="285" t="s">
        <v>6255</v>
      </c>
      <c r="G8036" s="285" t="s">
        <v>5204</v>
      </c>
      <c r="H8036" s="278">
        <f t="shared" si="250"/>
        <v>2</v>
      </c>
      <c r="I8036" s="251" t="s">
        <v>2611</v>
      </c>
      <c r="J8036" s="285" t="s">
        <v>6313</v>
      </c>
      <c r="K8036" s="278" t="str">
        <f t="shared" si="251"/>
        <v>TUN002Fatalities in all crises</v>
      </c>
      <c r="L8036" s="286">
        <v>43676</v>
      </c>
      <c r="M8036" s="286" t="s">
        <v>3248</v>
      </c>
    </row>
    <row r="8037" spans="1:13" s="269" customFormat="1" ht="15.5" hidden="1" thickTop="1" thickBot="1" x14ac:dyDescent="0.4">
      <c r="A8037" s="287" t="s">
        <v>1270</v>
      </c>
      <c r="B8037" s="288" t="str">
        <f>VLOOKUP(A8037,Lists!B:C,2,FALSE)</f>
        <v>LBY002</v>
      </c>
      <c r="C8037" s="288" t="str">
        <f>VLOOKUP(A8037,Lists!B:D,3,FALSE)</f>
        <v>LBY</v>
      </c>
      <c r="D8037" s="289" t="s">
        <v>533</v>
      </c>
      <c r="E8037" s="289">
        <v>641398</v>
      </c>
      <c r="F8037" s="289" t="s">
        <v>6256</v>
      </c>
      <c r="G8037" s="289" t="s">
        <v>5204</v>
      </c>
      <c r="H8037" s="278">
        <f t="shared" si="250"/>
        <v>2</v>
      </c>
      <c r="I8037" s="252" t="s">
        <v>1326</v>
      </c>
      <c r="J8037" s="289" t="s">
        <v>6314</v>
      </c>
      <c r="K8037" s="278" t="str">
        <f t="shared" si="251"/>
        <v>LBY002People affected</v>
      </c>
      <c r="L8037" s="290">
        <v>43676</v>
      </c>
      <c r="M8037" s="290" t="s">
        <v>3248</v>
      </c>
    </row>
    <row r="8038" spans="1:13" s="269" customFormat="1" ht="15.5" thickTop="1" thickBot="1" x14ac:dyDescent="0.4">
      <c r="A8038" s="283" t="s">
        <v>1270</v>
      </c>
      <c r="B8038" s="284" t="str">
        <f>VLOOKUP(A8038,Lists!B:C,2,FALSE)</f>
        <v>LBY002</v>
      </c>
      <c r="C8038" s="284" t="str">
        <f>VLOOKUP(A8038,Lists!B:D,3,FALSE)</f>
        <v>LBY</v>
      </c>
      <c r="D8038" s="285" t="s">
        <v>666</v>
      </c>
      <c r="E8038" s="285">
        <v>641398</v>
      </c>
      <c r="F8038" s="285" t="s">
        <v>6256</v>
      </c>
      <c r="G8038" s="285" t="s">
        <v>5204</v>
      </c>
      <c r="H8038" s="278">
        <f t="shared" si="250"/>
        <v>2</v>
      </c>
      <c r="I8038" s="251" t="s">
        <v>1326</v>
      </c>
      <c r="J8038" s="285" t="s">
        <v>6315</v>
      </c>
      <c r="K8038" s="278" t="str">
        <f t="shared" si="251"/>
        <v>LBY002People displaced</v>
      </c>
      <c r="L8038" s="286">
        <v>43676</v>
      </c>
      <c r="M8038" s="286" t="s">
        <v>3248</v>
      </c>
    </row>
    <row r="8039" spans="1:13" s="269" customFormat="1" ht="15.5" hidden="1" thickTop="1" thickBot="1" x14ac:dyDescent="0.4">
      <c r="A8039" s="287" t="s">
        <v>1270</v>
      </c>
      <c r="B8039" s="288" t="str">
        <f>VLOOKUP(A8039,Lists!B:C,2,FALSE)</f>
        <v>LBY002</v>
      </c>
      <c r="C8039" s="288" t="str">
        <f>VLOOKUP(A8039,Lists!B:D,3,FALSE)</f>
        <v>LBY</v>
      </c>
      <c r="D8039" s="289" t="s">
        <v>5029</v>
      </c>
      <c r="E8039" s="289">
        <v>275</v>
      </c>
      <c r="F8039" s="289" t="s">
        <v>5694</v>
      </c>
      <c r="G8039" s="289" t="s">
        <v>5204</v>
      </c>
      <c r="H8039" s="278">
        <f t="shared" si="250"/>
        <v>2</v>
      </c>
      <c r="I8039" s="252" t="s">
        <v>2055</v>
      </c>
      <c r="J8039" s="289" t="s">
        <v>5703</v>
      </c>
      <c r="K8039" s="278" t="str">
        <f t="shared" si="251"/>
        <v>LBY002Fatalities reported</v>
      </c>
      <c r="L8039" s="290">
        <v>43676</v>
      </c>
      <c r="M8039" s="290" t="s">
        <v>3248</v>
      </c>
    </row>
    <row r="8040" spans="1:13" s="269" customFormat="1" ht="15.5" hidden="1" thickTop="1" thickBot="1" x14ac:dyDescent="0.4">
      <c r="A8040" s="283" t="s">
        <v>1270</v>
      </c>
      <c r="B8040" s="284" t="str">
        <f>VLOOKUP(A8040,Lists!B:C,2,FALSE)</f>
        <v>LBY002</v>
      </c>
      <c r="C8040" s="284" t="str">
        <f>VLOOKUP(A8040,Lists!B:D,3,FALSE)</f>
        <v>LBY</v>
      </c>
      <c r="D8040" s="285" t="s">
        <v>5115</v>
      </c>
      <c r="E8040" s="285">
        <v>1331</v>
      </c>
      <c r="F8040" s="285" t="s">
        <v>6257</v>
      </c>
      <c r="G8040" s="285" t="s">
        <v>5204</v>
      </c>
      <c r="H8040" s="278">
        <f t="shared" si="250"/>
        <v>2</v>
      </c>
      <c r="I8040" s="251" t="s">
        <v>6278</v>
      </c>
      <c r="J8040" s="285" t="s">
        <v>3664</v>
      </c>
      <c r="K8040" s="278" t="str">
        <f t="shared" si="251"/>
        <v>LBY002Fatalities in all crises</v>
      </c>
      <c r="L8040" s="286">
        <v>43676</v>
      </c>
      <c r="M8040" s="286" t="s">
        <v>3248</v>
      </c>
    </row>
    <row r="8041" spans="1:13" s="269" customFormat="1" ht="15.5" hidden="1" thickTop="1" thickBot="1" x14ac:dyDescent="0.4">
      <c r="A8041" s="287" t="s">
        <v>1270</v>
      </c>
      <c r="B8041" s="288" t="str">
        <f>VLOOKUP(A8041,Lists!B:C,2,FALSE)</f>
        <v>LBY002</v>
      </c>
      <c r="C8041" s="288" t="str">
        <f>VLOOKUP(A8041,Lists!B:D,3,FALSE)</f>
        <v>LBY</v>
      </c>
      <c r="D8041" s="289" t="s">
        <v>752</v>
      </c>
      <c r="E8041" s="289">
        <v>641398</v>
      </c>
      <c r="F8041" s="289" t="s">
        <v>6258</v>
      </c>
      <c r="G8041" s="289" t="s">
        <v>5204</v>
      </c>
      <c r="H8041" s="278">
        <f t="shared" si="250"/>
        <v>2</v>
      </c>
      <c r="I8041" s="252" t="s">
        <v>1326</v>
      </c>
      <c r="J8041" s="289" t="s">
        <v>6316</v>
      </c>
      <c r="K8041" s="278" t="str">
        <f t="shared" si="251"/>
        <v>LBY002People in Need</v>
      </c>
      <c r="L8041" s="290">
        <v>43676</v>
      </c>
      <c r="M8041" s="290" t="s">
        <v>3248</v>
      </c>
    </row>
    <row r="8042" spans="1:13" s="269" customFormat="1" ht="15.5" hidden="1" thickTop="1" thickBot="1" x14ac:dyDescent="0.4">
      <c r="A8042" s="283" t="s">
        <v>1270</v>
      </c>
      <c r="B8042" s="284" t="str">
        <f>VLOOKUP(A8042,Lists!B:C,2,FALSE)</f>
        <v>LBY002</v>
      </c>
      <c r="C8042" s="284" t="str">
        <f>VLOOKUP(A8042,Lists!B:D,3,FALSE)</f>
        <v>LBY</v>
      </c>
      <c r="D8042" s="285" t="s">
        <v>5110</v>
      </c>
      <c r="E8042" s="285">
        <v>6377771</v>
      </c>
      <c r="F8042" s="285" t="s">
        <v>5023</v>
      </c>
      <c r="G8042" s="285" t="s">
        <v>5204</v>
      </c>
      <c r="H8042" s="278">
        <f t="shared" si="250"/>
        <v>2</v>
      </c>
      <c r="I8042" s="251" t="s">
        <v>6279</v>
      </c>
      <c r="J8042" s="285" t="s">
        <v>4299</v>
      </c>
      <c r="K8042" s="278" t="str">
        <f t="shared" si="251"/>
        <v>LBY002Minimal humanitarian conditions - Level 1</v>
      </c>
      <c r="L8042" s="286">
        <v>43676</v>
      </c>
      <c r="M8042" s="286" t="s">
        <v>3248</v>
      </c>
    </row>
    <row r="8043" spans="1:13" s="269" customFormat="1" ht="15.5" hidden="1" thickTop="1" thickBot="1" x14ac:dyDescent="0.4">
      <c r="A8043" s="287" t="s">
        <v>1270</v>
      </c>
      <c r="B8043" s="288" t="str">
        <f>VLOOKUP(A8043,Lists!B:C,2,FALSE)</f>
        <v>LBY002</v>
      </c>
      <c r="C8043" s="288" t="str">
        <f>VLOOKUP(A8043,Lists!B:D,3,FALSE)</f>
        <v>LBY</v>
      </c>
      <c r="D8043" s="289" t="s">
        <v>5111</v>
      </c>
      <c r="E8043" s="289">
        <v>0</v>
      </c>
      <c r="F8043" s="289" t="s">
        <v>3089</v>
      </c>
      <c r="G8043" s="289" t="s">
        <v>5204</v>
      </c>
      <c r="H8043" s="278">
        <f t="shared" si="250"/>
        <v>2</v>
      </c>
      <c r="I8043" s="252" t="s">
        <v>1326</v>
      </c>
      <c r="J8043" s="289" t="s">
        <v>4300</v>
      </c>
      <c r="K8043" s="278" t="str">
        <f t="shared" si="251"/>
        <v>LBY002Stressed humanitarian conditions - Level 2</v>
      </c>
      <c r="L8043" s="290">
        <v>43676</v>
      </c>
      <c r="M8043" s="290" t="s">
        <v>3248</v>
      </c>
    </row>
    <row r="8044" spans="1:13" s="269" customFormat="1" ht="15.5" hidden="1" thickTop="1" thickBot="1" x14ac:dyDescent="0.4">
      <c r="A8044" s="283" t="s">
        <v>1270</v>
      </c>
      <c r="B8044" s="284" t="str">
        <f>VLOOKUP(A8044,Lists!B:C,2,FALSE)</f>
        <v>LBY002</v>
      </c>
      <c r="C8044" s="284" t="str">
        <f>VLOOKUP(A8044,Lists!B:D,3,FALSE)</f>
        <v>LBY</v>
      </c>
      <c r="D8044" s="285" t="s">
        <v>5112</v>
      </c>
      <c r="E8044" s="285">
        <v>234398</v>
      </c>
      <c r="F8044" s="285" t="s">
        <v>5025</v>
      </c>
      <c r="G8044" s="285" t="s">
        <v>5204</v>
      </c>
      <c r="H8044" s="278">
        <f t="shared" si="250"/>
        <v>2</v>
      </c>
      <c r="I8044" s="251" t="s">
        <v>6280</v>
      </c>
      <c r="J8044" s="285" t="s">
        <v>5026</v>
      </c>
      <c r="K8044" s="278" t="str">
        <f t="shared" si="251"/>
        <v>LBY002Moderate humanitarian conditions - Level 3</v>
      </c>
      <c r="L8044" s="286">
        <v>43676</v>
      </c>
      <c r="M8044" s="286" t="s">
        <v>3248</v>
      </c>
    </row>
    <row r="8045" spans="1:13" s="269" customFormat="1" ht="15.5" hidden="1" thickTop="1" thickBot="1" x14ac:dyDescent="0.4">
      <c r="A8045" s="287" t="s">
        <v>1270</v>
      </c>
      <c r="B8045" s="288" t="str">
        <f>VLOOKUP(A8045,Lists!B:C,2,FALSE)</f>
        <v>LBY002</v>
      </c>
      <c r="C8045" s="288" t="str">
        <f>VLOOKUP(A8045,Lists!B:D,3,FALSE)</f>
        <v>LBY</v>
      </c>
      <c r="D8045" s="289" t="s">
        <v>5113</v>
      </c>
      <c r="E8045" s="289">
        <v>328000</v>
      </c>
      <c r="F8045" s="289" t="s">
        <v>5025</v>
      </c>
      <c r="G8045" s="289" t="s">
        <v>5204</v>
      </c>
      <c r="H8045" s="278">
        <f t="shared" si="250"/>
        <v>2</v>
      </c>
      <c r="I8045" s="252" t="s">
        <v>6281</v>
      </c>
      <c r="J8045" s="289" t="s">
        <v>6317</v>
      </c>
      <c r="K8045" s="278" t="str">
        <f t="shared" si="251"/>
        <v>LBY002Severe humanitarian conditions - Level 4</v>
      </c>
      <c r="L8045" s="290">
        <v>43676</v>
      </c>
      <c r="M8045" s="290" t="s">
        <v>3248</v>
      </c>
    </row>
    <row r="8046" spans="1:13" s="269" customFormat="1" ht="15.5" hidden="1" thickTop="1" thickBot="1" x14ac:dyDescent="0.4">
      <c r="A8046" s="283" t="s">
        <v>1270</v>
      </c>
      <c r="B8046" s="284" t="str">
        <f>VLOOKUP(A8046,Lists!B:C,2,FALSE)</f>
        <v>LBY002</v>
      </c>
      <c r="C8046" s="284" t="str">
        <f>VLOOKUP(A8046,Lists!B:D,3,FALSE)</f>
        <v>LBY</v>
      </c>
      <c r="D8046" s="285" t="s">
        <v>5114</v>
      </c>
      <c r="E8046" s="285">
        <v>79000</v>
      </c>
      <c r="F8046" s="285" t="s">
        <v>5025</v>
      </c>
      <c r="G8046" s="285" t="s">
        <v>5204</v>
      </c>
      <c r="H8046" s="278">
        <f t="shared" si="250"/>
        <v>2</v>
      </c>
      <c r="I8046" s="251" t="s">
        <v>6281</v>
      </c>
      <c r="J8046" s="285" t="s">
        <v>6317</v>
      </c>
      <c r="K8046" s="278" t="str">
        <f t="shared" si="251"/>
        <v>LBY002Extreme humanitarian conditions - Level 5</v>
      </c>
      <c r="L8046" s="286">
        <v>43676</v>
      </c>
      <c r="M8046" s="286" t="s">
        <v>3248</v>
      </c>
    </row>
    <row r="8047" spans="1:13" s="269" customFormat="1" ht="15.5" thickTop="1" thickBot="1" x14ac:dyDescent="0.4">
      <c r="A8047" s="287" t="s">
        <v>2968</v>
      </c>
      <c r="B8047" s="288" t="str">
        <f>VLOOKUP(A8047,Lists!B:C,2,FALSE)</f>
        <v>LBY001</v>
      </c>
      <c r="C8047" s="288" t="str">
        <f>VLOOKUP(A8047,Lists!B:D,3,FALSE)</f>
        <v>LBY</v>
      </c>
      <c r="D8047" s="289" t="s">
        <v>666</v>
      </c>
      <c r="E8047" s="289">
        <v>928923</v>
      </c>
      <c r="F8047" s="289" t="s">
        <v>5011</v>
      </c>
      <c r="G8047" s="289" t="s">
        <v>5204</v>
      </c>
      <c r="H8047" s="278">
        <f t="shared" si="250"/>
        <v>2</v>
      </c>
      <c r="I8047" s="252" t="s">
        <v>5697</v>
      </c>
      <c r="J8047" s="289" t="s">
        <v>6318</v>
      </c>
      <c r="K8047" s="278" t="str">
        <f t="shared" si="251"/>
        <v>LBY001People displaced</v>
      </c>
      <c r="L8047" s="290">
        <v>43676</v>
      </c>
      <c r="M8047" s="290" t="s">
        <v>3248</v>
      </c>
    </row>
    <row r="8048" spans="1:13" s="269" customFormat="1" ht="15.5" hidden="1" thickTop="1" thickBot="1" x14ac:dyDescent="0.4">
      <c r="A8048" s="283" t="s">
        <v>2968</v>
      </c>
      <c r="B8048" s="284" t="str">
        <f>VLOOKUP(A8048,Lists!B:C,2,FALSE)</f>
        <v>LBY001</v>
      </c>
      <c r="C8048" s="284" t="str">
        <f>VLOOKUP(A8048,Lists!B:D,3,FALSE)</f>
        <v>LBY</v>
      </c>
      <c r="D8048" s="285" t="s">
        <v>5027</v>
      </c>
      <c r="E8048" s="285">
        <v>3300</v>
      </c>
      <c r="F8048" s="285" t="s">
        <v>6259</v>
      </c>
      <c r="G8048" s="285" t="s">
        <v>5204</v>
      </c>
      <c r="H8048" s="278">
        <f t="shared" si="250"/>
        <v>2</v>
      </c>
      <c r="I8048" s="251" t="s">
        <v>6282</v>
      </c>
      <c r="J8048" s="285" t="s">
        <v>6319</v>
      </c>
      <c r="K8048" s="278" t="str">
        <f t="shared" si="251"/>
        <v>LBY001Injuries reported</v>
      </c>
      <c r="L8048" s="286">
        <v>43676</v>
      </c>
      <c r="M8048" s="286" t="s">
        <v>3248</v>
      </c>
    </row>
    <row r="8049" spans="1:13" s="269" customFormat="1" ht="15.5" hidden="1" thickTop="1" thickBot="1" x14ac:dyDescent="0.4">
      <c r="A8049" s="287" t="s">
        <v>2968</v>
      </c>
      <c r="B8049" s="288" t="str">
        <f>VLOOKUP(A8049,Lists!B:C,2,FALSE)</f>
        <v>LBY001</v>
      </c>
      <c r="C8049" s="288" t="str">
        <f>VLOOKUP(A8049,Lists!B:D,3,FALSE)</f>
        <v>LBY</v>
      </c>
      <c r="D8049" s="289" t="s">
        <v>5029</v>
      </c>
      <c r="E8049" s="289">
        <v>1331</v>
      </c>
      <c r="F8049" s="289" t="s">
        <v>6257</v>
      </c>
      <c r="G8049" s="289" t="s">
        <v>5204</v>
      </c>
      <c r="H8049" s="278">
        <f t="shared" si="250"/>
        <v>2</v>
      </c>
      <c r="I8049" s="252" t="s">
        <v>6278</v>
      </c>
      <c r="J8049" s="289" t="s">
        <v>6320</v>
      </c>
      <c r="K8049" s="278" t="str">
        <f t="shared" si="251"/>
        <v>LBY001Fatalities reported</v>
      </c>
      <c r="L8049" s="290">
        <v>43676</v>
      </c>
      <c r="M8049" s="290" t="s">
        <v>3248</v>
      </c>
    </row>
    <row r="8050" spans="1:13" s="269" customFormat="1" ht="15.5" hidden="1" thickTop="1" thickBot="1" x14ac:dyDescent="0.4">
      <c r="A8050" s="283" t="s">
        <v>2968</v>
      </c>
      <c r="B8050" s="284" t="str">
        <f>VLOOKUP(A8050,Lists!B:C,2,FALSE)</f>
        <v>LBY001</v>
      </c>
      <c r="C8050" s="284" t="str">
        <f>VLOOKUP(A8050,Lists!B:D,3,FALSE)</f>
        <v>LBY</v>
      </c>
      <c r="D8050" s="285" t="s">
        <v>5115</v>
      </c>
      <c r="E8050" s="285">
        <v>1331</v>
      </c>
      <c r="F8050" s="285" t="s">
        <v>6257</v>
      </c>
      <c r="G8050" s="285" t="s">
        <v>5204</v>
      </c>
      <c r="H8050" s="278">
        <f t="shared" si="250"/>
        <v>2</v>
      </c>
      <c r="I8050" s="251" t="s">
        <v>6278</v>
      </c>
      <c r="J8050" s="285" t="s">
        <v>3664</v>
      </c>
      <c r="K8050" s="278" t="str">
        <f t="shared" si="251"/>
        <v>LBY001Fatalities in all crises</v>
      </c>
      <c r="L8050" s="286">
        <v>43676</v>
      </c>
      <c r="M8050" s="286" t="s">
        <v>3248</v>
      </c>
    </row>
    <row r="8051" spans="1:13" s="269" customFormat="1" ht="15.5" hidden="1" thickTop="1" thickBot="1" x14ac:dyDescent="0.4">
      <c r="A8051" s="287" t="s">
        <v>2968</v>
      </c>
      <c r="B8051" s="288" t="str">
        <f>VLOOKUP(A8051,Lists!B:C,2,FALSE)</f>
        <v>LBY001</v>
      </c>
      <c r="C8051" s="288" t="str">
        <f>VLOOKUP(A8051,Lists!B:D,3,FALSE)</f>
        <v>LBY</v>
      </c>
      <c r="D8051" s="289" t="s">
        <v>752</v>
      </c>
      <c r="E8051" s="289">
        <v>1049398</v>
      </c>
      <c r="F8051" s="289" t="s">
        <v>5014</v>
      </c>
      <c r="G8051" s="289" t="s">
        <v>5204</v>
      </c>
      <c r="H8051" s="278">
        <f t="shared" si="250"/>
        <v>2</v>
      </c>
      <c r="I8051" s="252" t="s">
        <v>5015</v>
      </c>
      <c r="J8051" s="289" t="s">
        <v>3213</v>
      </c>
      <c r="K8051" s="278" t="str">
        <f t="shared" si="251"/>
        <v>LBY001People in Need</v>
      </c>
      <c r="L8051" s="290">
        <v>43676</v>
      </c>
      <c r="M8051" s="290" t="s">
        <v>3248</v>
      </c>
    </row>
    <row r="8052" spans="1:13" s="269" customFormat="1" ht="15.5" hidden="1" thickTop="1" thickBot="1" x14ac:dyDescent="0.4">
      <c r="A8052" s="283" t="s">
        <v>2968</v>
      </c>
      <c r="B8052" s="284" t="str">
        <f>VLOOKUP(A8052,Lists!B:C,2,FALSE)</f>
        <v>LBY001</v>
      </c>
      <c r="C8052" s="284" t="str">
        <f>VLOOKUP(A8052,Lists!B:D,3,FALSE)</f>
        <v>LBY</v>
      </c>
      <c r="D8052" s="285" t="s">
        <v>5110</v>
      </c>
      <c r="E8052" s="285">
        <v>5426644</v>
      </c>
      <c r="F8052" s="285" t="s">
        <v>5016</v>
      </c>
      <c r="G8052" s="285" t="s">
        <v>5204</v>
      </c>
      <c r="H8052" s="278">
        <f t="shared" si="250"/>
        <v>2</v>
      </c>
      <c r="I8052" s="251" t="s">
        <v>5018</v>
      </c>
      <c r="J8052" s="285" t="s">
        <v>4295</v>
      </c>
      <c r="K8052" s="278" t="str">
        <f t="shared" si="251"/>
        <v>LBY001Minimal humanitarian conditions - Level 1</v>
      </c>
      <c r="L8052" s="286">
        <v>43676</v>
      </c>
      <c r="M8052" s="286" t="s">
        <v>3248</v>
      </c>
    </row>
    <row r="8053" spans="1:13" s="269" customFormat="1" ht="15.5" hidden="1" thickTop="1" thickBot="1" x14ac:dyDescent="0.4">
      <c r="A8053" s="287" t="s">
        <v>2968</v>
      </c>
      <c r="B8053" s="288" t="str">
        <f>VLOOKUP(A8053,Lists!B:C,2,FALSE)</f>
        <v>LBY001</v>
      </c>
      <c r="C8053" s="288" t="str">
        <f>VLOOKUP(A8053,Lists!B:D,3,FALSE)</f>
        <v>LBY</v>
      </c>
      <c r="D8053" s="289" t="s">
        <v>5111</v>
      </c>
      <c r="E8053" s="289">
        <v>550602</v>
      </c>
      <c r="F8053" s="289" t="s">
        <v>5017</v>
      </c>
      <c r="G8053" s="289" t="s">
        <v>5204</v>
      </c>
      <c r="H8053" s="278">
        <f t="shared" si="250"/>
        <v>2</v>
      </c>
      <c r="I8053" s="252" t="s">
        <v>5015</v>
      </c>
      <c r="J8053" s="289" t="s">
        <v>4296</v>
      </c>
      <c r="K8053" s="278" t="str">
        <f t="shared" si="251"/>
        <v>LBY001Stressed humanitarian conditions - Level 2</v>
      </c>
      <c r="L8053" s="290">
        <v>43676</v>
      </c>
      <c r="M8053" s="290" t="s">
        <v>3248</v>
      </c>
    </row>
    <row r="8054" spans="1:13" s="269" customFormat="1" ht="15.5" hidden="1" thickTop="1" thickBot="1" x14ac:dyDescent="0.4">
      <c r="A8054" s="283" t="s">
        <v>2968</v>
      </c>
      <c r="B8054" s="284" t="str">
        <f>VLOOKUP(A8054,Lists!B:C,2,FALSE)</f>
        <v>LBY001</v>
      </c>
      <c r="C8054" s="284" t="str">
        <f>VLOOKUP(A8054,Lists!B:D,3,FALSE)</f>
        <v>LBY</v>
      </c>
      <c r="D8054" s="285" t="s">
        <v>5112</v>
      </c>
      <c r="E8054" s="285">
        <v>238398</v>
      </c>
      <c r="F8054" s="285" t="s">
        <v>5017</v>
      </c>
      <c r="G8054" s="285" t="s">
        <v>5204</v>
      </c>
      <c r="H8054" s="278">
        <f t="shared" si="250"/>
        <v>2</v>
      </c>
      <c r="I8054" s="251" t="s">
        <v>5015</v>
      </c>
      <c r="J8054" s="285" t="s">
        <v>6321</v>
      </c>
      <c r="K8054" s="278" t="str">
        <f t="shared" si="251"/>
        <v>LBY001Moderate humanitarian conditions - Level 3</v>
      </c>
      <c r="L8054" s="286">
        <v>43676</v>
      </c>
      <c r="M8054" s="286" t="s">
        <v>3248</v>
      </c>
    </row>
    <row r="8055" spans="1:13" s="269" customFormat="1" ht="15.5" hidden="1" thickTop="1" thickBot="1" x14ac:dyDescent="0.4">
      <c r="A8055" s="287" t="s">
        <v>2968</v>
      </c>
      <c r="B8055" s="288" t="str">
        <f>VLOOKUP(A8055,Lists!B:C,2,FALSE)</f>
        <v>LBY001</v>
      </c>
      <c r="C8055" s="288" t="str">
        <f>VLOOKUP(A8055,Lists!B:D,3,FALSE)</f>
        <v>LBY</v>
      </c>
      <c r="D8055" s="289" t="s">
        <v>5113</v>
      </c>
      <c r="E8055" s="289">
        <v>625000</v>
      </c>
      <c r="F8055" s="289" t="s">
        <v>5017</v>
      </c>
      <c r="G8055" s="289" t="s">
        <v>5204</v>
      </c>
      <c r="H8055" s="278">
        <f t="shared" si="250"/>
        <v>2</v>
      </c>
      <c r="I8055" s="252" t="s">
        <v>5015</v>
      </c>
      <c r="J8055" s="289" t="s">
        <v>6321</v>
      </c>
      <c r="K8055" s="278" t="str">
        <f t="shared" si="251"/>
        <v>LBY001Severe humanitarian conditions - Level 4</v>
      </c>
      <c r="L8055" s="290">
        <v>43676</v>
      </c>
      <c r="M8055" s="290" t="s">
        <v>3248</v>
      </c>
    </row>
    <row r="8056" spans="1:13" s="269" customFormat="1" ht="15.5" hidden="1" thickTop="1" thickBot="1" x14ac:dyDescent="0.4">
      <c r="A8056" s="283" t="s">
        <v>2968</v>
      </c>
      <c r="B8056" s="284" t="str">
        <f>VLOOKUP(A8056,Lists!B:C,2,FALSE)</f>
        <v>LBY001</v>
      </c>
      <c r="C8056" s="284" t="str">
        <f>VLOOKUP(A8056,Lists!B:D,3,FALSE)</f>
        <v>LBY</v>
      </c>
      <c r="D8056" s="285" t="s">
        <v>5114</v>
      </c>
      <c r="E8056" s="285">
        <v>186000</v>
      </c>
      <c r="F8056" s="285" t="s">
        <v>5017</v>
      </c>
      <c r="G8056" s="285" t="s">
        <v>5204</v>
      </c>
      <c r="H8056" s="278">
        <f t="shared" si="250"/>
        <v>2</v>
      </c>
      <c r="I8056" s="251" t="s">
        <v>5015</v>
      </c>
      <c r="J8056" s="285" t="s">
        <v>6321</v>
      </c>
      <c r="K8056" s="278" t="str">
        <f t="shared" si="251"/>
        <v>LBY001Extreme humanitarian conditions - Level 5</v>
      </c>
      <c r="L8056" s="286">
        <v>43676</v>
      </c>
      <c r="M8056" s="286" t="s">
        <v>3248</v>
      </c>
    </row>
    <row r="8057" spans="1:13" s="269" customFormat="1" ht="15.5" thickTop="1" thickBot="1" x14ac:dyDescent="0.4">
      <c r="A8057" s="287" t="s">
        <v>1226</v>
      </c>
      <c r="B8057" s="288" t="str">
        <f>VLOOKUP(A8057,Lists!B:C,2,FALSE)</f>
        <v>SYR001</v>
      </c>
      <c r="C8057" s="288" t="str">
        <f>VLOOKUP(A8057,Lists!B:D,3,FALSE)</f>
        <v>SYR</v>
      </c>
      <c r="D8057" s="289" t="s">
        <v>666</v>
      </c>
      <c r="E8057" s="289">
        <v>13734268</v>
      </c>
      <c r="F8057" s="289" t="s">
        <v>4944</v>
      </c>
      <c r="G8057" s="289" t="s">
        <v>5204</v>
      </c>
      <c r="H8057" s="278">
        <f t="shared" si="250"/>
        <v>2</v>
      </c>
      <c r="I8057" s="252" t="s">
        <v>4945</v>
      </c>
      <c r="J8057" s="289" t="s">
        <v>4971</v>
      </c>
      <c r="K8057" s="278" t="str">
        <f t="shared" si="251"/>
        <v>SYR001People displaced</v>
      </c>
      <c r="L8057" s="290">
        <v>43676</v>
      </c>
      <c r="M8057" s="290" t="s">
        <v>3248</v>
      </c>
    </row>
    <row r="8058" spans="1:13" s="269" customFormat="1" ht="15.5" hidden="1" thickTop="1" thickBot="1" x14ac:dyDescent="0.4">
      <c r="A8058" s="283" t="s">
        <v>1226</v>
      </c>
      <c r="B8058" s="284" t="str">
        <f>VLOOKUP(A8058,Lists!B:C,2,FALSE)</f>
        <v>SYR001</v>
      </c>
      <c r="C8058" s="284" t="str">
        <f>VLOOKUP(A8058,Lists!B:D,3,FALSE)</f>
        <v>SYR</v>
      </c>
      <c r="D8058" s="285" t="s">
        <v>5027</v>
      </c>
      <c r="E8058" s="285">
        <v>394202</v>
      </c>
      <c r="F8058" s="285" t="s">
        <v>6260</v>
      </c>
      <c r="G8058" s="285" t="s">
        <v>5204</v>
      </c>
      <c r="H8058" s="278">
        <f t="shared" si="250"/>
        <v>2</v>
      </c>
      <c r="I8058" s="251" t="s">
        <v>5700</v>
      </c>
      <c r="J8058" s="285" t="s">
        <v>6322</v>
      </c>
      <c r="K8058" s="278" t="str">
        <f t="shared" si="251"/>
        <v>SYR001Injuries reported</v>
      </c>
      <c r="L8058" s="286">
        <v>43676</v>
      </c>
      <c r="M8058" s="286" t="s">
        <v>3248</v>
      </c>
    </row>
    <row r="8059" spans="1:13" s="269" customFormat="1" ht="15.5" hidden="1" thickTop="1" thickBot="1" x14ac:dyDescent="0.4">
      <c r="A8059" s="287" t="s">
        <v>1226</v>
      </c>
      <c r="B8059" s="288" t="str">
        <f>VLOOKUP(A8059,Lists!B:C,2,FALSE)</f>
        <v>SYR001</v>
      </c>
      <c r="C8059" s="288" t="str">
        <f>VLOOKUP(A8059,Lists!B:D,3,FALSE)</f>
        <v>SYR</v>
      </c>
      <c r="D8059" s="289" t="s">
        <v>5029</v>
      </c>
      <c r="E8059" s="289">
        <v>7234</v>
      </c>
      <c r="F8059" s="289" t="s">
        <v>6261</v>
      </c>
      <c r="G8059" s="289" t="s">
        <v>5204</v>
      </c>
      <c r="H8059" s="278">
        <f t="shared" si="250"/>
        <v>2</v>
      </c>
      <c r="I8059" s="252" t="s">
        <v>1354</v>
      </c>
      <c r="J8059" s="289" t="s">
        <v>5705</v>
      </c>
      <c r="K8059" s="278" t="str">
        <f t="shared" si="251"/>
        <v>SYR001Fatalities reported</v>
      </c>
      <c r="L8059" s="290">
        <v>43676</v>
      </c>
      <c r="M8059" s="290" t="s">
        <v>3248</v>
      </c>
    </row>
    <row r="8060" spans="1:13" s="269" customFormat="1" ht="15.5" hidden="1" thickTop="1" thickBot="1" x14ac:dyDescent="0.4">
      <c r="A8060" s="283" t="s">
        <v>1226</v>
      </c>
      <c r="B8060" s="284" t="str">
        <f>VLOOKUP(A8060,Lists!B:C,2,FALSE)</f>
        <v>SYR001</v>
      </c>
      <c r="C8060" s="284" t="str">
        <f>VLOOKUP(A8060,Lists!B:D,3,FALSE)</f>
        <v>SYR</v>
      </c>
      <c r="D8060" s="285" t="s">
        <v>5115</v>
      </c>
      <c r="E8060" s="285">
        <v>7234</v>
      </c>
      <c r="F8060" s="285" t="s">
        <v>6261</v>
      </c>
      <c r="G8060" s="285" t="s">
        <v>5204</v>
      </c>
      <c r="H8060" s="278">
        <f t="shared" si="250"/>
        <v>2</v>
      </c>
      <c r="I8060" s="251" t="s">
        <v>1354</v>
      </c>
      <c r="J8060" s="285" t="s">
        <v>5706</v>
      </c>
      <c r="K8060" s="278" t="str">
        <f t="shared" si="251"/>
        <v>SYR001Fatalities in all crises</v>
      </c>
      <c r="L8060" s="286">
        <v>43676</v>
      </c>
      <c r="M8060" s="286" t="s">
        <v>3248</v>
      </c>
    </row>
    <row r="8061" spans="1:13" s="269" customFormat="1" ht="15.5" hidden="1" thickTop="1" thickBot="1" x14ac:dyDescent="0.4">
      <c r="A8061" s="287" t="s">
        <v>1265</v>
      </c>
      <c r="B8061" s="288" t="str">
        <f>VLOOKUP(A8061,Lists!B:C,2,FALSE)</f>
        <v>GRC002</v>
      </c>
      <c r="C8061" s="288" t="str">
        <f>VLOOKUP(A8061,Lists!B:D,3,FALSE)</f>
        <v>GRC</v>
      </c>
      <c r="D8061" s="289" t="s">
        <v>737</v>
      </c>
      <c r="E8061" s="289">
        <v>289656</v>
      </c>
      <c r="F8061" s="289" t="s">
        <v>3069</v>
      </c>
      <c r="G8061" s="289" t="s">
        <v>5204</v>
      </c>
      <c r="H8061" s="278">
        <f t="shared" si="250"/>
        <v>2</v>
      </c>
      <c r="I8061" s="252" t="s">
        <v>6283</v>
      </c>
      <c r="J8061" s="289" t="s">
        <v>4688</v>
      </c>
      <c r="K8061" s="278" t="str">
        <f t="shared" si="251"/>
        <v>GRC002People exposed</v>
      </c>
      <c r="L8061" s="290">
        <v>43676</v>
      </c>
      <c r="M8061" s="290" t="s">
        <v>3248</v>
      </c>
    </row>
    <row r="8062" spans="1:13" s="269" customFormat="1" ht="15.5" hidden="1" thickTop="1" thickBot="1" x14ac:dyDescent="0.4">
      <c r="A8062" s="283" t="s">
        <v>1265</v>
      </c>
      <c r="B8062" s="284" t="str">
        <f>VLOOKUP(A8062,Lists!B:C,2,FALSE)</f>
        <v>GRC002</v>
      </c>
      <c r="C8062" s="284" t="str">
        <f>VLOOKUP(A8062,Lists!B:D,3,FALSE)</f>
        <v>GRC</v>
      </c>
      <c r="D8062" s="285" t="s">
        <v>533</v>
      </c>
      <c r="E8062" s="285">
        <v>80600</v>
      </c>
      <c r="F8062" s="285" t="s">
        <v>5864</v>
      </c>
      <c r="G8062" s="285" t="s">
        <v>5204</v>
      </c>
      <c r="H8062" s="278">
        <f t="shared" si="250"/>
        <v>2</v>
      </c>
      <c r="I8062" s="251" t="s">
        <v>6284</v>
      </c>
      <c r="J8062" s="285" t="s">
        <v>4690</v>
      </c>
      <c r="K8062" s="278" t="str">
        <f t="shared" si="251"/>
        <v>GRC002People affected</v>
      </c>
      <c r="L8062" s="286">
        <v>43676</v>
      </c>
      <c r="M8062" s="286" t="s">
        <v>3248</v>
      </c>
    </row>
    <row r="8063" spans="1:13" s="269" customFormat="1" ht="15.5" thickTop="1" thickBot="1" x14ac:dyDescent="0.4">
      <c r="A8063" s="287" t="s">
        <v>1265</v>
      </c>
      <c r="B8063" s="288" t="str">
        <f>VLOOKUP(A8063,Lists!B:C,2,FALSE)</f>
        <v>GRC002</v>
      </c>
      <c r="C8063" s="288" t="str">
        <f>VLOOKUP(A8063,Lists!B:D,3,FALSE)</f>
        <v>GRC</v>
      </c>
      <c r="D8063" s="289" t="s">
        <v>666</v>
      </c>
      <c r="E8063" s="289">
        <v>80600</v>
      </c>
      <c r="F8063" s="289" t="s">
        <v>5864</v>
      </c>
      <c r="G8063" s="289" t="s">
        <v>5204</v>
      </c>
      <c r="H8063" s="278">
        <f t="shared" si="250"/>
        <v>2</v>
      </c>
      <c r="I8063" s="252" t="s">
        <v>6284</v>
      </c>
      <c r="J8063" s="289" t="s">
        <v>4691</v>
      </c>
      <c r="K8063" s="278" t="str">
        <f t="shared" si="251"/>
        <v>GRC002People displaced</v>
      </c>
      <c r="L8063" s="290">
        <v>43676</v>
      </c>
      <c r="M8063" s="290" t="s">
        <v>3248</v>
      </c>
    </row>
    <row r="8064" spans="1:13" s="269" customFormat="1" ht="15.5" hidden="1" thickTop="1" thickBot="1" x14ac:dyDescent="0.4">
      <c r="A8064" s="283" t="s">
        <v>1265</v>
      </c>
      <c r="B8064" s="284" t="str">
        <f>VLOOKUP(A8064,Lists!B:C,2,FALSE)</f>
        <v>GRC002</v>
      </c>
      <c r="C8064" s="284" t="str">
        <f>VLOOKUP(A8064,Lists!B:D,3,FALSE)</f>
        <v>GRC</v>
      </c>
      <c r="D8064" s="285" t="s">
        <v>5029</v>
      </c>
      <c r="E8064" s="285">
        <v>47</v>
      </c>
      <c r="F8064" s="285" t="s">
        <v>6262</v>
      </c>
      <c r="G8064" s="285" t="s">
        <v>5204</v>
      </c>
      <c r="H8064" s="278">
        <f t="shared" si="250"/>
        <v>2</v>
      </c>
      <c r="I8064" s="251" t="s">
        <v>3075</v>
      </c>
      <c r="J8064" s="285" t="s">
        <v>4693</v>
      </c>
      <c r="K8064" s="278" t="str">
        <f t="shared" si="251"/>
        <v>GRC002Fatalities reported</v>
      </c>
      <c r="L8064" s="286">
        <v>43676</v>
      </c>
      <c r="M8064" s="286" t="s">
        <v>3248</v>
      </c>
    </row>
    <row r="8065" spans="1:13" s="269" customFormat="1" ht="15.5" hidden="1" thickTop="1" thickBot="1" x14ac:dyDescent="0.4">
      <c r="A8065" s="287" t="s">
        <v>1265</v>
      </c>
      <c r="B8065" s="288" t="str">
        <f>VLOOKUP(A8065,Lists!B:C,2,FALSE)</f>
        <v>GRC002</v>
      </c>
      <c r="C8065" s="288" t="str">
        <f>VLOOKUP(A8065,Lists!B:D,3,FALSE)</f>
        <v>GRC</v>
      </c>
      <c r="D8065" s="289" t="s">
        <v>5115</v>
      </c>
      <c r="E8065" s="289">
        <v>47</v>
      </c>
      <c r="F8065" s="289" t="s">
        <v>6262</v>
      </c>
      <c r="G8065" s="289" t="s">
        <v>5204</v>
      </c>
      <c r="H8065" s="278">
        <f t="shared" si="250"/>
        <v>2</v>
      </c>
      <c r="I8065" s="252" t="s">
        <v>3075</v>
      </c>
      <c r="J8065" s="289" t="s">
        <v>4693</v>
      </c>
      <c r="K8065" s="278" t="str">
        <f t="shared" si="251"/>
        <v>GRC002Fatalities in all crises</v>
      </c>
      <c r="L8065" s="290">
        <v>43676</v>
      </c>
      <c r="M8065" s="290" t="s">
        <v>3248</v>
      </c>
    </row>
    <row r="8066" spans="1:13" s="269" customFormat="1" ht="15.5" hidden="1" thickTop="1" thickBot="1" x14ac:dyDescent="0.4">
      <c r="A8066" s="283" t="s">
        <v>1265</v>
      </c>
      <c r="B8066" s="284" t="str">
        <f>VLOOKUP(A8066,Lists!B:C,2,FALSE)</f>
        <v>GRC002</v>
      </c>
      <c r="C8066" s="284" t="str">
        <f>VLOOKUP(A8066,Lists!B:D,3,FALSE)</f>
        <v>GRC</v>
      </c>
      <c r="D8066" s="285" t="s">
        <v>752</v>
      </c>
      <c r="E8066" s="285">
        <v>18400</v>
      </c>
      <c r="F8066" s="285" t="s">
        <v>5864</v>
      </c>
      <c r="G8066" s="285" t="s">
        <v>5204</v>
      </c>
      <c r="H8066" s="278">
        <f t="shared" ref="H8066:H8129" si="252">IF(G8066="x","x",IF(G8066="Low",3,IF(G8066="Medium",2,IF(G8066="High",1,FALSE))))</f>
        <v>2</v>
      </c>
      <c r="I8066" s="251" t="s">
        <v>6284</v>
      </c>
      <c r="J8066" s="285" t="s">
        <v>4695</v>
      </c>
      <c r="K8066" s="278" t="str">
        <f t="shared" ref="K8066:K8129" si="253">B8066&amp;""&amp;D8066</f>
        <v>GRC002People in Need</v>
      </c>
      <c r="L8066" s="286">
        <v>43676</v>
      </c>
      <c r="M8066" s="286" t="s">
        <v>3248</v>
      </c>
    </row>
    <row r="8067" spans="1:13" s="269" customFormat="1" ht="15.5" hidden="1" thickTop="1" thickBot="1" x14ac:dyDescent="0.4">
      <c r="A8067" s="287" t="s">
        <v>1265</v>
      </c>
      <c r="B8067" s="288" t="str">
        <f>VLOOKUP(A8067,Lists!B:C,2,FALSE)</f>
        <v>GRC002</v>
      </c>
      <c r="C8067" s="288" t="str">
        <f>VLOOKUP(A8067,Lists!B:D,3,FALSE)</f>
        <v>GRC</v>
      </c>
      <c r="D8067" s="289" t="s">
        <v>5110</v>
      </c>
      <c r="E8067" s="289">
        <v>209056</v>
      </c>
      <c r="F8067" s="289" t="s">
        <v>3069</v>
      </c>
      <c r="G8067" s="289" t="s">
        <v>5204</v>
      </c>
      <c r="H8067" s="278">
        <f t="shared" si="252"/>
        <v>2</v>
      </c>
      <c r="I8067" s="252" t="s">
        <v>6283</v>
      </c>
      <c r="J8067" s="289" t="s">
        <v>4698</v>
      </c>
      <c r="K8067" s="278" t="str">
        <f t="shared" si="253"/>
        <v>GRC002Minimal humanitarian conditions - Level 1</v>
      </c>
      <c r="L8067" s="290">
        <v>43676</v>
      </c>
      <c r="M8067" s="290" t="s">
        <v>3248</v>
      </c>
    </row>
    <row r="8068" spans="1:13" s="269" customFormat="1" ht="15.5" hidden="1" thickTop="1" thickBot="1" x14ac:dyDescent="0.4">
      <c r="A8068" s="283" t="s">
        <v>1265</v>
      </c>
      <c r="B8068" s="284" t="str">
        <f>VLOOKUP(A8068,Lists!B:C,2,FALSE)</f>
        <v>GRC002</v>
      </c>
      <c r="C8068" s="284" t="str">
        <f>VLOOKUP(A8068,Lists!B:D,3,FALSE)</f>
        <v>GRC</v>
      </c>
      <c r="D8068" s="285" t="s">
        <v>5111</v>
      </c>
      <c r="E8068" s="285">
        <v>62200</v>
      </c>
      <c r="F8068" s="285" t="s">
        <v>5864</v>
      </c>
      <c r="G8068" s="285" t="s">
        <v>5204</v>
      </c>
      <c r="H8068" s="278">
        <f t="shared" si="252"/>
        <v>2</v>
      </c>
      <c r="I8068" s="251" t="s">
        <v>6284</v>
      </c>
      <c r="J8068" s="285" t="s">
        <v>4316</v>
      </c>
      <c r="K8068" s="278" t="str">
        <f t="shared" si="253"/>
        <v>GRC002Stressed humanitarian conditions - Level 2</v>
      </c>
      <c r="L8068" s="286">
        <v>43676</v>
      </c>
      <c r="M8068" s="286" t="s">
        <v>3248</v>
      </c>
    </row>
    <row r="8069" spans="1:13" s="269" customFormat="1" ht="15.5" hidden="1" thickTop="1" thickBot="1" x14ac:dyDescent="0.4">
      <c r="A8069" s="287" t="s">
        <v>1265</v>
      </c>
      <c r="B8069" s="288" t="str">
        <f>VLOOKUP(A8069,Lists!B:C,2,FALSE)</f>
        <v>GRC002</v>
      </c>
      <c r="C8069" s="288" t="str">
        <f>VLOOKUP(A8069,Lists!B:D,3,FALSE)</f>
        <v>GRC</v>
      </c>
      <c r="D8069" s="289" t="s">
        <v>5112</v>
      </c>
      <c r="E8069" s="289">
        <v>18400</v>
      </c>
      <c r="F8069" s="289" t="s">
        <v>5864</v>
      </c>
      <c r="G8069" s="289" t="s">
        <v>5204</v>
      </c>
      <c r="H8069" s="278">
        <f t="shared" si="252"/>
        <v>2</v>
      </c>
      <c r="I8069" s="252" t="s">
        <v>6284</v>
      </c>
      <c r="J8069" s="289" t="s">
        <v>4695</v>
      </c>
      <c r="K8069" s="278" t="str">
        <f t="shared" si="253"/>
        <v>GRC002Moderate humanitarian conditions - Level 3</v>
      </c>
      <c r="L8069" s="290">
        <v>43676</v>
      </c>
      <c r="M8069" s="290" t="s">
        <v>3248</v>
      </c>
    </row>
    <row r="8070" spans="1:13" s="269" customFormat="1" ht="15.5" hidden="1" thickTop="1" thickBot="1" x14ac:dyDescent="0.4">
      <c r="A8070" s="283" t="s">
        <v>5595</v>
      </c>
      <c r="B8070" s="284" t="str">
        <f>VLOOKUP(A8070,Lists!B:C,2,FALSE)</f>
        <v>KEN003</v>
      </c>
      <c r="C8070" s="284" t="str">
        <f>VLOOKUP(A8070,Lists!B:D,3,FALSE)</f>
        <v>KEN</v>
      </c>
      <c r="D8070" s="285" t="s">
        <v>660</v>
      </c>
      <c r="E8070" s="285">
        <v>581309.29</v>
      </c>
      <c r="F8070" s="285" t="s">
        <v>5368</v>
      </c>
      <c r="G8070" s="285" t="s">
        <v>5204</v>
      </c>
      <c r="H8070" s="278">
        <f t="shared" si="252"/>
        <v>2</v>
      </c>
      <c r="I8070" s="251" t="s">
        <v>6285</v>
      </c>
      <c r="J8070" s="285" t="s">
        <v>5370</v>
      </c>
      <c r="K8070" s="278" t="str">
        <f t="shared" si="253"/>
        <v>KEN003Landmass affected</v>
      </c>
      <c r="L8070" s="286">
        <v>43676</v>
      </c>
      <c r="M8070" s="286" t="s">
        <v>3248</v>
      </c>
    </row>
    <row r="8071" spans="1:13" s="269" customFormat="1" ht="15.5" hidden="1" thickTop="1" thickBot="1" x14ac:dyDescent="0.4">
      <c r="A8071" s="287" t="s">
        <v>5595</v>
      </c>
      <c r="B8071" s="288" t="str">
        <f>VLOOKUP(A8071,Lists!B:C,2,FALSE)</f>
        <v>KEN003</v>
      </c>
      <c r="C8071" s="288" t="str">
        <f>VLOOKUP(A8071,Lists!B:D,3,FALSE)</f>
        <v>KEN</v>
      </c>
      <c r="D8071" s="289" t="s">
        <v>533</v>
      </c>
      <c r="E8071" s="289">
        <v>9459800</v>
      </c>
      <c r="F8071" s="289" t="s">
        <v>5389</v>
      </c>
      <c r="G8071" s="289" t="s">
        <v>5204</v>
      </c>
      <c r="H8071" s="278">
        <f t="shared" si="252"/>
        <v>2</v>
      </c>
      <c r="I8071" s="252" t="s">
        <v>6286</v>
      </c>
      <c r="J8071" s="289" t="s">
        <v>6323</v>
      </c>
      <c r="K8071" s="278" t="str">
        <f t="shared" si="253"/>
        <v>KEN003People affected</v>
      </c>
      <c r="L8071" s="290">
        <v>43676</v>
      </c>
      <c r="M8071" s="290" t="s">
        <v>3248</v>
      </c>
    </row>
    <row r="8072" spans="1:13" s="269" customFormat="1" ht="15.5" hidden="1" thickTop="1" thickBot="1" x14ac:dyDescent="0.4">
      <c r="A8072" s="283" t="s">
        <v>5595</v>
      </c>
      <c r="B8072" s="284" t="str">
        <f>VLOOKUP(A8072,Lists!B:C,2,FALSE)</f>
        <v>KEN003</v>
      </c>
      <c r="C8072" s="284" t="str">
        <f>VLOOKUP(A8072,Lists!B:D,3,FALSE)</f>
        <v>KEN</v>
      </c>
      <c r="D8072" s="285" t="s">
        <v>752</v>
      </c>
      <c r="E8072" s="285">
        <v>1600000</v>
      </c>
      <c r="F8072" s="285" t="s">
        <v>6263</v>
      </c>
      <c r="G8072" s="285" t="s">
        <v>5204</v>
      </c>
      <c r="H8072" s="278">
        <f t="shared" si="252"/>
        <v>2</v>
      </c>
      <c r="I8072" s="251" t="s">
        <v>6287</v>
      </c>
      <c r="J8072" s="285" t="s">
        <v>6324</v>
      </c>
      <c r="K8072" s="278" t="str">
        <f t="shared" si="253"/>
        <v>KEN003People in Need</v>
      </c>
      <c r="L8072" s="286">
        <v>43676</v>
      </c>
      <c r="M8072" s="286" t="s">
        <v>3248</v>
      </c>
    </row>
    <row r="8073" spans="1:13" s="269" customFormat="1" ht="15.5" hidden="1" thickTop="1" thickBot="1" x14ac:dyDescent="0.4">
      <c r="A8073" s="287" t="s">
        <v>5595</v>
      </c>
      <c r="B8073" s="288" t="str">
        <f>VLOOKUP(A8073,Lists!B:C,2,FALSE)</f>
        <v>KEN003</v>
      </c>
      <c r="C8073" s="288" t="str">
        <f>VLOOKUP(A8073,Lists!B:D,3,FALSE)</f>
        <v>KEN</v>
      </c>
      <c r="D8073" s="289" t="s">
        <v>5110</v>
      </c>
      <c r="E8073" s="289">
        <v>40702198</v>
      </c>
      <c r="F8073" s="289" t="s">
        <v>2346</v>
      </c>
      <c r="G8073" s="289" t="s">
        <v>5204</v>
      </c>
      <c r="H8073" s="278">
        <f t="shared" si="252"/>
        <v>2</v>
      </c>
      <c r="I8073" s="252" t="s">
        <v>6288</v>
      </c>
      <c r="J8073" s="289" t="s">
        <v>5383</v>
      </c>
      <c r="K8073" s="278" t="str">
        <f t="shared" si="253"/>
        <v>KEN003Minimal humanitarian conditions - Level 1</v>
      </c>
      <c r="L8073" s="290">
        <v>43676</v>
      </c>
      <c r="M8073" s="290" t="s">
        <v>3248</v>
      </c>
    </row>
    <row r="8074" spans="1:13" s="269" customFormat="1" ht="15.5" hidden="1" thickTop="1" thickBot="1" x14ac:dyDescent="0.4">
      <c r="A8074" s="283" t="s">
        <v>5595</v>
      </c>
      <c r="B8074" s="284" t="str">
        <f>VLOOKUP(A8074,Lists!B:C,2,FALSE)</f>
        <v>KEN003</v>
      </c>
      <c r="C8074" s="284" t="str">
        <f>VLOOKUP(A8074,Lists!B:D,3,FALSE)</f>
        <v>KEN</v>
      </c>
      <c r="D8074" s="285" t="s">
        <v>5111</v>
      </c>
      <c r="E8074" s="285">
        <v>7859800</v>
      </c>
      <c r="F8074" s="285" t="s">
        <v>6264</v>
      </c>
      <c r="G8074" s="285" t="s">
        <v>5204</v>
      </c>
      <c r="H8074" s="278">
        <f t="shared" si="252"/>
        <v>2</v>
      </c>
      <c r="I8074" s="251" t="s">
        <v>6289</v>
      </c>
      <c r="J8074" s="285" t="s">
        <v>6325</v>
      </c>
      <c r="K8074" s="278" t="str">
        <f t="shared" si="253"/>
        <v>KEN003Stressed humanitarian conditions - Level 2</v>
      </c>
      <c r="L8074" s="286">
        <v>43676</v>
      </c>
      <c r="M8074" s="286" t="s">
        <v>3248</v>
      </c>
    </row>
    <row r="8075" spans="1:13" s="269" customFormat="1" ht="15.5" hidden="1" thickTop="1" thickBot="1" x14ac:dyDescent="0.4">
      <c r="A8075" s="287" t="s">
        <v>5595</v>
      </c>
      <c r="B8075" s="288" t="str">
        <f>VLOOKUP(A8075,Lists!B:C,2,FALSE)</f>
        <v>KEN003</v>
      </c>
      <c r="C8075" s="288" t="str">
        <f>VLOOKUP(A8075,Lists!B:D,3,FALSE)</f>
        <v>KEN</v>
      </c>
      <c r="D8075" s="289" t="s">
        <v>5112</v>
      </c>
      <c r="E8075" s="289">
        <v>1600000</v>
      </c>
      <c r="F8075" s="289" t="s">
        <v>6263</v>
      </c>
      <c r="G8075" s="289" t="s">
        <v>5204</v>
      </c>
      <c r="H8075" s="278">
        <f t="shared" si="252"/>
        <v>2</v>
      </c>
      <c r="I8075" s="252" t="s">
        <v>6287</v>
      </c>
      <c r="J8075" s="289" t="s">
        <v>5382</v>
      </c>
      <c r="K8075" s="278" t="str">
        <f t="shared" si="253"/>
        <v>KEN003Moderate humanitarian conditions - Level 3</v>
      </c>
      <c r="L8075" s="290">
        <v>43676</v>
      </c>
      <c r="M8075" s="290" t="s">
        <v>3248</v>
      </c>
    </row>
    <row r="8076" spans="1:13" s="269" customFormat="1" ht="15.5" hidden="1" thickTop="1" thickBot="1" x14ac:dyDescent="0.4">
      <c r="A8076" s="283" t="s">
        <v>2964</v>
      </c>
      <c r="B8076" s="284" t="str">
        <f>VLOOKUP(A8076,Lists!B:C,2,FALSE)</f>
        <v>KEN002</v>
      </c>
      <c r="C8076" s="284" t="str">
        <f>VLOOKUP(A8076,Lists!B:D,3,FALSE)</f>
        <v>KEN</v>
      </c>
      <c r="D8076" s="285" t="s">
        <v>533</v>
      </c>
      <c r="E8076" s="285">
        <v>474044</v>
      </c>
      <c r="F8076" s="285" t="s">
        <v>6265</v>
      </c>
      <c r="G8076" s="285" t="s">
        <v>5204</v>
      </c>
      <c r="H8076" s="278">
        <f t="shared" si="252"/>
        <v>2</v>
      </c>
      <c r="I8076" s="251" t="s">
        <v>6290</v>
      </c>
      <c r="J8076" s="285" t="s">
        <v>5401</v>
      </c>
      <c r="K8076" s="278" t="str">
        <f t="shared" si="253"/>
        <v>KEN002People affected</v>
      </c>
      <c r="L8076" s="286">
        <v>43676</v>
      </c>
      <c r="M8076" s="286" t="s">
        <v>3248</v>
      </c>
    </row>
    <row r="8077" spans="1:13" s="269" customFormat="1" ht="15.5" thickTop="1" thickBot="1" x14ac:dyDescent="0.4">
      <c r="A8077" s="287" t="s">
        <v>2964</v>
      </c>
      <c r="B8077" s="288" t="str">
        <f>VLOOKUP(A8077,Lists!B:C,2,FALSE)</f>
        <v>KEN002</v>
      </c>
      <c r="C8077" s="288" t="str">
        <f>VLOOKUP(A8077,Lists!B:D,3,FALSE)</f>
        <v>KEN</v>
      </c>
      <c r="D8077" s="289" t="s">
        <v>666</v>
      </c>
      <c r="E8077" s="289">
        <v>474044</v>
      </c>
      <c r="F8077" s="289" t="s">
        <v>6265</v>
      </c>
      <c r="G8077" s="289" t="s">
        <v>5204</v>
      </c>
      <c r="H8077" s="278">
        <f t="shared" si="252"/>
        <v>2</v>
      </c>
      <c r="I8077" s="252" t="s">
        <v>6290</v>
      </c>
      <c r="J8077" s="289" t="s">
        <v>5400</v>
      </c>
      <c r="K8077" s="278" t="str">
        <f t="shared" si="253"/>
        <v>KEN002People displaced</v>
      </c>
      <c r="L8077" s="290">
        <v>43676</v>
      </c>
      <c r="M8077" s="290" t="s">
        <v>3248</v>
      </c>
    </row>
    <row r="8078" spans="1:13" s="269" customFormat="1" ht="15.5" hidden="1" thickTop="1" thickBot="1" x14ac:dyDescent="0.4">
      <c r="A8078" s="283" t="s">
        <v>2964</v>
      </c>
      <c r="B8078" s="284" t="str">
        <f>VLOOKUP(A8078,Lists!B:C,2,FALSE)</f>
        <v>KEN002</v>
      </c>
      <c r="C8078" s="284" t="str">
        <f>VLOOKUP(A8078,Lists!B:D,3,FALSE)</f>
        <v>KEN</v>
      </c>
      <c r="D8078" s="285" t="s">
        <v>752</v>
      </c>
      <c r="E8078" s="285">
        <v>474044</v>
      </c>
      <c r="F8078" s="285" t="s">
        <v>6265</v>
      </c>
      <c r="G8078" s="285" t="s">
        <v>5204</v>
      </c>
      <c r="H8078" s="278">
        <f t="shared" si="252"/>
        <v>2</v>
      </c>
      <c r="I8078" s="251" t="s">
        <v>6290</v>
      </c>
      <c r="J8078" s="285" t="s">
        <v>2360</v>
      </c>
      <c r="K8078" s="278" t="str">
        <f t="shared" si="253"/>
        <v>KEN002People in Need</v>
      </c>
      <c r="L8078" s="286">
        <v>43676</v>
      </c>
      <c r="M8078" s="286" t="s">
        <v>3248</v>
      </c>
    </row>
    <row r="8079" spans="1:13" s="269" customFormat="1" ht="15.5" hidden="1" thickTop="1" thickBot="1" x14ac:dyDescent="0.4">
      <c r="A8079" s="287" t="s">
        <v>2964</v>
      </c>
      <c r="B8079" s="288" t="str">
        <f>VLOOKUP(A8079,Lists!B:C,2,FALSE)</f>
        <v>KEN002</v>
      </c>
      <c r="C8079" s="288" t="str">
        <f>VLOOKUP(A8079,Lists!B:D,3,FALSE)</f>
        <v>KEN</v>
      </c>
      <c r="D8079" s="289" t="s">
        <v>5110</v>
      </c>
      <c r="E8079" s="289">
        <v>4246583</v>
      </c>
      <c r="F8079" s="289" t="s">
        <v>6266</v>
      </c>
      <c r="G8079" s="289" t="s">
        <v>5204</v>
      </c>
      <c r="H8079" s="278">
        <f t="shared" si="252"/>
        <v>2</v>
      </c>
      <c r="I8079" s="252" t="s">
        <v>6291</v>
      </c>
      <c r="J8079" s="289" t="s">
        <v>4156</v>
      </c>
      <c r="K8079" s="278" t="str">
        <f t="shared" si="253"/>
        <v>KEN002Minimal humanitarian conditions - Level 1</v>
      </c>
      <c r="L8079" s="290">
        <v>43676</v>
      </c>
      <c r="M8079" s="290" t="s">
        <v>3248</v>
      </c>
    </row>
    <row r="8080" spans="1:13" s="269" customFormat="1" ht="15.5" hidden="1" thickTop="1" thickBot="1" x14ac:dyDescent="0.4">
      <c r="A8080" s="283" t="s">
        <v>2964</v>
      </c>
      <c r="B8080" s="284" t="str">
        <f>VLOOKUP(A8080,Lists!B:C,2,FALSE)</f>
        <v>KEN002</v>
      </c>
      <c r="C8080" s="284" t="str">
        <f>VLOOKUP(A8080,Lists!B:D,3,FALSE)</f>
        <v>KEN</v>
      </c>
      <c r="D8080" s="285" t="s">
        <v>5111</v>
      </c>
      <c r="E8080" s="285">
        <v>0</v>
      </c>
      <c r="F8080" s="285" t="s">
        <v>6266</v>
      </c>
      <c r="G8080" s="285" t="s">
        <v>5204</v>
      </c>
      <c r="H8080" s="278">
        <f t="shared" si="252"/>
        <v>2</v>
      </c>
      <c r="I8080" s="251" t="s">
        <v>6291</v>
      </c>
      <c r="J8080" s="285" t="s">
        <v>4157</v>
      </c>
      <c r="K8080" s="278" t="str">
        <f t="shared" si="253"/>
        <v>KEN002Stressed humanitarian conditions - Level 2</v>
      </c>
      <c r="L8080" s="286">
        <v>43676</v>
      </c>
      <c r="M8080" s="286" t="s">
        <v>3248</v>
      </c>
    </row>
    <row r="8081" spans="1:13" s="269" customFormat="1" ht="15.5" hidden="1" thickTop="1" thickBot="1" x14ac:dyDescent="0.4">
      <c r="A8081" s="287" t="s">
        <v>2964</v>
      </c>
      <c r="B8081" s="288" t="str">
        <f>VLOOKUP(A8081,Lists!B:C,2,FALSE)</f>
        <v>KEN002</v>
      </c>
      <c r="C8081" s="288" t="str">
        <f>VLOOKUP(A8081,Lists!B:D,3,FALSE)</f>
        <v>KEN</v>
      </c>
      <c r="D8081" s="289" t="s">
        <v>5112</v>
      </c>
      <c r="E8081" s="289">
        <v>474044</v>
      </c>
      <c r="F8081" s="289" t="s">
        <v>6266</v>
      </c>
      <c r="G8081" s="289" t="s">
        <v>5204</v>
      </c>
      <c r="H8081" s="278">
        <f t="shared" si="252"/>
        <v>2</v>
      </c>
      <c r="I8081" s="252" t="s">
        <v>6291</v>
      </c>
      <c r="J8081" s="289" t="s">
        <v>6326</v>
      </c>
      <c r="K8081" s="278" t="str">
        <f t="shared" si="253"/>
        <v>KEN002Moderate humanitarian conditions - Level 3</v>
      </c>
      <c r="L8081" s="290">
        <v>43676</v>
      </c>
      <c r="M8081" s="290" t="s">
        <v>3248</v>
      </c>
    </row>
    <row r="8082" spans="1:13" s="269" customFormat="1" ht="15.5" hidden="1" thickTop="1" thickBot="1" x14ac:dyDescent="0.4">
      <c r="A8082" s="283" t="s">
        <v>2964</v>
      </c>
      <c r="B8082" s="284" t="str">
        <f>VLOOKUP(A8082,Lists!B:C,2,FALSE)</f>
        <v>KEN002</v>
      </c>
      <c r="C8082" s="284" t="str">
        <f>VLOOKUP(A8082,Lists!B:D,3,FALSE)</f>
        <v>KEN</v>
      </c>
      <c r="D8082" s="285" t="s">
        <v>5113</v>
      </c>
      <c r="E8082" s="285">
        <v>0</v>
      </c>
      <c r="F8082" s="285" t="s">
        <v>6266</v>
      </c>
      <c r="G8082" s="285" t="s">
        <v>5204</v>
      </c>
      <c r="H8082" s="278">
        <f t="shared" si="252"/>
        <v>2</v>
      </c>
      <c r="I8082" s="251" t="s">
        <v>6291</v>
      </c>
      <c r="J8082" s="285" t="s">
        <v>2363</v>
      </c>
      <c r="K8082" s="278" t="str">
        <f t="shared" si="253"/>
        <v>KEN002Severe humanitarian conditions - Level 4</v>
      </c>
      <c r="L8082" s="286">
        <v>43676</v>
      </c>
      <c r="M8082" s="286" t="s">
        <v>3248</v>
      </c>
    </row>
    <row r="8083" spans="1:13" s="269" customFormat="1" ht="15.5" hidden="1" thickTop="1" thickBot="1" x14ac:dyDescent="0.4">
      <c r="A8083" s="287" t="s">
        <v>2964</v>
      </c>
      <c r="B8083" s="288" t="str">
        <f>VLOOKUP(A8083,Lists!B:C,2,FALSE)</f>
        <v>KEN002</v>
      </c>
      <c r="C8083" s="288" t="str">
        <f>VLOOKUP(A8083,Lists!B:D,3,FALSE)</f>
        <v>KEN</v>
      </c>
      <c r="D8083" s="289" t="s">
        <v>5114</v>
      </c>
      <c r="E8083" s="289">
        <v>0</v>
      </c>
      <c r="F8083" s="289" t="s">
        <v>6266</v>
      </c>
      <c r="G8083" s="289" t="s">
        <v>5204</v>
      </c>
      <c r="H8083" s="278">
        <f t="shared" si="252"/>
        <v>2</v>
      </c>
      <c r="I8083" s="252" t="s">
        <v>6291</v>
      </c>
      <c r="J8083" s="289" t="s">
        <v>2363</v>
      </c>
      <c r="K8083" s="278" t="str">
        <f t="shared" si="253"/>
        <v>KEN002Extreme humanitarian conditions - Level 5</v>
      </c>
      <c r="L8083" s="290">
        <v>43676</v>
      </c>
      <c r="M8083" s="290" t="s">
        <v>3248</v>
      </c>
    </row>
    <row r="8084" spans="1:13" s="269" customFormat="1" ht="15.5" hidden="1" thickTop="1" thickBot="1" x14ac:dyDescent="0.4">
      <c r="A8084" s="283" t="s">
        <v>5461</v>
      </c>
      <c r="B8084" s="284" t="str">
        <f>VLOOKUP(A8084,Lists!B:C,2,FALSE)</f>
        <v>KEN001</v>
      </c>
      <c r="C8084" s="284" t="str">
        <f>VLOOKUP(A8084,Lists!B:D,3,FALSE)</f>
        <v>KEN</v>
      </c>
      <c r="D8084" s="285" t="s">
        <v>533</v>
      </c>
      <c r="E8084" s="285">
        <v>9459800</v>
      </c>
      <c r="F8084" s="285" t="s">
        <v>5389</v>
      </c>
      <c r="G8084" s="285" t="s">
        <v>5204</v>
      </c>
      <c r="H8084" s="278">
        <f t="shared" si="252"/>
        <v>2</v>
      </c>
      <c r="I8084" s="251" t="s">
        <v>6286</v>
      </c>
      <c r="J8084" s="285" t="s">
        <v>5388</v>
      </c>
      <c r="K8084" s="278" t="str">
        <f t="shared" si="253"/>
        <v>KEN001People affected</v>
      </c>
      <c r="L8084" s="286">
        <v>43676</v>
      </c>
      <c r="M8084" s="286" t="s">
        <v>3248</v>
      </c>
    </row>
    <row r="8085" spans="1:13" s="269" customFormat="1" ht="15.5" thickTop="1" thickBot="1" x14ac:dyDescent="0.4">
      <c r="A8085" s="287" t="s">
        <v>5461</v>
      </c>
      <c r="B8085" s="288" t="str">
        <f>VLOOKUP(A8085,Lists!B:C,2,FALSE)</f>
        <v>KEN001</v>
      </c>
      <c r="C8085" s="288" t="str">
        <f>VLOOKUP(A8085,Lists!B:D,3,FALSE)</f>
        <v>KEN</v>
      </c>
      <c r="D8085" s="289" t="s">
        <v>666</v>
      </c>
      <c r="E8085" s="289">
        <v>474044</v>
      </c>
      <c r="F8085" s="289" t="s">
        <v>6265</v>
      </c>
      <c r="G8085" s="289" t="s">
        <v>5204</v>
      </c>
      <c r="H8085" s="278">
        <f t="shared" si="252"/>
        <v>2</v>
      </c>
      <c r="I8085" s="252" t="s">
        <v>6290</v>
      </c>
      <c r="J8085" s="289" t="s">
        <v>4154</v>
      </c>
      <c r="K8085" s="278" t="str">
        <f t="shared" si="253"/>
        <v>KEN001People displaced</v>
      </c>
      <c r="L8085" s="290">
        <v>43676</v>
      </c>
      <c r="M8085" s="290" t="s">
        <v>3248</v>
      </c>
    </row>
    <row r="8086" spans="1:13" s="269" customFormat="1" ht="15.5" hidden="1" thickTop="1" thickBot="1" x14ac:dyDescent="0.4">
      <c r="A8086" s="283" t="s">
        <v>5461</v>
      </c>
      <c r="B8086" s="284" t="str">
        <f>VLOOKUP(A8086,Lists!B:C,2,FALSE)</f>
        <v>KEN001</v>
      </c>
      <c r="C8086" s="284" t="str">
        <f>VLOOKUP(A8086,Lists!B:D,3,FALSE)</f>
        <v>KEN</v>
      </c>
      <c r="D8086" s="285" t="s">
        <v>752</v>
      </c>
      <c r="E8086" s="285">
        <v>2074044</v>
      </c>
      <c r="F8086" s="285" t="s">
        <v>6267</v>
      </c>
      <c r="G8086" s="285" t="s">
        <v>5204</v>
      </c>
      <c r="H8086" s="278">
        <f t="shared" si="252"/>
        <v>2</v>
      </c>
      <c r="I8086" s="251" t="s">
        <v>6292</v>
      </c>
      <c r="J8086" s="285" t="s">
        <v>5393</v>
      </c>
      <c r="K8086" s="278" t="str">
        <f t="shared" si="253"/>
        <v>KEN001People in Need</v>
      </c>
      <c r="L8086" s="286">
        <v>43676</v>
      </c>
      <c r="M8086" s="286" t="s">
        <v>3248</v>
      </c>
    </row>
    <row r="8087" spans="1:13" s="269" customFormat="1" ht="15.5" hidden="1" thickTop="1" thickBot="1" x14ac:dyDescent="0.4">
      <c r="A8087" s="287" t="s">
        <v>5461</v>
      </c>
      <c r="B8087" s="288" t="str">
        <f>VLOOKUP(A8087,Lists!B:C,2,FALSE)</f>
        <v>KEN001</v>
      </c>
      <c r="C8087" s="288" t="str">
        <f>VLOOKUP(A8087,Lists!B:D,3,FALSE)</f>
        <v>KEN</v>
      </c>
      <c r="D8087" s="289" t="s">
        <v>5110</v>
      </c>
      <c r="E8087" s="289">
        <v>40702198</v>
      </c>
      <c r="F8087" s="289" t="s">
        <v>6268</v>
      </c>
      <c r="G8087" s="289" t="s">
        <v>5204</v>
      </c>
      <c r="H8087" s="278">
        <f t="shared" si="252"/>
        <v>2</v>
      </c>
      <c r="I8087" s="252" t="s">
        <v>6293</v>
      </c>
      <c r="J8087" s="289" t="s">
        <v>5393</v>
      </c>
      <c r="K8087" s="278" t="str">
        <f t="shared" si="253"/>
        <v>KEN001Minimal humanitarian conditions - Level 1</v>
      </c>
      <c r="L8087" s="290">
        <v>43676</v>
      </c>
      <c r="M8087" s="290" t="s">
        <v>3248</v>
      </c>
    </row>
    <row r="8088" spans="1:13" s="269" customFormat="1" ht="15.5" hidden="1" thickTop="1" thickBot="1" x14ac:dyDescent="0.4">
      <c r="A8088" s="283" t="s">
        <v>5461</v>
      </c>
      <c r="B8088" s="284" t="str">
        <f>VLOOKUP(A8088,Lists!B:C,2,FALSE)</f>
        <v>KEN001</v>
      </c>
      <c r="C8088" s="284" t="str">
        <f>VLOOKUP(A8088,Lists!B:D,3,FALSE)</f>
        <v>KEN</v>
      </c>
      <c r="D8088" s="285" t="s">
        <v>5111</v>
      </c>
      <c r="E8088" s="285">
        <v>7385756</v>
      </c>
      <c r="F8088" s="285" t="s">
        <v>6269</v>
      </c>
      <c r="G8088" s="285" t="s">
        <v>5204</v>
      </c>
      <c r="H8088" s="278">
        <f t="shared" si="252"/>
        <v>2</v>
      </c>
      <c r="I8088" s="251" t="s">
        <v>6294</v>
      </c>
      <c r="J8088" s="285" t="s">
        <v>5393</v>
      </c>
      <c r="K8088" s="278" t="str">
        <f t="shared" si="253"/>
        <v>KEN001Stressed humanitarian conditions - Level 2</v>
      </c>
      <c r="L8088" s="286">
        <v>43676</v>
      </c>
      <c r="M8088" s="286" t="s">
        <v>3248</v>
      </c>
    </row>
    <row r="8089" spans="1:13" s="269" customFormat="1" ht="15.5" hidden="1" thickTop="1" thickBot="1" x14ac:dyDescent="0.4">
      <c r="A8089" s="287" t="s">
        <v>5461</v>
      </c>
      <c r="B8089" s="288" t="str">
        <f>VLOOKUP(A8089,Lists!B:C,2,FALSE)</f>
        <v>KEN001</v>
      </c>
      <c r="C8089" s="288" t="str">
        <f>VLOOKUP(A8089,Lists!B:D,3,FALSE)</f>
        <v>KEN</v>
      </c>
      <c r="D8089" s="289" t="s">
        <v>5112</v>
      </c>
      <c r="E8089" s="289">
        <v>2074044</v>
      </c>
      <c r="F8089" s="289" t="s">
        <v>6270</v>
      </c>
      <c r="G8089" s="289" t="s">
        <v>5204</v>
      </c>
      <c r="H8089" s="278">
        <f t="shared" si="252"/>
        <v>2</v>
      </c>
      <c r="I8089" s="252" t="s">
        <v>6295</v>
      </c>
      <c r="J8089" s="289" t="s">
        <v>5393</v>
      </c>
      <c r="K8089" s="278" t="str">
        <f t="shared" si="253"/>
        <v>KEN001Moderate humanitarian conditions - Level 3</v>
      </c>
      <c r="L8089" s="290">
        <v>43676</v>
      </c>
      <c r="M8089" s="290" t="s">
        <v>3248</v>
      </c>
    </row>
    <row r="8090" spans="1:13" s="269" customFormat="1" ht="15.5" hidden="1" thickTop="1" thickBot="1" x14ac:dyDescent="0.4">
      <c r="A8090" s="283" t="s">
        <v>4901</v>
      </c>
      <c r="B8090" s="284" t="str">
        <f>VLOOKUP(A8090,Lists!B:C,2,FALSE)</f>
        <v>BDI001</v>
      </c>
      <c r="C8090" s="284" t="str">
        <f>VLOOKUP(A8090,Lists!B:D,3,FALSE)</f>
        <v>BDI</v>
      </c>
      <c r="D8090" s="285" t="s">
        <v>522</v>
      </c>
      <c r="E8090" s="285">
        <v>11381981</v>
      </c>
      <c r="F8090" s="285" t="s">
        <v>2229</v>
      </c>
      <c r="G8090" s="285" t="s">
        <v>5204</v>
      </c>
      <c r="H8090" s="278">
        <f t="shared" si="252"/>
        <v>2</v>
      </c>
      <c r="I8090" s="251" t="s">
        <v>6296</v>
      </c>
      <c r="J8090" s="285" t="s">
        <v>6327</v>
      </c>
      <c r="K8090" s="278" t="str">
        <f t="shared" si="253"/>
        <v>BDI001Total population</v>
      </c>
      <c r="L8090" s="286">
        <v>43676</v>
      </c>
      <c r="M8090" s="286" t="s">
        <v>3248</v>
      </c>
    </row>
    <row r="8091" spans="1:13" s="269" customFormat="1" ht="15.5" hidden="1" thickTop="1" thickBot="1" x14ac:dyDescent="0.4">
      <c r="A8091" s="287" t="s">
        <v>4901</v>
      </c>
      <c r="B8091" s="288" t="str">
        <f>VLOOKUP(A8091,Lists!B:C,2,FALSE)</f>
        <v>BDI001</v>
      </c>
      <c r="C8091" s="288" t="str">
        <f>VLOOKUP(A8091,Lists!B:D,3,FALSE)</f>
        <v>BDI</v>
      </c>
      <c r="D8091" s="289" t="s">
        <v>660</v>
      </c>
      <c r="E8091" s="289">
        <v>25950</v>
      </c>
      <c r="F8091" s="289" t="s">
        <v>2230</v>
      </c>
      <c r="G8091" s="289" t="s">
        <v>5204</v>
      </c>
      <c r="H8091" s="278">
        <f t="shared" si="252"/>
        <v>2</v>
      </c>
      <c r="I8091" s="252" t="s">
        <v>2240</v>
      </c>
      <c r="J8091" s="289" t="s">
        <v>6328</v>
      </c>
      <c r="K8091" s="278" t="str">
        <f t="shared" si="253"/>
        <v>BDI001Landmass affected</v>
      </c>
      <c r="L8091" s="290">
        <v>43676</v>
      </c>
      <c r="M8091" s="290" t="s">
        <v>3248</v>
      </c>
    </row>
    <row r="8092" spans="1:13" s="269" customFormat="1" ht="15.5" hidden="1" thickTop="1" thickBot="1" x14ac:dyDescent="0.4">
      <c r="A8092" s="283" t="s">
        <v>4901</v>
      </c>
      <c r="B8092" s="284" t="str">
        <f>VLOOKUP(A8092,Lists!B:C,2,FALSE)</f>
        <v>BDI001</v>
      </c>
      <c r="C8092" s="284" t="str">
        <f>VLOOKUP(A8092,Lists!B:D,3,FALSE)</f>
        <v>BDI</v>
      </c>
      <c r="D8092" s="285" t="s">
        <v>737</v>
      </c>
      <c r="E8092" s="285">
        <v>11381981</v>
      </c>
      <c r="F8092" s="285" t="s">
        <v>2229</v>
      </c>
      <c r="G8092" s="285" t="s">
        <v>5204</v>
      </c>
      <c r="H8092" s="278">
        <f t="shared" si="252"/>
        <v>2</v>
      </c>
      <c r="I8092" s="251" t="s">
        <v>6296</v>
      </c>
      <c r="J8092" s="285" t="s">
        <v>6329</v>
      </c>
      <c r="K8092" s="278" t="str">
        <f t="shared" si="253"/>
        <v>BDI001People exposed</v>
      </c>
      <c r="L8092" s="286">
        <v>43676</v>
      </c>
      <c r="M8092" s="286" t="s">
        <v>3248</v>
      </c>
    </row>
    <row r="8093" spans="1:13" s="269" customFormat="1" ht="15.5" hidden="1" thickTop="1" thickBot="1" x14ac:dyDescent="0.4">
      <c r="A8093" s="287" t="s">
        <v>4901</v>
      </c>
      <c r="B8093" s="288" t="str">
        <f>VLOOKUP(A8093,Lists!B:C,2,FALSE)</f>
        <v>BDI001</v>
      </c>
      <c r="C8093" s="288" t="str">
        <f>VLOOKUP(A8093,Lists!B:D,3,FALSE)</f>
        <v>BDI</v>
      </c>
      <c r="D8093" s="289" t="s">
        <v>533</v>
      </c>
      <c r="E8093" s="289">
        <v>11381981</v>
      </c>
      <c r="F8093" s="289" t="s">
        <v>2229</v>
      </c>
      <c r="G8093" s="289" t="s">
        <v>5204</v>
      </c>
      <c r="H8093" s="278">
        <f t="shared" si="252"/>
        <v>2</v>
      </c>
      <c r="I8093" s="252" t="s">
        <v>6296</v>
      </c>
      <c r="J8093" s="289" t="s">
        <v>6330</v>
      </c>
      <c r="K8093" s="278" t="str">
        <f t="shared" si="253"/>
        <v>BDI001People affected</v>
      </c>
      <c r="L8093" s="290">
        <v>43676</v>
      </c>
      <c r="M8093" s="290" t="s">
        <v>3248</v>
      </c>
    </row>
    <row r="8094" spans="1:13" s="269" customFormat="1" ht="15.5" thickTop="1" thickBot="1" x14ac:dyDescent="0.4">
      <c r="A8094" s="283" t="s">
        <v>4901</v>
      </c>
      <c r="B8094" s="284" t="str">
        <f>VLOOKUP(A8094,Lists!B:C,2,FALSE)</f>
        <v>BDI001</v>
      </c>
      <c r="C8094" s="284" t="str">
        <f>VLOOKUP(A8094,Lists!B:D,3,FALSE)</f>
        <v>BDI</v>
      </c>
      <c r="D8094" s="285" t="s">
        <v>666</v>
      </c>
      <c r="E8094" s="285">
        <v>471319</v>
      </c>
      <c r="F8094" s="285" t="s">
        <v>6271</v>
      </c>
      <c r="G8094" s="285" t="s">
        <v>5204</v>
      </c>
      <c r="H8094" s="278">
        <f t="shared" si="252"/>
        <v>2</v>
      </c>
      <c r="I8094" s="251" t="s">
        <v>6297</v>
      </c>
      <c r="J8094" s="285" t="s">
        <v>6331</v>
      </c>
      <c r="K8094" s="278" t="str">
        <f t="shared" si="253"/>
        <v>BDI001People displaced</v>
      </c>
      <c r="L8094" s="286">
        <v>43676</v>
      </c>
      <c r="M8094" s="286" t="s">
        <v>3248</v>
      </c>
    </row>
    <row r="8095" spans="1:13" s="269" customFormat="1" ht="15.5" hidden="1" thickTop="1" thickBot="1" x14ac:dyDescent="0.4">
      <c r="A8095" s="287" t="s">
        <v>4901</v>
      </c>
      <c r="B8095" s="288" t="str">
        <f>VLOOKUP(A8095,Lists!B:C,2,FALSE)</f>
        <v>BDI001</v>
      </c>
      <c r="C8095" s="288" t="str">
        <f>VLOOKUP(A8095,Lists!B:D,3,FALSE)</f>
        <v>BDI</v>
      </c>
      <c r="D8095" s="289" t="s">
        <v>5027</v>
      </c>
      <c r="E8095" s="289" t="s">
        <v>446</v>
      </c>
      <c r="F8095" s="289" t="s">
        <v>446</v>
      </c>
      <c r="G8095" s="289" t="s">
        <v>446</v>
      </c>
      <c r="H8095" s="278" t="str">
        <f t="shared" si="252"/>
        <v>x</v>
      </c>
      <c r="I8095" s="252" t="s">
        <v>446</v>
      </c>
      <c r="J8095" s="289" t="s">
        <v>5668</v>
      </c>
      <c r="K8095" s="278" t="str">
        <f t="shared" si="253"/>
        <v>BDI001Injuries reported</v>
      </c>
      <c r="L8095" s="290">
        <v>43676</v>
      </c>
      <c r="M8095" s="290" t="s">
        <v>3248</v>
      </c>
    </row>
    <row r="8096" spans="1:13" s="269" customFormat="1" ht="15.5" hidden="1" thickTop="1" thickBot="1" x14ac:dyDescent="0.4">
      <c r="A8096" s="283" t="s">
        <v>4901</v>
      </c>
      <c r="B8096" s="284" t="str">
        <f>VLOOKUP(A8096,Lists!B:C,2,FALSE)</f>
        <v>BDI001</v>
      </c>
      <c r="C8096" s="284" t="str">
        <f>VLOOKUP(A8096,Lists!B:D,3,FALSE)</f>
        <v>BDI</v>
      </c>
      <c r="D8096" s="285" t="s">
        <v>5029</v>
      </c>
      <c r="E8096" s="285" t="s">
        <v>446</v>
      </c>
      <c r="F8096" s="285" t="s">
        <v>446</v>
      </c>
      <c r="G8096" s="285" t="s">
        <v>446</v>
      </c>
      <c r="H8096" s="278" t="str">
        <f t="shared" si="252"/>
        <v>x</v>
      </c>
      <c r="I8096" s="251" t="s">
        <v>446</v>
      </c>
      <c r="J8096" s="285" t="s">
        <v>6332</v>
      </c>
      <c r="K8096" s="278" t="str">
        <f t="shared" si="253"/>
        <v>BDI001Fatalities reported</v>
      </c>
      <c r="L8096" s="286">
        <v>43676</v>
      </c>
      <c r="M8096" s="286" t="s">
        <v>3248</v>
      </c>
    </row>
    <row r="8097" spans="1:13" s="269" customFormat="1" ht="15.5" hidden="1" thickTop="1" thickBot="1" x14ac:dyDescent="0.4">
      <c r="A8097" s="287" t="s">
        <v>4901</v>
      </c>
      <c r="B8097" s="288" t="str">
        <f>VLOOKUP(A8097,Lists!B:C,2,FALSE)</f>
        <v>BDI001</v>
      </c>
      <c r="C8097" s="288" t="str">
        <f>VLOOKUP(A8097,Lists!B:D,3,FALSE)</f>
        <v>BDI</v>
      </c>
      <c r="D8097" s="289" t="s">
        <v>5115</v>
      </c>
      <c r="E8097" s="289" t="s">
        <v>446</v>
      </c>
      <c r="F8097" s="289" t="s">
        <v>446</v>
      </c>
      <c r="G8097" s="289" t="s">
        <v>446</v>
      </c>
      <c r="H8097" s="278" t="str">
        <f t="shared" si="252"/>
        <v>x</v>
      </c>
      <c r="I8097" s="252" t="s">
        <v>446</v>
      </c>
      <c r="J8097" s="289" t="s">
        <v>5668</v>
      </c>
      <c r="K8097" s="278" t="str">
        <f t="shared" si="253"/>
        <v>BDI001Fatalities in all crises</v>
      </c>
      <c r="L8097" s="290">
        <v>43676</v>
      </c>
      <c r="M8097" s="290" t="s">
        <v>3248</v>
      </c>
    </row>
    <row r="8098" spans="1:13" s="269" customFormat="1" ht="15.5" hidden="1" thickTop="1" thickBot="1" x14ac:dyDescent="0.4">
      <c r="A8098" s="283" t="s">
        <v>4901</v>
      </c>
      <c r="B8098" s="284" t="str">
        <f>VLOOKUP(A8098,Lists!B:C,2,FALSE)</f>
        <v>BDI001</v>
      </c>
      <c r="C8098" s="284" t="str">
        <f>VLOOKUP(A8098,Lists!B:D,3,FALSE)</f>
        <v>BDI</v>
      </c>
      <c r="D8098" s="285" t="s">
        <v>752</v>
      </c>
      <c r="E8098" s="285">
        <v>1692982</v>
      </c>
      <c r="F8098" s="285" t="s">
        <v>1160</v>
      </c>
      <c r="G8098" s="285" t="s">
        <v>5204</v>
      </c>
      <c r="H8098" s="278">
        <f t="shared" si="252"/>
        <v>2</v>
      </c>
      <c r="I8098" s="251" t="s">
        <v>6298</v>
      </c>
      <c r="J8098" s="285" t="s">
        <v>6333</v>
      </c>
      <c r="K8098" s="278" t="str">
        <f t="shared" si="253"/>
        <v>BDI001People in Need</v>
      </c>
      <c r="L8098" s="286">
        <v>43676</v>
      </c>
      <c r="M8098" s="286" t="s">
        <v>3248</v>
      </c>
    </row>
    <row r="8099" spans="1:13" s="269" customFormat="1" ht="15.5" hidden="1" thickTop="1" thickBot="1" x14ac:dyDescent="0.4">
      <c r="A8099" s="287" t="s">
        <v>4901</v>
      </c>
      <c r="B8099" s="288" t="str">
        <f>VLOOKUP(A8099,Lists!B:C,2,FALSE)</f>
        <v>BDI001</v>
      </c>
      <c r="C8099" s="288" t="str">
        <f>VLOOKUP(A8099,Lists!B:D,3,FALSE)</f>
        <v>BDI</v>
      </c>
      <c r="D8099" s="289" t="s">
        <v>5110</v>
      </c>
      <c r="E8099" s="289">
        <v>0</v>
      </c>
      <c r="F8099" s="289" t="s">
        <v>1160</v>
      </c>
      <c r="G8099" s="289" t="s">
        <v>5204</v>
      </c>
      <c r="H8099" s="278">
        <f t="shared" si="252"/>
        <v>2</v>
      </c>
      <c r="I8099" s="252" t="s">
        <v>6298</v>
      </c>
      <c r="J8099" s="289" t="s">
        <v>6334</v>
      </c>
      <c r="K8099" s="278" t="str">
        <f t="shared" si="253"/>
        <v>BDI001Minimal humanitarian conditions - Level 1</v>
      </c>
      <c r="L8099" s="290">
        <v>43676</v>
      </c>
      <c r="M8099" s="290" t="s">
        <v>3248</v>
      </c>
    </row>
    <row r="8100" spans="1:13" s="269" customFormat="1" ht="15.5" hidden="1" thickTop="1" thickBot="1" x14ac:dyDescent="0.4">
      <c r="A8100" s="283" t="s">
        <v>4901</v>
      </c>
      <c r="B8100" s="284" t="str">
        <f>VLOOKUP(A8100,Lists!B:C,2,FALSE)</f>
        <v>BDI001</v>
      </c>
      <c r="C8100" s="284" t="str">
        <f>VLOOKUP(A8100,Lists!B:D,3,FALSE)</f>
        <v>BDI</v>
      </c>
      <c r="D8100" s="285" t="s">
        <v>5111</v>
      </c>
      <c r="E8100" s="285">
        <v>9688999</v>
      </c>
      <c r="F8100" s="285" t="s">
        <v>1160</v>
      </c>
      <c r="G8100" s="285" t="s">
        <v>5204</v>
      </c>
      <c r="H8100" s="278">
        <f t="shared" si="252"/>
        <v>2</v>
      </c>
      <c r="I8100" s="251" t="s">
        <v>6298</v>
      </c>
      <c r="J8100" s="285" t="s">
        <v>6335</v>
      </c>
      <c r="K8100" s="278" t="str">
        <f t="shared" si="253"/>
        <v>BDI001Stressed humanitarian conditions - Level 2</v>
      </c>
      <c r="L8100" s="286">
        <v>43676</v>
      </c>
      <c r="M8100" s="286" t="s">
        <v>3248</v>
      </c>
    </row>
    <row r="8101" spans="1:13" s="269" customFormat="1" ht="15.5" hidden="1" thickTop="1" thickBot="1" x14ac:dyDescent="0.4">
      <c r="A8101" s="287" t="s">
        <v>4901</v>
      </c>
      <c r="B8101" s="288" t="str">
        <f>VLOOKUP(A8101,Lists!B:C,2,FALSE)</f>
        <v>BDI001</v>
      </c>
      <c r="C8101" s="288" t="str">
        <f>VLOOKUP(A8101,Lists!B:D,3,FALSE)</f>
        <v>BDI</v>
      </c>
      <c r="D8101" s="289" t="s">
        <v>5112</v>
      </c>
      <c r="E8101" s="289">
        <v>896571</v>
      </c>
      <c r="F8101" s="289" t="s">
        <v>1160</v>
      </c>
      <c r="G8101" s="289" t="s">
        <v>5204</v>
      </c>
      <c r="H8101" s="278">
        <f t="shared" si="252"/>
        <v>2</v>
      </c>
      <c r="I8101" s="252" t="s">
        <v>6298</v>
      </c>
      <c r="J8101" s="289" t="s">
        <v>4312</v>
      </c>
      <c r="K8101" s="278" t="str">
        <f t="shared" si="253"/>
        <v>BDI001Moderate humanitarian conditions - Level 3</v>
      </c>
      <c r="L8101" s="290">
        <v>43676</v>
      </c>
      <c r="M8101" s="290" t="s">
        <v>3248</v>
      </c>
    </row>
    <row r="8102" spans="1:13" s="269" customFormat="1" ht="15.5" hidden="1" thickTop="1" thickBot="1" x14ac:dyDescent="0.4">
      <c r="A8102" s="283" t="s">
        <v>4901</v>
      </c>
      <c r="B8102" s="284" t="str">
        <f>VLOOKUP(A8102,Lists!B:C,2,FALSE)</f>
        <v>BDI001</v>
      </c>
      <c r="C8102" s="284" t="str">
        <f>VLOOKUP(A8102,Lists!B:D,3,FALSE)</f>
        <v>BDI</v>
      </c>
      <c r="D8102" s="285" t="s">
        <v>5113</v>
      </c>
      <c r="E8102" s="285">
        <v>796411</v>
      </c>
      <c r="F8102" s="285" t="s">
        <v>1160</v>
      </c>
      <c r="G8102" s="285" t="s">
        <v>5204</v>
      </c>
      <c r="H8102" s="278">
        <f t="shared" si="252"/>
        <v>2</v>
      </c>
      <c r="I8102" s="251" t="s">
        <v>6298</v>
      </c>
      <c r="J8102" s="285" t="s">
        <v>4312</v>
      </c>
      <c r="K8102" s="278" t="str">
        <f t="shared" si="253"/>
        <v>BDI001Severe humanitarian conditions - Level 4</v>
      </c>
      <c r="L8102" s="286">
        <v>43676</v>
      </c>
      <c r="M8102" s="286" t="s">
        <v>3248</v>
      </c>
    </row>
    <row r="8103" spans="1:13" s="269" customFormat="1" ht="15.5" hidden="1" thickTop="1" thickBot="1" x14ac:dyDescent="0.4">
      <c r="A8103" s="287" t="s">
        <v>4901</v>
      </c>
      <c r="B8103" s="288" t="str">
        <f>VLOOKUP(A8103,Lists!B:C,2,FALSE)</f>
        <v>BDI001</v>
      </c>
      <c r="C8103" s="288" t="str">
        <f>VLOOKUP(A8103,Lists!B:D,3,FALSE)</f>
        <v>BDI</v>
      </c>
      <c r="D8103" s="289" t="s">
        <v>5114</v>
      </c>
      <c r="E8103" s="289">
        <v>0</v>
      </c>
      <c r="F8103" s="289" t="s">
        <v>1160</v>
      </c>
      <c r="G8103" s="289" t="s">
        <v>5204</v>
      </c>
      <c r="H8103" s="278">
        <f t="shared" si="252"/>
        <v>2</v>
      </c>
      <c r="I8103" s="252" t="s">
        <v>6298</v>
      </c>
      <c r="J8103" s="289" t="s">
        <v>6336</v>
      </c>
      <c r="K8103" s="278" t="str">
        <f t="shared" si="253"/>
        <v>BDI001Extreme humanitarian conditions - Level 5</v>
      </c>
      <c r="L8103" s="290">
        <v>43676</v>
      </c>
      <c r="M8103" s="290" t="s">
        <v>3248</v>
      </c>
    </row>
    <row r="8104" spans="1:13" s="269" customFormat="1" ht="15.5" hidden="1" thickTop="1" thickBot="1" x14ac:dyDescent="0.4">
      <c r="A8104" s="283" t="s">
        <v>2981</v>
      </c>
      <c r="B8104" s="284" t="str">
        <f>VLOOKUP(A8104,Lists!B:C,2,FALSE)</f>
        <v>THA003</v>
      </c>
      <c r="C8104" s="284" t="str">
        <f>VLOOKUP(A8104,Lists!B:D,3,FALSE)</f>
        <v>THA</v>
      </c>
      <c r="D8104" s="285" t="s">
        <v>522</v>
      </c>
      <c r="E8104" s="285">
        <v>66140697</v>
      </c>
      <c r="F8104" s="285" t="s">
        <v>6272</v>
      </c>
      <c r="G8104" s="285" t="s">
        <v>5204</v>
      </c>
      <c r="H8104" s="278">
        <f t="shared" si="252"/>
        <v>2</v>
      </c>
      <c r="I8104" s="251" t="s">
        <v>1898</v>
      </c>
      <c r="J8104" s="285" t="s">
        <v>1899</v>
      </c>
      <c r="K8104" s="278" t="str">
        <f t="shared" si="253"/>
        <v>THA003Total population</v>
      </c>
      <c r="L8104" s="286">
        <v>43676</v>
      </c>
      <c r="M8104" s="286" t="s">
        <v>3248</v>
      </c>
    </row>
    <row r="8105" spans="1:13" s="269" customFormat="1" ht="15.5" hidden="1" thickTop="1" thickBot="1" x14ac:dyDescent="0.4">
      <c r="A8105" s="287" t="s">
        <v>2981</v>
      </c>
      <c r="B8105" s="288" t="str">
        <f>VLOOKUP(A8105,Lists!B:C,2,FALSE)</f>
        <v>THA003</v>
      </c>
      <c r="C8105" s="288" t="str">
        <f>VLOOKUP(A8105,Lists!B:D,3,FALSE)</f>
        <v>THA</v>
      </c>
      <c r="D8105" s="289" t="s">
        <v>660</v>
      </c>
      <c r="E8105" s="289">
        <v>12012</v>
      </c>
      <c r="F8105" s="289" t="s">
        <v>6412</v>
      </c>
      <c r="G8105" s="289" t="s">
        <v>5204</v>
      </c>
      <c r="H8105" s="278">
        <f t="shared" si="252"/>
        <v>2</v>
      </c>
      <c r="I8105" s="252" t="s">
        <v>6299</v>
      </c>
      <c r="J8105" s="289" t="s">
        <v>6337</v>
      </c>
      <c r="K8105" s="278" t="str">
        <f t="shared" si="253"/>
        <v>THA003Landmass affected</v>
      </c>
      <c r="L8105" s="290">
        <v>43676</v>
      </c>
      <c r="M8105" s="290" t="s">
        <v>3248</v>
      </c>
    </row>
    <row r="8106" spans="1:13" s="269" customFormat="1" ht="15.5" hidden="1" thickTop="1" thickBot="1" x14ac:dyDescent="0.4">
      <c r="A8106" s="283" t="s">
        <v>2981</v>
      </c>
      <c r="B8106" s="284" t="str">
        <f>VLOOKUP(A8106,Lists!B:C,2,FALSE)</f>
        <v>THA003</v>
      </c>
      <c r="C8106" s="284" t="str">
        <f>VLOOKUP(A8106,Lists!B:D,3,FALSE)</f>
        <v>THA</v>
      </c>
      <c r="D8106" s="285" t="s">
        <v>737</v>
      </c>
      <c r="E8106" s="285">
        <v>311000</v>
      </c>
      <c r="F8106" s="285" t="s">
        <v>6413</v>
      </c>
      <c r="G8106" s="285" t="s">
        <v>5204</v>
      </c>
      <c r="H8106" s="278">
        <f t="shared" si="252"/>
        <v>2</v>
      </c>
      <c r="I8106" s="251" t="s">
        <v>6300</v>
      </c>
      <c r="J8106" s="285" t="s">
        <v>6337</v>
      </c>
      <c r="K8106" s="278" t="str">
        <f t="shared" si="253"/>
        <v>THA003People exposed</v>
      </c>
      <c r="L8106" s="286">
        <v>43676</v>
      </c>
      <c r="M8106" s="286" t="s">
        <v>3248</v>
      </c>
    </row>
    <row r="8107" spans="1:13" s="269" customFormat="1" ht="15.5" hidden="1" thickTop="1" thickBot="1" x14ac:dyDescent="0.4">
      <c r="A8107" s="287" t="s">
        <v>2981</v>
      </c>
      <c r="B8107" s="288" t="str">
        <f>VLOOKUP(A8107,Lists!B:C,2,FALSE)</f>
        <v>THA003</v>
      </c>
      <c r="C8107" s="288" t="str">
        <f>VLOOKUP(A8107,Lists!B:D,3,FALSE)</f>
        <v>THA</v>
      </c>
      <c r="D8107" s="289" t="s">
        <v>533</v>
      </c>
      <c r="E8107" s="289">
        <v>101667</v>
      </c>
      <c r="F8107" s="289" t="s">
        <v>6414</v>
      </c>
      <c r="G8107" s="289" t="s">
        <v>5204</v>
      </c>
      <c r="H8107" s="278">
        <f t="shared" si="252"/>
        <v>2</v>
      </c>
      <c r="I8107" s="252" t="s">
        <v>6301</v>
      </c>
      <c r="J8107" s="289" t="s">
        <v>6338</v>
      </c>
      <c r="K8107" s="278" t="str">
        <f t="shared" si="253"/>
        <v>THA003People affected</v>
      </c>
      <c r="L8107" s="290">
        <v>43676</v>
      </c>
      <c r="M8107" s="290" t="s">
        <v>3248</v>
      </c>
    </row>
    <row r="8108" spans="1:13" s="269" customFormat="1" ht="15.5" thickTop="1" thickBot="1" x14ac:dyDescent="0.4">
      <c r="A8108" s="283" t="s">
        <v>2981</v>
      </c>
      <c r="B8108" s="284" t="str">
        <f>VLOOKUP(A8108,Lists!B:C,2,FALSE)</f>
        <v>THA003</v>
      </c>
      <c r="C8108" s="284" t="str">
        <f>VLOOKUP(A8108,Lists!B:D,3,FALSE)</f>
        <v>THA</v>
      </c>
      <c r="D8108" s="285" t="s">
        <v>666</v>
      </c>
      <c r="E8108" s="285">
        <v>101667</v>
      </c>
      <c r="F8108" s="285" t="s">
        <v>6414</v>
      </c>
      <c r="G8108" s="285" t="s">
        <v>5204</v>
      </c>
      <c r="H8108" s="278">
        <f t="shared" si="252"/>
        <v>2</v>
      </c>
      <c r="I8108" s="251" t="s">
        <v>6301</v>
      </c>
      <c r="J8108" s="285" t="s">
        <v>6339</v>
      </c>
      <c r="K8108" s="278" t="str">
        <f t="shared" si="253"/>
        <v>THA003People displaced</v>
      </c>
      <c r="L8108" s="286">
        <v>43676</v>
      </c>
      <c r="M8108" s="286" t="s">
        <v>3248</v>
      </c>
    </row>
    <row r="8109" spans="1:13" s="269" customFormat="1" ht="15.5" hidden="1" thickTop="1" thickBot="1" x14ac:dyDescent="0.4">
      <c r="A8109" s="287" t="s">
        <v>2981</v>
      </c>
      <c r="B8109" s="288" t="str">
        <f>VLOOKUP(A8109,Lists!B:C,2,FALSE)</f>
        <v>THA003</v>
      </c>
      <c r="C8109" s="288" t="str">
        <f>VLOOKUP(A8109,Lists!B:D,3,FALSE)</f>
        <v>THA</v>
      </c>
      <c r="D8109" s="289" t="s">
        <v>5027</v>
      </c>
      <c r="E8109" s="289">
        <v>0</v>
      </c>
      <c r="F8109" s="289" t="s">
        <v>446</v>
      </c>
      <c r="G8109" s="289" t="s">
        <v>446</v>
      </c>
      <c r="H8109" s="278" t="str">
        <f t="shared" si="252"/>
        <v>x</v>
      </c>
      <c r="I8109" s="252" t="s">
        <v>446</v>
      </c>
      <c r="J8109" s="289" t="s">
        <v>6340</v>
      </c>
      <c r="K8109" s="278" t="str">
        <f t="shared" si="253"/>
        <v>THA003Injuries reported</v>
      </c>
      <c r="L8109" s="290">
        <v>43676</v>
      </c>
      <c r="M8109" s="290" t="s">
        <v>3248</v>
      </c>
    </row>
    <row r="8110" spans="1:13" s="269" customFormat="1" ht="15.5" hidden="1" thickTop="1" thickBot="1" x14ac:dyDescent="0.4">
      <c r="A8110" s="283" t="s">
        <v>2981</v>
      </c>
      <c r="B8110" s="284" t="str">
        <f>VLOOKUP(A8110,Lists!B:C,2,FALSE)</f>
        <v>THA003</v>
      </c>
      <c r="C8110" s="284" t="str">
        <f>VLOOKUP(A8110,Lists!B:D,3,FALSE)</f>
        <v>THA</v>
      </c>
      <c r="D8110" s="285" t="s">
        <v>5029</v>
      </c>
      <c r="E8110" s="285">
        <v>0</v>
      </c>
      <c r="F8110" s="285" t="s">
        <v>446</v>
      </c>
      <c r="G8110" s="285" t="s">
        <v>446</v>
      </c>
      <c r="H8110" s="278" t="str">
        <f t="shared" si="252"/>
        <v>x</v>
      </c>
      <c r="I8110" s="251" t="s">
        <v>446</v>
      </c>
      <c r="J8110" s="285" t="s">
        <v>6341</v>
      </c>
      <c r="K8110" s="278" t="str">
        <f t="shared" si="253"/>
        <v>THA003Fatalities reported</v>
      </c>
      <c r="L8110" s="286">
        <v>43676</v>
      </c>
      <c r="M8110" s="286" t="s">
        <v>3248</v>
      </c>
    </row>
    <row r="8111" spans="1:13" s="269" customFormat="1" ht="15.5" hidden="1" thickTop="1" thickBot="1" x14ac:dyDescent="0.4">
      <c r="A8111" s="287" t="s">
        <v>2981</v>
      </c>
      <c r="B8111" s="288" t="str">
        <f>VLOOKUP(A8111,Lists!B:C,2,FALSE)</f>
        <v>THA003</v>
      </c>
      <c r="C8111" s="288" t="str">
        <f>VLOOKUP(A8111,Lists!B:D,3,FALSE)</f>
        <v>THA</v>
      </c>
      <c r="D8111" s="289" t="s">
        <v>5115</v>
      </c>
      <c r="E8111" s="289">
        <v>97</v>
      </c>
      <c r="F8111" s="289" t="s">
        <v>2894</v>
      </c>
      <c r="G8111" s="289" t="s">
        <v>5204</v>
      </c>
      <c r="H8111" s="278">
        <f t="shared" si="252"/>
        <v>2</v>
      </c>
      <c r="I8111" s="252" t="s">
        <v>1891</v>
      </c>
      <c r="J8111" s="289" t="s">
        <v>6342</v>
      </c>
      <c r="K8111" s="278" t="str">
        <f t="shared" si="253"/>
        <v>THA003Fatalities in all crises</v>
      </c>
      <c r="L8111" s="290">
        <v>43676</v>
      </c>
      <c r="M8111" s="290" t="s">
        <v>3248</v>
      </c>
    </row>
    <row r="8112" spans="1:13" s="269" customFormat="1" ht="15.5" hidden="1" thickTop="1" thickBot="1" x14ac:dyDescent="0.4">
      <c r="A8112" s="283" t="s">
        <v>2981</v>
      </c>
      <c r="B8112" s="284" t="str">
        <f>VLOOKUP(A8112,Lists!B:C,2,FALSE)</f>
        <v>THA003</v>
      </c>
      <c r="C8112" s="284" t="str">
        <f>VLOOKUP(A8112,Lists!B:D,3,FALSE)</f>
        <v>THA</v>
      </c>
      <c r="D8112" s="285" t="s">
        <v>752</v>
      </c>
      <c r="E8112" s="285">
        <v>0</v>
      </c>
      <c r="F8112" s="285" t="s">
        <v>6273</v>
      </c>
      <c r="G8112" s="285" t="s">
        <v>5204</v>
      </c>
      <c r="H8112" s="278">
        <f t="shared" si="252"/>
        <v>2</v>
      </c>
      <c r="I8112" s="251" t="s">
        <v>6302</v>
      </c>
      <c r="J8112" s="285" t="s">
        <v>6343</v>
      </c>
      <c r="K8112" s="278" t="str">
        <f t="shared" si="253"/>
        <v>THA003People in Need</v>
      </c>
      <c r="L8112" s="286">
        <v>43676</v>
      </c>
      <c r="M8112" s="286" t="s">
        <v>3248</v>
      </c>
    </row>
    <row r="8113" spans="1:13" s="269" customFormat="1" ht="15.5" hidden="1" thickTop="1" thickBot="1" x14ac:dyDescent="0.4">
      <c r="A8113" s="287" t="s">
        <v>2981</v>
      </c>
      <c r="B8113" s="288" t="str">
        <f>VLOOKUP(A8113,Lists!B:C,2,FALSE)</f>
        <v>THA003</v>
      </c>
      <c r="C8113" s="288" t="str">
        <f>VLOOKUP(A8113,Lists!B:D,3,FALSE)</f>
        <v>THA</v>
      </c>
      <c r="D8113" s="289" t="s">
        <v>5110</v>
      </c>
      <c r="E8113" s="289">
        <v>208421</v>
      </c>
      <c r="F8113" s="289" t="s">
        <v>6273</v>
      </c>
      <c r="G8113" s="289" t="s">
        <v>5204</v>
      </c>
      <c r="H8113" s="278">
        <f t="shared" si="252"/>
        <v>2</v>
      </c>
      <c r="I8113" s="252" t="s">
        <v>6302</v>
      </c>
      <c r="J8113" s="289" t="s">
        <v>5098</v>
      </c>
      <c r="K8113" s="278" t="str">
        <f t="shared" si="253"/>
        <v>THA003Minimal humanitarian conditions - Level 1</v>
      </c>
      <c r="L8113" s="290">
        <v>43676</v>
      </c>
      <c r="M8113" s="290" t="s">
        <v>3248</v>
      </c>
    </row>
    <row r="8114" spans="1:13" s="269" customFormat="1" ht="15.5" hidden="1" thickTop="1" thickBot="1" x14ac:dyDescent="0.4">
      <c r="A8114" s="283" t="s">
        <v>2981</v>
      </c>
      <c r="B8114" s="284" t="str">
        <f>VLOOKUP(A8114,Lists!B:C,2,FALSE)</f>
        <v>THA003</v>
      </c>
      <c r="C8114" s="284" t="str">
        <f>VLOOKUP(A8114,Lists!B:D,3,FALSE)</f>
        <v>THA</v>
      </c>
      <c r="D8114" s="285" t="s">
        <v>5111</v>
      </c>
      <c r="E8114" s="285">
        <v>102579</v>
      </c>
      <c r="F8114" s="285" t="s">
        <v>6274</v>
      </c>
      <c r="G8114" s="285" t="s">
        <v>5204</v>
      </c>
      <c r="H8114" s="278">
        <f t="shared" si="252"/>
        <v>2</v>
      </c>
      <c r="I8114" s="251" t="s">
        <v>6274</v>
      </c>
      <c r="J8114" s="285" t="s">
        <v>6344</v>
      </c>
      <c r="K8114" s="278" t="str">
        <f t="shared" si="253"/>
        <v>THA003Stressed humanitarian conditions - Level 2</v>
      </c>
      <c r="L8114" s="286">
        <v>43676</v>
      </c>
      <c r="M8114" s="286" t="s">
        <v>3248</v>
      </c>
    </row>
    <row r="8115" spans="1:13" s="269" customFormat="1" ht="15.5" hidden="1" thickTop="1" thickBot="1" x14ac:dyDescent="0.4">
      <c r="A8115" s="287" t="s">
        <v>2981</v>
      </c>
      <c r="B8115" s="288" t="str">
        <f>VLOOKUP(A8115,Lists!B:C,2,FALSE)</f>
        <v>THA003</v>
      </c>
      <c r="C8115" s="288" t="str">
        <f>VLOOKUP(A8115,Lists!B:D,3,FALSE)</f>
        <v>THA</v>
      </c>
      <c r="D8115" s="289" t="s">
        <v>5112</v>
      </c>
      <c r="E8115" s="289">
        <v>0</v>
      </c>
      <c r="F8115" s="289" t="s">
        <v>6273</v>
      </c>
      <c r="G8115" s="289" t="s">
        <v>5204</v>
      </c>
      <c r="H8115" s="278">
        <f t="shared" si="252"/>
        <v>2</v>
      </c>
      <c r="I8115" s="252" t="s">
        <v>6302</v>
      </c>
      <c r="J8115" s="289" t="s">
        <v>6343</v>
      </c>
      <c r="K8115" s="278" t="str">
        <f t="shared" si="253"/>
        <v>THA003Moderate humanitarian conditions - Level 3</v>
      </c>
      <c r="L8115" s="290">
        <v>43676</v>
      </c>
      <c r="M8115" s="290" t="s">
        <v>3248</v>
      </c>
    </row>
    <row r="8116" spans="1:13" s="269" customFormat="1" ht="15.5" hidden="1" thickTop="1" thickBot="1" x14ac:dyDescent="0.4">
      <c r="A8116" s="283" t="s">
        <v>2981</v>
      </c>
      <c r="B8116" s="284" t="str">
        <f>VLOOKUP(A8116,Lists!B:C,2,FALSE)</f>
        <v>THA003</v>
      </c>
      <c r="C8116" s="284" t="str">
        <f>VLOOKUP(A8116,Lists!B:D,3,FALSE)</f>
        <v>THA</v>
      </c>
      <c r="D8116" s="285" t="s">
        <v>5113</v>
      </c>
      <c r="E8116" s="285">
        <v>0</v>
      </c>
      <c r="F8116" s="285" t="s">
        <v>6273</v>
      </c>
      <c r="G8116" s="285" t="s">
        <v>5204</v>
      </c>
      <c r="H8116" s="278">
        <f t="shared" si="252"/>
        <v>2</v>
      </c>
      <c r="I8116" s="251" t="s">
        <v>6302</v>
      </c>
      <c r="J8116" s="285" t="s">
        <v>6343</v>
      </c>
      <c r="K8116" s="278" t="str">
        <f t="shared" si="253"/>
        <v>THA003Severe humanitarian conditions - Level 4</v>
      </c>
      <c r="L8116" s="286">
        <v>43676</v>
      </c>
      <c r="M8116" s="286" t="s">
        <v>3248</v>
      </c>
    </row>
    <row r="8117" spans="1:13" s="269" customFormat="1" ht="15.5" hidden="1" thickTop="1" thickBot="1" x14ac:dyDescent="0.4">
      <c r="A8117" s="287" t="s">
        <v>2981</v>
      </c>
      <c r="B8117" s="288" t="str">
        <f>VLOOKUP(A8117,Lists!B:C,2,FALSE)</f>
        <v>THA003</v>
      </c>
      <c r="C8117" s="288" t="str">
        <f>VLOOKUP(A8117,Lists!B:D,3,FALSE)</f>
        <v>THA</v>
      </c>
      <c r="D8117" s="289" t="s">
        <v>5114</v>
      </c>
      <c r="E8117" s="289">
        <v>0</v>
      </c>
      <c r="F8117" s="289" t="s">
        <v>6273</v>
      </c>
      <c r="G8117" s="289" t="s">
        <v>5204</v>
      </c>
      <c r="H8117" s="278">
        <f t="shared" si="252"/>
        <v>2</v>
      </c>
      <c r="I8117" s="252" t="s">
        <v>6302</v>
      </c>
      <c r="J8117" s="289" t="s">
        <v>6343</v>
      </c>
      <c r="K8117" s="278" t="str">
        <f t="shared" si="253"/>
        <v>THA003Extreme humanitarian conditions - Level 5</v>
      </c>
      <c r="L8117" s="290">
        <v>43676</v>
      </c>
      <c r="M8117" s="290" t="s">
        <v>3248</v>
      </c>
    </row>
    <row r="8118" spans="1:13" s="269" customFormat="1" ht="15.5" hidden="1" thickTop="1" thickBot="1" x14ac:dyDescent="0.4">
      <c r="A8118" s="283" t="s">
        <v>3405</v>
      </c>
      <c r="B8118" s="284" t="str">
        <f>VLOOKUP(A8118,Lists!B:C,2,FALSE)</f>
        <v>THA002</v>
      </c>
      <c r="C8118" s="284" t="str">
        <f>VLOOKUP(A8118,Lists!B:D,3,FALSE)</f>
        <v>THA</v>
      </c>
      <c r="D8118" s="285" t="s">
        <v>522</v>
      </c>
      <c r="E8118" s="285">
        <v>66140697</v>
      </c>
      <c r="F8118" s="285" t="s">
        <v>6272</v>
      </c>
      <c r="G8118" s="285" t="s">
        <v>5204</v>
      </c>
      <c r="H8118" s="278">
        <f t="shared" si="252"/>
        <v>2</v>
      </c>
      <c r="I8118" s="251" t="s">
        <v>1898</v>
      </c>
      <c r="J8118" s="285" t="s">
        <v>1899</v>
      </c>
      <c r="K8118" s="278" t="str">
        <f t="shared" si="253"/>
        <v>THA002Total population</v>
      </c>
      <c r="L8118" s="286">
        <v>43676</v>
      </c>
      <c r="M8118" s="286" t="s">
        <v>3248</v>
      </c>
    </row>
    <row r="8119" spans="1:13" s="269" customFormat="1" ht="15.5" hidden="1" thickTop="1" thickBot="1" x14ac:dyDescent="0.4">
      <c r="A8119" s="287" t="s">
        <v>3405</v>
      </c>
      <c r="B8119" s="288" t="str">
        <f>VLOOKUP(A8119,Lists!B:C,2,FALSE)</f>
        <v>THA002</v>
      </c>
      <c r="C8119" s="288" t="str">
        <f>VLOOKUP(A8119,Lists!B:D,3,FALSE)</f>
        <v>THA</v>
      </c>
      <c r="D8119" s="289" t="s">
        <v>660</v>
      </c>
      <c r="E8119" s="289">
        <v>18330</v>
      </c>
      <c r="F8119" s="289" t="s">
        <v>6272</v>
      </c>
      <c r="G8119" s="289" t="s">
        <v>5204</v>
      </c>
      <c r="H8119" s="278">
        <f t="shared" si="252"/>
        <v>2</v>
      </c>
      <c r="I8119" s="252" t="s">
        <v>1898</v>
      </c>
      <c r="J8119" s="289" t="s">
        <v>1903</v>
      </c>
      <c r="K8119" s="278" t="str">
        <f t="shared" si="253"/>
        <v>THA002Landmass affected</v>
      </c>
      <c r="L8119" s="290">
        <v>43676</v>
      </c>
      <c r="M8119" s="290" t="s">
        <v>3248</v>
      </c>
    </row>
    <row r="8120" spans="1:13" s="269" customFormat="1" ht="15.5" hidden="1" thickTop="1" thickBot="1" x14ac:dyDescent="0.4">
      <c r="A8120" s="283" t="s">
        <v>3405</v>
      </c>
      <c r="B8120" s="284" t="str">
        <f>VLOOKUP(A8120,Lists!B:C,2,FALSE)</f>
        <v>THA002</v>
      </c>
      <c r="C8120" s="284" t="str">
        <f>VLOOKUP(A8120,Lists!B:D,3,FALSE)</f>
        <v>THA</v>
      </c>
      <c r="D8120" s="285" t="s">
        <v>737</v>
      </c>
      <c r="E8120" s="285">
        <v>3457560</v>
      </c>
      <c r="F8120" s="285" t="s">
        <v>6272</v>
      </c>
      <c r="G8120" s="285" t="s">
        <v>5204</v>
      </c>
      <c r="H8120" s="278">
        <f t="shared" si="252"/>
        <v>2</v>
      </c>
      <c r="I8120" s="251" t="s">
        <v>1898</v>
      </c>
      <c r="J8120" s="285" t="s">
        <v>1904</v>
      </c>
      <c r="K8120" s="278" t="str">
        <f t="shared" si="253"/>
        <v>THA002People exposed</v>
      </c>
      <c r="L8120" s="286">
        <v>43676</v>
      </c>
      <c r="M8120" s="286" t="s">
        <v>3248</v>
      </c>
    </row>
    <row r="8121" spans="1:13" s="269" customFormat="1" ht="15.5" hidden="1" thickTop="1" thickBot="1" x14ac:dyDescent="0.4">
      <c r="A8121" s="287" t="s">
        <v>3405</v>
      </c>
      <c r="B8121" s="288" t="str">
        <f>VLOOKUP(A8121,Lists!B:C,2,FALSE)</f>
        <v>THA002</v>
      </c>
      <c r="C8121" s="288" t="str">
        <f>VLOOKUP(A8121,Lists!B:D,3,FALSE)</f>
        <v>THA</v>
      </c>
      <c r="D8121" s="289" t="s">
        <v>533</v>
      </c>
      <c r="E8121" s="289">
        <v>3457560</v>
      </c>
      <c r="F8121" s="289" t="s">
        <v>6272</v>
      </c>
      <c r="G8121" s="289" t="s">
        <v>5204</v>
      </c>
      <c r="H8121" s="278">
        <f t="shared" si="252"/>
        <v>2</v>
      </c>
      <c r="I8121" s="252" t="s">
        <v>1898</v>
      </c>
      <c r="J8121" s="289" t="s">
        <v>6345</v>
      </c>
      <c r="K8121" s="278" t="str">
        <f t="shared" si="253"/>
        <v>THA002People affected</v>
      </c>
      <c r="L8121" s="290">
        <v>43676</v>
      </c>
      <c r="M8121" s="290" t="s">
        <v>3248</v>
      </c>
    </row>
    <row r="8122" spans="1:13" s="269" customFormat="1" ht="15.5" thickTop="1" thickBot="1" x14ac:dyDescent="0.4">
      <c r="A8122" s="283" t="s">
        <v>3405</v>
      </c>
      <c r="B8122" s="284" t="str">
        <f>VLOOKUP(A8122,Lists!B:C,2,FALSE)</f>
        <v>THA002</v>
      </c>
      <c r="C8122" s="284" t="str">
        <f>VLOOKUP(A8122,Lists!B:D,3,FALSE)</f>
        <v>THA</v>
      </c>
      <c r="D8122" s="285" t="s">
        <v>666</v>
      </c>
      <c r="E8122" s="285" t="s">
        <v>888</v>
      </c>
      <c r="F8122" s="285" t="s">
        <v>446</v>
      </c>
      <c r="G8122" s="285" t="s">
        <v>888</v>
      </c>
      <c r="H8122" s="278" t="str">
        <f t="shared" si="252"/>
        <v>x</v>
      </c>
      <c r="I8122" s="251" t="s">
        <v>446</v>
      </c>
      <c r="J8122" s="285" t="s">
        <v>1333</v>
      </c>
      <c r="K8122" s="278" t="str">
        <f t="shared" si="253"/>
        <v>THA002People displaced</v>
      </c>
      <c r="L8122" s="286">
        <v>43676</v>
      </c>
      <c r="M8122" s="286" t="s">
        <v>3248</v>
      </c>
    </row>
    <row r="8123" spans="1:13" s="269" customFormat="1" ht="15.5" hidden="1" thickTop="1" thickBot="1" x14ac:dyDescent="0.4">
      <c r="A8123" s="287" t="s">
        <v>3405</v>
      </c>
      <c r="B8123" s="288" t="str">
        <f>VLOOKUP(A8123,Lists!B:C,2,FALSE)</f>
        <v>THA002</v>
      </c>
      <c r="C8123" s="288" t="str">
        <f>VLOOKUP(A8123,Lists!B:D,3,FALSE)</f>
        <v>THA</v>
      </c>
      <c r="D8123" s="289" t="s">
        <v>5027</v>
      </c>
      <c r="E8123" s="289">
        <v>156</v>
      </c>
      <c r="F8123" s="289" t="s">
        <v>2894</v>
      </c>
      <c r="G8123" s="289" t="s">
        <v>5204</v>
      </c>
      <c r="H8123" s="278">
        <f t="shared" si="252"/>
        <v>2</v>
      </c>
      <c r="I8123" s="252" t="s">
        <v>1891</v>
      </c>
      <c r="J8123" s="289" t="s">
        <v>6346</v>
      </c>
      <c r="K8123" s="278" t="str">
        <f t="shared" si="253"/>
        <v>THA002Injuries reported</v>
      </c>
      <c r="L8123" s="290">
        <v>43676</v>
      </c>
      <c r="M8123" s="290" t="s">
        <v>3248</v>
      </c>
    </row>
    <row r="8124" spans="1:13" s="269" customFormat="1" ht="15.5" hidden="1" thickTop="1" thickBot="1" x14ac:dyDescent="0.4">
      <c r="A8124" s="283" t="s">
        <v>3405</v>
      </c>
      <c r="B8124" s="284" t="str">
        <f>VLOOKUP(A8124,Lists!B:C,2,FALSE)</f>
        <v>THA002</v>
      </c>
      <c r="C8124" s="284" t="str">
        <f>VLOOKUP(A8124,Lists!B:D,3,FALSE)</f>
        <v>THA</v>
      </c>
      <c r="D8124" s="285" t="s">
        <v>5029</v>
      </c>
      <c r="E8124" s="285">
        <v>97</v>
      </c>
      <c r="F8124" s="285" t="s">
        <v>2894</v>
      </c>
      <c r="G8124" s="285" t="s">
        <v>5204</v>
      </c>
      <c r="H8124" s="278">
        <f t="shared" si="252"/>
        <v>2</v>
      </c>
      <c r="I8124" s="251" t="s">
        <v>1891</v>
      </c>
      <c r="J8124" s="285" t="s">
        <v>6342</v>
      </c>
      <c r="K8124" s="278" t="str">
        <f t="shared" si="253"/>
        <v>THA002Fatalities reported</v>
      </c>
      <c r="L8124" s="286">
        <v>43676</v>
      </c>
      <c r="M8124" s="286" t="s">
        <v>3248</v>
      </c>
    </row>
    <row r="8125" spans="1:13" s="269" customFormat="1" ht="15.5" hidden="1" thickTop="1" thickBot="1" x14ac:dyDescent="0.4">
      <c r="A8125" s="287" t="s">
        <v>3405</v>
      </c>
      <c r="B8125" s="288" t="str">
        <f>VLOOKUP(A8125,Lists!B:C,2,FALSE)</f>
        <v>THA002</v>
      </c>
      <c r="C8125" s="288" t="str">
        <f>VLOOKUP(A8125,Lists!B:D,3,FALSE)</f>
        <v>THA</v>
      </c>
      <c r="D8125" s="289" t="s">
        <v>5115</v>
      </c>
      <c r="E8125" s="289">
        <v>97</v>
      </c>
      <c r="F8125" s="289" t="s">
        <v>2894</v>
      </c>
      <c r="G8125" s="289" t="s">
        <v>5204</v>
      </c>
      <c r="H8125" s="278">
        <f t="shared" si="252"/>
        <v>2</v>
      </c>
      <c r="I8125" s="252" t="s">
        <v>1891</v>
      </c>
      <c r="J8125" s="289" t="s">
        <v>6342</v>
      </c>
      <c r="K8125" s="278" t="str">
        <f t="shared" si="253"/>
        <v>THA002Fatalities in all crises</v>
      </c>
      <c r="L8125" s="290">
        <v>43676</v>
      </c>
      <c r="M8125" s="290" t="s">
        <v>3248</v>
      </c>
    </row>
    <row r="8126" spans="1:13" s="269" customFormat="1" ht="15.5" hidden="1" thickTop="1" thickBot="1" x14ac:dyDescent="0.4">
      <c r="A8126" s="283" t="s">
        <v>3405</v>
      </c>
      <c r="B8126" s="284" t="str">
        <f>VLOOKUP(A8126,Lists!B:C,2,FALSE)</f>
        <v>THA002</v>
      </c>
      <c r="C8126" s="284" t="str">
        <f>VLOOKUP(A8126,Lists!B:D,3,FALSE)</f>
        <v>THA</v>
      </c>
      <c r="D8126" s="285" t="s">
        <v>752</v>
      </c>
      <c r="E8126" s="285" t="s">
        <v>888</v>
      </c>
      <c r="F8126" s="285" t="s">
        <v>888</v>
      </c>
      <c r="G8126" s="285" t="s">
        <v>888</v>
      </c>
      <c r="H8126" s="278" t="str">
        <f t="shared" si="252"/>
        <v>x</v>
      </c>
      <c r="I8126" s="251" t="s">
        <v>888</v>
      </c>
      <c r="J8126" s="285" t="s">
        <v>1333</v>
      </c>
      <c r="K8126" s="278" t="str">
        <f t="shared" si="253"/>
        <v>THA002People in Need</v>
      </c>
      <c r="L8126" s="286">
        <v>43676</v>
      </c>
      <c r="M8126" s="286" t="s">
        <v>3248</v>
      </c>
    </row>
    <row r="8127" spans="1:13" s="269" customFormat="1" ht="15.5" hidden="1" thickTop="1" thickBot="1" x14ac:dyDescent="0.4">
      <c r="A8127" s="287" t="s">
        <v>3405</v>
      </c>
      <c r="B8127" s="288" t="str">
        <f>VLOOKUP(A8127,Lists!B:C,2,FALSE)</f>
        <v>THA002</v>
      </c>
      <c r="C8127" s="288" t="str">
        <f>VLOOKUP(A8127,Lists!B:D,3,FALSE)</f>
        <v>THA</v>
      </c>
      <c r="D8127" s="289" t="s">
        <v>5110</v>
      </c>
      <c r="E8127" s="289" t="s">
        <v>888</v>
      </c>
      <c r="F8127" s="289" t="s">
        <v>888</v>
      </c>
      <c r="G8127" s="289" t="s">
        <v>888</v>
      </c>
      <c r="H8127" s="278" t="str">
        <f t="shared" si="252"/>
        <v>x</v>
      </c>
      <c r="I8127" s="252" t="s">
        <v>888</v>
      </c>
      <c r="J8127" s="289" t="s">
        <v>1333</v>
      </c>
      <c r="K8127" s="278" t="str">
        <f t="shared" si="253"/>
        <v>THA002Minimal humanitarian conditions - Level 1</v>
      </c>
      <c r="L8127" s="290">
        <v>43676</v>
      </c>
      <c r="M8127" s="290" t="s">
        <v>3248</v>
      </c>
    </row>
    <row r="8128" spans="1:13" s="269" customFormat="1" ht="15.5" hidden="1" thickTop="1" thickBot="1" x14ac:dyDescent="0.4">
      <c r="A8128" s="283" t="s">
        <v>3405</v>
      </c>
      <c r="B8128" s="284" t="str">
        <f>VLOOKUP(A8128,Lists!B:C,2,FALSE)</f>
        <v>THA002</v>
      </c>
      <c r="C8128" s="284" t="str">
        <f>VLOOKUP(A8128,Lists!B:D,3,FALSE)</f>
        <v>THA</v>
      </c>
      <c r="D8128" s="285" t="s">
        <v>5111</v>
      </c>
      <c r="E8128" s="285" t="s">
        <v>888</v>
      </c>
      <c r="F8128" s="285" t="s">
        <v>888</v>
      </c>
      <c r="G8128" s="285" t="s">
        <v>888</v>
      </c>
      <c r="H8128" s="278" t="str">
        <f t="shared" si="252"/>
        <v>x</v>
      </c>
      <c r="I8128" s="251" t="s">
        <v>888</v>
      </c>
      <c r="J8128" s="285" t="s">
        <v>1333</v>
      </c>
      <c r="K8128" s="278" t="str">
        <f t="shared" si="253"/>
        <v>THA002Stressed humanitarian conditions - Level 2</v>
      </c>
      <c r="L8128" s="286">
        <v>43676</v>
      </c>
      <c r="M8128" s="286" t="s">
        <v>3248</v>
      </c>
    </row>
    <row r="8129" spans="1:13" s="269" customFormat="1" ht="15.5" hidden="1" thickTop="1" thickBot="1" x14ac:dyDescent="0.4">
      <c r="A8129" s="287" t="s">
        <v>3405</v>
      </c>
      <c r="B8129" s="288" t="str">
        <f>VLOOKUP(A8129,Lists!B:C,2,FALSE)</f>
        <v>THA002</v>
      </c>
      <c r="C8129" s="288" t="str">
        <f>VLOOKUP(A8129,Lists!B:D,3,FALSE)</f>
        <v>THA</v>
      </c>
      <c r="D8129" s="289" t="s">
        <v>5112</v>
      </c>
      <c r="E8129" s="289" t="s">
        <v>888</v>
      </c>
      <c r="F8129" s="289" t="s">
        <v>888</v>
      </c>
      <c r="G8129" s="289" t="s">
        <v>888</v>
      </c>
      <c r="H8129" s="278" t="str">
        <f t="shared" si="252"/>
        <v>x</v>
      </c>
      <c r="I8129" s="252" t="s">
        <v>888</v>
      </c>
      <c r="J8129" s="289" t="s">
        <v>1333</v>
      </c>
      <c r="K8129" s="278" t="str">
        <f t="shared" si="253"/>
        <v>THA002Moderate humanitarian conditions - Level 3</v>
      </c>
      <c r="L8129" s="290">
        <v>43676</v>
      </c>
      <c r="M8129" s="290" t="s">
        <v>3248</v>
      </c>
    </row>
    <row r="8130" spans="1:13" s="269" customFormat="1" ht="15.5" hidden="1" thickTop="1" thickBot="1" x14ac:dyDescent="0.4">
      <c r="A8130" s="283" t="s">
        <v>3405</v>
      </c>
      <c r="B8130" s="284" t="str">
        <f>VLOOKUP(A8130,Lists!B:C,2,FALSE)</f>
        <v>THA002</v>
      </c>
      <c r="C8130" s="284" t="str">
        <f>VLOOKUP(A8130,Lists!B:D,3,FALSE)</f>
        <v>THA</v>
      </c>
      <c r="D8130" s="285" t="s">
        <v>5113</v>
      </c>
      <c r="E8130" s="285" t="s">
        <v>888</v>
      </c>
      <c r="F8130" s="285" t="s">
        <v>888</v>
      </c>
      <c r="G8130" s="285" t="s">
        <v>888</v>
      </c>
      <c r="H8130" s="278" t="str">
        <f t="shared" ref="H8130:H8193" si="254">IF(G8130="x","x",IF(G8130="Low",3,IF(G8130="Medium",2,IF(G8130="High",1,FALSE))))</f>
        <v>x</v>
      </c>
      <c r="I8130" s="251" t="s">
        <v>888</v>
      </c>
      <c r="J8130" s="285" t="s">
        <v>1333</v>
      </c>
      <c r="K8130" s="278" t="str">
        <f t="shared" ref="K8130:K8193" si="255">B8130&amp;""&amp;D8130</f>
        <v>THA002Severe humanitarian conditions - Level 4</v>
      </c>
      <c r="L8130" s="286">
        <v>43676</v>
      </c>
      <c r="M8130" s="286" t="s">
        <v>3248</v>
      </c>
    </row>
    <row r="8131" spans="1:13" s="269" customFormat="1" ht="15.5" hidden="1" thickTop="1" thickBot="1" x14ac:dyDescent="0.4">
      <c r="A8131" s="287" t="s">
        <v>3405</v>
      </c>
      <c r="B8131" s="288" t="str">
        <f>VLOOKUP(A8131,Lists!B:C,2,FALSE)</f>
        <v>THA002</v>
      </c>
      <c r="C8131" s="288" t="str">
        <f>VLOOKUP(A8131,Lists!B:D,3,FALSE)</f>
        <v>THA</v>
      </c>
      <c r="D8131" s="289" t="s">
        <v>5114</v>
      </c>
      <c r="E8131" s="289" t="s">
        <v>888</v>
      </c>
      <c r="F8131" s="289" t="s">
        <v>888</v>
      </c>
      <c r="G8131" s="289" t="s">
        <v>888</v>
      </c>
      <c r="H8131" s="278" t="str">
        <f t="shared" si="254"/>
        <v>x</v>
      </c>
      <c r="I8131" s="252" t="s">
        <v>888</v>
      </c>
      <c r="J8131" s="289" t="s">
        <v>1333</v>
      </c>
      <c r="K8131" s="278" t="str">
        <f t="shared" si="255"/>
        <v>THA002Extreme humanitarian conditions - Level 5</v>
      </c>
      <c r="L8131" s="290">
        <v>43676</v>
      </c>
      <c r="M8131" s="290" t="s">
        <v>3248</v>
      </c>
    </row>
    <row r="8132" spans="1:13" s="269" customFormat="1" ht="15.5" hidden="1" thickTop="1" thickBot="1" x14ac:dyDescent="0.4">
      <c r="A8132" s="283" t="s">
        <v>3404</v>
      </c>
      <c r="B8132" s="284" t="str">
        <f>VLOOKUP(A8132,Lists!B:C,2,FALSE)</f>
        <v>THA001</v>
      </c>
      <c r="C8132" s="284" t="str">
        <f>VLOOKUP(A8132,Lists!B:D,3,FALSE)</f>
        <v>THA</v>
      </c>
      <c r="D8132" s="285" t="s">
        <v>522</v>
      </c>
      <c r="E8132" s="285">
        <v>66140697</v>
      </c>
      <c r="F8132" s="285" t="s">
        <v>6272</v>
      </c>
      <c r="G8132" s="285" t="s">
        <v>5204</v>
      </c>
      <c r="H8132" s="278">
        <f t="shared" si="254"/>
        <v>2</v>
      </c>
      <c r="I8132" s="251" t="s">
        <v>1898</v>
      </c>
      <c r="J8132" s="285" t="s">
        <v>1899</v>
      </c>
      <c r="K8132" s="278" t="str">
        <f t="shared" si="255"/>
        <v>THA001Total population</v>
      </c>
      <c r="L8132" s="286">
        <v>43676</v>
      </c>
      <c r="M8132" s="286" t="s">
        <v>3248</v>
      </c>
    </row>
    <row r="8133" spans="1:13" s="269" customFormat="1" ht="15.5" hidden="1" thickTop="1" thickBot="1" x14ac:dyDescent="0.4">
      <c r="A8133" s="287" t="s">
        <v>3404</v>
      </c>
      <c r="B8133" s="288" t="str">
        <f>VLOOKUP(A8133,Lists!B:C,2,FALSE)</f>
        <v>THA001</v>
      </c>
      <c r="C8133" s="288" t="str">
        <f>VLOOKUP(A8133,Lists!B:D,3,FALSE)</f>
        <v>THA</v>
      </c>
      <c r="D8133" s="289" t="s">
        <v>660</v>
      </c>
      <c r="E8133" s="289">
        <v>30342</v>
      </c>
      <c r="F8133" s="289" t="s">
        <v>6272</v>
      </c>
      <c r="G8133" s="289" t="s">
        <v>5204</v>
      </c>
      <c r="H8133" s="278">
        <f t="shared" si="254"/>
        <v>2</v>
      </c>
      <c r="I8133" s="252" t="s">
        <v>1898</v>
      </c>
      <c r="J8133" s="289" t="s">
        <v>1900</v>
      </c>
      <c r="K8133" s="278" t="str">
        <f t="shared" si="255"/>
        <v>THA001Landmass affected</v>
      </c>
      <c r="L8133" s="290">
        <v>43676</v>
      </c>
      <c r="M8133" s="290" t="s">
        <v>3248</v>
      </c>
    </row>
    <row r="8134" spans="1:13" s="269" customFormat="1" ht="15.5" hidden="1" thickTop="1" thickBot="1" x14ac:dyDescent="0.4">
      <c r="A8134" s="283" t="s">
        <v>3404</v>
      </c>
      <c r="B8134" s="284" t="str">
        <f>VLOOKUP(A8134,Lists!B:C,2,FALSE)</f>
        <v>THA001</v>
      </c>
      <c r="C8134" s="284" t="str">
        <f>VLOOKUP(A8134,Lists!B:D,3,FALSE)</f>
        <v>THA</v>
      </c>
      <c r="D8134" s="285" t="s">
        <v>737</v>
      </c>
      <c r="E8134" s="285">
        <v>3768560</v>
      </c>
      <c r="F8134" s="285" t="s">
        <v>6272</v>
      </c>
      <c r="G8134" s="285" t="s">
        <v>5204</v>
      </c>
      <c r="H8134" s="278">
        <f t="shared" si="254"/>
        <v>2</v>
      </c>
      <c r="I8134" s="251" t="s">
        <v>6303</v>
      </c>
      <c r="J8134" s="285" t="s">
        <v>1896</v>
      </c>
      <c r="K8134" s="278" t="str">
        <f t="shared" si="255"/>
        <v>THA001People exposed</v>
      </c>
      <c r="L8134" s="286">
        <v>43676</v>
      </c>
      <c r="M8134" s="286" t="s">
        <v>3248</v>
      </c>
    </row>
    <row r="8135" spans="1:13" s="269" customFormat="1" ht="15.5" hidden="1" thickTop="1" thickBot="1" x14ac:dyDescent="0.4">
      <c r="A8135" s="287" t="s">
        <v>3404</v>
      </c>
      <c r="B8135" s="288" t="str">
        <f>VLOOKUP(A8135,Lists!B:C,2,FALSE)</f>
        <v>THA001</v>
      </c>
      <c r="C8135" s="288" t="str">
        <f>VLOOKUP(A8135,Lists!B:D,3,FALSE)</f>
        <v>THA</v>
      </c>
      <c r="D8135" s="289" t="s">
        <v>533</v>
      </c>
      <c r="E8135" s="289">
        <v>3559227</v>
      </c>
      <c r="F8135" s="289" t="s">
        <v>3287</v>
      </c>
      <c r="G8135" s="289" t="s">
        <v>5204</v>
      </c>
      <c r="H8135" s="278">
        <f t="shared" si="254"/>
        <v>2</v>
      </c>
      <c r="I8135" s="252" t="s">
        <v>3288</v>
      </c>
      <c r="J8135" s="289" t="s">
        <v>6347</v>
      </c>
      <c r="K8135" s="278" t="str">
        <f t="shared" si="255"/>
        <v>THA001People affected</v>
      </c>
      <c r="L8135" s="290">
        <v>43676</v>
      </c>
      <c r="M8135" s="290" t="s">
        <v>3248</v>
      </c>
    </row>
    <row r="8136" spans="1:13" s="269" customFormat="1" ht="15.5" thickTop="1" thickBot="1" x14ac:dyDescent="0.4">
      <c r="A8136" s="283" t="s">
        <v>3404</v>
      </c>
      <c r="B8136" s="284" t="str">
        <f>VLOOKUP(A8136,Lists!B:C,2,FALSE)</f>
        <v>THA001</v>
      </c>
      <c r="C8136" s="284" t="str">
        <f>VLOOKUP(A8136,Lists!B:D,3,FALSE)</f>
        <v>THA</v>
      </c>
      <c r="D8136" s="285" t="s">
        <v>666</v>
      </c>
      <c r="E8136" s="285" t="s">
        <v>888</v>
      </c>
      <c r="F8136" s="285" t="s">
        <v>888</v>
      </c>
      <c r="G8136" s="285" t="s">
        <v>888</v>
      </c>
      <c r="H8136" s="278" t="str">
        <f t="shared" si="254"/>
        <v>x</v>
      </c>
      <c r="I8136" s="251" t="s">
        <v>888</v>
      </c>
      <c r="J8136" s="285" t="s">
        <v>889</v>
      </c>
      <c r="K8136" s="278" t="str">
        <f t="shared" si="255"/>
        <v>THA001People displaced</v>
      </c>
      <c r="L8136" s="286">
        <v>43676</v>
      </c>
      <c r="M8136" s="286" t="s">
        <v>3248</v>
      </c>
    </row>
    <row r="8137" spans="1:13" s="269" customFormat="1" ht="15.5" hidden="1" thickTop="1" thickBot="1" x14ac:dyDescent="0.4">
      <c r="A8137" s="287" t="s">
        <v>3404</v>
      </c>
      <c r="B8137" s="288" t="str">
        <f>VLOOKUP(A8137,Lists!B:C,2,FALSE)</f>
        <v>THA001</v>
      </c>
      <c r="C8137" s="288" t="str">
        <f>VLOOKUP(A8137,Lists!B:D,3,FALSE)</f>
        <v>THA</v>
      </c>
      <c r="D8137" s="289" t="s">
        <v>5027</v>
      </c>
      <c r="E8137" s="289">
        <v>156</v>
      </c>
      <c r="F8137" s="289" t="s">
        <v>2894</v>
      </c>
      <c r="G8137" s="289" t="s">
        <v>5204</v>
      </c>
      <c r="H8137" s="278">
        <f t="shared" si="254"/>
        <v>2</v>
      </c>
      <c r="I8137" s="252" t="s">
        <v>1891</v>
      </c>
      <c r="J8137" s="289" t="s">
        <v>6348</v>
      </c>
      <c r="K8137" s="278" t="str">
        <f t="shared" si="255"/>
        <v>THA001Injuries reported</v>
      </c>
      <c r="L8137" s="290">
        <v>43676</v>
      </c>
      <c r="M8137" s="290" t="s">
        <v>3248</v>
      </c>
    </row>
    <row r="8138" spans="1:13" s="269" customFormat="1" ht="15.5" hidden="1" thickTop="1" thickBot="1" x14ac:dyDescent="0.4">
      <c r="A8138" s="283" t="s">
        <v>3404</v>
      </c>
      <c r="B8138" s="284" t="str">
        <f>VLOOKUP(A8138,Lists!B:C,2,FALSE)</f>
        <v>THA001</v>
      </c>
      <c r="C8138" s="284" t="str">
        <f>VLOOKUP(A8138,Lists!B:D,3,FALSE)</f>
        <v>THA</v>
      </c>
      <c r="D8138" s="285" t="s">
        <v>5029</v>
      </c>
      <c r="E8138" s="285">
        <v>97</v>
      </c>
      <c r="F8138" s="285" t="s">
        <v>2894</v>
      </c>
      <c r="G8138" s="285" t="s">
        <v>5204</v>
      </c>
      <c r="H8138" s="278">
        <f t="shared" si="254"/>
        <v>2</v>
      </c>
      <c r="I8138" s="251" t="s">
        <v>1891</v>
      </c>
      <c r="J8138" s="285" t="s">
        <v>6349</v>
      </c>
      <c r="K8138" s="278" t="str">
        <f t="shared" si="255"/>
        <v>THA001Fatalities reported</v>
      </c>
      <c r="L8138" s="286">
        <v>43676</v>
      </c>
      <c r="M8138" s="286" t="s">
        <v>3248</v>
      </c>
    </row>
    <row r="8139" spans="1:13" s="269" customFormat="1" ht="15.5" hidden="1" thickTop="1" thickBot="1" x14ac:dyDescent="0.4">
      <c r="A8139" s="287" t="s">
        <v>3404</v>
      </c>
      <c r="B8139" s="288" t="str">
        <f>VLOOKUP(A8139,Lists!B:C,2,FALSE)</f>
        <v>THA001</v>
      </c>
      <c r="C8139" s="288" t="str">
        <f>VLOOKUP(A8139,Lists!B:D,3,FALSE)</f>
        <v>THA</v>
      </c>
      <c r="D8139" s="289" t="s">
        <v>5115</v>
      </c>
      <c r="E8139" s="289">
        <v>97</v>
      </c>
      <c r="F8139" s="289" t="s">
        <v>2894</v>
      </c>
      <c r="G8139" s="289" t="s">
        <v>5204</v>
      </c>
      <c r="H8139" s="278">
        <f t="shared" si="254"/>
        <v>2</v>
      </c>
      <c r="I8139" s="252" t="s">
        <v>1891</v>
      </c>
      <c r="J8139" s="289" t="s">
        <v>6349</v>
      </c>
      <c r="K8139" s="278" t="str">
        <f t="shared" si="255"/>
        <v>THA001Fatalities in all crises</v>
      </c>
      <c r="L8139" s="290">
        <v>43676</v>
      </c>
      <c r="M8139" s="290" t="s">
        <v>3248</v>
      </c>
    </row>
    <row r="8140" spans="1:13" s="269" customFormat="1" ht="15.5" hidden="1" thickTop="1" thickBot="1" x14ac:dyDescent="0.4">
      <c r="A8140" s="283" t="s">
        <v>3404</v>
      </c>
      <c r="B8140" s="284" t="str">
        <f>VLOOKUP(A8140,Lists!B:C,2,FALSE)</f>
        <v>THA001</v>
      </c>
      <c r="C8140" s="284" t="str">
        <f>VLOOKUP(A8140,Lists!B:D,3,FALSE)</f>
        <v>THA</v>
      </c>
      <c r="D8140" s="285" t="s">
        <v>752</v>
      </c>
      <c r="E8140" s="285" t="s">
        <v>888</v>
      </c>
      <c r="F8140" s="285" t="s">
        <v>888</v>
      </c>
      <c r="G8140" s="285" t="s">
        <v>888</v>
      </c>
      <c r="H8140" s="278" t="str">
        <f t="shared" si="254"/>
        <v>x</v>
      </c>
      <c r="I8140" s="251" t="s">
        <v>888</v>
      </c>
      <c r="J8140" s="285" t="s">
        <v>1886</v>
      </c>
      <c r="K8140" s="278" t="str">
        <f t="shared" si="255"/>
        <v>THA001People in Need</v>
      </c>
      <c r="L8140" s="286">
        <v>43676</v>
      </c>
      <c r="M8140" s="286" t="s">
        <v>3248</v>
      </c>
    </row>
    <row r="8141" spans="1:13" s="269" customFormat="1" ht="15.5" hidden="1" thickTop="1" thickBot="1" x14ac:dyDescent="0.4">
      <c r="A8141" s="287" t="s">
        <v>3404</v>
      </c>
      <c r="B8141" s="288" t="str">
        <f>VLOOKUP(A8141,Lists!B:C,2,FALSE)</f>
        <v>THA001</v>
      </c>
      <c r="C8141" s="288" t="str">
        <f>VLOOKUP(A8141,Lists!B:D,3,FALSE)</f>
        <v>THA</v>
      </c>
      <c r="D8141" s="289" t="s">
        <v>5110</v>
      </c>
      <c r="E8141" s="289" t="s">
        <v>888</v>
      </c>
      <c r="F8141" s="289" t="s">
        <v>888</v>
      </c>
      <c r="G8141" s="289" t="s">
        <v>888</v>
      </c>
      <c r="H8141" s="278" t="str">
        <f t="shared" si="254"/>
        <v>x</v>
      </c>
      <c r="I8141" s="252" t="s">
        <v>888</v>
      </c>
      <c r="J8141" s="289" t="s">
        <v>1886</v>
      </c>
      <c r="K8141" s="278" t="str">
        <f t="shared" si="255"/>
        <v>THA001Minimal humanitarian conditions - Level 1</v>
      </c>
      <c r="L8141" s="290">
        <v>43676</v>
      </c>
      <c r="M8141" s="290" t="s">
        <v>3248</v>
      </c>
    </row>
    <row r="8142" spans="1:13" s="269" customFormat="1" ht="15.5" hidden="1" thickTop="1" thickBot="1" x14ac:dyDescent="0.4">
      <c r="A8142" s="283" t="s">
        <v>3404</v>
      </c>
      <c r="B8142" s="284" t="str">
        <f>VLOOKUP(A8142,Lists!B:C,2,FALSE)</f>
        <v>THA001</v>
      </c>
      <c r="C8142" s="284" t="str">
        <f>VLOOKUP(A8142,Lists!B:D,3,FALSE)</f>
        <v>THA</v>
      </c>
      <c r="D8142" s="285" t="s">
        <v>5111</v>
      </c>
      <c r="E8142" s="285" t="s">
        <v>888</v>
      </c>
      <c r="F8142" s="285" t="s">
        <v>888</v>
      </c>
      <c r="G8142" s="285" t="s">
        <v>888</v>
      </c>
      <c r="H8142" s="278" t="str">
        <f t="shared" si="254"/>
        <v>x</v>
      </c>
      <c r="I8142" s="251" t="s">
        <v>888</v>
      </c>
      <c r="J8142" s="285" t="s">
        <v>1886</v>
      </c>
      <c r="K8142" s="278" t="str">
        <f t="shared" si="255"/>
        <v>THA001Stressed humanitarian conditions - Level 2</v>
      </c>
      <c r="L8142" s="286">
        <v>43676</v>
      </c>
      <c r="M8142" s="286" t="s">
        <v>3248</v>
      </c>
    </row>
    <row r="8143" spans="1:13" s="269" customFormat="1" ht="15.5" hidden="1" thickTop="1" thickBot="1" x14ac:dyDescent="0.4">
      <c r="A8143" s="287" t="s">
        <v>3404</v>
      </c>
      <c r="B8143" s="288" t="str">
        <f>VLOOKUP(A8143,Lists!B:C,2,FALSE)</f>
        <v>THA001</v>
      </c>
      <c r="C8143" s="288" t="str">
        <f>VLOOKUP(A8143,Lists!B:D,3,FALSE)</f>
        <v>THA</v>
      </c>
      <c r="D8143" s="289" t="s">
        <v>5112</v>
      </c>
      <c r="E8143" s="289" t="s">
        <v>888</v>
      </c>
      <c r="F8143" s="289" t="s">
        <v>888</v>
      </c>
      <c r="G8143" s="289" t="s">
        <v>888</v>
      </c>
      <c r="H8143" s="278" t="str">
        <f t="shared" si="254"/>
        <v>x</v>
      </c>
      <c r="I8143" s="252" t="s">
        <v>888</v>
      </c>
      <c r="J8143" s="289" t="s">
        <v>1886</v>
      </c>
      <c r="K8143" s="278" t="str">
        <f t="shared" si="255"/>
        <v>THA001Moderate humanitarian conditions - Level 3</v>
      </c>
      <c r="L8143" s="290">
        <v>43676</v>
      </c>
      <c r="M8143" s="290" t="s">
        <v>3248</v>
      </c>
    </row>
    <row r="8144" spans="1:13" s="269" customFormat="1" ht="15.5" hidden="1" thickTop="1" thickBot="1" x14ac:dyDescent="0.4">
      <c r="A8144" s="283" t="s">
        <v>3404</v>
      </c>
      <c r="B8144" s="284" t="str">
        <f>VLOOKUP(A8144,Lists!B:C,2,FALSE)</f>
        <v>THA001</v>
      </c>
      <c r="C8144" s="284" t="str">
        <f>VLOOKUP(A8144,Lists!B:D,3,FALSE)</f>
        <v>THA</v>
      </c>
      <c r="D8144" s="285" t="s">
        <v>5113</v>
      </c>
      <c r="E8144" s="285" t="s">
        <v>888</v>
      </c>
      <c r="F8144" s="285" t="s">
        <v>888</v>
      </c>
      <c r="G8144" s="285" t="s">
        <v>888</v>
      </c>
      <c r="H8144" s="278" t="str">
        <f t="shared" si="254"/>
        <v>x</v>
      </c>
      <c r="I8144" s="251" t="s">
        <v>888</v>
      </c>
      <c r="J8144" s="285" t="s">
        <v>1886</v>
      </c>
      <c r="K8144" s="278" t="str">
        <f t="shared" si="255"/>
        <v>THA001Severe humanitarian conditions - Level 4</v>
      </c>
      <c r="L8144" s="286">
        <v>43676</v>
      </c>
      <c r="M8144" s="286" t="s">
        <v>3248</v>
      </c>
    </row>
    <row r="8145" spans="1:13" s="269" customFormat="1" ht="15.5" hidden="1" thickTop="1" thickBot="1" x14ac:dyDescent="0.4">
      <c r="A8145" s="287" t="s">
        <v>3404</v>
      </c>
      <c r="B8145" s="288" t="str">
        <f>VLOOKUP(A8145,Lists!B:C,2,FALSE)</f>
        <v>THA001</v>
      </c>
      <c r="C8145" s="288" t="str">
        <f>VLOOKUP(A8145,Lists!B:D,3,FALSE)</f>
        <v>THA</v>
      </c>
      <c r="D8145" s="289" t="s">
        <v>5114</v>
      </c>
      <c r="E8145" s="289" t="s">
        <v>888</v>
      </c>
      <c r="F8145" s="289" t="s">
        <v>888</v>
      </c>
      <c r="G8145" s="289" t="s">
        <v>888</v>
      </c>
      <c r="H8145" s="278" t="str">
        <f t="shared" si="254"/>
        <v>x</v>
      </c>
      <c r="I8145" s="252" t="s">
        <v>888</v>
      </c>
      <c r="J8145" s="289" t="s">
        <v>1886</v>
      </c>
      <c r="K8145" s="278" t="str">
        <f t="shared" si="255"/>
        <v>THA001Extreme humanitarian conditions - Level 5</v>
      </c>
      <c r="L8145" s="290">
        <v>43676</v>
      </c>
      <c r="M8145" s="290" t="s">
        <v>3248</v>
      </c>
    </row>
    <row r="8146" spans="1:13" s="269" customFormat="1" ht="15.5" hidden="1" thickTop="1" thickBot="1" x14ac:dyDescent="0.4">
      <c r="A8146" s="283" t="s">
        <v>2977</v>
      </c>
      <c r="B8146" s="284" t="str">
        <f>VLOOKUP(A8146,Lists!B:C,2,FALSE)</f>
        <v>SSD001</v>
      </c>
      <c r="C8146" s="284" t="str">
        <f>VLOOKUP(A8146,Lists!B:D,3,FALSE)</f>
        <v>SSD</v>
      </c>
      <c r="D8146" s="285" t="s">
        <v>522</v>
      </c>
      <c r="E8146" s="285">
        <v>11685000</v>
      </c>
      <c r="F8146" s="285" t="s">
        <v>6350</v>
      </c>
      <c r="G8146" s="285" t="s">
        <v>731</v>
      </c>
      <c r="H8146" s="278">
        <f t="shared" si="254"/>
        <v>2</v>
      </c>
      <c r="I8146" s="251" t="s">
        <v>5647</v>
      </c>
      <c r="J8146" s="285" t="s">
        <v>6351</v>
      </c>
      <c r="K8146" s="278" t="str">
        <f t="shared" si="255"/>
        <v>SSD001Total population</v>
      </c>
      <c r="L8146" s="286">
        <v>43676</v>
      </c>
      <c r="M8146" s="286" t="s">
        <v>3249</v>
      </c>
    </row>
    <row r="8147" spans="1:13" s="269" customFormat="1" ht="15.5" hidden="1" thickTop="1" thickBot="1" x14ac:dyDescent="0.4">
      <c r="A8147" s="287" t="s">
        <v>2977</v>
      </c>
      <c r="B8147" s="288" t="str">
        <f>VLOOKUP(A8147,Lists!B:C,2,FALSE)</f>
        <v>SSD001</v>
      </c>
      <c r="C8147" s="288" t="str">
        <f>VLOOKUP(A8147,Lists!B:D,3,FALSE)</f>
        <v>SSD</v>
      </c>
      <c r="D8147" s="289" t="s">
        <v>737</v>
      </c>
      <c r="E8147" s="289">
        <v>11685000</v>
      </c>
      <c r="F8147" s="289" t="s">
        <v>6350</v>
      </c>
      <c r="G8147" s="289" t="s">
        <v>731</v>
      </c>
      <c r="H8147" s="278">
        <f t="shared" si="254"/>
        <v>2</v>
      </c>
      <c r="I8147" s="252" t="s">
        <v>5647</v>
      </c>
      <c r="J8147" s="289" t="s">
        <v>6351</v>
      </c>
      <c r="K8147" s="278" t="str">
        <f t="shared" si="255"/>
        <v>SSD001People exposed</v>
      </c>
      <c r="L8147" s="290">
        <v>43676</v>
      </c>
      <c r="M8147" s="290" t="s">
        <v>3249</v>
      </c>
    </row>
    <row r="8148" spans="1:13" s="269" customFormat="1" ht="15.5" hidden="1" thickTop="1" thickBot="1" x14ac:dyDescent="0.4">
      <c r="A8148" s="283" t="s">
        <v>2977</v>
      </c>
      <c r="B8148" s="284" t="str">
        <f>VLOOKUP(A8148,Lists!B:C,2,FALSE)</f>
        <v>SSD001</v>
      </c>
      <c r="C8148" s="284" t="str">
        <f>VLOOKUP(A8148,Lists!B:D,3,FALSE)</f>
        <v>SSD</v>
      </c>
      <c r="D8148" s="285" t="s">
        <v>533</v>
      </c>
      <c r="E8148" s="285">
        <v>11685000</v>
      </c>
      <c r="F8148" s="285" t="s">
        <v>6350</v>
      </c>
      <c r="G8148" s="285" t="s">
        <v>731</v>
      </c>
      <c r="H8148" s="278">
        <f t="shared" si="254"/>
        <v>2</v>
      </c>
      <c r="I8148" s="251" t="s">
        <v>5647</v>
      </c>
      <c r="J8148" s="285" t="s">
        <v>6351</v>
      </c>
      <c r="K8148" s="278" t="str">
        <f t="shared" si="255"/>
        <v>SSD001People affected</v>
      </c>
      <c r="L8148" s="286">
        <v>43676</v>
      </c>
      <c r="M8148" s="286" t="s">
        <v>3249</v>
      </c>
    </row>
    <row r="8149" spans="1:13" s="269" customFormat="1" ht="15.5" thickTop="1" thickBot="1" x14ac:dyDescent="0.4">
      <c r="A8149" s="287" t="s">
        <v>2977</v>
      </c>
      <c r="B8149" s="288" t="str">
        <f>VLOOKUP(A8149,Lists!B:C,2,FALSE)</f>
        <v>SSD001</v>
      </c>
      <c r="C8149" s="288" t="str">
        <f>VLOOKUP(A8149,Lists!B:D,3,FALSE)</f>
        <v>SSD</v>
      </c>
      <c r="D8149" s="289" t="s">
        <v>666</v>
      </c>
      <c r="E8149" s="289">
        <v>4140000</v>
      </c>
      <c r="F8149" s="289" t="s">
        <v>6353</v>
      </c>
      <c r="G8149" s="289" t="s">
        <v>731</v>
      </c>
      <c r="H8149" s="278">
        <f t="shared" si="254"/>
        <v>2</v>
      </c>
      <c r="I8149" s="252" t="s">
        <v>6355</v>
      </c>
      <c r="J8149" s="289" t="s">
        <v>6354</v>
      </c>
      <c r="K8149" s="278" t="str">
        <f t="shared" si="255"/>
        <v>SSD001People displaced</v>
      </c>
      <c r="L8149" s="290">
        <v>43676</v>
      </c>
      <c r="M8149" s="290" t="s">
        <v>3248</v>
      </c>
    </row>
    <row r="8150" spans="1:13" s="269" customFormat="1" ht="15.5" hidden="1" thickTop="1" thickBot="1" x14ac:dyDescent="0.4">
      <c r="A8150" s="283" t="s">
        <v>2977</v>
      </c>
      <c r="B8150" s="284" t="str">
        <f>VLOOKUP(A8150,Lists!B:C,2,FALSE)</f>
        <v>SSD001</v>
      </c>
      <c r="C8150" s="284" t="str">
        <f>VLOOKUP(A8150,Lists!B:D,3,FALSE)</f>
        <v>SSD</v>
      </c>
      <c r="D8150" s="285" t="s">
        <v>5028</v>
      </c>
      <c r="E8150" s="285">
        <v>941404</v>
      </c>
      <c r="F8150" s="285" t="s">
        <v>6352</v>
      </c>
      <c r="G8150" s="285" t="s">
        <v>731</v>
      </c>
      <c r="H8150" s="278">
        <f t="shared" si="254"/>
        <v>2</v>
      </c>
      <c r="I8150" s="251" t="s">
        <v>6356</v>
      </c>
      <c r="J8150" s="285" t="s">
        <v>6360</v>
      </c>
      <c r="K8150" s="278" t="str">
        <f t="shared" si="255"/>
        <v>SSD001Illness cases reported</v>
      </c>
      <c r="L8150" s="286">
        <v>43676</v>
      </c>
      <c r="M8150" s="286" t="s">
        <v>3249</v>
      </c>
    </row>
    <row r="8151" spans="1:13" s="269" customFormat="1" ht="15.5" hidden="1" thickTop="1" thickBot="1" x14ac:dyDescent="0.4">
      <c r="A8151" s="287" t="s">
        <v>2977</v>
      </c>
      <c r="B8151" s="288" t="str">
        <f>VLOOKUP(A8151,Lists!B:C,2,FALSE)</f>
        <v>SSD001</v>
      </c>
      <c r="C8151" s="288" t="str">
        <f>VLOOKUP(A8151,Lists!B:D,3,FALSE)</f>
        <v>SSD</v>
      </c>
      <c r="D8151" s="289" t="s">
        <v>5029</v>
      </c>
      <c r="E8151" s="289">
        <v>1292</v>
      </c>
      <c r="F8151" s="289" t="s">
        <v>5657</v>
      </c>
      <c r="G8151" s="289" t="s">
        <v>731</v>
      </c>
      <c r="H8151" s="278">
        <f t="shared" si="254"/>
        <v>2</v>
      </c>
      <c r="I8151" s="252" t="s">
        <v>6357</v>
      </c>
      <c r="J8151" s="289" t="s">
        <v>6358</v>
      </c>
      <c r="K8151" s="278" t="str">
        <f t="shared" si="255"/>
        <v>SSD001Fatalities reported</v>
      </c>
      <c r="L8151" s="290">
        <v>43676</v>
      </c>
      <c r="M8151" s="290" t="s">
        <v>3249</v>
      </c>
    </row>
    <row r="8152" spans="1:13" s="269" customFormat="1" ht="15.5" hidden="1" thickTop="1" thickBot="1" x14ac:dyDescent="0.4">
      <c r="A8152" s="283" t="s">
        <v>2977</v>
      </c>
      <c r="B8152" s="284" t="str">
        <f>VLOOKUP(A8152,Lists!B:C,2,FALSE)</f>
        <v>SSD001</v>
      </c>
      <c r="C8152" s="284" t="str">
        <f>VLOOKUP(A8152,Lists!B:D,3,FALSE)</f>
        <v>SSD</v>
      </c>
      <c r="D8152" s="285" t="s">
        <v>5115</v>
      </c>
      <c r="E8152" s="285">
        <v>1292</v>
      </c>
      <c r="F8152" s="285" t="s">
        <v>5657</v>
      </c>
      <c r="G8152" s="285" t="s">
        <v>731</v>
      </c>
      <c r="H8152" s="278">
        <f t="shared" si="254"/>
        <v>2</v>
      </c>
      <c r="I8152" s="251" t="s">
        <v>6357</v>
      </c>
      <c r="J8152" s="285" t="s">
        <v>6358</v>
      </c>
      <c r="K8152" s="278" t="str">
        <f t="shared" si="255"/>
        <v>SSD001Fatalities in all crises</v>
      </c>
      <c r="L8152" s="286">
        <v>43676</v>
      </c>
      <c r="M8152" s="286" t="s">
        <v>3249</v>
      </c>
    </row>
    <row r="8153" spans="1:13" s="269" customFormat="1" ht="15.5" hidden="1" thickTop="1" thickBot="1" x14ac:dyDescent="0.4">
      <c r="A8153" s="287" t="s">
        <v>2977</v>
      </c>
      <c r="B8153" s="288" t="str">
        <f>VLOOKUP(A8153,Lists!B:C,2,FALSE)</f>
        <v>SSD001</v>
      </c>
      <c r="C8153" s="288" t="str">
        <f>VLOOKUP(A8153,Lists!B:D,3,FALSE)</f>
        <v>SSD</v>
      </c>
      <c r="D8153" s="289" t="s">
        <v>5112</v>
      </c>
      <c r="E8153" s="289">
        <v>5420000</v>
      </c>
      <c r="F8153" s="289" t="s">
        <v>5662</v>
      </c>
      <c r="G8153" s="289" t="s">
        <v>731</v>
      </c>
      <c r="H8153" s="278">
        <f t="shared" si="254"/>
        <v>2</v>
      </c>
      <c r="I8153" s="252" t="s">
        <v>5663</v>
      </c>
      <c r="J8153" s="289" t="s">
        <v>6415</v>
      </c>
      <c r="K8153" s="278" t="str">
        <f t="shared" si="255"/>
        <v>SSD001Moderate humanitarian conditions - Level 3</v>
      </c>
      <c r="L8153" s="290">
        <v>43676</v>
      </c>
      <c r="M8153" s="290" t="s">
        <v>3249</v>
      </c>
    </row>
    <row r="8154" spans="1:13" s="269" customFormat="1" ht="15.5" hidden="1" thickTop="1" thickBot="1" x14ac:dyDescent="0.4">
      <c r="A8154" s="283" t="s">
        <v>2977</v>
      </c>
      <c r="B8154" s="284" t="str">
        <f>VLOOKUP(A8154,Lists!B:C,2,FALSE)</f>
        <v>SSD001</v>
      </c>
      <c r="C8154" s="284" t="str">
        <f>VLOOKUP(A8154,Lists!B:D,3,FALSE)</f>
        <v>SSD</v>
      </c>
      <c r="D8154" s="285" t="s">
        <v>5113</v>
      </c>
      <c r="E8154" s="285">
        <v>1815000</v>
      </c>
      <c r="F8154" s="285" t="s">
        <v>5662</v>
      </c>
      <c r="G8154" s="285" t="s">
        <v>731</v>
      </c>
      <c r="H8154" s="278">
        <f t="shared" si="254"/>
        <v>2</v>
      </c>
      <c r="I8154" s="251" t="s">
        <v>5663</v>
      </c>
      <c r="J8154" s="285" t="s">
        <v>6359</v>
      </c>
      <c r="K8154" s="278" t="str">
        <f t="shared" si="255"/>
        <v>SSD001Severe humanitarian conditions - Level 4</v>
      </c>
      <c r="L8154" s="286">
        <v>43676</v>
      </c>
      <c r="M8154" s="286" t="s">
        <v>3249</v>
      </c>
    </row>
    <row r="8155" spans="1:13" s="269" customFormat="1" ht="15.5" hidden="1" thickTop="1" thickBot="1" x14ac:dyDescent="0.4">
      <c r="A8155" s="287" t="s">
        <v>2802</v>
      </c>
      <c r="B8155" s="288" t="str">
        <f>VLOOKUP(A8155,Lists!B:C,2,FALSE)</f>
        <v>MRT002</v>
      </c>
      <c r="C8155" s="288" t="str">
        <f>VLOOKUP(A8155,Lists!B:D,3,FALSE)</f>
        <v>MRT</v>
      </c>
      <c r="D8155" s="289" t="s">
        <v>737</v>
      </c>
      <c r="E8155" s="289">
        <v>67560</v>
      </c>
      <c r="F8155" s="289" t="s">
        <v>4466</v>
      </c>
      <c r="G8155" s="289" t="s">
        <v>730</v>
      </c>
      <c r="H8155" s="278">
        <f t="shared" si="254"/>
        <v>3</v>
      </c>
      <c r="I8155" s="252" t="s">
        <v>2006</v>
      </c>
      <c r="J8155" s="289" t="s">
        <v>5176</v>
      </c>
      <c r="K8155" s="278" t="str">
        <f t="shared" si="255"/>
        <v>MRT002People exposed</v>
      </c>
      <c r="L8155" s="290">
        <v>43676</v>
      </c>
      <c r="M8155" s="290" t="s">
        <v>3249</v>
      </c>
    </row>
    <row r="8156" spans="1:13" s="269" customFormat="1" ht="15.5" hidden="1" thickTop="1" thickBot="1" x14ac:dyDescent="0.4">
      <c r="A8156" s="283" t="s">
        <v>2802</v>
      </c>
      <c r="B8156" s="284" t="str">
        <f>VLOOKUP(A8156,Lists!B:C,2,FALSE)</f>
        <v>MRT002</v>
      </c>
      <c r="C8156" s="284" t="str">
        <f>VLOOKUP(A8156,Lists!B:D,3,FALSE)</f>
        <v>MRT</v>
      </c>
      <c r="D8156" s="285" t="s">
        <v>533</v>
      </c>
      <c r="E8156" s="285">
        <v>57000</v>
      </c>
      <c r="F8156" s="285" t="s">
        <v>4892</v>
      </c>
      <c r="G8156" s="285" t="s">
        <v>731</v>
      </c>
      <c r="H8156" s="278">
        <f t="shared" si="254"/>
        <v>2</v>
      </c>
      <c r="I8156" s="251" t="s">
        <v>5164</v>
      </c>
      <c r="J8156" s="285" t="s">
        <v>5172</v>
      </c>
      <c r="K8156" s="278" t="str">
        <f t="shared" si="255"/>
        <v>MRT002People affected</v>
      </c>
      <c r="L8156" s="286">
        <v>43676</v>
      </c>
      <c r="M8156" s="286" t="s">
        <v>3249</v>
      </c>
    </row>
    <row r="8157" spans="1:13" s="269" customFormat="1" ht="15.5" hidden="1" thickTop="1" thickBot="1" x14ac:dyDescent="0.4">
      <c r="A8157" s="287" t="s">
        <v>2802</v>
      </c>
      <c r="B8157" s="288" t="str">
        <f>VLOOKUP(A8157,Lists!B:C,2,FALSE)</f>
        <v>MRT002</v>
      </c>
      <c r="C8157" s="288" t="str">
        <f>VLOOKUP(A8157,Lists!B:D,3,FALSE)</f>
        <v>MRT</v>
      </c>
      <c r="D8157" s="289" t="s">
        <v>752</v>
      </c>
      <c r="E8157" s="289">
        <v>57000</v>
      </c>
      <c r="F8157" s="289" t="s">
        <v>4892</v>
      </c>
      <c r="G8157" s="289" t="s">
        <v>731</v>
      </c>
      <c r="H8157" s="278">
        <f t="shared" si="254"/>
        <v>2</v>
      </c>
      <c r="I8157" s="252" t="s">
        <v>5164</v>
      </c>
      <c r="J8157" s="289" t="s">
        <v>5172</v>
      </c>
      <c r="K8157" s="278" t="str">
        <f t="shared" si="255"/>
        <v>MRT002People in Need</v>
      </c>
      <c r="L8157" s="290">
        <v>43676</v>
      </c>
      <c r="M8157" s="290" t="s">
        <v>3249</v>
      </c>
    </row>
    <row r="8158" spans="1:13" s="269" customFormat="1" ht="15.5" hidden="1" thickTop="1" thickBot="1" x14ac:dyDescent="0.4">
      <c r="A8158" s="283" t="s">
        <v>2802</v>
      </c>
      <c r="B8158" s="284" t="str">
        <f>VLOOKUP(A8158,Lists!B:C,2,FALSE)</f>
        <v>MRT002</v>
      </c>
      <c r="C8158" s="284" t="str">
        <f>VLOOKUP(A8158,Lists!B:D,3,FALSE)</f>
        <v>MRT</v>
      </c>
      <c r="D8158" s="285" t="s">
        <v>5110</v>
      </c>
      <c r="E8158" s="285">
        <v>10560</v>
      </c>
      <c r="F8158" s="285" t="s">
        <v>4466</v>
      </c>
      <c r="G8158" s="285" t="s">
        <v>731</v>
      </c>
      <c r="H8158" s="278">
        <f t="shared" si="254"/>
        <v>2</v>
      </c>
      <c r="I8158" s="251" t="s">
        <v>2006</v>
      </c>
      <c r="J8158" s="285" t="s">
        <v>5174</v>
      </c>
      <c r="K8158" s="278" t="str">
        <f t="shared" si="255"/>
        <v>MRT002Minimal humanitarian conditions - Level 1</v>
      </c>
      <c r="L8158" s="286">
        <v>43676</v>
      </c>
      <c r="M8158" s="286" t="s">
        <v>3249</v>
      </c>
    </row>
    <row r="8159" spans="1:13" s="269" customFormat="1" ht="15.5" hidden="1" thickTop="1" thickBot="1" x14ac:dyDescent="0.4">
      <c r="A8159" s="287" t="s">
        <v>2802</v>
      </c>
      <c r="B8159" s="288" t="str">
        <f>VLOOKUP(A8159,Lists!B:C,2,FALSE)</f>
        <v>MRT002</v>
      </c>
      <c r="C8159" s="288" t="str">
        <f>VLOOKUP(A8159,Lists!B:D,3,FALSE)</f>
        <v>MRT</v>
      </c>
      <c r="D8159" s="289" t="s">
        <v>5111</v>
      </c>
      <c r="E8159" s="289">
        <v>0</v>
      </c>
      <c r="F8159" s="289" t="s">
        <v>446</v>
      </c>
      <c r="G8159" s="289" t="s">
        <v>446</v>
      </c>
      <c r="H8159" s="278" t="str">
        <f t="shared" si="254"/>
        <v>x</v>
      </c>
      <c r="I8159" s="252" t="s">
        <v>446</v>
      </c>
      <c r="J8159" s="289" t="s">
        <v>446</v>
      </c>
      <c r="K8159" s="278" t="str">
        <f t="shared" si="255"/>
        <v>MRT002Stressed humanitarian conditions - Level 2</v>
      </c>
      <c r="L8159" s="290">
        <v>43676</v>
      </c>
      <c r="M8159" s="290" t="s">
        <v>3249</v>
      </c>
    </row>
    <row r="8160" spans="1:13" s="269" customFormat="1" ht="15.5" hidden="1" thickTop="1" thickBot="1" x14ac:dyDescent="0.4">
      <c r="A8160" s="283" t="s">
        <v>2802</v>
      </c>
      <c r="B8160" s="284" t="str">
        <f>VLOOKUP(A8160,Lists!B:C,2,FALSE)</f>
        <v>MRT002</v>
      </c>
      <c r="C8160" s="284" t="str">
        <f>VLOOKUP(A8160,Lists!B:D,3,FALSE)</f>
        <v>MRT</v>
      </c>
      <c r="D8160" s="285" t="s">
        <v>5112</v>
      </c>
      <c r="E8160" s="285">
        <v>57000</v>
      </c>
      <c r="F8160" s="285" t="s">
        <v>4892</v>
      </c>
      <c r="G8160" s="285" t="s">
        <v>731</v>
      </c>
      <c r="H8160" s="278">
        <f t="shared" si="254"/>
        <v>2</v>
      </c>
      <c r="I8160" s="251" t="s">
        <v>5164</v>
      </c>
      <c r="J8160" s="285" t="s">
        <v>5172</v>
      </c>
      <c r="K8160" s="278" t="str">
        <f t="shared" si="255"/>
        <v>MRT002Moderate humanitarian conditions - Level 3</v>
      </c>
      <c r="L8160" s="286">
        <v>43676</v>
      </c>
      <c r="M8160" s="286" t="s">
        <v>3249</v>
      </c>
    </row>
    <row r="8161" spans="1:13" s="269" customFormat="1" ht="15.5" hidden="1" thickTop="1" thickBot="1" x14ac:dyDescent="0.4">
      <c r="A8161" s="287" t="s">
        <v>2802</v>
      </c>
      <c r="B8161" s="288" t="str">
        <f>VLOOKUP(A8161,Lists!B:C,2,FALSE)</f>
        <v>MRT002</v>
      </c>
      <c r="C8161" s="288" t="str">
        <f>VLOOKUP(A8161,Lists!B:D,3,FALSE)</f>
        <v>MRT</v>
      </c>
      <c r="D8161" s="289" t="s">
        <v>5113</v>
      </c>
      <c r="E8161" s="289">
        <v>0</v>
      </c>
      <c r="F8161" s="289" t="s">
        <v>446</v>
      </c>
      <c r="G8161" s="289" t="s">
        <v>446</v>
      </c>
      <c r="H8161" s="278" t="str">
        <f t="shared" si="254"/>
        <v>x</v>
      </c>
      <c r="I8161" s="252" t="s">
        <v>446</v>
      </c>
      <c r="J8161" s="289" t="s">
        <v>446</v>
      </c>
      <c r="K8161" s="278" t="str">
        <f t="shared" si="255"/>
        <v>MRT002Severe humanitarian conditions - Level 4</v>
      </c>
      <c r="L8161" s="290">
        <v>43676</v>
      </c>
      <c r="M8161" s="290" t="s">
        <v>3249</v>
      </c>
    </row>
    <row r="8162" spans="1:13" s="269" customFormat="1" ht="15.5" hidden="1" thickTop="1" thickBot="1" x14ac:dyDescent="0.4">
      <c r="A8162" s="283" t="s">
        <v>2802</v>
      </c>
      <c r="B8162" s="284" t="str">
        <f>VLOOKUP(A8162,Lists!B:C,2,FALSE)</f>
        <v>MRT002</v>
      </c>
      <c r="C8162" s="284" t="str">
        <f>VLOOKUP(A8162,Lists!B:D,3,FALSE)</f>
        <v>MRT</v>
      </c>
      <c r="D8162" s="285" t="s">
        <v>5114</v>
      </c>
      <c r="E8162" s="285">
        <v>0</v>
      </c>
      <c r="F8162" s="285" t="s">
        <v>446</v>
      </c>
      <c r="G8162" s="285" t="s">
        <v>446</v>
      </c>
      <c r="H8162" s="278" t="str">
        <f t="shared" si="254"/>
        <v>x</v>
      </c>
      <c r="I8162" s="251" t="s">
        <v>446</v>
      </c>
      <c r="J8162" s="285" t="s">
        <v>446</v>
      </c>
      <c r="K8162" s="278" t="str">
        <f t="shared" si="255"/>
        <v>MRT002Extreme humanitarian conditions - Level 5</v>
      </c>
      <c r="L8162" s="286">
        <v>43676</v>
      </c>
      <c r="M8162" s="286" t="s">
        <v>3249</v>
      </c>
    </row>
    <row r="8163" spans="1:13" s="269" customFormat="1" ht="15.5" hidden="1" thickTop="1" thickBot="1" x14ac:dyDescent="0.4">
      <c r="A8163" s="287" t="s">
        <v>1250</v>
      </c>
      <c r="B8163" s="288" t="str">
        <f>VLOOKUP(A8163,Lists!B:C,2,FALSE)</f>
        <v>MRT003</v>
      </c>
      <c r="C8163" s="288" t="str">
        <f>VLOOKUP(A8163,Lists!B:D,3,FALSE)</f>
        <v>MRT</v>
      </c>
      <c r="D8163" s="289" t="s">
        <v>533</v>
      </c>
      <c r="E8163" s="289">
        <v>1817990</v>
      </c>
      <c r="F8163" s="289" t="s">
        <v>6361</v>
      </c>
      <c r="G8163" s="289" t="s">
        <v>732</v>
      </c>
      <c r="H8163" s="278">
        <f t="shared" si="254"/>
        <v>1</v>
      </c>
      <c r="I8163" s="252" t="s">
        <v>5710</v>
      </c>
      <c r="J8163" s="289" t="s">
        <v>5711</v>
      </c>
      <c r="K8163" s="278" t="str">
        <f t="shared" si="255"/>
        <v>MRT003People affected</v>
      </c>
      <c r="L8163" s="290">
        <v>43676</v>
      </c>
      <c r="M8163" s="290" t="s">
        <v>3248</v>
      </c>
    </row>
    <row r="8164" spans="1:13" s="269" customFormat="1" ht="15.5" hidden="1" thickTop="1" thickBot="1" x14ac:dyDescent="0.4">
      <c r="A8164" s="283" t="s">
        <v>1250</v>
      </c>
      <c r="B8164" s="284" t="str">
        <f>VLOOKUP(A8164,Lists!B:C,2,FALSE)</f>
        <v>MRT003</v>
      </c>
      <c r="C8164" s="284" t="str">
        <f>VLOOKUP(A8164,Lists!B:D,3,FALSE)</f>
        <v>MRT</v>
      </c>
      <c r="D8164" s="285" t="s">
        <v>752</v>
      </c>
      <c r="E8164" s="285">
        <v>666292</v>
      </c>
      <c r="F8164" s="285" t="s">
        <v>5162</v>
      </c>
      <c r="G8164" s="285" t="s">
        <v>732</v>
      </c>
      <c r="H8164" s="278">
        <f t="shared" si="254"/>
        <v>1</v>
      </c>
      <c r="I8164" s="251" t="s">
        <v>5710</v>
      </c>
      <c r="J8164" s="285" t="s">
        <v>6363</v>
      </c>
      <c r="K8164" s="278" t="str">
        <f t="shared" si="255"/>
        <v>MRT003People in Need</v>
      </c>
      <c r="L8164" s="286">
        <v>43676</v>
      </c>
      <c r="M8164" s="286" t="s">
        <v>3248</v>
      </c>
    </row>
    <row r="8165" spans="1:13" s="269" customFormat="1" ht="15.5" hidden="1" thickTop="1" thickBot="1" x14ac:dyDescent="0.4">
      <c r="A8165" s="287" t="s">
        <v>1250</v>
      </c>
      <c r="B8165" s="288" t="str">
        <f>VLOOKUP(A8165,Lists!B:C,2,FALSE)</f>
        <v>MRT003</v>
      </c>
      <c r="C8165" s="288" t="str">
        <f>VLOOKUP(A8165,Lists!B:D,3,FALSE)</f>
        <v>MRT</v>
      </c>
      <c r="D8165" s="289" t="s">
        <v>5110</v>
      </c>
      <c r="E8165" s="289">
        <v>2318999</v>
      </c>
      <c r="F8165" s="289" t="s">
        <v>5171</v>
      </c>
      <c r="G8165" s="289" t="s">
        <v>732</v>
      </c>
      <c r="H8165" s="278">
        <f t="shared" si="254"/>
        <v>1</v>
      </c>
      <c r="I8165" s="252" t="s">
        <v>903</v>
      </c>
      <c r="J8165" s="289" t="s">
        <v>6364</v>
      </c>
      <c r="K8165" s="278" t="str">
        <f t="shared" si="255"/>
        <v>MRT003Minimal humanitarian conditions - Level 1</v>
      </c>
      <c r="L8165" s="290">
        <v>43676</v>
      </c>
      <c r="M8165" s="290" t="s">
        <v>3248</v>
      </c>
    </row>
    <row r="8166" spans="1:13" s="269" customFormat="1" ht="15.5" hidden="1" thickTop="1" thickBot="1" x14ac:dyDescent="0.4">
      <c r="A8166" s="283" t="s">
        <v>1250</v>
      </c>
      <c r="B8166" s="284" t="str">
        <f>VLOOKUP(A8166,Lists!B:C,2,FALSE)</f>
        <v>MRT003</v>
      </c>
      <c r="C8166" s="284" t="str">
        <f>VLOOKUP(A8166,Lists!B:D,3,FALSE)</f>
        <v>MRT</v>
      </c>
      <c r="D8166" s="285" t="s">
        <v>5111</v>
      </c>
      <c r="E8166" s="285">
        <v>1151698</v>
      </c>
      <c r="F8166" s="285" t="s">
        <v>5171</v>
      </c>
      <c r="G8166" s="285" t="s">
        <v>732</v>
      </c>
      <c r="H8166" s="278">
        <f t="shared" si="254"/>
        <v>1</v>
      </c>
      <c r="I8166" s="251" t="s">
        <v>903</v>
      </c>
      <c r="J8166" s="285" t="s">
        <v>6365</v>
      </c>
      <c r="K8166" s="278" t="str">
        <f t="shared" si="255"/>
        <v>MRT003Stressed humanitarian conditions - Level 2</v>
      </c>
      <c r="L8166" s="286">
        <v>43676</v>
      </c>
      <c r="M8166" s="286" t="s">
        <v>3248</v>
      </c>
    </row>
    <row r="8167" spans="1:13" s="269" customFormat="1" ht="15.5" hidden="1" thickTop="1" thickBot="1" x14ac:dyDescent="0.4">
      <c r="A8167" s="287" t="s">
        <v>1250</v>
      </c>
      <c r="B8167" s="288" t="str">
        <f>VLOOKUP(A8167,Lists!B:C,2,FALSE)</f>
        <v>MRT003</v>
      </c>
      <c r="C8167" s="288" t="str">
        <f>VLOOKUP(A8167,Lists!B:D,3,FALSE)</f>
        <v>MRT</v>
      </c>
      <c r="D8167" s="289" t="s">
        <v>5112</v>
      </c>
      <c r="E8167" s="289">
        <v>625461</v>
      </c>
      <c r="F8167" s="289" t="s">
        <v>5709</v>
      </c>
      <c r="G8167" s="289" t="s">
        <v>732</v>
      </c>
      <c r="H8167" s="278">
        <f t="shared" si="254"/>
        <v>1</v>
      </c>
      <c r="I8167" s="252" t="s">
        <v>5710</v>
      </c>
      <c r="J8167" s="289" t="s">
        <v>6366</v>
      </c>
      <c r="K8167" s="278" t="str">
        <f t="shared" si="255"/>
        <v>MRT003Moderate humanitarian conditions - Level 3</v>
      </c>
      <c r="L8167" s="290">
        <v>43676</v>
      </c>
      <c r="M8167" s="290" t="s">
        <v>3248</v>
      </c>
    </row>
    <row r="8168" spans="1:13" s="269" customFormat="1" ht="15.5" hidden="1" thickTop="1" thickBot="1" x14ac:dyDescent="0.4">
      <c r="A8168" s="283" t="s">
        <v>1250</v>
      </c>
      <c r="B8168" s="284" t="str">
        <f>VLOOKUP(A8168,Lists!B:C,2,FALSE)</f>
        <v>MRT003</v>
      </c>
      <c r="C8168" s="284" t="str">
        <f>VLOOKUP(A8168,Lists!B:D,3,FALSE)</f>
        <v>MRT</v>
      </c>
      <c r="D8168" s="285" t="s">
        <v>5113</v>
      </c>
      <c r="E8168" s="285">
        <v>40831</v>
      </c>
      <c r="F8168" s="285" t="s">
        <v>5171</v>
      </c>
      <c r="G8168" s="285" t="s">
        <v>732</v>
      </c>
      <c r="H8168" s="278">
        <f t="shared" si="254"/>
        <v>1</v>
      </c>
      <c r="I8168" s="251" t="s">
        <v>903</v>
      </c>
      <c r="J8168" s="285" t="s">
        <v>6367</v>
      </c>
      <c r="K8168" s="278" t="str">
        <f t="shared" si="255"/>
        <v>MRT003Severe humanitarian conditions - Level 4</v>
      </c>
      <c r="L8168" s="286">
        <v>43676</v>
      </c>
      <c r="M8168" s="286" t="s">
        <v>3248</v>
      </c>
    </row>
    <row r="8169" spans="1:13" s="269" customFormat="1" ht="15.5" hidden="1" thickTop="1" thickBot="1" x14ac:dyDescent="0.4">
      <c r="A8169" s="287" t="s">
        <v>1250</v>
      </c>
      <c r="B8169" s="288" t="str">
        <f>VLOOKUP(A8169,Lists!B:C,2,FALSE)</f>
        <v>MRT003</v>
      </c>
      <c r="C8169" s="288" t="str">
        <f>VLOOKUP(A8169,Lists!B:D,3,FALSE)</f>
        <v>MRT</v>
      </c>
      <c r="D8169" s="289" t="s">
        <v>5114</v>
      </c>
      <c r="E8169" s="289">
        <v>0</v>
      </c>
      <c r="F8169" s="289" t="s">
        <v>6368</v>
      </c>
      <c r="G8169" s="289" t="s">
        <v>732</v>
      </c>
      <c r="H8169" s="278">
        <f t="shared" si="254"/>
        <v>1</v>
      </c>
      <c r="I8169" s="252" t="s">
        <v>903</v>
      </c>
      <c r="J8169" s="289"/>
      <c r="K8169" s="278" t="str">
        <f t="shared" si="255"/>
        <v>MRT003Extreme humanitarian conditions - Level 5</v>
      </c>
      <c r="L8169" s="290">
        <v>43676</v>
      </c>
      <c r="M8169" s="290" t="s">
        <v>3248</v>
      </c>
    </row>
    <row r="8170" spans="1:13" s="269" customFormat="1" ht="15.5" hidden="1" thickTop="1" thickBot="1" x14ac:dyDescent="0.4">
      <c r="A8170" s="283" t="s">
        <v>1250</v>
      </c>
      <c r="B8170" s="284" t="str">
        <f>VLOOKUP(A8170,Lists!B:C,2,FALSE)</f>
        <v>MRT003</v>
      </c>
      <c r="C8170" s="284" t="str">
        <f>VLOOKUP(A8170,Lists!B:D,3,FALSE)</f>
        <v>MRT</v>
      </c>
      <c r="D8170" s="285" t="s">
        <v>688</v>
      </c>
      <c r="E8170" s="285">
        <v>3</v>
      </c>
      <c r="F8170" s="285" t="s">
        <v>446</v>
      </c>
      <c r="G8170" s="285" t="s">
        <v>732</v>
      </c>
      <c r="H8170" s="278">
        <f t="shared" si="254"/>
        <v>1</v>
      </c>
      <c r="I8170" s="251" t="s">
        <v>446</v>
      </c>
      <c r="J8170" s="285" t="s">
        <v>6362</v>
      </c>
      <c r="K8170" s="278" t="str">
        <f t="shared" si="255"/>
        <v>MRT003Crisis affected groups</v>
      </c>
      <c r="L8170" s="286">
        <v>43676</v>
      </c>
      <c r="M8170" s="286" t="s">
        <v>3249</v>
      </c>
    </row>
    <row r="8171" spans="1:13" s="269" customFormat="1" ht="15.5" hidden="1" thickTop="1" thickBot="1" x14ac:dyDescent="0.4">
      <c r="A8171" s="287" t="s">
        <v>2986</v>
      </c>
      <c r="B8171" s="288" t="str">
        <f>VLOOKUP(A8171,Lists!B:C,2,FALSE)</f>
        <v>VEN001</v>
      </c>
      <c r="C8171" s="288" t="str">
        <f>VLOOKUP(A8171,Lists!B:D,3,FALSE)</f>
        <v>VEN</v>
      </c>
      <c r="D8171" s="289" t="s">
        <v>5029</v>
      </c>
      <c r="E8171" s="289">
        <v>11569</v>
      </c>
      <c r="F8171" s="289" t="s">
        <v>1041</v>
      </c>
      <c r="G8171" s="289" t="s">
        <v>730</v>
      </c>
      <c r="H8171" s="278">
        <f t="shared" si="254"/>
        <v>3</v>
      </c>
      <c r="I8171" s="252" t="s">
        <v>1055</v>
      </c>
      <c r="J8171" s="289" t="s">
        <v>6369</v>
      </c>
      <c r="K8171" s="278" t="str">
        <f t="shared" si="255"/>
        <v>VEN001Fatalities reported</v>
      </c>
      <c r="L8171" s="290">
        <v>43676</v>
      </c>
      <c r="M8171" s="290" t="s">
        <v>3249</v>
      </c>
    </row>
    <row r="8172" spans="1:13" s="269" customFormat="1" ht="15.5" hidden="1" thickTop="1" thickBot="1" x14ac:dyDescent="0.4">
      <c r="A8172" s="283" t="s">
        <v>2986</v>
      </c>
      <c r="B8172" s="284" t="str">
        <f>VLOOKUP(A8172,Lists!B:C,2,FALSE)</f>
        <v>VEN001</v>
      </c>
      <c r="C8172" s="284" t="str">
        <f>VLOOKUP(A8172,Lists!B:D,3,FALSE)</f>
        <v>VEN</v>
      </c>
      <c r="D8172" s="285" t="s">
        <v>5115</v>
      </c>
      <c r="E8172" s="285">
        <v>11569</v>
      </c>
      <c r="F8172" s="285" t="s">
        <v>1041</v>
      </c>
      <c r="G8172" s="285" t="s">
        <v>730</v>
      </c>
      <c r="H8172" s="278">
        <f t="shared" si="254"/>
        <v>3</v>
      </c>
      <c r="I8172" s="251" t="s">
        <v>1055</v>
      </c>
      <c r="J8172" s="285" t="s">
        <v>6369</v>
      </c>
      <c r="K8172" s="278" t="str">
        <f t="shared" si="255"/>
        <v>VEN001Fatalities in all crises</v>
      </c>
      <c r="L8172" s="286">
        <v>43676</v>
      </c>
      <c r="M8172" s="286" t="s">
        <v>3249</v>
      </c>
    </row>
    <row r="8173" spans="1:13" s="269" customFormat="1" ht="15.5" hidden="1" thickTop="1" thickBot="1" x14ac:dyDescent="0.4">
      <c r="A8173" s="287" t="s">
        <v>2970</v>
      </c>
      <c r="B8173" s="288" t="str">
        <f>VLOOKUP(A8173,Lists!B:C,2,FALSE)</f>
        <v>MLI001</v>
      </c>
      <c r="C8173" s="288" t="str">
        <f>VLOOKUP(A8173,Lists!B:D,3,FALSE)</f>
        <v>MLI</v>
      </c>
      <c r="D8173" s="289" t="s">
        <v>522</v>
      </c>
      <c r="E8173" s="289">
        <v>19305487</v>
      </c>
      <c r="F8173" s="289" t="s">
        <v>6370</v>
      </c>
      <c r="G8173" s="289" t="s">
        <v>731</v>
      </c>
      <c r="H8173" s="278">
        <f t="shared" si="254"/>
        <v>2</v>
      </c>
      <c r="I8173" s="252" t="s">
        <v>6374</v>
      </c>
      <c r="J8173" s="289" t="s">
        <v>6378</v>
      </c>
      <c r="K8173" s="278" t="str">
        <f t="shared" si="255"/>
        <v>MLI001Total population</v>
      </c>
      <c r="L8173" s="290">
        <v>43676</v>
      </c>
      <c r="M8173" s="290" t="s">
        <v>3248</v>
      </c>
    </row>
    <row r="8174" spans="1:13" s="269" customFormat="1" ht="15.5" hidden="1" thickTop="1" thickBot="1" x14ac:dyDescent="0.4">
      <c r="A8174" s="283" t="s">
        <v>2970</v>
      </c>
      <c r="B8174" s="284" t="str">
        <f>VLOOKUP(A8174,Lists!B:C,2,FALSE)</f>
        <v>MLI001</v>
      </c>
      <c r="C8174" s="284" t="str">
        <f>VLOOKUP(A8174,Lists!B:D,3,FALSE)</f>
        <v>MLI</v>
      </c>
      <c r="D8174" s="285" t="s">
        <v>737</v>
      </c>
      <c r="E8174" s="285">
        <v>19305487</v>
      </c>
      <c r="F8174" s="285" t="s">
        <v>6370</v>
      </c>
      <c r="G8174" s="285" t="s">
        <v>731</v>
      </c>
      <c r="H8174" s="278">
        <f t="shared" si="254"/>
        <v>2</v>
      </c>
      <c r="I8174" s="251" t="s">
        <v>6374</v>
      </c>
      <c r="J8174" s="285" t="s">
        <v>6379</v>
      </c>
      <c r="K8174" s="278" t="str">
        <f t="shared" si="255"/>
        <v>MLI001People exposed</v>
      </c>
      <c r="L8174" s="286">
        <v>43676</v>
      </c>
      <c r="M8174" s="286" t="s">
        <v>3248</v>
      </c>
    </row>
    <row r="8175" spans="1:13" s="269" customFormat="1" ht="15.5" thickTop="1" thickBot="1" x14ac:dyDescent="0.4">
      <c r="A8175" s="287" t="s">
        <v>2970</v>
      </c>
      <c r="B8175" s="288" t="str">
        <f>VLOOKUP(A8175,Lists!B:C,2,FALSE)</f>
        <v>MLI001</v>
      </c>
      <c r="C8175" s="288" t="str">
        <f>VLOOKUP(A8175,Lists!B:D,3,FALSE)</f>
        <v>MLI</v>
      </c>
      <c r="D8175" s="289" t="s">
        <v>666</v>
      </c>
      <c r="E8175" s="289">
        <v>997221</v>
      </c>
      <c r="F8175" s="289" t="s">
        <v>6371</v>
      </c>
      <c r="G8175" s="289" t="s">
        <v>730</v>
      </c>
      <c r="H8175" s="278">
        <f t="shared" si="254"/>
        <v>3</v>
      </c>
      <c r="I8175" s="252" t="s">
        <v>6375</v>
      </c>
      <c r="J8175" s="289" t="s">
        <v>5512</v>
      </c>
      <c r="K8175" s="278" t="str">
        <f t="shared" si="255"/>
        <v>MLI001People displaced</v>
      </c>
      <c r="L8175" s="290">
        <v>43676</v>
      </c>
      <c r="M8175" s="290" t="s">
        <v>3248</v>
      </c>
    </row>
    <row r="8176" spans="1:13" s="269" customFormat="1" ht="15.5" thickTop="1" thickBot="1" x14ac:dyDescent="0.4">
      <c r="A8176" s="283" t="s">
        <v>2953</v>
      </c>
      <c r="B8176" s="284" t="str">
        <f>VLOOKUP(A8176,Lists!B:C,2,FALSE)</f>
        <v>CAF001</v>
      </c>
      <c r="C8176" s="284" t="str">
        <f>VLOOKUP(A8176,Lists!B:D,3,FALSE)</f>
        <v>CAF</v>
      </c>
      <c r="D8176" s="285" t="s">
        <v>666</v>
      </c>
      <c r="E8176" s="285">
        <v>1803072</v>
      </c>
      <c r="F8176" s="285" t="s">
        <v>6372</v>
      </c>
      <c r="G8176" s="285" t="s">
        <v>730</v>
      </c>
      <c r="H8176" s="278">
        <f t="shared" si="254"/>
        <v>3</v>
      </c>
      <c r="I8176" s="251" t="s">
        <v>5674</v>
      </c>
      <c r="J8176" s="285" t="s">
        <v>5675</v>
      </c>
      <c r="K8176" s="278" t="str">
        <f t="shared" si="255"/>
        <v>CAF001People displaced</v>
      </c>
      <c r="L8176" s="286">
        <v>43676</v>
      </c>
      <c r="M8176" s="286" t="s">
        <v>3248</v>
      </c>
    </row>
    <row r="8177" spans="1:13" s="269" customFormat="1" ht="15.5" thickTop="1" thickBot="1" x14ac:dyDescent="0.4">
      <c r="A8177" s="287" t="s">
        <v>5803</v>
      </c>
      <c r="B8177" s="288" t="str">
        <f>VLOOKUP(A8177,Lists!B:C,2,FALSE)</f>
        <v>MWI002</v>
      </c>
      <c r="C8177" s="288" t="str">
        <f>VLOOKUP(A8177,Lists!B:D,3,FALSE)</f>
        <v>MWI</v>
      </c>
      <c r="D8177" s="289" t="s">
        <v>666</v>
      </c>
      <c r="E8177" s="289">
        <v>12856</v>
      </c>
      <c r="F8177" s="289" t="s">
        <v>5329</v>
      </c>
      <c r="G8177" s="289" t="s">
        <v>730</v>
      </c>
      <c r="H8177" s="278">
        <f t="shared" si="254"/>
        <v>3</v>
      </c>
      <c r="I8177" s="252" t="s">
        <v>5330</v>
      </c>
      <c r="J8177" s="289" t="s">
        <v>6380</v>
      </c>
      <c r="K8177" s="278" t="str">
        <f t="shared" si="255"/>
        <v>MWI002People displaced</v>
      </c>
      <c r="L8177" s="290">
        <v>43676</v>
      </c>
      <c r="M8177" s="290" t="s">
        <v>3249</v>
      </c>
    </row>
    <row r="8178" spans="1:13" s="269" customFormat="1" ht="15.5" hidden="1" thickTop="1" thickBot="1" x14ac:dyDescent="0.4">
      <c r="A8178" s="283" t="s">
        <v>5803</v>
      </c>
      <c r="B8178" s="284" t="str">
        <f>VLOOKUP(A8178,Lists!B:C,2,FALSE)</f>
        <v>MWI002</v>
      </c>
      <c r="C8178" s="284" t="str">
        <f>VLOOKUP(A8178,Lists!B:D,3,FALSE)</f>
        <v>MWI</v>
      </c>
      <c r="D8178" s="285" t="s">
        <v>5028</v>
      </c>
      <c r="E8178" s="285">
        <v>9</v>
      </c>
      <c r="F8178" s="285" t="s">
        <v>5332</v>
      </c>
      <c r="G8178" s="285" t="s">
        <v>730</v>
      </c>
      <c r="H8178" s="278">
        <f t="shared" si="254"/>
        <v>3</v>
      </c>
      <c r="I8178" s="251" t="s">
        <v>5333</v>
      </c>
      <c r="J8178" s="285" t="s">
        <v>5334</v>
      </c>
      <c r="K8178" s="278" t="str">
        <f t="shared" si="255"/>
        <v>MWI002Illness cases reported</v>
      </c>
      <c r="L8178" s="286">
        <v>43676</v>
      </c>
      <c r="M8178" s="286" t="s">
        <v>3249</v>
      </c>
    </row>
    <row r="8179" spans="1:13" s="269" customFormat="1" ht="15.5" hidden="1" thickTop="1" thickBot="1" x14ac:dyDescent="0.4">
      <c r="A8179" s="287" t="s">
        <v>5803</v>
      </c>
      <c r="B8179" s="288" t="str">
        <f>VLOOKUP(A8179,Lists!B:C,2,FALSE)</f>
        <v>MWI002</v>
      </c>
      <c r="C8179" s="288" t="str">
        <f>VLOOKUP(A8179,Lists!B:D,3,FALSE)</f>
        <v>MWI</v>
      </c>
      <c r="D8179" s="289" t="s">
        <v>5027</v>
      </c>
      <c r="E8179" s="289">
        <v>672</v>
      </c>
      <c r="F8179" s="289" t="s">
        <v>3501</v>
      </c>
      <c r="G8179" s="289" t="s">
        <v>730</v>
      </c>
      <c r="H8179" s="278">
        <f t="shared" si="254"/>
        <v>3</v>
      </c>
      <c r="I8179" s="252" t="s">
        <v>3502</v>
      </c>
      <c r="J8179" s="289" t="s">
        <v>6381</v>
      </c>
      <c r="K8179" s="278" t="str">
        <f t="shared" si="255"/>
        <v>MWI002Injuries reported</v>
      </c>
      <c r="L8179" s="290">
        <v>43676</v>
      </c>
      <c r="M8179" s="290" t="s">
        <v>3249</v>
      </c>
    </row>
    <row r="8180" spans="1:13" s="269" customFormat="1" ht="15.5" hidden="1" thickTop="1" thickBot="1" x14ac:dyDescent="0.4">
      <c r="A8180" s="283" t="s">
        <v>5803</v>
      </c>
      <c r="B8180" s="284" t="str">
        <f>VLOOKUP(A8180,Lists!B:C,2,FALSE)</f>
        <v>MWI002</v>
      </c>
      <c r="C8180" s="284" t="str">
        <f>VLOOKUP(A8180,Lists!B:D,3,FALSE)</f>
        <v>MWI</v>
      </c>
      <c r="D8180" s="285" t="s">
        <v>5029</v>
      </c>
      <c r="E8180" s="285">
        <v>59</v>
      </c>
      <c r="F8180" s="285" t="s">
        <v>4861</v>
      </c>
      <c r="G8180" s="285" t="s">
        <v>730</v>
      </c>
      <c r="H8180" s="278">
        <f t="shared" si="254"/>
        <v>3</v>
      </c>
      <c r="I8180" s="251" t="s">
        <v>4862</v>
      </c>
      <c r="J8180" s="285" t="s">
        <v>6382</v>
      </c>
      <c r="K8180" s="278" t="str">
        <f t="shared" si="255"/>
        <v>MWI002Fatalities reported</v>
      </c>
      <c r="L8180" s="286">
        <v>43676</v>
      </c>
      <c r="M8180" s="286" t="s">
        <v>3249</v>
      </c>
    </row>
    <row r="8181" spans="1:13" s="269" customFormat="1" ht="15.5" hidden="1" thickTop="1" thickBot="1" x14ac:dyDescent="0.4">
      <c r="A8181" s="287" t="s">
        <v>5803</v>
      </c>
      <c r="B8181" s="288" t="str">
        <f>VLOOKUP(A8181,Lists!B:C,2,FALSE)</f>
        <v>MWI002</v>
      </c>
      <c r="C8181" s="288" t="str">
        <f>VLOOKUP(A8181,Lists!B:D,3,FALSE)</f>
        <v>MWI</v>
      </c>
      <c r="D8181" s="289" t="s">
        <v>5108</v>
      </c>
      <c r="E8181" s="289" t="s">
        <v>446</v>
      </c>
      <c r="F8181" s="289" t="s">
        <v>446</v>
      </c>
      <c r="G8181" s="289" t="s">
        <v>446</v>
      </c>
      <c r="H8181" s="278" t="str">
        <f t="shared" si="254"/>
        <v>x</v>
      </c>
      <c r="I8181" s="252" t="s">
        <v>446</v>
      </c>
      <c r="J8181" s="289" t="s">
        <v>6383</v>
      </c>
      <c r="K8181" s="278" t="str">
        <f t="shared" si="255"/>
        <v>MWI002Buildings damaged</v>
      </c>
      <c r="L8181" s="290">
        <v>43676</v>
      </c>
      <c r="M8181" s="290" t="s">
        <v>3249</v>
      </c>
    </row>
    <row r="8182" spans="1:13" s="269" customFormat="1" ht="15.5" hidden="1" thickTop="1" thickBot="1" x14ac:dyDescent="0.4">
      <c r="A8182" s="283" t="s">
        <v>5803</v>
      </c>
      <c r="B8182" s="284" t="str">
        <f>VLOOKUP(A8182,Lists!B:C,2,FALSE)</f>
        <v>MWI002</v>
      </c>
      <c r="C8182" s="284" t="str">
        <f>VLOOKUP(A8182,Lists!B:D,3,FALSE)</f>
        <v>MWI</v>
      </c>
      <c r="D8182" s="285" t="s">
        <v>5109</v>
      </c>
      <c r="E8182" s="285" t="s">
        <v>446</v>
      </c>
      <c r="F8182" s="285" t="s">
        <v>446</v>
      </c>
      <c r="G8182" s="285" t="s">
        <v>446</v>
      </c>
      <c r="H8182" s="278" t="str">
        <f t="shared" si="254"/>
        <v>x</v>
      </c>
      <c r="I8182" s="251" t="s">
        <v>446</v>
      </c>
      <c r="J8182" s="285" t="s">
        <v>3508</v>
      </c>
      <c r="K8182" s="278" t="str">
        <f t="shared" si="255"/>
        <v>MWI002Buildings destroyed</v>
      </c>
      <c r="L8182" s="286">
        <v>43676</v>
      </c>
      <c r="M8182" s="286" t="s">
        <v>3249</v>
      </c>
    </row>
    <row r="8183" spans="1:13" s="269" customFormat="1" ht="15.5" hidden="1" thickTop="1" thickBot="1" x14ac:dyDescent="0.4">
      <c r="A8183" s="287" t="s">
        <v>5803</v>
      </c>
      <c r="B8183" s="288" t="str">
        <f>VLOOKUP(A8183,Lists!B:C,2,FALSE)</f>
        <v>MWI002</v>
      </c>
      <c r="C8183" s="288" t="str">
        <f>VLOOKUP(A8183,Lists!B:D,3,FALSE)</f>
        <v>MWI</v>
      </c>
      <c r="D8183" s="289" t="s">
        <v>742</v>
      </c>
      <c r="E8183" s="289" t="s">
        <v>446</v>
      </c>
      <c r="F8183" s="289" t="s">
        <v>446</v>
      </c>
      <c r="G8183" s="289" t="s">
        <v>446</v>
      </c>
      <c r="H8183" s="278" t="str">
        <f t="shared" si="254"/>
        <v>x</v>
      </c>
      <c r="I8183" s="252" t="s">
        <v>446</v>
      </c>
      <c r="J8183" s="289" t="s">
        <v>3509</v>
      </c>
      <c r="K8183" s="278" t="str">
        <f t="shared" si="255"/>
        <v>MWI002Economic Losses</v>
      </c>
      <c r="L8183" s="290">
        <v>43676</v>
      </c>
      <c r="M8183" s="290" t="s">
        <v>3249</v>
      </c>
    </row>
    <row r="8184" spans="1:13" s="269" customFormat="1" ht="15.5" hidden="1" thickTop="1" thickBot="1" x14ac:dyDescent="0.4">
      <c r="A8184" s="283" t="s">
        <v>5803</v>
      </c>
      <c r="B8184" s="284" t="str">
        <f>VLOOKUP(A8184,Lists!B:C,2,FALSE)</f>
        <v>MWI002</v>
      </c>
      <c r="C8184" s="284" t="str">
        <f>VLOOKUP(A8184,Lists!B:D,3,FALSE)</f>
        <v>MWI</v>
      </c>
      <c r="D8184" s="285" t="s">
        <v>688</v>
      </c>
      <c r="E8184" s="285">
        <v>2</v>
      </c>
      <c r="F8184" s="285" t="s">
        <v>446</v>
      </c>
      <c r="G8184" s="285" t="s">
        <v>732</v>
      </c>
      <c r="H8184" s="278">
        <f t="shared" si="254"/>
        <v>1</v>
      </c>
      <c r="I8184" s="251" t="s">
        <v>446</v>
      </c>
      <c r="J8184" s="285" t="s">
        <v>4673</v>
      </c>
      <c r="K8184" s="278" t="str">
        <f t="shared" si="255"/>
        <v>MWI002Crisis affected groups</v>
      </c>
      <c r="L8184" s="286">
        <v>43676</v>
      </c>
      <c r="M8184" s="286" t="s">
        <v>3249</v>
      </c>
    </row>
    <row r="8185" spans="1:13" s="269" customFormat="1" ht="15.5" thickTop="1" thickBot="1" x14ac:dyDescent="0.4">
      <c r="A8185" s="287" t="s">
        <v>3400</v>
      </c>
      <c r="B8185" s="288" t="str">
        <f>VLOOKUP(A8185,Lists!B:C,2,FALSE)</f>
        <v>NER001</v>
      </c>
      <c r="C8185" s="288" t="str">
        <f>VLOOKUP(A8185,Lists!B:D,3,FALSE)</f>
        <v>NER</v>
      </c>
      <c r="D8185" s="289" t="s">
        <v>666</v>
      </c>
      <c r="E8185" s="289">
        <v>204074</v>
      </c>
      <c r="F8185" s="289" t="s">
        <v>5317</v>
      </c>
      <c r="G8185" s="289" t="s">
        <v>731</v>
      </c>
      <c r="H8185" s="278">
        <f t="shared" si="254"/>
        <v>2</v>
      </c>
      <c r="I8185" s="252" t="s">
        <v>6376</v>
      </c>
      <c r="J8185" s="289" t="s">
        <v>6384</v>
      </c>
      <c r="K8185" s="278" t="str">
        <f t="shared" si="255"/>
        <v>NER001People displaced</v>
      </c>
      <c r="L8185" s="290">
        <v>43676</v>
      </c>
      <c r="M8185" s="290" t="s">
        <v>3248</v>
      </c>
    </row>
    <row r="8186" spans="1:13" s="269" customFormat="1" ht="15.5" hidden="1" thickTop="1" thickBot="1" x14ac:dyDescent="0.4">
      <c r="A8186" s="283" t="s">
        <v>3400</v>
      </c>
      <c r="B8186" s="284" t="str">
        <f>VLOOKUP(A8186,Lists!B:C,2,FALSE)</f>
        <v>NER001</v>
      </c>
      <c r="C8186" s="284" t="str">
        <f>VLOOKUP(A8186,Lists!B:D,3,FALSE)</f>
        <v>NER</v>
      </c>
      <c r="D8186" s="285" t="s">
        <v>522</v>
      </c>
      <c r="E8186" s="285">
        <v>21676022</v>
      </c>
      <c r="F8186" s="285" t="s">
        <v>6373</v>
      </c>
      <c r="G8186" s="285" t="s">
        <v>731</v>
      </c>
      <c r="H8186" s="278">
        <f t="shared" si="254"/>
        <v>2</v>
      </c>
      <c r="I8186" s="251" t="s">
        <v>6377</v>
      </c>
      <c r="J8186" s="285" t="s">
        <v>6385</v>
      </c>
      <c r="K8186" s="278" t="str">
        <f t="shared" si="255"/>
        <v>NER001Total population</v>
      </c>
      <c r="L8186" s="286">
        <v>43676</v>
      </c>
      <c r="M8186" s="286" t="s">
        <v>3248</v>
      </c>
    </row>
    <row r="8187" spans="1:13" s="269" customFormat="1" ht="15.5" hidden="1" thickTop="1" thickBot="1" x14ac:dyDescent="0.4">
      <c r="A8187" s="287" t="s">
        <v>3400</v>
      </c>
      <c r="B8187" s="288" t="str">
        <f>VLOOKUP(A8187,Lists!B:C,2,FALSE)</f>
        <v>NER001</v>
      </c>
      <c r="C8187" s="288" t="str">
        <f>VLOOKUP(A8187,Lists!B:D,3,FALSE)</f>
        <v>NER</v>
      </c>
      <c r="D8187" s="289" t="s">
        <v>737</v>
      </c>
      <c r="E8187" s="289">
        <v>21676022</v>
      </c>
      <c r="F8187" s="289" t="s">
        <v>6373</v>
      </c>
      <c r="G8187" s="289" t="s">
        <v>731</v>
      </c>
      <c r="H8187" s="278">
        <f t="shared" si="254"/>
        <v>2</v>
      </c>
      <c r="I8187" s="252" t="s">
        <v>6377</v>
      </c>
      <c r="J8187" s="289" t="s">
        <v>1629</v>
      </c>
      <c r="K8187" s="278" t="str">
        <f t="shared" si="255"/>
        <v>NER001People exposed</v>
      </c>
      <c r="L8187" s="290">
        <v>43676</v>
      </c>
      <c r="M8187" s="290" t="s">
        <v>3248</v>
      </c>
    </row>
    <row r="8188" spans="1:13" s="269" customFormat="1" ht="15.5" hidden="1" thickTop="1" thickBot="1" x14ac:dyDescent="0.4">
      <c r="A8188" s="283" t="s">
        <v>2973</v>
      </c>
      <c r="B8188" s="284" t="str">
        <f>VLOOKUP(A8188,Lists!B:C,2,FALSE)</f>
        <v>NER002</v>
      </c>
      <c r="C8188" s="284" t="str">
        <f>VLOOKUP(A8188,Lists!B:D,3,FALSE)</f>
        <v>NER</v>
      </c>
      <c r="D8188" s="285" t="s">
        <v>522</v>
      </c>
      <c r="E8188" s="285">
        <v>21676022</v>
      </c>
      <c r="F8188" s="285" t="s">
        <v>6373</v>
      </c>
      <c r="G8188" s="285" t="s">
        <v>731</v>
      </c>
      <c r="H8188" s="278">
        <f t="shared" si="254"/>
        <v>2</v>
      </c>
      <c r="I8188" s="251" t="s">
        <v>6377</v>
      </c>
      <c r="J8188" s="285" t="s">
        <v>6385</v>
      </c>
      <c r="K8188" s="278" t="str">
        <f t="shared" si="255"/>
        <v>NER002Total population</v>
      </c>
      <c r="L8188" s="286">
        <v>43676</v>
      </c>
      <c r="M8188" s="286" t="s">
        <v>3248</v>
      </c>
    </row>
    <row r="8189" spans="1:13" s="269" customFormat="1" ht="15.5" hidden="1" thickTop="1" thickBot="1" x14ac:dyDescent="0.4">
      <c r="A8189" s="287" t="s">
        <v>788</v>
      </c>
      <c r="B8189" s="288" t="str">
        <f>VLOOKUP(A8189,Lists!B:C,2,FALSE)</f>
        <v>NER003</v>
      </c>
      <c r="C8189" s="288" t="str">
        <f>VLOOKUP(A8189,Lists!B:D,3,FALSE)</f>
        <v>NER</v>
      </c>
      <c r="D8189" s="289" t="s">
        <v>522</v>
      </c>
      <c r="E8189" s="289">
        <v>21676022</v>
      </c>
      <c r="F8189" s="289" t="s">
        <v>6373</v>
      </c>
      <c r="G8189" s="289" t="s">
        <v>731</v>
      </c>
      <c r="H8189" s="278">
        <f t="shared" si="254"/>
        <v>2</v>
      </c>
      <c r="I8189" s="252" t="s">
        <v>6377</v>
      </c>
      <c r="J8189" s="289" t="s">
        <v>6385</v>
      </c>
      <c r="K8189" s="278" t="str">
        <f t="shared" si="255"/>
        <v>NER003Total population</v>
      </c>
      <c r="L8189" s="290">
        <v>43676</v>
      </c>
      <c r="M8189" s="290" t="s">
        <v>3248</v>
      </c>
    </row>
    <row r="8190" spans="1:13" s="269" customFormat="1" ht="15.5" hidden="1" thickTop="1" thickBot="1" x14ac:dyDescent="0.4">
      <c r="A8190" s="283" t="s">
        <v>6182</v>
      </c>
      <c r="B8190" s="284" t="str">
        <f>VLOOKUP(A8190,Lists!B:C,2,FALSE)</f>
        <v>MOZ001</v>
      </c>
      <c r="C8190" s="284" t="str">
        <f>VLOOKUP(A8190,Lists!B:D,3,FALSE)</f>
        <v>MOZ</v>
      </c>
      <c r="D8190" s="285" t="s">
        <v>660</v>
      </c>
      <c r="E8190" s="285">
        <v>344602</v>
      </c>
      <c r="F8190" s="285" t="s">
        <v>2041</v>
      </c>
      <c r="G8190" s="285" t="s">
        <v>730</v>
      </c>
      <c r="H8190" s="278">
        <f t="shared" si="254"/>
        <v>3</v>
      </c>
      <c r="I8190" s="251" t="s">
        <v>2072</v>
      </c>
      <c r="J8190" s="285" t="s">
        <v>6395</v>
      </c>
      <c r="K8190" s="278" t="str">
        <f t="shared" si="255"/>
        <v>MOZ001Landmass affected</v>
      </c>
      <c r="L8190" s="286">
        <v>43676</v>
      </c>
      <c r="M8190" s="286" t="s">
        <v>3249</v>
      </c>
    </row>
    <row r="8191" spans="1:13" s="269" customFormat="1" ht="15.5" hidden="1" thickTop="1" thickBot="1" x14ac:dyDescent="0.4">
      <c r="A8191" s="287" t="s">
        <v>6182</v>
      </c>
      <c r="B8191" s="288" t="str">
        <f>VLOOKUP(A8191,Lists!B:C,2,FALSE)</f>
        <v>MOZ001</v>
      </c>
      <c r="C8191" s="288" t="str">
        <f>VLOOKUP(A8191,Lists!B:D,3,FALSE)</f>
        <v>MOZ</v>
      </c>
      <c r="D8191" s="289" t="s">
        <v>737</v>
      </c>
      <c r="E8191" s="289">
        <v>5274561</v>
      </c>
      <c r="F8191" s="289" t="s">
        <v>6386</v>
      </c>
      <c r="G8191" s="289" t="s">
        <v>730</v>
      </c>
      <c r="H8191" s="278">
        <f t="shared" si="254"/>
        <v>3</v>
      </c>
      <c r="I8191" s="252" t="s">
        <v>6391</v>
      </c>
      <c r="J8191" s="289" t="s">
        <v>6396</v>
      </c>
      <c r="K8191" s="278" t="str">
        <f t="shared" si="255"/>
        <v>MOZ001People exposed</v>
      </c>
      <c r="L8191" s="290">
        <v>43676</v>
      </c>
      <c r="M8191" s="290" t="s">
        <v>3248</v>
      </c>
    </row>
    <row r="8192" spans="1:13" s="269" customFormat="1" ht="15.5" hidden="1" thickTop="1" thickBot="1" x14ac:dyDescent="0.4">
      <c r="A8192" s="283" t="s">
        <v>6182</v>
      </c>
      <c r="B8192" s="284" t="str">
        <f>VLOOKUP(A8192,Lists!B:C,2,FALSE)</f>
        <v>MOZ001</v>
      </c>
      <c r="C8192" s="284" t="str">
        <f>VLOOKUP(A8192,Lists!B:D,3,FALSE)</f>
        <v>MOZ</v>
      </c>
      <c r="D8192" s="285" t="s">
        <v>533</v>
      </c>
      <c r="E8192" s="285">
        <v>3396480</v>
      </c>
      <c r="F8192" s="285" t="s">
        <v>6386</v>
      </c>
      <c r="G8192" s="285" t="s">
        <v>730</v>
      </c>
      <c r="H8192" s="278">
        <f t="shared" si="254"/>
        <v>3</v>
      </c>
      <c r="I8192" s="251" t="s">
        <v>6391</v>
      </c>
      <c r="J8192" s="285" t="s">
        <v>6397</v>
      </c>
      <c r="K8192" s="278" t="str">
        <f t="shared" si="255"/>
        <v>MOZ001People affected</v>
      </c>
      <c r="L8192" s="286">
        <v>43676</v>
      </c>
      <c r="M8192" s="286" t="s">
        <v>3248</v>
      </c>
    </row>
    <row r="8193" spans="1:13" s="269" customFormat="1" ht="15.5" thickTop="1" thickBot="1" x14ac:dyDescent="0.4">
      <c r="A8193" s="287" t="s">
        <v>6182</v>
      </c>
      <c r="B8193" s="288" t="str">
        <f>VLOOKUP(A8193,Lists!B:C,2,FALSE)</f>
        <v>MOZ001</v>
      </c>
      <c r="C8193" s="288" t="str">
        <f>VLOOKUP(A8193,Lists!B:D,3,FALSE)</f>
        <v>MOZ</v>
      </c>
      <c r="D8193" s="289" t="s">
        <v>666</v>
      </c>
      <c r="E8193" s="289">
        <v>66168</v>
      </c>
      <c r="F8193" s="289" t="s">
        <v>6387</v>
      </c>
      <c r="G8193" s="289" t="s">
        <v>731</v>
      </c>
      <c r="H8193" s="278">
        <f t="shared" si="254"/>
        <v>2</v>
      </c>
      <c r="I8193" s="252" t="s">
        <v>6392</v>
      </c>
      <c r="J8193" s="289" t="s">
        <v>6398</v>
      </c>
      <c r="K8193" s="278" t="str">
        <f t="shared" si="255"/>
        <v>MOZ001People displaced</v>
      </c>
      <c r="L8193" s="290">
        <v>43676</v>
      </c>
      <c r="M8193" s="290" t="s">
        <v>3249</v>
      </c>
    </row>
    <row r="8194" spans="1:13" s="269" customFormat="1" ht="15.5" hidden="1" thickTop="1" thickBot="1" x14ac:dyDescent="0.4">
      <c r="A8194" s="283" t="s">
        <v>6182</v>
      </c>
      <c r="B8194" s="284" t="str">
        <f>VLOOKUP(A8194,Lists!B:C,2,FALSE)</f>
        <v>MOZ001</v>
      </c>
      <c r="C8194" s="284" t="str">
        <f>VLOOKUP(A8194,Lists!B:D,3,FALSE)</f>
        <v>MOZ</v>
      </c>
      <c r="D8194" s="285" t="s">
        <v>5028</v>
      </c>
      <c r="E8194" s="285">
        <v>68618</v>
      </c>
      <c r="F8194" s="285" t="s">
        <v>6388</v>
      </c>
      <c r="G8194" s="285" t="s">
        <v>730</v>
      </c>
      <c r="H8194" s="278">
        <f t="shared" ref="H8194:H8257" si="256">IF(G8194="x","x",IF(G8194="Low",3,IF(G8194="Medium",2,IF(G8194="High",1,FALSE))))</f>
        <v>3</v>
      </c>
      <c r="I8194" s="251" t="s">
        <v>6393</v>
      </c>
      <c r="J8194" s="285" t="s">
        <v>6399</v>
      </c>
      <c r="K8194" s="278" t="str">
        <f t="shared" ref="K8194:K8257" si="257">B8194&amp;""&amp;D8194</f>
        <v>MOZ001Illness cases reported</v>
      </c>
      <c r="L8194" s="286">
        <v>43676</v>
      </c>
      <c r="M8194" s="286" t="s">
        <v>3249</v>
      </c>
    </row>
    <row r="8195" spans="1:13" s="269" customFormat="1" ht="15.5" hidden="1" thickTop="1" thickBot="1" x14ac:dyDescent="0.4">
      <c r="A8195" s="287" t="s">
        <v>6182</v>
      </c>
      <c r="B8195" s="288" t="str">
        <f>VLOOKUP(A8195,Lists!B:C,2,FALSE)</f>
        <v>MOZ001</v>
      </c>
      <c r="C8195" s="288" t="str">
        <f>VLOOKUP(A8195,Lists!B:D,3,FALSE)</f>
        <v>MOZ</v>
      </c>
      <c r="D8195" s="289" t="s">
        <v>5027</v>
      </c>
      <c r="E8195" s="289">
        <v>1735</v>
      </c>
      <c r="F8195" s="289" t="s">
        <v>6389</v>
      </c>
      <c r="G8195" s="289" t="s">
        <v>730</v>
      </c>
      <c r="H8195" s="278">
        <f t="shared" si="256"/>
        <v>3</v>
      </c>
      <c r="I8195" s="252" t="s">
        <v>4909</v>
      </c>
      <c r="J8195" s="289" t="s">
        <v>4910</v>
      </c>
      <c r="K8195" s="278" t="str">
        <f t="shared" si="257"/>
        <v>MOZ001Injuries reported</v>
      </c>
      <c r="L8195" s="290">
        <v>43676</v>
      </c>
      <c r="M8195" s="290" t="s">
        <v>3249</v>
      </c>
    </row>
    <row r="8196" spans="1:13" s="269" customFormat="1" ht="15.5" hidden="1" thickTop="1" thickBot="1" x14ac:dyDescent="0.4">
      <c r="A8196" s="283" t="s">
        <v>6182</v>
      </c>
      <c r="B8196" s="284" t="str">
        <f>VLOOKUP(A8196,Lists!B:C,2,FALSE)</f>
        <v>MOZ001</v>
      </c>
      <c r="C8196" s="284" t="str">
        <f>VLOOKUP(A8196,Lists!B:D,3,FALSE)</f>
        <v>MOZ</v>
      </c>
      <c r="D8196" s="285" t="s">
        <v>5029</v>
      </c>
      <c r="E8196" s="285">
        <v>847</v>
      </c>
      <c r="F8196" s="285" t="s">
        <v>6390</v>
      </c>
      <c r="G8196" s="285" t="s">
        <v>731</v>
      </c>
      <c r="H8196" s="278">
        <f t="shared" si="256"/>
        <v>2</v>
      </c>
      <c r="I8196" s="251" t="s">
        <v>6394</v>
      </c>
      <c r="J8196" s="285" t="s">
        <v>6408</v>
      </c>
      <c r="K8196" s="278" t="str">
        <f t="shared" si="257"/>
        <v>MOZ001Fatalities reported</v>
      </c>
      <c r="L8196" s="286">
        <v>43676</v>
      </c>
      <c r="M8196" s="286" t="s">
        <v>3249</v>
      </c>
    </row>
    <row r="8197" spans="1:13" s="269" customFormat="1" ht="15.5" hidden="1" thickTop="1" thickBot="1" x14ac:dyDescent="0.4">
      <c r="A8197" s="287" t="s">
        <v>6182</v>
      </c>
      <c r="B8197" s="288" t="str">
        <f>VLOOKUP(A8197,Lists!B:C,2,FALSE)</f>
        <v>MOZ001</v>
      </c>
      <c r="C8197" s="288" t="str">
        <f>VLOOKUP(A8197,Lists!B:D,3,FALSE)</f>
        <v>MOZ</v>
      </c>
      <c r="D8197" s="289" t="s">
        <v>5115</v>
      </c>
      <c r="E8197" s="289">
        <v>847</v>
      </c>
      <c r="F8197" s="289" t="s">
        <v>6390</v>
      </c>
      <c r="G8197" s="289" t="s">
        <v>731</v>
      </c>
      <c r="H8197" s="278">
        <f t="shared" si="256"/>
        <v>2</v>
      </c>
      <c r="I8197" s="252" t="s">
        <v>6394</v>
      </c>
      <c r="J8197" s="289" t="s">
        <v>6408</v>
      </c>
      <c r="K8197" s="278" t="str">
        <f t="shared" si="257"/>
        <v>MOZ001Fatalities in all crises</v>
      </c>
      <c r="L8197" s="290">
        <v>43676</v>
      </c>
      <c r="M8197" s="290" t="s">
        <v>3249</v>
      </c>
    </row>
    <row r="8198" spans="1:13" s="269" customFormat="1" ht="15.5" hidden="1" thickTop="1" thickBot="1" x14ac:dyDescent="0.4">
      <c r="A8198" s="283" t="s">
        <v>6182</v>
      </c>
      <c r="B8198" s="284" t="str">
        <f>VLOOKUP(A8198,Lists!B:C,2,FALSE)</f>
        <v>MOZ001</v>
      </c>
      <c r="C8198" s="284" t="str">
        <f>VLOOKUP(A8198,Lists!B:D,3,FALSE)</f>
        <v>MOZ</v>
      </c>
      <c r="D8198" s="285" t="s">
        <v>5108</v>
      </c>
      <c r="E8198" s="285">
        <v>147000</v>
      </c>
      <c r="F8198" s="285" t="s">
        <v>4914</v>
      </c>
      <c r="G8198" s="285" t="s">
        <v>731</v>
      </c>
      <c r="H8198" s="278">
        <f t="shared" si="256"/>
        <v>2</v>
      </c>
      <c r="I8198" s="251" t="s">
        <v>4916</v>
      </c>
      <c r="J8198" s="285" t="s">
        <v>4912</v>
      </c>
      <c r="K8198" s="278" t="str">
        <f t="shared" si="257"/>
        <v>MOZ001Buildings damaged</v>
      </c>
      <c r="L8198" s="286">
        <v>43676</v>
      </c>
      <c r="M8198" s="286" t="s">
        <v>3249</v>
      </c>
    </row>
    <row r="8199" spans="1:13" s="269" customFormat="1" ht="15.5" hidden="1" thickTop="1" thickBot="1" x14ac:dyDescent="0.4">
      <c r="A8199" s="287" t="s">
        <v>6182</v>
      </c>
      <c r="B8199" s="288" t="str">
        <f>VLOOKUP(A8199,Lists!B:C,2,FALSE)</f>
        <v>MOZ001</v>
      </c>
      <c r="C8199" s="288" t="str">
        <f>VLOOKUP(A8199,Lists!B:D,3,FALSE)</f>
        <v>MOZ</v>
      </c>
      <c r="D8199" s="289" t="s">
        <v>5109</v>
      </c>
      <c r="E8199" s="289">
        <v>143000</v>
      </c>
      <c r="F8199" s="289" t="s">
        <v>4915</v>
      </c>
      <c r="G8199" s="289" t="s">
        <v>731</v>
      </c>
      <c r="H8199" s="278">
        <f t="shared" si="256"/>
        <v>2</v>
      </c>
      <c r="I8199" s="252" t="s">
        <v>4916</v>
      </c>
      <c r="J8199" s="289" t="s">
        <v>4913</v>
      </c>
      <c r="K8199" s="278" t="str">
        <f t="shared" si="257"/>
        <v>MOZ001Buildings destroyed</v>
      </c>
      <c r="L8199" s="290">
        <v>43676</v>
      </c>
      <c r="M8199" s="290" t="s">
        <v>3249</v>
      </c>
    </row>
    <row r="8200" spans="1:13" s="269" customFormat="1" ht="15.5" hidden="1" thickTop="1" thickBot="1" x14ac:dyDescent="0.4">
      <c r="A8200" s="283" t="s">
        <v>6182</v>
      </c>
      <c r="B8200" s="284" t="str">
        <f>VLOOKUP(A8200,Lists!B:C,2,FALSE)</f>
        <v>MOZ001</v>
      </c>
      <c r="C8200" s="284" t="str">
        <f>VLOOKUP(A8200,Lists!B:D,3,FALSE)</f>
        <v>MOZ</v>
      </c>
      <c r="D8200" s="285" t="s">
        <v>742</v>
      </c>
      <c r="E8200" s="285">
        <v>773</v>
      </c>
      <c r="F8200" s="285" t="s">
        <v>4561</v>
      </c>
      <c r="G8200" s="285" t="s">
        <v>731</v>
      </c>
      <c r="H8200" s="278">
        <f t="shared" si="256"/>
        <v>2</v>
      </c>
      <c r="I8200" s="251" t="s">
        <v>4559</v>
      </c>
      <c r="J8200" s="285" t="s">
        <v>4667</v>
      </c>
      <c r="K8200" s="278" t="str">
        <f t="shared" si="257"/>
        <v>MOZ001Economic Losses</v>
      </c>
      <c r="L8200" s="286">
        <v>43676</v>
      </c>
      <c r="M8200" s="286" t="s">
        <v>3249</v>
      </c>
    </row>
    <row r="8201" spans="1:13" s="269" customFormat="1" ht="15.5" hidden="1" thickTop="1" thickBot="1" x14ac:dyDescent="0.4">
      <c r="A8201" s="287" t="s">
        <v>6182</v>
      </c>
      <c r="B8201" s="288" t="str">
        <f>VLOOKUP(A8201,Lists!B:C,2,FALSE)</f>
        <v>MOZ001</v>
      </c>
      <c r="C8201" s="288" t="str">
        <f>VLOOKUP(A8201,Lists!B:D,3,FALSE)</f>
        <v>MOZ</v>
      </c>
      <c r="D8201" s="289" t="s">
        <v>752</v>
      </c>
      <c r="E8201" s="289">
        <v>1648646</v>
      </c>
      <c r="F8201" s="289" t="s">
        <v>6386</v>
      </c>
      <c r="G8201" s="289" t="s">
        <v>730</v>
      </c>
      <c r="H8201" s="278">
        <f t="shared" si="256"/>
        <v>3</v>
      </c>
      <c r="I8201" s="252" t="s">
        <v>6391</v>
      </c>
      <c r="J8201" s="289" t="s">
        <v>6400</v>
      </c>
      <c r="K8201" s="278" t="str">
        <f t="shared" si="257"/>
        <v>MOZ001People in Need</v>
      </c>
      <c r="L8201" s="290">
        <v>43676</v>
      </c>
      <c r="M8201" s="290" t="s">
        <v>3248</v>
      </c>
    </row>
    <row r="8202" spans="1:13" s="269" customFormat="1" ht="15.5" hidden="1" thickTop="1" thickBot="1" x14ac:dyDescent="0.4">
      <c r="A8202" s="283" t="s">
        <v>6182</v>
      </c>
      <c r="B8202" s="284" t="str">
        <f>VLOOKUP(A8202,Lists!B:C,2,FALSE)</f>
        <v>MOZ001</v>
      </c>
      <c r="C8202" s="284" t="str">
        <f>VLOOKUP(A8202,Lists!B:D,3,FALSE)</f>
        <v>MOZ</v>
      </c>
      <c r="D8202" s="285" t="s">
        <v>5110</v>
      </c>
      <c r="E8202" s="285">
        <v>1878082</v>
      </c>
      <c r="F8202" s="285" t="s">
        <v>6386</v>
      </c>
      <c r="G8202" s="285" t="s">
        <v>730</v>
      </c>
      <c r="H8202" s="278">
        <f t="shared" si="256"/>
        <v>3</v>
      </c>
      <c r="I8202" s="251" t="s">
        <v>6391</v>
      </c>
      <c r="J8202" s="285" t="s">
        <v>6401</v>
      </c>
      <c r="K8202" s="278" t="str">
        <f t="shared" si="257"/>
        <v>MOZ001Minimal humanitarian conditions - Level 1</v>
      </c>
      <c r="L8202" s="286">
        <v>43676</v>
      </c>
      <c r="M8202" s="286" t="s">
        <v>3248</v>
      </c>
    </row>
    <row r="8203" spans="1:13" s="269" customFormat="1" ht="15.5" hidden="1" thickTop="1" thickBot="1" x14ac:dyDescent="0.4">
      <c r="A8203" s="287" t="s">
        <v>6182</v>
      </c>
      <c r="B8203" s="288" t="str">
        <f>VLOOKUP(A8203,Lists!B:C,2,FALSE)</f>
        <v>MOZ001</v>
      </c>
      <c r="C8203" s="288" t="str">
        <f>VLOOKUP(A8203,Lists!B:D,3,FALSE)</f>
        <v>MOZ</v>
      </c>
      <c r="D8203" s="289" t="s">
        <v>5111</v>
      </c>
      <c r="E8203" s="289">
        <v>1747834</v>
      </c>
      <c r="F8203" s="289" t="s">
        <v>6386</v>
      </c>
      <c r="G8203" s="289" t="s">
        <v>730</v>
      </c>
      <c r="H8203" s="278">
        <f t="shared" si="256"/>
        <v>3</v>
      </c>
      <c r="I8203" s="252" t="s">
        <v>6391</v>
      </c>
      <c r="J8203" s="289" t="s">
        <v>6402</v>
      </c>
      <c r="K8203" s="278" t="str">
        <f t="shared" si="257"/>
        <v>MOZ001Stressed humanitarian conditions - Level 2</v>
      </c>
      <c r="L8203" s="290">
        <v>43676</v>
      </c>
      <c r="M8203" s="290" t="s">
        <v>3248</v>
      </c>
    </row>
    <row r="8204" spans="1:13" s="269" customFormat="1" ht="15.5" hidden="1" thickTop="1" thickBot="1" x14ac:dyDescent="0.4">
      <c r="A8204" s="283" t="s">
        <v>6182</v>
      </c>
      <c r="B8204" s="284" t="str">
        <f>VLOOKUP(A8204,Lists!B:C,2,FALSE)</f>
        <v>MOZ001</v>
      </c>
      <c r="C8204" s="284" t="str">
        <f>VLOOKUP(A8204,Lists!B:D,3,FALSE)</f>
        <v>MOZ</v>
      </c>
      <c r="D8204" s="285" t="s">
        <v>5112</v>
      </c>
      <c r="E8204" s="285">
        <v>1459977</v>
      </c>
      <c r="F8204" s="285" t="s">
        <v>6386</v>
      </c>
      <c r="G8204" s="285" t="s">
        <v>730</v>
      </c>
      <c r="H8204" s="278">
        <f t="shared" si="256"/>
        <v>3</v>
      </c>
      <c r="I8204" s="251" t="s">
        <v>6391</v>
      </c>
      <c r="J8204" s="285" t="s">
        <v>6403</v>
      </c>
      <c r="K8204" s="278" t="str">
        <f t="shared" si="257"/>
        <v>MOZ001Moderate humanitarian conditions - Level 3</v>
      </c>
      <c r="L8204" s="286">
        <v>43676</v>
      </c>
      <c r="M8204" s="286" t="s">
        <v>3248</v>
      </c>
    </row>
    <row r="8205" spans="1:13" s="269" customFormat="1" ht="15.5" hidden="1" thickTop="1" thickBot="1" x14ac:dyDescent="0.4">
      <c r="A8205" s="287" t="s">
        <v>6182</v>
      </c>
      <c r="B8205" s="288" t="str">
        <f>VLOOKUP(A8205,Lists!B:C,2,FALSE)</f>
        <v>MOZ001</v>
      </c>
      <c r="C8205" s="288" t="str">
        <f>VLOOKUP(A8205,Lists!B:D,3,FALSE)</f>
        <v>MOZ</v>
      </c>
      <c r="D8205" s="289" t="s">
        <v>5113</v>
      </c>
      <c r="E8205" s="289">
        <v>188669</v>
      </c>
      <c r="F8205" s="289" t="s">
        <v>6386</v>
      </c>
      <c r="G8205" s="289" t="s">
        <v>730</v>
      </c>
      <c r="H8205" s="278">
        <f t="shared" si="256"/>
        <v>3</v>
      </c>
      <c r="I8205" s="252" t="s">
        <v>6391</v>
      </c>
      <c r="J8205" s="289" t="s">
        <v>6404</v>
      </c>
      <c r="K8205" s="278" t="str">
        <f t="shared" si="257"/>
        <v>MOZ001Severe humanitarian conditions - Level 4</v>
      </c>
      <c r="L8205" s="290">
        <v>43676</v>
      </c>
      <c r="M8205" s="290" t="s">
        <v>3248</v>
      </c>
    </row>
    <row r="8206" spans="1:13" s="269" customFormat="1" ht="15.5" hidden="1" thickTop="1" thickBot="1" x14ac:dyDescent="0.4">
      <c r="A8206" s="283" t="s">
        <v>6182</v>
      </c>
      <c r="B8206" s="284" t="str">
        <f>VLOOKUP(A8206,Lists!B:C,2,FALSE)</f>
        <v>MOZ001</v>
      </c>
      <c r="C8206" s="284" t="str">
        <f>VLOOKUP(A8206,Lists!B:D,3,FALSE)</f>
        <v>MOZ</v>
      </c>
      <c r="D8206" s="285" t="s">
        <v>5114</v>
      </c>
      <c r="E8206" s="285">
        <v>0</v>
      </c>
      <c r="F8206" s="285" t="s">
        <v>6386</v>
      </c>
      <c r="G8206" s="285" t="s">
        <v>730</v>
      </c>
      <c r="H8206" s="278">
        <f t="shared" si="256"/>
        <v>3</v>
      </c>
      <c r="I8206" s="251" t="s">
        <v>6391</v>
      </c>
      <c r="J8206" s="285" t="s">
        <v>6405</v>
      </c>
      <c r="K8206" s="278" t="str">
        <f t="shared" si="257"/>
        <v>MOZ001Extreme humanitarian conditions - Level 5</v>
      </c>
      <c r="L8206" s="286">
        <v>43676</v>
      </c>
      <c r="M8206" s="286" t="s">
        <v>3249</v>
      </c>
    </row>
    <row r="8207" spans="1:13" s="269" customFormat="1" ht="15.5" hidden="1" thickTop="1" thickBot="1" x14ac:dyDescent="0.4">
      <c r="A8207" s="287" t="s">
        <v>6182</v>
      </c>
      <c r="B8207" s="288" t="str">
        <f>VLOOKUP(A8207,Lists!B:C,2,FALSE)</f>
        <v>MOZ001</v>
      </c>
      <c r="C8207" s="288" t="str">
        <f>VLOOKUP(A8207,Lists!B:D,3,FALSE)</f>
        <v>MOZ</v>
      </c>
      <c r="D8207" s="289" t="s">
        <v>691</v>
      </c>
      <c r="E8207" s="289" t="s">
        <v>446</v>
      </c>
      <c r="F8207" s="289" t="s">
        <v>446</v>
      </c>
      <c r="G8207" s="289" t="s">
        <v>446</v>
      </c>
      <c r="H8207" s="278" t="str">
        <f t="shared" si="256"/>
        <v>x</v>
      </c>
      <c r="I8207" s="252" t="s">
        <v>446</v>
      </c>
      <c r="J8207" s="289" t="s">
        <v>446</v>
      </c>
      <c r="K8207" s="278" t="str">
        <f t="shared" si="257"/>
        <v>MOZ001People facing limited access constraints</v>
      </c>
      <c r="L8207" s="290">
        <v>43676</v>
      </c>
      <c r="M8207" s="290" t="s">
        <v>3249</v>
      </c>
    </row>
    <row r="8208" spans="1:13" s="269" customFormat="1" ht="15.5" hidden="1" thickTop="1" thickBot="1" x14ac:dyDescent="0.4">
      <c r="A8208" s="283" t="s">
        <v>6182</v>
      </c>
      <c r="B8208" s="284" t="str">
        <f>VLOOKUP(A8208,Lists!B:C,2,FALSE)</f>
        <v>MOZ001</v>
      </c>
      <c r="C8208" s="284" t="str">
        <f>VLOOKUP(A8208,Lists!B:D,3,FALSE)</f>
        <v>MOZ</v>
      </c>
      <c r="D8208" s="285" t="s">
        <v>692</v>
      </c>
      <c r="E8208" s="285" t="s">
        <v>446</v>
      </c>
      <c r="F8208" s="285" t="s">
        <v>446</v>
      </c>
      <c r="G8208" s="285" t="s">
        <v>446</v>
      </c>
      <c r="H8208" s="278" t="str">
        <f t="shared" si="256"/>
        <v>x</v>
      </c>
      <c r="I8208" s="251" t="s">
        <v>446</v>
      </c>
      <c r="J8208" s="285" t="s">
        <v>446</v>
      </c>
      <c r="K8208" s="278" t="str">
        <f t="shared" si="257"/>
        <v>MOZ001People facing restricted access constraints</v>
      </c>
      <c r="L8208" s="286">
        <v>43676</v>
      </c>
      <c r="M8208" s="286" t="s">
        <v>3249</v>
      </c>
    </row>
    <row r="8209" spans="1:13" s="269" customFormat="1" ht="15.5" hidden="1" thickTop="1" thickBot="1" x14ac:dyDescent="0.4">
      <c r="A8209" s="287" t="s">
        <v>6182</v>
      </c>
      <c r="B8209" s="288" t="str">
        <f>VLOOKUP(A8209,Lists!B:C,2,FALSE)</f>
        <v>MOZ001</v>
      </c>
      <c r="C8209" s="288" t="str">
        <f>VLOOKUP(A8209,Lists!B:D,3,FALSE)</f>
        <v>MOZ</v>
      </c>
      <c r="D8209" s="289" t="s">
        <v>688</v>
      </c>
      <c r="E8209" s="289">
        <v>3</v>
      </c>
      <c r="F8209" s="289" t="s">
        <v>446</v>
      </c>
      <c r="G8209" s="289" t="s">
        <v>732</v>
      </c>
      <c r="H8209" s="278">
        <f t="shared" si="256"/>
        <v>1</v>
      </c>
      <c r="I8209" s="252" t="s">
        <v>446</v>
      </c>
      <c r="J8209" s="289" t="s">
        <v>6406</v>
      </c>
      <c r="K8209" s="278" t="str">
        <f t="shared" si="257"/>
        <v>MOZ001Crisis affected groups</v>
      </c>
      <c r="L8209" s="290">
        <v>43676</v>
      </c>
      <c r="M8209" s="290" t="s">
        <v>3249</v>
      </c>
    </row>
    <row r="8210" spans="1:13" s="269" customFormat="1" ht="15.5" hidden="1" thickTop="1" thickBot="1" x14ac:dyDescent="0.4">
      <c r="A8210" s="283" t="s">
        <v>3305</v>
      </c>
      <c r="B8210" s="284" t="str">
        <f>VLOOKUP(A8210,Lists!B:C,2,FALSE)</f>
        <v>MOZ004</v>
      </c>
      <c r="C8210" s="284" t="str">
        <f>VLOOKUP(A8210,Lists!B:D,3,FALSE)</f>
        <v>MOZ</v>
      </c>
      <c r="D8210" s="285" t="s">
        <v>5029</v>
      </c>
      <c r="E8210" s="285">
        <v>191</v>
      </c>
      <c r="F8210" s="285" t="s">
        <v>1399</v>
      </c>
      <c r="G8210" s="285" t="s">
        <v>731</v>
      </c>
      <c r="H8210" s="278">
        <f t="shared" si="256"/>
        <v>2</v>
      </c>
      <c r="I8210" s="251" t="s">
        <v>1354</v>
      </c>
      <c r="J8210" s="285" t="s">
        <v>6407</v>
      </c>
      <c r="K8210" s="278" t="str">
        <f t="shared" si="257"/>
        <v>MOZ004Fatalities reported</v>
      </c>
      <c r="L8210" s="286">
        <v>43676</v>
      </c>
      <c r="M8210" s="286" t="s">
        <v>3248</v>
      </c>
    </row>
    <row r="8211" spans="1:13" s="269" customFormat="1" ht="15.5" hidden="1" thickTop="1" thickBot="1" x14ac:dyDescent="0.4">
      <c r="A8211" s="287" t="s">
        <v>3305</v>
      </c>
      <c r="B8211" s="288" t="str">
        <f>VLOOKUP(A8211,Lists!B:C,2,FALSE)</f>
        <v>MOZ004</v>
      </c>
      <c r="C8211" s="288" t="str">
        <f>VLOOKUP(A8211,Lists!B:D,3,FALSE)</f>
        <v>MOZ</v>
      </c>
      <c r="D8211" s="289" t="s">
        <v>5115</v>
      </c>
      <c r="E8211" s="289">
        <v>847</v>
      </c>
      <c r="F8211" s="289" t="s">
        <v>1399</v>
      </c>
      <c r="G8211" s="289" t="s">
        <v>731</v>
      </c>
      <c r="H8211" s="278">
        <f t="shared" si="256"/>
        <v>2</v>
      </c>
      <c r="I8211" s="252" t="s">
        <v>6394</v>
      </c>
      <c r="J8211" s="289" t="s">
        <v>6408</v>
      </c>
      <c r="K8211" s="278" t="str">
        <f t="shared" si="257"/>
        <v>MOZ004Fatalities in all crises</v>
      </c>
      <c r="L8211" s="290">
        <v>43676</v>
      </c>
      <c r="M8211" s="290" t="s">
        <v>3248</v>
      </c>
    </row>
    <row r="8212" spans="1:13" s="269" customFormat="1" ht="15.5" hidden="1" thickTop="1" thickBot="1" x14ac:dyDescent="0.4">
      <c r="A8212" s="283" t="s">
        <v>3305</v>
      </c>
      <c r="B8212" s="284" t="str">
        <f>VLOOKUP(A8212,Lists!B:C,2,FALSE)</f>
        <v>MOZ004</v>
      </c>
      <c r="C8212" s="284" t="str">
        <f>VLOOKUP(A8212,Lists!B:D,3,FALSE)</f>
        <v>MOZ</v>
      </c>
      <c r="D8212" s="285" t="s">
        <v>533</v>
      </c>
      <c r="E8212" s="285" t="s">
        <v>446</v>
      </c>
      <c r="F8212" s="285" t="s">
        <v>446</v>
      </c>
      <c r="G8212" s="285" t="s">
        <v>446</v>
      </c>
      <c r="H8212" s="278" t="str">
        <f t="shared" si="256"/>
        <v>x</v>
      </c>
      <c r="I8212" s="251" t="s">
        <v>446</v>
      </c>
      <c r="J8212" s="285" t="s">
        <v>446</v>
      </c>
      <c r="K8212" s="278" t="str">
        <f t="shared" si="257"/>
        <v>MOZ004People affected</v>
      </c>
      <c r="L8212" s="286">
        <v>43676</v>
      </c>
      <c r="M8212" s="286" t="s">
        <v>3249</v>
      </c>
    </row>
    <row r="8213" spans="1:13" s="269" customFormat="1" ht="15.5" thickTop="1" thickBot="1" x14ac:dyDescent="0.4">
      <c r="A8213" s="287" t="s">
        <v>3305</v>
      </c>
      <c r="B8213" s="288" t="str">
        <f>VLOOKUP(A8213,Lists!B:C,2,FALSE)</f>
        <v>MOZ004</v>
      </c>
      <c r="C8213" s="288" t="str">
        <f>VLOOKUP(A8213,Lists!B:D,3,FALSE)</f>
        <v>MOZ</v>
      </c>
      <c r="D8213" s="289" t="s">
        <v>666</v>
      </c>
      <c r="E8213" s="289" t="s">
        <v>446</v>
      </c>
      <c r="F8213" s="289" t="s">
        <v>446</v>
      </c>
      <c r="G8213" s="289" t="s">
        <v>446</v>
      </c>
      <c r="H8213" s="278" t="str">
        <f t="shared" si="256"/>
        <v>x</v>
      </c>
      <c r="I8213" s="252" t="s">
        <v>446</v>
      </c>
      <c r="J8213" s="289" t="s">
        <v>446</v>
      </c>
      <c r="K8213" s="278" t="str">
        <f t="shared" si="257"/>
        <v>MOZ004People displaced</v>
      </c>
      <c r="L8213" s="290">
        <v>43676</v>
      </c>
      <c r="M8213" s="290" t="s">
        <v>3249</v>
      </c>
    </row>
    <row r="8214" spans="1:13" s="269" customFormat="1" ht="15.5" hidden="1" thickTop="1" thickBot="1" x14ac:dyDescent="0.4">
      <c r="A8214" s="283" t="s">
        <v>3305</v>
      </c>
      <c r="B8214" s="284" t="str">
        <f>VLOOKUP(A8214,Lists!B:C,2,FALSE)</f>
        <v>MOZ004</v>
      </c>
      <c r="C8214" s="284" t="str">
        <f>VLOOKUP(A8214,Lists!B:D,3,FALSE)</f>
        <v>MOZ</v>
      </c>
      <c r="D8214" s="285" t="s">
        <v>5028</v>
      </c>
      <c r="E8214" s="285">
        <v>0</v>
      </c>
      <c r="F8214" s="285" t="s">
        <v>446</v>
      </c>
      <c r="G8214" s="285" t="s">
        <v>446</v>
      </c>
      <c r="H8214" s="278" t="str">
        <f t="shared" si="256"/>
        <v>x</v>
      </c>
      <c r="I8214" s="251" t="s">
        <v>446</v>
      </c>
      <c r="J8214" s="285" t="s">
        <v>446</v>
      </c>
      <c r="K8214" s="278" t="str">
        <f t="shared" si="257"/>
        <v>MOZ004Illness cases reported</v>
      </c>
      <c r="L8214" s="286">
        <v>43676</v>
      </c>
      <c r="M8214" s="286" t="s">
        <v>3249</v>
      </c>
    </row>
    <row r="8215" spans="1:13" s="269" customFormat="1" ht="15.5" hidden="1" thickTop="1" thickBot="1" x14ac:dyDescent="0.4">
      <c r="A8215" s="287" t="s">
        <v>3305</v>
      </c>
      <c r="B8215" s="288" t="str">
        <f>VLOOKUP(A8215,Lists!B:C,2,FALSE)</f>
        <v>MOZ004</v>
      </c>
      <c r="C8215" s="288" t="str">
        <f>VLOOKUP(A8215,Lists!B:D,3,FALSE)</f>
        <v>MOZ</v>
      </c>
      <c r="D8215" s="289" t="s">
        <v>752</v>
      </c>
      <c r="E8215" s="289" t="s">
        <v>446</v>
      </c>
      <c r="F8215" s="289" t="s">
        <v>446</v>
      </c>
      <c r="G8215" s="289" t="s">
        <v>446</v>
      </c>
      <c r="H8215" s="278" t="str">
        <f t="shared" si="256"/>
        <v>x</v>
      </c>
      <c r="I8215" s="252" t="s">
        <v>446</v>
      </c>
      <c r="J8215" s="289" t="s">
        <v>446</v>
      </c>
      <c r="K8215" s="278" t="str">
        <f t="shared" si="257"/>
        <v>MOZ004People in Need</v>
      </c>
      <c r="L8215" s="290">
        <v>43676</v>
      </c>
      <c r="M8215" s="290" t="s">
        <v>3249</v>
      </c>
    </row>
    <row r="8216" spans="1:13" s="269" customFormat="1" ht="15.5" hidden="1" thickTop="1" thickBot="1" x14ac:dyDescent="0.4">
      <c r="A8216" s="283" t="s">
        <v>3305</v>
      </c>
      <c r="B8216" s="284" t="str">
        <f>VLOOKUP(A8216,Lists!B:C,2,FALSE)</f>
        <v>MOZ004</v>
      </c>
      <c r="C8216" s="284" t="str">
        <f>VLOOKUP(A8216,Lists!B:D,3,FALSE)</f>
        <v>MOZ</v>
      </c>
      <c r="D8216" s="285" t="s">
        <v>5110</v>
      </c>
      <c r="E8216" s="285" t="s">
        <v>446</v>
      </c>
      <c r="F8216" s="285" t="s">
        <v>446</v>
      </c>
      <c r="G8216" s="285" t="s">
        <v>446</v>
      </c>
      <c r="H8216" s="278" t="str">
        <f t="shared" si="256"/>
        <v>x</v>
      </c>
      <c r="I8216" s="251" t="s">
        <v>446</v>
      </c>
      <c r="J8216" s="285" t="s">
        <v>446</v>
      </c>
      <c r="K8216" s="278" t="str">
        <f t="shared" si="257"/>
        <v>MOZ004Minimal humanitarian conditions - Level 1</v>
      </c>
      <c r="L8216" s="286">
        <v>43676</v>
      </c>
      <c r="M8216" s="286" t="s">
        <v>3249</v>
      </c>
    </row>
    <row r="8217" spans="1:13" s="269" customFormat="1" ht="15.5" hidden="1" thickTop="1" thickBot="1" x14ac:dyDescent="0.4">
      <c r="A8217" s="287" t="s">
        <v>3305</v>
      </c>
      <c r="B8217" s="288" t="str">
        <f>VLOOKUP(A8217,Lists!B:C,2,FALSE)</f>
        <v>MOZ004</v>
      </c>
      <c r="C8217" s="288" t="str">
        <f>VLOOKUP(A8217,Lists!B:D,3,FALSE)</f>
        <v>MOZ</v>
      </c>
      <c r="D8217" s="289" t="s">
        <v>5111</v>
      </c>
      <c r="E8217" s="289" t="s">
        <v>446</v>
      </c>
      <c r="F8217" s="289" t="s">
        <v>446</v>
      </c>
      <c r="G8217" s="289" t="s">
        <v>446</v>
      </c>
      <c r="H8217" s="278" t="str">
        <f t="shared" si="256"/>
        <v>x</v>
      </c>
      <c r="I8217" s="252" t="s">
        <v>446</v>
      </c>
      <c r="J8217" s="289" t="s">
        <v>446</v>
      </c>
      <c r="K8217" s="278" t="str">
        <f t="shared" si="257"/>
        <v>MOZ004Stressed humanitarian conditions - Level 2</v>
      </c>
      <c r="L8217" s="290">
        <v>43676</v>
      </c>
      <c r="M8217" s="290" t="s">
        <v>3249</v>
      </c>
    </row>
    <row r="8218" spans="1:13" s="269" customFormat="1" ht="15.5" hidden="1" thickTop="1" thickBot="1" x14ac:dyDescent="0.4">
      <c r="A8218" s="283" t="s">
        <v>3305</v>
      </c>
      <c r="B8218" s="284" t="str">
        <f>VLOOKUP(A8218,Lists!B:C,2,FALSE)</f>
        <v>MOZ004</v>
      </c>
      <c r="C8218" s="284" t="str">
        <f>VLOOKUP(A8218,Lists!B:D,3,FALSE)</f>
        <v>MOZ</v>
      </c>
      <c r="D8218" s="285" t="s">
        <v>5112</v>
      </c>
      <c r="E8218" s="285" t="s">
        <v>446</v>
      </c>
      <c r="F8218" s="285" t="s">
        <v>446</v>
      </c>
      <c r="G8218" s="285" t="s">
        <v>446</v>
      </c>
      <c r="H8218" s="278" t="str">
        <f t="shared" si="256"/>
        <v>x</v>
      </c>
      <c r="I8218" s="251" t="s">
        <v>446</v>
      </c>
      <c r="J8218" s="285" t="s">
        <v>446</v>
      </c>
      <c r="K8218" s="278" t="str">
        <f t="shared" si="257"/>
        <v>MOZ004Moderate humanitarian conditions - Level 3</v>
      </c>
      <c r="L8218" s="286">
        <v>43676</v>
      </c>
      <c r="M8218" s="286" t="s">
        <v>3249</v>
      </c>
    </row>
    <row r="8219" spans="1:13" s="269" customFormat="1" ht="15.5" hidden="1" thickTop="1" thickBot="1" x14ac:dyDescent="0.4">
      <c r="A8219" s="287" t="s">
        <v>3305</v>
      </c>
      <c r="B8219" s="288" t="str">
        <f>VLOOKUP(A8219,Lists!B:C,2,FALSE)</f>
        <v>MOZ004</v>
      </c>
      <c r="C8219" s="288" t="str">
        <f>VLOOKUP(A8219,Lists!B:D,3,FALSE)</f>
        <v>MOZ</v>
      </c>
      <c r="D8219" s="289" t="s">
        <v>5113</v>
      </c>
      <c r="E8219" s="289" t="s">
        <v>446</v>
      </c>
      <c r="F8219" s="289" t="s">
        <v>446</v>
      </c>
      <c r="G8219" s="289" t="s">
        <v>446</v>
      </c>
      <c r="H8219" s="278" t="str">
        <f t="shared" si="256"/>
        <v>x</v>
      </c>
      <c r="I8219" s="252" t="s">
        <v>446</v>
      </c>
      <c r="J8219" s="289" t="s">
        <v>446</v>
      </c>
      <c r="K8219" s="278" t="str">
        <f t="shared" si="257"/>
        <v>MOZ004Severe humanitarian conditions - Level 4</v>
      </c>
      <c r="L8219" s="290">
        <v>43676</v>
      </c>
      <c r="M8219" s="290" t="s">
        <v>3249</v>
      </c>
    </row>
    <row r="8220" spans="1:13" s="269" customFormat="1" ht="15.5" hidden="1" thickTop="1" thickBot="1" x14ac:dyDescent="0.4">
      <c r="A8220" s="283" t="s">
        <v>3305</v>
      </c>
      <c r="B8220" s="284" t="str">
        <f>VLOOKUP(A8220,Lists!B:C,2,FALSE)</f>
        <v>MOZ004</v>
      </c>
      <c r="C8220" s="284" t="str">
        <f>VLOOKUP(A8220,Lists!B:D,3,FALSE)</f>
        <v>MOZ</v>
      </c>
      <c r="D8220" s="285" t="s">
        <v>5114</v>
      </c>
      <c r="E8220" s="285" t="s">
        <v>446</v>
      </c>
      <c r="F8220" s="285" t="s">
        <v>446</v>
      </c>
      <c r="G8220" s="285" t="s">
        <v>446</v>
      </c>
      <c r="H8220" s="278" t="str">
        <f t="shared" si="256"/>
        <v>x</v>
      </c>
      <c r="I8220" s="251" t="s">
        <v>446</v>
      </c>
      <c r="J8220" s="285" t="s">
        <v>446</v>
      </c>
      <c r="K8220" s="278" t="str">
        <f t="shared" si="257"/>
        <v>MOZ004Extreme humanitarian conditions - Level 5</v>
      </c>
      <c r="L8220" s="286">
        <v>43676</v>
      </c>
      <c r="M8220" s="286" t="s">
        <v>3249</v>
      </c>
    </row>
    <row r="8221" spans="1:13" s="269" customFormat="1" ht="15.5" hidden="1" thickTop="1" thickBot="1" x14ac:dyDescent="0.4">
      <c r="A8221" s="287" t="s">
        <v>2960</v>
      </c>
      <c r="B8221" s="288" t="str">
        <f>VLOOKUP(A8221,Lists!B:C,2,FALSE)</f>
        <v>GTM001</v>
      </c>
      <c r="C8221" s="288" t="str">
        <f>VLOOKUP(A8221,Lists!B:D,3,FALSE)</f>
        <v>GTM</v>
      </c>
      <c r="D8221" s="289" t="s">
        <v>5029</v>
      </c>
      <c r="E8221" s="289">
        <v>1503</v>
      </c>
      <c r="F8221" s="289" t="s">
        <v>6409</v>
      </c>
      <c r="G8221" s="289" t="s">
        <v>731</v>
      </c>
      <c r="H8221" s="278">
        <f t="shared" si="256"/>
        <v>2</v>
      </c>
      <c r="I8221" s="252" t="s">
        <v>6410</v>
      </c>
      <c r="J8221" s="289" t="s">
        <v>6411</v>
      </c>
      <c r="K8221" s="278" t="str">
        <f t="shared" si="257"/>
        <v>GTM001Fatalities reported</v>
      </c>
      <c r="L8221" s="290">
        <v>43676</v>
      </c>
      <c r="M8221" s="290" t="s">
        <v>3249</v>
      </c>
    </row>
    <row r="8222" spans="1:13" s="269" customFormat="1" ht="15.5" hidden="1" thickTop="1" thickBot="1" x14ac:dyDescent="0.4">
      <c r="A8222" s="283" t="s">
        <v>2960</v>
      </c>
      <c r="B8222" s="284" t="str">
        <f>VLOOKUP(A8222,Lists!B:C,2,FALSE)</f>
        <v>GTM001</v>
      </c>
      <c r="C8222" s="284" t="str">
        <f>VLOOKUP(A8222,Lists!B:D,3,FALSE)</f>
        <v>GTM</v>
      </c>
      <c r="D8222" s="285" t="s">
        <v>5115</v>
      </c>
      <c r="E8222" s="285">
        <v>1503</v>
      </c>
      <c r="F8222" s="285" t="s">
        <v>6409</v>
      </c>
      <c r="G8222" s="285" t="s">
        <v>731</v>
      </c>
      <c r="H8222" s="278">
        <f t="shared" si="256"/>
        <v>2</v>
      </c>
      <c r="I8222" s="251" t="s">
        <v>6410</v>
      </c>
      <c r="J8222" s="285" t="s">
        <v>6411</v>
      </c>
      <c r="K8222" s="278" t="str">
        <f t="shared" si="257"/>
        <v>GTM001Fatalities in all crises</v>
      </c>
      <c r="L8222" s="286">
        <v>43676</v>
      </c>
      <c r="M8222" s="286" t="s">
        <v>3249</v>
      </c>
    </row>
    <row r="8223" spans="1:13" s="269" customFormat="1" ht="15.5" hidden="1" thickTop="1" thickBot="1" x14ac:dyDescent="0.4">
      <c r="A8223" s="287" t="s">
        <v>6416</v>
      </c>
      <c r="B8223" s="288" t="e">
        <f>VLOOKUP(A8223,Lists!B:C,2,FALSE)</f>
        <v>#N/A</v>
      </c>
      <c r="C8223" s="288" t="e">
        <f>VLOOKUP(A8223,Lists!B:D,3,FALSE)</f>
        <v>#N/A</v>
      </c>
      <c r="D8223" s="289" t="s">
        <v>522</v>
      </c>
      <c r="E8223" s="289">
        <v>26494504</v>
      </c>
      <c r="F8223" s="289" t="s">
        <v>6417</v>
      </c>
      <c r="G8223" s="289" t="s">
        <v>731</v>
      </c>
      <c r="H8223" s="278">
        <f t="shared" si="256"/>
        <v>2</v>
      </c>
      <c r="I8223" s="252" t="s">
        <v>6418</v>
      </c>
      <c r="J8223" s="289" t="s">
        <v>6419</v>
      </c>
      <c r="K8223" s="278" t="e">
        <f t="shared" si="257"/>
        <v>#N/A</v>
      </c>
      <c r="L8223" s="290">
        <v>43677</v>
      </c>
      <c r="M8223" s="290" t="s">
        <v>3248</v>
      </c>
    </row>
    <row r="8224" spans="1:13" s="269" customFormat="1" ht="15.5" hidden="1" thickTop="1" thickBot="1" x14ac:dyDescent="0.4">
      <c r="A8224" s="283" t="s">
        <v>6416</v>
      </c>
      <c r="B8224" s="284" t="e">
        <f>VLOOKUP(A8224,Lists!B:C,2,FALSE)</f>
        <v>#N/A</v>
      </c>
      <c r="C8224" s="284" t="e">
        <f>VLOOKUP(A8224,Lists!B:D,3,FALSE)</f>
        <v>#N/A</v>
      </c>
      <c r="D8224" s="285" t="s">
        <v>660</v>
      </c>
      <c r="E8224" s="285">
        <v>14379</v>
      </c>
      <c r="F8224" s="285" t="s">
        <v>6420</v>
      </c>
      <c r="G8224" s="285" t="s">
        <v>731</v>
      </c>
      <c r="H8224" s="278">
        <f t="shared" si="256"/>
        <v>2</v>
      </c>
      <c r="I8224" s="251" t="s">
        <v>6421</v>
      </c>
      <c r="J8224" s="285" t="s">
        <v>6422</v>
      </c>
      <c r="K8224" s="278" t="e">
        <f t="shared" si="257"/>
        <v>#N/A</v>
      </c>
      <c r="L8224" s="286">
        <v>43677</v>
      </c>
      <c r="M8224" s="286" t="s">
        <v>3248</v>
      </c>
    </row>
    <row r="8225" spans="1:13" s="269" customFormat="1" ht="15.5" hidden="1" thickTop="1" thickBot="1" x14ac:dyDescent="0.4">
      <c r="A8225" s="287" t="s">
        <v>6416</v>
      </c>
      <c r="B8225" s="288" t="e">
        <f>VLOOKUP(A8225,Lists!B:C,2,FALSE)</f>
        <v>#N/A</v>
      </c>
      <c r="C8225" s="288" t="e">
        <f>VLOOKUP(A8225,Lists!B:D,3,FALSE)</f>
        <v>#N/A</v>
      </c>
      <c r="D8225" s="289" t="s">
        <v>737</v>
      </c>
      <c r="E8225" s="289">
        <v>7841864</v>
      </c>
      <c r="F8225" s="289" t="s">
        <v>6420</v>
      </c>
      <c r="G8225" s="289" t="s">
        <v>731</v>
      </c>
      <c r="H8225" s="278">
        <f t="shared" si="256"/>
        <v>2</v>
      </c>
      <c r="I8225" s="252" t="s">
        <v>6421</v>
      </c>
      <c r="J8225" s="289" t="s">
        <v>6423</v>
      </c>
      <c r="K8225" s="278" t="e">
        <f t="shared" si="257"/>
        <v>#N/A</v>
      </c>
      <c r="L8225" s="290">
        <v>43677</v>
      </c>
      <c r="M8225" s="290" t="s">
        <v>3248</v>
      </c>
    </row>
    <row r="8226" spans="1:13" s="269" customFormat="1" ht="15.5" hidden="1" thickTop="1" thickBot="1" x14ac:dyDescent="0.4">
      <c r="A8226" s="283" t="s">
        <v>6416</v>
      </c>
      <c r="B8226" s="284" t="e">
        <f>VLOOKUP(A8226,Lists!B:C,2,FALSE)</f>
        <v>#N/A</v>
      </c>
      <c r="C8226" s="284" t="e">
        <f>VLOOKUP(A8226,Lists!B:D,3,FALSE)</f>
        <v>#N/A</v>
      </c>
      <c r="D8226" s="285" t="s">
        <v>533</v>
      </c>
      <c r="E8226" s="285">
        <v>176800</v>
      </c>
      <c r="F8226" s="285" t="s">
        <v>6424</v>
      </c>
      <c r="G8226" s="285" t="s">
        <v>731</v>
      </c>
      <c r="H8226" s="278">
        <f t="shared" si="256"/>
        <v>2</v>
      </c>
      <c r="I8226" s="251" t="s">
        <v>6425</v>
      </c>
      <c r="J8226" s="285" t="s">
        <v>6426</v>
      </c>
      <c r="K8226" s="278" t="e">
        <f t="shared" si="257"/>
        <v>#N/A</v>
      </c>
      <c r="L8226" s="286">
        <v>43677</v>
      </c>
      <c r="M8226" s="286" t="s">
        <v>3248</v>
      </c>
    </row>
    <row r="8227" spans="1:13" s="269" customFormat="1" ht="15.5" thickTop="1" thickBot="1" x14ac:dyDescent="0.4">
      <c r="A8227" s="287" t="s">
        <v>6416</v>
      </c>
      <c r="B8227" s="288" t="e">
        <f>VLOOKUP(A8227,Lists!B:C,2,FALSE)</f>
        <v>#N/A</v>
      </c>
      <c r="C8227" s="288" t="e">
        <f>VLOOKUP(A8227,Lists!B:D,3,FALSE)</f>
        <v>#N/A</v>
      </c>
      <c r="D8227" s="289" t="s">
        <v>666</v>
      </c>
      <c r="E8227" s="289">
        <v>55000</v>
      </c>
      <c r="F8227" s="289" t="s">
        <v>6427</v>
      </c>
      <c r="G8227" s="289" t="s">
        <v>731</v>
      </c>
      <c r="H8227" s="278">
        <f t="shared" si="256"/>
        <v>2</v>
      </c>
      <c r="I8227" s="252" t="s">
        <v>6428</v>
      </c>
      <c r="J8227" s="289" t="s">
        <v>6429</v>
      </c>
      <c r="K8227" s="278" t="e">
        <f t="shared" si="257"/>
        <v>#N/A</v>
      </c>
      <c r="L8227" s="290">
        <v>43677</v>
      </c>
      <c r="M8227" s="290" t="s">
        <v>3248</v>
      </c>
    </row>
    <row r="8228" spans="1:13" s="269" customFormat="1" ht="15.5" hidden="1" thickTop="1" thickBot="1" x14ac:dyDescent="0.4">
      <c r="A8228" s="283" t="s">
        <v>6416</v>
      </c>
      <c r="B8228" s="284" t="e">
        <f>VLOOKUP(A8228,Lists!B:C,2,FALSE)</f>
        <v>#N/A</v>
      </c>
      <c r="C8228" s="284" t="e">
        <f>VLOOKUP(A8228,Lists!B:D,3,FALSE)</f>
        <v>#N/A</v>
      </c>
      <c r="D8228" s="285" t="s">
        <v>5028</v>
      </c>
      <c r="E8228" s="285" t="s">
        <v>446</v>
      </c>
      <c r="F8228" s="285" t="s">
        <v>446</v>
      </c>
      <c r="G8228" s="285" t="s">
        <v>446</v>
      </c>
      <c r="H8228" s="278" t="str">
        <f t="shared" si="256"/>
        <v>x</v>
      </c>
      <c r="I8228" s="251" t="s">
        <v>446</v>
      </c>
      <c r="J8228" s="285" t="s">
        <v>446</v>
      </c>
      <c r="K8228" s="278" t="e">
        <f t="shared" si="257"/>
        <v>#N/A</v>
      </c>
      <c r="L8228" s="286">
        <v>43677</v>
      </c>
      <c r="M8228" s="286" t="s">
        <v>3248</v>
      </c>
    </row>
    <row r="8229" spans="1:13" s="269" customFormat="1" ht="15.5" hidden="1" thickTop="1" thickBot="1" x14ac:dyDescent="0.4">
      <c r="A8229" s="287" t="s">
        <v>6416</v>
      </c>
      <c r="B8229" s="288" t="e">
        <f>VLOOKUP(A8229,Lists!B:C,2,FALSE)</f>
        <v>#N/A</v>
      </c>
      <c r="C8229" s="288" t="e">
        <f>VLOOKUP(A8229,Lists!B:D,3,FALSE)</f>
        <v>#N/A</v>
      </c>
      <c r="D8229" s="289" t="s">
        <v>5027</v>
      </c>
      <c r="E8229" s="289"/>
      <c r="F8229" s="289" t="s">
        <v>6427</v>
      </c>
      <c r="G8229" s="289" t="s">
        <v>731</v>
      </c>
      <c r="H8229" s="278">
        <f t="shared" si="256"/>
        <v>2</v>
      </c>
      <c r="I8229" s="252" t="s">
        <v>6428</v>
      </c>
      <c r="J8229" s="289" t="s">
        <v>6430</v>
      </c>
      <c r="K8229" s="278" t="e">
        <f t="shared" si="257"/>
        <v>#N/A</v>
      </c>
      <c r="L8229" s="290">
        <v>43677</v>
      </c>
      <c r="M8229" s="290" t="s">
        <v>3248</v>
      </c>
    </row>
    <row r="8230" spans="1:13" s="269" customFormat="1" ht="15.5" hidden="1" thickTop="1" thickBot="1" x14ac:dyDescent="0.4">
      <c r="A8230" s="283" t="s">
        <v>6416</v>
      </c>
      <c r="B8230" s="284" t="e">
        <f>VLOOKUP(A8230,Lists!B:C,2,FALSE)</f>
        <v>#N/A</v>
      </c>
      <c r="C8230" s="284" t="e">
        <f>VLOOKUP(A8230,Lists!B:D,3,FALSE)</f>
        <v>#N/A</v>
      </c>
      <c r="D8230" s="285" t="s">
        <v>5029</v>
      </c>
      <c r="E8230" s="285"/>
      <c r="F8230" s="285" t="s">
        <v>6427</v>
      </c>
      <c r="G8230" s="285" t="s">
        <v>731</v>
      </c>
      <c r="H8230" s="278">
        <f t="shared" si="256"/>
        <v>2</v>
      </c>
      <c r="I8230" s="251" t="s">
        <v>6428</v>
      </c>
      <c r="J8230" s="285" t="s">
        <v>6431</v>
      </c>
      <c r="K8230" s="278" t="e">
        <f t="shared" si="257"/>
        <v>#N/A</v>
      </c>
      <c r="L8230" s="286">
        <v>43677</v>
      </c>
      <c r="M8230" s="286" t="s">
        <v>3248</v>
      </c>
    </row>
    <row r="8231" spans="1:13" s="269" customFormat="1" ht="15.5" hidden="1" thickTop="1" thickBot="1" x14ac:dyDescent="0.4">
      <c r="A8231" s="287" t="s">
        <v>6416</v>
      </c>
      <c r="B8231" s="288" t="e">
        <f>VLOOKUP(A8231,Lists!B:C,2,FALSE)</f>
        <v>#N/A</v>
      </c>
      <c r="C8231" s="288" t="e">
        <f>VLOOKUP(A8231,Lists!B:D,3,FALSE)</f>
        <v>#N/A</v>
      </c>
      <c r="D8231" s="289" t="s">
        <v>5115</v>
      </c>
      <c r="E8231" s="289"/>
      <c r="F8231" s="289" t="s">
        <v>6427</v>
      </c>
      <c r="G8231" s="289" t="s">
        <v>731</v>
      </c>
      <c r="H8231" s="278">
        <f t="shared" si="256"/>
        <v>2</v>
      </c>
      <c r="I8231" s="252" t="s">
        <v>6428</v>
      </c>
      <c r="J8231" s="289" t="s">
        <v>6431</v>
      </c>
      <c r="K8231" s="278" t="e">
        <f t="shared" si="257"/>
        <v>#N/A</v>
      </c>
      <c r="L8231" s="290">
        <v>43677</v>
      </c>
      <c r="M8231" s="290" t="s">
        <v>3248</v>
      </c>
    </row>
    <row r="8232" spans="1:13" s="269" customFormat="1" ht="15.5" hidden="1" thickTop="1" thickBot="1" x14ac:dyDescent="0.4">
      <c r="A8232" s="283" t="s">
        <v>6416</v>
      </c>
      <c r="B8232" s="284" t="e">
        <f>VLOOKUP(A8232,Lists!B:C,2,FALSE)</f>
        <v>#N/A</v>
      </c>
      <c r="C8232" s="284" t="e">
        <f>VLOOKUP(A8232,Lists!B:D,3,FALSE)</f>
        <v>#N/A</v>
      </c>
      <c r="D8232" s="285" t="s">
        <v>5108</v>
      </c>
      <c r="E8232" s="285" t="s">
        <v>446</v>
      </c>
      <c r="F8232" s="285" t="s">
        <v>446</v>
      </c>
      <c r="G8232" s="285" t="s">
        <v>446</v>
      </c>
      <c r="H8232" s="278" t="str">
        <f t="shared" si="256"/>
        <v>x</v>
      </c>
      <c r="I8232" s="251" t="s">
        <v>446</v>
      </c>
      <c r="J8232" s="285" t="s">
        <v>446</v>
      </c>
      <c r="K8232" s="278" t="e">
        <f t="shared" si="257"/>
        <v>#N/A</v>
      </c>
      <c r="L8232" s="286">
        <v>43677</v>
      </c>
      <c r="M8232" s="286" t="s">
        <v>3248</v>
      </c>
    </row>
    <row r="8233" spans="1:13" s="269" customFormat="1" ht="15.5" hidden="1" thickTop="1" thickBot="1" x14ac:dyDescent="0.4">
      <c r="A8233" s="287" t="s">
        <v>6416</v>
      </c>
      <c r="B8233" s="288" t="e">
        <f>VLOOKUP(A8233,Lists!B:C,2,FALSE)</f>
        <v>#N/A</v>
      </c>
      <c r="C8233" s="288" t="e">
        <f>VLOOKUP(A8233,Lists!B:D,3,FALSE)</f>
        <v>#N/A</v>
      </c>
      <c r="D8233" s="289" t="s">
        <v>5109</v>
      </c>
      <c r="E8233" s="289" t="s">
        <v>446</v>
      </c>
      <c r="F8233" s="289" t="s">
        <v>446</v>
      </c>
      <c r="G8233" s="289" t="s">
        <v>446</v>
      </c>
      <c r="H8233" s="278" t="str">
        <f t="shared" si="256"/>
        <v>x</v>
      </c>
      <c r="I8233" s="252" t="s">
        <v>446</v>
      </c>
      <c r="J8233" s="289" t="s">
        <v>446</v>
      </c>
      <c r="K8233" s="278" t="e">
        <f t="shared" si="257"/>
        <v>#N/A</v>
      </c>
      <c r="L8233" s="290">
        <v>43677</v>
      </c>
      <c r="M8233" s="290" t="s">
        <v>3248</v>
      </c>
    </row>
    <row r="8234" spans="1:13" s="269" customFormat="1" ht="15.5" hidden="1" thickTop="1" thickBot="1" x14ac:dyDescent="0.4">
      <c r="A8234" s="283" t="s">
        <v>6416</v>
      </c>
      <c r="B8234" s="284" t="e">
        <f>VLOOKUP(A8234,Lists!B:C,2,FALSE)</f>
        <v>#N/A</v>
      </c>
      <c r="C8234" s="284" t="e">
        <f>VLOOKUP(A8234,Lists!B:D,3,FALSE)</f>
        <v>#N/A</v>
      </c>
      <c r="D8234" s="285" t="s">
        <v>742</v>
      </c>
      <c r="E8234" s="285" t="s">
        <v>446</v>
      </c>
      <c r="F8234" s="285" t="s">
        <v>446</v>
      </c>
      <c r="G8234" s="285" t="s">
        <v>446</v>
      </c>
      <c r="H8234" s="278" t="str">
        <f t="shared" si="256"/>
        <v>x</v>
      </c>
      <c r="I8234" s="251" t="s">
        <v>446</v>
      </c>
      <c r="J8234" s="285" t="s">
        <v>446</v>
      </c>
      <c r="K8234" s="278" t="e">
        <f t="shared" si="257"/>
        <v>#N/A</v>
      </c>
      <c r="L8234" s="286">
        <v>43677</v>
      </c>
      <c r="M8234" s="286" t="s">
        <v>3248</v>
      </c>
    </row>
    <row r="8235" spans="1:13" s="269" customFormat="1" ht="15.5" hidden="1" thickTop="1" thickBot="1" x14ac:dyDescent="0.4">
      <c r="A8235" s="287" t="s">
        <v>6416</v>
      </c>
      <c r="B8235" s="288" t="e">
        <f>VLOOKUP(A8235,Lists!B:C,2,FALSE)</f>
        <v>#N/A</v>
      </c>
      <c r="C8235" s="288" t="e">
        <f>VLOOKUP(A8235,Lists!B:D,3,FALSE)</f>
        <v>#N/A</v>
      </c>
      <c r="D8235" s="289" t="s">
        <v>752</v>
      </c>
      <c r="E8235" s="289">
        <v>130900</v>
      </c>
      <c r="F8235" s="289" t="s">
        <v>6424</v>
      </c>
      <c r="G8235" s="289" t="s">
        <v>731</v>
      </c>
      <c r="H8235" s="278">
        <f t="shared" si="256"/>
        <v>2</v>
      </c>
      <c r="I8235" s="252" t="s">
        <v>6425</v>
      </c>
      <c r="J8235" s="289" t="s">
        <v>6432</v>
      </c>
      <c r="K8235" s="278" t="e">
        <f t="shared" si="257"/>
        <v>#N/A</v>
      </c>
      <c r="L8235" s="290">
        <v>43677</v>
      </c>
      <c r="M8235" s="290" t="s">
        <v>3248</v>
      </c>
    </row>
    <row r="8236" spans="1:13" s="269" customFormat="1" ht="15.5" hidden="1" thickTop="1" thickBot="1" x14ac:dyDescent="0.4">
      <c r="A8236" s="283" t="s">
        <v>6416</v>
      </c>
      <c r="B8236" s="284" t="e">
        <f>VLOOKUP(A8236,Lists!B:C,2,FALSE)</f>
        <v>#N/A</v>
      </c>
      <c r="C8236" s="284" t="e">
        <f>VLOOKUP(A8236,Lists!B:D,3,FALSE)</f>
        <v>#N/A</v>
      </c>
      <c r="D8236" s="285" t="s">
        <v>5110</v>
      </c>
      <c r="E8236" s="285">
        <v>7665064</v>
      </c>
      <c r="F8236" s="285" t="s">
        <v>6420</v>
      </c>
      <c r="G8236" s="285" t="s">
        <v>731</v>
      </c>
      <c r="H8236" s="278">
        <f t="shared" si="256"/>
        <v>2</v>
      </c>
      <c r="I8236" s="251" t="s">
        <v>6421</v>
      </c>
      <c r="J8236" s="285" t="s">
        <v>6433</v>
      </c>
      <c r="K8236" s="278" t="e">
        <f t="shared" si="257"/>
        <v>#N/A</v>
      </c>
      <c r="L8236" s="286">
        <v>43677</v>
      </c>
      <c r="M8236" s="286" t="s">
        <v>3248</v>
      </c>
    </row>
    <row r="8237" spans="1:13" s="269" customFormat="1" ht="15.5" hidden="1" thickTop="1" thickBot="1" x14ac:dyDescent="0.4">
      <c r="A8237" s="287" t="s">
        <v>6416</v>
      </c>
      <c r="B8237" s="288" t="e">
        <f>VLOOKUP(A8237,Lists!B:C,2,FALSE)</f>
        <v>#N/A</v>
      </c>
      <c r="C8237" s="288" t="e">
        <f>VLOOKUP(A8237,Lists!B:D,3,FALSE)</f>
        <v>#N/A</v>
      </c>
      <c r="D8237" s="289" t="s">
        <v>5111</v>
      </c>
      <c r="E8237" s="289">
        <v>45900</v>
      </c>
      <c r="F8237" s="289" t="s">
        <v>6424</v>
      </c>
      <c r="G8237" s="289" t="s">
        <v>731</v>
      </c>
      <c r="H8237" s="278">
        <f t="shared" si="256"/>
        <v>2</v>
      </c>
      <c r="I8237" s="252" t="s">
        <v>6425</v>
      </c>
      <c r="J8237" s="289" t="s">
        <v>6434</v>
      </c>
      <c r="K8237" s="278" t="e">
        <f t="shared" si="257"/>
        <v>#N/A</v>
      </c>
      <c r="L8237" s="290">
        <v>43677</v>
      </c>
      <c r="M8237" s="290" t="s">
        <v>3248</v>
      </c>
    </row>
    <row r="8238" spans="1:13" s="269" customFormat="1" ht="15.5" hidden="1" thickTop="1" thickBot="1" x14ac:dyDescent="0.4">
      <c r="A8238" s="283" t="s">
        <v>6416</v>
      </c>
      <c r="B8238" s="284" t="e">
        <f>VLOOKUP(A8238,Lists!B:C,2,FALSE)</f>
        <v>#N/A</v>
      </c>
      <c r="C8238" s="284" t="e">
        <f>VLOOKUP(A8238,Lists!B:D,3,FALSE)</f>
        <v>#N/A</v>
      </c>
      <c r="D8238" s="285" t="s">
        <v>5112</v>
      </c>
      <c r="E8238" s="285">
        <v>51000</v>
      </c>
      <c r="F8238" s="285" t="s">
        <v>6424</v>
      </c>
      <c r="G8238" s="285" t="s">
        <v>731</v>
      </c>
      <c r="H8238" s="278">
        <f t="shared" si="256"/>
        <v>2</v>
      </c>
      <c r="I8238" s="251" t="s">
        <v>6425</v>
      </c>
      <c r="J8238" s="285" t="s">
        <v>6435</v>
      </c>
      <c r="K8238" s="278" t="e">
        <f t="shared" si="257"/>
        <v>#N/A</v>
      </c>
      <c r="L8238" s="286">
        <v>43677</v>
      </c>
      <c r="M8238" s="286" t="s">
        <v>3248</v>
      </c>
    </row>
    <row r="8239" spans="1:13" s="269" customFormat="1" ht="15.5" hidden="1" thickTop="1" thickBot="1" x14ac:dyDescent="0.4">
      <c r="A8239" s="287" t="s">
        <v>6416</v>
      </c>
      <c r="B8239" s="288" t="e">
        <f>VLOOKUP(A8239,Lists!B:C,2,FALSE)</f>
        <v>#N/A</v>
      </c>
      <c r="C8239" s="288" t="e">
        <f>VLOOKUP(A8239,Lists!B:D,3,FALSE)</f>
        <v>#N/A</v>
      </c>
      <c r="D8239" s="289" t="s">
        <v>5113</v>
      </c>
      <c r="E8239" s="289">
        <v>79900</v>
      </c>
      <c r="F8239" s="289" t="s">
        <v>6424</v>
      </c>
      <c r="G8239" s="289" t="s">
        <v>731</v>
      </c>
      <c r="H8239" s="278">
        <f t="shared" si="256"/>
        <v>2</v>
      </c>
      <c r="I8239" s="252" t="s">
        <v>6425</v>
      </c>
      <c r="J8239" s="289" t="s">
        <v>6436</v>
      </c>
      <c r="K8239" s="278" t="e">
        <f t="shared" si="257"/>
        <v>#N/A</v>
      </c>
      <c r="L8239" s="290">
        <v>43677</v>
      </c>
      <c r="M8239" s="290" t="s">
        <v>3248</v>
      </c>
    </row>
    <row r="8240" spans="1:13" s="269" customFormat="1" ht="15.5" hidden="1" thickTop="1" thickBot="1" x14ac:dyDescent="0.4">
      <c r="A8240" s="283" t="s">
        <v>6416</v>
      </c>
      <c r="B8240" s="284" t="e">
        <f>VLOOKUP(A8240,Lists!B:C,2,FALSE)</f>
        <v>#N/A</v>
      </c>
      <c r="C8240" s="284" t="e">
        <f>VLOOKUP(A8240,Lists!B:D,3,FALSE)</f>
        <v>#N/A</v>
      </c>
      <c r="D8240" s="285" t="s">
        <v>5114</v>
      </c>
      <c r="E8240" s="285">
        <v>0</v>
      </c>
      <c r="F8240" s="285" t="s">
        <v>6424</v>
      </c>
      <c r="G8240" s="285" t="s">
        <v>731</v>
      </c>
      <c r="H8240" s="278">
        <f t="shared" si="256"/>
        <v>2</v>
      </c>
      <c r="I8240" s="251" t="s">
        <v>6425</v>
      </c>
      <c r="J8240" s="285" t="s">
        <v>6437</v>
      </c>
      <c r="K8240" s="278" t="e">
        <f t="shared" si="257"/>
        <v>#N/A</v>
      </c>
      <c r="L8240" s="286">
        <v>43677</v>
      </c>
      <c r="M8240" s="286" t="s">
        <v>3248</v>
      </c>
    </row>
    <row r="8241" spans="1:13" s="269" customFormat="1" ht="15.5" hidden="1" thickTop="1" thickBot="1" x14ac:dyDescent="0.4">
      <c r="A8241" s="287" t="s">
        <v>6416</v>
      </c>
      <c r="B8241" s="288" t="e">
        <f>VLOOKUP(A8241,Lists!B:C,2,FALSE)</f>
        <v>#N/A</v>
      </c>
      <c r="C8241" s="288" t="e">
        <f>VLOOKUP(A8241,Lists!B:D,3,FALSE)</f>
        <v>#N/A</v>
      </c>
      <c r="D8241" s="289" t="s">
        <v>688</v>
      </c>
      <c r="E8241" s="289">
        <v>2</v>
      </c>
      <c r="F8241" s="289" t="s">
        <v>446</v>
      </c>
      <c r="G8241" s="289" t="s">
        <v>731</v>
      </c>
      <c r="H8241" s="278">
        <f t="shared" si="256"/>
        <v>2</v>
      </c>
      <c r="I8241" s="252" t="s">
        <v>446</v>
      </c>
      <c r="J8241" s="289" t="s">
        <v>6438</v>
      </c>
      <c r="K8241" s="278" t="e">
        <f t="shared" si="257"/>
        <v>#N/A</v>
      </c>
      <c r="L8241" s="290">
        <v>43677</v>
      </c>
      <c r="M8241" s="290" t="s">
        <v>3248</v>
      </c>
    </row>
    <row r="8242" spans="1:13" s="269" customFormat="1" ht="15.5" hidden="1" thickTop="1" thickBot="1" x14ac:dyDescent="0.4">
      <c r="A8242" s="283" t="s">
        <v>6416</v>
      </c>
      <c r="B8242" s="284" t="e">
        <f>VLOOKUP(A8242,Lists!B:C,2,FALSE)</f>
        <v>#N/A</v>
      </c>
      <c r="C8242" s="284" t="e">
        <f>VLOOKUP(A8242,Lists!B:D,3,FALSE)</f>
        <v>#N/A</v>
      </c>
      <c r="D8242" s="285" t="s">
        <v>691</v>
      </c>
      <c r="E8242" s="285" t="s">
        <v>446</v>
      </c>
      <c r="F8242" s="285" t="s">
        <v>446</v>
      </c>
      <c r="G8242" s="285" t="s">
        <v>446</v>
      </c>
      <c r="H8242" s="278" t="str">
        <f t="shared" si="256"/>
        <v>x</v>
      </c>
      <c r="I8242" s="251" t="s">
        <v>446</v>
      </c>
      <c r="J8242" s="285" t="s">
        <v>446</v>
      </c>
      <c r="K8242" s="278" t="e">
        <f t="shared" si="257"/>
        <v>#N/A</v>
      </c>
      <c r="L8242" s="286">
        <v>43677</v>
      </c>
      <c r="M8242" s="286" t="s">
        <v>3248</v>
      </c>
    </row>
    <row r="8243" spans="1:13" s="269" customFormat="1" ht="15.5" hidden="1" thickTop="1" thickBot="1" x14ac:dyDescent="0.4">
      <c r="A8243" s="287" t="s">
        <v>6416</v>
      </c>
      <c r="B8243" s="288" t="e">
        <f>VLOOKUP(A8243,Lists!B:C,2,FALSE)</f>
        <v>#N/A</v>
      </c>
      <c r="C8243" s="288" t="e">
        <f>VLOOKUP(A8243,Lists!B:D,3,FALSE)</f>
        <v>#N/A</v>
      </c>
      <c r="D8243" s="289" t="s">
        <v>692</v>
      </c>
      <c r="E8243" s="289" t="s">
        <v>446</v>
      </c>
      <c r="F8243" s="289" t="s">
        <v>446</v>
      </c>
      <c r="G8243" s="289" t="s">
        <v>446</v>
      </c>
      <c r="H8243" s="278" t="str">
        <f t="shared" si="256"/>
        <v>x</v>
      </c>
      <c r="I8243" s="252" t="s">
        <v>446</v>
      </c>
      <c r="J8243" s="289" t="s">
        <v>446</v>
      </c>
      <c r="K8243" s="278" t="e">
        <f t="shared" si="257"/>
        <v>#N/A</v>
      </c>
      <c r="L8243" s="290">
        <v>43677</v>
      </c>
      <c r="M8243" s="290" t="s">
        <v>3248</v>
      </c>
    </row>
    <row r="8244" spans="1:13" s="269" customFormat="1" ht="15.5" hidden="1" thickTop="1" thickBot="1" x14ac:dyDescent="0.4">
      <c r="A8244" s="283" t="s">
        <v>6416</v>
      </c>
      <c r="B8244" s="284" t="e">
        <f>VLOOKUP(A8244,Lists!B:C,2,FALSE)</f>
        <v>#N/A</v>
      </c>
      <c r="C8244" s="284" t="e">
        <f>VLOOKUP(A8244,Lists!B:D,3,FALSE)</f>
        <v>#N/A</v>
      </c>
      <c r="D8244" s="285" t="s">
        <v>643</v>
      </c>
      <c r="E8244" s="285">
        <v>0</v>
      </c>
      <c r="F8244" s="285" t="s">
        <v>2149</v>
      </c>
      <c r="G8244" s="285" t="s">
        <v>731</v>
      </c>
      <c r="H8244" s="278">
        <f t="shared" si="256"/>
        <v>2</v>
      </c>
      <c r="I8244" s="251" t="s">
        <v>6439</v>
      </c>
      <c r="J8244" s="285" t="s">
        <v>446</v>
      </c>
      <c r="K8244" s="278" t="e">
        <f t="shared" si="257"/>
        <v>#N/A</v>
      </c>
      <c r="L8244" s="286">
        <v>43677</v>
      </c>
      <c r="M8244" s="286" t="s">
        <v>3248</v>
      </c>
    </row>
    <row r="8245" spans="1:13" s="269" customFormat="1" ht="15.5" hidden="1" thickTop="1" thickBot="1" x14ac:dyDescent="0.4">
      <c r="A8245" s="287" t="s">
        <v>6416</v>
      </c>
      <c r="B8245" s="288" t="e">
        <f>VLOOKUP(A8245,Lists!B:C,2,FALSE)</f>
        <v>#N/A</v>
      </c>
      <c r="C8245" s="288" t="e">
        <f>VLOOKUP(A8245,Lists!B:D,3,FALSE)</f>
        <v>#N/A</v>
      </c>
      <c r="D8245" s="289" t="s">
        <v>644</v>
      </c>
      <c r="E8245" s="289">
        <v>0</v>
      </c>
      <c r="F8245" s="289" t="s">
        <v>2149</v>
      </c>
      <c r="G8245" s="289" t="s">
        <v>731</v>
      </c>
      <c r="H8245" s="278">
        <f t="shared" si="256"/>
        <v>2</v>
      </c>
      <c r="I8245" s="252" t="s">
        <v>6439</v>
      </c>
      <c r="J8245" s="289" t="s">
        <v>446</v>
      </c>
      <c r="K8245" s="278" t="e">
        <f t="shared" si="257"/>
        <v>#N/A</v>
      </c>
      <c r="L8245" s="290">
        <v>43677</v>
      </c>
      <c r="M8245" s="290" t="s">
        <v>3248</v>
      </c>
    </row>
    <row r="8246" spans="1:13" s="269" customFormat="1" ht="15.5" hidden="1" thickTop="1" thickBot="1" x14ac:dyDescent="0.4">
      <c r="A8246" s="283" t="s">
        <v>6416</v>
      </c>
      <c r="B8246" s="284" t="e">
        <f>VLOOKUP(A8246,Lists!B:C,2,FALSE)</f>
        <v>#N/A</v>
      </c>
      <c r="C8246" s="284" t="e">
        <f>VLOOKUP(A8246,Lists!B:D,3,FALSE)</f>
        <v>#N/A</v>
      </c>
      <c r="D8246" s="285" t="s">
        <v>645</v>
      </c>
      <c r="E8246" s="285">
        <v>0</v>
      </c>
      <c r="F8246" s="285" t="s">
        <v>2149</v>
      </c>
      <c r="G8246" s="285" t="s">
        <v>731</v>
      </c>
      <c r="H8246" s="278">
        <f t="shared" si="256"/>
        <v>2</v>
      </c>
      <c r="I8246" s="251" t="s">
        <v>6439</v>
      </c>
      <c r="J8246" s="285" t="s">
        <v>446</v>
      </c>
      <c r="K8246" s="278" t="e">
        <f t="shared" si="257"/>
        <v>#N/A</v>
      </c>
      <c r="L8246" s="286">
        <v>43677</v>
      </c>
      <c r="M8246" s="286" t="s">
        <v>3248</v>
      </c>
    </row>
    <row r="8247" spans="1:13" s="269" customFormat="1" ht="15.5" hidden="1" thickTop="1" thickBot="1" x14ac:dyDescent="0.4">
      <c r="A8247" s="287" t="s">
        <v>6416</v>
      </c>
      <c r="B8247" s="288" t="e">
        <f>VLOOKUP(A8247,Lists!B:C,2,FALSE)</f>
        <v>#N/A</v>
      </c>
      <c r="C8247" s="288" t="e">
        <f>VLOOKUP(A8247,Lists!B:D,3,FALSE)</f>
        <v>#N/A</v>
      </c>
      <c r="D8247" s="289" t="s">
        <v>646</v>
      </c>
      <c r="E8247" s="289">
        <v>0</v>
      </c>
      <c r="F8247" s="289" t="s">
        <v>2149</v>
      </c>
      <c r="G8247" s="289" t="s">
        <v>731</v>
      </c>
      <c r="H8247" s="278">
        <f t="shared" si="256"/>
        <v>2</v>
      </c>
      <c r="I8247" s="252" t="s">
        <v>6439</v>
      </c>
      <c r="J8247" s="289" t="s">
        <v>446</v>
      </c>
      <c r="K8247" s="278" t="e">
        <f t="shared" si="257"/>
        <v>#N/A</v>
      </c>
      <c r="L8247" s="290">
        <v>43677</v>
      </c>
      <c r="M8247" s="290" t="s">
        <v>3248</v>
      </c>
    </row>
    <row r="8248" spans="1:13" s="269" customFormat="1" ht="15.5" hidden="1" thickTop="1" thickBot="1" x14ac:dyDescent="0.4">
      <c r="A8248" s="283" t="s">
        <v>6416</v>
      </c>
      <c r="B8248" s="284" t="e">
        <f>VLOOKUP(A8248,Lists!B:C,2,FALSE)</f>
        <v>#N/A</v>
      </c>
      <c r="C8248" s="284" t="e">
        <f>VLOOKUP(A8248,Lists!B:D,3,FALSE)</f>
        <v>#N/A</v>
      </c>
      <c r="D8248" s="285" t="s">
        <v>647</v>
      </c>
      <c r="E8248" s="285">
        <v>0</v>
      </c>
      <c r="F8248" s="285" t="s">
        <v>2149</v>
      </c>
      <c r="G8248" s="285" t="s">
        <v>731</v>
      </c>
      <c r="H8248" s="278">
        <f t="shared" si="256"/>
        <v>2</v>
      </c>
      <c r="I8248" s="251" t="s">
        <v>6439</v>
      </c>
      <c r="J8248" s="285" t="s">
        <v>446</v>
      </c>
      <c r="K8248" s="278" t="e">
        <f t="shared" si="257"/>
        <v>#N/A</v>
      </c>
      <c r="L8248" s="286">
        <v>43677</v>
      </c>
      <c r="M8248" s="286" t="s">
        <v>3248</v>
      </c>
    </row>
    <row r="8249" spans="1:13" s="269" customFormat="1" ht="15.5" hidden="1" thickTop="1" thickBot="1" x14ac:dyDescent="0.4">
      <c r="A8249" s="287" t="s">
        <v>6416</v>
      </c>
      <c r="B8249" s="288" t="e">
        <f>VLOOKUP(A8249,Lists!B:C,2,FALSE)</f>
        <v>#N/A</v>
      </c>
      <c r="C8249" s="288" t="e">
        <f>VLOOKUP(A8249,Lists!B:D,3,FALSE)</f>
        <v>#N/A</v>
      </c>
      <c r="D8249" s="289" t="s">
        <v>648</v>
      </c>
      <c r="E8249" s="289">
        <v>0</v>
      </c>
      <c r="F8249" s="289" t="s">
        <v>2149</v>
      </c>
      <c r="G8249" s="289" t="s">
        <v>731</v>
      </c>
      <c r="H8249" s="278">
        <f t="shared" si="256"/>
        <v>2</v>
      </c>
      <c r="I8249" s="252" t="s">
        <v>6439</v>
      </c>
      <c r="J8249" s="289" t="s">
        <v>446</v>
      </c>
      <c r="K8249" s="278" t="e">
        <f t="shared" si="257"/>
        <v>#N/A</v>
      </c>
      <c r="L8249" s="290">
        <v>43677</v>
      </c>
      <c r="M8249" s="290" t="s">
        <v>3248</v>
      </c>
    </row>
    <row r="8250" spans="1:13" s="269" customFormat="1" ht="15.5" hidden="1" thickTop="1" thickBot="1" x14ac:dyDescent="0.4">
      <c r="A8250" s="283" t="s">
        <v>6416</v>
      </c>
      <c r="B8250" s="284" t="e">
        <f>VLOOKUP(A8250,Lists!B:C,2,FALSE)</f>
        <v>#N/A</v>
      </c>
      <c r="C8250" s="284" t="e">
        <f>VLOOKUP(A8250,Lists!B:D,3,FALSE)</f>
        <v>#N/A</v>
      </c>
      <c r="D8250" s="285" t="s">
        <v>649</v>
      </c>
      <c r="E8250" s="285">
        <v>0</v>
      </c>
      <c r="F8250" s="285" t="s">
        <v>2149</v>
      </c>
      <c r="G8250" s="285" t="s">
        <v>731</v>
      </c>
      <c r="H8250" s="278">
        <f t="shared" si="256"/>
        <v>2</v>
      </c>
      <c r="I8250" s="251" t="s">
        <v>6439</v>
      </c>
      <c r="J8250" s="285" t="s">
        <v>446</v>
      </c>
      <c r="K8250" s="278" t="e">
        <f t="shared" si="257"/>
        <v>#N/A</v>
      </c>
      <c r="L8250" s="286">
        <v>43677</v>
      </c>
      <c r="M8250" s="286" t="s">
        <v>3248</v>
      </c>
    </row>
    <row r="8251" spans="1:13" s="269" customFormat="1" ht="15.5" hidden="1" thickTop="1" thickBot="1" x14ac:dyDescent="0.4">
      <c r="A8251" s="287" t="s">
        <v>6416</v>
      </c>
      <c r="B8251" s="288" t="e">
        <f>VLOOKUP(A8251,Lists!B:C,2,FALSE)</f>
        <v>#N/A</v>
      </c>
      <c r="C8251" s="288" t="e">
        <f>VLOOKUP(A8251,Lists!B:D,3,FALSE)</f>
        <v>#N/A</v>
      </c>
      <c r="D8251" s="289" t="s">
        <v>650</v>
      </c>
      <c r="E8251" s="289">
        <v>0</v>
      </c>
      <c r="F8251" s="289" t="s">
        <v>2149</v>
      </c>
      <c r="G8251" s="289" t="s">
        <v>731</v>
      </c>
      <c r="H8251" s="278">
        <f t="shared" si="256"/>
        <v>2</v>
      </c>
      <c r="I8251" s="252" t="s">
        <v>6439</v>
      </c>
      <c r="J8251" s="289" t="s">
        <v>446</v>
      </c>
      <c r="K8251" s="278" t="e">
        <f t="shared" si="257"/>
        <v>#N/A</v>
      </c>
      <c r="L8251" s="290">
        <v>43677</v>
      </c>
      <c r="M8251" s="290" t="s">
        <v>3248</v>
      </c>
    </row>
    <row r="8252" spans="1:13" s="269" customFormat="1" ht="15.5" hidden="1" thickTop="1" thickBot="1" x14ac:dyDescent="0.4">
      <c r="A8252" s="283" t="s">
        <v>6416</v>
      </c>
      <c r="B8252" s="284" t="e">
        <f>VLOOKUP(A8252,Lists!B:C,2,FALSE)</f>
        <v>#N/A</v>
      </c>
      <c r="C8252" s="284" t="e">
        <f>VLOOKUP(A8252,Lists!B:D,3,FALSE)</f>
        <v>#N/A</v>
      </c>
      <c r="D8252" s="285" t="s">
        <v>651</v>
      </c>
      <c r="E8252" s="285">
        <v>2</v>
      </c>
      <c r="F8252" s="285" t="s">
        <v>2149</v>
      </c>
      <c r="G8252" s="285" t="s">
        <v>731</v>
      </c>
      <c r="H8252" s="278">
        <f t="shared" si="256"/>
        <v>2</v>
      </c>
      <c r="I8252" s="251" t="s">
        <v>6439</v>
      </c>
      <c r="J8252" s="285" t="s">
        <v>446</v>
      </c>
      <c r="K8252" s="278" t="e">
        <f t="shared" si="257"/>
        <v>#N/A</v>
      </c>
      <c r="L8252" s="286">
        <v>43677</v>
      </c>
      <c r="M8252" s="286" t="s">
        <v>3248</v>
      </c>
    </row>
    <row r="8253" spans="1:13" s="269" customFormat="1" ht="15.5" hidden="1" thickTop="1" thickBot="1" x14ac:dyDescent="0.4">
      <c r="A8253" s="287" t="s">
        <v>6448</v>
      </c>
      <c r="B8253" s="288" t="e">
        <f>VLOOKUP(A8253,Lists!B:C,2,FALSE)</f>
        <v>#N/A</v>
      </c>
      <c r="C8253" s="288" t="e">
        <f>VLOOKUP(A8253,Lists!B:D,3,FALSE)</f>
        <v>#N/A</v>
      </c>
      <c r="D8253" s="289" t="s">
        <v>522</v>
      </c>
      <c r="E8253" s="289">
        <v>143230113</v>
      </c>
      <c r="F8253" s="289" t="s">
        <v>5877</v>
      </c>
      <c r="G8253" s="289" t="s">
        <v>731</v>
      </c>
      <c r="H8253" s="278">
        <f t="shared" si="256"/>
        <v>2</v>
      </c>
      <c r="I8253" s="252" t="s">
        <v>5878</v>
      </c>
      <c r="J8253" s="289" t="s">
        <v>5879</v>
      </c>
      <c r="K8253" s="278" t="e">
        <f t="shared" si="257"/>
        <v>#N/A</v>
      </c>
      <c r="L8253" s="290">
        <v>43684</v>
      </c>
      <c r="M8253" s="290" t="s">
        <v>3248</v>
      </c>
    </row>
    <row r="8254" spans="1:13" s="269" customFormat="1" ht="15.5" hidden="1" thickTop="1" thickBot="1" x14ac:dyDescent="0.4">
      <c r="A8254" s="283" t="s">
        <v>6448</v>
      </c>
      <c r="B8254" s="284" t="e">
        <f>VLOOKUP(A8254,Lists!B:C,2,FALSE)</f>
        <v>#N/A</v>
      </c>
      <c r="C8254" s="284" t="e">
        <f>VLOOKUP(A8254,Lists!B:D,3,FALSE)</f>
        <v>#N/A</v>
      </c>
      <c r="D8254" s="285" t="s">
        <v>660</v>
      </c>
      <c r="E8254" s="285">
        <v>68430</v>
      </c>
      <c r="F8254" s="285" t="s">
        <v>6449</v>
      </c>
      <c r="G8254" s="285" t="s">
        <v>731</v>
      </c>
      <c r="H8254" s="278">
        <f t="shared" si="256"/>
        <v>2</v>
      </c>
      <c r="I8254" s="251" t="s">
        <v>6454</v>
      </c>
      <c r="J8254" s="285" t="s">
        <v>6461</v>
      </c>
      <c r="K8254" s="278" t="e">
        <f t="shared" si="257"/>
        <v>#N/A</v>
      </c>
      <c r="L8254" s="286">
        <v>43684</v>
      </c>
      <c r="M8254" s="286" t="s">
        <v>3248</v>
      </c>
    </row>
    <row r="8255" spans="1:13" s="269" customFormat="1" ht="15.5" hidden="1" thickTop="1" thickBot="1" x14ac:dyDescent="0.4">
      <c r="A8255" s="287" t="s">
        <v>6448</v>
      </c>
      <c r="B8255" s="288" t="e">
        <f>VLOOKUP(A8255,Lists!B:C,2,FALSE)</f>
        <v>#N/A</v>
      </c>
      <c r="C8255" s="288" t="e">
        <f>VLOOKUP(A8255,Lists!B:D,3,FALSE)</f>
        <v>#N/A</v>
      </c>
      <c r="D8255" s="289" t="s">
        <v>737</v>
      </c>
      <c r="E8255" s="289">
        <v>59754674</v>
      </c>
      <c r="F8255" s="289" t="s">
        <v>3813</v>
      </c>
      <c r="G8255" s="289" t="s">
        <v>731</v>
      </c>
      <c r="H8255" s="278">
        <f t="shared" si="256"/>
        <v>2</v>
      </c>
      <c r="I8255" s="252" t="s">
        <v>6455</v>
      </c>
      <c r="J8255" s="289" t="s">
        <v>6462</v>
      </c>
      <c r="K8255" s="278" t="e">
        <f t="shared" si="257"/>
        <v>#N/A</v>
      </c>
      <c r="L8255" s="290">
        <v>43684</v>
      </c>
      <c r="M8255" s="290" t="s">
        <v>3248</v>
      </c>
    </row>
    <row r="8256" spans="1:13" s="269" customFormat="1" ht="15.5" hidden="1" thickTop="1" thickBot="1" x14ac:dyDescent="0.4">
      <c r="A8256" s="283" t="s">
        <v>6448</v>
      </c>
      <c r="B8256" s="284" t="e">
        <f>VLOOKUP(A8256,Lists!B:C,2,FALSE)</f>
        <v>#N/A</v>
      </c>
      <c r="C8256" s="284" t="e">
        <f>VLOOKUP(A8256,Lists!B:D,3,FALSE)</f>
        <v>#N/A</v>
      </c>
      <c r="D8256" s="285" t="s">
        <v>533</v>
      </c>
      <c r="E8256" s="285">
        <v>7600000</v>
      </c>
      <c r="F8256" s="285" t="s">
        <v>6450</v>
      </c>
      <c r="G8256" s="285" t="s">
        <v>731</v>
      </c>
      <c r="H8256" s="278">
        <f t="shared" si="256"/>
        <v>2</v>
      </c>
      <c r="I8256" s="251" t="s">
        <v>6456</v>
      </c>
      <c r="J8256" s="285" t="s">
        <v>6463</v>
      </c>
      <c r="K8256" s="278" t="e">
        <f t="shared" si="257"/>
        <v>#N/A</v>
      </c>
      <c r="L8256" s="286">
        <v>43684</v>
      </c>
      <c r="M8256" s="286" t="s">
        <v>3248</v>
      </c>
    </row>
    <row r="8257" spans="1:13" s="269" customFormat="1" ht="15.5" thickTop="1" thickBot="1" x14ac:dyDescent="0.4">
      <c r="A8257" s="287" t="s">
        <v>6448</v>
      </c>
      <c r="B8257" s="288" t="e">
        <f>VLOOKUP(A8257,Lists!B:C,2,FALSE)</f>
        <v>#N/A</v>
      </c>
      <c r="C8257" s="288" t="e">
        <f>VLOOKUP(A8257,Lists!B:D,3,FALSE)</f>
        <v>#N/A</v>
      </c>
      <c r="D8257" s="289" t="s">
        <v>666</v>
      </c>
      <c r="E8257" s="289">
        <v>308000</v>
      </c>
      <c r="F8257" s="289" t="s">
        <v>6450</v>
      </c>
      <c r="G8257" s="289" t="s">
        <v>731</v>
      </c>
      <c r="H8257" s="278">
        <f t="shared" si="256"/>
        <v>2</v>
      </c>
      <c r="I8257" s="252" t="s">
        <v>6456</v>
      </c>
      <c r="J8257" s="289" t="s">
        <v>6464</v>
      </c>
      <c r="K8257" s="278" t="e">
        <f t="shared" si="257"/>
        <v>#N/A</v>
      </c>
      <c r="L8257" s="290">
        <v>43684</v>
      </c>
      <c r="M8257" s="290" t="s">
        <v>3248</v>
      </c>
    </row>
    <row r="8258" spans="1:13" s="269" customFormat="1" ht="15.5" hidden="1" thickTop="1" thickBot="1" x14ac:dyDescent="0.4">
      <c r="A8258" s="283" t="s">
        <v>6448</v>
      </c>
      <c r="B8258" s="284" t="e">
        <f>VLOOKUP(A8258,Lists!B:C,2,FALSE)</f>
        <v>#N/A</v>
      </c>
      <c r="C8258" s="284" t="e">
        <f>VLOOKUP(A8258,Lists!B:D,3,FALSE)</f>
        <v>#N/A</v>
      </c>
      <c r="D8258" s="285" t="s">
        <v>5028</v>
      </c>
      <c r="E8258" s="285">
        <v>35500</v>
      </c>
      <c r="F8258" s="285" t="s">
        <v>6451</v>
      </c>
      <c r="G8258" s="285" t="s">
        <v>731</v>
      </c>
      <c r="H8258" s="278">
        <f t="shared" ref="H8258:H8321" si="258">IF(G8258="x","x",IF(G8258="Low",3,IF(G8258="Medium",2,IF(G8258="High",1,FALSE))))</f>
        <v>2</v>
      </c>
      <c r="I8258" s="251" t="s">
        <v>6457</v>
      </c>
      <c r="J8258" s="285" t="s">
        <v>6465</v>
      </c>
      <c r="K8258" s="278" t="e">
        <f t="shared" ref="K8258:K8321" si="259">B8258&amp;""&amp;D8258</f>
        <v>#N/A</v>
      </c>
      <c r="L8258" s="286">
        <v>43684</v>
      </c>
      <c r="M8258" s="286" t="s">
        <v>3248</v>
      </c>
    </row>
    <row r="8259" spans="1:13" s="269" customFormat="1" ht="15.5" hidden="1" thickTop="1" thickBot="1" x14ac:dyDescent="0.4">
      <c r="A8259" s="287" t="s">
        <v>6448</v>
      </c>
      <c r="B8259" s="288" t="e">
        <f>VLOOKUP(A8259,Lists!B:C,2,FALSE)</f>
        <v>#N/A</v>
      </c>
      <c r="C8259" s="288" t="e">
        <f>VLOOKUP(A8259,Lists!B:D,3,FALSE)</f>
        <v>#N/A</v>
      </c>
      <c r="D8259" s="289" t="s">
        <v>5027</v>
      </c>
      <c r="E8259" s="289" t="s">
        <v>446</v>
      </c>
      <c r="F8259" s="289" t="s">
        <v>446</v>
      </c>
      <c r="G8259" s="289" t="s">
        <v>446</v>
      </c>
      <c r="H8259" s="278" t="str">
        <f t="shared" si="258"/>
        <v>x</v>
      </c>
      <c r="I8259" s="252" t="s">
        <v>446</v>
      </c>
      <c r="J8259" s="289" t="s">
        <v>6466</v>
      </c>
      <c r="K8259" s="278" t="e">
        <f t="shared" si="259"/>
        <v>#N/A</v>
      </c>
      <c r="L8259" s="290">
        <v>43684</v>
      </c>
      <c r="M8259" s="290" t="s">
        <v>3248</v>
      </c>
    </row>
    <row r="8260" spans="1:13" s="269" customFormat="1" ht="15.5" hidden="1" thickTop="1" thickBot="1" x14ac:dyDescent="0.4">
      <c r="A8260" s="283" t="s">
        <v>6448</v>
      </c>
      <c r="B8260" s="284" t="e">
        <f>VLOOKUP(A8260,Lists!B:C,2,FALSE)</f>
        <v>#N/A</v>
      </c>
      <c r="C8260" s="284" t="e">
        <f>VLOOKUP(A8260,Lists!B:D,3,FALSE)</f>
        <v>#N/A</v>
      </c>
      <c r="D8260" s="285" t="s">
        <v>5029</v>
      </c>
      <c r="E8260" s="285">
        <v>119</v>
      </c>
      <c r="F8260" s="285" t="s">
        <v>6452</v>
      </c>
      <c r="G8260" s="285" t="s">
        <v>731</v>
      </c>
      <c r="H8260" s="278">
        <f t="shared" si="258"/>
        <v>2</v>
      </c>
      <c r="I8260" s="251" t="s">
        <v>6458</v>
      </c>
      <c r="J8260" s="285" t="s">
        <v>6467</v>
      </c>
      <c r="K8260" s="278" t="e">
        <f t="shared" si="259"/>
        <v>#N/A</v>
      </c>
      <c r="L8260" s="286">
        <v>43684</v>
      </c>
      <c r="M8260" s="286" t="s">
        <v>3248</v>
      </c>
    </row>
    <row r="8261" spans="1:13" s="269" customFormat="1" ht="15.5" hidden="1" thickTop="1" thickBot="1" x14ac:dyDescent="0.4">
      <c r="A8261" s="287" t="s">
        <v>6448</v>
      </c>
      <c r="B8261" s="288" t="e">
        <f>VLOOKUP(A8261,Lists!B:C,2,FALSE)</f>
        <v>#N/A</v>
      </c>
      <c r="C8261" s="288" t="e">
        <f>VLOOKUP(A8261,Lists!B:D,3,FALSE)</f>
        <v>#N/A</v>
      </c>
      <c r="D8261" s="289" t="s">
        <v>5115</v>
      </c>
      <c r="E8261" s="289">
        <v>349</v>
      </c>
      <c r="F8261" s="289"/>
      <c r="G8261" s="289" t="s">
        <v>731</v>
      </c>
      <c r="H8261" s="278">
        <f t="shared" si="258"/>
        <v>2</v>
      </c>
      <c r="I8261" s="252"/>
      <c r="J8261" s="289" t="s">
        <v>6468</v>
      </c>
      <c r="K8261" s="278" t="e">
        <f t="shared" si="259"/>
        <v>#N/A</v>
      </c>
      <c r="L8261" s="290">
        <v>43684</v>
      </c>
      <c r="M8261" s="290" t="s">
        <v>3248</v>
      </c>
    </row>
    <row r="8262" spans="1:13" s="269" customFormat="1" ht="15.5" hidden="1" thickTop="1" thickBot="1" x14ac:dyDescent="0.4">
      <c r="A8262" s="283" t="s">
        <v>6448</v>
      </c>
      <c r="B8262" s="284" t="e">
        <f>VLOOKUP(A8262,Lists!B:C,2,FALSE)</f>
        <v>#N/A</v>
      </c>
      <c r="C8262" s="284" t="e">
        <f>VLOOKUP(A8262,Lists!B:D,3,FALSE)</f>
        <v>#N/A</v>
      </c>
      <c r="D8262" s="285" t="s">
        <v>5108</v>
      </c>
      <c r="E8262" s="285" t="s">
        <v>446</v>
      </c>
      <c r="F8262" s="285" t="s">
        <v>6453</v>
      </c>
      <c r="G8262" s="285" t="s">
        <v>446</v>
      </c>
      <c r="H8262" s="278" t="str">
        <f t="shared" si="258"/>
        <v>x</v>
      </c>
      <c r="I8262" s="251" t="s">
        <v>6459</v>
      </c>
      <c r="J8262" s="285" t="s">
        <v>6469</v>
      </c>
      <c r="K8262" s="278" t="e">
        <f t="shared" si="259"/>
        <v>#N/A</v>
      </c>
      <c r="L8262" s="286">
        <v>43684</v>
      </c>
      <c r="M8262" s="286" t="s">
        <v>3248</v>
      </c>
    </row>
    <row r="8263" spans="1:13" s="269" customFormat="1" ht="15.5" hidden="1" thickTop="1" thickBot="1" x14ac:dyDescent="0.4">
      <c r="A8263" s="287" t="s">
        <v>6448</v>
      </c>
      <c r="B8263" s="288" t="e">
        <f>VLOOKUP(A8263,Lists!B:C,2,FALSE)</f>
        <v>#N/A</v>
      </c>
      <c r="C8263" s="288" t="e">
        <f>VLOOKUP(A8263,Lists!B:D,3,FALSE)</f>
        <v>#N/A</v>
      </c>
      <c r="D8263" s="289" t="s">
        <v>5109</v>
      </c>
      <c r="E8263" s="289" t="s">
        <v>446</v>
      </c>
      <c r="F8263" s="289" t="s">
        <v>6453</v>
      </c>
      <c r="G8263" s="289" t="s">
        <v>446</v>
      </c>
      <c r="H8263" s="278" t="str">
        <f t="shared" si="258"/>
        <v>x</v>
      </c>
      <c r="I8263" s="252" t="s">
        <v>6459</v>
      </c>
      <c r="J8263" s="289" t="s">
        <v>6470</v>
      </c>
      <c r="K8263" s="278" t="e">
        <f t="shared" si="259"/>
        <v>#N/A</v>
      </c>
      <c r="L8263" s="290">
        <v>43684</v>
      </c>
      <c r="M8263" s="290" t="s">
        <v>3248</v>
      </c>
    </row>
    <row r="8264" spans="1:13" s="269" customFormat="1" ht="15.5" hidden="1" thickTop="1" thickBot="1" x14ac:dyDescent="0.4">
      <c r="A8264" s="283" t="s">
        <v>6448</v>
      </c>
      <c r="B8264" s="284" t="e">
        <f>VLOOKUP(A8264,Lists!B:C,2,FALSE)</f>
        <v>#N/A</v>
      </c>
      <c r="C8264" s="284" t="e">
        <f>VLOOKUP(A8264,Lists!B:D,3,FALSE)</f>
        <v>#N/A</v>
      </c>
      <c r="D8264" s="285" t="s">
        <v>742</v>
      </c>
      <c r="E8264" s="285" t="s">
        <v>446</v>
      </c>
      <c r="F8264" s="285" t="s">
        <v>446</v>
      </c>
      <c r="G8264" s="285" t="s">
        <v>446</v>
      </c>
      <c r="H8264" s="278" t="str">
        <f t="shared" si="258"/>
        <v>x</v>
      </c>
      <c r="I8264" s="251" t="s">
        <v>446</v>
      </c>
      <c r="J8264" s="285" t="s">
        <v>6471</v>
      </c>
      <c r="K8264" s="278" t="e">
        <f t="shared" si="259"/>
        <v>#N/A</v>
      </c>
      <c r="L8264" s="286">
        <v>43684</v>
      </c>
      <c r="M8264" s="286" t="s">
        <v>3248</v>
      </c>
    </row>
    <row r="8265" spans="1:13" s="269" customFormat="1" ht="15.5" hidden="1" thickTop="1" thickBot="1" x14ac:dyDescent="0.4">
      <c r="A8265" s="287" t="s">
        <v>6448</v>
      </c>
      <c r="B8265" s="288" t="e">
        <f>VLOOKUP(A8265,Lists!B:C,2,FALSE)</f>
        <v>#N/A</v>
      </c>
      <c r="C8265" s="288" t="e">
        <f>VLOOKUP(A8265,Lists!B:D,3,FALSE)</f>
        <v>#N/A</v>
      </c>
      <c r="D8265" s="289" t="s">
        <v>752</v>
      </c>
      <c r="E8265" s="289">
        <v>2164449</v>
      </c>
      <c r="F8265" s="289" t="s">
        <v>6453</v>
      </c>
      <c r="G8265" s="289" t="s">
        <v>731</v>
      </c>
      <c r="H8265" s="278">
        <f t="shared" si="258"/>
        <v>2</v>
      </c>
      <c r="I8265" s="252" t="s">
        <v>6460</v>
      </c>
      <c r="J8265" s="289" t="s">
        <v>6472</v>
      </c>
      <c r="K8265" s="278" t="e">
        <f t="shared" si="259"/>
        <v>#N/A</v>
      </c>
      <c r="L8265" s="290">
        <v>43684</v>
      </c>
      <c r="M8265" s="290" t="s">
        <v>3248</v>
      </c>
    </row>
    <row r="8266" spans="1:13" s="269" customFormat="1" ht="15.5" hidden="1" thickTop="1" thickBot="1" x14ac:dyDescent="0.4">
      <c r="A8266" s="283" t="s">
        <v>6448</v>
      </c>
      <c r="B8266" s="284" t="e">
        <f>VLOOKUP(A8266,Lists!B:C,2,FALSE)</f>
        <v>#N/A</v>
      </c>
      <c r="C8266" s="284" t="e">
        <f>VLOOKUP(A8266,Lists!B:D,3,FALSE)</f>
        <v>#N/A</v>
      </c>
      <c r="D8266" s="285" t="s">
        <v>5110</v>
      </c>
      <c r="E8266" s="285">
        <v>52154674</v>
      </c>
      <c r="F8266" s="285" t="s">
        <v>3813</v>
      </c>
      <c r="G8266" s="285" t="s">
        <v>731</v>
      </c>
      <c r="H8266" s="278">
        <f t="shared" si="258"/>
        <v>2</v>
      </c>
      <c r="I8266" s="251" t="s">
        <v>6455</v>
      </c>
      <c r="J8266" s="285" t="s">
        <v>6473</v>
      </c>
      <c r="K8266" s="278" t="e">
        <f t="shared" si="259"/>
        <v>#N/A</v>
      </c>
      <c r="L8266" s="286">
        <v>43684</v>
      </c>
      <c r="M8266" s="286" t="s">
        <v>3248</v>
      </c>
    </row>
    <row r="8267" spans="1:13" s="269" customFormat="1" ht="15.5" hidden="1" thickTop="1" thickBot="1" x14ac:dyDescent="0.4">
      <c r="A8267" s="287" t="s">
        <v>6448</v>
      </c>
      <c r="B8267" s="288" t="e">
        <f>VLOOKUP(A8267,Lists!B:C,2,FALSE)</f>
        <v>#N/A</v>
      </c>
      <c r="C8267" s="288" t="e">
        <f>VLOOKUP(A8267,Lists!B:D,3,FALSE)</f>
        <v>#N/A</v>
      </c>
      <c r="D8267" s="289" t="s">
        <v>5111</v>
      </c>
      <c r="E8267" s="289">
        <v>5435551</v>
      </c>
      <c r="F8267" s="289" t="s">
        <v>6450</v>
      </c>
      <c r="G8267" s="289" t="s">
        <v>731</v>
      </c>
      <c r="H8267" s="278">
        <f t="shared" si="258"/>
        <v>2</v>
      </c>
      <c r="I8267" s="252" t="s">
        <v>6456</v>
      </c>
      <c r="J8267" s="289" t="s">
        <v>6474</v>
      </c>
      <c r="K8267" s="278" t="e">
        <f t="shared" si="259"/>
        <v>#N/A</v>
      </c>
      <c r="L8267" s="290">
        <v>43684</v>
      </c>
      <c r="M8267" s="290" t="s">
        <v>3248</v>
      </c>
    </row>
    <row r="8268" spans="1:13" s="269" customFormat="1" ht="15.5" hidden="1" thickTop="1" thickBot="1" x14ac:dyDescent="0.4">
      <c r="A8268" s="283" t="s">
        <v>6448</v>
      </c>
      <c r="B8268" s="284" t="e">
        <f>VLOOKUP(A8268,Lists!B:C,2,FALSE)</f>
        <v>#N/A</v>
      </c>
      <c r="C8268" s="284" t="e">
        <f>VLOOKUP(A8268,Lists!B:D,3,FALSE)</f>
        <v>#N/A</v>
      </c>
      <c r="D8268" s="285" t="s">
        <v>5112</v>
      </c>
      <c r="E8268" s="285">
        <v>2164449</v>
      </c>
      <c r="F8268" s="285" t="s">
        <v>6453</v>
      </c>
      <c r="G8268" s="285" t="s">
        <v>731</v>
      </c>
      <c r="H8268" s="278">
        <f t="shared" si="258"/>
        <v>2</v>
      </c>
      <c r="I8268" s="251" t="s">
        <v>6460</v>
      </c>
      <c r="J8268" s="285" t="s">
        <v>6472</v>
      </c>
      <c r="K8268" s="278" t="e">
        <f t="shared" si="259"/>
        <v>#N/A</v>
      </c>
      <c r="L8268" s="286">
        <v>43684</v>
      </c>
      <c r="M8268" s="286" t="s">
        <v>3248</v>
      </c>
    </row>
    <row r="8269" spans="1:13" s="269" customFormat="1" ht="15.5" hidden="1" thickTop="1" thickBot="1" x14ac:dyDescent="0.4">
      <c r="A8269" s="287" t="s">
        <v>6448</v>
      </c>
      <c r="B8269" s="288" t="e">
        <f>VLOOKUP(A8269,Lists!B:C,2,FALSE)</f>
        <v>#N/A</v>
      </c>
      <c r="C8269" s="288" t="e">
        <f>VLOOKUP(A8269,Lists!B:D,3,FALSE)</f>
        <v>#N/A</v>
      </c>
      <c r="D8269" s="289" t="s">
        <v>5113</v>
      </c>
      <c r="E8269" s="289">
        <v>0</v>
      </c>
      <c r="F8269" s="289" t="s">
        <v>446</v>
      </c>
      <c r="G8269" s="289" t="s">
        <v>730</v>
      </c>
      <c r="H8269" s="278">
        <f t="shared" si="258"/>
        <v>3</v>
      </c>
      <c r="I8269" s="252" t="s">
        <v>446</v>
      </c>
      <c r="J8269" s="289" t="s">
        <v>6475</v>
      </c>
      <c r="K8269" s="278" t="e">
        <f t="shared" si="259"/>
        <v>#N/A</v>
      </c>
      <c r="L8269" s="290">
        <v>43684</v>
      </c>
      <c r="M8269" s="290" t="s">
        <v>3248</v>
      </c>
    </row>
    <row r="8270" spans="1:13" s="269" customFormat="1" ht="15.5" hidden="1" thickTop="1" thickBot="1" x14ac:dyDescent="0.4">
      <c r="A8270" s="283" t="s">
        <v>6448</v>
      </c>
      <c r="B8270" s="284" t="e">
        <f>VLOOKUP(A8270,Lists!B:C,2,FALSE)</f>
        <v>#N/A</v>
      </c>
      <c r="C8270" s="284" t="e">
        <f>VLOOKUP(A8270,Lists!B:D,3,FALSE)</f>
        <v>#N/A</v>
      </c>
      <c r="D8270" s="285" t="s">
        <v>5114</v>
      </c>
      <c r="E8270" s="285">
        <v>0</v>
      </c>
      <c r="F8270" s="285" t="s">
        <v>446</v>
      </c>
      <c r="G8270" s="285" t="s">
        <v>730</v>
      </c>
      <c r="H8270" s="278">
        <f t="shared" si="258"/>
        <v>3</v>
      </c>
      <c r="I8270" s="251" t="s">
        <v>446</v>
      </c>
      <c r="J8270" s="285" t="s">
        <v>6476</v>
      </c>
      <c r="K8270" s="278" t="e">
        <f t="shared" si="259"/>
        <v>#N/A</v>
      </c>
      <c r="L8270" s="286">
        <v>43684</v>
      </c>
      <c r="M8270" s="286" t="s">
        <v>3248</v>
      </c>
    </row>
    <row r="8271" spans="1:13" s="269" customFormat="1" ht="15.5" hidden="1" thickTop="1" thickBot="1" x14ac:dyDescent="0.4">
      <c r="A8271" s="287" t="s">
        <v>6448</v>
      </c>
      <c r="B8271" s="288" t="e">
        <f>VLOOKUP(A8271,Lists!B:C,2,FALSE)</f>
        <v>#N/A</v>
      </c>
      <c r="C8271" s="288" t="e">
        <f>VLOOKUP(A8271,Lists!B:D,3,FALSE)</f>
        <v>#N/A</v>
      </c>
      <c r="D8271" s="289" t="s">
        <v>688</v>
      </c>
      <c r="E8271" s="289">
        <v>3</v>
      </c>
      <c r="F8271" s="289" t="s">
        <v>446</v>
      </c>
      <c r="G8271" s="289" t="s">
        <v>732</v>
      </c>
      <c r="H8271" s="278">
        <f t="shared" si="258"/>
        <v>1</v>
      </c>
      <c r="I8271" s="252" t="s">
        <v>446</v>
      </c>
      <c r="J8271" s="289" t="s">
        <v>6477</v>
      </c>
      <c r="K8271" s="278" t="e">
        <f t="shared" si="259"/>
        <v>#N/A</v>
      </c>
      <c r="L8271" s="290">
        <v>43684</v>
      </c>
      <c r="M8271" s="290" t="s">
        <v>3248</v>
      </c>
    </row>
    <row r="8272" spans="1:13" s="269" customFormat="1" ht="15.5" hidden="1" thickTop="1" thickBot="1" x14ac:dyDescent="0.4">
      <c r="A8272" s="283" t="s">
        <v>6448</v>
      </c>
      <c r="B8272" s="284" t="e">
        <f>VLOOKUP(A8272,Lists!B:C,2,FALSE)</f>
        <v>#N/A</v>
      </c>
      <c r="C8272" s="284" t="e">
        <f>VLOOKUP(A8272,Lists!B:D,3,FALSE)</f>
        <v>#N/A</v>
      </c>
      <c r="D8272" s="285" t="s">
        <v>691</v>
      </c>
      <c r="E8272" s="285" t="s">
        <v>446</v>
      </c>
      <c r="F8272" s="285" t="s">
        <v>446</v>
      </c>
      <c r="G8272" s="285" t="s">
        <v>446</v>
      </c>
      <c r="H8272" s="278" t="str">
        <f t="shared" si="258"/>
        <v>x</v>
      </c>
      <c r="I8272" s="251" t="s">
        <v>446</v>
      </c>
      <c r="J8272" s="285" t="s">
        <v>6478</v>
      </c>
      <c r="K8272" s="278" t="e">
        <f t="shared" si="259"/>
        <v>#N/A</v>
      </c>
      <c r="L8272" s="286">
        <v>43684</v>
      </c>
      <c r="M8272" s="286" t="s">
        <v>3248</v>
      </c>
    </row>
    <row r="8273" spans="1:13" s="269" customFormat="1" ht="15.5" hidden="1" thickTop="1" thickBot="1" x14ac:dyDescent="0.4">
      <c r="A8273" s="287" t="s">
        <v>6448</v>
      </c>
      <c r="B8273" s="288" t="e">
        <f>VLOOKUP(A8273,Lists!B:C,2,FALSE)</f>
        <v>#N/A</v>
      </c>
      <c r="C8273" s="288" t="e">
        <f>VLOOKUP(A8273,Lists!B:D,3,FALSE)</f>
        <v>#N/A</v>
      </c>
      <c r="D8273" s="289" t="s">
        <v>692</v>
      </c>
      <c r="E8273" s="289" t="s">
        <v>446</v>
      </c>
      <c r="F8273" s="289" t="s">
        <v>446</v>
      </c>
      <c r="G8273" s="289" t="s">
        <v>446</v>
      </c>
      <c r="H8273" s="278" t="str">
        <f t="shared" si="258"/>
        <v>x</v>
      </c>
      <c r="I8273" s="252" t="s">
        <v>446</v>
      </c>
      <c r="J8273" s="289" t="s">
        <v>6479</v>
      </c>
      <c r="K8273" s="278" t="e">
        <f t="shared" si="259"/>
        <v>#N/A</v>
      </c>
      <c r="L8273" s="290">
        <v>43684</v>
      </c>
      <c r="M8273" s="290" t="s">
        <v>3248</v>
      </c>
    </row>
    <row r="8274" spans="1:13" s="269" customFormat="1" ht="15.5" hidden="1" thickTop="1" thickBot="1" x14ac:dyDescent="0.4">
      <c r="A8274" s="283" t="s">
        <v>6448</v>
      </c>
      <c r="B8274" s="284" t="e">
        <f>VLOOKUP(A8274,Lists!B:C,2,FALSE)</f>
        <v>#N/A</v>
      </c>
      <c r="C8274" s="284" t="e">
        <f>VLOOKUP(A8274,Lists!B:D,3,FALSE)</f>
        <v>#N/A</v>
      </c>
      <c r="D8274" s="285" t="s">
        <v>643</v>
      </c>
      <c r="E8274" s="285">
        <v>1</v>
      </c>
      <c r="F8274" s="285" t="s">
        <v>4456</v>
      </c>
      <c r="G8274" s="285" t="s">
        <v>731</v>
      </c>
      <c r="H8274" s="278">
        <f t="shared" si="258"/>
        <v>2</v>
      </c>
      <c r="I8274" s="251" t="s">
        <v>6439</v>
      </c>
      <c r="J8274" s="285" t="s">
        <v>4456</v>
      </c>
      <c r="K8274" s="278" t="e">
        <f t="shared" si="259"/>
        <v>#N/A</v>
      </c>
      <c r="L8274" s="286">
        <v>43684</v>
      </c>
      <c r="M8274" s="286" t="s">
        <v>3248</v>
      </c>
    </row>
    <row r="8275" spans="1:13" s="269" customFormat="1" ht="15.5" hidden="1" thickTop="1" thickBot="1" x14ac:dyDescent="0.4">
      <c r="A8275" s="287" t="s">
        <v>6448</v>
      </c>
      <c r="B8275" s="288" t="e">
        <f>VLOOKUP(A8275,Lists!B:C,2,FALSE)</f>
        <v>#N/A</v>
      </c>
      <c r="C8275" s="288" t="e">
        <f>VLOOKUP(A8275,Lists!B:D,3,FALSE)</f>
        <v>#N/A</v>
      </c>
      <c r="D8275" s="289" t="s">
        <v>644</v>
      </c>
      <c r="E8275" s="289">
        <v>1</v>
      </c>
      <c r="F8275" s="289" t="s">
        <v>4456</v>
      </c>
      <c r="G8275" s="289" t="s">
        <v>731</v>
      </c>
      <c r="H8275" s="278">
        <f t="shared" si="258"/>
        <v>2</v>
      </c>
      <c r="I8275" s="252" t="s">
        <v>6439</v>
      </c>
      <c r="J8275" s="289" t="s">
        <v>4456</v>
      </c>
      <c r="K8275" s="278" t="e">
        <f t="shared" si="259"/>
        <v>#N/A</v>
      </c>
      <c r="L8275" s="290">
        <v>43684</v>
      </c>
      <c r="M8275" s="290" t="s">
        <v>3248</v>
      </c>
    </row>
    <row r="8276" spans="1:13" s="269" customFormat="1" ht="15.5" hidden="1" thickTop="1" thickBot="1" x14ac:dyDescent="0.4">
      <c r="A8276" s="283" t="s">
        <v>6448</v>
      </c>
      <c r="B8276" s="284" t="e">
        <f>VLOOKUP(A8276,Lists!B:C,2,FALSE)</f>
        <v>#N/A</v>
      </c>
      <c r="C8276" s="284" t="e">
        <f>VLOOKUP(A8276,Lists!B:D,3,FALSE)</f>
        <v>#N/A</v>
      </c>
      <c r="D8276" s="285" t="s">
        <v>645</v>
      </c>
      <c r="E8276" s="285">
        <v>1</v>
      </c>
      <c r="F8276" s="285" t="s">
        <v>4456</v>
      </c>
      <c r="G8276" s="285" t="s">
        <v>731</v>
      </c>
      <c r="H8276" s="278">
        <f t="shared" si="258"/>
        <v>2</v>
      </c>
      <c r="I8276" s="251" t="s">
        <v>6439</v>
      </c>
      <c r="J8276" s="285" t="s">
        <v>4456</v>
      </c>
      <c r="K8276" s="278" t="e">
        <f t="shared" si="259"/>
        <v>#N/A</v>
      </c>
      <c r="L8276" s="286">
        <v>43684</v>
      </c>
      <c r="M8276" s="286" t="s">
        <v>3248</v>
      </c>
    </row>
    <row r="8277" spans="1:13" s="269" customFormat="1" ht="15.5" hidden="1" thickTop="1" thickBot="1" x14ac:dyDescent="0.4">
      <c r="A8277" s="287" t="s">
        <v>6448</v>
      </c>
      <c r="B8277" s="288" t="e">
        <f>VLOOKUP(A8277,Lists!B:C,2,FALSE)</f>
        <v>#N/A</v>
      </c>
      <c r="C8277" s="288" t="e">
        <f>VLOOKUP(A8277,Lists!B:D,3,FALSE)</f>
        <v>#N/A</v>
      </c>
      <c r="D8277" s="289" t="s">
        <v>646</v>
      </c>
      <c r="E8277" s="289">
        <v>1</v>
      </c>
      <c r="F8277" s="289" t="s">
        <v>4456</v>
      </c>
      <c r="G8277" s="289" t="s">
        <v>731</v>
      </c>
      <c r="H8277" s="278">
        <f t="shared" si="258"/>
        <v>2</v>
      </c>
      <c r="I8277" s="252" t="s">
        <v>6439</v>
      </c>
      <c r="J8277" s="289" t="s">
        <v>4456</v>
      </c>
      <c r="K8277" s="278" t="e">
        <f t="shared" si="259"/>
        <v>#N/A</v>
      </c>
      <c r="L8277" s="290">
        <v>43684</v>
      </c>
      <c r="M8277" s="290" t="s">
        <v>3248</v>
      </c>
    </row>
    <row r="8278" spans="1:13" s="269" customFormat="1" ht="15.5" hidden="1" thickTop="1" thickBot="1" x14ac:dyDescent="0.4">
      <c r="A8278" s="283" t="s">
        <v>6448</v>
      </c>
      <c r="B8278" s="284" t="e">
        <f>VLOOKUP(A8278,Lists!B:C,2,FALSE)</f>
        <v>#N/A</v>
      </c>
      <c r="C8278" s="284" t="e">
        <f>VLOOKUP(A8278,Lists!B:D,3,FALSE)</f>
        <v>#N/A</v>
      </c>
      <c r="D8278" s="285" t="s">
        <v>647</v>
      </c>
      <c r="E8278" s="285">
        <v>1</v>
      </c>
      <c r="F8278" s="285" t="s">
        <v>4456</v>
      </c>
      <c r="G8278" s="285" t="s">
        <v>731</v>
      </c>
      <c r="H8278" s="278">
        <f t="shared" si="258"/>
        <v>2</v>
      </c>
      <c r="I8278" s="251" t="s">
        <v>6439</v>
      </c>
      <c r="J8278" s="285" t="s">
        <v>4456</v>
      </c>
      <c r="K8278" s="278" t="e">
        <f t="shared" si="259"/>
        <v>#N/A</v>
      </c>
      <c r="L8278" s="286">
        <v>43684</v>
      </c>
      <c r="M8278" s="286" t="s">
        <v>3248</v>
      </c>
    </row>
    <row r="8279" spans="1:13" s="269" customFormat="1" ht="15.5" hidden="1" thickTop="1" thickBot="1" x14ac:dyDescent="0.4">
      <c r="A8279" s="287" t="s">
        <v>6448</v>
      </c>
      <c r="B8279" s="288" t="e">
        <f>VLOOKUP(A8279,Lists!B:C,2,FALSE)</f>
        <v>#N/A</v>
      </c>
      <c r="C8279" s="288" t="e">
        <f>VLOOKUP(A8279,Lists!B:D,3,FALSE)</f>
        <v>#N/A</v>
      </c>
      <c r="D8279" s="289" t="s">
        <v>648</v>
      </c>
      <c r="E8279" s="289">
        <v>2</v>
      </c>
      <c r="F8279" s="289" t="s">
        <v>4456</v>
      </c>
      <c r="G8279" s="289" t="s">
        <v>731</v>
      </c>
      <c r="H8279" s="278">
        <f t="shared" si="258"/>
        <v>2</v>
      </c>
      <c r="I8279" s="252" t="s">
        <v>6439</v>
      </c>
      <c r="J8279" s="289" t="s">
        <v>4456</v>
      </c>
      <c r="K8279" s="278" t="e">
        <f t="shared" si="259"/>
        <v>#N/A</v>
      </c>
      <c r="L8279" s="290">
        <v>43684</v>
      </c>
      <c r="M8279" s="290" t="s">
        <v>3248</v>
      </c>
    </row>
    <row r="8280" spans="1:13" s="269" customFormat="1" ht="15.5" hidden="1" thickTop="1" thickBot="1" x14ac:dyDescent="0.4">
      <c r="A8280" s="283" t="s">
        <v>6448</v>
      </c>
      <c r="B8280" s="284" t="e">
        <f>VLOOKUP(A8280,Lists!B:C,2,FALSE)</f>
        <v>#N/A</v>
      </c>
      <c r="C8280" s="284" t="e">
        <f>VLOOKUP(A8280,Lists!B:D,3,FALSE)</f>
        <v>#N/A</v>
      </c>
      <c r="D8280" s="285" t="s">
        <v>649</v>
      </c>
      <c r="E8280" s="285">
        <v>1</v>
      </c>
      <c r="F8280" s="285" t="s">
        <v>4456</v>
      </c>
      <c r="G8280" s="285" t="s">
        <v>731</v>
      </c>
      <c r="H8280" s="278">
        <f t="shared" si="258"/>
        <v>2</v>
      </c>
      <c r="I8280" s="251" t="s">
        <v>6439</v>
      </c>
      <c r="J8280" s="285" t="s">
        <v>4456</v>
      </c>
      <c r="K8280" s="278" t="e">
        <f t="shared" si="259"/>
        <v>#N/A</v>
      </c>
      <c r="L8280" s="286">
        <v>43684</v>
      </c>
      <c r="M8280" s="286" t="s">
        <v>3248</v>
      </c>
    </row>
    <row r="8281" spans="1:13" s="269" customFormat="1" ht="15.5" hidden="1" thickTop="1" thickBot="1" x14ac:dyDescent="0.4">
      <c r="A8281" s="287" t="s">
        <v>6448</v>
      </c>
      <c r="B8281" s="288" t="e">
        <f>VLOOKUP(A8281,Lists!B:C,2,FALSE)</f>
        <v>#N/A</v>
      </c>
      <c r="C8281" s="288" t="e">
        <f>VLOOKUP(A8281,Lists!B:D,3,FALSE)</f>
        <v>#N/A</v>
      </c>
      <c r="D8281" s="289" t="s">
        <v>650</v>
      </c>
      <c r="E8281" s="289">
        <v>0</v>
      </c>
      <c r="F8281" s="289" t="s">
        <v>4456</v>
      </c>
      <c r="G8281" s="289" t="s">
        <v>731</v>
      </c>
      <c r="H8281" s="278">
        <f t="shared" si="258"/>
        <v>2</v>
      </c>
      <c r="I8281" s="252" t="s">
        <v>6439</v>
      </c>
      <c r="J8281" s="289" t="s">
        <v>4456</v>
      </c>
      <c r="K8281" s="278" t="e">
        <f t="shared" si="259"/>
        <v>#N/A</v>
      </c>
      <c r="L8281" s="290">
        <v>43684</v>
      </c>
      <c r="M8281" s="290" t="s">
        <v>3248</v>
      </c>
    </row>
    <row r="8282" spans="1:13" s="269" customFormat="1" ht="15.5" hidden="1" thickTop="1" thickBot="1" x14ac:dyDescent="0.4">
      <c r="A8282" s="283" t="s">
        <v>6448</v>
      </c>
      <c r="B8282" s="284" t="e">
        <f>VLOOKUP(A8282,Lists!B:C,2,FALSE)</f>
        <v>#N/A</v>
      </c>
      <c r="C8282" s="284" t="e">
        <f>VLOOKUP(A8282,Lists!B:D,3,FALSE)</f>
        <v>#N/A</v>
      </c>
      <c r="D8282" s="285" t="s">
        <v>651</v>
      </c>
      <c r="E8282" s="285">
        <v>0</v>
      </c>
      <c r="F8282" s="285" t="s">
        <v>4456</v>
      </c>
      <c r="G8282" s="285" t="s">
        <v>731</v>
      </c>
      <c r="H8282" s="278">
        <f t="shared" si="258"/>
        <v>2</v>
      </c>
      <c r="I8282" s="251" t="s">
        <v>6439</v>
      </c>
      <c r="J8282" s="285" t="s">
        <v>4456</v>
      </c>
      <c r="K8282" s="278" t="e">
        <f t="shared" si="259"/>
        <v>#N/A</v>
      </c>
      <c r="L8282" s="286">
        <v>43684</v>
      </c>
      <c r="M8282" s="286" t="s">
        <v>3248</v>
      </c>
    </row>
    <row r="8283" spans="1:13" s="269" customFormat="1" ht="15.5" hidden="1" thickTop="1" thickBot="1" x14ac:dyDescent="0.4">
      <c r="A8283" s="287" t="s">
        <v>2962</v>
      </c>
      <c r="B8283" s="288" t="str">
        <f>VLOOKUP(A8283,Lists!B:C,2,FALSE)</f>
        <v>HND001</v>
      </c>
      <c r="C8283" s="288" t="str">
        <f>VLOOKUP(A8283,Lists!B:D,3,FALSE)</f>
        <v>HND</v>
      </c>
      <c r="D8283" s="289" t="s">
        <v>5028</v>
      </c>
      <c r="E8283" s="289">
        <v>10853</v>
      </c>
      <c r="F8283" s="289" t="s">
        <v>6480</v>
      </c>
      <c r="G8283" s="289" t="s">
        <v>732</v>
      </c>
      <c r="H8283" s="278">
        <f t="shared" si="258"/>
        <v>1</v>
      </c>
      <c r="I8283" s="252" t="s">
        <v>6481</v>
      </c>
      <c r="J8283" s="289" t="s">
        <v>6482</v>
      </c>
      <c r="K8283" s="278" t="str">
        <f t="shared" si="259"/>
        <v>HND001Illness cases reported</v>
      </c>
      <c r="L8283" s="290">
        <v>43689</v>
      </c>
      <c r="M8283" s="290" t="s">
        <v>3248</v>
      </c>
    </row>
    <row r="8284" spans="1:13" s="269" customFormat="1" ht="15.5" hidden="1" thickTop="1" thickBot="1" x14ac:dyDescent="0.4">
      <c r="A8284" s="283" t="s">
        <v>2962</v>
      </c>
      <c r="B8284" s="284" t="str">
        <f>VLOOKUP(A8284,Lists!B:C,2,FALSE)</f>
        <v>HND001</v>
      </c>
      <c r="C8284" s="284" t="str">
        <f>VLOOKUP(A8284,Lists!B:D,3,FALSE)</f>
        <v>HND</v>
      </c>
      <c r="D8284" s="285" t="s">
        <v>5029</v>
      </c>
      <c r="E8284" s="285">
        <v>1874</v>
      </c>
      <c r="F8284" s="285" t="s">
        <v>6483</v>
      </c>
      <c r="G8284" s="285" t="s">
        <v>731</v>
      </c>
      <c r="H8284" s="278">
        <f t="shared" si="258"/>
        <v>2</v>
      </c>
      <c r="I8284" s="251" t="s">
        <v>6484</v>
      </c>
      <c r="J8284" s="285" t="s">
        <v>6485</v>
      </c>
      <c r="K8284" s="278" t="str">
        <f t="shared" si="259"/>
        <v>HND001Fatalities reported</v>
      </c>
      <c r="L8284" s="286">
        <v>43689</v>
      </c>
      <c r="M8284" s="286" t="s">
        <v>3248</v>
      </c>
    </row>
    <row r="8285" spans="1:13" s="269" customFormat="1" ht="15.5" hidden="1" thickTop="1" thickBot="1" x14ac:dyDescent="0.4">
      <c r="A8285" s="287" t="s">
        <v>2962</v>
      </c>
      <c r="B8285" s="288" t="str">
        <f>VLOOKUP(A8285,Lists!B:C,2,FALSE)</f>
        <v>HND001</v>
      </c>
      <c r="C8285" s="288" t="str">
        <f>VLOOKUP(A8285,Lists!B:D,3,FALSE)</f>
        <v>HND</v>
      </c>
      <c r="D8285" s="289" t="s">
        <v>5115</v>
      </c>
      <c r="E8285" s="289">
        <v>1874</v>
      </c>
      <c r="F8285" s="289" t="s">
        <v>6483</v>
      </c>
      <c r="G8285" s="289" t="s">
        <v>731</v>
      </c>
      <c r="H8285" s="278">
        <f t="shared" si="258"/>
        <v>2</v>
      </c>
      <c r="I8285" s="252" t="s">
        <v>6484</v>
      </c>
      <c r="J8285" s="289" t="s">
        <v>6485</v>
      </c>
      <c r="K8285" s="278" t="str">
        <f t="shared" si="259"/>
        <v>HND001Fatalities in all crises</v>
      </c>
      <c r="L8285" s="290">
        <v>43689</v>
      </c>
      <c r="M8285" s="290" t="s">
        <v>3248</v>
      </c>
    </row>
    <row r="8286" spans="1:13" s="269" customFormat="1" ht="15.5" hidden="1" thickTop="1" thickBot="1" x14ac:dyDescent="0.4">
      <c r="A8286" s="283" t="s">
        <v>6499</v>
      </c>
      <c r="B8286" s="284" t="e">
        <f>VLOOKUP(A8286,Lists!B:C,2,FALSE)</f>
        <v>#N/A</v>
      </c>
      <c r="C8286" s="284" t="e">
        <f>VLOOKUP(A8286,Lists!B:D,3,FALSE)</f>
        <v>#N/A</v>
      </c>
      <c r="D8286" s="285" t="s">
        <v>522</v>
      </c>
      <c r="E8286" s="285">
        <v>143230113</v>
      </c>
      <c r="F8286" s="285" t="s">
        <v>5877</v>
      </c>
      <c r="G8286" s="285" t="s">
        <v>731</v>
      </c>
      <c r="H8286" s="278">
        <f t="shared" si="258"/>
        <v>2</v>
      </c>
      <c r="I8286" s="251" t="s">
        <v>5878</v>
      </c>
      <c r="J8286" s="285" t="s">
        <v>5879</v>
      </c>
      <c r="K8286" s="278" t="e">
        <f t="shared" si="259"/>
        <v>#N/A</v>
      </c>
      <c r="L8286" s="286">
        <v>43690</v>
      </c>
      <c r="M8286" s="286" t="s">
        <v>3248</v>
      </c>
    </row>
    <row r="8287" spans="1:13" s="269" customFormat="1" ht="15.5" hidden="1" thickTop="1" thickBot="1" x14ac:dyDescent="0.4">
      <c r="A8287" s="287" t="s">
        <v>6499</v>
      </c>
      <c r="B8287" s="288" t="e">
        <f>VLOOKUP(A8287,Lists!B:C,2,FALSE)</f>
        <v>#N/A</v>
      </c>
      <c r="C8287" s="288" t="e">
        <f>VLOOKUP(A8287,Lists!B:D,3,FALSE)</f>
        <v>#N/A</v>
      </c>
      <c r="D8287" s="289" t="s">
        <v>660</v>
      </c>
      <c r="E8287" s="289">
        <v>68430</v>
      </c>
      <c r="F8287" s="289" t="s">
        <v>6449</v>
      </c>
      <c r="G8287" s="289" t="s">
        <v>731</v>
      </c>
      <c r="H8287" s="278">
        <f t="shared" si="258"/>
        <v>2</v>
      </c>
      <c r="I8287" s="252" t="s">
        <v>6454</v>
      </c>
      <c r="J8287" s="289" t="s">
        <v>6516</v>
      </c>
      <c r="K8287" s="278" t="e">
        <f t="shared" si="259"/>
        <v>#N/A</v>
      </c>
      <c r="L8287" s="290">
        <v>43690</v>
      </c>
      <c r="M8287" s="290" t="s">
        <v>3248</v>
      </c>
    </row>
    <row r="8288" spans="1:13" s="269" customFormat="1" ht="15.5" hidden="1" thickTop="1" thickBot="1" x14ac:dyDescent="0.4">
      <c r="A8288" s="283" t="s">
        <v>6499</v>
      </c>
      <c r="B8288" s="284" t="e">
        <f>VLOOKUP(A8288,Lists!B:C,2,FALSE)</f>
        <v>#N/A</v>
      </c>
      <c r="C8288" s="284" t="e">
        <f>VLOOKUP(A8288,Lists!B:D,3,FALSE)</f>
        <v>#N/A</v>
      </c>
      <c r="D8288" s="285" t="s">
        <v>737</v>
      </c>
      <c r="E8288" s="285">
        <v>59754674</v>
      </c>
      <c r="F8288" s="285" t="s">
        <v>3813</v>
      </c>
      <c r="G8288" s="285" t="s">
        <v>731</v>
      </c>
      <c r="H8288" s="278">
        <f t="shared" si="258"/>
        <v>2</v>
      </c>
      <c r="I8288" s="251" t="s">
        <v>6455</v>
      </c>
      <c r="J8288" s="285" t="s">
        <v>6517</v>
      </c>
      <c r="K8288" s="278" t="e">
        <f t="shared" si="259"/>
        <v>#N/A</v>
      </c>
      <c r="L8288" s="286">
        <v>43690</v>
      </c>
      <c r="M8288" s="286" t="s">
        <v>3248</v>
      </c>
    </row>
    <row r="8289" spans="1:13" s="269" customFormat="1" ht="15.5" hidden="1" thickTop="1" thickBot="1" x14ac:dyDescent="0.4">
      <c r="A8289" s="287" t="s">
        <v>6499</v>
      </c>
      <c r="B8289" s="288" t="e">
        <f>VLOOKUP(A8289,Lists!B:C,2,FALSE)</f>
        <v>#N/A</v>
      </c>
      <c r="C8289" s="288" t="e">
        <f>VLOOKUP(A8289,Lists!B:D,3,FALSE)</f>
        <v>#N/A</v>
      </c>
      <c r="D8289" s="289" t="s">
        <v>533</v>
      </c>
      <c r="E8289" s="289">
        <v>8982881</v>
      </c>
      <c r="F8289" s="289" t="s">
        <v>6500</v>
      </c>
      <c r="G8289" s="289" t="s">
        <v>731</v>
      </c>
      <c r="H8289" s="278">
        <f t="shared" si="258"/>
        <v>2</v>
      </c>
      <c r="I8289" s="252" t="s">
        <v>6509</v>
      </c>
      <c r="J8289" s="289" t="s">
        <v>6518</v>
      </c>
      <c r="K8289" s="278" t="e">
        <f t="shared" si="259"/>
        <v>#N/A</v>
      </c>
      <c r="L8289" s="290">
        <v>43690</v>
      </c>
      <c r="M8289" s="290" t="s">
        <v>3248</v>
      </c>
    </row>
    <row r="8290" spans="1:13" s="269" customFormat="1" ht="15.5" thickTop="1" thickBot="1" x14ac:dyDescent="0.4">
      <c r="A8290" s="283" t="s">
        <v>6499</v>
      </c>
      <c r="B8290" s="284" t="e">
        <f>VLOOKUP(A8290,Lists!B:C,2,FALSE)</f>
        <v>#N/A</v>
      </c>
      <c r="C8290" s="284" t="e">
        <f>VLOOKUP(A8290,Lists!B:D,3,FALSE)</f>
        <v>#N/A</v>
      </c>
      <c r="D8290" s="285" t="s">
        <v>666</v>
      </c>
      <c r="E8290" s="285">
        <v>1219113</v>
      </c>
      <c r="F8290" s="285" t="s">
        <v>6501</v>
      </c>
      <c r="G8290" s="285" t="s">
        <v>731</v>
      </c>
      <c r="H8290" s="278">
        <f t="shared" si="258"/>
        <v>2</v>
      </c>
      <c r="I8290" s="251" t="s">
        <v>6510</v>
      </c>
      <c r="J8290" s="285" t="s">
        <v>6519</v>
      </c>
      <c r="K8290" s="278" t="e">
        <f t="shared" si="259"/>
        <v>#N/A</v>
      </c>
      <c r="L8290" s="286">
        <v>43690</v>
      </c>
      <c r="M8290" s="286" t="s">
        <v>3248</v>
      </c>
    </row>
    <row r="8291" spans="1:13" s="269" customFormat="1" ht="15.5" hidden="1" thickTop="1" thickBot="1" x14ac:dyDescent="0.4">
      <c r="A8291" s="287" t="s">
        <v>6499</v>
      </c>
      <c r="B8291" s="288" t="e">
        <f>VLOOKUP(A8291,Lists!B:C,2,FALSE)</f>
        <v>#N/A</v>
      </c>
      <c r="C8291" s="288" t="e">
        <f>VLOOKUP(A8291,Lists!B:D,3,FALSE)</f>
        <v>#N/A</v>
      </c>
      <c r="D8291" s="289" t="s">
        <v>5028</v>
      </c>
      <c r="E8291" s="289">
        <v>656921</v>
      </c>
      <c r="F8291" s="289" t="s">
        <v>6502</v>
      </c>
      <c r="G8291" s="289" t="s">
        <v>731</v>
      </c>
      <c r="H8291" s="278">
        <f t="shared" si="258"/>
        <v>2</v>
      </c>
      <c r="I8291" s="252" t="s">
        <v>6511</v>
      </c>
      <c r="J8291" s="289" t="s">
        <v>6520</v>
      </c>
      <c r="K8291" s="278" t="e">
        <f t="shared" si="259"/>
        <v>#N/A</v>
      </c>
      <c r="L8291" s="290">
        <v>43690</v>
      </c>
      <c r="M8291" s="290" t="s">
        <v>3248</v>
      </c>
    </row>
    <row r="8292" spans="1:13" s="269" customFormat="1" ht="15.5" hidden="1" thickTop="1" thickBot="1" x14ac:dyDescent="0.4">
      <c r="A8292" s="283" t="s">
        <v>6499</v>
      </c>
      <c r="B8292" s="284" t="e">
        <f>VLOOKUP(A8292,Lists!B:C,2,FALSE)</f>
        <v>#N/A</v>
      </c>
      <c r="C8292" s="284" t="e">
        <f>VLOOKUP(A8292,Lists!B:D,3,FALSE)</f>
        <v>#N/A</v>
      </c>
      <c r="D8292" s="285" t="s">
        <v>5027</v>
      </c>
      <c r="E8292" s="285">
        <v>37909</v>
      </c>
      <c r="F8292" s="285" t="s">
        <v>5884</v>
      </c>
      <c r="G8292" s="285" t="s">
        <v>731</v>
      </c>
      <c r="H8292" s="278">
        <f t="shared" si="258"/>
        <v>2</v>
      </c>
      <c r="I8292" s="251" t="s">
        <v>1421</v>
      </c>
      <c r="J8292" s="285" t="s">
        <v>6528</v>
      </c>
      <c r="K8292" s="278" t="e">
        <f t="shared" si="259"/>
        <v>#N/A</v>
      </c>
      <c r="L8292" s="286">
        <v>43690</v>
      </c>
      <c r="M8292" s="286" t="s">
        <v>3248</v>
      </c>
    </row>
    <row r="8293" spans="1:13" s="269" customFormat="1" ht="15.5" hidden="1" thickTop="1" thickBot="1" x14ac:dyDescent="0.4">
      <c r="A8293" s="287" t="s">
        <v>6499</v>
      </c>
      <c r="B8293" s="288" t="e">
        <f>VLOOKUP(A8293,Lists!B:C,2,FALSE)</f>
        <v>#N/A</v>
      </c>
      <c r="C8293" s="288" t="e">
        <f>VLOOKUP(A8293,Lists!B:D,3,FALSE)</f>
        <v>#N/A</v>
      </c>
      <c r="D8293" s="289" t="s">
        <v>5029</v>
      </c>
      <c r="E8293" s="289">
        <v>349</v>
      </c>
      <c r="F8293" s="289" t="s">
        <v>6503</v>
      </c>
      <c r="G8293" s="289" t="s">
        <v>731</v>
      </c>
      <c r="H8293" s="278">
        <f t="shared" si="258"/>
        <v>2</v>
      </c>
      <c r="I8293" s="252" t="s">
        <v>6512</v>
      </c>
      <c r="J8293" s="289" t="s">
        <v>6521</v>
      </c>
      <c r="K8293" s="278" t="e">
        <f t="shared" si="259"/>
        <v>#N/A</v>
      </c>
      <c r="L8293" s="290">
        <v>43690</v>
      </c>
      <c r="M8293" s="290" t="s">
        <v>3248</v>
      </c>
    </row>
    <row r="8294" spans="1:13" s="269" customFormat="1" ht="15.5" hidden="1" thickTop="1" thickBot="1" x14ac:dyDescent="0.4">
      <c r="A8294" s="283" t="s">
        <v>6499</v>
      </c>
      <c r="B8294" s="284" t="e">
        <f>VLOOKUP(A8294,Lists!B:C,2,FALSE)</f>
        <v>#N/A</v>
      </c>
      <c r="C8294" s="284" t="e">
        <f>VLOOKUP(A8294,Lists!B:D,3,FALSE)</f>
        <v>#N/A</v>
      </c>
      <c r="D8294" s="285" t="s">
        <v>5115</v>
      </c>
      <c r="E8294" s="285">
        <v>349</v>
      </c>
      <c r="F8294" s="285" t="s">
        <v>6503</v>
      </c>
      <c r="G8294" s="285" t="s">
        <v>731</v>
      </c>
      <c r="H8294" s="278">
        <f t="shared" si="258"/>
        <v>2</v>
      </c>
      <c r="I8294" s="251" t="s">
        <v>6512</v>
      </c>
      <c r="J8294" s="285" t="s">
        <v>6521</v>
      </c>
      <c r="K8294" s="278" t="e">
        <f t="shared" si="259"/>
        <v>#N/A</v>
      </c>
      <c r="L8294" s="286">
        <v>43690</v>
      </c>
      <c r="M8294" s="286" t="s">
        <v>3248</v>
      </c>
    </row>
    <row r="8295" spans="1:13" s="269" customFormat="1" ht="15.5" hidden="1" thickTop="1" thickBot="1" x14ac:dyDescent="0.4">
      <c r="A8295" s="287" t="s">
        <v>6499</v>
      </c>
      <c r="B8295" s="288" t="e">
        <f>VLOOKUP(A8295,Lists!B:C,2,FALSE)</f>
        <v>#N/A</v>
      </c>
      <c r="C8295" s="288" t="e">
        <f>VLOOKUP(A8295,Lists!B:D,3,FALSE)</f>
        <v>#N/A</v>
      </c>
      <c r="D8295" s="289" t="s">
        <v>5108</v>
      </c>
      <c r="E8295" s="289" t="s">
        <v>446</v>
      </c>
      <c r="F8295" s="289" t="s">
        <v>446</v>
      </c>
      <c r="G8295" s="289" t="s">
        <v>446</v>
      </c>
      <c r="H8295" s="278" t="str">
        <f t="shared" si="258"/>
        <v>x</v>
      </c>
      <c r="I8295" s="252" t="s">
        <v>446</v>
      </c>
      <c r="J8295" s="289" t="s">
        <v>2582</v>
      </c>
      <c r="K8295" s="278" t="e">
        <f t="shared" si="259"/>
        <v>#N/A</v>
      </c>
      <c r="L8295" s="290">
        <v>43690</v>
      </c>
      <c r="M8295" s="290" t="s">
        <v>3248</v>
      </c>
    </row>
    <row r="8296" spans="1:13" s="269" customFormat="1" ht="15.5" hidden="1" thickTop="1" thickBot="1" x14ac:dyDescent="0.4">
      <c r="A8296" s="283" t="s">
        <v>6499</v>
      </c>
      <c r="B8296" s="284" t="e">
        <f>VLOOKUP(A8296,Lists!B:C,2,FALSE)</f>
        <v>#N/A</v>
      </c>
      <c r="C8296" s="284" t="e">
        <f>VLOOKUP(A8296,Lists!B:D,3,FALSE)</f>
        <v>#N/A</v>
      </c>
      <c r="D8296" s="285" t="s">
        <v>5109</v>
      </c>
      <c r="E8296" s="285" t="s">
        <v>446</v>
      </c>
      <c r="F8296" s="285" t="s">
        <v>446</v>
      </c>
      <c r="G8296" s="285" t="s">
        <v>446</v>
      </c>
      <c r="H8296" s="278" t="str">
        <f t="shared" si="258"/>
        <v>x</v>
      </c>
      <c r="I8296" s="251" t="s">
        <v>446</v>
      </c>
      <c r="J8296" s="285" t="s">
        <v>2582</v>
      </c>
      <c r="K8296" s="278" t="e">
        <f t="shared" si="259"/>
        <v>#N/A</v>
      </c>
      <c r="L8296" s="286">
        <v>43690</v>
      </c>
      <c r="M8296" s="286" t="s">
        <v>3248</v>
      </c>
    </row>
    <row r="8297" spans="1:13" s="269" customFormat="1" ht="15.5" hidden="1" thickTop="1" thickBot="1" x14ac:dyDescent="0.4">
      <c r="A8297" s="287" t="s">
        <v>6499</v>
      </c>
      <c r="B8297" s="288" t="e">
        <f>VLOOKUP(A8297,Lists!B:C,2,FALSE)</f>
        <v>#N/A</v>
      </c>
      <c r="C8297" s="288" t="e">
        <f>VLOOKUP(A8297,Lists!B:D,3,FALSE)</f>
        <v>#N/A</v>
      </c>
      <c r="D8297" s="289" t="s">
        <v>742</v>
      </c>
      <c r="E8297" s="289" t="s">
        <v>446</v>
      </c>
      <c r="F8297" s="289" t="s">
        <v>446</v>
      </c>
      <c r="G8297" s="289" t="s">
        <v>446</v>
      </c>
      <c r="H8297" s="278" t="str">
        <f t="shared" si="258"/>
        <v>x</v>
      </c>
      <c r="I8297" s="252" t="s">
        <v>446</v>
      </c>
      <c r="J8297" s="289" t="s">
        <v>6522</v>
      </c>
      <c r="K8297" s="278" t="e">
        <f t="shared" si="259"/>
        <v>#N/A</v>
      </c>
      <c r="L8297" s="290">
        <v>43690</v>
      </c>
      <c r="M8297" s="290" t="s">
        <v>3248</v>
      </c>
    </row>
    <row r="8298" spans="1:13" s="269" customFormat="1" ht="15.5" hidden="1" thickTop="1" thickBot="1" x14ac:dyDescent="0.4">
      <c r="A8298" s="283" t="s">
        <v>6499</v>
      </c>
      <c r="B8298" s="284" t="e">
        <f>VLOOKUP(A8298,Lists!B:C,2,FALSE)</f>
        <v>#N/A</v>
      </c>
      <c r="C8298" s="284" t="e">
        <f>VLOOKUP(A8298,Lists!B:D,3,FALSE)</f>
        <v>#N/A</v>
      </c>
      <c r="D8298" s="285" t="s">
        <v>752</v>
      </c>
      <c r="E8298" s="285">
        <v>3005543</v>
      </c>
      <c r="F8298" s="285" t="s">
        <v>6504</v>
      </c>
      <c r="G8298" s="285" t="s">
        <v>731</v>
      </c>
      <c r="H8298" s="278">
        <f t="shared" si="258"/>
        <v>2</v>
      </c>
      <c r="I8298" s="251" t="s">
        <v>5888</v>
      </c>
      <c r="J8298" s="285" t="s">
        <v>5413</v>
      </c>
      <c r="K8298" s="278" t="e">
        <f t="shared" si="259"/>
        <v>#N/A</v>
      </c>
      <c r="L8298" s="286">
        <v>43690</v>
      </c>
      <c r="M8298" s="286" t="s">
        <v>3248</v>
      </c>
    </row>
    <row r="8299" spans="1:13" s="269" customFormat="1" ht="15.5" hidden="1" thickTop="1" thickBot="1" x14ac:dyDescent="0.4">
      <c r="A8299" s="287" t="s">
        <v>6499</v>
      </c>
      <c r="B8299" s="288" t="e">
        <f>VLOOKUP(A8299,Lists!B:C,2,FALSE)</f>
        <v>#N/A</v>
      </c>
      <c r="C8299" s="288" t="e">
        <f>VLOOKUP(A8299,Lists!B:D,3,FALSE)</f>
        <v>#N/A</v>
      </c>
      <c r="D8299" s="289" t="s">
        <v>5110</v>
      </c>
      <c r="E8299" s="289">
        <v>52154674</v>
      </c>
      <c r="F8299" s="289" t="s">
        <v>6505</v>
      </c>
      <c r="G8299" s="289" t="s">
        <v>731</v>
      </c>
      <c r="H8299" s="278">
        <f t="shared" si="258"/>
        <v>2</v>
      </c>
      <c r="I8299" s="252" t="s">
        <v>6513</v>
      </c>
      <c r="J8299" s="289" t="s">
        <v>6523</v>
      </c>
      <c r="K8299" s="278" t="e">
        <f t="shared" si="259"/>
        <v>#N/A</v>
      </c>
      <c r="L8299" s="290">
        <v>43690</v>
      </c>
      <c r="M8299" s="290" t="s">
        <v>3248</v>
      </c>
    </row>
    <row r="8300" spans="1:13" s="269" customFormat="1" ht="15.5" hidden="1" thickTop="1" thickBot="1" x14ac:dyDescent="0.4">
      <c r="A8300" s="283" t="s">
        <v>6499</v>
      </c>
      <c r="B8300" s="284" t="e">
        <f>VLOOKUP(A8300,Lists!B:C,2,FALSE)</f>
        <v>#N/A</v>
      </c>
      <c r="C8300" s="284" t="e">
        <f>VLOOKUP(A8300,Lists!B:D,3,FALSE)</f>
        <v>#N/A</v>
      </c>
      <c r="D8300" s="285" t="s">
        <v>5111</v>
      </c>
      <c r="E8300" s="285">
        <v>5977338</v>
      </c>
      <c r="F8300" s="285" t="s">
        <v>6506</v>
      </c>
      <c r="G8300" s="285" t="s">
        <v>731</v>
      </c>
      <c r="H8300" s="278">
        <f t="shared" si="258"/>
        <v>2</v>
      </c>
      <c r="I8300" s="251" t="s">
        <v>6514</v>
      </c>
      <c r="J8300" s="285" t="s">
        <v>6524</v>
      </c>
      <c r="K8300" s="278" t="e">
        <f t="shared" si="259"/>
        <v>#N/A</v>
      </c>
      <c r="L8300" s="286">
        <v>43690</v>
      </c>
      <c r="M8300" s="286" t="s">
        <v>3248</v>
      </c>
    </row>
    <row r="8301" spans="1:13" s="269" customFormat="1" ht="15.5" hidden="1" thickTop="1" thickBot="1" x14ac:dyDescent="0.4">
      <c r="A8301" s="287" t="s">
        <v>6499</v>
      </c>
      <c r="B8301" s="288" t="e">
        <f>VLOOKUP(A8301,Lists!B:C,2,FALSE)</f>
        <v>#N/A</v>
      </c>
      <c r="C8301" s="288" t="e">
        <f>VLOOKUP(A8301,Lists!B:D,3,FALSE)</f>
        <v>#N/A</v>
      </c>
      <c r="D8301" s="289" t="s">
        <v>5112</v>
      </c>
      <c r="E8301" s="289">
        <v>2714138</v>
      </c>
      <c r="F8301" s="289" t="s">
        <v>6507</v>
      </c>
      <c r="G8301" s="289" t="s">
        <v>731</v>
      </c>
      <c r="H8301" s="278">
        <f t="shared" si="258"/>
        <v>2</v>
      </c>
      <c r="I8301" s="252" t="s">
        <v>6515</v>
      </c>
      <c r="J8301" s="289" t="s">
        <v>6525</v>
      </c>
      <c r="K8301" s="278" t="e">
        <f t="shared" si="259"/>
        <v>#N/A</v>
      </c>
      <c r="L8301" s="290">
        <v>43690</v>
      </c>
      <c r="M8301" s="290" t="s">
        <v>3248</v>
      </c>
    </row>
    <row r="8302" spans="1:13" s="269" customFormat="1" ht="15.5" hidden="1" thickTop="1" thickBot="1" x14ac:dyDescent="0.4">
      <c r="A8302" s="283" t="s">
        <v>6499</v>
      </c>
      <c r="B8302" s="284" t="e">
        <f>VLOOKUP(A8302,Lists!B:C,2,FALSE)</f>
        <v>#N/A</v>
      </c>
      <c r="C8302" s="284" t="e">
        <f>VLOOKUP(A8302,Lists!B:D,3,FALSE)</f>
        <v>#N/A</v>
      </c>
      <c r="D8302" s="285" t="s">
        <v>5113</v>
      </c>
      <c r="E8302" s="285">
        <v>272824</v>
      </c>
      <c r="F8302" s="285" t="s">
        <v>5415</v>
      </c>
      <c r="G8302" s="285" t="s">
        <v>730</v>
      </c>
      <c r="H8302" s="278">
        <f t="shared" si="258"/>
        <v>3</v>
      </c>
      <c r="I8302" s="251" t="s">
        <v>5888</v>
      </c>
      <c r="J8302" s="285" t="s">
        <v>6526</v>
      </c>
      <c r="K8302" s="278" t="e">
        <f t="shared" si="259"/>
        <v>#N/A</v>
      </c>
      <c r="L8302" s="286">
        <v>43690</v>
      </c>
      <c r="M8302" s="286" t="s">
        <v>3248</v>
      </c>
    </row>
    <row r="8303" spans="1:13" s="269" customFormat="1" ht="15.5" hidden="1" thickTop="1" thickBot="1" x14ac:dyDescent="0.4">
      <c r="A8303" s="287" t="s">
        <v>6499</v>
      </c>
      <c r="B8303" s="288" t="e">
        <f>VLOOKUP(A8303,Lists!B:C,2,FALSE)</f>
        <v>#N/A</v>
      </c>
      <c r="C8303" s="288" t="e">
        <f>VLOOKUP(A8303,Lists!B:D,3,FALSE)</f>
        <v>#N/A</v>
      </c>
      <c r="D8303" s="289" t="s">
        <v>5114</v>
      </c>
      <c r="E8303" s="289">
        <v>18581</v>
      </c>
      <c r="F8303" s="289" t="s">
        <v>5415</v>
      </c>
      <c r="G8303" s="289" t="s">
        <v>730</v>
      </c>
      <c r="H8303" s="278">
        <f t="shared" si="258"/>
        <v>3</v>
      </c>
      <c r="I8303" s="252" t="s">
        <v>5888</v>
      </c>
      <c r="J8303" s="289" t="s">
        <v>6526</v>
      </c>
      <c r="K8303" s="278" t="e">
        <f t="shared" si="259"/>
        <v>#N/A</v>
      </c>
      <c r="L8303" s="290">
        <v>43690</v>
      </c>
      <c r="M8303" s="290" t="s">
        <v>3248</v>
      </c>
    </row>
    <row r="8304" spans="1:13" s="269" customFormat="1" ht="15.5" hidden="1" thickTop="1" thickBot="1" x14ac:dyDescent="0.4">
      <c r="A8304" s="283" t="s">
        <v>6499</v>
      </c>
      <c r="B8304" s="284" t="e">
        <f>VLOOKUP(A8304,Lists!B:C,2,FALSE)</f>
        <v>#N/A</v>
      </c>
      <c r="C8304" s="284" t="e">
        <f>VLOOKUP(A8304,Lists!B:D,3,FALSE)</f>
        <v>#N/A</v>
      </c>
      <c r="D8304" s="285" t="s">
        <v>688</v>
      </c>
      <c r="E8304" s="285">
        <v>3</v>
      </c>
      <c r="F8304" s="285" t="s">
        <v>6508</v>
      </c>
      <c r="G8304" s="285" t="s">
        <v>732</v>
      </c>
      <c r="H8304" s="278">
        <f t="shared" si="258"/>
        <v>1</v>
      </c>
      <c r="I8304" s="251" t="s">
        <v>5414</v>
      </c>
      <c r="J8304" s="285" t="s">
        <v>6527</v>
      </c>
      <c r="K8304" s="278" t="e">
        <f t="shared" si="259"/>
        <v>#N/A</v>
      </c>
      <c r="L8304" s="286">
        <v>43690</v>
      </c>
      <c r="M8304" s="286" t="s">
        <v>3248</v>
      </c>
    </row>
    <row r="8305" spans="1:13" s="269" customFormat="1" ht="15.5" hidden="1" thickTop="1" thickBot="1" x14ac:dyDescent="0.4">
      <c r="A8305" s="287" t="s">
        <v>6499</v>
      </c>
      <c r="B8305" s="288" t="e">
        <f>VLOOKUP(A8305,Lists!B:C,2,FALSE)</f>
        <v>#N/A</v>
      </c>
      <c r="C8305" s="288" t="e">
        <f>VLOOKUP(A8305,Lists!B:D,3,FALSE)</f>
        <v>#N/A</v>
      </c>
      <c r="D8305" s="289" t="s">
        <v>691</v>
      </c>
      <c r="E8305" s="289" t="s">
        <v>446</v>
      </c>
      <c r="F8305" s="289" t="s">
        <v>446</v>
      </c>
      <c r="G8305" s="289" t="s">
        <v>446</v>
      </c>
      <c r="H8305" s="278" t="str">
        <f t="shared" si="258"/>
        <v>x</v>
      </c>
      <c r="I8305" s="252" t="s">
        <v>446</v>
      </c>
      <c r="J8305" s="289" t="s">
        <v>446</v>
      </c>
      <c r="K8305" s="278" t="e">
        <f t="shared" si="259"/>
        <v>#N/A</v>
      </c>
      <c r="L8305" s="290">
        <v>43690</v>
      </c>
      <c r="M8305" s="290" t="s">
        <v>3248</v>
      </c>
    </row>
    <row r="8306" spans="1:13" s="269" customFormat="1" ht="15.5" hidden="1" thickTop="1" thickBot="1" x14ac:dyDescent="0.4">
      <c r="A8306" s="283" t="s">
        <v>6499</v>
      </c>
      <c r="B8306" s="284" t="e">
        <f>VLOOKUP(A8306,Lists!B:C,2,FALSE)</f>
        <v>#N/A</v>
      </c>
      <c r="C8306" s="284" t="e">
        <f>VLOOKUP(A8306,Lists!B:D,3,FALSE)</f>
        <v>#N/A</v>
      </c>
      <c r="D8306" s="285" t="s">
        <v>692</v>
      </c>
      <c r="E8306" s="285" t="s">
        <v>446</v>
      </c>
      <c r="F8306" s="285" t="s">
        <v>446</v>
      </c>
      <c r="G8306" s="285" t="s">
        <v>446</v>
      </c>
      <c r="H8306" s="278" t="str">
        <f t="shared" si="258"/>
        <v>x</v>
      </c>
      <c r="I8306" s="251" t="s">
        <v>446</v>
      </c>
      <c r="J8306" s="285" t="s">
        <v>446</v>
      </c>
      <c r="K8306" s="278" t="e">
        <f t="shared" si="259"/>
        <v>#N/A</v>
      </c>
      <c r="L8306" s="286">
        <v>43690</v>
      </c>
      <c r="M8306" s="286" t="s">
        <v>3248</v>
      </c>
    </row>
    <row r="8307" spans="1:13" s="269" customFormat="1" ht="15.5" hidden="1" thickTop="1" thickBot="1" x14ac:dyDescent="0.4">
      <c r="A8307" s="287" t="s">
        <v>6499</v>
      </c>
      <c r="B8307" s="288" t="e">
        <f>VLOOKUP(A8307,Lists!B:C,2,FALSE)</f>
        <v>#N/A</v>
      </c>
      <c r="C8307" s="288" t="e">
        <f>VLOOKUP(A8307,Lists!B:D,3,FALSE)</f>
        <v>#N/A</v>
      </c>
      <c r="D8307" s="289" t="s">
        <v>643</v>
      </c>
      <c r="E8307" s="289">
        <v>1</v>
      </c>
      <c r="F8307" s="289" t="s">
        <v>4456</v>
      </c>
      <c r="G8307" s="289" t="s">
        <v>731</v>
      </c>
      <c r="H8307" s="278">
        <f t="shared" si="258"/>
        <v>2</v>
      </c>
      <c r="I8307" s="252" t="s">
        <v>6439</v>
      </c>
      <c r="J8307" s="289" t="s">
        <v>4456</v>
      </c>
      <c r="K8307" s="278" t="e">
        <f t="shared" si="259"/>
        <v>#N/A</v>
      </c>
      <c r="L8307" s="290">
        <v>43690</v>
      </c>
      <c r="M8307" s="290" t="s">
        <v>3248</v>
      </c>
    </row>
    <row r="8308" spans="1:13" s="269" customFormat="1" ht="15.5" hidden="1" thickTop="1" thickBot="1" x14ac:dyDescent="0.4">
      <c r="A8308" s="283" t="s">
        <v>6499</v>
      </c>
      <c r="B8308" s="284" t="e">
        <f>VLOOKUP(A8308,Lists!B:C,2,FALSE)</f>
        <v>#N/A</v>
      </c>
      <c r="C8308" s="284" t="e">
        <f>VLOOKUP(A8308,Lists!B:D,3,FALSE)</f>
        <v>#N/A</v>
      </c>
      <c r="D8308" s="285" t="s">
        <v>644</v>
      </c>
      <c r="E8308" s="285">
        <v>1</v>
      </c>
      <c r="F8308" s="285" t="s">
        <v>4456</v>
      </c>
      <c r="G8308" s="285" t="s">
        <v>731</v>
      </c>
      <c r="H8308" s="278">
        <f t="shared" si="258"/>
        <v>2</v>
      </c>
      <c r="I8308" s="251" t="s">
        <v>6439</v>
      </c>
      <c r="J8308" s="285" t="s">
        <v>4456</v>
      </c>
      <c r="K8308" s="278" t="e">
        <f t="shared" si="259"/>
        <v>#N/A</v>
      </c>
      <c r="L8308" s="286">
        <v>43690</v>
      </c>
      <c r="M8308" s="286" t="s">
        <v>3248</v>
      </c>
    </row>
    <row r="8309" spans="1:13" s="269" customFormat="1" ht="15.5" hidden="1" thickTop="1" thickBot="1" x14ac:dyDescent="0.4">
      <c r="A8309" s="287" t="s">
        <v>6499</v>
      </c>
      <c r="B8309" s="288" t="e">
        <f>VLOOKUP(A8309,Lists!B:C,2,FALSE)</f>
        <v>#N/A</v>
      </c>
      <c r="C8309" s="288" t="e">
        <f>VLOOKUP(A8309,Lists!B:D,3,FALSE)</f>
        <v>#N/A</v>
      </c>
      <c r="D8309" s="289" t="s">
        <v>645</v>
      </c>
      <c r="E8309" s="289">
        <v>1</v>
      </c>
      <c r="F8309" s="289" t="s">
        <v>4456</v>
      </c>
      <c r="G8309" s="289" t="s">
        <v>731</v>
      </c>
      <c r="H8309" s="278">
        <f t="shared" si="258"/>
        <v>2</v>
      </c>
      <c r="I8309" s="252" t="s">
        <v>6439</v>
      </c>
      <c r="J8309" s="289" t="s">
        <v>4456</v>
      </c>
      <c r="K8309" s="278" t="e">
        <f t="shared" si="259"/>
        <v>#N/A</v>
      </c>
      <c r="L8309" s="290">
        <v>43690</v>
      </c>
      <c r="M8309" s="290" t="s">
        <v>3248</v>
      </c>
    </row>
    <row r="8310" spans="1:13" s="269" customFormat="1" ht="15.5" hidden="1" thickTop="1" thickBot="1" x14ac:dyDescent="0.4">
      <c r="A8310" s="283" t="s">
        <v>6499</v>
      </c>
      <c r="B8310" s="284" t="e">
        <f>VLOOKUP(A8310,Lists!B:C,2,FALSE)</f>
        <v>#N/A</v>
      </c>
      <c r="C8310" s="284" t="e">
        <f>VLOOKUP(A8310,Lists!B:D,3,FALSE)</f>
        <v>#N/A</v>
      </c>
      <c r="D8310" s="285" t="s">
        <v>646</v>
      </c>
      <c r="E8310" s="285">
        <v>1</v>
      </c>
      <c r="F8310" s="285" t="s">
        <v>4456</v>
      </c>
      <c r="G8310" s="285" t="s">
        <v>731</v>
      </c>
      <c r="H8310" s="278">
        <f t="shared" si="258"/>
        <v>2</v>
      </c>
      <c r="I8310" s="251" t="s">
        <v>6439</v>
      </c>
      <c r="J8310" s="285" t="s">
        <v>4456</v>
      </c>
      <c r="K8310" s="278" t="e">
        <f t="shared" si="259"/>
        <v>#N/A</v>
      </c>
      <c r="L8310" s="286">
        <v>43690</v>
      </c>
      <c r="M8310" s="286" t="s">
        <v>3248</v>
      </c>
    </row>
    <row r="8311" spans="1:13" s="269" customFormat="1" ht="15.5" hidden="1" thickTop="1" thickBot="1" x14ac:dyDescent="0.4">
      <c r="A8311" s="287" t="s">
        <v>6499</v>
      </c>
      <c r="B8311" s="288" t="e">
        <f>VLOOKUP(A8311,Lists!B:C,2,FALSE)</f>
        <v>#N/A</v>
      </c>
      <c r="C8311" s="288" t="e">
        <f>VLOOKUP(A8311,Lists!B:D,3,FALSE)</f>
        <v>#N/A</v>
      </c>
      <c r="D8311" s="289" t="s">
        <v>647</v>
      </c>
      <c r="E8311" s="289">
        <v>1</v>
      </c>
      <c r="F8311" s="289" t="s">
        <v>4456</v>
      </c>
      <c r="G8311" s="289" t="s">
        <v>731</v>
      </c>
      <c r="H8311" s="278">
        <f t="shared" si="258"/>
        <v>2</v>
      </c>
      <c r="I8311" s="252" t="s">
        <v>6439</v>
      </c>
      <c r="J8311" s="289" t="s">
        <v>4456</v>
      </c>
      <c r="K8311" s="278" t="e">
        <f t="shared" si="259"/>
        <v>#N/A</v>
      </c>
      <c r="L8311" s="290">
        <v>43690</v>
      </c>
      <c r="M8311" s="290" t="s">
        <v>3248</v>
      </c>
    </row>
    <row r="8312" spans="1:13" s="269" customFormat="1" ht="15.5" hidden="1" thickTop="1" thickBot="1" x14ac:dyDescent="0.4">
      <c r="A8312" s="283" t="s">
        <v>6499</v>
      </c>
      <c r="B8312" s="284" t="e">
        <f>VLOOKUP(A8312,Lists!B:C,2,FALSE)</f>
        <v>#N/A</v>
      </c>
      <c r="C8312" s="284" t="e">
        <f>VLOOKUP(A8312,Lists!B:D,3,FALSE)</f>
        <v>#N/A</v>
      </c>
      <c r="D8312" s="285" t="s">
        <v>648</v>
      </c>
      <c r="E8312" s="285">
        <v>2</v>
      </c>
      <c r="F8312" s="285" t="s">
        <v>4456</v>
      </c>
      <c r="G8312" s="285" t="s">
        <v>731</v>
      </c>
      <c r="H8312" s="278">
        <f t="shared" si="258"/>
        <v>2</v>
      </c>
      <c r="I8312" s="251" t="s">
        <v>6439</v>
      </c>
      <c r="J8312" s="285" t="s">
        <v>4456</v>
      </c>
      <c r="K8312" s="278" t="e">
        <f t="shared" si="259"/>
        <v>#N/A</v>
      </c>
      <c r="L8312" s="286">
        <v>43690</v>
      </c>
      <c r="M8312" s="286" t="s">
        <v>3248</v>
      </c>
    </row>
    <row r="8313" spans="1:13" s="269" customFormat="1" ht="15.5" hidden="1" thickTop="1" thickBot="1" x14ac:dyDescent="0.4">
      <c r="A8313" s="287" t="s">
        <v>6499</v>
      </c>
      <c r="B8313" s="288" t="e">
        <f>VLOOKUP(A8313,Lists!B:C,2,FALSE)</f>
        <v>#N/A</v>
      </c>
      <c r="C8313" s="288" t="e">
        <f>VLOOKUP(A8313,Lists!B:D,3,FALSE)</f>
        <v>#N/A</v>
      </c>
      <c r="D8313" s="289" t="s">
        <v>649</v>
      </c>
      <c r="E8313" s="289">
        <v>1</v>
      </c>
      <c r="F8313" s="289" t="s">
        <v>4456</v>
      </c>
      <c r="G8313" s="289" t="s">
        <v>731</v>
      </c>
      <c r="H8313" s="278">
        <f t="shared" si="258"/>
        <v>2</v>
      </c>
      <c r="I8313" s="252" t="s">
        <v>6439</v>
      </c>
      <c r="J8313" s="289" t="s">
        <v>4456</v>
      </c>
      <c r="K8313" s="278" t="e">
        <f t="shared" si="259"/>
        <v>#N/A</v>
      </c>
      <c r="L8313" s="290">
        <v>43690</v>
      </c>
      <c r="M8313" s="290" t="s">
        <v>3248</v>
      </c>
    </row>
    <row r="8314" spans="1:13" s="269" customFormat="1" ht="15.5" hidden="1" thickTop="1" thickBot="1" x14ac:dyDescent="0.4">
      <c r="A8314" s="283" t="s">
        <v>6499</v>
      </c>
      <c r="B8314" s="284" t="e">
        <f>VLOOKUP(A8314,Lists!B:C,2,FALSE)</f>
        <v>#N/A</v>
      </c>
      <c r="C8314" s="284" t="e">
        <f>VLOOKUP(A8314,Lists!B:D,3,FALSE)</f>
        <v>#N/A</v>
      </c>
      <c r="D8314" s="285" t="s">
        <v>650</v>
      </c>
      <c r="E8314" s="285">
        <v>0</v>
      </c>
      <c r="F8314" s="285" t="s">
        <v>4456</v>
      </c>
      <c r="G8314" s="285" t="s">
        <v>731</v>
      </c>
      <c r="H8314" s="278">
        <f t="shared" si="258"/>
        <v>2</v>
      </c>
      <c r="I8314" s="251" t="s">
        <v>6439</v>
      </c>
      <c r="J8314" s="285" t="s">
        <v>4456</v>
      </c>
      <c r="K8314" s="278" t="e">
        <f t="shared" si="259"/>
        <v>#N/A</v>
      </c>
      <c r="L8314" s="286">
        <v>43690</v>
      </c>
      <c r="M8314" s="286" t="s">
        <v>3248</v>
      </c>
    </row>
    <row r="8315" spans="1:13" s="269" customFormat="1" ht="15.5" hidden="1" thickTop="1" thickBot="1" x14ac:dyDescent="0.4">
      <c r="A8315" s="287" t="s">
        <v>6499</v>
      </c>
      <c r="B8315" s="288" t="e">
        <f>VLOOKUP(A8315,Lists!B:C,2,FALSE)</f>
        <v>#N/A</v>
      </c>
      <c r="C8315" s="288" t="e">
        <f>VLOOKUP(A8315,Lists!B:D,3,FALSE)</f>
        <v>#N/A</v>
      </c>
      <c r="D8315" s="289" t="s">
        <v>651</v>
      </c>
      <c r="E8315" s="289">
        <v>0</v>
      </c>
      <c r="F8315" s="289" t="s">
        <v>4456</v>
      </c>
      <c r="G8315" s="289" t="s">
        <v>731</v>
      </c>
      <c r="H8315" s="278">
        <f t="shared" si="258"/>
        <v>2</v>
      </c>
      <c r="I8315" s="252" t="s">
        <v>6439</v>
      </c>
      <c r="J8315" s="289" t="s">
        <v>4456</v>
      </c>
      <c r="K8315" s="278" t="e">
        <f t="shared" si="259"/>
        <v>#N/A</v>
      </c>
      <c r="L8315" s="290">
        <v>43690</v>
      </c>
      <c r="M8315" s="290" t="s">
        <v>3248</v>
      </c>
    </row>
    <row r="8316" spans="1:13" s="269" customFormat="1" ht="15.5" hidden="1" thickTop="1" thickBot="1" x14ac:dyDescent="0.4">
      <c r="A8316" s="283" t="s">
        <v>5777</v>
      </c>
      <c r="B8316" s="284" t="str">
        <f>VLOOKUP(A8316,Lists!B:C,2,FALSE)</f>
        <v>IDN001</v>
      </c>
      <c r="C8316" s="284" t="str">
        <f>VLOOKUP(A8316,Lists!B:D,3,FALSE)</f>
        <v>IDN</v>
      </c>
      <c r="D8316" s="285" t="s">
        <v>5029</v>
      </c>
      <c r="E8316" s="285">
        <v>10</v>
      </c>
      <c r="F8316" s="285" t="s">
        <v>6529</v>
      </c>
      <c r="G8316" s="285" t="s">
        <v>730</v>
      </c>
      <c r="H8316" s="278">
        <f t="shared" si="258"/>
        <v>3</v>
      </c>
      <c r="I8316" s="251" t="s">
        <v>1354</v>
      </c>
      <c r="J8316" s="285" t="s">
        <v>6530</v>
      </c>
      <c r="K8316" s="278" t="str">
        <f t="shared" si="259"/>
        <v>IDN001Fatalities reported</v>
      </c>
      <c r="L8316" s="286">
        <v>43692</v>
      </c>
      <c r="M8316" s="286" t="s">
        <v>3248</v>
      </c>
    </row>
    <row r="8317" spans="1:13" s="269" customFormat="1" ht="15.5" hidden="1" thickTop="1" thickBot="1" x14ac:dyDescent="0.4">
      <c r="A8317" s="287" t="s">
        <v>5777</v>
      </c>
      <c r="B8317" s="288" t="str">
        <f>VLOOKUP(A8317,Lists!B:C,2,FALSE)</f>
        <v>IDN001</v>
      </c>
      <c r="C8317" s="288" t="str">
        <f>VLOOKUP(A8317,Lists!B:D,3,FALSE)</f>
        <v>IDN</v>
      </c>
      <c r="D8317" s="289" t="s">
        <v>5115</v>
      </c>
      <c r="E8317" s="289">
        <v>10</v>
      </c>
      <c r="F8317" s="289" t="s">
        <v>6529</v>
      </c>
      <c r="G8317" s="289" t="s">
        <v>730</v>
      </c>
      <c r="H8317" s="278">
        <f t="shared" si="258"/>
        <v>3</v>
      </c>
      <c r="I8317" s="252" t="s">
        <v>1354</v>
      </c>
      <c r="J8317" s="289" t="s">
        <v>6530</v>
      </c>
      <c r="K8317" s="278" t="str">
        <f t="shared" si="259"/>
        <v>IDN001Fatalities in all crises</v>
      </c>
      <c r="L8317" s="290">
        <v>43692</v>
      </c>
      <c r="M8317" s="290" t="s">
        <v>3248</v>
      </c>
    </row>
    <row r="8318" spans="1:13" s="269" customFormat="1" ht="15.5" hidden="1" thickTop="1" thickBot="1" x14ac:dyDescent="0.4">
      <c r="A8318" s="283" t="s">
        <v>6180</v>
      </c>
      <c r="B8318" s="284" t="str">
        <f>VLOOKUP(A8318,Lists!B:C,2,FALSE)</f>
        <v>IDN003</v>
      </c>
      <c r="C8318" s="284" t="str">
        <f>VLOOKUP(A8318,Lists!B:D,3,FALSE)</f>
        <v>IDN</v>
      </c>
      <c r="D8318" s="285" t="s">
        <v>5115</v>
      </c>
      <c r="E8318" s="285">
        <v>10</v>
      </c>
      <c r="F8318" s="285" t="s">
        <v>6529</v>
      </c>
      <c r="G8318" s="285" t="s">
        <v>730</v>
      </c>
      <c r="H8318" s="278">
        <f t="shared" si="258"/>
        <v>3</v>
      </c>
      <c r="I8318" s="251" t="s">
        <v>1354</v>
      </c>
      <c r="J8318" s="285" t="s">
        <v>6530</v>
      </c>
      <c r="K8318" s="278" t="str">
        <f t="shared" si="259"/>
        <v>IDN003Fatalities in all crises</v>
      </c>
      <c r="L8318" s="286">
        <v>43692</v>
      </c>
      <c r="M8318" s="286" t="s">
        <v>3248</v>
      </c>
    </row>
    <row r="8319" spans="1:13" s="269" customFormat="1" ht="15.5" hidden="1" thickTop="1" thickBot="1" x14ac:dyDescent="0.4">
      <c r="A8319" s="287" t="s">
        <v>5779</v>
      </c>
      <c r="B8319" s="288" t="str">
        <f>VLOOKUP(A8319,Lists!B:C,2,FALSE)</f>
        <v>IDN002</v>
      </c>
      <c r="C8319" s="288" t="str">
        <f>VLOOKUP(A8319,Lists!B:D,3,FALSE)</f>
        <v>IDN</v>
      </c>
      <c r="D8319" s="289" t="s">
        <v>5029</v>
      </c>
      <c r="E8319" s="289">
        <v>10</v>
      </c>
      <c r="F8319" s="289" t="s">
        <v>6529</v>
      </c>
      <c r="G8319" s="289" t="s">
        <v>730</v>
      </c>
      <c r="H8319" s="278">
        <f t="shared" si="258"/>
        <v>3</v>
      </c>
      <c r="I8319" s="252" t="s">
        <v>1354</v>
      </c>
      <c r="J8319" s="289" t="s">
        <v>6530</v>
      </c>
      <c r="K8319" s="278" t="str">
        <f t="shared" si="259"/>
        <v>IDN002Fatalities reported</v>
      </c>
      <c r="L8319" s="290">
        <v>43692</v>
      </c>
      <c r="M8319" s="290" t="s">
        <v>3248</v>
      </c>
    </row>
    <row r="8320" spans="1:13" s="269" customFormat="1" ht="15.5" hidden="1" thickTop="1" thickBot="1" x14ac:dyDescent="0.4">
      <c r="A8320" s="283" t="s">
        <v>5779</v>
      </c>
      <c r="B8320" s="284" t="str">
        <f>VLOOKUP(A8320,Lists!B:C,2,FALSE)</f>
        <v>IDN002</v>
      </c>
      <c r="C8320" s="284" t="str">
        <f>VLOOKUP(A8320,Lists!B:D,3,FALSE)</f>
        <v>IDN</v>
      </c>
      <c r="D8320" s="285" t="s">
        <v>5115</v>
      </c>
      <c r="E8320" s="285">
        <v>10</v>
      </c>
      <c r="F8320" s="285" t="s">
        <v>6529</v>
      </c>
      <c r="G8320" s="285" t="s">
        <v>730</v>
      </c>
      <c r="H8320" s="278">
        <f t="shared" si="258"/>
        <v>3</v>
      </c>
      <c r="I8320" s="251" t="s">
        <v>1354</v>
      </c>
      <c r="J8320" s="285" t="s">
        <v>6530</v>
      </c>
      <c r="K8320" s="278" t="str">
        <f t="shared" si="259"/>
        <v>IDN002Fatalities in all crises</v>
      </c>
      <c r="L8320" s="286">
        <v>43692</v>
      </c>
      <c r="M8320" s="286" t="s">
        <v>3248</v>
      </c>
    </row>
    <row r="8321" spans="1:13" s="269" customFormat="1" ht="15.5" hidden="1" thickTop="1" thickBot="1" x14ac:dyDescent="0.4">
      <c r="A8321" s="287" t="s">
        <v>2976</v>
      </c>
      <c r="B8321" s="288" t="str">
        <f>VLOOKUP(A8321,Lists!B:C,2,FALSE)</f>
        <v>SOM001</v>
      </c>
      <c r="C8321" s="288" t="str">
        <f>VLOOKUP(A8321,Lists!B:D,3,FALSE)</f>
        <v>SOM</v>
      </c>
      <c r="D8321" s="289" t="s">
        <v>5029</v>
      </c>
      <c r="E8321" s="289">
        <v>1762</v>
      </c>
      <c r="F8321" s="289" t="s">
        <v>6531</v>
      </c>
      <c r="G8321" s="289" t="s">
        <v>730</v>
      </c>
      <c r="H8321" s="278">
        <f t="shared" si="258"/>
        <v>3</v>
      </c>
      <c r="I8321" s="252" t="s">
        <v>5146</v>
      </c>
      <c r="J8321" s="289" t="s">
        <v>6532</v>
      </c>
      <c r="K8321" s="278" t="str">
        <f t="shared" si="259"/>
        <v>SOM001Fatalities reported</v>
      </c>
      <c r="L8321" s="290">
        <v>43692</v>
      </c>
      <c r="M8321" s="290" t="s">
        <v>3248</v>
      </c>
    </row>
    <row r="8322" spans="1:13" s="269" customFormat="1" ht="15.5" hidden="1" thickTop="1" thickBot="1" x14ac:dyDescent="0.4">
      <c r="A8322" s="283" t="s">
        <v>2976</v>
      </c>
      <c r="B8322" s="284" t="str">
        <f>VLOOKUP(A8322,Lists!B:C,2,FALSE)</f>
        <v>SOM001</v>
      </c>
      <c r="C8322" s="284" t="str">
        <f>VLOOKUP(A8322,Lists!B:D,3,FALSE)</f>
        <v>SOM</v>
      </c>
      <c r="D8322" s="285" t="s">
        <v>5115</v>
      </c>
      <c r="E8322" s="285">
        <v>1762</v>
      </c>
      <c r="F8322" s="285" t="s">
        <v>6531</v>
      </c>
      <c r="G8322" s="285" t="s">
        <v>730</v>
      </c>
      <c r="H8322" s="278">
        <f t="shared" ref="H8322:H8385" si="260">IF(G8322="x","x",IF(G8322="Low",3,IF(G8322="Medium",2,IF(G8322="High",1,FALSE))))</f>
        <v>3</v>
      </c>
      <c r="I8322" s="251" t="s">
        <v>5146</v>
      </c>
      <c r="J8322" s="285" t="s">
        <v>6532</v>
      </c>
      <c r="K8322" s="278" t="str">
        <f t="shared" ref="K8322:K8385" si="261">B8322&amp;""&amp;D8322</f>
        <v>SOM001Fatalities in all crises</v>
      </c>
      <c r="L8322" s="286">
        <v>43692</v>
      </c>
      <c r="M8322" s="286" t="s">
        <v>3248</v>
      </c>
    </row>
    <row r="8323" spans="1:13" s="269" customFormat="1" ht="15.5" hidden="1" thickTop="1" thickBot="1" x14ac:dyDescent="0.4">
      <c r="A8323" s="287" t="s">
        <v>4355</v>
      </c>
      <c r="B8323" s="288" t="str">
        <f>VLOOKUP(A8323,Lists!B:C,2,FALSE)</f>
        <v>SOM002</v>
      </c>
      <c r="C8323" s="288" t="str">
        <f>VLOOKUP(A8323,Lists!B:D,3,FALSE)</f>
        <v>SOM</v>
      </c>
      <c r="D8323" s="289" t="s">
        <v>5029</v>
      </c>
      <c r="E8323" s="289">
        <v>15</v>
      </c>
      <c r="F8323" s="289" t="s">
        <v>6531</v>
      </c>
      <c r="G8323" s="289" t="s">
        <v>730</v>
      </c>
      <c r="H8323" s="278">
        <f t="shared" si="260"/>
        <v>3</v>
      </c>
      <c r="I8323" s="252" t="s">
        <v>5146</v>
      </c>
      <c r="J8323" s="289" t="s">
        <v>6532</v>
      </c>
      <c r="K8323" s="278" t="str">
        <f t="shared" si="261"/>
        <v>SOM002Fatalities reported</v>
      </c>
      <c r="L8323" s="290">
        <v>43692</v>
      </c>
      <c r="M8323" s="290" t="s">
        <v>3248</v>
      </c>
    </row>
    <row r="8324" spans="1:13" s="269" customFormat="1" ht="15.5" hidden="1" thickTop="1" thickBot="1" x14ac:dyDescent="0.4">
      <c r="A8324" s="283" t="s">
        <v>4355</v>
      </c>
      <c r="B8324" s="284" t="str">
        <f>VLOOKUP(A8324,Lists!B:C,2,FALSE)</f>
        <v>SOM002</v>
      </c>
      <c r="C8324" s="284" t="str">
        <f>VLOOKUP(A8324,Lists!B:D,3,FALSE)</f>
        <v>SOM</v>
      </c>
      <c r="D8324" s="285" t="s">
        <v>5115</v>
      </c>
      <c r="E8324" s="285">
        <v>1762</v>
      </c>
      <c r="F8324" s="285" t="s">
        <v>6531</v>
      </c>
      <c r="G8324" s="285" t="s">
        <v>730</v>
      </c>
      <c r="H8324" s="278">
        <f t="shared" si="260"/>
        <v>3</v>
      </c>
      <c r="I8324" s="251" t="s">
        <v>5146</v>
      </c>
      <c r="J8324" s="285" t="s">
        <v>6532</v>
      </c>
      <c r="K8324" s="278" t="str">
        <f t="shared" si="261"/>
        <v>SOM002Fatalities in all crises</v>
      </c>
      <c r="L8324" s="286">
        <v>43692</v>
      </c>
      <c r="M8324" s="286" t="s">
        <v>3248</v>
      </c>
    </row>
    <row r="8325" spans="1:13" s="269" customFormat="1" ht="15.5" hidden="1" thickTop="1" thickBot="1" x14ac:dyDescent="0.4">
      <c r="A8325" s="287" t="s">
        <v>5594</v>
      </c>
      <c r="B8325" s="288" t="str">
        <f>VLOOKUP(A8325,Lists!B:C,2,FALSE)</f>
        <v>NGA001</v>
      </c>
      <c r="C8325" s="288" t="str">
        <f>VLOOKUP(A8325,Lists!B:D,3,FALSE)</f>
        <v>NGA</v>
      </c>
      <c r="D8325" s="289" t="s">
        <v>5029</v>
      </c>
      <c r="E8325" s="289">
        <v>3394</v>
      </c>
      <c r="F8325" s="289" t="s">
        <v>6529</v>
      </c>
      <c r="G8325" s="289" t="s">
        <v>730</v>
      </c>
      <c r="H8325" s="278">
        <f t="shared" si="260"/>
        <v>3</v>
      </c>
      <c r="I8325" s="252" t="s">
        <v>1354</v>
      </c>
      <c r="J8325" s="289" t="s">
        <v>6533</v>
      </c>
      <c r="K8325" s="278" t="str">
        <f t="shared" si="261"/>
        <v>NGA001Fatalities reported</v>
      </c>
      <c r="L8325" s="290">
        <v>43692</v>
      </c>
      <c r="M8325" s="290" t="s">
        <v>3248</v>
      </c>
    </row>
    <row r="8326" spans="1:13" s="269" customFormat="1" ht="15.5" hidden="1" thickTop="1" thickBot="1" x14ac:dyDescent="0.4">
      <c r="A8326" s="283" t="s">
        <v>5594</v>
      </c>
      <c r="B8326" s="284" t="str">
        <f>VLOOKUP(A8326,Lists!B:C,2,FALSE)</f>
        <v>NGA001</v>
      </c>
      <c r="C8326" s="284" t="str">
        <f>VLOOKUP(A8326,Lists!B:D,3,FALSE)</f>
        <v>NGA</v>
      </c>
      <c r="D8326" s="285" t="s">
        <v>5115</v>
      </c>
      <c r="E8326" s="285">
        <v>3394</v>
      </c>
      <c r="F8326" s="285" t="s">
        <v>6529</v>
      </c>
      <c r="G8326" s="285" t="s">
        <v>730</v>
      </c>
      <c r="H8326" s="278">
        <f t="shared" si="260"/>
        <v>3</v>
      </c>
      <c r="I8326" s="251" t="s">
        <v>1354</v>
      </c>
      <c r="J8326" s="285" t="s">
        <v>6533</v>
      </c>
      <c r="K8326" s="278" t="str">
        <f t="shared" si="261"/>
        <v>NGA001Fatalities in all crises</v>
      </c>
      <c r="L8326" s="286">
        <v>43692</v>
      </c>
      <c r="M8326" s="286" t="s">
        <v>3248</v>
      </c>
    </row>
    <row r="8327" spans="1:13" s="269" customFormat="1" ht="15.5" hidden="1" thickTop="1" thickBot="1" x14ac:dyDescent="0.4">
      <c r="A8327" s="287" t="s">
        <v>2974</v>
      </c>
      <c r="B8327" s="288" t="str">
        <f>VLOOKUP(A8327,Lists!B:C,2,FALSE)</f>
        <v>NGA004</v>
      </c>
      <c r="C8327" s="288" t="str">
        <f>VLOOKUP(A8327,Lists!B:D,3,FALSE)</f>
        <v>NGA</v>
      </c>
      <c r="D8327" s="289" t="s">
        <v>5029</v>
      </c>
      <c r="E8327" s="289">
        <v>967</v>
      </c>
      <c r="F8327" s="289" t="s">
        <v>6529</v>
      </c>
      <c r="G8327" s="289" t="s">
        <v>730</v>
      </c>
      <c r="H8327" s="278">
        <f t="shared" si="260"/>
        <v>3</v>
      </c>
      <c r="I8327" s="252" t="s">
        <v>1354</v>
      </c>
      <c r="J8327" s="289" t="s">
        <v>6534</v>
      </c>
      <c r="K8327" s="278" t="str">
        <f t="shared" si="261"/>
        <v>NGA004Fatalities reported</v>
      </c>
      <c r="L8327" s="290">
        <v>43692</v>
      </c>
      <c r="M8327" s="290" t="s">
        <v>3248</v>
      </c>
    </row>
    <row r="8328" spans="1:13" s="269" customFormat="1" ht="15.5" hidden="1" thickTop="1" thickBot="1" x14ac:dyDescent="0.4">
      <c r="A8328" s="283" t="s">
        <v>2974</v>
      </c>
      <c r="B8328" s="284" t="str">
        <f>VLOOKUP(A8328,Lists!B:C,2,FALSE)</f>
        <v>NGA004</v>
      </c>
      <c r="C8328" s="284" t="str">
        <f>VLOOKUP(A8328,Lists!B:D,3,FALSE)</f>
        <v>NGA</v>
      </c>
      <c r="D8328" s="285" t="s">
        <v>5115</v>
      </c>
      <c r="E8328" s="285">
        <v>3394</v>
      </c>
      <c r="F8328" s="285" t="s">
        <v>6529</v>
      </c>
      <c r="G8328" s="285" t="s">
        <v>730</v>
      </c>
      <c r="H8328" s="278">
        <f t="shared" si="260"/>
        <v>3</v>
      </c>
      <c r="I8328" s="251" t="s">
        <v>1354</v>
      </c>
      <c r="J8328" s="285" t="s">
        <v>6533</v>
      </c>
      <c r="K8328" s="278" t="str">
        <f t="shared" si="261"/>
        <v>NGA004Fatalities in all crises</v>
      </c>
      <c r="L8328" s="286">
        <v>43692</v>
      </c>
      <c r="M8328" s="286" t="s">
        <v>3248</v>
      </c>
    </row>
    <row r="8329" spans="1:13" s="269" customFormat="1" ht="15.5" hidden="1" thickTop="1" thickBot="1" x14ac:dyDescent="0.4">
      <c r="A8329" s="287" t="s">
        <v>1246</v>
      </c>
      <c r="B8329" s="288" t="str">
        <f>VLOOKUP(A8329,Lists!B:C,2,FALSE)</f>
        <v>NGA003</v>
      </c>
      <c r="C8329" s="288" t="str">
        <f>VLOOKUP(A8329,Lists!B:D,3,FALSE)</f>
        <v>NGA</v>
      </c>
      <c r="D8329" s="289" t="s">
        <v>5115</v>
      </c>
      <c r="E8329" s="289">
        <v>3394</v>
      </c>
      <c r="F8329" s="289" t="s">
        <v>6529</v>
      </c>
      <c r="G8329" s="289" t="s">
        <v>730</v>
      </c>
      <c r="H8329" s="278">
        <f t="shared" si="260"/>
        <v>3</v>
      </c>
      <c r="I8329" s="252" t="s">
        <v>1354</v>
      </c>
      <c r="J8329" s="289" t="s">
        <v>6533</v>
      </c>
      <c r="K8329" s="278" t="str">
        <f t="shared" si="261"/>
        <v>NGA003Fatalities in all crises</v>
      </c>
      <c r="L8329" s="290">
        <v>43692</v>
      </c>
      <c r="M8329" s="290" t="s">
        <v>3248</v>
      </c>
    </row>
    <row r="8330" spans="1:13" s="269" customFormat="1" ht="15.5" hidden="1" thickTop="1" thickBot="1" x14ac:dyDescent="0.4">
      <c r="A8330" s="283" t="s">
        <v>1230</v>
      </c>
      <c r="B8330" s="284" t="str">
        <f>VLOOKUP(A8330,Lists!B:C,2,FALSE)</f>
        <v>PSE002</v>
      </c>
      <c r="C8330" s="284" t="str">
        <f>VLOOKUP(A8330,Lists!B:D,3,FALSE)</f>
        <v>PSE</v>
      </c>
      <c r="D8330" s="285" t="s">
        <v>5027</v>
      </c>
      <c r="E8330" s="285">
        <v>8169</v>
      </c>
      <c r="F8330" s="285" t="s">
        <v>6535</v>
      </c>
      <c r="G8330" s="285" t="s">
        <v>731</v>
      </c>
      <c r="H8330" s="278">
        <f t="shared" si="260"/>
        <v>2</v>
      </c>
      <c r="I8330" s="251" t="s">
        <v>5543</v>
      </c>
      <c r="J8330" s="285" t="s">
        <v>6536</v>
      </c>
      <c r="K8330" s="278" t="str">
        <f t="shared" si="261"/>
        <v>PSE002Injuries reported</v>
      </c>
      <c r="L8330" s="286">
        <v>43692</v>
      </c>
      <c r="M8330" s="286" t="s">
        <v>3248</v>
      </c>
    </row>
    <row r="8331" spans="1:13" s="269" customFormat="1" ht="15.5" hidden="1" thickTop="1" thickBot="1" x14ac:dyDescent="0.4">
      <c r="A8331" s="287" t="s">
        <v>1230</v>
      </c>
      <c r="B8331" s="288" t="str">
        <f>VLOOKUP(A8331,Lists!B:C,2,FALSE)</f>
        <v>PSE002</v>
      </c>
      <c r="C8331" s="288" t="str">
        <f>VLOOKUP(A8331,Lists!B:D,3,FALSE)</f>
        <v>PSE</v>
      </c>
      <c r="D8331" s="289" t="s">
        <v>5029</v>
      </c>
      <c r="E8331" s="289">
        <v>75</v>
      </c>
      <c r="F8331" s="289" t="s">
        <v>6535</v>
      </c>
      <c r="G8331" s="289" t="s">
        <v>731</v>
      </c>
      <c r="H8331" s="278">
        <f t="shared" si="260"/>
        <v>2</v>
      </c>
      <c r="I8331" s="252" t="s">
        <v>5543</v>
      </c>
      <c r="J8331" s="289" t="s">
        <v>6537</v>
      </c>
      <c r="K8331" s="278" t="str">
        <f t="shared" si="261"/>
        <v>PSE002Fatalities reported</v>
      </c>
      <c r="L8331" s="290">
        <v>43692</v>
      </c>
      <c r="M8331" s="290" t="s">
        <v>3248</v>
      </c>
    </row>
    <row r="8332" spans="1:13" s="269" customFormat="1" ht="15.5" hidden="1" thickTop="1" thickBot="1" x14ac:dyDescent="0.4">
      <c r="A8332" s="283" t="s">
        <v>1230</v>
      </c>
      <c r="B8332" s="284" t="str">
        <f>VLOOKUP(A8332,Lists!B:C,2,FALSE)</f>
        <v>PSE002</v>
      </c>
      <c r="C8332" s="284" t="str">
        <f>VLOOKUP(A8332,Lists!B:D,3,FALSE)</f>
        <v>PSE</v>
      </c>
      <c r="D8332" s="285" t="s">
        <v>5115</v>
      </c>
      <c r="E8332" s="285">
        <v>75</v>
      </c>
      <c r="F8332" s="285" t="s">
        <v>6535</v>
      </c>
      <c r="G8332" s="285" t="s">
        <v>731</v>
      </c>
      <c r="H8332" s="278">
        <f t="shared" si="260"/>
        <v>2</v>
      </c>
      <c r="I8332" s="251" t="s">
        <v>5543</v>
      </c>
      <c r="J8332" s="285" t="s">
        <v>6537</v>
      </c>
      <c r="K8332" s="278" t="str">
        <f t="shared" si="261"/>
        <v>PSE002Fatalities in all crises</v>
      </c>
      <c r="L8332" s="286">
        <v>43692</v>
      </c>
      <c r="M8332" s="286" t="s">
        <v>3248</v>
      </c>
    </row>
    <row r="8333" spans="1:13" s="269" customFormat="1" ht="15.5" hidden="1" thickTop="1" thickBot="1" x14ac:dyDescent="0.4">
      <c r="A8333" s="287" t="s">
        <v>1967</v>
      </c>
      <c r="B8333" s="288" t="str">
        <f>VLOOKUP(A8333,Lists!B:C,2,FALSE)</f>
        <v>PHL003</v>
      </c>
      <c r="C8333" s="288" t="str">
        <f>VLOOKUP(A8333,Lists!B:D,3,FALSE)</f>
        <v>PHL</v>
      </c>
      <c r="D8333" s="289" t="s">
        <v>5029</v>
      </c>
      <c r="E8333" s="289">
        <v>142</v>
      </c>
      <c r="F8333" s="289" t="s">
        <v>6538</v>
      </c>
      <c r="G8333" s="289" t="s">
        <v>730</v>
      </c>
      <c r="H8333" s="278">
        <f t="shared" si="260"/>
        <v>3</v>
      </c>
      <c r="I8333" s="252" t="s">
        <v>1354</v>
      </c>
      <c r="J8333" s="289" t="s">
        <v>6539</v>
      </c>
      <c r="K8333" s="278" t="str">
        <f t="shared" si="261"/>
        <v>PHL003Fatalities reported</v>
      </c>
      <c r="L8333" s="290">
        <v>43692</v>
      </c>
      <c r="M8333" s="290" t="s">
        <v>3248</v>
      </c>
    </row>
    <row r="8334" spans="1:13" s="269" customFormat="1" ht="15.5" hidden="1" thickTop="1" thickBot="1" x14ac:dyDescent="0.4">
      <c r="A8334" s="283" t="s">
        <v>1967</v>
      </c>
      <c r="B8334" s="284" t="str">
        <f>VLOOKUP(A8334,Lists!B:C,2,FALSE)</f>
        <v>PHL003</v>
      </c>
      <c r="C8334" s="284" t="str">
        <f>VLOOKUP(A8334,Lists!B:D,3,FALSE)</f>
        <v>PHL</v>
      </c>
      <c r="D8334" s="285" t="s">
        <v>5029</v>
      </c>
      <c r="E8334" s="285">
        <v>142</v>
      </c>
      <c r="F8334" s="285" t="s">
        <v>6538</v>
      </c>
      <c r="G8334" s="285" t="s">
        <v>730</v>
      </c>
      <c r="H8334" s="278">
        <f t="shared" si="260"/>
        <v>3</v>
      </c>
      <c r="I8334" s="251" t="s">
        <v>1354</v>
      </c>
      <c r="J8334" s="285" t="s">
        <v>6539</v>
      </c>
      <c r="K8334" s="278" t="str">
        <f t="shared" si="261"/>
        <v>PHL003Fatalities reported</v>
      </c>
      <c r="L8334" s="286">
        <v>43692</v>
      </c>
      <c r="M8334" s="286" t="s">
        <v>3248</v>
      </c>
    </row>
    <row r="8335" spans="1:13" s="269" customFormat="1" ht="15.5" hidden="1" thickTop="1" thickBot="1" x14ac:dyDescent="0.4">
      <c r="A8335" s="287" t="s">
        <v>1241</v>
      </c>
      <c r="B8335" s="288" t="str">
        <f>VLOOKUP(A8335,Lists!B:C,2,FALSE)</f>
        <v>CMR002</v>
      </c>
      <c r="C8335" s="288" t="str">
        <f>VLOOKUP(A8335,Lists!B:D,3,FALSE)</f>
        <v>CMR</v>
      </c>
      <c r="D8335" s="289" t="s">
        <v>522</v>
      </c>
      <c r="E8335" s="289">
        <v>24613312</v>
      </c>
      <c r="F8335" s="289" t="s">
        <v>6542</v>
      </c>
      <c r="G8335" s="289" t="s">
        <v>730</v>
      </c>
      <c r="H8335" s="278">
        <f t="shared" si="260"/>
        <v>3</v>
      </c>
      <c r="I8335" s="252" t="s">
        <v>6543</v>
      </c>
      <c r="J8335" s="289" t="s">
        <v>6544</v>
      </c>
      <c r="K8335" s="278" t="str">
        <f t="shared" si="261"/>
        <v>CMR002Total population</v>
      </c>
      <c r="L8335" s="290">
        <v>43697</v>
      </c>
      <c r="M8335" s="290" t="s">
        <v>3249</v>
      </c>
    </row>
    <row r="8336" spans="1:13" s="269" customFormat="1" ht="15.5" hidden="1" thickTop="1" thickBot="1" x14ac:dyDescent="0.4">
      <c r="A8336" s="283" t="s">
        <v>1241</v>
      </c>
      <c r="B8336" s="284" t="str">
        <f>VLOOKUP(A8336,Lists!B:C,2,FALSE)</f>
        <v>CMR002</v>
      </c>
      <c r="C8336" s="284" t="str">
        <f>VLOOKUP(A8336,Lists!B:D,3,FALSE)</f>
        <v>CMR</v>
      </c>
      <c r="D8336" s="285" t="s">
        <v>660</v>
      </c>
      <c r="E8336" s="285">
        <v>34263</v>
      </c>
      <c r="F8336" s="285" t="s">
        <v>6546</v>
      </c>
      <c r="G8336" s="285" t="s">
        <v>732</v>
      </c>
      <c r="H8336" s="278">
        <f t="shared" si="260"/>
        <v>1</v>
      </c>
      <c r="I8336" s="251" t="s">
        <v>1779</v>
      </c>
      <c r="J8336" s="285" t="s">
        <v>6545</v>
      </c>
      <c r="K8336" s="278" t="str">
        <f t="shared" si="261"/>
        <v>CMR002Landmass affected</v>
      </c>
      <c r="L8336" s="286">
        <v>43697</v>
      </c>
      <c r="M8336" s="286" t="s">
        <v>3249</v>
      </c>
    </row>
    <row r="8337" spans="1:13" s="269" customFormat="1" ht="15.5" hidden="1" thickTop="1" thickBot="1" x14ac:dyDescent="0.4">
      <c r="A8337" s="287" t="s">
        <v>1241</v>
      </c>
      <c r="B8337" s="288" t="str">
        <f>VLOOKUP(A8337,Lists!B:C,2,FALSE)</f>
        <v>CMR002</v>
      </c>
      <c r="C8337" s="288" t="str">
        <f>VLOOKUP(A8337,Lists!B:D,3,FALSE)</f>
        <v>CMR</v>
      </c>
      <c r="D8337" s="289" t="s">
        <v>737</v>
      </c>
      <c r="E8337" s="289">
        <v>3314839</v>
      </c>
      <c r="F8337" s="289" t="s">
        <v>6547</v>
      </c>
      <c r="G8337" s="289" t="s">
        <v>731</v>
      </c>
      <c r="H8337" s="278">
        <f t="shared" si="260"/>
        <v>2</v>
      </c>
      <c r="I8337" s="252" t="s">
        <v>6548</v>
      </c>
      <c r="J8337" s="289" t="s">
        <v>6549</v>
      </c>
      <c r="K8337" s="278" t="str">
        <f t="shared" si="261"/>
        <v>CMR002People exposed</v>
      </c>
      <c r="L8337" s="290">
        <v>43697</v>
      </c>
      <c r="M8337" s="290" t="s">
        <v>3249</v>
      </c>
    </row>
    <row r="8338" spans="1:13" s="269" customFormat="1" ht="15.5" hidden="1" thickTop="1" thickBot="1" x14ac:dyDescent="0.4">
      <c r="A8338" s="283" t="s">
        <v>1241</v>
      </c>
      <c r="B8338" s="284" t="str">
        <f>VLOOKUP(A8338,Lists!B:C,2,FALSE)</f>
        <v>CMR002</v>
      </c>
      <c r="C8338" s="284" t="str">
        <f>VLOOKUP(A8338,Lists!B:D,3,FALSE)</f>
        <v>CMR</v>
      </c>
      <c r="D8338" s="285" t="s">
        <v>533</v>
      </c>
      <c r="E8338" s="285">
        <v>3314839</v>
      </c>
      <c r="F8338" s="285" t="s">
        <v>6547</v>
      </c>
      <c r="G8338" s="285" t="s">
        <v>730</v>
      </c>
      <c r="H8338" s="278">
        <f t="shared" si="260"/>
        <v>3</v>
      </c>
      <c r="I8338" s="251" t="s">
        <v>6548</v>
      </c>
      <c r="J8338" s="285" t="s">
        <v>6549</v>
      </c>
      <c r="K8338" s="278" t="str">
        <f t="shared" si="261"/>
        <v>CMR002People affected</v>
      </c>
      <c r="L8338" s="286">
        <v>43697</v>
      </c>
      <c r="M8338" s="286" t="s">
        <v>3249</v>
      </c>
    </row>
    <row r="8339" spans="1:13" s="269" customFormat="1" ht="15.5" thickTop="1" thickBot="1" x14ac:dyDescent="0.4">
      <c r="A8339" s="287" t="s">
        <v>1241</v>
      </c>
      <c r="B8339" s="288" t="str">
        <f>VLOOKUP(A8339,Lists!B:C,2,FALSE)</f>
        <v>CMR002</v>
      </c>
      <c r="C8339" s="288" t="str">
        <f>VLOOKUP(A8339,Lists!B:D,3,FALSE)</f>
        <v>CMR</v>
      </c>
      <c r="D8339" s="289" t="s">
        <v>666</v>
      </c>
      <c r="E8339" s="289">
        <v>372854</v>
      </c>
      <c r="F8339" s="289" t="s">
        <v>6550</v>
      </c>
      <c r="G8339" s="289" t="s">
        <v>730</v>
      </c>
      <c r="H8339" s="278">
        <f t="shared" si="260"/>
        <v>3</v>
      </c>
      <c r="I8339" s="252" t="s">
        <v>6551</v>
      </c>
      <c r="J8339" s="289" t="s">
        <v>6552</v>
      </c>
      <c r="K8339" s="278" t="str">
        <f t="shared" si="261"/>
        <v>CMR002People displaced</v>
      </c>
      <c r="L8339" s="290">
        <v>43697</v>
      </c>
      <c r="M8339" s="290" t="s">
        <v>3249</v>
      </c>
    </row>
    <row r="8340" spans="1:13" s="269" customFormat="1" ht="15.5" hidden="1" thickTop="1" thickBot="1" x14ac:dyDescent="0.4">
      <c r="A8340" s="283" t="s">
        <v>1241</v>
      </c>
      <c r="B8340" s="284" t="str">
        <f>VLOOKUP(A8340,Lists!B:C,2,FALSE)</f>
        <v>CMR002</v>
      </c>
      <c r="C8340" s="284" t="str">
        <f>VLOOKUP(A8340,Lists!B:D,3,FALSE)</f>
        <v>CMR</v>
      </c>
      <c r="D8340" s="285" t="s">
        <v>5028</v>
      </c>
      <c r="E8340" s="285" t="s">
        <v>888</v>
      </c>
      <c r="F8340" s="285" t="s">
        <v>888</v>
      </c>
      <c r="G8340" s="285" t="s">
        <v>446</v>
      </c>
      <c r="H8340" s="278" t="str">
        <f t="shared" si="260"/>
        <v>x</v>
      </c>
      <c r="I8340" s="251" t="s">
        <v>888</v>
      </c>
      <c r="J8340" s="285" t="s">
        <v>6553</v>
      </c>
      <c r="K8340" s="278" t="str">
        <f t="shared" si="261"/>
        <v>CMR002Illness cases reported</v>
      </c>
      <c r="L8340" s="286">
        <v>43697</v>
      </c>
      <c r="M8340" s="286" t="s">
        <v>3249</v>
      </c>
    </row>
    <row r="8341" spans="1:13" s="269" customFormat="1" ht="15.5" hidden="1" thickTop="1" thickBot="1" x14ac:dyDescent="0.4">
      <c r="A8341" s="287" t="s">
        <v>1241</v>
      </c>
      <c r="B8341" s="288" t="str">
        <f>VLOOKUP(A8341,Lists!B:C,2,FALSE)</f>
        <v>CMR002</v>
      </c>
      <c r="C8341" s="288" t="str">
        <f>VLOOKUP(A8341,Lists!B:D,3,FALSE)</f>
        <v>CMR</v>
      </c>
      <c r="D8341" s="289" t="s">
        <v>5027</v>
      </c>
      <c r="E8341" s="289" t="s">
        <v>888</v>
      </c>
      <c r="F8341" s="289" t="s">
        <v>888</v>
      </c>
      <c r="G8341" s="289" t="s">
        <v>446</v>
      </c>
      <c r="H8341" s="278" t="str">
        <f t="shared" si="260"/>
        <v>x</v>
      </c>
      <c r="I8341" s="252" t="s">
        <v>888</v>
      </c>
      <c r="J8341" s="289" t="s">
        <v>6554</v>
      </c>
      <c r="K8341" s="278" t="str">
        <f t="shared" si="261"/>
        <v>CMR002Injuries reported</v>
      </c>
      <c r="L8341" s="290">
        <v>43697</v>
      </c>
      <c r="M8341" s="290" t="s">
        <v>3249</v>
      </c>
    </row>
    <row r="8342" spans="1:13" s="269" customFormat="1" ht="15.5" hidden="1" thickTop="1" thickBot="1" x14ac:dyDescent="0.4">
      <c r="A8342" s="283" t="s">
        <v>1241</v>
      </c>
      <c r="B8342" s="284" t="str">
        <f>VLOOKUP(A8342,Lists!B:C,2,FALSE)</f>
        <v>CMR002</v>
      </c>
      <c r="C8342" s="284" t="str">
        <f>VLOOKUP(A8342,Lists!B:D,3,FALSE)</f>
        <v>CMR</v>
      </c>
      <c r="D8342" s="285" t="s">
        <v>5029</v>
      </c>
      <c r="E8342" s="285">
        <v>279</v>
      </c>
      <c r="F8342" s="285" t="s">
        <v>6541</v>
      </c>
      <c r="G8342" s="285" t="s">
        <v>731</v>
      </c>
      <c r="H8342" s="278">
        <f t="shared" si="260"/>
        <v>2</v>
      </c>
      <c r="I8342" s="251" t="s">
        <v>1786</v>
      </c>
      <c r="J8342" s="285" t="s">
        <v>6555</v>
      </c>
      <c r="K8342" s="278" t="str">
        <f t="shared" si="261"/>
        <v>CMR002Fatalities reported</v>
      </c>
      <c r="L8342" s="286">
        <v>43697</v>
      </c>
      <c r="M8342" s="286" t="s">
        <v>3248</v>
      </c>
    </row>
    <row r="8343" spans="1:13" s="269" customFormat="1" ht="15.5" hidden="1" thickTop="1" thickBot="1" x14ac:dyDescent="0.4">
      <c r="A8343" s="287" t="s">
        <v>1241</v>
      </c>
      <c r="B8343" s="288" t="str">
        <f>VLOOKUP(A8343,Lists!B:C,2,FALSE)</f>
        <v>CMR002</v>
      </c>
      <c r="C8343" s="288" t="str">
        <f>VLOOKUP(A8343,Lists!B:D,3,FALSE)</f>
        <v>CMR</v>
      </c>
      <c r="D8343" s="289" t="s">
        <v>5115</v>
      </c>
      <c r="E8343" s="289">
        <v>591</v>
      </c>
      <c r="F8343" s="289" t="s">
        <v>6541</v>
      </c>
      <c r="G8343" s="289" t="s">
        <v>731</v>
      </c>
      <c r="H8343" s="278">
        <f t="shared" si="260"/>
        <v>2</v>
      </c>
      <c r="I8343" s="252" t="s">
        <v>1786</v>
      </c>
      <c r="J8343" s="289" t="s">
        <v>6555</v>
      </c>
      <c r="K8343" s="278" t="str">
        <f t="shared" si="261"/>
        <v>CMR002Fatalities in all crises</v>
      </c>
      <c r="L8343" s="290">
        <v>43697</v>
      </c>
      <c r="M8343" s="290" t="s">
        <v>3248</v>
      </c>
    </row>
    <row r="8344" spans="1:13" s="269" customFormat="1" ht="15.5" hidden="1" thickTop="1" thickBot="1" x14ac:dyDescent="0.4">
      <c r="A8344" s="283" t="s">
        <v>1241</v>
      </c>
      <c r="B8344" s="284" t="str">
        <f>VLOOKUP(A8344,Lists!B:C,2,FALSE)</f>
        <v>CMR002</v>
      </c>
      <c r="C8344" s="284" t="str">
        <f>VLOOKUP(A8344,Lists!B:D,3,FALSE)</f>
        <v>CMR</v>
      </c>
      <c r="D8344" s="285" t="s">
        <v>5111</v>
      </c>
      <c r="E8344" s="285">
        <v>1463410</v>
      </c>
      <c r="F8344" s="285" t="s">
        <v>4418</v>
      </c>
      <c r="G8344" s="285" t="s">
        <v>730</v>
      </c>
      <c r="H8344" s="278">
        <f t="shared" si="260"/>
        <v>3</v>
      </c>
      <c r="I8344" s="251" t="s">
        <v>4419</v>
      </c>
      <c r="J8344" s="285" t="s">
        <v>4428</v>
      </c>
      <c r="K8344" s="278" t="str">
        <f t="shared" si="261"/>
        <v>CMR002Stressed humanitarian conditions - Level 2</v>
      </c>
      <c r="L8344" s="286">
        <v>43697</v>
      </c>
      <c r="M8344" s="286" t="s">
        <v>3249</v>
      </c>
    </row>
    <row r="8345" spans="1:13" s="269" customFormat="1" ht="15.5" hidden="1" thickTop="1" thickBot="1" x14ac:dyDescent="0.4">
      <c r="A8345" s="287" t="s">
        <v>1241</v>
      </c>
      <c r="B8345" s="288" t="str">
        <f>VLOOKUP(A8345,Lists!B:C,2,FALSE)</f>
        <v>CMR002</v>
      </c>
      <c r="C8345" s="288" t="str">
        <f>VLOOKUP(A8345,Lists!B:D,3,FALSE)</f>
        <v>CMR</v>
      </c>
      <c r="D8345" s="289" t="s">
        <v>5112</v>
      </c>
      <c r="E8345" s="289">
        <v>708820</v>
      </c>
      <c r="F8345" s="289" t="s">
        <v>4412</v>
      </c>
      <c r="G8345" s="289" t="s">
        <v>731</v>
      </c>
      <c r="H8345" s="278">
        <f t="shared" si="260"/>
        <v>2</v>
      </c>
      <c r="I8345" s="252" t="s">
        <v>4413</v>
      </c>
      <c r="J8345" s="289" t="s">
        <v>4429</v>
      </c>
      <c r="K8345" s="278" t="str">
        <f t="shared" si="261"/>
        <v>CMR002Moderate humanitarian conditions - Level 3</v>
      </c>
      <c r="L8345" s="290">
        <v>43697</v>
      </c>
      <c r="M8345" s="290" t="s">
        <v>3249</v>
      </c>
    </row>
    <row r="8346" spans="1:13" s="269" customFormat="1" ht="15.5" hidden="1" thickTop="1" thickBot="1" x14ac:dyDescent="0.4">
      <c r="A8346" s="283" t="s">
        <v>1241</v>
      </c>
      <c r="B8346" s="284" t="str">
        <f>VLOOKUP(A8346,Lists!B:C,2,FALSE)</f>
        <v>CMR002</v>
      </c>
      <c r="C8346" s="284" t="str">
        <f>VLOOKUP(A8346,Lists!B:D,3,FALSE)</f>
        <v>CMR</v>
      </c>
      <c r="D8346" s="285" t="s">
        <v>5113</v>
      </c>
      <c r="E8346" s="285">
        <v>1142609</v>
      </c>
      <c r="F8346" s="285" t="s">
        <v>4412</v>
      </c>
      <c r="G8346" s="285" t="s">
        <v>731</v>
      </c>
      <c r="H8346" s="278">
        <f t="shared" si="260"/>
        <v>2</v>
      </c>
      <c r="I8346" s="251" t="s">
        <v>4413</v>
      </c>
      <c r="J8346" s="285" t="s">
        <v>4430</v>
      </c>
      <c r="K8346" s="278" t="str">
        <f t="shared" si="261"/>
        <v>CMR002Severe humanitarian conditions - Level 4</v>
      </c>
      <c r="L8346" s="286">
        <v>43697</v>
      </c>
      <c r="M8346" s="286" t="s">
        <v>3249</v>
      </c>
    </row>
    <row r="8347" spans="1:13" s="269" customFormat="1" ht="15.5" hidden="1" thickTop="1" thickBot="1" x14ac:dyDescent="0.4">
      <c r="A8347" s="287" t="s">
        <v>1242</v>
      </c>
      <c r="B8347" s="288" t="str">
        <f>VLOOKUP(A8347,Lists!B:C,2,FALSE)</f>
        <v>CMR003</v>
      </c>
      <c r="C8347" s="288" t="str">
        <f>VLOOKUP(A8347,Lists!B:D,3,FALSE)</f>
        <v>CMR</v>
      </c>
      <c r="D8347" s="289" t="s">
        <v>522</v>
      </c>
      <c r="E8347" s="289">
        <v>24613312</v>
      </c>
      <c r="F8347" s="289" t="s">
        <v>6542</v>
      </c>
      <c r="G8347" s="289" t="s">
        <v>730</v>
      </c>
      <c r="H8347" s="278">
        <f t="shared" si="260"/>
        <v>3</v>
      </c>
      <c r="I8347" s="252" t="s">
        <v>6543</v>
      </c>
      <c r="J8347" s="289" t="s">
        <v>6544</v>
      </c>
      <c r="K8347" s="278" t="str">
        <f t="shared" si="261"/>
        <v>CMR003Total population</v>
      </c>
      <c r="L8347" s="290">
        <v>43697</v>
      </c>
      <c r="M8347" s="290" t="s">
        <v>3249</v>
      </c>
    </row>
    <row r="8348" spans="1:13" s="269" customFormat="1" ht="15.5" hidden="1" thickTop="1" thickBot="1" x14ac:dyDescent="0.4">
      <c r="A8348" s="283" t="s">
        <v>1243</v>
      </c>
      <c r="B8348" s="284" t="str">
        <f>VLOOKUP(A8348,Lists!B:C,2,FALSE)</f>
        <v>CMR004</v>
      </c>
      <c r="C8348" s="284" t="str">
        <f>VLOOKUP(A8348,Lists!B:D,3,FALSE)</f>
        <v>CMR</v>
      </c>
      <c r="D8348" s="285" t="s">
        <v>522</v>
      </c>
      <c r="E8348" s="285">
        <v>24613312</v>
      </c>
      <c r="F8348" s="285" t="s">
        <v>6542</v>
      </c>
      <c r="G8348" s="285" t="s">
        <v>730</v>
      </c>
      <c r="H8348" s="278">
        <f t="shared" si="260"/>
        <v>3</v>
      </c>
      <c r="I8348" s="251" t="s">
        <v>6543</v>
      </c>
      <c r="J8348" s="285" t="s">
        <v>6544</v>
      </c>
      <c r="K8348" s="278" t="str">
        <f t="shared" si="261"/>
        <v>CMR004Total population</v>
      </c>
      <c r="L8348" s="286">
        <v>43697</v>
      </c>
      <c r="M8348" s="286" t="s">
        <v>3249</v>
      </c>
    </row>
    <row r="8349" spans="1:13" s="269" customFormat="1" ht="15.5" hidden="1" thickTop="1" thickBot="1" x14ac:dyDescent="0.4">
      <c r="A8349" s="287" t="s">
        <v>3304</v>
      </c>
      <c r="B8349" s="288" t="str">
        <f>VLOOKUP(A8349,Lists!B:C,2,FALSE)</f>
        <v>CMR001</v>
      </c>
      <c r="C8349" s="288" t="str">
        <f>VLOOKUP(A8349,Lists!B:D,3,FALSE)</f>
        <v>CMR</v>
      </c>
      <c r="D8349" s="289" t="s">
        <v>522</v>
      </c>
      <c r="E8349" s="289">
        <v>24613312</v>
      </c>
      <c r="F8349" s="289" t="s">
        <v>6542</v>
      </c>
      <c r="G8349" s="289" t="s">
        <v>730</v>
      </c>
      <c r="H8349" s="278">
        <f t="shared" si="260"/>
        <v>3</v>
      </c>
      <c r="I8349" s="252" t="s">
        <v>6543</v>
      </c>
      <c r="J8349" s="289" t="s">
        <v>6544</v>
      </c>
      <c r="K8349" s="278" t="str">
        <f t="shared" si="261"/>
        <v>CMR001Total population</v>
      </c>
      <c r="L8349" s="290">
        <v>43697</v>
      </c>
      <c r="M8349" s="290" t="s">
        <v>3249</v>
      </c>
    </row>
    <row r="8350" spans="1:13" s="269" customFormat="1" ht="15.5" thickTop="1" thickBot="1" x14ac:dyDescent="0.4">
      <c r="A8350" s="283" t="s">
        <v>1242</v>
      </c>
      <c r="B8350" s="284" t="str">
        <f>VLOOKUP(A8350,Lists!B:C,2,FALSE)</f>
        <v>CMR003</v>
      </c>
      <c r="C8350" s="284" t="str">
        <f>VLOOKUP(A8350,Lists!B:D,3,FALSE)</f>
        <v>CMR</v>
      </c>
      <c r="D8350" s="285" t="s">
        <v>666</v>
      </c>
      <c r="E8350" s="285">
        <v>569602</v>
      </c>
      <c r="F8350" s="285" t="s">
        <v>6559</v>
      </c>
      <c r="G8350" s="285" t="s">
        <v>731</v>
      </c>
      <c r="H8350" s="278">
        <f t="shared" si="260"/>
        <v>2</v>
      </c>
      <c r="I8350" s="251" t="s">
        <v>6560</v>
      </c>
      <c r="J8350" s="285" t="s">
        <v>6558</v>
      </c>
      <c r="K8350" s="278" t="str">
        <f t="shared" si="261"/>
        <v>CMR003People displaced</v>
      </c>
      <c r="L8350" s="286">
        <v>43697</v>
      </c>
      <c r="M8350" s="286" t="s">
        <v>3249</v>
      </c>
    </row>
    <row r="8351" spans="1:13" s="269" customFormat="1" ht="15.5" hidden="1" thickTop="1" thickBot="1" x14ac:dyDescent="0.4">
      <c r="A8351" s="287" t="s">
        <v>1242</v>
      </c>
      <c r="B8351" s="288" t="str">
        <f>VLOOKUP(A8351,Lists!B:C,2,FALSE)</f>
        <v>CMR003</v>
      </c>
      <c r="C8351" s="288" t="str">
        <f>VLOOKUP(A8351,Lists!B:D,3,FALSE)</f>
        <v>CMR</v>
      </c>
      <c r="D8351" s="289" t="s">
        <v>5027</v>
      </c>
      <c r="E8351" s="289" t="s">
        <v>888</v>
      </c>
      <c r="F8351" s="289" t="s">
        <v>888</v>
      </c>
      <c r="G8351" s="289" t="s">
        <v>446</v>
      </c>
      <c r="H8351" s="278" t="str">
        <f t="shared" si="260"/>
        <v>x</v>
      </c>
      <c r="I8351" s="252" t="s">
        <v>888</v>
      </c>
      <c r="J8351" s="289" t="s">
        <v>6554</v>
      </c>
      <c r="K8351" s="278" t="str">
        <f t="shared" si="261"/>
        <v>CMR003Injuries reported</v>
      </c>
      <c r="L8351" s="290">
        <v>43697</v>
      </c>
      <c r="M8351" s="290" t="s">
        <v>3249</v>
      </c>
    </row>
    <row r="8352" spans="1:13" s="269" customFormat="1" ht="15.5" hidden="1" thickTop="1" thickBot="1" x14ac:dyDescent="0.4">
      <c r="A8352" s="283" t="s">
        <v>1242</v>
      </c>
      <c r="B8352" s="284" t="str">
        <f>VLOOKUP(A8352,Lists!B:C,2,FALSE)</f>
        <v>CMR003</v>
      </c>
      <c r="C8352" s="284" t="str">
        <f>VLOOKUP(A8352,Lists!B:D,3,FALSE)</f>
        <v>CMR</v>
      </c>
      <c r="D8352" s="285" t="s">
        <v>5029</v>
      </c>
      <c r="E8352" s="285">
        <v>312</v>
      </c>
      <c r="F8352" s="285" t="s">
        <v>6541</v>
      </c>
      <c r="G8352" s="285" t="s">
        <v>731</v>
      </c>
      <c r="H8352" s="278">
        <f t="shared" si="260"/>
        <v>2</v>
      </c>
      <c r="I8352" s="251" t="s">
        <v>1786</v>
      </c>
      <c r="J8352" s="285" t="s">
        <v>6556</v>
      </c>
      <c r="K8352" s="278" t="str">
        <f t="shared" si="261"/>
        <v>CMR003Fatalities reported</v>
      </c>
      <c r="L8352" s="286">
        <v>43697</v>
      </c>
      <c r="M8352" s="286" t="s">
        <v>3248</v>
      </c>
    </row>
    <row r="8353" spans="1:13" s="269" customFormat="1" ht="15.5" hidden="1" thickTop="1" thickBot="1" x14ac:dyDescent="0.4">
      <c r="A8353" s="287" t="s">
        <v>1242</v>
      </c>
      <c r="B8353" s="288" t="str">
        <f>VLOOKUP(A8353,Lists!B:C,2,FALSE)</f>
        <v>CMR003</v>
      </c>
      <c r="C8353" s="288" t="str">
        <f>VLOOKUP(A8353,Lists!B:D,3,FALSE)</f>
        <v>CMR</v>
      </c>
      <c r="D8353" s="289" t="s">
        <v>5115</v>
      </c>
      <c r="E8353" s="289">
        <v>591</v>
      </c>
      <c r="F8353" s="289" t="s">
        <v>6541</v>
      </c>
      <c r="G8353" s="289" t="s">
        <v>731</v>
      </c>
      <c r="H8353" s="278">
        <f t="shared" si="260"/>
        <v>2</v>
      </c>
      <c r="I8353" s="252" t="s">
        <v>1786</v>
      </c>
      <c r="J8353" s="289" t="s">
        <v>6555</v>
      </c>
      <c r="K8353" s="278" t="str">
        <f t="shared" si="261"/>
        <v>CMR003Fatalities in all crises</v>
      </c>
      <c r="L8353" s="290">
        <v>43697</v>
      </c>
      <c r="M8353" s="290" t="s">
        <v>3248</v>
      </c>
    </row>
    <row r="8354" spans="1:13" s="269" customFormat="1" ht="15.5" hidden="1" thickTop="1" thickBot="1" x14ac:dyDescent="0.4">
      <c r="A8354" s="283" t="s">
        <v>3304</v>
      </c>
      <c r="B8354" s="284" t="str">
        <f>VLOOKUP(A8354,Lists!B:C,2,FALSE)</f>
        <v>CMR001</v>
      </c>
      <c r="C8354" s="284" t="str">
        <f>VLOOKUP(A8354,Lists!B:D,3,FALSE)</f>
        <v>CMR</v>
      </c>
      <c r="D8354" s="285" t="s">
        <v>5029</v>
      </c>
      <c r="E8354" s="285">
        <v>591</v>
      </c>
      <c r="F8354" s="285" t="s">
        <v>6541</v>
      </c>
      <c r="G8354" s="285" t="s">
        <v>731</v>
      </c>
      <c r="H8354" s="278">
        <f t="shared" si="260"/>
        <v>2</v>
      </c>
      <c r="I8354" s="251" t="s">
        <v>1786</v>
      </c>
      <c r="J8354" s="285" t="s">
        <v>6555</v>
      </c>
      <c r="K8354" s="278" t="str">
        <f t="shared" si="261"/>
        <v>CMR001Fatalities reported</v>
      </c>
      <c r="L8354" s="286">
        <v>43697</v>
      </c>
      <c r="M8354" s="286" t="s">
        <v>3248</v>
      </c>
    </row>
    <row r="8355" spans="1:13" s="269" customFormat="1" ht="15.5" hidden="1" thickTop="1" thickBot="1" x14ac:dyDescent="0.4">
      <c r="A8355" s="287" t="s">
        <v>3304</v>
      </c>
      <c r="B8355" s="288" t="str">
        <f>VLOOKUP(A8355,Lists!B:C,2,FALSE)</f>
        <v>CMR001</v>
      </c>
      <c r="C8355" s="288" t="str">
        <f>VLOOKUP(A8355,Lists!B:D,3,FALSE)</f>
        <v>CMR</v>
      </c>
      <c r="D8355" s="289" t="s">
        <v>5115</v>
      </c>
      <c r="E8355" s="289">
        <v>591</v>
      </c>
      <c r="F8355" s="289" t="s">
        <v>6541</v>
      </c>
      <c r="G8355" s="289" t="s">
        <v>731</v>
      </c>
      <c r="H8355" s="278">
        <f t="shared" si="260"/>
        <v>2</v>
      </c>
      <c r="I8355" s="252" t="s">
        <v>1786</v>
      </c>
      <c r="J8355" s="289" t="s">
        <v>6555</v>
      </c>
      <c r="K8355" s="278" t="str">
        <f t="shared" si="261"/>
        <v>CMR001Fatalities in all crises</v>
      </c>
      <c r="L8355" s="290">
        <v>43697</v>
      </c>
      <c r="M8355" s="290" t="s">
        <v>3248</v>
      </c>
    </row>
    <row r="8356" spans="1:13" s="269" customFormat="1" ht="15.5" hidden="1" thickTop="1" thickBot="1" x14ac:dyDescent="0.4">
      <c r="A8356" s="283" t="s">
        <v>1243</v>
      </c>
      <c r="B8356" s="284" t="str">
        <f>VLOOKUP(A8356,Lists!B:C,2,FALSE)</f>
        <v>CMR004</v>
      </c>
      <c r="C8356" s="284" t="str">
        <f>VLOOKUP(A8356,Lists!B:D,3,FALSE)</f>
        <v>CMR</v>
      </c>
      <c r="D8356" s="285" t="s">
        <v>5115</v>
      </c>
      <c r="E8356" s="285">
        <v>591</v>
      </c>
      <c r="F8356" s="285" t="s">
        <v>6541</v>
      </c>
      <c r="G8356" s="285" t="s">
        <v>731</v>
      </c>
      <c r="H8356" s="278">
        <f t="shared" si="260"/>
        <v>2</v>
      </c>
      <c r="I8356" s="251" t="s">
        <v>1786</v>
      </c>
      <c r="J8356" s="285" t="s">
        <v>6555</v>
      </c>
      <c r="K8356" s="278" t="str">
        <f t="shared" si="261"/>
        <v>CMR004Fatalities in all crises</v>
      </c>
      <c r="L8356" s="286">
        <v>43697</v>
      </c>
      <c r="M8356" s="286" t="s">
        <v>3248</v>
      </c>
    </row>
    <row r="8357" spans="1:13" s="269" customFormat="1" ht="15.5" hidden="1" thickTop="1" thickBot="1" x14ac:dyDescent="0.4">
      <c r="A8357" s="287" t="s">
        <v>1243</v>
      </c>
      <c r="B8357" s="288" t="str">
        <f>VLOOKUP(A8357,Lists!B:C,2,FALSE)</f>
        <v>CMR004</v>
      </c>
      <c r="C8357" s="288" t="str">
        <f>VLOOKUP(A8357,Lists!B:D,3,FALSE)</f>
        <v>CMR</v>
      </c>
      <c r="D8357" s="289" t="s">
        <v>5029</v>
      </c>
      <c r="E8357" s="289">
        <v>0</v>
      </c>
      <c r="F8357" s="289" t="s">
        <v>1772</v>
      </c>
      <c r="G8357" s="289" t="s">
        <v>731</v>
      </c>
      <c r="H8357" s="278">
        <f t="shared" si="260"/>
        <v>2</v>
      </c>
      <c r="I8357" s="252" t="s">
        <v>1786</v>
      </c>
      <c r="J8357" s="289" t="s">
        <v>6557</v>
      </c>
      <c r="K8357" s="278" t="str">
        <f t="shared" si="261"/>
        <v>CMR004Fatalities reported</v>
      </c>
      <c r="L8357" s="290">
        <v>43697</v>
      </c>
      <c r="M8357" s="290" t="s">
        <v>3248</v>
      </c>
    </row>
    <row r="8358" spans="1:13" s="269" customFormat="1" ht="15.5" hidden="1" thickTop="1" thickBot="1" x14ac:dyDescent="0.4">
      <c r="A8358" s="283" t="s">
        <v>1242</v>
      </c>
      <c r="B8358" s="284" t="str">
        <f>VLOOKUP(A8358,Lists!B:C,2,FALSE)</f>
        <v>CMR003</v>
      </c>
      <c r="C8358" s="284" t="str">
        <f>VLOOKUP(A8358,Lists!B:D,3,FALSE)</f>
        <v>CMR</v>
      </c>
      <c r="D8358" s="285" t="s">
        <v>5108</v>
      </c>
      <c r="E8358" s="285" t="s">
        <v>888</v>
      </c>
      <c r="F8358" s="285" t="s">
        <v>888</v>
      </c>
      <c r="G8358" s="285" t="s">
        <v>888</v>
      </c>
      <c r="H8358" s="278" t="str">
        <f t="shared" si="260"/>
        <v>x</v>
      </c>
      <c r="I8358" s="251" t="s">
        <v>888</v>
      </c>
      <c r="J8358" s="285" t="s">
        <v>6561</v>
      </c>
      <c r="K8358" s="278" t="str">
        <f t="shared" si="261"/>
        <v>CMR003Buildings damaged</v>
      </c>
      <c r="L8358" s="286">
        <v>43697</v>
      </c>
      <c r="M8358" s="286" t="s">
        <v>3249</v>
      </c>
    </row>
    <row r="8359" spans="1:13" s="269" customFormat="1" ht="15.5" hidden="1" thickTop="1" thickBot="1" x14ac:dyDescent="0.4">
      <c r="A8359" s="287" t="s">
        <v>1242</v>
      </c>
      <c r="B8359" s="288" t="str">
        <f>VLOOKUP(A8359,Lists!B:C,2,FALSE)</f>
        <v>CMR003</v>
      </c>
      <c r="C8359" s="288" t="str">
        <f>VLOOKUP(A8359,Lists!B:D,3,FALSE)</f>
        <v>CMR</v>
      </c>
      <c r="D8359" s="289" t="s">
        <v>5109</v>
      </c>
      <c r="E8359" s="289" t="s">
        <v>888</v>
      </c>
      <c r="F8359" s="289" t="s">
        <v>888</v>
      </c>
      <c r="G8359" s="289" t="s">
        <v>888</v>
      </c>
      <c r="H8359" s="278" t="str">
        <f t="shared" si="260"/>
        <v>x</v>
      </c>
      <c r="I8359" s="252" t="s">
        <v>888</v>
      </c>
      <c r="J8359" s="289" t="s">
        <v>6561</v>
      </c>
      <c r="K8359" s="278" t="str">
        <f t="shared" si="261"/>
        <v>CMR003Buildings destroyed</v>
      </c>
      <c r="L8359" s="290">
        <v>43697</v>
      </c>
      <c r="M8359" s="290" t="s">
        <v>3249</v>
      </c>
    </row>
    <row r="8360" spans="1:13" s="269" customFormat="1" ht="15.5" hidden="1" thickTop="1" thickBot="1" x14ac:dyDescent="0.4">
      <c r="A8360" s="283" t="s">
        <v>1242</v>
      </c>
      <c r="B8360" s="284" t="str">
        <f>VLOOKUP(A8360,Lists!B:C,2,FALSE)</f>
        <v>CMR003</v>
      </c>
      <c r="C8360" s="284" t="str">
        <f>VLOOKUP(A8360,Lists!B:D,3,FALSE)</f>
        <v>CMR</v>
      </c>
      <c r="D8360" s="285" t="s">
        <v>742</v>
      </c>
      <c r="E8360" s="285" t="s">
        <v>888</v>
      </c>
      <c r="F8360" s="285" t="s">
        <v>888</v>
      </c>
      <c r="G8360" s="285" t="s">
        <v>888</v>
      </c>
      <c r="H8360" s="278" t="str">
        <f t="shared" si="260"/>
        <v>x</v>
      </c>
      <c r="I8360" s="251" t="s">
        <v>888</v>
      </c>
      <c r="J8360" s="285" t="s">
        <v>6561</v>
      </c>
      <c r="K8360" s="278" t="str">
        <f t="shared" si="261"/>
        <v>CMR003Economic Losses</v>
      </c>
      <c r="L8360" s="286">
        <v>43697</v>
      </c>
      <c r="M8360" s="286" t="s">
        <v>3249</v>
      </c>
    </row>
    <row r="8361" spans="1:13" s="269" customFormat="1" ht="15.5" hidden="1" thickTop="1" thickBot="1" x14ac:dyDescent="0.4">
      <c r="A8361" s="287" t="s">
        <v>1242</v>
      </c>
      <c r="B8361" s="288" t="str">
        <f>VLOOKUP(A8361,Lists!B:C,2,FALSE)</f>
        <v>CMR003</v>
      </c>
      <c r="C8361" s="288" t="str">
        <f>VLOOKUP(A8361,Lists!B:D,3,FALSE)</f>
        <v>CMR</v>
      </c>
      <c r="D8361" s="289" t="s">
        <v>5110</v>
      </c>
      <c r="E8361" s="289">
        <v>5692475</v>
      </c>
      <c r="F8361" s="289" t="s">
        <v>6562</v>
      </c>
      <c r="G8361" s="289" t="s">
        <v>731</v>
      </c>
      <c r="H8361" s="278">
        <f t="shared" si="260"/>
        <v>2</v>
      </c>
      <c r="I8361" s="252" t="s">
        <v>6563</v>
      </c>
      <c r="J8361" s="289" t="s">
        <v>4436</v>
      </c>
      <c r="K8361" s="278" t="str">
        <f t="shared" si="261"/>
        <v>CMR003Minimal humanitarian conditions - Level 1</v>
      </c>
      <c r="L8361" s="290">
        <v>43697</v>
      </c>
      <c r="M8361" s="290" t="s">
        <v>3249</v>
      </c>
    </row>
    <row r="8362" spans="1:13" s="269" customFormat="1" ht="15.5" hidden="1" thickTop="1" thickBot="1" x14ac:dyDescent="0.4">
      <c r="A8362" s="283" t="s">
        <v>1242</v>
      </c>
      <c r="B8362" s="284" t="str">
        <f>VLOOKUP(A8362,Lists!B:C,2,FALSE)</f>
        <v>CMR003</v>
      </c>
      <c r="C8362" s="284" t="str">
        <f>VLOOKUP(A8362,Lists!B:D,3,FALSE)</f>
        <v>CMR</v>
      </c>
      <c r="D8362" s="285" t="s">
        <v>688</v>
      </c>
      <c r="E8362" s="285">
        <v>4</v>
      </c>
      <c r="F8362" s="285" t="s">
        <v>1013</v>
      </c>
      <c r="G8362" s="285" t="s">
        <v>731</v>
      </c>
      <c r="H8362" s="278">
        <f t="shared" si="260"/>
        <v>2</v>
      </c>
      <c r="I8362" s="251" t="s">
        <v>1820</v>
      </c>
      <c r="J8362" s="285" t="s">
        <v>6564</v>
      </c>
      <c r="K8362" s="278" t="str">
        <f t="shared" si="261"/>
        <v>CMR003Crisis affected groups</v>
      </c>
      <c r="L8362" s="286">
        <v>43697</v>
      </c>
      <c r="M8362" s="286" t="s">
        <v>3249</v>
      </c>
    </row>
    <row r="8363" spans="1:13" s="269" customFormat="1" ht="15.5" hidden="1" thickTop="1" thickBot="1" x14ac:dyDescent="0.4">
      <c r="A8363" s="287" t="s">
        <v>1243</v>
      </c>
      <c r="B8363" s="288" t="str">
        <f>VLOOKUP(A8363,Lists!B:C,2,FALSE)</f>
        <v>CMR004</v>
      </c>
      <c r="C8363" s="288" t="str">
        <f>VLOOKUP(A8363,Lists!B:D,3,FALSE)</f>
        <v>CMR</v>
      </c>
      <c r="D8363" s="289" t="s">
        <v>533</v>
      </c>
      <c r="E8363" s="289">
        <v>286052</v>
      </c>
      <c r="F8363" s="289" t="s">
        <v>5864</v>
      </c>
      <c r="G8363" s="289" t="s">
        <v>730</v>
      </c>
      <c r="H8363" s="278">
        <f t="shared" si="260"/>
        <v>3</v>
      </c>
      <c r="I8363" s="252" t="s">
        <v>5865</v>
      </c>
      <c r="J8363" s="289" t="s">
        <v>6565</v>
      </c>
      <c r="K8363" s="278" t="str">
        <f t="shared" si="261"/>
        <v>CMR004People affected</v>
      </c>
      <c r="L8363" s="290">
        <v>43697</v>
      </c>
      <c r="M8363" s="290" t="s">
        <v>3249</v>
      </c>
    </row>
    <row r="8364" spans="1:13" s="269" customFormat="1" ht="15.5" hidden="1" thickTop="1" thickBot="1" x14ac:dyDescent="0.4">
      <c r="A8364" s="283" t="s">
        <v>1243</v>
      </c>
      <c r="B8364" s="284" t="str">
        <f>VLOOKUP(A8364,Lists!B:C,2,FALSE)</f>
        <v>CMR004</v>
      </c>
      <c r="C8364" s="284" t="str">
        <f>VLOOKUP(A8364,Lists!B:D,3,FALSE)</f>
        <v>CMR</v>
      </c>
      <c r="D8364" s="285" t="s">
        <v>5110</v>
      </c>
      <c r="E8364" s="285">
        <v>2319453</v>
      </c>
      <c r="F8364" s="285" t="s">
        <v>6566</v>
      </c>
      <c r="G8364" s="285" t="s">
        <v>731</v>
      </c>
      <c r="H8364" s="278">
        <f t="shared" si="260"/>
        <v>2</v>
      </c>
      <c r="I8364" s="251" t="s">
        <v>4447</v>
      </c>
      <c r="J8364" s="285" t="s">
        <v>4443</v>
      </c>
      <c r="K8364" s="278" t="str">
        <f t="shared" si="261"/>
        <v>CMR004Minimal humanitarian conditions - Level 1</v>
      </c>
      <c r="L8364" s="286">
        <v>43697</v>
      </c>
      <c r="M8364" s="286" t="s">
        <v>3249</v>
      </c>
    </row>
    <row r="8365" spans="1:13" s="269" customFormat="1" ht="15.5" hidden="1" thickTop="1" thickBot="1" x14ac:dyDescent="0.4">
      <c r="A8365" s="287" t="s">
        <v>1243</v>
      </c>
      <c r="B8365" s="288" t="str">
        <f>VLOOKUP(A8365,Lists!B:C,2,FALSE)</f>
        <v>CMR004</v>
      </c>
      <c r="C8365" s="288" t="str">
        <f>VLOOKUP(A8365,Lists!B:D,3,FALSE)</f>
        <v>CMR</v>
      </c>
      <c r="D8365" s="289" t="s">
        <v>5111</v>
      </c>
      <c r="E8365" s="289">
        <v>0</v>
      </c>
      <c r="F8365" s="289" t="s">
        <v>4441</v>
      </c>
      <c r="G8365" s="289" t="s">
        <v>731</v>
      </c>
      <c r="H8365" s="278">
        <f t="shared" si="260"/>
        <v>2</v>
      </c>
      <c r="I8365" s="252" t="s">
        <v>4442</v>
      </c>
      <c r="J8365" s="289" t="s">
        <v>6567</v>
      </c>
      <c r="K8365" s="278" t="str">
        <f t="shared" si="261"/>
        <v>CMR004Stressed humanitarian conditions - Level 2</v>
      </c>
      <c r="L8365" s="290">
        <v>43697</v>
      </c>
      <c r="M8365" s="290" t="s">
        <v>3249</v>
      </c>
    </row>
    <row r="8366" spans="1:13" s="269" customFormat="1" ht="15.5" hidden="1" thickTop="1" thickBot="1" x14ac:dyDescent="0.4">
      <c r="A8366" s="283" t="s">
        <v>1243</v>
      </c>
      <c r="B8366" s="284" t="str">
        <f>VLOOKUP(A8366,Lists!B:C,2,FALSE)</f>
        <v>CMR004</v>
      </c>
      <c r="C8366" s="284" t="str">
        <f>VLOOKUP(A8366,Lists!B:D,3,FALSE)</f>
        <v>CMR</v>
      </c>
      <c r="D8366" s="285" t="s">
        <v>5112</v>
      </c>
      <c r="E8366" s="285">
        <v>286052</v>
      </c>
      <c r="F8366" s="285" t="s">
        <v>5864</v>
      </c>
      <c r="G8366" s="285" t="s">
        <v>730</v>
      </c>
      <c r="H8366" s="278">
        <f t="shared" si="260"/>
        <v>3</v>
      </c>
      <c r="I8366" s="251" t="s">
        <v>5865</v>
      </c>
      <c r="J8366" s="285" t="s">
        <v>6568</v>
      </c>
      <c r="K8366" s="278" t="str">
        <f t="shared" si="261"/>
        <v>CMR004Moderate humanitarian conditions - Level 3</v>
      </c>
      <c r="L8366" s="286">
        <v>43697</v>
      </c>
      <c r="M8366" s="286" t="s">
        <v>3249</v>
      </c>
    </row>
    <row r="8367" spans="1:13" s="269" customFormat="1" ht="15.5" hidden="1" thickTop="1" thickBot="1" x14ac:dyDescent="0.4">
      <c r="A8367" s="287" t="s">
        <v>3304</v>
      </c>
      <c r="B8367" s="288" t="str">
        <f>VLOOKUP(A8367,Lists!B:C,2,FALSE)</f>
        <v>CMR001</v>
      </c>
      <c r="C8367" s="288" t="str">
        <f>VLOOKUP(A8367,Lists!B:D,3,FALSE)</f>
        <v>CMR</v>
      </c>
      <c r="D8367" s="289" t="s">
        <v>660</v>
      </c>
      <c r="E8367" s="289">
        <v>283816</v>
      </c>
      <c r="F8367" s="289" t="s">
        <v>1769</v>
      </c>
      <c r="G8367" s="289" t="s">
        <v>732</v>
      </c>
      <c r="H8367" s="278">
        <f t="shared" si="260"/>
        <v>1</v>
      </c>
      <c r="I8367" s="252" t="s">
        <v>1779</v>
      </c>
      <c r="J8367" s="289" t="s">
        <v>6570</v>
      </c>
      <c r="K8367" s="278" t="str">
        <f t="shared" si="261"/>
        <v>CMR001Landmass affected</v>
      </c>
      <c r="L8367" s="290">
        <v>43697</v>
      </c>
      <c r="M8367" s="290" t="s">
        <v>3249</v>
      </c>
    </row>
    <row r="8368" spans="1:13" s="269" customFormat="1" ht="15.5" hidden="1" thickTop="1" thickBot="1" x14ac:dyDescent="0.4">
      <c r="A8368" s="283" t="s">
        <v>3304</v>
      </c>
      <c r="B8368" s="284" t="str">
        <f>VLOOKUP(A8368,Lists!B:C,2,FALSE)</f>
        <v>CMR001</v>
      </c>
      <c r="C8368" s="284" t="str">
        <f>VLOOKUP(A8368,Lists!B:D,3,FALSE)</f>
        <v>CMR</v>
      </c>
      <c r="D8368" s="285" t="s">
        <v>737</v>
      </c>
      <c r="E8368" s="285">
        <v>15612819</v>
      </c>
      <c r="F8368" s="285" t="s">
        <v>6547</v>
      </c>
      <c r="G8368" s="285" t="s">
        <v>730</v>
      </c>
      <c r="H8368" s="278">
        <f t="shared" si="260"/>
        <v>3</v>
      </c>
      <c r="I8368" s="251" t="s">
        <v>6548</v>
      </c>
      <c r="J8368" s="285" t="s">
        <v>6570</v>
      </c>
      <c r="K8368" s="278" t="str">
        <f t="shared" si="261"/>
        <v>CMR001People exposed</v>
      </c>
      <c r="L8368" s="286">
        <v>43697</v>
      </c>
      <c r="M8368" s="286" t="s">
        <v>3249</v>
      </c>
    </row>
    <row r="8369" spans="1:13" s="269" customFormat="1" ht="15.5" hidden="1" thickTop="1" thickBot="1" x14ac:dyDescent="0.4">
      <c r="A8369" s="287" t="s">
        <v>3304</v>
      </c>
      <c r="B8369" s="288" t="str">
        <f>VLOOKUP(A8369,Lists!B:C,2,FALSE)</f>
        <v>CMR001</v>
      </c>
      <c r="C8369" s="288" t="str">
        <f>VLOOKUP(A8369,Lists!B:D,3,FALSE)</f>
        <v>CMR</v>
      </c>
      <c r="D8369" s="289" t="s">
        <v>533</v>
      </c>
      <c r="E8369" s="289">
        <v>7600891</v>
      </c>
      <c r="F8369" s="289" t="s">
        <v>6547</v>
      </c>
      <c r="G8369" s="289" t="s">
        <v>730</v>
      </c>
      <c r="H8369" s="278">
        <f t="shared" si="260"/>
        <v>3</v>
      </c>
      <c r="I8369" s="252" t="s">
        <v>6548</v>
      </c>
      <c r="J8369" s="289" t="s">
        <v>6570</v>
      </c>
      <c r="K8369" s="278" t="str">
        <f t="shared" si="261"/>
        <v>CMR001People affected</v>
      </c>
      <c r="L8369" s="290">
        <v>43697</v>
      </c>
      <c r="M8369" s="290" t="s">
        <v>3249</v>
      </c>
    </row>
    <row r="8370" spans="1:13" s="269" customFormat="1" ht="15.5" thickTop="1" thickBot="1" x14ac:dyDescent="0.4">
      <c r="A8370" s="283" t="s">
        <v>3304</v>
      </c>
      <c r="B8370" s="284" t="str">
        <f>VLOOKUP(A8370,Lists!B:C,2,FALSE)</f>
        <v>CMR001</v>
      </c>
      <c r="C8370" s="284" t="str">
        <f>VLOOKUP(A8370,Lists!B:D,3,FALSE)</f>
        <v>CMR</v>
      </c>
      <c r="D8370" s="285" t="s">
        <v>666</v>
      </c>
      <c r="E8370" s="285">
        <v>1228508</v>
      </c>
      <c r="F8370" s="285" t="s">
        <v>6550</v>
      </c>
      <c r="G8370" s="285" t="s">
        <v>731</v>
      </c>
      <c r="H8370" s="278">
        <f t="shared" si="260"/>
        <v>2</v>
      </c>
      <c r="I8370" s="251" t="s">
        <v>6551</v>
      </c>
      <c r="J8370" s="285" t="s">
        <v>6570</v>
      </c>
      <c r="K8370" s="278" t="str">
        <f t="shared" si="261"/>
        <v>CMR001People displaced</v>
      </c>
      <c r="L8370" s="286">
        <v>43697</v>
      </c>
      <c r="M8370" s="286" t="s">
        <v>3249</v>
      </c>
    </row>
    <row r="8371" spans="1:13" s="269" customFormat="1" ht="15.5" hidden="1" thickTop="1" thickBot="1" x14ac:dyDescent="0.4">
      <c r="A8371" s="287" t="s">
        <v>3304</v>
      </c>
      <c r="B8371" s="288" t="str">
        <f>VLOOKUP(A8371,Lists!B:C,2,FALSE)</f>
        <v>CMR001</v>
      </c>
      <c r="C8371" s="288" t="str">
        <f>VLOOKUP(A8371,Lists!B:D,3,FALSE)</f>
        <v>CMR</v>
      </c>
      <c r="D8371" s="289" t="s">
        <v>5108</v>
      </c>
      <c r="E8371" s="289" t="s">
        <v>446</v>
      </c>
      <c r="F8371" s="289" t="s">
        <v>446</v>
      </c>
      <c r="G8371" s="289" t="s">
        <v>446</v>
      </c>
      <c r="H8371" s="278" t="str">
        <f t="shared" si="260"/>
        <v>x</v>
      </c>
      <c r="I8371" s="252" t="s">
        <v>446</v>
      </c>
      <c r="J8371" s="289" t="s">
        <v>6569</v>
      </c>
      <c r="K8371" s="278" t="str">
        <f t="shared" si="261"/>
        <v>CMR001Buildings damaged</v>
      </c>
      <c r="L8371" s="290">
        <v>43697</v>
      </c>
      <c r="M8371" s="290" t="s">
        <v>3249</v>
      </c>
    </row>
    <row r="8372" spans="1:13" s="269" customFormat="1" ht="15.5" hidden="1" thickTop="1" thickBot="1" x14ac:dyDescent="0.4">
      <c r="A8372" s="283" t="s">
        <v>3304</v>
      </c>
      <c r="B8372" s="284" t="str">
        <f>VLOOKUP(A8372,Lists!B:C,2,FALSE)</f>
        <v>CMR001</v>
      </c>
      <c r="C8372" s="284" t="str">
        <f>VLOOKUP(A8372,Lists!B:D,3,FALSE)</f>
        <v>CMR</v>
      </c>
      <c r="D8372" s="285" t="s">
        <v>5109</v>
      </c>
      <c r="E8372" s="285" t="s">
        <v>446</v>
      </c>
      <c r="F8372" s="285" t="s">
        <v>446</v>
      </c>
      <c r="G8372" s="285" t="s">
        <v>446</v>
      </c>
      <c r="H8372" s="278" t="str">
        <f t="shared" si="260"/>
        <v>x</v>
      </c>
      <c r="I8372" s="251" t="s">
        <v>446</v>
      </c>
      <c r="J8372" s="285" t="s">
        <v>6569</v>
      </c>
      <c r="K8372" s="278" t="str">
        <f t="shared" si="261"/>
        <v>CMR001Buildings destroyed</v>
      </c>
      <c r="L8372" s="286">
        <v>43697</v>
      </c>
      <c r="M8372" s="286" t="s">
        <v>3249</v>
      </c>
    </row>
    <row r="8373" spans="1:13" s="269" customFormat="1" ht="15.5" hidden="1" thickTop="1" thickBot="1" x14ac:dyDescent="0.4">
      <c r="A8373" s="287" t="s">
        <v>3304</v>
      </c>
      <c r="B8373" s="288" t="str">
        <f>VLOOKUP(A8373,Lists!B:C,2,FALSE)</f>
        <v>CMR001</v>
      </c>
      <c r="C8373" s="288" t="str">
        <f>VLOOKUP(A8373,Lists!B:D,3,FALSE)</f>
        <v>CMR</v>
      </c>
      <c r="D8373" s="289" t="s">
        <v>742</v>
      </c>
      <c r="E8373" s="289" t="s">
        <v>446</v>
      </c>
      <c r="F8373" s="289" t="s">
        <v>446</v>
      </c>
      <c r="G8373" s="289" t="s">
        <v>446</v>
      </c>
      <c r="H8373" s="278" t="str">
        <f t="shared" si="260"/>
        <v>x</v>
      </c>
      <c r="I8373" s="252" t="s">
        <v>446</v>
      </c>
      <c r="J8373" s="289" t="s">
        <v>6569</v>
      </c>
      <c r="K8373" s="278" t="str">
        <f t="shared" si="261"/>
        <v>CMR001Economic Losses</v>
      </c>
      <c r="L8373" s="290">
        <v>43697</v>
      </c>
      <c r="M8373" s="290" t="s">
        <v>3249</v>
      </c>
    </row>
    <row r="8374" spans="1:13" s="269" customFormat="1" ht="15.5" hidden="1" thickTop="1" thickBot="1" x14ac:dyDescent="0.4">
      <c r="A8374" s="283" t="s">
        <v>3304</v>
      </c>
      <c r="B8374" s="284" t="str">
        <f>VLOOKUP(A8374,Lists!B:C,2,FALSE)</f>
        <v>CMR001</v>
      </c>
      <c r="C8374" s="284" t="str">
        <f>VLOOKUP(A8374,Lists!B:D,3,FALSE)</f>
        <v>CMR</v>
      </c>
      <c r="D8374" s="285" t="s">
        <v>5110</v>
      </c>
      <c r="E8374" s="285">
        <v>8011928</v>
      </c>
      <c r="F8374" s="285" t="s">
        <v>4412</v>
      </c>
      <c r="G8374" s="285" t="s">
        <v>730</v>
      </c>
      <c r="H8374" s="278">
        <f t="shared" si="260"/>
        <v>3</v>
      </c>
      <c r="I8374" s="251" t="s">
        <v>4413</v>
      </c>
      <c r="J8374" s="285" t="s">
        <v>6570</v>
      </c>
      <c r="K8374" s="278" t="str">
        <f t="shared" si="261"/>
        <v>CMR001Minimal humanitarian conditions - Level 1</v>
      </c>
      <c r="L8374" s="286">
        <v>43697</v>
      </c>
      <c r="M8374" s="286" t="s">
        <v>3249</v>
      </c>
    </row>
    <row r="8375" spans="1:13" s="269" customFormat="1" ht="15.5" hidden="1" thickTop="1" thickBot="1" x14ac:dyDescent="0.4">
      <c r="A8375" s="287" t="s">
        <v>3304</v>
      </c>
      <c r="B8375" s="288" t="str">
        <f>VLOOKUP(A8375,Lists!B:C,2,FALSE)</f>
        <v>CMR001</v>
      </c>
      <c r="C8375" s="288" t="str">
        <f>VLOOKUP(A8375,Lists!B:D,3,FALSE)</f>
        <v>CMR</v>
      </c>
      <c r="D8375" s="289" t="s">
        <v>5111</v>
      </c>
      <c r="E8375" s="289">
        <v>4136416</v>
      </c>
      <c r="F8375" s="289" t="s">
        <v>4412</v>
      </c>
      <c r="G8375" s="289" t="s">
        <v>730</v>
      </c>
      <c r="H8375" s="278">
        <f t="shared" si="260"/>
        <v>3</v>
      </c>
      <c r="I8375" s="252" t="s">
        <v>4413</v>
      </c>
      <c r="J8375" s="289" t="s">
        <v>6570</v>
      </c>
      <c r="K8375" s="278" t="str">
        <f t="shared" si="261"/>
        <v>CMR001Stressed humanitarian conditions - Level 2</v>
      </c>
      <c r="L8375" s="290">
        <v>43697</v>
      </c>
      <c r="M8375" s="290" t="s">
        <v>3249</v>
      </c>
    </row>
    <row r="8376" spans="1:13" s="269" customFormat="1" ht="15.5" hidden="1" thickTop="1" thickBot="1" x14ac:dyDescent="0.4">
      <c r="A8376" s="283" t="s">
        <v>3304</v>
      </c>
      <c r="B8376" s="284" t="str">
        <f>VLOOKUP(A8376,Lists!B:C,2,FALSE)</f>
        <v>CMR001</v>
      </c>
      <c r="C8376" s="284" t="str">
        <f>VLOOKUP(A8376,Lists!B:D,3,FALSE)</f>
        <v>CMR</v>
      </c>
      <c r="D8376" s="285" t="s">
        <v>5112</v>
      </c>
      <c r="E8376" s="285">
        <v>1284400</v>
      </c>
      <c r="F8376" s="285" t="s">
        <v>4412</v>
      </c>
      <c r="G8376" s="285" t="s">
        <v>730</v>
      </c>
      <c r="H8376" s="278">
        <f t="shared" si="260"/>
        <v>3</v>
      </c>
      <c r="I8376" s="251" t="s">
        <v>4413</v>
      </c>
      <c r="J8376" s="285" t="s">
        <v>6570</v>
      </c>
      <c r="K8376" s="278" t="str">
        <f t="shared" si="261"/>
        <v>CMR001Moderate humanitarian conditions - Level 3</v>
      </c>
      <c r="L8376" s="286">
        <v>43697</v>
      </c>
      <c r="M8376" s="286" t="s">
        <v>3249</v>
      </c>
    </row>
    <row r="8377" spans="1:13" s="269" customFormat="1" ht="15.5" hidden="1" thickTop="1" thickBot="1" x14ac:dyDescent="0.4">
      <c r="A8377" s="287" t="s">
        <v>3304</v>
      </c>
      <c r="B8377" s="288" t="str">
        <f>VLOOKUP(A8377,Lists!B:C,2,FALSE)</f>
        <v>CMR001</v>
      </c>
      <c r="C8377" s="288" t="str">
        <f>VLOOKUP(A8377,Lists!B:D,3,FALSE)</f>
        <v>CMR</v>
      </c>
      <c r="D8377" s="289" t="s">
        <v>5113</v>
      </c>
      <c r="E8377" s="289">
        <v>2180075</v>
      </c>
      <c r="F8377" s="289" t="s">
        <v>4412</v>
      </c>
      <c r="G8377" s="289" t="s">
        <v>730</v>
      </c>
      <c r="H8377" s="278">
        <f t="shared" si="260"/>
        <v>3</v>
      </c>
      <c r="I8377" s="252" t="s">
        <v>4413</v>
      </c>
      <c r="J8377" s="289" t="s">
        <v>6570</v>
      </c>
      <c r="K8377" s="278" t="str">
        <f t="shared" si="261"/>
        <v>CMR001Severe humanitarian conditions - Level 4</v>
      </c>
      <c r="L8377" s="290">
        <v>43697</v>
      </c>
      <c r="M8377" s="290" t="s">
        <v>3249</v>
      </c>
    </row>
    <row r="8378" spans="1:13" s="269" customFormat="1" ht="15.5" hidden="1" thickTop="1" thickBot="1" x14ac:dyDescent="0.4">
      <c r="A8378" s="283" t="s">
        <v>3304</v>
      </c>
      <c r="B8378" s="284" t="str">
        <f>VLOOKUP(A8378,Lists!B:C,2,FALSE)</f>
        <v>CMR001</v>
      </c>
      <c r="C8378" s="284" t="str">
        <f>VLOOKUP(A8378,Lists!B:D,3,FALSE)</f>
        <v>CMR</v>
      </c>
      <c r="D8378" s="285" t="s">
        <v>5114</v>
      </c>
      <c r="E8378" s="285">
        <v>0</v>
      </c>
      <c r="F8378" s="285" t="s">
        <v>4412</v>
      </c>
      <c r="G8378" s="285" t="s">
        <v>730</v>
      </c>
      <c r="H8378" s="278">
        <f t="shared" si="260"/>
        <v>3</v>
      </c>
      <c r="I8378" s="251" t="s">
        <v>4413</v>
      </c>
      <c r="J8378" s="285" t="s">
        <v>6570</v>
      </c>
      <c r="K8378" s="278" t="str">
        <f t="shared" si="261"/>
        <v>CMR001Extreme humanitarian conditions - Level 5</v>
      </c>
      <c r="L8378" s="286">
        <v>43697</v>
      </c>
      <c r="M8378" s="286" t="s">
        <v>3249</v>
      </c>
    </row>
    <row r="8379" spans="1:13" s="269" customFormat="1" ht="15.5" hidden="1" thickTop="1" thickBot="1" x14ac:dyDescent="0.4">
      <c r="A8379" s="287" t="s">
        <v>3304</v>
      </c>
      <c r="B8379" s="288" t="str">
        <f>VLOOKUP(A8379,Lists!B:C,2,FALSE)</f>
        <v>CMR001</v>
      </c>
      <c r="C8379" s="288" t="str">
        <f>VLOOKUP(A8379,Lists!B:D,3,FALSE)</f>
        <v>CMR</v>
      </c>
      <c r="D8379" s="289" t="s">
        <v>692</v>
      </c>
      <c r="E8379" s="289" t="s">
        <v>446</v>
      </c>
      <c r="F8379" s="289" t="s">
        <v>446</v>
      </c>
      <c r="G8379" s="289" t="s">
        <v>446</v>
      </c>
      <c r="H8379" s="278" t="str">
        <f t="shared" si="260"/>
        <v>x</v>
      </c>
      <c r="I8379" s="252" t="s">
        <v>446</v>
      </c>
      <c r="J8379" s="289" t="s">
        <v>6569</v>
      </c>
      <c r="K8379" s="278" t="str">
        <f t="shared" si="261"/>
        <v>CMR001People facing restricted access constraints</v>
      </c>
      <c r="L8379" s="290">
        <v>43697</v>
      </c>
      <c r="M8379" s="290" t="s">
        <v>3249</v>
      </c>
    </row>
    <row r="8380" spans="1:13" s="269" customFormat="1" ht="15.5" thickTop="1" thickBot="1" x14ac:dyDescent="0.4">
      <c r="A8380" s="283" t="s">
        <v>3302</v>
      </c>
      <c r="B8380" s="284" t="str">
        <f>VLOOKUP(A8380,Lists!B:C,2,FALSE)</f>
        <v>AFG001</v>
      </c>
      <c r="C8380" s="284" t="str">
        <f>VLOOKUP(A8380,Lists!B:D,3,FALSE)</f>
        <v>AFG</v>
      </c>
      <c r="D8380" s="285" t="s">
        <v>666</v>
      </c>
      <c r="E8380" s="285">
        <v>3083833</v>
      </c>
      <c r="F8380" s="285" t="s">
        <v>6571</v>
      </c>
      <c r="G8380" s="285" t="s">
        <v>730</v>
      </c>
      <c r="H8380" s="278">
        <f t="shared" si="260"/>
        <v>3</v>
      </c>
      <c r="I8380" s="251" t="s">
        <v>6572</v>
      </c>
      <c r="J8380" s="285" t="s">
        <v>6573</v>
      </c>
      <c r="K8380" s="278" t="str">
        <f t="shared" si="261"/>
        <v>AFG001People displaced</v>
      </c>
      <c r="L8380" s="286">
        <v>43698</v>
      </c>
      <c r="M8380" s="286" t="s">
        <v>3248</v>
      </c>
    </row>
    <row r="8381" spans="1:13" s="269" customFormat="1" ht="15.5" hidden="1" thickTop="1" thickBot="1" x14ac:dyDescent="0.4">
      <c r="A8381" s="287" t="s">
        <v>3302</v>
      </c>
      <c r="B8381" s="288" t="str">
        <f>VLOOKUP(A8381,Lists!B:C,2,FALSE)</f>
        <v>AFG001</v>
      </c>
      <c r="C8381" s="288" t="str">
        <f>VLOOKUP(A8381,Lists!B:D,3,FALSE)</f>
        <v>AFG</v>
      </c>
      <c r="D8381" s="289" t="s">
        <v>5029</v>
      </c>
      <c r="E8381" s="289">
        <v>28880</v>
      </c>
      <c r="F8381" s="289" t="s">
        <v>6574</v>
      </c>
      <c r="G8381" s="289" t="s">
        <v>731</v>
      </c>
      <c r="H8381" s="278">
        <f t="shared" si="260"/>
        <v>2</v>
      </c>
      <c r="I8381" s="252" t="s">
        <v>1354</v>
      </c>
      <c r="J8381" s="289" t="s">
        <v>7338</v>
      </c>
      <c r="K8381" s="278" t="str">
        <f t="shared" si="261"/>
        <v>AFG001Fatalities reported</v>
      </c>
      <c r="L8381" s="290">
        <v>43698</v>
      </c>
      <c r="M8381" s="290" t="s">
        <v>3249</v>
      </c>
    </row>
    <row r="8382" spans="1:13" s="269" customFormat="1" ht="15.5" hidden="1" thickTop="1" thickBot="1" x14ac:dyDescent="0.4">
      <c r="A8382" s="283" t="s">
        <v>3302</v>
      </c>
      <c r="B8382" s="284" t="str">
        <f>VLOOKUP(A8382,Lists!B:C,2,FALSE)</f>
        <v>AFG001</v>
      </c>
      <c r="C8382" s="284" t="str">
        <f>VLOOKUP(A8382,Lists!B:D,3,FALSE)</f>
        <v>AFG</v>
      </c>
      <c r="D8382" s="285" t="s">
        <v>5115</v>
      </c>
      <c r="E8382" s="285">
        <v>28880</v>
      </c>
      <c r="F8382" s="285" t="s">
        <v>6574</v>
      </c>
      <c r="G8382" s="285" t="s">
        <v>731</v>
      </c>
      <c r="H8382" s="278">
        <f t="shared" si="260"/>
        <v>2</v>
      </c>
      <c r="I8382" s="251" t="s">
        <v>1354</v>
      </c>
      <c r="J8382" s="285" t="s">
        <v>7338</v>
      </c>
      <c r="K8382" s="278" t="str">
        <f t="shared" si="261"/>
        <v>AFG001Fatalities in all crises</v>
      </c>
      <c r="L8382" s="286">
        <v>43698</v>
      </c>
      <c r="M8382" s="286" t="s">
        <v>3249</v>
      </c>
    </row>
    <row r="8383" spans="1:13" s="269" customFormat="1" ht="15.5" hidden="1" thickTop="1" thickBot="1" x14ac:dyDescent="0.4">
      <c r="A8383" s="287" t="s">
        <v>3302</v>
      </c>
      <c r="B8383" s="288" t="str">
        <f>VLOOKUP(A8383,Lists!B:C,2,FALSE)</f>
        <v>AFG001</v>
      </c>
      <c r="C8383" s="288" t="str">
        <f>VLOOKUP(A8383,Lists!B:D,3,FALSE)</f>
        <v>AFG</v>
      </c>
      <c r="D8383" s="289" t="s">
        <v>5027</v>
      </c>
      <c r="E8383" s="289">
        <v>2466</v>
      </c>
      <c r="F8383" s="289" t="s">
        <v>6574</v>
      </c>
      <c r="G8383" s="289" t="s">
        <v>731</v>
      </c>
      <c r="H8383" s="278">
        <f t="shared" si="260"/>
        <v>2</v>
      </c>
      <c r="I8383" s="252" t="s">
        <v>6575</v>
      </c>
      <c r="J8383" s="289" t="s">
        <v>6576</v>
      </c>
      <c r="K8383" s="278" t="str">
        <f t="shared" si="261"/>
        <v>AFG001Injuries reported</v>
      </c>
      <c r="L8383" s="290">
        <v>43698</v>
      </c>
      <c r="M8383" s="290" t="s">
        <v>3249</v>
      </c>
    </row>
    <row r="8384" spans="1:13" s="269" customFormat="1" ht="15.5" hidden="1" thickTop="1" thickBot="1" x14ac:dyDescent="0.4">
      <c r="A8384" s="283" t="s">
        <v>2956</v>
      </c>
      <c r="B8384" s="284" t="str">
        <f>VLOOKUP(A8384,Lists!B:C,2,FALSE)</f>
        <v>COD001</v>
      </c>
      <c r="C8384" s="284" t="str">
        <f>VLOOKUP(A8384,Lists!B:D,3,FALSE)</f>
        <v>COD</v>
      </c>
      <c r="D8384" s="285" t="s">
        <v>5028</v>
      </c>
      <c r="E8384" s="285">
        <v>47767</v>
      </c>
      <c r="F8384" s="285" t="s">
        <v>6577</v>
      </c>
      <c r="G8384" s="285" t="s">
        <v>730</v>
      </c>
      <c r="H8384" s="278">
        <f t="shared" si="260"/>
        <v>3</v>
      </c>
      <c r="I8384" s="251" t="s">
        <v>6578</v>
      </c>
      <c r="J8384" s="285" t="s">
        <v>6579</v>
      </c>
      <c r="K8384" s="278" t="str">
        <f t="shared" si="261"/>
        <v>COD001Illness cases reported</v>
      </c>
      <c r="L8384" s="286">
        <v>43698</v>
      </c>
      <c r="M8384" s="286" t="s">
        <v>3249</v>
      </c>
    </row>
    <row r="8385" spans="1:13" s="269" customFormat="1" ht="15.5" hidden="1" thickTop="1" thickBot="1" x14ac:dyDescent="0.4">
      <c r="A8385" s="287" t="s">
        <v>2956</v>
      </c>
      <c r="B8385" s="288" t="str">
        <f>VLOOKUP(A8385,Lists!B:C,2,FALSE)</f>
        <v>COD001</v>
      </c>
      <c r="C8385" s="288" t="str">
        <f>VLOOKUP(A8385,Lists!B:D,3,FALSE)</f>
        <v>COD</v>
      </c>
      <c r="D8385" s="289" t="s">
        <v>5029</v>
      </c>
      <c r="E8385" s="289">
        <v>1984</v>
      </c>
      <c r="F8385" s="289" t="s">
        <v>6580</v>
      </c>
      <c r="G8385" s="289" t="s">
        <v>730</v>
      </c>
      <c r="H8385" s="278">
        <f t="shared" si="260"/>
        <v>3</v>
      </c>
      <c r="I8385" s="252" t="s">
        <v>1354</v>
      </c>
      <c r="J8385" s="289" t="s">
        <v>6581</v>
      </c>
      <c r="K8385" s="278" t="str">
        <f t="shared" si="261"/>
        <v>COD001Fatalities reported</v>
      </c>
      <c r="L8385" s="290">
        <v>43698</v>
      </c>
      <c r="M8385" s="290" t="s">
        <v>3249</v>
      </c>
    </row>
    <row r="8386" spans="1:13" s="269" customFormat="1" ht="15.5" hidden="1" thickTop="1" thickBot="1" x14ac:dyDescent="0.4">
      <c r="A8386" s="283" t="s">
        <v>2956</v>
      </c>
      <c r="B8386" s="284" t="str">
        <f>VLOOKUP(A8386,Lists!B:C,2,FALSE)</f>
        <v>COD001</v>
      </c>
      <c r="C8386" s="284" t="str">
        <f>VLOOKUP(A8386,Lists!B:D,3,FALSE)</f>
        <v>COD</v>
      </c>
      <c r="D8386" s="285" t="s">
        <v>5115</v>
      </c>
      <c r="E8386" s="285">
        <v>1984</v>
      </c>
      <c r="F8386" s="285" t="s">
        <v>6580</v>
      </c>
      <c r="G8386" s="285" t="s">
        <v>730</v>
      </c>
      <c r="H8386" s="278">
        <f t="shared" ref="H8386:H8449" si="262">IF(G8386="x","x",IF(G8386="Low",3,IF(G8386="Medium",2,IF(G8386="High",1,FALSE))))</f>
        <v>3</v>
      </c>
      <c r="I8386" s="251" t="s">
        <v>1354</v>
      </c>
      <c r="J8386" s="285" t="s">
        <v>6581</v>
      </c>
      <c r="K8386" s="278" t="str">
        <f t="shared" ref="K8386:K8449" si="263">B8386&amp;""&amp;D8386</f>
        <v>COD001Fatalities in all crises</v>
      </c>
      <c r="L8386" s="286">
        <v>43698</v>
      </c>
      <c r="M8386" s="286" t="s">
        <v>3249</v>
      </c>
    </row>
    <row r="8387" spans="1:13" s="269" customFormat="1" ht="15.5" hidden="1" thickTop="1" thickBot="1" x14ac:dyDescent="0.4">
      <c r="A8387" s="287" t="s">
        <v>2956</v>
      </c>
      <c r="B8387" s="288" t="str">
        <f>VLOOKUP(A8387,Lists!B:C,2,FALSE)</f>
        <v>COD001</v>
      </c>
      <c r="C8387" s="288" t="str">
        <f>VLOOKUP(A8387,Lists!B:D,3,FALSE)</f>
        <v>COD</v>
      </c>
      <c r="D8387" s="289" t="s">
        <v>691</v>
      </c>
      <c r="E8387" s="289" t="s">
        <v>446</v>
      </c>
      <c r="F8387" s="289" t="s">
        <v>446</v>
      </c>
      <c r="G8387" s="289" t="s">
        <v>446</v>
      </c>
      <c r="H8387" s="278" t="str">
        <f t="shared" si="262"/>
        <v>x</v>
      </c>
      <c r="I8387" s="252" t="s">
        <v>446</v>
      </c>
      <c r="J8387" s="289" t="s">
        <v>6582</v>
      </c>
      <c r="K8387" s="278" t="str">
        <f t="shared" si="263"/>
        <v>COD001People facing limited access constraints</v>
      </c>
      <c r="L8387" s="290">
        <v>43698</v>
      </c>
      <c r="M8387" s="290" t="s">
        <v>3249</v>
      </c>
    </row>
    <row r="8388" spans="1:13" s="269" customFormat="1" ht="15.5" hidden="1" thickTop="1" thickBot="1" x14ac:dyDescent="0.4">
      <c r="A8388" s="283" t="s">
        <v>2956</v>
      </c>
      <c r="B8388" s="284" t="str">
        <f>VLOOKUP(A8388,Lists!B:C,2,FALSE)</f>
        <v>COD001</v>
      </c>
      <c r="C8388" s="284" t="str">
        <f>VLOOKUP(A8388,Lists!B:D,3,FALSE)</f>
        <v>COD</v>
      </c>
      <c r="D8388" s="285" t="s">
        <v>692</v>
      </c>
      <c r="E8388" s="285" t="s">
        <v>446</v>
      </c>
      <c r="F8388" s="285" t="s">
        <v>446</v>
      </c>
      <c r="G8388" s="285" t="s">
        <v>446</v>
      </c>
      <c r="H8388" s="278" t="str">
        <f t="shared" si="262"/>
        <v>x</v>
      </c>
      <c r="I8388" s="251" t="s">
        <v>446</v>
      </c>
      <c r="J8388" s="285" t="s">
        <v>6582</v>
      </c>
      <c r="K8388" s="278" t="str">
        <f t="shared" si="263"/>
        <v>COD001People facing restricted access constraints</v>
      </c>
      <c r="L8388" s="286">
        <v>43698</v>
      </c>
      <c r="M8388" s="286" t="s">
        <v>3249</v>
      </c>
    </row>
    <row r="8389" spans="1:13" s="269" customFormat="1" ht="15.5" hidden="1" thickTop="1" thickBot="1" x14ac:dyDescent="0.4">
      <c r="A8389" s="287" t="s">
        <v>3670</v>
      </c>
      <c r="B8389" s="288" t="str">
        <f>VLOOKUP(A8389,Lists!B:C,2,FALSE)</f>
        <v>IND002</v>
      </c>
      <c r="C8389" s="288" t="str">
        <f>VLOOKUP(A8389,Lists!B:D,3,FALSE)</f>
        <v>IND</v>
      </c>
      <c r="D8389" s="289" t="s">
        <v>5029</v>
      </c>
      <c r="E8389" s="289">
        <v>244</v>
      </c>
      <c r="F8389" s="289" t="s">
        <v>6580</v>
      </c>
      <c r="G8389" s="289" t="s">
        <v>730</v>
      </c>
      <c r="H8389" s="278">
        <f t="shared" si="262"/>
        <v>3</v>
      </c>
      <c r="I8389" s="252" t="s">
        <v>1354</v>
      </c>
      <c r="J8389" s="289" t="s">
        <v>6583</v>
      </c>
      <c r="K8389" s="278" t="str">
        <f t="shared" si="263"/>
        <v>IND002Fatalities reported</v>
      </c>
      <c r="L8389" s="290">
        <v>43698</v>
      </c>
      <c r="M8389" s="290" t="s">
        <v>3249</v>
      </c>
    </row>
    <row r="8390" spans="1:13" s="269" customFormat="1" ht="15.5" hidden="1" thickTop="1" thickBot="1" x14ac:dyDescent="0.4">
      <c r="A8390" s="283" t="s">
        <v>4205</v>
      </c>
      <c r="B8390" s="284" t="str">
        <f>VLOOKUP(A8390,Lists!B:C,2,FALSE)</f>
        <v>REG003</v>
      </c>
      <c r="C8390" s="284" t="str">
        <f>VLOOKUP(A8390,Lists!B:D,3,FALSE)</f>
        <v>IND, PAK</v>
      </c>
      <c r="D8390" s="285" t="s">
        <v>5029</v>
      </c>
      <c r="E8390" s="285">
        <v>285</v>
      </c>
      <c r="F8390" s="285" t="s">
        <v>6580</v>
      </c>
      <c r="G8390" s="285" t="s">
        <v>730</v>
      </c>
      <c r="H8390" s="278">
        <f t="shared" si="262"/>
        <v>3</v>
      </c>
      <c r="I8390" s="251" t="s">
        <v>1354</v>
      </c>
      <c r="J8390" s="285" t="s">
        <v>6584</v>
      </c>
      <c r="K8390" s="278" t="str">
        <f t="shared" si="263"/>
        <v>REG003Fatalities reported</v>
      </c>
      <c r="L8390" s="286">
        <v>43698</v>
      </c>
      <c r="M8390" s="286" t="s">
        <v>3249</v>
      </c>
    </row>
    <row r="8391" spans="1:13" s="269" customFormat="1" ht="15.5" hidden="1" thickTop="1" thickBot="1" x14ac:dyDescent="0.4">
      <c r="A8391" s="287" t="s">
        <v>4205</v>
      </c>
      <c r="B8391" s="288" t="str">
        <f>VLOOKUP(A8391,Lists!B:C,2,FALSE)</f>
        <v>REG003</v>
      </c>
      <c r="C8391" s="288" t="str">
        <f>VLOOKUP(A8391,Lists!B:D,3,FALSE)</f>
        <v>IND, PAK</v>
      </c>
      <c r="D8391" s="289" t="s">
        <v>5115</v>
      </c>
      <c r="E8391" s="289">
        <v>1375</v>
      </c>
      <c r="F8391" s="289" t="s">
        <v>6580</v>
      </c>
      <c r="G8391" s="289" t="s">
        <v>730</v>
      </c>
      <c r="H8391" s="278">
        <f t="shared" si="262"/>
        <v>3</v>
      </c>
      <c r="I8391" s="252" t="s">
        <v>1354</v>
      </c>
      <c r="J8391" s="289" t="s">
        <v>6585</v>
      </c>
      <c r="K8391" s="278" t="str">
        <f t="shared" si="263"/>
        <v>REG003Fatalities in all crises</v>
      </c>
      <c r="L8391" s="290">
        <v>43698</v>
      </c>
      <c r="M8391" s="290" t="s">
        <v>3249</v>
      </c>
    </row>
    <row r="8392" spans="1:13" s="269" customFormat="1" ht="15.5" hidden="1" thickTop="1" thickBot="1" x14ac:dyDescent="0.4">
      <c r="A8392" s="283" t="s">
        <v>2997</v>
      </c>
      <c r="B8392" s="284" t="str">
        <f>VLOOKUP(A8392,Lists!B:C,2,FALSE)</f>
        <v>PAK004</v>
      </c>
      <c r="C8392" s="284" t="str">
        <f>VLOOKUP(A8392,Lists!B:D,3,FALSE)</f>
        <v>PAK</v>
      </c>
      <c r="D8392" s="285" t="s">
        <v>5029</v>
      </c>
      <c r="E8392" s="285">
        <v>41</v>
      </c>
      <c r="F8392" s="285" t="s">
        <v>6580</v>
      </c>
      <c r="G8392" s="285" t="s">
        <v>730</v>
      </c>
      <c r="H8392" s="278">
        <f t="shared" si="262"/>
        <v>3</v>
      </c>
      <c r="I8392" s="251" t="s">
        <v>1354</v>
      </c>
      <c r="J8392" s="285" t="s">
        <v>6126</v>
      </c>
      <c r="K8392" s="278" t="str">
        <f t="shared" si="263"/>
        <v>PAK004Fatalities reported</v>
      </c>
      <c r="L8392" s="286">
        <v>43698</v>
      </c>
      <c r="M8392" s="286" t="s">
        <v>3249</v>
      </c>
    </row>
    <row r="8393" spans="1:13" s="269" customFormat="1" ht="15.5" hidden="1" thickTop="1" thickBot="1" x14ac:dyDescent="0.4">
      <c r="A8393" s="287" t="s">
        <v>2997</v>
      </c>
      <c r="B8393" s="288" t="str">
        <f>VLOOKUP(A8393,Lists!B:C,2,FALSE)</f>
        <v>PAK004</v>
      </c>
      <c r="C8393" s="288" t="str">
        <f>VLOOKUP(A8393,Lists!B:D,3,FALSE)</f>
        <v>PAK</v>
      </c>
      <c r="D8393" s="289" t="s">
        <v>5115</v>
      </c>
      <c r="E8393" s="289">
        <v>631</v>
      </c>
      <c r="F8393" s="289" t="s">
        <v>6580</v>
      </c>
      <c r="G8393" s="289" t="s">
        <v>730</v>
      </c>
      <c r="H8393" s="278">
        <f t="shared" si="262"/>
        <v>3</v>
      </c>
      <c r="I8393" s="252" t="s">
        <v>1354</v>
      </c>
      <c r="J8393" s="289" t="s">
        <v>6586</v>
      </c>
      <c r="K8393" s="278" t="str">
        <f t="shared" si="263"/>
        <v>PAK004Fatalities in all crises</v>
      </c>
      <c r="L8393" s="290">
        <v>43698</v>
      </c>
      <c r="M8393" s="290" t="s">
        <v>3249</v>
      </c>
    </row>
    <row r="8394" spans="1:13" s="269" customFormat="1" ht="15.5" hidden="1" thickTop="1" thickBot="1" x14ac:dyDescent="0.4">
      <c r="A8394" s="283" t="s">
        <v>5263</v>
      </c>
      <c r="B8394" s="284" t="str">
        <f>VLOOKUP(A8394,Lists!B:C,2,FALSE)</f>
        <v>PAK001</v>
      </c>
      <c r="C8394" s="284" t="str">
        <f>VLOOKUP(A8394,Lists!B:D,3,FALSE)</f>
        <v>PAK</v>
      </c>
      <c r="D8394" s="285" t="s">
        <v>5029</v>
      </c>
      <c r="E8394" s="285">
        <v>631</v>
      </c>
      <c r="F8394" s="285" t="s">
        <v>6580</v>
      </c>
      <c r="G8394" s="285" t="s">
        <v>730</v>
      </c>
      <c r="H8394" s="278">
        <f t="shared" si="262"/>
        <v>3</v>
      </c>
      <c r="I8394" s="251" t="s">
        <v>1354</v>
      </c>
      <c r="J8394" s="285" t="s">
        <v>6586</v>
      </c>
      <c r="K8394" s="278" t="str">
        <f t="shared" si="263"/>
        <v>PAK001Fatalities reported</v>
      </c>
      <c r="L8394" s="286">
        <v>43698</v>
      </c>
      <c r="M8394" s="286" t="s">
        <v>3249</v>
      </c>
    </row>
    <row r="8395" spans="1:13" s="269" customFormat="1" ht="15.5" hidden="1" thickTop="1" thickBot="1" x14ac:dyDescent="0.4">
      <c r="A8395" s="287" t="s">
        <v>5263</v>
      </c>
      <c r="B8395" s="288" t="str">
        <f>VLOOKUP(A8395,Lists!B:C,2,FALSE)</f>
        <v>PAK001</v>
      </c>
      <c r="C8395" s="288" t="str">
        <f>VLOOKUP(A8395,Lists!B:D,3,FALSE)</f>
        <v>PAK</v>
      </c>
      <c r="D8395" s="289" t="s">
        <v>5115</v>
      </c>
      <c r="E8395" s="289">
        <v>631</v>
      </c>
      <c r="F8395" s="289" t="s">
        <v>6580</v>
      </c>
      <c r="G8395" s="289" t="s">
        <v>730</v>
      </c>
      <c r="H8395" s="278">
        <f t="shared" si="262"/>
        <v>3</v>
      </c>
      <c r="I8395" s="252" t="s">
        <v>1354</v>
      </c>
      <c r="J8395" s="289" t="s">
        <v>6586</v>
      </c>
      <c r="K8395" s="278" t="str">
        <f t="shared" si="263"/>
        <v>PAK001Fatalities in all crises</v>
      </c>
      <c r="L8395" s="290">
        <v>43698</v>
      </c>
      <c r="M8395" s="290" t="s">
        <v>3249</v>
      </c>
    </row>
    <row r="8396" spans="1:13" s="269" customFormat="1" ht="15.5" hidden="1" thickTop="1" thickBot="1" x14ac:dyDescent="0.4">
      <c r="A8396" s="283" t="s">
        <v>5263</v>
      </c>
      <c r="B8396" s="284" t="str">
        <f>VLOOKUP(A8396,Lists!B:C,2,FALSE)</f>
        <v>PAK001</v>
      </c>
      <c r="C8396" s="284" t="str">
        <f>VLOOKUP(A8396,Lists!B:D,3,FALSE)</f>
        <v>PAK</v>
      </c>
      <c r="D8396" s="285" t="s">
        <v>522</v>
      </c>
      <c r="E8396" s="285">
        <v>208326827</v>
      </c>
      <c r="F8396" s="285" t="s">
        <v>6587</v>
      </c>
      <c r="G8396" s="285" t="s">
        <v>730</v>
      </c>
      <c r="H8396" s="278">
        <f t="shared" si="262"/>
        <v>3</v>
      </c>
      <c r="I8396" s="251" t="s">
        <v>6124</v>
      </c>
      <c r="J8396" s="285" t="s">
        <v>1461</v>
      </c>
      <c r="K8396" s="278" t="str">
        <f t="shared" si="263"/>
        <v>PAK001Total population</v>
      </c>
      <c r="L8396" s="286">
        <v>43698</v>
      </c>
      <c r="M8396" s="286" t="s">
        <v>3249</v>
      </c>
    </row>
    <row r="8397" spans="1:13" s="269" customFormat="1" ht="15.5" hidden="1" thickTop="1" thickBot="1" x14ac:dyDescent="0.4">
      <c r="A8397" s="287" t="s">
        <v>5263</v>
      </c>
      <c r="B8397" s="288" t="str">
        <f>VLOOKUP(A8397,Lists!B:C,2,FALSE)</f>
        <v>PAK001</v>
      </c>
      <c r="C8397" s="288" t="str">
        <f>VLOOKUP(A8397,Lists!B:D,3,FALSE)</f>
        <v>PAK</v>
      </c>
      <c r="D8397" s="289" t="s">
        <v>660</v>
      </c>
      <c r="E8397" s="289">
        <v>208326827</v>
      </c>
      <c r="F8397" s="289" t="s">
        <v>6587</v>
      </c>
      <c r="G8397" s="289" t="s">
        <v>731</v>
      </c>
      <c r="H8397" s="278">
        <f t="shared" si="262"/>
        <v>2</v>
      </c>
      <c r="I8397" s="252" t="s">
        <v>6124</v>
      </c>
      <c r="J8397" s="289" t="s">
        <v>1440</v>
      </c>
      <c r="K8397" s="278" t="str">
        <f t="shared" si="263"/>
        <v>PAK001Landmass affected</v>
      </c>
      <c r="L8397" s="290">
        <v>43698</v>
      </c>
      <c r="M8397" s="290" t="s">
        <v>3249</v>
      </c>
    </row>
    <row r="8398" spans="1:13" s="269" customFormat="1" ht="15.5" thickTop="1" thickBot="1" x14ac:dyDescent="0.4">
      <c r="A8398" s="283" t="s">
        <v>5263</v>
      </c>
      <c r="B8398" s="284" t="str">
        <f>VLOOKUP(A8398,Lists!B:C,2,FALSE)</f>
        <v>PAK001</v>
      </c>
      <c r="C8398" s="284" t="str">
        <f>VLOOKUP(A8398,Lists!B:D,3,FALSE)</f>
        <v>PAK</v>
      </c>
      <c r="D8398" s="285" t="s">
        <v>666</v>
      </c>
      <c r="E8398" s="285">
        <v>181135</v>
      </c>
      <c r="F8398" s="285" t="s">
        <v>6588</v>
      </c>
      <c r="G8398" s="285" t="s">
        <v>730</v>
      </c>
      <c r="H8398" s="278">
        <f t="shared" si="262"/>
        <v>3</v>
      </c>
      <c r="I8398" s="251" t="s">
        <v>6595</v>
      </c>
      <c r="J8398" s="285" t="s">
        <v>6589</v>
      </c>
      <c r="K8398" s="278" t="str">
        <f t="shared" si="263"/>
        <v>PAK001People displaced</v>
      </c>
      <c r="L8398" s="286">
        <v>43698</v>
      </c>
      <c r="M8398" s="286" t="s">
        <v>3249</v>
      </c>
    </row>
    <row r="8399" spans="1:13" s="269" customFormat="1" ht="15.5" hidden="1" thickTop="1" thickBot="1" x14ac:dyDescent="0.4">
      <c r="A8399" s="287" t="s">
        <v>2957</v>
      </c>
      <c r="B8399" s="288" t="str">
        <f>VLOOKUP(A8399,Lists!B:C,2,FALSE)</f>
        <v>SLV001</v>
      </c>
      <c r="C8399" s="288" t="str">
        <f>VLOOKUP(A8399,Lists!B:D,3,FALSE)</f>
        <v>SLV</v>
      </c>
      <c r="D8399" s="289" t="s">
        <v>5028</v>
      </c>
      <c r="E8399" s="289">
        <v>10912</v>
      </c>
      <c r="F8399" s="289" t="s">
        <v>6590</v>
      </c>
      <c r="G8399" s="289" t="s">
        <v>731</v>
      </c>
      <c r="H8399" s="278">
        <f t="shared" si="262"/>
        <v>2</v>
      </c>
      <c r="I8399" s="252" t="s">
        <v>6596</v>
      </c>
      <c r="J8399" s="289" t="s">
        <v>6593</v>
      </c>
      <c r="K8399" s="278" t="str">
        <f t="shared" si="263"/>
        <v>SLV001Illness cases reported</v>
      </c>
      <c r="L8399" s="290">
        <v>43698</v>
      </c>
      <c r="M8399" s="290" t="s">
        <v>3249</v>
      </c>
    </row>
    <row r="8400" spans="1:13" s="269" customFormat="1" ht="15.5" hidden="1" thickTop="1" thickBot="1" x14ac:dyDescent="0.4">
      <c r="A8400" s="283" t="s">
        <v>2957</v>
      </c>
      <c r="B8400" s="284" t="str">
        <f>VLOOKUP(A8400,Lists!B:C,2,FALSE)</f>
        <v>SLV001</v>
      </c>
      <c r="C8400" s="284" t="str">
        <f>VLOOKUP(A8400,Lists!B:D,3,FALSE)</f>
        <v>SLV</v>
      </c>
      <c r="D8400" s="285" t="s">
        <v>5029</v>
      </c>
      <c r="E8400" s="285">
        <v>1444</v>
      </c>
      <c r="F8400" s="285" t="s">
        <v>6591</v>
      </c>
      <c r="G8400" s="285" t="s">
        <v>730</v>
      </c>
      <c r="H8400" s="278">
        <f t="shared" si="262"/>
        <v>3</v>
      </c>
      <c r="I8400" s="251" t="s">
        <v>6592</v>
      </c>
      <c r="J8400" s="285" t="s">
        <v>6594</v>
      </c>
      <c r="K8400" s="278" t="str">
        <f t="shared" si="263"/>
        <v>SLV001Fatalities reported</v>
      </c>
      <c r="L8400" s="286">
        <v>43698</v>
      </c>
      <c r="M8400" s="286" t="s">
        <v>3249</v>
      </c>
    </row>
    <row r="8401" spans="1:13" s="269" customFormat="1" ht="15.5" hidden="1" thickTop="1" thickBot="1" x14ac:dyDescent="0.4">
      <c r="A8401" s="287" t="s">
        <v>2957</v>
      </c>
      <c r="B8401" s="288" t="str">
        <f>VLOOKUP(A8401,Lists!B:C,2,FALSE)</f>
        <v>SLV001</v>
      </c>
      <c r="C8401" s="288" t="str">
        <f>VLOOKUP(A8401,Lists!B:D,3,FALSE)</f>
        <v>SLV</v>
      </c>
      <c r="D8401" s="289" t="s">
        <v>5115</v>
      </c>
      <c r="E8401" s="289">
        <v>1444</v>
      </c>
      <c r="F8401" s="289" t="s">
        <v>6591</v>
      </c>
      <c r="G8401" s="289" t="s">
        <v>730</v>
      </c>
      <c r="H8401" s="278">
        <f t="shared" si="262"/>
        <v>3</v>
      </c>
      <c r="I8401" s="252" t="s">
        <v>6592</v>
      </c>
      <c r="J8401" s="289" t="s">
        <v>6594</v>
      </c>
      <c r="K8401" s="278" t="str">
        <f t="shared" si="263"/>
        <v>SLV001Fatalities in all crises</v>
      </c>
      <c r="L8401" s="290">
        <v>43698</v>
      </c>
      <c r="M8401" s="290" t="s">
        <v>3249</v>
      </c>
    </row>
    <row r="8402" spans="1:13" s="269" customFormat="1" ht="15.5" thickTop="1" thickBot="1" x14ac:dyDescent="0.4">
      <c r="A8402" s="283" t="s">
        <v>6182</v>
      </c>
      <c r="B8402" s="284" t="str">
        <f>VLOOKUP(A8402,Lists!B:C,2,FALSE)</f>
        <v>MOZ001</v>
      </c>
      <c r="C8402" s="284" t="str">
        <f>VLOOKUP(A8402,Lists!B:D,3,FALSE)</f>
        <v>MOZ</v>
      </c>
      <c r="D8402" s="285" t="s">
        <v>666</v>
      </c>
      <c r="E8402" s="285">
        <v>77800</v>
      </c>
      <c r="F8402" s="285" t="s">
        <v>6599</v>
      </c>
      <c r="G8402" s="285" t="s">
        <v>732</v>
      </c>
      <c r="H8402" s="278">
        <f t="shared" si="262"/>
        <v>1</v>
      </c>
      <c r="I8402" s="251" t="s">
        <v>6600</v>
      </c>
      <c r="J8402" s="285" t="s">
        <v>6602</v>
      </c>
      <c r="K8402" s="278" t="str">
        <f t="shared" si="263"/>
        <v>MOZ001People displaced</v>
      </c>
      <c r="L8402" s="286">
        <v>43700</v>
      </c>
      <c r="M8402" s="286" t="s">
        <v>3248</v>
      </c>
    </row>
    <row r="8403" spans="1:13" s="269" customFormat="1" ht="15.5" hidden="1" thickTop="1" thickBot="1" x14ac:dyDescent="0.4">
      <c r="A8403" s="287" t="s">
        <v>6182</v>
      </c>
      <c r="B8403" s="288" t="str">
        <f>VLOOKUP(A8403,Lists!B:C,2,FALSE)</f>
        <v>MOZ001</v>
      </c>
      <c r="C8403" s="288" t="str">
        <f>VLOOKUP(A8403,Lists!B:D,3,FALSE)</f>
        <v>MOZ</v>
      </c>
      <c r="D8403" s="289" t="s">
        <v>5028</v>
      </c>
      <c r="E8403" s="289">
        <v>277460</v>
      </c>
      <c r="F8403" s="289" t="s">
        <v>6598</v>
      </c>
      <c r="G8403" s="289" t="s">
        <v>731</v>
      </c>
      <c r="H8403" s="278">
        <f t="shared" si="262"/>
        <v>2</v>
      </c>
      <c r="I8403" s="252" t="s">
        <v>6601</v>
      </c>
      <c r="J8403" s="289" t="s">
        <v>6621</v>
      </c>
      <c r="K8403" s="278" t="str">
        <f t="shared" si="263"/>
        <v>MOZ001Illness cases reported</v>
      </c>
      <c r="L8403" s="290">
        <v>43700</v>
      </c>
      <c r="M8403" s="290" t="s">
        <v>3248</v>
      </c>
    </row>
    <row r="8404" spans="1:13" s="269" customFormat="1" ht="15.5" hidden="1" thickTop="1" thickBot="1" x14ac:dyDescent="0.4">
      <c r="A8404" s="283" t="s">
        <v>6182</v>
      </c>
      <c r="B8404" s="284" t="str">
        <f>VLOOKUP(A8404,Lists!B:C,2,FALSE)</f>
        <v>MOZ001</v>
      </c>
      <c r="C8404" s="284" t="str">
        <f>VLOOKUP(A8404,Lists!B:D,3,FALSE)</f>
        <v>MOZ</v>
      </c>
      <c r="D8404" s="285" t="s">
        <v>5027</v>
      </c>
      <c r="E8404" s="285">
        <v>1723</v>
      </c>
      <c r="F8404" s="285" t="s">
        <v>6597</v>
      </c>
      <c r="G8404" s="285" t="s">
        <v>731</v>
      </c>
      <c r="H8404" s="278">
        <f t="shared" si="262"/>
        <v>2</v>
      </c>
      <c r="I8404" s="251" t="s">
        <v>4909</v>
      </c>
      <c r="J8404" s="285" t="s">
        <v>6603</v>
      </c>
      <c r="K8404" s="278" t="str">
        <f t="shared" si="263"/>
        <v>MOZ001Injuries reported</v>
      </c>
      <c r="L8404" s="286">
        <v>43700</v>
      </c>
      <c r="M8404" s="286" t="s">
        <v>3249</v>
      </c>
    </row>
    <row r="8405" spans="1:13" s="269" customFormat="1" ht="15.5" hidden="1" thickTop="1" thickBot="1" x14ac:dyDescent="0.4">
      <c r="A8405" s="287" t="s">
        <v>6182</v>
      </c>
      <c r="B8405" s="288" t="str">
        <f>VLOOKUP(A8405,Lists!B:C,2,FALSE)</f>
        <v>MOZ001</v>
      </c>
      <c r="C8405" s="288" t="str">
        <f>VLOOKUP(A8405,Lists!B:D,3,FALSE)</f>
        <v>MOZ</v>
      </c>
      <c r="D8405" s="289" t="s">
        <v>5029</v>
      </c>
      <c r="E8405" s="289">
        <v>863</v>
      </c>
      <c r="F8405" s="289" t="s">
        <v>6597</v>
      </c>
      <c r="G8405" s="289" t="s">
        <v>731</v>
      </c>
      <c r="H8405" s="278">
        <f t="shared" si="262"/>
        <v>2</v>
      </c>
      <c r="I8405" s="252" t="s">
        <v>6394</v>
      </c>
      <c r="J8405" s="289" t="s">
        <v>6604</v>
      </c>
      <c r="K8405" s="278" t="str">
        <f t="shared" si="263"/>
        <v>MOZ001Fatalities reported</v>
      </c>
      <c r="L8405" s="290">
        <v>43700</v>
      </c>
      <c r="M8405" s="290" t="s">
        <v>3248</v>
      </c>
    </row>
    <row r="8406" spans="1:13" s="269" customFormat="1" ht="15.5" hidden="1" thickTop="1" thickBot="1" x14ac:dyDescent="0.4">
      <c r="A8406" s="283" t="s">
        <v>6182</v>
      </c>
      <c r="B8406" s="284" t="str">
        <f>VLOOKUP(A8406,Lists!B:C,2,FALSE)</f>
        <v>MOZ001</v>
      </c>
      <c r="C8406" s="284" t="str">
        <f>VLOOKUP(A8406,Lists!B:D,3,FALSE)</f>
        <v>MOZ</v>
      </c>
      <c r="D8406" s="285" t="s">
        <v>5115</v>
      </c>
      <c r="E8406" s="285">
        <v>863</v>
      </c>
      <c r="F8406" s="285" t="s">
        <v>6597</v>
      </c>
      <c r="G8406" s="285" t="s">
        <v>731</v>
      </c>
      <c r="H8406" s="278">
        <f t="shared" si="262"/>
        <v>2</v>
      </c>
      <c r="I8406" s="251" t="s">
        <v>6394</v>
      </c>
      <c r="J8406" s="285" t="s">
        <v>6604</v>
      </c>
      <c r="K8406" s="278" t="str">
        <f t="shared" si="263"/>
        <v>MOZ001Fatalities in all crises</v>
      </c>
      <c r="L8406" s="286">
        <v>43700</v>
      </c>
      <c r="M8406" s="286" t="s">
        <v>3248</v>
      </c>
    </row>
    <row r="8407" spans="1:13" s="269" customFormat="1" ht="15.5" hidden="1" thickTop="1" thickBot="1" x14ac:dyDescent="0.4">
      <c r="A8407" s="287" t="s">
        <v>3305</v>
      </c>
      <c r="B8407" s="288" t="str">
        <f>VLOOKUP(A8407,Lists!B:C,2,FALSE)</f>
        <v>MOZ004</v>
      </c>
      <c r="C8407" s="288" t="str">
        <f>VLOOKUP(A8407,Lists!B:D,3,FALSE)</f>
        <v>MOZ</v>
      </c>
      <c r="D8407" s="289" t="s">
        <v>5027</v>
      </c>
      <c r="E8407" s="289">
        <v>32</v>
      </c>
      <c r="F8407" s="289" t="s">
        <v>1399</v>
      </c>
      <c r="G8407" s="289" t="s">
        <v>730</v>
      </c>
      <c r="H8407" s="278">
        <f t="shared" si="262"/>
        <v>3</v>
      </c>
      <c r="I8407" s="252" t="s">
        <v>1354</v>
      </c>
      <c r="J8407" s="289" t="s">
        <v>4922</v>
      </c>
      <c r="K8407" s="278" t="str">
        <f t="shared" si="263"/>
        <v>MOZ004Injuries reported</v>
      </c>
      <c r="L8407" s="290">
        <v>43700</v>
      </c>
      <c r="M8407" s="290" t="s">
        <v>3248</v>
      </c>
    </row>
    <row r="8408" spans="1:13" s="269" customFormat="1" ht="15.5" hidden="1" thickTop="1" thickBot="1" x14ac:dyDescent="0.4">
      <c r="A8408" s="283" t="s">
        <v>3305</v>
      </c>
      <c r="B8408" s="284" t="str">
        <f>VLOOKUP(A8408,Lists!B:C,2,FALSE)</f>
        <v>MOZ004</v>
      </c>
      <c r="C8408" s="284" t="str">
        <f>VLOOKUP(A8408,Lists!B:D,3,FALSE)</f>
        <v>MOZ</v>
      </c>
      <c r="D8408" s="285" t="s">
        <v>5029</v>
      </c>
      <c r="E8408" s="285">
        <v>215</v>
      </c>
      <c r="F8408" s="285" t="s">
        <v>1399</v>
      </c>
      <c r="G8408" s="285" t="s">
        <v>730</v>
      </c>
      <c r="H8408" s="278">
        <f t="shared" si="262"/>
        <v>3</v>
      </c>
      <c r="I8408" s="251" t="s">
        <v>1354</v>
      </c>
      <c r="J8408" s="285" t="s">
        <v>6407</v>
      </c>
      <c r="K8408" s="278" t="str">
        <f t="shared" si="263"/>
        <v>MOZ004Fatalities reported</v>
      </c>
      <c r="L8408" s="286">
        <v>43700</v>
      </c>
      <c r="M8408" s="286" t="s">
        <v>3248</v>
      </c>
    </row>
    <row r="8409" spans="1:13" s="269" customFormat="1" ht="15.5" hidden="1" thickTop="1" thickBot="1" x14ac:dyDescent="0.4">
      <c r="A8409" s="287" t="s">
        <v>3305</v>
      </c>
      <c r="B8409" s="288" t="str">
        <f>VLOOKUP(A8409,Lists!B:C,2,FALSE)</f>
        <v>MOZ004</v>
      </c>
      <c r="C8409" s="288" t="str">
        <f>VLOOKUP(A8409,Lists!B:D,3,FALSE)</f>
        <v>MOZ</v>
      </c>
      <c r="D8409" s="289" t="s">
        <v>5115</v>
      </c>
      <c r="E8409" s="289">
        <v>863</v>
      </c>
      <c r="F8409" s="289" t="s">
        <v>6597</v>
      </c>
      <c r="G8409" s="289" t="s">
        <v>731</v>
      </c>
      <c r="H8409" s="278">
        <f t="shared" si="262"/>
        <v>2</v>
      </c>
      <c r="I8409" s="252" t="s">
        <v>6394</v>
      </c>
      <c r="J8409" s="289" t="s">
        <v>6604</v>
      </c>
      <c r="K8409" s="278" t="str">
        <f t="shared" si="263"/>
        <v>MOZ004Fatalities in all crises</v>
      </c>
      <c r="L8409" s="290">
        <v>43700</v>
      </c>
      <c r="M8409" s="290" t="s">
        <v>3248</v>
      </c>
    </row>
    <row r="8410" spans="1:13" s="269" customFormat="1" ht="15.5" hidden="1" thickTop="1" thickBot="1" x14ac:dyDescent="0.4">
      <c r="A8410" s="283" t="s">
        <v>2986</v>
      </c>
      <c r="B8410" s="284" t="str">
        <f>VLOOKUP(A8410,Lists!B:C,2,FALSE)</f>
        <v>VEN001</v>
      </c>
      <c r="C8410" s="284" t="str">
        <f>VLOOKUP(A8410,Lists!B:D,3,FALSE)</f>
        <v>VEN</v>
      </c>
      <c r="D8410" s="285" t="s">
        <v>5028</v>
      </c>
      <c r="E8410" s="285">
        <v>582</v>
      </c>
      <c r="F8410" s="285" t="s">
        <v>6605</v>
      </c>
      <c r="G8410" s="285" t="s">
        <v>730</v>
      </c>
      <c r="H8410" s="278">
        <f t="shared" si="262"/>
        <v>3</v>
      </c>
      <c r="I8410" s="251" t="s">
        <v>6606</v>
      </c>
      <c r="J8410" s="285" t="s">
        <v>6607</v>
      </c>
      <c r="K8410" s="278" t="str">
        <f t="shared" si="263"/>
        <v>VEN001Illness cases reported</v>
      </c>
      <c r="L8410" s="286">
        <v>43700</v>
      </c>
      <c r="M8410" s="286" t="s">
        <v>3248</v>
      </c>
    </row>
    <row r="8411" spans="1:13" s="269" customFormat="1" ht="15.5" hidden="1" thickTop="1" thickBot="1" x14ac:dyDescent="0.4">
      <c r="A8411" s="287" t="s">
        <v>2986</v>
      </c>
      <c r="B8411" s="288" t="str">
        <f>VLOOKUP(A8411,Lists!B:C,2,FALSE)</f>
        <v>VEN001</v>
      </c>
      <c r="C8411" s="288" t="str">
        <f>VLOOKUP(A8411,Lists!B:D,3,FALSE)</f>
        <v>VEN</v>
      </c>
      <c r="D8411" s="289" t="s">
        <v>5029</v>
      </c>
      <c r="E8411" s="289">
        <v>11523</v>
      </c>
      <c r="F8411" s="289" t="s">
        <v>1041</v>
      </c>
      <c r="G8411" s="289" t="s">
        <v>730</v>
      </c>
      <c r="H8411" s="278">
        <f t="shared" si="262"/>
        <v>3</v>
      </c>
      <c r="I8411" s="252" t="s">
        <v>1055</v>
      </c>
      <c r="J8411" s="289" t="s">
        <v>6608</v>
      </c>
      <c r="K8411" s="278" t="str">
        <f t="shared" si="263"/>
        <v>VEN001Fatalities reported</v>
      </c>
      <c r="L8411" s="290">
        <v>43700</v>
      </c>
      <c r="M8411" s="290" t="s">
        <v>3249</v>
      </c>
    </row>
    <row r="8412" spans="1:13" s="269" customFormat="1" ht="15.5" hidden="1" thickTop="1" thickBot="1" x14ac:dyDescent="0.4">
      <c r="A8412" s="283" t="s">
        <v>2986</v>
      </c>
      <c r="B8412" s="284" t="str">
        <f>VLOOKUP(A8412,Lists!B:C,2,FALSE)</f>
        <v>VEN001</v>
      </c>
      <c r="C8412" s="284" t="str">
        <f>VLOOKUP(A8412,Lists!B:D,3,FALSE)</f>
        <v>VEN</v>
      </c>
      <c r="D8412" s="285" t="s">
        <v>5115</v>
      </c>
      <c r="E8412" s="285">
        <v>11523</v>
      </c>
      <c r="F8412" s="285" t="s">
        <v>1041</v>
      </c>
      <c r="G8412" s="285" t="s">
        <v>730</v>
      </c>
      <c r="H8412" s="278">
        <f t="shared" si="262"/>
        <v>3</v>
      </c>
      <c r="I8412" s="251" t="s">
        <v>1055</v>
      </c>
      <c r="J8412" s="285" t="s">
        <v>6608</v>
      </c>
      <c r="K8412" s="278" t="str">
        <f t="shared" si="263"/>
        <v>VEN001Fatalities in all crises</v>
      </c>
      <c r="L8412" s="286">
        <v>43700</v>
      </c>
      <c r="M8412" s="286" t="s">
        <v>3249</v>
      </c>
    </row>
    <row r="8413" spans="1:13" s="269" customFormat="1" ht="15.5" hidden="1" thickTop="1" thickBot="1" x14ac:dyDescent="0.4">
      <c r="A8413" s="287" t="s">
        <v>1235</v>
      </c>
      <c r="B8413" s="288" t="str">
        <f>VLOOKUP(A8413,Lists!B:C,2,FALSE)</f>
        <v>ECU002</v>
      </c>
      <c r="C8413" s="288" t="str">
        <f>VLOOKUP(A8413,Lists!B:D,3,FALSE)</f>
        <v>ECU</v>
      </c>
      <c r="D8413" s="289" t="s">
        <v>522</v>
      </c>
      <c r="E8413" s="289">
        <v>16954858</v>
      </c>
      <c r="F8413" s="289" t="s">
        <v>6609</v>
      </c>
      <c r="G8413" s="289" t="s">
        <v>732</v>
      </c>
      <c r="H8413" s="278">
        <f t="shared" si="262"/>
        <v>1</v>
      </c>
      <c r="I8413" s="252" t="s">
        <v>6614</v>
      </c>
      <c r="J8413" s="289" t="s">
        <v>6615</v>
      </c>
      <c r="K8413" s="278" t="str">
        <f t="shared" si="263"/>
        <v>ECU002Total population</v>
      </c>
      <c r="L8413" s="290">
        <v>43700</v>
      </c>
      <c r="M8413" s="290" t="s">
        <v>3249</v>
      </c>
    </row>
    <row r="8414" spans="1:13" s="269" customFormat="1" ht="15.5" hidden="1" thickTop="1" thickBot="1" x14ac:dyDescent="0.4">
      <c r="A8414" s="283" t="s">
        <v>1235</v>
      </c>
      <c r="B8414" s="284" t="str">
        <f>VLOOKUP(A8414,Lists!B:C,2,FALSE)</f>
        <v>ECU002</v>
      </c>
      <c r="C8414" s="284" t="str">
        <f>VLOOKUP(A8414,Lists!B:D,3,FALSE)</f>
        <v>ECU</v>
      </c>
      <c r="D8414" s="285" t="s">
        <v>737</v>
      </c>
      <c r="E8414" s="285">
        <v>3248132</v>
      </c>
      <c r="F8414" s="285" t="s">
        <v>6610</v>
      </c>
      <c r="G8414" s="285" t="s">
        <v>731</v>
      </c>
      <c r="H8414" s="278">
        <f t="shared" si="262"/>
        <v>2</v>
      </c>
      <c r="I8414" s="251" t="s">
        <v>6613</v>
      </c>
      <c r="J8414" s="285" t="s">
        <v>4467</v>
      </c>
      <c r="K8414" s="278" t="str">
        <f t="shared" si="263"/>
        <v>ECU002People exposed</v>
      </c>
      <c r="L8414" s="286">
        <v>43700</v>
      </c>
      <c r="M8414" s="286" t="s">
        <v>3248</v>
      </c>
    </row>
    <row r="8415" spans="1:13" s="269" customFormat="1" ht="15.5" hidden="1" thickTop="1" thickBot="1" x14ac:dyDescent="0.4">
      <c r="A8415" s="287" t="s">
        <v>1235</v>
      </c>
      <c r="B8415" s="288" t="str">
        <f>VLOOKUP(A8415,Lists!B:C,2,FALSE)</f>
        <v>ECU002</v>
      </c>
      <c r="C8415" s="288" t="str">
        <f>VLOOKUP(A8415,Lists!B:D,3,FALSE)</f>
        <v>ECU</v>
      </c>
      <c r="D8415" s="289" t="s">
        <v>533</v>
      </c>
      <c r="E8415" s="289">
        <v>539000</v>
      </c>
      <c r="F8415" s="289" t="s">
        <v>6611</v>
      </c>
      <c r="G8415" s="289" t="s">
        <v>731</v>
      </c>
      <c r="H8415" s="278">
        <f t="shared" si="262"/>
        <v>2</v>
      </c>
      <c r="I8415" s="252" t="s">
        <v>6612</v>
      </c>
      <c r="J8415" s="289" t="s">
        <v>6616</v>
      </c>
      <c r="K8415" s="278" t="str">
        <f t="shared" si="263"/>
        <v>ECU002People affected</v>
      </c>
      <c r="L8415" s="290">
        <v>43700</v>
      </c>
      <c r="M8415" s="290" t="s">
        <v>3248</v>
      </c>
    </row>
    <row r="8416" spans="1:13" s="269" customFormat="1" ht="15.5" thickTop="1" thickBot="1" x14ac:dyDescent="0.4">
      <c r="A8416" s="283" t="s">
        <v>1235</v>
      </c>
      <c r="B8416" s="284" t="str">
        <f>VLOOKUP(A8416,Lists!B:C,2,FALSE)</f>
        <v>ECU002</v>
      </c>
      <c r="C8416" s="284" t="str">
        <f>VLOOKUP(A8416,Lists!B:D,3,FALSE)</f>
        <v>ECU</v>
      </c>
      <c r="D8416" s="285" t="s">
        <v>666</v>
      </c>
      <c r="E8416" s="285">
        <v>330000</v>
      </c>
      <c r="F8416" s="285" t="s">
        <v>6611</v>
      </c>
      <c r="G8416" s="285" t="s">
        <v>732</v>
      </c>
      <c r="H8416" s="278">
        <f t="shared" si="262"/>
        <v>1</v>
      </c>
      <c r="I8416" s="251" t="s">
        <v>6612</v>
      </c>
      <c r="J8416" s="285" t="s">
        <v>6617</v>
      </c>
      <c r="K8416" s="278" t="str">
        <f t="shared" si="263"/>
        <v>ECU002People displaced</v>
      </c>
      <c r="L8416" s="286">
        <v>43700</v>
      </c>
      <c r="M8416" s="286" t="s">
        <v>3248</v>
      </c>
    </row>
    <row r="8417" spans="1:13" s="269" customFormat="1" ht="15.5" hidden="1" thickTop="1" thickBot="1" x14ac:dyDescent="0.4">
      <c r="A8417" s="287" t="s">
        <v>1235</v>
      </c>
      <c r="B8417" s="288" t="str">
        <f>VLOOKUP(A8417,Lists!B:C,2,FALSE)</f>
        <v>ECU002</v>
      </c>
      <c r="C8417" s="288" t="str">
        <f>VLOOKUP(A8417,Lists!B:D,3,FALSE)</f>
        <v>ECU</v>
      </c>
      <c r="D8417" s="289" t="s">
        <v>752</v>
      </c>
      <c r="E8417" s="289">
        <v>330000</v>
      </c>
      <c r="F8417" s="289" t="s">
        <v>6611</v>
      </c>
      <c r="G8417" s="289" t="s">
        <v>732</v>
      </c>
      <c r="H8417" s="278">
        <f t="shared" si="262"/>
        <v>1</v>
      </c>
      <c r="I8417" s="252" t="s">
        <v>6612</v>
      </c>
      <c r="J8417" s="289" t="s">
        <v>6617</v>
      </c>
      <c r="K8417" s="278" t="str">
        <f t="shared" si="263"/>
        <v>ECU002People in Need</v>
      </c>
      <c r="L8417" s="290">
        <v>43700</v>
      </c>
      <c r="M8417" s="290" t="s">
        <v>3248</v>
      </c>
    </row>
    <row r="8418" spans="1:13" s="269" customFormat="1" ht="15.5" hidden="1" thickTop="1" thickBot="1" x14ac:dyDescent="0.4">
      <c r="A8418" s="283" t="s">
        <v>1235</v>
      </c>
      <c r="B8418" s="284" t="str">
        <f>VLOOKUP(A8418,Lists!B:C,2,FALSE)</f>
        <v>ECU002</v>
      </c>
      <c r="C8418" s="284" t="str">
        <f>VLOOKUP(A8418,Lists!B:D,3,FALSE)</f>
        <v>ECU</v>
      </c>
      <c r="D8418" s="285" t="s">
        <v>5112</v>
      </c>
      <c r="E8418" s="285">
        <v>330000</v>
      </c>
      <c r="F8418" s="285" t="s">
        <v>6611</v>
      </c>
      <c r="G8418" s="285" t="s">
        <v>731</v>
      </c>
      <c r="H8418" s="278">
        <f t="shared" si="262"/>
        <v>2</v>
      </c>
      <c r="I8418" s="251" t="s">
        <v>6612</v>
      </c>
      <c r="J8418" s="285" t="s">
        <v>6617</v>
      </c>
      <c r="K8418" s="278" t="str">
        <f t="shared" si="263"/>
        <v>ECU002Moderate humanitarian conditions - Level 3</v>
      </c>
      <c r="L8418" s="286">
        <v>43700</v>
      </c>
      <c r="M8418" s="286" t="s">
        <v>3248</v>
      </c>
    </row>
    <row r="8419" spans="1:13" s="269" customFormat="1" ht="15.5" hidden="1" thickTop="1" thickBot="1" x14ac:dyDescent="0.4">
      <c r="A8419" s="287" t="s">
        <v>2977</v>
      </c>
      <c r="B8419" s="288" t="str">
        <f>VLOOKUP(A8419,Lists!B:C,2,FALSE)</f>
        <v>SSD001</v>
      </c>
      <c r="C8419" s="288" t="str">
        <f>VLOOKUP(A8419,Lists!B:D,3,FALSE)</f>
        <v>SSD</v>
      </c>
      <c r="D8419" s="289" t="s">
        <v>5028</v>
      </c>
      <c r="E8419" s="289">
        <v>600000</v>
      </c>
      <c r="F8419" s="289" t="s">
        <v>6618</v>
      </c>
      <c r="G8419" s="289" t="s">
        <v>730</v>
      </c>
      <c r="H8419" s="278">
        <f t="shared" si="262"/>
        <v>3</v>
      </c>
      <c r="I8419" s="252" t="s">
        <v>6356</v>
      </c>
      <c r="J8419" s="289" t="s">
        <v>6619</v>
      </c>
      <c r="K8419" s="278" t="str">
        <f t="shared" si="263"/>
        <v>SSD001Illness cases reported</v>
      </c>
      <c r="L8419" s="290">
        <v>43700</v>
      </c>
      <c r="M8419" s="290" t="s">
        <v>3248</v>
      </c>
    </row>
    <row r="8420" spans="1:13" s="269" customFormat="1" ht="15.5" hidden="1" thickTop="1" thickBot="1" x14ac:dyDescent="0.4">
      <c r="A8420" s="283" t="s">
        <v>2977</v>
      </c>
      <c r="B8420" s="284" t="str">
        <f>VLOOKUP(A8420,Lists!B:C,2,FALSE)</f>
        <v>SSD001</v>
      </c>
      <c r="C8420" s="284" t="str">
        <f>VLOOKUP(A8420,Lists!B:D,3,FALSE)</f>
        <v>SSD</v>
      </c>
      <c r="D8420" s="285" t="s">
        <v>5029</v>
      </c>
      <c r="E8420" s="285">
        <v>471</v>
      </c>
      <c r="F8420" s="285" t="s">
        <v>1399</v>
      </c>
      <c r="G8420" s="285" t="s">
        <v>730</v>
      </c>
      <c r="H8420" s="278">
        <f t="shared" si="262"/>
        <v>3</v>
      </c>
      <c r="I8420" s="251" t="s">
        <v>1354</v>
      </c>
      <c r="J8420" s="285" t="s">
        <v>6620</v>
      </c>
      <c r="K8420" s="278" t="str">
        <f t="shared" si="263"/>
        <v>SSD001Fatalities reported</v>
      </c>
      <c r="L8420" s="286">
        <v>43700</v>
      </c>
      <c r="M8420" s="286" t="s">
        <v>3249</v>
      </c>
    </row>
    <row r="8421" spans="1:13" s="269" customFormat="1" ht="15.5" hidden="1" thickTop="1" thickBot="1" x14ac:dyDescent="0.4">
      <c r="A8421" s="287" t="s">
        <v>2977</v>
      </c>
      <c r="B8421" s="288" t="str">
        <f>VLOOKUP(A8421,Lists!B:C,2,FALSE)</f>
        <v>SSD001</v>
      </c>
      <c r="C8421" s="288" t="str">
        <f>VLOOKUP(A8421,Lists!B:D,3,FALSE)</f>
        <v>SSD</v>
      </c>
      <c r="D8421" s="289" t="s">
        <v>5115</v>
      </c>
      <c r="E8421" s="289">
        <v>471</v>
      </c>
      <c r="F8421" s="289" t="s">
        <v>1399</v>
      </c>
      <c r="G8421" s="289" t="s">
        <v>730</v>
      </c>
      <c r="H8421" s="278">
        <f t="shared" si="262"/>
        <v>3</v>
      </c>
      <c r="I8421" s="252" t="s">
        <v>1354</v>
      </c>
      <c r="J8421" s="289" t="s">
        <v>6620</v>
      </c>
      <c r="K8421" s="278" t="str">
        <f t="shared" si="263"/>
        <v>SSD001Fatalities in all crises</v>
      </c>
      <c r="L8421" s="290">
        <v>43700</v>
      </c>
      <c r="M8421" s="290" t="s">
        <v>3249</v>
      </c>
    </row>
    <row r="8422" spans="1:13" s="269" customFormat="1" ht="15.5" hidden="1" thickTop="1" thickBot="1" x14ac:dyDescent="0.4">
      <c r="A8422" s="283" t="s">
        <v>1272</v>
      </c>
      <c r="B8422" s="284" t="str">
        <f>VLOOKUP(A8422,Lists!B:C,2,FALSE)</f>
        <v>DJI003</v>
      </c>
      <c r="C8422" s="284" t="str">
        <f>VLOOKUP(A8422,Lists!B:D,3,FALSE)</f>
        <v>DJI</v>
      </c>
      <c r="D8422" s="285" t="s">
        <v>5115</v>
      </c>
      <c r="E8422" s="285">
        <v>0</v>
      </c>
      <c r="F8422" s="285" t="s">
        <v>446</v>
      </c>
      <c r="G8422" s="285" t="s">
        <v>732</v>
      </c>
      <c r="H8422" s="278">
        <f t="shared" si="262"/>
        <v>1</v>
      </c>
      <c r="I8422" s="251" t="s">
        <v>446</v>
      </c>
      <c r="J8422" s="285" t="s">
        <v>446</v>
      </c>
      <c r="K8422" s="278" t="str">
        <f t="shared" si="263"/>
        <v>DJI003Fatalities in all crises</v>
      </c>
      <c r="L8422" s="286">
        <v>43700</v>
      </c>
      <c r="M8422" s="286" t="s">
        <v>3249</v>
      </c>
    </row>
    <row r="8423" spans="1:13" s="269" customFormat="1" ht="15.5" hidden="1" thickTop="1" thickBot="1" x14ac:dyDescent="0.4">
      <c r="A8423" s="287" t="s">
        <v>3396</v>
      </c>
      <c r="B8423" s="288" t="str">
        <f>VLOOKUP(A8423,Lists!B:C,2,FALSE)</f>
        <v>DJI002</v>
      </c>
      <c r="C8423" s="288" t="str">
        <f>VLOOKUP(A8423,Lists!B:D,3,FALSE)</f>
        <v>DJI</v>
      </c>
      <c r="D8423" s="289" t="s">
        <v>5029</v>
      </c>
      <c r="E8423" s="289">
        <v>0</v>
      </c>
      <c r="F8423" s="289" t="s">
        <v>446</v>
      </c>
      <c r="G8423" s="289" t="s">
        <v>732</v>
      </c>
      <c r="H8423" s="278">
        <f t="shared" si="262"/>
        <v>1</v>
      </c>
      <c r="I8423" s="252" t="s">
        <v>446</v>
      </c>
      <c r="J8423" s="289" t="s">
        <v>446</v>
      </c>
      <c r="K8423" s="278" t="str">
        <f t="shared" si="263"/>
        <v>DJI002Fatalities reported</v>
      </c>
      <c r="L8423" s="290">
        <v>43700</v>
      </c>
      <c r="M8423" s="290" t="s">
        <v>3249</v>
      </c>
    </row>
    <row r="8424" spans="1:13" s="269" customFormat="1" ht="15.5" hidden="1" thickTop="1" thickBot="1" x14ac:dyDescent="0.4">
      <c r="A8424" s="283" t="s">
        <v>3396</v>
      </c>
      <c r="B8424" s="284" t="str">
        <f>VLOOKUP(A8424,Lists!B:C,2,FALSE)</f>
        <v>DJI002</v>
      </c>
      <c r="C8424" s="284" t="str">
        <f>VLOOKUP(A8424,Lists!B:D,3,FALSE)</f>
        <v>DJI</v>
      </c>
      <c r="D8424" s="285" t="s">
        <v>5115</v>
      </c>
      <c r="E8424" s="285">
        <v>0</v>
      </c>
      <c r="F8424" s="285" t="s">
        <v>446</v>
      </c>
      <c r="G8424" s="285" t="s">
        <v>732</v>
      </c>
      <c r="H8424" s="278">
        <f t="shared" si="262"/>
        <v>1</v>
      </c>
      <c r="I8424" s="251" t="s">
        <v>446</v>
      </c>
      <c r="J8424" s="285" t="s">
        <v>446</v>
      </c>
      <c r="K8424" s="278" t="str">
        <f t="shared" si="263"/>
        <v>DJI002Fatalities in all crises</v>
      </c>
      <c r="L8424" s="286">
        <v>43700</v>
      </c>
      <c r="M8424" s="286" t="s">
        <v>3249</v>
      </c>
    </row>
    <row r="8425" spans="1:13" s="269" customFormat="1" ht="15.5" hidden="1" thickTop="1" thickBot="1" x14ac:dyDescent="0.4">
      <c r="A8425" s="287" t="s">
        <v>2978</v>
      </c>
      <c r="B8425" s="288" t="str">
        <f>VLOOKUP(A8425,Lists!B:C,2,FALSE)</f>
        <v>SDN001</v>
      </c>
      <c r="C8425" s="288" t="str">
        <f>VLOOKUP(A8425,Lists!B:D,3,FALSE)</f>
        <v>SDN</v>
      </c>
      <c r="D8425" s="289" t="s">
        <v>522</v>
      </c>
      <c r="E8425" s="289">
        <v>44838994</v>
      </c>
      <c r="F8425" s="289" t="s">
        <v>6622</v>
      </c>
      <c r="G8425" s="289" t="s">
        <v>732</v>
      </c>
      <c r="H8425" s="278">
        <f t="shared" si="262"/>
        <v>1</v>
      </c>
      <c r="I8425" s="252" t="s">
        <v>6623</v>
      </c>
      <c r="J8425" s="289" t="s">
        <v>6624</v>
      </c>
      <c r="K8425" s="278" t="str">
        <f t="shared" si="263"/>
        <v>SDN001Total population</v>
      </c>
      <c r="L8425" s="290">
        <v>43704</v>
      </c>
      <c r="M8425" s="290" t="s">
        <v>3248</v>
      </c>
    </row>
    <row r="8426" spans="1:13" s="269" customFormat="1" ht="15.5" hidden="1" thickTop="1" thickBot="1" x14ac:dyDescent="0.4">
      <c r="A8426" s="283" t="s">
        <v>2980</v>
      </c>
      <c r="B8426" s="284" t="str">
        <f>VLOOKUP(A8426,Lists!B:C,2,FALSE)</f>
        <v>SDN004</v>
      </c>
      <c r="C8426" s="284" t="str">
        <f>VLOOKUP(A8426,Lists!B:D,3,FALSE)</f>
        <v>SDN</v>
      </c>
      <c r="D8426" s="285" t="s">
        <v>522</v>
      </c>
      <c r="E8426" s="285">
        <v>44838994</v>
      </c>
      <c r="F8426" s="285" t="s">
        <v>6622</v>
      </c>
      <c r="G8426" s="285" t="s">
        <v>732</v>
      </c>
      <c r="H8426" s="278">
        <f t="shared" si="262"/>
        <v>1</v>
      </c>
      <c r="I8426" s="251" t="s">
        <v>6623</v>
      </c>
      <c r="J8426" s="285" t="s">
        <v>6624</v>
      </c>
      <c r="K8426" s="278" t="str">
        <f t="shared" si="263"/>
        <v>SDN004Total population</v>
      </c>
      <c r="L8426" s="286">
        <v>43704</v>
      </c>
      <c r="M8426" s="286" t="s">
        <v>3248</v>
      </c>
    </row>
    <row r="8427" spans="1:13" s="269" customFormat="1" ht="15.5" hidden="1" thickTop="1" thickBot="1" x14ac:dyDescent="0.4">
      <c r="A8427" s="287" t="s">
        <v>2979</v>
      </c>
      <c r="B8427" s="288" t="str">
        <f>VLOOKUP(A8427,Lists!B:C,2,FALSE)</f>
        <v>SDN003</v>
      </c>
      <c r="C8427" s="288" t="str">
        <f>VLOOKUP(A8427,Lists!B:D,3,FALSE)</f>
        <v>SDN</v>
      </c>
      <c r="D8427" s="289" t="s">
        <v>522</v>
      </c>
      <c r="E8427" s="289">
        <v>44838994</v>
      </c>
      <c r="F8427" s="289" t="s">
        <v>6622</v>
      </c>
      <c r="G8427" s="289" t="s">
        <v>732</v>
      </c>
      <c r="H8427" s="278">
        <f t="shared" si="262"/>
        <v>1</v>
      </c>
      <c r="I8427" s="252" t="s">
        <v>6623</v>
      </c>
      <c r="J8427" s="289" t="s">
        <v>6624</v>
      </c>
      <c r="K8427" s="278" t="str">
        <f t="shared" si="263"/>
        <v>SDN003Total population</v>
      </c>
      <c r="L8427" s="290">
        <v>43704</v>
      </c>
      <c r="M8427" s="290" t="s">
        <v>3248</v>
      </c>
    </row>
    <row r="8428" spans="1:13" s="269" customFormat="1" ht="15.5" hidden="1" thickTop="1" thickBot="1" x14ac:dyDescent="0.4">
      <c r="A8428" s="283" t="s">
        <v>2978</v>
      </c>
      <c r="B8428" s="284" t="str">
        <f>VLOOKUP(A8428,Lists!B:C,2,FALSE)</f>
        <v>SDN001</v>
      </c>
      <c r="C8428" s="284" t="str">
        <f>VLOOKUP(A8428,Lists!B:D,3,FALSE)</f>
        <v>SDN</v>
      </c>
      <c r="D8428" s="285" t="s">
        <v>5029</v>
      </c>
      <c r="E8428" s="285">
        <v>348</v>
      </c>
      <c r="F8428" s="285" t="s">
        <v>6627</v>
      </c>
      <c r="G8428" s="285" t="s">
        <v>730</v>
      </c>
      <c r="H8428" s="278">
        <f t="shared" si="262"/>
        <v>3</v>
      </c>
      <c r="I8428" s="251" t="s">
        <v>1354</v>
      </c>
      <c r="J8428" s="285" t="s">
        <v>6626</v>
      </c>
      <c r="K8428" s="278" t="str">
        <f t="shared" si="263"/>
        <v>SDN001Fatalities reported</v>
      </c>
      <c r="L8428" s="286">
        <v>43704</v>
      </c>
      <c r="M8428" s="286" t="s">
        <v>3248</v>
      </c>
    </row>
    <row r="8429" spans="1:13" s="269" customFormat="1" ht="15.5" hidden="1" thickTop="1" thickBot="1" x14ac:dyDescent="0.4">
      <c r="A8429" s="287" t="s">
        <v>2978</v>
      </c>
      <c r="B8429" s="288" t="str">
        <f>VLOOKUP(A8429,Lists!B:C,2,FALSE)</f>
        <v>SDN001</v>
      </c>
      <c r="C8429" s="288" t="str">
        <f>VLOOKUP(A8429,Lists!B:D,3,FALSE)</f>
        <v>SDN</v>
      </c>
      <c r="D8429" s="289" t="s">
        <v>5115</v>
      </c>
      <c r="E8429" s="289">
        <v>348</v>
      </c>
      <c r="F8429" s="289" t="s">
        <v>6627</v>
      </c>
      <c r="G8429" s="289" t="s">
        <v>730</v>
      </c>
      <c r="H8429" s="278">
        <f t="shared" si="262"/>
        <v>3</v>
      </c>
      <c r="I8429" s="252" t="s">
        <v>1354</v>
      </c>
      <c r="J8429" s="289" t="s">
        <v>6626</v>
      </c>
      <c r="K8429" s="278" t="str">
        <f t="shared" si="263"/>
        <v>SDN001Fatalities in all crises</v>
      </c>
      <c r="L8429" s="290">
        <v>43704</v>
      </c>
      <c r="M8429" s="290" t="s">
        <v>3248</v>
      </c>
    </row>
    <row r="8430" spans="1:13" s="269" customFormat="1" ht="15.5" hidden="1" thickTop="1" thickBot="1" x14ac:dyDescent="0.4">
      <c r="A8430" s="283" t="s">
        <v>2979</v>
      </c>
      <c r="B8430" s="284" t="str">
        <f>VLOOKUP(A8430,Lists!B:C,2,FALSE)</f>
        <v>SDN003</v>
      </c>
      <c r="C8430" s="284" t="str">
        <f>VLOOKUP(A8430,Lists!B:D,3,FALSE)</f>
        <v>SDN</v>
      </c>
      <c r="D8430" s="285" t="s">
        <v>5115</v>
      </c>
      <c r="E8430" s="285">
        <v>348</v>
      </c>
      <c r="F8430" s="285" t="s">
        <v>6627</v>
      </c>
      <c r="G8430" s="285" t="s">
        <v>730</v>
      </c>
      <c r="H8430" s="278">
        <f t="shared" si="262"/>
        <v>3</v>
      </c>
      <c r="I8430" s="251" t="s">
        <v>1354</v>
      </c>
      <c r="J8430" s="285" t="s">
        <v>6626</v>
      </c>
      <c r="K8430" s="278" t="str">
        <f t="shared" si="263"/>
        <v>SDN003Fatalities in all crises</v>
      </c>
      <c r="L8430" s="286">
        <v>43704</v>
      </c>
      <c r="M8430" s="286" t="s">
        <v>3248</v>
      </c>
    </row>
    <row r="8431" spans="1:13" s="269" customFormat="1" ht="15.5" hidden="1" thickTop="1" thickBot="1" x14ac:dyDescent="0.4">
      <c r="A8431" s="287" t="s">
        <v>2980</v>
      </c>
      <c r="B8431" s="288" t="str">
        <f>VLOOKUP(A8431,Lists!B:C,2,FALSE)</f>
        <v>SDN004</v>
      </c>
      <c r="C8431" s="288" t="str">
        <f>VLOOKUP(A8431,Lists!B:D,3,FALSE)</f>
        <v>SDN</v>
      </c>
      <c r="D8431" s="289" t="s">
        <v>5115</v>
      </c>
      <c r="E8431" s="289">
        <v>348</v>
      </c>
      <c r="F8431" s="289" t="s">
        <v>6627</v>
      </c>
      <c r="G8431" s="289" t="s">
        <v>730</v>
      </c>
      <c r="H8431" s="278">
        <f t="shared" si="262"/>
        <v>3</v>
      </c>
      <c r="I8431" s="252" t="s">
        <v>1354</v>
      </c>
      <c r="J8431" s="289" t="s">
        <v>6626</v>
      </c>
      <c r="K8431" s="278" t="str">
        <f t="shared" si="263"/>
        <v>SDN004Fatalities in all crises</v>
      </c>
      <c r="L8431" s="290">
        <v>43704</v>
      </c>
      <c r="M8431" s="290" t="s">
        <v>3248</v>
      </c>
    </row>
    <row r="8432" spans="1:13" s="269" customFormat="1" ht="15.5" hidden="1" thickTop="1" thickBot="1" x14ac:dyDescent="0.4">
      <c r="A8432" s="283" t="s">
        <v>2978</v>
      </c>
      <c r="B8432" s="284" t="str">
        <f>VLOOKUP(A8432,Lists!B:C,2,FALSE)</f>
        <v>SDN001</v>
      </c>
      <c r="C8432" s="284" t="str">
        <f>VLOOKUP(A8432,Lists!B:D,3,FALSE)</f>
        <v>SDN</v>
      </c>
      <c r="D8432" s="285" t="s">
        <v>737</v>
      </c>
      <c r="E8432" s="285">
        <v>44838994</v>
      </c>
      <c r="F8432" s="285" t="s">
        <v>6622</v>
      </c>
      <c r="G8432" s="285" t="s">
        <v>732</v>
      </c>
      <c r="H8432" s="278">
        <f t="shared" si="262"/>
        <v>1</v>
      </c>
      <c r="I8432" s="251" t="s">
        <v>6623</v>
      </c>
      <c r="J8432" s="285" t="s">
        <v>6625</v>
      </c>
      <c r="K8432" s="278" t="str">
        <f t="shared" si="263"/>
        <v>SDN001People exposed</v>
      </c>
      <c r="L8432" s="286">
        <v>43704</v>
      </c>
      <c r="M8432" s="286" t="s">
        <v>3248</v>
      </c>
    </row>
    <row r="8433" spans="1:13" s="269" customFormat="1" ht="15.5" hidden="1" thickTop="1" thickBot="1" x14ac:dyDescent="0.4">
      <c r="A8433" s="287" t="s">
        <v>2978</v>
      </c>
      <c r="B8433" s="288" t="str">
        <f>VLOOKUP(A8433,Lists!B:C,2,FALSE)</f>
        <v>SDN001</v>
      </c>
      <c r="C8433" s="288" t="str">
        <f>VLOOKUP(A8433,Lists!B:D,3,FALSE)</f>
        <v>SDN</v>
      </c>
      <c r="D8433" s="289" t="s">
        <v>533</v>
      </c>
      <c r="E8433" s="289">
        <v>20225229</v>
      </c>
      <c r="F8433" s="289" t="s">
        <v>5940</v>
      </c>
      <c r="G8433" s="289" t="s">
        <v>731</v>
      </c>
      <c r="H8433" s="278">
        <f t="shared" si="262"/>
        <v>2</v>
      </c>
      <c r="I8433" s="252" t="s">
        <v>5837</v>
      </c>
      <c r="J8433" s="289" t="s">
        <v>6628</v>
      </c>
      <c r="K8433" s="278" t="str">
        <f t="shared" si="263"/>
        <v>SDN001People affected</v>
      </c>
      <c r="L8433" s="290">
        <v>43704</v>
      </c>
      <c r="M8433" s="290" t="s">
        <v>3248</v>
      </c>
    </row>
    <row r="8434" spans="1:13" s="269" customFormat="1" ht="15.5" thickTop="1" thickBot="1" x14ac:dyDescent="0.4">
      <c r="A8434" s="283" t="s">
        <v>2978</v>
      </c>
      <c r="B8434" s="284" t="str">
        <f>VLOOKUP(A8434,Lists!B:C,2,FALSE)</f>
        <v>SDN001</v>
      </c>
      <c r="C8434" s="284" t="str">
        <f>VLOOKUP(A8434,Lists!B:D,3,FALSE)</f>
        <v>SDN</v>
      </c>
      <c r="D8434" s="285" t="s">
        <v>666</v>
      </c>
      <c r="E8434" s="285">
        <v>3702161</v>
      </c>
      <c r="F8434" s="285" t="s">
        <v>6629</v>
      </c>
      <c r="G8434" s="285" t="s">
        <v>731</v>
      </c>
      <c r="H8434" s="278">
        <f t="shared" si="262"/>
        <v>2</v>
      </c>
      <c r="I8434" s="251" t="s">
        <v>6631</v>
      </c>
      <c r="J8434" s="285" t="s">
        <v>6630</v>
      </c>
      <c r="K8434" s="278" t="str">
        <f t="shared" si="263"/>
        <v>SDN001People displaced</v>
      </c>
      <c r="L8434" s="286">
        <v>43704</v>
      </c>
      <c r="M8434" s="286" t="s">
        <v>3248</v>
      </c>
    </row>
    <row r="8435" spans="1:13" s="269" customFormat="1" ht="15.5" hidden="1" thickTop="1" thickBot="1" x14ac:dyDescent="0.4">
      <c r="A8435" s="287" t="s">
        <v>2978</v>
      </c>
      <c r="B8435" s="288" t="str">
        <f>VLOOKUP(A8435,Lists!B:C,2,FALSE)</f>
        <v>SDN001</v>
      </c>
      <c r="C8435" s="288" t="str">
        <f>VLOOKUP(A8435,Lists!B:D,3,FALSE)</f>
        <v>SDN</v>
      </c>
      <c r="D8435" s="289" t="s">
        <v>752</v>
      </c>
      <c r="E8435" s="289">
        <v>8500000</v>
      </c>
      <c r="F8435" s="289" t="s">
        <v>6636</v>
      </c>
      <c r="G8435" s="289" t="s">
        <v>731</v>
      </c>
      <c r="H8435" s="278">
        <f t="shared" si="262"/>
        <v>2</v>
      </c>
      <c r="I8435" s="252" t="s">
        <v>6638</v>
      </c>
      <c r="J8435" s="289" t="s">
        <v>6637</v>
      </c>
      <c r="K8435" s="278" t="str">
        <f t="shared" si="263"/>
        <v>SDN001People in Need</v>
      </c>
      <c r="L8435" s="290">
        <v>43704</v>
      </c>
      <c r="M8435" s="290" t="s">
        <v>3248</v>
      </c>
    </row>
    <row r="8436" spans="1:13" s="269" customFormat="1" ht="15.5" hidden="1" thickTop="1" thickBot="1" x14ac:dyDescent="0.4">
      <c r="A8436" s="283" t="s">
        <v>2978</v>
      </c>
      <c r="B8436" s="284" t="str">
        <f>VLOOKUP(A8436,Lists!B:C,2,FALSE)</f>
        <v>SDN001</v>
      </c>
      <c r="C8436" s="284" t="str">
        <f>VLOOKUP(A8436,Lists!B:D,3,FALSE)</f>
        <v>SDN</v>
      </c>
      <c r="D8436" s="285" t="s">
        <v>5110</v>
      </c>
      <c r="E8436" s="285">
        <v>24613765</v>
      </c>
      <c r="F8436" s="285" t="s">
        <v>6640</v>
      </c>
      <c r="G8436" s="285" t="s">
        <v>731</v>
      </c>
      <c r="H8436" s="278">
        <f t="shared" si="262"/>
        <v>2</v>
      </c>
      <c r="I8436" s="251" t="s">
        <v>6641</v>
      </c>
      <c r="J8436" s="285" t="s">
        <v>6639</v>
      </c>
      <c r="K8436" s="278" t="str">
        <f t="shared" si="263"/>
        <v>SDN001Minimal humanitarian conditions - Level 1</v>
      </c>
      <c r="L8436" s="286">
        <v>43704</v>
      </c>
      <c r="M8436" s="286" t="s">
        <v>3248</v>
      </c>
    </row>
    <row r="8437" spans="1:13" s="269" customFormat="1" ht="15.5" hidden="1" thickTop="1" thickBot="1" x14ac:dyDescent="0.4">
      <c r="A8437" s="287" t="s">
        <v>2978</v>
      </c>
      <c r="B8437" s="288" t="str">
        <f>VLOOKUP(A8437,Lists!B:C,2,FALSE)</f>
        <v>SDN001</v>
      </c>
      <c r="C8437" s="288" t="str">
        <f>VLOOKUP(A8437,Lists!B:D,3,FALSE)</f>
        <v>SDN</v>
      </c>
      <c r="D8437" s="289" t="s">
        <v>5111</v>
      </c>
      <c r="E8437" s="289">
        <v>11725229</v>
      </c>
      <c r="F8437" s="289" t="s">
        <v>6640</v>
      </c>
      <c r="G8437" s="289" t="s">
        <v>731</v>
      </c>
      <c r="H8437" s="278">
        <f t="shared" si="262"/>
        <v>2</v>
      </c>
      <c r="I8437" s="252" t="s">
        <v>6641</v>
      </c>
      <c r="J8437" s="289" t="s">
        <v>6639</v>
      </c>
      <c r="K8437" s="278" t="str">
        <f t="shared" si="263"/>
        <v>SDN001Stressed humanitarian conditions - Level 2</v>
      </c>
      <c r="L8437" s="290">
        <v>43704</v>
      </c>
      <c r="M8437" s="290" t="s">
        <v>3248</v>
      </c>
    </row>
    <row r="8438" spans="1:13" s="269" customFormat="1" ht="15.5" hidden="1" thickTop="1" thickBot="1" x14ac:dyDescent="0.4">
      <c r="A8438" s="283" t="s">
        <v>2978</v>
      </c>
      <c r="B8438" s="284" t="str">
        <f>VLOOKUP(A8438,Lists!B:C,2,FALSE)</f>
        <v>SDN001</v>
      </c>
      <c r="C8438" s="284" t="str">
        <f>VLOOKUP(A8438,Lists!B:D,3,FALSE)</f>
        <v>SDN</v>
      </c>
      <c r="D8438" s="285" t="s">
        <v>5112</v>
      </c>
      <c r="E8438" s="285">
        <v>7372683</v>
      </c>
      <c r="F8438" s="285" t="s">
        <v>6640</v>
      </c>
      <c r="G8438" s="285" t="s">
        <v>731</v>
      </c>
      <c r="H8438" s="278">
        <f t="shared" si="262"/>
        <v>2</v>
      </c>
      <c r="I8438" s="251" t="s">
        <v>6641</v>
      </c>
      <c r="J8438" s="285" t="s">
        <v>6639</v>
      </c>
      <c r="K8438" s="278" t="str">
        <f t="shared" si="263"/>
        <v>SDN001Moderate humanitarian conditions - Level 3</v>
      </c>
      <c r="L8438" s="286">
        <v>43704</v>
      </c>
      <c r="M8438" s="286" t="s">
        <v>3248</v>
      </c>
    </row>
    <row r="8439" spans="1:13" s="269" customFormat="1" ht="15.5" hidden="1" thickTop="1" thickBot="1" x14ac:dyDescent="0.4">
      <c r="A8439" s="287" t="s">
        <v>2978</v>
      </c>
      <c r="B8439" s="288" t="str">
        <f>VLOOKUP(A8439,Lists!B:C,2,FALSE)</f>
        <v>SDN001</v>
      </c>
      <c r="C8439" s="288" t="str">
        <f>VLOOKUP(A8439,Lists!B:D,3,FALSE)</f>
        <v>SDN</v>
      </c>
      <c r="D8439" s="289" t="s">
        <v>5113</v>
      </c>
      <c r="E8439" s="289">
        <v>1127316</v>
      </c>
      <c r="F8439" s="289" t="s">
        <v>6640</v>
      </c>
      <c r="G8439" s="289" t="s">
        <v>731</v>
      </c>
      <c r="H8439" s="278">
        <f t="shared" si="262"/>
        <v>2</v>
      </c>
      <c r="I8439" s="252" t="s">
        <v>6641</v>
      </c>
      <c r="J8439" s="289" t="s">
        <v>6639</v>
      </c>
      <c r="K8439" s="278" t="str">
        <f t="shared" si="263"/>
        <v>SDN001Severe humanitarian conditions - Level 4</v>
      </c>
      <c r="L8439" s="290">
        <v>43704</v>
      </c>
      <c r="M8439" s="290" t="s">
        <v>3248</v>
      </c>
    </row>
    <row r="8440" spans="1:13" s="269" customFormat="1" ht="15.5" hidden="1" thickTop="1" thickBot="1" x14ac:dyDescent="0.4">
      <c r="A8440" s="283" t="s">
        <v>2978</v>
      </c>
      <c r="B8440" s="284" t="str">
        <f>VLOOKUP(A8440,Lists!B:C,2,FALSE)</f>
        <v>SDN001</v>
      </c>
      <c r="C8440" s="284" t="str">
        <f>VLOOKUP(A8440,Lists!B:D,3,FALSE)</f>
        <v>SDN</v>
      </c>
      <c r="D8440" s="285" t="s">
        <v>5114</v>
      </c>
      <c r="E8440" s="285">
        <v>0</v>
      </c>
      <c r="F8440" s="285" t="s">
        <v>6640</v>
      </c>
      <c r="G8440" s="285" t="s">
        <v>731</v>
      </c>
      <c r="H8440" s="278">
        <f t="shared" si="262"/>
        <v>2</v>
      </c>
      <c r="I8440" s="251" t="s">
        <v>6641</v>
      </c>
      <c r="J8440" s="285" t="s">
        <v>6639</v>
      </c>
      <c r="K8440" s="278" t="str">
        <f t="shared" si="263"/>
        <v>SDN001Extreme humanitarian conditions - Level 5</v>
      </c>
      <c r="L8440" s="286">
        <v>43704</v>
      </c>
      <c r="M8440" s="286" t="s">
        <v>3248</v>
      </c>
    </row>
    <row r="8441" spans="1:13" s="269" customFormat="1" ht="15.5" hidden="1" thickTop="1" thickBot="1" x14ac:dyDescent="0.4">
      <c r="A8441" s="287" t="s">
        <v>2978</v>
      </c>
      <c r="B8441" s="288" t="str">
        <f>VLOOKUP(A8441,Lists!B:C,2,FALSE)</f>
        <v>SDN001</v>
      </c>
      <c r="C8441" s="288" t="str">
        <f>VLOOKUP(A8441,Lists!B:D,3,FALSE)</f>
        <v>SDN</v>
      </c>
      <c r="D8441" s="289" t="s">
        <v>5108</v>
      </c>
      <c r="E8441" s="289">
        <v>16284</v>
      </c>
      <c r="F8441" s="289" t="s">
        <v>6632</v>
      </c>
      <c r="G8441" s="289" t="s">
        <v>731</v>
      </c>
      <c r="H8441" s="278">
        <f t="shared" si="262"/>
        <v>2</v>
      </c>
      <c r="I8441" s="252" t="s">
        <v>6635</v>
      </c>
      <c r="J8441" s="289" t="s">
        <v>6634</v>
      </c>
      <c r="K8441" s="278" t="str">
        <f t="shared" si="263"/>
        <v>SDN001Buildings damaged</v>
      </c>
      <c r="L8441" s="290">
        <v>43704</v>
      </c>
      <c r="M8441" s="290" t="s">
        <v>3248</v>
      </c>
    </row>
    <row r="8442" spans="1:13" s="269" customFormat="1" ht="15.5" hidden="1" thickTop="1" thickBot="1" x14ac:dyDescent="0.4">
      <c r="A8442" s="283" t="s">
        <v>2978</v>
      </c>
      <c r="B8442" s="284" t="str">
        <f>VLOOKUP(A8442,Lists!B:C,2,FALSE)</f>
        <v>SDN001</v>
      </c>
      <c r="C8442" s="284" t="str">
        <f>VLOOKUP(A8442,Lists!B:D,3,FALSE)</f>
        <v>SDN</v>
      </c>
      <c r="D8442" s="285" t="s">
        <v>5109</v>
      </c>
      <c r="E8442" s="285">
        <v>32851</v>
      </c>
      <c r="F8442" s="285" t="s">
        <v>6632</v>
      </c>
      <c r="G8442" s="285" t="s">
        <v>731</v>
      </c>
      <c r="H8442" s="278">
        <f t="shared" si="262"/>
        <v>2</v>
      </c>
      <c r="I8442" s="251" t="s">
        <v>6635</v>
      </c>
      <c r="J8442" s="285" t="s">
        <v>6633</v>
      </c>
      <c r="K8442" s="278" t="str">
        <f t="shared" si="263"/>
        <v>SDN001Buildings destroyed</v>
      </c>
      <c r="L8442" s="286">
        <v>43704</v>
      </c>
      <c r="M8442" s="286" t="s">
        <v>3248</v>
      </c>
    </row>
    <row r="8443" spans="1:13" s="269" customFormat="1" ht="15.5" hidden="1" thickTop="1" thickBot="1" x14ac:dyDescent="0.4">
      <c r="A8443" s="287" t="s">
        <v>2980</v>
      </c>
      <c r="B8443" s="288" t="str">
        <f>VLOOKUP(A8443,Lists!B:C,2,FALSE)</f>
        <v>SDN004</v>
      </c>
      <c r="C8443" s="288" t="str">
        <f>VLOOKUP(A8443,Lists!B:D,3,FALSE)</f>
        <v>SDN</v>
      </c>
      <c r="D8443" s="289" t="s">
        <v>737</v>
      </c>
      <c r="E8443" s="289">
        <v>858607</v>
      </c>
      <c r="F8443" s="289" t="s">
        <v>6611</v>
      </c>
      <c r="G8443" s="289" t="s">
        <v>732</v>
      </c>
      <c r="H8443" s="278">
        <f t="shared" si="262"/>
        <v>1</v>
      </c>
      <c r="I8443" s="252" t="s">
        <v>3933</v>
      </c>
      <c r="J8443" s="289" t="s">
        <v>6642</v>
      </c>
      <c r="K8443" s="278" t="str">
        <f t="shared" si="263"/>
        <v>SDN004People exposed</v>
      </c>
      <c r="L8443" s="290">
        <v>43704</v>
      </c>
      <c r="M8443" s="290" t="s">
        <v>3248</v>
      </c>
    </row>
    <row r="8444" spans="1:13" s="269" customFormat="1" ht="15.5" hidden="1" thickTop="1" thickBot="1" x14ac:dyDescent="0.4">
      <c r="A8444" s="283" t="s">
        <v>2980</v>
      </c>
      <c r="B8444" s="284" t="str">
        <f>VLOOKUP(A8444,Lists!B:C,2,FALSE)</f>
        <v>SDN004</v>
      </c>
      <c r="C8444" s="284" t="str">
        <f>VLOOKUP(A8444,Lists!B:D,3,FALSE)</f>
        <v>SDN</v>
      </c>
      <c r="D8444" s="285" t="s">
        <v>533</v>
      </c>
      <c r="E8444" s="285">
        <v>858607</v>
      </c>
      <c r="F8444" s="285" t="s">
        <v>6611</v>
      </c>
      <c r="G8444" s="285" t="s">
        <v>732</v>
      </c>
      <c r="H8444" s="278">
        <f t="shared" si="262"/>
        <v>1</v>
      </c>
      <c r="I8444" s="251" t="s">
        <v>3933</v>
      </c>
      <c r="J8444" s="285" t="s">
        <v>6643</v>
      </c>
      <c r="K8444" s="278" t="str">
        <f t="shared" si="263"/>
        <v>SDN004People affected</v>
      </c>
      <c r="L8444" s="286">
        <v>43704</v>
      </c>
      <c r="M8444" s="286" t="s">
        <v>3248</v>
      </c>
    </row>
    <row r="8445" spans="1:13" s="269" customFormat="1" ht="15.5" thickTop="1" thickBot="1" x14ac:dyDescent="0.4">
      <c r="A8445" s="287" t="s">
        <v>2980</v>
      </c>
      <c r="B8445" s="288" t="str">
        <f>VLOOKUP(A8445,Lists!B:C,2,FALSE)</f>
        <v>SDN004</v>
      </c>
      <c r="C8445" s="288" t="str">
        <f>VLOOKUP(A8445,Lists!B:D,3,FALSE)</f>
        <v>SDN</v>
      </c>
      <c r="D8445" s="289" t="s">
        <v>666</v>
      </c>
      <c r="E8445" s="289">
        <v>858607</v>
      </c>
      <c r="F8445" s="289" t="s">
        <v>6611</v>
      </c>
      <c r="G8445" s="289" t="s">
        <v>732</v>
      </c>
      <c r="H8445" s="278">
        <f t="shared" si="262"/>
        <v>1</v>
      </c>
      <c r="I8445" s="252" t="s">
        <v>3933</v>
      </c>
      <c r="J8445" s="289" t="s">
        <v>2727</v>
      </c>
      <c r="K8445" s="278" t="str">
        <f t="shared" si="263"/>
        <v>SDN004People displaced</v>
      </c>
      <c r="L8445" s="290">
        <v>43704</v>
      </c>
      <c r="M8445" s="290" t="s">
        <v>3248</v>
      </c>
    </row>
    <row r="8446" spans="1:13" s="269" customFormat="1" ht="15.5" hidden="1" thickTop="1" thickBot="1" x14ac:dyDescent="0.4">
      <c r="A8446" s="283" t="s">
        <v>2980</v>
      </c>
      <c r="B8446" s="284" t="str">
        <f>VLOOKUP(A8446,Lists!B:C,2,FALSE)</f>
        <v>SDN004</v>
      </c>
      <c r="C8446" s="284" t="str">
        <f>VLOOKUP(A8446,Lists!B:D,3,FALSE)</f>
        <v>SDN</v>
      </c>
      <c r="D8446" s="285" t="s">
        <v>752</v>
      </c>
      <c r="E8446" s="285">
        <v>858607</v>
      </c>
      <c r="F8446" s="285" t="s">
        <v>6611</v>
      </c>
      <c r="G8446" s="285" t="s">
        <v>732</v>
      </c>
      <c r="H8446" s="278">
        <f t="shared" si="262"/>
        <v>1</v>
      </c>
      <c r="I8446" s="251" t="s">
        <v>3933</v>
      </c>
      <c r="J8446" s="285" t="s">
        <v>6644</v>
      </c>
      <c r="K8446" s="278" t="str">
        <f t="shared" si="263"/>
        <v>SDN004People in Need</v>
      </c>
      <c r="L8446" s="286">
        <v>43704</v>
      </c>
      <c r="M8446" s="286" t="s">
        <v>3248</v>
      </c>
    </row>
    <row r="8447" spans="1:13" s="269" customFormat="1" ht="15.5" hidden="1" thickTop="1" thickBot="1" x14ac:dyDescent="0.4">
      <c r="A8447" s="287" t="s">
        <v>2980</v>
      </c>
      <c r="B8447" s="288" t="str">
        <f>VLOOKUP(A8447,Lists!B:C,2,FALSE)</f>
        <v>SDN004</v>
      </c>
      <c r="C8447" s="288" t="str">
        <f>VLOOKUP(A8447,Lists!B:D,3,FALSE)</f>
        <v>SDN</v>
      </c>
      <c r="D8447" s="289" t="s">
        <v>5110</v>
      </c>
      <c r="E8447" s="289">
        <v>0</v>
      </c>
      <c r="F8447" s="289" t="s">
        <v>6645</v>
      </c>
      <c r="G8447" s="289" t="s">
        <v>732</v>
      </c>
      <c r="H8447" s="278">
        <f t="shared" si="262"/>
        <v>1</v>
      </c>
      <c r="I8447" s="252" t="s">
        <v>3108</v>
      </c>
      <c r="J8447" s="289" t="s">
        <v>6644</v>
      </c>
      <c r="K8447" s="278" t="str">
        <f t="shared" si="263"/>
        <v>SDN004Minimal humanitarian conditions - Level 1</v>
      </c>
      <c r="L8447" s="290">
        <v>43704</v>
      </c>
      <c r="M8447" s="290" t="s">
        <v>3248</v>
      </c>
    </row>
    <row r="8448" spans="1:13" s="269" customFormat="1" ht="15.5" hidden="1" thickTop="1" thickBot="1" x14ac:dyDescent="0.4">
      <c r="A8448" s="283" t="s">
        <v>2980</v>
      </c>
      <c r="B8448" s="284" t="str">
        <f>VLOOKUP(A8448,Lists!B:C,2,FALSE)</f>
        <v>SDN004</v>
      </c>
      <c r="C8448" s="284" t="str">
        <f>VLOOKUP(A8448,Lists!B:D,3,FALSE)</f>
        <v>SDN</v>
      </c>
      <c r="D8448" s="285" t="s">
        <v>5111</v>
      </c>
      <c r="E8448" s="285">
        <v>0</v>
      </c>
      <c r="F8448" s="285" t="s">
        <v>6645</v>
      </c>
      <c r="G8448" s="285" t="s">
        <v>732</v>
      </c>
      <c r="H8448" s="278">
        <f t="shared" si="262"/>
        <v>1</v>
      </c>
      <c r="I8448" s="251" t="s">
        <v>3108</v>
      </c>
      <c r="J8448" s="285" t="s">
        <v>6644</v>
      </c>
      <c r="K8448" s="278" t="str">
        <f t="shared" si="263"/>
        <v>SDN004Stressed humanitarian conditions - Level 2</v>
      </c>
      <c r="L8448" s="286">
        <v>43704</v>
      </c>
      <c r="M8448" s="286" t="s">
        <v>3248</v>
      </c>
    </row>
    <row r="8449" spans="1:13" s="269" customFormat="1" ht="15.5" hidden="1" thickTop="1" thickBot="1" x14ac:dyDescent="0.4">
      <c r="A8449" s="287" t="s">
        <v>2980</v>
      </c>
      <c r="B8449" s="288" t="str">
        <f>VLOOKUP(A8449,Lists!B:C,2,FALSE)</f>
        <v>SDN004</v>
      </c>
      <c r="C8449" s="288" t="str">
        <f>VLOOKUP(A8449,Lists!B:D,3,FALSE)</f>
        <v>SDN</v>
      </c>
      <c r="D8449" s="289" t="s">
        <v>5112</v>
      </c>
      <c r="E8449" s="289">
        <v>814904</v>
      </c>
      <c r="F8449" s="289" t="s">
        <v>6645</v>
      </c>
      <c r="G8449" s="289" t="s">
        <v>731</v>
      </c>
      <c r="H8449" s="278">
        <f t="shared" si="262"/>
        <v>2</v>
      </c>
      <c r="I8449" s="252" t="s">
        <v>3108</v>
      </c>
      <c r="J8449" s="289" t="s">
        <v>6644</v>
      </c>
      <c r="K8449" s="278" t="str">
        <f t="shared" si="263"/>
        <v>SDN004Moderate humanitarian conditions - Level 3</v>
      </c>
      <c r="L8449" s="290">
        <v>43704</v>
      </c>
      <c r="M8449" s="290" t="s">
        <v>3248</v>
      </c>
    </row>
    <row r="8450" spans="1:13" s="269" customFormat="1" ht="15.5" hidden="1" thickTop="1" thickBot="1" x14ac:dyDescent="0.4">
      <c r="A8450" s="283" t="s">
        <v>2980</v>
      </c>
      <c r="B8450" s="284" t="str">
        <f>VLOOKUP(A8450,Lists!B:C,2,FALSE)</f>
        <v>SDN004</v>
      </c>
      <c r="C8450" s="284" t="str">
        <f>VLOOKUP(A8450,Lists!B:D,3,FALSE)</f>
        <v>SDN</v>
      </c>
      <c r="D8450" s="285" t="s">
        <v>5113</v>
      </c>
      <c r="E8450" s="285">
        <v>43703</v>
      </c>
      <c r="F8450" s="285" t="s">
        <v>6645</v>
      </c>
      <c r="G8450" s="285" t="s">
        <v>731</v>
      </c>
      <c r="H8450" s="278">
        <f t="shared" ref="H8450:H8513" si="264">IF(G8450="x","x",IF(G8450="Low",3,IF(G8450="Medium",2,IF(G8450="High",1,FALSE))))</f>
        <v>2</v>
      </c>
      <c r="I8450" s="251" t="s">
        <v>3108</v>
      </c>
      <c r="J8450" s="285" t="s">
        <v>6644</v>
      </c>
      <c r="K8450" s="278" t="str">
        <f t="shared" ref="K8450:K8513" si="265">B8450&amp;""&amp;D8450</f>
        <v>SDN004Severe humanitarian conditions - Level 4</v>
      </c>
      <c r="L8450" s="286">
        <v>43704</v>
      </c>
      <c r="M8450" s="286" t="s">
        <v>3248</v>
      </c>
    </row>
    <row r="8451" spans="1:13" s="269" customFormat="1" ht="15.5" hidden="1" thickTop="1" thickBot="1" x14ac:dyDescent="0.4">
      <c r="A8451" s="287" t="s">
        <v>2980</v>
      </c>
      <c r="B8451" s="288" t="str">
        <f>VLOOKUP(A8451,Lists!B:C,2,FALSE)</f>
        <v>SDN004</v>
      </c>
      <c r="C8451" s="288" t="str">
        <f>VLOOKUP(A8451,Lists!B:D,3,FALSE)</f>
        <v>SDN</v>
      </c>
      <c r="D8451" s="289" t="s">
        <v>5114</v>
      </c>
      <c r="E8451" s="289">
        <v>0</v>
      </c>
      <c r="F8451" s="289" t="s">
        <v>6645</v>
      </c>
      <c r="G8451" s="289" t="s">
        <v>731</v>
      </c>
      <c r="H8451" s="278">
        <f t="shared" si="264"/>
        <v>2</v>
      </c>
      <c r="I8451" s="252" t="s">
        <v>3108</v>
      </c>
      <c r="J8451" s="289" t="s">
        <v>6644</v>
      </c>
      <c r="K8451" s="278" t="str">
        <f t="shared" si="265"/>
        <v>SDN004Extreme humanitarian conditions - Level 5</v>
      </c>
      <c r="L8451" s="290">
        <v>43704</v>
      </c>
      <c r="M8451" s="290" t="s">
        <v>3248</v>
      </c>
    </row>
    <row r="8452" spans="1:13" s="269" customFormat="1" ht="15.5" hidden="1" thickTop="1" thickBot="1" x14ac:dyDescent="0.4">
      <c r="A8452" s="283" t="s">
        <v>2980</v>
      </c>
      <c r="B8452" s="284" t="str">
        <f>VLOOKUP(A8452,Lists!B:C,2,FALSE)</f>
        <v>SDN004</v>
      </c>
      <c r="C8452" s="284" t="str">
        <f>VLOOKUP(A8452,Lists!B:D,3,FALSE)</f>
        <v>SDN</v>
      </c>
      <c r="D8452" s="285" t="s">
        <v>5029</v>
      </c>
      <c r="E8452" s="285">
        <v>0</v>
      </c>
      <c r="F8452" s="285" t="s">
        <v>446</v>
      </c>
      <c r="G8452" s="285" t="s">
        <v>446</v>
      </c>
      <c r="H8452" s="278" t="str">
        <f t="shared" si="264"/>
        <v>x</v>
      </c>
      <c r="I8452" s="251" t="s">
        <v>446</v>
      </c>
      <c r="J8452" s="285" t="s">
        <v>446</v>
      </c>
      <c r="K8452" s="278" t="str">
        <f t="shared" si="265"/>
        <v>SDN004Fatalities reported</v>
      </c>
      <c r="L8452" s="286">
        <v>43704</v>
      </c>
      <c r="M8452" s="286" t="s">
        <v>3248</v>
      </c>
    </row>
    <row r="8453" spans="1:13" s="269" customFormat="1" ht="15.5" hidden="1" thickTop="1" thickBot="1" x14ac:dyDescent="0.4">
      <c r="A8453" s="287" t="s">
        <v>2979</v>
      </c>
      <c r="B8453" s="288" t="str">
        <f>VLOOKUP(A8453,Lists!B:C,2,FALSE)</f>
        <v>SDN003</v>
      </c>
      <c r="C8453" s="288" t="str">
        <f>VLOOKUP(A8453,Lists!B:D,3,FALSE)</f>
        <v>SDN</v>
      </c>
      <c r="D8453" s="289" t="s">
        <v>737</v>
      </c>
      <c r="E8453" s="289">
        <v>121516</v>
      </c>
      <c r="F8453" s="289" t="s">
        <v>6646</v>
      </c>
      <c r="G8453" s="289" t="s">
        <v>731</v>
      </c>
      <c r="H8453" s="278">
        <f t="shared" si="264"/>
        <v>2</v>
      </c>
      <c r="I8453" s="252" t="s">
        <v>6647</v>
      </c>
      <c r="J8453" s="289" t="s">
        <v>6649</v>
      </c>
      <c r="K8453" s="278" t="str">
        <f t="shared" si="265"/>
        <v>SDN003People exposed</v>
      </c>
      <c r="L8453" s="290">
        <v>43704</v>
      </c>
      <c r="M8453" s="290" t="s">
        <v>3248</v>
      </c>
    </row>
    <row r="8454" spans="1:13" s="269" customFormat="1" ht="15.5" hidden="1" thickTop="1" thickBot="1" x14ac:dyDescent="0.4">
      <c r="A8454" s="283" t="s">
        <v>2979</v>
      </c>
      <c r="B8454" s="284" t="str">
        <f>VLOOKUP(A8454,Lists!B:C,2,FALSE)</f>
        <v>SDN003</v>
      </c>
      <c r="C8454" s="284" t="str">
        <f>VLOOKUP(A8454,Lists!B:D,3,FALSE)</f>
        <v>SDN</v>
      </c>
      <c r="D8454" s="285" t="s">
        <v>533</v>
      </c>
      <c r="E8454" s="285">
        <v>121516</v>
      </c>
      <c r="F8454" s="285" t="s">
        <v>6646</v>
      </c>
      <c r="G8454" s="285" t="s">
        <v>731</v>
      </c>
      <c r="H8454" s="278">
        <f t="shared" si="264"/>
        <v>2</v>
      </c>
      <c r="I8454" s="251" t="s">
        <v>6647</v>
      </c>
      <c r="J8454" s="285" t="s">
        <v>6648</v>
      </c>
      <c r="K8454" s="278" t="str">
        <f t="shared" si="265"/>
        <v>SDN003People affected</v>
      </c>
      <c r="L8454" s="286">
        <v>43704</v>
      </c>
      <c r="M8454" s="286" t="s">
        <v>3248</v>
      </c>
    </row>
    <row r="8455" spans="1:13" s="269" customFormat="1" ht="15.5" thickTop="1" thickBot="1" x14ac:dyDescent="0.4">
      <c r="A8455" s="287" t="s">
        <v>2979</v>
      </c>
      <c r="B8455" s="288" t="str">
        <f>VLOOKUP(A8455,Lists!B:C,2,FALSE)</f>
        <v>SDN003</v>
      </c>
      <c r="C8455" s="288" t="str">
        <f>VLOOKUP(A8455,Lists!B:D,3,FALSE)</f>
        <v>SDN</v>
      </c>
      <c r="D8455" s="289" t="s">
        <v>666</v>
      </c>
      <c r="E8455" s="289">
        <v>121516</v>
      </c>
      <c r="F8455" s="289" t="s">
        <v>6646</v>
      </c>
      <c r="G8455" s="289" t="s">
        <v>731</v>
      </c>
      <c r="H8455" s="278">
        <f t="shared" si="264"/>
        <v>2</v>
      </c>
      <c r="I8455" s="252" t="s">
        <v>6647</v>
      </c>
      <c r="J8455" s="289" t="s">
        <v>2734</v>
      </c>
      <c r="K8455" s="278" t="str">
        <f t="shared" si="265"/>
        <v>SDN003People displaced</v>
      </c>
      <c r="L8455" s="290">
        <v>43704</v>
      </c>
      <c r="M8455" s="290" t="s">
        <v>3248</v>
      </c>
    </row>
    <row r="8456" spans="1:13" s="269" customFormat="1" ht="15.5" hidden="1" thickTop="1" thickBot="1" x14ac:dyDescent="0.4">
      <c r="A8456" s="283" t="s">
        <v>2979</v>
      </c>
      <c r="B8456" s="284" t="str">
        <f>VLOOKUP(A8456,Lists!B:C,2,FALSE)</f>
        <v>SDN003</v>
      </c>
      <c r="C8456" s="284" t="str">
        <f>VLOOKUP(A8456,Lists!B:D,3,FALSE)</f>
        <v>SDN</v>
      </c>
      <c r="D8456" s="285" t="s">
        <v>752</v>
      </c>
      <c r="E8456" s="285">
        <v>121516</v>
      </c>
      <c r="F8456" s="285" t="s">
        <v>6650</v>
      </c>
      <c r="G8456" s="285" t="s">
        <v>731</v>
      </c>
      <c r="H8456" s="278">
        <f t="shared" si="264"/>
        <v>2</v>
      </c>
      <c r="I8456" s="251" t="s">
        <v>3947</v>
      </c>
      <c r="J8456" s="285" t="s">
        <v>6651</v>
      </c>
      <c r="K8456" s="278" t="str">
        <f t="shared" si="265"/>
        <v>SDN003People in Need</v>
      </c>
      <c r="L8456" s="286">
        <v>43704</v>
      </c>
      <c r="M8456" s="286" t="s">
        <v>3248</v>
      </c>
    </row>
    <row r="8457" spans="1:13" s="269" customFormat="1" ht="15.5" hidden="1" thickTop="1" thickBot="1" x14ac:dyDescent="0.4">
      <c r="A8457" s="287" t="s">
        <v>2979</v>
      </c>
      <c r="B8457" s="288" t="str">
        <f>VLOOKUP(A8457,Lists!B:C,2,FALSE)</f>
        <v>SDN003</v>
      </c>
      <c r="C8457" s="288" t="str">
        <f>VLOOKUP(A8457,Lists!B:D,3,FALSE)</f>
        <v>SDN</v>
      </c>
      <c r="D8457" s="289" t="s">
        <v>5110</v>
      </c>
      <c r="E8457" s="289">
        <v>0</v>
      </c>
      <c r="F8457" s="289" t="s">
        <v>6650</v>
      </c>
      <c r="G8457" s="289" t="s">
        <v>731</v>
      </c>
      <c r="H8457" s="278">
        <f t="shared" si="264"/>
        <v>2</v>
      </c>
      <c r="I8457" s="252" t="s">
        <v>3947</v>
      </c>
      <c r="J8457" s="289" t="s">
        <v>6651</v>
      </c>
      <c r="K8457" s="278" t="str">
        <f t="shared" si="265"/>
        <v>SDN003Minimal humanitarian conditions - Level 1</v>
      </c>
      <c r="L8457" s="290">
        <v>43704</v>
      </c>
      <c r="M8457" s="290" t="s">
        <v>3248</v>
      </c>
    </row>
    <row r="8458" spans="1:13" s="269" customFormat="1" ht="15.5" hidden="1" thickTop="1" thickBot="1" x14ac:dyDescent="0.4">
      <c r="A8458" s="283" t="s">
        <v>2979</v>
      </c>
      <c r="B8458" s="284" t="str">
        <f>VLOOKUP(A8458,Lists!B:C,2,FALSE)</f>
        <v>SDN003</v>
      </c>
      <c r="C8458" s="284" t="str">
        <f>VLOOKUP(A8458,Lists!B:D,3,FALSE)</f>
        <v>SDN</v>
      </c>
      <c r="D8458" s="285" t="s">
        <v>5111</v>
      </c>
      <c r="E8458" s="285">
        <v>0</v>
      </c>
      <c r="F8458" s="285" t="s">
        <v>6650</v>
      </c>
      <c r="G8458" s="285" t="s">
        <v>731</v>
      </c>
      <c r="H8458" s="278">
        <f t="shared" si="264"/>
        <v>2</v>
      </c>
      <c r="I8458" s="251" t="s">
        <v>3947</v>
      </c>
      <c r="J8458" s="285" t="s">
        <v>6651</v>
      </c>
      <c r="K8458" s="278" t="str">
        <f t="shared" si="265"/>
        <v>SDN003Stressed humanitarian conditions - Level 2</v>
      </c>
      <c r="L8458" s="286">
        <v>43704</v>
      </c>
      <c r="M8458" s="286" t="s">
        <v>3248</v>
      </c>
    </row>
    <row r="8459" spans="1:13" s="269" customFormat="1" ht="15.5" hidden="1" thickTop="1" thickBot="1" x14ac:dyDescent="0.4">
      <c r="A8459" s="287" t="s">
        <v>2979</v>
      </c>
      <c r="B8459" s="288" t="str">
        <f>VLOOKUP(A8459,Lists!B:C,2,FALSE)</f>
        <v>SDN003</v>
      </c>
      <c r="C8459" s="288" t="str">
        <f>VLOOKUP(A8459,Lists!B:D,3,FALSE)</f>
        <v>SDN</v>
      </c>
      <c r="D8459" s="289" t="s">
        <v>5112</v>
      </c>
      <c r="E8459" s="289">
        <v>121516</v>
      </c>
      <c r="F8459" s="289" t="s">
        <v>6650</v>
      </c>
      <c r="G8459" s="289" t="s">
        <v>731</v>
      </c>
      <c r="H8459" s="278">
        <f t="shared" si="264"/>
        <v>2</v>
      </c>
      <c r="I8459" s="252" t="s">
        <v>3947</v>
      </c>
      <c r="J8459" s="289" t="s">
        <v>6651</v>
      </c>
      <c r="K8459" s="278" t="str">
        <f t="shared" si="265"/>
        <v>SDN003Moderate humanitarian conditions - Level 3</v>
      </c>
      <c r="L8459" s="290">
        <v>43704</v>
      </c>
      <c r="M8459" s="290" t="s">
        <v>3248</v>
      </c>
    </row>
    <row r="8460" spans="1:13" s="269" customFormat="1" ht="15.5" hidden="1" thickTop="1" thickBot="1" x14ac:dyDescent="0.4">
      <c r="A8460" s="283" t="s">
        <v>2979</v>
      </c>
      <c r="B8460" s="284" t="str">
        <f>VLOOKUP(A8460,Lists!B:C,2,FALSE)</f>
        <v>SDN003</v>
      </c>
      <c r="C8460" s="284" t="str">
        <f>VLOOKUP(A8460,Lists!B:D,3,FALSE)</f>
        <v>SDN</v>
      </c>
      <c r="D8460" s="285" t="s">
        <v>5113</v>
      </c>
      <c r="E8460" s="285">
        <v>0</v>
      </c>
      <c r="F8460" s="285" t="s">
        <v>6650</v>
      </c>
      <c r="G8460" s="285" t="s">
        <v>731</v>
      </c>
      <c r="H8460" s="278">
        <f t="shared" si="264"/>
        <v>2</v>
      </c>
      <c r="I8460" s="251" t="s">
        <v>3947</v>
      </c>
      <c r="J8460" s="285" t="s">
        <v>6651</v>
      </c>
      <c r="K8460" s="278" t="str">
        <f t="shared" si="265"/>
        <v>SDN003Severe humanitarian conditions - Level 4</v>
      </c>
      <c r="L8460" s="286">
        <v>43704</v>
      </c>
      <c r="M8460" s="286" t="s">
        <v>3248</v>
      </c>
    </row>
    <row r="8461" spans="1:13" s="269" customFormat="1" ht="15.5" hidden="1" thickTop="1" thickBot="1" x14ac:dyDescent="0.4">
      <c r="A8461" s="287" t="s">
        <v>2979</v>
      </c>
      <c r="B8461" s="288" t="str">
        <f>VLOOKUP(A8461,Lists!B:C,2,FALSE)</f>
        <v>SDN003</v>
      </c>
      <c r="C8461" s="288" t="str">
        <f>VLOOKUP(A8461,Lists!B:D,3,FALSE)</f>
        <v>SDN</v>
      </c>
      <c r="D8461" s="289" t="s">
        <v>5114</v>
      </c>
      <c r="E8461" s="289">
        <v>0</v>
      </c>
      <c r="F8461" s="289" t="s">
        <v>6650</v>
      </c>
      <c r="G8461" s="289" t="s">
        <v>731</v>
      </c>
      <c r="H8461" s="278">
        <f t="shared" si="264"/>
        <v>2</v>
      </c>
      <c r="I8461" s="252" t="s">
        <v>3947</v>
      </c>
      <c r="J8461" s="289" t="s">
        <v>6651</v>
      </c>
      <c r="K8461" s="278" t="str">
        <f t="shared" si="265"/>
        <v>SDN003Extreme humanitarian conditions - Level 5</v>
      </c>
      <c r="L8461" s="290">
        <v>43704</v>
      </c>
      <c r="M8461" s="290" t="s">
        <v>3248</v>
      </c>
    </row>
    <row r="8462" spans="1:13" s="269" customFormat="1" ht="15.5" hidden="1" thickTop="1" thickBot="1" x14ac:dyDescent="0.4">
      <c r="A8462" s="283" t="s">
        <v>2979</v>
      </c>
      <c r="B8462" s="284" t="str">
        <f>VLOOKUP(A8462,Lists!B:C,2,FALSE)</f>
        <v>SDN003</v>
      </c>
      <c r="C8462" s="284" t="str">
        <f>VLOOKUP(A8462,Lists!B:D,3,FALSE)</f>
        <v>SDN</v>
      </c>
      <c r="D8462" s="285" t="s">
        <v>5029</v>
      </c>
      <c r="E8462" s="285">
        <v>0</v>
      </c>
      <c r="F8462" s="285" t="s">
        <v>446</v>
      </c>
      <c r="G8462" s="285" t="s">
        <v>446</v>
      </c>
      <c r="H8462" s="278" t="str">
        <f t="shared" si="264"/>
        <v>x</v>
      </c>
      <c r="I8462" s="251" t="s">
        <v>446</v>
      </c>
      <c r="J8462" s="285" t="s">
        <v>446</v>
      </c>
      <c r="K8462" s="278" t="str">
        <f t="shared" si="265"/>
        <v>SDN003Fatalities reported</v>
      </c>
      <c r="L8462" s="286">
        <v>43704</v>
      </c>
      <c r="M8462" s="286" t="s">
        <v>3248</v>
      </c>
    </row>
    <row r="8463" spans="1:13" s="269" customFormat="1" ht="15.5" hidden="1" thickTop="1" thickBot="1" x14ac:dyDescent="0.4">
      <c r="A8463" s="287" t="s">
        <v>3397</v>
      </c>
      <c r="B8463" s="288" t="str">
        <f>VLOOKUP(A8463,Lists!B:C,2,FALSE)</f>
        <v>IRQ001</v>
      </c>
      <c r="C8463" s="288" t="str">
        <f>VLOOKUP(A8463,Lists!B:D,3,FALSE)</f>
        <v>IRQ</v>
      </c>
      <c r="D8463" s="289" t="s">
        <v>5029</v>
      </c>
      <c r="E8463" s="289">
        <v>2006</v>
      </c>
      <c r="F8463" s="289" t="s">
        <v>6652</v>
      </c>
      <c r="G8463" s="289" t="s">
        <v>730</v>
      </c>
      <c r="H8463" s="278">
        <f t="shared" si="264"/>
        <v>3</v>
      </c>
      <c r="I8463" s="252" t="s">
        <v>1354</v>
      </c>
      <c r="J8463" s="289" t="s">
        <v>5669</v>
      </c>
      <c r="K8463" s="278" t="str">
        <f t="shared" si="265"/>
        <v>IRQ001Fatalities reported</v>
      </c>
      <c r="L8463" s="290">
        <v>43704</v>
      </c>
      <c r="M8463" s="290" t="s">
        <v>3248</v>
      </c>
    </row>
    <row r="8464" spans="1:13" s="269" customFormat="1" ht="15.5" hidden="1" thickTop="1" thickBot="1" x14ac:dyDescent="0.4">
      <c r="A8464" s="283" t="s">
        <v>1231</v>
      </c>
      <c r="B8464" s="284" t="str">
        <f>VLOOKUP(A8464,Lists!B:C,2,FALSE)</f>
        <v>IRQ002</v>
      </c>
      <c r="C8464" s="284" t="str">
        <f>VLOOKUP(A8464,Lists!B:D,3,FALSE)</f>
        <v>IRQ</v>
      </c>
      <c r="D8464" s="285" t="s">
        <v>5115</v>
      </c>
      <c r="E8464" s="285">
        <v>2006</v>
      </c>
      <c r="F8464" s="285" t="s">
        <v>6652</v>
      </c>
      <c r="G8464" s="285" t="s">
        <v>730</v>
      </c>
      <c r="H8464" s="278">
        <f t="shared" si="264"/>
        <v>3</v>
      </c>
      <c r="I8464" s="251" t="s">
        <v>1354</v>
      </c>
      <c r="J8464" s="285" t="s">
        <v>5669</v>
      </c>
      <c r="K8464" s="278" t="str">
        <f t="shared" si="265"/>
        <v>IRQ002Fatalities in all crises</v>
      </c>
      <c r="L8464" s="286">
        <v>43704</v>
      </c>
      <c r="M8464" s="286" t="s">
        <v>3248</v>
      </c>
    </row>
    <row r="8465" spans="1:13" s="269" customFormat="1" ht="15.5" hidden="1" thickTop="1" thickBot="1" x14ac:dyDescent="0.4">
      <c r="A8465" s="287" t="s">
        <v>2963</v>
      </c>
      <c r="B8465" s="288" t="str">
        <f>VLOOKUP(A8465,Lists!B:C,2,FALSE)</f>
        <v>IRQ003</v>
      </c>
      <c r="C8465" s="288" t="str">
        <f>VLOOKUP(A8465,Lists!B:D,3,FALSE)</f>
        <v>IRQ</v>
      </c>
      <c r="D8465" s="289" t="s">
        <v>5115</v>
      </c>
      <c r="E8465" s="289">
        <v>2006</v>
      </c>
      <c r="F8465" s="289" t="s">
        <v>6652</v>
      </c>
      <c r="G8465" s="289" t="s">
        <v>730</v>
      </c>
      <c r="H8465" s="278">
        <f t="shared" si="264"/>
        <v>3</v>
      </c>
      <c r="I8465" s="252" t="s">
        <v>1354</v>
      </c>
      <c r="J8465" s="289" t="s">
        <v>5669</v>
      </c>
      <c r="K8465" s="278" t="str">
        <f t="shared" si="265"/>
        <v>IRQ003Fatalities in all crises</v>
      </c>
      <c r="L8465" s="290">
        <v>43704</v>
      </c>
      <c r="M8465" s="290" t="s">
        <v>3248</v>
      </c>
    </row>
    <row r="8466" spans="1:13" s="269" customFormat="1" ht="15.5" hidden="1" thickTop="1" thickBot="1" x14ac:dyDescent="0.4">
      <c r="A8466" s="283" t="s">
        <v>3397</v>
      </c>
      <c r="B8466" s="284" t="str">
        <f>VLOOKUP(A8466,Lists!B:C,2,FALSE)</f>
        <v>IRQ001</v>
      </c>
      <c r="C8466" s="284" t="str">
        <f>VLOOKUP(A8466,Lists!B:D,3,FALSE)</f>
        <v>IRQ</v>
      </c>
      <c r="D8466" s="285" t="s">
        <v>5115</v>
      </c>
      <c r="E8466" s="285">
        <v>2006</v>
      </c>
      <c r="F8466" s="285" t="s">
        <v>6652</v>
      </c>
      <c r="G8466" s="285" t="s">
        <v>730</v>
      </c>
      <c r="H8466" s="278">
        <f t="shared" si="264"/>
        <v>3</v>
      </c>
      <c r="I8466" s="251" t="s">
        <v>1354</v>
      </c>
      <c r="J8466" s="285" t="s">
        <v>5669</v>
      </c>
      <c r="K8466" s="278" t="str">
        <f t="shared" si="265"/>
        <v>IRQ001Fatalities in all crises</v>
      </c>
      <c r="L8466" s="286">
        <v>43704</v>
      </c>
      <c r="M8466" s="286" t="s">
        <v>3248</v>
      </c>
    </row>
    <row r="8467" spans="1:13" s="269" customFormat="1" ht="15.5" hidden="1" thickTop="1" thickBot="1" x14ac:dyDescent="0.4">
      <c r="A8467" s="287" t="s">
        <v>3397</v>
      </c>
      <c r="B8467" s="288" t="str">
        <f>VLOOKUP(A8467,Lists!B:C,2,FALSE)</f>
        <v>IRQ001</v>
      </c>
      <c r="C8467" s="288" t="str">
        <f>VLOOKUP(A8467,Lists!B:D,3,FALSE)</f>
        <v>IRQ</v>
      </c>
      <c r="D8467" s="289" t="s">
        <v>737</v>
      </c>
      <c r="E8467" s="289">
        <v>14491464</v>
      </c>
      <c r="F8467" s="289" t="s">
        <v>6655</v>
      </c>
      <c r="G8467" s="289" t="s">
        <v>731</v>
      </c>
      <c r="H8467" s="278">
        <f t="shared" si="264"/>
        <v>2</v>
      </c>
      <c r="I8467" s="252" t="s">
        <v>2668</v>
      </c>
      <c r="J8467" s="289" t="s">
        <v>6653</v>
      </c>
      <c r="K8467" s="278" t="str">
        <f t="shared" si="265"/>
        <v>IRQ001People exposed</v>
      </c>
      <c r="L8467" s="290">
        <v>43704</v>
      </c>
      <c r="M8467" s="290" t="s">
        <v>3248</v>
      </c>
    </row>
    <row r="8468" spans="1:13" s="269" customFormat="1" ht="15.5" hidden="1" thickTop="1" thickBot="1" x14ac:dyDescent="0.4">
      <c r="A8468" s="283" t="s">
        <v>3397</v>
      </c>
      <c r="B8468" s="284" t="str">
        <f>VLOOKUP(A8468,Lists!B:C,2,FALSE)</f>
        <v>IRQ001</v>
      </c>
      <c r="C8468" s="284" t="str">
        <f>VLOOKUP(A8468,Lists!B:D,3,FALSE)</f>
        <v>IRQ</v>
      </c>
      <c r="D8468" s="285" t="s">
        <v>533</v>
      </c>
      <c r="E8468" s="285">
        <v>14491464</v>
      </c>
      <c r="F8468" s="285" t="s">
        <v>6655</v>
      </c>
      <c r="G8468" s="285" t="s">
        <v>731</v>
      </c>
      <c r="H8468" s="278">
        <f t="shared" si="264"/>
        <v>2</v>
      </c>
      <c r="I8468" s="251" t="s">
        <v>2668</v>
      </c>
      <c r="J8468" s="285" t="s">
        <v>6654</v>
      </c>
      <c r="K8468" s="278" t="str">
        <f t="shared" si="265"/>
        <v>IRQ001People affected</v>
      </c>
      <c r="L8468" s="286">
        <v>43704</v>
      </c>
      <c r="M8468" s="286" t="s">
        <v>3248</v>
      </c>
    </row>
    <row r="8469" spans="1:13" s="269" customFormat="1" ht="15.5" thickTop="1" thickBot="1" x14ac:dyDescent="0.4">
      <c r="A8469" s="287" t="s">
        <v>3397</v>
      </c>
      <c r="B8469" s="288" t="str">
        <f>VLOOKUP(A8469,Lists!B:C,2,FALSE)</f>
        <v>IRQ001</v>
      </c>
      <c r="C8469" s="288" t="str">
        <f>VLOOKUP(A8469,Lists!B:D,3,FALSE)</f>
        <v>IRQ</v>
      </c>
      <c r="D8469" s="289" t="s">
        <v>666</v>
      </c>
      <c r="E8469" s="289">
        <v>7018507</v>
      </c>
      <c r="F8469" s="289" t="s">
        <v>6656</v>
      </c>
      <c r="G8469" s="289" t="s">
        <v>731</v>
      </c>
      <c r="H8469" s="278">
        <f t="shared" si="264"/>
        <v>2</v>
      </c>
      <c r="I8469" s="252" t="s">
        <v>3355</v>
      </c>
      <c r="J8469" s="289" t="s">
        <v>5953</v>
      </c>
      <c r="K8469" s="278" t="str">
        <f t="shared" si="265"/>
        <v>IRQ001People displaced</v>
      </c>
      <c r="L8469" s="290">
        <v>43704</v>
      </c>
      <c r="M8469" s="290" t="s">
        <v>3248</v>
      </c>
    </row>
    <row r="8470" spans="1:13" s="269" customFormat="1" ht="15.5" hidden="1" thickTop="1" thickBot="1" x14ac:dyDescent="0.4">
      <c r="A8470" s="283" t="s">
        <v>3397</v>
      </c>
      <c r="B8470" s="284" t="str">
        <f>VLOOKUP(A8470,Lists!B:C,2,FALSE)</f>
        <v>IRQ001</v>
      </c>
      <c r="C8470" s="284" t="str">
        <f>VLOOKUP(A8470,Lists!B:D,3,FALSE)</f>
        <v>IRQ</v>
      </c>
      <c r="D8470" s="285" t="s">
        <v>752</v>
      </c>
      <c r="E8470" s="285">
        <v>6544000</v>
      </c>
      <c r="F8470" s="285" t="s">
        <v>923</v>
      </c>
      <c r="G8470" s="285" t="s">
        <v>731</v>
      </c>
      <c r="H8470" s="278">
        <f t="shared" si="264"/>
        <v>2</v>
      </c>
      <c r="I8470" s="251" t="s">
        <v>2676</v>
      </c>
      <c r="J8470" s="285" t="s">
        <v>6657</v>
      </c>
      <c r="K8470" s="278" t="str">
        <f t="shared" si="265"/>
        <v>IRQ001People in Need</v>
      </c>
      <c r="L8470" s="286">
        <v>43704</v>
      </c>
      <c r="M8470" s="286" t="s">
        <v>3248</v>
      </c>
    </row>
    <row r="8471" spans="1:13" s="269" customFormat="1" ht="15.5" hidden="1" thickTop="1" thickBot="1" x14ac:dyDescent="0.4">
      <c r="A8471" s="287" t="s">
        <v>3397</v>
      </c>
      <c r="B8471" s="288" t="str">
        <f>VLOOKUP(A8471,Lists!B:C,2,FALSE)</f>
        <v>IRQ001</v>
      </c>
      <c r="C8471" s="288" t="str">
        <f>VLOOKUP(A8471,Lists!B:D,3,FALSE)</f>
        <v>IRQ</v>
      </c>
      <c r="D8471" s="289" t="s">
        <v>5110</v>
      </c>
      <c r="E8471" s="289">
        <v>0</v>
      </c>
      <c r="F8471" s="289" t="s">
        <v>6659</v>
      </c>
      <c r="G8471" s="289" t="s">
        <v>731</v>
      </c>
      <c r="H8471" s="278">
        <f t="shared" si="264"/>
        <v>2</v>
      </c>
      <c r="I8471" s="252" t="s">
        <v>5212</v>
      </c>
      <c r="J8471" s="289" t="s">
        <v>6658</v>
      </c>
      <c r="K8471" s="278" t="str">
        <f t="shared" si="265"/>
        <v>IRQ001Minimal humanitarian conditions - Level 1</v>
      </c>
      <c r="L8471" s="290">
        <v>43704</v>
      </c>
      <c r="M8471" s="290" t="s">
        <v>3248</v>
      </c>
    </row>
    <row r="8472" spans="1:13" s="269" customFormat="1" ht="15.5" hidden="1" thickTop="1" thickBot="1" x14ac:dyDescent="0.4">
      <c r="A8472" s="283" t="s">
        <v>3397</v>
      </c>
      <c r="B8472" s="284" t="str">
        <f>VLOOKUP(A8472,Lists!B:C,2,FALSE)</f>
        <v>IRQ001</v>
      </c>
      <c r="C8472" s="284" t="str">
        <f>VLOOKUP(A8472,Lists!B:D,3,FALSE)</f>
        <v>IRQ</v>
      </c>
      <c r="D8472" s="285" t="s">
        <v>5111</v>
      </c>
      <c r="E8472" s="285">
        <v>7718613</v>
      </c>
      <c r="F8472" s="285" t="s">
        <v>6661</v>
      </c>
      <c r="G8472" s="285" t="s">
        <v>731</v>
      </c>
      <c r="H8472" s="278">
        <f t="shared" si="264"/>
        <v>2</v>
      </c>
      <c r="I8472" s="251" t="s">
        <v>5212</v>
      </c>
      <c r="J8472" s="285" t="s">
        <v>6660</v>
      </c>
      <c r="K8472" s="278" t="str">
        <f t="shared" si="265"/>
        <v>IRQ001Stressed humanitarian conditions - Level 2</v>
      </c>
      <c r="L8472" s="286">
        <v>43704</v>
      </c>
      <c r="M8472" s="286" t="s">
        <v>3248</v>
      </c>
    </row>
    <row r="8473" spans="1:13" s="269" customFormat="1" ht="15.5" hidden="1" thickTop="1" thickBot="1" x14ac:dyDescent="0.4">
      <c r="A8473" s="287" t="s">
        <v>3397</v>
      </c>
      <c r="B8473" s="288" t="str">
        <f>VLOOKUP(A8473,Lists!B:C,2,FALSE)</f>
        <v>IRQ001</v>
      </c>
      <c r="C8473" s="288" t="str">
        <f>VLOOKUP(A8473,Lists!B:D,3,FALSE)</f>
        <v>IRQ</v>
      </c>
      <c r="D8473" s="289" t="s">
        <v>5112</v>
      </c>
      <c r="E8473" s="289">
        <v>4584371</v>
      </c>
      <c r="F8473" s="289" t="s">
        <v>6662</v>
      </c>
      <c r="G8473" s="289" t="s">
        <v>731</v>
      </c>
      <c r="H8473" s="278">
        <f t="shared" si="264"/>
        <v>2</v>
      </c>
      <c r="I8473" s="252" t="s">
        <v>5212</v>
      </c>
      <c r="J8473" s="289" t="s">
        <v>6660</v>
      </c>
      <c r="K8473" s="278" t="str">
        <f t="shared" si="265"/>
        <v>IRQ001Moderate humanitarian conditions - Level 3</v>
      </c>
      <c r="L8473" s="290">
        <v>43704</v>
      </c>
      <c r="M8473" s="290" t="s">
        <v>3248</v>
      </c>
    </row>
    <row r="8474" spans="1:13" s="269" customFormat="1" ht="15.5" hidden="1" thickTop="1" thickBot="1" x14ac:dyDescent="0.4">
      <c r="A8474" s="283" t="s">
        <v>3397</v>
      </c>
      <c r="B8474" s="284" t="str">
        <f>VLOOKUP(A8474,Lists!B:C,2,FALSE)</f>
        <v>IRQ001</v>
      </c>
      <c r="C8474" s="284" t="str">
        <f>VLOOKUP(A8474,Lists!B:D,3,FALSE)</f>
        <v>IRQ</v>
      </c>
      <c r="D8474" s="285" t="s">
        <v>5113</v>
      </c>
      <c r="E8474" s="285">
        <v>2213000</v>
      </c>
      <c r="F8474" s="285" t="s">
        <v>6663</v>
      </c>
      <c r="G8474" s="285" t="s">
        <v>731</v>
      </c>
      <c r="H8474" s="278">
        <f t="shared" si="264"/>
        <v>2</v>
      </c>
      <c r="I8474" s="251" t="s">
        <v>5212</v>
      </c>
      <c r="J8474" s="285" t="s">
        <v>6660</v>
      </c>
      <c r="K8474" s="278" t="str">
        <f t="shared" si="265"/>
        <v>IRQ001Severe humanitarian conditions - Level 4</v>
      </c>
      <c r="L8474" s="286">
        <v>43704</v>
      </c>
      <c r="M8474" s="286" t="s">
        <v>3248</v>
      </c>
    </row>
    <row r="8475" spans="1:13" s="269" customFormat="1" ht="15.5" hidden="1" thickTop="1" thickBot="1" x14ac:dyDescent="0.4">
      <c r="A8475" s="287" t="s">
        <v>3397</v>
      </c>
      <c r="B8475" s="288" t="str">
        <f>VLOOKUP(A8475,Lists!B:C,2,FALSE)</f>
        <v>IRQ001</v>
      </c>
      <c r="C8475" s="288" t="str">
        <f>VLOOKUP(A8475,Lists!B:D,3,FALSE)</f>
        <v>IRQ</v>
      </c>
      <c r="D8475" s="289" t="s">
        <v>5114</v>
      </c>
      <c r="E8475" s="289">
        <v>0</v>
      </c>
      <c r="F8475" s="289" t="s">
        <v>6664</v>
      </c>
      <c r="G8475" s="289" t="s">
        <v>731</v>
      </c>
      <c r="H8475" s="278">
        <f t="shared" si="264"/>
        <v>2</v>
      </c>
      <c r="I8475" s="252" t="s">
        <v>5212</v>
      </c>
      <c r="J8475" s="289" t="s">
        <v>6660</v>
      </c>
      <c r="K8475" s="278" t="str">
        <f t="shared" si="265"/>
        <v>IRQ001Extreme humanitarian conditions - Level 5</v>
      </c>
      <c r="L8475" s="290">
        <v>43704</v>
      </c>
      <c r="M8475" s="290" t="s">
        <v>3248</v>
      </c>
    </row>
    <row r="8476" spans="1:13" s="269" customFormat="1" ht="15.5" thickTop="1" thickBot="1" x14ac:dyDescent="0.4">
      <c r="A8476" s="283" t="s">
        <v>1231</v>
      </c>
      <c r="B8476" s="284" t="str">
        <f>VLOOKUP(A8476,Lists!B:C,2,FALSE)</f>
        <v>IRQ002</v>
      </c>
      <c r="C8476" s="284" t="str">
        <f>VLOOKUP(A8476,Lists!B:D,3,FALSE)</f>
        <v>IRQ</v>
      </c>
      <c r="D8476" s="285" t="s">
        <v>666</v>
      </c>
      <c r="E8476" s="285">
        <v>6789656</v>
      </c>
      <c r="F8476" s="285" t="s">
        <v>6665</v>
      </c>
      <c r="G8476" s="285" t="s">
        <v>731</v>
      </c>
      <c r="H8476" s="278">
        <f t="shared" si="264"/>
        <v>2</v>
      </c>
      <c r="I8476" s="251" t="s">
        <v>3358</v>
      </c>
      <c r="J8476" s="285" t="s">
        <v>6666</v>
      </c>
      <c r="K8476" s="278" t="str">
        <f t="shared" si="265"/>
        <v>IRQ002People displaced</v>
      </c>
      <c r="L8476" s="286">
        <v>43704</v>
      </c>
      <c r="M8476" s="286" t="s">
        <v>3248</v>
      </c>
    </row>
    <row r="8477" spans="1:13" s="269" customFormat="1" ht="15.5" hidden="1" thickTop="1" thickBot="1" x14ac:dyDescent="0.4">
      <c r="A8477" s="287" t="s">
        <v>2963</v>
      </c>
      <c r="B8477" s="288" t="str">
        <f>VLOOKUP(A8477,Lists!B:C,2,FALSE)</f>
        <v>IRQ003</v>
      </c>
      <c r="C8477" s="288" t="str">
        <f>VLOOKUP(A8477,Lists!B:D,3,FALSE)</f>
        <v>IRQ</v>
      </c>
      <c r="D8477" s="289" t="s">
        <v>737</v>
      </c>
      <c r="E8477" s="289">
        <v>3491464</v>
      </c>
      <c r="F8477" s="289" t="s">
        <v>6667</v>
      </c>
      <c r="G8477" s="289" t="s">
        <v>731</v>
      </c>
      <c r="H8477" s="278">
        <f t="shared" si="264"/>
        <v>2</v>
      </c>
      <c r="I8477" s="252" t="s">
        <v>5200</v>
      </c>
      <c r="J8477" s="289" t="s">
        <v>6668</v>
      </c>
      <c r="K8477" s="278" t="str">
        <f t="shared" si="265"/>
        <v>IRQ003People exposed</v>
      </c>
      <c r="L8477" s="290">
        <v>43704</v>
      </c>
      <c r="M8477" s="290" t="s">
        <v>3248</v>
      </c>
    </row>
    <row r="8478" spans="1:13" s="269" customFormat="1" ht="15.5" hidden="1" thickTop="1" thickBot="1" x14ac:dyDescent="0.4">
      <c r="A8478" s="283" t="s">
        <v>2963</v>
      </c>
      <c r="B8478" s="284" t="str">
        <f>VLOOKUP(A8478,Lists!B:C,2,FALSE)</f>
        <v>IRQ003</v>
      </c>
      <c r="C8478" s="284" t="str">
        <f>VLOOKUP(A8478,Lists!B:D,3,FALSE)</f>
        <v>IRQ</v>
      </c>
      <c r="D8478" s="285" t="s">
        <v>533</v>
      </c>
      <c r="E8478" s="285">
        <v>3491464</v>
      </c>
      <c r="F8478" s="285" t="s">
        <v>6667</v>
      </c>
      <c r="G8478" s="285" t="s">
        <v>731</v>
      </c>
      <c r="H8478" s="278">
        <f t="shared" si="264"/>
        <v>2</v>
      </c>
      <c r="I8478" s="251" t="s">
        <v>5200</v>
      </c>
      <c r="J8478" s="285" t="s">
        <v>6669</v>
      </c>
      <c r="K8478" s="278" t="str">
        <f t="shared" si="265"/>
        <v>IRQ003People affected</v>
      </c>
      <c r="L8478" s="286">
        <v>43704</v>
      </c>
      <c r="M8478" s="286" t="s">
        <v>3248</v>
      </c>
    </row>
    <row r="8479" spans="1:13" s="269" customFormat="1" ht="15.5" thickTop="1" thickBot="1" x14ac:dyDescent="0.4">
      <c r="A8479" s="287" t="s">
        <v>2963</v>
      </c>
      <c r="B8479" s="288" t="str">
        <f>VLOOKUP(A8479,Lists!B:C,2,FALSE)</f>
        <v>IRQ003</v>
      </c>
      <c r="C8479" s="288" t="str">
        <f>VLOOKUP(A8479,Lists!B:D,3,FALSE)</f>
        <v>IRQ</v>
      </c>
      <c r="D8479" s="289" t="s">
        <v>666</v>
      </c>
      <c r="E8479" s="289">
        <v>228851</v>
      </c>
      <c r="F8479" s="289" t="s">
        <v>6670</v>
      </c>
      <c r="G8479" s="289" t="s">
        <v>731</v>
      </c>
      <c r="H8479" s="278">
        <f t="shared" si="264"/>
        <v>2</v>
      </c>
      <c r="I8479" s="252" t="s">
        <v>3981</v>
      </c>
      <c r="J8479" s="289" t="s">
        <v>2693</v>
      </c>
      <c r="K8479" s="278" t="str">
        <f t="shared" si="265"/>
        <v>IRQ003People displaced</v>
      </c>
      <c r="L8479" s="290">
        <v>43704</v>
      </c>
      <c r="M8479" s="290" t="s">
        <v>3248</v>
      </c>
    </row>
    <row r="8480" spans="1:13" s="269" customFormat="1" ht="15.5" hidden="1" thickTop="1" thickBot="1" x14ac:dyDescent="0.4">
      <c r="A8480" s="283" t="s">
        <v>2963</v>
      </c>
      <c r="B8480" s="284" t="str">
        <f>VLOOKUP(A8480,Lists!B:C,2,FALSE)</f>
        <v>IRQ003</v>
      </c>
      <c r="C8480" s="284" t="str">
        <f>VLOOKUP(A8480,Lists!B:D,3,FALSE)</f>
        <v>IRQ</v>
      </c>
      <c r="D8480" s="285" t="s">
        <v>752</v>
      </c>
      <c r="E8480" s="285">
        <v>228851</v>
      </c>
      <c r="F8480" s="285" t="s">
        <v>6670</v>
      </c>
      <c r="G8480" s="285" t="s">
        <v>731</v>
      </c>
      <c r="H8480" s="278">
        <f t="shared" si="264"/>
        <v>2</v>
      </c>
      <c r="I8480" s="251" t="s">
        <v>3981</v>
      </c>
      <c r="J8480" s="285" t="s">
        <v>6671</v>
      </c>
      <c r="K8480" s="278" t="str">
        <f t="shared" si="265"/>
        <v>IRQ003People in Need</v>
      </c>
      <c r="L8480" s="286">
        <v>43704</v>
      </c>
      <c r="M8480" s="286" t="s">
        <v>3248</v>
      </c>
    </row>
    <row r="8481" spans="1:13" s="269" customFormat="1" ht="15.5" hidden="1" thickTop="1" thickBot="1" x14ac:dyDescent="0.4">
      <c r="A8481" s="287" t="s">
        <v>2963</v>
      </c>
      <c r="B8481" s="288" t="str">
        <f>VLOOKUP(A8481,Lists!B:C,2,FALSE)</f>
        <v>IRQ003</v>
      </c>
      <c r="C8481" s="288" t="str">
        <f>VLOOKUP(A8481,Lists!B:D,3,FALSE)</f>
        <v>IRQ</v>
      </c>
      <c r="D8481" s="289" t="s">
        <v>5110</v>
      </c>
      <c r="E8481" s="289">
        <v>0</v>
      </c>
      <c r="F8481" s="289" t="s">
        <v>6673</v>
      </c>
      <c r="G8481" s="289" t="s">
        <v>731</v>
      </c>
      <c r="H8481" s="278">
        <f t="shared" si="264"/>
        <v>2</v>
      </c>
      <c r="I8481" s="252" t="s">
        <v>6674</v>
      </c>
      <c r="J8481" s="289" t="s">
        <v>6672</v>
      </c>
      <c r="K8481" s="278" t="str">
        <f t="shared" si="265"/>
        <v>IRQ003Minimal humanitarian conditions - Level 1</v>
      </c>
      <c r="L8481" s="290">
        <v>43704</v>
      </c>
      <c r="M8481" s="290" t="s">
        <v>3248</v>
      </c>
    </row>
    <row r="8482" spans="1:13" s="269" customFormat="1" ht="15.5" hidden="1" thickTop="1" thickBot="1" x14ac:dyDescent="0.4">
      <c r="A8482" s="283" t="s">
        <v>2963</v>
      </c>
      <c r="B8482" s="284" t="str">
        <f>VLOOKUP(A8482,Lists!B:C,2,FALSE)</f>
        <v>IRQ003</v>
      </c>
      <c r="C8482" s="284" t="str">
        <f>VLOOKUP(A8482,Lists!B:D,3,FALSE)</f>
        <v>IRQ</v>
      </c>
      <c r="D8482" s="285" t="s">
        <v>5111</v>
      </c>
      <c r="E8482" s="285">
        <v>3262613</v>
      </c>
      <c r="F8482" s="285" t="s">
        <v>6673</v>
      </c>
      <c r="G8482" s="285" t="s">
        <v>731</v>
      </c>
      <c r="H8482" s="278">
        <f t="shared" si="264"/>
        <v>2</v>
      </c>
      <c r="I8482" s="251" t="s">
        <v>6674</v>
      </c>
      <c r="J8482" s="285" t="s">
        <v>6672</v>
      </c>
      <c r="K8482" s="278" t="str">
        <f t="shared" si="265"/>
        <v>IRQ003Stressed humanitarian conditions - Level 2</v>
      </c>
      <c r="L8482" s="286">
        <v>43704</v>
      </c>
      <c r="M8482" s="286" t="s">
        <v>3248</v>
      </c>
    </row>
    <row r="8483" spans="1:13" s="269" customFormat="1" ht="15.5" hidden="1" thickTop="1" thickBot="1" x14ac:dyDescent="0.4">
      <c r="A8483" s="287" t="s">
        <v>2963</v>
      </c>
      <c r="B8483" s="288" t="str">
        <f>VLOOKUP(A8483,Lists!B:C,2,FALSE)</f>
        <v>IRQ003</v>
      </c>
      <c r="C8483" s="288" t="str">
        <f>VLOOKUP(A8483,Lists!B:D,3,FALSE)</f>
        <v>IRQ</v>
      </c>
      <c r="D8483" s="289" t="s">
        <v>5112</v>
      </c>
      <c r="E8483" s="289">
        <v>207680</v>
      </c>
      <c r="F8483" s="289" t="s">
        <v>6673</v>
      </c>
      <c r="G8483" s="289" t="s">
        <v>731</v>
      </c>
      <c r="H8483" s="278">
        <f t="shared" si="264"/>
        <v>2</v>
      </c>
      <c r="I8483" s="252" t="s">
        <v>6674</v>
      </c>
      <c r="J8483" s="289" t="s">
        <v>6672</v>
      </c>
      <c r="K8483" s="278" t="str">
        <f t="shared" si="265"/>
        <v>IRQ003Moderate humanitarian conditions - Level 3</v>
      </c>
      <c r="L8483" s="290">
        <v>43704</v>
      </c>
      <c r="M8483" s="290" t="s">
        <v>3248</v>
      </c>
    </row>
    <row r="8484" spans="1:13" s="269" customFormat="1" ht="15.5" hidden="1" thickTop="1" thickBot="1" x14ac:dyDescent="0.4">
      <c r="A8484" s="283" t="s">
        <v>2963</v>
      </c>
      <c r="B8484" s="284" t="str">
        <f>VLOOKUP(A8484,Lists!B:C,2,FALSE)</f>
        <v>IRQ003</v>
      </c>
      <c r="C8484" s="284" t="str">
        <f>VLOOKUP(A8484,Lists!B:D,3,FALSE)</f>
        <v>IRQ</v>
      </c>
      <c r="D8484" s="285" t="s">
        <v>5113</v>
      </c>
      <c r="E8484" s="285">
        <v>45303</v>
      </c>
      <c r="F8484" s="285" t="s">
        <v>6673</v>
      </c>
      <c r="G8484" s="285" t="s">
        <v>731</v>
      </c>
      <c r="H8484" s="278">
        <f t="shared" si="264"/>
        <v>2</v>
      </c>
      <c r="I8484" s="251" t="s">
        <v>6674</v>
      </c>
      <c r="J8484" s="285" t="s">
        <v>6672</v>
      </c>
      <c r="K8484" s="278" t="str">
        <f t="shared" si="265"/>
        <v>IRQ003Severe humanitarian conditions - Level 4</v>
      </c>
      <c r="L8484" s="286">
        <v>43704</v>
      </c>
      <c r="M8484" s="286" t="s">
        <v>3248</v>
      </c>
    </row>
    <row r="8485" spans="1:13" s="269" customFormat="1" ht="15.5" hidden="1" thickTop="1" thickBot="1" x14ac:dyDescent="0.4">
      <c r="A8485" s="287" t="s">
        <v>2963</v>
      </c>
      <c r="B8485" s="288" t="str">
        <f>VLOOKUP(A8485,Lists!B:C,2,FALSE)</f>
        <v>IRQ003</v>
      </c>
      <c r="C8485" s="288" t="str">
        <f>VLOOKUP(A8485,Lists!B:D,3,FALSE)</f>
        <v>IRQ</v>
      </c>
      <c r="D8485" s="289" t="s">
        <v>5114</v>
      </c>
      <c r="E8485" s="289">
        <v>0</v>
      </c>
      <c r="F8485" s="289" t="s">
        <v>6673</v>
      </c>
      <c r="G8485" s="289" t="s">
        <v>731</v>
      </c>
      <c r="H8485" s="278">
        <f t="shared" si="264"/>
        <v>2</v>
      </c>
      <c r="I8485" s="252" t="s">
        <v>6674</v>
      </c>
      <c r="J8485" s="289" t="s">
        <v>6672</v>
      </c>
      <c r="K8485" s="278" t="str">
        <f t="shared" si="265"/>
        <v>IRQ003Extreme humanitarian conditions - Level 5</v>
      </c>
      <c r="L8485" s="290">
        <v>43704</v>
      </c>
      <c r="M8485" s="290" t="s">
        <v>3248</v>
      </c>
    </row>
    <row r="8486" spans="1:13" s="269" customFormat="1" ht="15.5" thickTop="1" thickBot="1" x14ac:dyDescent="0.4">
      <c r="A8486" s="283" t="s">
        <v>1271</v>
      </c>
      <c r="B8486" s="284" t="str">
        <f>VLOOKUP(A8486,Lists!B:C,2,FALSE)</f>
        <v>BFA002</v>
      </c>
      <c r="C8486" s="284" t="str">
        <f>VLOOKUP(A8486,Lists!B:D,3,FALSE)</f>
        <v>BFA</v>
      </c>
      <c r="D8486" s="285" t="s">
        <v>666</v>
      </c>
      <c r="E8486" s="285">
        <v>282844</v>
      </c>
      <c r="F8486" s="285" t="s">
        <v>6680</v>
      </c>
      <c r="G8486" s="285" t="s">
        <v>730</v>
      </c>
      <c r="H8486" s="278">
        <f t="shared" si="264"/>
        <v>3</v>
      </c>
      <c r="I8486" s="251" t="s">
        <v>6681</v>
      </c>
      <c r="J8486" s="285" t="s">
        <v>6682</v>
      </c>
      <c r="K8486" s="278" t="str">
        <f t="shared" si="265"/>
        <v>BFA002People displaced</v>
      </c>
      <c r="L8486" s="286">
        <v>43704</v>
      </c>
      <c r="M8486" s="286" t="s">
        <v>3248</v>
      </c>
    </row>
    <row r="8487" spans="1:13" s="269" customFormat="1" ht="15.5" hidden="1" thickTop="1" thickBot="1" x14ac:dyDescent="0.4">
      <c r="A8487" s="287" t="s">
        <v>1271</v>
      </c>
      <c r="B8487" s="288" t="str">
        <f>VLOOKUP(A8487,Lists!B:C,2,FALSE)</f>
        <v>BFA002</v>
      </c>
      <c r="C8487" s="288" t="str">
        <f>VLOOKUP(A8487,Lists!B:D,3,FALSE)</f>
        <v>BFA</v>
      </c>
      <c r="D8487" s="289" t="s">
        <v>5029</v>
      </c>
      <c r="E8487" s="289">
        <v>864</v>
      </c>
      <c r="F8487" s="289" t="s">
        <v>6679</v>
      </c>
      <c r="G8487" s="289" t="s">
        <v>731</v>
      </c>
      <c r="H8487" s="278">
        <f t="shared" si="264"/>
        <v>2</v>
      </c>
      <c r="I8487" s="252" t="s">
        <v>2921</v>
      </c>
      <c r="J8487" s="289" t="s">
        <v>5581</v>
      </c>
      <c r="K8487" s="278" t="str">
        <f t="shared" si="265"/>
        <v>BFA002Fatalities reported</v>
      </c>
      <c r="L8487" s="290">
        <v>43704</v>
      </c>
      <c r="M8487" s="290" t="s">
        <v>3248</v>
      </c>
    </row>
    <row r="8488" spans="1:13" s="269" customFormat="1" ht="15.5" hidden="1" thickTop="1" thickBot="1" x14ac:dyDescent="0.4">
      <c r="A8488" s="283" t="s">
        <v>1271</v>
      </c>
      <c r="B8488" s="284" t="str">
        <f>VLOOKUP(A8488,Lists!B:C,2,FALSE)</f>
        <v>BFA002</v>
      </c>
      <c r="C8488" s="284" t="str">
        <f>VLOOKUP(A8488,Lists!B:D,3,FALSE)</f>
        <v>BFA</v>
      </c>
      <c r="D8488" s="285" t="s">
        <v>5115</v>
      </c>
      <c r="E8488" s="285">
        <v>864</v>
      </c>
      <c r="F8488" s="285" t="s">
        <v>6679</v>
      </c>
      <c r="G8488" s="285" t="s">
        <v>731</v>
      </c>
      <c r="H8488" s="278">
        <f t="shared" si="264"/>
        <v>2</v>
      </c>
      <c r="I8488" s="251" t="s">
        <v>2921</v>
      </c>
      <c r="J8488" s="285" t="s">
        <v>5581</v>
      </c>
      <c r="K8488" s="278" t="str">
        <f t="shared" si="265"/>
        <v>BFA002Fatalities in all crises</v>
      </c>
      <c r="L8488" s="286">
        <v>43704</v>
      </c>
      <c r="M8488" s="286" t="s">
        <v>3248</v>
      </c>
    </row>
    <row r="8489" spans="1:13" s="269" customFormat="1" ht="15.5" hidden="1" thickTop="1" thickBot="1" x14ac:dyDescent="0.4">
      <c r="A8489" s="287" t="s">
        <v>1271</v>
      </c>
      <c r="B8489" s="288" t="str">
        <f>VLOOKUP(A8489,Lists!B:C,2,FALSE)</f>
        <v>BFA002</v>
      </c>
      <c r="C8489" s="288" t="str">
        <f>VLOOKUP(A8489,Lists!B:D,3,FALSE)</f>
        <v>BFA</v>
      </c>
      <c r="D8489" s="289" t="s">
        <v>5112</v>
      </c>
      <c r="E8489" s="289">
        <v>647886</v>
      </c>
      <c r="F8489" s="289" t="s">
        <v>6675</v>
      </c>
      <c r="G8489" s="289" t="s">
        <v>730</v>
      </c>
      <c r="H8489" s="278">
        <f t="shared" si="264"/>
        <v>3</v>
      </c>
      <c r="I8489" s="252" t="s">
        <v>6677</v>
      </c>
      <c r="J8489" s="289" t="s">
        <v>6676</v>
      </c>
      <c r="K8489" s="278" t="str">
        <f t="shared" si="265"/>
        <v>BFA002Moderate humanitarian conditions - Level 3</v>
      </c>
      <c r="L8489" s="290">
        <v>43704</v>
      </c>
      <c r="M8489" s="290" t="s">
        <v>3248</v>
      </c>
    </row>
    <row r="8490" spans="1:13" s="269" customFormat="1" ht="15.5" hidden="1" thickTop="1" thickBot="1" x14ac:dyDescent="0.4">
      <c r="A8490" s="283" t="s">
        <v>1271</v>
      </c>
      <c r="B8490" s="284" t="str">
        <f>VLOOKUP(A8490,Lists!B:C,2,FALSE)</f>
        <v>BFA002</v>
      </c>
      <c r="C8490" s="284" t="str">
        <f>VLOOKUP(A8490,Lists!B:D,3,FALSE)</f>
        <v>BFA</v>
      </c>
      <c r="D8490" s="285" t="s">
        <v>5113</v>
      </c>
      <c r="E8490" s="285">
        <v>301114</v>
      </c>
      <c r="F8490" s="285" t="s">
        <v>6675</v>
      </c>
      <c r="G8490" s="285" t="s">
        <v>730</v>
      </c>
      <c r="H8490" s="278">
        <f t="shared" si="264"/>
        <v>3</v>
      </c>
      <c r="I8490" s="251" t="s">
        <v>6677</v>
      </c>
      <c r="J8490" s="285" t="s">
        <v>6678</v>
      </c>
      <c r="K8490" s="278" t="str">
        <f t="shared" si="265"/>
        <v>BFA002Severe humanitarian conditions - Level 4</v>
      </c>
      <c r="L8490" s="286">
        <v>43704</v>
      </c>
      <c r="M8490" s="286" t="s">
        <v>3248</v>
      </c>
    </row>
    <row r="8491" spans="1:13" s="269" customFormat="1" ht="15.5" hidden="1" thickTop="1" thickBot="1" x14ac:dyDescent="0.4">
      <c r="A8491" s="287" t="s">
        <v>3406</v>
      </c>
      <c r="B8491" s="288" t="e">
        <f>VLOOKUP(A8491,Lists!B:C,2,FALSE)</f>
        <v>#N/A</v>
      </c>
      <c r="C8491" s="288" t="e">
        <f>VLOOKUP(A8491,Lists!B:D,3,FALSE)</f>
        <v>#N/A</v>
      </c>
      <c r="D8491" s="289" t="s">
        <v>5029</v>
      </c>
      <c r="E8491" s="289">
        <v>0</v>
      </c>
      <c r="F8491" s="289" t="s">
        <v>6683</v>
      </c>
      <c r="G8491" s="289" t="s">
        <v>732</v>
      </c>
      <c r="H8491" s="278">
        <f t="shared" si="264"/>
        <v>1</v>
      </c>
      <c r="I8491" s="252" t="s">
        <v>1354</v>
      </c>
      <c r="J8491" s="289" t="s">
        <v>5899</v>
      </c>
      <c r="K8491" s="278" t="e">
        <f t="shared" si="265"/>
        <v>#N/A</v>
      </c>
      <c r="L8491" s="290">
        <v>43704</v>
      </c>
      <c r="M8491" s="290" t="s">
        <v>3248</v>
      </c>
    </row>
    <row r="8492" spans="1:13" s="269" customFormat="1" ht="15.5" hidden="1" thickTop="1" thickBot="1" x14ac:dyDescent="0.4">
      <c r="A8492" s="283" t="s">
        <v>3406</v>
      </c>
      <c r="B8492" s="284" t="e">
        <f>VLOOKUP(A8492,Lists!B:C,2,FALSE)</f>
        <v>#N/A</v>
      </c>
      <c r="C8492" s="284" t="e">
        <f>VLOOKUP(A8492,Lists!B:D,3,FALSE)</f>
        <v>#N/A</v>
      </c>
      <c r="D8492" s="285" t="s">
        <v>5115</v>
      </c>
      <c r="E8492" s="285">
        <v>0</v>
      </c>
      <c r="F8492" s="285" t="s">
        <v>6683</v>
      </c>
      <c r="G8492" s="285" t="s">
        <v>732</v>
      </c>
      <c r="H8492" s="278">
        <f t="shared" si="264"/>
        <v>1</v>
      </c>
      <c r="I8492" s="251" t="s">
        <v>1354</v>
      </c>
      <c r="J8492" s="285" t="s">
        <v>5899</v>
      </c>
      <c r="K8492" s="278" t="e">
        <f t="shared" si="265"/>
        <v>#N/A</v>
      </c>
      <c r="L8492" s="286">
        <v>43704</v>
      </c>
      <c r="M8492" s="286" t="s">
        <v>3248</v>
      </c>
    </row>
    <row r="8493" spans="1:13" s="269" customFormat="1" ht="15.5" hidden="1" thickTop="1" thickBot="1" x14ac:dyDescent="0.4">
      <c r="A8493" s="287" t="s">
        <v>3407</v>
      </c>
      <c r="B8493" s="288" t="e">
        <f>VLOOKUP(A8493,Lists!B:C,2,FALSE)</f>
        <v>#N/A</v>
      </c>
      <c r="C8493" s="288" t="e">
        <f>VLOOKUP(A8493,Lists!B:D,3,FALSE)</f>
        <v>#N/A</v>
      </c>
      <c r="D8493" s="289" t="s">
        <v>5029</v>
      </c>
      <c r="E8493" s="289">
        <v>0</v>
      </c>
      <c r="F8493" s="289" t="s">
        <v>6683</v>
      </c>
      <c r="G8493" s="289" t="s">
        <v>732</v>
      </c>
      <c r="H8493" s="278">
        <f t="shared" si="264"/>
        <v>1</v>
      </c>
      <c r="I8493" s="252" t="s">
        <v>1354</v>
      </c>
      <c r="J8493" s="289" t="s">
        <v>5899</v>
      </c>
      <c r="K8493" s="278" t="e">
        <f t="shared" si="265"/>
        <v>#N/A</v>
      </c>
      <c r="L8493" s="290">
        <v>43704</v>
      </c>
      <c r="M8493" s="290" t="s">
        <v>3248</v>
      </c>
    </row>
    <row r="8494" spans="1:13" s="269" customFormat="1" ht="15.5" hidden="1" thickTop="1" thickBot="1" x14ac:dyDescent="0.4">
      <c r="A8494" s="283" t="s">
        <v>3407</v>
      </c>
      <c r="B8494" s="284" t="e">
        <f>VLOOKUP(A8494,Lists!B:C,2,FALSE)</f>
        <v>#N/A</v>
      </c>
      <c r="C8494" s="284" t="e">
        <f>VLOOKUP(A8494,Lists!B:D,3,FALSE)</f>
        <v>#N/A</v>
      </c>
      <c r="D8494" s="285" t="s">
        <v>5115</v>
      </c>
      <c r="E8494" s="285">
        <v>0</v>
      </c>
      <c r="F8494" s="285" t="s">
        <v>6683</v>
      </c>
      <c r="G8494" s="285" t="s">
        <v>732</v>
      </c>
      <c r="H8494" s="278">
        <f t="shared" si="264"/>
        <v>1</v>
      </c>
      <c r="I8494" s="251" t="s">
        <v>1354</v>
      </c>
      <c r="J8494" s="285" t="s">
        <v>5899</v>
      </c>
      <c r="K8494" s="278" t="e">
        <f t="shared" si="265"/>
        <v>#N/A</v>
      </c>
      <c r="L8494" s="286">
        <v>43704</v>
      </c>
      <c r="M8494" s="286" t="s">
        <v>3248</v>
      </c>
    </row>
    <row r="8495" spans="1:13" s="269" customFormat="1" ht="15.5" hidden="1" thickTop="1" thickBot="1" x14ac:dyDescent="0.4">
      <c r="A8495" s="287" t="s">
        <v>2985</v>
      </c>
      <c r="B8495" s="288" t="e">
        <f>VLOOKUP(A8495,Lists!B:C,2,FALSE)</f>
        <v>#N/A</v>
      </c>
      <c r="C8495" s="288" t="e">
        <f>VLOOKUP(A8495,Lists!B:D,3,FALSE)</f>
        <v>#N/A</v>
      </c>
      <c r="D8495" s="289" t="s">
        <v>5029</v>
      </c>
      <c r="E8495" s="289">
        <v>0</v>
      </c>
      <c r="F8495" s="289" t="s">
        <v>6683</v>
      </c>
      <c r="G8495" s="289" t="s">
        <v>732</v>
      </c>
      <c r="H8495" s="278">
        <f t="shared" si="264"/>
        <v>1</v>
      </c>
      <c r="I8495" s="252" t="s">
        <v>1354</v>
      </c>
      <c r="J8495" s="289" t="s">
        <v>5899</v>
      </c>
      <c r="K8495" s="278" t="e">
        <f t="shared" si="265"/>
        <v>#N/A</v>
      </c>
      <c r="L8495" s="290">
        <v>43704</v>
      </c>
      <c r="M8495" s="290" t="s">
        <v>3248</v>
      </c>
    </row>
    <row r="8496" spans="1:13" s="269" customFormat="1" ht="15.5" hidden="1" thickTop="1" thickBot="1" x14ac:dyDescent="0.4">
      <c r="A8496" s="283" t="s">
        <v>2985</v>
      </c>
      <c r="B8496" s="284" t="e">
        <f>VLOOKUP(A8496,Lists!B:C,2,FALSE)</f>
        <v>#N/A</v>
      </c>
      <c r="C8496" s="284" t="e">
        <f>VLOOKUP(A8496,Lists!B:D,3,FALSE)</f>
        <v>#N/A</v>
      </c>
      <c r="D8496" s="285" t="s">
        <v>5115</v>
      </c>
      <c r="E8496" s="285">
        <v>0</v>
      </c>
      <c r="F8496" s="285" t="s">
        <v>6683</v>
      </c>
      <c r="G8496" s="285" t="s">
        <v>732</v>
      </c>
      <c r="H8496" s="278">
        <f t="shared" si="264"/>
        <v>1</v>
      </c>
      <c r="I8496" s="251" t="s">
        <v>1354</v>
      </c>
      <c r="J8496" s="285" t="s">
        <v>5899</v>
      </c>
      <c r="K8496" s="278" t="e">
        <f t="shared" si="265"/>
        <v>#N/A</v>
      </c>
      <c r="L8496" s="286">
        <v>43704</v>
      </c>
      <c r="M8496" s="286" t="s">
        <v>3248</v>
      </c>
    </row>
    <row r="8497" spans="1:13" s="269" customFormat="1" ht="15.5" hidden="1" thickTop="1" thickBot="1" x14ac:dyDescent="0.4">
      <c r="A8497" s="287" t="s">
        <v>5597</v>
      </c>
      <c r="B8497" s="288" t="e">
        <f>VLOOKUP(A8497,Lists!B:C,2,FALSE)</f>
        <v>#N/A</v>
      </c>
      <c r="C8497" s="288" t="e">
        <f>VLOOKUP(A8497,Lists!B:D,3,FALSE)</f>
        <v>#N/A</v>
      </c>
      <c r="D8497" s="289" t="s">
        <v>5029</v>
      </c>
      <c r="E8497" s="289">
        <v>0</v>
      </c>
      <c r="F8497" s="289" t="s">
        <v>6683</v>
      </c>
      <c r="G8497" s="289" t="s">
        <v>732</v>
      </c>
      <c r="H8497" s="278">
        <f t="shared" si="264"/>
        <v>1</v>
      </c>
      <c r="I8497" s="252" t="s">
        <v>1354</v>
      </c>
      <c r="J8497" s="289" t="s">
        <v>5899</v>
      </c>
      <c r="K8497" s="278" t="e">
        <f t="shared" si="265"/>
        <v>#N/A</v>
      </c>
      <c r="L8497" s="290">
        <v>43704</v>
      </c>
      <c r="M8497" s="290" t="s">
        <v>3248</v>
      </c>
    </row>
    <row r="8498" spans="1:13" s="269" customFormat="1" ht="15.5" hidden="1" thickTop="1" thickBot="1" x14ac:dyDescent="0.4">
      <c r="A8498" s="283" t="s">
        <v>5597</v>
      </c>
      <c r="B8498" s="284" t="e">
        <f>VLOOKUP(A8498,Lists!B:C,2,FALSE)</f>
        <v>#N/A</v>
      </c>
      <c r="C8498" s="284" t="e">
        <f>VLOOKUP(A8498,Lists!B:D,3,FALSE)</f>
        <v>#N/A</v>
      </c>
      <c r="D8498" s="285" t="s">
        <v>5115</v>
      </c>
      <c r="E8498" s="285">
        <v>0</v>
      </c>
      <c r="F8498" s="285" t="s">
        <v>6683</v>
      </c>
      <c r="G8498" s="285" t="s">
        <v>732</v>
      </c>
      <c r="H8498" s="278">
        <f t="shared" si="264"/>
        <v>1</v>
      </c>
      <c r="I8498" s="251" t="s">
        <v>1354</v>
      </c>
      <c r="J8498" s="285" t="s">
        <v>5899</v>
      </c>
      <c r="K8498" s="278" t="e">
        <f t="shared" si="265"/>
        <v>#N/A</v>
      </c>
      <c r="L8498" s="286">
        <v>43704</v>
      </c>
      <c r="M8498" s="286" t="s">
        <v>3248</v>
      </c>
    </row>
    <row r="8499" spans="1:13" s="269" customFormat="1" ht="15.5" hidden="1" thickTop="1" thickBot="1" x14ac:dyDescent="0.4">
      <c r="A8499" s="287" t="s">
        <v>3406</v>
      </c>
      <c r="B8499" s="288" t="e">
        <f>VLOOKUP(A8499,Lists!B:C,2,FALSE)</f>
        <v>#N/A</v>
      </c>
      <c r="C8499" s="288" t="e">
        <f>VLOOKUP(A8499,Lists!B:D,3,FALSE)</f>
        <v>#N/A</v>
      </c>
      <c r="D8499" s="289" t="s">
        <v>737</v>
      </c>
      <c r="E8499" s="289">
        <v>9638756</v>
      </c>
      <c r="F8499" s="289" t="s">
        <v>6684</v>
      </c>
      <c r="G8499" s="289" t="s">
        <v>731</v>
      </c>
      <c r="H8499" s="278">
        <f t="shared" si="264"/>
        <v>2</v>
      </c>
      <c r="I8499" s="252" t="s">
        <v>3551</v>
      </c>
      <c r="J8499" s="289" t="s">
        <v>3556</v>
      </c>
      <c r="K8499" s="278" t="e">
        <f t="shared" si="265"/>
        <v>#N/A</v>
      </c>
      <c r="L8499" s="290">
        <v>43704</v>
      </c>
      <c r="M8499" s="290" t="s">
        <v>3248</v>
      </c>
    </row>
    <row r="8500" spans="1:13" s="269" customFormat="1" ht="15.5" hidden="1" thickTop="1" thickBot="1" x14ac:dyDescent="0.4">
      <c r="A8500" s="283" t="s">
        <v>3406</v>
      </c>
      <c r="B8500" s="284" t="e">
        <f>VLOOKUP(A8500,Lists!B:C,2,FALSE)</f>
        <v>#N/A</v>
      </c>
      <c r="C8500" s="284" t="e">
        <f>VLOOKUP(A8500,Lists!B:D,3,FALSE)</f>
        <v>#N/A</v>
      </c>
      <c r="D8500" s="285" t="s">
        <v>533</v>
      </c>
      <c r="E8500" s="285">
        <v>2992809</v>
      </c>
      <c r="F8500" s="285" t="s">
        <v>6684</v>
      </c>
      <c r="G8500" s="285" t="s">
        <v>731</v>
      </c>
      <c r="H8500" s="278">
        <f t="shared" si="264"/>
        <v>2</v>
      </c>
      <c r="I8500" s="251" t="s">
        <v>3551</v>
      </c>
      <c r="J8500" s="285" t="s">
        <v>3555</v>
      </c>
      <c r="K8500" s="278" t="e">
        <f t="shared" si="265"/>
        <v>#N/A</v>
      </c>
      <c r="L8500" s="286">
        <v>43704</v>
      </c>
      <c r="M8500" s="286" t="s">
        <v>3248</v>
      </c>
    </row>
    <row r="8501" spans="1:13" s="269" customFormat="1" ht="15.5" thickTop="1" thickBot="1" x14ac:dyDescent="0.4">
      <c r="A8501" s="287" t="s">
        <v>3406</v>
      </c>
      <c r="B8501" s="288" t="e">
        <f>VLOOKUP(A8501,Lists!B:C,2,FALSE)</f>
        <v>#N/A</v>
      </c>
      <c r="C8501" s="288" t="e">
        <f>VLOOKUP(A8501,Lists!B:D,3,FALSE)</f>
        <v>#N/A</v>
      </c>
      <c r="D8501" s="289" t="s">
        <v>666</v>
      </c>
      <c r="E8501" s="289">
        <v>1204206</v>
      </c>
      <c r="F8501" s="289" t="s">
        <v>6611</v>
      </c>
      <c r="G8501" s="289" t="s">
        <v>731</v>
      </c>
      <c r="H8501" s="278">
        <f t="shared" si="264"/>
        <v>2</v>
      </c>
      <c r="I8501" s="252" t="s">
        <v>3374</v>
      </c>
      <c r="J8501" s="289" t="s">
        <v>2433</v>
      </c>
      <c r="K8501" s="278" t="e">
        <f t="shared" si="265"/>
        <v>#N/A</v>
      </c>
      <c r="L8501" s="290">
        <v>43704</v>
      </c>
      <c r="M8501" s="290" t="s">
        <v>3248</v>
      </c>
    </row>
    <row r="8502" spans="1:13" s="269" customFormat="1" ht="15.5" hidden="1" thickTop="1" thickBot="1" x14ac:dyDescent="0.4">
      <c r="A8502" s="283" t="s">
        <v>3406</v>
      </c>
      <c r="B8502" s="284" t="e">
        <f>VLOOKUP(A8502,Lists!B:C,2,FALSE)</f>
        <v>#N/A</v>
      </c>
      <c r="C8502" s="284" t="e">
        <f>VLOOKUP(A8502,Lists!B:D,3,FALSE)</f>
        <v>#N/A</v>
      </c>
      <c r="D8502" s="285" t="s">
        <v>752</v>
      </c>
      <c r="E8502" s="285">
        <v>1679406</v>
      </c>
      <c r="F8502" s="285" t="s">
        <v>6684</v>
      </c>
      <c r="G8502" s="285" t="s">
        <v>731</v>
      </c>
      <c r="H8502" s="278">
        <f t="shared" si="264"/>
        <v>2</v>
      </c>
      <c r="I8502" s="251" t="s">
        <v>3551</v>
      </c>
      <c r="J8502" s="285" t="s">
        <v>2435</v>
      </c>
      <c r="K8502" s="278" t="e">
        <f t="shared" si="265"/>
        <v>#N/A</v>
      </c>
      <c r="L8502" s="286">
        <v>43704</v>
      </c>
      <c r="M8502" s="286" t="s">
        <v>3248</v>
      </c>
    </row>
    <row r="8503" spans="1:13" s="269" customFormat="1" ht="15.5" hidden="1" thickTop="1" thickBot="1" x14ac:dyDescent="0.4">
      <c r="A8503" s="287" t="s">
        <v>3406</v>
      </c>
      <c r="B8503" s="288" t="e">
        <f>VLOOKUP(A8503,Lists!B:C,2,FALSE)</f>
        <v>#N/A</v>
      </c>
      <c r="C8503" s="288" t="e">
        <f>VLOOKUP(A8503,Lists!B:D,3,FALSE)</f>
        <v>#N/A</v>
      </c>
      <c r="D8503" s="289" t="s">
        <v>5110</v>
      </c>
      <c r="E8503" s="289">
        <v>6645947</v>
      </c>
      <c r="F8503" s="289" t="s">
        <v>6684</v>
      </c>
      <c r="G8503" s="289" t="s">
        <v>731</v>
      </c>
      <c r="H8503" s="278">
        <f t="shared" si="264"/>
        <v>2</v>
      </c>
      <c r="I8503" s="252" t="s">
        <v>3551</v>
      </c>
      <c r="J8503" s="289" t="s">
        <v>2435</v>
      </c>
      <c r="K8503" s="278" t="e">
        <f t="shared" si="265"/>
        <v>#N/A</v>
      </c>
      <c r="L8503" s="290">
        <v>43704</v>
      </c>
      <c r="M8503" s="290" t="s">
        <v>3248</v>
      </c>
    </row>
    <row r="8504" spans="1:13" s="269" customFormat="1" ht="15.5" hidden="1" thickTop="1" thickBot="1" x14ac:dyDescent="0.4">
      <c r="A8504" s="283" t="s">
        <v>3406</v>
      </c>
      <c r="B8504" s="284" t="e">
        <f>VLOOKUP(A8504,Lists!B:C,2,FALSE)</f>
        <v>#N/A</v>
      </c>
      <c r="C8504" s="284" t="e">
        <f>VLOOKUP(A8504,Lists!B:D,3,FALSE)</f>
        <v>#N/A</v>
      </c>
      <c r="D8504" s="285" t="s">
        <v>5111</v>
      </c>
      <c r="E8504" s="285">
        <v>1313403</v>
      </c>
      <c r="F8504" s="285" t="s">
        <v>6685</v>
      </c>
      <c r="G8504" s="285" t="s">
        <v>731</v>
      </c>
      <c r="H8504" s="278">
        <f t="shared" si="264"/>
        <v>2</v>
      </c>
      <c r="I8504" s="251" t="s">
        <v>6686</v>
      </c>
      <c r="J8504" s="285" t="s">
        <v>2435</v>
      </c>
      <c r="K8504" s="278" t="e">
        <f t="shared" si="265"/>
        <v>#N/A</v>
      </c>
      <c r="L8504" s="286">
        <v>43704</v>
      </c>
      <c r="M8504" s="286" t="s">
        <v>3248</v>
      </c>
    </row>
    <row r="8505" spans="1:13" s="269" customFormat="1" ht="15.5" hidden="1" thickTop="1" thickBot="1" x14ac:dyDescent="0.4">
      <c r="A8505" s="287" t="s">
        <v>3406</v>
      </c>
      <c r="B8505" s="288" t="e">
        <f>VLOOKUP(A8505,Lists!B:C,2,FALSE)</f>
        <v>#N/A</v>
      </c>
      <c r="C8505" s="288" t="e">
        <f>VLOOKUP(A8505,Lists!B:D,3,FALSE)</f>
        <v>#N/A</v>
      </c>
      <c r="D8505" s="289" t="s">
        <v>5112</v>
      </c>
      <c r="E8505" s="289">
        <v>1600409</v>
      </c>
      <c r="F8505" s="289" t="s">
        <v>6685</v>
      </c>
      <c r="G8505" s="289" t="s">
        <v>731</v>
      </c>
      <c r="H8505" s="278">
        <f t="shared" si="264"/>
        <v>2</v>
      </c>
      <c r="I8505" s="252" t="s">
        <v>6686</v>
      </c>
      <c r="J8505" s="289" t="s">
        <v>2435</v>
      </c>
      <c r="K8505" s="278" t="e">
        <f t="shared" si="265"/>
        <v>#N/A</v>
      </c>
      <c r="L8505" s="290">
        <v>43704</v>
      </c>
      <c r="M8505" s="290" t="s">
        <v>3248</v>
      </c>
    </row>
    <row r="8506" spans="1:13" s="269" customFormat="1" ht="15.5" hidden="1" thickTop="1" thickBot="1" x14ac:dyDescent="0.4">
      <c r="A8506" s="283" t="s">
        <v>3406</v>
      </c>
      <c r="B8506" s="284" t="e">
        <f>VLOOKUP(A8506,Lists!B:C,2,FALSE)</f>
        <v>#N/A</v>
      </c>
      <c r="C8506" s="284" t="e">
        <f>VLOOKUP(A8506,Lists!B:D,3,FALSE)</f>
        <v>#N/A</v>
      </c>
      <c r="D8506" s="285" t="s">
        <v>5113</v>
      </c>
      <c r="E8506" s="285">
        <v>78997</v>
      </c>
      <c r="F8506" s="285" t="s">
        <v>6685</v>
      </c>
      <c r="G8506" s="285" t="s">
        <v>731</v>
      </c>
      <c r="H8506" s="278">
        <f t="shared" si="264"/>
        <v>2</v>
      </c>
      <c r="I8506" s="251" t="s">
        <v>6686</v>
      </c>
      <c r="J8506" s="285" t="s">
        <v>2435</v>
      </c>
      <c r="K8506" s="278" t="e">
        <f t="shared" si="265"/>
        <v>#N/A</v>
      </c>
      <c r="L8506" s="286">
        <v>43704</v>
      </c>
      <c r="M8506" s="286" t="s">
        <v>3248</v>
      </c>
    </row>
    <row r="8507" spans="1:13" s="269" customFormat="1" ht="15.5" hidden="1" thickTop="1" thickBot="1" x14ac:dyDescent="0.4">
      <c r="A8507" s="287" t="s">
        <v>3406</v>
      </c>
      <c r="B8507" s="288" t="e">
        <f>VLOOKUP(A8507,Lists!B:C,2,FALSE)</f>
        <v>#N/A</v>
      </c>
      <c r="C8507" s="288" t="e">
        <f>VLOOKUP(A8507,Lists!B:D,3,FALSE)</f>
        <v>#N/A</v>
      </c>
      <c r="D8507" s="289" t="s">
        <v>5114</v>
      </c>
      <c r="E8507" s="289">
        <v>0</v>
      </c>
      <c r="F8507" s="289" t="s">
        <v>6685</v>
      </c>
      <c r="G8507" s="289" t="s">
        <v>731</v>
      </c>
      <c r="H8507" s="278">
        <f t="shared" si="264"/>
        <v>2</v>
      </c>
      <c r="I8507" s="252" t="s">
        <v>6686</v>
      </c>
      <c r="J8507" s="289" t="s">
        <v>2435</v>
      </c>
      <c r="K8507" s="278" t="e">
        <f t="shared" si="265"/>
        <v>#N/A</v>
      </c>
      <c r="L8507" s="290">
        <v>43704</v>
      </c>
      <c r="M8507" s="290" t="s">
        <v>3248</v>
      </c>
    </row>
    <row r="8508" spans="1:13" s="269" customFormat="1" ht="15.5" hidden="1" thickTop="1" thickBot="1" x14ac:dyDescent="0.4">
      <c r="A8508" s="283" t="s">
        <v>3407</v>
      </c>
      <c r="B8508" s="284" t="e">
        <f>VLOOKUP(A8508,Lists!B:C,2,FALSE)</f>
        <v>#N/A</v>
      </c>
      <c r="C8508" s="284" t="e">
        <f>VLOOKUP(A8508,Lists!B:D,3,FALSE)</f>
        <v>#N/A</v>
      </c>
      <c r="D8508" s="285" t="s">
        <v>737</v>
      </c>
      <c r="E8508" s="285">
        <v>3348523</v>
      </c>
      <c r="F8508" s="285" t="s">
        <v>6687</v>
      </c>
      <c r="G8508" s="285" t="s">
        <v>731</v>
      </c>
      <c r="H8508" s="278">
        <f t="shared" si="264"/>
        <v>2</v>
      </c>
      <c r="I8508" s="251" t="s">
        <v>3865</v>
      </c>
      <c r="J8508" s="285" t="s">
        <v>6688</v>
      </c>
      <c r="K8508" s="278" t="e">
        <f t="shared" si="265"/>
        <v>#N/A</v>
      </c>
      <c r="L8508" s="286">
        <v>43704</v>
      </c>
      <c r="M8508" s="286" t="s">
        <v>3248</v>
      </c>
    </row>
    <row r="8509" spans="1:13" s="269" customFormat="1" ht="15.5" hidden="1" thickTop="1" thickBot="1" x14ac:dyDescent="0.4">
      <c r="A8509" s="287" t="s">
        <v>3407</v>
      </c>
      <c r="B8509" s="288" t="e">
        <f>VLOOKUP(A8509,Lists!B:C,2,FALSE)</f>
        <v>#N/A</v>
      </c>
      <c r="C8509" s="288" t="e">
        <f>VLOOKUP(A8509,Lists!B:D,3,FALSE)</f>
        <v>#N/A</v>
      </c>
      <c r="D8509" s="289" t="s">
        <v>533</v>
      </c>
      <c r="E8509" s="289">
        <v>838323</v>
      </c>
      <c r="F8509" s="289" t="s">
        <v>6611</v>
      </c>
      <c r="G8509" s="289" t="s">
        <v>731</v>
      </c>
      <c r="H8509" s="278">
        <f t="shared" si="264"/>
        <v>2</v>
      </c>
      <c r="I8509" s="252" t="s">
        <v>3865</v>
      </c>
      <c r="J8509" s="289" t="s">
        <v>6689</v>
      </c>
      <c r="K8509" s="278" t="e">
        <f t="shared" si="265"/>
        <v>#N/A</v>
      </c>
      <c r="L8509" s="290">
        <v>43704</v>
      </c>
      <c r="M8509" s="290" t="s">
        <v>3248</v>
      </c>
    </row>
    <row r="8510" spans="1:13" s="269" customFormat="1" ht="15.5" thickTop="1" thickBot="1" x14ac:dyDescent="0.4">
      <c r="A8510" s="283" t="s">
        <v>3407</v>
      </c>
      <c r="B8510" s="284" t="e">
        <f>VLOOKUP(A8510,Lists!B:C,2,FALSE)</f>
        <v>#N/A</v>
      </c>
      <c r="C8510" s="284" t="e">
        <f>VLOOKUP(A8510,Lists!B:D,3,FALSE)</f>
        <v>#N/A</v>
      </c>
      <c r="D8510" s="285" t="s">
        <v>666</v>
      </c>
      <c r="E8510" s="285">
        <v>838323</v>
      </c>
      <c r="F8510" s="285" t="s">
        <v>6611</v>
      </c>
      <c r="G8510" s="285" t="s">
        <v>731</v>
      </c>
      <c r="H8510" s="278">
        <f t="shared" si="264"/>
        <v>2</v>
      </c>
      <c r="I8510" s="251" t="s">
        <v>3865</v>
      </c>
      <c r="J8510" s="285" t="s">
        <v>6690</v>
      </c>
      <c r="K8510" s="278" t="e">
        <f t="shared" si="265"/>
        <v>#N/A</v>
      </c>
      <c r="L8510" s="286">
        <v>43704</v>
      </c>
      <c r="M8510" s="286" t="s">
        <v>3248</v>
      </c>
    </row>
    <row r="8511" spans="1:13" s="269" customFormat="1" ht="15.5" hidden="1" thickTop="1" thickBot="1" x14ac:dyDescent="0.4">
      <c r="A8511" s="287" t="s">
        <v>3407</v>
      </c>
      <c r="B8511" s="288" t="e">
        <f>VLOOKUP(A8511,Lists!B:C,2,FALSE)</f>
        <v>#N/A</v>
      </c>
      <c r="C8511" s="288" t="e">
        <f>VLOOKUP(A8511,Lists!B:D,3,FALSE)</f>
        <v>#N/A</v>
      </c>
      <c r="D8511" s="289" t="s">
        <v>752</v>
      </c>
      <c r="E8511" s="289">
        <v>838323</v>
      </c>
      <c r="F8511" s="289" t="s">
        <v>6611</v>
      </c>
      <c r="G8511" s="289" t="s">
        <v>731</v>
      </c>
      <c r="H8511" s="278">
        <f t="shared" si="264"/>
        <v>2</v>
      </c>
      <c r="I8511" s="252" t="s">
        <v>3865</v>
      </c>
      <c r="J8511" s="289" t="s">
        <v>2449</v>
      </c>
      <c r="K8511" s="278" t="e">
        <f t="shared" si="265"/>
        <v>#N/A</v>
      </c>
      <c r="L8511" s="290">
        <v>43704</v>
      </c>
      <c r="M8511" s="290" t="s">
        <v>3248</v>
      </c>
    </row>
    <row r="8512" spans="1:13" s="269" customFormat="1" ht="15.5" hidden="1" thickTop="1" thickBot="1" x14ac:dyDescent="0.4">
      <c r="A8512" s="283" t="s">
        <v>3407</v>
      </c>
      <c r="B8512" s="284" t="e">
        <f>VLOOKUP(A8512,Lists!B:C,2,FALSE)</f>
        <v>#N/A</v>
      </c>
      <c r="C8512" s="284" t="e">
        <f>VLOOKUP(A8512,Lists!B:D,3,FALSE)</f>
        <v>#N/A</v>
      </c>
      <c r="D8512" s="285" t="s">
        <v>5110</v>
      </c>
      <c r="E8512" s="285">
        <v>2510200</v>
      </c>
      <c r="F8512" s="285" t="s">
        <v>6691</v>
      </c>
      <c r="G8512" s="285" t="s">
        <v>731</v>
      </c>
      <c r="H8512" s="278">
        <f t="shared" si="264"/>
        <v>2</v>
      </c>
      <c r="I8512" s="251" t="s">
        <v>3379</v>
      </c>
      <c r="J8512" s="285" t="s">
        <v>5903</v>
      </c>
      <c r="K8512" s="278" t="e">
        <f t="shared" si="265"/>
        <v>#N/A</v>
      </c>
      <c r="L8512" s="286">
        <v>43704</v>
      </c>
      <c r="M8512" s="286" t="s">
        <v>3248</v>
      </c>
    </row>
    <row r="8513" spans="1:13" s="269" customFormat="1" ht="15.5" hidden="1" thickTop="1" thickBot="1" x14ac:dyDescent="0.4">
      <c r="A8513" s="287" t="s">
        <v>3407</v>
      </c>
      <c r="B8513" s="288" t="e">
        <f>VLOOKUP(A8513,Lists!B:C,2,FALSE)</f>
        <v>#N/A</v>
      </c>
      <c r="C8513" s="288" t="e">
        <f>VLOOKUP(A8513,Lists!B:D,3,FALSE)</f>
        <v>#N/A</v>
      </c>
      <c r="D8513" s="289" t="s">
        <v>5111</v>
      </c>
      <c r="E8513" s="289">
        <v>0</v>
      </c>
      <c r="F8513" s="289" t="s">
        <v>6691</v>
      </c>
      <c r="G8513" s="289" t="s">
        <v>731</v>
      </c>
      <c r="H8513" s="278">
        <f t="shared" si="264"/>
        <v>2</v>
      </c>
      <c r="I8513" s="252" t="s">
        <v>3379</v>
      </c>
      <c r="J8513" s="289" t="s">
        <v>3870</v>
      </c>
      <c r="K8513" s="278" t="e">
        <f t="shared" si="265"/>
        <v>#N/A</v>
      </c>
      <c r="L8513" s="290">
        <v>43704</v>
      </c>
      <c r="M8513" s="290" t="s">
        <v>3248</v>
      </c>
    </row>
    <row r="8514" spans="1:13" s="269" customFormat="1" ht="15.5" hidden="1" thickTop="1" thickBot="1" x14ac:dyDescent="0.4">
      <c r="A8514" s="283" t="s">
        <v>3407</v>
      </c>
      <c r="B8514" s="284" t="e">
        <f>VLOOKUP(A8514,Lists!B:C,2,FALSE)</f>
        <v>#N/A</v>
      </c>
      <c r="C8514" s="284" t="e">
        <f>VLOOKUP(A8514,Lists!B:D,3,FALSE)</f>
        <v>#N/A</v>
      </c>
      <c r="D8514" s="285" t="s">
        <v>5112</v>
      </c>
      <c r="E8514" s="285">
        <v>813173</v>
      </c>
      <c r="F8514" s="285" t="s">
        <v>6691</v>
      </c>
      <c r="G8514" s="285" t="s">
        <v>731</v>
      </c>
      <c r="H8514" s="278">
        <f t="shared" ref="H8514:H8577" si="266">IF(G8514="x","x",IF(G8514="Low",3,IF(G8514="Medium",2,IF(G8514="High",1,FALSE))))</f>
        <v>2</v>
      </c>
      <c r="I8514" s="251" t="s">
        <v>3379</v>
      </c>
      <c r="J8514" s="285" t="s">
        <v>5259</v>
      </c>
      <c r="K8514" s="278" t="e">
        <f t="shared" ref="K8514:K8577" si="267">B8514&amp;""&amp;D8514</f>
        <v>#N/A</v>
      </c>
      <c r="L8514" s="286">
        <v>43704</v>
      </c>
      <c r="M8514" s="286" t="s">
        <v>3248</v>
      </c>
    </row>
    <row r="8515" spans="1:13" s="269" customFormat="1" ht="15.5" hidden="1" thickTop="1" thickBot="1" x14ac:dyDescent="0.4">
      <c r="A8515" s="287" t="s">
        <v>3407</v>
      </c>
      <c r="B8515" s="288" t="e">
        <f>VLOOKUP(A8515,Lists!B:C,2,FALSE)</f>
        <v>#N/A</v>
      </c>
      <c r="C8515" s="288" t="e">
        <f>VLOOKUP(A8515,Lists!B:D,3,FALSE)</f>
        <v>#N/A</v>
      </c>
      <c r="D8515" s="289" t="s">
        <v>5113</v>
      </c>
      <c r="E8515" s="289">
        <v>25150</v>
      </c>
      <c r="F8515" s="289" t="s">
        <v>6691</v>
      </c>
      <c r="G8515" s="289" t="s">
        <v>731</v>
      </c>
      <c r="H8515" s="278">
        <f t="shared" si="266"/>
        <v>2</v>
      </c>
      <c r="I8515" s="252" t="s">
        <v>3379</v>
      </c>
      <c r="J8515" s="289" t="s">
        <v>5328</v>
      </c>
      <c r="K8515" s="278" t="e">
        <f t="shared" si="267"/>
        <v>#N/A</v>
      </c>
      <c r="L8515" s="290">
        <v>43704</v>
      </c>
      <c r="M8515" s="290" t="s">
        <v>3248</v>
      </c>
    </row>
    <row r="8516" spans="1:13" s="269" customFormat="1" ht="15.5" hidden="1" thickTop="1" thickBot="1" x14ac:dyDescent="0.4">
      <c r="A8516" s="283" t="s">
        <v>3407</v>
      </c>
      <c r="B8516" s="284" t="e">
        <f>VLOOKUP(A8516,Lists!B:C,2,FALSE)</f>
        <v>#N/A</v>
      </c>
      <c r="C8516" s="284" t="e">
        <f>VLOOKUP(A8516,Lists!B:D,3,FALSE)</f>
        <v>#N/A</v>
      </c>
      <c r="D8516" s="285" t="s">
        <v>5114</v>
      </c>
      <c r="E8516" s="285">
        <v>0</v>
      </c>
      <c r="F8516" s="285" t="s">
        <v>6691</v>
      </c>
      <c r="G8516" s="285" t="s">
        <v>731</v>
      </c>
      <c r="H8516" s="278">
        <f t="shared" si="266"/>
        <v>2</v>
      </c>
      <c r="I8516" s="251" t="s">
        <v>3379</v>
      </c>
      <c r="J8516" s="285" t="s">
        <v>2454</v>
      </c>
      <c r="K8516" s="278" t="e">
        <f t="shared" si="267"/>
        <v>#N/A</v>
      </c>
      <c r="L8516" s="286">
        <v>43704</v>
      </c>
      <c r="M8516" s="286" t="s">
        <v>3248</v>
      </c>
    </row>
    <row r="8517" spans="1:13" s="269" customFormat="1" ht="15.5" hidden="1" thickTop="1" thickBot="1" x14ac:dyDescent="0.4">
      <c r="A8517" s="287" t="s">
        <v>2985</v>
      </c>
      <c r="B8517" s="288" t="e">
        <f>VLOOKUP(A8517,Lists!B:C,2,FALSE)</f>
        <v>#N/A</v>
      </c>
      <c r="C8517" s="288" t="e">
        <f>VLOOKUP(A8517,Lists!B:D,3,FALSE)</f>
        <v>#N/A</v>
      </c>
      <c r="D8517" s="289" t="s">
        <v>737</v>
      </c>
      <c r="E8517" s="289">
        <v>3714933</v>
      </c>
      <c r="F8517" s="289" t="s">
        <v>6687</v>
      </c>
      <c r="G8517" s="289" t="s">
        <v>731</v>
      </c>
      <c r="H8517" s="278">
        <f t="shared" si="266"/>
        <v>2</v>
      </c>
      <c r="I8517" s="252" t="s">
        <v>3865</v>
      </c>
      <c r="J8517" s="289" t="s">
        <v>3873</v>
      </c>
      <c r="K8517" s="278" t="e">
        <f t="shared" si="267"/>
        <v>#N/A</v>
      </c>
      <c r="L8517" s="290">
        <v>43704</v>
      </c>
      <c r="M8517" s="290" t="s">
        <v>3248</v>
      </c>
    </row>
    <row r="8518" spans="1:13" s="269" customFormat="1" ht="15.5" hidden="1" thickTop="1" thickBot="1" x14ac:dyDescent="0.4">
      <c r="A8518" s="283" t="s">
        <v>2985</v>
      </c>
      <c r="B8518" s="284" t="e">
        <f>VLOOKUP(A8518,Lists!B:C,2,FALSE)</f>
        <v>#N/A</v>
      </c>
      <c r="C8518" s="284" t="e">
        <f>VLOOKUP(A8518,Lists!B:D,3,FALSE)</f>
        <v>#N/A</v>
      </c>
      <c r="D8518" s="285" t="s">
        <v>533</v>
      </c>
      <c r="E8518" s="285">
        <v>365883</v>
      </c>
      <c r="F8518" s="285" t="s">
        <v>6611</v>
      </c>
      <c r="G8518" s="285" t="s">
        <v>731</v>
      </c>
      <c r="H8518" s="278">
        <f t="shared" si="266"/>
        <v>2</v>
      </c>
      <c r="I8518" s="251" t="s">
        <v>3865</v>
      </c>
      <c r="J8518" s="285" t="s">
        <v>3874</v>
      </c>
      <c r="K8518" s="278" t="e">
        <f t="shared" si="267"/>
        <v>#N/A</v>
      </c>
      <c r="L8518" s="286">
        <v>43704</v>
      </c>
      <c r="M8518" s="286" t="s">
        <v>3248</v>
      </c>
    </row>
    <row r="8519" spans="1:13" s="269" customFormat="1" ht="15.5" thickTop="1" thickBot="1" x14ac:dyDescent="0.4">
      <c r="A8519" s="287" t="s">
        <v>2985</v>
      </c>
      <c r="B8519" s="288" t="e">
        <f>VLOOKUP(A8519,Lists!B:C,2,FALSE)</f>
        <v>#N/A</v>
      </c>
      <c r="C8519" s="288" t="e">
        <f>VLOOKUP(A8519,Lists!B:D,3,FALSE)</f>
        <v>#N/A</v>
      </c>
      <c r="D8519" s="289" t="s">
        <v>666</v>
      </c>
      <c r="E8519" s="289">
        <v>365883</v>
      </c>
      <c r="F8519" s="289" t="s">
        <v>6611</v>
      </c>
      <c r="G8519" s="289" t="s">
        <v>731</v>
      </c>
      <c r="H8519" s="278">
        <f t="shared" si="266"/>
        <v>2</v>
      </c>
      <c r="I8519" s="252" t="s">
        <v>3865</v>
      </c>
      <c r="J8519" s="289" t="s">
        <v>3875</v>
      </c>
      <c r="K8519" s="278" t="e">
        <f t="shared" si="267"/>
        <v>#N/A</v>
      </c>
      <c r="L8519" s="290">
        <v>43704</v>
      </c>
      <c r="M8519" s="290" t="s">
        <v>3248</v>
      </c>
    </row>
    <row r="8520" spans="1:13" s="269" customFormat="1" ht="15.5" hidden="1" thickTop="1" thickBot="1" x14ac:dyDescent="0.4">
      <c r="A8520" s="283" t="s">
        <v>2985</v>
      </c>
      <c r="B8520" s="284" t="e">
        <f>VLOOKUP(A8520,Lists!B:C,2,FALSE)</f>
        <v>#N/A</v>
      </c>
      <c r="C8520" s="284" t="e">
        <f>VLOOKUP(A8520,Lists!B:D,3,FALSE)</f>
        <v>#N/A</v>
      </c>
      <c r="D8520" s="285" t="s">
        <v>752</v>
      </c>
      <c r="E8520" s="285">
        <v>365883</v>
      </c>
      <c r="F8520" s="285" t="s">
        <v>6611</v>
      </c>
      <c r="G8520" s="285" t="s">
        <v>731</v>
      </c>
      <c r="H8520" s="278">
        <f t="shared" si="266"/>
        <v>2</v>
      </c>
      <c r="I8520" s="251" t="s">
        <v>3865</v>
      </c>
      <c r="J8520" s="285" t="s">
        <v>2449</v>
      </c>
      <c r="K8520" s="278" t="e">
        <f t="shared" si="267"/>
        <v>#N/A</v>
      </c>
      <c r="L8520" s="286">
        <v>43704</v>
      </c>
      <c r="M8520" s="286" t="s">
        <v>3248</v>
      </c>
    </row>
    <row r="8521" spans="1:13" s="269" customFormat="1" ht="15.5" hidden="1" thickTop="1" thickBot="1" x14ac:dyDescent="0.4">
      <c r="A8521" s="287" t="s">
        <v>2985</v>
      </c>
      <c r="B8521" s="288" t="e">
        <f>VLOOKUP(A8521,Lists!B:C,2,FALSE)</f>
        <v>#N/A</v>
      </c>
      <c r="C8521" s="288" t="e">
        <f>VLOOKUP(A8521,Lists!B:D,3,FALSE)</f>
        <v>#N/A</v>
      </c>
      <c r="D8521" s="289" t="s">
        <v>5110</v>
      </c>
      <c r="E8521" s="289">
        <v>3349050</v>
      </c>
      <c r="F8521" s="289" t="s">
        <v>6691</v>
      </c>
      <c r="G8521" s="289" t="s">
        <v>731</v>
      </c>
      <c r="H8521" s="278">
        <f t="shared" si="266"/>
        <v>2</v>
      </c>
      <c r="I8521" s="252" t="s">
        <v>3379</v>
      </c>
      <c r="J8521" s="289" t="s">
        <v>3873</v>
      </c>
      <c r="K8521" s="278" t="e">
        <f t="shared" si="267"/>
        <v>#N/A</v>
      </c>
      <c r="L8521" s="290">
        <v>43704</v>
      </c>
      <c r="M8521" s="290" t="s">
        <v>3248</v>
      </c>
    </row>
    <row r="8522" spans="1:13" s="269" customFormat="1" ht="15.5" hidden="1" thickTop="1" thickBot="1" x14ac:dyDescent="0.4">
      <c r="A8522" s="283" t="s">
        <v>2985</v>
      </c>
      <c r="B8522" s="284" t="e">
        <f>VLOOKUP(A8522,Lists!B:C,2,FALSE)</f>
        <v>#N/A</v>
      </c>
      <c r="C8522" s="284" t="e">
        <f>VLOOKUP(A8522,Lists!B:D,3,FALSE)</f>
        <v>#N/A</v>
      </c>
      <c r="D8522" s="285" t="s">
        <v>5111</v>
      </c>
      <c r="E8522" s="285">
        <v>0</v>
      </c>
      <c r="F8522" s="285" t="s">
        <v>6691</v>
      </c>
      <c r="G8522" s="285" t="s">
        <v>731</v>
      </c>
      <c r="H8522" s="278">
        <f t="shared" si="266"/>
        <v>2</v>
      </c>
      <c r="I8522" s="251" t="s">
        <v>3379</v>
      </c>
      <c r="J8522" s="285" t="s">
        <v>3878</v>
      </c>
      <c r="K8522" s="278" t="e">
        <f t="shared" si="267"/>
        <v>#N/A</v>
      </c>
      <c r="L8522" s="286">
        <v>43704</v>
      </c>
      <c r="M8522" s="286" t="s">
        <v>3248</v>
      </c>
    </row>
    <row r="8523" spans="1:13" s="269" customFormat="1" ht="15.5" hidden="1" thickTop="1" thickBot="1" x14ac:dyDescent="0.4">
      <c r="A8523" s="287" t="s">
        <v>2985</v>
      </c>
      <c r="B8523" s="288" t="e">
        <f>VLOOKUP(A8523,Lists!B:C,2,FALSE)</f>
        <v>#N/A</v>
      </c>
      <c r="C8523" s="288" t="e">
        <f>VLOOKUP(A8523,Lists!B:D,3,FALSE)</f>
        <v>#N/A</v>
      </c>
      <c r="D8523" s="289" t="s">
        <v>5112</v>
      </c>
      <c r="E8523" s="289">
        <v>325636</v>
      </c>
      <c r="F8523" s="289" t="s">
        <v>6691</v>
      </c>
      <c r="G8523" s="289" t="s">
        <v>731</v>
      </c>
      <c r="H8523" s="278">
        <f t="shared" si="266"/>
        <v>2</v>
      </c>
      <c r="I8523" s="252" t="s">
        <v>3379</v>
      </c>
      <c r="J8523" s="289" t="s">
        <v>2449</v>
      </c>
      <c r="K8523" s="278" t="e">
        <f t="shared" si="267"/>
        <v>#N/A</v>
      </c>
      <c r="L8523" s="290">
        <v>43704</v>
      </c>
      <c r="M8523" s="290" t="s">
        <v>3248</v>
      </c>
    </row>
    <row r="8524" spans="1:13" s="269" customFormat="1" ht="15.5" hidden="1" thickTop="1" thickBot="1" x14ac:dyDescent="0.4">
      <c r="A8524" s="283" t="s">
        <v>2985</v>
      </c>
      <c r="B8524" s="284" t="e">
        <f>VLOOKUP(A8524,Lists!B:C,2,FALSE)</f>
        <v>#N/A</v>
      </c>
      <c r="C8524" s="284" t="e">
        <f>VLOOKUP(A8524,Lists!B:D,3,FALSE)</f>
        <v>#N/A</v>
      </c>
      <c r="D8524" s="285" t="s">
        <v>5113</v>
      </c>
      <c r="E8524" s="285">
        <v>40247</v>
      </c>
      <c r="F8524" s="285" t="s">
        <v>6691</v>
      </c>
      <c r="G8524" s="285" t="s">
        <v>731</v>
      </c>
      <c r="H8524" s="278">
        <f t="shared" si="266"/>
        <v>2</v>
      </c>
      <c r="I8524" s="251" t="s">
        <v>3379</v>
      </c>
      <c r="J8524" s="285" t="s">
        <v>2449</v>
      </c>
      <c r="K8524" s="278" t="e">
        <f t="shared" si="267"/>
        <v>#N/A</v>
      </c>
      <c r="L8524" s="286">
        <v>43704</v>
      </c>
      <c r="M8524" s="286" t="s">
        <v>3248</v>
      </c>
    </row>
    <row r="8525" spans="1:13" s="269" customFormat="1" ht="15.5" hidden="1" thickTop="1" thickBot="1" x14ac:dyDescent="0.4">
      <c r="A8525" s="287" t="s">
        <v>2985</v>
      </c>
      <c r="B8525" s="288" t="e">
        <f>VLOOKUP(A8525,Lists!B:C,2,FALSE)</f>
        <v>#N/A</v>
      </c>
      <c r="C8525" s="288" t="e">
        <f>VLOOKUP(A8525,Lists!B:D,3,FALSE)</f>
        <v>#N/A</v>
      </c>
      <c r="D8525" s="289" t="s">
        <v>5114</v>
      </c>
      <c r="E8525" s="289">
        <v>0</v>
      </c>
      <c r="F8525" s="289" t="s">
        <v>6691</v>
      </c>
      <c r="G8525" s="289" t="s">
        <v>731</v>
      </c>
      <c r="H8525" s="278">
        <f t="shared" si="266"/>
        <v>2</v>
      </c>
      <c r="I8525" s="252" t="s">
        <v>3379</v>
      </c>
      <c r="J8525" s="289" t="s">
        <v>3887</v>
      </c>
      <c r="K8525" s="278" t="e">
        <f t="shared" si="267"/>
        <v>#N/A</v>
      </c>
      <c r="L8525" s="290">
        <v>43704</v>
      </c>
      <c r="M8525" s="290" t="s">
        <v>3248</v>
      </c>
    </row>
    <row r="8526" spans="1:13" s="269" customFormat="1" ht="15.5" hidden="1" thickTop="1" thickBot="1" x14ac:dyDescent="0.4">
      <c r="A8526" s="283" t="s">
        <v>2983</v>
      </c>
      <c r="B8526" s="284" t="str">
        <f>VLOOKUP(A8526,Lists!B:C,2,FALSE)</f>
        <v>TUR001</v>
      </c>
      <c r="C8526" s="284" t="str">
        <f>VLOOKUP(A8526,Lists!B:D,3,FALSE)</f>
        <v>TUR</v>
      </c>
      <c r="D8526" s="285" t="s">
        <v>533</v>
      </c>
      <c r="E8526" s="285">
        <v>4022403</v>
      </c>
      <c r="F8526" s="285" t="s">
        <v>6692</v>
      </c>
      <c r="G8526" s="285" t="s">
        <v>731</v>
      </c>
      <c r="H8526" s="278">
        <f t="shared" si="266"/>
        <v>2</v>
      </c>
      <c r="I8526" s="251" t="s">
        <v>6144</v>
      </c>
      <c r="J8526" s="285" t="s">
        <v>6698</v>
      </c>
      <c r="K8526" s="278" t="str">
        <f t="shared" si="267"/>
        <v>TUR001People affected</v>
      </c>
      <c r="L8526" s="286">
        <v>43705</v>
      </c>
      <c r="M8526" s="286" t="s">
        <v>3248</v>
      </c>
    </row>
    <row r="8527" spans="1:13" s="269" customFormat="1" ht="15.5" thickTop="1" thickBot="1" x14ac:dyDescent="0.4">
      <c r="A8527" s="287" t="s">
        <v>2983</v>
      </c>
      <c r="B8527" s="288" t="str">
        <f>VLOOKUP(A8527,Lists!B:C,2,FALSE)</f>
        <v>TUR001</v>
      </c>
      <c r="C8527" s="288" t="str">
        <f>VLOOKUP(A8527,Lists!B:D,3,FALSE)</f>
        <v>TUR</v>
      </c>
      <c r="D8527" s="289" t="s">
        <v>666</v>
      </c>
      <c r="E8527" s="289">
        <v>4022403</v>
      </c>
      <c r="F8527" s="289" t="s">
        <v>6692</v>
      </c>
      <c r="G8527" s="289" t="s">
        <v>731</v>
      </c>
      <c r="H8527" s="278">
        <f t="shared" si="266"/>
        <v>2</v>
      </c>
      <c r="I8527" s="252" t="s">
        <v>6144</v>
      </c>
      <c r="J8527" s="289" t="s">
        <v>6146</v>
      </c>
      <c r="K8527" s="278" t="str">
        <f t="shared" si="267"/>
        <v>TUR001People displaced</v>
      </c>
      <c r="L8527" s="290">
        <v>43705</v>
      </c>
      <c r="M8527" s="290" t="s">
        <v>3248</v>
      </c>
    </row>
    <row r="8528" spans="1:13" s="269" customFormat="1" ht="15.5" hidden="1" thickTop="1" thickBot="1" x14ac:dyDescent="0.4">
      <c r="A8528" s="283" t="s">
        <v>2983</v>
      </c>
      <c r="B8528" s="284" t="str">
        <f>VLOOKUP(A8528,Lists!B:C,2,FALSE)</f>
        <v>TUR001</v>
      </c>
      <c r="C8528" s="284" t="str">
        <f>VLOOKUP(A8528,Lists!B:D,3,FALSE)</f>
        <v>TUR</v>
      </c>
      <c r="D8528" s="285" t="s">
        <v>5029</v>
      </c>
      <c r="E8528" s="285">
        <v>610</v>
      </c>
      <c r="F8528" s="285" t="s">
        <v>6693</v>
      </c>
      <c r="G8528" s="285" t="s">
        <v>731</v>
      </c>
      <c r="H8528" s="278">
        <f t="shared" si="266"/>
        <v>2</v>
      </c>
      <c r="I8528" s="251" t="s">
        <v>2597</v>
      </c>
      <c r="J8528" s="285" t="s">
        <v>6699</v>
      </c>
      <c r="K8528" s="278" t="str">
        <f t="shared" si="267"/>
        <v>TUR001Fatalities reported</v>
      </c>
      <c r="L8528" s="286">
        <v>43705</v>
      </c>
      <c r="M8528" s="286" t="s">
        <v>3248</v>
      </c>
    </row>
    <row r="8529" spans="1:13" s="269" customFormat="1" ht="15.5" hidden="1" thickTop="1" thickBot="1" x14ac:dyDescent="0.4">
      <c r="A8529" s="287" t="s">
        <v>2983</v>
      </c>
      <c r="B8529" s="288" t="str">
        <f>VLOOKUP(A8529,Lists!B:C,2,FALSE)</f>
        <v>TUR001</v>
      </c>
      <c r="C8529" s="288" t="str">
        <f>VLOOKUP(A8529,Lists!B:D,3,FALSE)</f>
        <v>TUR</v>
      </c>
      <c r="D8529" s="289" t="s">
        <v>5115</v>
      </c>
      <c r="E8529" s="289">
        <v>610</v>
      </c>
      <c r="F8529" s="289" t="s">
        <v>6693</v>
      </c>
      <c r="G8529" s="289" t="s">
        <v>731</v>
      </c>
      <c r="H8529" s="278">
        <f t="shared" si="266"/>
        <v>2</v>
      </c>
      <c r="I8529" s="252" t="s">
        <v>2597</v>
      </c>
      <c r="J8529" s="289" t="s">
        <v>6699</v>
      </c>
      <c r="K8529" s="278" t="str">
        <f t="shared" si="267"/>
        <v>TUR001Fatalities in all crises</v>
      </c>
      <c r="L8529" s="290">
        <v>43705</v>
      </c>
      <c r="M8529" s="290" t="s">
        <v>3248</v>
      </c>
    </row>
    <row r="8530" spans="1:13" s="269" customFormat="1" ht="15.5" hidden="1" thickTop="1" thickBot="1" x14ac:dyDescent="0.4">
      <c r="A8530" s="283" t="s">
        <v>2983</v>
      </c>
      <c r="B8530" s="284" t="str">
        <f>VLOOKUP(A8530,Lists!B:C,2,FALSE)</f>
        <v>TUR001</v>
      </c>
      <c r="C8530" s="284" t="str">
        <f>VLOOKUP(A8530,Lists!B:D,3,FALSE)</f>
        <v>TUR</v>
      </c>
      <c r="D8530" s="285" t="s">
        <v>5110</v>
      </c>
      <c r="E8530" s="285">
        <v>49588538</v>
      </c>
      <c r="F8530" s="285" t="s">
        <v>2571</v>
      </c>
      <c r="G8530" s="285" t="s">
        <v>731</v>
      </c>
      <c r="H8530" s="278">
        <f t="shared" si="266"/>
        <v>2</v>
      </c>
      <c r="I8530" s="251" t="s">
        <v>2607</v>
      </c>
      <c r="J8530" s="285" t="s">
        <v>4190</v>
      </c>
      <c r="K8530" s="278" t="str">
        <f t="shared" si="267"/>
        <v>TUR001Minimal humanitarian conditions - Level 1</v>
      </c>
      <c r="L8530" s="286">
        <v>43705</v>
      </c>
      <c r="M8530" s="286" t="s">
        <v>3248</v>
      </c>
    </row>
    <row r="8531" spans="1:13" s="269" customFormat="1" ht="15.5" hidden="1" thickTop="1" thickBot="1" x14ac:dyDescent="0.4">
      <c r="A8531" s="287" t="s">
        <v>2983</v>
      </c>
      <c r="B8531" s="288" t="str">
        <f>VLOOKUP(A8531,Lists!B:C,2,FALSE)</f>
        <v>TUR001</v>
      </c>
      <c r="C8531" s="288" t="str">
        <f>VLOOKUP(A8531,Lists!B:D,3,FALSE)</f>
        <v>TUR</v>
      </c>
      <c r="D8531" s="289" t="s">
        <v>5111</v>
      </c>
      <c r="E8531" s="289">
        <v>1315502</v>
      </c>
      <c r="F8531" s="289" t="s">
        <v>6149</v>
      </c>
      <c r="G8531" s="289" t="s">
        <v>731</v>
      </c>
      <c r="H8531" s="278">
        <f t="shared" si="266"/>
        <v>2</v>
      </c>
      <c r="I8531" s="252" t="s">
        <v>2584</v>
      </c>
      <c r="J8531" s="289" t="s">
        <v>4181</v>
      </c>
      <c r="K8531" s="278" t="str">
        <f t="shared" si="267"/>
        <v>TUR001Stressed humanitarian conditions - Level 2</v>
      </c>
      <c r="L8531" s="290">
        <v>43705</v>
      </c>
      <c r="M8531" s="290" t="s">
        <v>3248</v>
      </c>
    </row>
    <row r="8532" spans="1:13" s="269" customFormat="1" ht="15.5" hidden="1" thickTop="1" thickBot="1" x14ac:dyDescent="0.4">
      <c r="A8532" s="283" t="s">
        <v>2983</v>
      </c>
      <c r="B8532" s="284" t="str">
        <f>VLOOKUP(A8532,Lists!B:C,2,FALSE)</f>
        <v>TUR001</v>
      </c>
      <c r="C8532" s="284" t="str">
        <f>VLOOKUP(A8532,Lists!B:D,3,FALSE)</f>
        <v>TUR</v>
      </c>
      <c r="D8532" s="285" t="s">
        <v>5112</v>
      </c>
      <c r="E8532" s="285">
        <v>1666303</v>
      </c>
      <c r="F8532" s="285" t="s">
        <v>2566</v>
      </c>
      <c r="G8532" s="285" t="s">
        <v>731</v>
      </c>
      <c r="H8532" s="278">
        <f t="shared" si="266"/>
        <v>2</v>
      </c>
      <c r="I8532" s="251" t="s">
        <v>2585</v>
      </c>
      <c r="J8532" s="285" t="s">
        <v>4182</v>
      </c>
      <c r="K8532" s="278" t="str">
        <f t="shared" si="267"/>
        <v>TUR001Moderate humanitarian conditions - Level 3</v>
      </c>
      <c r="L8532" s="286">
        <v>43705</v>
      </c>
      <c r="M8532" s="286" t="s">
        <v>3248</v>
      </c>
    </row>
    <row r="8533" spans="1:13" s="269" customFormat="1" ht="15.5" hidden="1" thickTop="1" thickBot="1" x14ac:dyDescent="0.4">
      <c r="A8533" s="287" t="s">
        <v>2983</v>
      </c>
      <c r="B8533" s="288" t="str">
        <f>VLOOKUP(A8533,Lists!B:C,2,FALSE)</f>
        <v>TUR001</v>
      </c>
      <c r="C8533" s="288" t="str">
        <f>VLOOKUP(A8533,Lists!B:D,3,FALSE)</f>
        <v>TUR</v>
      </c>
      <c r="D8533" s="289" t="s">
        <v>5113</v>
      </c>
      <c r="E8533" s="289">
        <v>1040598</v>
      </c>
      <c r="F8533" s="289" t="s">
        <v>2566</v>
      </c>
      <c r="G8533" s="289" t="s">
        <v>731</v>
      </c>
      <c r="H8533" s="278">
        <f t="shared" si="266"/>
        <v>2</v>
      </c>
      <c r="I8533" s="252" t="s">
        <v>2585</v>
      </c>
      <c r="J8533" s="289" t="s">
        <v>6150</v>
      </c>
      <c r="K8533" s="278" t="str">
        <f t="shared" si="267"/>
        <v>TUR001Severe humanitarian conditions - Level 4</v>
      </c>
      <c r="L8533" s="290">
        <v>43705</v>
      </c>
      <c r="M8533" s="290" t="s">
        <v>3248</v>
      </c>
    </row>
    <row r="8534" spans="1:13" s="269" customFormat="1" ht="15.5" hidden="1" thickTop="1" thickBot="1" x14ac:dyDescent="0.4">
      <c r="A8534" s="283" t="s">
        <v>1227</v>
      </c>
      <c r="B8534" s="284" t="str">
        <f>VLOOKUP(A8534,Lists!B:C,2,FALSE)</f>
        <v>TUR002</v>
      </c>
      <c r="C8534" s="284" t="str">
        <f>VLOOKUP(A8534,Lists!B:D,3,FALSE)</f>
        <v>TUR</v>
      </c>
      <c r="D8534" s="285" t="s">
        <v>533</v>
      </c>
      <c r="E8534" s="285">
        <v>3654173</v>
      </c>
      <c r="F8534" s="285" t="s">
        <v>6694</v>
      </c>
      <c r="G8534" s="285" t="s">
        <v>731</v>
      </c>
      <c r="H8534" s="278">
        <f t="shared" si="266"/>
        <v>2</v>
      </c>
      <c r="I8534" s="251" t="s">
        <v>2592</v>
      </c>
      <c r="J8534" s="285" t="s">
        <v>6152</v>
      </c>
      <c r="K8534" s="278" t="str">
        <f t="shared" si="267"/>
        <v>TUR002People affected</v>
      </c>
      <c r="L8534" s="286">
        <v>43705</v>
      </c>
      <c r="M8534" s="286" t="s">
        <v>3248</v>
      </c>
    </row>
    <row r="8535" spans="1:13" s="269" customFormat="1" ht="15.5" thickTop="1" thickBot="1" x14ac:dyDescent="0.4">
      <c r="A8535" s="287" t="s">
        <v>1227</v>
      </c>
      <c r="B8535" s="288" t="str">
        <f>VLOOKUP(A8535,Lists!B:C,2,FALSE)</f>
        <v>TUR002</v>
      </c>
      <c r="C8535" s="288" t="str">
        <f>VLOOKUP(A8535,Lists!B:D,3,FALSE)</f>
        <v>TUR</v>
      </c>
      <c r="D8535" s="289" t="s">
        <v>666</v>
      </c>
      <c r="E8535" s="289">
        <v>3654173</v>
      </c>
      <c r="F8535" s="289" t="s">
        <v>6694</v>
      </c>
      <c r="G8535" s="289" t="s">
        <v>731</v>
      </c>
      <c r="H8535" s="278">
        <f t="shared" si="266"/>
        <v>2</v>
      </c>
      <c r="I8535" s="252" t="s">
        <v>2592</v>
      </c>
      <c r="J8535" s="289" t="s">
        <v>2594</v>
      </c>
      <c r="K8535" s="278" t="str">
        <f t="shared" si="267"/>
        <v>TUR002People displaced</v>
      </c>
      <c r="L8535" s="290">
        <v>43705</v>
      </c>
      <c r="M8535" s="290" t="s">
        <v>3248</v>
      </c>
    </row>
    <row r="8536" spans="1:13" s="269" customFormat="1" ht="15.5" hidden="1" thickTop="1" thickBot="1" x14ac:dyDescent="0.4">
      <c r="A8536" s="283" t="s">
        <v>1227</v>
      </c>
      <c r="B8536" s="284" t="str">
        <f>VLOOKUP(A8536,Lists!B:C,2,FALSE)</f>
        <v>TUR002</v>
      </c>
      <c r="C8536" s="284" t="str">
        <f>VLOOKUP(A8536,Lists!B:D,3,FALSE)</f>
        <v>TUR</v>
      </c>
      <c r="D8536" s="285" t="s">
        <v>5115</v>
      </c>
      <c r="E8536" s="285">
        <v>610</v>
      </c>
      <c r="F8536" s="285" t="s">
        <v>6693</v>
      </c>
      <c r="G8536" s="285" t="s">
        <v>731</v>
      </c>
      <c r="H8536" s="278">
        <f t="shared" si="266"/>
        <v>2</v>
      </c>
      <c r="I8536" s="251" t="s">
        <v>2597</v>
      </c>
      <c r="J8536" s="285" t="s">
        <v>6699</v>
      </c>
      <c r="K8536" s="278" t="str">
        <f t="shared" si="267"/>
        <v>TUR002Fatalities in all crises</v>
      </c>
      <c r="L8536" s="286">
        <v>43705</v>
      </c>
      <c r="M8536" s="286" t="s">
        <v>3248</v>
      </c>
    </row>
    <row r="8537" spans="1:13" s="269" customFormat="1" ht="15.5" hidden="1" thickTop="1" thickBot="1" x14ac:dyDescent="0.4">
      <c r="A8537" s="287" t="s">
        <v>1227</v>
      </c>
      <c r="B8537" s="288" t="str">
        <f>VLOOKUP(A8537,Lists!B:C,2,FALSE)</f>
        <v>TUR002</v>
      </c>
      <c r="C8537" s="288" t="str">
        <f>VLOOKUP(A8537,Lists!B:D,3,FALSE)</f>
        <v>TUR</v>
      </c>
      <c r="D8537" s="289" t="s">
        <v>5110</v>
      </c>
      <c r="E8537" s="289">
        <v>32503356</v>
      </c>
      <c r="F8537" s="289" t="s">
        <v>2568</v>
      </c>
      <c r="G8537" s="289" t="s">
        <v>731</v>
      </c>
      <c r="H8537" s="278">
        <f t="shared" si="266"/>
        <v>2</v>
      </c>
      <c r="I8537" s="252" t="s">
        <v>2590</v>
      </c>
      <c r="J8537" s="289" t="s">
        <v>4185</v>
      </c>
      <c r="K8537" s="278" t="str">
        <f t="shared" si="267"/>
        <v>TUR002Minimal humanitarian conditions - Level 1</v>
      </c>
      <c r="L8537" s="290">
        <v>43705</v>
      </c>
      <c r="M8537" s="290" t="s">
        <v>3248</v>
      </c>
    </row>
    <row r="8538" spans="1:13" s="269" customFormat="1" ht="15.5" hidden="1" thickTop="1" thickBot="1" x14ac:dyDescent="0.4">
      <c r="A8538" s="283" t="s">
        <v>1227</v>
      </c>
      <c r="B8538" s="284" t="str">
        <f>VLOOKUP(A8538,Lists!B:C,2,FALSE)</f>
        <v>TUR002</v>
      </c>
      <c r="C8538" s="284" t="str">
        <f>VLOOKUP(A8538,Lists!B:D,3,FALSE)</f>
        <v>TUR</v>
      </c>
      <c r="D8538" s="285" t="s">
        <v>5111</v>
      </c>
      <c r="E8538" s="285">
        <v>1315502</v>
      </c>
      <c r="F8538" s="285" t="s">
        <v>2566</v>
      </c>
      <c r="G8538" s="285" t="s">
        <v>731</v>
      </c>
      <c r="H8538" s="278">
        <f t="shared" si="266"/>
        <v>2</v>
      </c>
      <c r="I8538" s="251" t="s">
        <v>2584</v>
      </c>
      <c r="J8538" s="285" t="s">
        <v>4186</v>
      </c>
      <c r="K8538" s="278" t="str">
        <f t="shared" si="267"/>
        <v>TUR002Stressed humanitarian conditions - Level 2</v>
      </c>
      <c r="L8538" s="286">
        <v>43705</v>
      </c>
      <c r="M8538" s="286" t="s">
        <v>3248</v>
      </c>
    </row>
    <row r="8539" spans="1:13" s="269" customFormat="1" ht="15.5" hidden="1" thickTop="1" thickBot="1" x14ac:dyDescent="0.4">
      <c r="A8539" s="287" t="s">
        <v>1227</v>
      </c>
      <c r="B8539" s="288" t="str">
        <f>VLOOKUP(A8539,Lists!B:C,2,FALSE)</f>
        <v>TUR002</v>
      </c>
      <c r="C8539" s="288" t="str">
        <f>VLOOKUP(A8539,Lists!B:D,3,FALSE)</f>
        <v>TUR</v>
      </c>
      <c r="D8539" s="289" t="s">
        <v>5112</v>
      </c>
      <c r="E8539" s="289">
        <v>1666303</v>
      </c>
      <c r="F8539" s="289" t="s">
        <v>2566</v>
      </c>
      <c r="G8539" s="289" t="s">
        <v>731</v>
      </c>
      <c r="H8539" s="278">
        <f t="shared" si="266"/>
        <v>2</v>
      </c>
      <c r="I8539" s="252" t="s">
        <v>2585</v>
      </c>
      <c r="J8539" s="289" t="s">
        <v>4187</v>
      </c>
      <c r="K8539" s="278" t="str">
        <f t="shared" si="267"/>
        <v>TUR002Moderate humanitarian conditions - Level 3</v>
      </c>
      <c r="L8539" s="290">
        <v>43705</v>
      </c>
      <c r="M8539" s="290" t="s">
        <v>3248</v>
      </c>
    </row>
    <row r="8540" spans="1:13" s="269" customFormat="1" ht="15.5" hidden="1" thickTop="1" thickBot="1" x14ac:dyDescent="0.4">
      <c r="A8540" s="283" t="s">
        <v>1227</v>
      </c>
      <c r="B8540" s="284" t="str">
        <f>VLOOKUP(A8540,Lists!B:C,2,FALSE)</f>
        <v>TUR002</v>
      </c>
      <c r="C8540" s="284" t="str">
        <f>VLOOKUP(A8540,Lists!B:D,3,FALSE)</f>
        <v>TUR</v>
      </c>
      <c r="D8540" s="285" t="s">
        <v>5113</v>
      </c>
      <c r="E8540" s="285">
        <v>672368</v>
      </c>
      <c r="F8540" s="285" t="s">
        <v>2566</v>
      </c>
      <c r="G8540" s="285" t="s">
        <v>731</v>
      </c>
      <c r="H8540" s="278">
        <f t="shared" si="266"/>
        <v>2</v>
      </c>
      <c r="I8540" s="251" t="s">
        <v>2585</v>
      </c>
      <c r="J8540" s="285" t="s">
        <v>4188</v>
      </c>
      <c r="K8540" s="278" t="str">
        <f t="shared" si="267"/>
        <v>TUR002Severe humanitarian conditions - Level 4</v>
      </c>
      <c r="L8540" s="286">
        <v>43705</v>
      </c>
      <c r="M8540" s="286" t="s">
        <v>3248</v>
      </c>
    </row>
    <row r="8541" spans="1:13" s="269" customFormat="1" ht="15.5" hidden="1" thickTop="1" thickBot="1" x14ac:dyDescent="0.4">
      <c r="A8541" s="287" t="s">
        <v>1228</v>
      </c>
      <c r="B8541" s="288" t="str">
        <f>VLOOKUP(A8541,Lists!B:C,2,FALSE)</f>
        <v>TUR003</v>
      </c>
      <c r="C8541" s="288" t="str">
        <f>VLOOKUP(A8541,Lists!B:D,3,FALSE)</f>
        <v>TUR</v>
      </c>
      <c r="D8541" s="289" t="s">
        <v>533</v>
      </c>
      <c r="E8541" s="289">
        <v>4022403</v>
      </c>
      <c r="F8541" s="289" t="s">
        <v>6692</v>
      </c>
      <c r="G8541" s="289" t="s">
        <v>731</v>
      </c>
      <c r="H8541" s="278">
        <f t="shared" si="266"/>
        <v>2</v>
      </c>
      <c r="I8541" s="252" t="s">
        <v>6144</v>
      </c>
      <c r="J8541" s="289" t="s">
        <v>6700</v>
      </c>
      <c r="K8541" s="278" t="str">
        <f t="shared" si="267"/>
        <v>TUR003People affected</v>
      </c>
      <c r="L8541" s="290">
        <v>43705</v>
      </c>
      <c r="M8541" s="290" t="s">
        <v>3248</v>
      </c>
    </row>
    <row r="8542" spans="1:13" s="269" customFormat="1" ht="15.5" thickTop="1" thickBot="1" x14ac:dyDescent="0.4">
      <c r="A8542" s="283" t="s">
        <v>1228</v>
      </c>
      <c r="B8542" s="284" t="str">
        <f>VLOOKUP(A8542,Lists!B:C,2,FALSE)</f>
        <v>TUR003</v>
      </c>
      <c r="C8542" s="284" t="str">
        <f>VLOOKUP(A8542,Lists!B:D,3,FALSE)</f>
        <v>TUR</v>
      </c>
      <c r="D8542" s="285" t="s">
        <v>666</v>
      </c>
      <c r="E8542" s="285">
        <v>4022403</v>
      </c>
      <c r="F8542" s="285" t="s">
        <v>6692</v>
      </c>
      <c r="G8542" s="285" t="s">
        <v>731</v>
      </c>
      <c r="H8542" s="278">
        <f t="shared" si="266"/>
        <v>2</v>
      </c>
      <c r="I8542" s="251" t="s">
        <v>6144</v>
      </c>
      <c r="J8542" s="285" t="s">
        <v>2610</v>
      </c>
      <c r="K8542" s="278" t="str">
        <f t="shared" si="267"/>
        <v>TUR003People displaced</v>
      </c>
      <c r="L8542" s="286">
        <v>43705</v>
      </c>
      <c r="M8542" s="286" t="s">
        <v>3248</v>
      </c>
    </row>
    <row r="8543" spans="1:13" s="269" customFormat="1" ht="15.5" hidden="1" thickTop="1" thickBot="1" x14ac:dyDescent="0.4">
      <c r="A8543" s="287" t="s">
        <v>1228</v>
      </c>
      <c r="B8543" s="288" t="str">
        <f>VLOOKUP(A8543,Lists!B:C,2,FALSE)</f>
        <v>TUR003</v>
      </c>
      <c r="C8543" s="288" t="str">
        <f>VLOOKUP(A8543,Lists!B:D,3,FALSE)</f>
        <v>TUR</v>
      </c>
      <c r="D8543" s="289" t="s">
        <v>5029</v>
      </c>
      <c r="E8543" s="289">
        <v>106</v>
      </c>
      <c r="F8543" s="289" t="s">
        <v>6695</v>
      </c>
      <c r="G8543" s="289" t="s">
        <v>731</v>
      </c>
      <c r="H8543" s="278">
        <f t="shared" si="266"/>
        <v>2</v>
      </c>
      <c r="I8543" s="252" t="s">
        <v>2611</v>
      </c>
      <c r="J8543" s="289" t="s">
        <v>6701</v>
      </c>
      <c r="K8543" s="278" t="str">
        <f t="shared" si="267"/>
        <v>TUR003Fatalities reported</v>
      </c>
      <c r="L8543" s="290">
        <v>43705</v>
      </c>
      <c r="M8543" s="290" t="s">
        <v>3248</v>
      </c>
    </row>
    <row r="8544" spans="1:13" s="269" customFormat="1" ht="15.5" hidden="1" thickTop="1" thickBot="1" x14ac:dyDescent="0.4">
      <c r="A8544" s="283" t="s">
        <v>1228</v>
      </c>
      <c r="B8544" s="284" t="str">
        <f>VLOOKUP(A8544,Lists!B:C,2,FALSE)</f>
        <v>TUR003</v>
      </c>
      <c r="C8544" s="284" t="str">
        <f>VLOOKUP(A8544,Lists!B:D,3,FALSE)</f>
        <v>TUR</v>
      </c>
      <c r="D8544" s="285" t="s">
        <v>5115</v>
      </c>
      <c r="E8544" s="285">
        <v>610</v>
      </c>
      <c r="F8544" s="285" t="s">
        <v>6693</v>
      </c>
      <c r="G8544" s="285" t="s">
        <v>731</v>
      </c>
      <c r="H8544" s="278">
        <f t="shared" si="266"/>
        <v>2</v>
      </c>
      <c r="I8544" s="251" t="s">
        <v>2597</v>
      </c>
      <c r="J8544" s="285" t="s">
        <v>6699</v>
      </c>
      <c r="K8544" s="278" t="str">
        <f t="shared" si="267"/>
        <v>TUR003Fatalities in all crises</v>
      </c>
      <c r="L8544" s="286">
        <v>43705</v>
      </c>
      <c r="M8544" s="286" t="s">
        <v>3248</v>
      </c>
    </row>
    <row r="8545" spans="1:13" s="269" customFormat="1" ht="15.5" hidden="1" thickTop="1" thickBot="1" x14ac:dyDescent="0.4">
      <c r="A8545" s="287" t="s">
        <v>1228</v>
      </c>
      <c r="B8545" s="288" t="str">
        <f>VLOOKUP(A8545,Lists!B:C,2,FALSE)</f>
        <v>TUR003</v>
      </c>
      <c r="C8545" s="288" t="str">
        <f>VLOOKUP(A8545,Lists!B:D,3,FALSE)</f>
        <v>TUR</v>
      </c>
      <c r="D8545" s="289" t="s">
        <v>5110</v>
      </c>
      <c r="E8545" s="289">
        <v>49588538</v>
      </c>
      <c r="F8545" s="289" t="s">
        <v>2571</v>
      </c>
      <c r="G8545" s="289" t="s">
        <v>731</v>
      </c>
      <c r="H8545" s="278">
        <f t="shared" si="266"/>
        <v>2</v>
      </c>
      <c r="I8545" s="252" t="s">
        <v>2607</v>
      </c>
      <c r="J8545" s="289" t="s">
        <v>4190</v>
      </c>
      <c r="K8545" s="278" t="str">
        <f t="shared" si="267"/>
        <v>TUR003Minimal humanitarian conditions - Level 1</v>
      </c>
      <c r="L8545" s="290">
        <v>43705</v>
      </c>
      <c r="M8545" s="290" t="s">
        <v>3248</v>
      </c>
    </row>
    <row r="8546" spans="1:13" s="269" customFormat="1" ht="15.5" hidden="1" thickTop="1" thickBot="1" x14ac:dyDescent="0.4">
      <c r="A8546" s="283" t="s">
        <v>1228</v>
      </c>
      <c r="B8546" s="284" t="str">
        <f>VLOOKUP(A8546,Lists!B:C,2,FALSE)</f>
        <v>TUR003</v>
      </c>
      <c r="C8546" s="284" t="str">
        <f>VLOOKUP(A8546,Lists!B:D,3,FALSE)</f>
        <v>TUR</v>
      </c>
      <c r="D8546" s="285" t="s">
        <v>5111</v>
      </c>
      <c r="E8546" s="285">
        <v>1315502</v>
      </c>
      <c r="F8546" s="285" t="s">
        <v>6149</v>
      </c>
      <c r="G8546" s="285" t="s">
        <v>731</v>
      </c>
      <c r="H8546" s="278">
        <f t="shared" si="266"/>
        <v>2</v>
      </c>
      <c r="I8546" s="251" t="s">
        <v>2584</v>
      </c>
      <c r="J8546" s="285" t="s">
        <v>4181</v>
      </c>
      <c r="K8546" s="278" t="str">
        <f t="shared" si="267"/>
        <v>TUR003Stressed humanitarian conditions - Level 2</v>
      </c>
      <c r="L8546" s="286">
        <v>43705</v>
      </c>
      <c r="M8546" s="286" t="s">
        <v>3248</v>
      </c>
    </row>
    <row r="8547" spans="1:13" s="269" customFormat="1" ht="15.5" hidden="1" thickTop="1" thickBot="1" x14ac:dyDescent="0.4">
      <c r="A8547" s="287" t="s">
        <v>1228</v>
      </c>
      <c r="B8547" s="288" t="str">
        <f>VLOOKUP(A8547,Lists!B:C,2,FALSE)</f>
        <v>TUR003</v>
      </c>
      <c r="C8547" s="288" t="str">
        <f>VLOOKUP(A8547,Lists!B:D,3,FALSE)</f>
        <v>TUR</v>
      </c>
      <c r="D8547" s="289" t="s">
        <v>5112</v>
      </c>
      <c r="E8547" s="289">
        <v>1666303</v>
      </c>
      <c r="F8547" s="289" t="s">
        <v>2566</v>
      </c>
      <c r="G8547" s="289" t="s">
        <v>731</v>
      </c>
      <c r="H8547" s="278">
        <f t="shared" si="266"/>
        <v>2</v>
      </c>
      <c r="I8547" s="252" t="s">
        <v>2585</v>
      </c>
      <c r="J8547" s="289" t="s">
        <v>4182</v>
      </c>
      <c r="K8547" s="278" t="str">
        <f t="shared" si="267"/>
        <v>TUR003Moderate humanitarian conditions - Level 3</v>
      </c>
      <c r="L8547" s="290">
        <v>43705</v>
      </c>
      <c r="M8547" s="290" t="s">
        <v>3248</v>
      </c>
    </row>
    <row r="8548" spans="1:13" s="269" customFormat="1" ht="15.5" hidden="1" thickTop="1" thickBot="1" x14ac:dyDescent="0.4">
      <c r="A8548" s="283" t="s">
        <v>1228</v>
      </c>
      <c r="B8548" s="284" t="str">
        <f>VLOOKUP(A8548,Lists!B:C,2,FALSE)</f>
        <v>TUR003</v>
      </c>
      <c r="C8548" s="284" t="str">
        <f>VLOOKUP(A8548,Lists!B:D,3,FALSE)</f>
        <v>TUR</v>
      </c>
      <c r="D8548" s="285" t="s">
        <v>5113</v>
      </c>
      <c r="E8548" s="285">
        <v>1040598</v>
      </c>
      <c r="F8548" s="285" t="s">
        <v>2566</v>
      </c>
      <c r="G8548" s="285" t="s">
        <v>731</v>
      </c>
      <c r="H8548" s="278">
        <f t="shared" si="266"/>
        <v>2</v>
      </c>
      <c r="I8548" s="251" t="s">
        <v>2585</v>
      </c>
      <c r="J8548" s="285" t="s">
        <v>6150</v>
      </c>
      <c r="K8548" s="278" t="str">
        <f t="shared" si="267"/>
        <v>TUR003Severe humanitarian conditions - Level 4</v>
      </c>
      <c r="L8548" s="286">
        <v>43705</v>
      </c>
      <c r="M8548" s="286" t="s">
        <v>3248</v>
      </c>
    </row>
    <row r="8549" spans="1:13" s="269" customFormat="1" ht="15.5" hidden="1" thickTop="1" thickBot="1" x14ac:dyDescent="0.4">
      <c r="A8549" s="287" t="s">
        <v>1229</v>
      </c>
      <c r="B8549" s="288" t="str">
        <f>VLOOKUP(A8549,Lists!B:C,2,FALSE)</f>
        <v>TUR004</v>
      </c>
      <c r="C8549" s="288" t="str">
        <f>VLOOKUP(A8549,Lists!B:D,3,FALSE)</f>
        <v>TUR</v>
      </c>
      <c r="D8549" s="289" t="s">
        <v>5029</v>
      </c>
      <c r="E8549" s="289">
        <v>504</v>
      </c>
      <c r="F8549" s="289" t="s">
        <v>6696</v>
      </c>
      <c r="G8549" s="289" t="s">
        <v>731</v>
      </c>
      <c r="H8549" s="278">
        <f t="shared" si="266"/>
        <v>2</v>
      </c>
      <c r="I8549" s="252" t="s">
        <v>1786</v>
      </c>
      <c r="J8549" s="289" t="s">
        <v>6702</v>
      </c>
      <c r="K8549" s="278" t="str">
        <f t="shared" si="267"/>
        <v>TUR004Fatalities reported</v>
      </c>
      <c r="L8549" s="290">
        <v>43705</v>
      </c>
      <c r="M8549" s="290" t="s">
        <v>3248</v>
      </c>
    </row>
    <row r="8550" spans="1:13" s="269" customFormat="1" ht="15.5" hidden="1" thickTop="1" thickBot="1" x14ac:dyDescent="0.4">
      <c r="A8550" s="283" t="s">
        <v>1229</v>
      </c>
      <c r="B8550" s="284" t="str">
        <f>VLOOKUP(A8550,Lists!B:C,2,FALSE)</f>
        <v>TUR004</v>
      </c>
      <c r="C8550" s="284" t="str">
        <f>VLOOKUP(A8550,Lists!B:D,3,FALSE)</f>
        <v>TUR</v>
      </c>
      <c r="D8550" s="285" t="s">
        <v>5115</v>
      </c>
      <c r="E8550" s="285">
        <v>610</v>
      </c>
      <c r="F8550" s="285" t="s">
        <v>6693</v>
      </c>
      <c r="G8550" s="285" t="s">
        <v>731</v>
      </c>
      <c r="H8550" s="278">
        <f t="shared" si="266"/>
        <v>2</v>
      </c>
      <c r="I8550" s="251" t="s">
        <v>1786</v>
      </c>
      <c r="J8550" s="285" t="s">
        <v>6699</v>
      </c>
      <c r="K8550" s="278" t="str">
        <f t="shared" si="267"/>
        <v>TUR004Fatalities in all crises</v>
      </c>
      <c r="L8550" s="286">
        <v>43705</v>
      </c>
      <c r="M8550" s="286" t="s">
        <v>3248</v>
      </c>
    </row>
    <row r="8551" spans="1:13" s="269" customFormat="1" ht="15.5" hidden="1" thickTop="1" thickBot="1" x14ac:dyDescent="0.4">
      <c r="A8551" s="287" t="s">
        <v>2970</v>
      </c>
      <c r="B8551" s="288" t="str">
        <f>VLOOKUP(A8551,Lists!B:C,2,FALSE)</f>
        <v>MLI001</v>
      </c>
      <c r="C8551" s="288" t="str">
        <f>VLOOKUP(A8551,Lists!B:D,3,FALSE)</f>
        <v>MLI</v>
      </c>
      <c r="D8551" s="289" t="s">
        <v>5029</v>
      </c>
      <c r="E8551" s="289">
        <v>1089</v>
      </c>
      <c r="F8551" s="289" t="s">
        <v>6696</v>
      </c>
      <c r="G8551" s="289" t="s">
        <v>731</v>
      </c>
      <c r="H8551" s="278">
        <f t="shared" si="266"/>
        <v>2</v>
      </c>
      <c r="I8551" s="252" t="s">
        <v>1786</v>
      </c>
      <c r="J8551" s="289" t="s">
        <v>6703</v>
      </c>
      <c r="K8551" s="278" t="str">
        <f t="shared" si="267"/>
        <v>MLI001Fatalities reported</v>
      </c>
      <c r="L8551" s="290">
        <v>43705</v>
      </c>
      <c r="M8551" s="290" t="s">
        <v>3248</v>
      </c>
    </row>
    <row r="8552" spans="1:13" s="269" customFormat="1" ht="15.5" hidden="1" thickTop="1" thickBot="1" x14ac:dyDescent="0.4">
      <c r="A8552" s="283" t="s">
        <v>2970</v>
      </c>
      <c r="B8552" s="284" t="str">
        <f>VLOOKUP(A8552,Lists!B:C,2,FALSE)</f>
        <v>MLI001</v>
      </c>
      <c r="C8552" s="284" t="str">
        <f>VLOOKUP(A8552,Lists!B:D,3,FALSE)</f>
        <v>MLI</v>
      </c>
      <c r="D8552" s="285" t="s">
        <v>5115</v>
      </c>
      <c r="E8552" s="285">
        <v>1089</v>
      </c>
      <c r="F8552" s="285" t="s">
        <v>6693</v>
      </c>
      <c r="G8552" s="285" t="s">
        <v>731</v>
      </c>
      <c r="H8552" s="278">
        <f t="shared" si="266"/>
        <v>2</v>
      </c>
      <c r="I8552" s="251" t="s">
        <v>1786</v>
      </c>
      <c r="J8552" s="285" t="s">
        <v>6703</v>
      </c>
      <c r="K8552" s="278" t="str">
        <f t="shared" si="267"/>
        <v>MLI001Fatalities in all crises</v>
      </c>
      <c r="L8552" s="286">
        <v>43705</v>
      </c>
      <c r="M8552" s="286" t="s">
        <v>3248</v>
      </c>
    </row>
    <row r="8553" spans="1:13" s="269" customFormat="1" ht="15.5" hidden="1" thickTop="1" thickBot="1" x14ac:dyDescent="0.4">
      <c r="A8553" s="287" t="s">
        <v>2953</v>
      </c>
      <c r="B8553" s="288" t="str">
        <f>VLOOKUP(A8553,Lists!B:C,2,FALSE)</f>
        <v>CAF001</v>
      </c>
      <c r="C8553" s="288" t="str">
        <f>VLOOKUP(A8553,Lists!B:D,3,FALSE)</f>
        <v>CAF</v>
      </c>
      <c r="D8553" s="289" t="s">
        <v>5029</v>
      </c>
      <c r="E8553" s="289">
        <v>276</v>
      </c>
      <c r="F8553" s="289" t="s">
        <v>6696</v>
      </c>
      <c r="G8553" s="289" t="s">
        <v>731</v>
      </c>
      <c r="H8553" s="278">
        <f t="shared" si="266"/>
        <v>2</v>
      </c>
      <c r="I8553" s="252" t="s">
        <v>1786</v>
      </c>
      <c r="J8553" s="289" t="s">
        <v>5676</v>
      </c>
      <c r="K8553" s="278" t="str">
        <f t="shared" si="267"/>
        <v>CAF001Fatalities reported</v>
      </c>
      <c r="L8553" s="290">
        <v>43705</v>
      </c>
      <c r="M8553" s="290" t="s">
        <v>3248</v>
      </c>
    </row>
    <row r="8554" spans="1:13" s="269" customFormat="1" ht="15.5" hidden="1" thickTop="1" thickBot="1" x14ac:dyDescent="0.4">
      <c r="A8554" s="283" t="s">
        <v>2953</v>
      </c>
      <c r="B8554" s="284" t="str">
        <f>VLOOKUP(A8554,Lists!B:C,2,FALSE)</f>
        <v>CAF001</v>
      </c>
      <c r="C8554" s="284" t="str">
        <f>VLOOKUP(A8554,Lists!B:D,3,FALSE)</f>
        <v>CAF</v>
      </c>
      <c r="D8554" s="285" t="s">
        <v>5115</v>
      </c>
      <c r="E8554" s="285">
        <v>276</v>
      </c>
      <c r="F8554" s="285" t="s">
        <v>6693</v>
      </c>
      <c r="G8554" s="285" t="s">
        <v>731</v>
      </c>
      <c r="H8554" s="278">
        <f t="shared" si="266"/>
        <v>2</v>
      </c>
      <c r="I8554" s="251" t="s">
        <v>1786</v>
      </c>
      <c r="J8554" s="285" t="s">
        <v>5676</v>
      </c>
      <c r="K8554" s="278" t="str">
        <f t="shared" si="267"/>
        <v>CAF001Fatalities in all crises</v>
      </c>
      <c r="L8554" s="286">
        <v>43705</v>
      </c>
      <c r="M8554" s="286" t="s">
        <v>3248</v>
      </c>
    </row>
    <row r="8555" spans="1:13" s="269" customFormat="1" ht="15.5" thickTop="1" thickBot="1" x14ac:dyDescent="0.4">
      <c r="A8555" s="287" t="s">
        <v>2953</v>
      </c>
      <c r="B8555" s="288" t="str">
        <f>VLOOKUP(A8555,Lists!B:C,2,FALSE)</f>
        <v>CAF001</v>
      </c>
      <c r="C8555" s="288" t="str">
        <f>VLOOKUP(A8555,Lists!B:D,3,FALSE)</f>
        <v>CAF</v>
      </c>
      <c r="D8555" s="289" t="s">
        <v>666</v>
      </c>
      <c r="E8555" s="289">
        <v>1785512</v>
      </c>
      <c r="F8555" s="289" t="s">
        <v>6697</v>
      </c>
      <c r="G8555" s="289" t="s">
        <v>731</v>
      </c>
      <c r="H8555" s="278">
        <f t="shared" si="266"/>
        <v>2</v>
      </c>
      <c r="I8555" s="252" t="s">
        <v>5674</v>
      </c>
      <c r="J8555" s="289" t="s">
        <v>5675</v>
      </c>
      <c r="K8555" s="278" t="str">
        <f t="shared" si="267"/>
        <v>CAF001People displaced</v>
      </c>
      <c r="L8555" s="290">
        <v>43705</v>
      </c>
      <c r="M8555" s="290" t="s">
        <v>3248</v>
      </c>
    </row>
    <row r="8556" spans="1:13" s="269" customFormat="1" ht="15.5" hidden="1" thickTop="1" thickBot="1" x14ac:dyDescent="0.4">
      <c r="A8556" s="283" t="s">
        <v>3400</v>
      </c>
      <c r="B8556" s="284" t="str">
        <f>VLOOKUP(A8556,Lists!B:C,2,FALSE)</f>
        <v>NER001</v>
      </c>
      <c r="C8556" s="284" t="str">
        <f>VLOOKUP(A8556,Lists!B:D,3,FALSE)</f>
        <v>NER</v>
      </c>
      <c r="D8556" s="285" t="s">
        <v>5029</v>
      </c>
      <c r="E8556" s="285">
        <v>366</v>
      </c>
      <c r="F8556" s="285" t="s">
        <v>6696</v>
      </c>
      <c r="G8556" s="285" t="s">
        <v>731</v>
      </c>
      <c r="H8556" s="278">
        <f t="shared" si="266"/>
        <v>2</v>
      </c>
      <c r="I8556" s="251" t="s">
        <v>1786</v>
      </c>
      <c r="J8556" s="285" t="s">
        <v>6704</v>
      </c>
      <c r="K8556" s="278" t="str">
        <f t="shared" si="267"/>
        <v>NER001Fatalities reported</v>
      </c>
      <c r="L8556" s="286">
        <v>43705</v>
      </c>
      <c r="M8556" s="286" t="s">
        <v>3248</v>
      </c>
    </row>
    <row r="8557" spans="1:13" s="269" customFormat="1" ht="15.5" hidden="1" thickTop="1" thickBot="1" x14ac:dyDescent="0.4">
      <c r="A8557" s="287" t="s">
        <v>3400</v>
      </c>
      <c r="B8557" s="288" t="str">
        <f>VLOOKUP(A8557,Lists!B:C,2,FALSE)</f>
        <v>NER001</v>
      </c>
      <c r="C8557" s="288" t="str">
        <f>VLOOKUP(A8557,Lists!B:D,3,FALSE)</f>
        <v>NER</v>
      </c>
      <c r="D8557" s="289" t="s">
        <v>5115</v>
      </c>
      <c r="E8557" s="289">
        <v>366</v>
      </c>
      <c r="F8557" s="289" t="s">
        <v>6693</v>
      </c>
      <c r="G8557" s="289" t="s">
        <v>731</v>
      </c>
      <c r="H8557" s="278">
        <f t="shared" si="266"/>
        <v>2</v>
      </c>
      <c r="I8557" s="252" t="s">
        <v>1786</v>
      </c>
      <c r="J8557" s="289" t="s">
        <v>6704</v>
      </c>
      <c r="K8557" s="278" t="str">
        <f t="shared" si="267"/>
        <v>NER001Fatalities in all crises</v>
      </c>
      <c r="L8557" s="290">
        <v>43705</v>
      </c>
      <c r="M8557" s="290" t="s">
        <v>3248</v>
      </c>
    </row>
    <row r="8558" spans="1:13" s="269" customFormat="1" ht="15.5" hidden="1" thickTop="1" thickBot="1" x14ac:dyDescent="0.4">
      <c r="A8558" s="283" t="s">
        <v>2973</v>
      </c>
      <c r="B8558" s="284" t="str">
        <f>VLOOKUP(A8558,Lists!B:C,2,FALSE)</f>
        <v>NER002</v>
      </c>
      <c r="C8558" s="284" t="str">
        <f>VLOOKUP(A8558,Lists!B:D,3,FALSE)</f>
        <v>NER</v>
      </c>
      <c r="D8558" s="285" t="s">
        <v>5029</v>
      </c>
      <c r="E8558" s="285">
        <v>281</v>
      </c>
      <c r="F8558" s="285" t="s">
        <v>6696</v>
      </c>
      <c r="G8558" s="285" t="s">
        <v>731</v>
      </c>
      <c r="H8558" s="278">
        <f t="shared" si="266"/>
        <v>2</v>
      </c>
      <c r="I8558" s="251" t="s">
        <v>1786</v>
      </c>
      <c r="J8558" s="285" t="s">
        <v>6705</v>
      </c>
      <c r="K8558" s="278" t="str">
        <f t="shared" si="267"/>
        <v>NER002Fatalities reported</v>
      </c>
      <c r="L8558" s="286">
        <v>43705</v>
      </c>
      <c r="M8558" s="286" t="s">
        <v>3248</v>
      </c>
    </row>
    <row r="8559" spans="1:13" s="269" customFormat="1" ht="15.5" hidden="1" thickTop="1" thickBot="1" x14ac:dyDescent="0.4">
      <c r="A8559" s="287" t="s">
        <v>2973</v>
      </c>
      <c r="B8559" s="288" t="str">
        <f>VLOOKUP(A8559,Lists!B:C,2,FALSE)</f>
        <v>NER002</v>
      </c>
      <c r="C8559" s="288" t="str">
        <f>VLOOKUP(A8559,Lists!B:D,3,FALSE)</f>
        <v>NER</v>
      </c>
      <c r="D8559" s="289" t="s">
        <v>5115</v>
      </c>
      <c r="E8559" s="289">
        <v>366</v>
      </c>
      <c r="F8559" s="289" t="s">
        <v>6693</v>
      </c>
      <c r="G8559" s="289" t="s">
        <v>731</v>
      </c>
      <c r="H8559" s="278">
        <f t="shared" si="266"/>
        <v>2</v>
      </c>
      <c r="I8559" s="252" t="s">
        <v>1786</v>
      </c>
      <c r="J8559" s="289" t="s">
        <v>6704</v>
      </c>
      <c r="K8559" s="278" t="str">
        <f t="shared" si="267"/>
        <v>NER002Fatalities in all crises</v>
      </c>
      <c r="L8559" s="290">
        <v>43705</v>
      </c>
      <c r="M8559" s="290" t="s">
        <v>3248</v>
      </c>
    </row>
    <row r="8560" spans="1:13" s="269" customFormat="1" ht="15.5" hidden="1" thickTop="1" thickBot="1" x14ac:dyDescent="0.4">
      <c r="A8560" s="283" t="s">
        <v>788</v>
      </c>
      <c r="B8560" s="284" t="str">
        <f>VLOOKUP(A8560,Lists!B:C,2,FALSE)</f>
        <v>NER003</v>
      </c>
      <c r="C8560" s="284" t="str">
        <f>VLOOKUP(A8560,Lists!B:D,3,FALSE)</f>
        <v>NER</v>
      </c>
      <c r="D8560" s="285" t="s">
        <v>5029</v>
      </c>
      <c r="E8560" s="285">
        <v>85</v>
      </c>
      <c r="F8560" s="285" t="s">
        <v>6696</v>
      </c>
      <c r="G8560" s="285" t="s">
        <v>731</v>
      </c>
      <c r="H8560" s="278">
        <f t="shared" si="266"/>
        <v>2</v>
      </c>
      <c r="I8560" s="251" t="s">
        <v>1786</v>
      </c>
      <c r="J8560" s="285" t="s">
        <v>6706</v>
      </c>
      <c r="K8560" s="278" t="str">
        <f t="shared" si="267"/>
        <v>NER003Fatalities reported</v>
      </c>
      <c r="L8560" s="286">
        <v>43705</v>
      </c>
      <c r="M8560" s="286" t="s">
        <v>3248</v>
      </c>
    </row>
    <row r="8561" spans="1:13" s="269" customFormat="1" ht="15.5" hidden="1" thickTop="1" thickBot="1" x14ac:dyDescent="0.4">
      <c r="A8561" s="287" t="s">
        <v>788</v>
      </c>
      <c r="B8561" s="288" t="str">
        <f>VLOOKUP(A8561,Lists!B:C,2,FALSE)</f>
        <v>NER003</v>
      </c>
      <c r="C8561" s="288" t="str">
        <f>VLOOKUP(A8561,Lists!B:D,3,FALSE)</f>
        <v>NER</v>
      </c>
      <c r="D8561" s="289" t="s">
        <v>5115</v>
      </c>
      <c r="E8561" s="289">
        <v>366</v>
      </c>
      <c r="F8561" s="289" t="s">
        <v>6693</v>
      </c>
      <c r="G8561" s="289" t="s">
        <v>731</v>
      </c>
      <c r="H8561" s="278">
        <f t="shared" si="266"/>
        <v>2</v>
      </c>
      <c r="I8561" s="252" t="s">
        <v>1786</v>
      </c>
      <c r="J8561" s="289" t="s">
        <v>6704</v>
      </c>
      <c r="K8561" s="278" t="str">
        <f t="shared" si="267"/>
        <v>NER003Fatalities in all crises</v>
      </c>
      <c r="L8561" s="290">
        <v>43705</v>
      </c>
      <c r="M8561" s="290" t="s">
        <v>3248</v>
      </c>
    </row>
    <row r="8562" spans="1:13" s="269" customFormat="1" ht="15.5" hidden="1" thickTop="1" thickBot="1" x14ac:dyDescent="0.4">
      <c r="A8562" s="283" t="s">
        <v>2959</v>
      </c>
      <c r="B8562" s="284" t="str">
        <f>VLOOKUP(A8562,Lists!B:C,2,FALSE)</f>
        <v>ETH001</v>
      </c>
      <c r="C8562" s="284" t="str">
        <f>VLOOKUP(A8562,Lists!B:D,3,FALSE)</f>
        <v>ETH</v>
      </c>
      <c r="D8562" s="285" t="s">
        <v>5029</v>
      </c>
      <c r="E8562" s="285">
        <v>205</v>
      </c>
      <c r="F8562" s="285" t="s">
        <v>6696</v>
      </c>
      <c r="G8562" s="285" t="s">
        <v>731</v>
      </c>
      <c r="H8562" s="278">
        <f t="shared" si="266"/>
        <v>2</v>
      </c>
      <c r="I8562" s="251" t="s">
        <v>1786</v>
      </c>
      <c r="J8562" s="285" t="s">
        <v>6707</v>
      </c>
      <c r="K8562" s="278" t="str">
        <f t="shared" si="267"/>
        <v>ETH001Fatalities reported</v>
      </c>
      <c r="L8562" s="286">
        <v>43705</v>
      </c>
      <c r="M8562" s="286" t="s">
        <v>3248</v>
      </c>
    </row>
    <row r="8563" spans="1:13" s="269" customFormat="1" ht="15.5" hidden="1" thickTop="1" thickBot="1" x14ac:dyDescent="0.4">
      <c r="A8563" s="287" t="s">
        <v>2959</v>
      </c>
      <c r="B8563" s="288" t="str">
        <f>VLOOKUP(A8563,Lists!B:C,2,FALSE)</f>
        <v>ETH001</v>
      </c>
      <c r="C8563" s="288" t="str">
        <f>VLOOKUP(A8563,Lists!B:D,3,FALSE)</f>
        <v>ETH</v>
      </c>
      <c r="D8563" s="289" t="s">
        <v>5115</v>
      </c>
      <c r="E8563" s="289">
        <v>205</v>
      </c>
      <c r="F8563" s="289" t="s">
        <v>6693</v>
      </c>
      <c r="G8563" s="289" t="s">
        <v>731</v>
      </c>
      <c r="H8563" s="278">
        <f t="shared" si="266"/>
        <v>2</v>
      </c>
      <c r="I8563" s="252" t="s">
        <v>1786</v>
      </c>
      <c r="J8563" s="289" t="s">
        <v>6707</v>
      </c>
      <c r="K8563" s="278" t="str">
        <f t="shared" si="267"/>
        <v>ETH001Fatalities in all crises</v>
      </c>
      <c r="L8563" s="290">
        <v>43705</v>
      </c>
      <c r="M8563" s="290" t="s">
        <v>3248</v>
      </c>
    </row>
    <row r="8564" spans="1:13" s="269" customFormat="1" ht="15.5" hidden="1" thickTop="1" thickBot="1" x14ac:dyDescent="0.4">
      <c r="A8564" s="283" t="s">
        <v>5596</v>
      </c>
      <c r="B8564" s="284" t="str">
        <f>VLOOKUP(A8564,Lists!B:C,2,FALSE)</f>
        <v>TCD001</v>
      </c>
      <c r="C8564" s="284" t="str">
        <f>VLOOKUP(A8564,Lists!B:D,3,FALSE)</f>
        <v>TCD</v>
      </c>
      <c r="D8564" s="285" t="s">
        <v>5029</v>
      </c>
      <c r="E8564" s="285">
        <v>356</v>
      </c>
      <c r="F8564" s="285" t="s">
        <v>6696</v>
      </c>
      <c r="G8564" s="285" t="s">
        <v>731</v>
      </c>
      <c r="H8564" s="278">
        <f t="shared" si="266"/>
        <v>2</v>
      </c>
      <c r="I8564" s="251" t="s">
        <v>1786</v>
      </c>
      <c r="J8564" s="285" t="s">
        <v>6708</v>
      </c>
      <c r="K8564" s="278" t="str">
        <f t="shared" si="267"/>
        <v>TCD001Fatalities reported</v>
      </c>
      <c r="L8564" s="286">
        <v>43705</v>
      </c>
      <c r="M8564" s="286" t="s">
        <v>3248</v>
      </c>
    </row>
    <row r="8565" spans="1:13" s="269" customFormat="1" ht="15.5" hidden="1" thickTop="1" thickBot="1" x14ac:dyDescent="0.4">
      <c r="A8565" s="287" t="s">
        <v>5596</v>
      </c>
      <c r="B8565" s="288" t="str">
        <f>VLOOKUP(A8565,Lists!B:C,2,FALSE)</f>
        <v>TCD001</v>
      </c>
      <c r="C8565" s="288" t="str">
        <f>VLOOKUP(A8565,Lists!B:D,3,FALSE)</f>
        <v>TCD</v>
      </c>
      <c r="D8565" s="289" t="s">
        <v>5115</v>
      </c>
      <c r="E8565" s="289">
        <v>356</v>
      </c>
      <c r="F8565" s="289" t="s">
        <v>6696</v>
      </c>
      <c r="G8565" s="289" t="s">
        <v>731</v>
      </c>
      <c r="H8565" s="278">
        <f t="shared" si="266"/>
        <v>2</v>
      </c>
      <c r="I8565" s="252" t="s">
        <v>1786</v>
      </c>
      <c r="J8565" s="289" t="s">
        <v>6708</v>
      </c>
      <c r="K8565" s="278" t="str">
        <f t="shared" si="267"/>
        <v>TCD001Fatalities in all crises</v>
      </c>
      <c r="L8565" s="290">
        <v>43705</v>
      </c>
      <c r="M8565" s="290" t="s">
        <v>3248</v>
      </c>
    </row>
    <row r="8566" spans="1:13" s="269" customFormat="1" ht="15.5" hidden="1" thickTop="1" thickBot="1" x14ac:dyDescent="0.4">
      <c r="A8566" s="283" t="s">
        <v>1252</v>
      </c>
      <c r="B8566" s="284" t="str">
        <f>VLOOKUP(A8566,Lists!B:C,2,FALSE)</f>
        <v>TCD003</v>
      </c>
      <c r="C8566" s="284" t="str">
        <f>VLOOKUP(A8566,Lists!B:D,3,FALSE)</f>
        <v>TCD</v>
      </c>
      <c r="D8566" s="285" t="s">
        <v>5029</v>
      </c>
      <c r="E8566" s="285">
        <v>205</v>
      </c>
      <c r="F8566" s="285" t="s">
        <v>6696</v>
      </c>
      <c r="G8566" s="285" t="s">
        <v>731</v>
      </c>
      <c r="H8566" s="278">
        <f t="shared" si="266"/>
        <v>2</v>
      </c>
      <c r="I8566" s="251" t="s">
        <v>1786</v>
      </c>
      <c r="J8566" s="285" t="s">
        <v>6709</v>
      </c>
      <c r="K8566" s="278" t="str">
        <f t="shared" si="267"/>
        <v>TCD003Fatalities reported</v>
      </c>
      <c r="L8566" s="286">
        <v>43705</v>
      </c>
      <c r="M8566" s="286" t="s">
        <v>3248</v>
      </c>
    </row>
    <row r="8567" spans="1:13" s="269" customFormat="1" ht="15.5" hidden="1" thickTop="1" thickBot="1" x14ac:dyDescent="0.4">
      <c r="A8567" s="287" t="s">
        <v>1252</v>
      </c>
      <c r="B8567" s="288" t="str">
        <f>VLOOKUP(A8567,Lists!B:C,2,FALSE)</f>
        <v>TCD003</v>
      </c>
      <c r="C8567" s="288" t="str">
        <f>VLOOKUP(A8567,Lists!B:D,3,FALSE)</f>
        <v>TCD</v>
      </c>
      <c r="D8567" s="289" t="s">
        <v>5115</v>
      </c>
      <c r="E8567" s="289">
        <v>356</v>
      </c>
      <c r="F8567" s="289" t="s">
        <v>6696</v>
      </c>
      <c r="G8567" s="289" t="s">
        <v>731</v>
      </c>
      <c r="H8567" s="278">
        <f t="shared" si="266"/>
        <v>2</v>
      </c>
      <c r="I8567" s="252" t="s">
        <v>1786</v>
      </c>
      <c r="J8567" s="289" t="s">
        <v>6708</v>
      </c>
      <c r="K8567" s="278" t="str">
        <f t="shared" si="267"/>
        <v>TCD003Fatalities in all crises</v>
      </c>
      <c r="L8567" s="290">
        <v>43705</v>
      </c>
      <c r="M8567" s="290" t="s">
        <v>3248</v>
      </c>
    </row>
    <row r="8568" spans="1:13" s="269" customFormat="1" ht="15.5" hidden="1" thickTop="1" thickBot="1" x14ac:dyDescent="0.4">
      <c r="A8568" s="283" t="s">
        <v>1254</v>
      </c>
      <c r="B8568" s="284" t="str">
        <f>VLOOKUP(A8568,Lists!B:C,2,FALSE)</f>
        <v>TCD005</v>
      </c>
      <c r="C8568" s="284" t="str">
        <f>VLOOKUP(A8568,Lists!B:D,3,FALSE)</f>
        <v>TCD</v>
      </c>
      <c r="D8568" s="285" t="s">
        <v>5115</v>
      </c>
      <c r="E8568" s="285">
        <v>356</v>
      </c>
      <c r="F8568" s="285" t="s">
        <v>6696</v>
      </c>
      <c r="G8568" s="285" t="s">
        <v>731</v>
      </c>
      <c r="H8568" s="278">
        <f t="shared" si="266"/>
        <v>2</v>
      </c>
      <c r="I8568" s="251" t="s">
        <v>1786</v>
      </c>
      <c r="J8568" s="285" t="s">
        <v>6708</v>
      </c>
      <c r="K8568" s="278" t="str">
        <f t="shared" si="267"/>
        <v>TCD005Fatalities in all crises</v>
      </c>
      <c r="L8568" s="286">
        <v>43705</v>
      </c>
      <c r="M8568" s="286" t="s">
        <v>3248</v>
      </c>
    </row>
    <row r="8569" spans="1:13" s="269" customFormat="1" ht="15.5" hidden="1" thickTop="1" thickBot="1" x14ac:dyDescent="0.4">
      <c r="A8569" s="287" t="s">
        <v>1253</v>
      </c>
      <c r="B8569" s="288" t="str">
        <f>VLOOKUP(A8569,Lists!B:C,2,FALSE)</f>
        <v>TCD004</v>
      </c>
      <c r="C8569" s="288" t="str">
        <f>VLOOKUP(A8569,Lists!B:D,3,FALSE)</f>
        <v>TCD</v>
      </c>
      <c r="D8569" s="289" t="s">
        <v>5115</v>
      </c>
      <c r="E8569" s="289">
        <v>356</v>
      </c>
      <c r="F8569" s="289" t="s">
        <v>6696</v>
      </c>
      <c r="G8569" s="289" t="s">
        <v>731</v>
      </c>
      <c r="H8569" s="278">
        <f t="shared" si="266"/>
        <v>2</v>
      </c>
      <c r="I8569" s="252" t="s">
        <v>1786</v>
      </c>
      <c r="J8569" s="289" t="s">
        <v>6708</v>
      </c>
      <c r="K8569" s="278" t="str">
        <f t="shared" si="267"/>
        <v>TCD004Fatalities in all crises</v>
      </c>
      <c r="L8569" s="290">
        <v>43705</v>
      </c>
      <c r="M8569" s="290" t="s">
        <v>3248</v>
      </c>
    </row>
    <row r="8570" spans="1:13" s="269" customFormat="1" ht="15.5" hidden="1" thickTop="1" thickBot="1" x14ac:dyDescent="0.4">
      <c r="A8570" s="283" t="s">
        <v>3394</v>
      </c>
      <c r="B8570" s="284" t="str">
        <f>VLOOKUP(A8570,Lists!B:C,2,FALSE)</f>
        <v>TCD006</v>
      </c>
      <c r="C8570" s="284" t="str">
        <f>VLOOKUP(A8570,Lists!B:D,3,FALSE)</f>
        <v>TCD</v>
      </c>
      <c r="D8570" s="285" t="s">
        <v>5029</v>
      </c>
      <c r="E8570" s="285">
        <v>8</v>
      </c>
      <c r="F8570" s="285" t="s">
        <v>6696</v>
      </c>
      <c r="G8570" s="285" t="s">
        <v>731</v>
      </c>
      <c r="H8570" s="278">
        <f t="shared" si="266"/>
        <v>2</v>
      </c>
      <c r="I8570" s="251" t="s">
        <v>1786</v>
      </c>
      <c r="J8570" s="285" t="s">
        <v>6710</v>
      </c>
      <c r="K8570" s="278" t="str">
        <f t="shared" si="267"/>
        <v>TCD006Fatalities reported</v>
      </c>
      <c r="L8570" s="286">
        <v>43705</v>
      </c>
      <c r="M8570" s="286" t="s">
        <v>3248</v>
      </c>
    </row>
    <row r="8571" spans="1:13" s="269" customFormat="1" ht="15.5" hidden="1" thickTop="1" thickBot="1" x14ac:dyDescent="0.4">
      <c r="A8571" s="287" t="s">
        <v>3394</v>
      </c>
      <c r="B8571" s="288" t="str">
        <f>VLOOKUP(A8571,Lists!B:C,2,FALSE)</f>
        <v>TCD006</v>
      </c>
      <c r="C8571" s="288" t="str">
        <f>VLOOKUP(A8571,Lists!B:D,3,FALSE)</f>
        <v>TCD</v>
      </c>
      <c r="D8571" s="289" t="s">
        <v>5115</v>
      </c>
      <c r="E8571" s="289">
        <v>356</v>
      </c>
      <c r="F8571" s="289" t="s">
        <v>6696</v>
      </c>
      <c r="G8571" s="289" t="s">
        <v>731</v>
      </c>
      <c r="H8571" s="278">
        <f t="shared" si="266"/>
        <v>2</v>
      </c>
      <c r="I8571" s="252" t="s">
        <v>1786</v>
      </c>
      <c r="J8571" s="289" t="s">
        <v>6708</v>
      </c>
      <c r="K8571" s="278" t="str">
        <f t="shared" si="267"/>
        <v>TCD006Fatalities in all crises</v>
      </c>
      <c r="L8571" s="290">
        <v>43705</v>
      </c>
      <c r="M8571" s="290" t="s">
        <v>3248</v>
      </c>
    </row>
    <row r="8572" spans="1:13" s="269" customFormat="1" ht="15.5" hidden="1" thickTop="1" thickBot="1" x14ac:dyDescent="0.4">
      <c r="A8572" s="283" t="s">
        <v>2960</v>
      </c>
      <c r="B8572" s="284" t="str">
        <f>VLOOKUP(A8572,Lists!B:C,2,FALSE)</f>
        <v>GTM001</v>
      </c>
      <c r="C8572" s="284" t="str">
        <f>VLOOKUP(A8572,Lists!B:D,3,FALSE)</f>
        <v>GTM</v>
      </c>
      <c r="D8572" s="285" t="s">
        <v>5115</v>
      </c>
      <c r="E8572" s="285">
        <v>1476</v>
      </c>
      <c r="F8572" s="285" t="s">
        <v>6711</v>
      </c>
      <c r="G8572" s="285" t="s">
        <v>731</v>
      </c>
      <c r="H8572" s="278">
        <f t="shared" si="266"/>
        <v>2</v>
      </c>
      <c r="I8572" s="251" t="s">
        <v>6410</v>
      </c>
      <c r="J8572" s="285" t="s">
        <v>6712</v>
      </c>
      <c r="K8572" s="278" t="str">
        <f t="shared" si="267"/>
        <v>GTM001Fatalities in all crises</v>
      </c>
      <c r="L8572" s="286">
        <v>43705</v>
      </c>
      <c r="M8572" s="286" t="s">
        <v>3248</v>
      </c>
    </row>
    <row r="8573" spans="1:13" s="269" customFormat="1" ht="15.5" hidden="1" thickTop="1" thickBot="1" x14ac:dyDescent="0.4">
      <c r="A8573" s="287" t="s">
        <v>2960</v>
      </c>
      <c r="B8573" s="288" t="str">
        <f>VLOOKUP(A8573,Lists!B:C,2,FALSE)</f>
        <v>GTM001</v>
      </c>
      <c r="C8573" s="288" t="str">
        <f>VLOOKUP(A8573,Lists!B:D,3,FALSE)</f>
        <v>GTM</v>
      </c>
      <c r="D8573" s="289" t="s">
        <v>5029</v>
      </c>
      <c r="E8573" s="289">
        <v>1476</v>
      </c>
      <c r="F8573" s="289" t="s">
        <v>6711</v>
      </c>
      <c r="G8573" s="289" t="s">
        <v>731</v>
      </c>
      <c r="H8573" s="278">
        <f t="shared" si="266"/>
        <v>2</v>
      </c>
      <c r="I8573" s="252" t="s">
        <v>6410</v>
      </c>
      <c r="J8573" s="289" t="s">
        <v>6712</v>
      </c>
      <c r="K8573" s="278" t="str">
        <f t="shared" si="267"/>
        <v>GTM001Fatalities reported</v>
      </c>
      <c r="L8573" s="290">
        <v>43705</v>
      </c>
      <c r="M8573" s="290" t="s">
        <v>3248</v>
      </c>
    </row>
    <row r="8574" spans="1:13" s="269" customFormat="1" ht="15.5" hidden="1" thickTop="1" thickBot="1" x14ac:dyDescent="0.4">
      <c r="A8574" s="283" t="s">
        <v>785</v>
      </c>
      <c r="B8574" s="284" t="str">
        <f>VLOOKUP(A8574,Lists!B:C,2,FALSE)</f>
        <v>BGD002</v>
      </c>
      <c r="C8574" s="284" t="str">
        <f>VLOOKUP(A8574,Lists!B:D,3,FALSE)</f>
        <v>BGD</v>
      </c>
      <c r="D8574" s="285" t="s">
        <v>522</v>
      </c>
      <c r="E8574" s="285">
        <v>143231852</v>
      </c>
      <c r="F8574" s="285" t="s">
        <v>6713</v>
      </c>
      <c r="G8574" s="285" t="s">
        <v>731</v>
      </c>
      <c r="H8574" s="278">
        <f t="shared" si="266"/>
        <v>2</v>
      </c>
      <c r="I8574" s="251" t="s">
        <v>5878</v>
      </c>
      <c r="J8574" s="285" t="s">
        <v>6714</v>
      </c>
      <c r="K8574" s="278" t="str">
        <f t="shared" si="267"/>
        <v>BGD002Total population</v>
      </c>
      <c r="L8574" s="286">
        <v>43706</v>
      </c>
      <c r="M8574" s="286" t="s">
        <v>3248</v>
      </c>
    </row>
    <row r="8575" spans="1:13" s="269" customFormat="1" ht="15.5" hidden="1" thickTop="1" thickBot="1" x14ac:dyDescent="0.4">
      <c r="A8575" s="287" t="s">
        <v>785</v>
      </c>
      <c r="B8575" s="288" t="str">
        <f>VLOOKUP(A8575,Lists!B:C,2,FALSE)</f>
        <v>BGD002</v>
      </c>
      <c r="C8575" s="288" t="str">
        <f>VLOOKUP(A8575,Lists!B:D,3,FALSE)</f>
        <v>BGD</v>
      </c>
      <c r="D8575" s="289" t="s">
        <v>737</v>
      </c>
      <c r="E8575" s="289">
        <v>1384620</v>
      </c>
      <c r="F8575" s="289" t="s">
        <v>6715</v>
      </c>
      <c r="G8575" s="289" t="s">
        <v>731</v>
      </c>
      <c r="H8575" s="278">
        <f t="shared" si="266"/>
        <v>2</v>
      </c>
      <c r="I8575" s="252" t="s">
        <v>5880</v>
      </c>
      <c r="J8575" s="289" t="s">
        <v>5035</v>
      </c>
      <c r="K8575" s="278" t="str">
        <f t="shared" si="267"/>
        <v>BGD002People exposed</v>
      </c>
      <c r="L8575" s="290">
        <v>43706</v>
      </c>
      <c r="M8575" s="290" t="s">
        <v>3248</v>
      </c>
    </row>
    <row r="8576" spans="1:13" s="269" customFormat="1" ht="15.5" hidden="1" thickTop="1" thickBot="1" x14ac:dyDescent="0.4">
      <c r="A8576" s="283" t="s">
        <v>785</v>
      </c>
      <c r="B8576" s="284" t="str">
        <f>VLOOKUP(A8576,Lists!B:C,2,FALSE)</f>
        <v>BGD002</v>
      </c>
      <c r="C8576" s="284" t="str">
        <f>VLOOKUP(A8576,Lists!B:D,3,FALSE)</f>
        <v>BGD</v>
      </c>
      <c r="D8576" s="285" t="s">
        <v>533</v>
      </c>
      <c r="E8576" s="285">
        <v>1384620</v>
      </c>
      <c r="F8576" s="285" t="s">
        <v>6715</v>
      </c>
      <c r="G8576" s="285" t="s">
        <v>731</v>
      </c>
      <c r="H8576" s="278">
        <f t="shared" si="266"/>
        <v>2</v>
      </c>
      <c r="I8576" s="251" t="s">
        <v>6716</v>
      </c>
      <c r="J8576" s="285" t="s">
        <v>1409</v>
      </c>
      <c r="K8576" s="278" t="str">
        <f t="shared" si="267"/>
        <v>BGD002People affected</v>
      </c>
      <c r="L8576" s="286">
        <v>43706</v>
      </c>
      <c r="M8576" s="286" t="s">
        <v>3248</v>
      </c>
    </row>
    <row r="8577" spans="1:13" s="269" customFormat="1" ht="15.5" thickTop="1" thickBot="1" x14ac:dyDescent="0.4">
      <c r="A8577" s="287" t="s">
        <v>785</v>
      </c>
      <c r="B8577" s="288" t="str">
        <f>VLOOKUP(A8577,Lists!B:C,2,FALSE)</f>
        <v>BGD002</v>
      </c>
      <c r="C8577" s="288" t="str">
        <f>VLOOKUP(A8577,Lists!B:D,3,FALSE)</f>
        <v>BGD</v>
      </c>
      <c r="D8577" s="289" t="s">
        <v>666</v>
      </c>
      <c r="E8577" s="289">
        <v>912852</v>
      </c>
      <c r="F8577" s="289" t="s">
        <v>6718</v>
      </c>
      <c r="G8577" s="289" t="s">
        <v>731</v>
      </c>
      <c r="H8577" s="278">
        <f t="shared" si="266"/>
        <v>2</v>
      </c>
      <c r="I8577" s="252" t="s">
        <v>6717</v>
      </c>
      <c r="J8577" s="289" t="s">
        <v>6719</v>
      </c>
      <c r="K8577" s="278" t="str">
        <f t="shared" si="267"/>
        <v>BGD002People displaced</v>
      </c>
      <c r="L8577" s="290">
        <v>43706</v>
      </c>
      <c r="M8577" s="290" t="s">
        <v>3248</v>
      </c>
    </row>
    <row r="8578" spans="1:13" s="269" customFormat="1" ht="15.5" hidden="1" thickTop="1" thickBot="1" x14ac:dyDescent="0.4">
      <c r="A8578" s="283" t="s">
        <v>785</v>
      </c>
      <c r="B8578" s="284" t="str">
        <f>VLOOKUP(A8578,Lists!B:C,2,FALSE)</f>
        <v>BGD002</v>
      </c>
      <c r="C8578" s="284" t="str">
        <f>VLOOKUP(A8578,Lists!B:D,3,FALSE)</f>
        <v>BGD</v>
      </c>
      <c r="D8578" s="285" t="s">
        <v>5027</v>
      </c>
      <c r="E8578" s="285">
        <v>38428</v>
      </c>
      <c r="F8578" s="285" t="s">
        <v>6720</v>
      </c>
      <c r="G8578" s="285" t="s">
        <v>731</v>
      </c>
      <c r="H8578" s="278">
        <f t="shared" ref="H8578:H8641" si="268">IF(G8578="x","x",IF(G8578="Low",3,IF(G8578="Medium",2,IF(G8578="High",1,FALSE))))</f>
        <v>2</v>
      </c>
      <c r="I8578" s="251" t="s">
        <v>1421</v>
      </c>
      <c r="J8578" s="285" t="s">
        <v>6003</v>
      </c>
      <c r="K8578" s="278" t="str">
        <f t="shared" ref="K8578:K8641" si="269">B8578&amp;""&amp;D8578</f>
        <v>BGD002Injuries reported</v>
      </c>
      <c r="L8578" s="286">
        <v>43706</v>
      </c>
      <c r="M8578" s="286" t="s">
        <v>3248</v>
      </c>
    </row>
    <row r="8579" spans="1:13" s="269" customFormat="1" ht="15.5" hidden="1" thickTop="1" thickBot="1" x14ac:dyDescent="0.4">
      <c r="A8579" s="287" t="s">
        <v>785</v>
      </c>
      <c r="B8579" s="288" t="str">
        <f>VLOOKUP(A8579,Lists!B:C,2,FALSE)</f>
        <v>BGD002</v>
      </c>
      <c r="C8579" s="288" t="str">
        <f>VLOOKUP(A8579,Lists!B:D,3,FALSE)</f>
        <v>BGD</v>
      </c>
      <c r="D8579" s="289" t="s">
        <v>5028</v>
      </c>
      <c r="E8579" s="289">
        <v>624497</v>
      </c>
      <c r="F8579" s="289" t="s">
        <v>6720</v>
      </c>
      <c r="G8579" s="289" t="s">
        <v>731</v>
      </c>
      <c r="H8579" s="278">
        <f t="shared" si="268"/>
        <v>2</v>
      </c>
      <c r="I8579" s="252" t="s">
        <v>1421</v>
      </c>
      <c r="J8579" s="289" t="s">
        <v>6721</v>
      </c>
      <c r="K8579" s="278" t="str">
        <f t="shared" si="269"/>
        <v>BGD002Illness cases reported</v>
      </c>
      <c r="L8579" s="290">
        <v>43706</v>
      </c>
      <c r="M8579" s="290" t="s">
        <v>3248</v>
      </c>
    </row>
    <row r="8580" spans="1:13" s="269" customFormat="1" ht="15.5" hidden="1" thickTop="1" thickBot="1" x14ac:dyDescent="0.4">
      <c r="A8580" s="283" t="s">
        <v>785</v>
      </c>
      <c r="B8580" s="284" t="str">
        <f>VLOOKUP(A8580,Lists!B:C,2,FALSE)</f>
        <v>BGD002</v>
      </c>
      <c r="C8580" s="284" t="str">
        <f>VLOOKUP(A8580,Lists!B:D,3,FALSE)</f>
        <v>BGD</v>
      </c>
      <c r="D8580" s="285" t="s">
        <v>5029</v>
      </c>
      <c r="E8580" s="285">
        <v>1</v>
      </c>
      <c r="F8580" s="285" t="s">
        <v>5834</v>
      </c>
      <c r="G8580" s="285" t="s">
        <v>731</v>
      </c>
      <c r="H8580" s="278">
        <f t="shared" si="268"/>
        <v>2</v>
      </c>
      <c r="I8580" s="251" t="s">
        <v>1786</v>
      </c>
      <c r="J8580" s="285" t="s">
        <v>6722</v>
      </c>
      <c r="K8580" s="278" t="str">
        <f t="shared" si="269"/>
        <v>BGD002Fatalities reported</v>
      </c>
      <c r="L8580" s="286">
        <v>43706</v>
      </c>
      <c r="M8580" s="286" t="s">
        <v>3248</v>
      </c>
    </row>
    <row r="8581" spans="1:13" s="269" customFormat="1" ht="15.5" hidden="1" thickTop="1" thickBot="1" x14ac:dyDescent="0.4">
      <c r="A8581" s="287" t="s">
        <v>785</v>
      </c>
      <c r="B8581" s="288" t="str">
        <f>VLOOKUP(A8581,Lists!B:C,2,FALSE)</f>
        <v>BGD002</v>
      </c>
      <c r="C8581" s="288" t="str">
        <f>VLOOKUP(A8581,Lists!B:D,3,FALSE)</f>
        <v>BGD</v>
      </c>
      <c r="D8581" s="289" t="s">
        <v>752</v>
      </c>
      <c r="E8581" s="289">
        <v>842653</v>
      </c>
      <c r="F8581" s="289" t="s">
        <v>2806</v>
      </c>
      <c r="G8581" s="289" t="s">
        <v>731</v>
      </c>
      <c r="H8581" s="278">
        <f t="shared" si="268"/>
        <v>2</v>
      </c>
      <c r="I8581" s="252" t="s">
        <v>5888</v>
      </c>
      <c r="J8581" s="289" t="s">
        <v>5413</v>
      </c>
      <c r="K8581" s="278" t="str">
        <f t="shared" si="269"/>
        <v>BGD002People in Need</v>
      </c>
      <c r="L8581" s="290">
        <v>43706</v>
      </c>
      <c r="M8581" s="290" t="s">
        <v>3248</v>
      </c>
    </row>
    <row r="8582" spans="1:13" s="269" customFormat="1" ht="15.5" hidden="1" thickTop="1" thickBot="1" x14ac:dyDescent="0.4">
      <c r="A8582" s="283" t="s">
        <v>785</v>
      </c>
      <c r="B8582" s="284" t="str">
        <f>VLOOKUP(A8582,Lists!B:C,2,FALSE)</f>
        <v>BGD002</v>
      </c>
      <c r="C8582" s="284" t="str">
        <f>VLOOKUP(A8582,Lists!B:D,3,FALSE)</f>
        <v>BGD</v>
      </c>
      <c r="D8582" s="285" t="s">
        <v>5110</v>
      </c>
      <c r="E8582" s="285">
        <v>0</v>
      </c>
      <c r="F8582" s="285" t="s">
        <v>6723</v>
      </c>
      <c r="G8582" s="285" t="s">
        <v>731</v>
      </c>
      <c r="H8582" s="278">
        <f t="shared" si="268"/>
        <v>2</v>
      </c>
      <c r="I8582" s="251" t="s">
        <v>5888</v>
      </c>
      <c r="J8582" s="285" t="s">
        <v>5048</v>
      </c>
      <c r="K8582" s="278" t="str">
        <f t="shared" si="269"/>
        <v>BGD002Minimal humanitarian conditions - Level 1</v>
      </c>
      <c r="L8582" s="286">
        <v>43706</v>
      </c>
      <c r="M8582" s="286" t="s">
        <v>3248</v>
      </c>
    </row>
    <row r="8583" spans="1:13" s="269" customFormat="1" ht="15.5" hidden="1" thickTop="1" thickBot="1" x14ac:dyDescent="0.4">
      <c r="A8583" s="287" t="s">
        <v>785</v>
      </c>
      <c r="B8583" s="288" t="str">
        <f>VLOOKUP(A8583,Lists!B:C,2,FALSE)</f>
        <v>BGD002</v>
      </c>
      <c r="C8583" s="288" t="str">
        <f>VLOOKUP(A8583,Lists!B:D,3,FALSE)</f>
        <v>BGD</v>
      </c>
      <c r="D8583" s="289" t="s">
        <v>5111</v>
      </c>
      <c r="E8583" s="289">
        <v>541787</v>
      </c>
      <c r="F8583" s="289" t="s">
        <v>6723</v>
      </c>
      <c r="G8583" s="289" t="s">
        <v>731</v>
      </c>
      <c r="H8583" s="278">
        <f t="shared" si="268"/>
        <v>2</v>
      </c>
      <c r="I8583" s="252" t="s">
        <v>5888</v>
      </c>
      <c r="J8583" s="289" t="s">
        <v>5048</v>
      </c>
      <c r="K8583" s="278" t="str">
        <f t="shared" si="269"/>
        <v>BGD002Stressed humanitarian conditions - Level 2</v>
      </c>
      <c r="L8583" s="290">
        <v>43706</v>
      </c>
      <c r="M8583" s="290" t="s">
        <v>3248</v>
      </c>
    </row>
    <row r="8584" spans="1:13" s="269" customFormat="1" ht="15.5" hidden="1" thickTop="1" thickBot="1" x14ac:dyDescent="0.4">
      <c r="A8584" s="283" t="s">
        <v>785</v>
      </c>
      <c r="B8584" s="284" t="str">
        <f>VLOOKUP(A8584,Lists!B:C,2,FALSE)</f>
        <v>BGD002</v>
      </c>
      <c r="C8584" s="284" t="str">
        <f>VLOOKUP(A8584,Lists!B:D,3,FALSE)</f>
        <v>BGD</v>
      </c>
      <c r="D8584" s="285" t="s">
        <v>5112</v>
      </c>
      <c r="E8584" s="285">
        <v>550691.71598115563</v>
      </c>
      <c r="F8584" s="285" t="s">
        <v>6723</v>
      </c>
      <c r="G8584" s="285" t="s">
        <v>731</v>
      </c>
      <c r="H8584" s="278">
        <f t="shared" si="268"/>
        <v>2</v>
      </c>
      <c r="I8584" s="251" t="s">
        <v>5888</v>
      </c>
      <c r="J8584" s="285" t="s">
        <v>5048</v>
      </c>
      <c r="K8584" s="278" t="str">
        <f t="shared" si="269"/>
        <v>BGD002Moderate humanitarian conditions - Level 3</v>
      </c>
      <c r="L8584" s="286">
        <v>43706</v>
      </c>
      <c r="M8584" s="286" t="s">
        <v>3248</v>
      </c>
    </row>
    <row r="8585" spans="1:13" s="269" customFormat="1" ht="15.5" hidden="1" thickTop="1" thickBot="1" x14ac:dyDescent="0.4">
      <c r="A8585" s="287" t="s">
        <v>785</v>
      </c>
      <c r="B8585" s="288" t="str">
        <f>VLOOKUP(A8585,Lists!B:C,2,FALSE)</f>
        <v>BGD002</v>
      </c>
      <c r="C8585" s="288" t="str">
        <f>VLOOKUP(A8585,Lists!B:D,3,FALSE)</f>
        <v>BGD</v>
      </c>
      <c r="D8585" s="289" t="s">
        <v>5113</v>
      </c>
      <c r="E8585" s="289">
        <v>273344.76978866116</v>
      </c>
      <c r="F8585" s="289" t="s">
        <v>6723</v>
      </c>
      <c r="G8585" s="289" t="s">
        <v>731</v>
      </c>
      <c r="H8585" s="278">
        <f t="shared" si="268"/>
        <v>2</v>
      </c>
      <c r="I8585" s="252" t="s">
        <v>5888</v>
      </c>
      <c r="J8585" s="289" t="s">
        <v>5048</v>
      </c>
      <c r="K8585" s="278" t="str">
        <f t="shared" si="269"/>
        <v>BGD002Severe humanitarian conditions - Level 4</v>
      </c>
      <c r="L8585" s="290">
        <v>43706</v>
      </c>
      <c r="M8585" s="290" t="s">
        <v>3248</v>
      </c>
    </row>
    <row r="8586" spans="1:13" s="269" customFormat="1" ht="15.5" hidden="1" thickTop="1" thickBot="1" x14ac:dyDescent="0.4">
      <c r="A8586" s="283" t="s">
        <v>785</v>
      </c>
      <c r="B8586" s="284" t="str">
        <f>VLOOKUP(A8586,Lists!B:C,2,FALSE)</f>
        <v>BGD002</v>
      </c>
      <c r="C8586" s="284" t="str">
        <f>VLOOKUP(A8586,Lists!B:D,3,FALSE)</f>
        <v>BGD</v>
      </c>
      <c r="D8586" s="285" t="s">
        <v>5114</v>
      </c>
      <c r="E8586" s="285">
        <v>18616.327884462789</v>
      </c>
      <c r="F8586" s="285" t="s">
        <v>6723</v>
      </c>
      <c r="G8586" s="285" t="s">
        <v>731</v>
      </c>
      <c r="H8586" s="278">
        <f t="shared" si="268"/>
        <v>2</v>
      </c>
      <c r="I8586" s="251" t="s">
        <v>5888</v>
      </c>
      <c r="J8586" s="285" t="s">
        <v>5048</v>
      </c>
      <c r="K8586" s="278" t="str">
        <f t="shared" si="269"/>
        <v>BGD002Extreme humanitarian conditions - Level 5</v>
      </c>
      <c r="L8586" s="286">
        <v>43706</v>
      </c>
      <c r="M8586" s="286" t="s">
        <v>3248</v>
      </c>
    </row>
    <row r="8587" spans="1:13" s="269" customFormat="1" ht="15.5" hidden="1" thickTop="1" thickBot="1" x14ac:dyDescent="0.4">
      <c r="A8587" s="287" t="s">
        <v>785</v>
      </c>
      <c r="B8587" s="288" t="str">
        <f>VLOOKUP(A8587,Lists!B:C,2,FALSE)</f>
        <v>BGD002</v>
      </c>
      <c r="C8587" s="288" t="str">
        <f>VLOOKUP(A8587,Lists!B:D,3,FALSE)</f>
        <v>BGD</v>
      </c>
      <c r="D8587" s="289" t="s">
        <v>5115</v>
      </c>
      <c r="E8587" s="289">
        <v>1</v>
      </c>
      <c r="F8587" s="289" t="s">
        <v>5834</v>
      </c>
      <c r="G8587" s="289" t="s">
        <v>731</v>
      </c>
      <c r="H8587" s="278">
        <f t="shared" si="268"/>
        <v>2</v>
      </c>
      <c r="I8587" s="252" t="s">
        <v>1786</v>
      </c>
      <c r="J8587" s="289" t="s">
        <v>6722</v>
      </c>
      <c r="K8587" s="278" t="str">
        <f t="shared" si="269"/>
        <v>BGD002Fatalities in all crises</v>
      </c>
      <c r="L8587" s="290">
        <v>43706</v>
      </c>
      <c r="M8587" s="290" t="s">
        <v>3248</v>
      </c>
    </row>
    <row r="8588" spans="1:13" s="269" customFormat="1" ht="15.5" hidden="1" thickTop="1" thickBot="1" x14ac:dyDescent="0.4">
      <c r="A8588" s="283" t="s">
        <v>4354</v>
      </c>
      <c r="B8588" s="284" t="str">
        <f>VLOOKUP(A8588,Lists!B:C,2,FALSE)</f>
        <v>REG011</v>
      </c>
      <c r="C8588" s="284" t="str">
        <f>VLOOKUP(A8588,Lists!B:D,3,FALSE)</f>
        <v>BGD, MMR</v>
      </c>
      <c r="D8588" s="285" t="s">
        <v>522</v>
      </c>
      <c r="E8588" s="285">
        <v>195441706</v>
      </c>
      <c r="F8588" s="285" t="s">
        <v>5080</v>
      </c>
      <c r="G8588" s="285" t="s">
        <v>731</v>
      </c>
      <c r="H8588" s="278">
        <f t="shared" si="268"/>
        <v>2</v>
      </c>
      <c r="I8588" s="251" t="s">
        <v>5081</v>
      </c>
      <c r="J8588" s="285" t="s">
        <v>5890</v>
      </c>
      <c r="K8588" s="278" t="str">
        <f t="shared" si="269"/>
        <v>REG011Total population</v>
      </c>
      <c r="L8588" s="286">
        <v>43706</v>
      </c>
      <c r="M8588" s="286" t="s">
        <v>3248</v>
      </c>
    </row>
    <row r="8589" spans="1:13" s="269" customFormat="1" ht="15.5" hidden="1" thickTop="1" thickBot="1" x14ac:dyDescent="0.4">
      <c r="A8589" s="287" t="s">
        <v>4354</v>
      </c>
      <c r="B8589" s="288" t="str">
        <f>VLOOKUP(A8589,Lists!B:C,2,FALSE)</f>
        <v>REG011</v>
      </c>
      <c r="C8589" s="288" t="str">
        <f>VLOOKUP(A8589,Lists!B:D,3,FALSE)</f>
        <v>BGD, MMR</v>
      </c>
      <c r="D8589" s="289" t="s">
        <v>737</v>
      </c>
      <c r="E8589" s="289">
        <v>10648485</v>
      </c>
      <c r="F8589" s="289" t="s">
        <v>5085</v>
      </c>
      <c r="G8589" s="289" t="s">
        <v>731</v>
      </c>
      <c r="H8589" s="278">
        <f t="shared" si="268"/>
        <v>2</v>
      </c>
      <c r="I8589" s="252" t="s">
        <v>5086</v>
      </c>
      <c r="J8589" s="289" t="s">
        <v>5084</v>
      </c>
      <c r="K8589" s="278" t="str">
        <f t="shared" si="269"/>
        <v>REG011People exposed</v>
      </c>
      <c r="L8589" s="290">
        <v>43706</v>
      </c>
      <c r="M8589" s="290" t="s">
        <v>3248</v>
      </c>
    </row>
    <row r="8590" spans="1:13" s="269" customFormat="1" ht="15.5" hidden="1" thickTop="1" thickBot="1" x14ac:dyDescent="0.4">
      <c r="A8590" s="283" t="s">
        <v>4354</v>
      </c>
      <c r="B8590" s="284" t="str">
        <f>VLOOKUP(A8590,Lists!B:C,2,FALSE)</f>
        <v>REG011</v>
      </c>
      <c r="C8590" s="284" t="str">
        <f>VLOOKUP(A8590,Lists!B:D,3,FALSE)</f>
        <v>BGD, MMR</v>
      </c>
      <c r="D8590" s="285" t="s">
        <v>533</v>
      </c>
      <c r="E8590" s="285">
        <v>4925642</v>
      </c>
      <c r="F8590" s="285" t="s">
        <v>5087</v>
      </c>
      <c r="G8590" s="285" t="s">
        <v>731</v>
      </c>
      <c r="H8590" s="278">
        <f t="shared" si="268"/>
        <v>2</v>
      </c>
      <c r="I8590" s="251" t="s">
        <v>5088</v>
      </c>
      <c r="J8590" s="285" t="s">
        <v>5089</v>
      </c>
      <c r="K8590" s="278" t="str">
        <f t="shared" si="269"/>
        <v>REG011People affected</v>
      </c>
      <c r="L8590" s="286">
        <v>43706</v>
      </c>
      <c r="M8590" s="286" t="s">
        <v>3248</v>
      </c>
    </row>
    <row r="8591" spans="1:13" s="269" customFormat="1" ht="15.5" thickTop="1" thickBot="1" x14ac:dyDescent="0.4">
      <c r="A8591" s="287" t="s">
        <v>4354</v>
      </c>
      <c r="B8591" s="288" t="str">
        <f>VLOOKUP(A8591,Lists!B:C,2,FALSE)</f>
        <v>REG011</v>
      </c>
      <c r="C8591" s="288" t="str">
        <f>VLOOKUP(A8591,Lists!B:D,3,FALSE)</f>
        <v>BGD, MMR</v>
      </c>
      <c r="D8591" s="289" t="s">
        <v>666</v>
      </c>
      <c r="E8591" s="289">
        <v>1064973</v>
      </c>
      <c r="F8591" s="289" t="s">
        <v>6725</v>
      </c>
      <c r="G8591" s="289" t="s">
        <v>731</v>
      </c>
      <c r="H8591" s="278">
        <f t="shared" si="268"/>
        <v>2</v>
      </c>
      <c r="I8591" s="252" t="s">
        <v>6724</v>
      </c>
      <c r="J8591" s="289" t="s">
        <v>5092</v>
      </c>
      <c r="K8591" s="278" t="str">
        <f t="shared" si="269"/>
        <v>REG011People displaced</v>
      </c>
      <c r="L8591" s="290">
        <v>43706</v>
      </c>
      <c r="M8591" s="290" t="s">
        <v>3248</v>
      </c>
    </row>
    <row r="8592" spans="1:13" s="269" customFormat="1" ht="15.5" hidden="1" thickTop="1" thickBot="1" x14ac:dyDescent="0.4">
      <c r="A8592" s="283" t="s">
        <v>4354</v>
      </c>
      <c r="B8592" s="284" t="str">
        <f>VLOOKUP(A8592,Lists!B:C,2,FALSE)</f>
        <v>REG011</v>
      </c>
      <c r="C8592" s="284" t="str">
        <f>VLOOKUP(A8592,Lists!B:D,3,FALSE)</f>
        <v>BGD, MMR</v>
      </c>
      <c r="D8592" s="285" t="s">
        <v>5028</v>
      </c>
      <c r="E8592" s="285">
        <v>621421</v>
      </c>
      <c r="F8592" s="285" t="s">
        <v>6720</v>
      </c>
      <c r="G8592" s="285" t="s">
        <v>731</v>
      </c>
      <c r="H8592" s="278">
        <f t="shared" si="268"/>
        <v>2</v>
      </c>
      <c r="I8592" s="251" t="s">
        <v>1421</v>
      </c>
      <c r="J8592" s="285" t="s">
        <v>6002</v>
      </c>
      <c r="K8592" s="278" t="str">
        <f t="shared" si="269"/>
        <v>REG011Illness cases reported</v>
      </c>
      <c r="L8592" s="286">
        <v>43706</v>
      </c>
      <c r="M8592" s="286" t="s">
        <v>3248</v>
      </c>
    </row>
    <row r="8593" spans="1:13" s="269" customFormat="1" ht="15.5" hidden="1" thickTop="1" thickBot="1" x14ac:dyDescent="0.4">
      <c r="A8593" s="287" t="s">
        <v>4354</v>
      </c>
      <c r="B8593" s="288" t="str">
        <f>VLOOKUP(A8593,Lists!B:C,2,FALSE)</f>
        <v>REG011</v>
      </c>
      <c r="C8593" s="288" t="str">
        <f>VLOOKUP(A8593,Lists!B:D,3,FALSE)</f>
        <v>BGD, MMR</v>
      </c>
      <c r="D8593" s="289" t="s">
        <v>5027</v>
      </c>
      <c r="E8593" s="289">
        <v>37909</v>
      </c>
      <c r="F8593" s="289" t="s">
        <v>6720</v>
      </c>
      <c r="G8593" s="289" t="s">
        <v>731</v>
      </c>
      <c r="H8593" s="278">
        <f t="shared" si="268"/>
        <v>2</v>
      </c>
      <c r="I8593" s="252" t="s">
        <v>1421</v>
      </c>
      <c r="J8593" s="289" t="s">
        <v>6726</v>
      </c>
      <c r="K8593" s="278" t="str">
        <f t="shared" si="269"/>
        <v>REG011Injuries reported</v>
      </c>
      <c r="L8593" s="290">
        <v>43706</v>
      </c>
      <c r="M8593" s="290" t="s">
        <v>3248</v>
      </c>
    </row>
    <row r="8594" spans="1:13" s="269" customFormat="1" ht="15.5" hidden="1" thickTop="1" thickBot="1" x14ac:dyDescent="0.4">
      <c r="A8594" s="283" t="s">
        <v>4354</v>
      </c>
      <c r="B8594" s="284" t="str">
        <f>VLOOKUP(A8594,Lists!B:C,2,FALSE)</f>
        <v>REG011</v>
      </c>
      <c r="C8594" s="284" t="str">
        <f>VLOOKUP(A8594,Lists!B:D,3,FALSE)</f>
        <v>BGD, MMR</v>
      </c>
      <c r="D8594" s="285" t="s">
        <v>5029</v>
      </c>
      <c r="E8594" s="285">
        <v>657</v>
      </c>
      <c r="F8594" s="285" t="s">
        <v>6652</v>
      </c>
      <c r="G8594" s="285" t="s">
        <v>731</v>
      </c>
      <c r="H8594" s="278">
        <f t="shared" si="268"/>
        <v>2</v>
      </c>
      <c r="I8594" s="251" t="s">
        <v>1354</v>
      </c>
      <c r="J8594" s="285" t="s">
        <v>6727</v>
      </c>
      <c r="K8594" s="278" t="str">
        <f t="shared" si="269"/>
        <v>REG011Fatalities reported</v>
      </c>
      <c r="L8594" s="286">
        <v>43706</v>
      </c>
      <c r="M8594" s="286" t="s">
        <v>3248</v>
      </c>
    </row>
    <row r="8595" spans="1:13" s="269" customFormat="1" ht="15.5" hidden="1" thickTop="1" thickBot="1" x14ac:dyDescent="0.4">
      <c r="A8595" s="287" t="s">
        <v>4354</v>
      </c>
      <c r="B8595" s="288" t="str">
        <f>VLOOKUP(A8595,Lists!B:C,2,FALSE)</f>
        <v>REG011</v>
      </c>
      <c r="C8595" s="288" t="str">
        <f>VLOOKUP(A8595,Lists!B:D,3,FALSE)</f>
        <v>BGD, MMR</v>
      </c>
      <c r="D8595" s="289" t="s">
        <v>5115</v>
      </c>
      <c r="E8595" s="289">
        <v>1055</v>
      </c>
      <c r="F8595" s="289" t="s">
        <v>6652</v>
      </c>
      <c r="G8595" s="289" t="s">
        <v>731</v>
      </c>
      <c r="H8595" s="278">
        <f t="shared" si="268"/>
        <v>2</v>
      </c>
      <c r="I8595" s="252" t="s">
        <v>1354</v>
      </c>
      <c r="J8595" s="289" t="s">
        <v>6728</v>
      </c>
      <c r="K8595" s="278" t="str">
        <f t="shared" si="269"/>
        <v>REG011Fatalities in all crises</v>
      </c>
      <c r="L8595" s="290">
        <v>43706</v>
      </c>
      <c r="M8595" s="290" t="s">
        <v>3248</v>
      </c>
    </row>
    <row r="8596" spans="1:13" s="269" customFormat="1" ht="15.5" hidden="1" thickTop="1" thickBot="1" x14ac:dyDescent="0.4">
      <c r="A8596" s="283" t="s">
        <v>4354</v>
      </c>
      <c r="B8596" s="284" t="str">
        <f>VLOOKUP(A8596,Lists!B:C,2,FALSE)</f>
        <v>REG011</v>
      </c>
      <c r="C8596" s="284" t="str">
        <f>VLOOKUP(A8596,Lists!B:D,3,FALSE)</f>
        <v>BGD, MMR</v>
      </c>
      <c r="D8596" s="285" t="s">
        <v>752</v>
      </c>
      <c r="E8596" s="285">
        <v>1773704</v>
      </c>
      <c r="F8596" s="285" t="s">
        <v>5893</v>
      </c>
      <c r="G8596" s="285" t="s">
        <v>731</v>
      </c>
      <c r="H8596" s="278">
        <f t="shared" si="268"/>
        <v>2</v>
      </c>
      <c r="I8596" s="251" t="s">
        <v>5096</v>
      </c>
      <c r="J8596" s="285" t="s">
        <v>5894</v>
      </c>
      <c r="K8596" s="278" t="str">
        <f t="shared" si="269"/>
        <v>REG011People in Need</v>
      </c>
      <c r="L8596" s="286">
        <v>43706</v>
      </c>
      <c r="M8596" s="286" t="s">
        <v>3248</v>
      </c>
    </row>
    <row r="8597" spans="1:13" s="269" customFormat="1" ht="15.5" hidden="1" thickTop="1" thickBot="1" x14ac:dyDescent="0.4">
      <c r="A8597" s="287" t="s">
        <v>4354</v>
      </c>
      <c r="B8597" s="288" t="str">
        <f>VLOOKUP(A8597,Lists!B:C,2,FALSE)</f>
        <v>REG011</v>
      </c>
      <c r="C8597" s="288" t="str">
        <f>VLOOKUP(A8597,Lists!B:D,3,FALSE)</f>
        <v>BGD, MMR</v>
      </c>
      <c r="D8597" s="289" t="s">
        <v>5110</v>
      </c>
      <c r="E8597" s="289">
        <v>5722843</v>
      </c>
      <c r="F8597" s="289" t="s">
        <v>5893</v>
      </c>
      <c r="G8597" s="289" t="s">
        <v>731</v>
      </c>
      <c r="H8597" s="278">
        <f t="shared" si="268"/>
        <v>2</v>
      </c>
      <c r="I8597" s="252" t="s">
        <v>5096</v>
      </c>
      <c r="J8597" s="289" t="s">
        <v>5894</v>
      </c>
      <c r="K8597" s="278" t="str">
        <f t="shared" si="269"/>
        <v>REG011Minimal humanitarian conditions - Level 1</v>
      </c>
      <c r="L8597" s="290">
        <v>43706</v>
      </c>
      <c r="M8597" s="290" t="s">
        <v>3248</v>
      </c>
    </row>
    <row r="8598" spans="1:13" s="269" customFormat="1" ht="15.5" hidden="1" thickTop="1" thickBot="1" x14ac:dyDescent="0.4">
      <c r="A8598" s="283" t="s">
        <v>4354</v>
      </c>
      <c r="B8598" s="284" t="str">
        <f>VLOOKUP(A8598,Lists!B:C,2,FALSE)</f>
        <v>REG011</v>
      </c>
      <c r="C8598" s="284" t="str">
        <f>VLOOKUP(A8598,Lists!B:D,3,FALSE)</f>
        <v>BGD, MMR</v>
      </c>
      <c r="D8598" s="285" t="s">
        <v>5111</v>
      </c>
      <c r="E8598" s="285">
        <v>3151758</v>
      </c>
      <c r="F8598" s="285" t="s">
        <v>5893</v>
      </c>
      <c r="G8598" s="285" t="s">
        <v>731</v>
      </c>
      <c r="H8598" s="278">
        <f t="shared" si="268"/>
        <v>2</v>
      </c>
      <c r="I8598" s="251" t="s">
        <v>5096</v>
      </c>
      <c r="J8598" s="285" t="s">
        <v>5894</v>
      </c>
      <c r="K8598" s="278" t="str">
        <f t="shared" si="269"/>
        <v>REG011Stressed humanitarian conditions - Level 2</v>
      </c>
      <c r="L8598" s="286">
        <v>43706</v>
      </c>
      <c r="M8598" s="286" t="s">
        <v>3248</v>
      </c>
    </row>
    <row r="8599" spans="1:13" s="269" customFormat="1" ht="15.5" hidden="1" thickTop="1" thickBot="1" x14ac:dyDescent="0.4">
      <c r="A8599" s="287" t="s">
        <v>4354</v>
      </c>
      <c r="B8599" s="288" t="str">
        <f>VLOOKUP(A8599,Lists!B:C,2,FALSE)</f>
        <v>REG011</v>
      </c>
      <c r="C8599" s="288" t="str">
        <f>VLOOKUP(A8599,Lists!B:D,3,FALSE)</f>
        <v>BGD, MMR</v>
      </c>
      <c r="D8599" s="289" t="s">
        <v>5112</v>
      </c>
      <c r="E8599" s="289">
        <v>1052095.7159811556</v>
      </c>
      <c r="F8599" s="289" t="s">
        <v>5893</v>
      </c>
      <c r="G8599" s="289" t="s">
        <v>731</v>
      </c>
      <c r="H8599" s="278">
        <f t="shared" si="268"/>
        <v>2</v>
      </c>
      <c r="I8599" s="252" t="s">
        <v>5096</v>
      </c>
      <c r="J8599" s="289" t="s">
        <v>5894</v>
      </c>
      <c r="K8599" s="278" t="str">
        <f t="shared" si="269"/>
        <v>REG011Moderate humanitarian conditions - Level 3</v>
      </c>
      <c r="L8599" s="290">
        <v>43706</v>
      </c>
      <c r="M8599" s="290" t="s">
        <v>3248</v>
      </c>
    </row>
    <row r="8600" spans="1:13" s="269" customFormat="1" ht="15.5" hidden="1" thickTop="1" thickBot="1" x14ac:dyDescent="0.4">
      <c r="A8600" s="283" t="s">
        <v>4354</v>
      </c>
      <c r="B8600" s="284" t="str">
        <f>VLOOKUP(A8600,Lists!B:C,2,FALSE)</f>
        <v>REG011</v>
      </c>
      <c r="C8600" s="284" t="str">
        <f>VLOOKUP(A8600,Lists!B:D,3,FALSE)</f>
        <v>BGD, MMR</v>
      </c>
      <c r="D8600" s="285" t="s">
        <v>5113</v>
      </c>
      <c r="E8600" s="285">
        <v>702991.76978866116</v>
      </c>
      <c r="F8600" s="285" t="s">
        <v>5893</v>
      </c>
      <c r="G8600" s="285" t="s">
        <v>731</v>
      </c>
      <c r="H8600" s="278">
        <f t="shared" si="268"/>
        <v>2</v>
      </c>
      <c r="I8600" s="251" t="s">
        <v>5096</v>
      </c>
      <c r="J8600" s="285" t="s">
        <v>5894</v>
      </c>
      <c r="K8600" s="278" t="str">
        <f t="shared" si="269"/>
        <v>REG011Severe humanitarian conditions - Level 4</v>
      </c>
      <c r="L8600" s="286">
        <v>43706</v>
      </c>
      <c r="M8600" s="286" t="s">
        <v>3248</v>
      </c>
    </row>
    <row r="8601" spans="1:13" s="269" customFormat="1" ht="15.5" hidden="1" thickTop="1" thickBot="1" x14ac:dyDescent="0.4">
      <c r="A8601" s="287" t="s">
        <v>4354</v>
      </c>
      <c r="B8601" s="288" t="str">
        <f>VLOOKUP(A8601,Lists!B:C,2,FALSE)</f>
        <v>REG011</v>
      </c>
      <c r="C8601" s="288" t="str">
        <f>VLOOKUP(A8601,Lists!B:D,3,FALSE)</f>
        <v>BGD, MMR</v>
      </c>
      <c r="D8601" s="289" t="s">
        <v>5114</v>
      </c>
      <c r="E8601" s="289">
        <v>18616.327884462789</v>
      </c>
      <c r="F8601" s="289" t="s">
        <v>5893</v>
      </c>
      <c r="G8601" s="289" t="s">
        <v>731</v>
      </c>
      <c r="H8601" s="278">
        <f t="shared" si="268"/>
        <v>2</v>
      </c>
      <c r="I8601" s="252" t="s">
        <v>5096</v>
      </c>
      <c r="J8601" s="289" t="s">
        <v>5894</v>
      </c>
      <c r="K8601" s="278" t="str">
        <f t="shared" si="269"/>
        <v>REG011Extreme humanitarian conditions - Level 5</v>
      </c>
      <c r="L8601" s="290">
        <v>43706</v>
      </c>
      <c r="M8601" s="290" t="s">
        <v>3248</v>
      </c>
    </row>
    <row r="8602" spans="1:13" s="269" customFormat="1" ht="15.5" hidden="1" thickTop="1" thickBot="1" x14ac:dyDescent="0.4">
      <c r="A8602" s="283" t="s">
        <v>3399</v>
      </c>
      <c r="B8602" s="284" t="str">
        <f>VLOOKUP(A8602,Lists!B:C,2,FALSE)</f>
        <v>MMR001</v>
      </c>
      <c r="C8602" s="284" t="str">
        <f>VLOOKUP(A8602,Lists!B:D,3,FALSE)</f>
        <v>MMR</v>
      </c>
      <c r="D8602" s="285" t="s">
        <v>522</v>
      </c>
      <c r="E8602" s="285">
        <v>52209854</v>
      </c>
      <c r="F8602" s="285" t="s">
        <v>6729</v>
      </c>
      <c r="G8602" s="285" t="s">
        <v>731</v>
      </c>
      <c r="H8602" s="278">
        <f t="shared" si="268"/>
        <v>2</v>
      </c>
      <c r="I8602" s="251" t="s">
        <v>6730</v>
      </c>
      <c r="J8602" s="285" t="s">
        <v>5917</v>
      </c>
      <c r="K8602" s="278" t="str">
        <f t="shared" si="269"/>
        <v>MMR001Total population</v>
      </c>
      <c r="L8602" s="286">
        <v>43706</v>
      </c>
      <c r="M8602" s="286" t="s">
        <v>3248</v>
      </c>
    </row>
    <row r="8603" spans="1:13" s="269" customFormat="1" ht="15.5" hidden="1" thickTop="1" thickBot="1" x14ac:dyDescent="0.4">
      <c r="A8603" s="287" t="s">
        <v>3399</v>
      </c>
      <c r="B8603" s="288" t="str">
        <f>VLOOKUP(A8603,Lists!B:C,2,FALSE)</f>
        <v>MMR001</v>
      </c>
      <c r="C8603" s="288" t="str">
        <f>VLOOKUP(A8603,Lists!B:D,3,FALSE)</f>
        <v>MMR</v>
      </c>
      <c r="D8603" s="289" t="s">
        <v>737</v>
      </c>
      <c r="E8603" s="289">
        <v>9263865</v>
      </c>
      <c r="F8603" s="289" t="s">
        <v>5054</v>
      </c>
      <c r="G8603" s="289" t="s">
        <v>731</v>
      </c>
      <c r="H8603" s="278">
        <f t="shared" si="268"/>
        <v>2</v>
      </c>
      <c r="I8603" s="252" t="s">
        <v>5053</v>
      </c>
      <c r="J8603" s="289" t="s">
        <v>1933</v>
      </c>
      <c r="K8603" s="278" t="str">
        <f t="shared" si="269"/>
        <v>MMR001People exposed</v>
      </c>
      <c r="L8603" s="290">
        <v>43706</v>
      </c>
      <c r="M8603" s="290" t="s">
        <v>3248</v>
      </c>
    </row>
    <row r="8604" spans="1:13" s="269" customFormat="1" ht="15.5" hidden="1" thickTop="1" thickBot="1" x14ac:dyDescent="0.4">
      <c r="A8604" s="283" t="s">
        <v>3399</v>
      </c>
      <c r="B8604" s="284" t="str">
        <f>VLOOKUP(A8604,Lists!B:C,2,FALSE)</f>
        <v>MMR001</v>
      </c>
      <c r="C8604" s="284" t="str">
        <f>VLOOKUP(A8604,Lists!B:D,3,FALSE)</f>
        <v>MMR</v>
      </c>
      <c r="D8604" s="285" t="s">
        <v>533</v>
      </c>
      <c r="E8604" s="285">
        <v>3541022</v>
      </c>
      <c r="F8604" s="285" t="s">
        <v>5054</v>
      </c>
      <c r="G8604" s="285" t="s">
        <v>731</v>
      </c>
      <c r="H8604" s="278">
        <f t="shared" si="268"/>
        <v>2</v>
      </c>
      <c r="I8604" s="251" t="s">
        <v>6731</v>
      </c>
      <c r="J8604" s="285" t="s">
        <v>1934</v>
      </c>
      <c r="K8604" s="278" t="str">
        <f t="shared" si="269"/>
        <v>MMR001People affected</v>
      </c>
      <c r="L8604" s="286">
        <v>43706</v>
      </c>
      <c r="M8604" s="286" t="s">
        <v>3248</v>
      </c>
    </row>
    <row r="8605" spans="1:13" s="269" customFormat="1" ht="15.5" thickTop="1" thickBot="1" x14ac:dyDescent="0.4">
      <c r="A8605" s="287" t="s">
        <v>3399</v>
      </c>
      <c r="B8605" s="288" t="str">
        <f>VLOOKUP(A8605,Lists!B:C,2,FALSE)</f>
        <v>MMR001</v>
      </c>
      <c r="C8605" s="288" t="str">
        <f>VLOOKUP(A8605,Lists!B:D,3,FALSE)</f>
        <v>MMR</v>
      </c>
      <c r="D8605" s="289" t="s">
        <v>666</v>
      </c>
      <c r="E8605" s="289">
        <v>1266773</v>
      </c>
      <c r="F8605" s="289" t="s">
        <v>6732</v>
      </c>
      <c r="G8605" s="289" t="s">
        <v>731</v>
      </c>
      <c r="H8605" s="278">
        <f t="shared" si="268"/>
        <v>2</v>
      </c>
      <c r="I8605" s="252" t="s">
        <v>6733</v>
      </c>
      <c r="J8605" s="289" t="s">
        <v>5919</v>
      </c>
      <c r="K8605" s="278" t="str">
        <f t="shared" si="269"/>
        <v>MMR001People displaced</v>
      </c>
      <c r="L8605" s="290">
        <v>43706</v>
      </c>
      <c r="M8605" s="290" t="s">
        <v>3248</v>
      </c>
    </row>
    <row r="8606" spans="1:13" s="269" customFormat="1" ht="15.5" hidden="1" thickTop="1" thickBot="1" x14ac:dyDescent="0.4">
      <c r="A8606" s="283" t="s">
        <v>3399</v>
      </c>
      <c r="B8606" s="284" t="str">
        <f>VLOOKUP(A8606,Lists!B:C,2,FALSE)</f>
        <v>MMR001</v>
      </c>
      <c r="C8606" s="284" t="str">
        <f>VLOOKUP(A8606,Lists!B:D,3,FALSE)</f>
        <v>MMR</v>
      </c>
      <c r="D8606" s="285" t="s">
        <v>5029</v>
      </c>
      <c r="E8606" s="285">
        <v>753</v>
      </c>
      <c r="F8606" s="285" t="s">
        <v>6734</v>
      </c>
      <c r="G8606" s="285" t="s">
        <v>731</v>
      </c>
      <c r="H8606" s="278">
        <f t="shared" si="268"/>
        <v>2</v>
      </c>
      <c r="I8606" s="251" t="s">
        <v>1354</v>
      </c>
      <c r="J8606" s="285" t="s">
        <v>5421</v>
      </c>
      <c r="K8606" s="278" t="str">
        <f t="shared" si="269"/>
        <v>MMR001Fatalities reported</v>
      </c>
      <c r="L8606" s="286">
        <v>43706</v>
      </c>
      <c r="M8606" s="286" t="s">
        <v>3248</v>
      </c>
    </row>
    <row r="8607" spans="1:13" s="269" customFormat="1" ht="15.5" hidden="1" thickTop="1" thickBot="1" x14ac:dyDescent="0.4">
      <c r="A8607" s="287" t="s">
        <v>3399</v>
      </c>
      <c r="B8607" s="288" t="str">
        <f>VLOOKUP(A8607,Lists!B:C,2,FALSE)</f>
        <v>MMR001</v>
      </c>
      <c r="C8607" s="288" t="str">
        <f>VLOOKUP(A8607,Lists!B:D,3,FALSE)</f>
        <v>MMR</v>
      </c>
      <c r="D8607" s="289" t="s">
        <v>5115</v>
      </c>
      <c r="E8607" s="289">
        <v>901</v>
      </c>
      <c r="F8607" s="289" t="s">
        <v>6734</v>
      </c>
      <c r="G8607" s="289" t="s">
        <v>731</v>
      </c>
      <c r="H8607" s="278">
        <f t="shared" si="268"/>
        <v>2</v>
      </c>
      <c r="I8607" s="252" t="s">
        <v>1354</v>
      </c>
      <c r="J8607" s="289" t="s">
        <v>5060</v>
      </c>
      <c r="K8607" s="278" t="str">
        <f t="shared" si="269"/>
        <v>MMR001Fatalities in all crises</v>
      </c>
      <c r="L8607" s="290">
        <v>43706</v>
      </c>
      <c r="M8607" s="290" t="s">
        <v>3248</v>
      </c>
    </row>
    <row r="8608" spans="1:13" s="269" customFormat="1" ht="15.5" hidden="1" thickTop="1" thickBot="1" x14ac:dyDescent="0.4">
      <c r="A8608" s="283" t="s">
        <v>3399</v>
      </c>
      <c r="B8608" s="284" t="str">
        <f>VLOOKUP(A8608,Lists!B:C,2,FALSE)</f>
        <v>MMR001</v>
      </c>
      <c r="C8608" s="284" t="str">
        <f>VLOOKUP(A8608,Lists!B:D,3,FALSE)</f>
        <v>MMR</v>
      </c>
      <c r="D8608" s="285" t="s">
        <v>752</v>
      </c>
      <c r="E8608" s="285">
        <v>931051</v>
      </c>
      <c r="F8608" s="285" t="s">
        <v>5921</v>
      </c>
      <c r="G8608" s="285" t="s">
        <v>731</v>
      </c>
      <c r="H8608" s="278">
        <f t="shared" si="268"/>
        <v>2</v>
      </c>
      <c r="I8608" s="251" t="s">
        <v>1930</v>
      </c>
      <c r="J8608" s="285" t="s">
        <v>5922</v>
      </c>
      <c r="K8608" s="278" t="str">
        <f t="shared" si="269"/>
        <v>MMR001People in Need</v>
      </c>
      <c r="L8608" s="286">
        <v>43706</v>
      </c>
      <c r="M8608" s="286" t="s">
        <v>3248</v>
      </c>
    </row>
    <row r="8609" spans="1:13" s="269" customFormat="1" ht="15.5" hidden="1" thickTop="1" thickBot="1" x14ac:dyDescent="0.4">
      <c r="A8609" s="287" t="s">
        <v>3399</v>
      </c>
      <c r="B8609" s="288" t="str">
        <f>VLOOKUP(A8609,Lists!B:C,2,FALSE)</f>
        <v>MMR001</v>
      </c>
      <c r="C8609" s="288" t="str">
        <f>VLOOKUP(A8609,Lists!B:D,3,FALSE)</f>
        <v>MMR</v>
      </c>
      <c r="D8609" s="289" t="s">
        <v>5110</v>
      </c>
      <c r="E8609" s="289">
        <v>5722843</v>
      </c>
      <c r="F8609" s="289" t="s">
        <v>5921</v>
      </c>
      <c r="G8609" s="289" t="s">
        <v>731</v>
      </c>
      <c r="H8609" s="278">
        <f t="shared" si="268"/>
        <v>2</v>
      </c>
      <c r="I8609" s="252" t="s">
        <v>1930</v>
      </c>
      <c r="J8609" s="289" t="s">
        <v>5923</v>
      </c>
      <c r="K8609" s="278" t="str">
        <f t="shared" si="269"/>
        <v>MMR001Minimal humanitarian conditions - Level 1</v>
      </c>
      <c r="L8609" s="290">
        <v>43706</v>
      </c>
      <c r="M8609" s="290" t="s">
        <v>3248</v>
      </c>
    </row>
    <row r="8610" spans="1:13" s="269" customFormat="1" ht="15.5" hidden="1" thickTop="1" thickBot="1" x14ac:dyDescent="0.4">
      <c r="A8610" s="283" t="s">
        <v>3399</v>
      </c>
      <c r="B8610" s="284" t="str">
        <f>VLOOKUP(A8610,Lists!B:C,2,FALSE)</f>
        <v>MMR001</v>
      </c>
      <c r="C8610" s="284" t="str">
        <f>VLOOKUP(A8610,Lists!B:D,3,FALSE)</f>
        <v>MMR</v>
      </c>
      <c r="D8610" s="285" t="s">
        <v>5111</v>
      </c>
      <c r="E8610" s="285">
        <v>2609971</v>
      </c>
      <c r="F8610" s="285" t="s">
        <v>5921</v>
      </c>
      <c r="G8610" s="285" t="s">
        <v>731</v>
      </c>
      <c r="H8610" s="278">
        <f t="shared" si="268"/>
        <v>2</v>
      </c>
      <c r="I8610" s="251" t="s">
        <v>1930</v>
      </c>
      <c r="J8610" s="285" t="s">
        <v>5923</v>
      </c>
      <c r="K8610" s="278" t="str">
        <f t="shared" si="269"/>
        <v>MMR001Stressed humanitarian conditions - Level 2</v>
      </c>
      <c r="L8610" s="286">
        <v>43706</v>
      </c>
      <c r="M8610" s="286" t="s">
        <v>3248</v>
      </c>
    </row>
    <row r="8611" spans="1:13" s="269" customFormat="1" ht="15.5" hidden="1" thickTop="1" thickBot="1" x14ac:dyDescent="0.4">
      <c r="A8611" s="287" t="s">
        <v>3399</v>
      </c>
      <c r="B8611" s="288" t="str">
        <f>VLOOKUP(A8611,Lists!B:C,2,FALSE)</f>
        <v>MMR001</v>
      </c>
      <c r="C8611" s="288" t="str">
        <f>VLOOKUP(A8611,Lists!B:D,3,FALSE)</f>
        <v>MMR</v>
      </c>
      <c r="D8611" s="289" t="s">
        <v>5112</v>
      </c>
      <c r="E8611" s="289">
        <v>501404</v>
      </c>
      <c r="F8611" s="289" t="s">
        <v>5921</v>
      </c>
      <c r="G8611" s="289" t="s">
        <v>731</v>
      </c>
      <c r="H8611" s="278">
        <f t="shared" si="268"/>
        <v>2</v>
      </c>
      <c r="I8611" s="252" t="s">
        <v>1930</v>
      </c>
      <c r="J8611" s="289" t="s">
        <v>5923</v>
      </c>
      <c r="K8611" s="278" t="str">
        <f t="shared" si="269"/>
        <v>MMR001Moderate humanitarian conditions - Level 3</v>
      </c>
      <c r="L8611" s="290">
        <v>43706</v>
      </c>
      <c r="M8611" s="290" t="s">
        <v>3248</v>
      </c>
    </row>
    <row r="8612" spans="1:13" s="269" customFormat="1" ht="15.5" hidden="1" thickTop="1" thickBot="1" x14ac:dyDescent="0.4">
      <c r="A8612" s="283" t="s">
        <v>3399</v>
      </c>
      <c r="B8612" s="284" t="str">
        <f>VLOOKUP(A8612,Lists!B:C,2,FALSE)</f>
        <v>MMR001</v>
      </c>
      <c r="C8612" s="284" t="str">
        <f>VLOOKUP(A8612,Lists!B:D,3,FALSE)</f>
        <v>MMR</v>
      </c>
      <c r="D8612" s="285" t="s">
        <v>5113</v>
      </c>
      <c r="E8612" s="285">
        <v>429647</v>
      </c>
      <c r="F8612" s="285" t="s">
        <v>5921</v>
      </c>
      <c r="G8612" s="285" t="s">
        <v>731</v>
      </c>
      <c r="H8612" s="278">
        <f t="shared" si="268"/>
        <v>2</v>
      </c>
      <c r="I8612" s="251" t="s">
        <v>1930</v>
      </c>
      <c r="J8612" s="285" t="s">
        <v>5923</v>
      </c>
      <c r="K8612" s="278" t="str">
        <f t="shared" si="269"/>
        <v>MMR001Severe humanitarian conditions - Level 4</v>
      </c>
      <c r="L8612" s="286">
        <v>43706</v>
      </c>
      <c r="M8612" s="286" t="s">
        <v>3248</v>
      </c>
    </row>
    <row r="8613" spans="1:13" s="269" customFormat="1" ht="15.5" hidden="1" thickTop="1" thickBot="1" x14ac:dyDescent="0.4">
      <c r="A8613" s="287" t="s">
        <v>3399</v>
      </c>
      <c r="B8613" s="288" t="str">
        <f>VLOOKUP(A8613,Lists!B:C,2,FALSE)</f>
        <v>MMR001</v>
      </c>
      <c r="C8613" s="288" t="str">
        <f>VLOOKUP(A8613,Lists!B:D,3,FALSE)</f>
        <v>MMR</v>
      </c>
      <c r="D8613" s="289" t="s">
        <v>5114</v>
      </c>
      <c r="E8613" s="289">
        <v>0</v>
      </c>
      <c r="F8613" s="289" t="s">
        <v>5921</v>
      </c>
      <c r="G8613" s="289" t="s">
        <v>731</v>
      </c>
      <c r="H8613" s="278">
        <f t="shared" si="268"/>
        <v>2</v>
      </c>
      <c r="I8613" s="252" t="s">
        <v>1930</v>
      </c>
      <c r="J8613" s="289" t="s">
        <v>5923</v>
      </c>
      <c r="K8613" s="278" t="str">
        <f t="shared" si="269"/>
        <v>MMR001Extreme humanitarian conditions - Level 5</v>
      </c>
      <c r="L8613" s="290">
        <v>43706</v>
      </c>
      <c r="M8613" s="290" t="s">
        <v>3248</v>
      </c>
    </row>
    <row r="8614" spans="1:13" s="269" customFormat="1" ht="15.5" hidden="1" thickTop="1" thickBot="1" x14ac:dyDescent="0.4">
      <c r="A8614" s="283" t="s">
        <v>786</v>
      </c>
      <c r="B8614" s="284" t="str">
        <f>VLOOKUP(A8614,Lists!B:C,2,FALSE)</f>
        <v>MMR002</v>
      </c>
      <c r="C8614" s="284" t="str">
        <f>VLOOKUP(A8614,Lists!B:D,3,FALSE)</f>
        <v>MMR</v>
      </c>
      <c r="D8614" s="285" t="s">
        <v>522</v>
      </c>
      <c r="E8614" s="285">
        <v>52209854</v>
      </c>
      <c r="F8614" s="285" t="s">
        <v>6729</v>
      </c>
      <c r="G8614" s="285" t="s">
        <v>731</v>
      </c>
      <c r="H8614" s="278">
        <f t="shared" si="268"/>
        <v>2</v>
      </c>
      <c r="I8614" s="251" t="s">
        <v>6735</v>
      </c>
      <c r="J8614" s="285" t="s">
        <v>5917</v>
      </c>
      <c r="K8614" s="278" t="str">
        <f t="shared" si="269"/>
        <v>MMR002Total population</v>
      </c>
      <c r="L8614" s="286">
        <v>43706</v>
      </c>
      <c r="M8614" s="286" t="s">
        <v>3248</v>
      </c>
    </row>
    <row r="8615" spans="1:13" s="269" customFormat="1" ht="15.5" hidden="1" thickTop="1" thickBot="1" x14ac:dyDescent="0.4">
      <c r="A8615" s="287" t="s">
        <v>786</v>
      </c>
      <c r="B8615" s="288" t="str">
        <f>VLOOKUP(A8615,Lists!B:C,2,FALSE)</f>
        <v>MMR002</v>
      </c>
      <c r="C8615" s="288" t="str">
        <f>VLOOKUP(A8615,Lists!B:D,3,FALSE)</f>
        <v>MMR</v>
      </c>
      <c r="D8615" s="289" t="s">
        <v>737</v>
      </c>
      <c r="E8615" s="289">
        <v>3784807</v>
      </c>
      <c r="F8615" s="289" t="s">
        <v>5054</v>
      </c>
      <c r="G8615" s="289" t="s">
        <v>731</v>
      </c>
      <c r="H8615" s="278">
        <f t="shared" si="268"/>
        <v>2</v>
      </c>
      <c r="I8615" s="252" t="s">
        <v>5062</v>
      </c>
      <c r="J8615" s="289" t="s">
        <v>1948</v>
      </c>
      <c r="K8615" s="278" t="str">
        <f t="shared" si="269"/>
        <v>MMR002People exposed</v>
      </c>
      <c r="L8615" s="290">
        <v>43706</v>
      </c>
      <c r="M8615" s="290" t="s">
        <v>3248</v>
      </c>
    </row>
    <row r="8616" spans="1:13" s="269" customFormat="1" ht="15.5" hidden="1" thickTop="1" thickBot="1" x14ac:dyDescent="0.4">
      <c r="A8616" s="283" t="s">
        <v>786</v>
      </c>
      <c r="B8616" s="284" t="str">
        <f>VLOOKUP(A8616,Lists!B:C,2,FALSE)</f>
        <v>MMR002</v>
      </c>
      <c r="C8616" s="284" t="str">
        <f>VLOOKUP(A8616,Lists!B:D,3,FALSE)</f>
        <v>MMR</v>
      </c>
      <c r="D8616" s="285" t="s">
        <v>533</v>
      </c>
      <c r="E8616" s="285">
        <v>1234842</v>
      </c>
      <c r="F8616" s="285" t="s">
        <v>5054</v>
      </c>
      <c r="G8616" s="285" t="s">
        <v>731</v>
      </c>
      <c r="H8616" s="278">
        <f t="shared" si="268"/>
        <v>2</v>
      </c>
      <c r="I8616" s="251" t="s">
        <v>5062</v>
      </c>
      <c r="J8616" s="285" t="s">
        <v>1948</v>
      </c>
      <c r="K8616" s="278" t="str">
        <f t="shared" si="269"/>
        <v>MMR002People affected</v>
      </c>
      <c r="L8616" s="286">
        <v>43706</v>
      </c>
      <c r="M8616" s="286" t="s">
        <v>3248</v>
      </c>
    </row>
    <row r="8617" spans="1:13" s="269" customFormat="1" ht="15.5" thickTop="1" thickBot="1" x14ac:dyDescent="0.4">
      <c r="A8617" s="287" t="s">
        <v>786</v>
      </c>
      <c r="B8617" s="288" t="str">
        <f>VLOOKUP(A8617,Lists!B:C,2,FALSE)</f>
        <v>MMR002</v>
      </c>
      <c r="C8617" s="288" t="str">
        <f>VLOOKUP(A8617,Lists!B:D,3,FALSE)</f>
        <v>MMR</v>
      </c>
      <c r="D8617" s="289" t="s">
        <v>666</v>
      </c>
      <c r="E8617" s="289">
        <v>1157028</v>
      </c>
      <c r="F8617" s="289" t="s">
        <v>6736</v>
      </c>
      <c r="G8617" s="289" t="s">
        <v>731</v>
      </c>
      <c r="H8617" s="278">
        <f t="shared" si="268"/>
        <v>2</v>
      </c>
      <c r="I8617" s="252" t="s">
        <v>6737</v>
      </c>
      <c r="J8617" s="289" t="s">
        <v>5925</v>
      </c>
      <c r="K8617" s="278" t="str">
        <f t="shared" si="269"/>
        <v>MMR002People displaced</v>
      </c>
      <c r="L8617" s="290">
        <v>43706</v>
      </c>
      <c r="M8617" s="290" t="s">
        <v>3248</v>
      </c>
    </row>
    <row r="8618" spans="1:13" s="269" customFormat="1" ht="15.5" hidden="1" thickTop="1" thickBot="1" x14ac:dyDescent="0.4">
      <c r="A8618" s="283" t="s">
        <v>786</v>
      </c>
      <c r="B8618" s="284" t="str">
        <f>VLOOKUP(A8618,Lists!B:C,2,FALSE)</f>
        <v>MMR002</v>
      </c>
      <c r="C8618" s="284" t="str">
        <f>VLOOKUP(A8618,Lists!B:D,3,FALSE)</f>
        <v>MMR</v>
      </c>
      <c r="D8618" s="285" t="s">
        <v>5029</v>
      </c>
      <c r="E8618" s="285">
        <v>721</v>
      </c>
      <c r="F8618" s="285" t="s">
        <v>6734</v>
      </c>
      <c r="G8618" s="285" t="s">
        <v>731</v>
      </c>
      <c r="H8618" s="278">
        <f t="shared" si="268"/>
        <v>2</v>
      </c>
      <c r="I8618" s="251" t="s">
        <v>1354</v>
      </c>
      <c r="J8618" s="285" t="s">
        <v>5067</v>
      </c>
      <c r="K8618" s="278" t="str">
        <f t="shared" si="269"/>
        <v>MMR002Fatalities reported</v>
      </c>
      <c r="L8618" s="286">
        <v>43706</v>
      </c>
      <c r="M8618" s="286" t="s">
        <v>3248</v>
      </c>
    </row>
    <row r="8619" spans="1:13" s="269" customFormat="1" ht="15.5" hidden="1" thickTop="1" thickBot="1" x14ac:dyDescent="0.4">
      <c r="A8619" s="287" t="s">
        <v>786</v>
      </c>
      <c r="B8619" s="288" t="str">
        <f>VLOOKUP(A8619,Lists!B:C,2,FALSE)</f>
        <v>MMR002</v>
      </c>
      <c r="C8619" s="288" t="str">
        <f>VLOOKUP(A8619,Lists!B:D,3,FALSE)</f>
        <v>MMR</v>
      </c>
      <c r="D8619" s="289" t="s">
        <v>5115</v>
      </c>
      <c r="E8619" s="289">
        <v>901</v>
      </c>
      <c r="F8619" s="289" t="s">
        <v>6734</v>
      </c>
      <c r="G8619" s="289" t="s">
        <v>731</v>
      </c>
      <c r="H8619" s="278">
        <f t="shared" si="268"/>
        <v>2</v>
      </c>
      <c r="I8619" s="252" t="s">
        <v>1354</v>
      </c>
      <c r="J8619" s="289" t="s">
        <v>5068</v>
      </c>
      <c r="K8619" s="278" t="str">
        <f t="shared" si="269"/>
        <v>MMR002Fatalities in all crises</v>
      </c>
      <c r="L8619" s="290">
        <v>43706</v>
      </c>
      <c r="M8619" s="290" t="s">
        <v>3248</v>
      </c>
    </row>
    <row r="8620" spans="1:13" s="269" customFormat="1" ht="15.5" hidden="1" thickTop="1" thickBot="1" x14ac:dyDescent="0.4">
      <c r="A8620" s="283" t="s">
        <v>786</v>
      </c>
      <c r="B8620" s="284" t="str">
        <f>VLOOKUP(A8620,Lists!B:C,2,FALSE)</f>
        <v>MMR002</v>
      </c>
      <c r="C8620" s="284" t="str">
        <f>VLOOKUP(A8620,Lists!B:D,3,FALSE)</f>
        <v>MMR</v>
      </c>
      <c r="D8620" s="285" t="s">
        <v>752</v>
      </c>
      <c r="E8620" s="285">
        <v>715005</v>
      </c>
      <c r="F8620" s="285" t="s">
        <v>1924</v>
      </c>
      <c r="G8620" s="285" t="s">
        <v>731</v>
      </c>
      <c r="H8620" s="278">
        <f t="shared" si="268"/>
        <v>2</v>
      </c>
      <c r="I8620" s="251" t="s">
        <v>1930</v>
      </c>
      <c r="J8620" s="285" t="s">
        <v>5926</v>
      </c>
      <c r="K8620" s="278" t="str">
        <f t="shared" si="269"/>
        <v>MMR002People in Need</v>
      </c>
      <c r="L8620" s="286">
        <v>43706</v>
      </c>
      <c r="M8620" s="286" t="s">
        <v>3248</v>
      </c>
    </row>
    <row r="8621" spans="1:13" s="269" customFormat="1" ht="15.5" hidden="1" thickTop="1" thickBot="1" x14ac:dyDescent="0.4">
      <c r="A8621" s="287" t="s">
        <v>786</v>
      </c>
      <c r="B8621" s="288" t="str">
        <f>VLOOKUP(A8621,Lists!B:C,2,FALSE)</f>
        <v>MMR002</v>
      </c>
      <c r="C8621" s="288" t="str">
        <f>VLOOKUP(A8621,Lists!B:D,3,FALSE)</f>
        <v>MMR</v>
      </c>
      <c r="D8621" s="289" t="s">
        <v>5110</v>
      </c>
      <c r="E8621" s="289">
        <v>2549965</v>
      </c>
      <c r="F8621" s="289" t="s">
        <v>1924</v>
      </c>
      <c r="G8621" s="289" t="s">
        <v>731</v>
      </c>
      <c r="H8621" s="278">
        <f t="shared" si="268"/>
        <v>2</v>
      </c>
      <c r="I8621" s="252" t="s">
        <v>1930</v>
      </c>
      <c r="J8621" s="289" t="s">
        <v>5927</v>
      </c>
      <c r="K8621" s="278" t="str">
        <f t="shared" si="269"/>
        <v>MMR002Minimal humanitarian conditions - Level 1</v>
      </c>
      <c r="L8621" s="290">
        <v>43706</v>
      </c>
      <c r="M8621" s="290" t="s">
        <v>3248</v>
      </c>
    </row>
    <row r="8622" spans="1:13" s="269" customFormat="1" ht="15.5" hidden="1" thickTop="1" thickBot="1" x14ac:dyDescent="0.4">
      <c r="A8622" s="283" t="s">
        <v>786</v>
      </c>
      <c r="B8622" s="284" t="str">
        <f>VLOOKUP(A8622,Lists!B:C,2,FALSE)</f>
        <v>MMR002</v>
      </c>
      <c r="C8622" s="284" t="str">
        <f>VLOOKUP(A8622,Lists!B:D,3,FALSE)</f>
        <v>MMR</v>
      </c>
      <c r="D8622" s="285" t="s">
        <v>5111</v>
      </c>
      <c r="E8622" s="285">
        <v>519837</v>
      </c>
      <c r="F8622" s="285" t="s">
        <v>1924</v>
      </c>
      <c r="G8622" s="285" t="s">
        <v>731</v>
      </c>
      <c r="H8622" s="278">
        <f t="shared" si="268"/>
        <v>2</v>
      </c>
      <c r="I8622" s="251" t="s">
        <v>1930</v>
      </c>
      <c r="J8622" s="285" t="s">
        <v>5928</v>
      </c>
      <c r="K8622" s="278" t="str">
        <f t="shared" si="269"/>
        <v>MMR002Stressed humanitarian conditions - Level 2</v>
      </c>
      <c r="L8622" s="286">
        <v>43706</v>
      </c>
      <c r="M8622" s="286" t="s">
        <v>3248</v>
      </c>
    </row>
    <row r="8623" spans="1:13" s="269" customFormat="1" ht="15.5" hidden="1" thickTop="1" thickBot="1" x14ac:dyDescent="0.4">
      <c r="A8623" s="287" t="s">
        <v>786</v>
      </c>
      <c r="B8623" s="288" t="str">
        <f>VLOOKUP(A8623,Lists!B:C,2,FALSE)</f>
        <v>MMR002</v>
      </c>
      <c r="C8623" s="288" t="str">
        <f>VLOOKUP(A8623,Lists!B:D,3,FALSE)</f>
        <v>MMR</v>
      </c>
      <c r="D8623" s="289" t="s">
        <v>5112</v>
      </c>
      <c r="E8623" s="289">
        <v>391005</v>
      </c>
      <c r="F8623" s="289" t="s">
        <v>1924</v>
      </c>
      <c r="G8623" s="289" t="s">
        <v>731</v>
      </c>
      <c r="H8623" s="278">
        <f t="shared" si="268"/>
        <v>2</v>
      </c>
      <c r="I8623" s="252" t="s">
        <v>1930</v>
      </c>
      <c r="J8623" s="289" t="s">
        <v>1954</v>
      </c>
      <c r="K8623" s="278" t="str">
        <f t="shared" si="269"/>
        <v>MMR002Moderate humanitarian conditions - Level 3</v>
      </c>
      <c r="L8623" s="290">
        <v>43706</v>
      </c>
      <c r="M8623" s="290" t="s">
        <v>3248</v>
      </c>
    </row>
    <row r="8624" spans="1:13" s="269" customFormat="1" ht="15.5" hidden="1" thickTop="1" thickBot="1" x14ac:dyDescent="0.4">
      <c r="A8624" s="283" t="s">
        <v>786</v>
      </c>
      <c r="B8624" s="284" t="str">
        <f>VLOOKUP(A8624,Lists!B:C,2,FALSE)</f>
        <v>MMR002</v>
      </c>
      <c r="C8624" s="284" t="str">
        <f>VLOOKUP(A8624,Lists!B:D,3,FALSE)</f>
        <v>MMR</v>
      </c>
      <c r="D8624" s="285" t="s">
        <v>5113</v>
      </c>
      <c r="E8624" s="285">
        <v>324000</v>
      </c>
      <c r="F8624" s="285" t="s">
        <v>1924</v>
      </c>
      <c r="G8624" s="285" t="s">
        <v>731</v>
      </c>
      <c r="H8624" s="278">
        <f t="shared" si="268"/>
        <v>2</v>
      </c>
      <c r="I8624" s="251" t="s">
        <v>1930</v>
      </c>
      <c r="J8624" s="285" t="s">
        <v>1954</v>
      </c>
      <c r="K8624" s="278" t="str">
        <f t="shared" si="269"/>
        <v>MMR002Severe humanitarian conditions - Level 4</v>
      </c>
      <c r="L8624" s="286">
        <v>43706</v>
      </c>
      <c r="M8624" s="286" t="s">
        <v>3248</v>
      </c>
    </row>
    <row r="8625" spans="1:13" s="269" customFormat="1" ht="15.5" hidden="1" thickTop="1" thickBot="1" x14ac:dyDescent="0.4">
      <c r="A8625" s="287" t="s">
        <v>786</v>
      </c>
      <c r="B8625" s="288" t="str">
        <f>VLOOKUP(A8625,Lists!B:C,2,FALSE)</f>
        <v>MMR002</v>
      </c>
      <c r="C8625" s="288" t="str">
        <f>VLOOKUP(A8625,Lists!B:D,3,FALSE)</f>
        <v>MMR</v>
      </c>
      <c r="D8625" s="289" t="s">
        <v>5114</v>
      </c>
      <c r="E8625" s="289">
        <v>0</v>
      </c>
      <c r="F8625" s="289" t="s">
        <v>1924</v>
      </c>
      <c r="G8625" s="289" t="s">
        <v>731</v>
      </c>
      <c r="H8625" s="278">
        <f t="shared" si="268"/>
        <v>2</v>
      </c>
      <c r="I8625" s="252" t="s">
        <v>1930</v>
      </c>
      <c r="J8625" s="289" t="s">
        <v>5072</v>
      </c>
      <c r="K8625" s="278" t="str">
        <f t="shared" si="269"/>
        <v>MMR002Extreme humanitarian conditions - Level 5</v>
      </c>
      <c r="L8625" s="290">
        <v>43706</v>
      </c>
      <c r="M8625" s="290" t="s">
        <v>3248</v>
      </c>
    </row>
    <row r="8626" spans="1:13" s="269" customFormat="1" ht="15.5" hidden="1" thickTop="1" thickBot="1" x14ac:dyDescent="0.4">
      <c r="A8626" s="283" t="s">
        <v>787</v>
      </c>
      <c r="B8626" s="284" t="str">
        <f>VLOOKUP(A8626,Lists!B:C,2,FALSE)</f>
        <v>MMR003</v>
      </c>
      <c r="C8626" s="284" t="str">
        <f>VLOOKUP(A8626,Lists!B:D,3,FALSE)</f>
        <v>MMR</v>
      </c>
      <c r="D8626" s="285" t="s">
        <v>522</v>
      </c>
      <c r="E8626" s="285">
        <v>52209854</v>
      </c>
      <c r="F8626" s="285" t="s">
        <v>6729</v>
      </c>
      <c r="G8626" s="285" t="s">
        <v>731</v>
      </c>
      <c r="H8626" s="278">
        <f t="shared" si="268"/>
        <v>2</v>
      </c>
      <c r="I8626" s="251" t="s">
        <v>6738</v>
      </c>
      <c r="J8626" s="285" t="s">
        <v>5917</v>
      </c>
      <c r="K8626" s="278" t="str">
        <f t="shared" si="269"/>
        <v>MMR003Total population</v>
      </c>
      <c r="L8626" s="286">
        <v>43706</v>
      </c>
      <c r="M8626" s="286" t="s">
        <v>3248</v>
      </c>
    </row>
    <row r="8627" spans="1:13" s="269" customFormat="1" ht="15.5" hidden="1" thickTop="1" thickBot="1" x14ac:dyDescent="0.4">
      <c r="A8627" s="287" t="s">
        <v>787</v>
      </c>
      <c r="B8627" s="288" t="str">
        <f>VLOOKUP(A8627,Lists!B:C,2,FALSE)</f>
        <v>MMR003</v>
      </c>
      <c r="C8627" s="288" t="str">
        <f>VLOOKUP(A8627,Lists!B:D,3,FALSE)</f>
        <v>MMR</v>
      </c>
      <c r="D8627" s="289" t="s">
        <v>737</v>
      </c>
      <c r="E8627" s="289">
        <v>5479058</v>
      </c>
      <c r="F8627" s="289" t="s">
        <v>5052</v>
      </c>
      <c r="G8627" s="289" t="s">
        <v>731</v>
      </c>
      <c r="H8627" s="278">
        <f t="shared" si="268"/>
        <v>2</v>
      </c>
      <c r="I8627" s="252" t="s">
        <v>5053</v>
      </c>
      <c r="J8627" s="289" t="s">
        <v>5073</v>
      </c>
      <c r="K8627" s="278" t="str">
        <f t="shared" si="269"/>
        <v>MMR003People exposed</v>
      </c>
      <c r="L8627" s="290">
        <v>43706</v>
      </c>
      <c r="M8627" s="290" t="s">
        <v>3248</v>
      </c>
    </row>
    <row r="8628" spans="1:13" s="269" customFormat="1" ht="15.5" hidden="1" thickTop="1" thickBot="1" x14ac:dyDescent="0.4">
      <c r="A8628" s="283" t="s">
        <v>787</v>
      </c>
      <c r="B8628" s="284" t="str">
        <f>VLOOKUP(A8628,Lists!B:C,2,FALSE)</f>
        <v>MMR003</v>
      </c>
      <c r="C8628" s="284" t="str">
        <f>VLOOKUP(A8628,Lists!B:D,3,FALSE)</f>
        <v>MMR</v>
      </c>
      <c r="D8628" s="285" t="s">
        <v>533</v>
      </c>
      <c r="E8628" s="285">
        <v>2306180</v>
      </c>
      <c r="F8628" s="285" t="s">
        <v>5074</v>
      </c>
      <c r="G8628" s="285" t="s">
        <v>731</v>
      </c>
      <c r="H8628" s="278">
        <f t="shared" si="268"/>
        <v>2</v>
      </c>
      <c r="I8628" s="251" t="s">
        <v>6739</v>
      </c>
      <c r="J8628" s="285" t="s">
        <v>1960</v>
      </c>
      <c r="K8628" s="278" t="str">
        <f t="shared" si="269"/>
        <v>MMR003People affected</v>
      </c>
      <c r="L8628" s="286">
        <v>43706</v>
      </c>
      <c r="M8628" s="286" t="s">
        <v>3248</v>
      </c>
    </row>
    <row r="8629" spans="1:13" s="269" customFormat="1" ht="15.5" thickTop="1" thickBot="1" x14ac:dyDescent="0.4">
      <c r="A8629" s="287" t="s">
        <v>787</v>
      </c>
      <c r="B8629" s="288" t="str">
        <f>VLOOKUP(A8629,Lists!B:C,2,FALSE)</f>
        <v>MMR003</v>
      </c>
      <c r="C8629" s="288" t="str">
        <f>VLOOKUP(A8629,Lists!B:D,3,FALSE)</f>
        <v>MMR</v>
      </c>
      <c r="D8629" s="289" t="s">
        <v>666</v>
      </c>
      <c r="E8629" s="289">
        <v>106854</v>
      </c>
      <c r="F8629" s="289" t="s">
        <v>6742</v>
      </c>
      <c r="G8629" s="289" t="s">
        <v>731</v>
      </c>
      <c r="H8629" s="278">
        <f t="shared" si="268"/>
        <v>2</v>
      </c>
      <c r="I8629" s="252" t="s">
        <v>6740</v>
      </c>
      <c r="J8629" s="289" t="s">
        <v>6741</v>
      </c>
      <c r="K8629" s="278" t="str">
        <f t="shared" si="269"/>
        <v>MMR003People displaced</v>
      </c>
      <c r="L8629" s="290">
        <v>43706</v>
      </c>
      <c r="M8629" s="290" t="s">
        <v>3248</v>
      </c>
    </row>
    <row r="8630" spans="1:13" s="269" customFormat="1" ht="15.5" hidden="1" thickTop="1" thickBot="1" x14ac:dyDescent="0.4">
      <c r="A8630" s="283" t="s">
        <v>787</v>
      </c>
      <c r="B8630" s="284" t="str">
        <f>VLOOKUP(A8630,Lists!B:C,2,FALSE)</f>
        <v>MMR003</v>
      </c>
      <c r="C8630" s="284" t="str">
        <f>VLOOKUP(A8630,Lists!B:D,3,FALSE)</f>
        <v>MMR</v>
      </c>
      <c r="D8630" s="285" t="s">
        <v>5029</v>
      </c>
      <c r="E8630" s="285">
        <v>32</v>
      </c>
      <c r="F8630" s="285" t="s">
        <v>6734</v>
      </c>
      <c r="G8630" s="285" t="s">
        <v>731</v>
      </c>
      <c r="H8630" s="278">
        <f t="shared" si="268"/>
        <v>2</v>
      </c>
      <c r="I8630" s="251" t="s">
        <v>1354</v>
      </c>
      <c r="J8630" s="285" t="s">
        <v>5932</v>
      </c>
      <c r="K8630" s="278" t="str">
        <f t="shared" si="269"/>
        <v>MMR003Fatalities reported</v>
      </c>
      <c r="L8630" s="286">
        <v>43706</v>
      </c>
      <c r="M8630" s="286" t="s">
        <v>3248</v>
      </c>
    </row>
    <row r="8631" spans="1:13" s="269" customFormat="1" ht="15.5" hidden="1" thickTop="1" thickBot="1" x14ac:dyDescent="0.4">
      <c r="A8631" s="287" t="s">
        <v>787</v>
      </c>
      <c r="B8631" s="288" t="str">
        <f>VLOOKUP(A8631,Lists!B:C,2,FALSE)</f>
        <v>MMR003</v>
      </c>
      <c r="C8631" s="288" t="str">
        <f>VLOOKUP(A8631,Lists!B:D,3,FALSE)</f>
        <v>MMR</v>
      </c>
      <c r="D8631" s="289" t="s">
        <v>5115</v>
      </c>
      <c r="E8631" s="289">
        <v>901</v>
      </c>
      <c r="F8631" s="289" t="s">
        <v>6734</v>
      </c>
      <c r="G8631" s="289" t="s">
        <v>731</v>
      </c>
      <c r="H8631" s="278">
        <f t="shared" si="268"/>
        <v>2</v>
      </c>
      <c r="I8631" s="252" t="s">
        <v>1354</v>
      </c>
      <c r="J8631" s="289" t="s">
        <v>5079</v>
      </c>
      <c r="K8631" s="278" t="str">
        <f t="shared" si="269"/>
        <v>MMR003Fatalities in all crises</v>
      </c>
      <c r="L8631" s="290">
        <v>43706</v>
      </c>
      <c r="M8631" s="290" t="s">
        <v>3248</v>
      </c>
    </row>
    <row r="8632" spans="1:13" s="269" customFormat="1" ht="15.5" hidden="1" thickTop="1" thickBot="1" x14ac:dyDescent="0.4">
      <c r="A8632" s="283" t="s">
        <v>787</v>
      </c>
      <c r="B8632" s="284" t="str">
        <f>VLOOKUP(A8632,Lists!B:C,2,FALSE)</f>
        <v>MMR003</v>
      </c>
      <c r="C8632" s="284" t="str">
        <f>VLOOKUP(A8632,Lists!B:D,3,FALSE)</f>
        <v>MMR</v>
      </c>
      <c r="D8632" s="285" t="s">
        <v>752</v>
      </c>
      <c r="E8632" s="285">
        <v>216046</v>
      </c>
      <c r="F8632" s="285" t="s">
        <v>1924</v>
      </c>
      <c r="G8632" s="285" t="s">
        <v>731</v>
      </c>
      <c r="H8632" s="278">
        <f t="shared" si="268"/>
        <v>2</v>
      </c>
      <c r="I8632" s="251" t="s">
        <v>1930</v>
      </c>
      <c r="J8632" s="285" t="s">
        <v>1963</v>
      </c>
      <c r="K8632" s="278" t="str">
        <f t="shared" si="269"/>
        <v>MMR003People in Need</v>
      </c>
      <c r="L8632" s="286">
        <v>43706</v>
      </c>
      <c r="M8632" s="286" t="s">
        <v>3248</v>
      </c>
    </row>
    <row r="8633" spans="1:13" s="269" customFormat="1" ht="15.5" hidden="1" thickTop="1" thickBot="1" x14ac:dyDescent="0.4">
      <c r="A8633" s="287" t="s">
        <v>787</v>
      </c>
      <c r="B8633" s="288" t="str">
        <f>VLOOKUP(A8633,Lists!B:C,2,FALSE)</f>
        <v>MMR003</v>
      </c>
      <c r="C8633" s="288" t="str">
        <f>VLOOKUP(A8633,Lists!B:D,3,FALSE)</f>
        <v>MMR</v>
      </c>
      <c r="D8633" s="289" t="s">
        <v>5110</v>
      </c>
      <c r="E8633" s="289">
        <v>3172878</v>
      </c>
      <c r="F8633" s="289" t="s">
        <v>1924</v>
      </c>
      <c r="G8633" s="289" t="s">
        <v>731</v>
      </c>
      <c r="H8633" s="278">
        <f t="shared" si="268"/>
        <v>2</v>
      </c>
      <c r="I8633" s="252" t="s">
        <v>1930</v>
      </c>
      <c r="J8633" s="289" t="s">
        <v>5933</v>
      </c>
      <c r="K8633" s="278" t="str">
        <f t="shared" si="269"/>
        <v>MMR003Minimal humanitarian conditions - Level 1</v>
      </c>
      <c r="L8633" s="290">
        <v>43706</v>
      </c>
      <c r="M8633" s="290" t="s">
        <v>3248</v>
      </c>
    </row>
    <row r="8634" spans="1:13" s="269" customFormat="1" ht="15.5" hidden="1" thickTop="1" thickBot="1" x14ac:dyDescent="0.4">
      <c r="A8634" s="283" t="s">
        <v>787</v>
      </c>
      <c r="B8634" s="284" t="str">
        <f>VLOOKUP(A8634,Lists!B:C,2,FALSE)</f>
        <v>MMR003</v>
      </c>
      <c r="C8634" s="284" t="str">
        <f>VLOOKUP(A8634,Lists!B:D,3,FALSE)</f>
        <v>MMR</v>
      </c>
      <c r="D8634" s="285" t="s">
        <v>5111</v>
      </c>
      <c r="E8634" s="285">
        <v>2090134</v>
      </c>
      <c r="F8634" s="285" t="s">
        <v>1924</v>
      </c>
      <c r="G8634" s="285" t="s">
        <v>731</v>
      </c>
      <c r="H8634" s="278">
        <f t="shared" si="268"/>
        <v>2</v>
      </c>
      <c r="I8634" s="251" t="s">
        <v>1930</v>
      </c>
      <c r="J8634" s="285" t="s">
        <v>5934</v>
      </c>
      <c r="K8634" s="278" t="str">
        <f t="shared" si="269"/>
        <v>MMR003Stressed humanitarian conditions - Level 2</v>
      </c>
      <c r="L8634" s="286">
        <v>43706</v>
      </c>
      <c r="M8634" s="286" t="s">
        <v>3248</v>
      </c>
    </row>
    <row r="8635" spans="1:13" s="269" customFormat="1" ht="15.5" hidden="1" thickTop="1" thickBot="1" x14ac:dyDescent="0.4">
      <c r="A8635" s="287" t="s">
        <v>787</v>
      </c>
      <c r="B8635" s="288" t="str">
        <f>VLOOKUP(A8635,Lists!B:C,2,FALSE)</f>
        <v>MMR003</v>
      </c>
      <c r="C8635" s="288" t="str">
        <f>VLOOKUP(A8635,Lists!B:D,3,FALSE)</f>
        <v>MMR</v>
      </c>
      <c r="D8635" s="289" t="s">
        <v>5112</v>
      </c>
      <c r="E8635" s="289">
        <v>110399</v>
      </c>
      <c r="F8635" s="289" t="s">
        <v>1924</v>
      </c>
      <c r="G8635" s="289" t="s">
        <v>731</v>
      </c>
      <c r="H8635" s="278">
        <f t="shared" si="268"/>
        <v>2</v>
      </c>
      <c r="I8635" s="252" t="s">
        <v>1930</v>
      </c>
      <c r="J8635" s="289" t="s">
        <v>1964</v>
      </c>
      <c r="K8635" s="278" t="str">
        <f t="shared" si="269"/>
        <v>MMR003Moderate humanitarian conditions - Level 3</v>
      </c>
      <c r="L8635" s="290">
        <v>43706</v>
      </c>
      <c r="M8635" s="290" t="s">
        <v>3248</v>
      </c>
    </row>
    <row r="8636" spans="1:13" s="269" customFormat="1" ht="15.5" hidden="1" thickTop="1" thickBot="1" x14ac:dyDescent="0.4">
      <c r="A8636" s="283" t="s">
        <v>787</v>
      </c>
      <c r="B8636" s="284" t="str">
        <f>VLOOKUP(A8636,Lists!B:C,2,FALSE)</f>
        <v>MMR003</v>
      </c>
      <c r="C8636" s="284" t="str">
        <f>VLOOKUP(A8636,Lists!B:D,3,FALSE)</f>
        <v>MMR</v>
      </c>
      <c r="D8636" s="285" t="s">
        <v>5113</v>
      </c>
      <c r="E8636" s="285">
        <v>105647</v>
      </c>
      <c r="F8636" s="285" t="s">
        <v>1924</v>
      </c>
      <c r="G8636" s="285" t="s">
        <v>731</v>
      </c>
      <c r="H8636" s="278">
        <f t="shared" si="268"/>
        <v>2</v>
      </c>
      <c r="I8636" s="251" t="s">
        <v>1930</v>
      </c>
      <c r="J8636" s="285" t="s">
        <v>1964</v>
      </c>
      <c r="K8636" s="278" t="str">
        <f t="shared" si="269"/>
        <v>MMR003Severe humanitarian conditions - Level 4</v>
      </c>
      <c r="L8636" s="286">
        <v>43706</v>
      </c>
      <c r="M8636" s="286" t="s">
        <v>3248</v>
      </c>
    </row>
    <row r="8637" spans="1:13" s="269" customFormat="1" ht="15.5" hidden="1" thickTop="1" thickBot="1" x14ac:dyDescent="0.4">
      <c r="A8637" s="287" t="s">
        <v>787</v>
      </c>
      <c r="B8637" s="288" t="str">
        <f>VLOOKUP(A8637,Lists!B:C,2,FALSE)</f>
        <v>MMR003</v>
      </c>
      <c r="C8637" s="288" t="str">
        <f>VLOOKUP(A8637,Lists!B:D,3,FALSE)</f>
        <v>MMR</v>
      </c>
      <c r="D8637" s="289" t="s">
        <v>5114</v>
      </c>
      <c r="E8637" s="289">
        <v>0</v>
      </c>
      <c r="F8637" s="289" t="s">
        <v>1924</v>
      </c>
      <c r="G8637" s="289" t="s">
        <v>732</v>
      </c>
      <c r="H8637" s="278">
        <f t="shared" si="268"/>
        <v>1</v>
      </c>
      <c r="I8637" s="252" t="s">
        <v>1930</v>
      </c>
      <c r="J8637" s="289" t="s">
        <v>1956</v>
      </c>
      <c r="K8637" s="278" t="str">
        <f t="shared" si="269"/>
        <v>MMR003Extreme humanitarian conditions - Level 5</v>
      </c>
      <c r="L8637" s="290">
        <v>43706</v>
      </c>
      <c r="M8637" s="290" t="s">
        <v>3248</v>
      </c>
    </row>
    <row r="8638" spans="1:13" s="269" customFormat="1" ht="15.5" hidden="1" thickTop="1" thickBot="1" x14ac:dyDescent="0.4">
      <c r="A8638" s="283" t="s">
        <v>5803</v>
      </c>
      <c r="B8638" s="284" t="str">
        <f>VLOOKUP(A8638,Lists!B:C,2,FALSE)</f>
        <v>MWI002</v>
      </c>
      <c r="C8638" s="284" t="str">
        <f>VLOOKUP(A8638,Lists!B:D,3,FALSE)</f>
        <v>MWI</v>
      </c>
      <c r="D8638" s="285" t="s">
        <v>533</v>
      </c>
      <c r="E8638" s="285">
        <v>4830000</v>
      </c>
      <c r="F8638" s="285" t="s">
        <v>6743</v>
      </c>
      <c r="G8638" s="285" t="s">
        <v>731</v>
      </c>
      <c r="H8638" s="278">
        <f t="shared" si="268"/>
        <v>2</v>
      </c>
      <c r="I8638" s="251" t="s">
        <v>6744</v>
      </c>
      <c r="J8638" s="285" t="s">
        <v>6745</v>
      </c>
      <c r="K8638" s="278" t="str">
        <f t="shared" si="269"/>
        <v>MWI002People affected</v>
      </c>
      <c r="L8638" s="286">
        <v>43706</v>
      </c>
      <c r="M8638" s="286" t="s">
        <v>3248</v>
      </c>
    </row>
    <row r="8639" spans="1:13" s="269" customFormat="1" ht="15.5" thickTop="1" thickBot="1" x14ac:dyDescent="0.4">
      <c r="A8639" s="287" t="s">
        <v>5803</v>
      </c>
      <c r="B8639" s="288" t="str">
        <f>VLOOKUP(A8639,Lists!B:C,2,FALSE)</f>
        <v>MWI002</v>
      </c>
      <c r="C8639" s="288" t="str">
        <f>VLOOKUP(A8639,Lists!B:D,3,FALSE)</f>
        <v>MWI</v>
      </c>
      <c r="D8639" s="289" t="s">
        <v>666</v>
      </c>
      <c r="E8639" s="289">
        <v>0</v>
      </c>
      <c r="F8639" s="289" t="s">
        <v>6746</v>
      </c>
      <c r="G8639" s="289" t="s">
        <v>731</v>
      </c>
      <c r="H8639" s="278">
        <f t="shared" si="268"/>
        <v>2</v>
      </c>
      <c r="I8639" s="252" t="s">
        <v>6747</v>
      </c>
      <c r="J8639" s="289" t="s">
        <v>6748</v>
      </c>
      <c r="K8639" s="278" t="str">
        <f t="shared" si="269"/>
        <v>MWI002People displaced</v>
      </c>
      <c r="L8639" s="290">
        <v>43706</v>
      </c>
      <c r="M8639" s="290" t="s">
        <v>3248</v>
      </c>
    </row>
    <row r="8640" spans="1:13" s="269" customFormat="1" ht="15.5" hidden="1" thickTop="1" thickBot="1" x14ac:dyDescent="0.4">
      <c r="A8640" s="283" t="s">
        <v>5803</v>
      </c>
      <c r="B8640" s="284" t="str">
        <f>VLOOKUP(A8640,Lists!B:C,2,FALSE)</f>
        <v>MWI002</v>
      </c>
      <c r="C8640" s="284" t="str">
        <f>VLOOKUP(A8640,Lists!B:D,3,FALSE)</f>
        <v>MWI</v>
      </c>
      <c r="D8640" s="285" t="s">
        <v>5110</v>
      </c>
      <c r="E8640" s="285">
        <v>10500000</v>
      </c>
      <c r="F8640" s="285" t="s">
        <v>6743</v>
      </c>
      <c r="G8640" s="285" t="s">
        <v>731</v>
      </c>
      <c r="H8640" s="278">
        <f t="shared" si="268"/>
        <v>2</v>
      </c>
      <c r="I8640" s="251" t="s">
        <v>6744</v>
      </c>
      <c r="J8640" s="285" t="s">
        <v>6749</v>
      </c>
      <c r="K8640" s="278" t="str">
        <f t="shared" si="269"/>
        <v>MWI002Minimal humanitarian conditions - Level 1</v>
      </c>
      <c r="L8640" s="286">
        <v>43706</v>
      </c>
      <c r="M8640" s="286" t="s">
        <v>3248</v>
      </c>
    </row>
    <row r="8641" spans="1:13" s="269" customFormat="1" ht="15.5" hidden="1" thickTop="1" thickBot="1" x14ac:dyDescent="0.4">
      <c r="A8641" s="287" t="s">
        <v>5803</v>
      </c>
      <c r="B8641" s="288" t="str">
        <f>VLOOKUP(A8641,Lists!B:C,2,FALSE)</f>
        <v>MWI002</v>
      </c>
      <c r="C8641" s="288" t="str">
        <f>VLOOKUP(A8641,Lists!B:D,3,FALSE)</f>
        <v>MWI</v>
      </c>
      <c r="D8641" s="289" t="s">
        <v>5111</v>
      </c>
      <c r="E8641" s="289">
        <v>3700000</v>
      </c>
      <c r="F8641" s="289" t="s">
        <v>6743</v>
      </c>
      <c r="G8641" s="289" t="s">
        <v>731</v>
      </c>
      <c r="H8641" s="278">
        <f t="shared" si="268"/>
        <v>2</v>
      </c>
      <c r="I8641" s="252" t="s">
        <v>6744</v>
      </c>
      <c r="J8641" s="289" t="s">
        <v>6750</v>
      </c>
      <c r="K8641" s="278" t="str">
        <f t="shared" si="269"/>
        <v>MWI002Stressed humanitarian conditions - Level 2</v>
      </c>
      <c r="L8641" s="290">
        <v>43706</v>
      </c>
      <c r="M8641" s="290" t="s">
        <v>3248</v>
      </c>
    </row>
    <row r="8642" spans="1:13" s="269" customFormat="1" ht="15.5" hidden="1" thickTop="1" thickBot="1" x14ac:dyDescent="0.4">
      <c r="A8642" s="283" t="s">
        <v>5803</v>
      </c>
      <c r="B8642" s="284" t="str">
        <f>VLOOKUP(A8642,Lists!B:C,2,FALSE)</f>
        <v>MWI002</v>
      </c>
      <c r="C8642" s="284" t="str">
        <f>VLOOKUP(A8642,Lists!B:D,3,FALSE)</f>
        <v>MWI</v>
      </c>
      <c r="D8642" s="285" t="s">
        <v>5112</v>
      </c>
      <c r="E8642" s="285">
        <v>1130000</v>
      </c>
      <c r="F8642" s="285" t="s">
        <v>6743</v>
      </c>
      <c r="G8642" s="285" t="s">
        <v>731</v>
      </c>
      <c r="H8642" s="278">
        <f t="shared" ref="H8642:H8700" si="270">IF(G8642="x","x",IF(G8642="Low",3,IF(G8642="Medium",2,IF(G8642="High",1,FALSE))))</f>
        <v>2</v>
      </c>
      <c r="I8642" s="251" t="s">
        <v>6744</v>
      </c>
      <c r="J8642" s="285" t="s">
        <v>6751</v>
      </c>
      <c r="K8642" s="278" t="str">
        <f t="shared" ref="K8642:K8700" si="271">B8642&amp;""&amp;D8642</f>
        <v>MWI002Moderate humanitarian conditions - Level 3</v>
      </c>
      <c r="L8642" s="286">
        <v>43706</v>
      </c>
      <c r="M8642" s="286" t="s">
        <v>3248</v>
      </c>
    </row>
    <row r="8643" spans="1:13" s="269" customFormat="1" ht="15.5" hidden="1" thickTop="1" thickBot="1" x14ac:dyDescent="0.4">
      <c r="A8643" s="287" t="s">
        <v>5803</v>
      </c>
      <c r="B8643" s="288" t="str">
        <f>VLOOKUP(A8643,Lists!B:C,2,FALSE)</f>
        <v>MWI002</v>
      </c>
      <c r="C8643" s="288" t="str">
        <f>VLOOKUP(A8643,Lists!B:D,3,FALSE)</f>
        <v>MWI</v>
      </c>
      <c r="D8643" s="289" t="s">
        <v>5113</v>
      </c>
      <c r="E8643" s="289">
        <v>0</v>
      </c>
      <c r="F8643" s="289" t="s">
        <v>6743</v>
      </c>
      <c r="G8643" s="289" t="s">
        <v>731</v>
      </c>
      <c r="H8643" s="278">
        <f t="shared" si="270"/>
        <v>2</v>
      </c>
      <c r="I8643" s="252" t="s">
        <v>6744</v>
      </c>
      <c r="J8643" s="289" t="s">
        <v>6752</v>
      </c>
      <c r="K8643" s="278" t="str">
        <f t="shared" si="271"/>
        <v>MWI002Severe humanitarian conditions - Level 4</v>
      </c>
      <c r="L8643" s="290">
        <v>43706</v>
      </c>
      <c r="M8643" s="290" t="s">
        <v>3248</v>
      </c>
    </row>
    <row r="8644" spans="1:13" s="269" customFormat="1" ht="15.5" hidden="1" thickTop="1" thickBot="1" x14ac:dyDescent="0.4">
      <c r="A8644" s="283" t="s">
        <v>5803</v>
      </c>
      <c r="B8644" s="284" t="str">
        <f>VLOOKUP(A8644,Lists!B:C,2,FALSE)</f>
        <v>MWI002</v>
      </c>
      <c r="C8644" s="284" t="str">
        <f>VLOOKUP(A8644,Lists!B:D,3,FALSE)</f>
        <v>MWI</v>
      </c>
      <c r="D8644" s="285" t="s">
        <v>5114</v>
      </c>
      <c r="E8644" s="285">
        <v>0</v>
      </c>
      <c r="F8644" s="285" t="s">
        <v>6743</v>
      </c>
      <c r="G8644" s="285" t="s">
        <v>731</v>
      </c>
      <c r="H8644" s="278">
        <f t="shared" si="270"/>
        <v>2</v>
      </c>
      <c r="I8644" s="251" t="s">
        <v>6744</v>
      </c>
      <c r="J8644" s="285" t="s">
        <v>6753</v>
      </c>
      <c r="K8644" s="278" t="str">
        <f t="shared" si="271"/>
        <v>MWI002Extreme humanitarian conditions - Level 5</v>
      </c>
      <c r="L8644" s="286">
        <v>43706</v>
      </c>
      <c r="M8644" s="286" t="s">
        <v>3248</v>
      </c>
    </row>
    <row r="8645" spans="1:13" s="269" customFormat="1" ht="15.5" hidden="1" thickTop="1" thickBot="1" x14ac:dyDescent="0.4">
      <c r="A8645" s="287" t="s">
        <v>1263</v>
      </c>
      <c r="B8645" s="288" t="str">
        <f>VLOOKUP(A8645,Lists!B:C,2,FALSE)</f>
        <v>MAR002</v>
      </c>
      <c r="C8645" s="288" t="str">
        <f>VLOOKUP(A8645,Lists!B:D,3,FALSE)</f>
        <v>MAR</v>
      </c>
      <c r="D8645" s="289" t="s">
        <v>5029</v>
      </c>
      <c r="E8645" s="289" t="s">
        <v>446</v>
      </c>
      <c r="F8645" s="289" t="s">
        <v>6695</v>
      </c>
      <c r="G8645" s="289" t="s">
        <v>730</v>
      </c>
      <c r="H8645" s="278">
        <f t="shared" si="270"/>
        <v>3</v>
      </c>
      <c r="I8645" s="252" t="s">
        <v>4331</v>
      </c>
      <c r="J8645" s="289" t="s">
        <v>6784</v>
      </c>
      <c r="K8645" s="278" t="str">
        <f t="shared" si="271"/>
        <v>MAR002Fatalities reported</v>
      </c>
      <c r="L8645" s="290">
        <v>43706</v>
      </c>
      <c r="M8645" s="290" t="s">
        <v>3249</v>
      </c>
    </row>
    <row r="8646" spans="1:13" s="269" customFormat="1" ht="15.5" hidden="1" thickTop="1" thickBot="1" x14ac:dyDescent="0.4">
      <c r="A8646" s="283" t="s">
        <v>1263</v>
      </c>
      <c r="B8646" s="284" t="str">
        <f>VLOOKUP(A8646,Lists!B:C,2,FALSE)</f>
        <v>MAR002</v>
      </c>
      <c r="C8646" s="284" t="str">
        <f>VLOOKUP(A8646,Lists!B:D,3,FALSE)</f>
        <v>MAR</v>
      </c>
      <c r="D8646" s="285" t="s">
        <v>5115</v>
      </c>
      <c r="E8646" s="285" t="s">
        <v>446</v>
      </c>
      <c r="F8646" s="285" t="s">
        <v>6695</v>
      </c>
      <c r="G8646" s="285" t="s">
        <v>730</v>
      </c>
      <c r="H8646" s="278">
        <f t="shared" si="270"/>
        <v>3</v>
      </c>
      <c r="I8646" s="251" t="s">
        <v>4331</v>
      </c>
      <c r="J8646" s="285" t="s">
        <v>6784</v>
      </c>
      <c r="K8646" s="278" t="str">
        <f t="shared" si="271"/>
        <v>MAR002Fatalities in all crises</v>
      </c>
      <c r="L8646" s="286">
        <v>43706</v>
      </c>
      <c r="M8646" s="286" t="s">
        <v>3249</v>
      </c>
    </row>
    <row r="8647" spans="1:13" s="269" customFormat="1" ht="15.5" hidden="1" thickTop="1" thickBot="1" x14ac:dyDescent="0.4">
      <c r="A8647" s="287" t="s">
        <v>4278</v>
      </c>
      <c r="B8647" s="288" t="str">
        <f>VLOOKUP(A8647,Lists!B:C,2,FALSE)</f>
        <v>REG008</v>
      </c>
      <c r="C8647" s="288" t="str">
        <f>VLOOKUP(A8647,Lists!B:D,3,FALSE)</f>
        <v>DZA, MAR, ESP</v>
      </c>
      <c r="D8647" s="289" t="s">
        <v>5029</v>
      </c>
      <c r="E8647" s="289">
        <v>145</v>
      </c>
      <c r="F8647" s="289" t="s">
        <v>6695</v>
      </c>
      <c r="G8647" s="289" t="s">
        <v>730</v>
      </c>
      <c r="H8647" s="278">
        <f t="shared" si="270"/>
        <v>3</v>
      </c>
      <c r="I8647" s="252" t="s">
        <v>4331</v>
      </c>
      <c r="J8647" s="289" t="s">
        <v>6754</v>
      </c>
      <c r="K8647" s="278" t="str">
        <f t="shared" si="271"/>
        <v>REG008Fatalities reported</v>
      </c>
      <c r="L8647" s="290">
        <v>43706</v>
      </c>
      <c r="M8647" s="290" t="s">
        <v>3248</v>
      </c>
    </row>
    <row r="8648" spans="1:13" s="269" customFormat="1" ht="15.5" hidden="1" thickTop="1" thickBot="1" x14ac:dyDescent="0.4">
      <c r="A8648" s="283" t="s">
        <v>4278</v>
      </c>
      <c r="B8648" s="284" t="str">
        <f>VLOOKUP(A8648,Lists!B:C,2,FALSE)</f>
        <v>REG008</v>
      </c>
      <c r="C8648" s="284" t="str">
        <f>VLOOKUP(A8648,Lists!B:D,3,FALSE)</f>
        <v>DZA, MAR, ESP</v>
      </c>
      <c r="D8648" s="285" t="s">
        <v>5115</v>
      </c>
      <c r="E8648" s="285">
        <v>145</v>
      </c>
      <c r="F8648" s="285" t="s">
        <v>6695</v>
      </c>
      <c r="G8648" s="285" t="s">
        <v>730</v>
      </c>
      <c r="H8648" s="278">
        <f t="shared" si="270"/>
        <v>3</v>
      </c>
      <c r="I8648" s="251" t="s">
        <v>4331</v>
      </c>
      <c r="J8648" s="285" t="s">
        <v>6754</v>
      </c>
      <c r="K8648" s="278" t="str">
        <f t="shared" si="271"/>
        <v>REG008Fatalities in all crises</v>
      </c>
      <c r="L8648" s="286">
        <v>43706</v>
      </c>
      <c r="M8648" s="286" t="s">
        <v>3248</v>
      </c>
    </row>
    <row r="8649" spans="1:13" s="269" customFormat="1" ht="15.5" hidden="1" thickTop="1" thickBot="1" x14ac:dyDescent="0.4">
      <c r="A8649" s="287" t="s">
        <v>4279</v>
      </c>
      <c r="B8649" s="288" t="str">
        <f>VLOOKUP(A8649,Lists!B:C,2,FALSE)</f>
        <v>REG007</v>
      </c>
      <c r="C8649" s="288" t="str">
        <f>VLOOKUP(A8649,Lists!B:D,3,FALSE)</f>
        <v>DZA, TUN, LBY, ITA</v>
      </c>
      <c r="D8649" s="289" t="s">
        <v>5029</v>
      </c>
      <c r="E8649" s="289">
        <v>432</v>
      </c>
      <c r="F8649" s="289" t="s">
        <v>6695</v>
      </c>
      <c r="G8649" s="289" t="s">
        <v>730</v>
      </c>
      <c r="H8649" s="278">
        <f t="shared" si="270"/>
        <v>3</v>
      </c>
      <c r="I8649" s="252" t="s">
        <v>4331</v>
      </c>
      <c r="J8649" s="289" t="s">
        <v>6755</v>
      </c>
      <c r="K8649" s="278" t="str">
        <f t="shared" si="271"/>
        <v>REG007Fatalities reported</v>
      </c>
      <c r="L8649" s="290">
        <v>43706</v>
      </c>
      <c r="M8649" s="290" t="s">
        <v>3248</v>
      </c>
    </row>
    <row r="8650" spans="1:13" s="269" customFormat="1" ht="15.5" hidden="1" thickTop="1" thickBot="1" x14ac:dyDescent="0.4">
      <c r="A8650" s="283" t="s">
        <v>4279</v>
      </c>
      <c r="B8650" s="284" t="str">
        <f>VLOOKUP(A8650,Lists!B:C,2,FALSE)</f>
        <v>REG007</v>
      </c>
      <c r="C8650" s="284" t="str">
        <f>VLOOKUP(A8650,Lists!B:D,3,FALSE)</f>
        <v>DZA, TUN, LBY, ITA</v>
      </c>
      <c r="D8650" s="285" t="s">
        <v>5115</v>
      </c>
      <c r="E8650" s="285">
        <v>432</v>
      </c>
      <c r="F8650" s="285" t="s">
        <v>6695</v>
      </c>
      <c r="G8650" s="285" t="s">
        <v>730</v>
      </c>
      <c r="H8650" s="278">
        <f t="shared" si="270"/>
        <v>3</v>
      </c>
      <c r="I8650" s="251" t="s">
        <v>4331</v>
      </c>
      <c r="J8650" s="285" t="s">
        <v>6755</v>
      </c>
      <c r="K8650" s="278" t="str">
        <f t="shared" si="271"/>
        <v>REG007Fatalities in all crises</v>
      </c>
      <c r="L8650" s="286">
        <v>43706</v>
      </c>
      <c r="M8650" s="286" t="s">
        <v>3248</v>
      </c>
    </row>
    <row r="8651" spans="1:13" s="269" customFormat="1" ht="15.5" hidden="1" thickTop="1" thickBot="1" x14ac:dyDescent="0.4">
      <c r="A8651" s="287" t="s">
        <v>1271</v>
      </c>
      <c r="B8651" s="288" t="str">
        <f>VLOOKUP(A8651,Lists!B:C,2,FALSE)</f>
        <v>BFA002</v>
      </c>
      <c r="C8651" s="288" t="str">
        <f>VLOOKUP(A8651,Lists!B:D,3,FALSE)</f>
        <v>BFA</v>
      </c>
      <c r="D8651" s="289" t="s">
        <v>522</v>
      </c>
      <c r="E8651" s="289">
        <v>21512785</v>
      </c>
      <c r="F8651" s="289" t="s">
        <v>6756</v>
      </c>
      <c r="G8651" s="289" t="s">
        <v>731</v>
      </c>
      <c r="H8651" s="278">
        <f t="shared" si="270"/>
        <v>2</v>
      </c>
      <c r="I8651" s="252" t="s">
        <v>6758</v>
      </c>
      <c r="J8651" s="289" t="s">
        <v>6757</v>
      </c>
      <c r="K8651" s="278" t="str">
        <f t="shared" si="271"/>
        <v>BFA002Total population</v>
      </c>
      <c r="L8651" s="290">
        <v>43706</v>
      </c>
      <c r="M8651" s="290" t="s">
        <v>3248</v>
      </c>
    </row>
    <row r="8652" spans="1:13" s="269" customFormat="1" ht="15.5" hidden="1" thickTop="1" thickBot="1" x14ac:dyDescent="0.4">
      <c r="A8652" s="283" t="s">
        <v>1271</v>
      </c>
      <c r="B8652" s="284" t="str">
        <f>VLOOKUP(A8652,Lists!B:C,2,FALSE)</f>
        <v>BFA002</v>
      </c>
      <c r="C8652" s="284" t="str">
        <f>VLOOKUP(A8652,Lists!B:D,3,FALSE)</f>
        <v>BFA</v>
      </c>
      <c r="D8652" s="285" t="s">
        <v>737</v>
      </c>
      <c r="E8652" s="285">
        <v>11357220</v>
      </c>
      <c r="F8652" s="285" t="s">
        <v>6756</v>
      </c>
      <c r="G8652" s="285" t="s">
        <v>731</v>
      </c>
      <c r="H8652" s="278">
        <f t="shared" si="270"/>
        <v>2</v>
      </c>
      <c r="I8652" s="251" t="s">
        <v>6758</v>
      </c>
      <c r="J8652" s="285" t="s">
        <v>6759</v>
      </c>
      <c r="K8652" s="278" t="str">
        <f t="shared" si="271"/>
        <v>BFA002People exposed</v>
      </c>
      <c r="L8652" s="286">
        <v>43706</v>
      </c>
      <c r="M8652" s="286" t="s">
        <v>3248</v>
      </c>
    </row>
    <row r="8653" spans="1:13" s="269" customFormat="1" ht="15.5" hidden="1" thickTop="1" thickBot="1" x14ac:dyDescent="0.4">
      <c r="A8653" s="287" t="s">
        <v>1271</v>
      </c>
      <c r="B8653" s="288" t="str">
        <f>VLOOKUP(A8653,Lists!B:C,2,FALSE)</f>
        <v>BFA002</v>
      </c>
      <c r="C8653" s="288" t="str">
        <f>VLOOKUP(A8653,Lists!B:D,3,FALSE)</f>
        <v>BFA</v>
      </c>
      <c r="D8653" s="289" t="s">
        <v>533</v>
      </c>
      <c r="E8653" s="289">
        <v>7177066</v>
      </c>
      <c r="F8653" s="289" t="s">
        <v>6779</v>
      </c>
      <c r="G8653" s="289" t="s">
        <v>731</v>
      </c>
      <c r="H8653" s="278">
        <f t="shared" si="270"/>
        <v>2</v>
      </c>
      <c r="I8653" s="252" t="s">
        <v>6781</v>
      </c>
      <c r="J8653" s="289" t="s">
        <v>6780</v>
      </c>
      <c r="K8653" s="278" t="str">
        <f t="shared" si="271"/>
        <v>BFA002People affected</v>
      </c>
      <c r="L8653" s="290">
        <v>43706</v>
      </c>
      <c r="M8653" s="290" t="s">
        <v>3249</v>
      </c>
    </row>
    <row r="8654" spans="1:13" s="269" customFormat="1" ht="15.5" hidden="1" thickTop="1" thickBot="1" x14ac:dyDescent="0.4">
      <c r="A8654" s="283" t="s">
        <v>1260</v>
      </c>
      <c r="B8654" s="284" t="str">
        <f>VLOOKUP(A8654,Lists!B:C,2,FALSE)</f>
        <v>TZA002</v>
      </c>
      <c r="C8654" s="284" t="str">
        <f>VLOOKUP(A8654,Lists!B:D,3,FALSE)</f>
        <v>TZA</v>
      </c>
      <c r="D8654" s="285" t="s">
        <v>522</v>
      </c>
      <c r="E8654" s="285">
        <v>56318348</v>
      </c>
      <c r="F8654" s="285" t="s">
        <v>6761</v>
      </c>
      <c r="G8654" s="285" t="s">
        <v>731</v>
      </c>
      <c r="H8654" s="278">
        <f t="shared" si="270"/>
        <v>2</v>
      </c>
      <c r="I8654" s="251" t="s">
        <v>6036</v>
      </c>
      <c r="J8654" s="285" t="s">
        <v>6762</v>
      </c>
      <c r="K8654" s="278" t="str">
        <f t="shared" si="271"/>
        <v>TZA002Total population</v>
      </c>
      <c r="L8654" s="286">
        <v>43707</v>
      </c>
      <c r="M8654" s="286" t="s">
        <v>3248</v>
      </c>
    </row>
    <row r="8655" spans="1:13" s="269" customFormat="1" ht="15.5" hidden="1" thickTop="1" thickBot="1" x14ac:dyDescent="0.4">
      <c r="A8655" s="287" t="s">
        <v>1260</v>
      </c>
      <c r="B8655" s="288" t="str">
        <f>VLOOKUP(A8655,Lists!B:C,2,FALSE)</f>
        <v>TZA002</v>
      </c>
      <c r="C8655" s="288" t="str">
        <f>VLOOKUP(A8655,Lists!B:D,3,FALSE)</f>
        <v>TZA</v>
      </c>
      <c r="D8655" s="289" t="s">
        <v>533</v>
      </c>
      <c r="E8655" s="289">
        <v>305921</v>
      </c>
      <c r="F8655" s="289" t="s">
        <v>6611</v>
      </c>
      <c r="G8655" s="289" t="s">
        <v>731</v>
      </c>
      <c r="H8655" s="278">
        <f t="shared" si="270"/>
        <v>2</v>
      </c>
      <c r="I8655" s="252" t="s">
        <v>6763</v>
      </c>
      <c r="J8655" s="289" t="s">
        <v>6764</v>
      </c>
      <c r="K8655" s="278" t="str">
        <f t="shared" si="271"/>
        <v>TZA002People affected</v>
      </c>
      <c r="L8655" s="290">
        <v>43707</v>
      </c>
      <c r="M8655" s="290" t="s">
        <v>3248</v>
      </c>
    </row>
    <row r="8656" spans="1:13" s="269" customFormat="1" ht="15.5" thickTop="1" thickBot="1" x14ac:dyDescent="0.4">
      <c r="A8656" s="283" t="s">
        <v>1260</v>
      </c>
      <c r="B8656" s="284" t="str">
        <f>VLOOKUP(A8656,Lists!B:C,2,FALSE)</f>
        <v>TZA002</v>
      </c>
      <c r="C8656" s="284" t="str">
        <f>VLOOKUP(A8656,Lists!B:D,3,FALSE)</f>
        <v>TZA</v>
      </c>
      <c r="D8656" s="285" t="s">
        <v>666</v>
      </c>
      <c r="E8656" s="285">
        <v>305921</v>
      </c>
      <c r="F8656" s="285" t="s">
        <v>6611</v>
      </c>
      <c r="G8656" s="285" t="s">
        <v>731</v>
      </c>
      <c r="H8656" s="278">
        <f t="shared" si="270"/>
        <v>2</v>
      </c>
      <c r="I8656" s="251" t="s">
        <v>6763</v>
      </c>
      <c r="J8656" s="285" t="s">
        <v>6764</v>
      </c>
      <c r="K8656" s="278" t="str">
        <f t="shared" si="271"/>
        <v>TZA002People displaced</v>
      </c>
      <c r="L8656" s="286">
        <v>43707</v>
      </c>
      <c r="M8656" s="286" t="s">
        <v>3248</v>
      </c>
    </row>
    <row r="8657" spans="1:13" s="269" customFormat="1" ht="15.5" hidden="1" thickTop="1" thickBot="1" x14ac:dyDescent="0.4">
      <c r="A8657" s="287" t="s">
        <v>1260</v>
      </c>
      <c r="B8657" s="288" t="str">
        <f>VLOOKUP(A8657,Lists!B:C,2,FALSE)</f>
        <v>TZA002</v>
      </c>
      <c r="C8657" s="288" t="str">
        <f>VLOOKUP(A8657,Lists!B:D,3,FALSE)</f>
        <v>TZA</v>
      </c>
      <c r="D8657" s="289" t="s">
        <v>752</v>
      </c>
      <c r="E8657" s="289">
        <v>263312</v>
      </c>
      <c r="F8657" s="289" t="s">
        <v>6760</v>
      </c>
      <c r="G8657" s="289" t="s">
        <v>731</v>
      </c>
      <c r="H8657" s="278">
        <f t="shared" si="270"/>
        <v>2</v>
      </c>
      <c r="I8657" s="252" t="s">
        <v>6763</v>
      </c>
      <c r="J8657" s="289" t="s">
        <v>6765</v>
      </c>
      <c r="K8657" s="278" t="str">
        <f t="shared" si="271"/>
        <v>TZA002People in Need</v>
      </c>
      <c r="L8657" s="290">
        <v>43707</v>
      </c>
      <c r="M8657" s="290" t="s">
        <v>3248</v>
      </c>
    </row>
    <row r="8658" spans="1:13" s="269" customFormat="1" ht="15.5" hidden="1" thickTop="1" thickBot="1" x14ac:dyDescent="0.4">
      <c r="A8658" s="283" t="s">
        <v>1260</v>
      </c>
      <c r="B8658" s="284" t="str">
        <f>VLOOKUP(A8658,Lists!B:C,2,FALSE)</f>
        <v>TZA002</v>
      </c>
      <c r="C8658" s="284" t="str">
        <f>VLOOKUP(A8658,Lists!B:D,3,FALSE)</f>
        <v>TZA</v>
      </c>
      <c r="D8658" s="285" t="s">
        <v>5110</v>
      </c>
      <c r="E8658" s="285">
        <v>11400079</v>
      </c>
      <c r="F8658" s="285" t="s">
        <v>6766</v>
      </c>
      <c r="G8658" s="285" t="s">
        <v>731</v>
      </c>
      <c r="H8658" s="278">
        <f t="shared" si="270"/>
        <v>2</v>
      </c>
      <c r="I8658" s="251" t="s">
        <v>6767</v>
      </c>
      <c r="J8658" s="285" t="s">
        <v>6765</v>
      </c>
      <c r="K8658" s="278" t="str">
        <f t="shared" si="271"/>
        <v>TZA002Minimal humanitarian conditions - Level 1</v>
      </c>
      <c r="L8658" s="286">
        <v>43707</v>
      </c>
      <c r="M8658" s="286" t="s">
        <v>3248</v>
      </c>
    </row>
    <row r="8659" spans="1:13" s="269" customFormat="1" ht="15.5" hidden="1" thickTop="1" thickBot="1" x14ac:dyDescent="0.4">
      <c r="A8659" s="287" t="s">
        <v>1260</v>
      </c>
      <c r="B8659" s="288" t="str">
        <f>VLOOKUP(A8659,Lists!B:C,2,FALSE)</f>
        <v>TZA002</v>
      </c>
      <c r="C8659" s="288" t="str">
        <f>VLOOKUP(A8659,Lists!B:D,3,FALSE)</f>
        <v>TZA</v>
      </c>
      <c r="D8659" s="289" t="s">
        <v>5111</v>
      </c>
      <c r="E8659" s="289">
        <v>42609</v>
      </c>
      <c r="F8659" s="289" t="s">
        <v>6760</v>
      </c>
      <c r="G8659" s="289" t="s">
        <v>731</v>
      </c>
      <c r="H8659" s="278">
        <f t="shared" si="270"/>
        <v>2</v>
      </c>
      <c r="I8659" s="252" t="s">
        <v>6763</v>
      </c>
      <c r="J8659" s="289" t="s">
        <v>6765</v>
      </c>
      <c r="K8659" s="278" t="str">
        <f t="shared" si="271"/>
        <v>TZA002Stressed humanitarian conditions - Level 2</v>
      </c>
      <c r="L8659" s="290">
        <v>43707</v>
      </c>
      <c r="M8659" s="290" t="s">
        <v>3248</v>
      </c>
    </row>
    <row r="8660" spans="1:13" s="269" customFormat="1" ht="15.5" hidden="1" thickTop="1" thickBot="1" x14ac:dyDescent="0.4">
      <c r="A8660" s="283" t="s">
        <v>1260</v>
      </c>
      <c r="B8660" s="284" t="str">
        <f>VLOOKUP(A8660,Lists!B:C,2,FALSE)</f>
        <v>TZA002</v>
      </c>
      <c r="C8660" s="284" t="str">
        <f>VLOOKUP(A8660,Lists!B:D,3,FALSE)</f>
        <v>TZA</v>
      </c>
      <c r="D8660" s="285" t="s">
        <v>5112</v>
      </c>
      <c r="E8660" s="285">
        <v>263312</v>
      </c>
      <c r="F8660" s="285" t="s">
        <v>6760</v>
      </c>
      <c r="G8660" s="285" t="s">
        <v>731</v>
      </c>
      <c r="H8660" s="278">
        <f t="shared" si="270"/>
        <v>2</v>
      </c>
      <c r="I8660" s="251" t="s">
        <v>6763</v>
      </c>
      <c r="J8660" s="285" t="s">
        <v>6765</v>
      </c>
      <c r="K8660" s="278" t="str">
        <f t="shared" si="271"/>
        <v>TZA002Moderate humanitarian conditions - Level 3</v>
      </c>
      <c r="L8660" s="286">
        <v>43707</v>
      </c>
      <c r="M8660" s="286" t="s">
        <v>3248</v>
      </c>
    </row>
    <row r="8661" spans="1:13" s="269" customFormat="1" ht="15.5" hidden="1" thickTop="1" thickBot="1" x14ac:dyDescent="0.4">
      <c r="A8661" s="287" t="s">
        <v>5777</v>
      </c>
      <c r="B8661" s="288" t="str">
        <f>VLOOKUP(A8661,Lists!B:C,2,FALSE)</f>
        <v>IDN001</v>
      </c>
      <c r="C8661" s="288" t="str">
        <f>VLOOKUP(A8661,Lists!B:D,3,FALSE)</f>
        <v>IDN</v>
      </c>
      <c r="D8661" s="289" t="s">
        <v>522</v>
      </c>
      <c r="E8661" s="289">
        <v>237655000</v>
      </c>
      <c r="F8661" s="289" t="s">
        <v>6195</v>
      </c>
      <c r="G8661" s="289" t="s">
        <v>731</v>
      </c>
      <c r="H8661" s="278">
        <f t="shared" si="270"/>
        <v>2</v>
      </c>
      <c r="I8661" s="252" t="s">
        <v>6206</v>
      </c>
      <c r="J8661" s="289" t="s">
        <v>6215</v>
      </c>
      <c r="K8661" s="278" t="str">
        <f t="shared" si="271"/>
        <v>IDN001Total population</v>
      </c>
      <c r="L8661" s="290">
        <v>43707</v>
      </c>
      <c r="M8661" s="290" t="s">
        <v>3249</v>
      </c>
    </row>
    <row r="8662" spans="1:13" s="269" customFormat="1" ht="15.5" hidden="1" thickTop="1" thickBot="1" x14ac:dyDescent="0.4">
      <c r="A8662" s="283" t="s">
        <v>5777</v>
      </c>
      <c r="B8662" s="284" t="str">
        <f>VLOOKUP(A8662,Lists!B:C,2,FALSE)</f>
        <v>IDN001</v>
      </c>
      <c r="C8662" s="284" t="str">
        <f>VLOOKUP(A8662,Lists!B:D,3,FALSE)</f>
        <v>IDN</v>
      </c>
      <c r="D8662" s="285" t="s">
        <v>660</v>
      </c>
      <c r="E8662" s="285">
        <v>424262</v>
      </c>
      <c r="F8662" s="285" t="s">
        <v>6196</v>
      </c>
      <c r="G8662" s="285" t="s">
        <v>731</v>
      </c>
      <c r="H8662" s="278">
        <f t="shared" si="270"/>
        <v>2</v>
      </c>
      <c r="I8662" s="251" t="s">
        <v>6207</v>
      </c>
      <c r="J8662" s="285"/>
      <c r="K8662" s="278" t="str">
        <f t="shared" si="271"/>
        <v>IDN001Landmass affected</v>
      </c>
      <c r="L8662" s="286">
        <v>43707</v>
      </c>
      <c r="M8662" s="286" t="s">
        <v>3249</v>
      </c>
    </row>
    <row r="8663" spans="1:13" s="269" customFormat="1" ht="15.5" hidden="1" thickTop="1" thickBot="1" x14ac:dyDescent="0.4">
      <c r="A8663" s="287" t="s">
        <v>5777</v>
      </c>
      <c r="B8663" s="288" t="str">
        <f>VLOOKUP(A8663,Lists!B:C,2,FALSE)</f>
        <v>IDN001</v>
      </c>
      <c r="C8663" s="288" t="str">
        <f>VLOOKUP(A8663,Lists!B:D,3,FALSE)</f>
        <v>IDN</v>
      </c>
      <c r="D8663" s="289" t="s">
        <v>737</v>
      </c>
      <c r="E8663" s="289">
        <v>8524000</v>
      </c>
      <c r="F8663" s="289" t="s">
        <v>6196</v>
      </c>
      <c r="G8663" s="289" t="s">
        <v>731</v>
      </c>
      <c r="H8663" s="278">
        <f t="shared" si="270"/>
        <v>2</v>
      </c>
      <c r="I8663" s="252" t="s">
        <v>6207</v>
      </c>
      <c r="J8663" s="289" t="s">
        <v>6768</v>
      </c>
      <c r="K8663" s="278" t="str">
        <f t="shared" si="271"/>
        <v>IDN001People exposed</v>
      </c>
      <c r="L8663" s="290">
        <v>43707</v>
      </c>
      <c r="M8663" s="290" t="s">
        <v>3249</v>
      </c>
    </row>
    <row r="8664" spans="1:13" s="269" customFormat="1" ht="15.5" hidden="1" thickTop="1" thickBot="1" x14ac:dyDescent="0.4">
      <c r="A8664" s="283" t="s">
        <v>5777</v>
      </c>
      <c r="B8664" s="284" t="str">
        <f>VLOOKUP(A8664,Lists!B:C,2,FALSE)</f>
        <v>IDN001</v>
      </c>
      <c r="C8664" s="284" t="str">
        <f>VLOOKUP(A8664,Lists!B:D,3,FALSE)</f>
        <v>IDN</v>
      </c>
      <c r="D8664" s="285" t="s">
        <v>533</v>
      </c>
      <c r="E8664" s="285">
        <v>4327000</v>
      </c>
      <c r="F8664" s="285" t="s">
        <v>6197</v>
      </c>
      <c r="G8664" s="285" t="s">
        <v>731</v>
      </c>
      <c r="H8664" s="278">
        <f t="shared" si="270"/>
        <v>2</v>
      </c>
      <c r="I8664" s="251" t="s">
        <v>6208</v>
      </c>
      <c r="J8664" s="285" t="s">
        <v>6769</v>
      </c>
      <c r="K8664" s="278" t="str">
        <f t="shared" si="271"/>
        <v>IDN001People affected</v>
      </c>
      <c r="L8664" s="286">
        <v>43707</v>
      </c>
      <c r="M8664" s="286" t="s">
        <v>3249</v>
      </c>
    </row>
    <row r="8665" spans="1:13" s="269" customFormat="1" ht="15.5" thickTop="1" thickBot="1" x14ac:dyDescent="0.4">
      <c r="A8665" s="287" t="s">
        <v>5777</v>
      </c>
      <c r="B8665" s="288" t="str">
        <f>VLOOKUP(A8665,Lists!B:C,2,FALSE)</f>
        <v>IDN001</v>
      </c>
      <c r="C8665" s="288" t="str">
        <f>VLOOKUP(A8665,Lists!B:D,3,FALSE)</f>
        <v>IDN</v>
      </c>
      <c r="D8665" s="289" t="s">
        <v>666</v>
      </c>
      <c r="E8665" s="289">
        <v>53000</v>
      </c>
      <c r="F8665" s="289" t="s">
        <v>6198</v>
      </c>
      <c r="G8665" s="289" t="s">
        <v>732</v>
      </c>
      <c r="H8665" s="278">
        <f t="shared" si="270"/>
        <v>1</v>
      </c>
      <c r="I8665" s="252" t="s">
        <v>6209</v>
      </c>
      <c r="J8665" s="289" t="s">
        <v>6770</v>
      </c>
      <c r="K8665" s="278" t="str">
        <f t="shared" si="271"/>
        <v>IDN001People displaced</v>
      </c>
      <c r="L8665" s="290">
        <v>43707</v>
      </c>
      <c r="M8665" s="290" t="s">
        <v>3249</v>
      </c>
    </row>
    <row r="8666" spans="1:13" s="269" customFormat="1" ht="15.5" hidden="1" thickTop="1" thickBot="1" x14ac:dyDescent="0.4">
      <c r="A8666" s="283" t="s">
        <v>5777</v>
      </c>
      <c r="B8666" s="284" t="str">
        <f>VLOOKUP(A8666,Lists!B:C,2,FALSE)</f>
        <v>IDN001</v>
      </c>
      <c r="C8666" s="284" t="str">
        <f>VLOOKUP(A8666,Lists!B:D,3,FALSE)</f>
        <v>IDN</v>
      </c>
      <c r="D8666" s="285" t="s">
        <v>5028</v>
      </c>
      <c r="E8666" s="285">
        <v>0</v>
      </c>
      <c r="F8666" s="285" t="s">
        <v>446</v>
      </c>
      <c r="G8666" s="285" t="s">
        <v>446</v>
      </c>
      <c r="H8666" s="278" t="str">
        <f t="shared" si="270"/>
        <v>x</v>
      </c>
      <c r="I8666" s="251" t="s">
        <v>446</v>
      </c>
      <c r="J8666" s="285" t="s">
        <v>6121</v>
      </c>
      <c r="K8666" s="278" t="str">
        <f t="shared" si="271"/>
        <v>IDN001Illness cases reported</v>
      </c>
      <c r="L8666" s="286">
        <v>43707</v>
      </c>
      <c r="M8666" s="286" t="s">
        <v>3249</v>
      </c>
    </row>
    <row r="8667" spans="1:13" s="269" customFormat="1" ht="15.5" hidden="1" thickTop="1" thickBot="1" x14ac:dyDescent="0.4">
      <c r="A8667" s="287" t="s">
        <v>5777</v>
      </c>
      <c r="B8667" s="288" t="str">
        <f>VLOOKUP(A8667,Lists!B:C,2,FALSE)</f>
        <v>IDN001</v>
      </c>
      <c r="C8667" s="288" t="str">
        <f>VLOOKUP(A8667,Lists!B:D,3,FALSE)</f>
        <v>IDN</v>
      </c>
      <c r="D8667" s="289" t="s">
        <v>5027</v>
      </c>
      <c r="E8667" s="289">
        <v>0</v>
      </c>
      <c r="F8667" s="289" t="s">
        <v>6199</v>
      </c>
      <c r="G8667" s="289" t="s">
        <v>730</v>
      </c>
      <c r="H8667" s="278">
        <f t="shared" si="270"/>
        <v>3</v>
      </c>
      <c r="I8667" s="252" t="s">
        <v>6210</v>
      </c>
      <c r="J8667" s="289" t="s">
        <v>6771</v>
      </c>
      <c r="K8667" s="278" t="str">
        <f t="shared" si="271"/>
        <v>IDN001Injuries reported</v>
      </c>
      <c r="L8667" s="290">
        <v>43707</v>
      </c>
      <c r="M8667" s="290" t="s">
        <v>3249</v>
      </c>
    </row>
    <row r="8668" spans="1:13" s="269" customFormat="1" ht="15.5" hidden="1" thickTop="1" thickBot="1" x14ac:dyDescent="0.4">
      <c r="A8668" s="283" t="s">
        <v>5777</v>
      </c>
      <c r="B8668" s="284" t="str">
        <f>VLOOKUP(A8668,Lists!B:C,2,FALSE)</f>
        <v>IDN001</v>
      </c>
      <c r="C8668" s="284" t="str">
        <f>VLOOKUP(A8668,Lists!B:D,3,FALSE)</f>
        <v>IDN</v>
      </c>
      <c r="D8668" s="285" t="s">
        <v>5029</v>
      </c>
      <c r="E8668" s="285">
        <v>10</v>
      </c>
      <c r="F8668" s="285" t="s">
        <v>6200</v>
      </c>
      <c r="G8668" s="285" t="s">
        <v>730</v>
      </c>
      <c r="H8668" s="278">
        <f t="shared" si="270"/>
        <v>3</v>
      </c>
      <c r="I8668" s="251" t="s">
        <v>1354</v>
      </c>
      <c r="J8668" s="285" t="s">
        <v>6772</v>
      </c>
      <c r="K8668" s="278" t="str">
        <f t="shared" si="271"/>
        <v>IDN001Fatalities reported</v>
      </c>
      <c r="L8668" s="286">
        <v>43707</v>
      </c>
      <c r="M8668" s="286" t="s">
        <v>3249</v>
      </c>
    </row>
    <row r="8669" spans="1:13" s="269" customFormat="1" ht="15.5" hidden="1" thickTop="1" thickBot="1" x14ac:dyDescent="0.4">
      <c r="A8669" s="287" t="s">
        <v>5777</v>
      </c>
      <c r="B8669" s="288" t="str">
        <f>VLOOKUP(A8669,Lists!B:C,2,FALSE)</f>
        <v>IDN001</v>
      </c>
      <c r="C8669" s="288" t="str">
        <f>VLOOKUP(A8669,Lists!B:D,3,FALSE)</f>
        <v>IDN</v>
      </c>
      <c r="D8669" s="289" t="s">
        <v>5115</v>
      </c>
      <c r="E8669" s="289">
        <v>10</v>
      </c>
      <c r="F8669" s="289" t="s">
        <v>6200</v>
      </c>
      <c r="G8669" s="289" t="s">
        <v>730</v>
      </c>
      <c r="H8669" s="278">
        <f t="shared" si="270"/>
        <v>3</v>
      </c>
      <c r="I8669" s="252" t="s">
        <v>1354</v>
      </c>
      <c r="J8669" s="289" t="s">
        <v>6772</v>
      </c>
      <c r="K8669" s="278" t="str">
        <f t="shared" si="271"/>
        <v>IDN001Fatalities in all crises</v>
      </c>
      <c r="L8669" s="290">
        <v>43707</v>
      </c>
      <c r="M8669" s="290" t="s">
        <v>3249</v>
      </c>
    </row>
    <row r="8670" spans="1:13" s="269" customFormat="1" ht="15.5" hidden="1" thickTop="1" thickBot="1" x14ac:dyDescent="0.4">
      <c r="A8670" s="283" t="s">
        <v>5777</v>
      </c>
      <c r="B8670" s="284" t="str">
        <f>VLOOKUP(A8670,Lists!B:C,2,FALSE)</f>
        <v>IDN001</v>
      </c>
      <c r="C8670" s="284" t="str">
        <f>VLOOKUP(A8670,Lists!B:D,3,FALSE)</f>
        <v>IDN</v>
      </c>
      <c r="D8670" s="285" t="s">
        <v>5108</v>
      </c>
      <c r="E8670" s="285">
        <v>527</v>
      </c>
      <c r="F8670" s="285" t="s">
        <v>6201</v>
      </c>
      <c r="G8670" s="285" t="s">
        <v>730</v>
      </c>
      <c r="H8670" s="278">
        <f t="shared" si="270"/>
        <v>3</v>
      </c>
      <c r="I8670" s="251" t="s">
        <v>6210</v>
      </c>
      <c r="J8670" s="285" t="s">
        <v>6773</v>
      </c>
      <c r="K8670" s="278" t="str">
        <f t="shared" si="271"/>
        <v>IDN001Buildings damaged</v>
      </c>
      <c r="L8670" s="286">
        <v>43707</v>
      </c>
      <c r="M8670" s="286" t="s">
        <v>3249</v>
      </c>
    </row>
    <row r="8671" spans="1:13" s="269" customFormat="1" ht="15.5" hidden="1" thickTop="1" thickBot="1" x14ac:dyDescent="0.4">
      <c r="A8671" s="287" t="s">
        <v>5777</v>
      </c>
      <c r="B8671" s="288" t="str">
        <f>VLOOKUP(A8671,Lists!B:C,2,FALSE)</f>
        <v>IDN001</v>
      </c>
      <c r="C8671" s="288" t="str">
        <f>VLOOKUP(A8671,Lists!B:D,3,FALSE)</f>
        <v>IDN</v>
      </c>
      <c r="D8671" s="289" t="s">
        <v>5109</v>
      </c>
      <c r="E8671" s="289">
        <v>1614</v>
      </c>
      <c r="F8671" s="289" t="s">
        <v>6202</v>
      </c>
      <c r="G8671" s="289" t="s">
        <v>730</v>
      </c>
      <c r="H8671" s="278">
        <f t="shared" si="270"/>
        <v>3</v>
      </c>
      <c r="I8671" s="252" t="s">
        <v>6210</v>
      </c>
      <c r="J8671" s="289" t="s">
        <v>6774</v>
      </c>
      <c r="K8671" s="278" t="str">
        <f t="shared" si="271"/>
        <v>IDN001Buildings destroyed</v>
      </c>
      <c r="L8671" s="290">
        <v>43707</v>
      </c>
      <c r="M8671" s="290" t="s">
        <v>3249</v>
      </c>
    </row>
    <row r="8672" spans="1:13" s="269" customFormat="1" ht="15.5" hidden="1" thickTop="1" thickBot="1" x14ac:dyDescent="0.4">
      <c r="A8672" s="283" t="s">
        <v>5777</v>
      </c>
      <c r="B8672" s="284" t="str">
        <f>VLOOKUP(A8672,Lists!B:C,2,FALSE)</f>
        <v>IDN001</v>
      </c>
      <c r="C8672" s="284" t="str">
        <f>VLOOKUP(A8672,Lists!B:D,3,FALSE)</f>
        <v>IDN</v>
      </c>
      <c r="D8672" s="285" t="s">
        <v>742</v>
      </c>
      <c r="E8672" s="285" t="s">
        <v>446</v>
      </c>
      <c r="F8672" s="285" t="s">
        <v>446</v>
      </c>
      <c r="G8672" s="285" t="s">
        <v>446</v>
      </c>
      <c r="H8672" s="278" t="str">
        <f t="shared" si="270"/>
        <v>x</v>
      </c>
      <c r="I8672" s="251" t="s">
        <v>446</v>
      </c>
      <c r="J8672" s="285" t="s">
        <v>6121</v>
      </c>
      <c r="K8672" s="278" t="str">
        <f t="shared" si="271"/>
        <v>IDN001Economic Losses</v>
      </c>
      <c r="L8672" s="286">
        <v>43707</v>
      </c>
      <c r="M8672" s="286" t="s">
        <v>3249</v>
      </c>
    </row>
    <row r="8673" spans="1:13" s="269" customFormat="1" ht="15.5" hidden="1" thickTop="1" thickBot="1" x14ac:dyDescent="0.4">
      <c r="A8673" s="287" t="s">
        <v>5777</v>
      </c>
      <c r="B8673" s="288" t="str">
        <f>VLOOKUP(A8673,Lists!B:C,2,FALSE)</f>
        <v>IDN001</v>
      </c>
      <c r="C8673" s="288" t="str">
        <f>VLOOKUP(A8673,Lists!B:D,3,FALSE)</f>
        <v>IDN</v>
      </c>
      <c r="D8673" s="289" t="s">
        <v>752</v>
      </c>
      <c r="E8673" s="289">
        <v>53000</v>
      </c>
      <c r="F8673" s="289" t="s">
        <v>6203</v>
      </c>
      <c r="G8673" s="289" t="s">
        <v>731</v>
      </c>
      <c r="H8673" s="278">
        <f t="shared" si="270"/>
        <v>2</v>
      </c>
      <c r="I8673" s="252" t="s">
        <v>6212</v>
      </c>
      <c r="J8673" s="289" t="s">
        <v>6775</v>
      </c>
      <c r="K8673" s="278" t="str">
        <f t="shared" si="271"/>
        <v>IDN001People in Need</v>
      </c>
      <c r="L8673" s="290">
        <v>43707</v>
      </c>
      <c r="M8673" s="290" t="s">
        <v>3249</v>
      </c>
    </row>
    <row r="8674" spans="1:13" s="269" customFormat="1" ht="15.5" hidden="1" thickTop="1" thickBot="1" x14ac:dyDescent="0.4">
      <c r="A8674" s="283" t="s">
        <v>5777</v>
      </c>
      <c r="B8674" s="284" t="str">
        <f>VLOOKUP(A8674,Lists!B:C,2,FALSE)</f>
        <v>IDN001</v>
      </c>
      <c r="C8674" s="284" t="str">
        <f>VLOOKUP(A8674,Lists!B:D,3,FALSE)</f>
        <v>IDN</v>
      </c>
      <c r="D8674" s="285" t="s">
        <v>5110</v>
      </c>
      <c r="E8674" s="285">
        <v>4197000</v>
      </c>
      <c r="F8674" s="285" t="s">
        <v>6204</v>
      </c>
      <c r="G8674" s="285" t="s">
        <v>731</v>
      </c>
      <c r="H8674" s="278">
        <f t="shared" si="270"/>
        <v>2</v>
      </c>
      <c r="I8674" s="251" t="s">
        <v>6213</v>
      </c>
      <c r="J8674" s="285" t="s">
        <v>6776</v>
      </c>
      <c r="K8674" s="278" t="str">
        <f t="shared" si="271"/>
        <v>IDN001Minimal humanitarian conditions - Level 1</v>
      </c>
      <c r="L8674" s="286">
        <v>43707</v>
      </c>
      <c r="M8674" s="286" t="s">
        <v>3249</v>
      </c>
    </row>
    <row r="8675" spans="1:13" s="269" customFormat="1" ht="15.5" hidden="1" thickTop="1" thickBot="1" x14ac:dyDescent="0.4">
      <c r="A8675" s="287" t="s">
        <v>5777</v>
      </c>
      <c r="B8675" s="288" t="str">
        <f>VLOOKUP(A8675,Lists!B:C,2,FALSE)</f>
        <v>IDN001</v>
      </c>
      <c r="C8675" s="288" t="str">
        <f>VLOOKUP(A8675,Lists!B:D,3,FALSE)</f>
        <v>IDN</v>
      </c>
      <c r="D8675" s="289" t="s">
        <v>5111</v>
      </c>
      <c r="E8675" s="289">
        <v>4274000</v>
      </c>
      <c r="F8675" s="289" t="s">
        <v>6205</v>
      </c>
      <c r="G8675" s="289" t="s">
        <v>731</v>
      </c>
      <c r="H8675" s="278">
        <f t="shared" si="270"/>
        <v>2</v>
      </c>
      <c r="I8675" s="252" t="s">
        <v>6214</v>
      </c>
      <c r="J8675" s="289" t="s">
        <v>6777</v>
      </c>
      <c r="K8675" s="278" t="str">
        <f t="shared" si="271"/>
        <v>IDN001Stressed humanitarian conditions - Level 2</v>
      </c>
      <c r="L8675" s="290">
        <v>43707</v>
      </c>
      <c r="M8675" s="290" t="s">
        <v>3249</v>
      </c>
    </row>
    <row r="8676" spans="1:13" s="269" customFormat="1" ht="15.5" hidden="1" thickTop="1" thickBot="1" x14ac:dyDescent="0.4">
      <c r="A8676" s="283" t="s">
        <v>5777</v>
      </c>
      <c r="B8676" s="284" t="str">
        <f>VLOOKUP(A8676,Lists!B:C,2,FALSE)</f>
        <v>IDN001</v>
      </c>
      <c r="C8676" s="284" t="str">
        <f>VLOOKUP(A8676,Lists!B:D,3,FALSE)</f>
        <v>IDN</v>
      </c>
      <c r="D8676" s="285" t="s">
        <v>5112</v>
      </c>
      <c r="E8676" s="285">
        <v>16000</v>
      </c>
      <c r="F8676" s="285" t="s">
        <v>6202</v>
      </c>
      <c r="G8676" s="285" t="s">
        <v>731</v>
      </c>
      <c r="H8676" s="278">
        <f t="shared" si="270"/>
        <v>2</v>
      </c>
      <c r="I8676" s="251" t="s">
        <v>6210</v>
      </c>
      <c r="J8676" s="285" t="s">
        <v>6778</v>
      </c>
      <c r="K8676" s="278" t="str">
        <f t="shared" si="271"/>
        <v>IDN001Moderate humanitarian conditions - Level 3</v>
      </c>
      <c r="L8676" s="286">
        <v>43707</v>
      </c>
      <c r="M8676" s="286" t="s">
        <v>3249</v>
      </c>
    </row>
    <row r="8677" spans="1:13" s="269" customFormat="1" ht="15.5" hidden="1" thickTop="1" thickBot="1" x14ac:dyDescent="0.4">
      <c r="A8677" s="287" t="s">
        <v>5777</v>
      </c>
      <c r="B8677" s="288" t="str">
        <f>VLOOKUP(A8677,Lists!B:C,2,FALSE)</f>
        <v>IDN001</v>
      </c>
      <c r="C8677" s="288" t="str">
        <f>VLOOKUP(A8677,Lists!B:D,3,FALSE)</f>
        <v>IDN</v>
      </c>
      <c r="D8677" s="289" t="s">
        <v>5113</v>
      </c>
      <c r="E8677" s="289">
        <v>37000</v>
      </c>
      <c r="F8677" s="289" t="s">
        <v>5786</v>
      </c>
      <c r="G8677" s="289" t="s">
        <v>731</v>
      </c>
      <c r="H8677" s="278">
        <f t="shared" si="270"/>
        <v>2</v>
      </c>
      <c r="I8677" s="252" t="s">
        <v>5789</v>
      </c>
      <c r="J8677" s="289" t="s">
        <v>6228</v>
      </c>
      <c r="K8677" s="278" t="str">
        <f t="shared" si="271"/>
        <v>IDN001Severe humanitarian conditions - Level 4</v>
      </c>
      <c r="L8677" s="290">
        <v>43707</v>
      </c>
      <c r="M8677" s="290" t="s">
        <v>3249</v>
      </c>
    </row>
    <row r="8678" spans="1:13" s="269" customFormat="1" ht="15.5" hidden="1" thickTop="1" thickBot="1" x14ac:dyDescent="0.4">
      <c r="A8678" s="283" t="s">
        <v>5777</v>
      </c>
      <c r="B8678" s="284" t="str">
        <f>VLOOKUP(A8678,Lists!B:C,2,FALSE)</f>
        <v>IDN001</v>
      </c>
      <c r="C8678" s="284" t="str">
        <f>VLOOKUP(A8678,Lists!B:D,3,FALSE)</f>
        <v>IDN</v>
      </c>
      <c r="D8678" s="285" t="s">
        <v>5114</v>
      </c>
      <c r="E8678" s="285">
        <v>0</v>
      </c>
      <c r="F8678" s="285" t="s">
        <v>446</v>
      </c>
      <c r="G8678" s="285" t="s">
        <v>731</v>
      </c>
      <c r="H8678" s="278">
        <f t="shared" si="270"/>
        <v>2</v>
      </c>
      <c r="I8678" s="251" t="s">
        <v>446</v>
      </c>
      <c r="J8678" s="285" t="s">
        <v>5800</v>
      </c>
      <c r="K8678" s="278" t="str">
        <f t="shared" si="271"/>
        <v>IDN001Extreme humanitarian conditions - Level 5</v>
      </c>
      <c r="L8678" s="286">
        <v>43707</v>
      </c>
      <c r="M8678" s="286" t="s">
        <v>3249</v>
      </c>
    </row>
    <row r="8679" spans="1:13" s="269" customFormat="1" ht="15.5" hidden="1" thickTop="1" thickBot="1" x14ac:dyDescent="0.4">
      <c r="A8679" s="287" t="s">
        <v>1271</v>
      </c>
      <c r="B8679" s="288" t="str">
        <f>VLOOKUP(A8679,Lists!B:C,2,FALSE)</f>
        <v>BFA002</v>
      </c>
      <c r="C8679" s="288" t="str">
        <f>VLOOKUP(A8679,Lists!B:D,3,FALSE)</f>
        <v>BFA</v>
      </c>
      <c r="D8679" s="289" t="s">
        <v>5111</v>
      </c>
      <c r="E8679" s="289">
        <v>6228006</v>
      </c>
      <c r="F8679" s="289" t="s">
        <v>5580</v>
      </c>
      <c r="G8679" s="289" t="s">
        <v>731</v>
      </c>
      <c r="H8679" s="278">
        <f t="shared" si="270"/>
        <v>2</v>
      </c>
      <c r="I8679" s="252" t="s">
        <v>3819</v>
      </c>
      <c r="J8679" s="289" t="s">
        <v>6783</v>
      </c>
      <c r="K8679" s="278" t="str">
        <f t="shared" si="271"/>
        <v>BFA002Stressed humanitarian conditions - Level 2</v>
      </c>
      <c r="L8679" s="290">
        <v>43707</v>
      </c>
      <c r="M8679" s="290" t="s">
        <v>3249</v>
      </c>
    </row>
    <row r="8680" spans="1:13" s="269" customFormat="1" ht="15.5" hidden="1" thickTop="1" thickBot="1" x14ac:dyDescent="0.4">
      <c r="A8680" s="283" t="s">
        <v>1271</v>
      </c>
      <c r="B8680" s="284" t="str">
        <f>VLOOKUP(A8680,Lists!B:C,2,FALSE)</f>
        <v>BFA002</v>
      </c>
      <c r="C8680" s="284" t="str">
        <f>VLOOKUP(A8680,Lists!B:D,3,FALSE)</f>
        <v>BFA</v>
      </c>
      <c r="D8680" s="285" t="s">
        <v>5110</v>
      </c>
      <c r="E8680" s="285">
        <v>4180154</v>
      </c>
      <c r="F8680" s="285" t="s">
        <v>5580</v>
      </c>
      <c r="G8680" s="285" t="s">
        <v>731</v>
      </c>
      <c r="H8680" s="278">
        <f t="shared" si="270"/>
        <v>2</v>
      </c>
      <c r="I8680" s="251" t="s">
        <v>3819</v>
      </c>
      <c r="J8680" s="285" t="s">
        <v>6782</v>
      </c>
      <c r="K8680" s="278" t="str">
        <f t="shared" si="271"/>
        <v>BFA002Minimal humanitarian conditions - Level 1</v>
      </c>
      <c r="L8680" s="286">
        <v>43707</v>
      </c>
      <c r="M8680" s="286" t="s">
        <v>3249</v>
      </c>
    </row>
    <row r="8681" spans="1:13" s="269" customFormat="1" ht="15.5" hidden="1" thickTop="1" thickBot="1" x14ac:dyDescent="0.4">
      <c r="A8681" s="287" t="s">
        <v>2970</v>
      </c>
      <c r="B8681" s="288" t="str">
        <f>VLOOKUP(A8681,Lists!B:C,2,FALSE)</f>
        <v>MLI001</v>
      </c>
      <c r="C8681" s="288" t="str">
        <f>VLOOKUP(A8681,Lists!B:D,3,FALSE)</f>
        <v>MLI</v>
      </c>
      <c r="D8681" s="289" t="s">
        <v>533</v>
      </c>
      <c r="E8681" s="289">
        <v>8700000</v>
      </c>
      <c r="F8681" s="289" t="s">
        <v>6785</v>
      </c>
      <c r="G8681" s="289" t="s">
        <v>731</v>
      </c>
      <c r="H8681" s="278">
        <f t="shared" si="270"/>
        <v>2</v>
      </c>
      <c r="I8681" s="252" t="s">
        <v>6786</v>
      </c>
      <c r="J8681" s="289" t="s">
        <v>4101</v>
      </c>
      <c r="K8681" s="278" t="str">
        <f t="shared" si="271"/>
        <v>MLI001People affected</v>
      </c>
      <c r="L8681" s="290">
        <v>43707</v>
      </c>
      <c r="M8681" s="290" t="s">
        <v>3248</v>
      </c>
    </row>
    <row r="8682" spans="1:13" s="269" customFormat="1" ht="15.5" hidden="1" thickTop="1" thickBot="1" x14ac:dyDescent="0.4">
      <c r="A8682" s="283" t="s">
        <v>2970</v>
      </c>
      <c r="B8682" s="284" t="str">
        <f>VLOOKUP(A8682,Lists!B:C,2,FALSE)</f>
        <v>MLI001</v>
      </c>
      <c r="C8682" s="284" t="str">
        <f>VLOOKUP(A8682,Lists!B:D,3,FALSE)</f>
        <v>MLI</v>
      </c>
      <c r="D8682" s="285" t="s">
        <v>5027</v>
      </c>
      <c r="E8682" s="285" t="s">
        <v>446</v>
      </c>
      <c r="F8682" s="285" t="s">
        <v>446</v>
      </c>
      <c r="G8682" s="285" t="s">
        <v>446</v>
      </c>
      <c r="H8682" s="278" t="str">
        <f t="shared" si="270"/>
        <v>x</v>
      </c>
      <c r="I8682" s="251" t="s">
        <v>446</v>
      </c>
      <c r="J8682" s="285" t="s">
        <v>6787</v>
      </c>
      <c r="K8682" s="278" t="str">
        <f t="shared" si="271"/>
        <v>MLI001Injuries reported</v>
      </c>
      <c r="L8682" s="286">
        <v>43707</v>
      </c>
      <c r="M8682" s="286" t="s">
        <v>3249</v>
      </c>
    </row>
    <row r="8683" spans="1:13" s="269" customFormat="1" ht="15.5" hidden="1" thickTop="1" thickBot="1" x14ac:dyDescent="0.4">
      <c r="A8683" s="287" t="s">
        <v>2970</v>
      </c>
      <c r="B8683" s="288" t="str">
        <f>VLOOKUP(A8683,Lists!B:C,2,FALSE)</f>
        <v>MLI001</v>
      </c>
      <c r="C8683" s="288" t="str">
        <f>VLOOKUP(A8683,Lists!B:D,3,FALSE)</f>
        <v>MLI</v>
      </c>
      <c r="D8683" s="289" t="s">
        <v>752</v>
      </c>
      <c r="E8683" s="289">
        <v>3900000</v>
      </c>
      <c r="F8683" s="289" t="s">
        <v>6785</v>
      </c>
      <c r="G8683" s="289" t="s">
        <v>731</v>
      </c>
      <c r="H8683" s="278">
        <f t="shared" si="270"/>
        <v>2</v>
      </c>
      <c r="I8683" s="252" t="s">
        <v>6789</v>
      </c>
      <c r="J8683" s="289" t="s">
        <v>6788</v>
      </c>
      <c r="K8683" s="278" t="str">
        <f t="shared" si="271"/>
        <v>MLI001People in Need</v>
      </c>
      <c r="L8683" s="290">
        <v>43707</v>
      </c>
      <c r="M8683" s="290" t="s">
        <v>3248</v>
      </c>
    </row>
    <row r="8684" spans="1:13" s="269" customFormat="1" ht="15.5" hidden="1" thickTop="1" thickBot="1" x14ac:dyDescent="0.4">
      <c r="A8684" s="283" t="s">
        <v>2970</v>
      </c>
      <c r="B8684" s="284" t="str">
        <f>VLOOKUP(A8684,Lists!B:C,2,FALSE)</f>
        <v>MLI001</v>
      </c>
      <c r="C8684" s="284" t="str">
        <f>VLOOKUP(A8684,Lists!B:D,3,FALSE)</f>
        <v>MLI</v>
      </c>
      <c r="D8684" s="285" t="s">
        <v>5110</v>
      </c>
      <c r="E8684" s="285">
        <v>10605487</v>
      </c>
      <c r="F8684" s="285" t="s">
        <v>6785</v>
      </c>
      <c r="G8684" s="285" t="s">
        <v>731</v>
      </c>
      <c r="H8684" s="278">
        <f t="shared" si="270"/>
        <v>2</v>
      </c>
      <c r="I8684" s="251" t="s">
        <v>6789</v>
      </c>
      <c r="J8684" s="285" t="s">
        <v>6788</v>
      </c>
      <c r="K8684" s="278" t="str">
        <f t="shared" si="271"/>
        <v>MLI001Minimal humanitarian conditions - Level 1</v>
      </c>
      <c r="L8684" s="286">
        <v>43707</v>
      </c>
      <c r="M8684" s="286" t="s">
        <v>3249</v>
      </c>
    </row>
    <row r="8685" spans="1:13" s="269" customFormat="1" ht="15.5" hidden="1" thickTop="1" thickBot="1" x14ac:dyDescent="0.4">
      <c r="A8685" s="287" t="s">
        <v>2970</v>
      </c>
      <c r="B8685" s="288" t="str">
        <f>VLOOKUP(A8685,Lists!B:C,2,FALSE)</f>
        <v>MLI001</v>
      </c>
      <c r="C8685" s="288" t="str">
        <f>VLOOKUP(A8685,Lists!B:D,3,FALSE)</f>
        <v>MLI</v>
      </c>
      <c r="D8685" s="289" t="s">
        <v>5111</v>
      </c>
      <c r="E8685" s="289">
        <v>4800000</v>
      </c>
      <c r="F8685" s="289" t="s">
        <v>6785</v>
      </c>
      <c r="G8685" s="289" t="s">
        <v>731</v>
      </c>
      <c r="H8685" s="278">
        <f t="shared" si="270"/>
        <v>2</v>
      </c>
      <c r="I8685" s="252" t="s">
        <v>6789</v>
      </c>
      <c r="J8685" s="289" t="s">
        <v>6788</v>
      </c>
      <c r="K8685" s="278" t="str">
        <f t="shared" si="271"/>
        <v>MLI001Stressed humanitarian conditions - Level 2</v>
      </c>
      <c r="L8685" s="290">
        <v>43707</v>
      </c>
      <c r="M8685" s="290" t="s">
        <v>3249</v>
      </c>
    </row>
    <row r="8686" spans="1:13" s="269" customFormat="1" ht="15.5" hidden="1" thickTop="1" thickBot="1" x14ac:dyDescent="0.4">
      <c r="A8686" s="283" t="s">
        <v>2970</v>
      </c>
      <c r="B8686" s="284" t="str">
        <f>VLOOKUP(A8686,Lists!B:C,2,FALSE)</f>
        <v>MLI001</v>
      </c>
      <c r="C8686" s="284" t="str">
        <f>VLOOKUP(A8686,Lists!B:D,3,FALSE)</f>
        <v>MLI</v>
      </c>
      <c r="D8686" s="285" t="s">
        <v>5112</v>
      </c>
      <c r="E8686" s="285">
        <v>3463139</v>
      </c>
      <c r="F8686" s="285" t="s">
        <v>6785</v>
      </c>
      <c r="G8686" s="285" t="s">
        <v>731</v>
      </c>
      <c r="H8686" s="278">
        <f t="shared" si="270"/>
        <v>2</v>
      </c>
      <c r="I8686" s="251" t="s">
        <v>6789</v>
      </c>
      <c r="J8686" s="285" t="s">
        <v>6788</v>
      </c>
      <c r="K8686" s="278" t="str">
        <f t="shared" si="271"/>
        <v>MLI001Moderate humanitarian conditions - Level 3</v>
      </c>
      <c r="L8686" s="286">
        <v>43707</v>
      </c>
      <c r="M8686" s="286" t="s">
        <v>3249</v>
      </c>
    </row>
    <row r="8687" spans="1:13" s="269" customFormat="1" ht="15.5" hidden="1" thickTop="1" thickBot="1" x14ac:dyDescent="0.4">
      <c r="A8687" s="287" t="s">
        <v>2970</v>
      </c>
      <c r="B8687" s="288" t="str">
        <f>VLOOKUP(A8687,Lists!B:C,2,FALSE)</f>
        <v>MLI001</v>
      </c>
      <c r="C8687" s="288" t="str">
        <f>VLOOKUP(A8687,Lists!B:D,3,FALSE)</f>
        <v>MLI</v>
      </c>
      <c r="D8687" s="289" t="s">
        <v>5113</v>
      </c>
      <c r="E8687" s="289">
        <v>436861</v>
      </c>
      <c r="F8687" s="289" t="s">
        <v>6785</v>
      </c>
      <c r="G8687" s="289" t="s">
        <v>731</v>
      </c>
      <c r="H8687" s="278">
        <f t="shared" si="270"/>
        <v>2</v>
      </c>
      <c r="I8687" s="252" t="s">
        <v>6789</v>
      </c>
      <c r="J8687" s="289" t="s">
        <v>6788</v>
      </c>
      <c r="K8687" s="278" t="str">
        <f t="shared" si="271"/>
        <v>MLI001Severe humanitarian conditions - Level 4</v>
      </c>
      <c r="L8687" s="290">
        <v>43707</v>
      </c>
      <c r="M8687" s="290" t="s">
        <v>3249</v>
      </c>
    </row>
    <row r="8688" spans="1:13" s="269" customFormat="1" ht="15.5" hidden="1" thickTop="1" thickBot="1" x14ac:dyDescent="0.4">
      <c r="A8688" s="283" t="s">
        <v>2970</v>
      </c>
      <c r="B8688" s="284" t="str">
        <f>VLOOKUP(A8688,Lists!B:C,2,FALSE)</f>
        <v>MLI001</v>
      </c>
      <c r="C8688" s="284" t="str">
        <f>VLOOKUP(A8688,Lists!B:D,3,FALSE)</f>
        <v>MLI</v>
      </c>
      <c r="D8688" s="285" t="s">
        <v>5114</v>
      </c>
      <c r="E8688" s="285">
        <v>0</v>
      </c>
      <c r="F8688" s="285" t="s">
        <v>6785</v>
      </c>
      <c r="G8688" s="285" t="s">
        <v>731</v>
      </c>
      <c r="H8688" s="278">
        <f t="shared" si="270"/>
        <v>2</v>
      </c>
      <c r="I8688" s="251" t="s">
        <v>6789</v>
      </c>
      <c r="J8688" s="285" t="s">
        <v>6788</v>
      </c>
      <c r="K8688" s="278" t="str">
        <f t="shared" si="271"/>
        <v>MLI001Extreme humanitarian conditions - Level 5</v>
      </c>
      <c r="L8688" s="286">
        <v>43707</v>
      </c>
      <c r="M8688" s="286" t="s">
        <v>3249</v>
      </c>
    </row>
    <row r="8689" spans="1:13" s="269" customFormat="1" ht="15.5" hidden="1" thickTop="1" thickBot="1" x14ac:dyDescent="0.4">
      <c r="A8689" s="287" t="s">
        <v>5803</v>
      </c>
      <c r="B8689" s="288" t="str">
        <f>VLOOKUP(A8689,Lists!B:C,2,FALSE)</f>
        <v>MWI002</v>
      </c>
      <c r="C8689" s="288" t="str">
        <f>VLOOKUP(A8689,Lists!B:D,3,FALSE)</f>
        <v>MWI</v>
      </c>
      <c r="D8689" s="289" t="s">
        <v>688</v>
      </c>
      <c r="E8689" s="289">
        <v>1</v>
      </c>
      <c r="F8689" s="289" t="s">
        <v>446</v>
      </c>
      <c r="G8689" s="289" t="s">
        <v>446</v>
      </c>
      <c r="H8689" s="278" t="str">
        <f t="shared" si="270"/>
        <v>x</v>
      </c>
      <c r="I8689" s="252" t="s">
        <v>446</v>
      </c>
      <c r="J8689" s="289" t="s">
        <v>6790</v>
      </c>
      <c r="K8689" s="278" t="str">
        <f t="shared" si="271"/>
        <v>MWI002Crisis affected groups</v>
      </c>
      <c r="L8689" s="290">
        <v>43707</v>
      </c>
      <c r="M8689" s="290" t="s">
        <v>3248</v>
      </c>
    </row>
    <row r="8690" spans="1:13" s="269" customFormat="1" ht="15.5" hidden="1" thickTop="1" thickBot="1" x14ac:dyDescent="0.4">
      <c r="A8690" s="283" t="s">
        <v>1257</v>
      </c>
      <c r="B8690" s="284" t="str">
        <f>VLOOKUP(A8690,Lists!B:C,2,FALSE)</f>
        <v>ZMB002</v>
      </c>
      <c r="C8690" s="284" t="str">
        <f>VLOOKUP(A8690,Lists!B:D,3,FALSE)</f>
        <v>ZMB</v>
      </c>
      <c r="D8690" s="285" t="s">
        <v>522</v>
      </c>
      <c r="E8690" s="285">
        <v>16487075</v>
      </c>
      <c r="F8690" s="285" t="s">
        <v>6791</v>
      </c>
      <c r="G8690" s="285" t="s">
        <v>732</v>
      </c>
      <c r="H8690" s="278">
        <f t="shared" si="270"/>
        <v>1</v>
      </c>
      <c r="I8690" s="251" t="s">
        <v>6792</v>
      </c>
      <c r="J8690" s="285" t="s">
        <v>6793</v>
      </c>
      <c r="K8690" s="278" t="str">
        <f t="shared" si="271"/>
        <v>ZMB002Total population</v>
      </c>
      <c r="L8690" s="286">
        <v>43707</v>
      </c>
      <c r="M8690" s="286" t="s">
        <v>3248</v>
      </c>
    </row>
    <row r="8691" spans="1:13" s="269" customFormat="1" ht="15.5" hidden="1" thickTop="1" thickBot="1" x14ac:dyDescent="0.4">
      <c r="A8691" s="287" t="s">
        <v>1257</v>
      </c>
      <c r="B8691" s="288" t="str">
        <f>VLOOKUP(A8691,Lists!B:C,2,FALSE)</f>
        <v>ZMB002</v>
      </c>
      <c r="C8691" s="288" t="str">
        <f>VLOOKUP(A8691,Lists!B:D,3,FALSE)</f>
        <v>ZMB</v>
      </c>
      <c r="D8691" s="289" t="s">
        <v>660</v>
      </c>
      <c r="E8691" s="289">
        <v>626890</v>
      </c>
      <c r="F8691" s="289" t="s">
        <v>6795</v>
      </c>
      <c r="G8691" s="289" t="s">
        <v>731</v>
      </c>
      <c r="H8691" s="278">
        <f t="shared" si="270"/>
        <v>2</v>
      </c>
      <c r="I8691" s="252" t="s">
        <v>6794</v>
      </c>
      <c r="J8691" s="289" t="s">
        <v>6796</v>
      </c>
      <c r="K8691" s="278" t="str">
        <f t="shared" si="271"/>
        <v>ZMB002Landmass affected</v>
      </c>
      <c r="L8691" s="290">
        <v>43707</v>
      </c>
      <c r="M8691" s="290" t="s">
        <v>3248</v>
      </c>
    </row>
    <row r="8692" spans="1:13" s="269" customFormat="1" ht="15.5" hidden="1" thickTop="1" thickBot="1" x14ac:dyDescent="0.4">
      <c r="A8692" s="283" t="s">
        <v>1257</v>
      </c>
      <c r="B8692" s="284" t="str">
        <f>VLOOKUP(A8692,Lists!B:C,2,FALSE)</f>
        <v>ZMB002</v>
      </c>
      <c r="C8692" s="284" t="str">
        <f>VLOOKUP(A8692,Lists!B:D,3,FALSE)</f>
        <v>ZMB</v>
      </c>
      <c r="D8692" s="285" t="s">
        <v>737</v>
      </c>
      <c r="E8692" s="285">
        <v>7031743</v>
      </c>
      <c r="F8692" s="285" t="s">
        <v>6795</v>
      </c>
      <c r="G8692" s="285" t="s">
        <v>730</v>
      </c>
      <c r="H8692" s="278">
        <f t="shared" si="270"/>
        <v>3</v>
      </c>
      <c r="I8692" s="251" t="s">
        <v>6794</v>
      </c>
      <c r="J8692" s="285" t="s">
        <v>6797</v>
      </c>
      <c r="K8692" s="278" t="str">
        <f t="shared" si="271"/>
        <v>ZMB002People exposed</v>
      </c>
      <c r="L8692" s="286">
        <v>43707</v>
      </c>
      <c r="M8692" s="286" t="s">
        <v>3248</v>
      </c>
    </row>
    <row r="8693" spans="1:13" s="269" customFormat="1" ht="15.5" hidden="1" thickTop="1" thickBot="1" x14ac:dyDescent="0.4">
      <c r="A8693" s="287" t="s">
        <v>1257</v>
      </c>
      <c r="B8693" s="288" t="str">
        <f>VLOOKUP(A8693,Lists!B:C,2,FALSE)</f>
        <v>ZMB002</v>
      </c>
      <c r="C8693" s="288" t="str">
        <f>VLOOKUP(A8693,Lists!B:D,3,FALSE)</f>
        <v>ZMB</v>
      </c>
      <c r="D8693" s="289" t="s">
        <v>533</v>
      </c>
      <c r="E8693" s="289">
        <v>4476659</v>
      </c>
      <c r="F8693" s="289" t="s">
        <v>6798</v>
      </c>
      <c r="G8693" s="289" t="s">
        <v>730</v>
      </c>
      <c r="H8693" s="278">
        <f t="shared" si="270"/>
        <v>3</v>
      </c>
      <c r="I8693" s="252" t="s">
        <v>6800</v>
      </c>
      <c r="J8693" s="289" t="s">
        <v>6799</v>
      </c>
      <c r="K8693" s="278" t="str">
        <f t="shared" si="271"/>
        <v>ZMB002People affected</v>
      </c>
      <c r="L8693" s="290">
        <v>43707</v>
      </c>
      <c r="M8693" s="290" t="s">
        <v>3248</v>
      </c>
    </row>
    <row r="8694" spans="1:13" s="269" customFormat="1" ht="15.5" thickTop="1" thickBot="1" x14ac:dyDescent="0.4">
      <c r="A8694" s="283" t="s">
        <v>1257</v>
      </c>
      <c r="B8694" s="284" t="str">
        <f>VLOOKUP(A8694,Lists!B:C,2,FALSE)</f>
        <v>ZMB002</v>
      </c>
      <c r="C8694" s="284" t="str">
        <f>VLOOKUP(A8694,Lists!B:D,3,FALSE)</f>
        <v>ZMB</v>
      </c>
      <c r="D8694" s="285" t="s">
        <v>666</v>
      </c>
      <c r="E8694" s="285">
        <v>0</v>
      </c>
      <c r="F8694" s="285" t="s">
        <v>446</v>
      </c>
      <c r="G8694" s="285" t="s">
        <v>731</v>
      </c>
      <c r="H8694" s="278">
        <f t="shared" si="270"/>
        <v>2</v>
      </c>
      <c r="I8694" s="251" t="s">
        <v>446</v>
      </c>
      <c r="J8694" s="285" t="s">
        <v>6801</v>
      </c>
      <c r="K8694" s="278" t="str">
        <f t="shared" si="271"/>
        <v>ZMB002People displaced</v>
      </c>
      <c r="L8694" s="286">
        <v>43707</v>
      </c>
      <c r="M8694" s="286" t="s">
        <v>3248</v>
      </c>
    </row>
    <row r="8695" spans="1:13" s="269" customFormat="1" ht="15.5" hidden="1" thickTop="1" thickBot="1" x14ac:dyDescent="0.4">
      <c r="A8695" s="287" t="s">
        <v>1257</v>
      </c>
      <c r="B8695" s="288" t="str">
        <f>VLOOKUP(A8695,Lists!B:C,2,FALSE)</f>
        <v>ZMB002</v>
      </c>
      <c r="C8695" s="288" t="str">
        <f>VLOOKUP(A8695,Lists!B:D,3,FALSE)</f>
        <v>ZMB</v>
      </c>
      <c r="D8695" s="289" t="s">
        <v>752</v>
      </c>
      <c r="E8695" s="289">
        <v>1657238</v>
      </c>
      <c r="F8695" s="289" t="s">
        <v>6798</v>
      </c>
      <c r="G8695" s="289" t="s">
        <v>730</v>
      </c>
      <c r="H8695" s="278">
        <f t="shared" si="270"/>
        <v>3</v>
      </c>
      <c r="I8695" s="252" t="s">
        <v>6800</v>
      </c>
      <c r="J8695" s="289" t="s">
        <v>6802</v>
      </c>
      <c r="K8695" s="278" t="str">
        <f t="shared" si="271"/>
        <v>ZMB002People in Need</v>
      </c>
      <c r="L8695" s="290">
        <v>43707</v>
      </c>
      <c r="M8695" s="290" t="s">
        <v>3248</v>
      </c>
    </row>
    <row r="8696" spans="1:13" s="269" customFormat="1" ht="15.5" hidden="1" thickTop="1" thickBot="1" x14ac:dyDescent="0.4">
      <c r="A8696" s="283" t="s">
        <v>1257</v>
      </c>
      <c r="B8696" s="284" t="str">
        <f>VLOOKUP(A8696,Lists!B:C,2,FALSE)</f>
        <v>ZMB002</v>
      </c>
      <c r="C8696" s="284" t="str">
        <f>VLOOKUP(A8696,Lists!B:D,3,FALSE)</f>
        <v>ZMB</v>
      </c>
      <c r="D8696" s="285" t="s">
        <v>5110</v>
      </c>
      <c r="E8696" s="285">
        <v>3806249</v>
      </c>
      <c r="F8696" s="285" t="s">
        <v>6798</v>
      </c>
      <c r="G8696" s="285" t="s">
        <v>730</v>
      </c>
      <c r="H8696" s="278">
        <f t="shared" si="270"/>
        <v>3</v>
      </c>
      <c r="I8696" s="251" t="s">
        <v>6800</v>
      </c>
      <c r="J8696" s="285" t="s">
        <v>6802</v>
      </c>
      <c r="K8696" s="278" t="str">
        <f t="shared" si="271"/>
        <v>ZMB002Minimal humanitarian conditions - Level 1</v>
      </c>
      <c r="L8696" s="286">
        <v>43707</v>
      </c>
      <c r="M8696" s="286" t="s">
        <v>3248</v>
      </c>
    </row>
    <row r="8697" spans="1:13" s="269" customFormat="1" ht="15.5" hidden="1" thickTop="1" thickBot="1" x14ac:dyDescent="0.4">
      <c r="A8697" s="287" t="s">
        <v>1257</v>
      </c>
      <c r="B8697" s="288" t="str">
        <f>VLOOKUP(A8697,Lists!B:C,2,FALSE)</f>
        <v>ZMB002</v>
      </c>
      <c r="C8697" s="288" t="str">
        <f>VLOOKUP(A8697,Lists!B:D,3,FALSE)</f>
        <v>ZMB</v>
      </c>
      <c r="D8697" s="289" t="s">
        <v>5111</v>
      </c>
      <c r="E8697" s="289">
        <v>2819421</v>
      </c>
      <c r="F8697" s="289" t="s">
        <v>6798</v>
      </c>
      <c r="G8697" s="289" t="s">
        <v>730</v>
      </c>
      <c r="H8697" s="278">
        <f t="shared" si="270"/>
        <v>3</v>
      </c>
      <c r="I8697" s="252" t="s">
        <v>6800</v>
      </c>
      <c r="J8697" s="289" t="s">
        <v>6802</v>
      </c>
      <c r="K8697" s="278" t="str">
        <f t="shared" si="271"/>
        <v>ZMB002Stressed humanitarian conditions - Level 2</v>
      </c>
      <c r="L8697" s="290">
        <v>43707</v>
      </c>
      <c r="M8697" s="290" t="s">
        <v>3248</v>
      </c>
    </row>
    <row r="8698" spans="1:13" s="269" customFormat="1" ht="15.5" hidden="1" thickTop="1" thickBot="1" x14ac:dyDescent="0.4">
      <c r="A8698" s="283" t="s">
        <v>1257</v>
      </c>
      <c r="B8698" s="284" t="str">
        <f>VLOOKUP(A8698,Lists!B:C,2,FALSE)</f>
        <v>ZMB002</v>
      </c>
      <c r="C8698" s="284" t="str">
        <f>VLOOKUP(A8698,Lists!B:D,3,FALSE)</f>
        <v>ZMB</v>
      </c>
      <c r="D8698" s="285" t="s">
        <v>5112</v>
      </c>
      <c r="E8698" s="285">
        <v>1388571</v>
      </c>
      <c r="F8698" s="285" t="s">
        <v>6798</v>
      </c>
      <c r="G8698" s="285" t="s">
        <v>730</v>
      </c>
      <c r="H8698" s="278">
        <f t="shared" si="270"/>
        <v>3</v>
      </c>
      <c r="I8698" s="251" t="s">
        <v>6800</v>
      </c>
      <c r="J8698" s="285" t="s">
        <v>6802</v>
      </c>
      <c r="K8698" s="278" t="str">
        <f t="shared" si="271"/>
        <v>ZMB002Moderate humanitarian conditions - Level 3</v>
      </c>
      <c r="L8698" s="286">
        <v>43707</v>
      </c>
      <c r="M8698" s="286" t="s">
        <v>3248</v>
      </c>
    </row>
    <row r="8699" spans="1:13" s="269" customFormat="1" ht="15.5" hidden="1" thickTop="1" thickBot="1" x14ac:dyDescent="0.4">
      <c r="A8699" s="287" t="s">
        <v>1257</v>
      </c>
      <c r="B8699" s="288" t="str">
        <f>VLOOKUP(A8699,Lists!B:C,2,FALSE)</f>
        <v>ZMB002</v>
      </c>
      <c r="C8699" s="288" t="str">
        <f>VLOOKUP(A8699,Lists!B:D,3,FALSE)</f>
        <v>ZMB</v>
      </c>
      <c r="D8699" s="289" t="s">
        <v>5113</v>
      </c>
      <c r="E8699" s="289">
        <v>268667</v>
      </c>
      <c r="F8699" s="289" t="s">
        <v>6798</v>
      </c>
      <c r="G8699" s="289" t="s">
        <v>730</v>
      </c>
      <c r="H8699" s="278">
        <f t="shared" si="270"/>
        <v>3</v>
      </c>
      <c r="I8699" s="252" t="s">
        <v>6800</v>
      </c>
      <c r="J8699" s="289" t="s">
        <v>6802</v>
      </c>
      <c r="K8699" s="278" t="str">
        <f t="shared" si="271"/>
        <v>ZMB002Severe humanitarian conditions - Level 4</v>
      </c>
      <c r="L8699" s="290">
        <v>43707</v>
      </c>
      <c r="M8699" s="290" t="s">
        <v>3248</v>
      </c>
    </row>
    <row r="8700" spans="1:13" s="269" customFormat="1" ht="15.5" hidden="1" thickTop="1" thickBot="1" x14ac:dyDescent="0.4">
      <c r="A8700" s="283" t="s">
        <v>1257</v>
      </c>
      <c r="B8700" s="284" t="str">
        <f>VLOOKUP(A8700,Lists!B:C,2,FALSE)</f>
        <v>ZMB002</v>
      </c>
      <c r="C8700" s="284" t="str">
        <f>VLOOKUP(A8700,Lists!B:D,3,FALSE)</f>
        <v>ZMB</v>
      </c>
      <c r="D8700" s="285" t="s">
        <v>5114</v>
      </c>
      <c r="E8700" s="285">
        <v>0</v>
      </c>
      <c r="F8700" s="285" t="s">
        <v>6798</v>
      </c>
      <c r="G8700" s="285" t="s">
        <v>730</v>
      </c>
      <c r="H8700" s="278">
        <f t="shared" si="270"/>
        <v>3</v>
      </c>
      <c r="I8700" s="251" t="s">
        <v>6800</v>
      </c>
      <c r="J8700" s="285" t="s">
        <v>6802</v>
      </c>
      <c r="K8700" s="278" t="str">
        <f t="shared" si="271"/>
        <v>ZMB002Extreme humanitarian conditions - Level 5</v>
      </c>
      <c r="L8700" s="286">
        <v>43707</v>
      </c>
      <c r="M8700" s="286" t="s">
        <v>3248</v>
      </c>
    </row>
    <row r="8701" spans="1:13" s="269" customFormat="1" ht="15.5" hidden="1" thickTop="1" thickBot="1" x14ac:dyDescent="0.4">
      <c r="A8701" s="287" t="s">
        <v>2982</v>
      </c>
      <c r="B8701" s="288" t="str">
        <f>VLOOKUP(A8701,Lists!B:C,2,FALSE)</f>
        <v>TUN002</v>
      </c>
      <c r="C8701" s="288" t="str">
        <f>VLOOKUP(A8701,Lists!B:D,3,FALSE)</f>
        <v>TUN</v>
      </c>
      <c r="D8701" s="289" t="s">
        <v>5029</v>
      </c>
      <c r="E8701" s="289">
        <v>150</v>
      </c>
      <c r="F8701" s="289" t="s">
        <v>6803</v>
      </c>
      <c r="G8701" s="289" t="s">
        <v>5204</v>
      </c>
      <c r="H8701" s="278"/>
      <c r="I8701" s="252" t="s">
        <v>2611</v>
      </c>
      <c r="J8701" s="289" t="s">
        <v>6313</v>
      </c>
      <c r="K8701" s="278"/>
      <c r="L8701" s="290">
        <v>43707</v>
      </c>
      <c r="M8701" s="290" t="s">
        <v>3248</v>
      </c>
    </row>
    <row r="8702" spans="1:13" s="269" customFormat="1" ht="15.5" hidden="1" thickTop="1" thickBot="1" x14ac:dyDescent="0.4">
      <c r="A8702" s="283" t="s">
        <v>2982</v>
      </c>
      <c r="B8702" s="284" t="str">
        <f>VLOOKUP(A8702,Lists!B:C,2,FALSE)</f>
        <v>TUN002</v>
      </c>
      <c r="C8702" s="284" t="str">
        <f>VLOOKUP(A8702,Lists!B:D,3,FALSE)</f>
        <v>TUN</v>
      </c>
      <c r="D8702" s="285" t="s">
        <v>5115</v>
      </c>
      <c r="E8702" s="285">
        <v>150</v>
      </c>
      <c r="F8702" s="285" t="s">
        <v>6803</v>
      </c>
      <c r="G8702" s="285" t="s">
        <v>5204</v>
      </c>
      <c r="H8702" s="278"/>
      <c r="I8702" s="251" t="s">
        <v>2611</v>
      </c>
      <c r="J8702" s="285" t="s">
        <v>6313</v>
      </c>
      <c r="K8702" s="278"/>
      <c r="L8702" s="286">
        <v>43707</v>
      </c>
      <c r="M8702" s="286" t="s">
        <v>3248</v>
      </c>
    </row>
    <row r="8703" spans="1:13" s="269" customFormat="1" ht="15.5" hidden="1" thickTop="1" thickBot="1" x14ac:dyDescent="0.4">
      <c r="A8703" s="287" t="s">
        <v>1270</v>
      </c>
      <c r="B8703" s="288" t="str">
        <f>VLOOKUP(A8703,Lists!B:C,2,FALSE)</f>
        <v>LBY002</v>
      </c>
      <c r="C8703" s="288" t="str">
        <f>VLOOKUP(A8703,Lists!B:D,3,FALSE)</f>
        <v>LBY</v>
      </c>
      <c r="D8703" s="289" t="s">
        <v>5029</v>
      </c>
      <c r="E8703" s="289">
        <v>281</v>
      </c>
      <c r="F8703" s="289" t="s">
        <v>6804</v>
      </c>
      <c r="G8703" s="289" t="s">
        <v>5204</v>
      </c>
      <c r="H8703" s="278">
        <f t="shared" ref="H8703:H8741" si="272">IF(G8703="x","x",IF(G8703="Low",3,IF(G8703="Medium",2,IF(G8703="High",1,FALSE))))</f>
        <v>2</v>
      </c>
      <c r="I8703" s="252" t="s">
        <v>2055</v>
      </c>
      <c r="J8703" s="289" t="s">
        <v>5703</v>
      </c>
      <c r="K8703" s="278" t="str">
        <f t="shared" ref="K8703:K8741" si="273">B8703&amp;""&amp;D8703</f>
        <v>LBY002Fatalities reported</v>
      </c>
      <c r="L8703" s="290">
        <v>43707</v>
      </c>
      <c r="M8703" s="290" t="s">
        <v>3248</v>
      </c>
    </row>
    <row r="8704" spans="1:13" s="269" customFormat="1" ht="15.5" hidden="1" thickTop="1" thickBot="1" x14ac:dyDescent="0.4">
      <c r="A8704" s="283" t="s">
        <v>1270</v>
      </c>
      <c r="B8704" s="284" t="str">
        <f>VLOOKUP(A8704,Lists!B:C,2,FALSE)</f>
        <v>LBY002</v>
      </c>
      <c r="C8704" s="284" t="str">
        <f>VLOOKUP(A8704,Lists!B:D,3,FALSE)</f>
        <v>LBY</v>
      </c>
      <c r="D8704" s="285" t="s">
        <v>5115</v>
      </c>
      <c r="E8704" s="285">
        <v>1463</v>
      </c>
      <c r="F8704" s="285" t="s">
        <v>6805</v>
      </c>
      <c r="G8704" s="285" t="s">
        <v>5204</v>
      </c>
      <c r="H8704" s="278">
        <f t="shared" si="272"/>
        <v>2</v>
      </c>
      <c r="I8704" s="251" t="s">
        <v>6278</v>
      </c>
      <c r="J8704" s="285" t="s">
        <v>3664</v>
      </c>
      <c r="K8704" s="278" t="str">
        <f t="shared" si="273"/>
        <v>LBY002Fatalities in all crises</v>
      </c>
      <c r="L8704" s="286">
        <v>43707</v>
      </c>
      <c r="M8704" s="286" t="s">
        <v>3248</v>
      </c>
    </row>
    <row r="8705" spans="1:13" s="269" customFormat="1" ht="15.5" hidden="1" thickTop="1" thickBot="1" x14ac:dyDescent="0.4">
      <c r="A8705" s="287" t="s">
        <v>2968</v>
      </c>
      <c r="B8705" s="288" t="str">
        <f>VLOOKUP(A8705,Lists!B:C,2,FALSE)</f>
        <v>LBY001</v>
      </c>
      <c r="C8705" s="288" t="str">
        <f>VLOOKUP(A8705,Lists!B:D,3,FALSE)</f>
        <v>LBY</v>
      </c>
      <c r="D8705" s="289" t="s">
        <v>5027</v>
      </c>
      <c r="E8705" s="289">
        <v>5786</v>
      </c>
      <c r="F8705" s="289" t="s">
        <v>6806</v>
      </c>
      <c r="G8705" s="289" t="s">
        <v>5204</v>
      </c>
      <c r="H8705" s="278">
        <f t="shared" si="272"/>
        <v>2</v>
      </c>
      <c r="I8705" s="252" t="s">
        <v>6809</v>
      </c>
      <c r="J8705" s="289" t="s">
        <v>6319</v>
      </c>
      <c r="K8705" s="278" t="str">
        <f t="shared" si="273"/>
        <v>LBY001Injuries reported</v>
      </c>
      <c r="L8705" s="290">
        <v>43707</v>
      </c>
      <c r="M8705" s="290" t="s">
        <v>3248</v>
      </c>
    </row>
    <row r="8706" spans="1:13" s="269" customFormat="1" ht="15.5" hidden="1" thickTop="1" thickBot="1" x14ac:dyDescent="0.4">
      <c r="A8706" s="283" t="s">
        <v>2968</v>
      </c>
      <c r="B8706" s="284" t="str">
        <f>VLOOKUP(A8706,Lists!B:C,2,FALSE)</f>
        <v>LBY001</v>
      </c>
      <c r="C8706" s="284" t="str">
        <f>VLOOKUP(A8706,Lists!B:D,3,FALSE)</f>
        <v>LBY</v>
      </c>
      <c r="D8706" s="285" t="s">
        <v>5029</v>
      </c>
      <c r="E8706" s="285">
        <v>1463</v>
      </c>
      <c r="F8706" s="285" t="s">
        <v>6805</v>
      </c>
      <c r="G8706" s="285" t="s">
        <v>5204</v>
      </c>
      <c r="H8706" s="278">
        <f t="shared" si="272"/>
        <v>2</v>
      </c>
      <c r="I8706" s="251" t="s">
        <v>6278</v>
      </c>
      <c r="J8706" s="285" t="s">
        <v>6320</v>
      </c>
      <c r="K8706" s="278" t="str">
        <f t="shared" si="273"/>
        <v>LBY001Fatalities reported</v>
      </c>
      <c r="L8706" s="286">
        <v>43707</v>
      </c>
      <c r="M8706" s="286" t="s">
        <v>3248</v>
      </c>
    </row>
    <row r="8707" spans="1:13" s="269" customFormat="1" ht="15.5" hidden="1" thickTop="1" thickBot="1" x14ac:dyDescent="0.4">
      <c r="A8707" s="287" t="s">
        <v>2968</v>
      </c>
      <c r="B8707" s="288" t="str">
        <f>VLOOKUP(A8707,Lists!B:C,2,FALSE)</f>
        <v>LBY001</v>
      </c>
      <c r="C8707" s="288" t="str">
        <f>VLOOKUP(A8707,Lists!B:D,3,FALSE)</f>
        <v>LBY</v>
      </c>
      <c r="D8707" s="289" t="s">
        <v>5115</v>
      </c>
      <c r="E8707" s="289">
        <v>1463</v>
      </c>
      <c r="F8707" s="289" t="s">
        <v>6805</v>
      </c>
      <c r="G8707" s="289" t="s">
        <v>5204</v>
      </c>
      <c r="H8707" s="278">
        <f t="shared" si="272"/>
        <v>2</v>
      </c>
      <c r="I8707" s="252" t="s">
        <v>6278</v>
      </c>
      <c r="J8707" s="289" t="s">
        <v>3664</v>
      </c>
      <c r="K8707" s="278" t="str">
        <f t="shared" si="273"/>
        <v>LBY001Fatalities in all crises</v>
      </c>
      <c r="L8707" s="290">
        <v>43707</v>
      </c>
      <c r="M8707" s="290" t="s">
        <v>3248</v>
      </c>
    </row>
    <row r="8708" spans="1:13" s="269" customFormat="1" ht="15.5" thickTop="1" thickBot="1" x14ac:dyDescent="0.4">
      <c r="A8708" s="283" t="s">
        <v>1226</v>
      </c>
      <c r="B8708" s="284" t="str">
        <f>VLOOKUP(A8708,Lists!B:C,2,FALSE)</f>
        <v>SYR001</v>
      </c>
      <c r="C8708" s="284" t="str">
        <f>VLOOKUP(A8708,Lists!B:D,3,FALSE)</f>
        <v>SYR</v>
      </c>
      <c r="D8708" s="285" t="s">
        <v>666</v>
      </c>
      <c r="E8708" s="285">
        <v>13749139</v>
      </c>
      <c r="F8708" s="285" t="s">
        <v>4944</v>
      </c>
      <c r="G8708" s="285" t="s">
        <v>730</v>
      </c>
      <c r="H8708" s="278">
        <f t="shared" si="272"/>
        <v>3</v>
      </c>
      <c r="I8708" s="251" t="s">
        <v>4945</v>
      </c>
      <c r="J8708" s="285" t="s">
        <v>6811</v>
      </c>
      <c r="K8708" s="278" t="str">
        <f t="shared" si="273"/>
        <v>SYR001People displaced</v>
      </c>
      <c r="L8708" s="286">
        <v>43707</v>
      </c>
      <c r="M8708" s="286" t="s">
        <v>3248</v>
      </c>
    </row>
    <row r="8709" spans="1:13" s="269" customFormat="1" ht="15.5" hidden="1" thickTop="1" thickBot="1" x14ac:dyDescent="0.4">
      <c r="A8709" s="287" t="s">
        <v>1226</v>
      </c>
      <c r="B8709" s="288" t="str">
        <f>VLOOKUP(A8709,Lists!B:C,2,FALSE)</f>
        <v>SYR001</v>
      </c>
      <c r="C8709" s="288" t="str">
        <f>VLOOKUP(A8709,Lists!B:D,3,FALSE)</f>
        <v>SYR</v>
      </c>
      <c r="D8709" s="289" t="s">
        <v>5029</v>
      </c>
      <c r="E8709" s="289">
        <v>6909</v>
      </c>
      <c r="F8709" s="289" t="s">
        <v>6807</v>
      </c>
      <c r="G8709" s="289" t="s">
        <v>730</v>
      </c>
      <c r="H8709" s="278">
        <f t="shared" si="272"/>
        <v>3</v>
      </c>
      <c r="I8709" s="252" t="s">
        <v>1354</v>
      </c>
      <c r="J8709" s="289" t="s">
        <v>6812</v>
      </c>
      <c r="K8709" s="278" t="str">
        <f t="shared" si="273"/>
        <v>SYR001Fatalities reported</v>
      </c>
      <c r="L8709" s="290">
        <v>43707</v>
      </c>
      <c r="M8709" s="290" t="s">
        <v>3248</v>
      </c>
    </row>
    <row r="8710" spans="1:13" s="269" customFormat="1" ht="15.5" hidden="1" thickTop="1" thickBot="1" x14ac:dyDescent="0.4">
      <c r="A8710" s="283" t="s">
        <v>1226</v>
      </c>
      <c r="B8710" s="284" t="str">
        <f>VLOOKUP(A8710,Lists!B:C,2,FALSE)</f>
        <v>SYR001</v>
      </c>
      <c r="C8710" s="284" t="str">
        <f>VLOOKUP(A8710,Lists!B:D,3,FALSE)</f>
        <v>SYR</v>
      </c>
      <c r="D8710" s="285" t="s">
        <v>5115</v>
      </c>
      <c r="E8710" s="285">
        <v>6909</v>
      </c>
      <c r="F8710" s="285" t="s">
        <v>6807</v>
      </c>
      <c r="G8710" s="285" t="s">
        <v>730</v>
      </c>
      <c r="H8710" s="278">
        <f t="shared" si="272"/>
        <v>3</v>
      </c>
      <c r="I8710" s="251" t="s">
        <v>1354</v>
      </c>
      <c r="J8710" s="285" t="s">
        <v>5706</v>
      </c>
      <c r="K8710" s="278" t="str">
        <f t="shared" si="273"/>
        <v>SYR001Fatalities in all crises</v>
      </c>
      <c r="L8710" s="286">
        <v>43707</v>
      </c>
      <c r="M8710" s="286" t="s">
        <v>3248</v>
      </c>
    </row>
    <row r="8711" spans="1:13" s="269" customFormat="1" ht="15.5" thickTop="1" thickBot="1" x14ac:dyDescent="0.4">
      <c r="A8711" s="287" t="s">
        <v>4901</v>
      </c>
      <c r="B8711" s="288" t="str">
        <f>VLOOKUP(A8711,Lists!B:C,2,FALSE)</f>
        <v>BDI001</v>
      </c>
      <c r="C8711" s="288" t="str">
        <f>VLOOKUP(A8711,Lists!B:D,3,FALSE)</f>
        <v>BDI</v>
      </c>
      <c r="D8711" s="289" t="s">
        <v>666</v>
      </c>
      <c r="E8711" s="289">
        <v>462819</v>
      </c>
      <c r="F8711" s="289" t="s">
        <v>6271</v>
      </c>
      <c r="G8711" s="289" t="s">
        <v>5204</v>
      </c>
      <c r="H8711" s="278">
        <f t="shared" si="272"/>
        <v>2</v>
      </c>
      <c r="I8711" s="252" t="s">
        <v>6810</v>
      </c>
      <c r="J8711" s="289" t="s">
        <v>6331</v>
      </c>
      <c r="K8711" s="278" t="str">
        <f t="shared" si="273"/>
        <v>BDI001People displaced</v>
      </c>
      <c r="L8711" s="290">
        <v>43707</v>
      </c>
      <c r="M8711" s="290" t="s">
        <v>3248</v>
      </c>
    </row>
    <row r="8712" spans="1:13" s="269" customFormat="1" ht="15.5" hidden="1" thickTop="1" thickBot="1" x14ac:dyDescent="0.4">
      <c r="A8712" s="283" t="s">
        <v>2966</v>
      </c>
      <c r="B8712" s="284" t="str">
        <f>VLOOKUP(A8712,Lists!B:C,2,FALSE)</f>
        <v>LBN002</v>
      </c>
      <c r="C8712" s="284" t="str">
        <f>VLOOKUP(A8712,Lists!B:D,3,FALSE)</f>
        <v>LBN</v>
      </c>
      <c r="D8712" s="285" t="s">
        <v>5115</v>
      </c>
      <c r="E8712" s="285">
        <v>0</v>
      </c>
      <c r="F8712" s="285" t="s">
        <v>6808</v>
      </c>
      <c r="G8712" s="285" t="s">
        <v>5204</v>
      </c>
      <c r="H8712" s="278">
        <f t="shared" si="272"/>
        <v>2</v>
      </c>
      <c r="I8712" s="251" t="s">
        <v>1354</v>
      </c>
      <c r="J8712" s="285" t="s">
        <v>6813</v>
      </c>
      <c r="K8712" s="278" t="str">
        <f t="shared" si="273"/>
        <v>LBN002Fatalities in all crises</v>
      </c>
      <c r="L8712" s="286">
        <v>43707</v>
      </c>
      <c r="M8712" s="286" t="s">
        <v>3248</v>
      </c>
    </row>
    <row r="8713" spans="1:13" s="269" customFormat="1" ht="15.5" hidden="1" thickTop="1" thickBot="1" x14ac:dyDescent="0.4">
      <c r="A8713" s="287" t="s">
        <v>2966</v>
      </c>
      <c r="B8713" s="288" t="str">
        <f>VLOOKUP(A8713,Lists!B:C,2,FALSE)</f>
        <v>LBN002</v>
      </c>
      <c r="C8713" s="288" t="str">
        <f>VLOOKUP(A8713,Lists!B:D,3,FALSE)</f>
        <v>LBN</v>
      </c>
      <c r="D8713" s="289" t="s">
        <v>5029</v>
      </c>
      <c r="E8713" s="289">
        <v>0</v>
      </c>
      <c r="F8713" s="289" t="s">
        <v>6808</v>
      </c>
      <c r="G8713" s="289" t="s">
        <v>5204</v>
      </c>
      <c r="H8713" s="278">
        <f t="shared" si="272"/>
        <v>2</v>
      </c>
      <c r="I8713" s="252" t="s">
        <v>1354</v>
      </c>
      <c r="J8713" s="289" t="s">
        <v>6813</v>
      </c>
      <c r="K8713" s="278" t="str">
        <f t="shared" si="273"/>
        <v>LBN002Fatalities reported</v>
      </c>
      <c r="L8713" s="290">
        <v>43707</v>
      </c>
      <c r="M8713" s="290" t="s">
        <v>3248</v>
      </c>
    </row>
    <row r="8714" spans="1:13" s="269" customFormat="1" ht="15.5" hidden="1" thickTop="1" thickBot="1" x14ac:dyDescent="0.4">
      <c r="A8714" s="283" t="s">
        <v>1265</v>
      </c>
      <c r="B8714" s="284" t="str">
        <f>VLOOKUP(A8714,Lists!B:C,2,FALSE)</f>
        <v>GRC002</v>
      </c>
      <c r="C8714" s="284" t="str">
        <f>VLOOKUP(A8714,Lists!B:D,3,FALSE)</f>
        <v>GRC</v>
      </c>
      <c r="D8714" s="285" t="s">
        <v>737</v>
      </c>
      <c r="E8714" s="285">
        <v>297656</v>
      </c>
      <c r="F8714" s="285" t="s">
        <v>3069</v>
      </c>
      <c r="G8714" s="285" t="s">
        <v>5204</v>
      </c>
      <c r="H8714" s="278">
        <f t="shared" si="272"/>
        <v>2</v>
      </c>
      <c r="I8714" s="251" t="s">
        <v>6821</v>
      </c>
      <c r="J8714" s="285" t="s">
        <v>4688</v>
      </c>
      <c r="K8714" s="278" t="str">
        <f t="shared" si="273"/>
        <v>GRC002People exposed</v>
      </c>
      <c r="L8714" s="286">
        <v>43707</v>
      </c>
      <c r="M8714" s="286" t="s">
        <v>3248</v>
      </c>
    </row>
    <row r="8715" spans="1:13" s="269" customFormat="1" ht="15.5" hidden="1" thickTop="1" thickBot="1" x14ac:dyDescent="0.4">
      <c r="A8715" s="287" t="s">
        <v>1265</v>
      </c>
      <c r="B8715" s="288" t="str">
        <f>VLOOKUP(A8715,Lists!B:C,2,FALSE)</f>
        <v>GRC002</v>
      </c>
      <c r="C8715" s="288" t="str">
        <f>VLOOKUP(A8715,Lists!B:D,3,FALSE)</f>
        <v>GRC</v>
      </c>
      <c r="D8715" s="289" t="s">
        <v>533</v>
      </c>
      <c r="E8715" s="289">
        <v>84000</v>
      </c>
      <c r="F8715" s="289" t="s">
        <v>6814</v>
      </c>
      <c r="G8715" s="289" t="s">
        <v>5204</v>
      </c>
      <c r="H8715" s="278">
        <f t="shared" si="272"/>
        <v>2</v>
      </c>
      <c r="I8715" s="252" t="s">
        <v>6822</v>
      </c>
      <c r="J8715" s="289" t="s">
        <v>4690</v>
      </c>
      <c r="K8715" s="278" t="str">
        <f t="shared" si="273"/>
        <v>GRC002People affected</v>
      </c>
      <c r="L8715" s="290">
        <v>43707</v>
      </c>
      <c r="M8715" s="290" t="s">
        <v>3248</v>
      </c>
    </row>
    <row r="8716" spans="1:13" s="269" customFormat="1" ht="15.5" thickTop="1" thickBot="1" x14ac:dyDescent="0.4">
      <c r="A8716" s="283" t="s">
        <v>1265</v>
      </c>
      <c r="B8716" s="284" t="str">
        <f>VLOOKUP(A8716,Lists!B:C,2,FALSE)</f>
        <v>GRC002</v>
      </c>
      <c r="C8716" s="284" t="str">
        <f>VLOOKUP(A8716,Lists!B:D,3,FALSE)</f>
        <v>GRC</v>
      </c>
      <c r="D8716" s="285" t="s">
        <v>666</v>
      </c>
      <c r="E8716" s="285">
        <v>84000</v>
      </c>
      <c r="F8716" s="285" t="s">
        <v>6814</v>
      </c>
      <c r="G8716" s="285" t="s">
        <v>5204</v>
      </c>
      <c r="H8716" s="278">
        <f t="shared" si="272"/>
        <v>2</v>
      </c>
      <c r="I8716" s="251" t="s">
        <v>6822</v>
      </c>
      <c r="J8716" s="285" t="s">
        <v>4691</v>
      </c>
      <c r="K8716" s="278" t="str">
        <f t="shared" si="273"/>
        <v>GRC002People displaced</v>
      </c>
      <c r="L8716" s="286">
        <v>43707</v>
      </c>
      <c r="M8716" s="286" t="s">
        <v>3248</v>
      </c>
    </row>
    <row r="8717" spans="1:13" s="269" customFormat="1" ht="15.5" hidden="1" thickTop="1" thickBot="1" x14ac:dyDescent="0.4">
      <c r="A8717" s="287" t="s">
        <v>1265</v>
      </c>
      <c r="B8717" s="288" t="str">
        <f>VLOOKUP(A8717,Lists!B:C,2,FALSE)</f>
        <v>GRC002</v>
      </c>
      <c r="C8717" s="288" t="str">
        <f>VLOOKUP(A8717,Lists!B:D,3,FALSE)</f>
        <v>GRC</v>
      </c>
      <c r="D8717" s="289" t="s">
        <v>5029</v>
      </c>
      <c r="E8717" s="289">
        <v>47</v>
      </c>
      <c r="F8717" s="289" t="s">
        <v>6815</v>
      </c>
      <c r="G8717" s="289" t="s">
        <v>5204</v>
      </c>
      <c r="H8717" s="278">
        <f t="shared" si="272"/>
        <v>2</v>
      </c>
      <c r="I8717" s="252" t="s">
        <v>3075</v>
      </c>
      <c r="J8717" s="289" t="s">
        <v>4693</v>
      </c>
      <c r="K8717" s="278" t="str">
        <f t="shared" si="273"/>
        <v>GRC002Fatalities reported</v>
      </c>
      <c r="L8717" s="290">
        <v>43707</v>
      </c>
      <c r="M8717" s="290" t="s">
        <v>3248</v>
      </c>
    </row>
    <row r="8718" spans="1:13" s="269" customFormat="1" ht="15.5" hidden="1" thickTop="1" thickBot="1" x14ac:dyDescent="0.4">
      <c r="A8718" s="283" t="s">
        <v>1265</v>
      </c>
      <c r="B8718" s="284" t="str">
        <f>VLOOKUP(A8718,Lists!B:C,2,FALSE)</f>
        <v>GRC002</v>
      </c>
      <c r="C8718" s="284" t="str">
        <f>VLOOKUP(A8718,Lists!B:D,3,FALSE)</f>
        <v>GRC</v>
      </c>
      <c r="D8718" s="285" t="s">
        <v>5115</v>
      </c>
      <c r="E8718" s="285">
        <v>47</v>
      </c>
      <c r="F8718" s="285" t="s">
        <v>6815</v>
      </c>
      <c r="G8718" s="285" t="s">
        <v>5204</v>
      </c>
      <c r="H8718" s="278">
        <f t="shared" si="272"/>
        <v>2</v>
      </c>
      <c r="I8718" s="251" t="s">
        <v>3075</v>
      </c>
      <c r="J8718" s="285" t="s">
        <v>4693</v>
      </c>
      <c r="K8718" s="278" t="str">
        <f t="shared" si="273"/>
        <v>GRC002Fatalities in all crises</v>
      </c>
      <c r="L8718" s="286">
        <v>43707</v>
      </c>
      <c r="M8718" s="286" t="s">
        <v>3248</v>
      </c>
    </row>
    <row r="8719" spans="1:13" s="269" customFormat="1" ht="15.5" hidden="1" thickTop="1" thickBot="1" x14ac:dyDescent="0.4">
      <c r="A8719" s="287" t="s">
        <v>1265</v>
      </c>
      <c r="B8719" s="288" t="str">
        <f>VLOOKUP(A8719,Lists!B:C,2,FALSE)</f>
        <v>GRC002</v>
      </c>
      <c r="C8719" s="288" t="str">
        <f>VLOOKUP(A8719,Lists!B:D,3,FALSE)</f>
        <v>GRC</v>
      </c>
      <c r="D8719" s="289" t="s">
        <v>752</v>
      </c>
      <c r="E8719" s="289">
        <v>19900</v>
      </c>
      <c r="F8719" s="289" t="s">
        <v>6814</v>
      </c>
      <c r="G8719" s="289" t="s">
        <v>5204</v>
      </c>
      <c r="H8719" s="278">
        <f t="shared" si="272"/>
        <v>2</v>
      </c>
      <c r="I8719" s="252" t="s">
        <v>6284</v>
      </c>
      <c r="J8719" s="289" t="s">
        <v>4695</v>
      </c>
      <c r="K8719" s="278" t="str">
        <f t="shared" si="273"/>
        <v>GRC002People in Need</v>
      </c>
      <c r="L8719" s="290">
        <v>43707</v>
      </c>
      <c r="M8719" s="290" t="s">
        <v>3248</v>
      </c>
    </row>
    <row r="8720" spans="1:13" s="269" customFormat="1" ht="15.5" hidden="1" thickTop="1" thickBot="1" x14ac:dyDescent="0.4">
      <c r="A8720" s="283" t="s">
        <v>1265</v>
      </c>
      <c r="B8720" s="284" t="str">
        <f>VLOOKUP(A8720,Lists!B:C,2,FALSE)</f>
        <v>GRC002</v>
      </c>
      <c r="C8720" s="284" t="str">
        <f>VLOOKUP(A8720,Lists!B:D,3,FALSE)</f>
        <v>GRC</v>
      </c>
      <c r="D8720" s="285" t="s">
        <v>5110</v>
      </c>
      <c r="E8720" s="285">
        <v>213656</v>
      </c>
      <c r="F8720" s="285" t="s">
        <v>3069</v>
      </c>
      <c r="G8720" s="285" t="s">
        <v>5204</v>
      </c>
      <c r="H8720" s="278">
        <f t="shared" si="272"/>
        <v>2</v>
      </c>
      <c r="I8720" s="251" t="s">
        <v>6283</v>
      </c>
      <c r="J8720" s="285" t="s">
        <v>4698</v>
      </c>
      <c r="K8720" s="278" t="str">
        <f t="shared" si="273"/>
        <v>GRC002Minimal humanitarian conditions - Level 1</v>
      </c>
      <c r="L8720" s="286">
        <v>43707</v>
      </c>
      <c r="M8720" s="286" t="s">
        <v>3248</v>
      </c>
    </row>
    <row r="8721" spans="1:13" s="269" customFormat="1" ht="15.5" hidden="1" thickTop="1" thickBot="1" x14ac:dyDescent="0.4">
      <c r="A8721" s="287" t="s">
        <v>1265</v>
      </c>
      <c r="B8721" s="288" t="str">
        <f>VLOOKUP(A8721,Lists!B:C,2,FALSE)</f>
        <v>GRC002</v>
      </c>
      <c r="C8721" s="288" t="str">
        <f>VLOOKUP(A8721,Lists!B:D,3,FALSE)</f>
        <v>GRC</v>
      </c>
      <c r="D8721" s="289" t="s">
        <v>5111</v>
      </c>
      <c r="E8721" s="289">
        <v>64100</v>
      </c>
      <c r="F8721" s="289" t="s">
        <v>6814</v>
      </c>
      <c r="G8721" s="289" t="s">
        <v>5204</v>
      </c>
      <c r="H8721" s="278">
        <f t="shared" si="272"/>
        <v>2</v>
      </c>
      <c r="I8721" s="252" t="s">
        <v>6284</v>
      </c>
      <c r="J8721" s="289" t="s">
        <v>4316</v>
      </c>
      <c r="K8721" s="278" t="str">
        <f t="shared" si="273"/>
        <v>GRC002Stressed humanitarian conditions - Level 2</v>
      </c>
      <c r="L8721" s="290">
        <v>43707</v>
      </c>
      <c r="M8721" s="290" t="s">
        <v>3248</v>
      </c>
    </row>
    <row r="8722" spans="1:13" s="269" customFormat="1" ht="15.5" hidden="1" thickTop="1" thickBot="1" x14ac:dyDescent="0.4">
      <c r="A8722" s="283" t="s">
        <v>1265</v>
      </c>
      <c r="B8722" s="284" t="str">
        <f>VLOOKUP(A8722,Lists!B:C,2,FALSE)</f>
        <v>GRC002</v>
      </c>
      <c r="C8722" s="284" t="str">
        <f>VLOOKUP(A8722,Lists!B:D,3,FALSE)</f>
        <v>GRC</v>
      </c>
      <c r="D8722" s="285" t="s">
        <v>5112</v>
      </c>
      <c r="E8722" s="285">
        <v>19900</v>
      </c>
      <c r="F8722" s="285" t="s">
        <v>6814</v>
      </c>
      <c r="G8722" s="285" t="s">
        <v>5204</v>
      </c>
      <c r="H8722" s="278">
        <f t="shared" si="272"/>
        <v>2</v>
      </c>
      <c r="I8722" s="251" t="s">
        <v>6284</v>
      </c>
      <c r="J8722" s="285" t="s">
        <v>4695</v>
      </c>
      <c r="K8722" s="278" t="str">
        <f t="shared" si="273"/>
        <v>GRC002Moderate humanitarian conditions - Level 3</v>
      </c>
      <c r="L8722" s="286">
        <v>43707</v>
      </c>
      <c r="M8722" s="286" t="s">
        <v>3248</v>
      </c>
    </row>
    <row r="8723" spans="1:13" s="269" customFormat="1" ht="15.5" hidden="1" thickTop="1" thickBot="1" x14ac:dyDescent="0.4">
      <c r="A8723" s="287" t="s">
        <v>2964</v>
      </c>
      <c r="B8723" s="288" t="str">
        <f>VLOOKUP(A8723,Lists!B:C,2,FALSE)</f>
        <v>KEN002</v>
      </c>
      <c r="C8723" s="288" t="str">
        <f>VLOOKUP(A8723,Lists!B:D,3,FALSE)</f>
        <v>KEN</v>
      </c>
      <c r="D8723" s="289" t="s">
        <v>533</v>
      </c>
      <c r="E8723" s="289">
        <v>477451</v>
      </c>
      <c r="F8723" s="289" t="s">
        <v>6816</v>
      </c>
      <c r="G8723" s="289" t="s">
        <v>6820</v>
      </c>
      <c r="H8723" s="278">
        <f t="shared" si="272"/>
        <v>1</v>
      </c>
      <c r="I8723" s="252" t="s">
        <v>6823</v>
      </c>
      <c r="J8723" s="289" t="s">
        <v>5401</v>
      </c>
      <c r="K8723" s="278" t="str">
        <f t="shared" si="273"/>
        <v>KEN002People affected</v>
      </c>
      <c r="L8723" s="290">
        <v>43707</v>
      </c>
      <c r="M8723" s="290" t="s">
        <v>3248</v>
      </c>
    </row>
    <row r="8724" spans="1:13" s="269" customFormat="1" ht="15.5" thickTop="1" thickBot="1" x14ac:dyDescent="0.4">
      <c r="A8724" s="283" t="s">
        <v>2964</v>
      </c>
      <c r="B8724" s="284" t="str">
        <f>VLOOKUP(A8724,Lists!B:C,2,FALSE)</f>
        <v>KEN002</v>
      </c>
      <c r="C8724" s="284" t="str">
        <f>VLOOKUP(A8724,Lists!B:D,3,FALSE)</f>
        <v>KEN</v>
      </c>
      <c r="D8724" s="285" t="s">
        <v>666</v>
      </c>
      <c r="E8724" s="285">
        <v>477451</v>
      </c>
      <c r="F8724" s="285" t="s">
        <v>6816</v>
      </c>
      <c r="G8724" s="285" t="s">
        <v>6820</v>
      </c>
      <c r="H8724" s="278">
        <f t="shared" si="272"/>
        <v>1</v>
      </c>
      <c r="I8724" s="251" t="s">
        <v>6823</v>
      </c>
      <c r="J8724" s="285" t="s">
        <v>5400</v>
      </c>
      <c r="K8724" s="278" t="str">
        <f t="shared" si="273"/>
        <v>KEN002People displaced</v>
      </c>
      <c r="L8724" s="286">
        <v>43707</v>
      </c>
      <c r="M8724" s="286" t="s">
        <v>3248</v>
      </c>
    </row>
    <row r="8725" spans="1:13" s="269" customFormat="1" ht="15.5" hidden="1" thickTop="1" thickBot="1" x14ac:dyDescent="0.4">
      <c r="A8725" s="287" t="s">
        <v>2964</v>
      </c>
      <c r="B8725" s="288" t="str">
        <f>VLOOKUP(A8725,Lists!B:C,2,FALSE)</f>
        <v>KEN002</v>
      </c>
      <c r="C8725" s="288" t="str">
        <f>VLOOKUP(A8725,Lists!B:D,3,FALSE)</f>
        <v>KEN</v>
      </c>
      <c r="D8725" s="289" t="s">
        <v>752</v>
      </c>
      <c r="E8725" s="289">
        <v>477451</v>
      </c>
      <c r="F8725" s="289" t="s">
        <v>6816</v>
      </c>
      <c r="G8725" s="289" t="s">
        <v>6820</v>
      </c>
      <c r="H8725" s="278">
        <f t="shared" si="272"/>
        <v>1</v>
      </c>
      <c r="I8725" s="252" t="s">
        <v>6823</v>
      </c>
      <c r="J8725" s="289" t="s">
        <v>2360</v>
      </c>
      <c r="K8725" s="278" t="str">
        <f t="shared" si="273"/>
        <v>KEN002People in Need</v>
      </c>
      <c r="L8725" s="290">
        <v>43707</v>
      </c>
      <c r="M8725" s="290" t="s">
        <v>3248</v>
      </c>
    </row>
    <row r="8726" spans="1:13" s="269" customFormat="1" ht="15.5" hidden="1" thickTop="1" thickBot="1" x14ac:dyDescent="0.4">
      <c r="A8726" s="283" t="s">
        <v>2964</v>
      </c>
      <c r="B8726" s="284" t="str">
        <f>VLOOKUP(A8726,Lists!B:C,2,FALSE)</f>
        <v>KEN002</v>
      </c>
      <c r="C8726" s="284" t="str">
        <f>VLOOKUP(A8726,Lists!B:D,3,FALSE)</f>
        <v>KEN</v>
      </c>
      <c r="D8726" s="285" t="s">
        <v>5110</v>
      </c>
      <c r="E8726" s="285">
        <v>4243176</v>
      </c>
      <c r="F8726" s="285" t="s">
        <v>6817</v>
      </c>
      <c r="G8726" s="285" t="s">
        <v>5204</v>
      </c>
      <c r="H8726" s="278">
        <f t="shared" si="272"/>
        <v>2</v>
      </c>
      <c r="I8726" s="251" t="s">
        <v>6824</v>
      </c>
      <c r="J8726" s="285" t="s">
        <v>4156</v>
      </c>
      <c r="K8726" s="278" t="str">
        <f t="shared" si="273"/>
        <v>KEN002Minimal humanitarian conditions - Level 1</v>
      </c>
      <c r="L8726" s="286">
        <v>43707</v>
      </c>
      <c r="M8726" s="286" t="s">
        <v>3248</v>
      </c>
    </row>
    <row r="8727" spans="1:13" s="269" customFormat="1" ht="15.5" hidden="1" thickTop="1" thickBot="1" x14ac:dyDescent="0.4">
      <c r="A8727" s="287" t="s">
        <v>2964</v>
      </c>
      <c r="B8727" s="288" t="str">
        <f>VLOOKUP(A8727,Lists!B:C,2,FALSE)</f>
        <v>KEN002</v>
      </c>
      <c r="C8727" s="288" t="str">
        <f>VLOOKUP(A8727,Lists!B:D,3,FALSE)</f>
        <v>KEN</v>
      </c>
      <c r="D8727" s="289" t="s">
        <v>5111</v>
      </c>
      <c r="E8727" s="289">
        <v>0</v>
      </c>
      <c r="F8727" s="289" t="s">
        <v>6817</v>
      </c>
      <c r="G8727" s="289" t="s">
        <v>5204</v>
      </c>
      <c r="H8727" s="278">
        <f t="shared" si="272"/>
        <v>2</v>
      </c>
      <c r="I8727" s="252" t="s">
        <v>6824</v>
      </c>
      <c r="J8727" s="289" t="s">
        <v>4157</v>
      </c>
      <c r="K8727" s="278" t="str">
        <f t="shared" si="273"/>
        <v>KEN002Stressed humanitarian conditions - Level 2</v>
      </c>
      <c r="L8727" s="290">
        <v>43707</v>
      </c>
      <c r="M8727" s="290" t="s">
        <v>3248</v>
      </c>
    </row>
    <row r="8728" spans="1:13" s="269" customFormat="1" ht="15.5" hidden="1" thickTop="1" thickBot="1" x14ac:dyDescent="0.4">
      <c r="A8728" s="283" t="s">
        <v>2964</v>
      </c>
      <c r="B8728" s="284" t="str">
        <f>VLOOKUP(A8728,Lists!B:C,2,FALSE)</f>
        <v>KEN002</v>
      </c>
      <c r="C8728" s="284" t="str">
        <f>VLOOKUP(A8728,Lists!B:D,3,FALSE)</f>
        <v>KEN</v>
      </c>
      <c r="D8728" s="285" t="s">
        <v>5112</v>
      </c>
      <c r="E8728" s="285">
        <v>477451</v>
      </c>
      <c r="F8728" s="285" t="s">
        <v>6817</v>
      </c>
      <c r="G8728" s="285" t="s">
        <v>5204</v>
      </c>
      <c r="H8728" s="278">
        <f t="shared" si="272"/>
        <v>2</v>
      </c>
      <c r="I8728" s="251" t="s">
        <v>6824</v>
      </c>
      <c r="J8728" s="285" t="s">
        <v>6326</v>
      </c>
      <c r="K8728" s="278" t="str">
        <f t="shared" si="273"/>
        <v>KEN002Moderate humanitarian conditions - Level 3</v>
      </c>
      <c r="L8728" s="286">
        <v>43707</v>
      </c>
      <c r="M8728" s="286" t="s">
        <v>3248</v>
      </c>
    </row>
    <row r="8729" spans="1:13" s="269" customFormat="1" ht="15.5" hidden="1" thickTop="1" thickBot="1" x14ac:dyDescent="0.4">
      <c r="A8729" s="287" t="s">
        <v>2964</v>
      </c>
      <c r="B8729" s="288" t="str">
        <f>VLOOKUP(A8729,Lists!B:C,2,FALSE)</f>
        <v>KEN002</v>
      </c>
      <c r="C8729" s="288" t="str">
        <f>VLOOKUP(A8729,Lists!B:D,3,FALSE)</f>
        <v>KEN</v>
      </c>
      <c r="D8729" s="289" t="s">
        <v>5113</v>
      </c>
      <c r="E8729" s="289">
        <v>0</v>
      </c>
      <c r="F8729" s="289" t="s">
        <v>6817</v>
      </c>
      <c r="G8729" s="289" t="s">
        <v>5204</v>
      </c>
      <c r="H8729" s="278">
        <f t="shared" si="272"/>
        <v>2</v>
      </c>
      <c r="I8729" s="252" t="s">
        <v>6824</v>
      </c>
      <c r="J8729" s="289" t="s">
        <v>2363</v>
      </c>
      <c r="K8729" s="278" t="str">
        <f t="shared" si="273"/>
        <v>KEN002Severe humanitarian conditions - Level 4</v>
      </c>
      <c r="L8729" s="290">
        <v>43707</v>
      </c>
      <c r="M8729" s="290" t="s">
        <v>3248</v>
      </c>
    </row>
    <row r="8730" spans="1:13" s="269" customFormat="1" ht="15.5" hidden="1" thickTop="1" thickBot="1" x14ac:dyDescent="0.4">
      <c r="A8730" s="283" t="s">
        <v>2964</v>
      </c>
      <c r="B8730" s="284" t="str">
        <f>VLOOKUP(A8730,Lists!B:C,2,FALSE)</f>
        <v>KEN002</v>
      </c>
      <c r="C8730" s="284" t="str">
        <f>VLOOKUP(A8730,Lists!B:D,3,FALSE)</f>
        <v>KEN</v>
      </c>
      <c r="D8730" s="285" t="s">
        <v>5114</v>
      </c>
      <c r="E8730" s="285">
        <v>0</v>
      </c>
      <c r="F8730" s="285" t="s">
        <v>6817</v>
      </c>
      <c r="G8730" s="285" t="s">
        <v>5204</v>
      </c>
      <c r="H8730" s="278">
        <f t="shared" si="272"/>
        <v>2</v>
      </c>
      <c r="I8730" s="251" t="s">
        <v>6824</v>
      </c>
      <c r="J8730" s="285" t="s">
        <v>2363</v>
      </c>
      <c r="K8730" s="278" t="str">
        <f t="shared" si="273"/>
        <v>KEN002Extreme humanitarian conditions - Level 5</v>
      </c>
      <c r="L8730" s="286">
        <v>43707</v>
      </c>
      <c r="M8730" s="286" t="s">
        <v>3248</v>
      </c>
    </row>
    <row r="8731" spans="1:13" s="269" customFormat="1" ht="15.5" thickTop="1" thickBot="1" x14ac:dyDescent="0.4">
      <c r="A8731" s="287" t="s">
        <v>5461</v>
      </c>
      <c r="B8731" s="288" t="str">
        <f>VLOOKUP(A8731,Lists!B:C,2,FALSE)</f>
        <v>KEN001</v>
      </c>
      <c r="C8731" s="288" t="str">
        <f>VLOOKUP(A8731,Lists!B:D,3,FALSE)</f>
        <v>KEN</v>
      </c>
      <c r="D8731" s="289" t="s">
        <v>666</v>
      </c>
      <c r="E8731" s="289">
        <v>477451</v>
      </c>
      <c r="F8731" s="289" t="s">
        <v>6265</v>
      </c>
      <c r="G8731" s="289" t="s">
        <v>6820</v>
      </c>
      <c r="H8731" s="278">
        <f t="shared" si="272"/>
        <v>1</v>
      </c>
      <c r="I8731" s="252" t="s">
        <v>6823</v>
      </c>
      <c r="J8731" s="289" t="s">
        <v>5400</v>
      </c>
      <c r="K8731" s="278" t="str">
        <f t="shared" si="273"/>
        <v>KEN001People displaced</v>
      </c>
      <c r="L8731" s="290">
        <v>43707</v>
      </c>
      <c r="M8731" s="290" t="s">
        <v>3248</v>
      </c>
    </row>
    <row r="8732" spans="1:13" s="269" customFormat="1" ht="15.5" hidden="1" thickTop="1" thickBot="1" x14ac:dyDescent="0.4">
      <c r="A8732" s="283" t="s">
        <v>5461</v>
      </c>
      <c r="B8732" s="284" t="str">
        <f>VLOOKUP(A8732,Lists!B:C,2,FALSE)</f>
        <v>KEN001</v>
      </c>
      <c r="C8732" s="284" t="str">
        <f>VLOOKUP(A8732,Lists!B:D,3,FALSE)</f>
        <v>KEN</v>
      </c>
      <c r="D8732" s="285" t="s">
        <v>752</v>
      </c>
      <c r="E8732" s="285">
        <v>2077451</v>
      </c>
      <c r="F8732" s="285" t="s">
        <v>6818</v>
      </c>
      <c r="G8732" s="285" t="s">
        <v>5204</v>
      </c>
      <c r="H8732" s="278">
        <f t="shared" si="272"/>
        <v>2</v>
      </c>
      <c r="I8732" s="251" t="s">
        <v>6292</v>
      </c>
      <c r="J8732" s="285" t="s">
        <v>5393</v>
      </c>
      <c r="K8732" s="278" t="str">
        <f t="shared" si="273"/>
        <v>KEN001People in Need</v>
      </c>
      <c r="L8732" s="286">
        <v>43707</v>
      </c>
      <c r="M8732" s="286" t="s">
        <v>3248</v>
      </c>
    </row>
    <row r="8733" spans="1:13" s="269" customFormat="1" ht="15.5" hidden="1" thickTop="1" thickBot="1" x14ac:dyDescent="0.4">
      <c r="A8733" s="287" t="s">
        <v>5461</v>
      </c>
      <c r="B8733" s="288" t="str">
        <f>VLOOKUP(A8733,Lists!B:C,2,FALSE)</f>
        <v>KEN001</v>
      </c>
      <c r="C8733" s="288" t="str">
        <f>VLOOKUP(A8733,Lists!B:D,3,FALSE)</f>
        <v>KEN</v>
      </c>
      <c r="D8733" s="289" t="s">
        <v>5110</v>
      </c>
      <c r="E8733" s="289">
        <v>40698791</v>
      </c>
      <c r="F8733" s="289" t="s">
        <v>6819</v>
      </c>
      <c r="G8733" s="289" t="s">
        <v>5204</v>
      </c>
      <c r="H8733" s="278">
        <f t="shared" si="272"/>
        <v>2</v>
      </c>
      <c r="I8733" s="252" t="s">
        <v>6825</v>
      </c>
      <c r="J8733" s="289" t="s">
        <v>5393</v>
      </c>
      <c r="K8733" s="278" t="str">
        <f t="shared" si="273"/>
        <v>KEN001Minimal humanitarian conditions - Level 1</v>
      </c>
      <c r="L8733" s="290">
        <v>43707</v>
      </c>
      <c r="M8733" s="290" t="s">
        <v>3248</v>
      </c>
    </row>
    <row r="8734" spans="1:13" s="269" customFormat="1" ht="15.5" hidden="1" thickTop="1" thickBot="1" x14ac:dyDescent="0.4">
      <c r="A8734" s="283" t="s">
        <v>5461</v>
      </c>
      <c r="B8734" s="284" t="str">
        <f>VLOOKUP(A8734,Lists!B:C,2,FALSE)</f>
        <v>KEN001</v>
      </c>
      <c r="C8734" s="284" t="str">
        <f>VLOOKUP(A8734,Lists!B:D,3,FALSE)</f>
        <v>KEN</v>
      </c>
      <c r="D8734" s="285" t="s">
        <v>5111</v>
      </c>
      <c r="E8734" s="285">
        <v>7385756</v>
      </c>
      <c r="F8734" s="285" t="s">
        <v>6819</v>
      </c>
      <c r="G8734" s="285" t="s">
        <v>5204</v>
      </c>
      <c r="H8734" s="278">
        <f t="shared" si="272"/>
        <v>2</v>
      </c>
      <c r="I8734" s="251" t="s">
        <v>6825</v>
      </c>
      <c r="J8734" s="285" t="s">
        <v>5393</v>
      </c>
      <c r="K8734" s="278" t="str">
        <f t="shared" si="273"/>
        <v>KEN001Stressed humanitarian conditions - Level 2</v>
      </c>
      <c r="L8734" s="286">
        <v>43707</v>
      </c>
      <c r="M8734" s="286" t="s">
        <v>3248</v>
      </c>
    </row>
    <row r="8735" spans="1:13" s="269" customFormat="1" ht="15.5" hidden="1" thickTop="1" thickBot="1" x14ac:dyDescent="0.4">
      <c r="A8735" s="287" t="s">
        <v>5461</v>
      </c>
      <c r="B8735" s="288" t="str">
        <f>VLOOKUP(A8735,Lists!B:C,2,FALSE)</f>
        <v>KEN001</v>
      </c>
      <c r="C8735" s="288" t="str">
        <f>VLOOKUP(A8735,Lists!B:D,3,FALSE)</f>
        <v>KEN</v>
      </c>
      <c r="D8735" s="289" t="s">
        <v>5112</v>
      </c>
      <c r="E8735" s="289">
        <v>2077451</v>
      </c>
      <c r="F8735" s="289" t="s">
        <v>6819</v>
      </c>
      <c r="G8735" s="289" t="s">
        <v>5204</v>
      </c>
      <c r="H8735" s="278">
        <f t="shared" si="272"/>
        <v>2</v>
      </c>
      <c r="I8735" s="252" t="s">
        <v>6825</v>
      </c>
      <c r="J8735" s="289" t="s">
        <v>5393</v>
      </c>
      <c r="K8735" s="278" t="str">
        <f t="shared" si="273"/>
        <v>KEN001Moderate humanitarian conditions - Level 3</v>
      </c>
      <c r="L8735" s="290">
        <v>43707</v>
      </c>
      <c r="M8735" s="290" t="s">
        <v>3248</v>
      </c>
    </row>
    <row r="8736" spans="1:13" s="269" customFormat="1" ht="15.5" hidden="1" thickTop="1" thickBot="1" x14ac:dyDescent="0.4">
      <c r="A8736" s="283" t="s">
        <v>2987</v>
      </c>
      <c r="B8736" s="284" t="str">
        <f>VLOOKUP(A8736,Lists!B:C,2,FALSE)</f>
        <v>YEM001</v>
      </c>
      <c r="C8736" s="284" t="str">
        <f>VLOOKUP(A8736,Lists!B:D,3,FALSE)</f>
        <v>YEM</v>
      </c>
      <c r="D8736" s="285" t="s">
        <v>737</v>
      </c>
      <c r="E8736" s="285">
        <v>30065808</v>
      </c>
      <c r="F8736" s="285" t="s">
        <v>6826</v>
      </c>
      <c r="G8736" s="285" t="s">
        <v>731</v>
      </c>
      <c r="H8736" s="278">
        <f t="shared" si="272"/>
        <v>2</v>
      </c>
      <c r="I8736" s="251" t="s">
        <v>6827</v>
      </c>
      <c r="J8736" s="285" t="s">
        <v>5120</v>
      </c>
      <c r="K8736" s="278" t="str">
        <f t="shared" si="273"/>
        <v>YEM001People exposed</v>
      </c>
      <c r="L8736" s="286">
        <v>43710</v>
      </c>
      <c r="M8736" s="286" t="s">
        <v>3248</v>
      </c>
    </row>
    <row r="8737" spans="1:13" s="269" customFormat="1" ht="15.5" hidden="1" thickTop="1" thickBot="1" x14ac:dyDescent="0.4">
      <c r="A8737" s="287" t="s">
        <v>2987</v>
      </c>
      <c r="B8737" s="288" t="str">
        <f>VLOOKUP(A8737,Lists!B:C,2,FALSE)</f>
        <v>YEM001</v>
      </c>
      <c r="C8737" s="288" t="str">
        <f>VLOOKUP(A8737,Lists!B:D,3,FALSE)</f>
        <v>YEM</v>
      </c>
      <c r="D8737" s="289" t="s">
        <v>660</v>
      </c>
      <c r="E8737" s="289">
        <v>527970</v>
      </c>
      <c r="F8737" s="289" t="s">
        <v>876</v>
      </c>
      <c r="G8737" s="289" t="s">
        <v>731</v>
      </c>
      <c r="H8737" s="278">
        <f t="shared" si="272"/>
        <v>2</v>
      </c>
      <c r="I8737" s="252" t="s">
        <v>987</v>
      </c>
      <c r="J8737" s="289" t="s">
        <v>5119</v>
      </c>
      <c r="K8737" s="278" t="str">
        <f t="shared" si="273"/>
        <v>YEM001Landmass affected</v>
      </c>
      <c r="L8737" s="290">
        <v>43710</v>
      </c>
      <c r="M8737" s="290" t="s">
        <v>3248</v>
      </c>
    </row>
    <row r="8738" spans="1:13" s="269" customFormat="1" ht="15.5" thickTop="1" thickBot="1" x14ac:dyDescent="0.4">
      <c r="A8738" s="283" t="s">
        <v>2987</v>
      </c>
      <c r="B8738" s="284" t="str">
        <f>VLOOKUP(A8738,Lists!B:C,2,FALSE)</f>
        <v>YEM001</v>
      </c>
      <c r="C8738" s="284" t="str">
        <f>VLOOKUP(A8738,Lists!B:D,3,FALSE)</f>
        <v>YEM</v>
      </c>
      <c r="D8738" s="285" t="s">
        <v>666</v>
      </c>
      <c r="E8738" s="285">
        <v>5248347</v>
      </c>
      <c r="F8738" s="285" t="s">
        <v>6837</v>
      </c>
      <c r="G8738" s="285" t="s">
        <v>731</v>
      </c>
      <c r="H8738" s="278">
        <f t="shared" si="272"/>
        <v>2</v>
      </c>
      <c r="I8738" s="251" t="s">
        <v>6139</v>
      </c>
      <c r="J8738" s="285" t="s">
        <v>6140</v>
      </c>
      <c r="K8738" s="278" t="str">
        <f t="shared" si="273"/>
        <v>YEM001People displaced</v>
      </c>
      <c r="L8738" s="286">
        <v>43710</v>
      </c>
      <c r="M8738" s="286" t="s">
        <v>3248</v>
      </c>
    </row>
    <row r="8739" spans="1:13" s="269" customFormat="1" ht="15.5" hidden="1" thickTop="1" thickBot="1" x14ac:dyDescent="0.4">
      <c r="A8739" s="287" t="s">
        <v>2987</v>
      </c>
      <c r="B8739" s="288" t="str">
        <f>VLOOKUP(A8739,Lists!B:C,2,FALSE)</f>
        <v>YEM001</v>
      </c>
      <c r="C8739" s="288" t="str">
        <f>VLOOKUP(A8739,Lists!B:D,3,FALSE)</f>
        <v>YEM</v>
      </c>
      <c r="D8739" s="289" t="s">
        <v>5027</v>
      </c>
      <c r="E8739" s="289">
        <v>1258</v>
      </c>
      <c r="F8739" s="289" t="s">
        <v>446</v>
      </c>
      <c r="G8739" s="289" t="s">
        <v>731</v>
      </c>
      <c r="H8739" s="278">
        <f t="shared" si="272"/>
        <v>2</v>
      </c>
      <c r="I8739" s="252" t="s">
        <v>446</v>
      </c>
      <c r="J8739" s="289" t="s">
        <v>6836</v>
      </c>
      <c r="K8739" s="278" t="str">
        <f t="shared" si="273"/>
        <v>YEM001Injuries reported</v>
      </c>
      <c r="L8739" s="290">
        <v>43710</v>
      </c>
      <c r="M8739" s="290" t="s">
        <v>3248</v>
      </c>
    </row>
    <row r="8740" spans="1:13" s="269" customFormat="1" ht="15.5" hidden="1" thickTop="1" thickBot="1" x14ac:dyDescent="0.4">
      <c r="A8740" s="283" t="s">
        <v>2987</v>
      </c>
      <c r="B8740" s="284" t="str">
        <f>VLOOKUP(A8740,Lists!B:C,2,FALSE)</f>
        <v>YEM001</v>
      </c>
      <c r="C8740" s="284" t="str">
        <f>VLOOKUP(A8740,Lists!B:D,3,FALSE)</f>
        <v>YEM</v>
      </c>
      <c r="D8740" s="285" t="s">
        <v>5028</v>
      </c>
      <c r="E8740" s="285">
        <v>536174</v>
      </c>
      <c r="F8740" s="285" t="s">
        <v>6834</v>
      </c>
      <c r="G8740" s="285" t="s">
        <v>731</v>
      </c>
      <c r="H8740" s="278">
        <f t="shared" si="272"/>
        <v>2</v>
      </c>
      <c r="I8740" s="251" t="s">
        <v>4248</v>
      </c>
      <c r="J8740" s="285" t="s">
        <v>6835</v>
      </c>
      <c r="K8740" s="278" t="str">
        <f t="shared" si="273"/>
        <v>YEM001Illness cases reported</v>
      </c>
      <c r="L8740" s="286">
        <v>43710</v>
      </c>
      <c r="M8740" s="286" t="s">
        <v>3248</v>
      </c>
    </row>
    <row r="8741" spans="1:13" s="269" customFormat="1" ht="15.5" hidden="1" thickTop="1" thickBot="1" x14ac:dyDescent="0.4">
      <c r="A8741" s="287" t="s">
        <v>2987</v>
      </c>
      <c r="B8741" s="288" t="str">
        <f>VLOOKUP(A8741,Lists!B:C,2,FALSE)</f>
        <v>YEM001</v>
      </c>
      <c r="C8741" s="288" t="str">
        <f>VLOOKUP(A8741,Lists!B:D,3,FALSE)</f>
        <v>YEM</v>
      </c>
      <c r="D8741" s="289" t="s">
        <v>5029</v>
      </c>
      <c r="E8741" s="289">
        <v>14381</v>
      </c>
      <c r="F8741" s="289" t="s">
        <v>6833</v>
      </c>
      <c r="G8741" s="289" t="s">
        <v>731</v>
      </c>
      <c r="H8741" s="278">
        <f t="shared" si="272"/>
        <v>2</v>
      </c>
      <c r="I8741" s="252" t="s">
        <v>6831</v>
      </c>
      <c r="J8741" s="289" t="s">
        <v>6830</v>
      </c>
      <c r="K8741" s="278" t="str">
        <f t="shared" si="273"/>
        <v>YEM001Fatalities reported</v>
      </c>
      <c r="L8741" s="290">
        <v>43710</v>
      </c>
      <c r="M8741" s="290" t="s">
        <v>3248</v>
      </c>
    </row>
    <row r="8742" spans="1:13" s="269" customFormat="1" ht="15.5" hidden="1" thickTop="1" thickBot="1" x14ac:dyDescent="0.4">
      <c r="A8742" s="283" t="s">
        <v>2987</v>
      </c>
      <c r="B8742" s="284" t="str">
        <f>VLOOKUP(A8742,Lists!B:C,2,FALSE)</f>
        <v>YEM001</v>
      </c>
      <c r="C8742" s="284" t="str">
        <f>VLOOKUP(A8742,Lists!B:D,3,FALSE)</f>
        <v>YEM</v>
      </c>
      <c r="D8742" s="285" t="s">
        <v>522</v>
      </c>
      <c r="E8742" s="285">
        <v>30065808</v>
      </c>
      <c r="F8742" s="285" t="s">
        <v>6826</v>
      </c>
      <c r="G8742" s="285" t="s">
        <v>731</v>
      </c>
      <c r="H8742" s="278" t="b">
        <v>0</v>
      </c>
      <c r="I8742" s="251" t="s">
        <v>6827</v>
      </c>
      <c r="J8742" s="285" t="s">
        <v>6828</v>
      </c>
      <c r="K8742" s="278" t="s">
        <v>6829</v>
      </c>
      <c r="L8742" s="286">
        <v>43710</v>
      </c>
      <c r="M8742" s="286" t="s">
        <v>3248</v>
      </c>
    </row>
    <row r="8743" spans="1:13" s="269" customFormat="1" ht="15.5" hidden="1" thickTop="1" thickBot="1" x14ac:dyDescent="0.4">
      <c r="A8743" s="287" t="s">
        <v>2987</v>
      </c>
      <c r="B8743" s="288" t="str">
        <f>VLOOKUP(A8743,Lists!B:C,2,FALSE)</f>
        <v>YEM001</v>
      </c>
      <c r="C8743" s="288" t="str">
        <f>VLOOKUP(A8743,Lists!B:D,3,FALSE)</f>
        <v>YEM</v>
      </c>
      <c r="D8743" s="289" t="s">
        <v>5115</v>
      </c>
      <c r="E8743" s="289">
        <v>14396</v>
      </c>
      <c r="F8743" s="289" t="s">
        <v>6832</v>
      </c>
      <c r="G8743" s="289" t="s">
        <v>731</v>
      </c>
      <c r="H8743" s="278">
        <f>IF(G8743="x","x",IF(G8743="Low",3,IF(G8743="Medium",2,IF(G8743="High",1,FALSE))))</f>
        <v>2</v>
      </c>
      <c r="I8743" s="252" t="s">
        <v>4252</v>
      </c>
      <c r="J8743" s="289" t="s">
        <v>6830</v>
      </c>
      <c r="K8743" s="278" t="str">
        <f t="shared" ref="K8743:K8748" si="274">B8743&amp;""&amp;D8743</f>
        <v>YEM001Fatalities in all crises</v>
      </c>
      <c r="L8743" s="290">
        <v>43710</v>
      </c>
      <c r="M8743" s="290" t="s">
        <v>3248</v>
      </c>
    </row>
    <row r="8744" spans="1:13" s="269" customFormat="1" ht="15.5" hidden="1" thickTop="1" thickBot="1" x14ac:dyDescent="0.4">
      <c r="A8744" s="283" t="s">
        <v>2987</v>
      </c>
      <c r="B8744" s="284" t="str">
        <f>VLOOKUP(A8744,Lists!B:C,2,FALSE)</f>
        <v>YEM001</v>
      </c>
      <c r="C8744" s="284" t="str">
        <f>VLOOKUP(A8744,Lists!B:D,3,FALSE)</f>
        <v>YEM</v>
      </c>
      <c r="D8744" s="285" t="s">
        <v>533</v>
      </c>
      <c r="E8744" s="285">
        <v>30065808</v>
      </c>
      <c r="F8744" s="285" t="s">
        <v>6840</v>
      </c>
      <c r="G8744" s="285" t="s">
        <v>731</v>
      </c>
      <c r="H8744" s="278">
        <f>IF(G8744="x","x",IF(G8744="Low",3,IF(G8744="Medium",2,IF(G8744="High",1,FALSE))))</f>
        <v>2</v>
      </c>
      <c r="I8744" s="251" t="s">
        <v>6839</v>
      </c>
      <c r="J8744" s="285" t="s">
        <v>6838</v>
      </c>
      <c r="K8744" s="278" t="str">
        <f t="shared" si="274"/>
        <v>YEM001People affected</v>
      </c>
      <c r="L8744" s="286">
        <v>43710</v>
      </c>
      <c r="M8744" s="286" t="s">
        <v>3248</v>
      </c>
    </row>
    <row r="8745" spans="1:13" s="269" customFormat="1" ht="15.5" hidden="1" thickTop="1" thickBot="1" x14ac:dyDescent="0.4">
      <c r="A8745" s="287" t="s">
        <v>2988</v>
      </c>
      <c r="B8745" s="288" t="str">
        <f>VLOOKUP(A8745,Lists!B:C,2,FALSE)</f>
        <v>YEM002</v>
      </c>
      <c r="C8745" s="288" t="str">
        <f>VLOOKUP(A8745,Lists!B:D,3,FALSE)</f>
        <v>YEM</v>
      </c>
      <c r="D8745" s="289" t="s">
        <v>737</v>
      </c>
      <c r="E8745" s="289">
        <v>4395000</v>
      </c>
      <c r="F8745" s="289" t="s">
        <v>4120</v>
      </c>
      <c r="G8745" s="289" t="s">
        <v>731</v>
      </c>
      <c r="H8745" s="278">
        <f>IF(G8745="x","x",IF(G8745="Low",3,IF(G8745="Medium",2,IF(G8745="High",1,FALSE))))</f>
        <v>2</v>
      </c>
      <c r="I8745" s="252" t="s">
        <v>4135</v>
      </c>
      <c r="J8745" s="289" t="s">
        <v>5131</v>
      </c>
      <c r="K8745" s="278" t="str">
        <f t="shared" si="274"/>
        <v>YEM002People exposed</v>
      </c>
      <c r="L8745" s="290">
        <v>43710</v>
      </c>
      <c r="M8745" s="290" t="s">
        <v>3248</v>
      </c>
    </row>
    <row r="8746" spans="1:13" s="269" customFormat="1" ht="15.5" hidden="1" thickTop="1" thickBot="1" x14ac:dyDescent="0.4">
      <c r="A8746" s="283" t="s">
        <v>2988</v>
      </c>
      <c r="B8746" s="284" t="str">
        <f>VLOOKUP(A8746,Lists!B:C,2,FALSE)</f>
        <v>YEM002</v>
      </c>
      <c r="C8746" s="284" t="str">
        <f>VLOOKUP(A8746,Lists!B:D,3,FALSE)</f>
        <v>YEM</v>
      </c>
      <c r="D8746" s="285" t="s">
        <v>660</v>
      </c>
      <c r="E8746" s="285">
        <v>1240</v>
      </c>
      <c r="F8746" s="285" t="s">
        <v>5128</v>
      </c>
      <c r="G8746" s="285" t="s">
        <v>731</v>
      </c>
      <c r="H8746" s="278">
        <f>IF(G8746="x","x",IF(G8746="Low",3,IF(G8746="Medium",2,IF(G8746="High",1,FALSE))))</f>
        <v>2</v>
      </c>
      <c r="I8746" s="251" t="s">
        <v>5129</v>
      </c>
      <c r="J8746" s="285" t="s">
        <v>5130</v>
      </c>
      <c r="K8746" s="278" t="str">
        <f t="shared" si="274"/>
        <v>YEM002Landmass affected</v>
      </c>
      <c r="L8746" s="286">
        <v>43710</v>
      </c>
      <c r="M8746" s="286" t="s">
        <v>3248</v>
      </c>
    </row>
    <row r="8747" spans="1:13" s="269" customFormat="1" ht="15.5" thickTop="1" thickBot="1" x14ac:dyDescent="0.4">
      <c r="A8747" s="287" t="s">
        <v>2988</v>
      </c>
      <c r="B8747" s="288" t="str">
        <f>VLOOKUP(A8747,Lists!B:C,2,FALSE)</f>
        <v>YEM002</v>
      </c>
      <c r="C8747" s="288" t="str">
        <f>VLOOKUP(A8747,Lists!B:D,3,FALSE)</f>
        <v>YEM</v>
      </c>
      <c r="D8747" s="289" t="s">
        <v>666</v>
      </c>
      <c r="E8747" s="289">
        <v>422000</v>
      </c>
      <c r="F8747" s="289" t="s">
        <v>4120</v>
      </c>
      <c r="G8747" s="289" t="s">
        <v>731</v>
      </c>
      <c r="H8747" s="278">
        <v>2</v>
      </c>
      <c r="I8747" s="252" t="s">
        <v>4135</v>
      </c>
      <c r="J8747" s="289" t="s">
        <v>6841</v>
      </c>
      <c r="K8747" s="278" t="str">
        <f t="shared" si="274"/>
        <v>YEM002People displaced</v>
      </c>
      <c r="L8747" s="290">
        <v>43710</v>
      </c>
      <c r="M8747" s="290" t="s">
        <v>3248</v>
      </c>
    </row>
    <row r="8748" spans="1:13" s="269" customFormat="1" ht="15.5" hidden="1" thickTop="1" thickBot="1" x14ac:dyDescent="0.4">
      <c r="A8748" s="283" t="s">
        <v>2988</v>
      </c>
      <c r="B8748" s="284" t="str">
        <f>VLOOKUP(A8748,Lists!B:C,2,FALSE)</f>
        <v>YEM002</v>
      </c>
      <c r="C8748" s="284" t="str">
        <f>VLOOKUP(A8748,Lists!B:D,3,FALSE)</f>
        <v>YEM</v>
      </c>
      <c r="D8748" s="285" t="s">
        <v>533</v>
      </c>
      <c r="E8748" s="285">
        <v>422000</v>
      </c>
      <c r="F8748" s="285" t="s">
        <v>4120</v>
      </c>
      <c r="G8748" s="285" t="s">
        <v>731</v>
      </c>
      <c r="H8748" s="278">
        <f>IF(G8748="x","x",IF(G8748="Low",3,IF(G8748="Medium",2,IF(G8748="High",1,FALSE))))</f>
        <v>2</v>
      </c>
      <c r="I8748" s="251" t="s">
        <v>3087</v>
      </c>
      <c r="J8748" s="285" t="s">
        <v>2102</v>
      </c>
      <c r="K8748" s="278" t="str">
        <f t="shared" si="274"/>
        <v>YEM002People affected</v>
      </c>
      <c r="L8748" s="286">
        <v>43710</v>
      </c>
      <c r="M8748" s="286" t="s">
        <v>3248</v>
      </c>
    </row>
    <row r="8749" spans="1:13" s="269" customFormat="1" ht="15.5" hidden="1" thickTop="1" thickBot="1" x14ac:dyDescent="0.4">
      <c r="A8749" s="287" t="s">
        <v>2988</v>
      </c>
      <c r="B8749" s="288" t="str">
        <f>VLOOKUP(A8749,Lists!B:C,2,FALSE)</f>
        <v>YEM002</v>
      </c>
      <c r="C8749" s="288" t="str">
        <f>VLOOKUP(A8749,Lists!B:D,3,FALSE)</f>
        <v>YEM</v>
      </c>
      <c r="D8749" s="289" t="s">
        <v>5028</v>
      </c>
      <c r="E8749" s="289">
        <v>536174</v>
      </c>
      <c r="F8749" s="289" t="s">
        <v>6837</v>
      </c>
      <c r="G8749" s="289" t="s">
        <v>731</v>
      </c>
      <c r="H8749" s="278">
        <v>2</v>
      </c>
      <c r="I8749" s="252" t="s">
        <v>6139</v>
      </c>
      <c r="J8749" s="289" t="s">
        <v>6140</v>
      </c>
      <c r="K8749" s="278" t="s">
        <v>6842</v>
      </c>
      <c r="L8749" s="290">
        <v>43710</v>
      </c>
      <c r="M8749" s="290" t="s">
        <v>3248</v>
      </c>
    </row>
    <row r="8750" spans="1:13" s="269" customFormat="1" ht="15.5" hidden="1" thickTop="1" thickBot="1" x14ac:dyDescent="0.4">
      <c r="A8750" s="283" t="s">
        <v>2988</v>
      </c>
      <c r="B8750" s="284" t="str">
        <f>VLOOKUP(A8750,Lists!B:C,2,FALSE)</f>
        <v>YEM002</v>
      </c>
      <c r="C8750" s="284" t="str">
        <f>VLOOKUP(A8750,Lists!B:D,3,FALSE)</f>
        <v>YEM</v>
      </c>
      <c r="D8750" s="285" t="s">
        <v>5029</v>
      </c>
      <c r="E8750" s="285">
        <v>15</v>
      </c>
      <c r="F8750" s="285" t="s">
        <v>6843</v>
      </c>
      <c r="G8750" s="285" t="s">
        <v>731</v>
      </c>
      <c r="H8750" s="278">
        <f>IF(G8750="x","x",IF(G8750="Low",3,IF(G8750="Medium",2,IF(G8750="High",1,FALSE))))</f>
        <v>2</v>
      </c>
      <c r="I8750" s="251" t="s">
        <v>3090</v>
      </c>
      <c r="J8750" s="285" t="s">
        <v>6844</v>
      </c>
      <c r="K8750" s="278" t="str">
        <f>B8750&amp;""&amp;D8750</f>
        <v>YEM002Fatalities reported</v>
      </c>
      <c r="L8750" s="286">
        <v>43710</v>
      </c>
      <c r="M8750" s="286" t="s">
        <v>3248</v>
      </c>
    </row>
    <row r="8751" spans="1:13" s="269" customFormat="1" ht="15.5" hidden="1" thickTop="1" thickBot="1" x14ac:dyDescent="0.4">
      <c r="A8751" s="287" t="s">
        <v>2988</v>
      </c>
      <c r="B8751" s="288" t="str">
        <f>VLOOKUP(A8751,Lists!B:C,2,FALSE)</f>
        <v>YEM002</v>
      </c>
      <c r="C8751" s="288" t="str">
        <f>VLOOKUP(A8751,Lists!B:D,3,FALSE)</f>
        <v>YEM</v>
      </c>
      <c r="D8751" s="289" t="s">
        <v>5115</v>
      </c>
      <c r="E8751" s="289">
        <v>14396</v>
      </c>
      <c r="F8751" s="289" t="s">
        <v>6832</v>
      </c>
      <c r="G8751" s="289" t="s">
        <v>731</v>
      </c>
      <c r="H8751" s="278">
        <v>2</v>
      </c>
      <c r="I8751" s="252" t="s">
        <v>4252</v>
      </c>
      <c r="J8751" s="289" t="s">
        <v>6830</v>
      </c>
      <c r="K8751" s="278" t="s">
        <v>6845</v>
      </c>
      <c r="L8751" s="290">
        <v>43710</v>
      </c>
      <c r="M8751" s="290" t="s">
        <v>3248</v>
      </c>
    </row>
    <row r="8752" spans="1:13" s="269" customFormat="1" ht="15.5" hidden="1" thickTop="1" thickBot="1" x14ac:dyDescent="0.4">
      <c r="A8752" s="283" t="s">
        <v>6848</v>
      </c>
      <c r="B8752" s="284" t="str">
        <f>VLOOKUP(A8752,Lists!B:C,2,FALSE)</f>
        <v>BHS002</v>
      </c>
      <c r="C8752" s="284" t="str">
        <f>VLOOKUP(A8752,Lists!B:D,3,FALSE)</f>
        <v>BHS</v>
      </c>
      <c r="D8752" s="285" t="s">
        <v>522</v>
      </c>
      <c r="E8752" s="285">
        <v>385640</v>
      </c>
      <c r="F8752" s="285" t="s">
        <v>6849</v>
      </c>
      <c r="G8752" s="285" t="s">
        <v>732</v>
      </c>
      <c r="H8752" s="278">
        <f t="shared" ref="H8752:H8783" si="275">IF(G8752="x","x",IF(G8752="Low",3,IF(G8752="Medium",2,IF(G8752="High",1,FALSE))))</f>
        <v>1</v>
      </c>
      <c r="I8752" s="251" t="s">
        <v>6850</v>
      </c>
      <c r="J8752" s="285" t="s">
        <v>7396</v>
      </c>
      <c r="K8752" s="278" t="str">
        <f t="shared" ref="K8752:K8783" si="276">B8752&amp;""&amp;D8752</f>
        <v>BHS002Total population</v>
      </c>
      <c r="L8752" s="286">
        <v>43714</v>
      </c>
      <c r="M8752" s="286" t="s">
        <v>3248</v>
      </c>
    </row>
    <row r="8753" spans="1:13" s="269" customFormat="1" ht="15.5" hidden="1" thickTop="1" thickBot="1" x14ac:dyDescent="0.4">
      <c r="A8753" s="287" t="s">
        <v>6848</v>
      </c>
      <c r="B8753" s="288" t="str">
        <f>VLOOKUP(A8753,Lists!B:C,2,FALSE)</f>
        <v>BHS002</v>
      </c>
      <c r="C8753" s="288" t="str">
        <f>VLOOKUP(A8753,Lists!B:D,3,FALSE)</f>
        <v>BHS</v>
      </c>
      <c r="D8753" s="289" t="s">
        <v>660</v>
      </c>
      <c r="E8753" s="289">
        <v>3054</v>
      </c>
      <c r="F8753" s="289" t="s">
        <v>5346</v>
      </c>
      <c r="G8753" s="289" t="s">
        <v>731</v>
      </c>
      <c r="H8753" s="278">
        <f t="shared" si="275"/>
        <v>2</v>
      </c>
      <c r="I8753" s="252" t="s">
        <v>7368</v>
      </c>
      <c r="J8753" s="289" t="s">
        <v>7397</v>
      </c>
      <c r="K8753" s="278" t="str">
        <f t="shared" si="276"/>
        <v>BHS002Landmass affected</v>
      </c>
      <c r="L8753" s="290">
        <v>43714</v>
      </c>
      <c r="M8753" s="290" t="s">
        <v>3248</v>
      </c>
    </row>
    <row r="8754" spans="1:13" s="269" customFormat="1" ht="15.5" hidden="1" thickTop="1" thickBot="1" x14ac:dyDescent="0.4">
      <c r="A8754" s="283" t="s">
        <v>6848</v>
      </c>
      <c r="B8754" s="284" t="str">
        <f>VLOOKUP(A8754,Lists!B:C,2,FALSE)</f>
        <v>BHS002</v>
      </c>
      <c r="C8754" s="284" t="str">
        <f>VLOOKUP(A8754,Lists!B:D,3,FALSE)</f>
        <v>BHS</v>
      </c>
      <c r="D8754" s="285" t="s">
        <v>737</v>
      </c>
      <c r="E8754" s="285">
        <v>68592</v>
      </c>
      <c r="F8754" s="285" t="s">
        <v>5346</v>
      </c>
      <c r="G8754" s="285" t="s">
        <v>731</v>
      </c>
      <c r="H8754" s="278">
        <f t="shared" si="275"/>
        <v>2</v>
      </c>
      <c r="I8754" s="251" t="s">
        <v>7368</v>
      </c>
      <c r="J8754" s="285" t="s">
        <v>7398</v>
      </c>
      <c r="K8754" s="278" t="str">
        <f t="shared" si="276"/>
        <v>BHS002People exposed</v>
      </c>
      <c r="L8754" s="286">
        <v>43714</v>
      </c>
      <c r="M8754" s="286" t="s">
        <v>3248</v>
      </c>
    </row>
    <row r="8755" spans="1:13" s="269" customFormat="1" ht="15.5" hidden="1" thickTop="1" thickBot="1" x14ac:dyDescent="0.4">
      <c r="A8755" s="287" t="s">
        <v>6848</v>
      </c>
      <c r="B8755" s="288" t="str">
        <f>VLOOKUP(A8755,Lists!B:C,2,FALSE)</f>
        <v>BHS002</v>
      </c>
      <c r="C8755" s="288" t="str">
        <f>VLOOKUP(A8755,Lists!B:D,3,FALSE)</f>
        <v>BHS</v>
      </c>
      <c r="D8755" s="289" t="s">
        <v>533</v>
      </c>
      <c r="E8755" s="289">
        <v>68592</v>
      </c>
      <c r="F8755" s="289" t="s">
        <v>7342</v>
      </c>
      <c r="G8755" s="289" t="s">
        <v>732</v>
      </c>
      <c r="H8755" s="278">
        <f t="shared" si="275"/>
        <v>1</v>
      </c>
      <c r="I8755" s="252" t="s">
        <v>7369</v>
      </c>
      <c r="J8755" s="289" t="s">
        <v>7399</v>
      </c>
      <c r="K8755" s="278" t="str">
        <f t="shared" si="276"/>
        <v>BHS002People affected</v>
      </c>
      <c r="L8755" s="290">
        <v>43714</v>
      </c>
      <c r="M8755" s="290" t="s">
        <v>3248</v>
      </c>
    </row>
    <row r="8756" spans="1:13" s="269" customFormat="1" ht="15.5" thickTop="1" thickBot="1" x14ac:dyDescent="0.4">
      <c r="A8756" s="283" t="s">
        <v>6848</v>
      </c>
      <c r="B8756" s="284" t="str">
        <f>VLOOKUP(A8756,Lists!B:C,2,FALSE)</f>
        <v>BHS002</v>
      </c>
      <c r="C8756" s="284" t="str">
        <f>VLOOKUP(A8756,Lists!B:D,3,FALSE)</f>
        <v>BHS</v>
      </c>
      <c r="D8756" s="285" t="s">
        <v>666</v>
      </c>
      <c r="E8756" s="285" t="s">
        <v>446</v>
      </c>
      <c r="F8756" s="285" t="s">
        <v>446</v>
      </c>
      <c r="G8756" s="285" t="s">
        <v>446</v>
      </c>
      <c r="H8756" s="278" t="str">
        <f t="shared" si="275"/>
        <v>x</v>
      </c>
      <c r="I8756" s="251" t="s">
        <v>446</v>
      </c>
      <c r="J8756" s="285" t="s">
        <v>446</v>
      </c>
      <c r="K8756" s="278" t="str">
        <f t="shared" si="276"/>
        <v>BHS002People displaced</v>
      </c>
      <c r="L8756" s="286">
        <v>43714</v>
      </c>
      <c r="M8756" s="286" t="s">
        <v>3248</v>
      </c>
    </row>
    <row r="8757" spans="1:13" s="269" customFormat="1" ht="15.5" hidden="1" thickTop="1" thickBot="1" x14ac:dyDescent="0.4">
      <c r="A8757" s="287" t="s">
        <v>6848</v>
      </c>
      <c r="B8757" s="288" t="str">
        <f>VLOOKUP(A8757,Lists!B:C,2,FALSE)</f>
        <v>BHS002</v>
      </c>
      <c r="C8757" s="288" t="str">
        <f>VLOOKUP(A8757,Lists!B:D,3,FALSE)</f>
        <v>BHS</v>
      </c>
      <c r="D8757" s="289" t="s">
        <v>5028</v>
      </c>
      <c r="E8757" s="289" t="s">
        <v>446</v>
      </c>
      <c r="F8757" s="289" t="s">
        <v>446</v>
      </c>
      <c r="G8757" s="289" t="s">
        <v>446</v>
      </c>
      <c r="H8757" s="278" t="str">
        <f t="shared" si="275"/>
        <v>x</v>
      </c>
      <c r="I8757" s="252" t="s">
        <v>446</v>
      </c>
      <c r="J8757" s="289" t="s">
        <v>446</v>
      </c>
      <c r="K8757" s="278" t="str">
        <f t="shared" si="276"/>
        <v>BHS002Illness cases reported</v>
      </c>
      <c r="L8757" s="290">
        <v>43714</v>
      </c>
      <c r="M8757" s="290" t="s">
        <v>3248</v>
      </c>
    </row>
    <row r="8758" spans="1:13" s="269" customFormat="1" ht="15.5" hidden="1" thickTop="1" thickBot="1" x14ac:dyDescent="0.4">
      <c r="A8758" s="283" t="s">
        <v>6848</v>
      </c>
      <c r="B8758" s="284" t="str">
        <f>VLOOKUP(A8758,Lists!B:C,2,FALSE)</f>
        <v>BHS002</v>
      </c>
      <c r="C8758" s="284" t="str">
        <f>VLOOKUP(A8758,Lists!B:D,3,FALSE)</f>
        <v>BHS</v>
      </c>
      <c r="D8758" s="285" t="s">
        <v>5029</v>
      </c>
      <c r="E8758" s="285" t="s">
        <v>446</v>
      </c>
      <c r="F8758" s="285" t="s">
        <v>446</v>
      </c>
      <c r="G8758" s="285" t="s">
        <v>446</v>
      </c>
      <c r="H8758" s="278" t="str">
        <f t="shared" si="275"/>
        <v>x</v>
      </c>
      <c r="I8758" s="251" t="s">
        <v>446</v>
      </c>
      <c r="J8758" s="285" t="s">
        <v>446</v>
      </c>
      <c r="K8758" s="278" t="str">
        <f t="shared" si="276"/>
        <v>BHS002Fatalities reported</v>
      </c>
      <c r="L8758" s="286">
        <v>43714</v>
      </c>
      <c r="M8758" s="286" t="s">
        <v>3248</v>
      </c>
    </row>
    <row r="8759" spans="1:13" s="269" customFormat="1" ht="15.5" hidden="1" thickTop="1" thickBot="1" x14ac:dyDescent="0.4">
      <c r="A8759" s="287" t="s">
        <v>6848</v>
      </c>
      <c r="B8759" s="288" t="str">
        <f>VLOOKUP(A8759,Lists!B:C,2,FALSE)</f>
        <v>BHS002</v>
      </c>
      <c r="C8759" s="288" t="str">
        <f>VLOOKUP(A8759,Lists!B:D,3,FALSE)</f>
        <v>BHS</v>
      </c>
      <c r="D8759" s="289" t="s">
        <v>5115</v>
      </c>
      <c r="E8759" s="289" t="s">
        <v>446</v>
      </c>
      <c r="F8759" s="289" t="s">
        <v>446</v>
      </c>
      <c r="G8759" s="289" t="s">
        <v>446</v>
      </c>
      <c r="H8759" s="278" t="str">
        <f t="shared" si="275"/>
        <v>x</v>
      </c>
      <c r="I8759" s="252" t="s">
        <v>446</v>
      </c>
      <c r="J8759" s="289" t="s">
        <v>446</v>
      </c>
      <c r="K8759" s="278" t="str">
        <f t="shared" si="276"/>
        <v>BHS002Fatalities in all crises</v>
      </c>
      <c r="L8759" s="290">
        <v>43714</v>
      </c>
      <c r="M8759" s="290" t="s">
        <v>3248</v>
      </c>
    </row>
    <row r="8760" spans="1:13" s="269" customFormat="1" ht="15.5" hidden="1" thickTop="1" thickBot="1" x14ac:dyDescent="0.4">
      <c r="A8760" s="283" t="s">
        <v>6848</v>
      </c>
      <c r="B8760" s="284" t="str">
        <f>VLOOKUP(A8760,Lists!B:C,2,FALSE)</f>
        <v>BHS002</v>
      </c>
      <c r="C8760" s="284" t="str">
        <f>VLOOKUP(A8760,Lists!B:D,3,FALSE)</f>
        <v>BHS</v>
      </c>
      <c r="D8760" s="285" t="s">
        <v>742</v>
      </c>
      <c r="E8760" s="285" t="s">
        <v>446</v>
      </c>
      <c r="F8760" s="285" t="s">
        <v>446</v>
      </c>
      <c r="G8760" s="285" t="s">
        <v>446</v>
      </c>
      <c r="H8760" s="278" t="str">
        <f t="shared" si="275"/>
        <v>x</v>
      </c>
      <c r="I8760" s="251" t="s">
        <v>446</v>
      </c>
      <c r="J8760" s="285" t="s">
        <v>446</v>
      </c>
      <c r="K8760" s="278" t="str">
        <f t="shared" si="276"/>
        <v>BHS002Economic Losses</v>
      </c>
      <c r="L8760" s="286">
        <v>43714</v>
      </c>
      <c r="M8760" s="286" t="s">
        <v>3248</v>
      </c>
    </row>
    <row r="8761" spans="1:13" s="269" customFormat="1" ht="15.5" hidden="1" thickTop="1" thickBot="1" x14ac:dyDescent="0.4">
      <c r="A8761" s="287" t="s">
        <v>6848</v>
      </c>
      <c r="B8761" s="288" t="str">
        <f>VLOOKUP(A8761,Lists!B:C,2,FALSE)</f>
        <v>BHS002</v>
      </c>
      <c r="C8761" s="288" t="str">
        <f>VLOOKUP(A8761,Lists!B:D,3,FALSE)</f>
        <v>BHS</v>
      </c>
      <c r="D8761" s="289" t="s">
        <v>752</v>
      </c>
      <c r="E8761" s="289" t="s">
        <v>446</v>
      </c>
      <c r="F8761" s="289" t="s">
        <v>446</v>
      </c>
      <c r="G8761" s="289" t="s">
        <v>446</v>
      </c>
      <c r="H8761" s="278" t="str">
        <f t="shared" si="275"/>
        <v>x</v>
      </c>
      <c r="I8761" s="252" t="s">
        <v>446</v>
      </c>
      <c r="J8761" s="289" t="s">
        <v>7400</v>
      </c>
      <c r="K8761" s="278" t="str">
        <f t="shared" si="276"/>
        <v>BHS002People in Need</v>
      </c>
      <c r="L8761" s="290">
        <v>43714</v>
      </c>
      <c r="M8761" s="290" t="s">
        <v>3248</v>
      </c>
    </row>
    <row r="8762" spans="1:13" s="269" customFormat="1" ht="15.5" hidden="1" thickTop="1" thickBot="1" x14ac:dyDescent="0.4">
      <c r="A8762" s="283" t="s">
        <v>6848</v>
      </c>
      <c r="B8762" s="284" t="str">
        <f>VLOOKUP(A8762,Lists!B:C,2,FALSE)</f>
        <v>BHS002</v>
      </c>
      <c r="C8762" s="284" t="str">
        <f>VLOOKUP(A8762,Lists!B:D,3,FALSE)</f>
        <v>BHS</v>
      </c>
      <c r="D8762" s="285" t="s">
        <v>5110</v>
      </c>
      <c r="E8762" s="285">
        <v>68592</v>
      </c>
      <c r="F8762" s="285" t="s">
        <v>7342</v>
      </c>
      <c r="G8762" s="285" t="s">
        <v>732</v>
      </c>
      <c r="H8762" s="278">
        <f t="shared" si="275"/>
        <v>1</v>
      </c>
      <c r="I8762" s="251" t="s">
        <v>7369</v>
      </c>
      <c r="J8762" s="285" t="s">
        <v>7400</v>
      </c>
      <c r="K8762" s="278" t="str">
        <f t="shared" si="276"/>
        <v>BHS002Minimal humanitarian conditions - Level 1</v>
      </c>
      <c r="L8762" s="286">
        <v>43714</v>
      </c>
      <c r="M8762" s="286" t="s">
        <v>3248</v>
      </c>
    </row>
    <row r="8763" spans="1:13" s="269" customFormat="1" ht="15.5" hidden="1" thickTop="1" thickBot="1" x14ac:dyDescent="0.4">
      <c r="A8763" s="287" t="s">
        <v>6848</v>
      </c>
      <c r="B8763" s="288" t="str">
        <f>VLOOKUP(A8763,Lists!B:C,2,FALSE)</f>
        <v>BHS002</v>
      </c>
      <c r="C8763" s="288" t="str">
        <f>VLOOKUP(A8763,Lists!B:D,3,FALSE)</f>
        <v>BHS</v>
      </c>
      <c r="D8763" s="289" t="s">
        <v>5111</v>
      </c>
      <c r="E8763" s="289" t="s">
        <v>446</v>
      </c>
      <c r="F8763" s="289" t="s">
        <v>446</v>
      </c>
      <c r="G8763" s="289" t="s">
        <v>446</v>
      </c>
      <c r="H8763" s="278" t="str">
        <f t="shared" si="275"/>
        <v>x</v>
      </c>
      <c r="I8763" s="252" t="s">
        <v>446</v>
      </c>
      <c r="J8763" s="289" t="s">
        <v>7400</v>
      </c>
      <c r="K8763" s="278" t="str">
        <f t="shared" si="276"/>
        <v>BHS002Stressed humanitarian conditions - Level 2</v>
      </c>
      <c r="L8763" s="290">
        <v>43714</v>
      </c>
      <c r="M8763" s="290" t="s">
        <v>3248</v>
      </c>
    </row>
    <row r="8764" spans="1:13" s="269" customFormat="1" ht="15.5" hidden="1" thickTop="1" thickBot="1" x14ac:dyDescent="0.4">
      <c r="A8764" s="283" t="s">
        <v>6848</v>
      </c>
      <c r="B8764" s="284" t="str">
        <f>VLOOKUP(A8764,Lists!B:C,2,FALSE)</f>
        <v>BHS002</v>
      </c>
      <c r="C8764" s="284" t="str">
        <f>VLOOKUP(A8764,Lists!B:D,3,FALSE)</f>
        <v>BHS</v>
      </c>
      <c r="D8764" s="285" t="s">
        <v>5112</v>
      </c>
      <c r="E8764" s="285" t="s">
        <v>446</v>
      </c>
      <c r="F8764" s="285" t="s">
        <v>446</v>
      </c>
      <c r="G8764" s="285" t="s">
        <v>446</v>
      </c>
      <c r="H8764" s="278" t="str">
        <f t="shared" si="275"/>
        <v>x</v>
      </c>
      <c r="I8764" s="251" t="s">
        <v>446</v>
      </c>
      <c r="J8764" s="285" t="s">
        <v>7400</v>
      </c>
      <c r="K8764" s="278" t="str">
        <f t="shared" si="276"/>
        <v>BHS002Moderate humanitarian conditions - Level 3</v>
      </c>
      <c r="L8764" s="286">
        <v>43714</v>
      </c>
      <c r="M8764" s="286" t="s">
        <v>3248</v>
      </c>
    </row>
    <row r="8765" spans="1:13" s="269" customFormat="1" ht="15.5" hidden="1" thickTop="1" thickBot="1" x14ac:dyDescent="0.4">
      <c r="A8765" s="287" t="s">
        <v>6848</v>
      </c>
      <c r="B8765" s="288" t="str">
        <f>VLOOKUP(A8765,Lists!B:C,2,FALSE)</f>
        <v>BHS002</v>
      </c>
      <c r="C8765" s="288" t="str">
        <f>VLOOKUP(A8765,Lists!B:D,3,FALSE)</f>
        <v>BHS</v>
      </c>
      <c r="D8765" s="289" t="s">
        <v>5113</v>
      </c>
      <c r="E8765" s="289" t="s">
        <v>446</v>
      </c>
      <c r="F8765" s="289" t="s">
        <v>446</v>
      </c>
      <c r="G8765" s="289" t="s">
        <v>446</v>
      </c>
      <c r="H8765" s="278" t="str">
        <f t="shared" si="275"/>
        <v>x</v>
      </c>
      <c r="I8765" s="252" t="s">
        <v>446</v>
      </c>
      <c r="J8765" s="289" t="s">
        <v>7400</v>
      </c>
      <c r="K8765" s="278" t="str">
        <f t="shared" si="276"/>
        <v>BHS002Severe humanitarian conditions - Level 4</v>
      </c>
      <c r="L8765" s="290">
        <v>43714</v>
      </c>
      <c r="M8765" s="290" t="s">
        <v>3248</v>
      </c>
    </row>
    <row r="8766" spans="1:13" s="269" customFormat="1" ht="15.5" hidden="1" thickTop="1" thickBot="1" x14ac:dyDescent="0.4">
      <c r="A8766" s="283" t="s">
        <v>6848</v>
      </c>
      <c r="B8766" s="284" t="str">
        <f>VLOOKUP(A8766,Lists!B:C,2,FALSE)</f>
        <v>BHS002</v>
      </c>
      <c r="C8766" s="284" t="str">
        <f>VLOOKUP(A8766,Lists!B:D,3,FALSE)</f>
        <v>BHS</v>
      </c>
      <c r="D8766" s="285" t="s">
        <v>5114</v>
      </c>
      <c r="E8766" s="285" t="s">
        <v>446</v>
      </c>
      <c r="F8766" s="285" t="s">
        <v>446</v>
      </c>
      <c r="G8766" s="285" t="s">
        <v>446</v>
      </c>
      <c r="H8766" s="278" t="str">
        <f t="shared" si="275"/>
        <v>x</v>
      </c>
      <c r="I8766" s="251" t="s">
        <v>446</v>
      </c>
      <c r="J8766" s="285" t="s">
        <v>7400</v>
      </c>
      <c r="K8766" s="278" t="str">
        <f t="shared" si="276"/>
        <v>BHS002Extreme humanitarian conditions - Level 5</v>
      </c>
      <c r="L8766" s="286">
        <v>43714</v>
      </c>
      <c r="M8766" s="286" t="s">
        <v>3248</v>
      </c>
    </row>
    <row r="8767" spans="1:13" s="269" customFormat="1" ht="15.5" hidden="1" thickTop="1" thickBot="1" x14ac:dyDescent="0.4">
      <c r="A8767" s="287" t="s">
        <v>6848</v>
      </c>
      <c r="B8767" s="288" t="str">
        <f>VLOOKUP(A8767,Lists!B:C,2,FALSE)</f>
        <v>BHS002</v>
      </c>
      <c r="C8767" s="288" t="str">
        <f>VLOOKUP(A8767,Lists!B:D,3,FALSE)</f>
        <v>BHS</v>
      </c>
      <c r="D8767" s="289" t="s">
        <v>647</v>
      </c>
      <c r="E8767" s="289">
        <v>0</v>
      </c>
      <c r="F8767" s="289" t="s">
        <v>7229</v>
      </c>
      <c r="G8767" s="289" t="s">
        <v>732</v>
      </c>
      <c r="H8767" s="278">
        <f t="shared" si="275"/>
        <v>1</v>
      </c>
      <c r="I8767" s="252" t="s">
        <v>446</v>
      </c>
      <c r="J8767" s="289" t="s">
        <v>446</v>
      </c>
      <c r="K8767" s="278" t="str">
        <f t="shared" si="276"/>
        <v>BHS002Denial of existence of humanitarian needs or entitlements to assistance</v>
      </c>
      <c r="L8767" s="290">
        <v>43714</v>
      </c>
      <c r="M8767" s="290" t="s">
        <v>3248</v>
      </c>
    </row>
    <row r="8768" spans="1:13" s="269" customFormat="1" ht="15.5" hidden="1" thickTop="1" thickBot="1" x14ac:dyDescent="0.4">
      <c r="A8768" s="283" t="s">
        <v>6848</v>
      </c>
      <c r="B8768" s="284" t="str">
        <f>VLOOKUP(A8768,Lists!B:C,2,FALSE)</f>
        <v>BHS002</v>
      </c>
      <c r="C8768" s="284" t="str">
        <f>VLOOKUP(A8768,Lists!B:D,3,FALSE)</f>
        <v>BHS</v>
      </c>
      <c r="D8768" s="285" t="s">
        <v>648</v>
      </c>
      <c r="E8768" s="285">
        <v>1</v>
      </c>
      <c r="F8768" s="285" t="s">
        <v>7229</v>
      </c>
      <c r="G8768" s="285" t="s">
        <v>732</v>
      </c>
      <c r="H8768" s="278">
        <f t="shared" si="275"/>
        <v>1</v>
      </c>
      <c r="I8768" s="251" t="s">
        <v>446</v>
      </c>
      <c r="J8768" s="285" t="s">
        <v>446</v>
      </c>
      <c r="K8768" s="278" t="str">
        <f t="shared" si="276"/>
        <v>BHS002Restriction and obstruction of access to services and assistance</v>
      </c>
      <c r="L8768" s="286">
        <v>43714</v>
      </c>
      <c r="M8768" s="286" t="s">
        <v>3248</v>
      </c>
    </row>
    <row r="8769" spans="1:13" s="269" customFormat="1" ht="15.5" hidden="1" thickTop="1" thickBot="1" x14ac:dyDescent="0.4">
      <c r="A8769" s="287" t="s">
        <v>6848</v>
      </c>
      <c r="B8769" s="288" t="str">
        <f>VLOOKUP(A8769,Lists!B:C,2,FALSE)</f>
        <v>BHS002</v>
      </c>
      <c r="C8769" s="288" t="str">
        <f>VLOOKUP(A8769,Lists!B:D,3,FALSE)</f>
        <v>BHS</v>
      </c>
      <c r="D8769" s="289" t="s">
        <v>643</v>
      </c>
      <c r="E8769" s="289">
        <v>0</v>
      </c>
      <c r="F8769" s="289" t="s">
        <v>7229</v>
      </c>
      <c r="G8769" s="289" t="s">
        <v>732</v>
      </c>
      <c r="H8769" s="278">
        <f t="shared" si="275"/>
        <v>1</v>
      </c>
      <c r="I8769" s="252" t="s">
        <v>446</v>
      </c>
      <c r="J8769" s="289" t="s">
        <v>446</v>
      </c>
      <c r="K8769" s="278" t="str">
        <f t="shared" si="276"/>
        <v>BHS002Impediments to entry into country (bureaucratic and administrative)</v>
      </c>
      <c r="L8769" s="290">
        <v>43714</v>
      </c>
      <c r="M8769" s="290" t="s">
        <v>3248</v>
      </c>
    </row>
    <row r="8770" spans="1:13" s="269" customFormat="1" ht="15.5" hidden="1" thickTop="1" thickBot="1" x14ac:dyDescent="0.4">
      <c r="A8770" s="283" t="s">
        <v>6848</v>
      </c>
      <c r="B8770" s="284" t="str">
        <f>VLOOKUP(A8770,Lists!B:C,2,FALSE)</f>
        <v>BHS002</v>
      </c>
      <c r="C8770" s="284" t="str">
        <f>VLOOKUP(A8770,Lists!B:D,3,FALSE)</f>
        <v>BHS</v>
      </c>
      <c r="D8770" s="285" t="s">
        <v>644</v>
      </c>
      <c r="E8770" s="285">
        <v>0</v>
      </c>
      <c r="F8770" s="285" t="s">
        <v>7229</v>
      </c>
      <c r="G8770" s="285" t="s">
        <v>732</v>
      </c>
      <c r="H8770" s="278">
        <f t="shared" si="275"/>
        <v>1</v>
      </c>
      <c r="I8770" s="251" t="s">
        <v>446</v>
      </c>
      <c r="J8770" s="285" t="s">
        <v>446</v>
      </c>
      <c r="K8770" s="278" t="str">
        <f t="shared" si="276"/>
        <v>BHS002Restriction of movement (impediments to freedom of movement and/or administrative restrictions)</v>
      </c>
      <c r="L8770" s="286">
        <v>43714</v>
      </c>
      <c r="M8770" s="286" t="s">
        <v>3248</v>
      </c>
    </row>
    <row r="8771" spans="1:13" s="269" customFormat="1" ht="15.5" hidden="1" thickTop="1" thickBot="1" x14ac:dyDescent="0.4">
      <c r="A8771" s="287" t="s">
        <v>6848</v>
      </c>
      <c r="B8771" s="288" t="str">
        <f>VLOOKUP(A8771,Lists!B:C,2,FALSE)</f>
        <v>BHS002</v>
      </c>
      <c r="C8771" s="288" t="str">
        <f>VLOOKUP(A8771,Lists!B:D,3,FALSE)</f>
        <v>BHS</v>
      </c>
      <c r="D8771" s="289" t="s">
        <v>645</v>
      </c>
      <c r="E8771" s="289">
        <v>0</v>
      </c>
      <c r="F8771" s="289" t="s">
        <v>7229</v>
      </c>
      <c r="G8771" s="289" t="s">
        <v>732</v>
      </c>
      <c r="H8771" s="278">
        <f t="shared" si="275"/>
        <v>1</v>
      </c>
      <c r="I8771" s="252" t="s">
        <v>446</v>
      </c>
      <c r="J8771" s="289" t="s">
        <v>446</v>
      </c>
      <c r="K8771" s="278" t="str">
        <f t="shared" si="276"/>
        <v>BHS002Interference into implementation of humanitarian activities</v>
      </c>
      <c r="L8771" s="290">
        <v>43714</v>
      </c>
      <c r="M8771" s="290" t="s">
        <v>3248</v>
      </c>
    </row>
    <row r="8772" spans="1:13" s="269" customFormat="1" ht="15.5" hidden="1" thickTop="1" thickBot="1" x14ac:dyDescent="0.4">
      <c r="A8772" s="283" t="s">
        <v>6848</v>
      </c>
      <c r="B8772" s="284" t="str">
        <f>VLOOKUP(A8772,Lists!B:C,2,FALSE)</f>
        <v>BHS002</v>
      </c>
      <c r="C8772" s="284" t="str">
        <f>VLOOKUP(A8772,Lists!B:D,3,FALSE)</f>
        <v>BHS</v>
      </c>
      <c r="D8772" s="285" t="s">
        <v>646</v>
      </c>
      <c r="E8772" s="285">
        <v>0</v>
      </c>
      <c r="F8772" s="285" t="s">
        <v>7229</v>
      </c>
      <c r="G8772" s="285" t="s">
        <v>732</v>
      </c>
      <c r="H8772" s="278">
        <f t="shared" si="275"/>
        <v>1</v>
      </c>
      <c r="I8772" s="251" t="s">
        <v>446</v>
      </c>
      <c r="J8772" s="285" t="s">
        <v>446</v>
      </c>
      <c r="K8772" s="278" t="str">
        <f t="shared" si="276"/>
        <v>BHS002Violence against personnel, facilities and assets</v>
      </c>
      <c r="L8772" s="286">
        <v>43714</v>
      </c>
      <c r="M8772" s="286" t="s">
        <v>3248</v>
      </c>
    </row>
    <row r="8773" spans="1:13" s="269" customFormat="1" ht="15.5" hidden="1" thickTop="1" thickBot="1" x14ac:dyDescent="0.4">
      <c r="A8773" s="287" t="s">
        <v>6848</v>
      </c>
      <c r="B8773" s="288" t="str">
        <f>VLOOKUP(A8773,Lists!B:C,2,FALSE)</f>
        <v>BHS002</v>
      </c>
      <c r="C8773" s="288" t="str">
        <f>VLOOKUP(A8773,Lists!B:D,3,FALSE)</f>
        <v>BHS</v>
      </c>
      <c r="D8773" s="289" t="s">
        <v>649</v>
      </c>
      <c r="E8773" s="289">
        <v>0</v>
      </c>
      <c r="F8773" s="289" t="s">
        <v>7229</v>
      </c>
      <c r="G8773" s="289" t="s">
        <v>732</v>
      </c>
      <c r="H8773" s="278">
        <f t="shared" si="275"/>
        <v>1</v>
      </c>
      <c r="I8773" s="252" t="s">
        <v>446</v>
      </c>
      <c r="J8773" s="289" t="s">
        <v>446</v>
      </c>
      <c r="K8773" s="278" t="str">
        <f t="shared" si="276"/>
        <v>BHS002Ongoing insecurity/hostilities affecting humanitarian assistance</v>
      </c>
      <c r="L8773" s="290">
        <v>43714</v>
      </c>
      <c r="M8773" s="290" t="s">
        <v>3248</v>
      </c>
    </row>
    <row r="8774" spans="1:13" s="269" customFormat="1" ht="15.5" hidden="1" thickTop="1" thickBot="1" x14ac:dyDescent="0.4">
      <c r="A8774" s="283" t="s">
        <v>6848</v>
      </c>
      <c r="B8774" s="284" t="str">
        <f>VLOOKUP(A8774,Lists!B:C,2,FALSE)</f>
        <v>BHS002</v>
      </c>
      <c r="C8774" s="284" t="str">
        <f>VLOOKUP(A8774,Lists!B:D,3,FALSE)</f>
        <v>BHS</v>
      </c>
      <c r="D8774" s="285" t="s">
        <v>650</v>
      </c>
      <c r="E8774" s="285" t="s">
        <v>446</v>
      </c>
      <c r="F8774" s="285" t="s">
        <v>7229</v>
      </c>
      <c r="G8774" s="285" t="s">
        <v>732</v>
      </c>
      <c r="H8774" s="278">
        <f t="shared" si="275"/>
        <v>1</v>
      </c>
      <c r="I8774" s="251" t="s">
        <v>446</v>
      </c>
      <c r="J8774" s="285" t="s">
        <v>446</v>
      </c>
      <c r="K8774" s="278" t="str">
        <f t="shared" si="276"/>
        <v xml:space="preserve">BHS002Presence of mines and improvised explosive devices </v>
      </c>
      <c r="L8774" s="286">
        <v>43714</v>
      </c>
      <c r="M8774" s="286" t="s">
        <v>3248</v>
      </c>
    </row>
    <row r="8775" spans="1:13" s="269" customFormat="1" ht="15.5" hidden="1" thickTop="1" thickBot="1" x14ac:dyDescent="0.4">
      <c r="A8775" s="287" t="s">
        <v>6848</v>
      </c>
      <c r="B8775" s="288" t="str">
        <f>VLOOKUP(A8775,Lists!B:C,2,FALSE)</f>
        <v>BHS002</v>
      </c>
      <c r="C8775" s="288" t="str">
        <f>VLOOKUP(A8775,Lists!B:D,3,FALSE)</f>
        <v>BHS</v>
      </c>
      <c r="D8775" s="289" t="s">
        <v>651</v>
      </c>
      <c r="E8775" s="289">
        <v>3</v>
      </c>
      <c r="F8775" s="289" t="s">
        <v>7229</v>
      </c>
      <c r="G8775" s="289" t="s">
        <v>732</v>
      </c>
      <c r="H8775" s="278">
        <f t="shared" si="275"/>
        <v>1</v>
      </c>
      <c r="I8775" s="252" t="s">
        <v>446</v>
      </c>
      <c r="J8775" s="289" t="s">
        <v>446</v>
      </c>
      <c r="K8775" s="278" t="str">
        <f t="shared" si="276"/>
        <v>BHS002Physical constraints in the environment (obstacles related to terrain, climate, lack of infrastructure, etc.)</v>
      </c>
      <c r="L8775" s="290">
        <v>43714</v>
      </c>
      <c r="M8775" s="290" t="s">
        <v>3248</v>
      </c>
    </row>
    <row r="8776" spans="1:13" s="269" customFormat="1" ht="15.5" hidden="1" thickTop="1" thickBot="1" x14ac:dyDescent="0.4">
      <c r="A8776" s="283" t="s">
        <v>6848</v>
      </c>
      <c r="B8776" s="284" t="str">
        <f>VLOOKUP(A8776,Lists!B:C,2,FALSE)</f>
        <v>BHS002</v>
      </c>
      <c r="C8776" s="284" t="str">
        <f>VLOOKUP(A8776,Lists!B:D,3,FALSE)</f>
        <v>BHS</v>
      </c>
      <c r="D8776" s="285" t="s">
        <v>522</v>
      </c>
      <c r="E8776" s="285">
        <v>385640</v>
      </c>
      <c r="F8776" s="285" t="s">
        <v>6849</v>
      </c>
      <c r="G8776" s="285" t="s">
        <v>731</v>
      </c>
      <c r="H8776" s="278">
        <f t="shared" si="275"/>
        <v>2</v>
      </c>
      <c r="I8776" s="251" t="s">
        <v>6850</v>
      </c>
      <c r="J8776" s="285" t="s">
        <v>6851</v>
      </c>
      <c r="K8776" s="278" t="str">
        <f t="shared" si="276"/>
        <v>BHS002Total population</v>
      </c>
      <c r="L8776" s="286">
        <v>43719</v>
      </c>
      <c r="M8776" s="286" t="s">
        <v>3248</v>
      </c>
    </row>
    <row r="8777" spans="1:13" s="269" customFormat="1" ht="15.5" hidden="1" thickTop="1" thickBot="1" x14ac:dyDescent="0.4">
      <c r="A8777" s="287" t="s">
        <v>6848</v>
      </c>
      <c r="B8777" s="288" t="str">
        <f>VLOOKUP(A8777,Lists!B:C,2,FALSE)</f>
        <v>BHS002</v>
      </c>
      <c r="C8777" s="288" t="str">
        <f>VLOOKUP(A8777,Lists!B:D,3,FALSE)</f>
        <v>BHS</v>
      </c>
      <c r="D8777" s="289" t="s">
        <v>660</v>
      </c>
      <c r="E8777" s="289">
        <v>10010</v>
      </c>
      <c r="F8777" s="289" t="s">
        <v>6849</v>
      </c>
      <c r="G8777" s="289" t="s">
        <v>732</v>
      </c>
      <c r="H8777" s="278">
        <f t="shared" si="275"/>
        <v>1</v>
      </c>
      <c r="I8777" s="252" t="s">
        <v>6852</v>
      </c>
      <c r="J8777" s="289"/>
      <c r="K8777" s="278" t="str">
        <f t="shared" si="276"/>
        <v>BHS002Landmass affected</v>
      </c>
      <c r="L8777" s="290">
        <v>43719</v>
      </c>
      <c r="M8777" s="290" t="s">
        <v>3248</v>
      </c>
    </row>
    <row r="8778" spans="1:13" s="269" customFormat="1" ht="15.5" hidden="1" thickTop="1" thickBot="1" x14ac:dyDescent="0.4">
      <c r="A8778" s="283" t="s">
        <v>6848</v>
      </c>
      <c r="B8778" s="284" t="str">
        <f>VLOOKUP(A8778,Lists!B:C,2,FALSE)</f>
        <v>BHS002</v>
      </c>
      <c r="C8778" s="284" t="str">
        <f>VLOOKUP(A8778,Lists!B:D,3,FALSE)</f>
        <v>BHS</v>
      </c>
      <c r="D8778" s="285" t="s">
        <v>737</v>
      </c>
      <c r="E8778" s="285">
        <v>385640</v>
      </c>
      <c r="F8778" s="285" t="s">
        <v>6853</v>
      </c>
      <c r="G8778" s="285" t="s">
        <v>732</v>
      </c>
      <c r="H8778" s="278">
        <f t="shared" si="275"/>
        <v>1</v>
      </c>
      <c r="I8778" s="251" t="s">
        <v>6854</v>
      </c>
      <c r="J8778" s="285" t="s">
        <v>6855</v>
      </c>
      <c r="K8778" s="278" t="str">
        <f t="shared" si="276"/>
        <v>BHS002People exposed</v>
      </c>
      <c r="L8778" s="286">
        <v>43719</v>
      </c>
      <c r="M8778" s="286" t="s">
        <v>3248</v>
      </c>
    </row>
    <row r="8779" spans="1:13" s="269" customFormat="1" ht="15.5" hidden="1" thickTop="1" thickBot="1" x14ac:dyDescent="0.4">
      <c r="A8779" s="287" t="s">
        <v>6848</v>
      </c>
      <c r="B8779" s="288" t="str">
        <f>VLOOKUP(A8779,Lists!B:C,2,FALSE)</f>
        <v>BHS002</v>
      </c>
      <c r="C8779" s="288" t="str">
        <f>VLOOKUP(A8779,Lists!B:D,3,FALSE)</f>
        <v>BHS</v>
      </c>
      <c r="D8779" s="289" t="s">
        <v>533</v>
      </c>
      <c r="E8779" s="289">
        <v>76268</v>
      </c>
      <c r="F8779" s="289" t="s">
        <v>6856</v>
      </c>
      <c r="G8779" s="289" t="s">
        <v>731</v>
      </c>
      <c r="H8779" s="278">
        <f t="shared" si="275"/>
        <v>2</v>
      </c>
      <c r="I8779" s="252" t="s">
        <v>6857</v>
      </c>
      <c r="J8779" s="289" t="s">
        <v>6858</v>
      </c>
      <c r="K8779" s="278" t="str">
        <f t="shared" si="276"/>
        <v>BHS002People affected</v>
      </c>
      <c r="L8779" s="290">
        <v>43719</v>
      </c>
      <c r="M8779" s="290" t="s">
        <v>3248</v>
      </c>
    </row>
    <row r="8780" spans="1:13" s="269" customFormat="1" ht="15.5" thickTop="1" thickBot="1" x14ac:dyDescent="0.4">
      <c r="A8780" s="283" t="s">
        <v>6848</v>
      </c>
      <c r="B8780" s="284" t="str">
        <f>VLOOKUP(A8780,Lists!B:C,2,FALSE)</f>
        <v>BHS002</v>
      </c>
      <c r="C8780" s="284" t="str">
        <f>VLOOKUP(A8780,Lists!B:D,3,FALSE)</f>
        <v>BHS</v>
      </c>
      <c r="D8780" s="285" t="s">
        <v>666</v>
      </c>
      <c r="E8780" s="285" t="s">
        <v>446</v>
      </c>
      <c r="F8780" s="285" t="s">
        <v>6856</v>
      </c>
      <c r="G8780" s="285" t="s">
        <v>446</v>
      </c>
      <c r="H8780" s="278" t="str">
        <f t="shared" si="275"/>
        <v>x</v>
      </c>
      <c r="I8780" s="251" t="s">
        <v>6862</v>
      </c>
      <c r="J8780" s="285" t="s">
        <v>6859</v>
      </c>
      <c r="K8780" s="278" t="str">
        <f t="shared" si="276"/>
        <v>BHS002People displaced</v>
      </c>
      <c r="L8780" s="286">
        <v>43719</v>
      </c>
      <c r="M8780" s="286" t="s">
        <v>3248</v>
      </c>
    </row>
    <row r="8781" spans="1:13" s="269" customFormat="1" ht="15.5" hidden="1" thickTop="1" thickBot="1" x14ac:dyDescent="0.4">
      <c r="A8781" s="287" t="s">
        <v>6848</v>
      </c>
      <c r="B8781" s="288" t="str">
        <f>VLOOKUP(A8781,Lists!B:C,2,FALSE)</f>
        <v>BHS002</v>
      </c>
      <c r="C8781" s="288" t="str">
        <f>VLOOKUP(A8781,Lists!B:D,3,FALSE)</f>
        <v>BHS</v>
      </c>
      <c r="D8781" s="289" t="s">
        <v>5027</v>
      </c>
      <c r="E8781" s="289" t="s">
        <v>446</v>
      </c>
      <c r="F8781" s="289" t="s">
        <v>446</v>
      </c>
      <c r="G8781" s="289" t="s">
        <v>446</v>
      </c>
      <c r="H8781" s="278" t="str">
        <f t="shared" si="275"/>
        <v>x</v>
      </c>
      <c r="I8781" s="252" t="s">
        <v>446</v>
      </c>
      <c r="J8781" s="289" t="s">
        <v>6861</v>
      </c>
      <c r="K8781" s="278" t="str">
        <f t="shared" si="276"/>
        <v>BHS002Injuries reported</v>
      </c>
      <c r="L8781" s="290">
        <v>43719</v>
      </c>
      <c r="M8781" s="290" t="s">
        <v>3248</v>
      </c>
    </row>
    <row r="8782" spans="1:13" s="269" customFormat="1" ht="15.5" hidden="1" thickTop="1" thickBot="1" x14ac:dyDescent="0.4">
      <c r="A8782" s="283" t="s">
        <v>6848</v>
      </c>
      <c r="B8782" s="284" t="str">
        <f>VLOOKUP(A8782,Lists!B:C,2,FALSE)</f>
        <v>BHS002</v>
      </c>
      <c r="C8782" s="284" t="str">
        <f>VLOOKUP(A8782,Lists!B:D,3,FALSE)</f>
        <v>BHS</v>
      </c>
      <c r="D8782" s="285" t="s">
        <v>5028</v>
      </c>
      <c r="E8782" s="285" t="s">
        <v>446</v>
      </c>
      <c r="F8782" s="285" t="s">
        <v>446</v>
      </c>
      <c r="G8782" s="285" t="s">
        <v>446</v>
      </c>
      <c r="H8782" s="278" t="str">
        <f t="shared" si="275"/>
        <v>x</v>
      </c>
      <c r="I8782" s="251" t="s">
        <v>446</v>
      </c>
      <c r="J8782" s="285" t="s">
        <v>6860</v>
      </c>
      <c r="K8782" s="278" t="str">
        <f t="shared" si="276"/>
        <v>BHS002Illness cases reported</v>
      </c>
      <c r="L8782" s="286">
        <v>43719</v>
      </c>
      <c r="M8782" s="286" t="s">
        <v>3248</v>
      </c>
    </row>
    <row r="8783" spans="1:13" s="269" customFormat="1" ht="15.5" hidden="1" thickTop="1" thickBot="1" x14ac:dyDescent="0.4">
      <c r="A8783" s="287" t="s">
        <v>6848</v>
      </c>
      <c r="B8783" s="288" t="str">
        <f>VLOOKUP(A8783,Lists!B:C,2,FALSE)</f>
        <v>BHS002</v>
      </c>
      <c r="C8783" s="288" t="str">
        <f>VLOOKUP(A8783,Lists!B:D,3,FALSE)</f>
        <v>BHS</v>
      </c>
      <c r="D8783" s="289" t="s">
        <v>5029</v>
      </c>
      <c r="E8783" s="289">
        <v>45</v>
      </c>
      <c r="F8783" s="289" t="s">
        <v>6863</v>
      </c>
      <c r="G8783" s="289" t="s">
        <v>731</v>
      </c>
      <c r="H8783" s="278">
        <f t="shared" si="275"/>
        <v>2</v>
      </c>
      <c r="I8783" s="252" t="s">
        <v>6865</v>
      </c>
      <c r="J8783" s="289" t="s">
        <v>6864</v>
      </c>
      <c r="K8783" s="278" t="str">
        <f t="shared" si="276"/>
        <v>BHS002Fatalities reported</v>
      </c>
      <c r="L8783" s="290">
        <v>43719</v>
      </c>
      <c r="M8783" s="290" t="s">
        <v>3248</v>
      </c>
    </row>
    <row r="8784" spans="1:13" s="269" customFormat="1" ht="15.5" hidden="1" thickTop="1" thickBot="1" x14ac:dyDescent="0.4">
      <c r="A8784" s="283" t="s">
        <v>6848</v>
      </c>
      <c r="B8784" s="284" t="str">
        <f>VLOOKUP(A8784,Lists!B:C,2,FALSE)</f>
        <v>BHS002</v>
      </c>
      <c r="C8784" s="284" t="str">
        <f>VLOOKUP(A8784,Lists!B:D,3,FALSE)</f>
        <v>BHS</v>
      </c>
      <c r="D8784" s="285" t="s">
        <v>5115</v>
      </c>
      <c r="E8784" s="285">
        <v>45</v>
      </c>
      <c r="F8784" s="285" t="s">
        <v>6863</v>
      </c>
      <c r="G8784" s="285" t="s">
        <v>731</v>
      </c>
      <c r="H8784" s="278">
        <f t="shared" ref="H8784:H8815" si="277">IF(G8784="x","x",IF(G8784="Low",3,IF(G8784="Medium",2,IF(G8784="High",1,FALSE))))</f>
        <v>2</v>
      </c>
      <c r="I8784" s="251" t="s">
        <v>6865</v>
      </c>
      <c r="J8784" s="285" t="s">
        <v>6864</v>
      </c>
      <c r="K8784" s="278" t="str">
        <f t="shared" ref="K8784:K8815" si="278">B8784&amp;""&amp;D8784</f>
        <v>BHS002Fatalities in all crises</v>
      </c>
      <c r="L8784" s="286">
        <v>43719</v>
      </c>
      <c r="M8784" s="286" t="s">
        <v>3248</v>
      </c>
    </row>
    <row r="8785" spans="1:13" s="269" customFormat="1" ht="15.5" hidden="1" thickTop="1" thickBot="1" x14ac:dyDescent="0.4">
      <c r="A8785" s="287" t="s">
        <v>6848</v>
      </c>
      <c r="B8785" s="288" t="str">
        <f>VLOOKUP(A8785,Lists!B:C,2,FALSE)</f>
        <v>BHS002</v>
      </c>
      <c r="C8785" s="288" t="str">
        <f>VLOOKUP(A8785,Lists!B:D,3,FALSE)</f>
        <v>BHS</v>
      </c>
      <c r="D8785" s="289" t="s">
        <v>5108</v>
      </c>
      <c r="E8785" s="289">
        <v>13000</v>
      </c>
      <c r="F8785" s="289" t="s">
        <v>6866</v>
      </c>
      <c r="G8785" s="289" t="s">
        <v>731</v>
      </c>
      <c r="H8785" s="278">
        <f t="shared" si="277"/>
        <v>2</v>
      </c>
      <c r="I8785" s="252" t="s">
        <v>6867</v>
      </c>
      <c r="J8785" s="289" t="s">
        <v>6868</v>
      </c>
      <c r="K8785" s="278" t="str">
        <f t="shared" si="278"/>
        <v>BHS002Buildings damaged</v>
      </c>
      <c r="L8785" s="290">
        <v>43719</v>
      </c>
      <c r="M8785" s="290" t="s">
        <v>3248</v>
      </c>
    </row>
    <row r="8786" spans="1:13" s="269" customFormat="1" ht="15.5" hidden="1" thickTop="1" thickBot="1" x14ac:dyDescent="0.4">
      <c r="A8786" s="283" t="s">
        <v>6848</v>
      </c>
      <c r="B8786" s="284" t="str">
        <f>VLOOKUP(A8786,Lists!B:C,2,FALSE)</f>
        <v>BHS002</v>
      </c>
      <c r="C8786" s="284" t="str">
        <f>VLOOKUP(A8786,Lists!B:D,3,FALSE)</f>
        <v>BHS</v>
      </c>
      <c r="D8786" s="285" t="s">
        <v>5109</v>
      </c>
      <c r="E8786" s="285" t="s">
        <v>446</v>
      </c>
      <c r="F8786" s="285" t="s">
        <v>446</v>
      </c>
      <c r="G8786" s="285" t="s">
        <v>446</v>
      </c>
      <c r="H8786" s="278" t="str">
        <f t="shared" si="277"/>
        <v>x</v>
      </c>
      <c r="I8786" s="251" t="s">
        <v>446</v>
      </c>
      <c r="J8786" s="285" t="s">
        <v>446</v>
      </c>
      <c r="K8786" s="278" t="str">
        <f t="shared" si="278"/>
        <v>BHS002Buildings destroyed</v>
      </c>
      <c r="L8786" s="286">
        <v>43719</v>
      </c>
      <c r="M8786" s="286" t="s">
        <v>3248</v>
      </c>
    </row>
    <row r="8787" spans="1:13" s="269" customFormat="1" ht="15.5" hidden="1" thickTop="1" thickBot="1" x14ac:dyDescent="0.4">
      <c r="A8787" s="287" t="s">
        <v>6848</v>
      </c>
      <c r="B8787" s="288" t="str">
        <f>VLOOKUP(A8787,Lists!B:C,2,FALSE)</f>
        <v>BHS002</v>
      </c>
      <c r="C8787" s="288" t="str">
        <f>VLOOKUP(A8787,Lists!B:D,3,FALSE)</f>
        <v>BHS</v>
      </c>
      <c r="D8787" s="289" t="s">
        <v>742</v>
      </c>
      <c r="E8787" s="289" t="s">
        <v>446</v>
      </c>
      <c r="F8787" s="289" t="s">
        <v>446</v>
      </c>
      <c r="G8787" s="289" t="s">
        <v>446</v>
      </c>
      <c r="H8787" s="278" t="str">
        <f t="shared" si="277"/>
        <v>x</v>
      </c>
      <c r="I8787" s="252" t="s">
        <v>446</v>
      </c>
      <c r="J8787" s="289" t="s">
        <v>446</v>
      </c>
      <c r="K8787" s="278" t="str">
        <f t="shared" si="278"/>
        <v>BHS002Economic Losses</v>
      </c>
      <c r="L8787" s="290">
        <v>43719</v>
      </c>
      <c r="M8787" s="290" t="s">
        <v>3248</v>
      </c>
    </row>
    <row r="8788" spans="1:13" s="269" customFormat="1" ht="15.5" hidden="1" thickTop="1" thickBot="1" x14ac:dyDescent="0.4">
      <c r="A8788" s="283" t="s">
        <v>6848</v>
      </c>
      <c r="B8788" s="284" t="str">
        <f>VLOOKUP(A8788,Lists!B:C,2,FALSE)</f>
        <v>BHS002</v>
      </c>
      <c r="C8788" s="284" t="str">
        <f>VLOOKUP(A8788,Lists!B:D,3,FALSE)</f>
        <v>BHS</v>
      </c>
      <c r="D8788" s="285" t="s">
        <v>752</v>
      </c>
      <c r="E8788" s="285">
        <v>15000</v>
      </c>
      <c r="F8788" s="285" t="s">
        <v>6869</v>
      </c>
      <c r="G8788" s="285" t="s">
        <v>730</v>
      </c>
      <c r="H8788" s="278">
        <f t="shared" si="277"/>
        <v>3</v>
      </c>
      <c r="I8788" s="251" t="s">
        <v>6870</v>
      </c>
      <c r="J8788" s="285" t="s">
        <v>6871</v>
      </c>
      <c r="K8788" s="278" t="str">
        <f t="shared" si="278"/>
        <v>BHS002People in Need</v>
      </c>
      <c r="L8788" s="286">
        <v>43719</v>
      </c>
      <c r="M8788" s="286" t="s">
        <v>3248</v>
      </c>
    </row>
    <row r="8789" spans="1:13" s="269" customFormat="1" ht="15.5" hidden="1" thickTop="1" thickBot="1" x14ac:dyDescent="0.4">
      <c r="A8789" s="287" t="s">
        <v>6848</v>
      </c>
      <c r="B8789" s="288" t="str">
        <f>VLOOKUP(A8789,Lists!B:C,2,FALSE)</f>
        <v>BHS002</v>
      </c>
      <c r="C8789" s="288" t="str">
        <f>VLOOKUP(A8789,Lists!B:D,3,FALSE)</f>
        <v>BHS</v>
      </c>
      <c r="D8789" s="289" t="s">
        <v>5110</v>
      </c>
      <c r="E8789" s="289">
        <v>309372</v>
      </c>
      <c r="F8789" s="289" t="s">
        <v>6869</v>
      </c>
      <c r="G8789" s="289" t="s">
        <v>730</v>
      </c>
      <c r="H8789" s="278">
        <f t="shared" si="277"/>
        <v>3</v>
      </c>
      <c r="I8789" s="252" t="s">
        <v>6870</v>
      </c>
      <c r="J8789" s="289" t="s">
        <v>6871</v>
      </c>
      <c r="K8789" s="278" t="str">
        <f t="shared" si="278"/>
        <v>BHS002Minimal humanitarian conditions - Level 1</v>
      </c>
      <c r="L8789" s="290">
        <v>43719</v>
      </c>
      <c r="M8789" s="290" t="s">
        <v>3248</v>
      </c>
    </row>
    <row r="8790" spans="1:13" s="269" customFormat="1" ht="15.5" hidden="1" thickTop="1" thickBot="1" x14ac:dyDescent="0.4">
      <c r="A8790" s="283" t="s">
        <v>6848</v>
      </c>
      <c r="B8790" s="284" t="str">
        <f>VLOOKUP(A8790,Lists!B:C,2,FALSE)</f>
        <v>BHS002</v>
      </c>
      <c r="C8790" s="284" t="str">
        <f>VLOOKUP(A8790,Lists!B:D,3,FALSE)</f>
        <v>BHS</v>
      </c>
      <c r="D8790" s="285" t="s">
        <v>5111</v>
      </c>
      <c r="E8790" s="285">
        <v>61000</v>
      </c>
      <c r="F8790" s="285" t="s">
        <v>6869</v>
      </c>
      <c r="G8790" s="285" t="s">
        <v>730</v>
      </c>
      <c r="H8790" s="278">
        <f t="shared" si="277"/>
        <v>3</v>
      </c>
      <c r="I8790" s="251" t="s">
        <v>6870</v>
      </c>
      <c r="J8790" s="285" t="s">
        <v>6871</v>
      </c>
      <c r="K8790" s="278" t="str">
        <f t="shared" si="278"/>
        <v>BHS002Stressed humanitarian conditions - Level 2</v>
      </c>
      <c r="L8790" s="286">
        <v>43719</v>
      </c>
      <c r="M8790" s="286" t="s">
        <v>3248</v>
      </c>
    </row>
    <row r="8791" spans="1:13" s="269" customFormat="1" ht="15.5" hidden="1" thickTop="1" thickBot="1" x14ac:dyDescent="0.4">
      <c r="A8791" s="287" t="s">
        <v>6848</v>
      </c>
      <c r="B8791" s="288" t="str">
        <f>VLOOKUP(A8791,Lists!B:C,2,FALSE)</f>
        <v>BHS002</v>
      </c>
      <c r="C8791" s="288" t="str">
        <f>VLOOKUP(A8791,Lists!B:D,3,FALSE)</f>
        <v>BHS</v>
      </c>
      <c r="D8791" s="289" t="s">
        <v>5112</v>
      </c>
      <c r="E8791" s="289">
        <v>11700</v>
      </c>
      <c r="F8791" s="289" t="s">
        <v>6869</v>
      </c>
      <c r="G8791" s="289" t="s">
        <v>730</v>
      </c>
      <c r="H8791" s="278">
        <f t="shared" si="277"/>
        <v>3</v>
      </c>
      <c r="I8791" s="252" t="s">
        <v>6870</v>
      </c>
      <c r="J8791" s="289" t="s">
        <v>6871</v>
      </c>
      <c r="K8791" s="278" t="str">
        <f t="shared" si="278"/>
        <v>BHS002Moderate humanitarian conditions - Level 3</v>
      </c>
      <c r="L8791" s="290">
        <v>43719</v>
      </c>
      <c r="M8791" s="290" t="s">
        <v>3248</v>
      </c>
    </row>
    <row r="8792" spans="1:13" s="269" customFormat="1" ht="15.5" hidden="1" thickTop="1" thickBot="1" x14ac:dyDescent="0.4">
      <c r="A8792" s="283" t="s">
        <v>6848</v>
      </c>
      <c r="B8792" s="284" t="str">
        <f>VLOOKUP(A8792,Lists!B:C,2,FALSE)</f>
        <v>BHS002</v>
      </c>
      <c r="C8792" s="284" t="str">
        <f>VLOOKUP(A8792,Lists!B:D,3,FALSE)</f>
        <v>BHS</v>
      </c>
      <c r="D8792" s="285" t="s">
        <v>5113</v>
      </c>
      <c r="E8792" s="285">
        <v>3300</v>
      </c>
      <c r="F8792" s="285" t="s">
        <v>6869</v>
      </c>
      <c r="G8792" s="285" t="s">
        <v>730</v>
      </c>
      <c r="H8792" s="278">
        <f t="shared" si="277"/>
        <v>3</v>
      </c>
      <c r="I8792" s="251" t="s">
        <v>6870</v>
      </c>
      <c r="J8792" s="285" t="s">
        <v>6871</v>
      </c>
      <c r="K8792" s="278" t="str">
        <f t="shared" si="278"/>
        <v>BHS002Severe humanitarian conditions - Level 4</v>
      </c>
      <c r="L8792" s="286">
        <v>43719</v>
      </c>
      <c r="M8792" s="286" t="s">
        <v>3248</v>
      </c>
    </row>
    <row r="8793" spans="1:13" s="269" customFormat="1" ht="15.5" hidden="1" thickTop="1" thickBot="1" x14ac:dyDescent="0.4">
      <c r="A8793" s="287" t="s">
        <v>6848</v>
      </c>
      <c r="B8793" s="288" t="str">
        <f>VLOOKUP(A8793,Lists!B:C,2,FALSE)</f>
        <v>BHS002</v>
      </c>
      <c r="C8793" s="288" t="str">
        <f>VLOOKUP(A8793,Lists!B:D,3,FALSE)</f>
        <v>BHS</v>
      </c>
      <c r="D8793" s="289" t="s">
        <v>5114</v>
      </c>
      <c r="E8793" s="289">
        <v>0</v>
      </c>
      <c r="F8793" s="289" t="s">
        <v>6869</v>
      </c>
      <c r="G8793" s="289" t="s">
        <v>730</v>
      </c>
      <c r="H8793" s="278">
        <f t="shared" si="277"/>
        <v>3</v>
      </c>
      <c r="I8793" s="252" t="s">
        <v>6870</v>
      </c>
      <c r="J8793" s="289" t="s">
        <v>6871</v>
      </c>
      <c r="K8793" s="278" t="str">
        <f t="shared" si="278"/>
        <v>BHS002Extreme humanitarian conditions - Level 5</v>
      </c>
      <c r="L8793" s="290">
        <v>43719</v>
      </c>
      <c r="M8793" s="290" t="s">
        <v>3248</v>
      </c>
    </row>
    <row r="8794" spans="1:13" s="269" customFormat="1" ht="15.5" hidden="1" thickTop="1" thickBot="1" x14ac:dyDescent="0.4">
      <c r="A8794" s="283" t="s">
        <v>6848</v>
      </c>
      <c r="B8794" s="284" t="str">
        <f>VLOOKUP(A8794,Lists!B:C,2,FALSE)</f>
        <v>BHS002</v>
      </c>
      <c r="C8794" s="284" t="str">
        <f>VLOOKUP(A8794,Lists!B:D,3,FALSE)</f>
        <v>BHS</v>
      </c>
      <c r="D8794" s="285" t="s">
        <v>688</v>
      </c>
      <c r="E8794" s="285">
        <v>4</v>
      </c>
      <c r="F8794" s="285" t="s">
        <v>6872</v>
      </c>
      <c r="G8794" s="285" t="s">
        <v>731</v>
      </c>
      <c r="H8794" s="278">
        <f t="shared" si="277"/>
        <v>2</v>
      </c>
      <c r="I8794" s="251" t="s">
        <v>6873</v>
      </c>
      <c r="J8794" s="285" t="s">
        <v>6874</v>
      </c>
      <c r="K8794" s="278" t="str">
        <f t="shared" si="278"/>
        <v>BHS002Crisis affected groups</v>
      </c>
      <c r="L8794" s="286">
        <v>43719</v>
      </c>
      <c r="M8794" s="286" t="s">
        <v>3248</v>
      </c>
    </row>
    <row r="8795" spans="1:13" s="269" customFormat="1" ht="15.5" hidden="1" thickTop="1" thickBot="1" x14ac:dyDescent="0.4">
      <c r="A8795" s="287" t="s">
        <v>6848</v>
      </c>
      <c r="B8795" s="288" t="str">
        <f>VLOOKUP(A8795,Lists!B:C,2,FALSE)</f>
        <v>BHS002</v>
      </c>
      <c r="C8795" s="288" t="str">
        <f>VLOOKUP(A8795,Lists!B:D,3,FALSE)</f>
        <v>BHS</v>
      </c>
      <c r="D8795" s="289" t="s">
        <v>691</v>
      </c>
      <c r="E8795" s="289" t="s">
        <v>446</v>
      </c>
      <c r="F8795" s="289" t="s">
        <v>446</v>
      </c>
      <c r="G8795" s="289" t="s">
        <v>446</v>
      </c>
      <c r="H8795" s="278" t="str">
        <f t="shared" si="277"/>
        <v>x</v>
      </c>
      <c r="I8795" s="252" t="s">
        <v>446</v>
      </c>
      <c r="J8795" s="289" t="s">
        <v>446</v>
      </c>
      <c r="K8795" s="278" t="str">
        <f t="shared" si="278"/>
        <v>BHS002People facing limited access constraints</v>
      </c>
      <c r="L8795" s="290">
        <v>43719</v>
      </c>
      <c r="M8795" s="290" t="s">
        <v>3248</v>
      </c>
    </row>
    <row r="8796" spans="1:13" s="269" customFormat="1" ht="15.5" hidden="1" thickTop="1" thickBot="1" x14ac:dyDescent="0.4">
      <c r="A8796" s="283" t="s">
        <v>6848</v>
      </c>
      <c r="B8796" s="284" t="str">
        <f>VLOOKUP(A8796,Lists!B:C,2,FALSE)</f>
        <v>BHS002</v>
      </c>
      <c r="C8796" s="284" t="str">
        <f>VLOOKUP(A8796,Lists!B:D,3,FALSE)</f>
        <v>BHS</v>
      </c>
      <c r="D8796" s="285" t="s">
        <v>692</v>
      </c>
      <c r="E8796" s="285" t="s">
        <v>446</v>
      </c>
      <c r="F8796" s="285" t="s">
        <v>446</v>
      </c>
      <c r="G8796" s="285" t="s">
        <v>446</v>
      </c>
      <c r="H8796" s="278" t="str">
        <f t="shared" si="277"/>
        <v>x</v>
      </c>
      <c r="I8796" s="251" t="s">
        <v>446</v>
      </c>
      <c r="J8796" s="285" t="s">
        <v>446</v>
      </c>
      <c r="K8796" s="278" t="str">
        <f t="shared" si="278"/>
        <v>BHS002People facing restricted access constraints</v>
      </c>
      <c r="L8796" s="286">
        <v>43719</v>
      </c>
      <c r="M8796" s="286" t="s">
        <v>3248</v>
      </c>
    </row>
    <row r="8797" spans="1:13" s="269" customFormat="1" ht="15.5" hidden="1" thickTop="1" thickBot="1" x14ac:dyDescent="0.4">
      <c r="A8797" s="287" t="s">
        <v>6848</v>
      </c>
      <c r="B8797" s="288" t="str">
        <f>VLOOKUP(A8797,Lists!B:C,2,FALSE)</f>
        <v>BHS002</v>
      </c>
      <c r="C8797" s="288" t="str">
        <f>VLOOKUP(A8797,Lists!B:D,3,FALSE)</f>
        <v>BHS</v>
      </c>
      <c r="D8797" s="289" t="s">
        <v>643</v>
      </c>
      <c r="E8797" s="289">
        <v>0</v>
      </c>
      <c r="F8797" s="289" t="s">
        <v>632</v>
      </c>
      <c r="G8797" s="289" t="s">
        <v>732</v>
      </c>
      <c r="H8797" s="278">
        <f t="shared" si="277"/>
        <v>1</v>
      </c>
      <c r="I8797" s="252" t="s">
        <v>446</v>
      </c>
      <c r="J8797" s="289" t="s">
        <v>446</v>
      </c>
      <c r="K8797" s="278" t="str">
        <f t="shared" si="278"/>
        <v>BHS002Impediments to entry into country (bureaucratic and administrative)</v>
      </c>
      <c r="L8797" s="290">
        <v>43719</v>
      </c>
      <c r="M8797" s="290" t="s">
        <v>3248</v>
      </c>
    </row>
    <row r="8798" spans="1:13" s="269" customFormat="1" ht="15.5" hidden="1" thickTop="1" thickBot="1" x14ac:dyDescent="0.4">
      <c r="A8798" s="283" t="s">
        <v>6848</v>
      </c>
      <c r="B8798" s="284" t="str">
        <f>VLOOKUP(A8798,Lists!B:C,2,FALSE)</f>
        <v>BHS002</v>
      </c>
      <c r="C8798" s="284" t="str">
        <f>VLOOKUP(A8798,Lists!B:D,3,FALSE)</f>
        <v>BHS</v>
      </c>
      <c r="D8798" s="285" t="s">
        <v>644</v>
      </c>
      <c r="E8798" s="285">
        <v>0</v>
      </c>
      <c r="F8798" s="285" t="s">
        <v>632</v>
      </c>
      <c r="G8798" s="285" t="s">
        <v>732</v>
      </c>
      <c r="H8798" s="278">
        <f t="shared" si="277"/>
        <v>1</v>
      </c>
      <c r="I8798" s="251" t="s">
        <v>446</v>
      </c>
      <c r="J8798" s="285" t="s">
        <v>446</v>
      </c>
      <c r="K8798" s="278" t="str">
        <f t="shared" si="278"/>
        <v>BHS002Restriction of movement (impediments to freedom of movement and/or administrative restrictions)</v>
      </c>
      <c r="L8798" s="286">
        <v>43719</v>
      </c>
      <c r="M8798" s="286" t="s">
        <v>3248</v>
      </c>
    </row>
    <row r="8799" spans="1:13" s="269" customFormat="1" ht="15.5" hidden="1" thickTop="1" thickBot="1" x14ac:dyDescent="0.4">
      <c r="A8799" s="287" t="s">
        <v>6848</v>
      </c>
      <c r="B8799" s="288" t="str">
        <f>VLOOKUP(A8799,Lists!B:C,2,FALSE)</f>
        <v>BHS002</v>
      </c>
      <c r="C8799" s="288" t="str">
        <f>VLOOKUP(A8799,Lists!B:D,3,FALSE)</f>
        <v>BHS</v>
      </c>
      <c r="D8799" s="289" t="s">
        <v>645</v>
      </c>
      <c r="E8799" s="289">
        <v>0</v>
      </c>
      <c r="F8799" s="289" t="s">
        <v>632</v>
      </c>
      <c r="G8799" s="289" t="s">
        <v>732</v>
      </c>
      <c r="H8799" s="278">
        <f t="shared" si="277"/>
        <v>1</v>
      </c>
      <c r="I8799" s="252" t="s">
        <v>446</v>
      </c>
      <c r="J8799" s="289" t="s">
        <v>446</v>
      </c>
      <c r="K8799" s="278" t="str">
        <f t="shared" si="278"/>
        <v>BHS002Interference into implementation of humanitarian activities</v>
      </c>
      <c r="L8799" s="290">
        <v>43719</v>
      </c>
      <c r="M8799" s="290" t="s">
        <v>3248</v>
      </c>
    </row>
    <row r="8800" spans="1:13" s="269" customFormat="1" ht="15.5" hidden="1" thickTop="1" thickBot="1" x14ac:dyDescent="0.4">
      <c r="A8800" s="283" t="s">
        <v>6848</v>
      </c>
      <c r="B8800" s="284" t="str">
        <f>VLOOKUP(A8800,Lists!B:C,2,FALSE)</f>
        <v>BHS002</v>
      </c>
      <c r="C8800" s="284" t="str">
        <f>VLOOKUP(A8800,Lists!B:D,3,FALSE)</f>
        <v>BHS</v>
      </c>
      <c r="D8800" s="285" t="s">
        <v>646</v>
      </c>
      <c r="E8800" s="285">
        <v>0</v>
      </c>
      <c r="F8800" s="285" t="s">
        <v>632</v>
      </c>
      <c r="G8800" s="285" t="s">
        <v>732</v>
      </c>
      <c r="H8800" s="278">
        <f t="shared" si="277"/>
        <v>1</v>
      </c>
      <c r="I8800" s="251" t="s">
        <v>446</v>
      </c>
      <c r="J8800" s="285" t="s">
        <v>446</v>
      </c>
      <c r="K8800" s="278" t="str">
        <f t="shared" si="278"/>
        <v>BHS002Violence against personnel, facilities and assets</v>
      </c>
      <c r="L8800" s="286">
        <v>43719</v>
      </c>
      <c r="M8800" s="286" t="s">
        <v>3248</v>
      </c>
    </row>
    <row r="8801" spans="1:13" s="269" customFormat="1" ht="15.5" hidden="1" thickTop="1" thickBot="1" x14ac:dyDescent="0.4">
      <c r="A8801" s="287" t="s">
        <v>6848</v>
      </c>
      <c r="B8801" s="288" t="str">
        <f>VLOOKUP(A8801,Lists!B:C,2,FALSE)</f>
        <v>BHS002</v>
      </c>
      <c r="C8801" s="288" t="str">
        <f>VLOOKUP(A8801,Lists!B:D,3,FALSE)</f>
        <v>BHS</v>
      </c>
      <c r="D8801" s="289" t="s">
        <v>647</v>
      </c>
      <c r="E8801" s="289">
        <v>0</v>
      </c>
      <c r="F8801" s="289" t="s">
        <v>632</v>
      </c>
      <c r="G8801" s="289" t="s">
        <v>732</v>
      </c>
      <c r="H8801" s="278">
        <f t="shared" si="277"/>
        <v>1</v>
      </c>
      <c r="I8801" s="252" t="s">
        <v>446</v>
      </c>
      <c r="J8801" s="289" t="s">
        <v>446</v>
      </c>
      <c r="K8801" s="278" t="str">
        <f t="shared" si="278"/>
        <v>BHS002Denial of existence of humanitarian needs or entitlements to assistance</v>
      </c>
      <c r="L8801" s="290">
        <v>43719</v>
      </c>
      <c r="M8801" s="290" t="s">
        <v>3248</v>
      </c>
    </row>
    <row r="8802" spans="1:13" s="269" customFormat="1" ht="15.5" hidden="1" thickTop="1" thickBot="1" x14ac:dyDescent="0.4">
      <c r="A8802" s="283" t="s">
        <v>6848</v>
      </c>
      <c r="B8802" s="284" t="str">
        <f>VLOOKUP(A8802,Lists!B:C,2,FALSE)</f>
        <v>BHS002</v>
      </c>
      <c r="C8802" s="284" t="str">
        <f>VLOOKUP(A8802,Lists!B:D,3,FALSE)</f>
        <v>BHS</v>
      </c>
      <c r="D8802" s="285" t="s">
        <v>648</v>
      </c>
      <c r="E8802" s="285">
        <v>2</v>
      </c>
      <c r="F8802" s="285" t="s">
        <v>632</v>
      </c>
      <c r="G8802" s="285" t="s">
        <v>732</v>
      </c>
      <c r="H8802" s="278">
        <f t="shared" si="277"/>
        <v>1</v>
      </c>
      <c r="I8802" s="251" t="s">
        <v>446</v>
      </c>
      <c r="J8802" s="285" t="s">
        <v>446</v>
      </c>
      <c r="K8802" s="278" t="str">
        <f t="shared" si="278"/>
        <v>BHS002Restriction and obstruction of access to services and assistance</v>
      </c>
      <c r="L8802" s="286">
        <v>43719</v>
      </c>
      <c r="M8802" s="286" t="s">
        <v>3248</v>
      </c>
    </row>
    <row r="8803" spans="1:13" s="269" customFormat="1" ht="15.5" hidden="1" thickTop="1" thickBot="1" x14ac:dyDescent="0.4">
      <c r="A8803" s="287" t="s">
        <v>6848</v>
      </c>
      <c r="B8803" s="288" t="str">
        <f>VLOOKUP(A8803,Lists!B:C,2,FALSE)</f>
        <v>BHS002</v>
      </c>
      <c r="C8803" s="288" t="str">
        <f>VLOOKUP(A8803,Lists!B:D,3,FALSE)</f>
        <v>BHS</v>
      </c>
      <c r="D8803" s="289" t="s">
        <v>649</v>
      </c>
      <c r="E8803" s="289">
        <v>0</v>
      </c>
      <c r="F8803" s="289" t="s">
        <v>632</v>
      </c>
      <c r="G8803" s="289" t="s">
        <v>732</v>
      </c>
      <c r="H8803" s="278">
        <f t="shared" si="277"/>
        <v>1</v>
      </c>
      <c r="I8803" s="252" t="s">
        <v>446</v>
      </c>
      <c r="J8803" s="289" t="s">
        <v>446</v>
      </c>
      <c r="K8803" s="278" t="str">
        <f t="shared" si="278"/>
        <v>BHS002Ongoing insecurity/hostilities affecting humanitarian assistance</v>
      </c>
      <c r="L8803" s="290">
        <v>43719</v>
      </c>
      <c r="M8803" s="290" t="s">
        <v>3248</v>
      </c>
    </row>
    <row r="8804" spans="1:13" s="269" customFormat="1" ht="15.5" hidden="1" thickTop="1" thickBot="1" x14ac:dyDescent="0.4">
      <c r="A8804" s="283" t="s">
        <v>6848</v>
      </c>
      <c r="B8804" s="284" t="str">
        <f>VLOOKUP(A8804,Lists!B:C,2,FALSE)</f>
        <v>BHS002</v>
      </c>
      <c r="C8804" s="284" t="str">
        <f>VLOOKUP(A8804,Lists!B:D,3,FALSE)</f>
        <v>BHS</v>
      </c>
      <c r="D8804" s="285" t="s">
        <v>650</v>
      </c>
      <c r="E8804" s="285">
        <v>0</v>
      </c>
      <c r="F8804" s="285" t="s">
        <v>632</v>
      </c>
      <c r="G8804" s="285" t="s">
        <v>732</v>
      </c>
      <c r="H8804" s="278">
        <f t="shared" si="277"/>
        <v>1</v>
      </c>
      <c r="I8804" s="251" t="s">
        <v>446</v>
      </c>
      <c r="J8804" s="285" t="s">
        <v>446</v>
      </c>
      <c r="K8804" s="278" t="str">
        <f t="shared" si="278"/>
        <v xml:space="preserve">BHS002Presence of mines and improvised explosive devices </v>
      </c>
      <c r="L8804" s="286">
        <v>43719</v>
      </c>
      <c r="M8804" s="286" t="s">
        <v>3248</v>
      </c>
    </row>
    <row r="8805" spans="1:13" s="269" customFormat="1" ht="15.5" hidden="1" thickTop="1" thickBot="1" x14ac:dyDescent="0.4">
      <c r="A8805" s="287" t="s">
        <v>6848</v>
      </c>
      <c r="B8805" s="288" t="str">
        <f>VLOOKUP(A8805,Lists!B:C,2,FALSE)</f>
        <v>BHS002</v>
      </c>
      <c r="C8805" s="288" t="str">
        <f>VLOOKUP(A8805,Lists!B:D,3,FALSE)</f>
        <v>BHS</v>
      </c>
      <c r="D8805" s="289" t="s">
        <v>651</v>
      </c>
      <c r="E8805" s="289">
        <v>3</v>
      </c>
      <c r="F8805" s="289" t="s">
        <v>632</v>
      </c>
      <c r="G8805" s="289" t="s">
        <v>732</v>
      </c>
      <c r="H8805" s="278">
        <f t="shared" si="277"/>
        <v>1</v>
      </c>
      <c r="I8805" s="252" t="s">
        <v>446</v>
      </c>
      <c r="J8805" s="289" t="s">
        <v>446</v>
      </c>
      <c r="K8805" s="278" t="str">
        <f t="shared" si="278"/>
        <v>BHS002Physical constraints in the environment (obstacles related to terrain, climate, lack of infrastructure, etc.)</v>
      </c>
      <c r="L8805" s="290">
        <v>43719</v>
      </c>
      <c r="M8805" s="290" t="s">
        <v>3248</v>
      </c>
    </row>
    <row r="8806" spans="1:13" s="269" customFormat="1" ht="15.5" hidden="1" thickTop="1" thickBot="1" x14ac:dyDescent="0.4">
      <c r="A8806" s="283" t="s">
        <v>6876</v>
      </c>
      <c r="B8806" s="284" t="e">
        <f>VLOOKUP(A8806,Lists!B:C,2,FALSE)</f>
        <v>#N/A</v>
      </c>
      <c r="C8806" s="284" t="e">
        <f>VLOOKUP(A8806,Lists!B:D,3,FALSE)</f>
        <v>#N/A</v>
      </c>
      <c r="D8806" s="285" t="s">
        <v>522</v>
      </c>
      <c r="E8806" s="285">
        <v>7061510</v>
      </c>
      <c r="F8806" s="285" t="s">
        <v>6849</v>
      </c>
      <c r="G8806" s="285" t="s">
        <v>732</v>
      </c>
      <c r="H8806" s="278">
        <f t="shared" si="277"/>
        <v>1</v>
      </c>
      <c r="I8806" s="251" t="s">
        <v>1503</v>
      </c>
      <c r="J8806" s="285" t="s">
        <v>6877</v>
      </c>
      <c r="K8806" s="278" t="e">
        <f t="shared" si="278"/>
        <v>#N/A</v>
      </c>
      <c r="L8806" s="286">
        <v>43721</v>
      </c>
      <c r="M8806" s="286" t="s">
        <v>3248</v>
      </c>
    </row>
    <row r="8807" spans="1:13" s="269" customFormat="1" ht="15.5" hidden="1" thickTop="1" thickBot="1" x14ac:dyDescent="0.4">
      <c r="A8807" s="287" t="s">
        <v>6876</v>
      </c>
      <c r="B8807" s="288" t="e">
        <f>VLOOKUP(A8807,Lists!B:C,2,FALSE)</f>
        <v>#N/A</v>
      </c>
      <c r="C8807" s="288" t="e">
        <f>VLOOKUP(A8807,Lists!B:D,3,FALSE)</f>
        <v>#N/A</v>
      </c>
      <c r="D8807" s="289" t="s">
        <v>660</v>
      </c>
      <c r="E8807" s="289">
        <v>82180</v>
      </c>
      <c r="F8807" s="289" t="s">
        <v>6878</v>
      </c>
      <c r="G8807" s="289" t="s">
        <v>732</v>
      </c>
      <c r="H8807" s="278">
        <f t="shared" si="277"/>
        <v>1</v>
      </c>
      <c r="I8807" s="252" t="s">
        <v>6879</v>
      </c>
      <c r="J8807" s="289" t="s">
        <v>6880</v>
      </c>
      <c r="K8807" s="278" t="e">
        <f t="shared" si="278"/>
        <v>#N/A</v>
      </c>
      <c r="L8807" s="290">
        <v>43721</v>
      </c>
      <c r="M8807" s="290" t="s">
        <v>3248</v>
      </c>
    </row>
    <row r="8808" spans="1:13" s="269" customFormat="1" ht="15.5" hidden="1" thickTop="1" thickBot="1" x14ac:dyDescent="0.4">
      <c r="A8808" s="283" t="s">
        <v>6876</v>
      </c>
      <c r="B8808" s="284" t="e">
        <f>VLOOKUP(A8808,Lists!B:C,2,FALSE)</f>
        <v>#N/A</v>
      </c>
      <c r="C8808" s="284" t="e">
        <f>VLOOKUP(A8808,Lists!B:D,3,FALSE)</f>
        <v>#N/A</v>
      </c>
      <c r="D8808" s="285" t="s">
        <v>737</v>
      </c>
      <c r="E8808" s="285">
        <v>2943000</v>
      </c>
      <c r="F8808" s="285" t="s">
        <v>6878</v>
      </c>
      <c r="G8808" s="285" t="s">
        <v>732</v>
      </c>
      <c r="H8808" s="278">
        <f t="shared" si="277"/>
        <v>1</v>
      </c>
      <c r="I8808" s="251" t="s">
        <v>6879</v>
      </c>
      <c r="J8808" s="285" t="s">
        <v>6881</v>
      </c>
      <c r="K8808" s="278" t="e">
        <f t="shared" si="278"/>
        <v>#N/A</v>
      </c>
      <c r="L8808" s="286">
        <v>43721</v>
      </c>
      <c r="M8808" s="286" t="s">
        <v>3248</v>
      </c>
    </row>
    <row r="8809" spans="1:13" s="269" customFormat="1" ht="15.5" hidden="1" thickTop="1" thickBot="1" x14ac:dyDescent="0.4">
      <c r="A8809" s="287" t="s">
        <v>6876</v>
      </c>
      <c r="B8809" s="288" t="e">
        <f>VLOOKUP(A8809,Lists!B:C,2,FALSE)</f>
        <v>#N/A</v>
      </c>
      <c r="C8809" s="288" t="e">
        <f>VLOOKUP(A8809,Lists!B:D,3,FALSE)</f>
        <v>#N/A</v>
      </c>
      <c r="D8809" s="289" t="s">
        <v>533</v>
      </c>
      <c r="E8809" s="289">
        <v>661000</v>
      </c>
      <c r="F8809" s="289" t="s">
        <v>6882</v>
      </c>
      <c r="G8809" s="289" t="s">
        <v>730</v>
      </c>
      <c r="H8809" s="278">
        <f t="shared" si="277"/>
        <v>3</v>
      </c>
      <c r="I8809" s="252" t="s">
        <v>6883</v>
      </c>
      <c r="J8809" s="289" t="s">
        <v>6884</v>
      </c>
      <c r="K8809" s="278" t="e">
        <f t="shared" si="278"/>
        <v>#N/A</v>
      </c>
      <c r="L8809" s="290">
        <v>43721</v>
      </c>
      <c r="M8809" s="290" t="s">
        <v>3248</v>
      </c>
    </row>
    <row r="8810" spans="1:13" s="269" customFormat="1" ht="15.5" thickTop="1" thickBot="1" x14ac:dyDescent="0.4">
      <c r="A8810" s="283" t="s">
        <v>6876</v>
      </c>
      <c r="B8810" s="284" t="e">
        <f>VLOOKUP(A8810,Lists!B:C,2,FALSE)</f>
        <v>#N/A</v>
      </c>
      <c r="C8810" s="284" t="e">
        <f>VLOOKUP(A8810,Lists!B:D,3,FALSE)</f>
        <v>#N/A</v>
      </c>
      <c r="D8810" s="285" t="s">
        <v>666</v>
      </c>
      <c r="E8810" s="285">
        <v>40000</v>
      </c>
      <c r="F8810" s="285" t="s">
        <v>6885</v>
      </c>
      <c r="G8810" s="285" t="s">
        <v>730</v>
      </c>
      <c r="H8810" s="278">
        <f t="shared" si="277"/>
        <v>3</v>
      </c>
      <c r="I8810" s="251" t="s">
        <v>6886</v>
      </c>
      <c r="J8810" s="285" t="s">
        <v>6887</v>
      </c>
      <c r="K8810" s="278" t="e">
        <f t="shared" si="278"/>
        <v>#N/A</v>
      </c>
      <c r="L8810" s="286">
        <v>43721</v>
      </c>
      <c r="M8810" s="286" t="s">
        <v>3248</v>
      </c>
    </row>
    <row r="8811" spans="1:13" s="269" customFormat="1" ht="15.5" hidden="1" thickTop="1" thickBot="1" x14ac:dyDescent="0.4">
      <c r="A8811" s="287" t="s">
        <v>6876</v>
      </c>
      <c r="B8811" s="288" t="e">
        <f>VLOOKUP(A8811,Lists!B:C,2,FALSE)</f>
        <v>#N/A</v>
      </c>
      <c r="C8811" s="288" t="e">
        <f>VLOOKUP(A8811,Lists!B:D,3,FALSE)</f>
        <v>#N/A</v>
      </c>
      <c r="D8811" s="289" t="s">
        <v>5027</v>
      </c>
      <c r="E8811" s="289" t="s">
        <v>446</v>
      </c>
      <c r="F8811" s="289" t="s">
        <v>446</v>
      </c>
      <c r="G8811" s="289" t="s">
        <v>446</v>
      </c>
      <c r="H8811" s="278" t="str">
        <f t="shared" si="277"/>
        <v>x</v>
      </c>
      <c r="I8811" s="252" t="s">
        <v>446</v>
      </c>
      <c r="J8811" s="289" t="s">
        <v>5376</v>
      </c>
      <c r="K8811" s="278" t="e">
        <f t="shared" si="278"/>
        <v>#N/A</v>
      </c>
      <c r="L8811" s="290">
        <v>43721</v>
      </c>
      <c r="M8811" s="290" t="s">
        <v>3248</v>
      </c>
    </row>
    <row r="8812" spans="1:13" s="269" customFormat="1" ht="15.5" hidden="1" thickTop="1" thickBot="1" x14ac:dyDescent="0.4">
      <c r="A8812" s="283" t="s">
        <v>6876</v>
      </c>
      <c r="B8812" s="284" t="e">
        <f>VLOOKUP(A8812,Lists!B:C,2,FALSE)</f>
        <v>#N/A</v>
      </c>
      <c r="C8812" s="284" t="e">
        <f>VLOOKUP(A8812,Lists!B:D,3,FALSE)</f>
        <v>#N/A</v>
      </c>
      <c r="D8812" s="285" t="s">
        <v>5028</v>
      </c>
      <c r="E8812" s="285" t="s">
        <v>446</v>
      </c>
      <c r="F8812" s="285" t="s">
        <v>446</v>
      </c>
      <c r="G8812" s="285" t="s">
        <v>446</v>
      </c>
      <c r="H8812" s="278" t="str">
        <f t="shared" si="277"/>
        <v>x</v>
      </c>
      <c r="I8812" s="251" t="s">
        <v>446</v>
      </c>
      <c r="J8812" s="285" t="s">
        <v>5376</v>
      </c>
      <c r="K8812" s="278" t="e">
        <f t="shared" si="278"/>
        <v>#N/A</v>
      </c>
      <c r="L8812" s="286">
        <v>43721</v>
      </c>
      <c r="M8812" s="286" t="s">
        <v>3248</v>
      </c>
    </row>
    <row r="8813" spans="1:13" s="269" customFormat="1" ht="15.5" hidden="1" thickTop="1" thickBot="1" x14ac:dyDescent="0.4">
      <c r="A8813" s="287" t="s">
        <v>6876</v>
      </c>
      <c r="B8813" s="288" t="e">
        <f>VLOOKUP(A8813,Lists!B:C,2,FALSE)</f>
        <v>#N/A</v>
      </c>
      <c r="C8813" s="288" t="e">
        <f>VLOOKUP(A8813,Lists!B:D,3,FALSE)</f>
        <v>#N/A</v>
      </c>
      <c r="D8813" s="289" t="s">
        <v>5029</v>
      </c>
      <c r="E8813" s="289">
        <v>18</v>
      </c>
      <c r="F8813" s="289" t="s">
        <v>6885</v>
      </c>
      <c r="G8813" s="289" t="s">
        <v>730</v>
      </c>
      <c r="H8813" s="278">
        <f t="shared" si="277"/>
        <v>3</v>
      </c>
      <c r="I8813" s="252" t="s">
        <v>6886</v>
      </c>
      <c r="J8813" s="289" t="s">
        <v>6888</v>
      </c>
      <c r="K8813" s="278" t="e">
        <f t="shared" si="278"/>
        <v>#N/A</v>
      </c>
      <c r="L8813" s="290">
        <v>43721</v>
      </c>
      <c r="M8813" s="290" t="s">
        <v>3248</v>
      </c>
    </row>
    <row r="8814" spans="1:13" s="269" customFormat="1" ht="15.5" hidden="1" thickTop="1" thickBot="1" x14ac:dyDescent="0.4">
      <c r="A8814" s="283" t="s">
        <v>6876</v>
      </c>
      <c r="B8814" s="284" t="e">
        <f>VLOOKUP(A8814,Lists!B:C,2,FALSE)</f>
        <v>#N/A</v>
      </c>
      <c r="C8814" s="284" t="e">
        <f>VLOOKUP(A8814,Lists!B:D,3,FALSE)</f>
        <v>#N/A</v>
      </c>
      <c r="D8814" s="285" t="s">
        <v>5115</v>
      </c>
      <c r="E8814" s="285">
        <v>18</v>
      </c>
      <c r="F8814" s="285" t="s">
        <v>6885</v>
      </c>
      <c r="G8814" s="285" t="s">
        <v>730</v>
      </c>
      <c r="H8814" s="278">
        <f t="shared" si="277"/>
        <v>3</v>
      </c>
      <c r="I8814" s="251" t="s">
        <v>6886</v>
      </c>
      <c r="J8814" s="285" t="s">
        <v>6888</v>
      </c>
      <c r="K8814" s="278" t="e">
        <f t="shared" si="278"/>
        <v>#N/A</v>
      </c>
      <c r="L8814" s="286">
        <v>43721</v>
      </c>
      <c r="M8814" s="286" t="s">
        <v>3248</v>
      </c>
    </row>
    <row r="8815" spans="1:13" s="269" customFormat="1" ht="15.5" hidden="1" thickTop="1" thickBot="1" x14ac:dyDescent="0.4">
      <c r="A8815" s="287" t="s">
        <v>6876</v>
      </c>
      <c r="B8815" s="288" t="e">
        <f>VLOOKUP(A8815,Lists!B:C,2,FALSE)</f>
        <v>#N/A</v>
      </c>
      <c r="C8815" s="288" t="e">
        <f>VLOOKUP(A8815,Lists!B:D,3,FALSE)</f>
        <v>#N/A</v>
      </c>
      <c r="D8815" s="289" t="s">
        <v>5108</v>
      </c>
      <c r="E8815" s="289" t="s">
        <v>446</v>
      </c>
      <c r="F8815" s="289" t="s">
        <v>446</v>
      </c>
      <c r="G8815" s="289" t="s">
        <v>446</v>
      </c>
      <c r="H8815" s="278" t="str">
        <f t="shared" si="277"/>
        <v>x</v>
      </c>
      <c r="I8815" s="252" t="s">
        <v>446</v>
      </c>
      <c r="J8815" s="289" t="s">
        <v>5376</v>
      </c>
      <c r="K8815" s="278" t="e">
        <f t="shared" si="278"/>
        <v>#N/A</v>
      </c>
      <c r="L8815" s="290">
        <v>43721</v>
      </c>
      <c r="M8815" s="290" t="s">
        <v>3248</v>
      </c>
    </row>
    <row r="8816" spans="1:13" s="269" customFormat="1" ht="15.5" hidden="1" thickTop="1" thickBot="1" x14ac:dyDescent="0.4">
      <c r="A8816" s="283" t="s">
        <v>6876</v>
      </c>
      <c r="B8816" s="284" t="e">
        <f>VLOOKUP(A8816,Lists!B:C,2,FALSE)</f>
        <v>#N/A</v>
      </c>
      <c r="C8816" s="284" t="e">
        <f>VLOOKUP(A8816,Lists!B:D,3,FALSE)</f>
        <v>#N/A</v>
      </c>
      <c r="D8816" s="285" t="s">
        <v>5109</v>
      </c>
      <c r="E8816" s="285" t="s">
        <v>446</v>
      </c>
      <c r="F8816" s="285" t="s">
        <v>446</v>
      </c>
      <c r="G8816" s="285" t="s">
        <v>446</v>
      </c>
      <c r="H8816" s="278" t="str">
        <f t="shared" ref="H8816:H8847" si="279">IF(G8816="x","x",IF(G8816="Low",3,IF(G8816="Medium",2,IF(G8816="High",1,FALSE))))</f>
        <v>x</v>
      </c>
      <c r="I8816" s="251" t="s">
        <v>446</v>
      </c>
      <c r="J8816" s="285" t="s">
        <v>5376</v>
      </c>
      <c r="K8816" s="278" t="e">
        <f t="shared" ref="K8816:K8847" si="280">B8816&amp;""&amp;D8816</f>
        <v>#N/A</v>
      </c>
      <c r="L8816" s="286">
        <v>43721</v>
      </c>
      <c r="M8816" s="286" t="s">
        <v>3248</v>
      </c>
    </row>
    <row r="8817" spans="1:13" s="269" customFormat="1" ht="15.5" hidden="1" thickTop="1" thickBot="1" x14ac:dyDescent="0.4">
      <c r="A8817" s="287" t="s">
        <v>6876</v>
      </c>
      <c r="B8817" s="288" t="e">
        <f>VLOOKUP(A8817,Lists!B:C,2,FALSE)</f>
        <v>#N/A</v>
      </c>
      <c r="C8817" s="288" t="e">
        <f>VLOOKUP(A8817,Lists!B:D,3,FALSE)</f>
        <v>#N/A</v>
      </c>
      <c r="D8817" s="289" t="s">
        <v>742</v>
      </c>
      <c r="E8817" s="289" t="s">
        <v>446</v>
      </c>
      <c r="F8817" s="289" t="s">
        <v>446</v>
      </c>
      <c r="G8817" s="289" t="s">
        <v>446</v>
      </c>
      <c r="H8817" s="278" t="str">
        <f t="shared" si="279"/>
        <v>x</v>
      </c>
      <c r="I8817" s="252" t="s">
        <v>446</v>
      </c>
      <c r="J8817" s="289" t="s">
        <v>5376</v>
      </c>
      <c r="K8817" s="278" t="e">
        <f t="shared" si="280"/>
        <v>#N/A</v>
      </c>
      <c r="L8817" s="290">
        <v>43721</v>
      </c>
      <c r="M8817" s="290" t="s">
        <v>3248</v>
      </c>
    </row>
    <row r="8818" spans="1:13" s="269" customFormat="1" ht="15.5" hidden="1" thickTop="1" thickBot="1" x14ac:dyDescent="0.4">
      <c r="A8818" s="283" t="s">
        <v>6876</v>
      </c>
      <c r="B8818" s="284" t="e">
        <f>VLOOKUP(A8818,Lists!B:C,2,FALSE)</f>
        <v>#N/A</v>
      </c>
      <c r="C8818" s="284" t="e">
        <f>VLOOKUP(A8818,Lists!B:D,3,FALSE)</f>
        <v>#N/A</v>
      </c>
      <c r="D8818" s="285" t="s">
        <v>752</v>
      </c>
      <c r="E8818" s="285">
        <v>40000</v>
      </c>
      <c r="F8818" s="285" t="s">
        <v>6885</v>
      </c>
      <c r="G8818" s="285" t="s">
        <v>730</v>
      </c>
      <c r="H8818" s="278">
        <f t="shared" si="279"/>
        <v>3</v>
      </c>
      <c r="I8818" s="251" t="s">
        <v>6886</v>
      </c>
      <c r="J8818" s="285" t="s">
        <v>6889</v>
      </c>
      <c r="K8818" s="278" t="e">
        <f t="shared" si="280"/>
        <v>#N/A</v>
      </c>
      <c r="L8818" s="286">
        <v>43721</v>
      </c>
      <c r="M8818" s="286" t="s">
        <v>3248</v>
      </c>
    </row>
    <row r="8819" spans="1:13" s="269" customFormat="1" ht="15.5" hidden="1" thickTop="1" thickBot="1" x14ac:dyDescent="0.4">
      <c r="A8819" s="287" t="s">
        <v>6876</v>
      </c>
      <c r="B8819" s="288" t="e">
        <f>VLOOKUP(A8819,Lists!B:C,2,FALSE)</f>
        <v>#N/A</v>
      </c>
      <c r="C8819" s="288" t="e">
        <f>VLOOKUP(A8819,Lists!B:D,3,FALSE)</f>
        <v>#N/A</v>
      </c>
      <c r="D8819" s="289" t="s">
        <v>5110</v>
      </c>
      <c r="E8819" s="289">
        <v>2242000</v>
      </c>
      <c r="F8819" s="289" t="s">
        <v>6885</v>
      </c>
      <c r="G8819" s="289" t="s">
        <v>730</v>
      </c>
      <c r="H8819" s="278">
        <f t="shared" si="279"/>
        <v>3</v>
      </c>
      <c r="I8819" s="252" t="s">
        <v>6886</v>
      </c>
      <c r="J8819" s="289" t="s">
        <v>6889</v>
      </c>
      <c r="K8819" s="278" t="e">
        <f t="shared" si="280"/>
        <v>#N/A</v>
      </c>
      <c r="L8819" s="290">
        <v>43721</v>
      </c>
      <c r="M8819" s="290" t="s">
        <v>3248</v>
      </c>
    </row>
    <row r="8820" spans="1:13" s="269" customFormat="1" ht="15.5" hidden="1" thickTop="1" thickBot="1" x14ac:dyDescent="0.4">
      <c r="A8820" s="283" t="s">
        <v>6876</v>
      </c>
      <c r="B8820" s="284" t="e">
        <f>VLOOKUP(A8820,Lists!B:C,2,FALSE)</f>
        <v>#N/A</v>
      </c>
      <c r="C8820" s="284" t="e">
        <f>VLOOKUP(A8820,Lists!B:D,3,FALSE)</f>
        <v>#N/A</v>
      </c>
      <c r="D8820" s="285" t="s">
        <v>5111</v>
      </c>
      <c r="E8820" s="285">
        <v>621000</v>
      </c>
      <c r="F8820" s="285" t="s">
        <v>6885</v>
      </c>
      <c r="G8820" s="285" t="s">
        <v>730</v>
      </c>
      <c r="H8820" s="278">
        <f t="shared" si="279"/>
        <v>3</v>
      </c>
      <c r="I8820" s="251" t="s">
        <v>6886</v>
      </c>
      <c r="J8820" s="285" t="s">
        <v>6889</v>
      </c>
      <c r="K8820" s="278" t="e">
        <f t="shared" si="280"/>
        <v>#N/A</v>
      </c>
      <c r="L8820" s="286">
        <v>43721</v>
      </c>
      <c r="M8820" s="286" t="s">
        <v>3248</v>
      </c>
    </row>
    <row r="8821" spans="1:13" s="269" customFormat="1" ht="15.5" hidden="1" thickTop="1" thickBot="1" x14ac:dyDescent="0.4">
      <c r="A8821" s="287" t="s">
        <v>6876</v>
      </c>
      <c r="B8821" s="288" t="e">
        <f>VLOOKUP(A8821,Lists!B:C,2,FALSE)</f>
        <v>#N/A</v>
      </c>
      <c r="C8821" s="288" t="e">
        <f>VLOOKUP(A8821,Lists!B:D,3,FALSE)</f>
        <v>#N/A</v>
      </c>
      <c r="D8821" s="289" t="s">
        <v>5112</v>
      </c>
      <c r="E8821" s="289">
        <v>40000</v>
      </c>
      <c r="F8821" s="289" t="s">
        <v>6885</v>
      </c>
      <c r="G8821" s="289" t="s">
        <v>730</v>
      </c>
      <c r="H8821" s="278">
        <f t="shared" si="279"/>
        <v>3</v>
      </c>
      <c r="I8821" s="252" t="s">
        <v>6886</v>
      </c>
      <c r="J8821" s="289" t="s">
        <v>6889</v>
      </c>
      <c r="K8821" s="278" t="e">
        <f t="shared" si="280"/>
        <v>#N/A</v>
      </c>
      <c r="L8821" s="290">
        <v>43721</v>
      </c>
      <c r="M8821" s="290" t="s">
        <v>3248</v>
      </c>
    </row>
    <row r="8822" spans="1:13" s="269" customFormat="1" ht="15.5" hidden="1" thickTop="1" thickBot="1" x14ac:dyDescent="0.4">
      <c r="A8822" s="283" t="s">
        <v>6876</v>
      </c>
      <c r="B8822" s="284" t="e">
        <f>VLOOKUP(A8822,Lists!B:C,2,FALSE)</f>
        <v>#N/A</v>
      </c>
      <c r="C8822" s="284" t="e">
        <f>VLOOKUP(A8822,Lists!B:D,3,FALSE)</f>
        <v>#N/A</v>
      </c>
      <c r="D8822" s="285" t="s">
        <v>5113</v>
      </c>
      <c r="E8822" s="285">
        <v>0</v>
      </c>
      <c r="F8822" s="285" t="s">
        <v>6885</v>
      </c>
      <c r="G8822" s="285" t="s">
        <v>730</v>
      </c>
      <c r="H8822" s="278">
        <f t="shared" si="279"/>
        <v>3</v>
      </c>
      <c r="I8822" s="251" t="s">
        <v>6886</v>
      </c>
      <c r="J8822" s="285" t="s">
        <v>6889</v>
      </c>
      <c r="K8822" s="278" t="e">
        <f t="shared" si="280"/>
        <v>#N/A</v>
      </c>
      <c r="L8822" s="286">
        <v>43721</v>
      </c>
      <c r="M8822" s="286" t="s">
        <v>3248</v>
      </c>
    </row>
    <row r="8823" spans="1:13" s="269" customFormat="1" ht="15.5" hidden="1" thickTop="1" thickBot="1" x14ac:dyDescent="0.4">
      <c r="A8823" s="287" t="s">
        <v>6876</v>
      </c>
      <c r="B8823" s="288" t="e">
        <f>VLOOKUP(A8823,Lists!B:C,2,FALSE)</f>
        <v>#N/A</v>
      </c>
      <c r="C8823" s="288" t="e">
        <f>VLOOKUP(A8823,Lists!B:D,3,FALSE)</f>
        <v>#N/A</v>
      </c>
      <c r="D8823" s="289" t="s">
        <v>5114</v>
      </c>
      <c r="E8823" s="289">
        <v>0</v>
      </c>
      <c r="F8823" s="289" t="s">
        <v>6885</v>
      </c>
      <c r="G8823" s="289" t="s">
        <v>730</v>
      </c>
      <c r="H8823" s="278">
        <f t="shared" si="279"/>
        <v>3</v>
      </c>
      <c r="I8823" s="252" t="s">
        <v>6886</v>
      </c>
      <c r="J8823" s="289" t="s">
        <v>6889</v>
      </c>
      <c r="K8823" s="278" t="e">
        <f t="shared" si="280"/>
        <v>#N/A</v>
      </c>
      <c r="L8823" s="290">
        <v>43721</v>
      </c>
      <c r="M8823" s="290" t="s">
        <v>3248</v>
      </c>
    </row>
    <row r="8824" spans="1:13" s="269" customFormat="1" ht="15.5" hidden="1" thickTop="1" thickBot="1" x14ac:dyDescent="0.4">
      <c r="A8824" s="283" t="s">
        <v>6876</v>
      </c>
      <c r="B8824" s="284" t="e">
        <f>VLOOKUP(A8824,Lists!B:C,2,FALSE)</f>
        <v>#N/A</v>
      </c>
      <c r="C8824" s="284" t="e">
        <f>VLOOKUP(A8824,Lists!B:D,3,FALSE)</f>
        <v>#N/A</v>
      </c>
      <c r="D8824" s="285" t="s">
        <v>688</v>
      </c>
      <c r="E8824" s="285">
        <v>3</v>
      </c>
      <c r="F8824" s="285" t="s">
        <v>6885</v>
      </c>
      <c r="G8824" s="285" t="s">
        <v>731</v>
      </c>
      <c r="H8824" s="278">
        <f t="shared" si="279"/>
        <v>2</v>
      </c>
      <c r="I8824" s="251" t="s">
        <v>6886</v>
      </c>
      <c r="J8824" s="285" t="s">
        <v>6890</v>
      </c>
      <c r="K8824" s="278" t="e">
        <f t="shared" si="280"/>
        <v>#N/A</v>
      </c>
      <c r="L8824" s="286">
        <v>43721</v>
      </c>
      <c r="M8824" s="286" t="s">
        <v>3248</v>
      </c>
    </row>
    <row r="8825" spans="1:13" s="269" customFormat="1" ht="15.5" hidden="1" thickTop="1" thickBot="1" x14ac:dyDescent="0.4">
      <c r="A8825" s="287" t="s">
        <v>6876</v>
      </c>
      <c r="B8825" s="288" t="e">
        <f>VLOOKUP(A8825,Lists!B:C,2,FALSE)</f>
        <v>#N/A</v>
      </c>
      <c r="C8825" s="288" t="e">
        <f>VLOOKUP(A8825,Lists!B:D,3,FALSE)</f>
        <v>#N/A</v>
      </c>
      <c r="D8825" s="289" t="s">
        <v>691</v>
      </c>
      <c r="E8825" s="289" t="s">
        <v>446</v>
      </c>
      <c r="F8825" s="289" t="s">
        <v>446</v>
      </c>
      <c r="G8825" s="289" t="s">
        <v>446</v>
      </c>
      <c r="H8825" s="278" t="str">
        <f t="shared" si="279"/>
        <v>x</v>
      </c>
      <c r="I8825" s="252" t="s">
        <v>446</v>
      </c>
      <c r="J8825" s="289" t="s">
        <v>446</v>
      </c>
      <c r="K8825" s="278" t="e">
        <f t="shared" si="280"/>
        <v>#N/A</v>
      </c>
      <c r="L8825" s="290">
        <v>43721</v>
      </c>
      <c r="M8825" s="290" t="s">
        <v>3248</v>
      </c>
    </row>
    <row r="8826" spans="1:13" s="269" customFormat="1" ht="15.5" hidden="1" thickTop="1" thickBot="1" x14ac:dyDescent="0.4">
      <c r="A8826" s="283" t="s">
        <v>6876</v>
      </c>
      <c r="B8826" s="284" t="e">
        <f>VLOOKUP(A8826,Lists!B:C,2,FALSE)</f>
        <v>#N/A</v>
      </c>
      <c r="C8826" s="284" t="e">
        <f>VLOOKUP(A8826,Lists!B:D,3,FALSE)</f>
        <v>#N/A</v>
      </c>
      <c r="D8826" s="285" t="s">
        <v>692</v>
      </c>
      <c r="E8826" s="285" t="s">
        <v>446</v>
      </c>
      <c r="F8826" s="285" t="s">
        <v>446</v>
      </c>
      <c r="G8826" s="285" t="s">
        <v>446</v>
      </c>
      <c r="H8826" s="278" t="str">
        <f t="shared" si="279"/>
        <v>x</v>
      </c>
      <c r="I8826" s="251" t="s">
        <v>446</v>
      </c>
      <c r="J8826" s="285" t="s">
        <v>446</v>
      </c>
      <c r="K8826" s="278" t="e">
        <f t="shared" si="280"/>
        <v>#N/A</v>
      </c>
      <c r="L8826" s="286">
        <v>43721</v>
      </c>
      <c r="M8826" s="286" t="s">
        <v>3248</v>
      </c>
    </row>
    <row r="8827" spans="1:13" s="269" customFormat="1" ht="15.5" hidden="1" thickTop="1" thickBot="1" x14ac:dyDescent="0.4">
      <c r="A8827" s="287" t="s">
        <v>6876</v>
      </c>
      <c r="B8827" s="288" t="e">
        <f>VLOOKUP(A8827,Lists!B:C,2,FALSE)</f>
        <v>#N/A</v>
      </c>
      <c r="C8827" s="288" t="e">
        <f>VLOOKUP(A8827,Lists!B:D,3,FALSE)</f>
        <v>#N/A</v>
      </c>
      <c r="D8827" s="289" t="s">
        <v>643</v>
      </c>
      <c r="E8827" s="289">
        <v>0</v>
      </c>
      <c r="F8827" s="289" t="s">
        <v>632</v>
      </c>
      <c r="G8827" s="289" t="s">
        <v>732</v>
      </c>
      <c r="H8827" s="278">
        <f t="shared" si="279"/>
        <v>1</v>
      </c>
      <c r="I8827" s="252" t="s">
        <v>446</v>
      </c>
      <c r="J8827" s="289" t="s">
        <v>446</v>
      </c>
      <c r="K8827" s="278" t="e">
        <f t="shared" si="280"/>
        <v>#N/A</v>
      </c>
      <c r="L8827" s="290">
        <v>43721</v>
      </c>
      <c r="M8827" s="290" t="s">
        <v>3248</v>
      </c>
    </row>
    <row r="8828" spans="1:13" s="269" customFormat="1" ht="15.5" hidden="1" thickTop="1" thickBot="1" x14ac:dyDescent="0.4">
      <c r="A8828" s="283" t="s">
        <v>6876</v>
      </c>
      <c r="B8828" s="284" t="e">
        <f>VLOOKUP(A8828,Lists!B:C,2,FALSE)</f>
        <v>#N/A</v>
      </c>
      <c r="C8828" s="284" t="e">
        <f>VLOOKUP(A8828,Lists!B:D,3,FALSE)</f>
        <v>#N/A</v>
      </c>
      <c r="D8828" s="285" t="s">
        <v>644</v>
      </c>
      <c r="E8828" s="285">
        <v>1</v>
      </c>
      <c r="F8828" s="285" t="s">
        <v>632</v>
      </c>
      <c r="G8828" s="285" t="s">
        <v>732</v>
      </c>
      <c r="H8828" s="278">
        <f t="shared" si="279"/>
        <v>1</v>
      </c>
      <c r="I8828" s="251" t="s">
        <v>446</v>
      </c>
      <c r="J8828" s="285" t="s">
        <v>446</v>
      </c>
      <c r="K8828" s="278" t="e">
        <f t="shared" si="280"/>
        <v>#N/A</v>
      </c>
      <c r="L8828" s="286">
        <v>43721</v>
      </c>
      <c r="M8828" s="286" t="s">
        <v>3248</v>
      </c>
    </row>
    <row r="8829" spans="1:13" s="269" customFormat="1" ht="15.5" hidden="1" thickTop="1" thickBot="1" x14ac:dyDescent="0.4">
      <c r="A8829" s="287" t="s">
        <v>6876</v>
      </c>
      <c r="B8829" s="288" t="e">
        <f>VLOOKUP(A8829,Lists!B:C,2,FALSE)</f>
        <v>#N/A</v>
      </c>
      <c r="C8829" s="288" t="e">
        <f>VLOOKUP(A8829,Lists!B:D,3,FALSE)</f>
        <v>#N/A</v>
      </c>
      <c r="D8829" s="289" t="s">
        <v>645</v>
      </c>
      <c r="E8829" s="289">
        <v>0</v>
      </c>
      <c r="F8829" s="289" t="s">
        <v>632</v>
      </c>
      <c r="G8829" s="289" t="s">
        <v>732</v>
      </c>
      <c r="H8829" s="278">
        <f t="shared" si="279"/>
        <v>1</v>
      </c>
      <c r="I8829" s="252" t="s">
        <v>446</v>
      </c>
      <c r="J8829" s="289" t="s">
        <v>446</v>
      </c>
      <c r="K8829" s="278" t="e">
        <f t="shared" si="280"/>
        <v>#N/A</v>
      </c>
      <c r="L8829" s="290">
        <v>43721</v>
      </c>
      <c r="M8829" s="290" t="s">
        <v>3248</v>
      </c>
    </row>
    <row r="8830" spans="1:13" s="269" customFormat="1" ht="15.5" hidden="1" thickTop="1" thickBot="1" x14ac:dyDescent="0.4">
      <c r="A8830" s="283" t="s">
        <v>6876</v>
      </c>
      <c r="B8830" s="284" t="e">
        <f>VLOOKUP(A8830,Lists!B:C,2,FALSE)</f>
        <v>#N/A</v>
      </c>
      <c r="C8830" s="284" t="e">
        <f>VLOOKUP(A8830,Lists!B:D,3,FALSE)</f>
        <v>#N/A</v>
      </c>
      <c r="D8830" s="285" t="s">
        <v>646</v>
      </c>
      <c r="E8830" s="285">
        <v>0</v>
      </c>
      <c r="F8830" s="285" t="s">
        <v>632</v>
      </c>
      <c r="G8830" s="285" t="s">
        <v>732</v>
      </c>
      <c r="H8830" s="278">
        <f t="shared" si="279"/>
        <v>1</v>
      </c>
      <c r="I8830" s="251" t="s">
        <v>446</v>
      </c>
      <c r="J8830" s="285" t="s">
        <v>446</v>
      </c>
      <c r="K8830" s="278" t="e">
        <f t="shared" si="280"/>
        <v>#N/A</v>
      </c>
      <c r="L8830" s="286">
        <v>43721</v>
      </c>
      <c r="M8830" s="286" t="s">
        <v>3248</v>
      </c>
    </row>
    <row r="8831" spans="1:13" s="269" customFormat="1" ht="15.5" hidden="1" thickTop="1" thickBot="1" x14ac:dyDescent="0.4">
      <c r="A8831" s="287" t="s">
        <v>6876</v>
      </c>
      <c r="B8831" s="288" t="e">
        <f>VLOOKUP(A8831,Lists!B:C,2,FALSE)</f>
        <v>#N/A</v>
      </c>
      <c r="C8831" s="288" t="e">
        <f>VLOOKUP(A8831,Lists!B:D,3,FALSE)</f>
        <v>#N/A</v>
      </c>
      <c r="D8831" s="289" t="s">
        <v>647</v>
      </c>
      <c r="E8831" s="289">
        <v>0</v>
      </c>
      <c r="F8831" s="289" t="s">
        <v>632</v>
      </c>
      <c r="G8831" s="289" t="s">
        <v>732</v>
      </c>
      <c r="H8831" s="278">
        <f t="shared" si="279"/>
        <v>1</v>
      </c>
      <c r="I8831" s="252" t="s">
        <v>446</v>
      </c>
      <c r="J8831" s="289" t="s">
        <v>446</v>
      </c>
      <c r="K8831" s="278" t="e">
        <f t="shared" si="280"/>
        <v>#N/A</v>
      </c>
      <c r="L8831" s="290">
        <v>43721</v>
      </c>
      <c r="M8831" s="290" t="s">
        <v>3248</v>
      </c>
    </row>
    <row r="8832" spans="1:13" s="269" customFormat="1" ht="15.5" hidden="1" thickTop="1" thickBot="1" x14ac:dyDescent="0.4">
      <c r="A8832" s="283" t="s">
        <v>6876</v>
      </c>
      <c r="B8832" s="284" t="e">
        <f>VLOOKUP(A8832,Lists!B:C,2,FALSE)</f>
        <v>#N/A</v>
      </c>
      <c r="C8832" s="284" t="e">
        <f>VLOOKUP(A8832,Lists!B:D,3,FALSE)</f>
        <v>#N/A</v>
      </c>
      <c r="D8832" s="285" t="s">
        <v>648</v>
      </c>
      <c r="E8832" s="285">
        <v>0</v>
      </c>
      <c r="F8832" s="285" t="s">
        <v>632</v>
      </c>
      <c r="G8832" s="285" t="s">
        <v>732</v>
      </c>
      <c r="H8832" s="278">
        <f t="shared" si="279"/>
        <v>1</v>
      </c>
      <c r="I8832" s="251" t="s">
        <v>446</v>
      </c>
      <c r="J8832" s="285" t="s">
        <v>446</v>
      </c>
      <c r="K8832" s="278" t="e">
        <f t="shared" si="280"/>
        <v>#N/A</v>
      </c>
      <c r="L8832" s="286">
        <v>43721</v>
      </c>
      <c r="M8832" s="286" t="s">
        <v>3248</v>
      </c>
    </row>
    <row r="8833" spans="1:13" s="269" customFormat="1" ht="15.5" hidden="1" thickTop="1" thickBot="1" x14ac:dyDescent="0.4">
      <c r="A8833" s="287" t="s">
        <v>6876</v>
      </c>
      <c r="B8833" s="288" t="e">
        <f>VLOOKUP(A8833,Lists!B:C,2,FALSE)</f>
        <v>#N/A</v>
      </c>
      <c r="C8833" s="288" t="e">
        <f>VLOOKUP(A8833,Lists!B:D,3,FALSE)</f>
        <v>#N/A</v>
      </c>
      <c r="D8833" s="289" t="s">
        <v>649</v>
      </c>
      <c r="E8833" s="289">
        <v>0</v>
      </c>
      <c r="F8833" s="289" t="s">
        <v>632</v>
      </c>
      <c r="G8833" s="289" t="s">
        <v>732</v>
      </c>
      <c r="H8833" s="278">
        <f t="shared" si="279"/>
        <v>1</v>
      </c>
      <c r="I8833" s="252" t="s">
        <v>446</v>
      </c>
      <c r="J8833" s="289" t="s">
        <v>446</v>
      </c>
      <c r="K8833" s="278" t="e">
        <f t="shared" si="280"/>
        <v>#N/A</v>
      </c>
      <c r="L8833" s="290">
        <v>43721</v>
      </c>
      <c r="M8833" s="290" t="s">
        <v>3248</v>
      </c>
    </row>
    <row r="8834" spans="1:13" s="269" customFormat="1" ht="15.5" hidden="1" thickTop="1" thickBot="1" x14ac:dyDescent="0.4">
      <c r="A8834" s="283" t="s">
        <v>6876</v>
      </c>
      <c r="B8834" s="284" t="e">
        <f>VLOOKUP(A8834,Lists!B:C,2,FALSE)</f>
        <v>#N/A</v>
      </c>
      <c r="C8834" s="284" t="e">
        <f>VLOOKUP(A8834,Lists!B:D,3,FALSE)</f>
        <v>#N/A</v>
      </c>
      <c r="D8834" s="285" t="s">
        <v>650</v>
      </c>
      <c r="E8834" s="285">
        <v>0</v>
      </c>
      <c r="F8834" s="285" t="s">
        <v>632</v>
      </c>
      <c r="G8834" s="285" t="s">
        <v>732</v>
      </c>
      <c r="H8834" s="278">
        <f t="shared" si="279"/>
        <v>1</v>
      </c>
      <c r="I8834" s="251" t="s">
        <v>446</v>
      </c>
      <c r="J8834" s="285" t="s">
        <v>446</v>
      </c>
      <c r="K8834" s="278" t="e">
        <f t="shared" si="280"/>
        <v>#N/A</v>
      </c>
      <c r="L8834" s="286">
        <v>43721</v>
      </c>
      <c r="M8834" s="286" t="s">
        <v>3248</v>
      </c>
    </row>
    <row r="8835" spans="1:13" s="269" customFormat="1" ht="15.5" hidden="1" thickTop="1" thickBot="1" x14ac:dyDescent="0.4">
      <c r="A8835" s="287" t="s">
        <v>6876</v>
      </c>
      <c r="B8835" s="288" t="e">
        <f>VLOOKUP(A8835,Lists!B:C,2,FALSE)</f>
        <v>#N/A</v>
      </c>
      <c r="C8835" s="288" t="e">
        <f>VLOOKUP(A8835,Lists!B:D,3,FALSE)</f>
        <v>#N/A</v>
      </c>
      <c r="D8835" s="289" t="s">
        <v>651</v>
      </c>
      <c r="E8835" s="289">
        <v>3</v>
      </c>
      <c r="F8835" s="289" t="s">
        <v>632</v>
      </c>
      <c r="G8835" s="289" t="s">
        <v>732</v>
      </c>
      <c r="H8835" s="278">
        <f t="shared" si="279"/>
        <v>1</v>
      </c>
      <c r="I8835" s="252" t="s">
        <v>446</v>
      </c>
      <c r="J8835" s="289" t="s">
        <v>446</v>
      </c>
      <c r="K8835" s="278" t="e">
        <f t="shared" si="280"/>
        <v>#N/A</v>
      </c>
      <c r="L8835" s="290">
        <v>43721</v>
      </c>
      <c r="M8835" s="290" t="s">
        <v>3248</v>
      </c>
    </row>
    <row r="8836" spans="1:13" s="269" customFormat="1" ht="15.5" hidden="1" thickTop="1" thickBot="1" x14ac:dyDescent="0.4">
      <c r="A8836" s="283" t="s">
        <v>6848</v>
      </c>
      <c r="B8836" s="284" t="str">
        <f>VLOOKUP(A8836,Lists!B:C,2,FALSE)</f>
        <v>BHS002</v>
      </c>
      <c r="C8836" s="284" t="str">
        <f>VLOOKUP(A8836,Lists!B:D,3,FALSE)</f>
        <v>BHS</v>
      </c>
      <c r="D8836" s="285" t="s">
        <v>660</v>
      </c>
      <c r="E8836" s="285">
        <v>3261</v>
      </c>
      <c r="F8836" s="285" t="s">
        <v>5346</v>
      </c>
      <c r="G8836" s="285" t="s">
        <v>731</v>
      </c>
      <c r="H8836" s="278">
        <f t="shared" si="279"/>
        <v>2</v>
      </c>
      <c r="I8836" s="251" t="s">
        <v>7368</v>
      </c>
      <c r="J8836" s="285" t="s">
        <v>7401</v>
      </c>
      <c r="K8836" s="278" t="str">
        <f t="shared" si="280"/>
        <v>BHS002Landmass affected</v>
      </c>
      <c r="L8836" s="286">
        <v>43721</v>
      </c>
      <c r="M8836" s="286" t="s">
        <v>3248</v>
      </c>
    </row>
    <row r="8837" spans="1:13" s="269" customFormat="1" ht="15.5" hidden="1" thickTop="1" thickBot="1" x14ac:dyDescent="0.4">
      <c r="A8837" s="287" t="s">
        <v>6848</v>
      </c>
      <c r="B8837" s="288" t="str">
        <f>VLOOKUP(A8837,Lists!B:C,2,FALSE)</f>
        <v>BHS002</v>
      </c>
      <c r="C8837" s="288" t="str">
        <f>VLOOKUP(A8837,Lists!B:D,3,FALSE)</f>
        <v>BHS</v>
      </c>
      <c r="D8837" s="289" t="s">
        <v>737</v>
      </c>
      <c r="E8837" s="289">
        <v>175810</v>
      </c>
      <c r="F8837" s="289" t="s">
        <v>5346</v>
      </c>
      <c r="G8837" s="289" t="s">
        <v>731</v>
      </c>
      <c r="H8837" s="278">
        <f t="shared" si="279"/>
        <v>2</v>
      </c>
      <c r="I8837" s="252" t="s">
        <v>7368</v>
      </c>
      <c r="J8837" s="289" t="s">
        <v>7402</v>
      </c>
      <c r="K8837" s="278" t="str">
        <f t="shared" si="280"/>
        <v>BHS002People exposed</v>
      </c>
      <c r="L8837" s="290">
        <v>43721</v>
      </c>
      <c r="M8837" s="290" t="s">
        <v>3248</v>
      </c>
    </row>
    <row r="8838" spans="1:13" s="269" customFormat="1" ht="15.5" hidden="1" thickTop="1" thickBot="1" x14ac:dyDescent="0.4">
      <c r="A8838" s="283" t="s">
        <v>6848</v>
      </c>
      <c r="B8838" s="284" t="str">
        <f>VLOOKUP(A8838,Lists!B:C,2,FALSE)</f>
        <v>BHS002</v>
      </c>
      <c r="C8838" s="284" t="str">
        <f>VLOOKUP(A8838,Lists!B:D,3,FALSE)</f>
        <v>BHS</v>
      </c>
      <c r="D8838" s="285" t="s">
        <v>533</v>
      </c>
      <c r="E8838" s="285">
        <v>76268</v>
      </c>
      <c r="F8838" s="285" t="s">
        <v>6856</v>
      </c>
      <c r="G8838" s="285" t="s">
        <v>732</v>
      </c>
      <c r="H8838" s="278">
        <f t="shared" si="279"/>
        <v>1</v>
      </c>
      <c r="I8838" s="251" t="s">
        <v>6862</v>
      </c>
      <c r="J8838" s="285" t="s">
        <v>7399</v>
      </c>
      <c r="K8838" s="278" t="str">
        <f t="shared" si="280"/>
        <v>BHS002People affected</v>
      </c>
      <c r="L8838" s="286">
        <v>43721</v>
      </c>
      <c r="M8838" s="286" t="s">
        <v>3248</v>
      </c>
    </row>
    <row r="8839" spans="1:13" s="269" customFormat="1" ht="15.5" thickTop="1" thickBot="1" x14ac:dyDescent="0.4">
      <c r="A8839" s="287" t="s">
        <v>6848</v>
      </c>
      <c r="B8839" s="288" t="str">
        <f>VLOOKUP(A8839,Lists!B:C,2,FALSE)</f>
        <v>BHS002</v>
      </c>
      <c r="C8839" s="288" t="str">
        <f>VLOOKUP(A8839,Lists!B:D,3,FALSE)</f>
        <v>BHS</v>
      </c>
      <c r="D8839" s="289" t="s">
        <v>666</v>
      </c>
      <c r="E8839" s="289">
        <v>9500</v>
      </c>
      <c r="F8839" s="289" t="s">
        <v>7343</v>
      </c>
      <c r="G8839" s="289" t="s">
        <v>731</v>
      </c>
      <c r="H8839" s="278">
        <f t="shared" si="279"/>
        <v>2</v>
      </c>
      <c r="I8839" s="252" t="s">
        <v>7370</v>
      </c>
      <c r="J8839" s="289" t="s">
        <v>7403</v>
      </c>
      <c r="K8839" s="278" t="str">
        <f t="shared" si="280"/>
        <v>BHS002People displaced</v>
      </c>
      <c r="L8839" s="290">
        <v>43721</v>
      </c>
      <c r="M8839" s="290" t="s">
        <v>3248</v>
      </c>
    </row>
    <row r="8840" spans="1:13" s="269" customFormat="1" ht="15.5" hidden="1" thickTop="1" thickBot="1" x14ac:dyDescent="0.4">
      <c r="A8840" s="283" t="s">
        <v>6848</v>
      </c>
      <c r="B8840" s="284" t="str">
        <f>VLOOKUP(A8840,Lists!B:C,2,FALSE)</f>
        <v>BHS002</v>
      </c>
      <c r="C8840" s="284" t="str">
        <f>VLOOKUP(A8840,Lists!B:D,3,FALSE)</f>
        <v>BHS</v>
      </c>
      <c r="D8840" s="285" t="s">
        <v>5029</v>
      </c>
      <c r="E8840" s="285">
        <v>50</v>
      </c>
      <c r="F8840" s="285" t="s">
        <v>7344</v>
      </c>
      <c r="G8840" s="285" t="s">
        <v>732</v>
      </c>
      <c r="H8840" s="278">
        <f t="shared" si="279"/>
        <v>1</v>
      </c>
      <c r="I8840" s="251" t="s">
        <v>7371</v>
      </c>
      <c r="J8840" s="285" t="s">
        <v>7404</v>
      </c>
      <c r="K8840" s="278" t="str">
        <f t="shared" si="280"/>
        <v>BHS002Fatalities reported</v>
      </c>
      <c r="L8840" s="286">
        <v>43721</v>
      </c>
      <c r="M8840" s="286" t="s">
        <v>3248</v>
      </c>
    </row>
    <row r="8841" spans="1:13" s="269" customFormat="1" ht="15.5" hidden="1" thickTop="1" thickBot="1" x14ac:dyDescent="0.4">
      <c r="A8841" s="287" t="s">
        <v>6848</v>
      </c>
      <c r="B8841" s="288" t="str">
        <f>VLOOKUP(A8841,Lists!B:C,2,FALSE)</f>
        <v>BHS002</v>
      </c>
      <c r="C8841" s="288" t="str">
        <f>VLOOKUP(A8841,Lists!B:D,3,FALSE)</f>
        <v>BHS</v>
      </c>
      <c r="D8841" s="289" t="s">
        <v>5115</v>
      </c>
      <c r="E8841" s="289">
        <v>50</v>
      </c>
      <c r="F8841" s="289" t="s">
        <v>7344</v>
      </c>
      <c r="G8841" s="289" t="s">
        <v>732</v>
      </c>
      <c r="H8841" s="278">
        <f t="shared" si="279"/>
        <v>1</v>
      </c>
      <c r="I8841" s="252" t="s">
        <v>7371</v>
      </c>
      <c r="J8841" s="289" t="s">
        <v>7404</v>
      </c>
      <c r="K8841" s="278" t="str">
        <f t="shared" si="280"/>
        <v>BHS002Fatalities in all crises</v>
      </c>
      <c r="L8841" s="290">
        <v>43721</v>
      </c>
      <c r="M8841" s="290" t="s">
        <v>3248</v>
      </c>
    </row>
    <row r="8842" spans="1:13" s="269" customFormat="1" ht="15.5" hidden="1" thickTop="1" thickBot="1" x14ac:dyDescent="0.4">
      <c r="A8842" s="283" t="s">
        <v>6848</v>
      </c>
      <c r="B8842" s="284" t="str">
        <f>VLOOKUP(A8842,Lists!B:C,2,FALSE)</f>
        <v>BHS002</v>
      </c>
      <c r="C8842" s="284" t="str">
        <f>VLOOKUP(A8842,Lists!B:D,3,FALSE)</f>
        <v>BHS</v>
      </c>
      <c r="D8842" s="285" t="s">
        <v>5109</v>
      </c>
      <c r="E8842" s="285" t="s">
        <v>446</v>
      </c>
      <c r="F8842" s="285" t="s">
        <v>6866</v>
      </c>
      <c r="G8842" s="285" t="s">
        <v>731</v>
      </c>
      <c r="H8842" s="278">
        <f t="shared" si="279"/>
        <v>2</v>
      </c>
      <c r="I8842" s="251" t="s">
        <v>6867</v>
      </c>
      <c r="J8842" s="285" t="s">
        <v>6868</v>
      </c>
      <c r="K8842" s="278" t="str">
        <f t="shared" si="280"/>
        <v>BHS002Buildings destroyed</v>
      </c>
      <c r="L8842" s="286">
        <v>43721</v>
      </c>
      <c r="M8842" s="286" t="s">
        <v>3248</v>
      </c>
    </row>
    <row r="8843" spans="1:13" s="269" customFormat="1" ht="15.5" hidden="1" thickTop="1" thickBot="1" x14ac:dyDescent="0.4">
      <c r="A8843" s="287" t="s">
        <v>6848</v>
      </c>
      <c r="B8843" s="288" t="str">
        <f>VLOOKUP(A8843,Lists!B:C,2,FALSE)</f>
        <v>BHS002</v>
      </c>
      <c r="C8843" s="288" t="str">
        <f>VLOOKUP(A8843,Lists!B:D,3,FALSE)</f>
        <v>BHS</v>
      </c>
      <c r="D8843" s="289" t="s">
        <v>5108</v>
      </c>
      <c r="E8843" s="289" t="s">
        <v>446</v>
      </c>
      <c r="F8843" s="289" t="s">
        <v>6866</v>
      </c>
      <c r="G8843" s="289" t="s">
        <v>731</v>
      </c>
      <c r="H8843" s="278">
        <f t="shared" si="279"/>
        <v>2</v>
      </c>
      <c r="I8843" s="252" t="s">
        <v>6867</v>
      </c>
      <c r="J8843" s="289" t="s">
        <v>6868</v>
      </c>
      <c r="K8843" s="278" t="str">
        <f t="shared" si="280"/>
        <v>BHS002Buildings damaged</v>
      </c>
      <c r="L8843" s="290">
        <v>43721</v>
      </c>
      <c r="M8843" s="290" t="s">
        <v>3248</v>
      </c>
    </row>
    <row r="8844" spans="1:13" s="269" customFormat="1" ht="15.5" hidden="1" thickTop="1" thickBot="1" x14ac:dyDescent="0.4">
      <c r="A8844" s="283" t="s">
        <v>6848</v>
      </c>
      <c r="B8844" s="284" t="str">
        <f>VLOOKUP(A8844,Lists!B:C,2,FALSE)</f>
        <v>BHS002</v>
      </c>
      <c r="C8844" s="284" t="str">
        <f>VLOOKUP(A8844,Lists!B:D,3,FALSE)</f>
        <v>BHS</v>
      </c>
      <c r="D8844" s="285" t="s">
        <v>752</v>
      </c>
      <c r="E8844" s="285">
        <v>15000</v>
      </c>
      <c r="F8844" s="285" t="s">
        <v>7345</v>
      </c>
      <c r="G8844" s="285" t="s">
        <v>731</v>
      </c>
      <c r="H8844" s="278">
        <f t="shared" si="279"/>
        <v>2</v>
      </c>
      <c r="I8844" s="251" t="s">
        <v>7372</v>
      </c>
      <c r="J8844" s="285" t="s">
        <v>7405</v>
      </c>
      <c r="K8844" s="278" t="str">
        <f t="shared" si="280"/>
        <v>BHS002People in Need</v>
      </c>
      <c r="L8844" s="286">
        <v>43721</v>
      </c>
      <c r="M8844" s="286" t="s">
        <v>3248</v>
      </c>
    </row>
    <row r="8845" spans="1:13" s="269" customFormat="1" ht="15.5" hidden="1" thickTop="1" thickBot="1" x14ac:dyDescent="0.4">
      <c r="A8845" s="287" t="s">
        <v>6848</v>
      </c>
      <c r="B8845" s="288" t="str">
        <f>VLOOKUP(A8845,Lists!B:C,2,FALSE)</f>
        <v>BHS002</v>
      </c>
      <c r="C8845" s="288" t="str">
        <f>VLOOKUP(A8845,Lists!B:D,3,FALSE)</f>
        <v>BHS</v>
      </c>
      <c r="D8845" s="289" t="s">
        <v>5110</v>
      </c>
      <c r="E8845" s="289">
        <v>99542</v>
      </c>
      <c r="F8845" s="289" t="s">
        <v>7345</v>
      </c>
      <c r="G8845" s="289" t="s">
        <v>731</v>
      </c>
      <c r="H8845" s="278">
        <f t="shared" si="279"/>
        <v>2</v>
      </c>
      <c r="I8845" s="252" t="s">
        <v>7372</v>
      </c>
      <c r="J8845" s="289" t="s">
        <v>7405</v>
      </c>
      <c r="K8845" s="278" t="str">
        <f t="shared" si="280"/>
        <v>BHS002Minimal humanitarian conditions - Level 1</v>
      </c>
      <c r="L8845" s="290">
        <v>43721</v>
      </c>
      <c r="M8845" s="290" t="s">
        <v>3248</v>
      </c>
    </row>
    <row r="8846" spans="1:13" s="269" customFormat="1" ht="15.5" hidden="1" thickTop="1" thickBot="1" x14ac:dyDescent="0.4">
      <c r="A8846" s="283" t="s">
        <v>6848</v>
      </c>
      <c r="B8846" s="284" t="str">
        <f>VLOOKUP(A8846,Lists!B:C,2,FALSE)</f>
        <v>BHS002</v>
      </c>
      <c r="C8846" s="284" t="str">
        <f>VLOOKUP(A8846,Lists!B:D,3,FALSE)</f>
        <v>BHS</v>
      </c>
      <c r="D8846" s="285" t="s">
        <v>5111</v>
      </c>
      <c r="E8846" s="285">
        <v>61268</v>
      </c>
      <c r="F8846" s="285" t="s">
        <v>7345</v>
      </c>
      <c r="G8846" s="285" t="s">
        <v>731</v>
      </c>
      <c r="H8846" s="278">
        <f t="shared" si="279"/>
        <v>2</v>
      </c>
      <c r="I8846" s="251" t="s">
        <v>7372</v>
      </c>
      <c r="J8846" s="285" t="s">
        <v>7405</v>
      </c>
      <c r="K8846" s="278" t="str">
        <f t="shared" si="280"/>
        <v>BHS002Stressed humanitarian conditions - Level 2</v>
      </c>
      <c r="L8846" s="286">
        <v>43721</v>
      </c>
      <c r="M8846" s="286" t="s">
        <v>3248</v>
      </c>
    </row>
    <row r="8847" spans="1:13" s="269" customFormat="1" ht="15.5" hidden="1" thickTop="1" thickBot="1" x14ac:dyDescent="0.4">
      <c r="A8847" s="287" t="s">
        <v>6848</v>
      </c>
      <c r="B8847" s="288" t="str">
        <f>VLOOKUP(A8847,Lists!B:C,2,FALSE)</f>
        <v>BHS002</v>
      </c>
      <c r="C8847" s="288" t="str">
        <f>VLOOKUP(A8847,Lists!B:D,3,FALSE)</f>
        <v>BHS</v>
      </c>
      <c r="D8847" s="289" t="s">
        <v>5112</v>
      </c>
      <c r="E8847" s="289">
        <v>15000</v>
      </c>
      <c r="F8847" s="289" t="s">
        <v>7345</v>
      </c>
      <c r="G8847" s="289" t="s">
        <v>731</v>
      </c>
      <c r="H8847" s="278">
        <f t="shared" si="279"/>
        <v>2</v>
      </c>
      <c r="I8847" s="252" t="s">
        <v>7372</v>
      </c>
      <c r="J8847" s="289" t="s">
        <v>7405</v>
      </c>
      <c r="K8847" s="278" t="str">
        <f t="shared" si="280"/>
        <v>BHS002Moderate humanitarian conditions - Level 3</v>
      </c>
      <c r="L8847" s="290">
        <v>43721</v>
      </c>
      <c r="M8847" s="290" t="s">
        <v>3248</v>
      </c>
    </row>
    <row r="8848" spans="1:13" s="269" customFormat="1" ht="15.5" hidden="1" thickTop="1" thickBot="1" x14ac:dyDescent="0.4">
      <c r="A8848" s="283" t="s">
        <v>6848</v>
      </c>
      <c r="B8848" s="284" t="str">
        <f>VLOOKUP(A8848,Lists!B:C,2,FALSE)</f>
        <v>BHS002</v>
      </c>
      <c r="C8848" s="284" t="str">
        <f>VLOOKUP(A8848,Lists!B:D,3,FALSE)</f>
        <v>BHS</v>
      </c>
      <c r="D8848" s="285" t="s">
        <v>5113</v>
      </c>
      <c r="E8848" s="285">
        <v>0</v>
      </c>
      <c r="F8848" s="285" t="s">
        <v>7345</v>
      </c>
      <c r="G8848" s="285" t="s">
        <v>731</v>
      </c>
      <c r="H8848" s="278">
        <f t="shared" ref="H8848:H8879" si="281">IF(G8848="x","x",IF(G8848="Low",3,IF(G8848="Medium",2,IF(G8848="High",1,FALSE))))</f>
        <v>2</v>
      </c>
      <c r="I8848" s="251" t="s">
        <v>7372</v>
      </c>
      <c r="J8848" s="285" t="s">
        <v>7405</v>
      </c>
      <c r="K8848" s="278" t="str">
        <f t="shared" ref="K8848:K8879" si="282">B8848&amp;""&amp;D8848</f>
        <v>BHS002Severe humanitarian conditions - Level 4</v>
      </c>
      <c r="L8848" s="286">
        <v>43721</v>
      </c>
      <c r="M8848" s="286" t="s">
        <v>3248</v>
      </c>
    </row>
    <row r="8849" spans="1:13" s="269" customFormat="1" ht="15.5" hidden="1" thickTop="1" thickBot="1" x14ac:dyDescent="0.4">
      <c r="A8849" s="287" t="s">
        <v>6848</v>
      </c>
      <c r="B8849" s="288" t="str">
        <f>VLOOKUP(A8849,Lists!B:C,2,FALSE)</f>
        <v>BHS002</v>
      </c>
      <c r="C8849" s="288" t="str">
        <f>VLOOKUP(A8849,Lists!B:D,3,FALSE)</f>
        <v>BHS</v>
      </c>
      <c r="D8849" s="289" t="s">
        <v>5114</v>
      </c>
      <c r="E8849" s="289">
        <v>0</v>
      </c>
      <c r="F8849" s="289" t="s">
        <v>7345</v>
      </c>
      <c r="G8849" s="289" t="s">
        <v>731</v>
      </c>
      <c r="H8849" s="278">
        <f t="shared" si="281"/>
        <v>2</v>
      </c>
      <c r="I8849" s="252" t="s">
        <v>7372</v>
      </c>
      <c r="J8849" s="289" t="s">
        <v>7405</v>
      </c>
      <c r="K8849" s="278" t="str">
        <f t="shared" si="282"/>
        <v>BHS002Extreme humanitarian conditions - Level 5</v>
      </c>
      <c r="L8849" s="290">
        <v>43721</v>
      </c>
      <c r="M8849" s="290" t="s">
        <v>3248</v>
      </c>
    </row>
    <row r="8850" spans="1:13" s="269" customFormat="1" ht="15.5" hidden="1" thickTop="1" thickBot="1" x14ac:dyDescent="0.4">
      <c r="A8850" s="283" t="s">
        <v>6848</v>
      </c>
      <c r="B8850" s="284" t="str">
        <f>VLOOKUP(A8850,Lists!B:C,2,FALSE)</f>
        <v>BHS002</v>
      </c>
      <c r="C8850" s="284" t="str">
        <f>VLOOKUP(A8850,Lists!B:D,3,FALSE)</f>
        <v>BHS</v>
      </c>
      <c r="D8850" s="285" t="s">
        <v>688</v>
      </c>
      <c r="E8850" s="285">
        <v>4</v>
      </c>
      <c r="F8850" s="285" t="s">
        <v>7346</v>
      </c>
      <c r="G8850" s="285" t="s">
        <v>732</v>
      </c>
      <c r="H8850" s="278">
        <f t="shared" si="281"/>
        <v>1</v>
      </c>
      <c r="I8850" s="251" t="s">
        <v>7373</v>
      </c>
      <c r="J8850" s="285" t="s">
        <v>6874</v>
      </c>
      <c r="K8850" s="278" t="str">
        <f t="shared" si="282"/>
        <v>BHS002Crisis affected groups</v>
      </c>
      <c r="L8850" s="286">
        <v>43721</v>
      </c>
      <c r="M8850" s="286" t="s">
        <v>3248</v>
      </c>
    </row>
    <row r="8851" spans="1:13" s="269" customFormat="1" ht="15.5" hidden="1" thickTop="1" thickBot="1" x14ac:dyDescent="0.4">
      <c r="A8851" s="287" t="s">
        <v>3406</v>
      </c>
      <c r="B8851" s="288" t="e">
        <f>VLOOKUP(A8851,Lists!B:C,2,FALSE)</f>
        <v>#N/A</v>
      </c>
      <c r="C8851" s="288" t="e">
        <f>VLOOKUP(A8851,Lists!B:D,3,FALSE)</f>
        <v>#N/A</v>
      </c>
      <c r="D8851" s="289" t="s">
        <v>522</v>
      </c>
      <c r="E8851" s="289">
        <v>40029013</v>
      </c>
      <c r="F8851" s="289" t="s">
        <v>6892</v>
      </c>
      <c r="G8851" s="289" t="s">
        <v>732</v>
      </c>
      <c r="H8851" s="278">
        <f t="shared" si="281"/>
        <v>1</v>
      </c>
      <c r="I8851" s="252" t="s">
        <v>2480</v>
      </c>
      <c r="J8851" s="289" t="s">
        <v>6891</v>
      </c>
      <c r="K8851" s="278" t="e">
        <f t="shared" si="282"/>
        <v>#N/A</v>
      </c>
      <c r="L8851" s="290">
        <v>43726</v>
      </c>
      <c r="M8851" s="290" t="s">
        <v>3248</v>
      </c>
    </row>
    <row r="8852" spans="1:13" s="269" customFormat="1" ht="15.5" hidden="1" thickTop="1" thickBot="1" x14ac:dyDescent="0.4">
      <c r="A8852" s="283" t="s">
        <v>3407</v>
      </c>
      <c r="B8852" s="284" t="e">
        <f>VLOOKUP(A8852,Lists!B:C,2,FALSE)</f>
        <v>#N/A</v>
      </c>
      <c r="C8852" s="284" t="e">
        <f>VLOOKUP(A8852,Lists!B:D,3,FALSE)</f>
        <v>#N/A</v>
      </c>
      <c r="D8852" s="285" t="s">
        <v>522</v>
      </c>
      <c r="E8852" s="285">
        <v>40029013</v>
      </c>
      <c r="F8852" s="285" t="s">
        <v>6893</v>
      </c>
      <c r="G8852" s="285" t="s">
        <v>732</v>
      </c>
      <c r="H8852" s="278">
        <f t="shared" si="281"/>
        <v>1</v>
      </c>
      <c r="I8852" s="251" t="s">
        <v>2480</v>
      </c>
      <c r="J8852" s="285" t="s">
        <v>6891</v>
      </c>
      <c r="K8852" s="278" t="e">
        <f t="shared" si="282"/>
        <v>#N/A</v>
      </c>
      <c r="L8852" s="286">
        <v>43726</v>
      </c>
      <c r="M8852" s="286" t="s">
        <v>3248</v>
      </c>
    </row>
    <row r="8853" spans="1:13" s="269" customFormat="1" ht="15.5" hidden="1" thickTop="1" thickBot="1" x14ac:dyDescent="0.4">
      <c r="A8853" s="287" t="s">
        <v>2985</v>
      </c>
      <c r="B8853" s="288" t="e">
        <f>VLOOKUP(A8853,Lists!B:C,2,FALSE)</f>
        <v>#N/A</v>
      </c>
      <c r="C8853" s="288" t="e">
        <f>VLOOKUP(A8853,Lists!B:D,3,FALSE)</f>
        <v>#N/A</v>
      </c>
      <c r="D8853" s="289" t="s">
        <v>522</v>
      </c>
      <c r="E8853" s="289">
        <v>40029013</v>
      </c>
      <c r="F8853" s="289" t="s">
        <v>6894</v>
      </c>
      <c r="G8853" s="289" t="s">
        <v>732</v>
      </c>
      <c r="H8853" s="278">
        <f t="shared" si="281"/>
        <v>1</v>
      </c>
      <c r="I8853" s="252" t="s">
        <v>2480</v>
      </c>
      <c r="J8853" s="289" t="s">
        <v>6891</v>
      </c>
      <c r="K8853" s="278" t="e">
        <f t="shared" si="282"/>
        <v>#N/A</v>
      </c>
      <c r="L8853" s="290">
        <v>43726</v>
      </c>
      <c r="M8853" s="290" t="s">
        <v>3248</v>
      </c>
    </row>
    <row r="8854" spans="1:13" s="269" customFormat="1" ht="15.5" hidden="1" thickTop="1" thickBot="1" x14ac:dyDescent="0.4">
      <c r="A8854" s="283" t="s">
        <v>5597</v>
      </c>
      <c r="B8854" s="284" t="e">
        <f>VLOOKUP(A8854,Lists!B:C,2,FALSE)</f>
        <v>#N/A</v>
      </c>
      <c r="C8854" s="284" t="e">
        <f>VLOOKUP(A8854,Lists!B:D,3,FALSE)</f>
        <v>#N/A</v>
      </c>
      <c r="D8854" s="285" t="s">
        <v>522</v>
      </c>
      <c r="E8854" s="285">
        <v>40029013</v>
      </c>
      <c r="F8854" s="285" t="s">
        <v>6895</v>
      </c>
      <c r="G8854" s="285" t="s">
        <v>732</v>
      </c>
      <c r="H8854" s="278">
        <f t="shared" si="281"/>
        <v>1</v>
      </c>
      <c r="I8854" s="251" t="s">
        <v>2480</v>
      </c>
      <c r="J8854" s="285" t="s">
        <v>6891</v>
      </c>
      <c r="K8854" s="278" t="e">
        <f t="shared" si="282"/>
        <v>#N/A</v>
      </c>
      <c r="L8854" s="286">
        <v>43726</v>
      </c>
      <c r="M8854" s="286" t="s">
        <v>3248</v>
      </c>
    </row>
    <row r="8855" spans="1:13" s="269" customFormat="1" ht="15.5" hidden="1" thickTop="1" thickBot="1" x14ac:dyDescent="0.4">
      <c r="A8855" s="287" t="s">
        <v>3406</v>
      </c>
      <c r="B8855" s="288" t="e">
        <f>VLOOKUP(A8855,Lists!B:C,2,FALSE)</f>
        <v>#N/A</v>
      </c>
      <c r="C8855" s="288" t="e">
        <f>VLOOKUP(A8855,Lists!B:D,3,FALSE)</f>
        <v>#N/A</v>
      </c>
      <c r="D8855" s="289" t="s">
        <v>737</v>
      </c>
      <c r="E8855" s="289">
        <v>9653301</v>
      </c>
      <c r="F8855" s="289" t="s">
        <v>6896</v>
      </c>
      <c r="G8855" s="289" t="s">
        <v>731</v>
      </c>
      <c r="H8855" s="278">
        <f t="shared" si="281"/>
        <v>2</v>
      </c>
      <c r="I8855" s="252" t="s">
        <v>6897</v>
      </c>
      <c r="J8855" s="289" t="s">
        <v>6898</v>
      </c>
      <c r="K8855" s="278" t="e">
        <f t="shared" si="282"/>
        <v>#N/A</v>
      </c>
      <c r="L8855" s="290">
        <v>43726</v>
      </c>
      <c r="M8855" s="290" t="s">
        <v>3248</v>
      </c>
    </row>
    <row r="8856" spans="1:13" s="269" customFormat="1" ht="15.5" hidden="1" thickTop="1" thickBot="1" x14ac:dyDescent="0.4">
      <c r="A8856" s="283" t="s">
        <v>3406</v>
      </c>
      <c r="B8856" s="284" t="e">
        <f>VLOOKUP(A8856,Lists!B:C,2,FALSE)</f>
        <v>#N/A</v>
      </c>
      <c r="C8856" s="284" t="e">
        <f>VLOOKUP(A8856,Lists!B:D,3,FALSE)</f>
        <v>#N/A</v>
      </c>
      <c r="D8856" s="285" t="s">
        <v>533</v>
      </c>
      <c r="E8856" s="285">
        <v>3007354</v>
      </c>
      <c r="F8856" s="285" t="s">
        <v>6896</v>
      </c>
      <c r="G8856" s="285" t="s">
        <v>731</v>
      </c>
      <c r="H8856" s="278">
        <f t="shared" si="281"/>
        <v>2</v>
      </c>
      <c r="I8856" s="251" t="s">
        <v>6897</v>
      </c>
      <c r="J8856" s="285" t="s">
        <v>6899</v>
      </c>
      <c r="K8856" s="278" t="e">
        <f t="shared" si="282"/>
        <v>#N/A</v>
      </c>
      <c r="L8856" s="286">
        <v>43726</v>
      </c>
      <c r="M8856" s="286" t="s">
        <v>3248</v>
      </c>
    </row>
    <row r="8857" spans="1:13" s="269" customFormat="1" ht="15.5" thickTop="1" thickBot="1" x14ac:dyDescent="0.4">
      <c r="A8857" s="287" t="s">
        <v>3406</v>
      </c>
      <c r="B8857" s="288" t="e">
        <f>VLOOKUP(A8857,Lists!B:C,2,FALSE)</f>
        <v>#N/A</v>
      </c>
      <c r="C8857" s="288" t="e">
        <f>VLOOKUP(A8857,Lists!B:D,3,FALSE)</f>
        <v>#N/A</v>
      </c>
      <c r="D8857" s="289" t="s">
        <v>666</v>
      </c>
      <c r="E8857" s="289">
        <v>1218751</v>
      </c>
      <c r="F8857" s="289" t="s">
        <v>6900</v>
      </c>
      <c r="G8857" s="289" t="s">
        <v>732</v>
      </c>
      <c r="H8857" s="278">
        <f t="shared" si="281"/>
        <v>1</v>
      </c>
      <c r="I8857" s="252" t="s">
        <v>3374</v>
      </c>
      <c r="J8857" s="289" t="s">
        <v>6901</v>
      </c>
      <c r="K8857" s="278" t="e">
        <f t="shared" si="282"/>
        <v>#N/A</v>
      </c>
      <c r="L8857" s="290">
        <v>43726</v>
      </c>
      <c r="M8857" s="290" t="s">
        <v>3248</v>
      </c>
    </row>
    <row r="8858" spans="1:13" s="269" customFormat="1" ht="15.5" hidden="1" thickTop="1" thickBot="1" x14ac:dyDescent="0.4">
      <c r="A8858" s="283" t="s">
        <v>3406</v>
      </c>
      <c r="B8858" s="284" t="e">
        <f>VLOOKUP(A8858,Lists!B:C,2,FALSE)</f>
        <v>#N/A</v>
      </c>
      <c r="C8858" s="284" t="e">
        <f>VLOOKUP(A8858,Lists!B:D,3,FALSE)</f>
        <v>#N/A</v>
      </c>
      <c r="D8858" s="285" t="s">
        <v>5110</v>
      </c>
      <c r="E8858" s="285">
        <v>6645947</v>
      </c>
      <c r="F8858" s="285" t="s">
        <v>6896</v>
      </c>
      <c r="G8858" s="285" t="s">
        <v>731</v>
      </c>
      <c r="H8858" s="278">
        <f t="shared" si="281"/>
        <v>2</v>
      </c>
      <c r="I8858" s="251" t="s">
        <v>6897</v>
      </c>
      <c r="J8858" s="285" t="s">
        <v>2435</v>
      </c>
      <c r="K8858" s="278" t="e">
        <f t="shared" si="282"/>
        <v>#N/A</v>
      </c>
      <c r="L8858" s="286">
        <v>43726</v>
      </c>
      <c r="M8858" s="286" t="s">
        <v>3248</v>
      </c>
    </row>
    <row r="8859" spans="1:13" s="269" customFormat="1" ht="15.5" hidden="1" thickTop="1" thickBot="1" x14ac:dyDescent="0.4">
      <c r="A8859" s="287" t="s">
        <v>3406</v>
      </c>
      <c r="B8859" s="288" t="e">
        <f>VLOOKUP(A8859,Lists!B:C,2,FALSE)</f>
        <v>#N/A</v>
      </c>
      <c r="C8859" s="288" t="e">
        <f>VLOOKUP(A8859,Lists!B:D,3,FALSE)</f>
        <v>#N/A</v>
      </c>
      <c r="D8859" s="289" t="s">
        <v>5111</v>
      </c>
      <c r="E8859" s="289">
        <v>1313403</v>
      </c>
      <c r="F8859" s="289" t="s">
        <v>6896</v>
      </c>
      <c r="G8859" s="289" t="s">
        <v>731</v>
      </c>
      <c r="H8859" s="278">
        <f t="shared" si="281"/>
        <v>2</v>
      </c>
      <c r="I8859" s="252" t="s">
        <v>6897</v>
      </c>
      <c r="J8859" s="289" t="s">
        <v>2435</v>
      </c>
      <c r="K8859" s="278" t="e">
        <f t="shared" si="282"/>
        <v>#N/A</v>
      </c>
      <c r="L8859" s="290">
        <v>43726</v>
      </c>
      <c r="M8859" s="290" t="s">
        <v>3248</v>
      </c>
    </row>
    <row r="8860" spans="1:13" s="269" customFormat="1" ht="15.5" hidden="1" thickTop="1" thickBot="1" x14ac:dyDescent="0.4">
      <c r="A8860" s="283" t="s">
        <v>3406</v>
      </c>
      <c r="B8860" s="284" t="e">
        <f>VLOOKUP(A8860,Lists!B:C,2,FALSE)</f>
        <v>#N/A</v>
      </c>
      <c r="C8860" s="284" t="e">
        <f>VLOOKUP(A8860,Lists!B:D,3,FALSE)</f>
        <v>#N/A</v>
      </c>
      <c r="D8860" s="285" t="s">
        <v>5112</v>
      </c>
      <c r="E8860" s="285">
        <v>1613700</v>
      </c>
      <c r="F8860" s="285" t="s">
        <v>6896</v>
      </c>
      <c r="G8860" s="285" t="s">
        <v>731</v>
      </c>
      <c r="H8860" s="278">
        <f t="shared" si="281"/>
        <v>2</v>
      </c>
      <c r="I8860" s="251" t="s">
        <v>6897</v>
      </c>
      <c r="J8860" s="285" t="s">
        <v>2435</v>
      </c>
      <c r="K8860" s="278" t="e">
        <f t="shared" si="282"/>
        <v>#N/A</v>
      </c>
      <c r="L8860" s="286">
        <v>43726</v>
      </c>
      <c r="M8860" s="286" t="s">
        <v>3248</v>
      </c>
    </row>
    <row r="8861" spans="1:13" s="269" customFormat="1" ht="15.5" hidden="1" thickTop="1" thickBot="1" x14ac:dyDescent="0.4">
      <c r="A8861" s="287" t="s">
        <v>3406</v>
      </c>
      <c r="B8861" s="288" t="e">
        <f>VLOOKUP(A8861,Lists!B:C,2,FALSE)</f>
        <v>#N/A</v>
      </c>
      <c r="C8861" s="288" t="e">
        <f>VLOOKUP(A8861,Lists!B:D,3,FALSE)</f>
        <v>#N/A</v>
      </c>
      <c r="D8861" s="289" t="s">
        <v>5113</v>
      </c>
      <c r="E8861" s="289">
        <v>80251</v>
      </c>
      <c r="F8861" s="289" t="s">
        <v>6896</v>
      </c>
      <c r="G8861" s="289" t="s">
        <v>731</v>
      </c>
      <c r="H8861" s="278">
        <f t="shared" si="281"/>
        <v>2</v>
      </c>
      <c r="I8861" s="252" t="s">
        <v>6897</v>
      </c>
      <c r="J8861" s="289" t="s">
        <v>2435</v>
      </c>
      <c r="K8861" s="278" t="e">
        <f t="shared" si="282"/>
        <v>#N/A</v>
      </c>
      <c r="L8861" s="290">
        <v>43726</v>
      </c>
      <c r="M8861" s="290" t="s">
        <v>3248</v>
      </c>
    </row>
    <row r="8862" spans="1:13" s="269" customFormat="1" ht="15.5" hidden="1" thickTop="1" thickBot="1" x14ac:dyDescent="0.4">
      <c r="A8862" s="283" t="s">
        <v>3406</v>
      </c>
      <c r="B8862" s="284" t="e">
        <f>VLOOKUP(A8862,Lists!B:C,2,FALSE)</f>
        <v>#N/A</v>
      </c>
      <c r="C8862" s="284" t="e">
        <f>VLOOKUP(A8862,Lists!B:D,3,FALSE)</f>
        <v>#N/A</v>
      </c>
      <c r="D8862" s="285" t="s">
        <v>5114</v>
      </c>
      <c r="E8862" s="285">
        <v>0</v>
      </c>
      <c r="F8862" s="285" t="s">
        <v>6896</v>
      </c>
      <c r="G8862" s="285" t="s">
        <v>731</v>
      </c>
      <c r="H8862" s="278">
        <f t="shared" si="281"/>
        <v>2</v>
      </c>
      <c r="I8862" s="251" t="s">
        <v>6897</v>
      </c>
      <c r="J8862" s="285" t="s">
        <v>2435</v>
      </c>
      <c r="K8862" s="278" t="e">
        <f t="shared" si="282"/>
        <v>#N/A</v>
      </c>
      <c r="L8862" s="286">
        <v>43726</v>
      </c>
      <c r="M8862" s="286" t="s">
        <v>3248</v>
      </c>
    </row>
    <row r="8863" spans="1:13" s="269" customFormat="1" ht="15.5" hidden="1" thickTop="1" thickBot="1" x14ac:dyDescent="0.4">
      <c r="A8863" s="287" t="s">
        <v>3407</v>
      </c>
      <c r="B8863" s="288" t="e">
        <f>VLOOKUP(A8863,Lists!B:C,2,FALSE)</f>
        <v>#N/A</v>
      </c>
      <c r="C8863" s="288" t="e">
        <f>VLOOKUP(A8863,Lists!B:D,3,FALSE)</f>
        <v>#N/A</v>
      </c>
      <c r="D8863" s="289" t="s">
        <v>737</v>
      </c>
      <c r="E8863" s="289">
        <v>3352840</v>
      </c>
      <c r="F8863" s="289" t="s">
        <v>6910</v>
      </c>
      <c r="G8863" s="289" t="s">
        <v>731</v>
      </c>
      <c r="H8863" s="278">
        <f t="shared" si="281"/>
        <v>2</v>
      </c>
      <c r="I8863" s="252" t="s">
        <v>3865</v>
      </c>
      <c r="J8863" s="289" t="s">
        <v>6914</v>
      </c>
      <c r="K8863" s="278" t="e">
        <f t="shared" si="282"/>
        <v>#N/A</v>
      </c>
      <c r="L8863" s="290">
        <v>43726</v>
      </c>
      <c r="M8863" s="290" t="s">
        <v>3248</v>
      </c>
    </row>
    <row r="8864" spans="1:13" s="269" customFormat="1" ht="15.5" hidden="1" thickTop="1" thickBot="1" x14ac:dyDescent="0.4">
      <c r="A8864" s="283" t="s">
        <v>3407</v>
      </c>
      <c r="B8864" s="284" t="e">
        <f>VLOOKUP(A8864,Lists!B:C,2,FALSE)</f>
        <v>#N/A</v>
      </c>
      <c r="C8864" s="284" t="e">
        <f>VLOOKUP(A8864,Lists!B:D,3,FALSE)</f>
        <v>#N/A</v>
      </c>
      <c r="D8864" s="285" t="s">
        <v>533</v>
      </c>
      <c r="E8864" s="285">
        <v>842640</v>
      </c>
      <c r="F8864" s="285" t="s">
        <v>6911</v>
      </c>
      <c r="G8864" s="285" t="s">
        <v>731</v>
      </c>
      <c r="H8864" s="278">
        <f t="shared" si="281"/>
        <v>2</v>
      </c>
      <c r="I8864" s="251" t="s">
        <v>5324</v>
      </c>
      <c r="J8864" s="285" t="s">
        <v>6915</v>
      </c>
      <c r="K8864" s="278" t="e">
        <f t="shared" si="282"/>
        <v>#N/A</v>
      </c>
      <c r="L8864" s="286">
        <v>43726</v>
      </c>
      <c r="M8864" s="286" t="s">
        <v>3248</v>
      </c>
    </row>
    <row r="8865" spans="1:13" s="269" customFormat="1" ht="15.5" thickTop="1" thickBot="1" x14ac:dyDescent="0.4">
      <c r="A8865" s="287" t="s">
        <v>3407</v>
      </c>
      <c r="B8865" s="288" t="e">
        <f>VLOOKUP(A8865,Lists!B:C,2,FALSE)</f>
        <v>#N/A</v>
      </c>
      <c r="C8865" s="288" t="e">
        <f>VLOOKUP(A8865,Lists!B:D,3,FALSE)</f>
        <v>#N/A</v>
      </c>
      <c r="D8865" s="289" t="s">
        <v>666</v>
      </c>
      <c r="E8865" s="289">
        <v>842640</v>
      </c>
      <c r="F8865" s="289" t="s">
        <v>6912</v>
      </c>
      <c r="G8865" s="289" t="s">
        <v>731</v>
      </c>
      <c r="H8865" s="278">
        <f t="shared" si="281"/>
        <v>2</v>
      </c>
      <c r="I8865" s="252" t="s">
        <v>6913</v>
      </c>
      <c r="J8865" s="289" t="s">
        <v>6916</v>
      </c>
      <c r="K8865" s="278" t="e">
        <f t="shared" si="282"/>
        <v>#N/A</v>
      </c>
      <c r="L8865" s="290">
        <v>43726</v>
      </c>
      <c r="M8865" s="290" t="s">
        <v>3248</v>
      </c>
    </row>
    <row r="8866" spans="1:13" s="269" customFormat="1" ht="15.5" hidden="1" thickTop="1" thickBot="1" x14ac:dyDescent="0.4">
      <c r="A8866" s="283" t="s">
        <v>3407</v>
      </c>
      <c r="B8866" s="284" t="e">
        <f>VLOOKUP(A8866,Lists!B:C,2,FALSE)</f>
        <v>#N/A</v>
      </c>
      <c r="C8866" s="284" t="e">
        <f>VLOOKUP(A8866,Lists!B:D,3,FALSE)</f>
        <v>#N/A</v>
      </c>
      <c r="D8866" s="285" t="s">
        <v>5110</v>
      </c>
      <c r="E8866" s="285">
        <v>251200</v>
      </c>
      <c r="F8866" s="285" t="s">
        <v>6917</v>
      </c>
      <c r="G8866" s="285" t="s">
        <v>731</v>
      </c>
      <c r="H8866" s="278">
        <f t="shared" si="281"/>
        <v>2</v>
      </c>
      <c r="I8866" s="251" t="s">
        <v>6923</v>
      </c>
      <c r="J8866" s="285" t="s">
        <v>6922</v>
      </c>
      <c r="K8866" s="278" t="e">
        <f t="shared" si="282"/>
        <v>#N/A</v>
      </c>
      <c r="L8866" s="286">
        <v>43726</v>
      </c>
      <c r="M8866" s="286" t="s">
        <v>3248</v>
      </c>
    </row>
    <row r="8867" spans="1:13" s="269" customFormat="1" ht="15.5" hidden="1" thickTop="1" thickBot="1" x14ac:dyDescent="0.4">
      <c r="A8867" s="287" t="s">
        <v>3407</v>
      </c>
      <c r="B8867" s="288" t="e">
        <f>VLOOKUP(A8867,Lists!B:C,2,FALSE)</f>
        <v>#N/A</v>
      </c>
      <c r="C8867" s="288" t="e">
        <f>VLOOKUP(A8867,Lists!B:D,3,FALSE)</f>
        <v>#N/A</v>
      </c>
      <c r="D8867" s="289" t="s">
        <v>5111</v>
      </c>
      <c r="E8867" s="289">
        <v>0</v>
      </c>
      <c r="F8867" s="289" t="s">
        <v>6918</v>
      </c>
      <c r="G8867" s="289" t="s">
        <v>731</v>
      </c>
      <c r="H8867" s="278">
        <f t="shared" si="281"/>
        <v>2</v>
      </c>
      <c r="I8867" s="252" t="s">
        <v>6923</v>
      </c>
      <c r="J8867" s="289" t="s">
        <v>6922</v>
      </c>
      <c r="K8867" s="278" t="e">
        <f t="shared" si="282"/>
        <v>#N/A</v>
      </c>
      <c r="L8867" s="290">
        <v>43726</v>
      </c>
      <c r="M8867" s="290" t="s">
        <v>3248</v>
      </c>
    </row>
    <row r="8868" spans="1:13" s="269" customFormat="1" ht="15.5" hidden="1" thickTop="1" thickBot="1" x14ac:dyDescent="0.4">
      <c r="A8868" s="283" t="s">
        <v>3407</v>
      </c>
      <c r="B8868" s="284" t="e">
        <f>VLOOKUP(A8868,Lists!B:C,2,FALSE)</f>
        <v>#N/A</v>
      </c>
      <c r="C8868" s="284" t="e">
        <f>VLOOKUP(A8868,Lists!B:D,3,FALSE)</f>
        <v>#N/A</v>
      </c>
      <c r="D8868" s="285" t="s">
        <v>5112</v>
      </c>
      <c r="E8868" s="285">
        <v>817361</v>
      </c>
      <c r="F8868" s="285" t="s">
        <v>6919</v>
      </c>
      <c r="G8868" s="285" t="s">
        <v>730</v>
      </c>
      <c r="H8868" s="278">
        <f t="shared" si="281"/>
        <v>3</v>
      </c>
      <c r="I8868" s="251" t="s">
        <v>6923</v>
      </c>
      <c r="J8868" s="285" t="s">
        <v>6922</v>
      </c>
      <c r="K8868" s="278" t="e">
        <f t="shared" si="282"/>
        <v>#N/A</v>
      </c>
      <c r="L8868" s="286">
        <v>43726</v>
      </c>
      <c r="M8868" s="286" t="s">
        <v>3248</v>
      </c>
    </row>
    <row r="8869" spans="1:13" s="269" customFormat="1" ht="15.5" hidden="1" thickTop="1" thickBot="1" x14ac:dyDescent="0.4">
      <c r="A8869" s="287" t="s">
        <v>3407</v>
      </c>
      <c r="B8869" s="288" t="e">
        <f>VLOOKUP(A8869,Lists!B:C,2,FALSE)</f>
        <v>#N/A</v>
      </c>
      <c r="C8869" s="288" t="e">
        <f>VLOOKUP(A8869,Lists!B:D,3,FALSE)</f>
        <v>#N/A</v>
      </c>
      <c r="D8869" s="289" t="s">
        <v>5113</v>
      </c>
      <c r="E8869" s="289">
        <v>25279</v>
      </c>
      <c r="F8869" s="289" t="s">
        <v>6920</v>
      </c>
      <c r="G8869" s="289" t="s">
        <v>731</v>
      </c>
      <c r="H8869" s="278">
        <f t="shared" si="281"/>
        <v>2</v>
      </c>
      <c r="I8869" s="252" t="s">
        <v>6923</v>
      </c>
      <c r="J8869" s="289" t="s">
        <v>6922</v>
      </c>
      <c r="K8869" s="278" t="e">
        <f t="shared" si="282"/>
        <v>#N/A</v>
      </c>
      <c r="L8869" s="290">
        <v>43726</v>
      </c>
      <c r="M8869" s="290" t="s">
        <v>3248</v>
      </c>
    </row>
    <row r="8870" spans="1:13" s="269" customFormat="1" ht="15.5" hidden="1" thickTop="1" thickBot="1" x14ac:dyDescent="0.4">
      <c r="A8870" s="283" t="s">
        <v>3407</v>
      </c>
      <c r="B8870" s="284" t="e">
        <f>VLOOKUP(A8870,Lists!B:C,2,FALSE)</f>
        <v>#N/A</v>
      </c>
      <c r="C8870" s="284" t="e">
        <f>VLOOKUP(A8870,Lists!B:D,3,FALSE)</f>
        <v>#N/A</v>
      </c>
      <c r="D8870" s="285" t="s">
        <v>5114</v>
      </c>
      <c r="E8870" s="285">
        <v>0</v>
      </c>
      <c r="F8870" s="285" t="s">
        <v>6921</v>
      </c>
      <c r="G8870" s="285" t="s">
        <v>731</v>
      </c>
      <c r="H8870" s="278">
        <f t="shared" si="281"/>
        <v>2</v>
      </c>
      <c r="I8870" s="251" t="s">
        <v>6923</v>
      </c>
      <c r="J8870" s="285" t="s">
        <v>6922</v>
      </c>
      <c r="K8870" s="278" t="e">
        <f t="shared" si="282"/>
        <v>#N/A</v>
      </c>
      <c r="L8870" s="286">
        <v>43726</v>
      </c>
      <c r="M8870" s="286" t="s">
        <v>3248</v>
      </c>
    </row>
    <row r="8871" spans="1:13" s="269" customFormat="1" ht="15.5" hidden="1" thickTop="1" thickBot="1" x14ac:dyDescent="0.4">
      <c r="A8871" s="287" t="s">
        <v>2985</v>
      </c>
      <c r="B8871" s="288" t="e">
        <f>VLOOKUP(A8871,Lists!B:C,2,FALSE)</f>
        <v>#N/A</v>
      </c>
      <c r="C8871" s="288" t="e">
        <f>VLOOKUP(A8871,Lists!B:D,3,FALSE)</f>
        <v>#N/A</v>
      </c>
      <c r="D8871" s="289" t="s">
        <v>737</v>
      </c>
      <c r="E8871" s="289">
        <v>3725161</v>
      </c>
      <c r="F8871" s="289" t="s">
        <v>6924</v>
      </c>
      <c r="G8871" s="289" t="s">
        <v>731</v>
      </c>
      <c r="H8871" s="278">
        <f t="shared" si="281"/>
        <v>2</v>
      </c>
      <c r="I8871" s="252" t="s">
        <v>2483</v>
      </c>
      <c r="J8871" s="289" t="s">
        <v>6925</v>
      </c>
      <c r="K8871" s="278" t="e">
        <f t="shared" si="282"/>
        <v>#N/A</v>
      </c>
      <c r="L8871" s="290">
        <v>43726</v>
      </c>
      <c r="M8871" s="290" t="s">
        <v>3248</v>
      </c>
    </row>
    <row r="8872" spans="1:13" s="269" customFormat="1" ht="15.5" hidden="1" thickTop="1" thickBot="1" x14ac:dyDescent="0.4">
      <c r="A8872" s="283" t="s">
        <v>2985</v>
      </c>
      <c r="B8872" s="284" t="e">
        <f>VLOOKUP(A8872,Lists!B:C,2,FALSE)</f>
        <v>#N/A</v>
      </c>
      <c r="C8872" s="284" t="e">
        <f>VLOOKUP(A8872,Lists!B:D,3,FALSE)</f>
        <v>#N/A</v>
      </c>
      <c r="D8872" s="285" t="s">
        <v>533</v>
      </c>
      <c r="E8872" s="285">
        <v>376111</v>
      </c>
      <c r="F8872" s="285" t="s">
        <v>6911</v>
      </c>
      <c r="G8872" s="285" t="s">
        <v>731</v>
      </c>
      <c r="H8872" s="278">
        <f t="shared" si="281"/>
        <v>2</v>
      </c>
      <c r="I8872" s="251" t="s">
        <v>3374</v>
      </c>
      <c r="J8872" s="285" t="s">
        <v>6915</v>
      </c>
      <c r="K8872" s="278" t="e">
        <f t="shared" si="282"/>
        <v>#N/A</v>
      </c>
      <c r="L8872" s="286">
        <v>43726</v>
      </c>
      <c r="M8872" s="286" t="s">
        <v>3248</v>
      </c>
    </row>
    <row r="8873" spans="1:13" s="269" customFormat="1" ht="15.5" thickTop="1" thickBot="1" x14ac:dyDescent="0.4">
      <c r="A8873" s="287" t="s">
        <v>2985</v>
      </c>
      <c r="B8873" s="288" t="e">
        <f>VLOOKUP(A8873,Lists!B:C,2,FALSE)</f>
        <v>#N/A</v>
      </c>
      <c r="C8873" s="288" t="e">
        <f>VLOOKUP(A8873,Lists!B:D,3,FALSE)</f>
        <v>#N/A</v>
      </c>
      <c r="D8873" s="289" t="s">
        <v>666</v>
      </c>
      <c r="E8873" s="289">
        <v>376111</v>
      </c>
      <c r="F8873" s="289" t="s">
        <v>6912</v>
      </c>
      <c r="G8873" s="289" t="s">
        <v>731</v>
      </c>
      <c r="H8873" s="278">
        <f t="shared" si="281"/>
        <v>2</v>
      </c>
      <c r="I8873" s="252" t="s">
        <v>3374</v>
      </c>
      <c r="J8873" s="289" t="s">
        <v>3875</v>
      </c>
      <c r="K8873" s="278" t="e">
        <f t="shared" si="282"/>
        <v>#N/A</v>
      </c>
      <c r="L8873" s="290">
        <v>43726</v>
      </c>
      <c r="M8873" s="290" t="s">
        <v>3248</v>
      </c>
    </row>
    <row r="8874" spans="1:13" s="269" customFormat="1" ht="15.5" hidden="1" thickTop="1" thickBot="1" x14ac:dyDescent="0.4">
      <c r="A8874" s="283" t="s">
        <v>2985</v>
      </c>
      <c r="B8874" s="284" t="e">
        <f>VLOOKUP(A8874,Lists!B:C,2,FALSE)</f>
        <v>#N/A</v>
      </c>
      <c r="C8874" s="284" t="e">
        <f>VLOOKUP(A8874,Lists!B:D,3,FALSE)</f>
        <v>#N/A</v>
      </c>
      <c r="D8874" s="285" t="s">
        <v>5110</v>
      </c>
      <c r="E8874" s="285">
        <v>3349050</v>
      </c>
      <c r="F8874" s="285" t="s">
        <v>6917</v>
      </c>
      <c r="G8874" s="285" t="s">
        <v>731</v>
      </c>
      <c r="H8874" s="278">
        <f t="shared" si="281"/>
        <v>2</v>
      </c>
      <c r="I8874" s="251" t="s">
        <v>6923</v>
      </c>
      <c r="J8874" s="285" t="s">
        <v>6926</v>
      </c>
      <c r="K8874" s="278" t="e">
        <f t="shared" si="282"/>
        <v>#N/A</v>
      </c>
      <c r="L8874" s="286">
        <v>43726</v>
      </c>
      <c r="M8874" s="286" t="s">
        <v>3248</v>
      </c>
    </row>
    <row r="8875" spans="1:13" s="269" customFormat="1" ht="15.5" hidden="1" thickTop="1" thickBot="1" x14ac:dyDescent="0.4">
      <c r="A8875" s="287" t="s">
        <v>2985</v>
      </c>
      <c r="B8875" s="288" t="e">
        <f>VLOOKUP(A8875,Lists!B:C,2,FALSE)</f>
        <v>#N/A</v>
      </c>
      <c r="C8875" s="288" t="e">
        <f>VLOOKUP(A8875,Lists!B:D,3,FALSE)</f>
        <v>#N/A</v>
      </c>
      <c r="D8875" s="289" t="s">
        <v>5111</v>
      </c>
      <c r="E8875" s="289">
        <v>0</v>
      </c>
      <c r="F8875" s="289" t="s">
        <v>6918</v>
      </c>
      <c r="G8875" s="289" t="s">
        <v>731</v>
      </c>
      <c r="H8875" s="278">
        <f t="shared" si="281"/>
        <v>2</v>
      </c>
      <c r="I8875" s="252" t="s">
        <v>6923</v>
      </c>
      <c r="J8875" s="289" t="s">
        <v>6926</v>
      </c>
      <c r="K8875" s="278" t="e">
        <f t="shared" si="282"/>
        <v>#N/A</v>
      </c>
      <c r="L8875" s="290">
        <v>43726</v>
      </c>
      <c r="M8875" s="290" t="s">
        <v>3248</v>
      </c>
    </row>
    <row r="8876" spans="1:13" s="269" customFormat="1" ht="15.5" hidden="1" thickTop="1" thickBot="1" x14ac:dyDescent="0.4">
      <c r="A8876" s="283" t="s">
        <v>2985</v>
      </c>
      <c r="B8876" s="284" t="e">
        <f>VLOOKUP(A8876,Lists!B:C,2,FALSE)</f>
        <v>#N/A</v>
      </c>
      <c r="C8876" s="284" t="e">
        <f>VLOOKUP(A8876,Lists!B:D,3,FALSE)</f>
        <v>#N/A</v>
      </c>
      <c r="D8876" s="285" t="s">
        <v>5112</v>
      </c>
      <c r="E8876" s="285">
        <v>33479</v>
      </c>
      <c r="F8876" s="285" t="s">
        <v>6919</v>
      </c>
      <c r="G8876" s="285" t="s">
        <v>730</v>
      </c>
      <c r="H8876" s="278">
        <f t="shared" si="281"/>
        <v>3</v>
      </c>
      <c r="I8876" s="251" t="s">
        <v>6923</v>
      </c>
      <c r="J8876" s="285" t="s">
        <v>6926</v>
      </c>
      <c r="K8876" s="278" t="e">
        <f t="shared" si="282"/>
        <v>#N/A</v>
      </c>
      <c r="L8876" s="286">
        <v>43726</v>
      </c>
      <c r="M8876" s="286" t="s">
        <v>3248</v>
      </c>
    </row>
    <row r="8877" spans="1:13" s="269" customFormat="1" ht="15.5" hidden="1" thickTop="1" thickBot="1" x14ac:dyDescent="0.4">
      <c r="A8877" s="287" t="s">
        <v>2985</v>
      </c>
      <c r="B8877" s="288" t="e">
        <f>VLOOKUP(A8877,Lists!B:C,2,FALSE)</f>
        <v>#N/A</v>
      </c>
      <c r="C8877" s="288" t="e">
        <f>VLOOKUP(A8877,Lists!B:D,3,FALSE)</f>
        <v>#N/A</v>
      </c>
      <c r="D8877" s="289" t="s">
        <v>5113</v>
      </c>
      <c r="E8877" s="289">
        <v>41372</v>
      </c>
      <c r="F8877" s="289" t="s">
        <v>6920</v>
      </c>
      <c r="G8877" s="289" t="s">
        <v>731</v>
      </c>
      <c r="H8877" s="278">
        <f t="shared" si="281"/>
        <v>2</v>
      </c>
      <c r="I8877" s="252" t="s">
        <v>6923</v>
      </c>
      <c r="J8877" s="289" t="s">
        <v>6926</v>
      </c>
      <c r="K8877" s="278" t="e">
        <f t="shared" si="282"/>
        <v>#N/A</v>
      </c>
      <c r="L8877" s="290">
        <v>43726</v>
      </c>
      <c r="M8877" s="290" t="s">
        <v>3248</v>
      </c>
    </row>
    <row r="8878" spans="1:13" s="269" customFormat="1" ht="15.5" hidden="1" thickTop="1" thickBot="1" x14ac:dyDescent="0.4">
      <c r="A8878" s="283" t="s">
        <v>2985</v>
      </c>
      <c r="B8878" s="284" t="e">
        <f>VLOOKUP(A8878,Lists!B:C,2,FALSE)</f>
        <v>#N/A</v>
      </c>
      <c r="C8878" s="284" t="e">
        <f>VLOOKUP(A8878,Lists!B:D,3,FALSE)</f>
        <v>#N/A</v>
      </c>
      <c r="D8878" s="285" t="s">
        <v>5114</v>
      </c>
      <c r="E8878" s="285">
        <v>0</v>
      </c>
      <c r="F8878" s="285" t="s">
        <v>6921</v>
      </c>
      <c r="G8878" s="285" t="s">
        <v>731</v>
      </c>
      <c r="H8878" s="278">
        <f t="shared" si="281"/>
        <v>2</v>
      </c>
      <c r="I8878" s="251" t="s">
        <v>6923</v>
      </c>
      <c r="J8878" s="285" t="s">
        <v>6926</v>
      </c>
      <c r="K8878" s="278" t="e">
        <f t="shared" si="282"/>
        <v>#N/A</v>
      </c>
      <c r="L8878" s="286">
        <v>43726</v>
      </c>
      <c r="M8878" s="286" t="s">
        <v>3248</v>
      </c>
    </row>
    <row r="8879" spans="1:13" s="269" customFormat="1" ht="15.5" hidden="1" thickTop="1" thickBot="1" x14ac:dyDescent="0.4">
      <c r="A8879" s="287" t="s">
        <v>5597</v>
      </c>
      <c r="B8879" s="288" t="e">
        <f>VLOOKUP(A8879,Lists!B:C,2,FALSE)</f>
        <v>#N/A</v>
      </c>
      <c r="C8879" s="288" t="e">
        <f>VLOOKUP(A8879,Lists!B:D,3,FALSE)</f>
        <v>#N/A</v>
      </c>
      <c r="D8879" s="289" t="s">
        <v>5110</v>
      </c>
      <c r="E8879" s="289">
        <v>786697</v>
      </c>
      <c r="F8879" s="289" t="s">
        <v>6929</v>
      </c>
      <c r="G8879" s="289" t="s">
        <v>731</v>
      </c>
      <c r="H8879" s="278">
        <f t="shared" si="281"/>
        <v>2</v>
      </c>
      <c r="I8879" s="252" t="s">
        <v>6928</v>
      </c>
      <c r="J8879" s="289" t="s">
        <v>6927</v>
      </c>
      <c r="K8879" s="278" t="e">
        <f t="shared" si="282"/>
        <v>#N/A</v>
      </c>
      <c r="L8879" s="290">
        <v>43726</v>
      </c>
      <c r="M8879" s="290" t="s">
        <v>3248</v>
      </c>
    </row>
    <row r="8880" spans="1:13" s="269" customFormat="1" ht="15.5" hidden="1" thickTop="1" thickBot="1" x14ac:dyDescent="0.4">
      <c r="A8880" s="283" t="s">
        <v>5597</v>
      </c>
      <c r="B8880" s="284" t="e">
        <f>VLOOKUP(A8880,Lists!B:C,2,FALSE)</f>
        <v>#N/A</v>
      </c>
      <c r="C8880" s="284" t="e">
        <f>VLOOKUP(A8880,Lists!B:D,3,FALSE)</f>
        <v>#N/A</v>
      </c>
      <c r="D8880" s="285" t="s">
        <v>5111</v>
      </c>
      <c r="E8880" s="285">
        <v>1313403</v>
      </c>
      <c r="F8880" s="285" t="s">
        <v>6930</v>
      </c>
      <c r="G8880" s="285" t="s">
        <v>731</v>
      </c>
      <c r="H8880" s="278">
        <f t="shared" ref="H8880:H8911" si="283">IF(G8880="x","x",IF(G8880="Low",3,IF(G8880="Medium",2,IF(G8880="High",1,FALSE))))</f>
        <v>2</v>
      </c>
      <c r="I8880" s="251" t="s">
        <v>6934</v>
      </c>
      <c r="J8880" s="285" t="s">
        <v>6927</v>
      </c>
      <c r="K8880" s="278" t="e">
        <f t="shared" ref="K8880:K8911" si="284">B8880&amp;""&amp;D8880</f>
        <v>#N/A</v>
      </c>
      <c r="L8880" s="286">
        <v>43726</v>
      </c>
      <c r="M8880" s="286" t="s">
        <v>3248</v>
      </c>
    </row>
    <row r="8881" spans="1:13" s="269" customFormat="1" ht="15.5" hidden="1" thickTop="1" thickBot="1" x14ac:dyDescent="0.4">
      <c r="A8881" s="287" t="s">
        <v>5597</v>
      </c>
      <c r="B8881" s="288" t="e">
        <f>VLOOKUP(A8881,Lists!B:C,2,FALSE)</f>
        <v>#N/A</v>
      </c>
      <c r="C8881" s="288" t="e">
        <f>VLOOKUP(A8881,Lists!B:D,3,FALSE)</f>
        <v>#N/A</v>
      </c>
      <c r="D8881" s="289" t="s">
        <v>5112</v>
      </c>
      <c r="E8881" s="289">
        <v>461600</v>
      </c>
      <c r="F8881" s="289" t="s">
        <v>6931</v>
      </c>
      <c r="G8881" s="289" t="s">
        <v>731</v>
      </c>
      <c r="H8881" s="278">
        <f t="shared" si="283"/>
        <v>2</v>
      </c>
      <c r="I8881" s="252" t="s">
        <v>6935</v>
      </c>
      <c r="J8881" s="289" t="s">
        <v>6927</v>
      </c>
      <c r="K8881" s="278" t="e">
        <f t="shared" si="284"/>
        <v>#N/A</v>
      </c>
      <c r="L8881" s="290">
        <v>43726</v>
      </c>
      <c r="M8881" s="290" t="s">
        <v>3248</v>
      </c>
    </row>
    <row r="8882" spans="1:13" s="269" customFormat="1" ht="15.5" hidden="1" thickTop="1" thickBot="1" x14ac:dyDescent="0.4">
      <c r="A8882" s="283" t="s">
        <v>5597</v>
      </c>
      <c r="B8882" s="284" t="e">
        <f>VLOOKUP(A8882,Lists!B:C,2,FALSE)</f>
        <v>#N/A</v>
      </c>
      <c r="C8882" s="284" t="e">
        <f>VLOOKUP(A8882,Lists!B:D,3,FALSE)</f>
        <v>#N/A</v>
      </c>
      <c r="D8882" s="285" t="s">
        <v>5113</v>
      </c>
      <c r="E8882" s="285">
        <v>13600</v>
      </c>
      <c r="F8882" s="285" t="s">
        <v>6932</v>
      </c>
      <c r="G8882" s="285" t="s">
        <v>731</v>
      </c>
      <c r="H8882" s="278">
        <f t="shared" si="283"/>
        <v>2</v>
      </c>
      <c r="I8882" s="251" t="s">
        <v>6936</v>
      </c>
      <c r="J8882" s="285" t="s">
        <v>6927</v>
      </c>
      <c r="K8882" s="278" t="e">
        <f t="shared" si="284"/>
        <v>#N/A</v>
      </c>
      <c r="L8882" s="286">
        <v>43726</v>
      </c>
      <c r="M8882" s="286" t="s">
        <v>3248</v>
      </c>
    </row>
    <row r="8883" spans="1:13" s="269" customFormat="1" ht="15.5" hidden="1" thickTop="1" thickBot="1" x14ac:dyDescent="0.4">
      <c r="A8883" s="287" t="s">
        <v>5597</v>
      </c>
      <c r="B8883" s="288" t="e">
        <f>VLOOKUP(A8883,Lists!B:C,2,FALSE)</f>
        <v>#N/A</v>
      </c>
      <c r="C8883" s="288" t="e">
        <f>VLOOKUP(A8883,Lists!B:D,3,FALSE)</f>
        <v>#N/A</v>
      </c>
      <c r="D8883" s="289" t="s">
        <v>5114</v>
      </c>
      <c r="E8883" s="289">
        <v>0</v>
      </c>
      <c r="F8883" s="289" t="s">
        <v>6933</v>
      </c>
      <c r="G8883" s="289" t="s">
        <v>731</v>
      </c>
      <c r="H8883" s="278">
        <f t="shared" si="283"/>
        <v>2</v>
      </c>
      <c r="I8883" s="252" t="s">
        <v>6937</v>
      </c>
      <c r="J8883" s="289" t="s">
        <v>6927</v>
      </c>
      <c r="K8883" s="278" t="e">
        <f t="shared" si="284"/>
        <v>#N/A</v>
      </c>
      <c r="L8883" s="290">
        <v>43726</v>
      </c>
      <c r="M8883" s="290" t="s">
        <v>3248</v>
      </c>
    </row>
    <row r="8884" spans="1:13" s="269" customFormat="1" ht="15.5" hidden="1" thickTop="1" thickBot="1" x14ac:dyDescent="0.4">
      <c r="A8884" s="283" t="s">
        <v>3406</v>
      </c>
      <c r="B8884" s="284" t="e">
        <f>VLOOKUP(A8884,Lists!B:C,2,FALSE)</f>
        <v>#N/A</v>
      </c>
      <c r="C8884" s="284" t="e">
        <f>VLOOKUP(A8884,Lists!B:D,3,FALSE)</f>
        <v>#N/A</v>
      </c>
      <c r="D8884" s="285" t="s">
        <v>5029</v>
      </c>
      <c r="E8884" s="285">
        <v>0</v>
      </c>
      <c r="F8884" s="285" t="s">
        <v>6902</v>
      </c>
      <c r="G8884" s="285" t="s">
        <v>732</v>
      </c>
      <c r="H8884" s="278">
        <f t="shared" si="283"/>
        <v>1</v>
      </c>
      <c r="I8884" s="251" t="s">
        <v>1354</v>
      </c>
      <c r="J8884" s="285" t="s">
        <v>5899</v>
      </c>
      <c r="K8884" s="278" t="e">
        <f t="shared" si="284"/>
        <v>#N/A</v>
      </c>
      <c r="L8884" s="286">
        <v>43726</v>
      </c>
      <c r="M8884" s="286" t="s">
        <v>3248</v>
      </c>
    </row>
    <row r="8885" spans="1:13" s="269" customFormat="1" ht="15.5" hidden="1" thickTop="1" thickBot="1" x14ac:dyDescent="0.4">
      <c r="A8885" s="287" t="s">
        <v>3406</v>
      </c>
      <c r="B8885" s="288" t="e">
        <f>VLOOKUP(A8885,Lists!B:C,2,FALSE)</f>
        <v>#N/A</v>
      </c>
      <c r="C8885" s="288" t="e">
        <f>VLOOKUP(A8885,Lists!B:D,3,FALSE)</f>
        <v>#N/A</v>
      </c>
      <c r="D8885" s="289" t="s">
        <v>5115</v>
      </c>
      <c r="E8885" s="289">
        <v>0</v>
      </c>
      <c r="F8885" s="289" t="s">
        <v>6903</v>
      </c>
      <c r="G8885" s="289" t="s">
        <v>732</v>
      </c>
      <c r="H8885" s="278">
        <f t="shared" si="283"/>
        <v>1</v>
      </c>
      <c r="I8885" s="252" t="s">
        <v>1354</v>
      </c>
      <c r="J8885" s="289" t="s">
        <v>5899</v>
      </c>
      <c r="K8885" s="278" t="e">
        <f t="shared" si="284"/>
        <v>#N/A</v>
      </c>
      <c r="L8885" s="290">
        <v>43726</v>
      </c>
      <c r="M8885" s="290" t="s">
        <v>3248</v>
      </c>
    </row>
    <row r="8886" spans="1:13" s="269" customFormat="1" ht="15.5" hidden="1" thickTop="1" thickBot="1" x14ac:dyDescent="0.4">
      <c r="A8886" s="283" t="s">
        <v>3407</v>
      </c>
      <c r="B8886" s="284" t="e">
        <f>VLOOKUP(A8886,Lists!B:C,2,FALSE)</f>
        <v>#N/A</v>
      </c>
      <c r="C8886" s="284" t="e">
        <f>VLOOKUP(A8886,Lists!B:D,3,FALSE)</f>
        <v>#N/A</v>
      </c>
      <c r="D8886" s="285" t="s">
        <v>5029</v>
      </c>
      <c r="E8886" s="285">
        <v>0</v>
      </c>
      <c r="F8886" s="285" t="s">
        <v>6904</v>
      </c>
      <c r="G8886" s="285" t="s">
        <v>732</v>
      </c>
      <c r="H8886" s="278">
        <f t="shared" si="283"/>
        <v>1</v>
      </c>
      <c r="I8886" s="251" t="s">
        <v>1354</v>
      </c>
      <c r="J8886" s="285" t="s">
        <v>5899</v>
      </c>
      <c r="K8886" s="278" t="e">
        <f t="shared" si="284"/>
        <v>#N/A</v>
      </c>
      <c r="L8886" s="286">
        <v>43726</v>
      </c>
      <c r="M8886" s="286" t="s">
        <v>3248</v>
      </c>
    </row>
    <row r="8887" spans="1:13" s="269" customFormat="1" ht="15.5" hidden="1" thickTop="1" thickBot="1" x14ac:dyDescent="0.4">
      <c r="A8887" s="287" t="s">
        <v>3407</v>
      </c>
      <c r="B8887" s="288" t="e">
        <f>VLOOKUP(A8887,Lists!B:C,2,FALSE)</f>
        <v>#N/A</v>
      </c>
      <c r="C8887" s="288" t="e">
        <f>VLOOKUP(A8887,Lists!B:D,3,FALSE)</f>
        <v>#N/A</v>
      </c>
      <c r="D8887" s="289" t="s">
        <v>5115</v>
      </c>
      <c r="E8887" s="289">
        <v>0</v>
      </c>
      <c r="F8887" s="289" t="s">
        <v>6905</v>
      </c>
      <c r="G8887" s="289" t="s">
        <v>732</v>
      </c>
      <c r="H8887" s="278">
        <f t="shared" si="283"/>
        <v>1</v>
      </c>
      <c r="I8887" s="252" t="s">
        <v>1354</v>
      </c>
      <c r="J8887" s="289" t="s">
        <v>5899</v>
      </c>
      <c r="K8887" s="278" t="e">
        <f t="shared" si="284"/>
        <v>#N/A</v>
      </c>
      <c r="L8887" s="290">
        <v>43726</v>
      </c>
      <c r="M8887" s="290" t="s">
        <v>3248</v>
      </c>
    </row>
    <row r="8888" spans="1:13" s="269" customFormat="1" ht="15.5" hidden="1" thickTop="1" thickBot="1" x14ac:dyDescent="0.4">
      <c r="A8888" s="283" t="s">
        <v>2985</v>
      </c>
      <c r="B8888" s="284" t="e">
        <f>VLOOKUP(A8888,Lists!B:C,2,FALSE)</f>
        <v>#N/A</v>
      </c>
      <c r="C8888" s="284" t="e">
        <f>VLOOKUP(A8888,Lists!B:D,3,FALSE)</f>
        <v>#N/A</v>
      </c>
      <c r="D8888" s="285" t="s">
        <v>5029</v>
      </c>
      <c r="E8888" s="285">
        <v>0</v>
      </c>
      <c r="F8888" s="285" t="s">
        <v>6906</v>
      </c>
      <c r="G8888" s="285" t="s">
        <v>732</v>
      </c>
      <c r="H8888" s="278">
        <f t="shared" si="283"/>
        <v>1</v>
      </c>
      <c r="I8888" s="251" t="s">
        <v>1354</v>
      </c>
      <c r="J8888" s="285" t="s">
        <v>5899</v>
      </c>
      <c r="K8888" s="278" t="e">
        <f t="shared" si="284"/>
        <v>#N/A</v>
      </c>
      <c r="L8888" s="286">
        <v>43726</v>
      </c>
      <c r="M8888" s="286" t="s">
        <v>3248</v>
      </c>
    </row>
    <row r="8889" spans="1:13" s="269" customFormat="1" ht="15.5" hidden="1" thickTop="1" thickBot="1" x14ac:dyDescent="0.4">
      <c r="A8889" s="287" t="s">
        <v>2985</v>
      </c>
      <c r="B8889" s="288" t="e">
        <f>VLOOKUP(A8889,Lists!B:C,2,FALSE)</f>
        <v>#N/A</v>
      </c>
      <c r="C8889" s="288" t="e">
        <f>VLOOKUP(A8889,Lists!B:D,3,FALSE)</f>
        <v>#N/A</v>
      </c>
      <c r="D8889" s="289" t="s">
        <v>5115</v>
      </c>
      <c r="E8889" s="289">
        <v>0</v>
      </c>
      <c r="F8889" s="289" t="s">
        <v>6907</v>
      </c>
      <c r="G8889" s="289" t="s">
        <v>732</v>
      </c>
      <c r="H8889" s="278">
        <f t="shared" si="283"/>
        <v>1</v>
      </c>
      <c r="I8889" s="252" t="s">
        <v>1354</v>
      </c>
      <c r="J8889" s="289" t="s">
        <v>5899</v>
      </c>
      <c r="K8889" s="278" t="e">
        <f t="shared" si="284"/>
        <v>#N/A</v>
      </c>
      <c r="L8889" s="290">
        <v>43726</v>
      </c>
      <c r="M8889" s="290" t="s">
        <v>3248</v>
      </c>
    </row>
    <row r="8890" spans="1:13" s="269" customFormat="1" ht="15.5" hidden="1" thickTop="1" thickBot="1" x14ac:dyDescent="0.4">
      <c r="A8890" s="283" t="s">
        <v>5597</v>
      </c>
      <c r="B8890" s="284" t="e">
        <f>VLOOKUP(A8890,Lists!B:C,2,FALSE)</f>
        <v>#N/A</v>
      </c>
      <c r="C8890" s="284" t="e">
        <f>VLOOKUP(A8890,Lists!B:D,3,FALSE)</f>
        <v>#N/A</v>
      </c>
      <c r="D8890" s="285" t="s">
        <v>5029</v>
      </c>
      <c r="E8890" s="285">
        <v>0</v>
      </c>
      <c r="F8890" s="285" t="s">
        <v>6908</v>
      </c>
      <c r="G8890" s="285" t="s">
        <v>732</v>
      </c>
      <c r="H8890" s="278">
        <f t="shared" si="283"/>
        <v>1</v>
      </c>
      <c r="I8890" s="251" t="s">
        <v>1354</v>
      </c>
      <c r="J8890" s="285" t="s">
        <v>5899</v>
      </c>
      <c r="K8890" s="278" t="e">
        <f t="shared" si="284"/>
        <v>#N/A</v>
      </c>
      <c r="L8890" s="286">
        <v>43726</v>
      </c>
      <c r="M8890" s="286" t="s">
        <v>3248</v>
      </c>
    </row>
    <row r="8891" spans="1:13" s="269" customFormat="1" ht="15.5" hidden="1" thickTop="1" thickBot="1" x14ac:dyDescent="0.4">
      <c r="A8891" s="287" t="s">
        <v>5597</v>
      </c>
      <c r="B8891" s="288" t="e">
        <f>VLOOKUP(A8891,Lists!B:C,2,FALSE)</f>
        <v>#N/A</v>
      </c>
      <c r="C8891" s="288" t="e">
        <f>VLOOKUP(A8891,Lists!B:D,3,FALSE)</f>
        <v>#N/A</v>
      </c>
      <c r="D8891" s="289" t="s">
        <v>5115</v>
      </c>
      <c r="E8891" s="289">
        <v>0</v>
      </c>
      <c r="F8891" s="289" t="s">
        <v>6909</v>
      </c>
      <c r="G8891" s="289" t="s">
        <v>732</v>
      </c>
      <c r="H8891" s="278">
        <f t="shared" si="283"/>
        <v>1</v>
      </c>
      <c r="I8891" s="252" t="s">
        <v>1354</v>
      </c>
      <c r="J8891" s="289" t="s">
        <v>5899</v>
      </c>
      <c r="K8891" s="278" t="e">
        <f t="shared" si="284"/>
        <v>#N/A</v>
      </c>
      <c r="L8891" s="290">
        <v>43726</v>
      </c>
      <c r="M8891" s="290" t="s">
        <v>3248</v>
      </c>
    </row>
    <row r="8892" spans="1:13" s="269" customFormat="1" ht="15.5" hidden="1" thickTop="1" thickBot="1" x14ac:dyDescent="0.4">
      <c r="A8892" s="283" t="s">
        <v>1271</v>
      </c>
      <c r="B8892" s="284" t="str">
        <f>VLOOKUP(A8892,Lists!B:C,2,FALSE)</f>
        <v>BFA002</v>
      </c>
      <c r="C8892" s="284" t="str">
        <f>VLOOKUP(A8892,Lists!B:D,3,FALSE)</f>
        <v>BFA</v>
      </c>
      <c r="D8892" s="285" t="s">
        <v>5029</v>
      </c>
      <c r="E8892" s="285">
        <v>837</v>
      </c>
      <c r="F8892" s="285" t="s">
        <v>6902</v>
      </c>
      <c r="G8892" s="285" t="s">
        <v>732</v>
      </c>
      <c r="H8892" s="278">
        <f t="shared" si="283"/>
        <v>1</v>
      </c>
      <c r="I8892" s="251" t="s">
        <v>1354</v>
      </c>
      <c r="J8892" s="285" t="s">
        <v>5899</v>
      </c>
      <c r="K8892" s="278" t="str">
        <f t="shared" si="284"/>
        <v>BFA002Fatalities reported</v>
      </c>
      <c r="L8892" s="286">
        <v>43726</v>
      </c>
      <c r="M8892" s="286" t="s">
        <v>3248</v>
      </c>
    </row>
    <row r="8893" spans="1:13" s="269" customFormat="1" ht="15.5" hidden="1" thickTop="1" thickBot="1" x14ac:dyDescent="0.4">
      <c r="A8893" s="287" t="s">
        <v>1271</v>
      </c>
      <c r="B8893" s="288" t="str">
        <f>VLOOKUP(A8893,Lists!B:C,2,FALSE)</f>
        <v>BFA002</v>
      </c>
      <c r="C8893" s="288" t="str">
        <f>VLOOKUP(A8893,Lists!B:D,3,FALSE)</f>
        <v>BFA</v>
      </c>
      <c r="D8893" s="289" t="s">
        <v>5115</v>
      </c>
      <c r="E8893" s="289">
        <v>837</v>
      </c>
      <c r="F8893" s="289" t="s">
        <v>6903</v>
      </c>
      <c r="G8893" s="289" t="s">
        <v>732</v>
      </c>
      <c r="H8893" s="278">
        <f t="shared" si="283"/>
        <v>1</v>
      </c>
      <c r="I8893" s="252" t="s">
        <v>1354</v>
      </c>
      <c r="J8893" s="289" t="s">
        <v>5899</v>
      </c>
      <c r="K8893" s="278" t="str">
        <f t="shared" si="284"/>
        <v>BFA002Fatalities in all crises</v>
      </c>
      <c r="L8893" s="290">
        <v>43726</v>
      </c>
      <c r="M8893" s="290" t="s">
        <v>3248</v>
      </c>
    </row>
    <row r="8894" spans="1:13" s="269" customFormat="1" ht="15.5" hidden="1" thickTop="1" thickBot="1" x14ac:dyDescent="0.4">
      <c r="A8894" s="283" t="s">
        <v>1271</v>
      </c>
      <c r="B8894" s="284" t="str">
        <f>VLOOKUP(A8894,Lists!B:C,2,FALSE)</f>
        <v>BFA002</v>
      </c>
      <c r="C8894" s="284" t="str">
        <f>VLOOKUP(A8894,Lists!B:D,3,FALSE)</f>
        <v>BFA</v>
      </c>
      <c r="D8894" s="285" t="s">
        <v>522</v>
      </c>
      <c r="E8894" s="285">
        <v>21513186</v>
      </c>
      <c r="F8894" s="285" t="s">
        <v>6939</v>
      </c>
      <c r="G8894" s="285" t="s">
        <v>731</v>
      </c>
      <c r="H8894" s="278">
        <f t="shared" si="283"/>
        <v>2</v>
      </c>
      <c r="I8894" s="251" t="s">
        <v>6940</v>
      </c>
      <c r="J8894" s="285" t="s">
        <v>6757</v>
      </c>
      <c r="K8894" s="278" t="str">
        <f t="shared" si="284"/>
        <v>BFA002Total population</v>
      </c>
      <c r="L8894" s="286">
        <v>43726</v>
      </c>
      <c r="M8894" s="286" t="s">
        <v>3248</v>
      </c>
    </row>
    <row r="8895" spans="1:13" s="269" customFormat="1" ht="15.5" hidden="1" thickTop="1" thickBot="1" x14ac:dyDescent="0.4">
      <c r="A8895" s="287" t="s">
        <v>1271</v>
      </c>
      <c r="B8895" s="288" t="str">
        <f>VLOOKUP(A8895,Lists!B:C,2,FALSE)</f>
        <v>BFA002</v>
      </c>
      <c r="C8895" s="288" t="str">
        <f>VLOOKUP(A8895,Lists!B:D,3,FALSE)</f>
        <v>BFA</v>
      </c>
      <c r="D8895" s="289" t="s">
        <v>737</v>
      </c>
      <c r="E8895" s="289">
        <v>11357621</v>
      </c>
      <c r="F8895" s="289" t="s">
        <v>6941</v>
      </c>
      <c r="G8895" s="289" t="s">
        <v>730</v>
      </c>
      <c r="H8895" s="278">
        <f t="shared" si="283"/>
        <v>3</v>
      </c>
      <c r="I8895" s="252" t="s">
        <v>6940</v>
      </c>
      <c r="J8895" s="289" t="s">
        <v>6759</v>
      </c>
      <c r="K8895" s="278" t="str">
        <f t="shared" si="284"/>
        <v>BFA002People exposed</v>
      </c>
      <c r="L8895" s="290">
        <v>43726</v>
      </c>
      <c r="M8895" s="290" t="s">
        <v>3248</v>
      </c>
    </row>
    <row r="8896" spans="1:13" s="269" customFormat="1" ht="15.5" hidden="1" thickTop="1" thickBot="1" x14ac:dyDescent="0.4">
      <c r="A8896" s="283" t="s">
        <v>1271</v>
      </c>
      <c r="B8896" s="284" t="str">
        <f>VLOOKUP(A8896,Lists!B:C,2,FALSE)</f>
        <v>BFA002</v>
      </c>
      <c r="C8896" s="284" t="str">
        <f>VLOOKUP(A8896,Lists!B:D,3,FALSE)</f>
        <v>BFA</v>
      </c>
      <c r="D8896" s="285" t="s">
        <v>533</v>
      </c>
      <c r="E8896" s="285">
        <v>7177467</v>
      </c>
      <c r="F8896" s="285" t="s">
        <v>6942</v>
      </c>
      <c r="G8896" s="285" t="s">
        <v>730</v>
      </c>
      <c r="H8896" s="278">
        <f t="shared" si="283"/>
        <v>3</v>
      </c>
      <c r="I8896" s="251" t="s">
        <v>6781</v>
      </c>
      <c r="J8896" s="285" t="s">
        <v>6943</v>
      </c>
      <c r="K8896" s="278" t="str">
        <f t="shared" si="284"/>
        <v>BFA002People affected</v>
      </c>
      <c r="L8896" s="286">
        <v>43726</v>
      </c>
      <c r="M8896" s="286" t="s">
        <v>3248</v>
      </c>
    </row>
    <row r="8897" spans="1:13" s="269" customFormat="1" ht="15.5" thickTop="1" thickBot="1" x14ac:dyDescent="0.4">
      <c r="A8897" s="287" t="s">
        <v>1271</v>
      </c>
      <c r="B8897" s="288" t="str">
        <f>VLOOKUP(A8897,Lists!B:C,2,FALSE)</f>
        <v>BFA002</v>
      </c>
      <c r="C8897" s="288" t="str">
        <f>VLOOKUP(A8897,Lists!B:D,3,FALSE)</f>
        <v>BFA</v>
      </c>
      <c r="D8897" s="289" t="s">
        <v>666</v>
      </c>
      <c r="E8897" s="289">
        <v>300862</v>
      </c>
      <c r="F8897" s="289" t="s">
        <v>6945</v>
      </c>
      <c r="G8897" s="289" t="s">
        <v>730</v>
      </c>
      <c r="H8897" s="278">
        <f t="shared" si="283"/>
        <v>3</v>
      </c>
      <c r="I8897" s="252" t="s">
        <v>6681</v>
      </c>
      <c r="J8897" s="289" t="s">
        <v>6944</v>
      </c>
      <c r="K8897" s="278" t="str">
        <f t="shared" si="284"/>
        <v>BFA002People displaced</v>
      </c>
      <c r="L8897" s="290">
        <v>43726</v>
      </c>
      <c r="M8897" s="290" t="s">
        <v>3248</v>
      </c>
    </row>
    <row r="8898" spans="1:13" s="269" customFormat="1" ht="15.5" hidden="1" thickTop="1" thickBot="1" x14ac:dyDescent="0.4">
      <c r="A8898" s="283" t="s">
        <v>1271</v>
      </c>
      <c r="B8898" s="284" t="str">
        <f>VLOOKUP(A8898,Lists!B:C,2,FALSE)</f>
        <v>BFA002</v>
      </c>
      <c r="C8898" s="284" t="str">
        <f>VLOOKUP(A8898,Lists!B:D,3,FALSE)</f>
        <v>BFA</v>
      </c>
      <c r="D8898" s="285" t="s">
        <v>5110</v>
      </c>
      <c r="E8898" s="285">
        <v>4180154</v>
      </c>
      <c r="F8898" s="285" t="s">
        <v>6946</v>
      </c>
      <c r="G8898" s="285" t="s">
        <v>730</v>
      </c>
      <c r="H8898" s="278">
        <f t="shared" si="283"/>
        <v>3</v>
      </c>
      <c r="I8898" s="251" t="s">
        <v>6951</v>
      </c>
      <c r="J8898" s="285" t="s">
        <v>6938</v>
      </c>
      <c r="K8898" s="278" t="str">
        <f t="shared" si="284"/>
        <v>BFA002Minimal humanitarian conditions - Level 1</v>
      </c>
      <c r="L8898" s="286">
        <v>43726</v>
      </c>
      <c r="M8898" s="286" t="s">
        <v>3248</v>
      </c>
    </row>
    <row r="8899" spans="1:13" s="269" customFormat="1" ht="15.5" hidden="1" thickTop="1" thickBot="1" x14ac:dyDescent="0.4">
      <c r="A8899" s="287" t="s">
        <v>1271</v>
      </c>
      <c r="B8899" s="288" t="str">
        <f>VLOOKUP(A8899,Lists!B:C,2,FALSE)</f>
        <v>BFA002</v>
      </c>
      <c r="C8899" s="288" t="str">
        <f>VLOOKUP(A8899,Lists!B:D,3,FALSE)</f>
        <v>BFA</v>
      </c>
      <c r="D8899" s="289" t="s">
        <v>5111</v>
      </c>
      <c r="E8899" s="289">
        <v>6228467</v>
      </c>
      <c r="F8899" s="289" t="s">
        <v>6947</v>
      </c>
      <c r="G8899" s="289" t="s">
        <v>730</v>
      </c>
      <c r="H8899" s="278">
        <f t="shared" si="283"/>
        <v>3</v>
      </c>
      <c r="I8899" s="252" t="s">
        <v>6952</v>
      </c>
      <c r="J8899" s="289" t="s">
        <v>6938</v>
      </c>
      <c r="K8899" s="278" t="str">
        <f t="shared" si="284"/>
        <v>BFA002Stressed humanitarian conditions - Level 2</v>
      </c>
      <c r="L8899" s="290">
        <v>43726</v>
      </c>
      <c r="M8899" s="290" t="s">
        <v>3248</v>
      </c>
    </row>
    <row r="8900" spans="1:13" s="269" customFormat="1" ht="15.5" hidden="1" thickTop="1" thickBot="1" x14ac:dyDescent="0.4">
      <c r="A8900" s="283" t="s">
        <v>1271</v>
      </c>
      <c r="B8900" s="284" t="str">
        <f>VLOOKUP(A8900,Lists!B:C,2,FALSE)</f>
        <v>BFA002</v>
      </c>
      <c r="C8900" s="284" t="str">
        <f>VLOOKUP(A8900,Lists!B:D,3,FALSE)</f>
        <v>BFA</v>
      </c>
      <c r="D8900" s="285" t="s">
        <v>5112</v>
      </c>
      <c r="E8900" s="285">
        <v>625812</v>
      </c>
      <c r="F8900" s="285" t="s">
        <v>6948</v>
      </c>
      <c r="G8900" s="285" t="s">
        <v>730</v>
      </c>
      <c r="H8900" s="278">
        <f t="shared" si="283"/>
        <v>3</v>
      </c>
      <c r="I8900" s="251" t="s">
        <v>6953</v>
      </c>
      <c r="J8900" s="285" t="s">
        <v>6938</v>
      </c>
      <c r="K8900" s="278" t="str">
        <f t="shared" si="284"/>
        <v>BFA002Moderate humanitarian conditions - Level 3</v>
      </c>
      <c r="L8900" s="286">
        <v>43726</v>
      </c>
      <c r="M8900" s="286" t="s">
        <v>3248</v>
      </c>
    </row>
    <row r="8901" spans="1:13" s="269" customFormat="1" ht="15.5" hidden="1" thickTop="1" thickBot="1" x14ac:dyDescent="0.4">
      <c r="A8901" s="287" t="s">
        <v>1271</v>
      </c>
      <c r="B8901" s="288" t="str">
        <f>VLOOKUP(A8901,Lists!B:C,2,FALSE)</f>
        <v>BFA002</v>
      </c>
      <c r="C8901" s="288" t="str">
        <f>VLOOKUP(A8901,Lists!B:D,3,FALSE)</f>
        <v>BFA</v>
      </c>
      <c r="D8901" s="289" t="s">
        <v>5113</v>
      </c>
      <c r="E8901" s="289">
        <v>323188</v>
      </c>
      <c r="F8901" s="289" t="s">
        <v>6949</v>
      </c>
      <c r="G8901" s="289" t="s">
        <v>730</v>
      </c>
      <c r="H8901" s="278">
        <f t="shared" si="283"/>
        <v>3</v>
      </c>
      <c r="I8901" s="252" t="s">
        <v>6954</v>
      </c>
      <c r="J8901" s="289" t="s">
        <v>6938</v>
      </c>
      <c r="K8901" s="278" t="str">
        <f t="shared" si="284"/>
        <v>BFA002Severe humanitarian conditions - Level 4</v>
      </c>
      <c r="L8901" s="290">
        <v>43726</v>
      </c>
      <c r="M8901" s="290" t="s">
        <v>3248</v>
      </c>
    </row>
    <row r="8902" spans="1:13" s="269" customFormat="1" ht="15.5" hidden="1" thickTop="1" thickBot="1" x14ac:dyDescent="0.4">
      <c r="A8902" s="283" t="s">
        <v>1271</v>
      </c>
      <c r="B8902" s="284" t="str">
        <f>VLOOKUP(A8902,Lists!B:C,2,FALSE)</f>
        <v>BFA002</v>
      </c>
      <c r="C8902" s="284" t="str">
        <f>VLOOKUP(A8902,Lists!B:D,3,FALSE)</f>
        <v>BFA</v>
      </c>
      <c r="D8902" s="285" t="s">
        <v>5114</v>
      </c>
      <c r="E8902" s="285">
        <v>0</v>
      </c>
      <c r="F8902" s="285" t="s">
        <v>6950</v>
      </c>
      <c r="G8902" s="285" t="s">
        <v>730</v>
      </c>
      <c r="H8902" s="278">
        <f t="shared" si="283"/>
        <v>3</v>
      </c>
      <c r="I8902" s="251" t="s">
        <v>6955</v>
      </c>
      <c r="J8902" s="285" t="s">
        <v>6938</v>
      </c>
      <c r="K8902" s="278" t="str">
        <f t="shared" si="284"/>
        <v>BFA002Extreme humanitarian conditions - Level 5</v>
      </c>
      <c r="L8902" s="286">
        <v>43726</v>
      </c>
      <c r="M8902" s="286" t="s">
        <v>3248</v>
      </c>
    </row>
    <row r="8903" spans="1:13" s="269" customFormat="1" ht="15.5" hidden="1" thickTop="1" thickBot="1" x14ac:dyDescent="0.4">
      <c r="A8903" s="287" t="s">
        <v>2961</v>
      </c>
      <c r="B8903" s="288" t="str">
        <f>VLOOKUP(A8903,Lists!B:C,2,FALSE)</f>
        <v>HTI001</v>
      </c>
      <c r="C8903" s="288" t="str">
        <f>VLOOKUP(A8903,Lists!B:D,3,FALSE)</f>
        <v>HTI</v>
      </c>
      <c r="D8903" s="289" t="s">
        <v>5028</v>
      </c>
      <c r="E8903" s="289">
        <v>39000</v>
      </c>
      <c r="F8903" s="289">
        <v>43686</v>
      </c>
      <c r="G8903" s="289" t="s">
        <v>730</v>
      </c>
      <c r="H8903" s="278">
        <f t="shared" si="283"/>
        <v>3</v>
      </c>
      <c r="I8903" s="252" t="s">
        <v>6956</v>
      </c>
      <c r="J8903" s="289" t="s">
        <v>6957</v>
      </c>
      <c r="K8903" s="278" t="str">
        <f t="shared" si="284"/>
        <v>HTI001Illness cases reported</v>
      </c>
      <c r="L8903" s="290">
        <v>43728</v>
      </c>
      <c r="M8903" s="290" t="s">
        <v>3248</v>
      </c>
    </row>
    <row r="8904" spans="1:13" s="269" customFormat="1" ht="15.5" thickTop="1" thickBot="1" x14ac:dyDescent="0.4">
      <c r="A8904" s="283" t="s">
        <v>6848</v>
      </c>
      <c r="B8904" s="284" t="str">
        <f>VLOOKUP(A8904,Lists!B:C,2,FALSE)</f>
        <v>BHS002</v>
      </c>
      <c r="C8904" s="284" t="str">
        <f>VLOOKUP(A8904,Lists!B:D,3,FALSE)</f>
        <v>BHS</v>
      </c>
      <c r="D8904" s="285" t="s">
        <v>666</v>
      </c>
      <c r="E8904" s="285">
        <v>10800</v>
      </c>
      <c r="F8904" s="285" t="s">
        <v>7347</v>
      </c>
      <c r="G8904" s="285" t="s">
        <v>731</v>
      </c>
      <c r="H8904" s="278">
        <f t="shared" si="283"/>
        <v>2</v>
      </c>
      <c r="I8904" s="251" t="s">
        <v>7374</v>
      </c>
      <c r="J8904" s="285" t="s">
        <v>7406</v>
      </c>
      <c r="K8904" s="278" t="str">
        <f t="shared" si="284"/>
        <v>BHS002People displaced</v>
      </c>
      <c r="L8904" s="286">
        <v>43728</v>
      </c>
      <c r="M8904" s="286" t="s">
        <v>3248</v>
      </c>
    </row>
    <row r="8905" spans="1:13" s="269" customFormat="1" ht="15.5" hidden="1" thickTop="1" thickBot="1" x14ac:dyDescent="0.4">
      <c r="A8905" s="287" t="s">
        <v>6848</v>
      </c>
      <c r="B8905" s="288" t="str">
        <f>VLOOKUP(A8905,Lists!B:C,2,FALSE)</f>
        <v>BHS002</v>
      </c>
      <c r="C8905" s="288" t="str">
        <f>VLOOKUP(A8905,Lists!B:D,3,FALSE)</f>
        <v>BHS</v>
      </c>
      <c r="D8905" s="289" t="s">
        <v>5029</v>
      </c>
      <c r="E8905" s="289">
        <v>52</v>
      </c>
      <c r="F8905" s="289" t="s">
        <v>7348</v>
      </c>
      <c r="G8905" s="289" t="s">
        <v>732</v>
      </c>
      <c r="H8905" s="278">
        <f t="shared" si="283"/>
        <v>1</v>
      </c>
      <c r="I8905" s="252" t="s">
        <v>7375</v>
      </c>
      <c r="J8905" s="289" t="s">
        <v>6864</v>
      </c>
      <c r="K8905" s="278" t="str">
        <f t="shared" si="284"/>
        <v>BHS002Fatalities reported</v>
      </c>
      <c r="L8905" s="290">
        <v>43728</v>
      </c>
      <c r="M8905" s="290" t="s">
        <v>3248</v>
      </c>
    </row>
    <row r="8906" spans="1:13" s="269" customFormat="1" ht="15.5" hidden="1" thickTop="1" thickBot="1" x14ac:dyDescent="0.4">
      <c r="A8906" s="283" t="s">
        <v>6848</v>
      </c>
      <c r="B8906" s="284" t="str">
        <f>VLOOKUP(A8906,Lists!B:C,2,FALSE)</f>
        <v>BHS002</v>
      </c>
      <c r="C8906" s="284" t="str">
        <f>VLOOKUP(A8906,Lists!B:D,3,FALSE)</f>
        <v>BHS</v>
      </c>
      <c r="D8906" s="285" t="s">
        <v>5115</v>
      </c>
      <c r="E8906" s="285">
        <v>52</v>
      </c>
      <c r="F8906" s="285" t="s">
        <v>7348</v>
      </c>
      <c r="G8906" s="285" t="s">
        <v>732</v>
      </c>
      <c r="H8906" s="278">
        <f t="shared" si="283"/>
        <v>1</v>
      </c>
      <c r="I8906" s="251" t="s">
        <v>7375</v>
      </c>
      <c r="J8906" s="285" t="s">
        <v>6864</v>
      </c>
      <c r="K8906" s="278" t="str">
        <f t="shared" si="284"/>
        <v>BHS002Fatalities in all crises</v>
      </c>
      <c r="L8906" s="286">
        <v>43728</v>
      </c>
      <c r="M8906" s="286" t="s">
        <v>3248</v>
      </c>
    </row>
    <row r="8907" spans="1:13" s="269" customFormat="1" ht="15.5" hidden="1" thickTop="1" thickBot="1" x14ac:dyDescent="0.4">
      <c r="A8907" s="287" t="s">
        <v>2957</v>
      </c>
      <c r="B8907" s="288" t="str">
        <f>VLOOKUP(A8907,Lists!B:C,2,FALSE)</f>
        <v>SLV001</v>
      </c>
      <c r="C8907" s="288" t="str">
        <f>VLOOKUP(A8907,Lists!B:D,3,FALSE)</f>
        <v>SLV</v>
      </c>
      <c r="D8907" s="289" t="s">
        <v>522</v>
      </c>
      <c r="E8907" s="289">
        <v>6232888</v>
      </c>
      <c r="F8907" s="289" t="s">
        <v>6967</v>
      </c>
      <c r="G8907" s="289" t="s">
        <v>731</v>
      </c>
      <c r="H8907" s="278">
        <f t="shared" si="283"/>
        <v>2</v>
      </c>
      <c r="I8907" s="252" t="s">
        <v>6968</v>
      </c>
      <c r="J8907" s="289" t="s">
        <v>6959</v>
      </c>
      <c r="K8907" s="278" t="str">
        <f t="shared" si="284"/>
        <v>SLV001Total population</v>
      </c>
      <c r="L8907" s="290">
        <v>43731</v>
      </c>
      <c r="M8907" s="290" t="s">
        <v>3249</v>
      </c>
    </row>
    <row r="8908" spans="1:13" s="269" customFormat="1" ht="15.5" hidden="1" thickTop="1" thickBot="1" x14ac:dyDescent="0.4">
      <c r="A8908" s="283" t="s">
        <v>2957</v>
      </c>
      <c r="B8908" s="284" t="str">
        <f>VLOOKUP(A8908,Lists!B:C,2,FALSE)</f>
        <v>SLV001</v>
      </c>
      <c r="C8908" s="284" t="str">
        <f>VLOOKUP(A8908,Lists!B:D,3,FALSE)</f>
        <v>SLV</v>
      </c>
      <c r="D8908" s="285" t="s">
        <v>737</v>
      </c>
      <c r="E8908" s="285">
        <v>6232888</v>
      </c>
      <c r="F8908" s="285" t="s">
        <v>6967</v>
      </c>
      <c r="G8908" s="285" t="s">
        <v>731</v>
      </c>
      <c r="H8908" s="278">
        <f t="shared" si="283"/>
        <v>2</v>
      </c>
      <c r="I8908" s="251" t="s">
        <v>6958</v>
      </c>
      <c r="J8908" s="285" t="s">
        <v>6959</v>
      </c>
      <c r="K8908" s="278" t="str">
        <f t="shared" si="284"/>
        <v>SLV001People exposed</v>
      </c>
      <c r="L8908" s="286">
        <v>43731</v>
      </c>
      <c r="M8908" s="286" t="s">
        <v>3249</v>
      </c>
    </row>
    <row r="8909" spans="1:13" s="269" customFormat="1" ht="15.5" hidden="1" thickTop="1" thickBot="1" x14ac:dyDescent="0.4">
      <c r="A8909" s="287" t="s">
        <v>2957</v>
      </c>
      <c r="B8909" s="288" t="str">
        <f>VLOOKUP(A8909,Lists!B:C,2,FALSE)</f>
        <v>SLV001</v>
      </c>
      <c r="C8909" s="288" t="str">
        <f>VLOOKUP(A8909,Lists!B:D,3,FALSE)</f>
        <v>SLV</v>
      </c>
      <c r="D8909" s="289" t="s">
        <v>533</v>
      </c>
      <c r="E8909" s="289">
        <v>138000</v>
      </c>
      <c r="F8909" s="289" t="s">
        <v>1842</v>
      </c>
      <c r="G8909" s="289" t="s">
        <v>731</v>
      </c>
      <c r="H8909" s="278">
        <f t="shared" si="283"/>
        <v>2</v>
      </c>
      <c r="I8909" s="252" t="s">
        <v>1875</v>
      </c>
      <c r="J8909" s="289" t="s">
        <v>6960</v>
      </c>
      <c r="K8909" s="278" t="str">
        <f t="shared" si="284"/>
        <v>SLV001People affected</v>
      </c>
      <c r="L8909" s="290">
        <v>43731</v>
      </c>
      <c r="M8909" s="290" t="s">
        <v>3249</v>
      </c>
    </row>
    <row r="8910" spans="1:13" s="269" customFormat="1" ht="15.5" thickTop="1" thickBot="1" x14ac:dyDescent="0.4">
      <c r="A8910" s="283" t="s">
        <v>2957</v>
      </c>
      <c r="B8910" s="284" t="str">
        <f>VLOOKUP(A8910,Lists!B:C,2,FALSE)</f>
        <v>SLV001</v>
      </c>
      <c r="C8910" s="284" t="str">
        <f>VLOOKUP(A8910,Lists!B:D,3,FALSE)</f>
        <v>SLV</v>
      </c>
      <c r="D8910" s="285" t="s">
        <v>666</v>
      </c>
      <c r="E8910" s="285">
        <v>260612</v>
      </c>
      <c r="F8910" s="285" t="s">
        <v>992</v>
      </c>
      <c r="G8910" s="285" t="s">
        <v>731</v>
      </c>
      <c r="H8910" s="278">
        <f t="shared" si="283"/>
        <v>2</v>
      </c>
      <c r="I8910" s="251" t="s">
        <v>1877</v>
      </c>
      <c r="J8910" s="285" t="s">
        <v>6961</v>
      </c>
      <c r="K8910" s="278" t="str">
        <f t="shared" si="284"/>
        <v>SLV001People displaced</v>
      </c>
      <c r="L8910" s="286">
        <v>43731</v>
      </c>
      <c r="M8910" s="286" t="s">
        <v>3249</v>
      </c>
    </row>
    <row r="8911" spans="1:13" s="269" customFormat="1" ht="15.5" hidden="1" thickTop="1" thickBot="1" x14ac:dyDescent="0.4">
      <c r="A8911" s="287" t="s">
        <v>2957</v>
      </c>
      <c r="B8911" s="288" t="str">
        <f>VLOOKUP(A8911,Lists!B:C,2,FALSE)</f>
        <v>SLV001</v>
      </c>
      <c r="C8911" s="288" t="str">
        <f>VLOOKUP(A8911,Lists!B:D,3,FALSE)</f>
        <v>SLV</v>
      </c>
      <c r="D8911" s="289" t="s">
        <v>5028</v>
      </c>
      <c r="E8911" s="289">
        <v>19102</v>
      </c>
      <c r="F8911" s="289">
        <v>43728</v>
      </c>
      <c r="G8911" s="289" t="s">
        <v>731</v>
      </c>
      <c r="H8911" s="278">
        <f t="shared" si="283"/>
        <v>2</v>
      </c>
      <c r="I8911" s="252" t="s">
        <v>6963</v>
      </c>
      <c r="J8911" s="289" t="s">
        <v>6962</v>
      </c>
      <c r="K8911" s="278" t="str">
        <f t="shared" si="284"/>
        <v>SLV001Illness cases reported</v>
      </c>
      <c r="L8911" s="290">
        <v>43731</v>
      </c>
      <c r="M8911" s="290" t="s">
        <v>3248</v>
      </c>
    </row>
    <row r="8912" spans="1:13" s="269" customFormat="1" ht="15.5" hidden="1" thickTop="1" thickBot="1" x14ac:dyDescent="0.4">
      <c r="A8912" s="283" t="s">
        <v>2957</v>
      </c>
      <c r="B8912" s="284" t="str">
        <f>VLOOKUP(A8912,Lists!B:C,2,FALSE)</f>
        <v>SLV001</v>
      </c>
      <c r="C8912" s="284" t="str">
        <f>VLOOKUP(A8912,Lists!B:D,3,FALSE)</f>
        <v>SLV</v>
      </c>
      <c r="D8912" s="285" t="s">
        <v>5029</v>
      </c>
      <c r="E8912" s="285" t="s">
        <v>446</v>
      </c>
      <c r="F8912" s="285" t="s">
        <v>446</v>
      </c>
      <c r="G8912" s="285" t="s">
        <v>446</v>
      </c>
      <c r="H8912" s="278" t="str">
        <f t="shared" ref="H8912:H8926" si="285">IF(G8912="x","x",IF(G8912="Low",3,IF(G8912="Medium",2,IF(G8912="High",1,FALSE))))</f>
        <v>x</v>
      </c>
      <c r="I8912" s="251" t="s">
        <v>6963</v>
      </c>
      <c r="J8912" s="285" t="s">
        <v>6964</v>
      </c>
      <c r="K8912" s="278" t="str">
        <f t="shared" ref="K8912:K8926" si="286">B8912&amp;""&amp;D8912</f>
        <v>SLV001Fatalities reported</v>
      </c>
      <c r="L8912" s="286">
        <v>43731</v>
      </c>
      <c r="M8912" s="286" t="s">
        <v>3248</v>
      </c>
    </row>
    <row r="8913" spans="1:13" s="269" customFormat="1" ht="15.5" hidden="1" thickTop="1" thickBot="1" x14ac:dyDescent="0.4">
      <c r="A8913" s="287" t="s">
        <v>2957</v>
      </c>
      <c r="B8913" s="288" t="str">
        <f>VLOOKUP(A8913,Lists!B:C,2,FALSE)</f>
        <v>SLV001</v>
      </c>
      <c r="C8913" s="288" t="str">
        <f>VLOOKUP(A8913,Lists!B:D,3,FALSE)</f>
        <v>SLV</v>
      </c>
      <c r="D8913" s="289" t="s">
        <v>5115</v>
      </c>
      <c r="E8913" s="289" t="s">
        <v>446</v>
      </c>
      <c r="F8913" s="289" t="s">
        <v>446</v>
      </c>
      <c r="G8913" s="289" t="s">
        <v>446</v>
      </c>
      <c r="H8913" s="278" t="str">
        <f t="shared" si="285"/>
        <v>x</v>
      </c>
      <c r="I8913" s="252" t="s">
        <v>6963</v>
      </c>
      <c r="J8913" s="289" t="s">
        <v>6964</v>
      </c>
      <c r="K8913" s="278" t="str">
        <f t="shared" si="286"/>
        <v>SLV001Fatalities in all crises</v>
      </c>
      <c r="L8913" s="290">
        <v>43731</v>
      </c>
      <c r="M8913" s="290" t="s">
        <v>3248</v>
      </c>
    </row>
    <row r="8914" spans="1:13" s="269" customFormat="1" ht="15.5" hidden="1" thickTop="1" thickBot="1" x14ac:dyDescent="0.4">
      <c r="A8914" s="283" t="s">
        <v>2957</v>
      </c>
      <c r="B8914" s="284" t="str">
        <f>VLOOKUP(A8914,Lists!B:C,2,FALSE)</f>
        <v>SLV001</v>
      </c>
      <c r="C8914" s="284" t="str">
        <f>VLOOKUP(A8914,Lists!B:D,3,FALSE)</f>
        <v>SLV</v>
      </c>
      <c r="D8914" s="285" t="s">
        <v>742</v>
      </c>
      <c r="E8914" s="285" t="s">
        <v>446</v>
      </c>
      <c r="F8914" s="285" t="s">
        <v>446</v>
      </c>
      <c r="G8914" s="285" t="s">
        <v>446</v>
      </c>
      <c r="H8914" s="278" t="str">
        <f t="shared" si="285"/>
        <v>x</v>
      </c>
      <c r="I8914" s="251" t="s">
        <v>6966</v>
      </c>
      <c r="J8914" s="285" t="s">
        <v>6965</v>
      </c>
      <c r="K8914" s="278" t="str">
        <f t="shared" si="286"/>
        <v>SLV001Economic Losses</v>
      </c>
      <c r="L8914" s="286">
        <v>43731</v>
      </c>
      <c r="M8914" s="286" t="s">
        <v>3248</v>
      </c>
    </row>
    <row r="8915" spans="1:13" s="269" customFormat="1" ht="15.5" hidden="1" thickTop="1" thickBot="1" x14ac:dyDescent="0.4">
      <c r="A8915" s="287" t="s">
        <v>2957</v>
      </c>
      <c r="B8915" s="288" t="str">
        <f>VLOOKUP(A8915,Lists!B:C,2,FALSE)</f>
        <v>SLV001</v>
      </c>
      <c r="C8915" s="288" t="str">
        <f>VLOOKUP(A8915,Lists!B:D,3,FALSE)</f>
        <v>SLV</v>
      </c>
      <c r="D8915" s="289" t="s">
        <v>752</v>
      </c>
      <c r="E8915" s="289">
        <v>302000</v>
      </c>
      <c r="F8915" s="289" t="s">
        <v>1842</v>
      </c>
      <c r="G8915" s="289" t="s">
        <v>731</v>
      </c>
      <c r="H8915" s="278">
        <f t="shared" si="285"/>
        <v>2</v>
      </c>
      <c r="I8915" s="252" t="s">
        <v>1875</v>
      </c>
      <c r="J8915" s="289" t="s">
        <v>6969</v>
      </c>
      <c r="K8915" s="278" t="str">
        <f t="shared" si="286"/>
        <v>SLV001People in Need</v>
      </c>
      <c r="L8915" s="290">
        <v>43731</v>
      </c>
      <c r="M8915" s="290" t="s">
        <v>3249</v>
      </c>
    </row>
    <row r="8916" spans="1:13" s="269" customFormat="1" ht="15.5" hidden="1" thickTop="1" thickBot="1" x14ac:dyDescent="0.4">
      <c r="A8916" s="283" t="s">
        <v>2957</v>
      </c>
      <c r="B8916" s="284" t="str">
        <f>VLOOKUP(A8916,Lists!B:C,2,FALSE)</f>
        <v>SLV001</v>
      </c>
      <c r="C8916" s="284" t="str">
        <f>VLOOKUP(A8916,Lists!B:D,3,FALSE)</f>
        <v>SLV</v>
      </c>
      <c r="D8916" s="285" t="s">
        <v>5110</v>
      </c>
      <c r="E8916" s="285">
        <v>5322888</v>
      </c>
      <c r="F8916" s="285" t="s">
        <v>1842</v>
      </c>
      <c r="G8916" s="285" t="s">
        <v>731</v>
      </c>
      <c r="H8916" s="278">
        <f t="shared" si="285"/>
        <v>2</v>
      </c>
      <c r="I8916" s="251" t="s">
        <v>1875</v>
      </c>
      <c r="J8916" s="285" t="s">
        <v>6970</v>
      </c>
      <c r="K8916" s="278" t="str">
        <f t="shared" si="286"/>
        <v>SLV001Minimal humanitarian conditions - Level 1</v>
      </c>
      <c r="L8916" s="286">
        <v>43731</v>
      </c>
      <c r="M8916" s="286" t="s">
        <v>3249</v>
      </c>
    </row>
    <row r="8917" spans="1:13" s="269" customFormat="1" ht="15.5" hidden="1" thickTop="1" thickBot="1" x14ac:dyDescent="0.4">
      <c r="A8917" s="287" t="s">
        <v>2957</v>
      </c>
      <c r="B8917" s="288" t="str">
        <f>VLOOKUP(A8917,Lists!B:C,2,FALSE)</f>
        <v>SLV001</v>
      </c>
      <c r="C8917" s="288" t="str">
        <f>VLOOKUP(A8917,Lists!B:D,3,FALSE)</f>
        <v>SLV</v>
      </c>
      <c r="D8917" s="289" t="s">
        <v>5111</v>
      </c>
      <c r="E8917" s="289">
        <v>608000</v>
      </c>
      <c r="F8917" s="289" t="s">
        <v>1842</v>
      </c>
      <c r="G8917" s="289" t="s">
        <v>731</v>
      </c>
      <c r="H8917" s="278">
        <f t="shared" si="285"/>
        <v>2</v>
      </c>
      <c r="I8917" s="252" t="s">
        <v>1875</v>
      </c>
      <c r="J8917" s="289" t="s">
        <v>6971</v>
      </c>
      <c r="K8917" s="278" t="str">
        <f t="shared" si="286"/>
        <v>SLV001Stressed humanitarian conditions - Level 2</v>
      </c>
      <c r="L8917" s="290">
        <v>43731</v>
      </c>
      <c r="M8917" s="290" t="s">
        <v>3249</v>
      </c>
    </row>
    <row r="8918" spans="1:13" s="269" customFormat="1" ht="15.5" hidden="1" thickTop="1" thickBot="1" x14ac:dyDescent="0.4">
      <c r="A8918" s="283" t="s">
        <v>2960</v>
      </c>
      <c r="B8918" s="284" t="str">
        <f>VLOOKUP(A8918,Lists!B:C,2,FALSE)</f>
        <v>GTM001</v>
      </c>
      <c r="C8918" s="284" t="str">
        <f>VLOOKUP(A8918,Lists!B:D,3,FALSE)</f>
        <v>GTM</v>
      </c>
      <c r="D8918" s="285" t="s">
        <v>5029</v>
      </c>
      <c r="E8918" s="285">
        <v>1603</v>
      </c>
      <c r="F8918" s="285" t="s">
        <v>6972</v>
      </c>
      <c r="G8918" s="285" t="s">
        <v>731</v>
      </c>
      <c r="H8918" s="278">
        <f t="shared" si="285"/>
        <v>2</v>
      </c>
      <c r="I8918" s="251" t="s">
        <v>6410</v>
      </c>
      <c r="J8918" s="285" t="s">
        <v>6973</v>
      </c>
      <c r="K8918" s="278" t="str">
        <f t="shared" si="286"/>
        <v>GTM001Fatalities reported</v>
      </c>
      <c r="L8918" s="286">
        <v>43731</v>
      </c>
      <c r="M8918" s="286" t="s">
        <v>3248</v>
      </c>
    </row>
    <row r="8919" spans="1:13" s="269" customFormat="1" ht="15.5" hidden="1" thickTop="1" thickBot="1" x14ac:dyDescent="0.4">
      <c r="A8919" s="287" t="s">
        <v>2960</v>
      </c>
      <c r="B8919" s="288" t="str">
        <f>VLOOKUP(A8919,Lists!B:C,2,FALSE)</f>
        <v>GTM001</v>
      </c>
      <c r="C8919" s="288" t="str">
        <f>VLOOKUP(A8919,Lists!B:D,3,FALSE)</f>
        <v>GTM</v>
      </c>
      <c r="D8919" s="289" t="s">
        <v>5115</v>
      </c>
      <c r="E8919" s="289">
        <v>1603</v>
      </c>
      <c r="F8919" s="289" t="s">
        <v>6972</v>
      </c>
      <c r="G8919" s="289" t="s">
        <v>731</v>
      </c>
      <c r="H8919" s="278">
        <f t="shared" si="285"/>
        <v>2</v>
      </c>
      <c r="I8919" s="252" t="s">
        <v>6410</v>
      </c>
      <c r="J8919" s="289" t="s">
        <v>6973</v>
      </c>
      <c r="K8919" s="278" t="str">
        <f t="shared" si="286"/>
        <v>GTM001Fatalities in all crises</v>
      </c>
      <c r="L8919" s="290">
        <v>43731</v>
      </c>
      <c r="M8919" s="290" t="s">
        <v>3248</v>
      </c>
    </row>
    <row r="8920" spans="1:13" s="269" customFormat="1" ht="15.5" hidden="1" thickTop="1" thickBot="1" x14ac:dyDescent="0.4">
      <c r="A8920" s="283" t="s">
        <v>2962</v>
      </c>
      <c r="B8920" s="284" t="str">
        <f>VLOOKUP(A8920,Lists!B:C,2,FALSE)</f>
        <v>HND001</v>
      </c>
      <c r="C8920" s="284" t="str">
        <f>VLOOKUP(A8920,Lists!B:D,3,FALSE)</f>
        <v>HND</v>
      </c>
      <c r="D8920" s="285" t="s">
        <v>522</v>
      </c>
      <c r="E8920" s="285">
        <v>8944938</v>
      </c>
      <c r="F8920" s="285" t="s">
        <v>6974</v>
      </c>
      <c r="G8920" s="285" t="s">
        <v>731</v>
      </c>
      <c r="H8920" s="278">
        <f t="shared" si="285"/>
        <v>2</v>
      </c>
      <c r="I8920" s="251" t="s">
        <v>6976</v>
      </c>
      <c r="J8920" s="285" t="s">
        <v>6975</v>
      </c>
      <c r="K8920" s="278" t="str">
        <f t="shared" si="286"/>
        <v>HND001Total population</v>
      </c>
      <c r="L8920" s="286">
        <v>43731</v>
      </c>
      <c r="M8920" s="286" t="s">
        <v>3248</v>
      </c>
    </row>
    <row r="8921" spans="1:13" s="269" customFormat="1" ht="15.5" hidden="1" thickTop="1" thickBot="1" x14ac:dyDescent="0.4">
      <c r="A8921" s="287" t="s">
        <v>2962</v>
      </c>
      <c r="B8921" s="288" t="str">
        <f>VLOOKUP(A8921,Lists!B:C,2,FALSE)</f>
        <v>HND001</v>
      </c>
      <c r="C8921" s="288" t="str">
        <f>VLOOKUP(A8921,Lists!B:D,3,FALSE)</f>
        <v>HND</v>
      </c>
      <c r="D8921" s="289" t="s">
        <v>737</v>
      </c>
      <c r="E8921" s="289">
        <v>8944938</v>
      </c>
      <c r="F8921" s="289" t="s">
        <v>6974</v>
      </c>
      <c r="G8921" s="289" t="s">
        <v>731</v>
      </c>
      <c r="H8921" s="278">
        <f t="shared" si="285"/>
        <v>2</v>
      </c>
      <c r="I8921" s="252" t="s">
        <v>6976</v>
      </c>
      <c r="J8921" s="289" t="s">
        <v>6975</v>
      </c>
      <c r="K8921" s="278" t="str">
        <f t="shared" si="286"/>
        <v>HND001People exposed</v>
      </c>
      <c r="L8921" s="290">
        <v>43731</v>
      </c>
      <c r="M8921" s="290" t="s">
        <v>3248</v>
      </c>
    </row>
    <row r="8922" spans="1:13" s="269" customFormat="1" ht="15.5" thickTop="1" thickBot="1" x14ac:dyDescent="0.4">
      <c r="A8922" s="283" t="s">
        <v>2962</v>
      </c>
      <c r="B8922" s="284" t="str">
        <f>VLOOKUP(A8922,Lists!B:C,2,FALSE)</f>
        <v>HND001</v>
      </c>
      <c r="C8922" s="284" t="str">
        <f>VLOOKUP(A8922,Lists!B:D,3,FALSE)</f>
        <v>HND</v>
      </c>
      <c r="D8922" s="285" t="s">
        <v>666</v>
      </c>
      <c r="E8922" s="285">
        <v>434928</v>
      </c>
      <c r="F8922" s="285" t="s">
        <v>6977</v>
      </c>
      <c r="G8922" s="285" t="s">
        <v>731</v>
      </c>
      <c r="H8922" s="278">
        <f t="shared" si="285"/>
        <v>2</v>
      </c>
      <c r="I8922" s="251" t="s">
        <v>6976</v>
      </c>
      <c r="J8922" s="285" t="s">
        <v>6978</v>
      </c>
      <c r="K8922" s="278" t="str">
        <f t="shared" si="286"/>
        <v>HND001People displaced</v>
      </c>
      <c r="L8922" s="286">
        <v>43731</v>
      </c>
      <c r="M8922" s="286" t="s">
        <v>3248</v>
      </c>
    </row>
    <row r="8923" spans="1:13" s="269" customFormat="1" ht="15.5" hidden="1" thickTop="1" thickBot="1" x14ac:dyDescent="0.4">
      <c r="A8923" s="287" t="s">
        <v>2962</v>
      </c>
      <c r="B8923" s="288" t="str">
        <f>VLOOKUP(A8923,Lists!B:C,2,FALSE)</f>
        <v>HND001</v>
      </c>
      <c r="C8923" s="288" t="str">
        <f>VLOOKUP(A8923,Lists!B:D,3,FALSE)</f>
        <v>HND</v>
      </c>
      <c r="D8923" s="289" t="s">
        <v>5027</v>
      </c>
      <c r="E8923" s="289">
        <v>75122</v>
      </c>
      <c r="F8923" s="289" t="s">
        <v>6980</v>
      </c>
      <c r="G8923" s="289" t="s">
        <v>731</v>
      </c>
      <c r="H8923" s="278">
        <f t="shared" si="285"/>
        <v>2</v>
      </c>
      <c r="I8923" s="252" t="s">
        <v>6981</v>
      </c>
      <c r="J8923" s="289" t="s">
        <v>6982</v>
      </c>
      <c r="K8923" s="278" t="str">
        <f t="shared" si="286"/>
        <v>HND001Injuries reported</v>
      </c>
      <c r="L8923" s="290">
        <v>43731</v>
      </c>
      <c r="M8923" s="290" t="s">
        <v>3248</v>
      </c>
    </row>
    <row r="8924" spans="1:13" s="269" customFormat="1" ht="15.5" hidden="1" thickTop="1" thickBot="1" x14ac:dyDescent="0.4">
      <c r="A8924" s="283" t="s">
        <v>2962</v>
      </c>
      <c r="B8924" s="284" t="str">
        <f>VLOOKUP(A8924,Lists!B:C,2,FALSE)</f>
        <v>HND001</v>
      </c>
      <c r="C8924" s="284" t="str">
        <f>VLOOKUP(A8924,Lists!B:D,3,FALSE)</f>
        <v>HND</v>
      </c>
      <c r="D8924" s="285" t="s">
        <v>5029</v>
      </c>
      <c r="E8924" s="285">
        <v>2033</v>
      </c>
      <c r="F8924" s="285" t="s">
        <v>6979</v>
      </c>
      <c r="G8924" s="285" t="s">
        <v>731</v>
      </c>
      <c r="H8924" s="278">
        <f t="shared" si="285"/>
        <v>2</v>
      </c>
      <c r="I8924" s="251" t="s">
        <v>6983</v>
      </c>
      <c r="J8924" s="285" t="s">
        <v>6984</v>
      </c>
      <c r="K8924" s="278" t="str">
        <f t="shared" si="286"/>
        <v>HND001Fatalities reported</v>
      </c>
      <c r="L8924" s="286">
        <v>43731</v>
      </c>
      <c r="M8924" s="286" t="s">
        <v>3248</v>
      </c>
    </row>
    <row r="8925" spans="1:13" s="269" customFormat="1" ht="15.5" hidden="1" thickTop="1" thickBot="1" x14ac:dyDescent="0.4">
      <c r="A8925" s="287" t="s">
        <v>2962</v>
      </c>
      <c r="B8925" s="288" t="str">
        <f>VLOOKUP(A8925,Lists!B:C,2,FALSE)</f>
        <v>HND001</v>
      </c>
      <c r="C8925" s="288" t="str">
        <f>VLOOKUP(A8925,Lists!B:D,3,FALSE)</f>
        <v>HND</v>
      </c>
      <c r="D8925" s="289" t="s">
        <v>5115</v>
      </c>
      <c r="E8925" s="289">
        <v>2033</v>
      </c>
      <c r="F8925" s="289" t="s">
        <v>6979</v>
      </c>
      <c r="G8925" s="289" t="s">
        <v>731</v>
      </c>
      <c r="H8925" s="278">
        <f t="shared" si="285"/>
        <v>2</v>
      </c>
      <c r="I8925" s="252" t="s">
        <v>6983</v>
      </c>
      <c r="J8925" s="289" t="s">
        <v>6984</v>
      </c>
      <c r="K8925" s="278" t="str">
        <f t="shared" si="286"/>
        <v>HND001Fatalities in all crises</v>
      </c>
      <c r="L8925" s="290">
        <v>43731</v>
      </c>
      <c r="M8925" s="290" t="s">
        <v>3248</v>
      </c>
    </row>
    <row r="8926" spans="1:13" s="269" customFormat="1" ht="15.5" thickTop="1" thickBot="1" x14ac:dyDescent="0.4">
      <c r="A8926" s="283" t="s">
        <v>1237</v>
      </c>
      <c r="B8926" s="284" t="str">
        <f>VLOOKUP(A8926,Lists!B:C,2,FALSE)</f>
        <v>PER002</v>
      </c>
      <c r="C8926" s="284" t="str">
        <f>VLOOKUP(A8926,Lists!B:D,3,FALSE)</f>
        <v>PER</v>
      </c>
      <c r="D8926" s="285" t="s">
        <v>666</v>
      </c>
      <c r="E8926" s="285">
        <v>860900</v>
      </c>
      <c r="F8926" s="285" t="s">
        <v>6985</v>
      </c>
      <c r="G8926" s="285" t="s">
        <v>731</v>
      </c>
      <c r="H8926" s="278">
        <f t="shared" si="285"/>
        <v>2</v>
      </c>
      <c r="I8926" s="251" t="s">
        <v>6986</v>
      </c>
      <c r="J8926" s="285" t="s">
        <v>6987</v>
      </c>
      <c r="K8926" s="278" t="str">
        <f t="shared" si="286"/>
        <v>PER002People displaced</v>
      </c>
      <c r="L8926" s="286">
        <v>43731</v>
      </c>
      <c r="M8926" s="286" t="s">
        <v>3248</v>
      </c>
    </row>
    <row r="8927" spans="1:13" s="269" customFormat="1" ht="15.5" hidden="1" thickTop="1" thickBot="1" x14ac:dyDescent="0.4">
      <c r="A8927" s="287" t="s">
        <v>1241</v>
      </c>
      <c r="B8927" s="288" t="str">
        <f>VLOOKUP(A8927,Lists!B:C,2,FALSE)</f>
        <v>CMR002</v>
      </c>
      <c r="C8927" s="288" t="str">
        <f>VLOOKUP(A8927,Lists!B:D,3,FALSE)</f>
        <v>CMR</v>
      </c>
      <c r="D8927" s="289" t="s">
        <v>5029</v>
      </c>
      <c r="E8927" s="289">
        <v>290</v>
      </c>
      <c r="F8927" s="289" t="s">
        <v>6991</v>
      </c>
      <c r="G8927" s="289" t="s">
        <v>731</v>
      </c>
      <c r="H8927" s="278"/>
      <c r="I8927" s="252" t="s">
        <v>1786</v>
      </c>
      <c r="J8927" s="289" t="s">
        <v>6988</v>
      </c>
      <c r="K8927" s="278"/>
      <c r="L8927" s="290">
        <v>43733</v>
      </c>
      <c r="M8927" s="290" t="s">
        <v>3248</v>
      </c>
    </row>
    <row r="8928" spans="1:13" s="269" customFormat="1" ht="15.5" hidden="1" thickTop="1" thickBot="1" x14ac:dyDescent="0.4">
      <c r="A8928" s="283" t="s">
        <v>1241</v>
      </c>
      <c r="B8928" s="284" t="str">
        <f>VLOOKUP(A8928,Lists!B:C,2,FALSE)</f>
        <v>CMR002</v>
      </c>
      <c r="C8928" s="284" t="str">
        <f>VLOOKUP(A8928,Lists!B:D,3,FALSE)</f>
        <v>CMR</v>
      </c>
      <c r="D8928" s="285" t="s">
        <v>5115</v>
      </c>
      <c r="E8928" s="285">
        <v>690</v>
      </c>
      <c r="F8928" s="285" t="s">
        <v>6991</v>
      </c>
      <c r="G8928" s="285" t="s">
        <v>731</v>
      </c>
      <c r="H8928" s="278"/>
      <c r="I8928" s="251" t="s">
        <v>1786</v>
      </c>
      <c r="J8928" s="285" t="s">
        <v>6989</v>
      </c>
      <c r="K8928" s="278"/>
      <c r="L8928" s="286">
        <v>43733</v>
      </c>
      <c r="M8928" s="286" t="s">
        <v>3248</v>
      </c>
    </row>
    <row r="8929" spans="1:13" s="269" customFormat="1" ht="15.5" hidden="1" thickTop="1" thickBot="1" x14ac:dyDescent="0.4">
      <c r="A8929" s="287" t="s">
        <v>1242</v>
      </c>
      <c r="B8929" s="288" t="str">
        <f>VLOOKUP(A8929,Lists!B:C,2,FALSE)</f>
        <v>CMR003</v>
      </c>
      <c r="C8929" s="288" t="str">
        <f>VLOOKUP(A8929,Lists!B:D,3,FALSE)</f>
        <v>CMR</v>
      </c>
      <c r="D8929" s="289" t="s">
        <v>5029</v>
      </c>
      <c r="E8929" s="289">
        <v>395</v>
      </c>
      <c r="F8929" s="289" t="s">
        <v>6991</v>
      </c>
      <c r="G8929" s="289" t="s">
        <v>731</v>
      </c>
      <c r="H8929" s="278"/>
      <c r="I8929" s="252" t="s">
        <v>1786</v>
      </c>
      <c r="J8929" s="289" t="s">
        <v>6990</v>
      </c>
      <c r="K8929" s="278"/>
      <c r="L8929" s="290">
        <v>43733</v>
      </c>
      <c r="M8929" s="290" t="s">
        <v>3248</v>
      </c>
    </row>
    <row r="8930" spans="1:13" s="269" customFormat="1" ht="15.5" hidden="1" thickTop="1" thickBot="1" x14ac:dyDescent="0.4">
      <c r="A8930" s="283" t="s">
        <v>1242</v>
      </c>
      <c r="B8930" s="284" t="str">
        <f>VLOOKUP(A8930,Lists!B:C,2,FALSE)</f>
        <v>CMR003</v>
      </c>
      <c r="C8930" s="284" t="str">
        <f>VLOOKUP(A8930,Lists!B:D,3,FALSE)</f>
        <v>CMR</v>
      </c>
      <c r="D8930" s="285" t="s">
        <v>5115</v>
      </c>
      <c r="E8930" s="285">
        <v>690</v>
      </c>
      <c r="F8930" s="285" t="s">
        <v>6991</v>
      </c>
      <c r="G8930" s="285" t="s">
        <v>731</v>
      </c>
      <c r="H8930" s="278"/>
      <c r="I8930" s="251" t="s">
        <v>1786</v>
      </c>
      <c r="J8930" s="285" t="s">
        <v>6989</v>
      </c>
      <c r="K8930" s="278"/>
      <c r="L8930" s="286">
        <v>43733</v>
      </c>
      <c r="M8930" s="286" t="s">
        <v>3248</v>
      </c>
    </row>
    <row r="8931" spans="1:13" s="269" customFormat="1" ht="15.5" hidden="1" thickTop="1" thickBot="1" x14ac:dyDescent="0.4">
      <c r="A8931" s="287" t="s">
        <v>1243</v>
      </c>
      <c r="B8931" s="288" t="str">
        <f>VLOOKUP(A8931,Lists!B:C,2,FALSE)</f>
        <v>CMR004</v>
      </c>
      <c r="C8931" s="288" t="str">
        <f>VLOOKUP(A8931,Lists!B:D,3,FALSE)</f>
        <v>CMR</v>
      </c>
      <c r="D8931" s="289" t="s">
        <v>5115</v>
      </c>
      <c r="E8931" s="289">
        <v>690</v>
      </c>
      <c r="F8931" s="289" t="s">
        <v>6991</v>
      </c>
      <c r="G8931" s="289" t="s">
        <v>731</v>
      </c>
      <c r="H8931" s="278"/>
      <c r="I8931" s="252" t="s">
        <v>1786</v>
      </c>
      <c r="J8931" s="289" t="s">
        <v>6989</v>
      </c>
      <c r="K8931" s="278"/>
      <c r="L8931" s="290">
        <v>43733</v>
      </c>
      <c r="M8931" s="290" t="s">
        <v>3248</v>
      </c>
    </row>
    <row r="8932" spans="1:13" s="269" customFormat="1" ht="15.5" hidden="1" thickTop="1" thickBot="1" x14ac:dyDescent="0.4">
      <c r="A8932" s="283" t="s">
        <v>3304</v>
      </c>
      <c r="B8932" s="284" t="str">
        <f>VLOOKUP(A8932,Lists!B:C,2,FALSE)</f>
        <v>CMR001</v>
      </c>
      <c r="C8932" s="284" t="str">
        <f>VLOOKUP(A8932,Lists!B:D,3,FALSE)</f>
        <v>CMR</v>
      </c>
      <c r="D8932" s="285" t="s">
        <v>5115</v>
      </c>
      <c r="E8932" s="285">
        <v>690</v>
      </c>
      <c r="F8932" s="285" t="s">
        <v>6991</v>
      </c>
      <c r="G8932" s="285" t="s">
        <v>731</v>
      </c>
      <c r="H8932" s="278"/>
      <c r="I8932" s="251" t="s">
        <v>1786</v>
      </c>
      <c r="J8932" s="285" t="s">
        <v>6989</v>
      </c>
      <c r="K8932" s="278"/>
      <c r="L8932" s="286">
        <v>43733</v>
      </c>
      <c r="M8932" s="286" t="s">
        <v>3248</v>
      </c>
    </row>
    <row r="8933" spans="1:13" s="269" customFormat="1" ht="15.5" hidden="1" thickTop="1" thickBot="1" x14ac:dyDescent="0.4">
      <c r="A8933" s="287" t="s">
        <v>1258</v>
      </c>
      <c r="B8933" s="288" t="s">
        <v>819</v>
      </c>
      <c r="C8933" s="288" t="s">
        <v>188</v>
      </c>
      <c r="D8933" s="289" t="s">
        <v>660</v>
      </c>
      <c r="E8933" s="289">
        <v>149752</v>
      </c>
      <c r="F8933" s="289" t="s">
        <v>6992</v>
      </c>
      <c r="G8933" s="289" t="s">
        <v>732</v>
      </c>
      <c r="H8933" s="278"/>
      <c r="I8933" s="252" t="s">
        <v>6993</v>
      </c>
      <c r="J8933" s="289" t="s">
        <v>6994</v>
      </c>
      <c r="K8933" s="278"/>
      <c r="L8933" s="290">
        <v>43733</v>
      </c>
      <c r="M8933" s="290" t="s">
        <v>3248</v>
      </c>
    </row>
    <row r="8934" spans="1:13" s="269" customFormat="1" ht="15.5" hidden="1" thickTop="1" thickBot="1" x14ac:dyDescent="0.4">
      <c r="A8934" s="283" t="s">
        <v>1258</v>
      </c>
      <c r="B8934" s="284" t="s">
        <v>819</v>
      </c>
      <c r="C8934" s="284" t="s">
        <v>188</v>
      </c>
      <c r="D8934" s="285" t="s">
        <v>737</v>
      </c>
      <c r="E8934" s="285">
        <v>3562187</v>
      </c>
      <c r="F8934" s="285" t="s">
        <v>6995</v>
      </c>
      <c r="G8934" s="285" t="s">
        <v>731</v>
      </c>
      <c r="H8934" s="278"/>
      <c r="I8934" s="251" t="s">
        <v>6996</v>
      </c>
      <c r="J8934" s="285" t="s">
        <v>6997</v>
      </c>
      <c r="K8934" s="278"/>
      <c r="L8934" s="286">
        <v>43733</v>
      </c>
      <c r="M8934" s="286" t="s">
        <v>3248</v>
      </c>
    </row>
    <row r="8935" spans="1:13" s="269" customFormat="1" ht="15.5" hidden="1" thickTop="1" thickBot="1" x14ac:dyDescent="0.4">
      <c r="A8935" s="287" t="s">
        <v>1258</v>
      </c>
      <c r="B8935" s="288" t="s">
        <v>819</v>
      </c>
      <c r="C8935" s="288" t="s">
        <v>188</v>
      </c>
      <c r="D8935" s="289" t="s">
        <v>533</v>
      </c>
      <c r="E8935" s="289">
        <v>2196253</v>
      </c>
      <c r="F8935" s="289" t="s">
        <v>6995</v>
      </c>
      <c r="G8935" s="289" t="s">
        <v>731</v>
      </c>
      <c r="H8935" s="278"/>
      <c r="I8935" s="252" t="s">
        <v>6996</v>
      </c>
      <c r="J8935" s="289" t="s">
        <v>6998</v>
      </c>
      <c r="K8935" s="278"/>
      <c r="L8935" s="290">
        <v>43733</v>
      </c>
      <c r="M8935" s="290" t="s">
        <v>3248</v>
      </c>
    </row>
    <row r="8936" spans="1:13" s="269" customFormat="1" ht="15.5" hidden="1" thickTop="1" thickBot="1" x14ac:dyDescent="0.4">
      <c r="A8936" s="283" t="s">
        <v>1258</v>
      </c>
      <c r="B8936" s="284" t="s">
        <v>819</v>
      </c>
      <c r="C8936" s="284" t="s">
        <v>188</v>
      </c>
      <c r="D8936" s="285" t="s">
        <v>5115</v>
      </c>
      <c r="E8936" s="285">
        <v>126</v>
      </c>
      <c r="F8936" s="285" t="s">
        <v>1772</v>
      </c>
      <c r="G8936" s="285" t="s">
        <v>731</v>
      </c>
      <c r="H8936" s="278"/>
      <c r="I8936" s="251" t="s">
        <v>1354</v>
      </c>
      <c r="J8936" s="285" t="s">
        <v>6999</v>
      </c>
      <c r="K8936" s="278"/>
      <c r="L8936" s="286">
        <v>43733</v>
      </c>
      <c r="M8936" s="286" t="s">
        <v>3248</v>
      </c>
    </row>
    <row r="8937" spans="1:13" s="269" customFormat="1" ht="15.5" hidden="1" thickTop="1" thickBot="1" x14ac:dyDescent="0.4">
      <c r="A8937" s="287" t="s">
        <v>1258</v>
      </c>
      <c r="B8937" s="288" t="s">
        <v>819</v>
      </c>
      <c r="C8937" s="288" t="s">
        <v>188</v>
      </c>
      <c r="D8937" s="289" t="s">
        <v>752</v>
      </c>
      <c r="E8937" s="289">
        <v>916201</v>
      </c>
      <c r="F8937" s="289" t="s">
        <v>6995</v>
      </c>
      <c r="G8937" s="289" t="s">
        <v>731</v>
      </c>
      <c r="H8937" s="278"/>
      <c r="I8937" s="252" t="s">
        <v>6996</v>
      </c>
      <c r="J8937" s="289" t="s">
        <v>7000</v>
      </c>
      <c r="K8937" s="278"/>
      <c r="L8937" s="290">
        <v>43733</v>
      </c>
      <c r="M8937" s="290" t="s">
        <v>3248</v>
      </c>
    </row>
    <row r="8938" spans="1:13" s="269" customFormat="1" ht="15.5" hidden="1" thickTop="1" thickBot="1" x14ac:dyDescent="0.4">
      <c r="A8938" s="283" t="s">
        <v>1258</v>
      </c>
      <c r="B8938" s="284" t="s">
        <v>819</v>
      </c>
      <c r="C8938" s="284" t="s">
        <v>188</v>
      </c>
      <c r="D8938" s="285" t="s">
        <v>5110</v>
      </c>
      <c r="E8938" s="285">
        <v>1365934</v>
      </c>
      <c r="F8938" s="285" t="s">
        <v>6995</v>
      </c>
      <c r="G8938" s="285" t="s">
        <v>731</v>
      </c>
      <c r="H8938" s="278"/>
      <c r="I8938" s="251" t="s">
        <v>6996</v>
      </c>
      <c r="J8938" s="285" t="s">
        <v>7001</v>
      </c>
      <c r="K8938" s="278"/>
      <c r="L8938" s="286">
        <v>43733</v>
      </c>
      <c r="M8938" s="286" t="s">
        <v>3248</v>
      </c>
    </row>
    <row r="8939" spans="1:13" s="269" customFormat="1" ht="15.5" hidden="1" thickTop="1" thickBot="1" x14ac:dyDescent="0.4">
      <c r="A8939" s="287" t="s">
        <v>1258</v>
      </c>
      <c r="B8939" s="288" t="s">
        <v>819</v>
      </c>
      <c r="C8939" s="288" t="s">
        <v>188</v>
      </c>
      <c r="D8939" s="289" t="s">
        <v>5111</v>
      </c>
      <c r="E8939" s="289">
        <v>1280052</v>
      </c>
      <c r="F8939" s="289" t="s">
        <v>6995</v>
      </c>
      <c r="G8939" s="289" t="s">
        <v>731</v>
      </c>
      <c r="H8939" s="278"/>
      <c r="I8939" s="252" t="s">
        <v>6996</v>
      </c>
      <c r="J8939" s="289" t="s">
        <v>7002</v>
      </c>
      <c r="K8939" s="278"/>
      <c r="L8939" s="290">
        <v>43733</v>
      </c>
      <c r="M8939" s="290" t="s">
        <v>3248</v>
      </c>
    </row>
    <row r="8940" spans="1:13" s="269" customFormat="1" ht="15.5" hidden="1" thickTop="1" thickBot="1" x14ac:dyDescent="0.4">
      <c r="A8940" s="283" t="s">
        <v>1258</v>
      </c>
      <c r="B8940" s="284" t="s">
        <v>819</v>
      </c>
      <c r="C8940" s="284" t="s">
        <v>188</v>
      </c>
      <c r="D8940" s="285" t="s">
        <v>5112</v>
      </c>
      <c r="E8940" s="285">
        <v>744780</v>
      </c>
      <c r="F8940" s="285" t="s">
        <v>6995</v>
      </c>
      <c r="G8940" s="285" t="s">
        <v>731</v>
      </c>
      <c r="H8940" s="278"/>
      <c r="I8940" s="251" t="s">
        <v>6996</v>
      </c>
      <c r="J8940" s="285" t="s">
        <v>7003</v>
      </c>
      <c r="K8940" s="278"/>
      <c r="L8940" s="286">
        <v>43733</v>
      </c>
      <c r="M8940" s="286" t="s">
        <v>3248</v>
      </c>
    </row>
    <row r="8941" spans="1:13" s="269" customFormat="1" ht="15.5" hidden="1" thickTop="1" thickBot="1" x14ac:dyDescent="0.4">
      <c r="A8941" s="287" t="s">
        <v>1258</v>
      </c>
      <c r="B8941" s="288" t="s">
        <v>819</v>
      </c>
      <c r="C8941" s="288" t="s">
        <v>188</v>
      </c>
      <c r="D8941" s="289" t="s">
        <v>5113</v>
      </c>
      <c r="E8941" s="289">
        <v>171421</v>
      </c>
      <c r="F8941" s="289" t="s">
        <v>6995</v>
      </c>
      <c r="G8941" s="289" t="s">
        <v>731</v>
      </c>
      <c r="H8941" s="278"/>
      <c r="I8941" s="252" t="s">
        <v>6996</v>
      </c>
      <c r="J8941" s="289" t="s">
        <v>7004</v>
      </c>
      <c r="K8941" s="278"/>
      <c r="L8941" s="290">
        <v>43733</v>
      </c>
      <c r="M8941" s="290" t="s">
        <v>3248</v>
      </c>
    </row>
    <row r="8942" spans="1:13" s="269" customFormat="1" ht="15.5" hidden="1" thickTop="1" thickBot="1" x14ac:dyDescent="0.4">
      <c r="A8942" s="283" t="s">
        <v>1258</v>
      </c>
      <c r="B8942" s="284" t="s">
        <v>819</v>
      </c>
      <c r="C8942" s="284" t="s">
        <v>188</v>
      </c>
      <c r="D8942" s="285" t="s">
        <v>5114</v>
      </c>
      <c r="E8942" s="285">
        <v>0</v>
      </c>
      <c r="F8942" s="285" t="s">
        <v>6995</v>
      </c>
      <c r="G8942" s="285" t="s">
        <v>731</v>
      </c>
      <c r="H8942" s="278"/>
      <c r="I8942" s="251" t="s">
        <v>6996</v>
      </c>
      <c r="J8942" s="285" t="s">
        <v>7005</v>
      </c>
      <c r="K8942" s="278"/>
      <c r="L8942" s="286">
        <v>43733</v>
      </c>
      <c r="M8942" s="286" t="s">
        <v>3248</v>
      </c>
    </row>
    <row r="8943" spans="1:13" s="269" customFormat="1" ht="15.5" hidden="1" thickTop="1" thickBot="1" x14ac:dyDescent="0.4">
      <c r="A8943" s="287" t="s">
        <v>2987</v>
      </c>
      <c r="B8943" s="288" t="str">
        <f>VLOOKUP(A8943,Lists!B:C,2,FALSE)</f>
        <v>YEM001</v>
      </c>
      <c r="C8943" s="288" t="str">
        <f>VLOOKUP(A8943,Lists!B:D,3,FALSE)</f>
        <v>YEM</v>
      </c>
      <c r="D8943" s="289" t="s">
        <v>522</v>
      </c>
      <c r="E8943" s="289">
        <v>30065808</v>
      </c>
      <c r="F8943" s="289" t="s">
        <v>7006</v>
      </c>
      <c r="G8943" s="289" t="s">
        <v>731</v>
      </c>
      <c r="H8943" s="278">
        <f t="shared" ref="H8943:H8974" si="287">IF(G8943="x","x",IF(G8943="Low",3,IF(G8943="Medium",2,IF(G8943="High",1,FALSE))))</f>
        <v>2</v>
      </c>
      <c r="I8943" s="252" t="s">
        <v>7007</v>
      </c>
      <c r="J8943" s="289" t="s">
        <v>6138</v>
      </c>
      <c r="K8943" s="278" t="str">
        <f t="shared" ref="K8943:K8974" si="288">B8943&amp;""&amp;D8943</f>
        <v>YEM001Total population</v>
      </c>
      <c r="L8943" s="290">
        <v>43734</v>
      </c>
      <c r="M8943" s="290" t="s">
        <v>3248</v>
      </c>
    </row>
    <row r="8944" spans="1:13" s="269" customFormat="1" ht="15.5" hidden="1" thickTop="1" thickBot="1" x14ac:dyDescent="0.4">
      <c r="A8944" s="283" t="s">
        <v>2987</v>
      </c>
      <c r="B8944" s="284" t="str">
        <f>VLOOKUP(A8944,Lists!B:C,2,FALSE)</f>
        <v>YEM001</v>
      </c>
      <c r="C8944" s="284" t="str">
        <f>VLOOKUP(A8944,Lists!B:D,3,FALSE)</f>
        <v>YEM</v>
      </c>
      <c r="D8944" s="285" t="s">
        <v>660</v>
      </c>
      <c r="E8944" s="285">
        <v>527970</v>
      </c>
      <c r="F8944" s="285" t="s">
        <v>876</v>
      </c>
      <c r="G8944" s="285" t="s">
        <v>731</v>
      </c>
      <c r="H8944" s="278">
        <f t="shared" si="287"/>
        <v>2</v>
      </c>
      <c r="I8944" s="251" t="s">
        <v>987</v>
      </c>
      <c r="J8944" s="285" t="s">
        <v>5119</v>
      </c>
      <c r="K8944" s="278" t="str">
        <f t="shared" si="288"/>
        <v>YEM001Landmass affected</v>
      </c>
      <c r="L8944" s="286">
        <v>43734</v>
      </c>
      <c r="M8944" s="286" t="s">
        <v>3248</v>
      </c>
    </row>
    <row r="8945" spans="1:13" s="269" customFormat="1" ht="15.5" hidden="1" thickTop="1" thickBot="1" x14ac:dyDescent="0.4">
      <c r="A8945" s="287" t="s">
        <v>2987</v>
      </c>
      <c r="B8945" s="288" t="str">
        <f>VLOOKUP(A8945,Lists!B:C,2,FALSE)</f>
        <v>YEM001</v>
      </c>
      <c r="C8945" s="288" t="str">
        <f>VLOOKUP(A8945,Lists!B:D,3,FALSE)</f>
        <v>YEM</v>
      </c>
      <c r="D8945" s="289" t="s">
        <v>737</v>
      </c>
      <c r="E8945" s="289">
        <v>30065808</v>
      </c>
      <c r="F8945" s="289" t="s">
        <v>7006</v>
      </c>
      <c r="G8945" s="289" t="s">
        <v>731</v>
      </c>
      <c r="H8945" s="278">
        <f t="shared" si="287"/>
        <v>2</v>
      </c>
      <c r="I8945" s="252" t="s">
        <v>7007</v>
      </c>
      <c r="J8945" s="289" t="s">
        <v>5120</v>
      </c>
      <c r="K8945" s="278" t="str">
        <f t="shared" si="288"/>
        <v>YEM001People exposed</v>
      </c>
      <c r="L8945" s="290">
        <v>43734</v>
      </c>
      <c r="M8945" s="290" t="s">
        <v>3248</v>
      </c>
    </row>
    <row r="8946" spans="1:13" s="269" customFormat="1" ht="15.5" hidden="1" thickTop="1" thickBot="1" x14ac:dyDescent="0.4">
      <c r="A8946" s="283" t="s">
        <v>2987</v>
      </c>
      <c r="B8946" s="284" t="str">
        <f>VLOOKUP(A8946,Lists!B:C,2,FALSE)</f>
        <v>YEM001</v>
      </c>
      <c r="C8946" s="284" t="str">
        <f>VLOOKUP(A8946,Lists!B:D,3,FALSE)</f>
        <v>YEM</v>
      </c>
      <c r="D8946" s="285" t="s">
        <v>533</v>
      </c>
      <c r="E8946" s="285">
        <v>30065808</v>
      </c>
      <c r="F8946" s="285" t="s">
        <v>7008</v>
      </c>
      <c r="G8946" s="285" t="s">
        <v>731</v>
      </c>
      <c r="H8946" s="278">
        <f t="shared" si="287"/>
        <v>2</v>
      </c>
      <c r="I8946" s="251" t="s">
        <v>7007</v>
      </c>
      <c r="J8946" s="285" t="s">
        <v>6838</v>
      </c>
      <c r="K8946" s="278" t="str">
        <f t="shared" si="288"/>
        <v>YEM001People affected</v>
      </c>
      <c r="L8946" s="286">
        <v>43734</v>
      </c>
      <c r="M8946" s="286" t="s">
        <v>3248</v>
      </c>
    </row>
    <row r="8947" spans="1:13" s="269" customFormat="1" ht="15.5" thickTop="1" thickBot="1" x14ac:dyDescent="0.4">
      <c r="A8947" s="287" t="s">
        <v>2987</v>
      </c>
      <c r="B8947" s="288" t="str">
        <f>VLOOKUP(A8947,Lists!B:C,2,FALSE)</f>
        <v>YEM001</v>
      </c>
      <c r="C8947" s="288" t="str">
        <f>VLOOKUP(A8947,Lists!B:D,3,FALSE)</f>
        <v>YEM</v>
      </c>
      <c r="D8947" s="289" t="s">
        <v>666</v>
      </c>
      <c r="E8947" s="289">
        <v>5637790</v>
      </c>
      <c r="F8947" s="289" t="s">
        <v>7010</v>
      </c>
      <c r="G8947" s="289" t="s">
        <v>731</v>
      </c>
      <c r="H8947" s="278">
        <f t="shared" si="287"/>
        <v>2</v>
      </c>
      <c r="I8947" s="252" t="s">
        <v>7009</v>
      </c>
      <c r="J8947" s="289" t="s">
        <v>7011</v>
      </c>
      <c r="K8947" s="278" t="str">
        <f t="shared" si="288"/>
        <v>YEM001People displaced</v>
      </c>
      <c r="L8947" s="290">
        <v>43734</v>
      </c>
      <c r="M8947" s="290" t="s">
        <v>3248</v>
      </c>
    </row>
    <row r="8948" spans="1:13" s="269" customFormat="1" ht="15.5" hidden="1" thickTop="1" thickBot="1" x14ac:dyDescent="0.4">
      <c r="A8948" s="283" t="s">
        <v>2987</v>
      </c>
      <c r="B8948" s="284" t="str">
        <f>VLOOKUP(A8948,Lists!B:C,2,FALSE)</f>
        <v>YEM001</v>
      </c>
      <c r="C8948" s="284" t="str">
        <f>VLOOKUP(A8948,Lists!B:D,3,FALSE)</f>
        <v>YEM</v>
      </c>
      <c r="D8948" s="285" t="s">
        <v>5115</v>
      </c>
      <c r="E8948" s="285">
        <v>14282</v>
      </c>
      <c r="F8948" s="285" t="s">
        <v>7012</v>
      </c>
      <c r="G8948" s="285" t="s">
        <v>731</v>
      </c>
      <c r="H8948" s="278">
        <f t="shared" si="287"/>
        <v>2</v>
      </c>
      <c r="I8948" s="251" t="s">
        <v>4252</v>
      </c>
      <c r="J8948" s="285" t="s">
        <v>7013</v>
      </c>
      <c r="K8948" s="278" t="str">
        <f t="shared" si="288"/>
        <v>YEM001Fatalities in all crises</v>
      </c>
      <c r="L8948" s="286">
        <v>43734</v>
      </c>
      <c r="M8948" s="286" t="s">
        <v>3248</v>
      </c>
    </row>
    <row r="8949" spans="1:13" s="269" customFormat="1" ht="15.5" hidden="1" thickTop="1" thickBot="1" x14ac:dyDescent="0.4">
      <c r="A8949" s="287" t="s">
        <v>2987</v>
      </c>
      <c r="B8949" s="288" t="str">
        <f>VLOOKUP(A8949,Lists!B:C,2,FALSE)</f>
        <v>YEM001</v>
      </c>
      <c r="C8949" s="288" t="str">
        <f>VLOOKUP(A8949,Lists!B:D,3,FALSE)</f>
        <v>YEM</v>
      </c>
      <c r="D8949" s="289" t="s">
        <v>5028</v>
      </c>
      <c r="E8949" s="289">
        <v>552437</v>
      </c>
      <c r="F8949" s="289" t="s">
        <v>7015</v>
      </c>
      <c r="G8949" s="289" t="s">
        <v>731</v>
      </c>
      <c r="H8949" s="278">
        <f t="shared" si="287"/>
        <v>2</v>
      </c>
      <c r="I8949" s="252" t="s">
        <v>4248</v>
      </c>
      <c r="J8949" s="289" t="s">
        <v>7014</v>
      </c>
      <c r="K8949" s="278" t="str">
        <f t="shared" si="288"/>
        <v>YEM001Illness cases reported</v>
      </c>
      <c r="L8949" s="290">
        <v>43734</v>
      </c>
      <c r="M8949" s="290" t="s">
        <v>3248</v>
      </c>
    </row>
    <row r="8950" spans="1:13" s="269" customFormat="1" ht="15.5" hidden="1" thickTop="1" thickBot="1" x14ac:dyDescent="0.4">
      <c r="A8950" s="283" t="s">
        <v>2987</v>
      </c>
      <c r="B8950" s="284" t="str">
        <f>VLOOKUP(A8950,Lists!B:C,2,FALSE)</f>
        <v>YEM001</v>
      </c>
      <c r="C8950" s="284" t="str">
        <f>VLOOKUP(A8950,Lists!B:D,3,FALSE)</f>
        <v>YEM</v>
      </c>
      <c r="D8950" s="285" t="s">
        <v>5029</v>
      </c>
      <c r="E8950" s="285">
        <v>14267</v>
      </c>
      <c r="F8950" s="285" t="s">
        <v>7018</v>
      </c>
      <c r="G8950" s="285" t="s">
        <v>731</v>
      </c>
      <c r="H8950" s="278">
        <f t="shared" si="287"/>
        <v>2</v>
      </c>
      <c r="I8950" s="251" t="s">
        <v>7017</v>
      </c>
      <c r="J8950" s="285" t="s">
        <v>7016</v>
      </c>
      <c r="K8950" s="278" t="str">
        <f t="shared" si="288"/>
        <v>YEM001Fatalities reported</v>
      </c>
      <c r="L8950" s="286">
        <v>43734</v>
      </c>
      <c r="M8950" s="286" t="s">
        <v>3248</v>
      </c>
    </row>
    <row r="8951" spans="1:13" s="269" customFormat="1" ht="15.5" hidden="1" thickTop="1" thickBot="1" x14ac:dyDescent="0.4">
      <c r="A8951" s="287" t="s">
        <v>2988</v>
      </c>
      <c r="B8951" s="288" t="str">
        <f>VLOOKUP(A8951,Lists!B:C,2,FALSE)</f>
        <v>YEM002</v>
      </c>
      <c r="C8951" s="288" t="str">
        <f>VLOOKUP(A8951,Lists!B:D,3,FALSE)</f>
        <v>YEM</v>
      </c>
      <c r="D8951" s="289" t="s">
        <v>660</v>
      </c>
      <c r="E8951" s="289">
        <v>1240</v>
      </c>
      <c r="F8951" s="289" t="s">
        <v>4120</v>
      </c>
      <c r="G8951" s="289" t="s">
        <v>731</v>
      </c>
      <c r="H8951" s="278">
        <f t="shared" si="287"/>
        <v>2</v>
      </c>
      <c r="I8951" s="252" t="s">
        <v>3087</v>
      </c>
      <c r="J8951" s="289" t="s">
        <v>5130</v>
      </c>
      <c r="K8951" s="278" t="str">
        <f t="shared" si="288"/>
        <v>YEM002Landmass affected</v>
      </c>
      <c r="L8951" s="290">
        <v>43734</v>
      </c>
      <c r="M8951" s="290" t="s">
        <v>3248</v>
      </c>
    </row>
    <row r="8952" spans="1:13" s="269" customFormat="1" ht="15.5" hidden="1" thickTop="1" thickBot="1" x14ac:dyDescent="0.4">
      <c r="A8952" s="283" t="s">
        <v>2988</v>
      </c>
      <c r="B8952" s="284" t="str">
        <f>VLOOKUP(A8952,Lists!B:C,2,FALSE)</f>
        <v>YEM002</v>
      </c>
      <c r="C8952" s="284" t="str">
        <f>VLOOKUP(A8952,Lists!B:D,3,FALSE)</f>
        <v>YEM</v>
      </c>
      <c r="D8952" s="285" t="s">
        <v>737</v>
      </c>
      <c r="E8952" s="285">
        <v>4395000</v>
      </c>
      <c r="F8952" s="285" t="s">
        <v>4120</v>
      </c>
      <c r="G8952" s="285" t="s">
        <v>731</v>
      </c>
      <c r="H8952" s="278">
        <f t="shared" si="287"/>
        <v>2</v>
      </c>
      <c r="I8952" s="251" t="s">
        <v>4135</v>
      </c>
      <c r="J8952" s="285" t="s">
        <v>5131</v>
      </c>
      <c r="K8952" s="278" t="str">
        <f t="shared" si="288"/>
        <v>YEM002People exposed</v>
      </c>
      <c r="L8952" s="286">
        <v>43734</v>
      </c>
      <c r="M8952" s="286" t="s">
        <v>3248</v>
      </c>
    </row>
    <row r="8953" spans="1:13" s="269" customFormat="1" ht="15.5" thickTop="1" thickBot="1" x14ac:dyDescent="0.4">
      <c r="A8953" s="287" t="s">
        <v>2988</v>
      </c>
      <c r="B8953" s="288" t="str">
        <f>VLOOKUP(A8953,Lists!B:C,2,FALSE)</f>
        <v>YEM002</v>
      </c>
      <c r="C8953" s="288" t="str">
        <f>VLOOKUP(A8953,Lists!B:D,3,FALSE)</f>
        <v>YEM</v>
      </c>
      <c r="D8953" s="289" t="s">
        <v>666</v>
      </c>
      <c r="E8953" s="289">
        <v>422000</v>
      </c>
      <c r="F8953" s="289" t="s">
        <v>4120</v>
      </c>
      <c r="G8953" s="289" t="s">
        <v>731</v>
      </c>
      <c r="H8953" s="278">
        <f t="shared" si="287"/>
        <v>2</v>
      </c>
      <c r="I8953" s="252" t="s">
        <v>3087</v>
      </c>
      <c r="J8953" s="289" t="s">
        <v>6841</v>
      </c>
      <c r="K8953" s="278" t="str">
        <f t="shared" si="288"/>
        <v>YEM002People displaced</v>
      </c>
      <c r="L8953" s="290">
        <v>43734</v>
      </c>
      <c r="M8953" s="290" t="s">
        <v>3248</v>
      </c>
    </row>
    <row r="8954" spans="1:13" s="269" customFormat="1" ht="15.5" hidden="1" thickTop="1" thickBot="1" x14ac:dyDescent="0.4">
      <c r="A8954" s="283" t="s">
        <v>2988</v>
      </c>
      <c r="B8954" s="284" t="str">
        <f>VLOOKUP(A8954,Lists!B:C,2,FALSE)</f>
        <v>YEM002</v>
      </c>
      <c r="C8954" s="284" t="str">
        <f>VLOOKUP(A8954,Lists!B:D,3,FALSE)</f>
        <v>YEM</v>
      </c>
      <c r="D8954" s="285" t="s">
        <v>5028</v>
      </c>
      <c r="E8954" s="285">
        <v>552437</v>
      </c>
      <c r="F8954" s="285" t="s">
        <v>7015</v>
      </c>
      <c r="G8954" s="285" t="s">
        <v>731</v>
      </c>
      <c r="H8954" s="278">
        <f t="shared" si="287"/>
        <v>2</v>
      </c>
      <c r="I8954" s="251" t="s">
        <v>4248</v>
      </c>
      <c r="J8954" s="285" t="s">
        <v>7016</v>
      </c>
      <c r="K8954" s="278" t="str">
        <f t="shared" si="288"/>
        <v>YEM002Illness cases reported</v>
      </c>
      <c r="L8954" s="286">
        <v>43734</v>
      </c>
      <c r="M8954" s="286" t="s">
        <v>3248</v>
      </c>
    </row>
    <row r="8955" spans="1:13" s="269" customFormat="1" ht="15.5" hidden="1" thickTop="1" thickBot="1" x14ac:dyDescent="0.4">
      <c r="A8955" s="287" t="s">
        <v>2988</v>
      </c>
      <c r="B8955" s="288" t="str">
        <f>VLOOKUP(A8955,Lists!B:C,2,FALSE)</f>
        <v>YEM002</v>
      </c>
      <c r="C8955" s="288" t="str">
        <f>VLOOKUP(A8955,Lists!B:D,3,FALSE)</f>
        <v>YEM</v>
      </c>
      <c r="D8955" s="289" t="s">
        <v>5029</v>
      </c>
      <c r="E8955" s="289">
        <v>15</v>
      </c>
      <c r="F8955" s="289" t="s">
        <v>7020</v>
      </c>
      <c r="G8955" s="289" t="s">
        <v>731</v>
      </c>
      <c r="H8955" s="278">
        <f t="shared" si="287"/>
        <v>2</v>
      </c>
      <c r="I8955" s="252" t="s">
        <v>3090</v>
      </c>
      <c r="J8955" s="289" t="s">
        <v>7019</v>
      </c>
      <c r="K8955" s="278" t="str">
        <f t="shared" si="288"/>
        <v>YEM002Fatalities reported</v>
      </c>
      <c r="L8955" s="290">
        <v>43734</v>
      </c>
      <c r="M8955" s="290" t="s">
        <v>3248</v>
      </c>
    </row>
    <row r="8956" spans="1:13" s="269" customFormat="1" ht="15.5" hidden="1" thickTop="1" thickBot="1" x14ac:dyDescent="0.4">
      <c r="A8956" s="283" t="s">
        <v>2988</v>
      </c>
      <c r="B8956" s="284" t="str">
        <f>VLOOKUP(A8956,Lists!B:C,2,FALSE)</f>
        <v>YEM002</v>
      </c>
      <c r="C8956" s="284" t="str">
        <f>VLOOKUP(A8956,Lists!B:D,3,FALSE)</f>
        <v>YEM</v>
      </c>
      <c r="D8956" s="285" t="s">
        <v>5115</v>
      </c>
      <c r="E8956" s="285">
        <v>14282</v>
      </c>
      <c r="F8956" s="285" t="s">
        <v>7012</v>
      </c>
      <c r="G8956" s="285" t="s">
        <v>731</v>
      </c>
      <c r="H8956" s="278">
        <f t="shared" si="287"/>
        <v>2</v>
      </c>
      <c r="I8956" s="251" t="s">
        <v>4252</v>
      </c>
      <c r="J8956" s="285" t="s">
        <v>7013</v>
      </c>
      <c r="K8956" s="278" t="str">
        <f t="shared" si="288"/>
        <v>YEM002Fatalities in all crises</v>
      </c>
      <c r="L8956" s="286">
        <v>43734</v>
      </c>
      <c r="M8956" s="286" t="s">
        <v>3248</v>
      </c>
    </row>
    <row r="8957" spans="1:13" s="269" customFormat="1" ht="15.5" hidden="1" thickTop="1" thickBot="1" x14ac:dyDescent="0.4">
      <c r="A8957" s="287" t="s">
        <v>2988</v>
      </c>
      <c r="B8957" s="288" t="str">
        <f>VLOOKUP(A8957,Lists!B:C,2,FALSE)</f>
        <v>YEM002</v>
      </c>
      <c r="C8957" s="288" t="str">
        <f>VLOOKUP(A8957,Lists!B:D,3,FALSE)</f>
        <v>YEM</v>
      </c>
      <c r="D8957" s="289" t="s">
        <v>533</v>
      </c>
      <c r="E8957" s="289">
        <v>422000</v>
      </c>
      <c r="F8957" s="289" t="s">
        <v>5128</v>
      </c>
      <c r="G8957" s="289" t="s">
        <v>731</v>
      </c>
      <c r="H8957" s="278">
        <f t="shared" si="287"/>
        <v>2</v>
      </c>
      <c r="I8957" s="252" t="s">
        <v>3087</v>
      </c>
      <c r="J8957" s="289" t="s">
        <v>2102</v>
      </c>
      <c r="K8957" s="278" t="str">
        <f t="shared" si="288"/>
        <v>YEM002People affected</v>
      </c>
      <c r="L8957" s="290">
        <v>43734</v>
      </c>
      <c r="M8957" s="290" t="s">
        <v>3248</v>
      </c>
    </row>
    <row r="8958" spans="1:13" s="269" customFormat="1" ht="15.5" hidden="1" thickTop="1" thickBot="1" x14ac:dyDescent="0.4">
      <c r="A8958" s="283" t="s">
        <v>1260</v>
      </c>
      <c r="B8958" s="284" t="str">
        <f>VLOOKUP(A8958,Lists!B:C,2,FALSE)</f>
        <v>TZA002</v>
      </c>
      <c r="C8958" s="284" t="str">
        <f>VLOOKUP(A8958,Lists!B:D,3,FALSE)</f>
        <v>TZA</v>
      </c>
      <c r="D8958" s="285" t="s">
        <v>5115</v>
      </c>
      <c r="E8958" s="285">
        <v>7</v>
      </c>
      <c r="F8958" s="285" t="s">
        <v>6991</v>
      </c>
      <c r="G8958" s="285" t="s">
        <v>731</v>
      </c>
      <c r="H8958" s="278">
        <f t="shared" si="287"/>
        <v>2</v>
      </c>
      <c r="I8958" s="251" t="s">
        <v>1354</v>
      </c>
      <c r="J8958" s="285" t="s">
        <v>7021</v>
      </c>
      <c r="K8958" s="278" t="str">
        <f t="shared" si="288"/>
        <v>TZA002Fatalities in all crises</v>
      </c>
      <c r="L8958" s="286">
        <v>43734</v>
      </c>
      <c r="M8958" s="286" t="s">
        <v>3248</v>
      </c>
    </row>
    <row r="8959" spans="1:13" s="269" customFormat="1" ht="15.5" hidden="1" thickTop="1" thickBot="1" x14ac:dyDescent="0.4">
      <c r="A8959" s="287" t="s">
        <v>2961</v>
      </c>
      <c r="B8959" s="288" t="str">
        <f>VLOOKUP(A8959,Lists!B:C,2,FALSE)</f>
        <v>HTI001</v>
      </c>
      <c r="C8959" s="288" t="str">
        <f>VLOOKUP(A8959,Lists!B:D,3,FALSE)</f>
        <v>HTI</v>
      </c>
      <c r="D8959" s="289" t="s">
        <v>5028</v>
      </c>
      <c r="E8959" s="289">
        <v>39000</v>
      </c>
      <c r="F8959" s="289">
        <v>43686</v>
      </c>
      <c r="G8959" s="289" t="s">
        <v>730</v>
      </c>
      <c r="H8959" s="278">
        <f t="shared" si="287"/>
        <v>3</v>
      </c>
      <c r="I8959" s="252" t="s">
        <v>6956</v>
      </c>
      <c r="J8959" s="289" t="s">
        <v>6957</v>
      </c>
      <c r="K8959" s="278" t="str">
        <f t="shared" si="288"/>
        <v>HTI001Illness cases reported</v>
      </c>
      <c r="L8959" s="290">
        <v>43735</v>
      </c>
      <c r="M8959" s="290" t="s">
        <v>3248</v>
      </c>
    </row>
    <row r="8960" spans="1:13" s="269" customFormat="1" ht="15.5" thickTop="1" thickBot="1" x14ac:dyDescent="0.4">
      <c r="A8960" s="283" t="s">
        <v>5461</v>
      </c>
      <c r="B8960" s="284" t="str">
        <f>VLOOKUP(A8960,Lists!B:C,2,FALSE)</f>
        <v>KEN001</v>
      </c>
      <c r="C8960" s="284" t="str">
        <f>VLOOKUP(A8960,Lists!B:D,3,FALSE)</f>
        <v>KEN</v>
      </c>
      <c r="D8960" s="285" t="s">
        <v>666</v>
      </c>
      <c r="E8960" s="285">
        <v>479194</v>
      </c>
      <c r="F8960" s="285" t="s">
        <v>7022</v>
      </c>
      <c r="G8960" s="285" t="s">
        <v>731</v>
      </c>
      <c r="H8960" s="278">
        <f t="shared" si="287"/>
        <v>2</v>
      </c>
      <c r="I8960" s="251" t="s">
        <v>7023</v>
      </c>
      <c r="J8960" s="285" t="s">
        <v>5400</v>
      </c>
      <c r="K8960" s="278" t="str">
        <f t="shared" si="288"/>
        <v>KEN001People displaced</v>
      </c>
      <c r="L8960" s="286">
        <v>43735</v>
      </c>
      <c r="M8960" s="286" t="s">
        <v>3248</v>
      </c>
    </row>
    <row r="8961" spans="1:13" s="269" customFormat="1" ht="15.5" thickTop="1" thickBot="1" x14ac:dyDescent="0.4">
      <c r="A8961" s="287" t="s">
        <v>2964</v>
      </c>
      <c r="B8961" s="288" t="str">
        <f>VLOOKUP(A8961,Lists!B:C,2,FALSE)</f>
        <v>KEN002</v>
      </c>
      <c r="C8961" s="288" t="str">
        <f>VLOOKUP(A8961,Lists!B:D,3,FALSE)</f>
        <v>KEN</v>
      </c>
      <c r="D8961" s="289" t="s">
        <v>666</v>
      </c>
      <c r="E8961" s="289">
        <v>479194</v>
      </c>
      <c r="F8961" s="289" t="s">
        <v>7022</v>
      </c>
      <c r="G8961" s="289" t="s">
        <v>731</v>
      </c>
      <c r="H8961" s="278">
        <f t="shared" si="287"/>
        <v>2</v>
      </c>
      <c r="I8961" s="252" t="s">
        <v>7023</v>
      </c>
      <c r="J8961" s="289" t="s">
        <v>5400</v>
      </c>
      <c r="K8961" s="278" t="str">
        <f t="shared" si="288"/>
        <v>KEN002People displaced</v>
      </c>
      <c r="L8961" s="290">
        <v>43735</v>
      </c>
      <c r="M8961" s="290" t="s">
        <v>3248</v>
      </c>
    </row>
    <row r="8962" spans="1:13" s="269" customFormat="1" ht="15.5" hidden="1" thickTop="1" thickBot="1" x14ac:dyDescent="0.4">
      <c r="A8962" s="283" t="s">
        <v>2964</v>
      </c>
      <c r="B8962" s="284" t="str">
        <f>VLOOKUP(A8962,Lists!B:C,2,FALSE)</f>
        <v>KEN002</v>
      </c>
      <c r="C8962" s="284" t="str">
        <f>VLOOKUP(A8962,Lists!B:D,3,FALSE)</f>
        <v>KEN</v>
      </c>
      <c r="D8962" s="285" t="s">
        <v>533</v>
      </c>
      <c r="E8962" s="285">
        <v>479194</v>
      </c>
      <c r="F8962" s="285" t="s">
        <v>7022</v>
      </c>
      <c r="G8962" s="285" t="s">
        <v>731</v>
      </c>
      <c r="H8962" s="278">
        <f t="shared" si="287"/>
        <v>2</v>
      </c>
      <c r="I8962" s="251" t="s">
        <v>7023</v>
      </c>
      <c r="J8962" s="285" t="s">
        <v>5401</v>
      </c>
      <c r="K8962" s="278" t="str">
        <f t="shared" si="288"/>
        <v>KEN002People affected</v>
      </c>
      <c r="L8962" s="286">
        <v>43735</v>
      </c>
      <c r="M8962" s="286" t="s">
        <v>3248</v>
      </c>
    </row>
    <row r="8963" spans="1:13" s="269" customFormat="1" ht="15.5" hidden="1" thickTop="1" thickBot="1" x14ac:dyDescent="0.4">
      <c r="A8963" s="287" t="s">
        <v>2964</v>
      </c>
      <c r="B8963" s="288" t="str">
        <f>VLOOKUP(A8963,Lists!B:C,2,FALSE)</f>
        <v>KEN002</v>
      </c>
      <c r="C8963" s="288" t="str">
        <f>VLOOKUP(A8963,Lists!B:D,3,FALSE)</f>
        <v>KEN</v>
      </c>
      <c r="D8963" s="289" t="s">
        <v>5112</v>
      </c>
      <c r="E8963" s="289">
        <v>479194</v>
      </c>
      <c r="F8963" s="289" t="s">
        <v>7024</v>
      </c>
      <c r="G8963" s="289" t="s">
        <v>731</v>
      </c>
      <c r="H8963" s="278">
        <f t="shared" si="287"/>
        <v>2</v>
      </c>
      <c r="I8963" s="252" t="s">
        <v>7025</v>
      </c>
      <c r="J8963" s="289" t="s">
        <v>6326</v>
      </c>
      <c r="K8963" s="278" t="str">
        <f t="shared" si="288"/>
        <v>KEN002Moderate humanitarian conditions - Level 3</v>
      </c>
      <c r="L8963" s="290">
        <v>43735</v>
      </c>
      <c r="M8963" s="290" t="s">
        <v>3248</v>
      </c>
    </row>
    <row r="8964" spans="1:13" s="269" customFormat="1" ht="15.5" hidden="1" thickTop="1" thickBot="1" x14ac:dyDescent="0.4">
      <c r="A8964" s="283" t="s">
        <v>5595</v>
      </c>
      <c r="B8964" s="284" t="str">
        <f>VLOOKUP(A8964,Lists!B:C,2,FALSE)</f>
        <v>KEN003</v>
      </c>
      <c r="C8964" s="284" t="str">
        <f>VLOOKUP(A8964,Lists!B:D,3,FALSE)</f>
        <v>KEN</v>
      </c>
      <c r="D8964" s="285" t="s">
        <v>5112</v>
      </c>
      <c r="E8964" s="285">
        <v>2600000</v>
      </c>
      <c r="F8964" s="285" t="s">
        <v>7026</v>
      </c>
      <c r="G8964" s="285" t="s">
        <v>731</v>
      </c>
      <c r="H8964" s="278">
        <f t="shared" si="287"/>
        <v>2</v>
      </c>
      <c r="I8964" s="251" t="s">
        <v>7027</v>
      </c>
      <c r="J8964" s="285" t="s">
        <v>5382</v>
      </c>
      <c r="K8964" s="278" t="str">
        <f t="shared" si="288"/>
        <v>KEN003Moderate humanitarian conditions - Level 3</v>
      </c>
      <c r="L8964" s="286">
        <v>43735</v>
      </c>
      <c r="M8964" s="286" t="s">
        <v>3248</v>
      </c>
    </row>
    <row r="8965" spans="1:13" s="269" customFormat="1" ht="15.5" hidden="1" thickTop="1" thickBot="1" x14ac:dyDescent="0.4">
      <c r="A8965" s="287" t="s">
        <v>5461</v>
      </c>
      <c r="B8965" s="288" t="str">
        <f>VLOOKUP(A8965,Lists!B:C,2,FALSE)</f>
        <v>KEN001</v>
      </c>
      <c r="C8965" s="288" t="str">
        <f>VLOOKUP(A8965,Lists!B:D,3,FALSE)</f>
        <v>KEN</v>
      </c>
      <c r="D8965" s="289" t="s">
        <v>5112</v>
      </c>
      <c r="E8965" s="289">
        <v>3079194</v>
      </c>
      <c r="F8965" s="289" t="s">
        <v>7028</v>
      </c>
      <c r="G8965" s="289" t="s">
        <v>731</v>
      </c>
      <c r="H8965" s="278">
        <f t="shared" si="287"/>
        <v>2</v>
      </c>
      <c r="I8965" s="252" t="s">
        <v>7029</v>
      </c>
      <c r="J8965" s="289" t="s">
        <v>5393</v>
      </c>
      <c r="K8965" s="278" t="str">
        <f t="shared" si="288"/>
        <v>KEN001Moderate humanitarian conditions - Level 3</v>
      </c>
      <c r="L8965" s="290">
        <v>43735</v>
      </c>
      <c r="M8965" s="290" t="s">
        <v>3248</v>
      </c>
    </row>
    <row r="8966" spans="1:13" s="269" customFormat="1" ht="15.5" thickTop="1" thickBot="1" x14ac:dyDescent="0.4">
      <c r="A8966" s="283" t="s">
        <v>2977</v>
      </c>
      <c r="B8966" s="284" t="str">
        <f>VLOOKUP(A8966,Lists!B:C,2,FALSE)</f>
        <v>SSD001</v>
      </c>
      <c r="C8966" s="284" t="str">
        <f>VLOOKUP(A8966,Lists!B:D,3,FALSE)</f>
        <v>SSD</v>
      </c>
      <c r="D8966" s="285" t="s">
        <v>666</v>
      </c>
      <c r="E8966" s="285">
        <v>3698000</v>
      </c>
      <c r="F8966" s="285" t="s">
        <v>7030</v>
      </c>
      <c r="G8966" s="285" t="s">
        <v>731</v>
      </c>
      <c r="H8966" s="278">
        <f t="shared" si="287"/>
        <v>2</v>
      </c>
      <c r="I8966" s="251" t="s">
        <v>7032</v>
      </c>
      <c r="J8966" s="285" t="s">
        <v>7031</v>
      </c>
      <c r="K8966" s="278" t="str">
        <f t="shared" si="288"/>
        <v>SSD001People displaced</v>
      </c>
      <c r="L8966" s="286">
        <v>43735</v>
      </c>
      <c r="M8966" s="286" t="s">
        <v>3248</v>
      </c>
    </row>
    <row r="8967" spans="1:13" s="269" customFormat="1" ht="15.5" hidden="1" thickTop="1" thickBot="1" x14ac:dyDescent="0.4">
      <c r="A8967" s="287" t="s">
        <v>2977</v>
      </c>
      <c r="B8967" s="288" t="str">
        <f>VLOOKUP(A8967,Lists!B:C,2,FALSE)</f>
        <v>SSD001</v>
      </c>
      <c r="C8967" s="288" t="str">
        <f>VLOOKUP(A8967,Lists!B:D,3,FALSE)</f>
        <v>SSD</v>
      </c>
      <c r="D8967" s="289" t="s">
        <v>5029</v>
      </c>
      <c r="E8967" s="289">
        <v>640</v>
      </c>
      <c r="F8967" s="289" t="s">
        <v>7033</v>
      </c>
      <c r="G8967" s="289" t="s">
        <v>730</v>
      </c>
      <c r="H8967" s="278">
        <f t="shared" si="287"/>
        <v>3</v>
      </c>
      <c r="I8967" s="252" t="s">
        <v>1354</v>
      </c>
      <c r="J8967" s="289" t="s">
        <v>7034</v>
      </c>
      <c r="K8967" s="278" t="str">
        <f t="shared" si="288"/>
        <v>SSD001Fatalities reported</v>
      </c>
      <c r="L8967" s="290">
        <v>43735</v>
      </c>
      <c r="M8967" s="290" t="s">
        <v>3248</v>
      </c>
    </row>
    <row r="8968" spans="1:13" s="269" customFormat="1" ht="15.5" hidden="1" thickTop="1" thickBot="1" x14ac:dyDescent="0.4">
      <c r="A8968" s="283" t="s">
        <v>2977</v>
      </c>
      <c r="B8968" s="284" t="str">
        <f>VLOOKUP(A8968,Lists!B:C,2,FALSE)</f>
        <v>SSD001</v>
      </c>
      <c r="C8968" s="284" t="str">
        <f>VLOOKUP(A8968,Lists!B:D,3,FALSE)</f>
        <v>SSD</v>
      </c>
      <c r="D8968" s="285" t="s">
        <v>5115</v>
      </c>
      <c r="E8968" s="285">
        <v>640</v>
      </c>
      <c r="F8968" s="285" t="s">
        <v>7033</v>
      </c>
      <c r="G8968" s="285" t="s">
        <v>730</v>
      </c>
      <c r="H8968" s="278">
        <f t="shared" si="287"/>
        <v>3</v>
      </c>
      <c r="I8968" s="251" t="s">
        <v>1354</v>
      </c>
      <c r="J8968" s="285" t="s">
        <v>7034</v>
      </c>
      <c r="K8968" s="278" t="str">
        <f t="shared" si="288"/>
        <v>SSD001Fatalities in all crises</v>
      </c>
      <c r="L8968" s="286">
        <v>43735</v>
      </c>
      <c r="M8968" s="286" t="s">
        <v>3248</v>
      </c>
    </row>
    <row r="8969" spans="1:13" s="269" customFormat="1" ht="15.5" hidden="1" thickTop="1" thickBot="1" x14ac:dyDescent="0.4">
      <c r="A8969" s="287" t="s">
        <v>2977</v>
      </c>
      <c r="B8969" s="288" t="str">
        <f>VLOOKUP(A8969,Lists!B:C,2,FALSE)</f>
        <v>SSD001</v>
      </c>
      <c r="C8969" s="288" t="str">
        <f>VLOOKUP(A8969,Lists!B:D,3,FALSE)</f>
        <v>SSD</v>
      </c>
      <c r="D8969" s="289" t="s">
        <v>5110</v>
      </c>
      <c r="E8969" s="289">
        <v>0</v>
      </c>
      <c r="F8969" s="289" t="s">
        <v>7036</v>
      </c>
      <c r="G8969" s="289" t="s">
        <v>731</v>
      </c>
      <c r="H8969" s="278">
        <f t="shared" si="287"/>
        <v>2</v>
      </c>
      <c r="I8969" s="252" t="s">
        <v>7037</v>
      </c>
      <c r="J8969" s="289" t="s">
        <v>7035</v>
      </c>
      <c r="K8969" s="278" t="str">
        <f t="shared" si="288"/>
        <v>SSD001Minimal humanitarian conditions - Level 1</v>
      </c>
      <c r="L8969" s="290">
        <v>43735</v>
      </c>
      <c r="M8969" s="290" t="s">
        <v>3248</v>
      </c>
    </row>
    <row r="8970" spans="1:13" s="269" customFormat="1" ht="15.5" hidden="1" thickTop="1" thickBot="1" x14ac:dyDescent="0.4">
      <c r="A8970" s="283" t="s">
        <v>2977</v>
      </c>
      <c r="B8970" s="284" t="str">
        <f>VLOOKUP(A8970,Lists!B:C,2,FALSE)</f>
        <v>SSD001</v>
      </c>
      <c r="C8970" s="284" t="str">
        <f>VLOOKUP(A8970,Lists!B:D,3,FALSE)</f>
        <v>SSD</v>
      </c>
      <c r="D8970" s="285" t="s">
        <v>5111</v>
      </c>
      <c r="E8970" s="285">
        <v>4430000</v>
      </c>
      <c r="F8970" s="285" t="s">
        <v>7036</v>
      </c>
      <c r="G8970" s="285" t="s">
        <v>731</v>
      </c>
      <c r="H8970" s="278">
        <f t="shared" si="287"/>
        <v>2</v>
      </c>
      <c r="I8970" s="251" t="s">
        <v>7037</v>
      </c>
      <c r="J8970" s="285" t="s">
        <v>7035</v>
      </c>
      <c r="K8970" s="278" t="str">
        <f t="shared" si="288"/>
        <v>SSD001Stressed humanitarian conditions - Level 2</v>
      </c>
      <c r="L8970" s="286">
        <v>43735</v>
      </c>
      <c r="M8970" s="286" t="s">
        <v>3248</v>
      </c>
    </row>
    <row r="8971" spans="1:13" s="269" customFormat="1" ht="15.5" hidden="1" thickTop="1" thickBot="1" x14ac:dyDescent="0.4">
      <c r="A8971" s="287" t="s">
        <v>2977</v>
      </c>
      <c r="B8971" s="288" t="str">
        <f>VLOOKUP(A8971,Lists!B:C,2,FALSE)</f>
        <v>SSD001</v>
      </c>
      <c r="C8971" s="288" t="str">
        <f>VLOOKUP(A8971,Lists!B:D,3,FALSE)</f>
        <v>SSD</v>
      </c>
      <c r="D8971" s="289" t="s">
        <v>5112</v>
      </c>
      <c r="E8971" s="289">
        <v>5260000</v>
      </c>
      <c r="F8971" s="289" t="s">
        <v>7036</v>
      </c>
      <c r="G8971" s="289" t="s">
        <v>731</v>
      </c>
      <c r="H8971" s="278">
        <f t="shared" si="287"/>
        <v>2</v>
      </c>
      <c r="I8971" s="252" t="s">
        <v>7037</v>
      </c>
      <c r="J8971" s="289" t="s">
        <v>7035</v>
      </c>
      <c r="K8971" s="278" t="str">
        <f t="shared" si="288"/>
        <v>SSD001Moderate humanitarian conditions - Level 3</v>
      </c>
      <c r="L8971" s="290">
        <v>43735</v>
      </c>
      <c r="M8971" s="290" t="s">
        <v>3248</v>
      </c>
    </row>
    <row r="8972" spans="1:13" s="269" customFormat="1" ht="15.5" hidden="1" thickTop="1" thickBot="1" x14ac:dyDescent="0.4">
      <c r="A8972" s="283" t="s">
        <v>2977</v>
      </c>
      <c r="B8972" s="284" t="str">
        <f>VLOOKUP(A8972,Lists!B:C,2,FALSE)</f>
        <v>SSD001</v>
      </c>
      <c r="C8972" s="284" t="str">
        <f>VLOOKUP(A8972,Lists!B:D,3,FALSE)</f>
        <v>SSD</v>
      </c>
      <c r="D8972" s="285" t="s">
        <v>5113</v>
      </c>
      <c r="E8972" s="285">
        <v>1930000</v>
      </c>
      <c r="F8972" s="285" t="s">
        <v>7036</v>
      </c>
      <c r="G8972" s="285" t="s">
        <v>731</v>
      </c>
      <c r="H8972" s="278">
        <f t="shared" si="287"/>
        <v>2</v>
      </c>
      <c r="I8972" s="251" t="s">
        <v>7037</v>
      </c>
      <c r="J8972" s="285" t="s">
        <v>7035</v>
      </c>
      <c r="K8972" s="278" t="str">
        <f t="shared" si="288"/>
        <v>SSD001Severe humanitarian conditions - Level 4</v>
      </c>
      <c r="L8972" s="286">
        <v>43735</v>
      </c>
      <c r="M8972" s="286" t="s">
        <v>3248</v>
      </c>
    </row>
    <row r="8973" spans="1:13" s="269" customFormat="1" ht="15.5" hidden="1" thickTop="1" thickBot="1" x14ac:dyDescent="0.4">
      <c r="A8973" s="287" t="s">
        <v>2977</v>
      </c>
      <c r="B8973" s="288" t="str">
        <f>VLOOKUP(A8973,Lists!B:C,2,FALSE)</f>
        <v>SSD001</v>
      </c>
      <c r="C8973" s="288" t="str">
        <f>VLOOKUP(A8973,Lists!B:D,3,FALSE)</f>
        <v>SSD</v>
      </c>
      <c r="D8973" s="289" t="s">
        <v>5114</v>
      </c>
      <c r="E8973" s="289">
        <v>10000</v>
      </c>
      <c r="F8973" s="289" t="s">
        <v>7036</v>
      </c>
      <c r="G8973" s="289" t="s">
        <v>731</v>
      </c>
      <c r="H8973" s="278">
        <f t="shared" si="287"/>
        <v>2</v>
      </c>
      <c r="I8973" s="252" t="s">
        <v>7037</v>
      </c>
      <c r="J8973" s="289" t="s">
        <v>7035</v>
      </c>
      <c r="K8973" s="278" t="str">
        <f t="shared" si="288"/>
        <v>SSD001Extreme humanitarian conditions - Level 5</v>
      </c>
      <c r="L8973" s="290">
        <v>43735</v>
      </c>
      <c r="M8973" s="290" t="s">
        <v>3248</v>
      </c>
    </row>
    <row r="8974" spans="1:13" s="269" customFormat="1" ht="15.5" thickTop="1" thickBot="1" x14ac:dyDescent="0.4">
      <c r="A8974" s="283" t="s">
        <v>2956</v>
      </c>
      <c r="B8974" s="284" t="str">
        <f>VLOOKUP(A8974,Lists!B:C,2,FALSE)</f>
        <v>COD001</v>
      </c>
      <c r="C8974" s="284" t="str">
        <f>VLOOKUP(A8974,Lists!B:D,3,FALSE)</f>
        <v>COD</v>
      </c>
      <c r="D8974" s="285" t="s">
        <v>666</v>
      </c>
      <c r="E8974" s="285">
        <v>8735110</v>
      </c>
      <c r="F8974" s="285" t="s">
        <v>7039</v>
      </c>
      <c r="G8974" s="285" t="s">
        <v>731</v>
      </c>
      <c r="H8974" s="278">
        <f t="shared" si="287"/>
        <v>2</v>
      </c>
      <c r="I8974" s="251" t="s">
        <v>7040</v>
      </c>
      <c r="J8974" s="285" t="s">
        <v>7038</v>
      </c>
      <c r="K8974" s="278" t="str">
        <f t="shared" si="288"/>
        <v>COD001People displaced</v>
      </c>
      <c r="L8974" s="286">
        <v>43735</v>
      </c>
      <c r="M8974" s="286" t="s">
        <v>3248</v>
      </c>
    </row>
    <row r="8975" spans="1:13" s="269" customFormat="1" ht="15.5" hidden="1" thickTop="1" thickBot="1" x14ac:dyDescent="0.4">
      <c r="A8975" s="287" t="s">
        <v>2956</v>
      </c>
      <c r="B8975" s="288" t="str">
        <f>VLOOKUP(A8975,Lists!B:C,2,FALSE)</f>
        <v>COD001</v>
      </c>
      <c r="C8975" s="288" t="str">
        <f>VLOOKUP(A8975,Lists!B:D,3,FALSE)</f>
        <v>COD</v>
      </c>
      <c r="D8975" s="289" t="s">
        <v>5029</v>
      </c>
      <c r="E8975" s="289">
        <v>1990</v>
      </c>
      <c r="F8975" s="289" t="s">
        <v>7041</v>
      </c>
      <c r="G8975" s="289" t="s">
        <v>730</v>
      </c>
      <c r="H8975" s="278">
        <f t="shared" ref="H8975:H9006" si="289">IF(G8975="x","x",IF(G8975="Low",3,IF(G8975="Medium",2,IF(G8975="High",1,FALSE))))</f>
        <v>3</v>
      </c>
      <c r="I8975" s="252" t="s">
        <v>1354</v>
      </c>
      <c r="J8975" s="289" t="s">
        <v>7042</v>
      </c>
      <c r="K8975" s="278" t="str">
        <f t="shared" ref="K8975:K9006" si="290">B8975&amp;""&amp;D8975</f>
        <v>COD001Fatalities reported</v>
      </c>
      <c r="L8975" s="290">
        <v>43735</v>
      </c>
      <c r="M8975" s="290" t="s">
        <v>3248</v>
      </c>
    </row>
    <row r="8976" spans="1:13" s="269" customFormat="1" ht="15.5" hidden="1" thickTop="1" thickBot="1" x14ac:dyDescent="0.4">
      <c r="A8976" s="283" t="s">
        <v>2956</v>
      </c>
      <c r="B8976" s="284" t="str">
        <f>VLOOKUP(A8976,Lists!B:C,2,FALSE)</f>
        <v>COD001</v>
      </c>
      <c r="C8976" s="284" t="str">
        <f>VLOOKUP(A8976,Lists!B:D,3,FALSE)</f>
        <v>COD</v>
      </c>
      <c r="D8976" s="285" t="s">
        <v>5115</v>
      </c>
      <c r="E8976" s="285">
        <v>1990</v>
      </c>
      <c r="F8976" s="285" t="s">
        <v>7041</v>
      </c>
      <c r="G8976" s="285" t="s">
        <v>730</v>
      </c>
      <c r="H8976" s="278">
        <f t="shared" si="289"/>
        <v>3</v>
      </c>
      <c r="I8976" s="251" t="s">
        <v>1354</v>
      </c>
      <c r="J8976" s="285" t="s">
        <v>7042</v>
      </c>
      <c r="K8976" s="278" t="str">
        <f t="shared" si="290"/>
        <v>COD001Fatalities in all crises</v>
      </c>
      <c r="L8976" s="286">
        <v>43735</v>
      </c>
      <c r="M8976" s="286" t="s">
        <v>3248</v>
      </c>
    </row>
    <row r="8977" spans="1:13" s="269" customFormat="1" ht="15.5" hidden="1" thickTop="1" thickBot="1" x14ac:dyDescent="0.4">
      <c r="A8977" s="287" t="s">
        <v>3541</v>
      </c>
      <c r="B8977" s="288" t="str">
        <f>VLOOKUP(A8977,Lists!B:C,2,FALSE)</f>
        <v>CRI002</v>
      </c>
      <c r="C8977" s="288" t="str">
        <f>VLOOKUP(A8977,Lists!B:D,3,FALSE)</f>
        <v>CRI</v>
      </c>
      <c r="D8977" s="289" t="s">
        <v>533</v>
      </c>
      <c r="E8977" s="289">
        <v>68000</v>
      </c>
      <c r="F8977" s="289" t="s">
        <v>7043</v>
      </c>
      <c r="G8977" s="289" t="s">
        <v>731</v>
      </c>
      <c r="H8977" s="278">
        <f t="shared" si="289"/>
        <v>2</v>
      </c>
      <c r="I8977" s="252" t="s">
        <v>7044</v>
      </c>
      <c r="J8977" s="289" t="s">
        <v>3900</v>
      </c>
      <c r="K8977" s="278" t="str">
        <f t="shared" si="290"/>
        <v>CRI002People affected</v>
      </c>
      <c r="L8977" s="290">
        <v>43735</v>
      </c>
      <c r="M8977" s="290" t="s">
        <v>3248</v>
      </c>
    </row>
    <row r="8978" spans="1:13" s="269" customFormat="1" ht="15.5" thickTop="1" thickBot="1" x14ac:dyDescent="0.4">
      <c r="A8978" s="283" t="s">
        <v>3541</v>
      </c>
      <c r="B8978" s="284" t="str">
        <f>VLOOKUP(A8978,Lists!B:C,2,FALSE)</f>
        <v>CRI002</v>
      </c>
      <c r="C8978" s="284" t="str">
        <f>VLOOKUP(A8978,Lists!B:D,3,FALSE)</f>
        <v>CRI</v>
      </c>
      <c r="D8978" s="285" t="s">
        <v>666</v>
      </c>
      <c r="E8978" s="285">
        <v>68000</v>
      </c>
      <c r="F8978" s="285" t="s">
        <v>7043</v>
      </c>
      <c r="G8978" s="285" t="s">
        <v>731</v>
      </c>
      <c r="H8978" s="278">
        <f t="shared" si="289"/>
        <v>2</v>
      </c>
      <c r="I8978" s="251" t="s">
        <v>7044</v>
      </c>
      <c r="J8978" s="285" t="s">
        <v>3900</v>
      </c>
      <c r="K8978" s="278" t="str">
        <f t="shared" si="290"/>
        <v>CRI002People displaced</v>
      </c>
      <c r="L8978" s="286">
        <v>43735</v>
      </c>
      <c r="M8978" s="286" t="s">
        <v>3248</v>
      </c>
    </row>
    <row r="8979" spans="1:13" s="269" customFormat="1" ht="15.5" hidden="1" thickTop="1" thickBot="1" x14ac:dyDescent="0.4">
      <c r="A8979" s="287" t="s">
        <v>3541</v>
      </c>
      <c r="B8979" s="288" t="str">
        <f>VLOOKUP(A8979,Lists!B:C,2,FALSE)</f>
        <v>CRI002</v>
      </c>
      <c r="C8979" s="288" t="str">
        <f>VLOOKUP(A8979,Lists!B:D,3,FALSE)</f>
        <v>CRI</v>
      </c>
      <c r="D8979" s="289" t="s">
        <v>5110</v>
      </c>
      <c r="E8979" s="289">
        <v>1390742</v>
      </c>
      <c r="F8979" s="289" t="s">
        <v>7045</v>
      </c>
      <c r="G8979" s="289" t="s">
        <v>730</v>
      </c>
      <c r="H8979" s="278">
        <f t="shared" si="289"/>
        <v>3</v>
      </c>
      <c r="I8979" s="252" t="s">
        <v>3903</v>
      </c>
      <c r="J8979" s="289" t="s">
        <v>3798</v>
      </c>
      <c r="K8979" s="278" t="str">
        <f t="shared" si="290"/>
        <v>CRI002Minimal humanitarian conditions - Level 1</v>
      </c>
      <c r="L8979" s="290">
        <v>43735</v>
      </c>
      <c r="M8979" s="290" t="s">
        <v>3248</v>
      </c>
    </row>
    <row r="8980" spans="1:13" s="269" customFormat="1" ht="15.5" hidden="1" thickTop="1" thickBot="1" x14ac:dyDescent="0.4">
      <c r="A8980" s="283" t="s">
        <v>3541</v>
      </c>
      <c r="B8980" s="284" t="str">
        <f>VLOOKUP(A8980,Lists!B:C,2,FALSE)</f>
        <v>CRI002</v>
      </c>
      <c r="C8980" s="284" t="str">
        <f>VLOOKUP(A8980,Lists!B:D,3,FALSE)</f>
        <v>CRI</v>
      </c>
      <c r="D8980" s="285" t="s">
        <v>5111</v>
      </c>
      <c r="E8980" s="285">
        <v>57500</v>
      </c>
      <c r="F8980" s="285" t="s">
        <v>7043</v>
      </c>
      <c r="G8980" s="285" t="s">
        <v>730</v>
      </c>
      <c r="H8980" s="278">
        <f t="shared" si="289"/>
        <v>3</v>
      </c>
      <c r="I8980" s="251" t="s">
        <v>7044</v>
      </c>
      <c r="J8980" s="285" t="s">
        <v>3900</v>
      </c>
      <c r="K8980" s="278" t="str">
        <f t="shared" si="290"/>
        <v>CRI002Stressed humanitarian conditions - Level 2</v>
      </c>
      <c r="L8980" s="286">
        <v>43735</v>
      </c>
      <c r="M8980" s="286" t="s">
        <v>3248</v>
      </c>
    </row>
    <row r="8981" spans="1:13" s="269" customFormat="1" ht="15.5" hidden="1" thickTop="1" thickBot="1" x14ac:dyDescent="0.4">
      <c r="A8981" s="287" t="s">
        <v>3541</v>
      </c>
      <c r="B8981" s="288" t="str">
        <f>VLOOKUP(A8981,Lists!B:C,2,FALSE)</f>
        <v>CRI002</v>
      </c>
      <c r="C8981" s="288" t="str">
        <f>VLOOKUP(A8981,Lists!B:D,3,FALSE)</f>
        <v>CRI</v>
      </c>
      <c r="D8981" s="289" t="s">
        <v>5112</v>
      </c>
      <c r="E8981" s="289">
        <v>11500</v>
      </c>
      <c r="F8981" s="289" t="s">
        <v>7046</v>
      </c>
      <c r="G8981" s="289" t="s">
        <v>730</v>
      </c>
      <c r="H8981" s="278">
        <f t="shared" si="289"/>
        <v>3</v>
      </c>
      <c r="I8981" s="252" t="s">
        <v>7047</v>
      </c>
      <c r="J8981" s="289" t="s">
        <v>7048</v>
      </c>
      <c r="K8981" s="278" t="str">
        <f t="shared" si="290"/>
        <v>CRI002Moderate humanitarian conditions - Level 3</v>
      </c>
      <c r="L8981" s="290">
        <v>43735</v>
      </c>
      <c r="M8981" s="290" t="s">
        <v>3248</v>
      </c>
    </row>
    <row r="8982" spans="1:13" s="269" customFormat="1" ht="15.5" thickTop="1" thickBot="1" x14ac:dyDescent="0.4">
      <c r="A8982" s="283" t="s">
        <v>785</v>
      </c>
      <c r="B8982" s="284" t="str">
        <f>VLOOKUP(A8982,Lists!B:C,2,FALSE)</f>
        <v>BGD002</v>
      </c>
      <c r="C8982" s="284" t="str">
        <f>VLOOKUP(A8982,Lists!B:D,3,FALSE)</f>
        <v>BGD</v>
      </c>
      <c r="D8982" s="285" t="s">
        <v>666</v>
      </c>
      <c r="E8982" s="285">
        <v>913981</v>
      </c>
      <c r="F8982" s="285" t="s">
        <v>7050</v>
      </c>
      <c r="G8982" s="285" t="s">
        <v>731</v>
      </c>
      <c r="H8982" s="278">
        <f t="shared" si="289"/>
        <v>2</v>
      </c>
      <c r="I8982" s="251" t="s">
        <v>7049</v>
      </c>
      <c r="J8982" s="285" t="s">
        <v>7051</v>
      </c>
      <c r="K8982" s="278" t="str">
        <f t="shared" si="290"/>
        <v>BGD002People displaced</v>
      </c>
      <c r="L8982" s="286">
        <v>43735</v>
      </c>
      <c r="M8982" s="286" t="s">
        <v>3249</v>
      </c>
    </row>
    <row r="8983" spans="1:13" s="269" customFormat="1" ht="15.5" hidden="1" thickTop="1" thickBot="1" x14ac:dyDescent="0.4">
      <c r="A8983" s="287" t="s">
        <v>785</v>
      </c>
      <c r="B8983" s="288" t="str">
        <f>VLOOKUP(A8983,Lists!B:C,2,FALSE)</f>
        <v>BGD002</v>
      </c>
      <c r="C8983" s="288" t="str">
        <f>VLOOKUP(A8983,Lists!B:D,3,FALSE)</f>
        <v>BGD</v>
      </c>
      <c r="D8983" s="289" t="s">
        <v>5028</v>
      </c>
      <c r="E8983" s="289">
        <v>133470</v>
      </c>
      <c r="F8983" s="289" t="s">
        <v>7052</v>
      </c>
      <c r="G8983" s="289" t="s">
        <v>731</v>
      </c>
      <c r="H8983" s="278">
        <f t="shared" si="289"/>
        <v>2</v>
      </c>
      <c r="I8983" s="252" t="s">
        <v>1421</v>
      </c>
      <c r="J8983" s="289" t="s">
        <v>7053</v>
      </c>
      <c r="K8983" s="278" t="str">
        <f t="shared" si="290"/>
        <v>BGD002Illness cases reported</v>
      </c>
      <c r="L8983" s="290">
        <v>43735</v>
      </c>
      <c r="M8983" s="290" t="s">
        <v>3249</v>
      </c>
    </row>
    <row r="8984" spans="1:13" s="269" customFormat="1" ht="15.5" hidden="1" thickTop="1" thickBot="1" x14ac:dyDescent="0.4">
      <c r="A8984" s="283" t="s">
        <v>785</v>
      </c>
      <c r="B8984" s="284" t="str">
        <f>VLOOKUP(A8984,Lists!B:C,2,FALSE)</f>
        <v>BGD002</v>
      </c>
      <c r="C8984" s="284" t="str">
        <f>VLOOKUP(A8984,Lists!B:D,3,FALSE)</f>
        <v>BGD</v>
      </c>
      <c r="D8984" s="285" t="s">
        <v>5027</v>
      </c>
      <c r="E8984" s="285">
        <v>35475</v>
      </c>
      <c r="F8984" s="285" t="s">
        <v>7052</v>
      </c>
      <c r="G8984" s="285" t="s">
        <v>731</v>
      </c>
      <c r="H8984" s="278">
        <f t="shared" si="289"/>
        <v>2</v>
      </c>
      <c r="I8984" s="251" t="s">
        <v>1421</v>
      </c>
      <c r="J8984" s="285" t="s">
        <v>7054</v>
      </c>
      <c r="K8984" s="278" t="str">
        <f t="shared" si="290"/>
        <v>BGD002Injuries reported</v>
      </c>
      <c r="L8984" s="286">
        <v>43735</v>
      </c>
      <c r="M8984" s="286" t="s">
        <v>3249</v>
      </c>
    </row>
    <row r="8985" spans="1:13" s="269" customFormat="1" ht="15.5" hidden="1" thickTop="1" thickBot="1" x14ac:dyDescent="0.4">
      <c r="A8985" s="287" t="s">
        <v>785</v>
      </c>
      <c r="B8985" s="288" t="str">
        <f>VLOOKUP(A8985,Lists!B:C,2,FALSE)</f>
        <v>BGD002</v>
      </c>
      <c r="C8985" s="288" t="str">
        <f>VLOOKUP(A8985,Lists!B:D,3,FALSE)</f>
        <v>BGD</v>
      </c>
      <c r="D8985" s="289" t="s">
        <v>5029</v>
      </c>
      <c r="E8985" s="289">
        <v>6</v>
      </c>
      <c r="F8985" s="289" t="s">
        <v>7055</v>
      </c>
      <c r="G8985" s="289" t="s">
        <v>731</v>
      </c>
      <c r="H8985" s="278">
        <f t="shared" si="289"/>
        <v>2</v>
      </c>
      <c r="I8985" s="252" t="s">
        <v>1786</v>
      </c>
      <c r="J8985" s="289" t="s">
        <v>7701</v>
      </c>
      <c r="K8985" s="278" t="str">
        <f t="shared" si="290"/>
        <v>BGD002Fatalities reported</v>
      </c>
      <c r="L8985" s="290">
        <v>43735</v>
      </c>
      <c r="M8985" s="290" t="s">
        <v>3248</v>
      </c>
    </row>
    <row r="8986" spans="1:13" s="269" customFormat="1" ht="15.5" hidden="1" thickTop="1" thickBot="1" x14ac:dyDescent="0.4">
      <c r="A8986" s="283" t="s">
        <v>785</v>
      </c>
      <c r="B8986" s="284" t="str">
        <f>VLOOKUP(A8986,Lists!B:C,2,FALSE)</f>
        <v>BGD002</v>
      </c>
      <c r="C8986" s="284" t="str">
        <f>VLOOKUP(A8986,Lists!B:D,3,FALSE)</f>
        <v>BGD</v>
      </c>
      <c r="D8986" s="285" t="s">
        <v>752</v>
      </c>
      <c r="E8986" s="285">
        <v>942517</v>
      </c>
      <c r="F8986" s="285" t="s">
        <v>7057</v>
      </c>
      <c r="G8986" s="285" t="s">
        <v>730</v>
      </c>
      <c r="H8986" s="278">
        <f t="shared" si="289"/>
        <v>3</v>
      </c>
      <c r="I8986" s="251"/>
      <c r="J8986" s="285" t="s">
        <v>7056</v>
      </c>
      <c r="K8986" s="278" t="str">
        <f t="shared" si="290"/>
        <v>BGD002People in Need</v>
      </c>
      <c r="L8986" s="286">
        <v>43735</v>
      </c>
      <c r="M8986" s="286" t="s">
        <v>3249</v>
      </c>
    </row>
    <row r="8987" spans="1:13" s="269" customFormat="1" ht="15.5" hidden="1" thickTop="1" thickBot="1" x14ac:dyDescent="0.4">
      <c r="A8987" s="287" t="s">
        <v>785</v>
      </c>
      <c r="B8987" s="288" t="str">
        <f>VLOOKUP(A8987,Lists!B:C,2,FALSE)</f>
        <v>BGD002</v>
      </c>
      <c r="C8987" s="288" t="str">
        <f>VLOOKUP(A8987,Lists!B:D,3,FALSE)</f>
        <v>BGD</v>
      </c>
      <c r="D8987" s="289" t="s">
        <v>5110</v>
      </c>
      <c r="E8987" s="289">
        <v>3334</v>
      </c>
      <c r="F8987" s="289" t="s">
        <v>7058</v>
      </c>
      <c r="G8987" s="289" t="s">
        <v>730</v>
      </c>
      <c r="H8987" s="278">
        <f t="shared" si="289"/>
        <v>3</v>
      </c>
      <c r="I8987" s="252"/>
      <c r="J8987" s="289" t="s">
        <v>7059</v>
      </c>
      <c r="K8987" s="278" t="str">
        <f t="shared" si="290"/>
        <v>BGD002Minimal humanitarian conditions - Level 1</v>
      </c>
      <c r="L8987" s="290">
        <v>43735</v>
      </c>
      <c r="M8987" s="290" t="s">
        <v>3249</v>
      </c>
    </row>
    <row r="8988" spans="1:13" s="269" customFormat="1" ht="15.5" hidden="1" thickTop="1" thickBot="1" x14ac:dyDescent="0.4">
      <c r="A8988" s="283" t="s">
        <v>785</v>
      </c>
      <c r="B8988" s="284" t="str">
        <f>VLOOKUP(A8988,Lists!B:C,2,FALSE)</f>
        <v>BGD002</v>
      </c>
      <c r="C8988" s="284" t="str">
        <f>VLOOKUP(A8988,Lists!B:D,3,FALSE)</f>
        <v>BGD</v>
      </c>
      <c r="D8988" s="285" t="s">
        <v>5111</v>
      </c>
      <c r="E8988" s="285">
        <v>130034</v>
      </c>
      <c r="F8988" s="285" t="s">
        <v>7058</v>
      </c>
      <c r="G8988" s="285" t="s">
        <v>730</v>
      </c>
      <c r="H8988" s="278">
        <f t="shared" si="289"/>
        <v>3</v>
      </c>
      <c r="I8988" s="251"/>
      <c r="J8988" s="285" t="s">
        <v>7059</v>
      </c>
      <c r="K8988" s="278" t="str">
        <f t="shared" si="290"/>
        <v>BGD002Stressed humanitarian conditions - Level 2</v>
      </c>
      <c r="L8988" s="286">
        <v>43735</v>
      </c>
      <c r="M8988" s="286" t="s">
        <v>3249</v>
      </c>
    </row>
    <row r="8989" spans="1:13" s="269" customFormat="1" ht="15.5" hidden="1" thickTop="1" thickBot="1" x14ac:dyDescent="0.4">
      <c r="A8989" s="287" t="s">
        <v>785</v>
      </c>
      <c r="B8989" s="288" t="str">
        <f>VLOOKUP(A8989,Lists!B:C,2,FALSE)</f>
        <v>BGD002</v>
      </c>
      <c r="C8989" s="288" t="str">
        <f>VLOOKUP(A8989,Lists!B:D,3,FALSE)</f>
        <v>BGD</v>
      </c>
      <c r="D8989" s="289" t="s">
        <v>5112</v>
      </c>
      <c r="E8989" s="289">
        <v>507700</v>
      </c>
      <c r="F8989" s="289" t="s">
        <v>7058</v>
      </c>
      <c r="G8989" s="289" t="s">
        <v>730</v>
      </c>
      <c r="H8989" s="278">
        <f t="shared" si="289"/>
        <v>3</v>
      </c>
      <c r="I8989" s="252"/>
      <c r="J8989" s="289" t="s">
        <v>7059</v>
      </c>
      <c r="K8989" s="278" t="str">
        <f t="shared" si="290"/>
        <v>BGD002Moderate humanitarian conditions - Level 3</v>
      </c>
      <c r="L8989" s="290">
        <v>43735</v>
      </c>
      <c r="M8989" s="290" t="s">
        <v>3249</v>
      </c>
    </row>
    <row r="8990" spans="1:13" s="269" customFormat="1" ht="15.5" hidden="1" thickTop="1" thickBot="1" x14ac:dyDescent="0.4">
      <c r="A8990" s="283" t="s">
        <v>785</v>
      </c>
      <c r="B8990" s="284" t="str">
        <f>VLOOKUP(A8990,Lists!B:C,2,FALSE)</f>
        <v>BGD002</v>
      </c>
      <c r="C8990" s="284" t="str">
        <f>VLOOKUP(A8990,Lists!B:D,3,FALSE)</f>
        <v>BGD</v>
      </c>
      <c r="D8990" s="285" t="s">
        <v>5113</v>
      </c>
      <c r="E8990" s="285">
        <v>282228</v>
      </c>
      <c r="F8990" s="285" t="s">
        <v>7058</v>
      </c>
      <c r="G8990" s="285" t="s">
        <v>730</v>
      </c>
      <c r="H8990" s="278">
        <f t="shared" si="289"/>
        <v>3</v>
      </c>
      <c r="I8990" s="251"/>
      <c r="J8990" s="285" t="s">
        <v>7059</v>
      </c>
      <c r="K8990" s="278" t="str">
        <f t="shared" si="290"/>
        <v>BGD002Severe humanitarian conditions - Level 4</v>
      </c>
      <c r="L8990" s="286">
        <v>43735</v>
      </c>
      <c r="M8990" s="286" t="s">
        <v>3249</v>
      </c>
    </row>
    <row r="8991" spans="1:13" s="269" customFormat="1" ht="15.5" hidden="1" thickTop="1" thickBot="1" x14ac:dyDescent="0.4">
      <c r="A8991" s="287" t="s">
        <v>785</v>
      </c>
      <c r="B8991" s="288" t="str">
        <f>VLOOKUP(A8991,Lists!B:C,2,FALSE)</f>
        <v>BGD002</v>
      </c>
      <c r="C8991" s="288" t="str">
        <f>VLOOKUP(A8991,Lists!B:D,3,FALSE)</f>
        <v>BGD</v>
      </c>
      <c r="D8991" s="289" t="s">
        <v>5114</v>
      </c>
      <c r="E8991" s="289">
        <v>19221</v>
      </c>
      <c r="F8991" s="289" t="s">
        <v>7058</v>
      </c>
      <c r="G8991" s="289" t="s">
        <v>730</v>
      </c>
      <c r="H8991" s="278">
        <f t="shared" si="289"/>
        <v>3</v>
      </c>
      <c r="I8991" s="252"/>
      <c r="J8991" s="289" t="s">
        <v>7059</v>
      </c>
      <c r="K8991" s="278" t="str">
        <f t="shared" si="290"/>
        <v>BGD002Extreme humanitarian conditions - Level 5</v>
      </c>
      <c r="L8991" s="290">
        <v>43735</v>
      </c>
      <c r="M8991" s="290" t="s">
        <v>3249</v>
      </c>
    </row>
    <row r="8992" spans="1:13" s="269" customFormat="1" ht="15.5" hidden="1" thickTop="1" thickBot="1" x14ac:dyDescent="0.4">
      <c r="A8992" s="283" t="s">
        <v>5594</v>
      </c>
      <c r="B8992" s="284" t="str">
        <f>VLOOKUP(A8992,Lists!B:C,2,FALSE)</f>
        <v>NGA001</v>
      </c>
      <c r="C8992" s="284" t="str">
        <f>VLOOKUP(A8992,Lists!B:D,3,FALSE)</f>
        <v>NGA</v>
      </c>
      <c r="D8992" s="285" t="s">
        <v>5029</v>
      </c>
      <c r="E8992" s="285">
        <v>3266</v>
      </c>
      <c r="F8992" s="285" t="s">
        <v>7060</v>
      </c>
      <c r="G8992" s="285" t="s">
        <v>731</v>
      </c>
      <c r="H8992" s="278">
        <f t="shared" si="289"/>
        <v>2</v>
      </c>
      <c r="I8992" s="251" t="s">
        <v>1354</v>
      </c>
      <c r="J8992" s="285" t="s">
        <v>7061</v>
      </c>
      <c r="K8992" s="278" t="str">
        <f t="shared" si="290"/>
        <v>NGA001Fatalities reported</v>
      </c>
      <c r="L8992" s="286">
        <v>43735</v>
      </c>
      <c r="M8992" s="286" t="s">
        <v>3248</v>
      </c>
    </row>
    <row r="8993" spans="1:13" s="269" customFormat="1" ht="15.5" hidden="1" thickTop="1" thickBot="1" x14ac:dyDescent="0.4">
      <c r="A8993" s="287" t="s">
        <v>5594</v>
      </c>
      <c r="B8993" s="288" t="str">
        <f>VLOOKUP(A8993,Lists!B:C,2,FALSE)</f>
        <v>NGA001</v>
      </c>
      <c r="C8993" s="288" t="str">
        <f>VLOOKUP(A8993,Lists!B:D,3,FALSE)</f>
        <v>NGA</v>
      </c>
      <c r="D8993" s="289" t="s">
        <v>5115</v>
      </c>
      <c r="E8993" s="289">
        <v>3266</v>
      </c>
      <c r="F8993" s="289" t="s">
        <v>7060</v>
      </c>
      <c r="G8993" s="289" t="s">
        <v>731</v>
      </c>
      <c r="H8993" s="278">
        <f t="shared" si="289"/>
        <v>2</v>
      </c>
      <c r="I8993" s="252" t="s">
        <v>1354</v>
      </c>
      <c r="J8993" s="289" t="s">
        <v>7061</v>
      </c>
      <c r="K8993" s="278" t="str">
        <f t="shared" si="290"/>
        <v>NGA001Fatalities in all crises</v>
      </c>
      <c r="L8993" s="290">
        <v>43735</v>
      </c>
      <c r="M8993" s="290" t="s">
        <v>3248</v>
      </c>
    </row>
    <row r="8994" spans="1:13" s="269" customFormat="1" ht="15.5" hidden="1" thickTop="1" thickBot="1" x14ac:dyDescent="0.4">
      <c r="A8994" s="283" t="s">
        <v>2974</v>
      </c>
      <c r="B8994" s="284" t="str">
        <f>VLOOKUP(A8994,Lists!B:C,2,FALSE)</f>
        <v>NGA004</v>
      </c>
      <c r="C8994" s="284" t="str">
        <f>VLOOKUP(A8994,Lists!B:D,3,FALSE)</f>
        <v>NGA</v>
      </c>
      <c r="D8994" s="285" t="s">
        <v>5029</v>
      </c>
      <c r="E8994" s="285">
        <v>1087</v>
      </c>
      <c r="F8994" s="285" t="s">
        <v>7060</v>
      </c>
      <c r="G8994" s="285" t="s">
        <v>731</v>
      </c>
      <c r="H8994" s="278">
        <f t="shared" si="289"/>
        <v>2</v>
      </c>
      <c r="I8994" s="251" t="s">
        <v>1354</v>
      </c>
      <c r="J8994" s="285" t="s">
        <v>7062</v>
      </c>
      <c r="K8994" s="278" t="str">
        <f t="shared" si="290"/>
        <v>NGA004Fatalities reported</v>
      </c>
      <c r="L8994" s="286">
        <v>43735</v>
      </c>
      <c r="M8994" s="286" t="s">
        <v>3248</v>
      </c>
    </row>
    <row r="8995" spans="1:13" s="269" customFormat="1" ht="15.5" hidden="1" thickTop="1" thickBot="1" x14ac:dyDescent="0.4">
      <c r="A8995" s="287" t="s">
        <v>2974</v>
      </c>
      <c r="B8995" s="288" t="str">
        <f>VLOOKUP(A8995,Lists!B:C,2,FALSE)</f>
        <v>NGA004</v>
      </c>
      <c r="C8995" s="288" t="str">
        <f>VLOOKUP(A8995,Lists!B:D,3,FALSE)</f>
        <v>NGA</v>
      </c>
      <c r="D8995" s="289" t="s">
        <v>5115</v>
      </c>
      <c r="E8995" s="289">
        <v>3266</v>
      </c>
      <c r="F8995" s="289" t="s">
        <v>7060</v>
      </c>
      <c r="G8995" s="289" t="s">
        <v>731</v>
      </c>
      <c r="H8995" s="278">
        <f t="shared" si="289"/>
        <v>2</v>
      </c>
      <c r="I8995" s="252" t="s">
        <v>1354</v>
      </c>
      <c r="J8995" s="289" t="s">
        <v>7061</v>
      </c>
      <c r="K8995" s="278" t="str">
        <f t="shared" si="290"/>
        <v>NGA004Fatalities in all crises</v>
      </c>
      <c r="L8995" s="290">
        <v>43735</v>
      </c>
      <c r="M8995" s="290" t="s">
        <v>3248</v>
      </c>
    </row>
    <row r="8996" spans="1:13" s="269" customFormat="1" ht="15.5" hidden="1" thickTop="1" thickBot="1" x14ac:dyDescent="0.4">
      <c r="A8996" s="283" t="s">
        <v>1246</v>
      </c>
      <c r="B8996" s="284" t="str">
        <f>VLOOKUP(A8996,Lists!B:C,2,FALSE)</f>
        <v>NGA003</v>
      </c>
      <c r="C8996" s="284" t="str">
        <f>VLOOKUP(A8996,Lists!B:D,3,FALSE)</f>
        <v>NGA</v>
      </c>
      <c r="D8996" s="285" t="s">
        <v>5115</v>
      </c>
      <c r="E8996" s="285">
        <v>3266</v>
      </c>
      <c r="F8996" s="285" t="s">
        <v>7060</v>
      </c>
      <c r="G8996" s="285" t="s">
        <v>731</v>
      </c>
      <c r="H8996" s="278">
        <f t="shared" si="289"/>
        <v>2</v>
      </c>
      <c r="I8996" s="251" t="s">
        <v>1354</v>
      </c>
      <c r="J8996" s="285" t="s">
        <v>7061</v>
      </c>
      <c r="K8996" s="278" t="str">
        <f t="shared" si="290"/>
        <v>NGA003Fatalities in all crises</v>
      </c>
      <c r="L8996" s="286">
        <v>43735</v>
      </c>
      <c r="M8996" s="286" t="s">
        <v>3248</v>
      </c>
    </row>
    <row r="8997" spans="1:13" s="269" customFormat="1" ht="15.5" hidden="1" thickTop="1" thickBot="1" x14ac:dyDescent="0.4">
      <c r="A8997" s="287" t="s">
        <v>2953</v>
      </c>
      <c r="B8997" s="288" t="str">
        <f>VLOOKUP(A8997,Lists!B:C,2,FALSE)</f>
        <v>CAF001</v>
      </c>
      <c r="C8997" s="288" t="str">
        <f>VLOOKUP(A8997,Lists!B:D,3,FALSE)</f>
        <v>CAF</v>
      </c>
      <c r="D8997" s="289" t="s">
        <v>5029</v>
      </c>
      <c r="E8997" s="289">
        <v>252</v>
      </c>
      <c r="F8997" s="289" t="s">
        <v>7063</v>
      </c>
      <c r="G8997" s="289" t="s">
        <v>730</v>
      </c>
      <c r="H8997" s="278">
        <f t="shared" si="289"/>
        <v>3</v>
      </c>
      <c r="I8997" s="252" t="s">
        <v>1354</v>
      </c>
      <c r="J8997" s="289" t="s">
        <v>5676</v>
      </c>
      <c r="K8997" s="278" t="str">
        <f t="shared" si="290"/>
        <v>CAF001Fatalities reported</v>
      </c>
      <c r="L8997" s="290">
        <v>43735</v>
      </c>
      <c r="M8997" s="290" t="s">
        <v>3248</v>
      </c>
    </row>
    <row r="8998" spans="1:13" s="269" customFormat="1" ht="15.5" hidden="1" thickTop="1" thickBot="1" x14ac:dyDescent="0.4">
      <c r="A8998" s="283" t="s">
        <v>2953</v>
      </c>
      <c r="B8998" s="284" t="str">
        <f>VLOOKUP(A8998,Lists!B:C,2,FALSE)</f>
        <v>CAF001</v>
      </c>
      <c r="C8998" s="284" t="str">
        <f>VLOOKUP(A8998,Lists!B:D,3,FALSE)</f>
        <v>CAF</v>
      </c>
      <c r="D8998" s="285" t="s">
        <v>5115</v>
      </c>
      <c r="E8998" s="285">
        <v>252</v>
      </c>
      <c r="F8998" s="285" t="s">
        <v>7063</v>
      </c>
      <c r="G8998" s="285" t="s">
        <v>730</v>
      </c>
      <c r="H8998" s="278">
        <f t="shared" si="289"/>
        <v>3</v>
      </c>
      <c r="I8998" s="251" t="s">
        <v>1354</v>
      </c>
      <c r="J8998" s="285" t="s">
        <v>5676</v>
      </c>
      <c r="K8998" s="278" t="str">
        <f t="shared" si="290"/>
        <v>CAF001Fatalities in all crises</v>
      </c>
      <c r="L8998" s="286">
        <v>43735</v>
      </c>
      <c r="M8998" s="286" t="s">
        <v>3248</v>
      </c>
    </row>
    <row r="8999" spans="1:13" s="269" customFormat="1" ht="15.5" hidden="1" thickTop="1" thickBot="1" x14ac:dyDescent="0.4">
      <c r="A8999" s="287" t="s">
        <v>2970</v>
      </c>
      <c r="B8999" s="288" t="str">
        <f>VLOOKUP(A8999,Lists!B:C,2,FALSE)</f>
        <v>MLI001</v>
      </c>
      <c r="C8999" s="288" t="str">
        <f>VLOOKUP(A8999,Lists!B:D,3,FALSE)</f>
        <v>MLI</v>
      </c>
      <c r="D8999" s="289" t="s">
        <v>5029</v>
      </c>
      <c r="E8999" s="289">
        <v>959</v>
      </c>
      <c r="F8999" s="289" t="s">
        <v>7055</v>
      </c>
      <c r="G8999" s="289" t="s">
        <v>730</v>
      </c>
      <c r="H8999" s="278">
        <f t="shared" si="289"/>
        <v>3</v>
      </c>
      <c r="I8999" s="252" t="s">
        <v>1354</v>
      </c>
      <c r="J8999" s="289" t="s">
        <v>7064</v>
      </c>
      <c r="K8999" s="278" t="str">
        <f t="shared" si="290"/>
        <v>MLI001Fatalities reported</v>
      </c>
      <c r="L8999" s="290">
        <v>43735</v>
      </c>
      <c r="M8999" s="290" t="s">
        <v>3248</v>
      </c>
    </row>
    <row r="9000" spans="1:13" s="269" customFormat="1" ht="15.5" hidden="1" thickTop="1" thickBot="1" x14ac:dyDescent="0.4">
      <c r="A9000" s="283" t="s">
        <v>2970</v>
      </c>
      <c r="B9000" s="284" t="str">
        <f>VLOOKUP(A9000,Lists!B:C,2,FALSE)</f>
        <v>MLI001</v>
      </c>
      <c r="C9000" s="284" t="str">
        <f>VLOOKUP(A9000,Lists!B:D,3,FALSE)</f>
        <v>MLI</v>
      </c>
      <c r="D9000" s="285" t="s">
        <v>5115</v>
      </c>
      <c r="E9000" s="285">
        <v>959</v>
      </c>
      <c r="F9000" s="285" t="s">
        <v>7055</v>
      </c>
      <c r="G9000" s="285" t="s">
        <v>730</v>
      </c>
      <c r="H9000" s="278">
        <f t="shared" si="289"/>
        <v>3</v>
      </c>
      <c r="I9000" s="251" t="s">
        <v>1354</v>
      </c>
      <c r="J9000" s="285" t="s">
        <v>7064</v>
      </c>
      <c r="K9000" s="278" t="str">
        <f t="shared" si="290"/>
        <v>MLI001Fatalities in all crises</v>
      </c>
      <c r="L9000" s="286">
        <v>43735</v>
      </c>
      <c r="M9000" s="286" t="s">
        <v>3248</v>
      </c>
    </row>
    <row r="9001" spans="1:13" s="269" customFormat="1" ht="15.5" hidden="1" thickTop="1" thickBot="1" x14ac:dyDescent="0.4">
      <c r="A9001" s="287" t="s">
        <v>3400</v>
      </c>
      <c r="B9001" s="288" t="str">
        <f>VLOOKUP(A9001,Lists!B:C,2,FALSE)</f>
        <v>NER001</v>
      </c>
      <c r="C9001" s="288" t="str">
        <f>VLOOKUP(A9001,Lists!B:D,3,FALSE)</f>
        <v>NER</v>
      </c>
      <c r="D9001" s="289" t="s">
        <v>5029</v>
      </c>
      <c r="E9001" s="289">
        <v>360</v>
      </c>
      <c r="F9001" s="289" t="s">
        <v>7063</v>
      </c>
      <c r="G9001" s="289" t="s">
        <v>730</v>
      </c>
      <c r="H9001" s="278">
        <f t="shared" si="289"/>
        <v>3</v>
      </c>
      <c r="I9001" s="252" t="s">
        <v>1354</v>
      </c>
      <c r="J9001" s="289" t="s">
        <v>7065</v>
      </c>
      <c r="K9001" s="278" t="str">
        <f t="shared" si="290"/>
        <v>NER001Fatalities reported</v>
      </c>
      <c r="L9001" s="290">
        <v>43735</v>
      </c>
      <c r="M9001" s="290" t="s">
        <v>3248</v>
      </c>
    </row>
    <row r="9002" spans="1:13" s="269" customFormat="1" ht="15.5" hidden="1" thickTop="1" thickBot="1" x14ac:dyDescent="0.4">
      <c r="A9002" s="283" t="s">
        <v>3400</v>
      </c>
      <c r="B9002" s="284" t="str">
        <f>VLOOKUP(A9002,Lists!B:C,2,FALSE)</f>
        <v>NER001</v>
      </c>
      <c r="C9002" s="284" t="str">
        <f>VLOOKUP(A9002,Lists!B:D,3,FALSE)</f>
        <v>NER</v>
      </c>
      <c r="D9002" s="285" t="s">
        <v>5115</v>
      </c>
      <c r="E9002" s="285">
        <v>360</v>
      </c>
      <c r="F9002" s="285" t="s">
        <v>7063</v>
      </c>
      <c r="G9002" s="285" t="s">
        <v>730</v>
      </c>
      <c r="H9002" s="278">
        <f t="shared" si="289"/>
        <v>3</v>
      </c>
      <c r="I9002" s="251" t="s">
        <v>1354</v>
      </c>
      <c r="J9002" s="285" t="s">
        <v>7065</v>
      </c>
      <c r="K9002" s="278" t="str">
        <f t="shared" si="290"/>
        <v>NER001Fatalities in all crises</v>
      </c>
      <c r="L9002" s="286">
        <v>43735</v>
      </c>
      <c r="M9002" s="286" t="s">
        <v>3248</v>
      </c>
    </row>
    <row r="9003" spans="1:13" s="269" customFormat="1" ht="15.5" hidden="1" thickTop="1" thickBot="1" x14ac:dyDescent="0.4">
      <c r="A9003" s="287" t="s">
        <v>2973</v>
      </c>
      <c r="B9003" s="288" t="str">
        <f>VLOOKUP(A9003,Lists!B:C,2,FALSE)</f>
        <v>NER002</v>
      </c>
      <c r="C9003" s="288" t="str">
        <f>VLOOKUP(A9003,Lists!B:D,3,FALSE)</f>
        <v>NER</v>
      </c>
      <c r="D9003" s="289" t="s">
        <v>5029</v>
      </c>
      <c r="E9003" s="289">
        <v>276</v>
      </c>
      <c r="F9003" s="289" t="s">
        <v>7063</v>
      </c>
      <c r="G9003" s="289" t="s">
        <v>730</v>
      </c>
      <c r="H9003" s="278">
        <f t="shared" si="289"/>
        <v>3</v>
      </c>
      <c r="I9003" s="252" t="s">
        <v>1354</v>
      </c>
      <c r="J9003" s="289" t="s">
        <v>7066</v>
      </c>
      <c r="K9003" s="278" t="str">
        <f t="shared" si="290"/>
        <v>NER002Fatalities reported</v>
      </c>
      <c r="L9003" s="290">
        <v>43735</v>
      </c>
      <c r="M9003" s="290" t="s">
        <v>3248</v>
      </c>
    </row>
    <row r="9004" spans="1:13" s="269" customFormat="1" ht="15.5" hidden="1" thickTop="1" thickBot="1" x14ac:dyDescent="0.4">
      <c r="A9004" s="283" t="s">
        <v>2973</v>
      </c>
      <c r="B9004" s="284" t="str">
        <f>VLOOKUP(A9004,Lists!B:C,2,FALSE)</f>
        <v>NER002</v>
      </c>
      <c r="C9004" s="284" t="str">
        <f>VLOOKUP(A9004,Lists!B:D,3,FALSE)</f>
        <v>NER</v>
      </c>
      <c r="D9004" s="285" t="s">
        <v>5115</v>
      </c>
      <c r="E9004" s="285">
        <v>360</v>
      </c>
      <c r="F9004" s="285" t="s">
        <v>7063</v>
      </c>
      <c r="G9004" s="285" t="s">
        <v>730</v>
      </c>
      <c r="H9004" s="278">
        <f t="shared" si="289"/>
        <v>3</v>
      </c>
      <c r="I9004" s="251" t="s">
        <v>1354</v>
      </c>
      <c r="J9004" s="285" t="s">
        <v>7065</v>
      </c>
      <c r="K9004" s="278" t="str">
        <f t="shared" si="290"/>
        <v>NER002Fatalities in all crises</v>
      </c>
      <c r="L9004" s="286">
        <v>43735</v>
      </c>
      <c r="M9004" s="286" t="s">
        <v>3248</v>
      </c>
    </row>
    <row r="9005" spans="1:13" s="269" customFormat="1" ht="15.5" hidden="1" thickTop="1" thickBot="1" x14ac:dyDescent="0.4">
      <c r="A9005" s="287" t="s">
        <v>788</v>
      </c>
      <c r="B9005" s="288" t="str">
        <f>VLOOKUP(A9005,Lists!B:C,2,FALSE)</f>
        <v>NER003</v>
      </c>
      <c r="C9005" s="288" t="str">
        <f>VLOOKUP(A9005,Lists!B:D,3,FALSE)</f>
        <v>NER</v>
      </c>
      <c r="D9005" s="289" t="s">
        <v>5029</v>
      </c>
      <c r="E9005" s="289">
        <v>84</v>
      </c>
      <c r="F9005" s="289" t="s">
        <v>7063</v>
      </c>
      <c r="G9005" s="289" t="s">
        <v>730</v>
      </c>
      <c r="H9005" s="278">
        <f t="shared" si="289"/>
        <v>3</v>
      </c>
      <c r="I9005" s="252" t="s">
        <v>1354</v>
      </c>
      <c r="J9005" s="289" t="s">
        <v>7067</v>
      </c>
      <c r="K9005" s="278" t="str">
        <f t="shared" si="290"/>
        <v>NER003Fatalities reported</v>
      </c>
      <c r="L9005" s="290">
        <v>43735</v>
      </c>
      <c r="M9005" s="290" t="s">
        <v>3248</v>
      </c>
    </row>
    <row r="9006" spans="1:13" s="269" customFormat="1" ht="15.5" hidden="1" thickTop="1" thickBot="1" x14ac:dyDescent="0.4">
      <c r="A9006" s="283" t="s">
        <v>788</v>
      </c>
      <c r="B9006" s="284" t="str">
        <f>VLOOKUP(A9006,Lists!B:C,2,FALSE)</f>
        <v>NER003</v>
      </c>
      <c r="C9006" s="284" t="str">
        <f>VLOOKUP(A9006,Lists!B:D,3,FALSE)</f>
        <v>NER</v>
      </c>
      <c r="D9006" s="285" t="s">
        <v>5115</v>
      </c>
      <c r="E9006" s="285">
        <v>360</v>
      </c>
      <c r="F9006" s="285" t="s">
        <v>7063</v>
      </c>
      <c r="G9006" s="285" t="s">
        <v>730</v>
      </c>
      <c r="H9006" s="278">
        <f t="shared" si="289"/>
        <v>3</v>
      </c>
      <c r="I9006" s="251" t="s">
        <v>1354</v>
      </c>
      <c r="J9006" s="285" t="s">
        <v>7065</v>
      </c>
      <c r="K9006" s="278" t="str">
        <f t="shared" si="290"/>
        <v>NER003Fatalities in all crises</v>
      </c>
      <c r="L9006" s="286">
        <v>43735</v>
      </c>
      <c r="M9006" s="286" t="s">
        <v>3248</v>
      </c>
    </row>
    <row r="9007" spans="1:13" s="269" customFormat="1" ht="15.5" hidden="1" thickTop="1" thickBot="1" x14ac:dyDescent="0.4">
      <c r="A9007" s="287" t="s">
        <v>2959</v>
      </c>
      <c r="B9007" s="288" t="str">
        <f>VLOOKUP(A9007,Lists!B:C,2,FALSE)</f>
        <v>ETH001</v>
      </c>
      <c r="C9007" s="288" t="str">
        <f>VLOOKUP(A9007,Lists!B:D,3,FALSE)</f>
        <v>ETH</v>
      </c>
      <c r="D9007" s="289" t="s">
        <v>5029</v>
      </c>
      <c r="E9007" s="289">
        <v>241</v>
      </c>
      <c r="F9007" s="289" t="s">
        <v>7055</v>
      </c>
      <c r="G9007" s="289" t="s">
        <v>730</v>
      </c>
      <c r="H9007" s="278">
        <f t="shared" ref="H9007:H9035" si="291">IF(G9007="x","x",IF(G9007="Low",3,IF(G9007="Medium",2,IF(G9007="High",1,FALSE))))</f>
        <v>3</v>
      </c>
      <c r="I9007" s="252" t="s">
        <v>1354</v>
      </c>
      <c r="J9007" s="289" t="s">
        <v>7068</v>
      </c>
      <c r="K9007" s="278" t="str">
        <f t="shared" ref="K9007:K9038" si="292">B9007&amp;""&amp;D9007</f>
        <v>ETH001Fatalities reported</v>
      </c>
      <c r="L9007" s="290">
        <v>43735</v>
      </c>
      <c r="M9007" s="290" t="s">
        <v>3248</v>
      </c>
    </row>
    <row r="9008" spans="1:13" s="269" customFormat="1" ht="15.5" hidden="1" thickTop="1" thickBot="1" x14ac:dyDescent="0.4">
      <c r="A9008" s="283" t="s">
        <v>2959</v>
      </c>
      <c r="B9008" s="284" t="str">
        <f>VLOOKUP(A9008,Lists!B:C,2,FALSE)</f>
        <v>ETH001</v>
      </c>
      <c r="C9008" s="284" t="str">
        <f>VLOOKUP(A9008,Lists!B:D,3,FALSE)</f>
        <v>ETH</v>
      </c>
      <c r="D9008" s="285" t="s">
        <v>5115</v>
      </c>
      <c r="E9008" s="285">
        <v>241</v>
      </c>
      <c r="F9008" s="285" t="s">
        <v>7055</v>
      </c>
      <c r="G9008" s="285" t="s">
        <v>730</v>
      </c>
      <c r="H9008" s="278">
        <f t="shared" si="291"/>
        <v>3</v>
      </c>
      <c r="I9008" s="251" t="s">
        <v>1354</v>
      </c>
      <c r="J9008" s="285" t="s">
        <v>7068</v>
      </c>
      <c r="K9008" s="278" t="str">
        <f t="shared" si="292"/>
        <v>ETH001Fatalities in all crises</v>
      </c>
      <c r="L9008" s="286">
        <v>43735</v>
      </c>
      <c r="M9008" s="286" t="s">
        <v>3248</v>
      </c>
    </row>
    <row r="9009" spans="1:13" s="269" customFormat="1" ht="15.5" hidden="1" thickTop="1" thickBot="1" x14ac:dyDescent="0.4">
      <c r="A9009" s="287" t="s">
        <v>5596</v>
      </c>
      <c r="B9009" s="288" t="str">
        <f>VLOOKUP(A9009,Lists!B:C,2,FALSE)</f>
        <v>TCD001</v>
      </c>
      <c r="C9009" s="288" t="str">
        <f>VLOOKUP(A9009,Lists!B:D,3,FALSE)</f>
        <v>TCD</v>
      </c>
      <c r="D9009" s="289" t="s">
        <v>5115</v>
      </c>
      <c r="E9009" s="289">
        <v>418</v>
      </c>
      <c r="F9009" s="289" t="s">
        <v>7055</v>
      </c>
      <c r="G9009" s="289" t="s">
        <v>731</v>
      </c>
      <c r="H9009" s="278">
        <f t="shared" si="291"/>
        <v>2</v>
      </c>
      <c r="I9009" s="252" t="s">
        <v>1354</v>
      </c>
      <c r="J9009" s="289" t="s">
        <v>7069</v>
      </c>
      <c r="K9009" s="278" t="str">
        <f t="shared" si="292"/>
        <v>TCD001Fatalities in all crises</v>
      </c>
      <c r="L9009" s="290">
        <v>43735</v>
      </c>
      <c r="M9009" s="290" t="s">
        <v>3248</v>
      </c>
    </row>
    <row r="9010" spans="1:13" s="269" customFormat="1" ht="15.5" hidden="1" thickTop="1" thickBot="1" x14ac:dyDescent="0.4">
      <c r="A9010" s="283" t="s">
        <v>1252</v>
      </c>
      <c r="B9010" s="284" t="str">
        <f>VLOOKUP(A9010,Lists!B:C,2,FALSE)</f>
        <v>TCD003</v>
      </c>
      <c r="C9010" s="284" t="str">
        <f>VLOOKUP(A9010,Lists!B:D,3,FALSE)</f>
        <v>TCD</v>
      </c>
      <c r="D9010" s="285" t="s">
        <v>5115</v>
      </c>
      <c r="E9010" s="285">
        <v>418</v>
      </c>
      <c r="F9010" s="285" t="s">
        <v>7055</v>
      </c>
      <c r="G9010" s="285" t="s">
        <v>731</v>
      </c>
      <c r="H9010" s="278">
        <f t="shared" si="291"/>
        <v>2</v>
      </c>
      <c r="I9010" s="251" t="s">
        <v>1354</v>
      </c>
      <c r="J9010" s="285" t="s">
        <v>7069</v>
      </c>
      <c r="K9010" s="278" t="str">
        <f t="shared" si="292"/>
        <v>TCD003Fatalities in all crises</v>
      </c>
      <c r="L9010" s="286">
        <v>43735</v>
      </c>
      <c r="M9010" s="286" t="s">
        <v>3248</v>
      </c>
    </row>
    <row r="9011" spans="1:13" s="269" customFormat="1" ht="15.5" hidden="1" thickTop="1" thickBot="1" x14ac:dyDescent="0.4">
      <c r="A9011" s="287" t="s">
        <v>1253</v>
      </c>
      <c r="B9011" s="288" t="str">
        <f>VLOOKUP(A9011,Lists!B:C,2,FALSE)</f>
        <v>TCD004</v>
      </c>
      <c r="C9011" s="288" t="str">
        <f>VLOOKUP(A9011,Lists!B:D,3,FALSE)</f>
        <v>TCD</v>
      </c>
      <c r="D9011" s="289" t="s">
        <v>5115</v>
      </c>
      <c r="E9011" s="289">
        <v>418</v>
      </c>
      <c r="F9011" s="289" t="s">
        <v>7055</v>
      </c>
      <c r="G9011" s="289" t="s">
        <v>731</v>
      </c>
      <c r="H9011" s="278">
        <f t="shared" si="291"/>
        <v>2</v>
      </c>
      <c r="I9011" s="252" t="s">
        <v>1354</v>
      </c>
      <c r="J9011" s="289" t="s">
        <v>7069</v>
      </c>
      <c r="K9011" s="278" t="str">
        <f t="shared" si="292"/>
        <v>TCD004Fatalities in all crises</v>
      </c>
      <c r="L9011" s="290">
        <v>43735</v>
      </c>
      <c r="M9011" s="290" t="s">
        <v>3248</v>
      </c>
    </row>
    <row r="9012" spans="1:13" s="269" customFormat="1" ht="15.5" hidden="1" thickTop="1" thickBot="1" x14ac:dyDescent="0.4">
      <c r="A9012" s="283" t="s">
        <v>1254</v>
      </c>
      <c r="B9012" s="284" t="str">
        <f>VLOOKUP(A9012,Lists!B:C,2,FALSE)</f>
        <v>TCD005</v>
      </c>
      <c r="C9012" s="284" t="str">
        <f>VLOOKUP(A9012,Lists!B:D,3,FALSE)</f>
        <v>TCD</v>
      </c>
      <c r="D9012" s="285" t="s">
        <v>5115</v>
      </c>
      <c r="E9012" s="285">
        <v>418</v>
      </c>
      <c r="F9012" s="285" t="s">
        <v>7055</v>
      </c>
      <c r="G9012" s="285" t="s">
        <v>731</v>
      </c>
      <c r="H9012" s="278">
        <f t="shared" si="291"/>
        <v>2</v>
      </c>
      <c r="I9012" s="251" t="s">
        <v>1354</v>
      </c>
      <c r="J9012" s="285" t="s">
        <v>7069</v>
      </c>
      <c r="K9012" s="278" t="str">
        <f t="shared" si="292"/>
        <v>TCD005Fatalities in all crises</v>
      </c>
      <c r="L9012" s="286">
        <v>43735</v>
      </c>
      <c r="M9012" s="286" t="s">
        <v>3248</v>
      </c>
    </row>
    <row r="9013" spans="1:13" s="269" customFormat="1" ht="15.5" hidden="1" thickTop="1" thickBot="1" x14ac:dyDescent="0.4">
      <c r="A9013" s="287" t="s">
        <v>3394</v>
      </c>
      <c r="B9013" s="288" t="str">
        <f>VLOOKUP(A9013,Lists!B:C,2,FALSE)</f>
        <v>TCD006</v>
      </c>
      <c r="C9013" s="288" t="str">
        <f>VLOOKUP(A9013,Lists!B:D,3,FALSE)</f>
        <v>TCD</v>
      </c>
      <c r="D9013" s="289" t="s">
        <v>5115</v>
      </c>
      <c r="E9013" s="289">
        <v>418</v>
      </c>
      <c r="F9013" s="289" t="s">
        <v>7055</v>
      </c>
      <c r="G9013" s="289" t="s">
        <v>731</v>
      </c>
      <c r="H9013" s="278">
        <f t="shared" si="291"/>
        <v>2</v>
      </c>
      <c r="I9013" s="252" t="s">
        <v>1354</v>
      </c>
      <c r="J9013" s="289" t="s">
        <v>7069</v>
      </c>
      <c r="K9013" s="278" t="str">
        <f t="shared" si="292"/>
        <v>TCD006Fatalities in all crises</v>
      </c>
      <c r="L9013" s="290">
        <v>43735</v>
      </c>
      <c r="M9013" s="290" t="s">
        <v>3248</v>
      </c>
    </row>
    <row r="9014" spans="1:13" s="269" customFormat="1" ht="15.5" hidden="1" thickTop="1" thickBot="1" x14ac:dyDescent="0.4">
      <c r="A9014" s="283" t="s">
        <v>5596</v>
      </c>
      <c r="B9014" s="284" t="str">
        <f>VLOOKUP(A9014,Lists!B:C,2,FALSE)</f>
        <v>TCD001</v>
      </c>
      <c r="C9014" s="284" t="str">
        <f>VLOOKUP(A9014,Lists!B:D,3,FALSE)</f>
        <v>TCD</v>
      </c>
      <c r="D9014" s="285" t="s">
        <v>5029</v>
      </c>
      <c r="E9014" s="285">
        <v>418</v>
      </c>
      <c r="F9014" s="285" t="s">
        <v>7055</v>
      </c>
      <c r="G9014" s="285" t="s">
        <v>731</v>
      </c>
      <c r="H9014" s="278">
        <f t="shared" si="291"/>
        <v>2</v>
      </c>
      <c r="I9014" s="251" t="s">
        <v>1354</v>
      </c>
      <c r="J9014" s="285" t="s">
        <v>7069</v>
      </c>
      <c r="K9014" s="278" t="str">
        <f t="shared" si="292"/>
        <v>TCD001Fatalities reported</v>
      </c>
      <c r="L9014" s="286">
        <v>43735</v>
      </c>
      <c r="M9014" s="286" t="s">
        <v>3248</v>
      </c>
    </row>
    <row r="9015" spans="1:13" s="269" customFormat="1" ht="15.5" hidden="1" thickTop="1" thickBot="1" x14ac:dyDescent="0.4">
      <c r="A9015" s="287" t="s">
        <v>1252</v>
      </c>
      <c r="B9015" s="288" t="str">
        <f>VLOOKUP(A9015,Lists!B:C,2,FALSE)</f>
        <v>TCD003</v>
      </c>
      <c r="C9015" s="288" t="str">
        <f>VLOOKUP(A9015,Lists!B:D,3,FALSE)</f>
        <v>TCD</v>
      </c>
      <c r="D9015" s="289" t="s">
        <v>5029</v>
      </c>
      <c r="E9015" s="289">
        <v>206</v>
      </c>
      <c r="F9015" s="289" t="s">
        <v>7055</v>
      </c>
      <c r="G9015" s="289" t="s">
        <v>731</v>
      </c>
      <c r="H9015" s="278">
        <f t="shared" si="291"/>
        <v>2</v>
      </c>
      <c r="I9015" s="252" t="s">
        <v>1354</v>
      </c>
      <c r="J9015" s="289" t="s">
        <v>7070</v>
      </c>
      <c r="K9015" s="278" t="str">
        <f t="shared" si="292"/>
        <v>TCD003Fatalities reported</v>
      </c>
      <c r="L9015" s="290">
        <v>43735</v>
      </c>
      <c r="M9015" s="290" t="s">
        <v>3248</v>
      </c>
    </row>
    <row r="9016" spans="1:13" s="269" customFormat="1" ht="15.5" hidden="1" thickTop="1" thickBot="1" x14ac:dyDescent="0.4">
      <c r="A9016" s="283" t="s">
        <v>3394</v>
      </c>
      <c r="B9016" s="284" t="str">
        <f>VLOOKUP(A9016,Lists!B:C,2,FALSE)</f>
        <v>TCD006</v>
      </c>
      <c r="C9016" s="284" t="str">
        <f>VLOOKUP(A9016,Lists!B:D,3,FALSE)</f>
        <v>TCD</v>
      </c>
      <c r="D9016" s="285" t="s">
        <v>5029</v>
      </c>
      <c r="E9016" s="285">
        <v>11</v>
      </c>
      <c r="F9016" s="285" t="s">
        <v>7055</v>
      </c>
      <c r="G9016" s="285" t="s">
        <v>731</v>
      </c>
      <c r="H9016" s="278">
        <f t="shared" si="291"/>
        <v>2</v>
      </c>
      <c r="I9016" s="251" t="s">
        <v>1354</v>
      </c>
      <c r="J9016" s="285" t="s">
        <v>7071</v>
      </c>
      <c r="K9016" s="278" t="str">
        <f t="shared" si="292"/>
        <v>TCD006Fatalities reported</v>
      </c>
      <c r="L9016" s="286">
        <v>43735</v>
      </c>
      <c r="M9016" s="286" t="s">
        <v>3248</v>
      </c>
    </row>
    <row r="9017" spans="1:13" s="269" customFormat="1" ht="15.5" thickTop="1" thickBot="1" x14ac:dyDescent="0.4">
      <c r="A9017" s="287" t="s">
        <v>6848</v>
      </c>
      <c r="B9017" s="288" t="str">
        <f>VLOOKUP(A9017,Lists!B:C,2,FALSE)</f>
        <v>BHS002</v>
      </c>
      <c r="C9017" s="288" t="str">
        <f>VLOOKUP(A9017,Lists!B:D,3,FALSE)</f>
        <v>BHS</v>
      </c>
      <c r="D9017" s="289" t="s">
        <v>666</v>
      </c>
      <c r="E9017" s="289">
        <v>14000</v>
      </c>
      <c r="F9017" s="289" t="s">
        <v>7349</v>
      </c>
      <c r="G9017" s="289" t="s">
        <v>731</v>
      </c>
      <c r="H9017" s="278">
        <f t="shared" si="291"/>
        <v>2</v>
      </c>
      <c r="I9017" s="252" t="s">
        <v>7376</v>
      </c>
      <c r="J9017" s="289" t="s">
        <v>7407</v>
      </c>
      <c r="K9017" s="278" t="str">
        <f t="shared" si="292"/>
        <v>BHS002People displaced</v>
      </c>
      <c r="L9017" s="290">
        <v>43735</v>
      </c>
      <c r="M9017" s="290" t="s">
        <v>3248</v>
      </c>
    </row>
    <row r="9018" spans="1:13" s="269" customFormat="1" ht="15.5" hidden="1" thickTop="1" thickBot="1" x14ac:dyDescent="0.4">
      <c r="A9018" s="283" t="s">
        <v>6848</v>
      </c>
      <c r="B9018" s="284" t="str">
        <f>VLOOKUP(A9018,Lists!B:C,2,FALSE)</f>
        <v>BHS002</v>
      </c>
      <c r="C9018" s="284" t="str">
        <f>VLOOKUP(A9018,Lists!B:D,3,FALSE)</f>
        <v>BHS</v>
      </c>
      <c r="D9018" s="285" t="s">
        <v>5029</v>
      </c>
      <c r="E9018" s="285">
        <v>53</v>
      </c>
      <c r="F9018" s="285" t="s">
        <v>7350</v>
      </c>
      <c r="G9018" s="285" t="s">
        <v>732</v>
      </c>
      <c r="H9018" s="278">
        <f t="shared" si="291"/>
        <v>1</v>
      </c>
      <c r="I9018" s="251" t="s">
        <v>7377</v>
      </c>
      <c r="J9018" s="285" t="s">
        <v>7408</v>
      </c>
      <c r="K9018" s="278" t="str">
        <f t="shared" si="292"/>
        <v>BHS002Fatalities reported</v>
      </c>
      <c r="L9018" s="286">
        <v>43735</v>
      </c>
      <c r="M9018" s="286" t="s">
        <v>3248</v>
      </c>
    </row>
    <row r="9019" spans="1:13" s="269" customFormat="1" ht="15.5" hidden="1" thickTop="1" thickBot="1" x14ac:dyDescent="0.4">
      <c r="A9019" s="287" t="s">
        <v>6848</v>
      </c>
      <c r="B9019" s="288" t="str">
        <f>VLOOKUP(A9019,Lists!B:C,2,FALSE)</f>
        <v>BHS002</v>
      </c>
      <c r="C9019" s="288" t="str">
        <f>VLOOKUP(A9019,Lists!B:D,3,FALSE)</f>
        <v>BHS</v>
      </c>
      <c r="D9019" s="289" t="s">
        <v>5115</v>
      </c>
      <c r="E9019" s="289">
        <v>53</v>
      </c>
      <c r="F9019" s="289" t="s">
        <v>7350</v>
      </c>
      <c r="G9019" s="289" t="s">
        <v>732</v>
      </c>
      <c r="H9019" s="278">
        <f t="shared" si="291"/>
        <v>1</v>
      </c>
      <c r="I9019" s="252" t="s">
        <v>7377</v>
      </c>
      <c r="J9019" s="289" t="s">
        <v>7408</v>
      </c>
      <c r="K9019" s="278" t="str">
        <f t="shared" si="292"/>
        <v>BHS002Fatalities in all crises</v>
      </c>
      <c r="L9019" s="290">
        <v>43735</v>
      </c>
      <c r="M9019" s="290" t="s">
        <v>3248</v>
      </c>
    </row>
    <row r="9020" spans="1:13" s="269" customFormat="1" ht="15.5" hidden="1" thickTop="1" thickBot="1" x14ac:dyDescent="0.4">
      <c r="A9020" s="283" t="s">
        <v>6848</v>
      </c>
      <c r="B9020" s="284" t="str">
        <f>VLOOKUP(A9020,Lists!B:C,2,FALSE)</f>
        <v>BHS002</v>
      </c>
      <c r="C9020" s="284" t="str">
        <f>VLOOKUP(A9020,Lists!B:D,3,FALSE)</f>
        <v>BHS</v>
      </c>
      <c r="D9020" s="285" t="s">
        <v>752</v>
      </c>
      <c r="E9020" s="285">
        <v>5000</v>
      </c>
      <c r="F9020" s="285" t="s">
        <v>7349</v>
      </c>
      <c r="G9020" s="285" t="s">
        <v>731</v>
      </c>
      <c r="H9020" s="278">
        <f t="shared" si="291"/>
        <v>2</v>
      </c>
      <c r="I9020" s="251" t="s">
        <v>7376</v>
      </c>
      <c r="J9020" s="285" t="s">
        <v>7409</v>
      </c>
      <c r="K9020" s="278" t="str">
        <f t="shared" si="292"/>
        <v>BHS002People in Need</v>
      </c>
      <c r="L9020" s="286">
        <v>43735</v>
      </c>
      <c r="M9020" s="286" t="s">
        <v>3248</v>
      </c>
    </row>
    <row r="9021" spans="1:13" s="269" customFormat="1" ht="15.5" hidden="1" thickTop="1" thickBot="1" x14ac:dyDescent="0.4">
      <c r="A9021" s="287" t="s">
        <v>6848</v>
      </c>
      <c r="B9021" s="288" t="str">
        <f>VLOOKUP(A9021,Lists!B:C,2,FALSE)</f>
        <v>BHS002</v>
      </c>
      <c r="C9021" s="288" t="str">
        <f>VLOOKUP(A9021,Lists!B:D,3,FALSE)</f>
        <v>BHS</v>
      </c>
      <c r="D9021" s="289" t="s">
        <v>5110</v>
      </c>
      <c r="E9021" s="289">
        <v>99542</v>
      </c>
      <c r="F9021" s="289" t="s">
        <v>7349</v>
      </c>
      <c r="G9021" s="289" t="s">
        <v>731</v>
      </c>
      <c r="H9021" s="278">
        <f t="shared" si="291"/>
        <v>2</v>
      </c>
      <c r="I9021" s="252" t="s">
        <v>7376</v>
      </c>
      <c r="J9021" s="289" t="s">
        <v>7409</v>
      </c>
      <c r="K9021" s="278" t="str">
        <f t="shared" si="292"/>
        <v>BHS002Minimal humanitarian conditions - Level 1</v>
      </c>
      <c r="L9021" s="290">
        <v>43735</v>
      </c>
      <c r="M9021" s="290" t="s">
        <v>3248</v>
      </c>
    </row>
    <row r="9022" spans="1:13" s="269" customFormat="1" ht="15.5" hidden="1" thickTop="1" thickBot="1" x14ac:dyDescent="0.4">
      <c r="A9022" s="283" t="s">
        <v>6848</v>
      </c>
      <c r="B9022" s="284" t="str">
        <f>VLOOKUP(A9022,Lists!B:C,2,FALSE)</f>
        <v>BHS002</v>
      </c>
      <c r="C9022" s="284" t="str">
        <f>VLOOKUP(A9022,Lists!B:D,3,FALSE)</f>
        <v>BHS</v>
      </c>
      <c r="D9022" s="285" t="s">
        <v>5111</v>
      </c>
      <c r="E9022" s="285">
        <v>71268</v>
      </c>
      <c r="F9022" s="285" t="s">
        <v>7349</v>
      </c>
      <c r="G9022" s="285" t="s">
        <v>731</v>
      </c>
      <c r="H9022" s="278">
        <f t="shared" si="291"/>
        <v>2</v>
      </c>
      <c r="I9022" s="251" t="s">
        <v>7376</v>
      </c>
      <c r="J9022" s="285" t="s">
        <v>7409</v>
      </c>
      <c r="K9022" s="278" t="str">
        <f t="shared" si="292"/>
        <v>BHS002Stressed humanitarian conditions - Level 2</v>
      </c>
      <c r="L9022" s="286">
        <v>43735</v>
      </c>
      <c r="M9022" s="286" t="s">
        <v>3248</v>
      </c>
    </row>
    <row r="9023" spans="1:13" s="269" customFormat="1" ht="15.5" hidden="1" thickTop="1" thickBot="1" x14ac:dyDescent="0.4">
      <c r="A9023" s="287" t="s">
        <v>6848</v>
      </c>
      <c r="B9023" s="288" t="str">
        <f>VLOOKUP(A9023,Lists!B:C,2,FALSE)</f>
        <v>BHS002</v>
      </c>
      <c r="C9023" s="288" t="str">
        <f>VLOOKUP(A9023,Lists!B:D,3,FALSE)</f>
        <v>BHS</v>
      </c>
      <c r="D9023" s="289" t="s">
        <v>5112</v>
      </c>
      <c r="E9023" s="289">
        <v>5000</v>
      </c>
      <c r="F9023" s="289" t="s">
        <v>7349</v>
      </c>
      <c r="G9023" s="289" t="s">
        <v>731</v>
      </c>
      <c r="H9023" s="278">
        <f t="shared" si="291"/>
        <v>2</v>
      </c>
      <c r="I9023" s="252" t="s">
        <v>7376</v>
      </c>
      <c r="J9023" s="289" t="s">
        <v>7409</v>
      </c>
      <c r="K9023" s="278" t="str">
        <f t="shared" si="292"/>
        <v>BHS002Moderate humanitarian conditions - Level 3</v>
      </c>
      <c r="L9023" s="290">
        <v>43735</v>
      </c>
      <c r="M9023" s="290" t="s">
        <v>3248</v>
      </c>
    </row>
    <row r="9024" spans="1:13" s="269" customFormat="1" ht="15.5" hidden="1" thickTop="1" thickBot="1" x14ac:dyDescent="0.4">
      <c r="A9024" s="283" t="s">
        <v>6848</v>
      </c>
      <c r="B9024" s="284" t="str">
        <f>VLOOKUP(A9024,Lists!B:C,2,FALSE)</f>
        <v>BHS002</v>
      </c>
      <c r="C9024" s="284" t="str">
        <f>VLOOKUP(A9024,Lists!B:D,3,FALSE)</f>
        <v>BHS</v>
      </c>
      <c r="D9024" s="285" t="s">
        <v>5113</v>
      </c>
      <c r="E9024" s="285">
        <v>0</v>
      </c>
      <c r="F9024" s="285" t="s">
        <v>7349</v>
      </c>
      <c r="G9024" s="285" t="s">
        <v>731</v>
      </c>
      <c r="H9024" s="278">
        <f t="shared" si="291"/>
        <v>2</v>
      </c>
      <c r="I9024" s="251" t="s">
        <v>7376</v>
      </c>
      <c r="J9024" s="285" t="s">
        <v>7409</v>
      </c>
      <c r="K9024" s="278" t="str">
        <f t="shared" si="292"/>
        <v>BHS002Severe humanitarian conditions - Level 4</v>
      </c>
      <c r="L9024" s="286">
        <v>43735</v>
      </c>
      <c r="M9024" s="286" t="s">
        <v>3248</v>
      </c>
    </row>
    <row r="9025" spans="1:13" s="269" customFormat="1" ht="15.5" hidden="1" thickTop="1" thickBot="1" x14ac:dyDescent="0.4">
      <c r="A9025" s="287" t="s">
        <v>6848</v>
      </c>
      <c r="B9025" s="288" t="str">
        <f>VLOOKUP(A9025,Lists!B:C,2,FALSE)</f>
        <v>BHS002</v>
      </c>
      <c r="C9025" s="288" t="str">
        <f>VLOOKUP(A9025,Lists!B:D,3,FALSE)</f>
        <v>BHS</v>
      </c>
      <c r="D9025" s="289" t="s">
        <v>5114</v>
      </c>
      <c r="E9025" s="289">
        <v>0</v>
      </c>
      <c r="F9025" s="289" t="s">
        <v>7349</v>
      </c>
      <c r="G9025" s="289" t="s">
        <v>731</v>
      </c>
      <c r="H9025" s="278">
        <f t="shared" si="291"/>
        <v>2</v>
      </c>
      <c r="I9025" s="252" t="s">
        <v>7376</v>
      </c>
      <c r="J9025" s="289" t="s">
        <v>7409</v>
      </c>
      <c r="K9025" s="278" t="str">
        <f t="shared" si="292"/>
        <v>BHS002Extreme humanitarian conditions - Level 5</v>
      </c>
      <c r="L9025" s="290">
        <v>43735</v>
      </c>
      <c r="M9025" s="290" t="s">
        <v>3248</v>
      </c>
    </row>
    <row r="9026" spans="1:13" s="269" customFormat="1" ht="15.5" hidden="1" thickTop="1" thickBot="1" x14ac:dyDescent="0.4">
      <c r="A9026" s="283" t="s">
        <v>6180</v>
      </c>
      <c r="B9026" s="284" t="str">
        <f>VLOOKUP(A9026,Lists!B:C,2,FALSE)</f>
        <v>IDN003</v>
      </c>
      <c r="C9026" s="284" t="str">
        <f>VLOOKUP(A9026,Lists!B:D,3,FALSE)</f>
        <v>IDN</v>
      </c>
      <c r="D9026" s="285" t="s">
        <v>5029</v>
      </c>
      <c r="E9026" s="285">
        <v>33</v>
      </c>
      <c r="F9026" s="285" t="s">
        <v>7055</v>
      </c>
      <c r="G9026" s="285" t="s">
        <v>731</v>
      </c>
      <c r="H9026" s="278">
        <f t="shared" si="291"/>
        <v>2</v>
      </c>
      <c r="I9026" s="251" t="s">
        <v>1354</v>
      </c>
      <c r="J9026" s="285" t="s">
        <v>7072</v>
      </c>
      <c r="K9026" s="278" t="str">
        <f t="shared" si="292"/>
        <v>IDN003Fatalities reported</v>
      </c>
      <c r="L9026" s="286">
        <v>43740</v>
      </c>
      <c r="M9026" s="286" t="s">
        <v>3248</v>
      </c>
    </row>
    <row r="9027" spans="1:13" s="269" customFormat="1" ht="15.5" hidden="1" thickTop="1" thickBot="1" x14ac:dyDescent="0.4">
      <c r="A9027" s="287" t="s">
        <v>6180</v>
      </c>
      <c r="B9027" s="288" t="str">
        <f>VLOOKUP(A9027,Lists!B:C,2,FALSE)</f>
        <v>IDN003</v>
      </c>
      <c r="C9027" s="288" t="str">
        <f>VLOOKUP(A9027,Lists!B:D,3,FALSE)</f>
        <v>IDN</v>
      </c>
      <c r="D9027" s="289" t="s">
        <v>5115</v>
      </c>
      <c r="E9027" s="289">
        <v>33</v>
      </c>
      <c r="F9027" s="289" t="s">
        <v>7055</v>
      </c>
      <c r="G9027" s="289" t="s">
        <v>731</v>
      </c>
      <c r="H9027" s="278">
        <f t="shared" si="291"/>
        <v>2</v>
      </c>
      <c r="I9027" s="252" t="s">
        <v>1354</v>
      </c>
      <c r="J9027" s="289" t="s">
        <v>7072</v>
      </c>
      <c r="K9027" s="278" t="str">
        <f t="shared" si="292"/>
        <v>IDN003Fatalities in all crises</v>
      </c>
      <c r="L9027" s="290">
        <v>43740</v>
      </c>
      <c r="M9027" s="290" t="s">
        <v>3248</v>
      </c>
    </row>
    <row r="9028" spans="1:13" s="269" customFormat="1" ht="15.5" hidden="1" thickTop="1" thickBot="1" x14ac:dyDescent="0.4">
      <c r="A9028" s="283" t="s">
        <v>5779</v>
      </c>
      <c r="B9028" s="284" t="str">
        <f>VLOOKUP(A9028,Lists!B:C,2,FALSE)</f>
        <v>IDN002</v>
      </c>
      <c r="C9028" s="284" t="str">
        <f>VLOOKUP(A9028,Lists!B:D,3,FALSE)</f>
        <v>IDN</v>
      </c>
      <c r="D9028" s="285" t="s">
        <v>5029</v>
      </c>
      <c r="E9028" s="285">
        <v>33</v>
      </c>
      <c r="F9028" s="285" t="s">
        <v>7055</v>
      </c>
      <c r="G9028" s="285" t="s">
        <v>731</v>
      </c>
      <c r="H9028" s="278">
        <f t="shared" si="291"/>
        <v>2</v>
      </c>
      <c r="I9028" s="251" t="s">
        <v>1354</v>
      </c>
      <c r="J9028" s="285" t="s">
        <v>7072</v>
      </c>
      <c r="K9028" s="278" t="str">
        <f t="shared" si="292"/>
        <v>IDN002Fatalities reported</v>
      </c>
      <c r="L9028" s="286">
        <v>43740</v>
      </c>
      <c r="M9028" s="286" t="s">
        <v>3248</v>
      </c>
    </row>
    <row r="9029" spans="1:13" s="269" customFormat="1" ht="15.5" hidden="1" thickTop="1" thickBot="1" x14ac:dyDescent="0.4">
      <c r="A9029" s="287" t="s">
        <v>5779</v>
      </c>
      <c r="B9029" s="288" t="str">
        <f>VLOOKUP(A9029,Lists!B:C,2,FALSE)</f>
        <v>IDN002</v>
      </c>
      <c r="C9029" s="288" t="str">
        <f>VLOOKUP(A9029,Lists!B:D,3,FALSE)</f>
        <v>IDN</v>
      </c>
      <c r="D9029" s="289" t="s">
        <v>5115</v>
      </c>
      <c r="E9029" s="289">
        <v>33</v>
      </c>
      <c r="F9029" s="289" t="s">
        <v>7055</v>
      </c>
      <c r="G9029" s="289" t="s">
        <v>731</v>
      </c>
      <c r="H9029" s="278">
        <f t="shared" si="291"/>
        <v>2</v>
      </c>
      <c r="I9029" s="252" t="s">
        <v>1354</v>
      </c>
      <c r="J9029" s="289" t="s">
        <v>7072</v>
      </c>
      <c r="K9029" s="278" t="str">
        <f t="shared" si="292"/>
        <v>IDN002Fatalities in all crises</v>
      </c>
      <c r="L9029" s="290">
        <v>43740</v>
      </c>
      <c r="M9029" s="290" t="s">
        <v>3248</v>
      </c>
    </row>
    <row r="9030" spans="1:13" s="269" customFormat="1" ht="15.5" hidden="1" thickTop="1" thickBot="1" x14ac:dyDescent="0.4">
      <c r="A9030" s="283" t="s">
        <v>5777</v>
      </c>
      <c r="B9030" s="284" t="str">
        <f>VLOOKUP(A9030,Lists!B:C,2,FALSE)</f>
        <v>IDN001</v>
      </c>
      <c r="C9030" s="284" t="str">
        <f>VLOOKUP(A9030,Lists!B:D,3,FALSE)</f>
        <v>IDN</v>
      </c>
      <c r="D9030" s="285" t="s">
        <v>5029</v>
      </c>
      <c r="E9030" s="285">
        <v>33</v>
      </c>
      <c r="F9030" s="285" t="s">
        <v>7055</v>
      </c>
      <c r="G9030" s="285" t="s">
        <v>731</v>
      </c>
      <c r="H9030" s="278">
        <f t="shared" si="291"/>
        <v>2</v>
      </c>
      <c r="I9030" s="251" t="s">
        <v>1354</v>
      </c>
      <c r="J9030" s="285" t="s">
        <v>7072</v>
      </c>
      <c r="K9030" s="278" t="str">
        <f t="shared" si="292"/>
        <v>IDN001Fatalities reported</v>
      </c>
      <c r="L9030" s="286">
        <v>43740</v>
      </c>
      <c r="M9030" s="286" t="s">
        <v>3248</v>
      </c>
    </row>
    <row r="9031" spans="1:13" s="269" customFormat="1" ht="15.5" hidden="1" thickTop="1" thickBot="1" x14ac:dyDescent="0.4">
      <c r="A9031" s="287" t="s">
        <v>5777</v>
      </c>
      <c r="B9031" s="288" t="str">
        <f>VLOOKUP(A9031,Lists!B:C,2,FALSE)</f>
        <v>IDN001</v>
      </c>
      <c r="C9031" s="288" t="str">
        <f>VLOOKUP(A9031,Lists!B:D,3,FALSE)</f>
        <v>IDN</v>
      </c>
      <c r="D9031" s="289" t="s">
        <v>5115</v>
      </c>
      <c r="E9031" s="289">
        <v>33</v>
      </c>
      <c r="F9031" s="289" t="s">
        <v>7055</v>
      </c>
      <c r="G9031" s="289" t="s">
        <v>731</v>
      </c>
      <c r="H9031" s="278">
        <f t="shared" si="291"/>
        <v>2</v>
      </c>
      <c r="I9031" s="252" t="s">
        <v>1354</v>
      </c>
      <c r="J9031" s="289" t="s">
        <v>7072</v>
      </c>
      <c r="K9031" s="278" t="str">
        <f t="shared" si="292"/>
        <v>IDN001Fatalities in all crises</v>
      </c>
      <c r="L9031" s="290">
        <v>43740</v>
      </c>
      <c r="M9031" s="290" t="s">
        <v>3248</v>
      </c>
    </row>
    <row r="9032" spans="1:13" s="269" customFormat="1" ht="15.5" hidden="1" thickTop="1" thickBot="1" x14ac:dyDescent="0.4">
      <c r="A9032" s="283" t="s">
        <v>1264</v>
      </c>
      <c r="B9032" s="284" t="str">
        <f>VLOOKUP(A9032,Lists!B:C,2,FALSE)</f>
        <v>UKR002</v>
      </c>
      <c r="C9032" s="284" t="str">
        <f>VLOOKUP(A9032,Lists!B:D,3,FALSE)</f>
        <v>UKR</v>
      </c>
      <c r="D9032" s="285" t="s">
        <v>5029</v>
      </c>
      <c r="E9032" s="285">
        <v>145</v>
      </c>
      <c r="F9032" s="285" t="s">
        <v>1399</v>
      </c>
      <c r="G9032" s="285" t="s">
        <v>731</v>
      </c>
      <c r="H9032" s="278">
        <f t="shared" si="291"/>
        <v>2</v>
      </c>
      <c r="I9032" s="251" t="s">
        <v>1354</v>
      </c>
      <c r="J9032" s="285" t="s">
        <v>7670</v>
      </c>
      <c r="K9032" s="278" t="str">
        <f t="shared" si="292"/>
        <v>UKR002Fatalities reported</v>
      </c>
      <c r="L9032" s="286">
        <v>43740</v>
      </c>
      <c r="M9032" s="286" t="s">
        <v>3248</v>
      </c>
    </row>
    <row r="9033" spans="1:13" s="269" customFormat="1" ht="15.5" hidden="1" thickTop="1" thickBot="1" x14ac:dyDescent="0.4">
      <c r="A9033" s="287" t="s">
        <v>1264</v>
      </c>
      <c r="B9033" s="288" t="str">
        <f>VLOOKUP(A9033,Lists!B:C,2,FALSE)</f>
        <v>UKR002</v>
      </c>
      <c r="C9033" s="288" t="str">
        <f>VLOOKUP(A9033,Lists!B:D,3,FALSE)</f>
        <v>UKR</v>
      </c>
      <c r="D9033" s="289" t="s">
        <v>5115</v>
      </c>
      <c r="E9033" s="289">
        <v>145</v>
      </c>
      <c r="F9033" s="289" t="s">
        <v>1399</v>
      </c>
      <c r="G9033" s="289" t="s">
        <v>731</v>
      </c>
      <c r="H9033" s="278">
        <f t="shared" si="291"/>
        <v>2</v>
      </c>
      <c r="I9033" s="252" t="s">
        <v>1354</v>
      </c>
      <c r="J9033" s="289" t="s">
        <v>7670</v>
      </c>
      <c r="K9033" s="278" t="str">
        <f t="shared" si="292"/>
        <v>UKR002Fatalities in all crises</v>
      </c>
      <c r="L9033" s="290">
        <v>43740</v>
      </c>
      <c r="M9033" s="290" t="s">
        <v>3248</v>
      </c>
    </row>
    <row r="9034" spans="1:13" s="269" customFormat="1" ht="15.5" hidden="1" thickTop="1" thickBot="1" x14ac:dyDescent="0.4">
      <c r="A9034" s="283" t="s">
        <v>1264</v>
      </c>
      <c r="B9034" s="284" t="str">
        <f>VLOOKUP(A9034,Lists!B:C,2,FALSE)</f>
        <v>UKR002</v>
      </c>
      <c r="C9034" s="284" t="str">
        <f>VLOOKUP(A9034,Lists!B:D,3,FALSE)</f>
        <v>UKR</v>
      </c>
      <c r="D9034" s="285" t="s">
        <v>5027</v>
      </c>
      <c r="E9034" s="285">
        <v>75</v>
      </c>
      <c r="F9034" s="285" t="s">
        <v>7075</v>
      </c>
      <c r="G9034" s="285" t="s">
        <v>731</v>
      </c>
      <c r="H9034" s="278">
        <f t="shared" si="291"/>
        <v>2</v>
      </c>
      <c r="I9034" s="251" t="s">
        <v>7074</v>
      </c>
      <c r="J9034" s="285" t="s">
        <v>7073</v>
      </c>
      <c r="K9034" s="278" t="str">
        <f t="shared" si="292"/>
        <v>UKR002Injuries reported</v>
      </c>
      <c r="L9034" s="286">
        <v>43740</v>
      </c>
      <c r="M9034" s="286" t="s">
        <v>3248</v>
      </c>
    </row>
    <row r="9035" spans="1:13" s="269" customFormat="1" ht="15.5" hidden="1" thickTop="1" thickBot="1" x14ac:dyDescent="0.4">
      <c r="A9035" s="287" t="s">
        <v>3405</v>
      </c>
      <c r="B9035" s="288" t="str">
        <f>VLOOKUP(A9035,Lists!B:C,2,FALSE)</f>
        <v>THA002</v>
      </c>
      <c r="C9035" s="288" t="str">
        <f>VLOOKUP(A9035,Lists!B:D,3,FALSE)</f>
        <v>THA</v>
      </c>
      <c r="D9035" s="289" t="s">
        <v>5029</v>
      </c>
      <c r="E9035" s="289">
        <v>74</v>
      </c>
      <c r="F9035" s="289" t="s">
        <v>7076</v>
      </c>
      <c r="G9035" s="289" t="s">
        <v>732</v>
      </c>
      <c r="H9035" s="278">
        <f t="shared" si="291"/>
        <v>1</v>
      </c>
      <c r="I9035" s="252" t="s">
        <v>1891</v>
      </c>
      <c r="J9035" s="289" t="s">
        <v>7077</v>
      </c>
      <c r="K9035" s="278" t="str">
        <f t="shared" si="292"/>
        <v>THA002Fatalities reported</v>
      </c>
      <c r="L9035" s="290">
        <v>43740</v>
      </c>
      <c r="M9035" s="290" t="s">
        <v>3248</v>
      </c>
    </row>
    <row r="9036" spans="1:13" s="269" customFormat="1" ht="15.5" hidden="1" thickTop="1" thickBot="1" x14ac:dyDescent="0.4">
      <c r="A9036" s="283" t="s">
        <v>3405</v>
      </c>
      <c r="B9036" s="284" t="str">
        <f>VLOOKUP(A9036,Lists!B:C,2,FALSE)</f>
        <v>THA002</v>
      </c>
      <c r="C9036" s="284" t="str">
        <f>VLOOKUP(A9036,Lists!B:D,3,FALSE)</f>
        <v>THA</v>
      </c>
      <c r="D9036" s="285" t="s">
        <v>5027</v>
      </c>
      <c r="E9036" s="285">
        <v>136</v>
      </c>
      <c r="F9036" s="285" t="s">
        <v>7076</v>
      </c>
      <c r="G9036" s="285" t="s">
        <v>732</v>
      </c>
      <c r="H9036" s="278">
        <v>1</v>
      </c>
      <c r="I9036" s="251" t="s">
        <v>1891</v>
      </c>
      <c r="J9036" s="285" t="s">
        <v>7078</v>
      </c>
      <c r="K9036" s="278" t="str">
        <f t="shared" si="292"/>
        <v>THA002Injuries reported</v>
      </c>
      <c r="L9036" s="286">
        <v>43740</v>
      </c>
      <c r="M9036" s="286" t="s">
        <v>3248</v>
      </c>
    </row>
    <row r="9037" spans="1:13" s="269" customFormat="1" ht="15.5" hidden="1" thickTop="1" thickBot="1" x14ac:dyDescent="0.4">
      <c r="A9037" s="287" t="s">
        <v>3405</v>
      </c>
      <c r="B9037" s="288" t="str">
        <f>VLOOKUP(A9037,Lists!B:C,2,FALSE)</f>
        <v>THA002</v>
      </c>
      <c r="C9037" s="288" t="str">
        <f>VLOOKUP(A9037,Lists!B:D,3,FALSE)</f>
        <v>THA</v>
      </c>
      <c r="D9037" s="289" t="s">
        <v>5115</v>
      </c>
      <c r="E9037" s="289">
        <v>74</v>
      </c>
      <c r="F9037" s="289" t="s">
        <v>7076</v>
      </c>
      <c r="G9037" s="289" t="s">
        <v>732</v>
      </c>
      <c r="H9037" s="278">
        <f>IF(G9037="x","x",IF(G9037="Low",3,IF(G9037="Medium",2,IF(G9037="High",1,FALSE))))</f>
        <v>1</v>
      </c>
      <c r="I9037" s="252" t="s">
        <v>1891</v>
      </c>
      <c r="J9037" s="289" t="s">
        <v>7077</v>
      </c>
      <c r="K9037" s="278" t="str">
        <f t="shared" si="292"/>
        <v>THA002Fatalities in all crises</v>
      </c>
      <c r="L9037" s="290">
        <v>43740</v>
      </c>
      <c r="M9037" s="290" t="s">
        <v>3248</v>
      </c>
    </row>
    <row r="9038" spans="1:13" s="269" customFormat="1" ht="15.5" hidden="1" thickTop="1" thickBot="1" x14ac:dyDescent="0.4">
      <c r="A9038" s="283" t="s">
        <v>2981</v>
      </c>
      <c r="B9038" s="284" t="str">
        <f>VLOOKUP(A9038,Lists!B:C,2,FALSE)</f>
        <v>THA003</v>
      </c>
      <c r="C9038" s="284" t="str">
        <f>VLOOKUP(A9038,Lists!B:D,3,FALSE)</f>
        <v>THA</v>
      </c>
      <c r="D9038" s="285" t="s">
        <v>5115</v>
      </c>
      <c r="E9038" s="285">
        <v>74</v>
      </c>
      <c r="F9038" s="285" t="s">
        <v>7076</v>
      </c>
      <c r="G9038" s="285" t="s">
        <v>732</v>
      </c>
      <c r="H9038" s="278">
        <v>1</v>
      </c>
      <c r="I9038" s="251" t="s">
        <v>1891</v>
      </c>
      <c r="J9038" s="285" t="s">
        <v>7077</v>
      </c>
      <c r="K9038" s="278" t="str">
        <f t="shared" si="292"/>
        <v>THA003Fatalities in all crises</v>
      </c>
      <c r="L9038" s="286">
        <v>43740</v>
      </c>
      <c r="M9038" s="286" t="s">
        <v>3248</v>
      </c>
    </row>
    <row r="9039" spans="1:13" s="269" customFormat="1" ht="15.5" hidden="1" thickTop="1" thickBot="1" x14ac:dyDescent="0.4">
      <c r="A9039" s="287" t="s">
        <v>3404</v>
      </c>
      <c r="B9039" s="288" t="str">
        <f>VLOOKUP(A9039,Lists!B:C,2,FALSE)</f>
        <v>THA001</v>
      </c>
      <c r="C9039" s="288" t="str">
        <f>VLOOKUP(A9039,Lists!B:D,3,FALSE)</f>
        <v>THA</v>
      </c>
      <c r="D9039" s="289" t="s">
        <v>5029</v>
      </c>
      <c r="E9039" s="289">
        <v>74</v>
      </c>
      <c r="F9039" s="289" t="s">
        <v>7076</v>
      </c>
      <c r="G9039" s="289" t="s">
        <v>732</v>
      </c>
      <c r="H9039" s="278">
        <f t="shared" ref="H9039:H9070" si="293">IF(G9039="x","x",IF(G9039="Low",3,IF(G9039="Medium",2,IF(G9039="High",1,FALSE))))</f>
        <v>1</v>
      </c>
      <c r="I9039" s="252" t="s">
        <v>1891</v>
      </c>
      <c r="J9039" s="289" t="s">
        <v>7077</v>
      </c>
      <c r="K9039" s="278" t="str">
        <f t="shared" ref="K9039:K9070" si="294">B9039&amp;""&amp;D9039</f>
        <v>THA001Fatalities reported</v>
      </c>
      <c r="L9039" s="290">
        <v>43740</v>
      </c>
      <c r="M9039" s="290" t="s">
        <v>3248</v>
      </c>
    </row>
    <row r="9040" spans="1:13" s="269" customFormat="1" ht="15.5" hidden="1" thickTop="1" thickBot="1" x14ac:dyDescent="0.4">
      <c r="A9040" s="283" t="s">
        <v>3404</v>
      </c>
      <c r="B9040" s="284" t="str">
        <f>VLOOKUP(A9040,Lists!B:C,2,FALSE)</f>
        <v>THA001</v>
      </c>
      <c r="C9040" s="284" t="str">
        <f>VLOOKUP(A9040,Lists!B:D,3,FALSE)</f>
        <v>THA</v>
      </c>
      <c r="D9040" s="285" t="s">
        <v>5027</v>
      </c>
      <c r="E9040" s="285">
        <v>136</v>
      </c>
      <c r="F9040" s="285" t="s">
        <v>7076</v>
      </c>
      <c r="G9040" s="285" t="s">
        <v>732</v>
      </c>
      <c r="H9040" s="278">
        <f t="shared" si="293"/>
        <v>1</v>
      </c>
      <c r="I9040" s="251" t="s">
        <v>1891</v>
      </c>
      <c r="J9040" s="285" t="s">
        <v>7078</v>
      </c>
      <c r="K9040" s="278" t="str">
        <f t="shared" si="294"/>
        <v>THA001Injuries reported</v>
      </c>
      <c r="L9040" s="286">
        <v>43740</v>
      </c>
      <c r="M9040" s="286" t="s">
        <v>3248</v>
      </c>
    </row>
    <row r="9041" spans="1:13" s="269" customFormat="1" ht="15.5" hidden="1" thickTop="1" thickBot="1" x14ac:dyDescent="0.4">
      <c r="A9041" s="287" t="s">
        <v>3404</v>
      </c>
      <c r="B9041" s="288" t="str">
        <f>VLOOKUP(A9041,Lists!B:C,2,FALSE)</f>
        <v>THA001</v>
      </c>
      <c r="C9041" s="288" t="str">
        <f>VLOOKUP(A9041,Lists!B:D,3,FALSE)</f>
        <v>THA</v>
      </c>
      <c r="D9041" s="289" t="s">
        <v>5115</v>
      </c>
      <c r="E9041" s="289">
        <v>74</v>
      </c>
      <c r="F9041" s="289" t="s">
        <v>7076</v>
      </c>
      <c r="G9041" s="289" t="s">
        <v>732</v>
      </c>
      <c r="H9041" s="278">
        <f t="shared" si="293"/>
        <v>1</v>
      </c>
      <c r="I9041" s="252" t="s">
        <v>1891</v>
      </c>
      <c r="J9041" s="289" t="s">
        <v>7077</v>
      </c>
      <c r="K9041" s="278" t="str">
        <f t="shared" si="294"/>
        <v>THA001Fatalities in all crises</v>
      </c>
      <c r="L9041" s="290">
        <v>43740</v>
      </c>
      <c r="M9041" s="290" t="s">
        <v>3248</v>
      </c>
    </row>
    <row r="9042" spans="1:13" s="269" customFormat="1" ht="15.5" hidden="1" thickTop="1" thickBot="1" x14ac:dyDescent="0.4">
      <c r="A9042" s="283" t="s">
        <v>3302</v>
      </c>
      <c r="B9042" s="284" t="str">
        <f>VLOOKUP(A9042,Lists!B:C,2,FALSE)</f>
        <v>AFG001</v>
      </c>
      <c r="C9042" s="284" t="str">
        <f>VLOOKUP(A9042,Lists!B:D,3,FALSE)</f>
        <v>AFG</v>
      </c>
      <c r="D9042" s="285" t="s">
        <v>5029</v>
      </c>
      <c r="E9042" s="285">
        <v>31755</v>
      </c>
      <c r="F9042" s="285" t="s">
        <v>7055</v>
      </c>
      <c r="G9042" s="285" t="s">
        <v>731</v>
      </c>
      <c r="H9042" s="278">
        <f t="shared" si="293"/>
        <v>2</v>
      </c>
      <c r="I9042" s="251" t="s">
        <v>1354</v>
      </c>
      <c r="J9042" s="285" t="s">
        <v>7338</v>
      </c>
      <c r="K9042" s="278" t="str">
        <f t="shared" si="294"/>
        <v>AFG001Fatalities reported</v>
      </c>
      <c r="L9042" s="286">
        <v>43740</v>
      </c>
      <c r="M9042" s="286" t="s">
        <v>3249</v>
      </c>
    </row>
    <row r="9043" spans="1:13" s="269" customFormat="1" ht="15.5" thickTop="1" thickBot="1" x14ac:dyDescent="0.4">
      <c r="A9043" s="287" t="s">
        <v>3302</v>
      </c>
      <c r="B9043" s="288" t="str">
        <f>VLOOKUP(A9043,Lists!B:C,2,FALSE)</f>
        <v>AFG001</v>
      </c>
      <c r="C9043" s="288" t="str">
        <f>VLOOKUP(A9043,Lists!B:D,3,FALSE)</f>
        <v>AFG</v>
      </c>
      <c r="D9043" s="289" t="s">
        <v>666</v>
      </c>
      <c r="E9043" s="289">
        <v>4034013</v>
      </c>
      <c r="F9043" s="289" t="s">
        <v>7079</v>
      </c>
      <c r="G9043" s="289" t="s">
        <v>731</v>
      </c>
      <c r="H9043" s="278">
        <f t="shared" si="293"/>
        <v>2</v>
      </c>
      <c r="I9043" s="252" t="s">
        <v>7080</v>
      </c>
      <c r="J9043" s="289" t="s">
        <v>7081</v>
      </c>
      <c r="K9043" s="278" t="str">
        <f t="shared" si="294"/>
        <v>AFG001People displaced</v>
      </c>
      <c r="L9043" s="290">
        <v>43740</v>
      </c>
      <c r="M9043" s="290" t="s">
        <v>3249</v>
      </c>
    </row>
    <row r="9044" spans="1:13" s="269" customFormat="1" ht="15.5" hidden="1" thickTop="1" thickBot="1" x14ac:dyDescent="0.4">
      <c r="A9044" s="283" t="s">
        <v>1967</v>
      </c>
      <c r="B9044" s="284" t="str">
        <f>VLOOKUP(A9044,Lists!B:C,2,FALSE)</f>
        <v>PHL003</v>
      </c>
      <c r="C9044" s="284" t="str">
        <f>VLOOKUP(A9044,Lists!B:D,3,FALSE)</f>
        <v>PHL</v>
      </c>
      <c r="D9044" s="285" t="s">
        <v>5029</v>
      </c>
      <c r="E9044" s="285">
        <v>127</v>
      </c>
      <c r="F9044" s="285" t="s">
        <v>7082</v>
      </c>
      <c r="G9044" s="285" t="s">
        <v>731</v>
      </c>
      <c r="H9044" s="278">
        <f t="shared" si="293"/>
        <v>2</v>
      </c>
      <c r="I9044" s="251" t="s">
        <v>1354</v>
      </c>
      <c r="J9044" s="285" t="s">
        <v>7083</v>
      </c>
      <c r="K9044" s="278" t="str">
        <f t="shared" si="294"/>
        <v>PHL003Fatalities reported</v>
      </c>
      <c r="L9044" s="286">
        <v>43740</v>
      </c>
      <c r="M9044" s="286" t="s">
        <v>3248</v>
      </c>
    </row>
    <row r="9045" spans="1:13" s="269" customFormat="1" ht="15.5" hidden="1" thickTop="1" thickBot="1" x14ac:dyDescent="0.4">
      <c r="A9045" s="287" t="s">
        <v>1967</v>
      </c>
      <c r="B9045" s="288" t="str">
        <f>VLOOKUP(A9045,Lists!B:C,2,FALSE)</f>
        <v>PHL003</v>
      </c>
      <c r="C9045" s="288" t="str">
        <f>VLOOKUP(A9045,Lists!B:D,3,FALSE)</f>
        <v>PHL</v>
      </c>
      <c r="D9045" s="289" t="s">
        <v>5115</v>
      </c>
      <c r="E9045" s="289">
        <v>127</v>
      </c>
      <c r="F9045" s="289" t="s">
        <v>7082</v>
      </c>
      <c r="G9045" s="289" t="s">
        <v>731</v>
      </c>
      <c r="H9045" s="278">
        <f t="shared" si="293"/>
        <v>2</v>
      </c>
      <c r="I9045" s="252" t="s">
        <v>1354</v>
      </c>
      <c r="J9045" s="289" t="s">
        <v>7083</v>
      </c>
      <c r="K9045" s="278" t="str">
        <f t="shared" si="294"/>
        <v>PHL003Fatalities in all crises</v>
      </c>
      <c r="L9045" s="290">
        <v>43740</v>
      </c>
      <c r="M9045" s="290" t="s">
        <v>3248</v>
      </c>
    </row>
    <row r="9046" spans="1:13" s="269" customFormat="1" ht="15.5" hidden="1" thickTop="1" thickBot="1" x14ac:dyDescent="0.4">
      <c r="A9046" s="283" t="s">
        <v>5263</v>
      </c>
      <c r="B9046" s="284" t="str">
        <f>VLOOKUP(A9046,Lists!B:C,2,FALSE)</f>
        <v>PAK001</v>
      </c>
      <c r="C9046" s="284" t="str">
        <f>VLOOKUP(A9046,Lists!B:D,3,FALSE)</f>
        <v>PAK</v>
      </c>
      <c r="D9046" s="285" t="s">
        <v>5029</v>
      </c>
      <c r="E9046" s="285">
        <v>683</v>
      </c>
      <c r="F9046" s="285" t="s">
        <v>7084</v>
      </c>
      <c r="G9046" s="285" t="s">
        <v>731</v>
      </c>
      <c r="H9046" s="278">
        <f t="shared" si="293"/>
        <v>2</v>
      </c>
      <c r="I9046" s="251" t="s">
        <v>7085</v>
      </c>
      <c r="J9046" s="285" t="s">
        <v>7086</v>
      </c>
      <c r="K9046" s="278" t="str">
        <f t="shared" si="294"/>
        <v>PAK001Fatalities reported</v>
      </c>
      <c r="L9046" s="286">
        <v>43740</v>
      </c>
      <c r="M9046" s="286" t="s">
        <v>3248</v>
      </c>
    </row>
    <row r="9047" spans="1:13" s="269" customFormat="1" ht="15.5" hidden="1" thickTop="1" thickBot="1" x14ac:dyDescent="0.4">
      <c r="A9047" s="287" t="s">
        <v>5263</v>
      </c>
      <c r="B9047" s="288" t="str">
        <f>VLOOKUP(A9047,Lists!B:C,2,FALSE)</f>
        <v>PAK001</v>
      </c>
      <c r="C9047" s="288" t="str">
        <f>VLOOKUP(A9047,Lists!B:D,3,FALSE)</f>
        <v>PAK</v>
      </c>
      <c r="D9047" s="289" t="s">
        <v>5115</v>
      </c>
      <c r="E9047" s="289">
        <v>683</v>
      </c>
      <c r="F9047" s="289" t="s">
        <v>7087</v>
      </c>
      <c r="G9047" s="289" t="s">
        <v>731</v>
      </c>
      <c r="H9047" s="278">
        <f t="shared" si="293"/>
        <v>2</v>
      </c>
      <c r="I9047" s="252" t="s">
        <v>7085</v>
      </c>
      <c r="J9047" s="289" t="s">
        <v>7086</v>
      </c>
      <c r="K9047" s="278" t="str">
        <f t="shared" si="294"/>
        <v>PAK001Fatalities in all crises</v>
      </c>
      <c r="L9047" s="290">
        <v>43740</v>
      </c>
      <c r="M9047" s="290" t="s">
        <v>3248</v>
      </c>
    </row>
    <row r="9048" spans="1:13" s="269" customFormat="1" ht="15.5" hidden="1" thickTop="1" thickBot="1" x14ac:dyDescent="0.4">
      <c r="A9048" s="283" t="s">
        <v>3670</v>
      </c>
      <c r="B9048" s="284" t="str">
        <f>VLOOKUP(A9048,Lists!B:C,2,FALSE)</f>
        <v>IND002</v>
      </c>
      <c r="C9048" s="284" t="str">
        <f>VLOOKUP(A9048,Lists!B:D,3,FALSE)</f>
        <v>IND</v>
      </c>
      <c r="D9048" s="285" t="s">
        <v>5029</v>
      </c>
      <c r="E9048" s="285">
        <v>161</v>
      </c>
      <c r="F9048" s="285" t="s">
        <v>7082</v>
      </c>
      <c r="G9048" s="285" t="s">
        <v>730</v>
      </c>
      <c r="H9048" s="278">
        <f t="shared" si="293"/>
        <v>3</v>
      </c>
      <c r="I9048" s="251" t="s">
        <v>1354</v>
      </c>
      <c r="J9048" s="285" t="s">
        <v>7088</v>
      </c>
      <c r="K9048" s="278" t="str">
        <f t="shared" si="294"/>
        <v>IND002Fatalities reported</v>
      </c>
      <c r="L9048" s="286">
        <v>43740</v>
      </c>
      <c r="M9048" s="286" t="s">
        <v>3248</v>
      </c>
    </row>
    <row r="9049" spans="1:13" s="269" customFormat="1" ht="15.5" hidden="1" thickTop="1" thickBot="1" x14ac:dyDescent="0.4">
      <c r="A9049" s="287" t="s">
        <v>3670</v>
      </c>
      <c r="B9049" s="288" t="str">
        <f>VLOOKUP(A9049,Lists!B:C,2,FALSE)</f>
        <v>IND002</v>
      </c>
      <c r="C9049" s="288" t="str">
        <f>VLOOKUP(A9049,Lists!B:D,3,FALSE)</f>
        <v>IND</v>
      </c>
      <c r="D9049" s="289" t="s">
        <v>5115</v>
      </c>
      <c r="E9049" s="289">
        <v>161</v>
      </c>
      <c r="F9049" s="289" t="s">
        <v>7082</v>
      </c>
      <c r="G9049" s="289" t="s">
        <v>730</v>
      </c>
      <c r="H9049" s="278">
        <f t="shared" si="293"/>
        <v>3</v>
      </c>
      <c r="I9049" s="252" t="s">
        <v>1354</v>
      </c>
      <c r="J9049" s="289" t="s">
        <v>7088</v>
      </c>
      <c r="K9049" s="278" t="str">
        <f t="shared" si="294"/>
        <v>IND002Fatalities in all crises</v>
      </c>
      <c r="L9049" s="290">
        <v>43740</v>
      </c>
      <c r="M9049" s="290" t="s">
        <v>3248</v>
      </c>
    </row>
    <row r="9050" spans="1:13" s="269" customFormat="1" ht="15.5" hidden="1" thickTop="1" thickBot="1" x14ac:dyDescent="0.4">
      <c r="A9050" s="283" t="s">
        <v>5803</v>
      </c>
      <c r="B9050" s="284" t="str">
        <f>VLOOKUP(A9050,Lists!B:C,2,FALSE)</f>
        <v>MWI002</v>
      </c>
      <c r="C9050" s="284" t="str">
        <f>VLOOKUP(A9050,Lists!B:D,3,FALSE)</f>
        <v>MWI</v>
      </c>
      <c r="D9050" s="285" t="s">
        <v>5029</v>
      </c>
      <c r="E9050" s="285">
        <v>0</v>
      </c>
      <c r="F9050" s="285" t="s">
        <v>446</v>
      </c>
      <c r="G9050" s="285" t="s">
        <v>732</v>
      </c>
      <c r="H9050" s="278">
        <f t="shared" si="293"/>
        <v>1</v>
      </c>
      <c r="I9050" s="251" t="s">
        <v>446</v>
      </c>
      <c r="J9050" s="285" t="s">
        <v>7089</v>
      </c>
      <c r="K9050" s="278" t="str">
        <f t="shared" si="294"/>
        <v>MWI002Fatalities reported</v>
      </c>
      <c r="L9050" s="286">
        <v>43740</v>
      </c>
      <c r="M9050" s="286" t="s">
        <v>3248</v>
      </c>
    </row>
    <row r="9051" spans="1:13" s="269" customFormat="1" ht="15.5" hidden="1" thickTop="1" thickBot="1" x14ac:dyDescent="0.4">
      <c r="A9051" s="287" t="s">
        <v>5803</v>
      </c>
      <c r="B9051" s="288" t="str">
        <f>VLOOKUP(A9051,Lists!B:C,2,FALSE)</f>
        <v>MWI002</v>
      </c>
      <c r="C9051" s="288" t="str">
        <f>VLOOKUP(A9051,Lists!B:D,3,FALSE)</f>
        <v>MWI</v>
      </c>
      <c r="D9051" s="289" t="s">
        <v>5115</v>
      </c>
      <c r="E9051" s="289">
        <v>0</v>
      </c>
      <c r="F9051" s="289" t="s">
        <v>446</v>
      </c>
      <c r="G9051" s="289" t="s">
        <v>732</v>
      </c>
      <c r="H9051" s="278">
        <f t="shared" si="293"/>
        <v>1</v>
      </c>
      <c r="I9051" s="252" t="s">
        <v>446</v>
      </c>
      <c r="J9051" s="289" t="s">
        <v>7089</v>
      </c>
      <c r="K9051" s="278" t="str">
        <f t="shared" si="294"/>
        <v>MWI002Fatalities in all crises</v>
      </c>
      <c r="L9051" s="290">
        <v>43740</v>
      </c>
      <c r="M9051" s="290" t="s">
        <v>3248</v>
      </c>
    </row>
    <row r="9052" spans="1:13" s="269" customFormat="1" ht="15.5" hidden="1" thickTop="1" thickBot="1" x14ac:dyDescent="0.4">
      <c r="A9052" s="283" t="s">
        <v>2954</v>
      </c>
      <c r="B9052" s="284" t="str">
        <f>VLOOKUP(A9052,Lists!B:C,2,FALSE)</f>
        <v>COL001</v>
      </c>
      <c r="C9052" s="284" t="str">
        <f>VLOOKUP(A9052,Lists!B:D,3,FALSE)</f>
        <v>COL</v>
      </c>
      <c r="D9052" s="285" t="s">
        <v>5027</v>
      </c>
      <c r="E9052" s="285" t="s">
        <v>446</v>
      </c>
      <c r="F9052" s="285" t="s">
        <v>446</v>
      </c>
      <c r="G9052" s="285" t="s">
        <v>446</v>
      </c>
      <c r="H9052" s="278" t="str">
        <f t="shared" si="293"/>
        <v>x</v>
      </c>
      <c r="I9052" s="251" t="s">
        <v>446</v>
      </c>
      <c r="J9052" s="285" t="s">
        <v>7090</v>
      </c>
      <c r="K9052" s="278" t="str">
        <f t="shared" si="294"/>
        <v>COL001Injuries reported</v>
      </c>
      <c r="L9052" s="286">
        <v>43740</v>
      </c>
      <c r="M9052" s="286" t="s">
        <v>3248</v>
      </c>
    </row>
    <row r="9053" spans="1:13" s="269" customFormat="1" ht="15.5" hidden="1" thickTop="1" thickBot="1" x14ac:dyDescent="0.4">
      <c r="A9053" s="287" t="s">
        <v>2954</v>
      </c>
      <c r="B9053" s="288" t="str">
        <f>VLOOKUP(A9053,Lists!B:C,2,FALSE)</f>
        <v>COL001</v>
      </c>
      <c r="C9053" s="288" t="str">
        <f>VLOOKUP(A9053,Lists!B:D,3,FALSE)</f>
        <v>COL</v>
      </c>
      <c r="D9053" s="289" t="s">
        <v>5029</v>
      </c>
      <c r="E9053" s="289" t="s">
        <v>446</v>
      </c>
      <c r="F9053" s="289" t="s">
        <v>446</v>
      </c>
      <c r="G9053" s="289" t="s">
        <v>446</v>
      </c>
      <c r="H9053" s="278" t="str">
        <f t="shared" si="293"/>
        <v>x</v>
      </c>
      <c r="I9053" s="252" t="s">
        <v>446</v>
      </c>
      <c r="J9053" s="289" t="s">
        <v>7091</v>
      </c>
      <c r="K9053" s="278" t="str">
        <f t="shared" si="294"/>
        <v>COL001Fatalities reported</v>
      </c>
      <c r="L9053" s="290">
        <v>43740</v>
      </c>
      <c r="M9053" s="290" t="s">
        <v>3248</v>
      </c>
    </row>
    <row r="9054" spans="1:13" s="269" customFormat="1" ht="15.5" hidden="1" thickTop="1" thickBot="1" x14ac:dyDescent="0.4">
      <c r="A9054" s="283" t="s">
        <v>2954</v>
      </c>
      <c r="B9054" s="284" t="str">
        <f>VLOOKUP(A9054,Lists!B:C,2,FALSE)</f>
        <v>COL001</v>
      </c>
      <c r="C9054" s="284" t="str">
        <f>VLOOKUP(A9054,Lists!B:D,3,FALSE)</f>
        <v>COL</v>
      </c>
      <c r="D9054" s="285" t="s">
        <v>5115</v>
      </c>
      <c r="E9054" s="285" t="s">
        <v>446</v>
      </c>
      <c r="F9054" s="285" t="s">
        <v>446</v>
      </c>
      <c r="G9054" s="285" t="s">
        <v>446</v>
      </c>
      <c r="H9054" s="278" t="str">
        <f t="shared" si="293"/>
        <v>x</v>
      </c>
      <c r="I9054" s="251" t="s">
        <v>446</v>
      </c>
      <c r="J9054" s="285" t="s">
        <v>7091</v>
      </c>
      <c r="K9054" s="278" t="str">
        <f t="shared" si="294"/>
        <v>COL001Fatalities in all crises</v>
      </c>
      <c r="L9054" s="286">
        <v>43740</v>
      </c>
      <c r="M9054" s="286" t="s">
        <v>3248</v>
      </c>
    </row>
    <row r="9055" spans="1:13" s="269" customFormat="1" ht="15.5" hidden="1" thickTop="1" thickBot="1" x14ac:dyDescent="0.4">
      <c r="A9055" s="287" t="s">
        <v>5803</v>
      </c>
      <c r="B9055" s="288" t="str">
        <f>VLOOKUP(A9055,Lists!B:C,2,FALSE)</f>
        <v>MWI002</v>
      </c>
      <c r="C9055" s="288" t="str">
        <f>VLOOKUP(A9055,Lists!B:D,3,FALSE)</f>
        <v>MWI</v>
      </c>
      <c r="D9055" s="289" t="s">
        <v>5028</v>
      </c>
      <c r="E9055" s="289">
        <v>0</v>
      </c>
      <c r="F9055" s="289" t="s">
        <v>446</v>
      </c>
      <c r="G9055" s="289" t="s">
        <v>731</v>
      </c>
      <c r="H9055" s="278">
        <f t="shared" si="293"/>
        <v>2</v>
      </c>
      <c r="I9055" s="252" t="s">
        <v>446</v>
      </c>
      <c r="J9055" s="289" t="s">
        <v>7092</v>
      </c>
      <c r="K9055" s="278" t="str">
        <f t="shared" si="294"/>
        <v>MWI002Illness cases reported</v>
      </c>
      <c r="L9055" s="290">
        <v>43742</v>
      </c>
      <c r="M9055" s="290" t="s">
        <v>3248</v>
      </c>
    </row>
    <row r="9056" spans="1:13" s="269" customFormat="1" ht="15.5" hidden="1" thickTop="1" thickBot="1" x14ac:dyDescent="0.4">
      <c r="A9056" s="283" t="s">
        <v>5803</v>
      </c>
      <c r="B9056" s="284" t="str">
        <f>VLOOKUP(A9056,Lists!B:C,2,FALSE)</f>
        <v>MWI002</v>
      </c>
      <c r="C9056" s="284" t="str">
        <f>VLOOKUP(A9056,Lists!B:D,3,FALSE)</f>
        <v>MWI</v>
      </c>
      <c r="D9056" s="285" t="s">
        <v>5110</v>
      </c>
      <c r="E9056" s="285">
        <v>9915767</v>
      </c>
      <c r="F9056" s="285" t="s">
        <v>6743</v>
      </c>
      <c r="G9056" s="285" t="s">
        <v>731</v>
      </c>
      <c r="H9056" s="278">
        <f t="shared" si="293"/>
        <v>2</v>
      </c>
      <c r="I9056" s="251" t="s">
        <v>6744</v>
      </c>
      <c r="J9056" s="285" t="s">
        <v>7093</v>
      </c>
      <c r="K9056" s="278" t="str">
        <f t="shared" si="294"/>
        <v>MWI002Minimal humanitarian conditions - Level 1</v>
      </c>
      <c r="L9056" s="286">
        <v>43742</v>
      </c>
      <c r="M9056" s="286" t="s">
        <v>3249</v>
      </c>
    </row>
    <row r="9057" spans="1:13" s="269" customFormat="1" ht="15.5" hidden="1" thickTop="1" thickBot="1" x14ac:dyDescent="0.4">
      <c r="A9057" s="287" t="s">
        <v>6182</v>
      </c>
      <c r="B9057" s="288" t="str">
        <f>VLOOKUP(A9057,Lists!B:C,2,FALSE)</f>
        <v>MOZ001</v>
      </c>
      <c r="C9057" s="288" t="str">
        <f>VLOOKUP(A9057,Lists!B:D,3,FALSE)</f>
        <v>MOZ</v>
      </c>
      <c r="D9057" s="289" t="s">
        <v>5027</v>
      </c>
      <c r="E9057" s="289">
        <v>0</v>
      </c>
      <c r="F9057" s="289" t="s">
        <v>446</v>
      </c>
      <c r="G9057" s="289" t="s">
        <v>446</v>
      </c>
      <c r="H9057" s="278" t="str">
        <f t="shared" si="293"/>
        <v>x</v>
      </c>
      <c r="I9057" s="252" t="s">
        <v>446</v>
      </c>
      <c r="J9057" s="289" t="s">
        <v>7095</v>
      </c>
      <c r="K9057" s="278" t="str">
        <f t="shared" si="294"/>
        <v>MOZ001Injuries reported</v>
      </c>
      <c r="L9057" s="290">
        <v>43742</v>
      </c>
      <c r="M9057" s="290" t="s">
        <v>3248</v>
      </c>
    </row>
    <row r="9058" spans="1:13" s="269" customFormat="1" ht="15.5" hidden="1" thickTop="1" thickBot="1" x14ac:dyDescent="0.4">
      <c r="A9058" s="283" t="s">
        <v>6182</v>
      </c>
      <c r="B9058" s="284" t="str">
        <f>VLOOKUP(A9058,Lists!B:C,2,FALSE)</f>
        <v>MOZ001</v>
      </c>
      <c r="C9058" s="284" t="str">
        <f>VLOOKUP(A9058,Lists!B:D,3,FALSE)</f>
        <v>MOZ</v>
      </c>
      <c r="D9058" s="285" t="s">
        <v>5029</v>
      </c>
      <c r="E9058" s="285">
        <v>0</v>
      </c>
      <c r="F9058" s="285" t="s">
        <v>446</v>
      </c>
      <c r="G9058" s="285" t="s">
        <v>446</v>
      </c>
      <c r="H9058" s="278" t="str">
        <f t="shared" si="293"/>
        <v>x</v>
      </c>
      <c r="I9058" s="251" t="s">
        <v>446</v>
      </c>
      <c r="J9058" s="285" t="s">
        <v>7094</v>
      </c>
      <c r="K9058" s="278" t="str">
        <f t="shared" si="294"/>
        <v>MOZ001Fatalities reported</v>
      </c>
      <c r="L9058" s="286">
        <v>43742</v>
      </c>
      <c r="M9058" s="286" t="s">
        <v>3248</v>
      </c>
    </row>
    <row r="9059" spans="1:13" s="269" customFormat="1" ht="15.5" hidden="1" thickTop="1" thickBot="1" x14ac:dyDescent="0.4">
      <c r="A9059" s="287" t="s">
        <v>6182</v>
      </c>
      <c r="B9059" s="288" t="str">
        <f>VLOOKUP(A9059,Lists!B:C,2,FALSE)</f>
        <v>MOZ001</v>
      </c>
      <c r="C9059" s="288" t="str">
        <f>VLOOKUP(A9059,Lists!B:D,3,FALSE)</f>
        <v>MOZ</v>
      </c>
      <c r="D9059" s="289" t="s">
        <v>5115</v>
      </c>
      <c r="E9059" s="289">
        <v>328</v>
      </c>
      <c r="F9059" s="289" t="s">
        <v>7055</v>
      </c>
      <c r="G9059" s="289" t="s">
        <v>731</v>
      </c>
      <c r="H9059" s="278">
        <f t="shared" si="293"/>
        <v>2</v>
      </c>
      <c r="I9059" s="252" t="s">
        <v>1354</v>
      </c>
      <c r="J9059" s="289" t="s">
        <v>7097</v>
      </c>
      <c r="K9059" s="278" t="str">
        <f t="shared" si="294"/>
        <v>MOZ001Fatalities in all crises</v>
      </c>
      <c r="L9059" s="290">
        <v>43742</v>
      </c>
      <c r="M9059" s="290" t="s">
        <v>3248</v>
      </c>
    </row>
    <row r="9060" spans="1:13" s="269" customFormat="1" ht="15.5" hidden="1" thickTop="1" thickBot="1" x14ac:dyDescent="0.4">
      <c r="A9060" s="283" t="s">
        <v>6182</v>
      </c>
      <c r="B9060" s="284" t="str">
        <f>VLOOKUP(A9060,Lists!B:C,2,FALSE)</f>
        <v>MOZ001</v>
      </c>
      <c r="C9060" s="284" t="str">
        <f>VLOOKUP(A9060,Lists!B:D,3,FALSE)</f>
        <v>MOZ</v>
      </c>
      <c r="D9060" s="285" t="s">
        <v>5028</v>
      </c>
      <c r="E9060" s="285">
        <v>277460</v>
      </c>
      <c r="F9060" s="285" t="s">
        <v>6598</v>
      </c>
      <c r="G9060" s="285" t="s">
        <v>731</v>
      </c>
      <c r="H9060" s="278">
        <f t="shared" si="293"/>
        <v>2</v>
      </c>
      <c r="I9060" s="251" t="s">
        <v>6601</v>
      </c>
      <c r="J9060" s="285" t="s">
        <v>7666</v>
      </c>
      <c r="K9060" s="278" t="str">
        <f t="shared" si="294"/>
        <v>MOZ001Illness cases reported</v>
      </c>
      <c r="L9060" s="286">
        <v>43742</v>
      </c>
      <c r="M9060" s="286" t="s">
        <v>3248</v>
      </c>
    </row>
    <row r="9061" spans="1:13" s="269" customFormat="1" ht="15.5" hidden="1" thickTop="1" thickBot="1" x14ac:dyDescent="0.4">
      <c r="A9061" s="287" t="s">
        <v>3305</v>
      </c>
      <c r="B9061" s="288" t="str">
        <f>VLOOKUP(A9061,Lists!B:C,2,FALSE)</f>
        <v>MOZ004</v>
      </c>
      <c r="C9061" s="288" t="str">
        <f>VLOOKUP(A9061,Lists!B:D,3,FALSE)</f>
        <v>MOZ</v>
      </c>
      <c r="D9061" s="289" t="s">
        <v>5115</v>
      </c>
      <c r="E9061" s="289">
        <v>328</v>
      </c>
      <c r="F9061" s="289" t="s">
        <v>7055</v>
      </c>
      <c r="G9061" s="289" t="s">
        <v>731</v>
      </c>
      <c r="H9061" s="278">
        <f t="shared" si="293"/>
        <v>2</v>
      </c>
      <c r="I9061" s="252" t="s">
        <v>1354</v>
      </c>
      <c r="J9061" s="289" t="s">
        <v>7097</v>
      </c>
      <c r="K9061" s="278" t="str">
        <f t="shared" si="294"/>
        <v>MOZ004Fatalities in all crises</v>
      </c>
      <c r="L9061" s="290">
        <v>43742</v>
      </c>
      <c r="M9061" s="290" t="s">
        <v>3248</v>
      </c>
    </row>
    <row r="9062" spans="1:13" s="269" customFormat="1" ht="15.5" hidden="1" thickTop="1" thickBot="1" x14ac:dyDescent="0.4">
      <c r="A9062" s="283" t="s">
        <v>3305</v>
      </c>
      <c r="B9062" s="284" t="str">
        <f>VLOOKUP(A9062,Lists!B:C,2,FALSE)</f>
        <v>MOZ004</v>
      </c>
      <c r="C9062" s="284" t="str">
        <f>VLOOKUP(A9062,Lists!B:D,3,FALSE)</f>
        <v>MOZ</v>
      </c>
      <c r="D9062" s="285" t="s">
        <v>5029</v>
      </c>
      <c r="E9062" s="285">
        <v>328</v>
      </c>
      <c r="F9062" s="285" t="s">
        <v>7055</v>
      </c>
      <c r="G9062" s="285" t="s">
        <v>731</v>
      </c>
      <c r="H9062" s="278">
        <f t="shared" si="293"/>
        <v>2</v>
      </c>
      <c r="I9062" s="251" t="s">
        <v>1354</v>
      </c>
      <c r="J9062" s="285" t="s">
        <v>7097</v>
      </c>
      <c r="K9062" s="278" t="str">
        <f t="shared" si="294"/>
        <v>MOZ004Fatalities reported</v>
      </c>
      <c r="L9062" s="286">
        <v>43742</v>
      </c>
      <c r="M9062" s="286" t="s">
        <v>3248</v>
      </c>
    </row>
    <row r="9063" spans="1:13" s="269" customFormat="1" ht="15.5" hidden="1" thickTop="1" thickBot="1" x14ac:dyDescent="0.4">
      <c r="A9063" s="287" t="s">
        <v>3305</v>
      </c>
      <c r="B9063" s="288" t="str">
        <f>VLOOKUP(A9063,Lists!B:C,2,FALSE)</f>
        <v>MOZ004</v>
      </c>
      <c r="C9063" s="288" t="str">
        <f>VLOOKUP(A9063,Lists!B:D,3,FALSE)</f>
        <v>MOZ</v>
      </c>
      <c r="D9063" s="289" t="s">
        <v>5028</v>
      </c>
      <c r="E9063" s="289">
        <v>0</v>
      </c>
      <c r="F9063" s="289" t="s">
        <v>446</v>
      </c>
      <c r="G9063" s="289" t="s">
        <v>446</v>
      </c>
      <c r="H9063" s="278" t="str">
        <f t="shared" si="293"/>
        <v>x</v>
      </c>
      <c r="I9063" s="252" t="s">
        <v>446</v>
      </c>
      <c r="J9063" s="289" t="s">
        <v>7096</v>
      </c>
      <c r="K9063" s="278" t="str">
        <f t="shared" si="294"/>
        <v>MOZ004Illness cases reported</v>
      </c>
      <c r="L9063" s="290">
        <v>43742</v>
      </c>
      <c r="M9063" s="290" t="s">
        <v>3248</v>
      </c>
    </row>
    <row r="9064" spans="1:13" s="269" customFormat="1" ht="15.5" hidden="1" thickTop="1" thickBot="1" x14ac:dyDescent="0.4">
      <c r="A9064" s="283" t="s">
        <v>3305</v>
      </c>
      <c r="B9064" s="284" t="str">
        <f>VLOOKUP(A9064,Lists!B:C,2,FALSE)</f>
        <v>MOZ004</v>
      </c>
      <c r="C9064" s="284" t="str">
        <f>VLOOKUP(A9064,Lists!B:D,3,FALSE)</f>
        <v>MOZ</v>
      </c>
      <c r="D9064" s="285" t="s">
        <v>5027</v>
      </c>
      <c r="E9064" s="285">
        <v>24</v>
      </c>
      <c r="F9064" s="285" t="s">
        <v>7055</v>
      </c>
      <c r="G9064" s="285" t="s">
        <v>731</v>
      </c>
      <c r="H9064" s="278">
        <f t="shared" si="293"/>
        <v>2</v>
      </c>
      <c r="I9064" s="251" t="s">
        <v>1354</v>
      </c>
      <c r="J9064" s="285" t="s">
        <v>7098</v>
      </c>
      <c r="K9064" s="278" t="str">
        <f t="shared" si="294"/>
        <v>MOZ004Injuries reported</v>
      </c>
      <c r="L9064" s="286">
        <v>43742</v>
      </c>
      <c r="M9064" s="286" t="s">
        <v>3248</v>
      </c>
    </row>
    <row r="9065" spans="1:13" s="269" customFormat="1" ht="15.5" hidden="1" thickTop="1" thickBot="1" x14ac:dyDescent="0.4">
      <c r="A9065" s="287" t="s">
        <v>2989</v>
      </c>
      <c r="B9065" s="288" t="str">
        <f>VLOOKUP(A9065,Lists!B:C,2,FALSE)</f>
        <v>ZWE001</v>
      </c>
      <c r="C9065" s="288" t="str">
        <f>VLOOKUP(A9065,Lists!B:D,3,FALSE)</f>
        <v>ZWE</v>
      </c>
      <c r="D9065" s="289" t="s">
        <v>533</v>
      </c>
      <c r="E9065" s="289">
        <v>7759000</v>
      </c>
      <c r="F9065" s="289" t="s">
        <v>7102</v>
      </c>
      <c r="G9065" s="289" t="s">
        <v>730</v>
      </c>
      <c r="H9065" s="278">
        <f t="shared" si="293"/>
        <v>3</v>
      </c>
      <c r="I9065" s="252" t="s">
        <v>7103</v>
      </c>
      <c r="J9065" s="289" t="s">
        <v>7104</v>
      </c>
      <c r="K9065" s="278" t="str">
        <f t="shared" si="294"/>
        <v>ZWE001People affected</v>
      </c>
      <c r="L9065" s="290">
        <v>43742</v>
      </c>
      <c r="M9065" s="290" t="s">
        <v>3249</v>
      </c>
    </row>
    <row r="9066" spans="1:13" s="269" customFormat="1" ht="15.5" hidden="1" thickTop="1" thickBot="1" x14ac:dyDescent="0.4">
      <c r="A9066" s="283" t="s">
        <v>2989</v>
      </c>
      <c r="B9066" s="284" t="str">
        <f>VLOOKUP(A9066,Lists!B:C,2,FALSE)</f>
        <v>ZWE001</v>
      </c>
      <c r="C9066" s="284" t="str">
        <f>VLOOKUP(A9066,Lists!B:D,3,FALSE)</f>
        <v>ZWE</v>
      </c>
      <c r="D9066" s="285" t="s">
        <v>5028</v>
      </c>
      <c r="E9066" s="285">
        <v>0</v>
      </c>
      <c r="F9066" s="285" t="s">
        <v>446</v>
      </c>
      <c r="G9066" s="285" t="s">
        <v>446</v>
      </c>
      <c r="H9066" s="278" t="str">
        <f t="shared" si="293"/>
        <v>x</v>
      </c>
      <c r="I9066" s="251" t="s">
        <v>446</v>
      </c>
      <c r="J9066" s="285" t="s">
        <v>7099</v>
      </c>
      <c r="K9066" s="278" t="str">
        <f t="shared" si="294"/>
        <v>ZWE001Illness cases reported</v>
      </c>
      <c r="L9066" s="286">
        <v>43742</v>
      </c>
      <c r="M9066" s="286" t="s">
        <v>3248</v>
      </c>
    </row>
    <row r="9067" spans="1:13" s="269" customFormat="1" ht="15.5" hidden="1" thickTop="1" thickBot="1" x14ac:dyDescent="0.4">
      <c r="A9067" s="287" t="s">
        <v>2989</v>
      </c>
      <c r="B9067" s="288" t="str">
        <f>VLOOKUP(A9067,Lists!B:C,2,FALSE)</f>
        <v>ZWE001</v>
      </c>
      <c r="C9067" s="288" t="str">
        <f>VLOOKUP(A9067,Lists!B:D,3,FALSE)</f>
        <v>ZWE</v>
      </c>
      <c r="D9067" s="289" t="s">
        <v>5027</v>
      </c>
      <c r="E9067" s="289">
        <v>0</v>
      </c>
      <c r="F9067" s="289" t="s">
        <v>446</v>
      </c>
      <c r="G9067" s="289" t="s">
        <v>446</v>
      </c>
      <c r="H9067" s="278" t="str">
        <f t="shared" si="293"/>
        <v>x</v>
      </c>
      <c r="I9067" s="252" t="s">
        <v>446</v>
      </c>
      <c r="J9067" s="289" t="s">
        <v>7100</v>
      </c>
      <c r="K9067" s="278" t="str">
        <f t="shared" si="294"/>
        <v>ZWE001Injuries reported</v>
      </c>
      <c r="L9067" s="290">
        <v>43742</v>
      </c>
      <c r="M9067" s="290" t="s">
        <v>3248</v>
      </c>
    </row>
    <row r="9068" spans="1:13" s="269" customFormat="1" ht="15.5" hidden="1" thickTop="1" thickBot="1" x14ac:dyDescent="0.4">
      <c r="A9068" s="283" t="s">
        <v>2989</v>
      </c>
      <c r="B9068" s="284" t="str">
        <f>VLOOKUP(A9068,Lists!B:C,2,FALSE)</f>
        <v>ZWE001</v>
      </c>
      <c r="C9068" s="284" t="str">
        <f>VLOOKUP(A9068,Lists!B:D,3,FALSE)</f>
        <v>ZWE</v>
      </c>
      <c r="D9068" s="285" t="s">
        <v>5029</v>
      </c>
      <c r="E9068" s="285">
        <v>6</v>
      </c>
      <c r="F9068" s="285" t="s">
        <v>7055</v>
      </c>
      <c r="G9068" s="285" t="s">
        <v>730</v>
      </c>
      <c r="H9068" s="278">
        <f t="shared" si="293"/>
        <v>3</v>
      </c>
      <c r="I9068" s="251" t="s">
        <v>1354</v>
      </c>
      <c r="J9068" s="285" t="s">
        <v>7101</v>
      </c>
      <c r="K9068" s="278" t="str">
        <f t="shared" si="294"/>
        <v>ZWE001Fatalities reported</v>
      </c>
      <c r="L9068" s="286">
        <v>43742</v>
      </c>
      <c r="M9068" s="286" t="s">
        <v>3248</v>
      </c>
    </row>
    <row r="9069" spans="1:13" s="269" customFormat="1" ht="15.5" hidden="1" thickTop="1" thickBot="1" x14ac:dyDescent="0.4">
      <c r="A9069" s="287" t="s">
        <v>2989</v>
      </c>
      <c r="B9069" s="288" t="str">
        <f>VLOOKUP(A9069,Lists!B:C,2,FALSE)</f>
        <v>ZWE001</v>
      </c>
      <c r="C9069" s="288" t="str">
        <f>VLOOKUP(A9069,Lists!B:D,3,FALSE)</f>
        <v>ZWE</v>
      </c>
      <c r="D9069" s="289" t="s">
        <v>5115</v>
      </c>
      <c r="E9069" s="289">
        <v>6</v>
      </c>
      <c r="F9069" s="289" t="s">
        <v>7055</v>
      </c>
      <c r="G9069" s="289" t="s">
        <v>730</v>
      </c>
      <c r="H9069" s="278">
        <f t="shared" si="293"/>
        <v>3</v>
      </c>
      <c r="I9069" s="252" t="s">
        <v>1354</v>
      </c>
      <c r="J9069" s="289" t="s">
        <v>7101</v>
      </c>
      <c r="K9069" s="278" t="str">
        <f t="shared" si="294"/>
        <v>ZWE001Fatalities in all crises</v>
      </c>
      <c r="L9069" s="290">
        <v>43742</v>
      </c>
      <c r="M9069" s="290" t="s">
        <v>3248</v>
      </c>
    </row>
    <row r="9070" spans="1:13" s="269" customFormat="1" ht="15.5" hidden="1" thickTop="1" thickBot="1" x14ac:dyDescent="0.4">
      <c r="A9070" s="283" t="s">
        <v>2989</v>
      </c>
      <c r="B9070" s="284" t="str">
        <f>VLOOKUP(A9070,Lists!B:C,2,FALSE)</f>
        <v>ZWE001</v>
      </c>
      <c r="C9070" s="284" t="str">
        <f>VLOOKUP(A9070,Lists!B:D,3,FALSE)</f>
        <v>ZWE</v>
      </c>
      <c r="D9070" s="285" t="s">
        <v>752</v>
      </c>
      <c r="E9070" s="285">
        <v>5080000</v>
      </c>
      <c r="F9070" s="285" t="s">
        <v>7102</v>
      </c>
      <c r="G9070" s="285" t="s">
        <v>731</v>
      </c>
      <c r="H9070" s="278">
        <f t="shared" si="293"/>
        <v>2</v>
      </c>
      <c r="I9070" s="251" t="s">
        <v>7103</v>
      </c>
      <c r="J9070" s="285" t="s">
        <v>7105</v>
      </c>
      <c r="K9070" s="278" t="str">
        <f t="shared" si="294"/>
        <v>ZWE001People in Need</v>
      </c>
      <c r="L9070" s="286">
        <v>43742</v>
      </c>
      <c r="M9070" s="286" t="s">
        <v>3249</v>
      </c>
    </row>
    <row r="9071" spans="1:13" s="269" customFormat="1" ht="15.5" hidden="1" thickTop="1" thickBot="1" x14ac:dyDescent="0.4">
      <c r="A9071" s="287" t="s">
        <v>2989</v>
      </c>
      <c r="B9071" s="288" t="str">
        <f>VLOOKUP(A9071,Lists!B:C,2,FALSE)</f>
        <v>ZWE001</v>
      </c>
      <c r="C9071" s="288" t="str">
        <f>VLOOKUP(A9071,Lists!B:D,3,FALSE)</f>
        <v>ZWE</v>
      </c>
      <c r="D9071" s="289" t="s">
        <v>5110</v>
      </c>
      <c r="E9071" s="289">
        <v>7654000</v>
      </c>
      <c r="F9071" s="289" t="s">
        <v>7102</v>
      </c>
      <c r="G9071" s="289" t="s">
        <v>730</v>
      </c>
      <c r="H9071" s="278">
        <f t="shared" ref="H9071:H9102" si="295">IF(G9071="x","x",IF(G9071="Low",3,IF(G9071="Medium",2,IF(G9071="High",1,FALSE))))</f>
        <v>3</v>
      </c>
      <c r="I9071" s="252" t="s">
        <v>7103</v>
      </c>
      <c r="J9071" s="289" t="s">
        <v>7106</v>
      </c>
      <c r="K9071" s="278" t="str">
        <f t="shared" ref="K9071:K9082" si="296">B9071&amp;""&amp;D9071</f>
        <v>ZWE001Minimal humanitarian conditions - Level 1</v>
      </c>
      <c r="L9071" s="290">
        <v>43742</v>
      </c>
      <c r="M9071" s="290" t="s">
        <v>3249</v>
      </c>
    </row>
    <row r="9072" spans="1:13" s="269" customFormat="1" ht="15.5" hidden="1" thickTop="1" thickBot="1" x14ac:dyDescent="0.4">
      <c r="A9072" s="283" t="s">
        <v>2989</v>
      </c>
      <c r="B9072" s="284" t="str">
        <f>VLOOKUP(A9072,Lists!B:C,2,FALSE)</f>
        <v>ZWE001</v>
      </c>
      <c r="C9072" s="284" t="str">
        <f>VLOOKUP(A9072,Lists!B:D,3,FALSE)</f>
        <v>ZWE</v>
      </c>
      <c r="D9072" s="285" t="s">
        <v>5111</v>
      </c>
      <c r="E9072" s="285">
        <v>2679000</v>
      </c>
      <c r="F9072" s="285" t="s">
        <v>7102</v>
      </c>
      <c r="G9072" s="285" t="s">
        <v>730</v>
      </c>
      <c r="H9072" s="278">
        <f t="shared" si="295"/>
        <v>3</v>
      </c>
      <c r="I9072" s="251" t="s">
        <v>7103</v>
      </c>
      <c r="J9072" s="285" t="s">
        <v>7107</v>
      </c>
      <c r="K9072" s="278" t="str">
        <f t="shared" si="296"/>
        <v>ZWE001Stressed humanitarian conditions - Level 2</v>
      </c>
      <c r="L9072" s="286">
        <v>43742</v>
      </c>
      <c r="M9072" s="286" t="s">
        <v>3249</v>
      </c>
    </row>
    <row r="9073" spans="1:13" s="269" customFormat="1" ht="15.5" hidden="1" thickTop="1" thickBot="1" x14ac:dyDescent="0.4">
      <c r="A9073" s="287" t="s">
        <v>2989</v>
      </c>
      <c r="B9073" s="288" t="str">
        <f>VLOOKUP(A9073,Lists!B:C,2,FALSE)</f>
        <v>ZWE001</v>
      </c>
      <c r="C9073" s="288" t="str">
        <f>VLOOKUP(A9073,Lists!B:D,3,FALSE)</f>
        <v>ZWE</v>
      </c>
      <c r="D9073" s="289" t="s">
        <v>5112</v>
      </c>
      <c r="E9073" s="289">
        <v>3947000</v>
      </c>
      <c r="F9073" s="289" t="s">
        <v>7102</v>
      </c>
      <c r="G9073" s="289" t="s">
        <v>730</v>
      </c>
      <c r="H9073" s="278">
        <f t="shared" si="295"/>
        <v>3</v>
      </c>
      <c r="I9073" s="252" t="s">
        <v>7103</v>
      </c>
      <c r="J9073" s="289" t="s">
        <v>7108</v>
      </c>
      <c r="K9073" s="278" t="str">
        <f t="shared" si="296"/>
        <v>ZWE001Moderate humanitarian conditions - Level 3</v>
      </c>
      <c r="L9073" s="290">
        <v>43742</v>
      </c>
      <c r="M9073" s="290" t="s">
        <v>3249</v>
      </c>
    </row>
    <row r="9074" spans="1:13" s="269" customFormat="1" ht="15.5" hidden="1" thickTop="1" thickBot="1" x14ac:dyDescent="0.4">
      <c r="A9074" s="283" t="s">
        <v>2989</v>
      </c>
      <c r="B9074" s="284" t="str">
        <f>VLOOKUP(A9074,Lists!B:C,2,FALSE)</f>
        <v>ZWE001</v>
      </c>
      <c r="C9074" s="284" t="str">
        <f>VLOOKUP(A9074,Lists!B:D,3,FALSE)</f>
        <v>ZWE</v>
      </c>
      <c r="D9074" s="285" t="s">
        <v>5113</v>
      </c>
      <c r="E9074" s="285">
        <v>1105000</v>
      </c>
      <c r="F9074" s="285" t="s">
        <v>7102</v>
      </c>
      <c r="G9074" s="285" t="s">
        <v>730</v>
      </c>
      <c r="H9074" s="278">
        <f t="shared" si="295"/>
        <v>3</v>
      </c>
      <c r="I9074" s="251" t="s">
        <v>7103</v>
      </c>
      <c r="J9074" s="285" t="s">
        <v>7109</v>
      </c>
      <c r="K9074" s="278" t="str">
        <f t="shared" si="296"/>
        <v>ZWE001Severe humanitarian conditions - Level 4</v>
      </c>
      <c r="L9074" s="286">
        <v>43742</v>
      </c>
      <c r="M9074" s="286" t="s">
        <v>3249</v>
      </c>
    </row>
    <row r="9075" spans="1:13" s="269" customFormat="1" ht="15.5" hidden="1" thickTop="1" thickBot="1" x14ac:dyDescent="0.4">
      <c r="A9075" s="287" t="s">
        <v>2989</v>
      </c>
      <c r="B9075" s="288" t="str">
        <f>VLOOKUP(A9075,Lists!B:C,2,FALSE)</f>
        <v>ZWE001</v>
      </c>
      <c r="C9075" s="288" t="str">
        <f>VLOOKUP(A9075,Lists!B:D,3,FALSE)</f>
        <v>ZWE</v>
      </c>
      <c r="D9075" s="289" t="s">
        <v>5114</v>
      </c>
      <c r="E9075" s="289">
        <v>0</v>
      </c>
      <c r="F9075" s="289" t="s">
        <v>7102</v>
      </c>
      <c r="G9075" s="289" t="s">
        <v>730</v>
      </c>
      <c r="H9075" s="278">
        <f t="shared" si="295"/>
        <v>3</v>
      </c>
      <c r="I9075" s="252" t="s">
        <v>7103</v>
      </c>
      <c r="J9075" s="289" t="s">
        <v>7110</v>
      </c>
      <c r="K9075" s="278" t="str">
        <f t="shared" si="296"/>
        <v>ZWE001Extreme humanitarian conditions - Level 5</v>
      </c>
      <c r="L9075" s="290">
        <v>43742</v>
      </c>
      <c r="M9075" s="290" t="s">
        <v>3249</v>
      </c>
    </row>
    <row r="9076" spans="1:13" s="269" customFormat="1" ht="15.5" hidden="1" thickTop="1" thickBot="1" x14ac:dyDescent="0.4">
      <c r="A9076" s="283" t="s">
        <v>2997</v>
      </c>
      <c r="B9076" s="284" t="str">
        <f>VLOOKUP(A9076,Lists!B:C,2,FALSE)</f>
        <v>PAK004</v>
      </c>
      <c r="C9076" s="284" t="str">
        <f>VLOOKUP(A9076,Lists!B:D,3,FALSE)</f>
        <v>PAK</v>
      </c>
      <c r="D9076" s="285" t="s">
        <v>5029</v>
      </c>
      <c r="E9076" s="285">
        <v>38</v>
      </c>
      <c r="F9076" s="285" t="s">
        <v>7055</v>
      </c>
      <c r="G9076" s="285" t="s">
        <v>731</v>
      </c>
      <c r="H9076" s="278">
        <f t="shared" si="295"/>
        <v>2</v>
      </c>
      <c r="I9076" s="251" t="s">
        <v>1354</v>
      </c>
      <c r="J9076" s="285" t="s">
        <v>7111</v>
      </c>
      <c r="K9076" s="278" t="str">
        <f t="shared" si="296"/>
        <v>PAK004Fatalities reported</v>
      </c>
      <c r="L9076" s="286">
        <v>43742</v>
      </c>
      <c r="M9076" s="286" t="s">
        <v>3248</v>
      </c>
    </row>
    <row r="9077" spans="1:13" s="269" customFormat="1" ht="15.5" hidden="1" thickTop="1" thickBot="1" x14ac:dyDescent="0.4">
      <c r="A9077" s="287" t="s">
        <v>2997</v>
      </c>
      <c r="B9077" s="288" t="str">
        <f>VLOOKUP(A9077,Lists!B:C,2,FALSE)</f>
        <v>PAK004</v>
      </c>
      <c r="C9077" s="288" t="str">
        <f>VLOOKUP(A9077,Lists!B:D,3,FALSE)</f>
        <v>PAK</v>
      </c>
      <c r="D9077" s="289" t="s">
        <v>5115</v>
      </c>
      <c r="E9077" s="289">
        <v>698</v>
      </c>
      <c r="F9077" s="289" t="s">
        <v>7087</v>
      </c>
      <c r="G9077" s="289" t="s">
        <v>731</v>
      </c>
      <c r="H9077" s="278">
        <f t="shared" si="295"/>
        <v>2</v>
      </c>
      <c r="I9077" s="252" t="s">
        <v>7085</v>
      </c>
      <c r="J9077" s="289" t="s">
        <v>7086</v>
      </c>
      <c r="K9077" s="278" t="str">
        <f t="shared" si="296"/>
        <v>PAK004Fatalities in all crises</v>
      </c>
      <c r="L9077" s="290">
        <v>43742</v>
      </c>
      <c r="M9077" s="290" t="s">
        <v>3248</v>
      </c>
    </row>
    <row r="9078" spans="1:13" s="269" customFormat="1" ht="15.5" hidden="1" thickTop="1" thickBot="1" x14ac:dyDescent="0.4">
      <c r="A9078" s="283" t="s">
        <v>5263</v>
      </c>
      <c r="B9078" s="284" t="str">
        <f>VLOOKUP(A9078,Lists!B:C,2,FALSE)</f>
        <v>PAK001</v>
      </c>
      <c r="C9078" s="284" t="str">
        <f>VLOOKUP(A9078,Lists!B:D,3,FALSE)</f>
        <v>PAK</v>
      </c>
      <c r="D9078" s="285" t="s">
        <v>522</v>
      </c>
      <c r="E9078" s="285">
        <v>209594232</v>
      </c>
      <c r="F9078" s="285" t="s">
        <v>7112</v>
      </c>
      <c r="G9078" s="285" t="s">
        <v>731</v>
      </c>
      <c r="H9078" s="278">
        <f t="shared" si="295"/>
        <v>2</v>
      </c>
      <c r="I9078" s="251" t="s">
        <v>7113</v>
      </c>
      <c r="J9078" s="285" t="s">
        <v>7114</v>
      </c>
      <c r="K9078" s="278" t="str">
        <f t="shared" si="296"/>
        <v>PAK001Total population</v>
      </c>
      <c r="L9078" s="286">
        <v>43742</v>
      </c>
      <c r="M9078" s="286" t="s">
        <v>3249</v>
      </c>
    </row>
    <row r="9079" spans="1:13" s="269" customFormat="1" ht="15.5" hidden="1" thickTop="1" thickBot="1" x14ac:dyDescent="0.4">
      <c r="A9079" s="287" t="s">
        <v>5263</v>
      </c>
      <c r="B9079" s="288" t="str">
        <f>VLOOKUP(A9079,Lists!B:C,2,FALSE)</f>
        <v>PAK001</v>
      </c>
      <c r="C9079" s="288" t="str">
        <f>VLOOKUP(A9079,Lists!B:D,3,FALSE)</f>
        <v>PAK</v>
      </c>
      <c r="D9079" s="289" t="s">
        <v>737</v>
      </c>
      <c r="E9079" s="289">
        <v>209594232</v>
      </c>
      <c r="F9079" s="289" t="s">
        <v>7112</v>
      </c>
      <c r="G9079" s="289" t="s">
        <v>731</v>
      </c>
      <c r="H9079" s="278">
        <f t="shared" si="295"/>
        <v>2</v>
      </c>
      <c r="I9079" s="252" t="s">
        <v>7113</v>
      </c>
      <c r="J9079" s="289" t="s">
        <v>7115</v>
      </c>
      <c r="K9079" s="278" t="str">
        <f t="shared" si="296"/>
        <v>PAK001People exposed</v>
      </c>
      <c r="L9079" s="290">
        <v>43742</v>
      </c>
      <c r="M9079" s="290" t="s">
        <v>3249</v>
      </c>
    </row>
    <row r="9080" spans="1:13" s="269" customFormat="1" ht="15.5" hidden="1" thickTop="1" thickBot="1" x14ac:dyDescent="0.4">
      <c r="A9080" s="283" t="s">
        <v>5263</v>
      </c>
      <c r="B9080" s="284" t="str">
        <f>VLOOKUP(A9080,Lists!B:C,2,FALSE)</f>
        <v>PAK001</v>
      </c>
      <c r="C9080" s="284" t="str">
        <f>VLOOKUP(A9080,Lists!B:D,3,FALSE)</f>
        <v>PAK</v>
      </c>
      <c r="D9080" s="285" t="s">
        <v>533</v>
      </c>
      <c r="E9080" s="285">
        <v>50098879</v>
      </c>
      <c r="F9080" s="285" t="s">
        <v>7121</v>
      </c>
      <c r="G9080" s="285" t="s">
        <v>730</v>
      </c>
      <c r="H9080" s="278">
        <f t="shared" si="295"/>
        <v>3</v>
      </c>
      <c r="I9080" s="251" t="s">
        <v>7122</v>
      </c>
      <c r="J9080" s="285" t="s">
        <v>7117</v>
      </c>
      <c r="K9080" s="278" t="str">
        <f t="shared" si="296"/>
        <v>PAK001People affected</v>
      </c>
      <c r="L9080" s="286">
        <v>43742</v>
      </c>
      <c r="M9080" s="286" t="s">
        <v>3249</v>
      </c>
    </row>
    <row r="9081" spans="1:13" s="269" customFormat="1" ht="15.5" thickTop="1" thickBot="1" x14ac:dyDescent="0.4">
      <c r="A9081" s="287" t="s">
        <v>5263</v>
      </c>
      <c r="B9081" s="288" t="str">
        <f>VLOOKUP(A9081,Lists!B:C,2,FALSE)</f>
        <v>PAK001</v>
      </c>
      <c r="C9081" s="288" t="str">
        <f>VLOOKUP(A9081,Lists!B:D,3,FALSE)</f>
        <v>PAK</v>
      </c>
      <c r="D9081" s="289" t="s">
        <v>666</v>
      </c>
      <c r="E9081" s="289">
        <v>204082</v>
      </c>
      <c r="F9081" s="289" t="s">
        <v>7120</v>
      </c>
      <c r="G9081" s="289" t="s">
        <v>731</v>
      </c>
      <c r="H9081" s="278">
        <f t="shared" si="295"/>
        <v>2</v>
      </c>
      <c r="I9081" s="252" t="s">
        <v>7119</v>
      </c>
      <c r="J9081" s="289" t="s">
        <v>7118</v>
      </c>
      <c r="K9081" s="278" t="str">
        <f t="shared" si="296"/>
        <v>PAK001People displaced</v>
      </c>
      <c r="L9081" s="290">
        <v>43742</v>
      </c>
      <c r="M9081" s="290" t="s">
        <v>3249</v>
      </c>
    </row>
    <row r="9082" spans="1:13" s="269" customFormat="1" ht="15.5" hidden="1" thickTop="1" thickBot="1" x14ac:dyDescent="0.4">
      <c r="A9082" s="283" t="s">
        <v>5263</v>
      </c>
      <c r="B9082" s="284" t="str">
        <f>VLOOKUP(A9082,Lists!B:C,2,FALSE)</f>
        <v>PAK001</v>
      </c>
      <c r="C9082" s="284" t="str">
        <f>VLOOKUP(A9082,Lists!B:D,3,FALSE)</f>
        <v>PAK</v>
      </c>
      <c r="D9082" s="285" t="s">
        <v>5028</v>
      </c>
      <c r="E9082" s="285" t="s">
        <v>446</v>
      </c>
      <c r="F9082" s="285" t="s">
        <v>446</v>
      </c>
      <c r="G9082" s="285" t="s">
        <v>446</v>
      </c>
      <c r="H9082" s="278" t="str">
        <f t="shared" si="295"/>
        <v>x</v>
      </c>
      <c r="I9082" s="251" t="s">
        <v>446</v>
      </c>
      <c r="J9082" s="285" t="s">
        <v>7116</v>
      </c>
      <c r="K9082" s="278" t="str">
        <f t="shared" si="296"/>
        <v>PAK001Illness cases reported</v>
      </c>
      <c r="L9082" s="286">
        <v>43742</v>
      </c>
      <c r="M9082" s="286" t="s">
        <v>3249</v>
      </c>
    </row>
    <row r="9083" spans="1:13" s="269" customFormat="1" ht="15.5" hidden="1" thickTop="1" thickBot="1" x14ac:dyDescent="0.4">
      <c r="A9083" s="287" t="s">
        <v>5263</v>
      </c>
      <c r="B9083" s="288" t="str">
        <f>VLOOKUP(A9083,Lists!B:C,2,FALSE)</f>
        <v>PAK001</v>
      </c>
      <c r="C9083" s="288" t="str">
        <f>VLOOKUP(A9083,Lists!B:D,3,FALSE)</f>
        <v>PAK</v>
      </c>
      <c r="D9083" s="289" t="s">
        <v>5027</v>
      </c>
      <c r="E9083" s="289" t="s">
        <v>446</v>
      </c>
      <c r="F9083" s="289" t="s">
        <v>446</v>
      </c>
      <c r="G9083" s="289" t="s">
        <v>446</v>
      </c>
      <c r="H9083" s="278" t="str">
        <f t="shared" si="295"/>
        <v>x</v>
      </c>
      <c r="I9083" s="252" t="s">
        <v>446</v>
      </c>
      <c r="J9083" s="289" t="s">
        <v>1458</v>
      </c>
      <c r="K9083" s="278"/>
      <c r="L9083" s="290">
        <v>43742</v>
      </c>
      <c r="M9083" s="290" t="s">
        <v>3249</v>
      </c>
    </row>
    <row r="9084" spans="1:13" s="269" customFormat="1" ht="15.5" hidden="1" thickTop="1" thickBot="1" x14ac:dyDescent="0.4">
      <c r="A9084" s="283" t="s">
        <v>5263</v>
      </c>
      <c r="B9084" s="284" t="str">
        <f>VLOOKUP(A9084,Lists!B:C,2,FALSE)</f>
        <v>PAK001</v>
      </c>
      <c r="C9084" s="284" t="str">
        <f>VLOOKUP(A9084,Lists!B:D,3,FALSE)</f>
        <v>PAK</v>
      </c>
      <c r="D9084" s="285" t="s">
        <v>5029</v>
      </c>
      <c r="E9084" s="285">
        <v>38</v>
      </c>
      <c r="F9084" s="285" t="s">
        <v>7055</v>
      </c>
      <c r="G9084" s="285" t="s">
        <v>731</v>
      </c>
      <c r="H9084" s="278">
        <f t="shared" si="295"/>
        <v>2</v>
      </c>
      <c r="I9084" s="251" t="s">
        <v>1354</v>
      </c>
      <c r="J9084" s="285" t="s">
        <v>7111</v>
      </c>
      <c r="K9084" s="278" t="str">
        <f t="shared" ref="K9084:K9115" si="297">B9084&amp;""&amp;D9084</f>
        <v>PAK001Fatalities reported</v>
      </c>
      <c r="L9084" s="286">
        <v>43742</v>
      </c>
      <c r="M9084" s="286" t="s">
        <v>3248</v>
      </c>
    </row>
    <row r="9085" spans="1:13" s="269" customFormat="1" ht="15.5" hidden="1" thickTop="1" thickBot="1" x14ac:dyDescent="0.4">
      <c r="A9085" s="287" t="s">
        <v>5263</v>
      </c>
      <c r="B9085" s="288" t="str">
        <f>VLOOKUP(A9085,Lists!B:C,2,FALSE)</f>
        <v>PAK001</v>
      </c>
      <c r="C9085" s="288" t="str">
        <f>VLOOKUP(A9085,Lists!B:D,3,FALSE)</f>
        <v>PAK</v>
      </c>
      <c r="D9085" s="289" t="s">
        <v>5115</v>
      </c>
      <c r="E9085" s="289">
        <v>38</v>
      </c>
      <c r="F9085" s="289" t="s">
        <v>7055</v>
      </c>
      <c r="G9085" s="289" t="s">
        <v>731</v>
      </c>
      <c r="H9085" s="278">
        <f t="shared" si="295"/>
        <v>2</v>
      </c>
      <c r="I9085" s="252" t="s">
        <v>1354</v>
      </c>
      <c r="J9085" s="289" t="s">
        <v>7111</v>
      </c>
      <c r="K9085" s="278" t="str">
        <f t="shared" si="297"/>
        <v>PAK001Fatalities in all crises</v>
      </c>
      <c r="L9085" s="290">
        <v>43742</v>
      </c>
      <c r="M9085" s="290" t="s">
        <v>3248</v>
      </c>
    </row>
    <row r="9086" spans="1:13" s="269" customFormat="1" ht="15.5" hidden="1" thickTop="1" thickBot="1" x14ac:dyDescent="0.4">
      <c r="A9086" s="283" t="s">
        <v>5263</v>
      </c>
      <c r="B9086" s="284" t="str">
        <f>VLOOKUP(A9086,Lists!B:C,2,FALSE)</f>
        <v>PAK001</v>
      </c>
      <c r="C9086" s="284" t="str">
        <f>VLOOKUP(A9086,Lists!B:D,3,FALSE)</f>
        <v>PAK</v>
      </c>
      <c r="D9086" s="285" t="s">
        <v>752</v>
      </c>
      <c r="E9086" s="285">
        <v>3038874</v>
      </c>
      <c r="F9086" s="285" t="s">
        <v>7123</v>
      </c>
      <c r="G9086" s="285" t="s">
        <v>730</v>
      </c>
      <c r="H9086" s="278">
        <f t="shared" si="295"/>
        <v>3</v>
      </c>
      <c r="I9086" s="251" t="s">
        <v>7124</v>
      </c>
      <c r="J9086" s="285" t="s">
        <v>7125</v>
      </c>
      <c r="K9086" s="278" t="str">
        <f t="shared" si="297"/>
        <v>PAK001People in Need</v>
      </c>
      <c r="L9086" s="286">
        <v>43742</v>
      </c>
      <c r="M9086" s="286" t="s">
        <v>3249</v>
      </c>
    </row>
    <row r="9087" spans="1:13" s="269" customFormat="1" ht="15.5" hidden="1" thickTop="1" thickBot="1" x14ac:dyDescent="0.4">
      <c r="A9087" s="287" t="s">
        <v>5263</v>
      </c>
      <c r="B9087" s="288" t="str">
        <f>VLOOKUP(A9087,Lists!B:C,2,FALSE)</f>
        <v>PAK001</v>
      </c>
      <c r="C9087" s="288" t="str">
        <f>VLOOKUP(A9087,Lists!B:D,3,FALSE)</f>
        <v>PAK</v>
      </c>
      <c r="D9087" s="289" t="s">
        <v>5110</v>
      </c>
      <c r="E9087" s="289">
        <v>159495353</v>
      </c>
      <c r="F9087" s="289" t="s">
        <v>7123</v>
      </c>
      <c r="G9087" s="289" t="s">
        <v>730</v>
      </c>
      <c r="H9087" s="278">
        <f t="shared" si="295"/>
        <v>3</v>
      </c>
      <c r="I9087" s="252" t="s">
        <v>7124</v>
      </c>
      <c r="J9087" s="289" t="s">
        <v>7126</v>
      </c>
      <c r="K9087" s="278" t="str">
        <f t="shared" si="297"/>
        <v>PAK001Minimal humanitarian conditions - Level 1</v>
      </c>
      <c r="L9087" s="290">
        <v>43742</v>
      </c>
      <c r="M9087" s="290" t="s">
        <v>3249</v>
      </c>
    </row>
    <row r="9088" spans="1:13" s="269" customFormat="1" ht="15.5" hidden="1" thickTop="1" thickBot="1" x14ac:dyDescent="0.4">
      <c r="A9088" s="283" t="s">
        <v>5263</v>
      </c>
      <c r="B9088" s="284" t="str">
        <f>VLOOKUP(A9088,Lists!B:C,2,FALSE)</f>
        <v>PAK001</v>
      </c>
      <c r="C9088" s="284" t="str">
        <f>VLOOKUP(A9088,Lists!B:D,3,FALSE)</f>
        <v>PAK</v>
      </c>
      <c r="D9088" s="285" t="s">
        <v>5111</v>
      </c>
      <c r="E9088" s="285">
        <v>47060005</v>
      </c>
      <c r="F9088" s="285" t="s">
        <v>7123</v>
      </c>
      <c r="G9088" s="285" t="s">
        <v>730</v>
      </c>
      <c r="H9088" s="278">
        <f t="shared" si="295"/>
        <v>3</v>
      </c>
      <c r="I9088" s="251" t="s">
        <v>7124</v>
      </c>
      <c r="J9088" s="285" t="s">
        <v>7127</v>
      </c>
      <c r="K9088" s="278" t="str">
        <f t="shared" si="297"/>
        <v>PAK001Stressed humanitarian conditions - Level 2</v>
      </c>
      <c r="L9088" s="286">
        <v>43742</v>
      </c>
      <c r="M9088" s="286" t="s">
        <v>3249</v>
      </c>
    </row>
    <row r="9089" spans="1:13" s="269" customFormat="1" ht="15.5" hidden="1" thickTop="1" thickBot="1" x14ac:dyDescent="0.4">
      <c r="A9089" s="287" t="s">
        <v>5263</v>
      </c>
      <c r="B9089" s="288" t="str">
        <f>VLOOKUP(A9089,Lists!B:C,2,FALSE)</f>
        <v>PAK001</v>
      </c>
      <c r="C9089" s="288" t="str">
        <f>VLOOKUP(A9089,Lists!B:D,3,FALSE)</f>
        <v>PAK</v>
      </c>
      <c r="D9089" s="289" t="s">
        <v>5112</v>
      </c>
      <c r="E9089" s="289">
        <v>2020926</v>
      </c>
      <c r="F9089" s="289" t="s">
        <v>7123</v>
      </c>
      <c r="G9089" s="289" t="s">
        <v>730</v>
      </c>
      <c r="H9089" s="278">
        <f t="shared" si="295"/>
        <v>3</v>
      </c>
      <c r="I9089" s="252" t="s">
        <v>7124</v>
      </c>
      <c r="J9089" s="289" t="s">
        <v>7128</v>
      </c>
      <c r="K9089" s="278" t="str">
        <f t="shared" si="297"/>
        <v>PAK001Moderate humanitarian conditions - Level 3</v>
      </c>
      <c r="L9089" s="290">
        <v>43742</v>
      </c>
      <c r="M9089" s="290" t="s">
        <v>3249</v>
      </c>
    </row>
    <row r="9090" spans="1:13" s="269" customFormat="1" ht="15.5" hidden="1" thickTop="1" thickBot="1" x14ac:dyDescent="0.4">
      <c r="A9090" s="283" t="s">
        <v>5263</v>
      </c>
      <c r="B9090" s="284" t="str">
        <f>VLOOKUP(A9090,Lists!B:C,2,FALSE)</f>
        <v>PAK001</v>
      </c>
      <c r="C9090" s="284" t="str">
        <f>VLOOKUP(A9090,Lists!B:D,3,FALSE)</f>
        <v>PAK</v>
      </c>
      <c r="D9090" s="285" t="s">
        <v>5113</v>
      </c>
      <c r="E9090" s="285">
        <v>1017948</v>
      </c>
      <c r="F9090" s="285" t="s">
        <v>7123</v>
      </c>
      <c r="G9090" s="285" t="s">
        <v>730</v>
      </c>
      <c r="H9090" s="278">
        <f t="shared" si="295"/>
        <v>3</v>
      </c>
      <c r="I9090" s="251" t="s">
        <v>7124</v>
      </c>
      <c r="J9090" s="285" t="s">
        <v>7129</v>
      </c>
      <c r="K9090" s="278" t="str">
        <f t="shared" si="297"/>
        <v>PAK001Severe humanitarian conditions - Level 4</v>
      </c>
      <c r="L9090" s="286">
        <v>43742</v>
      </c>
      <c r="M9090" s="286" t="s">
        <v>3249</v>
      </c>
    </row>
    <row r="9091" spans="1:13" s="269" customFormat="1" ht="15.5" hidden="1" thickTop="1" thickBot="1" x14ac:dyDescent="0.4">
      <c r="A9091" s="287" t="s">
        <v>5263</v>
      </c>
      <c r="B9091" s="288" t="str">
        <f>VLOOKUP(A9091,Lists!B:C,2,FALSE)</f>
        <v>PAK001</v>
      </c>
      <c r="C9091" s="288" t="str">
        <f>VLOOKUP(A9091,Lists!B:D,3,FALSE)</f>
        <v>PAK</v>
      </c>
      <c r="D9091" s="289" t="s">
        <v>5114</v>
      </c>
      <c r="E9091" s="289">
        <v>0</v>
      </c>
      <c r="F9091" s="289" t="s">
        <v>7131</v>
      </c>
      <c r="G9091" s="289" t="s">
        <v>730</v>
      </c>
      <c r="H9091" s="278">
        <f t="shared" si="295"/>
        <v>3</v>
      </c>
      <c r="I9091" s="252" t="s">
        <v>7124</v>
      </c>
      <c r="J9091" s="289" t="s">
        <v>7130</v>
      </c>
      <c r="K9091" s="278" t="str">
        <f t="shared" si="297"/>
        <v>PAK001Extreme humanitarian conditions - Level 5</v>
      </c>
      <c r="L9091" s="290">
        <v>43742</v>
      </c>
      <c r="M9091" s="290" t="s">
        <v>3249</v>
      </c>
    </row>
    <row r="9092" spans="1:13" s="269" customFormat="1" ht="15.5" hidden="1" thickTop="1" thickBot="1" x14ac:dyDescent="0.4">
      <c r="A9092" s="283" t="s">
        <v>2982</v>
      </c>
      <c r="B9092" s="284" t="str">
        <f>VLOOKUP(A9092,Lists!B:C,2,FALSE)</f>
        <v>TUN002</v>
      </c>
      <c r="C9092" s="284" t="str">
        <f>VLOOKUP(A9092,Lists!B:D,3,FALSE)</f>
        <v>TUN</v>
      </c>
      <c r="D9092" s="285" t="s">
        <v>5029</v>
      </c>
      <c r="E9092" s="285">
        <v>151</v>
      </c>
      <c r="F9092" s="285" t="s">
        <v>7132</v>
      </c>
      <c r="G9092" s="285" t="s">
        <v>5204</v>
      </c>
      <c r="H9092" s="278">
        <f t="shared" si="295"/>
        <v>2</v>
      </c>
      <c r="I9092" s="251" t="s">
        <v>2611</v>
      </c>
      <c r="J9092" s="285" t="s">
        <v>6313</v>
      </c>
      <c r="K9092" s="278" t="str">
        <f t="shared" si="297"/>
        <v>TUN002Fatalities reported</v>
      </c>
      <c r="L9092" s="286">
        <v>43742</v>
      </c>
      <c r="M9092" s="286" t="s">
        <v>3248</v>
      </c>
    </row>
    <row r="9093" spans="1:13" s="269" customFormat="1" ht="15.5" hidden="1" thickTop="1" thickBot="1" x14ac:dyDescent="0.4">
      <c r="A9093" s="287" t="s">
        <v>2982</v>
      </c>
      <c r="B9093" s="288" t="str">
        <f>VLOOKUP(A9093,Lists!B:C,2,FALSE)</f>
        <v>TUN002</v>
      </c>
      <c r="C9093" s="288" t="str">
        <f>VLOOKUP(A9093,Lists!B:D,3,FALSE)</f>
        <v>TUN</v>
      </c>
      <c r="D9093" s="289" t="s">
        <v>5115</v>
      </c>
      <c r="E9093" s="289">
        <v>151</v>
      </c>
      <c r="F9093" s="289" t="s">
        <v>7132</v>
      </c>
      <c r="G9093" s="289" t="s">
        <v>5204</v>
      </c>
      <c r="H9093" s="278">
        <f t="shared" si="295"/>
        <v>2</v>
      </c>
      <c r="I9093" s="252" t="s">
        <v>2611</v>
      </c>
      <c r="J9093" s="289" t="s">
        <v>6313</v>
      </c>
      <c r="K9093" s="278" t="str">
        <f t="shared" si="297"/>
        <v>TUN002Fatalities in all crises</v>
      </c>
      <c r="L9093" s="290">
        <v>43742</v>
      </c>
      <c r="M9093" s="290" t="s">
        <v>3248</v>
      </c>
    </row>
    <row r="9094" spans="1:13" s="269" customFormat="1" ht="15.5" hidden="1" thickTop="1" thickBot="1" x14ac:dyDescent="0.4">
      <c r="A9094" s="283" t="s">
        <v>1270</v>
      </c>
      <c r="B9094" s="284" t="str">
        <f>VLOOKUP(A9094,Lists!B:C,2,FALSE)</f>
        <v>LBY002</v>
      </c>
      <c r="C9094" s="284" t="str">
        <f>VLOOKUP(A9094,Lists!B:D,3,FALSE)</f>
        <v>LBY</v>
      </c>
      <c r="D9094" s="285" t="s">
        <v>533</v>
      </c>
      <c r="E9094" s="285">
        <v>655144</v>
      </c>
      <c r="F9094" s="285" t="s">
        <v>7133</v>
      </c>
      <c r="G9094" s="285" t="s">
        <v>5204</v>
      </c>
      <c r="H9094" s="278">
        <f t="shared" si="295"/>
        <v>2</v>
      </c>
      <c r="I9094" s="251" t="s">
        <v>1326</v>
      </c>
      <c r="J9094" s="285" t="s">
        <v>6314</v>
      </c>
      <c r="K9094" s="278" t="str">
        <f t="shared" si="297"/>
        <v>LBY002People affected</v>
      </c>
      <c r="L9094" s="286">
        <v>43742</v>
      </c>
      <c r="M9094" s="286" t="s">
        <v>3248</v>
      </c>
    </row>
    <row r="9095" spans="1:13" s="269" customFormat="1" ht="15.5" thickTop="1" thickBot="1" x14ac:dyDescent="0.4">
      <c r="A9095" s="287" t="s">
        <v>1270</v>
      </c>
      <c r="B9095" s="288" t="str">
        <f>VLOOKUP(A9095,Lists!B:C,2,FALSE)</f>
        <v>LBY002</v>
      </c>
      <c r="C9095" s="288" t="str">
        <f>VLOOKUP(A9095,Lists!B:D,3,FALSE)</f>
        <v>LBY</v>
      </c>
      <c r="D9095" s="289" t="s">
        <v>666</v>
      </c>
      <c r="E9095" s="289">
        <v>655144</v>
      </c>
      <c r="F9095" s="289" t="s">
        <v>7133</v>
      </c>
      <c r="G9095" s="289" t="s">
        <v>5204</v>
      </c>
      <c r="H9095" s="278">
        <f t="shared" si="295"/>
        <v>2</v>
      </c>
      <c r="I9095" s="252" t="s">
        <v>1326</v>
      </c>
      <c r="J9095" s="289" t="s">
        <v>7177</v>
      </c>
      <c r="K9095" s="278" t="str">
        <f t="shared" si="297"/>
        <v>LBY002People displaced</v>
      </c>
      <c r="L9095" s="290">
        <v>43742</v>
      </c>
      <c r="M9095" s="290" t="s">
        <v>3248</v>
      </c>
    </row>
    <row r="9096" spans="1:13" s="269" customFormat="1" ht="15.5" hidden="1" thickTop="1" thickBot="1" x14ac:dyDescent="0.4">
      <c r="A9096" s="283" t="s">
        <v>1270</v>
      </c>
      <c r="B9096" s="284" t="str">
        <f>VLOOKUP(A9096,Lists!B:C,2,FALSE)</f>
        <v>LBY002</v>
      </c>
      <c r="C9096" s="284" t="str">
        <f>VLOOKUP(A9096,Lists!B:D,3,FALSE)</f>
        <v>LBY</v>
      </c>
      <c r="D9096" s="285" t="s">
        <v>5029</v>
      </c>
      <c r="E9096" s="285">
        <v>342</v>
      </c>
      <c r="F9096" s="285" t="s">
        <v>7134</v>
      </c>
      <c r="G9096" s="285" t="s">
        <v>5204</v>
      </c>
      <c r="H9096" s="278">
        <f t="shared" si="295"/>
        <v>2</v>
      </c>
      <c r="I9096" s="251" t="s">
        <v>2055</v>
      </c>
      <c r="J9096" s="285" t="s">
        <v>5703</v>
      </c>
      <c r="K9096" s="278" t="str">
        <f t="shared" si="297"/>
        <v>LBY002Fatalities reported</v>
      </c>
      <c r="L9096" s="286">
        <v>43742</v>
      </c>
      <c r="M9096" s="286" t="s">
        <v>3248</v>
      </c>
    </row>
    <row r="9097" spans="1:13" s="269" customFormat="1" ht="15.5" hidden="1" thickTop="1" thickBot="1" x14ac:dyDescent="0.4">
      <c r="A9097" s="287" t="s">
        <v>1270</v>
      </c>
      <c r="B9097" s="288" t="str">
        <f>VLOOKUP(A9097,Lists!B:C,2,FALSE)</f>
        <v>LBY002</v>
      </c>
      <c r="C9097" s="288" t="str">
        <f>VLOOKUP(A9097,Lists!B:D,3,FALSE)</f>
        <v>LBY</v>
      </c>
      <c r="D9097" s="289" t="s">
        <v>5115</v>
      </c>
      <c r="E9097" s="289">
        <v>1582</v>
      </c>
      <c r="F9097" s="289" t="s">
        <v>7135</v>
      </c>
      <c r="G9097" s="289" t="s">
        <v>5204</v>
      </c>
      <c r="H9097" s="278">
        <f t="shared" si="295"/>
        <v>2</v>
      </c>
      <c r="I9097" s="252" t="s">
        <v>6278</v>
      </c>
      <c r="J9097" s="289" t="s">
        <v>3664</v>
      </c>
      <c r="K9097" s="278" t="str">
        <f t="shared" si="297"/>
        <v>LBY002Fatalities in all crises</v>
      </c>
      <c r="L9097" s="290">
        <v>43742</v>
      </c>
      <c r="M9097" s="290" t="s">
        <v>3248</v>
      </c>
    </row>
    <row r="9098" spans="1:13" s="269" customFormat="1" ht="15.5" hidden="1" thickTop="1" thickBot="1" x14ac:dyDescent="0.4">
      <c r="A9098" s="283" t="s">
        <v>1270</v>
      </c>
      <c r="B9098" s="284" t="str">
        <f>VLOOKUP(A9098,Lists!B:C,2,FALSE)</f>
        <v>LBY002</v>
      </c>
      <c r="C9098" s="284" t="str">
        <f>VLOOKUP(A9098,Lists!B:D,3,FALSE)</f>
        <v>LBY</v>
      </c>
      <c r="D9098" s="285" t="s">
        <v>752</v>
      </c>
      <c r="E9098" s="285">
        <v>655144</v>
      </c>
      <c r="F9098" s="285" t="s">
        <v>6258</v>
      </c>
      <c r="G9098" s="285" t="s">
        <v>5204</v>
      </c>
      <c r="H9098" s="278">
        <f t="shared" si="295"/>
        <v>2</v>
      </c>
      <c r="I9098" s="251" t="s">
        <v>1326</v>
      </c>
      <c r="J9098" s="285" t="s">
        <v>7178</v>
      </c>
      <c r="K9098" s="278" t="str">
        <f t="shared" si="297"/>
        <v>LBY002People in Need</v>
      </c>
      <c r="L9098" s="286">
        <v>43742</v>
      </c>
      <c r="M9098" s="286" t="s">
        <v>3248</v>
      </c>
    </row>
    <row r="9099" spans="1:13" s="269" customFormat="1" ht="15.5" hidden="1" thickTop="1" thickBot="1" x14ac:dyDescent="0.4">
      <c r="A9099" s="287" t="s">
        <v>1270</v>
      </c>
      <c r="B9099" s="288" t="str">
        <f>VLOOKUP(A9099,Lists!B:C,2,FALSE)</f>
        <v>LBY002</v>
      </c>
      <c r="C9099" s="288" t="str">
        <f>VLOOKUP(A9099,Lists!B:D,3,FALSE)</f>
        <v>LBY</v>
      </c>
      <c r="D9099" s="289" t="s">
        <v>5110</v>
      </c>
      <c r="E9099" s="289">
        <v>6364025</v>
      </c>
      <c r="F9099" s="289" t="s">
        <v>5023</v>
      </c>
      <c r="G9099" s="289" t="s">
        <v>5204</v>
      </c>
      <c r="H9099" s="278">
        <f t="shared" si="295"/>
        <v>2</v>
      </c>
      <c r="I9099" s="252" t="s">
        <v>6279</v>
      </c>
      <c r="J9099" s="289" t="s">
        <v>7178</v>
      </c>
      <c r="K9099" s="278" t="str">
        <f t="shared" si="297"/>
        <v>LBY002Minimal humanitarian conditions - Level 1</v>
      </c>
      <c r="L9099" s="290">
        <v>43742</v>
      </c>
      <c r="M9099" s="290" t="s">
        <v>3248</v>
      </c>
    </row>
    <row r="9100" spans="1:13" s="269" customFormat="1" ht="15.5" hidden="1" thickTop="1" thickBot="1" x14ac:dyDescent="0.4">
      <c r="A9100" s="283" t="s">
        <v>1270</v>
      </c>
      <c r="B9100" s="284" t="str">
        <f>VLOOKUP(A9100,Lists!B:C,2,FALSE)</f>
        <v>LBY002</v>
      </c>
      <c r="C9100" s="284" t="str">
        <f>VLOOKUP(A9100,Lists!B:D,3,FALSE)</f>
        <v>LBY</v>
      </c>
      <c r="D9100" s="285" t="s">
        <v>5111</v>
      </c>
      <c r="E9100" s="285">
        <v>0</v>
      </c>
      <c r="F9100" s="285" t="s">
        <v>3089</v>
      </c>
      <c r="G9100" s="285" t="s">
        <v>5204</v>
      </c>
      <c r="H9100" s="278">
        <f t="shared" si="295"/>
        <v>2</v>
      </c>
      <c r="I9100" s="251" t="s">
        <v>1326</v>
      </c>
      <c r="J9100" s="285" t="s">
        <v>7178</v>
      </c>
      <c r="K9100" s="278" t="str">
        <f t="shared" si="297"/>
        <v>LBY002Stressed humanitarian conditions - Level 2</v>
      </c>
      <c r="L9100" s="286">
        <v>43742</v>
      </c>
      <c r="M9100" s="286" t="s">
        <v>3248</v>
      </c>
    </row>
    <row r="9101" spans="1:13" s="269" customFormat="1" ht="15.5" hidden="1" thickTop="1" thickBot="1" x14ac:dyDescent="0.4">
      <c r="A9101" s="287" t="s">
        <v>1270</v>
      </c>
      <c r="B9101" s="288" t="str">
        <f>VLOOKUP(A9101,Lists!B:C,2,FALSE)</f>
        <v>LBY002</v>
      </c>
      <c r="C9101" s="288" t="str">
        <f>VLOOKUP(A9101,Lists!B:D,3,FALSE)</f>
        <v>LBY</v>
      </c>
      <c r="D9101" s="289" t="s">
        <v>5112</v>
      </c>
      <c r="E9101" s="289">
        <v>248144</v>
      </c>
      <c r="F9101" s="289" t="s">
        <v>5025</v>
      </c>
      <c r="G9101" s="289" t="s">
        <v>5204</v>
      </c>
      <c r="H9101" s="278">
        <f t="shared" si="295"/>
        <v>2</v>
      </c>
      <c r="I9101" s="252" t="s">
        <v>7165</v>
      </c>
      <c r="J9101" s="289" t="s">
        <v>7178</v>
      </c>
      <c r="K9101" s="278" t="str">
        <f t="shared" si="297"/>
        <v>LBY002Moderate humanitarian conditions - Level 3</v>
      </c>
      <c r="L9101" s="290">
        <v>43742</v>
      </c>
      <c r="M9101" s="290" t="s">
        <v>3248</v>
      </c>
    </row>
    <row r="9102" spans="1:13" s="269" customFormat="1" ht="15.5" hidden="1" thickTop="1" thickBot="1" x14ac:dyDescent="0.4">
      <c r="A9102" s="283" t="s">
        <v>1270</v>
      </c>
      <c r="B9102" s="284" t="str">
        <f>VLOOKUP(A9102,Lists!B:C,2,FALSE)</f>
        <v>LBY002</v>
      </c>
      <c r="C9102" s="284" t="str">
        <f>VLOOKUP(A9102,Lists!B:D,3,FALSE)</f>
        <v>LBY</v>
      </c>
      <c r="D9102" s="285" t="s">
        <v>5113</v>
      </c>
      <c r="E9102" s="285">
        <v>328000</v>
      </c>
      <c r="F9102" s="285" t="s">
        <v>5025</v>
      </c>
      <c r="G9102" s="285" t="s">
        <v>5204</v>
      </c>
      <c r="H9102" s="278">
        <f t="shared" si="295"/>
        <v>2</v>
      </c>
      <c r="I9102" s="251" t="s">
        <v>7165</v>
      </c>
      <c r="J9102" s="285" t="s">
        <v>7178</v>
      </c>
      <c r="K9102" s="278" t="str">
        <f t="shared" si="297"/>
        <v>LBY002Severe humanitarian conditions - Level 4</v>
      </c>
      <c r="L9102" s="286">
        <v>43742</v>
      </c>
      <c r="M9102" s="286" t="s">
        <v>3248</v>
      </c>
    </row>
    <row r="9103" spans="1:13" s="269" customFormat="1" ht="15.5" hidden="1" thickTop="1" thickBot="1" x14ac:dyDescent="0.4">
      <c r="A9103" s="287" t="s">
        <v>1270</v>
      </c>
      <c r="B9103" s="288" t="str">
        <f>VLOOKUP(A9103,Lists!B:C,2,FALSE)</f>
        <v>LBY002</v>
      </c>
      <c r="C9103" s="288" t="str">
        <f>VLOOKUP(A9103,Lists!B:D,3,FALSE)</f>
        <v>LBY</v>
      </c>
      <c r="D9103" s="289" t="s">
        <v>5114</v>
      </c>
      <c r="E9103" s="289">
        <v>79000</v>
      </c>
      <c r="F9103" s="289" t="s">
        <v>5025</v>
      </c>
      <c r="G9103" s="289" t="s">
        <v>5204</v>
      </c>
      <c r="H9103" s="278">
        <f t="shared" ref="H9103:H9134" si="298">IF(G9103="x","x",IF(G9103="Low",3,IF(G9103="Medium",2,IF(G9103="High",1,FALSE))))</f>
        <v>2</v>
      </c>
      <c r="I9103" s="252" t="s">
        <v>7165</v>
      </c>
      <c r="J9103" s="289" t="s">
        <v>7178</v>
      </c>
      <c r="K9103" s="278" t="str">
        <f t="shared" si="297"/>
        <v>LBY002Extreme humanitarian conditions - Level 5</v>
      </c>
      <c r="L9103" s="290">
        <v>43742</v>
      </c>
      <c r="M9103" s="290" t="s">
        <v>3248</v>
      </c>
    </row>
    <row r="9104" spans="1:13" s="269" customFormat="1" ht="15.5" thickTop="1" thickBot="1" x14ac:dyDescent="0.4">
      <c r="A9104" s="283" t="s">
        <v>1270</v>
      </c>
      <c r="B9104" s="284" t="str">
        <f>VLOOKUP(A9104,Lists!B:C,2,FALSE)</f>
        <v>LBY002</v>
      </c>
      <c r="C9104" s="284" t="str">
        <f>VLOOKUP(A9104,Lists!B:D,3,FALSE)</f>
        <v>LBY</v>
      </c>
      <c r="D9104" s="285" t="s">
        <v>666</v>
      </c>
      <c r="E9104" s="285">
        <v>655144</v>
      </c>
      <c r="F9104" s="285" t="s">
        <v>7133</v>
      </c>
      <c r="G9104" s="285" t="s">
        <v>5204</v>
      </c>
      <c r="H9104" s="278">
        <f t="shared" si="298"/>
        <v>2</v>
      </c>
      <c r="I9104" s="251" t="s">
        <v>1326</v>
      </c>
      <c r="J9104" s="285" t="s">
        <v>7177</v>
      </c>
      <c r="K9104" s="278" t="str">
        <f t="shared" si="297"/>
        <v>LBY002People displaced</v>
      </c>
      <c r="L9104" s="286">
        <v>43742</v>
      </c>
      <c r="M9104" s="286" t="s">
        <v>3248</v>
      </c>
    </row>
    <row r="9105" spans="1:13" s="269" customFormat="1" ht="15.5" hidden="1" thickTop="1" thickBot="1" x14ac:dyDescent="0.4">
      <c r="A9105" s="287" t="s">
        <v>2968</v>
      </c>
      <c r="B9105" s="288" t="str">
        <f>VLOOKUP(A9105,Lists!B:C,2,FALSE)</f>
        <v>LBY001</v>
      </c>
      <c r="C9105" s="288" t="str">
        <f>VLOOKUP(A9105,Lists!B:D,3,FALSE)</f>
        <v>LBY</v>
      </c>
      <c r="D9105" s="289" t="s">
        <v>5027</v>
      </c>
      <c r="E9105" s="289">
        <v>5786</v>
      </c>
      <c r="F9105" s="289" t="s">
        <v>6806</v>
      </c>
      <c r="G9105" s="289" t="s">
        <v>5204</v>
      </c>
      <c r="H9105" s="278">
        <f t="shared" si="298"/>
        <v>2</v>
      </c>
      <c r="I9105" s="252" t="s">
        <v>6809</v>
      </c>
      <c r="J9105" s="289" t="s">
        <v>6319</v>
      </c>
      <c r="K9105" s="278" t="str">
        <f t="shared" si="297"/>
        <v>LBY001Injuries reported</v>
      </c>
      <c r="L9105" s="290">
        <v>43742</v>
      </c>
      <c r="M9105" s="290" t="s">
        <v>3248</v>
      </c>
    </row>
    <row r="9106" spans="1:13" s="269" customFormat="1" ht="15.5" hidden="1" thickTop="1" thickBot="1" x14ac:dyDescent="0.4">
      <c r="A9106" s="283" t="s">
        <v>2968</v>
      </c>
      <c r="B9106" s="284" t="str">
        <f>VLOOKUP(A9106,Lists!B:C,2,FALSE)</f>
        <v>LBY001</v>
      </c>
      <c r="C9106" s="284" t="str">
        <f>VLOOKUP(A9106,Lists!B:D,3,FALSE)</f>
        <v>LBY</v>
      </c>
      <c r="D9106" s="285" t="s">
        <v>5029</v>
      </c>
      <c r="E9106" s="285">
        <v>1582</v>
      </c>
      <c r="F9106" s="285" t="s">
        <v>7135</v>
      </c>
      <c r="G9106" s="285" t="s">
        <v>5204</v>
      </c>
      <c r="H9106" s="278">
        <f t="shared" si="298"/>
        <v>2</v>
      </c>
      <c r="I9106" s="251" t="s">
        <v>6278</v>
      </c>
      <c r="J9106" s="285" t="s">
        <v>6320</v>
      </c>
      <c r="K9106" s="278" t="str">
        <f t="shared" si="297"/>
        <v>LBY001Fatalities reported</v>
      </c>
      <c r="L9106" s="286">
        <v>43742</v>
      </c>
      <c r="M9106" s="286" t="s">
        <v>3248</v>
      </c>
    </row>
    <row r="9107" spans="1:13" s="269" customFormat="1" ht="15.5" hidden="1" thickTop="1" thickBot="1" x14ac:dyDescent="0.4">
      <c r="A9107" s="287" t="s">
        <v>2968</v>
      </c>
      <c r="B9107" s="288" t="str">
        <f>VLOOKUP(A9107,Lists!B:C,2,FALSE)</f>
        <v>LBY001</v>
      </c>
      <c r="C9107" s="288" t="str">
        <f>VLOOKUP(A9107,Lists!B:D,3,FALSE)</f>
        <v>LBY</v>
      </c>
      <c r="D9107" s="289" t="s">
        <v>5115</v>
      </c>
      <c r="E9107" s="289">
        <v>1582</v>
      </c>
      <c r="F9107" s="289" t="s">
        <v>7135</v>
      </c>
      <c r="G9107" s="289" t="s">
        <v>5204</v>
      </c>
      <c r="H9107" s="278">
        <f t="shared" si="298"/>
        <v>2</v>
      </c>
      <c r="I9107" s="252" t="s">
        <v>6278</v>
      </c>
      <c r="J9107" s="289" t="s">
        <v>3664</v>
      </c>
      <c r="K9107" s="278" t="str">
        <f t="shared" si="297"/>
        <v>LBY001Fatalities in all crises</v>
      </c>
      <c r="L9107" s="290">
        <v>43742</v>
      </c>
      <c r="M9107" s="290" t="s">
        <v>3248</v>
      </c>
    </row>
    <row r="9108" spans="1:13" s="269" customFormat="1" ht="15.5" hidden="1" thickTop="1" thickBot="1" x14ac:dyDescent="0.4">
      <c r="A9108" s="283" t="s">
        <v>2968</v>
      </c>
      <c r="B9108" s="284" t="str">
        <f>VLOOKUP(A9108,Lists!B:C,2,FALSE)</f>
        <v>LBY001</v>
      </c>
      <c r="C9108" s="284" t="str">
        <f>VLOOKUP(A9108,Lists!B:D,3,FALSE)</f>
        <v>LBY</v>
      </c>
      <c r="D9108" s="285" t="s">
        <v>752</v>
      </c>
      <c r="E9108" s="285">
        <v>1063144</v>
      </c>
      <c r="F9108" s="285" t="s">
        <v>5014</v>
      </c>
      <c r="G9108" s="285" t="s">
        <v>5204</v>
      </c>
      <c r="H9108" s="278">
        <f t="shared" si="298"/>
        <v>2</v>
      </c>
      <c r="I9108" s="251" t="s">
        <v>5015</v>
      </c>
      <c r="J9108" s="285" t="s">
        <v>7180</v>
      </c>
      <c r="K9108" s="278" t="str">
        <f t="shared" si="297"/>
        <v>LBY001People in Need</v>
      </c>
      <c r="L9108" s="286">
        <v>43742</v>
      </c>
      <c r="M9108" s="286" t="s">
        <v>3248</v>
      </c>
    </row>
    <row r="9109" spans="1:13" s="269" customFormat="1" ht="15.5" hidden="1" thickTop="1" thickBot="1" x14ac:dyDescent="0.4">
      <c r="A9109" s="287" t="s">
        <v>2968</v>
      </c>
      <c r="B9109" s="288" t="str">
        <f>VLOOKUP(A9109,Lists!B:C,2,FALSE)</f>
        <v>LBY001</v>
      </c>
      <c r="C9109" s="288" t="str">
        <f>VLOOKUP(A9109,Lists!B:D,3,FALSE)</f>
        <v>LBY</v>
      </c>
      <c r="D9109" s="289" t="s">
        <v>5110</v>
      </c>
      <c r="E9109" s="289">
        <v>5426644</v>
      </c>
      <c r="F9109" s="289" t="s">
        <v>5016</v>
      </c>
      <c r="G9109" s="289" t="s">
        <v>5204</v>
      </c>
      <c r="H9109" s="278">
        <f t="shared" si="298"/>
        <v>2</v>
      </c>
      <c r="I9109" s="252" t="s">
        <v>5018</v>
      </c>
      <c r="J9109" s="289" t="s">
        <v>7180</v>
      </c>
      <c r="K9109" s="278" t="str">
        <f t="shared" si="297"/>
        <v>LBY001Minimal humanitarian conditions - Level 1</v>
      </c>
      <c r="L9109" s="290">
        <v>43742</v>
      </c>
      <c r="M9109" s="290" t="s">
        <v>3248</v>
      </c>
    </row>
    <row r="9110" spans="1:13" s="269" customFormat="1" ht="15.5" hidden="1" thickTop="1" thickBot="1" x14ac:dyDescent="0.4">
      <c r="A9110" s="283" t="s">
        <v>2968</v>
      </c>
      <c r="B9110" s="284" t="str">
        <f>VLOOKUP(A9110,Lists!B:C,2,FALSE)</f>
        <v>LBY001</v>
      </c>
      <c r="C9110" s="284" t="str">
        <f>VLOOKUP(A9110,Lists!B:D,3,FALSE)</f>
        <v>LBY</v>
      </c>
      <c r="D9110" s="285" t="s">
        <v>5111</v>
      </c>
      <c r="E9110" s="285">
        <v>536856</v>
      </c>
      <c r="F9110" s="285" t="s">
        <v>5017</v>
      </c>
      <c r="G9110" s="285" t="s">
        <v>5204</v>
      </c>
      <c r="H9110" s="278">
        <f t="shared" si="298"/>
        <v>2</v>
      </c>
      <c r="I9110" s="251" t="s">
        <v>5015</v>
      </c>
      <c r="J9110" s="285" t="s">
        <v>7180</v>
      </c>
      <c r="K9110" s="278" t="str">
        <f t="shared" si="297"/>
        <v>LBY001Stressed humanitarian conditions - Level 2</v>
      </c>
      <c r="L9110" s="286">
        <v>43742</v>
      </c>
      <c r="M9110" s="286" t="s">
        <v>3248</v>
      </c>
    </row>
    <row r="9111" spans="1:13" s="269" customFormat="1" ht="15.5" hidden="1" thickTop="1" thickBot="1" x14ac:dyDescent="0.4">
      <c r="A9111" s="287" t="s">
        <v>2968</v>
      </c>
      <c r="B9111" s="288" t="str">
        <f>VLOOKUP(A9111,Lists!B:C,2,FALSE)</f>
        <v>LBY001</v>
      </c>
      <c r="C9111" s="288" t="str">
        <f>VLOOKUP(A9111,Lists!B:D,3,FALSE)</f>
        <v>LBY</v>
      </c>
      <c r="D9111" s="289" t="s">
        <v>5112</v>
      </c>
      <c r="E9111" s="289">
        <v>252144</v>
      </c>
      <c r="F9111" s="289" t="s">
        <v>5017</v>
      </c>
      <c r="G9111" s="289" t="s">
        <v>5204</v>
      </c>
      <c r="H9111" s="278">
        <f t="shared" si="298"/>
        <v>2</v>
      </c>
      <c r="I9111" s="252" t="s">
        <v>5015</v>
      </c>
      <c r="J9111" s="289" t="s">
        <v>7180</v>
      </c>
      <c r="K9111" s="278" t="str">
        <f t="shared" si="297"/>
        <v>LBY001Moderate humanitarian conditions - Level 3</v>
      </c>
      <c r="L9111" s="290">
        <v>43742</v>
      </c>
      <c r="M9111" s="290" t="s">
        <v>3248</v>
      </c>
    </row>
    <row r="9112" spans="1:13" s="269" customFormat="1" ht="15.5" hidden="1" thickTop="1" thickBot="1" x14ac:dyDescent="0.4">
      <c r="A9112" s="283" t="s">
        <v>2968</v>
      </c>
      <c r="B9112" s="284" t="str">
        <f>VLOOKUP(A9112,Lists!B:C,2,FALSE)</f>
        <v>LBY001</v>
      </c>
      <c r="C9112" s="284" t="str">
        <f>VLOOKUP(A9112,Lists!B:D,3,FALSE)</f>
        <v>LBY</v>
      </c>
      <c r="D9112" s="285" t="s">
        <v>5113</v>
      </c>
      <c r="E9112" s="285">
        <v>625000</v>
      </c>
      <c r="F9112" s="285" t="s">
        <v>5017</v>
      </c>
      <c r="G9112" s="285" t="s">
        <v>5204</v>
      </c>
      <c r="H9112" s="278">
        <f t="shared" si="298"/>
        <v>2</v>
      </c>
      <c r="I9112" s="251" t="s">
        <v>5015</v>
      </c>
      <c r="J9112" s="285" t="s">
        <v>7180</v>
      </c>
      <c r="K9112" s="278" t="str">
        <f t="shared" si="297"/>
        <v>LBY001Severe humanitarian conditions - Level 4</v>
      </c>
      <c r="L9112" s="286">
        <v>43742</v>
      </c>
      <c r="M9112" s="286" t="s">
        <v>3248</v>
      </c>
    </row>
    <row r="9113" spans="1:13" s="269" customFormat="1" ht="15.5" hidden="1" thickTop="1" thickBot="1" x14ac:dyDescent="0.4">
      <c r="A9113" s="287" t="s">
        <v>2968</v>
      </c>
      <c r="B9113" s="288" t="str">
        <f>VLOOKUP(A9113,Lists!B:C,2,FALSE)</f>
        <v>LBY001</v>
      </c>
      <c r="C9113" s="288" t="str">
        <f>VLOOKUP(A9113,Lists!B:D,3,FALSE)</f>
        <v>LBY</v>
      </c>
      <c r="D9113" s="289" t="s">
        <v>5114</v>
      </c>
      <c r="E9113" s="289">
        <v>186000</v>
      </c>
      <c r="F9113" s="289" t="s">
        <v>5017</v>
      </c>
      <c r="G9113" s="289" t="s">
        <v>5204</v>
      </c>
      <c r="H9113" s="278">
        <f t="shared" si="298"/>
        <v>2</v>
      </c>
      <c r="I9113" s="252" t="s">
        <v>5015</v>
      </c>
      <c r="J9113" s="289" t="s">
        <v>7180</v>
      </c>
      <c r="K9113" s="278" t="str">
        <f t="shared" si="297"/>
        <v>LBY001Extreme humanitarian conditions - Level 5</v>
      </c>
      <c r="L9113" s="290">
        <v>43742</v>
      </c>
      <c r="M9113" s="290" t="s">
        <v>3248</v>
      </c>
    </row>
    <row r="9114" spans="1:13" s="269" customFormat="1" ht="15.5" thickTop="1" thickBot="1" x14ac:dyDescent="0.4">
      <c r="A9114" s="283" t="s">
        <v>1226</v>
      </c>
      <c r="B9114" s="284" t="str">
        <f>VLOOKUP(A9114,Lists!B:C,2,FALSE)</f>
        <v>SYR001</v>
      </c>
      <c r="C9114" s="284" t="str">
        <f>VLOOKUP(A9114,Lists!B:D,3,FALSE)</f>
        <v>SYR</v>
      </c>
      <c r="D9114" s="285" t="s">
        <v>666</v>
      </c>
      <c r="E9114" s="285">
        <v>13749139</v>
      </c>
      <c r="F9114" s="285" t="s">
        <v>4944</v>
      </c>
      <c r="G9114" s="285" t="s">
        <v>730</v>
      </c>
      <c r="H9114" s="278">
        <f t="shared" si="298"/>
        <v>3</v>
      </c>
      <c r="I9114" s="251" t="s">
        <v>4945</v>
      </c>
      <c r="J9114" s="285" t="s">
        <v>6811</v>
      </c>
      <c r="K9114" s="278" t="str">
        <f t="shared" si="297"/>
        <v>SYR001People displaced</v>
      </c>
      <c r="L9114" s="286">
        <v>43742</v>
      </c>
      <c r="M9114" s="286" t="s">
        <v>3248</v>
      </c>
    </row>
    <row r="9115" spans="1:13" s="269" customFormat="1" ht="15.5" hidden="1" thickTop="1" thickBot="1" x14ac:dyDescent="0.4">
      <c r="A9115" s="287" t="s">
        <v>1226</v>
      </c>
      <c r="B9115" s="288" t="str">
        <f>VLOOKUP(A9115,Lists!B:C,2,FALSE)</f>
        <v>SYR001</v>
      </c>
      <c r="C9115" s="288" t="str">
        <f>VLOOKUP(A9115,Lists!B:D,3,FALSE)</f>
        <v>SYR</v>
      </c>
      <c r="D9115" s="289" t="s">
        <v>5029</v>
      </c>
      <c r="E9115" s="289">
        <v>6909</v>
      </c>
      <c r="F9115" s="289" t="s">
        <v>6807</v>
      </c>
      <c r="G9115" s="289" t="s">
        <v>730</v>
      </c>
      <c r="H9115" s="278">
        <f t="shared" si="298"/>
        <v>3</v>
      </c>
      <c r="I9115" s="252" t="s">
        <v>1354</v>
      </c>
      <c r="J9115" s="289" t="s">
        <v>6812</v>
      </c>
      <c r="K9115" s="278" t="str">
        <f t="shared" si="297"/>
        <v>SYR001Fatalities reported</v>
      </c>
      <c r="L9115" s="290">
        <v>43742</v>
      </c>
      <c r="M9115" s="290" t="s">
        <v>3248</v>
      </c>
    </row>
    <row r="9116" spans="1:13" s="269" customFormat="1" ht="15.5" hidden="1" thickTop="1" thickBot="1" x14ac:dyDescent="0.4">
      <c r="A9116" s="283" t="s">
        <v>1226</v>
      </c>
      <c r="B9116" s="284" t="str">
        <f>VLOOKUP(A9116,Lists!B:C,2,FALSE)</f>
        <v>SYR001</v>
      </c>
      <c r="C9116" s="284" t="str">
        <f>VLOOKUP(A9116,Lists!B:D,3,FALSE)</f>
        <v>SYR</v>
      </c>
      <c r="D9116" s="285" t="s">
        <v>5115</v>
      </c>
      <c r="E9116" s="285">
        <v>6909</v>
      </c>
      <c r="F9116" s="285" t="s">
        <v>6807</v>
      </c>
      <c r="G9116" s="285" t="s">
        <v>730</v>
      </c>
      <c r="H9116" s="278">
        <f t="shared" si="298"/>
        <v>3</v>
      </c>
      <c r="I9116" s="251" t="s">
        <v>1354</v>
      </c>
      <c r="J9116" s="285" t="s">
        <v>5706</v>
      </c>
      <c r="K9116" s="278" t="str">
        <f t="shared" ref="K9116:K9147" si="299">B9116&amp;""&amp;D9116</f>
        <v>SYR001Fatalities in all crises</v>
      </c>
      <c r="L9116" s="286">
        <v>43742</v>
      </c>
      <c r="M9116" s="286" t="s">
        <v>3248</v>
      </c>
    </row>
    <row r="9117" spans="1:13" s="269" customFormat="1" ht="15.5" hidden="1" thickTop="1" thickBot="1" x14ac:dyDescent="0.4">
      <c r="A9117" s="287" t="s">
        <v>1265</v>
      </c>
      <c r="B9117" s="288" t="str">
        <f>VLOOKUP(A9117,Lists!B:C,2,FALSE)</f>
        <v>GRC002</v>
      </c>
      <c r="C9117" s="288" t="str">
        <f>VLOOKUP(A9117,Lists!B:D,3,FALSE)</f>
        <v>GRC</v>
      </c>
      <c r="D9117" s="289" t="s">
        <v>737</v>
      </c>
      <c r="E9117" s="289">
        <v>302406</v>
      </c>
      <c r="F9117" s="289" t="s">
        <v>3069</v>
      </c>
      <c r="G9117" s="289" t="s">
        <v>5204</v>
      </c>
      <c r="H9117" s="278">
        <f t="shared" si="298"/>
        <v>2</v>
      </c>
      <c r="I9117" s="252" t="s">
        <v>7166</v>
      </c>
      <c r="J9117" s="289" t="s">
        <v>4688</v>
      </c>
      <c r="K9117" s="278" t="str">
        <f t="shared" si="299"/>
        <v>GRC002People exposed</v>
      </c>
      <c r="L9117" s="290">
        <v>43742</v>
      </c>
      <c r="M9117" s="290" t="s">
        <v>3248</v>
      </c>
    </row>
    <row r="9118" spans="1:13" s="269" customFormat="1" ht="15.5" hidden="1" thickTop="1" thickBot="1" x14ac:dyDescent="0.4">
      <c r="A9118" s="283" t="s">
        <v>1265</v>
      </c>
      <c r="B9118" s="284" t="str">
        <f>VLOOKUP(A9118,Lists!B:C,2,FALSE)</f>
        <v>GRC002</v>
      </c>
      <c r="C9118" s="284" t="str">
        <f>VLOOKUP(A9118,Lists!B:D,3,FALSE)</f>
        <v>GRC</v>
      </c>
      <c r="D9118" s="285" t="s">
        <v>533</v>
      </c>
      <c r="E9118" s="285">
        <v>88750</v>
      </c>
      <c r="F9118" s="285" t="s">
        <v>7137</v>
      </c>
      <c r="G9118" s="285" t="s">
        <v>5204</v>
      </c>
      <c r="H9118" s="278">
        <f t="shared" si="298"/>
        <v>2</v>
      </c>
      <c r="I9118" s="251" t="s">
        <v>7167</v>
      </c>
      <c r="J9118" s="285" t="s">
        <v>4690</v>
      </c>
      <c r="K9118" s="278" t="str">
        <f t="shared" si="299"/>
        <v>GRC002People affected</v>
      </c>
      <c r="L9118" s="286">
        <v>43742</v>
      </c>
      <c r="M9118" s="286" t="s">
        <v>3248</v>
      </c>
    </row>
    <row r="9119" spans="1:13" s="269" customFormat="1" ht="15.5" thickTop="1" thickBot="1" x14ac:dyDescent="0.4">
      <c r="A9119" s="287" t="s">
        <v>1265</v>
      </c>
      <c r="B9119" s="288" t="str">
        <f>VLOOKUP(A9119,Lists!B:C,2,FALSE)</f>
        <v>GRC002</v>
      </c>
      <c r="C9119" s="288" t="str">
        <f>VLOOKUP(A9119,Lists!B:D,3,FALSE)</f>
        <v>GRC</v>
      </c>
      <c r="D9119" s="289" t="s">
        <v>666</v>
      </c>
      <c r="E9119" s="289">
        <v>88750</v>
      </c>
      <c r="F9119" s="289" t="s">
        <v>7137</v>
      </c>
      <c r="G9119" s="289" t="s">
        <v>5204</v>
      </c>
      <c r="H9119" s="278">
        <f t="shared" si="298"/>
        <v>2</v>
      </c>
      <c r="I9119" s="252" t="s">
        <v>7167</v>
      </c>
      <c r="J9119" s="289" t="s">
        <v>4691</v>
      </c>
      <c r="K9119" s="278" t="str">
        <f t="shared" si="299"/>
        <v>GRC002People displaced</v>
      </c>
      <c r="L9119" s="290">
        <v>43742</v>
      </c>
      <c r="M9119" s="290" t="s">
        <v>3248</v>
      </c>
    </row>
    <row r="9120" spans="1:13" s="269" customFormat="1" ht="15.5" hidden="1" thickTop="1" thickBot="1" x14ac:dyDescent="0.4">
      <c r="A9120" s="283" t="s">
        <v>1265</v>
      </c>
      <c r="B9120" s="284" t="str">
        <f>VLOOKUP(A9120,Lists!B:C,2,FALSE)</f>
        <v>GRC002</v>
      </c>
      <c r="C9120" s="284" t="str">
        <f>VLOOKUP(A9120,Lists!B:D,3,FALSE)</f>
        <v>GRC</v>
      </c>
      <c r="D9120" s="285" t="s">
        <v>5029</v>
      </c>
      <c r="E9120" s="285">
        <v>46</v>
      </c>
      <c r="F9120" s="285" t="s">
        <v>7138</v>
      </c>
      <c r="G9120" s="285" t="s">
        <v>5204</v>
      </c>
      <c r="H9120" s="278">
        <f t="shared" si="298"/>
        <v>2</v>
      </c>
      <c r="I9120" s="251" t="s">
        <v>3075</v>
      </c>
      <c r="J9120" s="285" t="s">
        <v>4693</v>
      </c>
      <c r="K9120" s="278" t="str">
        <f t="shared" si="299"/>
        <v>GRC002Fatalities reported</v>
      </c>
      <c r="L9120" s="286">
        <v>43742</v>
      </c>
      <c r="M9120" s="286" t="s">
        <v>3248</v>
      </c>
    </row>
    <row r="9121" spans="1:13" s="269" customFormat="1" ht="15.5" hidden="1" thickTop="1" thickBot="1" x14ac:dyDescent="0.4">
      <c r="A9121" s="287" t="s">
        <v>1265</v>
      </c>
      <c r="B9121" s="288" t="str">
        <f>VLOOKUP(A9121,Lists!B:C,2,FALSE)</f>
        <v>GRC002</v>
      </c>
      <c r="C9121" s="288" t="str">
        <f>VLOOKUP(A9121,Lists!B:D,3,FALSE)</f>
        <v>GRC</v>
      </c>
      <c r="D9121" s="289" t="s">
        <v>5115</v>
      </c>
      <c r="E9121" s="289">
        <v>46</v>
      </c>
      <c r="F9121" s="289" t="s">
        <v>7138</v>
      </c>
      <c r="G9121" s="289" t="s">
        <v>5204</v>
      </c>
      <c r="H9121" s="278">
        <f t="shared" si="298"/>
        <v>2</v>
      </c>
      <c r="I9121" s="252" t="s">
        <v>3075</v>
      </c>
      <c r="J9121" s="289" t="s">
        <v>4693</v>
      </c>
      <c r="K9121" s="278" t="str">
        <f t="shared" si="299"/>
        <v>GRC002Fatalities in all crises</v>
      </c>
      <c r="L9121" s="290">
        <v>43742</v>
      </c>
      <c r="M9121" s="290" t="s">
        <v>3248</v>
      </c>
    </row>
    <row r="9122" spans="1:13" s="269" customFormat="1" ht="15.5" hidden="1" thickTop="1" thickBot="1" x14ac:dyDescent="0.4">
      <c r="A9122" s="283" t="s">
        <v>1265</v>
      </c>
      <c r="B9122" s="284" t="str">
        <f>VLOOKUP(A9122,Lists!B:C,2,FALSE)</f>
        <v>GRC002</v>
      </c>
      <c r="C9122" s="284" t="str">
        <f>VLOOKUP(A9122,Lists!B:D,3,FALSE)</f>
        <v>GRC</v>
      </c>
      <c r="D9122" s="285" t="s">
        <v>752</v>
      </c>
      <c r="E9122" s="285">
        <v>25250</v>
      </c>
      <c r="F9122" s="285" t="s">
        <v>7137</v>
      </c>
      <c r="G9122" s="285" t="s">
        <v>5204</v>
      </c>
      <c r="H9122" s="278">
        <f t="shared" si="298"/>
        <v>2</v>
      </c>
      <c r="I9122" s="251" t="s">
        <v>7167</v>
      </c>
      <c r="J9122" s="285" t="s">
        <v>7181</v>
      </c>
      <c r="K9122" s="278" t="str">
        <f t="shared" si="299"/>
        <v>GRC002People in Need</v>
      </c>
      <c r="L9122" s="286">
        <v>43742</v>
      </c>
      <c r="M9122" s="286" t="s">
        <v>3248</v>
      </c>
    </row>
    <row r="9123" spans="1:13" s="269" customFormat="1" ht="15.5" hidden="1" thickTop="1" thickBot="1" x14ac:dyDescent="0.4">
      <c r="A9123" s="287" t="s">
        <v>1265</v>
      </c>
      <c r="B9123" s="288" t="str">
        <f>VLOOKUP(A9123,Lists!B:C,2,FALSE)</f>
        <v>GRC002</v>
      </c>
      <c r="C9123" s="288" t="str">
        <f>VLOOKUP(A9123,Lists!B:D,3,FALSE)</f>
        <v>GRC</v>
      </c>
      <c r="D9123" s="289" t="s">
        <v>5110</v>
      </c>
      <c r="E9123" s="289">
        <v>213656</v>
      </c>
      <c r="F9123" s="289" t="s">
        <v>3069</v>
      </c>
      <c r="G9123" s="289" t="s">
        <v>5204</v>
      </c>
      <c r="H9123" s="278">
        <f t="shared" si="298"/>
        <v>2</v>
      </c>
      <c r="I9123" s="252" t="s">
        <v>7166</v>
      </c>
      <c r="J9123" s="289" t="s">
        <v>7181</v>
      </c>
      <c r="K9123" s="278" t="str">
        <f t="shared" si="299"/>
        <v>GRC002Minimal humanitarian conditions - Level 1</v>
      </c>
      <c r="L9123" s="290">
        <v>43742</v>
      </c>
      <c r="M9123" s="290" t="s">
        <v>3248</v>
      </c>
    </row>
    <row r="9124" spans="1:13" s="269" customFormat="1" ht="15.5" hidden="1" thickTop="1" thickBot="1" x14ac:dyDescent="0.4">
      <c r="A9124" s="283" t="s">
        <v>1265</v>
      </c>
      <c r="B9124" s="284" t="str">
        <f>VLOOKUP(A9124,Lists!B:C,2,FALSE)</f>
        <v>GRC002</v>
      </c>
      <c r="C9124" s="284" t="str">
        <f>VLOOKUP(A9124,Lists!B:D,3,FALSE)</f>
        <v>GRC</v>
      </c>
      <c r="D9124" s="285" t="s">
        <v>5111</v>
      </c>
      <c r="E9124" s="285">
        <v>63500</v>
      </c>
      <c r="F9124" s="285" t="s">
        <v>7137</v>
      </c>
      <c r="G9124" s="285" t="s">
        <v>5204</v>
      </c>
      <c r="H9124" s="278">
        <f t="shared" si="298"/>
        <v>2</v>
      </c>
      <c r="I9124" s="251" t="s">
        <v>7167</v>
      </c>
      <c r="J9124" s="285" t="s">
        <v>7181</v>
      </c>
      <c r="K9124" s="278" t="str">
        <f t="shared" si="299"/>
        <v>GRC002Stressed humanitarian conditions - Level 2</v>
      </c>
      <c r="L9124" s="286">
        <v>43742</v>
      </c>
      <c r="M9124" s="286" t="s">
        <v>3248</v>
      </c>
    </row>
    <row r="9125" spans="1:13" s="269" customFormat="1" ht="15.5" hidden="1" thickTop="1" thickBot="1" x14ac:dyDescent="0.4">
      <c r="A9125" s="287" t="s">
        <v>1265</v>
      </c>
      <c r="B9125" s="288" t="str">
        <f>VLOOKUP(A9125,Lists!B:C,2,FALSE)</f>
        <v>GRC002</v>
      </c>
      <c r="C9125" s="288" t="str">
        <f>VLOOKUP(A9125,Lists!B:D,3,FALSE)</f>
        <v>GRC</v>
      </c>
      <c r="D9125" s="289" t="s">
        <v>5112</v>
      </c>
      <c r="E9125" s="289">
        <v>25250</v>
      </c>
      <c r="F9125" s="289" t="s">
        <v>7137</v>
      </c>
      <c r="G9125" s="289" t="s">
        <v>5204</v>
      </c>
      <c r="H9125" s="278">
        <f t="shared" si="298"/>
        <v>2</v>
      </c>
      <c r="I9125" s="252" t="s">
        <v>7167</v>
      </c>
      <c r="J9125" s="289" t="s">
        <v>7181</v>
      </c>
      <c r="K9125" s="278" t="str">
        <f t="shared" si="299"/>
        <v>GRC002Moderate humanitarian conditions - Level 3</v>
      </c>
      <c r="L9125" s="290">
        <v>43742</v>
      </c>
      <c r="M9125" s="290" t="s">
        <v>3248</v>
      </c>
    </row>
    <row r="9126" spans="1:13" s="269" customFormat="1" ht="15.5" hidden="1" thickTop="1" thickBot="1" x14ac:dyDescent="0.4">
      <c r="A9126" s="283" t="s">
        <v>2966</v>
      </c>
      <c r="B9126" s="284" t="str">
        <f>VLOOKUP(A9126,Lists!B:C,2,FALSE)</f>
        <v>LBN002</v>
      </c>
      <c r="C9126" s="284" t="str">
        <f>VLOOKUP(A9126,Lists!B:D,3,FALSE)</f>
        <v>LBN</v>
      </c>
      <c r="D9126" s="285" t="s">
        <v>5115</v>
      </c>
      <c r="E9126" s="285">
        <v>0</v>
      </c>
      <c r="F9126" s="285" t="s">
        <v>6808</v>
      </c>
      <c r="G9126" s="285" t="s">
        <v>5204</v>
      </c>
      <c r="H9126" s="278">
        <f t="shared" si="298"/>
        <v>2</v>
      </c>
      <c r="I9126" s="251" t="s">
        <v>1354</v>
      </c>
      <c r="J9126" s="285" t="s">
        <v>6813</v>
      </c>
      <c r="K9126" s="278" t="str">
        <f t="shared" si="299"/>
        <v>LBN002Fatalities in all crises</v>
      </c>
      <c r="L9126" s="286">
        <v>43742</v>
      </c>
      <c r="M9126" s="286" t="s">
        <v>3248</v>
      </c>
    </row>
    <row r="9127" spans="1:13" s="269" customFormat="1" ht="15.5" hidden="1" thickTop="1" thickBot="1" x14ac:dyDescent="0.4">
      <c r="A9127" s="287" t="s">
        <v>2966</v>
      </c>
      <c r="B9127" s="288" t="str">
        <f>VLOOKUP(A9127,Lists!B:C,2,FALSE)</f>
        <v>LBN002</v>
      </c>
      <c r="C9127" s="288" t="str">
        <f>VLOOKUP(A9127,Lists!B:D,3,FALSE)</f>
        <v>LBN</v>
      </c>
      <c r="D9127" s="289" t="s">
        <v>5029</v>
      </c>
      <c r="E9127" s="289">
        <v>0</v>
      </c>
      <c r="F9127" s="289" t="s">
        <v>6808</v>
      </c>
      <c r="G9127" s="289" t="s">
        <v>5204</v>
      </c>
      <c r="H9127" s="278">
        <f t="shared" si="298"/>
        <v>2</v>
      </c>
      <c r="I9127" s="252" t="s">
        <v>1354</v>
      </c>
      <c r="J9127" s="289" t="s">
        <v>6813</v>
      </c>
      <c r="K9127" s="278" t="str">
        <f t="shared" si="299"/>
        <v>LBN002Fatalities reported</v>
      </c>
      <c r="L9127" s="290">
        <v>43742</v>
      </c>
      <c r="M9127" s="290" t="s">
        <v>3248</v>
      </c>
    </row>
    <row r="9128" spans="1:13" s="269" customFormat="1" ht="15.5" hidden="1" thickTop="1" thickBot="1" x14ac:dyDescent="0.4">
      <c r="A9128" s="283" t="s">
        <v>1269</v>
      </c>
      <c r="B9128" s="284" t="str">
        <f>VLOOKUP(A9128,Lists!B:C,2,FALSE)</f>
        <v>EGY002</v>
      </c>
      <c r="C9128" s="284" t="str">
        <f>VLOOKUP(A9128,Lists!B:D,3,FALSE)</f>
        <v>EGY</v>
      </c>
      <c r="D9128" s="285" t="s">
        <v>533</v>
      </c>
      <c r="E9128" s="285">
        <v>130371</v>
      </c>
      <c r="F9128" s="285" t="s">
        <v>6611</v>
      </c>
      <c r="G9128" s="285" t="s">
        <v>5204</v>
      </c>
      <c r="H9128" s="278">
        <f t="shared" si="298"/>
        <v>2</v>
      </c>
      <c r="I9128" s="251" t="s">
        <v>7168</v>
      </c>
      <c r="J9128" s="285" t="s">
        <v>7182</v>
      </c>
      <c r="K9128" s="278" t="str">
        <f t="shared" si="299"/>
        <v>EGY002People affected</v>
      </c>
      <c r="L9128" s="286">
        <v>43742</v>
      </c>
      <c r="M9128" s="286" t="s">
        <v>3248</v>
      </c>
    </row>
    <row r="9129" spans="1:13" s="269" customFormat="1" ht="15.5" thickTop="1" thickBot="1" x14ac:dyDescent="0.4">
      <c r="A9129" s="287" t="s">
        <v>1269</v>
      </c>
      <c r="B9129" s="288" t="str">
        <f>VLOOKUP(A9129,Lists!B:C,2,FALSE)</f>
        <v>EGY002</v>
      </c>
      <c r="C9129" s="288" t="str">
        <f>VLOOKUP(A9129,Lists!B:D,3,FALSE)</f>
        <v>EGY</v>
      </c>
      <c r="D9129" s="289" t="s">
        <v>666</v>
      </c>
      <c r="E9129" s="289">
        <v>130371</v>
      </c>
      <c r="F9129" s="289" t="s">
        <v>6611</v>
      </c>
      <c r="G9129" s="289" t="s">
        <v>5204</v>
      </c>
      <c r="H9129" s="278">
        <f t="shared" si="298"/>
        <v>2</v>
      </c>
      <c r="I9129" s="252" t="s">
        <v>7168</v>
      </c>
      <c r="J9129" s="289" t="s">
        <v>7182</v>
      </c>
      <c r="K9129" s="278" t="str">
        <f t="shared" si="299"/>
        <v>EGY002People displaced</v>
      </c>
      <c r="L9129" s="290">
        <v>43742</v>
      </c>
      <c r="M9129" s="290" t="s">
        <v>3248</v>
      </c>
    </row>
    <row r="9130" spans="1:13" s="269" customFormat="1" ht="15.5" hidden="1" thickTop="1" thickBot="1" x14ac:dyDescent="0.4">
      <c r="A9130" s="283" t="s">
        <v>1269</v>
      </c>
      <c r="B9130" s="284" t="str">
        <f>VLOOKUP(A9130,Lists!B:C,2,FALSE)</f>
        <v>EGY002</v>
      </c>
      <c r="C9130" s="284" t="str">
        <f>VLOOKUP(A9130,Lists!B:D,3,FALSE)</f>
        <v>EGY</v>
      </c>
      <c r="D9130" s="285" t="s">
        <v>5115</v>
      </c>
      <c r="E9130" s="285">
        <v>0</v>
      </c>
      <c r="F9130" s="285" t="s">
        <v>7139</v>
      </c>
      <c r="G9130" s="285" t="s">
        <v>5204</v>
      </c>
      <c r="H9130" s="278">
        <f t="shared" si="298"/>
        <v>2</v>
      </c>
      <c r="I9130" s="251" t="s">
        <v>1354</v>
      </c>
      <c r="J9130" s="285" t="s">
        <v>7183</v>
      </c>
      <c r="K9130" s="278" t="str">
        <f t="shared" si="299"/>
        <v>EGY002Fatalities in all crises</v>
      </c>
      <c r="L9130" s="286">
        <v>43742</v>
      </c>
      <c r="M9130" s="286" t="s">
        <v>3248</v>
      </c>
    </row>
    <row r="9131" spans="1:13" s="269" customFormat="1" ht="15.5" hidden="1" thickTop="1" thickBot="1" x14ac:dyDescent="0.4">
      <c r="A9131" s="287" t="s">
        <v>1269</v>
      </c>
      <c r="B9131" s="288" t="str">
        <f>VLOOKUP(A9131,Lists!B:C,2,FALSE)</f>
        <v>EGY002</v>
      </c>
      <c r="C9131" s="288" t="str">
        <f>VLOOKUP(A9131,Lists!B:D,3,FALSE)</f>
        <v>EGY</v>
      </c>
      <c r="D9131" s="289" t="s">
        <v>5029</v>
      </c>
      <c r="E9131" s="289">
        <v>0</v>
      </c>
      <c r="F9131" s="289" t="s">
        <v>7139</v>
      </c>
      <c r="G9131" s="289" t="s">
        <v>5204</v>
      </c>
      <c r="H9131" s="278">
        <f t="shared" si="298"/>
        <v>2</v>
      </c>
      <c r="I9131" s="252" t="s">
        <v>1354</v>
      </c>
      <c r="J9131" s="289" t="s">
        <v>7184</v>
      </c>
      <c r="K9131" s="278" t="str">
        <f t="shared" si="299"/>
        <v>EGY002Fatalities reported</v>
      </c>
      <c r="L9131" s="290">
        <v>43742</v>
      </c>
      <c r="M9131" s="290" t="s">
        <v>3248</v>
      </c>
    </row>
    <row r="9132" spans="1:13" s="269" customFormat="1" ht="15.5" hidden="1" thickTop="1" thickBot="1" x14ac:dyDescent="0.4">
      <c r="A9132" s="283" t="s">
        <v>1269</v>
      </c>
      <c r="B9132" s="284" t="str">
        <f>VLOOKUP(A9132,Lists!B:C,2,FALSE)</f>
        <v>EGY002</v>
      </c>
      <c r="C9132" s="284" t="str">
        <f>VLOOKUP(A9132,Lists!B:D,3,FALSE)</f>
        <v>EGY</v>
      </c>
      <c r="D9132" s="285" t="s">
        <v>752</v>
      </c>
      <c r="E9132" s="285">
        <v>70400</v>
      </c>
      <c r="F9132" s="285" t="s">
        <v>7140</v>
      </c>
      <c r="G9132" s="285" t="s">
        <v>7164</v>
      </c>
      <c r="H9132" s="278">
        <f t="shared" si="298"/>
        <v>3</v>
      </c>
      <c r="I9132" s="251" t="s">
        <v>7169</v>
      </c>
      <c r="J9132" s="285" t="s">
        <v>3889</v>
      </c>
      <c r="K9132" s="278" t="str">
        <f t="shared" si="299"/>
        <v>EGY002People in Need</v>
      </c>
      <c r="L9132" s="286">
        <v>43742</v>
      </c>
      <c r="M9132" s="286" t="s">
        <v>3248</v>
      </c>
    </row>
    <row r="9133" spans="1:13" s="269" customFormat="1" ht="15.5" hidden="1" thickTop="1" thickBot="1" x14ac:dyDescent="0.4">
      <c r="A9133" s="287" t="s">
        <v>1269</v>
      </c>
      <c r="B9133" s="288" t="str">
        <f>VLOOKUP(A9133,Lists!B:C,2,FALSE)</f>
        <v>EGY002</v>
      </c>
      <c r="C9133" s="288" t="str">
        <f>VLOOKUP(A9133,Lists!B:D,3,FALSE)</f>
        <v>EGY</v>
      </c>
      <c r="D9133" s="289" t="s">
        <v>5110</v>
      </c>
      <c r="E9133" s="289">
        <v>18591629</v>
      </c>
      <c r="F9133" s="289" t="s">
        <v>7141</v>
      </c>
      <c r="G9133" s="289" t="s">
        <v>5204</v>
      </c>
      <c r="H9133" s="278">
        <f t="shared" si="298"/>
        <v>2</v>
      </c>
      <c r="I9133" s="252" t="s">
        <v>7170</v>
      </c>
      <c r="J9133" s="289" t="s">
        <v>3890</v>
      </c>
      <c r="K9133" s="278" t="str">
        <f t="shared" si="299"/>
        <v>EGY002Minimal humanitarian conditions - Level 1</v>
      </c>
      <c r="L9133" s="290">
        <v>43742</v>
      </c>
      <c r="M9133" s="290" t="s">
        <v>3248</v>
      </c>
    </row>
    <row r="9134" spans="1:13" s="269" customFormat="1" ht="15.5" hidden="1" thickTop="1" thickBot="1" x14ac:dyDescent="0.4">
      <c r="A9134" s="283" t="s">
        <v>1269</v>
      </c>
      <c r="B9134" s="284" t="str">
        <f>VLOOKUP(A9134,Lists!B:C,2,FALSE)</f>
        <v>EGY002</v>
      </c>
      <c r="C9134" s="284" t="str">
        <f>VLOOKUP(A9134,Lists!B:D,3,FALSE)</f>
        <v>EGY</v>
      </c>
      <c r="D9134" s="285" t="s">
        <v>5111</v>
      </c>
      <c r="E9134" s="285">
        <v>59970</v>
      </c>
      <c r="F9134" s="285" t="s">
        <v>7140</v>
      </c>
      <c r="G9134" s="285" t="s">
        <v>5204</v>
      </c>
      <c r="H9134" s="278">
        <f t="shared" si="298"/>
        <v>2</v>
      </c>
      <c r="I9134" s="251" t="s">
        <v>7169</v>
      </c>
      <c r="J9134" s="285" t="s">
        <v>3891</v>
      </c>
      <c r="K9134" s="278" t="str">
        <f t="shared" si="299"/>
        <v>EGY002Stressed humanitarian conditions - Level 2</v>
      </c>
      <c r="L9134" s="286">
        <v>43742</v>
      </c>
      <c r="M9134" s="286" t="s">
        <v>3248</v>
      </c>
    </row>
    <row r="9135" spans="1:13" s="269" customFormat="1" ht="15.5" hidden="1" thickTop="1" thickBot="1" x14ac:dyDescent="0.4">
      <c r="A9135" s="287" t="s">
        <v>1269</v>
      </c>
      <c r="B9135" s="288" t="str">
        <f>VLOOKUP(A9135,Lists!B:C,2,FALSE)</f>
        <v>EGY002</v>
      </c>
      <c r="C9135" s="288" t="str">
        <f>VLOOKUP(A9135,Lists!B:D,3,FALSE)</f>
        <v>EGY</v>
      </c>
      <c r="D9135" s="289" t="s">
        <v>5112</v>
      </c>
      <c r="E9135" s="289">
        <v>70400</v>
      </c>
      <c r="F9135" s="289" t="s">
        <v>7140</v>
      </c>
      <c r="G9135" s="289" t="s">
        <v>7164</v>
      </c>
      <c r="H9135" s="278">
        <f t="shared" ref="H9135:H9166" si="300">IF(G9135="x","x",IF(G9135="Low",3,IF(G9135="Medium",2,IF(G9135="High",1,FALSE))))</f>
        <v>3</v>
      </c>
      <c r="I9135" s="252" t="s">
        <v>7169</v>
      </c>
      <c r="J9135" s="289" t="s">
        <v>3889</v>
      </c>
      <c r="K9135" s="278" t="str">
        <f t="shared" si="299"/>
        <v>EGY002Moderate humanitarian conditions - Level 3</v>
      </c>
      <c r="L9135" s="290">
        <v>43742</v>
      </c>
      <c r="M9135" s="290" t="s">
        <v>3248</v>
      </c>
    </row>
    <row r="9136" spans="1:13" s="269" customFormat="1" ht="15.5" hidden="1" thickTop="1" thickBot="1" x14ac:dyDescent="0.4">
      <c r="A9136" s="283" t="s">
        <v>1230</v>
      </c>
      <c r="B9136" s="284" t="str">
        <f>VLOOKUP(A9136,Lists!B:C,2,FALSE)</f>
        <v>PSE002</v>
      </c>
      <c r="C9136" s="284" t="str">
        <f>VLOOKUP(A9136,Lists!B:D,3,FALSE)</f>
        <v>PSE</v>
      </c>
      <c r="D9136" s="285" t="s">
        <v>5115</v>
      </c>
      <c r="E9136" s="285">
        <v>79</v>
      </c>
      <c r="F9136" s="285" t="s">
        <v>7142</v>
      </c>
      <c r="G9136" s="285" t="s">
        <v>5204</v>
      </c>
      <c r="H9136" s="278">
        <f t="shared" si="300"/>
        <v>2</v>
      </c>
      <c r="I9136" s="251" t="s">
        <v>5543</v>
      </c>
      <c r="J9136" s="285" t="s">
        <v>7185</v>
      </c>
      <c r="K9136" s="278" t="str">
        <f t="shared" si="299"/>
        <v>PSE002Fatalities in all crises</v>
      </c>
      <c r="L9136" s="286">
        <v>43742</v>
      </c>
      <c r="M9136" s="286" t="s">
        <v>3248</v>
      </c>
    </row>
    <row r="9137" spans="1:13" s="269" customFormat="1" ht="15.5" hidden="1" thickTop="1" thickBot="1" x14ac:dyDescent="0.4">
      <c r="A9137" s="287" t="s">
        <v>1230</v>
      </c>
      <c r="B9137" s="288" t="str">
        <f>VLOOKUP(A9137,Lists!B:C,2,FALSE)</f>
        <v>PSE002</v>
      </c>
      <c r="C9137" s="288" t="str">
        <f>VLOOKUP(A9137,Lists!B:D,3,FALSE)</f>
        <v>PSE</v>
      </c>
      <c r="D9137" s="289" t="s">
        <v>5029</v>
      </c>
      <c r="E9137" s="289">
        <v>79</v>
      </c>
      <c r="F9137" s="289" t="s">
        <v>7142</v>
      </c>
      <c r="G9137" s="289" t="s">
        <v>5204</v>
      </c>
      <c r="H9137" s="278">
        <f t="shared" si="300"/>
        <v>2</v>
      </c>
      <c r="I9137" s="252" t="s">
        <v>5543</v>
      </c>
      <c r="J9137" s="289" t="s">
        <v>7186</v>
      </c>
      <c r="K9137" s="278" t="str">
        <f t="shared" si="299"/>
        <v>PSE002Fatalities reported</v>
      </c>
      <c r="L9137" s="290">
        <v>43742</v>
      </c>
      <c r="M9137" s="290" t="s">
        <v>3248</v>
      </c>
    </row>
    <row r="9138" spans="1:13" s="269" customFormat="1" ht="15.5" hidden="1" thickTop="1" thickBot="1" x14ac:dyDescent="0.4">
      <c r="A9138" s="283" t="s">
        <v>1230</v>
      </c>
      <c r="B9138" s="284" t="str">
        <f>VLOOKUP(A9138,Lists!B:C,2,FALSE)</f>
        <v>PSE002</v>
      </c>
      <c r="C9138" s="284" t="str">
        <f>VLOOKUP(A9138,Lists!B:D,3,FALSE)</f>
        <v>PSE</v>
      </c>
      <c r="D9138" s="285" t="s">
        <v>5027</v>
      </c>
      <c r="E9138" s="285">
        <v>7875</v>
      </c>
      <c r="F9138" s="285" t="s">
        <v>7142</v>
      </c>
      <c r="G9138" s="285" t="s">
        <v>5204</v>
      </c>
      <c r="H9138" s="278">
        <f t="shared" si="300"/>
        <v>2</v>
      </c>
      <c r="I9138" s="251" t="s">
        <v>5543</v>
      </c>
      <c r="J9138" s="285" t="s">
        <v>7186</v>
      </c>
      <c r="K9138" s="278" t="str">
        <f t="shared" si="299"/>
        <v>PSE002Injuries reported</v>
      </c>
      <c r="L9138" s="286">
        <v>43742</v>
      </c>
      <c r="M9138" s="286" t="s">
        <v>3248</v>
      </c>
    </row>
    <row r="9139" spans="1:13" s="269" customFormat="1" ht="15.5" hidden="1" thickTop="1" thickBot="1" x14ac:dyDescent="0.4">
      <c r="A9139" s="287" t="s">
        <v>1229</v>
      </c>
      <c r="B9139" s="288" t="str">
        <f>VLOOKUP(A9139,Lists!B:C,2,FALSE)</f>
        <v>TUR004</v>
      </c>
      <c r="C9139" s="288" t="str">
        <f>VLOOKUP(A9139,Lists!B:D,3,FALSE)</f>
        <v>TUR</v>
      </c>
      <c r="D9139" s="289" t="s">
        <v>5115</v>
      </c>
      <c r="E9139" s="289">
        <v>718</v>
      </c>
      <c r="F9139" s="289" t="s">
        <v>7143</v>
      </c>
      <c r="G9139" s="289" t="s">
        <v>5204</v>
      </c>
      <c r="H9139" s="278">
        <f t="shared" si="300"/>
        <v>2</v>
      </c>
      <c r="I9139" s="252" t="s">
        <v>2597</v>
      </c>
      <c r="J9139" s="289" t="s">
        <v>7187</v>
      </c>
      <c r="K9139" s="278" t="str">
        <f t="shared" si="299"/>
        <v>TUR004Fatalities in all crises</v>
      </c>
      <c r="L9139" s="290">
        <v>43742</v>
      </c>
      <c r="M9139" s="290" t="s">
        <v>3248</v>
      </c>
    </row>
    <row r="9140" spans="1:13" s="269" customFormat="1" ht="15.5" hidden="1" thickTop="1" thickBot="1" x14ac:dyDescent="0.4">
      <c r="A9140" s="283" t="s">
        <v>1229</v>
      </c>
      <c r="B9140" s="284" t="str">
        <f>VLOOKUP(A9140,Lists!B:C,2,FALSE)</f>
        <v>TUR004</v>
      </c>
      <c r="C9140" s="284" t="str">
        <f>VLOOKUP(A9140,Lists!B:D,3,FALSE)</f>
        <v>TUR</v>
      </c>
      <c r="D9140" s="285" t="s">
        <v>5029</v>
      </c>
      <c r="E9140" s="285">
        <v>620</v>
      </c>
      <c r="F9140" s="285" t="s">
        <v>7144</v>
      </c>
      <c r="G9140" s="285" t="s">
        <v>5204</v>
      </c>
      <c r="H9140" s="278">
        <f t="shared" si="300"/>
        <v>2</v>
      </c>
      <c r="I9140" s="251" t="s">
        <v>1786</v>
      </c>
      <c r="J9140" s="285" t="s">
        <v>7188</v>
      </c>
      <c r="K9140" s="278" t="str">
        <f t="shared" si="299"/>
        <v>TUR004Fatalities reported</v>
      </c>
      <c r="L9140" s="286">
        <v>43742</v>
      </c>
      <c r="M9140" s="286" t="s">
        <v>3248</v>
      </c>
    </row>
    <row r="9141" spans="1:13" s="269" customFormat="1" ht="15.5" hidden="1" thickTop="1" thickBot="1" x14ac:dyDescent="0.4">
      <c r="A9141" s="287" t="s">
        <v>1228</v>
      </c>
      <c r="B9141" s="288" t="str">
        <f>VLOOKUP(A9141,Lists!B:C,2,FALSE)</f>
        <v>TUR003</v>
      </c>
      <c r="C9141" s="288" t="str">
        <f>VLOOKUP(A9141,Lists!B:D,3,FALSE)</f>
        <v>TUR</v>
      </c>
      <c r="D9141" s="289" t="s">
        <v>5115</v>
      </c>
      <c r="E9141" s="289">
        <v>718</v>
      </c>
      <c r="F9141" s="289" t="s">
        <v>7143</v>
      </c>
      <c r="G9141" s="289" t="s">
        <v>5204</v>
      </c>
      <c r="H9141" s="278">
        <f t="shared" si="300"/>
        <v>2</v>
      </c>
      <c r="I9141" s="252" t="s">
        <v>2597</v>
      </c>
      <c r="J9141" s="289" t="s">
        <v>7187</v>
      </c>
      <c r="K9141" s="278" t="str">
        <f t="shared" si="299"/>
        <v>TUR003Fatalities in all crises</v>
      </c>
      <c r="L9141" s="290">
        <v>43742</v>
      </c>
      <c r="M9141" s="290" t="s">
        <v>3248</v>
      </c>
    </row>
    <row r="9142" spans="1:13" s="269" customFormat="1" ht="15.5" hidden="1" thickTop="1" thickBot="1" x14ac:dyDescent="0.4">
      <c r="A9142" s="283" t="s">
        <v>1228</v>
      </c>
      <c r="B9142" s="284" t="str">
        <f>VLOOKUP(A9142,Lists!B:C,2,FALSE)</f>
        <v>TUR003</v>
      </c>
      <c r="C9142" s="284" t="str">
        <f>VLOOKUP(A9142,Lists!B:D,3,FALSE)</f>
        <v>TUR</v>
      </c>
      <c r="D9142" s="285" t="s">
        <v>5029</v>
      </c>
      <c r="E9142" s="285">
        <v>98</v>
      </c>
      <c r="F9142" s="285" t="s">
        <v>7145</v>
      </c>
      <c r="G9142" s="285" t="s">
        <v>5204</v>
      </c>
      <c r="H9142" s="278">
        <f t="shared" si="300"/>
        <v>2</v>
      </c>
      <c r="I9142" s="251" t="s">
        <v>2611</v>
      </c>
      <c r="J9142" s="285" t="s">
        <v>7189</v>
      </c>
      <c r="K9142" s="278" t="str">
        <f t="shared" si="299"/>
        <v>TUR003Fatalities reported</v>
      </c>
      <c r="L9142" s="286">
        <v>43742</v>
      </c>
      <c r="M9142" s="286" t="s">
        <v>3248</v>
      </c>
    </row>
    <row r="9143" spans="1:13" s="269" customFormat="1" ht="15.5" hidden="1" thickTop="1" thickBot="1" x14ac:dyDescent="0.4">
      <c r="A9143" s="287" t="s">
        <v>1228</v>
      </c>
      <c r="B9143" s="288" t="str">
        <f>VLOOKUP(A9143,Lists!B:C,2,FALSE)</f>
        <v>TUR003</v>
      </c>
      <c r="C9143" s="288" t="str">
        <f>VLOOKUP(A9143,Lists!B:D,3,FALSE)</f>
        <v>TUR</v>
      </c>
      <c r="D9143" s="289" t="s">
        <v>533</v>
      </c>
      <c r="E9143" s="289">
        <v>4053835</v>
      </c>
      <c r="F9143" s="289" t="s">
        <v>7146</v>
      </c>
      <c r="G9143" s="289" t="s">
        <v>5204</v>
      </c>
      <c r="H9143" s="278">
        <f t="shared" si="300"/>
        <v>2</v>
      </c>
      <c r="I9143" s="252" t="s">
        <v>7171</v>
      </c>
      <c r="J9143" s="289" t="s">
        <v>7190</v>
      </c>
      <c r="K9143" s="278" t="str">
        <f t="shared" si="299"/>
        <v>TUR003People affected</v>
      </c>
      <c r="L9143" s="290">
        <v>43742</v>
      </c>
      <c r="M9143" s="290" t="s">
        <v>3248</v>
      </c>
    </row>
    <row r="9144" spans="1:13" s="269" customFormat="1" ht="15.5" thickTop="1" thickBot="1" x14ac:dyDescent="0.4">
      <c r="A9144" s="283" t="s">
        <v>1228</v>
      </c>
      <c r="B9144" s="284" t="str">
        <f>VLOOKUP(A9144,Lists!B:C,2,FALSE)</f>
        <v>TUR003</v>
      </c>
      <c r="C9144" s="284" t="str">
        <f>VLOOKUP(A9144,Lists!B:D,3,FALSE)</f>
        <v>TUR</v>
      </c>
      <c r="D9144" s="285" t="s">
        <v>666</v>
      </c>
      <c r="E9144" s="285">
        <v>4053835</v>
      </c>
      <c r="F9144" s="285" t="s">
        <v>7147</v>
      </c>
      <c r="G9144" s="285" t="s">
        <v>5204</v>
      </c>
      <c r="H9144" s="278">
        <f t="shared" si="300"/>
        <v>2</v>
      </c>
      <c r="I9144" s="251" t="s">
        <v>7171</v>
      </c>
      <c r="J9144" s="285" t="s">
        <v>2610</v>
      </c>
      <c r="K9144" s="278" t="str">
        <f t="shared" si="299"/>
        <v>TUR003People displaced</v>
      </c>
      <c r="L9144" s="286">
        <v>43742</v>
      </c>
      <c r="M9144" s="286" t="s">
        <v>3248</v>
      </c>
    </row>
    <row r="9145" spans="1:13" s="269" customFormat="1" ht="15.5" hidden="1" thickTop="1" thickBot="1" x14ac:dyDescent="0.4">
      <c r="A9145" s="287" t="s">
        <v>1228</v>
      </c>
      <c r="B9145" s="288" t="str">
        <f>VLOOKUP(A9145,Lists!B:C,2,FALSE)</f>
        <v>TUR003</v>
      </c>
      <c r="C9145" s="288" t="str">
        <f>VLOOKUP(A9145,Lists!B:D,3,FALSE)</f>
        <v>TUR</v>
      </c>
      <c r="D9145" s="289" t="s">
        <v>752</v>
      </c>
      <c r="E9145" s="289">
        <v>2733558</v>
      </c>
      <c r="F9145" s="289" t="s">
        <v>7148</v>
      </c>
      <c r="G9145" s="289" t="s">
        <v>7164</v>
      </c>
      <c r="H9145" s="278">
        <f t="shared" si="300"/>
        <v>3</v>
      </c>
      <c r="I9145" s="252" t="s">
        <v>7171</v>
      </c>
      <c r="J9145" s="289" t="s">
        <v>4189</v>
      </c>
      <c r="K9145" s="278" t="str">
        <f t="shared" si="299"/>
        <v>TUR003People in Need</v>
      </c>
      <c r="L9145" s="290">
        <v>43742</v>
      </c>
      <c r="M9145" s="290" t="s">
        <v>3248</v>
      </c>
    </row>
    <row r="9146" spans="1:13" s="269" customFormat="1" ht="15.5" hidden="1" thickTop="1" thickBot="1" x14ac:dyDescent="0.4">
      <c r="A9146" s="283" t="s">
        <v>1228</v>
      </c>
      <c r="B9146" s="284" t="str">
        <f>VLOOKUP(A9146,Lists!B:C,2,FALSE)</f>
        <v>TUR003</v>
      </c>
      <c r="C9146" s="284" t="str">
        <f>VLOOKUP(A9146,Lists!B:D,3,FALSE)</f>
        <v>TUR</v>
      </c>
      <c r="D9146" s="285" t="s">
        <v>5110</v>
      </c>
      <c r="E9146" s="285">
        <v>33571932</v>
      </c>
      <c r="F9146" s="285" t="s">
        <v>7149</v>
      </c>
      <c r="G9146" s="285" t="s">
        <v>5204</v>
      </c>
      <c r="H9146" s="278">
        <f t="shared" si="300"/>
        <v>2</v>
      </c>
      <c r="I9146" s="251" t="s">
        <v>2578</v>
      </c>
      <c r="J9146" s="285" t="s">
        <v>4190</v>
      </c>
      <c r="K9146" s="278" t="str">
        <f t="shared" si="299"/>
        <v>TUR003Minimal humanitarian conditions - Level 1</v>
      </c>
      <c r="L9146" s="286">
        <v>43742</v>
      </c>
      <c r="M9146" s="286" t="s">
        <v>3248</v>
      </c>
    </row>
    <row r="9147" spans="1:13" s="269" customFormat="1" ht="15.5" hidden="1" thickTop="1" thickBot="1" x14ac:dyDescent="0.4">
      <c r="A9147" s="287" t="s">
        <v>1228</v>
      </c>
      <c r="B9147" s="288" t="str">
        <f>VLOOKUP(A9147,Lists!B:C,2,FALSE)</f>
        <v>TUR003</v>
      </c>
      <c r="C9147" s="288" t="str">
        <f>VLOOKUP(A9147,Lists!B:D,3,FALSE)</f>
        <v>TUR</v>
      </c>
      <c r="D9147" s="289" t="s">
        <v>5111</v>
      </c>
      <c r="E9147" s="289">
        <v>1320276</v>
      </c>
      <c r="F9147" s="289" t="s">
        <v>7150</v>
      </c>
      <c r="G9147" s="289" t="s">
        <v>5204</v>
      </c>
      <c r="H9147" s="278">
        <f t="shared" si="300"/>
        <v>2</v>
      </c>
      <c r="I9147" s="252" t="s">
        <v>7172</v>
      </c>
      <c r="J9147" s="289" t="s">
        <v>4181</v>
      </c>
      <c r="K9147" s="278" t="str">
        <f t="shared" si="299"/>
        <v>TUR003Stressed humanitarian conditions - Level 2</v>
      </c>
      <c r="L9147" s="290">
        <v>43742</v>
      </c>
      <c r="M9147" s="290" t="s">
        <v>3248</v>
      </c>
    </row>
    <row r="9148" spans="1:13" s="269" customFormat="1" ht="15.5" hidden="1" thickTop="1" thickBot="1" x14ac:dyDescent="0.4">
      <c r="A9148" s="283" t="s">
        <v>1228</v>
      </c>
      <c r="B9148" s="284" t="str">
        <f>VLOOKUP(A9148,Lists!B:C,2,FALSE)</f>
        <v>TUR003</v>
      </c>
      <c r="C9148" s="284" t="str">
        <f>VLOOKUP(A9148,Lists!B:D,3,FALSE)</f>
        <v>TUR</v>
      </c>
      <c r="D9148" s="285" t="s">
        <v>5112</v>
      </c>
      <c r="E9148" s="285">
        <v>1672350</v>
      </c>
      <c r="F9148" s="285" t="s">
        <v>7151</v>
      </c>
      <c r="G9148" s="285" t="s">
        <v>7164</v>
      </c>
      <c r="H9148" s="278">
        <f t="shared" si="300"/>
        <v>3</v>
      </c>
      <c r="I9148" s="251" t="s">
        <v>7173</v>
      </c>
      <c r="J9148" s="285" t="s">
        <v>4182</v>
      </c>
      <c r="K9148" s="278" t="str">
        <f t="shared" ref="K9148:K9179" si="301">B9148&amp;""&amp;D9148</f>
        <v>TUR003Moderate humanitarian conditions - Level 3</v>
      </c>
      <c r="L9148" s="286">
        <v>43742</v>
      </c>
      <c r="M9148" s="286" t="s">
        <v>3248</v>
      </c>
    </row>
    <row r="9149" spans="1:13" s="269" customFormat="1" ht="15.5" hidden="1" thickTop="1" thickBot="1" x14ac:dyDescent="0.4">
      <c r="A9149" s="287" t="s">
        <v>1228</v>
      </c>
      <c r="B9149" s="288" t="str">
        <f>VLOOKUP(A9149,Lists!B:C,2,FALSE)</f>
        <v>TUR003</v>
      </c>
      <c r="C9149" s="288" t="str">
        <f>VLOOKUP(A9149,Lists!B:D,3,FALSE)</f>
        <v>TUR</v>
      </c>
      <c r="D9149" s="289" t="s">
        <v>5113</v>
      </c>
      <c r="E9149" s="289">
        <v>1061208</v>
      </c>
      <c r="F9149" s="289" t="s">
        <v>7152</v>
      </c>
      <c r="G9149" s="289" t="s">
        <v>7164</v>
      </c>
      <c r="H9149" s="278">
        <f t="shared" si="300"/>
        <v>3</v>
      </c>
      <c r="I9149" s="252" t="s">
        <v>7174</v>
      </c>
      <c r="J9149" s="289" t="s">
        <v>6150</v>
      </c>
      <c r="K9149" s="278" t="str">
        <f t="shared" si="301"/>
        <v>TUR003Severe humanitarian conditions - Level 4</v>
      </c>
      <c r="L9149" s="290">
        <v>43742</v>
      </c>
      <c r="M9149" s="290" t="s">
        <v>3248</v>
      </c>
    </row>
    <row r="9150" spans="1:13" s="269" customFormat="1" ht="15.5" hidden="1" thickTop="1" thickBot="1" x14ac:dyDescent="0.4">
      <c r="A9150" s="283" t="s">
        <v>1227</v>
      </c>
      <c r="B9150" s="284" t="str">
        <f>VLOOKUP(A9150,Lists!B:C,2,FALSE)</f>
        <v>TUR002</v>
      </c>
      <c r="C9150" s="284" t="str">
        <f>VLOOKUP(A9150,Lists!B:D,3,FALSE)</f>
        <v>TUR</v>
      </c>
      <c r="D9150" s="285" t="s">
        <v>5115</v>
      </c>
      <c r="E9150" s="285">
        <v>718</v>
      </c>
      <c r="F9150" s="285" t="s">
        <v>7143</v>
      </c>
      <c r="G9150" s="285" t="s">
        <v>5204</v>
      </c>
      <c r="H9150" s="278">
        <f t="shared" si="300"/>
        <v>2</v>
      </c>
      <c r="I9150" s="251" t="s">
        <v>2597</v>
      </c>
      <c r="J9150" s="285" t="s">
        <v>7187</v>
      </c>
      <c r="K9150" s="278" t="str">
        <f t="shared" si="301"/>
        <v>TUR002Fatalities in all crises</v>
      </c>
      <c r="L9150" s="286">
        <v>43742</v>
      </c>
      <c r="M9150" s="286" t="s">
        <v>3248</v>
      </c>
    </row>
    <row r="9151" spans="1:13" s="269" customFormat="1" ht="15.5" hidden="1" thickTop="1" thickBot="1" x14ac:dyDescent="0.4">
      <c r="A9151" s="287" t="s">
        <v>1227</v>
      </c>
      <c r="B9151" s="288" t="str">
        <f>VLOOKUP(A9151,Lists!B:C,2,FALSE)</f>
        <v>TUR002</v>
      </c>
      <c r="C9151" s="288" t="str">
        <f>VLOOKUP(A9151,Lists!B:D,3,FALSE)</f>
        <v>TUR</v>
      </c>
      <c r="D9151" s="289" t="s">
        <v>533</v>
      </c>
      <c r="E9151" s="289">
        <v>3667435</v>
      </c>
      <c r="F9151" s="289" t="s">
        <v>7153</v>
      </c>
      <c r="G9151" s="289" t="s">
        <v>5204</v>
      </c>
      <c r="H9151" s="278">
        <f t="shared" si="300"/>
        <v>2</v>
      </c>
      <c r="I9151" s="252" t="s">
        <v>2592</v>
      </c>
      <c r="J9151" s="289" t="s">
        <v>6152</v>
      </c>
      <c r="K9151" s="278" t="str">
        <f t="shared" si="301"/>
        <v>TUR002People affected</v>
      </c>
      <c r="L9151" s="290">
        <v>43742</v>
      </c>
      <c r="M9151" s="290" t="s">
        <v>3248</v>
      </c>
    </row>
    <row r="9152" spans="1:13" s="269" customFormat="1" ht="15.5" thickTop="1" thickBot="1" x14ac:dyDescent="0.4">
      <c r="A9152" s="283" t="s">
        <v>1227</v>
      </c>
      <c r="B9152" s="284" t="str">
        <f>VLOOKUP(A9152,Lists!B:C,2,FALSE)</f>
        <v>TUR002</v>
      </c>
      <c r="C9152" s="284" t="str">
        <f>VLOOKUP(A9152,Lists!B:D,3,FALSE)</f>
        <v>TUR</v>
      </c>
      <c r="D9152" s="285" t="s">
        <v>666</v>
      </c>
      <c r="E9152" s="285">
        <v>3667435</v>
      </c>
      <c r="F9152" s="285" t="s">
        <v>7153</v>
      </c>
      <c r="G9152" s="285" t="s">
        <v>5204</v>
      </c>
      <c r="H9152" s="278">
        <f t="shared" si="300"/>
        <v>2</v>
      </c>
      <c r="I9152" s="251" t="s">
        <v>2592</v>
      </c>
      <c r="J9152" s="285" t="s">
        <v>2594</v>
      </c>
      <c r="K9152" s="278" t="str">
        <f t="shared" si="301"/>
        <v>TUR002People displaced</v>
      </c>
      <c r="L9152" s="286">
        <v>43742</v>
      </c>
      <c r="M9152" s="286" t="s">
        <v>3248</v>
      </c>
    </row>
    <row r="9153" spans="1:13" s="269" customFormat="1" ht="15.5" hidden="1" thickTop="1" thickBot="1" x14ac:dyDescent="0.4">
      <c r="A9153" s="287" t="s">
        <v>1227</v>
      </c>
      <c r="B9153" s="288" t="str">
        <f>VLOOKUP(A9153,Lists!B:C,2,FALSE)</f>
        <v>TUR002</v>
      </c>
      <c r="C9153" s="288" t="str">
        <f>VLOOKUP(A9153,Lists!B:D,3,FALSE)</f>
        <v>TUR</v>
      </c>
      <c r="D9153" s="289" t="s">
        <v>752</v>
      </c>
      <c r="E9153" s="289">
        <v>2347158</v>
      </c>
      <c r="F9153" s="289" t="s">
        <v>7154</v>
      </c>
      <c r="G9153" s="289" t="s">
        <v>7164</v>
      </c>
      <c r="H9153" s="278">
        <f t="shared" si="300"/>
        <v>3</v>
      </c>
      <c r="I9153" s="252" t="s">
        <v>2584</v>
      </c>
      <c r="J9153" s="289" t="s">
        <v>4184</v>
      </c>
      <c r="K9153" s="278" t="str">
        <f t="shared" si="301"/>
        <v>TUR002People in Need</v>
      </c>
      <c r="L9153" s="290">
        <v>43742</v>
      </c>
      <c r="M9153" s="290" t="s">
        <v>3248</v>
      </c>
    </row>
    <row r="9154" spans="1:13" s="269" customFormat="1" ht="15.5" hidden="1" thickTop="1" thickBot="1" x14ac:dyDescent="0.4">
      <c r="A9154" s="283" t="s">
        <v>1227</v>
      </c>
      <c r="B9154" s="284" t="str">
        <f>VLOOKUP(A9154,Lists!B:C,2,FALSE)</f>
        <v>TUR002</v>
      </c>
      <c r="C9154" s="284" t="str">
        <f>VLOOKUP(A9154,Lists!B:D,3,FALSE)</f>
        <v>TUR</v>
      </c>
      <c r="D9154" s="285" t="s">
        <v>5110</v>
      </c>
      <c r="E9154" s="285">
        <v>32490094</v>
      </c>
      <c r="F9154" s="285" t="s">
        <v>2568</v>
      </c>
      <c r="G9154" s="285" t="s">
        <v>5204</v>
      </c>
      <c r="H9154" s="278">
        <f t="shared" si="300"/>
        <v>2</v>
      </c>
      <c r="I9154" s="251" t="s">
        <v>7175</v>
      </c>
      <c r="J9154" s="285" t="s">
        <v>4185</v>
      </c>
      <c r="K9154" s="278" t="str">
        <f t="shared" si="301"/>
        <v>TUR002Minimal humanitarian conditions - Level 1</v>
      </c>
      <c r="L9154" s="286">
        <v>43742</v>
      </c>
      <c r="M9154" s="286" t="s">
        <v>3248</v>
      </c>
    </row>
    <row r="9155" spans="1:13" s="269" customFormat="1" ht="15.5" hidden="1" thickTop="1" thickBot="1" x14ac:dyDescent="0.4">
      <c r="A9155" s="287" t="s">
        <v>1227</v>
      </c>
      <c r="B9155" s="288" t="str">
        <f>VLOOKUP(A9155,Lists!B:C,2,FALSE)</f>
        <v>TUR002</v>
      </c>
      <c r="C9155" s="288" t="str">
        <f>VLOOKUP(A9155,Lists!B:D,3,FALSE)</f>
        <v>TUR</v>
      </c>
      <c r="D9155" s="289" t="s">
        <v>5111</v>
      </c>
      <c r="E9155" s="289">
        <v>1320276</v>
      </c>
      <c r="F9155" s="289" t="s">
        <v>7154</v>
      </c>
      <c r="G9155" s="289" t="s">
        <v>7164</v>
      </c>
      <c r="H9155" s="278">
        <f t="shared" si="300"/>
        <v>3</v>
      </c>
      <c r="I9155" s="252" t="s">
        <v>7172</v>
      </c>
      <c r="J9155" s="289" t="s">
        <v>4186</v>
      </c>
      <c r="K9155" s="278" t="str">
        <f t="shared" si="301"/>
        <v>TUR002Stressed humanitarian conditions - Level 2</v>
      </c>
      <c r="L9155" s="290">
        <v>43742</v>
      </c>
      <c r="M9155" s="290" t="s">
        <v>3248</v>
      </c>
    </row>
    <row r="9156" spans="1:13" s="269" customFormat="1" ht="15.5" hidden="1" thickTop="1" thickBot="1" x14ac:dyDescent="0.4">
      <c r="A9156" s="283" t="s">
        <v>1227</v>
      </c>
      <c r="B9156" s="284" t="str">
        <f>VLOOKUP(A9156,Lists!B:C,2,FALSE)</f>
        <v>TUR002</v>
      </c>
      <c r="C9156" s="284" t="str">
        <f>VLOOKUP(A9156,Lists!B:D,3,FALSE)</f>
        <v>TUR</v>
      </c>
      <c r="D9156" s="285" t="s">
        <v>5112</v>
      </c>
      <c r="E9156" s="285">
        <v>1672350</v>
      </c>
      <c r="F9156" s="285" t="s">
        <v>7154</v>
      </c>
      <c r="G9156" s="285" t="s">
        <v>7164</v>
      </c>
      <c r="H9156" s="278">
        <f t="shared" si="300"/>
        <v>3</v>
      </c>
      <c r="I9156" s="251" t="s">
        <v>7172</v>
      </c>
      <c r="J9156" s="285" t="s">
        <v>4187</v>
      </c>
      <c r="K9156" s="278" t="str">
        <f t="shared" si="301"/>
        <v>TUR002Moderate humanitarian conditions - Level 3</v>
      </c>
      <c r="L9156" s="286">
        <v>43742</v>
      </c>
      <c r="M9156" s="286" t="s">
        <v>3248</v>
      </c>
    </row>
    <row r="9157" spans="1:13" s="269" customFormat="1" ht="15.5" hidden="1" thickTop="1" thickBot="1" x14ac:dyDescent="0.4">
      <c r="A9157" s="287" t="s">
        <v>1227</v>
      </c>
      <c r="B9157" s="288" t="str">
        <f>VLOOKUP(A9157,Lists!B:C,2,FALSE)</f>
        <v>TUR002</v>
      </c>
      <c r="C9157" s="288" t="str">
        <f>VLOOKUP(A9157,Lists!B:D,3,FALSE)</f>
        <v>TUR</v>
      </c>
      <c r="D9157" s="289" t="s">
        <v>5113</v>
      </c>
      <c r="E9157" s="289">
        <v>674808</v>
      </c>
      <c r="F9157" s="289" t="s">
        <v>7154</v>
      </c>
      <c r="G9157" s="289" t="s">
        <v>7164</v>
      </c>
      <c r="H9157" s="278">
        <f t="shared" si="300"/>
        <v>3</v>
      </c>
      <c r="I9157" s="252" t="s">
        <v>7173</v>
      </c>
      <c r="J9157" s="289" t="s">
        <v>4188</v>
      </c>
      <c r="K9157" s="278" t="str">
        <f t="shared" si="301"/>
        <v>TUR002Severe humanitarian conditions - Level 4</v>
      </c>
      <c r="L9157" s="290">
        <v>43742</v>
      </c>
      <c r="M9157" s="290" t="s">
        <v>3248</v>
      </c>
    </row>
    <row r="9158" spans="1:13" s="269" customFormat="1" ht="15.5" hidden="1" thickTop="1" thickBot="1" x14ac:dyDescent="0.4">
      <c r="A9158" s="283" t="s">
        <v>2983</v>
      </c>
      <c r="B9158" s="284" t="str">
        <f>VLOOKUP(A9158,Lists!B:C,2,FALSE)</f>
        <v>TUR001</v>
      </c>
      <c r="C9158" s="284" t="str">
        <f>VLOOKUP(A9158,Lists!B:D,3,FALSE)</f>
        <v>TUR</v>
      </c>
      <c r="D9158" s="285" t="s">
        <v>5115</v>
      </c>
      <c r="E9158" s="285">
        <v>718</v>
      </c>
      <c r="F9158" s="285" t="s">
        <v>7143</v>
      </c>
      <c r="G9158" s="285" t="s">
        <v>5204</v>
      </c>
      <c r="H9158" s="278">
        <f t="shared" si="300"/>
        <v>2</v>
      </c>
      <c r="I9158" s="251" t="s">
        <v>2597</v>
      </c>
      <c r="J9158" s="285" t="s">
        <v>7187</v>
      </c>
      <c r="K9158" s="278" t="str">
        <f t="shared" si="301"/>
        <v>TUR001Fatalities in all crises</v>
      </c>
      <c r="L9158" s="286">
        <v>43742</v>
      </c>
      <c r="M9158" s="286" t="s">
        <v>3248</v>
      </c>
    </row>
    <row r="9159" spans="1:13" s="269" customFormat="1" ht="15.5" hidden="1" thickTop="1" thickBot="1" x14ac:dyDescent="0.4">
      <c r="A9159" s="287" t="s">
        <v>2983</v>
      </c>
      <c r="B9159" s="288" t="str">
        <f>VLOOKUP(A9159,Lists!B:C,2,FALSE)</f>
        <v>TUR001</v>
      </c>
      <c r="C9159" s="288" t="str">
        <f>VLOOKUP(A9159,Lists!B:D,3,FALSE)</f>
        <v>TUR</v>
      </c>
      <c r="D9159" s="289" t="s">
        <v>5029</v>
      </c>
      <c r="E9159" s="289">
        <v>718</v>
      </c>
      <c r="F9159" s="289" t="s">
        <v>7143</v>
      </c>
      <c r="G9159" s="289" t="s">
        <v>5204</v>
      </c>
      <c r="H9159" s="278">
        <f t="shared" si="300"/>
        <v>2</v>
      </c>
      <c r="I9159" s="252" t="s">
        <v>2597</v>
      </c>
      <c r="J9159" s="289" t="s">
        <v>7187</v>
      </c>
      <c r="K9159" s="278" t="str">
        <f t="shared" si="301"/>
        <v>TUR001Fatalities reported</v>
      </c>
      <c r="L9159" s="290">
        <v>43742</v>
      </c>
      <c r="M9159" s="290" t="s">
        <v>3248</v>
      </c>
    </row>
    <row r="9160" spans="1:13" s="269" customFormat="1" ht="15.5" hidden="1" thickTop="1" thickBot="1" x14ac:dyDescent="0.4">
      <c r="A9160" s="283" t="s">
        <v>2983</v>
      </c>
      <c r="B9160" s="284" t="str">
        <f>VLOOKUP(A9160,Lists!B:C,2,FALSE)</f>
        <v>TUR001</v>
      </c>
      <c r="C9160" s="284" t="str">
        <f>VLOOKUP(A9160,Lists!B:D,3,FALSE)</f>
        <v>TUR</v>
      </c>
      <c r="D9160" s="285" t="s">
        <v>533</v>
      </c>
      <c r="E9160" s="285">
        <v>4053835</v>
      </c>
      <c r="F9160" s="285" t="s">
        <v>7146</v>
      </c>
      <c r="G9160" s="285" t="s">
        <v>5204</v>
      </c>
      <c r="H9160" s="278">
        <f t="shared" si="300"/>
        <v>2</v>
      </c>
      <c r="I9160" s="251" t="s">
        <v>6144</v>
      </c>
      <c r="J9160" s="285" t="s">
        <v>6698</v>
      </c>
      <c r="K9160" s="278" t="str">
        <f t="shared" si="301"/>
        <v>TUR001People affected</v>
      </c>
      <c r="L9160" s="286">
        <v>43742</v>
      </c>
      <c r="M9160" s="286" t="s">
        <v>3248</v>
      </c>
    </row>
    <row r="9161" spans="1:13" s="269" customFormat="1" ht="15.5" thickTop="1" thickBot="1" x14ac:dyDescent="0.4">
      <c r="A9161" s="287" t="s">
        <v>2983</v>
      </c>
      <c r="B9161" s="288" t="str">
        <f>VLOOKUP(A9161,Lists!B:C,2,FALSE)</f>
        <v>TUR001</v>
      </c>
      <c r="C9161" s="288" t="str">
        <f>VLOOKUP(A9161,Lists!B:D,3,FALSE)</f>
        <v>TUR</v>
      </c>
      <c r="D9161" s="289" t="s">
        <v>666</v>
      </c>
      <c r="E9161" s="289">
        <v>4053835</v>
      </c>
      <c r="F9161" s="289" t="s">
        <v>7146</v>
      </c>
      <c r="G9161" s="289" t="s">
        <v>5204</v>
      </c>
      <c r="H9161" s="278">
        <f t="shared" si="300"/>
        <v>2</v>
      </c>
      <c r="I9161" s="252" t="s">
        <v>6144</v>
      </c>
      <c r="J9161" s="289" t="s">
        <v>6146</v>
      </c>
      <c r="K9161" s="278" t="str">
        <f t="shared" si="301"/>
        <v>TUR001People displaced</v>
      </c>
      <c r="L9161" s="290">
        <v>43742</v>
      </c>
      <c r="M9161" s="290" t="s">
        <v>3248</v>
      </c>
    </row>
    <row r="9162" spans="1:13" s="269" customFormat="1" ht="15.5" hidden="1" thickTop="1" thickBot="1" x14ac:dyDescent="0.4">
      <c r="A9162" s="283" t="s">
        <v>2983</v>
      </c>
      <c r="B9162" s="284" t="str">
        <f>VLOOKUP(A9162,Lists!B:C,2,FALSE)</f>
        <v>TUR001</v>
      </c>
      <c r="C9162" s="284" t="str">
        <f>VLOOKUP(A9162,Lists!B:D,3,FALSE)</f>
        <v>TUR</v>
      </c>
      <c r="D9162" s="285" t="s">
        <v>752</v>
      </c>
      <c r="E9162" s="285">
        <v>2733558</v>
      </c>
      <c r="F9162" s="285" t="s">
        <v>7148</v>
      </c>
      <c r="G9162" s="285" t="s">
        <v>7164</v>
      </c>
      <c r="H9162" s="278">
        <f t="shared" si="300"/>
        <v>3</v>
      </c>
      <c r="I9162" s="251" t="s">
        <v>7171</v>
      </c>
      <c r="J9162" s="285" t="s">
        <v>4189</v>
      </c>
      <c r="K9162" s="278" t="str">
        <f t="shared" si="301"/>
        <v>TUR001People in Need</v>
      </c>
      <c r="L9162" s="286">
        <v>43742</v>
      </c>
      <c r="M9162" s="286" t="s">
        <v>3248</v>
      </c>
    </row>
    <row r="9163" spans="1:13" s="269" customFormat="1" ht="15.5" hidden="1" thickTop="1" thickBot="1" x14ac:dyDescent="0.4">
      <c r="A9163" s="287" t="s">
        <v>2983</v>
      </c>
      <c r="B9163" s="288" t="str">
        <f>VLOOKUP(A9163,Lists!B:C,2,FALSE)</f>
        <v>TUR001</v>
      </c>
      <c r="C9163" s="288" t="str">
        <f>VLOOKUP(A9163,Lists!B:D,3,FALSE)</f>
        <v>TUR</v>
      </c>
      <c r="D9163" s="289" t="s">
        <v>5110</v>
      </c>
      <c r="E9163" s="289">
        <v>33571932</v>
      </c>
      <c r="F9163" s="289" t="s">
        <v>7149</v>
      </c>
      <c r="G9163" s="289" t="s">
        <v>5204</v>
      </c>
      <c r="H9163" s="278">
        <f t="shared" si="300"/>
        <v>2</v>
      </c>
      <c r="I9163" s="252" t="s">
        <v>2578</v>
      </c>
      <c r="J9163" s="289" t="s">
        <v>4190</v>
      </c>
      <c r="K9163" s="278" t="str">
        <f t="shared" si="301"/>
        <v>TUR001Minimal humanitarian conditions - Level 1</v>
      </c>
      <c r="L9163" s="290">
        <v>43742</v>
      </c>
      <c r="M9163" s="290" t="s">
        <v>3248</v>
      </c>
    </row>
    <row r="9164" spans="1:13" s="269" customFormat="1" ht="15.5" hidden="1" thickTop="1" thickBot="1" x14ac:dyDescent="0.4">
      <c r="A9164" s="283" t="s">
        <v>2983</v>
      </c>
      <c r="B9164" s="284" t="str">
        <f>VLOOKUP(A9164,Lists!B:C,2,FALSE)</f>
        <v>TUR001</v>
      </c>
      <c r="C9164" s="284" t="str">
        <f>VLOOKUP(A9164,Lists!B:D,3,FALSE)</f>
        <v>TUR</v>
      </c>
      <c r="D9164" s="285" t="s">
        <v>5111</v>
      </c>
      <c r="E9164" s="285">
        <v>1320276</v>
      </c>
      <c r="F9164" s="285" t="s">
        <v>7150</v>
      </c>
      <c r="G9164" s="285" t="s">
        <v>7164</v>
      </c>
      <c r="H9164" s="278">
        <f t="shared" si="300"/>
        <v>3</v>
      </c>
      <c r="I9164" s="251" t="s">
        <v>7172</v>
      </c>
      <c r="J9164" s="285" t="s">
        <v>4181</v>
      </c>
      <c r="K9164" s="278" t="str">
        <f t="shared" si="301"/>
        <v>TUR001Stressed humanitarian conditions - Level 2</v>
      </c>
      <c r="L9164" s="286">
        <v>43742</v>
      </c>
      <c r="M9164" s="286" t="s">
        <v>3248</v>
      </c>
    </row>
    <row r="9165" spans="1:13" s="269" customFormat="1" ht="15.5" hidden="1" thickTop="1" thickBot="1" x14ac:dyDescent="0.4">
      <c r="A9165" s="287" t="s">
        <v>2983</v>
      </c>
      <c r="B9165" s="288" t="str">
        <f>VLOOKUP(A9165,Lists!B:C,2,FALSE)</f>
        <v>TUR001</v>
      </c>
      <c r="C9165" s="288" t="str">
        <f>VLOOKUP(A9165,Lists!B:D,3,FALSE)</f>
        <v>TUR</v>
      </c>
      <c r="D9165" s="289" t="s">
        <v>5112</v>
      </c>
      <c r="E9165" s="289">
        <v>1672350</v>
      </c>
      <c r="F9165" s="289" t="s">
        <v>7151</v>
      </c>
      <c r="G9165" s="289" t="s">
        <v>7164</v>
      </c>
      <c r="H9165" s="278">
        <f t="shared" si="300"/>
        <v>3</v>
      </c>
      <c r="I9165" s="252" t="s">
        <v>7172</v>
      </c>
      <c r="J9165" s="289" t="s">
        <v>4182</v>
      </c>
      <c r="K9165" s="278" t="str">
        <f t="shared" si="301"/>
        <v>TUR001Moderate humanitarian conditions - Level 3</v>
      </c>
      <c r="L9165" s="290">
        <v>43742</v>
      </c>
      <c r="M9165" s="290" t="s">
        <v>3248</v>
      </c>
    </row>
    <row r="9166" spans="1:13" s="269" customFormat="1" ht="15.5" hidden="1" thickTop="1" thickBot="1" x14ac:dyDescent="0.4">
      <c r="A9166" s="283" t="s">
        <v>2983</v>
      </c>
      <c r="B9166" s="284" t="str">
        <f>VLOOKUP(A9166,Lists!B:C,2,FALSE)</f>
        <v>TUR001</v>
      </c>
      <c r="C9166" s="284" t="str">
        <f>VLOOKUP(A9166,Lists!B:D,3,FALSE)</f>
        <v>TUR</v>
      </c>
      <c r="D9166" s="285" t="s">
        <v>5113</v>
      </c>
      <c r="E9166" s="285">
        <v>1061208</v>
      </c>
      <c r="F9166" s="285" t="s">
        <v>7152</v>
      </c>
      <c r="G9166" s="285" t="s">
        <v>7164</v>
      </c>
      <c r="H9166" s="278">
        <f t="shared" si="300"/>
        <v>3</v>
      </c>
      <c r="I9166" s="251" t="s">
        <v>7172</v>
      </c>
      <c r="J9166" s="285" t="s">
        <v>6150</v>
      </c>
      <c r="K9166" s="278" t="str">
        <f t="shared" si="301"/>
        <v>TUR001Severe humanitarian conditions - Level 4</v>
      </c>
      <c r="L9166" s="286">
        <v>43742</v>
      </c>
      <c r="M9166" s="286" t="s">
        <v>3248</v>
      </c>
    </row>
    <row r="9167" spans="1:13" s="269" customFormat="1" ht="15.5" hidden="1" thickTop="1" thickBot="1" x14ac:dyDescent="0.4">
      <c r="A9167" s="287" t="s">
        <v>2963</v>
      </c>
      <c r="B9167" s="288" t="str">
        <f>VLOOKUP(A9167,Lists!B:C,2,FALSE)</f>
        <v>IRQ003</v>
      </c>
      <c r="C9167" s="288" t="str">
        <f>VLOOKUP(A9167,Lists!B:D,3,FALSE)</f>
        <v>IRQ</v>
      </c>
      <c r="D9167" s="289" t="s">
        <v>737</v>
      </c>
      <c r="E9167" s="289">
        <v>3491186</v>
      </c>
      <c r="F9167" s="289" t="s">
        <v>7155</v>
      </c>
      <c r="G9167" s="289" t="s">
        <v>5204</v>
      </c>
      <c r="H9167" s="278">
        <f t="shared" ref="H9167:H9198" si="302">IF(G9167="x","x",IF(G9167="Low",3,IF(G9167="Medium",2,IF(G9167="High",1,FALSE))))</f>
        <v>2</v>
      </c>
      <c r="I9167" s="252" t="s">
        <v>5200</v>
      </c>
      <c r="J9167" s="289" t="s">
        <v>6668</v>
      </c>
      <c r="K9167" s="278" t="str">
        <f t="shared" si="301"/>
        <v>IRQ003People exposed</v>
      </c>
      <c r="L9167" s="290">
        <v>43742</v>
      </c>
      <c r="M9167" s="290" t="s">
        <v>3248</v>
      </c>
    </row>
    <row r="9168" spans="1:13" s="269" customFormat="1" ht="15.5" hidden="1" thickTop="1" thickBot="1" x14ac:dyDescent="0.4">
      <c r="A9168" s="283" t="s">
        <v>2963</v>
      </c>
      <c r="B9168" s="284" t="str">
        <f>VLOOKUP(A9168,Lists!B:C,2,FALSE)</f>
        <v>IRQ003</v>
      </c>
      <c r="C9168" s="284" t="str">
        <f>VLOOKUP(A9168,Lists!B:D,3,FALSE)</f>
        <v>IRQ</v>
      </c>
      <c r="D9168" s="285" t="s">
        <v>533</v>
      </c>
      <c r="E9168" s="285">
        <v>3491186</v>
      </c>
      <c r="F9168" s="285" t="s">
        <v>7155</v>
      </c>
      <c r="G9168" s="285" t="s">
        <v>5204</v>
      </c>
      <c r="H9168" s="278">
        <f t="shared" si="302"/>
        <v>2</v>
      </c>
      <c r="I9168" s="251" t="s">
        <v>3360</v>
      </c>
      <c r="J9168" s="285" t="s">
        <v>6669</v>
      </c>
      <c r="K9168" s="278" t="str">
        <f t="shared" si="301"/>
        <v>IRQ003People affected</v>
      </c>
      <c r="L9168" s="286">
        <v>43742</v>
      </c>
      <c r="M9168" s="286" t="s">
        <v>3248</v>
      </c>
    </row>
    <row r="9169" spans="1:13" s="269" customFormat="1" ht="15.5" thickTop="1" thickBot="1" x14ac:dyDescent="0.4">
      <c r="A9169" s="287" t="s">
        <v>2963</v>
      </c>
      <c r="B9169" s="288" t="str">
        <f>VLOOKUP(A9169,Lists!B:C,2,FALSE)</f>
        <v>IRQ003</v>
      </c>
      <c r="C9169" s="288" t="str">
        <f>VLOOKUP(A9169,Lists!B:D,3,FALSE)</f>
        <v>IRQ</v>
      </c>
      <c r="D9169" s="289" t="s">
        <v>666</v>
      </c>
      <c r="E9169" s="289">
        <v>228573</v>
      </c>
      <c r="F9169" s="289" t="s">
        <v>7156</v>
      </c>
      <c r="G9169" s="289" t="s">
        <v>5204</v>
      </c>
      <c r="H9169" s="278">
        <f t="shared" si="302"/>
        <v>2</v>
      </c>
      <c r="I9169" s="252" t="s">
        <v>3981</v>
      </c>
      <c r="J9169" s="289" t="s">
        <v>2693</v>
      </c>
      <c r="K9169" s="278" t="str">
        <f t="shared" si="301"/>
        <v>IRQ003People displaced</v>
      </c>
      <c r="L9169" s="290">
        <v>43742</v>
      </c>
      <c r="M9169" s="290" t="s">
        <v>3248</v>
      </c>
    </row>
    <row r="9170" spans="1:13" s="269" customFormat="1" ht="15.5" hidden="1" thickTop="1" thickBot="1" x14ac:dyDescent="0.4">
      <c r="A9170" s="283" t="s">
        <v>2963</v>
      </c>
      <c r="B9170" s="284" t="str">
        <f>VLOOKUP(A9170,Lists!B:C,2,FALSE)</f>
        <v>IRQ003</v>
      </c>
      <c r="C9170" s="284" t="str">
        <f>VLOOKUP(A9170,Lists!B:D,3,FALSE)</f>
        <v>IRQ</v>
      </c>
      <c r="D9170" s="285" t="s">
        <v>5115</v>
      </c>
      <c r="E9170" s="285">
        <v>2002</v>
      </c>
      <c r="F9170" s="285" t="s">
        <v>6652</v>
      </c>
      <c r="G9170" s="285" t="s">
        <v>5204</v>
      </c>
      <c r="H9170" s="278">
        <f t="shared" si="302"/>
        <v>2</v>
      </c>
      <c r="I9170" s="251" t="s">
        <v>1354</v>
      </c>
      <c r="J9170" s="285" t="s">
        <v>5669</v>
      </c>
      <c r="K9170" s="278" t="str">
        <f t="shared" si="301"/>
        <v>IRQ003Fatalities in all crises</v>
      </c>
      <c r="L9170" s="286">
        <v>43742</v>
      </c>
      <c r="M9170" s="286" t="s">
        <v>3248</v>
      </c>
    </row>
    <row r="9171" spans="1:13" s="269" customFormat="1" ht="15.5" hidden="1" thickTop="1" thickBot="1" x14ac:dyDescent="0.4">
      <c r="A9171" s="287" t="s">
        <v>2963</v>
      </c>
      <c r="B9171" s="288" t="str">
        <f>VLOOKUP(A9171,Lists!B:C,2,FALSE)</f>
        <v>IRQ003</v>
      </c>
      <c r="C9171" s="288" t="str">
        <f>VLOOKUP(A9171,Lists!B:D,3,FALSE)</f>
        <v>IRQ</v>
      </c>
      <c r="D9171" s="289" t="s">
        <v>752</v>
      </c>
      <c r="E9171" s="289">
        <v>228573</v>
      </c>
      <c r="F9171" s="289" t="s">
        <v>7157</v>
      </c>
      <c r="G9171" s="289" t="s">
        <v>5204</v>
      </c>
      <c r="H9171" s="278">
        <f t="shared" si="302"/>
        <v>2</v>
      </c>
      <c r="I9171" s="252" t="s">
        <v>7176</v>
      </c>
      <c r="J9171" s="289" t="s">
        <v>7191</v>
      </c>
      <c r="K9171" s="278" t="str">
        <f t="shared" si="301"/>
        <v>IRQ003People in Need</v>
      </c>
      <c r="L9171" s="290">
        <v>43742</v>
      </c>
      <c r="M9171" s="290" t="s">
        <v>3248</v>
      </c>
    </row>
    <row r="9172" spans="1:13" s="269" customFormat="1" ht="15.5" hidden="1" thickTop="1" thickBot="1" x14ac:dyDescent="0.4">
      <c r="A9172" s="283" t="s">
        <v>2963</v>
      </c>
      <c r="B9172" s="284" t="str">
        <f>VLOOKUP(A9172,Lists!B:C,2,FALSE)</f>
        <v>IRQ003</v>
      </c>
      <c r="C9172" s="284" t="str">
        <f>VLOOKUP(A9172,Lists!B:D,3,FALSE)</f>
        <v>IRQ</v>
      </c>
      <c r="D9172" s="285" t="s">
        <v>5110</v>
      </c>
      <c r="E9172" s="285">
        <v>0</v>
      </c>
      <c r="F9172" s="285" t="s">
        <v>7158</v>
      </c>
      <c r="G9172" s="285" t="s">
        <v>5204</v>
      </c>
      <c r="H9172" s="278">
        <f t="shared" si="302"/>
        <v>2</v>
      </c>
      <c r="I9172" s="251" t="s">
        <v>3360</v>
      </c>
      <c r="J9172" s="285" t="s">
        <v>7191</v>
      </c>
      <c r="K9172" s="278" t="str">
        <f t="shared" si="301"/>
        <v>IRQ003Minimal humanitarian conditions - Level 1</v>
      </c>
      <c r="L9172" s="286">
        <v>43742</v>
      </c>
      <c r="M9172" s="286" t="s">
        <v>3248</v>
      </c>
    </row>
    <row r="9173" spans="1:13" s="269" customFormat="1" ht="15.5" hidden="1" thickTop="1" thickBot="1" x14ac:dyDescent="0.4">
      <c r="A9173" s="287" t="s">
        <v>2963</v>
      </c>
      <c r="B9173" s="288" t="str">
        <f>VLOOKUP(A9173,Lists!B:C,2,FALSE)</f>
        <v>IRQ003</v>
      </c>
      <c r="C9173" s="288" t="str">
        <f>VLOOKUP(A9173,Lists!B:D,3,FALSE)</f>
        <v>IRQ</v>
      </c>
      <c r="D9173" s="289" t="s">
        <v>5111</v>
      </c>
      <c r="E9173" s="289">
        <v>3262613</v>
      </c>
      <c r="F9173" s="289" t="s">
        <v>7157</v>
      </c>
      <c r="G9173" s="289" t="s">
        <v>5204</v>
      </c>
      <c r="H9173" s="278">
        <f t="shared" si="302"/>
        <v>2</v>
      </c>
      <c r="I9173" s="252" t="s">
        <v>3360</v>
      </c>
      <c r="J9173" s="289" t="s">
        <v>7191</v>
      </c>
      <c r="K9173" s="278" t="str">
        <f t="shared" si="301"/>
        <v>IRQ003Stressed humanitarian conditions - Level 2</v>
      </c>
      <c r="L9173" s="290">
        <v>43742</v>
      </c>
      <c r="M9173" s="290" t="s">
        <v>3248</v>
      </c>
    </row>
    <row r="9174" spans="1:13" s="269" customFormat="1" ht="15.5" hidden="1" thickTop="1" thickBot="1" x14ac:dyDescent="0.4">
      <c r="A9174" s="283" t="s">
        <v>2963</v>
      </c>
      <c r="B9174" s="284" t="str">
        <f>VLOOKUP(A9174,Lists!B:C,2,FALSE)</f>
        <v>IRQ003</v>
      </c>
      <c r="C9174" s="284" t="str">
        <f>VLOOKUP(A9174,Lists!B:D,3,FALSE)</f>
        <v>IRQ</v>
      </c>
      <c r="D9174" s="285" t="s">
        <v>5112</v>
      </c>
      <c r="E9174" s="285">
        <v>197685</v>
      </c>
      <c r="F9174" s="285" t="s">
        <v>7157</v>
      </c>
      <c r="G9174" s="285" t="s">
        <v>5204</v>
      </c>
      <c r="H9174" s="278">
        <f t="shared" si="302"/>
        <v>2</v>
      </c>
      <c r="I9174" s="251" t="s">
        <v>7176</v>
      </c>
      <c r="J9174" s="285" t="s">
        <v>7191</v>
      </c>
      <c r="K9174" s="278" t="str">
        <f t="shared" si="301"/>
        <v>IRQ003Moderate humanitarian conditions - Level 3</v>
      </c>
      <c r="L9174" s="286">
        <v>43742</v>
      </c>
      <c r="M9174" s="286" t="s">
        <v>3248</v>
      </c>
    </row>
    <row r="9175" spans="1:13" s="269" customFormat="1" ht="15.5" hidden="1" thickTop="1" thickBot="1" x14ac:dyDescent="0.4">
      <c r="A9175" s="287" t="s">
        <v>2963</v>
      </c>
      <c r="B9175" s="288" t="str">
        <f>VLOOKUP(A9175,Lists!B:C,2,FALSE)</f>
        <v>IRQ003</v>
      </c>
      <c r="C9175" s="288" t="str">
        <f>VLOOKUP(A9175,Lists!B:D,3,FALSE)</f>
        <v>IRQ</v>
      </c>
      <c r="D9175" s="289" t="s">
        <v>5113</v>
      </c>
      <c r="E9175" s="289">
        <v>30888</v>
      </c>
      <c r="F9175" s="289" t="s">
        <v>7157</v>
      </c>
      <c r="G9175" s="289" t="s">
        <v>5204</v>
      </c>
      <c r="H9175" s="278">
        <f t="shared" si="302"/>
        <v>2</v>
      </c>
      <c r="I9175" s="252" t="s">
        <v>7176</v>
      </c>
      <c r="J9175" s="289" t="s">
        <v>7191</v>
      </c>
      <c r="K9175" s="278" t="str">
        <f t="shared" si="301"/>
        <v>IRQ003Severe humanitarian conditions - Level 4</v>
      </c>
      <c r="L9175" s="290">
        <v>43742</v>
      </c>
      <c r="M9175" s="290" t="s">
        <v>3248</v>
      </c>
    </row>
    <row r="9176" spans="1:13" s="269" customFormat="1" ht="15.5" hidden="1" thickTop="1" thickBot="1" x14ac:dyDescent="0.4">
      <c r="A9176" s="283" t="s">
        <v>2963</v>
      </c>
      <c r="B9176" s="284" t="str">
        <f>VLOOKUP(A9176,Lists!B:C,2,FALSE)</f>
        <v>IRQ003</v>
      </c>
      <c r="C9176" s="284" t="str">
        <f>VLOOKUP(A9176,Lists!B:D,3,FALSE)</f>
        <v>IRQ</v>
      </c>
      <c r="D9176" s="285" t="s">
        <v>5114</v>
      </c>
      <c r="E9176" s="285">
        <v>0</v>
      </c>
      <c r="F9176" s="285" t="s">
        <v>7157</v>
      </c>
      <c r="G9176" s="285" t="s">
        <v>5204</v>
      </c>
      <c r="H9176" s="278">
        <f t="shared" si="302"/>
        <v>2</v>
      </c>
      <c r="I9176" s="251" t="s">
        <v>7176</v>
      </c>
      <c r="J9176" s="285" t="s">
        <v>7191</v>
      </c>
      <c r="K9176" s="278" t="str">
        <f t="shared" si="301"/>
        <v>IRQ003Extreme humanitarian conditions - Level 5</v>
      </c>
      <c r="L9176" s="286">
        <v>43742</v>
      </c>
      <c r="M9176" s="286" t="s">
        <v>3248</v>
      </c>
    </row>
    <row r="9177" spans="1:13" s="269" customFormat="1" ht="15.5" hidden="1" thickTop="1" thickBot="1" x14ac:dyDescent="0.4">
      <c r="A9177" s="287" t="s">
        <v>1231</v>
      </c>
      <c r="B9177" s="288" t="str">
        <f>VLOOKUP(A9177,Lists!B:C,2,FALSE)</f>
        <v>IRQ002</v>
      </c>
      <c r="C9177" s="288" t="str">
        <f>VLOOKUP(A9177,Lists!B:D,3,FALSE)</f>
        <v>IRQ</v>
      </c>
      <c r="D9177" s="289" t="s">
        <v>5115</v>
      </c>
      <c r="E9177" s="289">
        <v>2002</v>
      </c>
      <c r="F9177" s="289" t="s">
        <v>6652</v>
      </c>
      <c r="G9177" s="289" t="s">
        <v>5204</v>
      </c>
      <c r="H9177" s="278">
        <f t="shared" si="302"/>
        <v>2</v>
      </c>
      <c r="I9177" s="252" t="s">
        <v>1354</v>
      </c>
      <c r="J9177" s="289" t="s">
        <v>5669</v>
      </c>
      <c r="K9177" s="278" t="str">
        <f t="shared" si="301"/>
        <v>IRQ002Fatalities in all crises</v>
      </c>
      <c r="L9177" s="290">
        <v>43742</v>
      </c>
      <c r="M9177" s="290" t="s">
        <v>3248</v>
      </c>
    </row>
    <row r="9178" spans="1:13" s="269" customFormat="1" ht="15.5" hidden="1" thickTop="1" thickBot="1" x14ac:dyDescent="0.4">
      <c r="A9178" s="283" t="s">
        <v>1231</v>
      </c>
      <c r="B9178" s="284" t="str">
        <f>VLOOKUP(A9178,Lists!B:C,2,FALSE)</f>
        <v>IRQ002</v>
      </c>
      <c r="C9178" s="284" t="str">
        <f>VLOOKUP(A9178,Lists!B:D,3,FALSE)</f>
        <v>IRQ</v>
      </c>
      <c r="D9178" s="285" t="s">
        <v>5029</v>
      </c>
      <c r="E9178" s="285">
        <v>2002</v>
      </c>
      <c r="F9178" s="285" t="s">
        <v>6652</v>
      </c>
      <c r="G9178" s="285" t="s">
        <v>5204</v>
      </c>
      <c r="H9178" s="278">
        <f t="shared" si="302"/>
        <v>2</v>
      </c>
      <c r="I9178" s="251" t="s">
        <v>1354</v>
      </c>
      <c r="J9178" s="285" t="s">
        <v>5669</v>
      </c>
      <c r="K9178" s="278" t="str">
        <f t="shared" si="301"/>
        <v>IRQ002Fatalities reported</v>
      </c>
      <c r="L9178" s="286">
        <v>43742</v>
      </c>
      <c r="M9178" s="286" t="s">
        <v>3248</v>
      </c>
    </row>
    <row r="9179" spans="1:13" s="269" customFormat="1" ht="15.5" thickTop="1" thickBot="1" x14ac:dyDescent="0.4">
      <c r="A9179" s="287" t="s">
        <v>1231</v>
      </c>
      <c r="B9179" s="288" t="str">
        <f>VLOOKUP(A9179,Lists!B:C,2,FALSE)</f>
        <v>IRQ002</v>
      </c>
      <c r="C9179" s="288" t="str">
        <f>VLOOKUP(A9179,Lists!B:D,3,FALSE)</f>
        <v>IRQ</v>
      </c>
      <c r="D9179" s="289" t="s">
        <v>666</v>
      </c>
      <c r="E9179" s="289">
        <v>2430284</v>
      </c>
      <c r="F9179" s="289" t="s">
        <v>7159</v>
      </c>
      <c r="G9179" s="289" t="s">
        <v>5204</v>
      </c>
      <c r="H9179" s="278">
        <f t="shared" si="302"/>
        <v>2</v>
      </c>
      <c r="I9179" s="252" t="s">
        <v>3358</v>
      </c>
      <c r="J9179" s="289" t="s">
        <v>6666</v>
      </c>
      <c r="K9179" s="278" t="str">
        <f t="shared" si="301"/>
        <v>IRQ002People displaced</v>
      </c>
      <c r="L9179" s="290">
        <v>43742</v>
      </c>
      <c r="M9179" s="290" t="s">
        <v>3248</v>
      </c>
    </row>
    <row r="9180" spans="1:13" s="269" customFormat="1" ht="15.5" hidden="1" thickTop="1" thickBot="1" x14ac:dyDescent="0.4">
      <c r="A9180" s="283" t="s">
        <v>3397</v>
      </c>
      <c r="B9180" s="284" t="str">
        <f>VLOOKUP(A9180,Lists!B:C,2,FALSE)</f>
        <v>IRQ001</v>
      </c>
      <c r="C9180" s="284" t="str">
        <f>VLOOKUP(A9180,Lists!B:D,3,FALSE)</f>
        <v>IRQ</v>
      </c>
      <c r="D9180" s="285" t="s">
        <v>737</v>
      </c>
      <c r="E9180" s="285">
        <v>14491186</v>
      </c>
      <c r="F9180" s="285" t="s">
        <v>7160</v>
      </c>
      <c r="G9180" s="285" t="s">
        <v>5204</v>
      </c>
      <c r="H9180" s="278">
        <f t="shared" si="302"/>
        <v>2</v>
      </c>
      <c r="I9180" s="251" t="s">
        <v>2668</v>
      </c>
      <c r="J9180" s="285" t="s">
        <v>6653</v>
      </c>
      <c r="K9180" s="278" t="str">
        <f t="shared" ref="K9180:K9211" si="303">B9180&amp;""&amp;D9180</f>
        <v>IRQ001People exposed</v>
      </c>
      <c r="L9180" s="286">
        <v>43742</v>
      </c>
      <c r="M9180" s="286" t="s">
        <v>3248</v>
      </c>
    </row>
    <row r="9181" spans="1:13" s="269" customFormat="1" ht="15.5" hidden="1" thickTop="1" thickBot="1" x14ac:dyDescent="0.4">
      <c r="A9181" s="287" t="s">
        <v>3397</v>
      </c>
      <c r="B9181" s="288" t="str">
        <f>VLOOKUP(A9181,Lists!B:C,2,FALSE)</f>
        <v>IRQ001</v>
      </c>
      <c r="C9181" s="288" t="str">
        <f>VLOOKUP(A9181,Lists!B:D,3,FALSE)</f>
        <v>IRQ</v>
      </c>
      <c r="D9181" s="289" t="s">
        <v>533</v>
      </c>
      <c r="E9181" s="289">
        <v>14491186</v>
      </c>
      <c r="F9181" s="289" t="s">
        <v>7160</v>
      </c>
      <c r="G9181" s="289" t="s">
        <v>5204</v>
      </c>
      <c r="H9181" s="278">
        <f t="shared" si="302"/>
        <v>2</v>
      </c>
      <c r="I9181" s="252" t="s">
        <v>2668</v>
      </c>
      <c r="J9181" s="289" t="s">
        <v>6654</v>
      </c>
      <c r="K9181" s="278" t="str">
        <f t="shared" si="303"/>
        <v>IRQ001People affected</v>
      </c>
      <c r="L9181" s="290">
        <v>43742</v>
      </c>
      <c r="M9181" s="290" t="s">
        <v>3248</v>
      </c>
    </row>
    <row r="9182" spans="1:13" s="269" customFormat="1" ht="15.5" thickTop="1" thickBot="1" x14ac:dyDescent="0.4">
      <c r="A9182" s="283" t="s">
        <v>3397</v>
      </c>
      <c r="B9182" s="284" t="str">
        <f>VLOOKUP(A9182,Lists!B:C,2,FALSE)</f>
        <v>IRQ001</v>
      </c>
      <c r="C9182" s="284" t="str">
        <f>VLOOKUP(A9182,Lists!B:D,3,FALSE)</f>
        <v>IRQ</v>
      </c>
      <c r="D9182" s="285" t="s">
        <v>666</v>
      </c>
      <c r="E9182" s="285">
        <v>2658857</v>
      </c>
      <c r="F9182" s="285" t="s">
        <v>7161</v>
      </c>
      <c r="G9182" s="285" t="s">
        <v>5204</v>
      </c>
      <c r="H9182" s="278">
        <f t="shared" si="302"/>
        <v>2</v>
      </c>
      <c r="I9182" s="251" t="s">
        <v>3355</v>
      </c>
      <c r="J9182" s="285" t="s">
        <v>5953</v>
      </c>
      <c r="K9182" s="278" t="str">
        <f t="shared" si="303"/>
        <v>IRQ001People displaced</v>
      </c>
      <c r="L9182" s="286">
        <v>43742</v>
      </c>
      <c r="M9182" s="286" t="s">
        <v>3248</v>
      </c>
    </row>
    <row r="9183" spans="1:13" s="269" customFormat="1" ht="15.5" hidden="1" thickTop="1" thickBot="1" x14ac:dyDescent="0.4">
      <c r="A9183" s="287" t="s">
        <v>3397</v>
      </c>
      <c r="B9183" s="288" t="str">
        <f>VLOOKUP(A9183,Lists!B:C,2,FALSE)</f>
        <v>IRQ001</v>
      </c>
      <c r="C9183" s="288" t="str">
        <f>VLOOKUP(A9183,Lists!B:D,3,FALSE)</f>
        <v>IRQ</v>
      </c>
      <c r="D9183" s="289" t="s">
        <v>5115</v>
      </c>
      <c r="E9183" s="289">
        <v>2002</v>
      </c>
      <c r="F9183" s="289" t="s">
        <v>3355</v>
      </c>
      <c r="G9183" s="289" t="s">
        <v>5204</v>
      </c>
      <c r="H9183" s="278">
        <f t="shared" si="302"/>
        <v>2</v>
      </c>
      <c r="I9183" s="252" t="s">
        <v>1354</v>
      </c>
      <c r="J9183" s="289" t="s">
        <v>5669</v>
      </c>
      <c r="K9183" s="278" t="str">
        <f t="shared" si="303"/>
        <v>IRQ001Fatalities in all crises</v>
      </c>
      <c r="L9183" s="290">
        <v>43742</v>
      </c>
      <c r="M9183" s="290" t="s">
        <v>3248</v>
      </c>
    </row>
    <row r="9184" spans="1:13" s="269" customFormat="1" ht="15.5" hidden="1" thickTop="1" thickBot="1" x14ac:dyDescent="0.4">
      <c r="A9184" s="283" t="s">
        <v>3397</v>
      </c>
      <c r="B9184" s="284" t="str">
        <f>VLOOKUP(A9184,Lists!B:C,2,FALSE)</f>
        <v>IRQ001</v>
      </c>
      <c r="C9184" s="284" t="str">
        <f>VLOOKUP(A9184,Lists!B:D,3,FALSE)</f>
        <v>IRQ</v>
      </c>
      <c r="D9184" s="285" t="s">
        <v>5029</v>
      </c>
      <c r="E9184" s="285">
        <v>2002</v>
      </c>
      <c r="F9184" s="285" t="s">
        <v>6652</v>
      </c>
      <c r="G9184" s="285" t="s">
        <v>5204</v>
      </c>
      <c r="H9184" s="278">
        <f t="shared" si="302"/>
        <v>2</v>
      </c>
      <c r="I9184" s="251" t="s">
        <v>1354</v>
      </c>
      <c r="J9184" s="285" t="s">
        <v>5669</v>
      </c>
      <c r="K9184" s="278" t="str">
        <f t="shared" si="303"/>
        <v>IRQ001Fatalities reported</v>
      </c>
      <c r="L9184" s="286">
        <v>43742</v>
      </c>
      <c r="M9184" s="286" t="s">
        <v>3248</v>
      </c>
    </row>
    <row r="9185" spans="1:13" s="269" customFormat="1" ht="15.5" hidden="1" thickTop="1" thickBot="1" x14ac:dyDescent="0.4">
      <c r="A9185" s="287" t="s">
        <v>3397</v>
      </c>
      <c r="B9185" s="288" t="str">
        <f>VLOOKUP(A9185,Lists!B:C,2,FALSE)</f>
        <v>IRQ001</v>
      </c>
      <c r="C9185" s="288" t="str">
        <f>VLOOKUP(A9185,Lists!B:D,3,FALSE)</f>
        <v>IRQ</v>
      </c>
      <c r="D9185" s="289" t="s">
        <v>752</v>
      </c>
      <c r="E9185" s="289">
        <v>6544000</v>
      </c>
      <c r="F9185" s="289" t="s">
        <v>923</v>
      </c>
      <c r="G9185" s="289" t="s">
        <v>5204</v>
      </c>
      <c r="H9185" s="278">
        <f t="shared" si="302"/>
        <v>2</v>
      </c>
      <c r="I9185" s="252" t="s">
        <v>2676</v>
      </c>
      <c r="J9185" s="289" t="s">
        <v>7192</v>
      </c>
      <c r="K9185" s="278" t="str">
        <f t="shared" si="303"/>
        <v>IRQ001People in Need</v>
      </c>
      <c r="L9185" s="290">
        <v>43742</v>
      </c>
      <c r="M9185" s="290" t="s">
        <v>3248</v>
      </c>
    </row>
    <row r="9186" spans="1:13" s="269" customFormat="1" ht="15.5" hidden="1" thickTop="1" thickBot="1" x14ac:dyDescent="0.4">
      <c r="A9186" s="283" t="s">
        <v>3397</v>
      </c>
      <c r="B9186" s="284" t="str">
        <f>VLOOKUP(A9186,Lists!B:C,2,FALSE)</f>
        <v>IRQ001</v>
      </c>
      <c r="C9186" s="284" t="str">
        <f>VLOOKUP(A9186,Lists!B:D,3,FALSE)</f>
        <v>IRQ</v>
      </c>
      <c r="D9186" s="285" t="s">
        <v>5110</v>
      </c>
      <c r="E9186" s="285">
        <v>0</v>
      </c>
      <c r="F9186" s="285" t="s">
        <v>7162</v>
      </c>
      <c r="G9186" s="285" t="s">
        <v>5204</v>
      </c>
      <c r="H9186" s="278">
        <f t="shared" si="302"/>
        <v>2</v>
      </c>
      <c r="I9186" s="251" t="s">
        <v>5212</v>
      </c>
      <c r="J9186" s="285" t="s">
        <v>7193</v>
      </c>
      <c r="K9186" s="278" t="str">
        <f t="shared" si="303"/>
        <v>IRQ001Minimal humanitarian conditions - Level 1</v>
      </c>
      <c r="L9186" s="286">
        <v>43742</v>
      </c>
      <c r="M9186" s="286" t="s">
        <v>3248</v>
      </c>
    </row>
    <row r="9187" spans="1:13" s="269" customFormat="1" ht="15.5" hidden="1" thickTop="1" thickBot="1" x14ac:dyDescent="0.4">
      <c r="A9187" s="287" t="s">
        <v>3397</v>
      </c>
      <c r="B9187" s="288" t="str">
        <f>VLOOKUP(A9187,Lists!B:C,2,FALSE)</f>
        <v>IRQ001</v>
      </c>
      <c r="C9187" s="288" t="str">
        <f>VLOOKUP(A9187,Lists!B:D,3,FALSE)</f>
        <v>IRQ</v>
      </c>
      <c r="D9187" s="289" t="s">
        <v>5111</v>
      </c>
      <c r="E9187" s="289">
        <v>7718613</v>
      </c>
      <c r="F9187" s="289" t="s">
        <v>7163</v>
      </c>
      <c r="G9187" s="289" t="s">
        <v>5204</v>
      </c>
      <c r="H9187" s="278">
        <f t="shared" si="302"/>
        <v>2</v>
      </c>
      <c r="I9187" s="252" t="s">
        <v>5212</v>
      </c>
      <c r="J9187" s="289" t="s">
        <v>7193</v>
      </c>
      <c r="K9187" s="278" t="str">
        <f t="shared" si="303"/>
        <v>IRQ001Stressed humanitarian conditions - Level 2</v>
      </c>
      <c r="L9187" s="290">
        <v>43742</v>
      </c>
      <c r="M9187" s="290" t="s">
        <v>3248</v>
      </c>
    </row>
    <row r="9188" spans="1:13" s="269" customFormat="1" ht="15.5" hidden="1" thickTop="1" thickBot="1" x14ac:dyDescent="0.4">
      <c r="A9188" s="283" t="s">
        <v>3397</v>
      </c>
      <c r="B9188" s="284" t="str">
        <f>VLOOKUP(A9188,Lists!B:C,2,FALSE)</f>
        <v>IRQ001</v>
      </c>
      <c r="C9188" s="284" t="str">
        <f>VLOOKUP(A9188,Lists!B:D,3,FALSE)</f>
        <v>IRQ</v>
      </c>
      <c r="D9188" s="285" t="s">
        <v>5112</v>
      </c>
      <c r="E9188" s="285">
        <v>4584371</v>
      </c>
      <c r="F9188" s="285" t="s">
        <v>7163</v>
      </c>
      <c r="G9188" s="285" t="s">
        <v>5204</v>
      </c>
      <c r="H9188" s="278">
        <f t="shared" si="302"/>
        <v>2</v>
      </c>
      <c r="I9188" s="251" t="s">
        <v>5212</v>
      </c>
      <c r="J9188" s="285" t="s">
        <v>7193</v>
      </c>
      <c r="K9188" s="278" t="str">
        <f t="shared" si="303"/>
        <v>IRQ001Moderate humanitarian conditions - Level 3</v>
      </c>
      <c r="L9188" s="286">
        <v>43742</v>
      </c>
      <c r="M9188" s="286" t="s">
        <v>3248</v>
      </c>
    </row>
    <row r="9189" spans="1:13" s="269" customFormat="1" ht="15.5" hidden="1" thickTop="1" thickBot="1" x14ac:dyDescent="0.4">
      <c r="A9189" s="287" t="s">
        <v>3397</v>
      </c>
      <c r="B9189" s="288" t="str">
        <f>VLOOKUP(A9189,Lists!B:C,2,FALSE)</f>
        <v>IRQ001</v>
      </c>
      <c r="C9189" s="288" t="str">
        <f>VLOOKUP(A9189,Lists!B:D,3,FALSE)</f>
        <v>IRQ</v>
      </c>
      <c r="D9189" s="289" t="s">
        <v>5113</v>
      </c>
      <c r="E9189" s="289">
        <v>2213000</v>
      </c>
      <c r="F9189" s="289" t="s">
        <v>7163</v>
      </c>
      <c r="G9189" s="289" t="s">
        <v>5204</v>
      </c>
      <c r="H9189" s="278">
        <f t="shared" si="302"/>
        <v>2</v>
      </c>
      <c r="I9189" s="252" t="s">
        <v>5212</v>
      </c>
      <c r="J9189" s="289" t="s">
        <v>7193</v>
      </c>
      <c r="K9189" s="278" t="str">
        <f t="shared" si="303"/>
        <v>IRQ001Severe humanitarian conditions - Level 4</v>
      </c>
      <c r="L9189" s="290">
        <v>43742</v>
      </c>
      <c r="M9189" s="290" t="s">
        <v>3248</v>
      </c>
    </row>
    <row r="9190" spans="1:13" s="269" customFormat="1" ht="15.5" hidden="1" thickTop="1" thickBot="1" x14ac:dyDescent="0.4">
      <c r="A9190" s="283" t="s">
        <v>3397</v>
      </c>
      <c r="B9190" s="284" t="str">
        <f>VLOOKUP(A9190,Lists!B:C,2,FALSE)</f>
        <v>IRQ001</v>
      </c>
      <c r="C9190" s="284" t="str">
        <f>VLOOKUP(A9190,Lists!B:D,3,FALSE)</f>
        <v>IRQ</v>
      </c>
      <c r="D9190" s="285" t="s">
        <v>5114</v>
      </c>
      <c r="E9190" s="285">
        <v>0</v>
      </c>
      <c r="F9190" s="285" t="s">
        <v>7163</v>
      </c>
      <c r="G9190" s="285" t="s">
        <v>5204</v>
      </c>
      <c r="H9190" s="278">
        <f t="shared" si="302"/>
        <v>2</v>
      </c>
      <c r="I9190" s="251" t="s">
        <v>5212</v>
      </c>
      <c r="J9190" s="285" t="s">
        <v>7193</v>
      </c>
      <c r="K9190" s="278" t="str">
        <f t="shared" si="303"/>
        <v>IRQ001Extreme humanitarian conditions - Level 5</v>
      </c>
      <c r="L9190" s="286">
        <v>43742</v>
      </c>
      <c r="M9190" s="286" t="s">
        <v>3248</v>
      </c>
    </row>
    <row r="9191" spans="1:13" s="269" customFormat="1" ht="15.5" hidden="1" thickTop="1" thickBot="1" x14ac:dyDescent="0.4">
      <c r="A9191" s="287" t="s">
        <v>6848</v>
      </c>
      <c r="B9191" s="288" t="str">
        <f>VLOOKUP(A9191,Lists!B:C,2,FALSE)</f>
        <v>BHS002</v>
      </c>
      <c r="C9191" s="288" t="str">
        <f>VLOOKUP(A9191,Lists!B:D,3,FALSE)</f>
        <v>BHS</v>
      </c>
      <c r="D9191" s="289" t="s">
        <v>5029</v>
      </c>
      <c r="E9191" s="289">
        <v>58</v>
      </c>
      <c r="F9191" s="289" t="s">
        <v>7351</v>
      </c>
      <c r="G9191" s="289" t="s">
        <v>732</v>
      </c>
      <c r="H9191" s="278">
        <f t="shared" si="302"/>
        <v>1</v>
      </c>
      <c r="I9191" s="252" t="s">
        <v>7378</v>
      </c>
      <c r="J9191" s="289" t="s">
        <v>7410</v>
      </c>
      <c r="K9191" s="278" t="str">
        <f t="shared" si="303"/>
        <v>BHS002Fatalities reported</v>
      </c>
      <c r="L9191" s="290">
        <v>43742</v>
      </c>
      <c r="M9191" s="290" t="s">
        <v>3248</v>
      </c>
    </row>
    <row r="9192" spans="1:13" s="269" customFormat="1" ht="15.5" hidden="1" thickTop="1" thickBot="1" x14ac:dyDescent="0.4">
      <c r="A9192" s="283" t="s">
        <v>6848</v>
      </c>
      <c r="B9192" s="284" t="str">
        <f>VLOOKUP(A9192,Lists!B:C,2,FALSE)</f>
        <v>BHS002</v>
      </c>
      <c r="C9192" s="284" t="str">
        <f>VLOOKUP(A9192,Lists!B:D,3,FALSE)</f>
        <v>BHS</v>
      </c>
      <c r="D9192" s="285" t="s">
        <v>5115</v>
      </c>
      <c r="E9192" s="285">
        <v>58</v>
      </c>
      <c r="F9192" s="285" t="s">
        <v>7351</v>
      </c>
      <c r="G9192" s="285" t="s">
        <v>732</v>
      </c>
      <c r="H9192" s="278">
        <f t="shared" si="302"/>
        <v>1</v>
      </c>
      <c r="I9192" s="251" t="s">
        <v>7378</v>
      </c>
      <c r="J9192" s="285" t="s">
        <v>7410</v>
      </c>
      <c r="K9192" s="278" t="str">
        <f t="shared" si="303"/>
        <v>BHS002Fatalities in all crises</v>
      </c>
      <c r="L9192" s="286">
        <v>43742</v>
      </c>
      <c r="M9192" s="286" t="s">
        <v>3248</v>
      </c>
    </row>
    <row r="9193" spans="1:13" s="269" customFormat="1" ht="15.5" hidden="1" thickTop="1" thickBot="1" x14ac:dyDescent="0.4">
      <c r="A9193" s="287" t="s">
        <v>2976</v>
      </c>
      <c r="B9193" s="288" t="str">
        <f>VLOOKUP(A9193,Lists!B:C,2,FALSE)</f>
        <v>SOM001</v>
      </c>
      <c r="C9193" s="288" t="str">
        <f>VLOOKUP(A9193,Lists!B:D,3,FALSE)</f>
        <v>SOM</v>
      </c>
      <c r="D9193" s="289" t="s">
        <v>522</v>
      </c>
      <c r="E9193" s="289">
        <v>14434140</v>
      </c>
      <c r="F9193" s="289" t="s">
        <v>7339</v>
      </c>
      <c r="G9193" s="289" t="s">
        <v>732</v>
      </c>
      <c r="H9193" s="278">
        <f t="shared" si="302"/>
        <v>1</v>
      </c>
      <c r="I9193" s="252" t="s">
        <v>7364</v>
      </c>
      <c r="J9193" s="289" t="s">
        <v>7392</v>
      </c>
      <c r="K9193" s="278" t="str">
        <f t="shared" si="303"/>
        <v>SOM001Total population</v>
      </c>
      <c r="L9193" s="290">
        <v>43759</v>
      </c>
      <c r="M9193" s="290" t="s">
        <v>3249</v>
      </c>
    </row>
    <row r="9194" spans="1:13" s="269" customFormat="1" ht="15.5" hidden="1" thickTop="1" thickBot="1" x14ac:dyDescent="0.4">
      <c r="A9194" s="283" t="s">
        <v>2976</v>
      </c>
      <c r="B9194" s="284" t="str">
        <f>VLOOKUP(A9194,Lists!B:C,2,FALSE)</f>
        <v>SOM001</v>
      </c>
      <c r="C9194" s="284" t="str">
        <f>VLOOKUP(A9194,Lists!B:D,3,FALSE)</f>
        <v>SOM</v>
      </c>
      <c r="D9194" s="285" t="s">
        <v>660</v>
      </c>
      <c r="E9194" s="285">
        <v>627340</v>
      </c>
      <c r="F9194" s="285" t="s">
        <v>7339</v>
      </c>
      <c r="G9194" s="285" t="s">
        <v>732</v>
      </c>
      <c r="H9194" s="278">
        <f t="shared" si="302"/>
        <v>1</v>
      </c>
      <c r="I9194" s="251" t="s">
        <v>7365</v>
      </c>
      <c r="J9194" s="285" t="s">
        <v>5119</v>
      </c>
      <c r="K9194" s="278" t="str">
        <f t="shared" si="303"/>
        <v>SOM001Landmass affected</v>
      </c>
      <c r="L9194" s="286">
        <v>43759</v>
      </c>
      <c r="M9194" s="286" t="s">
        <v>3249</v>
      </c>
    </row>
    <row r="9195" spans="1:13" s="269" customFormat="1" ht="15.5" hidden="1" thickTop="1" thickBot="1" x14ac:dyDescent="0.4">
      <c r="A9195" s="287" t="s">
        <v>2976</v>
      </c>
      <c r="B9195" s="288" t="str">
        <f>VLOOKUP(A9195,Lists!B:C,2,FALSE)</f>
        <v>SOM001</v>
      </c>
      <c r="C9195" s="288" t="str">
        <f>VLOOKUP(A9195,Lists!B:D,3,FALSE)</f>
        <v>SOM</v>
      </c>
      <c r="D9195" s="289" t="s">
        <v>737</v>
      </c>
      <c r="E9195" s="289">
        <v>14434140</v>
      </c>
      <c r="F9195" s="289" t="s">
        <v>7339</v>
      </c>
      <c r="G9195" s="289"/>
      <c r="H9195" s="278" t="b">
        <f t="shared" si="302"/>
        <v>0</v>
      </c>
      <c r="I9195" s="252" t="s">
        <v>7364</v>
      </c>
      <c r="J9195" s="289" t="s">
        <v>7392</v>
      </c>
      <c r="K9195" s="278" t="str">
        <f t="shared" si="303"/>
        <v>SOM001People exposed</v>
      </c>
      <c r="L9195" s="290">
        <v>43759</v>
      </c>
      <c r="M9195" s="290" t="s">
        <v>3249</v>
      </c>
    </row>
    <row r="9196" spans="1:13" s="269" customFormat="1" ht="15.5" hidden="1" thickTop="1" thickBot="1" x14ac:dyDescent="0.4">
      <c r="A9196" s="283" t="s">
        <v>2976</v>
      </c>
      <c r="B9196" s="284" t="str">
        <f>VLOOKUP(A9196,Lists!B:C,2,FALSE)</f>
        <v>SOM001</v>
      </c>
      <c r="C9196" s="284" t="str">
        <f>VLOOKUP(A9196,Lists!B:D,3,FALSE)</f>
        <v>SOM</v>
      </c>
      <c r="D9196" s="285" t="s">
        <v>533</v>
      </c>
      <c r="E9196" s="285">
        <v>14434140</v>
      </c>
      <c r="F9196" s="285" t="s">
        <v>7339</v>
      </c>
      <c r="G9196" s="285" t="s">
        <v>732</v>
      </c>
      <c r="H9196" s="278">
        <f t="shared" si="302"/>
        <v>1</v>
      </c>
      <c r="I9196" s="251" t="s">
        <v>7364</v>
      </c>
      <c r="J9196" s="285" t="s">
        <v>7392</v>
      </c>
      <c r="K9196" s="278" t="str">
        <f t="shared" si="303"/>
        <v>SOM001People affected</v>
      </c>
      <c r="L9196" s="286">
        <v>43759</v>
      </c>
      <c r="M9196" s="286" t="s">
        <v>3249</v>
      </c>
    </row>
    <row r="9197" spans="1:13" s="269" customFormat="1" ht="15.5" thickTop="1" thickBot="1" x14ac:dyDescent="0.4">
      <c r="A9197" s="287" t="s">
        <v>2976</v>
      </c>
      <c r="B9197" s="288" t="str">
        <f>VLOOKUP(A9197,Lists!B:C,2,FALSE)</f>
        <v>SOM001</v>
      </c>
      <c r="C9197" s="288" t="str">
        <f>VLOOKUP(A9197,Lists!B:D,3,FALSE)</f>
        <v>SOM</v>
      </c>
      <c r="D9197" s="289" t="s">
        <v>666</v>
      </c>
      <c r="E9197" s="289">
        <v>3548125</v>
      </c>
      <c r="F9197" s="289" t="s">
        <v>6911</v>
      </c>
      <c r="G9197" s="289" t="s">
        <v>730</v>
      </c>
      <c r="H9197" s="278">
        <f t="shared" si="302"/>
        <v>3</v>
      </c>
      <c r="I9197" s="252" t="s">
        <v>7366</v>
      </c>
      <c r="J9197" s="289" t="s">
        <v>7393</v>
      </c>
      <c r="K9197" s="278" t="str">
        <f t="shared" si="303"/>
        <v>SOM001People displaced</v>
      </c>
      <c r="L9197" s="290">
        <v>43759</v>
      </c>
      <c r="M9197" s="290" t="s">
        <v>3248</v>
      </c>
    </row>
    <row r="9198" spans="1:13" s="269" customFormat="1" ht="15.5" hidden="1" thickTop="1" thickBot="1" x14ac:dyDescent="0.4">
      <c r="A9198" s="283" t="s">
        <v>2976</v>
      </c>
      <c r="B9198" s="284" t="str">
        <f>VLOOKUP(A9198,Lists!B:C,2,FALSE)</f>
        <v>SOM001</v>
      </c>
      <c r="C9198" s="284" t="str">
        <f>VLOOKUP(A9198,Lists!B:D,3,FALSE)</f>
        <v>SOM</v>
      </c>
      <c r="D9198" s="285" t="s">
        <v>5028</v>
      </c>
      <c r="E9198" s="285" t="s">
        <v>446</v>
      </c>
      <c r="F9198" s="285" t="s">
        <v>446</v>
      </c>
      <c r="G9198" s="285" t="s">
        <v>446</v>
      </c>
      <c r="H9198" s="278" t="str">
        <f t="shared" si="302"/>
        <v>x</v>
      </c>
      <c r="I9198" s="251" t="s">
        <v>446</v>
      </c>
      <c r="J9198" s="285" t="s">
        <v>446</v>
      </c>
      <c r="K9198" s="278" t="str">
        <f t="shared" si="303"/>
        <v>SOM001Illness cases reported</v>
      </c>
      <c r="L9198" s="286">
        <v>43759</v>
      </c>
      <c r="M9198" s="286" t="s">
        <v>3249</v>
      </c>
    </row>
    <row r="9199" spans="1:13" s="269" customFormat="1" ht="15.5" hidden="1" thickTop="1" thickBot="1" x14ac:dyDescent="0.4">
      <c r="A9199" s="287" t="s">
        <v>2976</v>
      </c>
      <c r="B9199" s="288" t="str">
        <f>VLOOKUP(A9199,Lists!B:C,2,FALSE)</f>
        <v>SOM001</v>
      </c>
      <c r="C9199" s="288" t="str">
        <f>VLOOKUP(A9199,Lists!B:D,3,FALSE)</f>
        <v>SOM</v>
      </c>
      <c r="D9199" s="289" t="s">
        <v>5029</v>
      </c>
      <c r="E9199" s="289">
        <v>1953</v>
      </c>
      <c r="F9199" s="289" t="s">
        <v>7340</v>
      </c>
      <c r="G9199" s="289" t="s">
        <v>731</v>
      </c>
      <c r="H9199" s="278">
        <f t="shared" ref="H9199:H9230" si="304">IF(G9199="x","x",IF(G9199="Low",3,IF(G9199="Medium",2,IF(G9199="High",1,FALSE))))</f>
        <v>2</v>
      </c>
      <c r="I9199" s="252" t="s">
        <v>5146</v>
      </c>
      <c r="J9199" s="289" t="s">
        <v>7394</v>
      </c>
      <c r="K9199" s="278" t="str">
        <f t="shared" si="303"/>
        <v>SOM001Fatalities reported</v>
      </c>
      <c r="L9199" s="290">
        <v>43759</v>
      </c>
      <c r="M9199" s="290" t="s">
        <v>3248</v>
      </c>
    </row>
    <row r="9200" spans="1:13" s="269" customFormat="1" ht="15.5" hidden="1" thickTop="1" thickBot="1" x14ac:dyDescent="0.4">
      <c r="A9200" s="283" t="s">
        <v>2976</v>
      </c>
      <c r="B9200" s="284" t="str">
        <f>VLOOKUP(A9200,Lists!B:C,2,FALSE)</f>
        <v>SOM001</v>
      </c>
      <c r="C9200" s="284" t="str">
        <f>VLOOKUP(A9200,Lists!B:D,3,FALSE)</f>
        <v>SOM</v>
      </c>
      <c r="D9200" s="285" t="s">
        <v>5115</v>
      </c>
      <c r="E9200" s="285">
        <v>1953</v>
      </c>
      <c r="F9200" s="285" t="s">
        <v>7340</v>
      </c>
      <c r="G9200" s="285" t="s">
        <v>731</v>
      </c>
      <c r="H9200" s="278">
        <f t="shared" si="304"/>
        <v>2</v>
      </c>
      <c r="I9200" s="251" t="s">
        <v>5146</v>
      </c>
      <c r="J9200" s="285" t="s">
        <v>7394</v>
      </c>
      <c r="K9200" s="278" t="str">
        <f t="shared" si="303"/>
        <v>SOM001Fatalities in all crises</v>
      </c>
      <c r="L9200" s="286">
        <v>43759</v>
      </c>
      <c r="M9200" s="286" t="s">
        <v>3248</v>
      </c>
    </row>
    <row r="9201" spans="1:13" s="269" customFormat="1" ht="15.5" hidden="1" thickTop="1" thickBot="1" x14ac:dyDescent="0.4">
      <c r="A9201" s="287" t="s">
        <v>2976</v>
      </c>
      <c r="B9201" s="288" t="str">
        <f>VLOOKUP(A9201,Lists!B:C,2,FALSE)</f>
        <v>SOM001</v>
      </c>
      <c r="C9201" s="288" t="str">
        <f>VLOOKUP(A9201,Lists!B:D,3,FALSE)</f>
        <v>SOM</v>
      </c>
      <c r="D9201" s="289" t="s">
        <v>742</v>
      </c>
      <c r="E9201" s="289" t="s">
        <v>446</v>
      </c>
      <c r="F9201" s="289" t="s">
        <v>446</v>
      </c>
      <c r="G9201" s="289" t="s">
        <v>446</v>
      </c>
      <c r="H9201" s="278" t="str">
        <f t="shared" si="304"/>
        <v>x</v>
      </c>
      <c r="I9201" s="252" t="s">
        <v>446</v>
      </c>
      <c r="J9201" s="289" t="s">
        <v>446</v>
      </c>
      <c r="K9201" s="278" t="str">
        <f t="shared" si="303"/>
        <v>SOM001Economic Losses</v>
      </c>
      <c r="L9201" s="290">
        <v>43759</v>
      </c>
      <c r="M9201" s="290" t="s">
        <v>3249</v>
      </c>
    </row>
    <row r="9202" spans="1:13" s="269" customFormat="1" ht="15.5" hidden="1" thickTop="1" thickBot="1" x14ac:dyDescent="0.4">
      <c r="A9202" s="283" t="s">
        <v>2976</v>
      </c>
      <c r="B9202" s="284" t="str">
        <f>VLOOKUP(A9202,Lists!B:C,2,FALSE)</f>
        <v>SOM001</v>
      </c>
      <c r="C9202" s="284" t="str">
        <f>VLOOKUP(A9202,Lists!B:D,3,FALSE)</f>
        <v>SOM</v>
      </c>
      <c r="D9202" s="285" t="s">
        <v>752</v>
      </c>
      <c r="E9202" s="285">
        <v>2094000</v>
      </c>
      <c r="F9202" s="285" t="s">
        <v>7341</v>
      </c>
      <c r="G9202" s="285" t="s">
        <v>731</v>
      </c>
      <c r="H9202" s="278">
        <f t="shared" si="304"/>
        <v>2</v>
      </c>
      <c r="I9202" s="251" t="s">
        <v>7367</v>
      </c>
      <c r="J9202" s="285" t="s">
        <v>7395</v>
      </c>
      <c r="K9202" s="278" t="str">
        <f t="shared" si="303"/>
        <v>SOM001People in Need</v>
      </c>
      <c r="L9202" s="286">
        <v>43759</v>
      </c>
      <c r="M9202" s="286" t="s">
        <v>3248</v>
      </c>
    </row>
    <row r="9203" spans="1:13" s="269" customFormat="1" ht="15.5" hidden="1" thickTop="1" thickBot="1" x14ac:dyDescent="0.4">
      <c r="A9203" s="287" t="s">
        <v>2976</v>
      </c>
      <c r="B9203" s="288" t="str">
        <f>VLOOKUP(A9203,Lists!B:C,2,FALSE)</f>
        <v>SOM001</v>
      </c>
      <c r="C9203" s="288" t="str">
        <f>VLOOKUP(A9203,Lists!B:D,3,FALSE)</f>
        <v>SOM</v>
      </c>
      <c r="D9203" s="289" t="s">
        <v>5110</v>
      </c>
      <c r="E9203" s="289">
        <v>0</v>
      </c>
      <c r="F9203" s="289" t="s">
        <v>7341</v>
      </c>
      <c r="G9203" s="289" t="s">
        <v>731</v>
      </c>
      <c r="H9203" s="278">
        <f t="shared" si="304"/>
        <v>2</v>
      </c>
      <c r="I9203" s="252" t="s">
        <v>7367</v>
      </c>
      <c r="J9203" s="289" t="s">
        <v>7395</v>
      </c>
      <c r="K9203" s="278" t="str">
        <f t="shared" si="303"/>
        <v>SOM001Minimal humanitarian conditions - Level 1</v>
      </c>
      <c r="L9203" s="290">
        <v>43759</v>
      </c>
      <c r="M9203" s="290" t="s">
        <v>3248</v>
      </c>
    </row>
    <row r="9204" spans="1:13" s="269" customFormat="1" ht="15.5" hidden="1" thickTop="1" thickBot="1" x14ac:dyDescent="0.4">
      <c r="A9204" s="283" t="s">
        <v>2976</v>
      </c>
      <c r="B9204" s="284" t="str">
        <f>VLOOKUP(A9204,Lists!B:C,2,FALSE)</f>
        <v>SOM001</v>
      </c>
      <c r="C9204" s="284" t="str">
        <f>VLOOKUP(A9204,Lists!B:D,3,FALSE)</f>
        <v>SOM</v>
      </c>
      <c r="D9204" s="285" t="s">
        <v>5111</v>
      </c>
      <c r="E9204" s="285">
        <v>12340140</v>
      </c>
      <c r="F9204" s="285" t="s">
        <v>7341</v>
      </c>
      <c r="G9204" s="285" t="s">
        <v>731</v>
      </c>
      <c r="H9204" s="278">
        <f t="shared" si="304"/>
        <v>2</v>
      </c>
      <c r="I9204" s="251" t="s">
        <v>7367</v>
      </c>
      <c r="J9204" s="285" t="s">
        <v>7395</v>
      </c>
      <c r="K9204" s="278" t="str">
        <f t="shared" si="303"/>
        <v>SOM001Stressed humanitarian conditions - Level 2</v>
      </c>
      <c r="L9204" s="286">
        <v>43759</v>
      </c>
      <c r="M9204" s="286" t="s">
        <v>3248</v>
      </c>
    </row>
    <row r="9205" spans="1:13" s="269" customFormat="1" ht="15.5" hidden="1" thickTop="1" thickBot="1" x14ac:dyDescent="0.4">
      <c r="A9205" s="287" t="s">
        <v>2976</v>
      </c>
      <c r="B9205" s="288" t="str">
        <f>VLOOKUP(A9205,Lists!B:C,2,FALSE)</f>
        <v>SOM001</v>
      </c>
      <c r="C9205" s="288" t="str">
        <f>VLOOKUP(A9205,Lists!B:D,3,FALSE)</f>
        <v>SOM</v>
      </c>
      <c r="D9205" s="289" t="s">
        <v>5112</v>
      </c>
      <c r="E9205" s="289">
        <v>1655000</v>
      </c>
      <c r="F9205" s="289" t="s">
        <v>7341</v>
      </c>
      <c r="G9205" s="289" t="s">
        <v>731</v>
      </c>
      <c r="H9205" s="278">
        <f t="shared" si="304"/>
        <v>2</v>
      </c>
      <c r="I9205" s="252" t="s">
        <v>7367</v>
      </c>
      <c r="J9205" s="289" t="s">
        <v>7395</v>
      </c>
      <c r="K9205" s="278" t="str">
        <f t="shared" si="303"/>
        <v>SOM001Moderate humanitarian conditions - Level 3</v>
      </c>
      <c r="L9205" s="290">
        <v>43759</v>
      </c>
      <c r="M9205" s="290" t="s">
        <v>3248</v>
      </c>
    </row>
    <row r="9206" spans="1:13" s="269" customFormat="1" ht="15.5" hidden="1" thickTop="1" thickBot="1" x14ac:dyDescent="0.4">
      <c r="A9206" s="283" t="s">
        <v>2976</v>
      </c>
      <c r="B9206" s="284" t="str">
        <f>VLOOKUP(A9206,Lists!B:C,2,FALSE)</f>
        <v>SOM001</v>
      </c>
      <c r="C9206" s="284" t="str">
        <f>VLOOKUP(A9206,Lists!B:D,3,FALSE)</f>
        <v>SOM</v>
      </c>
      <c r="D9206" s="285" t="s">
        <v>5113</v>
      </c>
      <c r="E9206" s="285">
        <v>439000</v>
      </c>
      <c r="F9206" s="285" t="s">
        <v>7341</v>
      </c>
      <c r="G9206" s="285" t="s">
        <v>731</v>
      </c>
      <c r="H9206" s="278">
        <f t="shared" si="304"/>
        <v>2</v>
      </c>
      <c r="I9206" s="251" t="s">
        <v>7367</v>
      </c>
      <c r="J9206" s="285" t="s">
        <v>7395</v>
      </c>
      <c r="K9206" s="278" t="str">
        <f t="shared" si="303"/>
        <v>SOM001Severe humanitarian conditions - Level 4</v>
      </c>
      <c r="L9206" s="286">
        <v>43759</v>
      </c>
      <c r="M9206" s="286" t="s">
        <v>3248</v>
      </c>
    </row>
    <row r="9207" spans="1:13" s="269" customFormat="1" ht="15.5" hidden="1" thickTop="1" thickBot="1" x14ac:dyDescent="0.4">
      <c r="A9207" s="287" t="s">
        <v>2976</v>
      </c>
      <c r="B9207" s="288" t="str">
        <f>VLOOKUP(A9207,Lists!B:C,2,FALSE)</f>
        <v>SOM001</v>
      </c>
      <c r="C9207" s="288" t="str">
        <f>VLOOKUP(A9207,Lists!B:D,3,FALSE)</f>
        <v>SOM</v>
      </c>
      <c r="D9207" s="289" t="s">
        <v>5114</v>
      </c>
      <c r="E9207" s="289">
        <v>0</v>
      </c>
      <c r="F9207" s="289" t="s">
        <v>7341</v>
      </c>
      <c r="G9207" s="289" t="s">
        <v>731</v>
      </c>
      <c r="H9207" s="278">
        <f t="shared" si="304"/>
        <v>2</v>
      </c>
      <c r="I9207" s="252" t="s">
        <v>7367</v>
      </c>
      <c r="J9207" s="289" t="s">
        <v>7395</v>
      </c>
      <c r="K9207" s="278" t="str">
        <f t="shared" si="303"/>
        <v>SOM001Extreme humanitarian conditions - Level 5</v>
      </c>
      <c r="L9207" s="290">
        <v>43759</v>
      </c>
      <c r="M9207" s="290" t="s">
        <v>3248</v>
      </c>
    </row>
    <row r="9208" spans="1:13" s="269" customFormat="1" ht="15.5" hidden="1" thickTop="1" thickBot="1" x14ac:dyDescent="0.4">
      <c r="A9208" s="283" t="s">
        <v>2976</v>
      </c>
      <c r="B9208" s="284" t="str">
        <f>VLOOKUP(A9208,Lists!B:C,2,FALSE)</f>
        <v>SOM001</v>
      </c>
      <c r="C9208" s="284" t="str">
        <f>VLOOKUP(A9208,Lists!B:D,3,FALSE)</f>
        <v>SOM</v>
      </c>
      <c r="D9208" s="285" t="s">
        <v>647</v>
      </c>
      <c r="E9208" s="285">
        <v>2</v>
      </c>
      <c r="F9208" s="285" t="s">
        <v>7229</v>
      </c>
      <c r="G9208" s="285" t="s">
        <v>732</v>
      </c>
      <c r="H9208" s="278">
        <f t="shared" si="304"/>
        <v>1</v>
      </c>
      <c r="I9208" s="251" t="s">
        <v>7616</v>
      </c>
      <c r="J9208" s="285" t="s">
        <v>7600</v>
      </c>
      <c r="K9208" s="278" t="str">
        <f t="shared" si="303"/>
        <v>SOM001Denial of existence of humanitarian needs or entitlements to assistance</v>
      </c>
      <c r="L9208" s="286">
        <v>43759</v>
      </c>
      <c r="M9208" s="286" t="s">
        <v>3248</v>
      </c>
    </row>
    <row r="9209" spans="1:13" s="269" customFormat="1" ht="15.5" hidden="1" thickTop="1" thickBot="1" x14ac:dyDescent="0.4">
      <c r="A9209" s="287" t="s">
        <v>2976</v>
      </c>
      <c r="B9209" s="288" t="str">
        <f>VLOOKUP(A9209,Lists!B:C,2,FALSE)</f>
        <v>SOM001</v>
      </c>
      <c r="C9209" s="288" t="str">
        <f>VLOOKUP(A9209,Lists!B:D,3,FALSE)</f>
        <v>SOM</v>
      </c>
      <c r="D9209" s="289" t="s">
        <v>648</v>
      </c>
      <c r="E9209" s="289">
        <v>3</v>
      </c>
      <c r="F9209" s="289" t="s">
        <v>7229</v>
      </c>
      <c r="G9209" s="289" t="s">
        <v>732</v>
      </c>
      <c r="H9209" s="278">
        <f t="shared" si="304"/>
        <v>1</v>
      </c>
      <c r="I9209" s="252" t="s">
        <v>7616</v>
      </c>
      <c r="J9209" s="289" t="s">
        <v>7600</v>
      </c>
      <c r="K9209" s="278" t="str">
        <f t="shared" si="303"/>
        <v>SOM001Restriction and obstruction of access to services and assistance</v>
      </c>
      <c r="L9209" s="290">
        <v>43759</v>
      </c>
      <c r="M9209" s="290" t="s">
        <v>3248</v>
      </c>
    </row>
    <row r="9210" spans="1:13" s="269" customFormat="1" ht="15.5" hidden="1" thickTop="1" thickBot="1" x14ac:dyDescent="0.4">
      <c r="A9210" s="283" t="s">
        <v>2976</v>
      </c>
      <c r="B9210" s="284" t="str">
        <f>VLOOKUP(A9210,Lists!B:C,2,FALSE)</f>
        <v>SOM001</v>
      </c>
      <c r="C9210" s="284" t="str">
        <f>VLOOKUP(A9210,Lists!B:D,3,FALSE)</f>
        <v>SOM</v>
      </c>
      <c r="D9210" s="285" t="s">
        <v>643</v>
      </c>
      <c r="E9210" s="285">
        <v>1</v>
      </c>
      <c r="F9210" s="285" t="s">
        <v>7229</v>
      </c>
      <c r="G9210" s="285" t="s">
        <v>732</v>
      </c>
      <c r="H9210" s="278">
        <f t="shared" si="304"/>
        <v>1</v>
      </c>
      <c r="I9210" s="251" t="s">
        <v>7616</v>
      </c>
      <c r="J9210" s="285" t="s">
        <v>7600</v>
      </c>
      <c r="K9210" s="278" t="str">
        <f t="shared" si="303"/>
        <v>SOM001Impediments to entry into country (bureaucratic and administrative)</v>
      </c>
      <c r="L9210" s="286">
        <v>43759</v>
      </c>
      <c r="M9210" s="286" t="s">
        <v>3248</v>
      </c>
    </row>
    <row r="9211" spans="1:13" s="269" customFormat="1" ht="15.5" hidden="1" thickTop="1" thickBot="1" x14ac:dyDescent="0.4">
      <c r="A9211" s="287" t="s">
        <v>2976</v>
      </c>
      <c r="B9211" s="288" t="str">
        <f>VLOOKUP(A9211,Lists!B:C,2,FALSE)</f>
        <v>SOM001</v>
      </c>
      <c r="C9211" s="288" t="str">
        <f>VLOOKUP(A9211,Lists!B:D,3,FALSE)</f>
        <v>SOM</v>
      </c>
      <c r="D9211" s="289" t="s">
        <v>644</v>
      </c>
      <c r="E9211" s="289">
        <v>3</v>
      </c>
      <c r="F9211" s="289" t="s">
        <v>7229</v>
      </c>
      <c r="G9211" s="289" t="s">
        <v>732</v>
      </c>
      <c r="H9211" s="278">
        <f t="shared" si="304"/>
        <v>1</v>
      </c>
      <c r="I9211" s="252" t="s">
        <v>7616</v>
      </c>
      <c r="J9211" s="289" t="s">
        <v>7600</v>
      </c>
      <c r="K9211" s="278" t="str">
        <f t="shared" si="303"/>
        <v>SOM001Restriction of movement (impediments to freedom of movement and/or administrative restrictions)</v>
      </c>
      <c r="L9211" s="290">
        <v>43759</v>
      </c>
      <c r="M9211" s="290" t="s">
        <v>3248</v>
      </c>
    </row>
    <row r="9212" spans="1:13" s="269" customFormat="1" ht="15.5" hidden="1" thickTop="1" thickBot="1" x14ac:dyDescent="0.4">
      <c r="A9212" s="283" t="s">
        <v>2976</v>
      </c>
      <c r="B9212" s="284" t="str">
        <f>VLOOKUP(A9212,Lists!B:C,2,FALSE)</f>
        <v>SOM001</v>
      </c>
      <c r="C9212" s="284" t="str">
        <f>VLOOKUP(A9212,Lists!B:D,3,FALSE)</f>
        <v>SOM</v>
      </c>
      <c r="D9212" s="285" t="s">
        <v>645</v>
      </c>
      <c r="E9212" s="285">
        <v>2</v>
      </c>
      <c r="F9212" s="285" t="s">
        <v>7229</v>
      </c>
      <c r="G9212" s="285" t="s">
        <v>732</v>
      </c>
      <c r="H9212" s="278">
        <f t="shared" si="304"/>
        <v>1</v>
      </c>
      <c r="I9212" s="251" t="s">
        <v>7616</v>
      </c>
      <c r="J9212" s="285" t="s">
        <v>7600</v>
      </c>
      <c r="K9212" s="278" t="str">
        <f t="shared" ref="K9212:K9275" si="305">B9212&amp;""&amp;D9212</f>
        <v>SOM001Interference into implementation of humanitarian activities</v>
      </c>
      <c r="L9212" s="286">
        <v>43759</v>
      </c>
      <c r="M9212" s="286" t="s">
        <v>3248</v>
      </c>
    </row>
    <row r="9213" spans="1:13" s="269" customFormat="1" ht="15.5" hidden="1" thickTop="1" thickBot="1" x14ac:dyDescent="0.4">
      <c r="A9213" s="287" t="s">
        <v>2976</v>
      </c>
      <c r="B9213" s="288" t="str">
        <f>VLOOKUP(A9213,Lists!B:C,2,FALSE)</f>
        <v>SOM001</v>
      </c>
      <c r="C9213" s="288" t="str">
        <f>VLOOKUP(A9213,Lists!B:D,3,FALSE)</f>
        <v>SOM</v>
      </c>
      <c r="D9213" s="289" t="s">
        <v>646</v>
      </c>
      <c r="E9213" s="289">
        <v>3</v>
      </c>
      <c r="F9213" s="289" t="s">
        <v>7229</v>
      </c>
      <c r="G9213" s="289" t="s">
        <v>732</v>
      </c>
      <c r="H9213" s="278">
        <f t="shared" si="304"/>
        <v>1</v>
      </c>
      <c r="I9213" s="252" t="s">
        <v>7616</v>
      </c>
      <c r="J9213" s="289" t="s">
        <v>7600</v>
      </c>
      <c r="K9213" s="278" t="str">
        <f t="shared" si="305"/>
        <v>SOM001Violence against personnel, facilities and assets</v>
      </c>
      <c r="L9213" s="290">
        <v>43759</v>
      </c>
      <c r="M9213" s="290" t="s">
        <v>3248</v>
      </c>
    </row>
    <row r="9214" spans="1:13" s="269" customFormat="1" ht="15.5" hidden="1" thickTop="1" thickBot="1" x14ac:dyDescent="0.4">
      <c r="A9214" s="283" t="s">
        <v>2976</v>
      </c>
      <c r="B9214" s="284" t="str">
        <f>VLOOKUP(A9214,Lists!B:C,2,FALSE)</f>
        <v>SOM001</v>
      </c>
      <c r="C9214" s="284" t="str">
        <f>VLOOKUP(A9214,Lists!B:D,3,FALSE)</f>
        <v>SOM</v>
      </c>
      <c r="D9214" s="285" t="s">
        <v>649</v>
      </c>
      <c r="E9214" s="285">
        <v>2</v>
      </c>
      <c r="F9214" s="285" t="s">
        <v>7229</v>
      </c>
      <c r="G9214" s="285" t="s">
        <v>732</v>
      </c>
      <c r="H9214" s="278">
        <f t="shared" si="304"/>
        <v>1</v>
      </c>
      <c r="I9214" s="251" t="s">
        <v>7616</v>
      </c>
      <c r="J9214" s="285" t="s">
        <v>7600</v>
      </c>
      <c r="K9214" s="278" t="str">
        <f t="shared" si="305"/>
        <v>SOM001Ongoing insecurity/hostilities affecting humanitarian assistance</v>
      </c>
      <c r="L9214" s="286">
        <v>43759</v>
      </c>
      <c r="M9214" s="286" t="s">
        <v>3248</v>
      </c>
    </row>
    <row r="9215" spans="1:13" s="269" customFormat="1" ht="15.5" hidden="1" thickTop="1" thickBot="1" x14ac:dyDescent="0.4">
      <c r="A9215" s="287" t="s">
        <v>2976</v>
      </c>
      <c r="B9215" s="288" t="str">
        <f>VLOOKUP(A9215,Lists!B:C,2,FALSE)</f>
        <v>SOM001</v>
      </c>
      <c r="C9215" s="288" t="str">
        <f>VLOOKUP(A9215,Lists!B:D,3,FALSE)</f>
        <v>SOM</v>
      </c>
      <c r="D9215" s="289" t="s">
        <v>650</v>
      </c>
      <c r="E9215" s="289">
        <v>2</v>
      </c>
      <c r="F9215" s="289" t="s">
        <v>7229</v>
      </c>
      <c r="G9215" s="289" t="s">
        <v>732</v>
      </c>
      <c r="H9215" s="278">
        <f t="shared" si="304"/>
        <v>1</v>
      </c>
      <c r="I9215" s="252" t="s">
        <v>7616</v>
      </c>
      <c r="J9215" s="289" t="s">
        <v>7600</v>
      </c>
      <c r="K9215" s="278" t="str">
        <f t="shared" si="305"/>
        <v xml:space="preserve">SOM001Presence of mines and improvised explosive devices </v>
      </c>
      <c r="L9215" s="290">
        <v>43759</v>
      </c>
      <c r="M9215" s="290" t="s">
        <v>3248</v>
      </c>
    </row>
    <row r="9216" spans="1:13" s="269" customFormat="1" ht="15.5" hidden="1" thickTop="1" thickBot="1" x14ac:dyDescent="0.4">
      <c r="A9216" s="283" t="s">
        <v>2976</v>
      </c>
      <c r="B9216" s="284" t="str">
        <f>VLOOKUP(A9216,Lists!B:C,2,FALSE)</f>
        <v>SOM001</v>
      </c>
      <c r="C9216" s="284" t="str">
        <f>VLOOKUP(A9216,Lists!B:D,3,FALSE)</f>
        <v>SOM</v>
      </c>
      <c r="D9216" s="285" t="s">
        <v>651</v>
      </c>
      <c r="E9216" s="285">
        <v>2</v>
      </c>
      <c r="F9216" s="285" t="s">
        <v>7229</v>
      </c>
      <c r="G9216" s="285" t="s">
        <v>732</v>
      </c>
      <c r="H9216" s="278">
        <f t="shared" si="304"/>
        <v>1</v>
      </c>
      <c r="I9216" s="251" t="s">
        <v>7616</v>
      </c>
      <c r="J9216" s="285" t="s">
        <v>7600</v>
      </c>
      <c r="K9216" s="278" t="str">
        <f t="shared" si="305"/>
        <v>SOM001Physical constraints in the environment (obstacles related to terrain, climate, lack of infrastructure, etc.)</v>
      </c>
      <c r="L9216" s="286">
        <v>43759</v>
      </c>
      <c r="M9216" s="286" t="s">
        <v>3248</v>
      </c>
    </row>
    <row r="9217" spans="1:13" s="269" customFormat="1" ht="15.5" hidden="1" thickTop="1" thickBot="1" x14ac:dyDescent="0.4">
      <c r="A9217" s="287" t="s">
        <v>6848</v>
      </c>
      <c r="B9217" s="288" t="str">
        <f>VLOOKUP(A9217,Lists!B:C,2,FALSE)</f>
        <v>BHS002</v>
      </c>
      <c r="C9217" s="288" t="str">
        <f>VLOOKUP(A9217,Lists!B:D,3,FALSE)</f>
        <v>BHS</v>
      </c>
      <c r="D9217" s="289" t="s">
        <v>5029</v>
      </c>
      <c r="E9217" s="289">
        <v>61</v>
      </c>
      <c r="F9217" s="289" t="s">
        <v>7352</v>
      </c>
      <c r="G9217" s="289" t="s">
        <v>732</v>
      </c>
      <c r="H9217" s="278">
        <f t="shared" si="304"/>
        <v>1</v>
      </c>
      <c r="I9217" s="252" t="s">
        <v>7379</v>
      </c>
      <c r="J9217" s="289" t="s">
        <v>7410</v>
      </c>
      <c r="K9217" s="278" t="str">
        <f t="shared" si="305"/>
        <v>BHS002Fatalities reported</v>
      </c>
      <c r="L9217" s="290">
        <v>43759</v>
      </c>
      <c r="M9217" s="290" t="s">
        <v>3248</v>
      </c>
    </row>
    <row r="9218" spans="1:13" s="269" customFormat="1" ht="15.5" hidden="1" thickTop="1" thickBot="1" x14ac:dyDescent="0.4">
      <c r="A9218" s="283" t="s">
        <v>6848</v>
      </c>
      <c r="B9218" s="284" t="str">
        <f>VLOOKUP(A9218,Lists!B:C,2,FALSE)</f>
        <v>BHS002</v>
      </c>
      <c r="C9218" s="284" t="str">
        <f>VLOOKUP(A9218,Lists!B:D,3,FALSE)</f>
        <v>BHS</v>
      </c>
      <c r="D9218" s="285" t="s">
        <v>5115</v>
      </c>
      <c r="E9218" s="285">
        <v>61</v>
      </c>
      <c r="F9218" s="285" t="s">
        <v>7352</v>
      </c>
      <c r="G9218" s="285" t="s">
        <v>732</v>
      </c>
      <c r="H9218" s="278">
        <f t="shared" si="304"/>
        <v>1</v>
      </c>
      <c r="I9218" s="251" t="s">
        <v>7379</v>
      </c>
      <c r="J9218" s="285" t="s">
        <v>7410</v>
      </c>
      <c r="K9218" s="278" t="str">
        <f t="shared" si="305"/>
        <v>BHS002Fatalities in all crises</v>
      </c>
      <c r="L9218" s="286">
        <v>43759</v>
      </c>
      <c r="M9218" s="286" t="s">
        <v>3248</v>
      </c>
    </row>
    <row r="9219" spans="1:13" s="269" customFormat="1" ht="15.5" hidden="1" thickTop="1" thickBot="1" x14ac:dyDescent="0.4">
      <c r="A9219" s="287" t="s">
        <v>2961</v>
      </c>
      <c r="B9219" s="288" t="str">
        <f>VLOOKUP(A9219,Lists!B:C,2,FALSE)</f>
        <v>HTI001</v>
      </c>
      <c r="C9219" s="288" t="str">
        <f>VLOOKUP(A9219,Lists!B:D,3,FALSE)</f>
        <v>HTI</v>
      </c>
      <c r="D9219" s="289" t="s">
        <v>5028</v>
      </c>
      <c r="E9219" s="289" t="s">
        <v>446</v>
      </c>
      <c r="F9219" s="289" t="s">
        <v>446</v>
      </c>
      <c r="G9219" s="289" t="s">
        <v>446</v>
      </c>
      <c r="H9219" s="278" t="str">
        <f t="shared" si="304"/>
        <v>x</v>
      </c>
      <c r="I9219" s="252" t="s">
        <v>446</v>
      </c>
      <c r="J9219" s="289" t="s">
        <v>446</v>
      </c>
      <c r="K9219" s="278" t="str">
        <f t="shared" si="305"/>
        <v>HTI001Illness cases reported</v>
      </c>
      <c r="L9219" s="290">
        <v>43759</v>
      </c>
      <c r="M9219" s="290" t="s">
        <v>3248</v>
      </c>
    </row>
    <row r="9220" spans="1:13" s="269" customFormat="1" ht="15.5" hidden="1" thickTop="1" thickBot="1" x14ac:dyDescent="0.4">
      <c r="A9220" s="283" t="s">
        <v>2961</v>
      </c>
      <c r="B9220" s="284" t="str">
        <f>VLOOKUP(A9220,Lists!B:C,2,FALSE)</f>
        <v>HTI001</v>
      </c>
      <c r="C9220" s="284" t="str">
        <f>VLOOKUP(A9220,Lists!B:D,3,FALSE)</f>
        <v>HTI</v>
      </c>
      <c r="D9220" s="285" t="s">
        <v>5029</v>
      </c>
      <c r="E9220" s="285">
        <v>20</v>
      </c>
      <c r="F9220" s="285" t="s">
        <v>7354</v>
      </c>
      <c r="G9220" s="285" t="s">
        <v>731</v>
      </c>
      <c r="H9220" s="278">
        <f t="shared" si="304"/>
        <v>2</v>
      </c>
      <c r="I9220" s="251" t="s">
        <v>7381</v>
      </c>
      <c r="J9220" s="285" t="s">
        <v>7412</v>
      </c>
      <c r="K9220" s="278" t="str">
        <f t="shared" si="305"/>
        <v>HTI001Fatalities reported</v>
      </c>
      <c r="L9220" s="286">
        <v>43759</v>
      </c>
      <c r="M9220" s="286" t="s">
        <v>3248</v>
      </c>
    </row>
    <row r="9221" spans="1:13" s="269" customFormat="1" ht="15.5" hidden="1" thickTop="1" thickBot="1" x14ac:dyDescent="0.4">
      <c r="A9221" s="287" t="s">
        <v>2961</v>
      </c>
      <c r="B9221" s="288" t="str">
        <f>VLOOKUP(A9221,Lists!B:C,2,FALSE)</f>
        <v>HTI001</v>
      </c>
      <c r="C9221" s="288" t="str">
        <f>VLOOKUP(A9221,Lists!B:D,3,FALSE)</f>
        <v>HTI</v>
      </c>
      <c r="D9221" s="289" t="s">
        <v>5115</v>
      </c>
      <c r="E9221" s="289">
        <v>20</v>
      </c>
      <c r="F9221" s="289" t="s">
        <v>7354</v>
      </c>
      <c r="G9221" s="289" t="s">
        <v>731</v>
      </c>
      <c r="H9221" s="278">
        <f t="shared" si="304"/>
        <v>2</v>
      </c>
      <c r="I9221" s="252" t="s">
        <v>7381</v>
      </c>
      <c r="J9221" s="289" t="s">
        <v>7412</v>
      </c>
      <c r="K9221" s="278" t="str">
        <f t="shared" si="305"/>
        <v>HTI001Fatalities in all crises</v>
      </c>
      <c r="L9221" s="290">
        <v>43759</v>
      </c>
      <c r="M9221" s="290" t="s">
        <v>3248</v>
      </c>
    </row>
    <row r="9222" spans="1:13" s="269" customFormat="1" ht="15.5" hidden="1" thickTop="1" thickBot="1" x14ac:dyDescent="0.4">
      <c r="A9222" s="283" t="s">
        <v>2961</v>
      </c>
      <c r="B9222" s="284" t="str">
        <f>VLOOKUP(A9222,Lists!B:C,2,FALSE)</f>
        <v>HTI001</v>
      </c>
      <c r="C9222" s="284" t="str">
        <f>VLOOKUP(A9222,Lists!B:D,3,FALSE)</f>
        <v>HTI</v>
      </c>
      <c r="D9222" s="285" t="s">
        <v>647</v>
      </c>
      <c r="E9222" s="285">
        <v>0</v>
      </c>
      <c r="F9222" s="285" t="s">
        <v>7229</v>
      </c>
      <c r="G9222" s="285" t="s">
        <v>732</v>
      </c>
      <c r="H9222" s="278">
        <f t="shared" si="304"/>
        <v>1</v>
      </c>
      <c r="I9222" s="251" t="s">
        <v>7616</v>
      </c>
      <c r="J9222" s="285" t="s">
        <v>7600</v>
      </c>
      <c r="K9222" s="278" t="str">
        <f t="shared" si="305"/>
        <v>HTI001Denial of existence of humanitarian needs or entitlements to assistance</v>
      </c>
      <c r="L9222" s="286">
        <v>43759</v>
      </c>
      <c r="M9222" s="286" t="s">
        <v>3248</v>
      </c>
    </row>
    <row r="9223" spans="1:13" s="269" customFormat="1" ht="15.5" hidden="1" thickTop="1" thickBot="1" x14ac:dyDescent="0.4">
      <c r="A9223" s="287" t="s">
        <v>2961</v>
      </c>
      <c r="B9223" s="288" t="str">
        <f>VLOOKUP(A9223,Lists!B:C,2,FALSE)</f>
        <v>HTI001</v>
      </c>
      <c r="C9223" s="288" t="str">
        <f>VLOOKUP(A9223,Lists!B:D,3,FALSE)</f>
        <v>HTI</v>
      </c>
      <c r="D9223" s="289" t="s">
        <v>648</v>
      </c>
      <c r="E9223" s="289">
        <v>0</v>
      </c>
      <c r="F9223" s="289" t="s">
        <v>7229</v>
      </c>
      <c r="G9223" s="289" t="s">
        <v>732</v>
      </c>
      <c r="H9223" s="278">
        <f t="shared" si="304"/>
        <v>1</v>
      </c>
      <c r="I9223" s="252" t="s">
        <v>7616</v>
      </c>
      <c r="J9223" s="289" t="s">
        <v>7600</v>
      </c>
      <c r="K9223" s="278" t="str">
        <f t="shared" si="305"/>
        <v>HTI001Restriction and obstruction of access to services and assistance</v>
      </c>
      <c r="L9223" s="290">
        <v>43759</v>
      </c>
      <c r="M9223" s="290" t="s">
        <v>3248</v>
      </c>
    </row>
    <row r="9224" spans="1:13" s="269" customFormat="1" ht="15.5" hidden="1" thickTop="1" thickBot="1" x14ac:dyDescent="0.4">
      <c r="A9224" s="283" t="s">
        <v>2961</v>
      </c>
      <c r="B9224" s="284" t="str">
        <f>VLOOKUP(A9224,Lists!B:C,2,FALSE)</f>
        <v>HTI001</v>
      </c>
      <c r="C9224" s="284" t="str">
        <f>VLOOKUP(A9224,Lists!B:D,3,FALSE)</f>
        <v>HTI</v>
      </c>
      <c r="D9224" s="285" t="s">
        <v>643</v>
      </c>
      <c r="E9224" s="285">
        <v>0</v>
      </c>
      <c r="F9224" s="285" t="s">
        <v>7229</v>
      </c>
      <c r="G9224" s="285" t="s">
        <v>732</v>
      </c>
      <c r="H9224" s="278">
        <f t="shared" si="304"/>
        <v>1</v>
      </c>
      <c r="I9224" s="251" t="s">
        <v>7616</v>
      </c>
      <c r="J9224" s="285" t="s">
        <v>7600</v>
      </c>
      <c r="K9224" s="278" t="str">
        <f t="shared" si="305"/>
        <v>HTI001Impediments to entry into country (bureaucratic and administrative)</v>
      </c>
      <c r="L9224" s="286">
        <v>43759</v>
      </c>
      <c r="M9224" s="286" t="s">
        <v>3248</v>
      </c>
    </row>
    <row r="9225" spans="1:13" s="269" customFormat="1" ht="15.5" hidden="1" thickTop="1" thickBot="1" x14ac:dyDescent="0.4">
      <c r="A9225" s="287" t="s">
        <v>2961</v>
      </c>
      <c r="B9225" s="288" t="str">
        <f>VLOOKUP(A9225,Lists!B:C,2,FALSE)</f>
        <v>HTI001</v>
      </c>
      <c r="C9225" s="288" t="str">
        <f>VLOOKUP(A9225,Lists!B:D,3,FALSE)</f>
        <v>HTI</v>
      </c>
      <c r="D9225" s="289" t="s">
        <v>644</v>
      </c>
      <c r="E9225" s="289">
        <v>1</v>
      </c>
      <c r="F9225" s="289" t="s">
        <v>7229</v>
      </c>
      <c r="G9225" s="289" t="s">
        <v>732</v>
      </c>
      <c r="H9225" s="278">
        <f t="shared" si="304"/>
        <v>1</v>
      </c>
      <c r="I9225" s="252" t="s">
        <v>7616</v>
      </c>
      <c r="J9225" s="289" t="s">
        <v>7600</v>
      </c>
      <c r="K9225" s="278" t="str">
        <f t="shared" si="305"/>
        <v>HTI001Restriction of movement (impediments to freedom of movement and/or administrative restrictions)</v>
      </c>
      <c r="L9225" s="290">
        <v>43759</v>
      </c>
      <c r="M9225" s="290" t="s">
        <v>3248</v>
      </c>
    </row>
    <row r="9226" spans="1:13" s="269" customFormat="1" ht="15.5" hidden="1" thickTop="1" thickBot="1" x14ac:dyDescent="0.4">
      <c r="A9226" s="283" t="s">
        <v>2961</v>
      </c>
      <c r="B9226" s="284" t="str">
        <f>VLOOKUP(A9226,Lists!B:C,2,FALSE)</f>
        <v>HTI001</v>
      </c>
      <c r="C9226" s="284" t="str">
        <f>VLOOKUP(A9226,Lists!B:D,3,FALSE)</f>
        <v>HTI</v>
      </c>
      <c r="D9226" s="285" t="s">
        <v>645</v>
      </c>
      <c r="E9226" s="285">
        <v>2</v>
      </c>
      <c r="F9226" s="285" t="s">
        <v>7229</v>
      </c>
      <c r="G9226" s="285" t="s">
        <v>732</v>
      </c>
      <c r="H9226" s="278">
        <f t="shared" si="304"/>
        <v>1</v>
      </c>
      <c r="I9226" s="251" t="s">
        <v>7616</v>
      </c>
      <c r="J9226" s="285" t="s">
        <v>7600</v>
      </c>
      <c r="K9226" s="278" t="str">
        <f t="shared" si="305"/>
        <v>HTI001Interference into implementation of humanitarian activities</v>
      </c>
      <c r="L9226" s="286">
        <v>43759</v>
      </c>
      <c r="M9226" s="286" t="s">
        <v>3248</v>
      </c>
    </row>
    <row r="9227" spans="1:13" s="269" customFormat="1" ht="15.5" hidden="1" thickTop="1" thickBot="1" x14ac:dyDescent="0.4">
      <c r="A9227" s="287" t="s">
        <v>2961</v>
      </c>
      <c r="B9227" s="288" t="str">
        <f>VLOOKUP(A9227,Lists!B:C,2,FALSE)</f>
        <v>HTI001</v>
      </c>
      <c r="C9227" s="288" t="str">
        <f>VLOOKUP(A9227,Lists!B:D,3,FALSE)</f>
        <v>HTI</v>
      </c>
      <c r="D9227" s="289" t="s">
        <v>646</v>
      </c>
      <c r="E9227" s="289">
        <v>0</v>
      </c>
      <c r="F9227" s="289" t="s">
        <v>7229</v>
      </c>
      <c r="G9227" s="289" t="s">
        <v>732</v>
      </c>
      <c r="H9227" s="278">
        <f t="shared" si="304"/>
        <v>1</v>
      </c>
      <c r="I9227" s="252" t="s">
        <v>7616</v>
      </c>
      <c r="J9227" s="289" t="s">
        <v>7600</v>
      </c>
      <c r="K9227" s="278" t="str">
        <f t="shared" si="305"/>
        <v>HTI001Violence against personnel, facilities and assets</v>
      </c>
      <c r="L9227" s="290">
        <v>43759</v>
      </c>
      <c r="M9227" s="290" t="s">
        <v>3248</v>
      </c>
    </row>
    <row r="9228" spans="1:13" s="269" customFormat="1" ht="15.5" hidden="1" thickTop="1" thickBot="1" x14ac:dyDescent="0.4">
      <c r="A9228" s="283" t="s">
        <v>2961</v>
      </c>
      <c r="B9228" s="284" t="str">
        <f>VLOOKUP(A9228,Lists!B:C,2,FALSE)</f>
        <v>HTI001</v>
      </c>
      <c r="C9228" s="284" t="str">
        <f>VLOOKUP(A9228,Lists!B:D,3,FALSE)</f>
        <v>HTI</v>
      </c>
      <c r="D9228" s="285" t="s">
        <v>649</v>
      </c>
      <c r="E9228" s="285">
        <v>3</v>
      </c>
      <c r="F9228" s="285" t="s">
        <v>7229</v>
      </c>
      <c r="G9228" s="285" t="s">
        <v>732</v>
      </c>
      <c r="H9228" s="278">
        <f t="shared" si="304"/>
        <v>1</v>
      </c>
      <c r="I9228" s="251" t="s">
        <v>7616</v>
      </c>
      <c r="J9228" s="285" t="s">
        <v>7600</v>
      </c>
      <c r="K9228" s="278" t="str">
        <f t="shared" si="305"/>
        <v>HTI001Ongoing insecurity/hostilities affecting humanitarian assistance</v>
      </c>
      <c r="L9228" s="286">
        <v>43759</v>
      </c>
      <c r="M9228" s="286" t="s">
        <v>3248</v>
      </c>
    </row>
    <row r="9229" spans="1:13" s="269" customFormat="1" ht="15.5" hidden="1" thickTop="1" thickBot="1" x14ac:dyDescent="0.4">
      <c r="A9229" s="287" t="s">
        <v>2961</v>
      </c>
      <c r="B9229" s="288" t="str">
        <f>VLOOKUP(A9229,Lists!B:C,2,FALSE)</f>
        <v>HTI001</v>
      </c>
      <c r="C9229" s="288" t="str">
        <f>VLOOKUP(A9229,Lists!B:D,3,FALSE)</f>
        <v>HTI</v>
      </c>
      <c r="D9229" s="289" t="s">
        <v>650</v>
      </c>
      <c r="E9229" s="289">
        <v>0</v>
      </c>
      <c r="F9229" s="289" t="s">
        <v>7229</v>
      </c>
      <c r="G9229" s="289" t="s">
        <v>732</v>
      </c>
      <c r="H9229" s="278">
        <f t="shared" si="304"/>
        <v>1</v>
      </c>
      <c r="I9229" s="252" t="s">
        <v>7616</v>
      </c>
      <c r="J9229" s="289" t="s">
        <v>7600</v>
      </c>
      <c r="K9229" s="278" t="str">
        <f t="shared" si="305"/>
        <v xml:space="preserve">HTI001Presence of mines and improvised explosive devices </v>
      </c>
      <c r="L9229" s="290">
        <v>43759</v>
      </c>
      <c r="M9229" s="290" t="s">
        <v>3248</v>
      </c>
    </row>
    <row r="9230" spans="1:13" s="269" customFormat="1" ht="15.5" hidden="1" thickTop="1" thickBot="1" x14ac:dyDescent="0.4">
      <c r="A9230" s="283" t="s">
        <v>2961</v>
      </c>
      <c r="B9230" s="284" t="str">
        <f>VLOOKUP(A9230,Lists!B:C,2,FALSE)</f>
        <v>HTI001</v>
      </c>
      <c r="C9230" s="284" t="str">
        <f>VLOOKUP(A9230,Lists!B:D,3,FALSE)</f>
        <v>HTI</v>
      </c>
      <c r="D9230" s="285" t="s">
        <v>651</v>
      </c>
      <c r="E9230" s="285">
        <v>3</v>
      </c>
      <c r="F9230" s="285" t="s">
        <v>7229</v>
      </c>
      <c r="G9230" s="285" t="s">
        <v>732</v>
      </c>
      <c r="H9230" s="278">
        <f t="shared" si="304"/>
        <v>1</v>
      </c>
      <c r="I9230" s="251" t="s">
        <v>7616</v>
      </c>
      <c r="J9230" s="285" t="s">
        <v>7600</v>
      </c>
      <c r="K9230" s="278" t="str">
        <f t="shared" si="305"/>
        <v>HTI001Physical constraints in the environment (obstacles related to terrain, climate, lack of infrastructure, etc.)</v>
      </c>
      <c r="L9230" s="286">
        <v>43759</v>
      </c>
      <c r="M9230" s="286" t="s">
        <v>3248</v>
      </c>
    </row>
    <row r="9231" spans="1:13" s="269" customFormat="1" ht="15.5" hidden="1" thickTop="1" thickBot="1" x14ac:dyDescent="0.4">
      <c r="A9231" s="287" t="s">
        <v>5803</v>
      </c>
      <c r="B9231" s="288" t="str">
        <f>VLOOKUP(A9231,Lists!B:C,2,FALSE)</f>
        <v>MWI002</v>
      </c>
      <c r="C9231" s="288" t="str">
        <f>VLOOKUP(A9231,Lists!B:D,3,FALSE)</f>
        <v>MWI</v>
      </c>
      <c r="D9231" s="289" t="s">
        <v>5027</v>
      </c>
      <c r="E9231" s="289">
        <v>0</v>
      </c>
      <c r="F9231" s="289" t="s">
        <v>3501</v>
      </c>
      <c r="G9231" s="289" t="s">
        <v>732</v>
      </c>
      <c r="H9231" s="278">
        <f t="shared" ref="H9231" si="306">IF(G9231="x","x",IF(G9231="Low",3,IF(G9231="Medium",2,IF(G9231="High",1,FALSE))))</f>
        <v>1</v>
      </c>
      <c r="I9231" s="252" t="s">
        <v>3502</v>
      </c>
      <c r="J9231" s="289" t="s">
        <v>7092</v>
      </c>
      <c r="K9231" s="278" t="str">
        <f t="shared" si="305"/>
        <v>MWI002Injuries reported</v>
      </c>
      <c r="L9231" s="290">
        <v>43763</v>
      </c>
      <c r="M9231" s="290" t="s">
        <v>3248</v>
      </c>
    </row>
    <row r="9232" spans="1:13" s="269" customFormat="1" ht="15.5" hidden="1" thickTop="1" thickBot="1" x14ac:dyDescent="0.4">
      <c r="A9232" s="283" t="s">
        <v>3302</v>
      </c>
      <c r="B9232" s="284" t="str">
        <f>VLOOKUP(A9232,Lists!B:C,2,FALSE)</f>
        <v>AFG001</v>
      </c>
      <c r="C9232" s="284" t="str">
        <f>VLOOKUP(A9232,Lists!B:D,3,FALSE)</f>
        <v>AFG</v>
      </c>
      <c r="D9232" s="285" t="s">
        <v>5029</v>
      </c>
      <c r="E9232" s="285">
        <v>35331</v>
      </c>
      <c r="F9232" s="285" t="s">
        <v>7055</v>
      </c>
      <c r="G9232" s="285" t="s">
        <v>731</v>
      </c>
      <c r="H9232" s="278"/>
      <c r="I9232" s="251" t="s">
        <v>1354</v>
      </c>
      <c r="J9232" s="285" t="s">
        <v>7195</v>
      </c>
      <c r="K9232" s="278" t="str">
        <f t="shared" si="305"/>
        <v>AFG001Fatalities reported</v>
      </c>
      <c r="L9232" s="286">
        <v>43763</v>
      </c>
      <c r="M9232" s="286" t="s">
        <v>3249</v>
      </c>
    </row>
    <row r="9233" spans="1:13" s="269" customFormat="1" ht="15.5" hidden="1" thickTop="1" thickBot="1" x14ac:dyDescent="0.4">
      <c r="A9233" s="287" t="s">
        <v>3302</v>
      </c>
      <c r="B9233" s="288" t="str">
        <f>VLOOKUP(A9233,Lists!B:C,2,FALSE)</f>
        <v>AFG001</v>
      </c>
      <c r="C9233" s="288" t="str">
        <f>VLOOKUP(A9233,Lists!B:D,3,FALSE)</f>
        <v>AFG</v>
      </c>
      <c r="D9233" s="289" t="s">
        <v>5115</v>
      </c>
      <c r="E9233" s="289">
        <v>35331</v>
      </c>
      <c r="F9233" s="289" t="s">
        <v>7055</v>
      </c>
      <c r="G9233" s="289" t="s">
        <v>731</v>
      </c>
      <c r="H9233" s="278">
        <f t="shared" ref="H9233:H9296" si="307">IF(G9233="x","x",IF(G9233="Low",3,IF(G9233="Medium",2,IF(G9233="High",1,FALSE))))</f>
        <v>2</v>
      </c>
      <c r="I9233" s="252" t="s">
        <v>1354</v>
      </c>
      <c r="J9233" s="289" t="s">
        <v>7195</v>
      </c>
      <c r="K9233" s="278" t="str">
        <f t="shared" si="305"/>
        <v>AFG001Fatalities in all crises</v>
      </c>
      <c r="L9233" s="290">
        <v>43763</v>
      </c>
      <c r="M9233" s="290" t="s">
        <v>3249</v>
      </c>
    </row>
    <row r="9234" spans="1:13" s="269" customFormat="1" ht="15.5" hidden="1" thickTop="1" thickBot="1" x14ac:dyDescent="0.4">
      <c r="A9234" s="283" t="s">
        <v>1258</v>
      </c>
      <c r="B9234" s="284" t="str">
        <f>VLOOKUP(A9234,Lists!B:C,2,FALSE)</f>
        <v>MDG002</v>
      </c>
      <c r="C9234" s="284" t="str">
        <f>VLOOKUP(A9234,Lists!B:D,3,FALSE)</f>
        <v>MDG</v>
      </c>
      <c r="D9234" s="285" t="s">
        <v>5115</v>
      </c>
      <c r="E9234" s="285">
        <v>0</v>
      </c>
      <c r="F9234" s="285" t="s">
        <v>1772</v>
      </c>
      <c r="G9234" s="285" t="s">
        <v>731</v>
      </c>
      <c r="H9234" s="278">
        <f t="shared" si="307"/>
        <v>2</v>
      </c>
      <c r="I9234" s="251" t="s">
        <v>1786</v>
      </c>
      <c r="J9234" s="285" t="s">
        <v>7413</v>
      </c>
      <c r="K9234" s="278" t="str">
        <f t="shared" si="305"/>
        <v>MDG002Fatalities in all crises</v>
      </c>
      <c r="L9234" s="286">
        <v>43766</v>
      </c>
      <c r="M9234" s="286" t="s">
        <v>3249</v>
      </c>
    </row>
    <row r="9235" spans="1:13" s="269" customFormat="1" ht="15.5" hidden="1" thickTop="1" thickBot="1" x14ac:dyDescent="0.4">
      <c r="A9235" s="287" t="s">
        <v>1258</v>
      </c>
      <c r="B9235" s="288" t="str">
        <f>VLOOKUP(A9235,Lists!B:C,2,FALSE)</f>
        <v>MDG002</v>
      </c>
      <c r="C9235" s="288" t="str">
        <f>VLOOKUP(A9235,Lists!B:D,3,FALSE)</f>
        <v>MDG</v>
      </c>
      <c r="D9235" s="289" t="s">
        <v>647</v>
      </c>
      <c r="E9235" s="289">
        <v>0</v>
      </c>
      <c r="F9235" s="289" t="s">
        <v>7229</v>
      </c>
      <c r="G9235" s="289" t="s">
        <v>732</v>
      </c>
      <c r="H9235" s="278">
        <f t="shared" si="307"/>
        <v>1</v>
      </c>
      <c r="I9235" s="252" t="s">
        <v>7616</v>
      </c>
      <c r="J9235" s="289" t="s">
        <v>7600</v>
      </c>
      <c r="K9235" s="278" t="str">
        <f t="shared" si="305"/>
        <v>MDG002Denial of existence of humanitarian needs or entitlements to assistance</v>
      </c>
      <c r="L9235" s="290">
        <v>43766</v>
      </c>
      <c r="M9235" s="290" t="s">
        <v>3248</v>
      </c>
    </row>
    <row r="9236" spans="1:13" s="269" customFormat="1" ht="15.5" hidden="1" thickTop="1" thickBot="1" x14ac:dyDescent="0.4">
      <c r="A9236" s="283" t="s">
        <v>1258</v>
      </c>
      <c r="B9236" s="284" t="str">
        <f>VLOOKUP(A9236,Lists!B:C,2,FALSE)</f>
        <v>MDG002</v>
      </c>
      <c r="C9236" s="284" t="str">
        <f>VLOOKUP(A9236,Lists!B:D,3,FALSE)</f>
        <v>MDG</v>
      </c>
      <c r="D9236" s="285" t="s">
        <v>648</v>
      </c>
      <c r="E9236" s="285">
        <v>0</v>
      </c>
      <c r="F9236" s="285" t="s">
        <v>7229</v>
      </c>
      <c r="G9236" s="285" t="s">
        <v>732</v>
      </c>
      <c r="H9236" s="278">
        <f t="shared" si="307"/>
        <v>1</v>
      </c>
      <c r="I9236" s="251" t="s">
        <v>7616</v>
      </c>
      <c r="J9236" s="285" t="s">
        <v>7600</v>
      </c>
      <c r="K9236" s="278" t="str">
        <f t="shared" si="305"/>
        <v>MDG002Restriction and obstruction of access to services and assistance</v>
      </c>
      <c r="L9236" s="286">
        <v>43766</v>
      </c>
      <c r="M9236" s="286" t="s">
        <v>3248</v>
      </c>
    </row>
    <row r="9237" spans="1:13" s="269" customFormat="1" ht="15.5" hidden="1" thickTop="1" thickBot="1" x14ac:dyDescent="0.4">
      <c r="A9237" s="287" t="s">
        <v>1258</v>
      </c>
      <c r="B9237" s="288" t="str">
        <f>VLOOKUP(A9237,Lists!B:C,2,FALSE)</f>
        <v>MDG002</v>
      </c>
      <c r="C9237" s="288" t="str">
        <f>VLOOKUP(A9237,Lists!B:D,3,FALSE)</f>
        <v>MDG</v>
      </c>
      <c r="D9237" s="289" t="s">
        <v>643</v>
      </c>
      <c r="E9237" s="289">
        <v>0</v>
      </c>
      <c r="F9237" s="289" t="s">
        <v>7229</v>
      </c>
      <c r="G9237" s="289" t="s">
        <v>732</v>
      </c>
      <c r="H9237" s="278">
        <f t="shared" si="307"/>
        <v>1</v>
      </c>
      <c r="I9237" s="252" t="s">
        <v>7616</v>
      </c>
      <c r="J9237" s="289" t="s">
        <v>7600</v>
      </c>
      <c r="K9237" s="278" t="str">
        <f t="shared" si="305"/>
        <v>MDG002Impediments to entry into country (bureaucratic and administrative)</v>
      </c>
      <c r="L9237" s="290">
        <v>43766</v>
      </c>
      <c r="M9237" s="290" t="s">
        <v>3248</v>
      </c>
    </row>
    <row r="9238" spans="1:13" s="269" customFormat="1" ht="15.5" hidden="1" thickTop="1" thickBot="1" x14ac:dyDescent="0.4">
      <c r="A9238" s="283" t="s">
        <v>1258</v>
      </c>
      <c r="B9238" s="284" t="str">
        <f>VLOOKUP(A9238,Lists!B:C,2,FALSE)</f>
        <v>MDG002</v>
      </c>
      <c r="C9238" s="284" t="str">
        <f>VLOOKUP(A9238,Lists!B:D,3,FALSE)</f>
        <v>MDG</v>
      </c>
      <c r="D9238" s="285" t="s">
        <v>644</v>
      </c>
      <c r="E9238" s="285">
        <v>0</v>
      </c>
      <c r="F9238" s="285" t="s">
        <v>7229</v>
      </c>
      <c r="G9238" s="285" t="s">
        <v>732</v>
      </c>
      <c r="H9238" s="278">
        <f t="shared" si="307"/>
        <v>1</v>
      </c>
      <c r="I9238" s="251" t="s">
        <v>7616</v>
      </c>
      <c r="J9238" s="285" t="s">
        <v>7600</v>
      </c>
      <c r="K9238" s="278" t="str">
        <f t="shared" si="305"/>
        <v>MDG002Restriction of movement (impediments to freedom of movement and/or administrative restrictions)</v>
      </c>
      <c r="L9238" s="286">
        <v>43766</v>
      </c>
      <c r="M9238" s="286" t="s">
        <v>3248</v>
      </c>
    </row>
    <row r="9239" spans="1:13" s="269" customFormat="1" ht="15.5" hidden="1" thickTop="1" thickBot="1" x14ac:dyDescent="0.4">
      <c r="A9239" s="287" t="s">
        <v>1258</v>
      </c>
      <c r="B9239" s="288" t="str">
        <f>VLOOKUP(A9239,Lists!B:C,2,FALSE)</f>
        <v>MDG002</v>
      </c>
      <c r="C9239" s="288" t="str">
        <f>VLOOKUP(A9239,Lists!B:D,3,FALSE)</f>
        <v>MDG</v>
      </c>
      <c r="D9239" s="289" t="s">
        <v>645</v>
      </c>
      <c r="E9239" s="289">
        <v>0</v>
      </c>
      <c r="F9239" s="289" t="s">
        <v>7229</v>
      </c>
      <c r="G9239" s="289" t="s">
        <v>732</v>
      </c>
      <c r="H9239" s="278">
        <f t="shared" si="307"/>
        <v>1</v>
      </c>
      <c r="I9239" s="252" t="s">
        <v>7616</v>
      </c>
      <c r="J9239" s="289" t="s">
        <v>7600</v>
      </c>
      <c r="K9239" s="278" t="str">
        <f t="shared" si="305"/>
        <v>MDG002Interference into implementation of humanitarian activities</v>
      </c>
      <c r="L9239" s="290">
        <v>43766</v>
      </c>
      <c r="M9239" s="290" t="s">
        <v>3248</v>
      </c>
    </row>
    <row r="9240" spans="1:13" s="269" customFormat="1" ht="15.5" hidden="1" thickTop="1" thickBot="1" x14ac:dyDescent="0.4">
      <c r="A9240" s="283" t="s">
        <v>1258</v>
      </c>
      <c r="B9240" s="284" t="str">
        <f>VLOOKUP(A9240,Lists!B:C,2,FALSE)</f>
        <v>MDG002</v>
      </c>
      <c r="C9240" s="284" t="str">
        <f>VLOOKUP(A9240,Lists!B:D,3,FALSE)</f>
        <v>MDG</v>
      </c>
      <c r="D9240" s="285" t="s">
        <v>646</v>
      </c>
      <c r="E9240" s="285">
        <v>0</v>
      </c>
      <c r="F9240" s="285" t="s">
        <v>7229</v>
      </c>
      <c r="G9240" s="285" t="s">
        <v>732</v>
      </c>
      <c r="H9240" s="278">
        <f t="shared" si="307"/>
        <v>1</v>
      </c>
      <c r="I9240" s="251" t="s">
        <v>7616</v>
      </c>
      <c r="J9240" s="285" t="s">
        <v>7600</v>
      </c>
      <c r="K9240" s="278" t="str">
        <f t="shared" si="305"/>
        <v>MDG002Violence against personnel, facilities and assets</v>
      </c>
      <c r="L9240" s="286">
        <v>43766</v>
      </c>
      <c r="M9240" s="286" t="s">
        <v>3248</v>
      </c>
    </row>
    <row r="9241" spans="1:13" s="269" customFormat="1" ht="15.5" hidden="1" thickTop="1" thickBot="1" x14ac:dyDescent="0.4">
      <c r="A9241" s="287" t="s">
        <v>1258</v>
      </c>
      <c r="B9241" s="288" t="str">
        <f>VLOOKUP(A9241,Lists!B:C,2,FALSE)</f>
        <v>MDG002</v>
      </c>
      <c r="C9241" s="288" t="str">
        <f>VLOOKUP(A9241,Lists!B:D,3,FALSE)</f>
        <v>MDG</v>
      </c>
      <c r="D9241" s="289" t="s">
        <v>649</v>
      </c>
      <c r="E9241" s="289">
        <v>0</v>
      </c>
      <c r="F9241" s="289" t="s">
        <v>7229</v>
      </c>
      <c r="G9241" s="289" t="s">
        <v>732</v>
      </c>
      <c r="H9241" s="278">
        <f t="shared" si="307"/>
        <v>1</v>
      </c>
      <c r="I9241" s="252" t="s">
        <v>7616</v>
      </c>
      <c r="J9241" s="289" t="s">
        <v>7600</v>
      </c>
      <c r="K9241" s="278" t="str">
        <f t="shared" si="305"/>
        <v>MDG002Ongoing insecurity/hostilities affecting humanitarian assistance</v>
      </c>
      <c r="L9241" s="290">
        <v>43766</v>
      </c>
      <c r="M9241" s="290" t="s">
        <v>3248</v>
      </c>
    </row>
    <row r="9242" spans="1:13" s="269" customFormat="1" ht="15.5" hidden="1" thickTop="1" thickBot="1" x14ac:dyDescent="0.4">
      <c r="A9242" s="283" t="s">
        <v>1258</v>
      </c>
      <c r="B9242" s="284" t="str">
        <f>VLOOKUP(A9242,Lists!B:C,2,FALSE)</f>
        <v>MDG002</v>
      </c>
      <c r="C9242" s="284" t="str">
        <f>VLOOKUP(A9242,Lists!B:D,3,FALSE)</f>
        <v>MDG</v>
      </c>
      <c r="D9242" s="285" t="s">
        <v>650</v>
      </c>
      <c r="E9242" s="285">
        <v>0</v>
      </c>
      <c r="F9242" s="285" t="s">
        <v>7229</v>
      </c>
      <c r="G9242" s="285" t="s">
        <v>732</v>
      </c>
      <c r="H9242" s="278">
        <f t="shared" si="307"/>
        <v>1</v>
      </c>
      <c r="I9242" s="251" t="s">
        <v>7616</v>
      </c>
      <c r="J9242" s="285" t="s">
        <v>7600</v>
      </c>
      <c r="K9242" s="278" t="str">
        <f t="shared" si="305"/>
        <v xml:space="preserve">MDG002Presence of mines and improvised explosive devices </v>
      </c>
      <c r="L9242" s="286">
        <v>43766</v>
      </c>
      <c r="M9242" s="286" t="s">
        <v>3248</v>
      </c>
    </row>
    <row r="9243" spans="1:13" s="269" customFormat="1" ht="15.5" hidden="1" thickTop="1" thickBot="1" x14ac:dyDescent="0.4">
      <c r="A9243" s="287" t="s">
        <v>1258</v>
      </c>
      <c r="B9243" s="288" t="str">
        <f>VLOOKUP(A9243,Lists!B:C,2,FALSE)</f>
        <v>MDG002</v>
      </c>
      <c r="C9243" s="288" t="str">
        <f>VLOOKUP(A9243,Lists!B:D,3,FALSE)</f>
        <v>MDG</v>
      </c>
      <c r="D9243" s="289" t="s">
        <v>651</v>
      </c>
      <c r="E9243" s="289">
        <v>1</v>
      </c>
      <c r="F9243" s="289" t="s">
        <v>7229</v>
      </c>
      <c r="G9243" s="289" t="s">
        <v>732</v>
      </c>
      <c r="H9243" s="278">
        <f t="shared" si="307"/>
        <v>1</v>
      </c>
      <c r="I9243" s="252" t="s">
        <v>7616</v>
      </c>
      <c r="J9243" s="289" t="s">
        <v>7600</v>
      </c>
      <c r="K9243" s="278" t="str">
        <f t="shared" si="305"/>
        <v>MDG002Physical constraints in the environment (obstacles related to terrain, climate, lack of infrastructure, etc.)</v>
      </c>
      <c r="L9243" s="290">
        <v>43766</v>
      </c>
      <c r="M9243" s="290" t="s">
        <v>3248</v>
      </c>
    </row>
    <row r="9244" spans="1:13" s="269" customFormat="1" ht="15.5" hidden="1" thickTop="1" thickBot="1" x14ac:dyDescent="0.4">
      <c r="A9244" s="283" t="s">
        <v>1261</v>
      </c>
      <c r="B9244" s="284" t="str">
        <f>VLOOKUP(A9244,Lists!B:C,2,FALSE)</f>
        <v>LSO002</v>
      </c>
      <c r="C9244" s="284" t="str">
        <f>VLOOKUP(A9244,Lists!B:D,3,FALSE)</f>
        <v>LSO</v>
      </c>
      <c r="D9244" s="285" t="s">
        <v>752</v>
      </c>
      <c r="E9244" s="285">
        <v>433000</v>
      </c>
      <c r="F9244" s="285" t="s">
        <v>7355</v>
      </c>
      <c r="G9244" s="285" t="s">
        <v>731</v>
      </c>
      <c r="H9244" s="278">
        <f t="shared" si="307"/>
        <v>2</v>
      </c>
      <c r="I9244" s="251" t="s">
        <v>7382</v>
      </c>
      <c r="J9244" s="285" t="s">
        <v>7414</v>
      </c>
      <c r="K9244" s="278" t="str">
        <f t="shared" si="305"/>
        <v>LSO002People in Need</v>
      </c>
      <c r="L9244" s="286">
        <v>43766</v>
      </c>
      <c r="M9244" s="286" t="s">
        <v>3248</v>
      </c>
    </row>
    <row r="9245" spans="1:13" s="269" customFormat="1" ht="15.5" hidden="1" thickTop="1" thickBot="1" x14ac:dyDescent="0.4">
      <c r="A9245" s="287" t="s">
        <v>1261</v>
      </c>
      <c r="B9245" s="288" t="str">
        <f>VLOOKUP(A9245,Lists!B:C,2,FALSE)</f>
        <v>LSO002</v>
      </c>
      <c r="C9245" s="288" t="str">
        <f>VLOOKUP(A9245,Lists!B:D,3,FALSE)</f>
        <v>LSO</v>
      </c>
      <c r="D9245" s="289" t="s">
        <v>5110</v>
      </c>
      <c r="E9245" s="289">
        <v>1277010</v>
      </c>
      <c r="F9245" s="289" t="s">
        <v>7355</v>
      </c>
      <c r="G9245" s="289" t="s">
        <v>731</v>
      </c>
      <c r="H9245" s="278">
        <f t="shared" si="307"/>
        <v>2</v>
      </c>
      <c r="I9245" s="252" t="s">
        <v>7382</v>
      </c>
      <c r="J9245" s="289" t="s">
        <v>7414</v>
      </c>
      <c r="K9245" s="278" t="str">
        <f t="shared" si="305"/>
        <v>LSO002Minimal humanitarian conditions - Level 1</v>
      </c>
      <c r="L9245" s="290">
        <v>43766</v>
      </c>
      <c r="M9245" s="290" t="s">
        <v>3248</v>
      </c>
    </row>
    <row r="9246" spans="1:13" s="269" customFormat="1" ht="15.5" hidden="1" thickTop="1" thickBot="1" x14ac:dyDescent="0.4">
      <c r="A9246" s="283" t="s">
        <v>1261</v>
      </c>
      <c r="B9246" s="284" t="str">
        <f>VLOOKUP(A9246,Lists!B:C,2,FALSE)</f>
        <v>LSO002</v>
      </c>
      <c r="C9246" s="284" t="str">
        <f>VLOOKUP(A9246,Lists!B:D,3,FALSE)</f>
        <v>LSO</v>
      </c>
      <c r="D9246" s="285" t="s">
        <v>5111</v>
      </c>
      <c r="E9246" s="285">
        <v>533000</v>
      </c>
      <c r="F9246" s="285" t="s">
        <v>7355</v>
      </c>
      <c r="G9246" s="285" t="s">
        <v>731</v>
      </c>
      <c r="H9246" s="278">
        <f t="shared" si="307"/>
        <v>2</v>
      </c>
      <c r="I9246" s="251" t="s">
        <v>7382</v>
      </c>
      <c r="J9246" s="285" t="s">
        <v>7414</v>
      </c>
      <c r="K9246" s="278" t="str">
        <f t="shared" si="305"/>
        <v>LSO002Stressed humanitarian conditions - Level 2</v>
      </c>
      <c r="L9246" s="286">
        <v>43766</v>
      </c>
      <c r="M9246" s="286" t="s">
        <v>3248</v>
      </c>
    </row>
    <row r="9247" spans="1:13" s="269" customFormat="1" ht="15.5" hidden="1" thickTop="1" thickBot="1" x14ac:dyDescent="0.4">
      <c r="A9247" s="287" t="s">
        <v>1261</v>
      </c>
      <c r="B9247" s="288" t="str">
        <f>VLOOKUP(A9247,Lists!B:C,2,FALSE)</f>
        <v>LSO002</v>
      </c>
      <c r="C9247" s="288" t="str">
        <f>VLOOKUP(A9247,Lists!B:D,3,FALSE)</f>
        <v>LSO</v>
      </c>
      <c r="D9247" s="289" t="s">
        <v>5112</v>
      </c>
      <c r="E9247" s="289">
        <v>362000</v>
      </c>
      <c r="F9247" s="289" t="s">
        <v>7355</v>
      </c>
      <c r="G9247" s="289" t="s">
        <v>731</v>
      </c>
      <c r="H9247" s="278">
        <f t="shared" si="307"/>
        <v>2</v>
      </c>
      <c r="I9247" s="252" t="s">
        <v>7382</v>
      </c>
      <c r="J9247" s="289" t="s">
        <v>7414</v>
      </c>
      <c r="K9247" s="278" t="str">
        <f t="shared" si="305"/>
        <v>LSO002Moderate humanitarian conditions - Level 3</v>
      </c>
      <c r="L9247" s="290">
        <v>43766</v>
      </c>
      <c r="M9247" s="290" t="s">
        <v>3248</v>
      </c>
    </row>
    <row r="9248" spans="1:13" s="269" customFormat="1" ht="15.5" hidden="1" thickTop="1" thickBot="1" x14ac:dyDescent="0.4">
      <c r="A9248" s="283" t="s">
        <v>1261</v>
      </c>
      <c r="B9248" s="284" t="str">
        <f>VLOOKUP(A9248,Lists!B:C,2,FALSE)</f>
        <v>LSO002</v>
      </c>
      <c r="C9248" s="284" t="str">
        <f>VLOOKUP(A9248,Lists!B:D,3,FALSE)</f>
        <v>LSO</v>
      </c>
      <c r="D9248" s="285" t="s">
        <v>5113</v>
      </c>
      <c r="E9248" s="285">
        <v>72000</v>
      </c>
      <c r="F9248" s="285" t="s">
        <v>7355</v>
      </c>
      <c r="G9248" s="285" t="s">
        <v>731</v>
      </c>
      <c r="H9248" s="278">
        <f t="shared" si="307"/>
        <v>2</v>
      </c>
      <c r="I9248" s="251" t="s">
        <v>7382</v>
      </c>
      <c r="J9248" s="285" t="s">
        <v>7414</v>
      </c>
      <c r="K9248" s="278" t="str">
        <f t="shared" si="305"/>
        <v>LSO002Severe humanitarian conditions - Level 4</v>
      </c>
      <c r="L9248" s="286">
        <v>43766</v>
      </c>
      <c r="M9248" s="286" t="s">
        <v>3248</v>
      </c>
    </row>
    <row r="9249" spans="1:13" s="269" customFormat="1" ht="15.5" hidden="1" thickTop="1" thickBot="1" x14ac:dyDescent="0.4">
      <c r="A9249" s="287" t="s">
        <v>1261</v>
      </c>
      <c r="B9249" s="288" t="str">
        <f>VLOOKUP(A9249,Lists!B:C,2,FALSE)</f>
        <v>LSO002</v>
      </c>
      <c r="C9249" s="288" t="str">
        <f>VLOOKUP(A9249,Lists!B:D,3,FALSE)</f>
        <v>LSO</v>
      </c>
      <c r="D9249" s="289" t="s">
        <v>5114</v>
      </c>
      <c r="E9249" s="289">
        <v>0</v>
      </c>
      <c r="F9249" s="289" t="s">
        <v>7355</v>
      </c>
      <c r="G9249" s="289" t="s">
        <v>731</v>
      </c>
      <c r="H9249" s="278">
        <f t="shared" si="307"/>
        <v>2</v>
      </c>
      <c r="I9249" s="252" t="s">
        <v>7382</v>
      </c>
      <c r="J9249" s="289" t="s">
        <v>7414</v>
      </c>
      <c r="K9249" s="278" t="str">
        <f t="shared" si="305"/>
        <v>LSO002Extreme humanitarian conditions - Level 5</v>
      </c>
      <c r="L9249" s="290">
        <v>43766</v>
      </c>
      <c r="M9249" s="290" t="s">
        <v>3248</v>
      </c>
    </row>
    <row r="9250" spans="1:13" s="269" customFormat="1" ht="15.5" hidden="1" thickTop="1" thickBot="1" x14ac:dyDescent="0.4">
      <c r="A9250" s="283" t="s">
        <v>1261</v>
      </c>
      <c r="B9250" s="284" t="str">
        <f>VLOOKUP(A9250,Lists!B:C,2,FALSE)</f>
        <v>LSO002</v>
      </c>
      <c r="C9250" s="284" t="str">
        <f>VLOOKUP(A9250,Lists!B:D,3,FALSE)</f>
        <v>LSO</v>
      </c>
      <c r="D9250" s="285" t="s">
        <v>647</v>
      </c>
      <c r="E9250" s="285">
        <v>0</v>
      </c>
      <c r="F9250" s="285" t="s">
        <v>7229</v>
      </c>
      <c r="G9250" s="285" t="s">
        <v>732</v>
      </c>
      <c r="H9250" s="278">
        <f t="shared" si="307"/>
        <v>1</v>
      </c>
      <c r="I9250" s="251" t="s">
        <v>7616</v>
      </c>
      <c r="J9250" s="285" t="s">
        <v>7600</v>
      </c>
      <c r="K9250" s="278" t="str">
        <f t="shared" si="305"/>
        <v>LSO002Denial of existence of humanitarian needs or entitlements to assistance</v>
      </c>
      <c r="L9250" s="286">
        <v>43766</v>
      </c>
      <c r="M9250" s="286" t="s">
        <v>3248</v>
      </c>
    </row>
    <row r="9251" spans="1:13" s="269" customFormat="1" ht="15.5" hidden="1" thickTop="1" thickBot="1" x14ac:dyDescent="0.4">
      <c r="A9251" s="287" t="s">
        <v>1261</v>
      </c>
      <c r="B9251" s="288" t="str">
        <f>VLOOKUP(A9251,Lists!B:C,2,FALSE)</f>
        <v>LSO002</v>
      </c>
      <c r="C9251" s="288" t="str">
        <f>VLOOKUP(A9251,Lists!B:D,3,FALSE)</f>
        <v>LSO</v>
      </c>
      <c r="D9251" s="289" t="s">
        <v>648</v>
      </c>
      <c r="E9251" s="289">
        <v>0</v>
      </c>
      <c r="F9251" s="289" t="s">
        <v>7229</v>
      </c>
      <c r="G9251" s="289" t="s">
        <v>732</v>
      </c>
      <c r="H9251" s="278">
        <f t="shared" si="307"/>
        <v>1</v>
      </c>
      <c r="I9251" s="252" t="s">
        <v>7616</v>
      </c>
      <c r="J9251" s="289" t="s">
        <v>7600</v>
      </c>
      <c r="K9251" s="278" t="str">
        <f t="shared" si="305"/>
        <v>LSO002Restriction and obstruction of access to services and assistance</v>
      </c>
      <c r="L9251" s="290">
        <v>43766</v>
      </c>
      <c r="M9251" s="290" t="s">
        <v>3248</v>
      </c>
    </row>
    <row r="9252" spans="1:13" s="269" customFormat="1" ht="15.5" hidden="1" thickTop="1" thickBot="1" x14ac:dyDescent="0.4">
      <c r="A9252" s="283" t="s">
        <v>1261</v>
      </c>
      <c r="B9252" s="284" t="str">
        <f>VLOOKUP(A9252,Lists!B:C,2,FALSE)</f>
        <v>LSO002</v>
      </c>
      <c r="C9252" s="284" t="str">
        <f>VLOOKUP(A9252,Lists!B:D,3,FALSE)</f>
        <v>LSO</v>
      </c>
      <c r="D9252" s="285" t="s">
        <v>643</v>
      </c>
      <c r="E9252" s="285">
        <v>0</v>
      </c>
      <c r="F9252" s="285" t="s">
        <v>7229</v>
      </c>
      <c r="G9252" s="285" t="s">
        <v>732</v>
      </c>
      <c r="H9252" s="278">
        <f t="shared" si="307"/>
        <v>1</v>
      </c>
      <c r="I9252" s="251" t="s">
        <v>7616</v>
      </c>
      <c r="J9252" s="285" t="s">
        <v>7600</v>
      </c>
      <c r="K9252" s="278" t="str">
        <f t="shared" si="305"/>
        <v>LSO002Impediments to entry into country (bureaucratic and administrative)</v>
      </c>
      <c r="L9252" s="286">
        <v>43766</v>
      </c>
      <c r="M9252" s="286" t="s">
        <v>3248</v>
      </c>
    </row>
    <row r="9253" spans="1:13" s="269" customFormat="1" ht="15.5" hidden="1" thickTop="1" thickBot="1" x14ac:dyDescent="0.4">
      <c r="A9253" s="287" t="s">
        <v>1261</v>
      </c>
      <c r="B9253" s="288" t="str">
        <f>VLOOKUP(A9253,Lists!B:C,2,FALSE)</f>
        <v>LSO002</v>
      </c>
      <c r="C9253" s="288" t="str">
        <f>VLOOKUP(A9253,Lists!B:D,3,FALSE)</f>
        <v>LSO</v>
      </c>
      <c r="D9253" s="289" t="s">
        <v>644</v>
      </c>
      <c r="E9253" s="289">
        <v>0</v>
      </c>
      <c r="F9253" s="289" t="s">
        <v>7229</v>
      </c>
      <c r="G9253" s="289" t="s">
        <v>732</v>
      </c>
      <c r="H9253" s="278">
        <f t="shared" si="307"/>
        <v>1</v>
      </c>
      <c r="I9253" s="252" t="s">
        <v>7616</v>
      </c>
      <c r="J9253" s="289" t="s">
        <v>7600</v>
      </c>
      <c r="K9253" s="278" t="str">
        <f t="shared" si="305"/>
        <v>LSO002Restriction of movement (impediments to freedom of movement and/or administrative restrictions)</v>
      </c>
      <c r="L9253" s="290">
        <v>43766</v>
      </c>
      <c r="M9253" s="290" t="s">
        <v>3248</v>
      </c>
    </row>
    <row r="9254" spans="1:13" s="269" customFormat="1" ht="15.5" hidden="1" thickTop="1" thickBot="1" x14ac:dyDescent="0.4">
      <c r="A9254" s="283" t="s">
        <v>1261</v>
      </c>
      <c r="B9254" s="284" t="str">
        <f>VLOOKUP(A9254,Lists!B:C,2,FALSE)</f>
        <v>LSO002</v>
      </c>
      <c r="C9254" s="284" t="str">
        <f>VLOOKUP(A9254,Lists!B:D,3,FALSE)</f>
        <v>LSO</v>
      </c>
      <c r="D9254" s="285" t="s">
        <v>645</v>
      </c>
      <c r="E9254" s="285">
        <v>0</v>
      </c>
      <c r="F9254" s="285" t="s">
        <v>7229</v>
      </c>
      <c r="G9254" s="285" t="s">
        <v>732</v>
      </c>
      <c r="H9254" s="278">
        <f t="shared" si="307"/>
        <v>1</v>
      </c>
      <c r="I9254" s="251" t="s">
        <v>7616</v>
      </c>
      <c r="J9254" s="285" t="s">
        <v>7600</v>
      </c>
      <c r="K9254" s="278" t="str">
        <f t="shared" si="305"/>
        <v>LSO002Interference into implementation of humanitarian activities</v>
      </c>
      <c r="L9254" s="286">
        <v>43766</v>
      </c>
      <c r="M9254" s="286" t="s">
        <v>3248</v>
      </c>
    </row>
    <row r="9255" spans="1:13" s="269" customFormat="1" ht="15.5" hidden="1" thickTop="1" thickBot="1" x14ac:dyDescent="0.4">
      <c r="A9255" s="287" t="s">
        <v>1261</v>
      </c>
      <c r="B9255" s="288" t="str">
        <f>VLOOKUP(A9255,Lists!B:C,2,FALSE)</f>
        <v>LSO002</v>
      </c>
      <c r="C9255" s="288" t="str">
        <f>VLOOKUP(A9255,Lists!B:D,3,FALSE)</f>
        <v>LSO</v>
      </c>
      <c r="D9255" s="289" t="s">
        <v>646</v>
      </c>
      <c r="E9255" s="289">
        <v>0</v>
      </c>
      <c r="F9255" s="289" t="s">
        <v>7229</v>
      </c>
      <c r="G9255" s="289" t="s">
        <v>732</v>
      </c>
      <c r="H9255" s="278">
        <f t="shared" si="307"/>
        <v>1</v>
      </c>
      <c r="I9255" s="252" t="s">
        <v>7616</v>
      </c>
      <c r="J9255" s="289" t="s">
        <v>7600</v>
      </c>
      <c r="K9255" s="278" t="str">
        <f t="shared" si="305"/>
        <v>LSO002Violence against personnel, facilities and assets</v>
      </c>
      <c r="L9255" s="290">
        <v>43766</v>
      </c>
      <c r="M9255" s="290" t="s">
        <v>3248</v>
      </c>
    </row>
    <row r="9256" spans="1:13" s="269" customFormat="1" ht="15.5" hidden="1" thickTop="1" thickBot="1" x14ac:dyDescent="0.4">
      <c r="A9256" s="283" t="s">
        <v>1261</v>
      </c>
      <c r="B9256" s="284" t="str">
        <f>VLOOKUP(A9256,Lists!B:C,2,FALSE)</f>
        <v>LSO002</v>
      </c>
      <c r="C9256" s="284" t="str">
        <f>VLOOKUP(A9256,Lists!B:D,3,FALSE)</f>
        <v>LSO</v>
      </c>
      <c r="D9256" s="285" t="s">
        <v>649</v>
      </c>
      <c r="E9256" s="285">
        <v>0</v>
      </c>
      <c r="F9256" s="285" t="s">
        <v>7229</v>
      </c>
      <c r="G9256" s="285" t="s">
        <v>732</v>
      </c>
      <c r="H9256" s="278">
        <f t="shared" si="307"/>
        <v>1</v>
      </c>
      <c r="I9256" s="251" t="s">
        <v>7616</v>
      </c>
      <c r="J9256" s="285" t="s">
        <v>7600</v>
      </c>
      <c r="K9256" s="278" t="str">
        <f t="shared" si="305"/>
        <v>LSO002Ongoing insecurity/hostilities affecting humanitarian assistance</v>
      </c>
      <c r="L9256" s="286">
        <v>43766</v>
      </c>
      <c r="M9256" s="286" t="s">
        <v>3248</v>
      </c>
    </row>
    <row r="9257" spans="1:13" s="269" customFormat="1" ht="15.5" hidden="1" thickTop="1" thickBot="1" x14ac:dyDescent="0.4">
      <c r="A9257" s="287" t="s">
        <v>1261</v>
      </c>
      <c r="B9257" s="288" t="str">
        <f>VLOOKUP(A9257,Lists!B:C,2,FALSE)</f>
        <v>LSO002</v>
      </c>
      <c r="C9257" s="288" t="str">
        <f>VLOOKUP(A9257,Lists!B:D,3,FALSE)</f>
        <v>LSO</v>
      </c>
      <c r="D9257" s="289" t="s">
        <v>650</v>
      </c>
      <c r="E9257" s="289">
        <v>0</v>
      </c>
      <c r="F9257" s="289" t="s">
        <v>7229</v>
      </c>
      <c r="G9257" s="289" t="s">
        <v>732</v>
      </c>
      <c r="H9257" s="278">
        <f t="shared" si="307"/>
        <v>1</v>
      </c>
      <c r="I9257" s="252" t="s">
        <v>7616</v>
      </c>
      <c r="J9257" s="289" t="s">
        <v>7600</v>
      </c>
      <c r="K9257" s="278" t="str">
        <f t="shared" si="305"/>
        <v xml:space="preserve">LSO002Presence of mines and improvised explosive devices </v>
      </c>
      <c r="L9257" s="290">
        <v>43766</v>
      </c>
      <c r="M9257" s="290" t="s">
        <v>3248</v>
      </c>
    </row>
    <row r="9258" spans="1:13" s="269" customFormat="1" ht="15.5" hidden="1" thickTop="1" thickBot="1" x14ac:dyDescent="0.4">
      <c r="A9258" s="283" t="s">
        <v>1261</v>
      </c>
      <c r="B9258" s="284" t="str">
        <f>VLOOKUP(A9258,Lists!B:C,2,FALSE)</f>
        <v>LSO002</v>
      </c>
      <c r="C9258" s="284" t="str">
        <f>VLOOKUP(A9258,Lists!B:D,3,FALSE)</f>
        <v>LSO</v>
      </c>
      <c r="D9258" s="285" t="s">
        <v>651</v>
      </c>
      <c r="E9258" s="285">
        <v>1</v>
      </c>
      <c r="F9258" s="285" t="s">
        <v>7229</v>
      </c>
      <c r="G9258" s="285" t="s">
        <v>732</v>
      </c>
      <c r="H9258" s="278">
        <f t="shared" si="307"/>
        <v>1</v>
      </c>
      <c r="I9258" s="251" t="s">
        <v>7616</v>
      </c>
      <c r="J9258" s="285" t="s">
        <v>7600</v>
      </c>
      <c r="K9258" s="278" t="str">
        <f t="shared" si="305"/>
        <v>LSO002Physical constraints in the environment (obstacles related to terrain, climate, lack of infrastructure, etc.)</v>
      </c>
      <c r="L9258" s="286">
        <v>43766</v>
      </c>
      <c r="M9258" s="286" t="s">
        <v>3248</v>
      </c>
    </row>
    <row r="9259" spans="1:13" s="269" customFormat="1" ht="15.5" hidden="1" thickTop="1" thickBot="1" x14ac:dyDescent="0.4">
      <c r="A9259" s="287" t="s">
        <v>1260</v>
      </c>
      <c r="B9259" s="288" t="str">
        <f>VLOOKUP(A9259,Lists!B:C,2,FALSE)</f>
        <v>TZA002</v>
      </c>
      <c r="C9259" s="288" t="str">
        <f>VLOOKUP(A9259,Lists!B:D,3,FALSE)</f>
        <v>TZA</v>
      </c>
      <c r="D9259" s="289" t="s">
        <v>522</v>
      </c>
      <c r="E9259" s="289">
        <v>56597115</v>
      </c>
      <c r="F9259" s="289" t="s">
        <v>7356</v>
      </c>
      <c r="G9259" s="289" t="s">
        <v>731</v>
      </c>
      <c r="H9259" s="278">
        <f t="shared" si="307"/>
        <v>2</v>
      </c>
      <c r="I9259" s="252" t="s">
        <v>7383</v>
      </c>
      <c r="J9259" s="289" t="s">
        <v>7415</v>
      </c>
      <c r="K9259" s="278" t="str">
        <f t="shared" si="305"/>
        <v>TZA002Total population</v>
      </c>
      <c r="L9259" s="290">
        <v>43766</v>
      </c>
      <c r="M9259" s="290" t="s">
        <v>3248</v>
      </c>
    </row>
    <row r="9260" spans="1:13" s="269" customFormat="1" ht="15.5" hidden="1" thickTop="1" thickBot="1" x14ac:dyDescent="0.4">
      <c r="A9260" s="283" t="s">
        <v>1260</v>
      </c>
      <c r="B9260" s="284" t="str">
        <f>VLOOKUP(A9260,Lists!B:C,2,FALSE)</f>
        <v>TZA002</v>
      </c>
      <c r="C9260" s="284" t="str">
        <f>VLOOKUP(A9260,Lists!B:D,3,FALSE)</f>
        <v>TZA</v>
      </c>
      <c r="D9260" s="285" t="s">
        <v>737</v>
      </c>
      <c r="E9260" s="285">
        <v>11672670</v>
      </c>
      <c r="F9260" s="285" t="s">
        <v>7357</v>
      </c>
      <c r="G9260" s="285" t="s">
        <v>731</v>
      </c>
      <c r="H9260" s="278">
        <f t="shared" si="307"/>
        <v>2</v>
      </c>
      <c r="I9260" s="251" t="s">
        <v>7384</v>
      </c>
      <c r="J9260" s="285" t="s">
        <v>7416</v>
      </c>
      <c r="K9260" s="278" t="str">
        <f t="shared" si="305"/>
        <v>TZA002People exposed</v>
      </c>
      <c r="L9260" s="286">
        <v>43766</v>
      </c>
      <c r="M9260" s="286" t="s">
        <v>3248</v>
      </c>
    </row>
    <row r="9261" spans="1:13" s="269" customFormat="1" ht="15.5" hidden="1" thickTop="1" thickBot="1" x14ac:dyDescent="0.4">
      <c r="A9261" s="287" t="s">
        <v>1260</v>
      </c>
      <c r="B9261" s="288" t="str">
        <f>VLOOKUP(A9261,Lists!B:C,2,FALSE)</f>
        <v>TZA002</v>
      </c>
      <c r="C9261" s="288" t="str">
        <f>VLOOKUP(A9261,Lists!B:D,3,FALSE)</f>
        <v>TZA</v>
      </c>
      <c r="D9261" s="289" t="s">
        <v>533</v>
      </c>
      <c r="E9261" s="289">
        <v>278767</v>
      </c>
      <c r="F9261" s="289" t="s">
        <v>7200</v>
      </c>
      <c r="G9261" s="289" t="s">
        <v>731</v>
      </c>
      <c r="H9261" s="278">
        <f t="shared" si="307"/>
        <v>2</v>
      </c>
      <c r="I9261" s="252" t="s">
        <v>7385</v>
      </c>
      <c r="J9261" s="289" t="s">
        <v>7417</v>
      </c>
      <c r="K9261" s="278" t="str">
        <f t="shared" si="305"/>
        <v>TZA002People affected</v>
      </c>
      <c r="L9261" s="290">
        <v>43766</v>
      </c>
      <c r="M9261" s="290" t="s">
        <v>3248</v>
      </c>
    </row>
    <row r="9262" spans="1:13" s="269" customFormat="1" ht="15.5" thickTop="1" thickBot="1" x14ac:dyDescent="0.4">
      <c r="A9262" s="283" t="s">
        <v>1260</v>
      </c>
      <c r="B9262" s="284" t="str">
        <f>VLOOKUP(A9262,Lists!B:C,2,FALSE)</f>
        <v>TZA002</v>
      </c>
      <c r="C9262" s="284" t="str">
        <f>VLOOKUP(A9262,Lists!B:D,3,FALSE)</f>
        <v>TZA</v>
      </c>
      <c r="D9262" s="285" t="s">
        <v>666</v>
      </c>
      <c r="E9262" s="285">
        <v>278767</v>
      </c>
      <c r="F9262" s="285" t="s">
        <v>7200</v>
      </c>
      <c r="G9262" s="285" t="s">
        <v>731</v>
      </c>
      <c r="H9262" s="278">
        <f t="shared" si="307"/>
        <v>2</v>
      </c>
      <c r="I9262" s="251" t="s">
        <v>7385</v>
      </c>
      <c r="J9262" s="285" t="s">
        <v>7417</v>
      </c>
      <c r="K9262" s="278" t="str">
        <f t="shared" si="305"/>
        <v>TZA002People displaced</v>
      </c>
      <c r="L9262" s="286">
        <v>43766</v>
      </c>
      <c r="M9262" s="286" t="s">
        <v>3248</v>
      </c>
    </row>
    <row r="9263" spans="1:13" s="269" customFormat="1" ht="15.5" hidden="1" thickTop="1" thickBot="1" x14ac:dyDescent="0.4">
      <c r="A9263" s="287" t="s">
        <v>1260</v>
      </c>
      <c r="B9263" s="288" t="str">
        <f>VLOOKUP(A9263,Lists!B:C,2,FALSE)</f>
        <v>TZA002</v>
      </c>
      <c r="C9263" s="288" t="str">
        <f>VLOOKUP(A9263,Lists!B:D,3,FALSE)</f>
        <v>TZA</v>
      </c>
      <c r="D9263" s="289" t="s">
        <v>752</v>
      </c>
      <c r="E9263" s="289">
        <v>236154</v>
      </c>
      <c r="F9263" s="289" t="s">
        <v>7200</v>
      </c>
      <c r="G9263" s="289" t="s">
        <v>731</v>
      </c>
      <c r="H9263" s="278">
        <f t="shared" si="307"/>
        <v>2</v>
      </c>
      <c r="I9263" s="252" t="s">
        <v>7385</v>
      </c>
      <c r="J9263" s="289" t="s">
        <v>7418</v>
      </c>
      <c r="K9263" s="278" t="str">
        <f t="shared" si="305"/>
        <v>TZA002People in Need</v>
      </c>
      <c r="L9263" s="290">
        <v>43766</v>
      </c>
      <c r="M9263" s="290" t="s">
        <v>3248</v>
      </c>
    </row>
    <row r="9264" spans="1:13" s="269" customFormat="1" ht="15.5" hidden="1" thickTop="1" thickBot="1" x14ac:dyDescent="0.4">
      <c r="A9264" s="283" t="s">
        <v>1260</v>
      </c>
      <c r="B9264" s="284" t="str">
        <f>VLOOKUP(A9264,Lists!B:C,2,FALSE)</f>
        <v>TZA002</v>
      </c>
      <c r="C9264" s="284" t="str">
        <f>VLOOKUP(A9264,Lists!B:D,3,FALSE)</f>
        <v>TZA</v>
      </c>
      <c r="D9264" s="285" t="s">
        <v>5110</v>
      </c>
      <c r="E9264" s="285">
        <v>11393903</v>
      </c>
      <c r="F9264" s="285" t="s">
        <v>7357</v>
      </c>
      <c r="G9264" s="285" t="s">
        <v>731</v>
      </c>
      <c r="H9264" s="278">
        <f t="shared" si="307"/>
        <v>2</v>
      </c>
      <c r="I9264" s="251" t="s">
        <v>7385</v>
      </c>
      <c r="J9264" s="285" t="s">
        <v>7418</v>
      </c>
      <c r="K9264" s="278" t="str">
        <f t="shared" si="305"/>
        <v>TZA002Minimal humanitarian conditions - Level 1</v>
      </c>
      <c r="L9264" s="286">
        <v>43766</v>
      </c>
      <c r="M9264" s="286" t="s">
        <v>3248</v>
      </c>
    </row>
    <row r="9265" spans="1:13" s="269" customFormat="1" ht="15.5" hidden="1" thickTop="1" thickBot="1" x14ac:dyDescent="0.4">
      <c r="A9265" s="287" t="s">
        <v>1260</v>
      </c>
      <c r="B9265" s="288" t="str">
        <f>VLOOKUP(A9265,Lists!B:C,2,FALSE)</f>
        <v>TZA002</v>
      </c>
      <c r="C9265" s="288" t="str">
        <f>VLOOKUP(A9265,Lists!B:D,3,FALSE)</f>
        <v>TZA</v>
      </c>
      <c r="D9265" s="289" t="s">
        <v>5111</v>
      </c>
      <c r="E9265" s="289">
        <v>42613</v>
      </c>
      <c r="F9265" s="289" t="s">
        <v>7200</v>
      </c>
      <c r="G9265" s="289" t="s">
        <v>731</v>
      </c>
      <c r="H9265" s="278">
        <f t="shared" si="307"/>
        <v>2</v>
      </c>
      <c r="I9265" s="252" t="s">
        <v>7385</v>
      </c>
      <c r="J9265" s="289" t="s">
        <v>7418</v>
      </c>
      <c r="K9265" s="278" t="str">
        <f t="shared" si="305"/>
        <v>TZA002Stressed humanitarian conditions - Level 2</v>
      </c>
      <c r="L9265" s="290">
        <v>43766</v>
      </c>
      <c r="M9265" s="290" t="s">
        <v>3248</v>
      </c>
    </row>
    <row r="9266" spans="1:13" s="269" customFormat="1" ht="15.5" hidden="1" thickTop="1" thickBot="1" x14ac:dyDescent="0.4">
      <c r="A9266" s="283" t="s">
        <v>1260</v>
      </c>
      <c r="B9266" s="284" t="str">
        <f>VLOOKUP(A9266,Lists!B:C,2,FALSE)</f>
        <v>TZA002</v>
      </c>
      <c r="C9266" s="284" t="str">
        <f>VLOOKUP(A9266,Lists!B:D,3,FALSE)</f>
        <v>TZA</v>
      </c>
      <c r="D9266" s="285" t="s">
        <v>5112</v>
      </c>
      <c r="E9266" s="285">
        <v>236154</v>
      </c>
      <c r="F9266" s="285" t="s">
        <v>7200</v>
      </c>
      <c r="G9266" s="285" t="s">
        <v>731</v>
      </c>
      <c r="H9266" s="278">
        <f t="shared" si="307"/>
        <v>2</v>
      </c>
      <c r="I9266" s="251" t="s">
        <v>7385</v>
      </c>
      <c r="J9266" s="285" t="s">
        <v>7418</v>
      </c>
      <c r="K9266" s="278" t="str">
        <f t="shared" si="305"/>
        <v>TZA002Moderate humanitarian conditions - Level 3</v>
      </c>
      <c r="L9266" s="286">
        <v>43766</v>
      </c>
      <c r="M9266" s="286" t="s">
        <v>3248</v>
      </c>
    </row>
    <row r="9267" spans="1:13" s="269" customFormat="1" ht="15.5" hidden="1" thickTop="1" thickBot="1" x14ac:dyDescent="0.4">
      <c r="A9267" s="287" t="s">
        <v>1260</v>
      </c>
      <c r="B9267" s="288" t="str">
        <f>VLOOKUP(A9267,Lists!B:C,2,FALSE)</f>
        <v>TZA002</v>
      </c>
      <c r="C9267" s="288" t="str">
        <f>VLOOKUP(A9267,Lists!B:D,3,FALSE)</f>
        <v>TZA</v>
      </c>
      <c r="D9267" s="289" t="s">
        <v>5113</v>
      </c>
      <c r="E9267" s="289">
        <v>0</v>
      </c>
      <c r="F9267" s="289" t="s">
        <v>7200</v>
      </c>
      <c r="G9267" s="289" t="s">
        <v>731</v>
      </c>
      <c r="H9267" s="278">
        <f t="shared" si="307"/>
        <v>2</v>
      </c>
      <c r="I9267" s="252" t="s">
        <v>7385</v>
      </c>
      <c r="J9267" s="289" t="s">
        <v>7418</v>
      </c>
      <c r="K9267" s="278" t="str">
        <f t="shared" si="305"/>
        <v>TZA002Severe humanitarian conditions - Level 4</v>
      </c>
      <c r="L9267" s="290">
        <v>43766</v>
      </c>
      <c r="M9267" s="290" t="s">
        <v>3248</v>
      </c>
    </row>
    <row r="9268" spans="1:13" s="269" customFormat="1" ht="15.5" hidden="1" thickTop="1" thickBot="1" x14ac:dyDescent="0.4">
      <c r="A9268" s="283" t="s">
        <v>1260</v>
      </c>
      <c r="B9268" s="284" t="str">
        <f>VLOOKUP(A9268,Lists!B:C,2,FALSE)</f>
        <v>TZA002</v>
      </c>
      <c r="C9268" s="284" t="str">
        <f>VLOOKUP(A9268,Lists!B:D,3,FALSE)</f>
        <v>TZA</v>
      </c>
      <c r="D9268" s="285" t="s">
        <v>5114</v>
      </c>
      <c r="E9268" s="285">
        <v>0</v>
      </c>
      <c r="F9268" s="285" t="s">
        <v>7200</v>
      </c>
      <c r="G9268" s="285" t="s">
        <v>731</v>
      </c>
      <c r="H9268" s="278">
        <f t="shared" si="307"/>
        <v>2</v>
      </c>
      <c r="I9268" s="251" t="s">
        <v>7385</v>
      </c>
      <c r="J9268" s="285" t="s">
        <v>7418</v>
      </c>
      <c r="K9268" s="278" t="str">
        <f t="shared" si="305"/>
        <v>TZA002Extreme humanitarian conditions - Level 5</v>
      </c>
      <c r="L9268" s="286">
        <v>43766</v>
      </c>
      <c r="M9268" s="286" t="s">
        <v>3248</v>
      </c>
    </row>
    <row r="9269" spans="1:13" s="269" customFormat="1" ht="15.5" hidden="1" thickTop="1" thickBot="1" x14ac:dyDescent="0.4">
      <c r="A9269" s="287" t="s">
        <v>1260</v>
      </c>
      <c r="B9269" s="288" t="str">
        <f>VLOOKUP(A9269,Lists!B:C,2,FALSE)</f>
        <v>TZA002</v>
      </c>
      <c r="C9269" s="288" t="str">
        <f>VLOOKUP(A9269,Lists!B:D,3,FALSE)</f>
        <v>TZA</v>
      </c>
      <c r="D9269" s="289" t="s">
        <v>647</v>
      </c>
      <c r="E9269" s="289">
        <v>0</v>
      </c>
      <c r="F9269" s="289" t="s">
        <v>7229</v>
      </c>
      <c r="G9269" s="289" t="s">
        <v>732</v>
      </c>
      <c r="H9269" s="278">
        <f t="shared" si="307"/>
        <v>1</v>
      </c>
      <c r="I9269" s="252" t="s">
        <v>7616</v>
      </c>
      <c r="J9269" s="289" t="s">
        <v>7600</v>
      </c>
      <c r="K9269" s="278" t="str">
        <f t="shared" si="305"/>
        <v>TZA002Denial of existence of humanitarian needs or entitlements to assistance</v>
      </c>
      <c r="L9269" s="290">
        <v>43766</v>
      </c>
      <c r="M9269" s="290" t="s">
        <v>3248</v>
      </c>
    </row>
    <row r="9270" spans="1:13" s="269" customFormat="1" ht="15.5" hidden="1" thickTop="1" thickBot="1" x14ac:dyDescent="0.4">
      <c r="A9270" s="283" t="s">
        <v>1260</v>
      </c>
      <c r="B9270" s="284" t="str">
        <f>VLOOKUP(A9270,Lists!B:C,2,FALSE)</f>
        <v>TZA002</v>
      </c>
      <c r="C9270" s="284" t="str">
        <f>VLOOKUP(A9270,Lists!B:D,3,FALSE)</f>
        <v>TZA</v>
      </c>
      <c r="D9270" s="285" t="s">
        <v>648</v>
      </c>
      <c r="E9270" s="285">
        <v>2</v>
      </c>
      <c r="F9270" s="285" t="s">
        <v>7229</v>
      </c>
      <c r="G9270" s="285" t="s">
        <v>732</v>
      </c>
      <c r="H9270" s="278">
        <f t="shared" si="307"/>
        <v>1</v>
      </c>
      <c r="I9270" s="251" t="s">
        <v>7616</v>
      </c>
      <c r="J9270" s="285" t="s">
        <v>7600</v>
      </c>
      <c r="K9270" s="278" t="str">
        <f t="shared" si="305"/>
        <v>TZA002Restriction and obstruction of access to services and assistance</v>
      </c>
      <c r="L9270" s="286">
        <v>43766</v>
      </c>
      <c r="M9270" s="286" t="s">
        <v>3248</v>
      </c>
    </row>
    <row r="9271" spans="1:13" s="269" customFormat="1" ht="15.5" hidden="1" thickTop="1" thickBot="1" x14ac:dyDescent="0.4">
      <c r="A9271" s="287" t="s">
        <v>1260</v>
      </c>
      <c r="B9271" s="288" t="str">
        <f>VLOOKUP(A9271,Lists!B:C,2,FALSE)</f>
        <v>TZA002</v>
      </c>
      <c r="C9271" s="288" t="str">
        <f>VLOOKUP(A9271,Lists!B:D,3,FALSE)</f>
        <v>TZA</v>
      </c>
      <c r="D9271" s="289" t="s">
        <v>643</v>
      </c>
      <c r="E9271" s="289">
        <v>0</v>
      </c>
      <c r="F9271" s="289" t="s">
        <v>7229</v>
      </c>
      <c r="G9271" s="289" t="s">
        <v>732</v>
      </c>
      <c r="H9271" s="278">
        <f t="shared" si="307"/>
        <v>1</v>
      </c>
      <c r="I9271" s="252" t="s">
        <v>7616</v>
      </c>
      <c r="J9271" s="289" t="s">
        <v>7600</v>
      </c>
      <c r="K9271" s="278" t="str">
        <f t="shared" si="305"/>
        <v>TZA002Impediments to entry into country (bureaucratic and administrative)</v>
      </c>
      <c r="L9271" s="290">
        <v>43766</v>
      </c>
      <c r="M9271" s="290" t="s">
        <v>3248</v>
      </c>
    </row>
    <row r="9272" spans="1:13" s="269" customFormat="1" ht="15.5" hidden="1" thickTop="1" thickBot="1" x14ac:dyDescent="0.4">
      <c r="A9272" s="283" t="s">
        <v>1260</v>
      </c>
      <c r="B9272" s="284" t="str">
        <f>VLOOKUP(A9272,Lists!B:C,2,FALSE)</f>
        <v>TZA002</v>
      </c>
      <c r="C9272" s="284" t="str">
        <f>VLOOKUP(A9272,Lists!B:D,3,FALSE)</f>
        <v>TZA</v>
      </c>
      <c r="D9272" s="285" t="s">
        <v>644</v>
      </c>
      <c r="E9272" s="285">
        <v>0</v>
      </c>
      <c r="F9272" s="285" t="s">
        <v>7229</v>
      </c>
      <c r="G9272" s="285" t="s">
        <v>732</v>
      </c>
      <c r="H9272" s="278">
        <f t="shared" si="307"/>
        <v>1</v>
      </c>
      <c r="I9272" s="251" t="s">
        <v>7616</v>
      </c>
      <c r="J9272" s="285" t="s">
        <v>7600</v>
      </c>
      <c r="K9272" s="278" t="str">
        <f t="shared" si="305"/>
        <v>TZA002Restriction of movement (impediments to freedom of movement and/or administrative restrictions)</v>
      </c>
      <c r="L9272" s="286">
        <v>43766</v>
      </c>
      <c r="M9272" s="286" t="s">
        <v>3248</v>
      </c>
    </row>
    <row r="9273" spans="1:13" s="269" customFormat="1" ht="15.5" hidden="1" thickTop="1" thickBot="1" x14ac:dyDescent="0.4">
      <c r="A9273" s="287" t="s">
        <v>1260</v>
      </c>
      <c r="B9273" s="288" t="str">
        <f>VLOOKUP(A9273,Lists!B:C,2,FALSE)</f>
        <v>TZA002</v>
      </c>
      <c r="C9273" s="288" t="str">
        <f>VLOOKUP(A9273,Lists!B:D,3,FALSE)</f>
        <v>TZA</v>
      </c>
      <c r="D9273" s="289" t="s">
        <v>645</v>
      </c>
      <c r="E9273" s="289">
        <v>0</v>
      </c>
      <c r="F9273" s="289" t="s">
        <v>7229</v>
      </c>
      <c r="G9273" s="289" t="s">
        <v>732</v>
      </c>
      <c r="H9273" s="278">
        <f t="shared" si="307"/>
        <v>1</v>
      </c>
      <c r="I9273" s="252" t="s">
        <v>7616</v>
      </c>
      <c r="J9273" s="289" t="s">
        <v>7600</v>
      </c>
      <c r="K9273" s="278" t="str">
        <f t="shared" si="305"/>
        <v>TZA002Interference into implementation of humanitarian activities</v>
      </c>
      <c r="L9273" s="290">
        <v>43766</v>
      </c>
      <c r="M9273" s="290" t="s">
        <v>3248</v>
      </c>
    </row>
    <row r="9274" spans="1:13" s="269" customFormat="1" ht="15.5" hidden="1" thickTop="1" thickBot="1" x14ac:dyDescent="0.4">
      <c r="A9274" s="283" t="s">
        <v>1260</v>
      </c>
      <c r="B9274" s="284" t="str">
        <f>VLOOKUP(A9274,Lists!B:C,2,FALSE)</f>
        <v>TZA002</v>
      </c>
      <c r="C9274" s="284" t="str">
        <f>VLOOKUP(A9274,Lists!B:D,3,FALSE)</f>
        <v>TZA</v>
      </c>
      <c r="D9274" s="285" t="s">
        <v>646</v>
      </c>
      <c r="E9274" s="285">
        <v>0</v>
      </c>
      <c r="F9274" s="285" t="s">
        <v>7229</v>
      </c>
      <c r="G9274" s="285" t="s">
        <v>732</v>
      </c>
      <c r="H9274" s="278">
        <f t="shared" si="307"/>
        <v>1</v>
      </c>
      <c r="I9274" s="251" t="s">
        <v>7616</v>
      </c>
      <c r="J9274" s="285" t="s">
        <v>7600</v>
      </c>
      <c r="K9274" s="278" t="str">
        <f t="shared" si="305"/>
        <v>TZA002Violence against personnel, facilities and assets</v>
      </c>
      <c r="L9274" s="286">
        <v>43766</v>
      </c>
      <c r="M9274" s="286" t="s">
        <v>3248</v>
      </c>
    </row>
    <row r="9275" spans="1:13" s="269" customFormat="1" ht="15.5" hidden="1" thickTop="1" thickBot="1" x14ac:dyDescent="0.4">
      <c r="A9275" s="287" t="s">
        <v>1260</v>
      </c>
      <c r="B9275" s="288" t="str">
        <f>VLOOKUP(A9275,Lists!B:C,2,FALSE)</f>
        <v>TZA002</v>
      </c>
      <c r="C9275" s="288" t="str">
        <f>VLOOKUP(A9275,Lists!B:D,3,FALSE)</f>
        <v>TZA</v>
      </c>
      <c r="D9275" s="289" t="s">
        <v>649</v>
      </c>
      <c r="E9275" s="289">
        <v>0</v>
      </c>
      <c r="F9275" s="289" t="s">
        <v>7229</v>
      </c>
      <c r="G9275" s="289" t="s">
        <v>732</v>
      </c>
      <c r="H9275" s="278">
        <f t="shared" si="307"/>
        <v>1</v>
      </c>
      <c r="I9275" s="252" t="s">
        <v>7616</v>
      </c>
      <c r="J9275" s="289" t="s">
        <v>7600</v>
      </c>
      <c r="K9275" s="278" t="str">
        <f t="shared" si="305"/>
        <v>TZA002Ongoing insecurity/hostilities affecting humanitarian assistance</v>
      </c>
      <c r="L9275" s="290">
        <v>43766</v>
      </c>
      <c r="M9275" s="290" t="s">
        <v>3248</v>
      </c>
    </row>
    <row r="9276" spans="1:13" s="269" customFormat="1" ht="15.5" hidden="1" thickTop="1" thickBot="1" x14ac:dyDescent="0.4">
      <c r="A9276" s="283" t="s">
        <v>1260</v>
      </c>
      <c r="B9276" s="284" t="str">
        <f>VLOOKUP(A9276,Lists!B:C,2,FALSE)</f>
        <v>TZA002</v>
      </c>
      <c r="C9276" s="284" t="str">
        <f>VLOOKUP(A9276,Lists!B:D,3,FALSE)</f>
        <v>TZA</v>
      </c>
      <c r="D9276" s="285" t="s">
        <v>650</v>
      </c>
      <c r="E9276" s="285">
        <v>1</v>
      </c>
      <c r="F9276" s="285" t="s">
        <v>7229</v>
      </c>
      <c r="G9276" s="285" t="s">
        <v>732</v>
      </c>
      <c r="H9276" s="278">
        <f t="shared" si="307"/>
        <v>1</v>
      </c>
      <c r="I9276" s="251" t="s">
        <v>7616</v>
      </c>
      <c r="J9276" s="285" t="s">
        <v>7600</v>
      </c>
      <c r="K9276" s="278" t="str">
        <f t="shared" ref="K9276:K9339" si="308">B9276&amp;""&amp;D9276</f>
        <v xml:space="preserve">TZA002Presence of mines and improvised explosive devices </v>
      </c>
      <c r="L9276" s="286">
        <v>43766</v>
      </c>
      <c r="M9276" s="286" t="s">
        <v>3248</v>
      </c>
    </row>
    <row r="9277" spans="1:13" s="269" customFormat="1" ht="15.5" hidden="1" thickTop="1" thickBot="1" x14ac:dyDescent="0.4">
      <c r="A9277" s="287" t="s">
        <v>1260</v>
      </c>
      <c r="B9277" s="288" t="str">
        <f>VLOOKUP(A9277,Lists!B:C,2,FALSE)</f>
        <v>TZA002</v>
      </c>
      <c r="C9277" s="288" t="str">
        <f>VLOOKUP(A9277,Lists!B:D,3,FALSE)</f>
        <v>TZA</v>
      </c>
      <c r="D9277" s="289" t="s">
        <v>651</v>
      </c>
      <c r="E9277" s="289">
        <v>0</v>
      </c>
      <c r="F9277" s="289" t="s">
        <v>7229</v>
      </c>
      <c r="G9277" s="289" t="s">
        <v>732</v>
      </c>
      <c r="H9277" s="278">
        <f t="shared" si="307"/>
        <v>1</v>
      </c>
      <c r="I9277" s="252" t="s">
        <v>7616</v>
      </c>
      <c r="J9277" s="289" t="s">
        <v>7600</v>
      </c>
      <c r="K9277" s="278" t="str">
        <f t="shared" si="308"/>
        <v>TZA002Physical constraints in the environment (obstacles related to terrain, climate, lack of infrastructure, etc.)</v>
      </c>
      <c r="L9277" s="290">
        <v>43766</v>
      </c>
      <c r="M9277" s="290" t="s">
        <v>3248</v>
      </c>
    </row>
    <row r="9278" spans="1:13" s="269" customFormat="1" ht="15.5" hidden="1" thickTop="1" thickBot="1" x14ac:dyDescent="0.4">
      <c r="A9278" s="283" t="s">
        <v>1260</v>
      </c>
      <c r="B9278" s="284" t="str">
        <f>VLOOKUP(A9278,Lists!B:C,2,FALSE)</f>
        <v>TZA002</v>
      </c>
      <c r="C9278" s="284" t="str">
        <f>VLOOKUP(A9278,Lists!B:D,3,FALSE)</f>
        <v>TZA</v>
      </c>
      <c r="D9278" s="285" t="s">
        <v>5115</v>
      </c>
      <c r="E9278" s="285">
        <v>0</v>
      </c>
      <c r="F9278" s="285" t="s">
        <v>1772</v>
      </c>
      <c r="G9278" s="285" t="s">
        <v>731</v>
      </c>
      <c r="H9278" s="278">
        <f t="shared" si="307"/>
        <v>2</v>
      </c>
      <c r="I9278" s="251" t="s">
        <v>1786</v>
      </c>
      <c r="J9278" s="285" t="s">
        <v>7419</v>
      </c>
      <c r="K9278" s="278" t="str">
        <f t="shared" si="308"/>
        <v>TZA002Fatalities in all crises</v>
      </c>
      <c r="L9278" s="286">
        <v>43766</v>
      </c>
      <c r="M9278" s="286" t="s">
        <v>3248</v>
      </c>
    </row>
    <row r="9279" spans="1:13" s="269" customFormat="1" ht="15.5" hidden="1" thickTop="1" thickBot="1" x14ac:dyDescent="0.4">
      <c r="A9279" s="287" t="s">
        <v>3670</v>
      </c>
      <c r="B9279" s="288" t="str">
        <f>VLOOKUP(A9279,Lists!B:C,2,FALSE)</f>
        <v>IND002</v>
      </c>
      <c r="C9279" s="288" t="str">
        <f>VLOOKUP(A9279,Lists!B:D,3,FALSE)</f>
        <v>IND</v>
      </c>
      <c r="D9279" s="289" t="s">
        <v>5029</v>
      </c>
      <c r="E9279" s="289">
        <v>162</v>
      </c>
      <c r="F9279" s="289" t="s">
        <v>7055</v>
      </c>
      <c r="G9279" s="289" t="s">
        <v>731</v>
      </c>
      <c r="H9279" s="278">
        <f t="shared" si="307"/>
        <v>2</v>
      </c>
      <c r="I9279" s="252" t="s">
        <v>1354</v>
      </c>
      <c r="J9279" s="289" t="s">
        <v>7088</v>
      </c>
      <c r="K9279" s="278" t="str">
        <f t="shared" si="308"/>
        <v>IND002Fatalities reported</v>
      </c>
      <c r="L9279" s="290">
        <v>43767</v>
      </c>
      <c r="M9279" s="290" t="s">
        <v>3248</v>
      </c>
    </row>
    <row r="9280" spans="1:13" s="269" customFormat="1" ht="15.5" hidden="1" thickTop="1" thickBot="1" x14ac:dyDescent="0.4">
      <c r="A9280" s="283" t="s">
        <v>3670</v>
      </c>
      <c r="B9280" s="284" t="str">
        <f>VLOOKUP(A9280,Lists!B:C,2,FALSE)</f>
        <v>IND002</v>
      </c>
      <c r="C9280" s="284" t="str">
        <f>VLOOKUP(A9280,Lists!B:D,3,FALSE)</f>
        <v>IND</v>
      </c>
      <c r="D9280" s="285" t="s">
        <v>5115</v>
      </c>
      <c r="E9280" s="285">
        <v>162</v>
      </c>
      <c r="F9280" s="285" t="s">
        <v>7055</v>
      </c>
      <c r="G9280" s="285" t="s">
        <v>731</v>
      </c>
      <c r="H9280" s="278">
        <f t="shared" si="307"/>
        <v>2</v>
      </c>
      <c r="I9280" s="251" t="s">
        <v>1354</v>
      </c>
      <c r="J9280" s="285" t="s">
        <v>7088</v>
      </c>
      <c r="K9280" s="278" t="str">
        <f t="shared" si="308"/>
        <v>IND002Fatalities in all crises</v>
      </c>
      <c r="L9280" s="286">
        <v>43767</v>
      </c>
      <c r="M9280" s="286" t="s">
        <v>3248</v>
      </c>
    </row>
    <row r="9281" spans="1:13" s="269" customFormat="1" ht="15.5" hidden="1" thickTop="1" thickBot="1" x14ac:dyDescent="0.4">
      <c r="A9281" s="287" t="s">
        <v>5263</v>
      </c>
      <c r="B9281" s="288" t="str">
        <f>VLOOKUP(A9281,Lists!B:C,2,FALSE)</f>
        <v>PAK001</v>
      </c>
      <c r="C9281" s="288" t="str">
        <f>VLOOKUP(A9281,Lists!B:D,3,FALSE)</f>
        <v>PAK</v>
      </c>
      <c r="D9281" s="289" t="s">
        <v>5029</v>
      </c>
      <c r="E9281" s="289">
        <v>706</v>
      </c>
      <c r="F9281" s="289" t="s">
        <v>7055</v>
      </c>
      <c r="G9281" s="289" t="s">
        <v>731</v>
      </c>
      <c r="H9281" s="278">
        <f t="shared" si="307"/>
        <v>2</v>
      </c>
      <c r="I9281" s="252" t="s">
        <v>1354</v>
      </c>
      <c r="J9281" s="289" t="s">
        <v>7196</v>
      </c>
      <c r="K9281" s="278" t="str">
        <f t="shared" si="308"/>
        <v>PAK001Fatalities reported</v>
      </c>
      <c r="L9281" s="290">
        <v>43767</v>
      </c>
      <c r="M9281" s="290" t="s">
        <v>3248</v>
      </c>
    </row>
    <row r="9282" spans="1:13" s="269" customFormat="1" ht="15.5" hidden="1" thickTop="1" thickBot="1" x14ac:dyDescent="0.4">
      <c r="A9282" s="283" t="s">
        <v>5263</v>
      </c>
      <c r="B9282" s="284" t="str">
        <f>VLOOKUP(A9282,Lists!B:C,2,FALSE)</f>
        <v>PAK001</v>
      </c>
      <c r="C9282" s="284" t="str">
        <f>VLOOKUP(A9282,Lists!B:D,3,FALSE)</f>
        <v>PAK</v>
      </c>
      <c r="D9282" s="285" t="s">
        <v>5115</v>
      </c>
      <c r="E9282" s="285">
        <v>706</v>
      </c>
      <c r="F9282" s="285" t="s">
        <v>7055</v>
      </c>
      <c r="G9282" s="285" t="s">
        <v>731</v>
      </c>
      <c r="H9282" s="278">
        <f t="shared" si="307"/>
        <v>2</v>
      </c>
      <c r="I9282" s="251" t="s">
        <v>1354</v>
      </c>
      <c r="J9282" s="285" t="s">
        <v>7086</v>
      </c>
      <c r="K9282" s="278" t="str">
        <f t="shared" si="308"/>
        <v>PAK001Fatalities in all crises</v>
      </c>
      <c r="L9282" s="286">
        <v>43767</v>
      </c>
      <c r="M9282" s="286" t="s">
        <v>3248</v>
      </c>
    </row>
    <row r="9283" spans="1:13" s="269" customFormat="1" ht="15.5" hidden="1" thickTop="1" thickBot="1" x14ac:dyDescent="0.4">
      <c r="A9283" s="287" t="s">
        <v>2997</v>
      </c>
      <c r="B9283" s="288" t="str">
        <f>VLOOKUP(A9283,Lists!B:C,2,FALSE)</f>
        <v>PAK004</v>
      </c>
      <c r="C9283" s="288" t="str">
        <f>VLOOKUP(A9283,Lists!B:D,3,FALSE)</f>
        <v>PAK</v>
      </c>
      <c r="D9283" s="289" t="s">
        <v>5029</v>
      </c>
      <c r="E9283" s="289">
        <v>40</v>
      </c>
      <c r="F9283" s="289" t="s">
        <v>7055</v>
      </c>
      <c r="G9283" s="289" t="s">
        <v>731</v>
      </c>
      <c r="H9283" s="278">
        <f t="shared" si="307"/>
        <v>2</v>
      </c>
      <c r="I9283" s="252" t="s">
        <v>1354</v>
      </c>
      <c r="J9283" s="289" t="s">
        <v>7197</v>
      </c>
      <c r="K9283" s="278" t="str">
        <f t="shared" si="308"/>
        <v>PAK004Fatalities reported</v>
      </c>
      <c r="L9283" s="290">
        <v>43767</v>
      </c>
      <c r="M9283" s="290" t="s">
        <v>3248</v>
      </c>
    </row>
    <row r="9284" spans="1:13" s="269" customFormat="1" ht="15.5" hidden="1" thickTop="1" thickBot="1" x14ac:dyDescent="0.4">
      <c r="A9284" s="283" t="s">
        <v>2997</v>
      </c>
      <c r="B9284" s="284" t="str">
        <f>VLOOKUP(A9284,Lists!B:C,2,FALSE)</f>
        <v>PAK004</v>
      </c>
      <c r="C9284" s="284" t="str">
        <f>VLOOKUP(A9284,Lists!B:D,3,FALSE)</f>
        <v>PAK</v>
      </c>
      <c r="D9284" s="285" t="s">
        <v>5115</v>
      </c>
      <c r="E9284" s="285">
        <v>706</v>
      </c>
      <c r="F9284" s="285" t="s">
        <v>7055</v>
      </c>
      <c r="G9284" s="285" t="s">
        <v>731</v>
      </c>
      <c r="H9284" s="278">
        <f t="shared" si="307"/>
        <v>2</v>
      </c>
      <c r="I9284" s="251" t="s">
        <v>1354</v>
      </c>
      <c r="J9284" s="285" t="s">
        <v>7086</v>
      </c>
      <c r="K9284" s="278" t="str">
        <f t="shared" si="308"/>
        <v>PAK004Fatalities in all crises</v>
      </c>
      <c r="L9284" s="286">
        <v>43767</v>
      </c>
      <c r="M9284" s="286" t="s">
        <v>3248</v>
      </c>
    </row>
    <row r="9285" spans="1:13" s="269" customFormat="1" ht="15.5" hidden="1" thickTop="1" thickBot="1" x14ac:dyDescent="0.4">
      <c r="A9285" s="287" t="s">
        <v>4205</v>
      </c>
      <c r="B9285" s="288" t="str">
        <f>VLOOKUP(A9285,Lists!B:C,2,FALSE)</f>
        <v>REG003</v>
      </c>
      <c r="C9285" s="288" t="str">
        <f>VLOOKUP(A9285,Lists!B:D,3,FALSE)</f>
        <v>IND, PAK</v>
      </c>
      <c r="D9285" s="289" t="s">
        <v>5115</v>
      </c>
      <c r="E9285" s="289">
        <v>868</v>
      </c>
      <c r="F9285" s="289" t="s">
        <v>7055</v>
      </c>
      <c r="G9285" s="289" t="s">
        <v>731</v>
      </c>
      <c r="H9285" s="278">
        <f t="shared" si="307"/>
        <v>2</v>
      </c>
      <c r="I9285" s="252" t="s">
        <v>1354</v>
      </c>
      <c r="J9285" s="289" t="s">
        <v>7198</v>
      </c>
      <c r="K9285" s="278" t="str">
        <f t="shared" si="308"/>
        <v>REG003Fatalities in all crises</v>
      </c>
      <c r="L9285" s="290">
        <v>43767</v>
      </c>
      <c r="M9285" s="290" t="s">
        <v>3248</v>
      </c>
    </row>
    <row r="9286" spans="1:13" s="269" customFormat="1" ht="15.5" hidden="1" thickTop="1" thickBot="1" x14ac:dyDescent="0.4">
      <c r="A9286" s="283" t="s">
        <v>4205</v>
      </c>
      <c r="B9286" s="284" t="str">
        <f>VLOOKUP(A9286,Lists!B:C,2,FALSE)</f>
        <v>REG003</v>
      </c>
      <c r="C9286" s="284" t="str">
        <f>VLOOKUP(A9286,Lists!B:D,3,FALSE)</f>
        <v>IND, PAK</v>
      </c>
      <c r="D9286" s="285" t="s">
        <v>5029</v>
      </c>
      <c r="E9286" s="285">
        <v>202</v>
      </c>
      <c r="F9286" s="285" t="s">
        <v>1399</v>
      </c>
      <c r="G9286" s="285" t="s">
        <v>731</v>
      </c>
      <c r="H9286" s="278">
        <f t="shared" si="307"/>
        <v>2</v>
      </c>
      <c r="I9286" s="251" t="s">
        <v>1354</v>
      </c>
      <c r="J9286" s="285" t="s">
        <v>7199</v>
      </c>
      <c r="K9286" s="278" t="str">
        <f t="shared" si="308"/>
        <v>REG003Fatalities reported</v>
      </c>
      <c r="L9286" s="286">
        <v>43767</v>
      </c>
      <c r="M9286" s="286" t="s">
        <v>3248</v>
      </c>
    </row>
    <row r="9287" spans="1:13" s="269" customFormat="1" ht="15.5" thickTop="1" thickBot="1" x14ac:dyDescent="0.4">
      <c r="A9287" s="287" t="s">
        <v>785</v>
      </c>
      <c r="B9287" s="288" t="str">
        <f>VLOOKUP(A9287,Lists!B:C,2,FALSE)</f>
        <v>BGD002</v>
      </c>
      <c r="C9287" s="288" t="str">
        <f>VLOOKUP(A9287,Lists!B:D,3,FALSE)</f>
        <v>BGD</v>
      </c>
      <c r="D9287" s="289" t="s">
        <v>666</v>
      </c>
      <c r="E9287" s="289">
        <v>914998</v>
      </c>
      <c r="F9287" s="289" t="s">
        <v>7200</v>
      </c>
      <c r="G9287" s="289" t="s">
        <v>732</v>
      </c>
      <c r="H9287" s="278">
        <f t="shared" si="307"/>
        <v>1</v>
      </c>
      <c r="I9287" s="252" t="s">
        <v>7204</v>
      </c>
      <c r="J9287" s="289" t="s">
        <v>7208</v>
      </c>
      <c r="K9287" s="278" t="str">
        <f t="shared" si="308"/>
        <v>BGD002People displaced</v>
      </c>
      <c r="L9287" s="290">
        <v>43767</v>
      </c>
      <c r="M9287" s="290" t="s">
        <v>3248</v>
      </c>
    </row>
    <row r="9288" spans="1:13" s="269" customFormat="1" ht="15.5" hidden="1" thickTop="1" thickBot="1" x14ac:dyDescent="0.4">
      <c r="A9288" s="283" t="s">
        <v>785</v>
      </c>
      <c r="B9288" s="284" t="str">
        <f>VLOOKUP(A9288,Lists!B:C,2,FALSE)</f>
        <v>BGD002</v>
      </c>
      <c r="C9288" s="284" t="str">
        <f>VLOOKUP(A9288,Lists!B:D,3,FALSE)</f>
        <v>BGD</v>
      </c>
      <c r="D9288" s="285" t="s">
        <v>5028</v>
      </c>
      <c r="E9288" s="285">
        <v>141302</v>
      </c>
      <c r="F9288" s="285" t="s">
        <v>7201</v>
      </c>
      <c r="G9288" s="285" t="s">
        <v>731</v>
      </c>
      <c r="H9288" s="278">
        <f t="shared" si="307"/>
        <v>2</v>
      </c>
      <c r="I9288" s="251" t="s">
        <v>1421</v>
      </c>
      <c r="J9288" s="285" t="s">
        <v>7209</v>
      </c>
      <c r="K9288" s="278" t="str">
        <f t="shared" si="308"/>
        <v>BGD002Illness cases reported</v>
      </c>
      <c r="L9288" s="286">
        <v>43767</v>
      </c>
      <c r="M9288" s="286" t="s">
        <v>3248</v>
      </c>
    </row>
    <row r="9289" spans="1:13" s="269" customFormat="1" ht="15.5" hidden="1" thickTop="1" thickBot="1" x14ac:dyDescent="0.4">
      <c r="A9289" s="287" t="s">
        <v>785</v>
      </c>
      <c r="B9289" s="288" t="str">
        <f>VLOOKUP(A9289,Lists!B:C,2,FALSE)</f>
        <v>BGD002</v>
      </c>
      <c r="C9289" s="288" t="str">
        <f>VLOOKUP(A9289,Lists!B:D,3,FALSE)</f>
        <v>BGD</v>
      </c>
      <c r="D9289" s="289" t="s">
        <v>5027</v>
      </c>
      <c r="E9289" s="289">
        <v>37140</v>
      </c>
      <c r="F9289" s="289" t="s">
        <v>7201</v>
      </c>
      <c r="G9289" s="289" t="s">
        <v>731</v>
      </c>
      <c r="H9289" s="278">
        <f t="shared" si="307"/>
        <v>2</v>
      </c>
      <c r="I9289" s="252" t="s">
        <v>1421</v>
      </c>
      <c r="J9289" s="289" t="s">
        <v>7210</v>
      </c>
      <c r="K9289" s="278" t="str">
        <f t="shared" si="308"/>
        <v>BGD002Injuries reported</v>
      </c>
      <c r="L9289" s="290">
        <v>43767</v>
      </c>
      <c r="M9289" s="290" t="s">
        <v>3248</v>
      </c>
    </row>
    <row r="9290" spans="1:13" s="269" customFormat="1" ht="15.5" hidden="1" thickTop="1" thickBot="1" x14ac:dyDescent="0.4">
      <c r="A9290" s="283" t="s">
        <v>785</v>
      </c>
      <c r="B9290" s="284" t="str">
        <f>VLOOKUP(A9290,Lists!B:C,2,FALSE)</f>
        <v>BGD002</v>
      </c>
      <c r="C9290" s="284" t="str">
        <f>VLOOKUP(A9290,Lists!B:D,3,FALSE)</f>
        <v>BGD</v>
      </c>
      <c r="D9290" s="285" t="s">
        <v>5029</v>
      </c>
      <c r="E9290" s="285">
        <v>9</v>
      </c>
      <c r="F9290" s="285" t="s">
        <v>7055</v>
      </c>
      <c r="G9290" s="285" t="s">
        <v>731</v>
      </c>
      <c r="H9290" s="278">
        <f t="shared" si="307"/>
        <v>2</v>
      </c>
      <c r="I9290" s="251" t="s">
        <v>1786</v>
      </c>
      <c r="J9290" s="285" t="s">
        <v>7211</v>
      </c>
      <c r="K9290" s="278" t="str">
        <f t="shared" si="308"/>
        <v>BGD002Fatalities reported</v>
      </c>
      <c r="L9290" s="286">
        <v>43767</v>
      </c>
      <c r="M9290" s="286" t="s">
        <v>3248</v>
      </c>
    </row>
    <row r="9291" spans="1:13" s="269" customFormat="1" ht="15.5" hidden="1" thickTop="1" thickBot="1" x14ac:dyDescent="0.4">
      <c r="A9291" s="287" t="s">
        <v>785</v>
      </c>
      <c r="B9291" s="288" t="str">
        <f>VLOOKUP(A9291,Lists!B:C,2,FALSE)</f>
        <v>BGD002</v>
      </c>
      <c r="C9291" s="288" t="str">
        <f>VLOOKUP(A9291,Lists!B:D,3,FALSE)</f>
        <v>BGD</v>
      </c>
      <c r="D9291" s="289" t="s">
        <v>5115</v>
      </c>
      <c r="E9291" s="289">
        <v>9</v>
      </c>
      <c r="F9291" s="289" t="s">
        <v>7055</v>
      </c>
      <c r="G9291" s="289" t="s">
        <v>731</v>
      </c>
      <c r="H9291" s="278">
        <f t="shared" si="307"/>
        <v>2</v>
      </c>
      <c r="I9291" s="252" t="s">
        <v>1786</v>
      </c>
      <c r="J9291" s="289" t="s">
        <v>7700</v>
      </c>
      <c r="K9291" s="278" t="str">
        <f t="shared" si="308"/>
        <v>BGD002Fatalities in all crises</v>
      </c>
      <c r="L9291" s="290">
        <v>43767</v>
      </c>
      <c r="M9291" s="290" t="s">
        <v>3248</v>
      </c>
    </row>
    <row r="9292" spans="1:13" s="269" customFormat="1" ht="15.5" hidden="1" thickTop="1" thickBot="1" x14ac:dyDescent="0.4">
      <c r="A9292" s="283" t="s">
        <v>786</v>
      </c>
      <c r="B9292" s="284" t="str">
        <f>VLOOKUP(A9292,Lists!B:C,2,FALSE)</f>
        <v>MMR002</v>
      </c>
      <c r="C9292" s="284" t="str">
        <f>VLOOKUP(A9292,Lists!B:D,3,FALSE)</f>
        <v>MMR</v>
      </c>
      <c r="D9292" s="285" t="s">
        <v>522</v>
      </c>
      <c r="E9292" s="285">
        <v>52205576</v>
      </c>
      <c r="F9292" s="285" t="s">
        <v>7202</v>
      </c>
      <c r="G9292" s="285" t="s">
        <v>732</v>
      </c>
      <c r="H9292" s="278">
        <f t="shared" si="307"/>
        <v>1</v>
      </c>
      <c r="I9292" s="251" t="s">
        <v>7205</v>
      </c>
      <c r="J9292" s="285" t="s">
        <v>7212</v>
      </c>
      <c r="K9292" s="278" t="str">
        <f t="shared" si="308"/>
        <v>MMR002Total population</v>
      </c>
      <c r="L9292" s="286">
        <v>43767</v>
      </c>
      <c r="M9292" s="286" t="s">
        <v>3248</v>
      </c>
    </row>
    <row r="9293" spans="1:13" s="269" customFormat="1" ht="15.5" thickTop="1" thickBot="1" x14ac:dyDescent="0.4">
      <c r="A9293" s="287" t="s">
        <v>786</v>
      </c>
      <c r="B9293" s="288" t="str">
        <f>VLOOKUP(A9293,Lists!B:C,2,FALSE)</f>
        <v>MMR002</v>
      </c>
      <c r="C9293" s="288" t="str">
        <f>VLOOKUP(A9293,Lists!B:D,3,FALSE)</f>
        <v>MMR</v>
      </c>
      <c r="D9293" s="289" t="s">
        <v>666</v>
      </c>
      <c r="E9293" s="289">
        <v>1134060</v>
      </c>
      <c r="F9293" s="289" t="s">
        <v>7203</v>
      </c>
      <c r="G9293" s="289" t="s">
        <v>732</v>
      </c>
      <c r="H9293" s="278">
        <f t="shared" si="307"/>
        <v>1</v>
      </c>
      <c r="I9293" s="252" t="s">
        <v>7206</v>
      </c>
      <c r="J9293" s="289" t="s">
        <v>5065</v>
      </c>
      <c r="K9293" s="278" t="str">
        <f t="shared" si="308"/>
        <v>MMR002People displaced</v>
      </c>
      <c r="L9293" s="290">
        <v>43767</v>
      </c>
      <c r="M9293" s="290" t="s">
        <v>3248</v>
      </c>
    </row>
    <row r="9294" spans="1:13" s="269" customFormat="1" ht="15.5" hidden="1" thickTop="1" thickBot="1" x14ac:dyDescent="0.4">
      <c r="A9294" s="283" t="s">
        <v>786</v>
      </c>
      <c r="B9294" s="284" t="str">
        <f>VLOOKUP(A9294,Lists!B:C,2,FALSE)</f>
        <v>MMR002</v>
      </c>
      <c r="C9294" s="284" t="str">
        <f>VLOOKUP(A9294,Lists!B:D,3,FALSE)</f>
        <v>MMR</v>
      </c>
      <c r="D9294" s="285" t="s">
        <v>5029</v>
      </c>
      <c r="E9294" s="285">
        <v>835</v>
      </c>
      <c r="F9294" s="285" t="s">
        <v>7055</v>
      </c>
      <c r="G9294" s="285" t="s">
        <v>731</v>
      </c>
      <c r="H9294" s="278">
        <f t="shared" si="307"/>
        <v>2</v>
      </c>
      <c r="I9294" s="251" t="s">
        <v>1354</v>
      </c>
      <c r="J9294" s="285" t="s">
        <v>7213</v>
      </c>
      <c r="K9294" s="278" t="str">
        <f t="shared" si="308"/>
        <v>MMR002Fatalities reported</v>
      </c>
      <c r="L9294" s="286">
        <v>43767</v>
      </c>
      <c r="M9294" s="286" t="s">
        <v>3248</v>
      </c>
    </row>
    <row r="9295" spans="1:13" s="269" customFormat="1" ht="15.5" hidden="1" thickTop="1" thickBot="1" x14ac:dyDescent="0.4">
      <c r="A9295" s="287" t="s">
        <v>786</v>
      </c>
      <c r="B9295" s="288" t="str">
        <f>VLOOKUP(A9295,Lists!B:C,2,FALSE)</f>
        <v>MMR002</v>
      </c>
      <c r="C9295" s="288" t="str">
        <f>VLOOKUP(A9295,Lists!B:D,3,FALSE)</f>
        <v>MMR</v>
      </c>
      <c r="D9295" s="289" t="s">
        <v>5115</v>
      </c>
      <c r="E9295" s="289">
        <v>1083</v>
      </c>
      <c r="F9295" s="289" t="s">
        <v>7055</v>
      </c>
      <c r="G9295" s="289" t="s">
        <v>731</v>
      </c>
      <c r="H9295" s="278">
        <f t="shared" si="307"/>
        <v>2</v>
      </c>
      <c r="I9295" s="252" t="s">
        <v>1354</v>
      </c>
      <c r="J9295" s="289" t="s">
        <v>7214</v>
      </c>
      <c r="K9295" s="278" t="str">
        <f t="shared" si="308"/>
        <v>MMR002Fatalities in all crises</v>
      </c>
      <c r="L9295" s="290">
        <v>43767</v>
      </c>
      <c r="M9295" s="290" t="s">
        <v>3248</v>
      </c>
    </row>
    <row r="9296" spans="1:13" s="269" customFormat="1" ht="15.5" hidden="1" thickTop="1" thickBot="1" x14ac:dyDescent="0.4">
      <c r="A9296" s="283" t="s">
        <v>787</v>
      </c>
      <c r="B9296" s="284" t="str">
        <f>VLOOKUP(A9296,Lists!B:C,2,FALSE)</f>
        <v>MMR003</v>
      </c>
      <c r="C9296" s="284" t="str">
        <f>VLOOKUP(A9296,Lists!B:D,3,FALSE)</f>
        <v>MMR</v>
      </c>
      <c r="D9296" s="285" t="s">
        <v>522</v>
      </c>
      <c r="E9296" s="285">
        <v>52205576</v>
      </c>
      <c r="F9296" s="285" t="s">
        <v>7202</v>
      </c>
      <c r="G9296" s="285" t="s">
        <v>732</v>
      </c>
      <c r="H9296" s="278">
        <f t="shared" si="307"/>
        <v>1</v>
      </c>
      <c r="I9296" s="251" t="s">
        <v>7205</v>
      </c>
      <c r="J9296" s="285" t="s">
        <v>7212</v>
      </c>
      <c r="K9296" s="278" t="str">
        <f t="shared" si="308"/>
        <v>MMR003Total population</v>
      </c>
      <c r="L9296" s="286">
        <v>43767</v>
      </c>
      <c r="M9296" s="286" t="s">
        <v>3248</v>
      </c>
    </row>
    <row r="9297" spans="1:13" s="269" customFormat="1" ht="15.5" hidden="1" thickTop="1" thickBot="1" x14ac:dyDescent="0.4">
      <c r="A9297" s="287" t="s">
        <v>787</v>
      </c>
      <c r="B9297" s="288" t="str">
        <f>VLOOKUP(A9297,Lists!B:C,2,FALSE)</f>
        <v>MMR003</v>
      </c>
      <c r="C9297" s="288" t="str">
        <f>VLOOKUP(A9297,Lists!B:D,3,FALSE)</f>
        <v>MMR</v>
      </c>
      <c r="D9297" s="289" t="s">
        <v>5029</v>
      </c>
      <c r="E9297" s="289">
        <v>144</v>
      </c>
      <c r="F9297" s="289" t="s">
        <v>7055</v>
      </c>
      <c r="G9297" s="289" t="s">
        <v>731</v>
      </c>
      <c r="H9297" s="278">
        <f t="shared" ref="H9297:H9360" si="309">IF(G9297="x","x",IF(G9297="Low",3,IF(G9297="Medium",2,IF(G9297="High",1,FALSE))))</f>
        <v>2</v>
      </c>
      <c r="I9297" s="252" t="s">
        <v>1354</v>
      </c>
      <c r="J9297" s="289" t="s">
        <v>7215</v>
      </c>
      <c r="K9297" s="278" t="str">
        <f t="shared" si="308"/>
        <v>MMR003Fatalities reported</v>
      </c>
      <c r="L9297" s="290">
        <v>43767</v>
      </c>
      <c r="M9297" s="290" t="s">
        <v>3248</v>
      </c>
    </row>
    <row r="9298" spans="1:13" s="269" customFormat="1" ht="15.5" hidden="1" thickTop="1" thickBot="1" x14ac:dyDescent="0.4">
      <c r="A9298" s="283" t="s">
        <v>787</v>
      </c>
      <c r="B9298" s="284" t="str">
        <f>VLOOKUP(A9298,Lists!B:C,2,FALSE)</f>
        <v>MMR003</v>
      </c>
      <c r="C9298" s="284" t="str">
        <f>VLOOKUP(A9298,Lists!B:D,3,FALSE)</f>
        <v>MMR</v>
      </c>
      <c r="D9298" s="285" t="s">
        <v>5115</v>
      </c>
      <c r="E9298" s="285">
        <v>1083</v>
      </c>
      <c r="F9298" s="285" t="s">
        <v>7055</v>
      </c>
      <c r="G9298" s="285" t="s">
        <v>731</v>
      </c>
      <c r="H9298" s="278">
        <f t="shared" si="309"/>
        <v>2</v>
      </c>
      <c r="I9298" s="251" t="s">
        <v>1354</v>
      </c>
      <c r="J9298" s="285" t="s">
        <v>7214</v>
      </c>
      <c r="K9298" s="278" t="str">
        <f t="shared" si="308"/>
        <v>MMR003Fatalities in all crises</v>
      </c>
      <c r="L9298" s="286">
        <v>43767</v>
      </c>
      <c r="M9298" s="286" t="s">
        <v>3248</v>
      </c>
    </row>
    <row r="9299" spans="1:13" s="269" customFormat="1" ht="15.5" hidden="1" thickTop="1" thickBot="1" x14ac:dyDescent="0.4">
      <c r="A9299" s="287" t="s">
        <v>3399</v>
      </c>
      <c r="B9299" s="288" t="str">
        <f>VLOOKUP(A9299,Lists!B:C,2,FALSE)</f>
        <v>MMR001</v>
      </c>
      <c r="C9299" s="288" t="str">
        <f>VLOOKUP(A9299,Lists!B:D,3,FALSE)</f>
        <v>MMR</v>
      </c>
      <c r="D9299" s="289" t="s">
        <v>522</v>
      </c>
      <c r="E9299" s="289">
        <v>52205576</v>
      </c>
      <c r="F9299" s="289" t="s">
        <v>7202</v>
      </c>
      <c r="G9299" s="289" t="s">
        <v>732</v>
      </c>
      <c r="H9299" s="278">
        <f t="shared" si="309"/>
        <v>1</v>
      </c>
      <c r="I9299" s="252" t="s">
        <v>7205</v>
      </c>
      <c r="J9299" s="289" t="s">
        <v>7212</v>
      </c>
      <c r="K9299" s="278" t="str">
        <f t="shared" si="308"/>
        <v>MMR001Total population</v>
      </c>
      <c r="L9299" s="290">
        <v>43767</v>
      </c>
      <c r="M9299" s="290" t="s">
        <v>3248</v>
      </c>
    </row>
    <row r="9300" spans="1:13" s="269" customFormat="1" ht="15.5" thickTop="1" thickBot="1" x14ac:dyDescent="0.4">
      <c r="A9300" s="283" t="s">
        <v>3399</v>
      </c>
      <c r="B9300" s="284" t="str">
        <f>VLOOKUP(A9300,Lists!B:C,2,FALSE)</f>
        <v>MMR001</v>
      </c>
      <c r="C9300" s="284" t="str">
        <f>VLOOKUP(A9300,Lists!B:D,3,FALSE)</f>
        <v>MMR</v>
      </c>
      <c r="D9300" s="285" t="s">
        <v>666</v>
      </c>
      <c r="E9300" s="285">
        <v>1240914</v>
      </c>
      <c r="F9300" s="285" t="s">
        <v>6732</v>
      </c>
      <c r="G9300" s="285" t="s">
        <v>732</v>
      </c>
      <c r="H9300" s="278">
        <f t="shared" si="309"/>
        <v>1</v>
      </c>
      <c r="I9300" s="251" t="s">
        <v>7207</v>
      </c>
      <c r="J9300" s="285" t="s">
        <v>5919</v>
      </c>
      <c r="K9300" s="278" t="str">
        <f t="shared" si="308"/>
        <v>MMR001People displaced</v>
      </c>
      <c r="L9300" s="286">
        <v>43767</v>
      </c>
      <c r="M9300" s="286" t="s">
        <v>3248</v>
      </c>
    </row>
    <row r="9301" spans="1:13" s="269" customFormat="1" ht="15.5" hidden="1" thickTop="1" thickBot="1" x14ac:dyDescent="0.4">
      <c r="A9301" s="287" t="s">
        <v>3399</v>
      </c>
      <c r="B9301" s="288" t="str">
        <f>VLOOKUP(A9301,Lists!B:C,2,FALSE)</f>
        <v>MMR001</v>
      </c>
      <c r="C9301" s="288" t="str">
        <f>VLOOKUP(A9301,Lists!B:D,3,FALSE)</f>
        <v>MMR</v>
      </c>
      <c r="D9301" s="289" t="s">
        <v>5029</v>
      </c>
      <c r="E9301" s="289">
        <v>979</v>
      </c>
      <c r="F9301" s="289" t="s">
        <v>7055</v>
      </c>
      <c r="G9301" s="289" t="s">
        <v>731</v>
      </c>
      <c r="H9301" s="278">
        <f t="shared" si="309"/>
        <v>2</v>
      </c>
      <c r="I9301" s="252" t="s">
        <v>1354</v>
      </c>
      <c r="J9301" s="289" t="s">
        <v>7216</v>
      </c>
      <c r="K9301" s="278" t="str">
        <f t="shared" si="308"/>
        <v>MMR001Fatalities reported</v>
      </c>
      <c r="L9301" s="290">
        <v>43767</v>
      </c>
      <c r="M9301" s="290" t="s">
        <v>3248</v>
      </c>
    </row>
    <row r="9302" spans="1:13" s="269" customFormat="1" ht="15.5" hidden="1" thickTop="1" thickBot="1" x14ac:dyDescent="0.4">
      <c r="A9302" s="283" t="s">
        <v>3399</v>
      </c>
      <c r="B9302" s="284" t="str">
        <f>VLOOKUP(A9302,Lists!B:C,2,FALSE)</f>
        <v>MMR001</v>
      </c>
      <c r="C9302" s="284" t="str">
        <f>VLOOKUP(A9302,Lists!B:D,3,FALSE)</f>
        <v>MMR</v>
      </c>
      <c r="D9302" s="285" t="s">
        <v>5115</v>
      </c>
      <c r="E9302" s="285">
        <v>1083</v>
      </c>
      <c r="F9302" s="285" t="s">
        <v>7055</v>
      </c>
      <c r="G9302" s="285" t="s">
        <v>731</v>
      </c>
      <c r="H9302" s="278">
        <f t="shared" si="309"/>
        <v>2</v>
      </c>
      <c r="I9302" s="251" t="s">
        <v>1354</v>
      </c>
      <c r="J9302" s="285" t="s">
        <v>7214</v>
      </c>
      <c r="K9302" s="278" t="str">
        <f t="shared" si="308"/>
        <v>MMR001Fatalities in all crises</v>
      </c>
      <c r="L9302" s="286">
        <v>43767</v>
      </c>
      <c r="M9302" s="286" t="s">
        <v>3248</v>
      </c>
    </row>
    <row r="9303" spans="1:13" s="269" customFormat="1" ht="15.5" hidden="1" thickTop="1" thickBot="1" x14ac:dyDescent="0.4">
      <c r="A9303" s="287" t="s">
        <v>4354</v>
      </c>
      <c r="B9303" s="288" t="str">
        <f>VLOOKUP(A9303,Lists!B:C,2,FALSE)</f>
        <v>REG011</v>
      </c>
      <c r="C9303" s="288" t="str">
        <f>VLOOKUP(A9303,Lists!B:D,3,FALSE)</f>
        <v>BGD, MMR</v>
      </c>
      <c r="D9303" s="289" t="s">
        <v>522</v>
      </c>
      <c r="E9303" s="289">
        <v>195527428</v>
      </c>
      <c r="F9303" s="289" t="s">
        <v>5080</v>
      </c>
      <c r="G9303" s="289" t="s">
        <v>732</v>
      </c>
      <c r="H9303" s="278">
        <f t="shared" si="309"/>
        <v>1</v>
      </c>
      <c r="I9303" s="252" t="s">
        <v>5081</v>
      </c>
      <c r="J9303" s="289" t="s">
        <v>5890</v>
      </c>
      <c r="K9303" s="278" t="str">
        <f t="shared" si="308"/>
        <v>REG011Total population</v>
      </c>
      <c r="L9303" s="290">
        <v>43767</v>
      </c>
      <c r="M9303" s="290" t="s">
        <v>3248</v>
      </c>
    </row>
    <row r="9304" spans="1:13" s="269" customFormat="1" ht="15.5" thickTop="1" thickBot="1" x14ac:dyDescent="0.4">
      <c r="A9304" s="283" t="s">
        <v>4354</v>
      </c>
      <c r="B9304" s="284" t="str">
        <f>VLOOKUP(A9304,Lists!B:C,2,FALSE)</f>
        <v>REG011</v>
      </c>
      <c r="C9304" s="284" t="str">
        <f>VLOOKUP(A9304,Lists!B:D,3,FALSE)</f>
        <v>BGD, MMR</v>
      </c>
      <c r="D9304" s="285" t="s">
        <v>666</v>
      </c>
      <c r="E9304" s="285">
        <v>1134060</v>
      </c>
      <c r="F9304" s="285" t="s">
        <v>7203</v>
      </c>
      <c r="G9304" s="285" t="s">
        <v>732</v>
      </c>
      <c r="H9304" s="278">
        <f t="shared" si="309"/>
        <v>1</v>
      </c>
      <c r="I9304" s="251" t="s">
        <v>7206</v>
      </c>
      <c r="J9304" s="285" t="s">
        <v>5065</v>
      </c>
      <c r="K9304" s="278" t="str">
        <f t="shared" si="308"/>
        <v>REG011People displaced</v>
      </c>
      <c r="L9304" s="286">
        <v>43767</v>
      </c>
      <c r="M9304" s="286" t="s">
        <v>3248</v>
      </c>
    </row>
    <row r="9305" spans="1:13" s="269" customFormat="1" ht="15.5" hidden="1" thickTop="1" thickBot="1" x14ac:dyDescent="0.4">
      <c r="A9305" s="287" t="s">
        <v>4354</v>
      </c>
      <c r="B9305" s="288" t="str">
        <f>VLOOKUP(A9305,Lists!B:C,2,FALSE)</f>
        <v>REG011</v>
      </c>
      <c r="C9305" s="288" t="str">
        <f>VLOOKUP(A9305,Lists!B:D,3,FALSE)</f>
        <v>BGD, MMR</v>
      </c>
      <c r="D9305" s="289" t="s">
        <v>5028</v>
      </c>
      <c r="E9305" s="289">
        <v>141302</v>
      </c>
      <c r="F9305" s="289" t="s">
        <v>7201</v>
      </c>
      <c r="G9305" s="289" t="s">
        <v>731</v>
      </c>
      <c r="H9305" s="278">
        <f t="shared" si="309"/>
        <v>2</v>
      </c>
      <c r="I9305" s="252" t="s">
        <v>1421</v>
      </c>
      <c r="J9305" s="289" t="s">
        <v>7219</v>
      </c>
      <c r="K9305" s="278" t="str">
        <f t="shared" si="308"/>
        <v>REG011Illness cases reported</v>
      </c>
      <c r="L9305" s="290">
        <v>43767</v>
      </c>
      <c r="M9305" s="290" t="s">
        <v>3248</v>
      </c>
    </row>
    <row r="9306" spans="1:13" s="269" customFormat="1" ht="15.5" hidden="1" thickTop="1" thickBot="1" x14ac:dyDescent="0.4">
      <c r="A9306" s="283" t="s">
        <v>4354</v>
      </c>
      <c r="B9306" s="284" t="str">
        <f>VLOOKUP(A9306,Lists!B:C,2,FALSE)</f>
        <v>REG011</v>
      </c>
      <c r="C9306" s="284" t="str">
        <f>VLOOKUP(A9306,Lists!B:D,3,FALSE)</f>
        <v>BGD, MMR</v>
      </c>
      <c r="D9306" s="285" t="s">
        <v>5027</v>
      </c>
      <c r="E9306" s="285">
        <v>37140</v>
      </c>
      <c r="F9306" s="285" t="s">
        <v>7201</v>
      </c>
      <c r="G9306" s="285" t="s">
        <v>731</v>
      </c>
      <c r="H9306" s="278">
        <f t="shared" si="309"/>
        <v>2</v>
      </c>
      <c r="I9306" s="251" t="s">
        <v>1421</v>
      </c>
      <c r="J9306" s="285" t="s">
        <v>7220</v>
      </c>
      <c r="K9306" s="278" t="str">
        <f t="shared" si="308"/>
        <v>REG011Injuries reported</v>
      </c>
      <c r="L9306" s="286">
        <v>43767</v>
      </c>
      <c r="M9306" s="286" t="s">
        <v>3248</v>
      </c>
    </row>
    <row r="9307" spans="1:13" s="269" customFormat="1" ht="15.5" hidden="1" thickTop="1" thickBot="1" x14ac:dyDescent="0.4">
      <c r="A9307" s="287" t="s">
        <v>4354</v>
      </c>
      <c r="B9307" s="288" t="str">
        <f>VLOOKUP(A9307,Lists!B:C,2,FALSE)</f>
        <v>REG011</v>
      </c>
      <c r="C9307" s="288" t="str">
        <f>VLOOKUP(A9307,Lists!B:D,3,FALSE)</f>
        <v>BGD, MMR</v>
      </c>
      <c r="D9307" s="289" t="s">
        <v>5029</v>
      </c>
      <c r="E9307" s="289">
        <v>844</v>
      </c>
      <c r="F9307" s="289" t="s">
        <v>7055</v>
      </c>
      <c r="G9307" s="289" t="s">
        <v>731</v>
      </c>
      <c r="H9307" s="278">
        <f t="shared" si="309"/>
        <v>2</v>
      </c>
      <c r="I9307" s="252" t="s">
        <v>1354</v>
      </c>
      <c r="J9307" s="289" t="s">
        <v>7217</v>
      </c>
      <c r="K9307" s="278" t="str">
        <f t="shared" si="308"/>
        <v>REG011Fatalities reported</v>
      </c>
      <c r="L9307" s="290">
        <v>43767</v>
      </c>
      <c r="M9307" s="290" t="s">
        <v>3248</v>
      </c>
    </row>
    <row r="9308" spans="1:13" s="269" customFormat="1" ht="15.5" hidden="1" thickTop="1" thickBot="1" x14ac:dyDescent="0.4">
      <c r="A9308" s="283" t="s">
        <v>4354</v>
      </c>
      <c r="B9308" s="284" t="str">
        <f>VLOOKUP(A9308,Lists!B:C,2,FALSE)</f>
        <v>REG011</v>
      </c>
      <c r="C9308" s="284" t="str">
        <f>VLOOKUP(A9308,Lists!B:D,3,FALSE)</f>
        <v>BGD, MMR</v>
      </c>
      <c r="D9308" s="285" t="s">
        <v>5115</v>
      </c>
      <c r="E9308" s="285">
        <v>1275</v>
      </c>
      <c r="F9308" s="285" t="s">
        <v>7055</v>
      </c>
      <c r="G9308" s="285" t="s">
        <v>731</v>
      </c>
      <c r="H9308" s="278">
        <f t="shared" si="309"/>
        <v>2</v>
      </c>
      <c r="I9308" s="251" t="s">
        <v>1354</v>
      </c>
      <c r="J9308" s="285" t="s">
        <v>7218</v>
      </c>
      <c r="K9308" s="278" t="str">
        <f t="shared" si="308"/>
        <v>REG011Fatalities in all crises</v>
      </c>
      <c r="L9308" s="286">
        <v>43767</v>
      </c>
      <c r="M9308" s="286" t="s">
        <v>3248</v>
      </c>
    </row>
    <row r="9309" spans="1:13" s="269" customFormat="1" ht="15.5" thickTop="1" thickBot="1" x14ac:dyDescent="0.4">
      <c r="A9309" s="287" t="s">
        <v>6182</v>
      </c>
      <c r="B9309" s="288" t="str">
        <f>VLOOKUP(A9309,Lists!B:C,2,FALSE)</f>
        <v>MOZ001</v>
      </c>
      <c r="C9309" s="288" t="str">
        <f>VLOOKUP(A9309,Lists!B:D,3,FALSE)</f>
        <v>MOZ</v>
      </c>
      <c r="D9309" s="289" t="s">
        <v>666</v>
      </c>
      <c r="E9309" s="289">
        <v>84084</v>
      </c>
      <c r="F9309" s="289" t="s">
        <v>7221</v>
      </c>
      <c r="G9309" s="289" t="s">
        <v>732</v>
      </c>
      <c r="H9309" s="278">
        <f t="shared" si="309"/>
        <v>1</v>
      </c>
      <c r="I9309" s="252" t="s">
        <v>7222</v>
      </c>
      <c r="J9309" s="289" t="s">
        <v>7223</v>
      </c>
      <c r="K9309" s="278" t="str">
        <f t="shared" si="308"/>
        <v>MOZ001People displaced</v>
      </c>
      <c r="L9309" s="290">
        <v>43767</v>
      </c>
      <c r="M9309" s="290" t="s">
        <v>3248</v>
      </c>
    </row>
    <row r="9310" spans="1:13" s="269" customFormat="1" ht="15.5" hidden="1" thickTop="1" thickBot="1" x14ac:dyDescent="0.4">
      <c r="A9310" s="283" t="s">
        <v>6182</v>
      </c>
      <c r="B9310" s="284" t="str">
        <f>VLOOKUP(A9310,Lists!B:C,2,FALSE)</f>
        <v>MOZ001</v>
      </c>
      <c r="C9310" s="284" t="str">
        <f>VLOOKUP(A9310,Lists!B:D,3,FALSE)</f>
        <v>MOZ</v>
      </c>
      <c r="D9310" s="285" t="s">
        <v>5027</v>
      </c>
      <c r="E9310" s="285">
        <v>26</v>
      </c>
      <c r="F9310" s="285" t="s">
        <v>7082</v>
      </c>
      <c r="G9310" s="285" t="s">
        <v>730</v>
      </c>
      <c r="H9310" s="278">
        <f t="shared" si="309"/>
        <v>3</v>
      </c>
      <c r="I9310" s="251" t="s">
        <v>1354</v>
      </c>
      <c r="J9310" s="285" t="s">
        <v>7224</v>
      </c>
      <c r="K9310" s="278" t="str">
        <f t="shared" si="308"/>
        <v>MOZ001Injuries reported</v>
      </c>
      <c r="L9310" s="286">
        <v>43767</v>
      </c>
      <c r="M9310" s="286" t="s">
        <v>3248</v>
      </c>
    </row>
    <row r="9311" spans="1:13" s="269" customFormat="1" ht="15.5" hidden="1" thickTop="1" thickBot="1" x14ac:dyDescent="0.4">
      <c r="A9311" s="287" t="s">
        <v>6182</v>
      </c>
      <c r="B9311" s="288" t="str">
        <f>VLOOKUP(A9311,Lists!B:C,2,FALSE)</f>
        <v>MOZ001</v>
      </c>
      <c r="C9311" s="288" t="str">
        <f>VLOOKUP(A9311,Lists!B:D,3,FALSE)</f>
        <v>MOZ</v>
      </c>
      <c r="D9311" s="289" t="s">
        <v>5029</v>
      </c>
      <c r="E9311" s="289">
        <v>339</v>
      </c>
      <c r="F9311" s="289" t="s">
        <v>7082</v>
      </c>
      <c r="G9311" s="289" t="s">
        <v>731</v>
      </c>
      <c r="H9311" s="278">
        <f t="shared" si="309"/>
        <v>2</v>
      </c>
      <c r="I9311" s="252" t="s">
        <v>1354</v>
      </c>
      <c r="J9311" s="289" t="s">
        <v>7225</v>
      </c>
      <c r="K9311" s="278" t="str">
        <f t="shared" si="308"/>
        <v>MOZ001Fatalities reported</v>
      </c>
      <c r="L9311" s="290">
        <v>43767</v>
      </c>
      <c r="M9311" s="290" t="s">
        <v>3248</v>
      </c>
    </row>
    <row r="9312" spans="1:13" s="269" customFormat="1" ht="15.5" hidden="1" thickTop="1" thickBot="1" x14ac:dyDescent="0.4">
      <c r="A9312" s="283" t="s">
        <v>6182</v>
      </c>
      <c r="B9312" s="284" t="str">
        <f>VLOOKUP(A9312,Lists!B:C,2,FALSE)</f>
        <v>MOZ001</v>
      </c>
      <c r="C9312" s="284" t="str">
        <f>VLOOKUP(A9312,Lists!B:D,3,FALSE)</f>
        <v>MOZ</v>
      </c>
      <c r="D9312" s="285" t="s">
        <v>5115</v>
      </c>
      <c r="E9312" s="285">
        <v>339</v>
      </c>
      <c r="F9312" s="285" t="s">
        <v>7082</v>
      </c>
      <c r="G9312" s="285" t="s">
        <v>731</v>
      </c>
      <c r="H9312" s="278">
        <f t="shared" si="309"/>
        <v>2</v>
      </c>
      <c r="I9312" s="251" t="s">
        <v>1354</v>
      </c>
      <c r="J9312" s="285" t="s">
        <v>7226</v>
      </c>
      <c r="K9312" s="278" t="str">
        <f t="shared" si="308"/>
        <v>MOZ001Fatalities in all crises</v>
      </c>
      <c r="L9312" s="286">
        <v>43767</v>
      </c>
      <c r="M9312" s="286" t="s">
        <v>3248</v>
      </c>
    </row>
    <row r="9313" spans="1:13" s="269" customFormat="1" ht="15.5" hidden="1" thickTop="1" thickBot="1" x14ac:dyDescent="0.4">
      <c r="A9313" s="287" t="s">
        <v>3305</v>
      </c>
      <c r="B9313" s="288" t="str">
        <f>VLOOKUP(A9313,Lists!B:C,2,FALSE)</f>
        <v>MOZ004</v>
      </c>
      <c r="C9313" s="288" t="str">
        <f>VLOOKUP(A9313,Lists!B:D,3,FALSE)</f>
        <v>MOZ</v>
      </c>
      <c r="D9313" s="289" t="s">
        <v>5027</v>
      </c>
      <c r="E9313" s="289">
        <v>26</v>
      </c>
      <c r="F9313" s="289" t="s">
        <v>7082</v>
      </c>
      <c r="G9313" s="289" t="s">
        <v>731</v>
      </c>
      <c r="H9313" s="278">
        <f t="shared" si="309"/>
        <v>2</v>
      </c>
      <c r="I9313" s="252" t="s">
        <v>1354</v>
      </c>
      <c r="J9313" s="289" t="s">
        <v>7224</v>
      </c>
      <c r="K9313" s="278" t="str">
        <f t="shared" si="308"/>
        <v>MOZ004Injuries reported</v>
      </c>
      <c r="L9313" s="290">
        <v>43767</v>
      </c>
      <c r="M9313" s="290" t="s">
        <v>3248</v>
      </c>
    </row>
    <row r="9314" spans="1:13" s="269" customFormat="1" ht="15.5" hidden="1" thickTop="1" thickBot="1" x14ac:dyDescent="0.4">
      <c r="A9314" s="283" t="s">
        <v>3305</v>
      </c>
      <c r="B9314" s="284" t="str">
        <f>VLOOKUP(A9314,Lists!B:C,2,FALSE)</f>
        <v>MOZ004</v>
      </c>
      <c r="C9314" s="284" t="str">
        <f>VLOOKUP(A9314,Lists!B:D,3,FALSE)</f>
        <v>MOZ</v>
      </c>
      <c r="D9314" s="285" t="s">
        <v>5029</v>
      </c>
      <c r="E9314" s="285">
        <v>339</v>
      </c>
      <c r="F9314" s="285" t="s">
        <v>7082</v>
      </c>
      <c r="G9314" s="285" t="s">
        <v>731</v>
      </c>
      <c r="H9314" s="278">
        <f t="shared" si="309"/>
        <v>2</v>
      </c>
      <c r="I9314" s="251" t="s">
        <v>1354</v>
      </c>
      <c r="J9314" s="285" t="s">
        <v>7225</v>
      </c>
      <c r="K9314" s="278" t="str">
        <f t="shared" si="308"/>
        <v>MOZ004Fatalities reported</v>
      </c>
      <c r="L9314" s="286">
        <v>43767</v>
      </c>
      <c r="M9314" s="286" t="s">
        <v>3248</v>
      </c>
    </row>
    <row r="9315" spans="1:13" s="269" customFormat="1" ht="15.5" hidden="1" thickTop="1" thickBot="1" x14ac:dyDescent="0.4">
      <c r="A9315" s="287" t="s">
        <v>3305</v>
      </c>
      <c r="B9315" s="288" t="str">
        <f>VLOOKUP(A9315,Lists!B:C,2,FALSE)</f>
        <v>MOZ004</v>
      </c>
      <c r="C9315" s="288" t="str">
        <f>VLOOKUP(A9315,Lists!B:D,3,FALSE)</f>
        <v>MOZ</v>
      </c>
      <c r="D9315" s="289" t="s">
        <v>5115</v>
      </c>
      <c r="E9315" s="289">
        <v>339</v>
      </c>
      <c r="F9315" s="289" t="s">
        <v>7082</v>
      </c>
      <c r="G9315" s="289" t="s">
        <v>731</v>
      </c>
      <c r="H9315" s="278">
        <f t="shared" si="309"/>
        <v>2</v>
      </c>
      <c r="I9315" s="252" t="s">
        <v>1354</v>
      </c>
      <c r="J9315" s="289" t="s">
        <v>7226</v>
      </c>
      <c r="K9315" s="278" t="str">
        <f t="shared" si="308"/>
        <v>MOZ004Fatalities in all crises</v>
      </c>
      <c r="L9315" s="290">
        <v>43767</v>
      </c>
      <c r="M9315" s="290" t="s">
        <v>3248</v>
      </c>
    </row>
    <row r="9316" spans="1:13" s="269" customFormat="1" ht="15.5" hidden="1" thickTop="1" thickBot="1" x14ac:dyDescent="0.4">
      <c r="A9316" s="283" t="s">
        <v>1270</v>
      </c>
      <c r="B9316" s="284" t="str">
        <f>VLOOKUP(A9316,Lists!B:C,2,FALSE)</f>
        <v>LBY002</v>
      </c>
      <c r="C9316" s="284" t="str">
        <f>VLOOKUP(A9316,Lists!B:D,3,FALSE)</f>
        <v>LBY</v>
      </c>
      <c r="D9316" s="285" t="s">
        <v>5029</v>
      </c>
      <c r="E9316" s="285">
        <v>300</v>
      </c>
      <c r="F9316" s="285" t="s">
        <v>7227</v>
      </c>
      <c r="G9316" s="285" t="s">
        <v>7164</v>
      </c>
      <c r="H9316" s="278">
        <f t="shared" si="309"/>
        <v>3</v>
      </c>
      <c r="I9316" s="251" t="s">
        <v>2055</v>
      </c>
      <c r="J9316" s="285" t="s">
        <v>5703</v>
      </c>
      <c r="K9316" s="278" t="str">
        <f t="shared" si="308"/>
        <v>LBY002Fatalities reported</v>
      </c>
      <c r="L9316" s="286">
        <v>43767</v>
      </c>
      <c r="M9316" s="286" t="s">
        <v>3248</v>
      </c>
    </row>
    <row r="9317" spans="1:13" s="269" customFormat="1" ht="15.5" hidden="1" thickTop="1" thickBot="1" x14ac:dyDescent="0.4">
      <c r="A9317" s="287" t="s">
        <v>1270</v>
      </c>
      <c r="B9317" s="288" t="str">
        <f>VLOOKUP(A9317,Lists!B:C,2,FALSE)</f>
        <v>LBY002</v>
      </c>
      <c r="C9317" s="288" t="str">
        <f>VLOOKUP(A9317,Lists!B:D,3,FALSE)</f>
        <v>LBY</v>
      </c>
      <c r="D9317" s="289" t="s">
        <v>5115</v>
      </c>
      <c r="E9317" s="289">
        <v>1766</v>
      </c>
      <c r="F9317" s="289" t="s">
        <v>7228</v>
      </c>
      <c r="G9317" s="289" t="s">
        <v>7164</v>
      </c>
      <c r="H9317" s="278">
        <f t="shared" si="309"/>
        <v>3</v>
      </c>
      <c r="I9317" s="252" t="s">
        <v>6278</v>
      </c>
      <c r="J9317" s="289" t="s">
        <v>3664</v>
      </c>
      <c r="K9317" s="278" t="str">
        <f t="shared" si="308"/>
        <v>LBY002Fatalities in all crises</v>
      </c>
      <c r="L9317" s="290">
        <v>43767</v>
      </c>
      <c r="M9317" s="290" t="s">
        <v>3248</v>
      </c>
    </row>
    <row r="9318" spans="1:13" s="269" customFormat="1" ht="15.5" hidden="1" thickTop="1" thickBot="1" x14ac:dyDescent="0.4">
      <c r="A9318" s="283" t="s">
        <v>2968</v>
      </c>
      <c r="B9318" s="284" t="str">
        <f>VLOOKUP(A9318,Lists!B:C,2,FALSE)</f>
        <v>LBY001</v>
      </c>
      <c r="C9318" s="284" t="str">
        <f>VLOOKUP(A9318,Lists!B:D,3,FALSE)</f>
        <v>LBY</v>
      </c>
      <c r="D9318" s="285" t="s">
        <v>5027</v>
      </c>
      <c r="E9318" s="285" t="s">
        <v>446</v>
      </c>
      <c r="F9318" s="285" t="s">
        <v>446</v>
      </c>
      <c r="G9318" s="285" t="s">
        <v>446</v>
      </c>
      <c r="H9318" s="278" t="str">
        <f t="shared" si="309"/>
        <v>x</v>
      </c>
      <c r="I9318" s="251" t="s">
        <v>446</v>
      </c>
      <c r="J9318" s="285" t="s">
        <v>7245</v>
      </c>
      <c r="K9318" s="278" t="str">
        <f t="shared" si="308"/>
        <v>LBY001Injuries reported</v>
      </c>
      <c r="L9318" s="286">
        <v>43767</v>
      </c>
      <c r="M9318" s="286" t="s">
        <v>3248</v>
      </c>
    </row>
    <row r="9319" spans="1:13" s="269" customFormat="1" ht="15.5" hidden="1" thickTop="1" thickBot="1" x14ac:dyDescent="0.4">
      <c r="A9319" s="287" t="s">
        <v>2968</v>
      </c>
      <c r="B9319" s="288" t="str">
        <f>VLOOKUP(A9319,Lists!B:C,2,FALSE)</f>
        <v>LBY001</v>
      </c>
      <c r="C9319" s="288" t="str">
        <f>VLOOKUP(A9319,Lists!B:D,3,FALSE)</f>
        <v>LBY</v>
      </c>
      <c r="D9319" s="289" t="s">
        <v>5029</v>
      </c>
      <c r="E9319" s="289">
        <v>1766</v>
      </c>
      <c r="F9319" s="289" t="s">
        <v>7228</v>
      </c>
      <c r="G9319" s="289" t="s">
        <v>7164</v>
      </c>
      <c r="H9319" s="278">
        <f t="shared" si="309"/>
        <v>3</v>
      </c>
      <c r="I9319" s="252" t="s">
        <v>6278</v>
      </c>
      <c r="J9319" s="289" t="s">
        <v>6320</v>
      </c>
      <c r="K9319" s="278" t="str">
        <f t="shared" si="308"/>
        <v>LBY001Fatalities reported</v>
      </c>
      <c r="L9319" s="290">
        <v>43767</v>
      </c>
      <c r="M9319" s="290" t="s">
        <v>3248</v>
      </c>
    </row>
    <row r="9320" spans="1:13" s="269" customFormat="1" ht="15.5" hidden="1" thickTop="1" thickBot="1" x14ac:dyDescent="0.4">
      <c r="A9320" s="283" t="s">
        <v>2968</v>
      </c>
      <c r="B9320" s="284" t="str">
        <f>VLOOKUP(A9320,Lists!B:C,2,FALSE)</f>
        <v>LBY001</v>
      </c>
      <c r="C9320" s="284" t="str">
        <f>VLOOKUP(A9320,Lists!B:D,3,FALSE)</f>
        <v>LBY</v>
      </c>
      <c r="D9320" s="285" t="s">
        <v>5115</v>
      </c>
      <c r="E9320" s="285">
        <v>1766</v>
      </c>
      <c r="F9320" s="285" t="s">
        <v>7228</v>
      </c>
      <c r="G9320" s="285" t="s">
        <v>7164</v>
      </c>
      <c r="H9320" s="278">
        <f t="shared" si="309"/>
        <v>3</v>
      </c>
      <c r="I9320" s="251" t="s">
        <v>6278</v>
      </c>
      <c r="J9320" s="285" t="s">
        <v>3664</v>
      </c>
      <c r="K9320" s="278" t="str">
        <f t="shared" si="308"/>
        <v>LBY001Fatalities in all crises</v>
      </c>
      <c r="L9320" s="286">
        <v>43767</v>
      </c>
      <c r="M9320" s="286" t="s">
        <v>3248</v>
      </c>
    </row>
    <row r="9321" spans="1:13" s="269" customFormat="1" ht="15.5" thickTop="1" thickBot="1" x14ac:dyDescent="0.4">
      <c r="A9321" s="287" t="s">
        <v>2968</v>
      </c>
      <c r="B9321" s="288" t="str">
        <f>VLOOKUP(A9321,Lists!B:C,2,FALSE)</f>
        <v>LBY001</v>
      </c>
      <c r="C9321" s="288" t="str">
        <f>VLOOKUP(A9321,Lists!B:D,3,FALSE)</f>
        <v>LBY</v>
      </c>
      <c r="D9321" s="289" t="s">
        <v>666</v>
      </c>
      <c r="E9321" s="289">
        <v>1422472</v>
      </c>
      <c r="F9321" s="289" t="s">
        <v>7136</v>
      </c>
      <c r="G9321" s="289" t="s">
        <v>5204</v>
      </c>
      <c r="H9321" s="278">
        <f t="shared" si="309"/>
        <v>2</v>
      </c>
      <c r="I9321" s="252" t="s">
        <v>5697</v>
      </c>
      <c r="J9321" s="289" t="s">
        <v>7179</v>
      </c>
      <c r="K9321" s="278" t="str">
        <f t="shared" si="308"/>
        <v>LBY001People displaced</v>
      </c>
      <c r="L9321" s="290">
        <v>43767</v>
      </c>
      <c r="M9321" s="290" t="s">
        <v>3248</v>
      </c>
    </row>
    <row r="9322" spans="1:13" s="269" customFormat="1" ht="15.5" hidden="1" thickTop="1" thickBot="1" x14ac:dyDescent="0.4">
      <c r="A9322" s="283" t="s">
        <v>1270</v>
      </c>
      <c r="B9322" s="284" t="str">
        <f>VLOOKUP(A9322,Lists!B:C,2,FALSE)</f>
        <v>LBY002</v>
      </c>
      <c r="C9322" s="284" t="str">
        <f>VLOOKUP(A9322,Lists!B:D,3,FALSE)</f>
        <v>LBY</v>
      </c>
      <c r="D9322" s="285" t="s">
        <v>643</v>
      </c>
      <c r="E9322" s="285">
        <v>1</v>
      </c>
      <c r="F9322" s="285" t="s">
        <v>7229</v>
      </c>
      <c r="G9322" s="285" t="s">
        <v>5204</v>
      </c>
      <c r="H9322" s="278">
        <f t="shared" si="309"/>
        <v>2</v>
      </c>
      <c r="I9322" s="251" t="s">
        <v>7616</v>
      </c>
      <c r="J9322" s="285" t="s">
        <v>7600</v>
      </c>
      <c r="K9322" s="278" t="str">
        <f t="shared" si="308"/>
        <v>LBY002Impediments to entry into country (bureaucratic and administrative)</v>
      </c>
      <c r="L9322" s="286">
        <v>43767</v>
      </c>
      <c r="M9322" s="286" t="s">
        <v>3248</v>
      </c>
    </row>
    <row r="9323" spans="1:13" s="269" customFormat="1" ht="15.5" hidden="1" thickTop="1" thickBot="1" x14ac:dyDescent="0.4">
      <c r="A9323" s="287" t="s">
        <v>1270</v>
      </c>
      <c r="B9323" s="288" t="str">
        <f>VLOOKUP(A9323,Lists!B:C,2,FALSE)</f>
        <v>LBY002</v>
      </c>
      <c r="C9323" s="288" t="str">
        <f>VLOOKUP(A9323,Lists!B:D,3,FALSE)</f>
        <v>LBY</v>
      </c>
      <c r="D9323" s="289" t="s">
        <v>644</v>
      </c>
      <c r="E9323" s="289">
        <v>3</v>
      </c>
      <c r="F9323" s="289" t="s">
        <v>7229</v>
      </c>
      <c r="G9323" s="289" t="s">
        <v>5204</v>
      </c>
      <c r="H9323" s="278">
        <f t="shared" si="309"/>
        <v>2</v>
      </c>
      <c r="I9323" s="252" t="s">
        <v>7616</v>
      </c>
      <c r="J9323" s="289" t="s">
        <v>7600</v>
      </c>
      <c r="K9323" s="278" t="str">
        <f t="shared" si="308"/>
        <v>LBY002Restriction of movement (impediments to freedom of movement and/or administrative restrictions)</v>
      </c>
      <c r="L9323" s="290">
        <v>43767</v>
      </c>
      <c r="M9323" s="290" t="s">
        <v>3248</v>
      </c>
    </row>
    <row r="9324" spans="1:13" s="269" customFormat="1" ht="15.5" hidden="1" thickTop="1" thickBot="1" x14ac:dyDescent="0.4">
      <c r="A9324" s="283" t="s">
        <v>1270</v>
      </c>
      <c r="B9324" s="284" t="str">
        <f>VLOOKUP(A9324,Lists!B:C,2,FALSE)</f>
        <v>LBY002</v>
      </c>
      <c r="C9324" s="284" t="str">
        <f>VLOOKUP(A9324,Lists!B:D,3,FALSE)</f>
        <v>LBY</v>
      </c>
      <c r="D9324" s="285" t="s">
        <v>645</v>
      </c>
      <c r="E9324" s="285">
        <v>3</v>
      </c>
      <c r="F9324" s="285" t="s">
        <v>7229</v>
      </c>
      <c r="G9324" s="285" t="s">
        <v>5204</v>
      </c>
      <c r="H9324" s="278">
        <f t="shared" si="309"/>
        <v>2</v>
      </c>
      <c r="I9324" s="251" t="s">
        <v>7616</v>
      </c>
      <c r="J9324" s="285" t="s">
        <v>7600</v>
      </c>
      <c r="K9324" s="278" t="str">
        <f t="shared" si="308"/>
        <v>LBY002Interference into implementation of humanitarian activities</v>
      </c>
      <c r="L9324" s="286">
        <v>43767</v>
      </c>
      <c r="M9324" s="286" t="s">
        <v>3248</v>
      </c>
    </row>
    <row r="9325" spans="1:13" s="269" customFormat="1" ht="15.5" hidden="1" thickTop="1" thickBot="1" x14ac:dyDescent="0.4">
      <c r="A9325" s="287" t="s">
        <v>1270</v>
      </c>
      <c r="B9325" s="288" t="str">
        <f>VLOOKUP(A9325,Lists!B:C,2,FALSE)</f>
        <v>LBY002</v>
      </c>
      <c r="C9325" s="288" t="str">
        <f>VLOOKUP(A9325,Lists!B:D,3,FALSE)</f>
        <v>LBY</v>
      </c>
      <c r="D9325" s="289" t="s">
        <v>646</v>
      </c>
      <c r="E9325" s="289">
        <v>1</v>
      </c>
      <c r="F9325" s="289" t="s">
        <v>7229</v>
      </c>
      <c r="G9325" s="289" t="s">
        <v>5204</v>
      </c>
      <c r="H9325" s="278">
        <f t="shared" si="309"/>
        <v>2</v>
      </c>
      <c r="I9325" s="252" t="s">
        <v>7616</v>
      </c>
      <c r="J9325" s="289" t="s">
        <v>7600</v>
      </c>
      <c r="K9325" s="278" t="str">
        <f t="shared" si="308"/>
        <v>LBY002Violence against personnel, facilities and assets</v>
      </c>
      <c r="L9325" s="290">
        <v>43767</v>
      </c>
      <c r="M9325" s="290" t="s">
        <v>3248</v>
      </c>
    </row>
    <row r="9326" spans="1:13" s="269" customFormat="1" ht="15.5" hidden="1" thickTop="1" thickBot="1" x14ac:dyDescent="0.4">
      <c r="A9326" s="283" t="s">
        <v>1270</v>
      </c>
      <c r="B9326" s="284" t="str">
        <f>VLOOKUP(A9326,Lists!B:C,2,FALSE)</f>
        <v>LBY002</v>
      </c>
      <c r="C9326" s="284" t="str">
        <f>VLOOKUP(A9326,Lists!B:D,3,FALSE)</f>
        <v>LBY</v>
      </c>
      <c r="D9326" s="285" t="s">
        <v>647</v>
      </c>
      <c r="E9326" s="285">
        <v>2</v>
      </c>
      <c r="F9326" s="285" t="s">
        <v>7229</v>
      </c>
      <c r="G9326" s="285" t="s">
        <v>5204</v>
      </c>
      <c r="H9326" s="278">
        <f t="shared" si="309"/>
        <v>2</v>
      </c>
      <c r="I9326" s="251" t="s">
        <v>7616</v>
      </c>
      <c r="J9326" s="285" t="s">
        <v>7600</v>
      </c>
      <c r="K9326" s="278" t="str">
        <f t="shared" si="308"/>
        <v>LBY002Denial of existence of humanitarian needs or entitlements to assistance</v>
      </c>
      <c r="L9326" s="286">
        <v>43767</v>
      </c>
      <c r="M9326" s="286" t="s">
        <v>3248</v>
      </c>
    </row>
    <row r="9327" spans="1:13" s="269" customFormat="1" ht="15.5" hidden="1" thickTop="1" thickBot="1" x14ac:dyDescent="0.4">
      <c r="A9327" s="287" t="s">
        <v>1270</v>
      </c>
      <c r="B9327" s="288" t="str">
        <f>VLOOKUP(A9327,Lists!B:C,2,FALSE)</f>
        <v>LBY002</v>
      </c>
      <c r="C9327" s="288" t="str">
        <f>VLOOKUP(A9327,Lists!B:D,3,FALSE)</f>
        <v>LBY</v>
      </c>
      <c r="D9327" s="289" t="s">
        <v>648</v>
      </c>
      <c r="E9327" s="289">
        <v>2</v>
      </c>
      <c r="F9327" s="289" t="s">
        <v>7229</v>
      </c>
      <c r="G9327" s="289" t="s">
        <v>5204</v>
      </c>
      <c r="H9327" s="278">
        <f t="shared" si="309"/>
        <v>2</v>
      </c>
      <c r="I9327" s="252" t="s">
        <v>7616</v>
      </c>
      <c r="J9327" s="289" t="s">
        <v>7600</v>
      </c>
      <c r="K9327" s="278" t="str">
        <f t="shared" si="308"/>
        <v>LBY002Restriction and obstruction of access to services and assistance</v>
      </c>
      <c r="L9327" s="290">
        <v>43767</v>
      </c>
      <c r="M9327" s="290" t="s">
        <v>3248</v>
      </c>
    </row>
    <row r="9328" spans="1:13" s="269" customFormat="1" ht="15.5" hidden="1" thickTop="1" thickBot="1" x14ac:dyDescent="0.4">
      <c r="A9328" s="283" t="s">
        <v>1270</v>
      </c>
      <c r="B9328" s="284" t="str">
        <f>VLOOKUP(A9328,Lists!B:C,2,FALSE)</f>
        <v>LBY002</v>
      </c>
      <c r="C9328" s="284" t="str">
        <f>VLOOKUP(A9328,Lists!B:D,3,FALSE)</f>
        <v>LBY</v>
      </c>
      <c r="D9328" s="285" t="s">
        <v>649</v>
      </c>
      <c r="E9328" s="285">
        <v>3</v>
      </c>
      <c r="F9328" s="285" t="s">
        <v>7229</v>
      </c>
      <c r="G9328" s="285" t="s">
        <v>5204</v>
      </c>
      <c r="H9328" s="278">
        <f t="shared" si="309"/>
        <v>2</v>
      </c>
      <c r="I9328" s="251" t="s">
        <v>7616</v>
      </c>
      <c r="J9328" s="285" t="s">
        <v>7600</v>
      </c>
      <c r="K9328" s="278" t="str">
        <f t="shared" si="308"/>
        <v>LBY002Ongoing insecurity/hostilities affecting humanitarian assistance</v>
      </c>
      <c r="L9328" s="286">
        <v>43767</v>
      </c>
      <c r="M9328" s="286" t="s">
        <v>3248</v>
      </c>
    </row>
    <row r="9329" spans="1:13" s="269" customFormat="1" ht="15.5" hidden="1" thickTop="1" thickBot="1" x14ac:dyDescent="0.4">
      <c r="A9329" s="287" t="s">
        <v>1270</v>
      </c>
      <c r="B9329" s="288" t="str">
        <f>VLOOKUP(A9329,Lists!B:C,2,FALSE)</f>
        <v>LBY002</v>
      </c>
      <c r="C9329" s="288" t="str">
        <f>VLOOKUP(A9329,Lists!B:D,3,FALSE)</f>
        <v>LBY</v>
      </c>
      <c r="D9329" s="289" t="s">
        <v>650</v>
      </c>
      <c r="E9329" s="289">
        <v>3</v>
      </c>
      <c r="F9329" s="289" t="s">
        <v>7229</v>
      </c>
      <c r="G9329" s="289" t="s">
        <v>5204</v>
      </c>
      <c r="H9329" s="278">
        <f t="shared" si="309"/>
        <v>2</v>
      </c>
      <c r="I9329" s="252" t="s">
        <v>7616</v>
      </c>
      <c r="J9329" s="289" t="s">
        <v>7600</v>
      </c>
      <c r="K9329" s="278" t="str">
        <f t="shared" si="308"/>
        <v xml:space="preserve">LBY002Presence of mines and improvised explosive devices </v>
      </c>
      <c r="L9329" s="290">
        <v>43767</v>
      </c>
      <c r="M9329" s="290" t="s">
        <v>3248</v>
      </c>
    </row>
    <row r="9330" spans="1:13" s="269" customFormat="1" ht="15.5" hidden="1" thickTop="1" thickBot="1" x14ac:dyDescent="0.4">
      <c r="A9330" s="283" t="s">
        <v>1270</v>
      </c>
      <c r="B9330" s="284" t="str">
        <f>VLOOKUP(A9330,Lists!B:C,2,FALSE)</f>
        <v>LBY002</v>
      </c>
      <c r="C9330" s="284" t="str">
        <f>VLOOKUP(A9330,Lists!B:D,3,FALSE)</f>
        <v>LBY</v>
      </c>
      <c r="D9330" s="285" t="s">
        <v>651</v>
      </c>
      <c r="E9330" s="285">
        <v>3</v>
      </c>
      <c r="F9330" s="285" t="s">
        <v>7229</v>
      </c>
      <c r="G9330" s="285" t="s">
        <v>5204</v>
      </c>
      <c r="H9330" s="278">
        <f t="shared" si="309"/>
        <v>2</v>
      </c>
      <c r="I9330" s="251" t="s">
        <v>7616</v>
      </c>
      <c r="J9330" s="285" t="s">
        <v>7600</v>
      </c>
      <c r="K9330" s="278" t="str">
        <f t="shared" si="308"/>
        <v>LBY002Physical constraints in the environment (obstacles related to terrain, climate, lack of infrastructure, etc.)</v>
      </c>
      <c r="L9330" s="286">
        <v>43767</v>
      </c>
      <c r="M9330" s="286" t="s">
        <v>3248</v>
      </c>
    </row>
    <row r="9331" spans="1:13" s="269" customFormat="1" ht="15.5" hidden="1" thickTop="1" thickBot="1" x14ac:dyDescent="0.4">
      <c r="A9331" s="287" t="s">
        <v>2968</v>
      </c>
      <c r="B9331" s="288" t="str">
        <f>VLOOKUP(A9331,Lists!B:C,2,FALSE)</f>
        <v>LBY001</v>
      </c>
      <c r="C9331" s="288" t="str">
        <f>VLOOKUP(A9331,Lists!B:D,3,FALSE)</f>
        <v>LBY</v>
      </c>
      <c r="D9331" s="289" t="s">
        <v>643</v>
      </c>
      <c r="E9331" s="289">
        <v>1</v>
      </c>
      <c r="F9331" s="289" t="s">
        <v>7229</v>
      </c>
      <c r="G9331" s="289" t="s">
        <v>5204</v>
      </c>
      <c r="H9331" s="278">
        <f t="shared" si="309"/>
        <v>2</v>
      </c>
      <c r="I9331" s="252" t="s">
        <v>7616</v>
      </c>
      <c r="J9331" s="289" t="s">
        <v>7600</v>
      </c>
      <c r="K9331" s="278" t="str">
        <f t="shared" si="308"/>
        <v>LBY001Impediments to entry into country (bureaucratic and administrative)</v>
      </c>
      <c r="L9331" s="290">
        <v>43767</v>
      </c>
      <c r="M9331" s="290" t="s">
        <v>3248</v>
      </c>
    </row>
    <row r="9332" spans="1:13" s="269" customFormat="1" ht="15.5" hidden="1" thickTop="1" thickBot="1" x14ac:dyDescent="0.4">
      <c r="A9332" s="283" t="s">
        <v>2968</v>
      </c>
      <c r="B9332" s="284" t="str">
        <f>VLOOKUP(A9332,Lists!B:C,2,FALSE)</f>
        <v>LBY001</v>
      </c>
      <c r="C9332" s="284" t="str">
        <f>VLOOKUP(A9332,Lists!B:D,3,FALSE)</f>
        <v>LBY</v>
      </c>
      <c r="D9332" s="285" t="s">
        <v>644</v>
      </c>
      <c r="E9332" s="285">
        <v>3</v>
      </c>
      <c r="F9332" s="285" t="s">
        <v>7229</v>
      </c>
      <c r="G9332" s="285" t="s">
        <v>5204</v>
      </c>
      <c r="H9332" s="278">
        <f t="shared" si="309"/>
        <v>2</v>
      </c>
      <c r="I9332" s="251" t="s">
        <v>7616</v>
      </c>
      <c r="J9332" s="285" t="s">
        <v>7600</v>
      </c>
      <c r="K9332" s="278" t="str">
        <f t="shared" si="308"/>
        <v>LBY001Restriction of movement (impediments to freedom of movement and/or administrative restrictions)</v>
      </c>
      <c r="L9332" s="286">
        <v>43767</v>
      </c>
      <c r="M9332" s="286" t="s">
        <v>3248</v>
      </c>
    </row>
    <row r="9333" spans="1:13" s="269" customFormat="1" ht="15.5" hidden="1" thickTop="1" thickBot="1" x14ac:dyDescent="0.4">
      <c r="A9333" s="287" t="s">
        <v>2968</v>
      </c>
      <c r="B9333" s="288" t="str">
        <f>VLOOKUP(A9333,Lists!B:C,2,FALSE)</f>
        <v>LBY001</v>
      </c>
      <c r="C9333" s="288" t="str">
        <f>VLOOKUP(A9333,Lists!B:D,3,FALSE)</f>
        <v>LBY</v>
      </c>
      <c r="D9333" s="289" t="s">
        <v>645</v>
      </c>
      <c r="E9333" s="289">
        <v>3</v>
      </c>
      <c r="F9333" s="289" t="s">
        <v>7229</v>
      </c>
      <c r="G9333" s="289" t="s">
        <v>5204</v>
      </c>
      <c r="H9333" s="278">
        <f t="shared" si="309"/>
        <v>2</v>
      </c>
      <c r="I9333" s="252" t="s">
        <v>7616</v>
      </c>
      <c r="J9333" s="289" t="s">
        <v>7600</v>
      </c>
      <c r="K9333" s="278" t="str">
        <f t="shared" si="308"/>
        <v>LBY001Interference into implementation of humanitarian activities</v>
      </c>
      <c r="L9333" s="290">
        <v>43767</v>
      </c>
      <c r="M9333" s="290" t="s">
        <v>3248</v>
      </c>
    </row>
    <row r="9334" spans="1:13" s="269" customFormat="1" ht="15.5" hidden="1" thickTop="1" thickBot="1" x14ac:dyDescent="0.4">
      <c r="A9334" s="283" t="s">
        <v>2968</v>
      </c>
      <c r="B9334" s="284" t="str">
        <f>VLOOKUP(A9334,Lists!B:C,2,FALSE)</f>
        <v>LBY001</v>
      </c>
      <c r="C9334" s="284" t="str">
        <f>VLOOKUP(A9334,Lists!B:D,3,FALSE)</f>
        <v>LBY</v>
      </c>
      <c r="D9334" s="285" t="s">
        <v>646</v>
      </c>
      <c r="E9334" s="285">
        <v>1</v>
      </c>
      <c r="F9334" s="285" t="s">
        <v>7229</v>
      </c>
      <c r="G9334" s="285" t="s">
        <v>5204</v>
      </c>
      <c r="H9334" s="278">
        <f t="shared" si="309"/>
        <v>2</v>
      </c>
      <c r="I9334" s="251" t="s">
        <v>7616</v>
      </c>
      <c r="J9334" s="285" t="s">
        <v>7600</v>
      </c>
      <c r="K9334" s="278" t="str">
        <f t="shared" si="308"/>
        <v>LBY001Violence against personnel, facilities and assets</v>
      </c>
      <c r="L9334" s="286">
        <v>43767</v>
      </c>
      <c r="M9334" s="286" t="s">
        <v>3248</v>
      </c>
    </row>
    <row r="9335" spans="1:13" s="269" customFormat="1" ht="15.5" hidden="1" thickTop="1" thickBot="1" x14ac:dyDescent="0.4">
      <c r="A9335" s="287" t="s">
        <v>2968</v>
      </c>
      <c r="B9335" s="288" t="str">
        <f>VLOOKUP(A9335,Lists!B:C,2,FALSE)</f>
        <v>LBY001</v>
      </c>
      <c r="C9335" s="288" t="str">
        <f>VLOOKUP(A9335,Lists!B:D,3,FALSE)</f>
        <v>LBY</v>
      </c>
      <c r="D9335" s="289" t="s">
        <v>647</v>
      </c>
      <c r="E9335" s="289">
        <v>2</v>
      </c>
      <c r="F9335" s="289" t="s">
        <v>7229</v>
      </c>
      <c r="G9335" s="289" t="s">
        <v>5204</v>
      </c>
      <c r="H9335" s="278">
        <f t="shared" si="309"/>
        <v>2</v>
      </c>
      <c r="I9335" s="252" t="s">
        <v>7616</v>
      </c>
      <c r="J9335" s="289" t="s">
        <v>7600</v>
      </c>
      <c r="K9335" s="278" t="str">
        <f t="shared" si="308"/>
        <v>LBY001Denial of existence of humanitarian needs or entitlements to assistance</v>
      </c>
      <c r="L9335" s="290">
        <v>43767</v>
      </c>
      <c r="M9335" s="290" t="s">
        <v>3248</v>
      </c>
    </row>
    <row r="9336" spans="1:13" s="269" customFormat="1" ht="15.5" hidden="1" thickTop="1" thickBot="1" x14ac:dyDescent="0.4">
      <c r="A9336" s="283" t="s">
        <v>2968</v>
      </c>
      <c r="B9336" s="284" t="str">
        <f>VLOOKUP(A9336,Lists!B:C,2,FALSE)</f>
        <v>LBY001</v>
      </c>
      <c r="C9336" s="284" t="str">
        <f>VLOOKUP(A9336,Lists!B:D,3,FALSE)</f>
        <v>LBY</v>
      </c>
      <c r="D9336" s="285" t="s">
        <v>648</v>
      </c>
      <c r="E9336" s="285">
        <v>2</v>
      </c>
      <c r="F9336" s="285" t="s">
        <v>7229</v>
      </c>
      <c r="G9336" s="285" t="s">
        <v>5204</v>
      </c>
      <c r="H9336" s="278">
        <f t="shared" si="309"/>
        <v>2</v>
      </c>
      <c r="I9336" s="251" t="s">
        <v>7616</v>
      </c>
      <c r="J9336" s="285" t="s">
        <v>7600</v>
      </c>
      <c r="K9336" s="278" t="str">
        <f t="shared" si="308"/>
        <v>LBY001Restriction and obstruction of access to services and assistance</v>
      </c>
      <c r="L9336" s="286">
        <v>43767</v>
      </c>
      <c r="M9336" s="286" t="s">
        <v>3248</v>
      </c>
    </row>
    <row r="9337" spans="1:13" s="269" customFormat="1" ht="15.5" hidden="1" thickTop="1" thickBot="1" x14ac:dyDescent="0.4">
      <c r="A9337" s="287" t="s">
        <v>2968</v>
      </c>
      <c r="B9337" s="288" t="str">
        <f>VLOOKUP(A9337,Lists!B:C,2,FALSE)</f>
        <v>LBY001</v>
      </c>
      <c r="C9337" s="288" t="str">
        <f>VLOOKUP(A9337,Lists!B:D,3,FALSE)</f>
        <v>LBY</v>
      </c>
      <c r="D9337" s="289" t="s">
        <v>649</v>
      </c>
      <c r="E9337" s="289">
        <v>3</v>
      </c>
      <c r="F9337" s="289" t="s">
        <v>7229</v>
      </c>
      <c r="G9337" s="289" t="s">
        <v>5204</v>
      </c>
      <c r="H9337" s="278">
        <f t="shared" si="309"/>
        <v>2</v>
      </c>
      <c r="I9337" s="252" t="s">
        <v>7616</v>
      </c>
      <c r="J9337" s="289" t="s">
        <v>7600</v>
      </c>
      <c r="K9337" s="278" t="str">
        <f t="shared" si="308"/>
        <v>LBY001Ongoing insecurity/hostilities affecting humanitarian assistance</v>
      </c>
      <c r="L9337" s="290">
        <v>43767</v>
      </c>
      <c r="M9337" s="290" t="s">
        <v>3248</v>
      </c>
    </row>
    <row r="9338" spans="1:13" s="269" customFormat="1" ht="15.5" hidden="1" thickTop="1" thickBot="1" x14ac:dyDescent="0.4">
      <c r="A9338" s="283" t="s">
        <v>2968</v>
      </c>
      <c r="B9338" s="284" t="str">
        <f>VLOOKUP(A9338,Lists!B:C,2,FALSE)</f>
        <v>LBY001</v>
      </c>
      <c r="C9338" s="284" t="str">
        <f>VLOOKUP(A9338,Lists!B:D,3,FALSE)</f>
        <v>LBY</v>
      </c>
      <c r="D9338" s="285" t="s">
        <v>650</v>
      </c>
      <c r="E9338" s="285">
        <v>3</v>
      </c>
      <c r="F9338" s="285" t="s">
        <v>7229</v>
      </c>
      <c r="G9338" s="285" t="s">
        <v>5204</v>
      </c>
      <c r="H9338" s="278">
        <f t="shared" si="309"/>
        <v>2</v>
      </c>
      <c r="I9338" s="251" t="s">
        <v>7616</v>
      </c>
      <c r="J9338" s="285" t="s">
        <v>7600</v>
      </c>
      <c r="K9338" s="278" t="str">
        <f t="shared" si="308"/>
        <v xml:space="preserve">LBY001Presence of mines and improvised explosive devices </v>
      </c>
      <c r="L9338" s="286">
        <v>43767</v>
      </c>
      <c r="M9338" s="286" t="s">
        <v>3248</v>
      </c>
    </row>
    <row r="9339" spans="1:13" s="269" customFormat="1" ht="15.5" hidden="1" thickTop="1" thickBot="1" x14ac:dyDescent="0.4">
      <c r="A9339" s="287" t="s">
        <v>2968</v>
      </c>
      <c r="B9339" s="288" t="str">
        <f>VLOOKUP(A9339,Lists!B:C,2,FALSE)</f>
        <v>LBY001</v>
      </c>
      <c r="C9339" s="288" t="str">
        <f>VLOOKUP(A9339,Lists!B:D,3,FALSE)</f>
        <v>LBY</v>
      </c>
      <c r="D9339" s="289" t="s">
        <v>651</v>
      </c>
      <c r="E9339" s="289">
        <v>3</v>
      </c>
      <c r="F9339" s="289" t="s">
        <v>7229</v>
      </c>
      <c r="G9339" s="289" t="s">
        <v>5204</v>
      </c>
      <c r="H9339" s="278">
        <f t="shared" si="309"/>
        <v>2</v>
      </c>
      <c r="I9339" s="252" t="s">
        <v>7616</v>
      </c>
      <c r="J9339" s="289" t="s">
        <v>7600</v>
      </c>
      <c r="K9339" s="278" t="str">
        <f t="shared" si="308"/>
        <v>LBY001Physical constraints in the environment (obstacles related to terrain, climate, lack of infrastructure, etc.)</v>
      </c>
      <c r="L9339" s="290">
        <v>43767</v>
      </c>
      <c r="M9339" s="290" t="s">
        <v>3248</v>
      </c>
    </row>
    <row r="9340" spans="1:13" s="269" customFormat="1" ht="15.5" hidden="1" thickTop="1" thickBot="1" x14ac:dyDescent="0.4">
      <c r="A9340" s="283" t="s">
        <v>1226</v>
      </c>
      <c r="B9340" s="284" t="str">
        <f>VLOOKUP(A9340,Lists!B:C,2,FALSE)</f>
        <v>SYR001</v>
      </c>
      <c r="C9340" s="284" t="str">
        <f>VLOOKUP(A9340,Lists!B:D,3,FALSE)</f>
        <v>SYR</v>
      </c>
      <c r="D9340" s="285" t="s">
        <v>660</v>
      </c>
      <c r="E9340" s="285">
        <v>185176</v>
      </c>
      <c r="F9340" s="285" t="s">
        <v>7230</v>
      </c>
      <c r="G9340" s="285" t="s">
        <v>6820</v>
      </c>
      <c r="H9340" s="278">
        <f t="shared" si="309"/>
        <v>1</v>
      </c>
      <c r="I9340" s="251" t="s">
        <v>7240</v>
      </c>
      <c r="J9340" s="285" t="s">
        <v>1098</v>
      </c>
      <c r="K9340" s="278" t="str">
        <f t="shared" ref="K9340:K9403" si="310">B9340&amp;""&amp;D9340</f>
        <v>SYR001Landmass affected</v>
      </c>
      <c r="L9340" s="286">
        <v>43767</v>
      </c>
      <c r="M9340" s="286" t="s">
        <v>3248</v>
      </c>
    </row>
    <row r="9341" spans="1:13" s="269" customFormat="1" ht="15.5" hidden="1" thickTop="1" thickBot="1" x14ac:dyDescent="0.4">
      <c r="A9341" s="287" t="s">
        <v>1226</v>
      </c>
      <c r="B9341" s="288" t="str">
        <f>VLOOKUP(A9341,Lists!B:C,2,FALSE)</f>
        <v>SYR001</v>
      </c>
      <c r="C9341" s="288" t="str">
        <f>VLOOKUP(A9341,Lists!B:D,3,FALSE)</f>
        <v>SYR</v>
      </c>
      <c r="D9341" s="289" t="s">
        <v>737</v>
      </c>
      <c r="E9341" s="289">
        <v>13925004</v>
      </c>
      <c r="F9341" s="289" t="s">
        <v>7231</v>
      </c>
      <c r="G9341" s="289" t="s">
        <v>6820</v>
      </c>
      <c r="H9341" s="278">
        <f t="shared" si="309"/>
        <v>1</v>
      </c>
      <c r="I9341" s="252" t="s">
        <v>7240</v>
      </c>
      <c r="J9341" s="289" t="s">
        <v>7246</v>
      </c>
      <c r="K9341" s="278" t="str">
        <f t="shared" si="310"/>
        <v>SYR001People exposed</v>
      </c>
      <c r="L9341" s="290">
        <v>43767</v>
      </c>
      <c r="M9341" s="290" t="s">
        <v>3248</v>
      </c>
    </row>
    <row r="9342" spans="1:13" s="269" customFormat="1" ht="15.5" hidden="1" thickTop="1" thickBot="1" x14ac:dyDescent="0.4">
      <c r="A9342" s="283" t="s">
        <v>1226</v>
      </c>
      <c r="B9342" s="284" t="str">
        <f>VLOOKUP(A9342,Lists!B:C,2,FALSE)</f>
        <v>SYR001</v>
      </c>
      <c r="C9342" s="284" t="str">
        <f>VLOOKUP(A9342,Lists!B:D,3,FALSE)</f>
        <v>SYR</v>
      </c>
      <c r="D9342" s="285" t="s">
        <v>533</v>
      </c>
      <c r="E9342" s="285">
        <v>13925004</v>
      </c>
      <c r="F9342" s="285" t="s">
        <v>7231</v>
      </c>
      <c r="G9342" s="285" t="s">
        <v>6820</v>
      </c>
      <c r="H9342" s="278">
        <f t="shared" si="309"/>
        <v>1</v>
      </c>
      <c r="I9342" s="251" t="s">
        <v>7240</v>
      </c>
      <c r="J9342" s="285" t="s">
        <v>1103</v>
      </c>
      <c r="K9342" s="278" t="str">
        <f t="shared" si="310"/>
        <v>SYR001People affected</v>
      </c>
      <c r="L9342" s="286">
        <v>43767</v>
      </c>
      <c r="M9342" s="286" t="s">
        <v>3248</v>
      </c>
    </row>
    <row r="9343" spans="1:13" s="269" customFormat="1" ht="15.5" thickTop="1" thickBot="1" x14ac:dyDescent="0.4">
      <c r="A9343" s="287" t="s">
        <v>1226</v>
      </c>
      <c r="B9343" s="288" t="str">
        <f>VLOOKUP(A9343,Lists!B:C,2,FALSE)</f>
        <v>SYR001</v>
      </c>
      <c r="C9343" s="288" t="str">
        <f>VLOOKUP(A9343,Lists!B:D,3,FALSE)</f>
        <v>SYR</v>
      </c>
      <c r="D9343" s="289" t="s">
        <v>666</v>
      </c>
      <c r="E9343" s="289">
        <v>12994701</v>
      </c>
      <c r="F9343" s="289" t="s">
        <v>4944</v>
      </c>
      <c r="G9343" s="289" t="s">
        <v>730</v>
      </c>
      <c r="H9343" s="278">
        <f t="shared" si="309"/>
        <v>3</v>
      </c>
      <c r="I9343" s="252" t="s">
        <v>4945</v>
      </c>
      <c r="J9343" s="289" t="s">
        <v>6811</v>
      </c>
      <c r="K9343" s="278" t="str">
        <f t="shared" si="310"/>
        <v>SYR001People displaced</v>
      </c>
      <c r="L9343" s="290">
        <v>43767</v>
      </c>
      <c r="M9343" s="290" t="s">
        <v>3248</v>
      </c>
    </row>
    <row r="9344" spans="1:13" s="269" customFormat="1" ht="15.5" hidden="1" thickTop="1" thickBot="1" x14ac:dyDescent="0.4">
      <c r="A9344" s="283" t="s">
        <v>1226</v>
      </c>
      <c r="B9344" s="284" t="str">
        <f>VLOOKUP(A9344,Lists!B:C,2,FALSE)</f>
        <v>SYR001</v>
      </c>
      <c r="C9344" s="284" t="str">
        <f>VLOOKUP(A9344,Lists!B:D,3,FALSE)</f>
        <v>SYR</v>
      </c>
      <c r="D9344" s="285" t="s">
        <v>5027</v>
      </c>
      <c r="E9344" s="285" t="s">
        <v>446</v>
      </c>
      <c r="F9344" s="285" t="s">
        <v>6260</v>
      </c>
      <c r="G9344" s="285" t="s">
        <v>446</v>
      </c>
      <c r="H9344" s="278" t="str">
        <f t="shared" si="309"/>
        <v>x</v>
      </c>
      <c r="I9344" s="251" t="s">
        <v>5700</v>
      </c>
      <c r="J9344" s="285" t="s">
        <v>7247</v>
      </c>
      <c r="K9344" s="278" t="str">
        <f t="shared" si="310"/>
        <v>SYR001Injuries reported</v>
      </c>
      <c r="L9344" s="286">
        <v>43767</v>
      </c>
      <c r="M9344" s="286" t="s">
        <v>3248</v>
      </c>
    </row>
    <row r="9345" spans="1:13" s="269" customFormat="1" ht="15.5" hidden="1" thickTop="1" thickBot="1" x14ac:dyDescent="0.4">
      <c r="A9345" s="287" t="s">
        <v>1226</v>
      </c>
      <c r="B9345" s="288" t="str">
        <f>VLOOKUP(A9345,Lists!B:C,2,FALSE)</f>
        <v>SYR001</v>
      </c>
      <c r="C9345" s="288" t="str">
        <f>VLOOKUP(A9345,Lists!B:D,3,FALSE)</f>
        <v>SYR</v>
      </c>
      <c r="D9345" s="289" t="s">
        <v>5029</v>
      </c>
      <c r="E9345" s="289">
        <v>7510</v>
      </c>
      <c r="F9345" s="289" t="s">
        <v>7232</v>
      </c>
      <c r="G9345" s="289" t="s">
        <v>730</v>
      </c>
      <c r="H9345" s="278">
        <f t="shared" si="309"/>
        <v>3</v>
      </c>
      <c r="I9345" s="252" t="s">
        <v>1354</v>
      </c>
      <c r="J9345" s="289" t="s">
        <v>6812</v>
      </c>
      <c r="K9345" s="278" t="str">
        <f t="shared" si="310"/>
        <v>SYR001Fatalities reported</v>
      </c>
      <c r="L9345" s="290">
        <v>43767</v>
      </c>
      <c r="M9345" s="290" t="s">
        <v>3248</v>
      </c>
    </row>
    <row r="9346" spans="1:13" s="269" customFormat="1" ht="15.5" hidden="1" thickTop="1" thickBot="1" x14ac:dyDescent="0.4">
      <c r="A9346" s="283" t="s">
        <v>1226</v>
      </c>
      <c r="B9346" s="284" t="str">
        <f>VLOOKUP(A9346,Lists!B:C,2,FALSE)</f>
        <v>SYR001</v>
      </c>
      <c r="C9346" s="284" t="str">
        <f>VLOOKUP(A9346,Lists!B:D,3,FALSE)</f>
        <v>SYR</v>
      </c>
      <c r="D9346" s="285" t="s">
        <v>5115</v>
      </c>
      <c r="E9346" s="285">
        <v>7510</v>
      </c>
      <c r="F9346" s="285" t="s">
        <v>7232</v>
      </c>
      <c r="G9346" s="285" t="s">
        <v>730</v>
      </c>
      <c r="H9346" s="278">
        <f t="shared" si="309"/>
        <v>3</v>
      </c>
      <c r="I9346" s="251" t="s">
        <v>1354</v>
      </c>
      <c r="J9346" s="285" t="s">
        <v>5706</v>
      </c>
      <c r="K9346" s="278" t="str">
        <f t="shared" si="310"/>
        <v>SYR001Fatalities in all crises</v>
      </c>
      <c r="L9346" s="286">
        <v>43767</v>
      </c>
      <c r="M9346" s="286" t="s">
        <v>3248</v>
      </c>
    </row>
    <row r="9347" spans="1:13" s="269" customFormat="1" ht="15.5" hidden="1" thickTop="1" thickBot="1" x14ac:dyDescent="0.4">
      <c r="A9347" s="287" t="s">
        <v>1226</v>
      </c>
      <c r="B9347" s="288" t="str">
        <f>VLOOKUP(A9347,Lists!B:C,2,FALSE)</f>
        <v>SYR001</v>
      </c>
      <c r="C9347" s="288" t="str">
        <f>VLOOKUP(A9347,Lists!B:D,3,FALSE)</f>
        <v>SYR</v>
      </c>
      <c r="D9347" s="289" t="s">
        <v>752</v>
      </c>
      <c r="E9347" s="289">
        <v>11708496</v>
      </c>
      <c r="F9347" s="289" t="s">
        <v>1160</v>
      </c>
      <c r="G9347" s="289" t="s">
        <v>730</v>
      </c>
      <c r="H9347" s="278">
        <f t="shared" si="309"/>
        <v>3</v>
      </c>
      <c r="I9347" s="252" t="s">
        <v>7241</v>
      </c>
      <c r="J9347" s="289" t="s">
        <v>7248</v>
      </c>
      <c r="K9347" s="278" t="str">
        <f t="shared" si="310"/>
        <v>SYR001People in Need</v>
      </c>
      <c r="L9347" s="290">
        <v>43767</v>
      </c>
      <c r="M9347" s="290" t="s">
        <v>3248</v>
      </c>
    </row>
    <row r="9348" spans="1:13" s="269" customFormat="1" ht="15.5" hidden="1" thickTop="1" thickBot="1" x14ac:dyDescent="0.4">
      <c r="A9348" s="283" t="s">
        <v>1226</v>
      </c>
      <c r="B9348" s="284" t="str">
        <f>VLOOKUP(A9348,Lists!B:C,2,FALSE)</f>
        <v>SYR001</v>
      </c>
      <c r="C9348" s="284" t="str">
        <f>VLOOKUP(A9348,Lists!B:D,3,FALSE)</f>
        <v>SYR</v>
      </c>
      <c r="D9348" s="285" t="s">
        <v>5110</v>
      </c>
      <c r="E9348" s="285">
        <v>0</v>
      </c>
      <c r="F9348" s="285" t="s">
        <v>1160</v>
      </c>
      <c r="G9348" s="285" t="s">
        <v>730</v>
      </c>
      <c r="H9348" s="278">
        <f t="shared" si="309"/>
        <v>3</v>
      </c>
      <c r="I9348" s="251" t="s">
        <v>7241</v>
      </c>
      <c r="J9348" s="285" t="s">
        <v>7248</v>
      </c>
      <c r="K9348" s="278" t="str">
        <f t="shared" si="310"/>
        <v>SYR001Minimal humanitarian conditions - Level 1</v>
      </c>
      <c r="L9348" s="286">
        <v>43767</v>
      </c>
      <c r="M9348" s="286" t="s">
        <v>3248</v>
      </c>
    </row>
    <row r="9349" spans="1:13" s="269" customFormat="1" ht="15.5" hidden="1" thickTop="1" thickBot="1" x14ac:dyDescent="0.4">
      <c r="A9349" s="287" t="s">
        <v>1226</v>
      </c>
      <c r="B9349" s="288" t="str">
        <f>VLOOKUP(A9349,Lists!B:C,2,FALSE)</f>
        <v>SYR001</v>
      </c>
      <c r="C9349" s="288" t="str">
        <f>VLOOKUP(A9349,Lists!B:D,3,FALSE)</f>
        <v>SYR</v>
      </c>
      <c r="D9349" s="289" t="s">
        <v>5111</v>
      </c>
      <c r="E9349" s="289">
        <v>2216508</v>
      </c>
      <c r="F9349" s="289" t="s">
        <v>1160</v>
      </c>
      <c r="G9349" s="289" t="s">
        <v>730</v>
      </c>
      <c r="H9349" s="278">
        <f t="shared" si="309"/>
        <v>3</v>
      </c>
      <c r="I9349" s="252" t="s">
        <v>7241</v>
      </c>
      <c r="J9349" s="289" t="s">
        <v>7248</v>
      </c>
      <c r="K9349" s="278" t="str">
        <f t="shared" si="310"/>
        <v>SYR001Stressed humanitarian conditions - Level 2</v>
      </c>
      <c r="L9349" s="290">
        <v>43767</v>
      </c>
      <c r="M9349" s="290" t="s">
        <v>3248</v>
      </c>
    </row>
    <row r="9350" spans="1:13" s="269" customFormat="1" ht="15.5" hidden="1" thickTop="1" thickBot="1" x14ac:dyDescent="0.4">
      <c r="A9350" s="283" t="s">
        <v>1226</v>
      </c>
      <c r="B9350" s="284" t="str">
        <f>VLOOKUP(A9350,Lists!B:C,2,FALSE)</f>
        <v>SYR001</v>
      </c>
      <c r="C9350" s="284" t="str">
        <f>VLOOKUP(A9350,Lists!B:D,3,FALSE)</f>
        <v>SYR</v>
      </c>
      <c r="D9350" s="285" t="s">
        <v>5112</v>
      </c>
      <c r="E9350" s="285">
        <v>1969403</v>
      </c>
      <c r="F9350" s="285" t="s">
        <v>1160</v>
      </c>
      <c r="G9350" s="285" t="s">
        <v>730</v>
      </c>
      <c r="H9350" s="278">
        <f t="shared" si="309"/>
        <v>3</v>
      </c>
      <c r="I9350" s="251" t="s">
        <v>7241</v>
      </c>
      <c r="J9350" s="285" t="s">
        <v>7248</v>
      </c>
      <c r="K9350" s="278" t="str">
        <f t="shared" si="310"/>
        <v>SYR001Moderate humanitarian conditions - Level 3</v>
      </c>
      <c r="L9350" s="286">
        <v>43767</v>
      </c>
      <c r="M9350" s="286" t="s">
        <v>3248</v>
      </c>
    </row>
    <row r="9351" spans="1:13" s="269" customFormat="1" ht="15.5" hidden="1" thickTop="1" thickBot="1" x14ac:dyDescent="0.4">
      <c r="A9351" s="287" t="s">
        <v>1226</v>
      </c>
      <c r="B9351" s="288" t="str">
        <f>VLOOKUP(A9351,Lists!B:C,2,FALSE)</f>
        <v>SYR001</v>
      </c>
      <c r="C9351" s="288" t="str">
        <f>VLOOKUP(A9351,Lists!B:D,3,FALSE)</f>
        <v>SYR</v>
      </c>
      <c r="D9351" s="289" t="s">
        <v>5113</v>
      </c>
      <c r="E9351" s="289">
        <v>8500192</v>
      </c>
      <c r="F9351" s="289" t="s">
        <v>1160</v>
      </c>
      <c r="G9351" s="289" t="s">
        <v>730</v>
      </c>
      <c r="H9351" s="278">
        <f t="shared" si="309"/>
        <v>3</v>
      </c>
      <c r="I9351" s="252" t="s">
        <v>7241</v>
      </c>
      <c r="J9351" s="289" t="s">
        <v>7248</v>
      </c>
      <c r="K9351" s="278" t="str">
        <f t="shared" si="310"/>
        <v>SYR001Severe humanitarian conditions - Level 4</v>
      </c>
      <c r="L9351" s="290">
        <v>43767</v>
      </c>
      <c r="M9351" s="290" t="s">
        <v>3248</v>
      </c>
    </row>
    <row r="9352" spans="1:13" s="269" customFormat="1" ht="15.5" hidden="1" thickTop="1" thickBot="1" x14ac:dyDescent="0.4">
      <c r="A9352" s="283" t="s">
        <v>1226</v>
      </c>
      <c r="B9352" s="284" t="str">
        <f>VLOOKUP(A9352,Lists!B:C,2,FALSE)</f>
        <v>SYR001</v>
      </c>
      <c r="C9352" s="284" t="str">
        <f>VLOOKUP(A9352,Lists!B:D,3,FALSE)</f>
        <v>SYR</v>
      </c>
      <c r="D9352" s="285" t="s">
        <v>5114</v>
      </c>
      <c r="E9352" s="285">
        <v>1238901</v>
      </c>
      <c r="F9352" s="285" t="s">
        <v>1160</v>
      </c>
      <c r="G9352" s="285" t="s">
        <v>730</v>
      </c>
      <c r="H9352" s="278">
        <f t="shared" si="309"/>
        <v>3</v>
      </c>
      <c r="I9352" s="251" t="s">
        <v>7241</v>
      </c>
      <c r="J9352" s="285" t="s">
        <v>7248</v>
      </c>
      <c r="K9352" s="278" t="str">
        <f t="shared" si="310"/>
        <v>SYR001Extreme humanitarian conditions - Level 5</v>
      </c>
      <c r="L9352" s="286">
        <v>43767</v>
      </c>
      <c r="M9352" s="286" t="s">
        <v>3248</v>
      </c>
    </row>
    <row r="9353" spans="1:13" s="269" customFormat="1" ht="15.5" hidden="1" thickTop="1" thickBot="1" x14ac:dyDescent="0.4">
      <c r="A9353" s="287" t="s">
        <v>1226</v>
      </c>
      <c r="B9353" s="288" t="str">
        <f>VLOOKUP(A9353,Lists!B:C,2,FALSE)</f>
        <v>SYR001</v>
      </c>
      <c r="C9353" s="288" t="str">
        <f>VLOOKUP(A9353,Lists!B:D,3,FALSE)</f>
        <v>SYR</v>
      </c>
      <c r="D9353" s="289" t="s">
        <v>643</v>
      </c>
      <c r="E9353" s="289">
        <v>2</v>
      </c>
      <c r="F9353" s="289" t="s">
        <v>7229</v>
      </c>
      <c r="G9353" s="289" t="s">
        <v>5204</v>
      </c>
      <c r="H9353" s="278">
        <f t="shared" si="309"/>
        <v>2</v>
      </c>
      <c r="I9353" s="252" t="s">
        <v>7616</v>
      </c>
      <c r="J9353" s="289" t="s">
        <v>7600</v>
      </c>
      <c r="K9353" s="278" t="str">
        <f t="shared" si="310"/>
        <v>SYR001Impediments to entry into country (bureaucratic and administrative)</v>
      </c>
      <c r="L9353" s="290">
        <v>43767</v>
      </c>
      <c r="M9353" s="290" t="s">
        <v>3248</v>
      </c>
    </row>
    <row r="9354" spans="1:13" s="269" customFormat="1" ht="15.5" hidden="1" thickTop="1" thickBot="1" x14ac:dyDescent="0.4">
      <c r="A9354" s="283" t="s">
        <v>1226</v>
      </c>
      <c r="B9354" s="284" t="str">
        <f>VLOOKUP(A9354,Lists!B:C,2,FALSE)</f>
        <v>SYR001</v>
      </c>
      <c r="C9354" s="284" t="str">
        <f>VLOOKUP(A9354,Lists!B:D,3,FALSE)</f>
        <v>SYR</v>
      </c>
      <c r="D9354" s="285" t="s">
        <v>644</v>
      </c>
      <c r="E9354" s="285">
        <v>3</v>
      </c>
      <c r="F9354" s="285" t="s">
        <v>7229</v>
      </c>
      <c r="G9354" s="285" t="s">
        <v>5204</v>
      </c>
      <c r="H9354" s="278">
        <f t="shared" si="309"/>
        <v>2</v>
      </c>
      <c r="I9354" s="251" t="s">
        <v>7616</v>
      </c>
      <c r="J9354" s="285" t="s">
        <v>7600</v>
      </c>
      <c r="K9354" s="278" t="str">
        <f t="shared" si="310"/>
        <v>SYR001Restriction of movement (impediments to freedom of movement and/or administrative restrictions)</v>
      </c>
      <c r="L9354" s="286">
        <v>43767</v>
      </c>
      <c r="M9354" s="286" t="s">
        <v>3248</v>
      </c>
    </row>
    <row r="9355" spans="1:13" s="269" customFormat="1" ht="15.5" hidden="1" thickTop="1" thickBot="1" x14ac:dyDescent="0.4">
      <c r="A9355" s="287" t="s">
        <v>1226</v>
      </c>
      <c r="B9355" s="288" t="str">
        <f>VLOOKUP(A9355,Lists!B:C,2,FALSE)</f>
        <v>SYR001</v>
      </c>
      <c r="C9355" s="288" t="str">
        <f>VLOOKUP(A9355,Lists!B:D,3,FALSE)</f>
        <v>SYR</v>
      </c>
      <c r="D9355" s="289" t="s">
        <v>645</v>
      </c>
      <c r="E9355" s="289">
        <v>3</v>
      </c>
      <c r="F9355" s="289" t="s">
        <v>7229</v>
      </c>
      <c r="G9355" s="289" t="s">
        <v>5204</v>
      </c>
      <c r="H9355" s="278">
        <f t="shared" si="309"/>
        <v>2</v>
      </c>
      <c r="I9355" s="252" t="s">
        <v>7616</v>
      </c>
      <c r="J9355" s="289" t="s">
        <v>7600</v>
      </c>
      <c r="K9355" s="278" t="str">
        <f t="shared" si="310"/>
        <v>SYR001Interference into implementation of humanitarian activities</v>
      </c>
      <c r="L9355" s="290">
        <v>43767</v>
      </c>
      <c r="M9355" s="290" t="s">
        <v>3248</v>
      </c>
    </row>
    <row r="9356" spans="1:13" s="269" customFormat="1" ht="15.5" hidden="1" thickTop="1" thickBot="1" x14ac:dyDescent="0.4">
      <c r="A9356" s="283" t="s">
        <v>1226</v>
      </c>
      <c r="B9356" s="284" t="str">
        <f>VLOOKUP(A9356,Lists!B:C,2,FALSE)</f>
        <v>SYR001</v>
      </c>
      <c r="C9356" s="284" t="str">
        <f>VLOOKUP(A9356,Lists!B:D,3,FALSE)</f>
        <v>SYR</v>
      </c>
      <c r="D9356" s="285" t="s">
        <v>646</v>
      </c>
      <c r="E9356" s="285">
        <v>3</v>
      </c>
      <c r="F9356" s="285" t="s">
        <v>7229</v>
      </c>
      <c r="G9356" s="285" t="s">
        <v>5204</v>
      </c>
      <c r="H9356" s="278">
        <f t="shared" si="309"/>
        <v>2</v>
      </c>
      <c r="I9356" s="251" t="s">
        <v>7616</v>
      </c>
      <c r="J9356" s="285" t="s">
        <v>7600</v>
      </c>
      <c r="K9356" s="278" t="str">
        <f t="shared" si="310"/>
        <v>SYR001Violence against personnel, facilities and assets</v>
      </c>
      <c r="L9356" s="286">
        <v>43767</v>
      </c>
      <c r="M9356" s="286" t="s">
        <v>3248</v>
      </c>
    </row>
    <row r="9357" spans="1:13" s="269" customFormat="1" ht="15.5" hidden="1" thickTop="1" thickBot="1" x14ac:dyDescent="0.4">
      <c r="A9357" s="287" t="s">
        <v>1226</v>
      </c>
      <c r="B9357" s="288" t="str">
        <f>VLOOKUP(A9357,Lists!B:C,2,FALSE)</f>
        <v>SYR001</v>
      </c>
      <c r="C9357" s="288" t="str">
        <f>VLOOKUP(A9357,Lists!B:D,3,FALSE)</f>
        <v>SYR</v>
      </c>
      <c r="D9357" s="289" t="s">
        <v>647</v>
      </c>
      <c r="E9357" s="289">
        <v>3</v>
      </c>
      <c r="F9357" s="289" t="s">
        <v>7229</v>
      </c>
      <c r="G9357" s="289" t="s">
        <v>5204</v>
      </c>
      <c r="H9357" s="278">
        <f t="shared" si="309"/>
        <v>2</v>
      </c>
      <c r="I9357" s="252" t="s">
        <v>7616</v>
      </c>
      <c r="J9357" s="289" t="s">
        <v>7600</v>
      </c>
      <c r="K9357" s="278" t="str">
        <f t="shared" si="310"/>
        <v>SYR001Denial of existence of humanitarian needs or entitlements to assistance</v>
      </c>
      <c r="L9357" s="290">
        <v>43767</v>
      </c>
      <c r="M9357" s="290" t="s">
        <v>3248</v>
      </c>
    </row>
    <row r="9358" spans="1:13" s="269" customFormat="1" ht="15.5" hidden="1" thickTop="1" thickBot="1" x14ac:dyDescent="0.4">
      <c r="A9358" s="283" t="s">
        <v>1226</v>
      </c>
      <c r="B9358" s="284" t="str">
        <f>VLOOKUP(A9358,Lists!B:C,2,FALSE)</f>
        <v>SYR001</v>
      </c>
      <c r="C9358" s="284" t="str">
        <f>VLOOKUP(A9358,Lists!B:D,3,FALSE)</f>
        <v>SYR</v>
      </c>
      <c r="D9358" s="285" t="s">
        <v>648</v>
      </c>
      <c r="E9358" s="285">
        <v>2</v>
      </c>
      <c r="F9358" s="285" t="s">
        <v>7229</v>
      </c>
      <c r="G9358" s="285" t="s">
        <v>5204</v>
      </c>
      <c r="H9358" s="278">
        <f t="shared" si="309"/>
        <v>2</v>
      </c>
      <c r="I9358" s="251" t="s">
        <v>7616</v>
      </c>
      <c r="J9358" s="285" t="s">
        <v>7600</v>
      </c>
      <c r="K9358" s="278" t="str">
        <f t="shared" si="310"/>
        <v>SYR001Restriction and obstruction of access to services and assistance</v>
      </c>
      <c r="L9358" s="286">
        <v>43767</v>
      </c>
      <c r="M9358" s="286" t="s">
        <v>3248</v>
      </c>
    </row>
    <row r="9359" spans="1:13" s="269" customFormat="1" ht="15.5" hidden="1" thickTop="1" thickBot="1" x14ac:dyDescent="0.4">
      <c r="A9359" s="287" t="s">
        <v>1226</v>
      </c>
      <c r="B9359" s="288" t="str">
        <f>VLOOKUP(A9359,Lists!B:C,2,FALSE)</f>
        <v>SYR001</v>
      </c>
      <c r="C9359" s="288" t="str">
        <f>VLOOKUP(A9359,Lists!B:D,3,FALSE)</f>
        <v>SYR</v>
      </c>
      <c r="D9359" s="289" t="s">
        <v>649</v>
      </c>
      <c r="E9359" s="289">
        <v>3</v>
      </c>
      <c r="F9359" s="289" t="s">
        <v>7229</v>
      </c>
      <c r="G9359" s="289" t="s">
        <v>5204</v>
      </c>
      <c r="H9359" s="278">
        <f t="shared" si="309"/>
        <v>2</v>
      </c>
      <c r="I9359" s="252" t="s">
        <v>7616</v>
      </c>
      <c r="J9359" s="289" t="s">
        <v>7600</v>
      </c>
      <c r="K9359" s="278" t="str">
        <f t="shared" si="310"/>
        <v>SYR001Ongoing insecurity/hostilities affecting humanitarian assistance</v>
      </c>
      <c r="L9359" s="290">
        <v>43767</v>
      </c>
      <c r="M9359" s="290" t="s">
        <v>3248</v>
      </c>
    </row>
    <row r="9360" spans="1:13" s="269" customFormat="1" ht="15.5" hidden="1" thickTop="1" thickBot="1" x14ac:dyDescent="0.4">
      <c r="A9360" s="283" t="s">
        <v>1226</v>
      </c>
      <c r="B9360" s="284" t="str">
        <f>VLOOKUP(A9360,Lists!B:C,2,FALSE)</f>
        <v>SYR001</v>
      </c>
      <c r="C9360" s="284" t="str">
        <f>VLOOKUP(A9360,Lists!B:D,3,FALSE)</f>
        <v>SYR</v>
      </c>
      <c r="D9360" s="285" t="s">
        <v>650</v>
      </c>
      <c r="E9360" s="285">
        <v>3</v>
      </c>
      <c r="F9360" s="285" t="s">
        <v>7229</v>
      </c>
      <c r="G9360" s="285" t="s">
        <v>5204</v>
      </c>
      <c r="H9360" s="278">
        <f t="shared" si="309"/>
        <v>2</v>
      </c>
      <c r="I9360" s="251" t="s">
        <v>7616</v>
      </c>
      <c r="J9360" s="285" t="s">
        <v>7600</v>
      </c>
      <c r="K9360" s="278" t="str">
        <f t="shared" si="310"/>
        <v xml:space="preserve">SYR001Presence of mines and improvised explosive devices </v>
      </c>
      <c r="L9360" s="286">
        <v>43767</v>
      </c>
      <c r="M9360" s="286" t="s">
        <v>3248</v>
      </c>
    </row>
    <row r="9361" spans="1:13" s="269" customFormat="1" ht="15.5" hidden="1" thickTop="1" thickBot="1" x14ac:dyDescent="0.4">
      <c r="A9361" s="287" t="s">
        <v>1226</v>
      </c>
      <c r="B9361" s="288" t="str">
        <f>VLOOKUP(A9361,Lists!B:C,2,FALSE)</f>
        <v>SYR001</v>
      </c>
      <c r="C9361" s="288" t="str">
        <f>VLOOKUP(A9361,Lists!B:D,3,FALSE)</f>
        <v>SYR</v>
      </c>
      <c r="D9361" s="289" t="s">
        <v>651</v>
      </c>
      <c r="E9361" s="289">
        <v>3</v>
      </c>
      <c r="F9361" s="289" t="s">
        <v>7229</v>
      </c>
      <c r="G9361" s="289" t="s">
        <v>5204</v>
      </c>
      <c r="H9361" s="278">
        <f t="shared" ref="H9361:H9424" si="311">IF(G9361="x","x",IF(G9361="Low",3,IF(G9361="Medium",2,IF(G9361="High",1,FALSE))))</f>
        <v>2</v>
      </c>
      <c r="I9361" s="252" t="s">
        <v>7616</v>
      </c>
      <c r="J9361" s="289" t="s">
        <v>7600</v>
      </c>
      <c r="K9361" s="278" t="str">
        <f t="shared" si="310"/>
        <v>SYR001Physical constraints in the environment (obstacles related to terrain, climate, lack of infrastructure, etc.)</v>
      </c>
      <c r="L9361" s="290">
        <v>43767</v>
      </c>
      <c r="M9361" s="290" t="s">
        <v>3248</v>
      </c>
    </row>
    <row r="9362" spans="1:13" s="269" customFormat="1" ht="15.5" hidden="1" thickTop="1" thickBot="1" x14ac:dyDescent="0.4">
      <c r="A9362" s="283" t="s">
        <v>1226</v>
      </c>
      <c r="B9362" s="284" t="str">
        <f>VLOOKUP(A9362,Lists!B:C,2,FALSE)</f>
        <v>SYR001</v>
      </c>
      <c r="C9362" s="284" t="str">
        <f>VLOOKUP(A9362,Lists!B:D,3,FALSE)</f>
        <v>SYR</v>
      </c>
      <c r="D9362" s="285" t="s">
        <v>5108</v>
      </c>
      <c r="E9362" s="285" t="s">
        <v>446</v>
      </c>
      <c r="F9362" s="285" t="s">
        <v>446</v>
      </c>
      <c r="G9362" s="285" t="s">
        <v>446</v>
      </c>
      <c r="H9362" s="278" t="str">
        <f t="shared" si="311"/>
        <v>x</v>
      </c>
      <c r="I9362" s="251" t="s">
        <v>446</v>
      </c>
      <c r="J9362" s="285" t="s">
        <v>446</v>
      </c>
      <c r="K9362" s="278" t="str">
        <f t="shared" si="310"/>
        <v>SYR001Buildings damaged</v>
      </c>
      <c r="L9362" s="286">
        <v>43767</v>
      </c>
      <c r="M9362" s="286" t="s">
        <v>3248</v>
      </c>
    </row>
    <row r="9363" spans="1:13" s="269" customFormat="1" ht="15.5" hidden="1" thickTop="1" thickBot="1" x14ac:dyDescent="0.4">
      <c r="A9363" s="287" t="s">
        <v>1226</v>
      </c>
      <c r="B9363" s="288" t="str">
        <f>VLOOKUP(A9363,Lists!B:C,2,FALSE)</f>
        <v>SYR001</v>
      </c>
      <c r="C9363" s="288" t="str">
        <f>VLOOKUP(A9363,Lists!B:D,3,FALSE)</f>
        <v>SYR</v>
      </c>
      <c r="D9363" s="289" t="s">
        <v>5109</v>
      </c>
      <c r="E9363" s="289" t="s">
        <v>446</v>
      </c>
      <c r="F9363" s="289" t="s">
        <v>446</v>
      </c>
      <c r="G9363" s="289" t="s">
        <v>446</v>
      </c>
      <c r="H9363" s="278" t="str">
        <f t="shared" si="311"/>
        <v>x</v>
      </c>
      <c r="I9363" s="252" t="s">
        <v>446</v>
      </c>
      <c r="J9363" s="289" t="s">
        <v>446</v>
      </c>
      <c r="K9363" s="278" t="str">
        <f t="shared" si="310"/>
        <v>SYR001Buildings destroyed</v>
      </c>
      <c r="L9363" s="290">
        <v>43767</v>
      </c>
      <c r="M9363" s="290" t="s">
        <v>3248</v>
      </c>
    </row>
    <row r="9364" spans="1:13" s="269" customFormat="1" ht="15.5" hidden="1" thickTop="1" thickBot="1" x14ac:dyDescent="0.4">
      <c r="A9364" s="283" t="s">
        <v>1226</v>
      </c>
      <c r="B9364" s="284" t="str">
        <f>VLOOKUP(A9364,Lists!B:C,2,FALSE)</f>
        <v>SYR001</v>
      </c>
      <c r="C9364" s="284" t="str">
        <f>VLOOKUP(A9364,Lists!B:D,3,FALSE)</f>
        <v>SYR</v>
      </c>
      <c r="D9364" s="285" t="s">
        <v>742</v>
      </c>
      <c r="E9364" s="285" t="s">
        <v>446</v>
      </c>
      <c r="F9364" s="285" t="s">
        <v>446</v>
      </c>
      <c r="G9364" s="285" t="s">
        <v>446</v>
      </c>
      <c r="H9364" s="278" t="str">
        <f t="shared" si="311"/>
        <v>x</v>
      </c>
      <c r="I9364" s="251" t="s">
        <v>446</v>
      </c>
      <c r="J9364" s="285" t="s">
        <v>446</v>
      </c>
      <c r="K9364" s="278" t="str">
        <f t="shared" si="310"/>
        <v>SYR001Economic Losses</v>
      </c>
      <c r="L9364" s="286">
        <v>43767</v>
      </c>
      <c r="M9364" s="286" t="s">
        <v>3248</v>
      </c>
    </row>
    <row r="9365" spans="1:13" s="269" customFormat="1" ht="15.5" hidden="1" thickTop="1" thickBot="1" x14ac:dyDescent="0.4">
      <c r="A9365" s="287" t="s">
        <v>1265</v>
      </c>
      <c r="B9365" s="288" t="str">
        <f>VLOOKUP(A9365,Lists!B:C,2,FALSE)</f>
        <v>GRC002</v>
      </c>
      <c r="C9365" s="288" t="str">
        <f>VLOOKUP(A9365,Lists!B:D,3,FALSE)</f>
        <v>GRC</v>
      </c>
      <c r="D9365" s="289" t="s">
        <v>737</v>
      </c>
      <c r="E9365" s="289">
        <v>310156</v>
      </c>
      <c r="F9365" s="289" t="s">
        <v>3069</v>
      </c>
      <c r="G9365" s="289" t="s">
        <v>5204</v>
      </c>
      <c r="H9365" s="278">
        <f t="shared" si="311"/>
        <v>2</v>
      </c>
      <c r="I9365" s="252" t="s">
        <v>7166</v>
      </c>
      <c r="J9365" s="289" t="s">
        <v>4688</v>
      </c>
      <c r="K9365" s="278" t="str">
        <f t="shared" si="310"/>
        <v>GRC002People exposed</v>
      </c>
      <c r="L9365" s="290">
        <v>43767</v>
      </c>
      <c r="M9365" s="290" t="s">
        <v>3248</v>
      </c>
    </row>
    <row r="9366" spans="1:13" s="269" customFormat="1" ht="15.5" hidden="1" thickTop="1" thickBot="1" x14ac:dyDescent="0.4">
      <c r="A9366" s="283" t="s">
        <v>1265</v>
      </c>
      <c r="B9366" s="284" t="str">
        <f>VLOOKUP(A9366,Lists!B:C,2,FALSE)</f>
        <v>GRC002</v>
      </c>
      <c r="C9366" s="284" t="str">
        <f>VLOOKUP(A9366,Lists!B:D,3,FALSE)</f>
        <v>GRC</v>
      </c>
      <c r="D9366" s="285" t="s">
        <v>533</v>
      </c>
      <c r="E9366" s="285">
        <v>96500</v>
      </c>
      <c r="F9366" s="285" t="s">
        <v>7233</v>
      </c>
      <c r="G9366" s="285" t="s">
        <v>5204</v>
      </c>
      <c r="H9366" s="278">
        <f t="shared" si="311"/>
        <v>2</v>
      </c>
      <c r="I9366" s="251" t="s">
        <v>7242</v>
      </c>
      <c r="J9366" s="285" t="s">
        <v>4690</v>
      </c>
      <c r="K9366" s="278" t="str">
        <f t="shared" si="310"/>
        <v>GRC002People affected</v>
      </c>
      <c r="L9366" s="286">
        <v>43767</v>
      </c>
      <c r="M9366" s="286" t="s">
        <v>3248</v>
      </c>
    </row>
    <row r="9367" spans="1:13" s="269" customFormat="1" ht="15.5" thickTop="1" thickBot="1" x14ac:dyDescent="0.4">
      <c r="A9367" s="287" t="s">
        <v>1265</v>
      </c>
      <c r="B9367" s="288" t="str">
        <f>VLOOKUP(A9367,Lists!B:C,2,FALSE)</f>
        <v>GRC002</v>
      </c>
      <c r="C9367" s="288" t="str">
        <f>VLOOKUP(A9367,Lists!B:D,3,FALSE)</f>
        <v>GRC</v>
      </c>
      <c r="D9367" s="289" t="s">
        <v>666</v>
      </c>
      <c r="E9367" s="289">
        <v>96500</v>
      </c>
      <c r="F9367" s="289" t="s">
        <v>7233</v>
      </c>
      <c r="G9367" s="289" t="s">
        <v>5204</v>
      </c>
      <c r="H9367" s="278">
        <f t="shared" si="311"/>
        <v>2</v>
      </c>
      <c r="I9367" s="252" t="s">
        <v>7242</v>
      </c>
      <c r="J9367" s="289" t="s">
        <v>4691</v>
      </c>
      <c r="K9367" s="278" t="str">
        <f t="shared" si="310"/>
        <v>GRC002People displaced</v>
      </c>
      <c r="L9367" s="290">
        <v>43767</v>
      </c>
      <c r="M9367" s="290" t="s">
        <v>3248</v>
      </c>
    </row>
    <row r="9368" spans="1:13" s="269" customFormat="1" ht="15.5" hidden="1" thickTop="1" thickBot="1" x14ac:dyDescent="0.4">
      <c r="A9368" s="283" t="s">
        <v>1265</v>
      </c>
      <c r="B9368" s="284" t="str">
        <f>VLOOKUP(A9368,Lists!B:C,2,FALSE)</f>
        <v>GRC002</v>
      </c>
      <c r="C9368" s="284" t="str">
        <f>VLOOKUP(A9368,Lists!B:D,3,FALSE)</f>
        <v>GRC</v>
      </c>
      <c r="D9368" s="285" t="s">
        <v>5029</v>
      </c>
      <c r="E9368" s="285">
        <v>48</v>
      </c>
      <c r="F9368" s="285" t="s">
        <v>7234</v>
      </c>
      <c r="G9368" s="285" t="s">
        <v>5204</v>
      </c>
      <c r="H9368" s="278">
        <f t="shared" si="311"/>
        <v>2</v>
      </c>
      <c r="I9368" s="251" t="s">
        <v>3075</v>
      </c>
      <c r="J9368" s="285" t="s">
        <v>4693</v>
      </c>
      <c r="K9368" s="278" t="str">
        <f t="shared" si="310"/>
        <v>GRC002Fatalities reported</v>
      </c>
      <c r="L9368" s="286">
        <v>43767</v>
      </c>
      <c r="M9368" s="286" t="s">
        <v>3248</v>
      </c>
    </row>
    <row r="9369" spans="1:13" s="269" customFormat="1" ht="15.5" hidden="1" thickTop="1" thickBot="1" x14ac:dyDescent="0.4">
      <c r="A9369" s="287" t="s">
        <v>1265</v>
      </c>
      <c r="B9369" s="288" t="str">
        <f>VLOOKUP(A9369,Lists!B:C,2,FALSE)</f>
        <v>GRC002</v>
      </c>
      <c r="C9369" s="288" t="str">
        <f>VLOOKUP(A9369,Lists!B:D,3,FALSE)</f>
        <v>GRC</v>
      </c>
      <c r="D9369" s="289" t="s">
        <v>5115</v>
      </c>
      <c r="E9369" s="289">
        <v>48</v>
      </c>
      <c r="F9369" s="289" t="s">
        <v>7234</v>
      </c>
      <c r="G9369" s="289" t="s">
        <v>5204</v>
      </c>
      <c r="H9369" s="278">
        <f t="shared" si="311"/>
        <v>2</v>
      </c>
      <c r="I9369" s="252" t="s">
        <v>3075</v>
      </c>
      <c r="J9369" s="289" t="s">
        <v>4693</v>
      </c>
      <c r="K9369" s="278" t="str">
        <f t="shared" si="310"/>
        <v>GRC002Fatalities in all crises</v>
      </c>
      <c r="L9369" s="290">
        <v>43767</v>
      </c>
      <c r="M9369" s="290" t="s">
        <v>3248</v>
      </c>
    </row>
    <row r="9370" spans="1:13" s="269" customFormat="1" ht="15.5" hidden="1" thickTop="1" thickBot="1" x14ac:dyDescent="0.4">
      <c r="A9370" s="283" t="s">
        <v>1265</v>
      </c>
      <c r="B9370" s="284" t="str">
        <f>VLOOKUP(A9370,Lists!B:C,2,FALSE)</f>
        <v>GRC002</v>
      </c>
      <c r="C9370" s="284" t="str">
        <f>VLOOKUP(A9370,Lists!B:D,3,FALSE)</f>
        <v>GRC</v>
      </c>
      <c r="D9370" s="285" t="s">
        <v>752</v>
      </c>
      <c r="E9370" s="285">
        <v>37300</v>
      </c>
      <c r="F9370" s="285" t="s">
        <v>7235</v>
      </c>
      <c r="G9370" s="285" t="s">
        <v>5204</v>
      </c>
      <c r="H9370" s="278">
        <f t="shared" si="311"/>
        <v>2</v>
      </c>
      <c r="I9370" s="251" t="s">
        <v>7242</v>
      </c>
      <c r="J9370" s="285" t="s">
        <v>7181</v>
      </c>
      <c r="K9370" s="278" t="str">
        <f t="shared" si="310"/>
        <v>GRC002People in Need</v>
      </c>
      <c r="L9370" s="286">
        <v>43767</v>
      </c>
      <c r="M9370" s="286" t="s">
        <v>3248</v>
      </c>
    </row>
    <row r="9371" spans="1:13" s="269" customFormat="1" ht="15.5" hidden="1" thickTop="1" thickBot="1" x14ac:dyDescent="0.4">
      <c r="A9371" s="287" t="s">
        <v>1265</v>
      </c>
      <c r="B9371" s="288" t="str">
        <f>VLOOKUP(A9371,Lists!B:C,2,FALSE)</f>
        <v>GRC002</v>
      </c>
      <c r="C9371" s="288" t="str">
        <f>VLOOKUP(A9371,Lists!B:D,3,FALSE)</f>
        <v>GRC</v>
      </c>
      <c r="D9371" s="289" t="s">
        <v>5110</v>
      </c>
      <c r="E9371" s="289">
        <v>213656</v>
      </c>
      <c r="F9371" s="289" t="s">
        <v>3069</v>
      </c>
      <c r="G9371" s="289" t="s">
        <v>5204</v>
      </c>
      <c r="H9371" s="278">
        <f t="shared" si="311"/>
        <v>2</v>
      </c>
      <c r="I9371" s="252" t="s">
        <v>7243</v>
      </c>
      <c r="J9371" s="289" t="s">
        <v>7181</v>
      </c>
      <c r="K9371" s="278" t="str">
        <f t="shared" si="310"/>
        <v>GRC002Minimal humanitarian conditions - Level 1</v>
      </c>
      <c r="L9371" s="290">
        <v>43767</v>
      </c>
      <c r="M9371" s="290" t="s">
        <v>3248</v>
      </c>
    </row>
    <row r="9372" spans="1:13" s="269" customFormat="1" ht="15.5" hidden="1" thickTop="1" thickBot="1" x14ac:dyDescent="0.4">
      <c r="A9372" s="283" t="s">
        <v>1265</v>
      </c>
      <c r="B9372" s="284" t="str">
        <f>VLOOKUP(A9372,Lists!B:C,2,FALSE)</f>
        <v>GRC002</v>
      </c>
      <c r="C9372" s="284" t="str">
        <f>VLOOKUP(A9372,Lists!B:D,3,FALSE)</f>
        <v>GRC</v>
      </c>
      <c r="D9372" s="285" t="s">
        <v>5111</v>
      </c>
      <c r="E9372" s="285">
        <v>59200</v>
      </c>
      <c r="F9372" s="285" t="s">
        <v>7235</v>
      </c>
      <c r="G9372" s="285" t="s">
        <v>5204</v>
      </c>
      <c r="H9372" s="278">
        <f t="shared" si="311"/>
        <v>2</v>
      </c>
      <c r="I9372" s="251" t="s">
        <v>7242</v>
      </c>
      <c r="J9372" s="285" t="s">
        <v>7181</v>
      </c>
      <c r="K9372" s="278" t="str">
        <f t="shared" si="310"/>
        <v>GRC002Stressed humanitarian conditions - Level 2</v>
      </c>
      <c r="L9372" s="286">
        <v>43767</v>
      </c>
      <c r="M9372" s="286" t="s">
        <v>3248</v>
      </c>
    </row>
    <row r="9373" spans="1:13" s="269" customFormat="1" ht="15.5" hidden="1" thickTop="1" thickBot="1" x14ac:dyDescent="0.4">
      <c r="A9373" s="287" t="s">
        <v>1265</v>
      </c>
      <c r="B9373" s="288" t="str">
        <f>VLOOKUP(A9373,Lists!B:C,2,FALSE)</f>
        <v>GRC002</v>
      </c>
      <c r="C9373" s="288" t="str">
        <f>VLOOKUP(A9373,Lists!B:D,3,FALSE)</f>
        <v>GRC</v>
      </c>
      <c r="D9373" s="289" t="s">
        <v>5112</v>
      </c>
      <c r="E9373" s="289">
        <v>37300</v>
      </c>
      <c r="F9373" s="289" t="s">
        <v>7235</v>
      </c>
      <c r="G9373" s="289" t="s">
        <v>5204</v>
      </c>
      <c r="H9373" s="278">
        <f t="shared" si="311"/>
        <v>2</v>
      </c>
      <c r="I9373" s="252" t="s">
        <v>7242</v>
      </c>
      <c r="J9373" s="289" t="s">
        <v>7181</v>
      </c>
      <c r="K9373" s="278" t="str">
        <f t="shared" si="310"/>
        <v>GRC002Moderate humanitarian conditions - Level 3</v>
      </c>
      <c r="L9373" s="290">
        <v>43767</v>
      </c>
      <c r="M9373" s="290" t="s">
        <v>3248</v>
      </c>
    </row>
    <row r="9374" spans="1:13" s="269" customFormat="1" ht="15.5" hidden="1" thickTop="1" thickBot="1" x14ac:dyDescent="0.4">
      <c r="A9374" s="283" t="s">
        <v>1265</v>
      </c>
      <c r="B9374" s="284" t="str">
        <f>VLOOKUP(A9374,Lists!B:C,2,FALSE)</f>
        <v>GRC002</v>
      </c>
      <c r="C9374" s="284" t="str">
        <f>VLOOKUP(A9374,Lists!B:D,3,FALSE)</f>
        <v>GRC</v>
      </c>
      <c r="D9374" s="285" t="s">
        <v>643</v>
      </c>
      <c r="E9374" s="285">
        <v>0</v>
      </c>
      <c r="F9374" s="285" t="s">
        <v>7229</v>
      </c>
      <c r="G9374" s="285" t="s">
        <v>5204</v>
      </c>
      <c r="H9374" s="278">
        <f t="shared" si="311"/>
        <v>2</v>
      </c>
      <c r="I9374" s="251" t="s">
        <v>7616</v>
      </c>
      <c r="J9374" s="285" t="s">
        <v>7600</v>
      </c>
      <c r="K9374" s="278" t="str">
        <f t="shared" si="310"/>
        <v>GRC002Impediments to entry into country (bureaucratic and administrative)</v>
      </c>
      <c r="L9374" s="286">
        <v>43767</v>
      </c>
      <c r="M9374" s="286" t="s">
        <v>3248</v>
      </c>
    </row>
    <row r="9375" spans="1:13" s="269" customFormat="1" ht="15.5" hidden="1" thickTop="1" thickBot="1" x14ac:dyDescent="0.4">
      <c r="A9375" s="287" t="s">
        <v>1265</v>
      </c>
      <c r="B9375" s="288" t="str">
        <f>VLOOKUP(A9375,Lists!B:C,2,FALSE)</f>
        <v>GRC002</v>
      </c>
      <c r="C9375" s="288" t="str">
        <f>VLOOKUP(A9375,Lists!B:D,3,FALSE)</f>
        <v>GRC</v>
      </c>
      <c r="D9375" s="289" t="s">
        <v>644</v>
      </c>
      <c r="E9375" s="289">
        <v>0</v>
      </c>
      <c r="F9375" s="289" t="s">
        <v>7229</v>
      </c>
      <c r="G9375" s="289" t="s">
        <v>5204</v>
      </c>
      <c r="H9375" s="278">
        <f t="shared" si="311"/>
        <v>2</v>
      </c>
      <c r="I9375" s="252" t="s">
        <v>7616</v>
      </c>
      <c r="J9375" s="289" t="s">
        <v>7600</v>
      </c>
      <c r="K9375" s="278" t="str">
        <f t="shared" si="310"/>
        <v>GRC002Restriction of movement (impediments to freedom of movement and/or administrative restrictions)</v>
      </c>
      <c r="L9375" s="290">
        <v>43767</v>
      </c>
      <c r="M9375" s="290" t="s">
        <v>3248</v>
      </c>
    </row>
    <row r="9376" spans="1:13" s="269" customFormat="1" ht="15.5" hidden="1" thickTop="1" thickBot="1" x14ac:dyDescent="0.4">
      <c r="A9376" s="283" t="s">
        <v>1265</v>
      </c>
      <c r="B9376" s="284" t="str">
        <f>VLOOKUP(A9376,Lists!B:C,2,FALSE)</f>
        <v>GRC002</v>
      </c>
      <c r="C9376" s="284" t="str">
        <f>VLOOKUP(A9376,Lists!B:D,3,FALSE)</f>
        <v>GRC</v>
      </c>
      <c r="D9376" s="285" t="s">
        <v>645</v>
      </c>
      <c r="E9376" s="285">
        <v>1</v>
      </c>
      <c r="F9376" s="285" t="s">
        <v>7229</v>
      </c>
      <c r="G9376" s="285" t="s">
        <v>5204</v>
      </c>
      <c r="H9376" s="278">
        <f t="shared" si="311"/>
        <v>2</v>
      </c>
      <c r="I9376" s="251" t="s">
        <v>7616</v>
      </c>
      <c r="J9376" s="285" t="s">
        <v>7600</v>
      </c>
      <c r="K9376" s="278" t="str">
        <f t="shared" si="310"/>
        <v>GRC002Interference into implementation of humanitarian activities</v>
      </c>
      <c r="L9376" s="286">
        <v>43767</v>
      </c>
      <c r="M9376" s="286" t="s">
        <v>3248</v>
      </c>
    </row>
    <row r="9377" spans="1:13" s="269" customFormat="1" ht="15.5" hidden="1" thickTop="1" thickBot="1" x14ac:dyDescent="0.4">
      <c r="A9377" s="287" t="s">
        <v>1265</v>
      </c>
      <c r="B9377" s="288" t="str">
        <f>VLOOKUP(A9377,Lists!B:C,2,FALSE)</f>
        <v>GRC002</v>
      </c>
      <c r="C9377" s="288" t="str">
        <f>VLOOKUP(A9377,Lists!B:D,3,FALSE)</f>
        <v>GRC</v>
      </c>
      <c r="D9377" s="289" t="s">
        <v>646</v>
      </c>
      <c r="E9377" s="289">
        <v>0</v>
      </c>
      <c r="F9377" s="289" t="s">
        <v>7229</v>
      </c>
      <c r="G9377" s="289" t="s">
        <v>5204</v>
      </c>
      <c r="H9377" s="278">
        <f t="shared" si="311"/>
        <v>2</v>
      </c>
      <c r="I9377" s="252" t="s">
        <v>7616</v>
      </c>
      <c r="J9377" s="289" t="s">
        <v>7600</v>
      </c>
      <c r="K9377" s="278" t="str">
        <f t="shared" si="310"/>
        <v>GRC002Violence against personnel, facilities and assets</v>
      </c>
      <c r="L9377" s="290">
        <v>43767</v>
      </c>
      <c r="M9377" s="290" t="s">
        <v>3248</v>
      </c>
    </row>
    <row r="9378" spans="1:13" s="269" customFormat="1" ht="15.5" hidden="1" thickTop="1" thickBot="1" x14ac:dyDescent="0.4">
      <c r="A9378" s="283" t="s">
        <v>1265</v>
      </c>
      <c r="B9378" s="284" t="str">
        <f>VLOOKUP(A9378,Lists!B:C,2,FALSE)</f>
        <v>GRC002</v>
      </c>
      <c r="C9378" s="284" t="str">
        <f>VLOOKUP(A9378,Lists!B:D,3,FALSE)</f>
        <v>GRC</v>
      </c>
      <c r="D9378" s="285" t="s">
        <v>647</v>
      </c>
      <c r="E9378" s="285">
        <v>1</v>
      </c>
      <c r="F9378" s="285" t="s">
        <v>7229</v>
      </c>
      <c r="G9378" s="285" t="s">
        <v>5204</v>
      </c>
      <c r="H9378" s="278">
        <f t="shared" si="311"/>
        <v>2</v>
      </c>
      <c r="I9378" s="251" t="s">
        <v>7616</v>
      </c>
      <c r="J9378" s="285" t="s">
        <v>7600</v>
      </c>
      <c r="K9378" s="278" t="str">
        <f t="shared" si="310"/>
        <v>GRC002Denial of existence of humanitarian needs or entitlements to assistance</v>
      </c>
      <c r="L9378" s="286">
        <v>43767</v>
      </c>
      <c r="M9378" s="286" t="s">
        <v>3248</v>
      </c>
    </row>
    <row r="9379" spans="1:13" s="269" customFormat="1" ht="15.5" hidden="1" thickTop="1" thickBot="1" x14ac:dyDescent="0.4">
      <c r="A9379" s="287" t="s">
        <v>1265</v>
      </c>
      <c r="B9379" s="288" t="str">
        <f>VLOOKUP(A9379,Lists!B:C,2,FALSE)</f>
        <v>GRC002</v>
      </c>
      <c r="C9379" s="288" t="str">
        <f>VLOOKUP(A9379,Lists!B:D,3,FALSE)</f>
        <v>GRC</v>
      </c>
      <c r="D9379" s="289" t="s">
        <v>648</v>
      </c>
      <c r="E9379" s="289">
        <v>1</v>
      </c>
      <c r="F9379" s="289" t="s">
        <v>7229</v>
      </c>
      <c r="G9379" s="289" t="s">
        <v>5204</v>
      </c>
      <c r="H9379" s="278">
        <f t="shared" si="311"/>
        <v>2</v>
      </c>
      <c r="I9379" s="252" t="s">
        <v>7616</v>
      </c>
      <c r="J9379" s="289" t="s">
        <v>7600</v>
      </c>
      <c r="K9379" s="278" t="str">
        <f t="shared" si="310"/>
        <v>GRC002Restriction and obstruction of access to services and assistance</v>
      </c>
      <c r="L9379" s="290">
        <v>43767</v>
      </c>
      <c r="M9379" s="290" t="s">
        <v>3248</v>
      </c>
    </row>
    <row r="9380" spans="1:13" s="269" customFormat="1" ht="15.5" hidden="1" thickTop="1" thickBot="1" x14ac:dyDescent="0.4">
      <c r="A9380" s="283" t="s">
        <v>1265</v>
      </c>
      <c r="B9380" s="284" t="str">
        <f>VLOOKUP(A9380,Lists!B:C,2,FALSE)</f>
        <v>GRC002</v>
      </c>
      <c r="C9380" s="284" t="str">
        <f>VLOOKUP(A9380,Lists!B:D,3,FALSE)</f>
        <v>GRC</v>
      </c>
      <c r="D9380" s="285" t="s">
        <v>649</v>
      </c>
      <c r="E9380" s="285">
        <v>0</v>
      </c>
      <c r="F9380" s="285" t="s">
        <v>7229</v>
      </c>
      <c r="G9380" s="285" t="s">
        <v>5204</v>
      </c>
      <c r="H9380" s="278">
        <f t="shared" si="311"/>
        <v>2</v>
      </c>
      <c r="I9380" s="251" t="s">
        <v>7616</v>
      </c>
      <c r="J9380" s="285" t="s">
        <v>7600</v>
      </c>
      <c r="K9380" s="278" t="str">
        <f t="shared" si="310"/>
        <v>GRC002Ongoing insecurity/hostilities affecting humanitarian assistance</v>
      </c>
      <c r="L9380" s="286">
        <v>43767</v>
      </c>
      <c r="M9380" s="286" t="s">
        <v>3248</v>
      </c>
    </row>
    <row r="9381" spans="1:13" s="269" customFormat="1" ht="15.5" hidden="1" thickTop="1" thickBot="1" x14ac:dyDescent="0.4">
      <c r="A9381" s="287" t="s">
        <v>1265</v>
      </c>
      <c r="B9381" s="288" t="str">
        <f>VLOOKUP(A9381,Lists!B:C,2,FALSE)</f>
        <v>GRC002</v>
      </c>
      <c r="C9381" s="288" t="str">
        <f>VLOOKUP(A9381,Lists!B:D,3,FALSE)</f>
        <v>GRC</v>
      </c>
      <c r="D9381" s="289" t="s">
        <v>650</v>
      </c>
      <c r="E9381" s="289">
        <v>0</v>
      </c>
      <c r="F9381" s="289" t="s">
        <v>7229</v>
      </c>
      <c r="G9381" s="289" t="s">
        <v>5204</v>
      </c>
      <c r="H9381" s="278">
        <f t="shared" si="311"/>
        <v>2</v>
      </c>
      <c r="I9381" s="252" t="s">
        <v>7616</v>
      </c>
      <c r="J9381" s="289" t="s">
        <v>7600</v>
      </c>
      <c r="K9381" s="278" t="str">
        <f t="shared" si="310"/>
        <v xml:space="preserve">GRC002Presence of mines and improvised explosive devices </v>
      </c>
      <c r="L9381" s="290">
        <v>43767</v>
      </c>
      <c r="M9381" s="290" t="s">
        <v>3248</v>
      </c>
    </row>
    <row r="9382" spans="1:13" s="269" customFormat="1" ht="15.5" hidden="1" thickTop="1" thickBot="1" x14ac:dyDescent="0.4">
      <c r="A9382" s="283" t="s">
        <v>1265</v>
      </c>
      <c r="B9382" s="284" t="str">
        <f>VLOOKUP(A9382,Lists!B:C,2,FALSE)</f>
        <v>GRC002</v>
      </c>
      <c r="C9382" s="284" t="str">
        <f>VLOOKUP(A9382,Lists!B:D,3,FALSE)</f>
        <v>GRC</v>
      </c>
      <c r="D9382" s="285" t="s">
        <v>651</v>
      </c>
      <c r="E9382" s="285">
        <v>0</v>
      </c>
      <c r="F9382" s="285" t="s">
        <v>7229</v>
      </c>
      <c r="G9382" s="285" t="s">
        <v>5204</v>
      </c>
      <c r="H9382" s="278">
        <f t="shared" si="311"/>
        <v>2</v>
      </c>
      <c r="I9382" s="251" t="s">
        <v>7616</v>
      </c>
      <c r="J9382" s="285" t="s">
        <v>7600</v>
      </c>
      <c r="K9382" s="278" t="str">
        <f t="shared" si="310"/>
        <v>GRC002Physical constraints in the environment (obstacles related to terrain, climate, lack of infrastructure, etc.)</v>
      </c>
      <c r="L9382" s="286">
        <v>43767</v>
      </c>
      <c r="M9382" s="286" t="s">
        <v>3248</v>
      </c>
    </row>
    <row r="9383" spans="1:13" s="269" customFormat="1" ht="15.5" hidden="1" thickTop="1" thickBot="1" x14ac:dyDescent="0.4">
      <c r="A9383" s="287" t="s">
        <v>2966</v>
      </c>
      <c r="B9383" s="288" t="str">
        <f>VLOOKUP(A9383,Lists!B:C,2,FALSE)</f>
        <v>LBN002</v>
      </c>
      <c r="C9383" s="288" t="str">
        <f>VLOOKUP(A9383,Lists!B:D,3,FALSE)</f>
        <v>LBN</v>
      </c>
      <c r="D9383" s="289" t="s">
        <v>5115</v>
      </c>
      <c r="E9383" s="289">
        <v>0</v>
      </c>
      <c r="F9383" s="289" t="s">
        <v>6808</v>
      </c>
      <c r="G9383" s="289" t="s">
        <v>732</v>
      </c>
      <c r="H9383" s="278">
        <f t="shared" si="311"/>
        <v>1</v>
      </c>
      <c r="I9383" s="252" t="s">
        <v>1354</v>
      </c>
      <c r="J9383" s="289" t="s">
        <v>6813</v>
      </c>
      <c r="K9383" s="278" t="str">
        <f t="shared" si="310"/>
        <v>LBN002Fatalities in all crises</v>
      </c>
      <c r="L9383" s="290">
        <v>43767</v>
      </c>
      <c r="M9383" s="290" t="s">
        <v>3248</v>
      </c>
    </row>
    <row r="9384" spans="1:13" s="269" customFormat="1" ht="15.5" hidden="1" thickTop="1" thickBot="1" x14ac:dyDescent="0.4">
      <c r="A9384" s="283" t="s">
        <v>2966</v>
      </c>
      <c r="B9384" s="284" t="str">
        <f>VLOOKUP(A9384,Lists!B:C,2,FALSE)</f>
        <v>LBN002</v>
      </c>
      <c r="C9384" s="284" t="str">
        <f>VLOOKUP(A9384,Lists!B:D,3,FALSE)</f>
        <v>LBN</v>
      </c>
      <c r="D9384" s="285" t="s">
        <v>5029</v>
      </c>
      <c r="E9384" s="285">
        <v>0</v>
      </c>
      <c r="F9384" s="285" t="s">
        <v>6808</v>
      </c>
      <c r="G9384" s="285" t="s">
        <v>5204</v>
      </c>
      <c r="H9384" s="278">
        <f t="shared" si="311"/>
        <v>2</v>
      </c>
      <c r="I9384" s="251" t="s">
        <v>1354</v>
      </c>
      <c r="J9384" s="285" t="s">
        <v>6813</v>
      </c>
      <c r="K9384" s="278" t="str">
        <f t="shared" si="310"/>
        <v>LBN002Fatalities reported</v>
      </c>
      <c r="L9384" s="286">
        <v>43767</v>
      </c>
      <c r="M9384" s="286" t="s">
        <v>3248</v>
      </c>
    </row>
    <row r="9385" spans="1:13" s="269" customFormat="1" ht="15.5" hidden="1" thickTop="1" thickBot="1" x14ac:dyDescent="0.4">
      <c r="A9385" s="287" t="s">
        <v>2966</v>
      </c>
      <c r="B9385" s="288" t="str">
        <f>VLOOKUP(A9385,Lists!B:C,2,FALSE)</f>
        <v>LBN002</v>
      </c>
      <c r="C9385" s="288" t="str">
        <f>VLOOKUP(A9385,Lists!B:D,3,FALSE)</f>
        <v>LBN</v>
      </c>
      <c r="D9385" s="289" t="s">
        <v>752</v>
      </c>
      <c r="E9385" s="289">
        <v>982627.33808550006</v>
      </c>
      <c r="F9385" s="289" t="s">
        <v>7236</v>
      </c>
      <c r="G9385" s="289" t="s">
        <v>7239</v>
      </c>
      <c r="H9385" s="278" t="b">
        <f t="shared" si="311"/>
        <v>0</v>
      </c>
      <c r="I9385" s="252" t="s">
        <v>7244</v>
      </c>
      <c r="J9385" s="289" t="s">
        <v>7249</v>
      </c>
      <c r="K9385" s="278" t="str">
        <f t="shared" si="310"/>
        <v>LBN002People in Need</v>
      </c>
      <c r="L9385" s="290">
        <v>43767</v>
      </c>
      <c r="M9385" s="290" t="s">
        <v>3248</v>
      </c>
    </row>
    <row r="9386" spans="1:13" s="269" customFormat="1" ht="15.5" hidden="1" thickTop="1" thickBot="1" x14ac:dyDescent="0.4">
      <c r="A9386" s="283" t="s">
        <v>2966</v>
      </c>
      <c r="B9386" s="284" t="str">
        <f>VLOOKUP(A9386,Lists!B:C,2,FALSE)</f>
        <v>LBN002</v>
      </c>
      <c r="C9386" s="284" t="str">
        <f>VLOOKUP(A9386,Lists!B:D,3,FALSE)</f>
        <v>LBN</v>
      </c>
      <c r="D9386" s="285" t="s">
        <v>5110</v>
      </c>
      <c r="E9386" s="285">
        <v>4553560.3116385005</v>
      </c>
      <c r="F9386" s="285" t="s">
        <v>7236</v>
      </c>
      <c r="G9386" s="285" t="s">
        <v>7164</v>
      </c>
      <c r="H9386" s="278">
        <f t="shared" si="311"/>
        <v>3</v>
      </c>
      <c r="I9386" s="251" t="s">
        <v>7244</v>
      </c>
      <c r="J9386" s="285" t="s">
        <v>7249</v>
      </c>
      <c r="K9386" s="278" t="str">
        <f t="shared" si="310"/>
        <v>LBN002Minimal humanitarian conditions - Level 1</v>
      </c>
      <c r="L9386" s="286">
        <v>43767</v>
      </c>
      <c r="M9386" s="286" t="s">
        <v>3248</v>
      </c>
    </row>
    <row r="9387" spans="1:13" s="269" customFormat="1" ht="15.5" hidden="1" thickTop="1" thickBot="1" x14ac:dyDescent="0.4">
      <c r="A9387" s="287" t="s">
        <v>2966</v>
      </c>
      <c r="B9387" s="288" t="str">
        <f>VLOOKUP(A9387,Lists!B:C,2,FALSE)</f>
        <v>LBN002</v>
      </c>
      <c r="C9387" s="288" t="str">
        <f>VLOOKUP(A9387,Lists!B:D,3,FALSE)</f>
        <v>LBN</v>
      </c>
      <c r="D9387" s="289" t="s">
        <v>5111</v>
      </c>
      <c r="E9387" s="289">
        <v>546172.35027599998</v>
      </c>
      <c r="F9387" s="289" t="s">
        <v>7236</v>
      </c>
      <c r="G9387" s="289" t="s">
        <v>7164</v>
      </c>
      <c r="H9387" s="278">
        <f t="shared" si="311"/>
        <v>3</v>
      </c>
      <c r="I9387" s="252" t="s">
        <v>7244</v>
      </c>
      <c r="J9387" s="289" t="s">
        <v>7249</v>
      </c>
      <c r="K9387" s="278" t="str">
        <f t="shared" si="310"/>
        <v>LBN002Stressed humanitarian conditions - Level 2</v>
      </c>
      <c r="L9387" s="290">
        <v>43767</v>
      </c>
      <c r="M9387" s="290" t="s">
        <v>3248</v>
      </c>
    </row>
    <row r="9388" spans="1:13" s="269" customFormat="1" ht="15.5" hidden="1" thickTop="1" thickBot="1" x14ac:dyDescent="0.4">
      <c r="A9388" s="283" t="s">
        <v>2966</v>
      </c>
      <c r="B9388" s="284" t="str">
        <f>VLOOKUP(A9388,Lists!B:C,2,FALSE)</f>
        <v>LBN002</v>
      </c>
      <c r="C9388" s="284" t="str">
        <f>VLOOKUP(A9388,Lists!B:D,3,FALSE)</f>
        <v>LBN</v>
      </c>
      <c r="D9388" s="285" t="s">
        <v>5112</v>
      </c>
      <c r="E9388" s="285">
        <v>789790.00083150005</v>
      </c>
      <c r="F9388" s="285" t="s">
        <v>7236</v>
      </c>
      <c r="G9388" s="285" t="s">
        <v>7164</v>
      </c>
      <c r="H9388" s="278">
        <f t="shared" si="311"/>
        <v>3</v>
      </c>
      <c r="I9388" s="251" t="s">
        <v>7244</v>
      </c>
      <c r="J9388" s="285" t="s">
        <v>7249</v>
      </c>
      <c r="K9388" s="278" t="str">
        <f t="shared" si="310"/>
        <v>LBN002Moderate humanitarian conditions - Level 3</v>
      </c>
      <c r="L9388" s="286">
        <v>43767</v>
      </c>
      <c r="M9388" s="286" t="s">
        <v>3248</v>
      </c>
    </row>
    <row r="9389" spans="1:13" s="269" customFormat="1" ht="15.5" hidden="1" thickTop="1" thickBot="1" x14ac:dyDescent="0.4">
      <c r="A9389" s="287" t="s">
        <v>2966</v>
      </c>
      <c r="B9389" s="288" t="str">
        <f>VLOOKUP(A9389,Lists!B:C,2,FALSE)</f>
        <v>LBN002</v>
      </c>
      <c r="C9389" s="288" t="str">
        <f>VLOOKUP(A9389,Lists!B:D,3,FALSE)</f>
        <v>LBN</v>
      </c>
      <c r="D9389" s="289" t="s">
        <v>5113</v>
      </c>
      <c r="E9389" s="289">
        <v>192837.33725400001</v>
      </c>
      <c r="F9389" s="289" t="s">
        <v>7236</v>
      </c>
      <c r="G9389" s="289" t="s">
        <v>7164</v>
      </c>
      <c r="H9389" s="278">
        <f t="shared" si="311"/>
        <v>3</v>
      </c>
      <c r="I9389" s="252" t="s">
        <v>7244</v>
      </c>
      <c r="J9389" s="289" t="s">
        <v>7249</v>
      </c>
      <c r="K9389" s="278" t="str">
        <f t="shared" si="310"/>
        <v>LBN002Severe humanitarian conditions - Level 4</v>
      </c>
      <c r="L9389" s="290">
        <v>43767</v>
      </c>
      <c r="M9389" s="290" t="s">
        <v>3248</v>
      </c>
    </row>
    <row r="9390" spans="1:13" s="269" customFormat="1" ht="15.5" hidden="1" thickTop="1" thickBot="1" x14ac:dyDescent="0.4">
      <c r="A9390" s="283" t="s">
        <v>2966</v>
      </c>
      <c r="B9390" s="284" t="str">
        <f>VLOOKUP(A9390,Lists!B:C,2,FALSE)</f>
        <v>LBN002</v>
      </c>
      <c r="C9390" s="284" t="str">
        <f>VLOOKUP(A9390,Lists!B:D,3,FALSE)</f>
        <v>LBN</v>
      </c>
      <c r="D9390" s="285" t="s">
        <v>5114</v>
      </c>
      <c r="E9390" s="285">
        <v>0</v>
      </c>
      <c r="F9390" s="285" t="s">
        <v>7236</v>
      </c>
      <c r="G9390" s="285" t="s">
        <v>7164</v>
      </c>
      <c r="H9390" s="278">
        <f t="shared" si="311"/>
        <v>3</v>
      </c>
      <c r="I9390" s="251" t="s">
        <v>7244</v>
      </c>
      <c r="J9390" s="285" t="s">
        <v>7249</v>
      </c>
      <c r="K9390" s="278" t="str">
        <f t="shared" si="310"/>
        <v>LBN002Extreme humanitarian conditions - Level 5</v>
      </c>
      <c r="L9390" s="286">
        <v>43767</v>
      </c>
      <c r="M9390" s="286" t="s">
        <v>3248</v>
      </c>
    </row>
    <row r="9391" spans="1:13" s="269" customFormat="1" ht="15.5" hidden="1" thickTop="1" thickBot="1" x14ac:dyDescent="0.4">
      <c r="A9391" s="287" t="s">
        <v>2966</v>
      </c>
      <c r="B9391" s="288" t="str">
        <f>VLOOKUP(A9391,Lists!B:C,2,FALSE)</f>
        <v>LBN002</v>
      </c>
      <c r="C9391" s="288" t="str">
        <f>VLOOKUP(A9391,Lists!B:D,3,FALSE)</f>
        <v>LBN</v>
      </c>
      <c r="D9391" s="289" t="s">
        <v>643</v>
      </c>
      <c r="E9391" s="289">
        <v>1</v>
      </c>
      <c r="F9391" s="289" t="s">
        <v>7229</v>
      </c>
      <c r="G9391" s="289" t="s">
        <v>5204</v>
      </c>
      <c r="H9391" s="278">
        <f t="shared" si="311"/>
        <v>2</v>
      </c>
      <c r="I9391" s="252" t="s">
        <v>7616</v>
      </c>
      <c r="J9391" s="289" t="s">
        <v>7600</v>
      </c>
      <c r="K9391" s="278" t="str">
        <f t="shared" si="310"/>
        <v>LBN002Impediments to entry into country (bureaucratic and administrative)</v>
      </c>
      <c r="L9391" s="290">
        <v>43767</v>
      </c>
      <c r="M9391" s="290" t="s">
        <v>3248</v>
      </c>
    </row>
    <row r="9392" spans="1:13" s="269" customFormat="1" ht="15.5" hidden="1" thickTop="1" thickBot="1" x14ac:dyDescent="0.4">
      <c r="A9392" s="283" t="s">
        <v>2966</v>
      </c>
      <c r="B9392" s="284" t="str">
        <f>VLOOKUP(A9392,Lists!B:C,2,FALSE)</f>
        <v>LBN002</v>
      </c>
      <c r="C9392" s="284" t="str">
        <f>VLOOKUP(A9392,Lists!B:D,3,FALSE)</f>
        <v>LBN</v>
      </c>
      <c r="D9392" s="285" t="s">
        <v>644</v>
      </c>
      <c r="E9392" s="285">
        <v>0</v>
      </c>
      <c r="F9392" s="285" t="s">
        <v>7229</v>
      </c>
      <c r="G9392" s="285" t="s">
        <v>5204</v>
      </c>
      <c r="H9392" s="278">
        <f t="shared" si="311"/>
        <v>2</v>
      </c>
      <c r="I9392" s="251" t="s">
        <v>7616</v>
      </c>
      <c r="J9392" s="285" t="s">
        <v>7600</v>
      </c>
      <c r="K9392" s="278" t="str">
        <f t="shared" si="310"/>
        <v>LBN002Restriction of movement (impediments to freedom of movement and/or administrative restrictions)</v>
      </c>
      <c r="L9392" s="286">
        <v>43767</v>
      </c>
      <c r="M9392" s="286" t="s">
        <v>3248</v>
      </c>
    </row>
    <row r="9393" spans="1:13" s="269" customFormat="1" ht="15.5" hidden="1" thickTop="1" thickBot="1" x14ac:dyDescent="0.4">
      <c r="A9393" s="287" t="s">
        <v>2966</v>
      </c>
      <c r="B9393" s="288" t="str">
        <f>VLOOKUP(A9393,Lists!B:C,2,FALSE)</f>
        <v>LBN002</v>
      </c>
      <c r="C9393" s="288" t="str">
        <f>VLOOKUP(A9393,Lists!B:D,3,FALSE)</f>
        <v>LBN</v>
      </c>
      <c r="D9393" s="289" t="s">
        <v>645</v>
      </c>
      <c r="E9393" s="289">
        <v>1</v>
      </c>
      <c r="F9393" s="289" t="s">
        <v>7229</v>
      </c>
      <c r="G9393" s="289" t="s">
        <v>5204</v>
      </c>
      <c r="H9393" s="278">
        <f t="shared" si="311"/>
        <v>2</v>
      </c>
      <c r="I9393" s="252" t="s">
        <v>7616</v>
      </c>
      <c r="J9393" s="289" t="s">
        <v>7600</v>
      </c>
      <c r="K9393" s="278" t="str">
        <f t="shared" si="310"/>
        <v>LBN002Interference into implementation of humanitarian activities</v>
      </c>
      <c r="L9393" s="290">
        <v>43767</v>
      </c>
      <c r="M9393" s="290" t="s">
        <v>3248</v>
      </c>
    </row>
    <row r="9394" spans="1:13" s="269" customFormat="1" ht="15.5" hidden="1" thickTop="1" thickBot="1" x14ac:dyDescent="0.4">
      <c r="A9394" s="283" t="s">
        <v>2966</v>
      </c>
      <c r="B9394" s="284" t="str">
        <f>VLOOKUP(A9394,Lists!B:C,2,FALSE)</f>
        <v>LBN002</v>
      </c>
      <c r="C9394" s="284" t="str">
        <f>VLOOKUP(A9394,Lists!B:D,3,FALSE)</f>
        <v>LBN</v>
      </c>
      <c r="D9394" s="285" t="s">
        <v>646</v>
      </c>
      <c r="E9394" s="285">
        <v>0</v>
      </c>
      <c r="F9394" s="285" t="s">
        <v>7229</v>
      </c>
      <c r="G9394" s="285" t="s">
        <v>5204</v>
      </c>
      <c r="H9394" s="278">
        <f t="shared" si="311"/>
        <v>2</v>
      </c>
      <c r="I9394" s="251" t="s">
        <v>7616</v>
      </c>
      <c r="J9394" s="285" t="s">
        <v>7600</v>
      </c>
      <c r="K9394" s="278" t="str">
        <f t="shared" si="310"/>
        <v>LBN002Violence against personnel, facilities and assets</v>
      </c>
      <c r="L9394" s="286">
        <v>43767</v>
      </c>
      <c r="M9394" s="286" t="s">
        <v>3248</v>
      </c>
    </row>
    <row r="9395" spans="1:13" s="269" customFormat="1" ht="15.5" hidden="1" thickTop="1" thickBot="1" x14ac:dyDescent="0.4">
      <c r="A9395" s="287" t="s">
        <v>2966</v>
      </c>
      <c r="B9395" s="288" t="str">
        <f>VLOOKUP(A9395,Lists!B:C,2,FALSE)</f>
        <v>LBN002</v>
      </c>
      <c r="C9395" s="288" t="str">
        <f>VLOOKUP(A9395,Lists!B:D,3,FALSE)</f>
        <v>LBN</v>
      </c>
      <c r="D9395" s="289" t="s">
        <v>647</v>
      </c>
      <c r="E9395" s="289">
        <v>1</v>
      </c>
      <c r="F9395" s="289" t="s">
        <v>7229</v>
      </c>
      <c r="G9395" s="289" t="s">
        <v>5204</v>
      </c>
      <c r="H9395" s="278">
        <f t="shared" si="311"/>
        <v>2</v>
      </c>
      <c r="I9395" s="252" t="s">
        <v>7616</v>
      </c>
      <c r="J9395" s="289" t="s">
        <v>7600</v>
      </c>
      <c r="K9395" s="278" t="str">
        <f t="shared" si="310"/>
        <v>LBN002Denial of existence of humanitarian needs or entitlements to assistance</v>
      </c>
      <c r="L9395" s="290">
        <v>43767</v>
      </c>
      <c r="M9395" s="290" t="s">
        <v>3248</v>
      </c>
    </row>
    <row r="9396" spans="1:13" s="269" customFormat="1" ht="15.5" hidden="1" thickTop="1" thickBot="1" x14ac:dyDescent="0.4">
      <c r="A9396" s="283" t="s">
        <v>2966</v>
      </c>
      <c r="B9396" s="284" t="str">
        <f>VLOOKUP(A9396,Lists!B:C,2,FALSE)</f>
        <v>LBN002</v>
      </c>
      <c r="C9396" s="284" t="str">
        <f>VLOOKUP(A9396,Lists!B:D,3,FALSE)</f>
        <v>LBN</v>
      </c>
      <c r="D9396" s="285" t="s">
        <v>648</v>
      </c>
      <c r="E9396" s="285">
        <v>2</v>
      </c>
      <c r="F9396" s="285" t="s">
        <v>7229</v>
      </c>
      <c r="G9396" s="285" t="s">
        <v>5204</v>
      </c>
      <c r="H9396" s="278">
        <f t="shared" si="311"/>
        <v>2</v>
      </c>
      <c r="I9396" s="251" t="s">
        <v>7616</v>
      </c>
      <c r="J9396" s="285" t="s">
        <v>7600</v>
      </c>
      <c r="K9396" s="278" t="str">
        <f t="shared" si="310"/>
        <v>LBN002Restriction and obstruction of access to services and assistance</v>
      </c>
      <c r="L9396" s="286">
        <v>43767</v>
      </c>
      <c r="M9396" s="286" t="s">
        <v>3248</v>
      </c>
    </row>
    <row r="9397" spans="1:13" s="269" customFormat="1" ht="15.5" hidden="1" thickTop="1" thickBot="1" x14ac:dyDescent="0.4">
      <c r="A9397" s="287" t="s">
        <v>2966</v>
      </c>
      <c r="B9397" s="288" t="str">
        <f>VLOOKUP(A9397,Lists!B:C,2,FALSE)</f>
        <v>LBN002</v>
      </c>
      <c r="C9397" s="288" t="str">
        <f>VLOOKUP(A9397,Lists!B:D,3,FALSE)</f>
        <v>LBN</v>
      </c>
      <c r="D9397" s="289" t="s">
        <v>649</v>
      </c>
      <c r="E9397" s="289">
        <v>0</v>
      </c>
      <c r="F9397" s="289" t="s">
        <v>7229</v>
      </c>
      <c r="G9397" s="289" t="s">
        <v>5204</v>
      </c>
      <c r="H9397" s="278">
        <f t="shared" si="311"/>
        <v>2</v>
      </c>
      <c r="I9397" s="252" t="s">
        <v>7616</v>
      </c>
      <c r="J9397" s="289" t="s">
        <v>7600</v>
      </c>
      <c r="K9397" s="278" t="str">
        <f t="shared" si="310"/>
        <v>LBN002Ongoing insecurity/hostilities affecting humanitarian assistance</v>
      </c>
      <c r="L9397" s="290">
        <v>43767</v>
      </c>
      <c r="M9397" s="290" t="s">
        <v>3248</v>
      </c>
    </row>
    <row r="9398" spans="1:13" s="269" customFormat="1" ht="15.5" hidden="1" thickTop="1" thickBot="1" x14ac:dyDescent="0.4">
      <c r="A9398" s="283" t="s">
        <v>2966</v>
      </c>
      <c r="B9398" s="284" t="str">
        <f>VLOOKUP(A9398,Lists!B:C,2,FALSE)</f>
        <v>LBN002</v>
      </c>
      <c r="C9398" s="284" t="str">
        <f>VLOOKUP(A9398,Lists!B:D,3,FALSE)</f>
        <v>LBN</v>
      </c>
      <c r="D9398" s="285" t="s">
        <v>650</v>
      </c>
      <c r="E9398" s="285">
        <v>2</v>
      </c>
      <c r="F9398" s="285" t="s">
        <v>7229</v>
      </c>
      <c r="G9398" s="285" t="s">
        <v>5204</v>
      </c>
      <c r="H9398" s="278">
        <f t="shared" si="311"/>
        <v>2</v>
      </c>
      <c r="I9398" s="251" t="s">
        <v>7616</v>
      </c>
      <c r="J9398" s="285" t="s">
        <v>7600</v>
      </c>
      <c r="K9398" s="278" t="str">
        <f t="shared" si="310"/>
        <v xml:space="preserve">LBN002Presence of mines and improvised explosive devices </v>
      </c>
      <c r="L9398" s="286">
        <v>43767</v>
      </c>
      <c r="M9398" s="286" t="s">
        <v>3248</v>
      </c>
    </row>
    <row r="9399" spans="1:13" s="269" customFormat="1" ht="15.5" hidden="1" thickTop="1" thickBot="1" x14ac:dyDescent="0.4">
      <c r="A9399" s="287" t="s">
        <v>2966</v>
      </c>
      <c r="B9399" s="288" t="str">
        <f>VLOOKUP(A9399,Lists!B:C,2,FALSE)</f>
        <v>LBN002</v>
      </c>
      <c r="C9399" s="288" t="str">
        <f>VLOOKUP(A9399,Lists!B:D,3,FALSE)</f>
        <v>LBN</v>
      </c>
      <c r="D9399" s="289" t="s">
        <v>651</v>
      </c>
      <c r="E9399" s="289">
        <v>2</v>
      </c>
      <c r="F9399" s="289" t="s">
        <v>7229</v>
      </c>
      <c r="G9399" s="289" t="s">
        <v>5204</v>
      </c>
      <c r="H9399" s="278">
        <f t="shared" si="311"/>
        <v>2</v>
      </c>
      <c r="I9399" s="252" t="s">
        <v>7616</v>
      </c>
      <c r="J9399" s="289" t="s">
        <v>7600</v>
      </c>
      <c r="K9399" s="278" t="str">
        <f t="shared" si="310"/>
        <v>LBN002Physical constraints in the environment (obstacles related to terrain, climate, lack of infrastructure, etc.)</v>
      </c>
      <c r="L9399" s="290">
        <v>43767</v>
      </c>
      <c r="M9399" s="290" t="s">
        <v>3248</v>
      </c>
    </row>
    <row r="9400" spans="1:13" s="269" customFormat="1" ht="15.5" hidden="1" thickTop="1" thickBot="1" x14ac:dyDescent="0.4">
      <c r="A9400" s="283" t="s">
        <v>1262</v>
      </c>
      <c r="B9400" s="284" t="str">
        <f>VLOOKUP(A9400,Lists!B:C,2,FALSE)</f>
        <v>DZA002</v>
      </c>
      <c r="C9400" s="284" t="str">
        <f>VLOOKUP(A9400,Lists!B:D,3,FALSE)</f>
        <v>DZA</v>
      </c>
      <c r="D9400" s="285" t="s">
        <v>643</v>
      </c>
      <c r="E9400" s="285">
        <v>0</v>
      </c>
      <c r="F9400" s="285" t="s">
        <v>7229</v>
      </c>
      <c r="G9400" s="285" t="s">
        <v>5204</v>
      </c>
      <c r="H9400" s="278">
        <f t="shared" si="311"/>
        <v>2</v>
      </c>
      <c r="I9400" s="251" t="s">
        <v>7616</v>
      </c>
      <c r="J9400" s="285" t="s">
        <v>7600</v>
      </c>
      <c r="K9400" s="278" t="str">
        <f t="shared" si="310"/>
        <v>DZA002Impediments to entry into country (bureaucratic and administrative)</v>
      </c>
      <c r="L9400" s="286">
        <v>43767</v>
      </c>
      <c r="M9400" s="286" t="s">
        <v>3248</v>
      </c>
    </row>
    <row r="9401" spans="1:13" s="269" customFormat="1" ht="15.5" hidden="1" thickTop="1" thickBot="1" x14ac:dyDescent="0.4">
      <c r="A9401" s="287" t="s">
        <v>1262</v>
      </c>
      <c r="B9401" s="288" t="str">
        <f>VLOOKUP(A9401,Lists!B:C,2,FALSE)</f>
        <v>DZA002</v>
      </c>
      <c r="C9401" s="288" t="str">
        <f>VLOOKUP(A9401,Lists!B:D,3,FALSE)</f>
        <v>DZA</v>
      </c>
      <c r="D9401" s="289" t="s">
        <v>644</v>
      </c>
      <c r="E9401" s="289">
        <v>0</v>
      </c>
      <c r="F9401" s="289" t="s">
        <v>7229</v>
      </c>
      <c r="G9401" s="289" t="s">
        <v>5204</v>
      </c>
      <c r="H9401" s="278">
        <f t="shared" si="311"/>
        <v>2</v>
      </c>
      <c r="I9401" s="252" t="s">
        <v>7616</v>
      </c>
      <c r="J9401" s="289" t="s">
        <v>7600</v>
      </c>
      <c r="K9401" s="278" t="str">
        <f t="shared" si="310"/>
        <v>DZA002Restriction of movement (impediments to freedom of movement and/or administrative restrictions)</v>
      </c>
      <c r="L9401" s="290">
        <v>43767</v>
      </c>
      <c r="M9401" s="290" t="s">
        <v>3248</v>
      </c>
    </row>
    <row r="9402" spans="1:13" s="269" customFormat="1" ht="15.5" hidden="1" thickTop="1" thickBot="1" x14ac:dyDescent="0.4">
      <c r="A9402" s="283" t="s">
        <v>1262</v>
      </c>
      <c r="B9402" s="284" t="str">
        <f>VLOOKUP(A9402,Lists!B:C,2,FALSE)</f>
        <v>DZA002</v>
      </c>
      <c r="C9402" s="284" t="str">
        <f>VLOOKUP(A9402,Lists!B:D,3,FALSE)</f>
        <v>DZA</v>
      </c>
      <c r="D9402" s="285" t="s">
        <v>645</v>
      </c>
      <c r="E9402" s="285">
        <v>0</v>
      </c>
      <c r="F9402" s="285" t="s">
        <v>7229</v>
      </c>
      <c r="G9402" s="285" t="s">
        <v>5204</v>
      </c>
      <c r="H9402" s="278">
        <f t="shared" si="311"/>
        <v>2</v>
      </c>
      <c r="I9402" s="251" t="s">
        <v>7616</v>
      </c>
      <c r="J9402" s="285" t="s">
        <v>7600</v>
      </c>
      <c r="K9402" s="278" t="str">
        <f t="shared" si="310"/>
        <v>DZA002Interference into implementation of humanitarian activities</v>
      </c>
      <c r="L9402" s="286">
        <v>43767</v>
      </c>
      <c r="M9402" s="286" t="s">
        <v>3248</v>
      </c>
    </row>
    <row r="9403" spans="1:13" s="269" customFormat="1" ht="15.5" hidden="1" thickTop="1" thickBot="1" x14ac:dyDescent="0.4">
      <c r="A9403" s="287" t="s">
        <v>1262</v>
      </c>
      <c r="B9403" s="288" t="str">
        <f>VLOOKUP(A9403,Lists!B:C,2,FALSE)</f>
        <v>DZA002</v>
      </c>
      <c r="C9403" s="288" t="str">
        <f>VLOOKUP(A9403,Lists!B:D,3,FALSE)</f>
        <v>DZA</v>
      </c>
      <c r="D9403" s="289" t="s">
        <v>646</v>
      </c>
      <c r="E9403" s="289">
        <v>0</v>
      </c>
      <c r="F9403" s="289" t="s">
        <v>7229</v>
      </c>
      <c r="G9403" s="289" t="s">
        <v>5204</v>
      </c>
      <c r="H9403" s="278">
        <f t="shared" si="311"/>
        <v>2</v>
      </c>
      <c r="I9403" s="252" t="s">
        <v>7616</v>
      </c>
      <c r="J9403" s="289" t="s">
        <v>7600</v>
      </c>
      <c r="K9403" s="278" t="str">
        <f t="shared" si="310"/>
        <v>DZA002Violence against personnel, facilities and assets</v>
      </c>
      <c r="L9403" s="290">
        <v>43767</v>
      </c>
      <c r="M9403" s="290" t="s">
        <v>3248</v>
      </c>
    </row>
    <row r="9404" spans="1:13" s="269" customFormat="1" ht="15.5" hidden="1" thickTop="1" thickBot="1" x14ac:dyDescent="0.4">
      <c r="A9404" s="283" t="s">
        <v>1262</v>
      </c>
      <c r="B9404" s="284" t="str">
        <f>VLOOKUP(A9404,Lists!B:C,2,FALSE)</f>
        <v>DZA002</v>
      </c>
      <c r="C9404" s="284" t="str">
        <f>VLOOKUP(A9404,Lists!B:D,3,FALSE)</f>
        <v>DZA</v>
      </c>
      <c r="D9404" s="285" t="s">
        <v>647</v>
      </c>
      <c r="E9404" s="285">
        <v>0</v>
      </c>
      <c r="F9404" s="285" t="s">
        <v>7229</v>
      </c>
      <c r="G9404" s="285" t="s">
        <v>5204</v>
      </c>
      <c r="H9404" s="278">
        <f t="shared" si="311"/>
        <v>2</v>
      </c>
      <c r="I9404" s="251" t="s">
        <v>7616</v>
      </c>
      <c r="J9404" s="285" t="s">
        <v>7600</v>
      </c>
      <c r="K9404" s="278" t="str">
        <f t="shared" ref="K9404:K9467" si="312">B9404&amp;""&amp;D9404</f>
        <v>DZA002Denial of existence of humanitarian needs or entitlements to assistance</v>
      </c>
      <c r="L9404" s="286">
        <v>43767</v>
      </c>
      <c r="M9404" s="286" t="s">
        <v>3248</v>
      </c>
    </row>
    <row r="9405" spans="1:13" s="269" customFormat="1" ht="15.5" hidden="1" thickTop="1" thickBot="1" x14ac:dyDescent="0.4">
      <c r="A9405" s="287" t="s">
        <v>1262</v>
      </c>
      <c r="B9405" s="288" t="str">
        <f>VLOOKUP(A9405,Lists!B:C,2,FALSE)</f>
        <v>DZA002</v>
      </c>
      <c r="C9405" s="288" t="str">
        <f>VLOOKUP(A9405,Lists!B:D,3,FALSE)</f>
        <v>DZA</v>
      </c>
      <c r="D9405" s="289" t="s">
        <v>648</v>
      </c>
      <c r="E9405" s="289">
        <v>0</v>
      </c>
      <c r="F9405" s="289" t="s">
        <v>7229</v>
      </c>
      <c r="G9405" s="289" t="s">
        <v>5204</v>
      </c>
      <c r="H9405" s="278">
        <f t="shared" si="311"/>
        <v>2</v>
      </c>
      <c r="I9405" s="252" t="s">
        <v>7616</v>
      </c>
      <c r="J9405" s="289" t="s">
        <v>7600</v>
      </c>
      <c r="K9405" s="278" t="str">
        <f t="shared" si="312"/>
        <v>DZA002Restriction and obstruction of access to services and assistance</v>
      </c>
      <c r="L9405" s="290">
        <v>43767</v>
      </c>
      <c r="M9405" s="290" t="s">
        <v>3248</v>
      </c>
    </row>
    <row r="9406" spans="1:13" s="269" customFormat="1" ht="15.5" hidden="1" thickTop="1" thickBot="1" x14ac:dyDescent="0.4">
      <c r="A9406" s="283" t="s">
        <v>1262</v>
      </c>
      <c r="B9406" s="284" t="str">
        <f>VLOOKUP(A9406,Lists!B:C,2,FALSE)</f>
        <v>DZA002</v>
      </c>
      <c r="C9406" s="284" t="str">
        <f>VLOOKUP(A9406,Lists!B:D,3,FALSE)</f>
        <v>DZA</v>
      </c>
      <c r="D9406" s="285" t="s">
        <v>649</v>
      </c>
      <c r="E9406" s="285">
        <v>0</v>
      </c>
      <c r="F9406" s="285" t="s">
        <v>7229</v>
      </c>
      <c r="G9406" s="285" t="s">
        <v>5204</v>
      </c>
      <c r="H9406" s="278">
        <f t="shared" si="311"/>
        <v>2</v>
      </c>
      <c r="I9406" s="251" t="s">
        <v>7616</v>
      </c>
      <c r="J9406" s="285" t="s">
        <v>7600</v>
      </c>
      <c r="K9406" s="278" t="str">
        <f t="shared" si="312"/>
        <v>DZA002Ongoing insecurity/hostilities affecting humanitarian assistance</v>
      </c>
      <c r="L9406" s="286">
        <v>43767</v>
      </c>
      <c r="M9406" s="286" t="s">
        <v>3248</v>
      </c>
    </row>
    <row r="9407" spans="1:13" s="269" customFormat="1" ht="15.5" hidden="1" thickTop="1" thickBot="1" x14ac:dyDescent="0.4">
      <c r="A9407" s="287" t="s">
        <v>1262</v>
      </c>
      <c r="B9407" s="288" t="str">
        <f>VLOOKUP(A9407,Lists!B:C,2,FALSE)</f>
        <v>DZA002</v>
      </c>
      <c r="C9407" s="288" t="str">
        <f>VLOOKUP(A9407,Lists!B:D,3,FALSE)</f>
        <v>DZA</v>
      </c>
      <c r="D9407" s="289" t="s">
        <v>650</v>
      </c>
      <c r="E9407" s="289">
        <v>1</v>
      </c>
      <c r="F9407" s="289" t="s">
        <v>7229</v>
      </c>
      <c r="G9407" s="289" t="s">
        <v>5204</v>
      </c>
      <c r="H9407" s="278">
        <f t="shared" si="311"/>
        <v>2</v>
      </c>
      <c r="I9407" s="252" t="s">
        <v>7616</v>
      </c>
      <c r="J9407" s="289" t="s">
        <v>7600</v>
      </c>
      <c r="K9407" s="278" t="str">
        <f t="shared" si="312"/>
        <v xml:space="preserve">DZA002Presence of mines and improvised explosive devices </v>
      </c>
      <c r="L9407" s="290">
        <v>43767</v>
      </c>
      <c r="M9407" s="290" t="s">
        <v>3248</v>
      </c>
    </row>
    <row r="9408" spans="1:13" s="269" customFormat="1" ht="15.5" hidden="1" thickTop="1" thickBot="1" x14ac:dyDescent="0.4">
      <c r="A9408" s="283" t="s">
        <v>1262</v>
      </c>
      <c r="B9408" s="284" t="str">
        <f>VLOOKUP(A9408,Lists!B:C,2,FALSE)</f>
        <v>DZA002</v>
      </c>
      <c r="C9408" s="284" t="str">
        <f>VLOOKUP(A9408,Lists!B:D,3,FALSE)</f>
        <v>DZA</v>
      </c>
      <c r="D9408" s="285" t="s">
        <v>651</v>
      </c>
      <c r="E9408" s="285">
        <v>0</v>
      </c>
      <c r="F9408" s="285" t="s">
        <v>7229</v>
      </c>
      <c r="G9408" s="285" t="s">
        <v>5204</v>
      </c>
      <c r="H9408" s="278">
        <f t="shared" si="311"/>
        <v>2</v>
      </c>
      <c r="I9408" s="251" t="s">
        <v>7616</v>
      </c>
      <c r="J9408" s="285" t="s">
        <v>7600</v>
      </c>
      <c r="K9408" s="278" t="str">
        <f t="shared" si="312"/>
        <v>DZA002Physical constraints in the environment (obstacles related to terrain, climate, lack of infrastructure, etc.)</v>
      </c>
      <c r="L9408" s="286">
        <v>43767</v>
      </c>
      <c r="M9408" s="286" t="s">
        <v>3248</v>
      </c>
    </row>
    <row r="9409" spans="1:13" s="269" customFormat="1" ht="15.5" hidden="1" thickTop="1" thickBot="1" x14ac:dyDescent="0.4">
      <c r="A9409" s="287" t="s">
        <v>1701</v>
      </c>
      <c r="B9409" s="288" t="str">
        <f>VLOOKUP(A9409,Lists!B:C,2,FALSE)</f>
        <v>DZA003</v>
      </c>
      <c r="C9409" s="288" t="str">
        <f>VLOOKUP(A9409,Lists!B:D,3,FALSE)</f>
        <v>DZA</v>
      </c>
      <c r="D9409" s="289" t="s">
        <v>643</v>
      </c>
      <c r="E9409" s="289">
        <v>0</v>
      </c>
      <c r="F9409" s="289" t="s">
        <v>7229</v>
      </c>
      <c r="G9409" s="289" t="s">
        <v>731</v>
      </c>
      <c r="H9409" s="278">
        <f t="shared" si="311"/>
        <v>2</v>
      </c>
      <c r="I9409" s="252" t="s">
        <v>7616</v>
      </c>
      <c r="J9409" s="289" t="s">
        <v>7600</v>
      </c>
      <c r="K9409" s="278" t="str">
        <f t="shared" si="312"/>
        <v>DZA003Impediments to entry into country (bureaucratic and administrative)</v>
      </c>
      <c r="L9409" s="290">
        <v>43767</v>
      </c>
      <c r="M9409" s="290" t="s">
        <v>3248</v>
      </c>
    </row>
    <row r="9410" spans="1:13" s="269" customFormat="1" ht="15.5" hidden="1" thickTop="1" thickBot="1" x14ac:dyDescent="0.4">
      <c r="A9410" s="283" t="s">
        <v>1701</v>
      </c>
      <c r="B9410" s="284" t="str">
        <f>VLOOKUP(A9410,Lists!B:C,2,FALSE)</f>
        <v>DZA003</v>
      </c>
      <c r="C9410" s="284" t="str">
        <f>VLOOKUP(A9410,Lists!B:D,3,FALSE)</f>
        <v>DZA</v>
      </c>
      <c r="D9410" s="285" t="s">
        <v>644</v>
      </c>
      <c r="E9410" s="285">
        <v>0</v>
      </c>
      <c r="F9410" s="285" t="s">
        <v>7229</v>
      </c>
      <c r="G9410" s="285" t="s">
        <v>731</v>
      </c>
      <c r="H9410" s="278">
        <f t="shared" si="311"/>
        <v>2</v>
      </c>
      <c r="I9410" s="251" t="s">
        <v>7616</v>
      </c>
      <c r="J9410" s="285" t="s">
        <v>7600</v>
      </c>
      <c r="K9410" s="278" t="str">
        <f t="shared" si="312"/>
        <v>DZA003Restriction of movement (impediments to freedom of movement and/or administrative restrictions)</v>
      </c>
      <c r="L9410" s="286">
        <v>43767</v>
      </c>
      <c r="M9410" s="286" t="s">
        <v>3248</v>
      </c>
    </row>
    <row r="9411" spans="1:13" s="269" customFormat="1" ht="15.5" hidden="1" thickTop="1" thickBot="1" x14ac:dyDescent="0.4">
      <c r="A9411" s="287" t="s">
        <v>1701</v>
      </c>
      <c r="B9411" s="288" t="str">
        <f>VLOOKUP(A9411,Lists!B:C,2,FALSE)</f>
        <v>DZA003</v>
      </c>
      <c r="C9411" s="288" t="str">
        <f>VLOOKUP(A9411,Lists!B:D,3,FALSE)</f>
        <v>DZA</v>
      </c>
      <c r="D9411" s="289" t="s">
        <v>645</v>
      </c>
      <c r="E9411" s="289">
        <v>0</v>
      </c>
      <c r="F9411" s="289" t="s">
        <v>7229</v>
      </c>
      <c r="G9411" s="289" t="s">
        <v>731</v>
      </c>
      <c r="H9411" s="278">
        <f t="shared" si="311"/>
        <v>2</v>
      </c>
      <c r="I9411" s="252" t="s">
        <v>7616</v>
      </c>
      <c r="J9411" s="289" t="s">
        <v>7600</v>
      </c>
      <c r="K9411" s="278" t="str">
        <f t="shared" si="312"/>
        <v>DZA003Interference into implementation of humanitarian activities</v>
      </c>
      <c r="L9411" s="290">
        <v>43767</v>
      </c>
      <c r="M9411" s="290" t="s">
        <v>3248</v>
      </c>
    </row>
    <row r="9412" spans="1:13" s="269" customFormat="1" ht="15.5" hidden="1" thickTop="1" thickBot="1" x14ac:dyDescent="0.4">
      <c r="A9412" s="283" t="s">
        <v>1701</v>
      </c>
      <c r="B9412" s="284" t="str">
        <f>VLOOKUP(A9412,Lists!B:C,2,FALSE)</f>
        <v>DZA003</v>
      </c>
      <c r="C9412" s="284" t="str">
        <f>VLOOKUP(A9412,Lists!B:D,3,FALSE)</f>
        <v>DZA</v>
      </c>
      <c r="D9412" s="285" t="s">
        <v>646</v>
      </c>
      <c r="E9412" s="285">
        <v>0</v>
      </c>
      <c r="F9412" s="285" t="s">
        <v>7229</v>
      </c>
      <c r="G9412" s="285" t="s">
        <v>731</v>
      </c>
      <c r="H9412" s="278">
        <f t="shared" si="311"/>
        <v>2</v>
      </c>
      <c r="I9412" s="251" t="s">
        <v>7616</v>
      </c>
      <c r="J9412" s="285" t="s">
        <v>7600</v>
      </c>
      <c r="K9412" s="278" t="str">
        <f t="shared" si="312"/>
        <v>DZA003Violence against personnel, facilities and assets</v>
      </c>
      <c r="L9412" s="286">
        <v>43767</v>
      </c>
      <c r="M9412" s="286" t="s">
        <v>3248</v>
      </c>
    </row>
    <row r="9413" spans="1:13" s="269" customFormat="1" ht="15.5" hidden="1" thickTop="1" thickBot="1" x14ac:dyDescent="0.4">
      <c r="A9413" s="287" t="s">
        <v>1701</v>
      </c>
      <c r="B9413" s="288" t="str">
        <f>VLOOKUP(A9413,Lists!B:C,2,FALSE)</f>
        <v>DZA003</v>
      </c>
      <c r="C9413" s="288" t="str">
        <f>VLOOKUP(A9413,Lists!B:D,3,FALSE)</f>
        <v>DZA</v>
      </c>
      <c r="D9413" s="289" t="s">
        <v>647</v>
      </c>
      <c r="E9413" s="289">
        <v>0</v>
      </c>
      <c r="F9413" s="289" t="s">
        <v>7229</v>
      </c>
      <c r="G9413" s="289" t="s">
        <v>731</v>
      </c>
      <c r="H9413" s="278">
        <f t="shared" si="311"/>
        <v>2</v>
      </c>
      <c r="I9413" s="252" t="s">
        <v>7616</v>
      </c>
      <c r="J9413" s="289" t="s">
        <v>7600</v>
      </c>
      <c r="K9413" s="278" t="str">
        <f t="shared" si="312"/>
        <v>DZA003Denial of existence of humanitarian needs or entitlements to assistance</v>
      </c>
      <c r="L9413" s="290">
        <v>43767</v>
      </c>
      <c r="M9413" s="290" t="s">
        <v>3248</v>
      </c>
    </row>
    <row r="9414" spans="1:13" s="269" customFormat="1" ht="15.5" hidden="1" thickTop="1" thickBot="1" x14ac:dyDescent="0.4">
      <c r="A9414" s="283" t="s">
        <v>1701</v>
      </c>
      <c r="B9414" s="284" t="str">
        <f>VLOOKUP(A9414,Lists!B:C,2,FALSE)</f>
        <v>DZA003</v>
      </c>
      <c r="C9414" s="284" t="str">
        <f>VLOOKUP(A9414,Lists!B:D,3,FALSE)</f>
        <v>DZA</v>
      </c>
      <c r="D9414" s="285" t="s">
        <v>648</v>
      </c>
      <c r="E9414" s="285">
        <v>0</v>
      </c>
      <c r="F9414" s="285" t="s">
        <v>7229</v>
      </c>
      <c r="G9414" s="285" t="s">
        <v>731</v>
      </c>
      <c r="H9414" s="278">
        <f t="shared" si="311"/>
        <v>2</v>
      </c>
      <c r="I9414" s="251" t="s">
        <v>7616</v>
      </c>
      <c r="J9414" s="285" t="s">
        <v>7600</v>
      </c>
      <c r="K9414" s="278" t="str">
        <f t="shared" si="312"/>
        <v>DZA003Restriction and obstruction of access to services and assistance</v>
      </c>
      <c r="L9414" s="286">
        <v>43767</v>
      </c>
      <c r="M9414" s="286" t="s">
        <v>3248</v>
      </c>
    </row>
    <row r="9415" spans="1:13" s="269" customFormat="1" ht="15.5" hidden="1" thickTop="1" thickBot="1" x14ac:dyDescent="0.4">
      <c r="A9415" s="287" t="s">
        <v>1701</v>
      </c>
      <c r="B9415" s="288" t="str">
        <f>VLOOKUP(A9415,Lists!B:C,2,FALSE)</f>
        <v>DZA003</v>
      </c>
      <c r="C9415" s="288" t="str">
        <f>VLOOKUP(A9415,Lists!B:D,3,FALSE)</f>
        <v>DZA</v>
      </c>
      <c r="D9415" s="289" t="s">
        <v>649</v>
      </c>
      <c r="E9415" s="289">
        <v>0</v>
      </c>
      <c r="F9415" s="289" t="s">
        <v>7229</v>
      </c>
      <c r="G9415" s="289" t="s">
        <v>731</v>
      </c>
      <c r="H9415" s="278">
        <f t="shared" si="311"/>
        <v>2</v>
      </c>
      <c r="I9415" s="252" t="s">
        <v>7616</v>
      </c>
      <c r="J9415" s="289" t="s">
        <v>7600</v>
      </c>
      <c r="K9415" s="278" t="str">
        <f t="shared" si="312"/>
        <v>DZA003Ongoing insecurity/hostilities affecting humanitarian assistance</v>
      </c>
      <c r="L9415" s="290">
        <v>43767</v>
      </c>
      <c r="M9415" s="290" t="s">
        <v>3248</v>
      </c>
    </row>
    <row r="9416" spans="1:13" s="269" customFormat="1" ht="15.5" hidden="1" thickTop="1" thickBot="1" x14ac:dyDescent="0.4">
      <c r="A9416" s="283" t="s">
        <v>1701</v>
      </c>
      <c r="B9416" s="284" t="str">
        <f>VLOOKUP(A9416,Lists!B:C,2,FALSE)</f>
        <v>DZA003</v>
      </c>
      <c r="C9416" s="284" t="str">
        <f>VLOOKUP(A9416,Lists!B:D,3,FALSE)</f>
        <v>DZA</v>
      </c>
      <c r="D9416" s="285" t="s">
        <v>650</v>
      </c>
      <c r="E9416" s="285">
        <v>1</v>
      </c>
      <c r="F9416" s="285" t="s">
        <v>7229</v>
      </c>
      <c r="G9416" s="285" t="s">
        <v>731</v>
      </c>
      <c r="H9416" s="278">
        <f t="shared" si="311"/>
        <v>2</v>
      </c>
      <c r="I9416" s="251" t="s">
        <v>7616</v>
      </c>
      <c r="J9416" s="285" t="s">
        <v>7600</v>
      </c>
      <c r="K9416" s="278" t="str">
        <f t="shared" si="312"/>
        <v xml:space="preserve">DZA003Presence of mines and improvised explosive devices </v>
      </c>
      <c r="L9416" s="286">
        <v>43767</v>
      </c>
      <c r="M9416" s="286" t="s">
        <v>3248</v>
      </c>
    </row>
    <row r="9417" spans="1:13" s="269" customFormat="1" ht="15.5" hidden="1" thickTop="1" thickBot="1" x14ac:dyDescent="0.4">
      <c r="A9417" s="287" t="s">
        <v>1701</v>
      </c>
      <c r="B9417" s="288" t="str">
        <f>VLOOKUP(A9417,Lists!B:C,2,FALSE)</f>
        <v>DZA003</v>
      </c>
      <c r="C9417" s="288" t="str">
        <f>VLOOKUP(A9417,Lists!B:D,3,FALSE)</f>
        <v>DZA</v>
      </c>
      <c r="D9417" s="289" t="s">
        <v>651</v>
      </c>
      <c r="E9417" s="289">
        <v>1</v>
      </c>
      <c r="F9417" s="289" t="s">
        <v>7229</v>
      </c>
      <c r="G9417" s="289" t="s">
        <v>731</v>
      </c>
      <c r="H9417" s="278">
        <f t="shared" si="311"/>
        <v>2</v>
      </c>
      <c r="I9417" s="252" t="s">
        <v>7616</v>
      </c>
      <c r="J9417" s="289" t="s">
        <v>7600</v>
      </c>
      <c r="K9417" s="278" t="str">
        <f t="shared" si="312"/>
        <v>DZA003Physical constraints in the environment (obstacles related to terrain, climate, lack of infrastructure, etc.)</v>
      </c>
      <c r="L9417" s="290">
        <v>43767</v>
      </c>
      <c r="M9417" s="290" t="s">
        <v>3248</v>
      </c>
    </row>
    <row r="9418" spans="1:13" s="269" customFormat="1" ht="15.5" hidden="1" thickTop="1" thickBot="1" x14ac:dyDescent="0.4">
      <c r="A9418" s="283" t="s">
        <v>1262</v>
      </c>
      <c r="B9418" s="284" t="str">
        <f>VLOOKUP(A9418,Lists!B:C,2,FALSE)</f>
        <v>DZA002</v>
      </c>
      <c r="C9418" s="284" t="str">
        <f>VLOOKUP(A9418,Lists!B:D,3,FALSE)</f>
        <v>DZA</v>
      </c>
      <c r="D9418" s="285" t="s">
        <v>5115</v>
      </c>
      <c r="E9418" s="285">
        <v>161</v>
      </c>
      <c r="F9418" s="285" t="s">
        <v>7237</v>
      </c>
      <c r="G9418" s="285" t="s">
        <v>7164</v>
      </c>
      <c r="H9418" s="278">
        <f t="shared" si="311"/>
        <v>3</v>
      </c>
      <c r="I9418" s="251" t="s">
        <v>2611</v>
      </c>
      <c r="J9418" s="285" t="s">
        <v>7250</v>
      </c>
      <c r="K9418" s="278" t="str">
        <f t="shared" si="312"/>
        <v>DZA002Fatalities in all crises</v>
      </c>
      <c r="L9418" s="286">
        <v>43767</v>
      </c>
      <c r="M9418" s="286" t="s">
        <v>3248</v>
      </c>
    </row>
    <row r="9419" spans="1:13" s="269" customFormat="1" ht="15.5" hidden="1" thickTop="1" thickBot="1" x14ac:dyDescent="0.4">
      <c r="A9419" s="287" t="s">
        <v>1262</v>
      </c>
      <c r="B9419" s="288" t="str">
        <f>VLOOKUP(A9419,Lists!B:C,2,FALSE)</f>
        <v>DZA002</v>
      </c>
      <c r="C9419" s="288" t="str">
        <f>VLOOKUP(A9419,Lists!B:D,3,FALSE)</f>
        <v>DZA</v>
      </c>
      <c r="D9419" s="289" t="s">
        <v>5029</v>
      </c>
      <c r="E9419" s="289">
        <v>161</v>
      </c>
      <c r="F9419" s="289" t="s">
        <v>7237</v>
      </c>
      <c r="G9419" s="289" t="s">
        <v>7164</v>
      </c>
      <c r="H9419" s="278">
        <f t="shared" si="311"/>
        <v>3</v>
      </c>
      <c r="I9419" s="252" t="s">
        <v>2611</v>
      </c>
      <c r="J9419" s="289" t="s">
        <v>7250</v>
      </c>
      <c r="K9419" s="278" t="str">
        <f t="shared" si="312"/>
        <v>DZA002Fatalities reported</v>
      </c>
      <c r="L9419" s="290">
        <v>43767</v>
      </c>
      <c r="M9419" s="290" t="s">
        <v>3248</v>
      </c>
    </row>
    <row r="9420" spans="1:13" s="269" customFormat="1" ht="15.5" hidden="1" thickTop="1" thickBot="1" x14ac:dyDescent="0.4">
      <c r="A9420" s="283" t="s">
        <v>1263</v>
      </c>
      <c r="B9420" s="284" t="str">
        <f>VLOOKUP(A9420,Lists!B:C,2,FALSE)</f>
        <v>MAR002</v>
      </c>
      <c r="C9420" s="284" t="str">
        <f>VLOOKUP(A9420,Lists!B:D,3,FALSE)</f>
        <v>MAR</v>
      </c>
      <c r="D9420" s="285" t="s">
        <v>5115</v>
      </c>
      <c r="E9420" s="285">
        <v>30</v>
      </c>
      <c r="F9420" s="285" t="s">
        <v>7237</v>
      </c>
      <c r="G9420" s="285" t="s">
        <v>7164</v>
      </c>
      <c r="H9420" s="278">
        <f t="shared" si="311"/>
        <v>3</v>
      </c>
      <c r="I9420" s="251" t="s">
        <v>2611</v>
      </c>
      <c r="J9420" s="285" t="s">
        <v>7251</v>
      </c>
      <c r="K9420" s="278" t="str">
        <f t="shared" si="312"/>
        <v>MAR002Fatalities in all crises</v>
      </c>
      <c r="L9420" s="286">
        <v>43767</v>
      </c>
      <c r="M9420" s="286" t="s">
        <v>3248</v>
      </c>
    </row>
    <row r="9421" spans="1:13" s="269" customFormat="1" ht="15.5" hidden="1" thickTop="1" thickBot="1" x14ac:dyDescent="0.4">
      <c r="A9421" s="287" t="s">
        <v>1263</v>
      </c>
      <c r="B9421" s="288" t="str">
        <f>VLOOKUP(A9421,Lists!B:C,2,FALSE)</f>
        <v>MAR002</v>
      </c>
      <c r="C9421" s="288" t="str">
        <f>VLOOKUP(A9421,Lists!B:D,3,FALSE)</f>
        <v>MAR</v>
      </c>
      <c r="D9421" s="289" t="s">
        <v>5029</v>
      </c>
      <c r="E9421" s="289">
        <v>30</v>
      </c>
      <c r="F9421" s="289" t="s">
        <v>7237</v>
      </c>
      <c r="G9421" s="289" t="s">
        <v>7164</v>
      </c>
      <c r="H9421" s="278">
        <f t="shared" si="311"/>
        <v>3</v>
      </c>
      <c r="I9421" s="252" t="s">
        <v>2611</v>
      </c>
      <c r="J9421" s="289" t="s">
        <v>7251</v>
      </c>
      <c r="K9421" s="278" t="str">
        <f t="shared" si="312"/>
        <v>MAR002Fatalities reported</v>
      </c>
      <c r="L9421" s="290">
        <v>43767</v>
      </c>
      <c r="M9421" s="290" t="s">
        <v>3248</v>
      </c>
    </row>
    <row r="9422" spans="1:13" s="269" customFormat="1" ht="15.5" hidden="1" thickTop="1" thickBot="1" x14ac:dyDescent="0.4">
      <c r="A9422" s="283" t="s">
        <v>1263</v>
      </c>
      <c r="B9422" s="284" t="str">
        <f>VLOOKUP(A9422,Lists!B:C,2,FALSE)</f>
        <v>MAR002</v>
      </c>
      <c r="C9422" s="284" t="str">
        <f>VLOOKUP(A9422,Lists!B:D,3,FALSE)</f>
        <v>MAR</v>
      </c>
      <c r="D9422" s="285" t="s">
        <v>643</v>
      </c>
      <c r="E9422" s="285">
        <v>0</v>
      </c>
      <c r="F9422" s="285" t="s">
        <v>7229</v>
      </c>
      <c r="G9422" s="285" t="s">
        <v>5204</v>
      </c>
      <c r="H9422" s="278">
        <f t="shared" si="311"/>
        <v>2</v>
      </c>
      <c r="I9422" s="251" t="s">
        <v>7616</v>
      </c>
      <c r="J9422" s="285" t="s">
        <v>7600</v>
      </c>
      <c r="K9422" s="278" t="str">
        <f t="shared" si="312"/>
        <v>MAR002Impediments to entry into country (bureaucratic and administrative)</v>
      </c>
      <c r="L9422" s="286">
        <v>43767</v>
      </c>
      <c r="M9422" s="286" t="s">
        <v>3248</v>
      </c>
    </row>
    <row r="9423" spans="1:13" s="269" customFormat="1" ht="15.5" hidden="1" thickTop="1" thickBot="1" x14ac:dyDescent="0.4">
      <c r="A9423" s="287" t="s">
        <v>1263</v>
      </c>
      <c r="B9423" s="288" t="str">
        <f>VLOOKUP(A9423,Lists!B:C,2,FALSE)</f>
        <v>MAR002</v>
      </c>
      <c r="C9423" s="288" t="str">
        <f>VLOOKUP(A9423,Lists!B:D,3,FALSE)</f>
        <v>MAR</v>
      </c>
      <c r="D9423" s="289" t="s">
        <v>644</v>
      </c>
      <c r="E9423" s="289">
        <v>0</v>
      </c>
      <c r="F9423" s="289" t="s">
        <v>7229</v>
      </c>
      <c r="G9423" s="289" t="s">
        <v>5204</v>
      </c>
      <c r="H9423" s="278">
        <f t="shared" si="311"/>
        <v>2</v>
      </c>
      <c r="I9423" s="252" t="s">
        <v>7616</v>
      </c>
      <c r="J9423" s="289" t="s">
        <v>7600</v>
      </c>
      <c r="K9423" s="278" t="str">
        <f t="shared" si="312"/>
        <v>MAR002Restriction of movement (impediments to freedom of movement and/or administrative restrictions)</v>
      </c>
      <c r="L9423" s="290">
        <v>43767</v>
      </c>
      <c r="M9423" s="290" t="s">
        <v>3248</v>
      </c>
    </row>
    <row r="9424" spans="1:13" s="269" customFormat="1" ht="15.5" hidden="1" thickTop="1" thickBot="1" x14ac:dyDescent="0.4">
      <c r="A9424" s="283" t="s">
        <v>1263</v>
      </c>
      <c r="B9424" s="284" t="str">
        <f>VLOOKUP(A9424,Lists!B:C,2,FALSE)</f>
        <v>MAR002</v>
      </c>
      <c r="C9424" s="284" t="str">
        <f>VLOOKUP(A9424,Lists!B:D,3,FALSE)</f>
        <v>MAR</v>
      </c>
      <c r="D9424" s="285" t="s">
        <v>645</v>
      </c>
      <c r="E9424" s="285">
        <v>1</v>
      </c>
      <c r="F9424" s="285" t="s">
        <v>7229</v>
      </c>
      <c r="G9424" s="285" t="s">
        <v>5204</v>
      </c>
      <c r="H9424" s="278">
        <f t="shared" si="311"/>
        <v>2</v>
      </c>
      <c r="I9424" s="251" t="s">
        <v>7616</v>
      </c>
      <c r="J9424" s="285" t="s">
        <v>7600</v>
      </c>
      <c r="K9424" s="278" t="str">
        <f t="shared" si="312"/>
        <v>MAR002Interference into implementation of humanitarian activities</v>
      </c>
      <c r="L9424" s="286">
        <v>43767</v>
      </c>
      <c r="M9424" s="286" t="s">
        <v>3248</v>
      </c>
    </row>
    <row r="9425" spans="1:13" s="269" customFormat="1" ht="15.5" hidden="1" thickTop="1" thickBot="1" x14ac:dyDescent="0.4">
      <c r="A9425" s="287" t="s">
        <v>1263</v>
      </c>
      <c r="B9425" s="288" t="str">
        <f>VLOOKUP(A9425,Lists!B:C,2,FALSE)</f>
        <v>MAR002</v>
      </c>
      <c r="C9425" s="288" t="str">
        <f>VLOOKUP(A9425,Lists!B:D,3,FALSE)</f>
        <v>MAR</v>
      </c>
      <c r="D9425" s="289" t="s">
        <v>646</v>
      </c>
      <c r="E9425" s="289">
        <v>0</v>
      </c>
      <c r="F9425" s="289" t="s">
        <v>7229</v>
      </c>
      <c r="G9425" s="289" t="s">
        <v>5204</v>
      </c>
      <c r="H9425" s="278">
        <f t="shared" ref="H9425:H9488" si="313">IF(G9425="x","x",IF(G9425="Low",3,IF(G9425="Medium",2,IF(G9425="High",1,FALSE))))</f>
        <v>2</v>
      </c>
      <c r="I9425" s="252" t="s">
        <v>7616</v>
      </c>
      <c r="J9425" s="289" t="s">
        <v>7600</v>
      </c>
      <c r="K9425" s="278" t="str">
        <f t="shared" si="312"/>
        <v>MAR002Violence against personnel, facilities and assets</v>
      </c>
      <c r="L9425" s="290">
        <v>43767</v>
      </c>
      <c r="M9425" s="290" t="s">
        <v>3248</v>
      </c>
    </row>
    <row r="9426" spans="1:13" s="269" customFormat="1" ht="15.5" hidden="1" thickTop="1" thickBot="1" x14ac:dyDescent="0.4">
      <c r="A9426" s="283" t="s">
        <v>1263</v>
      </c>
      <c r="B9426" s="284" t="str">
        <f>VLOOKUP(A9426,Lists!B:C,2,FALSE)</f>
        <v>MAR002</v>
      </c>
      <c r="C9426" s="284" t="str">
        <f>VLOOKUP(A9426,Lists!B:D,3,FALSE)</f>
        <v>MAR</v>
      </c>
      <c r="D9426" s="285" t="s">
        <v>647</v>
      </c>
      <c r="E9426" s="285">
        <v>0</v>
      </c>
      <c r="F9426" s="285" t="s">
        <v>7229</v>
      </c>
      <c r="G9426" s="285" t="s">
        <v>5204</v>
      </c>
      <c r="H9426" s="278">
        <f t="shared" si="313"/>
        <v>2</v>
      </c>
      <c r="I9426" s="251" t="s">
        <v>7616</v>
      </c>
      <c r="J9426" s="285" t="s">
        <v>7600</v>
      </c>
      <c r="K9426" s="278" t="str">
        <f t="shared" si="312"/>
        <v>MAR002Denial of existence of humanitarian needs or entitlements to assistance</v>
      </c>
      <c r="L9426" s="286">
        <v>43767</v>
      </c>
      <c r="M9426" s="286" t="s">
        <v>3248</v>
      </c>
    </row>
    <row r="9427" spans="1:13" s="269" customFormat="1" ht="15.5" hidden="1" thickTop="1" thickBot="1" x14ac:dyDescent="0.4">
      <c r="A9427" s="287" t="s">
        <v>1263</v>
      </c>
      <c r="B9427" s="288" t="str">
        <f>VLOOKUP(A9427,Lists!B:C,2,FALSE)</f>
        <v>MAR002</v>
      </c>
      <c r="C9427" s="288" t="str">
        <f>VLOOKUP(A9427,Lists!B:D,3,FALSE)</f>
        <v>MAR</v>
      </c>
      <c r="D9427" s="289" t="s">
        <v>648</v>
      </c>
      <c r="E9427" s="289">
        <v>1</v>
      </c>
      <c r="F9427" s="289" t="s">
        <v>7229</v>
      </c>
      <c r="G9427" s="289" t="s">
        <v>5204</v>
      </c>
      <c r="H9427" s="278">
        <f t="shared" si="313"/>
        <v>2</v>
      </c>
      <c r="I9427" s="252" t="s">
        <v>7616</v>
      </c>
      <c r="J9427" s="289" t="s">
        <v>7600</v>
      </c>
      <c r="K9427" s="278" t="str">
        <f t="shared" si="312"/>
        <v>MAR002Restriction and obstruction of access to services and assistance</v>
      </c>
      <c r="L9427" s="290">
        <v>43767</v>
      </c>
      <c r="M9427" s="290" t="s">
        <v>3248</v>
      </c>
    </row>
    <row r="9428" spans="1:13" s="269" customFormat="1" ht="15.5" hidden="1" thickTop="1" thickBot="1" x14ac:dyDescent="0.4">
      <c r="A9428" s="283" t="s">
        <v>1263</v>
      </c>
      <c r="B9428" s="284" t="str">
        <f>VLOOKUP(A9428,Lists!B:C,2,FALSE)</f>
        <v>MAR002</v>
      </c>
      <c r="C9428" s="284" t="str">
        <f>VLOOKUP(A9428,Lists!B:D,3,FALSE)</f>
        <v>MAR</v>
      </c>
      <c r="D9428" s="285" t="s">
        <v>649</v>
      </c>
      <c r="E9428" s="285">
        <v>0</v>
      </c>
      <c r="F9428" s="285" t="s">
        <v>7229</v>
      </c>
      <c r="G9428" s="285" t="s">
        <v>5204</v>
      </c>
      <c r="H9428" s="278">
        <f t="shared" si="313"/>
        <v>2</v>
      </c>
      <c r="I9428" s="251" t="s">
        <v>7616</v>
      </c>
      <c r="J9428" s="285" t="s">
        <v>7600</v>
      </c>
      <c r="K9428" s="278" t="str">
        <f t="shared" si="312"/>
        <v>MAR002Ongoing insecurity/hostilities affecting humanitarian assistance</v>
      </c>
      <c r="L9428" s="286">
        <v>43767</v>
      </c>
      <c r="M9428" s="286" t="s">
        <v>3248</v>
      </c>
    </row>
    <row r="9429" spans="1:13" s="269" customFormat="1" ht="15.5" hidden="1" thickTop="1" thickBot="1" x14ac:dyDescent="0.4">
      <c r="A9429" s="287" t="s">
        <v>1263</v>
      </c>
      <c r="B9429" s="288" t="str">
        <f>VLOOKUP(A9429,Lists!B:C,2,FALSE)</f>
        <v>MAR002</v>
      </c>
      <c r="C9429" s="288" t="str">
        <f>VLOOKUP(A9429,Lists!B:D,3,FALSE)</f>
        <v>MAR</v>
      </c>
      <c r="D9429" s="289" t="s">
        <v>650</v>
      </c>
      <c r="E9429" s="289">
        <v>0</v>
      </c>
      <c r="F9429" s="289" t="s">
        <v>7229</v>
      </c>
      <c r="G9429" s="289" t="s">
        <v>5204</v>
      </c>
      <c r="H9429" s="278">
        <f t="shared" si="313"/>
        <v>2</v>
      </c>
      <c r="I9429" s="252" t="s">
        <v>7616</v>
      </c>
      <c r="J9429" s="289" t="s">
        <v>7600</v>
      </c>
      <c r="K9429" s="278" t="str">
        <f t="shared" si="312"/>
        <v xml:space="preserve">MAR002Presence of mines and improvised explosive devices </v>
      </c>
      <c r="L9429" s="290">
        <v>43767</v>
      </c>
      <c r="M9429" s="290" t="s">
        <v>3248</v>
      </c>
    </row>
    <row r="9430" spans="1:13" s="269" customFormat="1" ht="15.5" hidden="1" thickTop="1" thickBot="1" x14ac:dyDescent="0.4">
      <c r="A9430" s="283" t="s">
        <v>1263</v>
      </c>
      <c r="B9430" s="284" t="str">
        <f>VLOOKUP(A9430,Lists!B:C,2,FALSE)</f>
        <v>MAR002</v>
      </c>
      <c r="C9430" s="284" t="str">
        <f>VLOOKUP(A9430,Lists!B:D,3,FALSE)</f>
        <v>MAR</v>
      </c>
      <c r="D9430" s="285" t="s">
        <v>651</v>
      </c>
      <c r="E9430" s="285">
        <v>0</v>
      </c>
      <c r="F9430" s="285" t="s">
        <v>7229</v>
      </c>
      <c r="G9430" s="285" t="s">
        <v>5204</v>
      </c>
      <c r="H9430" s="278">
        <f t="shared" si="313"/>
        <v>2</v>
      </c>
      <c r="I9430" s="251" t="s">
        <v>7616</v>
      </c>
      <c r="J9430" s="285" t="s">
        <v>7600</v>
      </c>
      <c r="K9430" s="278" t="str">
        <f t="shared" si="312"/>
        <v>MAR002Physical constraints in the environment (obstacles related to terrain, climate, lack of infrastructure, etc.)</v>
      </c>
      <c r="L9430" s="286">
        <v>43767</v>
      </c>
      <c r="M9430" s="286" t="s">
        <v>3248</v>
      </c>
    </row>
    <row r="9431" spans="1:13" s="269" customFormat="1" ht="15.5" hidden="1" thickTop="1" thickBot="1" x14ac:dyDescent="0.4">
      <c r="A9431" s="287" t="s">
        <v>2982</v>
      </c>
      <c r="B9431" s="288" t="str">
        <f>VLOOKUP(A9431,Lists!B:C,2,FALSE)</f>
        <v>TUN002</v>
      </c>
      <c r="C9431" s="288" t="str">
        <f>VLOOKUP(A9431,Lists!B:D,3,FALSE)</f>
        <v>TUN</v>
      </c>
      <c r="D9431" s="289" t="s">
        <v>643</v>
      </c>
      <c r="E9431" s="289">
        <v>0</v>
      </c>
      <c r="F9431" s="289" t="s">
        <v>7229</v>
      </c>
      <c r="G9431" s="289" t="s">
        <v>5204</v>
      </c>
      <c r="H9431" s="278">
        <f t="shared" si="313"/>
        <v>2</v>
      </c>
      <c r="I9431" s="252" t="s">
        <v>7616</v>
      </c>
      <c r="J9431" s="289" t="s">
        <v>7600</v>
      </c>
      <c r="K9431" s="278" t="str">
        <f t="shared" si="312"/>
        <v>TUN002Impediments to entry into country (bureaucratic and administrative)</v>
      </c>
      <c r="L9431" s="290">
        <v>43767</v>
      </c>
      <c r="M9431" s="290" t="s">
        <v>3248</v>
      </c>
    </row>
    <row r="9432" spans="1:13" s="269" customFormat="1" ht="15.5" hidden="1" thickTop="1" thickBot="1" x14ac:dyDescent="0.4">
      <c r="A9432" s="283" t="s">
        <v>2982</v>
      </c>
      <c r="B9432" s="284" t="str">
        <f>VLOOKUP(A9432,Lists!B:C,2,FALSE)</f>
        <v>TUN002</v>
      </c>
      <c r="C9432" s="284" t="str">
        <f>VLOOKUP(A9432,Lists!B:D,3,FALSE)</f>
        <v>TUN</v>
      </c>
      <c r="D9432" s="285" t="s">
        <v>644</v>
      </c>
      <c r="E9432" s="285">
        <v>0</v>
      </c>
      <c r="F9432" s="285" t="s">
        <v>7229</v>
      </c>
      <c r="G9432" s="285" t="s">
        <v>5204</v>
      </c>
      <c r="H9432" s="278">
        <f t="shared" si="313"/>
        <v>2</v>
      </c>
      <c r="I9432" s="251" t="s">
        <v>7616</v>
      </c>
      <c r="J9432" s="285" t="s">
        <v>7600</v>
      </c>
      <c r="K9432" s="278" t="str">
        <f t="shared" si="312"/>
        <v>TUN002Restriction of movement (impediments to freedom of movement and/or administrative restrictions)</v>
      </c>
      <c r="L9432" s="286">
        <v>43767</v>
      </c>
      <c r="M9432" s="286" t="s">
        <v>3248</v>
      </c>
    </row>
    <row r="9433" spans="1:13" s="269" customFormat="1" ht="15.5" hidden="1" thickTop="1" thickBot="1" x14ac:dyDescent="0.4">
      <c r="A9433" s="287" t="s">
        <v>2982</v>
      </c>
      <c r="B9433" s="288" t="str">
        <f>VLOOKUP(A9433,Lists!B:C,2,FALSE)</f>
        <v>TUN002</v>
      </c>
      <c r="C9433" s="288" t="str">
        <f>VLOOKUP(A9433,Lists!B:D,3,FALSE)</f>
        <v>TUN</v>
      </c>
      <c r="D9433" s="289" t="s">
        <v>645</v>
      </c>
      <c r="E9433" s="289">
        <v>0</v>
      </c>
      <c r="F9433" s="289" t="s">
        <v>7229</v>
      </c>
      <c r="G9433" s="289" t="s">
        <v>5204</v>
      </c>
      <c r="H9433" s="278">
        <f t="shared" si="313"/>
        <v>2</v>
      </c>
      <c r="I9433" s="252" t="s">
        <v>7616</v>
      </c>
      <c r="J9433" s="289" t="s">
        <v>7600</v>
      </c>
      <c r="K9433" s="278" t="str">
        <f t="shared" si="312"/>
        <v>TUN002Interference into implementation of humanitarian activities</v>
      </c>
      <c r="L9433" s="290">
        <v>43767</v>
      </c>
      <c r="M9433" s="290" t="s">
        <v>3248</v>
      </c>
    </row>
    <row r="9434" spans="1:13" s="269" customFormat="1" ht="15.5" hidden="1" thickTop="1" thickBot="1" x14ac:dyDescent="0.4">
      <c r="A9434" s="283" t="s">
        <v>2982</v>
      </c>
      <c r="B9434" s="284" t="str">
        <f>VLOOKUP(A9434,Lists!B:C,2,FALSE)</f>
        <v>TUN002</v>
      </c>
      <c r="C9434" s="284" t="str">
        <f>VLOOKUP(A9434,Lists!B:D,3,FALSE)</f>
        <v>TUN</v>
      </c>
      <c r="D9434" s="285" t="s">
        <v>646</v>
      </c>
      <c r="E9434" s="285">
        <v>0</v>
      </c>
      <c r="F9434" s="285" t="s">
        <v>7229</v>
      </c>
      <c r="G9434" s="285" t="s">
        <v>5204</v>
      </c>
      <c r="H9434" s="278">
        <f t="shared" si="313"/>
        <v>2</v>
      </c>
      <c r="I9434" s="251" t="s">
        <v>7616</v>
      </c>
      <c r="J9434" s="285" t="s">
        <v>7600</v>
      </c>
      <c r="K9434" s="278" t="str">
        <f t="shared" si="312"/>
        <v>TUN002Violence against personnel, facilities and assets</v>
      </c>
      <c r="L9434" s="286">
        <v>43767</v>
      </c>
      <c r="M9434" s="286" t="s">
        <v>3248</v>
      </c>
    </row>
    <row r="9435" spans="1:13" s="269" customFormat="1" ht="15.5" hidden="1" thickTop="1" thickBot="1" x14ac:dyDescent="0.4">
      <c r="A9435" s="287" t="s">
        <v>2982</v>
      </c>
      <c r="B9435" s="288" t="str">
        <f>VLOOKUP(A9435,Lists!B:C,2,FALSE)</f>
        <v>TUN002</v>
      </c>
      <c r="C9435" s="288" t="str">
        <f>VLOOKUP(A9435,Lists!B:D,3,FALSE)</f>
        <v>TUN</v>
      </c>
      <c r="D9435" s="289" t="s">
        <v>647</v>
      </c>
      <c r="E9435" s="289">
        <v>0</v>
      </c>
      <c r="F9435" s="289" t="s">
        <v>7229</v>
      </c>
      <c r="G9435" s="289" t="s">
        <v>5204</v>
      </c>
      <c r="H9435" s="278">
        <f t="shared" si="313"/>
        <v>2</v>
      </c>
      <c r="I9435" s="252" t="s">
        <v>7616</v>
      </c>
      <c r="J9435" s="289" t="s">
        <v>7600</v>
      </c>
      <c r="K9435" s="278" t="str">
        <f t="shared" si="312"/>
        <v>TUN002Denial of existence of humanitarian needs or entitlements to assistance</v>
      </c>
      <c r="L9435" s="290">
        <v>43767</v>
      </c>
      <c r="M9435" s="290" t="s">
        <v>3248</v>
      </c>
    </row>
    <row r="9436" spans="1:13" s="269" customFormat="1" ht="15.5" hidden="1" thickTop="1" thickBot="1" x14ac:dyDescent="0.4">
      <c r="A9436" s="283" t="s">
        <v>2982</v>
      </c>
      <c r="B9436" s="284" t="str">
        <f>VLOOKUP(A9436,Lists!B:C,2,FALSE)</f>
        <v>TUN002</v>
      </c>
      <c r="C9436" s="284" t="str">
        <f>VLOOKUP(A9436,Lists!B:D,3,FALSE)</f>
        <v>TUN</v>
      </c>
      <c r="D9436" s="285" t="s">
        <v>648</v>
      </c>
      <c r="E9436" s="285">
        <v>0</v>
      </c>
      <c r="F9436" s="285" t="s">
        <v>7229</v>
      </c>
      <c r="G9436" s="285" t="s">
        <v>5204</v>
      </c>
      <c r="H9436" s="278">
        <f t="shared" si="313"/>
        <v>2</v>
      </c>
      <c r="I9436" s="251" t="s">
        <v>7616</v>
      </c>
      <c r="J9436" s="285" t="s">
        <v>7600</v>
      </c>
      <c r="K9436" s="278" t="str">
        <f t="shared" si="312"/>
        <v>TUN002Restriction and obstruction of access to services and assistance</v>
      </c>
      <c r="L9436" s="286">
        <v>43767</v>
      </c>
      <c r="M9436" s="286" t="s">
        <v>3248</v>
      </c>
    </row>
    <row r="9437" spans="1:13" s="269" customFormat="1" ht="15.5" hidden="1" thickTop="1" thickBot="1" x14ac:dyDescent="0.4">
      <c r="A9437" s="287" t="s">
        <v>2982</v>
      </c>
      <c r="B9437" s="288" t="str">
        <f>VLOOKUP(A9437,Lists!B:C,2,FALSE)</f>
        <v>TUN002</v>
      </c>
      <c r="C9437" s="288" t="str">
        <f>VLOOKUP(A9437,Lists!B:D,3,FALSE)</f>
        <v>TUN</v>
      </c>
      <c r="D9437" s="289" t="s">
        <v>649</v>
      </c>
      <c r="E9437" s="289">
        <v>0</v>
      </c>
      <c r="F9437" s="289" t="s">
        <v>7229</v>
      </c>
      <c r="G9437" s="289" t="s">
        <v>5204</v>
      </c>
      <c r="H9437" s="278">
        <f t="shared" si="313"/>
        <v>2</v>
      </c>
      <c r="I9437" s="252" t="s">
        <v>7616</v>
      </c>
      <c r="J9437" s="289" t="s">
        <v>7600</v>
      </c>
      <c r="K9437" s="278" t="str">
        <f t="shared" si="312"/>
        <v>TUN002Ongoing insecurity/hostilities affecting humanitarian assistance</v>
      </c>
      <c r="L9437" s="290">
        <v>43767</v>
      </c>
      <c r="M9437" s="290" t="s">
        <v>3248</v>
      </c>
    </row>
    <row r="9438" spans="1:13" s="269" customFormat="1" ht="15.5" hidden="1" thickTop="1" thickBot="1" x14ac:dyDescent="0.4">
      <c r="A9438" s="283" t="s">
        <v>2982</v>
      </c>
      <c r="B9438" s="284" t="str">
        <f>VLOOKUP(A9438,Lists!B:C,2,FALSE)</f>
        <v>TUN002</v>
      </c>
      <c r="C9438" s="284" t="str">
        <f>VLOOKUP(A9438,Lists!B:D,3,FALSE)</f>
        <v>TUN</v>
      </c>
      <c r="D9438" s="285" t="s">
        <v>650</v>
      </c>
      <c r="E9438" s="285">
        <v>1</v>
      </c>
      <c r="F9438" s="285" t="s">
        <v>7229</v>
      </c>
      <c r="G9438" s="285" t="s">
        <v>5204</v>
      </c>
      <c r="H9438" s="278">
        <f t="shared" si="313"/>
        <v>2</v>
      </c>
      <c r="I9438" s="251" t="s">
        <v>7616</v>
      </c>
      <c r="J9438" s="285" t="s">
        <v>7600</v>
      </c>
      <c r="K9438" s="278" t="str">
        <f t="shared" si="312"/>
        <v xml:space="preserve">TUN002Presence of mines and improvised explosive devices </v>
      </c>
      <c r="L9438" s="286">
        <v>43767</v>
      </c>
      <c r="M9438" s="286" t="s">
        <v>3248</v>
      </c>
    </row>
    <row r="9439" spans="1:13" s="269" customFormat="1" ht="15.5" hidden="1" thickTop="1" thickBot="1" x14ac:dyDescent="0.4">
      <c r="A9439" s="287" t="s">
        <v>2982</v>
      </c>
      <c r="B9439" s="288" t="str">
        <f>VLOOKUP(A9439,Lists!B:C,2,FALSE)</f>
        <v>TUN002</v>
      </c>
      <c r="C9439" s="288" t="str">
        <f>VLOOKUP(A9439,Lists!B:D,3,FALSE)</f>
        <v>TUN</v>
      </c>
      <c r="D9439" s="289" t="s">
        <v>651</v>
      </c>
      <c r="E9439" s="289">
        <v>0</v>
      </c>
      <c r="F9439" s="289" t="s">
        <v>7229</v>
      </c>
      <c r="G9439" s="289" t="s">
        <v>5204</v>
      </c>
      <c r="H9439" s="278">
        <f t="shared" si="313"/>
        <v>2</v>
      </c>
      <c r="I9439" s="252" t="s">
        <v>7616</v>
      </c>
      <c r="J9439" s="289" t="s">
        <v>7600</v>
      </c>
      <c r="K9439" s="278" t="str">
        <f t="shared" si="312"/>
        <v>TUN002Physical constraints in the environment (obstacles related to terrain, climate, lack of infrastructure, etc.)</v>
      </c>
      <c r="L9439" s="290">
        <v>43767</v>
      </c>
      <c r="M9439" s="290" t="s">
        <v>3248</v>
      </c>
    </row>
    <row r="9440" spans="1:13" s="269" customFormat="1" ht="15.5" hidden="1" thickTop="1" thickBot="1" x14ac:dyDescent="0.4">
      <c r="A9440" s="283" t="s">
        <v>2982</v>
      </c>
      <c r="B9440" s="284" t="str">
        <f>VLOOKUP(A9440,Lists!B:C,2,FALSE)</f>
        <v>TUN002</v>
      </c>
      <c r="C9440" s="284" t="str">
        <f>VLOOKUP(A9440,Lists!B:D,3,FALSE)</f>
        <v>TUN</v>
      </c>
      <c r="D9440" s="285" t="s">
        <v>5115</v>
      </c>
      <c r="E9440" s="285">
        <v>150</v>
      </c>
      <c r="F9440" s="285" t="s">
        <v>7238</v>
      </c>
      <c r="G9440" s="285" t="s">
        <v>7164</v>
      </c>
      <c r="H9440" s="278">
        <f t="shared" si="313"/>
        <v>3</v>
      </c>
      <c r="I9440" s="251" t="s">
        <v>2611</v>
      </c>
      <c r="J9440" s="285" t="s">
        <v>6313</v>
      </c>
      <c r="K9440" s="278" t="str">
        <f t="shared" si="312"/>
        <v>TUN002Fatalities in all crises</v>
      </c>
      <c r="L9440" s="286">
        <v>43767</v>
      </c>
      <c r="M9440" s="286" t="s">
        <v>3248</v>
      </c>
    </row>
    <row r="9441" spans="1:13" s="269" customFormat="1" ht="15.5" hidden="1" thickTop="1" thickBot="1" x14ac:dyDescent="0.4">
      <c r="A9441" s="287" t="s">
        <v>2982</v>
      </c>
      <c r="B9441" s="288" t="str">
        <f>VLOOKUP(A9441,Lists!B:C,2,FALSE)</f>
        <v>TUN002</v>
      </c>
      <c r="C9441" s="288" t="str">
        <f>VLOOKUP(A9441,Lists!B:D,3,FALSE)</f>
        <v>TUN</v>
      </c>
      <c r="D9441" s="289" t="s">
        <v>5029</v>
      </c>
      <c r="E9441" s="289">
        <v>150</v>
      </c>
      <c r="F9441" s="289" t="s">
        <v>7238</v>
      </c>
      <c r="G9441" s="289" t="s">
        <v>7164</v>
      </c>
      <c r="H9441" s="278">
        <f t="shared" si="313"/>
        <v>3</v>
      </c>
      <c r="I9441" s="252" t="s">
        <v>2611</v>
      </c>
      <c r="J9441" s="289" t="s">
        <v>6313</v>
      </c>
      <c r="K9441" s="278" t="str">
        <f t="shared" si="312"/>
        <v>TUN002Fatalities reported</v>
      </c>
      <c r="L9441" s="290">
        <v>43767</v>
      </c>
      <c r="M9441" s="290" t="s">
        <v>3248</v>
      </c>
    </row>
    <row r="9442" spans="1:13" s="269" customFormat="1" ht="15.5" hidden="1" thickTop="1" thickBot="1" x14ac:dyDescent="0.4">
      <c r="A9442" s="283" t="s">
        <v>4901</v>
      </c>
      <c r="B9442" s="284" t="str">
        <f>VLOOKUP(A9442,Lists!B:C,2,FALSE)</f>
        <v>BDI001</v>
      </c>
      <c r="C9442" s="284" t="str">
        <f>VLOOKUP(A9442,Lists!B:D,3,FALSE)</f>
        <v>BDI</v>
      </c>
      <c r="D9442" s="285" t="s">
        <v>643</v>
      </c>
      <c r="E9442" s="285">
        <v>2</v>
      </c>
      <c r="F9442" s="285" t="s">
        <v>7229</v>
      </c>
      <c r="G9442" s="285" t="s">
        <v>5204</v>
      </c>
      <c r="H9442" s="278">
        <f t="shared" si="313"/>
        <v>2</v>
      </c>
      <c r="I9442" s="251" t="s">
        <v>7616</v>
      </c>
      <c r="J9442" s="285" t="s">
        <v>7600</v>
      </c>
      <c r="K9442" s="278" t="str">
        <f t="shared" si="312"/>
        <v>BDI001Impediments to entry into country (bureaucratic and administrative)</v>
      </c>
      <c r="L9442" s="286">
        <v>43767</v>
      </c>
      <c r="M9442" s="286" t="s">
        <v>3248</v>
      </c>
    </row>
    <row r="9443" spans="1:13" s="269" customFormat="1" ht="15.5" hidden="1" thickTop="1" thickBot="1" x14ac:dyDescent="0.4">
      <c r="A9443" s="287" t="s">
        <v>4901</v>
      </c>
      <c r="B9443" s="288" t="str">
        <f>VLOOKUP(A9443,Lists!B:C,2,FALSE)</f>
        <v>BDI001</v>
      </c>
      <c r="C9443" s="288" t="str">
        <f>VLOOKUP(A9443,Lists!B:D,3,FALSE)</f>
        <v>BDI</v>
      </c>
      <c r="D9443" s="289" t="s">
        <v>644</v>
      </c>
      <c r="E9443" s="289">
        <v>2</v>
      </c>
      <c r="F9443" s="289" t="s">
        <v>7229</v>
      </c>
      <c r="G9443" s="289" t="s">
        <v>5204</v>
      </c>
      <c r="H9443" s="278">
        <f t="shared" si="313"/>
        <v>2</v>
      </c>
      <c r="I9443" s="252" t="s">
        <v>7616</v>
      </c>
      <c r="J9443" s="289" t="s">
        <v>7600</v>
      </c>
      <c r="K9443" s="278" t="str">
        <f t="shared" si="312"/>
        <v>BDI001Restriction of movement (impediments to freedom of movement and/or administrative restrictions)</v>
      </c>
      <c r="L9443" s="290">
        <v>43767</v>
      </c>
      <c r="M9443" s="290" t="s">
        <v>3248</v>
      </c>
    </row>
    <row r="9444" spans="1:13" s="269" customFormat="1" ht="15.5" hidden="1" thickTop="1" thickBot="1" x14ac:dyDescent="0.4">
      <c r="A9444" s="283" t="s">
        <v>4901</v>
      </c>
      <c r="B9444" s="284" t="str">
        <f>VLOOKUP(A9444,Lists!B:C,2,FALSE)</f>
        <v>BDI001</v>
      </c>
      <c r="C9444" s="284" t="str">
        <f>VLOOKUP(A9444,Lists!B:D,3,FALSE)</f>
        <v>BDI</v>
      </c>
      <c r="D9444" s="285" t="s">
        <v>645</v>
      </c>
      <c r="E9444" s="285">
        <v>1</v>
      </c>
      <c r="F9444" s="285" t="s">
        <v>7229</v>
      </c>
      <c r="G9444" s="285" t="s">
        <v>5204</v>
      </c>
      <c r="H9444" s="278">
        <f t="shared" si="313"/>
        <v>2</v>
      </c>
      <c r="I9444" s="251" t="s">
        <v>7616</v>
      </c>
      <c r="J9444" s="285" t="s">
        <v>7600</v>
      </c>
      <c r="K9444" s="278" t="str">
        <f t="shared" si="312"/>
        <v>BDI001Interference into implementation of humanitarian activities</v>
      </c>
      <c r="L9444" s="286">
        <v>43767</v>
      </c>
      <c r="M9444" s="286" t="s">
        <v>3248</v>
      </c>
    </row>
    <row r="9445" spans="1:13" s="269" customFormat="1" ht="15.5" hidden="1" thickTop="1" thickBot="1" x14ac:dyDescent="0.4">
      <c r="A9445" s="287" t="s">
        <v>4901</v>
      </c>
      <c r="B9445" s="288" t="str">
        <f>VLOOKUP(A9445,Lists!B:C,2,FALSE)</f>
        <v>BDI001</v>
      </c>
      <c r="C9445" s="288" t="str">
        <f>VLOOKUP(A9445,Lists!B:D,3,FALSE)</f>
        <v>BDI</v>
      </c>
      <c r="D9445" s="289" t="s">
        <v>646</v>
      </c>
      <c r="E9445" s="289">
        <v>0</v>
      </c>
      <c r="F9445" s="289" t="s">
        <v>7229</v>
      </c>
      <c r="G9445" s="289" t="s">
        <v>5204</v>
      </c>
      <c r="H9445" s="278">
        <f t="shared" si="313"/>
        <v>2</v>
      </c>
      <c r="I9445" s="252" t="s">
        <v>7616</v>
      </c>
      <c r="J9445" s="289" t="s">
        <v>7600</v>
      </c>
      <c r="K9445" s="278" t="str">
        <f t="shared" si="312"/>
        <v>BDI001Violence against personnel, facilities and assets</v>
      </c>
      <c r="L9445" s="290">
        <v>43767</v>
      </c>
      <c r="M9445" s="290" t="s">
        <v>3248</v>
      </c>
    </row>
    <row r="9446" spans="1:13" s="269" customFormat="1" ht="15.5" hidden="1" thickTop="1" thickBot="1" x14ac:dyDescent="0.4">
      <c r="A9446" s="283" t="s">
        <v>4901</v>
      </c>
      <c r="B9446" s="284" t="str">
        <f>VLOOKUP(A9446,Lists!B:C,2,FALSE)</f>
        <v>BDI001</v>
      </c>
      <c r="C9446" s="284" t="str">
        <f>VLOOKUP(A9446,Lists!B:D,3,FALSE)</f>
        <v>BDI</v>
      </c>
      <c r="D9446" s="285" t="s">
        <v>647</v>
      </c>
      <c r="E9446" s="285">
        <v>3</v>
      </c>
      <c r="F9446" s="285" t="s">
        <v>7229</v>
      </c>
      <c r="G9446" s="285" t="s">
        <v>5204</v>
      </c>
      <c r="H9446" s="278">
        <f t="shared" si="313"/>
        <v>2</v>
      </c>
      <c r="I9446" s="251" t="s">
        <v>7616</v>
      </c>
      <c r="J9446" s="285" t="s">
        <v>7600</v>
      </c>
      <c r="K9446" s="278" t="str">
        <f t="shared" si="312"/>
        <v>BDI001Denial of existence of humanitarian needs or entitlements to assistance</v>
      </c>
      <c r="L9446" s="286">
        <v>43767</v>
      </c>
      <c r="M9446" s="286" t="s">
        <v>3248</v>
      </c>
    </row>
    <row r="9447" spans="1:13" s="269" customFormat="1" ht="15.5" hidden="1" thickTop="1" thickBot="1" x14ac:dyDescent="0.4">
      <c r="A9447" s="287" t="s">
        <v>4901</v>
      </c>
      <c r="B9447" s="288" t="str">
        <f>VLOOKUP(A9447,Lists!B:C,2,FALSE)</f>
        <v>BDI001</v>
      </c>
      <c r="C9447" s="288" t="str">
        <f>VLOOKUP(A9447,Lists!B:D,3,FALSE)</f>
        <v>BDI</v>
      </c>
      <c r="D9447" s="289" t="s">
        <v>648</v>
      </c>
      <c r="E9447" s="289">
        <v>1</v>
      </c>
      <c r="F9447" s="289" t="s">
        <v>7229</v>
      </c>
      <c r="G9447" s="289" t="s">
        <v>5204</v>
      </c>
      <c r="H9447" s="278">
        <f t="shared" si="313"/>
        <v>2</v>
      </c>
      <c r="I9447" s="252" t="s">
        <v>7616</v>
      </c>
      <c r="J9447" s="289" t="s">
        <v>7600</v>
      </c>
      <c r="K9447" s="278" t="str">
        <f t="shared" si="312"/>
        <v>BDI001Restriction and obstruction of access to services and assistance</v>
      </c>
      <c r="L9447" s="290">
        <v>43767</v>
      </c>
      <c r="M9447" s="290" t="s">
        <v>3248</v>
      </c>
    </row>
    <row r="9448" spans="1:13" s="269" customFormat="1" ht="15.5" hidden="1" thickTop="1" thickBot="1" x14ac:dyDescent="0.4">
      <c r="A9448" s="283" t="s">
        <v>4901</v>
      </c>
      <c r="B9448" s="284" t="str">
        <f>VLOOKUP(A9448,Lists!B:C,2,FALSE)</f>
        <v>BDI001</v>
      </c>
      <c r="C9448" s="284" t="str">
        <f>VLOOKUP(A9448,Lists!B:D,3,FALSE)</f>
        <v>BDI</v>
      </c>
      <c r="D9448" s="285" t="s">
        <v>649</v>
      </c>
      <c r="E9448" s="285">
        <v>1</v>
      </c>
      <c r="F9448" s="285" t="s">
        <v>7229</v>
      </c>
      <c r="G9448" s="285" t="s">
        <v>5204</v>
      </c>
      <c r="H9448" s="278">
        <f t="shared" si="313"/>
        <v>2</v>
      </c>
      <c r="I9448" s="251" t="s">
        <v>7616</v>
      </c>
      <c r="J9448" s="285" t="s">
        <v>7600</v>
      </c>
      <c r="K9448" s="278" t="str">
        <f t="shared" si="312"/>
        <v>BDI001Ongoing insecurity/hostilities affecting humanitarian assistance</v>
      </c>
      <c r="L9448" s="286">
        <v>43767</v>
      </c>
      <c r="M9448" s="286" t="s">
        <v>3248</v>
      </c>
    </row>
    <row r="9449" spans="1:13" s="269" customFormat="1" ht="15.5" hidden="1" thickTop="1" thickBot="1" x14ac:dyDescent="0.4">
      <c r="A9449" s="287" t="s">
        <v>4901</v>
      </c>
      <c r="B9449" s="288" t="str">
        <f>VLOOKUP(A9449,Lists!B:C,2,FALSE)</f>
        <v>BDI001</v>
      </c>
      <c r="C9449" s="288" t="str">
        <f>VLOOKUP(A9449,Lists!B:D,3,FALSE)</f>
        <v>BDI</v>
      </c>
      <c r="D9449" s="289" t="s">
        <v>650</v>
      </c>
      <c r="E9449" s="289">
        <v>0</v>
      </c>
      <c r="F9449" s="289" t="s">
        <v>7229</v>
      </c>
      <c r="G9449" s="289" t="s">
        <v>5204</v>
      </c>
      <c r="H9449" s="278">
        <f t="shared" si="313"/>
        <v>2</v>
      </c>
      <c r="I9449" s="252" t="s">
        <v>7616</v>
      </c>
      <c r="J9449" s="289" t="s">
        <v>7600</v>
      </c>
      <c r="K9449" s="278" t="str">
        <f t="shared" si="312"/>
        <v xml:space="preserve">BDI001Presence of mines and improvised explosive devices </v>
      </c>
      <c r="L9449" s="290">
        <v>43767</v>
      </c>
      <c r="M9449" s="290" t="s">
        <v>3248</v>
      </c>
    </row>
    <row r="9450" spans="1:13" s="269" customFormat="1" ht="15.5" hidden="1" thickTop="1" thickBot="1" x14ac:dyDescent="0.4">
      <c r="A9450" s="283" t="s">
        <v>4901</v>
      </c>
      <c r="B9450" s="284" t="str">
        <f>VLOOKUP(A9450,Lists!B:C,2,FALSE)</f>
        <v>BDI001</v>
      </c>
      <c r="C9450" s="284" t="str">
        <f>VLOOKUP(A9450,Lists!B:D,3,FALSE)</f>
        <v>BDI</v>
      </c>
      <c r="D9450" s="285" t="s">
        <v>651</v>
      </c>
      <c r="E9450" s="285">
        <v>2</v>
      </c>
      <c r="F9450" s="285" t="s">
        <v>7229</v>
      </c>
      <c r="G9450" s="285" t="s">
        <v>5204</v>
      </c>
      <c r="H9450" s="278">
        <f t="shared" si="313"/>
        <v>2</v>
      </c>
      <c r="I9450" s="251" t="s">
        <v>7616</v>
      </c>
      <c r="J9450" s="285" t="s">
        <v>7600</v>
      </c>
      <c r="K9450" s="278" t="str">
        <f t="shared" si="312"/>
        <v>BDI001Physical constraints in the environment (obstacles related to terrain, climate, lack of infrastructure, etc.)</v>
      </c>
      <c r="L9450" s="286">
        <v>43767</v>
      </c>
      <c r="M9450" s="286" t="s">
        <v>3248</v>
      </c>
    </row>
    <row r="9451" spans="1:13" s="269" customFormat="1" ht="15.5" hidden="1" thickTop="1" thickBot="1" x14ac:dyDescent="0.4">
      <c r="A9451" s="287" t="s">
        <v>3302</v>
      </c>
      <c r="B9451" s="288" t="str">
        <f>VLOOKUP(A9451,Lists!B:C,2,FALSE)</f>
        <v>AFG001</v>
      </c>
      <c r="C9451" s="288" t="str">
        <f>VLOOKUP(A9451,Lists!B:D,3,FALSE)</f>
        <v>AFG</v>
      </c>
      <c r="D9451" s="289" t="s">
        <v>647</v>
      </c>
      <c r="E9451" s="289">
        <v>0</v>
      </c>
      <c r="F9451" s="289" t="s">
        <v>7229</v>
      </c>
      <c r="G9451" s="289" t="s">
        <v>731</v>
      </c>
      <c r="H9451" s="278">
        <f t="shared" si="313"/>
        <v>2</v>
      </c>
      <c r="I9451" s="252" t="s">
        <v>7616</v>
      </c>
      <c r="J9451" s="289" t="s">
        <v>7600</v>
      </c>
      <c r="K9451" s="278" t="str">
        <f t="shared" si="312"/>
        <v>AFG001Denial of existence of humanitarian needs or entitlements to assistance</v>
      </c>
      <c r="L9451" s="290">
        <v>43767</v>
      </c>
      <c r="M9451" s="290" t="s">
        <v>3248</v>
      </c>
    </row>
    <row r="9452" spans="1:13" s="269" customFormat="1" ht="15.5" hidden="1" thickTop="1" thickBot="1" x14ac:dyDescent="0.4">
      <c r="A9452" s="283" t="s">
        <v>3302</v>
      </c>
      <c r="B9452" s="284" t="str">
        <f>VLOOKUP(A9452,Lists!B:C,2,FALSE)</f>
        <v>AFG001</v>
      </c>
      <c r="C9452" s="284" t="str">
        <f>VLOOKUP(A9452,Lists!B:D,3,FALSE)</f>
        <v>AFG</v>
      </c>
      <c r="D9452" s="285" t="s">
        <v>648</v>
      </c>
      <c r="E9452" s="285">
        <v>3</v>
      </c>
      <c r="F9452" s="285" t="s">
        <v>7229</v>
      </c>
      <c r="G9452" s="285" t="s">
        <v>732</v>
      </c>
      <c r="H9452" s="278">
        <f t="shared" si="313"/>
        <v>1</v>
      </c>
      <c r="I9452" s="251" t="s">
        <v>7616</v>
      </c>
      <c r="J9452" s="285" t="s">
        <v>7600</v>
      </c>
      <c r="K9452" s="278" t="str">
        <f t="shared" si="312"/>
        <v>AFG001Restriction and obstruction of access to services and assistance</v>
      </c>
      <c r="L9452" s="286">
        <v>43767</v>
      </c>
      <c r="M9452" s="286" t="s">
        <v>3248</v>
      </c>
    </row>
    <row r="9453" spans="1:13" s="269" customFormat="1" ht="15.5" hidden="1" thickTop="1" thickBot="1" x14ac:dyDescent="0.4">
      <c r="A9453" s="287" t="s">
        <v>3302</v>
      </c>
      <c r="B9453" s="288" t="str">
        <f>VLOOKUP(A9453,Lists!B:C,2,FALSE)</f>
        <v>AFG001</v>
      </c>
      <c r="C9453" s="288" t="str">
        <f>VLOOKUP(A9453,Lists!B:D,3,FALSE)</f>
        <v>AFG</v>
      </c>
      <c r="D9453" s="289" t="s">
        <v>643</v>
      </c>
      <c r="E9453" s="289">
        <v>0</v>
      </c>
      <c r="F9453" s="289" t="s">
        <v>7229</v>
      </c>
      <c r="G9453" s="289" t="s">
        <v>731</v>
      </c>
      <c r="H9453" s="278">
        <f t="shared" si="313"/>
        <v>2</v>
      </c>
      <c r="I9453" s="252" t="s">
        <v>7616</v>
      </c>
      <c r="J9453" s="289" t="s">
        <v>7600</v>
      </c>
      <c r="K9453" s="278" t="str">
        <f t="shared" si="312"/>
        <v>AFG001Impediments to entry into country (bureaucratic and administrative)</v>
      </c>
      <c r="L9453" s="290">
        <v>43767</v>
      </c>
      <c r="M9453" s="290" t="s">
        <v>3248</v>
      </c>
    </row>
    <row r="9454" spans="1:13" s="269" customFormat="1" ht="15.5" hidden="1" thickTop="1" thickBot="1" x14ac:dyDescent="0.4">
      <c r="A9454" s="283" t="s">
        <v>3302</v>
      </c>
      <c r="B9454" s="284" t="str">
        <f>VLOOKUP(A9454,Lists!B:C,2,FALSE)</f>
        <v>AFG001</v>
      </c>
      <c r="C9454" s="284" t="str">
        <f>VLOOKUP(A9454,Lists!B:D,3,FALSE)</f>
        <v>AFG</v>
      </c>
      <c r="D9454" s="285" t="s">
        <v>644</v>
      </c>
      <c r="E9454" s="285">
        <v>3</v>
      </c>
      <c r="F9454" s="285" t="s">
        <v>7229</v>
      </c>
      <c r="G9454" s="285" t="s">
        <v>732</v>
      </c>
      <c r="H9454" s="278">
        <f t="shared" si="313"/>
        <v>1</v>
      </c>
      <c r="I9454" s="251" t="s">
        <v>7616</v>
      </c>
      <c r="J9454" s="285" t="s">
        <v>7600</v>
      </c>
      <c r="K9454" s="278" t="str">
        <f t="shared" si="312"/>
        <v>AFG001Restriction of movement (impediments to freedom of movement and/or administrative restrictions)</v>
      </c>
      <c r="L9454" s="286">
        <v>43767</v>
      </c>
      <c r="M9454" s="286" t="s">
        <v>3248</v>
      </c>
    </row>
    <row r="9455" spans="1:13" s="269" customFormat="1" ht="15.5" hidden="1" thickTop="1" thickBot="1" x14ac:dyDescent="0.4">
      <c r="A9455" s="287" t="s">
        <v>3302</v>
      </c>
      <c r="B9455" s="288" t="str">
        <f>VLOOKUP(A9455,Lists!B:C,2,FALSE)</f>
        <v>AFG001</v>
      </c>
      <c r="C9455" s="288" t="str">
        <f>VLOOKUP(A9455,Lists!B:D,3,FALSE)</f>
        <v>AFG</v>
      </c>
      <c r="D9455" s="289" t="s">
        <v>645</v>
      </c>
      <c r="E9455" s="289">
        <v>2</v>
      </c>
      <c r="F9455" s="289" t="s">
        <v>7229</v>
      </c>
      <c r="G9455" s="289" t="s">
        <v>731</v>
      </c>
      <c r="H9455" s="278">
        <f t="shared" si="313"/>
        <v>2</v>
      </c>
      <c r="I9455" s="252" t="s">
        <v>7616</v>
      </c>
      <c r="J9455" s="289" t="s">
        <v>7600</v>
      </c>
      <c r="K9455" s="278" t="str">
        <f t="shared" si="312"/>
        <v>AFG001Interference into implementation of humanitarian activities</v>
      </c>
      <c r="L9455" s="290">
        <v>43767</v>
      </c>
      <c r="M9455" s="290" t="s">
        <v>3248</v>
      </c>
    </row>
    <row r="9456" spans="1:13" s="269" customFormat="1" ht="15.5" hidden="1" thickTop="1" thickBot="1" x14ac:dyDescent="0.4">
      <c r="A9456" s="283" t="s">
        <v>3302</v>
      </c>
      <c r="B9456" s="284" t="str">
        <f>VLOOKUP(A9456,Lists!B:C,2,FALSE)</f>
        <v>AFG001</v>
      </c>
      <c r="C9456" s="284" t="str">
        <f>VLOOKUP(A9456,Lists!B:D,3,FALSE)</f>
        <v>AFG</v>
      </c>
      <c r="D9456" s="285" t="s">
        <v>646</v>
      </c>
      <c r="E9456" s="285">
        <v>3</v>
      </c>
      <c r="F9456" s="285" t="s">
        <v>7229</v>
      </c>
      <c r="G9456" s="285" t="s">
        <v>732</v>
      </c>
      <c r="H9456" s="278">
        <f t="shared" si="313"/>
        <v>1</v>
      </c>
      <c r="I9456" s="251" t="s">
        <v>7616</v>
      </c>
      <c r="J9456" s="285" t="s">
        <v>7600</v>
      </c>
      <c r="K9456" s="278" t="str">
        <f t="shared" si="312"/>
        <v>AFG001Violence against personnel, facilities and assets</v>
      </c>
      <c r="L9456" s="286">
        <v>43767</v>
      </c>
      <c r="M9456" s="286" t="s">
        <v>3248</v>
      </c>
    </row>
    <row r="9457" spans="1:13" s="269" customFormat="1" ht="15.5" hidden="1" thickTop="1" thickBot="1" x14ac:dyDescent="0.4">
      <c r="A9457" s="287" t="s">
        <v>3302</v>
      </c>
      <c r="B9457" s="288" t="str">
        <f>VLOOKUP(A9457,Lists!B:C,2,FALSE)</f>
        <v>AFG001</v>
      </c>
      <c r="C9457" s="288" t="str">
        <f>VLOOKUP(A9457,Lists!B:D,3,FALSE)</f>
        <v>AFG</v>
      </c>
      <c r="D9457" s="289" t="s">
        <v>649</v>
      </c>
      <c r="E9457" s="289">
        <v>3</v>
      </c>
      <c r="F9457" s="289" t="s">
        <v>7229</v>
      </c>
      <c r="G9457" s="289" t="s">
        <v>732</v>
      </c>
      <c r="H9457" s="278">
        <f t="shared" si="313"/>
        <v>1</v>
      </c>
      <c r="I9457" s="252" t="s">
        <v>7616</v>
      </c>
      <c r="J9457" s="289" t="s">
        <v>7600</v>
      </c>
      <c r="K9457" s="278" t="str">
        <f t="shared" si="312"/>
        <v>AFG001Ongoing insecurity/hostilities affecting humanitarian assistance</v>
      </c>
      <c r="L9457" s="290">
        <v>43767</v>
      </c>
      <c r="M9457" s="290" t="s">
        <v>3248</v>
      </c>
    </row>
    <row r="9458" spans="1:13" s="269" customFormat="1" ht="15.5" hidden="1" thickTop="1" thickBot="1" x14ac:dyDescent="0.4">
      <c r="A9458" s="283" t="s">
        <v>3302</v>
      </c>
      <c r="B9458" s="284" t="str">
        <f>VLOOKUP(A9458,Lists!B:C,2,FALSE)</f>
        <v>AFG001</v>
      </c>
      <c r="C9458" s="284" t="str">
        <f>VLOOKUP(A9458,Lists!B:D,3,FALSE)</f>
        <v>AFG</v>
      </c>
      <c r="D9458" s="285" t="s">
        <v>650</v>
      </c>
      <c r="E9458" s="285">
        <v>3</v>
      </c>
      <c r="F9458" s="285" t="s">
        <v>7229</v>
      </c>
      <c r="G9458" s="285" t="s">
        <v>731</v>
      </c>
      <c r="H9458" s="278">
        <f t="shared" si="313"/>
        <v>2</v>
      </c>
      <c r="I9458" s="251" t="s">
        <v>7616</v>
      </c>
      <c r="J9458" s="285" t="s">
        <v>7600</v>
      </c>
      <c r="K9458" s="278" t="str">
        <f t="shared" si="312"/>
        <v xml:space="preserve">AFG001Presence of mines and improvised explosive devices </v>
      </c>
      <c r="L9458" s="286">
        <v>43767</v>
      </c>
      <c r="M9458" s="286" t="s">
        <v>3248</v>
      </c>
    </row>
    <row r="9459" spans="1:13" s="269" customFormat="1" ht="15.5" hidden="1" thickTop="1" thickBot="1" x14ac:dyDescent="0.4">
      <c r="A9459" s="287" t="s">
        <v>3302</v>
      </c>
      <c r="B9459" s="288" t="str">
        <f>VLOOKUP(A9459,Lists!B:C,2,FALSE)</f>
        <v>AFG001</v>
      </c>
      <c r="C9459" s="288" t="str">
        <f>VLOOKUP(A9459,Lists!B:D,3,FALSE)</f>
        <v>AFG</v>
      </c>
      <c r="D9459" s="289" t="s">
        <v>651</v>
      </c>
      <c r="E9459" s="289">
        <v>2</v>
      </c>
      <c r="F9459" s="289" t="s">
        <v>7229</v>
      </c>
      <c r="G9459" s="289" t="s">
        <v>732</v>
      </c>
      <c r="H9459" s="278">
        <f t="shared" si="313"/>
        <v>1</v>
      </c>
      <c r="I9459" s="252" t="s">
        <v>7616</v>
      </c>
      <c r="J9459" s="289" t="s">
        <v>7600</v>
      </c>
      <c r="K9459" s="278" t="str">
        <f t="shared" si="312"/>
        <v>AFG001Physical constraints in the environment (obstacles related to terrain, climate, lack of infrastructure, etc.)</v>
      </c>
      <c r="L9459" s="290">
        <v>43767</v>
      </c>
      <c r="M9459" s="290" t="s">
        <v>3248</v>
      </c>
    </row>
    <row r="9460" spans="1:13" s="269" customFormat="1" ht="15.5" hidden="1" thickTop="1" thickBot="1" x14ac:dyDescent="0.4">
      <c r="A9460" s="283" t="s">
        <v>2989</v>
      </c>
      <c r="B9460" s="284" t="str">
        <f>VLOOKUP(A9460,Lists!B:C,2,FALSE)</f>
        <v>ZWE001</v>
      </c>
      <c r="C9460" s="284" t="str">
        <f>VLOOKUP(A9460,Lists!B:D,3,FALSE)</f>
        <v>ZWE</v>
      </c>
      <c r="D9460" s="285" t="s">
        <v>647</v>
      </c>
      <c r="E9460" s="285">
        <v>0</v>
      </c>
      <c r="F9460" s="285" t="s">
        <v>7229</v>
      </c>
      <c r="G9460" s="285" t="s">
        <v>731</v>
      </c>
      <c r="H9460" s="278">
        <f t="shared" si="313"/>
        <v>2</v>
      </c>
      <c r="I9460" s="251" t="s">
        <v>7616</v>
      </c>
      <c r="J9460" s="285" t="s">
        <v>7600</v>
      </c>
      <c r="K9460" s="278" t="str">
        <f t="shared" si="312"/>
        <v>ZWE001Denial of existence of humanitarian needs or entitlements to assistance</v>
      </c>
      <c r="L9460" s="286">
        <v>43767</v>
      </c>
      <c r="M9460" s="286" t="s">
        <v>3248</v>
      </c>
    </row>
    <row r="9461" spans="1:13" s="269" customFormat="1" ht="15.5" hidden="1" thickTop="1" thickBot="1" x14ac:dyDescent="0.4">
      <c r="A9461" s="287" t="s">
        <v>2989</v>
      </c>
      <c r="B9461" s="288" t="str">
        <f>VLOOKUP(A9461,Lists!B:C,2,FALSE)</f>
        <v>ZWE001</v>
      </c>
      <c r="C9461" s="288" t="str">
        <f>VLOOKUP(A9461,Lists!B:D,3,FALSE)</f>
        <v>ZWE</v>
      </c>
      <c r="D9461" s="289" t="s">
        <v>648</v>
      </c>
      <c r="E9461" s="289">
        <v>0</v>
      </c>
      <c r="F9461" s="289" t="s">
        <v>7229</v>
      </c>
      <c r="G9461" s="289" t="s">
        <v>731</v>
      </c>
      <c r="H9461" s="278">
        <f t="shared" si="313"/>
        <v>2</v>
      </c>
      <c r="I9461" s="252" t="s">
        <v>7616</v>
      </c>
      <c r="J9461" s="289" t="s">
        <v>7600</v>
      </c>
      <c r="K9461" s="278" t="str">
        <f t="shared" si="312"/>
        <v>ZWE001Restriction and obstruction of access to services and assistance</v>
      </c>
      <c r="L9461" s="290">
        <v>43767</v>
      </c>
      <c r="M9461" s="290" t="s">
        <v>3248</v>
      </c>
    </row>
    <row r="9462" spans="1:13" s="269" customFormat="1" ht="15.5" hidden="1" thickTop="1" thickBot="1" x14ac:dyDescent="0.4">
      <c r="A9462" s="283" t="s">
        <v>2989</v>
      </c>
      <c r="B9462" s="284" t="str">
        <f>VLOOKUP(A9462,Lists!B:C,2,FALSE)</f>
        <v>ZWE001</v>
      </c>
      <c r="C9462" s="284" t="str">
        <f>VLOOKUP(A9462,Lists!B:D,3,FALSE)</f>
        <v>ZWE</v>
      </c>
      <c r="D9462" s="285" t="s">
        <v>643</v>
      </c>
      <c r="E9462" s="285">
        <v>0</v>
      </c>
      <c r="F9462" s="285" t="s">
        <v>7229</v>
      </c>
      <c r="G9462" s="285" t="s">
        <v>732</v>
      </c>
      <c r="H9462" s="278">
        <f t="shared" si="313"/>
        <v>1</v>
      </c>
      <c r="I9462" s="251" t="s">
        <v>7616</v>
      </c>
      <c r="J9462" s="285" t="s">
        <v>7600</v>
      </c>
      <c r="K9462" s="278" t="str">
        <f t="shared" si="312"/>
        <v>ZWE001Impediments to entry into country (bureaucratic and administrative)</v>
      </c>
      <c r="L9462" s="286">
        <v>43767</v>
      </c>
      <c r="M9462" s="286" t="s">
        <v>3248</v>
      </c>
    </row>
    <row r="9463" spans="1:13" s="269" customFormat="1" ht="15.5" hidden="1" thickTop="1" thickBot="1" x14ac:dyDescent="0.4">
      <c r="A9463" s="287" t="s">
        <v>2989</v>
      </c>
      <c r="B9463" s="288" t="str">
        <f>VLOOKUP(A9463,Lists!B:C,2,FALSE)</f>
        <v>ZWE001</v>
      </c>
      <c r="C9463" s="288" t="str">
        <f>VLOOKUP(A9463,Lists!B:D,3,FALSE)</f>
        <v>ZWE</v>
      </c>
      <c r="D9463" s="289" t="s">
        <v>644</v>
      </c>
      <c r="E9463" s="289">
        <v>0</v>
      </c>
      <c r="F9463" s="289" t="s">
        <v>7229</v>
      </c>
      <c r="G9463" s="289" t="s">
        <v>732</v>
      </c>
      <c r="H9463" s="278">
        <f t="shared" si="313"/>
        <v>1</v>
      </c>
      <c r="I9463" s="252" t="s">
        <v>7616</v>
      </c>
      <c r="J9463" s="289" t="s">
        <v>7600</v>
      </c>
      <c r="K9463" s="278" t="str">
        <f t="shared" si="312"/>
        <v>ZWE001Restriction of movement (impediments to freedom of movement and/or administrative restrictions)</v>
      </c>
      <c r="L9463" s="290">
        <v>43767</v>
      </c>
      <c r="M9463" s="290" t="s">
        <v>3248</v>
      </c>
    </row>
    <row r="9464" spans="1:13" s="269" customFormat="1" ht="15.5" hidden="1" thickTop="1" thickBot="1" x14ac:dyDescent="0.4">
      <c r="A9464" s="283" t="s">
        <v>2989</v>
      </c>
      <c r="B9464" s="284" t="str">
        <f>VLOOKUP(A9464,Lists!B:C,2,FALSE)</f>
        <v>ZWE001</v>
      </c>
      <c r="C9464" s="284" t="str">
        <f>VLOOKUP(A9464,Lists!B:D,3,FALSE)</f>
        <v>ZWE</v>
      </c>
      <c r="D9464" s="285" t="s">
        <v>645</v>
      </c>
      <c r="E9464" s="285">
        <v>0</v>
      </c>
      <c r="F9464" s="285" t="s">
        <v>7229</v>
      </c>
      <c r="G9464" s="285" t="s">
        <v>731</v>
      </c>
      <c r="H9464" s="278">
        <f t="shared" si="313"/>
        <v>2</v>
      </c>
      <c r="I9464" s="251" t="s">
        <v>7616</v>
      </c>
      <c r="J9464" s="285" t="s">
        <v>7600</v>
      </c>
      <c r="K9464" s="278" t="str">
        <f t="shared" si="312"/>
        <v>ZWE001Interference into implementation of humanitarian activities</v>
      </c>
      <c r="L9464" s="286">
        <v>43767</v>
      </c>
      <c r="M9464" s="286" t="s">
        <v>3248</v>
      </c>
    </row>
    <row r="9465" spans="1:13" s="269" customFormat="1" ht="15.5" hidden="1" thickTop="1" thickBot="1" x14ac:dyDescent="0.4">
      <c r="A9465" s="287" t="s">
        <v>2989</v>
      </c>
      <c r="B9465" s="288" t="str">
        <f>VLOOKUP(A9465,Lists!B:C,2,FALSE)</f>
        <v>ZWE001</v>
      </c>
      <c r="C9465" s="288" t="str">
        <f>VLOOKUP(A9465,Lists!B:D,3,FALSE)</f>
        <v>ZWE</v>
      </c>
      <c r="D9465" s="289" t="s">
        <v>646</v>
      </c>
      <c r="E9465" s="289">
        <v>0</v>
      </c>
      <c r="F9465" s="289" t="s">
        <v>7229</v>
      </c>
      <c r="G9465" s="289" t="s">
        <v>732</v>
      </c>
      <c r="H9465" s="278">
        <f t="shared" si="313"/>
        <v>1</v>
      </c>
      <c r="I9465" s="252" t="s">
        <v>7616</v>
      </c>
      <c r="J9465" s="289" t="s">
        <v>7600</v>
      </c>
      <c r="K9465" s="278" t="str">
        <f t="shared" si="312"/>
        <v>ZWE001Violence against personnel, facilities and assets</v>
      </c>
      <c r="L9465" s="290">
        <v>43767</v>
      </c>
      <c r="M9465" s="290" t="s">
        <v>3248</v>
      </c>
    </row>
    <row r="9466" spans="1:13" s="269" customFormat="1" ht="15.5" hidden="1" thickTop="1" thickBot="1" x14ac:dyDescent="0.4">
      <c r="A9466" s="283" t="s">
        <v>2989</v>
      </c>
      <c r="B9466" s="284" t="str">
        <f>VLOOKUP(A9466,Lists!B:C,2,FALSE)</f>
        <v>ZWE001</v>
      </c>
      <c r="C9466" s="284" t="str">
        <f>VLOOKUP(A9466,Lists!B:D,3,FALSE)</f>
        <v>ZWE</v>
      </c>
      <c r="D9466" s="285" t="s">
        <v>649</v>
      </c>
      <c r="E9466" s="285">
        <v>0</v>
      </c>
      <c r="F9466" s="285" t="s">
        <v>7229</v>
      </c>
      <c r="G9466" s="285" t="s">
        <v>732</v>
      </c>
      <c r="H9466" s="278">
        <f t="shared" si="313"/>
        <v>1</v>
      </c>
      <c r="I9466" s="251" t="s">
        <v>7616</v>
      </c>
      <c r="J9466" s="285" t="s">
        <v>7600</v>
      </c>
      <c r="K9466" s="278" t="str">
        <f t="shared" si="312"/>
        <v>ZWE001Ongoing insecurity/hostilities affecting humanitarian assistance</v>
      </c>
      <c r="L9466" s="286">
        <v>43767</v>
      </c>
      <c r="M9466" s="286" t="s">
        <v>3248</v>
      </c>
    </row>
    <row r="9467" spans="1:13" s="269" customFormat="1" ht="15.5" hidden="1" thickTop="1" thickBot="1" x14ac:dyDescent="0.4">
      <c r="A9467" s="287" t="s">
        <v>2989</v>
      </c>
      <c r="B9467" s="288" t="str">
        <f>VLOOKUP(A9467,Lists!B:C,2,FALSE)</f>
        <v>ZWE001</v>
      </c>
      <c r="C9467" s="288" t="str">
        <f>VLOOKUP(A9467,Lists!B:D,3,FALSE)</f>
        <v>ZWE</v>
      </c>
      <c r="D9467" s="289" t="s">
        <v>650</v>
      </c>
      <c r="E9467" s="289" t="s">
        <v>446</v>
      </c>
      <c r="F9467" s="289" t="s">
        <v>7229</v>
      </c>
      <c r="G9467" s="289" t="s">
        <v>446</v>
      </c>
      <c r="H9467" s="278" t="str">
        <f t="shared" si="313"/>
        <v>x</v>
      </c>
      <c r="I9467" s="252" t="s">
        <v>7616</v>
      </c>
      <c r="J9467" s="289" t="s">
        <v>7600</v>
      </c>
      <c r="K9467" s="278" t="str">
        <f t="shared" si="312"/>
        <v xml:space="preserve">ZWE001Presence of mines and improvised explosive devices </v>
      </c>
      <c r="L9467" s="290">
        <v>43767</v>
      </c>
      <c r="M9467" s="290" t="s">
        <v>3248</v>
      </c>
    </row>
    <row r="9468" spans="1:13" s="269" customFormat="1" ht="15.5" hidden="1" thickTop="1" thickBot="1" x14ac:dyDescent="0.4">
      <c r="A9468" s="283" t="s">
        <v>2989</v>
      </c>
      <c r="B9468" s="284" t="str">
        <f>VLOOKUP(A9468,Lists!B:C,2,FALSE)</f>
        <v>ZWE001</v>
      </c>
      <c r="C9468" s="284" t="str">
        <f>VLOOKUP(A9468,Lists!B:D,3,FALSE)</f>
        <v>ZWE</v>
      </c>
      <c r="D9468" s="285" t="s">
        <v>651</v>
      </c>
      <c r="E9468" s="285">
        <v>2</v>
      </c>
      <c r="F9468" s="285" t="s">
        <v>7229</v>
      </c>
      <c r="G9468" s="285" t="s">
        <v>732</v>
      </c>
      <c r="H9468" s="278">
        <f t="shared" si="313"/>
        <v>1</v>
      </c>
      <c r="I9468" s="251" t="s">
        <v>7616</v>
      </c>
      <c r="J9468" s="285" t="s">
        <v>7600</v>
      </c>
      <c r="K9468" s="278" t="str">
        <f t="shared" ref="K9468:K9531" si="314">B9468&amp;""&amp;D9468</f>
        <v>ZWE001Physical constraints in the environment (obstacles related to terrain, climate, lack of infrastructure, etc.)</v>
      </c>
      <c r="L9468" s="286">
        <v>43767</v>
      </c>
      <c r="M9468" s="286" t="s">
        <v>3248</v>
      </c>
    </row>
    <row r="9469" spans="1:13" s="269" customFormat="1" ht="15.5" hidden="1" thickTop="1" thickBot="1" x14ac:dyDescent="0.4">
      <c r="A9469" s="287" t="s">
        <v>1257</v>
      </c>
      <c r="B9469" s="288" t="str">
        <f>VLOOKUP(A9469,Lists!B:C,2,FALSE)</f>
        <v>ZMB002</v>
      </c>
      <c r="C9469" s="288" t="str">
        <f>VLOOKUP(A9469,Lists!B:D,3,FALSE)</f>
        <v>ZMB</v>
      </c>
      <c r="D9469" s="289" t="s">
        <v>647</v>
      </c>
      <c r="E9469" s="289">
        <v>0</v>
      </c>
      <c r="F9469" s="289" t="s">
        <v>7229</v>
      </c>
      <c r="G9469" s="289" t="s">
        <v>732</v>
      </c>
      <c r="H9469" s="278">
        <f t="shared" si="313"/>
        <v>1</v>
      </c>
      <c r="I9469" s="252" t="s">
        <v>7616</v>
      </c>
      <c r="J9469" s="289" t="s">
        <v>7600</v>
      </c>
      <c r="K9469" s="278" t="str">
        <f t="shared" si="314"/>
        <v>ZMB002Denial of existence of humanitarian needs or entitlements to assistance</v>
      </c>
      <c r="L9469" s="290">
        <v>43767</v>
      </c>
      <c r="M9469" s="290" t="s">
        <v>3248</v>
      </c>
    </row>
    <row r="9470" spans="1:13" s="269" customFormat="1" ht="15.5" hidden="1" thickTop="1" thickBot="1" x14ac:dyDescent="0.4">
      <c r="A9470" s="283" t="s">
        <v>1257</v>
      </c>
      <c r="B9470" s="284" t="str">
        <f>VLOOKUP(A9470,Lists!B:C,2,FALSE)</f>
        <v>ZMB002</v>
      </c>
      <c r="C9470" s="284" t="str">
        <f>VLOOKUP(A9470,Lists!B:D,3,FALSE)</f>
        <v>ZMB</v>
      </c>
      <c r="D9470" s="285" t="s">
        <v>648</v>
      </c>
      <c r="E9470" s="285">
        <v>0</v>
      </c>
      <c r="F9470" s="285" t="s">
        <v>7229</v>
      </c>
      <c r="G9470" s="285" t="s">
        <v>732</v>
      </c>
      <c r="H9470" s="278">
        <f t="shared" si="313"/>
        <v>1</v>
      </c>
      <c r="I9470" s="251" t="s">
        <v>7616</v>
      </c>
      <c r="J9470" s="285" t="s">
        <v>7600</v>
      </c>
      <c r="K9470" s="278" t="str">
        <f t="shared" si="314"/>
        <v>ZMB002Restriction and obstruction of access to services and assistance</v>
      </c>
      <c r="L9470" s="286">
        <v>43767</v>
      </c>
      <c r="M9470" s="286" t="s">
        <v>3248</v>
      </c>
    </row>
    <row r="9471" spans="1:13" s="269" customFormat="1" ht="15.5" hidden="1" thickTop="1" thickBot="1" x14ac:dyDescent="0.4">
      <c r="A9471" s="287" t="s">
        <v>1257</v>
      </c>
      <c r="B9471" s="288" t="str">
        <f>VLOOKUP(A9471,Lists!B:C,2,FALSE)</f>
        <v>ZMB002</v>
      </c>
      <c r="C9471" s="288" t="str">
        <f>VLOOKUP(A9471,Lists!B:D,3,FALSE)</f>
        <v>ZMB</v>
      </c>
      <c r="D9471" s="289" t="s">
        <v>643</v>
      </c>
      <c r="E9471" s="289">
        <v>0</v>
      </c>
      <c r="F9471" s="289" t="s">
        <v>7229</v>
      </c>
      <c r="G9471" s="289" t="s">
        <v>732</v>
      </c>
      <c r="H9471" s="278">
        <f t="shared" si="313"/>
        <v>1</v>
      </c>
      <c r="I9471" s="252" t="s">
        <v>7616</v>
      </c>
      <c r="J9471" s="289" t="s">
        <v>7600</v>
      </c>
      <c r="K9471" s="278" t="str">
        <f t="shared" si="314"/>
        <v>ZMB002Impediments to entry into country (bureaucratic and administrative)</v>
      </c>
      <c r="L9471" s="290">
        <v>43767</v>
      </c>
      <c r="M9471" s="290" t="s">
        <v>3248</v>
      </c>
    </row>
    <row r="9472" spans="1:13" s="269" customFormat="1" ht="15.5" hidden="1" thickTop="1" thickBot="1" x14ac:dyDescent="0.4">
      <c r="A9472" s="283" t="s">
        <v>1257</v>
      </c>
      <c r="B9472" s="284" t="str">
        <f>VLOOKUP(A9472,Lists!B:C,2,FALSE)</f>
        <v>ZMB002</v>
      </c>
      <c r="C9472" s="284" t="str">
        <f>VLOOKUP(A9472,Lists!B:D,3,FALSE)</f>
        <v>ZMB</v>
      </c>
      <c r="D9472" s="285" t="s">
        <v>644</v>
      </c>
      <c r="E9472" s="285">
        <v>0</v>
      </c>
      <c r="F9472" s="285" t="s">
        <v>7229</v>
      </c>
      <c r="G9472" s="285" t="s">
        <v>732</v>
      </c>
      <c r="H9472" s="278">
        <f t="shared" si="313"/>
        <v>1</v>
      </c>
      <c r="I9472" s="251" t="s">
        <v>7616</v>
      </c>
      <c r="J9472" s="285" t="s">
        <v>7600</v>
      </c>
      <c r="K9472" s="278" t="str">
        <f t="shared" si="314"/>
        <v>ZMB002Restriction of movement (impediments to freedom of movement and/or administrative restrictions)</v>
      </c>
      <c r="L9472" s="286">
        <v>43767</v>
      </c>
      <c r="M9472" s="286" t="s">
        <v>3248</v>
      </c>
    </row>
    <row r="9473" spans="1:13" s="269" customFormat="1" ht="15.5" hidden="1" thickTop="1" thickBot="1" x14ac:dyDescent="0.4">
      <c r="A9473" s="287" t="s">
        <v>1257</v>
      </c>
      <c r="B9473" s="288" t="str">
        <f>VLOOKUP(A9473,Lists!B:C,2,FALSE)</f>
        <v>ZMB002</v>
      </c>
      <c r="C9473" s="288" t="str">
        <f>VLOOKUP(A9473,Lists!B:D,3,FALSE)</f>
        <v>ZMB</v>
      </c>
      <c r="D9473" s="289" t="s">
        <v>645</v>
      </c>
      <c r="E9473" s="289">
        <v>0</v>
      </c>
      <c r="F9473" s="289" t="s">
        <v>7229</v>
      </c>
      <c r="G9473" s="289" t="s">
        <v>732</v>
      </c>
      <c r="H9473" s="278">
        <f t="shared" si="313"/>
        <v>1</v>
      </c>
      <c r="I9473" s="252" t="s">
        <v>7616</v>
      </c>
      <c r="J9473" s="289" t="s">
        <v>7600</v>
      </c>
      <c r="K9473" s="278" t="str">
        <f t="shared" si="314"/>
        <v>ZMB002Interference into implementation of humanitarian activities</v>
      </c>
      <c r="L9473" s="290">
        <v>43767</v>
      </c>
      <c r="M9473" s="290" t="s">
        <v>3248</v>
      </c>
    </row>
    <row r="9474" spans="1:13" s="269" customFormat="1" ht="15.5" hidden="1" thickTop="1" thickBot="1" x14ac:dyDescent="0.4">
      <c r="A9474" s="283" t="s">
        <v>1257</v>
      </c>
      <c r="B9474" s="284" t="str">
        <f>VLOOKUP(A9474,Lists!B:C,2,FALSE)</f>
        <v>ZMB002</v>
      </c>
      <c r="C9474" s="284" t="str">
        <f>VLOOKUP(A9474,Lists!B:D,3,FALSE)</f>
        <v>ZMB</v>
      </c>
      <c r="D9474" s="285" t="s">
        <v>646</v>
      </c>
      <c r="E9474" s="285">
        <v>0</v>
      </c>
      <c r="F9474" s="285" t="s">
        <v>7229</v>
      </c>
      <c r="G9474" s="285" t="s">
        <v>732</v>
      </c>
      <c r="H9474" s="278">
        <f t="shared" si="313"/>
        <v>1</v>
      </c>
      <c r="I9474" s="251" t="s">
        <v>7616</v>
      </c>
      <c r="J9474" s="285" t="s">
        <v>7600</v>
      </c>
      <c r="K9474" s="278" t="str">
        <f t="shared" si="314"/>
        <v>ZMB002Violence against personnel, facilities and assets</v>
      </c>
      <c r="L9474" s="286">
        <v>43767</v>
      </c>
      <c r="M9474" s="286" t="s">
        <v>3248</v>
      </c>
    </row>
    <row r="9475" spans="1:13" s="269" customFormat="1" ht="15.5" hidden="1" thickTop="1" thickBot="1" x14ac:dyDescent="0.4">
      <c r="A9475" s="287" t="s">
        <v>1257</v>
      </c>
      <c r="B9475" s="288" t="str">
        <f>VLOOKUP(A9475,Lists!B:C,2,FALSE)</f>
        <v>ZMB002</v>
      </c>
      <c r="C9475" s="288" t="str">
        <f>VLOOKUP(A9475,Lists!B:D,3,FALSE)</f>
        <v>ZMB</v>
      </c>
      <c r="D9475" s="289" t="s">
        <v>649</v>
      </c>
      <c r="E9475" s="289">
        <v>0</v>
      </c>
      <c r="F9475" s="289" t="s">
        <v>7229</v>
      </c>
      <c r="G9475" s="289" t="s">
        <v>732</v>
      </c>
      <c r="H9475" s="278">
        <f t="shared" si="313"/>
        <v>1</v>
      </c>
      <c r="I9475" s="252" t="s">
        <v>7616</v>
      </c>
      <c r="J9475" s="289" t="s">
        <v>7600</v>
      </c>
      <c r="K9475" s="278" t="str">
        <f t="shared" si="314"/>
        <v>ZMB002Ongoing insecurity/hostilities affecting humanitarian assistance</v>
      </c>
      <c r="L9475" s="290">
        <v>43767</v>
      </c>
      <c r="M9475" s="290" t="s">
        <v>3248</v>
      </c>
    </row>
    <row r="9476" spans="1:13" s="269" customFormat="1" ht="15.5" hidden="1" thickTop="1" thickBot="1" x14ac:dyDescent="0.4">
      <c r="A9476" s="283" t="s">
        <v>1257</v>
      </c>
      <c r="B9476" s="284" t="str">
        <f>VLOOKUP(A9476,Lists!B:C,2,FALSE)</f>
        <v>ZMB002</v>
      </c>
      <c r="C9476" s="284" t="str">
        <f>VLOOKUP(A9476,Lists!B:D,3,FALSE)</f>
        <v>ZMB</v>
      </c>
      <c r="D9476" s="285" t="s">
        <v>650</v>
      </c>
      <c r="E9476" s="285">
        <v>0</v>
      </c>
      <c r="F9476" s="285" t="s">
        <v>7229</v>
      </c>
      <c r="G9476" s="285" t="s">
        <v>732</v>
      </c>
      <c r="H9476" s="278">
        <f t="shared" si="313"/>
        <v>1</v>
      </c>
      <c r="I9476" s="251" t="s">
        <v>7616</v>
      </c>
      <c r="J9476" s="285" t="s">
        <v>7600</v>
      </c>
      <c r="K9476" s="278" t="str">
        <f t="shared" si="314"/>
        <v xml:space="preserve">ZMB002Presence of mines and improvised explosive devices </v>
      </c>
      <c r="L9476" s="286">
        <v>43767</v>
      </c>
      <c r="M9476" s="286" t="s">
        <v>3248</v>
      </c>
    </row>
    <row r="9477" spans="1:13" s="269" customFormat="1" ht="15.5" hidden="1" thickTop="1" thickBot="1" x14ac:dyDescent="0.4">
      <c r="A9477" s="287" t="s">
        <v>1257</v>
      </c>
      <c r="B9477" s="288" t="str">
        <f>VLOOKUP(A9477,Lists!B:C,2,FALSE)</f>
        <v>ZMB002</v>
      </c>
      <c r="C9477" s="288" t="str">
        <f>VLOOKUP(A9477,Lists!B:D,3,FALSE)</f>
        <v>ZMB</v>
      </c>
      <c r="D9477" s="289" t="s">
        <v>651</v>
      </c>
      <c r="E9477" s="289">
        <v>0</v>
      </c>
      <c r="F9477" s="289" t="s">
        <v>7229</v>
      </c>
      <c r="G9477" s="289" t="s">
        <v>731</v>
      </c>
      <c r="H9477" s="278">
        <f t="shared" si="313"/>
        <v>2</v>
      </c>
      <c r="I9477" s="252" t="s">
        <v>7616</v>
      </c>
      <c r="J9477" s="289" t="s">
        <v>7600</v>
      </c>
      <c r="K9477" s="278" t="str">
        <f t="shared" si="314"/>
        <v>ZMB002Physical constraints in the environment (obstacles related to terrain, climate, lack of infrastructure, etc.)</v>
      </c>
      <c r="L9477" s="290">
        <v>43767</v>
      </c>
      <c r="M9477" s="290" t="s">
        <v>3248</v>
      </c>
    </row>
    <row r="9478" spans="1:13" s="269" customFormat="1" ht="15.5" hidden="1" thickTop="1" thickBot="1" x14ac:dyDescent="0.4">
      <c r="A9478" s="283" t="s">
        <v>1264</v>
      </c>
      <c r="B9478" s="284" t="str">
        <f>VLOOKUP(A9478,Lists!B:C,2,FALSE)</f>
        <v>UKR002</v>
      </c>
      <c r="C9478" s="284" t="str">
        <f>VLOOKUP(A9478,Lists!B:D,3,FALSE)</f>
        <v>UKR</v>
      </c>
      <c r="D9478" s="285" t="s">
        <v>647</v>
      </c>
      <c r="E9478" s="285">
        <v>0</v>
      </c>
      <c r="F9478" s="285" t="s">
        <v>7229</v>
      </c>
      <c r="G9478" s="285" t="s">
        <v>731</v>
      </c>
      <c r="H9478" s="278">
        <f t="shared" si="313"/>
        <v>2</v>
      </c>
      <c r="I9478" s="251" t="s">
        <v>7616</v>
      </c>
      <c r="J9478" s="285" t="s">
        <v>7600</v>
      </c>
      <c r="K9478" s="278" t="str">
        <f t="shared" si="314"/>
        <v>UKR002Denial of existence of humanitarian needs or entitlements to assistance</v>
      </c>
      <c r="L9478" s="286">
        <v>43767</v>
      </c>
      <c r="M9478" s="286" t="s">
        <v>3248</v>
      </c>
    </row>
    <row r="9479" spans="1:13" s="269" customFormat="1" ht="15.5" hidden="1" thickTop="1" thickBot="1" x14ac:dyDescent="0.4">
      <c r="A9479" s="287" t="s">
        <v>1264</v>
      </c>
      <c r="B9479" s="288" t="str">
        <f>VLOOKUP(A9479,Lists!B:C,2,FALSE)</f>
        <v>UKR002</v>
      </c>
      <c r="C9479" s="288" t="str">
        <f>VLOOKUP(A9479,Lists!B:D,3,FALSE)</f>
        <v>UKR</v>
      </c>
      <c r="D9479" s="289" t="s">
        <v>648</v>
      </c>
      <c r="E9479" s="289">
        <v>2</v>
      </c>
      <c r="F9479" s="289" t="s">
        <v>7229</v>
      </c>
      <c r="G9479" s="289" t="s">
        <v>732</v>
      </c>
      <c r="H9479" s="278">
        <f t="shared" si="313"/>
        <v>1</v>
      </c>
      <c r="I9479" s="252" t="s">
        <v>7616</v>
      </c>
      <c r="J9479" s="289" t="s">
        <v>7600</v>
      </c>
      <c r="K9479" s="278" t="str">
        <f t="shared" si="314"/>
        <v>UKR002Restriction and obstruction of access to services and assistance</v>
      </c>
      <c r="L9479" s="290">
        <v>43767</v>
      </c>
      <c r="M9479" s="290" t="s">
        <v>3248</v>
      </c>
    </row>
    <row r="9480" spans="1:13" s="269" customFormat="1" ht="15.5" hidden="1" thickTop="1" thickBot="1" x14ac:dyDescent="0.4">
      <c r="A9480" s="283" t="s">
        <v>1264</v>
      </c>
      <c r="B9480" s="284" t="str">
        <f>VLOOKUP(A9480,Lists!B:C,2,FALSE)</f>
        <v>UKR002</v>
      </c>
      <c r="C9480" s="284" t="str">
        <f>VLOOKUP(A9480,Lists!B:D,3,FALSE)</f>
        <v>UKR</v>
      </c>
      <c r="D9480" s="285" t="s">
        <v>643</v>
      </c>
      <c r="E9480" s="285">
        <v>2</v>
      </c>
      <c r="F9480" s="285" t="s">
        <v>7229</v>
      </c>
      <c r="G9480" s="285" t="s">
        <v>731</v>
      </c>
      <c r="H9480" s="278">
        <f t="shared" si="313"/>
        <v>2</v>
      </c>
      <c r="I9480" s="251" t="s">
        <v>7616</v>
      </c>
      <c r="J9480" s="285" t="s">
        <v>7600</v>
      </c>
      <c r="K9480" s="278" t="str">
        <f t="shared" si="314"/>
        <v>UKR002Impediments to entry into country (bureaucratic and administrative)</v>
      </c>
      <c r="L9480" s="286">
        <v>43767</v>
      </c>
      <c r="M9480" s="286" t="s">
        <v>3248</v>
      </c>
    </row>
    <row r="9481" spans="1:13" s="269" customFormat="1" ht="15.5" hidden="1" thickTop="1" thickBot="1" x14ac:dyDescent="0.4">
      <c r="A9481" s="287" t="s">
        <v>1264</v>
      </c>
      <c r="B9481" s="288" t="str">
        <f>VLOOKUP(A9481,Lists!B:C,2,FALSE)</f>
        <v>UKR002</v>
      </c>
      <c r="C9481" s="288" t="str">
        <f>VLOOKUP(A9481,Lists!B:D,3,FALSE)</f>
        <v>UKR</v>
      </c>
      <c r="D9481" s="289" t="s">
        <v>644</v>
      </c>
      <c r="E9481" s="289">
        <v>3</v>
      </c>
      <c r="F9481" s="289" t="s">
        <v>7229</v>
      </c>
      <c r="G9481" s="289" t="s">
        <v>732</v>
      </c>
      <c r="H9481" s="278">
        <f t="shared" si="313"/>
        <v>1</v>
      </c>
      <c r="I9481" s="252" t="s">
        <v>7616</v>
      </c>
      <c r="J9481" s="289" t="s">
        <v>7600</v>
      </c>
      <c r="K9481" s="278" t="str">
        <f t="shared" si="314"/>
        <v>UKR002Restriction of movement (impediments to freedom of movement and/or administrative restrictions)</v>
      </c>
      <c r="L9481" s="290">
        <v>43767</v>
      </c>
      <c r="M9481" s="290" t="s">
        <v>3248</v>
      </c>
    </row>
    <row r="9482" spans="1:13" s="269" customFormat="1" ht="15.5" hidden="1" thickTop="1" thickBot="1" x14ac:dyDescent="0.4">
      <c r="A9482" s="283" t="s">
        <v>1264</v>
      </c>
      <c r="B9482" s="284" t="str">
        <f>VLOOKUP(A9482,Lists!B:C,2,FALSE)</f>
        <v>UKR002</v>
      </c>
      <c r="C9482" s="284" t="str">
        <f>VLOOKUP(A9482,Lists!B:D,3,FALSE)</f>
        <v>UKR</v>
      </c>
      <c r="D9482" s="285" t="s">
        <v>645</v>
      </c>
      <c r="E9482" s="285">
        <v>2</v>
      </c>
      <c r="F9482" s="285" t="s">
        <v>7229</v>
      </c>
      <c r="G9482" s="285" t="s">
        <v>731</v>
      </c>
      <c r="H9482" s="278">
        <f t="shared" si="313"/>
        <v>2</v>
      </c>
      <c r="I9482" s="251" t="s">
        <v>7616</v>
      </c>
      <c r="J9482" s="285" t="s">
        <v>7600</v>
      </c>
      <c r="K9482" s="278" t="str">
        <f t="shared" si="314"/>
        <v>UKR002Interference into implementation of humanitarian activities</v>
      </c>
      <c r="L9482" s="286">
        <v>43767</v>
      </c>
      <c r="M9482" s="286" t="s">
        <v>3248</v>
      </c>
    </row>
    <row r="9483" spans="1:13" s="269" customFormat="1" ht="15.5" hidden="1" thickTop="1" thickBot="1" x14ac:dyDescent="0.4">
      <c r="A9483" s="287" t="s">
        <v>1264</v>
      </c>
      <c r="B9483" s="288" t="str">
        <f>VLOOKUP(A9483,Lists!B:C,2,FALSE)</f>
        <v>UKR002</v>
      </c>
      <c r="C9483" s="288" t="str">
        <f>VLOOKUP(A9483,Lists!B:D,3,FALSE)</f>
        <v>UKR</v>
      </c>
      <c r="D9483" s="289" t="s">
        <v>646</v>
      </c>
      <c r="E9483" s="289">
        <v>0</v>
      </c>
      <c r="F9483" s="289" t="s">
        <v>7229</v>
      </c>
      <c r="G9483" s="289" t="s">
        <v>731</v>
      </c>
      <c r="H9483" s="278">
        <f t="shared" si="313"/>
        <v>2</v>
      </c>
      <c r="I9483" s="252" t="s">
        <v>7616</v>
      </c>
      <c r="J9483" s="289" t="s">
        <v>7600</v>
      </c>
      <c r="K9483" s="278" t="str">
        <f t="shared" si="314"/>
        <v>UKR002Violence against personnel, facilities and assets</v>
      </c>
      <c r="L9483" s="290">
        <v>43767</v>
      </c>
      <c r="M9483" s="290" t="s">
        <v>3248</v>
      </c>
    </row>
    <row r="9484" spans="1:13" s="269" customFormat="1" ht="15.5" hidden="1" thickTop="1" thickBot="1" x14ac:dyDescent="0.4">
      <c r="A9484" s="283" t="s">
        <v>1264</v>
      </c>
      <c r="B9484" s="284" t="str">
        <f>VLOOKUP(A9484,Lists!B:C,2,FALSE)</f>
        <v>UKR002</v>
      </c>
      <c r="C9484" s="284" t="str">
        <f>VLOOKUP(A9484,Lists!B:D,3,FALSE)</f>
        <v>UKR</v>
      </c>
      <c r="D9484" s="285" t="s">
        <v>649</v>
      </c>
      <c r="E9484" s="285">
        <v>2</v>
      </c>
      <c r="F9484" s="285" t="s">
        <v>7229</v>
      </c>
      <c r="G9484" s="285" t="s">
        <v>732</v>
      </c>
      <c r="H9484" s="278">
        <f t="shared" si="313"/>
        <v>1</v>
      </c>
      <c r="I9484" s="251" t="s">
        <v>7616</v>
      </c>
      <c r="J9484" s="285" t="s">
        <v>7600</v>
      </c>
      <c r="K9484" s="278" t="str">
        <f t="shared" si="314"/>
        <v>UKR002Ongoing insecurity/hostilities affecting humanitarian assistance</v>
      </c>
      <c r="L9484" s="286">
        <v>43767</v>
      </c>
      <c r="M9484" s="286" t="s">
        <v>3248</v>
      </c>
    </row>
    <row r="9485" spans="1:13" s="269" customFormat="1" ht="15.5" hidden="1" thickTop="1" thickBot="1" x14ac:dyDescent="0.4">
      <c r="A9485" s="287" t="s">
        <v>1264</v>
      </c>
      <c r="B9485" s="288" t="str">
        <f>VLOOKUP(A9485,Lists!B:C,2,FALSE)</f>
        <v>UKR002</v>
      </c>
      <c r="C9485" s="288" t="str">
        <f>VLOOKUP(A9485,Lists!B:D,3,FALSE)</f>
        <v>UKR</v>
      </c>
      <c r="D9485" s="289" t="s">
        <v>650</v>
      </c>
      <c r="E9485" s="289">
        <v>3</v>
      </c>
      <c r="F9485" s="289" t="s">
        <v>7229</v>
      </c>
      <c r="G9485" s="289" t="s">
        <v>732</v>
      </c>
      <c r="H9485" s="278">
        <f t="shared" si="313"/>
        <v>1</v>
      </c>
      <c r="I9485" s="252" t="s">
        <v>7616</v>
      </c>
      <c r="J9485" s="289" t="s">
        <v>7600</v>
      </c>
      <c r="K9485" s="278" t="str">
        <f t="shared" si="314"/>
        <v xml:space="preserve">UKR002Presence of mines and improvised explosive devices </v>
      </c>
      <c r="L9485" s="290">
        <v>43767</v>
      </c>
      <c r="M9485" s="290" t="s">
        <v>3248</v>
      </c>
    </row>
    <row r="9486" spans="1:13" s="269" customFormat="1" ht="15.5" hidden="1" thickTop="1" thickBot="1" x14ac:dyDescent="0.4">
      <c r="A9486" s="283" t="s">
        <v>1264</v>
      </c>
      <c r="B9486" s="284" t="str">
        <f>VLOOKUP(A9486,Lists!B:C,2,FALSE)</f>
        <v>UKR002</v>
      </c>
      <c r="C9486" s="284" t="str">
        <f>VLOOKUP(A9486,Lists!B:D,3,FALSE)</f>
        <v>UKR</v>
      </c>
      <c r="D9486" s="285" t="s">
        <v>651</v>
      </c>
      <c r="E9486" s="285">
        <v>0</v>
      </c>
      <c r="F9486" s="285" t="s">
        <v>7229</v>
      </c>
      <c r="G9486" s="285" t="s">
        <v>731</v>
      </c>
      <c r="H9486" s="278">
        <f t="shared" si="313"/>
        <v>2</v>
      </c>
      <c r="I9486" s="251" t="s">
        <v>7616</v>
      </c>
      <c r="J9486" s="285" t="s">
        <v>7600</v>
      </c>
      <c r="K9486" s="278" t="str">
        <f t="shared" si="314"/>
        <v>UKR002Physical constraints in the environment (obstacles related to terrain, climate, lack of infrastructure, etc.)</v>
      </c>
      <c r="L9486" s="286">
        <v>43767</v>
      </c>
      <c r="M9486" s="286" t="s">
        <v>3248</v>
      </c>
    </row>
    <row r="9487" spans="1:13" s="269" customFormat="1" ht="15.5" hidden="1" thickTop="1" thickBot="1" x14ac:dyDescent="0.4">
      <c r="A9487" s="287" t="s">
        <v>5803</v>
      </c>
      <c r="B9487" s="288" t="str">
        <f>VLOOKUP(A9487,Lists!B:C,2,FALSE)</f>
        <v>MWI002</v>
      </c>
      <c r="C9487" s="288" t="str">
        <f>VLOOKUP(A9487,Lists!B:D,3,FALSE)</f>
        <v>MWI</v>
      </c>
      <c r="D9487" s="289" t="s">
        <v>647</v>
      </c>
      <c r="E9487" s="289">
        <v>0</v>
      </c>
      <c r="F9487" s="289" t="s">
        <v>7229</v>
      </c>
      <c r="G9487" s="289" t="s">
        <v>731</v>
      </c>
      <c r="H9487" s="278">
        <f t="shared" si="313"/>
        <v>2</v>
      </c>
      <c r="I9487" s="252" t="s">
        <v>7616</v>
      </c>
      <c r="J9487" s="289" t="s">
        <v>7600</v>
      </c>
      <c r="K9487" s="278" t="str">
        <f t="shared" si="314"/>
        <v>MWI002Denial of existence of humanitarian needs or entitlements to assistance</v>
      </c>
      <c r="L9487" s="290">
        <v>43767</v>
      </c>
      <c r="M9487" s="290" t="s">
        <v>3248</v>
      </c>
    </row>
    <row r="9488" spans="1:13" s="269" customFormat="1" ht="15.5" hidden="1" thickTop="1" thickBot="1" x14ac:dyDescent="0.4">
      <c r="A9488" s="283" t="s">
        <v>5803</v>
      </c>
      <c r="B9488" s="284" t="str">
        <f>VLOOKUP(A9488,Lists!B:C,2,FALSE)</f>
        <v>MWI002</v>
      </c>
      <c r="C9488" s="284" t="str">
        <f>VLOOKUP(A9488,Lists!B:D,3,FALSE)</f>
        <v>MWI</v>
      </c>
      <c r="D9488" s="285" t="s">
        <v>648</v>
      </c>
      <c r="E9488" s="285">
        <v>0</v>
      </c>
      <c r="F9488" s="285" t="s">
        <v>7229</v>
      </c>
      <c r="G9488" s="285" t="s">
        <v>731</v>
      </c>
      <c r="H9488" s="278">
        <f t="shared" si="313"/>
        <v>2</v>
      </c>
      <c r="I9488" s="251" t="s">
        <v>7616</v>
      </c>
      <c r="J9488" s="285" t="s">
        <v>7600</v>
      </c>
      <c r="K9488" s="278" t="str">
        <f t="shared" si="314"/>
        <v>MWI002Restriction and obstruction of access to services and assistance</v>
      </c>
      <c r="L9488" s="286">
        <v>43767</v>
      </c>
      <c r="M9488" s="286" t="s">
        <v>3248</v>
      </c>
    </row>
    <row r="9489" spans="1:13" s="269" customFormat="1" ht="15.5" hidden="1" thickTop="1" thickBot="1" x14ac:dyDescent="0.4">
      <c r="A9489" s="287" t="s">
        <v>5803</v>
      </c>
      <c r="B9489" s="288" t="str">
        <f>VLOOKUP(A9489,Lists!B:C,2,FALSE)</f>
        <v>MWI002</v>
      </c>
      <c r="C9489" s="288" t="str">
        <f>VLOOKUP(A9489,Lists!B:D,3,FALSE)</f>
        <v>MWI</v>
      </c>
      <c r="D9489" s="289" t="s">
        <v>643</v>
      </c>
      <c r="E9489" s="289">
        <v>0</v>
      </c>
      <c r="F9489" s="289" t="s">
        <v>7229</v>
      </c>
      <c r="G9489" s="289" t="s">
        <v>732</v>
      </c>
      <c r="H9489" s="278">
        <f t="shared" ref="H9489:H9552" si="315">IF(G9489="x","x",IF(G9489="Low",3,IF(G9489="Medium",2,IF(G9489="High",1,FALSE))))</f>
        <v>1</v>
      </c>
      <c r="I9489" s="252" t="s">
        <v>7616</v>
      </c>
      <c r="J9489" s="289" t="s">
        <v>7600</v>
      </c>
      <c r="K9489" s="278" t="str">
        <f t="shared" si="314"/>
        <v>MWI002Impediments to entry into country (bureaucratic and administrative)</v>
      </c>
      <c r="L9489" s="290">
        <v>43767</v>
      </c>
      <c r="M9489" s="290" t="s">
        <v>3248</v>
      </c>
    </row>
    <row r="9490" spans="1:13" s="269" customFormat="1" ht="15.5" hidden="1" thickTop="1" thickBot="1" x14ac:dyDescent="0.4">
      <c r="A9490" s="283" t="s">
        <v>5803</v>
      </c>
      <c r="B9490" s="284" t="str">
        <f>VLOOKUP(A9490,Lists!B:C,2,FALSE)</f>
        <v>MWI002</v>
      </c>
      <c r="C9490" s="284" t="str">
        <f>VLOOKUP(A9490,Lists!B:D,3,FALSE)</f>
        <v>MWI</v>
      </c>
      <c r="D9490" s="285" t="s">
        <v>644</v>
      </c>
      <c r="E9490" s="285">
        <v>0</v>
      </c>
      <c r="F9490" s="285" t="s">
        <v>7229</v>
      </c>
      <c r="G9490" s="285" t="s">
        <v>732</v>
      </c>
      <c r="H9490" s="278">
        <f t="shared" si="315"/>
        <v>1</v>
      </c>
      <c r="I9490" s="251" t="s">
        <v>7616</v>
      </c>
      <c r="J9490" s="285" t="s">
        <v>7600</v>
      </c>
      <c r="K9490" s="278" t="str">
        <f t="shared" si="314"/>
        <v>MWI002Restriction of movement (impediments to freedom of movement and/or administrative restrictions)</v>
      </c>
      <c r="L9490" s="286">
        <v>43767</v>
      </c>
      <c r="M9490" s="286" t="s">
        <v>3248</v>
      </c>
    </row>
    <row r="9491" spans="1:13" s="269" customFormat="1" ht="15.5" hidden="1" thickTop="1" thickBot="1" x14ac:dyDescent="0.4">
      <c r="A9491" s="287" t="s">
        <v>5803</v>
      </c>
      <c r="B9491" s="288" t="str">
        <f>VLOOKUP(A9491,Lists!B:C,2,FALSE)</f>
        <v>MWI002</v>
      </c>
      <c r="C9491" s="288" t="str">
        <f>VLOOKUP(A9491,Lists!B:D,3,FALSE)</f>
        <v>MWI</v>
      </c>
      <c r="D9491" s="289" t="s">
        <v>645</v>
      </c>
      <c r="E9491" s="289">
        <v>0</v>
      </c>
      <c r="F9491" s="289" t="s">
        <v>7229</v>
      </c>
      <c r="G9491" s="289" t="s">
        <v>732</v>
      </c>
      <c r="H9491" s="278">
        <f t="shared" si="315"/>
        <v>1</v>
      </c>
      <c r="I9491" s="252" t="s">
        <v>7616</v>
      </c>
      <c r="J9491" s="289" t="s">
        <v>7600</v>
      </c>
      <c r="K9491" s="278" t="str">
        <f t="shared" si="314"/>
        <v>MWI002Interference into implementation of humanitarian activities</v>
      </c>
      <c r="L9491" s="290">
        <v>43767</v>
      </c>
      <c r="M9491" s="290" t="s">
        <v>3248</v>
      </c>
    </row>
    <row r="9492" spans="1:13" s="269" customFormat="1" ht="15.5" hidden="1" thickTop="1" thickBot="1" x14ac:dyDescent="0.4">
      <c r="A9492" s="283" t="s">
        <v>5803</v>
      </c>
      <c r="B9492" s="284" t="str">
        <f>VLOOKUP(A9492,Lists!B:C,2,FALSE)</f>
        <v>MWI002</v>
      </c>
      <c r="C9492" s="284" t="str">
        <f>VLOOKUP(A9492,Lists!B:D,3,FALSE)</f>
        <v>MWI</v>
      </c>
      <c r="D9492" s="285" t="s">
        <v>646</v>
      </c>
      <c r="E9492" s="285">
        <v>0</v>
      </c>
      <c r="F9492" s="285" t="s">
        <v>7229</v>
      </c>
      <c r="G9492" s="285" t="s">
        <v>732</v>
      </c>
      <c r="H9492" s="278">
        <f t="shared" si="315"/>
        <v>1</v>
      </c>
      <c r="I9492" s="251" t="s">
        <v>7616</v>
      </c>
      <c r="J9492" s="285" t="s">
        <v>7600</v>
      </c>
      <c r="K9492" s="278" t="str">
        <f t="shared" si="314"/>
        <v>MWI002Violence against personnel, facilities and assets</v>
      </c>
      <c r="L9492" s="286">
        <v>43767</v>
      </c>
      <c r="M9492" s="286" t="s">
        <v>3248</v>
      </c>
    </row>
    <row r="9493" spans="1:13" s="269" customFormat="1" ht="15.5" hidden="1" thickTop="1" thickBot="1" x14ac:dyDescent="0.4">
      <c r="A9493" s="287" t="s">
        <v>5803</v>
      </c>
      <c r="B9493" s="288" t="str">
        <f>VLOOKUP(A9493,Lists!B:C,2,FALSE)</f>
        <v>MWI002</v>
      </c>
      <c r="C9493" s="288" t="str">
        <f>VLOOKUP(A9493,Lists!B:D,3,FALSE)</f>
        <v>MWI</v>
      </c>
      <c r="D9493" s="289" t="s">
        <v>649</v>
      </c>
      <c r="E9493" s="289">
        <v>0</v>
      </c>
      <c r="F9493" s="289" t="s">
        <v>7229</v>
      </c>
      <c r="G9493" s="289" t="s">
        <v>732</v>
      </c>
      <c r="H9493" s="278">
        <f t="shared" si="315"/>
        <v>1</v>
      </c>
      <c r="I9493" s="252" t="s">
        <v>7616</v>
      </c>
      <c r="J9493" s="289" t="s">
        <v>7600</v>
      </c>
      <c r="K9493" s="278" t="str">
        <f t="shared" si="314"/>
        <v>MWI002Ongoing insecurity/hostilities affecting humanitarian assistance</v>
      </c>
      <c r="L9493" s="290">
        <v>43767</v>
      </c>
      <c r="M9493" s="290" t="s">
        <v>3248</v>
      </c>
    </row>
    <row r="9494" spans="1:13" s="269" customFormat="1" ht="15.5" hidden="1" thickTop="1" thickBot="1" x14ac:dyDescent="0.4">
      <c r="A9494" s="283" t="s">
        <v>5803</v>
      </c>
      <c r="B9494" s="284" t="str">
        <f>VLOOKUP(A9494,Lists!B:C,2,FALSE)</f>
        <v>MWI002</v>
      </c>
      <c r="C9494" s="284" t="str">
        <f>VLOOKUP(A9494,Lists!B:D,3,FALSE)</f>
        <v>MWI</v>
      </c>
      <c r="D9494" s="285" t="s">
        <v>650</v>
      </c>
      <c r="E9494" s="285">
        <v>0</v>
      </c>
      <c r="F9494" s="285" t="s">
        <v>7229</v>
      </c>
      <c r="G9494" s="285" t="s">
        <v>731</v>
      </c>
      <c r="H9494" s="278">
        <f t="shared" si="315"/>
        <v>2</v>
      </c>
      <c r="I9494" s="251" t="s">
        <v>7616</v>
      </c>
      <c r="J9494" s="285" t="s">
        <v>7600</v>
      </c>
      <c r="K9494" s="278" t="str">
        <f t="shared" si="314"/>
        <v xml:space="preserve">MWI002Presence of mines and improvised explosive devices </v>
      </c>
      <c r="L9494" s="286">
        <v>43767</v>
      </c>
      <c r="M9494" s="286" t="s">
        <v>3248</v>
      </c>
    </row>
    <row r="9495" spans="1:13" s="269" customFormat="1" ht="15.5" hidden="1" thickTop="1" thickBot="1" x14ac:dyDescent="0.4">
      <c r="A9495" s="287" t="s">
        <v>5803</v>
      </c>
      <c r="B9495" s="288" t="str">
        <f>VLOOKUP(A9495,Lists!B:C,2,FALSE)</f>
        <v>MWI002</v>
      </c>
      <c r="C9495" s="288" t="str">
        <f>VLOOKUP(A9495,Lists!B:D,3,FALSE)</f>
        <v>MWI</v>
      </c>
      <c r="D9495" s="289" t="s">
        <v>651</v>
      </c>
      <c r="E9495" s="289">
        <v>1</v>
      </c>
      <c r="F9495" s="289" t="s">
        <v>7229</v>
      </c>
      <c r="G9495" s="289" t="s">
        <v>731</v>
      </c>
      <c r="H9495" s="278">
        <f t="shared" si="315"/>
        <v>2</v>
      </c>
      <c r="I9495" s="252" t="s">
        <v>7616</v>
      </c>
      <c r="J9495" s="289" t="s">
        <v>7600</v>
      </c>
      <c r="K9495" s="278" t="str">
        <f t="shared" si="314"/>
        <v>MWI002Physical constraints in the environment (obstacles related to terrain, climate, lack of infrastructure, etc.)</v>
      </c>
      <c r="L9495" s="290">
        <v>43767</v>
      </c>
      <c r="M9495" s="290" t="s">
        <v>3248</v>
      </c>
    </row>
    <row r="9496" spans="1:13" s="269" customFormat="1" ht="15.5" hidden="1" thickTop="1" thickBot="1" x14ac:dyDescent="0.4">
      <c r="A9496" s="283" t="s">
        <v>6182</v>
      </c>
      <c r="B9496" s="284" t="str">
        <f>VLOOKUP(A9496,Lists!B:C,2,FALSE)</f>
        <v>MOZ001</v>
      </c>
      <c r="C9496" s="284" t="str">
        <f>VLOOKUP(A9496,Lists!B:D,3,FALSE)</f>
        <v>MOZ</v>
      </c>
      <c r="D9496" s="285" t="s">
        <v>647</v>
      </c>
      <c r="E9496" s="285">
        <v>0</v>
      </c>
      <c r="F9496" s="285" t="s">
        <v>7229</v>
      </c>
      <c r="G9496" s="285" t="s">
        <v>730</v>
      </c>
      <c r="H9496" s="278">
        <f t="shared" si="315"/>
        <v>3</v>
      </c>
      <c r="I9496" s="251" t="s">
        <v>7616</v>
      </c>
      <c r="J9496" s="285" t="s">
        <v>7600</v>
      </c>
      <c r="K9496" s="278" t="str">
        <f t="shared" si="314"/>
        <v>MOZ001Denial of existence of humanitarian needs or entitlements to assistance</v>
      </c>
      <c r="L9496" s="286">
        <v>43767</v>
      </c>
      <c r="M9496" s="286" t="s">
        <v>3248</v>
      </c>
    </row>
    <row r="9497" spans="1:13" s="269" customFormat="1" ht="15.5" hidden="1" thickTop="1" thickBot="1" x14ac:dyDescent="0.4">
      <c r="A9497" s="287" t="s">
        <v>6182</v>
      </c>
      <c r="B9497" s="288" t="str">
        <f>VLOOKUP(A9497,Lists!B:C,2,FALSE)</f>
        <v>MOZ001</v>
      </c>
      <c r="C9497" s="288" t="str">
        <f>VLOOKUP(A9497,Lists!B:D,3,FALSE)</f>
        <v>MOZ</v>
      </c>
      <c r="D9497" s="289" t="s">
        <v>648</v>
      </c>
      <c r="E9497" s="289">
        <v>2</v>
      </c>
      <c r="F9497" s="289" t="s">
        <v>7229</v>
      </c>
      <c r="G9497" s="289" t="s">
        <v>731</v>
      </c>
      <c r="H9497" s="278">
        <f t="shared" si="315"/>
        <v>2</v>
      </c>
      <c r="I9497" s="252" t="s">
        <v>7616</v>
      </c>
      <c r="J9497" s="289" t="s">
        <v>7600</v>
      </c>
      <c r="K9497" s="278" t="str">
        <f t="shared" si="314"/>
        <v>MOZ001Restriction and obstruction of access to services and assistance</v>
      </c>
      <c r="L9497" s="290">
        <v>43767</v>
      </c>
      <c r="M9497" s="290" t="s">
        <v>3248</v>
      </c>
    </row>
    <row r="9498" spans="1:13" s="269" customFormat="1" ht="15.5" hidden="1" thickTop="1" thickBot="1" x14ac:dyDescent="0.4">
      <c r="A9498" s="283" t="s">
        <v>6182</v>
      </c>
      <c r="B9498" s="284" t="str">
        <f>VLOOKUP(A9498,Lists!B:C,2,FALSE)</f>
        <v>MOZ001</v>
      </c>
      <c r="C9498" s="284" t="str">
        <f>VLOOKUP(A9498,Lists!B:D,3,FALSE)</f>
        <v>MOZ</v>
      </c>
      <c r="D9498" s="285" t="s">
        <v>643</v>
      </c>
      <c r="E9498" s="285">
        <v>0</v>
      </c>
      <c r="F9498" s="285" t="s">
        <v>7229</v>
      </c>
      <c r="G9498" s="285" t="s">
        <v>732</v>
      </c>
      <c r="H9498" s="278">
        <f t="shared" si="315"/>
        <v>1</v>
      </c>
      <c r="I9498" s="251" t="s">
        <v>7616</v>
      </c>
      <c r="J9498" s="285" t="s">
        <v>7600</v>
      </c>
      <c r="K9498" s="278" t="str">
        <f t="shared" si="314"/>
        <v>MOZ001Impediments to entry into country (bureaucratic and administrative)</v>
      </c>
      <c r="L9498" s="286">
        <v>43767</v>
      </c>
      <c r="M9498" s="286" t="s">
        <v>3248</v>
      </c>
    </row>
    <row r="9499" spans="1:13" s="269" customFormat="1" ht="15.5" hidden="1" thickTop="1" thickBot="1" x14ac:dyDescent="0.4">
      <c r="A9499" s="287" t="s">
        <v>6182</v>
      </c>
      <c r="B9499" s="288" t="str">
        <f>VLOOKUP(A9499,Lists!B:C,2,FALSE)</f>
        <v>MOZ001</v>
      </c>
      <c r="C9499" s="288" t="str">
        <f>VLOOKUP(A9499,Lists!B:D,3,FALSE)</f>
        <v>MOZ</v>
      </c>
      <c r="D9499" s="289" t="s">
        <v>644</v>
      </c>
      <c r="E9499" s="289">
        <v>0</v>
      </c>
      <c r="F9499" s="289" t="s">
        <v>7229</v>
      </c>
      <c r="G9499" s="289" t="s">
        <v>730</v>
      </c>
      <c r="H9499" s="278">
        <f t="shared" si="315"/>
        <v>3</v>
      </c>
      <c r="I9499" s="252" t="s">
        <v>7616</v>
      </c>
      <c r="J9499" s="289" t="s">
        <v>7600</v>
      </c>
      <c r="K9499" s="278" t="str">
        <f t="shared" si="314"/>
        <v>MOZ001Restriction of movement (impediments to freedom of movement and/or administrative restrictions)</v>
      </c>
      <c r="L9499" s="290">
        <v>43767</v>
      </c>
      <c r="M9499" s="290" t="s">
        <v>3248</v>
      </c>
    </row>
    <row r="9500" spans="1:13" s="269" customFormat="1" ht="15.5" hidden="1" thickTop="1" thickBot="1" x14ac:dyDescent="0.4">
      <c r="A9500" s="283" t="s">
        <v>6182</v>
      </c>
      <c r="B9500" s="284" t="str">
        <f>VLOOKUP(A9500,Lists!B:C,2,FALSE)</f>
        <v>MOZ001</v>
      </c>
      <c r="C9500" s="284" t="str">
        <f>VLOOKUP(A9500,Lists!B:D,3,FALSE)</f>
        <v>MOZ</v>
      </c>
      <c r="D9500" s="285" t="s">
        <v>645</v>
      </c>
      <c r="E9500" s="285">
        <v>0</v>
      </c>
      <c r="F9500" s="285" t="s">
        <v>7229</v>
      </c>
      <c r="G9500" s="285" t="s">
        <v>731</v>
      </c>
      <c r="H9500" s="278">
        <f t="shared" si="315"/>
        <v>2</v>
      </c>
      <c r="I9500" s="251" t="s">
        <v>7616</v>
      </c>
      <c r="J9500" s="285" t="s">
        <v>7600</v>
      </c>
      <c r="K9500" s="278" t="str">
        <f t="shared" si="314"/>
        <v>MOZ001Interference into implementation of humanitarian activities</v>
      </c>
      <c r="L9500" s="286">
        <v>43767</v>
      </c>
      <c r="M9500" s="286" t="s">
        <v>3248</v>
      </c>
    </row>
    <row r="9501" spans="1:13" s="269" customFormat="1" ht="15.5" hidden="1" thickTop="1" thickBot="1" x14ac:dyDescent="0.4">
      <c r="A9501" s="287" t="s">
        <v>6182</v>
      </c>
      <c r="B9501" s="288" t="str">
        <f>VLOOKUP(A9501,Lists!B:C,2,FALSE)</f>
        <v>MOZ001</v>
      </c>
      <c r="C9501" s="288" t="str">
        <f>VLOOKUP(A9501,Lists!B:D,3,FALSE)</f>
        <v>MOZ</v>
      </c>
      <c r="D9501" s="289" t="s">
        <v>646</v>
      </c>
      <c r="E9501" s="289">
        <v>0</v>
      </c>
      <c r="F9501" s="289" t="s">
        <v>7229</v>
      </c>
      <c r="G9501" s="289" t="s">
        <v>731</v>
      </c>
      <c r="H9501" s="278">
        <f t="shared" si="315"/>
        <v>2</v>
      </c>
      <c r="I9501" s="252" t="s">
        <v>7616</v>
      </c>
      <c r="J9501" s="289" t="s">
        <v>7600</v>
      </c>
      <c r="K9501" s="278" t="str">
        <f t="shared" si="314"/>
        <v>MOZ001Violence against personnel, facilities and assets</v>
      </c>
      <c r="L9501" s="290">
        <v>43767</v>
      </c>
      <c r="M9501" s="290" t="s">
        <v>3248</v>
      </c>
    </row>
    <row r="9502" spans="1:13" s="269" customFormat="1" ht="15.5" hidden="1" thickTop="1" thickBot="1" x14ac:dyDescent="0.4">
      <c r="A9502" s="283" t="s">
        <v>6182</v>
      </c>
      <c r="B9502" s="284" t="str">
        <f>VLOOKUP(A9502,Lists!B:C,2,FALSE)</f>
        <v>MOZ001</v>
      </c>
      <c r="C9502" s="284" t="str">
        <f>VLOOKUP(A9502,Lists!B:D,3,FALSE)</f>
        <v>MOZ</v>
      </c>
      <c r="D9502" s="285" t="s">
        <v>649</v>
      </c>
      <c r="E9502" s="285">
        <v>3</v>
      </c>
      <c r="F9502" s="285" t="s">
        <v>7229</v>
      </c>
      <c r="G9502" s="285" t="s">
        <v>731</v>
      </c>
      <c r="H9502" s="278">
        <f t="shared" si="315"/>
        <v>2</v>
      </c>
      <c r="I9502" s="251" t="s">
        <v>7616</v>
      </c>
      <c r="J9502" s="285" t="s">
        <v>7600</v>
      </c>
      <c r="K9502" s="278" t="str">
        <f t="shared" si="314"/>
        <v>MOZ001Ongoing insecurity/hostilities affecting humanitarian assistance</v>
      </c>
      <c r="L9502" s="286">
        <v>43767</v>
      </c>
      <c r="M9502" s="286" t="s">
        <v>3248</v>
      </c>
    </row>
    <row r="9503" spans="1:13" s="269" customFormat="1" ht="15.5" hidden="1" thickTop="1" thickBot="1" x14ac:dyDescent="0.4">
      <c r="A9503" s="287" t="s">
        <v>6182</v>
      </c>
      <c r="B9503" s="288" t="str">
        <f>VLOOKUP(A9503,Lists!B:C,2,FALSE)</f>
        <v>MOZ001</v>
      </c>
      <c r="C9503" s="288" t="str">
        <f>VLOOKUP(A9503,Lists!B:D,3,FALSE)</f>
        <v>MOZ</v>
      </c>
      <c r="D9503" s="289" t="s">
        <v>650</v>
      </c>
      <c r="E9503" s="289">
        <v>1</v>
      </c>
      <c r="F9503" s="289" t="s">
        <v>7229</v>
      </c>
      <c r="G9503" s="289" t="s">
        <v>731</v>
      </c>
      <c r="H9503" s="278">
        <f t="shared" si="315"/>
        <v>2</v>
      </c>
      <c r="I9503" s="252" t="s">
        <v>7616</v>
      </c>
      <c r="J9503" s="289" t="s">
        <v>7600</v>
      </c>
      <c r="K9503" s="278" t="str">
        <f t="shared" si="314"/>
        <v xml:space="preserve">MOZ001Presence of mines and improvised explosive devices </v>
      </c>
      <c r="L9503" s="290">
        <v>43767</v>
      </c>
      <c r="M9503" s="290" t="s">
        <v>3248</v>
      </c>
    </row>
    <row r="9504" spans="1:13" s="269" customFormat="1" ht="15.5" hidden="1" thickTop="1" thickBot="1" x14ac:dyDescent="0.4">
      <c r="A9504" s="283" t="s">
        <v>6182</v>
      </c>
      <c r="B9504" s="284" t="str">
        <f>VLOOKUP(A9504,Lists!B:C,2,FALSE)</f>
        <v>MOZ001</v>
      </c>
      <c r="C9504" s="284" t="str">
        <f>VLOOKUP(A9504,Lists!B:D,3,FALSE)</f>
        <v>MOZ</v>
      </c>
      <c r="D9504" s="285" t="s">
        <v>651</v>
      </c>
      <c r="E9504" s="285">
        <v>1</v>
      </c>
      <c r="F9504" s="285" t="s">
        <v>7229</v>
      </c>
      <c r="G9504" s="285" t="s">
        <v>731</v>
      </c>
      <c r="H9504" s="278">
        <f t="shared" si="315"/>
        <v>2</v>
      </c>
      <c r="I9504" s="251" t="s">
        <v>7616</v>
      </c>
      <c r="J9504" s="285" t="s">
        <v>7600</v>
      </c>
      <c r="K9504" s="278" t="str">
        <f t="shared" si="314"/>
        <v>MOZ001Physical constraints in the environment (obstacles related to terrain, climate, lack of infrastructure, etc.)</v>
      </c>
      <c r="L9504" s="286">
        <v>43767</v>
      </c>
      <c r="M9504" s="286" t="s">
        <v>3248</v>
      </c>
    </row>
    <row r="9505" spans="1:13" s="269" customFormat="1" ht="15.5" hidden="1" thickTop="1" thickBot="1" x14ac:dyDescent="0.4">
      <c r="A9505" s="287" t="s">
        <v>3305</v>
      </c>
      <c r="B9505" s="288" t="str">
        <f>VLOOKUP(A9505,Lists!B:C,2,FALSE)</f>
        <v>MOZ004</v>
      </c>
      <c r="C9505" s="288" t="str">
        <f>VLOOKUP(A9505,Lists!B:D,3,FALSE)</f>
        <v>MOZ</v>
      </c>
      <c r="D9505" s="289" t="s">
        <v>647</v>
      </c>
      <c r="E9505" s="289">
        <v>0</v>
      </c>
      <c r="F9505" s="289" t="s">
        <v>7229</v>
      </c>
      <c r="G9505" s="289" t="s">
        <v>730</v>
      </c>
      <c r="H9505" s="278">
        <f t="shared" si="315"/>
        <v>3</v>
      </c>
      <c r="I9505" s="252" t="s">
        <v>7616</v>
      </c>
      <c r="J9505" s="289" t="s">
        <v>7600</v>
      </c>
      <c r="K9505" s="278" t="str">
        <f t="shared" si="314"/>
        <v>MOZ004Denial of existence of humanitarian needs or entitlements to assistance</v>
      </c>
      <c r="L9505" s="290">
        <v>43767</v>
      </c>
      <c r="M9505" s="290" t="s">
        <v>3248</v>
      </c>
    </row>
    <row r="9506" spans="1:13" s="269" customFormat="1" ht="15.5" hidden="1" thickTop="1" thickBot="1" x14ac:dyDescent="0.4">
      <c r="A9506" s="283" t="s">
        <v>3305</v>
      </c>
      <c r="B9506" s="284" t="str">
        <f>VLOOKUP(A9506,Lists!B:C,2,FALSE)</f>
        <v>MOZ004</v>
      </c>
      <c r="C9506" s="284" t="str">
        <f>VLOOKUP(A9506,Lists!B:D,3,FALSE)</f>
        <v>MOZ</v>
      </c>
      <c r="D9506" s="285" t="s">
        <v>648</v>
      </c>
      <c r="E9506" s="285">
        <v>2</v>
      </c>
      <c r="F9506" s="285" t="s">
        <v>7229</v>
      </c>
      <c r="G9506" s="285" t="s">
        <v>731</v>
      </c>
      <c r="H9506" s="278">
        <f t="shared" si="315"/>
        <v>2</v>
      </c>
      <c r="I9506" s="251" t="s">
        <v>7616</v>
      </c>
      <c r="J9506" s="285" t="s">
        <v>7600</v>
      </c>
      <c r="K9506" s="278" t="str">
        <f t="shared" si="314"/>
        <v>MOZ004Restriction and obstruction of access to services and assistance</v>
      </c>
      <c r="L9506" s="286">
        <v>43767</v>
      </c>
      <c r="M9506" s="286" t="s">
        <v>3248</v>
      </c>
    </row>
    <row r="9507" spans="1:13" s="269" customFormat="1" ht="15.5" hidden="1" thickTop="1" thickBot="1" x14ac:dyDescent="0.4">
      <c r="A9507" s="287" t="s">
        <v>3305</v>
      </c>
      <c r="B9507" s="288" t="str">
        <f>VLOOKUP(A9507,Lists!B:C,2,FALSE)</f>
        <v>MOZ004</v>
      </c>
      <c r="C9507" s="288" t="str">
        <f>VLOOKUP(A9507,Lists!B:D,3,FALSE)</f>
        <v>MOZ</v>
      </c>
      <c r="D9507" s="289" t="s">
        <v>643</v>
      </c>
      <c r="E9507" s="289">
        <v>0</v>
      </c>
      <c r="F9507" s="289" t="s">
        <v>7229</v>
      </c>
      <c r="G9507" s="289" t="s">
        <v>732</v>
      </c>
      <c r="H9507" s="278">
        <f t="shared" si="315"/>
        <v>1</v>
      </c>
      <c r="I9507" s="252" t="s">
        <v>7616</v>
      </c>
      <c r="J9507" s="289" t="s">
        <v>7600</v>
      </c>
      <c r="K9507" s="278" t="str">
        <f t="shared" si="314"/>
        <v>MOZ004Impediments to entry into country (bureaucratic and administrative)</v>
      </c>
      <c r="L9507" s="290">
        <v>43767</v>
      </c>
      <c r="M9507" s="290" t="s">
        <v>3248</v>
      </c>
    </row>
    <row r="9508" spans="1:13" s="269" customFormat="1" ht="15.5" hidden="1" thickTop="1" thickBot="1" x14ac:dyDescent="0.4">
      <c r="A9508" s="283" t="s">
        <v>3305</v>
      </c>
      <c r="B9508" s="284" t="str">
        <f>VLOOKUP(A9508,Lists!B:C,2,FALSE)</f>
        <v>MOZ004</v>
      </c>
      <c r="C9508" s="284" t="str">
        <f>VLOOKUP(A9508,Lists!B:D,3,FALSE)</f>
        <v>MOZ</v>
      </c>
      <c r="D9508" s="285" t="s">
        <v>644</v>
      </c>
      <c r="E9508" s="285">
        <v>0</v>
      </c>
      <c r="F9508" s="285" t="s">
        <v>7229</v>
      </c>
      <c r="G9508" s="285" t="s">
        <v>730</v>
      </c>
      <c r="H9508" s="278">
        <f t="shared" si="315"/>
        <v>3</v>
      </c>
      <c r="I9508" s="251" t="s">
        <v>7616</v>
      </c>
      <c r="J9508" s="285" t="s">
        <v>7600</v>
      </c>
      <c r="K9508" s="278" t="str">
        <f t="shared" si="314"/>
        <v>MOZ004Restriction of movement (impediments to freedom of movement and/or administrative restrictions)</v>
      </c>
      <c r="L9508" s="286">
        <v>43767</v>
      </c>
      <c r="M9508" s="286" t="s">
        <v>3248</v>
      </c>
    </row>
    <row r="9509" spans="1:13" s="269" customFormat="1" ht="15.5" hidden="1" thickTop="1" thickBot="1" x14ac:dyDescent="0.4">
      <c r="A9509" s="287" t="s">
        <v>3305</v>
      </c>
      <c r="B9509" s="288" t="str">
        <f>VLOOKUP(A9509,Lists!B:C,2,FALSE)</f>
        <v>MOZ004</v>
      </c>
      <c r="C9509" s="288" t="str">
        <f>VLOOKUP(A9509,Lists!B:D,3,FALSE)</f>
        <v>MOZ</v>
      </c>
      <c r="D9509" s="289" t="s">
        <v>645</v>
      </c>
      <c r="E9509" s="289">
        <v>0</v>
      </c>
      <c r="F9509" s="289" t="s">
        <v>7229</v>
      </c>
      <c r="G9509" s="289" t="s">
        <v>731</v>
      </c>
      <c r="H9509" s="278">
        <f t="shared" si="315"/>
        <v>2</v>
      </c>
      <c r="I9509" s="252" t="s">
        <v>7616</v>
      </c>
      <c r="J9509" s="289" t="s">
        <v>7600</v>
      </c>
      <c r="K9509" s="278" t="str">
        <f t="shared" si="314"/>
        <v>MOZ004Interference into implementation of humanitarian activities</v>
      </c>
      <c r="L9509" s="290">
        <v>43767</v>
      </c>
      <c r="M9509" s="290" t="s">
        <v>3248</v>
      </c>
    </row>
    <row r="9510" spans="1:13" s="269" customFormat="1" ht="15.5" hidden="1" thickTop="1" thickBot="1" x14ac:dyDescent="0.4">
      <c r="A9510" s="283" t="s">
        <v>3305</v>
      </c>
      <c r="B9510" s="284" t="str">
        <f>VLOOKUP(A9510,Lists!B:C,2,FALSE)</f>
        <v>MOZ004</v>
      </c>
      <c r="C9510" s="284" t="str">
        <f>VLOOKUP(A9510,Lists!B:D,3,FALSE)</f>
        <v>MOZ</v>
      </c>
      <c r="D9510" s="285" t="s">
        <v>646</v>
      </c>
      <c r="E9510" s="285">
        <v>0</v>
      </c>
      <c r="F9510" s="285" t="s">
        <v>7229</v>
      </c>
      <c r="G9510" s="285" t="s">
        <v>731</v>
      </c>
      <c r="H9510" s="278">
        <f t="shared" si="315"/>
        <v>2</v>
      </c>
      <c r="I9510" s="251" t="s">
        <v>7616</v>
      </c>
      <c r="J9510" s="285" t="s">
        <v>7600</v>
      </c>
      <c r="K9510" s="278" t="str">
        <f t="shared" si="314"/>
        <v>MOZ004Violence against personnel, facilities and assets</v>
      </c>
      <c r="L9510" s="286">
        <v>43767</v>
      </c>
      <c r="M9510" s="286" t="s">
        <v>3248</v>
      </c>
    </row>
    <row r="9511" spans="1:13" s="269" customFormat="1" ht="15.5" hidden="1" thickTop="1" thickBot="1" x14ac:dyDescent="0.4">
      <c r="A9511" s="287" t="s">
        <v>3305</v>
      </c>
      <c r="B9511" s="288" t="str">
        <f>VLOOKUP(A9511,Lists!B:C,2,FALSE)</f>
        <v>MOZ004</v>
      </c>
      <c r="C9511" s="288" t="str">
        <f>VLOOKUP(A9511,Lists!B:D,3,FALSE)</f>
        <v>MOZ</v>
      </c>
      <c r="D9511" s="289" t="s">
        <v>649</v>
      </c>
      <c r="E9511" s="289">
        <v>3</v>
      </c>
      <c r="F9511" s="289" t="s">
        <v>7229</v>
      </c>
      <c r="G9511" s="289" t="s">
        <v>731</v>
      </c>
      <c r="H9511" s="278">
        <f t="shared" si="315"/>
        <v>2</v>
      </c>
      <c r="I9511" s="252" t="s">
        <v>7616</v>
      </c>
      <c r="J9511" s="289" t="s">
        <v>7600</v>
      </c>
      <c r="K9511" s="278" t="str">
        <f t="shared" si="314"/>
        <v>MOZ004Ongoing insecurity/hostilities affecting humanitarian assistance</v>
      </c>
      <c r="L9511" s="290">
        <v>43767</v>
      </c>
      <c r="M9511" s="290" t="s">
        <v>3248</v>
      </c>
    </row>
    <row r="9512" spans="1:13" s="269" customFormat="1" ht="15.5" hidden="1" thickTop="1" thickBot="1" x14ac:dyDescent="0.4">
      <c r="A9512" s="283" t="s">
        <v>3305</v>
      </c>
      <c r="B9512" s="284" t="str">
        <f>VLOOKUP(A9512,Lists!B:C,2,FALSE)</f>
        <v>MOZ004</v>
      </c>
      <c r="C9512" s="284" t="str">
        <f>VLOOKUP(A9512,Lists!B:D,3,FALSE)</f>
        <v>MOZ</v>
      </c>
      <c r="D9512" s="285" t="s">
        <v>650</v>
      </c>
      <c r="E9512" s="285">
        <v>1</v>
      </c>
      <c r="F9512" s="285" t="s">
        <v>7229</v>
      </c>
      <c r="G9512" s="285" t="s">
        <v>731</v>
      </c>
      <c r="H9512" s="278">
        <f t="shared" si="315"/>
        <v>2</v>
      </c>
      <c r="I9512" s="251" t="s">
        <v>7616</v>
      </c>
      <c r="J9512" s="285" t="s">
        <v>7600</v>
      </c>
      <c r="K9512" s="278" t="str">
        <f t="shared" si="314"/>
        <v xml:space="preserve">MOZ004Presence of mines and improvised explosive devices </v>
      </c>
      <c r="L9512" s="286">
        <v>43767</v>
      </c>
      <c r="M9512" s="286" t="s">
        <v>3248</v>
      </c>
    </row>
    <row r="9513" spans="1:13" s="269" customFormat="1" ht="15.5" hidden="1" thickTop="1" thickBot="1" x14ac:dyDescent="0.4">
      <c r="A9513" s="287" t="s">
        <v>3305</v>
      </c>
      <c r="B9513" s="288" t="str">
        <f>VLOOKUP(A9513,Lists!B:C,2,FALSE)</f>
        <v>MOZ004</v>
      </c>
      <c r="C9513" s="288" t="str">
        <f>VLOOKUP(A9513,Lists!B:D,3,FALSE)</f>
        <v>MOZ</v>
      </c>
      <c r="D9513" s="289" t="s">
        <v>651</v>
      </c>
      <c r="E9513" s="289">
        <v>1</v>
      </c>
      <c r="F9513" s="289" t="s">
        <v>7229</v>
      </c>
      <c r="G9513" s="289" t="s">
        <v>731</v>
      </c>
      <c r="H9513" s="278">
        <f t="shared" si="315"/>
        <v>2</v>
      </c>
      <c r="I9513" s="252" t="s">
        <v>7616</v>
      </c>
      <c r="J9513" s="289" t="s">
        <v>7600</v>
      </c>
      <c r="K9513" s="278" t="str">
        <f t="shared" si="314"/>
        <v>MOZ004Physical constraints in the environment (obstacles related to terrain, climate, lack of infrastructure, etc.)</v>
      </c>
      <c r="L9513" s="290">
        <v>43767</v>
      </c>
      <c r="M9513" s="290" t="s">
        <v>3248</v>
      </c>
    </row>
    <row r="9514" spans="1:13" s="269" customFormat="1" ht="15.5" hidden="1" thickTop="1" thickBot="1" x14ac:dyDescent="0.4">
      <c r="A9514" s="283" t="s">
        <v>3399</v>
      </c>
      <c r="B9514" s="284" t="str">
        <f>VLOOKUP(A9514,Lists!B:C,2,FALSE)</f>
        <v>MMR001</v>
      </c>
      <c r="C9514" s="284" t="str">
        <f>VLOOKUP(A9514,Lists!B:D,3,FALSE)</f>
        <v>MMR</v>
      </c>
      <c r="D9514" s="285" t="s">
        <v>647</v>
      </c>
      <c r="E9514" s="285">
        <v>3</v>
      </c>
      <c r="F9514" s="285" t="s">
        <v>7229</v>
      </c>
      <c r="G9514" s="285" t="s">
        <v>732</v>
      </c>
      <c r="H9514" s="278">
        <f t="shared" si="315"/>
        <v>1</v>
      </c>
      <c r="I9514" s="251" t="s">
        <v>7616</v>
      </c>
      <c r="J9514" s="285" t="s">
        <v>7600</v>
      </c>
      <c r="K9514" s="278" t="str">
        <f t="shared" si="314"/>
        <v>MMR001Denial of existence of humanitarian needs or entitlements to assistance</v>
      </c>
      <c r="L9514" s="286">
        <v>43767</v>
      </c>
      <c r="M9514" s="286" t="s">
        <v>3248</v>
      </c>
    </row>
    <row r="9515" spans="1:13" s="269" customFormat="1" ht="15.5" hidden="1" thickTop="1" thickBot="1" x14ac:dyDescent="0.4">
      <c r="A9515" s="287" t="s">
        <v>3399</v>
      </c>
      <c r="B9515" s="288" t="str">
        <f>VLOOKUP(A9515,Lists!B:C,2,FALSE)</f>
        <v>MMR001</v>
      </c>
      <c r="C9515" s="288" t="str">
        <f>VLOOKUP(A9515,Lists!B:D,3,FALSE)</f>
        <v>MMR</v>
      </c>
      <c r="D9515" s="289" t="s">
        <v>648</v>
      </c>
      <c r="E9515" s="289">
        <v>3</v>
      </c>
      <c r="F9515" s="289" t="s">
        <v>7229</v>
      </c>
      <c r="G9515" s="289" t="s">
        <v>732</v>
      </c>
      <c r="H9515" s="278">
        <f t="shared" si="315"/>
        <v>1</v>
      </c>
      <c r="I9515" s="252" t="s">
        <v>7616</v>
      </c>
      <c r="J9515" s="289" t="s">
        <v>7600</v>
      </c>
      <c r="K9515" s="278" t="str">
        <f t="shared" si="314"/>
        <v>MMR001Restriction and obstruction of access to services and assistance</v>
      </c>
      <c r="L9515" s="290">
        <v>43767</v>
      </c>
      <c r="M9515" s="290" t="s">
        <v>3248</v>
      </c>
    </row>
    <row r="9516" spans="1:13" s="269" customFormat="1" ht="15.5" hidden="1" thickTop="1" thickBot="1" x14ac:dyDescent="0.4">
      <c r="A9516" s="283" t="s">
        <v>3399</v>
      </c>
      <c r="B9516" s="284" t="str">
        <f>VLOOKUP(A9516,Lists!B:C,2,FALSE)</f>
        <v>MMR001</v>
      </c>
      <c r="C9516" s="284" t="str">
        <f>VLOOKUP(A9516,Lists!B:D,3,FALSE)</f>
        <v>MMR</v>
      </c>
      <c r="D9516" s="285" t="s">
        <v>643</v>
      </c>
      <c r="E9516" s="285">
        <v>2</v>
      </c>
      <c r="F9516" s="285" t="s">
        <v>7229</v>
      </c>
      <c r="G9516" s="285" t="s">
        <v>732</v>
      </c>
      <c r="H9516" s="278">
        <f t="shared" si="315"/>
        <v>1</v>
      </c>
      <c r="I9516" s="251" t="s">
        <v>7616</v>
      </c>
      <c r="J9516" s="285" t="s">
        <v>7600</v>
      </c>
      <c r="K9516" s="278" t="str">
        <f t="shared" si="314"/>
        <v>MMR001Impediments to entry into country (bureaucratic and administrative)</v>
      </c>
      <c r="L9516" s="286">
        <v>43767</v>
      </c>
      <c r="M9516" s="286" t="s">
        <v>3248</v>
      </c>
    </row>
    <row r="9517" spans="1:13" s="269" customFormat="1" ht="15.5" hidden="1" thickTop="1" thickBot="1" x14ac:dyDescent="0.4">
      <c r="A9517" s="287" t="s">
        <v>3399</v>
      </c>
      <c r="B9517" s="288" t="str">
        <f>VLOOKUP(A9517,Lists!B:C,2,FALSE)</f>
        <v>MMR001</v>
      </c>
      <c r="C9517" s="288" t="str">
        <f>VLOOKUP(A9517,Lists!B:D,3,FALSE)</f>
        <v>MMR</v>
      </c>
      <c r="D9517" s="289" t="s">
        <v>644</v>
      </c>
      <c r="E9517" s="289">
        <v>3</v>
      </c>
      <c r="F9517" s="289" t="s">
        <v>7229</v>
      </c>
      <c r="G9517" s="289" t="s">
        <v>731</v>
      </c>
      <c r="H9517" s="278">
        <f t="shared" si="315"/>
        <v>2</v>
      </c>
      <c r="I9517" s="252" t="s">
        <v>7616</v>
      </c>
      <c r="J9517" s="289" t="s">
        <v>7600</v>
      </c>
      <c r="K9517" s="278" t="str">
        <f t="shared" si="314"/>
        <v>MMR001Restriction of movement (impediments to freedom of movement and/or administrative restrictions)</v>
      </c>
      <c r="L9517" s="290">
        <v>43767</v>
      </c>
      <c r="M9517" s="290" t="s">
        <v>3248</v>
      </c>
    </row>
    <row r="9518" spans="1:13" s="269" customFormat="1" ht="15.5" hidden="1" thickTop="1" thickBot="1" x14ac:dyDescent="0.4">
      <c r="A9518" s="283" t="s">
        <v>3399</v>
      </c>
      <c r="B9518" s="284" t="str">
        <f>VLOOKUP(A9518,Lists!B:C,2,FALSE)</f>
        <v>MMR001</v>
      </c>
      <c r="C9518" s="284" t="str">
        <f>VLOOKUP(A9518,Lists!B:D,3,FALSE)</f>
        <v>MMR</v>
      </c>
      <c r="D9518" s="285" t="s">
        <v>645</v>
      </c>
      <c r="E9518" s="285">
        <v>1</v>
      </c>
      <c r="F9518" s="285" t="s">
        <v>7229</v>
      </c>
      <c r="G9518" s="285" t="s">
        <v>731</v>
      </c>
      <c r="H9518" s="278">
        <f t="shared" si="315"/>
        <v>2</v>
      </c>
      <c r="I9518" s="251" t="s">
        <v>7616</v>
      </c>
      <c r="J9518" s="285" t="s">
        <v>7600</v>
      </c>
      <c r="K9518" s="278" t="str">
        <f t="shared" si="314"/>
        <v>MMR001Interference into implementation of humanitarian activities</v>
      </c>
      <c r="L9518" s="286">
        <v>43767</v>
      </c>
      <c r="M9518" s="286" t="s">
        <v>3248</v>
      </c>
    </row>
    <row r="9519" spans="1:13" s="269" customFormat="1" ht="15.5" hidden="1" thickTop="1" thickBot="1" x14ac:dyDescent="0.4">
      <c r="A9519" s="287" t="s">
        <v>3399</v>
      </c>
      <c r="B9519" s="288" t="str">
        <f>VLOOKUP(A9519,Lists!B:C,2,FALSE)</f>
        <v>MMR001</v>
      </c>
      <c r="C9519" s="288" t="str">
        <f>VLOOKUP(A9519,Lists!B:D,3,FALSE)</f>
        <v>MMR</v>
      </c>
      <c r="D9519" s="289" t="s">
        <v>646</v>
      </c>
      <c r="E9519" s="289">
        <v>0</v>
      </c>
      <c r="F9519" s="289" t="s">
        <v>7229</v>
      </c>
      <c r="G9519" s="289" t="s">
        <v>731</v>
      </c>
      <c r="H9519" s="278">
        <f t="shared" si="315"/>
        <v>2</v>
      </c>
      <c r="I9519" s="252" t="s">
        <v>7616</v>
      </c>
      <c r="J9519" s="289" t="s">
        <v>7600</v>
      </c>
      <c r="K9519" s="278" t="str">
        <f t="shared" si="314"/>
        <v>MMR001Violence against personnel, facilities and assets</v>
      </c>
      <c r="L9519" s="290">
        <v>43767</v>
      </c>
      <c r="M9519" s="290" t="s">
        <v>3248</v>
      </c>
    </row>
    <row r="9520" spans="1:13" s="269" customFormat="1" ht="15.5" hidden="1" thickTop="1" thickBot="1" x14ac:dyDescent="0.4">
      <c r="A9520" s="283" t="s">
        <v>3399</v>
      </c>
      <c r="B9520" s="284" t="str">
        <f>VLOOKUP(A9520,Lists!B:C,2,FALSE)</f>
        <v>MMR001</v>
      </c>
      <c r="C9520" s="284" t="str">
        <f>VLOOKUP(A9520,Lists!B:D,3,FALSE)</f>
        <v>MMR</v>
      </c>
      <c r="D9520" s="285" t="s">
        <v>649</v>
      </c>
      <c r="E9520" s="285">
        <v>3</v>
      </c>
      <c r="F9520" s="285" t="s">
        <v>7229</v>
      </c>
      <c r="G9520" s="285" t="s">
        <v>732</v>
      </c>
      <c r="H9520" s="278">
        <f t="shared" si="315"/>
        <v>1</v>
      </c>
      <c r="I9520" s="251" t="s">
        <v>7616</v>
      </c>
      <c r="J9520" s="285" t="s">
        <v>7600</v>
      </c>
      <c r="K9520" s="278" t="str">
        <f t="shared" si="314"/>
        <v>MMR001Ongoing insecurity/hostilities affecting humanitarian assistance</v>
      </c>
      <c r="L9520" s="286">
        <v>43767</v>
      </c>
      <c r="M9520" s="286" t="s">
        <v>3248</v>
      </c>
    </row>
    <row r="9521" spans="1:13" s="269" customFormat="1" ht="15.5" hidden="1" thickTop="1" thickBot="1" x14ac:dyDescent="0.4">
      <c r="A9521" s="287" t="s">
        <v>3399</v>
      </c>
      <c r="B9521" s="288" t="str">
        <f>VLOOKUP(A9521,Lists!B:C,2,FALSE)</f>
        <v>MMR001</v>
      </c>
      <c r="C9521" s="288" t="str">
        <f>VLOOKUP(A9521,Lists!B:D,3,FALSE)</f>
        <v>MMR</v>
      </c>
      <c r="D9521" s="289" t="s">
        <v>650</v>
      </c>
      <c r="E9521" s="289">
        <v>1</v>
      </c>
      <c r="F9521" s="289" t="s">
        <v>7229</v>
      </c>
      <c r="G9521" s="289" t="s">
        <v>731</v>
      </c>
      <c r="H9521" s="278">
        <f t="shared" si="315"/>
        <v>2</v>
      </c>
      <c r="I9521" s="252" t="s">
        <v>7616</v>
      </c>
      <c r="J9521" s="289" t="s">
        <v>7600</v>
      </c>
      <c r="K9521" s="278" t="str">
        <f t="shared" si="314"/>
        <v xml:space="preserve">MMR001Presence of mines and improvised explosive devices </v>
      </c>
      <c r="L9521" s="290">
        <v>43767</v>
      </c>
      <c r="M9521" s="290" t="s">
        <v>3248</v>
      </c>
    </row>
    <row r="9522" spans="1:13" s="269" customFormat="1" ht="15.5" hidden="1" thickTop="1" thickBot="1" x14ac:dyDescent="0.4">
      <c r="A9522" s="283" t="s">
        <v>3399</v>
      </c>
      <c r="B9522" s="284" t="str">
        <f>VLOOKUP(A9522,Lists!B:C,2,FALSE)</f>
        <v>MMR001</v>
      </c>
      <c r="C9522" s="284" t="str">
        <f>VLOOKUP(A9522,Lists!B:D,3,FALSE)</f>
        <v>MMR</v>
      </c>
      <c r="D9522" s="285" t="s">
        <v>651</v>
      </c>
      <c r="E9522" s="285">
        <v>3</v>
      </c>
      <c r="F9522" s="285" t="s">
        <v>7229</v>
      </c>
      <c r="G9522" s="285" t="s">
        <v>732</v>
      </c>
      <c r="H9522" s="278">
        <f t="shared" si="315"/>
        <v>1</v>
      </c>
      <c r="I9522" s="251" t="s">
        <v>7616</v>
      </c>
      <c r="J9522" s="285" t="s">
        <v>7600</v>
      </c>
      <c r="K9522" s="278" t="str">
        <f t="shared" si="314"/>
        <v>MMR001Physical constraints in the environment (obstacles related to terrain, climate, lack of infrastructure, etc.)</v>
      </c>
      <c r="L9522" s="286">
        <v>43767</v>
      </c>
      <c r="M9522" s="286" t="s">
        <v>3248</v>
      </c>
    </row>
    <row r="9523" spans="1:13" s="269" customFormat="1" ht="15.5" hidden="1" thickTop="1" thickBot="1" x14ac:dyDescent="0.4">
      <c r="A9523" s="287" t="s">
        <v>786</v>
      </c>
      <c r="B9523" s="288" t="str">
        <f>VLOOKUP(A9523,Lists!B:C,2,FALSE)</f>
        <v>MMR002</v>
      </c>
      <c r="C9523" s="288" t="str">
        <f>VLOOKUP(A9523,Lists!B:D,3,FALSE)</f>
        <v>MMR</v>
      </c>
      <c r="D9523" s="289" t="s">
        <v>647</v>
      </c>
      <c r="E9523" s="289">
        <v>3</v>
      </c>
      <c r="F9523" s="289" t="s">
        <v>7229</v>
      </c>
      <c r="G9523" s="289" t="s">
        <v>732</v>
      </c>
      <c r="H9523" s="278">
        <f t="shared" si="315"/>
        <v>1</v>
      </c>
      <c r="I9523" s="252" t="s">
        <v>7616</v>
      </c>
      <c r="J9523" s="289" t="s">
        <v>7600</v>
      </c>
      <c r="K9523" s="278" t="str">
        <f t="shared" si="314"/>
        <v>MMR002Denial of existence of humanitarian needs or entitlements to assistance</v>
      </c>
      <c r="L9523" s="290">
        <v>43767</v>
      </c>
      <c r="M9523" s="290" t="s">
        <v>3248</v>
      </c>
    </row>
    <row r="9524" spans="1:13" s="269" customFormat="1" ht="15.5" hidden="1" thickTop="1" thickBot="1" x14ac:dyDescent="0.4">
      <c r="A9524" s="283" t="s">
        <v>786</v>
      </c>
      <c r="B9524" s="284" t="str">
        <f>VLOOKUP(A9524,Lists!B:C,2,FALSE)</f>
        <v>MMR002</v>
      </c>
      <c r="C9524" s="284" t="str">
        <f>VLOOKUP(A9524,Lists!B:D,3,FALSE)</f>
        <v>MMR</v>
      </c>
      <c r="D9524" s="285" t="s">
        <v>648</v>
      </c>
      <c r="E9524" s="285">
        <v>3</v>
      </c>
      <c r="F9524" s="285" t="s">
        <v>7229</v>
      </c>
      <c r="G9524" s="285" t="s">
        <v>732</v>
      </c>
      <c r="H9524" s="278">
        <f t="shared" si="315"/>
        <v>1</v>
      </c>
      <c r="I9524" s="251" t="s">
        <v>7616</v>
      </c>
      <c r="J9524" s="285" t="s">
        <v>7600</v>
      </c>
      <c r="K9524" s="278" t="str">
        <f t="shared" si="314"/>
        <v>MMR002Restriction and obstruction of access to services and assistance</v>
      </c>
      <c r="L9524" s="286">
        <v>43767</v>
      </c>
      <c r="M9524" s="286" t="s">
        <v>3248</v>
      </c>
    </row>
    <row r="9525" spans="1:13" s="269" customFormat="1" ht="15.5" hidden="1" thickTop="1" thickBot="1" x14ac:dyDescent="0.4">
      <c r="A9525" s="287" t="s">
        <v>786</v>
      </c>
      <c r="B9525" s="288" t="str">
        <f>VLOOKUP(A9525,Lists!B:C,2,FALSE)</f>
        <v>MMR002</v>
      </c>
      <c r="C9525" s="288" t="str">
        <f>VLOOKUP(A9525,Lists!B:D,3,FALSE)</f>
        <v>MMR</v>
      </c>
      <c r="D9525" s="289" t="s">
        <v>643</v>
      </c>
      <c r="E9525" s="289">
        <v>2</v>
      </c>
      <c r="F9525" s="289" t="s">
        <v>7229</v>
      </c>
      <c r="G9525" s="289" t="s">
        <v>732</v>
      </c>
      <c r="H9525" s="278">
        <f t="shared" si="315"/>
        <v>1</v>
      </c>
      <c r="I9525" s="252" t="s">
        <v>7616</v>
      </c>
      <c r="J9525" s="289" t="s">
        <v>7600</v>
      </c>
      <c r="K9525" s="278" t="str">
        <f t="shared" si="314"/>
        <v>MMR002Impediments to entry into country (bureaucratic and administrative)</v>
      </c>
      <c r="L9525" s="290">
        <v>43767</v>
      </c>
      <c r="M9525" s="290" t="s">
        <v>3248</v>
      </c>
    </row>
    <row r="9526" spans="1:13" s="269" customFormat="1" ht="15.5" hidden="1" thickTop="1" thickBot="1" x14ac:dyDescent="0.4">
      <c r="A9526" s="283" t="s">
        <v>786</v>
      </c>
      <c r="B9526" s="284" t="str">
        <f>VLOOKUP(A9526,Lists!B:C,2,FALSE)</f>
        <v>MMR002</v>
      </c>
      <c r="C9526" s="284" t="str">
        <f>VLOOKUP(A9526,Lists!B:D,3,FALSE)</f>
        <v>MMR</v>
      </c>
      <c r="D9526" s="285" t="s">
        <v>644</v>
      </c>
      <c r="E9526" s="285">
        <v>1</v>
      </c>
      <c r="F9526" s="285" t="s">
        <v>7229</v>
      </c>
      <c r="G9526" s="285" t="s">
        <v>732</v>
      </c>
      <c r="H9526" s="278">
        <f t="shared" si="315"/>
        <v>1</v>
      </c>
      <c r="I9526" s="251" t="s">
        <v>7616</v>
      </c>
      <c r="J9526" s="285" t="s">
        <v>7600</v>
      </c>
      <c r="K9526" s="278" t="str">
        <f t="shared" si="314"/>
        <v>MMR002Restriction of movement (impediments to freedom of movement and/or administrative restrictions)</v>
      </c>
      <c r="L9526" s="286">
        <v>43767</v>
      </c>
      <c r="M9526" s="286" t="s">
        <v>3248</v>
      </c>
    </row>
    <row r="9527" spans="1:13" s="269" customFormat="1" ht="15.5" hidden="1" thickTop="1" thickBot="1" x14ac:dyDescent="0.4">
      <c r="A9527" s="287" t="s">
        <v>786</v>
      </c>
      <c r="B9527" s="288" t="str">
        <f>VLOOKUP(A9527,Lists!B:C,2,FALSE)</f>
        <v>MMR002</v>
      </c>
      <c r="C9527" s="288" t="str">
        <f>VLOOKUP(A9527,Lists!B:D,3,FALSE)</f>
        <v>MMR</v>
      </c>
      <c r="D9527" s="289" t="s">
        <v>645</v>
      </c>
      <c r="E9527" s="289">
        <v>1</v>
      </c>
      <c r="F9527" s="289" t="s">
        <v>7229</v>
      </c>
      <c r="G9527" s="289" t="s">
        <v>732</v>
      </c>
      <c r="H9527" s="278">
        <f t="shared" si="315"/>
        <v>1</v>
      </c>
      <c r="I9527" s="252" t="s">
        <v>7616</v>
      </c>
      <c r="J9527" s="289" t="s">
        <v>7600</v>
      </c>
      <c r="K9527" s="278" t="str">
        <f t="shared" si="314"/>
        <v>MMR002Interference into implementation of humanitarian activities</v>
      </c>
      <c r="L9527" s="290">
        <v>43767</v>
      </c>
      <c r="M9527" s="290" t="s">
        <v>3248</v>
      </c>
    </row>
    <row r="9528" spans="1:13" s="269" customFormat="1" ht="15.5" hidden="1" thickTop="1" thickBot="1" x14ac:dyDescent="0.4">
      <c r="A9528" s="283" t="s">
        <v>786</v>
      </c>
      <c r="B9528" s="284" t="str">
        <f>VLOOKUP(A9528,Lists!B:C,2,FALSE)</f>
        <v>MMR002</v>
      </c>
      <c r="C9528" s="284" t="str">
        <f>VLOOKUP(A9528,Lists!B:D,3,FALSE)</f>
        <v>MMR</v>
      </c>
      <c r="D9528" s="285" t="s">
        <v>646</v>
      </c>
      <c r="E9528" s="285">
        <v>0</v>
      </c>
      <c r="F9528" s="285" t="s">
        <v>7229</v>
      </c>
      <c r="G9528" s="285" t="s">
        <v>732</v>
      </c>
      <c r="H9528" s="278">
        <f t="shared" si="315"/>
        <v>1</v>
      </c>
      <c r="I9528" s="251" t="s">
        <v>7616</v>
      </c>
      <c r="J9528" s="285" t="s">
        <v>7600</v>
      </c>
      <c r="K9528" s="278" t="str">
        <f t="shared" si="314"/>
        <v>MMR002Violence against personnel, facilities and assets</v>
      </c>
      <c r="L9528" s="286">
        <v>43767</v>
      </c>
      <c r="M9528" s="286" t="s">
        <v>3248</v>
      </c>
    </row>
    <row r="9529" spans="1:13" s="269" customFormat="1" ht="15.5" hidden="1" thickTop="1" thickBot="1" x14ac:dyDescent="0.4">
      <c r="A9529" s="287" t="s">
        <v>786</v>
      </c>
      <c r="B9529" s="288" t="str">
        <f>VLOOKUP(A9529,Lists!B:C,2,FALSE)</f>
        <v>MMR002</v>
      </c>
      <c r="C9529" s="288" t="str">
        <f>VLOOKUP(A9529,Lists!B:D,3,FALSE)</f>
        <v>MMR</v>
      </c>
      <c r="D9529" s="289" t="s">
        <v>649</v>
      </c>
      <c r="E9529" s="289">
        <v>2</v>
      </c>
      <c r="F9529" s="289" t="s">
        <v>7229</v>
      </c>
      <c r="G9529" s="289" t="s">
        <v>731</v>
      </c>
      <c r="H9529" s="278">
        <f t="shared" si="315"/>
        <v>2</v>
      </c>
      <c r="I9529" s="252" t="s">
        <v>7616</v>
      </c>
      <c r="J9529" s="289" t="s">
        <v>7600</v>
      </c>
      <c r="K9529" s="278" t="str">
        <f t="shared" si="314"/>
        <v>MMR002Ongoing insecurity/hostilities affecting humanitarian assistance</v>
      </c>
      <c r="L9529" s="290">
        <v>43767</v>
      </c>
      <c r="M9529" s="290" t="s">
        <v>3248</v>
      </c>
    </row>
    <row r="9530" spans="1:13" s="269" customFormat="1" ht="15.5" hidden="1" thickTop="1" thickBot="1" x14ac:dyDescent="0.4">
      <c r="A9530" s="283" t="s">
        <v>786</v>
      </c>
      <c r="B9530" s="284" t="str">
        <f>VLOOKUP(A9530,Lists!B:C,2,FALSE)</f>
        <v>MMR002</v>
      </c>
      <c r="C9530" s="284" t="str">
        <f>VLOOKUP(A9530,Lists!B:D,3,FALSE)</f>
        <v>MMR</v>
      </c>
      <c r="D9530" s="285" t="s">
        <v>650</v>
      </c>
      <c r="E9530" s="285">
        <v>1</v>
      </c>
      <c r="F9530" s="285" t="s">
        <v>7229</v>
      </c>
      <c r="G9530" s="285" t="s">
        <v>731</v>
      </c>
      <c r="H9530" s="278">
        <f t="shared" si="315"/>
        <v>2</v>
      </c>
      <c r="I9530" s="251" t="s">
        <v>7616</v>
      </c>
      <c r="J9530" s="285" t="s">
        <v>7600</v>
      </c>
      <c r="K9530" s="278" t="str">
        <f t="shared" si="314"/>
        <v xml:space="preserve">MMR002Presence of mines and improvised explosive devices </v>
      </c>
      <c r="L9530" s="286">
        <v>43767</v>
      </c>
      <c r="M9530" s="286" t="s">
        <v>3248</v>
      </c>
    </row>
    <row r="9531" spans="1:13" s="269" customFormat="1" ht="15.5" hidden="1" thickTop="1" thickBot="1" x14ac:dyDescent="0.4">
      <c r="A9531" s="287" t="s">
        <v>786</v>
      </c>
      <c r="B9531" s="288" t="str">
        <f>VLOOKUP(A9531,Lists!B:C,2,FALSE)</f>
        <v>MMR002</v>
      </c>
      <c r="C9531" s="288" t="str">
        <f>VLOOKUP(A9531,Lists!B:D,3,FALSE)</f>
        <v>MMR</v>
      </c>
      <c r="D9531" s="289" t="s">
        <v>651</v>
      </c>
      <c r="E9531" s="289">
        <v>2</v>
      </c>
      <c r="F9531" s="289" t="s">
        <v>7229</v>
      </c>
      <c r="G9531" s="289" t="s">
        <v>731</v>
      </c>
      <c r="H9531" s="278">
        <f t="shared" si="315"/>
        <v>2</v>
      </c>
      <c r="I9531" s="252" t="s">
        <v>7616</v>
      </c>
      <c r="J9531" s="289" t="s">
        <v>7600</v>
      </c>
      <c r="K9531" s="278" t="str">
        <f t="shared" si="314"/>
        <v>MMR002Physical constraints in the environment (obstacles related to terrain, climate, lack of infrastructure, etc.)</v>
      </c>
      <c r="L9531" s="290">
        <v>43767</v>
      </c>
      <c r="M9531" s="290" t="s">
        <v>3248</v>
      </c>
    </row>
    <row r="9532" spans="1:13" s="269" customFormat="1" ht="15.5" hidden="1" thickTop="1" thickBot="1" x14ac:dyDescent="0.4">
      <c r="A9532" s="283" t="s">
        <v>787</v>
      </c>
      <c r="B9532" s="284" t="str">
        <f>VLOOKUP(A9532,Lists!B:C,2,FALSE)</f>
        <v>MMR003</v>
      </c>
      <c r="C9532" s="284" t="str">
        <f>VLOOKUP(A9532,Lists!B:D,3,FALSE)</f>
        <v>MMR</v>
      </c>
      <c r="D9532" s="285" t="s">
        <v>647</v>
      </c>
      <c r="E9532" s="285">
        <v>1</v>
      </c>
      <c r="F9532" s="285" t="s">
        <v>7229</v>
      </c>
      <c r="G9532" s="285" t="s">
        <v>731</v>
      </c>
      <c r="H9532" s="278">
        <f t="shared" si="315"/>
        <v>2</v>
      </c>
      <c r="I9532" s="251" t="s">
        <v>7616</v>
      </c>
      <c r="J9532" s="285" t="s">
        <v>7600</v>
      </c>
      <c r="K9532" s="278" t="str">
        <f t="shared" ref="K9532:K9595" si="316">B9532&amp;""&amp;D9532</f>
        <v>MMR003Denial of existence of humanitarian needs or entitlements to assistance</v>
      </c>
      <c r="L9532" s="286">
        <v>43767</v>
      </c>
      <c r="M9532" s="286" t="s">
        <v>3248</v>
      </c>
    </row>
    <row r="9533" spans="1:13" s="269" customFormat="1" ht="15.5" hidden="1" thickTop="1" thickBot="1" x14ac:dyDescent="0.4">
      <c r="A9533" s="287" t="s">
        <v>787</v>
      </c>
      <c r="B9533" s="288" t="str">
        <f>VLOOKUP(A9533,Lists!B:C,2,FALSE)</f>
        <v>MMR003</v>
      </c>
      <c r="C9533" s="288" t="str">
        <f>VLOOKUP(A9533,Lists!B:D,3,FALSE)</f>
        <v>MMR</v>
      </c>
      <c r="D9533" s="289" t="s">
        <v>648</v>
      </c>
      <c r="E9533" s="289">
        <v>2</v>
      </c>
      <c r="F9533" s="289" t="s">
        <v>7229</v>
      </c>
      <c r="G9533" s="289" t="s">
        <v>731</v>
      </c>
      <c r="H9533" s="278">
        <f t="shared" si="315"/>
        <v>2</v>
      </c>
      <c r="I9533" s="252" t="s">
        <v>7616</v>
      </c>
      <c r="J9533" s="289" t="s">
        <v>7600</v>
      </c>
      <c r="K9533" s="278" t="str">
        <f t="shared" si="316"/>
        <v>MMR003Restriction and obstruction of access to services and assistance</v>
      </c>
      <c r="L9533" s="290">
        <v>43767</v>
      </c>
      <c r="M9533" s="290" t="s">
        <v>3248</v>
      </c>
    </row>
    <row r="9534" spans="1:13" s="269" customFormat="1" ht="15.5" hidden="1" thickTop="1" thickBot="1" x14ac:dyDescent="0.4">
      <c r="A9534" s="283" t="s">
        <v>787</v>
      </c>
      <c r="B9534" s="284" t="str">
        <f>VLOOKUP(A9534,Lists!B:C,2,FALSE)</f>
        <v>MMR003</v>
      </c>
      <c r="C9534" s="284" t="str">
        <f>VLOOKUP(A9534,Lists!B:D,3,FALSE)</f>
        <v>MMR</v>
      </c>
      <c r="D9534" s="285" t="s">
        <v>643</v>
      </c>
      <c r="E9534" s="285">
        <v>2</v>
      </c>
      <c r="F9534" s="285" t="s">
        <v>7229</v>
      </c>
      <c r="G9534" s="285" t="s">
        <v>732</v>
      </c>
      <c r="H9534" s="278">
        <f t="shared" si="315"/>
        <v>1</v>
      </c>
      <c r="I9534" s="251" t="s">
        <v>7616</v>
      </c>
      <c r="J9534" s="285" t="s">
        <v>7600</v>
      </c>
      <c r="K9534" s="278" t="str">
        <f t="shared" si="316"/>
        <v>MMR003Impediments to entry into country (bureaucratic and administrative)</v>
      </c>
      <c r="L9534" s="286">
        <v>43767</v>
      </c>
      <c r="M9534" s="286" t="s">
        <v>3248</v>
      </c>
    </row>
    <row r="9535" spans="1:13" s="269" customFormat="1" ht="15.5" hidden="1" thickTop="1" thickBot="1" x14ac:dyDescent="0.4">
      <c r="A9535" s="287" t="s">
        <v>787</v>
      </c>
      <c r="B9535" s="288" t="str">
        <f>VLOOKUP(A9535,Lists!B:C,2,FALSE)</f>
        <v>MMR003</v>
      </c>
      <c r="C9535" s="288" t="str">
        <f>VLOOKUP(A9535,Lists!B:D,3,FALSE)</f>
        <v>MMR</v>
      </c>
      <c r="D9535" s="289" t="s">
        <v>644</v>
      </c>
      <c r="E9535" s="289">
        <v>3</v>
      </c>
      <c r="F9535" s="289" t="s">
        <v>7229</v>
      </c>
      <c r="G9535" s="289" t="s">
        <v>731</v>
      </c>
      <c r="H9535" s="278">
        <f t="shared" si="315"/>
        <v>2</v>
      </c>
      <c r="I9535" s="252" t="s">
        <v>7616</v>
      </c>
      <c r="J9535" s="289" t="s">
        <v>7600</v>
      </c>
      <c r="K9535" s="278" t="str">
        <f t="shared" si="316"/>
        <v>MMR003Restriction of movement (impediments to freedom of movement and/or administrative restrictions)</v>
      </c>
      <c r="L9535" s="290">
        <v>43767</v>
      </c>
      <c r="M9535" s="290" t="s">
        <v>3248</v>
      </c>
    </row>
    <row r="9536" spans="1:13" s="269" customFormat="1" ht="15.5" hidden="1" thickTop="1" thickBot="1" x14ac:dyDescent="0.4">
      <c r="A9536" s="283" t="s">
        <v>787</v>
      </c>
      <c r="B9536" s="284" t="str">
        <f>VLOOKUP(A9536,Lists!B:C,2,FALSE)</f>
        <v>MMR003</v>
      </c>
      <c r="C9536" s="284" t="str">
        <f>VLOOKUP(A9536,Lists!B:D,3,FALSE)</f>
        <v>MMR</v>
      </c>
      <c r="D9536" s="285" t="s">
        <v>645</v>
      </c>
      <c r="E9536" s="285">
        <v>1</v>
      </c>
      <c r="F9536" s="285" t="s">
        <v>7229</v>
      </c>
      <c r="G9536" s="285" t="s">
        <v>731</v>
      </c>
      <c r="H9536" s="278">
        <f t="shared" si="315"/>
        <v>2</v>
      </c>
      <c r="I9536" s="251" t="s">
        <v>7616</v>
      </c>
      <c r="J9536" s="285" t="s">
        <v>7600</v>
      </c>
      <c r="K9536" s="278" t="str">
        <f t="shared" si="316"/>
        <v>MMR003Interference into implementation of humanitarian activities</v>
      </c>
      <c r="L9536" s="286">
        <v>43767</v>
      </c>
      <c r="M9536" s="286" t="s">
        <v>3248</v>
      </c>
    </row>
    <row r="9537" spans="1:13" s="269" customFormat="1" ht="15.5" hidden="1" thickTop="1" thickBot="1" x14ac:dyDescent="0.4">
      <c r="A9537" s="287" t="s">
        <v>787</v>
      </c>
      <c r="B9537" s="288" t="str">
        <f>VLOOKUP(A9537,Lists!B:C,2,FALSE)</f>
        <v>MMR003</v>
      </c>
      <c r="C9537" s="288" t="str">
        <f>VLOOKUP(A9537,Lists!B:D,3,FALSE)</f>
        <v>MMR</v>
      </c>
      <c r="D9537" s="289" t="s">
        <v>646</v>
      </c>
      <c r="E9537" s="289">
        <v>0</v>
      </c>
      <c r="F9537" s="289" t="s">
        <v>7229</v>
      </c>
      <c r="G9537" s="289" t="s">
        <v>732</v>
      </c>
      <c r="H9537" s="278">
        <f t="shared" si="315"/>
        <v>1</v>
      </c>
      <c r="I9537" s="252" t="s">
        <v>7616</v>
      </c>
      <c r="J9537" s="289" t="s">
        <v>7600</v>
      </c>
      <c r="K9537" s="278" t="str">
        <f t="shared" si="316"/>
        <v>MMR003Violence against personnel, facilities and assets</v>
      </c>
      <c r="L9537" s="290">
        <v>43767</v>
      </c>
      <c r="M9537" s="290" t="s">
        <v>3248</v>
      </c>
    </row>
    <row r="9538" spans="1:13" s="269" customFormat="1" ht="15.5" hidden="1" thickTop="1" thickBot="1" x14ac:dyDescent="0.4">
      <c r="A9538" s="283" t="s">
        <v>787</v>
      </c>
      <c r="B9538" s="284" t="str">
        <f>VLOOKUP(A9538,Lists!B:C,2,FALSE)</f>
        <v>MMR003</v>
      </c>
      <c r="C9538" s="284" t="str">
        <f>VLOOKUP(A9538,Lists!B:D,3,FALSE)</f>
        <v>MMR</v>
      </c>
      <c r="D9538" s="285" t="s">
        <v>649</v>
      </c>
      <c r="E9538" s="285">
        <v>3</v>
      </c>
      <c r="F9538" s="285" t="s">
        <v>7229</v>
      </c>
      <c r="G9538" s="285" t="s">
        <v>732</v>
      </c>
      <c r="H9538" s="278">
        <f t="shared" si="315"/>
        <v>1</v>
      </c>
      <c r="I9538" s="251" t="s">
        <v>7616</v>
      </c>
      <c r="J9538" s="285" t="s">
        <v>7600</v>
      </c>
      <c r="K9538" s="278" t="str">
        <f t="shared" si="316"/>
        <v>MMR003Ongoing insecurity/hostilities affecting humanitarian assistance</v>
      </c>
      <c r="L9538" s="286">
        <v>43767</v>
      </c>
      <c r="M9538" s="286" t="s">
        <v>3248</v>
      </c>
    </row>
    <row r="9539" spans="1:13" s="269" customFormat="1" ht="15.5" hidden="1" thickTop="1" thickBot="1" x14ac:dyDescent="0.4">
      <c r="A9539" s="287" t="s">
        <v>787</v>
      </c>
      <c r="B9539" s="288" t="str">
        <f>VLOOKUP(A9539,Lists!B:C,2,FALSE)</f>
        <v>MMR003</v>
      </c>
      <c r="C9539" s="288" t="str">
        <f>VLOOKUP(A9539,Lists!B:D,3,FALSE)</f>
        <v>MMR</v>
      </c>
      <c r="D9539" s="289" t="s">
        <v>650</v>
      </c>
      <c r="E9539" s="289">
        <v>1</v>
      </c>
      <c r="F9539" s="289" t="s">
        <v>7229</v>
      </c>
      <c r="G9539" s="289" t="s">
        <v>731</v>
      </c>
      <c r="H9539" s="278">
        <f t="shared" si="315"/>
        <v>2</v>
      </c>
      <c r="I9539" s="252" t="s">
        <v>7616</v>
      </c>
      <c r="J9539" s="289" t="s">
        <v>7600</v>
      </c>
      <c r="K9539" s="278" t="str">
        <f t="shared" si="316"/>
        <v xml:space="preserve">MMR003Presence of mines and improvised explosive devices </v>
      </c>
      <c r="L9539" s="290">
        <v>43767</v>
      </c>
      <c r="M9539" s="290" t="s">
        <v>3248</v>
      </c>
    </row>
    <row r="9540" spans="1:13" s="269" customFormat="1" ht="15.5" hidden="1" thickTop="1" thickBot="1" x14ac:dyDescent="0.4">
      <c r="A9540" s="283" t="s">
        <v>787</v>
      </c>
      <c r="B9540" s="284" t="str">
        <f>VLOOKUP(A9540,Lists!B:C,2,FALSE)</f>
        <v>MMR003</v>
      </c>
      <c r="C9540" s="284" t="str">
        <f>VLOOKUP(A9540,Lists!B:D,3,FALSE)</f>
        <v>MMR</v>
      </c>
      <c r="D9540" s="285" t="s">
        <v>651</v>
      </c>
      <c r="E9540" s="285">
        <v>3</v>
      </c>
      <c r="F9540" s="285" t="s">
        <v>7229</v>
      </c>
      <c r="G9540" s="285" t="s">
        <v>732</v>
      </c>
      <c r="H9540" s="278">
        <f t="shared" si="315"/>
        <v>1</v>
      </c>
      <c r="I9540" s="251" t="s">
        <v>7616</v>
      </c>
      <c r="J9540" s="285" t="s">
        <v>7600</v>
      </c>
      <c r="K9540" s="278" t="str">
        <f t="shared" si="316"/>
        <v>MMR003Physical constraints in the environment (obstacles related to terrain, climate, lack of infrastructure, etc.)</v>
      </c>
      <c r="L9540" s="286">
        <v>43767</v>
      </c>
      <c r="M9540" s="286" t="s">
        <v>3248</v>
      </c>
    </row>
    <row r="9541" spans="1:13" s="269" customFormat="1" ht="15.5" hidden="1" thickTop="1" thickBot="1" x14ac:dyDescent="0.4">
      <c r="A9541" s="287" t="s">
        <v>785</v>
      </c>
      <c r="B9541" s="288" t="str">
        <f>VLOOKUP(A9541,Lists!B:C,2,FALSE)</f>
        <v>BGD002</v>
      </c>
      <c r="C9541" s="288" t="str">
        <f>VLOOKUP(A9541,Lists!B:D,3,FALSE)</f>
        <v>BGD</v>
      </c>
      <c r="D9541" s="289" t="s">
        <v>647</v>
      </c>
      <c r="E9541" s="289">
        <v>1</v>
      </c>
      <c r="F9541" s="289" t="s">
        <v>7229</v>
      </c>
      <c r="G9541" s="289" t="s">
        <v>732</v>
      </c>
      <c r="H9541" s="278">
        <f t="shared" si="315"/>
        <v>1</v>
      </c>
      <c r="I9541" s="252" t="s">
        <v>7616</v>
      </c>
      <c r="J9541" s="289" t="s">
        <v>7600</v>
      </c>
      <c r="K9541" s="278" t="str">
        <f t="shared" si="316"/>
        <v>BGD002Denial of existence of humanitarian needs or entitlements to assistance</v>
      </c>
      <c r="L9541" s="290">
        <v>43767</v>
      </c>
      <c r="M9541" s="290" t="s">
        <v>3248</v>
      </c>
    </row>
    <row r="9542" spans="1:13" s="269" customFormat="1" ht="15.5" hidden="1" thickTop="1" thickBot="1" x14ac:dyDescent="0.4">
      <c r="A9542" s="283" t="s">
        <v>785</v>
      </c>
      <c r="B9542" s="284" t="str">
        <f>VLOOKUP(A9542,Lists!B:C,2,FALSE)</f>
        <v>BGD002</v>
      </c>
      <c r="C9542" s="284" t="str">
        <f>VLOOKUP(A9542,Lists!B:D,3,FALSE)</f>
        <v>BGD</v>
      </c>
      <c r="D9542" s="285" t="s">
        <v>648</v>
      </c>
      <c r="E9542" s="285">
        <v>2</v>
      </c>
      <c r="F9542" s="285" t="s">
        <v>7229</v>
      </c>
      <c r="G9542" s="285" t="s">
        <v>732</v>
      </c>
      <c r="H9542" s="278">
        <f t="shared" si="315"/>
        <v>1</v>
      </c>
      <c r="I9542" s="251" t="s">
        <v>7616</v>
      </c>
      <c r="J9542" s="285" t="s">
        <v>7600</v>
      </c>
      <c r="K9542" s="278" t="str">
        <f t="shared" si="316"/>
        <v>BGD002Restriction and obstruction of access to services and assistance</v>
      </c>
      <c r="L9542" s="286">
        <v>43767</v>
      </c>
      <c r="M9542" s="286" t="s">
        <v>3248</v>
      </c>
    </row>
    <row r="9543" spans="1:13" s="269" customFormat="1" ht="15.5" hidden="1" thickTop="1" thickBot="1" x14ac:dyDescent="0.4">
      <c r="A9543" s="287" t="s">
        <v>785</v>
      </c>
      <c r="B9543" s="288" t="str">
        <f>VLOOKUP(A9543,Lists!B:C,2,FALSE)</f>
        <v>BGD002</v>
      </c>
      <c r="C9543" s="288" t="str">
        <f>VLOOKUP(A9543,Lists!B:D,3,FALSE)</f>
        <v>BGD</v>
      </c>
      <c r="D9543" s="289" t="s">
        <v>643</v>
      </c>
      <c r="E9543" s="289">
        <v>2</v>
      </c>
      <c r="F9543" s="289" t="s">
        <v>7229</v>
      </c>
      <c r="G9543" s="289" t="s">
        <v>732</v>
      </c>
      <c r="H9543" s="278">
        <f t="shared" si="315"/>
        <v>1</v>
      </c>
      <c r="I9543" s="252" t="s">
        <v>7616</v>
      </c>
      <c r="J9543" s="289" t="s">
        <v>7600</v>
      </c>
      <c r="K9543" s="278" t="str">
        <f t="shared" si="316"/>
        <v>BGD002Impediments to entry into country (bureaucratic and administrative)</v>
      </c>
      <c r="L9543" s="290">
        <v>43767</v>
      </c>
      <c r="M9543" s="290" t="s">
        <v>3248</v>
      </c>
    </row>
    <row r="9544" spans="1:13" s="269" customFormat="1" ht="15.5" hidden="1" thickTop="1" thickBot="1" x14ac:dyDescent="0.4">
      <c r="A9544" s="283" t="s">
        <v>785</v>
      </c>
      <c r="B9544" s="284" t="str">
        <f>VLOOKUP(A9544,Lists!B:C,2,FALSE)</f>
        <v>BGD002</v>
      </c>
      <c r="C9544" s="284" t="str">
        <f>VLOOKUP(A9544,Lists!B:D,3,FALSE)</f>
        <v>BGD</v>
      </c>
      <c r="D9544" s="285" t="s">
        <v>644</v>
      </c>
      <c r="E9544" s="285">
        <v>1</v>
      </c>
      <c r="F9544" s="285" t="s">
        <v>7229</v>
      </c>
      <c r="G9544" s="285" t="s">
        <v>732</v>
      </c>
      <c r="H9544" s="278">
        <f t="shared" si="315"/>
        <v>1</v>
      </c>
      <c r="I9544" s="251" t="s">
        <v>7616</v>
      </c>
      <c r="J9544" s="285" t="s">
        <v>7600</v>
      </c>
      <c r="K9544" s="278" t="str">
        <f t="shared" si="316"/>
        <v>BGD002Restriction of movement (impediments to freedom of movement and/or administrative restrictions)</v>
      </c>
      <c r="L9544" s="286">
        <v>43767</v>
      </c>
      <c r="M9544" s="286" t="s">
        <v>3248</v>
      </c>
    </row>
    <row r="9545" spans="1:13" s="269" customFormat="1" ht="15.5" hidden="1" thickTop="1" thickBot="1" x14ac:dyDescent="0.4">
      <c r="A9545" s="287" t="s">
        <v>785</v>
      </c>
      <c r="B9545" s="288" t="str">
        <f>VLOOKUP(A9545,Lists!B:C,2,FALSE)</f>
        <v>BGD002</v>
      </c>
      <c r="C9545" s="288" t="str">
        <f>VLOOKUP(A9545,Lists!B:D,3,FALSE)</f>
        <v>BGD</v>
      </c>
      <c r="D9545" s="289" t="s">
        <v>645</v>
      </c>
      <c r="E9545" s="289">
        <v>1</v>
      </c>
      <c r="F9545" s="289" t="s">
        <v>7229</v>
      </c>
      <c r="G9545" s="289" t="s">
        <v>732</v>
      </c>
      <c r="H9545" s="278">
        <f t="shared" si="315"/>
        <v>1</v>
      </c>
      <c r="I9545" s="252" t="s">
        <v>7616</v>
      </c>
      <c r="J9545" s="289" t="s">
        <v>7600</v>
      </c>
      <c r="K9545" s="278" t="str">
        <f t="shared" si="316"/>
        <v>BGD002Interference into implementation of humanitarian activities</v>
      </c>
      <c r="L9545" s="290">
        <v>43767</v>
      </c>
      <c r="M9545" s="290" t="s">
        <v>3248</v>
      </c>
    </row>
    <row r="9546" spans="1:13" s="269" customFormat="1" ht="15.5" hidden="1" thickTop="1" thickBot="1" x14ac:dyDescent="0.4">
      <c r="A9546" s="283" t="s">
        <v>785</v>
      </c>
      <c r="B9546" s="284" t="str">
        <f>VLOOKUP(A9546,Lists!B:C,2,FALSE)</f>
        <v>BGD002</v>
      </c>
      <c r="C9546" s="284" t="str">
        <f>VLOOKUP(A9546,Lists!B:D,3,FALSE)</f>
        <v>BGD</v>
      </c>
      <c r="D9546" s="285" t="s">
        <v>646</v>
      </c>
      <c r="E9546" s="285">
        <v>0</v>
      </c>
      <c r="F9546" s="285" t="s">
        <v>7229</v>
      </c>
      <c r="G9546" s="285" t="s">
        <v>732</v>
      </c>
      <c r="H9546" s="278">
        <f t="shared" si="315"/>
        <v>1</v>
      </c>
      <c r="I9546" s="251" t="s">
        <v>7616</v>
      </c>
      <c r="J9546" s="285" t="s">
        <v>7600</v>
      </c>
      <c r="K9546" s="278" t="str">
        <f t="shared" si="316"/>
        <v>BGD002Violence against personnel, facilities and assets</v>
      </c>
      <c r="L9546" s="286">
        <v>43767</v>
      </c>
      <c r="M9546" s="286" t="s">
        <v>3248</v>
      </c>
    </row>
    <row r="9547" spans="1:13" s="269" customFormat="1" ht="15.5" hidden="1" thickTop="1" thickBot="1" x14ac:dyDescent="0.4">
      <c r="A9547" s="287" t="s">
        <v>785</v>
      </c>
      <c r="B9547" s="288" t="str">
        <f>VLOOKUP(A9547,Lists!B:C,2,FALSE)</f>
        <v>BGD002</v>
      </c>
      <c r="C9547" s="288" t="str">
        <f>VLOOKUP(A9547,Lists!B:D,3,FALSE)</f>
        <v>BGD</v>
      </c>
      <c r="D9547" s="289" t="s">
        <v>649</v>
      </c>
      <c r="E9547" s="289">
        <v>3</v>
      </c>
      <c r="F9547" s="289" t="s">
        <v>7229</v>
      </c>
      <c r="G9547" s="289" t="s">
        <v>732</v>
      </c>
      <c r="H9547" s="278">
        <f t="shared" si="315"/>
        <v>1</v>
      </c>
      <c r="I9547" s="252" t="s">
        <v>7616</v>
      </c>
      <c r="J9547" s="289" t="s">
        <v>7600</v>
      </c>
      <c r="K9547" s="278" t="str">
        <f t="shared" si="316"/>
        <v>BGD002Ongoing insecurity/hostilities affecting humanitarian assistance</v>
      </c>
      <c r="L9547" s="290">
        <v>43767</v>
      </c>
      <c r="M9547" s="290" t="s">
        <v>3248</v>
      </c>
    </row>
    <row r="9548" spans="1:13" s="269" customFormat="1" ht="15.5" hidden="1" thickTop="1" thickBot="1" x14ac:dyDescent="0.4">
      <c r="A9548" s="283" t="s">
        <v>785</v>
      </c>
      <c r="B9548" s="284" t="str">
        <f>VLOOKUP(A9548,Lists!B:C,2,FALSE)</f>
        <v>BGD002</v>
      </c>
      <c r="C9548" s="284" t="str">
        <f>VLOOKUP(A9548,Lists!B:D,3,FALSE)</f>
        <v>BGD</v>
      </c>
      <c r="D9548" s="285" t="s">
        <v>650</v>
      </c>
      <c r="E9548" s="285">
        <v>0</v>
      </c>
      <c r="F9548" s="285" t="s">
        <v>7229</v>
      </c>
      <c r="G9548" s="285" t="s">
        <v>731</v>
      </c>
      <c r="H9548" s="278">
        <f t="shared" si="315"/>
        <v>2</v>
      </c>
      <c r="I9548" s="251" t="s">
        <v>7616</v>
      </c>
      <c r="J9548" s="285" t="s">
        <v>7600</v>
      </c>
      <c r="K9548" s="278" t="str">
        <f t="shared" si="316"/>
        <v xml:space="preserve">BGD002Presence of mines and improvised explosive devices </v>
      </c>
      <c r="L9548" s="286">
        <v>43767</v>
      </c>
      <c r="M9548" s="286" t="s">
        <v>3248</v>
      </c>
    </row>
    <row r="9549" spans="1:13" s="269" customFormat="1" ht="15.5" hidden="1" thickTop="1" thickBot="1" x14ac:dyDescent="0.4">
      <c r="A9549" s="287" t="s">
        <v>785</v>
      </c>
      <c r="B9549" s="288" t="str">
        <f>VLOOKUP(A9549,Lists!B:C,2,FALSE)</f>
        <v>BGD002</v>
      </c>
      <c r="C9549" s="288" t="str">
        <f>VLOOKUP(A9549,Lists!B:D,3,FALSE)</f>
        <v>BGD</v>
      </c>
      <c r="D9549" s="289" t="s">
        <v>651</v>
      </c>
      <c r="E9549" s="289">
        <v>2</v>
      </c>
      <c r="F9549" s="289" t="s">
        <v>7229</v>
      </c>
      <c r="G9549" s="289" t="s">
        <v>731</v>
      </c>
      <c r="H9549" s="278">
        <f t="shared" si="315"/>
        <v>2</v>
      </c>
      <c r="I9549" s="252" t="s">
        <v>7616</v>
      </c>
      <c r="J9549" s="289" t="s">
        <v>7600</v>
      </c>
      <c r="K9549" s="278" t="str">
        <f t="shared" si="316"/>
        <v>BGD002Physical constraints in the environment (obstacles related to terrain, climate, lack of infrastructure, etc.)</v>
      </c>
      <c r="L9549" s="290">
        <v>43767</v>
      </c>
      <c r="M9549" s="290" t="s">
        <v>3248</v>
      </c>
    </row>
    <row r="9550" spans="1:13" s="269" customFormat="1" ht="15.5" hidden="1" thickTop="1" thickBot="1" x14ac:dyDescent="0.4">
      <c r="A9550" s="283" t="s">
        <v>5263</v>
      </c>
      <c r="B9550" s="284" t="str">
        <f>VLOOKUP(A9550,Lists!B:C,2,FALSE)</f>
        <v>PAK001</v>
      </c>
      <c r="C9550" s="284" t="str">
        <f>VLOOKUP(A9550,Lists!B:D,3,FALSE)</f>
        <v>PAK</v>
      </c>
      <c r="D9550" s="285" t="s">
        <v>647</v>
      </c>
      <c r="E9550" s="285">
        <v>0</v>
      </c>
      <c r="F9550" s="285" t="s">
        <v>7229</v>
      </c>
      <c r="G9550" s="285" t="s">
        <v>731</v>
      </c>
      <c r="H9550" s="278">
        <f t="shared" si="315"/>
        <v>2</v>
      </c>
      <c r="I9550" s="251" t="s">
        <v>7616</v>
      </c>
      <c r="J9550" s="285" t="s">
        <v>7600</v>
      </c>
      <c r="K9550" s="278" t="str">
        <f t="shared" si="316"/>
        <v>PAK001Denial of existence of humanitarian needs or entitlements to assistance</v>
      </c>
      <c r="L9550" s="286">
        <v>43767</v>
      </c>
      <c r="M9550" s="286" t="s">
        <v>3248</v>
      </c>
    </row>
    <row r="9551" spans="1:13" s="269" customFormat="1" ht="15.5" hidden="1" thickTop="1" thickBot="1" x14ac:dyDescent="0.4">
      <c r="A9551" s="287" t="s">
        <v>5263</v>
      </c>
      <c r="B9551" s="288" t="str">
        <f>VLOOKUP(A9551,Lists!B:C,2,FALSE)</f>
        <v>PAK001</v>
      </c>
      <c r="C9551" s="288" t="str">
        <f>VLOOKUP(A9551,Lists!B:D,3,FALSE)</f>
        <v>PAK</v>
      </c>
      <c r="D9551" s="289" t="s">
        <v>648</v>
      </c>
      <c r="E9551" s="289">
        <v>2</v>
      </c>
      <c r="F9551" s="289" t="s">
        <v>7229</v>
      </c>
      <c r="G9551" s="289" t="s">
        <v>732</v>
      </c>
      <c r="H9551" s="278">
        <f t="shared" si="315"/>
        <v>1</v>
      </c>
      <c r="I9551" s="252" t="s">
        <v>7616</v>
      </c>
      <c r="J9551" s="289" t="s">
        <v>7600</v>
      </c>
      <c r="K9551" s="278" t="str">
        <f t="shared" si="316"/>
        <v>PAK001Restriction and obstruction of access to services and assistance</v>
      </c>
      <c r="L9551" s="290">
        <v>43767</v>
      </c>
      <c r="M9551" s="290" t="s">
        <v>3248</v>
      </c>
    </row>
    <row r="9552" spans="1:13" s="269" customFormat="1" ht="15.5" hidden="1" thickTop="1" thickBot="1" x14ac:dyDescent="0.4">
      <c r="A9552" s="283" t="s">
        <v>5263</v>
      </c>
      <c r="B9552" s="284" t="str">
        <f>VLOOKUP(A9552,Lists!B:C,2,FALSE)</f>
        <v>PAK001</v>
      </c>
      <c r="C9552" s="284" t="str">
        <f>VLOOKUP(A9552,Lists!B:D,3,FALSE)</f>
        <v>PAK</v>
      </c>
      <c r="D9552" s="285" t="s">
        <v>643</v>
      </c>
      <c r="E9552" s="285">
        <v>2</v>
      </c>
      <c r="F9552" s="285" t="s">
        <v>7229</v>
      </c>
      <c r="G9552" s="285" t="s">
        <v>732</v>
      </c>
      <c r="H9552" s="278">
        <f t="shared" si="315"/>
        <v>1</v>
      </c>
      <c r="I9552" s="251" t="s">
        <v>7616</v>
      </c>
      <c r="J9552" s="285" t="s">
        <v>7600</v>
      </c>
      <c r="K9552" s="278" t="str">
        <f t="shared" si="316"/>
        <v>PAK001Impediments to entry into country (bureaucratic and administrative)</v>
      </c>
      <c r="L9552" s="286">
        <v>43767</v>
      </c>
      <c r="M9552" s="286" t="s">
        <v>3248</v>
      </c>
    </row>
    <row r="9553" spans="1:13" s="269" customFormat="1" ht="15.5" hidden="1" thickTop="1" thickBot="1" x14ac:dyDescent="0.4">
      <c r="A9553" s="287" t="s">
        <v>5263</v>
      </c>
      <c r="B9553" s="288" t="str">
        <f>VLOOKUP(A9553,Lists!B:C,2,FALSE)</f>
        <v>PAK001</v>
      </c>
      <c r="C9553" s="288" t="str">
        <f>VLOOKUP(A9553,Lists!B:D,3,FALSE)</f>
        <v>PAK</v>
      </c>
      <c r="D9553" s="289" t="s">
        <v>644</v>
      </c>
      <c r="E9553" s="289">
        <v>1</v>
      </c>
      <c r="F9553" s="289" t="s">
        <v>7229</v>
      </c>
      <c r="G9553" s="289" t="s">
        <v>731</v>
      </c>
      <c r="H9553" s="278">
        <f t="shared" ref="H9553:H9616" si="317">IF(G9553="x","x",IF(G9553="Low",3,IF(G9553="Medium",2,IF(G9553="High",1,FALSE))))</f>
        <v>2</v>
      </c>
      <c r="I9553" s="252" t="s">
        <v>7616</v>
      </c>
      <c r="J9553" s="289" t="s">
        <v>7600</v>
      </c>
      <c r="K9553" s="278" t="str">
        <f t="shared" si="316"/>
        <v>PAK001Restriction of movement (impediments to freedom of movement and/or administrative restrictions)</v>
      </c>
      <c r="L9553" s="290">
        <v>43767</v>
      </c>
      <c r="M9553" s="290" t="s">
        <v>3248</v>
      </c>
    </row>
    <row r="9554" spans="1:13" s="269" customFormat="1" ht="15.5" hidden="1" thickTop="1" thickBot="1" x14ac:dyDescent="0.4">
      <c r="A9554" s="283" t="s">
        <v>5263</v>
      </c>
      <c r="B9554" s="284" t="str">
        <f>VLOOKUP(A9554,Lists!B:C,2,FALSE)</f>
        <v>PAK001</v>
      </c>
      <c r="C9554" s="284" t="str">
        <f>VLOOKUP(A9554,Lists!B:D,3,FALSE)</f>
        <v>PAK</v>
      </c>
      <c r="D9554" s="285" t="s">
        <v>645</v>
      </c>
      <c r="E9554" s="285">
        <v>1</v>
      </c>
      <c r="F9554" s="285" t="s">
        <v>7229</v>
      </c>
      <c r="G9554" s="285" t="s">
        <v>731</v>
      </c>
      <c r="H9554" s="278">
        <f t="shared" si="317"/>
        <v>2</v>
      </c>
      <c r="I9554" s="251" t="s">
        <v>7616</v>
      </c>
      <c r="J9554" s="285" t="s">
        <v>7600</v>
      </c>
      <c r="K9554" s="278" t="str">
        <f t="shared" si="316"/>
        <v>PAK001Interference into implementation of humanitarian activities</v>
      </c>
      <c r="L9554" s="286">
        <v>43767</v>
      </c>
      <c r="M9554" s="286" t="s">
        <v>3248</v>
      </c>
    </row>
    <row r="9555" spans="1:13" s="269" customFormat="1" ht="15.5" hidden="1" thickTop="1" thickBot="1" x14ac:dyDescent="0.4">
      <c r="A9555" s="287" t="s">
        <v>5263</v>
      </c>
      <c r="B9555" s="288" t="str">
        <f>VLOOKUP(A9555,Lists!B:C,2,FALSE)</f>
        <v>PAK001</v>
      </c>
      <c r="C9555" s="288" t="str">
        <f>VLOOKUP(A9555,Lists!B:D,3,FALSE)</f>
        <v>PAK</v>
      </c>
      <c r="D9555" s="289" t="s">
        <v>646</v>
      </c>
      <c r="E9555" s="289">
        <v>1</v>
      </c>
      <c r="F9555" s="289" t="s">
        <v>7229</v>
      </c>
      <c r="G9555" s="289" t="s">
        <v>731</v>
      </c>
      <c r="H9555" s="278">
        <f t="shared" si="317"/>
        <v>2</v>
      </c>
      <c r="I9555" s="252" t="s">
        <v>7616</v>
      </c>
      <c r="J9555" s="289" t="s">
        <v>7600</v>
      </c>
      <c r="K9555" s="278" t="str">
        <f t="shared" si="316"/>
        <v>PAK001Violence against personnel, facilities and assets</v>
      </c>
      <c r="L9555" s="290">
        <v>43767</v>
      </c>
      <c r="M9555" s="290" t="s">
        <v>3248</v>
      </c>
    </row>
    <row r="9556" spans="1:13" s="269" customFormat="1" ht="15.5" hidden="1" thickTop="1" thickBot="1" x14ac:dyDescent="0.4">
      <c r="A9556" s="283" t="s">
        <v>5263</v>
      </c>
      <c r="B9556" s="284" t="str">
        <f>VLOOKUP(A9556,Lists!B:C,2,FALSE)</f>
        <v>PAK001</v>
      </c>
      <c r="C9556" s="284" t="str">
        <f>VLOOKUP(A9556,Lists!B:D,3,FALSE)</f>
        <v>PAK</v>
      </c>
      <c r="D9556" s="285" t="s">
        <v>649</v>
      </c>
      <c r="E9556" s="285">
        <v>1</v>
      </c>
      <c r="F9556" s="285" t="s">
        <v>7229</v>
      </c>
      <c r="G9556" s="285" t="s">
        <v>731</v>
      </c>
      <c r="H9556" s="278">
        <f t="shared" si="317"/>
        <v>2</v>
      </c>
      <c r="I9556" s="251" t="s">
        <v>7616</v>
      </c>
      <c r="J9556" s="285" t="s">
        <v>7600</v>
      </c>
      <c r="K9556" s="278" t="str">
        <f t="shared" si="316"/>
        <v>PAK001Ongoing insecurity/hostilities affecting humanitarian assistance</v>
      </c>
      <c r="L9556" s="286">
        <v>43767</v>
      </c>
      <c r="M9556" s="286" t="s">
        <v>3248</v>
      </c>
    </row>
    <row r="9557" spans="1:13" s="269" customFormat="1" ht="15.5" hidden="1" thickTop="1" thickBot="1" x14ac:dyDescent="0.4">
      <c r="A9557" s="287" t="s">
        <v>5263</v>
      </c>
      <c r="B9557" s="288" t="str">
        <f>VLOOKUP(A9557,Lists!B:C,2,FALSE)</f>
        <v>PAK001</v>
      </c>
      <c r="C9557" s="288" t="str">
        <f>VLOOKUP(A9557,Lists!B:D,3,FALSE)</f>
        <v>PAK</v>
      </c>
      <c r="D9557" s="289" t="s">
        <v>650</v>
      </c>
      <c r="E9557" s="289">
        <v>1</v>
      </c>
      <c r="F9557" s="289" t="s">
        <v>7229</v>
      </c>
      <c r="G9557" s="289" t="s">
        <v>731</v>
      </c>
      <c r="H9557" s="278">
        <f t="shared" si="317"/>
        <v>2</v>
      </c>
      <c r="I9557" s="252" t="s">
        <v>7616</v>
      </c>
      <c r="J9557" s="289" t="s">
        <v>7600</v>
      </c>
      <c r="K9557" s="278" t="str">
        <f t="shared" si="316"/>
        <v xml:space="preserve">PAK001Presence of mines and improvised explosive devices </v>
      </c>
      <c r="L9557" s="290">
        <v>43767</v>
      </c>
      <c r="M9557" s="290" t="s">
        <v>3248</v>
      </c>
    </row>
    <row r="9558" spans="1:13" s="269" customFormat="1" ht="15.5" hidden="1" thickTop="1" thickBot="1" x14ac:dyDescent="0.4">
      <c r="A9558" s="283" t="s">
        <v>5263</v>
      </c>
      <c r="B9558" s="284" t="str">
        <f>VLOOKUP(A9558,Lists!B:C,2,FALSE)</f>
        <v>PAK001</v>
      </c>
      <c r="C9558" s="284" t="str">
        <f>VLOOKUP(A9558,Lists!B:D,3,FALSE)</f>
        <v>PAK</v>
      </c>
      <c r="D9558" s="285" t="s">
        <v>651</v>
      </c>
      <c r="E9558" s="285">
        <v>3</v>
      </c>
      <c r="F9558" s="285" t="s">
        <v>7229</v>
      </c>
      <c r="G9558" s="285" t="s">
        <v>732</v>
      </c>
      <c r="H9558" s="278">
        <f t="shared" si="317"/>
        <v>1</v>
      </c>
      <c r="I9558" s="251" t="s">
        <v>7616</v>
      </c>
      <c r="J9558" s="285" t="s">
        <v>7600</v>
      </c>
      <c r="K9558" s="278" t="str">
        <f t="shared" si="316"/>
        <v>PAK001Physical constraints in the environment (obstacles related to terrain, climate, lack of infrastructure, etc.)</v>
      </c>
      <c r="L9558" s="286">
        <v>43767</v>
      </c>
      <c r="M9558" s="286" t="s">
        <v>3248</v>
      </c>
    </row>
    <row r="9559" spans="1:13" s="269" customFormat="1" ht="15.5" hidden="1" thickTop="1" thickBot="1" x14ac:dyDescent="0.4">
      <c r="A9559" s="287" t="s">
        <v>2997</v>
      </c>
      <c r="B9559" s="288" t="str">
        <f>VLOOKUP(A9559,Lists!B:C,2,FALSE)</f>
        <v>PAK004</v>
      </c>
      <c r="C9559" s="288" t="str">
        <f>VLOOKUP(A9559,Lists!B:D,3,FALSE)</f>
        <v>PAK</v>
      </c>
      <c r="D9559" s="289" t="s">
        <v>647</v>
      </c>
      <c r="E9559" s="289">
        <v>0</v>
      </c>
      <c r="F9559" s="289" t="s">
        <v>7229</v>
      </c>
      <c r="G9559" s="289" t="s">
        <v>730</v>
      </c>
      <c r="H9559" s="278">
        <f t="shared" si="317"/>
        <v>3</v>
      </c>
      <c r="I9559" s="252" t="s">
        <v>7616</v>
      </c>
      <c r="J9559" s="289" t="s">
        <v>7600</v>
      </c>
      <c r="K9559" s="278" t="str">
        <f t="shared" si="316"/>
        <v>PAK004Denial of existence of humanitarian needs or entitlements to assistance</v>
      </c>
      <c r="L9559" s="290">
        <v>43767</v>
      </c>
      <c r="M9559" s="290" t="s">
        <v>3248</v>
      </c>
    </row>
    <row r="9560" spans="1:13" s="269" customFormat="1" ht="15.5" hidden="1" thickTop="1" thickBot="1" x14ac:dyDescent="0.4">
      <c r="A9560" s="283" t="s">
        <v>2997</v>
      </c>
      <c r="B9560" s="284" t="str">
        <f>VLOOKUP(A9560,Lists!B:C,2,FALSE)</f>
        <v>PAK004</v>
      </c>
      <c r="C9560" s="284" t="str">
        <f>VLOOKUP(A9560,Lists!B:D,3,FALSE)</f>
        <v>PAK</v>
      </c>
      <c r="D9560" s="285" t="s">
        <v>648</v>
      </c>
      <c r="E9560" s="285">
        <v>2</v>
      </c>
      <c r="F9560" s="285" t="s">
        <v>7229</v>
      </c>
      <c r="G9560" s="285" t="s">
        <v>731</v>
      </c>
      <c r="H9560" s="278">
        <f t="shared" si="317"/>
        <v>2</v>
      </c>
      <c r="I9560" s="251" t="s">
        <v>7616</v>
      </c>
      <c r="J9560" s="285" t="s">
        <v>7600</v>
      </c>
      <c r="K9560" s="278" t="str">
        <f t="shared" si="316"/>
        <v>PAK004Restriction and obstruction of access to services and assistance</v>
      </c>
      <c r="L9560" s="286">
        <v>43767</v>
      </c>
      <c r="M9560" s="286" t="s">
        <v>3248</v>
      </c>
    </row>
    <row r="9561" spans="1:13" s="269" customFormat="1" ht="15.5" hidden="1" thickTop="1" thickBot="1" x14ac:dyDescent="0.4">
      <c r="A9561" s="287" t="s">
        <v>2997</v>
      </c>
      <c r="B9561" s="288" t="str">
        <f>VLOOKUP(A9561,Lists!B:C,2,FALSE)</f>
        <v>PAK004</v>
      </c>
      <c r="C9561" s="288" t="str">
        <f>VLOOKUP(A9561,Lists!B:D,3,FALSE)</f>
        <v>PAK</v>
      </c>
      <c r="D9561" s="289" t="s">
        <v>643</v>
      </c>
      <c r="E9561" s="289">
        <v>2</v>
      </c>
      <c r="F9561" s="289" t="s">
        <v>7229</v>
      </c>
      <c r="G9561" s="289" t="s">
        <v>732</v>
      </c>
      <c r="H9561" s="278">
        <f t="shared" si="317"/>
        <v>1</v>
      </c>
      <c r="I9561" s="252" t="s">
        <v>7616</v>
      </c>
      <c r="J9561" s="289" t="s">
        <v>7600</v>
      </c>
      <c r="K9561" s="278" t="str">
        <f t="shared" si="316"/>
        <v>PAK004Impediments to entry into country (bureaucratic and administrative)</v>
      </c>
      <c r="L9561" s="290">
        <v>43767</v>
      </c>
      <c r="M9561" s="290" t="s">
        <v>3248</v>
      </c>
    </row>
    <row r="9562" spans="1:13" s="269" customFormat="1" ht="15.5" hidden="1" thickTop="1" thickBot="1" x14ac:dyDescent="0.4">
      <c r="A9562" s="283" t="s">
        <v>2997</v>
      </c>
      <c r="B9562" s="284" t="str">
        <f>VLOOKUP(A9562,Lists!B:C,2,FALSE)</f>
        <v>PAK004</v>
      </c>
      <c r="C9562" s="284" t="str">
        <f>VLOOKUP(A9562,Lists!B:D,3,FALSE)</f>
        <v>PAK</v>
      </c>
      <c r="D9562" s="285" t="s">
        <v>644</v>
      </c>
      <c r="E9562" s="285">
        <v>1</v>
      </c>
      <c r="F9562" s="285" t="s">
        <v>7229</v>
      </c>
      <c r="G9562" s="285" t="s">
        <v>730</v>
      </c>
      <c r="H9562" s="278">
        <f t="shared" si="317"/>
        <v>3</v>
      </c>
      <c r="I9562" s="251" t="s">
        <v>7616</v>
      </c>
      <c r="J9562" s="285" t="s">
        <v>7600</v>
      </c>
      <c r="K9562" s="278" t="str">
        <f t="shared" si="316"/>
        <v>PAK004Restriction of movement (impediments to freedom of movement and/or administrative restrictions)</v>
      </c>
      <c r="L9562" s="286">
        <v>43767</v>
      </c>
      <c r="M9562" s="286" t="s">
        <v>3248</v>
      </c>
    </row>
    <row r="9563" spans="1:13" s="269" customFormat="1" ht="15.5" hidden="1" thickTop="1" thickBot="1" x14ac:dyDescent="0.4">
      <c r="A9563" s="287" t="s">
        <v>2997</v>
      </c>
      <c r="B9563" s="288" t="str">
        <f>VLOOKUP(A9563,Lists!B:C,2,FALSE)</f>
        <v>PAK004</v>
      </c>
      <c r="C9563" s="288" t="str">
        <f>VLOOKUP(A9563,Lists!B:D,3,FALSE)</f>
        <v>PAK</v>
      </c>
      <c r="D9563" s="289" t="s">
        <v>645</v>
      </c>
      <c r="E9563" s="289">
        <v>1</v>
      </c>
      <c r="F9563" s="289" t="s">
        <v>7229</v>
      </c>
      <c r="G9563" s="289" t="s">
        <v>731</v>
      </c>
      <c r="H9563" s="278">
        <f t="shared" si="317"/>
        <v>2</v>
      </c>
      <c r="I9563" s="252" t="s">
        <v>7616</v>
      </c>
      <c r="J9563" s="289" t="s">
        <v>7600</v>
      </c>
      <c r="K9563" s="278" t="str">
        <f t="shared" si="316"/>
        <v>PAK004Interference into implementation of humanitarian activities</v>
      </c>
      <c r="L9563" s="290">
        <v>43767</v>
      </c>
      <c r="M9563" s="290" t="s">
        <v>3248</v>
      </c>
    </row>
    <row r="9564" spans="1:13" s="269" customFormat="1" ht="15.5" hidden="1" thickTop="1" thickBot="1" x14ac:dyDescent="0.4">
      <c r="A9564" s="283" t="s">
        <v>2997</v>
      </c>
      <c r="B9564" s="284" t="str">
        <f>VLOOKUP(A9564,Lists!B:C,2,FALSE)</f>
        <v>PAK004</v>
      </c>
      <c r="C9564" s="284" t="str">
        <f>VLOOKUP(A9564,Lists!B:D,3,FALSE)</f>
        <v>PAK</v>
      </c>
      <c r="D9564" s="285" t="s">
        <v>646</v>
      </c>
      <c r="E9564" s="285">
        <v>0</v>
      </c>
      <c r="F9564" s="285" t="s">
        <v>7229</v>
      </c>
      <c r="G9564" s="285" t="s">
        <v>730</v>
      </c>
      <c r="H9564" s="278">
        <f t="shared" si="317"/>
        <v>3</v>
      </c>
      <c r="I9564" s="251" t="s">
        <v>7616</v>
      </c>
      <c r="J9564" s="285" t="s">
        <v>7600</v>
      </c>
      <c r="K9564" s="278" t="str">
        <f t="shared" si="316"/>
        <v>PAK004Violence against personnel, facilities and assets</v>
      </c>
      <c r="L9564" s="286">
        <v>43767</v>
      </c>
      <c r="M9564" s="286" t="s">
        <v>3248</v>
      </c>
    </row>
    <row r="9565" spans="1:13" s="269" customFormat="1" ht="15.5" hidden="1" thickTop="1" thickBot="1" x14ac:dyDescent="0.4">
      <c r="A9565" s="287" t="s">
        <v>2997</v>
      </c>
      <c r="B9565" s="288" t="str">
        <f>VLOOKUP(A9565,Lists!B:C,2,FALSE)</f>
        <v>PAK004</v>
      </c>
      <c r="C9565" s="288" t="str">
        <f>VLOOKUP(A9565,Lists!B:D,3,FALSE)</f>
        <v>PAK</v>
      </c>
      <c r="D9565" s="289" t="s">
        <v>649</v>
      </c>
      <c r="E9565" s="289">
        <v>1</v>
      </c>
      <c r="F9565" s="289" t="s">
        <v>7229</v>
      </c>
      <c r="G9565" s="289" t="s">
        <v>730</v>
      </c>
      <c r="H9565" s="278">
        <f t="shared" si="317"/>
        <v>3</v>
      </c>
      <c r="I9565" s="252" t="s">
        <v>7616</v>
      </c>
      <c r="J9565" s="289" t="s">
        <v>7600</v>
      </c>
      <c r="K9565" s="278" t="str">
        <f t="shared" si="316"/>
        <v>PAK004Ongoing insecurity/hostilities affecting humanitarian assistance</v>
      </c>
      <c r="L9565" s="290">
        <v>43767</v>
      </c>
      <c r="M9565" s="290" t="s">
        <v>3248</v>
      </c>
    </row>
    <row r="9566" spans="1:13" s="269" customFormat="1" ht="15.5" hidden="1" thickTop="1" thickBot="1" x14ac:dyDescent="0.4">
      <c r="A9566" s="283" t="s">
        <v>2997</v>
      </c>
      <c r="B9566" s="284" t="str">
        <f>VLOOKUP(A9566,Lists!B:C,2,FALSE)</f>
        <v>PAK004</v>
      </c>
      <c r="C9566" s="284" t="str">
        <f>VLOOKUP(A9566,Lists!B:D,3,FALSE)</f>
        <v>PAK</v>
      </c>
      <c r="D9566" s="285" t="s">
        <v>650</v>
      </c>
      <c r="E9566" s="285">
        <v>1</v>
      </c>
      <c r="F9566" s="285" t="s">
        <v>7229</v>
      </c>
      <c r="G9566" s="285" t="s">
        <v>730</v>
      </c>
      <c r="H9566" s="278">
        <f t="shared" si="317"/>
        <v>3</v>
      </c>
      <c r="I9566" s="251" t="s">
        <v>7616</v>
      </c>
      <c r="J9566" s="285" t="s">
        <v>7600</v>
      </c>
      <c r="K9566" s="278" t="str">
        <f t="shared" si="316"/>
        <v xml:space="preserve">PAK004Presence of mines and improvised explosive devices </v>
      </c>
      <c r="L9566" s="286">
        <v>43767</v>
      </c>
      <c r="M9566" s="286" t="s">
        <v>3248</v>
      </c>
    </row>
    <row r="9567" spans="1:13" s="269" customFormat="1" ht="15.5" hidden="1" thickTop="1" thickBot="1" x14ac:dyDescent="0.4">
      <c r="A9567" s="287" t="s">
        <v>2997</v>
      </c>
      <c r="B9567" s="288" t="str">
        <f>VLOOKUP(A9567,Lists!B:C,2,FALSE)</f>
        <v>PAK004</v>
      </c>
      <c r="C9567" s="288" t="str">
        <f>VLOOKUP(A9567,Lists!B:D,3,FALSE)</f>
        <v>PAK</v>
      </c>
      <c r="D9567" s="289" t="s">
        <v>651</v>
      </c>
      <c r="E9567" s="289">
        <v>2</v>
      </c>
      <c r="F9567" s="289" t="s">
        <v>7229</v>
      </c>
      <c r="G9567" s="289" t="s">
        <v>731</v>
      </c>
      <c r="H9567" s="278">
        <f t="shared" si="317"/>
        <v>2</v>
      </c>
      <c r="I9567" s="252" t="s">
        <v>7616</v>
      </c>
      <c r="J9567" s="289" t="s">
        <v>7600</v>
      </c>
      <c r="K9567" s="278" t="str">
        <f t="shared" si="316"/>
        <v>PAK004Physical constraints in the environment (obstacles related to terrain, climate, lack of infrastructure, etc.)</v>
      </c>
      <c r="L9567" s="290">
        <v>43767</v>
      </c>
      <c r="M9567" s="290" t="s">
        <v>3248</v>
      </c>
    </row>
    <row r="9568" spans="1:13" s="269" customFormat="1" ht="15.5" hidden="1" thickTop="1" thickBot="1" x14ac:dyDescent="0.4">
      <c r="A9568" s="283" t="s">
        <v>3670</v>
      </c>
      <c r="B9568" s="284" t="str">
        <f>VLOOKUP(A9568,Lists!B:C,2,FALSE)</f>
        <v>IND002</v>
      </c>
      <c r="C9568" s="284" t="str">
        <f>VLOOKUP(A9568,Lists!B:D,3,FALSE)</f>
        <v>IND</v>
      </c>
      <c r="D9568" s="285" t="s">
        <v>647</v>
      </c>
      <c r="E9568" s="285">
        <v>1</v>
      </c>
      <c r="F9568" s="285" t="s">
        <v>7229</v>
      </c>
      <c r="G9568" s="285" t="s">
        <v>730</v>
      </c>
      <c r="H9568" s="278">
        <f t="shared" si="317"/>
        <v>3</v>
      </c>
      <c r="I9568" s="251" t="s">
        <v>7616</v>
      </c>
      <c r="J9568" s="285" t="s">
        <v>7600</v>
      </c>
      <c r="K9568" s="278" t="str">
        <f t="shared" si="316"/>
        <v>IND002Denial of existence of humanitarian needs or entitlements to assistance</v>
      </c>
      <c r="L9568" s="286">
        <v>43767</v>
      </c>
      <c r="M9568" s="286" t="s">
        <v>3248</v>
      </c>
    </row>
    <row r="9569" spans="1:13" s="269" customFormat="1" ht="15.5" hidden="1" thickTop="1" thickBot="1" x14ac:dyDescent="0.4">
      <c r="A9569" s="287" t="s">
        <v>3670</v>
      </c>
      <c r="B9569" s="288" t="str">
        <f>VLOOKUP(A9569,Lists!B:C,2,FALSE)</f>
        <v>IND002</v>
      </c>
      <c r="C9569" s="288" t="str">
        <f>VLOOKUP(A9569,Lists!B:D,3,FALSE)</f>
        <v>IND</v>
      </c>
      <c r="D9569" s="289" t="s">
        <v>648</v>
      </c>
      <c r="E9569" s="289">
        <v>1</v>
      </c>
      <c r="F9569" s="289" t="s">
        <v>7229</v>
      </c>
      <c r="G9569" s="289" t="s">
        <v>730</v>
      </c>
      <c r="H9569" s="278">
        <f t="shared" si="317"/>
        <v>3</v>
      </c>
      <c r="I9569" s="252" t="s">
        <v>7616</v>
      </c>
      <c r="J9569" s="289" t="s">
        <v>7600</v>
      </c>
      <c r="K9569" s="278" t="str">
        <f t="shared" si="316"/>
        <v>IND002Restriction and obstruction of access to services and assistance</v>
      </c>
      <c r="L9569" s="290">
        <v>43767</v>
      </c>
      <c r="M9569" s="290" t="s">
        <v>3248</v>
      </c>
    </row>
    <row r="9570" spans="1:13" s="269" customFormat="1" ht="15.5" hidden="1" thickTop="1" thickBot="1" x14ac:dyDescent="0.4">
      <c r="A9570" s="283" t="s">
        <v>3670</v>
      </c>
      <c r="B9570" s="284" t="str">
        <f>VLOOKUP(A9570,Lists!B:C,2,FALSE)</f>
        <v>IND002</v>
      </c>
      <c r="C9570" s="284" t="str">
        <f>VLOOKUP(A9570,Lists!B:D,3,FALSE)</f>
        <v>IND</v>
      </c>
      <c r="D9570" s="285" t="s">
        <v>643</v>
      </c>
      <c r="E9570" s="285">
        <v>1</v>
      </c>
      <c r="F9570" s="285" t="s">
        <v>7229</v>
      </c>
      <c r="G9570" s="285" t="s">
        <v>732</v>
      </c>
      <c r="H9570" s="278">
        <f t="shared" si="317"/>
        <v>1</v>
      </c>
      <c r="I9570" s="251" t="s">
        <v>7616</v>
      </c>
      <c r="J9570" s="285" t="s">
        <v>7600</v>
      </c>
      <c r="K9570" s="278" t="str">
        <f t="shared" si="316"/>
        <v>IND002Impediments to entry into country (bureaucratic and administrative)</v>
      </c>
      <c r="L9570" s="286">
        <v>43767</v>
      </c>
      <c r="M9570" s="286" t="s">
        <v>3248</v>
      </c>
    </row>
    <row r="9571" spans="1:13" s="269" customFormat="1" ht="15.5" hidden="1" thickTop="1" thickBot="1" x14ac:dyDescent="0.4">
      <c r="A9571" s="287" t="s">
        <v>3670</v>
      </c>
      <c r="B9571" s="288" t="str">
        <f>VLOOKUP(A9571,Lists!B:C,2,FALSE)</f>
        <v>IND002</v>
      </c>
      <c r="C9571" s="288" t="str">
        <f>VLOOKUP(A9571,Lists!B:D,3,FALSE)</f>
        <v>IND</v>
      </c>
      <c r="D9571" s="289" t="s">
        <v>644</v>
      </c>
      <c r="E9571" s="289">
        <v>1</v>
      </c>
      <c r="F9571" s="289" t="s">
        <v>7229</v>
      </c>
      <c r="G9571" s="289" t="s">
        <v>730</v>
      </c>
      <c r="H9571" s="278">
        <f t="shared" si="317"/>
        <v>3</v>
      </c>
      <c r="I9571" s="252" t="s">
        <v>7616</v>
      </c>
      <c r="J9571" s="289" t="s">
        <v>7600</v>
      </c>
      <c r="K9571" s="278" t="str">
        <f t="shared" si="316"/>
        <v>IND002Restriction of movement (impediments to freedom of movement and/or administrative restrictions)</v>
      </c>
      <c r="L9571" s="290">
        <v>43767</v>
      </c>
      <c r="M9571" s="290" t="s">
        <v>3248</v>
      </c>
    </row>
    <row r="9572" spans="1:13" s="269" customFormat="1" ht="15.5" hidden="1" thickTop="1" thickBot="1" x14ac:dyDescent="0.4">
      <c r="A9572" s="283" t="s">
        <v>3670</v>
      </c>
      <c r="B9572" s="284" t="str">
        <f>VLOOKUP(A9572,Lists!B:C,2,FALSE)</f>
        <v>IND002</v>
      </c>
      <c r="C9572" s="284" t="str">
        <f>VLOOKUP(A9572,Lists!B:D,3,FALSE)</f>
        <v>IND</v>
      </c>
      <c r="D9572" s="285" t="s">
        <v>645</v>
      </c>
      <c r="E9572" s="285">
        <v>1</v>
      </c>
      <c r="F9572" s="285" t="s">
        <v>7229</v>
      </c>
      <c r="G9572" s="285" t="s">
        <v>730</v>
      </c>
      <c r="H9572" s="278">
        <f t="shared" si="317"/>
        <v>3</v>
      </c>
      <c r="I9572" s="251" t="s">
        <v>7616</v>
      </c>
      <c r="J9572" s="285" t="s">
        <v>7600</v>
      </c>
      <c r="K9572" s="278" t="str">
        <f t="shared" si="316"/>
        <v>IND002Interference into implementation of humanitarian activities</v>
      </c>
      <c r="L9572" s="286">
        <v>43767</v>
      </c>
      <c r="M9572" s="286" t="s">
        <v>3248</v>
      </c>
    </row>
    <row r="9573" spans="1:13" s="269" customFormat="1" ht="15.5" hidden="1" thickTop="1" thickBot="1" x14ac:dyDescent="0.4">
      <c r="A9573" s="287" t="s">
        <v>3670</v>
      </c>
      <c r="B9573" s="288" t="str">
        <f>VLOOKUP(A9573,Lists!B:C,2,FALSE)</f>
        <v>IND002</v>
      </c>
      <c r="C9573" s="288" t="str">
        <f>VLOOKUP(A9573,Lists!B:D,3,FALSE)</f>
        <v>IND</v>
      </c>
      <c r="D9573" s="289" t="s">
        <v>646</v>
      </c>
      <c r="E9573" s="289">
        <v>0</v>
      </c>
      <c r="F9573" s="289" t="s">
        <v>7229</v>
      </c>
      <c r="G9573" s="289" t="s">
        <v>730</v>
      </c>
      <c r="H9573" s="278">
        <f t="shared" si="317"/>
        <v>3</v>
      </c>
      <c r="I9573" s="252" t="s">
        <v>7616</v>
      </c>
      <c r="J9573" s="289" t="s">
        <v>7600</v>
      </c>
      <c r="K9573" s="278" t="str">
        <f t="shared" si="316"/>
        <v>IND002Violence against personnel, facilities and assets</v>
      </c>
      <c r="L9573" s="290">
        <v>43767</v>
      </c>
      <c r="M9573" s="290" t="s">
        <v>3248</v>
      </c>
    </row>
    <row r="9574" spans="1:13" s="269" customFormat="1" ht="15.5" hidden="1" thickTop="1" thickBot="1" x14ac:dyDescent="0.4">
      <c r="A9574" s="283" t="s">
        <v>3670</v>
      </c>
      <c r="B9574" s="284" t="str">
        <f>VLOOKUP(A9574,Lists!B:C,2,FALSE)</f>
        <v>IND002</v>
      </c>
      <c r="C9574" s="284" t="str">
        <f>VLOOKUP(A9574,Lists!B:D,3,FALSE)</f>
        <v>IND</v>
      </c>
      <c r="D9574" s="285" t="s">
        <v>649</v>
      </c>
      <c r="E9574" s="285">
        <v>1</v>
      </c>
      <c r="F9574" s="285" t="s">
        <v>7229</v>
      </c>
      <c r="G9574" s="285" t="s">
        <v>730</v>
      </c>
      <c r="H9574" s="278">
        <f t="shared" si="317"/>
        <v>3</v>
      </c>
      <c r="I9574" s="251" t="s">
        <v>7616</v>
      </c>
      <c r="J9574" s="285" t="s">
        <v>7600</v>
      </c>
      <c r="K9574" s="278" t="str">
        <f t="shared" si="316"/>
        <v>IND002Ongoing insecurity/hostilities affecting humanitarian assistance</v>
      </c>
      <c r="L9574" s="286">
        <v>43767</v>
      </c>
      <c r="M9574" s="286" t="s">
        <v>3248</v>
      </c>
    </row>
    <row r="9575" spans="1:13" s="269" customFormat="1" ht="15.5" hidden="1" thickTop="1" thickBot="1" x14ac:dyDescent="0.4">
      <c r="A9575" s="287" t="s">
        <v>3670</v>
      </c>
      <c r="B9575" s="288" t="str">
        <f>VLOOKUP(A9575,Lists!B:C,2,FALSE)</f>
        <v>IND002</v>
      </c>
      <c r="C9575" s="288" t="str">
        <f>VLOOKUP(A9575,Lists!B:D,3,FALSE)</f>
        <v>IND</v>
      </c>
      <c r="D9575" s="289" t="s">
        <v>650</v>
      </c>
      <c r="E9575" s="289">
        <v>1</v>
      </c>
      <c r="F9575" s="289" t="s">
        <v>7229</v>
      </c>
      <c r="G9575" s="289" t="s">
        <v>730</v>
      </c>
      <c r="H9575" s="278">
        <f t="shared" si="317"/>
        <v>3</v>
      </c>
      <c r="I9575" s="252" t="s">
        <v>7616</v>
      </c>
      <c r="J9575" s="289" t="s">
        <v>7600</v>
      </c>
      <c r="K9575" s="278" t="str">
        <f t="shared" si="316"/>
        <v xml:space="preserve">IND002Presence of mines and improvised explosive devices </v>
      </c>
      <c r="L9575" s="290">
        <v>43767</v>
      </c>
      <c r="M9575" s="290" t="s">
        <v>3248</v>
      </c>
    </row>
    <row r="9576" spans="1:13" s="269" customFormat="1" ht="15.5" hidden="1" thickTop="1" thickBot="1" x14ac:dyDescent="0.4">
      <c r="A9576" s="283" t="s">
        <v>3670</v>
      </c>
      <c r="B9576" s="284" t="str">
        <f>VLOOKUP(A9576,Lists!B:C,2,FALSE)</f>
        <v>IND002</v>
      </c>
      <c r="C9576" s="284" t="str">
        <f>VLOOKUP(A9576,Lists!B:D,3,FALSE)</f>
        <v>IND</v>
      </c>
      <c r="D9576" s="285" t="s">
        <v>651</v>
      </c>
      <c r="E9576" s="285">
        <v>1</v>
      </c>
      <c r="F9576" s="285" t="s">
        <v>7229</v>
      </c>
      <c r="G9576" s="285" t="s">
        <v>731</v>
      </c>
      <c r="H9576" s="278">
        <f t="shared" si="317"/>
        <v>2</v>
      </c>
      <c r="I9576" s="251" t="s">
        <v>7616</v>
      </c>
      <c r="J9576" s="285" t="s">
        <v>7600</v>
      </c>
      <c r="K9576" s="278" t="str">
        <f t="shared" si="316"/>
        <v>IND002Physical constraints in the environment (obstacles related to terrain, climate, lack of infrastructure, etc.)</v>
      </c>
      <c r="L9576" s="286">
        <v>43767</v>
      </c>
      <c r="M9576" s="286" t="s">
        <v>3248</v>
      </c>
    </row>
    <row r="9577" spans="1:13" s="269" customFormat="1" ht="15.5" hidden="1" thickTop="1" thickBot="1" x14ac:dyDescent="0.4">
      <c r="A9577" s="287" t="s">
        <v>4205</v>
      </c>
      <c r="B9577" s="288" t="str">
        <f>VLOOKUP(A9577,Lists!B:C,2,FALSE)</f>
        <v>REG003</v>
      </c>
      <c r="C9577" s="288" t="str">
        <f>VLOOKUP(A9577,Lists!B:D,3,FALSE)</f>
        <v>IND, PAK</v>
      </c>
      <c r="D9577" s="289" t="s">
        <v>647</v>
      </c>
      <c r="E9577" s="289">
        <v>0</v>
      </c>
      <c r="F9577" s="289" t="s">
        <v>7229</v>
      </c>
      <c r="G9577" s="289" t="s">
        <v>730</v>
      </c>
      <c r="H9577" s="278">
        <f t="shared" si="317"/>
        <v>3</v>
      </c>
      <c r="I9577" s="252" t="s">
        <v>7616</v>
      </c>
      <c r="J9577" s="289" t="s">
        <v>7600</v>
      </c>
      <c r="K9577" s="278" t="str">
        <f t="shared" si="316"/>
        <v>REG003Denial of existence of humanitarian needs or entitlements to assistance</v>
      </c>
      <c r="L9577" s="290">
        <v>43767</v>
      </c>
      <c r="M9577" s="290" t="s">
        <v>3248</v>
      </c>
    </row>
    <row r="9578" spans="1:13" s="269" customFormat="1" ht="15.5" hidden="1" thickTop="1" thickBot="1" x14ac:dyDescent="0.4">
      <c r="A9578" s="283" t="s">
        <v>4205</v>
      </c>
      <c r="B9578" s="284" t="str">
        <f>VLOOKUP(A9578,Lists!B:C,2,FALSE)</f>
        <v>REG003</v>
      </c>
      <c r="C9578" s="284" t="str">
        <f>VLOOKUP(A9578,Lists!B:D,3,FALSE)</f>
        <v>IND, PAK</v>
      </c>
      <c r="D9578" s="285" t="s">
        <v>648</v>
      </c>
      <c r="E9578" s="285">
        <v>2</v>
      </c>
      <c r="F9578" s="285" t="s">
        <v>7229</v>
      </c>
      <c r="G9578" s="285" t="s">
        <v>730</v>
      </c>
      <c r="H9578" s="278">
        <f t="shared" si="317"/>
        <v>3</v>
      </c>
      <c r="I9578" s="251" t="s">
        <v>7616</v>
      </c>
      <c r="J9578" s="285" t="s">
        <v>7600</v>
      </c>
      <c r="K9578" s="278" t="str">
        <f t="shared" si="316"/>
        <v>REG003Restriction and obstruction of access to services and assistance</v>
      </c>
      <c r="L9578" s="286">
        <v>43767</v>
      </c>
      <c r="M9578" s="286" t="s">
        <v>3248</v>
      </c>
    </row>
    <row r="9579" spans="1:13" s="269" customFormat="1" ht="15.5" hidden="1" thickTop="1" thickBot="1" x14ac:dyDescent="0.4">
      <c r="A9579" s="287" t="s">
        <v>4205</v>
      </c>
      <c r="B9579" s="288" t="str">
        <f>VLOOKUP(A9579,Lists!B:C,2,FALSE)</f>
        <v>REG003</v>
      </c>
      <c r="C9579" s="288" t="str">
        <f>VLOOKUP(A9579,Lists!B:D,3,FALSE)</f>
        <v>IND, PAK</v>
      </c>
      <c r="D9579" s="289" t="s">
        <v>643</v>
      </c>
      <c r="E9579" s="289">
        <v>1</v>
      </c>
      <c r="F9579" s="289" t="s">
        <v>7229</v>
      </c>
      <c r="G9579" s="289" t="s">
        <v>732</v>
      </c>
      <c r="H9579" s="278">
        <f t="shared" si="317"/>
        <v>1</v>
      </c>
      <c r="I9579" s="252" t="s">
        <v>7616</v>
      </c>
      <c r="J9579" s="289" t="s">
        <v>7600</v>
      </c>
      <c r="K9579" s="278" t="str">
        <f t="shared" si="316"/>
        <v>REG003Impediments to entry into country (bureaucratic and administrative)</v>
      </c>
      <c r="L9579" s="290">
        <v>43767</v>
      </c>
      <c r="M9579" s="290" t="s">
        <v>3248</v>
      </c>
    </row>
    <row r="9580" spans="1:13" s="269" customFormat="1" ht="15.5" hidden="1" thickTop="1" thickBot="1" x14ac:dyDescent="0.4">
      <c r="A9580" s="283" t="s">
        <v>4205</v>
      </c>
      <c r="B9580" s="284" t="str">
        <f>VLOOKUP(A9580,Lists!B:C,2,FALSE)</f>
        <v>REG003</v>
      </c>
      <c r="C9580" s="284" t="str">
        <f>VLOOKUP(A9580,Lists!B:D,3,FALSE)</f>
        <v>IND, PAK</v>
      </c>
      <c r="D9580" s="285" t="s">
        <v>644</v>
      </c>
      <c r="E9580" s="285">
        <v>1</v>
      </c>
      <c r="F9580" s="285" t="s">
        <v>7229</v>
      </c>
      <c r="G9580" s="285" t="s">
        <v>730</v>
      </c>
      <c r="H9580" s="278">
        <f t="shared" si="317"/>
        <v>3</v>
      </c>
      <c r="I9580" s="251" t="s">
        <v>7616</v>
      </c>
      <c r="J9580" s="285" t="s">
        <v>7600</v>
      </c>
      <c r="K9580" s="278" t="str">
        <f t="shared" si="316"/>
        <v>REG003Restriction of movement (impediments to freedom of movement and/or administrative restrictions)</v>
      </c>
      <c r="L9580" s="286">
        <v>43767</v>
      </c>
      <c r="M9580" s="286" t="s">
        <v>3248</v>
      </c>
    </row>
    <row r="9581" spans="1:13" s="269" customFormat="1" ht="15.5" hidden="1" thickTop="1" thickBot="1" x14ac:dyDescent="0.4">
      <c r="A9581" s="287" t="s">
        <v>4205</v>
      </c>
      <c r="B9581" s="288" t="str">
        <f>VLOOKUP(A9581,Lists!B:C,2,FALSE)</f>
        <v>REG003</v>
      </c>
      <c r="C9581" s="288" t="str">
        <f>VLOOKUP(A9581,Lists!B:D,3,FALSE)</f>
        <v>IND, PAK</v>
      </c>
      <c r="D9581" s="289" t="s">
        <v>645</v>
      </c>
      <c r="E9581" s="289">
        <v>1</v>
      </c>
      <c r="F9581" s="289" t="s">
        <v>7229</v>
      </c>
      <c r="G9581" s="289" t="s">
        <v>730</v>
      </c>
      <c r="H9581" s="278">
        <f t="shared" si="317"/>
        <v>3</v>
      </c>
      <c r="I9581" s="252" t="s">
        <v>7616</v>
      </c>
      <c r="J9581" s="289" t="s">
        <v>7600</v>
      </c>
      <c r="K9581" s="278" t="str">
        <f t="shared" si="316"/>
        <v>REG003Interference into implementation of humanitarian activities</v>
      </c>
      <c r="L9581" s="290">
        <v>43767</v>
      </c>
      <c r="M9581" s="290" t="s">
        <v>3248</v>
      </c>
    </row>
    <row r="9582" spans="1:13" s="269" customFormat="1" ht="15.5" hidden="1" thickTop="1" thickBot="1" x14ac:dyDescent="0.4">
      <c r="A9582" s="283" t="s">
        <v>4205</v>
      </c>
      <c r="B9582" s="284" t="str">
        <f>VLOOKUP(A9582,Lists!B:C,2,FALSE)</f>
        <v>REG003</v>
      </c>
      <c r="C9582" s="284" t="str">
        <f>VLOOKUP(A9582,Lists!B:D,3,FALSE)</f>
        <v>IND, PAK</v>
      </c>
      <c r="D9582" s="285" t="s">
        <v>646</v>
      </c>
      <c r="E9582" s="285">
        <v>0</v>
      </c>
      <c r="F9582" s="285" t="s">
        <v>7229</v>
      </c>
      <c r="G9582" s="285" t="s">
        <v>730</v>
      </c>
      <c r="H9582" s="278">
        <f t="shared" si="317"/>
        <v>3</v>
      </c>
      <c r="I9582" s="251" t="s">
        <v>7616</v>
      </c>
      <c r="J9582" s="285" t="s">
        <v>7600</v>
      </c>
      <c r="K9582" s="278" t="str">
        <f t="shared" si="316"/>
        <v>REG003Violence against personnel, facilities and assets</v>
      </c>
      <c r="L9582" s="286">
        <v>43767</v>
      </c>
      <c r="M9582" s="286" t="s">
        <v>3248</v>
      </c>
    </row>
    <row r="9583" spans="1:13" s="269" customFormat="1" ht="15.5" hidden="1" thickTop="1" thickBot="1" x14ac:dyDescent="0.4">
      <c r="A9583" s="287" t="s">
        <v>4205</v>
      </c>
      <c r="B9583" s="288" t="str">
        <f>VLOOKUP(A9583,Lists!B:C,2,FALSE)</f>
        <v>REG003</v>
      </c>
      <c r="C9583" s="288" t="str">
        <f>VLOOKUP(A9583,Lists!B:D,3,FALSE)</f>
        <v>IND, PAK</v>
      </c>
      <c r="D9583" s="289" t="s">
        <v>649</v>
      </c>
      <c r="E9583" s="289">
        <v>1</v>
      </c>
      <c r="F9583" s="289" t="s">
        <v>7229</v>
      </c>
      <c r="G9583" s="289" t="s">
        <v>730</v>
      </c>
      <c r="H9583" s="278">
        <f t="shared" si="317"/>
        <v>3</v>
      </c>
      <c r="I9583" s="252" t="s">
        <v>7616</v>
      </c>
      <c r="J9583" s="289" t="s">
        <v>7600</v>
      </c>
      <c r="K9583" s="278" t="str">
        <f t="shared" si="316"/>
        <v>REG003Ongoing insecurity/hostilities affecting humanitarian assistance</v>
      </c>
      <c r="L9583" s="290">
        <v>43767</v>
      </c>
      <c r="M9583" s="290" t="s">
        <v>3248</v>
      </c>
    </row>
    <row r="9584" spans="1:13" s="269" customFormat="1" ht="15.5" hidden="1" thickTop="1" thickBot="1" x14ac:dyDescent="0.4">
      <c r="A9584" s="283" t="s">
        <v>4205</v>
      </c>
      <c r="B9584" s="284" t="str">
        <f>VLOOKUP(A9584,Lists!B:C,2,FALSE)</f>
        <v>REG003</v>
      </c>
      <c r="C9584" s="284" t="str">
        <f>VLOOKUP(A9584,Lists!B:D,3,FALSE)</f>
        <v>IND, PAK</v>
      </c>
      <c r="D9584" s="285" t="s">
        <v>650</v>
      </c>
      <c r="E9584" s="285">
        <v>1</v>
      </c>
      <c r="F9584" s="285" t="s">
        <v>7229</v>
      </c>
      <c r="G9584" s="285" t="s">
        <v>730</v>
      </c>
      <c r="H9584" s="278">
        <f t="shared" si="317"/>
        <v>3</v>
      </c>
      <c r="I9584" s="251" t="s">
        <v>7616</v>
      </c>
      <c r="J9584" s="285" t="s">
        <v>7600</v>
      </c>
      <c r="K9584" s="278" t="str">
        <f t="shared" si="316"/>
        <v xml:space="preserve">REG003Presence of mines and improvised explosive devices </v>
      </c>
      <c r="L9584" s="286">
        <v>43767</v>
      </c>
      <c r="M9584" s="286" t="s">
        <v>3248</v>
      </c>
    </row>
    <row r="9585" spans="1:13" s="269" customFormat="1" ht="15.5" hidden="1" thickTop="1" thickBot="1" x14ac:dyDescent="0.4">
      <c r="A9585" s="287" t="s">
        <v>4205</v>
      </c>
      <c r="B9585" s="288" t="str">
        <f>VLOOKUP(A9585,Lists!B:C,2,FALSE)</f>
        <v>REG003</v>
      </c>
      <c r="C9585" s="288" t="str">
        <f>VLOOKUP(A9585,Lists!B:D,3,FALSE)</f>
        <v>IND, PAK</v>
      </c>
      <c r="D9585" s="289" t="s">
        <v>651</v>
      </c>
      <c r="E9585" s="289">
        <v>2</v>
      </c>
      <c r="F9585" s="289" t="s">
        <v>7229</v>
      </c>
      <c r="G9585" s="289" t="s">
        <v>731</v>
      </c>
      <c r="H9585" s="278">
        <f t="shared" si="317"/>
        <v>2</v>
      </c>
      <c r="I9585" s="252" t="s">
        <v>7616</v>
      </c>
      <c r="J9585" s="289" t="s">
        <v>7600</v>
      </c>
      <c r="K9585" s="278" t="str">
        <f t="shared" si="316"/>
        <v>REG003Physical constraints in the environment (obstacles related to terrain, climate, lack of infrastructure, etc.)</v>
      </c>
      <c r="L9585" s="290">
        <v>43767</v>
      </c>
      <c r="M9585" s="290" t="s">
        <v>3248</v>
      </c>
    </row>
    <row r="9586" spans="1:13" s="269" customFormat="1" ht="15.5" hidden="1" thickTop="1" thickBot="1" x14ac:dyDescent="0.4">
      <c r="A9586" s="283" t="s">
        <v>4354</v>
      </c>
      <c r="B9586" s="284" t="str">
        <f>VLOOKUP(A9586,Lists!B:C,2,FALSE)</f>
        <v>REG011</v>
      </c>
      <c r="C9586" s="284" t="str">
        <f>VLOOKUP(A9586,Lists!B:D,3,FALSE)</f>
        <v>BGD, MMR</v>
      </c>
      <c r="D9586" s="285" t="s">
        <v>647</v>
      </c>
      <c r="E9586" s="285">
        <v>2</v>
      </c>
      <c r="F9586" s="285" t="s">
        <v>7229</v>
      </c>
      <c r="G9586" s="285" t="s">
        <v>732</v>
      </c>
      <c r="H9586" s="278">
        <f t="shared" si="317"/>
        <v>1</v>
      </c>
      <c r="I9586" s="251" t="s">
        <v>7616</v>
      </c>
      <c r="J9586" s="285" t="s">
        <v>7600</v>
      </c>
      <c r="K9586" s="278" t="str">
        <f t="shared" si="316"/>
        <v>REG011Denial of existence of humanitarian needs or entitlements to assistance</v>
      </c>
      <c r="L9586" s="286">
        <v>43767</v>
      </c>
      <c r="M9586" s="286" t="s">
        <v>3248</v>
      </c>
    </row>
    <row r="9587" spans="1:13" s="269" customFormat="1" ht="15.5" hidden="1" thickTop="1" thickBot="1" x14ac:dyDescent="0.4">
      <c r="A9587" s="287" t="s">
        <v>4354</v>
      </c>
      <c r="B9587" s="288" t="str">
        <f>VLOOKUP(A9587,Lists!B:C,2,FALSE)</f>
        <v>REG011</v>
      </c>
      <c r="C9587" s="288" t="str">
        <f>VLOOKUP(A9587,Lists!B:D,3,FALSE)</f>
        <v>BGD, MMR</v>
      </c>
      <c r="D9587" s="289" t="s">
        <v>648</v>
      </c>
      <c r="E9587" s="289">
        <v>3</v>
      </c>
      <c r="F9587" s="289" t="s">
        <v>7229</v>
      </c>
      <c r="G9587" s="289" t="s">
        <v>732</v>
      </c>
      <c r="H9587" s="278">
        <f t="shared" si="317"/>
        <v>1</v>
      </c>
      <c r="I9587" s="252" t="s">
        <v>7616</v>
      </c>
      <c r="J9587" s="289" t="s">
        <v>7600</v>
      </c>
      <c r="K9587" s="278" t="str">
        <f t="shared" si="316"/>
        <v>REG011Restriction and obstruction of access to services and assistance</v>
      </c>
      <c r="L9587" s="290">
        <v>43767</v>
      </c>
      <c r="M9587" s="290" t="s">
        <v>3248</v>
      </c>
    </row>
    <row r="9588" spans="1:13" s="269" customFormat="1" ht="15.5" hidden="1" thickTop="1" thickBot="1" x14ac:dyDescent="0.4">
      <c r="A9588" s="283" t="s">
        <v>4354</v>
      </c>
      <c r="B9588" s="284" t="str">
        <f>VLOOKUP(A9588,Lists!B:C,2,FALSE)</f>
        <v>REG011</v>
      </c>
      <c r="C9588" s="284" t="str">
        <f>VLOOKUP(A9588,Lists!B:D,3,FALSE)</f>
        <v>BGD, MMR</v>
      </c>
      <c r="D9588" s="285" t="s">
        <v>643</v>
      </c>
      <c r="E9588" s="285">
        <v>2</v>
      </c>
      <c r="F9588" s="285" t="s">
        <v>7229</v>
      </c>
      <c r="G9588" s="285" t="s">
        <v>732</v>
      </c>
      <c r="H9588" s="278">
        <f t="shared" si="317"/>
        <v>1</v>
      </c>
      <c r="I9588" s="251" t="s">
        <v>7616</v>
      </c>
      <c r="J9588" s="285" t="s">
        <v>7600</v>
      </c>
      <c r="K9588" s="278" t="str">
        <f t="shared" si="316"/>
        <v>REG011Impediments to entry into country (bureaucratic and administrative)</v>
      </c>
      <c r="L9588" s="286">
        <v>43767</v>
      </c>
      <c r="M9588" s="286" t="s">
        <v>3248</v>
      </c>
    </row>
    <row r="9589" spans="1:13" s="269" customFormat="1" ht="15.5" hidden="1" thickTop="1" thickBot="1" x14ac:dyDescent="0.4">
      <c r="A9589" s="287" t="s">
        <v>4354</v>
      </c>
      <c r="B9589" s="288" t="str">
        <f>VLOOKUP(A9589,Lists!B:C,2,FALSE)</f>
        <v>REG011</v>
      </c>
      <c r="C9589" s="288" t="str">
        <f>VLOOKUP(A9589,Lists!B:D,3,FALSE)</f>
        <v>BGD, MMR</v>
      </c>
      <c r="D9589" s="289" t="s">
        <v>644</v>
      </c>
      <c r="E9589" s="289">
        <v>2</v>
      </c>
      <c r="F9589" s="289" t="s">
        <v>7229</v>
      </c>
      <c r="G9589" s="289" t="s">
        <v>731</v>
      </c>
      <c r="H9589" s="278">
        <f t="shared" si="317"/>
        <v>2</v>
      </c>
      <c r="I9589" s="252" t="s">
        <v>7616</v>
      </c>
      <c r="J9589" s="289" t="s">
        <v>7600</v>
      </c>
      <c r="K9589" s="278" t="str">
        <f t="shared" si="316"/>
        <v>REG011Restriction of movement (impediments to freedom of movement and/or administrative restrictions)</v>
      </c>
      <c r="L9589" s="290">
        <v>43767</v>
      </c>
      <c r="M9589" s="290" t="s">
        <v>3248</v>
      </c>
    </row>
    <row r="9590" spans="1:13" s="269" customFormat="1" ht="15.5" hidden="1" thickTop="1" thickBot="1" x14ac:dyDescent="0.4">
      <c r="A9590" s="283" t="s">
        <v>4354</v>
      </c>
      <c r="B9590" s="284" t="str">
        <f>VLOOKUP(A9590,Lists!B:C,2,FALSE)</f>
        <v>REG011</v>
      </c>
      <c r="C9590" s="284" t="str">
        <f>VLOOKUP(A9590,Lists!B:D,3,FALSE)</f>
        <v>BGD, MMR</v>
      </c>
      <c r="D9590" s="285" t="s">
        <v>645</v>
      </c>
      <c r="E9590" s="285">
        <v>1</v>
      </c>
      <c r="F9590" s="285" t="s">
        <v>7229</v>
      </c>
      <c r="G9590" s="285" t="s">
        <v>731</v>
      </c>
      <c r="H9590" s="278">
        <f t="shared" si="317"/>
        <v>2</v>
      </c>
      <c r="I9590" s="251" t="s">
        <v>7616</v>
      </c>
      <c r="J9590" s="285" t="s">
        <v>7600</v>
      </c>
      <c r="K9590" s="278" t="str">
        <f t="shared" si="316"/>
        <v>REG011Interference into implementation of humanitarian activities</v>
      </c>
      <c r="L9590" s="286">
        <v>43767</v>
      </c>
      <c r="M9590" s="286" t="s">
        <v>3248</v>
      </c>
    </row>
    <row r="9591" spans="1:13" s="269" customFormat="1" ht="15.5" hidden="1" thickTop="1" thickBot="1" x14ac:dyDescent="0.4">
      <c r="A9591" s="287" t="s">
        <v>4354</v>
      </c>
      <c r="B9591" s="288" t="str">
        <f>VLOOKUP(A9591,Lists!B:C,2,FALSE)</f>
        <v>REG011</v>
      </c>
      <c r="C9591" s="288" t="str">
        <f>VLOOKUP(A9591,Lists!B:D,3,FALSE)</f>
        <v>BGD, MMR</v>
      </c>
      <c r="D9591" s="289" t="s">
        <v>646</v>
      </c>
      <c r="E9591" s="289">
        <v>0</v>
      </c>
      <c r="F9591" s="289" t="s">
        <v>7229</v>
      </c>
      <c r="G9591" s="289" t="s">
        <v>731</v>
      </c>
      <c r="H9591" s="278">
        <f t="shared" si="317"/>
        <v>2</v>
      </c>
      <c r="I9591" s="252" t="s">
        <v>7616</v>
      </c>
      <c r="J9591" s="289" t="s">
        <v>7600</v>
      </c>
      <c r="K9591" s="278" t="str">
        <f t="shared" si="316"/>
        <v>REG011Violence against personnel, facilities and assets</v>
      </c>
      <c r="L9591" s="290">
        <v>43767</v>
      </c>
      <c r="M9591" s="290" t="s">
        <v>3248</v>
      </c>
    </row>
    <row r="9592" spans="1:13" s="269" customFormat="1" ht="15.5" hidden="1" thickTop="1" thickBot="1" x14ac:dyDescent="0.4">
      <c r="A9592" s="283" t="s">
        <v>4354</v>
      </c>
      <c r="B9592" s="284" t="str">
        <f>VLOOKUP(A9592,Lists!B:C,2,FALSE)</f>
        <v>REG011</v>
      </c>
      <c r="C9592" s="284" t="str">
        <f>VLOOKUP(A9592,Lists!B:D,3,FALSE)</f>
        <v>BGD, MMR</v>
      </c>
      <c r="D9592" s="285" t="s">
        <v>649</v>
      </c>
      <c r="E9592" s="285">
        <v>3</v>
      </c>
      <c r="F9592" s="285" t="s">
        <v>7229</v>
      </c>
      <c r="G9592" s="285" t="s">
        <v>732</v>
      </c>
      <c r="H9592" s="278">
        <f t="shared" si="317"/>
        <v>1</v>
      </c>
      <c r="I9592" s="251" t="s">
        <v>7616</v>
      </c>
      <c r="J9592" s="285" t="s">
        <v>7600</v>
      </c>
      <c r="K9592" s="278" t="str">
        <f t="shared" si="316"/>
        <v>REG011Ongoing insecurity/hostilities affecting humanitarian assistance</v>
      </c>
      <c r="L9592" s="286">
        <v>43767</v>
      </c>
      <c r="M9592" s="286" t="s">
        <v>3248</v>
      </c>
    </row>
    <row r="9593" spans="1:13" s="269" customFormat="1" ht="15.5" hidden="1" thickTop="1" thickBot="1" x14ac:dyDescent="0.4">
      <c r="A9593" s="287" t="s">
        <v>4354</v>
      </c>
      <c r="B9593" s="288" t="str">
        <f>VLOOKUP(A9593,Lists!B:C,2,FALSE)</f>
        <v>REG011</v>
      </c>
      <c r="C9593" s="288" t="str">
        <f>VLOOKUP(A9593,Lists!B:D,3,FALSE)</f>
        <v>BGD, MMR</v>
      </c>
      <c r="D9593" s="289" t="s">
        <v>650</v>
      </c>
      <c r="E9593" s="289">
        <v>0</v>
      </c>
      <c r="F9593" s="289" t="s">
        <v>7229</v>
      </c>
      <c r="G9593" s="289" t="s">
        <v>731</v>
      </c>
      <c r="H9593" s="278">
        <f t="shared" si="317"/>
        <v>2</v>
      </c>
      <c r="I9593" s="252" t="s">
        <v>7616</v>
      </c>
      <c r="J9593" s="289" t="s">
        <v>7600</v>
      </c>
      <c r="K9593" s="278" t="str">
        <f t="shared" si="316"/>
        <v xml:space="preserve">REG011Presence of mines and improvised explosive devices </v>
      </c>
      <c r="L9593" s="290">
        <v>43767</v>
      </c>
      <c r="M9593" s="290" t="s">
        <v>3248</v>
      </c>
    </row>
    <row r="9594" spans="1:13" s="269" customFormat="1" ht="15.5" hidden="1" thickTop="1" thickBot="1" x14ac:dyDescent="0.4">
      <c r="A9594" s="283" t="s">
        <v>4354</v>
      </c>
      <c r="B9594" s="284" t="str">
        <f>VLOOKUP(A9594,Lists!B:C,2,FALSE)</f>
        <v>REG011</v>
      </c>
      <c r="C9594" s="284" t="str">
        <f>VLOOKUP(A9594,Lists!B:D,3,FALSE)</f>
        <v>BGD, MMR</v>
      </c>
      <c r="D9594" s="285" t="s">
        <v>651</v>
      </c>
      <c r="E9594" s="285">
        <v>2</v>
      </c>
      <c r="F9594" s="285" t="s">
        <v>7229</v>
      </c>
      <c r="G9594" s="285" t="s">
        <v>732</v>
      </c>
      <c r="H9594" s="278">
        <f t="shared" si="317"/>
        <v>1</v>
      </c>
      <c r="I9594" s="251" t="s">
        <v>7616</v>
      </c>
      <c r="J9594" s="285" t="s">
        <v>7600</v>
      </c>
      <c r="K9594" s="278" t="str">
        <f t="shared" si="316"/>
        <v>REG011Physical constraints in the environment (obstacles related to terrain, climate, lack of infrastructure, etc.)</v>
      </c>
      <c r="L9594" s="286">
        <v>43767</v>
      </c>
      <c r="M9594" s="286" t="s">
        <v>3248</v>
      </c>
    </row>
    <row r="9595" spans="1:13" s="269" customFormat="1" ht="15.5" hidden="1" thickTop="1" thickBot="1" x14ac:dyDescent="0.4">
      <c r="A9595" s="287" t="s">
        <v>1265</v>
      </c>
      <c r="B9595" s="288" t="str">
        <f>VLOOKUP(A9595,Lists!B:C,2,FALSE)</f>
        <v>GRC002</v>
      </c>
      <c r="C9595" s="288" t="str">
        <f>VLOOKUP(A9595,Lists!B:D,3,FALSE)</f>
        <v>GRC</v>
      </c>
      <c r="D9595" s="289" t="s">
        <v>5029</v>
      </c>
      <c r="E9595" s="289">
        <v>47</v>
      </c>
      <c r="F9595" s="289" t="s">
        <v>7234</v>
      </c>
      <c r="G9595" s="289" t="s">
        <v>5204</v>
      </c>
      <c r="H9595" s="278">
        <f t="shared" si="317"/>
        <v>2</v>
      </c>
      <c r="I9595" s="252" t="s">
        <v>3075</v>
      </c>
      <c r="J9595" s="289" t="s">
        <v>4693</v>
      </c>
      <c r="K9595" s="278" t="str">
        <f t="shared" si="316"/>
        <v>GRC002Fatalities reported</v>
      </c>
      <c r="L9595" s="290">
        <v>43767</v>
      </c>
      <c r="M9595" s="290" t="s">
        <v>3248</v>
      </c>
    </row>
    <row r="9596" spans="1:13" s="269" customFormat="1" ht="15.5" hidden="1" thickTop="1" thickBot="1" x14ac:dyDescent="0.4">
      <c r="A9596" s="283" t="s">
        <v>1265</v>
      </c>
      <c r="B9596" s="284" t="str">
        <f>VLOOKUP(A9596,Lists!B:C,2,FALSE)</f>
        <v>GRC002</v>
      </c>
      <c r="C9596" s="284" t="str">
        <f>VLOOKUP(A9596,Lists!B:D,3,FALSE)</f>
        <v>GRC</v>
      </c>
      <c r="D9596" s="285" t="s">
        <v>5115</v>
      </c>
      <c r="E9596" s="285">
        <v>47</v>
      </c>
      <c r="F9596" s="285" t="s">
        <v>7234</v>
      </c>
      <c r="G9596" s="285" t="s">
        <v>5204</v>
      </c>
      <c r="H9596" s="278">
        <f t="shared" si="317"/>
        <v>2</v>
      </c>
      <c r="I9596" s="251" t="s">
        <v>3075</v>
      </c>
      <c r="J9596" s="285" t="s">
        <v>4693</v>
      </c>
      <c r="K9596" s="278" t="str">
        <f t="shared" ref="K9596:K9659" si="318">B9596&amp;""&amp;D9596</f>
        <v>GRC002Fatalities in all crises</v>
      </c>
      <c r="L9596" s="286">
        <v>43767</v>
      </c>
      <c r="M9596" s="286" t="s">
        <v>3248</v>
      </c>
    </row>
    <row r="9597" spans="1:13" s="269" customFormat="1" ht="15.5" hidden="1" thickTop="1" thickBot="1" x14ac:dyDescent="0.4">
      <c r="A9597" s="287" t="s">
        <v>1229</v>
      </c>
      <c r="B9597" s="288" t="str">
        <f>VLOOKUP(A9597,Lists!B:C,2,FALSE)</f>
        <v>TUR004</v>
      </c>
      <c r="C9597" s="288" t="str">
        <f>VLOOKUP(A9597,Lists!B:D,3,FALSE)</f>
        <v>TUR</v>
      </c>
      <c r="D9597" s="289" t="s">
        <v>5115</v>
      </c>
      <c r="E9597" s="289">
        <v>773</v>
      </c>
      <c r="F9597" s="289" t="s">
        <v>7252</v>
      </c>
      <c r="G9597" s="289" t="s">
        <v>7164</v>
      </c>
      <c r="H9597" s="278">
        <f t="shared" si="317"/>
        <v>3</v>
      </c>
      <c r="I9597" s="252" t="s">
        <v>2597</v>
      </c>
      <c r="J9597" s="289" t="s">
        <v>7265</v>
      </c>
      <c r="K9597" s="278" t="str">
        <f t="shared" si="318"/>
        <v>TUR004Fatalities in all crises</v>
      </c>
      <c r="L9597" s="290">
        <v>43767</v>
      </c>
      <c r="M9597" s="290" t="s">
        <v>3248</v>
      </c>
    </row>
    <row r="9598" spans="1:13" s="269" customFormat="1" ht="15.5" hidden="1" thickTop="1" thickBot="1" x14ac:dyDescent="0.4">
      <c r="A9598" s="283" t="s">
        <v>1229</v>
      </c>
      <c r="B9598" s="284" t="str">
        <f>VLOOKUP(A9598,Lists!B:C,2,FALSE)</f>
        <v>TUR004</v>
      </c>
      <c r="C9598" s="284" t="str">
        <f>VLOOKUP(A9598,Lists!B:D,3,FALSE)</f>
        <v>TUR</v>
      </c>
      <c r="D9598" s="285" t="s">
        <v>5029</v>
      </c>
      <c r="E9598" s="285">
        <v>620</v>
      </c>
      <c r="F9598" s="285" t="s">
        <v>7253</v>
      </c>
      <c r="G9598" s="285" t="s">
        <v>7164</v>
      </c>
      <c r="H9598" s="278">
        <f t="shared" si="317"/>
        <v>3</v>
      </c>
      <c r="I9598" s="251" t="s">
        <v>1786</v>
      </c>
      <c r="J9598" s="285" t="s">
        <v>7266</v>
      </c>
      <c r="K9598" s="278" t="str">
        <f t="shared" si="318"/>
        <v>TUR004Fatalities reported</v>
      </c>
      <c r="L9598" s="286">
        <v>43767</v>
      </c>
      <c r="M9598" s="286" t="s">
        <v>3248</v>
      </c>
    </row>
    <row r="9599" spans="1:13" s="269" customFormat="1" ht="15.5" hidden="1" thickTop="1" thickBot="1" x14ac:dyDescent="0.4">
      <c r="A9599" s="287" t="s">
        <v>1229</v>
      </c>
      <c r="B9599" s="288" t="str">
        <f>VLOOKUP(A9599,Lists!B:C,2,FALSE)</f>
        <v>TUR004</v>
      </c>
      <c r="C9599" s="288" t="str">
        <f>VLOOKUP(A9599,Lists!B:D,3,FALSE)</f>
        <v>TUR</v>
      </c>
      <c r="D9599" s="289" t="s">
        <v>643</v>
      </c>
      <c r="E9599" s="289">
        <v>2</v>
      </c>
      <c r="F9599" s="289" t="s">
        <v>7229</v>
      </c>
      <c r="G9599" s="289" t="s">
        <v>5204</v>
      </c>
      <c r="H9599" s="278">
        <f t="shared" si="317"/>
        <v>2</v>
      </c>
      <c r="I9599" s="252" t="s">
        <v>7616</v>
      </c>
      <c r="J9599" s="289" t="s">
        <v>7600</v>
      </c>
      <c r="K9599" s="278" t="str">
        <f t="shared" si="318"/>
        <v>TUR004Impediments to entry into country (bureaucratic and administrative)</v>
      </c>
      <c r="L9599" s="290">
        <v>43767</v>
      </c>
      <c r="M9599" s="290" t="s">
        <v>3248</v>
      </c>
    </row>
    <row r="9600" spans="1:13" s="269" customFormat="1" ht="15.5" hidden="1" thickTop="1" thickBot="1" x14ac:dyDescent="0.4">
      <c r="A9600" s="283" t="s">
        <v>1229</v>
      </c>
      <c r="B9600" s="284" t="str">
        <f>VLOOKUP(A9600,Lists!B:C,2,FALSE)</f>
        <v>TUR004</v>
      </c>
      <c r="C9600" s="284" t="str">
        <f>VLOOKUP(A9600,Lists!B:D,3,FALSE)</f>
        <v>TUR</v>
      </c>
      <c r="D9600" s="285" t="s">
        <v>644</v>
      </c>
      <c r="E9600" s="285">
        <v>1</v>
      </c>
      <c r="F9600" s="285" t="s">
        <v>7229</v>
      </c>
      <c r="G9600" s="285" t="s">
        <v>5204</v>
      </c>
      <c r="H9600" s="278">
        <f t="shared" si="317"/>
        <v>2</v>
      </c>
      <c r="I9600" s="251" t="s">
        <v>7616</v>
      </c>
      <c r="J9600" s="285" t="s">
        <v>7600</v>
      </c>
      <c r="K9600" s="278" t="str">
        <f t="shared" si="318"/>
        <v>TUR004Restriction of movement (impediments to freedom of movement and/or administrative restrictions)</v>
      </c>
      <c r="L9600" s="286">
        <v>43767</v>
      </c>
      <c r="M9600" s="286" t="s">
        <v>3248</v>
      </c>
    </row>
    <row r="9601" spans="1:13" s="269" customFormat="1" ht="15.5" hidden="1" thickTop="1" thickBot="1" x14ac:dyDescent="0.4">
      <c r="A9601" s="287" t="s">
        <v>1229</v>
      </c>
      <c r="B9601" s="288" t="str">
        <f>VLOOKUP(A9601,Lists!B:C,2,FALSE)</f>
        <v>TUR004</v>
      </c>
      <c r="C9601" s="288" t="str">
        <f>VLOOKUP(A9601,Lists!B:D,3,FALSE)</f>
        <v>TUR</v>
      </c>
      <c r="D9601" s="289" t="s">
        <v>645</v>
      </c>
      <c r="E9601" s="289">
        <v>2</v>
      </c>
      <c r="F9601" s="289" t="s">
        <v>7229</v>
      </c>
      <c r="G9601" s="289" t="s">
        <v>5204</v>
      </c>
      <c r="H9601" s="278">
        <f t="shared" si="317"/>
        <v>2</v>
      </c>
      <c r="I9601" s="252" t="s">
        <v>7616</v>
      </c>
      <c r="J9601" s="289" t="s">
        <v>7600</v>
      </c>
      <c r="K9601" s="278" t="str">
        <f t="shared" si="318"/>
        <v>TUR004Interference into implementation of humanitarian activities</v>
      </c>
      <c r="L9601" s="290">
        <v>43767</v>
      </c>
      <c r="M9601" s="290" t="s">
        <v>3248</v>
      </c>
    </row>
    <row r="9602" spans="1:13" s="269" customFormat="1" ht="15.5" hidden="1" thickTop="1" thickBot="1" x14ac:dyDescent="0.4">
      <c r="A9602" s="283" t="s">
        <v>1229</v>
      </c>
      <c r="B9602" s="284" t="str">
        <f>VLOOKUP(A9602,Lists!B:C,2,FALSE)</f>
        <v>TUR004</v>
      </c>
      <c r="C9602" s="284" t="str">
        <f>VLOOKUP(A9602,Lists!B:D,3,FALSE)</f>
        <v>TUR</v>
      </c>
      <c r="D9602" s="285" t="s">
        <v>646</v>
      </c>
      <c r="E9602" s="285">
        <v>0</v>
      </c>
      <c r="F9602" s="285" t="s">
        <v>7229</v>
      </c>
      <c r="G9602" s="285" t="s">
        <v>5204</v>
      </c>
      <c r="H9602" s="278">
        <f t="shared" si="317"/>
        <v>2</v>
      </c>
      <c r="I9602" s="251" t="s">
        <v>7616</v>
      </c>
      <c r="J9602" s="285" t="s">
        <v>7600</v>
      </c>
      <c r="K9602" s="278" t="str">
        <f t="shared" si="318"/>
        <v>TUR004Violence against personnel, facilities and assets</v>
      </c>
      <c r="L9602" s="286">
        <v>43767</v>
      </c>
      <c r="M9602" s="286" t="s">
        <v>3248</v>
      </c>
    </row>
    <row r="9603" spans="1:13" s="269" customFormat="1" ht="15.5" hidden="1" thickTop="1" thickBot="1" x14ac:dyDescent="0.4">
      <c r="A9603" s="287" t="s">
        <v>1229</v>
      </c>
      <c r="B9603" s="288" t="str">
        <f>VLOOKUP(A9603,Lists!B:C,2,FALSE)</f>
        <v>TUR004</v>
      </c>
      <c r="C9603" s="288" t="str">
        <f>VLOOKUP(A9603,Lists!B:D,3,FALSE)</f>
        <v>TUR</v>
      </c>
      <c r="D9603" s="289" t="s">
        <v>647</v>
      </c>
      <c r="E9603" s="289">
        <v>2</v>
      </c>
      <c r="F9603" s="289" t="s">
        <v>7229</v>
      </c>
      <c r="G9603" s="289" t="s">
        <v>5204</v>
      </c>
      <c r="H9603" s="278">
        <f t="shared" si="317"/>
        <v>2</v>
      </c>
      <c r="I9603" s="252" t="s">
        <v>7616</v>
      </c>
      <c r="J9603" s="289" t="s">
        <v>7600</v>
      </c>
      <c r="K9603" s="278" t="str">
        <f t="shared" si="318"/>
        <v>TUR004Denial of existence of humanitarian needs or entitlements to assistance</v>
      </c>
      <c r="L9603" s="290">
        <v>43767</v>
      </c>
      <c r="M9603" s="290" t="s">
        <v>3248</v>
      </c>
    </row>
    <row r="9604" spans="1:13" s="269" customFormat="1" ht="15.5" hidden="1" thickTop="1" thickBot="1" x14ac:dyDescent="0.4">
      <c r="A9604" s="283" t="s">
        <v>1229</v>
      </c>
      <c r="B9604" s="284" t="str">
        <f>VLOOKUP(A9604,Lists!B:C,2,FALSE)</f>
        <v>TUR004</v>
      </c>
      <c r="C9604" s="284" t="str">
        <f>VLOOKUP(A9604,Lists!B:D,3,FALSE)</f>
        <v>TUR</v>
      </c>
      <c r="D9604" s="285" t="s">
        <v>648</v>
      </c>
      <c r="E9604" s="285">
        <v>2</v>
      </c>
      <c r="F9604" s="285" t="s">
        <v>7229</v>
      </c>
      <c r="G9604" s="285" t="s">
        <v>5204</v>
      </c>
      <c r="H9604" s="278">
        <f t="shared" si="317"/>
        <v>2</v>
      </c>
      <c r="I9604" s="251" t="s">
        <v>7616</v>
      </c>
      <c r="J9604" s="285" t="s">
        <v>7600</v>
      </c>
      <c r="K9604" s="278" t="str">
        <f t="shared" si="318"/>
        <v>TUR004Restriction and obstruction of access to services and assistance</v>
      </c>
      <c r="L9604" s="286">
        <v>43767</v>
      </c>
      <c r="M9604" s="286" t="s">
        <v>3248</v>
      </c>
    </row>
    <row r="9605" spans="1:13" s="269" customFormat="1" ht="15.5" hidden="1" thickTop="1" thickBot="1" x14ac:dyDescent="0.4">
      <c r="A9605" s="287" t="s">
        <v>1229</v>
      </c>
      <c r="B9605" s="288" t="str">
        <f>VLOOKUP(A9605,Lists!B:C,2,FALSE)</f>
        <v>TUR004</v>
      </c>
      <c r="C9605" s="288" t="str">
        <f>VLOOKUP(A9605,Lists!B:D,3,FALSE)</f>
        <v>TUR</v>
      </c>
      <c r="D9605" s="289" t="s">
        <v>649</v>
      </c>
      <c r="E9605" s="289">
        <v>1</v>
      </c>
      <c r="F9605" s="289" t="s">
        <v>7229</v>
      </c>
      <c r="G9605" s="289" t="s">
        <v>5204</v>
      </c>
      <c r="H9605" s="278">
        <f t="shared" si="317"/>
        <v>2</v>
      </c>
      <c r="I9605" s="252" t="s">
        <v>7616</v>
      </c>
      <c r="J9605" s="289" t="s">
        <v>7600</v>
      </c>
      <c r="K9605" s="278" t="str">
        <f t="shared" si="318"/>
        <v>TUR004Ongoing insecurity/hostilities affecting humanitarian assistance</v>
      </c>
      <c r="L9605" s="290">
        <v>43767</v>
      </c>
      <c r="M9605" s="290" t="s">
        <v>3248</v>
      </c>
    </row>
    <row r="9606" spans="1:13" s="269" customFormat="1" ht="15.5" hidden="1" thickTop="1" thickBot="1" x14ac:dyDescent="0.4">
      <c r="A9606" s="283" t="s">
        <v>1229</v>
      </c>
      <c r="B9606" s="284" t="str">
        <f>VLOOKUP(A9606,Lists!B:C,2,FALSE)</f>
        <v>TUR004</v>
      </c>
      <c r="C9606" s="284" t="str">
        <f>VLOOKUP(A9606,Lists!B:D,3,FALSE)</f>
        <v>TUR</v>
      </c>
      <c r="D9606" s="285" t="s">
        <v>650</v>
      </c>
      <c r="E9606" s="285">
        <v>1</v>
      </c>
      <c r="F9606" s="285" t="s">
        <v>7229</v>
      </c>
      <c r="G9606" s="285" t="s">
        <v>5204</v>
      </c>
      <c r="H9606" s="278">
        <f t="shared" si="317"/>
        <v>2</v>
      </c>
      <c r="I9606" s="251" t="s">
        <v>7616</v>
      </c>
      <c r="J9606" s="285" t="s">
        <v>7600</v>
      </c>
      <c r="K9606" s="278" t="str">
        <f t="shared" si="318"/>
        <v xml:space="preserve">TUR004Presence of mines and improvised explosive devices </v>
      </c>
      <c r="L9606" s="286">
        <v>43767</v>
      </c>
      <c r="M9606" s="286" t="s">
        <v>3248</v>
      </c>
    </row>
    <row r="9607" spans="1:13" s="269" customFormat="1" ht="15.5" hidden="1" thickTop="1" thickBot="1" x14ac:dyDescent="0.4">
      <c r="A9607" s="287" t="s">
        <v>1229</v>
      </c>
      <c r="B9607" s="288" t="str">
        <f>VLOOKUP(A9607,Lists!B:C,2,FALSE)</f>
        <v>TUR004</v>
      </c>
      <c r="C9607" s="288" t="str">
        <f>VLOOKUP(A9607,Lists!B:D,3,FALSE)</f>
        <v>TUR</v>
      </c>
      <c r="D9607" s="289" t="s">
        <v>651</v>
      </c>
      <c r="E9607" s="289">
        <v>0</v>
      </c>
      <c r="F9607" s="289" t="s">
        <v>7229</v>
      </c>
      <c r="G9607" s="289" t="s">
        <v>5204</v>
      </c>
      <c r="H9607" s="278">
        <f t="shared" si="317"/>
        <v>2</v>
      </c>
      <c r="I9607" s="252" t="s">
        <v>7616</v>
      </c>
      <c r="J9607" s="289" t="s">
        <v>7600</v>
      </c>
      <c r="K9607" s="278" t="str">
        <f t="shared" si="318"/>
        <v>TUR004Physical constraints in the environment (obstacles related to terrain, climate, lack of infrastructure, etc.)</v>
      </c>
      <c r="L9607" s="290">
        <v>43767</v>
      </c>
      <c r="M9607" s="290" t="s">
        <v>3248</v>
      </c>
    </row>
    <row r="9608" spans="1:13" s="269" customFormat="1" ht="15.5" hidden="1" thickTop="1" thickBot="1" x14ac:dyDescent="0.4">
      <c r="A9608" s="283" t="s">
        <v>1228</v>
      </c>
      <c r="B9608" s="284" t="str">
        <f>VLOOKUP(A9608,Lists!B:C,2,FALSE)</f>
        <v>TUR003</v>
      </c>
      <c r="C9608" s="284" t="str">
        <f>VLOOKUP(A9608,Lists!B:D,3,FALSE)</f>
        <v>TUR</v>
      </c>
      <c r="D9608" s="285" t="s">
        <v>5115</v>
      </c>
      <c r="E9608" s="285">
        <v>773</v>
      </c>
      <c r="F9608" s="285" t="s">
        <v>7252</v>
      </c>
      <c r="G9608" s="285" t="s">
        <v>7164</v>
      </c>
      <c r="H9608" s="278">
        <f t="shared" si="317"/>
        <v>3</v>
      </c>
      <c r="I9608" s="251" t="s">
        <v>2597</v>
      </c>
      <c r="J9608" s="285" t="s">
        <v>7187</v>
      </c>
      <c r="K9608" s="278" t="str">
        <f t="shared" si="318"/>
        <v>TUR003Fatalities in all crises</v>
      </c>
      <c r="L9608" s="286">
        <v>43767</v>
      </c>
      <c r="M9608" s="286" t="s">
        <v>3248</v>
      </c>
    </row>
    <row r="9609" spans="1:13" s="269" customFormat="1" ht="15.5" hidden="1" thickTop="1" thickBot="1" x14ac:dyDescent="0.4">
      <c r="A9609" s="287" t="s">
        <v>1228</v>
      </c>
      <c r="B9609" s="288" t="str">
        <f>VLOOKUP(A9609,Lists!B:C,2,FALSE)</f>
        <v>TUR003</v>
      </c>
      <c r="C9609" s="288" t="str">
        <f>VLOOKUP(A9609,Lists!B:D,3,FALSE)</f>
        <v>TUR</v>
      </c>
      <c r="D9609" s="289" t="s">
        <v>5029</v>
      </c>
      <c r="E9609" s="289">
        <v>95</v>
      </c>
      <c r="F9609" s="289" t="s">
        <v>7254</v>
      </c>
      <c r="G9609" s="289" t="s">
        <v>5204</v>
      </c>
      <c r="H9609" s="278">
        <f t="shared" si="317"/>
        <v>2</v>
      </c>
      <c r="I9609" s="252" t="s">
        <v>2611</v>
      </c>
      <c r="J9609" s="289" t="s">
        <v>7189</v>
      </c>
      <c r="K9609" s="278" t="str">
        <f t="shared" si="318"/>
        <v>TUR003Fatalities reported</v>
      </c>
      <c r="L9609" s="290">
        <v>43767</v>
      </c>
      <c r="M9609" s="290" t="s">
        <v>3248</v>
      </c>
    </row>
    <row r="9610" spans="1:13" s="269" customFormat="1" ht="15.5" hidden="1" thickTop="1" thickBot="1" x14ac:dyDescent="0.4">
      <c r="A9610" s="283" t="s">
        <v>1228</v>
      </c>
      <c r="B9610" s="284" t="str">
        <f>VLOOKUP(A9610,Lists!B:C,2,FALSE)</f>
        <v>TUR003</v>
      </c>
      <c r="C9610" s="284" t="str">
        <f>VLOOKUP(A9610,Lists!B:D,3,FALSE)</f>
        <v>TUR</v>
      </c>
      <c r="D9610" s="285" t="s">
        <v>533</v>
      </c>
      <c r="E9610" s="285">
        <v>4044688</v>
      </c>
      <c r="F9610" s="285" t="s">
        <v>7255</v>
      </c>
      <c r="G9610" s="285" t="s">
        <v>5204</v>
      </c>
      <c r="H9610" s="278">
        <f t="shared" si="317"/>
        <v>2</v>
      </c>
      <c r="I9610" s="251" t="s">
        <v>7171</v>
      </c>
      <c r="J9610" s="285" t="s">
        <v>7267</v>
      </c>
      <c r="K9610" s="278" t="str">
        <f t="shared" si="318"/>
        <v>TUR003People affected</v>
      </c>
      <c r="L9610" s="286">
        <v>43767</v>
      </c>
      <c r="M9610" s="286" t="s">
        <v>3248</v>
      </c>
    </row>
    <row r="9611" spans="1:13" s="269" customFormat="1" ht="15.5" thickTop="1" thickBot="1" x14ac:dyDescent="0.4">
      <c r="A9611" s="287" t="s">
        <v>1228</v>
      </c>
      <c r="B9611" s="288" t="str">
        <f>VLOOKUP(A9611,Lists!B:C,2,FALSE)</f>
        <v>TUR003</v>
      </c>
      <c r="C9611" s="288" t="str">
        <f>VLOOKUP(A9611,Lists!B:D,3,FALSE)</f>
        <v>TUR</v>
      </c>
      <c r="D9611" s="289" t="s">
        <v>666</v>
      </c>
      <c r="E9611" s="289">
        <v>4044688</v>
      </c>
      <c r="F9611" s="289" t="s">
        <v>7255</v>
      </c>
      <c r="G9611" s="289" t="s">
        <v>5204</v>
      </c>
      <c r="H9611" s="278">
        <f t="shared" si="317"/>
        <v>2</v>
      </c>
      <c r="I9611" s="252" t="s">
        <v>7171</v>
      </c>
      <c r="J9611" s="289" t="s">
        <v>2610</v>
      </c>
      <c r="K9611" s="278" t="str">
        <f t="shared" si="318"/>
        <v>TUR003People displaced</v>
      </c>
      <c r="L9611" s="290">
        <v>43767</v>
      </c>
      <c r="M9611" s="290" t="s">
        <v>3248</v>
      </c>
    </row>
    <row r="9612" spans="1:13" s="269" customFormat="1" ht="15.5" hidden="1" thickTop="1" thickBot="1" x14ac:dyDescent="0.4">
      <c r="A9612" s="283" t="s">
        <v>1228</v>
      </c>
      <c r="B9612" s="284" t="str">
        <f>VLOOKUP(A9612,Lists!B:C,2,FALSE)</f>
        <v>TUR003</v>
      </c>
      <c r="C9612" s="284" t="str">
        <f>VLOOKUP(A9612,Lists!B:D,3,FALSE)</f>
        <v>TUR</v>
      </c>
      <c r="D9612" s="285" t="s">
        <v>752</v>
      </c>
      <c r="E9612" s="285">
        <v>2721224.32</v>
      </c>
      <c r="F9612" s="285" t="s">
        <v>7256</v>
      </c>
      <c r="G9612" s="285" t="s">
        <v>7164</v>
      </c>
      <c r="H9612" s="278">
        <f t="shared" si="317"/>
        <v>3</v>
      </c>
      <c r="I9612" s="251" t="s">
        <v>7262</v>
      </c>
      <c r="J9612" s="285" t="s">
        <v>7268</v>
      </c>
      <c r="K9612" s="278" t="str">
        <f t="shared" si="318"/>
        <v>TUR003People in Need</v>
      </c>
      <c r="L9612" s="286">
        <v>43767</v>
      </c>
      <c r="M9612" s="286" t="s">
        <v>3248</v>
      </c>
    </row>
    <row r="9613" spans="1:13" s="269" customFormat="1" ht="15.5" hidden="1" thickTop="1" thickBot="1" x14ac:dyDescent="0.4">
      <c r="A9613" s="287" t="s">
        <v>1228</v>
      </c>
      <c r="B9613" s="288" t="str">
        <f>VLOOKUP(A9613,Lists!B:C,2,FALSE)</f>
        <v>TUR003</v>
      </c>
      <c r="C9613" s="288" t="str">
        <f>VLOOKUP(A9613,Lists!B:D,3,FALSE)</f>
        <v>TUR</v>
      </c>
      <c r="D9613" s="289" t="s">
        <v>5110</v>
      </c>
      <c r="E9613" s="289">
        <v>33581079</v>
      </c>
      <c r="F9613" s="289" t="s">
        <v>7256</v>
      </c>
      <c r="G9613" s="289" t="s">
        <v>5204</v>
      </c>
      <c r="H9613" s="278">
        <f t="shared" si="317"/>
        <v>2</v>
      </c>
      <c r="I9613" s="252" t="s">
        <v>7262</v>
      </c>
      <c r="J9613" s="289" t="s">
        <v>7268</v>
      </c>
      <c r="K9613" s="278" t="str">
        <f t="shared" si="318"/>
        <v>TUR003Minimal humanitarian conditions - Level 1</v>
      </c>
      <c r="L9613" s="290">
        <v>43767</v>
      </c>
      <c r="M9613" s="290" t="s">
        <v>3248</v>
      </c>
    </row>
    <row r="9614" spans="1:13" s="269" customFormat="1" ht="15.5" hidden="1" thickTop="1" thickBot="1" x14ac:dyDescent="0.4">
      <c r="A9614" s="283" t="s">
        <v>1228</v>
      </c>
      <c r="B9614" s="284" t="str">
        <f>VLOOKUP(A9614,Lists!B:C,2,FALSE)</f>
        <v>TUR003</v>
      </c>
      <c r="C9614" s="284" t="str">
        <f>VLOOKUP(A9614,Lists!B:D,3,FALSE)</f>
        <v>TUR</v>
      </c>
      <c r="D9614" s="285" t="s">
        <v>5111</v>
      </c>
      <c r="E9614" s="285">
        <v>1323463.6799999999</v>
      </c>
      <c r="F9614" s="285" t="s">
        <v>7256</v>
      </c>
      <c r="G9614" s="285" t="s">
        <v>5204</v>
      </c>
      <c r="H9614" s="278">
        <f t="shared" si="317"/>
        <v>2</v>
      </c>
      <c r="I9614" s="251" t="s">
        <v>7262</v>
      </c>
      <c r="J9614" s="285" t="s">
        <v>7268</v>
      </c>
      <c r="K9614" s="278" t="str">
        <f t="shared" si="318"/>
        <v>TUR003Stressed humanitarian conditions - Level 2</v>
      </c>
      <c r="L9614" s="286">
        <v>43767</v>
      </c>
      <c r="M9614" s="286" t="s">
        <v>3248</v>
      </c>
    </row>
    <row r="9615" spans="1:13" s="269" customFormat="1" ht="15.5" hidden="1" thickTop="1" thickBot="1" x14ac:dyDescent="0.4">
      <c r="A9615" s="287" t="s">
        <v>1228</v>
      </c>
      <c r="B9615" s="288" t="str">
        <f>VLOOKUP(A9615,Lists!B:C,2,FALSE)</f>
        <v>TUR003</v>
      </c>
      <c r="C9615" s="288" t="str">
        <f>VLOOKUP(A9615,Lists!B:D,3,FALSE)</f>
        <v>TUR</v>
      </c>
      <c r="D9615" s="289" t="s">
        <v>5112</v>
      </c>
      <c r="E9615" s="289">
        <v>1676387.328</v>
      </c>
      <c r="F9615" s="289" t="s">
        <v>7256</v>
      </c>
      <c r="G9615" s="289" t="s">
        <v>7164</v>
      </c>
      <c r="H9615" s="278">
        <f t="shared" si="317"/>
        <v>3</v>
      </c>
      <c r="I9615" s="252" t="s">
        <v>7262</v>
      </c>
      <c r="J9615" s="289" t="s">
        <v>7268</v>
      </c>
      <c r="K9615" s="278" t="str">
        <f t="shared" si="318"/>
        <v>TUR003Moderate humanitarian conditions - Level 3</v>
      </c>
      <c r="L9615" s="290">
        <v>43767</v>
      </c>
      <c r="M9615" s="290" t="s">
        <v>3248</v>
      </c>
    </row>
    <row r="9616" spans="1:13" s="269" customFormat="1" ht="15.5" hidden="1" thickTop="1" thickBot="1" x14ac:dyDescent="0.4">
      <c r="A9616" s="283" t="s">
        <v>1228</v>
      </c>
      <c r="B9616" s="284" t="str">
        <f>VLOOKUP(A9616,Lists!B:C,2,FALSE)</f>
        <v>TUR003</v>
      </c>
      <c r="C9616" s="284" t="str">
        <f>VLOOKUP(A9616,Lists!B:D,3,FALSE)</f>
        <v>TUR</v>
      </c>
      <c r="D9616" s="285" t="s">
        <v>5113</v>
      </c>
      <c r="E9616" s="285">
        <v>1044836.992</v>
      </c>
      <c r="F9616" s="285" t="s">
        <v>7256</v>
      </c>
      <c r="G9616" s="285" t="s">
        <v>7164</v>
      </c>
      <c r="H9616" s="278">
        <f t="shared" si="317"/>
        <v>3</v>
      </c>
      <c r="I9616" s="251" t="s">
        <v>7262</v>
      </c>
      <c r="J9616" s="285" t="s">
        <v>7268</v>
      </c>
      <c r="K9616" s="278" t="str">
        <f t="shared" si="318"/>
        <v>TUR003Severe humanitarian conditions - Level 4</v>
      </c>
      <c r="L9616" s="286">
        <v>43767</v>
      </c>
      <c r="M9616" s="286" t="s">
        <v>3248</v>
      </c>
    </row>
    <row r="9617" spans="1:13" s="269" customFormat="1" ht="15.5" hidden="1" thickTop="1" thickBot="1" x14ac:dyDescent="0.4">
      <c r="A9617" s="287" t="s">
        <v>1228</v>
      </c>
      <c r="B9617" s="288" t="str">
        <f>VLOOKUP(A9617,Lists!B:C,2,FALSE)</f>
        <v>TUR003</v>
      </c>
      <c r="C9617" s="288" t="str">
        <f>VLOOKUP(A9617,Lists!B:D,3,FALSE)</f>
        <v>TUR</v>
      </c>
      <c r="D9617" s="289" t="s">
        <v>5114</v>
      </c>
      <c r="E9617" s="289">
        <v>0</v>
      </c>
      <c r="F9617" s="289" t="s">
        <v>7256</v>
      </c>
      <c r="G9617" s="289" t="s">
        <v>7164</v>
      </c>
      <c r="H9617" s="278">
        <f t="shared" ref="H9617:H9680" si="319">IF(G9617="x","x",IF(G9617="Low",3,IF(G9617="Medium",2,IF(G9617="High",1,FALSE))))</f>
        <v>3</v>
      </c>
      <c r="I9617" s="252" t="s">
        <v>7262</v>
      </c>
      <c r="J9617" s="289" t="s">
        <v>7268</v>
      </c>
      <c r="K9617" s="278" t="str">
        <f t="shared" si="318"/>
        <v>TUR003Extreme humanitarian conditions - Level 5</v>
      </c>
      <c r="L9617" s="290">
        <v>43767</v>
      </c>
      <c r="M9617" s="290" t="s">
        <v>3248</v>
      </c>
    </row>
    <row r="9618" spans="1:13" s="269" customFormat="1" ht="15.5" hidden="1" thickTop="1" thickBot="1" x14ac:dyDescent="0.4">
      <c r="A9618" s="283" t="s">
        <v>1228</v>
      </c>
      <c r="B9618" s="284" t="str">
        <f>VLOOKUP(A9618,Lists!B:C,2,FALSE)</f>
        <v>TUR003</v>
      </c>
      <c r="C9618" s="284" t="str">
        <f>VLOOKUP(A9618,Lists!B:D,3,FALSE)</f>
        <v>TUR</v>
      </c>
      <c r="D9618" s="285" t="s">
        <v>643</v>
      </c>
      <c r="E9618" s="285">
        <v>2</v>
      </c>
      <c r="F9618" s="285" t="s">
        <v>7229</v>
      </c>
      <c r="G9618" s="285" t="s">
        <v>5204</v>
      </c>
      <c r="H9618" s="278">
        <f t="shared" si="319"/>
        <v>2</v>
      </c>
      <c r="I9618" s="251" t="s">
        <v>7616</v>
      </c>
      <c r="J9618" s="285" t="s">
        <v>7600</v>
      </c>
      <c r="K9618" s="278" t="str">
        <f t="shared" si="318"/>
        <v>TUR003Impediments to entry into country (bureaucratic and administrative)</v>
      </c>
      <c r="L9618" s="286">
        <v>43767</v>
      </c>
      <c r="M9618" s="286" t="s">
        <v>3248</v>
      </c>
    </row>
    <row r="9619" spans="1:13" s="269" customFormat="1" ht="15.5" hidden="1" thickTop="1" thickBot="1" x14ac:dyDescent="0.4">
      <c r="A9619" s="287" t="s">
        <v>1228</v>
      </c>
      <c r="B9619" s="288" t="str">
        <f>VLOOKUP(A9619,Lists!B:C,2,FALSE)</f>
        <v>TUR003</v>
      </c>
      <c r="C9619" s="288" t="str">
        <f>VLOOKUP(A9619,Lists!B:D,3,FALSE)</f>
        <v>TUR</v>
      </c>
      <c r="D9619" s="289" t="s">
        <v>644</v>
      </c>
      <c r="E9619" s="289">
        <v>0</v>
      </c>
      <c r="F9619" s="289" t="s">
        <v>7229</v>
      </c>
      <c r="G9619" s="289" t="s">
        <v>5204</v>
      </c>
      <c r="H9619" s="278">
        <f t="shared" si="319"/>
        <v>2</v>
      </c>
      <c r="I9619" s="252" t="s">
        <v>7616</v>
      </c>
      <c r="J9619" s="289" t="s">
        <v>7600</v>
      </c>
      <c r="K9619" s="278" t="str">
        <f t="shared" si="318"/>
        <v>TUR003Restriction of movement (impediments to freedom of movement and/or administrative restrictions)</v>
      </c>
      <c r="L9619" s="290">
        <v>43767</v>
      </c>
      <c r="M9619" s="290" t="s">
        <v>3248</v>
      </c>
    </row>
    <row r="9620" spans="1:13" s="269" customFormat="1" ht="15.5" hidden="1" thickTop="1" thickBot="1" x14ac:dyDescent="0.4">
      <c r="A9620" s="283" t="s">
        <v>1228</v>
      </c>
      <c r="B9620" s="284" t="str">
        <f>VLOOKUP(A9620,Lists!B:C,2,FALSE)</f>
        <v>TUR003</v>
      </c>
      <c r="C9620" s="284" t="str">
        <f>VLOOKUP(A9620,Lists!B:D,3,FALSE)</f>
        <v>TUR</v>
      </c>
      <c r="D9620" s="285" t="s">
        <v>645</v>
      </c>
      <c r="E9620" s="285">
        <v>1</v>
      </c>
      <c r="F9620" s="285" t="s">
        <v>7229</v>
      </c>
      <c r="G9620" s="285" t="s">
        <v>5204</v>
      </c>
      <c r="H9620" s="278">
        <f t="shared" si="319"/>
        <v>2</v>
      </c>
      <c r="I9620" s="251" t="s">
        <v>7616</v>
      </c>
      <c r="J9620" s="285" t="s">
        <v>7600</v>
      </c>
      <c r="K9620" s="278" t="str">
        <f t="shared" si="318"/>
        <v>TUR003Interference into implementation of humanitarian activities</v>
      </c>
      <c r="L9620" s="286">
        <v>43767</v>
      </c>
      <c r="M9620" s="286" t="s">
        <v>3248</v>
      </c>
    </row>
    <row r="9621" spans="1:13" s="269" customFormat="1" ht="15.5" hidden="1" thickTop="1" thickBot="1" x14ac:dyDescent="0.4">
      <c r="A9621" s="287" t="s">
        <v>1228</v>
      </c>
      <c r="B9621" s="288" t="str">
        <f>VLOOKUP(A9621,Lists!B:C,2,FALSE)</f>
        <v>TUR003</v>
      </c>
      <c r="C9621" s="288" t="str">
        <f>VLOOKUP(A9621,Lists!B:D,3,FALSE)</f>
        <v>TUR</v>
      </c>
      <c r="D9621" s="289" t="s">
        <v>646</v>
      </c>
      <c r="E9621" s="289">
        <v>0</v>
      </c>
      <c r="F9621" s="289" t="s">
        <v>7229</v>
      </c>
      <c r="G9621" s="289" t="s">
        <v>5204</v>
      </c>
      <c r="H9621" s="278">
        <f t="shared" si="319"/>
        <v>2</v>
      </c>
      <c r="I9621" s="252" t="s">
        <v>7616</v>
      </c>
      <c r="J9621" s="289" t="s">
        <v>7600</v>
      </c>
      <c r="K9621" s="278" t="str">
        <f t="shared" si="318"/>
        <v>TUR003Violence against personnel, facilities and assets</v>
      </c>
      <c r="L9621" s="290">
        <v>43767</v>
      </c>
      <c r="M9621" s="290" t="s">
        <v>3248</v>
      </c>
    </row>
    <row r="9622" spans="1:13" s="269" customFormat="1" ht="15.5" hidden="1" thickTop="1" thickBot="1" x14ac:dyDescent="0.4">
      <c r="A9622" s="283" t="s">
        <v>1228</v>
      </c>
      <c r="B9622" s="284" t="str">
        <f>VLOOKUP(A9622,Lists!B:C,2,FALSE)</f>
        <v>TUR003</v>
      </c>
      <c r="C9622" s="284" t="str">
        <f>VLOOKUP(A9622,Lists!B:D,3,FALSE)</f>
        <v>TUR</v>
      </c>
      <c r="D9622" s="285" t="s">
        <v>647</v>
      </c>
      <c r="E9622" s="285">
        <v>2</v>
      </c>
      <c r="F9622" s="285" t="s">
        <v>7229</v>
      </c>
      <c r="G9622" s="285" t="s">
        <v>5204</v>
      </c>
      <c r="H9622" s="278">
        <f t="shared" si="319"/>
        <v>2</v>
      </c>
      <c r="I9622" s="251" t="s">
        <v>7616</v>
      </c>
      <c r="J9622" s="285" t="s">
        <v>7600</v>
      </c>
      <c r="K9622" s="278" t="str">
        <f t="shared" si="318"/>
        <v>TUR003Denial of existence of humanitarian needs or entitlements to assistance</v>
      </c>
      <c r="L9622" s="286">
        <v>43767</v>
      </c>
      <c r="M9622" s="286" t="s">
        <v>3248</v>
      </c>
    </row>
    <row r="9623" spans="1:13" s="269" customFormat="1" ht="15.5" hidden="1" thickTop="1" thickBot="1" x14ac:dyDescent="0.4">
      <c r="A9623" s="287" t="s">
        <v>1228</v>
      </c>
      <c r="B9623" s="288" t="str">
        <f>VLOOKUP(A9623,Lists!B:C,2,FALSE)</f>
        <v>TUR003</v>
      </c>
      <c r="C9623" s="288" t="str">
        <f>VLOOKUP(A9623,Lists!B:D,3,FALSE)</f>
        <v>TUR</v>
      </c>
      <c r="D9623" s="289" t="s">
        <v>648</v>
      </c>
      <c r="E9623" s="289">
        <v>2</v>
      </c>
      <c r="F9623" s="289" t="s">
        <v>7229</v>
      </c>
      <c r="G9623" s="289" t="s">
        <v>5204</v>
      </c>
      <c r="H9623" s="278">
        <f t="shared" si="319"/>
        <v>2</v>
      </c>
      <c r="I9623" s="252" t="s">
        <v>7616</v>
      </c>
      <c r="J9623" s="289" t="s">
        <v>7600</v>
      </c>
      <c r="K9623" s="278" t="str">
        <f t="shared" si="318"/>
        <v>TUR003Restriction and obstruction of access to services and assistance</v>
      </c>
      <c r="L9623" s="290">
        <v>43767</v>
      </c>
      <c r="M9623" s="290" t="s">
        <v>3248</v>
      </c>
    </row>
    <row r="9624" spans="1:13" s="269" customFormat="1" ht="15.5" hidden="1" thickTop="1" thickBot="1" x14ac:dyDescent="0.4">
      <c r="A9624" s="283" t="s">
        <v>1228</v>
      </c>
      <c r="B9624" s="284" t="str">
        <f>VLOOKUP(A9624,Lists!B:C,2,FALSE)</f>
        <v>TUR003</v>
      </c>
      <c r="C9624" s="284" t="str">
        <f>VLOOKUP(A9624,Lists!B:D,3,FALSE)</f>
        <v>TUR</v>
      </c>
      <c r="D9624" s="285" t="s">
        <v>649</v>
      </c>
      <c r="E9624" s="285">
        <v>0</v>
      </c>
      <c r="F9624" s="285" t="s">
        <v>7229</v>
      </c>
      <c r="G9624" s="285" t="s">
        <v>5204</v>
      </c>
      <c r="H9624" s="278">
        <f t="shared" si="319"/>
        <v>2</v>
      </c>
      <c r="I9624" s="251" t="s">
        <v>7616</v>
      </c>
      <c r="J9624" s="285" t="s">
        <v>7600</v>
      </c>
      <c r="K9624" s="278" t="str">
        <f t="shared" si="318"/>
        <v>TUR003Ongoing insecurity/hostilities affecting humanitarian assistance</v>
      </c>
      <c r="L9624" s="286">
        <v>43767</v>
      </c>
      <c r="M9624" s="286" t="s">
        <v>3248</v>
      </c>
    </row>
    <row r="9625" spans="1:13" s="269" customFormat="1" ht="15.5" hidden="1" thickTop="1" thickBot="1" x14ac:dyDescent="0.4">
      <c r="A9625" s="287" t="s">
        <v>1228</v>
      </c>
      <c r="B9625" s="288" t="str">
        <f>VLOOKUP(A9625,Lists!B:C,2,FALSE)</f>
        <v>TUR003</v>
      </c>
      <c r="C9625" s="288" t="str">
        <f>VLOOKUP(A9625,Lists!B:D,3,FALSE)</f>
        <v>TUR</v>
      </c>
      <c r="D9625" s="289" t="s">
        <v>650</v>
      </c>
      <c r="E9625" s="289">
        <v>1</v>
      </c>
      <c r="F9625" s="289" t="s">
        <v>7229</v>
      </c>
      <c r="G9625" s="289" t="s">
        <v>5204</v>
      </c>
      <c r="H9625" s="278">
        <f t="shared" si="319"/>
        <v>2</v>
      </c>
      <c r="I9625" s="252" t="s">
        <v>7616</v>
      </c>
      <c r="J9625" s="289" t="s">
        <v>7600</v>
      </c>
      <c r="K9625" s="278" t="str">
        <f t="shared" si="318"/>
        <v xml:space="preserve">TUR003Presence of mines and improvised explosive devices </v>
      </c>
      <c r="L9625" s="290">
        <v>43767</v>
      </c>
      <c r="M9625" s="290" t="s">
        <v>3248</v>
      </c>
    </row>
    <row r="9626" spans="1:13" s="269" customFormat="1" ht="15.5" hidden="1" thickTop="1" thickBot="1" x14ac:dyDescent="0.4">
      <c r="A9626" s="283" t="s">
        <v>1228</v>
      </c>
      <c r="B9626" s="284" t="str">
        <f>VLOOKUP(A9626,Lists!B:C,2,FALSE)</f>
        <v>TUR003</v>
      </c>
      <c r="C9626" s="284" t="str">
        <f>VLOOKUP(A9626,Lists!B:D,3,FALSE)</f>
        <v>TUR</v>
      </c>
      <c r="D9626" s="285" t="s">
        <v>651</v>
      </c>
      <c r="E9626" s="285">
        <v>0</v>
      </c>
      <c r="F9626" s="285" t="s">
        <v>7229</v>
      </c>
      <c r="G9626" s="285" t="s">
        <v>5204</v>
      </c>
      <c r="H9626" s="278">
        <f t="shared" si="319"/>
        <v>2</v>
      </c>
      <c r="I9626" s="251" t="s">
        <v>7616</v>
      </c>
      <c r="J9626" s="285" t="s">
        <v>7600</v>
      </c>
      <c r="K9626" s="278" t="str">
        <f t="shared" si="318"/>
        <v>TUR003Physical constraints in the environment (obstacles related to terrain, climate, lack of infrastructure, etc.)</v>
      </c>
      <c r="L9626" s="286">
        <v>43767</v>
      </c>
      <c r="M9626" s="286" t="s">
        <v>3248</v>
      </c>
    </row>
    <row r="9627" spans="1:13" s="269" customFormat="1" ht="15.5" hidden="1" thickTop="1" thickBot="1" x14ac:dyDescent="0.4">
      <c r="A9627" s="287" t="s">
        <v>1227</v>
      </c>
      <c r="B9627" s="288" t="str">
        <f>VLOOKUP(A9627,Lists!B:C,2,FALSE)</f>
        <v>TUR002</v>
      </c>
      <c r="C9627" s="288" t="str">
        <f>VLOOKUP(A9627,Lists!B:D,3,FALSE)</f>
        <v>TUR</v>
      </c>
      <c r="D9627" s="289" t="s">
        <v>5115</v>
      </c>
      <c r="E9627" s="289">
        <v>773</v>
      </c>
      <c r="F9627" s="289" t="s">
        <v>7252</v>
      </c>
      <c r="G9627" s="289" t="s">
        <v>7164</v>
      </c>
      <c r="H9627" s="278">
        <f t="shared" si="319"/>
        <v>3</v>
      </c>
      <c r="I9627" s="252" t="s">
        <v>2597</v>
      </c>
      <c r="J9627" s="289" t="s">
        <v>7187</v>
      </c>
      <c r="K9627" s="278" t="str">
        <f t="shared" si="318"/>
        <v>TUR002Fatalities in all crises</v>
      </c>
      <c r="L9627" s="290">
        <v>43767</v>
      </c>
      <c r="M9627" s="290" t="s">
        <v>3248</v>
      </c>
    </row>
    <row r="9628" spans="1:13" s="269" customFormat="1" ht="15.5" hidden="1" thickTop="1" thickBot="1" x14ac:dyDescent="0.4">
      <c r="A9628" s="283" t="s">
        <v>1227</v>
      </c>
      <c r="B9628" s="284" t="str">
        <f>VLOOKUP(A9628,Lists!B:C,2,FALSE)</f>
        <v>TUR002</v>
      </c>
      <c r="C9628" s="284" t="str">
        <f>VLOOKUP(A9628,Lists!B:D,3,FALSE)</f>
        <v>TUR</v>
      </c>
      <c r="D9628" s="285" t="s">
        <v>533</v>
      </c>
      <c r="E9628" s="285">
        <v>3676288</v>
      </c>
      <c r="F9628" s="285" t="s">
        <v>7257</v>
      </c>
      <c r="G9628" s="285" t="s">
        <v>5204</v>
      </c>
      <c r="H9628" s="278">
        <f t="shared" si="319"/>
        <v>2</v>
      </c>
      <c r="I9628" s="251" t="s">
        <v>2592</v>
      </c>
      <c r="J9628" s="285" t="s">
        <v>6152</v>
      </c>
      <c r="K9628" s="278" t="str">
        <f t="shared" si="318"/>
        <v>TUR002People affected</v>
      </c>
      <c r="L9628" s="286">
        <v>43767</v>
      </c>
      <c r="M9628" s="286" t="s">
        <v>3248</v>
      </c>
    </row>
    <row r="9629" spans="1:13" s="269" customFormat="1" ht="15.5" thickTop="1" thickBot="1" x14ac:dyDescent="0.4">
      <c r="A9629" s="287" t="s">
        <v>1227</v>
      </c>
      <c r="B9629" s="288" t="str">
        <f>VLOOKUP(A9629,Lists!B:C,2,FALSE)</f>
        <v>TUR002</v>
      </c>
      <c r="C9629" s="288" t="str">
        <f>VLOOKUP(A9629,Lists!B:D,3,FALSE)</f>
        <v>TUR</v>
      </c>
      <c r="D9629" s="289" t="s">
        <v>666</v>
      </c>
      <c r="E9629" s="289">
        <v>3676288</v>
      </c>
      <c r="F9629" s="289" t="s">
        <v>7257</v>
      </c>
      <c r="G9629" s="289" t="s">
        <v>5204</v>
      </c>
      <c r="H9629" s="278">
        <f t="shared" si="319"/>
        <v>2</v>
      </c>
      <c r="I9629" s="252" t="s">
        <v>2592</v>
      </c>
      <c r="J9629" s="289" t="s">
        <v>2594</v>
      </c>
      <c r="K9629" s="278" t="str">
        <f t="shared" si="318"/>
        <v>TUR002People displaced</v>
      </c>
      <c r="L9629" s="290">
        <v>43767</v>
      </c>
      <c r="M9629" s="290" t="s">
        <v>3248</v>
      </c>
    </row>
    <row r="9630" spans="1:13" s="269" customFormat="1" ht="15.5" hidden="1" thickTop="1" thickBot="1" x14ac:dyDescent="0.4">
      <c r="A9630" s="283" t="s">
        <v>1227</v>
      </c>
      <c r="B9630" s="284" t="str">
        <f>VLOOKUP(A9630,Lists!B:C,2,FALSE)</f>
        <v>TUR002</v>
      </c>
      <c r="C9630" s="284" t="str">
        <f>VLOOKUP(A9630,Lists!B:D,3,FALSE)</f>
        <v>TUR</v>
      </c>
      <c r="D9630" s="285" t="s">
        <v>752</v>
      </c>
      <c r="E9630" s="285">
        <v>2352824.3199999998</v>
      </c>
      <c r="F9630" s="285" t="s">
        <v>7258</v>
      </c>
      <c r="G9630" s="285" t="s">
        <v>7164</v>
      </c>
      <c r="H9630" s="278">
        <f t="shared" si="319"/>
        <v>3</v>
      </c>
      <c r="I9630" s="251" t="s">
        <v>7263</v>
      </c>
      <c r="J9630" s="285" t="s">
        <v>7269</v>
      </c>
      <c r="K9630" s="278" t="str">
        <f t="shared" si="318"/>
        <v>TUR002People in Need</v>
      </c>
      <c r="L9630" s="286">
        <v>43767</v>
      </c>
      <c r="M9630" s="286" t="s">
        <v>3248</v>
      </c>
    </row>
    <row r="9631" spans="1:13" s="269" customFormat="1" ht="15.5" hidden="1" thickTop="1" thickBot="1" x14ac:dyDescent="0.4">
      <c r="A9631" s="287" t="s">
        <v>1227</v>
      </c>
      <c r="B9631" s="288" t="str">
        <f>VLOOKUP(A9631,Lists!B:C,2,FALSE)</f>
        <v>TUR002</v>
      </c>
      <c r="C9631" s="288" t="str">
        <f>VLOOKUP(A9631,Lists!B:D,3,FALSE)</f>
        <v>TUR</v>
      </c>
      <c r="D9631" s="289" t="s">
        <v>5110</v>
      </c>
      <c r="E9631" s="289">
        <v>32481241</v>
      </c>
      <c r="F9631" s="289" t="s">
        <v>7258</v>
      </c>
      <c r="G9631" s="289" t="s">
        <v>5204</v>
      </c>
      <c r="H9631" s="278">
        <f t="shared" si="319"/>
        <v>2</v>
      </c>
      <c r="I9631" s="252" t="s">
        <v>7263</v>
      </c>
      <c r="J9631" s="289" t="s">
        <v>7269</v>
      </c>
      <c r="K9631" s="278" t="str">
        <f t="shared" si="318"/>
        <v>TUR002Minimal humanitarian conditions - Level 1</v>
      </c>
      <c r="L9631" s="290">
        <v>43767</v>
      </c>
      <c r="M9631" s="290" t="s">
        <v>3248</v>
      </c>
    </row>
    <row r="9632" spans="1:13" s="269" customFormat="1" ht="15.5" hidden="1" thickTop="1" thickBot="1" x14ac:dyDescent="0.4">
      <c r="A9632" s="283" t="s">
        <v>1227</v>
      </c>
      <c r="B9632" s="284" t="str">
        <f>VLOOKUP(A9632,Lists!B:C,2,FALSE)</f>
        <v>TUR002</v>
      </c>
      <c r="C9632" s="284" t="str">
        <f>VLOOKUP(A9632,Lists!B:D,3,FALSE)</f>
        <v>TUR</v>
      </c>
      <c r="D9632" s="285" t="s">
        <v>5111</v>
      </c>
      <c r="E9632" s="285">
        <v>1323463.6799999999</v>
      </c>
      <c r="F9632" s="285" t="s">
        <v>7258</v>
      </c>
      <c r="G9632" s="285" t="s">
        <v>7164</v>
      </c>
      <c r="H9632" s="278">
        <f t="shared" si="319"/>
        <v>3</v>
      </c>
      <c r="I9632" s="251" t="s">
        <v>7263</v>
      </c>
      <c r="J9632" s="285" t="s">
        <v>7269</v>
      </c>
      <c r="K9632" s="278" t="str">
        <f t="shared" si="318"/>
        <v>TUR002Stressed humanitarian conditions - Level 2</v>
      </c>
      <c r="L9632" s="286">
        <v>43767</v>
      </c>
      <c r="M9632" s="286" t="s">
        <v>3248</v>
      </c>
    </row>
    <row r="9633" spans="1:13" s="269" customFormat="1" ht="15.5" hidden="1" thickTop="1" thickBot="1" x14ac:dyDescent="0.4">
      <c r="A9633" s="287" t="s">
        <v>1227</v>
      </c>
      <c r="B9633" s="288" t="str">
        <f>VLOOKUP(A9633,Lists!B:C,2,FALSE)</f>
        <v>TUR002</v>
      </c>
      <c r="C9633" s="288" t="str">
        <f>VLOOKUP(A9633,Lists!B:D,3,FALSE)</f>
        <v>TUR</v>
      </c>
      <c r="D9633" s="289" t="s">
        <v>5112</v>
      </c>
      <c r="E9633" s="289">
        <v>1676387.328</v>
      </c>
      <c r="F9633" s="289" t="s">
        <v>7258</v>
      </c>
      <c r="G9633" s="289" t="s">
        <v>7164</v>
      </c>
      <c r="H9633" s="278">
        <f t="shared" si="319"/>
        <v>3</v>
      </c>
      <c r="I9633" s="252" t="s">
        <v>7263</v>
      </c>
      <c r="J9633" s="289" t="s">
        <v>7269</v>
      </c>
      <c r="K9633" s="278" t="str">
        <f t="shared" si="318"/>
        <v>TUR002Moderate humanitarian conditions - Level 3</v>
      </c>
      <c r="L9633" s="290">
        <v>43767</v>
      </c>
      <c r="M9633" s="290" t="s">
        <v>3248</v>
      </c>
    </row>
    <row r="9634" spans="1:13" s="269" customFormat="1" ht="15.5" hidden="1" thickTop="1" thickBot="1" x14ac:dyDescent="0.4">
      <c r="A9634" s="283" t="s">
        <v>1227</v>
      </c>
      <c r="B9634" s="284" t="str">
        <f>VLOOKUP(A9634,Lists!B:C,2,FALSE)</f>
        <v>TUR002</v>
      </c>
      <c r="C9634" s="284" t="str">
        <f>VLOOKUP(A9634,Lists!B:D,3,FALSE)</f>
        <v>TUR</v>
      </c>
      <c r="D9634" s="285" t="s">
        <v>5113</v>
      </c>
      <c r="E9634" s="285">
        <v>676436.99199999997</v>
      </c>
      <c r="F9634" s="285" t="s">
        <v>7258</v>
      </c>
      <c r="G9634" s="285" t="s">
        <v>7164</v>
      </c>
      <c r="H9634" s="278">
        <f t="shared" si="319"/>
        <v>3</v>
      </c>
      <c r="I9634" s="251" t="s">
        <v>7263</v>
      </c>
      <c r="J9634" s="285" t="s">
        <v>7269</v>
      </c>
      <c r="K9634" s="278" t="str">
        <f t="shared" si="318"/>
        <v>TUR002Severe humanitarian conditions - Level 4</v>
      </c>
      <c r="L9634" s="286">
        <v>43767</v>
      </c>
      <c r="M9634" s="286" t="s">
        <v>3248</v>
      </c>
    </row>
    <row r="9635" spans="1:13" s="269" customFormat="1" ht="15.5" hidden="1" thickTop="1" thickBot="1" x14ac:dyDescent="0.4">
      <c r="A9635" s="287" t="s">
        <v>1227</v>
      </c>
      <c r="B9635" s="288" t="str">
        <f>VLOOKUP(A9635,Lists!B:C,2,FALSE)</f>
        <v>TUR002</v>
      </c>
      <c r="C9635" s="288" t="str">
        <f>VLOOKUP(A9635,Lists!B:D,3,FALSE)</f>
        <v>TUR</v>
      </c>
      <c r="D9635" s="289" t="s">
        <v>5114</v>
      </c>
      <c r="E9635" s="289">
        <v>0</v>
      </c>
      <c r="F9635" s="289" t="s">
        <v>7258</v>
      </c>
      <c r="G9635" s="289" t="s">
        <v>5204</v>
      </c>
      <c r="H9635" s="278">
        <f t="shared" si="319"/>
        <v>2</v>
      </c>
      <c r="I9635" s="252" t="s">
        <v>7263</v>
      </c>
      <c r="J9635" s="289" t="s">
        <v>7269</v>
      </c>
      <c r="K9635" s="278" t="str">
        <f t="shared" si="318"/>
        <v>TUR002Extreme humanitarian conditions - Level 5</v>
      </c>
      <c r="L9635" s="290">
        <v>43767</v>
      </c>
      <c r="M9635" s="290" t="s">
        <v>3248</v>
      </c>
    </row>
    <row r="9636" spans="1:13" s="269" customFormat="1" ht="15.5" hidden="1" thickTop="1" thickBot="1" x14ac:dyDescent="0.4">
      <c r="A9636" s="283" t="s">
        <v>1227</v>
      </c>
      <c r="B9636" s="284" t="str">
        <f>VLOOKUP(A9636,Lists!B:C,2,FALSE)</f>
        <v>TUR002</v>
      </c>
      <c r="C9636" s="284" t="str">
        <f>VLOOKUP(A9636,Lists!B:D,3,FALSE)</f>
        <v>TUR</v>
      </c>
      <c r="D9636" s="285" t="s">
        <v>643</v>
      </c>
      <c r="E9636" s="285">
        <v>2</v>
      </c>
      <c r="F9636" s="285" t="s">
        <v>7229</v>
      </c>
      <c r="G9636" s="285" t="s">
        <v>5204</v>
      </c>
      <c r="H9636" s="278">
        <f t="shared" si="319"/>
        <v>2</v>
      </c>
      <c r="I9636" s="251" t="s">
        <v>7616</v>
      </c>
      <c r="J9636" s="285" t="s">
        <v>7600</v>
      </c>
      <c r="K9636" s="278" t="str">
        <f t="shared" si="318"/>
        <v>TUR002Impediments to entry into country (bureaucratic and administrative)</v>
      </c>
      <c r="L9636" s="286">
        <v>43767</v>
      </c>
      <c r="M9636" s="286" t="s">
        <v>3248</v>
      </c>
    </row>
    <row r="9637" spans="1:13" s="269" customFormat="1" ht="15.5" hidden="1" thickTop="1" thickBot="1" x14ac:dyDescent="0.4">
      <c r="A9637" s="287" t="s">
        <v>1227</v>
      </c>
      <c r="B9637" s="288" t="str">
        <f>VLOOKUP(A9637,Lists!B:C,2,FALSE)</f>
        <v>TUR002</v>
      </c>
      <c r="C9637" s="288" t="str">
        <f>VLOOKUP(A9637,Lists!B:D,3,FALSE)</f>
        <v>TUR</v>
      </c>
      <c r="D9637" s="289" t="s">
        <v>644</v>
      </c>
      <c r="E9637" s="289">
        <v>0</v>
      </c>
      <c r="F9637" s="289" t="s">
        <v>7229</v>
      </c>
      <c r="G9637" s="289" t="s">
        <v>5204</v>
      </c>
      <c r="H9637" s="278">
        <f t="shared" si="319"/>
        <v>2</v>
      </c>
      <c r="I9637" s="252" t="s">
        <v>7616</v>
      </c>
      <c r="J9637" s="289" t="s">
        <v>7600</v>
      </c>
      <c r="K9637" s="278" t="str">
        <f t="shared" si="318"/>
        <v>TUR002Restriction of movement (impediments to freedom of movement and/or administrative restrictions)</v>
      </c>
      <c r="L9637" s="290">
        <v>43767</v>
      </c>
      <c r="M9637" s="290" t="s">
        <v>3248</v>
      </c>
    </row>
    <row r="9638" spans="1:13" s="269" customFormat="1" ht="15.5" hidden="1" thickTop="1" thickBot="1" x14ac:dyDescent="0.4">
      <c r="A9638" s="283" t="s">
        <v>1227</v>
      </c>
      <c r="B9638" s="284" t="str">
        <f>VLOOKUP(A9638,Lists!B:C,2,FALSE)</f>
        <v>TUR002</v>
      </c>
      <c r="C9638" s="284" t="str">
        <f>VLOOKUP(A9638,Lists!B:D,3,FALSE)</f>
        <v>TUR</v>
      </c>
      <c r="D9638" s="285" t="s">
        <v>645</v>
      </c>
      <c r="E9638" s="285">
        <v>1</v>
      </c>
      <c r="F9638" s="285" t="s">
        <v>7229</v>
      </c>
      <c r="G9638" s="285" t="s">
        <v>5204</v>
      </c>
      <c r="H9638" s="278">
        <f t="shared" si="319"/>
        <v>2</v>
      </c>
      <c r="I9638" s="251" t="s">
        <v>7616</v>
      </c>
      <c r="J9638" s="285" t="s">
        <v>7600</v>
      </c>
      <c r="K9638" s="278" t="str">
        <f t="shared" si="318"/>
        <v>TUR002Interference into implementation of humanitarian activities</v>
      </c>
      <c r="L9638" s="286">
        <v>43767</v>
      </c>
      <c r="M9638" s="286" t="s">
        <v>3248</v>
      </c>
    </row>
    <row r="9639" spans="1:13" s="269" customFormat="1" ht="15.5" hidden="1" thickTop="1" thickBot="1" x14ac:dyDescent="0.4">
      <c r="A9639" s="287" t="s">
        <v>1227</v>
      </c>
      <c r="B9639" s="288" t="str">
        <f>VLOOKUP(A9639,Lists!B:C,2,FALSE)</f>
        <v>TUR002</v>
      </c>
      <c r="C9639" s="288" t="str">
        <f>VLOOKUP(A9639,Lists!B:D,3,FALSE)</f>
        <v>TUR</v>
      </c>
      <c r="D9639" s="289" t="s">
        <v>646</v>
      </c>
      <c r="E9639" s="289">
        <v>0</v>
      </c>
      <c r="F9639" s="289" t="s">
        <v>7229</v>
      </c>
      <c r="G9639" s="289" t="s">
        <v>5204</v>
      </c>
      <c r="H9639" s="278">
        <f t="shared" si="319"/>
        <v>2</v>
      </c>
      <c r="I9639" s="252" t="s">
        <v>7616</v>
      </c>
      <c r="J9639" s="289" t="s">
        <v>7600</v>
      </c>
      <c r="K9639" s="278" t="str">
        <f t="shared" si="318"/>
        <v>TUR002Violence against personnel, facilities and assets</v>
      </c>
      <c r="L9639" s="290">
        <v>43767</v>
      </c>
      <c r="M9639" s="290" t="s">
        <v>3248</v>
      </c>
    </row>
    <row r="9640" spans="1:13" s="269" customFormat="1" ht="15.5" hidden="1" thickTop="1" thickBot="1" x14ac:dyDescent="0.4">
      <c r="A9640" s="283" t="s">
        <v>1227</v>
      </c>
      <c r="B9640" s="284" t="str">
        <f>VLOOKUP(A9640,Lists!B:C,2,FALSE)</f>
        <v>TUR002</v>
      </c>
      <c r="C9640" s="284" t="str">
        <f>VLOOKUP(A9640,Lists!B:D,3,FALSE)</f>
        <v>TUR</v>
      </c>
      <c r="D9640" s="285" t="s">
        <v>647</v>
      </c>
      <c r="E9640" s="285">
        <v>2</v>
      </c>
      <c r="F9640" s="285" t="s">
        <v>7229</v>
      </c>
      <c r="G9640" s="285" t="s">
        <v>5204</v>
      </c>
      <c r="H9640" s="278">
        <f t="shared" si="319"/>
        <v>2</v>
      </c>
      <c r="I9640" s="251" t="s">
        <v>7616</v>
      </c>
      <c r="J9640" s="285" t="s">
        <v>7600</v>
      </c>
      <c r="K9640" s="278" t="str">
        <f t="shared" si="318"/>
        <v>TUR002Denial of existence of humanitarian needs or entitlements to assistance</v>
      </c>
      <c r="L9640" s="286">
        <v>43767</v>
      </c>
      <c r="M9640" s="286" t="s">
        <v>3248</v>
      </c>
    </row>
    <row r="9641" spans="1:13" s="269" customFormat="1" ht="15.5" hidden="1" thickTop="1" thickBot="1" x14ac:dyDescent="0.4">
      <c r="A9641" s="287" t="s">
        <v>1227</v>
      </c>
      <c r="B9641" s="288" t="str">
        <f>VLOOKUP(A9641,Lists!B:C,2,FALSE)</f>
        <v>TUR002</v>
      </c>
      <c r="C9641" s="288" t="str">
        <f>VLOOKUP(A9641,Lists!B:D,3,FALSE)</f>
        <v>TUR</v>
      </c>
      <c r="D9641" s="289" t="s">
        <v>648</v>
      </c>
      <c r="E9641" s="289">
        <v>2</v>
      </c>
      <c r="F9641" s="289" t="s">
        <v>7229</v>
      </c>
      <c r="G9641" s="289" t="s">
        <v>5204</v>
      </c>
      <c r="H9641" s="278">
        <f t="shared" si="319"/>
        <v>2</v>
      </c>
      <c r="I9641" s="252" t="s">
        <v>7616</v>
      </c>
      <c r="J9641" s="289" t="s">
        <v>7600</v>
      </c>
      <c r="K9641" s="278" t="str">
        <f t="shared" si="318"/>
        <v>TUR002Restriction and obstruction of access to services and assistance</v>
      </c>
      <c r="L9641" s="290">
        <v>43767</v>
      </c>
      <c r="M9641" s="290" t="s">
        <v>3248</v>
      </c>
    </row>
    <row r="9642" spans="1:13" s="269" customFormat="1" ht="15.5" hidden="1" thickTop="1" thickBot="1" x14ac:dyDescent="0.4">
      <c r="A9642" s="283" t="s">
        <v>1227</v>
      </c>
      <c r="B9642" s="284" t="str">
        <f>VLOOKUP(A9642,Lists!B:C,2,FALSE)</f>
        <v>TUR002</v>
      </c>
      <c r="C9642" s="284" t="str">
        <f>VLOOKUP(A9642,Lists!B:D,3,FALSE)</f>
        <v>TUR</v>
      </c>
      <c r="D9642" s="285" t="s">
        <v>649</v>
      </c>
      <c r="E9642" s="285">
        <v>0</v>
      </c>
      <c r="F9642" s="285" t="s">
        <v>7229</v>
      </c>
      <c r="G9642" s="285" t="s">
        <v>5204</v>
      </c>
      <c r="H9642" s="278">
        <f t="shared" si="319"/>
        <v>2</v>
      </c>
      <c r="I9642" s="251" t="s">
        <v>7616</v>
      </c>
      <c r="J9642" s="285" t="s">
        <v>7600</v>
      </c>
      <c r="K9642" s="278" t="str">
        <f t="shared" si="318"/>
        <v>TUR002Ongoing insecurity/hostilities affecting humanitarian assistance</v>
      </c>
      <c r="L9642" s="286">
        <v>43767</v>
      </c>
      <c r="M9642" s="286" t="s">
        <v>3248</v>
      </c>
    </row>
    <row r="9643" spans="1:13" s="269" customFormat="1" ht="15.5" hidden="1" thickTop="1" thickBot="1" x14ac:dyDescent="0.4">
      <c r="A9643" s="287" t="s">
        <v>1227</v>
      </c>
      <c r="B9643" s="288" t="str">
        <f>VLOOKUP(A9643,Lists!B:C,2,FALSE)</f>
        <v>TUR002</v>
      </c>
      <c r="C9643" s="288" t="str">
        <f>VLOOKUP(A9643,Lists!B:D,3,FALSE)</f>
        <v>TUR</v>
      </c>
      <c r="D9643" s="289" t="s">
        <v>650</v>
      </c>
      <c r="E9643" s="289">
        <v>1</v>
      </c>
      <c r="F9643" s="289" t="s">
        <v>7229</v>
      </c>
      <c r="G9643" s="289" t="s">
        <v>5204</v>
      </c>
      <c r="H9643" s="278">
        <f t="shared" si="319"/>
        <v>2</v>
      </c>
      <c r="I9643" s="252" t="s">
        <v>7616</v>
      </c>
      <c r="J9643" s="289" t="s">
        <v>7600</v>
      </c>
      <c r="K9643" s="278" t="str">
        <f t="shared" si="318"/>
        <v xml:space="preserve">TUR002Presence of mines and improvised explosive devices </v>
      </c>
      <c r="L9643" s="290">
        <v>43767</v>
      </c>
      <c r="M9643" s="290" t="s">
        <v>3248</v>
      </c>
    </row>
    <row r="9644" spans="1:13" s="269" customFormat="1" ht="15.5" hidden="1" thickTop="1" thickBot="1" x14ac:dyDescent="0.4">
      <c r="A9644" s="283" t="s">
        <v>1227</v>
      </c>
      <c r="B9644" s="284" t="str">
        <f>VLOOKUP(A9644,Lists!B:C,2,FALSE)</f>
        <v>TUR002</v>
      </c>
      <c r="C9644" s="284" t="str">
        <f>VLOOKUP(A9644,Lists!B:D,3,FALSE)</f>
        <v>TUR</v>
      </c>
      <c r="D9644" s="285" t="s">
        <v>651</v>
      </c>
      <c r="E9644" s="285">
        <v>0</v>
      </c>
      <c r="F9644" s="285" t="s">
        <v>7229</v>
      </c>
      <c r="G9644" s="285" t="s">
        <v>5204</v>
      </c>
      <c r="H9644" s="278">
        <f t="shared" si="319"/>
        <v>2</v>
      </c>
      <c r="I9644" s="251" t="s">
        <v>7616</v>
      </c>
      <c r="J9644" s="285" t="s">
        <v>7600</v>
      </c>
      <c r="K9644" s="278" t="str">
        <f t="shared" si="318"/>
        <v>TUR002Physical constraints in the environment (obstacles related to terrain, climate, lack of infrastructure, etc.)</v>
      </c>
      <c r="L9644" s="286">
        <v>43767</v>
      </c>
      <c r="M9644" s="286" t="s">
        <v>3248</v>
      </c>
    </row>
    <row r="9645" spans="1:13" s="269" customFormat="1" ht="15.5" hidden="1" thickTop="1" thickBot="1" x14ac:dyDescent="0.4">
      <c r="A9645" s="287" t="s">
        <v>2983</v>
      </c>
      <c r="B9645" s="288" t="str">
        <f>VLOOKUP(A9645,Lists!B:C,2,FALSE)</f>
        <v>TUR001</v>
      </c>
      <c r="C9645" s="288" t="str">
        <f>VLOOKUP(A9645,Lists!B:D,3,FALSE)</f>
        <v>TUR</v>
      </c>
      <c r="D9645" s="289" t="s">
        <v>5115</v>
      </c>
      <c r="E9645" s="289">
        <v>773</v>
      </c>
      <c r="F9645" s="289" t="s">
        <v>7252</v>
      </c>
      <c r="G9645" s="289" t="s">
        <v>7164</v>
      </c>
      <c r="H9645" s="278">
        <f t="shared" si="319"/>
        <v>3</v>
      </c>
      <c r="I9645" s="252" t="s">
        <v>2597</v>
      </c>
      <c r="J9645" s="289" t="s">
        <v>7187</v>
      </c>
      <c r="K9645" s="278" t="str">
        <f t="shared" si="318"/>
        <v>TUR001Fatalities in all crises</v>
      </c>
      <c r="L9645" s="290">
        <v>43767</v>
      </c>
      <c r="M9645" s="290" t="s">
        <v>3248</v>
      </c>
    </row>
    <row r="9646" spans="1:13" s="269" customFormat="1" ht="15.5" hidden="1" thickTop="1" thickBot="1" x14ac:dyDescent="0.4">
      <c r="A9646" s="283" t="s">
        <v>2983</v>
      </c>
      <c r="B9646" s="284" t="str">
        <f>VLOOKUP(A9646,Lists!B:C,2,FALSE)</f>
        <v>TUR001</v>
      </c>
      <c r="C9646" s="284" t="str">
        <f>VLOOKUP(A9646,Lists!B:D,3,FALSE)</f>
        <v>TUR</v>
      </c>
      <c r="D9646" s="285" t="s">
        <v>5029</v>
      </c>
      <c r="E9646" s="285">
        <v>773</v>
      </c>
      <c r="F9646" s="285" t="s">
        <v>7252</v>
      </c>
      <c r="G9646" s="285" t="s">
        <v>7164</v>
      </c>
      <c r="H9646" s="278">
        <f t="shared" si="319"/>
        <v>3</v>
      </c>
      <c r="I9646" s="251" t="s">
        <v>2597</v>
      </c>
      <c r="J9646" s="285" t="s">
        <v>7187</v>
      </c>
      <c r="K9646" s="278" t="str">
        <f t="shared" si="318"/>
        <v>TUR001Fatalities reported</v>
      </c>
      <c r="L9646" s="286">
        <v>43767</v>
      </c>
      <c r="M9646" s="286" t="s">
        <v>3248</v>
      </c>
    </row>
    <row r="9647" spans="1:13" s="269" customFormat="1" ht="15.5" hidden="1" thickTop="1" thickBot="1" x14ac:dyDescent="0.4">
      <c r="A9647" s="287" t="s">
        <v>2983</v>
      </c>
      <c r="B9647" s="288" t="str">
        <f>VLOOKUP(A9647,Lists!B:C,2,FALSE)</f>
        <v>TUR001</v>
      </c>
      <c r="C9647" s="288" t="str">
        <f>VLOOKUP(A9647,Lists!B:D,3,FALSE)</f>
        <v>TUR</v>
      </c>
      <c r="D9647" s="289" t="s">
        <v>533</v>
      </c>
      <c r="E9647" s="289">
        <v>4044688</v>
      </c>
      <c r="F9647" s="289" t="s">
        <v>7146</v>
      </c>
      <c r="G9647" s="289" t="s">
        <v>5204</v>
      </c>
      <c r="H9647" s="278">
        <f t="shared" si="319"/>
        <v>2</v>
      </c>
      <c r="I9647" s="252" t="s">
        <v>6144</v>
      </c>
      <c r="J9647" s="289" t="s">
        <v>6698</v>
      </c>
      <c r="K9647" s="278" t="str">
        <f t="shared" si="318"/>
        <v>TUR001People affected</v>
      </c>
      <c r="L9647" s="290">
        <v>43767</v>
      </c>
      <c r="M9647" s="290" t="s">
        <v>3248</v>
      </c>
    </row>
    <row r="9648" spans="1:13" s="269" customFormat="1" ht="15.5" thickTop="1" thickBot="1" x14ac:dyDescent="0.4">
      <c r="A9648" s="283" t="s">
        <v>2983</v>
      </c>
      <c r="B9648" s="284" t="str">
        <f>VLOOKUP(A9648,Lists!B:C,2,FALSE)</f>
        <v>TUR001</v>
      </c>
      <c r="C9648" s="284" t="str">
        <f>VLOOKUP(A9648,Lists!B:D,3,FALSE)</f>
        <v>TUR</v>
      </c>
      <c r="D9648" s="285" t="s">
        <v>666</v>
      </c>
      <c r="E9648" s="285">
        <v>4044688</v>
      </c>
      <c r="F9648" s="285" t="s">
        <v>7146</v>
      </c>
      <c r="G9648" s="285" t="s">
        <v>5204</v>
      </c>
      <c r="H9648" s="278">
        <f t="shared" si="319"/>
        <v>2</v>
      </c>
      <c r="I9648" s="251" t="s">
        <v>6144</v>
      </c>
      <c r="J9648" s="285" t="s">
        <v>6146</v>
      </c>
      <c r="K9648" s="278" t="str">
        <f t="shared" si="318"/>
        <v>TUR001People displaced</v>
      </c>
      <c r="L9648" s="286">
        <v>43767</v>
      </c>
      <c r="M9648" s="286" t="s">
        <v>3248</v>
      </c>
    </row>
    <row r="9649" spans="1:13" s="269" customFormat="1" ht="15.5" hidden="1" thickTop="1" thickBot="1" x14ac:dyDescent="0.4">
      <c r="A9649" s="287" t="s">
        <v>2983</v>
      </c>
      <c r="B9649" s="288" t="str">
        <f>VLOOKUP(A9649,Lists!B:C,2,FALSE)</f>
        <v>TUR001</v>
      </c>
      <c r="C9649" s="288" t="str">
        <f>VLOOKUP(A9649,Lists!B:D,3,FALSE)</f>
        <v>TUR</v>
      </c>
      <c r="D9649" s="289" t="s">
        <v>752</v>
      </c>
      <c r="E9649" s="289">
        <v>2721224.32</v>
      </c>
      <c r="F9649" s="289" t="s">
        <v>7256</v>
      </c>
      <c r="G9649" s="289" t="s">
        <v>7164</v>
      </c>
      <c r="H9649" s="278">
        <f t="shared" si="319"/>
        <v>3</v>
      </c>
      <c r="I9649" s="252" t="s">
        <v>7262</v>
      </c>
      <c r="J9649" s="289" t="s">
        <v>7268</v>
      </c>
      <c r="K9649" s="278" t="str">
        <f t="shared" si="318"/>
        <v>TUR001People in Need</v>
      </c>
      <c r="L9649" s="290">
        <v>43767</v>
      </c>
      <c r="M9649" s="290" t="s">
        <v>3248</v>
      </c>
    </row>
    <row r="9650" spans="1:13" s="269" customFormat="1" ht="15.5" hidden="1" thickTop="1" thickBot="1" x14ac:dyDescent="0.4">
      <c r="A9650" s="283" t="s">
        <v>2983</v>
      </c>
      <c r="B9650" s="284" t="str">
        <f>VLOOKUP(A9650,Lists!B:C,2,FALSE)</f>
        <v>TUR001</v>
      </c>
      <c r="C9650" s="284" t="str">
        <f>VLOOKUP(A9650,Lists!B:D,3,FALSE)</f>
        <v>TUR</v>
      </c>
      <c r="D9650" s="285" t="s">
        <v>5110</v>
      </c>
      <c r="E9650" s="285">
        <v>33581079</v>
      </c>
      <c r="F9650" s="285" t="s">
        <v>7256</v>
      </c>
      <c r="G9650" s="285" t="s">
        <v>5204</v>
      </c>
      <c r="H9650" s="278">
        <f t="shared" si="319"/>
        <v>2</v>
      </c>
      <c r="I9650" s="251" t="s">
        <v>7262</v>
      </c>
      <c r="J9650" s="285" t="s">
        <v>7268</v>
      </c>
      <c r="K9650" s="278" t="str">
        <f t="shared" si="318"/>
        <v>TUR001Minimal humanitarian conditions - Level 1</v>
      </c>
      <c r="L9650" s="286">
        <v>43767</v>
      </c>
      <c r="M9650" s="286" t="s">
        <v>3248</v>
      </c>
    </row>
    <row r="9651" spans="1:13" s="269" customFormat="1" ht="15.5" hidden="1" thickTop="1" thickBot="1" x14ac:dyDescent="0.4">
      <c r="A9651" s="287" t="s">
        <v>2983</v>
      </c>
      <c r="B9651" s="288" t="str">
        <f>VLOOKUP(A9651,Lists!B:C,2,FALSE)</f>
        <v>TUR001</v>
      </c>
      <c r="C9651" s="288" t="str">
        <f>VLOOKUP(A9651,Lists!B:D,3,FALSE)</f>
        <v>TUR</v>
      </c>
      <c r="D9651" s="289" t="s">
        <v>5111</v>
      </c>
      <c r="E9651" s="289">
        <v>1323463.6799999999</v>
      </c>
      <c r="F9651" s="289" t="s">
        <v>7256</v>
      </c>
      <c r="G9651" s="289" t="s">
        <v>5204</v>
      </c>
      <c r="H9651" s="278">
        <f t="shared" si="319"/>
        <v>2</v>
      </c>
      <c r="I9651" s="252" t="s">
        <v>7262</v>
      </c>
      <c r="J9651" s="289" t="s">
        <v>7268</v>
      </c>
      <c r="K9651" s="278" t="str">
        <f t="shared" si="318"/>
        <v>TUR001Stressed humanitarian conditions - Level 2</v>
      </c>
      <c r="L9651" s="290">
        <v>43767</v>
      </c>
      <c r="M9651" s="290" t="s">
        <v>3248</v>
      </c>
    </row>
    <row r="9652" spans="1:13" s="269" customFormat="1" ht="15.5" hidden="1" thickTop="1" thickBot="1" x14ac:dyDescent="0.4">
      <c r="A9652" s="283" t="s">
        <v>2983</v>
      </c>
      <c r="B9652" s="284" t="str">
        <f>VLOOKUP(A9652,Lists!B:C,2,FALSE)</f>
        <v>TUR001</v>
      </c>
      <c r="C9652" s="284" t="str">
        <f>VLOOKUP(A9652,Lists!B:D,3,FALSE)</f>
        <v>TUR</v>
      </c>
      <c r="D9652" s="285" t="s">
        <v>5112</v>
      </c>
      <c r="E9652" s="285">
        <v>1676387.328</v>
      </c>
      <c r="F9652" s="285" t="s">
        <v>7256</v>
      </c>
      <c r="G9652" s="285" t="s">
        <v>7164</v>
      </c>
      <c r="H9652" s="278">
        <f t="shared" si="319"/>
        <v>3</v>
      </c>
      <c r="I9652" s="251" t="s">
        <v>7262</v>
      </c>
      <c r="J9652" s="285" t="s">
        <v>7268</v>
      </c>
      <c r="K9652" s="278" t="str">
        <f t="shared" si="318"/>
        <v>TUR001Moderate humanitarian conditions - Level 3</v>
      </c>
      <c r="L9652" s="286">
        <v>43767</v>
      </c>
      <c r="M9652" s="286" t="s">
        <v>3248</v>
      </c>
    </row>
    <row r="9653" spans="1:13" s="269" customFormat="1" ht="15.5" hidden="1" thickTop="1" thickBot="1" x14ac:dyDescent="0.4">
      <c r="A9653" s="287" t="s">
        <v>2983</v>
      </c>
      <c r="B9653" s="288" t="str">
        <f>VLOOKUP(A9653,Lists!B:C,2,FALSE)</f>
        <v>TUR001</v>
      </c>
      <c r="C9653" s="288" t="str">
        <f>VLOOKUP(A9653,Lists!B:D,3,FALSE)</f>
        <v>TUR</v>
      </c>
      <c r="D9653" s="289" t="s">
        <v>5113</v>
      </c>
      <c r="E9653" s="289">
        <v>1044836.992</v>
      </c>
      <c r="F9653" s="289" t="s">
        <v>7256</v>
      </c>
      <c r="G9653" s="289" t="s">
        <v>7164</v>
      </c>
      <c r="H9653" s="278">
        <f t="shared" si="319"/>
        <v>3</v>
      </c>
      <c r="I9653" s="252" t="s">
        <v>7262</v>
      </c>
      <c r="J9653" s="289" t="s">
        <v>7268</v>
      </c>
      <c r="K9653" s="278" t="str">
        <f t="shared" si="318"/>
        <v>TUR001Severe humanitarian conditions - Level 4</v>
      </c>
      <c r="L9653" s="290">
        <v>43767</v>
      </c>
      <c r="M9653" s="290" t="s">
        <v>3248</v>
      </c>
    </row>
    <row r="9654" spans="1:13" s="269" customFormat="1" ht="15.5" hidden="1" thickTop="1" thickBot="1" x14ac:dyDescent="0.4">
      <c r="A9654" s="283" t="s">
        <v>2983</v>
      </c>
      <c r="B9654" s="284" t="str">
        <f>VLOOKUP(A9654,Lists!B:C,2,FALSE)</f>
        <v>TUR001</v>
      </c>
      <c r="C9654" s="284" t="str">
        <f>VLOOKUP(A9654,Lists!B:D,3,FALSE)</f>
        <v>TUR</v>
      </c>
      <c r="D9654" s="285" t="s">
        <v>5114</v>
      </c>
      <c r="E9654" s="285">
        <v>0</v>
      </c>
      <c r="F9654" s="285" t="s">
        <v>7256</v>
      </c>
      <c r="G9654" s="285" t="s">
        <v>7164</v>
      </c>
      <c r="H9654" s="278">
        <f t="shared" si="319"/>
        <v>3</v>
      </c>
      <c r="I9654" s="251" t="s">
        <v>7262</v>
      </c>
      <c r="J9654" s="285" t="s">
        <v>7268</v>
      </c>
      <c r="K9654" s="278" t="str">
        <f t="shared" si="318"/>
        <v>TUR001Extreme humanitarian conditions - Level 5</v>
      </c>
      <c r="L9654" s="286">
        <v>43767</v>
      </c>
      <c r="M9654" s="286" t="s">
        <v>3248</v>
      </c>
    </row>
    <row r="9655" spans="1:13" s="269" customFormat="1" ht="15.5" hidden="1" thickTop="1" thickBot="1" x14ac:dyDescent="0.4">
      <c r="A9655" s="287" t="s">
        <v>2983</v>
      </c>
      <c r="B9655" s="288" t="str">
        <f>VLOOKUP(A9655,Lists!B:C,2,FALSE)</f>
        <v>TUR001</v>
      </c>
      <c r="C9655" s="288" t="str">
        <f>VLOOKUP(A9655,Lists!B:D,3,FALSE)</f>
        <v>TUR</v>
      </c>
      <c r="D9655" s="289" t="s">
        <v>643</v>
      </c>
      <c r="E9655" s="289">
        <v>2</v>
      </c>
      <c r="F9655" s="289" t="s">
        <v>7229</v>
      </c>
      <c r="G9655" s="289" t="s">
        <v>5204</v>
      </c>
      <c r="H9655" s="278">
        <f t="shared" si="319"/>
        <v>2</v>
      </c>
      <c r="I9655" s="252" t="s">
        <v>7616</v>
      </c>
      <c r="J9655" s="289" t="s">
        <v>7600</v>
      </c>
      <c r="K9655" s="278" t="str">
        <f t="shared" si="318"/>
        <v>TUR001Impediments to entry into country (bureaucratic and administrative)</v>
      </c>
      <c r="L9655" s="290">
        <v>43767</v>
      </c>
      <c r="M9655" s="290" t="s">
        <v>3248</v>
      </c>
    </row>
    <row r="9656" spans="1:13" s="269" customFormat="1" ht="15.5" hidden="1" thickTop="1" thickBot="1" x14ac:dyDescent="0.4">
      <c r="A9656" s="283" t="s">
        <v>2983</v>
      </c>
      <c r="B9656" s="284" t="str">
        <f>VLOOKUP(A9656,Lists!B:C,2,FALSE)</f>
        <v>TUR001</v>
      </c>
      <c r="C9656" s="284" t="str">
        <f>VLOOKUP(A9656,Lists!B:D,3,FALSE)</f>
        <v>TUR</v>
      </c>
      <c r="D9656" s="285" t="s">
        <v>644</v>
      </c>
      <c r="E9656" s="285">
        <v>1</v>
      </c>
      <c r="F9656" s="285" t="s">
        <v>7229</v>
      </c>
      <c r="G9656" s="285" t="s">
        <v>5204</v>
      </c>
      <c r="H9656" s="278">
        <f t="shared" si="319"/>
        <v>2</v>
      </c>
      <c r="I9656" s="251" t="s">
        <v>7616</v>
      </c>
      <c r="J9656" s="285" t="s">
        <v>7600</v>
      </c>
      <c r="K9656" s="278" t="str">
        <f t="shared" si="318"/>
        <v>TUR001Restriction of movement (impediments to freedom of movement and/or administrative restrictions)</v>
      </c>
      <c r="L9656" s="286">
        <v>43767</v>
      </c>
      <c r="M9656" s="286" t="s">
        <v>3248</v>
      </c>
    </row>
    <row r="9657" spans="1:13" s="269" customFormat="1" ht="15.5" hidden="1" thickTop="1" thickBot="1" x14ac:dyDescent="0.4">
      <c r="A9657" s="287" t="s">
        <v>2983</v>
      </c>
      <c r="B9657" s="288" t="str">
        <f>VLOOKUP(A9657,Lists!B:C,2,FALSE)</f>
        <v>TUR001</v>
      </c>
      <c r="C9657" s="288" t="str">
        <f>VLOOKUP(A9657,Lists!B:D,3,FALSE)</f>
        <v>TUR</v>
      </c>
      <c r="D9657" s="289" t="s">
        <v>645</v>
      </c>
      <c r="E9657" s="289">
        <v>2</v>
      </c>
      <c r="F9657" s="289" t="s">
        <v>7229</v>
      </c>
      <c r="G9657" s="289" t="s">
        <v>5204</v>
      </c>
      <c r="H9657" s="278">
        <f t="shared" si="319"/>
        <v>2</v>
      </c>
      <c r="I9657" s="252" t="s">
        <v>7616</v>
      </c>
      <c r="J9657" s="289" t="s">
        <v>7600</v>
      </c>
      <c r="K9657" s="278" t="str">
        <f t="shared" si="318"/>
        <v>TUR001Interference into implementation of humanitarian activities</v>
      </c>
      <c r="L9657" s="290">
        <v>43767</v>
      </c>
      <c r="M9657" s="290" t="s">
        <v>3248</v>
      </c>
    </row>
    <row r="9658" spans="1:13" s="269" customFormat="1" ht="15.5" hidden="1" thickTop="1" thickBot="1" x14ac:dyDescent="0.4">
      <c r="A9658" s="283" t="s">
        <v>2983</v>
      </c>
      <c r="B9658" s="284" t="str">
        <f>VLOOKUP(A9658,Lists!B:C,2,FALSE)</f>
        <v>TUR001</v>
      </c>
      <c r="C9658" s="284" t="str">
        <f>VLOOKUP(A9658,Lists!B:D,3,FALSE)</f>
        <v>TUR</v>
      </c>
      <c r="D9658" s="285" t="s">
        <v>646</v>
      </c>
      <c r="E9658" s="285">
        <v>0</v>
      </c>
      <c r="F9658" s="285" t="s">
        <v>7229</v>
      </c>
      <c r="G9658" s="285" t="s">
        <v>5204</v>
      </c>
      <c r="H9658" s="278">
        <f t="shared" si="319"/>
        <v>2</v>
      </c>
      <c r="I9658" s="251" t="s">
        <v>7616</v>
      </c>
      <c r="J9658" s="285" t="s">
        <v>7600</v>
      </c>
      <c r="K9658" s="278" t="str">
        <f t="shared" si="318"/>
        <v>TUR001Violence against personnel, facilities and assets</v>
      </c>
      <c r="L9658" s="286">
        <v>43767</v>
      </c>
      <c r="M9658" s="286" t="s">
        <v>3248</v>
      </c>
    </row>
    <row r="9659" spans="1:13" s="269" customFormat="1" ht="15.5" hidden="1" thickTop="1" thickBot="1" x14ac:dyDescent="0.4">
      <c r="A9659" s="287" t="s">
        <v>2983</v>
      </c>
      <c r="B9659" s="288" t="str">
        <f>VLOOKUP(A9659,Lists!B:C,2,FALSE)</f>
        <v>TUR001</v>
      </c>
      <c r="C9659" s="288" t="str">
        <f>VLOOKUP(A9659,Lists!B:D,3,FALSE)</f>
        <v>TUR</v>
      </c>
      <c r="D9659" s="289" t="s">
        <v>647</v>
      </c>
      <c r="E9659" s="289">
        <v>2</v>
      </c>
      <c r="F9659" s="289" t="s">
        <v>7229</v>
      </c>
      <c r="G9659" s="289" t="s">
        <v>5204</v>
      </c>
      <c r="H9659" s="278">
        <f t="shared" si="319"/>
        <v>2</v>
      </c>
      <c r="I9659" s="252" t="s">
        <v>7616</v>
      </c>
      <c r="J9659" s="289" t="s">
        <v>7600</v>
      </c>
      <c r="K9659" s="278" t="str">
        <f t="shared" si="318"/>
        <v>TUR001Denial of existence of humanitarian needs or entitlements to assistance</v>
      </c>
      <c r="L9659" s="290">
        <v>43767</v>
      </c>
      <c r="M9659" s="290" t="s">
        <v>3248</v>
      </c>
    </row>
    <row r="9660" spans="1:13" s="269" customFormat="1" ht="15.5" hidden="1" thickTop="1" thickBot="1" x14ac:dyDescent="0.4">
      <c r="A9660" s="283" t="s">
        <v>2983</v>
      </c>
      <c r="B9660" s="284" t="str">
        <f>VLOOKUP(A9660,Lists!B:C,2,FALSE)</f>
        <v>TUR001</v>
      </c>
      <c r="C9660" s="284" t="str">
        <f>VLOOKUP(A9660,Lists!B:D,3,FALSE)</f>
        <v>TUR</v>
      </c>
      <c r="D9660" s="285" t="s">
        <v>648</v>
      </c>
      <c r="E9660" s="285">
        <v>2</v>
      </c>
      <c r="F9660" s="285" t="s">
        <v>7229</v>
      </c>
      <c r="G9660" s="285" t="s">
        <v>5204</v>
      </c>
      <c r="H9660" s="278">
        <f t="shared" si="319"/>
        <v>2</v>
      </c>
      <c r="I9660" s="251" t="s">
        <v>7616</v>
      </c>
      <c r="J9660" s="285" t="s">
        <v>7600</v>
      </c>
      <c r="K9660" s="278" t="str">
        <f t="shared" ref="K9660:K9723" si="320">B9660&amp;""&amp;D9660</f>
        <v>TUR001Restriction and obstruction of access to services and assistance</v>
      </c>
      <c r="L9660" s="286">
        <v>43767</v>
      </c>
      <c r="M9660" s="286" t="s">
        <v>3248</v>
      </c>
    </row>
    <row r="9661" spans="1:13" s="269" customFormat="1" ht="15.5" hidden="1" thickTop="1" thickBot="1" x14ac:dyDescent="0.4">
      <c r="A9661" s="287" t="s">
        <v>2983</v>
      </c>
      <c r="B9661" s="288" t="str">
        <f>VLOOKUP(A9661,Lists!B:C,2,FALSE)</f>
        <v>TUR001</v>
      </c>
      <c r="C9661" s="288" t="str">
        <f>VLOOKUP(A9661,Lists!B:D,3,FALSE)</f>
        <v>TUR</v>
      </c>
      <c r="D9661" s="289" t="s">
        <v>649</v>
      </c>
      <c r="E9661" s="289">
        <v>0</v>
      </c>
      <c r="F9661" s="289" t="s">
        <v>7229</v>
      </c>
      <c r="G9661" s="289" t="s">
        <v>5204</v>
      </c>
      <c r="H9661" s="278">
        <f t="shared" si="319"/>
        <v>2</v>
      </c>
      <c r="I9661" s="252" t="s">
        <v>7616</v>
      </c>
      <c r="J9661" s="289" t="s">
        <v>7600</v>
      </c>
      <c r="K9661" s="278" t="str">
        <f t="shared" si="320"/>
        <v>TUR001Ongoing insecurity/hostilities affecting humanitarian assistance</v>
      </c>
      <c r="L9661" s="290">
        <v>43767</v>
      </c>
      <c r="M9661" s="290" t="s">
        <v>3248</v>
      </c>
    </row>
    <row r="9662" spans="1:13" s="269" customFormat="1" ht="15.5" hidden="1" thickTop="1" thickBot="1" x14ac:dyDescent="0.4">
      <c r="A9662" s="283" t="s">
        <v>2983</v>
      </c>
      <c r="B9662" s="284" t="str">
        <f>VLOOKUP(A9662,Lists!B:C,2,FALSE)</f>
        <v>TUR001</v>
      </c>
      <c r="C9662" s="284" t="str">
        <f>VLOOKUP(A9662,Lists!B:D,3,FALSE)</f>
        <v>TUR</v>
      </c>
      <c r="D9662" s="285" t="s">
        <v>650</v>
      </c>
      <c r="E9662" s="285">
        <v>1</v>
      </c>
      <c r="F9662" s="285" t="s">
        <v>7229</v>
      </c>
      <c r="G9662" s="285" t="s">
        <v>5204</v>
      </c>
      <c r="H9662" s="278">
        <f t="shared" si="319"/>
        <v>2</v>
      </c>
      <c r="I9662" s="251" t="s">
        <v>7616</v>
      </c>
      <c r="J9662" s="285" t="s">
        <v>7600</v>
      </c>
      <c r="K9662" s="278" t="str">
        <f t="shared" si="320"/>
        <v xml:space="preserve">TUR001Presence of mines and improvised explosive devices </v>
      </c>
      <c r="L9662" s="286">
        <v>43767</v>
      </c>
      <c r="M9662" s="286" t="s">
        <v>3248</v>
      </c>
    </row>
    <row r="9663" spans="1:13" s="269" customFormat="1" ht="15.5" hidden="1" thickTop="1" thickBot="1" x14ac:dyDescent="0.4">
      <c r="A9663" s="287" t="s">
        <v>2983</v>
      </c>
      <c r="B9663" s="288" t="str">
        <f>VLOOKUP(A9663,Lists!B:C,2,FALSE)</f>
        <v>TUR001</v>
      </c>
      <c r="C9663" s="288" t="str">
        <f>VLOOKUP(A9663,Lists!B:D,3,FALSE)</f>
        <v>TUR</v>
      </c>
      <c r="D9663" s="289" t="s">
        <v>651</v>
      </c>
      <c r="E9663" s="289">
        <v>0</v>
      </c>
      <c r="F9663" s="289" t="s">
        <v>7229</v>
      </c>
      <c r="G9663" s="289" t="s">
        <v>5204</v>
      </c>
      <c r="H9663" s="278">
        <f t="shared" si="319"/>
        <v>2</v>
      </c>
      <c r="I9663" s="252" t="s">
        <v>7616</v>
      </c>
      <c r="J9663" s="289" t="s">
        <v>7600</v>
      </c>
      <c r="K9663" s="278" t="str">
        <f t="shared" si="320"/>
        <v>TUR001Physical constraints in the environment (obstacles related to terrain, climate, lack of infrastructure, etc.)</v>
      </c>
      <c r="L9663" s="290">
        <v>43767</v>
      </c>
      <c r="M9663" s="290" t="s">
        <v>3248</v>
      </c>
    </row>
    <row r="9664" spans="1:13" s="269" customFormat="1" ht="15.5" hidden="1" thickTop="1" thickBot="1" x14ac:dyDescent="0.4">
      <c r="A9664" s="283" t="s">
        <v>4280</v>
      </c>
      <c r="B9664" s="284" t="str">
        <f>VLOOKUP(A9664,Lists!B:C,2,FALSE)</f>
        <v>REG004</v>
      </c>
      <c r="C9664" s="284" t="str">
        <f>VLOOKUP(A9664,Lists!B:D,3,FALSE)</f>
        <v>SYR, TUR, IRQ, EGY, JOR, LBN</v>
      </c>
      <c r="D9664" s="285" t="s">
        <v>522</v>
      </c>
      <c r="E9664" s="285">
        <v>247513002</v>
      </c>
      <c r="F9664" s="285" t="s">
        <v>4973</v>
      </c>
      <c r="G9664" s="285" t="s">
        <v>5204</v>
      </c>
      <c r="H9664" s="278">
        <f t="shared" si="319"/>
        <v>2</v>
      </c>
      <c r="I9664" s="251" t="s">
        <v>4973</v>
      </c>
      <c r="J9664" s="285" t="s">
        <v>4974</v>
      </c>
      <c r="K9664" s="278" t="str">
        <f t="shared" si="320"/>
        <v>REG004Total population</v>
      </c>
      <c r="L9664" s="286">
        <v>43767</v>
      </c>
      <c r="M9664" s="286" t="s">
        <v>3248</v>
      </c>
    </row>
    <row r="9665" spans="1:13" s="269" customFormat="1" ht="15.5" hidden="1" thickTop="1" thickBot="1" x14ac:dyDescent="0.4">
      <c r="A9665" s="287" t="s">
        <v>4280</v>
      </c>
      <c r="B9665" s="288" t="str">
        <f>VLOOKUP(A9665,Lists!B:C,2,FALSE)</f>
        <v>REG004</v>
      </c>
      <c r="C9665" s="288" t="str">
        <f>VLOOKUP(A9665,Lists!B:D,3,FALSE)</f>
        <v>SYR, TUR, IRQ, EGY, JOR, LBN</v>
      </c>
      <c r="D9665" s="289" t="s">
        <v>660</v>
      </c>
      <c r="E9665" s="289">
        <v>426174.2</v>
      </c>
      <c r="F9665" s="289" t="s">
        <v>4973</v>
      </c>
      <c r="G9665" s="289" t="s">
        <v>5204</v>
      </c>
      <c r="H9665" s="278">
        <f t="shared" si="319"/>
        <v>2</v>
      </c>
      <c r="I9665" s="252" t="s">
        <v>4973</v>
      </c>
      <c r="J9665" s="289" t="s">
        <v>4975</v>
      </c>
      <c r="K9665" s="278" t="str">
        <f t="shared" si="320"/>
        <v>REG004Landmass affected</v>
      </c>
      <c r="L9665" s="290">
        <v>43767</v>
      </c>
      <c r="M9665" s="290" t="s">
        <v>3248</v>
      </c>
    </row>
    <row r="9666" spans="1:13" s="269" customFormat="1" ht="15.5" hidden="1" thickTop="1" thickBot="1" x14ac:dyDescent="0.4">
      <c r="A9666" s="283" t="s">
        <v>4280</v>
      </c>
      <c r="B9666" s="284" t="str">
        <f>VLOOKUP(A9666,Lists!B:C,2,FALSE)</f>
        <v>REG004</v>
      </c>
      <c r="C9666" s="284" t="str">
        <f>VLOOKUP(A9666,Lists!B:D,3,FALSE)</f>
        <v>SYR, TUR, IRQ, EGY, JOR, LBN</v>
      </c>
      <c r="D9666" s="285" t="s">
        <v>737</v>
      </c>
      <c r="E9666" s="285">
        <v>87273079</v>
      </c>
      <c r="F9666" s="285" t="s">
        <v>4973</v>
      </c>
      <c r="G9666" s="285" t="s">
        <v>5204</v>
      </c>
      <c r="H9666" s="278">
        <f t="shared" si="319"/>
        <v>2</v>
      </c>
      <c r="I9666" s="251" t="s">
        <v>4973</v>
      </c>
      <c r="J9666" s="285" t="s">
        <v>4976</v>
      </c>
      <c r="K9666" s="278" t="str">
        <f t="shared" si="320"/>
        <v>REG004People exposed</v>
      </c>
      <c r="L9666" s="286">
        <v>43767</v>
      </c>
      <c r="M9666" s="286" t="s">
        <v>3248</v>
      </c>
    </row>
    <row r="9667" spans="1:13" s="269" customFormat="1" ht="15.5" hidden="1" thickTop="1" thickBot="1" x14ac:dyDescent="0.4">
      <c r="A9667" s="287" t="s">
        <v>4280</v>
      </c>
      <c r="B9667" s="288" t="str">
        <f>VLOOKUP(A9667,Lists!B:C,2,FALSE)</f>
        <v>REG004</v>
      </c>
      <c r="C9667" s="288" t="str">
        <f>VLOOKUP(A9667,Lists!B:D,3,FALSE)</f>
        <v>SYR, TUR, IRQ, EGY, JOR, LBN</v>
      </c>
      <c r="D9667" s="289" t="s">
        <v>533</v>
      </c>
      <c r="E9667" s="289">
        <v>24035649</v>
      </c>
      <c r="F9667" s="289" t="s">
        <v>4973</v>
      </c>
      <c r="G9667" s="289" t="s">
        <v>5204</v>
      </c>
      <c r="H9667" s="278">
        <f t="shared" si="319"/>
        <v>2</v>
      </c>
      <c r="I9667" s="252" t="s">
        <v>4973</v>
      </c>
      <c r="J9667" s="289" t="s">
        <v>4977</v>
      </c>
      <c r="K9667" s="278" t="str">
        <f t="shared" si="320"/>
        <v>REG004People affected</v>
      </c>
      <c r="L9667" s="290">
        <v>43767</v>
      </c>
      <c r="M9667" s="290" t="s">
        <v>3248</v>
      </c>
    </row>
    <row r="9668" spans="1:13" s="269" customFormat="1" ht="15.5" thickTop="1" thickBot="1" x14ac:dyDescent="0.4">
      <c r="A9668" s="283" t="s">
        <v>4280</v>
      </c>
      <c r="B9668" s="284" t="str">
        <f>VLOOKUP(A9668,Lists!B:C,2,FALSE)</f>
        <v>REG004</v>
      </c>
      <c r="C9668" s="284" t="str">
        <f>VLOOKUP(A9668,Lists!B:D,3,FALSE)</f>
        <v>SYR, TUR, IRQ, EGY, JOR, LBN</v>
      </c>
      <c r="D9668" s="285" t="s">
        <v>666</v>
      </c>
      <c r="E9668" s="285">
        <v>12994701</v>
      </c>
      <c r="F9668" s="285" t="s">
        <v>4973</v>
      </c>
      <c r="G9668" s="285" t="s">
        <v>7164</v>
      </c>
      <c r="H9668" s="278">
        <f t="shared" si="319"/>
        <v>3</v>
      </c>
      <c r="I9668" s="251" t="s">
        <v>4973</v>
      </c>
      <c r="J9668" s="285" t="s">
        <v>7270</v>
      </c>
      <c r="K9668" s="278" t="str">
        <f t="shared" si="320"/>
        <v>REG004People displaced</v>
      </c>
      <c r="L9668" s="286">
        <v>43767</v>
      </c>
      <c r="M9668" s="286" t="s">
        <v>3248</v>
      </c>
    </row>
    <row r="9669" spans="1:13" s="269" customFormat="1" ht="15.5" hidden="1" thickTop="1" thickBot="1" x14ac:dyDescent="0.4">
      <c r="A9669" s="287" t="s">
        <v>4280</v>
      </c>
      <c r="B9669" s="288" t="str">
        <f>VLOOKUP(A9669,Lists!B:C,2,FALSE)</f>
        <v>REG004</v>
      </c>
      <c r="C9669" s="288" t="str">
        <f>VLOOKUP(A9669,Lists!B:D,3,FALSE)</f>
        <v>SYR, TUR, IRQ, EGY, JOR, LBN</v>
      </c>
      <c r="D9669" s="289" t="s">
        <v>5027</v>
      </c>
      <c r="E9669" s="289" t="s">
        <v>446</v>
      </c>
      <c r="F9669" s="289" t="s">
        <v>4973</v>
      </c>
      <c r="G9669" s="289" t="s">
        <v>446</v>
      </c>
      <c r="H9669" s="278" t="str">
        <f t="shared" si="319"/>
        <v>x</v>
      </c>
      <c r="I9669" s="252" t="s">
        <v>4973</v>
      </c>
      <c r="J9669" s="289" t="s">
        <v>4979</v>
      </c>
      <c r="K9669" s="278" t="str">
        <f t="shared" si="320"/>
        <v>REG004Injuries reported</v>
      </c>
      <c r="L9669" s="290">
        <v>43767</v>
      </c>
      <c r="M9669" s="290" t="s">
        <v>3248</v>
      </c>
    </row>
    <row r="9670" spans="1:13" s="269" customFormat="1" ht="15.5" hidden="1" thickTop="1" thickBot="1" x14ac:dyDescent="0.4">
      <c r="A9670" s="283" t="s">
        <v>4280</v>
      </c>
      <c r="B9670" s="284" t="str">
        <f>VLOOKUP(A9670,Lists!B:C,2,FALSE)</f>
        <v>REG004</v>
      </c>
      <c r="C9670" s="284" t="str">
        <f>VLOOKUP(A9670,Lists!B:D,3,FALSE)</f>
        <v>SYR, TUR, IRQ, EGY, JOR, LBN</v>
      </c>
      <c r="D9670" s="285" t="s">
        <v>5028</v>
      </c>
      <c r="E9670" s="285" t="s">
        <v>446</v>
      </c>
      <c r="F9670" s="285" t="s">
        <v>4973</v>
      </c>
      <c r="G9670" s="285" t="s">
        <v>446</v>
      </c>
      <c r="H9670" s="278" t="str">
        <f t="shared" si="319"/>
        <v>x</v>
      </c>
      <c r="I9670" s="251" t="s">
        <v>4973</v>
      </c>
      <c r="J9670" s="285" t="s">
        <v>7271</v>
      </c>
      <c r="K9670" s="278" t="str">
        <f t="shared" si="320"/>
        <v>REG004Illness cases reported</v>
      </c>
      <c r="L9670" s="286">
        <v>43767</v>
      </c>
      <c r="M9670" s="286" t="s">
        <v>3248</v>
      </c>
    </row>
    <row r="9671" spans="1:13" s="269" customFormat="1" ht="15.5" hidden="1" thickTop="1" thickBot="1" x14ac:dyDescent="0.4">
      <c r="A9671" s="287" t="s">
        <v>4280</v>
      </c>
      <c r="B9671" s="288" t="str">
        <f>VLOOKUP(A9671,Lists!B:C,2,FALSE)</f>
        <v>REG004</v>
      </c>
      <c r="C9671" s="288" t="str">
        <f>VLOOKUP(A9671,Lists!B:D,3,FALSE)</f>
        <v>SYR, TUR, IRQ, EGY, JOR, LBN</v>
      </c>
      <c r="D9671" s="289" t="s">
        <v>5029</v>
      </c>
      <c r="E9671" s="289">
        <v>7510</v>
      </c>
      <c r="F9671" s="289" t="s">
        <v>4973</v>
      </c>
      <c r="G9671" s="289" t="s">
        <v>7164</v>
      </c>
      <c r="H9671" s="278">
        <f t="shared" si="319"/>
        <v>3</v>
      </c>
      <c r="I9671" s="252" t="s">
        <v>4973</v>
      </c>
      <c r="J9671" s="289" t="s">
        <v>7272</v>
      </c>
      <c r="K9671" s="278" t="str">
        <f t="shared" si="320"/>
        <v>REG004Fatalities reported</v>
      </c>
      <c r="L9671" s="290">
        <v>43767</v>
      </c>
      <c r="M9671" s="290" t="s">
        <v>3248</v>
      </c>
    </row>
    <row r="9672" spans="1:13" s="269" customFormat="1" ht="15.5" hidden="1" thickTop="1" thickBot="1" x14ac:dyDescent="0.4">
      <c r="A9672" s="283" t="s">
        <v>4280</v>
      </c>
      <c r="B9672" s="284" t="str">
        <f>VLOOKUP(A9672,Lists!B:C,2,FALSE)</f>
        <v>REG004</v>
      </c>
      <c r="C9672" s="284" t="str">
        <f>VLOOKUP(A9672,Lists!B:D,3,FALSE)</f>
        <v>SYR, TUR, IRQ, EGY, JOR, LBN</v>
      </c>
      <c r="D9672" s="285" t="s">
        <v>5115</v>
      </c>
      <c r="E9672" s="285">
        <v>7510</v>
      </c>
      <c r="F9672" s="285" t="s">
        <v>4973</v>
      </c>
      <c r="G9672" s="285" t="s">
        <v>7164</v>
      </c>
      <c r="H9672" s="278">
        <f t="shared" si="319"/>
        <v>3</v>
      </c>
      <c r="I9672" s="251" t="s">
        <v>4973</v>
      </c>
      <c r="J9672" s="285" t="s">
        <v>7272</v>
      </c>
      <c r="K9672" s="278" t="str">
        <f t="shared" si="320"/>
        <v>REG004Fatalities in all crises</v>
      </c>
      <c r="L9672" s="286">
        <v>43767</v>
      </c>
      <c r="M9672" s="286" t="s">
        <v>3248</v>
      </c>
    </row>
    <row r="9673" spans="1:13" s="269" customFormat="1" ht="15.5" hidden="1" thickTop="1" thickBot="1" x14ac:dyDescent="0.4">
      <c r="A9673" s="287" t="s">
        <v>4280</v>
      </c>
      <c r="B9673" s="288" t="str">
        <f>VLOOKUP(A9673,Lists!B:C,2,FALSE)</f>
        <v>REG004</v>
      </c>
      <c r="C9673" s="288" t="str">
        <f>VLOOKUP(A9673,Lists!B:D,3,FALSE)</f>
        <v>SYR, TUR, IRQ, EGY, JOR, LBN</v>
      </c>
      <c r="D9673" s="289" t="s">
        <v>752</v>
      </c>
      <c r="E9673" s="289">
        <v>15918920.998085501</v>
      </c>
      <c r="F9673" s="289" t="s">
        <v>4973</v>
      </c>
      <c r="G9673" s="289" t="s">
        <v>5204</v>
      </c>
      <c r="H9673" s="278">
        <f t="shared" si="319"/>
        <v>2</v>
      </c>
      <c r="I9673" s="252" t="s">
        <v>4973</v>
      </c>
      <c r="J9673" s="289" t="s">
        <v>4982</v>
      </c>
      <c r="K9673" s="278" t="str">
        <f t="shared" si="320"/>
        <v>REG004People in Need</v>
      </c>
      <c r="L9673" s="290">
        <v>43767</v>
      </c>
      <c r="M9673" s="290" t="s">
        <v>3248</v>
      </c>
    </row>
    <row r="9674" spans="1:13" s="269" customFormat="1" ht="15.5" hidden="1" thickTop="1" thickBot="1" x14ac:dyDescent="0.4">
      <c r="A9674" s="283" t="s">
        <v>4280</v>
      </c>
      <c r="B9674" s="284" t="str">
        <f>VLOOKUP(A9674,Lists!B:C,2,FALSE)</f>
        <v>REG004</v>
      </c>
      <c r="C9674" s="284" t="str">
        <f>VLOOKUP(A9674,Lists!B:D,3,FALSE)</f>
        <v>SYR, TUR, IRQ, EGY, JOR, LBN</v>
      </c>
      <c r="D9674" s="285" t="s">
        <v>5110</v>
      </c>
      <c r="E9674" s="285">
        <v>63237430.311638504</v>
      </c>
      <c r="F9674" s="285" t="s">
        <v>4973</v>
      </c>
      <c r="G9674" s="285" t="s">
        <v>5204</v>
      </c>
      <c r="H9674" s="278">
        <f t="shared" si="319"/>
        <v>2</v>
      </c>
      <c r="I9674" s="251" t="s">
        <v>4973</v>
      </c>
      <c r="J9674" s="285" t="s">
        <v>4983</v>
      </c>
      <c r="K9674" s="278" t="str">
        <f t="shared" si="320"/>
        <v>REG004Minimal humanitarian conditions - Level 1</v>
      </c>
      <c r="L9674" s="286">
        <v>43767</v>
      </c>
      <c r="M9674" s="286" t="s">
        <v>3248</v>
      </c>
    </row>
    <row r="9675" spans="1:13" s="269" customFormat="1" ht="15.5" hidden="1" thickTop="1" thickBot="1" x14ac:dyDescent="0.4">
      <c r="A9675" s="287" t="s">
        <v>4280</v>
      </c>
      <c r="B9675" s="288" t="str">
        <f>VLOOKUP(A9675,Lists!B:C,2,FALSE)</f>
        <v>REG004</v>
      </c>
      <c r="C9675" s="288" t="str">
        <f>VLOOKUP(A9675,Lists!B:D,3,FALSE)</f>
        <v>SYR, TUR, IRQ, EGY, JOR, LBN</v>
      </c>
      <c r="D9675" s="289" t="s">
        <v>5111</v>
      </c>
      <c r="E9675" s="289">
        <v>8116727.6902759997</v>
      </c>
      <c r="F9675" s="289" t="s">
        <v>4973</v>
      </c>
      <c r="G9675" s="289" t="s">
        <v>5204</v>
      </c>
      <c r="H9675" s="278">
        <f t="shared" si="319"/>
        <v>2</v>
      </c>
      <c r="I9675" s="252" t="s">
        <v>4973</v>
      </c>
      <c r="J9675" s="289" t="s">
        <v>4983</v>
      </c>
      <c r="K9675" s="278" t="str">
        <f t="shared" si="320"/>
        <v>REG004Stressed humanitarian conditions - Level 2</v>
      </c>
      <c r="L9675" s="290">
        <v>43767</v>
      </c>
      <c r="M9675" s="290" t="s">
        <v>3248</v>
      </c>
    </row>
    <row r="9676" spans="1:13" s="269" customFormat="1" ht="15.5" hidden="1" thickTop="1" thickBot="1" x14ac:dyDescent="0.4">
      <c r="A9676" s="283" t="s">
        <v>4280</v>
      </c>
      <c r="B9676" s="284" t="str">
        <f>VLOOKUP(A9676,Lists!B:C,2,FALSE)</f>
        <v>REG004</v>
      </c>
      <c r="C9676" s="284" t="str">
        <f>VLOOKUP(A9676,Lists!B:D,3,FALSE)</f>
        <v>SYR, TUR, IRQ, EGY, JOR, LBN</v>
      </c>
      <c r="D9676" s="285" t="s">
        <v>5112</v>
      </c>
      <c r="E9676" s="285">
        <v>5279665.6688315002</v>
      </c>
      <c r="F9676" s="285" t="s">
        <v>4973</v>
      </c>
      <c r="G9676" s="285" t="s">
        <v>5204</v>
      </c>
      <c r="H9676" s="278">
        <f t="shared" si="319"/>
        <v>2</v>
      </c>
      <c r="I9676" s="251" t="s">
        <v>4973</v>
      </c>
      <c r="J9676" s="285" t="s">
        <v>4983</v>
      </c>
      <c r="K9676" s="278" t="str">
        <f t="shared" si="320"/>
        <v>REG004Moderate humanitarian conditions - Level 3</v>
      </c>
      <c r="L9676" s="286">
        <v>43767</v>
      </c>
      <c r="M9676" s="286" t="s">
        <v>3248</v>
      </c>
    </row>
    <row r="9677" spans="1:13" s="269" customFormat="1" ht="15.5" hidden="1" thickTop="1" thickBot="1" x14ac:dyDescent="0.4">
      <c r="A9677" s="287" t="s">
        <v>4280</v>
      </c>
      <c r="B9677" s="288" t="str">
        <f>VLOOKUP(A9677,Lists!B:C,2,FALSE)</f>
        <v>REG004</v>
      </c>
      <c r="C9677" s="288" t="str">
        <f>VLOOKUP(A9677,Lists!B:D,3,FALSE)</f>
        <v>SYR, TUR, IRQ, EGY, JOR, LBN</v>
      </c>
      <c r="D9677" s="289" t="s">
        <v>5113</v>
      </c>
      <c r="E9677" s="289">
        <v>9400354.3292540014</v>
      </c>
      <c r="F9677" s="289" t="s">
        <v>4973</v>
      </c>
      <c r="G9677" s="289" t="s">
        <v>5204</v>
      </c>
      <c r="H9677" s="278">
        <f t="shared" si="319"/>
        <v>2</v>
      </c>
      <c r="I9677" s="252" t="s">
        <v>4973</v>
      </c>
      <c r="J9677" s="289" t="s">
        <v>4983</v>
      </c>
      <c r="K9677" s="278" t="str">
        <f t="shared" si="320"/>
        <v>REG004Severe humanitarian conditions - Level 4</v>
      </c>
      <c r="L9677" s="290">
        <v>43767</v>
      </c>
      <c r="M9677" s="290" t="s">
        <v>3248</v>
      </c>
    </row>
    <row r="9678" spans="1:13" s="269" customFormat="1" ht="15.5" hidden="1" thickTop="1" thickBot="1" x14ac:dyDescent="0.4">
      <c r="A9678" s="283" t="s">
        <v>4280</v>
      </c>
      <c r="B9678" s="284" t="str">
        <f>VLOOKUP(A9678,Lists!B:C,2,FALSE)</f>
        <v>REG004</v>
      </c>
      <c r="C9678" s="284" t="str">
        <f>VLOOKUP(A9678,Lists!B:D,3,FALSE)</f>
        <v>SYR, TUR, IRQ, EGY, JOR, LBN</v>
      </c>
      <c r="D9678" s="285" t="s">
        <v>5114</v>
      </c>
      <c r="E9678" s="285">
        <v>1238901</v>
      </c>
      <c r="F9678" s="285" t="s">
        <v>4973</v>
      </c>
      <c r="G9678" s="285" t="s">
        <v>5204</v>
      </c>
      <c r="H9678" s="278">
        <f t="shared" si="319"/>
        <v>2</v>
      </c>
      <c r="I9678" s="251" t="s">
        <v>4973</v>
      </c>
      <c r="J9678" s="285" t="s">
        <v>4983</v>
      </c>
      <c r="K9678" s="278" t="str">
        <f t="shared" si="320"/>
        <v>REG004Extreme humanitarian conditions - Level 5</v>
      </c>
      <c r="L9678" s="286">
        <v>43767</v>
      </c>
      <c r="M9678" s="286" t="s">
        <v>3248</v>
      </c>
    </row>
    <row r="9679" spans="1:13" s="269" customFormat="1" ht="15.5" hidden="1" thickTop="1" thickBot="1" x14ac:dyDescent="0.4">
      <c r="A9679" s="287" t="s">
        <v>4280</v>
      </c>
      <c r="B9679" s="288" t="str">
        <f>VLOOKUP(A9679,Lists!B:C,2,FALSE)</f>
        <v>REG004</v>
      </c>
      <c r="C9679" s="288" t="str">
        <f>VLOOKUP(A9679,Lists!B:D,3,FALSE)</f>
        <v>SYR, TUR, IRQ, EGY, JOR, LBN</v>
      </c>
      <c r="D9679" s="289" t="s">
        <v>643</v>
      </c>
      <c r="E9679" s="289">
        <v>1.1666666666666667</v>
      </c>
      <c r="F9679" s="289" t="s">
        <v>4973</v>
      </c>
      <c r="G9679" s="289" t="s">
        <v>5204</v>
      </c>
      <c r="H9679" s="278">
        <f t="shared" si="319"/>
        <v>2</v>
      </c>
      <c r="I9679" s="252" t="s">
        <v>4973</v>
      </c>
      <c r="J9679" s="289" t="s">
        <v>7273</v>
      </c>
      <c r="K9679" s="278" t="str">
        <f t="shared" si="320"/>
        <v>REG004Impediments to entry into country (bureaucratic and administrative)</v>
      </c>
      <c r="L9679" s="290">
        <v>43767</v>
      </c>
      <c r="M9679" s="290" t="s">
        <v>3248</v>
      </c>
    </row>
    <row r="9680" spans="1:13" s="269" customFormat="1" ht="15.5" hidden="1" thickTop="1" thickBot="1" x14ac:dyDescent="0.4">
      <c r="A9680" s="283" t="s">
        <v>4280</v>
      </c>
      <c r="B9680" s="284" t="str">
        <f>VLOOKUP(A9680,Lists!B:C,2,FALSE)</f>
        <v>REG004</v>
      </c>
      <c r="C9680" s="284" t="str">
        <f>VLOOKUP(A9680,Lists!B:D,3,FALSE)</f>
        <v>SYR, TUR, IRQ, EGY, JOR, LBN</v>
      </c>
      <c r="D9680" s="285" t="s">
        <v>644</v>
      </c>
      <c r="E9680" s="285">
        <v>1</v>
      </c>
      <c r="F9680" s="285" t="s">
        <v>4973</v>
      </c>
      <c r="G9680" s="285" t="s">
        <v>5204</v>
      </c>
      <c r="H9680" s="278">
        <f t="shared" si="319"/>
        <v>2</v>
      </c>
      <c r="I9680" s="251" t="s">
        <v>4973</v>
      </c>
      <c r="J9680" s="285" t="s">
        <v>7273</v>
      </c>
      <c r="K9680" s="278" t="str">
        <f t="shared" si="320"/>
        <v>REG004Restriction of movement (impediments to freedom of movement and/or administrative restrictions)</v>
      </c>
      <c r="L9680" s="286">
        <v>43767</v>
      </c>
      <c r="M9680" s="286" t="s">
        <v>3248</v>
      </c>
    </row>
    <row r="9681" spans="1:13" s="269" customFormat="1" ht="15.5" hidden="1" thickTop="1" thickBot="1" x14ac:dyDescent="0.4">
      <c r="A9681" s="287" t="s">
        <v>4280</v>
      </c>
      <c r="B9681" s="288" t="str">
        <f>VLOOKUP(A9681,Lists!B:C,2,FALSE)</f>
        <v>REG004</v>
      </c>
      <c r="C9681" s="288" t="str">
        <f>VLOOKUP(A9681,Lists!B:D,3,FALSE)</f>
        <v>SYR, TUR, IRQ, EGY, JOR, LBN</v>
      </c>
      <c r="D9681" s="289" t="s">
        <v>645</v>
      </c>
      <c r="E9681" s="289">
        <v>1.1666666666666667</v>
      </c>
      <c r="F9681" s="289" t="s">
        <v>4973</v>
      </c>
      <c r="G9681" s="289" t="s">
        <v>5204</v>
      </c>
      <c r="H9681" s="278">
        <f t="shared" ref="H9681:H9744" si="321">IF(G9681="x","x",IF(G9681="Low",3,IF(G9681="Medium",2,IF(G9681="High",1,FALSE))))</f>
        <v>2</v>
      </c>
      <c r="I9681" s="252" t="s">
        <v>4973</v>
      </c>
      <c r="J9681" s="289" t="s">
        <v>7273</v>
      </c>
      <c r="K9681" s="278" t="str">
        <f t="shared" si="320"/>
        <v>REG004Interference into implementation of humanitarian activities</v>
      </c>
      <c r="L9681" s="290">
        <v>43767</v>
      </c>
      <c r="M9681" s="290" t="s">
        <v>3248</v>
      </c>
    </row>
    <row r="9682" spans="1:13" s="269" customFormat="1" ht="15.5" hidden="1" thickTop="1" thickBot="1" x14ac:dyDescent="0.4">
      <c r="A9682" s="283" t="s">
        <v>4280</v>
      </c>
      <c r="B9682" s="284" t="str">
        <f>VLOOKUP(A9682,Lists!B:C,2,FALSE)</f>
        <v>REG004</v>
      </c>
      <c r="C9682" s="284" t="str">
        <f>VLOOKUP(A9682,Lists!B:D,3,FALSE)</f>
        <v>SYR, TUR, IRQ, EGY, JOR, LBN</v>
      </c>
      <c r="D9682" s="285" t="s">
        <v>646</v>
      </c>
      <c r="E9682" s="285">
        <v>0.5</v>
      </c>
      <c r="F9682" s="285" t="s">
        <v>4973</v>
      </c>
      <c r="G9682" s="285" t="s">
        <v>5204</v>
      </c>
      <c r="H9682" s="278">
        <f t="shared" si="321"/>
        <v>2</v>
      </c>
      <c r="I9682" s="251" t="s">
        <v>4973</v>
      </c>
      <c r="J9682" s="285" t="s">
        <v>7273</v>
      </c>
      <c r="K9682" s="278" t="str">
        <f t="shared" si="320"/>
        <v>REG004Violence against personnel, facilities and assets</v>
      </c>
      <c r="L9682" s="286">
        <v>43767</v>
      </c>
      <c r="M9682" s="286" t="s">
        <v>3248</v>
      </c>
    </row>
    <row r="9683" spans="1:13" s="269" customFormat="1" ht="15.5" hidden="1" thickTop="1" thickBot="1" x14ac:dyDescent="0.4">
      <c r="A9683" s="287" t="s">
        <v>4280</v>
      </c>
      <c r="B9683" s="288" t="str">
        <f>VLOOKUP(A9683,Lists!B:C,2,FALSE)</f>
        <v>REG004</v>
      </c>
      <c r="C9683" s="288" t="str">
        <f>VLOOKUP(A9683,Lists!B:D,3,FALSE)</f>
        <v>SYR, TUR, IRQ, EGY, JOR, LBN</v>
      </c>
      <c r="D9683" s="289" t="s">
        <v>647</v>
      </c>
      <c r="E9683" s="289">
        <v>1.3333333333333333</v>
      </c>
      <c r="F9683" s="289" t="s">
        <v>4973</v>
      </c>
      <c r="G9683" s="289" t="s">
        <v>5204</v>
      </c>
      <c r="H9683" s="278">
        <f t="shared" si="321"/>
        <v>2</v>
      </c>
      <c r="I9683" s="252" t="s">
        <v>4973</v>
      </c>
      <c r="J9683" s="289" t="s">
        <v>7273</v>
      </c>
      <c r="K9683" s="278" t="str">
        <f t="shared" si="320"/>
        <v>REG004Denial of existence of humanitarian needs or entitlements to assistance</v>
      </c>
      <c r="L9683" s="290">
        <v>43767</v>
      </c>
      <c r="M9683" s="290" t="s">
        <v>3248</v>
      </c>
    </row>
    <row r="9684" spans="1:13" s="269" customFormat="1" ht="15.5" hidden="1" thickTop="1" thickBot="1" x14ac:dyDescent="0.4">
      <c r="A9684" s="283" t="s">
        <v>4280</v>
      </c>
      <c r="B9684" s="284" t="str">
        <f>VLOOKUP(A9684,Lists!B:C,2,FALSE)</f>
        <v>REG004</v>
      </c>
      <c r="C9684" s="284" t="str">
        <f>VLOOKUP(A9684,Lists!B:D,3,FALSE)</f>
        <v>SYR, TUR, IRQ, EGY, JOR, LBN</v>
      </c>
      <c r="D9684" s="285" t="s">
        <v>648</v>
      </c>
      <c r="E9684" s="285">
        <v>1.6666666666666667</v>
      </c>
      <c r="F9684" s="285" t="s">
        <v>4973</v>
      </c>
      <c r="G9684" s="285" t="s">
        <v>5204</v>
      </c>
      <c r="H9684" s="278">
        <f t="shared" si="321"/>
        <v>2</v>
      </c>
      <c r="I9684" s="251" t="s">
        <v>4973</v>
      </c>
      <c r="J9684" s="285" t="s">
        <v>7273</v>
      </c>
      <c r="K9684" s="278" t="str">
        <f t="shared" si="320"/>
        <v>REG004Restriction and obstruction of access to services and assistance</v>
      </c>
      <c r="L9684" s="286">
        <v>43767</v>
      </c>
      <c r="M9684" s="286" t="s">
        <v>3248</v>
      </c>
    </row>
    <row r="9685" spans="1:13" s="269" customFormat="1" ht="15.5" hidden="1" thickTop="1" thickBot="1" x14ac:dyDescent="0.4">
      <c r="A9685" s="287" t="s">
        <v>4280</v>
      </c>
      <c r="B9685" s="288" t="str">
        <f>VLOOKUP(A9685,Lists!B:C,2,FALSE)</f>
        <v>REG004</v>
      </c>
      <c r="C9685" s="288" t="str">
        <f>VLOOKUP(A9685,Lists!B:D,3,FALSE)</f>
        <v>SYR, TUR, IRQ, EGY, JOR, LBN</v>
      </c>
      <c r="D9685" s="289" t="s">
        <v>649</v>
      </c>
      <c r="E9685" s="289">
        <v>0.66666666666666663</v>
      </c>
      <c r="F9685" s="289" t="s">
        <v>4973</v>
      </c>
      <c r="G9685" s="289" t="s">
        <v>5204</v>
      </c>
      <c r="H9685" s="278">
        <f t="shared" si="321"/>
        <v>2</v>
      </c>
      <c r="I9685" s="252" t="s">
        <v>4973</v>
      </c>
      <c r="J9685" s="289" t="s">
        <v>7273</v>
      </c>
      <c r="K9685" s="278" t="str">
        <f t="shared" si="320"/>
        <v>REG004Ongoing insecurity/hostilities affecting humanitarian assistance</v>
      </c>
      <c r="L9685" s="290">
        <v>43767</v>
      </c>
      <c r="M9685" s="290" t="s">
        <v>3248</v>
      </c>
    </row>
    <row r="9686" spans="1:13" s="269" customFormat="1" ht="15.5" hidden="1" thickTop="1" thickBot="1" x14ac:dyDescent="0.4">
      <c r="A9686" s="283" t="s">
        <v>4280</v>
      </c>
      <c r="B9686" s="284" t="str">
        <f>VLOOKUP(A9686,Lists!B:C,2,FALSE)</f>
        <v>REG004</v>
      </c>
      <c r="C9686" s="284" t="str">
        <f>VLOOKUP(A9686,Lists!B:D,3,FALSE)</f>
        <v>SYR, TUR, IRQ, EGY, JOR, LBN</v>
      </c>
      <c r="D9686" s="285" t="s">
        <v>650</v>
      </c>
      <c r="E9686" s="285">
        <v>1.8333333333333333</v>
      </c>
      <c r="F9686" s="285" t="s">
        <v>4973</v>
      </c>
      <c r="G9686" s="285" t="s">
        <v>5204</v>
      </c>
      <c r="H9686" s="278">
        <f t="shared" si="321"/>
        <v>2</v>
      </c>
      <c r="I9686" s="251" t="s">
        <v>4973</v>
      </c>
      <c r="J9686" s="285" t="s">
        <v>7273</v>
      </c>
      <c r="K9686" s="278" t="str">
        <f t="shared" si="320"/>
        <v xml:space="preserve">REG004Presence of mines and improvised explosive devices </v>
      </c>
      <c r="L9686" s="286">
        <v>43767</v>
      </c>
      <c r="M9686" s="286" t="s">
        <v>3248</v>
      </c>
    </row>
    <row r="9687" spans="1:13" s="269" customFormat="1" ht="15.5" hidden="1" thickTop="1" thickBot="1" x14ac:dyDescent="0.4">
      <c r="A9687" s="287" t="s">
        <v>4280</v>
      </c>
      <c r="B9687" s="288" t="str">
        <f>VLOOKUP(A9687,Lists!B:C,2,FALSE)</f>
        <v>REG004</v>
      </c>
      <c r="C9687" s="288" t="str">
        <f>VLOOKUP(A9687,Lists!B:D,3,FALSE)</f>
        <v>SYR, TUR, IRQ, EGY, JOR, LBN</v>
      </c>
      <c r="D9687" s="289" t="s">
        <v>651</v>
      </c>
      <c r="E9687" s="289">
        <v>1.1666666666666667</v>
      </c>
      <c r="F9687" s="289" t="s">
        <v>4973</v>
      </c>
      <c r="G9687" s="289" t="s">
        <v>5204</v>
      </c>
      <c r="H9687" s="278">
        <f t="shared" si="321"/>
        <v>2</v>
      </c>
      <c r="I9687" s="252" t="s">
        <v>4973</v>
      </c>
      <c r="J9687" s="289" t="s">
        <v>7273</v>
      </c>
      <c r="K9687" s="278" t="str">
        <f t="shared" si="320"/>
        <v>REG004Physical constraints in the environment (obstacles related to terrain, climate, lack of infrastructure, etc.)</v>
      </c>
      <c r="L9687" s="290">
        <v>43767</v>
      </c>
      <c r="M9687" s="290" t="s">
        <v>3248</v>
      </c>
    </row>
    <row r="9688" spans="1:13" s="269" customFormat="1" ht="15.5" hidden="1" thickTop="1" thickBot="1" x14ac:dyDescent="0.4">
      <c r="A9688" s="283" t="s">
        <v>4279</v>
      </c>
      <c r="B9688" s="284" t="str">
        <f>VLOOKUP(A9688,Lists!B:C,2,FALSE)</f>
        <v>REG007</v>
      </c>
      <c r="C9688" s="284" t="str">
        <f>VLOOKUP(A9688,Lists!B:D,3,FALSE)</f>
        <v>DZA, TUN, LBY, ITA</v>
      </c>
      <c r="D9688" s="285" t="s">
        <v>643</v>
      </c>
      <c r="E9688" s="285">
        <v>0.33333333333333331</v>
      </c>
      <c r="F9688" s="285" t="s">
        <v>4973</v>
      </c>
      <c r="G9688" s="285" t="s">
        <v>5204</v>
      </c>
      <c r="H9688" s="278">
        <f t="shared" si="321"/>
        <v>2</v>
      </c>
      <c r="I9688" s="251" t="s">
        <v>4973</v>
      </c>
      <c r="J9688" s="285" t="s">
        <v>7273</v>
      </c>
      <c r="K9688" s="278" t="str">
        <f t="shared" si="320"/>
        <v>REG007Impediments to entry into country (bureaucratic and administrative)</v>
      </c>
      <c r="L9688" s="286">
        <v>43767</v>
      </c>
      <c r="M9688" s="286" t="s">
        <v>3248</v>
      </c>
    </row>
    <row r="9689" spans="1:13" s="269" customFormat="1" ht="15.5" hidden="1" thickTop="1" thickBot="1" x14ac:dyDescent="0.4">
      <c r="A9689" s="287" t="s">
        <v>4279</v>
      </c>
      <c r="B9689" s="288" t="str">
        <f>VLOOKUP(A9689,Lists!B:C,2,FALSE)</f>
        <v>REG007</v>
      </c>
      <c r="C9689" s="288" t="str">
        <f>VLOOKUP(A9689,Lists!B:D,3,FALSE)</f>
        <v>DZA, TUN, LBY, ITA</v>
      </c>
      <c r="D9689" s="289" t="s">
        <v>644</v>
      </c>
      <c r="E9689" s="289">
        <v>1</v>
      </c>
      <c r="F9689" s="289" t="s">
        <v>4973</v>
      </c>
      <c r="G9689" s="289" t="s">
        <v>5204</v>
      </c>
      <c r="H9689" s="278">
        <f t="shared" si="321"/>
        <v>2</v>
      </c>
      <c r="I9689" s="252" t="s">
        <v>4973</v>
      </c>
      <c r="J9689" s="289" t="s">
        <v>7273</v>
      </c>
      <c r="K9689" s="278" t="str">
        <f t="shared" si="320"/>
        <v>REG007Restriction of movement (impediments to freedom of movement and/or administrative restrictions)</v>
      </c>
      <c r="L9689" s="290">
        <v>43767</v>
      </c>
      <c r="M9689" s="290" t="s">
        <v>3248</v>
      </c>
    </row>
    <row r="9690" spans="1:13" s="269" customFormat="1" ht="15.5" hidden="1" thickTop="1" thickBot="1" x14ac:dyDescent="0.4">
      <c r="A9690" s="283" t="s">
        <v>4279</v>
      </c>
      <c r="B9690" s="284" t="str">
        <f>VLOOKUP(A9690,Lists!B:C,2,FALSE)</f>
        <v>REG007</v>
      </c>
      <c r="C9690" s="284" t="str">
        <f>VLOOKUP(A9690,Lists!B:D,3,FALSE)</f>
        <v>DZA, TUN, LBY, ITA</v>
      </c>
      <c r="D9690" s="285" t="s">
        <v>645</v>
      </c>
      <c r="E9690" s="285">
        <v>1</v>
      </c>
      <c r="F9690" s="285" t="s">
        <v>4973</v>
      </c>
      <c r="G9690" s="285" t="s">
        <v>5204</v>
      </c>
      <c r="H9690" s="278">
        <f t="shared" si="321"/>
        <v>2</v>
      </c>
      <c r="I9690" s="251" t="s">
        <v>4973</v>
      </c>
      <c r="J9690" s="285" t="s">
        <v>7273</v>
      </c>
      <c r="K9690" s="278" t="str">
        <f t="shared" si="320"/>
        <v>REG007Interference into implementation of humanitarian activities</v>
      </c>
      <c r="L9690" s="286">
        <v>43767</v>
      </c>
      <c r="M9690" s="286" t="s">
        <v>3248</v>
      </c>
    </row>
    <row r="9691" spans="1:13" s="269" customFormat="1" ht="15.5" hidden="1" thickTop="1" thickBot="1" x14ac:dyDescent="0.4">
      <c r="A9691" s="287" t="s">
        <v>4279</v>
      </c>
      <c r="B9691" s="288" t="str">
        <f>VLOOKUP(A9691,Lists!B:C,2,FALSE)</f>
        <v>REG007</v>
      </c>
      <c r="C9691" s="288" t="str">
        <f>VLOOKUP(A9691,Lists!B:D,3,FALSE)</f>
        <v>DZA, TUN, LBY, ITA</v>
      </c>
      <c r="D9691" s="289" t="s">
        <v>646</v>
      </c>
      <c r="E9691" s="289">
        <v>0.33333333333333331</v>
      </c>
      <c r="F9691" s="289" t="s">
        <v>4973</v>
      </c>
      <c r="G9691" s="289" t="s">
        <v>5204</v>
      </c>
      <c r="H9691" s="278">
        <f t="shared" si="321"/>
        <v>2</v>
      </c>
      <c r="I9691" s="252" t="s">
        <v>4973</v>
      </c>
      <c r="J9691" s="289" t="s">
        <v>7273</v>
      </c>
      <c r="K9691" s="278" t="str">
        <f t="shared" si="320"/>
        <v>REG007Violence against personnel, facilities and assets</v>
      </c>
      <c r="L9691" s="290">
        <v>43767</v>
      </c>
      <c r="M9691" s="290" t="s">
        <v>3248</v>
      </c>
    </row>
    <row r="9692" spans="1:13" s="269" customFormat="1" ht="15.5" hidden="1" thickTop="1" thickBot="1" x14ac:dyDescent="0.4">
      <c r="A9692" s="283" t="s">
        <v>4279</v>
      </c>
      <c r="B9692" s="284" t="str">
        <f>VLOOKUP(A9692,Lists!B:C,2,FALSE)</f>
        <v>REG007</v>
      </c>
      <c r="C9692" s="284" t="str">
        <f>VLOOKUP(A9692,Lists!B:D,3,FALSE)</f>
        <v>DZA, TUN, LBY, ITA</v>
      </c>
      <c r="D9692" s="285" t="s">
        <v>647</v>
      </c>
      <c r="E9692" s="285">
        <v>0.66666666666666663</v>
      </c>
      <c r="F9692" s="285" t="s">
        <v>4973</v>
      </c>
      <c r="G9692" s="285" t="s">
        <v>5204</v>
      </c>
      <c r="H9692" s="278">
        <f t="shared" si="321"/>
        <v>2</v>
      </c>
      <c r="I9692" s="251" t="s">
        <v>4973</v>
      </c>
      <c r="J9692" s="285" t="s">
        <v>7273</v>
      </c>
      <c r="K9692" s="278" t="str">
        <f t="shared" si="320"/>
        <v>REG007Denial of existence of humanitarian needs or entitlements to assistance</v>
      </c>
      <c r="L9692" s="286">
        <v>43767</v>
      </c>
      <c r="M9692" s="286" t="s">
        <v>3248</v>
      </c>
    </row>
    <row r="9693" spans="1:13" s="269" customFormat="1" ht="15.5" hidden="1" thickTop="1" thickBot="1" x14ac:dyDescent="0.4">
      <c r="A9693" s="287" t="s">
        <v>4279</v>
      </c>
      <c r="B9693" s="288" t="str">
        <f>VLOOKUP(A9693,Lists!B:C,2,FALSE)</f>
        <v>REG007</v>
      </c>
      <c r="C9693" s="288" t="str">
        <f>VLOOKUP(A9693,Lists!B:D,3,FALSE)</f>
        <v>DZA, TUN, LBY, ITA</v>
      </c>
      <c r="D9693" s="289" t="s">
        <v>648</v>
      </c>
      <c r="E9693" s="289">
        <v>0.66666666666666663</v>
      </c>
      <c r="F9693" s="289" t="s">
        <v>4973</v>
      </c>
      <c r="G9693" s="289" t="s">
        <v>5204</v>
      </c>
      <c r="H9693" s="278">
        <f t="shared" si="321"/>
        <v>2</v>
      </c>
      <c r="I9693" s="252" t="s">
        <v>4973</v>
      </c>
      <c r="J9693" s="289" t="s">
        <v>7273</v>
      </c>
      <c r="K9693" s="278" t="str">
        <f t="shared" si="320"/>
        <v>REG007Restriction and obstruction of access to services and assistance</v>
      </c>
      <c r="L9693" s="290">
        <v>43767</v>
      </c>
      <c r="M9693" s="290" t="s">
        <v>3248</v>
      </c>
    </row>
    <row r="9694" spans="1:13" s="269" customFormat="1" ht="15.5" hidden="1" thickTop="1" thickBot="1" x14ac:dyDescent="0.4">
      <c r="A9694" s="283" t="s">
        <v>4279</v>
      </c>
      <c r="B9694" s="284" t="str">
        <f>VLOOKUP(A9694,Lists!B:C,2,FALSE)</f>
        <v>REG007</v>
      </c>
      <c r="C9694" s="284" t="str">
        <f>VLOOKUP(A9694,Lists!B:D,3,FALSE)</f>
        <v>DZA, TUN, LBY, ITA</v>
      </c>
      <c r="D9694" s="285" t="s">
        <v>649</v>
      </c>
      <c r="E9694" s="285">
        <v>1</v>
      </c>
      <c r="F9694" s="285" t="s">
        <v>4973</v>
      </c>
      <c r="G9694" s="285" t="s">
        <v>5204</v>
      </c>
      <c r="H9694" s="278">
        <f t="shared" si="321"/>
        <v>2</v>
      </c>
      <c r="I9694" s="251" t="s">
        <v>4973</v>
      </c>
      <c r="J9694" s="285" t="s">
        <v>7273</v>
      </c>
      <c r="K9694" s="278" t="str">
        <f t="shared" si="320"/>
        <v>REG007Ongoing insecurity/hostilities affecting humanitarian assistance</v>
      </c>
      <c r="L9694" s="286">
        <v>43767</v>
      </c>
      <c r="M9694" s="286" t="s">
        <v>3248</v>
      </c>
    </row>
    <row r="9695" spans="1:13" s="269" customFormat="1" ht="15.5" hidden="1" thickTop="1" thickBot="1" x14ac:dyDescent="0.4">
      <c r="A9695" s="287" t="s">
        <v>4279</v>
      </c>
      <c r="B9695" s="288" t="str">
        <f>VLOOKUP(A9695,Lists!B:C,2,FALSE)</f>
        <v>REG007</v>
      </c>
      <c r="C9695" s="288" t="str">
        <f>VLOOKUP(A9695,Lists!B:D,3,FALSE)</f>
        <v>DZA, TUN, LBY, ITA</v>
      </c>
      <c r="D9695" s="289" t="s">
        <v>650</v>
      </c>
      <c r="E9695" s="289">
        <v>1.6666666666666667</v>
      </c>
      <c r="F9695" s="289" t="s">
        <v>4973</v>
      </c>
      <c r="G9695" s="289" t="s">
        <v>5204</v>
      </c>
      <c r="H9695" s="278">
        <f t="shared" si="321"/>
        <v>2</v>
      </c>
      <c r="I9695" s="252" t="s">
        <v>4973</v>
      </c>
      <c r="J9695" s="289" t="s">
        <v>7273</v>
      </c>
      <c r="K9695" s="278" t="str">
        <f t="shared" si="320"/>
        <v xml:space="preserve">REG007Presence of mines and improvised explosive devices </v>
      </c>
      <c r="L9695" s="290">
        <v>43767</v>
      </c>
      <c r="M9695" s="290" t="s">
        <v>3248</v>
      </c>
    </row>
    <row r="9696" spans="1:13" s="269" customFormat="1" ht="15.5" hidden="1" thickTop="1" thickBot="1" x14ac:dyDescent="0.4">
      <c r="A9696" s="283" t="s">
        <v>4279</v>
      </c>
      <c r="B9696" s="284" t="str">
        <f>VLOOKUP(A9696,Lists!B:C,2,FALSE)</f>
        <v>REG007</v>
      </c>
      <c r="C9696" s="284" t="str">
        <f>VLOOKUP(A9696,Lists!B:D,3,FALSE)</f>
        <v>DZA, TUN, LBY, ITA</v>
      </c>
      <c r="D9696" s="285" t="s">
        <v>651</v>
      </c>
      <c r="E9696" s="285">
        <v>1</v>
      </c>
      <c r="F9696" s="285" t="s">
        <v>4973</v>
      </c>
      <c r="G9696" s="285" t="s">
        <v>5204</v>
      </c>
      <c r="H9696" s="278">
        <f t="shared" si="321"/>
        <v>2</v>
      </c>
      <c r="I9696" s="251" t="s">
        <v>4973</v>
      </c>
      <c r="J9696" s="285" t="s">
        <v>7273</v>
      </c>
      <c r="K9696" s="278" t="str">
        <f t="shared" si="320"/>
        <v>REG007Physical constraints in the environment (obstacles related to terrain, climate, lack of infrastructure, etc.)</v>
      </c>
      <c r="L9696" s="286">
        <v>43767</v>
      </c>
      <c r="M9696" s="286" t="s">
        <v>3248</v>
      </c>
    </row>
    <row r="9697" spans="1:13" s="269" customFormat="1" ht="15.5" hidden="1" thickTop="1" thickBot="1" x14ac:dyDescent="0.4">
      <c r="A9697" s="287" t="s">
        <v>4279</v>
      </c>
      <c r="B9697" s="288" t="str">
        <f>VLOOKUP(A9697,Lists!B:C,2,FALSE)</f>
        <v>REG007</v>
      </c>
      <c r="C9697" s="288" t="str">
        <f>VLOOKUP(A9697,Lists!B:D,3,FALSE)</f>
        <v>DZA, TUN, LBY, ITA</v>
      </c>
      <c r="D9697" s="289" t="s">
        <v>5029</v>
      </c>
      <c r="E9697" s="289">
        <v>480</v>
      </c>
      <c r="F9697" s="289" t="s">
        <v>7259</v>
      </c>
      <c r="G9697" s="289" t="s">
        <v>7164</v>
      </c>
      <c r="H9697" s="278">
        <f t="shared" si="321"/>
        <v>3</v>
      </c>
      <c r="I9697" s="252" t="s">
        <v>4331</v>
      </c>
      <c r="J9697" s="289" t="s">
        <v>7274</v>
      </c>
      <c r="K9697" s="278" t="str">
        <f t="shared" si="320"/>
        <v>REG007Fatalities reported</v>
      </c>
      <c r="L9697" s="290">
        <v>43767</v>
      </c>
      <c r="M9697" s="290" t="s">
        <v>3248</v>
      </c>
    </row>
    <row r="9698" spans="1:13" s="269" customFormat="1" ht="15.5" hidden="1" thickTop="1" thickBot="1" x14ac:dyDescent="0.4">
      <c r="A9698" s="283" t="s">
        <v>4279</v>
      </c>
      <c r="B9698" s="284" t="str">
        <f>VLOOKUP(A9698,Lists!B:C,2,FALSE)</f>
        <v>REG007</v>
      </c>
      <c r="C9698" s="284" t="str">
        <f>VLOOKUP(A9698,Lists!B:D,3,FALSE)</f>
        <v>DZA, TUN, LBY, ITA</v>
      </c>
      <c r="D9698" s="285" t="s">
        <v>5115</v>
      </c>
      <c r="E9698" s="285">
        <v>480</v>
      </c>
      <c r="F9698" s="285" t="s">
        <v>7259</v>
      </c>
      <c r="G9698" s="285" t="s">
        <v>7164</v>
      </c>
      <c r="H9698" s="278">
        <f t="shared" si="321"/>
        <v>3</v>
      </c>
      <c r="I9698" s="251" t="s">
        <v>4331</v>
      </c>
      <c r="J9698" s="285" t="s">
        <v>7274</v>
      </c>
      <c r="K9698" s="278" t="str">
        <f t="shared" si="320"/>
        <v>REG007Fatalities in all crises</v>
      </c>
      <c r="L9698" s="286">
        <v>43767</v>
      </c>
      <c r="M9698" s="286" t="s">
        <v>3248</v>
      </c>
    </row>
    <row r="9699" spans="1:13" s="269" customFormat="1" ht="15.5" hidden="1" thickTop="1" thickBot="1" x14ac:dyDescent="0.4">
      <c r="A9699" s="287" t="s">
        <v>4281</v>
      </c>
      <c r="B9699" s="288" t="str">
        <f>VLOOKUP(A9699,Lists!B:C,2,FALSE)</f>
        <v>REG006</v>
      </c>
      <c r="C9699" s="288" t="str">
        <f>VLOOKUP(A9699,Lists!B:D,3,FALSE)</f>
        <v>TUR, GRC</v>
      </c>
      <c r="D9699" s="289" t="s">
        <v>5029</v>
      </c>
      <c r="E9699" s="289">
        <v>142</v>
      </c>
      <c r="F9699" s="289" t="s">
        <v>7260</v>
      </c>
      <c r="G9699" s="289" t="s">
        <v>7164</v>
      </c>
      <c r="H9699" s="278">
        <f t="shared" si="321"/>
        <v>3</v>
      </c>
      <c r="I9699" s="252" t="s">
        <v>4331</v>
      </c>
      <c r="J9699" s="289" t="s">
        <v>7275</v>
      </c>
      <c r="K9699" s="278" t="str">
        <f t="shared" si="320"/>
        <v>REG006Fatalities reported</v>
      </c>
      <c r="L9699" s="290">
        <v>43767</v>
      </c>
      <c r="M9699" s="290" t="s">
        <v>3248</v>
      </c>
    </row>
    <row r="9700" spans="1:13" s="269" customFormat="1" ht="15.5" hidden="1" thickTop="1" thickBot="1" x14ac:dyDescent="0.4">
      <c r="A9700" s="283" t="s">
        <v>4281</v>
      </c>
      <c r="B9700" s="284" t="str">
        <f>VLOOKUP(A9700,Lists!B:C,2,FALSE)</f>
        <v>REG006</v>
      </c>
      <c r="C9700" s="284" t="str">
        <f>VLOOKUP(A9700,Lists!B:D,3,FALSE)</f>
        <v>TUR, GRC</v>
      </c>
      <c r="D9700" s="285" t="s">
        <v>5115</v>
      </c>
      <c r="E9700" s="285">
        <v>142</v>
      </c>
      <c r="F9700" s="285" t="s">
        <v>7260</v>
      </c>
      <c r="G9700" s="285" t="s">
        <v>7164</v>
      </c>
      <c r="H9700" s="278">
        <f t="shared" si="321"/>
        <v>3</v>
      </c>
      <c r="I9700" s="251" t="s">
        <v>4331</v>
      </c>
      <c r="J9700" s="285" t="s">
        <v>7275</v>
      </c>
      <c r="K9700" s="278" t="str">
        <f t="shared" si="320"/>
        <v>REG006Fatalities in all crises</v>
      </c>
      <c r="L9700" s="286">
        <v>43767</v>
      </c>
      <c r="M9700" s="286" t="s">
        <v>3248</v>
      </c>
    </row>
    <row r="9701" spans="1:13" s="269" customFormat="1" ht="15.5" hidden="1" thickTop="1" thickBot="1" x14ac:dyDescent="0.4">
      <c r="A9701" s="287" t="s">
        <v>4281</v>
      </c>
      <c r="B9701" s="288" t="str">
        <f>VLOOKUP(A9701,Lists!B:C,2,FALSE)</f>
        <v>REG006</v>
      </c>
      <c r="C9701" s="288" t="str">
        <f>VLOOKUP(A9701,Lists!B:D,3,FALSE)</f>
        <v>TUR, GRC</v>
      </c>
      <c r="D9701" s="289" t="s">
        <v>522</v>
      </c>
      <c r="E9701" s="289">
        <v>91601941</v>
      </c>
      <c r="F9701" s="289" t="s">
        <v>3069</v>
      </c>
      <c r="G9701" s="289" t="s">
        <v>7261</v>
      </c>
      <c r="H9701" s="278" t="b">
        <f t="shared" si="321"/>
        <v>0</v>
      </c>
      <c r="I9701" s="252" t="s">
        <v>7264</v>
      </c>
      <c r="J9701" s="289" t="s">
        <v>7276</v>
      </c>
      <c r="K9701" s="278" t="str">
        <f t="shared" si="320"/>
        <v>REG006Total population</v>
      </c>
      <c r="L9701" s="290">
        <v>43767</v>
      </c>
      <c r="M9701" s="290" t="s">
        <v>3248</v>
      </c>
    </row>
    <row r="9702" spans="1:13" s="269" customFormat="1" ht="15.5" hidden="1" thickTop="1" thickBot="1" x14ac:dyDescent="0.4">
      <c r="A9702" s="283" t="s">
        <v>4281</v>
      </c>
      <c r="B9702" s="284" t="str">
        <f>VLOOKUP(A9702,Lists!B:C,2,FALSE)</f>
        <v>REG006</v>
      </c>
      <c r="C9702" s="284" t="str">
        <f>VLOOKUP(A9702,Lists!B:D,3,FALSE)</f>
        <v>TUR, GRC</v>
      </c>
      <c r="D9702" s="285" t="s">
        <v>643</v>
      </c>
      <c r="E9702" s="285">
        <v>1</v>
      </c>
      <c r="F9702" s="285" t="s">
        <v>4973</v>
      </c>
      <c r="G9702" s="285" t="s">
        <v>5204</v>
      </c>
      <c r="H9702" s="278">
        <f t="shared" si="321"/>
        <v>2</v>
      </c>
      <c r="I9702" s="251" t="s">
        <v>4973</v>
      </c>
      <c r="J9702" s="285" t="s">
        <v>7273</v>
      </c>
      <c r="K9702" s="278" t="str">
        <f t="shared" si="320"/>
        <v>REG006Impediments to entry into country (bureaucratic and administrative)</v>
      </c>
      <c r="L9702" s="286">
        <v>43767</v>
      </c>
      <c r="M9702" s="286" t="s">
        <v>3248</v>
      </c>
    </row>
    <row r="9703" spans="1:13" s="269" customFormat="1" ht="15.5" hidden="1" thickTop="1" thickBot="1" x14ac:dyDescent="0.4">
      <c r="A9703" s="287" t="s">
        <v>4281</v>
      </c>
      <c r="B9703" s="288" t="str">
        <f>VLOOKUP(A9703,Lists!B:C,2,FALSE)</f>
        <v>REG006</v>
      </c>
      <c r="C9703" s="288" t="str">
        <f>VLOOKUP(A9703,Lists!B:D,3,FALSE)</f>
        <v>TUR, GRC</v>
      </c>
      <c r="D9703" s="289" t="s">
        <v>644</v>
      </c>
      <c r="E9703" s="289">
        <v>0</v>
      </c>
      <c r="F9703" s="289" t="s">
        <v>4973</v>
      </c>
      <c r="G9703" s="289" t="s">
        <v>5204</v>
      </c>
      <c r="H9703" s="278">
        <f t="shared" si="321"/>
        <v>2</v>
      </c>
      <c r="I9703" s="252" t="s">
        <v>4973</v>
      </c>
      <c r="J9703" s="289" t="s">
        <v>7273</v>
      </c>
      <c r="K9703" s="278" t="str">
        <f t="shared" si="320"/>
        <v>REG006Restriction of movement (impediments to freedom of movement and/or administrative restrictions)</v>
      </c>
      <c r="L9703" s="290">
        <v>43767</v>
      </c>
      <c r="M9703" s="290" t="s">
        <v>3248</v>
      </c>
    </row>
    <row r="9704" spans="1:13" s="269" customFormat="1" ht="15.5" hidden="1" thickTop="1" thickBot="1" x14ac:dyDescent="0.4">
      <c r="A9704" s="283" t="s">
        <v>4281</v>
      </c>
      <c r="B9704" s="284" t="str">
        <f>VLOOKUP(A9704,Lists!B:C,2,FALSE)</f>
        <v>REG006</v>
      </c>
      <c r="C9704" s="284" t="str">
        <f>VLOOKUP(A9704,Lists!B:D,3,FALSE)</f>
        <v>TUR, GRC</v>
      </c>
      <c r="D9704" s="285" t="s">
        <v>645</v>
      </c>
      <c r="E9704" s="285">
        <v>1</v>
      </c>
      <c r="F9704" s="285" t="s">
        <v>4973</v>
      </c>
      <c r="G9704" s="285" t="s">
        <v>5204</v>
      </c>
      <c r="H9704" s="278">
        <f t="shared" si="321"/>
        <v>2</v>
      </c>
      <c r="I9704" s="251" t="s">
        <v>4973</v>
      </c>
      <c r="J9704" s="285" t="s">
        <v>7273</v>
      </c>
      <c r="K9704" s="278" t="str">
        <f t="shared" si="320"/>
        <v>REG006Interference into implementation of humanitarian activities</v>
      </c>
      <c r="L9704" s="286">
        <v>43767</v>
      </c>
      <c r="M9704" s="286" t="s">
        <v>3248</v>
      </c>
    </row>
    <row r="9705" spans="1:13" s="269" customFormat="1" ht="15.5" hidden="1" thickTop="1" thickBot="1" x14ac:dyDescent="0.4">
      <c r="A9705" s="287" t="s">
        <v>4281</v>
      </c>
      <c r="B9705" s="288" t="str">
        <f>VLOOKUP(A9705,Lists!B:C,2,FALSE)</f>
        <v>REG006</v>
      </c>
      <c r="C9705" s="288" t="str">
        <f>VLOOKUP(A9705,Lists!B:D,3,FALSE)</f>
        <v>TUR, GRC</v>
      </c>
      <c r="D9705" s="289" t="s">
        <v>646</v>
      </c>
      <c r="E9705" s="289">
        <v>0</v>
      </c>
      <c r="F9705" s="289" t="s">
        <v>4973</v>
      </c>
      <c r="G9705" s="289" t="s">
        <v>5204</v>
      </c>
      <c r="H9705" s="278">
        <f t="shared" si="321"/>
        <v>2</v>
      </c>
      <c r="I9705" s="252" t="s">
        <v>4973</v>
      </c>
      <c r="J9705" s="289" t="s">
        <v>7273</v>
      </c>
      <c r="K9705" s="278" t="str">
        <f t="shared" si="320"/>
        <v>REG006Violence against personnel, facilities and assets</v>
      </c>
      <c r="L9705" s="290">
        <v>43767</v>
      </c>
      <c r="M9705" s="290" t="s">
        <v>3248</v>
      </c>
    </row>
    <row r="9706" spans="1:13" s="269" customFormat="1" ht="15.5" hidden="1" thickTop="1" thickBot="1" x14ac:dyDescent="0.4">
      <c r="A9706" s="283" t="s">
        <v>4281</v>
      </c>
      <c r="B9706" s="284" t="str">
        <f>VLOOKUP(A9706,Lists!B:C,2,FALSE)</f>
        <v>REG006</v>
      </c>
      <c r="C9706" s="284" t="str">
        <f>VLOOKUP(A9706,Lists!B:D,3,FALSE)</f>
        <v>TUR, GRC</v>
      </c>
      <c r="D9706" s="285" t="s">
        <v>647</v>
      </c>
      <c r="E9706" s="285">
        <v>1.5</v>
      </c>
      <c r="F9706" s="285" t="s">
        <v>4973</v>
      </c>
      <c r="G9706" s="285" t="s">
        <v>5204</v>
      </c>
      <c r="H9706" s="278">
        <f t="shared" si="321"/>
        <v>2</v>
      </c>
      <c r="I9706" s="251" t="s">
        <v>4973</v>
      </c>
      <c r="J9706" s="285" t="s">
        <v>7273</v>
      </c>
      <c r="K9706" s="278" t="str">
        <f t="shared" si="320"/>
        <v>REG006Denial of existence of humanitarian needs or entitlements to assistance</v>
      </c>
      <c r="L9706" s="286">
        <v>43767</v>
      </c>
      <c r="M9706" s="286" t="s">
        <v>3248</v>
      </c>
    </row>
    <row r="9707" spans="1:13" s="269" customFormat="1" ht="15.5" hidden="1" thickTop="1" thickBot="1" x14ac:dyDescent="0.4">
      <c r="A9707" s="287" t="s">
        <v>4281</v>
      </c>
      <c r="B9707" s="288" t="str">
        <f>VLOOKUP(A9707,Lists!B:C,2,FALSE)</f>
        <v>REG006</v>
      </c>
      <c r="C9707" s="288" t="str">
        <f>VLOOKUP(A9707,Lists!B:D,3,FALSE)</f>
        <v>TUR, GRC</v>
      </c>
      <c r="D9707" s="289" t="s">
        <v>648</v>
      </c>
      <c r="E9707" s="289">
        <v>1.5</v>
      </c>
      <c r="F9707" s="289" t="s">
        <v>4973</v>
      </c>
      <c r="G9707" s="289" t="s">
        <v>5204</v>
      </c>
      <c r="H9707" s="278">
        <f t="shared" si="321"/>
        <v>2</v>
      </c>
      <c r="I9707" s="252" t="s">
        <v>4973</v>
      </c>
      <c r="J9707" s="289" t="s">
        <v>7273</v>
      </c>
      <c r="K9707" s="278" t="str">
        <f t="shared" si="320"/>
        <v>REG006Restriction and obstruction of access to services and assistance</v>
      </c>
      <c r="L9707" s="290">
        <v>43767</v>
      </c>
      <c r="M9707" s="290" t="s">
        <v>3248</v>
      </c>
    </row>
    <row r="9708" spans="1:13" s="269" customFormat="1" ht="15.5" hidden="1" thickTop="1" thickBot="1" x14ac:dyDescent="0.4">
      <c r="A9708" s="283" t="s">
        <v>4281</v>
      </c>
      <c r="B9708" s="284" t="str">
        <f>VLOOKUP(A9708,Lists!B:C,2,FALSE)</f>
        <v>REG006</v>
      </c>
      <c r="C9708" s="284" t="str">
        <f>VLOOKUP(A9708,Lists!B:D,3,FALSE)</f>
        <v>TUR, GRC</v>
      </c>
      <c r="D9708" s="285" t="s">
        <v>649</v>
      </c>
      <c r="E9708" s="285">
        <v>0</v>
      </c>
      <c r="F9708" s="285" t="s">
        <v>4973</v>
      </c>
      <c r="G9708" s="285" t="s">
        <v>5204</v>
      </c>
      <c r="H9708" s="278">
        <f t="shared" si="321"/>
        <v>2</v>
      </c>
      <c r="I9708" s="251" t="s">
        <v>4973</v>
      </c>
      <c r="J9708" s="285" t="s">
        <v>7273</v>
      </c>
      <c r="K9708" s="278" t="str">
        <f t="shared" si="320"/>
        <v>REG006Ongoing insecurity/hostilities affecting humanitarian assistance</v>
      </c>
      <c r="L9708" s="286">
        <v>43767</v>
      </c>
      <c r="M9708" s="286" t="s">
        <v>3248</v>
      </c>
    </row>
    <row r="9709" spans="1:13" s="269" customFormat="1" ht="15.5" hidden="1" thickTop="1" thickBot="1" x14ac:dyDescent="0.4">
      <c r="A9709" s="287" t="s">
        <v>4281</v>
      </c>
      <c r="B9709" s="288" t="str">
        <f>VLOOKUP(A9709,Lists!B:C,2,FALSE)</f>
        <v>REG006</v>
      </c>
      <c r="C9709" s="288" t="str">
        <f>VLOOKUP(A9709,Lists!B:D,3,FALSE)</f>
        <v>TUR, GRC</v>
      </c>
      <c r="D9709" s="289" t="s">
        <v>650</v>
      </c>
      <c r="E9709" s="289">
        <v>0.5</v>
      </c>
      <c r="F9709" s="289" t="s">
        <v>4973</v>
      </c>
      <c r="G9709" s="289" t="s">
        <v>5204</v>
      </c>
      <c r="H9709" s="278">
        <f t="shared" si="321"/>
        <v>2</v>
      </c>
      <c r="I9709" s="252" t="s">
        <v>4973</v>
      </c>
      <c r="J9709" s="289" t="s">
        <v>7273</v>
      </c>
      <c r="K9709" s="278" t="str">
        <f t="shared" si="320"/>
        <v xml:space="preserve">REG006Presence of mines and improvised explosive devices </v>
      </c>
      <c r="L9709" s="290">
        <v>43767</v>
      </c>
      <c r="M9709" s="290" t="s">
        <v>3248</v>
      </c>
    </row>
    <row r="9710" spans="1:13" s="269" customFormat="1" ht="15.5" hidden="1" thickTop="1" thickBot="1" x14ac:dyDescent="0.4">
      <c r="A9710" s="283" t="s">
        <v>4281</v>
      </c>
      <c r="B9710" s="284" t="str">
        <f>VLOOKUP(A9710,Lists!B:C,2,FALSE)</f>
        <v>REG006</v>
      </c>
      <c r="C9710" s="284" t="str">
        <f>VLOOKUP(A9710,Lists!B:D,3,FALSE)</f>
        <v>TUR, GRC</v>
      </c>
      <c r="D9710" s="285" t="s">
        <v>651</v>
      </c>
      <c r="E9710" s="285">
        <v>0</v>
      </c>
      <c r="F9710" s="285" t="s">
        <v>4973</v>
      </c>
      <c r="G9710" s="285" t="s">
        <v>5204</v>
      </c>
      <c r="H9710" s="278">
        <f t="shared" si="321"/>
        <v>2</v>
      </c>
      <c r="I9710" s="251" t="s">
        <v>4973</v>
      </c>
      <c r="J9710" s="285" t="s">
        <v>7273</v>
      </c>
      <c r="K9710" s="278" t="str">
        <f t="shared" si="320"/>
        <v>REG006Physical constraints in the environment (obstacles related to terrain, climate, lack of infrastructure, etc.)</v>
      </c>
      <c r="L9710" s="286">
        <v>43767</v>
      </c>
      <c r="M9710" s="286" t="s">
        <v>3248</v>
      </c>
    </row>
    <row r="9711" spans="1:13" s="269" customFormat="1" ht="15.5" hidden="1" thickTop="1" thickBot="1" x14ac:dyDescent="0.4">
      <c r="A9711" s="287" t="s">
        <v>1243</v>
      </c>
      <c r="B9711" s="288" t="str">
        <f>VLOOKUP(A9711,Lists!B:C,2,FALSE)</f>
        <v>CMR004</v>
      </c>
      <c r="C9711" s="288" t="str">
        <f>VLOOKUP(A9711,Lists!B:D,3,FALSE)</f>
        <v>CMR</v>
      </c>
      <c r="D9711" s="289" t="s">
        <v>522</v>
      </c>
      <c r="E9711" s="289">
        <v>25576835</v>
      </c>
      <c r="F9711" s="289" t="s">
        <v>7358</v>
      </c>
      <c r="G9711" s="289" t="s">
        <v>731</v>
      </c>
      <c r="H9711" s="278">
        <f t="shared" si="321"/>
        <v>2</v>
      </c>
      <c r="I9711" s="252" t="s">
        <v>7386</v>
      </c>
      <c r="J9711" s="289" t="s">
        <v>7420</v>
      </c>
      <c r="K9711" s="278" t="str">
        <f t="shared" si="320"/>
        <v>CMR004Total population</v>
      </c>
      <c r="L9711" s="290">
        <v>43767</v>
      </c>
      <c r="M9711" s="290" t="s">
        <v>3248</v>
      </c>
    </row>
    <row r="9712" spans="1:13" s="269" customFormat="1" ht="15.5" hidden="1" thickTop="1" thickBot="1" x14ac:dyDescent="0.4">
      <c r="A9712" s="283" t="s">
        <v>1243</v>
      </c>
      <c r="B9712" s="284" t="str">
        <f>VLOOKUP(A9712,Lists!B:C,2,FALSE)</f>
        <v>CMR004</v>
      </c>
      <c r="C9712" s="284" t="str">
        <f>VLOOKUP(A9712,Lists!B:D,3,FALSE)</f>
        <v>CMR</v>
      </c>
      <c r="D9712" s="285" t="s">
        <v>737</v>
      </c>
      <c r="E9712" s="285">
        <v>2601909</v>
      </c>
      <c r="F9712" s="285" t="s">
        <v>7359</v>
      </c>
      <c r="G9712" s="285" t="s">
        <v>731</v>
      </c>
      <c r="H9712" s="278">
        <f t="shared" si="321"/>
        <v>2</v>
      </c>
      <c r="I9712" s="251" t="s">
        <v>7387</v>
      </c>
      <c r="J9712" s="285" t="s">
        <v>7421</v>
      </c>
      <c r="K9712" s="278" t="str">
        <f t="shared" si="320"/>
        <v>CMR004People exposed</v>
      </c>
      <c r="L9712" s="286">
        <v>43767</v>
      </c>
      <c r="M9712" s="286" t="s">
        <v>3248</v>
      </c>
    </row>
    <row r="9713" spans="1:13" s="269" customFormat="1" ht="15.5" hidden="1" thickTop="1" thickBot="1" x14ac:dyDescent="0.4">
      <c r="A9713" s="287" t="s">
        <v>1243</v>
      </c>
      <c r="B9713" s="288" t="str">
        <f>VLOOKUP(A9713,Lists!B:C,2,FALSE)</f>
        <v>CMR004</v>
      </c>
      <c r="C9713" s="288" t="str">
        <f>VLOOKUP(A9713,Lists!B:D,3,FALSE)</f>
        <v>CMR</v>
      </c>
      <c r="D9713" s="289" t="s">
        <v>533</v>
      </c>
      <c r="E9713" s="289">
        <v>291803</v>
      </c>
      <c r="F9713" s="289" t="s">
        <v>7359</v>
      </c>
      <c r="G9713" s="289" t="s">
        <v>731</v>
      </c>
      <c r="H9713" s="278">
        <f t="shared" si="321"/>
        <v>2</v>
      </c>
      <c r="I9713" s="252" t="s">
        <v>7387</v>
      </c>
      <c r="J9713" s="289" t="s">
        <v>7422</v>
      </c>
      <c r="K9713" s="278" t="str">
        <f t="shared" si="320"/>
        <v>CMR004People affected</v>
      </c>
      <c r="L9713" s="290">
        <v>43767</v>
      </c>
      <c r="M9713" s="290" t="s">
        <v>3248</v>
      </c>
    </row>
    <row r="9714" spans="1:13" s="269" customFormat="1" ht="15.5" thickTop="1" thickBot="1" x14ac:dyDescent="0.4">
      <c r="A9714" s="283" t="s">
        <v>1243</v>
      </c>
      <c r="B9714" s="284" t="str">
        <f>VLOOKUP(A9714,Lists!B:C,2,FALSE)</f>
        <v>CMR004</v>
      </c>
      <c r="C9714" s="284" t="str">
        <f>VLOOKUP(A9714,Lists!B:D,3,FALSE)</f>
        <v>CMR</v>
      </c>
      <c r="D9714" s="285" t="s">
        <v>666</v>
      </c>
      <c r="E9714" s="285">
        <v>291803</v>
      </c>
      <c r="F9714" s="285" t="s">
        <v>7301</v>
      </c>
      <c r="G9714" s="285" t="s">
        <v>731</v>
      </c>
      <c r="H9714" s="278">
        <f t="shared" si="321"/>
        <v>2</v>
      </c>
      <c r="I9714" s="251" t="s">
        <v>7387</v>
      </c>
      <c r="J9714" s="285" t="s">
        <v>7422</v>
      </c>
      <c r="K9714" s="278" t="str">
        <f t="shared" si="320"/>
        <v>CMR004People displaced</v>
      </c>
      <c r="L9714" s="286">
        <v>43767</v>
      </c>
      <c r="M9714" s="286" t="s">
        <v>3248</v>
      </c>
    </row>
    <row r="9715" spans="1:13" s="269" customFormat="1" ht="15.5" hidden="1" thickTop="1" thickBot="1" x14ac:dyDescent="0.4">
      <c r="A9715" s="287" t="s">
        <v>1243</v>
      </c>
      <c r="B9715" s="288" t="str">
        <f>VLOOKUP(A9715,Lists!B:C,2,FALSE)</f>
        <v>CMR004</v>
      </c>
      <c r="C9715" s="288" t="str">
        <f>VLOOKUP(A9715,Lists!B:D,3,FALSE)</f>
        <v>CMR</v>
      </c>
      <c r="D9715" s="289" t="s">
        <v>5115</v>
      </c>
      <c r="E9715" s="289">
        <v>672</v>
      </c>
      <c r="F9715" s="289" t="s">
        <v>7359</v>
      </c>
      <c r="G9715" s="289" t="s">
        <v>731</v>
      </c>
      <c r="H9715" s="278">
        <f t="shared" si="321"/>
        <v>2</v>
      </c>
      <c r="I9715" s="252" t="s">
        <v>7387</v>
      </c>
      <c r="J9715" s="289" t="s">
        <v>7422</v>
      </c>
      <c r="K9715" s="278" t="str">
        <f t="shared" si="320"/>
        <v>CMR004Fatalities in all crises</v>
      </c>
      <c r="L9715" s="290">
        <v>43767</v>
      </c>
      <c r="M9715" s="290" t="s">
        <v>3248</v>
      </c>
    </row>
    <row r="9716" spans="1:13" s="269" customFormat="1" ht="15.5" hidden="1" thickTop="1" thickBot="1" x14ac:dyDescent="0.4">
      <c r="A9716" s="283" t="s">
        <v>1243</v>
      </c>
      <c r="B9716" s="284" t="str">
        <f>VLOOKUP(A9716,Lists!B:C,2,FALSE)</f>
        <v>CMR004</v>
      </c>
      <c r="C9716" s="284" t="str">
        <f>VLOOKUP(A9716,Lists!B:D,3,FALSE)</f>
        <v>CMR</v>
      </c>
      <c r="D9716" s="285" t="s">
        <v>752</v>
      </c>
      <c r="E9716" s="285">
        <v>291803</v>
      </c>
      <c r="F9716" s="285" t="s">
        <v>7359</v>
      </c>
      <c r="G9716" s="285" t="s">
        <v>731</v>
      </c>
      <c r="H9716" s="278">
        <f t="shared" si="321"/>
        <v>2</v>
      </c>
      <c r="I9716" s="251" t="s">
        <v>7387</v>
      </c>
      <c r="J9716" s="285" t="s">
        <v>7422</v>
      </c>
      <c r="K9716" s="278" t="str">
        <f t="shared" si="320"/>
        <v>CMR004People in Need</v>
      </c>
      <c r="L9716" s="286">
        <v>43767</v>
      </c>
      <c r="M9716" s="286" t="s">
        <v>3248</v>
      </c>
    </row>
    <row r="9717" spans="1:13" s="269" customFormat="1" ht="15.5" hidden="1" thickTop="1" thickBot="1" x14ac:dyDescent="0.4">
      <c r="A9717" s="287" t="s">
        <v>1243</v>
      </c>
      <c r="B9717" s="288" t="str">
        <f>VLOOKUP(A9717,Lists!B:C,2,FALSE)</f>
        <v>CMR004</v>
      </c>
      <c r="C9717" s="288" t="str">
        <f>VLOOKUP(A9717,Lists!B:D,3,FALSE)</f>
        <v>CMR</v>
      </c>
      <c r="D9717" s="289" t="s">
        <v>5110</v>
      </c>
      <c r="E9717" s="289">
        <v>2310106</v>
      </c>
      <c r="F9717" s="289" t="s">
        <v>7359</v>
      </c>
      <c r="G9717" s="289" t="s">
        <v>731</v>
      </c>
      <c r="H9717" s="278">
        <f t="shared" si="321"/>
        <v>2</v>
      </c>
      <c r="I9717" s="252" t="s">
        <v>7387</v>
      </c>
      <c r="J9717" s="289" t="s">
        <v>7422</v>
      </c>
      <c r="K9717" s="278" t="str">
        <f t="shared" si="320"/>
        <v>CMR004Minimal humanitarian conditions - Level 1</v>
      </c>
      <c r="L9717" s="290">
        <v>43767</v>
      </c>
      <c r="M9717" s="290" t="s">
        <v>3248</v>
      </c>
    </row>
    <row r="9718" spans="1:13" s="269" customFormat="1" ht="15.5" hidden="1" thickTop="1" thickBot="1" x14ac:dyDescent="0.4">
      <c r="A9718" s="283" t="s">
        <v>1243</v>
      </c>
      <c r="B9718" s="284" t="str">
        <f>VLOOKUP(A9718,Lists!B:C,2,FALSE)</f>
        <v>CMR004</v>
      </c>
      <c r="C9718" s="284" t="str">
        <f>VLOOKUP(A9718,Lists!B:D,3,FALSE)</f>
        <v>CMR</v>
      </c>
      <c r="D9718" s="285" t="s">
        <v>5111</v>
      </c>
      <c r="E9718" s="285">
        <v>0</v>
      </c>
      <c r="F9718" s="285" t="s">
        <v>7359</v>
      </c>
      <c r="G9718" s="285" t="s">
        <v>731</v>
      </c>
      <c r="H9718" s="278">
        <f t="shared" si="321"/>
        <v>2</v>
      </c>
      <c r="I9718" s="251" t="s">
        <v>7387</v>
      </c>
      <c r="J9718" s="285" t="s">
        <v>7422</v>
      </c>
      <c r="K9718" s="278" t="str">
        <f t="shared" si="320"/>
        <v>CMR004Stressed humanitarian conditions - Level 2</v>
      </c>
      <c r="L9718" s="286">
        <v>43767</v>
      </c>
      <c r="M9718" s="286" t="s">
        <v>3248</v>
      </c>
    </row>
    <row r="9719" spans="1:13" s="269" customFormat="1" ht="15.5" hidden="1" thickTop="1" thickBot="1" x14ac:dyDescent="0.4">
      <c r="A9719" s="287" t="s">
        <v>1243</v>
      </c>
      <c r="B9719" s="288" t="str">
        <f>VLOOKUP(A9719,Lists!B:C,2,FALSE)</f>
        <v>CMR004</v>
      </c>
      <c r="C9719" s="288" t="str">
        <f>VLOOKUP(A9719,Lists!B:D,3,FALSE)</f>
        <v>CMR</v>
      </c>
      <c r="D9719" s="289" t="s">
        <v>5112</v>
      </c>
      <c r="E9719" s="289">
        <v>291803</v>
      </c>
      <c r="F9719" s="289" t="s">
        <v>7359</v>
      </c>
      <c r="G9719" s="289" t="s">
        <v>731</v>
      </c>
      <c r="H9719" s="278">
        <f t="shared" si="321"/>
        <v>2</v>
      </c>
      <c r="I9719" s="252" t="s">
        <v>7387</v>
      </c>
      <c r="J9719" s="289" t="s">
        <v>7422</v>
      </c>
      <c r="K9719" s="278" t="str">
        <f t="shared" si="320"/>
        <v>CMR004Moderate humanitarian conditions - Level 3</v>
      </c>
      <c r="L9719" s="290">
        <v>43767</v>
      </c>
      <c r="M9719" s="290" t="s">
        <v>3248</v>
      </c>
    </row>
    <row r="9720" spans="1:13" s="269" customFormat="1" ht="15.5" hidden="1" thickTop="1" thickBot="1" x14ac:dyDescent="0.4">
      <c r="A9720" s="283" t="s">
        <v>1243</v>
      </c>
      <c r="B9720" s="284" t="str">
        <f>VLOOKUP(A9720,Lists!B:C,2,FALSE)</f>
        <v>CMR004</v>
      </c>
      <c r="C9720" s="284" t="str">
        <f>VLOOKUP(A9720,Lists!B:D,3,FALSE)</f>
        <v>CMR</v>
      </c>
      <c r="D9720" s="285" t="s">
        <v>5113</v>
      </c>
      <c r="E9720" s="285">
        <v>0</v>
      </c>
      <c r="F9720" s="285" t="s">
        <v>7359</v>
      </c>
      <c r="G9720" s="285" t="s">
        <v>731</v>
      </c>
      <c r="H9720" s="278">
        <f t="shared" si="321"/>
        <v>2</v>
      </c>
      <c r="I9720" s="251" t="s">
        <v>7387</v>
      </c>
      <c r="J9720" s="285" t="s">
        <v>7422</v>
      </c>
      <c r="K9720" s="278" t="str">
        <f t="shared" si="320"/>
        <v>CMR004Severe humanitarian conditions - Level 4</v>
      </c>
      <c r="L9720" s="286">
        <v>43767</v>
      </c>
      <c r="M9720" s="286" t="s">
        <v>3248</v>
      </c>
    </row>
    <row r="9721" spans="1:13" s="269" customFormat="1" ht="15.5" hidden="1" thickTop="1" thickBot="1" x14ac:dyDescent="0.4">
      <c r="A9721" s="287" t="s">
        <v>1243</v>
      </c>
      <c r="B9721" s="288" t="str">
        <f>VLOOKUP(A9721,Lists!B:C,2,FALSE)</f>
        <v>CMR004</v>
      </c>
      <c r="C9721" s="288" t="str">
        <f>VLOOKUP(A9721,Lists!B:D,3,FALSE)</f>
        <v>CMR</v>
      </c>
      <c r="D9721" s="289" t="s">
        <v>5114</v>
      </c>
      <c r="E9721" s="289">
        <v>0</v>
      </c>
      <c r="F9721" s="289" t="s">
        <v>7359</v>
      </c>
      <c r="G9721" s="289" t="s">
        <v>731</v>
      </c>
      <c r="H9721" s="278">
        <f t="shared" si="321"/>
        <v>2</v>
      </c>
      <c r="I9721" s="252" t="s">
        <v>7387</v>
      </c>
      <c r="J9721" s="289" t="s">
        <v>7422</v>
      </c>
      <c r="K9721" s="278" t="str">
        <f t="shared" si="320"/>
        <v>CMR004Extreme humanitarian conditions - Level 5</v>
      </c>
      <c r="L9721" s="290">
        <v>43767</v>
      </c>
      <c r="M9721" s="290" t="s">
        <v>3248</v>
      </c>
    </row>
    <row r="9722" spans="1:13" s="269" customFormat="1" ht="15.5" hidden="1" thickTop="1" thickBot="1" x14ac:dyDescent="0.4">
      <c r="A9722" s="283" t="s">
        <v>1243</v>
      </c>
      <c r="B9722" s="284" t="str">
        <f>VLOOKUP(A9722,Lists!B:C,2,FALSE)</f>
        <v>CMR004</v>
      </c>
      <c r="C9722" s="284" t="str">
        <f>VLOOKUP(A9722,Lists!B:D,3,FALSE)</f>
        <v>CMR</v>
      </c>
      <c r="D9722" s="285" t="s">
        <v>647</v>
      </c>
      <c r="E9722" s="285">
        <v>0</v>
      </c>
      <c r="F9722" s="285" t="s">
        <v>7229</v>
      </c>
      <c r="G9722" s="285" t="s">
        <v>732</v>
      </c>
      <c r="H9722" s="278">
        <f t="shared" si="321"/>
        <v>1</v>
      </c>
      <c r="I9722" s="251" t="s">
        <v>7616</v>
      </c>
      <c r="J9722" s="285" t="s">
        <v>7600</v>
      </c>
      <c r="K9722" s="278" t="str">
        <f t="shared" si="320"/>
        <v>CMR004Denial of existence of humanitarian needs or entitlements to assistance</v>
      </c>
      <c r="L9722" s="286">
        <v>43767</v>
      </c>
      <c r="M9722" s="286" t="s">
        <v>3248</v>
      </c>
    </row>
    <row r="9723" spans="1:13" s="269" customFormat="1" ht="15.5" hidden="1" thickTop="1" thickBot="1" x14ac:dyDescent="0.4">
      <c r="A9723" s="287" t="s">
        <v>1243</v>
      </c>
      <c r="B9723" s="288" t="str">
        <f>VLOOKUP(A9723,Lists!B:C,2,FALSE)</f>
        <v>CMR004</v>
      </c>
      <c r="C9723" s="288" t="str">
        <f>VLOOKUP(A9723,Lists!B:D,3,FALSE)</f>
        <v>CMR</v>
      </c>
      <c r="D9723" s="289" t="s">
        <v>648</v>
      </c>
      <c r="E9723" s="289">
        <v>0</v>
      </c>
      <c r="F9723" s="289" t="s">
        <v>7229</v>
      </c>
      <c r="G9723" s="289" t="s">
        <v>732</v>
      </c>
      <c r="H9723" s="278">
        <f t="shared" si="321"/>
        <v>1</v>
      </c>
      <c r="I9723" s="252" t="s">
        <v>7616</v>
      </c>
      <c r="J9723" s="289" t="s">
        <v>7600</v>
      </c>
      <c r="K9723" s="278" t="str">
        <f t="shared" si="320"/>
        <v>CMR004Restriction and obstruction of access to services and assistance</v>
      </c>
      <c r="L9723" s="290">
        <v>43767</v>
      </c>
      <c r="M9723" s="290" t="s">
        <v>3248</v>
      </c>
    </row>
    <row r="9724" spans="1:13" s="269" customFormat="1" ht="15.5" hidden="1" thickTop="1" thickBot="1" x14ac:dyDescent="0.4">
      <c r="A9724" s="283" t="s">
        <v>1243</v>
      </c>
      <c r="B9724" s="284" t="str">
        <f>VLOOKUP(A9724,Lists!B:C,2,FALSE)</f>
        <v>CMR004</v>
      </c>
      <c r="C9724" s="284" t="str">
        <f>VLOOKUP(A9724,Lists!B:D,3,FALSE)</f>
        <v>CMR</v>
      </c>
      <c r="D9724" s="285" t="s">
        <v>643</v>
      </c>
      <c r="E9724" s="285">
        <v>0</v>
      </c>
      <c r="F9724" s="285" t="s">
        <v>7229</v>
      </c>
      <c r="G9724" s="285" t="s">
        <v>732</v>
      </c>
      <c r="H9724" s="278">
        <f t="shared" si="321"/>
        <v>1</v>
      </c>
      <c r="I9724" s="251" t="s">
        <v>7616</v>
      </c>
      <c r="J9724" s="285" t="s">
        <v>7600</v>
      </c>
      <c r="K9724" s="278" t="str">
        <f t="shared" ref="K9724:K9787" si="322">B9724&amp;""&amp;D9724</f>
        <v>CMR004Impediments to entry into country (bureaucratic and administrative)</v>
      </c>
      <c r="L9724" s="286">
        <v>43767</v>
      </c>
      <c r="M9724" s="286" t="s">
        <v>3248</v>
      </c>
    </row>
    <row r="9725" spans="1:13" s="269" customFormat="1" ht="15.5" hidden="1" thickTop="1" thickBot="1" x14ac:dyDescent="0.4">
      <c r="A9725" s="287" t="s">
        <v>1243</v>
      </c>
      <c r="B9725" s="288" t="str">
        <f>VLOOKUP(A9725,Lists!B:C,2,FALSE)</f>
        <v>CMR004</v>
      </c>
      <c r="C9725" s="288" t="str">
        <f>VLOOKUP(A9725,Lists!B:D,3,FALSE)</f>
        <v>CMR</v>
      </c>
      <c r="D9725" s="289" t="s">
        <v>644</v>
      </c>
      <c r="E9725" s="289">
        <v>0</v>
      </c>
      <c r="F9725" s="289" t="s">
        <v>7229</v>
      </c>
      <c r="G9725" s="289" t="s">
        <v>732</v>
      </c>
      <c r="H9725" s="278">
        <f t="shared" si="321"/>
        <v>1</v>
      </c>
      <c r="I9725" s="252" t="s">
        <v>7616</v>
      </c>
      <c r="J9725" s="289" t="s">
        <v>7600</v>
      </c>
      <c r="K9725" s="278" t="str">
        <f t="shared" si="322"/>
        <v>CMR004Restriction of movement (impediments to freedom of movement and/or administrative restrictions)</v>
      </c>
      <c r="L9725" s="290">
        <v>43767</v>
      </c>
      <c r="M9725" s="290" t="s">
        <v>3248</v>
      </c>
    </row>
    <row r="9726" spans="1:13" s="269" customFormat="1" ht="15.5" hidden="1" thickTop="1" thickBot="1" x14ac:dyDescent="0.4">
      <c r="A9726" s="283" t="s">
        <v>1243</v>
      </c>
      <c r="B9726" s="284" t="str">
        <f>VLOOKUP(A9726,Lists!B:C,2,FALSE)</f>
        <v>CMR004</v>
      </c>
      <c r="C9726" s="284" t="str">
        <f>VLOOKUP(A9726,Lists!B:D,3,FALSE)</f>
        <v>CMR</v>
      </c>
      <c r="D9726" s="285" t="s">
        <v>645</v>
      </c>
      <c r="E9726" s="285">
        <v>0</v>
      </c>
      <c r="F9726" s="285" t="s">
        <v>7229</v>
      </c>
      <c r="G9726" s="285" t="s">
        <v>732</v>
      </c>
      <c r="H9726" s="278">
        <f t="shared" si="321"/>
        <v>1</v>
      </c>
      <c r="I9726" s="251" t="s">
        <v>7616</v>
      </c>
      <c r="J9726" s="285" t="s">
        <v>7600</v>
      </c>
      <c r="K9726" s="278" t="str">
        <f t="shared" si="322"/>
        <v>CMR004Interference into implementation of humanitarian activities</v>
      </c>
      <c r="L9726" s="286">
        <v>43767</v>
      </c>
      <c r="M9726" s="286" t="s">
        <v>3248</v>
      </c>
    </row>
    <row r="9727" spans="1:13" s="269" customFormat="1" ht="15.5" hidden="1" thickTop="1" thickBot="1" x14ac:dyDescent="0.4">
      <c r="A9727" s="287" t="s">
        <v>1243</v>
      </c>
      <c r="B9727" s="288" t="str">
        <f>VLOOKUP(A9727,Lists!B:C,2,FALSE)</f>
        <v>CMR004</v>
      </c>
      <c r="C9727" s="288" t="str">
        <f>VLOOKUP(A9727,Lists!B:D,3,FALSE)</f>
        <v>CMR</v>
      </c>
      <c r="D9727" s="289" t="s">
        <v>646</v>
      </c>
      <c r="E9727" s="289">
        <v>0</v>
      </c>
      <c r="F9727" s="289" t="s">
        <v>7229</v>
      </c>
      <c r="G9727" s="289" t="s">
        <v>732</v>
      </c>
      <c r="H9727" s="278">
        <f t="shared" si="321"/>
        <v>1</v>
      </c>
      <c r="I9727" s="252" t="s">
        <v>7616</v>
      </c>
      <c r="J9727" s="289" t="s">
        <v>7600</v>
      </c>
      <c r="K9727" s="278" t="str">
        <f t="shared" si="322"/>
        <v>CMR004Violence against personnel, facilities and assets</v>
      </c>
      <c r="L9727" s="290">
        <v>43767</v>
      </c>
      <c r="M9727" s="290" t="s">
        <v>3248</v>
      </c>
    </row>
    <row r="9728" spans="1:13" s="269" customFormat="1" ht="15.5" hidden="1" thickTop="1" thickBot="1" x14ac:dyDescent="0.4">
      <c r="A9728" s="283" t="s">
        <v>1243</v>
      </c>
      <c r="B9728" s="284" t="str">
        <f>VLOOKUP(A9728,Lists!B:C,2,FALSE)</f>
        <v>CMR004</v>
      </c>
      <c r="C9728" s="284" t="str">
        <f>VLOOKUP(A9728,Lists!B:D,3,FALSE)</f>
        <v>CMR</v>
      </c>
      <c r="D9728" s="285" t="s">
        <v>649</v>
      </c>
      <c r="E9728" s="285">
        <v>0</v>
      </c>
      <c r="F9728" s="285" t="s">
        <v>7229</v>
      </c>
      <c r="G9728" s="285" t="s">
        <v>732</v>
      </c>
      <c r="H9728" s="278">
        <f t="shared" si="321"/>
        <v>1</v>
      </c>
      <c r="I9728" s="251" t="s">
        <v>7616</v>
      </c>
      <c r="J9728" s="285" t="s">
        <v>7600</v>
      </c>
      <c r="K9728" s="278" t="str">
        <f t="shared" si="322"/>
        <v>CMR004Ongoing insecurity/hostilities affecting humanitarian assistance</v>
      </c>
      <c r="L9728" s="286">
        <v>43767</v>
      </c>
      <c r="M9728" s="286" t="s">
        <v>3248</v>
      </c>
    </row>
    <row r="9729" spans="1:13" s="269" customFormat="1" ht="15.5" hidden="1" thickTop="1" thickBot="1" x14ac:dyDescent="0.4">
      <c r="A9729" s="287" t="s">
        <v>1243</v>
      </c>
      <c r="B9729" s="288" t="str">
        <f>VLOOKUP(A9729,Lists!B:C,2,FALSE)</f>
        <v>CMR004</v>
      </c>
      <c r="C9729" s="288" t="str">
        <f>VLOOKUP(A9729,Lists!B:D,3,FALSE)</f>
        <v>CMR</v>
      </c>
      <c r="D9729" s="289" t="s">
        <v>650</v>
      </c>
      <c r="E9729" s="289">
        <v>2</v>
      </c>
      <c r="F9729" s="289" t="s">
        <v>7229</v>
      </c>
      <c r="G9729" s="289" t="s">
        <v>732</v>
      </c>
      <c r="H9729" s="278">
        <f t="shared" si="321"/>
        <v>1</v>
      </c>
      <c r="I9729" s="252" t="s">
        <v>7616</v>
      </c>
      <c r="J9729" s="289" t="s">
        <v>7600</v>
      </c>
      <c r="K9729" s="278" t="str">
        <f t="shared" si="322"/>
        <v xml:space="preserve">CMR004Presence of mines and improvised explosive devices </v>
      </c>
      <c r="L9729" s="290">
        <v>43767</v>
      </c>
      <c r="M9729" s="290" t="s">
        <v>3248</v>
      </c>
    </row>
    <row r="9730" spans="1:13" s="269" customFormat="1" ht="15.5" hidden="1" thickTop="1" thickBot="1" x14ac:dyDescent="0.4">
      <c r="A9730" s="283" t="s">
        <v>1243</v>
      </c>
      <c r="B9730" s="284" t="str">
        <f>VLOOKUP(A9730,Lists!B:C,2,FALSE)</f>
        <v>CMR004</v>
      </c>
      <c r="C9730" s="284" t="str">
        <f>VLOOKUP(A9730,Lists!B:D,3,FALSE)</f>
        <v>CMR</v>
      </c>
      <c r="D9730" s="285" t="s">
        <v>651</v>
      </c>
      <c r="E9730" s="285">
        <v>0</v>
      </c>
      <c r="F9730" s="285" t="s">
        <v>7229</v>
      </c>
      <c r="G9730" s="285" t="s">
        <v>732</v>
      </c>
      <c r="H9730" s="278">
        <f t="shared" si="321"/>
        <v>1</v>
      </c>
      <c r="I9730" s="251" t="s">
        <v>7616</v>
      </c>
      <c r="J9730" s="285" t="s">
        <v>7600</v>
      </c>
      <c r="K9730" s="278" t="str">
        <f t="shared" si="322"/>
        <v>CMR004Physical constraints in the environment (obstacles related to terrain, climate, lack of infrastructure, etc.)</v>
      </c>
      <c r="L9730" s="286">
        <v>43767</v>
      </c>
      <c r="M9730" s="286" t="s">
        <v>3248</v>
      </c>
    </row>
    <row r="9731" spans="1:13" s="269" customFormat="1" ht="15.5" hidden="1" thickTop="1" thickBot="1" x14ac:dyDescent="0.4">
      <c r="A9731" s="287" t="s">
        <v>1242</v>
      </c>
      <c r="B9731" s="288" t="str">
        <f>VLOOKUP(A9731,Lists!B:C,2,FALSE)</f>
        <v>CMR003</v>
      </c>
      <c r="C9731" s="288" t="str">
        <f>VLOOKUP(A9731,Lists!B:D,3,FALSE)</f>
        <v>CMR</v>
      </c>
      <c r="D9731" s="289" t="s">
        <v>522</v>
      </c>
      <c r="E9731" s="289">
        <v>25576835</v>
      </c>
      <c r="F9731" s="289" t="s">
        <v>7358</v>
      </c>
      <c r="G9731" s="289" t="s">
        <v>731</v>
      </c>
      <c r="H9731" s="278">
        <f t="shared" si="321"/>
        <v>2</v>
      </c>
      <c r="I9731" s="252" t="s">
        <v>7386</v>
      </c>
      <c r="J9731" s="289" t="s">
        <v>7420</v>
      </c>
      <c r="K9731" s="278" t="str">
        <f t="shared" si="322"/>
        <v>CMR003Total population</v>
      </c>
      <c r="L9731" s="290">
        <v>43767</v>
      </c>
      <c r="M9731" s="290" t="s">
        <v>3248</v>
      </c>
    </row>
    <row r="9732" spans="1:13" s="269" customFormat="1" ht="15.5" thickTop="1" thickBot="1" x14ac:dyDescent="0.4">
      <c r="A9732" s="283" t="s">
        <v>1242</v>
      </c>
      <c r="B9732" s="284" t="str">
        <f>VLOOKUP(A9732,Lists!B:C,2,FALSE)</f>
        <v>CMR003</v>
      </c>
      <c r="C9732" s="284" t="str">
        <f>VLOOKUP(A9732,Lists!B:D,3,FALSE)</f>
        <v>CMR</v>
      </c>
      <c r="D9732" s="285" t="s">
        <v>666</v>
      </c>
      <c r="E9732" s="285">
        <v>578717</v>
      </c>
      <c r="F9732" s="285" t="s">
        <v>7360</v>
      </c>
      <c r="G9732" s="285" t="s">
        <v>731</v>
      </c>
      <c r="H9732" s="278">
        <f t="shared" si="321"/>
        <v>2</v>
      </c>
      <c r="I9732" s="251" t="s">
        <v>7388</v>
      </c>
      <c r="J9732" s="285"/>
      <c r="K9732" s="278" t="str">
        <f t="shared" si="322"/>
        <v>CMR003People displaced</v>
      </c>
      <c r="L9732" s="286">
        <v>43767</v>
      </c>
      <c r="M9732" s="286" t="s">
        <v>3248</v>
      </c>
    </row>
    <row r="9733" spans="1:13" s="269" customFormat="1" ht="15.5" hidden="1" thickTop="1" thickBot="1" x14ac:dyDescent="0.4">
      <c r="A9733" s="287" t="s">
        <v>1242</v>
      </c>
      <c r="B9733" s="288" t="str">
        <f>VLOOKUP(A9733,Lists!B:C,2,FALSE)</f>
        <v>CMR003</v>
      </c>
      <c r="C9733" s="288" t="str">
        <f>VLOOKUP(A9733,Lists!B:D,3,FALSE)</f>
        <v>CMR</v>
      </c>
      <c r="D9733" s="289" t="s">
        <v>5029</v>
      </c>
      <c r="E9733" s="289">
        <v>351</v>
      </c>
      <c r="F9733" s="289" t="s">
        <v>1772</v>
      </c>
      <c r="G9733" s="289" t="s">
        <v>731</v>
      </c>
      <c r="H9733" s="278">
        <f t="shared" si="321"/>
        <v>2</v>
      </c>
      <c r="I9733" s="252" t="s">
        <v>1786</v>
      </c>
      <c r="J9733" s="289" t="s">
        <v>7423</v>
      </c>
      <c r="K9733" s="278" t="str">
        <f t="shared" si="322"/>
        <v>CMR003Fatalities reported</v>
      </c>
      <c r="L9733" s="290">
        <v>43767</v>
      </c>
      <c r="M9733" s="290" t="s">
        <v>3248</v>
      </c>
    </row>
    <row r="9734" spans="1:13" s="269" customFormat="1" ht="15.5" hidden="1" thickTop="1" thickBot="1" x14ac:dyDescent="0.4">
      <c r="A9734" s="283" t="s">
        <v>1242</v>
      </c>
      <c r="B9734" s="284" t="str">
        <f>VLOOKUP(A9734,Lists!B:C,2,FALSE)</f>
        <v>CMR003</v>
      </c>
      <c r="C9734" s="284" t="str">
        <f>VLOOKUP(A9734,Lists!B:D,3,FALSE)</f>
        <v>CMR</v>
      </c>
      <c r="D9734" s="285" t="s">
        <v>5115</v>
      </c>
      <c r="E9734" s="285">
        <v>672</v>
      </c>
      <c r="F9734" s="285" t="s">
        <v>1772</v>
      </c>
      <c r="G9734" s="285" t="s">
        <v>731</v>
      </c>
      <c r="H9734" s="278">
        <f t="shared" si="321"/>
        <v>2</v>
      </c>
      <c r="I9734" s="251" t="s">
        <v>1786</v>
      </c>
      <c r="J9734" s="285" t="s">
        <v>7424</v>
      </c>
      <c r="K9734" s="278" t="str">
        <f t="shared" si="322"/>
        <v>CMR003Fatalities in all crises</v>
      </c>
      <c r="L9734" s="286">
        <v>43767</v>
      </c>
      <c r="M9734" s="286" t="s">
        <v>3248</v>
      </c>
    </row>
    <row r="9735" spans="1:13" s="269" customFormat="1" ht="15.5" hidden="1" thickTop="1" thickBot="1" x14ac:dyDescent="0.4">
      <c r="A9735" s="287" t="s">
        <v>1242</v>
      </c>
      <c r="B9735" s="288" t="str">
        <f>VLOOKUP(A9735,Lists!B:C,2,FALSE)</f>
        <v>CMR003</v>
      </c>
      <c r="C9735" s="288" t="str">
        <f>VLOOKUP(A9735,Lists!B:D,3,FALSE)</f>
        <v>CMR</v>
      </c>
      <c r="D9735" s="289" t="s">
        <v>647</v>
      </c>
      <c r="E9735" s="289">
        <v>1</v>
      </c>
      <c r="F9735" s="289" t="s">
        <v>7229</v>
      </c>
      <c r="G9735" s="289" t="s">
        <v>732</v>
      </c>
      <c r="H9735" s="278">
        <f t="shared" si="321"/>
        <v>1</v>
      </c>
      <c r="I9735" s="252" t="s">
        <v>7616</v>
      </c>
      <c r="J9735" s="289" t="s">
        <v>7600</v>
      </c>
      <c r="K9735" s="278" t="str">
        <f t="shared" si="322"/>
        <v>CMR003Denial of existence of humanitarian needs or entitlements to assistance</v>
      </c>
      <c r="L9735" s="290">
        <v>43767</v>
      </c>
      <c r="M9735" s="290" t="s">
        <v>3248</v>
      </c>
    </row>
    <row r="9736" spans="1:13" s="269" customFormat="1" ht="15.5" hidden="1" thickTop="1" thickBot="1" x14ac:dyDescent="0.4">
      <c r="A9736" s="283" t="s">
        <v>1242</v>
      </c>
      <c r="B9736" s="284" t="str">
        <f>VLOOKUP(A9736,Lists!B:C,2,FALSE)</f>
        <v>CMR003</v>
      </c>
      <c r="C9736" s="284" t="str">
        <f>VLOOKUP(A9736,Lists!B:D,3,FALSE)</f>
        <v>CMR</v>
      </c>
      <c r="D9736" s="285" t="s">
        <v>648</v>
      </c>
      <c r="E9736" s="285">
        <v>3</v>
      </c>
      <c r="F9736" s="285" t="s">
        <v>7229</v>
      </c>
      <c r="G9736" s="285" t="s">
        <v>732</v>
      </c>
      <c r="H9736" s="278">
        <f t="shared" si="321"/>
        <v>1</v>
      </c>
      <c r="I9736" s="251" t="s">
        <v>7616</v>
      </c>
      <c r="J9736" s="285" t="s">
        <v>7600</v>
      </c>
      <c r="K9736" s="278" t="str">
        <f t="shared" si="322"/>
        <v>CMR003Restriction and obstruction of access to services and assistance</v>
      </c>
      <c r="L9736" s="286">
        <v>43767</v>
      </c>
      <c r="M9736" s="286" t="s">
        <v>3248</v>
      </c>
    </row>
    <row r="9737" spans="1:13" s="269" customFormat="1" ht="15.5" hidden="1" thickTop="1" thickBot="1" x14ac:dyDescent="0.4">
      <c r="A9737" s="287" t="s">
        <v>1242</v>
      </c>
      <c r="B9737" s="288" t="str">
        <f>VLOOKUP(A9737,Lists!B:C,2,FALSE)</f>
        <v>CMR003</v>
      </c>
      <c r="C9737" s="288" t="str">
        <f>VLOOKUP(A9737,Lists!B:D,3,FALSE)</f>
        <v>CMR</v>
      </c>
      <c r="D9737" s="289" t="s">
        <v>643</v>
      </c>
      <c r="E9737" s="289">
        <v>1</v>
      </c>
      <c r="F9737" s="289" t="s">
        <v>7229</v>
      </c>
      <c r="G9737" s="289" t="s">
        <v>732</v>
      </c>
      <c r="H9737" s="278">
        <f t="shared" si="321"/>
        <v>1</v>
      </c>
      <c r="I9737" s="252" t="s">
        <v>7616</v>
      </c>
      <c r="J9737" s="289" t="s">
        <v>7600</v>
      </c>
      <c r="K9737" s="278" t="str">
        <f t="shared" si="322"/>
        <v>CMR003Impediments to entry into country (bureaucratic and administrative)</v>
      </c>
      <c r="L9737" s="290">
        <v>43767</v>
      </c>
      <c r="M9737" s="290" t="s">
        <v>3248</v>
      </c>
    </row>
    <row r="9738" spans="1:13" s="269" customFormat="1" ht="15.5" hidden="1" thickTop="1" thickBot="1" x14ac:dyDescent="0.4">
      <c r="A9738" s="283" t="s">
        <v>1242</v>
      </c>
      <c r="B9738" s="284" t="str">
        <f>VLOOKUP(A9738,Lists!B:C,2,FALSE)</f>
        <v>CMR003</v>
      </c>
      <c r="C9738" s="284" t="str">
        <f>VLOOKUP(A9738,Lists!B:D,3,FALSE)</f>
        <v>CMR</v>
      </c>
      <c r="D9738" s="285" t="s">
        <v>644</v>
      </c>
      <c r="E9738" s="285">
        <v>2</v>
      </c>
      <c r="F9738" s="285" t="s">
        <v>7229</v>
      </c>
      <c r="G9738" s="285" t="s">
        <v>732</v>
      </c>
      <c r="H9738" s="278">
        <f t="shared" si="321"/>
        <v>1</v>
      </c>
      <c r="I9738" s="251" t="s">
        <v>7616</v>
      </c>
      <c r="J9738" s="285" t="s">
        <v>7600</v>
      </c>
      <c r="K9738" s="278" t="str">
        <f t="shared" si="322"/>
        <v>CMR003Restriction of movement (impediments to freedom of movement and/or administrative restrictions)</v>
      </c>
      <c r="L9738" s="286">
        <v>43767</v>
      </c>
      <c r="M9738" s="286" t="s">
        <v>3248</v>
      </c>
    </row>
    <row r="9739" spans="1:13" s="269" customFormat="1" ht="15.5" hidden="1" thickTop="1" thickBot="1" x14ac:dyDescent="0.4">
      <c r="A9739" s="287" t="s">
        <v>1242</v>
      </c>
      <c r="B9739" s="288" t="str">
        <f>VLOOKUP(A9739,Lists!B:C,2,FALSE)</f>
        <v>CMR003</v>
      </c>
      <c r="C9739" s="288" t="str">
        <f>VLOOKUP(A9739,Lists!B:D,3,FALSE)</f>
        <v>CMR</v>
      </c>
      <c r="D9739" s="289" t="s">
        <v>645</v>
      </c>
      <c r="E9739" s="289">
        <v>3</v>
      </c>
      <c r="F9739" s="289" t="s">
        <v>7229</v>
      </c>
      <c r="G9739" s="289" t="s">
        <v>732</v>
      </c>
      <c r="H9739" s="278">
        <f t="shared" si="321"/>
        <v>1</v>
      </c>
      <c r="I9739" s="252" t="s">
        <v>7616</v>
      </c>
      <c r="J9739" s="289" t="s">
        <v>7600</v>
      </c>
      <c r="K9739" s="278" t="str">
        <f t="shared" si="322"/>
        <v>CMR003Interference into implementation of humanitarian activities</v>
      </c>
      <c r="L9739" s="290">
        <v>43767</v>
      </c>
      <c r="M9739" s="290" t="s">
        <v>3248</v>
      </c>
    </row>
    <row r="9740" spans="1:13" s="269" customFormat="1" ht="15.5" hidden="1" thickTop="1" thickBot="1" x14ac:dyDescent="0.4">
      <c r="A9740" s="283" t="s">
        <v>1242</v>
      </c>
      <c r="B9740" s="284" t="str">
        <f>VLOOKUP(A9740,Lists!B:C,2,FALSE)</f>
        <v>CMR003</v>
      </c>
      <c r="C9740" s="284" t="str">
        <f>VLOOKUP(A9740,Lists!B:D,3,FALSE)</f>
        <v>CMR</v>
      </c>
      <c r="D9740" s="285" t="s">
        <v>646</v>
      </c>
      <c r="E9740" s="285">
        <v>0</v>
      </c>
      <c r="F9740" s="285" t="s">
        <v>7229</v>
      </c>
      <c r="G9740" s="285" t="s">
        <v>732</v>
      </c>
      <c r="H9740" s="278">
        <f t="shared" si="321"/>
        <v>1</v>
      </c>
      <c r="I9740" s="251" t="s">
        <v>7616</v>
      </c>
      <c r="J9740" s="285" t="s">
        <v>7600</v>
      </c>
      <c r="K9740" s="278" t="str">
        <f t="shared" si="322"/>
        <v>CMR003Violence against personnel, facilities and assets</v>
      </c>
      <c r="L9740" s="286">
        <v>43767</v>
      </c>
      <c r="M9740" s="286" t="s">
        <v>3248</v>
      </c>
    </row>
    <row r="9741" spans="1:13" s="269" customFormat="1" ht="15.5" hidden="1" thickTop="1" thickBot="1" x14ac:dyDescent="0.4">
      <c r="A9741" s="287" t="s">
        <v>1242</v>
      </c>
      <c r="B9741" s="288" t="str">
        <f>VLOOKUP(A9741,Lists!B:C,2,FALSE)</f>
        <v>CMR003</v>
      </c>
      <c r="C9741" s="288" t="str">
        <f>VLOOKUP(A9741,Lists!B:D,3,FALSE)</f>
        <v>CMR</v>
      </c>
      <c r="D9741" s="289" t="s">
        <v>649</v>
      </c>
      <c r="E9741" s="289">
        <v>0</v>
      </c>
      <c r="F9741" s="289" t="s">
        <v>7229</v>
      </c>
      <c r="G9741" s="289" t="s">
        <v>732</v>
      </c>
      <c r="H9741" s="278">
        <f t="shared" si="321"/>
        <v>1</v>
      </c>
      <c r="I9741" s="252" t="s">
        <v>7616</v>
      </c>
      <c r="J9741" s="289" t="s">
        <v>7600</v>
      </c>
      <c r="K9741" s="278" t="str">
        <f t="shared" si="322"/>
        <v>CMR003Ongoing insecurity/hostilities affecting humanitarian assistance</v>
      </c>
      <c r="L9741" s="290">
        <v>43767</v>
      </c>
      <c r="M9741" s="290" t="s">
        <v>3248</v>
      </c>
    </row>
    <row r="9742" spans="1:13" s="269" customFormat="1" ht="15.5" hidden="1" thickTop="1" thickBot="1" x14ac:dyDescent="0.4">
      <c r="A9742" s="283" t="s">
        <v>1242</v>
      </c>
      <c r="B9742" s="284" t="str">
        <f>VLOOKUP(A9742,Lists!B:C,2,FALSE)</f>
        <v>CMR003</v>
      </c>
      <c r="C9742" s="284" t="str">
        <f>VLOOKUP(A9742,Lists!B:D,3,FALSE)</f>
        <v>CMR</v>
      </c>
      <c r="D9742" s="285" t="s">
        <v>650</v>
      </c>
      <c r="E9742" s="285">
        <v>2</v>
      </c>
      <c r="F9742" s="285" t="s">
        <v>7229</v>
      </c>
      <c r="G9742" s="285" t="s">
        <v>732</v>
      </c>
      <c r="H9742" s="278">
        <f t="shared" si="321"/>
        <v>1</v>
      </c>
      <c r="I9742" s="251" t="s">
        <v>7616</v>
      </c>
      <c r="J9742" s="285" t="s">
        <v>7600</v>
      </c>
      <c r="K9742" s="278" t="str">
        <f t="shared" si="322"/>
        <v xml:space="preserve">CMR003Presence of mines and improvised explosive devices </v>
      </c>
      <c r="L9742" s="286">
        <v>43767</v>
      </c>
      <c r="M9742" s="286" t="s">
        <v>3248</v>
      </c>
    </row>
    <row r="9743" spans="1:13" s="269" customFormat="1" ht="15.5" hidden="1" thickTop="1" thickBot="1" x14ac:dyDescent="0.4">
      <c r="A9743" s="287" t="s">
        <v>1242</v>
      </c>
      <c r="B9743" s="288" t="str">
        <f>VLOOKUP(A9743,Lists!B:C,2,FALSE)</f>
        <v>CMR003</v>
      </c>
      <c r="C9743" s="288" t="str">
        <f>VLOOKUP(A9743,Lists!B:D,3,FALSE)</f>
        <v>CMR</v>
      </c>
      <c r="D9743" s="289" t="s">
        <v>651</v>
      </c>
      <c r="E9743" s="289">
        <v>2</v>
      </c>
      <c r="F9743" s="289" t="s">
        <v>7229</v>
      </c>
      <c r="G9743" s="289" t="s">
        <v>732</v>
      </c>
      <c r="H9743" s="278">
        <f t="shared" si="321"/>
        <v>1</v>
      </c>
      <c r="I9743" s="252" t="s">
        <v>7616</v>
      </c>
      <c r="J9743" s="289" t="s">
        <v>7600</v>
      </c>
      <c r="K9743" s="278" t="str">
        <f t="shared" si="322"/>
        <v>CMR003Physical constraints in the environment (obstacles related to terrain, climate, lack of infrastructure, etc.)</v>
      </c>
      <c r="L9743" s="290">
        <v>43767</v>
      </c>
      <c r="M9743" s="290" t="s">
        <v>3248</v>
      </c>
    </row>
    <row r="9744" spans="1:13" s="269" customFormat="1" ht="15.5" hidden="1" thickTop="1" thickBot="1" x14ac:dyDescent="0.4">
      <c r="A9744" s="283" t="s">
        <v>1241</v>
      </c>
      <c r="B9744" s="284" t="str">
        <f>VLOOKUP(A9744,Lists!B:C,2,FALSE)</f>
        <v>CMR002</v>
      </c>
      <c r="C9744" s="284" t="str">
        <f>VLOOKUP(A9744,Lists!B:D,3,FALSE)</f>
        <v>CMR</v>
      </c>
      <c r="D9744" s="285" t="s">
        <v>522</v>
      </c>
      <c r="E9744" s="285">
        <v>25576835</v>
      </c>
      <c r="F9744" s="285" t="s">
        <v>7358</v>
      </c>
      <c r="G9744" s="285" t="s">
        <v>731</v>
      </c>
      <c r="H9744" s="278">
        <f t="shared" si="321"/>
        <v>2</v>
      </c>
      <c r="I9744" s="251" t="s">
        <v>7386</v>
      </c>
      <c r="J9744" s="285" t="s">
        <v>7420</v>
      </c>
      <c r="K9744" s="278" t="str">
        <f t="shared" si="322"/>
        <v>CMR002Total population</v>
      </c>
      <c r="L9744" s="286">
        <v>43767</v>
      </c>
      <c r="M9744" s="286" t="s">
        <v>3248</v>
      </c>
    </row>
    <row r="9745" spans="1:13" s="269" customFormat="1" ht="15.5" hidden="1" thickTop="1" thickBot="1" x14ac:dyDescent="0.4">
      <c r="A9745" s="287" t="s">
        <v>1241</v>
      </c>
      <c r="B9745" s="288" t="str">
        <f>VLOOKUP(A9745,Lists!B:C,2,FALSE)</f>
        <v>CMR002</v>
      </c>
      <c r="C9745" s="288" t="str">
        <f>VLOOKUP(A9745,Lists!B:D,3,FALSE)</f>
        <v>CMR</v>
      </c>
      <c r="D9745" s="289" t="s">
        <v>737</v>
      </c>
      <c r="E9745" s="289">
        <v>3330701</v>
      </c>
      <c r="F9745" s="289" t="s">
        <v>7361</v>
      </c>
      <c r="G9745" s="289" t="s">
        <v>731</v>
      </c>
      <c r="H9745" s="278">
        <f t="shared" ref="H9745:H9808" si="323">IF(G9745="x","x",IF(G9745="Low",3,IF(G9745="Medium",2,IF(G9745="High",1,FALSE))))</f>
        <v>2</v>
      </c>
      <c r="I9745" s="252" t="s">
        <v>7389</v>
      </c>
      <c r="J9745" s="289" t="s">
        <v>7425</v>
      </c>
      <c r="K9745" s="278" t="str">
        <f t="shared" si="322"/>
        <v>CMR002People exposed</v>
      </c>
      <c r="L9745" s="290">
        <v>43767</v>
      </c>
      <c r="M9745" s="290" t="s">
        <v>3248</v>
      </c>
    </row>
    <row r="9746" spans="1:13" s="269" customFormat="1" ht="15.5" hidden="1" thickTop="1" thickBot="1" x14ac:dyDescent="0.4">
      <c r="A9746" s="283" t="s">
        <v>1241</v>
      </c>
      <c r="B9746" s="284" t="str">
        <f>VLOOKUP(A9746,Lists!B:C,2,FALSE)</f>
        <v>CMR002</v>
      </c>
      <c r="C9746" s="284" t="str">
        <f>VLOOKUP(A9746,Lists!B:D,3,FALSE)</f>
        <v>CMR</v>
      </c>
      <c r="D9746" s="285" t="s">
        <v>533</v>
      </c>
      <c r="E9746" s="285">
        <v>3330701</v>
      </c>
      <c r="F9746" s="285" t="s">
        <v>7361</v>
      </c>
      <c r="G9746" s="285" t="s">
        <v>731</v>
      </c>
      <c r="H9746" s="278">
        <f t="shared" si="323"/>
        <v>2</v>
      </c>
      <c r="I9746" s="251" t="s">
        <v>7389</v>
      </c>
      <c r="J9746" s="285" t="s">
        <v>7425</v>
      </c>
      <c r="K9746" s="278" t="str">
        <f t="shared" si="322"/>
        <v>CMR002People affected</v>
      </c>
      <c r="L9746" s="286">
        <v>43767</v>
      </c>
      <c r="M9746" s="286" t="s">
        <v>3248</v>
      </c>
    </row>
    <row r="9747" spans="1:13" s="269" customFormat="1" ht="15.5" thickTop="1" thickBot="1" x14ac:dyDescent="0.4">
      <c r="A9747" s="287" t="s">
        <v>1241</v>
      </c>
      <c r="B9747" s="288" t="str">
        <f>VLOOKUP(A9747,Lists!B:C,2,FALSE)</f>
        <v>CMR002</v>
      </c>
      <c r="C9747" s="288" t="str">
        <f>VLOOKUP(A9747,Lists!B:D,3,FALSE)</f>
        <v>CMR</v>
      </c>
      <c r="D9747" s="289" t="s">
        <v>666</v>
      </c>
      <c r="E9747" s="289">
        <v>381444</v>
      </c>
      <c r="F9747" s="289" t="s">
        <v>7362</v>
      </c>
      <c r="G9747" s="289" t="s">
        <v>731</v>
      </c>
      <c r="H9747" s="278">
        <f t="shared" si="323"/>
        <v>2</v>
      </c>
      <c r="I9747" s="252" t="s">
        <v>7390</v>
      </c>
      <c r="J9747" s="289" t="s">
        <v>7426</v>
      </c>
      <c r="K9747" s="278" t="str">
        <f t="shared" si="322"/>
        <v>CMR002People displaced</v>
      </c>
      <c r="L9747" s="290">
        <v>43767</v>
      </c>
      <c r="M9747" s="290" t="s">
        <v>3248</v>
      </c>
    </row>
    <row r="9748" spans="1:13" s="269" customFormat="1" ht="15.5" hidden="1" thickTop="1" thickBot="1" x14ac:dyDescent="0.4">
      <c r="A9748" s="283" t="s">
        <v>1241</v>
      </c>
      <c r="B9748" s="284" t="str">
        <f>VLOOKUP(A9748,Lists!B:C,2,FALSE)</f>
        <v>CMR002</v>
      </c>
      <c r="C9748" s="284" t="str">
        <f>VLOOKUP(A9748,Lists!B:D,3,FALSE)</f>
        <v>CMR</v>
      </c>
      <c r="D9748" s="285" t="s">
        <v>5029</v>
      </c>
      <c r="E9748" s="285">
        <v>319</v>
      </c>
      <c r="F9748" s="285" t="s">
        <v>1772</v>
      </c>
      <c r="G9748" s="285" t="s">
        <v>731</v>
      </c>
      <c r="H9748" s="278">
        <f t="shared" si="323"/>
        <v>2</v>
      </c>
      <c r="I9748" s="251" t="s">
        <v>1786</v>
      </c>
      <c r="J9748" s="285" t="s">
        <v>7423</v>
      </c>
      <c r="K9748" s="278" t="str">
        <f t="shared" si="322"/>
        <v>CMR002Fatalities reported</v>
      </c>
      <c r="L9748" s="286">
        <v>43767</v>
      </c>
      <c r="M9748" s="286" t="s">
        <v>3248</v>
      </c>
    </row>
    <row r="9749" spans="1:13" s="269" customFormat="1" ht="15.5" hidden="1" thickTop="1" thickBot="1" x14ac:dyDescent="0.4">
      <c r="A9749" s="287" t="s">
        <v>1241</v>
      </c>
      <c r="B9749" s="288" t="str">
        <f>VLOOKUP(A9749,Lists!B:C,2,FALSE)</f>
        <v>CMR002</v>
      </c>
      <c r="C9749" s="288" t="str">
        <f>VLOOKUP(A9749,Lists!B:D,3,FALSE)</f>
        <v>CMR</v>
      </c>
      <c r="D9749" s="289" t="s">
        <v>5115</v>
      </c>
      <c r="E9749" s="289">
        <v>672</v>
      </c>
      <c r="F9749" s="289" t="s">
        <v>1772</v>
      </c>
      <c r="G9749" s="289" t="s">
        <v>731</v>
      </c>
      <c r="H9749" s="278">
        <f t="shared" si="323"/>
        <v>2</v>
      </c>
      <c r="I9749" s="252" t="s">
        <v>1786</v>
      </c>
      <c r="J9749" s="289" t="s">
        <v>7424</v>
      </c>
      <c r="K9749" s="278" t="str">
        <f t="shared" si="322"/>
        <v>CMR002Fatalities in all crises</v>
      </c>
      <c r="L9749" s="290">
        <v>43767</v>
      </c>
      <c r="M9749" s="290" t="s">
        <v>3248</v>
      </c>
    </row>
    <row r="9750" spans="1:13" s="269" customFormat="1" ht="15.5" hidden="1" thickTop="1" thickBot="1" x14ac:dyDescent="0.4">
      <c r="A9750" s="283" t="s">
        <v>1241</v>
      </c>
      <c r="B9750" s="284" t="str">
        <f>VLOOKUP(A9750,Lists!B:C,2,FALSE)</f>
        <v>CMR002</v>
      </c>
      <c r="C9750" s="284" t="str">
        <f>VLOOKUP(A9750,Lists!B:D,3,FALSE)</f>
        <v>CMR</v>
      </c>
      <c r="D9750" s="285" t="s">
        <v>5111</v>
      </c>
      <c r="E9750" s="285">
        <v>1479272</v>
      </c>
      <c r="F9750" s="285" t="s">
        <v>7363</v>
      </c>
      <c r="G9750" s="285" t="s">
        <v>731</v>
      </c>
      <c r="H9750" s="278">
        <f t="shared" si="323"/>
        <v>2</v>
      </c>
      <c r="I9750" s="251" t="s">
        <v>7391</v>
      </c>
      <c r="J9750" s="285" t="s">
        <v>7427</v>
      </c>
      <c r="K9750" s="278" t="str">
        <f t="shared" si="322"/>
        <v>CMR002Stressed humanitarian conditions - Level 2</v>
      </c>
      <c r="L9750" s="286">
        <v>43767</v>
      </c>
      <c r="M9750" s="286" t="s">
        <v>3248</v>
      </c>
    </row>
    <row r="9751" spans="1:13" s="269" customFormat="1" ht="15.5" hidden="1" thickTop="1" thickBot="1" x14ac:dyDescent="0.4">
      <c r="A9751" s="287" t="s">
        <v>1241</v>
      </c>
      <c r="B9751" s="288" t="str">
        <f>VLOOKUP(A9751,Lists!B:C,2,FALSE)</f>
        <v>CMR002</v>
      </c>
      <c r="C9751" s="288" t="str">
        <f>VLOOKUP(A9751,Lists!B:D,3,FALSE)</f>
        <v>CMR</v>
      </c>
      <c r="D9751" s="289" t="s">
        <v>647</v>
      </c>
      <c r="E9751" s="289">
        <v>0</v>
      </c>
      <c r="F9751" s="289" t="s">
        <v>7229</v>
      </c>
      <c r="G9751" s="289" t="s">
        <v>732</v>
      </c>
      <c r="H9751" s="278">
        <f t="shared" si="323"/>
        <v>1</v>
      </c>
      <c r="I9751" s="252" t="s">
        <v>7616</v>
      </c>
      <c r="J9751" s="289" t="s">
        <v>7600</v>
      </c>
      <c r="K9751" s="278" t="str">
        <f t="shared" si="322"/>
        <v>CMR002Denial of existence of humanitarian needs or entitlements to assistance</v>
      </c>
      <c r="L9751" s="290">
        <v>43767</v>
      </c>
      <c r="M9751" s="290" t="s">
        <v>3248</v>
      </c>
    </row>
    <row r="9752" spans="1:13" s="269" customFormat="1" ht="15.5" hidden="1" thickTop="1" thickBot="1" x14ac:dyDescent="0.4">
      <c r="A9752" s="283" t="s">
        <v>1241</v>
      </c>
      <c r="B9752" s="284" t="str">
        <f>VLOOKUP(A9752,Lists!B:C,2,FALSE)</f>
        <v>CMR002</v>
      </c>
      <c r="C9752" s="284" t="str">
        <f>VLOOKUP(A9752,Lists!B:D,3,FALSE)</f>
        <v>CMR</v>
      </c>
      <c r="D9752" s="285" t="s">
        <v>648</v>
      </c>
      <c r="E9752" s="285">
        <v>2</v>
      </c>
      <c r="F9752" s="285" t="s">
        <v>7229</v>
      </c>
      <c r="G9752" s="285" t="s">
        <v>732</v>
      </c>
      <c r="H9752" s="278">
        <f t="shared" si="323"/>
        <v>1</v>
      </c>
      <c r="I9752" s="251" t="s">
        <v>7616</v>
      </c>
      <c r="J9752" s="285" t="s">
        <v>7600</v>
      </c>
      <c r="K9752" s="278" t="str">
        <f t="shared" si="322"/>
        <v>CMR002Restriction and obstruction of access to services and assistance</v>
      </c>
      <c r="L9752" s="286">
        <v>43767</v>
      </c>
      <c r="M9752" s="286" t="s">
        <v>3248</v>
      </c>
    </row>
    <row r="9753" spans="1:13" s="269" customFormat="1" ht="15.5" hidden="1" thickTop="1" thickBot="1" x14ac:dyDescent="0.4">
      <c r="A9753" s="287" t="s">
        <v>1241</v>
      </c>
      <c r="B9753" s="288" t="str">
        <f>VLOOKUP(A9753,Lists!B:C,2,FALSE)</f>
        <v>CMR002</v>
      </c>
      <c r="C9753" s="288" t="str">
        <f>VLOOKUP(A9753,Lists!B:D,3,FALSE)</f>
        <v>CMR</v>
      </c>
      <c r="D9753" s="289" t="s">
        <v>643</v>
      </c>
      <c r="E9753" s="289">
        <v>0</v>
      </c>
      <c r="F9753" s="289" t="s">
        <v>7229</v>
      </c>
      <c r="G9753" s="289" t="s">
        <v>732</v>
      </c>
      <c r="H9753" s="278">
        <f t="shared" si="323"/>
        <v>1</v>
      </c>
      <c r="I9753" s="252" t="s">
        <v>7616</v>
      </c>
      <c r="J9753" s="289" t="s">
        <v>7600</v>
      </c>
      <c r="K9753" s="278" t="str">
        <f t="shared" si="322"/>
        <v>CMR002Impediments to entry into country (bureaucratic and administrative)</v>
      </c>
      <c r="L9753" s="290">
        <v>43767</v>
      </c>
      <c r="M9753" s="290" t="s">
        <v>3248</v>
      </c>
    </row>
    <row r="9754" spans="1:13" s="269" customFormat="1" ht="15.5" hidden="1" thickTop="1" thickBot="1" x14ac:dyDescent="0.4">
      <c r="A9754" s="283" t="s">
        <v>1241</v>
      </c>
      <c r="B9754" s="284" t="str">
        <f>VLOOKUP(A9754,Lists!B:C,2,FALSE)</f>
        <v>CMR002</v>
      </c>
      <c r="C9754" s="284" t="str">
        <f>VLOOKUP(A9754,Lists!B:D,3,FALSE)</f>
        <v>CMR</v>
      </c>
      <c r="D9754" s="285" t="s">
        <v>644</v>
      </c>
      <c r="E9754" s="285">
        <v>0</v>
      </c>
      <c r="F9754" s="285" t="s">
        <v>7229</v>
      </c>
      <c r="G9754" s="285" t="s">
        <v>732</v>
      </c>
      <c r="H9754" s="278">
        <f t="shared" si="323"/>
        <v>1</v>
      </c>
      <c r="I9754" s="251" t="s">
        <v>7616</v>
      </c>
      <c r="J9754" s="285" t="s">
        <v>7600</v>
      </c>
      <c r="K9754" s="278" t="str">
        <f t="shared" si="322"/>
        <v>CMR002Restriction of movement (impediments to freedom of movement and/or administrative restrictions)</v>
      </c>
      <c r="L9754" s="286">
        <v>43767</v>
      </c>
      <c r="M9754" s="286" t="s">
        <v>3248</v>
      </c>
    </row>
    <row r="9755" spans="1:13" s="269" customFormat="1" ht="15.5" hidden="1" thickTop="1" thickBot="1" x14ac:dyDescent="0.4">
      <c r="A9755" s="287" t="s">
        <v>1241</v>
      </c>
      <c r="B9755" s="288" t="str">
        <f>VLOOKUP(A9755,Lists!B:C,2,FALSE)</f>
        <v>CMR002</v>
      </c>
      <c r="C9755" s="288" t="str">
        <f>VLOOKUP(A9755,Lists!B:D,3,FALSE)</f>
        <v>CMR</v>
      </c>
      <c r="D9755" s="289" t="s">
        <v>645</v>
      </c>
      <c r="E9755" s="289">
        <v>0</v>
      </c>
      <c r="F9755" s="289" t="s">
        <v>7229</v>
      </c>
      <c r="G9755" s="289" t="s">
        <v>732</v>
      </c>
      <c r="H9755" s="278">
        <f t="shared" si="323"/>
        <v>1</v>
      </c>
      <c r="I9755" s="252" t="s">
        <v>7616</v>
      </c>
      <c r="J9755" s="289" t="s">
        <v>7600</v>
      </c>
      <c r="K9755" s="278" t="str">
        <f t="shared" si="322"/>
        <v>CMR002Interference into implementation of humanitarian activities</v>
      </c>
      <c r="L9755" s="290">
        <v>43767</v>
      </c>
      <c r="M9755" s="290" t="s">
        <v>3248</v>
      </c>
    </row>
    <row r="9756" spans="1:13" s="269" customFormat="1" ht="15.5" hidden="1" thickTop="1" thickBot="1" x14ac:dyDescent="0.4">
      <c r="A9756" s="283" t="s">
        <v>1241</v>
      </c>
      <c r="B9756" s="284" t="str">
        <f>VLOOKUP(A9756,Lists!B:C,2,FALSE)</f>
        <v>CMR002</v>
      </c>
      <c r="C9756" s="284" t="str">
        <f>VLOOKUP(A9756,Lists!B:D,3,FALSE)</f>
        <v>CMR</v>
      </c>
      <c r="D9756" s="285" t="s">
        <v>646</v>
      </c>
      <c r="E9756" s="285">
        <v>0</v>
      </c>
      <c r="F9756" s="285" t="s">
        <v>7229</v>
      </c>
      <c r="G9756" s="285" t="s">
        <v>732</v>
      </c>
      <c r="H9756" s="278">
        <f t="shared" si="323"/>
        <v>1</v>
      </c>
      <c r="I9756" s="251" t="s">
        <v>7616</v>
      </c>
      <c r="J9756" s="285" t="s">
        <v>7600</v>
      </c>
      <c r="K9756" s="278" t="str">
        <f t="shared" si="322"/>
        <v>CMR002Violence against personnel, facilities and assets</v>
      </c>
      <c r="L9756" s="286">
        <v>43767</v>
      </c>
      <c r="M9756" s="286" t="s">
        <v>3248</v>
      </c>
    </row>
    <row r="9757" spans="1:13" s="269" customFormat="1" ht="15.5" hidden="1" thickTop="1" thickBot="1" x14ac:dyDescent="0.4">
      <c r="A9757" s="287" t="s">
        <v>1241</v>
      </c>
      <c r="B9757" s="288" t="str">
        <f>VLOOKUP(A9757,Lists!B:C,2,FALSE)</f>
        <v>CMR002</v>
      </c>
      <c r="C9757" s="288" t="str">
        <f>VLOOKUP(A9757,Lists!B:D,3,FALSE)</f>
        <v>CMR</v>
      </c>
      <c r="D9757" s="289" t="s">
        <v>649</v>
      </c>
      <c r="E9757" s="289">
        <v>1</v>
      </c>
      <c r="F9757" s="289" t="s">
        <v>7229</v>
      </c>
      <c r="G9757" s="289" t="s">
        <v>732</v>
      </c>
      <c r="H9757" s="278">
        <f t="shared" si="323"/>
        <v>1</v>
      </c>
      <c r="I9757" s="252" t="s">
        <v>7616</v>
      </c>
      <c r="J9757" s="289" t="s">
        <v>7600</v>
      </c>
      <c r="K9757" s="278" t="str">
        <f t="shared" si="322"/>
        <v>CMR002Ongoing insecurity/hostilities affecting humanitarian assistance</v>
      </c>
      <c r="L9757" s="290">
        <v>43767</v>
      </c>
      <c r="M9757" s="290" t="s">
        <v>3248</v>
      </c>
    </row>
    <row r="9758" spans="1:13" s="269" customFormat="1" ht="15.5" hidden="1" thickTop="1" thickBot="1" x14ac:dyDescent="0.4">
      <c r="A9758" s="283" t="s">
        <v>1241</v>
      </c>
      <c r="B9758" s="284" t="str">
        <f>VLOOKUP(A9758,Lists!B:C,2,FALSE)</f>
        <v>CMR002</v>
      </c>
      <c r="C9758" s="284" t="str">
        <f>VLOOKUP(A9758,Lists!B:D,3,FALSE)</f>
        <v>CMR</v>
      </c>
      <c r="D9758" s="285" t="s">
        <v>650</v>
      </c>
      <c r="E9758" s="285">
        <v>2</v>
      </c>
      <c r="F9758" s="285" t="s">
        <v>7229</v>
      </c>
      <c r="G9758" s="285" t="s">
        <v>732</v>
      </c>
      <c r="H9758" s="278">
        <f t="shared" si="323"/>
        <v>1</v>
      </c>
      <c r="I9758" s="251" t="s">
        <v>7616</v>
      </c>
      <c r="J9758" s="285" t="s">
        <v>7600</v>
      </c>
      <c r="K9758" s="278" t="str">
        <f t="shared" si="322"/>
        <v xml:space="preserve">CMR002Presence of mines and improvised explosive devices </v>
      </c>
      <c r="L9758" s="286">
        <v>43767</v>
      </c>
      <c r="M9758" s="286" t="s">
        <v>3248</v>
      </c>
    </row>
    <row r="9759" spans="1:13" s="269" customFormat="1" ht="15.5" hidden="1" thickTop="1" thickBot="1" x14ac:dyDescent="0.4">
      <c r="A9759" s="287" t="s">
        <v>1241</v>
      </c>
      <c r="B9759" s="288" t="str">
        <f>VLOOKUP(A9759,Lists!B:C,2,FALSE)</f>
        <v>CMR002</v>
      </c>
      <c r="C9759" s="288" t="str">
        <f>VLOOKUP(A9759,Lists!B:D,3,FALSE)</f>
        <v>CMR</v>
      </c>
      <c r="D9759" s="289" t="s">
        <v>651</v>
      </c>
      <c r="E9759" s="289">
        <v>2</v>
      </c>
      <c r="F9759" s="289" t="s">
        <v>7229</v>
      </c>
      <c r="G9759" s="289" t="s">
        <v>732</v>
      </c>
      <c r="H9759" s="278">
        <f t="shared" si="323"/>
        <v>1</v>
      </c>
      <c r="I9759" s="252" t="s">
        <v>7616</v>
      </c>
      <c r="J9759" s="289" t="s">
        <v>7600</v>
      </c>
      <c r="K9759" s="278" t="str">
        <f t="shared" si="322"/>
        <v>CMR002Physical constraints in the environment (obstacles related to terrain, climate, lack of infrastructure, etc.)</v>
      </c>
      <c r="L9759" s="290">
        <v>43767</v>
      </c>
      <c r="M9759" s="290" t="s">
        <v>3248</v>
      </c>
    </row>
    <row r="9760" spans="1:13" s="269" customFormat="1" ht="15.5" hidden="1" thickTop="1" thickBot="1" x14ac:dyDescent="0.4">
      <c r="A9760" s="283" t="s">
        <v>3304</v>
      </c>
      <c r="B9760" s="284" t="str">
        <f>VLOOKUP(A9760,Lists!B:C,2,FALSE)</f>
        <v>CMR001</v>
      </c>
      <c r="C9760" s="284" t="str">
        <f>VLOOKUP(A9760,Lists!B:D,3,FALSE)</f>
        <v>CMR</v>
      </c>
      <c r="D9760" s="285" t="s">
        <v>522</v>
      </c>
      <c r="E9760" s="285">
        <v>25576835</v>
      </c>
      <c r="F9760" s="285" t="s">
        <v>7358</v>
      </c>
      <c r="G9760" s="285" t="s">
        <v>731</v>
      </c>
      <c r="H9760" s="278">
        <f t="shared" si="323"/>
        <v>2</v>
      </c>
      <c r="I9760" s="251" t="s">
        <v>7386</v>
      </c>
      <c r="J9760" s="285" t="s">
        <v>7420</v>
      </c>
      <c r="K9760" s="278" t="str">
        <f t="shared" si="322"/>
        <v>CMR001Total population</v>
      </c>
      <c r="L9760" s="286">
        <v>43767</v>
      </c>
      <c r="M9760" s="286" t="s">
        <v>3248</v>
      </c>
    </row>
    <row r="9761" spans="1:13" s="269" customFormat="1" ht="15.5" hidden="1" thickTop="1" thickBot="1" x14ac:dyDescent="0.4">
      <c r="A9761" s="287" t="s">
        <v>3304</v>
      </c>
      <c r="B9761" s="288" t="str">
        <f>VLOOKUP(A9761,Lists!B:C,2,FALSE)</f>
        <v>CMR001</v>
      </c>
      <c r="C9761" s="288" t="str">
        <f>VLOOKUP(A9761,Lists!B:D,3,FALSE)</f>
        <v>CMR</v>
      </c>
      <c r="D9761" s="289" t="s">
        <v>737</v>
      </c>
      <c r="E9761" s="289">
        <v>15582475</v>
      </c>
      <c r="F9761" s="289" t="s">
        <v>7359</v>
      </c>
      <c r="G9761" s="289"/>
      <c r="H9761" s="278" t="b">
        <f t="shared" si="323"/>
        <v>0</v>
      </c>
      <c r="I9761" s="252"/>
      <c r="J9761" s="289" t="s">
        <v>7434</v>
      </c>
      <c r="K9761" s="278" t="str">
        <f t="shared" si="322"/>
        <v>CMR001People exposed</v>
      </c>
      <c r="L9761" s="290">
        <v>43767</v>
      </c>
      <c r="M9761" s="290" t="s">
        <v>3248</v>
      </c>
    </row>
    <row r="9762" spans="1:13" s="269" customFormat="1" ht="15.5" hidden="1" thickTop="1" thickBot="1" x14ac:dyDescent="0.4">
      <c r="A9762" s="283" t="s">
        <v>3304</v>
      </c>
      <c r="B9762" s="284" t="str">
        <f>VLOOKUP(A9762,Lists!B:C,2,FALSE)</f>
        <v>CMR001</v>
      </c>
      <c r="C9762" s="284" t="str">
        <f>VLOOKUP(A9762,Lists!B:D,3,FALSE)</f>
        <v>CMR</v>
      </c>
      <c r="D9762" s="285" t="s">
        <v>533</v>
      </c>
      <c r="E9762" s="285">
        <v>7622504</v>
      </c>
      <c r="F9762" s="285" t="s">
        <v>7359</v>
      </c>
      <c r="G9762" s="285"/>
      <c r="H9762" s="278" t="b">
        <f t="shared" si="323"/>
        <v>0</v>
      </c>
      <c r="I9762" s="251"/>
      <c r="J9762" s="285" t="s">
        <v>7435</v>
      </c>
      <c r="K9762" s="278" t="str">
        <f t="shared" si="322"/>
        <v>CMR001People affected</v>
      </c>
      <c r="L9762" s="286">
        <v>43767</v>
      </c>
      <c r="M9762" s="286" t="s">
        <v>3248</v>
      </c>
    </row>
    <row r="9763" spans="1:13" s="269" customFormat="1" ht="15.5" thickTop="1" thickBot="1" x14ac:dyDescent="0.4">
      <c r="A9763" s="287" t="s">
        <v>3304</v>
      </c>
      <c r="B9763" s="288" t="str">
        <f>VLOOKUP(A9763,Lists!B:C,2,FALSE)</f>
        <v>CMR001</v>
      </c>
      <c r="C9763" s="288" t="str">
        <f>VLOOKUP(A9763,Lists!B:D,3,FALSE)</f>
        <v>CMR</v>
      </c>
      <c r="D9763" s="289" t="s">
        <v>666</v>
      </c>
      <c r="E9763" s="289">
        <v>1251964</v>
      </c>
      <c r="F9763" s="289" t="s">
        <v>7428</v>
      </c>
      <c r="G9763" s="289"/>
      <c r="H9763" s="278" t="b">
        <f t="shared" si="323"/>
        <v>0</v>
      </c>
      <c r="I9763" s="252"/>
      <c r="J9763" s="289" t="s">
        <v>7436</v>
      </c>
      <c r="K9763" s="278" t="str">
        <f t="shared" si="322"/>
        <v>CMR001People displaced</v>
      </c>
      <c r="L9763" s="290">
        <v>43767</v>
      </c>
      <c r="M9763" s="290" t="s">
        <v>3248</v>
      </c>
    </row>
    <row r="9764" spans="1:13" s="269" customFormat="1" ht="15.5" hidden="1" thickTop="1" thickBot="1" x14ac:dyDescent="0.4">
      <c r="A9764" s="283" t="s">
        <v>3304</v>
      </c>
      <c r="B9764" s="284" t="str">
        <f>VLOOKUP(A9764,Lists!B:C,2,FALSE)</f>
        <v>CMR001</v>
      </c>
      <c r="C9764" s="284" t="str">
        <f>VLOOKUP(A9764,Lists!B:D,3,FALSE)</f>
        <v>CMR</v>
      </c>
      <c r="D9764" s="285" t="s">
        <v>5029</v>
      </c>
      <c r="E9764" s="285">
        <v>672</v>
      </c>
      <c r="F9764" s="285" t="s">
        <v>1772</v>
      </c>
      <c r="G9764" s="285" t="s">
        <v>731</v>
      </c>
      <c r="H9764" s="278">
        <f t="shared" si="323"/>
        <v>2</v>
      </c>
      <c r="I9764" s="251" t="s">
        <v>1786</v>
      </c>
      <c r="J9764" s="285" t="s">
        <v>7423</v>
      </c>
      <c r="K9764" s="278" t="str">
        <f t="shared" si="322"/>
        <v>CMR001Fatalities reported</v>
      </c>
      <c r="L9764" s="286">
        <v>43767</v>
      </c>
      <c r="M9764" s="286" t="s">
        <v>3248</v>
      </c>
    </row>
    <row r="9765" spans="1:13" s="269" customFormat="1" ht="15.5" hidden="1" thickTop="1" thickBot="1" x14ac:dyDescent="0.4">
      <c r="A9765" s="287" t="s">
        <v>3304</v>
      </c>
      <c r="B9765" s="288" t="str">
        <f>VLOOKUP(A9765,Lists!B:C,2,FALSE)</f>
        <v>CMR001</v>
      </c>
      <c r="C9765" s="288" t="str">
        <f>VLOOKUP(A9765,Lists!B:D,3,FALSE)</f>
        <v>CMR</v>
      </c>
      <c r="D9765" s="289" t="s">
        <v>5115</v>
      </c>
      <c r="E9765" s="289">
        <v>672</v>
      </c>
      <c r="F9765" s="289" t="s">
        <v>1772</v>
      </c>
      <c r="G9765" s="289" t="s">
        <v>731</v>
      </c>
      <c r="H9765" s="278">
        <f t="shared" si="323"/>
        <v>2</v>
      </c>
      <c r="I9765" s="252" t="s">
        <v>1786</v>
      </c>
      <c r="J9765" s="289" t="s">
        <v>7424</v>
      </c>
      <c r="K9765" s="278" t="str">
        <f t="shared" si="322"/>
        <v>CMR001Fatalities in all crises</v>
      </c>
      <c r="L9765" s="290">
        <v>43767</v>
      </c>
      <c r="M9765" s="290" t="s">
        <v>3248</v>
      </c>
    </row>
    <row r="9766" spans="1:13" s="269" customFormat="1" ht="15.5" hidden="1" thickTop="1" thickBot="1" x14ac:dyDescent="0.4">
      <c r="A9766" s="283" t="s">
        <v>3304</v>
      </c>
      <c r="B9766" s="284" t="str">
        <f>VLOOKUP(A9766,Lists!B:C,2,FALSE)</f>
        <v>CMR001</v>
      </c>
      <c r="C9766" s="284" t="str">
        <f>VLOOKUP(A9766,Lists!B:D,3,FALSE)</f>
        <v>CMR</v>
      </c>
      <c r="D9766" s="285" t="s">
        <v>647</v>
      </c>
      <c r="E9766" s="285">
        <v>1</v>
      </c>
      <c r="F9766" s="285" t="s">
        <v>7229</v>
      </c>
      <c r="G9766" s="285" t="s">
        <v>732</v>
      </c>
      <c r="H9766" s="278">
        <f t="shared" si="323"/>
        <v>1</v>
      </c>
      <c r="I9766" s="251" t="s">
        <v>7616</v>
      </c>
      <c r="J9766" s="285" t="s">
        <v>7600</v>
      </c>
      <c r="K9766" s="278" t="str">
        <f t="shared" si="322"/>
        <v>CMR001Denial of existence of humanitarian needs or entitlements to assistance</v>
      </c>
      <c r="L9766" s="286">
        <v>43767</v>
      </c>
      <c r="M9766" s="286" t="s">
        <v>3248</v>
      </c>
    </row>
    <row r="9767" spans="1:13" s="269" customFormat="1" ht="15.5" hidden="1" thickTop="1" thickBot="1" x14ac:dyDescent="0.4">
      <c r="A9767" s="287" t="s">
        <v>3304</v>
      </c>
      <c r="B9767" s="288" t="str">
        <f>VLOOKUP(A9767,Lists!B:C,2,FALSE)</f>
        <v>CMR001</v>
      </c>
      <c r="C9767" s="288" t="str">
        <f>VLOOKUP(A9767,Lists!B:D,3,FALSE)</f>
        <v>CMR</v>
      </c>
      <c r="D9767" s="289" t="s">
        <v>648</v>
      </c>
      <c r="E9767" s="289">
        <v>3</v>
      </c>
      <c r="F9767" s="289" t="s">
        <v>7229</v>
      </c>
      <c r="G9767" s="289" t="s">
        <v>732</v>
      </c>
      <c r="H9767" s="278">
        <f t="shared" si="323"/>
        <v>1</v>
      </c>
      <c r="I9767" s="252" t="s">
        <v>7616</v>
      </c>
      <c r="J9767" s="289" t="s">
        <v>7600</v>
      </c>
      <c r="K9767" s="278" t="str">
        <f t="shared" si="322"/>
        <v>CMR001Restriction and obstruction of access to services and assistance</v>
      </c>
      <c r="L9767" s="290">
        <v>43767</v>
      </c>
      <c r="M9767" s="290" t="s">
        <v>3248</v>
      </c>
    </row>
    <row r="9768" spans="1:13" s="269" customFormat="1" ht="15.5" hidden="1" thickTop="1" thickBot="1" x14ac:dyDescent="0.4">
      <c r="A9768" s="283" t="s">
        <v>3304</v>
      </c>
      <c r="B9768" s="284" t="str">
        <f>VLOOKUP(A9768,Lists!B:C,2,FALSE)</f>
        <v>CMR001</v>
      </c>
      <c r="C9768" s="284" t="str">
        <f>VLOOKUP(A9768,Lists!B:D,3,FALSE)</f>
        <v>CMR</v>
      </c>
      <c r="D9768" s="285" t="s">
        <v>643</v>
      </c>
      <c r="E9768" s="285">
        <v>0</v>
      </c>
      <c r="F9768" s="285" t="s">
        <v>7229</v>
      </c>
      <c r="G9768" s="285" t="s">
        <v>732</v>
      </c>
      <c r="H9768" s="278">
        <f t="shared" si="323"/>
        <v>1</v>
      </c>
      <c r="I9768" s="251" t="s">
        <v>7616</v>
      </c>
      <c r="J9768" s="285" t="s">
        <v>7600</v>
      </c>
      <c r="K9768" s="278" t="str">
        <f t="shared" si="322"/>
        <v>CMR001Impediments to entry into country (bureaucratic and administrative)</v>
      </c>
      <c r="L9768" s="286">
        <v>43767</v>
      </c>
      <c r="M9768" s="286" t="s">
        <v>3248</v>
      </c>
    </row>
    <row r="9769" spans="1:13" s="269" customFormat="1" ht="15.5" hidden="1" thickTop="1" thickBot="1" x14ac:dyDescent="0.4">
      <c r="A9769" s="287" t="s">
        <v>3304</v>
      </c>
      <c r="B9769" s="288" t="str">
        <f>VLOOKUP(A9769,Lists!B:C,2,FALSE)</f>
        <v>CMR001</v>
      </c>
      <c r="C9769" s="288" t="str">
        <f>VLOOKUP(A9769,Lists!B:D,3,FALSE)</f>
        <v>CMR</v>
      </c>
      <c r="D9769" s="289" t="s">
        <v>644</v>
      </c>
      <c r="E9769" s="289">
        <v>3</v>
      </c>
      <c r="F9769" s="289" t="s">
        <v>7229</v>
      </c>
      <c r="G9769" s="289" t="s">
        <v>732</v>
      </c>
      <c r="H9769" s="278">
        <f t="shared" si="323"/>
        <v>1</v>
      </c>
      <c r="I9769" s="252" t="s">
        <v>7616</v>
      </c>
      <c r="J9769" s="289" t="s">
        <v>7600</v>
      </c>
      <c r="K9769" s="278" t="str">
        <f t="shared" si="322"/>
        <v>CMR001Restriction of movement (impediments to freedom of movement and/or administrative restrictions)</v>
      </c>
      <c r="L9769" s="290">
        <v>43767</v>
      </c>
      <c r="M9769" s="290" t="s">
        <v>3248</v>
      </c>
    </row>
    <row r="9770" spans="1:13" s="269" customFormat="1" ht="15.5" hidden="1" thickTop="1" thickBot="1" x14ac:dyDescent="0.4">
      <c r="A9770" s="283" t="s">
        <v>3304</v>
      </c>
      <c r="B9770" s="284" t="str">
        <f>VLOOKUP(A9770,Lists!B:C,2,FALSE)</f>
        <v>CMR001</v>
      </c>
      <c r="C9770" s="284" t="str">
        <f>VLOOKUP(A9770,Lists!B:D,3,FALSE)</f>
        <v>CMR</v>
      </c>
      <c r="D9770" s="285" t="s">
        <v>645</v>
      </c>
      <c r="E9770" s="285">
        <v>3</v>
      </c>
      <c r="F9770" s="285" t="s">
        <v>7229</v>
      </c>
      <c r="G9770" s="285" t="s">
        <v>732</v>
      </c>
      <c r="H9770" s="278">
        <f t="shared" si="323"/>
        <v>1</v>
      </c>
      <c r="I9770" s="251" t="s">
        <v>7616</v>
      </c>
      <c r="J9770" s="285" t="s">
        <v>7600</v>
      </c>
      <c r="K9770" s="278" t="str">
        <f t="shared" si="322"/>
        <v>CMR001Interference into implementation of humanitarian activities</v>
      </c>
      <c r="L9770" s="286">
        <v>43767</v>
      </c>
      <c r="M9770" s="286" t="s">
        <v>3248</v>
      </c>
    </row>
    <row r="9771" spans="1:13" s="269" customFormat="1" ht="15.5" hidden="1" thickTop="1" thickBot="1" x14ac:dyDescent="0.4">
      <c r="A9771" s="287" t="s">
        <v>3304</v>
      </c>
      <c r="B9771" s="288" t="str">
        <f>VLOOKUP(A9771,Lists!B:C,2,FALSE)</f>
        <v>CMR001</v>
      </c>
      <c r="C9771" s="288" t="str">
        <f>VLOOKUP(A9771,Lists!B:D,3,FALSE)</f>
        <v>CMR</v>
      </c>
      <c r="D9771" s="289" t="s">
        <v>646</v>
      </c>
      <c r="E9771" s="289">
        <v>0</v>
      </c>
      <c r="F9771" s="289" t="s">
        <v>7229</v>
      </c>
      <c r="G9771" s="289" t="s">
        <v>732</v>
      </c>
      <c r="H9771" s="278">
        <f t="shared" si="323"/>
        <v>1</v>
      </c>
      <c r="I9771" s="252" t="s">
        <v>7616</v>
      </c>
      <c r="J9771" s="289" t="s">
        <v>7600</v>
      </c>
      <c r="K9771" s="278" t="str">
        <f t="shared" si="322"/>
        <v>CMR001Violence against personnel, facilities and assets</v>
      </c>
      <c r="L9771" s="290">
        <v>43767</v>
      </c>
      <c r="M9771" s="290" t="s">
        <v>3248</v>
      </c>
    </row>
    <row r="9772" spans="1:13" s="269" customFormat="1" ht="15.5" hidden="1" thickTop="1" thickBot="1" x14ac:dyDescent="0.4">
      <c r="A9772" s="283" t="s">
        <v>3304</v>
      </c>
      <c r="B9772" s="284" t="str">
        <f>VLOOKUP(A9772,Lists!B:C,2,FALSE)</f>
        <v>CMR001</v>
      </c>
      <c r="C9772" s="284" t="str">
        <f>VLOOKUP(A9772,Lists!B:D,3,FALSE)</f>
        <v>CMR</v>
      </c>
      <c r="D9772" s="285" t="s">
        <v>649</v>
      </c>
      <c r="E9772" s="285">
        <v>2</v>
      </c>
      <c r="F9772" s="285" t="s">
        <v>7229</v>
      </c>
      <c r="G9772" s="285" t="s">
        <v>732</v>
      </c>
      <c r="H9772" s="278">
        <f t="shared" si="323"/>
        <v>1</v>
      </c>
      <c r="I9772" s="251" t="s">
        <v>7616</v>
      </c>
      <c r="J9772" s="285" t="s">
        <v>7600</v>
      </c>
      <c r="K9772" s="278" t="str">
        <f t="shared" si="322"/>
        <v>CMR001Ongoing insecurity/hostilities affecting humanitarian assistance</v>
      </c>
      <c r="L9772" s="286">
        <v>43767</v>
      </c>
      <c r="M9772" s="286" t="s">
        <v>3248</v>
      </c>
    </row>
    <row r="9773" spans="1:13" s="269" customFormat="1" ht="15.5" hidden="1" thickTop="1" thickBot="1" x14ac:dyDescent="0.4">
      <c r="A9773" s="287" t="s">
        <v>3304</v>
      </c>
      <c r="B9773" s="288" t="str">
        <f>VLOOKUP(A9773,Lists!B:C,2,FALSE)</f>
        <v>CMR001</v>
      </c>
      <c r="C9773" s="288" t="str">
        <f>VLOOKUP(A9773,Lists!B:D,3,FALSE)</f>
        <v>CMR</v>
      </c>
      <c r="D9773" s="289" t="s">
        <v>650</v>
      </c>
      <c r="E9773" s="289">
        <v>1</v>
      </c>
      <c r="F9773" s="289" t="s">
        <v>7229</v>
      </c>
      <c r="G9773" s="289" t="s">
        <v>732</v>
      </c>
      <c r="H9773" s="278">
        <f t="shared" si="323"/>
        <v>1</v>
      </c>
      <c r="I9773" s="252" t="s">
        <v>7616</v>
      </c>
      <c r="J9773" s="289" t="s">
        <v>7600</v>
      </c>
      <c r="K9773" s="278" t="str">
        <f t="shared" si="322"/>
        <v xml:space="preserve">CMR001Presence of mines and improvised explosive devices </v>
      </c>
      <c r="L9773" s="290">
        <v>43767</v>
      </c>
      <c r="M9773" s="290" t="s">
        <v>3248</v>
      </c>
    </row>
    <row r="9774" spans="1:13" s="269" customFormat="1" ht="15.5" hidden="1" thickTop="1" thickBot="1" x14ac:dyDescent="0.4">
      <c r="A9774" s="283" t="s">
        <v>3304</v>
      </c>
      <c r="B9774" s="284" t="str">
        <f>VLOOKUP(A9774,Lists!B:C,2,FALSE)</f>
        <v>CMR001</v>
      </c>
      <c r="C9774" s="284" t="str">
        <f>VLOOKUP(A9774,Lists!B:D,3,FALSE)</f>
        <v>CMR</v>
      </c>
      <c r="D9774" s="285" t="s">
        <v>651</v>
      </c>
      <c r="E9774" s="285">
        <v>3</v>
      </c>
      <c r="F9774" s="285" t="s">
        <v>7229</v>
      </c>
      <c r="G9774" s="285" t="s">
        <v>732</v>
      </c>
      <c r="H9774" s="278">
        <f t="shared" si="323"/>
        <v>1</v>
      </c>
      <c r="I9774" s="251" t="s">
        <v>7616</v>
      </c>
      <c r="J9774" s="285" t="s">
        <v>7600</v>
      </c>
      <c r="K9774" s="278" t="str">
        <f t="shared" si="322"/>
        <v>CMR001Physical constraints in the environment (obstacles related to terrain, climate, lack of infrastructure, etc.)</v>
      </c>
      <c r="L9774" s="286">
        <v>43767</v>
      </c>
      <c r="M9774" s="286" t="s">
        <v>3248</v>
      </c>
    </row>
    <row r="9775" spans="1:13" s="269" customFormat="1" ht="15.5" hidden="1" thickTop="1" thickBot="1" x14ac:dyDescent="0.4">
      <c r="A9775" s="287" t="s">
        <v>5595</v>
      </c>
      <c r="B9775" s="288" t="str">
        <f>VLOOKUP(A9775,Lists!B:C,2,FALSE)</f>
        <v>KEN003</v>
      </c>
      <c r="C9775" s="288" t="str">
        <f>VLOOKUP(A9775,Lists!B:D,3,FALSE)</f>
        <v>KEN</v>
      </c>
      <c r="D9775" s="289" t="s">
        <v>647</v>
      </c>
      <c r="E9775" s="289">
        <v>0</v>
      </c>
      <c r="F9775" s="289" t="s">
        <v>7229</v>
      </c>
      <c r="G9775" s="289" t="s">
        <v>732</v>
      </c>
      <c r="H9775" s="278">
        <f t="shared" si="323"/>
        <v>1</v>
      </c>
      <c r="I9775" s="252" t="s">
        <v>7616</v>
      </c>
      <c r="J9775" s="289" t="s">
        <v>7600</v>
      </c>
      <c r="K9775" s="278" t="str">
        <f t="shared" si="322"/>
        <v>KEN003Denial of existence of humanitarian needs or entitlements to assistance</v>
      </c>
      <c r="L9775" s="290">
        <v>43767</v>
      </c>
      <c r="M9775" s="290" t="s">
        <v>3248</v>
      </c>
    </row>
    <row r="9776" spans="1:13" s="269" customFormat="1" ht="15.5" hidden="1" thickTop="1" thickBot="1" x14ac:dyDescent="0.4">
      <c r="A9776" s="283" t="s">
        <v>5595</v>
      </c>
      <c r="B9776" s="284" t="str">
        <f>VLOOKUP(A9776,Lists!B:C,2,FALSE)</f>
        <v>KEN003</v>
      </c>
      <c r="C9776" s="284" t="str">
        <f>VLOOKUP(A9776,Lists!B:D,3,FALSE)</f>
        <v>KEN</v>
      </c>
      <c r="D9776" s="285" t="s">
        <v>648</v>
      </c>
      <c r="E9776" s="285">
        <v>0</v>
      </c>
      <c r="F9776" s="285" t="s">
        <v>7229</v>
      </c>
      <c r="G9776" s="285" t="s">
        <v>732</v>
      </c>
      <c r="H9776" s="278">
        <f t="shared" si="323"/>
        <v>1</v>
      </c>
      <c r="I9776" s="251" t="s">
        <v>7616</v>
      </c>
      <c r="J9776" s="285" t="s">
        <v>7600</v>
      </c>
      <c r="K9776" s="278" t="str">
        <f t="shared" si="322"/>
        <v>KEN003Restriction and obstruction of access to services and assistance</v>
      </c>
      <c r="L9776" s="286">
        <v>43767</v>
      </c>
      <c r="M9776" s="286" t="s">
        <v>3248</v>
      </c>
    </row>
    <row r="9777" spans="1:13" s="269" customFormat="1" ht="15.5" hidden="1" thickTop="1" thickBot="1" x14ac:dyDescent="0.4">
      <c r="A9777" s="287" t="s">
        <v>5595</v>
      </c>
      <c r="B9777" s="288" t="str">
        <f>VLOOKUP(A9777,Lists!B:C,2,FALSE)</f>
        <v>KEN003</v>
      </c>
      <c r="C9777" s="288" t="str">
        <f>VLOOKUP(A9777,Lists!B:D,3,FALSE)</f>
        <v>KEN</v>
      </c>
      <c r="D9777" s="289" t="s">
        <v>643</v>
      </c>
      <c r="E9777" s="289">
        <v>0</v>
      </c>
      <c r="F9777" s="289" t="s">
        <v>7229</v>
      </c>
      <c r="G9777" s="289" t="s">
        <v>732</v>
      </c>
      <c r="H9777" s="278">
        <f t="shared" si="323"/>
        <v>1</v>
      </c>
      <c r="I9777" s="252" t="s">
        <v>7616</v>
      </c>
      <c r="J9777" s="289" t="s">
        <v>7600</v>
      </c>
      <c r="K9777" s="278" t="str">
        <f t="shared" si="322"/>
        <v>KEN003Impediments to entry into country (bureaucratic and administrative)</v>
      </c>
      <c r="L9777" s="290">
        <v>43767</v>
      </c>
      <c r="M9777" s="290" t="s">
        <v>3248</v>
      </c>
    </row>
    <row r="9778" spans="1:13" s="269" customFormat="1" ht="15.5" hidden="1" thickTop="1" thickBot="1" x14ac:dyDescent="0.4">
      <c r="A9778" s="283" t="s">
        <v>5595</v>
      </c>
      <c r="B9778" s="284" t="str">
        <f>VLOOKUP(A9778,Lists!B:C,2,FALSE)</f>
        <v>KEN003</v>
      </c>
      <c r="C9778" s="284" t="str">
        <f>VLOOKUP(A9778,Lists!B:D,3,FALSE)</f>
        <v>KEN</v>
      </c>
      <c r="D9778" s="285" t="s">
        <v>644</v>
      </c>
      <c r="E9778" s="285">
        <v>0</v>
      </c>
      <c r="F9778" s="285" t="s">
        <v>7229</v>
      </c>
      <c r="G9778" s="285" t="s">
        <v>732</v>
      </c>
      <c r="H9778" s="278">
        <f t="shared" si="323"/>
        <v>1</v>
      </c>
      <c r="I9778" s="251" t="s">
        <v>7616</v>
      </c>
      <c r="J9778" s="285" t="s">
        <v>7600</v>
      </c>
      <c r="K9778" s="278" t="str">
        <f t="shared" si="322"/>
        <v>KEN003Restriction of movement (impediments to freedom of movement and/or administrative restrictions)</v>
      </c>
      <c r="L9778" s="286">
        <v>43767</v>
      </c>
      <c r="M9778" s="286" t="s">
        <v>3248</v>
      </c>
    </row>
    <row r="9779" spans="1:13" s="269" customFormat="1" ht="15.5" hidden="1" thickTop="1" thickBot="1" x14ac:dyDescent="0.4">
      <c r="A9779" s="287" t="s">
        <v>5595</v>
      </c>
      <c r="B9779" s="288" t="str">
        <f>VLOOKUP(A9779,Lists!B:C,2,FALSE)</f>
        <v>KEN003</v>
      </c>
      <c r="C9779" s="288" t="str">
        <f>VLOOKUP(A9779,Lists!B:D,3,FALSE)</f>
        <v>KEN</v>
      </c>
      <c r="D9779" s="289" t="s">
        <v>645</v>
      </c>
      <c r="E9779" s="289">
        <v>0</v>
      </c>
      <c r="F9779" s="289" t="s">
        <v>7229</v>
      </c>
      <c r="G9779" s="289" t="s">
        <v>732</v>
      </c>
      <c r="H9779" s="278">
        <f t="shared" si="323"/>
        <v>1</v>
      </c>
      <c r="I9779" s="252" t="s">
        <v>7616</v>
      </c>
      <c r="J9779" s="289" t="s">
        <v>7600</v>
      </c>
      <c r="K9779" s="278" t="str">
        <f t="shared" si="322"/>
        <v>KEN003Interference into implementation of humanitarian activities</v>
      </c>
      <c r="L9779" s="290">
        <v>43767</v>
      </c>
      <c r="M9779" s="290" t="s">
        <v>3248</v>
      </c>
    </row>
    <row r="9780" spans="1:13" s="269" customFormat="1" ht="15.5" hidden="1" thickTop="1" thickBot="1" x14ac:dyDescent="0.4">
      <c r="A9780" s="283" t="s">
        <v>5595</v>
      </c>
      <c r="B9780" s="284" t="str">
        <f>VLOOKUP(A9780,Lists!B:C,2,FALSE)</f>
        <v>KEN003</v>
      </c>
      <c r="C9780" s="284" t="str">
        <f>VLOOKUP(A9780,Lists!B:D,3,FALSE)</f>
        <v>KEN</v>
      </c>
      <c r="D9780" s="285" t="s">
        <v>646</v>
      </c>
      <c r="E9780" s="285">
        <v>0</v>
      </c>
      <c r="F9780" s="285" t="s">
        <v>7229</v>
      </c>
      <c r="G9780" s="285" t="s">
        <v>732</v>
      </c>
      <c r="H9780" s="278">
        <f t="shared" si="323"/>
        <v>1</v>
      </c>
      <c r="I9780" s="251" t="s">
        <v>7616</v>
      </c>
      <c r="J9780" s="285" t="s">
        <v>7600</v>
      </c>
      <c r="K9780" s="278" t="str">
        <f t="shared" si="322"/>
        <v>KEN003Violence against personnel, facilities and assets</v>
      </c>
      <c r="L9780" s="286">
        <v>43767</v>
      </c>
      <c r="M9780" s="286" t="s">
        <v>3248</v>
      </c>
    </row>
    <row r="9781" spans="1:13" s="269" customFormat="1" ht="15.5" hidden="1" thickTop="1" thickBot="1" x14ac:dyDescent="0.4">
      <c r="A9781" s="287" t="s">
        <v>5595</v>
      </c>
      <c r="B9781" s="288" t="str">
        <f>VLOOKUP(A9781,Lists!B:C,2,FALSE)</f>
        <v>KEN003</v>
      </c>
      <c r="C9781" s="288" t="str">
        <f>VLOOKUP(A9781,Lists!B:D,3,FALSE)</f>
        <v>KEN</v>
      </c>
      <c r="D9781" s="289" t="s">
        <v>649</v>
      </c>
      <c r="E9781" s="289">
        <v>0</v>
      </c>
      <c r="F9781" s="289" t="s">
        <v>7229</v>
      </c>
      <c r="G9781" s="289" t="s">
        <v>732</v>
      </c>
      <c r="H9781" s="278">
        <f t="shared" si="323"/>
        <v>1</v>
      </c>
      <c r="I9781" s="252" t="s">
        <v>7616</v>
      </c>
      <c r="J9781" s="289" t="s">
        <v>7600</v>
      </c>
      <c r="K9781" s="278" t="str">
        <f t="shared" si="322"/>
        <v>KEN003Ongoing insecurity/hostilities affecting humanitarian assistance</v>
      </c>
      <c r="L9781" s="290">
        <v>43767</v>
      </c>
      <c r="M9781" s="290" t="s">
        <v>3248</v>
      </c>
    </row>
    <row r="9782" spans="1:13" s="269" customFormat="1" ht="15.5" hidden="1" thickTop="1" thickBot="1" x14ac:dyDescent="0.4">
      <c r="A9782" s="283" t="s">
        <v>5595</v>
      </c>
      <c r="B9782" s="284" t="str">
        <f>VLOOKUP(A9782,Lists!B:C,2,FALSE)</f>
        <v>KEN003</v>
      </c>
      <c r="C9782" s="284" t="str">
        <f>VLOOKUP(A9782,Lists!B:D,3,FALSE)</f>
        <v>KEN</v>
      </c>
      <c r="D9782" s="285" t="s">
        <v>650</v>
      </c>
      <c r="E9782" s="285">
        <v>1</v>
      </c>
      <c r="F9782" s="285" t="s">
        <v>7229</v>
      </c>
      <c r="G9782" s="285" t="s">
        <v>732</v>
      </c>
      <c r="H9782" s="278">
        <f t="shared" si="323"/>
        <v>1</v>
      </c>
      <c r="I9782" s="251" t="s">
        <v>7616</v>
      </c>
      <c r="J9782" s="285" t="s">
        <v>7600</v>
      </c>
      <c r="K9782" s="278" t="str">
        <f t="shared" si="322"/>
        <v xml:space="preserve">KEN003Presence of mines and improvised explosive devices </v>
      </c>
      <c r="L9782" s="286">
        <v>43767</v>
      </c>
      <c r="M9782" s="286" t="s">
        <v>3248</v>
      </c>
    </row>
    <row r="9783" spans="1:13" s="269" customFormat="1" ht="15.5" hidden="1" thickTop="1" thickBot="1" x14ac:dyDescent="0.4">
      <c r="A9783" s="287" t="s">
        <v>5595</v>
      </c>
      <c r="B9783" s="288" t="str">
        <f>VLOOKUP(A9783,Lists!B:C,2,FALSE)</f>
        <v>KEN003</v>
      </c>
      <c r="C9783" s="288" t="str">
        <f>VLOOKUP(A9783,Lists!B:D,3,FALSE)</f>
        <v>KEN</v>
      </c>
      <c r="D9783" s="289" t="s">
        <v>651</v>
      </c>
      <c r="E9783" s="289">
        <v>0</v>
      </c>
      <c r="F9783" s="289" t="s">
        <v>7229</v>
      </c>
      <c r="G9783" s="289" t="s">
        <v>732</v>
      </c>
      <c r="H9783" s="278">
        <f t="shared" si="323"/>
        <v>1</v>
      </c>
      <c r="I9783" s="252" t="s">
        <v>7616</v>
      </c>
      <c r="J9783" s="289" t="s">
        <v>7600</v>
      </c>
      <c r="K9783" s="278" t="str">
        <f t="shared" si="322"/>
        <v>KEN003Physical constraints in the environment (obstacles related to terrain, climate, lack of infrastructure, etc.)</v>
      </c>
      <c r="L9783" s="290">
        <v>43767</v>
      </c>
      <c r="M9783" s="290" t="s">
        <v>3248</v>
      </c>
    </row>
    <row r="9784" spans="1:13" s="269" customFormat="1" ht="15.5" hidden="1" thickTop="1" thickBot="1" x14ac:dyDescent="0.4">
      <c r="A9784" s="283" t="s">
        <v>2964</v>
      </c>
      <c r="B9784" s="284" t="str">
        <f>VLOOKUP(A9784,Lists!B:C,2,FALSE)</f>
        <v>KEN002</v>
      </c>
      <c r="C9784" s="284" t="str">
        <f>VLOOKUP(A9784,Lists!B:D,3,FALSE)</f>
        <v>KEN</v>
      </c>
      <c r="D9784" s="285" t="s">
        <v>647</v>
      </c>
      <c r="E9784" s="285">
        <v>0</v>
      </c>
      <c r="F9784" s="285" t="s">
        <v>7229</v>
      </c>
      <c r="G9784" s="285" t="s">
        <v>732</v>
      </c>
      <c r="H9784" s="278">
        <f t="shared" si="323"/>
        <v>1</v>
      </c>
      <c r="I9784" s="251" t="s">
        <v>7616</v>
      </c>
      <c r="J9784" s="285" t="s">
        <v>7600</v>
      </c>
      <c r="K9784" s="278" t="str">
        <f t="shared" si="322"/>
        <v>KEN002Denial of existence of humanitarian needs or entitlements to assistance</v>
      </c>
      <c r="L9784" s="286">
        <v>43767</v>
      </c>
      <c r="M9784" s="286" t="s">
        <v>3248</v>
      </c>
    </row>
    <row r="9785" spans="1:13" s="269" customFormat="1" ht="15.5" hidden="1" thickTop="1" thickBot="1" x14ac:dyDescent="0.4">
      <c r="A9785" s="287" t="s">
        <v>2964</v>
      </c>
      <c r="B9785" s="288" t="str">
        <f>VLOOKUP(A9785,Lists!B:C,2,FALSE)</f>
        <v>KEN002</v>
      </c>
      <c r="C9785" s="288" t="str">
        <f>VLOOKUP(A9785,Lists!B:D,3,FALSE)</f>
        <v>KEN</v>
      </c>
      <c r="D9785" s="289" t="s">
        <v>648</v>
      </c>
      <c r="E9785" s="289">
        <v>0</v>
      </c>
      <c r="F9785" s="289" t="s">
        <v>7229</v>
      </c>
      <c r="G9785" s="289" t="s">
        <v>732</v>
      </c>
      <c r="H9785" s="278">
        <f t="shared" si="323"/>
        <v>1</v>
      </c>
      <c r="I9785" s="252" t="s">
        <v>7616</v>
      </c>
      <c r="J9785" s="289" t="s">
        <v>7600</v>
      </c>
      <c r="K9785" s="278" t="str">
        <f t="shared" si="322"/>
        <v>KEN002Restriction and obstruction of access to services and assistance</v>
      </c>
      <c r="L9785" s="290">
        <v>43767</v>
      </c>
      <c r="M9785" s="290" t="s">
        <v>3248</v>
      </c>
    </row>
    <row r="9786" spans="1:13" s="269" customFormat="1" ht="15.5" hidden="1" thickTop="1" thickBot="1" x14ac:dyDescent="0.4">
      <c r="A9786" s="283" t="s">
        <v>2964</v>
      </c>
      <c r="B9786" s="284" t="str">
        <f>VLOOKUP(A9786,Lists!B:C,2,FALSE)</f>
        <v>KEN002</v>
      </c>
      <c r="C9786" s="284" t="str">
        <f>VLOOKUP(A9786,Lists!B:D,3,FALSE)</f>
        <v>KEN</v>
      </c>
      <c r="D9786" s="285" t="s">
        <v>643</v>
      </c>
      <c r="E9786" s="285">
        <v>0</v>
      </c>
      <c r="F9786" s="285" t="s">
        <v>7229</v>
      </c>
      <c r="G9786" s="285" t="s">
        <v>732</v>
      </c>
      <c r="H9786" s="278">
        <f t="shared" si="323"/>
        <v>1</v>
      </c>
      <c r="I9786" s="251" t="s">
        <v>7616</v>
      </c>
      <c r="J9786" s="285" t="s">
        <v>7600</v>
      </c>
      <c r="K9786" s="278" t="str">
        <f t="shared" si="322"/>
        <v>KEN002Impediments to entry into country (bureaucratic and administrative)</v>
      </c>
      <c r="L9786" s="286">
        <v>43767</v>
      </c>
      <c r="M9786" s="286" t="s">
        <v>3248</v>
      </c>
    </row>
    <row r="9787" spans="1:13" s="269" customFormat="1" ht="15.5" hidden="1" thickTop="1" thickBot="1" x14ac:dyDescent="0.4">
      <c r="A9787" s="287" t="s">
        <v>2964</v>
      </c>
      <c r="B9787" s="288" t="str">
        <f>VLOOKUP(A9787,Lists!B:C,2,FALSE)</f>
        <v>KEN002</v>
      </c>
      <c r="C9787" s="288" t="str">
        <f>VLOOKUP(A9787,Lists!B:D,3,FALSE)</f>
        <v>KEN</v>
      </c>
      <c r="D9787" s="289" t="s">
        <v>644</v>
      </c>
      <c r="E9787" s="289">
        <v>0</v>
      </c>
      <c r="F9787" s="289" t="s">
        <v>7229</v>
      </c>
      <c r="G9787" s="289" t="s">
        <v>732</v>
      </c>
      <c r="H9787" s="278">
        <f t="shared" si="323"/>
        <v>1</v>
      </c>
      <c r="I9787" s="252" t="s">
        <v>7616</v>
      </c>
      <c r="J9787" s="289" t="s">
        <v>7600</v>
      </c>
      <c r="K9787" s="278" t="str">
        <f t="shared" si="322"/>
        <v>KEN002Restriction of movement (impediments to freedom of movement and/or administrative restrictions)</v>
      </c>
      <c r="L9787" s="290">
        <v>43767</v>
      </c>
      <c r="M9787" s="290" t="s">
        <v>3248</v>
      </c>
    </row>
    <row r="9788" spans="1:13" s="269" customFormat="1" ht="15.5" hidden="1" thickTop="1" thickBot="1" x14ac:dyDescent="0.4">
      <c r="A9788" s="283" t="s">
        <v>2964</v>
      </c>
      <c r="B9788" s="284" t="str">
        <f>VLOOKUP(A9788,Lists!B:C,2,FALSE)</f>
        <v>KEN002</v>
      </c>
      <c r="C9788" s="284" t="str">
        <f>VLOOKUP(A9788,Lists!B:D,3,FALSE)</f>
        <v>KEN</v>
      </c>
      <c r="D9788" s="285" t="s">
        <v>645</v>
      </c>
      <c r="E9788" s="285">
        <v>0</v>
      </c>
      <c r="F9788" s="285" t="s">
        <v>7229</v>
      </c>
      <c r="G9788" s="285" t="s">
        <v>732</v>
      </c>
      <c r="H9788" s="278">
        <f t="shared" si="323"/>
        <v>1</v>
      </c>
      <c r="I9788" s="251" t="s">
        <v>7616</v>
      </c>
      <c r="J9788" s="285" t="s">
        <v>7600</v>
      </c>
      <c r="K9788" s="278" t="str">
        <f t="shared" ref="K9788:K9851" si="324">B9788&amp;""&amp;D9788</f>
        <v>KEN002Interference into implementation of humanitarian activities</v>
      </c>
      <c r="L9788" s="286">
        <v>43767</v>
      </c>
      <c r="M9788" s="286" t="s">
        <v>3248</v>
      </c>
    </row>
    <row r="9789" spans="1:13" s="269" customFormat="1" ht="15.5" hidden="1" thickTop="1" thickBot="1" x14ac:dyDescent="0.4">
      <c r="A9789" s="287" t="s">
        <v>2964</v>
      </c>
      <c r="B9789" s="288" t="str">
        <f>VLOOKUP(A9789,Lists!B:C,2,FALSE)</f>
        <v>KEN002</v>
      </c>
      <c r="C9789" s="288" t="str">
        <f>VLOOKUP(A9789,Lists!B:D,3,FALSE)</f>
        <v>KEN</v>
      </c>
      <c r="D9789" s="289" t="s">
        <v>646</v>
      </c>
      <c r="E9789" s="289">
        <v>0</v>
      </c>
      <c r="F9789" s="289" t="s">
        <v>7229</v>
      </c>
      <c r="G9789" s="289" t="s">
        <v>732</v>
      </c>
      <c r="H9789" s="278">
        <f t="shared" si="323"/>
        <v>1</v>
      </c>
      <c r="I9789" s="252" t="s">
        <v>7616</v>
      </c>
      <c r="J9789" s="289" t="s">
        <v>7600</v>
      </c>
      <c r="K9789" s="278" t="str">
        <f t="shared" si="324"/>
        <v>KEN002Violence against personnel, facilities and assets</v>
      </c>
      <c r="L9789" s="290">
        <v>43767</v>
      </c>
      <c r="M9789" s="290" t="s">
        <v>3248</v>
      </c>
    </row>
    <row r="9790" spans="1:13" s="269" customFormat="1" ht="15.5" hidden="1" thickTop="1" thickBot="1" x14ac:dyDescent="0.4">
      <c r="A9790" s="283" t="s">
        <v>2964</v>
      </c>
      <c r="B9790" s="284" t="str">
        <f>VLOOKUP(A9790,Lists!B:C,2,FALSE)</f>
        <v>KEN002</v>
      </c>
      <c r="C9790" s="284" t="str">
        <f>VLOOKUP(A9790,Lists!B:D,3,FALSE)</f>
        <v>KEN</v>
      </c>
      <c r="D9790" s="285" t="s">
        <v>649</v>
      </c>
      <c r="E9790" s="285">
        <v>0</v>
      </c>
      <c r="F9790" s="285" t="s">
        <v>7229</v>
      </c>
      <c r="G9790" s="285" t="s">
        <v>732</v>
      </c>
      <c r="H9790" s="278">
        <f t="shared" si="323"/>
        <v>1</v>
      </c>
      <c r="I9790" s="251" t="s">
        <v>7616</v>
      </c>
      <c r="J9790" s="285" t="s">
        <v>7600</v>
      </c>
      <c r="K9790" s="278" t="str">
        <f t="shared" si="324"/>
        <v>KEN002Ongoing insecurity/hostilities affecting humanitarian assistance</v>
      </c>
      <c r="L9790" s="286">
        <v>43767</v>
      </c>
      <c r="M9790" s="286" t="s">
        <v>3248</v>
      </c>
    </row>
    <row r="9791" spans="1:13" s="269" customFormat="1" ht="15.5" hidden="1" thickTop="1" thickBot="1" x14ac:dyDescent="0.4">
      <c r="A9791" s="287" t="s">
        <v>2964</v>
      </c>
      <c r="B9791" s="288" t="str">
        <f>VLOOKUP(A9791,Lists!B:C,2,FALSE)</f>
        <v>KEN002</v>
      </c>
      <c r="C9791" s="288" t="str">
        <f>VLOOKUP(A9791,Lists!B:D,3,FALSE)</f>
        <v>KEN</v>
      </c>
      <c r="D9791" s="289" t="s">
        <v>650</v>
      </c>
      <c r="E9791" s="289">
        <v>1</v>
      </c>
      <c r="F9791" s="289" t="s">
        <v>7229</v>
      </c>
      <c r="G9791" s="289" t="s">
        <v>732</v>
      </c>
      <c r="H9791" s="278">
        <f t="shared" si="323"/>
        <v>1</v>
      </c>
      <c r="I9791" s="252" t="s">
        <v>7616</v>
      </c>
      <c r="J9791" s="289" t="s">
        <v>7600</v>
      </c>
      <c r="K9791" s="278" t="str">
        <f t="shared" si="324"/>
        <v xml:space="preserve">KEN002Presence of mines and improvised explosive devices </v>
      </c>
      <c r="L9791" s="290">
        <v>43767</v>
      </c>
      <c r="M9791" s="290" t="s">
        <v>3248</v>
      </c>
    </row>
    <row r="9792" spans="1:13" s="269" customFormat="1" ht="15.5" hidden="1" thickTop="1" thickBot="1" x14ac:dyDescent="0.4">
      <c r="A9792" s="283" t="s">
        <v>2964</v>
      </c>
      <c r="B9792" s="284" t="str">
        <f>VLOOKUP(A9792,Lists!B:C,2,FALSE)</f>
        <v>KEN002</v>
      </c>
      <c r="C9792" s="284" t="str">
        <f>VLOOKUP(A9792,Lists!B:D,3,FALSE)</f>
        <v>KEN</v>
      </c>
      <c r="D9792" s="285" t="s">
        <v>651</v>
      </c>
      <c r="E9792" s="285">
        <v>0</v>
      </c>
      <c r="F9792" s="285" t="s">
        <v>7229</v>
      </c>
      <c r="G9792" s="285" t="s">
        <v>732</v>
      </c>
      <c r="H9792" s="278">
        <f t="shared" si="323"/>
        <v>1</v>
      </c>
      <c r="I9792" s="251" t="s">
        <v>7616</v>
      </c>
      <c r="J9792" s="285" t="s">
        <v>7600</v>
      </c>
      <c r="K9792" s="278" t="str">
        <f t="shared" si="324"/>
        <v>KEN002Physical constraints in the environment (obstacles related to terrain, climate, lack of infrastructure, etc.)</v>
      </c>
      <c r="L9792" s="286">
        <v>43767</v>
      </c>
      <c r="M9792" s="286" t="s">
        <v>3248</v>
      </c>
    </row>
    <row r="9793" spans="1:13" s="269" customFormat="1" ht="15.5" hidden="1" thickTop="1" thickBot="1" x14ac:dyDescent="0.4">
      <c r="A9793" s="287" t="s">
        <v>5461</v>
      </c>
      <c r="B9793" s="288" t="str">
        <f>VLOOKUP(A9793,Lists!B:C,2,FALSE)</f>
        <v>KEN001</v>
      </c>
      <c r="C9793" s="288" t="str">
        <f>VLOOKUP(A9793,Lists!B:D,3,FALSE)</f>
        <v>KEN</v>
      </c>
      <c r="D9793" s="289" t="s">
        <v>647</v>
      </c>
      <c r="E9793" s="289">
        <v>0</v>
      </c>
      <c r="F9793" s="289" t="s">
        <v>7229</v>
      </c>
      <c r="G9793" s="289" t="s">
        <v>732</v>
      </c>
      <c r="H9793" s="278">
        <f t="shared" si="323"/>
        <v>1</v>
      </c>
      <c r="I9793" s="252" t="s">
        <v>7616</v>
      </c>
      <c r="J9793" s="289" t="s">
        <v>7600</v>
      </c>
      <c r="K9793" s="278" t="str">
        <f t="shared" si="324"/>
        <v>KEN001Denial of existence of humanitarian needs or entitlements to assistance</v>
      </c>
      <c r="L9793" s="290">
        <v>43767</v>
      </c>
      <c r="M9793" s="290" t="s">
        <v>3248</v>
      </c>
    </row>
    <row r="9794" spans="1:13" s="269" customFormat="1" ht="15.5" hidden="1" thickTop="1" thickBot="1" x14ac:dyDescent="0.4">
      <c r="A9794" s="283" t="s">
        <v>5461</v>
      </c>
      <c r="B9794" s="284" t="str">
        <f>VLOOKUP(A9794,Lists!B:C,2,FALSE)</f>
        <v>KEN001</v>
      </c>
      <c r="C9794" s="284" t="str">
        <f>VLOOKUP(A9794,Lists!B:D,3,FALSE)</f>
        <v>KEN</v>
      </c>
      <c r="D9794" s="285" t="s">
        <v>648</v>
      </c>
      <c r="E9794" s="285">
        <v>1</v>
      </c>
      <c r="F9794" s="285" t="s">
        <v>7229</v>
      </c>
      <c r="G9794" s="285" t="s">
        <v>732</v>
      </c>
      <c r="H9794" s="278">
        <f t="shared" si="323"/>
        <v>1</v>
      </c>
      <c r="I9794" s="251" t="s">
        <v>7616</v>
      </c>
      <c r="J9794" s="285" t="s">
        <v>7600</v>
      </c>
      <c r="K9794" s="278" t="str">
        <f t="shared" si="324"/>
        <v>KEN001Restriction and obstruction of access to services and assistance</v>
      </c>
      <c r="L9794" s="286">
        <v>43767</v>
      </c>
      <c r="M9794" s="286" t="s">
        <v>3248</v>
      </c>
    </row>
    <row r="9795" spans="1:13" s="269" customFormat="1" ht="15.5" hidden="1" thickTop="1" thickBot="1" x14ac:dyDescent="0.4">
      <c r="A9795" s="287" t="s">
        <v>5461</v>
      </c>
      <c r="B9795" s="288" t="str">
        <f>VLOOKUP(A9795,Lists!B:C,2,FALSE)</f>
        <v>KEN001</v>
      </c>
      <c r="C9795" s="288" t="str">
        <f>VLOOKUP(A9795,Lists!B:D,3,FALSE)</f>
        <v>KEN</v>
      </c>
      <c r="D9795" s="289" t="s">
        <v>643</v>
      </c>
      <c r="E9795" s="289">
        <v>0</v>
      </c>
      <c r="F9795" s="289" t="s">
        <v>7229</v>
      </c>
      <c r="G9795" s="289" t="s">
        <v>732</v>
      </c>
      <c r="H9795" s="278">
        <f t="shared" si="323"/>
        <v>1</v>
      </c>
      <c r="I9795" s="252" t="s">
        <v>7616</v>
      </c>
      <c r="J9795" s="289" t="s">
        <v>7600</v>
      </c>
      <c r="K9795" s="278" t="str">
        <f t="shared" si="324"/>
        <v>KEN001Impediments to entry into country (bureaucratic and administrative)</v>
      </c>
      <c r="L9795" s="290">
        <v>43767</v>
      </c>
      <c r="M9795" s="290" t="s">
        <v>3248</v>
      </c>
    </row>
    <row r="9796" spans="1:13" s="269" customFormat="1" ht="15.5" hidden="1" thickTop="1" thickBot="1" x14ac:dyDescent="0.4">
      <c r="A9796" s="283" t="s">
        <v>5461</v>
      </c>
      <c r="B9796" s="284" t="str">
        <f>VLOOKUP(A9796,Lists!B:C,2,FALSE)</f>
        <v>KEN001</v>
      </c>
      <c r="C9796" s="284" t="str">
        <f>VLOOKUP(A9796,Lists!B:D,3,FALSE)</f>
        <v>KEN</v>
      </c>
      <c r="D9796" s="285" t="s">
        <v>644</v>
      </c>
      <c r="E9796" s="285">
        <v>0</v>
      </c>
      <c r="F9796" s="285" t="s">
        <v>7229</v>
      </c>
      <c r="G9796" s="285" t="s">
        <v>732</v>
      </c>
      <c r="H9796" s="278">
        <f t="shared" si="323"/>
        <v>1</v>
      </c>
      <c r="I9796" s="251" t="s">
        <v>7616</v>
      </c>
      <c r="J9796" s="285" t="s">
        <v>7600</v>
      </c>
      <c r="K9796" s="278" t="str">
        <f t="shared" si="324"/>
        <v>KEN001Restriction of movement (impediments to freedom of movement and/or administrative restrictions)</v>
      </c>
      <c r="L9796" s="286">
        <v>43767</v>
      </c>
      <c r="M9796" s="286" t="s">
        <v>3248</v>
      </c>
    </row>
    <row r="9797" spans="1:13" s="269" customFormat="1" ht="15.5" hidden="1" thickTop="1" thickBot="1" x14ac:dyDescent="0.4">
      <c r="A9797" s="287" t="s">
        <v>5461</v>
      </c>
      <c r="B9797" s="288" t="str">
        <f>VLOOKUP(A9797,Lists!B:C,2,FALSE)</f>
        <v>KEN001</v>
      </c>
      <c r="C9797" s="288" t="str">
        <f>VLOOKUP(A9797,Lists!B:D,3,FALSE)</f>
        <v>KEN</v>
      </c>
      <c r="D9797" s="289" t="s">
        <v>645</v>
      </c>
      <c r="E9797" s="289">
        <v>0</v>
      </c>
      <c r="F9797" s="289" t="s">
        <v>7229</v>
      </c>
      <c r="G9797" s="289" t="s">
        <v>732</v>
      </c>
      <c r="H9797" s="278">
        <f t="shared" si="323"/>
        <v>1</v>
      </c>
      <c r="I9797" s="252" t="s">
        <v>7616</v>
      </c>
      <c r="J9797" s="289" t="s">
        <v>7600</v>
      </c>
      <c r="K9797" s="278" t="str">
        <f t="shared" si="324"/>
        <v>KEN001Interference into implementation of humanitarian activities</v>
      </c>
      <c r="L9797" s="290">
        <v>43767</v>
      </c>
      <c r="M9797" s="290" t="s">
        <v>3248</v>
      </c>
    </row>
    <row r="9798" spans="1:13" s="269" customFormat="1" ht="15.5" hidden="1" thickTop="1" thickBot="1" x14ac:dyDescent="0.4">
      <c r="A9798" s="283" t="s">
        <v>5461</v>
      </c>
      <c r="B9798" s="284" t="str">
        <f>VLOOKUP(A9798,Lists!B:C,2,FALSE)</f>
        <v>KEN001</v>
      </c>
      <c r="C9798" s="284" t="str">
        <f>VLOOKUP(A9798,Lists!B:D,3,FALSE)</f>
        <v>KEN</v>
      </c>
      <c r="D9798" s="285" t="s">
        <v>646</v>
      </c>
      <c r="E9798" s="285">
        <v>0</v>
      </c>
      <c r="F9798" s="285" t="s">
        <v>7229</v>
      </c>
      <c r="G9798" s="285" t="s">
        <v>732</v>
      </c>
      <c r="H9798" s="278">
        <f t="shared" si="323"/>
        <v>1</v>
      </c>
      <c r="I9798" s="251" t="s">
        <v>7616</v>
      </c>
      <c r="J9798" s="285" t="s">
        <v>7600</v>
      </c>
      <c r="K9798" s="278" t="str">
        <f t="shared" si="324"/>
        <v>KEN001Violence against personnel, facilities and assets</v>
      </c>
      <c r="L9798" s="286">
        <v>43767</v>
      </c>
      <c r="M9798" s="286" t="s">
        <v>3248</v>
      </c>
    </row>
    <row r="9799" spans="1:13" s="269" customFormat="1" ht="15.5" hidden="1" thickTop="1" thickBot="1" x14ac:dyDescent="0.4">
      <c r="A9799" s="287" t="s">
        <v>5461</v>
      </c>
      <c r="B9799" s="288" t="str">
        <f>VLOOKUP(A9799,Lists!B:C,2,FALSE)</f>
        <v>KEN001</v>
      </c>
      <c r="C9799" s="288" t="str">
        <f>VLOOKUP(A9799,Lists!B:D,3,FALSE)</f>
        <v>KEN</v>
      </c>
      <c r="D9799" s="289" t="s">
        <v>649</v>
      </c>
      <c r="E9799" s="289">
        <v>0</v>
      </c>
      <c r="F9799" s="289" t="s">
        <v>7229</v>
      </c>
      <c r="G9799" s="289" t="s">
        <v>732</v>
      </c>
      <c r="H9799" s="278">
        <f t="shared" si="323"/>
        <v>1</v>
      </c>
      <c r="I9799" s="252" t="s">
        <v>7616</v>
      </c>
      <c r="J9799" s="289" t="s">
        <v>7600</v>
      </c>
      <c r="K9799" s="278" t="str">
        <f t="shared" si="324"/>
        <v>KEN001Ongoing insecurity/hostilities affecting humanitarian assistance</v>
      </c>
      <c r="L9799" s="290">
        <v>43767</v>
      </c>
      <c r="M9799" s="290" t="s">
        <v>3248</v>
      </c>
    </row>
    <row r="9800" spans="1:13" s="269" customFormat="1" ht="15.5" hidden="1" thickTop="1" thickBot="1" x14ac:dyDescent="0.4">
      <c r="A9800" s="283" t="s">
        <v>5461</v>
      </c>
      <c r="B9800" s="284" t="str">
        <f>VLOOKUP(A9800,Lists!B:C,2,FALSE)</f>
        <v>KEN001</v>
      </c>
      <c r="C9800" s="284" t="str">
        <f>VLOOKUP(A9800,Lists!B:D,3,FALSE)</f>
        <v>KEN</v>
      </c>
      <c r="D9800" s="285" t="s">
        <v>650</v>
      </c>
      <c r="E9800" s="285">
        <v>1</v>
      </c>
      <c r="F9800" s="285" t="s">
        <v>7229</v>
      </c>
      <c r="G9800" s="285" t="s">
        <v>732</v>
      </c>
      <c r="H9800" s="278">
        <f t="shared" si="323"/>
        <v>1</v>
      </c>
      <c r="I9800" s="251" t="s">
        <v>7616</v>
      </c>
      <c r="J9800" s="285" t="s">
        <v>7600</v>
      </c>
      <c r="K9800" s="278" t="str">
        <f t="shared" si="324"/>
        <v xml:space="preserve">KEN001Presence of mines and improvised explosive devices </v>
      </c>
      <c r="L9800" s="286">
        <v>43767</v>
      </c>
      <c r="M9800" s="286" t="s">
        <v>3248</v>
      </c>
    </row>
    <row r="9801" spans="1:13" s="269" customFormat="1" ht="15.5" hidden="1" thickTop="1" thickBot="1" x14ac:dyDescent="0.4">
      <c r="A9801" s="287" t="s">
        <v>5461</v>
      </c>
      <c r="B9801" s="288" t="str">
        <f>VLOOKUP(A9801,Lists!B:C,2,FALSE)</f>
        <v>KEN001</v>
      </c>
      <c r="C9801" s="288" t="str">
        <f>VLOOKUP(A9801,Lists!B:D,3,FALSE)</f>
        <v>KEN</v>
      </c>
      <c r="D9801" s="289" t="s">
        <v>651</v>
      </c>
      <c r="E9801" s="289">
        <v>1</v>
      </c>
      <c r="F9801" s="289" t="s">
        <v>7229</v>
      </c>
      <c r="G9801" s="289" t="s">
        <v>732</v>
      </c>
      <c r="H9801" s="278">
        <f t="shared" si="323"/>
        <v>1</v>
      </c>
      <c r="I9801" s="252" t="s">
        <v>7616</v>
      </c>
      <c r="J9801" s="289" t="s">
        <v>7600</v>
      </c>
      <c r="K9801" s="278" t="str">
        <f t="shared" si="324"/>
        <v>KEN001Physical constraints in the environment (obstacles related to terrain, climate, lack of infrastructure, etc.)</v>
      </c>
      <c r="L9801" s="290">
        <v>43767</v>
      </c>
      <c r="M9801" s="290" t="s">
        <v>3248</v>
      </c>
    </row>
    <row r="9802" spans="1:13" s="269" customFormat="1" ht="15.5" hidden="1" thickTop="1" thickBot="1" x14ac:dyDescent="0.4">
      <c r="A9802" s="283" t="s">
        <v>3304</v>
      </c>
      <c r="B9802" s="284" t="str">
        <f>VLOOKUP(A9802,Lists!B:C,2,FALSE)</f>
        <v>CMR001</v>
      </c>
      <c r="C9802" s="284" t="str">
        <f>VLOOKUP(A9802,Lists!B:D,3,FALSE)</f>
        <v>CMR</v>
      </c>
      <c r="D9802" s="285" t="s">
        <v>752</v>
      </c>
      <c r="E9802" s="285">
        <v>3470225</v>
      </c>
      <c r="F9802" s="285" t="s">
        <v>7353</v>
      </c>
      <c r="G9802" s="285" t="s">
        <v>731</v>
      </c>
      <c r="H9802" s="278">
        <f t="shared" si="323"/>
        <v>2</v>
      </c>
      <c r="I9802" s="251" t="s">
        <v>7380</v>
      </c>
      <c r="J9802" s="285" t="s">
        <v>7411</v>
      </c>
      <c r="K9802" s="278" t="str">
        <f t="shared" si="324"/>
        <v>CMR001People in Need</v>
      </c>
      <c r="L9802" s="286">
        <v>43768</v>
      </c>
      <c r="M9802" s="286" t="s">
        <v>3248</v>
      </c>
    </row>
    <row r="9803" spans="1:13" s="269" customFormat="1" ht="15.5" hidden="1" thickTop="1" thickBot="1" x14ac:dyDescent="0.4">
      <c r="A9803" s="287" t="s">
        <v>3304</v>
      </c>
      <c r="B9803" s="288" t="str">
        <f>VLOOKUP(A9803,Lists!B:C,2,FALSE)</f>
        <v>CMR001</v>
      </c>
      <c r="C9803" s="288" t="str">
        <f>VLOOKUP(A9803,Lists!B:D,3,FALSE)</f>
        <v>CMR</v>
      </c>
      <c r="D9803" s="289" t="s">
        <v>5110</v>
      </c>
      <c r="E9803" s="289">
        <v>7959971</v>
      </c>
      <c r="F9803" s="289" t="s">
        <v>7353</v>
      </c>
      <c r="G9803" s="289" t="s">
        <v>731</v>
      </c>
      <c r="H9803" s="278">
        <f t="shared" si="323"/>
        <v>2</v>
      </c>
      <c r="I9803" s="252" t="s">
        <v>7380</v>
      </c>
      <c r="J9803" s="289" t="s">
        <v>7411</v>
      </c>
      <c r="K9803" s="278" t="str">
        <f t="shared" si="324"/>
        <v>CMR001Minimal humanitarian conditions - Level 1</v>
      </c>
      <c r="L9803" s="290">
        <v>43768</v>
      </c>
      <c r="M9803" s="290" t="s">
        <v>3248</v>
      </c>
    </row>
    <row r="9804" spans="1:13" s="269" customFormat="1" ht="15.5" hidden="1" thickTop="1" thickBot="1" x14ac:dyDescent="0.4">
      <c r="A9804" s="283" t="s">
        <v>3304</v>
      </c>
      <c r="B9804" s="284" t="str">
        <f>VLOOKUP(A9804,Lists!B:C,2,FALSE)</f>
        <v>CMR001</v>
      </c>
      <c r="C9804" s="284" t="str">
        <f>VLOOKUP(A9804,Lists!B:D,3,FALSE)</f>
        <v>CMR</v>
      </c>
      <c r="D9804" s="285" t="s">
        <v>5111</v>
      </c>
      <c r="E9804" s="285">
        <v>4152278</v>
      </c>
      <c r="F9804" s="285" t="s">
        <v>7353</v>
      </c>
      <c r="G9804" s="285" t="s">
        <v>731</v>
      </c>
      <c r="H9804" s="278">
        <f t="shared" si="323"/>
        <v>2</v>
      </c>
      <c r="I9804" s="251" t="s">
        <v>7380</v>
      </c>
      <c r="J9804" s="285" t="s">
        <v>7411</v>
      </c>
      <c r="K9804" s="278" t="str">
        <f t="shared" si="324"/>
        <v>CMR001Stressed humanitarian conditions - Level 2</v>
      </c>
      <c r="L9804" s="286">
        <v>43768</v>
      </c>
      <c r="M9804" s="286" t="s">
        <v>3248</v>
      </c>
    </row>
    <row r="9805" spans="1:13" s="269" customFormat="1" ht="15.5" hidden="1" thickTop="1" thickBot="1" x14ac:dyDescent="0.4">
      <c r="A9805" s="287" t="s">
        <v>3304</v>
      </c>
      <c r="B9805" s="288" t="str">
        <f>VLOOKUP(A9805,Lists!B:C,2,FALSE)</f>
        <v>CMR001</v>
      </c>
      <c r="C9805" s="288" t="str">
        <f>VLOOKUP(A9805,Lists!B:D,3,FALSE)</f>
        <v>CMR</v>
      </c>
      <c r="D9805" s="289" t="s">
        <v>5112</v>
      </c>
      <c r="E9805" s="289">
        <v>1290151</v>
      </c>
      <c r="F9805" s="289" t="s">
        <v>7353</v>
      </c>
      <c r="G9805" s="289" t="s">
        <v>731</v>
      </c>
      <c r="H9805" s="278">
        <f t="shared" si="323"/>
        <v>2</v>
      </c>
      <c r="I9805" s="252" t="s">
        <v>7380</v>
      </c>
      <c r="J9805" s="289" t="s">
        <v>7411</v>
      </c>
      <c r="K9805" s="278" t="str">
        <f t="shared" si="324"/>
        <v>CMR001Moderate humanitarian conditions - Level 3</v>
      </c>
      <c r="L9805" s="290">
        <v>43768</v>
      </c>
      <c r="M9805" s="290" t="s">
        <v>3248</v>
      </c>
    </row>
    <row r="9806" spans="1:13" s="269" customFormat="1" ht="15.5" hidden="1" thickTop="1" thickBot="1" x14ac:dyDescent="0.4">
      <c r="A9806" s="283" t="s">
        <v>2977</v>
      </c>
      <c r="B9806" s="284" t="str">
        <f>VLOOKUP(A9806,Lists!B:C,2,FALSE)</f>
        <v>SSD001</v>
      </c>
      <c r="C9806" s="284" t="str">
        <f>VLOOKUP(A9806,Lists!B:D,3,FALSE)</f>
        <v>SSD</v>
      </c>
      <c r="D9806" s="285" t="s">
        <v>647</v>
      </c>
      <c r="E9806" s="285">
        <v>0</v>
      </c>
      <c r="F9806" s="285" t="s">
        <v>7229</v>
      </c>
      <c r="G9806" s="285" t="s">
        <v>732</v>
      </c>
      <c r="H9806" s="278">
        <f t="shared" si="323"/>
        <v>1</v>
      </c>
      <c r="I9806" s="251" t="s">
        <v>7616</v>
      </c>
      <c r="J9806" s="285" t="s">
        <v>7600</v>
      </c>
      <c r="K9806" s="278" t="str">
        <f t="shared" si="324"/>
        <v>SSD001Denial of existence of humanitarian needs or entitlements to assistance</v>
      </c>
      <c r="L9806" s="286">
        <v>43768</v>
      </c>
      <c r="M9806" s="286" t="s">
        <v>3248</v>
      </c>
    </row>
    <row r="9807" spans="1:13" s="269" customFormat="1" ht="15.5" hidden="1" thickTop="1" thickBot="1" x14ac:dyDescent="0.4">
      <c r="A9807" s="287" t="s">
        <v>2977</v>
      </c>
      <c r="B9807" s="288" t="str">
        <f>VLOOKUP(A9807,Lists!B:C,2,FALSE)</f>
        <v>SSD001</v>
      </c>
      <c r="C9807" s="288" t="str">
        <f>VLOOKUP(A9807,Lists!B:D,3,FALSE)</f>
        <v>SSD</v>
      </c>
      <c r="D9807" s="289" t="s">
        <v>648</v>
      </c>
      <c r="E9807" s="289">
        <v>2</v>
      </c>
      <c r="F9807" s="289" t="s">
        <v>7229</v>
      </c>
      <c r="G9807" s="289" t="s">
        <v>732</v>
      </c>
      <c r="H9807" s="278">
        <f t="shared" si="323"/>
        <v>1</v>
      </c>
      <c r="I9807" s="252" t="s">
        <v>7616</v>
      </c>
      <c r="J9807" s="289" t="s">
        <v>7600</v>
      </c>
      <c r="K9807" s="278" t="str">
        <f t="shared" si="324"/>
        <v>SSD001Restriction and obstruction of access to services and assistance</v>
      </c>
      <c r="L9807" s="290">
        <v>43768</v>
      </c>
      <c r="M9807" s="290" t="s">
        <v>3248</v>
      </c>
    </row>
    <row r="9808" spans="1:13" s="269" customFormat="1" ht="15.5" hidden="1" thickTop="1" thickBot="1" x14ac:dyDescent="0.4">
      <c r="A9808" s="283" t="s">
        <v>2977</v>
      </c>
      <c r="B9808" s="284" t="str">
        <f>VLOOKUP(A9808,Lists!B:C,2,FALSE)</f>
        <v>SSD001</v>
      </c>
      <c r="C9808" s="284" t="str">
        <f>VLOOKUP(A9808,Lists!B:D,3,FALSE)</f>
        <v>SSD</v>
      </c>
      <c r="D9808" s="285" t="s">
        <v>643</v>
      </c>
      <c r="E9808" s="285">
        <v>2</v>
      </c>
      <c r="F9808" s="285" t="s">
        <v>7229</v>
      </c>
      <c r="G9808" s="285" t="s">
        <v>732</v>
      </c>
      <c r="H9808" s="278">
        <f t="shared" si="323"/>
        <v>1</v>
      </c>
      <c r="I9808" s="251" t="s">
        <v>7616</v>
      </c>
      <c r="J9808" s="285" t="s">
        <v>7600</v>
      </c>
      <c r="K9808" s="278" t="str">
        <f t="shared" si="324"/>
        <v>SSD001Impediments to entry into country (bureaucratic and administrative)</v>
      </c>
      <c r="L9808" s="286">
        <v>43768</v>
      </c>
      <c r="M9808" s="286" t="s">
        <v>3248</v>
      </c>
    </row>
    <row r="9809" spans="1:13" s="269" customFormat="1" ht="15.5" hidden="1" thickTop="1" thickBot="1" x14ac:dyDescent="0.4">
      <c r="A9809" s="287" t="s">
        <v>2977</v>
      </c>
      <c r="B9809" s="288" t="str">
        <f>VLOOKUP(A9809,Lists!B:C,2,FALSE)</f>
        <v>SSD001</v>
      </c>
      <c r="C9809" s="288" t="str">
        <f>VLOOKUP(A9809,Lists!B:D,3,FALSE)</f>
        <v>SSD</v>
      </c>
      <c r="D9809" s="289" t="s">
        <v>644</v>
      </c>
      <c r="E9809" s="289">
        <v>3</v>
      </c>
      <c r="F9809" s="289" t="s">
        <v>7229</v>
      </c>
      <c r="G9809" s="289" t="s">
        <v>732</v>
      </c>
      <c r="H9809" s="278">
        <f t="shared" ref="H9809:H9872" si="325">IF(G9809="x","x",IF(G9809="Low",3,IF(G9809="Medium",2,IF(G9809="High",1,FALSE))))</f>
        <v>1</v>
      </c>
      <c r="I9809" s="252" t="s">
        <v>7616</v>
      </c>
      <c r="J9809" s="289" t="s">
        <v>7600</v>
      </c>
      <c r="K9809" s="278" t="str">
        <f t="shared" si="324"/>
        <v>SSD001Restriction of movement (impediments to freedom of movement and/or administrative restrictions)</v>
      </c>
      <c r="L9809" s="290">
        <v>43768</v>
      </c>
      <c r="M9809" s="290" t="s">
        <v>3248</v>
      </c>
    </row>
    <row r="9810" spans="1:13" s="269" customFormat="1" ht="15.5" hidden="1" thickTop="1" thickBot="1" x14ac:dyDescent="0.4">
      <c r="A9810" s="283" t="s">
        <v>2977</v>
      </c>
      <c r="B9810" s="284" t="str">
        <f>VLOOKUP(A9810,Lists!B:C,2,FALSE)</f>
        <v>SSD001</v>
      </c>
      <c r="C9810" s="284" t="str">
        <f>VLOOKUP(A9810,Lists!B:D,3,FALSE)</f>
        <v>SSD</v>
      </c>
      <c r="D9810" s="285" t="s">
        <v>645</v>
      </c>
      <c r="E9810" s="285">
        <v>3</v>
      </c>
      <c r="F9810" s="285" t="s">
        <v>7229</v>
      </c>
      <c r="G9810" s="285" t="s">
        <v>732</v>
      </c>
      <c r="H9810" s="278">
        <f t="shared" si="325"/>
        <v>1</v>
      </c>
      <c r="I9810" s="251" t="s">
        <v>7616</v>
      </c>
      <c r="J9810" s="285" t="s">
        <v>7600</v>
      </c>
      <c r="K9810" s="278" t="str">
        <f t="shared" si="324"/>
        <v>SSD001Interference into implementation of humanitarian activities</v>
      </c>
      <c r="L9810" s="286">
        <v>43768</v>
      </c>
      <c r="M9810" s="286" t="s">
        <v>3248</v>
      </c>
    </row>
    <row r="9811" spans="1:13" s="269" customFormat="1" ht="15.5" hidden="1" thickTop="1" thickBot="1" x14ac:dyDescent="0.4">
      <c r="A9811" s="287" t="s">
        <v>2977</v>
      </c>
      <c r="B9811" s="288" t="str">
        <f>VLOOKUP(A9811,Lists!B:C,2,FALSE)</f>
        <v>SSD001</v>
      </c>
      <c r="C9811" s="288" t="str">
        <f>VLOOKUP(A9811,Lists!B:D,3,FALSE)</f>
        <v>SSD</v>
      </c>
      <c r="D9811" s="289" t="s">
        <v>646</v>
      </c>
      <c r="E9811" s="289">
        <v>0</v>
      </c>
      <c r="F9811" s="289" t="s">
        <v>7229</v>
      </c>
      <c r="G9811" s="289" t="s">
        <v>732</v>
      </c>
      <c r="H9811" s="278">
        <f t="shared" si="325"/>
        <v>1</v>
      </c>
      <c r="I9811" s="252" t="s">
        <v>7616</v>
      </c>
      <c r="J9811" s="289" t="s">
        <v>7600</v>
      </c>
      <c r="K9811" s="278" t="str">
        <f t="shared" si="324"/>
        <v>SSD001Violence against personnel, facilities and assets</v>
      </c>
      <c r="L9811" s="290">
        <v>43768</v>
      </c>
      <c r="M9811" s="290" t="s">
        <v>3248</v>
      </c>
    </row>
    <row r="9812" spans="1:13" s="269" customFormat="1" ht="15.5" hidden="1" thickTop="1" thickBot="1" x14ac:dyDescent="0.4">
      <c r="A9812" s="283" t="s">
        <v>2977</v>
      </c>
      <c r="B9812" s="284" t="str">
        <f>VLOOKUP(A9812,Lists!B:C,2,FALSE)</f>
        <v>SSD001</v>
      </c>
      <c r="C9812" s="284" t="str">
        <f>VLOOKUP(A9812,Lists!B:D,3,FALSE)</f>
        <v>SSD</v>
      </c>
      <c r="D9812" s="285" t="s">
        <v>649</v>
      </c>
      <c r="E9812" s="285">
        <v>3</v>
      </c>
      <c r="F9812" s="285" t="s">
        <v>7229</v>
      </c>
      <c r="G9812" s="285" t="s">
        <v>732</v>
      </c>
      <c r="H9812" s="278">
        <f t="shared" si="325"/>
        <v>1</v>
      </c>
      <c r="I9812" s="251" t="s">
        <v>7616</v>
      </c>
      <c r="J9812" s="285" t="s">
        <v>7600</v>
      </c>
      <c r="K9812" s="278" t="str">
        <f t="shared" si="324"/>
        <v>SSD001Ongoing insecurity/hostilities affecting humanitarian assistance</v>
      </c>
      <c r="L9812" s="286">
        <v>43768</v>
      </c>
      <c r="M9812" s="286" t="s">
        <v>3248</v>
      </c>
    </row>
    <row r="9813" spans="1:13" s="269" customFormat="1" ht="15.5" hidden="1" thickTop="1" thickBot="1" x14ac:dyDescent="0.4">
      <c r="A9813" s="287" t="s">
        <v>2977</v>
      </c>
      <c r="B9813" s="288" t="str">
        <f>VLOOKUP(A9813,Lists!B:C,2,FALSE)</f>
        <v>SSD001</v>
      </c>
      <c r="C9813" s="288" t="str">
        <f>VLOOKUP(A9813,Lists!B:D,3,FALSE)</f>
        <v>SSD</v>
      </c>
      <c r="D9813" s="289" t="s">
        <v>650</v>
      </c>
      <c r="E9813" s="289">
        <v>3</v>
      </c>
      <c r="F9813" s="289" t="s">
        <v>7229</v>
      </c>
      <c r="G9813" s="289" t="s">
        <v>732</v>
      </c>
      <c r="H9813" s="278">
        <f t="shared" si="325"/>
        <v>1</v>
      </c>
      <c r="I9813" s="252" t="s">
        <v>7616</v>
      </c>
      <c r="J9813" s="289" t="s">
        <v>7600</v>
      </c>
      <c r="K9813" s="278" t="str">
        <f t="shared" si="324"/>
        <v xml:space="preserve">SSD001Presence of mines and improvised explosive devices </v>
      </c>
      <c r="L9813" s="290">
        <v>43768</v>
      </c>
      <c r="M9813" s="290" t="s">
        <v>3248</v>
      </c>
    </row>
    <row r="9814" spans="1:13" s="269" customFormat="1" ht="15.5" hidden="1" thickTop="1" thickBot="1" x14ac:dyDescent="0.4">
      <c r="A9814" s="283" t="s">
        <v>2977</v>
      </c>
      <c r="B9814" s="284" t="str">
        <f>VLOOKUP(A9814,Lists!B:C,2,FALSE)</f>
        <v>SSD001</v>
      </c>
      <c r="C9814" s="284" t="str">
        <f>VLOOKUP(A9814,Lists!B:D,3,FALSE)</f>
        <v>SSD</v>
      </c>
      <c r="D9814" s="285" t="s">
        <v>651</v>
      </c>
      <c r="E9814" s="285">
        <v>3</v>
      </c>
      <c r="F9814" s="285" t="s">
        <v>7229</v>
      </c>
      <c r="G9814" s="285" t="s">
        <v>732</v>
      </c>
      <c r="H9814" s="278">
        <f t="shared" si="325"/>
        <v>1</v>
      </c>
      <c r="I9814" s="251" t="s">
        <v>7616</v>
      </c>
      <c r="J9814" s="285" t="s">
        <v>7600</v>
      </c>
      <c r="K9814" s="278" t="str">
        <f t="shared" si="324"/>
        <v>SSD001Physical constraints in the environment (obstacles related to terrain, climate, lack of infrastructure, etc.)</v>
      </c>
      <c r="L9814" s="286">
        <v>43768</v>
      </c>
      <c r="M9814" s="286" t="s">
        <v>3248</v>
      </c>
    </row>
    <row r="9815" spans="1:13" s="269" customFormat="1" ht="15.5" hidden="1" thickTop="1" thickBot="1" x14ac:dyDescent="0.4">
      <c r="A9815" s="287" t="s">
        <v>2978</v>
      </c>
      <c r="B9815" s="288" t="str">
        <f>VLOOKUP(A9815,Lists!B:C,2,FALSE)</f>
        <v>SDN001</v>
      </c>
      <c r="C9815" s="288" t="str">
        <f>VLOOKUP(A9815,Lists!B:D,3,FALSE)</f>
        <v>SDN</v>
      </c>
      <c r="D9815" s="289" t="s">
        <v>522</v>
      </c>
      <c r="E9815" s="289">
        <v>44563142</v>
      </c>
      <c r="F9815" s="289" t="s">
        <v>7429</v>
      </c>
      <c r="G9815" s="289" t="s">
        <v>731</v>
      </c>
      <c r="H9815" s="278">
        <f t="shared" si="325"/>
        <v>2</v>
      </c>
      <c r="I9815" s="252" t="s">
        <v>7430</v>
      </c>
      <c r="J9815" s="289" t="s">
        <v>7437</v>
      </c>
      <c r="K9815" s="278" t="str">
        <f t="shared" si="324"/>
        <v>SDN001Total population</v>
      </c>
      <c r="L9815" s="290">
        <v>43768</v>
      </c>
      <c r="M9815" s="290" t="s">
        <v>3248</v>
      </c>
    </row>
    <row r="9816" spans="1:13" s="269" customFormat="1" ht="15.5" hidden="1" thickTop="1" thickBot="1" x14ac:dyDescent="0.4">
      <c r="A9816" s="283" t="s">
        <v>2978</v>
      </c>
      <c r="B9816" s="284" t="str">
        <f>VLOOKUP(A9816,Lists!B:C,2,FALSE)</f>
        <v>SDN001</v>
      </c>
      <c r="C9816" s="284" t="str">
        <f>VLOOKUP(A9816,Lists!B:D,3,FALSE)</f>
        <v>SDN</v>
      </c>
      <c r="D9816" s="285" t="s">
        <v>737</v>
      </c>
      <c r="E9816" s="285">
        <v>44563142</v>
      </c>
      <c r="F9816" s="285" t="s">
        <v>7429</v>
      </c>
      <c r="G9816" s="285" t="s">
        <v>731</v>
      </c>
      <c r="H9816" s="278">
        <f t="shared" si="325"/>
        <v>2</v>
      </c>
      <c r="I9816" s="251" t="s">
        <v>7430</v>
      </c>
      <c r="J9816" s="285" t="s">
        <v>6625</v>
      </c>
      <c r="K9816" s="278" t="str">
        <f t="shared" si="324"/>
        <v>SDN001People exposed</v>
      </c>
      <c r="L9816" s="286">
        <v>43768</v>
      </c>
      <c r="M9816" s="286" t="s">
        <v>3248</v>
      </c>
    </row>
    <row r="9817" spans="1:13" s="269" customFormat="1" ht="15.5" hidden="1" thickTop="1" thickBot="1" x14ac:dyDescent="0.4">
      <c r="A9817" s="287" t="s">
        <v>2978</v>
      </c>
      <c r="B9817" s="288" t="str">
        <f>VLOOKUP(A9817,Lists!B:C,2,FALSE)</f>
        <v>SDN001</v>
      </c>
      <c r="C9817" s="288" t="str">
        <f>VLOOKUP(A9817,Lists!B:D,3,FALSE)</f>
        <v>SDN</v>
      </c>
      <c r="D9817" s="289" t="s">
        <v>533</v>
      </c>
      <c r="E9817" s="289">
        <v>20225908</v>
      </c>
      <c r="F9817" s="289" t="s">
        <v>7429</v>
      </c>
      <c r="G9817" s="289" t="s">
        <v>731</v>
      </c>
      <c r="H9817" s="278">
        <f t="shared" si="325"/>
        <v>2</v>
      </c>
      <c r="I9817" s="252" t="s">
        <v>7431</v>
      </c>
      <c r="J9817" s="289" t="s">
        <v>6628</v>
      </c>
      <c r="K9817" s="278" t="str">
        <f t="shared" si="324"/>
        <v>SDN001People affected</v>
      </c>
      <c r="L9817" s="290">
        <v>43768</v>
      </c>
      <c r="M9817" s="290" t="s">
        <v>3248</v>
      </c>
    </row>
    <row r="9818" spans="1:13" s="269" customFormat="1" ht="15.5" thickTop="1" thickBot="1" x14ac:dyDescent="0.4">
      <c r="A9818" s="283" t="s">
        <v>2978</v>
      </c>
      <c r="B9818" s="284" t="str">
        <f>VLOOKUP(A9818,Lists!B:C,2,FALSE)</f>
        <v>SDN001</v>
      </c>
      <c r="C9818" s="284" t="str">
        <f>VLOOKUP(A9818,Lists!B:D,3,FALSE)</f>
        <v>SDN</v>
      </c>
      <c r="D9818" s="285" t="s">
        <v>666</v>
      </c>
      <c r="E9818" s="285">
        <v>3248089</v>
      </c>
      <c r="F9818" s="285" t="s">
        <v>7429</v>
      </c>
      <c r="G9818" s="285" t="s">
        <v>730</v>
      </c>
      <c r="H9818" s="278">
        <f t="shared" si="325"/>
        <v>3</v>
      </c>
      <c r="I9818" s="251" t="s">
        <v>7432</v>
      </c>
      <c r="J9818" s="285" t="s">
        <v>6630</v>
      </c>
      <c r="K9818" s="278" t="str">
        <f t="shared" si="324"/>
        <v>SDN001People displaced</v>
      </c>
      <c r="L9818" s="286">
        <v>43768</v>
      </c>
      <c r="M9818" s="286" t="s">
        <v>3248</v>
      </c>
    </row>
    <row r="9819" spans="1:13" s="269" customFormat="1" ht="15.5" hidden="1" thickTop="1" thickBot="1" x14ac:dyDescent="0.4">
      <c r="A9819" s="287" t="s">
        <v>2978</v>
      </c>
      <c r="B9819" s="288" t="str">
        <f>VLOOKUP(A9819,Lists!B:C,2,FALSE)</f>
        <v>SDN001</v>
      </c>
      <c r="C9819" s="288" t="str">
        <f>VLOOKUP(A9819,Lists!B:D,3,FALSE)</f>
        <v>SDN</v>
      </c>
      <c r="D9819" s="289" t="s">
        <v>5029</v>
      </c>
      <c r="E9819" s="289">
        <v>429</v>
      </c>
      <c r="F9819" s="289" t="s">
        <v>1772</v>
      </c>
      <c r="G9819" s="289" t="s">
        <v>730</v>
      </c>
      <c r="H9819" s="278">
        <f t="shared" si="325"/>
        <v>3</v>
      </c>
      <c r="I9819" s="252" t="s">
        <v>7432</v>
      </c>
      <c r="J9819" s="289" t="s">
        <v>7438</v>
      </c>
      <c r="K9819" s="278" t="str">
        <f t="shared" si="324"/>
        <v>SDN001Fatalities reported</v>
      </c>
      <c r="L9819" s="290">
        <v>43768</v>
      </c>
      <c r="M9819" s="290" t="s">
        <v>3248</v>
      </c>
    </row>
    <row r="9820" spans="1:13" s="269" customFormat="1" ht="15.5" hidden="1" thickTop="1" thickBot="1" x14ac:dyDescent="0.4">
      <c r="A9820" s="283" t="s">
        <v>2978</v>
      </c>
      <c r="B9820" s="284" t="str">
        <f>VLOOKUP(A9820,Lists!B:C,2,FALSE)</f>
        <v>SDN001</v>
      </c>
      <c r="C9820" s="284" t="str">
        <f>VLOOKUP(A9820,Lists!B:D,3,FALSE)</f>
        <v>SDN</v>
      </c>
      <c r="D9820" s="285" t="s">
        <v>5115</v>
      </c>
      <c r="E9820" s="285">
        <v>429</v>
      </c>
      <c r="F9820" s="285" t="s">
        <v>1772</v>
      </c>
      <c r="G9820" s="285" t="s">
        <v>730</v>
      </c>
      <c r="H9820" s="278">
        <f t="shared" si="325"/>
        <v>3</v>
      </c>
      <c r="I9820" s="251" t="s">
        <v>7432</v>
      </c>
      <c r="J9820" s="285" t="s">
        <v>7438</v>
      </c>
      <c r="K9820" s="278" t="str">
        <f t="shared" si="324"/>
        <v>SDN001Fatalities in all crises</v>
      </c>
      <c r="L9820" s="286">
        <v>43768</v>
      </c>
      <c r="M9820" s="286" t="s">
        <v>3248</v>
      </c>
    </row>
    <row r="9821" spans="1:13" s="269" customFormat="1" ht="15.5" hidden="1" thickTop="1" thickBot="1" x14ac:dyDescent="0.4">
      <c r="A9821" s="287" t="s">
        <v>2978</v>
      </c>
      <c r="B9821" s="288" t="str">
        <f>VLOOKUP(A9821,Lists!B:C,2,FALSE)</f>
        <v>SDN001</v>
      </c>
      <c r="C9821" s="288" t="str">
        <f>VLOOKUP(A9821,Lists!B:D,3,FALSE)</f>
        <v>SDN</v>
      </c>
      <c r="D9821" s="289" t="s">
        <v>647</v>
      </c>
      <c r="E9821" s="289">
        <v>2</v>
      </c>
      <c r="F9821" s="289" t="s">
        <v>7229</v>
      </c>
      <c r="G9821" s="289" t="s">
        <v>732</v>
      </c>
      <c r="H9821" s="278">
        <f t="shared" si="325"/>
        <v>1</v>
      </c>
      <c r="I9821" s="252" t="s">
        <v>7616</v>
      </c>
      <c r="J9821" s="289" t="s">
        <v>7600</v>
      </c>
      <c r="K9821" s="278" t="str">
        <f t="shared" si="324"/>
        <v>SDN001Denial of existence of humanitarian needs or entitlements to assistance</v>
      </c>
      <c r="L9821" s="290">
        <v>43768</v>
      </c>
      <c r="M9821" s="290" t="s">
        <v>3248</v>
      </c>
    </row>
    <row r="9822" spans="1:13" s="269" customFormat="1" ht="15.5" hidden="1" thickTop="1" thickBot="1" x14ac:dyDescent="0.4">
      <c r="A9822" s="283" t="s">
        <v>2978</v>
      </c>
      <c r="B9822" s="284" t="str">
        <f>VLOOKUP(A9822,Lists!B:C,2,FALSE)</f>
        <v>SDN001</v>
      </c>
      <c r="C9822" s="284" t="str">
        <f>VLOOKUP(A9822,Lists!B:D,3,FALSE)</f>
        <v>SDN</v>
      </c>
      <c r="D9822" s="285" t="s">
        <v>648</v>
      </c>
      <c r="E9822" s="285">
        <v>2</v>
      </c>
      <c r="F9822" s="285" t="s">
        <v>7229</v>
      </c>
      <c r="G9822" s="285" t="s">
        <v>732</v>
      </c>
      <c r="H9822" s="278">
        <f t="shared" si="325"/>
        <v>1</v>
      </c>
      <c r="I9822" s="251" t="s">
        <v>7616</v>
      </c>
      <c r="J9822" s="285" t="s">
        <v>7600</v>
      </c>
      <c r="K9822" s="278" t="str">
        <f t="shared" si="324"/>
        <v>SDN001Restriction and obstruction of access to services and assistance</v>
      </c>
      <c r="L9822" s="286">
        <v>43768</v>
      </c>
      <c r="M9822" s="286" t="s">
        <v>3248</v>
      </c>
    </row>
    <row r="9823" spans="1:13" s="269" customFormat="1" ht="15.5" hidden="1" thickTop="1" thickBot="1" x14ac:dyDescent="0.4">
      <c r="A9823" s="287" t="s">
        <v>2978</v>
      </c>
      <c r="B9823" s="288" t="str">
        <f>VLOOKUP(A9823,Lists!B:C,2,FALSE)</f>
        <v>SDN001</v>
      </c>
      <c r="C9823" s="288" t="str">
        <f>VLOOKUP(A9823,Lists!B:D,3,FALSE)</f>
        <v>SDN</v>
      </c>
      <c r="D9823" s="289" t="s">
        <v>643</v>
      </c>
      <c r="E9823" s="289">
        <v>2</v>
      </c>
      <c r="F9823" s="289" t="s">
        <v>7229</v>
      </c>
      <c r="G9823" s="289" t="s">
        <v>732</v>
      </c>
      <c r="H9823" s="278">
        <f t="shared" si="325"/>
        <v>1</v>
      </c>
      <c r="I9823" s="252" t="s">
        <v>7616</v>
      </c>
      <c r="J9823" s="289" t="s">
        <v>7600</v>
      </c>
      <c r="K9823" s="278" t="str">
        <f t="shared" si="324"/>
        <v>SDN001Impediments to entry into country (bureaucratic and administrative)</v>
      </c>
      <c r="L9823" s="290">
        <v>43768</v>
      </c>
      <c r="M9823" s="290" t="s">
        <v>3248</v>
      </c>
    </row>
    <row r="9824" spans="1:13" s="269" customFormat="1" ht="15.5" hidden="1" thickTop="1" thickBot="1" x14ac:dyDescent="0.4">
      <c r="A9824" s="283" t="s">
        <v>2978</v>
      </c>
      <c r="B9824" s="284" t="str">
        <f>VLOOKUP(A9824,Lists!B:C,2,FALSE)</f>
        <v>SDN001</v>
      </c>
      <c r="C9824" s="284" t="str">
        <f>VLOOKUP(A9824,Lists!B:D,3,FALSE)</f>
        <v>SDN</v>
      </c>
      <c r="D9824" s="285" t="s">
        <v>644</v>
      </c>
      <c r="E9824" s="285">
        <v>2</v>
      </c>
      <c r="F9824" s="285" t="s">
        <v>7229</v>
      </c>
      <c r="G9824" s="285" t="s">
        <v>732</v>
      </c>
      <c r="H9824" s="278">
        <f t="shared" si="325"/>
        <v>1</v>
      </c>
      <c r="I9824" s="251" t="s">
        <v>7616</v>
      </c>
      <c r="J9824" s="285" t="s">
        <v>7600</v>
      </c>
      <c r="K9824" s="278" t="str">
        <f t="shared" si="324"/>
        <v>SDN001Restriction of movement (impediments to freedom of movement and/or administrative restrictions)</v>
      </c>
      <c r="L9824" s="286">
        <v>43768</v>
      </c>
      <c r="M9824" s="286" t="s">
        <v>3248</v>
      </c>
    </row>
    <row r="9825" spans="1:13" s="269" customFormat="1" ht="15.5" hidden="1" thickTop="1" thickBot="1" x14ac:dyDescent="0.4">
      <c r="A9825" s="287" t="s">
        <v>2978</v>
      </c>
      <c r="B9825" s="288" t="str">
        <f>VLOOKUP(A9825,Lists!B:C,2,FALSE)</f>
        <v>SDN001</v>
      </c>
      <c r="C9825" s="288" t="str">
        <f>VLOOKUP(A9825,Lists!B:D,3,FALSE)</f>
        <v>SDN</v>
      </c>
      <c r="D9825" s="289" t="s">
        <v>645</v>
      </c>
      <c r="E9825" s="289">
        <v>2</v>
      </c>
      <c r="F9825" s="289" t="s">
        <v>7229</v>
      </c>
      <c r="G9825" s="289" t="s">
        <v>732</v>
      </c>
      <c r="H9825" s="278">
        <f t="shared" si="325"/>
        <v>1</v>
      </c>
      <c r="I9825" s="252" t="s">
        <v>7616</v>
      </c>
      <c r="J9825" s="289" t="s">
        <v>7600</v>
      </c>
      <c r="K9825" s="278" t="str">
        <f t="shared" si="324"/>
        <v>SDN001Interference into implementation of humanitarian activities</v>
      </c>
      <c r="L9825" s="290">
        <v>43768</v>
      </c>
      <c r="M9825" s="290" t="s">
        <v>3248</v>
      </c>
    </row>
    <row r="9826" spans="1:13" s="269" customFormat="1" ht="15.5" hidden="1" thickTop="1" thickBot="1" x14ac:dyDescent="0.4">
      <c r="A9826" s="283" t="s">
        <v>2978</v>
      </c>
      <c r="B9826" s="284" t="str">
        <f>VLOOKUP(A9826,Lists!B:C,2,FALSE)</f>
        <v>SDN001</v>
      </c>
      <c r="C9826" s="284" t="str">
        <f>VLOOKUP(A9826,Lists!B:D,3,FALSE)</f>
        <v>SDN</v>
      </c>
      <c r="D9826" s="285" t="s">
        <v>646</v>
      </c>
      <c r="E9826" s="285">
        <v>2</v>
      </c>
      <c r="F9826" s="285" t="s">
        <v>7229</v>
      </c>
      <c r="G9826" s="285" t="s">
        <v>732</v>
      </c>
      <c r="H9826" s="278">
        <f t="shared" si="325"/>
        <v>1</v>
      </c>
      <c r="I9826" s="251" t="s">
        <v>7616</v>
      </c>
      <c r="J9826" s="285" t="s">
        <v>7600</v>
      </c>
      <c r="K9826" s="278" t="str">
        <f t="shared" si="324"/>
        <v>SDN001Violence against personnel, facilities and assets</v>
      </c>
      <c r="L9826" s="286">
        <v>43768</v>
      </c>
      <c r="M9826" s="286" t="s">
        <v>3248</v>
      </c>
    </row>
    <row r="9827" spans="1:13" s="269" customFormat="1" ht="15.5" hidden="1" thickTop="1" thickBot="1" x14ac:dyDescent="0.4">
      <c r="A9827" s="287" t="s">
        <v>2978</v>
      </c>
      <c r="B9827" s="288" t="str">
        <f>VLOOKUP(A9827,Lists!B:C,2,FALSE)</f>
        <v>SDN001</v>
      </c>
      <c r="C9827" s="288" t="str">
        <f>VLOOKUP(A9827,Lists!B:D,3,FALSE)</f>
        <v>SDN</v>
      </c>
      <c r="D9827" s="289" t="s">
        <v>649</v>
      </c>
      <c r="E9827" s="289">
        <v>2</v>
      </c>
      <c r="F9827" s="289" t="s">
        <v>7229</v>
      </c>
      <c r="G9827" s="289" t="s">
        <v>732</v>
      </c>
      <c r="H9827" s="278">
        <f t="shared" si="325"/>
        <v>1</v>
      </c>
      <c r="I9827" s="252" t="s">
        <v>7616</v>
      </c>
      <c r="J9827" s="289" t="s">
        <v>7600</v>
      </c>
      <c r="K9827" s="278" t="str">
        <f t="shared" si="324"/>
        <v>SDN001Ongoing insecurity/hostilities affecting humanitarian assistance</v>
      </c>
      <c r="L9827" s="290">
        <v>43768</v>
      </c>
      <c r="M9827" s="290" t="s">
        <v>3248</v>
      </c>
    </row>
    <row r="9828" spans="1:13" s="269" customFormat="1" ht="15.5" hidden="1" thickTop="1" thickBot="1" x14ac:dyDescent="0.4">
      <c r="A9828" s="283" t="s">
        <v>2978</v>
      </c>
      <c r="B9828" s="284" t="str">
        <f>VLOOKUP(A9828,Lists!B:C,2,FALSE)</f>
        <v>SDN001</v>
      </c>
      <c r="C9828" s="284" t="str">
        <f>VLOOKUP(A9828,Lists!B:D,3,FALSE)</f>
        <v>SDN</v>
      </c>
      <c r="D9828" s="285" t="s">
        <v>650</v>
      </c>
      <c r="E9828" s="285">
        <v>2</v>
      </c>
      <c r="F9828" s="285" t="s">
        <v>7229</v>
      </c>
      <c r="G9828" s="285" t="s">
        <v>732</v>
      </c>
      <c r="H9828" s="278">
        <f t="shared" si="325"/>
        <v>1</v>
      </c>
      <c r="I9828" s="251" t="s">
        <v>7616</v>
      </c>
      <c r="J9828" s="285" t="s">
        <v>7600</v>
      </c>
      <c r="K9828" s="278" t="str">
        <f t="shared" si="324"/>
        <v xml:space="preserve">SDN001Presence of mines and improvised explosive devices </v>
      </c>
      <c r="L9828" s="286">
        <v>43768</v>
      </c>
      <c r="M9828" s="286" t="s">
        <v>3248</v>
      </c>
    </row>
    <row r="9829" spans="1:13" s="269" customFormat="1" ht="15.5" hidden="1" thickTop="1" thickBot="1" x14ac:dyDescent="0.4">
      <c r="A9829" s="287" t="s">
        <v>2978</v>
      </c>
      <c r="B9829" s="288" t="str">
        <f>VLOOKUP(A9829,Lists!B:C,2,FALSE)</f>
        <v>SDN001</v>
      </c>
      <c r="C9829" s="288" t="str">
        <f>VLOOKUP(A9829,Lists!B:D,3,FALSE)</f>
        <v>SDN</v>
      </c>
      <c r="D9829" s="289" t="s">
        <v>651</v>
      </c>
      <c r="E9829" s="289">
        <v>3</v>
      </c>
      <c r="F9829" s="289" t="s">
        <v>7229</v>
      </c>
      <c r="G9829" s="289" t="s">
        <v>732</v>
      </c>
      <c r="H9829" s="278">
        <f t="shared" si="325"/>
        <v>1</v>
      </c>
      <c r="I9829" s="252" t="s">
        <v>7616</v>
      </c>
      <c r="J9829" s="289" t="s">
        <v>7600</v>
      </c>
      <c r="K9829" s="278" t="str">
        <f t="shared" si="324"/>
        <v>SDN001Physical constraints in the environment (obstacles related to terrain, climate, lack of infrastructure, etc.)</v>
      </c>
      <c r="L9829" s="290">
        <v>43768</v>
      </c>
      <c r="M9829" s="290" t="s">
        <v>3248</v>
      </c>
    </row>
    <row r="9830" spans="1:13" s="269" customFormat="1" ht="15.5" hidden="1" thickTop="1" thickBot="1" x14ac:dyDescent="0.4">
      <c r="A9830" s="283" t="s">
        <v>2979</v>
      </c>
      <c r="B9830" s="284" t="str">
        <f>VLOOKUP(A9830,Lists!B:C,2,FALSE)</f>
        <v>SDN003</v>
      </c>
      <c r="C9830" s="284" t="str">
        <f>VLOOKUP(A9830,Lists!B:D,3,FALSE)</f>
        <v>SDN</v>
      </c>
      <c r="D9830" s="285" t="s">
        <v>522</v>
      </c>
      <c r="E9830" s="285">
        <v>44563142</v>
      </c>
      <c r="F9830" s="285" t="s">
        <v>7429</v>
      </c>
      <c r="G9830" s="285" t="s">
        <v>731</v>
      </c>
      <c r="H9830" s="278">
        <f t="shared" si="325"/>
        <v>2</v>
      </c>
      <c r="I9830" s="251" t="s">
        <v>7430</v>
      </c>
      <c r="J9830" s="285" t="s">
        <v>7437</v>
      </c>
      <c r="K9830" s="278" t="str">
        <f t="shared" si="324"/>
        <v>SDN003Total population</v>
      </c>
      <c r="L9830" s="286">
        <v>43768</v>
      </c>
      <c r="M9830" s="286" t="s">
        <v>3248</v>
      </c>
    </row>
    <row r="9831" spans="1:13" s="269" customFormat="1" ht="15.5" hidden="1" thickTop="1" thickBot="1" x14ac:dyDescent="0.4">
      <c r="A9831" s="287" t="s">
        <v>2979</v>
      </c>
      <c r="B9831" s="288" t="str">
        <f>VLOOKUP(A9831,Lists!B:C,2,FALSE)</f>
        <v>SDN003</v>
      </c>
      <c r="C9831" s="288" t="str">
        <f>VLOOKUP(A9831,Lists!B:D,3,FALSE)</f>
        <v>SDN</v>
      </c>
      <c r="D9831" s="289" t="s">
        <v>5115</v>
      </c>
      <c r="E9831" s="289">
        <v>429</v>
      </c>
      <c r="F9831" s="289" t="s">
        <v>1772</v>
      </c>
      <c r="G9831" s="289" t="s">
        <v>730</v>
      </c>
      <c r="H9831" s="278">
        <f t="shared" si="325"/>
        <v>3</v>
      </c>
      <c r="I9831" s="252" t="s">
        <v>1354</v>
      </c>
      <c r="J9831" s="289" t="s">
        <v>7438</v>
      </c>
      <c r="K9831" s="278" t="str">
        <f t="shared" si="324"/>
        <v>SDN003Fatalities in all crises</v>
      </c>
      <c r="L9831" s="290">
        <v>43768</v>
      </c>
      <c r="M9831" s="290" t="s">
        <v>3248</v>
      </c>
    </row>
    <row r="9832" spans="1:13" s="269" customFormat="1" ht="15.5" hidden="1" thickTop="1" thickBot="1" x14ac:dyDescent="0.4">
      <c r="A9832" s="283" t="s">
        <v>2979</v>
      </c>
      <c r="B9832" s="284" t="str">
        <f>VLOOKUP(A9832,Lists!B:C,2,FALSE)</f>
        <v>SDN003</v>
      </c>
      <c r="C9832" s="284" t="str">
        <f>VLOOKUP(A9832,Lists!B:D,3,FALSE)</f>
        <v>SDN</v>
      </c>
      <c r="D9832" s="285" t="s">
        <v>647</v>
      </c>
      <c r="E9832" s="285">
        <v>0</v>
      </c>
      <c r="F9832" s="285" t="s">
        <v>7229</v>
      </c>
      <c r="G9832" s="285" t="s">
        <v>732</v>
      </c>
      <c r="H9832" s="278">
        <f t="shared" si="325"/>
        <v>1</v>
      </c>
      <c r="I9832" s="251" t="s">
        <v>7616</v>
      </c>
      <c r="J9832" s="285" t="s">
        <v>7600</v>
      </c>
      <c r="K9832" s="278" t="str">
        <f t="shared" si="324"/>
        <v>SDN003Denial of existence of humanitarian needs or entitlements to assistance</v>
      </c>
      <c r="L9832" s="286">
        <v>43768</v>
      </c>
      <c r="M9832" s="286" t="s">
        <v>3248</v>
      </c>
    </row>
    <row r="9833" spans="1:13" s="269" customFormat="1" ht="15.5" hidden="1" thickTop="1" thickBot="1" x14ac:dyDescent="0.4">
      <c r="A9833" s="287" t="s">
        <v>2979</v>
      </c>
      <c r="B9833" s="288" t="str">
        <f>VLOOKUP(A9833,Lists!B:C,2,FALSE)</f>
        <v>SDN003</v>
      </c>
      <c r="C9833" s="288" t="str">
        <f>VLOOKUP(A9833,Lists!B:D,3,FALSE)</f>
        <v>SDN</v>
      </c>
      <c r="D9833" s="289" t="s">
        <v>648</v>
      </c>
      <c r="E9833" s="289">
        <v>0</v>
      </c>
      <c r="F9833" s="289" t="s">
        <v>7229</v>
      </c>
      <c r="G9833" s="289" t="s">
        <v>732</v>
      </c>
      <c r="H9833" s="278">
        <f t="shared" si="325"/>
        <v>1</v>
      </c>
      <c r="I9833" s="252" t="s">
        <v>7616</v>
      </c>
      <c r="J9833" s="289" t="s">
        <v>7600</v>
      </c>
      <c r="K9833" s="278" t="str">
        <f t="shared" si="324"/>
        <v>SDN003Restriction and obstruction of access to services and assistance</v>
      </c>
      <c r="L9833" s="290">
        <v>43768</v>
      </c>
      <c r="M9833" s="290" t="s">
        <v>3248</v>
      </c>
    </row>
    <row r="9834" spans="1:13" s="269" customFormat="1" ht="15.5" hidden="1" thickTop="1" thickBot="1" x14ac:dyDescent="0.4">
      <c r="A9834" s="283" t="s">
        <v>2979</v>
      </c>
      <c r="B9834" s="284" t="str">
        <f>VLOOKUP(A9834,Lists!B:C,2,FALSE)</f>
        <v>SDN003</v>
      </c>
      <c r="C9834" s="284" t="str">
        <f>VLOOKUP(A9834,Lists!B:D,3,FALSE)</f>
        <v>SDN</v>
      </c>
      <c r="D9834" s="285" t="s">
        <v>643</v>
      </c>
      <c r="E9834" s="285">
        <v>2</v>
      </c>
      <c r="F9834" s="285" t="s">
        <v>7229</v>
      </c>
      <c r="G9834" s="285" t="s">
        <v>732</v>
      </c>
      <c r="H9834" s="278">
        <f t="shared" si="325"/>
        <v>1</v>
      </c>
      <c r="I9834" s="251" t="s">
        <v>7616</v>
      </c>
      <c r="J9834" s="285" t="s">
        <v>7600</v>
      </c>
      <c r="K9834" s="278" t="str">
        <f t="shared" si="324"/>
        <v>SDN003Impediments to entry into country (bureaucratic and administrative)</v>
      </c>
      <c r="L9834" s="286">
        <v>43768</v>
      </c>
      <c r="M9834" s="286" t="s">
        <v>3248</v>
      </c>
    </row>
    <row r="9835" spans="1:13" s="269" customFormat="1" ht="15.5" hidden="1" thickTop="1" thickBot="1" x14ac:dyDescent="0.4">
      <c r="A9835" s="287" t="s">
        <v>2979</v>
      </c>
      <c r="B9835" s="288" t="str">
        <f>VLOOKUP(A9835,Lists!B:C,2,FALSE)</f>
        <v>SDN003</v>
      </c>
      <c r="C9835" s="288" t="str">
        <f>VLOOKUP(A9835,Lists!B:D,3,FALSE)</f>
        <v>SDN</v>
      </c>
      <c r="D9835" s="289" t="s">
        <v>644</v>
      </c>
      <c r="E9835" s="289">
        <v>2</v>
      </c>
      <c r="F9835" s="289" t="s">
        <v>7229</v>
      </c>
      <c r="G9835" s="289" t="s">
        <v>732</v>
      </c>
      <c r="H9835" s="278">
        <f t="shared" si="325"/>
        <v>1</v>
      </c>
      <c r="I9835" s="252" t="s">
        <v>7616</v>
      </c>
      <c r="J9835" s="289" t="s">
        <v>7600</v>
      </c>
      <c r="K9835" s="278" t="str">
        <f t="shared" si="324"/>
        <v>SDN003Restriction of movement (impediments to freedom of movement and/or administrative restrictions)</v>
      </c>
      <c r="L9835" s="290">
        <v>43768</v>
      </c>
      <c r="M9835" s="290" t="s">
        <v>3248</v>
      </c>
    </row>
    <row r="9836" spans="1:13" s="269" customFormat="1" ht="15.5" hidden="1" thickTop="1" thickBot="1" x14ac:dyDescent="0.4">
      <c r="A9836" s="283" t="s">
        <v>2979</v>
      </c>
      <c r="B9836" s="284" t="str">
        <f>VLOOKUP(A9836,Lists!B:C,2,FALSE)</f>
        <v>SDN003</v>
      </c>
      <c r="C9836" s="284" t="str">
        <f>VLOOKUP(A9836,Lists!B:D,3,FALSE)</f>
        <v>SDN</v>
      </c>
      <c r="D9836" s="285" t="s">
        <v>645</v>
      </c>
      <c r="E9836" s="285" t="s">
        <v>446</v>
      </c>
      <c r="F9836" s="285" t="s">
        <v>7229</v>
      </c>
      <c r="G9836" s="285" t="s">
        <v>446</v>
      </c>
      <c r="H9836" s="278" t="str">
        <f t="shared" si="325"/>
        <v>x</v>
      </c>
      <c r="I9836" s="251" t="s">
        <v>7616</v>
      </c>
      <c r="J9836" s="285" t="s">
        <v>7600</v>
      </c>
      <c r="K9836" s="278" t="str">
        <f t="shared" si="324"/>
        <v>SDN003Interference into implementation of humanitarian activities</v>
      </c>
      <c r="L9836" s="286">
        <v>43768</v>
      </c>
      <c r="M9836" s="286" t="s">
        <v>3248</v>
      </c>
    </row>
    <row r="9837" spans="1:13" s="269" customFormat="1" ht="15.5" hidden="1" thickTop="1" thickBot="1" x14ac:dyDescent="0.4">
      <c r="A9837" s="287" t="s">
        <v>2979</v>
      </c>
      <c r="B9837" s="288" t="str">
        <f>VLOOKUP(A9837,Lists!B:C,2,FALSE)</f>
        <v>SDN003</v>
      </c>
      <c r="C9837" s="288" t="str">
        <f>VLOOKUP(A9837,Lists!B:D,3,FALSE)</f>
        <v>SDN</v>
      </c>
      <c r="D9837" s="289" t="s">
        <v>646</v>
      </c>
      <c r="E9837" s="289">
        <v>2</v>
      </c>
      <c r="F9837" s="289" t="s">
        <v>7229</v>
      </c>
      <c r="G9837" s="289" t="s">
        <v>732</v>
      </c>
      <c r="H9837" s="278">
        <f t="shared" si="325"/>
        <v>1</v>
      </c>
      <c r="I9837" s="252" t="s">
        <v>7616</v>
      </c>
      <c r="J9837" s="289" t="s">
        <v>7600</v>
      </c>
      <c r="K9837" s="278" t="str">
        <f t="shared" si="324"/>
        <v>SDN003Violence against personnel, facilities and assets</v>
      </c>
      <c r="L9837" s="290">
        <v>43768</v>
      </c>
      <c r="M9837" s="290" t="s">
        <v>3248</v>
      </c>
    </row>
    <row r="9838" spans="1:13" s="269" customFormat="1" ht="15.5" hidden="1" thickTop="1" thickBot="1" x14ac:dyDescent="0.4">
      <c r="A9838" s="283" t="s">
        <v>2979</v>
      </c>
      <c r="B9838" s="284" t="str">
        <f>VLOOKUP(A9838,Lists!B:C,2,FALSE)</f>
        <v>SDN003</v>
      </c>
      <c r="C9838" s="284" t="str">
        <f>VLOOKUP(A9838,Lists!B:D,3,FALSE)</f>
        <v>SDN</v>
      </c>
      <c r="D9838" s="285" t="s">
        <v>649</v>
      </c>
      <c r="E9838" s="285">
        <v>2</v>
      </c>
      <c r="F9838" s="285" t="s">
        <v>7229</v>
      </c>
      <c r="G9838" s="285" t="s">
        <v>732</v>
      </c>
      <c r="H9838" s="278">
        <f t="shared" si="325"/>
        <v>1</v>
      </c>
      <c r="I9838" s="251" t="s">
        <v>7616</v>
      </c>
      <c r="J9838" s="285" t="s">
        <v>7600</v>
      </c>
      <c r="K9838" s="278" t="str">
        <f t="shared" si="324"/>
        <v>SDN003Ongoing insecurity/hostilities affecting humanitarian assistance</v>
      </c>
      <c r="L9838" s="286">
        <v>43768</v>
      </c>
      <c r="M9838" s="286" t="s">
        <v>3248</v>
      </c>
    </row>
    <row r="9839" spans="1:13" s="269" customFormat="1" ht="15.5" hidden="1" thickTop="1" thickBot="1" x14ac:dyDescent="0.4">
      <c r="A9839" s="287" t="s">
        <v>2979</v>
      </c>
      <c r="B9839" s="288" t="str">
        <f>VLOOKUP(A9839,Lists!B:C,2,FALSE)</f>
        <v>SDN003</v>
      </c>
      <c r="C9839" s="288" t="str">
        <f>VLOOKUP(A9839,Lists!B:D,3,FALSE)</f>
        <v>SDN</v>
      </c>
      <c r="D9839" s="289" t="s">
        <v>650</v>
      </c>
      <c r="E9839" s="289">
        <v>2</v>
      </c>
      <c r="F9839" s="289" t="s">
        <v>7229</v>
      </c>
      <c r="G9839" s="289" t="s">
        <v>732</v>
      </c>
      <c r="H9839" s="278">
        <f t="shared" si="325"/>
        <v>1</v>
      </c>
      <c r="I9839" s="252" t="s">
        <v>7616</v>
      </c>
      <c r="J9839" s="289" t="s">
        <v>7600</v>
      </c>
      <c r="K9839" s="278" t="str">
        <f t="shared" si="324"/>
        <v xml:space="preserve">SDN003Presence of mines and improvised explosive devices </v>
      </c>
      <c r="L9839" s="290">
        <v>43768</v>
      </c>
      <c r="M9839" s="290" t="s">
        <v>3248</v>
      </c>
    </row>
    <row r="9840" spans="1:13" s="269" customFormat="1" ht="15.5" hidden="1" thickTop="1" thickBot="1" x14ac:dyDescent="0.4">
      <c r="A9840" s="283" t="s">
        <v>2979</v>
      </c>
      <c r="B9840" s="284" t="str">
        <f>VLOOKUP(A9840,Lists!B:C,2,FALSE)</f>
        <v>SDN003</v>
      </c>
      <c r="C9840" s="284" t="str">
        <f>VLOOKUP(A9840,Lists!B:D,3,FALSE)</f>
        <v>SDN</v>
      </c>
      <c r="D9840" s="285" t="s">
        <v>651</v>
      </c>
      <c r="E9840" s="285">
        <v>3</v>
      </c>
      <c r="F9840" s="285" t="s">
        <v>7229</v>
      </c>
      <c r="G9840" s="285" t="s">
        <v>732</v>
      </c>
      <c r="H9840" s="278">
        <f t="shared" si="325"/>
        <v>1</v>
      </c>
      <c r="I9840" s="251" t="s">
        <v>7616</v>
      </c>
      <c r="J9840" s="285" t="s">
        <v>7600</v>
      </c>
      <c r="K9840" s="278" t="str">
        <f t="shared" si="324"/>
        <v>SDN003Physical constraints in the environment (obstacles related to terrain, climate, lack of infrastructure, etc.)</v>
      </c>
      <c r="L9840" s="286">
        <v>43768</v>
      </c>
      <c r="M9840" s="286" t="s">
        <v>3248</v>
      </c>
    </row>
    <row r="9841" spans="1:13" s="269" customFormat="1" ht="15.5" hidden="1" thickTop="1" thickBot="1" x14ac:dyDescent="0.4">
      <c r="A9841" s="287" t="s">
        <v>2980</v>
      </c>
      <c r="B9841" s="288" t="str">
        <f>VLOOKUP(A9841,Lists!B:C,2,FALSE)</f>
        <v>SDN004</v>
      </c>
      <c r="C9841" s="288" t="str">
        <f>VLOOKUP(A9841,Lists!B:D,3,FALSE)</f>
        <v>SDN</v>
      </c>
      <c r="D9841" s="289" t="s">
        <v>522</v>
      </c>
      <c r="E9841" s="289">
        <v>44563142</v>
      </c>
      <c r="F9841" s="289" t="s">
        <v>7429</v>
      </c>
      <c r="G9841" s="289" t="s">
        <v>731</v>
      </c>
      <c r="H9841" s="278">
        <f t="shared" si="325"/>
        <v>2</v>
      </c>
      <c r="I9841" s="252" t="s">
        <v>7430</v>
      </c>
      <c r="J9841" s="289" t="s">
        <v>7437</v>
      </c>
      <c r="K9841" s="278" t="str">
        <f t="shared" si="324"/>
        <v>SDN004Total population</v>
      </c>
      <c r="L9841" s="290">
        <v>43768</v>
      </c>
      <c r="M9841" s="290" t="s">
        <v>3248</v>
      </c>
    </row>
    <row r="9842" spans="1:13" s="269" customFormat="1" ht="15.5" hidden="1" thickTop="1" thickBot="1" x14ac:dyDescent="0.4">
      <c r="A9842" s="283" t="s">
        <v>2980</v>
      </c>
      <c r="B9842" s="284" t="str">
        <f>VLOOKUP(A9842,Lists!B:C,2,FALSE)</f>
        <v>SDN004</v>
      </c>
      <c r="C9842" s="284" t="str">
        <f>VLOOKUP(A9842,Lists!B:D,3,FALSE)</f>
        <v>SDN</v>
      </c>
      <c r="D9842" s="285" t="s">
        <v>737</v>
      </c>
      <c r="E9842" s="285">
        <v>859286</v>
      </c>
      <c r="F9842" s="285" t="s">
        <v>7200</v>
      </c>
      <c r="G9842" s="285" t="s">
        <v>731</v>
      </c>
      <c r="H9842" s="278">
        <f t="shared" si="325"/>
        <v>2</v>
      </c>
      <c r="I9842" s="251" t="s">
        <v>7433</v>
      </c>
      <c r="J9842" s="285" t="s">
        <v>7439</v>
      </c>
      <c r="K9842" s="278" t="str">
        <f t="shared" si="324"/>
        <v>SDN004People exposed</v>
      </c>
      <c r="L9842" s="286">
        <v>43768</v>
      </c>
      <c r="M9842" s="286" t="s">
        <v>3248</v>
      </c>
    </row>
    <row r="9843" spans="1:13" s="269" customFormat="1" ht="15.5" hidden="1" thickTop="1" thickBot="1" x14ac:dyDescent="0.4">
      <c r="A9843" s="287" t="s">
        <v>2980</v>
      </c>
      <c r="B9843" s="288" t="str">
        <f>VLOOKUP(A9843,Lists!B:C,2,FALSE)</f>
        <v>SDN004</v>
      </c>
      <c r="C9843" s="288" t="str">
        <f>VLOOKUP(A9843,Lists!B:D,3,FALSE)</f>
        <v>SDN</v>
      </c>
      <c r="D9843" s="289" t="s">
        <v>533</v>
      </c>
      <c r="E9843" s="289">
        <v>859286</v>
      </c>
      <c r="F9843" s="289" t="s">
        <v>7200</v>
      </c>
      <c r="G9843" s="289" t="s">
        <v>731</v>
      </c>
      <c r="H9843" s="278">
        <f t="shared" si="325"/>
        <v>2</v>
      </c>
      <c r="I9843" s="252" t="s">
        <v>7433</v>
      </c>
      <c r="J9843" s="289" t="s">
        <v>7440</v>
      </c>
      <c r="K9843" s="278" t="str">
        <f t="shared" si="324"/>
        <v>SDN004People affected</v>
      </c>
      <c r="L9843" s="290">
        <v>43768</v>
      </c>
      <c r="M9843" s="290" t="s">
        <v>3248</v>
      </c>
    </row>
    <row r="9844" spans="1:13" s="269" customFormat="1" ht="15.5" thickTop="1" thickBot="1" x14ac:dyDescent="0.4">
      <c r="A9844" s="283" t="s">
        <v>2980</v>
      </c>
      <c r="B9844" s="284" t="str">
        <f>VLOOKUP(A9844,Lists!B:C,2,FALSE)</f>
        <v>SDN004</v>
      </c>
      <c r="C9844" s="284" t="str">
        <f>VLOOKUP(A9844,Lists!B:D,3,FALSE)</f>
        <v>SDN</v>
      </c>
      <c r="D9844" s="285" t="s">
        <v>666</v>
      </c>
      <c r="E9844" s="285">
        <v>859286</v>
      </c>
      <c r="F9844" s="285" t="s">
        <v>7200</v>
      </c>
      <c r="G9844" s="285" t="s">
        <v>731</v>
      </c>
      <c r="H9844" s="278">
        <f t="shared" si="325"/>
        <v>2</v>
      </c>
      <c r="I9844" s="251" t="s">
        <v>7433</v>
      </c>
      <c r="J9844" s="285" t="s">
        <v>7441</v>
      </c>
      <c r="K9844" s="278" t="str">
        <f t="shared" si="324"/>
        <v>SDN004People displaced</v>
      </c>
      <c r="L9844" s="286">
        <v>43768</v>
      </c>
      <c r="M9844" s="286" t="s">
        <v>3248</v>
      </c>
    </row>
    <row r="9845" spans="1:13" s="269" customFormat="1" ht="15.5" hidden="1" thickTop="1" thickBot="1" x14ac:dyDescent="0.4">
      <c r="A9845" s="287" t="s">
        <v>2980</v>
      </c>
      <c r="B9845" s="288" t="str">
        <f>VLOOKUP(A9845,Lists!B:C,2,FALSE)</f>
        <v>SDN004</v>
      </c>
      <c r="C9845" s="288" t="str">
        <f>VLOOKUP(A9845,Lists!B:D,3,FALSE)</f>
        <v>SDN</v>
      </c>
      <c r="D9845" s="289" t="s">
        <v>5115</v>
      </c>
      <c r="E9845" s="289">
        <v>429</v>
      </c>
      <c r="F9845" s="289" t="s">
        <v>1772</v>
      </c>
      <c r="G9845" s="289" t="s">
        <v>730</v>
      </c>
      <c r="H9845" s="278">
        <f t="shared" si="325"/>
        <v>3</v>
      </c>
      <c r="I9845" s="252" t="s">
        <v>1354</v>
      </c>
      <c r="J9845" s="289" t="s">
        <v>7438</v>
      </c>
      <c r="K9845" s="278" t="str">
        <f t="shared" si="324"/>
        <v>SDN004Fatalities in all crises</v>
      </c>
      <c r="L9845" s="290">
        <v>43768</v>
      </c>
      <c r="M9845" s="290" t="s">
        <v>3248</v>
      </c>
    </row>
    <row r="9846" spans="1:13" s="269" customFormat="1" ht="15.5" hidden="1" thickTop="1" thickBot="1" x14ac:dyDescent="0.4">
      <c r="A9846" s="283" t="s">
        <v>2980</v>
      </c>
      <c r="B9846" s="284" t="str">
        <f>VLOOKUP(A9846,Lists!B:C,2,FALSE)</f>
        <v>SDN004</v>
      </c>
      <c r="C9846" s="284" t="str">
        <f>VLOOKUP(A9846,Lists!B:D,3,FALSE)</f>
        <v>SDN</v>
      </c>
      <c r="D9846" s="285" t="s">
        <v>647</v>
      </c>
      <c r="E9846" s="285">
        <v>0</v>
      </c>
      <c r="F9846" s="285" t="s">
        <v>7229</v>
      </c>
      <c r="G9846" s="285" t="s">
        <v>732</v>
      </c>
      <c r="H9846" s="278">
        <f t="shared" si="325"/>
        <v>1</v>
      </c>
      <c r="I9846" s="251" t="s">
        <v>7616</v>
      </c>
      <c r="J9846" s="285" t="s">
        <v>7600</v>
      </c>
      <c r="K9846" s="278" t="str">
        <f t="shared" si="324"/>
        <v>SDN004Denial of existence of humanitarian needs or entitlements to assistance</v>
      </c>
      <c r="L9846" s="286">
        <v>43768</v>
      </c>
      <c r="M9846" s="286" t="s">
        <v>3248</v>
      </c>
    </row>
    <row r="9847" spans="1:13" s="269" customFormat="1" ht="15.5" hidden="1" thickTop="1" thickBot="1" x14ac:dyDescent="0.4">
      <c r="A9847" s="287" t="s">
        <v>2980</v>
      </c>
      <c r="B9847" s="288" t="str">
        <f>VLOOKUP(A9847,Lists!B:C,2,FALSE)</f>
        <v>SDN004</v>
      </c>
      <c r="C9847" s="288" t="str">
        <f>VLOOKUP(A9847,Lists!B:D,3,FALSE)</f>
        <v>SDN</v>
      </c>
      <c r="D9847" s="289" t="s">
        <v>648</v>
      </c>
      <c r="E9847" s="289" t="s">
        <v>446</v>
      </c>
      <c r="F9847" s="289" t="s">
        <v>7229</v>
      </c>
      <c r="G9847" s="289" t="s">
        <v>446</v>
      </c>
      <c r="H9847" s="278" t="str">
        <f t="shared" si="325"/>
        <v>x</v>
      </c>
      <c r="I9847" s="252" t="s">
        <v>7616</v>
      </c>
      <c r="J9847" s="289" t="s">
        <v>7600</v>
      </c>
      <c r="K9847" s="278" t="str">
        <f t="shared" si="324"/>
        <v>SDN004Restriction and obstruction of access to services and assistance</v>
      </c>
      <c r="L9847" s="290">
        <v>43768</v>
      </c>
      <c r="M9847" s="290" t="s">
        <v>3248</v>
      </c>
    </row>
    <row r="9848" spans="1:13" s="269" customFormat="1" ht="15.5" hidden="1" thickTop="1" thickBot="1" x14ac:dyDescent="0.4">
      <c r="A9848" s="283" t="s">
        <v>2980</v>
      </c>
      <c r="B9848" s="284" t="str">
        <f>VLOOKUP(A9848,Lists!B:C,2,FALSE)</f>
        <v>SDN004</v>
      </c>
      <c r="C9848" s="284" t="str">
        <f>VLOOKUP(A9848,Lists!B:D,3,FALSE)</f>
        <v>SDN</v>
      </c>
      <c r="D9848" s="285" t="s">
        <v>643</v>
      </c>
      <c r="E9848" s="285">
        <v>2</v>
      </c>
      <c r="F9848" s="285" t="s">
        <v>7229</v>
      </c>
      <c r="G9848" s="285" t="s">
        <v>732</v>
      </c>
      <c r="H9848" s="278">
        <f t="shared" si="325"/>
        <v>1</v>
      </c>
      <c r="I9848" s="251" t="s">
        <v>7616</v>
      </c>
      <c r="J9848" s="285" t="s">
        <v>7600</v>
      </c>
      <c r="K9848" s="278" t="str">
        <f t="shared" si="324"/>
        <v>SDN004Impediments to entry into country (bureaucratic and administrative)</v>
      </c>
      <c r="L9848" s="286">
        <v>43768</v>
      </c>
      <c r="M9848" s="286" t="s">
        <v>3248</v>
      </c>
    </row>
    <row r="9849" spans="1:13" s="269" customFormat="1" ht="15.5" hidden="1" thickTop="1" thickBot="1" x14ac:dyDescent="0.4">
      <c r="A9849" s="287" t="s">
        <v>2980</v>
      </c>
      <c r="B9849" s="288" t="str">
        <f>VLOOKUP(A9849,Lists!B:C,2,FALSE)</f>
        <v>SDN004</v>
      </c>
      <c r="C9849" s="288" t="str">
        <f>VLOOKUP(A9849,Lists!B:D,3,FALSE)</f>
        <v>SDN</v>
      </c>
      <c r="D9849" s="289" t="s">
        <v>644</v>
      </c>
      <c r="E9849" s="289">
        <v>3</v>
      </c>
      <c r="F9849" s="289" t="s">
        <v>7229</v>
      </c>
      <c r="G9849" s="289" t="s">
        <v>732</v>
      </c>
      <c r="H9849" s="278">
        <f t="shared" si="325"/>
        <v>1</v>
      </c>
      <c r="I9849" s="252" t="s">
        <v>7616</v>
      </c>
      <c r="J9849" s="289" t="s">
        <v>7600</v>
      </c>
      <c r="K9849" s="278" t="str">
        <f t="shared" si="324"/>
        <v>SDN004Restriction of movement (impediments to freedom of movement and/or administrative restrictions)</v>
      </c>
      <c r="L9849" s="290">
        <v>43768</v>
      </c>
      <c r="M9849" s="290" t="s">
        <v>3248</v>
      </c>
    </row>
    <row r="9850" spans="1:13" s="269" customFormat="1" ht="15.5" hidden="1" thickTop="1" thickBot="1" x14ac:dyDescent="0.4">
      <c r="A9850" s="283" t="s">
        <v>2980</v>
      </c>
      <c r="B9850" s="284" t="str">
        <f>VLOOKUP(A9850,Lists!B:C,2,FALSE)</f>
        <v>SDN004</v>
      </c>
      <c r="C9850" s="284" t="str">
        <f>VLOOKUP(A9850,Lists!B:D,3,FALSE)</f>
        <v>SDN</v>
      </c>
      <c r="D9850" s="285" t="s">
        <v>645</v>
      </c>
      <c r="E9850" s="285">
        <v>2</v>
      </c>
      <c r="F9850" s="285" t="s">
        <v>7229</v>
      </c>
      <c r="G9850" s="285" t="s">
        <v>732</v>
      </c>
      <c r="H9850" s="278">
        <f t="shared" si="325"/>
        <v>1</v>
      </c>
      <c r="I9850" s="251" t="s">
        <v>7616</v>
      </c>
      <c r="J9850" s="285" t="s">
        <v>7600</v>
      </c>
      <c r="K9850" s="278" t="str">
        <f t="shared" si="324"/>
        <v>SDN004Interference into implementation of humanitarian activities</v>
      </c>
      <c r="L9850" s="286">
        <v>43768</v>
      </c>
      <c r="M9850" s="286" t="s">
        <v>3248</v>
      </c>
    </row>
    <row r="9851" spans="1:13" s="269" customFormat="1" ht="15.5" hidden="1" thickTop="1" thickBot="1" x14ac:dyDescent="0.4">
      <c r="A9851" s="287" t="s">
        <v>2980</v>
      </c>
      <c r="B9851" s="288" t="str">
        <f>VLOOKUP(A9851,Lists!B:C,2,FALSE)</f>
        <v>SDN004</v>
      </c>
      <c r="C9851" s="288" t="str">
        <f>VLOOKUP(A9851,Lists!B:D,3,FALSE)</f>
        <v>SDN</v>
      </c>
      <c r="D9851" s="289" t="s">
        <v>646</v>
      </c>
      <c r="E9851" s="289">
        <v>2</v>
      </c>
      <c r="F9851" s="289" t="s">
        <v>7229</v>
      </c>
      <c r="G9851" s="289" t="s">
        <v>732</v>
      </c>
      <c r="H9851" s="278">
        <f t="shared" si="325"/>
        <v>1</v>
      </c>
      <c r="I9851" s="252" t="s">
        <v>7616</v>
      </c>
      <c r="J9851" s="289" t="s">
        <v>7600</v>
      </c>
      <c r="K9851" s="278" t="str">
        <f t="shared" si="324"/>
        <v>SDN004Violence against personnel, facilities and assets</v>
      </c>
      <c r="L9851" s="290">
        <v>43768</v>
      </c>
      <c r="M9851" s="290" t="s">
        <v>3248</v>
      </c>
    </row>
    <row r="9852" spans="1:13" s="269" customFormat="1" ht="15.5" hidden="1" thickTop="1" thickBot="1" x14ac:dyDescent="0.4">
      <c r="A9852" s="283" t="s">
        <v>2980</v>
      </c>
      <c r="B9852" s="284" t="str">
        <f>VLOOKUP(A9852,Lists!B:C,2,FALSE)</f>
        <v>SDN004</v>
      </c>
      <c r="C9852" s="284" t="str">
        <f>VLOOKUP(A9852,Lists!B:D,3,FALSE)</f>
        <v>SDN</v>
      </c>
      <c r="D9852" s="285" t="s">
        <v>649</v>
      </c>
      <c r="E9852" s="285">
        <v>2</v>
      </c>
      <c r="F9852" s="285" t="s">
        <v>7229</v>
      </c>
      <c r="G9852" s="285" t="s">
        <v>732</v>
      </c>
      <c r="H9852" s="278">
        <f t="shared" si="325"/>
        <v>1</v>
      </c>
      <c r="I9852" s="251" t="s">
        <v>7616</v>
      </c>
      <c r="J9852" s="285" t="s">
        <v>7600</v>
      </c>
      <c r="K9852" s="278" t="str">
        <f t="shared" ref="K9852:K9915" si="326">B9852&amp;""&amp;D9852</f>
        <v>SDN004Ongoing insecurity/hostilities affecting humanitarian assistance</v>
      </c>
      <c r="L9852" s="286">
        <v>43768</v>
      </c>
      <c r="M9852" s="286" t="s">
        <v>3248</v>
      </c>
    </row>
    <row r="9853" spans="1:13" s="269" customFormat="1" ht="15.5" hidden="1" thickTop="1" thickBot="1" x14ac:dyDescent="0.4">
      <c r="A9853" s="287" t="s">
        <v>2980</v>
      </c>
      <c r="B9853" s="288" t="str">
        <f>VLOOKUP(A9853,Lists!B:C,2,FALSE)</f>
        <v>SDN004</v>
      </c>
      <c r="C9853" s="288" t="str">
        <f>VLOOKUP(A9853,Lists!B:D,3,FALSE)</f>
        <v>SDN</v>
      </c>
      <c r="D9853" s="289" t="s">
        <v>650</v>
      </c>
      <c r="E9853" s="289">
        <v>2</v>
      </c>
      <c r="F9853" s="289" t="s">
        <v>7229</v>
      </c>
      <c r="G9853" s="289" t="s">
        <v>732</v>
      </c>
      <c r="H9853" s="278">
        <f t="shared" si="325"/>
        <v>1</v>
      </c>
      <c r="I9853" s="252" t="s">
        <v>7616</v>
      </c>
      <c r="J9853" s="289" t="s">
        <v>7600</v>
      </c>
      <c r="K9853" s="278" t="str">
        <f t="shared" si="326"/>
        <v xml:space="preserve">SDN004Presence of mines and improvised explosive devices </v>
      </c>
      <c r="L9853" s="290">
        <v>43768</v>
      </c>
      <c r="M9853" s="290" t="s">
        <v>3248</v>
      </c>
    </row>
    <row r="9854" spans="1:13" s="269" customFormat="1" ht="15.5" hidden="1" thickTop="1" thickBot="1" x14ac:dyDescent="0.4">
      <c r="A9854" s="283" t="s">
        <v>2980</v>
      </c>
      <c r="B9854" s="284" t="str">
        <f>VLOOKUP(A9854,Lists!B:C,2,FALSE)</f>
        <v>SDN004</v>
      </c>
      <c r="C9854" s="284" t="str">
        <f>VLOOKUP(A9854,Lists!B:D,3,FALSE)</f>
        <v>SDN</v>
      </c>
      <c r="D9854" s="285" t="s">
        <v>651</v>
      </c>
      <c r="E9854" s="285">
        <v>3</v>
      </c>
      <c r="F9854" s="285" t="s">
        <v>7229</v>
      </c>
      <c r="G9854" s="285" t="s">
        <v>732</v>
      </c>
      <c r="H9854" s="278">
        <f t="shared" si="325"/>
        <v>1</v>
      </c>
      <c r="I9854" s="251" t="s">
        <v>7616</v>
      </c>
      <c r="J9854" s="285" t="s">
        <v>7600</v>
      </c>
      <c r="K9854" s="278" t="str">
        <f t="shared" si="326"/>
        <v>SDN004Physical constraints in the environment (obstacles related to terrain, climate, lack of infrastructure, etc.)</v>
      </c>
      <c r="L9854" s="286">
        <v>43768</v>
      </c>
      <c r="M9854" s="286" t="s">
        <v>3248</v>
      </c>
    </row>
    <row r="9855" spans="1:13" s="269" customFormat="1" ht="15.5" hidden="1" thickTop="1" thickBot="1" x14ac:dyDescent="0.4">
      <c r="A9855" s="287" t="s">
        <v>2977</v>
      </c>
      <c r="B9855" s="288" t="str">
        <f>VLOOKUP(A9855,Lists!B:C,2,FALSE)</f>
        <v>SSD001</v>
      </c>
      <c r="C9855" s="288" t="str">
        <f>VLOOKUP(A9855,Lists!B:D,3,FALSE)</f>
        <v>SSD</v>
      </c>
      <c r="D9855" s="289" t="s">
        <v>5029</v>
      </c>
      <c r="E9855" s="289">
        <v>603</v>
      </c>
      <c r="F9855" s="289" t="s">
        <v>1772</v>
      </c>
      <c r="G9855" s="289" t="s">
        <v>731</v>
      </c>
      <c r="H9855" s="278">
        <f t="shared" si="325"/>
        <v>2</v>
      </c>
      <c r="I9855" s="252" t="s">
        <v>1354</v>
      </c>
      <c r="J9855" s="289" t="s">
        <v>7442</v>
      </c>
      <c r="K9855" s="278" t="str">
        <f t="shared" si="326"/>
        <v>SSD001Fatalities reported</v>
      </c>
      <c r="L9855" s="290">
        <v>43768</v>
      </c>
      <c r="M9855" s="290" t="s">
        <v>3248</v>
      </c>
    </row>
    <row r="9856" spans="1:13" s="269" customFormat="1" ht="15.5" hidden="1" thickTop="1" thickBot="1" x14ac:dyDescent="0.4">
      <c r="A9856" s="283" t="s">
        <v>2977</v>
      </c>
      <c r="B9856" s="284" t="str">
        <f>VLOOKUP(A9856,Lists!B:C,2,FALSE)</f>
        <v>SSD001</v>
      </c>
      <c r="C9856" s="284" t="str">
        <f>VLOOKUP(A9856,Lists!B:D,3,FALSE)</f>
        <v>SSD</v>
      </c>
      <c r="D9856" s="285" t="s">
        <v>5115</v>
      </c>
      <c r="E9856" s="285">
        <v>603</v>
      </c>
      <c r="F9856" s="285" t="s">
        <v>1772</v>
      </c>
      <c r="G9856" s="285" t="s">
        <v>731</v>
      </c>
      <c r="H9856" s="278">
        <f t="shared" si="325"/>
        <v>2</v>
      </c>
      <c r="I9856" s="251" t="s">
        <v>1354</v>
      </c>
      <c r="J9856" s="285" t="s">
        <v>7442</v>
      </c>
      <c r="K9856" s="278" t="str">
        <f t="shared" si="326"/>
        <v>SSD001Fatalities in all crises</v>
      </c>
      <c r="L9856" s="286">
        <v>43768</v>
      </c>
      <c r="M9856" s="286" t="s">
        <v>3248</v>
      </c>
    </row>
    <row r="9857" spans="1:13" s="269" customFormat="1" ht="15.5" hidden="1" thickTop="1" thickBot="1" x14ac:dyDescent="0.4">
      <c r="A9857" s="287" t="s">
        <v>2972</v>
      </c>
      <c r="B9857" s="288" t="str">
        <f>VLOOKUP(A9857,Lists!B:C,2,FALSE)</f>
        <v>NIC001</v>
      </c>
      <c r="C9857" s="288" t="str">
        <f>VLOOKUP(A9857,Lists!B:D,3,FALSE)</f>
        <v>NIC</v>
      </c>
      <c r="D9857" s="289" t="s">
        <v>522</v>
      </c>
      <c r="E9857" s="289">
        <v>6200803</v>
      </c>
      <c r="F9857" s="289" t="s">
        <v>7277</v>
      </c>
      <c r="G9857" s="289" t="s">
        <v>731</v>
      </c>
      <c r="H9857" s="278">
        <f t="shared" si="325"/>
        <v>2</v>
      </c>
      <c r="I9857" s="252" t="s">
        <v>852</v>
      </c>
      <c r="J9857" s="289" t="s">
        <v>7278</v>
      </c>
      <c r="K9857" s="278" t="str">
        <f t="shared" si="326"/>
        <v>NIC001Total population</v>
      </c>
      <c r="L9857" s="290">
        <v>43769</v>
      </c>
      <c r="M9857" s="290" t="s">
        <v>3249</v>
      </c>
    </row>
    <row r="9858" spans="1:13" s="269" customFormat="1" ht="15.5" hidden="1" thickTop="1" thickBot="1" x14ac:dyDescent="0.4">
      <c r="A9858" s="283" t="s">
        <v>2972</v>
      </c>
      <c r="B9858" s="284" t="str">
        <f>VLOOKUP(A9858,Lists!B:C,2,FALSE)</f>
        <v>NIC001</v>
      </c>
      <c r="C9858" s="284" t="str">
        <f>VLOOKUP(A9858,Lists!B:D,3,FALSE)</f>
        <v>NIC</v>
      </c>
      <c r="D9858" s="285" t="s">
        <v>5028</v>
      </c>
      <c r="E9858" s="285">
        <v>102516</v>
      </c>
      <c r="F9858" s="285" t="s">
        <v>7279</v>
      </c>
      <c r="G9858" s="285" t="s">
        <v>732</v>
      </c>
      <c r="H9858" s="278">
        <f t="shared" si="325"/>
        <v>1</v>
      </c>
      <c r="I9858" s="251" t="s">
        <v>7280</v>
      </c>
      <c r="J9858" s="285" t="s">
        <v>7281</v>
      </c>
      <c r="K9858" s="278" t="str">
        <f t="shared" si="326"/>
        <v>NIC001Illness cases reported</v>
      </c>
      <c r="L9858" s="286">
        <v>43769</v>
      </c>
      <c r="M9858" s="286" t="s">
        <v>3248</v>
      </c>
    </row>
    <row r="9859" spans="1:13" s="269" customFormat="1" ht="15.5" hidden="1" thickTop="1" thickBot="1" x14ac:dyDescent="0.4">
      <c r="A9859" s="287" t="s">
        <v>2957</v>
      </c>
      <c r="B9859" s="288" t="str">
        <f>VLOOKUP(A9859,Lists!B:C,2,FALSE)</f>
        <v>SLV001</v>
      </c>
      <c r="C9859" s="288" t="str">
        <f>VLOOKUP(A9859,Lists!B:D,3,FALSE)</f>
        <v>SLV</v>
      </c>
      <c r="D9859" s="289" t="s">
        <v>5028</v>
      </c>
      <c r="E9859" s="289">
        <v>18577</v>
      </c>
      <c r="F9859" s="289" t="s">
        <v>7279</v>
      </c>
      <c r="G9859" s="289" t="s">
        <v>732</v>
      </c>
      <c r="H9859" s="278">
        <f t="shared" si="325"/>
        <v>1</v>
      </c>
      <c r="I9859" s="252" t="s">
        <v>7280</v>
      </c>
      <c r="J9859" s="289" t="s">
        <v>7281</v>
      </c>
      <c r="K9859" s="278" t="str">
        <f t="shared" si="326"/>
        <v>SLV001Illness cases reported</v>
      </c>
      <c r="L9859" s="290">
        <v>43769</v>
      </c>
      <c r="M9859" s="290" t="s">
        <v>3248</v>
      </c>
    </row>
    <row r="9860" spans="1:13" s="269" customFormat="1" ht="15.5" hidden="1" thickTop="1" thickBot="1" x14ac:dyDescent="0.4">
      <c r="A9860" s="283" t="s">
        <v>2960</v>
      </c>
      <c r="B9860" s="284" t="str">
        <f>VLOOKUP(A9860,Lists!B:C,2,FALSE)</f>
        <v>GTM001</v>
      </c>
      <c r="C9860" s="284" t="str">
        <f>VLOOKUP(A9860,Lists!B:D,3,FALSE)</f>
        <v>GTM</v>
      </c>
      <c r="D9860" s="285" t="s">
        <v>5028</v>
      </c>
      <c r="E9860" s="285">
        <v>32111</v>
      </c>
      <c r="F9860" s="285" t="s">
        <v>7279</v>
      </c>
      <c r="G9860" s="285" t="s">
        <v>732</v>
      </c>
      <c r="H9860" s="278">
        <f t="shared" si="325"/>
        <v>1</v>
      </c>
      <c r="I9860" s="251" t="s">
        <v>7280</v>
      </c>
      <c r="J9860" s="285" t="s">
        <v>7281</v>
      </c>
      <c r="K9860" s="278" t="str">
        <f t="shared" si="326"/>
        <v>GTM001Illness cases reported</v>
      </c>
      <c r="L9860" s="286">
        <v>43769</v>
      </c>
      <c r="M9860" s="286" t="s">
        <v>3248</v>
      </c>
    </row>
    <row r="9861" spans="1:13" s="269" customFormat="1" ht="15.5" hidden="1" thickTop="1" thickBot="1" x14ac:dyDescent="0.4">
      <c r="A9861" s="287" t="s">
        <v>2962</v>
      </c>
      <c r="B9861" s="288" t="str">
        <f>VLOOKUP(A9861,Lists!B:C,2,FALSE)</f>
        <v>HND001</v>
      </c>
      <c r="C9861" s="288" t="str">
        <f>VLOOKUP(A9861,Lists!B:D,3,FALSE)</f>
        <v>HND</v>
      </c>
      <c r="D9861" s="289" t="s">
        <v>522</v>
      </c>
      <c r="E9861" s="289">
        <v>9158345</v>
      </c>
      <c r="F9861" s="289" t="s">
        <v>7443</v>
      </c>
      <c r="G9861" s="289" t="s">
        <v>732</v>
      </c>
      <c r="H9861" s="278">
        <f t="shared" si="325"/>
        <v>1</v>
      </c>
      <c r="I9861" s="252" t="s">
        <v>7444</v>
      </c>
      <c r="J9861" s="289" t="s">
        <v>7282</v>
      </c>
      <c r="K9861" s="278" t="str">
        <f t="shared" si="326"/>
        <v>HND001Total population</v>
      </c>
      <c r="L9861" s="290">
        <v>43769</v>
      </c>
      <c r="M9861" s="290" t="s">
        <v>3249</v>
      </c>
    </row>
    <row r="9862" spans="1:13" s="269" customFormat="1" ht="15.5" thickTop="1" thickBot="1" x14ac:dyDescent="0.4">
      <c r="A9862" s="283" t="s">
        <v>2962</v>
      </c>
      <c r="B9862" s="284" t="str">
        <f>VLOOKUP(A9862,Lists!B:C,2,FALSE)</f>
        <v>HND001</v>
      </c>
      <c r="C9862" s="284" t="str">
        <f>VLOOKUP(A9862,Lists!B:D,3,FALSE)</f>
        <v>HND</v>
      </c>
      <c r="D9862" s="285" t="s">
        <v>666</v>
      </c>
      <c r="E9862" s="285">
        <v>620000</v>
      </c>
      <c r="F9862" s="285" t="s">
        <v>7283</v>
      </c>
      <c r="G9862" s="285" t="s">
        <v>730</v>
      </c>
      <c r="H9862" s="278">
        <f t="shared" si="325"/>
        <v>3</v>
      </c>
      <c r="I9862" s="251" t="s">
        <v>7284</v>
      </c>
      <c r="J9862" s="285" t="s">
        <v>7285</v>
      </c>
      <c r="K9862" s="278" t="str">
        <f t="shared" si="326"/>
        <v>HND001People displaced</v>
      </c>
      <c r="L9862" s="286">
        <v>43769</v>
      </c>
      <c r="M9862" s="286" t="s">
        <v>3248</v>
      </c>
    </row>
    <row r="9863" spans="1:13" s="269" customFormat="1" ht="15.5" hidden="1" thickTop="1" thickBot="1" x14ac:dyDescent="0.4">
      <c r="A9863" s="287" t="s">
        <v>2962</v>
      </c>
      <c r="B9863" s="288" t="str">
        <f>VLOOKUP(A9863,Lists!B:C,2,FALSE)</f>
        <v>HND001</v>
      </c>
      <c r="C9863" s="288" t="str">
        <f>VLOOKUP(A9863,Lists!B:D,3,FALSE)</f>
        <v>HND</v>
      </c>
      <c r="D9863" s="289" t="s">
        <v>5028</v>
      </c>
      <c r="E9863" s="289">
        <v>72137</v>
      </c>
      <c r="F9863" s="289" t="s">
        <v>7279</v>
      </c>
      <c r="G9863" s="289" t="s">
        <v>732</v>
      </c>
      <c r="H9863" s="278">
        <f t="shared" si="325"/>
        <v>1</v>
      </c>
      <c r="I9863" s="252" t="s">
        <v>7280</v>
      </c>
      <c r="J9863" s="289" t="s">
        <v>7281</v>
      </c>
      <c r="K9863" s="278" t="str">
        <f t="shared" si="326"/>
        <v>HND001Illness cases reported</v>
      </c>
      <c r="L9863" s="290">
        <v>43769</v>
      </c>
      <c r="M9863" s="290" t="s">
        <v>3248</v>
      </c>
    </row>
    <row r="9864" spans="1:13" s="269" customFormat="1" ht="15.5" hidden="1" thickTop="1" thickBot="1" x14ac:dyDescent="0.4">
      <c r="A9864" s="283" t="s">
        <v>2962</v>
      </c>
      <c r="B9864" s="284" t="str">
        <f>VLOOKUP(A9864,Lists!B:C,2,FALSE)</f>
        <v>HND001</v>
      </c>
      <c r="C9864" s="284" t="str">
        <f>VLOOKUP(A9864,Lists!B:D,3,FALSE)</f>
        <v>HND</v>
      </c>
      <c r="D9864" s="285" t="s">
        <v>5029</v>
      </c>
      <c r="E9864" s="285">
        <v>2036</v>
      </c>
      <c r="F9864" s="285" t="s">
        <v>7286</v>
      </c>
      <c r="G9864" s="285" t="s">
        <v>732</v>
      </c>
      <c r="H9864" s="278">
        <f t="shared" si="325"/>
        <v>1</v>
      </c>
      <c r="I9864" s="251" t="s">
        <v>6983</v>
      </c>
      <c r="J9864" s="285" t="s">
        <v>7287</v>
      </c>
      <c r="K9864" s="278" t="str">
        <f t="shared" si="326"/>
        <v>HND001Fatalities reported</v>
      </c>
      <c r="L9864" s="286">
        <v>43769</v>
      </c>
      <c r="M9864" s="286" t="s">
        <v>3248</v>
      </c>
    </row>
    <row r="9865" spans="1:13" s="269" customFormat="1" ht="15.5" hidden="1" thickTop="1" thickBot="1" x14ac:dyDescent="0.4">
      <c r="A9865" s="287" t="s">
        <v>5596</v>
      </c>
      <c r="B9865" s="288" t="str">
        <f>VLOOKUP(A9865,Lists!B:C,2,FALSE)</f>
        <v>TCD001</v>
      </c>
      <c r="C9865" s="288" t="str">
        <f>VLOOKUP(A9865,Lists!B:D,3,FALSE)</f>
        <v>TCD</v>
      </c>
      <c r="D9865" s="289" t="s">
        <v>522</v>
      </c>
      <c r="E9865" s="289">
        <v>16239768</v>
      </c>
      <c r="F9865" s="289" t="s">
        <v>7288</v>
      </c>
      <c r="G9865" s="289" t="s">
        <v>732</v>
      </c>
      <c r="H9865" s="278">
        <f t="shared" si="325"/>
        <v>1</v>
      </c>
      <c r="I9865" s="252" t="s">
        <v>7290</v>
      </c>
      <c r="J9865" s="289" t="s">
        <v>7289</v>
      </c>
      <c r="K9865" s="278" t="str">
        <f t="shared" si="326"/>
        <v>TCD001Total population</v>
      </c>
      <c r="L9865" s="290">
        <v>43769</v>
      </c>
      <c r="M9865" s="290" t="s">
        <v>3248</v>
      </c>
    </row>
    <row r="9866" spans="1:13" s="269" customFormat="1" ht="15.5" hidden="1" thickTop="1" thickBot="1" x14ac:dyDescent="0.4">
      <c r="A9866" s="283" t="s">
        <v>5596</v>
      </c>
      <c r="B9866" s="284" t="str">
        <f>VLOOKUP(A9866,Lists!B:C,2,FALSE)</f>
        <v>TCD001</v>
      </c>
      <c r="C9866" s="284" t="str">
        <f>VLOOKUP(A9866,Lists!B:D,3,FALSE)</f>
        <v>TCD</v>
      </c>
      <c r="D9866" s="285" t="s">
        <v>737</v>
      </c>
      <c r="E9866" s="285">
        <v>16239768</v>
      </c>
      <c r="F9866" s="285" t="s">
        <v>7288</v>
      </c>
      <c r="G9866" s="285" t="s">
        <v>732</v>
      </c>
      <c r="H9866" s="278">
        <f t="shared" si="325"/>
        <v>1</v>
      </c>
      <c r="I9866" s="251" t="s">
        <v>7290</v>
      </c>
      <c r="J9866" s="285" t="s">
        <v>7289</v>
      </c>
      <c r="K9866" s="278" t="str">
        <f t="shared" si="326"/>
        <v>TCD001People exposed</v>
      </c>
      <c r="L9866" s="286">
        <v>43769</v>
      </c>
      <c r="M9866" s="286" t="s">
        <v>3248</v>
      </c>
    </row>
    <row r="9867" spans="1:13" s="269" customFormat="1" ht="15.5" thickTop="1" thickBot="1" x14ac:dyDescent="0.4">
      <c r="A9867" s="287" t="s">
        <v>5596</v>
      </c>
      <c r="B9867" s="288" t="str">
        <f>VLOOKUP(A9867,Lists!B:C,2,FALSE)</f>
        <v>TCD001</v>
      </c>
      <c r="C9867" s="288" t="str">
        <f>VLOOKUP(A9867,Lists!B:D,3,FALSE)</f>
        <v>TCD</v>
      </c>
      <c r="D9867" s="289" t="s">
        <v>666</v>
      </c>
      <c r="E9867" s="289">
        <v>621089</v>
      </c>
      <c r="F9867" s="289" t="s">
        <v>7291</v>
      </c>
      <c r="G9867" s="289" t="s">
        <v>732</v>
      </c>
      <c r="H9867" s="278">
        <f t="shared" si="325"/>
        <v>1</v>
      </c>
      <c r="I9867" s="252" t="s">
        <v>7290</v>
      </c>
      <c r="J9867" s="289" t="s">
        <v>7292</v>
      </c>
      <c r="K9867" s="278" t="str">
        <f t="shared" si="326"/>
        <v>TCD001People displaced</v>
      </c>
      <c r="L9867" s="290">
        <v>43769</v>
      </c>
      <c r="M9867" s="290" t="s">
        <v>3248</v>
      </c>
    </row>
    <row r="9868" spans="1:13" s="269" customFormat="1" ht="15.5" hidden="1" thickTop="1" thickBot="1" x14ac:dyDescent="0.4">
      <c r="A9868" s="283" t="s">
        <v>5596</v>
      </c>
      <c r="B9868" s="284" t="str">
        <f>VLOOKUP(A9868,Lists!B:C,2,FALSE)</f>
        <v>TCD001</v>
      </c>
      <c r="C9868" s="284" t="str">
        <f>VLOOKUP(A9868,Lists!B:D,3,FALSE)</f>
        <v>TCD</v>
      </c>
      <c r="D9868" s="285" t="s">
        <v>5029</v>
      </c>
      <c r="E9868" s="285">
        <v>384</v>
      </c>
      <c r="F9868" s="285" t="s">
        <v>7293</v>
      </c>
      <c r="G9868" s="285" t="s">
        <v>732</v>
      </c>
      <c r="H9868" s="278">
        <f t="shared" si="325"/>
        <v>1</v>
      </c>
      <c r="I9868" s="251" t="s">
        <v>1354</v>
      </c>
      <c r="J9868" s="285" t="s">
        <v>7294</v>
      </c>
      <c r="K9868" s="278" t="str">
        <f t="shared" si="326"/>
        <v>TCD001Fatalities reported</v>
      </c>
      <c r="L9868" s="286">
        <v>43769</v>
      </c>
      <c r="M9868" s="286" t="s">
        <v>3249</v>
      </c>
    </row>
    <row r="9869" spans="1:13" s="269" customFormat="1" ht="15.5" hidden="1" thickTop="1" thickBot="1" x14ac:dyDescent="0.4">
      <c r="A9869" s="287" t="s">
        <v>1252</v>
      </c>
      <c r="B9869" s="288" t="str">
        <f>VLOOKUP(A9869,Lists!B:C,2,FALSE)</f>
        <v>TCD003</v>
      </c>
      <c r="C9869" s="288" t="str">
        <f>VLOOKUP(A9869,Lists!B:D,3,FALSE)</f>
        <v>TCD</v>
      </c>
      <c r="D9869" s="289" t="s">
        <v>522</v>
      </c>
      <c r="E9869" s="289">
        <v>16239768</v>
      </c>
      <c r="F9869" s="289" t="s">
        <v>7288</v>
      </c>
      <c r="G9869" s="289" t="s">
        <v>732</v>
      </c>
      <c r="H9869" s="278">
        <f t="shared" si="325"/>
        <v>1</v>
      </c>
      <c r="I9869" s="252" t="s">
        <v>7290</v>
      </c>
      <c r="J9869" s="289" t="s">
        <v>7292</v>
      </c>
      <c r="K9869" s="278" t="str">
        <f t="shared" si="326"/>
        <v>TCD003Total population</v>
      </c>
      <c r="L9869" s="290">
        <v>43769</v>
      </c>
      <c r="M9869" s="290" t="s">
        <v>3248</v>
      </c>
    </row>
    <row r="9870" spans="1:13" s="269" customFormat="1" ht="15.5" hidden="1" thickTop="1" thickBot="1" x14ac:dyDescent="0.4">
      <c r="A9870" s="283" t="s">
        <v>1252</v>
      </c>
      <c r="B9870" s="284" t="str">
        <f>VLOOKUP(A9870,Lists!B:C,2,FALSE)</f>
        <v>TCD003</v>
      </c>
      <c r="C9870" s="284" t="str">
        <f>VLOOKUP(A9870,Lists!B:D,3,FALSE)</f>
        <v>TCD</v>
      </c>
      <c r="D9870" s="285" t="s">
        <v>737</v>
      </c>
      <c r="E9870" s="285">
        <v>675771</v>
      </c>
      <c r="F9870" s="285" t="s">
        <v>7288</v>
      </c>
      <c r="G9870" s="285" t="s">
        <v>732</v>
      </c>
      <c r="H9870" s="278">
        <f t="shared" si="325"/>
        <v>1</v>
      </c>
      <c r="I9870" s="251" t="s">
        <v>7290</v>
      </c>
      <c r="J9870" s="285" t="s">
        <v>7292</v>
      </c>
      <c r="K9870" s="278" t="str">
        <f t="shared" si="326"/>
        <v>TCD003People exposed</v>
      </c>
      <c r="L9870" s="286">
        <v>43769</v>
      </c>
      <c r="M9870" s="286" t="s">
        <v>3248</v>
      </c>
    </row>
    <row r="9871" spans="1:13" s="269" customFormat="1" ht="15.5" hidden="1" thickTop="1" thickBot="1" x14ac:dyDescent="0.4">
      <c r="A9871" s="287" t="s">
        <v>1252</v>
      </c>
      <c r="B9871" s="288" t="str">
        <f>VLOOKUP(A9871,Lists!B:C,2,FALSE)</f>
        <v>TCD003</v>
      </c>
      <c r="C9871" s="288" t="str">
        <f>VLOOKUP(A9871,Lists!B:D,3,FALSE)</f>
        <v>TCD</v>
      </c>
      <c r="D9871" s="289" t="s">
        <v>533</v>
      </c>
      <c r="E9871" s="289">
        <v>675771</v>
      </c>
      <c r="F9871" s="289" t="s">
        <v>7295</v>
      </c>
      <c r="G9871" s="289" t="s">
        <v>732</v>
      </c>
      <c r="H9871" s="278">
        <f t="shared" si="325"/>
        <v>1</v>
      </c>
      <c r="I9871" s="252" t="s">
        <v>7290</v>
      </c>
      <c r="J9871" s="289" t="s">
        <v>7292</v>
      </c>
      <c r="K9871" s="278" t="str">
        <f t="shared" si="326"/>
        <v>TCD003People affected</v>
      </c>
      <c r="L9871" s="290">
        <v>43769</v>
      </c>
      <c r="M9871" s="290" t="s">
        <v>3248</v>
      </c>
    </row>
    <row r="9872" spans="1:13" s="269" customFormat="1" ht="15.5" thickTop="1" thickBot="1" x14ac:dyDescent="0.4">
      <c r="A9872" s="283" t="s">
        <v>1252</v>
      </c>
      <c r="B9872" s="284" t="str">
        <f>VLOOKUP(A9872,Lists!B:C,2,FALSE)</f>
        <v>TCD003</v>
      </c>
      <c r="C9872" s="284" t="str">
        <f>VLOOKUP(A9872,Lists!B:D,3,FALSE)</f>
        <v>TCD</v>
      </c>
      <c r="D9872" s="285" t="s">
        <v>666</v>
      </c>
      <c r="E9872" s="285">
        <v>148999</v>
      </c>
      <c r="F9872" s="285" t="s">
        <v>7296</v>
      </c>
      <c r="G9872" s="285" t="s">
        <v>732</v>
      </c>
      <c r="H9872" s="278">
        <f t="shared" si="325"/>
        <v>1</v>
      </c>
      <c r="I9872" s="251" t="s">
        <v>7297</v>
      </c>
      <c r="J9872" s="285" t="s">
        <v>7292</v>
      </c>
      <c r="K9872" s="278" t="str">
        <f t="shared" si="326"/>
        <v>TCD003People displaced</v>
      </c>
      <c r="L9872" s="286">
        <v>43769</v>
      </c>
      <c r="M9872" s="286" t="s">
        <v>3248</v>
      </c>
    </row>
    <row r="9873" spans="1:13" s="269" customFormat="1" ht="15.5" hidden="1" thickTop="1" thickBot="1" x14ac:dyDescent="0.4">
      <c r="A9873" s="287" t="s">
        <v>1252</v>
      </c>
      <c r="B9873" s="288" t="str">
        <f>VLOOKUP(A9873,Lists!B:C,2,FALSE)</f>
        <v>TCD003</v>
      </c>
      <c r="C9873" s="288" t="str">
        <f>VLOOKUP(A9873,Lists!B:D,3,FALSE)</f>
        <v>TCD</v>
      </c>
      <c r="D9873" s="289" t="s">
        <v>5029</v>
      </c>
      <c r="E9873" s="289">
        <v>191</v>
      </c>
      <c r="F9873" s="289" t="s">
        <v>7055</v>
      </c>
      <c r="G9873" s="289" t="s">
        <v>730</v>
      </c>
      <c r="H9873" s="278">
        <f t="shared" ref="H9873:H9936" si="327">IF(G9873="x","x",IF(G9873="Low",3,IF(G9873="Medium",2,IF(G9873="High",1,FALSE))))</f>
        <v>3</v>
      </c>
      <c r="I9873" s="252" t="s">
        <v>1354</v>
      </c>
      <c r="J9873" s="289" t="s">
        <v>7298</v>
      </c>
      <c r="K9873" s="278" t="str">
        <f t="shared" si="326"/>
        <v>TCD003Fatalities reported</v>
      </c>
      <c r="L9873" s="290">
        <v>43769</v>
      </c>
      <c r="M9873" s="290" t="s">
        <v>3248</v>
      </c>
    </row>
    <row r="9874" spans="1:13" s="269" customFormat="1" ht="15.5" hidden="1" thickTop="1" thickBot="1" x14ac:dyDescent="0.4">
      <c r="A9874" s="283" t="s">
        <v>1254</v>
      </c>
      <c r="B9874" s="284" t="str">
        <f>VLOOKUP(A9874,Lists!B:C,2,FALSE)</f>
        <v>TCD005</v>
      </c>
      <c r="C9874" s="284" t="str">
        <f>VLOOKUP(A9874,Lists!B:D,3,FALSE)</f>
        <v>TCD</v>
      </c>
      <c r="D9874" s="285" t="s">
        <v>522</v>
      </c>
      <c r="E9874" s="285">
        <v>16239768</v>
      </c>
      <c r="F9874" s="285" t="s">
        <v>7288</v>
      </c>
      <c r="G9874" s="285" t="s">
        <v>732</v>
      </c>
      <c r="H9874" s="278">
        <f t="shared" si="327"/>
        <v>1</v>
      </c>
      <c r="I9874" s="251" t="s">
        <v>7290</v>
      </c>
      <c r="J9874" s="285" t="s">
        <v>7289</v>
      </c>
      <c r="K9874" s="278" t="str">
        <f t="shared" si="326"/>
        <v>TCD005Total population</v>
      </c>
      <c r="L9874" s="286">
        <v>43769</v>
      </c>
      <c r="M9874" s="286" t="s">
        <v>3248</v>
      </c>
    </row>
    <row r="9875" spans="1:13" s="269" customFormat="1" ht="15.5" hidden="1" thickTop="1" thickBot="1" x14ac:dyDescent="0.4">
      <c r="A9875" s="287" t="s">
        <v>1253</v>
      </c>
      <c r="B9875" s="288" t="str">
        <f>VLOOKUP(A9875,Lists!B:C,2,FALSE)</f>
        <v>TCD004</v>
      </c>
      <c r="C9875" s="288" t="str">
        <f>VLOOKUP(A9875,Lists!B:D,3,FALSE)</f>
        <v>TCD</v>
      </c>
      <c r="D9875" s="289" t="s">
        <v>522</v>
      </c>
      <c r="E9875" s="289">
        <v>16239768</v>
      </c>
      <c r="F9875" s="289" t="s">
        <v>7295</v>
      </c>
      <c r="G9875" s="289" t="s">
        <v>732</v>
      </c>
      <c r="H9875" s="278">
        <f t="shared" si="327"/>
        <v>1</v>
      </c>
      <c r="I9875" s="252" t="s">
        <v>7290</v>
      </c>
      <c r="J9875" s="289" t="s">
        <v>7289</v>
      </c>
      <c r="K9875" s="278" t="str">
        <f t="shared" si="326"/>
        <v>TCD004Total population</v>
      </c>
      <c r="L9875" s="290">
        <v>43769</v>
      </c>
      <c r="M9875" s="290" t="s">
        <v>3248</v>
      </c>
    </row>
    <row r="9876" spans="1:13" s="269" customFormat="1" ht="15.5" thickTop="1" thickBot="1" x14ac:dyDescent="0.4">
      <c r="A9876" s="283" t="s">
        <v>1253</v>
      </c>
      <c r="B9876" s="284" t="str">
        <f>VLOOKUP(A9876,Lists!B:C,2,FALSE)</f>
        <v>TCD004</v>
      </c>
      <c r="C9876" s="284" t="str">
        <f>VLOOKUP(A9876,Lists!B:D,3,FALSE)</f>
        <v>TCD</v>
      </c>
      <c r="D9876" s="285" t="s">
        <v>666</v>
      </c>
      <c r="E9876" s="285">
        <v>149272</v>
      </c>
      <c r="F9876" s="285" t="s">
        <v>7299</v>
      </c>
      <c r="G9876" s="285" t="s">
        <v>732</v>
      </c>
      <c r="H9876" s="278">
        <f t="shared" si="327"/>
        <v>1</v>
      </c>
      <c r="I9876" s="251" t="s">
        <v>7290</v>
      </c>
      <c r="J9876" s="285" t="s">
        <v>7300</v>
      </c>
      <c r="K9876" s="278" t="str">
        <f t="shared" si="326"/>
        <v>TCD004People displaced</v>
      </c>
      <c r="L9876" s="286">
        <v>43769</v>
      </c>
      <c r="M9876" s="286" t="s">
        <v>3248</v>
      </c>
    </row>
    <row r="9877" spans="1:13" s="269" customFormat="1" ht="15.5" hidden="1" thickTop="1" thickBot="1" x14ac:dyDescent="0.4">
      <c r="A9877" s="287" t="s">
        <v>3394</v>
      </c>
      <c r="B9877" s="288" t="str">
        <f>VLOOKUP(A9877,Lists!B:C,2,FALSE)</f>
        <v>TCD006</v>
      </c>
      <c r="C9877" s="288" t="str">
        <f>VLOOKUP(A9877,Lists!B:D,3,FALSE)</f>
        <v>TCD</v>
      </c>
      <c r="D9877" s="289" t="s">
        <v>522</v>
      </c>
      <c r="E9877" s="289">
        <v>16239768</v>
      </c>
      <c r="F9877" s="289" t="s">
        <v>7288</v>
      </c>
      <c r="G9877" s="289" t="s">
        <v>732</v>
      </c>
      <c r="H9877" s="278">
        <f t="shared" si="327"/>
        <v>1</v>
      </c>
      <c r="I9877" s="252" t="s">
        <v>7290</v>
      </c>
      <c r="J9877" s="289" t="s">
        <v>7292</v>
      </c>
      <c r="K9877" s="278" t="str">
        <f t="shared" si="326"/>
        <v>TCD006Total population</v>
      </c>
      <c r="L9877" s="290">
        <v>43769</v>
      </c>
      <c r="M9877" s="290" t="s">
        <v>3248</v>
      </c>
    </row>
    <row r="9878" spans="1:13" s="269" customFormat="1" ht="15.5" hidden="1" thickTop="1" thickBot="1" x14ac:dyDescent="0.4">
      <c r="A9878" s="283" t="s">
        <v>3394</v>
      </c>
      <c r="B9878" s="284" t="str">
        <f>VLOOKUP(A9878,Lists!B:C,2,FALSE)</f>
        <v>TCD006</v>
      </c>
      <c r="C9878" s="284" t="str">
        <f>VLOOKUP(A9878,Lists!B:D,3,FALSE)</f>
        <v>TCD</v>
      </c>
      <c r="D9878" s="285" t="s">
        <v>5029</v>
      </c>
      <c r="E9878" s="285">
        <v>4</v>
      </c>
      <c r="F9878" s="285" t="s">
        <v>7055</v>
      </c>
      <c r="G9878" s="285" t="s">
        <v>730</v>
      </c>
      <c r="H9878" s="278">
        <f t="shared" si="327"/>
        <v>3</v>
      </c>
      <c r="I9878" s="251" t="s">
        <v>1354</v>
      </c>
      <c r="J9878" s="285" t="s">
        <v>7298</v>
      </c>
      <c r="K9878" s="278" t="str">
        <f t="shared" si="326"/>
        <v>TCD006Fatalities reported</v>
      </c>
      <c r="L9878" s="286">
        <v>43769</v>
      </c>
      <c r="M9878" s="286" t="s">
        <v>3248</v>
      </c>
    </row>
    <row r="9879" spans="1:13" s="269" customFormat="1" ht="15.5" hidden="1" thickTop="1" thickBot="1" x14ac:dyDescent="0.4">
      <c r="A9879" s="287" t="s">
        <v>2802</v>
      </c>
      <c r="B9879" s="288" t="str">
        <f>VLOOKUP(A9879,Lists!B:C,2,FALSE)</f>
        <v>MRT002</v>
      </c>
      <c r="C9879" s="288" t="str">
        <f>VLOOKUP(A9879,Lists!B:D,3,FALSE)</f>
        <v>MRT</v>
      </c>
      <c r="D9879" s="289" t="s">
        <v>522</v>
      </c>
      <c r="E9879" s="289">
        <v>4135207</v>
      </c>
      <c r="F9879" s="289" t="s">
        <v>7301</v>
      </c>
      <c r="G9879" s="289" t="s">
        <v>732</v>
      </c>
      <c r="H9879" s="278">
        <f t="shared" si="327"/>
        <v>1</v>
      </c>
      <c r="I9879" s="252" t="s">
        <v>4480</v>
      </c>
      <c r="J9879" s="289" t="s">
        <v>7302</v>
      </c>
      <c r="K9879" s="278" t="str">
        <f t="shared" si="326"/>
        <v>MRT002Total population</v>
      </c>
      <c r="L9879" s="290">
        <v>43769</v>
      </c>
      <c r="M9879" s="290" t="s">
        <v>3248</v>
      </c>
    </row>
    <row r="9880" spans="1:13" s="269" customFormat="1" ht="15.5" hidden="1" thickTop="1" thickBot="1" x14ac:dyDescent="0.4">
      <c r="A9880" s="283" t="s">
        <v>2802</v>
      </c>
      <c r="B9880" s="284" t="str">
        <f>VLOOKUP(A9880,Lists!B:C,2,FALSE)</f>
        <v>MRT002</v>
      </c>
      <c r="C9880" s="284" t="str">
        <f>VLOOKUP(A9880,Lists!B:D,3,FALSE)</f>
        <v>MRT</v>
      </c>
      <c r="D9880" s="285" t="s">
        <v>737</v>
      </c>
      <c r="E9880" s="285">
        <v>66560</v>
      </c>
      <c r="F9880" s="285" t="s">
        <v>7301</v>
      </c>
      <c r="G9880" s="285" t="s">
        <v>732</v>
      </c>
      <c r="H9880" s="278">
        <f t="shared" si="327"/>
        <v>1</v>
      </c>
      <c r="I9880" s="251" t="s">
        <v>4480</v>
      </c>
      <c r="J9880" s="285" t="s">
        <v>7303</v>
      </c>
      <c r="K9880" s="278" t="str">
        <f t="shared" si="326"/>
        <v>MRT002People exposed</v>
      </c>
      <c r="L9880" s="286">
        <v>43769</v>
      </c>
      <c r="M9880" s="286" t="s">
        <v>3248</v>
      </c>
    </row>
    <row r="9881" spans="1:13" s="269" customFormat="1" ht="15.5" hidden="1" thickTop="1" thickBot="1" x14ac:dyDescent="0.4">
      <c r="A9881" s="287" t="s">
        <v>1250</v>
      </c>
      <c r="B9881" s="288" t="str">
        <f>VLOOKUP(A9881,Lists!B:C,2,FALSE)</f>
        <v>MRT003</v>
      </c>
      <c r="C9881" s="288" t="str">
        <f>VLOOKUP(A9881,Lists!B:D,3,FALSE)</f>
        <v>MRT</v>
      </c>
      <c r="D9881" s="289" t="s">
        <v>522</v>
      </c>
      <c r="E9881" s="289">
        <v>4135207</v>
      </c>
      <c r="F9881" s="289" t="s">
        <v>7301</v>
      </c>
      <c r="G9881" s="289" t="s">
        <v>732</v>
      </c>
      <c r="H9881" s="278">
        <f t="shared" si="327"/>
        <v>1</v>
      </c>
      <c r="I9881" s="252" t="s">
        <v>4480</v>
      </c>
      <c r="J9881" s="289" t="s">
        <v>7292</v>
      </c>
      <c r="K9881" s="278" t="str">
        <f t="shared" si="326"/>
        <v>MRT003Total population</v>
      </c>
      <c r="L9881" s="290">
        <v>43769</v>
      </c>
      <c r="M9881" s="290" t="s">
        <v>3248</v>
      </c>
    </row>
    <row r="9882" spans="1:13" s="269" customFormat="1" ht="15.5" hidden="1" thickTop="1" thickBot="1" x14ac:dyDescent="0.4">
      <c r="A9882" s="283" t="s">
        <v>1244</v>
      </c>
      <c r="B9882" s="284" t="str">
        <f>VLOOKUP(A9882,Lists!B:C,2,FALSE)</f>
        <v>SEN002</v>
      </c>
      <c r="C9882" s="284" t="str">
        <f>VLOOKUP(A9882,Lists!B:D,3,FALSE)</f>
        <v>SEN</v>
      </c>
      <c r="D9882" s="285" t="s">
        <v>5112</v>
      </c>
      <c r="E9882" s="285">
        <v>341250</v>
      </c>
      <c r="F9882" s="285" t="s">
        <v>7304</v>
      </c>
      <c r="G9882" s="285" t="s">
        <v>732</v>
      </c>
      <c r="H9882" s="278">
        <f t="shared" si="327"/>
        <v>1</v>
      </c>
      <c r="I9882" s="251" t="s">
        <v>903</v>
      </c>
      <c r="J9882" s="285" t="s">
        <v>7305</v>
      </c>
      <c r="K9882" s="278" t="str">
        <f t="shared" si="326"/>
        <v>SEN002Moderate humanitarian conditions - Level 3</v>
      </c>
      <c r="L9882" s="286">
        <v>43769</v>
      </c>
      <c r="M9882" s="286" t="s">
        <v>3248</v>
      </c>
    </row>
    <row r="9883" spans="1:13" s="269" customFormat="1" ht="15.5" hidden="1" thickTop="1" thickBot="1" x14ac:dyDescent="0.4">
      <c r="A9883" s="287" t="s">
        <v>2970</v>
      </c>
      <c r="B9883" s="288" t="str">
        <f>VLOOKUP(A9883,Lists!B:C,2,FALSE)</f>
        <v>MLI001</v>
      </c>
      <c r="C9883" s="288" t="str">
        <f>VLOOKUP(A9883,Lists!B:D,3,FALSE)</f>
        <v>MLI</v>
      </c>
      <c r="D9883" s="289" t="s">
        <v>522</v>
      </c>
      <c r="E9883" s="289">
        <v>19307122</v>
      </c>
      <c r="F9883" s="289" t="s">
        <v>7306</v>
      </c>
      <c r="G9883" s="289" t="s">
        <v>731</v>
      </c>
      <c r="H9883" s="278">
        <f t="shared" si="327"/>
        <v>2</v>
      </c>
      <c r="I9883" s="252" t="s">
        <v>6374</v>
      </c>
      <c r="J9883" s="289" t="s">
        <v>7307</v>
      </c>
      <c r="K9883" s="278" t="str">
        <f t="shared" si="326"/>
        <v>MLI001Total population</v>
      </c>
      <c r="L9883" s="290">
        <v>43769</v>
      </c>
      <c r="M9883" s="290" t="s">
        <v>3248</v>
      </c>
    </row>
    <row r="9884" spans="1:13" s="269" customFormat="1" ht="15.5" hidden="1" thickTop="1" thickBot="1" x14ac:dyDescent="0.4">
      <c r="A9884" s="283" t="s">
        <v>2970</v>
      </c>
      <c r="B9884" s="284" t="str">
        <f>VLOOKUP(A9884,Lists!B:C,2,FALSE)</f>
        <v>MLI001</v>
      </c>
      <c r="C9884" s="284" t="str">
        <f>VLOOKUP(A9884,Lists!B:D,3,FALSE)</f>
        <v>MLI</v>
      </c>
      <c r="D9884" s="285" t="s">
        <v>737</v>
      </c>
      <c r="E9884" s="285">
        <v>19307122</v>
      </c>
      <c r="F9884" s="285" t="s">
        <v>7308</v>
      </c>
      <c r="G9884" s="285" t="s">
        <v>731</v>
      </c>
      <c r="H9884" s="278">
        <f t="shared" si="327"/>
        <v>2</v>
      </c>
      <c r="I9884" s="251" t="s">
        <v>6374</v>
      </c>
      <c r="J9884" s="285" t="s">
        <v>7307</v>
      </c>
      <c r="K9884" s="278" t="str">
        <f t="shared" si="326"/>
        <v>MLI001People exposed</v>
      </c>
      <c r="L9884" s="286">
        <v>43769</v>
      </c>
      <c r="M9884" s="286" t="s">
        <v>3248</v>
      </c>
    </row>
    <row r="9885" spans="1:13" s="269" customFormat="1" ht="15.5" thickTop="1" thickBot="1" x14ac:dyDescent="0.4">
      <c r="A9885" s="287" t="s">
        <v>2970</v>
      </c>
      <c r="B9885" s="288" t="str">
        <f>VLOOKUP(A9885,Lists!B:C,2,FALSE)</f>
        <v>MLI001</v>
      </c>
      <c r="C9885" s="288" t="str">
        <f>VLOOKUP(A9885,Lists!B:D,3,FALSE)</f>
        <v>MLI</v>
      </c>
      <c r="D9885" s="289" t="s">
        <v>666</v>
      </c>
      <c r="E9885" s="289">
        <v>961354</v>
      </c>
      <c r="F9885" s="289" t="s">
        <v>7309</v>
      </c>
      <c r="G9885" s="289" t="s">
        <v>730</v>
      </c>
      <c r="H9885" s="278">
        <f t="shared" si="327"/>
        <v>3</v>
      </c>
      <c r="I9885" s="252" t="s">
        <v>7310</v>
      </c>
      <c r="J9885" s="289" t="s">
        <v>7311</v>
      </c>
      <c r="K9885" s="278" t="str">
        <f t="shared" si="326"/>
        <v>MLI001People displaced</v>
      </c>
      <c r="L9885" s="290">
        <v>43769</v>
      </c>
      <c r="M9885" s="290" t="s">
        <v>3248</v>
      </c>
    </row>
    <row r="9886" spans="1:13" s="269" customFormat="1" ht="15.5" hidden="1" thickTop="1" thickBot="1" x14ac:dyDescent="0.4">
      <c r="A9886" s="283" t="s">
        <v>2970</v>
      </c>
      <c r="B9886" s="284" t="str">
        <f>VLOOKUP(A9886,Lists!B:C,2,FALSE)</f>
        <v>MLI001</v>
      </c>
      <c r="C9886" s="284" t="str">
        <f>VLOOKUP(A9886,Lists!B:D,3,FALSE)</f>
        <v>MLI</v>
      </c>
      <c r="D9886" s="285" t="s">
        <v>5029</v>
      </c>
      <c r="E9886" s="285">
        <v>833</v>
      </c>
      <c r="F9886" s="285" t="s">
        <v>7055</v>
      </c>
      <c r="G9886" s="285" t="s">
        <v>730</v>
      </c>
      <c r="H9886" s="278">
        <f t="shared" si="327"/>
        <v>3</v>
      </c>
      <c r="I9886" s="251" t="s">
        <v>1354</v>
      </c>
      <c r="J9886" s="285" t="s">
        <v>7312</v>
      </c>
      <c r="K9886" s="278" t="str">
        <f t="shared" si="326"/>
        <v>MLI001Fatalities reported</v>
      </c>
      <c r="L9886" s="286">
        <v>43769</v>
      </c>
      <c r="M9886" s="286" t="s">
        <v>3248</v>
      </c>
    </row>
    <row r="9887" spans="1:13" s="269" customFormat="1" ht="15.5" hidden="1" thickTop="1" thickBot="1" x14ac:dyDescent="0.4">
      <c r="A9887" s="287" t="s">
        <v>3394</v>
      </c>
      <c r="B9887" s="288" t="str">
        <f>VLOOKUP(A9887,Lists!B:C,2,FALSE)</f>
        <v>TCD006</v>
      </c>
      <c r="C9887" s="288" t="str">
        <f>VLOOKUP(A9887,Lists!B:D,3,FALSE)</f>
        <v>TCD</v>
      </c>
      <c r="D9887" s="289" t="s">
        <v>688</v>
      </c>
      <c r="E9887" s="289">
        <v>3</v>
      </c>
      <c r="F9887" s="289" t="s">
        <v>446</v>
      </c>
      <c r="G9887" s="289" t="s">
        <v>732</v>
      </c>
      <c r="H9887" s="278">
        <f t="shared" si="327"/>
        <v>1</v>
      </c>
      <c r="I9887" s="252" t="s">
        <v>446</v>
      </c>
      <c r="J9887" s="289" t="s">
        <v>7313</v>
      </c>
      <c r="K9887" s="278" t="str">
        <f t="shared" si="326"/>
        <v>TCD006Crisis affected groups</v>
      </c>
      <c r="L9887" s="290">
        <v>43769</v>
      </c>
      <c r="M9887" s="290" t="s">
        <v>3249</v>
      </c>
    </row>
    <row r="9888" spans="1:13" s="269" customFormat="1" ht="15.5" hidden="1" thickTop="1" thickBot="1" x14ac:dyDescent="0.4">
      <c r="A9888" s="283" t="s">
        <v>3541</v>
      </c>
      <c r="B9888" s="284" t="str">
        <f>VLOOKUP(A9888,Lists!B:C,2,FALSE)</f>
        <v>CRI002</v>
      </c>
      <c r="C9888" s="284" t="str">
        <f>VLOOKUP(A9888,Lists!B:D,3,FALSE)</f>
        <v>CRI</v>
      </c>
      <c r="D9888" s="285" t="s">
        <v>737</v>
      </c>
      <c r="E9888" s="285">
        <v>1472242</v>
      </c>
      <c r="F9888" s="285" t="s">
        <v>7314</v>
      </c>
      <c r="G9888" s="285" t="s">
        <v>731</v>
      </c>
      <c r="H9888" s="278">
        <f t="shared" si="327"/>
        <v>2</v>
      </c>
      <c r="I9888" s="251" t="s">
        <v>7315</v>
      </c>
      <c r="J9888" s="285" t="s">
        <v>7316</v>
      </c>
      <c r="K9888" s="278" t="str">
        <f t="shared" si="326"/>
        <v>CRI002People exposed</v>
      </c>
      <c r="L9888" s="286">
        <v>43769</v>
      </c>
      <c r="M9888" s="286" t="s">
        <v>3248</v>
      </c>
    </row>
    <row r="9889" spans="1:13" s="269" customFormat="1" ht="15.5" hidden="1" thickTop="1" thickBot="1" x14ac:dyDescent="0.4">
      <c r="A9889" s="287" t="s">
        <v>2975</v>
      </c>
      <c r="B9889" s="288" t="str">
        <f>VLOOKUP(A9889,Lists!B:C,2,FALSE)</f>
        <v>RWA002</v>
      </c>
      <c r="C9889" s="288" t="str">
        <f>VLOOKUP(A9889,Lists!B:D,3,FALSE)</f>
        <v>RWA</v>
      </c>
      <c r="D9889" s="289" t="s">
        <v>533</v>
      </c>
      <c r="E9889" s="289">
        <v>272212</v>
      </c>
      <c r="F9889" s="289" t="s">
        <v>7317</v>
      </c>
      <c r="G9889" s="289" t="s">
        <v>731</v>
      </c>
      <c r="H9889" s="278">
        <f t="shared" si="327"/>
        <v>2</v>
      </c>
      <c r="I9889" s="252" t="s">
        <v>7318</v>
      </c>
      <c r="J9889" s="289" t="s">
        <v>7322</v>
      </c>
      <c r="K9889" s="278" t="str">
        <f t="shared" si="326"/>
        <v>RWA002People affected</v>
      </c>
      <c r="L9889" s="290">
        <v>43769</v>
      </c>
      <c r="M9889" s="290" t="s">
        <v>3248</v>
      </c>
    </row>
    <row r="9890" spans="1:13" s="269" customFormat="1" ht="15.5" thickTop="1" thickBot="1" x14ac:dyDescent="0.4">
      <c r="A9890" s="283" t="s">
        <v>2975</v>
      </c>
      <c r="B9890" s="284" t="str">
        <f>VLOOKUP(A9890,Lists!B:C,2,FALSE)</f>
        <v>RWA002</v>
      </c>
      <c r="C9890" s="284" t="str">
        <f>VLOOKUP(A9890,Lists!B:D,3,FALSE)</f>
        <v>RWA</v>
      </c>
      <c r="D9890" s="285" t="s">
        <v>666</v>
      </c>
      <c r="E9890" s="285">
        <v>149212</v>
      </c>
      <c r="F9890" s="285" t="s">
        <v>7200</v>
      </c>
      <c r="G9890" s="285" t="s">
        <v>731</v>
      </c>
      <c r="H9890" s="278">
        <f t="shared" si="327"/>
        <v>2</v>
      </c>
      <c r="I9890" s="251" t="s">
        <v>7319</v>
      </c>
      <c r="J9890" s="285" t="s">
        <v>7323</v>
      </c>
      <c r="K9890" s="278" t="str">
        <f t="shared" si="326"/>
        <v>RWA002People displaced</v>
      </c>
      <c r="L9890" s="286">
        <v>43769</v>
      </c>
      <c r="M9890" s="286" t="s">
        <v>3248</v>
      </c>
    </row>
    <row r="9891" spans="1:13" s="269" customFormat="1" ht="15.5" hidden="1" thickTop="1" thickBot="1" x14ac:dyDescent="0.4">
      <c r="A9891" s="287" t="s">
        <v>2975</v>
      </c>
      <c r="B9891" s="288" t="str">
        <f>VLOOKUP(A9891,Lists!B:C,2,FALSE)</f>
        <v>RWA002</v>
      </c>
      <c r="C9891" s="288" t="str">
        <f>VLOOKUP(A9891,Lists!B:D,3,FALSE)</f>
        <v>RWA</v>
      </c>
      <c r="D9891" s="289" t="s">
        <v>5110</v>
      </c>
      <c r="E9891" s="289">
        <v>4453371</v>
      </c>
      <c r="F9891" s="289" t="s">
        <v>7314</v>
      </c>
      <c r="G9891" s="289" t="s">
        <v>730</v>
      </c>
      <c r="H9891" s="278">
        <f t="shared" si="327"/>
        <v>3</v>
      </c>
      <c r="I9891" s="252" t="s">
        <v>7319</v>
      </c>
      <c r="J9891" s="289" t="s">
        <v>2274</v>
      </c>
      <c r="K9891" s="278" t="str">
        <f t="shared" si="326"/>
        <v>RWA002Minimal humanitarian conditions - Level 1</v>
      </c>
      <c r="L9891" s="290">
        <v>43769</v>
      </c>
      <c r="M9891" s="290" t="s">
        <v>3248</v>
      </c>
    </row>
    <row r="9892" spans="1:13" s="269" customFormat="1" ht="15.5" hidden="1" thickTop="1" thickBot="1" x14ac:dyDescent="0.4">
      <c r="A9892" s="283" t="s">
        <v>2975</v>
      </c>
      <c r="B9892" s="284" t="str">
        <f>VLOOKUP(A9892,Lists!B:C,2,FALSE)</f>
        <v>RWA002</v>
      </c>
      <c r="C9892" s="284" t="str">
        <f>VLOOKUP(A9892,Lists!B:D,3,FALSE)</f>
        <v>RWA</v>
      </c>
      <c r="D9892" s="285" t="s">
        <v>5111</v>
      </c>
      <c r="E9892" s="285">
        <v>123000</v>
      </c>
      <c r="F9892" s="285" t="s">
        <v>7200</v>
      </c>
      <c r="G9892" s="285" t="s">
        <v>730</v>
      </c>
      <c r="H9892" s="278">
        <f t="shared" si="327"/>
        <v>3</v>
      </c>
      <c r="I9892" s="251" t="s">
        <v>7319</v>
      </c>
      <c r="J9892" s="285" t="s">
        <v>7321</v>
      </c>
      <c r="K9892" s="278" t="str">
        <f t="shared" si="326"/>
        <v>RWA002Stressed humanitarian conditions - Level 2</v>
      </c>
      <c r="L9892" s="286">
        <v>43769</v>
      </c>
      <c r="M9892" s="286" t="s">
        <v>3248</v>
      </c>
    </row>
    <row r="9893" spans="1:13" s="269" customFormat="1" ht="15.5" hidden="1" thickTop="1" thickBot="1" x14ac:dyDescent="0.4">
      <c r="A9893" s="287" t="s">
        <v>2975</v>
      </c>
      <c r="B9893" s="288" t="str">
        <f>VLOOKUP(A9893,Lists!B:C,2,FALSE)</f>
        <v>RWA002</v>
      </c>
      <c r="C9893" s="288" t="str">
        <f>VLOOKUP(A9893,Lists!B:D,3,FALSE)</f>
        <v>RWA</v>
      </c>
      <c r="D9893" s="289" t="s">
        <v>5112</v>
      </c>
      <c r="E9893" s="289">
        <v>149212</v>
      </c>
      <c r="F9893" s="289" t="s">
        <v>7200</v>
      </c>
      <c r="G9893" s="289" t="s">
        <v>730</v>
      </c>
      <c r="H9893" s="278">
        <f t="shared" si="327"/>
        <v>3</v>
      </c>
      <c r="I9893" s="252" t="s">
        <v>7319</v>
      </c>
      <c r="J9893" s="289" t="s">
        <v>7320</v>
      </c>
      <c r="K9893" s="278" t="str">
        <f t="shared" si="326"/>
        <v>RWA002Moderate humanitarian conditions - Level 3</v>
      </c>
      <c r="L9893" s="290">
        <v>43769</v>
      </c>
      <c r="M9893" s="290" t="s">
        <v>3248</v>
      </c>
    </row>
    <row r="9894" spans="1:13" s="269" customFormat="1" ht="15.5" hidden="1" thickTop="1" thickBot="1" x14ac:dyDescent="0.4">
      <c r="A9894" s="283" t="s">
        <v>2975</v>
      </c>
      <c r="B9894" s="284" t="str">
        <f>VLOOKUP(A9894,Lists!B:C,2,FALSE)</f>
        <v>RWA002</v>
      </c>
      <c r="C9894" s="284" t="str">
        <f>VLOOKUP(A9894,Lists!B:D,3,FALSE)</f>
        <v>RWA</v>
      </c>
      <c r="D9894" s="285" t="s">
        <v>643</v>
      </c>
      <c r="E9894" s="285">
        <v>0</v>
      </c>
      <c r="F9894" s="285" t="s">
        <v>7229</v>
      </c>
      <c r="G9894" s="285" t="s">
        <v>732</v>
      </c>
      <c r="H9894" s="278">
        <f t="shared" si="327"/>
        <v>1</v>
      </c>
      <c r="I9894" s="251" t="s">
        <v>7616</v>
      </c>
      <c r="J9894" s="285" t="s">
        <v>7600</v>
      </c>
      <c r="K9894" s="278" t="str">
        <f t="shared" si="326"/>
        <v>RWA002Impediments to entry into country (bureaucratic and administrative)</v>
      </c>
      <c r="L9894" s="286">
        <v>43769</v>
      </c>
      <c r="M9894" s="286" t="s">
        <v>3248</v>
      </c>
    </row>
    <row r="9895" spans="1:13" s="269" customFormat="1" ht="15.5" hidden="1" thickTop="1" thickBot="1" x14ac:dyDescent="0.4">
      <c r="A9895" s="287" t="s">
        <v>2975</v>
      </c>
      <c r="B9895" s="288" t="str">
        <f>VLOOKUP(A9895,Lists!B:C,2,FALSE)</f>
        <v>RWA002</v>
      </c>
      <c r="C9895" s="288" t="str">
        <f>VLOOKUP(A9895,Lists!B:D,3,FALSE)</f>
        <v>RWA</v>
      </c>
      <c r="D9895" s="289" t="s">
        <v>644</v>
      </c>
      <c r="E9895" s="289">
        <v>0</v>
      </c>
      <c r="F9895" s="289" t="s">
        <v>7229</v>
      </c>
      <c r="G9895" s="289" t="s">
        <v>732</v>
      </c>
      <c r="H9895" s="278">
        <f t="shared" si="327"/>
        <v>1</v>
      </c>
      <c r="I9895" s="252" t="s">
        <v>7616</v>
      </c>
      <c r="J9895" s="289" t="s">
        <v>7600</v>
      </c>
      <c r="K9895" s="278" t="str">
        <f t="shared" si="326"/>
        <v>RWA002Restriction of movement (impediments to freedom of movement and/or administrative restrictions)</v>
      </c>
      <c r="L9895" s="290">
        <v>43769</v>
      </c>
      <c r="M9895" s="290" t="s">
        <v>3248</v>
      </c>
    </row>
    <row r="9896" spans="1:13" s="269" customFormat="1" ht="15.5" hidden="1" thickTop="1" thickBot="1" x14ac:dyDescent="0.4">
      <c r="A9896" s="283" t="s">
        <v>2975</v>
      </c>
      <c r="B9896" s="284" t="str">
        <f>VLOOKUP(A9896,Lists!B:C,2,FALSE)</f>
        <v>RWA002</v>
      </c>
      <c r="C9896" s="284" t="str">
        <f>VLOOKUP(A9896,Lists!B:D,3,FALSE)</f>
        <v>RWA</v>
      </c>
      <c r="D9896" s="285" t="s">
        <v>645</v>
      </c>
      <c r="E9896" s="285">
        <v>0</v>
      </c>
      <c r="F9896" s="285" t="s">
        <v>7229</v>
      </c>
      <c r="G9896" s="285" t="s">
        <v>732</v>
      </c>
      <c r="H9896" s="278">
        <f t="shared" si="327"/>
        <v>1</v>
      </c>
      <c r="I9896" s="251" t="s">
        <v>7616</v>
      </c>
      <c r="J9896" s="285" t="s">
        <v>7600</v>
      </c>
      <c r="K9896" s="278" t="str">
        <f t="shared" si="326"/>
        <v>RWA002Interference into implementation of humanitarian activities</v>
      </c>
      <c r="L9896" s="286">
        <v>43769</v>
      </c>
      <c r="M9896" s="286" t="s">
        <v>3248</v>
      </c>
    </row>
    <row r="9897" spans="1:13" s="269" customFormat="1" ht="15.5" hidden="1" thickTop="1" thickBot="1" x14ac:dyDescent="0.4">
      <c r="A9897" s="287" t="s">
        <v>2975</v>
      </c>
      <c r="B9897" s="288" t="str">
        <f>VLOOKUP(A9897,Lists!B:C,2,FALSE)</f>
        <v>RWA002</v>
      </c>
      <c r="C9897" s="288" t="str">
        <f>VLOOKUP(A9897,Lists!B:D,3,FALSE)</f>
        <v>RWA</v>
      </c>
      <c r="D9897" s="289" t="s">
        <v>646</v>
      </c>
      <c r="E9897" s="289">
        <v>2</v>
      </c>
      <c r="F9897" s="289" t="s">
        <v>7229</v>
      </c>
      <c r="G9897" s="289" t="s">
        <v>732</v>
      </c>
      <c r="H9897" s="278">
        <f t="shared" si="327"/>
        <v>1</v>
      </c>
      <c r="I9897" s="252" t="s">
        <v>7616</v>
      </c>
      <c r="J9897" s="289" t="s">
        <v>7600</v>
      </c>
      <c r="K9897" s="278" t="str">
        <f t="shared" si="326"/>
        <v>RWA002Violence against personnel, facilities and assets</v>
      </c>
      <c r="L9897" s="290">
        <v>43769</v>
      </c>
      <c r="M9897" s="290" t="s">
        <v>3248</v>
      </c>
    </row>
    <row r="9898" spans="1:13" s="269" customFormat="1" ht="15.5" hidden="1" thickTop="1" thickBot="1" x14ac:dyDescent="0.4">
      <c r="A9898" s="283" t="s">
        <v>2975</v>
      </c>
      <c r="B9898" s="284" t="str">
        <f>VLOOKUP(A9898,Lists!B:C,2,FALSE)</f>
        <v>RWA002</v>
      </c>
      <c r="C9898" s="284" t="str">
        <f>VLOOKUP(A9898,Lists!B:D,3,FALSE)</f>
        <v>RWA</v>
      </c>
      <c r="D9898" s="285" t="s">
        <v>647</v>
      </c>
      <c r="E9898" s="285">
        <v>0</v>
      </c>
      <c r="F9898" s="285" t="s">
        <v>7229</v>
      </c>
      <c r="G9898" s="285" t="s">
        <v>732</v>
      </c>
      <c r="H9898" s="278">
        <f t="shared" si="327"/>
        <v>1</v>
      </c>
      <c r="I9898" s="251" t="s">
        <v>7616</v>
      </c>
      <c r="J9898" s="285" t="s">
        <v>7600</v>
      </c>
      <c r="K9898" s="278" t="str">
        <f t="shared" si="326"/>
        <v>RWA002Denial of existence of humanitarian needs or entitlements to assistance</v>
      </c>
      <c r="L9898" s="286">
        <v>43769</v>
      </c>
      <c r="M9898" s="286" t="s">
        <v>3248</v>
      </c>
    </row>
    <row r="9899" spans="1:13" s="269" customFormat="1" ht="15.5" hidden="1" thickTop="1" thickBot="1" x14ac:dyDescent="0.4">
      <c r="A9899" s="287" t="s">
        <v>2975</v>
      </c>
      <c r="B9899" s="288" t="str">
        <f>VLOOKUP(A9899,Lists!B:C,2,FALSE)</f>
        <v>RWA002</v>
      </c>
      <c r="C9899" s="288" t="str">
        <f>VLOOKUP(A9899,Lists!B:D,3,FALSE)</f>
        <v>RWA</v>
      </c>
      <c r="D9899" s="289" t="s">
        <v>648</v>
      </c>
      <c r="E9899" s="289">
        <v>0</v>
      </c>
      <c r="F9899" s="289" t="s">
        <v>7229</v>
      </c>
      <c r="G9899" s="289" t="s">
        <v>732</v>
      </c>
      <c r="H9899" s="278">
        <f t="shared" si="327"/>
        <v>1</v>
      </c>
      <c r="I9899" s="252" t="s">
        <v>7616</v>
      </c>
      <c r="J9899" s="289" t="s">
        <v>7600</v>
      </c>
      <c r="K9899" s="278" t="str">
        <f t="shared" si="326"/>
        <v>RWA002Restriction and obstruction of access to services and assistance</v>
      </c>
      <c r="L9899" s="290">
        <v>43769</v>
      </c>
      <c r="M9899" s="290" t="s">
        <v>3248</v>
      </c>
    </row>
    <row r="9900" spans="1:13" s="269" customFormat="1" ht="15.5" hidden="1" thickTop="1" thickBot="1" x14ac:dyDescent="0.4">
      <c r="A9900" s="283" t="s">
        <v>2975</v>
      </c>
      <c r="B9900" s="284" t="str">
        <f>VLOOKUP(A9900,Lists!B:C,2,FALSE)</f>
        <v>RWA002</v>
      </c>
      <c r="C9900" s="284" t="str">
        <f>VLOOKUP(A9900,Lists!B:D,3,FALSE)</f>
        <v>RWA</v>
      </c>
      <c r="D9900" s="285" t="s">
        <v>649</v>
      </c>
      <c r="E9900" s="285">
        <v>0</v>
      </c>
      <c r="F9900" s="285" t="s">
        <v>7229</v>
      </c>
      <c r="G9900" s="285" t="s">
        <v>732</v>
      </c>
      <c r="H9900" s="278">
        <f t="shared" si="327"/>
        <v>1</v>
      </c>
      <c r="I9900" s="251" t="s">
        <v>7616</v>
      </c>
      <c r="J9900" s="285" t="s">
        <v>7600</v>
      </c>
      <c r="K9900" s="278" t="str">
        <f t="shared" si="326"/>
        <v>RWA002Ongoing insecurity/hostilities affecting humanitarian assistance</v>
      </c>
      <c r="L9900" s="286">
        <v>43769</v>
      </c>
      <c r="M9900" s="286" t="s">
        <v>3248</v>
      </c>
    </row>
    <row r="9901" spans="1:13" s="269" customFormat="1" ht="15.5" hidden="1" thickTop="1" thickBot="1" x14ac:dyDescent="0.4">
      <c r="A9901" s="287" t="s">
        <v>2975</v>
      </c>
      <c r="B9901" s="288" t="str">
        <f>VLOOKUP(A9901,Lists!B:C,2,FALSE)</f>
        <v>RWA002</v>
      </c>
      <c r="C9901" s="288" t="str">
        <f>VLOOKUP(A9901,Lists!B:D,3,FALSE)</f>
        <v>RWA</v>
      </c>
      <c r="D9901" s="289" t="s">
        <v>650</v>
      </c>
      <c r="E9901" s="289">
        <v>0</v>
      </c>
      <c r="F9901" s="289" t="s">
        <v>7229</v>
      </c>
      <c r="G9901" s="289" t="s">
        <v>732</v>
      </c>
      <c r="H9901" s="278">
        <f t="shared" si="327"/>
        <v>1</v>
      </c>
      <c r="I9901" s="252" t="s">
        <v>7616</v>
      </c>
      <c r="J9901" s="289" t="s">
        <v>7600</v>
      </c>
      <c r="K9901" s="278" t="str">
        <f t="shared" si="326"/>
        <v xml:space="preserve">RWA002Presence of mines and improvised explosive devices </v>
      </c>
      <c r="L9901" s="290">
        <v>43769</v>
      </c>
      <c r="M9901" s="290" t="s">
        <v>3248</v>
      </c>
    </row>
    <row r="9902" spans="1:13" s="269" customFormat="1" ht="15.5" hidden="1" thickTop="1" thickBot="1" x14ac:dyDescent="0.4">
      <c r="A9902" s="283" t="s">
        <v>2975</v>
      </c>
      <c r="B9902" s="284" t="str">
        <f>VLOOKUP(A9902,Lists!B:C,2,FALSE)</f>
        <v>RWA002</v>
      </c>
      <c r="C9902" s="284" t="str">
        <f>VLOOKUP(A9902,Lists!B:D,3,FALSE)</f>
        <v>RWA</v>
      </c>
      <c r="D9902" s="285" t="s">
        <v>651</v>
      </c>
      <c r="E9902" s="285">
        <v>0</v>
      </c>
      <c r="F9902" s="285" t="s">
        <v>7229</v>
      </c>
      <c r="G9902" s="285" t="s">
        <v>732</v>
      </c>
      <c r="H9902" s="278">
        <f t="shared" si="327"/>
        <v>1</v>
      </c>
      <c r="I9902" s="251" t="s">
        <v>7616</v>
      </c>
      <c r="J9902" s="285" t="s">
        <v>7600</v>
      </c>
      <c r="K9902" s="278" t="str">
        <f t="shared" si="326"/>
        <v>RWA002Physical constraints in the environment (obstacles related to terrain, climate, lack of infrastructure, etc.)</v>
      </c>
      <c r="L9902" s="286">
        <v>43769</v>
      </c>
      <c r="M9902" s="286" t="s">
        <v>3248</v>
      </c>
    </row>
    <row r="9903" spans="1:13" s="269" customFormat="1" ht="15.5" hidden="1" thickTop="1" thickBot="1" x14ac:dyDescent="0.4">
      <c r="A9903" s="287" t="s">
        <v>1271</v>
      </c>
      <c r="B9903" s="288" t="str">
        <f>VLOOKUP(A9903,Lists!B:C,2,FALSE)</f>
        <v>BFA002</v>
      </c>
      <c r="C9903" s="288" t="str">
        <f>VLOOKUP(A9903,Lists!B:D,3,FALSE)</f>
        <v>BFA</v>
      </c>
      <c r="D9903" s="289" t="s">
        <v>522</v>
      </c>
      <c r="E9903" s="289">
        <v>21508620</v>
      </c>
      <c r="F9903" s="289" t="s">
        <v>6939</v>
      </c>
      <c r="G9903" s="289" t="s">
        <v>731</v>
      </c>
      <c r="H9903" s="278">
        <f t="shared" si="327"/>
        <v>2</v>
      </c>
      <c r="I9903" s="252" t="s">
        <v>6940</v>
      </c>
      <c r="J9903" s="289" t="s">
        <v>7292</v>
      </c>
      <c r="K9903" s="278" t="str">
        <f t="shared" si="326"/>
        <v>BFA002Total population</v>
      </c>
      <c r="L9903" s="290">
        <v>43769</v>
      </c>
      <c r="M9903" s="290" t="s">
        <v>3248</v>
      </c>
    </row>
    <row r="9904" spans="1:13" s="269" customFormat="1" ht="15.5" hidden="1" thickTop="1" thickBot="1" x14ac:dyDescent="0.4">
      <c r="A9904" s="283" t="s">
        <v>1271</v>
      </c>
      <c r="B9904" s="284" t="str">
        <f>VLOOKUP(A9904,Lists!B:C,2,FALSE)</f>
        <v>BFA002</v>
      </c>
      <c r="C9904" s="284" t="str">
        <f>VLOOKUP(A9904,Lists!B:D,3,FALSE)</f>
        <v>BFA</v>
      </c>
      <c r="D9904" s="285" t="s">
        <v>737</v>
      </c>
      <c r="E9904" s="285">
        <v>11357180</v>
      </c>
      <c r="F9904" s="285" t="s">
        <v>6939</v>
      </c>
      <c r="G9904" s="285" t="s">
        <v>731</v>
      </c>
      <c r="H9904" s="278">
        <f t="shared" si="327"/>
        <v>2</v>
      </c>
      <c r="I9904" s="251" t="s">
        <v>6940</v>
      </c>
      <c r="J9904" s="285" t="s">
        <v>7324</v>
      </c>
      <c r="K9904" s="278" t="str">
        <f t="shared" si="326"/>
        <v>BFA002People exposed</v>
      </c>
      <c r="L9904" s="286">
        <v>43769</v>
      </c>
      <c r="M9904" s="286" t="s">
        <v>3248</v>
      </c>
    </row>
    <row r="9905" spans="1:13" s="269" customFormat="1" ht="15.5" hidden="1" thickTop="1" thickBot="1" x14ac:dyDescent="0.4">
      <c r="A9905" s="287" t="s">
        <v>1271</v>
      </c>
      <c r="B9905" s="288" t="str">
        <f>VLOOKUP(A9905,Lists!B:C,2,FALSE)</f>
        <v>BFA002</v>
      </c>
      <c r="C9905" s="288" t="str">
        <f>VLOOKUP(A9905,Lists!B:D,3,FALSE)</f>
        <v>BFA</v>
      </c>
      <c r="D9905" s="289" t="s">
        <v>533</v>
      </c>
      <c r="E9905" s="289">
        <v>7177033</v>
      </c>
      <c r="F9905" s="289" t="s">
        <v>6942</v>
      </c>
      <c r="G9905" s="289" t="s">
        <v>731</v>
      </c>
      <c r="H9905" s="278">
        <f t="shared" si="327"/>
        <v>2</v>
      </c>
      <c r="I9905" s="252" t="s">
        <v>6940</v>
      </c>
      <c r="J9905" s="289" t="s">
        <v>7292</v>
      </c>
      <c r="K9905" s="278" t="str">
        <f t="shared" si="326"/>
        <v>BFA002People affected</v>
      </c>
      <c r="L9905" s="290">
        <v>43769</v>
      </c>
      <c r="M9905" s="290" t="s">
        <v>3248</v>
      </c>
    </row>
    <row r="9906" spans="1:13" s="269" customFormat="1" ht="15.5" thickTop="1" thickBot="1" x14ac:dyDescent="0.4">
      <c r="A9906" s="283" t="s">
        <v>1271</v>
      </c>
      <c r="B9906" s="284" t="str">
        <f>VLOOKUP(A9906,Lists!B:C,2,FALSE)</f>
        <v>BFA002</v>
      </c>
      <c r="C9906" s="284" t="str">
        <f>VLOOKUP(A9906,Lists!B:D,3,FALSE)</f>
        <v>BFA</v>
      </c>
      <c r="D9906" s="285" t="s">
        <v>666</v>
      </c>
      <c r="E9906" s="285">
        <v>305591</v>
      </c>
      <c r="F9906" s="285" t="s">
        <v>6945</v>
      </c>
      <c r="G9906" s="285" t="s">
        <v>731</v>
      </c>
      <c r="H9906" s="278">
        <f t="shared" si="327"/>
        <v>2</v>
      </c>
      <c r="I9906" s="251" t="s">
        <v>6681</v>
      </c>
      <c r="J9906" s="285" t="s">
        <v>7292</v>
      </c>
      <c r="K9906" s="278" t="str">
        <f t="shared" si="326"/>
        <v>BFA002People displaced</v>
      </c>
      <c r="L9906" s="286">
        <v>43769</v>
      </c>
      <c r="M9906" s="286" t="s">
        <v>3248</v>
      </c>
    </row>
    <row r="9907" spans="1:13" s="269" customFormat="1" ht="15.5" hidden="1" thickTop="1" thickBot="1" x14ac:dyDescent="0.4">
      <c r="A9907" s="287" t="s">
        <v>1271</v>
      </c>
      <c r="B9907" s="288" t="str">
        <f>VLOOKUP(A9907,Lists!B:C,2,FALSE)</f>
        <v>BFA002</v>
      </c>
      <c r="C9907" s="288" t="str">
        <f>VLOOKUP(A9907,Lists!B:D,3,FALSE)</f>
        <v>BFA</v>
      </c>
      <c r="D9907" s="289" t="s">
        <v>5029</v>
      </c>
      <c r="E9907" s="289">
        <v>812</v>
      </c>
      <c r="F9907" s="289" t="s">
        <v>7325</v>
      </c>
      <c r="G9907" s="289" t="s">
        <v>730</v>
      </c>
      <c r="H9907" s="278">
        <f t="shared" si="327"/>
        <v>3</v>
      </c>
      <c r="I9907" s="252" t="s">
        <v>2921</v>
      </c>
      <c r="J9907" s="289" t="s">
        <v>7326</v>
      </c>
      <c r="K9907" s="278" t="str">
        <f t="shared" si="326"/>
        <v>BFA002Fatalities reported</v>
      </c>
      <c r="L9907" s="290">
        <v>43769</v>
      </c>
      <c r="M9907" s="290" t="s">
        <v>3248</v>
      </c>
    </row>
    <row r="9908" spans="1:13" s="269" customFormat="1" ht="15.5" hidden="1" thickTop="1" thickBot="1" x14ac:dyDescent="0.4">
      <c r="A9908" s="283" t="s">
        <v>1271</v>
      </c>
      <c r="B9908" s="284" t="str">
        <f>VLOOKUP(A9908,Lists!B:C,2,FALSE)</f>
        <v>BFA002</v>
      </c>
      <c r="C9908" s="284" t="str">
        <f>VLOOKUP(A9908,Lists!B:D,3,FALSE)</f>
        <v>BFA</v>
      </c>
      <c r="D9908" s="285" t="s">
        <v>5110</v>
      </c>
      <c r="E9908" s="285">
        <v>4180149</v>
      </c>
      <c r="F9908" s="285" t="s">
        <v>7328</v>
      </c>
      <c r="G9908" s="285" t="s">
        <v>731</v>
      </c>
      <c r="H9908" s="278">
        <f t="shared" si="327"/>
        <v>2</v>
      </c>
      <c r="I9908" s="251" t="s">
        <v>7329</v>
      </c>
      <c r="J9908" s="285" t="s">
        <v>7327</v>
      </c>
      <c r="K9908" s="278" t="str">
        <f t="shared" si="326"/>
        <v>BFA002Minimal humanitarian conditions - Level 1</v>
      </c>
      <c r="L9908" s="286">
        <v>43769</v>
      </c>
      <c r="M9908" s="286" t="s">
        <v>3248</v>
      </c>
    </row>
    <row r="9909" spans="1:13" s="269" customFormat="1" ht="15.5" hidden="1" thickTop="1" thickBot="1" x14ac:dyDescent="0.4">
      <c r="A9909" s="287" t="s">
        <v>1271</v>
      </c>
      <c r="B9909" s="288" t="str">
        <f>VLOOKUP(A9909,Lists!B:C,2,FALSE)</f>
        <v>BFA002</v>
      </c>
      <c r="C9909" s="288" t="str">
        <f>VLOOKUP(A9909,Lists!B:D,3,FALSE)</f>
        <v>BFA</v>
      </c>
      <c r="D9909" s="289" t="s">
        <v>5111</v>
      </c>
      <c r="E9909" s="289">
        <v>6228031</v>
      </c>
      <c r="F9909" s="289" t="s">
        <v>7328</v>
      </c>
      <c r="G9909" s="289" t="s">
        <v>731</v>
      </c>
      <c r="H9909" s="278">
        <f t="shared" si="327"/>
        <v>2</v>
      </c>
      <c r="I9909" s="252" t="s">
        <v>7329</v>
      </c>
      <c r="J9909" s="289" t="s">
        <v>7327</v>
      </c>
      <c r="K9909" s="278" t="str">
        <f t="shared" si="326"/>
        <v>BFA002Stressed humanitarian conditions - Level 2</v>
      </c>
      <c r="L9909" s="290">
        <v>43769</v>
      </c>
      <c r="M9909" s="290" t="s">
        <v>3248</v>
      </c>
    </row>
    <row r="9910" spans="1:13" s="269" customFormat="1" ht="15.5" hidden="1" thickTop="1" thickBot="1" x14ac:dyDescent="0.4">
      <c r="A9910" s="283" t="s">
        <v>1271</v>
      </c>
      <c r="B9910" s="284" t="str">
        <f>VLOOKUP(A9910,Lists!B:C,2,FALSE)</f>
        <v>BFA002</v>
      </c>
      <c r="C9910" s="284" t="str">
        <f>VLOOKUP(A9910,Lists!B:D,3,FALSE)</f>
        <v>BFA</v>
      </c>
      <c r="D9910" s="285" t="s">
        <v>5112</v>
      </c>
      <c r="E9910" s="285">
        <v>626253</v>
      </c>
      <c r="F9910" s="285" t="s">
        <v>7328</v>
      </c>
      <c r="G9910" s="285" t="s">
        <v>731</v>
      </c>
      <c r="H9910" s="278">
        <f t="shared" si="327"/>
        <v>2</v>
      </c>
      <c r="I9910" s="251" t="s">
        <v>7329</v>
      </c>
      <c r="J9910" s="285" t="s">
        <v>7327</v>
      </c>
      <c r="K9910" s="278" t="str">
        <f t="shared" si="326"/>
        <v>BFA002Moderate humanitarian conditions - Level 3</v>
      </c>
      <c r="L9910" s="286">
        <v>43769</v>
      </c>
      <c r="M9910" s="286" t="s">
        <v>3248</v>
      </c>
    </row>
    <row r="9911" spans="1:13" s="269" customFormat="1" ht="15.5" hidden="1" thickTop="1" thickBot="1" x14ac:dyDescent="0.4">
      <c r="A9911" s="287" t="s">
        <v>1271</v>
      </c>
      <c r="B9911" s="288" t="str">
        <f>VLOOKUP(A9911,Lists!B:C,2,FALSE)</f>
        <v>BFA002</v>
      </c>
      <c r="C9911" s="288" t="str">
        <f>VLOOKUP(A9911,Lists!B:D,3,FALSE)</f>
        <v>BFA</v>
      </c>
      <c r="D9911" s="289" t="s">
        <v>5113</v>
      </c>
      <c r="E9911" s="289">
        <v>322747</v>
      </c>
      <c r="F9911" s="289" t="s">
        <v>7330</v>
      </c>
      <c r="G9911" s="289" t="s">
        <v>731</v>
      </c>
      <c r="H9911" s="278">
        <f t="shared" si="327"/>
        <v>2</v>
      </c>
      <c r="I9911" s="252" t="s">
        <v>7329</v>
      </c>
      <c r="J9911" s="289" t="s">
        <v>7327</v>
      </c>
      <c r="K9911" s="278" t="str">
        <f t="shared" si="326"/>
        <v>BFA002Severe humanitarian conditions - Level 4</v>
      </c>
      <c r="L9911" s="290">
        <v>43769</v>
      </c>
      <c r="M9911" s="290" t="s">
        <v>3248</v>
      </c>
    </row>
    <row r="9912" spans="1:13" s="269" customFormat="1" ht="15.5" hidden="1" thickTop="1" thickBot="1" x14ac:dyDescent="0.4">
      <c r="A9912" s="283" t="s">
        <v>1271</v>
      </c>
      <c r="B9912" s="284" t="str">
        <f>VLOOKUP(A9912,Lists!B:C,2,FALSE)</f>
        <v>BFA002</v>
      </c>
      <c r="C9912" s="284" t="str">
        <f>VLOOKUP(A9912,Lists!B:D,3,FALSE)</f>
        <v>BFA</v>
      </c>
      <c r="D9912" s="285" t="s">
        <v>691</v>
      </c>
      <c r="E9912" s="285">
        <v>5781922</v>
      </c>
      <c r="F9912" s="285" t="s">
        <v>7328</v>
      </c>
      <c r="G9912" s="285" t="s">
        <v>731</v>
      </c>
      <c r="H9912" s="278">
        <f t="shared" si="327"/>
        <v>2</v>
      </c>
      <c r="I9912" s="251" t="s">
        <v>7329</v>
      </c>
      <c r="J9912" s="285" t="s">
        <v>7327</v>
      </c>
      <c r="K9912" s="278" t="str">
        <f t="shared" si="326"/>
        <v>BFA002People facing limited access constraints</v>
      </c>
      <c r="L9912" s="286">
        <v>43769</v>
      </c>
      <c r="M9912" s="286" t="s">
        <v>3248</v>
      </c>
    </row>
    <row r="9913" spans="1:13" s="269" customFormat="1" ht="15.5" hidden="1" thickTop="1" thickBot="1" x14ac:dyDescent="0.4">
      <c r="A9913" s="287" t="s">
        <v>3400</v>
      </c>
      <c r="B9913" s="288" t="str">
        <f>VLOOKUP(A9913,Lists!B:C,2,FALSE)</f>
        <v>NER001</v>
      </c>
      <c r="C9913" s="288" t="str">
        <f>VLOOKUP(A9913,Lists!B:D,3,FALSE)</f>
        <v>NER</v>
      </c>
      <c r="D9913" s="289" t="s">
        <v>522</v>
      </c>
      <c r="E9913" s="289">
        <v>21685979</v>
      </c>
      <c r="F9913" s="289" t="s">
        <v>1115</v>
      </c>
      <c r="G9913" s="289" t="s">
        <v>731</v>
      </c>
      <c r="H9913" s="278">
        <f t="shared" si="327"/>
        <v>2</v>
      </c>
      <c r="I9913" s="252" t="s">
        <v>7331</v>
      </c>
      <c r="J9913" s="289" t="s">
        <v>7327</v>
      </c>
      <c r="K9913" s="278" t="str">
        <f t="shared" si="326"/>
        <v>NER001Total population</v>
      </c>
      <c r="L9913" s="290">
        <v>43769</v>
      </c>
      <c r="M9913" s="290" t="s">
        <v>3248</v>
      </c>
    </row>
    <row r="9914" spans="1:13" s="269" customFormat="1" ht="15.5" hidden="1" thickTop="1" thickBot="1" x14ac:dyDescent="0.4">
      <c r="A9914" s="283" t="s">
        <v>3400</v>
      </c>
      <c r="B9914" s="284" t="str">
        <f>VLOOKUP(A9914,Lists!B:C,2,FALSE)</f>
        <v>NER001</v>
      </c>
      <c r="C9914" s="284" t="str">
        <f>VLOOKUP(A9914,Lists!B:D,3,FALSE)</f>
        <v>NER</v>
      </c>
      <c r="D9914" s="285" t="s">
        <v>737</v>
      </c>
      <c r="E9914" s="285">
        <v>21685979</v>
      </c>
      <c r="F9914" s="285" t="s">
        <v>1115</v>
      </c>
      <c r="G9914" s="285" t="s">
        <v>731</v>
      </c>
      <c r="H9914" s="278">
        <f t="shared" si="327"/>
        <v>2</v>
      </c>
      <c r="I9914" s="251" t="s">
        <v>7331</v>
      </c>
      <c r="J9914" s="285" t="s">
        <v>7327</v>
      </c>
      <c r="K9914" s="278" t="str">
        <f t="shared" si="326"/>
        <v>NER001People exposed</v>
      </c>
      <c r="L9914" s="286">
        <v>43769</v>
      </c>
      <c r="M9914" s="286" t="s">
        <v>3248</v>
      </c>
    </row>
    <row r="9915" spans="1:13" s="269" customFormat="1" ht="15.5" thickTop="1" thickBot="1" x14ac:dyDescent="0.4">
      <c r="A9915" s="287" t="s">
        <v>3400</v>
      </c>
      <c r="B9915" s="288" t="str">
        <f>VLOOKUP(A9915,Lists!B:C,2,FALSE)</f>
        <v>NER001</v>
      </c>
      <c r="C9915" s="288" t="str">
        <f>VLOOKUP(A9915,Lists!B:D,3,FALSE)</f>
        <v>NER</v>
      </c>
      <c r="D9915" s="289" t="s">
        <v>666</v>
      </c>
      <c r="E9915" s="289">
        <v>190801</v>
      </c>
      <c r="F9915" s="289" t="s">
        <v>1115</v>
      </c>
      <c r="G9915" s="289" t="s">
        <v>731</v>
      </c>
      <c r="H9915" s="278">
        <f t="shared" si="327"/>
        <v>2</v>
      </c>
      <c r="I9915" s="252" t="s">
        <v>7331</v>
      </c>
      <c r="J9915" s="289" t="s">
        <v>7327</v>
      </c>
      <c r="K9915" s="278" t="str">
        <f t="shared" si="326"/>
        <v>NER001People displaced</v>
      </c>
      <c r="L9915" s="290">
        <v>43769</v>
      </c>
      <c r="M9915" s="290" t="s">
        <v>3248</v>
      </c>
    </row>
    <row r="9916" spans="1:13" s="269" customFormat="1" ht="15.5" hidden="1" thickTop="1" thickBot="1" x14ac:dyDescent="0.4">
      <c r="A9916" s="283" t="s">
        <v>3400</v>
      </c>
      <c r="B9916" s="284" t="str">
        <f>VLOOKUP(A9916,Lists!B:C,2,FALSE)</f>
        <v>NER001</v>
      </c>
      <c r="C9916" s="284" t="str">
        <f>VLOOKUP(A9916,Lists!B:D,3,FALSE)</f>
        <v>NER</v>
      </c>
      <c r="D9916" s="285" t="s">
        <v>5029</v>
      </c>
      <c r="E9916" s="285">
        <v>260</v>
      </c>
      <c r="F9916" s="285" t="s">
        <v>1399</v>
      </c>
      <c r="G9916" s="285" t="s">
        <v>730</v>
      </c>
      <c r="H9916" s="278">
        <f t="shared" si="327"/>
        <v>3</v>
      </c>
      <c r="I9916" s="251" t="s">
        <v>1354</v>
      </c>
      <c r="J9916" s="285" t="s">
        <v>7294</v>
      </c>
      <c r="K9916" s="278" t="str">
        <f t="shared" ref="K9916:K9979" si="328">B9916&amp;""&amp;D9916</f>
        <v>NER001Fatalities reported</v>
      </c>
      <c r="L9916" s="286">
        <v>43769</v>
      </c>
      <c r="M9916" s="286" t="s">
        <v>3248</v>
      </c>
    </row>
    <row r="9917" spans="1:13" s="269" customFormat="1" ht="15.5" hidden="1" thickTop="1" thickBot="1" x14ac:dyDescent="0.4">
      <c r="A9917" s="287" t="s">
        <v>2973</v>
      </c>
      <c r="B9917" s="288" t="str">
        <f>VLOOKUP(A9917,Lists!B:C,2,FALSE)</f>
        <v>NER002</v>
      </c>
      <c r="C9917" s="288" t="str">
        <f>VLOOKUP(A9917,Lists!B:D,3,FALSE)</f>
        <v>NER</v>
      </c>
      <c r="D9917" s="289" t="s">
        <v>522</v>
      </c>
      <c r="E9917" s="289">
        <v>21685979</v>
      </c>
      <c r="F9917" s="289" t="s">
        <v>1115</v>
      </c>
      <c r="G9917" s="289" t="s">
        <v>731</v>
      </c>
      <c r="H9917" s="278">
        <f t="shared" si="327"/>
        <v>2</v>
      </c>
      <c r="I9917" s="252" t="s">
        <v>7331</v>
      </c>
      <c r="J9917" s="289" t="s">
        <v>7327</v>
      </c>
      <c r="K9917" s="278" t="str">
        <f t="shared" si="328"/>
        <v>NER002Total population</v>
      </c>
      <c r="L9917" s="290">
        <v>43769</v>
      </c>
      <c r="M9917" s="290" t="s">
        <v>3248</v>
      </c>
    </row>
    <row r="9918" spans="1:13" s="269" customFormat="1" ht="15.5" hidden="1" thickTop="1" thickBot="1" x14ac:dyDescent="0.4">
      <c r="A9918" s="283" t="s">
        <v>2973</v>
      </c>
      <c r="B9918" s="284" t="str">
        <f>VLOOKUP(A9918,Lists!B:C,2,FALSE)</f>
        <v>NER002</v>
      </c>
      <c r="C9918" s="284" t="str">
        <f>VLOOKUP(A9918,Lists!B:D,3,FALSE)</f>
        <v>NER</v>
      </c>
      <c r="D9918" s="285" t="s">
        <v>533</v>
      </c>
      <c r="E9918" s="285">
        <v>728000</v>
      </c>
      <c r="F9918" s="285" t="s">
        <v>1013</v>
      </c>
      <c r="G9918" s="285" t="s">
        <v>730</v>
      </c>
      <c r="H9918" s="278">
        <f t="shared" si="327"/>
        <v>3</v>
      </c>
      <c r="I9918" s="251" t="s">
        <v>1624</v>
      </c>
      <c r="J9918" s="285" t="s">
        <v>7332</v>
      </c>
      <c r="K9918" s="278" t="str">
        <f t="shared" si="328"/>
        <v>NER002People affected</v>
      </c>
      <c r="L9918" s="286">
        <v>43769</v>
      </c>
      <c r="M9918" s="286" t="s">
        <v>3249</v>
      </c>
    </row>
    <row r="9919" spans="1:13" s="269" customFormat="1" ht="15.5" thickTop="1" thickBot="1" x14ac:dyDescent="0.4">
      <c r="A9919" s="287" t="s">
        <v>2973</v>
      </c>
      <c r="B9919" s="288" t="str">
        <f>VLOOKUP(A9919,Lists!B:C,2,FALSE)</f>
        <v>NER002</v>
      </c>
      <c r="C9919" s="288" t="str">
        <f>VLOOKUP(A9919,Lists!B:D,3,FALSE)</f>
        <v>NER</v>
      </c>
      <c r="D9919" s="289" t="s">
        <v>666</v>
      </c>
      <c r="E9919" s="289">
        <v>138885</v>
      </c>
      <c r="F9919" s="289" t="s">
        <v>7333</v>
      </c>
      <c r="G9919" s="289" t="s">
        <v>731</v>
      </c>
      <c r="H9919" s="278">
        <f t="shared" si="327"/>
        <v>2</v>
      </c>
      <c r="I9919" s="252" t="s">
        <v>7334</v>
      </c>
      <c r="J9919" s="289" t="s">
        <v>7292</v>
      </c>
      <c r="K9919" s="278" t="str">
        <f t="shared" si="328"/>
        <v>NER002People displaced</v>
      </c>
      <c r="L9919" s="290">
        <v>43769</v>
      </c>
      <c r="M9919" s="290" t="s">
        <v>3248</v>
      </c>
    </row>
    <row r="9920" spans="1:13" s="269" customFormat="1" ht="15.5" hidden="1" thickTop="1" thickBot="1" x14ac:dyDescent="0.4">
      <c r="A9920" s="283" t="s">
        <v>2973</v>
      </c>
      <c r="B9920" s="284" t="str">
        <f>VLOOKUP(A9920,Lists!B:C,2,FALSE)</f>
        <v>NER002</v>
      </c>
      <c r="C9920" s="284" t="str">
        <f>VLOOKUP(A9920,Lists!B:D,3,FALSE)</f>
        <v>NER</v>
      </c>
      <c r="D9920" s="285" t="s">
        <v>5029</v>
      </c>
      <c r="E9920" s="285">
        <v>168</v>
      </c>
      <c r="F9920" s="285" t="s">
        <v>7335</v>
      </c>
      <c r="G9920" s="285" t="s">
        <v>730</v>
      </c>
      <c r="H9920" s="278">
        <f t="shared" si="327"/>
        <v>3</v>
      </c>
      <c r="I9920" s="251" t="s">
        <v>1354</v>
      </c>
      <c r="J9920" s="285" t="s">
        <v>7294</v>
      </c>
      <c r="K9920" s="278" t="str">
        <f t="shared" si="328"/>
        <v>NER002Fatalities reported</v>
      </c>
      <c r="L9920" s="286">
        <v>43769</v>
      </c>
      <c r="M9920" s="286" t="s">
        <v>3248</v>
      </c>
    </row>
    <row r="9921" spans="1:13" s="269" customFormat="1" ht="15.5" hidden="1" thickTop="1" thickBot="1" x14ac:dyDescent="0.4">
      <c r="A9921" s="287" t="s">
        <v>2973</v>
      </c>
      <c r="B9921" s="288" t="str">
        <f>VLOOKUP(A9921,Lists!B:C,2,FALSE)</f>
        <v>NER002</v>
      </c>
      <c r="C9921" s="288" t="str">
        <f>VLOOKUP(A9921,Lists!B:D,3,FALSE)</f>
        <v>NER</v>
      </c>
      <c r="D9921" s="289" t="s">
        <v>5111</v>
      </c>
      <c r="E9921" s="289">
        <v>276677</v>
      </c>
      <c r="F9921" s="289" t="s">
        <v>1605</v>
      </c>
      <c r="G9921" s="289" t="s">
        <v>730</v>
      </c>
      <c r="H9921" s="278">
        <f t="shared" si="327"/>
        <v>3</v>
      </c>
      <c r="I9921" s="252" t="s">
        <v>1624</v>
      </c>
      <c r="J9921" s="289" t="s">
        <v>7336</v>
      </c>
      <c r="K9921" s="278" t="str">
        <f t="shared" si="328"/>
        <v>NER002Stressed humanitarian conditions - Level 2</v>
      </c>
      <c r="L9921" s="290">
        <v>43769</v>
      </c>
      <c r="M9921" s="290" t="s">
        <v>3249</v>
      </c>
    </row>
    <row r="9922" spans="1:13" s="269" customFormat="1" ht="15.5" hidden="1" thickTop="1" thickBot="1" x14ac:dyDescent="0.4">
      <c r="A9922" s="283" t="s">
        <v>2973</v>
      </c>
      <c r="B9922" s="284" t="str">
        <f>VLOOKUP(A9922,Lists!B:C,2,FALSE)</f>
        <v>NER002</v>
      </c>
      <c r="C9922" s="284" t="str">
        <f>VLOOKUP(A9922,Lists!B:D,3,FALSE)</f>
        <v>NER</v>
      </c>
      <c r="D9922" s="285" t="s">
        <v>5112</v>
      </c>
      <c r="E9922" s="285">
        <v>331323</v>
      </c>
      <c r="F9922" s="285" t="s">
        <v>1605</v>
      </c>
      <c r="G9922" s="285" t="s">
        <v>730</v>
      </c>
      <c r="H9922" s="278">
        <f t="shared" si="327"/>
        <v>3</v>
      </c>
      <c r="I9922" s="251" t="s">
        <v>1624</v>
      </c>
      <c r="J9922" s="285" t="s">
        <v>7336</v>
      </c>
      <c r="K9922" s="278" t="str">
        <f t="shared" si="328"/>
        <v>NER002Moderate humanitarian conditions - Level 3</v>
      </c>
      <c r="L9922" s="286">
        <v>43769</v>
      </c>
      <c r="M9922" s="286" t="s">
        <v>3249</v>
      </c>
    </row>
    <row r="9923" spans="1:13" s="269" customFormat="1" ht="15.5" hidden="1" thickTop="1" thickBot="1" x14ac:dyDescent="0.4">
      <c r="A9923" s="287" t="s">
        <v>2973</v>
      </c>
      <c r="B9923" s="288" t="str">
        <f>VLOOKUP(A9923,Lists!B:C,2,FALSE)</f>
        <v>NER002</v>
      </c>
      <c r="C9923" s="288" t="str">
        <f>VLOOKUP(A9923,Lists!B:D,3,FALSE)</f>
        <v>NER</v>
      </c>
      <c r="D9923" s="289" t="s">
        <v>5113</v>
      </c>
      <c r="E9923" s="289">
        <v>130000</v>
      </c>
      <c r="F9923" s="289" t="s">
        <v>1605</v>
      </c>
      <c r="G9923" s="289" t="s">
        <v>730</v>
      </c>
      <c r="H9923" s="278">
        <f t="shared" si="327"/>
        <v>3</v>
      </c>
      <c r="I9923" s="252" t="s">
        <v>1624</v>
      </c>
      <c r="J9923" s="289"/>
      <c r="K9923" s="278" t="str">
        <f t="shared" si="328"/>
        <v>NER002Severe humanitarian conditions - Level 4</v>
      </c>
      <c r="L9923" s="290">
        <v>43769</v>
      </c>
      <c r="M9923" s="290" t="s">
        <v>3249</v>
      </c>
    </row>
    <row r="9924" spans="1:13" s="269" customFormat="1" ht="15.5" hidden="1" thickTop="1" thickBot="1" x14ac:dyDescent="0.4">
      <c r="A9924" s="283" t="s">
        <v>788</v>
      </c>
      <c r="B9924" s="284" t="str">
        <f>VLOOKUP(A9924,Lists!B:C,2,FALSE)</f>
        <v>NER003</v>
      </c>
      <c r="C9924" s="284" t="str">
        <f>VLOOKUP(A9924,Lists!B:D,3,FALSE)</f>
        <v>NER</v>
      </c>
      <c r="D9924" s="285" t="s">
        <v>522</v>
      </c>
      <c r="E9924" s="285">
        <v>21685979</v>
      </c>
      <c r="F9924" s="285" t="s">
        <v>7337</v>
      </c>
      <c r="G9924" s="285" t="s">
        <v>731</v>
      </c>
      <c r="H9924" s="278">
        <f t="shared" si="327"/>
        <v>2</v>
      </c>
      <c r="I9924" s="251" t="s">
        <v>7331</v>
      </c>
      <c r="J9924" s="285" t="s">
        <v>7327</v>
      </c>
      <c r="K9924" s="278" t="str">
        <f t="shared" si="328"/>
        <v>NER003Total population</v>
      </c>
      <c r="L9924" s="286">
        <v>43769</v>
      </c>
      <c r="M9924" s="286" t="s">
        <v>3248</v>
      </c>
    </row>
    <row r="9925" spans="1:13" s="269" customFormat="1" ht="15.5" hidden="1" thickTop="1" thickBot="1" x14ac:dyDescent="0.4">
      <c r="A9925" s="287" t="s">
        <v>788</v>
      </c>
      <c r="B9925" s="288" t="str">
        <f>VLOOKUP(A9925,Lists!B:C,2,FALSE)</f>
        <v>NER003</v>
      </c>
      <c r="C9925" s="288" t="str">
        <f>VLOOKUP(A9925,Lists!B:D,3,FALSE)</f>
        <v>NER</v>
      </c>
      <c r="D9925" s="289" t="s">
        <v>5029</v>
      </c>
      <c r="E9925" s="289">
        <v>83</v>
      </c>
      <c r="F9925" s="289" t="s">
        <v>7253</v>
      </c>
      <c r="G9925" s="289" t="s">
        <v>730</v>
      </c>
      <c r="H9925" s="278">
        <f t="shared" si="327"/>
        <v>3</v>
      </c>
      <c r="I9925" s="252" t="s">
        <v>1354</v>
      </c>
      <c r="J9925" s="289"/>
      <c r="K9925" s="278" t="str">
        <f t="shared" si="328"/>
        <v>NER003Fatalities reported</v>
      </c>
      <c r="L9925" s="290">
        <v>43769</v>
      </c>
      <c r="M9925" s="290" t="s">
        <v>3248</v>
      </c>
    </row>
    <row r="9926" spans="1:13" s="269" customFormat="1" ht="15.5" hidden="1" thickTop="1" thickBot="1" x14ac:dyDescent="0.4">
      <c r="A9926" s="283" t="s">
        <v>2972</v>
      </c>
      <c r="B9926" s="284" t="str">
        <f>VLOOKUP(A9926,Lists!B:C,2,FALSE)</f>
        <v>NIC001</v>
      </c>
      <c r="C9926" s="284" t="str">
        <f>VLOOKUP(A9926,Lists!B:D,3,FALSE)</f>
        <v>NIC</v>
      </c>
      <c r="D9926" s="285" t="s">
        <v>643</v>
      </c>
      <c r="E9926" s="285" t="s">
        <v>446</v>
      </c>
      <c r="F9926" s="285" t="s">
        <v>7229</v>
      </c>
      <c r="G9926" s="285" t="s">
        <v>446</v>
      </c>
      <c r="H9926" s="278" t="str">
        <f t="shared" si="327"/>
        <v>x</v>
      </c>
      <c r="I9926" s="251" t="s">
        <v>7616</v>
      </c>
      <c r="J9926" s="285" t="s">
        <v>7600</v>
      </c>
      <c r="K9926" s="278" t="str">
        <f t="shared" si="328"/>
        <v>NIC001Impediments to entry into country (bureaucratic and administrative)</v>
      </c>
      <c r="L9926" s="286">
        <v>43769</v>
      </c>
      <c r="M9926" s="286" t="s">
        <v>3248</v>
      </c>
    </row>
    <row r="9927" spans="1:13" s="269" customFormat="1" ht="15.5" hidden="1" thickTop="1" thickBot="1" x14ac:dyDescent="0.4">
      <c r="A9927" s="287" t="s">
        <v>2972</v>
      </c>
      <c r="B9927" s="288" t="str">
        <f>VLOOKUP(A9927,Lists!B:C,2,FALSE)</f>
        <v>NIC001</v>
      </c>
      <c r="C9927" s="288" t="str">
        <f>VLOOKUP(A9927,Lists!B:D,3,FALSE)</f>
        <v>NIC</v>
      </c>
      <c r="D9927" s="289" t="s">
        <v>644</v>
      </c>
      <c r="E9927" s="289" t="s">
        <v>446</v>
      </c>
      <c r="F9927" s="289" t="s">
        <v>7229</v>
      </c>
      <c r="G9927" s="289" t="s">
        <v>446</v>
      </c>
      <c r="H9927" s="278" t="str">
        <f t="shared" si="327"/>
        <v>x</v>
      </c>
      <c r="I9927" s="252" t="s">
        <v>7616</v>
      </c>
      <c r="J9927" s="289" t="s">
        <v>7600</v>
      </c>
      <c r="K9927" s="278" t="str">
        <f t="shared" si="328"/>
        <v>NIC001Restriction of movement (impediments to freedom of movement and/or administrative restrictions)</v>
      </c>
      <c r="L9927" s="290">
        <v>43769</v>
      </c>
      <c r="M9927" s="290" t="s">
        <v>3248</v>
      </c>
    </row>
    <row r="9928" spans="1:13" s="269" customFormat="1" ht="15.5" hidden="1" thickTop="1" thickBot="1" x14ac:dyDescent="0.4">
      <c r="A9928" s="283" t="s">
        <v>2972</v>
      </c>
      <c r="B9928" s="284" t="str">
        <f>VLOOKUP(A9928,Lists!B:C,2,FALSE)</f>
        <v>NIC001</v>
      </c>
      <c r="C9928" s="284" t="str">
        <f>VLOOKUP(A9928,Lists!B:D,3,FALSE)</f>
        <v>NIC</v>
      </c>
      <c r="D9928" s="285" t="s">
        <v>645</v>
      </c>
      <c r="E9928" s="285">
        <v>1</v>
      </c>
      <c r="F9928" s="285" t="s">
        <v>7229</v>
      </c>
      <c r="G9928" s="285" t="s">
        <v>732</v>
      </c>
      <c r="H9928" s="278">
        <f t="shared" si="327"/>
        <v>1</v>
      </c>
      <c r="I9928" s="251" t="s">
        <v>7616</v>
      </c>
      <c r="J9928" s="285" t="s">
        <v>7600</v>
      </c>
      <c r="K9928" s="278" t="str">
        <f t="shared" si="328"/>
        <v>NIC001Interference into implementation of humanitarian activities</v>
      </c>
      <c r="L9928" s="286">
        <v>43769</v>
      </c>
      <c r="M9928" s="286" t="s">
        <v>3248</v>
      </c>
    </row>
    <row r="9929" spans="1:13" s="269" customFormat="1" ht="15.5" hidden="1" thickTop="1" thickBot="1" x14ac:dyDescent="0.4">
      <c r="A9929" s="287" t="s">
        <v>2972</v>
      </c>
      <c r="B9929" s="288" t="str">
        <f>VLOOKUP(A9929,Lists!B:C,2,FALSE)</f>
        <v>NIC001</v>
      </c>
      <c r="C9929" s="288" t="str">
        <f>VLOOKUP(A9929,Lists!B:D,3,FALSE)</f>
        <v>NIC</v>
      </c>
      <c r="D9929" s="289" t="s">
        <v>646</v>
      </c>
      <c r="E9929" s="289">
        <v>0</v>
      </c>
      <c r="F9929" s="289" t="s">
        <v>7229</v>
      </c>
      <c r="G9929" s="289" t="s">
        <v>732</v>
      </c>
      <c r="H9929" s="278">
        <f t="shared" si="327"/>
        <v>1</v>
      </c>
      <c r="I9929" s="252" t="s">
        <v>7616</v>
      </c>
      <c r="J9929" s="289" t="s">
        <v>7600</v>
      </c>
      <c r="K9929" s="278" t="str">
        <f t="shared" si="328"/>
        <v>NIC001Violence against personnel, facilities and assets</v>
      </c>
      <c r="L9929" s="290">
        <v>43769</v>
      </c>
      <c r="M9929" s="290" t="s">
        <v>3248</v>
      </c>
    </row>
    <row r="9930" spans="1:13" s="269" customFormat="1" ht="15.5" hidden="1" thickTop="1" thickBot="1" x14ac:dyDescent="0.4">
      <c r="A9930" s="283" t="s">
        <v>2972</v>
      </c>
      <c r="B9930" s="284" t="str">
        <f>VLOOKUP(A9930,Lists!B:C,2,FALSE)</f>
        <v>NIC001</v>
      </c>
      <c r="C9930" s="284" t="str">
        <f>VLOOKUP(A9930,Lists!B:D,3,FALSE)</f>
        <v>NIC</v>
      </c>
      <c r="D9930" s="285" t="s">
        <v>647</v>
      </c>
      <c r="E9930" s="285">
        <v>1</v>
      </c>
      <c r="F9930" s="285" t="s">
        <v>7229</v>
      </c>
      <c r="G9930" s="285" t="s">
        <v>732</v>
      </c>
      <c r="H9930" s="278">
        <f t="shared" si="327"/>
        <v>1</v>
      </c>
      <c r="I9930" s="251" t="s">
        <v>7616</v>
      </c>
      <c r="J9930" s="285" t="s">
        <v>7600</v>
      </c>
      <c r="K9930" s="278" t="str">
        <f t="shared" si="328"/>
        <v>NIC001Denial of existence of humanitarian needs or entitlements to assistance</v>
      </c>
      <c r="L9930" s="286">
        <v>43769</v>
      </c>
      <c r="M9930" s="286" t="s">
        <v>3248</v>
      </c>
    </row>
    <row r="9931" spans="1:13" s="269" customFormat="1" ht="15.5" hidden="1" thickTop="1" thickBot="1" x14ac:dyDescent="0.4">
      <c r="A9931" s="287" t="s">
        <v>2972</v>
      </c>
      <c r="B9931" s="288" t="str">
        <f>VLOOKUP(A9931,Lists!B:C,2,FALSE)</f>
        <v>NIC001</v>
      </c>
      <c r="C9931" s="288" t="str">
        <f>VLOOKUP(A9931,Lists!B:D,3,FALSE)</f>
        <v>NIC</v>
      </c>
      <c r="D9931" s="289" t="s">
        <v>648</v>
      </c>
      <c r="E9931" s="289">
        <v>1</v>
      </c>
      <c r="F9931" s="289" t="s">
        <v>7229</v>
      </c>
      <c r="G9931" s="289" t="s">
        <v>732</v>
      </c>
      <c r="H9931" s="278">
        <f t="shared" si="327"/>
        <v>1</v>
      </c>
      <c r="I9931" s="252" t="s">
        <v>7616</v>
      </c>
      <c r="J9931" s="289" t="s">
        <v>7600</v>
      </c>
      <c r="K9931" s="278" t="str">
        <f t="shared" si="328"/>
        <v>NIC001Restriction and obstruction of access to services and assistance</v>
      </c>
      <c r="L9931" s="290">
        <v>43769</v>
      </c>
      <c r="M9931" s="290" t="s">
        <v>3248</v>
      </c>
    </row>
    <row r="9932" spans="1:13" s="269" customFormat="1" ht="15.5" hidden="1" thickTop="1" thickBot="1" x14ac:dyDescent="0.4">
      <c r="A9932" s="283" t="s">
        <v>2972</v>
      </c>
      <c r="B9932" s="284" t="str">
        <f>VLOOKUP(A9932,Lists!B:C,2,FALSE)</f>
        <v>NIC001</v>
      </c>
      <c r="C9932" s="284" t="str">
        <f>VLOOKUP(A9932,Lists!B:D,3,FALSE)</f>
        <v>NIC</v>
      </c>
      <c r="D9932" s="285" t="s">
        <v>649</v>
      </c>
      <c r="E9932" s="285">
        <v>0</v>
      </c>
      <c r="F9932" s="285" t="s">
        <v>7229</v>
      </c>
      <c r="G9932" s="285" t="s">
        <v>732</v>
      </c>
      <c r="H9932" s="278">
        <f t="shared" si="327"/>
        <v>1</v>
      </c>
      <c r="I9932" s="251" t="s">
        <v>7616</v>
      </c>
      <c r="J9932" s="285" t="s">
        <v>7600</v>
      </c>
      <c r="K9932" s="278" t="str">
        <f t="shared" si="328"/>
        <v>NIC001Ongoing insecurity/hostilities affecting humanitarian assistance</v>
      </c>
      <c r="L9932" s="286">
        <v>43769</v>
      </c>
      <c r="M9932" s="286" t="s">
        <v>3248</v>
      </c>
    </row>
    <row r="9933" spans="1:13" s="269" customFormat="1" ht="15.5" hidden="1" thickTop="1" thickBot="1" x14ac:dyDescent="0.4">
      <c r="A9933" s="287" t="s">
        <v>2972</v>
      </c>
      <c r="B9933" s="288" t="str">
        <f>VLOOKUP(A9933,Lists!B:C,2,FALSE)</f>
        <v>NIC001</v>
      </c>
      <c r="C9933" s="288" t="str">
        <f>VLOOKUP(A9933,Lists!B:D,3,FALSE)</f>
        <v>NIC</v>
      </c>
      <c r="D9933" s="289" t="s">
        <v>650</v>
      </c>
      <c r="E9933" s="289">
        <v>0</v>
      </c>
      <c r="F9933" s="289" t="s">
        <v>7229</v>
      </c>
      <c r="G9933" s="289" t="s">
        <v>732</v>
      </c>
      <c r="H9933" s="278">
        <f t="shared" si="327"/>
        <v>1</v>
      </c>
      <c r="I9933" s="252" t="s">
        <v>7616</v>
      </c>
      <c r="J9933" s="289" t="s">
        <v>7600</v>
      </c>
      <c r="K9933" s="278" t="str">
        <f t="shared" si="328"/>
        <v xml:space="preserve">NIC001Presence of mines and improvised explosive devices </v>
      </c>
      <c r="L9933" s="290">
        <v>43769</v>
      </c>
      <c r="M9933" s="290" t="s">
        <v>3248</v>
      </c>
    </row>
    <row r="9934" spans="1:13" s="269" customFormat="1" ht="15.5" hidden="1" thickTop="1" thickBot="1" x14ac:dyDescent="0.4">
      <c r="A9934" s="283" t="s">
        <v>2972</v>
      </c>
      <c r="B9934" s="284" t="str">
        <f>VLOOKUP(A9934,Lists!B:C,2,FALSE)</f>
        <v>NIC001</v>
      </c>
      <c r="C9934" s="284" t="str">
        <f>VLOOKUP(A9934,Lists!B:D,3,FALSE)</f>
        <v>NIC</v>
      </c>
      <c r="D9934" s="285" t="s">
        <v>651</v>
      </c>
      <c r="E9934" s="285">
        <v>2</v>
      </c>
      <c r="F9934" s="285" t="s">
        <v>7229</v>
      </c>
      <c r="G9934" s="285" t="s">
        <v>732</v>
      </c>
      <c r="H9934" s="278">
        <f t="shared" si="327"/>
        <v>1</v>
      </c>
      <c r="I9934" s="251" t="s">
        <v>7616</v>
      </c>
      <c r="J9934" s="285" t="s">
        <v>7600</v>
      </c>
      <c r="K9934" s="278" t="str">
        <f t="shared" si="328"/>
        <v>NIC001Physical constraints in the environment (obstacles related to terrain, climate, lack of infrastructure, etc.)</v>
      </c>
      <c r="L9934" s="286">
        <v>43769</v>
      </c>
      <c r="M9934" s="286" t="s">
        <v>3248</v>
      </c>
    </row>
    <row r="9935" spans="1:13" s="269" customFormat="1" ht="15.5" hidden="1" thickTop="1" thickBot="1" x14ac:dyDescent="0.4">
      <c r="A9935" s="287" t="s">
        <v>2957</v>
      </c>
      <c r="B9935" s="288" t="str">
        <f>VLOOKUP(A9935,Lists!B:C,2,FALSE)</f>
        <v>SLV001</v>
      </c>
      <c r="C9935" s="288" t="str">
        <f>VLOOKUP(A9935,Lists!B:D,3,FALSE)</f>
        <v>SLV</v>
      </c>
      <c r="D9935" s="289" t="s">
        <v>643</v>
      </c>
      <c r="E9935" s="289">
        <v>0</v>
      </c>
      <c r="F9935" s="289" t="s">
        <v>7229</v>
      </c>
      <c r="G9935" s="289" t="s">
        <v>732</v>
      </c>
      <c r="H9935" s="278">
        <f t="shared" si="327"/>
        <v>1</v>
      </c>
      <c r="I9935" s="252" t="s">
        <v>7616</v>
      </c>
      <c r="J9935" s="289" t="s">
        <v>7600</v>
      </c>
      <c r="K9935" s="278" t="str">
        <f t="shared" si="328"/>
        <v>SLV001Impediments to entry into country (bureaucratic and administrative)</v>
      </c>
      <c r="L9935" s="290">
        <v>43769</v>
      </c>
      <c r="M9935" s="290" t="s">
        <v>3248</v>
      </c>
    </row>
    <row r="9936" spans="1:13" s="269" customFormat="1" ht="15.5" hidden="1" thickTop="1" thickBot="1" x14ac:dyDescent="0.4">
      <c r="A9936" s="283" t="s">
        <v>2957</v>
      </c>
      <c r="B9936" s="284" t="str">
        <f>VLOOKUP(A9936,Lists!B:C,2,FALSE)</f>
        <v>SLV001</v>
      </c>
      <c r="C9936" s="284" t="str">
        <f>VLOOKUP(A9936,Lists!B:D,3,FALSE)</f>
        <v>SLV</v>
      </c>
      <c r="D9936" s="285" t="s">
        <v>644</v>
      </c>
      <c r="E9936" s="285">
        <v>2</v>
      </c>
      <c r="F9936" s="285" t="s">
        <v>7229</v>
      </c>
      <c r="G9936" s="285" t="s">
        <v>732</v>
      </c>
      <c r="H9936" s="278">
        <f t="shared" si="327"/>
        <v>1</v>
      </c>
      <c r="I9936" s="251" t="s">
        <v>7616</v>
      </c>
      <c r="J9936" s="285" t="s">
        <v>7600</v>
      </c>
      <c r="K9936" s="278" t="str">
        <f t="shared" si="328"/>
        <v>SLV001Restriction of movement (impediments to freedom of movement and/or administrative restrictions)</v>
      </c>
      <c r="L9936" s="286">
        <v>43769</v>
      </c>
      <c r="M9936" s="286" t="s">
        <v>3248</v>
      </c>
    </row>
    <row r="9937" spans="1:13" s="269" customFormat="1" ht="15.5" hidden="1" thickTop="1" thickBot="1" x14ac:dyDescent="0.4">
      <c r="A9937" s="287" t="s">
        <v>2957</v>
      </c>
      <c r="B9937" s="288" t="str">
        <f>VLOOKUP(A9937,Lists!B:C,2,FALSE)</f>
        <v>SLV001</v>
      </c>
      <c r="C9937" s="288" t="str">
        <f>VLOOKUP(A9937,Lists!B:D,3,FALSE)</f>
        <v>SLV</v>
      </c>
      <c r="D9937" s="289" t="s">
        <v>645</v>
      </c>
      <c r="E9937" s="289">
        <v>1</v>
      </c>
      <c r="F9937" s="289" t="s">
        <v>7229</v>
      </c>
      <c r="G9937" s="289" t="s">
        <v>732</v>
      </c>
      <c r="H9937" s="278">
        <f t="shared" ref="H9937:H10000" si="329">IF(G9937="x","x",IF(G9937="Low",3,IF(G9937="Medium",2,IF(G9937="High",1,FALSE))))</f>
        <v>1</v>
      </c>
      <c r="I9937" s="252" t="s">
        <v>7616</v>
      </c>
      <c r="J9937" s="289" t="s">
        <v>7600</v>
      </c>
      <c r="K9937" s="278" t="str">
        <f t="shared" si="328"/>
        <v>SLV001Interference into implementation of humanitarian activities</v>
      </c>
      <c r="L9937" s="290">
        <v>43769</v>
      </c>
      <c r="M9937" s="290" t="s">
        <v>3248</v>
      </c>
    </row>
    <row r="9938" spans="1:13" s="269" customFormat="1" ht="15.5" hidden="1" thickTop="1" thickBot="1" x14ac:dyDescent="0.4">
      <c r="A9938" s="283" t="s">
        <v>2957</v>
      </c>
      <c r="B9938" s="284" t="str">
        <f>VLOOKUP(A9938,Lists!B:C,2,FALSE)</f>
        <v>SLV001</v>
      </c>
      <c r="C9938" s="284" t="str">
        <f>VLOOKUP(A9938,Lists!B:D,3,FALSE)</f>
        <v>SLV</v>
      </c>
      <c r="D9938" s="285" t="s">
        <v>646</v>
      </c>
      <c r="E9938" s="285">
        <v>0</v>
      </c>
      <c r="F9938" s="285" t="s">
        <v>7229</v>
      </c>
      <c r="G9938" s="285" t="s">
        <v>732</v>
      </c>
      <c r="H9938" s="278">
        <f t="shared" si="329"/>
        <v>1</v>
      </c>
      <c r="I9938" s="251" t="s">
        <v>7616</v>
      </c>
      <c r="J9938" s="285" t="s">
        <v>7600</v>
      </c>
      <c r="K9938" s="278" t="str">
        <f t="shared" si="328"/>
        <v>SLV001Violence against personnel, facilities and assets</v>
      </c>
      <c r="L9938" s="286">
        <v>43769</v>
      </c>
      <c r="M9938" s="286" t="s">
        <v>3248</v>
      </c>
    </row>
    <row r="9939" spans="1:13" s="269" customFormat="1" ht="15.5" hidden="1" thickTop="1" thickBot="1" x14ac:dyDescent="0.4">
      <c r="A9939" s="287" t="s">
        <v>2957</v>
      </c>
      <c r="B9939" s="288" t="str">
        <f>VLOOKUP(A9939,Lists!B:C,2,FALSE)</f>
        <v>SLV001</v>
      </c>
      <c r="C9939" s="288" t="str">
        <f>VLOOKUP(A9939,Lists!B:D,3,FALSE)</f>
        <v>SLV</v>
      </c>
      <c r="D9939" s="289" t="s">
        <v>647</v>
      </c>
      <c r="E9939" s="289">
        <v>0</v>
      </c>
      <c r="F9939" s="289" t="s">
        <v>7229</v>
      </c>
      <c r="G9939" s="289" t="s">
        <v>732</v>
      </c>
      <c r="H9939" s="278">
        <f t="shared" si="329"/>
        <v>1</v>
      </c>
      <c r="I9939" s="252" t="s">
        <v>7616</v>
      </c>
      <c r="J9939" s="289" t="s">
        <v>7600</v>
      </c>
      <c r="K9939" s="278" t="str">
        <f t="shared" si="328"/>
        <v>SLV001Denial of existence of humanitarian needs or entitlements to assistance</v>
      </c>
      <c r="L9939" s="290">
        <v>43769</v>
      </c>
      <c r="M9939" s="290" t="s">
        <v>3248</v>
      </c>
    </row>
    <row r="9940" spans="1:13" s="269" customFormat="1" ht="15.5" hidden="1" thickTop="1" thickBot="1" x14ac:dyDescent="0.4">
      <c r="A9940" s="283" t="s">
        <v>2957</v>
      </c>
      <c r="B9940" s="284" t="str">
        <f>VLOOKUP(A9940,Lists!B:C,2,FALSE)</f>
        <v>SLV001</v>
      </c>
      <c r="C9940" s="284" t="str">
        <f>VLOOKUP(A9940,Lists!B:D,3,FALSE)</f>
        <v>SLV</v>
      </c>
      <c r="D9940" s="285" t="s">
        <v>648</v>
      </c>
      <c r="E9940" s="285">
        <v>2</v>
      </c>
      <c r="F9940" s="285" t="s">
        <v>7229</v>
      </c>
      <c r="G9940" s="285" t="s">
        <v>732</v>
      </c>
      <c r="H9940" s="278">
        <f t="shared" si="329"/>
        <v>1</v>
      </c>
      <c r="I9940" s="251" t="s">
        <v>7616</v>
      </c>
      <c r="J9940" s="285" t="s">
        <v>7600</v>
      </c>
      <c r="K9940" s="278" t="str">
        <f t="shared" si="328"/>
        <v>SLV001Restriction and obstruction of access to services and assistance</v>
      </c>
      <c r="L9940" s="286">
        <v>43769</v>
      </c>
      <c r="M9940" s="286" t="s">
        <v>3248</v>
      </c>
    </row>
    <row r="9941" spans="1:13" s="269" customFormat="1" ht="15.5" hidden="1" thickTop="1" thickBot="1" x14ac:dyDescent="0.4">
      <c r="A9941" s="287" t="s">
        <v>2957</v>
      </c>
      <c r="B9941" s="288" t="str">
        <f>VLOOKUP(A9941,Lists!B:C,2,FALSE)</f>
        <v>SLV001</v>
      </c>
      <c r="C9941" s="288" t="str">
        <f>VLOOKUP(A9941,Lists!B:D,3,FALSE)</f>
        <v>SLV</v>
      </c>
      <c r="D9941" s="289" t="s">
        <v>649</v>
      </c>
      <c r="E9941" s="289">
        <v>1</v>
      </c>
      <c r="F9941" s="289" t="s">
        <v>7229</v>
      </c>
      <c r="G9941" s="289" t="s">
        <v>732</v>
      </c>
      <c r="H9941" s="278">
        <f t="shared" si="329"/>
        <v>1</v>
      </c>
      <c r="I9941" s="252" t="s">
        <v>7616</v>
      </c>
      <c r="J9941" s="289" t="s">
        <v>7600</v>
      </c>
      <c r="K9941" s="278" t="str">
        <f t="shared" si="328"/>
        <v>SLV001Ongoing insecurity/hostilities affecting humanitarian assistance</v>
      </c>
      <c r="L9941" s="290">
        <v>43769</v>
      </c>
      <c r="M9941" s="290" t="s">
        <v>3248</v>
      </c>
    </row>
    <row r="9942" spans="1:13" s="269" customFormat="1" ht="15.5" hidden="1" thickTop="1" thickBot="1" x14ac:dyDescent="0.4">
      <c r="A9942" s="283" t="s">
        <v>2957</v>
      </c>
      <c r="B9942" s="284" t="str">
        <f>VLOOKUP(A9942,Lists!B:C,2,FALSE)</f>
        <v>SLV001</v>
      </c>
      <c r="C9942" s="284" t="str">
        <f>VLOOKUP(A9942,Lists!B:D,3,FALSE)</f>
        <v>SLV</v>
      </c>
      <c r="D9942" s="285" t="s">
        <v>650</v>
      </c>
      <c r="E9942" s="285">
        <v>0</v>
      </c>
      <c r="F9942" s="285" t="s">
        <v>7229</v>
      </c>
      <c r="G9942" s="285" t="s">
        <v>732</v>
      </c>
      <c r="H9942" s="278">
        <f t="shared" si="329"/>
        <v>1</v>
      </c>
      <c r="I9942" s="251" t="s">
        <v>7616</v>
      </c>
      <c r="J9942" s="285" t="s">
        <v>7600</v>
      </c>
      <c r="K9942" s="278" t="str">
        <f t="shared" si="328"/>
        <v xml:space="preserve">SLV001Presence of mines and improvised explosive devices </v>
      </c>
      <c r="L9942" s="286">
        <v>43769</v>
      </c>
      <c r="M9942" s="286" t="s">
        <v>3248</v>
      </c>
    </row>
    <row r="9943" spans="1:13" s="269" customFormat="1" ht="15.5" hidden="1" thickTop="1" thickBot="1" x14ac:dyDescent="0.4">
      <c r="A9943" s="287" t="s">
        <v>2957</v>
      </c>
      <c r="B9943" s="288" t="str">
        <f>VLOOKUP(A9943,Lists!B:C,2,FALSE)</f>
        <v>SLV001</v>
      </c>
      <c r="C9943" s="288" t="str">
        <f>VLOOKUP(A9943,Lists!B:D,3,FALSE)</f>
        <v>SLV</v>
      </c>
      <c r="D9943" s="289" t="s">
        <v>651</v>
      </c>
      <c r="E9943" s="289">
        <v>2</v>
      </c>
      <c r="F9943" s="289" t="s">
        <v>7229</v>
      </c>
      <c r="G9943" s="289" t="s">
        <v>732</v>
      </c>
      <c r="H9943" s="278">
        <f t="shared" si="329"/>
        <v>1</v>
      </c>
      <c r="I9943" s="252" t="s">
        <v>7616</v>
      </c>
      <c r="J9943" s="289" t="s">
        <v>7600</v>
      </c>
      <c r="K9943" s="278" t="str">
        <f t="shared" si="328"/>
        <v>SLV001Physical constraints in the environment (obstacles related to terrain, climate, lack of infrastructure, etc.)</v>
      </c>
      <c r="L9943" s="290">
        <v>43769</v>
      </c>
      <c r="M9943" s="290" t="s">
        <v>3248</v>
      </c>
    </row>
    <row r="9944" spans="1:13" s="269" customFormat="1" ht="15.5" hidden="1" thickTop="1" thickBot="1" x14ac:dyDescent="0.4">
      <c r="A9944" s="283" t="s">
        <v>2960</v>
      </c>
      <c r="B9944" s="284" t="str">
        <f>VLOOKUP(A9944,Lists!B:C,2,FALSE)</f>
        <v>GTM001</v>
      </c>
      <c r="C9944" s="284" t="str">
        <f>VLOOKUP(A9944,Lists!B:D,3,FALSE)</f>
        <v>GTM</v>
      </c>
      <c r="D9944" s="285" t="s">
        <v>643</v>
      </c>
      <c r="E9944" s="285">
        <v>0</v>
      </c>
      <c r="F9944" s="285" t="s">
        <v>7229</v>
      </c>
      <c r="G9944" s="285" t="s">
        <v>732</v>
      </c>
      <c r="H9944" s="278">
        <f t="shared" si="329"/>
        <v>1</v>
      </c>
      <c r="I9944" s="251" t="s">
        <v>7616</v>
      </c>
      <c r="J9944" s="285" t="s">
        <v>7600</v>
      </c>
      <c r="K9944" s="278" t="str">
        <f t="shared" si="328"/>
        <v>GTM001Impediments to entry into country (bureaucratic and administrative)</v>
      </c>
      <c r="L9944" s="286">
        <v>43769</v>
      </c>
      <c r="M9944" s="286" t="s">
        <v>3248</v>
      </c>
    </row>
    <row r="9945" spans="1:13" s="269" customFormat="1" ht="15.5" hidden="1" thickTop="1" thickBot="1" x14ac:dyDescent="0.4">
      <c r="A9945" s="287" t="s">
        <v>2960</v>
      </c>
      <c r="B9945" s="288" t="str">
        <f>VLOOKUP(A9945,Lists!B:C,2,FALSE)</f>
        <v>GTM001</v>
      </c>
      <c r="C9945" s="288" t="str">
        <f>VLOOKUP(A9945,Lists!B:D,3,FALSE)</f>
        <v>GTM</v>
      </c>
      <c r="D9945" s="289" t="s">
        <v>644</v>
      </c>
      <c r="E9945" s="289">
        <v>1</v>
      </c>
      <c r="F9945" s="289" t="s">
        <v>7229</v>
      </c>
      <c r="G9945" s="289" t="s">
        <v>732</v>
      </c>
      <c r="H9945" s="278">
        <f t="shared" si="329"/>
        <v>1</v>
      </c>
      <c r="I9945" s="252" t="s">
        <v>7616</v>
      </c>
      <c r="J9945" s="289" t="s">
        <v>7600</v>
      </c>
      <c r="K9945" s="278" t="str">
        <f t="shared" si="328"/>
        <v>GTM001Restriction of movement (impediments to freedom of movement and/or administrative restrictions)</v>
      </c>
      <c r="L9945" s="290">
        <v>43769</v>
      </c>
      <c r="M9945" s="290" t="s">
        <v>3248</v>
      </c>
    </row>
    <row r="9946" spans="1:13" s="269" customFormat="1" ht="15.5" hidden="1" thickTop="1" thickBot="1" x14ac:dyDescent="0.4">
      <c r="A9946" s="283" t="s">
        <v>2960</v>
      </c>
      <c r="B9946" s="284" t="str">
        <f>VLOOKUP(A9946,Lists!B:C,2,FALSE)</f>
        <v>GTM001</v>
      </c>
      <c r="C9946" s="284" t="str">
        <f>VLOOKUP(A9946,Lists!B:D,3,FALSE)</f>
        <v>GTM</v>
      </c>
      <c r="D9946" s="285" t="s">
        <v>645</v>
      </c>
      <c r="E9946" s="285">
        <v>0</v>
      </c>
      <c r="F9946" s="285" t="s">
        <v>7229</v>
      </c>
      <c r="G9946" s="285"/>
      <c r="H9946" s="278" t="b">
        <f t="shared" si="329"/>
        <v>0</v>
      </c>
      <c r="I9946" s="251" t="s">
        <v>7616</v>
      </c>
      <c r="J9946" s="285" t="s">
        <v>7600</v>
      </c>
      <c r="K9946" s="278" t="str">
        <f t="shared" si="328"/>
        <v>GTM001Interference into implementation of humanitarian activities</v>
      </c>
      <c r="L9946" s="286">
        <v>43769</v>
      </c>
      <c r="M9946" s="286" t="s">
        <v>3248</v>
      </c>
    </row>
    <row r="9947" spans="1:13" s="269" customFormat="1" ht="15.5" hidden="1" thickTop="1" thickBot="1" x14ac:dyDescent="0.4">
      <c r="A9947" s="287" t="s">
        <v>2960</v>
      </c>
      <c r="B9947" s="288" t="str">
        <f>VLOOKUP(A9947,Lists!B:C,2,FALSE)</f>
        <v>GTM001</v>
      </c>
      <c r="C9947" s="288" t="str">
        <f>VLOOKUP(A9947,Lists!B:D,3,FALSE)</f>
        <v>GTM</v>
      </c>
      <c r="D9947" s="289" t="s">
        <v>646</v>
      </c>
      <c r="E9947" s="289">
        <v>1</v>
      </c>
      <c r="F9947" s="289" t="s">
        <v>7229</v>
      </c>
      <c r="G9947" s="289" t="s">
        <v>732</v>
      </c>
      <c r="H9947" s="278">
        <f t="shared" si="329"/>
        <v>1</v>
      </c>
      <c r="I9947" s="252" t="s">
        <v>7616</v>
      </c>
      <c r="J9947" s="289" t="s">
        <v>7600</v>
      </c>
      <c r="K9947" s="278" t="str">
        <f t="shared" si="328"/>
        <v>GTM001Violence against personnel, facilities and assets</v>
      </c>
      <c r="L9947" s="290">
        <v>43769</v>
      </c>
      <c r="M9947" s="290" t="s">
        <v>3248</v>
      </c>
    </row>
    <row r="9948" spans="1:13" s="269" customFormat="1" ht="15.5" hidden="1" thickTop="1" thickBot="1" x14ac:dyDescent="0.4">
      <c r="A9948" s="283" t="s">
        <v>2960</v>
      </c>
      <c r="B9948" s="284" t="str">
        <f>VLOOKUP(A9948,Lists!B:C,2,FALSE)</f>
        <v>GTM001</v>
      </c>
      <c r="C9948" s="284" t="str">
        <f>VLOOKUP(A9948,Lists!B:D,3,FALSE)</f>
        <v>GTM</v>
      </c>
      <c r="D9948" s="285" t="s">
        <v>647</v>
      </c>
      <c r="E9948" s="285">
        <v>0</v>
      </c>
      <c r="F9948" s="285" t="s">
        <v>7229</v>
      </c>
      <c r="G9948" s="285" t="s">
        <v>732</v>
      </c>
      <c r="H9948" s="278">
        <f t="shared" si="329"/>
        <v>1</v>
      </c>
      <c r="I9948" s="251" t="s">
        <v>7616</v>
      </c>
      <c r="J9948" s="285" t="s">
        <v>7600</v>
      </c>
      <c r="K9948" s="278" t="str">
        <f t="shared" si="328"/>
        <v>GTM001Denial of existence of humanitarian needs or entitlements to assistance</v>
      </c>
      <c r="L9948" s="286">
        <v>43769</v>
      </c>
      <c r="M9948" s="286" t="s">
        <v>3248</v>
      </c>
    </row>
    <row r="9949" spans="1:13" s="269" customFormat="1" ht="15.5" hidden="1" thickTop="1" thickBot="1" x14ac:dyDescent="0.4">
      <c r="A9949" s="287" t="s">
        <v>2960</v>
      </c>
      <c r="B9949" s="288" t="str">
        <f>VLOOKUP(A9949,Lists!B:C,2,FALSE)</f>
        <v>GTM001</v>
      </c>
      <c r="C9949" s="288" t="str">
        <f>VLOOKUP(A9949,Lists!B:D,3,FALSE)</f>
        <v>GTM</v>
      </c>
      <c r="D9949" s="289" t="s">
        <v>648</v>
      </c>
      <c r="E9949" s="289">
        <v>2</v>
      </c>
      <c r="F9949" s="289" t="s">
        <v>7229</v>
      </c>
      <c r="G9949" s="289" t="s">
        <v>732</v>
      </c>
      <c r="H9949" s="278">
        <f t="shared" si="329"/>
        <v>1</v>
      </c>
      <c r="I9949" s="252" t="s">
        <v>7616</v>
      </c>
      <c r="J9949" s="289" t="s">
        <v>7600</v>
      </c>
      <c r="K9949" s="278" t="str">
        <f t="shared" si="328"/>
        <v>GTM001Restriction and obstruction of access to services and assistance</v>
      </c>
      <c r="L9949" s="290">
        <v>43769</v>
      </c>
      <c r="M9949" s="290" t="s">
        <v>3248</v>
      </c>
    </row>
    <row r="9950" spans="1:13" s="269" customFormat="1" ht="15.5" hidden="1" thickTop="1" thickBot="1" x14ac:dyDescent="0.4">
      <c r="A9950" s="283" t="s">
        <v>2960</v>
      </c>
      <c r="B9950" s="284" t="str">
        <f>VLOOKUP(A9950,Lists!B:C,2,FALSE)</f>
        <v>GTM001</v>
      </c>
      <c r="C9950" s="284" t="str">
        <f>VLOOKUP(A9950,Lists!B:D,3,FALSE)</f>
        <v>GTM</v>
      </c>
      <c r="D9950" s="285" t="s">
        <v>649</v>
      </c>
      <c r="E9950" s="285">
        <v>0</v>
      </c>
      <c r="F9950" s="285" t="s">
        <v>7229</v>
      </c>
      <c r="G9950" s="285" t="s">
        <v>732</v>
      </c>
      <c r="H9950" s="278">
        <f t="shared" si="329"/>
        <v>1</v>
      </c>
      <c r="I9950" s="251" t="s">
        <v>7616</v>
      </c>
      <c r="J9950" s="285" t="s">
        <v>7600</v>
      </c>
      <c r="K9950" s="278" t="str">
        <f t="shared" si="328"/>
        <v>GTM001Ongoing insecurity/hostilities affecting humanitarian assistance</v>
      </c>
      <c r="L9950" s="286">
        <v>43769</v>
      </c>
      <c r="M9950" s="286" t="s">
        <v>3248</v>
      </c>
    </row>
    <row r="9951" spans="1:13" s="269" customFormat="1" ht="15.5" hidden="1" thickTop="1" thickBot="1" x14ac:dyDescent="0.4">
      <c r="A9951" s="287" t="s">
        <v>2960</v>
      </c>
      <c r="B9951" s="288" t="str">
        <f>VLOOKUP(A9951,Lists!B:C,2,FALSE)</f>
        <v>GTM001</v>
      </c>
      <c r="C9951" s="288" t="str">
        <f>VLOOKUP(A9951,Lists!B:D,3,FALSE)</f>
        <v>GTM</v>
      </c>
      <c r="D9951" s="289" t="s">
        <v>650</v>
      </c>
      <c r="E9951" s="289">
        <v>0</v>
      </c>
      <c r="F9951" s="289" t="s">
        <v>7229</v>
      </c>
      <c r="G9951" s="289" t="s">
        <v>732</v>
      </c>
      <c r="H9951" s="278">
        <f t="shared" si="329"/>
        <v>1</v>
      </c>
      <c r="I9951" s="252" t="s">
        <v>7616</v>
      </c>
      <c r="J9951" s="289" t="s">
        <v>7600</v>
      </c>
      <c r="K9951" s="278" t="str">
        <f t="shared" si="328"/>
        <v xml:space="preserve">GTM001Presence of mines and improvised explosive devices </v>
      </c>
      <c r="L9951" s="290">
        <v>43769</v>
      </c>
      <c r="M9951" s="290" t="s">
        <v>3248</v>
      </c>
    </row>
    <row r="9952" spans="1:13" s="269" customFormat="1" ht="15.5" hidden="1" thickTop="1" thickBot="1" x14ac:dyDescent="0.4">
      <c r="A9952" s="283" t="s">
        <v>2960</v>
      </c>
      <c r="B9952" s="284" t="str">
        <f>VLOOKUP(A9952,Lists!B:C,2,FALSE)</f>
        <v>GTM001</v>
      </c>
      <c r="C9952" s="284" t="str">
        <f>VLOOKUP(A9952,Lists!B:D,3,FALSE)</f>
        <v>GTM</v>
      </c>
      <c r="D9952" s="285" t="s">
        <v>651</v>
      </c>
      <c r="E9952" s="285">
        <v>1</v>
      </c>
      <c r="F9952" s="285" t="s">
        <v>7229</v>
      </c>
      <c r="G9952" s="285" t="s">
        <v>732</v>
      </c>
      <c r="H9952" s="278">
        <f t="shared" si="329"/>
        <v>1</v>
      </c>
      <c r="I9952" s="251" t="s">
        <v>7616</v>
      </c>
      <c r="J9952" s="285" t="s">
        <v>7600</v>
      </c>
      <c r="K9952" s="278" t="str">
        <f t="shared" si="328"/>
        <v>GTM001Physical constraints in the environment (obstacles related to terrain, climate, lack of infrastructure, etc.)</v>
      </c>
      <c r="L9952" s="286">
        <v>43769</v>
      </c>
      <c r="M9952" s="286" t="s">
        <v>3248</v>
      </c>
    </row>
    <row r="9953" spans="1:13" s="269" customFormat="1" ht="15.5" hidden="1" thickTop="1" thickBot="1" x14ac:dyDescent="0.4">
      <c r="A9953" s="287" t="s">
        <v>2962</v>
      </c>
      <c r="B9953" s="288" t="str">
        <f>VLOOKUP(A9953,Lists!B:C,2,FALSE)</f>
        <v>HND001</v>
      </c>
      <c r="C9953" s="288" t="str">
        <f>VLOOKUP(A9953,Lists!B:D,3,FALSE)</f>
        <v>HND</v>
      </c>
      <c r="D9953" s="289" t="s">
        <v>643</v>
      </c>
      <c r="E9953" s="289">
        <v>0</v>
      </c>
      <c r="F9953" s="289" t="s">
        <v>7229</v>
      </c>
      <c r="G9953" s="289" t="s">
        <v>732</v>
      </c>
      <c r="H9953" s="278">
        <f t="shared" si="329"/>
        <v>1</v>
      </c>
      <c r="I9953" s="252" t="s">
        <v>7616</v>
      </c>
      <c r="J9953" s="289" t="s">
        <v>7600</v>
      </c>
      <c r="K9953" s="278" t="str">
        <f t="shared" si="328"/>
        <v>HND001Impediments to entry into country (bureaucratic and administrative)</v>
      </c>
      <c r="L9953" s="290">
        <v>43769</v>
      </c>
      <c r="M9953" s="290" t="s">
        <v>3248</v>
      </c>
    </row>
    <row r="9954" spans="1:13" s="269" customFormat="1" ht="15.5" hidden="1" thickTop="1" thickBot="1" x14ac:dyDescent="0.4">
      <c r="A9954" s="283" t="s">
        <v>2962</v>
      </c>
      <c r="B9954" s="284" t="str">
        <f>VLOOKUP(A9954,Lists!B:C,2,FALSE)</f>
        <v>HND001</v>
      </c>
      <c r="C9954" s="284" t="str">
        <f>VLOOKUP(A9954,Lists!B:D,3,FALSE)</f>
        <v>HND</v>
      </c>
      <c r="D9954" s="285" t="s">
        <v>644</v>
      </c>
      <c r="E9954" s="285">
        <v>2</v>
      </c>
      <c r="F9954" s="285" t="s">
        <v>7229</v>
      </c>
      <c r="G9954" s="285" t="s">
        <v>732</v>
      </c>
      <c r="H9954" s="278">
        <f t="shared" si="329"/>
        <v>1</v>
      </c>
      <c r="I9954" s="251" t="s">
        <v>7616</v>
      </c>
      <c r="J9954" s="285" t="s">
        <v>7600</v>
      </c>
      <c r="K9954" s="278" t="str">
        <f t="shared" si="328"/>
        <v>HND001Restriction of movement (impediments to freedom of movement and/or administrative restrictions)</v>
      </c>
      <c r="L9954" s="286">
        <v>43769</v>
      </c>
      <c r="M9954" s="286" t="s">
        <v>3248</v>
      </c>
    </row>
    <row r="9955" spans="1:13" s="269" customFormat="1" ht="15.5" hidden="1" thickTop="1" thickBot="1" x14ac:dyDescent="0.4">
      <c r="A9955" s="287" t="s">
        <v>2962</v>
      </c>
      <c r="B9955" s="288" t="str">
        <f>VLOOKUP(A9955,Lists!B:C,2,FALSE)</f>
        <v>HND001</v>
      </c>
      <c r="C9955" s="288" t="str">
        <f>VLOOKUP(A9955,Lists!B:D,3,FALSE)</f>
        <v>HND</v>
      </c>
      <c r="D9955" s="289" t="s">
        <v>645</v>
      </c>
      <c r="E9955" s="289">
        <v>1</v>
      </c>
      <c r="F9955" s="289" t="s">
        <v>7229</v>
      </c>
      <c r="G9955" s="289" t="s">
        <v>732</v>
      </c>
      <c r="H9955" s="278">
        <f t="shared" si="329"/>
        <v>1</v>
      </c>
      <c r="I9955" s="252" t="s">
        <v>7616</v>
      </c>
      <c r="J9955" s="289" t="s">
        <v>7600</v>
      </c>
      <c r="K9955" s="278" t="str">
        <f t="shared" si="328"/>
        <v>HND001Interference into implementation of humanitarian activities</v>
      </c>
      <c r="L9955" s="290">
        <v>43769</v>
      </c>
      <c r="M9955" s="290" t="s">
        <v>3248</v>
      </c>
    </row>
    <row r="9956" spans="1:13" s="269" customFormat="1" ht="15.5" hidden="1" thickTop="1" thickBot="1" x14ac:dyDescent="0.4">
      <c r="A9956" s="283" t="s">
        <v>2962</v>
      </c>
      <c r="B9956" s="284" t="str">
        <f>VLOOKUP(A9956,Lists!B:C,2,FALSE)</f>
        <v>HND001</v>
      </c>
      <c r="C9956" s="284" t="str">
        <f>VLOOKUP(A9956,Lists!B:D,3,FALSE)</f>
        <v>HND</v>
      </c>
      <c r="D9956" s="285" t="s">
        <v>646</v>
      </c>
      <c r="E9956" s="285">
        <v>1</v>
      </c>
      <c r="F9956" s="285" t="s">
        <v>7229</v>
      </c>
      <c r="G9956" s="285" t="s">
        <v>732</v>
      </c>
      <c r="H9956" s="278">
        <f t="shared" si="329"/>
        <v>1</v>
      </c>
      <c r="I9956" s="251" t="s">
        <v>7616</v>
      </c>
      <c r="J9956" s="285" t="s">
        <v>7600</v>
      </c>
      <c r="K9956" s="278" t="str">
        <f t="shared" si="328"/>
        <v>HND001Violence against personnel, facilities and assets</v>
      </c>
      <c r="L9956" s="286">
        <v>43769</v>
      </c>
      <c r="M9956" s="286" t="s">
        <v>3248</v>
      </c>
    </row>
    <row r="9957" spans="1:13" s="269" customFormat="1" ht="15.5" hidden="1" thickTop="1" thickBot="1" x14ac:dyDescent="0.4">
      <c r="A9957" s="287" t="s">
        <v>2962</v>
      </c>
      <c r="B9957" s="288" t="str">
        <f>VLOOKUP(A9957,Lists!B:C,2,FALSE)</f>
        <v>HND001</v>
      </c>
      <c r="C9957" s="288" t="str">
        <f>VLOOKUP(A9957,Lists!B:D,3,FALSE)</f>
        <v>HND</v>
      </c>
      <c r="D9957" s="289" t="s">
        <v>647</v>
      </c>
      <c r="E9957" s="289">
        <v>0</v>
      </c>
      <c r="F9957" s="289" t="s">
        <v>7229</v>
      </c>
      <c r="G9957" s="289" t="s">
        <v>732</v>
      </c>
      <c r="H9957" s="278">
        <f t="shared" si="329"/>
        <v>1</v>
      </c>
      <c r="I9957" s="252" t="s">
        <v>7616</v>
      </c>
      <c r="J9957" s="289" t="s">
        <v>7600</v>
      </c>
      <c r="K9957" s="278" t="str">
        <f t="shared" si="328"/>
        <v>HND001Denial of existence of humanitarian needs or entitlements to assistance</v>
      </c>
      <c r="L9957" s="290">
        <v>43769</v>
      </c>
      <c r="M9957" s="290" t="s">
        <v>3248</v>
      </c>
    </row>
    <row r="9958" spans="1:13" s="269" customFormat="1" ht="15.5" hidden="1" thickTop="1" thickBot="1" x14ac:dyDescent="0.4">
      <c r="A9958" s="283" t="s">
        <v>2962</v>
      </c>
      <c r="B9958" s="284" t="str">
        <f>VLOOKUP(A9958,Lists!B:C,2,FALSE)</f>
        <v>HND001</v>
      </c>
      <c r="C9958" s="284" t="str">
        <f>VLOOKUP(A9958,Lists!B:D,3,FALSE)</f>
        <v>HND</v>
      </c>
      <c r="D9958" s="285" t="s">
        <v>648</v>
      </c>
      <c r="E9958" s="285">
        <v>2</v>
      </c>
      <c r="F9958" s="285" t="s">
        <v>7229</v>
      </c>
      <c r="G9958" s="285" t="s">
        <v>732</v>
      </c>
      <c r="H9958" s="278">
        <f t="shared" si="329"/>
        <v>1</v>
      </c>
      <c r="I9958" s="251" t="s">
        <v>7616</v>
      </c>
      <c r="J9958" s="285" t="s">
        <v>7600</v>
      </c>
      <c r="K9958" s="278" t="str">
        <f t="shared" si="328"/>
        <v>HND001Restriction and obstruction of access to services and assistance</v>
      </c>
      <c r="L9958" s="286">
        <v>43769</v>
      </c>
      <c r="M9958" s="286" t="s">
        <v>3248</v>
      </c>
    </row>
    <row r="9959" spans="1:13" s="269" customFormat="1" ht="15.5" hidden="1" thickTop="1" thickBot="1" x14ac:dyDescent="0.4">
      <c r="A9959" s="287" t="s">
        <v>2962</v>
      </c>
      <c r="B9959" s="288" t="str">
        <f>VLOOKUP(A9959,Lists!B:C,2,FALSE)</f>
        <v>HND001</v>
      </c>
      <c r="C9959" s="288" t="str">
        <f>VLOOKUP(A9959,Lists!B:D,3,FALSE)</f>
        <v>HND</v>
      </c>
      <c r="D9959" s="289" t="s">
        <v>649</v>
      </c>
      <c r="E9959" s="289">
        <v>1</v>
      </c>
      <c r="F9959" s="289" t="s">
        <v>7229</v>
      </c>
      <c r="G9959" s="289" t="s">
        <v>732</v>
      </c>
      <c r="H9959" s="278">
        <f t="shared" si="329"/>
        <v>1</v>
      </c>
      <c r="I9959" s="252" t="s">
        <v>7616</v>
      </c>
      <c r="J9959" s="289" t="s">
        <v>7600</v>
      </c>
      <c r="K9959" s="278" t="str">
        <f t="shared" si="328"/>
        <v>HND001Ongoing insecurity/hostilities affecting humanitarian assistance</v>
      </c>
      <c r="L9959" s="290">
        <v>43769</v>
      </c>
      <c r="M9959" s="290" t="s">
        <v>3248</v>
      </c>
    </row>
    <row r="9960" spans="1:13" s="269" customFormat="1" ht="15.5" hidden="1" thickTop="1" thickBot="1" x14ac:dyDescent="0.4">
      <c r="A9960" s="283" t="s">
        <v>2962</v>
      </c>
      <c r="B9960" s="284" t="str">
        <f>VLOOKUP(A9960,Lists!B:C,2,FALSE)</f>
        <v>HND001</v>
      </c>
      <c r="C9960" s="284" t="str">
        <f>VLOOKUP(A9960,Lists!B:D,3,FALSE)</f>
        <v>HND</v>
      </c>
      <c r="D9960" s="285" t="s">
        <v>650</v>
      </c>
      <c r="E9960" s="285">
        <v>0</v>
      </c>
      <c r="F9960" s="285" t="s">
        <v>7229</v>
      </c>
      <c r="G9960" s="285" t="s">
        <v>732</v>
      </c>
      <c r="H9960" s="278">
        <f t="shared" si="329"/>
        <v>1</v>
      </c>
      <c r="I9960" s="251" t="s">
        <v>7616</v>
      </c>
      <c r="J9960" s="285" t="s">
        <v>7600</v>
      </c>
      <c r="K9960" s="278" t="str">
        <f t="shared" si="328"/>
        <v xml:space="preserve">HND001Presence of mines and improvised explosive devices </v>
      </c>
      <c r="L9960" s="286">
        <v>43769</v>
      </c>
      <c r="M9960" s="286" t="s">
        <v>3248</v>
      </c>
    </row>
    <row r="9961" spans="1:13" s="269" customFormat="1" ht="15.5" hidden="1" thickTop="1" thickBot="1" x14ac:dyDescent="0.4">
      <c r="A9961" s="287" t="s">
        <v>2962</v>
      </c>
      <c r="B9961" s="288" t="str">
        <f>VLOOKUP(A9961,Lists!B:C,2,FALSE)</f>
        <v>HND001</v>
      </c>
      <c r="C9961" s="288" t="str">
        <f>VLOOKUP(A9961,Lists!B:D,3,FALSE)</f>
        <v>HND</v>
      </c>
      <c r="D9961" s="289" t="s">
        <v>651</v>
      </c>
      <c r="E9961" s="289">
        <v>0</v>
      </c>
      <c r="F9961" s="289" t="s">
        <v>7229</v>
      </c>
      <c r="G9961" s="289" t="s">
        <v>732</v>
      </c>
      <c r="H9961" s="278">
        <f t="shared" si="329"/>
        <v>1</v>
      </c>
      <c r="I9961" s="252" t="s">
        <v>7616</v>
      </c>
      <c r="J9961" s="289" t="s">
        <v>7600</v>
      </c>
      <c r="K9961" s="278" t="str">
        <f t="shared" si="328"/>
        <v>HND001Physical constraints in the environment (obstacles related to terrain, climate, lack of infrastructure, etc.)</v>
      </c>
      <c r="L9961" s="290">
        <v>43769</v>
      </c>
      <c r="M9961" s="290" t="s">
        <v>3248</v>
      </c>
    </row>
    <row r="9962" spans="1:13" s="269" customFormat="1" ht="15.5" hidden="1" thickTop="1" thickBot="1" x14ac:dyDescent="0.4">
      <c r="A9962" s="283" t="s">
        <v>2970</v>
      </c>
      <c r="B9962" s="284" t="str">
        <f>VLOOKUP(A9962,Lists!B:C,2,FALSE)</f>
        <v>MLI001</v>
      </c>
      <c r="C9962" s="284" t="str">
        <f>VLOOKUP(A9962,Lists!B:D,3,FALSE)</f>
        <v>MLI</v>
      </c>
      <c r="D9962" s="285" t="s">
        <v>643</v>
      </c>
      <c r="E9962" s="285">
        <v>0</v>
      </c>
      <c r="F9962" s="285" t="s">
        <v>7229</v>
      </c>
      <c r="G9962" s="285" t="s">
        <v>732</v>
      </c>
      <c r="H9962" s="278">
        <f t="shared" si="329"/>
        <v>1</v>
      </c>
      <c r="I9962" s="251" t="s">
        <v>7616</v>
      </c>
      <c r="J9962" s="285" t="s">
        <v>7600</v>
      </c>
      <c r="K9962" s="278" t="str">
        <f t="shared" si="328"/>
        <v>MLI001Impediments to entry into country (bureaucratic and administrative)</v>
      </c>
      <c r="L9962" s="286">
        <v>43769</v>
      </c>
      <c r="M9962" s="286" t="s">
        <v>3248</v>
      </c>
    </row>
    <row r="9963" spans="1:13" s="269" customFormat="1" ht="15.5" hidden="1" thickTop="1" thickBot="1" x14ac:dyDescent="0.4">
      <c r="A9963" s="287" t="s">
        <v>2970</v>
      </c>
      <c r="B9963" s="288" t="str">
        <f>VLOOKUP(A9963,Lists!B:C,2,FALSE)</f>
        <v>MLI001</v>
      </c>
      <c r="C9963" s="288" t="str">
        <f>VLOOKUP(A9963,Lists!B:D,3,FALSE)</f>
        <v>MLI</v>
      </c>
      <c r="D9963" s="289" t="s">
        <v>644</v>
      </c>
      <c r="E9963" s="289">
        <v>2</v>
      </c>
      <c r="F9963" s="289" t="s">
        <v>7229</v>
      </c>
      <c r="G9963" s="289" t="s">
        <v>732</v>
      </c>
      <c r="H9963" s="278">
        <f t="shared" si="329"/>
        <v>1</v>
      </c>
      <c r="I9963" s="252" t="s">
        <v>7616</v>
      </c>
      <c r="J9963" s="289" t="s">
        <v>7600</v>
      </c>
      <c r="K9963" s="278" t="str">
        <f t="shared" si="328"/>
        <v>MLI001Restriction of movement (impediments to freedom of movement and/or administrative restrictions)</v>
      </c>
      <c r="L9963" s="290">
        <v>43769</v>
      </c>
      <c r="M9963" s="290" t="s">
        <v>3248</v>
      </c>
    </row>
    <row r="9964" spans="1:13" s="269" customFormat="1" ht="15.5" hidden="1" thickTop="1" thickBot="1" x14ac:dyDescent="0.4">
      <c r="A9964" s="283" t="s">
        <v>2970</v>
      </c>
      <c r="B9964" s="284" t="str">
        <f>VLOOKUP(A9964,Lists!B:C,2,FALSE)</f>
        <v>MLI001</v>
      </c>
      <c r="C9964" s="284" t="str">
        <f>VLOOKUP(A9964,Lists!B:D,3,FALSE)</f>
        <v>MLI</v>
      </c>
      <c r="D9964" s="285" t="s">
        <v>645</v>
      </c>
      <c r="E9964" s="285">
        <v>1</v>
      </c>
      <c r="F9964" s="285" t="s">
        <v>7229</v>
      </c>
      <c r="G9964" s="285" t="s">
        <v>732</v>
      </c>
      <c r="H9964" s="278">
        <f t="shared" si="329"/>
        <v>1</v>
      </c>
      <c r="I9964" s="251" t="s">
        <v>7616</v>
      </c>
      <c r="J9964" s="285" t="s">
        <v>7600</v>
      </c>
      <c r="K9964" s="278" t="str">
        <f t="shared" si="328"/>
        <v>MLI001Interference into implementation of humanitarian activities</v>
      </c>
      <c r="L9964" s="286">
        <v>43769</v>
      </c>
      <c r="M9964" s="286" t="s">
        <v>3248</v>
      </c>
    </row>
    <row r="9965" spans="1:13" s="269" customFormat="1" ht="15.5" hidden="1" thickTop="1" thickBot="1" x14ac:dyDescent="0.4">
      <c r="A9965" s="287" t="s">
        <v>2970</v>
      </c>
      <c r="B9965" s="288" t="str">
        <f>VLOOKUP(A9965,Lists!B:C,2,FALSE)</f>
        <v>MLI001</v>
      </c>
      <c r="C9965" s="288" t="str">
        <f>VLOOKUP(A9965,Lists!B:D,3,FALSE)</f>
        <v>MLI</v>
      </c>
      <c r="D9965" s="289" t="s">
        <v>646</v>
      </c>
      <c r="E9965" s="289">
        <v>3</v>
      </c>
      <c r="F9965" s="289" t="s">
        <v>7229</v>
      </c>
      <c r="G9965" s="289" t="s">
        <v>732</v>
      </c>
      <c r="H9965" s="278">
        <f t="shared" si="329"/>
        <v>1</v>
      </c>
      <c r="I9965" s="252" t="s">
        <v>7616</v>
      </c>
      <c r="J9965" s="289" t="s">
        <v>7600</v>
      </c>
      <c r="K9965" s="278" t="str">
        <f t="shared" si="328"/>
        <v>MLI001Violence against personnel, facilities and assets</v>
      </c>
      <c r="L9965" s="290">
        <v>43769</v>
      </c>
      <c r="M9965" s="290" t="s">
        <v>3248</v>
      </c>
    </row>
    <row r="9966" spans="1:13" s="269" customFormat="1" ht="15.5" hidden="1" thickTop="1" thickBot="1" x14ac:dyDescent="0.4">
      <c r="A9966" s="283" t="s">
        <v>2970</v>
      </c>
      <c r="B9966" s="284" t="str">
        <f>VLOOKUP(A9966,Lists!B:C,2,FALSE)</f>
        <v>MLI001</v>
      </c>
      <c r="C9966" s="284" t="str">
        <f>VLOOKUP(A9966,Lists!B:D,3,FALSE)</f>
        <v>MLI</v>
      </c>
      <c r="D9966" s="285" t="s">
        <v>647</v>
      </c>
      <c r="E9966" s="285">
        <v>2</v>
      </c>
      <c r="F9966" s="285" t="s">
        <v>7229</v>
      </c>
      <c r="G9966" s="285" t="s">
        <v>732</v>
      </c>
      <c r="H9966" s="278">
        <f t="shared" si="329"/>
        <v>1</v>
      </c>
      <c r="I9966" s="251" t="s">
        <v>7616</v>
      </c>
      <c r="J9966" s="285" t="s">
        <v>7600</v>
      </c>
      <c r="K9966" s="278" t="str">
        <f t="shared" si="328"/>
        <v>MLI001Denial of existence of humanitarian needs or entitlements to assistance</v>
      </c>
      <c r="L9966" s="286">
        <v>43769</v>
      </c>
      <c r="M9966" s="286" t="s">
        <v>3248</v>
      </c>
    </row>
    <row r="9967" spans="1:13" s="269" customFormat="1" ht="15.5" hidden="1" thickTop="1" thickBot="1" x14ac:dyDescent="0.4">
      <c r="A9967" s="287" t="s">
        <v>2970</v>
      </c>
      <c r="B9967" s="288" t="str">
        <f>VLOOKUP(A9967,Lists!B:C,2,FALSE)</f>
        <v>MLI001</v>
      </c>
      <c r="C9967" s="288" t="str">
        <f>VLOOKUP(A9967,Lists!B:D,3,FALSE)</f>
        <v>MLI</v>
      </c>
      <c r="D9967" s="289" t="s">
        <v>648</v>
      </c>
      <c r="E9967" s="289">
        <v>2</v>
      </c>
      <c r="F9967" s="289" t="s">
        <v>7229</v>
      </c>
      <c r="G9967" s="289" t="s">
        <v>732</v>
      </c>
      <c r="H9967" s="278">
        <f t="shared" si="329"/>
        <v>1</v>
      </c>
      <c r="I9967" s="252" t="s">
        <v>7616</v>
      </c>
      <c r="J9967" s="289" t="s">
        <v>7600</v>
      </c>
      <c r="K9967" s="278" t="str">
        <f t="shared" si="328"/>
        <v>MLI001Restriction and obstruction of access to services and assistance</v>
      </c>
      <c r="L9967" s="290">
        <v>43769</v>
      </c>
      <c r="M9967" s="290" t="s">
        <v>3248</v>
      </c>
    </row>
    <row r="9968" spans="1:13" s="269" customFormat="1" ht="15.5" hidden="1" thickTop="1" thickBot="1" x14ac:dyDescent="0.4">
      <c r="A9968" s="283" t="s">
        <v>2970</v>
      </c>
      <c r="B9968" s="284" t="str">
        <f>VLOOKUP(A9968,Lists!B:C,2,FALSE)</f>
        <v>MLI001</v>
      </c>
      <c r="C9968" s="284" t="str">
        <f>VLOOKUP(A9968,Lists!B:D,3,FALSE)</f>
        <v>MLI</v>
      </c>
      <c r="D9968" s="285" t="s">
        <v>649</v>
      </c>
      <c r="E9968" s="285">
        <v>3</v>
      </c>
      <c r="F9968" s="285" t="s">
        <v>7229</v>
      </c>
      <c r="G9968" s="285" t="s">
        <v>732</v>
      </c>
      <c r="H9968" s="278">
        <f t="shared" si="329"/>
        <v>1</v>
      </c>
      <c r="I9968" s="251" t="s">
        <v>7616</v>
      </c>
      <c r="J9968" s="285" t="s">
        <v>7600</v>
      </c>
      <c r="K9968" s="278" t="str">
        <f t="shared" si="328"/>
        <v>MLI001Ongoing insecurity/hostilities affecting humanitarian assistance</v>
      </c>
      <c r="L9968" s="286">
        <v>43769</v>
      </c>
      <c r="M9968" s="286" t="s">
        <v>3248</v>
      </c>
    </row>
    <row r="9969" spans="1:13" s="269" customFormat="1" ht="15.5" hidden="1" thickTop="1" thickBot="1" x14ac:dyDescent="0.4">
      <c r="A9969" s="287" t="s">
        <v>2970</v>
      </c>
      <c r="B9969" s="288" t="str">
        <f>VLOOKUP(A9969,Lists!B:C,2,FALSE)</f>
        <v>MLI001</v>
      </c>
      <c r="C9969" s="288" t="str">
        <f>VLOOKUP(A9969,Lists!B:D,3,FALSE)</f>
        <v>MLI</v>
      </c>
      <c r="D9969" s="289" t="s">
        <v>650</v>
      </c>
      <c r="E9969" s="289">
        <v>3</v>
      </c>
      <c r="F9969" s="289" t="s">
        <v>7229</v>
      </c>
      <c r="G9969" s="289" t="s">
        <v>732</v>
      </c>
      <c r="H9969" s="278">
        <f t="shared" si="329"/>
        <v>1</v>
      </c>
      <c r="I9969" s="252" t="s">
        <v>7616</v>
      </c>
      <c r="J9969" s="289" t="s">
        <v>7600</v>
      </c>
      <c r="K9969" s="278" t="str">
        <f t="shared" si="328"/>
        <v xml:space="preserve">MLI001Presence of mines and improvised explosive devices </v>
      </c>
      <c r="L9969" s="290">
        <v>43769</v>
      </c>
      <c r="M9969" s="290" t="s">
        <v>3248</v>
      </c>
    </row>
    <row r="9970" spans="1:13" s="269" customFormat="1" ht="15.5" hidden="1" thickTop="1" thickBot="1" x14ac:dyDescent="0.4">
      <c r="A9970" s="283" t="s">
        <v>2970</v>
      </c>
      <c r="B9970" s="284" t="str">
        <f>VLOOKUP(A9970,Lists!B:C,2,FALSE)</f>
        <v>MLI001</v>
      </c>
      <c r="C9970" s="284" t="str">
        <f>VLOOKUP(A9970,Lists!B:D,3,FALSE)</f>
        <v>MLI</v>
      </c>
      <c r="D9970" s="285" t="s">
        <v>651</v>
      </c>
      <c r="E9970" s="285">
        <v>3</v>
      </c>
      <c r="F9970" s="285" t="s">
        <v>7229</v>
      </c>
      <c r="G9970" s="285" t="s">
        <v>732</v>
      </c>
      <c r="H9970" s="278">
        <f t="shared" si="329"/>
        <v>1</v>
      </c>
      <c r="I9970" s="251" t="s">
        <v>7616</v>
      </c>
      <c r="J9970" s="285" t="s">
        <v>7600</v>
      </c>
      <c r="K9970" s="278" t="str">
        <f t="shared" si="328"/>
        <v>MLI001Physical constraints in the environment (obstacles related to terrain, climate, lack of infrastructure, etc.)</v>
      </c>
      <c r="L9970" s="286">
        <v>43769</v>
      </c>
      <c r="M9970" s="286" t="s">
        <v>3248</v>
      </c>
    </row>
    <row r="9971" spans="1:13" s="269" customFormat="1" ht="15.5" hidden="1" thickTop="1" thickBot="1" x14ac:dyDescent="0.4">
      <c r="A9971" s="287" t="s">
        <v>1244</v>
      </c>
      <c r="B9971" s="288" t="str">
        <f>VLOOKUP(A9971,Lists!B:C,2,FALSE)</f>
        <v>SEN002</v>
      </c>
      <c r="C9971" s="288" t="str">
        <f>VLOOKUP(A9971,Lists!B:D,3,FALSE)</f>
        <v>SEN</v>
      </c>
      <c r="D9971" s="289" t="s">
        <v>643</v>
      </c>
      <c r="E9971" s="289">
        <v>0</v>
      </c>
      <c r="F9971" s="289" t="s">
        <v>7229</v>
      </c>
      <c r="G9971" s="289" t="s">
        <v>732</v>
      </c>
      <c r="H9971" s="278">
        <f t="shared" si="329"/>
        <v>1</v>
      </c>
      <c r="I9971" s="252" t="s">
        <v>7616</v>
      </c>
      <c r="J9971" s="289" t="s">
        <v>7600</v>
      </c>
      <c r="K9971" s="278" t="str">
        <f t="shared" si="328"/>
        <v>SEN002Impediments to entry into country (bureaucratic and administrative)</v>
      </c>
      <c r="L9971" s="290">
        <v>43769</v>
      </c>
      <c r="M9971" s="290" t="s">
        <v>3248</v>
      </c>
    </row>
    <row r="9972" spans="1:13" s="269" customFormat="1" ht="15.5" hidden="1" thickTop="1" thickBot="1" x14ac:dyDescent="0.4">
      <c r="A9972" s="283" t="s">
        <v>1244</v>
      </c>
      <c r="B9972" s="284" t="str">
        <f>VLOOKUP(A9972,Lists!B:C,2,FALSE)</f>
        <v>SEN002</v>
      </c>
      <c r="C9972" s="284" t="str">
        <f>VLOOKUP(A9972,Lists!B:D,3,FALSE)</f>
        <v>SEN</v>
      </c>
      <c r="D9972" s="285" t="s">
        <v>644</v>
      </c>
      <c r="E9972" s="285">
        <v>0</v>
      </c>
      <c r="F9972" s="285" t="s">
        <v>7229</v>
      </c>
      <c r="G9972" s="285" t="s">
        <v>732</v>
      </c>
      <c r="H9972" s="278">
        <f t="shared" si="329"/>
        <v>1</v>
      </c>
      <c r="I9972" s="251" t="s">
        <v>7616</v>
      </c>
      <c r="J9972" s="285" t="s">
        <v>7600</v>
      </c>
      <c r="K9972" s="278" t="str">
        <f t="shared" si="328"/>
        <v>SEN002Restriction of movement (impediments to freedom of movement and/or administrative restrictions)</v>
      </c>
      <c r="L9972" s="286">
        <v>43769</v>
      </c>
      <c r="M9972" s="286" t="s">
        <v>3248</v>
      </c>
    </row>
    <row r="9973" spans="1:13" s="269" customFormat="1" ht="15.5" hidden="1" thickTop="1" thickBot="1" x14ac:dyDescent="0.4">
      <c r="A9973" s="287" t="s">
        <v>1244</v>
      </c>
      <c r="B9973" s="288" t="str">
        <f>VLOOKUP(A9973,Lists!B:C,2,FALSE)</f>
        <v>SEN002</v>
      </c>
      <c r="C9973" s="288" t="str">
        <f>VLOOKUP(A9973,Lists!B:D,3,FALSE)</f>
        <v>SEN</v>
      </c>
      <c r="D9973" s="289" t="s">
        <v>645</v>
      </c>
      <c r="E9973" s="289">
        <v>0</v>
      </c>
      <c r="F9973" s="289" t="s">
        <v>7229</v>
      </c>
      <c r="G9973" s="289" t="s">
        <v>732</v>
      </c>
      <c r="H9973" s="278">
        <f t="shared" si="329"/>
        <v>1</v>
      </c>
      <c r="I9973" s="252" t="s">
        <v>7616</v>
      </c>
      <c r="J9973" s="289" t="s">
        <v>7600</v>
      </c>
      <c r="K9973" s="278" t="str">
        <f t="shared" si="328"/>
        <v>SEN002Interference into implementation of humanitarian activities</v>
      </c>
      <c r="L9973" s="290">
        <v>43769</v>
      </c>
      <c r="M9973" s="290" t="s">
        <v>3248</v>
      </c>
    </row>
    <row r="9974" spans="1:13" s="269" customFormat="1" ht="15.5" hidden="1" thickTop="1" thickBot="1" x14ac:dyDescent="0.4">
      <c r="A9974" s="283" t="s">
        <v>1244</v>
      </c>
      <c r="B9974" s="284" t="str">
        <f>VLOOKUP(A9974,Lists!B:C,2,FALSE)</f>
        <v>SEN002</v>
      </c>
      <c r="C9974" s="284" t="str">
        <f>VLOOKUP(A9974,Lists!B:D,3,FALSE)</f>
        <v>SEN</v>
      </c>
      <c r="D9974" s="285" t="s">
        <v>646</v>
      </c>
      <c r="E9974" s="285">
        <v>2</v>
      </c>
      <c r="F9974" s="285" t="s">
        <v>7229</v>
      </c>
      <c r="G9974" s="285" t="s">
        <v>732</v>
      </c>
      <c r="H9974" s="278">
        <f t="shared" si="329"/>
        <v>1</v>
      </c>
      <c r="I9974" s="251" t="s">
        <v>7616</v>
      </c>
      <c r="J9974" s="285" t="s">
        <v>7600</v>
      </c>
      <c r="K9974" s="278" t="str">
        <f t="shared" si="328"/>
        <v>SEN002Violence against personnel, facilities and assets</v>
      </c>
      <c r="L9974" s="286">
        <v>43769</v>
      </c>
      <c r="M9974" s="286" t="s">
        <v>3248</v>
      </c>
    </row>
    <row r="9975" spans="1:13" s="269" customFormat="1" ht="15.5" hidden="1" thickTop="1" thickBot="1" x14ac:dyDescent="0.4">
      <c r="A9975" s="287" t="s">
        <v>1244</v>
      </c>
      <c r="B9975" s="288" t="str">
        <f>VLOOKUP(A9975,Lists!B:C,2,FALSE)</f>
        <v>SEN002</v>
      </c>
      <c r="C9975" s="288" t="str">
        <f>VLOOKUP(A9975,Lists!B:D,3,FALSE)</f>
        <v>SEN</v>
      </c>
      <c r="D9975" s="289" t="s">
        <v>647</v>
      </c>
      <c r="E9975" s="289">
        <v>0</v>
      </c>
      <c r="F9975" s="289" t="s">
        <v>7229</v>
      </c>
      <c r="G9975" s="289" t="s">
        <v>732</v>
      </c>
      <c r="H9975" s="278">
        <f t="shared" si="329"/>
        <v>1</v>
      </c>
      <c r="I9975" s="252" t="s">
        <v>7616</v>
      </c>
      <c r="J9975" s="289" t="s">
        <v>7600</v>
      </c>
      <c r="K9975" s="278" t="str">
        <f t="shared" si="328"/>
        <v>SEN002Denial of existence of humanitarian needs or entitlements to assistance</v>
      </c>
      <c r="L9975" s="290">
        <v>43769</v>
      </c>
      <c r="M9975" s="290" t="s">
        <v>3248</v>
      </c>
    </row>
    <row r="9976" spans="1:13" s="269" customFormat="1" ht="15.5" hidden="1" thickTop="1" thickBot="1" x14ac:dyDescent="0.4">
      <c r="A9976" s="283" t="s">
        <v>1244</v>
      </c>
      <c r="B9976" s="284" t="str">
        <f>VLOOKUP(A9976,Lists!B:C,2,FALSE)</f>
        <v>SEN002</v>
      </c>
      <c r="C9976" s="284" t="str">
        <f>VLOOKUP(A9976,Lists!B:D,3,FALSE)</f>
        <v>SEN</v>
      </c>
      <c r="D9976" s="285" t="s">
        <v>648</v>
      </c>
      <c r="E9976" s="285">
        <v>0</v>
      </c>
      <c r="F9976" s="285" t="s">
        <v>7229</v>
      </c>
      <c r="G9976" s="285" t="s">
        <v>732</v>
      </c>
      <c r="H9976" s="278">
        <f t="shared" si="329"/>
        <v>1</v>
      </c>
      <c r="I9976" s="251" t="s">
        <v>7616</v>
      </c>
      <c r="J9976" s="285" t="s">
        <v>7600</v>
      </c>
      <c r="K9976" s="278" t="str">
        <f t="shared" si="328"/>
        <v>SEN002Restriction and obstruction of access to services and assistance</v>
      </c>
      <c r="L9976" s="286">
        <v>43769</v>
      </c>
      <c r="M9976" s="286" t="s">
        <v>3248</v>
      </c>
    </row>
    <row r="9977" spans="1:13" s="269" customFormat="1" ht="15.5" hidden="1" thickTop="1" thickBot="1" x14ac:dyDescent="0.4">
      <c r="A9977" s="287" t="s">
        <v>1244</v>
      </c>
      <c r="B9977" s="288" t="str">
        <f>VLOOKUP(A9977,Lists!B:C,2,FALSE)</f>
        <v>SEN002</v>
      </c>
      <c r="C9977" s="288" t="str">
        <f>VLOOKUP(A9977,Lists!B:D,3,FALSE)</f>
        <v>SEN</v>
      </c>
      <c r="D9977" s="289" t="s">
        <v>649</v>
      </c>
      <c r="E9977" s="289">
        <v>0</v>
      </c>
      <c r="F9977" s="289" t="s">
        <v>7229</v>
      </c>
      <c r="G9977" s="289" t="s">
        <v>732</v>
      </c>
      <c r="H9977" s="278">
        <f t="shared" si="329"/>
        <v>1</v>
      </c>
      <c r="I9977" s="252" t="s">
        <v>7616</v>
      </c>
      <c r="J9977" s="289" t="s">
        <v>7600</v>
      </c>
      <c r="K9977" s="278" t="str">
        <f t="shared" si="328"/>
        <v>SEN002Ongoing insecurity/hostilities affecting humanitarian assistance</v>
      </c>
      <c r="L9977" s="290">
        <v>43769</v>
      </c>
      <c r="M9977" s="290" t="s">
        <v>3248</v>
      </c>
    </row>
    <row r="9978" spans="1:13" s="269" customFormat="1" ht="15.5" hidden="1" thickTop="1" thickBot="1" x14ac:dyDescent="0.4">
      <c r="A9978" s="283" t="s">
        <v>1244</v>
      </c>
      <c r="B9978" s="284" t="str">
        <f>VLOOKUP(A9978,Lists!B:C,2,FALSE)</f>
        <v>SEN002</v>
      </c>
      <c r="C9978" s="284" t="str">
        <f>VLOOKUP(A9978,Lists!B:D,3,FALSE)</f>
        <v>SEN</v>
      </c>
      <c r="D9978" s="285" t="s">
        <v>650</v>
      </c>
      <c r="E9978" s="285">
        <v>1</v>
      </c>
      <c r="F9978" s="285" t="s">
        <v>7229</v>
      </c>
      <c r="G9978" s="285" t="s">
        <v>732</v>
      </c>
      <c r="H9978" s="278">
        <f t="shared" si="329"/>
        <v>1</v>
      </c>
      <c r="I9978" s="251" t="s">
        <v>7616</v>
      </c>
      <c r="J9978" s="285" t="s">
        <v>7600</v>
      </c>
      <c r="K9978" s="278" t="str">
        <f t="shared" si="328"/>
        <v xml:space="preserve">SEN002Presence of mines and improvised explosive devices </v>
      </c>
      <c r="L9978" s="286">
        <v>43769</v>
      </c>
      <c r="M9978" s="286" t="s">
        <v>3248</v>
      </c>
    </row>
    <row r="9979" spans="1:13" s="269" customFormat="1" ht="15.5" hidden="1" thickTop="1" thickBot="1" x14ac:dyDescent="0.4">
      <c r="A9979" s="287" t="s">
        <v>1244</v>
      </c>
      <c r="B9979" s="288" t="str">
        <f>VLOOKUP(A9979,Lists!B:C,2,FALSE)</f>
        <v>SEN002</v>
      </c>
      <c r="C9979" s="288" t="str">
        <f>VLOOKUP(A9979,Lists!B:D,3,FALSE)</f>
        <v>SEN</v>
      </c>
      <c r="D9979" s="289" t="s">
        <v>651</v>
      </c>
      <c r="E9979" s="289">
        <v>0</v>
      </c>
      <c r="F9979" s="289" t="s">
        <v>7229</v>
      </c>
      <c r="G9979" s="289" t="s">
        <v>732</v>
      </c>
      <c r="H9979" s="278">
        <f t="shared" si="329"/>
        <v>1</v>
      </c>
      <c r="I9979" s="252" t="s">
        <v>7616</v>
      </c>
      <c r="J9979" s="289" t="s">
        <v>7600</v>
      </c>
      <c r="K9979" s="278" t="str">
        <f t="shared" si="328"/>
        <v>SEN002Physical constraints in the environment (obstacles related to terrain, climate, lack of infrastructure, etc.)</v>
      </c>
      <c r="L9979" s="290">
        <v>43769</v>
      </c>
      <c r="M9979" s="290" t="s">
        <v>3248</v>
      </c>
    </row>
    <row r="9980" spans="1:13" s="269" customFormat="1" ht="15.5" hidden="1" thickTop="1" thickBot="1" x14ac:dyDescent="0.4">
      <c r="A9980" s="283" t="s">
        <v>3406</v>
      </c>
      <c r="B9980" s="284" t="e">
        <f>VLOOKUP(A9980,Lists!B:C,2,FALSE)</f>
        <v>#N/A</v>
      </c>
      <c r="C9980" s="284" t="e">
        <f>VLOOKUP(A9980,Lists!B:D,3,FALSE)</f>
        <v>#N/A</v>
      </c>
      <c r="D9980" s="285" t="s">
        <v>647</v>
      </c>
      <c r="E9980" s="285">
        <v>0</v>
      </c>
      <c r="F9980" s="285" t="s">
        <v>7229</v>
      </c>
      <c r="G9980" s="285" t="s">
        <v>732</v>
      </c>
      <c r="H9980" s="278">
        <f t="shared" si="329"/>
        <v>1</v>
      </c>
      <c r="I9980" s="251" t="s">
        <v>7616</v>
      </c>
      <c r="J9980" s="285" t="s">
        <v>7600</v>
      </c>
      <c r="K9980" s="278" t="e">
        <f t="shared" ref="K9980:K10043" si="330">B9980&amp;""&amp;D9980</f>
        <v>#N/A</v>
      </c>
      <c r="L9980" s="286">
        <v>43769</v>
      </c>
      <c r="M9980" s="286" t="s">
        <v>3248</v>
      </c>
    </row>
    <row r="9981" spans="1:13" s="269" customFormat="1" ht="15.5" hidden="1" thickTop="1" thickBot="1" x14ac:dyDescent="0.4">
      <c r="A9981" s="287" t="s">
        <v>3406</v>
      </c>
      <c r="B9981" s="288" t="e">
        <f>VLOOKUP(A9981,Lists!B:C,2,FALSE)</f>
        <v>#N/A</v>
      </c>
      <c r="C9981" s="288" t="e">
        <f>VLOOKUP(A9981,Lists!B:D,3,FALSE)</f>
        <v>#N/A</v>
      </c>
      <c r="D9981" s="289" t="s">
        <v>648</v>
      </c>
      <c r="E9981" s="289">
        <v>0</v>
      </c>
      <c r="F9981" s="289" t="s">
        <v>7229</v>
      </c>
      <c r="G9981" s="289" t="s">
        <v>732</v>
      </c>
      <c r="H9981" s="278">
        <f t="shared" si="329"/>
        <v>1</v>
      </c>
      <c r="I9981" s="252" t="s">
        <v>7616</v>
      </c>
      <c r="J9981" s="289" t="s">
        <v>7600</v>
      </c>
      <c r="K9981" s="278" t="e">
        <f t="shared" si="330"/>
        <v>#N/A</v>
      </c>
      <c r="L9981" s="290">
        <v>43769</v>
      </c>
      <c r="M9981" s="290" t="s">
        <v>3248</v>
      </c>
    </row>
    <row r="9982" spans="1:13" s="269" customFormat="1" ht="15.5" hidden="1" thickTop="1" thickBot="1" x14ac:dyDescent="0.4">
      <c r="A9982" s="283" t="s">
        <v>3406</v>
      </c>
      <c r="B9982" s="284" t="e">
        <f>VLOOKUP(A9982,Lists!B:C,2,FALSE)</f>
        <v>#N/A</v>
      </c>
      <c r="C9982" s="284" t="e">
        <f>VLOOKUP(A9982,Lists!B:D,3,FALSE)</f>
        <v>#N/A</v>
      </c>
      <c r="D9982" s="285" t="s">
        <v>643</v>
      </c>
      <c r="E9982" s="285">
        <v>0</v>
      </c>
      <c r="F9982" s="285" t="s">
        <v>7229</v>
      </c>
      <c r="G9982" s="285" t="s">
        <v>732</v>
      </c>
      <c r="H9982" s="278">
        <f t="shared" si="329"/>
        <v>1</v>
      </c>
      <c r="I9982" s="251" t="s">
        <v>7616</v>
      </c>
      <c r="J9982" s="285" t="s">
        <v>7600</v>
      </c>
      <c r="K9982" s="278" t="e">
        <f t="shared" si="330"/>
        <v>#N/A</v>
      </c>
      <c r="L9982" s="286">
        <v>43769</v>
      </c>
      <c r="M9982" s="286" t="s">
        <v>3248</v>
      </c>
    </row>
    <row r="9983" spans="1:13" s="269" customFormat="1" ht="15.5" hidden="1" thickTop="1" thickBot="1" x14ac:dyDescent="0.4">
      <c r="A9983" s="287" t="s">
        <v>3406</v>
      </c>
      <c r="B9983" s="288" t="e">
        <f>VLOOKUP(A9983,Lists!B:C,2,FALSE)</f>
        <v>#N/A</v>
      </c>
      <c r="C9983" s="288" t="e">
        <f>VLOOKUP(A9983,Lists!B:D,3,FALSE)</f>
        <v>#N/A</v>
      </c>
      <c r="D9983" s="289" t="s">
        <v>644</v>
      </c>
      <c r="E9983" s="289">
        <v>0</v>
      </c>
      <c r="F9983" s="289" t="s">
        <v>7229</v>
      </c>
      <c r="G9983" s="289" t="s">
        <v>732</v>
      </c>
      <c r="H9983" s="278">
        <f t="shared" si="329"/>
        <v>1</v>
      </c>
      <c r="I9983" s="252" t="s">
        <v>7616</v>
      </c>
      <c r="J9983" s="289" t="s">
        <v>7600</v>
      </c>
      <c r="K9983" s="278" t="e">
        <f t="shared" si="330"/>
        <v>#N/A</v>
      </c>
      <c r="L9983" s="290">
        <v>43769</v>
      </c>
      <c r="M9983" s="290" t="s">
        <v>3248</v>
      </c>
    </row>
    <row r="9984" spans="1:13" s="269" customFormat="1" ht="15.5" hidden="1" thickTop="1" thickBot="1" x14ac:dyDescent="0.4">
      <c r="A9984" s="283" t="s">
        <v>3406</v>
      </c>
      <c r="B9984" s="284" t="e">
        <f>VLOOKUP(A9984,Lists!B:C,2,FALSE)</f>
        <v>#N/A</v>
      </c>
      <c r="C9984" s="284" t="e">
        <f>VLOOKUP(A9984,Lists!B:D,3,FALSE)</f>
        <v>#N/A</v>
      </c>
      <c r="D9984" s="285" t="s">
        <v>645</v>
      </c>
      <c r="E9984" s="285">
        <v>0</v>
      </c>
      <c r="F9984" s="285" t="s">
        <v>7229</v>
      </c>
      <c r="G9984" s="285" t="s">
        <v>732</v>
      </c>
      <c r="H9984" s="278">
        <f t="shared" si="329"/>
        <v>1</v>
      </c>
      <c r="I9984" s="251" t="s">
        <v>7616</v>
      </c>
      <c r="J9984" s="285" t="s">
        <v>7600</v>
      </c>
      <c r="K9984" s="278" t="e">
        <f t="shared" si="330"/>
        <v>#N/A</v>
      </c>
      <c r="L9984" s="286">
        <v>43769</v>
      </c>
      <c r="M9984" s="286" t="s">
        <v>3248</v>
      </c>
    </row>
    <row r="9985" spans="1:13" s="269" customFormat="1" ht="15.5" hidden="1" thickTop="1" thickBot="1" x14ac:dyDescent="0.4">
      <c r="A9985" s="287" t="s">
        <v>3406</v>
      </c>
      <c r="B9985" s="288" t="e">
        <f>VLOOKUP(A9985,Lists!B:C,2,FALSE)</f>
        <v>#N/A</v>
      </c>
      <c r="C9985" s="288" t="e">
        <f>VLOOKUP(A9985,Lists!B:D,3,FALSE)</f>
        <v>#N/A</v>
      </c>
      <c r="D9985" s="289" t="s">
        <v>646</v>
      </c>
      <c r="E9985" s="289">
        <v>0</v>
      </c>
      <c r="F9985" s="289" t="s">
        <v>7229</v>
      </c>
      <c r="G9985" s="289" t="s">
        <v>732</v>
      </c>
      <c r="H9985" s="278">
        <f t="shared" si="329"/>
        <v>1</v>
      </c>
      <c r="I9985" s="252" t="s">
        <v>7616</v>
      </c>
      <c r="J9985" s="289" t="s">
        <v>7600</v>
      </c>
      <c r="K9985" s="278" t="e">
        <f t="shared" si="330"/>
        <v>#N/A</v>
      </c>
      <c r="L9985" s="290">
        <v>43769</v>
      </c>
      <c r="M9985" s="290" t="s">
        <v>3248</v>
      </c>
    </row>
    <row r="9986" spans="1:13" s="269" customFormat="1" ht="15.5" hidden="1" thickTop="1" thickBot="1" x14ac:dyDescent="0.4">
      <c r="A9986" s="283" t="s">
        <v>3406</v>
      </c>
      <c r="B9986" s="284" t="e">
        <f>VLOOKUP(A9986,Lists!B:C,2,FALSE)</f>
        <v>#N/A</v>
      </c>
      <c r="C9986" s="284" t="e">
        <f>VLOOKUP(A9986,Lists!B:D,3,FALSE)</f>
        <v>#N/A</v>
      </c>
      <c r="D9986" s="285" t="s">
        <v>649</v>
      </c>
      <c r="E9986" s="285">
        <v>0</v>
      </c>
      <c r="F9986" s="285" t="s">
        <v>7229</v>
      </c>
      <c r="G9986" s="285" t="s">
        <v>732</v>
      </c>
      <c r="H9986" s="278">
        <f t="shared" si="329"/>
        <v>1</v>
      </c>
      <c r="I9986" s="251" t="s">
        <v>7616</v>
      </c>
      <c r="J9986" s="285" t="s">
        <v>7600</v>
      </c>
      <c r="K9986" s="278" t="e">
        <f t="shared" si="330"/>
        <v>#N/A</v>
      </c>
      <c r="L9986" s="286">
        <v>43769</v>
      </c>
      <c r="M9986" s="286" t="s">
        <v>3248</v>
      </c>
    </row>
    <row r="9987" spans="1:13" s="269" customFormat="1" ht="15.5" hidden="1" thickTop="1" thickBot="1" x14ac:dyDescent="0.4">
      <c r="A9987" s="287" t="s">
        <v>3406</v>
      </c>
      <c r="B9987" s="288" t="e">
        <f>VLOOKUP(A9987,Lists!B:C,2,FALSE)</f>
        <v>#N/A</v>
      </c>
      <c r="C9987" s="288" t="e">
        <f>VLOOKUP(A9987,Lists!B:D,3,FALSE)</f>
        <v>#N/A</v>
      </c>
      <c r="D9987" s="289" t="s">
        <v>650</v>
      </c>
      <c r="E9987" s="289">
        <v>1</v>
      </c>
      <c r="F9987" s="289" t="s">
        <v>7229</v>
      </c>
      <c r="G9987" s="289" t="s">
        <v>732</v>
      </c>
      <c r="H9987" s="278">
        <f t="shared" si="329"/>
        <v>1</v>
      </c>
      <c r="I9987" s="252" t="s">
        <v>7616</v>
      </c>
      <c r="J9987" s="289" t="s">
        <v>7600</v>
      </c>
      <c r="K9987" s="278" t="e">
        <f t="shared" si="330"/>
        <v>#N/A</v>
      </c>
      <c r="L9987" s="290">
        <v>43769</v>
      </c>
      <c r="M9987" s="290" t="s">
        <v>3248</v>
      </c>
    </row>
    <row r="9988" spans="1:13" s="269" customFormat="1" ht="15.5" hidden="1" thickTop="1" thickBot="1" x14ac:dyDescent="0.4">
      <c r="A9988" s="283" t="s">
        <v>3406</v>
      </c>
      <c r="B9988" s="284" t="e">
        <f>VLOOKUP(A9988,Lists!B:C,2,FALSE)</f>
        <v>#N/A</v>
      </c>
      <c r="C9988" s="284" t="e">
        <f>VLOOKUP(A9988,Lists!B:D,3,FALSE)</f>
        <v>#N/A</v>
      </c>
      <c r="D9988" s="285" t="s">
        <v>651</v>
      </c>
      <c r="E9988" s="285">
        <v>1</v>
      </c>
      <c r="F9988" s="285" t="s">
        <v>7229</v>
      </c>
      <c r="G9988" s="285" t="s">
        <v>732</v>
      </c>
      <c r="H9988" s="278">
        <f t="shared" si="329"/>
        <v>1</v>
      </c>
      <c r="I9988" s="251" t="s">
        <v>7616</v>
      </c>
      <c r="J9988" s="285" t="s">
        <v>7600</v>
      </c>
      <c r="K9988" s="278" t="e">
        <f t="shared" si="330"/>
        <v>#N/A</v>
      </c>
      <c r="L9988" s="286">
        <v>43769</v>
      </c>
      <c r="M9988" s="286" t="s">
        <v>3248</v>
      </c>
    </row>
    <row r="9989" spans="1:13" s="269" customFormat="1" ht="15.5" hidden="1" thickTop="1" thickBot="1" x14ac:dyDescent="0.4">
      <c r="A9989" s="287" t="s">
        <v>3407</v>
      </c>
      <c r="B9989" s="288" t="e">
        <f>VLOOKUP(A9989,Lists!B:C,2,FALSE)</f>
        <v>#N/A</v>
      </c>
      <c r="C9989" s="288" t="e">
        <f>VLOOKUP(A9989,Lists!B:D,3,FALSE)</f>
        <v>#N/A</v>
      </c>
      <c r="D9989" s="289" t="s">
        <v>647</v>
      </c>
      <c r="E9989" s="289">
        <v>0</v>
      </c>
      <c r="F9989" s="289" t="s">
        <v>7229</v>
      </c>
      <c r="G9989" s="289" t="s">
        <v>732</v>
      </c>
      <c r="H9989" s="278">
        <f t="shared" si="329"/>
        <v>1</v>
      </c>
      <c r="I9989" s="252" t="s">
        <v>7616</v>
      </c>
      <c r="J9989" s="289" t="s">
        <v>7600</v>
      </c>
      <c r="K9989" s="278" t="e">
        <f t="shared" si="330"/>
        <v>#N/A</v>
      </c>
      <c r="L9989" s="290">
        <v>43769</v>
      </c>
      <c r="M9989" s="290" t="s">
        <v>3248</v>
      </c>
    </row>
    <row r="9990" spans="1:13" s="269" customFormat="1" ht="15.5" hidden="1" thickTop="1" thickBot="1" x14ac:dyDescent="0.4">
      <c r="A9990" s="283" t="s">
        <v>3407</v>
      </c>
      <c r="B9990" s="284" t="e">
        <f>VLOOKUP(A9990,Lists!B:C,2,FALSE)</f>
        <v>#N/A</v>
      </c>
      <c r="C9990" s="284" t="e">
        <f>VLOOKUP(A9990,Lists!B:D,3,FALSE)</f>
        <v>#N/A</v>
      </c>
      <c r="D9990" s="285" t="s">
        <v>648</v>
      </c>
      <c r="E9990" s="285">
        <v>0</v>
      </c>
      <c r="F9990" s="285" t="s">
        <v>7229</v>
      </c>
      <c r="G9990" s="285" t="s">
        <v>732</v>
      </c>
      <c r="H9990" s="278">
        <f t="shared" si="329"/>
        <v>1</v>
      </c>
      <c r="I9990" s="251" t="s">
        <v>7616</v>
      </c>
      <c r="J9990" s="285" t="s">
        <v>7600</v>
      </c>
      <c r="K9990" s="278" t="e">
        <f t="shared" si="330"/>
        <v>#N/A</v>
      </c>
      <c r="L9990" s="286">
        <v>43769</v>
      </c>
      <c r="M9990" s="286" t="s">
        <v>3248</v>
      </c>
    </row>
    <row r="9991" spans="1:13" s="269" customFormat="1" ht="15.5" hidden="1" thickTop="1" thickBot="1" x14ac:dyDescent="0.4">
      <c r="A9991" s="287" t="s">
        <v>3407</v>
      </c>
      <c r="B9991" s="288" t="e">
        <f>VLOOKUP(A9991,Lists!B:C,2,FALSE)</f>
        <v>#N/A</v>
      </c>
      <c r="C9991" s="288" t="e">
        <f>VLOOKUP(A9991,Lists!B:D,3,FALSE)</f>
        <v>#N/A</v>
      </c>
      <c r="D9991" s="289" t="s">
        <v>643</v>
      </c>
      <c r="E9991" s="289">
        <v>0</v>
      </c>
      <c r="F9991" s="289" t="s">
        <v>7229</v>
      </c>
      <c r="G9991" s="289" t="s">
        <v>732</v>
      </c>
      <c r="H9991" s="278">
        <f t="shared" si="329"/>
        <v>1</v>
      </c>
      <c r="I9991" s="252" t="s">
        <v>7616</v>
      </c>
      <c r="J9991" s="289" t="s">
        <v>7600</v>
      </c>
      <c r="K9991" s="278" t="e">
        <f t="shared" si="330"/>
        <v>#N/A</v>
      </c>
      <c r="L9991" s="290">
        <v>43769</v>
      </c>
      <c r="M9991" s="290" t="s">
        <v>3248</v>
      </c>
    </row>
    <row r="9992" spans="1:13" s="269" customFormat="1" ht="15.5" hidden="1" thickTop="1" thickBot="1" x14ac:dyDescent="0.4">
      <c r="A9992" s="283" t="s">
        <v>3407</v>
      </c>
      <c r="B9992" s="284" t="e">
        <f>VLOOKUP(A9992,Lists!B:C,2,FALSE)</f>
        <v>#N/A</v>
      </c>
      <c r="C9992" s="284" t="e">
        <f>VLOOKUP(A9992,Lists!B:D,3,FALSE)</f>
        <v>#N/A</v>
      </c>
      <c r="D9992" s="285" t="s">
        <v>644</v>
      </c>
      <c r="E9992" s="285">
        <v>0</v>
      </c>
      <c r="F9992" s="285" t="s">
        <v>7229</v>
      </c>
      <c r="G9992" s="285" t="s">
        <v>732</v>
      </c>
      <c r="H9992" s="278">
        <f t="shared" si="329"/>
        <v>1</v>
      </c>
      <c r="I9992" s="251" t="s">
        <v>7616</v>
      </c>
      <c r="J9992" s="285" t="s">
        <v>7600</v>
      </c>
      <c r="K9992" s="278" t="e">
        <f t="shared" si="330"/>
        <v>#N/A</v>
      </c>
      <c r="L9992" s="286">
        <v>43769</v>
      </c>
      <c r="M9992" s="286" t="s">
        <v>3248</v>
      </c>
    </row>
    <row r="9993" spans="1:13" s="269" customFormat="1" ht="15.5" hidden="1" thickTop="1" thickBot="1" x14ac:dyDescent="0.4">
      <c r="A9993" s="287" t="s">
        <v>3407</v>
      </c>
      <c r="B9993" s="288" t="e">
        <f>VLOOKUP(A9993,Lists!B:C,2,FALSE)</f>
        <v>#N/A</v>
      </c>
      <c r="C9993" s="288" t="e">
        <f>VLOOKUP(A9993,Lists!B:D,3,FALSE)</f>
        <v>#N/A</v>
      </c>
      <c r="D9993" s="289" t="s">
        <v>645</v>
      </c>
      <c r="E9993" s="289">
        <v>0</v>
      </c>
      <c r="F9993" s="289" t="s">
        <v>7229</v>
      </c>
      <c r="G9993" s="289" t="s">
        <v>732</v>
      </c>
      <c r="H9993" s="278">
        <f t="shared" si="329"/>
        <v>1</v>
      </c>
      <c r="I9993" s="252" t="s">
        <v>7616</v>
      </c>
      <c r="J9993" s="289" t="s">
        <v>7600</v>
      </c>
      <c r="K9993" s="278" t="e">
        <f t="shared" si="330"/>
        <v>#N/A</v>
      </c>
      <c r="L9993" s="290">
        <v>43769</v>
      </c>
      <c r="M9993" s="290" t="s">
        <v>3248</v>
      </c>
    </row>
    <row r="9994" spans="1:13" s="269" customFormat="1" ht="15.5" hidden="1" thickTop="1" thickBot="1" x14ac:dyDescent="0.4">
      <c r="A9994" s="283" t="s">
        <v>3407</v>
      </c>
      <c r="B9994" s="284" t="e">
        <f>VLOOKUP(A9994,Lists!B:C,2,FALSE)</f>
        <v>#N/A</v>
      </c>
      <c r="C9994" s="284" t="e">
        <f>VLOOKUP(A9994,Lists!B:D,3,FALSE)</f>
        <v>#N/A</v>
      </c>
      <c r="D9994" s="285" t="s">
        <v>646</v>
      </c>
      <c r="E9994" s="285">
        <v>0</v>
      </c>
      <c r="F9994" s="285" t="s">
        <v>7229</v>
      </c>
      <c r="G9994" s="285" t="s">
        <v>732</v>
      </c>
      <c r="H9994" s="278">
        <f t="shared" si="329"/>
        <v>1</v>
      </c>
      <c r="I9994" s="251" t="s">
        <v>7616</v>
      </c>
      <c r="J9994" s="285" t="s">
        <v>7600</v>
      </c>
      <c r="K9994" s="278" t="e">
        <f t="shared" si="330"/>
        <v>#N/A</v>
      </c>
      <c r="L9994" s="286">
        <v>43769</v>
      </c>
      <c r="M9994" s="286" t="s">
        <v>3248</v>
      </c>
    </row>
    <row r="9995" spans="1:13" s="269" customFormat="1" ht="15.5" hidden="1" thickTop="1" thickBot="1" x14ac:dyDescent="0.4">
      <c r="A9995" s="287" t="s">
        <v>3407</v>
      </c>
      <c r="B9995" s="288" t="e">
        <f>VLOOKUP(A9995,Lists!B:C,2,FALSE)</f>
        <v>#N/A</v>
      </c>
      <c r="C9995" s="288" t="e">
        <f>VLOOKUP(A9995,Lists!B:D,3,FALSE)</f>
        <v>#N/A</v>
      </c>
      <c r="D9995" s="289" t="s">
        <v>649</v>
      </c>
      <c r="E9995" s="289">
        <v>0</v>
      </c>
      <c r="F9995" s="289" t="s">
        <v>7229</v>
      </c>
      <c r="G9995" s="289" t="s">
        <v>732</v>
      </c>
      <c r="H9995" s="278">
        <f t="shared" si="329"/>
        <v>1</v>
      </c>
      <c r="I9995" s="252" t="s">
        <v>7616</v>
      </c>
      <c r="J9995" s="289" t="s">
        <v>7600</v>
      </c>
      <c r="K9995" s="278" t="e">
        <f t="shared" si="330"/>
        <v>#N/A</v>
      </c>
      <c r="L9995" s="290">
        <v>43769</v>
      </c>
      <c r="M9995" s="290" t="s">
        <v>3248</v>
      </c>
    </row>
    <row r="9996" spans="1:13" s="269" customFormat="1" ht="15.5" hidden="1" thickTop="1" thickBot="1" x14ac:dyDescent="0.4">
      <c r="A9996" s="283" t="s">
        <v>3407</v>
      </c>
      <c r="B9996" s="284" t="e">
        <f>VLOOKUP(A9996,Lists!B:C,2,FALSE)</f>
        <v>#N/A</v>
      </c>
      <c r="C9996" s="284" t="e">
        <f>VLOOKUP(A9996,Lists!B:D,3,FALSE)</f>
        <v>#N/A</v>
      </c>
      <c r="D9996" s="285" t="s">
        <v>650</v>
      </c>
      <c r="E9996" s="285">
        <v>1</v>
      </c>
      <c r="F9996" s="285" t="s">
        <v>7229</v>
      </c>
      <c r="G9996" s="285" t="s">
        <v>732</v>
      </c>
      <c r="H9996" s="278">
        <f t="shared" si="329"/>
        <v>1</v>
      </c>
      <c r="I9996" s="251" t="s">
        <v>7616</v>
      </c>
      <c r="J9996" s="285" t="s">
        <v>7600</v>
      </c>
      <c r="K9996" s="278" t="e">
        <f t="shared" si="330"/>
        <v>#N/A</v>
      </c>
      <c r="L9996" s="286">
        <v>43769</v>
      </c>
      <c r="M9996" s="286" t="s">
        <v>3248</v>
      </c>
    </row>
    <row r="9997" spans="1:13" s="269" customFormat="1" ht="15.5" hidden="1" thickTop="1" thickBot="1" x14ac:dyDescent="0.4">
      <c r="A9997" s="287" t="s">
        <v>3407</v>
      </c>
      <c r="B9997" s="288" t="e">
        <f>VLOOKUP(A9997,Lists!B:C,2,FALSE)</f>
        <v>#N/A</v>
      </c>
      <c r="C9997" s="288" t="e">
        <f>VLOOKUP(A9997,Lists!B:D,3,FALSE)</f>
        <v>#N/A</v>
      </c>
      <c r="D9997" s="289" t="s">
        <v>651</v>
      </c>
      <c r="E9997" s="289">
        <v>1</v>
      </c>
      <c r="F9997" s="289" t="s">
        <v>7229</v>
      </c>
      <c r="G9997" s="289" t="s">
        <v>732</v>
      </c>
      <c r="H9997" s="278">
        <f t="shared" si="329"/>
        <v>1</v>
      </c>
      <c r="I9997" s="252" t="s">
        <v>7616</v>
      </c>
      <c r="J9997" s="289" t="s">
        <v>7600</v>
      </c>
      <c r="K9997" s="278" t="e">
        <f t="shared" si="330"/>
        <v>#N/A</v>
      </c>
      <c r="L9997" s="290">
        <v>43769</v>
      </c>
      <c r="M9997" s="290" t="s">
        <v>3248</v>
      </c>
    </row>
    <row r="9998" spans="1:13" s="269" customFormat="1" ht="15.5" hidden="1" thickTop="1" thickBot="1" x14ac:dyDescent="0.4">
      <c r="A9998" s="283" t="s">
        <v>2985</v>
      </c>
      <c r="B9998" s="284" t="e">
        <f>VLOOKUP(A9998,Lists!B:C,2,FALSE)</f>
        <v>#N/A</v>
      </c>
      <c r="C9998" s="284" t="e">
        <f>VLOOKUP(A9998,Lists!B:D,3,FALSE)</f>
        <v>#N/A</v>
      </c>
      <c r="D9998" s="285" t="s">
        <v>647</v>
      </c>
      <c r="E9998" s="285">
        <v>0</v>
      </c>
      <c r="F9998" s="285" t="s">
        <v>7229</v>
      </c>
      <c r="G9998" s="285" t="s">
        <v>732</v>
      </c>
      <c r="H9998" s="278">
        <f t="shared" si="329"/>
        <v>1</v>
      </c>
      <c r="I9998" s="251" t="s">
        <v>7616</v>
      </c>
      <c r="J9998" s="285" t="s">
        <v>7600</v>
      </c>
      <c r="K9998" s="278" t="e">
        <f t="shared" si="330"/>
        <v>#N/A</v>
      </c>
      <c r="L9998" s="286">
        <v>43769</v>
      </c>
      <c r="M9998" s="286" t="s">
        <v>3248</v>
      </c>
    </row>
    <row r="9999" spans="1:13" s="269" customFormat="1" ht="15.5" hidden="1" thickTop="1" thickBot="1" x14ac:dyDescent="0.4">
      <c r="A9999" s="287" t="s">
        <v>2985</v>
      </c>
      <c r="B9999" s="288" t="e">
        <f>VLOOKUP(A9999,Lists!B:C,2,FALSE)</f>
        <v>#N/A</v>
      </c>
      <c r="C9999" s="288" t="e">
        <f>VLOOKUP(A9999,Lists!B:D,3,FALSE)</f>
        <v>#N/A</v>
      </c>
      <c r="D9999" s="289" t="s">
        <v>648</v>
      </c>
      <c r="E9999" s="289">
        <v>0</v>
      </c>
      <c r="F9999" s="289" t="s">
        <v>7229</v>
      </c>
      <c r="G9999" s="289" t="s">
        <v>732</v>
      </c>
      <c r="H9999" s="278">
        <f t="shared" si="329"/>
        <v>1</v>
      </c>
      <c r="I9999" s="252" t="s">
        <v>7616</v>
      </c>
      <c r="J9999" s="289" t="s">
        <v>7600</v>
      </c>
      <c r="K9999" s="278" t="e">
        <f t="shared" si="330"/>
        <v>#N/A</v>
      </c>
      <c r="L9999" s="290">
        <v>43769</v>
      </c>
      <c r="M9999" s="290" t="s">
        <v>3248</v>
      </c>
    </row>
    <row r="10000" spans="1:13" s="269" customFormat="1" ht="15.5" hidden="1" thickTop="1" thickBot="1" x14ac:dyDescent="0.4">
      <c r="A10000" s="283" t="s">
        <v>2985</v>
      </c>
      <c r="B10000" s="284" t="e">
        <f>VLOOKUP(A10000,Lists!B:C,2,FALSE)</f>
        <v>#N/A</v>
      </c>
      <c r="C10000" s="284" t="e">
        <f>VLOOKUP(A10000,Lists!B:D,3,FALSE)</f>
        <v>#N/A</v>
      </c>
      <c r="D10000" s="285" t="s">
        <v>643</v>
      </c>
      <c r="E10000" s="285">
        <v>0</v>
      </c>
      <c r="F10000" s="285" t="s">
        <v>7229</v>
      </c>
      <c r="G10000" s="285" t="s">
        <v>732</v>
      </c>
      <c r="H10000" s="278">
        <f t="shared" si="329"/>
        <v>1</v>
      </c>
      <c r="I10000" s="251" t="s">
        <v>7616</v>
      </c>
      <c r="J10000" s="285" t="s">
        <v>7600</v>
      </c>
      <c r="K10000" s="278" t="e">
        <f t="shared" si="330"/>
        <v>#N/A</v>
      </c>
      <c r="L10000" s="286">
        <v>43769</v>
      </c>
      <c r="M10000" s="286" t="s">
        <v>3248</v>
      </c>
    </row>
    <row r="10001" spans="1:13" s="269" customFormat="1" ht="15.5" hidden="1" thickTop="1" thickBot="1" x14ac:dyDescent="0.4">
      <c r="A10001" s="287" t="s">
        <v>2985</v>
      </c>
      <c r="B10001" s="288" t="e">
        <f>VLOOKUP(A10001,Lists!B:C,2,FALSE)</f>
        <v>#N/A</v>
      </c>
      <c r="C10001" s="288" t="e">
        <f>VLOOKUP(A10001,Lists!B:D,3,FALSE)</f>
        <v>#N/A</v>
      </c>
      <c r="D10001" s="289" t="s">
        <v>644</v>
      </c>
      <c r="E10001" s="289">
        <v>0</v>
      </c>
      <c r="F10001" s="289" t="s">
        <v>7229</v>
      </c>
      <c r="G10001" s="289" t="s">
        <v>732</v>
      </c>
      <c r="H10001" s="278">
        <f t="shared" ref="H10001:H10024" si="331">IF(G10001="x","x",IF(G10001="Low",3,IF(G10001="Medium",2,IF(G10001="High",1,FALSE))))</f>
        <v>1</v>
      </c>
      <c r="I10001" s="252" t="s">
        <v>7616</v>
      </c>
      <c r="J10001" s="289" t="s">
        <v>7600</v>
      </c>
      <c r="K10001" s="278" t="e">
        <f t="shared" si="330"/>
        <v>#N/A</v>
      </c>
      <c r="L10001" s="290">
        <v>43769</v>
      </c>
      <c r="M10001" s="290" t="s">
        <v>3248</v>
      </c>
    </row>
    <row r="10002" spans="1:13" s="269" customFormat="1" ht="15.5" hidden="1" thickTop="1" thickBot="1" x14ac:dyDescent="0.4">
      <c r="A10002" s="283" t="s">
        <v>2985</v>
      </c>
      <c r="B10002" s="284" t="e">
        <f>VLOOKUP(A10002,Lists!B:C,2,FALSE)</f>
        <v>#N/A</v>
      </c>
      <c r="C10002" s="284" t="e">
        <f>VLOOKUP(A10002,Lists!B:D,3,FALSE)</f>
        <v>#N/A</v>
      </c>
      <c r="D10002" s="285" t="s">
        <v>645</v>
      </c>
      <c r="E10002" s="285">
        <v>0</v>
      </c>
      <c r="F10002" s="285" t="s">
        <v>7229</v>
      </c>
      <c r="G10002" s="285" t="s">
        <v>732</v>
      </c>
      <c r="H10002" s="278">
        <f t="shared" si="331"/>
        <v>1</v>
      </c>
      <c r="I10002" s="251" t="s">
        <v>7616</v>
      </c>
      <c r="J10002" s="285" t="s">
        <v>7600</v>
      </c>
      <c r="K10002" s="278" t="e">
        <f t="shared" si="330"/>
        <v>#N/A</v>
      </c>
      <c r="L10002" s="286">
        <v>43769</v>
      </c>
      <c r="M10002" s="286" t="s">
        <v>3248</v>
      </c>
    </row>
    <row r="10003" spans="1:13" s="269" customFormat="1" ht="15.5" hidden="1" thickTop="1" thickBot="1" x14ac:dyDescent="0.4">
      <c r="A10003" s="287" t="s">
        <v>2985</v>
      </c>
      <c r="B10003" s="288" t="e">
        <f>VLOOKUP(A10003,Lists!B:C,2,FALSE)</f>
        <v>#N/A</v>
      </c>
      <c r="C10003" s="288" t="e">
        <f>VLOOKUP(A10003,Lists!B:D,3,FALSE)</f>
        <v>#N/A</v>
      </c>
      <c r="D10003" s="289" t="s">
        <v>646</v>
      </c>
      <c r="E10003" s="289">
        <v>0</v>
      </c>
      <c r="F10003" s="289" t="s">
        <v>7229</v>
      </c>
      <c r="G10003" s="289" t="s">
        <v>732</v>
      </c>
      <c r="H10003" s="278">
        <f t="shared" si="331"/>
        <v>1</v>
      </c>
      <c r="I10003" s="252" t="s">
        <v>7616</v>
      </c>
      <c r="J10003" s="289" t="s">
        <v>7600</v>
      </c>
      <c r="K10003" s="278" t="e">
        <f t="shared" si="330"/>
        <v>#N/A</v>
      </c>
      <c r="L10003" s="290">
        <v>43769</v>
      </c>
      <c r="M10003" s="290" t="s">
        <v>3248</v>
      </c>
    </row>
    <row r="10004" spans="1:13" s="269" customFormat="1" ht="15.5" hidden="1" thickTop="1" thickBot="1" x14ac:dyDescent="0.4">
      <c r="A10004" s="283" t="s">
        <v>2985</v>
      </c>
      <c r="B10004" s="284" t="e">
        <f>VLOOKUP(A10004,Lists!B:C,2,FALSE)</f>
        <v>#N/A</v>
      </c>
      <c r="C10004" s="284" t="e">
        <f>VLOOKUP(A10004,Lists!B:D,3,FALSE)</f>
        <v>#N/A</v>
      </c>
      <c r="D10004" s="285" t="s">
        <v>649</v>
      </c>
      <c r="E10004" s="285">
        <v>0</v>
      </c>
      <c r="F10004" s="285" t="s">
        <v>7229</v>
      </c>
      <c r="G10004" s="285" t="s">
        <v>732</v>
      </c>
      <c r="H10004" s="278">
        <f t="shared" si="331"/>
        <v>1</v>
      </c>
      <c r="I10004" s="251" t="s">
        <v>7616</v>
      </c>
      <c r="J10004" s="285" t="s">
        <v>7600</v>
      </c>
      <c r="K10004" s="278" t="e">
        <f t="shared" si="330"/>
        <v>#N/A</v>
      </c>
      <c r="L10004" s="286">
        <v>43769</v>
      </c>
      <c r="M10004" s="286" t="s">
        <v>3248</v>
      </c>
    </row>
    <row r="10005" spans="1:13" s="269" customFormat="1" ht="15.5" hidden="1" thickTop="1" thickBot="1" x14ac:dyDescent="0.4">
      <c r="A10005" s="287" t="s">
        <v>2985</v>
      </c>
      <c r="B10005" s="288" t="e">
        <f>VLOOKUP(A10005,Lists!B:C,2,FALSE)</f>
        <v>#N/A</v>
      </c>
      <c r="C10005" s="288" t="e">
        <f>VLOOKUP(A10005,Lists!B:D,3,FALSE)</f>
        <v>#N/A</v>
      </c>
      <c r="D10005" s="289" t="s">
        <v>650</v>
      </c>
      <c r="E10005" s="289">
        <v>1</v>
      </c>
      <c r="F10005" s="289" t="s">
        <v>7229</v>
      </c>
      <c r="G10005" s="289" t="s">
        <v>732</v>
      </c>
      <c r="H10005" s="278">
        <f t="shared" si="331"/>
        <v>1</v>
      </c>
      <c r="I10005" s="252" t="s">
        <v>7616</v>
      </c>
      <c r="J10005" s="289" t="s">
        <v>7600</v>
      </c>
      <c r="K10005" s="278" t="e">
        <f t="shared" si="330"/>
        <v>#N/A</v>
      </c>
      <c r="L10005" s="290">
        <v>43769</v>
      </c>
      <c r="M10005" s="290" t="s">
        <v>3248</v>
      </c>
    </row>
    <row r="10006" spans="1:13" s="269" customFormat="1" ht="15.5" hidden="1" thickTop="1" thickBot="1" x14ac:dyDescent="0.4">
      <c r="A10006" s="283" t="s">
        <v>2985</v>
      </c>
      <c r="B10006" s="284" t="e">
        <f>VLOOKUP(A10006,Lists!B:C,2,FALSE)</f>
        <v>#N/A</v>
      </c>
      <c r="C10006" s="284" t="e">
        <f>VLOOKUP(A10006,Lists!B:D,3,FALSE)</f>
        <v>#N/A</v>
      </c>
      <c r="D10006" s="285" t="s">
        <v>651</v>
      </c>
      <c r="E10006" s="285">
        <v>1</v>
      </c>
      <c r="F10006" s="285" t="s">
        <v>7229</v>
      </c>
      <c r="G10006" s="285" t="s">
        <v>732</v>
      </c>
      <c r="H10006" s="278">
        <f t="shared" si="331"/>
        <v>1</v>
      </c>
      <c r="I10006" s="251" t="s">
        <v>7616</v>
      </c>
      <c r="J10006" s="285" t="s">
        <v>7600</v>
      </c>
      <c r="K10006" s="278" t="e">
        <f t="shared" si="330"/>
        <v>#N/A</v>
      </c>
      <c r="L10006" s="286">
        <v>43769</v>
      </c>
      <c r="M10006" s="286" t="s">
        <v>3248</v>
      </c>
    </row>
    <row r="10007" spans="1:13" s="269" customFormat="1" ht="15.5" hidden="1" thickTop="1" thickBot="1" x14ac:dyDescent="0.4">
      <c r="A10007" s="287" t="s">
        <v>5597</v>
      </c>
      <c r="B10007" s="288" t="e">
        <f>VLOOKUP(A10007,Lists!B:C,2,FALSE)</f>
        <v>#N/A</v>
      </c>
      <c r="C10007" s="288" t="e">
        <f>VLOOKUP(A10007,Lists!B:D,3,FALSE)</f>
        <v>#N/A</v>
      </c>
      <c r="D10007" s="289" t="s">
        <v>647</v>
      </c>
      <c r="E10007" s="289">
        <v>0</v>
      </c>
      <c r="F10007" s="289" t="s">
        <v>7229</v>
      </c>
      <c r="G10007" s="289" t="s">
        <v>732</v>
      </c>
      <c r="H10007" s="278">
        <f t="shared" si="331"/>
        <v>1</v>
      </c>
      <c r="I10007" s="252" t="s">
        <v>7616</v>
      </c>
      <c r="J10007" s="289" t="s">
        <v>7600</v>
      </c>
      <c r="K10007" s="278" t="e">
        <f t="shared" si="330"/>
        <v>#N/A</v>
      </c>
      <c r="L10007" s="290">
        <v>43769</v>
      </c>
      <c r="M10007" s="290" t="s">
        <v>3248</v>
      </c>
    </row>
    <row r="10008" spans="1:13" s="269" customFormat="1" ht="15.5" hidden="1" thickTop="1" thickBot="1" x14ac:dyDescent="0.4">
      <c r="A10008" s="283" t="s">
        <v>5597</v>
      </c>
      <c r="B10008" s="284" t="e">
        <f>VLOOKUP(A10008,Lists!B:C,2,FALSE)</f>
        <v>#N/A</v>
      </c>
      <c r="C10008" s="284" t="e">
        <f>VLOOKUP(A10008,Lists!B:D,3,FALSE)</f>
        <v>#N/A</v>
      </c>
      <c r="D10008" s="285" t="s">
        <v>648</v>
      </c>
      <c r="E10008" s="285">
        <v>0</v>
      </c>
      <c r="F10008" s="285" t="s">
        <v>7229</v>
      </c>
      <c r="G10008" s="285" t="s">
        <v>732</v>
      </c>
      <c r="H10008" s="278">
        <f t="shared" si="331"/>
        <v>1</v>
      </c>
      <c r="I10008" s="251" t="s">
        <v>7616</v>
      </c>
      <c r="J10008" s="285" t="s">
        <v>7600</v>
      </c>
      <c r="K10008" s="278" t="e">
        <f t="shared" si="330"/>
        <v>#N/A</v>
      </c>
      <c r="L10008" s="286">
        <v>43769</v>
      </c>
      <c r="M10008" s="286" t="s">
        <v>3248</v>
      </c>
    </row>
    <row r="10009" spans="1:13" s="269" customFormat="1" ht="15.5" hidden="1" thickTop="1" thickBot="1" x14ac:dyDescent="0.4">
      <c r="A10009" s="287" t="s">
        <v>5597</v>
      </c>
      <c r="B10009" s="288" t="e">
        <f>VLOOKUP(A10009,Lists!B:C,2,FALSE)</f>
        <v>#N/A</v>
      </c>
      <c r="C10009" s="288" t="e">
        <f>VLOOKUP(A10009,Lists!B:D,3,FALSE)</f>
        <v>#N/A</v>
      </c>
      <c r="D10009" s="289" t="s">
        <v>643</v>
      </c>
      <c r="E10009" s="289">
        <v>0</v>
      </c>
      <c r="F10009" s="289" t="s">
        <v>7229</v>
      </c>
      <c r="G10009" s="289" t="s">
        <v>732</v>
      </c>
      <c r="H10009" s="278">
        <f t="shared" si="331"/>
        <v>1</v>
      </c>
      <c r="I10009" s="252" t="s">
        <v>7616</v>
      </c>
      <c r="J10009" s="289" t="s">
        <v>7600</v>
      </c>
      <c r="K10009" s="278" t="e">
        <f t="shared" si="330"/>
        <v>#N/A</v>
      </c>
      <c r="L10009" s="290">
        <v>43769</v>
      </c>
      <c r="M10009" s="290" t="s">
        <v>3248</v>
      </c>
    </row>
    <row r="10010" spans="1:13" s="269" customFormat="1" ht="15.5" hidden="1" thickTop="1" thickBot="1" x14ac:dyDescent="0.4">
      <c r="A10010" s="283" t="s">
        <v>5597</v>
      </c>
      <c r="B10010" s="284" t="e">
        <f>VLOOKUP(A10010,Lists!B:C,2,FALSE)</f>
        <v>#N/A</v>
      </c>
      <c r="C10010" s="284" t="e">
        <f>VLOOKUP(A10010,Lists!B:D,3,FALSE)</f>
        <v>#N/A</v>
      </c>
      <c r="D10010" s="285" t="s">
        <v>644</v>
      </c>
      <c r="E10010" s="285">
        <v>0</v>
      </c>
      <c r="F10010" s="285" t="s">
        <v>7229</v>
      </c>
      <c r="G10010" s="285" t="s">
        <v>732</v>
      </c>
      <c r="H10010" s="278">
        <f t="shared" si="331"/>
        <v>1</v>
      </c>
      <c r="I10010" s="251" t="s">
        <v>7616</v>
      </c>
      <c r="J10010" s="285" t="s">
        <v>7600</v>
      </c>
      <c r="K10010" s="278" t="e">
        <f t="shared" si="330"/>
        <v>#N/A</v>
      </c>
      <c r="L10010" s="286">
        <v>43769</v>
      </c>
      <c r="M10010" s="286" t="s">
        <v>3248</v>
      </c>
    </row>
    <row r="10011" spans="1:13" s="269" customFormat="1" ht="15.5" hidden="1" thickTop="1" thickBot="1" x14ac:dyDescent="0.4">
      <c r="A10011" s="287" t="s">
        <v>5597</v>
      </c>
      <c r="B10011" s="288" t="e">
        <f>VLOOKUP(A10011,Lists!B:C,2,FALSE)</f>
        <v>#N/A</v>
      </c>
      <c r="C10011" s="288" t="e">
        <f>VLOOKUP(A10011,Lists!B:D,3,FALSE)</f>
        <v>#N/A</v>
      </c>
      <c r="D10011" s="289" t="s">
        <v>645</v>
      </c>
      <c r="E10011" s="289">
        <v>0</v>
      </c>
      <c r="F10011" s="289" t="s">
        <v>7229</v>
      </c>
      <c r="G10011" s="289" t="s">
        <v>732</v>
      </c>
      <c r="H10011" s="278">
        <f t="shared" si="331"/>
        <v>1</v>
      </c>
      <c r="I10011" s="252" t="s">
        <v>7616</v>
      </c>
      <c r="J10011" s="289" t="s">
        <v>7600</v>
      </c>
      <c r="K10011" s="278" t="e">
        <f t="shared" si="330"/>
        <v>#N/A</v>
      </c>
      <c r="L10011" s="290">
        <v>43769</v>
      </c>
      <c r="M10011" s="290" t="s">
        <v>3248</v>
      </c>
    </row>
    <row r="10012" spans="1:13" s="269" customFormat="1" ht="15.5" hidden="1" thickTop="1" thickBot="1" x14ac:dyDescent="0.4">
      <c r="A10012" s="283" t="s">
        <v>5597</v>
      </c>
      <c r="B10012" s="284" t="e">
        <f>VLOOKUP(A10012,Lists!B:C,2,FALSE)</f>
        <v>#N/A</v>
      </c>
      <c r="C10012" s="284" t="e">
        <f>VLOOKUP(A10012,Lists!B:D,3,FALSE)</f>
        <v>#N/A</v>
      </c>
      <c r="D10012" s="285" t="s">
        <v>646</v>
      </c>
      <c r="E10012" s="285">
        <v>0</v>
      </c>
      <c r="F10012" s="285" t="s">
        <v>7229</v>
      </c>
      <c r="G10012" s="285" t="s">
        <v>732</v>
      </c>
      <c r="H10012" s="278">
        <f t="shared" si="331"/>
        <v>1</v>
      </c>
      <c r="I10012" s="251" t="s">
        <v>7616</v>
      </c>
      <c r="J10012" s="285" t="s">
        <v>7600</v>
      </c>
      <c r="K10012" s="278" t="e">
        <f t="shared" si="330"/>
        <v>#N/A</v>
      </c>
      <c r="L10012" s="286">
        <v>43769</v>
      </c>
      <c r="M10012" s="286" t="s">
        <v>3248</v>
      </c>
    </row>
    <row r="10013" spans="1:13" s="269" customFormat="1" ht="15.5" hidden="1" thickTop="1" thickBot="1" x14ac:dyDescent="0.4">
      <c r="A10013" s="287" t="s">
        <v>5597</v>
      </c>
      <c r="B10013" s="288" t="e">
        <f>VLOOKUP(A10013,Lists!B:C,2,FALSE)</f>
        <v>#N/A</v>
      </c>
      <c r="C10013" s="288" t="e">
        <f>VLOOKUP(A10013,Lists!B:D,3,FALSE)</f>
        <v>#N/A</v>
      </c>
      <c r="D10013" s="289" t="s">
        <v>649</v>
      </c>
      <c r="E10013" s="289">
        <v>0</v>
      </c>
      <c r="F10013" s="289" t="s">
        <v>7229</v>
      </c>
      <c r="G10013" s="289" t="s">
        <v>732</v>
      </c>
      <c r="H10013" s="278">
        <f t="shared" si="331"/>
        <v>1</v>
      </c>
      <c r="I10013" s="252" t="s">
        <v>7616</v>
      </c>
      <c r="J10013" s="289" t="s">
        <v>7600</v>
      </c>
      <c r="K10013" s="278" t="e">
        <f t="shared" si="330"/>
        <v>#N/A</v>
      </c>
      <c r="L10013" s="290">
        <v>43769</v>
      </c>
      <c r="M10013" s="290" t="s">
        <v>3248</v>
      </c>
    </row>
    <row r="10014" spans="1:13" s="269" customFormat="1" ht="15.5" hidden="1" thickTop="1" thickBot="1" x14ac:dyDescent="0.4">
      <c r="A10014" s="283" t="s">
        <v>5597</v>
      </c>
      <c r="B10014" s="284" t="e">
        <f>VLOOKUP(A10014,Lists!B:C,2,FALSE)</f>
        <v>#N/A</v>
      </c>
      <c r="C10014" s="284" t="e">
        <f>VLOOKUP(A10014,Lists!B:D,3,FALSE)</f>
        <v>#N/A</v>
      </c>
      <c r="D10014" s="285" t="s">
        <v>650</v>
      </c>
      <c r="E10014" s="285">
        <v>1</v>
      </c>
      <c r="F10014" s="285" t="s">
        <v>7229</v>
      </c>
      <c r="G10014" s="285" t="s">
        <v>732</v>
      </c>
      <c r="H10014" s="278">
        <f t="shared" si="331"/>
        <v>1</v>
      </c>
      <c r="I10014" s="251" t="s">
        <v>7616</v>
      </c>
      <c r="J10014" s="285" t="s">
        <v>7600</v>
      </c>
      <c r="K10014" s="278" t="e">
        <f t="shared" si="330"/>
        <v>#N/A</v>
      </c>
      <c r="L10014" s="286">
        <v>43769</v>
      </c>
      <c r="M10014" s="286" t="s">
        <v>3248</v>
      </c>
    </row>
    <row r="10015" spans="1:13" s="269" customFormat="1" ht="15.5" hidden="1" thickTop="1" thickBot="1" x14ac:dyDescent="0.4">
      <c r="A10015" s="287" t="s">
        <v>5597</v>
      </c>
      <c r="B10015" s="288" t="e">
        <f>VLOOKUP(A10015,Lists!B:C,2,FALSE)</f>
        <v>#N/A</v>
      </c>
      <c r="C10015" s="288" t="e">
        <f>VLOOKUP(A10015,Lists!B:D,3,FALSE)</f>
        <v>#N/A</v>
      </c>
      <c r="D10015" s="289" t="s">
        <v>651</v>
      </c>
      <c r="E10015" s="289">
        <v>0</v>
      </c>
      <c r="F10015" s="289" t="s">
        <v>7229</v>
      </c>
      <c r="G10015" s="289" t="s">
        <v>732</v>
      </c>
      <c r="H10015" s="278">
        <f t="shared" si="331"/>
        <v>1</v>
      </c>
      <c r="I10015" s="252" t="s">
        <v>7616</v>
      </c>
      <c r="J10015" s="289" t="s">
        <v>7600</v>
      </c>
      <c r="K10015" s="278" t="e">
        <f t="shared" si="330"/>
        <v>#N/A</v>
      </c>
      <c r="L10015" s="290">
        <v>43769</v>
      </c>
      <c r="M10015" s="290" t="s">
        <v>3248</v>
      </c>
    </row>
    <row r="10016" spans="1:13" s="269" customFormat="1" ht="15.5" hidden="1" thickTop="1" thickBot="1" x14ac:dyDescent="0.4">
      <c r="A10016" s="283" t="s">
        <v>4355</v>
      </c>
      <c r="B10016" s="284" t="str">
        <f>VLOOKUP(A10016,Lists!B:C,2,FALSE)</f>
        <v>SOM002</v>
      </c>
      <c r="C10016" s="284" t="str">
        <f>VLOOKUP(A10016,Lists!B:D,3,FALSE)</f>
        <v>SOM</v>
      </c>
      <c r="D10016" s="285" t="s">
        <v>647</v>
      </c>
      <c r="E10016" s="285">
        <v>2</v>
      </c>
      <c r="F10016" s="285" t="s">
        <v>7229</v>
      </c>
      <c r="G10016" s="285" t="s">
        <v>732</v>
      </c>
      <c r="H10016" s="278">
        <f t="shared" si="331"/>
        <v>1</v>
      </c>
      <c r="I10016" s="251" t="s">
        <v>7616</v>
      </c>
      <c r="J10016" s="285" t="s">
        <v>7600</v>
      </c>
      <c r="K10016" s="278" t="str">
        <f t="shared" si="330"/>
        <v>SOM002Denial of existence of humanitarian needs or entitlements to assistance</v>
      </c>
      <c r="L10016" s="286">
        <v>43769</v>
      </c>
      <c r="M10016" s="286" t="s">
        <v>3248</v>
      </c>
    </row>
    <row r="10017" spans="1:13" s="269" customFormat="1" ht="15.5" hidden="1" thickTop="1" thickBot="1" x14ac:dyDescent="0.4">
      <c r="A10017" s="287" t="s">
        <v>4355</v>
      </c>
      <c r="B10017" s="288" t="str">
        <f>VLOOKUP(A10017,Lists!B:C,2,FALSE)</f>
        <v>SOM002</v>
      </c>
      <c r="C10017" s="288" t="str">
        <f>VLOOKUP(A10017,Lists!B:D,3,FALSE)</f>
        <v>SOM</v>
      </c>
      <c r="D10017" s="289" t="s">
        <v>648</v>
      </c>
      <c r="E10017" s="289">
        <v>2</v>
      </c>
      <c r="F10017" s="289" t="s">
        <v>7229</v>
      </c>
      <c r="G10017" s="289" t="s">
        <v>732</v>
      </c>
      <c r="H10017" s="278">
        <f t="shared" si="331"/>
        <v>1</v>
      </c>
      <c r="I10017" s="252" t="s">
        <v>7616</v>
      </c>
      <c r="J10017" s="289" t="s">
        <v>7600</v>
      </c>
      <c r="K10017" s="278" t="str">
        <f t="shared" si="330"/>
        <v>SOM002Restriction and obstruction of access to services and assistance</v>
      </c>
      <c r="L10017" s="290">
        <v>43769</v>
      </c>
      <c r="M10017" s="290" t="s">
        <v>3248</v>
      </c>
    </row>
    <row r="10018" spans="1:13" s="269" customFormat="1" ht="15.5" hidden="1" thickTop="1" thickBot="1" x14ac:dyDescent="0.4">
      <c r="A10018" s="283" t="s">
        <v>4355</v>
      </c>
      <c r="B10018" s="284" t="str">
        <f>VLOOKUP(A10018,Lists!B:C,2,FALSE)</f>
        <v>SOM002</v>
      </c>
      <c r="C10018" s="284" t="str">
        <f>VLOOKUP(A10018,Lists!B:D,3,FALSE)</f>
        <v>SOM</v>
      </c>
      <c r="D10018" s="285" t="s">
        <v>643</v>
      </c>
      <c r="E10018" s="285">
        <v>1</v>
      </c>
      <c r="F10018" s="285" t="s">
        <v>7229</v>
      </c>
      <c r="G10018" s="285" t="s">
        <v>732</v>
      </c>
      <c r="H10018" s="278">
        <f t="shared" si="331"/>
        <v>1</v>
      </c>
      <c r="I10018" s="251" t="s">
        <v>7616</v>
      </c>
      <c r="J10018" s="285" t="s">
        <v>7600</v>
      </c>
      <c r="K10018" s="278" t="str">
        <f t="shared" si="330"/>
        <v>SOM002Impediments to entry into country (bureaucratic and administrative)</v>
      </c>
      <c r="L10018" s="286">
        <v>43769</v>
      </c>
      <c r="M10018" s="286" t="s">
        <v>3248</v>
      </c>
    </row>
    <row r="10019" spans="1:13" s="269" customFormat="1" ht="15.5" hidden="1" thickTop="1" thickBot="1" x14ac:dyDescent="0.4">
      <c r="A10019" s="287" t="s">
        <v>4355</v>
      </c>
      <c r="B10019" s="288" t="str">
        <f>VLOOKUP(A10019,Lists!B:C,2,FALSE)</f>
        <v>SOM002</v>
      </c>
      <c r="C10019" s="288" t="str">
        <f>VLOOKUP(A10019,Lists!B:D,3,FALSE)</f>
        <v>SOM</v>
      </c>
      <c r="D10019" s="289" t="s">
        <v>644</v>
      </c>
      <c r="E10019" s="289">
        <v>3</v>
      </c>
      <c r="F10019" s="289" t="s">
        <v>7229</v>
      </c>
      <c r="G10019" s="289" t="s">
        <v>732</v>
      </c>
      <c r="H10019" s="278">
        <f t="shared" si="331"/>
        <v>1</v>
      </c>
      <c r="I10019" s="252" t="s">
        <v>7616</v>
      </c>
      <c r="J10019" s="289" t="s">
        <v>7600</v>
      </c>
      <c r="K10019" s="278" t="str">
        <f t="shared" si="330"/>
        <v>SOM002Restriction of movement (impediments to freedom of movement and/or administrative restrictions)</v>
      </c>
      <c r="L10019" s="290">
        <v>43769</v>
      </c>
      <c r="M10019" s="290" t="s">
        <v>3248</v>
      </c>
    </row>
    <row r="10020" spans="1:13" s="269" customFormat="1" ht="15.5" hidden="1" thickTop="1" thickBot="1" x14ac:dyDescent="0.4">
      <c r="A10020" s="283" t="s">
        <v>4355</v>
      </c>
      <c r="B10020" s="284" t="str">
        <f>VLOOKUP(A10020,Lists!B:C,2,FALSE)</f>
        <v>SOM002</v>
      </c>
      <c r="C10020" s="284" t="str">
        <f>VLOOKUP(A10020,Lists!B:D,3,FALSE)</f>
        <v>SOM</v>
      </c>
      <c r="D10020" s="285" t="s">
        <v>645</v>
      </c>
      <c r="E10020" s="285">
        <v>2</v>
      </c>
      <c r="F10020" s="285" t="s">
        <v>7229</v>
      </c>
      <c r="G10020" s="285" t="s">
        <v>732</v>
      </c>
      <c r="H10020" s="278">
        <f t="shared" si="331"/>
        <v>1</v>
      </c>
      <c r="I10020" s="251" t="s">
        <v>7616</v>
      </c>
      <c r="J10020" s="285" t="s">
        <v>7600</v>
      </c>
      <c r="K10020" s="278" t="str">
        <f t="shared" si="330"/>
        <v>SOM002Interference into implementation of humanitarian activities</v>
      </c>
      <c r="L10020" s="286">
        <v>43769</v>
      </c>
      <c r="M10020" s="286" t="s">
        <v>3248</v>
      </c>
    </row>
    <row r="10021" spans="1:13" s="269" customFormat="1" ht="15.5" hidden="1" thickTop="1" thickBot="1" x14ac:dyDescent="0.4">
      <c r="A10021" s="287" t="s">
        <v>4355</v>
      </c>
      <c r="B10021" s="288" t="str">
        <f>VLOOKUP(A10021,Lists!B:C,2,FALSE)</f>
        <v>SOM002</v>
      </c>
      <c r="C10021" s="288" t="str">
        <f>VLOOKUP(A10021,Lists!B:D,3,FALSE)</f>
        <v>SOM</v>
      </c>
      <c r="D10021" s="289" t="s">
        <v>646</v>
      </c>
      <c r="E10021" s="289">
        <v>3</v>
      </c>
      <c r="F10021" s="289" t="s">
        <v>7229</v>
      </c>
      <c r="G10021" s="289" t="s">
        <v>732</v>
      </c>
      <c r="H10021" s="278">
        <f t="shared" si="331"/>
        <v>1</v>
      </c>
      <c r="I10021" s="252" t="s">
        <v>7616</v>
      </c>
      <c r="J10021" s="289" t="s">
        <v>7600</v>
      </c>
      <c r="K10021" s="278" t="str">
        <f t="shared" si="330"/>
        <v>SOM002Violence against personnel, facilities and assets</v>
      </c>
      <c r="L10021" s="290">
        <v>43769</v>
      </c>
      <c r="M10021" s="290" t="s">
        <v>3248</v>
      </c>
    </row>
    <row r="10022" spans="1:13" s="269" customFormat="1" ht="15.5" hidden="1" thickTop="1" thickBot="1" x14ac:dyDescent="0.4">
      <c r="A10022" s="283" t="s">
        <v>4355</v>
      </c>
      <c r="B10022" s="284" t="str">
        <f>VLOOKUP(A10022,Lists!B:C,2,FALSE)</f>
        <v>SOM002</v>
      </c>
      <c r="C10022" s="284" t="str">
        <f>VLOOKUP(A10022,Lists!B:D,3,FALSE)</f>
        <v>SOM</v>
      </c>
      <c r="D10022" s="285" t="s">
        <v>649</v>
      </c>
      <c r="E10022" s="285">
        <v>2</v>
      </c>
      <c r="F10022" s="285" t="s">
        <v>7229</v>
      </c>
      <c r="G10022" s="285" t="s">
        <v>732</v>
      </c>
      <c r="H10022" s="278">
        <f t="shared" si="331"/>
        <v>1</v>
      </c>
      <c r="I10022" s="251" t="s">
        <v>7616</v>
      </c>
      <c r="J10022" s="285" t="s">
        <v>7600</v>
      </c>
      <c r="K10022" s="278" t="str">
        <f t="shared" si="330"/>
        <v>SOM002Ongoing insecurity/hostilities affecting humanitarian assistance</v>
      </c>
      <c r="L10022" s="286">
        <v>43769</v>
      </c>
      <c r="M10022" s="286" t="s">
        <v>3248</v>
      </c>
    </row>
    <row r="10023" spans="1:13" s="269" customFormat="1" ht="15.5" hidden="1" thickTop="1" thickBot="1" x14ac:dyDescent="0.4">
      <c r="A10023" s="287" t="s">
        <v>4355</v>
      </c>
      <c r="B10023" s="288" t="str">
        <f>VLOOKUP(A10023,Lists!B:C,2,FALSE)</f>
        <v>SOM002</v>
      </c>
      <c r="C10023" s="288" t="str">
        <f>VLOOKUP(A10023,Lists!B:D,3,FALSE)</f>
        <v>SOM</v>
      </c>
      <c r="D10023" s="289" t="s">
        <v>650</v>
      </c>
      <c r="E10023" s="289">
        <v>2</v>
      </c>
      <c r="F10023" s="289" t="s">
        <v>7229</v>
      </c>
      <c r="G10023" s="289" t="s">
        <v>732</v>
      </c>
      <c r="H10023" s="278">
        <f t="shared" si="331"/>
        <v>1</v>
      </c>
      <c r="I10023" s="252" t="s">
        <v>7616</v>
      </c>
      <c r="J10023" s="289" t="s">
        <v>7600</v>
      </c>
      <c r="K10023" s="278" t="str">
        <f t="shared" si="330"/>
        <v xml:space="preserve">SOM002Presence of mines and improvised explosive devices </v>
      </c>
      <c r="L10023" s="290">
        <v>43769</v>
      </c>
      <c r="M10023" s="290" t="s">
        <v>3248</v>
      </c>
    </row>
    <row r="10024" spans="1:13" s="269" customFormat="1" ht="15.5" hidden="1" thickTop="1" thickBot="1" x14ac:dyDescent="0.4">
      <c r="A10024" s="283" t="s">
        <v>4355</v>
      </c>
      <c r="B10024" s="284" t="str">
        <f>VLOOKUP(A10024,Lists!B:C,2,FALSE)</f>
        <v>SOM002</v>
      </c>
      <c r="C10024" s="284" t="str">
        <f>VLOOKUP(A10024,Lists!B:D,3,FALSE)</f>
        <v>SOM</v>
      </c>
      <c r="D10024" s="285" t="s">
        <v>651</v>
      </c>
      <c r="E10024" s="285">
        <v>2</v>
      </c>
      <c r="F10024" s="285" t="s">
        <v>7229</v>
      </c>
      <c r="G10024" s="285" t="s">
        <v>732</v>
      </c>
      <c r="H10024" s="278">
        <f t="shared" si="331"/>
        <v>1</v>
      </c>
      <c r="I10024" s="251" t="s">
        <v>7616</v>
      </c>
      <c r="J10024" s="285" t="s">
        <v>7600</v>
      </c>
      <c r="K10024" s="278" t="str">
        <f t="shared" si="330"/>
        <v>SOM002Physical constraints in the environment (obstacles related to terrain, climate, lack of infrastructure, etc.)</v>
      </c>
      <c r="L10024" s="286">
        <v>43769</v>
      </c>
      <c r="M10024" s="286" t="s">
        <v>3248</v>
      </c>
    </row>
    <row r="10025" spans="1:13" s="269" customFormat="1" ht="15.5" hidden="1" thickTop="1" thickBot="1" x14ac:dyDescent="0.4">
      <c r="A10025" s="287" t="s">
        <v>1271</v>
      </c>
      <c r="B10025" s="288" t="str">
        <f>VLOOKUP(A10025,Lists!B:C,2,FALSE)</f>
        <v>BFA002</v>
      </c>
      <c r="C10025" s="288" t="str">
        <f>VLOOKUP(A10025,Lists!B:D,3,FALSE)</f>
        <v>BFA</v>
      </c>
      <c r="D10025" s="289" t="s">
        <v>647</v>
      </c>
      <c r="E10025" s="289">
        <v>0</v>
      </c>
      <c r="F10025" s="289" t="s">
        <v>7229</v>
      </c>
      <c r="G10025" s="289" t="s">
        <v>732</v>
      </c>
      <c r="H10025" s="278"/>
      <c r="I10025" s="252" t="s">
        <v>7616</v>
      </c>
      <c r="J10025" s="289" t="s">
        <v>7600</v>
      </c>
      <c r="K10025" s="278" t="str">
        <f t="shared" si="330"/>
        <v>BFA002Denial of existence of humanitarian needs or entitlements to assistance</v>
      </c>
      <c r="L10025" s="290">
        <v>43769</v>
      </c>
      <c r="M10025" s="290" t="s">
        <v>3248</v>
      </c>
    </row>
    <row r="10026" spans="1:13" s="269" customFormat="1" ht="15.5" hidden="1" thickTop="1" thickBot="1" x14ac:dyDescent="0.4">
      <c r="A10026" s="283" t="s">
        <v>1271</v>
      </c>
      <c r="B10026" s="284" t="str">
        <f>VLOOKUP(A10026,Lists!B:C,2,FALSE)</f>
        <v>BFA002</v>
      </c>
      <c r="C10026" s="284" t="str">
        <f>VLOOKUP(A10026,Lists!B:D,3,FALSE)</f>
        <v>BFA</v>
      </c>
      <c r="D10026" s="285" t="s">
        <v>648</v>
      </c>
      <c r="E10026" s="285">
        <v>2</v>
      </c>
      <c r="F10026" s="285" t="s">
        <v>7229</v>
      </c>
      <c r="G10026" s="285" t="s">
        <v>732</v>
      </c>
      <c r="H10026" s="278">
        <f t="shared" ref="H10026:H10089" si="332">IF(G10026="x","x",IF(G10026="Low",3,IF(G10026="Medium",2,IF(G10026="High",1,FALSE))))</f>
        <v>1</v>
      </c>
      <c r="I10026" s="251" t="s">
        <v>7616</v>
      </c>
      <c r="J10026" s="285" t="s">
        <v>7600</v>
      </c>
      <c r="K10026" s="278" t="str">
        <f t="shared" si="330"/>
        <v>BFA002Restriction and obstruction of access to services and assistance</v>
      </c>
      <c r="L10026" s="286">
        <v>43769</v>
      </c>
      <c r="M10026" s="286" t="s">
        <v>3248</v>
      </c>
    </row>
    <row r="10027" spans="1:13" s="269" customFormat="1" ht="15.5" hidden="1" thickTop="1" thickBot="1" x14ac:dyDescent="0.4">
      <c r="A10027" s="287" t="s">
        <v>1271</v>
      </c>
      <c r="B10027" s="288" t="str">
        <f>VLOOKUP(A10027,Lists!B:C,2,FALSE)</f>
        <v>BFA002</v>
      </c>
      <c r="C10027" s="288" t="str">
        <f>VLOOKUP(A10027,Lists!B:D,3,FALSE)</f>
        <v>BFA</v>
      </c>
      <c r="D10027" s="289" t="s">
        <v>643</v>
      </c>
      <c r="E10027" s="289">
        <v>0</v>
      </c>
      <c r="F10027" s="289" t="s">
        <v>7229</v>
      </c>
      <c r="G10027" s="289" t="s">
        <v>732</v>
      </c>
      <c r="H10027" s="278">
        <f t="shared" si="332"/>
        <v>1</v>
      </c>
      <c r="I10027" s="252" t="s">
        <v>7616</v>
      </c>
      <c r="J10027" s="289" t="s">
        <v>7600</v>
      </c>
      <c r="K10027" s="278" t="str">
        <f t="shared" si="330"/>
        <v>BFA002Impediments to entry into country (bureaucratic and administrative)</v>
      </c>
      <c r="L10027" s="290">
        <v>43769</v>
      </c>
      <c r="M10027" s="290" t="s">
        <v>3248</v>
      </c>
    </row>
    <row r="10028" spans="1:13" s="269" customFormat="1" ht="15.5" hidden="1" thickTop="1" thickBot="1" x14ac:dyDescent="0.4">
      <c r="A10028" s="283" t="s">
        <v>1271</v>
      </c>
      <c r="B10028" s="284" t="str">
        <f>VLOOKUP(A10028,Lists!B:C,2,FALSE)</f>
        <v>BFA002</v>
      </c>
      <c r="C10028" s="284" t="str">
        <f>VLOOKUP(A10028,Lists!B:D,3,FALSE)</f>
        <v>BFA</v>
      </c>
      <c r="D10028" s="285" t="s">
        <v>644</v>
      </c>
      <c r="E10028" s="285">
        <v>2</v>
      </c>
      <c r="F10028" s="285" t="s">
        <v>7229</v>
      </c>
      <c r="G10028" s="285" t="s">
        <v>732</v>
      </c>
      <c r="H10028" s="278">
        <f t="shared" si="332"/>
        <v>1</v>
      </c>
      <c r="I10028" s="251" t="s">
        <v>7616</v>
      </c>
      <c r="J10028" s="285" t="s">
        <v>7600</v>
      </c>
      <c r="K10028" s="278" t="str">
        <f t="shared" si="330"/>
        <v>BFA002Restriction of movement (impediments to freedom of movement and/or administrative restrictions)</v>
      </c>
      <c r="L10028" s="286">
        <v>43769</v>
      </c>
      <c r="M10028" s="286" t="s">
        <v>3248</v>
      </c>
    </row>
    <row r="10029" spans="1:13" s="269" customFormat="1" ht="15.5" hidden="1" thickTop="1" thickBot="1" x14ac:dyDescent="0.4">
      <c r="A10029" s="287" t="s">
        <v>1271</v>
      </c>
      <c r="B10029" s="288" t="str">
        <f>VLOOKUP(A10029,Lists!B:C,2,FALSE)</f>
        <v>BFA002</v>
      </c>
      <c r="C10029" s="288" t="str">
        <f>VLOOKUP(A10029,Lists!B:D,3,FALSE)</f>
        <v>BFA</v>
      </c>
      <c r="D10029" s="289" t="s">
        <v>645</v>
      </c>
      <c r="E10029" s="289">
        <v>0</v>
      </c>
      <c r="F10029" s="289" t="s">
        <v>7229</v>
      </c>
      <c r="G10029" s="289" t="s">
        <v>732</v>
      </c>
      <c r="H10029" s="278">
        <f t="shared" si="332"/>
        <v>1</v>
      </c>
      <c r="I10029" s="252" t="s">
        <v>7616</v>
      </c>
      <c r="J10029" s="289" t="s">
        <v>7600</v>
      </c>
      <c r="K10029" s="278" t="str">
        <f t="shared" si="330"/>
        <v>BFA002Interference into implementation of humanitarian activities</v>
      </c>
      <c r="L10029" s="290">
        <v>43769</v>
      </c>
      <c r="M10029" s="290" t="s">
        <v>3248</v>
      </c>
    </row>
    <row r="10030" spans="1:13" s="269" customFormat="1" ht="15.5" hidden="1" thickTop="1" thickBot="1" x14ac:dyDescent="0.4">
      <c r="A10030" s="283" t="s">
        <v>1271</v>
      </c>
      <c r="B10030" s="284" t="str">
        <f>VLOOKUP(A10030,Lists!B:C,2,FALSE)</f>
        <v>BFA002</v>
      </c>
      <c r="C10030" s="284" t="str">
        <f>VLOOKUP(A10030,Lists!B:D,3,FALSE)</f>
        <v>BFA</v>
      </c>
      <c r="D10030" s="285" t="s">
        <v>646</v>
      </c>
      <c r="E10030" s="285">
        <v>0</v>
      </c>
      <c r="F10030" s="285" t="s">
        <v>7229</v>
      </c>
      <c r="G10030" s="285" t="s">
        <v>732</v>
      </c>
      <c r="H10030" s="278">
        <f t="shared" si="332"/>
        <v>1</v>
      </c>
      <c r="I10030" s="251" t="s">
        <v>7616</v>
      </c>
      <c r="J10030" s="285" t="s">
        <v>7600</v>
      </c>
      <c r="K10030" s="278" t="str">
        <f t="shared" si="330"/>
        <v>BFA002Violence against personnel, facilities and assets</v>
      </c>
      <c r="L10030" s="286">
        <v>43769</v>
      </c>
      <c r="M10030" s="286" t="s">
        <v>3248</v>
      </c>
    </row>
    <row r="10031" spans="1:13" s="269" customFormat="1" ht="15.5" hidden="1" thickTop="1" thickBot="1" x14ac:dyDescent="0.4">
      <c r="A10031" s="287" t="s">
        <v>1271</v>
      </c>
      <c r="B10031" s="288" t="str">
        <f>VLOOKUP(A10031,Lists!B:C,2,FALSE)</f>
        <v>BFA002</v>
      </c>
      <c r="C10031" s="288" t="str">
        <f>VLOOKUP(A10031,Lists!B:D,3,FALSE)</f>
        <v>BFA</v>
      </c>
      <c r="D10031" s="289" t="s">
        <v>649</v>
      </c>
      <c r="E10031" s="289">
        <v>2</v>
      </c>
      <c r="F10031" s="289" t="s">
        <v>7229</v>
      </c>
      <c r="G10031" s="289" t="s">
        <v>732</v>
      </c>
      <c r="H10031" s="278">
        <f t="shared" si="332"/>
        <v>1</v>
      </c>
      <c r="I10031" s="252" t="s">
        <v>7616</v>
      </c>
      <c r="J10031" s="289" t="s">
        <v>7600</v>
      </c>
      <c r="K10031" s="278" t="str">
        <f t="shared" si="330"/>
        <v>BFA002Ongoing insecurity/hostilities affecting humanitarian assistance</v>
      </c>
      <c r="L10031" s="290">
        <v>43769</v>
      </c>
      <c r="M10031" s="290" t="s">
        <v>3248</v>
      </c>
    </row>
    <row r="10032" spans="1:13" s="269" customFormat="1" ht="15.5" hidden="1" thickTop="1" thickBot="1" x14ac:dyDescent="0.4">
      <c r="A10032" s="283" t="s">
        <v>1271</v>
      </c>
      <c r="B10032" s="284" t="str">
        <f>VLOOKUP(A10032,Lists!B:C,2,FALSE)</f>
        <v>BFA002</v>
      </c>
      <c r="C10032" s="284" t="str">
        <f>VLOOKUP(A10032,Lists!B:D,3,FALSE)</f>
        <v>BFA</v>
      </c>
      <c r="D10032" s="285" t="s">
        <v>650</v>
      </c>
      <c r="E10032" s="285">
        <v>0</v>
      </c>
      <c r="F10032" s="285" t="s">
        <v>7229</v>
      </c>
      <c r="G10032" s="285" t="s">
        <v>732</v>
      </c>
      <c r="H10032" s="278">
        <f t="shared" si="332"/>
        <v>1</v>
      </c>
      <c r="I10032" s="251" t="s">
        <v>7616</v>
      </c>
      <c r="J10032" s="285" t="s">
        <v>7600</v>
      </c>
      <c r="K10032" s="278" t="str">
        <f t="shared" si="330"/>
        <v xml:space="preserve">BFA002Presence of mines and improvised explosive devices </v>
      </c>
      <c r="L10032" s="286">
        <v>43769</v>
      </c>
      <c r="M10032" s="286" t="s">
        <v>3248</v>
      </c>
    </row>
    <row r="10033" spans="1:13" s="269" customFormat="1" ht="15.5" hidden="1" thickTop="1" thickBot="1" x14ac:dyDescent="0.4">
      <c r="A10033" s="287" t="s">
        <v>1271</v>
      </c>
      <c r="B10033" s="288" t="str">
        <f>VLOOKUP(A10033,Lists!B:C,2,FALSE)</f>
        <v>BFA002</v>
      </c>
      <c r="C10033" s="288" t="str">
        <f>VLOOKUP(A10033,Lists!B:D,3,FALSE)</f>
        <v>BFA</v>
      </c>
      <c r="D10033" s="289" t="s">
        <v>651</v>
      </c>
      <c r="E10033" s="289">
        <v>2</v>
      </c>
      <c r="F10033" s="289" t="s">
        <v>7229</v>
      </c>
      <c r="G10033" s="289" t="s">
        <v>732</v>
      </c>
      <c r="H10033" s="278">
        <f t="shared" si="332"/>
        <v>1</v>
      </c>
      <c r="I10033" s="252" t="s">
        <v>7616</v>
      </c>
      <c r="J10033" s="289" t="s">
        <v>7600</v>
      </c>
      <c r="K10033" s="278" t="str">
        <f t="shared" si="330"/>
        <v>BFA002Physical constraints in the environment (obstacles related to terrain, climate, lack of infrastructure, etc.)</v>
      </c>
      <c r="L10033" s="290">
        <v>43769</v>
      </c>
      <c r="M10033" s="290" t="s">
        <v>3248</v>
      </c>
    </row>
    <row r="10034" spans="1:13" s="269" customFormat="1" ht="15.5" hidden="1" thickTop="1" thickBot="1" x14ac:dyDescent="0.4">
      <c r="A10034" s="283" t="s">
        <v>2802</v>
      </c>
      <c r="B10034" s="284" t="str">
        <f>VLOOKUP(A10034,Lists!B:C,2,FALSE)</f>
        <v>MRT002</v>
      </c>
      <c r="C10034" s="284" t="str">
        <f>VLOOKUP(A10034,Lists!B:D,3,FALSE)</f>
        <v>MRT</v>
      </c>
      <c r="D10034" s="285" t="s">
        <v>647</v>
      </c>
      <c r="E10034" s="285">
        <v>0</v>
      </c>
      <c r="F10034" s="285" t="s">
        <v>7229</v>
      </c>
      <c r="G10034" s="285" t="s">
        <v>732</v>
      </c>
      <c r="H10034" s="278">
        <f t="shared" si="332"/>
        <v>1</v>
      </c>
      <c r="I10034" s="251" t="s">
        <v>7616</v>
      </c>
      <c r="J10034" s="285" t="s">
        <v>7600</v>
      </c>
      <c r="K10034" s="278" t="str">
        <f t="shared" si="330"/>
        <v>MRT002Denial of existence of humanitarian needs or entitlements to assistance</v>
      </c>
      <c r="L10034" s="286">
        <v>43769</v>
      </c>
      <c r="M10034" s="286" t="s">
        <v>3248</v>
      </c>
    </row>
    <row r="10035" spans="1:13" s="269" customFormat="1" ht="15.5" hidden="1" thickTop="1" thickBot="1" x14ac:dyDescent="0.4">
      <c r="A10035" s="287" t="s">
        <v>2802</v>
      </c>
      <c r="B10035" s="288" t="str">
        <f>VLOOKUP(A10035,Lists!B:C,2,FALSE)</f>
        <v>MRT002</v>
      </c>
      <c r="C10035" s="288" t="str">
        <f>VLOOKUP(A10035,Lists!B:D,3,FALSE)</f>
        <v>MRT</v>
      </c>
      <c r="D10035" s="289" t="s">
        <v>648</v>
      </c>
      <c r="E10035" s="289">
        <v>0</v>
      </c>
      <c r="F10035" s="289" t="s">
        <v>7229</v>
      </c>
      <c r="G10035" s="289" t="s">
        <v>732</v>
      </c>
      <c r="H10035" s="278">
        <f t="shared" si="332"/>
        <v>1</v>
      </c>
      <c r="I10035" s="252" t="s">
        <v>7616</v>
      </c>
      <c r="J10035" s="289" t="s">
        <v>7600</v>
      </c>
      <c r="K10035" s="278" t="str">
        <f t="shared" si="330"/>
        <v>MRT002Restriction and obstruction of access to services and assistance</v>
      </c>
      <c r="L10035" s="290">
        <v>43769</v>
      </c>
      <c r="M10035" s="290" t="s">
        <v>3248</v>
      </c>
    </row>
    <row r="10036" spans="1:13" s="269" customFormat="1" ht="15.5" hidden="1" thickTop="1" thickBot="1" x14ac:dyDescent="0.4">
      <c r="A10036" s="283" t="s">
        <v>2802</v>
      </c>
      <c r="B10036" s="284" t="str">
        <f>VLOOKUP(A10036,Lists!B:C,2,FALSE)</f>
        <v>MRT002</v>
      </c>
      <c r="C10036" s="284" t="str">
        <f>VLOOKUP(A10036,Lists!B:D,3,FALSE)</f>
        <v>MRT</v>
      </c>
      <c r="D10036" s="285" t="s">
        <v>643</v>
      </c>
      <c r="E10036" s="285">
        <v>0</v>
      </c>
      <c r="F10036" s="285" t="s">
        <v>7229</v>
      </c>
      <c r="G10036" s="285" t="s">
        <v>732</v>
      </c>
      <c r="H10036" s="278">
        <f t="shared" si="332"/>
        <v>1</v>
      </c>
      <c r="I10036" s="251" t="s">
        <v>7616</v>
      </c>
      <c r="J10036" s="285" t="s">
        <v>7600</v>
      </c>
      <c r="K10036" s="278" t="str">
        <f t="shared" si="330"/>
        <v>MRT002Impediments to entry into country (bureaucratic and administrative)</v>
      </c>
      <c r="L10036" s="286">
        <v>43769</v>
      </c>
      <c r="M10036" s="286" t="s">
        <v>3248</v>
      </c>
    </row>
    <row r="10037" spans="1:13" s="269" customFormat="1" ht="15.5" hidden="1" thickTop="1" thickBot="1" x14ac:dyDescent="0.4">
      <c r="A10037" s="287" t="s">
        <v>2802</v>
      </c>
      <c r="B10037" s="288" t="str">
        <f>VLOOKUP(A10037,Lists!B:C,2,FALSE)</f>
        <v>MRT002</v>
      </c>
      <c r="C10037" s="288" t="str">
        <f>VLOOKUP(A10037,Lists!B:D,3,FALSE)</f>
        <v>MRT</v>
      </c>
      <c r="D10037" s="289" t="s">
        <v>644</v>
      </c>
      <c r="E10037" s="289">
        <v>0</v>
      </c>
      <c r="F10037" s="289" t="s">
        <v>7229</v>
      </c>
      <c r="G10037" s="289" t="s">
        <v>732</v>
      </c>
      <c r="H10037" s="278">
        <f t="shared" si="332"/>
        <v>1</v>
      </c>
      <c r="I10037" s="252" t="s">
        <v>7616</v>
      </c>
      <c r="J10037" s="289" t="s">
        <v>7600</v>
      </c>
      <c r="K10037" s="278" t="str">
        <f t="shared" si="330"/>
        <v>MRT002Restriction of movement (impediments to freedom of movement and/or administrative restrictions)</v>
      </c>
      <c r="L10037" s="290">
        <v>43769</v>
      </c>
      <c r="M10037" s="290" t="s">
        <v>3248</v>
      </c>
    </row>
    <row r="10038" spans="1:13" s="269" customFormat="1" ht="15.5" hidden="1" thickTop="1" thickBot="1" x14ac:dyDescent="0.4">
      <c r="A10038" s="283" t="s">
        <v>2802</v>
      </c>
      <c r="B10038" s="284" t="str">
        <f>VLOOKUP(A10038,Lists!B:C,2,FALSE)</f>
        <v>MRT002</v>
      </c>
      <c r="C10038" s="284" t="str">
        <f>VLOOKUP(A10038,Lists!B:D,3,FALSE)</f>
        <v>MRT</v>
      </c>
      <c r="D10038" s="285" t="s">
        <v>645</v>
      </c>
      <c r="E10038" s="285">
        <v>0</v>
      </c>
      <c r="F10038" s="285" t="s">
        <v>7229</v>
      </c>
      <c r="G10038" s="285" t="s">
        <v>732</v>
      </c>
      <c r="H10038" s="278">
        <f t="shared" si="332"/>
        <v>1</v>
      </c>
      <c r="I10038" s="251" t="s">
        <v>7616</v>
      </c>
      <c r="J10038" s="285" t="s">
        <v>7600</v>
      </c>
      <c r="K10038" s="278" t="str">
        <f t="shared" si="330"/>
        <v>MRT002Interference into implementation of humanitarian activities</v>
      </c>
      <c r="L10038" s="286">
        <v>43769</v>
      </c>
      <c r="M10038" s="286" t="s">
        <v>3248</v>
      </c>
    </row>
    <row r="10039" spans="1:13" s="269" customFormat="1" ht="15.5" hidden="1" thickTop="1" thickBot="1" x14ac:dyDescent="0.4">
      <c r="A10039" s="287" t="s">
        <v>2802</v>
      </c>
      <c r="B10039" s="288" t="str">
        <f>VLOOKUP(A10039,Lists!B:C,2,FALSE)</f>
        <v>MRT002</v>
      </c>
      <c r="C10039" s="288" t="str">
        <f>VLOOKUP(A10039,Lists!B:D,3,FALSE)</f>
        <v>MRT</v>
      </c>
      <c r="D10039" s="289" t="s">
        <v>646</v>
      </c>
      <c r="E10039" s="289">
        <v>0</v>
      </c>
      <c r="F10039" s="289" t="s">
        <v>7229</v>
      </c>
      <c r="G10039" s="289" t="s">
        <v>732</v>
      </c>
      <c r="H10039" s="278">
        <f t="shared" si="332"/>
        <v>1</v>
      </c>
      <c r="I10039" s="252" t="s">
        <v>7616</v>
      </c>
      <c r="J10039" s="289" t="s">
        <v>7600</v>
      </c>
      <c r="K10039" s="278" t="str">
        <f t="shared" si="330"/>
        <v>MRT002Violence against personnel, facilities and assets</v>
      </c>
      <c r="L10039" s="290">
        <v>43769</v>
      </c>
      <c r="M10039" s="290" t="s">
        <v>3248</v>
      </c>
    </row>
    <row r="10040" spans="1:13" s="269" customFormat="1" ht="15.5" hidden="1" thickTop="1" thickBot="1" x14ac:dyDescent="0.4">
      <c r="A10040" s="283" t="s">
        <v>2802</v>
      </c>
      <c r="B10040" s="284" t="str">
        <f>VLOOKUP(A10040,Lists!B:C,2,FALSE)</f>
        <v>MRT002</v>
      </c>
      <c r="C10040" s="284" t="str">
        <f>VLOOKUP(A10040,Lists!B:D,3,FALSE)</f>
        <v>MRT</v>
      </c>
      <c r="D10040" s="285" t="s">
        <v>649</v>
      </c>
      <c r="E10040" s="285">
        <v>0</v>
      </c>
      <c r="F10040" s="285" t="s">
        <v>7229</v>
      </c>
      <c r="G10040" s="285" t="s">
        <v>732</v>
      </c>
      <c r="H10040" s="278">
        <f t="shared" si="332"/>
        <v>1</v>
      </c>
      <c r="I10040" s="251" t="s">
        <v>7616</v>
      </c>
      <c r="J10040" s="285" t="s">
        <v>7600</v>
      </c>
      <c r="K10040" s="278" t="str">
        <f t="shared" si="330"/>
        <v>MRT002Ongoing insecurity/hostilities affecting humanitarian assistance</v>
      </c>
      <c r="L10040" s="286">
        <v>43769</v>
      </c>
      <c r="M10040" s="286" t="s">
        <v>3248</v>
      </c>
    </row>
    <row r="10041" spans="1:13" s="269" customFormat="1" ht="15.5" hidden="1" thickTop="1" thickBot="1" x14ac:dyDescent="0.4">
      <c r="A10041" s="287" t="s">
        <v>2802</v>
      </c>
      <c r="B10041" s="288" t="str">
        <f>VLOOKUP(A10041,Lists!B:C,2,FALSE)</f>
        <v>MRT002</v>
      </c>
      <c r="C10041" s="288" t="str">
        <f>VLOOKUP(A10041,Lists!B:D,3,FALSE)</f>
        <v>MRT</v>
      </c>
      <c r="D10041" s="289" t="s">
        <v>650</v>
      </c>
      <c r="E10041" s="289">
        <v>0</v>
      </c>
      <c r="F10041" s="289" t="s">
        <v>7229</v>
      </c>
      <c r="G10041" s="289" t="s">
        <v>732</v>
      </c>
      <c r="H10041" s="278">
        <f t="shared" si="332"/>
        <v>1</v>
      </c>
      <c r="I10041" s="252" t="s">
        <v>7616</v>
      </c>
      <c r="J10041" s="289" t="s">
        <v>7600</v>
      </c>
      <c r="K10041" s="278" t="str">
        <f t="shared" si="330"/>
        <v xml:space="preserve">MRT002Presence of mines and improvised explosive devices </v>
      </c>
      <c r="L10041" s="290">
        <v>43769</v>
      </c>
      <c r="M10041" s="290" t="s">
        <v>3248</v>
      </c>
    </row>
    <row r="10042" spans="1:13" s="269" customFormat="1" ht="15.5" hidden="1" thickTop="1" thickBot="1" x14ac:dyDescent="0.4">
      <c r="A10042" s="283" t="s">
        <v>2802</v>
      </c>
      <c r="B10042" s="284" t="str">
        <f>VLOOKUP(A10042,Lists!B:C,2,FALSE)</f>
        <v>MRT002</v>
      </c>
      <c r="C10042" s="284" t="str">
        <f>VLOOKUP(A10042,Lists!B:D,3,FALSE)</f>
        <v>MRT</v>
      </c>
      <c r="D10042" s="285" t="s">
        <v>651</v>
      </c>
      <c r="E10042" s="285">
        <v>2</v>
      </c>
      <c r="F10042" s="285" t="s">
        <v>7229</v>
      </c>
      <c r="G10042" s="285" t="s">
        <v>732</v>
      </c>
      <c r="H10042" s="278">
        <f t="shared" si="332"/>
        <v>1</v>
      </c>
      <c r="I10042" s="251" t="s">
        <v>7616</v>
      </c>
      <c r="J10042" s="285" t="s">
        <v>7600</v>
      </c>
      <c r="K10042" s="278" t="str">
        <f t="shared" si="330"/>
        <v>MRT002Physical constraints in the environment (obstacles related to terrain, climate, lack of infrastructure, etc.)</v>
      </c>
      <c r="L10042" s="286">
        <v>43769</v>
      </c>
      <c r="M10042" s="286" t="s">
        <v>3248</v>
      </c>
    </row>
    <row r="10043" spans="1:13" s="269" customFormat="1" ht="15.5" hidden="1" thickTop="1" thickBot="1" x14ac:dyDescent="0.4">
      <c r="A10043" s="287" t="s">
        <v>1250</v>
      </c>
      <c r="B10043" s="288" t="str">
        <f>VLOOKUP(A10043,Lists!B:C,2,FALSE)</f>
        <v>MRT003</v>
      </c>
      <c r="C10043" s="288" t="str">
        <f>VLOOKUP(A10043,Lists!B:D,3,FALSE)</f>
        <v>MRT</v>
      </c>
      <c r="D10043" s="289" t="s">
        <v>647</v>
      </c>
      <c r="E10043" s="289">
        <v>0</v>
      </c>
      <c r="F10043" s="289" t="s">
        <v>7229</v>
      </c>
      <c r="G10043" s="289" t="s">
        <v>732</v>
      </c>
      <c r="H10043" s="278">
        <f t="shared" si="332"/>
        <v>1</v>
      </c>
      <c r="I10043" s="252" t="s">
        <v>7616</v>
      </c>
      <c r="J10043" s="289" t="s">
        <v>7600</v>
      </c>
      <c r="K10043" s="278" t="str">
        <f t="shared" si="330"/>
        <v>MRT003Denial of existence of humanitarian needs or entitlements to assistance</v>
      </c>
      <c r="L10043" s="290">
        <v>43769</v>
      </c>
      <c r="M10043" s="290" t="s">
        <v>3248</v>
      </c>
    </row>
    <row r="10044" spans="1:13" s="269" customFormat="1" ht="15.5" hidden="1" thickTop="1" thickBot="1" x14ac:dyDescent="0.4">
      <c r="A10044" s="283" t="s">
        <v>1250</v>
      </c>
      <c r="B10044" s="284" t="str">
        <f>VLOOKUP(A10044,Lists!B:C,2,FALSE)</f>
        <v>MRT003</v>
      </c>
      <c r="C10044" s="284" t="str">
        <f>VLOOKUP(A10044,Lists!B:D,3,FALSE)</f>
        <v>MRT</v>
      </c>
      <c r="D10044" s="285" t="s">
        <v>648</v>
      </c>
      <c r="E10044" s="285">
        <v>0</v>
      </c>
      <c r="F10044" s="285" t="s">
        <v>7229</v>
      </c>
      <c r="G10044" s="285" t="s">
        <v>732</v>
      </c>
      <c r="H10044" s="278">
        <f t="shared" si="332"/>
        <v>1</v>
      </c>
      <c r="I10044" s="251" t="s">
        <v>7616</v>
      </c>
      <c r="J10044" s="285" t="s">
        <v>7600</v>
      </c>
      <c r="K10044" s="278" t="str">
        <f t="shared" ref="K10044:K10107" si="333">B10044&amp;""&amp;D10044</f>
        <v>MRT003Restriction and obstruction of access to services and assistance</v>
      </c>
      <c r="L10044" s="286">
        <v>43769</v>
      </c>
      <c r="M10044" s="286" t="s">
        <v>3248</v>
      </c>
    </row>
    <row r="10045" spans="1:13" s="269" customFormat="1" ht="15.5" hidden="1" thickTop="1" thickBot="1" x14ac:dyDescent="0.4">
      <c r="A10045" s="287" t="s">
        <v>1250</v>
      </c>
      <c r="B10045" s="288" t="str">
        <f>VLOOKUP(A10045,Lists!B:C,2,FALSE)</f>
        <v>MRT003</v>
      </c>
      <c r="C10045" s="288" t="str">
        <f>VLOOKUP(A10045,Lists!B:D,3,FALSE)</f>
        <v>MRT</v>
      </c>
      <c r="D10045" s="289" t="s">
        <v>643</v>
      </c>
      <c r="E10045" s="289">
        <v>1</v>
      </c>
      <c r="F10045" s="289" t="s">
        <v>7229</v>
      </c>
      <c r="G10045" s="289" t="s">
        <v>732</v>
      </c>
      <c r="H10045" s="278">
        <f t="shared" si="332"/>
        <v>1</v>
      </c>
      <c r="I10045" s="252" t="s">
        <v>7616</v>
      </c>
      <c r="J10045" s="289" t="s">
        <v>7600</v>
      </c>
      <c r="K10045" s="278" t="str">
        <f t="shared" si="333"/>
        <v>MRT003Impediments to entry into country (bureaucratic and administrative)</v>
      </c>
      <c r="L10045" s="290">
        <v>43769</v>
      </c>
      <c r="M10045" s="290" t="s">
        <v>3248</v>
      </c>
    </row>
    <row r="10046" spans="1:13" s="269" customFormat="1" ht="15.5" hidden="1" thickTop="1" thickBot="1" x14ac:dyDescent="0.4">
      <c r="A10046" s="283" t="s">
        <v>1250</v>
      </c>
      <c r="B10046" s="284" t="str">
        <f>VLOOKUP(A10046,Lists!B:C,2,FALSE)</f>
        <v>MRT003</v>
      </c>
      <c r="C10046" s="284" t="str">
        <f>VLOOKUP(A10046,Lists!B:D,3,FALSE)</f>
        <v>MRT</v>
      </c>
      <c r="D10046" s="285" t="s">
        <v>644</v>
      </c>
      <c r="E10046" s="285">
        <v>0</v>
      </c>
      <c r="F10046" s="285" t="s">
        <v>7229</v>
      </c>
      <c r="G10046" s="285" t="s">
        <v>732</v>
      </c>
      <c r="H10046" s="278">
        <f t="shared" si="332"/>
        <v>1</v>
      </c>
      <c r="I10046" s="251" t="s">
        <v>7616</v>
      </c>
      <c r="J10046" s="285" t="s">
        <v>7600</v>
      </c>
      <c r="K10046" s="278" t="str">
        <f t="shared" si="333"/>
        <v>MRT003Restriction of movement (impediments to freedom of movement and/or administrative restrictions)</v>
      </c>
      <c r="L10046" s="286">
        <v>43769</v>
      </c>
      <c r="M10046" s="286" t="s">
        <v>3248</v>
      </c>
    </row>
    <row r="10047" spans="1:13" s="269" customFormat="1" ht="15.5" hidden="1" thickTop="1" thickBot="1" x14ac:dyDescent="0.4">
      <c r="A10047" s="287" t="s">
        <v>1250</v>
      </c>
      <c r="B10047" s="288" t="str">
        <f>VLOOKUP(A10047,Lists!B:C,2,FALSE)</f>
        <v>MRT003</v>
      </c>
      <c r="C10047" s="288" t="str">
        <f>VLOOKUP(A10047,Lists!B:D,3,FALSE)</f>
        <v>MRT</v>
      </c>
      <c r="D10047" s="289" t="s">
        <v>645</v>
      </c>
      <c r="E10047" s="289">
        <v>0</v>
      </c>
      <c r="F10047" s="289" t="s">
        <v>7229</v>
      </c>
      <c r="G10047" s="289" t="s">
        <v>732</v>
      </c>
      <c r="H10047" s="278">
        <f t="shared" si="332"/>
        <v>1</v>
      </c>
      <c r="I10047" s="252" t="s">
        <v>7616</v>
      </c>
      <c r="J10047" s="289" t="s">
        <v>7600</v>
      </c>
      <c r="K10047" s="278" t="str">
        <f t="shared" si="333"/>
        <v>MRT003Interference into implementation of humanitarian activities</v>
      </c>
      <c r="L10047" s="290">
        <v>43769</v>
      </c>
      <c r="M10047" s="290" t="s">
        <v>3248</v>
      </c>
    </row>
    <row r="10048" spans="1:13" s="269" customFormat="1" ht="15.5" hidden="1" thickTop="1" thickBot="1" x14ac:dyDescent="0.4">
      <c r="A10048" s="283" t="s">
        <v>1250</v>
      </c>
      <c r="B10048" s="284" t="str">
        <f>VLOOKUP(A10048,Lists!B:C,2,FALSE)</f>
        <v>MRT003</v>
      </c>
      <c r="C10048" s="284" t="str">
        <f>VLOOKUP(A10048,Lists!B:D,3,FALSE)</f>
        <v>MRT</v>
      </c>
      <c r="D10048" s="285" t="s">
        <v>646</v>
      </c>
      <c r="E10048" s="285">
        <v>0</v>
      </c>
      <c r="F10048" s="285" t="s">
        <v>7229</v>
      </c>
      <c r="G10048" s="285" t="s">
        <v>732</v>
      </c>
      <c r="H10048" s="278">
        <f t="shared" si="332"/>
        <v>1</v>
      </c>
      <c r="I10048" s="251" t="s">
        <v>7616</v>
      </c>
      <c r="J10048" s="285" t="s">
        <v>7600</v>
      </c>
      <c r="K10048" s="278" t="str">
        <f t="shared" si="333"/>
        <v>MRT003Violence against personnel, facilities and assets</v>
      </c>
      <c r="L10048" s="286">
        <v>43769</v>
      </c>
      <c r="M10048" s="286" t="s">
        <v>3248</v>
      </c>
    </row>
    <row r="10049" spans="1:13" s="269" customFormat="1" ht="15.5" hidden="1" thickTop="1" thickBot="1" x14ac:dyDescent="0.4">
      <c r="A10049" s="287" t="s">
        <v>1250</v>
      </c>
      <c r="B10049" s="288" t="str">
        <f>VLOOKUP(A10049,Lists!B:C,2,FALSE)</f>
        <v>MRT003</v>
      </c>
      <c r="C10049" s="288" t="str">
        <f>VLOOKUP(A10049,Lists!B:D,3,FALSE)</f>
        <v>MRT</v>
      </c>
      <c r="D10049" s="289" t="s">
        <v>649</v>
      </c>
      <c r="E10049" s="289">
        <v>0</v>
      </c>
      <c r="F10049" s="289" t="s">
        <v>7229</v>
      </c>
      <c r="G10049" s="289" t="s">
        <v>732</v>
      </c>
      <c r="H10049" s="278">
        <f t="shared" si="332"/>
        <v>1</v>
      </c>
      <c r="I10049" s="252" t="s">
        <v>7616</v>
      </c>
      <c r="J10049" s="289" t="s">
        <v>7600</v>
      </c>
      <c r="K10049" s="278" t="str">
        <f t="shared" si="333"/>
        <v>MRT003Ongoing insecurity/hostilities affecting humanitarian assistance</v>
      </c>
      <c r="L10049" s="290">
        <v>43769</v>
      </c>
      <c r="M10049" s="290" t="s">
        <v>3248</v>
      </c>
    </row>
    <row r="10050" spans="1:13" s="269" customFormat="1" ht="15.5" hidden="1" thickTop="1" thickBot="1" x14ac:dyDescent="0.4">
      <c r="A10050" s="283" t="s">
        <v>1250</v>
      </c>
      <c r="B10050" s="284" t="str">
        <f>VLOOKUP(A10050,Lists!B:C,2,FALSE)</f>
        <v>MRT003</v>
      </c>
      <c r="C10050" s="284" t="str">
        <f>VLOOKUP(A10050,Lists!B:D,3,FALSE)</f>
        <v>MRT</v>
      </c>
      <c r="D10050" s="285" t="s">
        <v>650</v>
      </c>
      <c r="E10050" s="285">
        <v>0</v>
      </c>
      <c r="F10050" s="285" t="s">
        <v>7229</v>
      </c>
      <c r="G10050" s="285" t="s">
        <v>732</v>
      </c>
      <c r="H10050" s="278">
        <f t="shared" si="332"/>
        <v>1</v>
      </c>
      <c r="I10050" s="251" t="s">
        <v>7616</v>
      </c>
      <c r="J10050" s="285" t="s">
        <v>7600</v>
      </c>
      <c r="K10050" s="278" t="str">
        <f t="shared" si="333"/>
        <v xml:space="preserve">MRT003Presence of mines and improvised explosive devices </v>
      </c>
      <c r="L10050" s="286">
        <v>43769</v>
      </c>
      <c r="M10050" s="286" t="s">
        <v>3248</v>
      </c>
    </row>
    <row r="10051" spans="1:13" s="269" customFormat="1" ht="15.5" hidden="1" thickTop="1" thickBot="1" x14ac:dyDescent="0.4">
      <c r="A10051" s="287" t="s">
        <v>1250</v>
      </c>
      <c r="B10051" s="288" t="str">
        <f>VLOOKUP(A10051,Lists!B:C,2,FALSE)</f>
        <v>MRT003</v>
      </c>
      <c r="C10051" s="288" t="str">
        <f>VLOOKUP(A10051,Lists!B:D,3,FALSE)</f>
        <v>MRT</v>
      </c>
      <c r="D10051" s="289" t="s">
        <v>651</v>
      </c>
      <c r="E10051" s="289">
        <v>2</v>
      </c>
      <c r="F10051" s="289" t="s">
        <v>7229</v>
      </c>
      <c r="G10051" s="289" t="s">
        <v>732</v>
      </c>
      <c r="H10051" s="278">
        <f t="shared" si="332"/>
        <v>1</v>
      </c>
      <c r="I10051" s="252" t="s">
        <v>7616</v>
      </c>
      <c r="J10051" s="289" t="s">
        <v>7600</v>
      </c>
      <c r="K10051" s="278" t="str">
        <f t="shared" si="333"/>
        <v>MRT003Physical constraints in the environment (obstacles related to terrain, climate, lack of infrastructure, etc.)</v>
      </c>
      <c r="L10051" s="290">
        <v>43769</v>
      </c>
      <c r="M10051" s="290" t="s">
        <v>3248</v>
      </c>
    </row>
    <row r="10052" spans="1:13" s="269" customFormat="1" ht="15.5" hidden="1" thickTop="1" thickBot="1" x14ac:dyDescent="0.4">
      <c r="A10052" s="283" t="s">
        <v>3400</v>
      </c>
      <c r="B10052" s="284" t="str">
        <f>VLOOKUP(A10052,Lists!B:C,2,FALSE)</f>
        <v>NER001</v>
      </c>
      <c r="C10052" s="284" t="str">
        <f>VLOOKUP(A10052,Lists!B:D,3,FALSE)</f>
        <v>NER</v>
      </c>
      <c r="D10052" s="285" t="s">
        <v>647</v>
      </c>
      <c r="E10052" s="285">
        <v>0</v>
      </c>
      <c r="F10052" s="285" t="s">
        <v>7229</v>
      </c>
      <c r="G10052" s="285" t="s">
        <v>732</v>
      </c>
      <c r="H10052" s="278">
        <f t="shared" si="332"/>
        <v>1</v>
      </c>
      <c r="I10052" s="251" t="s">
        <v>7616</v>
      </c>
      <c r="J10052" s="285" t="s">
        <v>7600</v>
      </c>
      <c r="K10052" s="278" t="str">
        <f t="shared" si="333"/>
        <v>NER001Denial of existence of humanitarian needs or entitlements to assistance</v>
      </c>
      <c r="L10052" s="286">
        <v>43769</v>
      </c>
      <c r="M10052" s="286" t="s">
        <v>3248</v>
      </c>
    </row>
    <row r="10053" spans="1:13" s="269" customFormat="1" ht="15.5" hidden="1" thickTop="1" thickBot="1" x14ac:dyDescent="0.4">
      <c r="A10053" s="287" t="s">
        <v>3400</v>
      </c>
      <c r="B10053" s="288" t="str">
        <f>VLOOKUP(A10053,Lists!B:C,2,FALSE)</f>
        <v>NER001</v>
      </c>
      <c r="C10053" s="288" t="str">
        <f>VLOOKUP(A10053,Lists!B:D,3,FALSE)</f>
        <v>NER</v>
      </c>
      <c r="D10053" s="289" t="s">
        <v>648</v>
      </c>
      <c r="E10053" s="289">
        <v>2</v>
      </c>
      <c r="F10053" s="289" t="s">
        <v>7229</v>
      </c>
      <c r="G10053" s="289" t="s">
        <v>732</v>
      </c>
      <c r="H10053" s="278">
        <f t="shared" si="332"/>
        <v>1</v>
      </c>
      <c r="I10053" s="252" t="s">
        <v>7616</v>
      </c>
      <c r="J10053" s="289" t="s">
        <v>7600</v>
      </c>
      <c r="K10053" s="278" t="str">
        <f t="shared" si="333"/>
        <v>NER001Restriction and obstruction of access to services and assistance</v>
      </c>
      <c r="L10053" s="290">
        <v>43769</v>
      </c>
      <c r="M10053" s="290" t="s">
        <v>3248</v>
      </c>
    </row>
    <row r="10054" spans="1:13" s="269" customFormat="1" ht="15.5" hidden="1" thickTop="1" thickBot="1" x14ac:dyDescent="0.4">
      <c r="A10054" s="283" t="s">
        <v>3400</v>
      </c>
      <c r="B10054" s="284" t="str">
        <f>VLOOKUP(A10054,Lists!B:C,2,FALSE)</f>
        <v>NER001</v>
      </c>
      <c r="C10054" s="284" t="str">
        <f>VLOOKUP(A10054,Lists!B:D,3,FALSE)</f>
        <v>NER</v>
      </c>
      <c r="D10054" s="285" t="s">
        <v>643</v>
      </c>
      <c r="E10054" s="285">
        <v>0</v>
      </c>
      <c r="F10054" s="285" t="s">
        <v>7229</v>
      </c>
      <c r="G10054" s="285" t="s">
        <v>732</v>
      </c>
      <c r="H10054" s="278">
        <f t="shared" si="332"/>
        <v>1</v>
      </c>
      <c r="I10054" s="251" t="s">
        <v>7616</v>
      </c>
      <c r="J10054" s="285" t="s">
        <v>7600</v>
      </c>
      <c r="K10054" s="278" t="str">
        <f t="shared" si="333"/>
        <v>NER001Impediments to entry into country (bureaucratic and administrative)</v>
      </c>
      <c r="L10054" s="286">
        <v>43769</v>
      </c>
      <c r="M10054" s="286" t="s">
        <v>3248</v>
      </c>
    </row>
    <row r="10055" spans="1:13" s="269" customFormat="1" ht="15.5" hidden="1" thickTop="1" thickBot="1" x14ac:dyDescent="0.4">
      <c r="A10055" s="287" t="s">
        <v>3400</v>
      </c>
      <c r="B10055" s="288" t="str">
        <f>VLOOKUP(A10055,Lists!B:C,2,FALSE)</f>
        <v>NER001</v>
      </c>
      <c r="C10055" s="288" t="str">
        <f>VLOOKUP(A10055,Lists!B:D,3,FALSE)</f>
        <v>NER</v>
      </c>
      <c r="D10055" s="289" t="s">
        <v>644</v>
      </c>
      <c r="E10055" s="289">
        <v>2</v>
      </c>
      <c r="F10055" s="289" t="s">
        <v>7229</v>
      </c>
      <c r="G10055" s="289" t="s">
        <v>732</v>
      </c>
      <c r="H10055" s="278">
        <f t="shared" si="332"/>
        <v>1</v>
      </c>
      <c r="I10055" s="252" t="s">
        <v>7616</v>
      </c>
      <c r="J10055" s="289" t="s">
        <v>7600</v>
      </c>
      <c r="K10055" s="278" t="str">
        <f t="shared" si="333"/>
        <v>NER001Restriction of movement (impediments to freedom of movement and/or administrative restrictions)</v>
      </c>
      <c r="L10055" s="290">
        <v>43769</v>
      </c>
      <c r="M10055" s="290" t="s">
        <v>3248</v>
      </c>
    </row>
    <row r="10056" spans="1:13" s="269" customFormat="1" ht="15.5" hidden="1" thickTop="1" thickBot="1" x14ac:dyDescent="0.4">
      <c r="A10056" s="283" t="s">
        <v>3400</v>
      </c>
      <c r="B10056" s="284" t="str">
        <f>VLOOKUP(A10056,Lists!B:C,2,FALSE)</f>
        <v>NER001</v>
      </c>
      <c r="C10056" s="284" t="str">
        <f>VLOOKUP(A10056,Lists!B:D,3,FALSE)</f>
        <v>NER</v>
      </c>
      <c r="D10056" s="285" t="s">
        <v>645</v>
      </c>
      <c r="E10056" s="285">
        <v>0</v>
      </c>
      <c r="F10056" s="285" t="s">
        <v>7229</v>
      </c>
      <c r="G10056" s="285" t="s">
        <v>732</v>
      </c>
      <c r="H10056" s="278">
        <f t="shared" si="332"/>
        <v>1</v>
      </c>
      <c r="I10056" s="251" t="s">
        <v>7616</v>
      </c>
      <c r="J10056" s="285" t="s">
        <v>7600</v>
      </c>
      <c r="K10056" s="278" t="str">
        <f t="shared" si="333"/>
        <v>NER001Interference into implementation of humanitarian activities</v>
      </c>
      <c r="L10056" s="286">
        <v>43769</v>
      </c>
      <c r="M10056" s="286" t="s">
        <v>3248</v>
      </c>
    </row>
    <row r="10057" spans="1:13" s="269" customFormat="1" ht="15.5" hidden="1" thickTop="1" thickBot="1" x14ac:dyDescent="0.4">
      <c r="A10057" s="287" t="s">
        <v>3400</v>
      </c>
      <c r="B10057" s="288" t="str">
        <f>VLOOKUP(A10057,Lists!B:C,2,FALSE)</f>
        <v>NER001</v>
      </c>
      <c r="C10057" s="288" t="str">
        <f>VLOOKUP(A10057,Lists!B:D,3,FALSE)</f>
        <v>NER</v>
      </c>
      <c r="D10057" s="289" t="s">
        <v>646</v>
      </c>
      <c r="E10057" s="289">
        <v>0</v>
      </c>
      <c r="F10057" s="289" t="s">
        <v>7229</v>
      </c>
      <c r="G10057" s="289" t="s">
        <v>732</v>
      </c>
      <c r="H10057" s="278">
        <f t="shared" si="332"/>
        <v>1</v>
      </c>
      <c r="I10057" s="252" t="s">
        <v>7616</v>
      </c>
      <c r="J10057" s="289" t="s">
        <v>7600</v>
      </c>
      <c r="K10057" s="278" t="str">
        <f t="shared" si="333"/>
        <v>NER001Violence against personnel, facilities and assets</v>
      </c>
      <c r="L10057" s="290">
        <v>43769</v>
      </c>
      <c r="M10057" s="290" t="s">
        <v>3248</v>
      </c>
    </row>
    <row r="10058" spans="1:13" s="269" customFormat="1" ht="15.5" hidden="1" thickTop="1" thickBot="1" x14ac:dyDescent="0.4">
      <c r="A10058" s="283" t="s">
        <v>3400</v>
      </c>
      <c r="B10058" s="284" t="str">
        <f>VLOOKUP(A10058,Lists!B:C,2,FALSE)</f>
        <v>NER001</v>
      </c>
      <c r="C10058" s="284" t="str">
        <f>VLOOKUP(A10058,Lists!B:D,3,FALSE)</f>
        <v>NER</v>
      </c>
      <c r="D10058" s="285" t="s">
        <v>649</v>
      </c>
      <c r="E10058" s="285">
        <v>3</v>
      </c>
      <c r="F10058" s="285" t="s">
        <v>7229</v>
      </c>
      <c r="G10058" s="285" t="s">
        <v>732</v>
      </c>
      <c r="H10058" s="278">
        <f t="shared" si="332"/>
        <v>1</v>
      </c>
      <c r="I10058" s="251" t="s">
        <v>7616</v>
      </c>
      <c r="J10058" s="285" t="s">
        <v>7600</v>
      </c>
      <c r="K10058" s="278" t="str">
        <f t="shared" si="333"/>
        <v>NER001Ongoing insecurity/hostilities affecting humanitarian assistance</v>
      </c>
      <c r="L10058" s="286">
        <v>43769</v>
      </c>
      <c r="M10058" s="286" t="s">
        <v>3248</v>
      </c>
    </row>
    <row r="10059" spans="1:13" s="269" customFormat="1" ht="15.5" hidden="1" thickTop="1" thickBot="1" x14ac:dyDescent="0.4">
      <c r="A10059" s="287" t="s">
        <v>3400</v>
      </c>
      <c r="B10059" s="288" t="str">
        <f>VLOOKUP(A10059,Lists!B:C,2,FALSE)</f>
        <v>NER001</v>
      </c>
      <c r="C10059" s="288" t="str">
        <f>VLOOKUP(A10059,Lists!B:D,3,FALSE)</f>
        <v>NER</v>
      </c>
      <c r="D10059" s="289" t="s">
        <v>650</v>
      </c>
      <c r="E10059" s="289">
        <v>1</v>
      </c>
      <c r="F10059" s="289" t="s">
        <v>7229</v>
      </c>
      <c r="G10059" s="289" t="s">
        <v>732</v>
      </c>
      <c r="H10059" s="278">
        <f t="shared" si="332"/>
        <v>1</v>
      </c>
      <c r="I10059" s="252" t="s">
        <v>7616</v>
      </c>
      <c r="J10059" s="289" t="s">
        <v>7600</v>
      </c>
      <c r="K10059" s="278" t="str">
        <f t="shared" si="333"/>
        <v xml:space="preserve">NER001Presence of mines and improvised explosive devices </v>
      </c>
      <c r="L10059" s="290">
        <v>43769</v>
      </c>
      <c r="M10059" s="290" t="s">
        <v>3248</v>
      </c>
    </row>
    <row r="10060" spans="1:13" s="269" customFormat="1" ht="15.5" hidden="1" thickTop="1" thickBot="1" x14ac:dyDescent="0.4">
      <c r="A10060" s="283" t="s">
        <v>3400</v>
      </c>
      <c r="B10060" s="284" t="str">
        <f>VLOOKUP(A10060,Lists!B:C,2,FALSE)</f>
        <v>NER001</v>
      </c>
      <c r="C10060" s="284" t="str">
        <f>VLOOKUP(A10060,Lists!B:D,3,FALSE)</f>
        <v>NER</v>
      </c>
      <c r="D10060" s="285" t="s">
        <v>651</v>
      </c>
      <c r="E10060" s="285">
        <v>2</v>
      </c>
      <c r="F10060" s="285" t="s">
        <v>7229</v>
      </c>
      <c r="G10060" s="285" t="s">
        <v>732</v>
      </c>
      <c r="H10060" s="278">
        <f t="shared" si="332"/>
        <v>1</v>
      </c>
      <c r="I10060" s="251" t="s">
        <v>7616</v>
      </c>
      <c r="J10060" s="285" t="s">
        <v>7600</v>
      </c>
      <c r="K10060" s="278" t="str">
        <f t="shared" si="333"/>
        <v>NER001Physical constraints in the environment (obstacles related to terrain, climate, lack of infrastructure, etc.)</v>
      </c>
      <c r="L10060" s="286">
        <v>43769</v>
      </c>
      <c r="M10060" s="286" t="s">
        <v>3248</v>
      </c>
    </row>
    <row r="10061" spans="1:13" s="269" customFormat="1" ht="15.5" hidden="1" thickTop="1" thickBot="1" x14ac:dyDescent="0.4">
      <c r="A10061" s="287" t="s">
        <v>2973</v>
      </c>
      <c r="B10061" s="288" t="str">
        <f>VLOOKUP(A10061,Lists!B:C,2,FALSE)</f>
        <v>NER002</v>
      </c>
      <c r="C10061" s="288" t="str">
        <f>VLOOKUP(A10061,Lists!B:D,3,FALSE)</f>
        <v>NER</v>
      </c>
      <c r="D10061" s="289" t="s">
        <v>647</v>
      </c>
      <c r="E10061" s="289">
        <v>0</v>
      </c>
      <c r="F10061" s="289" t="s">
        <v>7229</v>
      </c>
      <c r="G10061" s="289" t="s">
        <v>732</v>
      </c>
      <c r="H10061" s="278">
        <f t="shared" si="332"/>
        <v>1</v>
      </c>
      <c r="I10061" s="252" t="s">
        <v>7616</v>
      </c>
      <c r="J10061" s="289" t="s">
        <v>7600</v>
      </c>
      <c r="K10061" s="278" t="str">
        <f t="shared" si="333"/>
        <v>NER002Denial of existence of humanitarian needs or entitlements to assistance</v>
      </c>
      <c r="L10061" s="290">
        <v>43769</v>
      </c>
      <c r="M10061" s="290" t="s">
        <v>3248</v>
      </c>
    </row>
    <row r="10062" spans="1:13" s="269" customFormat="1" ht="15.5" hidden="1" thickTop="1" thickBot="1" x14ac:dyDescent="0.4">
      <c r="A10062" s="283" t="s">
        <v>2973</v>
      </c>
      <c r="B10062" s="284" t="str">
        <f>VLOOKUP(A10062,Lists!B:C,2,FALSE)</f>
        <v>NER002</v>
      </c>
      <c r="C10062" s="284" t="str">
        <f>VLOOKUP(A10062,Lists!B:D,3,FALSE)</f>
        <v>NER</v>
      </c>
      <c r="D10062" s="285" t="s">
        <v>648</v>
      </c>
      <c r="E10062" s="285">
        <v>2</v>
      </c>
      <c r="F10062" s="285" t="s">
        <v>7229</v>
      </c>
      <c r="G10062" s="285" t="s">
        <v>732</v>
      </c>
      <c r="H10062" s="278">
        <f t="shared" si="332"/>
        <v>1</v>
      </c>
      <c r="I10062" s="251" t="s">
        <v>7616</v>
      </c>
      <c r="J10062" s="285" t="s">
        <v>7600</v>
      </c>
      <c r="K10062" s="278" t="str">
        <f t="shared" si="333"/>
        <v>NER002Restriction and obstruction of access to services and assistance</v>
      </c>
      <c r="L10062" s="286">
        <v>43769</v>
      </c>
      <c r="M10062" s="286" t="s">
        <v>3248</v>
      </c>
    </row>
    <row r="10063" spans="1:13" s="269" customFormat="1" ht="15.5" hidden="1" thickTop="1" thickBot="1" x14ac:dyDescent="0.4">
      <c r="A10063" s="287" t="s">
        <v>2973</v>
      </c>
      <c r="B10063" s="288" t="str">
        <f>VLOOKUP(A10063,Lists!B:C,2,FALSE)</f>
        <v>NER002</v>
      </c>
      <c r="C10063" s="288" t="str">
        <f>VLOOKUP(A10063,Lists!B:D,3,FALSE)</f>
        <v>NER</v>
      </c>
      <c r="D10063" s="289" t="s">
        <v>643</v>
      </c>
      <c r="E10063" s="289">
        <v>0</v>
      </c>
      <c r="F10063" s="289" t="s">
        <v>7229</v>
      </c>
      <c r="G10063" s="289" t="s">
        <v>732</v>
      </c>
      <c r="H10063" s="278">
        <f t="shared" si="332"/>
        <v>1</v>
      </c>
      <c r="I10063" s="252" t="s">
        <v>7616</v>
      </c>
      <c r="J10063" s="289" t="s">
        <v>7600</v>
      </c>
      <c r="K10063" s="278" t="str">
        <f t="shared" si="333"/>
        <v>NER002Impediments to entry into country (bureaucratic and administrative)</v>
      </c>
      <c r="L10063" s="290">
        <v>43769</v>
      </c>
      <c r="M10063" s="290" t="s">
        <v>3248</v>
      </c>
    </row>
    <row r="10064" spans="1:13" s="269" customFormat="1" ht="15.5" hidden="1" thickTop="1" thickBot="1" x14ac:dyDescent="0.4">
      <c r="A10064" s="283" t="s">
        <v>2973</v>
      </c>
      <c r="B10064" s="284" t="str">
        <f>VLOOKUP(A10064,Lists!B:C,2,FALSE)</f>
        <v>NER002</v>
      </c>
      <c r="C10064" s="284" t="str">
        <f>VLOOKUP(A10064,Lists!B:D,3,FALSE)</f>
        <v>NER</v>
      </c>
      <c r="D10064" s="285" t="s">
        <v>644</v>
      </c>
      <c r="E10064" s="285">
        <v>2</v>
      </c>
      <c r="F10064" s="285" t="s">
        <v>7229</v>
      </c>
      <c r="G10064" s="285" t="s">
        <v>732</v>
      </c>
      <c r="H10064" s="278">
        <f t="shared" si="332"/>
        <v>1</v>
      </c>
      <c r="I10064" s="251" t="s">
        <v>7616</v>
      </c>
      <c r="J10064" s="285" t="s">
        <v>7600</v>
      </c>
      <c r="K10064" s="278" t="str">
        <f t="shared" si="333"/>
        <v>NER002Restriction of movement (impediments to freedom of movement and/or administrative restrictions)</v>
      </c>
      <c r="L10064" s="286">
        <v>43769</v>
      </c>
      <c r="M10064" s="286" t="s">
        <v>3248</v>
      </c>
    </row>
    <row r="10065" spans="1:13" s="269" customFormat="1" ht="15.5" hidden="1" thickTop="1" thickBot="1" x14ac:dyDescent="0.4">
      <c r="A10065" s="287" t="s">
        <v>2973</v>
      </c>
      <c r="B10065" s="288" t="str">
        <f>VLOOKUP(A10065,Lists!B:C,2,FALSE)</f>
        <v>NER002</v>
      </c>
      <c r="C10065" s="288" t="str">
        <f>VLOOKUP(A10065,Lists!B:D,3,FALSE)</f>
        <v>NER</v>
      </c>
      <c r="D10065" s="289" t="s">
        <v>645</v>
      </c>
      <c r="E10065" s="289">
        <v>0</v>
      </c>
      <c r="F10065" s="289" t="s">
        <v>7229</v>
      </c>
      <c r="G10065" s="289" t="s">
        <v>732</v>
      </c>
      <c r="H10065" s="278">
        <f t="shared" si="332"/>
        <v>1</v>
      </c>
      <c r="I10065" s="252" t="s">
        <v>7616</v>
      </c>
      <c r="J10065" s="289" t="s">
        <v>7600</v>
      </c>
      <c r="K10065" s="278" t="str">
        <f t="shared" si="333"/>
        <v>NER002Interference into implementation of humanitarian activities</v>
      </c>
      <c r="L10065" s="290">
        <v>43769</v>
      </c>
      <c r="M10065" s="290" t="s">
        <v>3248</v>
      </c>
    </row>
    <row r="10066" spans="1:13" s="269" customFormat="1" ht="15.5" hidden="1" thickTop="1" thickBot="1" x14ac:dyDescent="0.4">
      <c r="A10066" s="283" t="s">
        <v>2973</v>
      </c>
      <c r="B10066" s="284" t="str">
        <f>VLOOKUP(A10066,Lists!B:C,2,FALSE)</f>
        <v>NER002</v>
      </c>
      <c r="C10066" s="284" t="str">
        <f>VLOOKUP(A10066,Lists!B:D,3,FALSE)</f>
        <v>NER</v>
      </c>
      <c r="D10066" s="285" t="s">
        <v>646</v>
      </c>
      <c r="E10066" s="285">
        <v>3</v>
      </c>
      <c r="F10066" s="285" t="s">
        <v>7229</v>
      </c>
      <c r="G10066" s="285" t="s">
        <v>732</v>
      </c>
      <c r="H10066" s="278">
        <f t="shared" si="332"/>
        <v>1</v>
      </c>
      <c r="I10066" s="251" t="s">
        <v>7616</v>
      </c>
      <c r="J10066" s="285" t="s">
        <v>7600</v>
      </c>
      <c r="K10066" s="278" t="str">
        <f t="shared" si="333"/>
        <v>NER002Violence against personnel, facilities and assets</v>
      </c>
      <c r="L10066" s="286">
        <v>43769</v>
      </c>
      <c r="M10066" s="286" t="s">
        <v>3248</v>
      </c>
    </row>
    <row r="10067" spans="1:13" s="269" customFormat="1" ht="15.5" hidden="1" thickTop="1" thickBot="1" x14ac:dyDescent="0.4">
      <c r="A10067" s="287" t="s">
        <v>2973</v>
      </c>
      <c r="B10067" s="288" t="str">
        <f>VLOOKUP(A10067,Lists!B:C,2,FALSE)</f>
        <v>NER002</v>
      </c>
      <c r="C10067" s="288" t="str">
        <f>VLOOKUP(A10067,Lists!B:D,3,FALSE)</f>
        <v>NER</v>
      </c>
      <c r="D10067" s="289" t="s">
        <v>649</v>
      </c>
      <c r="E10067" s="289">
        <v>3</v>
      </c>
      <c r="F10067" s="289" t="s">
        <v>7229</v>
      </c>
      <c r="G10067" s="289" t="s">
        <v>732</v>
      </c>
      <c r="H10067" s="278">
        <f t="shared" si="332"/>
        <v>1</v>
      </c>
      <c r="I10067" s="252" t="s">
        <v>7616</v>
      </c>
      <c r="J10067" s="289" t="s">
        <v>7600</v>
      </c>
      <c r="K10067" s="278" t="str">
        <f t="shared" si="333"/>
        <v>NER002Ongoing insecurity/hostilities affecting humanitarian assistance</v>
      </c>
      <c r="L10067" s="290">
        <v>43769</v>
      </c>
      <c r="M10067" s="290" t="s">
        <v>3248</v>
      </c>
    </row>
    <row r="10068" spans="1:13" s="269" customFormat="1" ht="15.5" hidden="1" thickTop="1" thickBot="1" x14ac:dyDescent="0.4">
      <c r="A10068" s="283" t="s">
        <v>2973</v>
      </c>
      <c r="B10068" s="284" t="str">
        <f>VLOOKUP(A10068,Lists!B:C,2,FALSE)</f>
        <v>NER002</v>
      </c>
      <c r="C10068" s="284" t="str">
        <f>VLOOKUP(A10068,Lists!B:D,3,FALSE)</f>
        <v>NER</v>
      </c>
      <c r="D10068" s="285" t="s">
        <v>650</v>
      </c>
      <c r="E10068" s="285">
        <v>1</v>
      </c>
      <c r="F10068" s="285" t="s">
        <v>7229</v>
      </c>
      <c r="G10068" s="285" t="s">
        <v>732</v>
      </c>
      <c r="H10068" s="278">
        <f t="shared" si="332"/>
        <v>1</v>
      </c>
      <c r="I10068" s="251" t="s">
        <v>7616</v>
      </c>
      <c r="J10068" s="285" t="s">
        <v>7600</v>
      </c>
      <c r="K10068" s="278" t="str">
        <f t="shared" si="333"/>
        <v xml:space="preserve">NER002Presence of mines and improvised explosive devices </v>
      </c>
      <c r="L10068" s="286">
        <v>43769</v>
      </c>
      <c r="M10068" s="286" t="s">
        <v>3248</v>
      </c>
    </row>
    <row r="10069" spans="1:13" s="269" customFormat="1" ht="15.5" hidden="1" thickTop="1" thickBot="1" x14ac:dyDescent="0.4">
      <c r="A10069" s="287" t="s">
        <v>2973</v>
      </c>
      <c r="B10069" s="288" t="str">
        <f>VLOOKUP(A10069,Lists!B:C,2,FALSE)</f>
        <v>NER002</v>
      </c>
      <c r="C10069" s="288" t="str">
        <f>VLOOKUP(A10069,Lists!B:D,3,FALSE)</f>
        <v>NER</v>
      </c>
      <c r="D10069" s="289" t="s">
        <v>651</v>
      </c>
      <c r="E10069" s="289">
        <v>2</v>
      </c>
      <c r="F10069" s="289" t="s">
        <v>7229</v>
      </c>
      <c r="G10069" s="289" t="s">
        <v>732</v>
      </c>
      <c r="H10069" s="278">
        <f t="shared" si="332"/>
        <v>1</v>
      </c>
      <c r="I10069" s="252" t="s">
        <v>7616</v>
      </c>
      <c r="J10069" s="289" t="s">
        <v>7600</v>
      </c>
      <c r="K10069" s="278" t="str">
        <f t="shared" si="333"/>
        <v>NER002Physical constraints in the environment (obstacles related to terrain, climate, lack of infrastructure, etc.)</v>
      </c>
      <c r="L10069" s="290">
        <v>43769</v>
      </c>
      <c r="M10069" s="290" t="s">
        <v>3248</v>
      </c>
    </row>
    <row r="10070" spans="1:13" s="269" customFormat="1" ht="15.5" hidden="1" thickTop="1" thickBot="1" x14ac:dyDescent="0.4">
      <c r="A10070" s="283" t="s">
        <v>788</v>
      </c>
      <c r="B10070" s="284" t="str">
        <f>VLOOKUP(A10070,Lists!B:C,2,FALSE)</f>
        <v>NER003</v>
      </c>
      <c r="C10070" s="284" t="str">
        <f>VLOOKUP(A10070,Lists!B:D,3,FALSE)</f>
        <v>NER</v>
      </c>
      <c r="D10070" s="285" t="s">
        <v>647</v>
      </c>
      <c r="E10070" s="285">
        <v>0</v>
      </c>
      <c r="F10070" s="285" t="s">
        <v>7229</v>
      </c>
      <c r="G10070" s="285" t="s">
        <v>732</v>
      </c>
      <c r="H10070" s="278">
        <f t="shared" si="332"/>
        <v>1</v>
      </c>
      <c r="I10070" s="251" t="s">
        <v>7616</v>
      </c>
      <c r="J10070" s="285" t="s">
        <v>7600</v>
      </c>
      <c r="K10070" s="278" t="str">
        <f t="shared" si="333"/>
        <v>NER003Denial of existence of humanitarian needs or entitlements to assistance</v>
      </c>
      <c r="L10070" s="286">
        <v>43769</v>
      </c>
      <c r="M10070" s="286" t="s">
        <v>3248</v>
      </c>
    </row>
    <row r="10071" spans="1:13" s="269" customFormat="1" ht="15.5" hidden="1" thickTop="1" thickBot="1" x14ac:dyDescent="0.4">
      <c r="A10071" s="287" t="s">
        <v>788</v>
      </c>
      <c r="B10071" s="288" t="str">
        <f>VLOOKUP(A10071,Lists!B:C,2,FALSE)</f>
        <v>NER003</v>
      </c>
      <c r="C10071" s="288" t="str">
        <f>VLOOKUP(A10071,Lists!B:D,3,FALSE)</f>
        <v>NER</v>
      </c>
      <c r="D10071" s="289" t="s">
        <v>648</v>
      </c>
      <c r="E10071" s="289">
        <v>2</v>
      </c>
      <c r="F10071" s="289" t="s">
        <v>7229</v>
      </c>
      <c r="G10071" s="289" t="s">
        <v>732</v>
      </c>
      <c r="H10071" s="278">
        <f t="shared" si="332"/>
        <v>1</v>
      </c>
      <c r="I10071" s="252" t="s">
        <v>7616</v>
      </c>
      <c r="J10071" s="289" t="s">
        <v>7600</v>
      </c>
      <c r="K10071" s="278" t="str">
        <f t="shared" si="333"/>
        <v>NER003Restriction and obstruction of access to services and assistance</v>
      </c>
      <c r="L10071" s="290">
        <v>43769</v>
      </c>
      <c r="M10071" s="290" t="s">
        <v>3248</v>
      </c>
    </row>
    <row r="10072" spans="1:13" s="269" customFormat="1" ht="15.5" hidden="1" thickTop="1" thickBot="1" x14ac:dyDescent="0.4">
      <c r="A10072" s="283" t="s">
        <v>788</v>
      </c>
      <c r="B10072" s="284" t="str">
        <f>VLOOKUP(A10072,Lists!B:C,2,FALSE)</f>
        <v>NER003</v>
      </c>
      <c r="C10072" s="284" t="str">
        <f>VLOOKUP(A10072,Lists!B:D,3,FALSE)</f>
        <v>NER</v>
      </c>
      <c r="D10072" s="285" t="s">
        <v>643</v>
      </c>
      <c r="E10072" s="285">
        <v>0</v>
      </c>
      <c r="F10072" s="285" t="s">
        <v>7229</v>
      </c>
      <c r="G10072" s="285" t="s">
        <v>732</v>
      </c>
      <c r="H10072" s="278">
        <f t="shared" si="332"/>
        <v>1</v>
      </c>
      <c r="I10072" s="251" t="s">
        <v>7616</v>
      </c>
      <c r="J10072" s="285" t="s">
        <v>7600</v>
      </c>
      <c r="K10072" s="278" t="str">
        <f t="shared" si="333"/>
        <v>NER003Impediments to entry into country (bureaucratic and administrative)</v>
      </c>
      <c r="L10072" s="286">
        <v>43769</v>
      </c>
      <c r="M10072" s="286" t="s">
        <v>3248</v>
      </c>
    </row>
    <row r="10073" spans="1:13" s="269" customFormat="1" ht="15.5" hidden="1" thickTop="1" thickBot="1" x14ac:dyDescent="0.4">
      <c r="A10073" s="287" t="s">
        <v>788</v>
      </c>
      <c r="B10073" s="288" t="str">
        <f>VLOOKUP(A10073,Lists!B:C,2,FALSE)</f>
        <v>NER003</v>
      </c>
      <c r="C10073" s="288" t="str">
        <f>VLOOKUP(A10073,Lists!B:D,3,FALSE)</f>
        <v>NER</v>
      </c>
      <c r="D10073" s="289" t="s">
        <v>644</v>
      </c>
      <c r="E10073" s="289">
        <v>2</v>
      </c>
      <c r="F10073" s="289" t="s">
        <v>7229</v>
      </c>
      <c r="G10073" s="289" t="s">
        <v>732</v>
      </c>
      <c r="H10073" s="278">
        <f t="shared" si="332"/>
        <v>1</v>
      </c>
      <c r="I10073" s="252" t="s">
        <v>7616</v>
      </c>
      <c r="J10073" s="289" t="s">
        <v>7600</v>
      </c>
      <c r="K10073" s="278" t="str">
        <f t="shared" si="333"/>
        <v>NER003Restriction of movement (impediments to freedom of movement and/or administrative restrictions)</v>
      </c>
      <c r="L10073" s="290">
        <v>43769</v>
      </c>
      <c r="M10073" s="290" t="s">
        <v>3248</v>
      </c>
    </row>
    <row r="10074" spans="1:13" s="269" customFormat="1" ht="15.5" hidden="1" thickTop="1" thickBot="1" x14ac:dyDescent="0.4">
      <c r="A10074" s="283" t="s">
        <v>788</v>
      </c>
      <c r="B10074" s="284" t="str">
        <f>VLOOKUP(A10074,Lists!B:C,2,FALSE)</f>
        <v>NER003</v>
      </c>
      <c r="C10074" s="284" t="str">
        <f>VLOOKUP(A10074,Lists!B:D,3,FALSE)</f>
        <v>NER</v>
      </c>
      <c r="D10074" s="285" t="s">
        <v>645</v>
      </c>
      <c r="E10074" s="285">
        <v>2</v>
      </c>
      <c r="F10074" s="285" t="s">
        <v>7229</v>
      </c>
      <c r="G10074" s="285" t="s">
        <v>732</v>
      </c>
      <c r="H10074" s="278">
        <f t="shared" si="332"/>
        <v>1</v>
      </c>
      <c r="I10074" s="251" t="s">
        <v>7616</v>
      </c>
      <c r="J10074" s="285" t="s">
        <v>7600</v>
      </c>
      <c r="K10074" s="278" t="str">
        <f t="shared" si="333"/>
        <v>NER003Interference into implementation of humanitarian activities</v>
      </c>
      <c r="L10074" s="286">
        <v>43769</v>
      </c>
      <c r="M10074" s="286" t="s">
        <v>3248</v>
      </c>
    </row>
    <row r="10075" spans="1:13" s="269" customFormat="1" ht="15.5" hidden="1" thickTop="1" thickBot="1" x14ac:dyDescent="0.4">
      <c r="A10075" s="287" t="s">
        <v>788</v>
      </c>
      <c r="B10075" s="288" t="str">
        <f>VLOOKUP(A10075,Lists!B:C,2,FALSE)</f>
        <v>NER003</v>
      </c>
      <c r="C10075" s="288" t="str">
        <f>VLOOKUP(A10075,Lists!B:D,3,FALSE)</f>
        <v>NER</v>
      </c>
      <c r="D10075" s="289" t="s">
        <v>646</v>
      </c>
      <c r="E10075" s="289">
        <v>3</v>
      </c>
      <c r="F10075" s="289" t="s">
        <v>7229</v>
      </c>
      <c r="G10075" s="289" t="s">
        <v>732</v>
      </c>
      <c r="H10075" s="278">
        <f t="shared" si="332"/>
        <v>1</v>
      </c>
      <c r="I10075" s="252" t="s">
        <v>7616</v>
      </c>
      <c r="J10075" s="289" t="s">
        <v>7600</v>
      </c>
      <c r="K10075" s="278" t="str">
        <f t="shared" si="333"/>
        <v>NER003Violence against personnel, facilities and assets</v>
      </c>
      <c r="L10075" s="290">
        <v>43769</v>
      </c>
      <c r="M10075" s="290" t="s">
        <v>3248</v>
      </c>
    </row>
    <row r="10076" spans="1:13" s="269" customFormat="1" ht="15.5" hidden="1" thickTop="1" thickBot="1" x14ac:dyDescent="0.4">
      <c r="A10076" s="283" t="s">
        <v>788</v>
      </c>
      <c r="B10076" s="284" t="str">
        <f>VLOOKUP(A10076,Lists!B:C,2,FALSE)</f>
        <v>NER003</v>
      </c>
      <c r="C10076" s="284" t="str">
        <f>VLOOKUP(A10076,Lists!B:D,3,FALSE)</f>
        <v>NER</v>
      </c>
      <c r="D10076" s="285" t="s">
        <v>649</v>
      </c>
      <c r="E10076" s="285">
        <v>3</v>
      </c>
      <c r="F10076" s="285" t="s">
        <v>7229</v>
      </c>
      <c r="G10076" s="285" t="s">
        <v>732</v>
      </c>
      <c r="H10076" s="278">
        <f t="shared" si="332"/>
        <v>1</v>
      </c>
      <c r="I10076" s="251" t="s">
        <v>7616</v>
      </c>
      <c r="J10076" s="285" t="s">
        <v>7600</v>
      </c>
      <c r="K10076" s="278" t="str">
        <f t="shared" si="333"/>
        <v>NER003Ongoing insecurity/hostilities affecting humanitarian assistance</v>
      </c>
      <c r="L10076" s="286">
        <v>43769</v>
      </c>
      <c r="M10076" s="286" t="s">
        <v>3248</v>
      </c>
    </row>
    <row r="10077" spans="1:13" s="269" customFormat="1" ht="15.5" hidden="1" thickTop="1" thickBot="1" x14ac:dyDescent="0.4">
      <c r="A10077" s="287" t="s">
        <v>788</v>
      </c>
      <c r="B10077" s="288" t="str">
        <f>VLOOKUP(A10077,Lists!B:C,2,FALSE)</f>
        <v>NER003</v>
      </c>
      <c r="C10077" s="288" t="str">
        <f>VLOOKUP(A10077,Lists!B:D,3,FALSE)</f>
        <v>NER</v>
      </c>
      <c r="D10077" s="289" t="s">
        <v>650</v>
      </c>
      <c r="E10077" s="289">
        <v>2</v>
      </c>
      <c r="F10077" s="289" t="s">
        <v>7229</v>
      </c>
      <c r="G10077" s="289" t="s">
        <v>732</v>
      </c>
      <c r="H10077" s="278">
        <f t="shared" si="332"/>
        <v>1</v>
      </c>
      <c r="I10077" s="252" t="s">
        <v>7616</v>
      </c>
      <c r="J10077" s="289" t="s">
        <v>7600</v>
      </c>
      <c r="K10077" s="278" t="str">
        <f t="shared" si="333"/>
        <v xml:space="preserve">NER003Presence of mines and improvised explosive devices </v>
      </c>
      <c r="L10077" s="290">
        <v>43769</v>
      </c>
      <c r="M10077" s="290" t="s">
        <v>3248</v>
      </c>
    </row>
    <row r="10078" spans="1:13" s="269" customFormat="1" ht="15.5" hidden="1" thickTop="1" thickBot="1" x14ac:dyDescent="0.4">
      <c r="A10078" s="283" t="s">
        <v>788</v>
      </c>
      <c r="B10078" s="284" t="str">
        <f>VLOOKUP(A10078,Lists!B:C,2,FALSE)</f>
        <v>NER003</v>
      </c>
      <c r="C10078" s="284" t="str">
        <f>VLOOKUP(A10078,Lists!B:D,3,FALSE)</f>
        <v>NER</v>
      </c>
      <c r="D10078" s="285" t="s">
        <v>651</v>
      </c>
      <c r="E10078" s="285">
        <v>2</v>
      </c>
      <c r="F10078" s="285" t="s">
        <v>7229</v>
      </c>
      <c r="G10078" s="285" t="s">
        <v>732</v>
      </c>
      <c r="H10078" s="278">
        <f t="shared" si="332"/>
        <v>1</v>
      </c>
      <c r="I10078" s="251" t="s">
        <v>7616</v>
      </c>
      <c r="J10078" s="285" t="s">
        <v>7600</v>
      </c>
      <c r="K10078" s="278" t="str">
        <f t="shared" si="333"/>
        <v>NER003Physical constraints in the environment (obstacles related to terrain, climate, lack of infrastructure, etc.)</v>
      </c>
      <c r="L10078" s="286">
        <v>43769</v>
      </c>
      <c r="M10078" s="286" t="s">
        <v>3248</v>
      </c>
    </row>
    <row r="10079" spans="1:13" s="269" customFormat="1" ht="15.5" hidden="1" thickTop="1" thickBot="1" x14ac:dyDescent="0.4">
      <c r="A10079" s="287" t="s">
        <v>3541</v>
      </c>
      <c r="B10079" s="288" t="str">
        <f>VLOOKUP(A10079,Lists!B:C,2,FALSE)</f>
        <v>CRI002</v>
      </c>
      <c r="C10079" s="288" t="str">
        <f>VLOOKUP(A10079,Lists!B:D,3,FALSE)</f>
        <v>CRI</v>
      </c>
      <c r="D10079" s="289" t="s">
        <v>647</v>
      </c>
      <c r="E10079" s="289">
        <v>0</v>
      </c>
      <c r="F10079" s="289" t="s">
        <v>7229</v>
      </c>
      <c r="G10079" s="289" t="s">
        <v>732</v>
      </c>
      <c r="H10079" s="278">
        <f t="shared" si="332"/>
        <v>1</v>
      </c>
      <c r="I10079" s="252" t="s">
        <v>7616</v>
      </c>
      <c r="J10079" s="289" t="s">
        <v>7600</v>
      </c>
      <c r="K10079" s="278" t="str">
        <f t="shared" si="333"/>
        <v>CRI002Denial of existence of humanitarian needs or entitlements to assistance</v>
      </c>
      <c r="L10079" s="290">
        <v>43769</v>
      </c>
      <c r="M10079" s="290" t="s">
        <v>3248</v>
      </c>
    </row>
    <row r="10080" spans="1:13" s="269" customFormat="1" ht="15.5" hidden="1" thickTop="1" thickBot="1" x14ac:dyDescent="0.4">
      <c r="A10080" s="283" t="s">
        <v>3541</v>
      </c>
      <c r="B10080" s="284" t="str">
        <f>VLOOKUP(A10080,Lists!B:C,2,FALSE)</f>
        <v>CRI002</v>
      </c>
      <c r="C10080" s="284" t="str">
        <f>VLOOKUP(A10080,Lists!B:D,3,FALSE)</f>
        <v>CRI</v>
      </c>
      <c r="D10080" s="285" t="s">
        <v>648</v>
      </c>
      <c r="E10080" s="285">
        <v>0</v>
      </c>
      <c r="F10080" s="285" t="s">
        <v>7229</v>
      </c>
      <c r="G10080" s="285" t="s">
        <v>732</v>
      </c>
      <c r="H10080" s="278">
        <f t="shared" si="332"/>
        <v>1</v>
      </c>
      <c r="I10080" s="251" t="s">
        <v>7616</v>
      </c>
      <c r="J10080" s="285" t="s">
        <v>7600</v>
      </c>
      <c r="K10080" s="278" t="str">
        <f t="shared" si="333"/>
        <v>CRI002Restriction and obstruction of access to services and assistance</v>
      </c>
      <c r="L10080" s="286">
        <v>43769</v>
      </c>
      <c r="M10080" s="286" t="s">
        <v>3248</v>
      </c>
    </row>
    <row r="10081" spans="1:13" s="269" customFormat="1" ht="15.5" hidden="1" thickTop="1" thickBot="1" x14ac:dyDescent="0.4">
      <c r="A10081" s="287" t="s">
        <v>3541</v>
      </c>
      <c r="B10081" s="288" t="str">
        <f>VLOOKUP(A10081,Lists!B:C,2,FALSE)</f>
        <v>CRI002</v>
      </c>
      <c r="C10081" s="288" t="str">
        <f>VLOOKUP(A10081,Lists!B:D,3,FALSE)</f>
        <v>CRI</v>
      </c>
      <c r="D10081" s="289" t="s">
        <v>643</v>
      </c>
      <c r="E10081" s="289">
        <v>0</v>
      </c>
      <c r="F10081" s="289" t="s">
        <v>7229</v>
      </c>
      <c r="G10081" s="289" t="s">
        <v>732</v>
      </c>
      <c r="H10081" s="278">
        <f t="shared" si="332"/>
        <v>1</v>
      </c>
      <c r="I10081" s="252" t="s">
        <v>7616</v>
      </c>
      <c r="J10081" s="289" t="s">
        <v>7600</v>
      </c>
      <c r="K10081" s="278" t="str">
        <f t="shared" si="333"/>
        <v>CRI002Impediments to entry into country (bureaucratic and administrative)</v>
      </c>
      <c r="L10081" s="290">
        <v>43769</v>
      </c>
      <c r="M10081" s="290" t="s">
        <v>3248</v>
      </c>
    </row>
    <row r="10082" spans="1:13" s="269" customFormat="1" ht="15.5" hidden="1" thickTop="1" thickBot="1" x14ac:dyDescent="0.4">
      <c r="A10082" s="283" t="s">
        <v>3541</v>
      </c>
      <c r="B10082" s="284" t="str">
        <f>VLOOKUP(A10082,Lists!B:C,2,FALSE)</f>
        <v>CRI002</v>
      </c>
      <c r="C10082" s="284" t="str">
        <f>VLOOKUP(A10082,Lists!B:D,3,FALSE)</f>
        <v>CRI</v>
      </c>
      <c r="D10082" s="285" t="s">
        <v>644</v>
      </c>
      <c r="E10082" s="285">
        <v>0</v>
      </c>
      <c r="F10082" s="285" t="s">
        <v>7229</v>
      </c>
      <c r="G10082" s="285" t="s">
        <v>732</v>
      </c>
      <c r="H10082" s="278">
        <f t="shared" si="332"/>
        <v>1</v>
      </c>
      <c r="I10082" s="251" t="s">
        <v>7616</v>
      </c>
      <c r="J10082" s="285" t="s">
        <v>7600</v>
      </c>
      <c r="K10082" s="278" t="str">
        <f t="shared" si="333"/>
        <v>CRI002Restriction of movement (impediments to freedom of movement and/or administrative restrictions)</v>
      </c>
      <c r="L10082" s="286">
        <v>43769</v>
      </c>
      <c r="M10082" s="286" t="s">
        <v>3248</v>
      </c>
    </row>
    <row r="10083" spans="1:13" s="269" customFormat="1" ht="15.5" hidden="1" thickTop="1" thickBot="1" x14ac:dyDescent="0.4">
      <c r="A10083" s="287" t="s">
        <v>3541</v>
      </c>
      <c r="B10083" s="288" t="str">
        <f>VLOOKUP(A10083,Lists!B:C,2,FALSE)</f>
        <v>CRI002</v>
      </c>
      <c r="C10083" s="288" t="str">
        <f>VLOOKUP(A10083,Lists!B:D,3,FALSE)</f>
        <v>CRI</v>
      </c>
      <c r="D10083" s="289" t="s">
        <v>645</v>
      </c>
      <c r="E10083" s="289">
        <v>0</v>
      </c>
      <c r="F10083" s="289" t="s">
        <v>7229</v>
      </c>
      <c r="G10083" s="289" t="s">
        <v>732</v>
      </c>
      <c r="H10083" s="278">
        <f t="shared" si="332"/>
        <v>1</v>
      </c>
      <c r="I10083" s="252" t="s">
        <v>7616</v>
      </c>
      <c r="J10083" s="289" t="s">
        <v>7600</v>
      </c>
      <c r="K10083" s="278" t="str">
        <f t="shared" si="333"/>
        <v>CRI002Interference into implementation of humanitarian activities</v>
      </c>
      <c r="L10083" s="290">
        <v>43769</v>
      </c>
      <c r="M10083" s="290" t="s">
        <v>3248</v>
      </c>
    </row>
    <row r="10084" spans="1:13" s="269" customFormat="1" ht="15.5" hidden="1" thickTop="1" thickBot="1" x14ac:dyDescent="0.4">
      <c r="A10084" s="283" t="s">
        <v>3541</v>
      </c>
      <c r="B10084" s="284" t="str">
        <f>VLOOKUP(A10084,Lists!B:C,2,FALSE)</f>
        <v>CRI002</v>
      </c>
      <c r="C10084" s="284" t="str">
        <f>VLOOKUP(A10084,Lists!B:D,3,FALSE)</f>
        <v>CRI</v>
      </c>
      <c r="D10084" s="285" t="s">
        <v>646</v>
      </c>
      <c r="E10084" s="285">
        <v>0</v>
      </c>
      <c r="F10084" s="285" t="s">
        <v>7229</v>
      </c>
      <c r="G10084" s="285" t="s">
        <v>732</v>
      </c>
      <c r="H10084" s="278">
        <f t="shared" si="332"/>
        <v>1</v>
      </c>
      <c r="I10084" s="251" t="s">
        <v>7616</v>
      </c>
      <c r="J10084" s="285" t="s">
        <v>7600</v>
      </c>
      <c r="K10084" s="278" t="str">
        <f t="shared" si="333"/>
        <v>CRI002Violence against personnel, facilities and assets</v>
      </c>
      <c r="L10084" s="286">
        <v>43769</v>
      </c>
      <c r="M10084" s="286" t="s">
        <v>3248</v>
      </c>
    </row>
    <row r="10085" spans="1:13" s="269" customFormat="1" ht="15.5" hidden="1" thickTop="1" thickBot="1" x14ac:dyDescent="0.4">
      <c r="A10085" s="287" t="s">
        <v>3541</v>
      </c>
      <c r="B10085" s="288" t="str">
        <f>VLOOKUP(A10085,Lists!B:C,2,FALSE)</f>
        <v>CRI002</v>
      </c>
      <c r="C10085" s="288" t="str">
        <f>VLOOKUP(A10085,Lists!B:D,3,FALSE)</f>
        <v>CRI</v>
      </c>
      <c r="D10085" s="289" t="s">
        <v>650</v>
      </c>
      <c r="E10085" s="289">
        <v>0</v>
      </c>
      <c r="F10085" s="289" t="s">
        <v>7229</v>
      </c>
      <c r="G10085" s="289" t="s">
        <v>732</v>
      </c>
      <c r="H10085" s="278">
        <f t="shared" si="332"/>
        <v>1</v>
      </c>
      <c r="I10085" s="252" t="s">
        <v>7616</v>
      </c>
      <c r="J10085" s="289" t="s">
        <v>7600</v>
      </c>
      <c r="K10085" s="278" t="str">
        <f t="shared" si="333"/>
        <v xml:space="preserve">CRI002Presence of mines and improvised explosive devices </v>
      </c>
      <c r="L10085" s="290">
        <v>43769</v>
      </c>
      <c r="M10085" s="290" t="s">
        <v>3248</v>
      </c>
    </row>
    <row r="10086" spans="1:13" s="269" customFormat="1" ht="15.5" hidden="1" thickTop="1" thickBot="1" x14ac:dyDescent="0.4">
      <c r="A10086" s="283" t="s">
        <v>3541</v>
      </c>
      <c r="B10086" s="284" t="str">
        <f>VLOOKUP(A10086,Lists!B:C,2,FALSE)</f>
        <v>CRI002</v>
      </c>
      <c r="C10086" s="284" t="str">
        <f>VLOOKUP(A10086,Lists!B:D,3,FALSE)</f>
        <v>CRI</v>
      </c>
      <c r="D10086" s="285" t="s">
        <v>649</v>
      </c>
      <c r="E10086" s="285">
        <v>0</v>
      </c>
      <c r="F10086" s="285" t="s">
        <v>7229</v>
      </c>
      <c r="G10086" s="285" t="s">
        <v>732</v>
      </c>
      <c r="H10086" s="278">
        <f t="shared" si="332"/>
        <v>1</v>
      </c>
      <c r="I10086" s="251" t="s">
        <v>7616</v>
      </c>
      <c r="J10086" s="285" t="s">
        <v>7600</v>
      </c>
      <c r="K10086" s="278" t="str">
        <f t="shared" si="333"/>
        <v>CRI002Ongoing insecurity/hostilities affecting humanitarian assistance</v>
      </c>
      <c r="L10086" s="286">
        <v>43769</v>
      </c>
      <c r="M10086" s="286" t="s">
        <v>3248</v>
      </c>
    </row>
    <row r="10087" spans="1:13" s="269" customFormat="1" ht="15.5" hidden="1" thickTop="1" thickBot="1" x14ac:dyDescent="0.4">
      <c r="A10087" s="287" t="s">
        <v>3541</v>
      </c>
      <c r="B10087" s="288" t="str">
        <f>VLOOKUP(A10087,Lists!B:C,2,FALSE)</f>
        <v>CRI002</v>
      </c>
      <c r="C10087" s="288" t="str">
        <f>VLOOKUP(A10087,Lists!B:D,3,FALSE)</f>
        <v>CRI</v>
      </c>
      <c r="D10087" s="289" t="s">
        <v>651</v>
      </c>
      <c r="E10087" s="289">
        <v>0</v>
      </c>
      <c r="F10087" s="289" t="s">
        <v>7229</v>
      </c>
      <c r="G10087" s="289" t="s">
        <v>732</v>
      </c>
      <c r="H10087" s="278">
        <f t="shared" si="332"/>
        <v>1</v>
      </c>
      <c r="I10087" s="252" t="s">
        <v>7616</v>
      </c>
      <c r="J10087" s="289" t="s">
        <v>7600</v>
      </c>
      <c r="K10087" s="278" t="str">
        <f t="shared" si="333"/>
        <v>CRI002Physical constraints in the environment (obstacles related to terrain, climate, lack of infrastructure, etc.)</v>
      </c>
      <c r="L10087" s="290">
        <v>43769</v>
      </c>
      <c r="M10087" s="290" t="s">
        <v>3248</v>
      </c>
    </row>
    <row r="10088" spans="1:13" s="269" customFormat="1" ht="15.5" hidden="1" thickTop="1" thickBot="1" x14ac:dyDescent="0.4">
      <c r="A10088" s="283" t="s">
        <v>5596</v>
      </c>
      <c r="B10088" s="284" t="str">
        <f>VLOOKUP(A10088,Lists!B:C,2,FALSE)</f>
        <v>TCD001</v>
      </c>
      <c r="C10088" s="284" t="str">
        <f>VLOOKUP(A10088,Lists!B:D,3,FALSE)</f>
        <v>TCD</v>
      </c>
      <c r="D10088" s="285" t="s">
        <v>647</v>
      </c>
      <c r="E10088" s="285">
        <v>0</v>
      </c>
      <c r="F10088" s="285" t="s">
        <v>7229</v>
      </c>
      <c r="G10088" s="285" t="s">
        <v>732</v>
      </c>
      <c r="H10088" s="278">
        <f t="shared" si="332"/>
        <v>1</v>
      </c>
      <c r="I10088" s="251" t="s">
        <v>7616</v>
      </c>
      <c r="J10088" s="285" t="s">
        <v>7600</v>
      </c>
      <c r="K10088" s="278" t="str">
        <f t="shared" si="333"/>
        <v>TCD001Denial of existence of humanitarian needs or entitlements to assistance</v>
      </c>
      <c r="L10088" s="286">
        <v>43769</v>
      </c>
      <c r="M10088" s="286" t="s">
        <v>3248</v>
      </c>
    </row>
    <row r="10089" spans="1:13" s="269" customFormat="1" ht="15.5" hidden="1" thickTop="1" thickBot="1" x14ac:dyDescent="0.4">
      <c r="A10089" s="287" t="s">
        <v>5596</v>
      </c>
      <c r="B10089" s="288" t="str">
        <f>VLOOKUP(A10089,Lists!B:C,2,FALSE)</f>
        <v>TCD001</v>
      </c>
      <c r="C10089" s="288" t="str">
        <f>VLOOKUP(A10089,Lists!B:D,3,FALSE)</f>
        <v>TCD</v>
      </c>
      <c r="D10089" s="289" t="s">
        <v>648</v>
      </c>
      <c r="E10089" s="289">
        <v>2</v>
      </c>
      <c r="F10089" s="289" t="s">
        <v>7229</v>
      </c>
      <c r="G10089" s="289" t="s">
        <v>732</v>
      </c>
      <c r="H10089" s="278">
        <f t="shared" si="332"/>
        <v>1</v>
      </c>
      <c r="I10089" s="252" t="s">
        <v>7616</v>
      </c>
      <c r="J10089" s="289" t="s">
        <v>7600</v>
      </c>
      <c r="K10089" s="278" t="str">
        <f t="shared" si="333"/>
        <v>TCD001Restriction and obstruction of access to services and assistance</v>
      </c>
      <c r="L10089" s="290">
        <v>43769</v>
      </c>
      <c r="M10089" s="290" t="s">
        <v>3248</v>
      </c>
    </row>
    <row r="10090" spans="1:13" s="269" customFormat="1" ht="15.5" hidden="1" thickTop="1" thickBot="1" x14ac:dyDescent="0.4">
      <c r="A10090" s="283" t="s">
        <v>5596</v>
      </c>
      <c r="B10090" s="284" t="str">
        <f>VLOOKUP(A10090,Lists!B:C,2,FALSE)</f>
        <v>TCD001</v>
      </c>
      <c r="C10090" s="284" t="str">
        <f>VLOOKUP(A10090,Lists!B:D,3,FALSE)</f>
        <v>TCD</v>
      </c>
      <c r="D10090" s="285" t="s">
        <v>643</v>
      </c>
      <c r="E10090" s="285">
        <v>1</v>
      </c>
      <c r="F10090" s="285" t="s">
        <v>7229</v>
      </c>
      <c r="G10090" s="285" t="s">
        <v>732</v>
      </c>
      <c r="H10090" s="278">
        <f t="shared" ref="H10090:H10153" si="334">IF(G10090="x","x",IF(G10090="Low",3,IF(G10090="Medium",2,IF(G10090="High",1,FALSE))))</f>
        <v>1</v>
      </c>
      <c r="I10090" s="251" t="s">
        <v>7616</v>
      </c>
      <c r="J10090" s="285" t="s">
        <v>7600</v>
      </c>
      <c r="K10090" s="278" t="str">
        <f t="shared" si="333"/>
        <v>TCD001Impediments to entry into country (bureaucratic and administrative)</v>
      </c>
      <c r="L10090" s="286">
        <v>43769</v>
      </c>
      <c r="M10090" s="286" t="s">
        <v>3248</v>
      </c>
    </row>
    <row r="10091" spans="1:13" s="269" customFormat="1" ht="15.5" hidden="1" thickTop="1" thickBot="1" x14ac:dyDescent="0.4">
      <c r="A10091" s="287" t="s">
        <v>5596</v>
      </c>
      <c r="B10091" s="288" t="str">
        <f>VLOOKUP(A10091,Lists!B:C,2,FALSE)</f>
        <v>TCD001</v>
      </c>
      <c r="C10091" s="288" t="str">
        <f>VLOOKUP(A10091,Lists!B:D,3,FALSE)</f>
        <v>TCD</v>
      </c>
      <c r="D10091" s="289" t="s">
        <v>644</v>
      </c>
      <c r="E10091" s="289">
        <v>2</v>
      </c>
      <c r="F10091" s="289" t="s">
        <v>7229</v>
      </c>
      <c r="G10091" s="289" t="s">
        <v>732</v>
      </c>
      <c r="H10091" s="278">
        <f t="shared" si="334"/>
        <v>1</v>
      </c>
      <c r="I10091" s="252" t="s">
        <v>7616</v>
      </c>
      <c r="J10091" s="289" t="s">
        <v>7600</v>
      </c>
      <c r="K10091" s="278" t="str">
        <f t="shared" si="333"/>
        <v>TCD001Restriction of movement (impediments to freedom of movement and/or administrative restrictions)</v>
      </c>
      <c r="L10091" s="290">
        <v>43769</v>
      </c>
      <c r="M10091" s="290" t="s">
        <v>3248</v>
      </c>
    </row>
    <row r="10092" spans="1:13" s="269" customFormat="1" ht="15.5" hidden="1" thickTop="1" thickBot="1" x14ac:dyDescent="0.4">
      <c r="A10092" s="283" t="s">
        <v>5596</v>
      </c>
      <c r="B10092" s="284" t="str">
        <f>VLOOKUP(A10092,Lists!B:C,2,FALSE)</f>
        <v>TCD001</v>
      </c>
      <c r="C10092" s="284" t="str">
        <f>VLOOKUP(A10092,Lists!B:D,3,FALSE)</f>
        <v>TCD</v>
      </c>
      <c r="D10092" s="285" t="s">
        <v>645</v>
      </c>
      <c r="E10092" s="285">
        <v>1</v>
      </c>
      <c r="F10092" s="285" t="s">
        <v>7229</v>
      </c>
      <c r="G10092" s="285" t="s">
        <v>732</v>
      </c>
      <c r="H10092" s="278">
        <f t="shared" si="334"/>
        <v>1</v>
      </c>
      <c r="I10092" s="251" t="s">
        <v>7616</v>
      </c>
      <c r="J10092" s="285" t="s">
        <v>7600</v>
      </c>
      <c r="K10092" s="278" t="str">
        <f t="shared" si="333"/>
        <v>TCD001Interference into implementation of humanitarian activities</v>
      </c>
      <c r="L10092" s="286">
        <v>43769</v>
      </c>
      <c r="M10092" s="286" t="s">
        <v>3248</v>
      </c>
    </row>
    <row r="10093" spans="1:13" s="269" customFormat="1" ht="15.5" hidden="1" thickTop="1" thickBot="1" x14ac:dyDescent="0.4">
      <c r="A10093" s="287" t="s">
        <v>5596</v>
      </c>
      <c r="B10093" s="288" t="str">
        <f>VLOOKUP(A10093,Lists!B:C,2,FALSE)</f>
        <v>TCD001</v>
      </c>
      <c r="C10093" s="288" t="str">
        <f>VLOOKUP(A10093,Lists!B:D,3,FALSE)</f>
        <v>TCD</v>
      </c>
      <c r="D10093" s="289" t="s">
        <v>646</v>
      </c>
      <c r="E10093" s="289">
        <v>0</v>
      </c>
      <c r="F10093" s="289" t="s">
        <v>7229</v>
      </c>
      <c r="G10093" s="289" t="s">
        <v>732</v>
      </c>
      <c r="H10093" s="278">
        <f t="shared" si="334"/>
        <v>1</v>
      </c>
      <c r="I10093" s="252" t="s">
        <v>7616</v>
      </c>
      <c r="J10093" s="289" t="s">
        <v>7600</v>
      </c>
      <c r="K10093" s="278" t="str">
        <f t="shared" si="333"/>
        <v>TCD001Violence against personnel, facilities and assets</v>
      </c>
      <c r="L10093" s="290">
        <v>43769</v>
      </c>
      <c r="M10093" s="290" t="s">
        <v>3248</v>
      </c>
    </row>
    <row r="10094" spans="1:13" s="269" customFormat="1" ht="15.5" hidden="1" thickTop="1" thickBot="1" x14ac:dyDescent="0.4">
      <c r="A10094" s="283" t="s">
        <v>5596</v>
      </c>
      <c r="B10094" s="284" t="str">
        <f>VLOOKUP(A10094,Lists!B:C,2,FALSE)</f>
        <v>TCD001</v>
      </c>
      <c r="C10094" s="284" t="str">
        <f>VLOOKUP(A10094,Lists!B:D,3,FALSE)</f>
        <v>TCD</v>
      </c>
      <c r="D10094" s="285" t="s">
        <v>649</v>
      </c>
      <c r="E10094" s="285">
        <v>3</v>
      </c>
      <c r="F10094" s="285" t="s">
        <v>7229</v>
      </c>
      <c r="G10094" s="285" t="s">
        <v>732</v>
      </c>
      <c r="H10094" s="278">
        <f t="shared" si="334"/>
        <v>1</v>
      </c>
      <c r="I10094" s="251" t="s">
        <v>7616</v>
      </c>
      <c r="J10094" s="285" t="s">
        <v>7600</v>
      </c>
      <c r="K10094" s="278" t="str">
        <f t="shared" si="333"/>
        <v>TCD001Ongoing insecurity/hostilities affecting humanitarian assistance</v>
      </c>
      <c r="L10094" s="286">
        <v>43769</v>
      </c>
      <c r="M10094" s="286" t="s">
        <v>3248</v>
      </c>
    </row>
    <row r="10095" spans="1:13" s="269" customFormat="1" ht="15.5" hidden="1" thickTop="1" thickBot="1" x14ac:dyDescent="0.4">
      <c r="A10095" s="287" t="s">
        <v>5596</v>
      </c>
      <c r="B10095" s="288" t="str">
        <f>VLOOKUP(A10095,Lists!B:C,2,FALSE)</f>
        <v>TCD001</v>
      </c>
      <c r="C10095" s="288" t="str">
        <f>VLOOKUP(A10095,Lists!B:D,3,FALSE)</f>
        <v>TCD</v>
      </c>
      <c r="D10095" s="289" t="s">
        <v>650</v>
      </c>
      <c r="E10095" s="289">
        <v>2</v>
      </c>
      <c r="F10095" s="289" t="s">
        <v>7229</v>
      </c>
      <c r="G10095" s="289" t="s">
        <v>732</v>
      </c>
      <c r="H10095" s="278">
        <f t="shared" si="334"/>
        <v>1</v>
      </c>
      <c r="I10095" s="252" t="s">
        <v>7616</v>
      </c>
      <c r="J10095" s="289" t="s">
        <v>7600</v>
      </c>
      <c r="K10095" s="278" t="str">
        <f t="shared" si="333"/>
        <v xml:space="preserve">TCD001Presence of mines and improvised explosive devices </v>
      </c>
      <c r="L10095" s="290">
        <v>43769</v>
      </c>
      <c r="M10095" s="290" t="s">
        <v>3248</v>
      </c>
    </row>
    <row r="10096" spans="1:13" s="269" customFormat="1" ht="15.5" hidden="1" thickTop="1" thickBot="1" x14ac:dyDescent="0.4">
      <c r="A10096" s="283" t="s">
        <v>5596</v>
      </c>
      <c r="B10096" s="284" t="str">
        <f>VLOOKUP(A10096,Lists!B:C,2,FALSE)</f>
        <v>TCD001</v>
      </c>
      <c r="C10096" s="284" t="str">
        <f>VLOOKUP(A10096,Lists!B:D,3,FALSE)</f>
        <v>TCD</v>
      </c>
      <c r="D10096" s="285" t="s">
        <v>651</v>
      </c>
      <c r="E10096" s="285">
        <v>1</v>
      </c>
      <c r="F10096" s="285" t="s">
        <v>7229</v>
      </c>
      <c r="G10096" s="285" t="s">
        <v>732</v>
      </c>
      <c r="H10096" s="278">
        <f t="shared" si="334"/>
        <v>1</v>
      </c>
      <c r="I10096" s="251" t="s">
        <v>7616</v>
      </c>
      <c r="J10096" s="285" t="s">
        <v>7600</v>
      </c>
      <c r="K10096" s="278" t="str">
        <f t="shared" si="333"/>
        <v>TCD001Physical constraints in the environment (obstacles related to terrain, climate, lack of infrastructure, etc.)</v>
      </c>
      <c r="L10096" s="286">
        <v>43769</v>
      </c>
      <c r="M10096" s="286" t="s">
        <v>3248</v>
      </c>
    </row>
    <row r="10097" spans="1:13" s="269" customFormat="1" ht="15.5" hidden="1" thickTop="1" thickBot="1" x14ac:dyDescent="0.4">
      <c r="A10097" s="287" t="s">
        <v>1252</v>
      </c>
      <c r="B10097" s="288" t="str">
        <f>VLOOKUP(A10097,Lists!B:C,2,FALSE)</f>
        <v>TCD003</v>
      </c>
      <c r="C10097" s="288" t="str">
        <f>VLOOKUP(A10097,Lists!B:D,3,FALSE)</f>
        <v>TCD</v>
      </c>
      <c r="D10097" s="289" t="s">
        <v>647</v>
      </c>
      <c r="E10097" s="289">
        <v>0</v>
      </c>
      <c r="F10097" s="289" t="s">
        <v>7229</v>
      </c>
      <c r="G10097" s="289" t="s">
        <v>732</v>
      </c>
      <c r="H10097" s="278">
        <f t="shared" si="334"/>
        <v>1</v>
      </c>
      <c r="I10097" s="252" t="s">
        <v>7616</v>
      </c>
      <c r="J10097" s="289" t="s">
        <v>7600</v>
      </c>
      <c r="K10097" s="278" t="str">
        <f t="shared" si="333"/>
        <v>TCD003Denial of existence of humanitarian needs or entitlements to assistance</v>
      </c>
      <c r="L10097" s="290">
        <v>43769</v>
      </c>
      <c r="M10097" s="290" t="s">
        <v>3248</v>
      </c>
    </row>
    <row r="10098" spans="1:13" s="269" customFormat="1" ht="15.5" hidden="1" thickTop="1" thickBot="1" x14ac:dyDescent="0.4">
      <c r="A10098" s="283" t="s">
        <v>1252</v>
      </c>
      <c r="B10098" s="284" t="str">
        <f>VLOOKUP(A10098,Lists!B:C,2,FALSE)</f>
        <v>TCD003</v>
      </c>
      <c r="C10098" s="284" t="str">
        <f>VLOOKUP(A10098,Lists!B:D,3,FALSE)</f>
        <v>TCD</v>
      </c>
      <c r="D10098" s="285" t="s">
        <v>648</v>
      </c>
      <c r="E10098" s="285">
        <v>2</v>
      </c>
      <c r="F10098" s="285" t="s">
        <v>7229</v>
      </c>
      <c r="G10098" s="285" t="s">
        <v>732</v>
      </c>
      <c r="H10098" s="278">
        <f t="shared" si="334"/>
        <v>1</v>
      </c>
      <c r="I10098" s="251" t="s">
        <v>7616</v>
      </c>
      <c r="J10098" s="285" t="s">
        <v>7600</v>
      </c>
      <c r="K10098" s="278" t="str">
        <f t="shared" si="333"/>
        <v>TCD003Restriction and obstruction of access to services and assistance</v>
      </c>
      <c r="L10098" s="286">
        <v>43769</v>
      </c>
      <c r="M10098" s="286" t="s">
        <v>3248</v>
      </c>
    </row>
    <row r="10099" spans="1:13" s="269" customFormat="1" ht="15.5" hidden="1" thickTop="1" thickBot="1" x14ac:dyDescent="0.4">
      <c r="A10099" s="287" t="s">
        <v>1252</v>
      </c>
      <c r="B10099" s="288" t="str">
        <f>VLOOKUP(A10099,Lists!B:C,2,FALSE)</f>
        <v>TCD003</v>
      </c>
      <c r="C10099" s="288" t="str">
        <f>VLOOKUP(A10099,Lists!B:D,3,FALSE)</f>
        <v>TCD</v>
      </c>
      <c r="D10099" s="289" t="s">
        <v>643</v>
      </c>
      <c r="E10099" s="289">
        <v>1</v>
      </c>
      <c r="F10099" s="289" t="s">
        <v>7229</v>
      </c>
      <c r="G10099" s="289" t="s">
        <v>732</v>
      </c>
      <c r="H10099" s="278">
        <f t="shared" si="334"/>
        <v>1</v>
      </c>
      <c r="I10099" s="252" t="s">
        <v>7616</v>
      </c>
      <c r="J10099" s="289" t="s">
        <v>7600</v>
      </c>
      <c r="K10099" s="278" t="str">
        <f t="shared" si="333"/>
        <v>TCD003Impediments to entry into country (bureaucratic and administrative)</v>
      </c>
      <c r="L10099" s="290">
        <v>43769</v>
      </c>
      <c r="M10099" s="290" t="s">
        <v>3248</v>
      </c>
    </row>
    <row r="10100" spans="1:13" s="269" customFormat="1" ht="15.5" hidden="1" thickTop="1" thickBot="1" x14ac:dyDescent="0.4">
      <c r="A10100" s="283" t="s">
        <v>1252</v>
      </c>
      <c r="B10100" s="284" t="str">
        <f>VLOOKUP(A10100,Lists!B:C,2,FALSE)</f>
        <v>TCD003</v>
      </c>
      <c r="C10100" s="284" t="str">
        <f>VLOOKUP(A10100,Lists!B:D,3,FALSE)</f>
        <v>TCD</v>
      </c>
      <c r="D10100" s="285" t="s">
        <v>644</v>
      </c>
      <c r="E10100" s="285">
        <v>2</v>
      </c>
      <c r="F10100" s="285" t="s">
        <v>7229</v>
      </c>
      <c r="G10100" s="285" t="s">
        <v>732</v>
      </c>
      <c r="H10100" s="278">
        <f t="shared" si="334"/>
        <v>1</v>
      </c>
      <c r="I10100" s="251" t="s">
        <v>7616</v>
      </c>
      <c r="J10100" s="285" t="s">
        <v>7600</v>
      </c>
      <c r="K10100" s="278" t="str">
        <f t="shared" si="333"/>
        <v>TCD003Restriction of movement (impediments to freedom of movement and/or administrative restrictions)</v>
      </c>
      <c r="L10100" s="286">
        <v>43769</v>
      </c>
      <c r="M10100" s="286" t="s">
        <v>3248</v>
      </c>
    </row>
    <row r="10101" spans="1:13" s="269" customFormat="1" ht="15.5" hidden="1" thickTop="1" thickBot="1" x14ac:dyDescent="0.4">
      <c r="A10101" s="287" t="s">
        <v>1252</v>
      </c>
      <c r="B10101" s="288" t="str">
        <f>VLOOKUP(A10101,Lists!B:C,2,FALSE)</f>
        <v>TCD003</v>
      </c>
      <c r="C10101" s="288" t="str">
        <f>VLOOKUP(A10101,Lists!B:D,3,FALSE)</f>
        <v>TCD</v>
      </c>
      <c r="D10101" s="289" t="s">
        <v>645</v>
      </c>
      <c r="E10101" s="289">
        <v>0</v>
      </c>
      <c r="F10101" s="289" t="s">
        <v>7229</v>
      </c>
      <c r="G10101" s="289" t="s">
        <v>732</v>
      </c>
      <c r="H10101" s="278">
        <f t="shared" si="334"/>
        <v>1</v>
      </c>
      <c r="I10101" s="252" t="s">
        <v>7616</v>
      </c>
      <c r="J10101" s="289" t="s">
        <v>7600</v>
      </c>
      <c r="K10101" s="278" t="str">
        <f t="shared" si="333"/>
        <v>TCD003Interference into implementation of humanitarian activities</v>
      </c>
      <c r="L10101" s="290">
        <v>43769</v>
      </c>
      <c r="M10101" s="290" t="s">
        <v>3248</v>
      </c>
    </row>
    <row r="10102" spans="1:13" s="269" customFormat="1" ht="15.5" hidden="1" thickTop="1" thickBot="1" x14ac:dyDescent="0.4">
      <c r="A10102" s="283" t="s">
        <v>1252</v>
      </c>
      <c r="B10102" s="284" t="str">
        <f>VLOOKUP(A10102,Lists!B:C,2,FALSE)</f>
        <v>TCD003</v>
      </c>
      <c r="C10102" s="284" t="str">
        <f>VLOOKUP(A10102,Lists!B:D,3,FALSE)</f>
        <v>TCD</v>
      </c>
      <c r="D10102" s="285" t="s">
        <v>646</v>
      </c>
      <c r="E10102" s="285">
        <v>0</v>
      </c>
      <c r="F10102" s="285" t="s">
        <v>7229</v>
      </c>
      <c r="G10102" s="285" t="s">
        <v>732</v>
      </c>
      <c r="H10102" s="278">
        <f t="shared" si="334"/>
        <v>1</v>
      </c>
      <c r="I10102" s="251" t="s">
        <v>7616</v>
      </c>
      <c r="J10102" s="285" t="s">
        <v>7600</v>
      </c>
      <c r="K10102" s="278" t="str">
        <f t="shared" si="333"/>
        <v>TCD003Violence against personnel, facilities and assets</v>
      </c>
      <c r="L10102" s="286">
        <v>43769</v>
      </c>
      <c r="M10102" s="286" t="s">
        <v>3248</v>
      </c>
    </row>
    <row r="10103" spans="1:13" s="269" customFormat="1" ht="15.5" hidden="1" thickTop="1" thickBot="1" x14ac:dyDescent="0.4">
      <c r="A10103" s="287" t="s">
        <v>1252</v>
      </c>
      <c r="B10103" s="288" t="str">
        <f>VLOOKUP(A10103,Lists!B:C,2,FALSE)</f>
        <v>TCD003</v>
      </c>
      <c r="C10103" s="288" t="str">
        <f>VLOOKUP(A10103,Lists!B:D,3,FALSE)</f>
        <v>TCD</v>
      </c>
      <c r="D10103" s="289" t="s">
        <v>649</v>
      </c>
      <c r="E10103" s="289">
        <v>3</v>
      </c>
      <c r="F10103" s="289" t="s">
        <v>7229</v>
      </c>
      <c r="G10103" s="289" t="s">
        <v>732</v>
      </c>
      <c r="H10103" s="278">
        <f t="shared" si="334"/>
        <v>1</v>
      </c>
      <c r="I10103" s="252" t="s">
        <v>7616</v>
      </c>
      <c r="J10103" s="289" t="s">
        <v>7600</v>
      </c>
      <c r="K10103" s="278" t="str">
        <f t="shared" si="333"/>
        <v>TCD003Ongoing insecurity/hostilities affecting humanitarian assistance</v>
      </c>
      <c r="L10103" s="290">
        <v>43769</v>
      </c>
      <c r="M10103" s="290" t="s">
        <v>3248</v>
      </c>
    </row>
    <row r="10104" spans="1:13" s="269" customFormat="1" ht="15.5" hidden="1" thickTop="1" thickBot="1" x14ac:dyDescent="0.4">
      <c r="A10104" s="283" t="s">
        <v>1252</v>
      </c>
      <c r="B10104" s="284" t="str">
        <f>VLOOKUP(A10104,Lists!B:C,2,FALSE)</f>
        <v>TCD003</v>
      </c>
      <c r="C10104" s="284" t="str">
        <f>VLOOKUP(A10104,Lists!B:D,3,FALSE)</f>
        <v>TCD</v>
      </c>
      <c r="D10104" s="285" t="s">
        <v>650</v>
      </c>
      <c r="E10104" s="285">
        <v>2</v>
      </c>
      <c r="F10104" s="285" t="s">
        <v>7229</v>
      </c>
      <c r="G10104" s="285" t="s">
        <v>732</v>
      </c>
      <c r="H10104" s="278">
        <f t="shared" si="334"/>
        <v>1</v>
      </c>
      <c r="I10104" s="251" t="s">
        <v>7616</v>
      </c>
      <c r="J10104" s="285" t="s">
        <v>7600</v>
      </c>
      <c r="K10104" s="278" t="str">
        <f t="shared" si="333"/>
        <v xml:space="preserve">TCD003Presence of mines and improvised explosive devices </v>
      </c>
      <c r="L10104" s="286">
        <v>43769</v>
      </c>
      <c r="M10104" s="286" t="s">
        <v>3248</v>
      </c>
    </row>
    <row r="10105" spans="1:13" s="269" customFormat="1" ht="15.5" hidden="1" thickTop="1" thickBot="1" x14ac:dyDescent="0.4">
      <c r="A10105" s="287" t="s">
        <v>1252</v>
      </c>
      <c r="B10105" s="288" t="str">
        <f>VLOOKUP(A10105,Lists!B:C,2,FALSE)</f>
        <v>TCD003</v>
      </c>
      <c r="C10105" s="288" t="str">
        <f>VLOOKUP(A10105,Lists!B:D,3,FALSE)</f>
        <v>TCD</v>
      </c>
      <c r="D10105" s="289" t="s">
        <v>651</v>
      </c>
      <c r="E10105" s="289">
        <v>3</v>
      </c>
      <c r="F10105" s="289" t="s">
        <v>7229</v>
      </c>
      <c r="G10105" s="289" t="s">
        <v>732</v>
      </c>
      <c r="H10105" s="278">
        <f t="shared" si="334"/>
        <v>1</v>
      </c>
      <c r="I10105" s="252" t="s">
        <v>7616</v>
      </c>
      <c r="J10105" s="289" t="s">
        <v>7600</v>
      </c>
      <c r="K10105" s="278" t="str">
        <f t="shared" si="333"/>
        <v>TCD003Physical constraints in the environment (obstacles related to terrain, climate, lack of infrastructure, etc.)</v>
      </c>
      <c r="L10105" s="290">
        <v>43769</v>
      </c>
      <c r="M10105" s="290" t="s">
        <v>3248</v>
      </c>
    </row>
    <row r="10106" spans="1:13" s="269" customFormat="1" ht="15.5" hidden="1" thickTop="1" thickBot="1" x14ac:dyDescent="0.4">
      <c r="A10106" s="283" t="s">
        <v>1253</v>
      </c>
      <c r="B10106" s="284" t="str">
        <f>VLOOKUP(A10106,Lists!B:C,2,FALSE)</f>
        <v>TCD004</v>
      </c>
      <c r="C10106" s="284" t="str">
        <f>VLOOKUP(A10106,Lists!B:D,3,FALSE)</f>
        <v>TCD</v>
      </c>
      <c r="D10106" s="285" t="s">
        <v>647</v>
      </c>
      <c r="E10106" s="285">
        <v>0</v>
      </c>
      <c r="F10106" s="285" t="s">
        <v>7229</v>
      </c>
      <c r="G10106" s="285" t="s">
        <v>732</v>
      </c>
      <c r="H10106" s="278">
        <f t="shared" si="334"/>
        <v>1</v>
      </c>
      <c r="I10106" s="251" t="s">
        <v>7616</v>
      </c>
      <c r="J10106" s="285" t="s">
        <v>7600</v>
      </c>
      <c r="K10106" s="278" t="str">
        <f t="shared" si="333"/>
        <v>TCD004Denial of existence of humanitarian needs or entitlements to assistance</v>
      </c>
      <c r="L10106" s="286">
        <v>43769</v>
      </c>
      <c r="M10106" s="286" t="s">
        <v>3248</v>
      </c>
    </row>
    <row r="10107" spans="1:13" s="269" customFormat="1" ht="15.5" hidden="1" thickTop="1" thickBot="1" x14ac:dyDescent="0.4">
      <c r="A10107" s="287" t="s">
        <v>1253</v>
      </c>
      <c r="B10107" s="288" t="str">
        <f>VLOOKUP(A10107,Lists!B:C,2,FALSE)</f>
        <v>TCD004</v>
      </c>
      <c r="C10107" s="288" t="str">
        <f>VLOOKUP(A10107,Lists!B:D,3,FALSE)</f>
        <v>TCD</v>
      </c>
      <c r="D10107" s="289" t="s">
        <v>648</v>
      </c>
      <c r="E10107" s="289">
        <v>0</v>
      </c>
      <c r="F10107" s="289" t="s">
        <v>7229</v>
      </c>
      <c r="G10107" s="289" t="s">
        <v>732</v>
      </c>
      <c r="H10107" s="278">
        <f t="shared" si="334"/>
        <v>1</v>
      </c>
      <c r="I10107" s="252" t="s">
        <v>7616</v>
      </c>
      <c r="J10107" s="289" t="s">
        <v>7600</v>
      </c>
      <c r="K10107" s="278" t="str">
        <f t="shared" si="333"/>
        <v>TCD004Restriction and obstruction of access to services and assistance</v>
      </c>
      <c r="L10107" s="290">
        <v>43769</v>
      </c>
      <c r="M10107" s="290" t="s">
        <v>3248</v>
      </c>
    </row>
    <row r="10108" spans="1:13" s="269" customFormat="1" ht="15.5" hidden="1" thickTop="1" thickBot="1" x14ac:dyDescent="0.4">
      <c r="A10108" s="283" t="s">
        <v>1253</v>
      </c>
      <c r="B10108" s="284" t="str">
        <f>VLOOKUP(A10108,Lists!B:C,2,FALSE)</f>
        <v>TCD004</v>
      </c>
      <c r="C10108" s="284" t="str">
        <f>VLOOKUP(A10108,Lists!B:D,3,FALSE)</f>
        <v>TCD</v>
      </c>
      <c r="D10108" s="285" t="s">
        <v>643</v>
      </c>
      <c r="E10108" s="285">
        <v>1</v>
      </c>
      <c r="F10108" s="285" t="s">
        <v>7229</v>
      </c>
      <c r="G10108" s="285" t="s">
        <v>732</v>
      </c>
      <c r="H10108" s="278">
        <f t="shared" si="334"/>
        <v>1</v>
      </c>
      <c r="I10108" s="251" t="s">
        <v>7616</v>
      </c>
      <c r="J10108" s="285" t="s">
        <v>7600</v>
      </c>
      <c r="K10108" s="278" t="str">
        <f t="shared" ref="K10108:K10171" si="335">B10108&amp;""&amp;D10108</f>
        <v>TCD004Impediments to entry into country (bureaucratic and administrative)</v>
      </c>
      <c r="L10108" s="286">
        <v>43769</v>
      </c>
      <c r="M10108" s="286" t="s">
        <v>3248</v>
      </c>
    </row>
    <row r="10109" spans="1:13" s="269" customFormat="1" ht="15.5" hidden="1" thickTop="1" thickBot="1" x14ac:dyDescent="0.4">
      <c r="A10109" s="287" t="s">
        <v>1253</v>
      </c>
      <c r="B10109" s="288" t="str">
        <f>VLOOKUP(A10109,Lists!B:C,2,FALSE)</f>
        <v>TCD004</v>
      </c>
      <c r="C10109" s="288" t="str">
        <f>VLOOKUP(A10109,Lists!B:D,3,FALSE)</f>
        <v>TCD</v>
      </c>
      <c r="D10109" s="289" t="s">
        <v>644</v>
      </c>
      <c r="E10109" s="289">
        <v>0</v>
      </c>
      <c r="F10109" s="289" t="s">
        <v>7229</v>
      </c>
      <c r="G10109" s="289" t="s">
        <v>732</v>
      </c>
      <c r="H10109" s="278">
        <f t="shared" si="334"/>
        <v>1</v>
      </c>
      <c r="I10109" s="252" t="s">
        <v>7616</v>
      </c>
      <c r="J10109" s="289" t="s">
        <v>7600</v>
      </c>
      <c r="K10109" s="278" t="str">
        <f t="shared" si="335"/>
        <v>TCD004Restriction of movement (impediments to freedom of movement and/or administrative restrictions)</v>
      </c>
      <c r="L10109" s="290">
        <v>43769</v>
      </c>
      <c r="M10109" s="290" t="s">
        <v>3248</v>
      </c>
    </row>
    <row r="10110" spans="1:13" s="269" customFormat="1" ht="15.5" hidden="1" thickTop="1" thickBot="1" x14ac:dyDescent="0.4">
      <c r="A10110" s="283" t="s">
        <v>1253</v>
      </c>
      <c r="B10110" s="284" t="str">
        <f>VLOOKUP(A10110,Lists!B:C,2,FALSE)</f>
        <v>TCD004</v>
      </c>
      <c r="C10110" s="284" t="str">
        <f>VLOOKUP(A10110,Lists!B:D,3,FALSE)</f>
        <v>TCD</v>
      </c>
      <c r="D10110" s="285" t="s">
        <v>645</v>
      </c>
      <c r="E10110" s="285">
        <v>1</v>
      </c>
      <c r="F10110" s="285" t="s">
        <v>7229</v>
      </c>
      <c r="G10110" s="285" t="s">
        <v>732</v>
      </c>
      <c r="H10110" s="278">
        <f t="shared" si="334"/>
        <v>1</v>
      </c>
      <c r="I10110" s="251" t="s">
        <v>7616</v>
      </c>
      <c r="J10110" s="285" t="s">
        <v>7600</v>
      </c>
      <c r="K10110" s="278" t="str">
        <f t="shared" si="335"/>
        <v>TCD004Interference into implementation of humanitarian activities</v>
      </c>
      <c r="L10110" s="286">
        <v>43769</v>
      </c>
      <c r="M10110" s="286" t="s">
        <v>3248</v>
      </c>
    </row>
    <row r="10111" spans="1:13" s="269" customFormat="1" ht="15.5" hidden="1" thickTop="1" thickBot="1" x14ac:dyDescent="0.4">
      <c r="A10111" s="287" t="s">
        <v>1253</v>
      </c>
      <c r="B10111" s="288" t="str">
        <f>VLOOKUP(A10111,Lists!B:C,2,FALSE)</f>
        <v>TCD004</v>
      </c>
      <c r="C10111" s="288" t="str">
        <f>VLOOKUP(A10111,Lists!B:D,3,FALSE)</f>
        <v>TCD</v>
      </c>
      <c r="D10111" s="289" t="s">
        <v>646</v>
      </c>
      <c r="E10111" s="289">
        <v>0</v>
      </c>
      <c r="F10111" s="289" t="s">
        <v>7229</v>
      </c>
      <c r="G10111" s="289" t="s">
        <v>732</v>
      </c>
      <c r="H10111" s="278">
        <f t="shared" si="334"/>
        <v>1</v>
      </c>
      <c r="I10111" s="252" t="s">
        <v>7616</v>
      </c>
      <c r="J10111" s="289" t="s">
        <v>7600</v>
      </c>
      <c r="K10111" s="278" t="str">
        <f t="shared" si="335"/>
        <v>TCD004Violence against personnel, facilities and assets</v>
      </c>
      <c r="L10111" s="290">
        <v>43769</v>
      </c>
      <c r="M10111" s="290" t="s">
        <v>3248</v>
      </c>
    </row>
    <row r="10112" spans="1:13" s="269" customFormat="1" ht="15.5" hidden="1" thickTop="1" thickBot="1" x14ac:dyDescent="0.4">
      <c r="A10112" s="283" t="s">
        <v>1253</v>
      </c>
      <c r="B10112" s="284" t="str">
        <f>VLOOKUP(A10112,Lists!B:C,2,FALSE)</f>
        <v>TCD004</v>
      </c>
      <c r="C10112" s="284" t="str">
        <f>VLOOKUP(A10112,Lists!B:D,3,FALSE)</f>
        <v>TCD</v>
      </c>
      <c r="D10112" s="285" t="s">
        <v>649</v>
      </c>
      <c r="E10112" s="285">
        <v>2</v>
      </c>
      <c r="F10112" s="285" t="s">
        <v>7229</v>
      </c>
      <c r="G10112" s="285" t="s">
        <v>732</v>
      </c>
      <c r="H10112" s="278">
        <f t="shared" si="334"/>
        <v>1</v>
      </c>
      <c r="I10112" s="251" t="s">
        <v>7616</v>
      </c>
      <c r="J10112" s="285" t="s">
        <v>7600</v>
      </c>
      <c r="K10112" s="278" t="str">
        <f t="shared" si="335"/>
        <v>TCD004Ongoing insecurity/hostilities affecting humanitarian assistance</v>
      </c>
      <c r="L10112" s="286">
        <v>43769</v>
      </c>
      <c r="M10112" s="286" t="s">
        <v>3248</v>
      </c>
    </row>
    <row r="10113" spans="1:13" s="269" customFormat="1" ht="15.5" hidden="1" thickTop="1" thickBot="1" x14ac:dyDescent="0.4">
      <c r="A10113" s="287" t="s">
        <v>1253</v>
      </c>
      <c r="B10113" s="288" t="str">
        <f>VLOOKUP(A10113,Lists!B:C,2,FALSE)</f>
        <v>TCD004</v>
      </c>
      <c r="C10113" s="288" t="str">
        <f>VLOOKUP(A10113,Lists!B:D,3,FALSE)</f>
        <v>TCD</v>
      </c>
      <c r="D10113" s="289" t="s">
        <v>650</v>
      </c>
      <c r="E10113" s="289">
        <v>2</v>
      </c>
      <c r="F10113" s="289" t="s">
        <v>7229</v>
      </c>
      <c r="G10113" s="289" t="s">
        <v>732</v>
      </c>
      <c r="H10113" s="278">
        <f t="shared" si="334"/>
        <v>1</v>
      </c>
      <c r="I10113" s="252" t="s">
        <v>7616</v>
      </c>
      <c r="J10113" s="289" t="s">
        <v>7600</v>
      </c>
      <c r="K10113" s="278" t="str">
        <f t="shared" si="335"/>
        <v xml:space="preserve">TCD004Presence of mines and improvised explosive devices </v>
      </c>
      <c r="L10113" s="290">
        <v>43769</v>
      </c>
      <c r="M10113" s="290" t="s">
        <v>3248</v>
      </c>
    </row>
    <row r="10114" spans="1:13" s="269" customFormat="1" ht="15.5" hidden="1" thickTop="1" thickBot="1" x14ac:dyDescent="0.4">
      <c r="A10114" s="283" t="s">
        <v>1253</v>
      </c>
      <c r="B10114" s="284" t="str">
        <f>VLOOKUP(A10114,Lists!B:C,2,FALSE)</f>
        <v>TCD004</v>
      </c>
      <c r="C10114" s="284" t="str">
        <f>VLOOKUP(A10114,Lists!B:D,3,FALSE)</f>
        <v>TCD</v>
      </c>
      <c r="D10114" s="285" t="s">
        <v>651</v>
      </c>
      <c r="E10114" s="285">
        <v>2</v>
      </c>
      <c r="F10114" s="285" t="s">
        <v>7229</v>
      </c>
      <c r="G10114" s="285" t="s">
        <v>732</v>
      </c>
      <c r="H10114" s="278">
        <f t="shared" si="334"/>
        <v>1</v>
      </c>
      <c r="I10114" s="251" t="s">
        <v>7616</v>
      </c>
      <c r="J10114" s="285" t="s">
        <v>7600</v>
      </c>
      <c r="K10114" s="278" t="str">
        <f t="shared" si="335"/>
        <v>TCD004Physical constraints in the environment (obstacles related to terrain, climate, lack of infrastructure, etc.)</v>
      </c>
      <c r="L10114" s="286">
        <v>43769</v>
      </c>
      <c r="M10114" s="286" t="s">
        <v>3248</v>
      </c>
    </row>
    <row r="10115" spans="1:13" s="269" customFormat="1" ht="15.5" hidden="1" thickTop="1" thickBot="1" x14ac:dyDescent="0.4">
      <c r="A10115" s="287" t="s">
        <v>1254</v>
      </c>
      <c r="B10115" s="288" t="str">
        <f>VLOOKUP(A10115,Lists!B:C,2,FALSE)</f>
        <v>TCD005</v>
      </c>
      <c r="C10115" s="288" t="str">
        <f>VLOOKUP(A10115,Lists!B:D,3,FALSE)</f>
        <v>TCD</v>
      </c>
      <c r="D10115" s="289" t="s">
        <v>647</v>
      </c>
      <c r="E10115" s="289">
        <v>0</v>
      </c>
      <c r="F10115" s="289" t="s">
        <v>7229</v>
      </c>
      <c r="G10115" s="289" t="s">
        <v>732</v>
      </c>
      <c r="H10115" s="278">
        <f t="shared" si="334"/>
        <v>1</v>
      </c>
      <c r="I10115" s="252" t="s">
        <v>7616</v>
      </c>
      <c r="J10115" s="289" t="s">
        <v>7600</v>
      </c>
      <c r="K10115" s="278" t="str">
        <f t="shared" si="335"/>
        <v>TCD005Denial of existence of humanitarian needs or entitlements to assistance</v>
      </c>
      <c r="L10115" s="290">
        <v>43769</v>
      </c>
      <c r="M10115" s="290" t="s">
        <v>3248</v>
      </c>
    </row>
    <row r="10116" spans="1:13" s="269" customFormat="1" ht="15.5" hidden="1" thickTop="1" thickBot="1" x14ac:dyDescent="0.4">
      <c r="A10116" s="283" t="s">
        <v>1254</v>
      </c>
      <c r="B10116" s="284" t="str">
        <f>VLOOKUP(A10116,Lists!B:C,2,FALSE)</f>
        <v>TCD005</v>
      </c>
      <c r="C10116" s="284" t="str">
        <f>VLOOKUP(A10116,Lists!B:D,3,FALSE)</f>
        <v>TCD</v>
      </c>
      <c r="D10116" s="285" t="s">
        <v>648</v>
      </c>
      <c r="E10116" s="285">
        <v>0</v>
      </c>
      <c r="F10116" s="285" t="s">
        <v>7229</v>
      </c>
      <c r="G10116" s="285" t="s">
        <v>732</v>
      </c>
      <c r="H10116" s="278">
        <f t="shared" si="334"/>
        <v>1</v>
      </c>
      <c r="I10116" s="251" t="s">
        <v>7616</v>
      </c>
      <c r="J10116" s="285" t="s">
        <v>7600</v>
      </c>
      <c r="K10116" s="278" t="str">
        <f t="shared" si="335"/>
        <v>TCD005Restriction and obstruction of access to services and assistance</v>
      </c>
      <c r="L10116" s="286">
        <v>43769</v>
      </c>
      <c r="M10116" s="286" t="s">
        <v>3248</v>
      </c>
    </row>
    <row r="10117" spans="1:13" s="269" customFormat="1" ht="15.5" hidden="1" thickTop="1" thickBot="1" x14ac:dyDescent="0.4">
      <c r="A10117" s="287" t="s">
        <v>1254</v>
      </c>
      <c r="B10117" s="288" t="str">
        <f>VLOOKUP(A10117,Lists!B:C,2,FALSE)</f>
        <v>TCD005</v>
      </c>
      <c r="C10117" s="288" t="str">
        <f>VLOOKUP(A10117,Lists!B:D,3,FALSE)</f>
        <v>TCD</v>
      </c>
      <c r="D10117" s="289" t="s">
        <v>643</v>
      </c>
      <c r="E10117" s="289">
        <v>1</v>
      </c>
      <c r="F10117" s="289" t="s">
        <v>7229</v>
      </c>
      <c r="G10117" s="289" t="s">
        <v>732</v>
      </c>
      <c r="H10117" s="278">
        <f t="shared" si="334"/>
        <v>1</v>
      </c>
      <c r="I10117" s="252" t="s">
        <v>7616</v>
      </c>
      <c r="J10117" s="289" t="s">
        <v>7600</v>
      </c>
      <c r="K10117" s="278" t="str">
        <f t="shared" si="335"/>
        <v>TCD005Impediments to entry into country (bureaucratic and administrative)</v>
      </c>
      <c r="L10117" s="290">
        <v>43769</v>
      </c>
      <c r="M10117" s="290" t="s">
        <v>3248</v>
      </c>
    </row>
    <row r="10118" spans="1:13" s="269" customFormat="1" ht="15.5" hidden="1" thickTop="1" thickBot="1" x14ac:dyDescent="0.4">
      <c r="A10118" s="283" t="s">
        <v>1254</v>
      </c>
      <c r="B10118" s="284" t="str">
        <f>VLOOKUP(A10118,Lists!B:C,2,FALSE)</f>
        <v>TCD005</v>
      </c>
      <c r="C10118" s="284" t="str">
        <f>VLOOKUP(A10118,Lists!B:D,3,FALSE)</f>
        <v>TCD</v>
      </c>
      <c r="D10118" s="285" t="s">
        <v>644</v>
      </c>
      <c r="E10118" s="285">
        <v>1</v>
      </c>
      <c r="F10118" s="285" t="s">
        <v>7229</v>
      </c>
      <c r="G10118" s="285" t="s">
        <v>732</v>
      </c>
      <c r="H10118" s="278">
        <f t="shared" si="334"/>
        <v>1</v>
      </c>
      <c r="I10118" s="251" t="s">
        <v>7616</v>
      </c>
      <c r="J10118" s="285" t="s">
        <v>7600</v>
      </c>
      <c r="K10118" s="278" t="str">
        <f t="shared" si="335"/>
        <v>TCD005Restriction of movement (impediments to freedom of movement and/or administrative restrictions)</v>
      </c>
      <c r="L10118" s="286">
        <v>43769</v>
      </c>
      <c r="M10118" s="286" t="s">
        <v>3248</v>
      </c>
    </row>
    <row r="10119" spans="1:13" s="269" customFormat="1" ht="15.5" hidden="1" thickTop="1" thickBot="1" x14ac:dyDescent="0.4">
      <c r="A10119" s="287" t="s">
        <v>1254</v>
      </c>
      <c r="B10119" s="288" t="str">
        <f>VLOOKUP(A10119,Lists!B:C,2,FALSE)</f>
        <v>TCD005</v>
      </c>
      <c r="C10119" s="288" t="str">
        <f>VLOOKUP(A10119,Lists!B:D,3,FALSE)</f>
        <v>TCD</v>
      </c>
      <c r="D10119" s="289" t="s">
        <v>645</v>
      </c>
      <c r="E10119" s="289">
        <v>1</v>
      </c>
      <c r="F10119" s="289" t="s">
        <v>7229</v>
      </c>
      <c r="G10119" s="289" t="s">
        <v>732</v>
      </c>
      <c r="H10119" s="278">
        <f t="shared" si="334"/>
        <v>1</v>
      </c>
      <c r="I10119" s="252" t="s">
        <v>7616</v>
      </c>
      <c r="J10119" s="289" t="s">
        <v>7600</v>
      </c>
      <c r="K10119" s="278" t="str">
        <f t="shared" si="335"/>
        <v>TCD005Interference into implementation of humanitarian activities</v>
      </c>
      <c r="L10119" s="290">
        <v>43769</v>
      </c>
      <c r="M10119" s="290" t="s">
        <v>3248</v>
      </c>
    </row>
    <row r="10120" spans="1:13" s="269" customFormat="1" ht="15.5" hidden="1" thickTop="1" thickBot="1" x14ac:dyDescent="0.4">
      <c r="A10120" s="283" t="s">
        <v>1254</v>
      </c>
      <c r="B10120" s="284" t="str">
        <f>VLOOKUP(A10120,Lists!B:C,2,FALSE)</f>
        <v>TCD005</v>
      </c>
      <c r="C10120" s="284" t="str">
        <f>VLOOKUP(A10120,Lists!B:D,3,FALSE)</f>
        <v>TCD</v>
      </c>
      <c r="D10120" s="285" t="s">
        <v>646</v>
      </c>
      <c r="E10120" s="285">
        <v>0</v>
      </c>
      <c r="F10120" s="285" t="s">
        <v>7229</v>
      </c>
      <c r="G10120" s="285" t="s">
        <v>732</v>
      </c>
      <c r="H10120" s="278">
        <f t="shared" si="334"/>
        <v>1</v>
      </c>
      <c r="I10120" s="251" t="s">
        <v>7616</v>
      </c>
      <c r="J10120" s="285" t="s">
        <v>7600</v>
      </c>
      <c r="K10120" s="278" t="str">
        <f t="shared" si="335"/>
        <v>TCD005Violence against personnel, facilities and assets</v>
      </c>
      <c r="L10120" s="286">
        <v>43769</v>
      </c>
      <c r="M10120" s="286" t="s">
        <v>3248</v>
      </c>
    </row>
    <row r="10121" spans="1:13" s="269" customFormat="1" ht="15.5" hidden="1" thickTop="1" thickBot="1" x14ac:dyDescent="0.4">
      <c r="A10121" s="287" t="s">
        <v>1254</v>
      </c>
      <c r="B10121" s="288" t="str">
        <f>VLOOKUP(A10121,Lists!B:C,2,FALSE)</f>
        <v>TCD005</v>
      </c>
      <c r="C10121" s="288" t="str">
        <f>VLOOKUP(A10121,Lists!B:D,3,FALSE)</f>
        <v>TCD</v>
      </c>
      <c r="D10121" s="289" t="s">
        <v>649</v>
      </c>
      <c r="E10121" s="289">
        <v>3</v>
      </c>
      <c r="F10121" s="289" t="s">
        <v>7229</v>
      </c>
      <c r="G10121" s="289" t="s">
        <v>732</v>
      </c>
      <c r="H10121" s="278">
        <f t="shared" si="334"/>
        <v>1</v>
      </c>
      <c r="I10121" s="252" t="s">
        <v>7616</v>
      </c>
      <c r="J10121" s="289" t="s">
        <v>7600</v>
      </c>
      <c r="K10121" s="278" t="str">
        <f t="shared" si="335"/>
        <v>TCD005Ongoing insecurity/hostilities affecting humanitarian assistance</v>
      </c>
      <c r="L10121" s="290">
        <v>43769</v>
      </c>
      <c r="M10121" s="290" t="s">
        <v>3248</v>
      </c>
    </row>
    <row r="10122" spans="1:13" s="269" customFormat="1" ht="15.5" hidden="1" thickTop="1" thickBot="1" x14ac:dyDescent="0.4">
      <c r="A10122" s="283" t="s">
        <v>1254</v>
      </c>
      <c r="B10122" s="284" t="str">
        <f>VLOOKUP(A10122,Lists!B:C,2,FALSE)</f>
        <v>TCD005</v>
      </c>
      <c r="C10122" s="284" t="str">
        <f>VLOOKUP(A10122,Lists!B:D,3,FALSE)</f>
        <v>TCD</v>
      </c>
      <c r="D10122" s="285" t="s">
        <v>650</v>
      </c>
      <c r="E10122" s="285">
        <v>2</v>
      </c>
      <c r="F10122" s="285" t="s">
        <v>7229</v>
      </c>
      <c r="G10122" s="285" t="s">
        <v>732</v>
      </c>
      <c r="H10122" s="278">
        <f t="shared" si="334"/>
        <v>1</v>
      </c>
      <c r="I10122" s="251" t="s">
        <v>7616</v>
      </c>
      <c r="J10122" s="285" t="s">
        <v>7600</v>
      </c>
      <c r="K10122" s="278" t="str">
        <f t="shared" si="335"/>
        <v xml:space="preserve">TCD005Presence of mines and improvised explosive devices </v>
      </c>
      <c r="L10122" s="286">
        <v>43769</v>
      </c>
      <c r="M10122" s="286" t="s">
        <v>3248</v>
      </c>
    </row>
    <row r="10123" spans="1:13" s="269" customFormat="1" ht="15.5" hidden="1" thickTop="1" thickBot="1" x14ac:dyDescent="0.4">
      <c r="A10123" s="287" t="s">
        <v>1254</v>
      </c>
      <c r="B10123" s="288" t="str">
        <f>VLOOKUP(A10123,Lists!B:C,2,FALSE)</f>
        <v>TCD005</v>
      </c>
      <c r="C10123" s="288" t="str">
        <f>VLOOKUP(A10123,Lists!B:D,3,FALSE)</f>
        <v>TCD</v>
      </c>
      <c r="D10123" s="289" t="s">
        <v>651</v>
      </c>
      <c r="E10123" s="289">
        <v>2</v>
      </c>
      <c r="F10123" s="289" t="s">
        <v>7229</v>
      </c>
      <c r="G10123" s="289" t="s">
        <v>732</v>
      </c>
      <c r="H10123" s="278">
        <f t="shared" si="334"/>
        <v>1</v>
      </c>
      <c r="I10123" s="252" t="s">
        <v>7616</v>
      </c>
      <c r="J10123" s="289" t="s">
        <v>7600</v>
      </c>
      <c r="K10123" s="278" t="str">
        <f t="shared" si="335"/>
        <v>TCD005Physical constraints in the environment (obstacles related to terrain, climate, lack of infrastructure, etc.)</v>
      </c>
      <c r="L10123" s="290">
        <v>43769</v>
      </c>
      <c r="M10123" s="290" t="s">
        <v>3248</v>
      </c>
    </row>
    <row r="10124" spans="1:13" s="269" customFormat="1" ht="15.5" hidden="1" thickTop="1" thickBot="1" x14ac:dyDescent="0.4">
      <c r="A10124" s="283" t="s">
        <v>3394</v>
      </c>
      <c r="B10124" s="284" t="str">
        <f>VLOOKUP(A10124,Lists!B:C,2,FALSE)</f>
        <v>TCD006</v>
      </c>
      <c r="C10124" s="284" t="str">
        <f>VLOOKUP(A10124,Lists!B:D,3,FALSE)</f>
        <v>TCD</v>
      </c>
      <c r="D10124" s="285" t="s">
        <v>647</v>
      </c>
      <c r="E10124" s="285">
        <v>2</v>
      </c>
      <c r="F10124" s="285" t="s">
        <v>7229</v>
      </c>
      <c r="G10124" s="285" t="s">
        <v>732</v>
      </c>
      <c r="H10124" s="278">
        <f t="shared" si="334"/>
        <v>1</v>
      </c>
      <c r="I10124" s="251" t="s">
        <v>7616</v>
      </c>
      <c r="J10124" s="285" t="s">
        <v>7600</v>
      </c>
      <c r="K10124" s="278" t="str">
        <f t="shared" si="335"/>
        <v>TCD006Denial of existence of humanitarian needs or entitlements to assistance</v>
      </c>
      <c r="L10124" s="286">
        <v>43769</v>
      </c>
      <c r="M10124" s="286" t="s">
        <v>3248</v>
      </c>
    </row>
    <row r="10125" spans="1:13" s="269" customFormat="1" ht="15.5" hidden="1" thickTop="1" thickBot="1" x14ac:dyDescent="0.4">
      <c r="A10125" s="287" t="s">
        <v>3394</v>
      </c>
      <c r="B10125" s="288" t="str">
        <f>VLOOKUP(A10125,Lists!B:C,2,FALSE)</f>
        <v>TCD006</v>
      </c>
      <c r="C10125" s="288" t="str">
        <f>VLOOKUP(A10125,Lists!B:D,3,FALSE)</f>
        <v>TCD</v>
      </c>
      <c r="D10125" s="289" t="s">
        <v>648</v>
      </c>
      <c r="E10125" s="289">
        <v>2</v>
      </c>
      <c r="F10125" s="289" t="s">
        <v>7229</v>
      </c>
      <c r="G10125" s="289" t="s">
        <v>732</v>
      </c>
      <c r="H10125" s="278">
        <f t="shared" si="334"/>
        <v>1</v>
      </c>
      <c r="I10125" s="252" t="s">
        <v>7616</v>
      </c>
      <c r="J10125" s="289" t="s">
        <v>7600</v>
      </c>
      <c r="K10125" s="278" t="str">
        <f t="shared" si="335"/>
        <v>TCD006Restriction and obstruction of access to services and assistance</v>
      </c>
      <c r="L10125" s="290">
        <v>43769</v>
      </c>
      <c r="M10125" s="290" t="s">
        <v>3248</v>
      </c>
    </row>
    <row r="10126" spans="1:13" s="269" customFormat="1" ht="15.5" hidden="1" thickTop="1" thickBot="1" x14ac:dyDescent="0.4">
      <c r="A10126" s="283" t="s">
        <v>3394</v>
      </c>
      <c r="B10126" s="284" t="str">
        <f>VLOOKUP(A10126,Lists!B:C,2,FALSE)</f>
        <v>TCD006</v>
      </c>
      <c r="C10126" s="284" t="str">
        <f>VLOOKUP(A10126,Lists!B:D,3,FALSE)</f>
        <v>TCD</v>
      </c>
      <c r="D10126" s="285" t="s">
        <v>643</v>
      </c>
      <c r="E10126" s="285">
        <v>1</v>
      </c>
      <c r="F10126" s="285" t="s">
        <v>7229</v>
      </c>
      <c r="G10126" s="285" t="s">
        <v>732</v>
      </c>
      <c r="H10126" s="278">
        <f t="shared" si="334"/>
        <v>1</v>
      </c>
      <c r="I10126" s="251" t="s">
        <v>7616</v>
      </c>
      <c r="J10126" s="285" t="s">
        <v>7600</v>
      </c>
      <c r="K10126" s="278" t="str">
        <f t="shared" si="335"/>
        <v>TCD006Impediments to entry into country (bureaucratic and administrative)</v>
      </c>
      <c r="L10126" s="286">
        <v>43769</v>
      </c>
      <c r="M10126" s="286" t="s">
        <v>3248</v>
      </c>
    </row>
    <row r="10127" spans="1:13" s="269" customFormat="1" ht="15.5" hidden="1" thickTop="1" thickBot="1" x14ac:dyDescent="0.4">
      <c r="A10127" s="287" t="s">
        <v>3394</v>
      </c>
      <c r="B10127" s="288" t="str">
        <f>VLOOKUP(A10127,Lists!B:C,2,FALSE)</f>
        <v>TCD006</v>
      </c>
      <c r="C10127" s="288" t="str">
        <f>VLOOKUP(A10127,Lists!B:D,3,FALSE)</f>
        <v>TCD</v>
      </c>
      <c r="D10127" s="289" t="s">
        <v>644</v>
      </c>
      <c r="E10127" s="289">
        <v>2</v>
      </c>
      <c r="F10127" s="289" t="s">
        <v>7229</v>
      </c>
      <c r="G10127" s="289" t="s">
        <v>732</v>
      </c>
      <c r="H10127" s="278">
        <f t="shared" si="334"/>
        <v>1</v>
      </c>
      <c r="I10127" s="252" t="s">
        <v>7616</v>
      </c>
      <c r="J10127" s="289" t="s">
        <v>7600</v>
      </c>
      <c r="K10127" s="278" t="str">
        <f t="shared" si="335"/>
        <v>TCD006Restriction of movement (impediments to freedom of movement and/or administrative restrictions)</v>
      </c>
      <c r="L10127" s="290">
        <v>43769</v>
      </c>
      <c r="M10127" s="290" t="s">
        <v>3248</v>
      </c>
    </row>
    <row r="10128" spans="1:13" s="269" customFormat="1" ht="15.5" hidden="1" thickTop="1" thickBot="1" x14ac:dyDescent="0.4">
      <c r="A10128" s="283" t="s">
        <v>3394</v>
      </c>
      <c r="B10128" s="284" t="str">
        <f>VLOOKUP(A10128,Lists!B:C,2,FALSE)</f>
        <v>TCD006</v>
      </c>
      <c r="C10128" s="284" t="str">
        <f>VLOOKUP(A10128,Lists!B:D,3,FALSE)</f>
        <v>TCD</v>
      </c>
      <c r="D10128" s="285" t="s">
        <v>645</v>
      </c>
      <c r="E10128" s="285">
        <v>1</v>
      </c>
      <c r="F10128" s="285" t="s">
        <v>7229</v>
      </c>
      <c r="G10128" s="285" t="s">
        <v>732</v>
      </c>
      <c r="H10128" s="278">
        <f t="shared" si="334"/>
        <v>1</v>
      </c>
      <c r="I10128" s="251" t="s">
        <v>7616</v>
      </c>
      <c r="J10128" s="285" t="s">
        <v>7600</v>
      </c>
      <c r="K10128" s="278" t="str">
        <f t="shared" si="335"/>
        <v>TCD006Interference into implementation of humanitarian activities</v>
      </c>
      <c r="L10128" s="286">
        <v>43769</v>
      </c>
      <c r="M10128" s="286" t="s">
        <v>3248</v>
      </c>
    </row>
    <row r="10129" spans="1:13" s="269" customFormat="1" ht="15.5" hidden="1" thickTop="1" thickBot="1" x14ac:dyDescent="0.4">
      <c r="A10129" s="287" t="s">
        <v>3394</v>
      </c>
      <c r="B10129" s="288" t="str">
        <f>VLOOKUP(A10129,Lists!B:C,2,FALSE)</f>
        <v>TCD006</v>
      </c>
      <c r="C10129" s="288" t="str">
        <f>VLOOKUP(A10129,Lists!B:D,3,FALSE)</f>
        <v>TCD</v>
      </c>
      <c r="D10129" s="289" t="s">
        <v>646</v>
      </c>
      <c r="E10129" s="289">
        <v>0</v>
      </c>
      <c r="F10129" s="289" t="s">
        <v>7229</v>
      </c>
      <c r="G10129" s="289" t="s">
        <v>732</v>
      </c>
      <c r="H10129" s="278">
        <f t="shared" si="334"/>
        <v>1</v>
      </c>
      <c r="I10129" s="252" t="s">
        <v>7616</v>
      </c>
      <c r="J10129" s="289" t="s">
        <v>7600</v>
      </c>
      <c r="K10129" s="278" t="str">
        <f t="shared" si="335"/>
        <v>TCD006Violence against personnel, facilities and assets</v>
      </c>
      <c r="L10129" s="290">
        <v>43769</v>
      </c>
      <c r="M10129" s="290" t="s">
        <v>3248</v>
      </c>
    </row>
    <row r="10130" spans="1:13" s="269" customFormat="1" ht="15.5" hidden="1" thickTop="1" thickBot="1" x14ac:dyDescent="0.4">
      <c r="A10130" s="283" t="s">
        <v>3394</v>
      </c>
      <c r="B10130" s="284" t="str">
        <f>VLOOKUP(A10130,Lists!B:C,2,FALSE)</f>
        <v>TCD006</v>
      </c>
      <c r="C10130" s="284" t="str">
        <f>VLOOKUP(A10130,Lists!B:D,3,FALSE)</f>
        <v>TCD</v>
      </c>
      <c r="D10130" s="285" t="s">
        <v>649</v>
      </c>
      <c r="E10130" s="285">
        <v>1</v>
      </c>
      <c r="F10130" s="285" t="s">
        <v>7229</v>
      </c>
      <c r="G10130" s="285" t="s">
        <v>732</v>
      </c>
      <c r="H10130" s="278">
        <f t="shared" si="334"/>
        <v>1</v>
      </c>
      <c r="I10130" s="251" t="s">
        <v>7616</v>
      </c>
      <c r="J10130" s="285" t="s">
        <v>7600</v>
      </c>
      <c r="K10130" s="278" t="str">
        <f t="shared" si="335"/>
        <v>TCD006Ongoing insecurity/hostilities affecting humanitarian assistance</v>
      </c>
      <c r="L10130" s="286">
        <v>43769</v>
      </c>
      <c r="M10130" s="286" t="s">
        <v>3248</v>
      </c>
    </row>
    <row r="10131" spans="1:13" s="269" customFormat="1" ht="15.5" hidden="1" thickTop="1" thickBot="1" x14ac:dyDescent="0.4">
      <c r="A10131" s="287" t="s">
        <v>3394</v>
      </c>
      <c r="B10131" s="288" t="str">
        <f>VLOOKUP(A10131,Lists!B:C,2,FALSE)</f>
        <v>TCD006</v>
      </c>
      <c r="C10131" s="288" t="str">
        <f>VLOOKUP(A10131,Lists!B:D,3,FALSE)</f>
        <v>TCD</v>
      </c>
      <c r="D10131" s="289" t="s">
        <v>650</v>
      </c>
      <c r="E10131" s="289">
        <v>2</v>
      </c>
      <c r="F10131" s="289" t="s">
        <v>7229</v>
      </c>
      <c r="G10131" s="289" t="s">
        <v>732</v>
      </c>
      <c r="H10131" s="278">
        <f t="shared" si="334"/>
        <v>1</v>
      </c>
      <c r="I10131" s="252" t="s">
        <v>7616</v>
      </c>
      <c r="J10131" s="289" t="s">
        <v>7600</v>
      </c>
      <c r="K10131" s="278" t="str">
        <f t="shared" si="335"/>
        <v xml:space="preserve">TCD006Presence of mines and improvised explosive devices </v>
      </c>
      <c r="L10131" s="290">
        <v>43769</v>
      </c>
      <c r="M10131" s="290" t="s">
        <v>3248</v>
      </c>
    </row>
    <row r="10132" spans="1:13" s="269" customFormat="1" ht="15.5" hidden="1" thickTop="1" thickBot="1" x14ac:dyDescent="0.4">
      <c r="A10132" s="283" t="s">
        <v>3394</v>
      </c>
      <c r="B10132" s="284" t="str">
        <f>VLOOKUP(A10132,Lists!B:C,2,FALSE)</f>
        <v>TCD006</v>
      </c>
      <c r="C10132" s="284" t="str">
        <f>VLOOKUP(A10132,Lists!B:D,3,FALSE)</f>
        <v>TCD</v>
      </c>
      <c r="D10132" s="285" t="s">
        <v>651</v>
      </c>
      <c r="E10132" s="285">
        <v>1</v>
      </c>
      <c r="F10132" s="285" t="s">
        <v>7229</v>
      </c>
      <c r="G10132" s="285" t="s">
        <v>732</v>
      </c>
      <c r="H10132" s="278">
        <f t="shared" si="334"/>
        <v>1</v>
      </c>
      <c r="I10132" s="251" t="s">
        <v>7616</v>
      </c>
      <c r="J10132" s="285" t="s">
        <v>7600</v>
      </c>
      <c r="K10132" s="278" t="str">
        <f t="shared" si="335"/>
        <v>TCD006Physical constraints in the environment (obstacles related to terrain, climate, lack of infrastructure, etc.)</v>
      </c>
      <c r="L10132" s="286">
        <v>43769</v>
      </c>
      <c r="M10132" s="286" t="s">
        <v>3248</v>
      </c>
    </row>
    <row r="10133" spans="1:13" s="269" customFormat="1" ht="15.5" hidden="1" thickTop="1" thickBot="1" x14ac:dyDescent="0.4">
      <c r="A10133" s="287" t="s">
        <v>2972</v>
      </c>
      <c r="B10133" s="288" t="str">
        <f>VLOOKUP(A10133,Lists!B:C,2,FALSE)</f>
        <v>NIC001</v>
      </c>
      <c r="C10133" s="288" t="str">
        <f>VLOOKUP(A10133,Lists!B:D,3,FALSE)</f>
        <v>NIC</v>
      </c>
      <c r="D10133" s="289" t="s">
        <v>752</v>
      </c>
      <c r="E10133" s="289" t="s">
        <v>446</v>
      </c>
      <c r="F10133" s="289" t="s">
        <v>446</v>
      </c>
      <c r="G10133" s="289" t="s">
        <v>446</v>
      </c>
      <c r="H10133" s="278" t="str">
        <f t="shared" si="334"/>
        <v>x</v>
      </c>
      <c r="I10133" s="252"/>
      <c r="J10133" s="289" t="s">
        <v>7446</v>
      </c>
      <c r="K10133" s="278" t="str">
        <f t="shared" si="335"/>
        <v>NIC001People in Need</v>
      </c>
      <c r="L10133" s="290">
        <v>43769</v>
      </c>
      <c r="M10133" s="290" t="s">
        <v>3249</v>
      </c>
    </row>
    <row r="10134" spans="1:13" s="269" customFormat="1" ht="15.5" hidden="1" thickTop="1" thickBot="1" x14ac:dyDescent="0.4">
      <c r="A10134" s="283" t="s">
        <v>2972</v>
      </c>
      <c r="B10134" s="284" t="str">
        <f>VLOOKUP(A10134,Lists!B:C,2,FALSE)</f>
        <v>NIC001</v>
      </c>
      <c r="C10134" s="284" t="str">
        <f>VLOOKUP(A10134,Lists!B:D,3,FALSE)</f>
        <v>NIC</v>
      </c>
      <c r="D10134" s="285" t="s">
        <v>5110</v>
      </c>
      <c r="E10134" s="285" t="s">
        <v>446</v>
      </c>
      <c r="F10134" s="285" t="s">
        <v>446</v>
      </c>
      <c r="G10134" s="285" t="s">
        <v>446</v>
      </c>
      <c r="H10134" s="278" t="str">
        <f t="shared" si="334"/>
        <v>x</v>
      </c>
      <c r="I10134" s="251"/>
      <c r="J10134" s="285" t="s">
        <v>7445</v>
      </c>
      <c r="K10134" s="278" t="str">
        <f t="shared" si="335"/>
        <v>NIC001Minimal humanitarian conditions - Level 1</v>
      </c>
      <c r="L10134" s="286">
        <v>43769</v>
      </c>
      <c r="M10134" s="286" t="s">
        <v>3249</v>
      </c>
    </row>
    <row r="10135" spans="1:13" s="269" customFormat="1" ht="15.5" hidden="1" thickTop="1" thickBot="1" x14ac:dyDescent="0.4">
      <c r="A10135" s="287" t="s">
        <v>2972</v>
      </c>
      <c r="B10135" s="288" t="str">
        <f>VLOOKUP(A10135,Lists!B:C,2,FALSE)</f>
        <v>NIC001</v>
      </c>
      <c r="C10135" s="288" t="str">
        <f>VLOOKUP(A10135,Lists!B:D,3,FALSE)</f>
        <v>NIC</v>
      </c>
      <c r="D10135" s="289" t="s">
        <v>5111</v>
      </c>
      <c r="E10135" s="289" t="s">
        <v>446</v>
      </c>
      <c r="F10135" s="289" t="s">
        <v>446</v>
      </c>
      <c r="G10135" s="289" t="s">
        <v>446</v>
      </c>
      <c r="H10135" s="278" t="str">
        <f t="shared" si="334"/>
        <v>x</v>
      </c>
      <c r="I10135" s="252"/>
      <c r="J10135" s="289" t="s">
        <v>7446</v>
      </c>
      <c r="K10135" s="278" t="str">
        <f t="shared" si="335"/>
        <v>NIC001Stressed humanitarian conditions - Level 2</v>
      </c>
      <c r="L10135" s="290">
        <v>43769</v>
      </c>
      <c r="M10135" s="290" t="s">
        <v>3249</v>
      </c>
    </row>
    <row r="10136" spans="1:13" s="269" customFormat="1" ht="15.5" hidden="1" thickTop="1" thickBot="1" x14ac:dyDescent="0.4">
      <c r="A10136" s="283" t="s">
        <v>2972</v>
      </c>
      <c r="B10136" s="284" t="str">
        <f>VLOOKUP(A10136,Lists!B:C,2,FALSE)</f>
        <v>NIC001</v>
      </c>
      <c r="C10136" s="284" t="str">
        <f>VLOOKUP(A10136,Lists!B:D,3,FALSE)</f>
        <v>NIC</v>
      </c>
      <c r="D10136" s="285" t="s">
        <v>5112</v>
      </c>
      <c r="E10136" s="285" t="s">
        <v>446</v>
      </c>
      <c r="F10136" s="285" t="s">
        <v>446</v>
      </c>
      <c r="G10136" s="285" t="s">
        <v>446</v>
      </c>
      <c r="H10136" s="278" t="str">
        <f t="shared" si="334"/>
        <v>x</v>
      </c>
      <c r="I10136" s="251"/>
      <c r="J10136" s="285" t="s">
        <v>7446</v>
      </c>
      <c r="K10136" s="278" t="str">
        <f t="shared" si="335"/>
        <v>NIC001Moderate humanitarian conditions - Level 3</v>
      </c>
      <c r="L10136" s="286">
        <v>43769</v>
      </c>
      <c r="M10136" s="286" t="s">
        <v>3249</v>
      </c>
    </row>
    <row r="10137" spans="1:13" s="269" customFormat="1" ht="15.5" hidden="1" thickTop="1" thickBot="1" x14ac:dyDescent="0.4">
      <c r="A10137" s="287" t="s">
        <v>3401</v>
      </c>
      <c r="B10137" s="288" t="str">
        <f>VLOOKUP(A10137,Lists!B:C,2,FALSE)</f>
        <v>REG001</v>
      </c>
      <c r="C10137" s="288" t="str">
        <f>VLOOKUP(A10137,Lists!B:D,3,FALSE)</f>
        <v>NGA, NER, TCD, CMR</v>
      </c>
      <c r="D10137" s="289" t="s">
        <v>522</v>
      </c>
      <c r="E10137" s="289">
        <v>251220582</v>
      </c>
      <c r="F10137" s="289" t="s">
        <v>7447</v>
      </c>
      <c r="G10137" s="289" t="s">
        <v>731</v>
      </c>
      <c r="H10137" s="278">
        <f t="shared" si="334"/>
        <v>2</v>
      </c>
      <c r="I10137" s="252" t="s">
        <v>7448</v>
      </c>
      <c r="J10137" s="289" t="s">
        <v>7294</v>
      </c>
      <c r="K10137" s="278" t="str">
        <f t="shared" si="335"/>
        <v>REG001Total population</v>
      </c>
      <c r="L10137" s="290">
        <v>43769</v>
      </c>
      <c r="M10137" s="290" t="s">
        <v>3248</v>
      </c>
    </row>
    <row r="10138" spans="1:13" s="269" customFormat="1" ht="15.5" hidden="1" thickTop="1" thickBot="1" x14ac:dyDescent="0.4">
      <c r="A10138" s="283" t="s">
        <v>3401</v>
      </c>
      <c r="B10138" s="284" t="str">
        <f>VLOOKUP(A10138,Lists!B:C,2,FALSE)</f>
        <v>REG001</v>
      </c>
      <c r="C10138" s="284" t="str">
        <f>VLOOKUP(A10138,Lists!B:D,3,FALSE)</f>
        <v>NGA, NER, TCD, CMR</v>
      </c>
      <c r="D10138" s="285" t="s">
        <v>737</v>
      </c>
      <c r="E10138" s="285">
        <v>17756472</v>
      </c>
      <c r="F10138" s="285" t="s">
        <v>7449</v>
      </c>
      <c r="G10138" s="285" t="s">
        <v>731</v>
      </c>
      <c r="H10138" s="278">
        <f t="shared" si="334"/>
        <v>2</v>
      </c>
      <c r="I10138" s="251" t="s">
        <v>7448</v>
      </c>
      <c r="J10138" s="285" t="s">
        <v>7450</v>
      </c>
      <c r="K10138" s="278" t="str">
        <f t="shared" si="335"/>
        <v>REG001People exposed</v>
      </c>
      <c r="L10138" s="286">
        <v>43769</v>
      </c>
      <c r="M10138" s="286" t="s">
        <v>3248</v>
      </c>
    </row>
    <row r="10139" spans="1:13" s="269" customFormat="1" ht="15.5" hidden="1" thickTop="1" thickBot="1" x14ac:dyDescent="0.4">
      <c r="A10139" s="287" t="s">
        <v>3401</v>
      </c>
      <c r="B10139" s="288" t="str">
        <f>VLOOKUP(A10139,Lists!B:C,2,FALSE)</f>
        <v>REG001</v>
      </c>
      <c r="C10139" s="288" t="str">
        <f>VLOOKUP(A10139,Lists!B:D,3,FALSE)</f>
        <v>NGA, NER, TCD, CMR</v>
      </c>
      <c r="D10139" s="289" t="s">
        <v>533</v>
      </c>
      <c r="E10139" s="289">
        <v>17756472</v>
      </c>
      <c r="F10139" s="289" t="s">
        <v>7449</v>
      </c>
      <c r="G10139" s="289" t="s">
        <v>731</v>
      </c>
      <c r="H10139" s="278">
        <f t="shared" si="334"/>
        <v>2</v>
      </c>
      <c r="I10139" s="252" t="s">
        <v>7448</v>
      </c>
      <c r="J10139" s="289" t="s">
        <v>7450</v>
      </c>
      <c r="K10139" s="278" t="str">
        <f t="shared" si="335"/>
        <v>REG001People affected</v>
      </c>
      <c r="L10139" s="290">
        <v>43769</v>
      </c>
      <c r="M10139" s="290" t="s">
        <v>3248</v>
      </c>
    </row>
    <row r="10140" spans="1:13" s="269" customFormat="1" ht="15.5" thickTop="1" thickBot="1" x14ac:dyDescent="0.4">
      <c r="A10140" s="283" t="s">
        <v>3401</v>
      </c>
      <c r="B10140" s="284" t="str">
        <f>VLOOKUP(A10140,Lists!B:C,2,FALSE)</f>
        <v>REG001</v>
      </c>
      <c r="C10140" s="284" t="str">
        <f>VLOOKUP(A10140,Lists!B:D,3,FALSE)</f>
        <v>NGA, NER, TCD, CMR</v>
      </c>
      <c r="D10140" s="285" t="s">
        <v>666</v>
      </c>
      <c r="E10140" s="285">
        <v>4443823</v>
      </c>
      <c r="F10140" s="285" t="s">
        <v>7451</v>
      </c>
      <c r="G10140" s="285" t="s">
        <v>731</v>
      </c>
      <c r="H10140" s="278">
        <f t="shared" si="334"/>
        <v>2</v>
      </c>
      <c r="I10140" s="251" t="s">
        <v>7452</v>
      </c>
      <c r="J10140" s="285" t="s">
        <v>7294</v>
      </c>
      <c r="K10140" s="278" t="str">
        <f t="shared" si="335"/>
        <v>REG001People displaced</v>
      </c>
      <c r="L10140" s="286">
        <v>43769</v>
      </c>
      <c r="M10140" s="286" t="s">
        <v>3248</v>
      </c>
    </row>
    <row r="10141" spans="1:13" s="269" customFormat="1" ht="15.5" hidden="1" thickTop="1" thickBot="1" x14ac:dyDescent="0.4">
      <c r="A10141" s="287" t="s">
        <v>3401</v>
      </c>
      <c r="B10141" s="288" t="str">
        <f>VLOOKUP(A10141,Lists!B:C,2,FALSE)</f>
        <v>REG001</v>
      </c>
      <c r="C10141" s="288" t="str">
        <f>VLOOKUP(A10141,Lists!B:D,3,FALSE)</f>
        <v>NGA, NER, TCD, CMR</v>
      </c>
      <c r="D10141" s="289" t="s">
        <v>5028</v>
      </c>
      <c r="E10141" s="289" t="s">
        <v>446</v>
      </c>
      <c r="F10141" s="289"/>
      <c r="G10141" s="289" t="s">
        <v>446</v>
      </c>
      <c r="H10141" s="278" t="str">
        <f t="shared" si="334"/>
        <v>x</v>
      </c>
      <c r="I10141" s="252"/>
      <c r="J10141" s="289"/>
      <c r="K10141" s="278" t="str">
        <f t="shared" si="335"/>
        <v>REG001Illness cases reported</v>
      </c>
      <c r="L10141" s="290">
        <v>43769</v>
      </c>
      <c r="M10141" s="290" t="s">
        <v>3248</v>
      </c>
    </row>
    <row r="10142" spans="1:13" s="269" customFormat="1" ht="15.5" hidden="1" thickTop="1" thickBot="1" x14ac:dyDescent="0.4">
      <c r="A10142" s="283" t="s">
        <v>3401</v>
      </c>
      <c r="B10142" s="284" t="str">
        <f>VLOOKUP(A10142,Lists!B:C,2,FALSE)</f>
        <v>REG001</v>
      </c>
      <c r="C10142" s="284" t="str">
        <f>VLOOKUP(A10142,Lists!B:D,3,FALSE)</f>
        <v>NGA, NER, TCD, CMR</v>
      </c>
      <c r="D10142" s="285" t="s">
        <v>5027</v>
      </c>
      <c r="E10142" s="285" t="s">
        <v>446</v>
      </c>
      <c r="F10142" s="285"/>
      <c r="G10142" s="285" t="s">
        <v>446</v>
      </c>
      <c r="H10142" s="278" t="str">
        <f t="shared" si="334"/>
        <v>x</v>
      </c>
      <c r="I10142" s="251"/>
      <c r="J10142" s="285"/>
      <c r="K10142" s="278" t="str">
        <f t="shared" si="335"/>
        <v>REG001Injuries reported</v>
      </c>
      <c r="L10142" s="286">
        <v>43769</v>
      </c>
      <c r="M10142" s="286" t="s">
        <v>3248</v>
      </c>
    </row>
    <row r="10143" spans="1:13" s="269" customFormat="1" ht="15.5" hidden="1" thickTop="1" thickBot="1" x14ac:dyDescent="0.4">
      <c r="A10143" s="287" t="s">
        <v>3401</v>
      </c>
      <c r="B10143" s="288" t="str">
        <f>VLOOKUP(A10143,Lists!B:C,2,FALSE)</f>
        <v>REG001</v>
      </c>
      <c r="C10143" s="288" t="str">
        <f>VLOOKUP(A10143,Lists!B:D,3,FALSE)</f>
        <v>NGA, NER, TCD, CMR</v>
      </c>
      <c r="D10143" s="289" t="s">
        <v>5029</v>
      </c>
      <c r="E10143" s="289">
        <v>1769</v>
      </c>
      <c r="F10143" s="289" t="s">
        <v>1772</v>
      </c>
      <c r="G10143" s="289" t="s">
        <v>731</v>
      </c>
      <c r="H10143" s="278">
        <f t="shared" si="334"/>
        <v>2</v>
      </c>
      <c r="I10143" s="252" t="s">
        <v>7448</v>
      </c>
      <c r="J10143" s="289" t="s">
        <v>7450</v>
      </c>
      <c r="K10143" s="278" t="str">
        <f t="shared" si="335"/>
        <v>REG001Fatalities reported</v>
      </c>
      <c r="L10143" s="290">
        <v>43769</v>
      </c>
      <c r="M10143" s="290" t="s">
        <v>3248</v>
      </c>
    </row>
    <row r="10144" spans="1:13" s="269" customFormat="1" ht="15.5" hidden="1" thickTop="1" thickBot="1" x14ac:dyDescent="0.4">
      <c r="A10144" s="283" t="s">
        <v>3401</v>
      </c>
      <c r="B10144" s="284" t="str">
        <f>VLOOKUP(A10144,Lists!B:C,2,FALSE)</f>
        <v>REG001</v>
      </c>
      <c r="C10144" s="284" t="str">
        <f>VLOOKUP(A10144,Lists!B:D,3,FALSE)</f>
        <v>NGA, NER, TCD, CMR</v>
      </c>
      <c r="D10144" s="285" t="s">
        <v>752</v>
      </c>
      <c r="E10144" s="285">
        <v>10439282</v>
      </c>
      <c r="F10144" s="285" t="s">
        <v>7453</v>
      </c>
      <c r="G10144" s="285" t="s">
        <v>731</v>
      </c>
      <c r="H10144" s="278">
        <f t="shared" si="334"/>
        <v>2</v>
      </c>
      <c r="I10144" s="251" t="s">
        <v>7452</v>
      </c>
      <c r="J10144" s="285" t="s">
        <v>7450</v>
      </c>
      <c r="K10144" s="278" t="str">
        <f t="shared" si="335"/>
        <v>REG001People in Need</v>
      </c>
      <c r="L10144" s="286">
        <v>43769</v>
      </c>
      <c r="M10144" s="286" t="s">
        <v>3248</v>
      </c>
    </row>
    <row r="10145" spans="1:13" s="269" customFormat="1" ht="15.5" hidden="1" thickTop="1" thickBot="1" x14ac:dyDescent="0.4">
      <c r="A10145" s="287" t="s">
        <v>3401</v>
      </c>
      <c r="B10145" s="288" t="str">
        <f>VLOOKUP(A10145,Lists!B:C,2,FALSE)</f>
        <v>REG001</v>
      </c>
      <c r="C10145" s="288" t="str">
        <f>VLOOKUP(A10145,Lists!B:D,3,FALSE)</f>
        <v>NGA, NER, TCD, CMR</v>
      </c>
      <c r="D10145" s="289" t="s">
        <v>5111</v>
      </c>
      <c r="E10145" s="289">
        <v>7880655</v>
      </c>
      <c r="F10145" s="289" t="s">
        <v>7453</v>
      </c>
      <c r="G10145" s="289" t="s">
        <v>731</v>
      </c>
      <c r="H10145" s="278">
        <f t="shared" si="334"/>
        <v>2</v>
      </c>
      <c r="I10145" s="252" t="s">
        <v>7448</v>
      </c>
      <c r="J10145" s="289" t="s">
        <v>7450</v>
      </c>
      <c r="K10145" s="278" t="str">
        <f t="shared" si="335"/>
        <v>REG001Stressed humanitarian conditions - Level 2</v>
      </c>
      <c r="L10145" s="290">
        <v>43769</v>
      </c>
      <c r="M10145" s="290" t="s">
        <v>3248</v>
      </c>
    </row>
    <row r="10146" spans="1:13" s="269" customFormat="1" ht="15.5" hidden="1" thickTop="1" thickBot="1" x14ac:dyDescent="0.4">
      <c r="A10146" s="283" t="s">
        <v>3401</v>
      </c>
      <c r="B10146" s="284" t="str">
        <f>VLOOKUP(A10146,Lists!B:C,2,FALSE)</f>
        <v>REG001</v>
      </c>
      <c r="C10146" s="284" t="str">
        <f>VLOOKUP(A10146,Lists!B:D,3,FALSE)</f>
        <v>NGA, NER, TCD, CMR</v>
      </c>
      <c r="D10146" s="285" t="s">
        <v>5112</v>
      </c>
      <c r="E10146" s="285">
        <v>3361577</v>
      </c>
      <c r="F10146" s="285" t="s">
        <v>7453</v>
      </c>
      <c r="G10146" s="285" t="s">
        <v>731</v>
      </c>
      <c r="H10146" s="278">
        <f t="shared" si="334"/>
        <v>2</v>
      </c>
      <c r="I10146" s="251" t="s">
        <v>7452</v>
      </c>
      <c r="J10146" s="285" t="s">
        <v>7450</v>
      </c>
      <c r="K10146" s="278" t="str">
        <f t="shared" si="335"/>
        <v>REG001Moderate humanitarian conditions - Level 3</v>
      </c>
      <c r="L10146" s="286">
        <v>43769</v>
      </c>
      <c r="M10146" s="286" t="s">
        <v>3248</v>
      </c>
    </row>
    <row r="10147" spans="1:13" s="269" customFormat="1" ht="15.5" hidden="1" thickTop="1" thickBot="1" x14ac:dyDescent="0.4">
      <c r="A10147" s="287" t="s">
        <v>3401</v>
      </c>
      <c r="B10147" s="288" t="str">
        <f>VLOOKUP(A10147,Lists!B:C,2,FALSE)</f>
        <v>REG001</v>
      </c>
      <c r="C10147" s="288" t="str">
        <f>VLOOKUP(A10147,Lists!B:D,3,FALSE)</f>
        <v>NGA, NER, TCD, CMR</v>
      </c>
      <c r="D10147" s="289" t="s">
        <v>5113</v>
      </c>
      <c r="E10147" s="289">
        <v>6514240</v>
      </c>
      <c r="F10147" s="289" t="s">
        <v>7453</v>
      </c>
      <c r="G10147" s="289" t="s">
        <v>731</v>
      </c>
      <c r="H10147" s="278">
        <f t="shared" si="334"/>
        <v>2</v>
      </c>
      <c r="I10147" s="252" t="s">
        <v>7452</v>
      </c>
      <c r="J10147" s="289" t="s">
        <v>7450</v>
      </c>
      <c r="K10147" s="278" t="str">
        <f t="shared" si="335"/>
        <v>REG001Severe humanitarian conditions - Level 4</v>
      </c>
      <c r="L10147" s="290">
        <v>43769</v>
      </c>
      <c r="M10147" s="290" t="s">
        <v>3248</v>
      </c>
    </row>
    <row r="10148" spans="1:13" s="269" customFormat="1" ht="15.5" hidden="1" thickTop="1" thickBot="1" x14ac:dyDescent="0.4">
      <c r="A10148" s="283" t="s">
        <v>3401</v>
      </c>
      <c r="B10148" s="284" t="str">
        <f>VLOOKUP(A10148,Lists!B:C,2,FALSE)</f>
        <v>REG001</v>
      </c>
      <c r="C10148" s="284" t="str">
        <f>VLOOKUP(A10148,Lists!B:D,3,FALSE)</f>
        <v>NGA, NER, TCD, CMR</v>
      </c>
      <c r="D10148" s="285" t="s">
        <v>643</v>
      </c>
      <c r="E10148" s="285">
        <v>0.5</v>
      </c>
      <c r="F10148" s="285" t="s">
        <v>7229</v>
      </c>
      <c r="G10148" s="285" t="s">
        <v>732</v>
      </c>
      <c r="H10148" s="278">
        <f t="shared" si="334"/>
        <v>1</v>
      </c>
      <c r="I10148" s="251" t="s">
        <v>7616</v>
      </c>
      <c r="J10148" s="285" t="s">
        <v>7600</v>
      </c>
      <c r="K10148" s="278" t="str">
        <f t="shared" si="335"/>
        <v>REG001Impediments to entry into country (bureaucratic and administrative)</v>
      </c>
      <c r="L10148" s="286">
        <v>43769</v>
      </c>
      <c r="M10148" s="286" t="s">
        <v>3248</v>
      </c>
    </row>
    <row r="10149" spans="1:13" s="269" customFormat="1" ht="15.5" hidden="1" thickTop="1" thickBot="1" x14ac:dyDescent="0.4">
      <c r="A10149" s="287" t="s">
        <v>3401</v>
      </c>
      <c r="B10149" s="288" t="str">
        <f>VLOOKUP(A10149,Lists!B:C,2,FALSE)</f>
        <v>REG001</v>
      </c>
      <c r="C10149" s="288" t="str">
        <f>VLOOKUP(A10149,Lists!B:D,3,FALSE)</f>
        <v>NGA, NER, TCD, CMR</v>
      </c>
      <c r="D10149" s="289" t="s">
        <v>644</v>
      </c>
      <c r="E10149" s="289">
        <v>1.5</v>
      </c>
      <c r="F10149" s="289" t="s">
        <v>7229</v>
      </c>
      <c r="G10149" s="289" t="s">
        <v>732</v>
      </c>
      <c r="H10149" s="278">
        <f t="shared" si="334"/>
        <v>1</v>
      </c>
      <c r="I10149" s="252" t="s">
        <v>7616</v>
      </c>
      <c r="J10149" s="289" t="s">
        <v>7600</v>
      </c>
      <c r="K10149" s="278" t="str">
        <f t="shared" si="335"/>
        <v>REG001Restriction of movement (impediments to freedom of movement and/or administrative restrictions)</v>
      </c>
      <c r="L10149" s="290">
        <v>43769</v>
      </c>
      <c r="M10149" s="290" t="s">
        <v>3248</v>
      </c>
    </row>
    <row r="10150" spans="1:13" s="269" customFormat="1" ht="15.5" hidden="1" thickTop="1" thickBot="1" x14ac:dyDescent="0.4">
      <c r="A10150" s="283" t="s">
        <v>3401</v>
      </c>
      <c r="B10150" s="284" t="str">
        <f>VLOOKUP(A10150,Lists!B:C,2,FALSE)</f>
        <v>REG001</v>
      </c>
      <c r="C10150" s="284" t="str">
        <f>VLOOKUP(A10150,Lists!B:D,3,FALSE)</f>
        <v>NGA, NER, TCD, CMR</v>
      </c>
      <c r="D10150" s="285" t="s">
        <v>645</v>
      </c>
      <c r="E10150" s="285">
        <v>0.75</v>
      </c>
      <c r="F10150" s="285" t="s">
        <v>7229</v>
      </c>
      <c r="G10150" s="285" t="s">
        <v>732</v>
      </c>
      <c r="H10150" s="278">
        <f t="shared" si="334"/>
        <v>1</v>
      </c>
      <c r="I10150" s="251" t="s">
        <v>7616</v>
      </c>
      <c r="J10150" s="285" t="s">
        <v>7600</v>
      </c>
      <c r="K10150" s="278" t="str">
        <f t="shared" si="335"/>
        <v>REG001Interference into implementation of humanitarian activities</v>
      </c>
      <c r="L10150" s="286">
        <v>43769</v>
      </c>
      <c r="M10150" s="286" t="s">
        <v>3248</v>
      </c>
    </row>
    <row r="10151" spans="1:13" s="269" customFormat="1" ht="15.5" hidden="1" thickTop="1" thickBot="1" x14ac:dyDescent="0.4">
      <c r="A10151" s="287" t="s">
        <v>3401</v>
      </c>
      <c r="B10151" s="288" t="str">
        <f>VLOOKUP(A10151,Lists!B:C,2,FALSE)</f>
        <v>REG001</v>
      </c>
      <c r="C10151" s="288" t="str">
        <f>VLOOKUP(A10151,Lists!B:D,3,FALSE)</f>
        <v>NGA, NER, TCD, CMR</v>
      </c>
      <c r="D10151" s="289" t="s">
        <v>646</v>
      </c>
      <c r="E10151" s="289">
        <v>0.75</v>
      </c>
      <c r="F10151" s="289" t="s">
        <v>7229</v>
      </c>
      <c r="G10151" s="289" t="s">
        <v>732</v>
      </c>
      <c r="H10151" s="278">
        <f t="shared" si="334"/>
        <v>1</v>
      </c>
      <c r="I10151" s="252" t="s">
        <v>7616</v>
      </c>
      <c r="J10151" s="289" t="s">
        <v>7600</v>
      </c>
      <c r="K10151" s="278" t="str">
        <f t="shared" si="335"/>
        <v>REG001Violence against personnel, facilities and assets</v>
      </c>
      <c r="L10151" s="290">
        <v>43769</v>
      </c>
      <c r="M10151" s="290" t="s">
        <v>3248</v>
      </c>
    </row>
    <row r="10152" spans="1:13" s="269" customFormat="1" ht="15.5" hidden="1" thickTop="1" thickBot="1" x14ac:dyDescent="0.4">
      <c r="A10152" s="283" t="s">
        <v>3401</v>
      </c>
      <c r="B10152" s="284" t="str">
        <f>VLOOKUP(A10152,Lists!B:C,2,FALSE)</f>
        <v>REG001</v>
      </c>
      <c r="C10152" s="284" t="str">
        <f>VLOOKUP(A10152,Lists!B:D,3,FALSE)</f>
        <v>NGA, NER, TCD, CMR</v>
      </c>
      <c r="D10152" s="285" t="s">
        <v>647</v>
      </c>
      <c r="E10152" s="285">
        <v>0.5</v>
      </c>
      <c r="F10152" s="285" t="s">
        <v>7229</v>
      </c>
      <c r="G10152" s="285" t="s">
        <v>732</v>
      </c>
      <c r="H10152" s="278">
        <f t="shared" si="334"/>
        <v>1</v>
      </c>
      <c r="I10152" s="251" t="s">
        <v>7616</v>
      </c>
      <c r="J10152" s="285" t="s">
        <v>7600</v>
      </c>
      <c r="K10152" s="278" t="str">
        <f t="shared" si="335"/>
        <v>REG001Denial of existence of humanitarian needs or entitlements to assistance</v>
      </c>
      <c r="L10152" s="286">
        <v>43769</v>
      </c>
      <c r="M10152" s="286" t="s">
        <v>3248</v>
      </c>
    </row>
    <row r="10153" spans="1:13" s="269" customFormat="1" ht="15.5" hidden="1" thickTop="1" thickBot="1" x14ac:dyDescent="0.4">
      <c r="A10153" s="287" t="s">
        <v>3401</v>
      </c>
      <c r="B10153" s="288" t="str">
        <f>VLOOKUP(A10153,Lists!B:C,2,FALSE)</f>
        <v>REG001</v>
      </c>
      <c r="C10153" s="288" t="str">
        <f>VLOOKUP(A10153,Lists!B:D,3,FALSE)</f>
        <v>NGA, NER, TCD, CMR</v>
      </c>
      <c r="D10153" s="289" t="s">
        <v>648</v>
      </c>
      <c r="E10153" s="289">
        <v>2</v>
      </c>
      <c r="F10153" s="289" t="s">
        <v>7229</v>
      </c>
      <c r="G10153" s="289" t="s">
        <v>732</v>
      </c>
      <c r="H10153" s="278">
        <f t="shared" si="334"/>
        <v>1</v>
      </c>
      <c r="I10153" s="252" t="s">
        <v>7616</v>
      </c>
      <c r="J10153" s="289" t="s">
        <v>7600</v>
      </c>
      <c r="K10153" s="278" t="str">
        <f t="shared" si="335"/>
        <v>REG001Restriction and obstruction of access to services and assistance</v>
      </c>
      <c r="L10153" s="290">
        <v>43769</v>
      </c>
      <c r="M10153" s="290" t="s">
        <v>3248</v>
      </c>
    </row>
    <row r="10154" spans="1:13" s="269" customFormat="1" ht="15.5" hidden="1" thickTop="1" thickBot="1" x14ac:dyDescent="0.4">
      <c r="A10154" s="283" t="s">
        <v>3401</v>
      </c>
      <c r="B10154" s="284" t="str">
        <f>VLOOKUP(A10154,Lists!B:C,2,FALSE)</f>
        <v>REG001</v>
      </c>
      <c r="C10154" s="284" t="str">
        <f>VLOOKUP(A10154,Lists!B:D,3,FALSE)</f>
        <v>NGA, NER, TCD, CMR</v>
      </c>
      <c r="D10154" s="285" t="s">
        <v>649</v>
      </c>
      <c r="E10154" s="285">
        <v>2.5</v>
      </c>
      <c r="F10154" s="285" t="s">
        <v>7229</v>
      </c>
      <c r="G10154" s="285" t="s">
        <v>732</v>
      </c>
      <c r="H10154" s="278">
        <f t="shared" ref="H10154:H10217" si="336">IF(G10154="x","x",IF(G10154="Low",3,IF(G10154="Medium",2,IF(G10154="High",1,FALSE))))</f>
        <v>1</v>
      </c>
      <c r="I10154" s="251" t="s">
        <v>7616</v>
      </c>
      <c r="J10154" s="285" t="s">
        <v>7600</v>
      </c>
      <c r="K10154" s="278" t="str">
        <f t="shared" si="335"/>
        <v>REG001Ongoing insecurity/hostilities affecting humanitarian assistance</v>
      </c>
      <c r="L10154" s="286">
        <v>43769</v>
      </c>
      <c r="M10154" s="286" t="s">
        <v>3248</v>
      </c>
    </row>
    <row r="10155" spans="1:13" s="269" customFormat="1" ht="15.5" hidden="1" thickTop="1" thickBot="1" x14ac:dyDescent="0.4">
      <c r="A10155" s="287" t="s">
        <v>3401</v>
      </c>
      <c r="B10155" s="288" t="str">
        <f>VLOOKUP(A10155,Lists!B:C,2,FALSE)</f>
        <v>REG001</v>
      </c>
      <c r="C10155" s="288" t="str">
        <f>VLOOKUP(A10155,Lists!B:D,3,FALSE)</f>
        <v>NGA, NER, TCD, CMR</v>
      </c>
      <c r="D10155" s="289" t="s">
        <v>650</v>
      </c>
      <c r="E10155" s="289">
        <v>1.5</v>
      </c>
      <c r="F10155" s="289" t="s">
        <v>7229</v>
      </c>
      <c r="G10155" s="289" t="s">
        <v>732</v>
      </c>
      <c r="H10155" s="278">
        <f t="shared" si="336"/>
        <v>1</v>
      </c>
      <c r="I10155" s="252" t="s">
        <v>7616</v>
      </c>
      <c r="J10155" s="289" t="s">
        <v>7600</v>
      </c>
      <c r="K10155" s="278" t="str">
        <f t="shared" si="335"/>
        <v xml:space="preserve">REG001Presence of mines and improvised explosive devices </v>
      </c>
      <c r="L10155" s="290">
        <v>43769</v>
      </c>
      <c r="M10155" s="290" t="s">
        <v>3248</v>
      </c>
    </row>
    <row r="10156" spans="1:13" s="269" customFormat="1" ht="15.5" hidden="1" thickTop="1" thickBot="1" x14ac:dyDescent="0.4">
      <c r="A10156" s="283" t="s">
        <v>3401</v>
      </c>
      <c r="B10156" s="284" t="str">
        <f>VLOOKUP(A10156,Lists!B:C,2,FALSE)</f>
        <v>REG001</v>
      </c>
      <c r="C10156" s="284" t="str">
        <f>VLOOKUP(A10156,Lists!B:D,3,FALSE)</f>
        <v>NGA, NER, TCD, CMR</v>
      </c>
      <c r="D10156" s="285" t="s">
        <v>651</v>
      </c>
      <c r="E10156" s="285">
        <v>2.5</v>
      </c>
      <c r="F10156" s="285" t="s">
        <v>7229</v>
      </c>
      <c r="G10156" s="285" t="s">
        <v>732</v>
      </c>
      <c r="H10156" s="278">
        <f t="shared" si="336"/>
        <v>1</v>
      </c>
      <c r="I10156" s="251" t="s">
        <v>7616</v>
      </c>
      <c r="J10156" s="285" t="s">
        <v>7600</v>
      </c>
      <c r="K10156" s="278" t="str">
        <f t="shared" si="335"/>
        <v>REG001Physical constraints in the environment (obstacles related to terrain, climate, lack of infrastructure, etc.)</v>
      </c>
      <c r="L10156" s="286">
        <v>43769</v>
      </c>
      <c r="M10156" s="286" t="s">
        <v>3248</v>
      </c>
    </row>
    <row r="10157" spans="1:13" s="269" customFormat="1" ht="15.5" hidden="1" thickTop="1" thickBot="1" x14ac:dyDescent="0.4">
      <c r="A10157" s="287" t="s">
        <v>5596</v>
      </c>
      <c r="B10157" s="288" t="str">
        <f>VLOOKUP(A10157,Lists!B:C,2,FALSE)</f>
        <v>TCD001</v>
      </c>
      <c r="C10157" s="288" t="str">
        <f>VLOOKUP(A10157,Lists!B:D,3,FALSE)</f>
        <v>TCD</v>
      </c>
      <c r="D10157" s="289" t="s">
        <v>5115</v>
      </c>
      <c r="E10157" s="289">
        <v>384</v>
      </c>
      <c r="F10157" s="289" t="s">
        <v>1772</v>
      </c>
      <c r="G10157" s="289" t="s">
        <v>730</v>
      </c>
      <c r="H10157" s="278">
        <f t="shared" si="336"/>
        <v>3</v>
      </c>
      <c r="I10157" s="252"/>
      <c r="J10157" s="289" t="s">
        <v>7294</v>
      </c>
      <c r="K10157" s="278" t="str">
        <f t="shared" si="335"/>
        <v>TCD001Fatalities in all crises</v>
      </c>
      <c r="L10157" s="290">
        <v>43769</v>
      </c>
      <c r="M10157" s="290" t="s">
        <v>3248</v>
      </c>
    </row>
    <row r="10158" spans="1:13" s="269" customFormat="1" ht="15.5" hidden="1" thickTop="1" thickBot="1" x14ac:dyDescent="0.4">
      <c r="A10158" s="283" t="s">
        <v>1252</v>
      </c>
      <c r="B10158" s="284" t="str">
        <f>VLOOKUP(A10158,Lists!B:C,2,FALSE)</f>
        <v>TCD003</v>
      </c>
      <c r="C10158" s="284" t="str">
        <f>VLOOKUP(A10158,Lists!B:D,3,FALSE)</f>
        <v>TCD</v>
      </c>
      <c r="D10158" s="285" t="s">
        <v>5115</v>
      </c>
      <c r="E10158" s="285">
        <v>384</v>
      </c>
      <c r="F10158" s="285" t="s">
        <v>1772</v>
      </c>
      <c r="G10158" s="285" t="s">
        <v>730</v>
      </c>
      <c r="H10158" s="278">
        <f t="shared" si="336"/>
        <v>3</v>
      </c>
      <c r="I10158" s="251"/>
      <c r="J10158" s="285" t="s">
        <v>7454</v>
      </c>
      <c r="K10158" s="278" t="str">
        <f t="shared" si="335"/>
        <v>TCD003Fatalities in all crises</v>
      </c>
      <c r="L10158" s="286">
        <v>43769</v>
      </c>
      <c r="M10158" s="286" t="s">
        <v>3248</v>
      </c>
    </row>
    <row r="10159" spans="1:13" s="269" customFormat="1" ht="15.5" hidden="1" thickTop="1" thickBot="1" x14ac:dyDescent="0.4">
      <c r="A10159" s="287" t="s">
        <v>1253</v>
      </c>
      <c r="B10159" s="288" t="str">
        <f>VLOOKUP(A10159,Lists!B:C,2,FALSE)</f>
        <v>TCD004</v>
      </c>
      <c r="C10159" s="288" t="str">
        <f>VLOOKUP(A10159,Lists!B:D,3,FALSE)</f>
        <v>TCD</v>
      </c>
      <c r="D10159" s="289" t="s">
        <v>5115</v>
      </c>
      <c r="E10159" s="289">
        <v>384</v>
      </c>
      <c r="F10159" s="289" t="s">
        <v>1772</v>
      </c>
      <c r="G10159" s="289" t="s">
        <v>730</v>
      </c>
      <c r="H10159" s="278">
        <f t="shared" si="336"/>
        <v>3</v>
      </c>
      <c r="I10159" s="252"/>
      <c r="J10159" s="289" t="s">
        <v>7294</v>
      </c>
      <c r="K10159" s="278" t="str">
        <f t="shared" si="335"/>
        <v>TCD004Fatalities in all crises</v>
      </c>
      <c r="L10159" s="290">
        <v>43769</v>
      </c>
      <c r="M10159" s="290" t="s">
        <v>3248</v>
      </c>
    </row>
    <row r="10160" spans="1:13" s="269" customFormat="1" ht="15.5" hidden="1" thickTop="1" thickBot="1" x14ac:dyDescent="0.4">
      <c r="A10160" s="283" t="s">
        <v>1254</v>
      </c>
      <c r="B10160" s="284" t="str">
        <f>VLOOKUP(A10160,Lists!B:C,2,FALSE)</f>
        <v>TCD005</v>
      </c>
      <c r="C10160" s="284" t="str">
        <f>VLOOKUP(A10160,Lists!B:D,3,FALSE)</f>
        <v>TCD</v>
      </c>
      <c r="D10160" s="285" t="s">
        <v>5115</v>
      </c>
      <c r="E10160" s="285">
        <v>384</v>
      </c>
      <c r="F10160" s="285" t="s">
        <v>1772</v>
      </c>
      <c r="G10160" s="285" t="s">
        <v>730</v>
      </c>
      <c r="H10160" s="278">
        <f t="shared" si="336"/>
        <v>3</v>
      </c>
      <c r="I10160" s="251"/>
      <c r="J10160" s="285" t="s">
        <v>7455</v>
      </c>
      <c r="K10160" s="278" t="str">
        <f t="shared" si="335"/>
        <v>TCD005Fatalities in all crises</v>
      </c>
      <c r="L10160" s="286">
        <v>43769</v>
      </c>
      <c r="M10160" s="286" t="s">
        <v>3248</v>
      </c>
    </row>
    <row r="10161" spans="1:13" s="269" customFormat="1" ht="15.5" hidden="1" thickTop="1" thickBot="1" x14ac:dyDescent="0.4">
      <c r="A10161" s="287" t="s">
        <v>3394</v>
      </c>
      <c r="B10161" s="288" t="str">
        <f>VLOOKUP(A10161,Lists!B:C,2,FALSE)</f>
        <v>TCD006</v>
      </c>
      <c r="C10161" s="288" t="str">
        <f>VLOOKUP(A10161,Lists!B:D,3,FALSE)</f>
        <v>TCD</v>
      </c>
      <c r="D10161" s="289" t="s">
        <v>5115</v>
      </c>
      <c r="E10161" s="289">
        <v>384</v>
      </c>
      <c r="F10161" s="289" t="s">
        <v>1772</v>
      </c>
      <c r="G10161" s="289" t="s">
        <v>730</v>
      </c>
      <c r="H10161" s="278">
        <f t="shared" si="336"/>
        <v>3</v>
      </c>
      <c r="I10161" s="252"/>
      <c r="J10161" s="289" t="s">
        <v>7455</v>
      </c>
      <c r="K10161" s="278" t="str">
        <f t="shared" si="335"/>
        <v>TCD006Fatalities in all crises</v>
      </c>
      <c r="L10161" s="290">
        <v>43769</v>
      </c>
      <c r="M10161" s="290" t="s">
        <v>3248</v>
      </c>
    </row>
    <row r="10162" spans="1:13" s="269" customFormat="1" ht="15.5" hidden="1" thickTop="1" thickBot="1" x14ac:dyDescent="0.4">
      <c r="A10162" s="283" t="s">
        <v>3400</v>
      </c>
      <c r="B10162" s="284" t="str">
        <f>VLOOKUP(A10162,Lists!B:C,2,FALSE)</f>
        <v>NER001</v>
      </c>
      <c r="C10162" s="284" t="str">
        <f>VLOOKUP(A10162,Lists!B:D,3,FALSE)</f>
        <v>NER</v>
      </c>
      <c r="D10162" s="285" t="s">
        <v>5115</v>
      </c>
      <c r="E10162" s="285">
        <v>260</v>
      </c>
      <c r="F10162" s="285" t="s">
        <v>1772</v>
      </c>
      <c r="G10162" s="285" t="s">
        <v>730</v>
      </c>
      <c r="H10162" s="278">
        <f t="shared" si="336"/>
        <v>3</v>
      </c>
      <c r="I10162" s="251"/>
      <c r="J10162" s="285" t="s">
        <v>7294</v>
      </c>
      <c r="K10162" s="278" t="str">
        <f t="shared" si="335"/>
        <v>NER001Fatalities in all crises</v>
      </c>
      <c r="L10162" s="286">
        <v>43769</v>
      </c>
      <c r="M10162" s="286" t="s">
        <v>3248</v>
      </c>
    </row>
    <row r="10163" spans="1:13" s="269" customFormat="1" ht="15.5" hidden="1" thickTop="1" thickBot="1" x14ac:dyDescent="0.4">
      <c r="A10163" s="287" t="s">
        <v>2973</v>
      </c>
      <c r="B10163" s="288" t="str">
        <f>VLOOKUP(A10163,Lists!B:C,2,FALSE)</f>
        <v>NER002</v>
      </c>
      <c r="C10163" s="288" t="str">
        <f>VLOOKUP(A10163,Lists!B:D,3,FALSE)</f>
        <v>NER</v>
      </c>
      <c r="D10163" s="289" t="s">
        <v>5115</v>
      </c>
      <c r="E10163" s="289">
        <v>260</v>
      </c>
      <c r="F10163" s="289" t="s">
        <v>1772</v>
      </c>
      <c r="G10163" s="289" t="s">
        <v>730</v>
      </c>
      <c r="H10163" s="278">
        <f t="shared" si="336"/>
        <v>3</v>
      </c>
      <c r="I10163" s="252"/>
      <c r="J10163" s="289" t="s">
        <v>7294</v>
      </c>
      <c r="K10163" s="278" t="str">
        <f t="shared" si="335"/>
        <v>NER002Fatalities in all crises</v>
      </c>
      <c r="L10163" s="290">
        <v>43769</v>
      </c>
      <c r="M10163" s="290" t="s">
        <v>3248</v>
      </c>
    </row>
    <row r="10164" spans="1:13" s="269" customFormat="1" ht="15.5" hidden="1" thickTop="1" thickBot="1" x14ac:dyDescent="0.4">
      <c r="A10164" s="283" t="s">
        <v>788</v>
      </c>
      <c r="B10164" s="284" t="str">
        <f>VLOOKUP(A10164,Lists!B:C,2,FALSE)</f>
        <v>NER003</v>
      </c>
      <c r="C10164" s="284" t="str">
        <f>VLOOKUP(A10164,Lists!B:D,3,FALSE)</f>
        <v>NER</v>
      </c>
      <c r="D10164" s="285" t="s">
        <v>5115</v>
      </c>
      <c r="E10164" s="285">
        <v>260</v>
      </c>
      <c r="F10164" s="285" t="s">
        <v>1772</v>
      </c>
      <c r="G10164" s="285" t="s">
        <v>730</v>
      </c>
      <c r="H10164" s="278">
        <f t="shared" si="336"/>
        <v>3</v>
      </c>
      <c r="I10164" s="251"/>
      <c r="J10164" s="285" t="s">
        <v>7294</v>
      </c>
      <c r="K10164" s="278" t="str">
        <f t="shared" si="335"/>
        <v>NER003Fatalities in all crises</v>
      </c>
      <c r="L10164" s="286">
        <v>43769</v>
      </c>
      <c r="M10164" s="286" t="s">
        <v>3248</v>
      </c>
    </row>
    <row r="10165" spans="1:13" s="269" customFormat="1" ht="15.5" hidden="1" thickTop="1" thickBot="1" x14ac:dyDescent="0.4">
      <c r="A10165" s="287" t="s">
        <v>2970</v>
      </c>
      <c r="B10165" s="288" t="str">
        <f>VLOOKUP(A10165,Lists!B:C,2,FALSE)</f>
        <v>MLI001</v>
      </c>
      <c r="C10165" s="288" t="str">
        <f>VLOOKUP(A10165,Lists!B:D,3,FALSE)</f>
        <v>MLI</v>
      </c>
      <c r="D10165" s="289" t="s">
        <v>5115</v>
      </c>
      <c r="E10165" s="289">
        <v>833</v>
      </c>
      <c r="F10165" s="289" t="s">
        <v>1772</v>
      </c>
      <c r="G10165" s="289" t="s">
        <v>730</v>
      </c>
      <c r="H10165" s="278">
        <f t="shared" si="336"/>
        <v>3</v>
      </c>
      <c r="I10165" s="252"/>
      <c r="J10165" s="289" t="s">
        <v>7294</v>
      </c>
      <c r="K10165" s="278" t="str">
        <f t="shared" si="335"/>
        <v>MLI001Fatalities in all crises</v>
      </c>
      <c r="L10165" s="290">
        <v>43769</v>
      </c>
      <c r="M10165" s="290" t="s">
        <v>3248</v>
      </c>
    </row>
    <row r="10166" spans="1:13" s="269" customFormat="1" ht="15.5" hidden="1" thickTop="1" thickBot="1" x14ac:dyDescent="0.4">
      <c r="A10166" s="283" t="s">
        <v>1271</v>
      </c>
      <c r="B10166" s="284" t="str">
        <f>VLOOKUP(A10166,Lists!B:C,2,FALSE)</f>
        <v>BFA002</v>
      </c>
      <c r="C10166" s="284" t="str">
        <f>VLOOKUP(A10166,Lists!B:D,3,FALSE)</f>
        <v>BFA</v>
      </c>
      <c r="D10166" s="285" t="s">
        <v>5115</v>
      </c>
      <c r="E10166" s="285">
        <v>812</v>
      </c>
      <c r="F10166" s="285" t="s">
        <v>1772</v>
      </c>
      <c r="G10166" s="285" t="s">
        <v>730</v>
      </c>
      <c r="H10166" s="278">
        <f t="shared" si="336"/>
        <v>3</v>
      </c>
      <c r="I10166" s="251"/>
      <c r="J10166" s="285" t="s">
        <v>7456</v>
      </c>
      <c r="K10166" s="278" t="str">
        <f t="shared" si="335"/>
        <v>BFA002Fatalities in all crises</v>
      </c>
      <c r="L10166" s="286">
        <v>43769</v>
      </c>
      <c r="M10166" s="286" t="s">
        <v>3248</v>
      </c>
    </row>
    <row r="10167" spans="1:13" s="269" customFormat="1" ht="15.5" hidden="1" thickTop="1" thickBot="1" x14ac:dyDescent="0.4">
      <c r="A10167" s="287" t="s">
        <v>2957</v>
      </c>
      <c r="B10167" s="288" t="str">
        <f>VLOOKUP(A10167,Lists!B:C,2,FALSE)</f>
        <v>SLV001</v>
      </c>
      <c r="C10167" s="288" t="str">
        <f>VLOOKUP(A10167,Lists!B:D,3,FALSE)</f>
        <v>SLV</v>
      </c>
      <c r="D10167" s="289" t="s">
        <v>5115</v>
      </c>
      <c r="E10167" s="289" t="s">
        <v>888</v>
      </c>
      <c r="F10167" s="289"/>
      <c r="G10167" s="289" t="s">
        <v>446</v>
      </c>
      <c r="H10167" s="278" t="str">
        <f t="shared" si="336"/>
        <v>x</v>
      </c>
      <c r="I10167" s="252"/>
      <c r="J10167" s="289" t="s">
        <v>7457</v>
      </c>
      <c r="K10167" s="278" t="str">
        <f t="shared" si="335"/>
        <v>SLV001Fatalities in all crises</v>
      </c>
      <c r="L10167" s="290">
        <v>43769</v>
      </c>
      <c r="M10167" s="290" t="s">
        <v>3248</v>
      </c>
    </row>
    <row r="10168" spans="1:13" s="269" customFormat="1" ht="15.5" hidden="1" thickTop="1" thickBot="1" x14ac:dyDescent="0.4">
      <c r="A10168" s="283" t="s">
        <v>2962</v>
      </c>
      <c r="B10168" s="284" t="str">
        <f>VLOOKUP(A10168,Lists!B:C,2,FALSE)</f>
        <v>HND001</v>
      </c>
      <c r="C10168" s="284" t="str">
        <f>VLOOKUP(A10168,Lists!B:D,3,FALSE)</f>
        <v>HND</v>
      </c>
      <c r="D10168" s="285" t="s">
        <v>5115</v>
      </c>
      <c r="E10168" s="285">
        <v>2036</v>
      </c>
      <c r="F10168" s="285" t="s">
        <v>7458</v>
      </c>
      <c r="G10168" s="285" t="s">
        <v>731</v>
      </c>
      <c r="H10168" s="278">
        <f t="shared" si="336"/>
        <v>2</v>
      </c>
      <c r="I10168" s="251" t="s">
        <v>6983</v>
      </c>
      <c r="J10168" s="285" t="s">
        <v>7294</v>
      </c>
      <c r="K10168" s="278" t="str">
        <f t="shared" si="335"/>
        <v>HND001Fatalities in all crises</v>
      </c>
      <c r="L10168" s="286">
        <v>43769</v>
      </c>
      <c r="M10168" s="286" t="s">
        <v>3248</v>
      </c>
    </row>
    <row r="10169" spans="1:13" s="269" customFormat="1" ht="15.5" hidden="1" thickTop="1" thickBot="1" x14ac:dyDescent="0.4">
      <c r="A10169" s="287" t="s">
        <v>3401</v>
      </c>
      <c r="B10169" s="288" t="str">
        <f>VLOOKUP(A10169,Lists!B:C,2,FALSE)</f>
        <v>REG001</v>
      </c>
      <c r="C10169" s="288" t="str">
        <f>VLOOKUP(A10169,Lists!B:D,3,FALSE)</f>
        <v>NGA, NER, TCD, CMR</v>
      </c>
      <c r="D10169" s="289" t="s">
        <v>5115</v>
      </c>
      <c r="E10169" s="289">
        <v>4157</v>
      </c>
      <c r="F10169" s="289" t="s">
        <v>1772</v>
      </c>
      <c r="G10169" s="289" t="s">
        <v>730</v>
      </c>
      <c r="H10169" s="278">
        <f t="shared" si="336"/>
        <v>3</v>
      </c>
      <c r="I10169" s="252"/>
      <c r="J10169" s="289" t="s">
        <v>7294</v>
      </c>
      <c r="K10169" s="278" t="str">
        <f t="shared" si="335"/>
        <v>REG001Fatalities in all crises</v>
      </c>
      <c r="L10169" s="290">
        <v>43769</v>
      </c>
      <c r="M10169" s="290" t="s">
        <v>3248</v>
      </c>
    </row>
    <row r="10170" spans="1:13" s="269" customFormat="1" ht="15.5" hidden="1" thickTop="1" thickBot="1" x14ac:dyDescent="0.4">
      <c r="A10170" s="283" t="s">
        <v>5595</v>
      </c>
      <c r="B10170" s="284" t="str">
        <f>VLOOKUP(A10170,Lists!B:C,2,FALSE)</f>
        <v>KEN003</v>
      </c>
      <c r="C10170" s="284" t="str">
        <f>VLOOKUP(A10170,Lists!B:D,3,FALSE)</f>
        <v>KEN</v>
      </c>
      <c r="D10170" s="285" t="s">
        <v>522</v>
      </c>
      <c r="E10170" s="285">
        <v>51875452</v>
      </c>
      <c r="F10170" s="285" t="s">
        <v>7459</v>
      </c>
      <c r="G10170" s="285" t="s">
        <v>732</v>
      </c>
      <c r="H10170" s="278">
        <f t="shared" si="336"/>
        <v>1</v>
      </c>
      <c r="I10170" s="251" t="s">
        <v>7464</v>
      </c>
      <c r="J10170" s="285" t="s">
        <v>7472</v>
      </c>
      <c r="K10170" s="278" t="str">
        <f t="shared" si="335"/>
        <v>KEN003Total population</v>
      </c>
      <c r="L10170" s="286">
        <v>43770</v>
      </c>
      <c r="M10170" s="286" t="s">
        <v>3248</v>
      </c>
    </row>
    <row r="10171" spans="1:13" s="269" customFormat="1" ht="15.5" hidden="1" thickTop="1" thickBot="1" x14ac:dyDescent="0.4">
      <c r="A10171" s="287" t="s">
        <v>5595</v>
      </c>
      <c r="B10171" s="284" t="str">
        <f>VLOOKUP(A10171,Lists!B:C,2,FALSE)</f>
        <v>KEN003</v>
      </c>
      <c r="C10171" s="284" t="str">
        <f>VLOOKUP(A10171,Lists!B:D,3,FALSE)</f>
        <v>KEN</v>
      </c>
      <c r="D10171" s="289" t="s">
        <v>737</v>
      </c>
      <c r="E10171" s="289">
        <v>51875452</v>
      </c>
      <c r="F10171" s="289" t="s">
        <v>7459</v>
      </c>
      <c r="G10171" s="289" t="s">
        <v>731</v>
      </c>
      <c r="H10171" s="278">
        <f t="shared" si="336"/>
        <v>2</v>
      </c>
      <c r="I10171" s="252" t="s">
        <v>7465</v>
      </c>
      <c r="J10171" s="289" t="s">
        <v>7473</v>
      </c>
      <c r="K10171" s="278" t="str">
        <f t="shared" si="335"/>
        <v>KEN003People exposed</v>
      </c>
      <c r="L10171" s="290">
        <v>43770</v>
      </c>
      <c r="M10171" s="290" t="s">
        <v>3248</v>
      </c>
    </row>
    <row r="10172" spans="1:13" s="269" customFormat="1" ht="15.5" hidden="1" thickTop="1" thickBot="1" x14ac:dyDescent="0.4">
      <c r="A10172" s="283" t="s">
        <v>5595</v>
      </c>
      <c r="B10172" s="284" t="str">
        <f>VLOOKUP(A10172,Lists!B:C,2,FALSE)</f>
        <v>KEN003</v>
      </c>
      <c r="C10172" s="284" t="str">
        <f>VLOOKUP(A10172,Lists!B:D,3,FALSE)</f>
        <v>KEN</v>
      </c>
      <c r="D10172" s="285" t="s">
        <v>533</v>
      </c>
      <c r="E10172" s="285">
        <v>9468198</v>
      </c>
      <c r="F10172" s="285" t="s">
        <v>7460</v>
      </c>
      <c r="G10172" s="285" t="s">
        <v>731</v>
      </c>
      <c r="H10172" s="278">
        <f t="shared" si="336"/>
        <v>2</v>
      </c>
      <c r="I10172" s="251" t="s">
        <v>7466</v>
      </c>
      <c r="J10172" s="285" t="s">
        <v>7474</v>
      </c>
      <c r="K10172" s="278" t="str">
        <f t="shared" ref="K10172:K10235" si="337">B10172&amp;""&amp;D10172</f>
        <v>KEN003People affected</v>
      </c>
      <c r="L10172" s="286">
        <v>43770</v>
      </c>
      <c r="M10172" s="286" t="s">
        <v>3248</v>
      </c>
    </row>
    <row r="10173" spans="1:13" s="269" customFormat="1" ht="15.5" hidden="1" thickTop="1" thickBot="1" x14ac:dyDescent="0.4">
      <c r="A10173" s="287" t="s">
        <v>5595</v>
      </c>
      <c r="B10173" s="284" t="str">
        <f>VLOOKUP(A10173,Lists!B:C,2,FALSE)</f>
        <v>KEN003</v>
      </c>
      <c r="C10173" s="284" t="str">
        <f>VLOOKUP(A10173,Lists!B:D,3,FALSE)</f>
        <v>KEN</v>
      </c>
      <c r="D10173" s="289" t="s">
        <v>752</v>
      </c>
      <c r="E10173" s="289">
        <v>3096000</v>
      </c>
      <c r="F10173" s="289" t="s">
        <v>7461</v>
      </c>
      <c r="G10173" s="289" t="s">
        <v>731</v>
      </c>
      <c r="H10173" s="278">
        <f t="shared" si="336"/>
        <v>2</v>
      </c>
      <c r="I10173" s="252" t="s">
        <v>7465</v>
      </c>
      <c r="J10173" s="289" t="s">
        <v>7475</v>
      </c>
      <c r="K10173" s="278" t="str">
        <f t="shared" si="337"/>
        <v>KEN003People in Need</v>
      </c>
      <c r="L10173" s="290">
        <v>43770</v>
      </c>
      <c r="M10173" s="290" t="s">
        <v>3248</v>
      </c>
    </row>
    <row r="10174" spans="1:13" s="269" customFormat="1" ht="15.5" hidden="1" thickTop="1" thickBot="1" x14ac:dyDescent="0.4">
      <c r="A10174" s="283" t="s">
        <v>5595</v>
      </c>
      <c r="B10174" s="284" t="str">
        <f>VLOOKUP(A10174,Lists!B:C,2,FALSE)</f>
        <v>KEN003</v>
      </c>
      <c r="C10174" s="284" t="str">
        <f>VLOOKUP(A10174,Lists!B:D,3,FALSE)</f>
        <v>KEN</v>
      </c>
      <c r="D10174" s="285" t="s">
        <v>5110</v>
      </c>
      <c r="E10174" s="285">
        <v>42763452</v>
      </c>
      <c r="F10174" s="285" t="s">
        <v>7461</v>
      </c>
      <c r="G10174" s="285" t="s">
        <v>731</v>
      </c>
      <c r="H10174" s="278">
        <f t="shared" si="336"/>
        <v>2</v>
      </c>
      <c r="I10174" s="251" t="s">
        <v>7465</v>
      </c>
      <c r="J10174" s="285" t="s">
        <v>7475</v>
      </c>
      <c r="K10174" s="278" t="str">
        <f t="shared" si="337"/>
        <v>KEN003Minimal humanitarian conditions - Level 1</v>
      </c>
      <c r="L10174" s="286">
        <v>43770</v>
      </c>
      <c r="M10174" s="286" t="s">
        <v>3248</v>
      </c>
    </row>
    <row r="10175" spans="1:13" s="269" customFormat="1" ht="15.5" hidden="1" thickTop="1" thickBot="1" x14ac:dyDescent="0.4">
      <c r="A10175" s="287" t="s">
        <v>5595</v>
      </c>
      <c r="B10175" s="284" t="str">
        <f>VLOOKUP(A10175,Lists!B:C,2,FALSE)</f>
        <v>KEN003</v>
      </c>
      <c r="C10175" s="284" t="str">
        <f>VLOOKUP(A10175,Lists!B:D,3,FALSE)</f>
        <v>KEN</v>
      </c>
      <c r="D10175" s="289" t="s">
        <v>5111</v>
      </c>
      <c r="E10175" s="289">
        <v>6016000</v>
      </c>
      <c r="F10175" s="289" t="s">
        <v>7461</v>
      </c>
      <c r="G10175" s="289" t="s">
        <v>731</v>
      </c>
      <c r="H10175" s="278">
        <f t="shared" si="336"/>
        <v>2</v>
      </c>
      <c r="I10175" s="252" t="s">
        <v>7465</v>
      </c>
      <c r="J10175" s="289" t="s">
        <v>7475</v>
      </c>
      <c r="K10175" s="278" t="str">
        <f t="shared" si="337"/>
        <v>KEN003Stressed humanitarian conditions - Level 2</v>
      </c>
      <c r="L10175" s="290">
        <v>43770</v>
      </c>
      <c r="M10175" s="290" t="s">
        <v>3248</v>
      </c>
    </row>
    <row r="10176" spans="1:13" s="269" customFormat="1" ht="15.5" hidden="1" thickTop="1" thickBot="1" x14ac:dyDescent="0.4">
      <c r="A10176" s="283" t="s">
        <v>5595</v>
      </c>
      <c r="B10176" s="284" t="str">
        <f>VLOOKUP(A10176,Lists!B:C,2,FALSE)</f>
        <v>KEN003</v>
      </c>
      <c r="C10176" s="284" t="str">
        <f>VLOOKUP(A10176,Lists!B:D,3,FALSE)</f>
        <v>KEN</v>
      </c>
      <c r="D10176" s="285" t="s">
        <v>5112</v>
      </c>
      <c r="E10176" s="285">
        <v>2739000</v>
      </c>
      <c r="F10176" s="285" t="s">
        <v>7461</v>
      </c>
      <c r="G10176" s="285" t="s">
        <v>731</v>
      </c>
      <c r="H10176" s="278">
        <f t="shared" si="336"/>
        <v>2</v>
      </c>
      <c r="I10176" s="251" t="s">
        <v>7465</v>
      </c>
      <c r="J10176" s="285" t="s">
        <v>7475</v>
      </c>
      <c r="K10176" s="278" t="str">
        <f t="shared" si="337"/>
        <v>KEN003Moderate humanitarian conditions - Level 3</v>
      </c>
      <c r="L10176" s="286">
        <v>43770</v>
      </c>
      <c r="M10176" s="286" t="s">
        <v>3248</v>
      </c>
    </row>
    <row r="10177" spans="1:13" s="269" customFormat="1" ht="15.5" hidden="1" thickTop="1" thickBot="1" x14ac:dyDescent="0.4">
      <c r="A10177" s="287" t="s">
        <v>5595</v>
      </c>
      <c r="B10177" s="284" t="str">
        <f>VLOOKUP(A10177,Lists!B:C,2,FALSE)</f>
        <v>KEN003</v>
      </c>
      <c r="C10177" s="284" t="str">
        <f>VLOOKUP(A10177,Lists!B:D,3,FALSE)</f>
        <v>KEN</v>
      </c>
      <c r="D10177" s="289" t="s">
        <v>5113</v>
      </c>
      <c r="E10177" s="289">
        <v>357000</v>
      </c>
      <c r="F10177" s="289" t="s">
        <v>7461</v>
      </c>
      <c r="G10177" s="289" t="s">
        <v>731</v>
      </c>
      <c r="H10177" s="278">
        <f t="shared" si="336"/>
        <v>2</v>
      </c>
      <c r="I10177" s="252" t="s">
        <v>7465</v>
      </c>
      <c r="J10177" s="289" t="s">
        <v>7475</v>
      </c>
      <c r="K10177" s="278" t="str">
        <f t="shared" si="337"/>
        <v>KEN003Severe humanitarian conditions - Level 4</v>
      </c>
      <c r="L10177" s="290">
        <v>43770</v>
      </c>
      <c r="M10177" s="290" t="s">
        <v>3248</v>
      </c>
    </row>
    <row r="10178" spans="1:13" s="269" customFormat="1" ht="15.5" hidden="1" thickTop="1" thickBot="1" x14ac:dyDescent="0.4">
      <c r="A10178" s="283" t="s">
        <v>2964</v>
      </c>
      <c r="B10178" s="284" t="str">
        <f>VLOOKUP(A10178,Lists!B:C,2,FALSE)</f>
        <v>KEN002</v>
      </c>
      <c r="C10178" s="284" t="str">
        <f>VLOOKUP(A10178,Lists!B:D,3,FALSE)</f>
        <v>KEN</v>
      </c>
      <c r="D10178" s="285" t="s">
        <v>522</v>
      </c>
      <c r="E10178" s="285">
        <v>51875452</v>
      </c>
      <c r="F10178" s="285" t="s">
        <v>7459</v>
      </c>
      <c r="G10178" s="285" t="s">
        <v>731</v>
      </c>
      <c r="H10178" s="278">
        <f t="shared" si="336"/>
        <v>2</v>
      </c>
      <c r="I10178" s="251" t="s">
        <v>7464</v>
      </c>
      <c r="J10178" s="285" t="s">
        <v>7472</v>
      </c>
      <c r="K10178" s="278" t="str">
        <f t="shared" si="337"/>
        <v>KEN002Total population</v>
      </c>
      <c r="L10178" s="286">
        <v>43770</v>
      </c>
      <c r="M10178" s="286" t="s">
        <v>3248</v>
      </c>
    </row>
    <row r="10179" spans="1:13" s="269" customFormat="1" ht="15.5" hidden="1" thickTop="1" thickBot="1" x14ac:dyDescent="0.4">
      <c r="A10179" s="287" t="s">
        <v>2964</v>
      </c>
      <c r="B10179" s="284" t="str">
        <f>VLOOKUP(A10179,Lists!B:C,2,FALSE)</f>
        <v>KEN002</v>
      </c>
      <c r="C10179" s="284" t="str">
        <f>VLOOKUP(A10179,Lists!B:D,3,FALSE)</f>
        <v>KEN</v>
      </c>
      <c r="D10179" s="289" t="s">
        <v>533</v>
      </c>
      <c r="E10179" s="289">
        <v>5203069</v>
      </c>
      <c r="F10179" s="289" t="s">
        <v>7462</v>
      </c>
      <c r="G10179" s="289" t="s">
        <v>731</v>
      </c>
      <c r="H10179" s="278">
        <f t="shared" si="336"/>
        <v>2</v>
      </c>
      <c r="I10179" s="252" t="s">
        <v>7467</v>
      </c>
      <c r="J10179" s="289" t="s">
        <v>7476</v>
      </c>
      <c r="K10179" s="278" t="str">
        <f t="shared" si="337"/>
        <v>KEN002People affected</v>
      </c>
      <c r="L10179" s="290">
        <v>43770</v>
      </c>
      <c r="M10179" s="290" t="s">
        <v>3248</v>
      </c>
    </row>
    <row r="10180" spans="1:13" s="269" customFormat="1" ht="15.5" thickTop="1" thickBot="1" x14ac:dyDescent="0.4">
      <c r="A10180" s="283" t="s">
        <v>2964</v>
      </c>
      <c r="B10180" s="284" t="str">
        <f>VLOOKUP(A10180,Lists!B:C,2,FALSE)</f>
        <v>KEN002</v>
      </c>
      <c r="C10180" s="284" t="str">
        <f>VLOOKUP(A10180,Lists!B:D,3,FALSE)</f>
        <v>KEN</v>
      </c>
      <c r="D10180" s="285" t="s">
        <v>666</v>
      </c>
      <c r="E10180" s="285">
        <v>482442</v>
      </c>
      <c r="F10180" s="285" t="s">
        <v>7301</v>
      </c>
      <c r="G10180" s="285" t="s">
        <v>731</v>
      </c>
      <c r="H10180" s="278">
        <f t="shared" si="336"/>
        <v>2</v>
      </c>
      <c r="I10180" s="251" t="s">
        <v>7468</v>
      </c>
      <c r="J10180" s="285" t="s">
        <v>7477</v>
      </c>
      <c r="K10180" s="278" t="str">
        <f t="shared" si="337"/>
        <v>KEN002People displaced</v>
      </c>
      <c r="L10180" s="286">
        <v>43770</v>
      </c>
      <c r="M10180" s="286" t="s">
        <v>3248</v>
      </c>
    </row>
    <row r="10181" spans="1:13" s="269" customFormat="1" ht="15.5" hidden="1" thickTop="1" thickBot="1" x14ac:dyDescent="0.4">
      <c r="A10181" s="287" t="s">
        <v>2964</v>
      </c>
      <c r="B10181" s="284" t="str">
        <f>VLOOKUP(A10181,Lists!B:C,2,FALSE)</f>
        <v>KEN002</v>
      </c>
      <c r="C10181" s="284" t="str">
        <f>VLOOKUP(A10181,Lists!B:D,3,FALSE)</f>
        <v>KEN</v>
      </c>
      <c r="D10181" s="289" t="s">
        <v>752</v>
      </c>
      <c r="E10181" s="289">
        <v>482442</v>
      </c>
      <c r="F10181" s="289" t="s">
        <v>7462</v>
      </c>
      <c r="G10181" s="289" t="s">
        <v>731</v>
      </c>
      <c r="H10181" s="278">
        <f t="shared" si="336"/>
        <v>2</v>
      </c>
      <c r="I10181" s="252" t="s">
        <v>7469</v>
      </c>
      <c r="J10181" s="289" t="s">
        <v>5400</v>
      </c>
      <c r="K10181" s="278" t="str">
        <f t="shared" si="337"/>
        <v>KEN002People in Need</v>
      </c>
      <c r="L10181" s="290">
        <v>43770</v>
      </c>
      <c r="M10181" s="290" t="s">
        <v>3248</v>
      </c>
    </row>
    <row r="10182" spans="1:13" s="269" customFormat="1" ht="15.5" hidden="1" thickTop="1" thickBot="1" x14ac:dyDescent="0.4">
      <c r="A10182" s="283" t="s">
        <v>2964</v>
      </c>
      <c r="B10182" s="284" t="str">
        <f>VLOOKUP(A10182,Lists!B:C,2,FALSE)</f>
        <v>KEN002</v>
      </c>
      <c r="C10182" s="284" t="str">
        <f>VLOOKUP(A10182,Lists!B:D,3,FALSE)</f>
        <v>KEN</v>
      </c>
      <c r="D10182" s="285" t="s">
        <v>5110</v>
      </c>
      <c r="E10182" s="285">
        <v>4720627</v>
      </c>
      <c r="F10182" s="285" t="s">
        <v>7462</v>
      </c>
      <c r="G10182" s="285" t="s">
        <v>731</v>
      </c>
      <c r="H10182" s="278">
        <f t="shared" si="336"/>
        <v>2</v>
      </c>
      <c r="I10182" s="251" t="s">
        <v>7469</v>
      </c>
      <c r="J10182" s="285" t="s">
        <v>7478</v>
      </c>
      <c r="K10182" s="278" t="str">
        <f t="shared" si="337"/>
        <v>KEN002Minimal humanitarian conditions - Level 1</v>
      </c>
      <c r="L10182" s="286">
        <v>43770</v>
      </c>
      <c r="M10182" s="286" t="s">
        <v>3248</v>
      </c>
    </row>
    <row r="10183" spans="1:13" s="269" customFormat="1" ht="15.5" hidden="1" thickTop="1" thickBot="1" x14ac:dyDescent="0.4">
      <c r="A10183" s="287" t="s">
        <v>2964</v>
      </c>
      <c r="B10183" s="284" t="str">
        <f>VLOOKUP(A10183,Lists!B:C,2,FALSE)</f>
        <v>KEN002</v>
      </c>
      <c r="C10183" s="284" t="str">
        <f>VLOOKUP(A10183,Lists!B:D,3,FALSE)</f>
        <v>KEN</v>
      </c>
      <c r="D10183" s="289" t="s">
        <v>5111</v>
      </c>
      <c r="E10183" s="289">
        <v>0</v>
      </c>
      <c r="F10183" s="289" t="s">
        <v>7462</v>
      </c>
      <c r="G10183" s="289" t="s">
        <v>731</v>
      </c>
      <c r="H10183" s="278">
        <f t="shared" si="336"/>
        <v>2</v>
      </c>
      <c r="I10183" s="252" t="s">
        <v>7469</v>
      </c>
      <c r="J10183" s="289" t="s">
        <v>7478</v>
      </c>
      <c r="K10183" s="278" t="str">
        <f t="shared" si="337"/>
        <v>KEN002Stressed humanitarian conditions - Level 2</v>
      </c>
      <c r="L10183" s="290">
        <v>43770</v>
      </c>
      <c r="M10183" s="290" t="s">
        <v>3248</v>
      </c>
    </row>
    <row r="10184" spans="1:13" s="269" customFormat="1" ht="15.5" hidden="1" thickTop="1" thickBot="1" x14ac:dyDescent="0.4">
      <c r="A10184" s="283" t="s">
        <v>2964</v>
      </c>
      <c r="B10184" s="284" t="str">
        <f>VLOOKUP(A10184,Lists!B:C,2,FALSE)</f>
        <v>KEN002</v>
      </c>
      <c r="C10184" s="284" t="str">
        <f>VLOOKUP(A10184,Lists!B:D,3,FALSE)</f>
        <v>KEN</v>
      </c>
      <c r="D10184" s="285" t="s">
        <v>5112</v>
      </c>
      <c r="E10184" s="285">
        <v>482442</v>
      </c>
      <c r="F10184" s="285" t="s">
        <v>7462</v>
      </c>
      <c r="G10184" s="285" t="s">
        <v>731</v>
      </c>
      <c r="H10184" s="278">
        <f t="shared" si="336"/>
        <v>2</v>
      </c>
      <c r="I10184" s="251" t="s">
        <v>7469</v>
      </c>
      <c r="J10184" s="285" t="s">
        <v>7478</v>
      </c>
      <c r="K10184" s="278" t="str">
        <f t="shared" si="337"/>
        <v>KEN002Moderate humanitarian conditions - Level 3</v>
      </c>
      <c r="L10184" s="286">
        <v>43770</v>
      </c>
      <c r="M10184" s="286" t="s">
        <v>3248</v>
      </c>
    </row>
    <row r="10185" spans="1:13" s="269" customFormat="1" ht="15.5" hidden="1" thickTop="1" thickBot="1" x14ac:dyDescent="0.4">
      <c r="A10185" s="287" t="s">
        <v>5461</v>
      </c>
      <c r="B10185" s="284" t="str">
        <f>VLOOKUP(A10185,Lists!B:C,2,FALSE)</f>
        <v>KEN001</v>
      </c>
      <c r="C10185" s="284" t="str">
        <f>VLOOKUP(A10185,Lists!B:D,3,FALSE)</f>
        <v>KEN</v>
      </c>
      <c r="D10185" s="289" t="s">
        <v>522</v>
      </c>
      <c r="E10185" s="289">
        <v>51875452</v>
      </c>
      <c r="F10185" s="289" t="s">
        <v>7459</v>
      </c>
      <c r="G10185" s="289" t="s">
        <v>732</v>
      </c>
      <c r="H10185" s="278">
        <f t="shared" si="336"/>
        <v>1</v>
      </c>
      <c r="I10185" s="252" t="s">
        <v>7464</v>
      </c>
      <c r="J10185" s="289" t="s">
        <v>7472</v>
      </c>
      <c r="K10185" s="278" t="str">
        <f t="shared" si="337"/>
        <v>KEN001Total population</v>
      </c>
      <c r="L10185" s="290">
        <v>43770</v>
      </c>
      <c r="M10185" s="290" t="s">
        <v>3248</v>
      </c>
    </row>
    <row r="10186" spans="1:13" s="269" customFormat="1" ht="15.5" hidden="1" thickTop="1" thickBot="1" x14ac:dyDescent="0.4">
      <c r="A10186" s="283" t="s">
        <v>5461</v>
      </c>
      <c r="B10186" s="284" t="str">
        <f>VLOOKUP(A10186,Lists!B:C,2,FALSE)</f>
        <v>KEN001</v>
      </c>
      <c r="C10186" s="284" t="str">
        <f>VLOOKUP(A10186,Lists!B:D,3,FALSE)</f>
        <v>KEN</v>
      </c>
      <c r="D10186" s="285" t="s">
        <v>737</v>
      </c>
      <c r="E10186" s="285">
        <v>51875452</v>
      </c>
      <c r="F10186" s="285" t="s">
        <v>7459</v>
      </c>
      <c r="G10186" s="285" t="s">
        <v>732</v>
      </c>
      <c r="H10186" s="278">
        <f t="shared" si="336"/>
        <v>1</v>
      </c>
      <c r="I10186" s="251" t="s">
        <v>7470</v>
      </c>
      <c r="J10186" s="285" t="s">
        <v>7479</v>
      </c>
      <c r="K10186" s="278" t="str">
        <f t="shared" si="337"/>
        <v>KEN001People exposed</v>
      </c>
      <c r="L10186" s="286">
        <v>43770</v>
      </c>
      <c r="M10186" s="286" t="s">
        <v>3248</v>
      </c>
    </row>
    <row r="10187" spans="1:13" s="269" customFormat="1" ht="15.5" hidden="1" thickTop="1" thickBot="1" x14ac:dyDescent="0.4">
      <c r="A10187" s="287" t="s">
        <v>5461</v>
      </c>
      <c r="B10187" s="284" t="str">
        <f>VLOOKUP(A10187,Lists!B:C,2,FALSE)</f>
        <v>KEN001</v>
      </c>
      <c r="C10187" s="284" t="str">
        <f>VLOOKUP(A10187,Lists!B:D,3,FALSE)</f>
        <v>KEN</v>
      </c>
      <c r="D10187" s="289" t="s">
        <v>533</v>
      </c>
      <c r="E10187" s="289">
        <v>9950640</v>
      </c>
      <c r="F10187" s="289" t="s">
        <v>7463</v>
      </c>
      <c r="G10187" s="289" t="s">
        <v>731</v>
      </c>
      <c r="H10187" s="278">
        <f t="shared" si="336"/>
        <v>2</v>
      </c>
      <c r="I10187" s="252" t="s">
        <v>7471</v>
      </c>
      <c r="J10187" s="289" t="s">
        <v>7480</v>
      </c>
      <c r="K10187" s="278" t="str">
        <f t="shared" si="337"/>
        <v>KEN001People affected</v>
      </c>
      <c r="L10187" s="290">
        <v>43770</v>
      </c>
      <c r="M10187" s="290" t="s">
        <v>3248</v>
      </c>
    </row>
    <row r="10188" spans="1:13" s="269" customFormat="1" ht="15.5" thickTop="1" thickBot="1" x14ac:dyDescent="0.4">
      <c r="A10188" s="283" t="s">
        <v>5461</v>
      </c>
      <c r="B10188" s="284" t="str">
        <f>VLOOKUP(A10188,Lists!B:C,2,FALSE)</f>
        <v>KEN001</v>
      </c>
      <c r="C10188" s="284" t="str">
        <f>VLOOKUP(A10188,Lists!B:D,3,FALSE)</f>
        <v>KEN</v>
      </c>
      <c r="D10188" s="285" t="s">
        <v>666</v>
      </c>
      <c r="E10188" s="285">
        <v>482442</v>
      </c>
      <c r="F10188" s="285" t="s">
        <v>7301</v>
      </c>
      <c r="G10188" s="285" t="s">
        <v>731</v>
      </c>
      <c r="H10188" s="278">
        <f t="shared" si="336"/>
        <v>2</v>
      </c>
      <c r="I10188" s="251" t="s">
        <v>7468</v>
      </c>
      <c r="J10188" s="285" t="s">
        <v>7481</v>
      </c>
      <c r="K10188" s="278" t="str">
        <f t="shared" si="337"/>
        <v>KEN001People displaced</v>
      </c>
      <c r="L10188" s="286">
        <v>43770</v>
      </c>
      <c r="M10188" s="286" t="s">
        <v>3248</v>
      </c>
    </row>
    <row r="10189" spans="1:13" s="269" customFormat="1" ht="15.5" hidden="1" thickTop="1" thickBot="1" x14ac:dyDescent="0.4">
      <c r="A10189" s="287" t="s">
        <v>5461</v>
      </c>
      <c r="B10189" s="284" t="str">
        <f>VLOOKUP(A10189,Lists!B:C,2,FALSE)</f>
        <v>KEN001</v>
      </c>
      <c r="C10189" s="284" t="str">
        <f>VLOOKUP(A10189,Lists!B:D,3,FALSE)</f>
        <v>KEN</v>
      </c>
      <c r="D10189" s="289" t="s">
        <v>752</v>
      </c>
      <c r="E10189" s="289">
        <v>3578442</v>
      </c>
      <c r="F10189" s="289" t="s">
        <v>7463</v>
      </c>
      <c r="G10189" s="289" t="s">
        <v>731</v>
      </c>
      <c r="H10189" s="278">
        <f t="shared" si="336"/>
        <v>2</v>
      </c>
      <c r="I10189" s="252" t="s">
        <v>7471</v>
      </c>
      <c r="J10189" s="289" t="s">
        <v>7482</v>
      </c>
      <c r="K10189" s="278" t="str">
        <f t="shared" si="337"/>
        <v>KEN001People in Need</v>
      </c>
      <c r="L10189" s="290">
        <v>43770</v>
      </c>
      <c r="M10189" s="290" t="s">
        <v>3248</v>
      </c>
    </row>
    <row r="10190" spans="1:13" s="269" customFormat="1" ht="15.5" hidden="1" thickTop="1" thickBot="1" x14ac:dyDescent="0.4">
      <c r="A10190" s="283" t="s">
        <v>5461</v>
      </c>
      <c r="B10190" s="284" t="str">
        <f>VLOOKUP(A10190,Lists!B:C,2,FALSE)</f>
        <v>KEN001</v>
      </c>
      <c r="C10190" s="284" t="str">
        <f>VLOOKUP(A10190,Lists!B:D,3,FALSE)</f>
        <v>KEN</v>
      </c>
      <c r="D10190" s="285" t="s">
        <v>5110</v>
      </c>
      <c r="E10190" s="285">
        <v>41924812</v>
      </c>
      <c r="F10190" s="285" t="s">
        <v>7463</v>
      </c>
      <c r="G10190" s="285" t="s">
        <v>731</v>
      </c>
      <c r="H10190" s="278">
        <f t="shared" si="336"/>
        <v>2</v>
      </c>
      <c r="I10190" s="251" t="s">
        <v>7471</v>
      </c>
      <c r="J10190" s="285" t="s">
        <v>7482</v>
      </c>
      <c r="K10190" s="278" t="str">
        <f t="shared" si="337"/>
        <v>KEN001Minimal humanitarian conditions - Level 1</v>
      </c>
      <c r="L10190" s="286">
        <v>43770</v>
      </c>
      <c r="M10190" s="286" t="s">
        <v>3248</v>
      </c>
    </row>
    <row r="10191" spans="1:13" s="269" customFormat="1" ht="15.5" hidden="1" thickTop="1" thickBot="1" x14ac:dyDescent="0.4">
      <c r="A10191" s="287" t="s">
        <v>5461</v>
      </c>
      <c r="B10191" s="284" t="str">
        <f>VLOOKUP(A10191,Lists!B:C,2,FALSE)</f>
        <v>KEN001</v>
      </c>
      <c r="C10191" s="284" t="str">
        <f>VLOOKUP(A10191,Lists!B:D,3,FALSE)</f>
        <v>KEN</v>
      </c>
      <c r="D10191" s="289" t="s">
        <v>5111</v>
      </c>
      <c r="E10191" s="289">
        <v>6372198</v>
      </c>
      <c r="F10191" s="289" t="s">
        <v>7463</v>
      </c>
      <c r="G10191" s="289" t="s">
        <v>731</v>
      </c>
      <c r="H10191" s="278">
        <f t="shared" si="336"/>
        <v>2</v>
      </c>
      <c r="I10191" s="252" t="s">
        <v>7471</v>
      </c>
      <c r="J10191" s="289" t="s">
        <v>7482</v>
      </c>
      <c r="K10191" s="278" t="str">
        <f t="shared" si="337"/>
        <v>KEN001Stressed humanitarian conditions - Level 2</v>
      </c>
      <c r="L10191" s="290">
        <v>43770</v>
      </c>
      <c r="M10191" s="290" t="s">
        <v>3248</v>
      </c>
    </row>
    <row r="10192" spans="1:13" s="269" customFormat="1" ht="15.5" hidden="1" thickTop="1" thickBot="1" x14ac:dyDescent="0.4">
      <c r="A10192" s="283" t="s">
        <v>5461</v>
      </c>
      <c r="B10192" s="284" t="str">
        <f>VLOOKUP(A10192,Lists!B:C,2,FALSE)</f>
        <v>KEN001</v>
      </c>
      <c r="C10192" s="284" t="str">
        <f>VLOOKUP(A10192,Lists!B:D,3,FALSE)</f>
        <v>KEN</v>
      </c>
      <c r="D10192" s="285" t="s">
        <v>5112</v>
      </c>
      <c r="E10192" s="285">
        <v>3221442</v>
      </c>
      <c r="F10192" s="285" t="s">
        <v>7463</v>
      </c>
      <c r="G10192" s="285" t="s">
        <v>731</v>
      </c>
      <c r="H10192" s="278">
        <f t="shared" si="336"/>
        <v>2</v>
      </c>
      <c r="I10192" s="251" t="s">
        <v>7471</v>
      </c>
      <c r="J10192" s="285" t="s">
        <v>7482</v>
      </c>
      <c r="K10192" s="278" t="str">
        <f t="shared" si="337"/>
        <v>KEN001Moderate humanitarian conditions - Level 3</v>
      </c>
      <c r="L10192" s="286">
        <v>43770</v>
      </c>
      <c r="M10192" s="286" t="s">
        <v>3248</v>
      </c>
    </row>
    <row r="10193" spans="1:13" s="269" customFormat="1" ht="15.5" hidden="1" thickTop="1" thickBot="1" x14ac:dyDescent="0.4">
      <c r="A10193" s="287" t="s">
        <v>5461</v>
      </c>
      <c r="B10193" s="284" t="str">
        <f>VLOOKUP(A10193,Lists!B:C,2,FALSE)</f>
        <v>KEN001</v>
      </c>
      <c r="C10193" s="284" t="str">
        <f>VLOOKUP(A10193,Lists!B:D,3,FALSE)</f>
        <v>KEN</v>
      </c>
      <c r="D10193" s="289" t="s">
        <v>5113</v>
      </c>
      <c r="E10193" s="289">
        <v>357000</v>
      </c>
      <c r="F10193" s="289" t="s">
        <v>7463</v>
      </c>
      <c r="G10193" s="289" t="s">
        <v>731</v>
      </c>
      <c r="H10193" s="278">
        <f t="shared" si="336"/>
        <v>2</v>
      </c>
      <c r="I10193" s="252" t="s">
        <v>7471</v>
      </c>
      <c r="J10193" s="289" t="s">
        <v>7482</v>
      </c>
      <c r="K10193" s="278" t="str">
        <f t="shared" si="337"/>
        <v>KEN001Severe humanitarian conditions - Level 4</v>
      </c>
      <c r="L10193" s="290">
        <v>43770</v>
      </c>
      <c r="M10193" s="290" t="s">
        <v>3248</v>
      </c>
    </row>
    <row r="10194" spans="1:13" s="269" customFormat="1" ht="15.5" hidden="1" thickTop="1" thickBot="1" x14ac:dyDescent="0.4">
      <c r="A10194" s="283" t="s">
        <v>3397</v>
      </c>
      <c r="B10194" s="284" t="str">
        <f>VLOOKUP(A10194,Lists!B:C,2,FALSE)</f>
        <v>IRQ001</v>
      </c>
      <c r="C10194" s="284" t="str">
        <f>VLOOKUP(A10194,Lists!B:D,3,FALSE)</f>
        <v>IRQ</v>
      </c>
      <c r="D10194" s="285" t="s">
        <v>737</v>
      </c>
      <c r="E10194" s="285">
        <v>14504136</v>
      </c>
      <c r="F10194" s="285" t="s">
        <v>7483</v>
      </c>
      <c r="G10194" s="285" t="s">
        <v>731</v>
      </c>
      <c r="H10194" s="278">
        <f t="shared" si="336"/>
        <v>2</v>
      </c>
      <c r="I10194" s="251" t="s">
        <v>7485</v>
      </c>
      <c r="J10194" s="285" t="s">
        <v>6653</v>
      </c>
      <c r="K10194" s="278" t="str">
        <f t="shared" si="337"/>
        <v>IRQ001People exposed</v>
      </c>
      <c r="L10194" s="286">
        <v>43770</v>
      </c>
      <c r="M10194" s="286" t="s">
        <v>3248</v>
      </c>
    </row>
    <row r="10195" spans="1:13" s="269" customFormat="1" ht="15.5" hidden="1" thickTop="1" thickBot="1" x14ac:dyDescent="0.4">
      <c r="A10195" s="287" t="s">
        <v>3397</v>
      </c>
      <c r="B10195" s="284" t="str">
        <f>VLOOKUP(A10195,Lists!B:C,2,FALSE)</f>
        <v>IRQ001</v>
      </c>
      <c r="C10195" s="284" t="str">
        <f>VLOOKUP(A10195,Lists!B:D,3,FALSE)</f>
        <v>IRQ</v>
      </c>
      <c r="D10195" s="289" t="s">
        <v>533</v>
      </c>
      <c r="E10195" s="289">
        <v>14504136</v>
      </c>
      <c r="F10195" s="289" t="s">
        <v>7483</v>
      </c>
      <c r="G10195" s="289" t="s">
        <v>731</v>
      </c>
      <c r="H10195" s="278">
        <f t="shared" si="336"/>
        <v>2</v>
      </c>
      <c r="I10195" s="252" t="s">
        <v>7486</v>
      </c>
      <c r="J10195" s="289" t="s">
        <v>6654</v>
      </c>
      <c r="K10195" s="278" t="str">
        <f t="shared" si="337"/>
        <v>IRQ001People affected</v>
      </c>
      <c r="L10195" s="290">
        <v>43770</v>
      </c>
      <c r="M10195" s="290" t="s">
        <v>3248</v>
      </c>
    </row>
    <row r="10196" spans="1:13" s="269" customFormat="1" ht="15.5" thickTop="1" thickBot="1" x14ac:dyDescent="0.4">
      <c r="A10196" s="283" t="s">
        <v>3397</v>
      </c>
      <c r="B10196" s="284" t="str">
        <f>VLOOKUP(A10196,Lists!B:C,2,FALSE)</f>
        <v>IRQ001</v>
      </c>
      <c r="C10196" s="284" t="str">
        <f>VLOOKUP(A10196,Lists!B:D,3,FALSE)</f>
        <v>IRQ</v>
      </c>
      <c r="D10196" s="285" t="s">
        <v>666</v>
      </c>
      <c r="E10196" s="285">
        <v>2671807</v>
      </c>
      <c r="F10196" s="285" t="s">
        <v>7484</v>
      </c>
      <c r="G10196" s="285" t="s">
        <v>731</v>
      </c>
      <c r="H10196" s="278">
        <f t="shared" si="336"/>
        <v>2</v>
      </c>
      <c r="I10196" s="251" t="s">
        <v>3355</v>
      </c>
      <c r="J10196" s="285" t="s">
        <v>5953</v>
      </c>
      <c r="K10196" s="278" t="str">
        <f t="shared" si="337"/>
        <v>IRQ001People displaced</v>
      </c>
      <c r="L10196" s="286">
        <v>43770</v>
      </c>
      <c r="M10196" s="286" t="s">
        <v>3248</v>
      </c>
    </row>
    <row r="10197" spans="1:13" s="269" customFormat="1" ht="15.5" hidden="1" thickTop="1" thickBot="1" x14ac:dyDescent="0.4">
      <c r="A10197" s="287" t="s">
        <v>3397</v>
      </c>
      <c r="B10197" s="284" t="str">
        <f>VLOOKUP(A10197,Lists!B:C,2,FALSE)</f>
        <v>IRQ001</v>
      </c>
      <c r="C10197" s="284" t="str">
        <f>VLOOKUP(A10197,Lists!B:D,3,FALSE)</f>
        <v>IRQ</v>
      </c>
      <c r="D10197" s="289" t="s">
        <v>5029</v>
      </c>
      <c r="E10197" s="289">
        <v>2002</v>
      </c>
      <c r="F10197" s="289" t="s">
        <v>7055</v>
      </c>
      <c r="G10197" s="289" t="s">
        <v>731</v>
      </c>
      <c r="H10197" s="278">
        <f t="shared" si="336"/>
        <v>2</v>
      </c>
      <c r="I10197" s="252" t="s">
        <v>1354</v>
      </c>
      <c r="J10197" s="289" t="s">
        <v>5669</v>
      </c>
      <c r="K10197" s="278" t="str">
        <f t="shared" si="337"/>
        <v>IRQ001Fatalities reported</v>
      </c>
      <c r="L10197" s="290">
        <v>43770</v>
      </c>
      <c r="M10197" s="290" t="s">
        <v>3248</v>
      </c>
    </row>
    <row r="10198" spans="1:13" s="269" customFormat="1" ht="15.5" hidden="1" thickTop="1" thickBot="1" x14ac:dyDescent="0.4">
      <c r="A10198" s="283" t="s">
        <v>3397</v>
      </c>
      <c r="B10198" s="284" t="str">
        <f>VLOOKUP(A10198,Lists!B:C,2,FALSE)</f>
        <v>IRQ001</v>
      </c>
      <c r="C10198" s="284" t="str">
        <f>VLOOKUP(A10198,Lists!B:D,3,FALSE)</f>
        <v>IRQ</v>
      </c>
      <c r="D10198" s="285" t="s">
        <v>5115</v>
      </c>
      <c r="E10198" s="285">
        <v>2002</v>
      </c>
      <c r="F10198" s="285" t="s">
        <v>7055</v>
      </c>
      <c r="G10198" s="285" t="s">
        <v>731</v>
      </c>
      <c r="H10198" s="278">
        <f t="shared" si="336"/>
        <v>2</v>
      </c>
      <c r="I10198" s="251" t="s">
        <v>1354</v>
      </c>
      <c r="J10198" s="285" t="s">
        <v>5669</v>
      </c>
      <c r="K10198" s="278" t="str">
        <f t="shared" si="337"/>
        <v>IRQ001Fatalities in all crises</v>
      </c>
      <c r="L10198" s="286">
        <v>43770</v>
      </c>
      <c r="M10198" s="286" t="s">
        <v>3248</v>
      </c>
    </row>
    <row r="10199" spans="1:13" s="269" customFormat="1" ht="15.5" hidden="1" thickTop="1" thickBot="1" x14ac:dyDescent="0.4">
      <c r="A10199" s="287" t="s">
        <v>3397</v>
      </c>
      <c r="B10199" s="284" t="str">
        <f>VLOOKUP(A10199,Lists!B:C,2,FALSE)</f>
        <v>IRQ001</v>
      </c>
      <c r="C10199" s="284" t="str">
        <f>VLOOKUP(A10199,Lists!B:D,3,FALSE)</f>
        <v>IRQ</v>
      </c>
      <c r="D10199" s="289" t="s">
        <v>5112</v>
      </c>
      <c r="E10199" s="289">
        <v>4586498</v>
      </c>
      <c r="F10199" s="289" t="s">
        <v>7163</v>
      </c>
      <c r="G10199" s="289" t="s">
        <v>730</v>
      </c>
      <c r="H10199" s="278">
        <f t="shared" si="336"/>
        <v>3</v>
      </c>
      <c r="I10199" s="252" t="s">
        <v>5212</v>
      </c>
      <c r="J10199" s="289" t="s">
        <v>7193</v>
      </c>
      <c r="K10199" s="278" t="str">
        <f t="shared" si="337"/>
        <v>IRQ001Moderate humanitarian conditions - Level 3</v>
      </c>
      <c r="L10199" s="290">
        <v>43770</v>
      </c>
      <c r="M10199" s="290" t="s">
        <v>3248</v>
      </c>
    </row>
    <row r="10200" spans="1:13" s="269" customFormat="1" ht="15.5" hidden="1" thickTop="1" thickBot="1" x14ac:dyDescent="0.4">
      <c r="A10200" s="283" t="s">
        <v>3397</v>
      </c>
      <c r="B10200" s="284" t="str">
        <f>VLOOKUP(A10200,Lists!B:C,2,FALSE)</f>
        <v>IRQ001</v>
      </c>
      <c r="C10200" s="284" t="str">
        <f>VLOOKUP(A10200,Lists!B:D,3,FALSE)</f>
        <v>IRQ</v>
      </c>
      <c r="D10200" s="285" t="s">
        <v>5113</v>
      </c>
      <c r="E10200" s="285">
        <v>2199025</v>
      </c>
      <c r="F10200" s="285" t="s">
        <v>7163</v>
      </c>
      <c r="G10200" s="285" t="s">
        <v>730</v>
      </c>
      <c r="H10200" s="278">
        <f t="shared" si="336"/>
        <v>3</v>
      </c>
      <c r="I10200" s="251" t="s">
        <v>5212</v>
      </c>
      <c r="J10200" s="285" t="s">
        <v>7193</v>
      </c>
      <c r="K10200" s="278" t="str">
        <f t="shared" si="337"/>
        <v>IRQ001Severe humanitarian conditions - Level 4</v>
      </c>
      <c r="L10200" s="286">
        <v>43770</v>
      </c>
      <c r="M10200" s="286" t="s">
        <v>3248</v>
      </c>
    </row>
    <row r="10201" spans="1:13" s="269" customFormat="1" ht="15.5" hidden="1" thickTop="1" thickBot="1" x14ac:dyDescent="0.4">
      <c r="A10201" s="287" t="s">
        <v>1231</v>
      </c>
      <c r="B10201" s="284" t="str">
        <f>VLOOKUP(A10201,Lists!B:C,2,FALSE)</f>
        <v>IRQ002</v>
      </c>
      <c r="C10201" s="284" t="str">
        <f>VLOOKUP(A10201,Lists!B:D,3,FALSE)</f>
        <v>IRQ</v>
      </c>
      <c r="D10201" s="289" t="s">
        <v>5029</v>
      </c>
      <c r="E10201" s="289">
        <v>2002</v>
      </c>
      <c r="F10201" s="289" t="s">
        <v>7055</v>
      </c>
      <c r="G10201" s="289" t="s">
        <v>731</v>
      </c>
      <c r="H10201" s="278">
        <f t="shared" si="336"/>
        <v>2</v>
      </c>
      <c r="I10201" s="252" t="s">
        <v>1354</v>
      </c>
      <c r="J10201" s="289" t="s">
        <v>5669</v>
      </c>
      <c r="K10201" s="278" t="str">
        <f t="shared" si="337"/>
        <v>IRQ002Fatalities reported</v>
      </c>
      <c r="L10201" s="290">
        <v>43770</v>
      </c>
      <c r="M10201" s="290" t="s">
        <v>3248</v>
      </c>
    </row>
    <row r="10202" spans="1:13" s="269" customFormat="1" ht="15.5" hidden="1" thickTop="1" thickBot="1" x14ac:dyDescent="0.4">
      <c r="A10202" s="283" t="s">
        <v>2963</v>
      </c>
      <c r="B10202" s="284" t="str">
        <f>VLOOKUP(A10202,Lists!B:C,2,FALSE)</f>
        <v>IRQ003</v>
      </c>
      <c r="C10202" s="284" t="str">
        <f>VLOOKUP(A10202,Lists!B:D,3,FALSE)</f>
        <v>IRQ</v>
      </c>
      <c r="D10202" s="285" t="s">
        <v>737</v>
      </c>
      <c r="E10202" s="285">
        <v>3504136</v>
      </c>
      <c r="F10202" s="285" t="s">
        <v>7487</v>
      </c>
      <c r="G10202" s="285" t="s">
        <v>731</v>
      </c>
      <c r="H10202" s="278">
        <f t="shared" si="336"/>
        <v>2</v>
      </c>
      <c r="I10202" s="251" t="s">
        <v>5200</v>
      </c>
      <c r="J10202" s="285" t="s">
        <v>6668</v>
      </c>
      <c r="K10202" s="278" t="str">
        <f t="shared" si="337"/>
        <v>IRQ003People exposed</v>
      </c>
      <c r="L10202" s="286">
        <v>43770</v>
      </c>
      <c r="M10202" s="286" t="s">
        <v>3248</v>
      </c>
    </row>
    <row r="10203" spans="1:13" s="269" customFormat="1" ht="15.5" hidden="1" thickTop="1" thickBot="1" x14ac:dyDescent="0.4">
      <c r="A10203" s="287" t="s">
        <v>2963</v>
      </c>
      <c r="B10203" s="284" t="str">
        <f>VLOOKUP(A10203,Lists!B:C,2,FALSE)</f>
        <v>IRQ003</v>
      </c>
      <c r="C10203" s="284" t="str">
        <f>VLOOKUP(A10203,Lists!B:D,3,FALSE)</f>
        <v>IRQ</v>
      </c>
      <c r="D10203" s="289" t="s">
        <v>533</v>
      </c>
      <c r="E10203" s="289">
        <v>3504136</v>
      </c>
      <c r="F10203" s="289" t="s">
        <v>7487</v>
      </c>
      <c r="G10203" s="289" t="s">
        <v>731</v>
      </c>
      <c r="H10203" s="278">
        <f t="shared" si="336"/>
        <v>2</v>
      </c>
      <c r="I10203" s="252" t="s">
        <v>5200</v>
      </c>
      <c r="J10203" s="289" t="s">
        <v>6669</v>
      </c>
      <c r="K10203" s="278" t="str">
        <f t="shared" si="337"/>
        <v>IRQ003People affected</v>
      </c>
      <c r="L10203" s="290">
        <v>43770</v>
      </c>
      <c r="M10203" s="290" t="s">
        <v>3248</v>
      </c>
    </row>
    <row r="10204" spans="1:13" s="269" customFormat="1" ht="15.5" thickTop="1" thickBot="1" x14ac:dyDescent="0.4">
      <c r="A10204" s="283" t="s">
        <v>2963</v>
      </c>
      <c r="B10204" s="284" t="str">
        <f>VLOOKUP(A10204,Lists!B:C,2,FALSE)</f>
        <v>IRQ003</v>
      </c>
      <c r="C10204" s="284" t="str">
        <f>VLOOKUP(A10204,Lists!B:D,3,FALSE)</f>
        <v>IRQ</v>
      </c>
      <c r="D10204" s="285" t="s">
        <v>666</v>
      </c>
      <c r="E10204" s="285">
        <v>241523</v>
      </c>
      <c r="F10204" s="285" t="s">
        <v>7488</v>
      </c>
      <c r="G10204" s="285" t="s">
        <v>731</v>
      </c>
      <c r="H10204" s="278">
        <f t="shared" si="336"/>
        <v>2</v>
      </c>
      <c r="I10204" s="251" t="s">
        <v>3981</v>
      </c>
      <c r="J10204" s="285" t="s">
        <v>2693</v>
      </c>
      <c r="K10204" s="278" t="str">
        <f t="shared" si="337"/>
        <v>IRQ003People displaced</v>
      </c>
      <c r="L10204" s="286">
        <v>43770</v>
      </c>
      <c r="M10204" s="286" t="s">
        <v>3248</v>
      </c>
    </row>
    <row r="10205" spans="1:13" s="269" customFormat="1" ht="15.5" hidden="1" thickTop="1" thickBot="1" x14ac:dyDescent="0.4">
      <c r="A10205" s="287" t="s">
        <v>2963</v>
      </c>
      <c r="B10205" s="284" t="str">
        <f>VLOOKUP(A10205,Lists!B:C,2,FALSE)</f>
        <v>IRQ003</v>
      </c>
      <c r="C10205" s="284" t="str">
        <f>VLOOKUP(A10205,Lists!B:D,3,FALSE)</f>
        <v>IRQ</v>
      </c>
      <c r="D10205" s="289" t="s">
        <v>5029</v>
      </c>
      <c r="E10205" s="289" t="s">
        <v>446</v>
      </c>
      <c r="F10205" s="289" t="s">
        <v>446</v>
      </c>
      <c r="G10205" s="289" t="s">
        <v>446</v>
      </c>
      <c r="H10205" s="278" t="str">
        <f t="shared" si="336"/>
        <v>x</v>
      </c>
      <c r="I10205" s="252" t="s">
        <v>446</v>
      </c>
      <c r="J10205" s="289" t="s">
        <v>7524</v>
      </c>
      <c r="K10205" s="278" t="str">
        <f t="shared" si="337"/>
        <v>IRQ003Fatalities reported</v>
      </c>
      <c r="L10205" s="290">
        <v>43770</v>
      </c>
      <c r="M10205" s="290" t="s">
        <v>3248</v>
      </c>
    </row>
    <row r="10206" spans="1:13" s="269" customFormat="1" ht="15.5" hidden="1" thickTop="1" thickBot="1" x14ac:dyDescent="0.4">
      <c r="A10206" s="283" t="s">
        <v>2963</v>
      </c>
      <c r="B10206" s="284" t="str">
        <f>VLOOKUP(A10206,Lists!B:C,2,FALSE)</f>
        <v>IRQ003</v>
      </c>
      <c r="C10206" s="284" t="str">
        <f>VLOOKUP(A10206,Lists!B:D,3,FALSE)</f>
        <v>IRQ</v>
      </c>
      <c r="D10206" s="285" t="s">
        <v>5111</v>
      </c>
      <c r="E10206" s="285">
        <v>3262613</v>
      </c>
      <c r="F10206" s="285" t="s">
        <v>7157</v>
      </c>
      <c r="G10206" s="285" t="s">
        <v>731</v>
      </c>
      <c r="H10206" s="278">
        <f t="shared" si="336"/>
        <v>2</v>
      </c>
      <c r="I10206" s="251" t="s">
        <v>3360</v>
      </c>
      <c r="J10206" s="285" t="s">
        <v>7191</v>
      </c>
      <c r="K10206" s="278" t="str">
        <f t="shared" si="337"/>
        <v>IRQ003Stressed humanitarian conditions - Level 2</v>
      </c>
      <c r="L10206" s="286">
        <v>43770</v>
      </c>
      <c r="M10206" s="286" t="s">
        <v>3248</v>
      </c>
    </row>
    <row r="10207" spans="1:13" s="269" customFormat="1" ht="15.5" hidden="1" thickTop="1" thickBot="1" x14ac:dyDescent="0.4">
      <c r="A10207" s="287" t="s">
        <v>2963</v>
      </c>
      <c r="B10207" s="284" t="str">
        <f>VLOOKUP(A10207,Lists!B:C,2,FALSE)</f>
        <v>IRQ003</v>
      </c>
      <c r="C10207" s="284" t="str">
        <f>VLOOKUP(A10207,Lists!B:D,3,FALSE)</f>
        <v>IRQ</v>
      </c>
      <c r="D10207" s="289" t="s">
        <v>5112</v>
      </c>
      <c r="E10207" s="289">
        <v>210498</v>
      </c>
      <c r="F10207" s="289" t="s">
        <v>7157</v>
      </c>
      <c r="G10207" s="289" t="s">
        <v>731</v>
      </c>
      <c r="H10207" s="278">
        <f t="shared" si="336"/>
        <v>2</v>
      </c>
      <c r="I10207" s="252" t="s">
        <v>3360</v>
      </c>
      <c r="J10207" s="289" t="s">
        <v>7191</v>
      </c>
      <c r="K10207" s="278" t="str">
        <f t="shared" si="337"/>
        <v>IRQ003Moderate humanitarian conditions - Level 3</v>
      </c>
      <c r="L10207" s="290">
        <v>43770</v>
      </c>
      <c r="M10207" s="290" t="s">
        <v>3248</v>
      </c>
    </row>
    <row r="10208" spans="1:13" s="269" customFormat="1" ht="15.5" hidden="1" thickTop="1" thickBot="1" x14ac:dyDescent="0.4">
      <c r="A10208" s="283" t="s">
        <v>2963</v>
      </c>
      <c r="B10208" s="284" t="str">
        <f>VLOOKUP(A10208,Lists!B:C,2,FALSE)</f>
        <v>IRQ003</v>
      </c>
      <c r="C10208" s="284" t="str">
        <f>VLOOKUP(A10208,Lists!B:D,3,FALSE)</f>
        <v>IRQ</v>
      </c>
      <c r="D10208" s="285" t="s">
        <v>5113</v>
      </c>
      <c r="E10208" s="285">
        <v>31025</v>
      </c>
      <c r="F10208" s="285" t="s">
        <v>7157</v>
      </c>
      <c r="G10208" s="285" t="s">
        <v>731</v>
      </c>
      <c r="H10208" s="278">
        <f t="shared" si="336"/>
        <v>2</v>
      </c>
      <c r="I10208" s="251" t="s">
        <v>3360</v>
      </c>
      <c r="J10208" s="285" t="s">
        <v>7191</v>
      </c>
      <c r="K10208" s="278" t="str">
        <f t="shared" si="337"/>
        <v>IRQ003Severe humanitarian conditions - Level 4</v>
      </c>
      <c r="L10208" s="286">
        <v>43770</v>
      </c>
      <c r="M10208" s="286" t="s">
        <v>3248</v>
      </c>
    </row>
    <row r="10209" spans="1:13" s="269" customFormat="1" ht="15.5" hidden="1" thickTop="1" thickBot="1" x14ac:dyDescent="0.4">
      <c r="A10209" s="287" t="s">
        <v>2963</v>
      </c>
      <c r="B10209" s="284" t="str">
        <f>VLOOKUP(A10209,Lists!B:C,2,FALSE)</f>
        <v>IRQ003</v>
      </c>
      <c r="C10209" s="284" t="str">
        <f>VLOOKUP(A10209,Lists!B:D,3,FALSE)</f>
        <v>IRQ</v>
      </c>
      <c r="D10209" s="289" t="s">
        <v>5115</v>
      </c>
      <c r="E10209" s="289">
        <v>2002</v>
      </c>
      <c r="F10209" s="289" t="s">
        <v>7055</v>
      </c>
      <c r="G10209" s="289" t="s">
        <v>731</v>
      </c>
      <c r="H10209" s="278">
        <f t="shared" si="336"/>
        <v>2</v>
      </c>
      <c r="I10209" s="252" t="s">
        <v>1354</v>
      </c>
      <c r="J10209" s="289" t="s">
        <v>5669</v>
      </c>
      <c r="K10209" s="278" t="str">
        <f t="shared" si="337"/>
        <v>IRQ003Fatalities in all crises</v>
      </c>
      <c r="L10209" s="290">
        <v>43770</v>
      </c>
      <c r="M10209" s="290" t="s">
        <v>3248</v>
      </c>
    </row>
    <row r="10210" spans="1:13" s="269" customFormat="1" ht="15.5" hidden="1" thickTop="1" thickBot="1" x14ac:dyDescent="0.4">
      <c r="A10210" s="283" t="s">
        <v>1231</v>
      </c>
      <c r="B10210" s="284" t="str">
        <f>VLOOKUP(A10210,Lists!B:C,2,FALSE)</f>
        <v>IRQ002</v>
      </c>
      <c r="C10210" s="284" t="str">
        <f>VLOOKUP(A10210,Lists!B:D,3,FALSE)</f>
        <v>IRQ</v>
      </c>
      <c r="D10210" s="285" t="s">
        <v>5115</v>
      </c>
      <c r="E10210" s="285">
        <v>2002</v>
      </c>
      <c r="F10210" s="285" t="s">
        <v>7055</v>
      </c>
      <c r="G10210" s="285" t="s">
        <v>731</v>
      </c>
      <c r="H10210" s="278">
        <f t="shared" si="336"/>
        <v>2</v>
      </c>
      <c r="I10210" s="251" t="s">
        <v>1354</v>
      </c>
      <c r="J10210" s="285" t="s">
        <v>5669</v>
      </c>
      <c r="K10210" s="278" t="str">
        <f t="shared" si="337"/>
        <v>IRQ002Fatalities in all crises</v>
      </c>
      <c r="L10210" s="286">
        <v>43770</v>
      </c>
      <c r="M10210" s="286" t="s">
        <v>3248</v>
      </c>
    </row>
    <row r="10211" spans="1:13" s="269" customFormat="1" ht="15.5" hidden="1" thickTop="1" thickBot="1" x14ac:dyDescent="0.4">
      <c r="A10211" s="287" t="s">
        <v>1269</v>
      </c>
      <c r="B10211" s="284" t="str">
        <f>VLOOKUP(A10211,Lists!B:C,2,FALSE)</f>
        <v>EGY002</v>
      </c>
      <c r="C10211" s="284" t="str">
        <f>VLOOKUP(A10211,Lists!B:D,3,FALSE)</f>
        <v>EGY</v>
      </c>
      <c r="D10211" s="289" t="s">
        <v>522</v>
      </c>
      <c r="E10211" s="289">
        <v>97399464</v>
      </c>
      <c r="F10211" s="289" t="s">
        <v>7489</v>
      </c>
      <c r="G10211" s="289" t="s">
        <v>731</v>
      </c>
      <c r="H10211" s="278">
        <f t="shared" si="336"/>
        <v>2</v>
      </c>
      <c r="I10211" s="252" t="s">
        <v>7492</v>
      </c>
      <c r="J10211" s="289" t="s">
        <v>7496</v>
      </c>
      <c r="K10211" s="278" t="str">
        <f t="shared" si="337"/>
        <v>EGY002Total population</v>
      </c>
      <c r="L10211" s="290">
        <v>43770</v>
      </c>
      <c r="M10211" s="290" t="s">
        <v>3248</v>
      </c>
    </row>
    <row r="10212" spans="1:13" s="269" customFormat="1" ht="15.5" hidden="1" thickTop="1" thickBot="1" x14ac:dyDescent="0.4">
      <c r="A10212" s="283" t="s">
        <v>1269</v>
      </c>
      <c r="B10212" s="284" t="str">
        <f>VLOOKUP(A10212,Lists!B:C,2,FALSE)</f>
        <v>EGY002</v>
      </c>
      <c r="C10212" s="284" t="str">
        <f>VLOOKUP(A10212,Lists!B:D,3,FALSE)</f>
        <v>EGY</v>
      </c>
      <c r="D10212" s="285" t="s">
        <v>737</v>
      </c>
      <c r="E10212" s="285">
        <v>18724757</v>
      </c>
      <c r="F10212" s="285" t="s">
        <v>7489</v>
      </c>
      <c r="G10212" s="285" t="s">
        <v>731</v>
      </c>
      <c r="H10212" s="278">
        <f t="shared" si="336"/>
        <v>2</v>
      </c>
      <c r="I10212" s="251" t="s">
        <v>7492</v>
      </c>
      <c r="J10212" s="285" t="s">
        <v>7497</v>
      </c>
      <c r="K10212" s="278" t="str">
        <f t="shared" si="337"/>
        <v>EGY002People exposed</v>
      </c>
      <c r="L10212" s="286">
        <v>43770</v>
      </c>
      <c r="M10212" s="286" t="s">
        <v>3248</v>
      </c>
    </row>
    <row r="10213" spans="1:13" s="269" customFormat="1" ht="15.5" hidden="1" thickTop="1" thickBot="1" x14ac:dyDescent="0.4">
      <c r="A10213" s="287" t="s">
        <v>1269</v>
      </c>
      <c r="B10213" s="284" t="str">
        <f>VLOOKUP(A10213,Lists!B:C,2,FALSE)</f>
        <v>EGY002</v>
      </c>
      <c r="C10213" s="284" t="str">
        <f>VLOOKUP(A10213,Lists!B:D,3,FALSE)</f>
        <v>EGY</v>
      </c>
      <c r="D10213" s="289" t="s">
        <v>533</v>
      </c>
      <c r="E10213" s="289">
        <v>129779</v>
      </c>
      <c r="F10213" s="289" t="s">
        <v>7490</v>
      </c>
      <c r="G10213" s="289" t="s">
        <v>731</v>
      </c>
      <c r="H10213" s="278">
        <f t="shared" si="336"/>
        <v>2</v>
      </c>
      <c r="I10213" s="252" t="s">
        <v>7493</v>
      </c>
      <c r="J10213" s="289" t="s">
        <v>7182</v>
      </c>
      <c r="K10213" s="278" t="str">
        <f t="shared" si="337"/>
        <v>EGY002People affected</v>
      </c>
      <c r="L10213" s="290">
        <v>43770</v>
      </c>
      <c r="M10213" s="290" t="s">
        <v>3248</v>
      </c>
    </row>
    <row r="10214" spans="1:13" s="269" customFormat="1" ht="15.5" thickTop="1" thickBot="1" x14ac:dyDescent="0.4">
      <c r="A10214" s="283" t="s">
        <v>1269</v>
      </c>
      <c r="B10214" s="284" t="str">
        <f>VLOOKUP(A10214,Lists!B:C,2,FALSE)</f>
        <v>EGY002</v>
      </c>
      <c r="C10214" s="284" t="str">
        <f>VLOOKUP(A10214,Lists!B:D,3,FALSE)</f>
        <v>EGY</v>
      </c>
      <c r="D10214" s="285" t="s">
        <v>666</v>
      </c>
      <c r="E10214" s="285">
        <v>129779</v>
      </c>
      <c r="F10214" s="285" t="s">
        <v>7490</v>
      </c>
      <c r="G10214" s="285" t="s">
        <v>731</v>
      </c>
      <c r="H10214" s="278">
        <f t="shared" si="336"/>
        <v>2</v>
      </c>
      <c r="I10214" s="251" t="s">
        <v>7493</v>
      </c>
      <c r="J10214" s="285" t="s">
        <v>7182</v>
      </c>
      <c r="K10214" s="278" t="str">
        <f t="shared" si="337"/>
        <v>EGY002People displaced</v>
      </c>
      <c r="L10214" s="286">
        <v>43770</v>
      </c>
      <c r="M10214" s="286" t="s">
        <v>3248</v>
      </c>
    </row>
    <row r="10215" spans="1:13" s="269" customFormat="1" ht="15.5" hidden="1" thickTop="1" thickBot="1" x14ac:dyDescent="0.4">
      <c r="A10215" s="287" t="s">
        <v>1269</v>
      </c>
      <c r="B10215" s="284" t="str">
        <f>VLOOKUP(A10215,Lists!B:C,2,FALSE)</f>
        <v>EGY002</v>
      </c>
      <c r="C10215" s="284" t="str">
        <f>VLOOKUP(A10215,Lists!B:D,3,FALSE)</f>
        <v>EGY</v>
      </c>
      <c r="D10215" s="289" t="s">
        <v>5110</v>
      </c>
      <c r="E10215" s="289">
        <v>18594978</v>
      </c>
      <c r="F10215" s="289" t="s">
        <v>7489</v>
      </c>
      <c r="G10215" s="289" t="s">
        <v>731</v>
      </c>
      <c r="H10215" s="278">
        <f t="shared" si="336"/>
        <v>2</v>
      </c>
      <c r="I10215" s="252" t="s">
        <v>7492</v>
      </c>
      <c r="J10215" s="289" t="s">
        <v>3890</v>
      </c>
      <c r="K10215" s="278" t="str">
        <f t="shared" si="337"/>
        <v>EGY002Minimal humanitarian conditions - Level 1</v>
      </c>
      <c r="L10215" s="290">
        <v>43770</v>
      </c>
      <c r="M10215" s="290" t="s">
        <v>3248</v>
      </c>
    </row>
    <row r="10216" spans="1:13" s="269" customFormat="1" ht="15.5" hidden="1" thickTop="1" thickBot="1" x14ac:dyDescent="0.4">
      <c r="A10216" s="283" t="s">
        <v>1269</v>
      </c>
      <c r="B10216" s="284" t="str">
        <f>VLOOKUP(A10216,Lists!B:C,2,FALSE)</f>
        <v>EGY002</v>
      </c>
      <c r="C10216" s="284" t="str">
        <f>VLOOKUP(A10216,Lists!B:D,3,FALSE)</f>
        <v>EGY</v>
      </c>
      <c r="D10216" s="285" t="s">
        <v>5111</v>
      </c>
      <c r="E10216" s="285">
        <v>59698</v>
      </c>
      <c r="F10216" s="285" t="s">
        <v>7491</v>
      </c>
      <c r="G10216" s="285" t="s">
        <v>731</v>
      </c>
      <c r="H10216" s="278">
        <f t="shared" si="336"/>
        <v>2</v>
      </c>
      <c r="I10216" s="251" t="s">
        <v>7494</v>
      </c>
      <c r="J10216" s="285" t="s">
        <v>3891</v>
      </c>
      <c r="K10216" s="278" t="str">
        <f t="shared" si="337"/>
        <v>EGY002Stressed humanitarian conditions - Level 2</v>
      </c>
      <c r="L10216" s="286">
        <v>43770</v>
      </c>
      <c r="M10216" s="286" t="s">
        <v>3248</v>
      </c>
    </row>
    <row r="10217" spans="1:13" s="269" customFormat="1" ht="15.5" hidden="1" thickTop="1" thickBot="1" x14ac:dyDescent="0.4">
      <c r="A10217" s="287" t="s">
        <v>1269</v>
      </c>
      <c r="B10217" s="284" t="str">
        <f>VLOOKUP(A10217,Lists!B:C,2,FALSE)</f>
        <v>EGY002</v>
      </c>
      <c r="C10217" s="284" t="str">
        <f>VLOOKUP(A10217,Lists!B:D,3,FALSE)</f>
        <v>EGY</v>
      </c>
      <c r="D10217" s="289" t="s">
        <v>5112</v>
      </c>
      <c r="E10217" s="289">
        <v>70081</v>
      </c>
      <c r="F10217" s="289" t="s">
        <v>7491</v>
      </c>
      <c r="G10217" s="289" t="s">
        <v>731</v>
      </c>
      <c r="H10217" s="278">
        <f t="shared" si="336"/>
        <v>2</v>
      </c>
      <c r="I10217" s="252" t="s">
        <v>7495</v>
      </c>
      <c r="J10217" s="289" t="s">
        <v>3889</v>
      </c>
      <c r="K10217" s="278" t="str">
        <f t="shared" si="337"/>
        <v>EGY002Moderate humanitarian conditions - Level 3</v>
      </c>
      <c r="L10217" s="290">
        <v>43770</v>
      </c>
      <c r="M10217" s="290" t="s">
        <v>3248</v>
      </c>
    </row>
    <row r="10218" spans="1:13" s="269" customFormat="1" ht="15.5" hidden="1" thickTop="1" thickBot="1" x14ac:dyDescent="0.4">
      <c r="A10218" s="283" t="s">
        <v>1230</v>
      </c>
      <c r="B10218" s="284" t="str">
        <f>VLOOKUP(A10218,Lists!B:C,2,FALSE)</f>
        <v>PSE002</v>
      </c>
      <c r="C10218" s="284" t="str">
        <f>VLOOKUP(A10218,Lists!B:D,3,FALSE)</f>
        <v>PSE</v>
      </c>
      <c r="D10218" s="285" t="s">
        <v>5027</v>
      </c>
      <c r="E10218" s="285">
        <v>7462</v>
      </c>
      <c r="F10218" s="285" t="s">
        <v>7498</v>
      </c>
      <c r="G10218" s="285" t="s">
        <v>732</v>
      </c>
      <c r="H10218" s="278">
        <f t="shared" ref="H10218:H10281" si="338">IF(G10218="x","x",IF(G10218="Low",3,IF(G10218="Medium",2,IF(G10218="High",1,FALSE))))</f>
        <v>1</v>
      </c>
      <c r="I10218" s="251" t="s">
        <v>5543</v>
      </c>
      <c r="J10218" s="285" t="s">
        <v>7185</v>
      </c>
      <c r="K10218" s="278" t="str">
        <f t="shared" si="337"/>
        <v>PSE002Injuries reported</v>
      </c>
      <c r="L10218" s="286">
        <v>43770</v>
      </c>
      <c r="M10218" s="286" t="s">
        <v>3248</v>
      </c>
    </row>
    <row r="10219" spans="1:13" s="269" customFormat="1" ht="15.5" hidden="1" thickTop="1" thickBot="1" x14ac:dyDescent="0.4">
      <c r="A10219" s="287" t="s">
        <v>1230</v>
      </c>
      <c r="B10219" s="284" t="str">
        <f>VLOOKUP(A10219,Lists!B:C,2,FALSE)</f>
        <v>PSE002</v>
      </c>
      <c r="C10219" s="284" t="str">
        <f>VLOOKUP(A10219,Lists!B:D,3,FALSE)</f>
        <v>PSE</v>
      </c>
      <c r="D10219" s="289" t="s">
        <v>5029</v>
      </c>
      <c r="E10219" s="289">
        <v>64</v>
      </c>
      <c r="F10219" s="289" t="s">
        <v>7498</v>
      </c>
      <c r="G10219" s="289" t="s">
        <v>732</v>
      </c>
      <c r="H10219" s="278">
        <f t="shared" si="338"/>
        <v>1</v>
      </c>
      <c r="I10219" s="252" t="s">
        <v>5543</v>
      </c>
      <c r="J10219" s="289" t="s">
        <v>7186</v>
      </c>
      <c r="K10219" s="278" t="str">
        <f t="shared" si="337"/>
        <v>PSE002Fatalities reported</v>
      </c>
      <c r="L10219" s="290">
        <v>43770</v>
      </c>
      <c r="M10219" s="290" t="s">
        <v>3248</v>
      </c>
    </row>
    <row r="10220" spans="1:13" s="269" customFormat="1" ht="15.5" hidden="1" thickTop="1" thickBot="1" x14ac:dyDescent="0.4">
      <c r="A10220" s="283" t="s">
        <v>1230</v>
      </c>
      <c r="B10220" s="284" t="str">
        <f>VLOOKUP(A10220,Lists!B:C,2,FALSE)</f>
        <v>PSE002</v>
      </c>
      <c r="C10220" s="284" t="str">
        <f>VLOOKUP(A10220,Lists!B:D,3,FALSE)</f>
        <v>PSE</v>
      </c>
      <c r="D10220" s="285" t="s">
        <v>5115</v>
      </c>
      <c r="E10220" s="285">
        <v>64</v>
      </c>
      <c r="F10220" s="285" t="s">
        <v>7498</v>
      </c>
      <c r="G10220" s="285" t="s">
        <v>732</v>
      </c>
      <c r="H10220" s="278">
        <f t="shared" si="338"/>
        <v>1</v>
      </c>
      <c r="I10220" s="251" t="s">
        <v>5543</v>
      </c>
      <c r="J10220" s="285" t="s">
        <v>7499</v>
      </c>
      <c r="K10220" s="278" t="str">
        <f t="shared" si="337"/>
        <v>PSE002Fatalities in all crises</v>
      </c>
      <c r="L10220" s="286">
        <v>43770</v>
      </c>
      <c r="M10220" s="286" t="s">
        <v>3248</v>
      </c>
    </row>
    <row r="10221" spans="1:13" s="269" customFormat="1" ht="15.5" hidden="1" thickTop="1" thickBot="1" x14ac:dyDescent="0.4">
      <c r="A10221" s="287" t="s">
        <v>2992</v>
      </c>
      <c r="B10221" s="284" t="str">
        <f>VLOOKUP(A10221,Lists!B:C,2,FALSE)</f>
        <v>JOR002</v>
      </c>
      <c r="C10221" s="284" t="str">
        <f>VLOOKUP(A10221,Lists!B:D,3,FALSE)</f>
        <v>JOR</v>
      </c>
      <c r="D10221" s="289" t="s">
        <v>522</v>
      </c>
      <c r="E10221" s="289">
        <v>11677834</v>
      </c>
      <c r="F10221" s="289" t="s">
        <v>7500</v>
      </c>
      <c r="G10221" s="289" t="s">
        <v>731</v>
      </c>
      <c r="H10221" s="278">
        <f t="shared" si="338"/>
        <v>2</v>
      </c>
      <c r="I10221" s="252" t="s">
        <v>7506</v>
      </c>
      <c r="J10221" s="289" t="s">
        <v>7512</v>
      </c>
      <c r="K10221" s="278" t="str">
        <f t="shared" si="337"/>
        <v>JOR002Total population</v>
      </c>
      <c r="L10221" s="290">
        <v>43770</v>
      </c>
      <c r="M10221" s="290" t="s">
        <v>3248</v>
      </c>
    </row>
    <row r="10222" spans="1:13" s="269" customFormat="1" ht="15.5" hidden="1" thickTop="1" thickBot="1" x14ac:dyDescent="0.4">
      <c r="A10222" s="283" t="s">
        <v>2992</v>
      </c>
      <c r="B10222" s="284" t="str">
        <f>VLOOKUP(A10222,Lists!B:C,2,FALSE)</f>
        <v>JOR002</v>
      </c>
      <c r="C10222" s="284" t="str">
        <f>VLOOKUP(A10222,Lists!B:D,3,FALSE)</f>
        <v>JOR</v>
      </c>
      <c r="D10222" s="285" t="s">
        <v>737</v>
      </c>
      <c r="E10222" s="285">
        <v>8852113</v>
      </c>
      <c r="F10222" s="285" t="s">
        <v>7501</v>
      </c>
      <c r="G10222" s="285" t="s">
        <v>731</v>
      </c>
      <c r="H10222" s="278">
        <f t="shared" si="338"/>
        <v>2</v>
      </c>
      <c r="I10222" s="251" t="s">
        <v>7507</v>
      </c>
      <c r="J10222" s="285" t="s">
        <v>7513</v>
      </c>
      <c r="K10222" s="278" t="str">
        <f t="shared" si="337"/>
        <v>JOR002People exposed</v>
      </c>
      <c r="L10222" s="286">
        <v>43770</v>
      </c>
      <c r="M10222" s="286" t="s">
        <v>3248</v>
      </c>
    </row>
    <row r="10223" spans="1:13" s="269" customFormat="1" ht="15.5" hidden="1" thickTop="1" thickBot="1" x14ac:dyDescent="0.4">
      <c r="A10223" s="287" t="s">
        <v>2992</v>
      </c>
      <c r="B10223" s="284" t="str">
        <f>VLOOKUP(A10223,Lists!B:C,2,FALSE)</f>
        <v>JOR002</v>
      </c>
      <c r="C10223" s="284" t="str">
        <f>VLOOKUP(A10223,Lists!B:D,3,FALSE)</f>
        <v>JOR</v>
      </c>
      <c r="D10223" s="289" t="s">
        <v>533</v>
      </c>
      <c r="E10223" s="289">
        <v>1278392</v>
      </c>
      <c r="F10223" s="289" t="s">
        <v>7502</v>
      </c>
      <c r="G10223" s="289" t="s">
        <v>731</v>
      </c>
      <c r="H10223" s="278">
        <f t="shared" si="338"/>
        <v>2</v>
      </c>
      <c r="I10223" s="252" t="s">
        <v>7508</v>
      </c>
      <c r="J10223" s="289" t="s">
        <v>7514</v>
      </c>
      <c r="K10223" s="278" t="str">
        <f t="shared" si="337"/>
        <v>JOR002People affected</v>
      </c>
      <c r="L10223" s="290">
        <v>43770</v>
      </c>
      <c r="M10223" s="290" t="s">
        <v>3248</v>
      </c>
    </row>
    <row r="10224" spans="1:13" s="269" customFormat="1" ht="15.5" thickTop="1" thickBot="1" x14ac:dyDescent="0.4">
      <c r="A10224" s="283" t="s">
        <v>2992</v>
      </c>
      <c r="B10224" s="284" t="str">
        <f>VLOOKUP(A10224,Lists!B:C,2,FALSE)</f>
        <v>JOR002</v>
      </c>
      <c r="C10224" s="284" t="str">
        <f>VLOOKUP(A10224,Lists!B:D,3,FALSE)</f>
        <v>JOR</v>
      </c>
      <c r="D10224" s="285" t="s">
        <v>666</v>
      </c>
      <c r="E10224" s="285">
        <v>1278392</v>
      </c>
      <c r="F10224" s="285" t="s">
        <v>7502</v>
      </c>
      <c r="G10224" s="285" t="s">
        <v>731</v>
      </c>
      <c r="H10224" s="278">
        <f t="shared" si="338"/>
        <v>2</v>
      </c>
      <c r="I10224" s="251" t="s">
        <v>7508</v>
      </c>
      <c r="J10224" s="285" t="s">
        <v>7514</v>
      </c>
      <c r="K10224" s="278" t="str">
        <f t="shared" si="337"/>
        <v>JOR002People displaced</v>
      </c>
      <c r="L10224" s="286">
        <v>43770</v>
      </c>
      <c r="M10224" s="286" t="s">
        <v>3248</v>
      </c>
    </row>
    <row r="10225" spans="1:13" s="269" customFormat="1" ht="15.5" hidden="1" thickTop="1" thickBot="1" x14ac:dyDescent="0.4">
      <c r="A10225" s="287" t="s">
        <v>2992</v>
      </c>
      <c r="B10225" s="284" t="str">
        <f>VLOOKUP(A10225,Lists!B:C,2,FALSE)</f>
        <v>JOR002</v>
      </c>
      <c r="C10225" s="284" t="str">
        <f>VLOOKUP(A10225,Lists!B:D,3,FALSE)</f>
        <v>JOR</v>
      </c>
      <c r="D10225" s="289" t="s">
        <v>5110</v>
      </c>
      <c r="E10225" s="289">
        <v>7573721</v>
      </c>
      <c r="F10225" s="289" t="s">
        <v>7503</v>
      </c>
      <c r="G10225" s="289" t="s">
        <v>731</v>
      </c>
      <c r="H10225" s="278">
        <f t="shared" si="338"/>
        <v>2</v>
      </c>
      <c r="I10225" s="252" t="s">
        <v>7509</v>
      </c>
      <c r="J10225" s="289" t="s">
        <v>3890</v>
      </c>
      <c r="K10225" s="278" t="str">
        <f t="shared" si="337"/>
        <v>JOR002Minimal humanitarian conditions - Level 1</v>
      </c>
      <c r="L10225" s="290">
        <v>43770</v>
      </c>
      <c r="M10225" s="290" t="s">
        <v>3248</v>
      </c>
    </row>
    <row r="10226" spans="1:13" s="269" customFormat="1" ht="15.5" hidden="1" thickTop="1" thickBot="1" x14ac:dyDescent="0.4">
      <c r="A10226" s="283" t="s">
        <v>2992</v>
      </c>
      <c r="B10226" s="284" t="str">
        <f>VLOOKUP(A10226,Lists!B:C,2,FALSE)</f>
        <v>JOR002</v>
      </c>
      <c r="C10226" s="284" t="str">
        <f>VLOOKUP(A10226,Lists!B:D,3,FALSE)</f>
        <v>JOR</v>
      </c>
      <c r="D10226" s="285" t="s">
        <v>5111</v>
      </c>
      <c r="E10226" s="285">
        <v>722009</v>
      </c>
      <c r="F10226" s="285" t="s">
        <v>7504</v>
      </c>
      <c r="G10226" s="285" t="s">
        <v>731</v>
      </c>
      <c r="H10226" s="278">
        <f t="shared" si="338"/>
        <v>2</v>
      </c>
      <c r="I10226" s="251" t="s">
        <v>7510</v>
      </c>
      <c r="J10226" s="285" t="s">
        <v>7515</v>
      </c>
      <c r="K10226" s="278" t="str">
        <f t="shared" si="337"/>
        <v>JOR002Stressed humanitarian conditions - Level 2</v>
      </c>
      <c r="L10226" s="286">
        <v>43770</v>
      </c>
      <c r="M10226" s="286" t="s">
        <v>3248</v>
      </c>
    </row>
    <row r="10227" spans="1:13" s="269" customFormat="1" ht="15.5" hidden="1" thickTop="1" thickBot="1" x14ac:dyDescent="0.4">
      <c r="A10227" s="287" t="s">
        <v>2992</v>
      </c>
      <c r="B10227" s="284" t="str">
        <f>VLOOKUP(A10227,Lists!B:C,2,FALSE)</f>
        <v>JOR002</v>
      </c>
      <c r="C10227" s="284" t="str">
        <f>VLOOKUP(A10227,Lists!B:D,3,FALSE)</f>
        <v>JOR</v>
      </c>
      <c r="D10227" s="289" t="s">
        <v>5112</v>
      </c>
      <c r="E10227" s="289">
        <v>556383</v>
      </c>
      <c r="F10227" s="289" t="s">
        <v>7505</v>
      </c>
      <c r="G10227" s="289" t="s">
        <v>731</v>
      </c>
      <c r="H10227" s="278">
        <f t="shared" si="338"/>
        <v>2</v>
      </c>
      <c r="I10227" s="252" t="s">
        <v>7511</v>
      </c>
      <c r="J10227" s="289" t="s">
        <v>7516</v>
      </c>
      <c r="K10227" s="278" t="str">
        <f t="shared" si="337"/>
        <v>JOR002Moderate humanitarian conditions - Level 3</v>
      </c>
      <c r="L10227" s="290">
        <v>43770</v>
      </c>
      <c r="M10227" s="290" t="s">
        <v>3248</v>
      </c>
    </row>
    <row r="10228" spans="1:13" s="269" customFormat="1" ht="15.5" hidden="1" thickTop="1" thickBot="1" x14ac:dyDescent="0.4">
      <c r="A10228" s="283" t="s">
        <v>2959</v>
      </c>
      <c r="B10228" s="284" t="str">
        <f>VLOOKUP(A10228,Lists!B:C,2,FALSE)</f>
        <v>ETH001</v>
      </c>
      <c r="C10228" s="284" t="str">
        <f>VLOOKUP(A10228,Lists!B:D,3,FALSE)</f>
        <v>ETH</v>
      </c>
      <c r="D10228" s="285" t="s">
        <v>522</v>
      </c>
      <c r="E10228" s="285">
        <v>105659583</v>
      </c>
      <c r="F10228" s="285" t="s">
        <v>7517</v>
      </c>
      <c r="G10228" s="285" t="s">
        <v>731</v>
      </c>
      <c r="H10228" s="278">
        <f t="shared" si="338"/>
        <v>2</v>
      </c>
      <c r="I10228" s="251" t="s">
        <v>6174</v>
      </c>
      <c r="J10228" s="285" t="s">
        <v>7520</v>
      </c>
      <c r="K10228" s="278" t="str">
        <f t="shared" si="337"/>
        <v>ETH001Total population</v>
      </c>
      <c r="L10228" s="286">
        <v>43770</v>
      </c>
      <c r="M10228" s="286" t="s">
        <v>3248</v>
      </c>
    </row>
    <row r="10229" spans="1:13" s="269" customFormat="1" ht="15.5" hidden="1" thickTop="1" thickBot="1" x14ac:dyDescent="0.4">
      <c r="A10229" s="287" t="s">
        <v>2959</v>
      </c>
      <c r="B10229" s="284" t="str">
        <f>VLOOKUP(A10229,Lists!B:C,2,FALSE)</f>
        <v>ETH001</v>
      </c>
      <c r="C10229" s="284" t="str">
        <f>VLOOKUP(A10229,Lists!B:D,3,FALSE)</f>
        <v>ETH</v>
      </c>
      <c r="D10229" s="289" t="s">
        <v>737</v>
      </c>
      <c r="E10229" s="289">
        <v>105659583</v>
      </c>
      <c r="F10229" s="289" t="s">
        <v>7517</v>
      </c>
      <c r="G10229" s="289" t="s">
        <v>731</v>
      </c>
      <c r="H10229" s="278">
        <f t="shared" si="338"/>
        <v>2</v>
      </c>
      <c r="I10229" s="252" t="s">
        <v>6174</v>
      </c>
      <c r="J10229" s="289" t="s">
        <v>7521</v>
      </c>
      <c r="K10229" s="278" t="str">
        <f t="shared" si="337"/>
        <v>ETH001People exposed</v>
      </c>
      <c r="L10229" s="290">
        <v>43770</v>
      </c>
      <c r="M10229" s="290" t="s">
        <v>3248</v>
      </c>
    </row>
    <row r="10230" spans="1:13" s="269" customFormat="1" ht="15.5" thickTop="1" thickBot="1" x14ac:dyDescent="0.4">
      <c r="A10230" s="283" t="s">
        <v>2959</v>
      </c>
      <c r="B10230" s="284" t="str">
        <f>VLOOKUP(A10230,Lists!B:C,2,FALSE)</f>
        <v>ETH001</v>
      </c>
      <c r="C10230" s="284" t="str">
        <f>VLOOKUP(A10230,Lists!B:D,3,FALSE)</f>
        <v>ETH</v>
      </c>
      <c r="D10230" s="285" t="s">
        <v>666</v>
      </c>
      <c r="E10230" s="285">
        <v>2278874</v>
      </c>
      <c r="F10230" s="285" t="s">
        <v>7518</v>
      </c>
      <c r="G10230" s="285" t="s">
        <v>731</v>
      </c>
      <c r="H10230" s="278">
        <f t="shared" si="338"/>
        <v>2</v>
      </c>
      <c r="I10230" s="251" t="s">
        <v>7519</v>
      </c>
      <c r="J10230" s="285" t="s">
        <v>7522</v>
      </c>
      <c r="K10230" s="278" t="str">
        <f t="shared" si="337"/>
        <v>ETH001People displaced</v>
      </c>
      <c r="L10230" s="286">
        <v>43770</v>
      </c>
      <c r="M10230" s="286" t="s">
        <v>3248</v>
      </c>
    </row>
    <row r="10231" spans="1:13" s="269" customFormat="1" ht="15.5" hidden="1" thickTop="1" thickBot="1" x14ac:dyDescent="0.4">
      <c r="A10231" s="287" t="s">
        <v>2959</v>
      </c>
      <c r="B10231" s="284" t="str">
        <f>VLOOKUP(A10231,Lists!B:C,2,FALSE)</f>
        <v>ETH001</v>
      </c>
      <c r="C10231" s="284" t="str">
        <f>VLOOKUP(A10231,Lists!B:D,3,FALSE)</f>
        <v>ETH</v>
      </c>
      <c r="D10231" s="289" t="s">
        <v>5028</v>
      </c>
      <c r="E10231" s="289" t="s">
        <v>446</v>
      </c>
      <c r="F10231" s="289"/>
      <c r="G10231" s="289" t="s">
        <v>446</v>
      </c>
      <c r="H10231" s="278" t="str">
        <f t="shared" si="338"/>
        <v>x</v>
      </c>
      <c r="I10231" s="252" t="s">
        <v>446</v>
      </c>
      <c r="J10231" s="289" t="s">
        <v>7524</v>
      </c>
      <c r="K10231" s="278" t="str">
        <f t="shared" si="337"/>
        <v>ETH001Illness cases reported</v>
      </c>
      <c r="L10231" s="290">
        <v>43770</v>
      </c>
      <c r="M10231" s="290" t="s">
        <v>3248</v>
      </c>
    </row>
    <row r="10232" spans="1:13" s="269" customFormat="1" ht="15.5" hidden="1" thickTop="1" thickBot="1" x14ac:dyDescent="0.4">
      <c r="A10232" s="283" t="s">
        <v>2959</v>
      </c>
      <c r="B10232" s="284" t="str">
        <f>VLOOKUP(A10232,Lists!B:C,2,FALSE)</f>
        <v>ETH001</v>
      </c>
      <c r="C10232" s="284" t="str">
        <f>VLOOKUP(A10232,Lists!B:D,3,FALSE)</f>
        <v>ETH</v>
      </c>
      <c r="D10232" s="285" t="s">
        <v>5029</v>
      </c>
      <c r="E10232" s="285">
        <v>374</v>
      </c>
      <c r="F10232" s="285" t="s">
        <v>7055</v>
      </c>
      <c r="G10232" s="285" t="s">
        <v>731</v>
      </c>
      <c r="H10232" s="278">
        <f t="shared" si="338"/>
        <v>2</v>
      </c>
      <c r="I10232" s="251" t="s">
        <v>1354</v>
      </c>
      <c r="J10232" s="285" t="s">
        <v>7523</v>
      </c>
      <c r="K10232" s="278" t="str">
        <f t="shared" si="337"/>
        <v>ETH001Fatalities reported</v>
      </c>
      <c r="L10232" s="286">
        <v>43770</v>
      </c>
      <c r="M10232" s="286" t="s">
        <v>3248</v>
      </c>
    </row>
    <row r="10233" spans="1:13" s="269" customFormat="1" ht="15.5" hidden="1" thickTop="1" thickBot="1" x14ac:dyDescent="0.4">
      <c r="A10233" s="287" t="s">
        <v>2959</v>
      </c>
      <c r="B10233" s="284" t="str">
        <f>VLOOKUP(A10233,Lists!B:C,2,FALSE)</f>
        <v>ETH001</v>
      </c>
      <c r="C10233" s="284" t="str">
        <f>VLOOKUP(A10233,Lists!B:D,3,FALSE)</f>
        <v>ETH</v>
      </c>
      <c r="D10233" s="289" t="s">
        <v>5115</v>
      </c>
      <c r="E10233" s="289">
        <v>374</v>
      </c>
      <c r="F10233" s="289" t="s">
        <v>7055</v>
      </c>
      <c r="G10233" s="289" t="s">
        <v>731</v>
      </c>
      <c r="H10233" s="278">
        <f t="shared" si="338"/>
        <v>2</v>
      </c>
      <c r="I10233" s="252" t="s">
        <v>1354</v>
      </c>
      <c r="J10233" s="289" t="s">
        <v>7523</v>
      </c>
      <c r="K10233" s="278" t="str">
        <f t="shared" si="337"/>
        <v>ETH001Fatalities in all crises</v>
      </c>
      <c r="L10233" s="290">
        <v>43770</v>
      </c>
      <c r="M10233" s="290" t="s">
        <v>3248</v>
      </c>
    </row>
    <row r="10234" spans="1:13" s="269" customFormat="1" ht="15.5" hidden="1" thickTop="1" thickBot="1" x14ac:dyDescent="0.4">
      <c r="A10234" s="283" t="s">
        <v>2959</v>
      </c>
      <c r="B10234" s="284" t="str">
        <f>VLOOKUP(A10234,Lists!B:C,2,FALSE)</f>
        <v>ETH001</v>
      </c>
      <c r="C10234" s="284" t="str">
        <f>VLOOKUP(A10234,Lists!B:D,3,FALSE)</f>
        <v>ETH</v>
      </c>
      <c r="D10234" s="285" t="s">
        <v>5110</v>
      </c>
      <c r="E10234" s="285">
        <v>96799583</v>
      </c>
      <c r="F10234" s="285" t="s">
        <v>3644</v>
      </c>
      <c r="G10234" s="285" t="s">
        <v>731</v>
      </c>
      <c r="H10234" s="278">
        <f t="shared" si="338"/>
        <v>2</v>
      </c>
      <c r="I10234" s="251" t="s">
        <v>3642</v>
      </c>
      <c r="J10234" s="285" t="s">
        <v>3646</v>
      </c>
      <c r="K10234" s="278" t="str">
        <f t="shared" si="337"/>
        <v>ETH001Minimal humanitarian conditions - Level 1</v>
      </c>
      <c r="L10234" s="286">
        <v>43770</v>
      </c>
      <c r="M10234" s="286" t="s">
        <v>3248</v>
      </c>
    </row>
    <row r="10235" spans="1:13" s="269" customFormat="1" ht="15.5" hidden="1" thickTop="1" thickBot="1" x14ac:dyDescent="0.4">
      <c r="A10235" s="287" t="s">
        <v>2958</v>
      </c>
      <c r="B10235" s="284" t="str">
        <f>VLOOKUP(A10235,Lists!B:C,2,FALSE)</f>
        <v>ERI001</v>
      </c>
      <c r="C10235" s="284" t="str">
        <f>VLOOKUP(A10235,Lists!B:D,3,FALSE)</f>
        <v>ERI</v>
      </c>
      <c r="D10235" s="289" t="s">
        <v>522</v>
      </c>
      <c r="E10235" s="289">
        <v>3242257</v>
      </c>
      <c r="F10235" s="289" t="s">
        <v>7525</v>
      </c>
      <c r="G10235" s="289" t="s">
        <v>731</v>
      </c>
      <c r="H10235" s="278">
        <f t="shared" si="338"/>
        <v>2</v>
      </c>
      <c r="I10235" s="252" t="s">
        <v>7527</v>
      </c>
      <c r="J10235" s="289" t="s">
        <v>8125</v>
      </c>
      <c r="K10235" s="278" t="str">
        <f t="shared" si="337"/>
        <v>ERI001Total population</v>
      </c>
      <c r="L10235" s="290">
        <v>43770</v>
      </c>
      <c r="M10235" s="290" t="s">
        <v>3248</v>
      </c>
    </row>
    <row r="10236" spans="1:13" s="269" customFormat="1" ht="15.5" hidden="1" thickTop="1" thickBot="1" x14ac:dyDescent="0.4">
      <c r="A10236" s="283" t="s">
        <v>2958</v>
      </c>
      <c r="B10236" s="284" t="str">
        <f>VLOOKUP(A10236,Lists!B:C,2,FALSE)</f>
        <v>ERI001</v>
      </c>
      <c r="C10236" s="284" t="str">
        <f>VLOOKUP(A10236,Lists!B:D,3,FALSE)</f>
        <v>ERI</v>
      </c>
      <c r="D10236" s="285" t="s">
        <v>737</v>
      </c>
      <c r="E10236" s="285">
        <v>3242257</v>
      </c>
      <c r="F10236" s="285" t="s">
        <v>7525</v>
      </c>
      <c r="G10236" s="285" t="s">
        <v>731</v>
      </c>
      <c r="H10236" s="278">
        <f t="shared" si="338"/>
        <v>2</v>
      </c>
      <c r="I10236" s="251" t="s">
        <v>7528</v>
      </c>
      <c r="J10236" s="285" t="s">
        <v>1719</v>
      </c>
      <c r="K10236" s="278" t="str">
        <f t="shared" ref="K10236:K10299" si="339">B10236&amp;""&amp;D10236</f>
        <v>ERI001People exposed</v>
      </c>
      <c r="L10236" s="286">
        <v>43770</v>
      </c>
      <c r="M10236" s="286" t="s">
        <v>3248</v>
      </c>
    </row>
    <row r="10237" spans="1:13" s="269" customFormat="1" ht="15.5" hidden="1" thickTop="1" thickBot="1" x14ac:dyDescent="0.4">
      <c r="A10237" s="287" t="s">
        <v>2958</v>
      </c>
      <c r="B10237" s="284" t="str">
        <f>VLOOKUP(A10237,Lists!B:C,2,FALSE)</f>
        <v>ERI001</v>
      </c>
      <c r="C10237" s="284" t="str">
        <f>VLOOKUP(A10237,Lists!B:D,3,FALSE)</f>
        <v>ERI</v>
      </c>
      <c r="D10237" s="289" t="s">
        <v>533</v>
      </c>
      <c r="E10237" s="289">
        <v>3242257</v>
      </c>
      <c r="F10237" s="289" t="s">
        <v>1707</v>
      </c>
      <c r="G10237" s="289" t="s">
        <v>731</v>
      </c>
      <c r="H10237" s="278">
        <f t="shared" si="338"/>
        <v>2</v>
      </c>
      <c r="I10237" s="252" t="s">
        <v>1713</v>
      </c>
      <c r="J10237" s="289" t="s">
        <v>1720</v>
      </c>
      <c r="K10237" s="278" t="str">
        <f t="shared" si="339"/>
        <v>ERI001People affected</v>
      </c>
      <c r="L10237" s="290">
        <v>43770</v>
      </c>
      <c r="M10237" s="290" t="s">
        <v>3248</v>
      </c>
    </row>
    <row r="10238" spans="1:13" s="269" customFormat="1" ht="15.5" thickTop="1" thickBot="1" x14ac:dyDescent="0.4">
      <c r="A10238" s="283" t="s">
        <v>2958</v>
      </c>
      <c r="B10238" s="284" t="str">
        <f>VLOOKUP(A10238,Lists!B:C,2,FALSE)</f>
        <v>ERI001</v>
      </c>
      <c r="C10238" s="284" t="str">
        <f>VLOOKUP(A10238,Lists!B:D,3,FALSE)</f>
        <v>ERI</v>
      </c>
      <c r="D10238" s="285" t="s">
        <v>666</v>
      </c>
      <c r="E10238" s="285">
        <v>284374</v>
      </c>
      <c r="F10238" s="285" t="s">
        <v>7526</v>
      </c>
      <c r="G10238" s="285" t="s">
        <v>730</v>
      </c>
      <c r="H10238" s="278">
        <f t="shared" si="338"/>
        <v>3</v>
      </c>
      <c r="I10238" s="251" t="s">
        <v>7529</v>
      </c>
      <c r="J10238" s="285" t="s">
        <v>7530</v>
      </c>
      <c r="K10238" s="278" t="str">
        <f t="shared" si="339"/>
        <v>ERI001People displaced</v>
      </c>
      <c r="L10238" s="286">
        <v>43770</v>
      </c>
      <c r="M10238" s="286" t="s">
        <v>3248</v>
      </c>
    </row>
    <row r="10239" spans="1:13" s="269" customFormat="1" ht="15.5" hidden="1" thickTop="1" thickBot="1" x14ac:dyDescent="0.4">
      <c r="A10239" s="287" t="s">
        <v>2958</v>
      </c>
      <c r="B10239" s="284" t="str">
        <f>VLOOKUP(A10239,Lists!B:C,2,FALSE)</f>
        <v>ERI001</v>
      </c>
      <c r="C10239" s="284" t="str">
        <f>VLOOKUP(A10239,Lists!B:D,3,FALSE)</f>
        <v>ERI</v>
      </c>
      <c r="D10239" s="289" t="s">
        <v>5110</v>
      </c>
      <c r="E10239" s="289">
        <v>648451</v>
      </c>
      <c r="F10239" s="289" t="s">
        <v>1705</v>
      </c>
      <c r="G10239" s="289" t="s">
        <v>730</v>
      </c>
      <c r="H10239" s="278">
        <f t="shared" si="338"/>
        <v>3</v>
      </c>
      <c r="I10239" s="252" t="s">
        <v>1711</v>
      </c>
      <c r="J10239" s="289" t="s">
        <v>6031</v>
      </c>
      <c r="K10239" s="278" t="str">
        <f t="shared" si="339"/>
        <v>ERI001Minimal humanitarian conditions - Level 1</v>
      </c>
      <c r="L10239" s="290">
        <v>43770</v>
      </c>
      <c r="M10239" s="290" t="s">
        <v>3248</v>
      </c>
    </row>
    <row r="10240" spans="1:13" s="269" customFormat="1" ht="15.5" hidden="1" thickTop="1" thickBot="1" x14ac:dyDescent="0.4">
      <c r="A10240" s="283" t="s">
        <v>2958</v>
      </c>
      <c r="B10240" s="284" t="str">
        <f>VLOOKUP(A10240,Lists!B:C,2,FALSE)</f>
        <v>ERI001</v>
      </c>
      <c r="C10240" s="284" t="str">
        <f>VLOOKUP(A10240,Lists!B:D,3,FALSE)</f>
        <v>ERI</v>
      </c>
      <c r="D10240" s="285" t="s">
        <v>5112</v>
      </c>
      <c r="E10240" s="285">
        <v>2593806</v>
      </c>
      <c r="F10240" s="285" t="s">
        <v>1710</v>
      </c>
      <c r="G10240" s="285" t="s">
        <v>730</v>
      </c>
      <c r="H10240" s="278">
        <f t="shared" si="338"/>
        <v>3</v>
      </c>
      <c r="I10240" s="251" t="s">
        <v>1716</v>
      </c>
      <c r="J10240" s="285" t="s">
        <v>1724</v>
      </c>
      <c r="K10240" s="278" t="str">
        <f t="shared" si="339"/>
        <v>ERI001Moderate humanitarian conditions - Level 3</v>
      </c>
      <c r="L10240" s="286">
        <v>43770</v>
      </c>
      <c r="M10240" s="286" t="s">
        <v>3248</v>
      </c>
    </row>
    <row r="10241" spans="1:13" s="269" customFormat="1" ht="15.5" hidden="1" thickTop="1" thickBot="1" x14ac:dyDescent="0.4">
      <c r="A10241" s="287" t="s">
        <v>1272</v>
      </c>
      <c r="B10241" s="284" t="str">
        <f>VLOOKUP(A10241,Lists!B:C,2,FALSE)</f>
        <v>DJI003</v>
      </c>
      <c r="C10241" s="284" t="str">
        <f>VLOOKUP(A10241,Lists!B:D,3,FALSE)</f>
        <v>DJI</v>
      </c>
      <c r="D10241" s="289" t="s">
        <v>522</v>
      </c>
      <c r="E10241" s="289">
        <v>1011189</v>
      </c>
      <c r="F10241" s="289" t="s">
        <v>7531</v>
      </c>
      <c r="G10241" s="289" t="s">
        <v>730</v>
      </c>
      <c r="H10241" s="278">
        <f t="shared" si="338"/>
        <v>3</v>
      </c>
      <c r="I10241" s="252" t="s">
        <v>7532</v>
      </c>
      <c r="J10241" s="289" t="s">
        <v>7533</v>
      </c>
      <c r="K10241" s="278" t="str">
        <f t="shared" si="339"/>
        <v>DJI003Total population</v>
      </c>
      <c r="L10241" s="290">
        <v>43770</v>
      </c>
      <c r="M10241" s="290" t="s">
        <v>3248</v>
      </c>
    </row>
    <row r="10242" spans="1:13" s="269" customFormat="1" ht="15.5" hidden="1" thickTop="1" thickBot="1" x14ac:dyDescent="0.4">
      <c r="A10242" s="283" t="s">
        <v>1272</v>
      </c>
      <c r="B10242" s="284" t="str">
        <f>VLOOKUP(A10242,Lists!B:C,2,FALSE)</f>
        <v>DJI003</v>
      </c>
      <c r="C10242" s="284" t="str">
        <f>VLOOKUP(A10242,Lists!B:D,3,FALSE)</f>
        <v>DJI</v>
      </c>
      <c r="D10242" s="285" t="s">
        <v>737</v>
      </c>
      <c r="E10242" s="285">
        <v>1011189</v>
      </c>
      <c r="F10242" s="285" t="s">
        <v>7531</v>
      </c>
      <c r="G10242" s="285" t="s">
        <v>730</v>
      </c>
      <c r="H10242" s="278">
        <f t="shared" si="338"/>
        <v>3</v>
      </c>
      <c r="I10242" s="251" t="s">
        <v>7532</v>
      </c>
      <c r="J10242" s="285" t="s">
        <v>7533</v>
      </c>
      <c r="K10242" s="278" t="str">
        <f t="shared" si="339"/>
        <v>DJI003People exposed</v>
      </c>
      <c r="L10242" s="286">
        <v>43770</v>
      </c>
      <c r="M10242" s="286" t="s">
        <v>3248</v>
      </c>
    </row>
    <row r="10243" spans="1:13" s="269" customFormat="1" ht="15.5" hidden="1" thickTop="1" thickBot="1" x14ac:dyDescent="0.4">
      <c r="A10243" s="287" t="s">
        <v>1272</v>
      </c>
      <c r="B10243" s="284" t="str">
        <f>VLOOKUP(A10243,Lists!B:C,2,FALSE)</f>
        <v>DJI003</v>
      </c>
      <c r="C10243" s="284" t="str">
        <f>VLOOKUP(A10243,Lists!B:D,3,FALSE)</f>
        <v>DJI</v>
      </c>
      <c r="D10243" s="289" t="s">
        <v>533</v>
      </c>
      <c r="E10243" s="289">
        <v>639189</v>
      </c>
      <c r="F10243" s="289" t="s">
        <v>7531</v>
      </c>
      <c r="G10243" s="289" t="s">
        <v>730</v>
      </c>
      <c r="H10243" s="278">
        <f t="shared" si="338"/>
        <v>3</v>
      </c>
      <c r="I10243" s="252" t="s">
        <v>7532</v>
      </c>
      <c r="J10243" s="289" t="s">
        <v>6169</v>
      </c>
      <c r="K10243" s="278" t="str">
        <f t="shared" si="339"/>
        <v>DJI003People affected</v>
      </c>
      <c r="L10243" s="290">
        <v>43770</v>
      </c>
      <c r="M10243" s="290" t="s">
        <v>3248</v>
      </c>
    </row>
    <row r="10244" spans="1:13" s="269" customFormat="1" ht="15.5" hidden="1" thickTop="1" thickBot="1" x14ac:dyDescent="0.4">
      <c r="A10244" s="283" t="s">
        <v>1272</v>
      </c>
      <c r="B10244" s="284" t="str">
        <f>VLOOKUP(A10244,Lists!B:C,2,FALSE)</f>
        <v>DJI003</v>
      </c>
      <c r="C10244" s="284" t="str">
        <f>VLOOKUP(A10244,Lists!B:D,3,FALSE)</f>
        <v>DJI</v>
      </c>
      <c r="D10244" s="285" t="s">
        <v>5112</v>
      </c>
      <c r="E10244" s="285">
        <v>203189</v>
      </c>
      <c r="F10244" s="285" t="s">
        <v>7531</v>
      </c>
      <c r="G10244" s="285" t="s">
        <v>730</v>
      </c>
      <c r="H10244" s="278">
        <f t="shared" si="338"/>
        <v>3</v>
      </c>
      <c r="I10244" s="251" t="s">
        <v>7532</v>
      </c>
      <c r="J10244" s="285" t="s">
        <v>7534</v>
      </c>
      <c r="K10244" s="278" t="str">
        <f t="shared" si="339"/>
        <v>DJI003Moderate humanitarian conditions - Level 3</v>
      </c>
      <c r="L10244" s="286">
        <v>43770</v>
      </c>
      <c r="M10244" s="286" t="s">
        <v>3248</v>
      </c>
    </row>
    <row r="10245" spans="1:13" s="269" customFormat="1" ht="15.5" hidden="1" thickTop="1" thickBot="1" x14ac:dyDescent="0.4">
      <c r="A10245" s="287" t="s">
        <v>3396</v>
      </c>
      <c r="B10245" s="284" t="str">
        <f>VLOOKUP(A10245,Lists!B:C,2,FALSE)</f>
        <v>DJI002</v>
      </c>
      <c r="C10245" s="284" t="str">
        <f>VLOOKUP(A10245,Lists!B:D,3,FALSE)</f>
        <v>DJI</v>
      </c>
      <c r="D10245" s="289" t="s">
        <v>522</v>
      </c>
      <c r="E10245" s="289">
        <v>1011189</v>
      </c>
      <c r="F10245" s="289" t="s">
        <v>7531</v>
      </c>
      <c r="G10245" s="289" t="s">
        <v>730</v>
      </c>
      <c r="H10245" s="278">
        <f t="shared" si="338"/>
        <v>3</v>
      </c>
      <c r="I10245" s="252" t="s">
        <v>7532</v>
      </c>
      <c r="J10245" s="289" t="s">
        <v>7533</v>
      </c>
      <c r="K10245" s="278" t="str">
        <f t="shared" si="339"/>
        <v>DJI002Total population</v>
      </c>
      <c r="L10245" s="290">
        <v>43770</v>
      </c>
      <c r="M10245" s="290" t="s">
        <v>3248</v>
      </c>
    </row>
    <row r="10246" spans="1:13" s="269" customFormat="1" ht="15.5" hidden="1" thickTop="1" thickBot="1" x14ac:dyDescent="0.4">
      <c r="A10246" s="283" t="s">
        <v>3396</v>
      </c>
      <c r="B10246" s="284" t="str">
        <f>VLOOKUP(A10246,Lists!B:C,2,FALSE)</f>
        <v>DJI002</v>
      </c>
      <c r="C10246" s="284" t="str">
        <f>VLOOKUP(A10246,Lists!B:D,3,FALSE)</f>
        <v>DJI</v>
      </c>
      <c r="D10246" s="285" t="s">
        <v>737</v>
      </c>
      <c r="E10246" s="285">
        <v>1011189</v>
      </c>
      <c r="F10246" s="285" t="s">
        <v>7531</v>
      </c>
      <c r="G10246" s="285" t="s">
        <v>730</v>
      </c>
      <c r="H10246" s="278">
        <f t="shared" si="338"/>
        <v>3</v>
      </c>
      <c r="I10246" s="251" t="s">
        <v>7532</v>
      </c>
      <c r="J10246" s="285" t="s">
        <v>7533</v>
      </c>
      <c r="K10246" s="278" t="str">
        <f t="shared" si="339"/>
        <v>DJI002People exposed</v>
      </c>
      <c r="L10246" s="286">
        <v>43770</v>
      </c>
      <c r="M10246" s="286" t="s">
        <v>3248</v>
      </c>
    </row>
    <row r="10247" spans="1:13" s="269" customFormat="1" ht="15.5" hidden="1" thickTop="1" thickBot="1" x14ac:dyDescent="0.4">
      <c r="A10247" s="287" t="s">
        <v>3396</v>
      </c>
      <c r="B10247" s="284" t="str">
        <f>VLOOKUP(A10247,Lists!B:C,2,FALSE)</f>
        <v>DJI002</v>
      </c>
      <c r="C10247" s="284" t="str">
        <f>VLOOKUP(A10247,Lists!B:D,3,FALSE)</f>
        <v>DJI</v>
      </c>
      <c r="D10247" s="289" t="s">
        <v>533</v>
      </c>
      <c r="E10247" s="289">
        <v>30189</v>
      </c>
      <c r="F10247" s="289" t="s">
        <v>6911</v>
      </c>
      <c r="G10247" s="289" t="s">
        <v>731</v>
      </c>
      <c r="H10247" s="278">
        <f t="shared" si="338"/>
        <v>2</v>
      </c>
      <c r="I10247" s="252" t="s">
        <v>7535</v>
      </c>
      <c r="J10247" s="289" t="s">
        <v>7536</v>
      </c>
      <c r="K10247" s="278" t="str">
        <f t="shared" si="339"/>
        <v>DJI002People affected</v>
      </c>
      <c r="L10247" s="290">
        <v>43770</v>
      </c>
      <c r="M10247" s="290" t="s">
        <v>3248</v>
      </c>
    </row>
    <row r="10248" spans="1:13" s="269" customFormat="1" ht="15.5" thickTop="1" thickBot="1" x14ac:dyDescent="0.4">
      <c r="A10248" s="283" t="s">
        <v>3396</v>
      </c>
      <c r="B10248" s="284" t="str">
        <f>VLOOKUP(A10248,Lists!B:C,2,FALSE)</f>
        <v>DJI002</v>
      </c>
      <c r="C10248" s="284" t="str">
        <f>VLOOKUP(A10248,Lists!B:D,3,FALSE)</f>
        <v>DJI</v>
      </c>
      <c r="D10248" s="285" t="s">
        <v>666</v>
      </c>
      <c r="E10248" s="285">
        <v>30189</v>
      </c>
      <c r="F10248" s="285" t="s">
        <v>6911</v>
      </c>
      <c r="G10248" s="285" t="s">
        <v>731</v>
      </c>
      <c r="H10248" s="278">
        <f t="shared" si="338"/>
        <v>2</v>
      </c>
      <c r="I10248" s="251" t="s">
        <v>7535</v>
      </c>
      <c r="J10248" s="285" t="s">
        <v>7536</v>
      </c>
      <c r="K10248" s="278" t="str">
        <f t="shared" si="339"/>
        <v>DJI002People displaced</v>
      </c>
      <c r="L10248" s="286">
        <v>43770</v>
      </c>
      <c r="M10248" s="286" t="s">
        <v>3248</v>
      </c>
    </row>
    <row r="10249" spans="1:13" s="269" customFormat="1" ht="15.5" hidden="1" thickTop="1" thickBot="1" x14ac:dyDescent="0.4">
      <c r="A10249" s="287" t="s">
        <v>3396</v>
      </c>
      <c r="B10249" s="284" t="str">
        <f>VLOOKUP(A10249,Lists!B:C,2,FALSE)</f>
        <v>DJI002</v>
      </c>
      <c r="C10249" s="284" t="str">
        <f>VLOOKUP(A10249,Lists!B:D,3,FALSE)</f>
        <v>DJI</v>
      </c>
      <c r="D10249" s="289" t="s">
        <v>5112</v>
      </c>
      <c r="E10249" s="289">
        <v>30189</v>
      </c>
      <c r="F10249" s="289" t="s">
        <v>6911</v>
      </c>
      <c r="G10249" s="289" t="s">
        <v>731</v>
      </c>
      <c r="H10249" s="278">
        <f t="shared" si="338"/>
        <v>2</v>
      </c>
      <c r="I10249" s="252" t="s">
        <v>7535</v>
      </c>
      <c r="J10249" s="289" t="s">
        <v>7537</v>
      </c>
      <c r="K10249" s="278" t="str">
        <f t="shared" si="339"/>
        <v>DJI002Moderate humanitarian conditions - Level 3</v>
      </c>
      <c r="L10249" s="290">
        <v>43770</v>
      </c>
      <c r="M10249" s="290" t="s">
        <v>3248</v>
      </c>
    </row>
    <row r="10250" spans="1:13" s="269" customFormat="1" ht="15.5" hidden="1" thickTop="1" thickBot="1" x14ac:dyDescent="0.4">
      <c r="A10250" s="283" t="s">
        <v>6876</v>
      </c>
      <c r="B10250" s="284" t="e">
        <f>VLOOKUP(A10250,Lists!B:C,2,FALSE)</f>
        <v>#N/A</v>
      </c>
      <c r="C10250" s="284" t="e">
        <f>VLOOKUP(A10250,Lists!B:D,3,FALSE)</f>
        <v>#N/A</v>
      </c>
      <c r="D10250" s="285" t="s">
        <v>533</v>
      </c>
      <c r="E10250" s="285">
        <v>765000</v>
      </c>
      <c r="F10250" s="285" t="s">
        <v>7542</v>
      </c>
      <c r="G10250" s="285" t="s">
        <v>731</v>
      </c>
      <c r="H10250" s="278">
        <f t="shared" si="338"/>
        <v>2</v>
      </c>
      <c r="I10250" s="251" t="s">
        <v>7559</v>
      </c>
      <c r="J10250" s="285" t="s">
        <v>7568</v>
      </c>
      <c r="K10250" s="278" t="e">
        <f t="shared" si="339"/>
        <v>#N/A</v>
      </c>
      <c r="L10250" s="286">
        <v>43770</v>
      </c>
      <c r="M10250" s="286" t="s">
        <v>3248</v>
      </c>
    </row>
    <row r="10251" spans="1:13" s="269" customFormat="1" ht="15.5" thickTop="1" thickBot="1" x14ac:dyDescent="0.4">
      <c r="A10251" s="287" t="s">
        <v>6876</v>
      </c>
      <c r="B10251" s="284" t="e">
        <f>VLOOKUP(A10251,Lists!B:C,2,FALSE)</f>
        <v>#N/A</v>
      </c>
      <c r="C10251" s="284" t="e">
        <f>VLOOKUP(A10251,Lists!B:D,3,FALSE)</f>
        <v>#N/A</v>
      </c>
      <c r="D10251" s="289" t="s">
        <v>666</v>
      </c>
      <c r="E10251" s="289" t="s">
        <v>446</v>
      </c>
      <c r="F10251" s="289" t="s">
        <v>446</v>
      </c>
      <c r="G10251" s="289" t="s">
        <v>446</v>
      </c>
      <c r="H10251" s="278" t="str">
        <f t="shared" si="338"/>
        <v>x</v>
      </c>
      <c r="I10251" s="252" t="s">
        <v>446</v>
      </c>
      <c r="J10251" s="289" t="s">
        <v>7569</v>
      </c>
      <c r="K10251" s="278" t="e">
        <f t="shared" si="339"/>
        <v>#N/A</v>
      </c>
      <c r="L10251" s="290">
        <v>43770</v>
      </c>
      <c r="M10251" s="290" t="s">
        <v>3248</v>
      </c>
    </row>
    <row r="10252" spans="1:13" s="269" customFormat="1" ht="15.5" hidden="1" thickTop="1" thickBot="1" x14ac:dyDescent="0.4">
      <c r="A10252" s="283" t="s">
        <v>6876</v>
      </c>
      <c r="B10252" s="284" t="e">
        <f>VLOOKUP(A10252,Lists!B:C,2,FALSE)</f>
        <v>#N/A</v>
      </c>
      <c r="C10252" s="284" t="e">
        <f>VLOOKUP(A10252,Lists!B:D,3,FALSE)</f>
        <v>#N/A</v>
      </c>
      <c r="D10252" s="285" t="s">
        <v>752</v>
      </c>
      <c r="E10252" s="285" t="s">
        <v>446</v>
      </c>
      <c r="F10252" s="285" t="s">
        <v>446</v>
      </c>
      <c r="G10252" s="285" t="s">
        <v>446</v>
      </c>
      <c r="H10252" s="278" t="str">
        <f t="shared" si="338"/>
        <v>x</v>
      </c>
      <c r="I10252" s="251" t="s">
        <v>446</v>
      </c>
      <c r="J10252" s="285" t="s">
        <v>7569</v>
      </c>
      <c r="K10252" s="278" t="e">
        <f t="shared" si="339"/>
        <v>#N/A</v>
      </c>
      <c r="L10252" s="286">
        <v>43770</v>
      </c>
      <c r="M10252" s="286" t="s">
        <v>3248</v>
      </c>
    </row>
    <row r="10253" spans="1:13" s="269" customFormat="1" ht="15.5" hidden="1" thickTop="1" thickBot="1" x14ac:dyDescent="0.4">
      <c r="A10253" s="287" t="s">
        <v>6876</v>
      </c>
      <c r="B10253" s="284" t="e">
        <f>VLOOKUP(A10253,Lists!B:C,2,FALSE)</f>
        <v>#N/A</v>
      </c>
      <c r="C10253" s="284" t="e">
        <f>VLOOKUP(A10253,Lists!B:D,3,FALSE)</f>
        <v>#N/A</v>
      </c>
      <c r="D10253" s="289" t="s">
        <v>5110</v>
      </c>
      <c r="E10253" s="289" t="s">
        <v>446</v>
      </c>
      <c r="F10253" s="289" t="s">
        <v>446</v>
      </c>
      <c r="G10253" s="289" t="s">
        <v>446</v>
      </c>
      <c r="H10253" s="278" t="str">
        <f t="shared" si="338"/>
        <v>x</v>
      </c>
      <c r="I10253" s="252" t="s">
        <v>446</v>
      </c>
      <c r="J10253" s="289" t="s">
        <v>7569</v>
      </c>
      <c r="K10253" s="278" t="e">
        <f t="shared" si="339"/>
        <v>#N/A</v>
      </c>
      <c r="L10253" s="290">
        <v>43770</v>
      </c>
      <c r="M10253" s="290" t="s">
        <v>3248</v>
      </c>
    </row>
    <row r="10254" spans="1:13" s="269" customFormat="1" ht="15.5" hidden="1" thickTop="1" thickBot="1" x14ac:dyDescent="0.4">
      <c r="A10254" s="283" t="s">
        <v>6876</v>
      </c>
      <c r="B10254" s="284" t="e">
        <f>VLOOKUP(A10254,Lists!B:C,2,FALSE)</f>
        <v>#N/A</v>
      </c>
      <c r="C10254" s="284" t="e">
        <f>VLOOKUP(A10254,Lists!B:D,3,FALSE)</f>
        <v>#N/A</v>
      </c>
      <c r="D10254" s="285" t="s">
        <v>5111</v>
      </c>
      <c r="E10254" s="285" t="s">
        <v>446</v>
      </c>
      <c r="F10254" s="285" t="s">
        <v>446</v>
      </c>
      <c r="G10254" s="285" t="s">
        <v>446</v>
      </c>
      <c r="H10254" s="278" t="str">
        <f t="shared" si="338"/>
        <v>x</v>
      </c>
      <c r="I10254" s="251" t="s">
        <v>446</v>
      </c>
      <c r="J10254" s="285" t="s">
        <v>7569</v>
      </c>
      <c r="K10254" s="278" t="e">
        <f t="shared" si="339"/>
        <v>#N/A</v>
      </c>
      <c r="L10254" s="286">
        <v>43770</v>
      </c>
      <c r="M10254" s="286" t="s">
        <v>3248</v>
      </c>
    </row>
    <row r="10255" spans="1:13" s="269" customFormat="1" ht="15.5" hidden="1" thickTop="1" thickBot="1" x14ac:dyDescent="0.4">
      <c r="A10255" s="287" t="s">
        <v>6876</v>
      </c>
      <c r="B10255" s="284" t="e">
        <f>VLOOKUP(A10255,Lists!B:C,2,FALSE)</f>
        <v>#N/A</v>
      </c>
      <c r="C10255" s="284" t="e">
        <f>VLOOKUP(A10255,Lists!B:D,3,FALSE)</f>
        <v>#N/A</v>
      </c>
      <c r="D10255" s="289" t="s">
        <v>5112</v>
      </c>
      <c r="E10255" s="289" t="s">
        <v>446</v>
      </c>
      <c r="F10255" s="289" t="s">
        <v>446</v>
      </c>
      <c r="G10255" s="289" t="s">
        <v>446</v>
      </c>
      <c r="H10255" s="278" t="str">
        <f t="shared" si="338"/>
        <v>x</v>
      </c>
      <c r="I10255" s="252" t="s">
        <v>446</v>
      </c>
      <c r="J10255" s="289" t="s">
        <v>7569</v>
      </c>
      <c r="K10255" s="278" t="e">
        <f t="shared" si="339"/>
        <v>#N/A</v>
      </c>
      <c r="L10255" s="290">
        <v>43770</v>
      </c>
      <c r="M10255" s="290" t="s">
        <v>3248</v>
      </c>
    </row>
    <row r="10256" spans="1:13" s="269" customFormat="1" ht="15.5" hidden="1" thickTop="1" thickBot="1" x14ac:dyDescent="0.4">
      <c r="A10256" s="283" t="s">
        <v>6876</v>
      </c>
      <c r="B10256" s="284" t="e">
        <f>VLOOKUP(A10256,Lists!B:C,2,FALSE)</f>
        <v>#N/A</v>
      </c>
      <c r="C10256" s="284" t="e">
        <f>VLOOKUP(A10256,Lists!B:D,3,FALSE)</f>
        <v>#N/A</v>
      </c>
      <c r="D10256" s="285" t="s">
        <v>5113</v>
      </c>
      <c r="E10256" s="285" t="s">
        <v>446</v>
      </c>
      <c r="F10256" s="285" t="s">
        <v>446</v>
      </c>
      <c r="G10256" s="285" t="s">
        <v>446</v>
      </c>
      <c r="H10256" s="278" t="str">
        <f t="shared" si="338"/>
        <v>x</v>
      </c>
      <c r="I10256" s="251" t="s">
        <v>446</v>
      </c>
      <c r="J10256" s="285" t="s">
        <v>7569</v>
      </c>
      <c r="K10256" s="278" t="e">
        <f t="shared" si="339"/>
        <v>#N/A</v>
      </c>
      <c r="L10256" s="286">
        <v>43770</v>
      </c>
      <c r="M10256" s="286" t="s">
        <v>3248</v>
      </c>
    </row>
    <row r="10257" spans="1:13" s="269" customFormat="1" ht="15.5" hidden="1" thickTop="1" thickBot="1" x14ac:dyDescent="0.4">
      <c r="A10257" s="287" t="s">
        <v>6876</v>
      </c>
      <c r="B10257" s="284" t="e">
        <f>VLOOKUP(A10257,Lists!B:C,2,FALSE)</f>
        <v>#N/A</v>
      </c>
      <c r="C10257" s="284" t="e">
        <f>VLOOKUP(A10257,Lists!B:D,3,FALSE)</f>
        <v>#N/A</v>
      </c>
      <c r="D10257" s="289" t="s">
        <v>5114</v>
      </c>
      <c r="E10257" s="289" t="s">
        <v>446</v>
      </c>
      <c r="F10257" s="289" t="s">
        <v>446</v>
      </c>
      <c r="G10257" s="289" t="s">
        <v>446</v>
      </c>
      <c r="H10257" s="278" t="str">
        <f t="shared" si="338"/>
        <v>x</v>
      </c>
      <c r="I10257" s="252" t="s">
        <v>446</v>
      </c>
      <c r="J10257" s="289" t="s">
        <v>7569</v>
      </c>
      <c r="K10257" s="278" t="e">
        <f t="shared" si="339"/>
        <v>#N/A</v>
      </c>
      <c r="L10257" s="290">
        <v>43770</v>
      </c>
      <c r="M10257" s="290" t="s">
        <v>3248</v>
      </c>
    </row>
    <row r="10258" spans="1:13" s="269" customFormat="1" ht="15.5" hidden="1" thickTop="1" thickBot="1" x14ac:dyDescent="0.4">
      <c r="A10258" s="283" t="s">
        <v>6876</v>
      </c>
      <c r="B10258" s="284" t="e">
        <f>VLOOKUP(A10258,Lists!B:C,2,FALSE)</f>
        <v>#N/A</v>
      </c>
      <c r="C10258" s="284" t="e">
        <f>VLOOKUP(A10258,Lists!B:D,3,FALSE)</f>
        <v>#N/A</v>
      </c>
      <c r="D10258" s="285" t="s">
        <v>5115</v>
      </c>
      <c r="E10258" s="285">
        <v>19</v>
      </c>
      <c r="F10258" s="285" t="s">
        <v>7542</v>
      </c>
      <c r="G10258" s="285" t="s">
        <v>732</v>
      </c>
      <c r="H10258" s="278">
        <f t="shared" si="338"/>
        <v>1</v>
      </c>
      <c r="I10258" s="251" t="s">
        <v>7559</v>
      </c>
      <c r="J10258" s="285" t="s">
        <v>7570</v>
      </c>
      <c r="K10258" s="278" t="e">
        <f t="shared" si="339"/>
        <v>#N/A</v>
      </c>
      <c r="L10258" s="286">
        <v>43770</v>
      </c>
      <c r="M10258" s="286" t="s">
        <v>3248</v>
      </c>
    </row>
    <row r="10259" spans="1:13" s="269" customFormat="1" ht="15.5" hidden="1" thickTop="1" thickBot="1" x14ac:dyDescent="0.4">
      <c r="A10259" s="287" t="s">
        <v>6876</v>
      </c>
      <c r="B10259" s="284" t="e">
        <f>VLOOKUP(A10259,Lists!B:C,2,FALSE)</f>
        <v>#N/A</v>
      </c>
      <c r="C10259" s="284" t="e">
        <f>VLOOKUP(A10259,Lists!B:D,3,FALSE)</f>
        <v>#N/A</v>
      </c>
      <c r="D10259" s="289" t="s">
        <v>5029</v>
      </c>
      <c r="E10259" s="289">
        <v>19</v>
      </c>
      <c r="F10259" s="289" t="s">
        <v>7542</v>
      </c>
      <c r="G10259" s="289" t="s">
        <v>732</v>
      </c>
      <c r="H10259" s="278">
        <f t="shared" si="338"/>
        <v>1</v>
      </c>
      <c r="I10259" s="252" t="s">
        <v>7559</v>
      </c>
      <c r="J10259" s="289" t="s">
        <v>7570</v>
      </c>
      <c r="K10259" s="278" t="e">
        <f t="shared" si="339"/>
        <v>#N/A</v>
      </c>
      <c r="L10259" s="290">
        <v>43770</v>
      </c>
      <c r="M10259" s="290" t="s">
        <v>3248</v>
      </c>
    </row>
    <row r="10260" spans="1:13" s="269" customFormat="1" ht="15.5" hidden="1" thickTop="1" thickBot="1" x14ac:dyDescent="0.4">
      <c r="A10260" s="283" t="s">
        <v>6876</v>
      </c>
      <c r="B10260" s="284" t="e">
        <f>VLOOKUP(A10260,Lists!B:C,2,FALSE)</f>
        <v>#N/A</v>
      </c>
      <c r="C10260" s="284" t="e">
        <f>VLOOKUP(A10260,Lists!B:D,3,FALSE)</f>
        <v>#N/A</v>
      </c>
      <c r="D10260" s="285" t="s">
        <v>647</v>
      </c>
      <c r="E10260" s="285">
        <v>0</v>
      </c>
      <c r="F10260" s="285" t="s">
        <v>7229</v>
      </c>
      <c r="G10260" s="285" t="s">
        <v>732</v>
      </c>
      <c r="H10260" s="278">
        <f t="shared" si="338"/>
        <v>1</v>
      </c>
      <c r="I10260" s="251" t="s">
        <v>7616</v>
      </c>
      <c r="J10260" s="285" t="s">
        <v>7600</v>
      </c>
      <c r="K10260" s="278" t="e">
        <f t="shared" si="339"/>
        <v>#N/A</v>
      </c>
      <c r="L10260" s="286">
        <v>43770</v>
      </c>
      <c r="M10260" s="286" t="s">
        <v>3248</v>
      </c>
    </row>
    <row r="10261" spans="1:13" s="269" customFormat="1" ht="15.5" hidden="1" thickTop="1" thickBot="1" x14ac:dyDescent="0.4">
      <c r="A10261" s="287" t="s">
        <v>6876</v>
      </c>
      <c r="B10261" s="284" t="e">
        <f>VLOOKUP(A10261,Lists!B:C,2,FALSE)</f>
        <v>#N/A</v>
      </c>
      <c r="C10261" s="284" t="e">
        <f>VLOOKUP(A10261,Lists!B:D,3,FALSE)</f>
        <v>#N/A</v>
      </c>
      <c r="D10261" s="289" t="s">
        <v>648</v>
      </c>
      <c r="E10261" s="289">
        <v>0</v>
      </c>
      <c r="F10261" s="289" t="s">
        <v>7229</v>
      </c>
      <c r="G10261" s="289" t="s">
        <v>732</v>
      </c>
      <c r="H10261" s="278">
        <f t="shared" si="338"/>
        <v>1</v>
      </c>
      <c r="I10261" s="252" t="s">
        <v>7616</v>
      </c>
      <c r="J10261" s="289" t="s">
        <v>7600</v>
      </c>
      <c r="K10261" s="278" t="e">
        <f t="shared" si="339"/>
        <v>#N/A</v>
      </c>
      <c r="L10261" s="290">
        <v>43770</v>
      </c>
      <c r="M10261" s="290" t="s">
        <v>3248</v>
      </c>
    </row>
    <row r="10262" spans="1:13" s="269" customFormat="1" ht="15.5" hidden="1" thickTop="1" thickBot="1" x14ac:dyDescent="0.4">
      <c r="A10262" s="283" t="s">
        <v>6876</v>
      </c>
      <c r="B10262" s="284" t="e">
        <f>VLOOKUP(A10262,Lists!B:C,2,FALSE)</f>
        <v>#N/A</v>
      </c>
      <c r="C10262" s="284" t="e">
        <f>VLOOKUP(A10262,Lists!B:D,3,FALSE)</f>
        <v>#N/A</v>
      </c>
      <c r="D10262" s="285" t="s">
        <v>643</v>
      </c>
      <c r="E10262" s="285">
        <v>0</v>
      </c>
      <c r="F10262" s="285" t="s">
        <v>7229</v>
      </c>
      <c r="G10262" s="285" t="s">
        <v>732</v>
      </c>
      <c r="H10262" s="278">
        <f t="shared" si="338"/>
        <v>1</v>
      </c>
      <c r="I10262" s="251" t="s">
        <v>7616</v>
      </c>
      <c r="J10262" s="285" t="s">
        <v>7600</v>
      </c>
      <c r="K10262" s="278" t="e">
        <f t="shared" si="339"/>
        <v>#N/A</v>
      </c>
      <c r="L10262" s="286">
        <v>43770</v>
      </c>
      <c r="M10262" s="286" t="s">
        <v>3248</v>
      </c>
    </row>
    <row r="10263" spans="1:13" s="269" customFormat="1" ht="15.5" hidden="1" thickTop="1" thickBot="1" x14ac:dyDescent="0.4">
      <c r="A10263" s="287" t="s">
        <v>6876</v>
      </c>
      <c r="B10263" s="284" t="e">
        <f>VLOOKUP(A10263,Lists!B:C,2,FALSE)</f>
        <v>#N/A</v>
      </c>
      <c r="C10263" s="284" t="e">
        <f>VLOOKUP(A10263,Lists!B:D,3,FALSE)</f>
        <v>#N/A</v>
      </c>
      <c r="D10263" s="289" t="s">
        <v>644</v>
      </c>
      <c r="E10263" s="289">
        <v>1</v>
      </c>
      <c r="F10263" s="289" t="s">
        <v>7229</v>
      </c>
      <c r="G10263" s="289" t="s">
        <v>732</v>
      </c>
      <c r="H10263" s="278">
        <f t="shared" si="338"/>
        <v>1</v>
      </c>
      <c r="I10263" s="252" t="s">
        <v>7616</v>
      </c>
      <c r="J10263" s="289" t="s">
        <v>7600</v>
      </c>
      <c r="K10263" s="278" t="e">
        <f t="shared" si="339"/>
        <v>#N/A</v>
      </c>
      <c r="L10263" s="290">
        <v>43770</v>
      </c>
      <c r="M10263" s="290" t="s">
        <v>3248</v>
      </c>
    </row>
    <row r="10264" spans="1:13" s="269" customFormat="1" ht="15.5" hidden="1" thickTop="1" thickBot="1" x14ac:dyDescent="0.4">
      <c r="A10264" s="283" t="s">
        <v>6876</v>
      </c>
      <c r="B10264" s="284" t="e">
        <f>VLOOKUP(A10264,Lists!B:C,2,FALSE)</f>
        <v>#N/A</v>
      </c>
      <c r="C10264" s="284" t="e">
        <f>VLOOKUP(A10264,Lists!B:D,3,FALSE)</f>
        <v>#N/A</v>
      </c>
      <c r="D10264" s="285" t="s">
        <v>645</v>
      </c>
      <c r="E10264" s="285">
        <v>2</v>
      </c>
      <c r="F10264" s="285" t="s">
        <v>7229</v>
      </c>
      <c r="G10264" s="285" t="s">
        <v>732</v>
      </c>
      <c r="H10264" s="278">
        <f t="shared" si="338"/>
        <v>1</v>
      </c>
      <c r="I10264" s="251" t="s">
        <v>7616</v>
      </c>
      <c r="J10264" s="285" t="s">
        <v>7600</v>
      </c>
      <c r="K10264" s="278" t="e">
        <f t="shared" si="339"/>
        <v>#N/A</v>
      </c>
      <c r="L10264" s="286">
        <v>43770</v>
      </c>
      <c r="M10264" s="286" t="s">
        <v>3248</v>
      </c>
    </row>
    <row r="10265" spans="1:13" s="269" customFormat="1" ht="15.5" hidden="1" thickTop="1" thickBot="1" x14ac:dyDescent="0.4">
      <c r="A10265" s="287" t="s">
        <v>6876</v>
      </c>
      <c r="B10265" s="284" t="e">
        <f>VLOOKUP(A10265,Lists!B:C,2,FALSE)</f>
        <v>#N/A</v>
      </c>
      <c r="C10265" s="284" t="e">
        <f>VLOOKUP(A10265,Lists!B:D,3,FALSE)</f>
        <v>#N/A</v>
      </c>
      <c r="D10265" s="289" t="s">
        <v>646</v>
      </c>
      <c r="E10265" s="289">
        <v>0</v>
      </c>
      <c r="F10265" s="289" t="s">
        <v>7229</v>
      </c>
      <c r="G10265" s="289" t="s">
        <v>732</v>
      </c>
      <c r="H10265" s="278">
        <f t="shared" si="338"/>
        <v>1</v>
      </c>
      <c r="I10265" s="252" t="s">
        <v>7616</v>
      </c>
      <c r="J10265" s="289" t="s">
        <v>7600</v>
      </c>
      <c r="K10265" s="278" t="e">
        <f t="shared" si="339"/>
        <v>#N/A</v>
      </c>
      <c r="L10265" s="290">
        <v>43770</v>
      </c>
      <c r="M10265" s="290" t="s">
        <v>3248</v>
      </c>
    </row>
    <row r="10266" spans="1:13" s="269" customFormat="1" ht="15.5" hidden="1" thickTop="1" thickBot="1" x14ac:dyDescent="0.4">
      <c r="A10266" s="283" t="s">
        <v>6876</v>
      </c>
      <c r="B10266" s="284" t="e">
        <f>VLOOKUP(A10266,Lists!B:C,2,FALSE)</f>
        <v>#N/A</v>
      </c>
      <c r="C10266" s="284" t="e">
        <f>VLOOKUP(A10266,Lists!B:D,3,FALSE)</f>
        <v>#N/A</v>
      </c>
      <c r="D10266" s="285" t="s">
        <v>649</v>
      </c>
      <c r="E10266" s="285">
        <v>0</v>
      </c>
      <c r="F10266" s="285" t="s">
        <v>7229</v>
      </c>
      <c r="G10266" s="285" t="s">
        <v>732</v>
      </c>
      <c r="H10266" s="278">
        <f t="shared" si="338"/>
        <v>1</v>
      </c>
      <c r="I10266" s="251" t="s">
        <v>7616</v>
      </c>
      <c r="J10266" s="285" t="s">
        <v>7600</v>
      </c>
      <c r="K10266" s="278" t="e">
        <f t="shared" si="339"/>
        <v>#N/A</v>
      </c>
      <c r="L10266" s="286">
        <v>43770</v>
      </c>
      <c r="M10266" s="286" t="s">
        <v>3248</v>
      </c>
    </row>
    <row r="10267" spans="1:13" s="269" customFormat="1" ht="15.5" hidden="1" thickTop="1" thickBot="1" x14ac:dyDescent="0.4">
      <c r="A10267" s="287" t="s">
        <v>6876</v>
      </c>
      <c r="B10267" s="284" t="e">
        <f>VLOOKUP(A10267,Lists!B:C,2,FALSE)</f>
        <v>#N/A</v>
      </c>
      <c r="C10267" s="284" t="e">
        <f>VLOOKUP(A10267,Lists!B:D,3,FALSE)</f>
        <v>#N/A</v>
      </c>
      <c r="D10267" s="289" t="s">
        <v>650</v>
      </c>
      <c r="E10267" s="289" t="s">
        <v>446</v>
      </c>
      <c r="F10267" s="289" t="s">
        <v>7229</v>
      </c>
      <c r="G10267" s="289" t="s">
        <v>446</v>
      </c>
      <c r="H10267" s="278" t="str">
        <f t="shared" si="338"/>
        <v>x</v>
      </c>
      <c r="I10267" s="252" t="s">
        <v>7616</v>
      </c>
      <c r="J10267" s="289" t="s">
        <v>7600</v>
      </c>
      <c r="K10267" s="278" t="e">
        <f t="shared" si="339"/>
        <v>#N/A</v>
      </c>
      <c r="L10267" s="290">
        <v>43770</v>
      </c>
      <c r="M10267" s="290" t="s">
        <v>3248</v>
      </c>
    </row>
    <row r="10268" spans="1:13" s="269" customFormat="1" ht="15.5" hidden="1" thickTop="1" thickBot="1" x14ac:dyDescent="0.4">
      <c r="A10268" s="283" t="s">
        <v>6876</v>
      </c>
      <c r="B10268" s="284" t="e">
        <f>VLOOKUP(A10268,Lists!B:C,2,FALSE)</f>
        <v>#N/A</v>
      </c>
      <c r="C10268" s="284" t="e">
        <f>VLOOKUP(A10268,Lists!B:D,3,FALSE)</f>
        <v>#N/A</v>
      </c>
      <c r="D10268" s="285" t="s">
        <v>651</v>
      </c>
      <c r="E10268" s="285">
        <v>2</v>
      </c>
      <c r="F10268" s="285" t="s">
        <v>7229</v>
      </c>
      <c r="G10268" s="285" t="s">
        <v>732</v>
      </c>
      <c r="H10268" s="278">
        <f t="shared" si="338"/>
        <v>1</v>
      </c>
      <c r="I10268" s="251" t="s">
        <v>7616</v>
      </c>
      <c r="J10268" s="285" t="s">
        <v>7600</v>
      </c>
      <c r="K10268" s="278" t="e">
        <f t="shared" si="339"/>
        <v>#N/A</v>
      </c>
      <c r="L10268" s="286">
        <v>43770</v>
      </c>
      <c r="M10268" s="286" t="s">
        <v>3248</v>
      </c>
    </row>
    <row r="10269" spans="1:13" s="269" customFormat="1" ht="15.5" thickTop="1" thickBot="1" x14ac:dyDescent="0.4">
      <c r="A10269" s="287" t="s">
        <v>2955</v>
      </c>
      <c r="B10269" s="284" t="str">
        <f>VLOOKUP(A10269,Lists!B:C,2,FALSE)</f>
        <v>PRK001</v>
      </c>
      <c r="C10269" s="284" t="str">
        <f>VLOOKUP(A10269,Lists!B:D,3,FALSE)</f>
        <v>PRK</v>
      </c>
      <c r="D10269" s="289" t="s">
        <v>666</v>
      </c>
      <c r="E10269" s="289" t="s">
        <v>446</v>
      </c>
      <c r="F10269" s="289" t="s">
        <v>446</v>
      </c>
      <c r="G10269" s="289" t="s">
        <v>446</v>
      </c>
      <c r="H10269" s="278" t="str">
        <f t="shared" si="338"/>
        <v>x</v>
      </c>
      <c r="I10269" s="252" t="s">
        <v>446</v>
      </c>
      <c r="J10269" s="289" t="s">
        <v>7571</v>
      </c>
      <c r="K10269" s="278" t="str">
        <f t="shared" si="339"/>
        <v>PRK001People displaced</v>
      </c>
      <c r="L10269" s="290">
        <v>43770</v>
      </c>
      <c r="M10269" s="290" t="s">
        <v>3248</v>
      </c>
    </row>
    <row r="10270" spans="1:13" s="269" customFormat="1" ht="15.5" hidden="1" thickTop="1" thickBot="1" x14ac:dyDescent="0.4">
      <c r="A10270" s="283" t="s">
        <v>2955</v>
      </c>
      <c r="B10270" s="284" t="str">
        <f>VLOOKUP(A10270,Lists!B:C,2,FALSE)</f>
        <v>PRK001</v>
      </c>
      <c r="C10270" s="284" t="str">
        <f>VLOOKUP(A10270,Lists!B:D,3,FALSE)</f>
        <v>PRK</v>
      </c>
      <c r="D10270" s="285" t="s">
        <v>647</v>
      </c>
      <c r="E10270" s="285">
        <v>3</v>
      </c>
      <c r="F10270" s="285" t="s">
        <v>7229</v>
      </c>
      <c r="G10270" s="285" t="s">
        <v>732</v>
      </c>
      <c r="H10270" s="278">
        <f t="shared" si="338"/>
        <v>1</v>
      </c>
      <c r="I10270" s="251" t="s">
        <v>7616</v>
      </c>
      <c r="J10270" s="285" t="s">
        <v>7600</v>
      </c>
      <c r="K10270" s="278" t="str">
        <f t="shared" si="339"/>
        <v>PRK001Denial of existence of humanitarian needs or entitlements to assistance</v>
      </c>
      <c r="L10270" s="286">
        <v>43770</v>
      </c>
      <c r="M10270" s="286" t="s">
        <v>3248</v>
      </c>
    </row>
    <row r="10271" spans="1:13" s="269" customFormat="1" ht="15.5" hidden="1" thickTop="1" thickBot="1" x14ac:dyDescent="0.4">
      <c r="A10271" s="287" t="s">
        <v>2955</v>
      </c>
      <c r="B10271" s="284" t="str">
        <f>VLOOKUP(A10271,Lists!B:C,2,FALSE)</f>
        <v>PRK001</v>
      </c>
      <c r="C10271" s="284" t="str">
        <f>VLOOKUP(A10271,Lists!B:D,3,FALSE)</f>
        <v>PRK</v>
      </c>
      <c r="D10271" s="289" t="s">
        <v>648</v>
      </c>
      <c r="E10271" s="289">
        <v>2</v>
      </c>
      <c r="F10271" s="289" t="s">
        <v>7229</v>
      </c>
      <c r="G10271" s="289" t="s">
        <v>732</v>
      </c>
      <c r="H10271" s="278">
        <f t="shared" si="338"/>
        <v>1</v>
      </c>
      <c r="I10271" s="252" t="s">
        <v>7616</v>
      </c>
      <c r="J10271" s="289" t="s">
        <v>7600</v>
      </c>
      <c r="K10271" s="278" t="str">
        <f t="shared" si="339"/>
        <v>PRK001Restriction and obstruction of access to services and assistance</v>
      </c>
      <c r="L10271" s="290">
        <v>43770</v>
      </c>
      <c r="M10271" s="290" t="s">
        <v>3248</v>
      </c>
    </row>
    <row r="10272" spans="1:13" s="269" customFormat="1" ht="15.5" hidden="1" thickTop="1" thickBot="1" x14ac:dyDescent="0.4">
      <c r="A10272" s="283" t="s">
        <v>2955</v>
      </c>
      <c r="B10272" s="284" t="str">
        <f>VLOOKUP(A10272,Lists!B:C,2,FALSE)</f>
        <v>PRK001</v>
      </c>
      <c r="C10272" s="284" t="str">
        <f>VLOOKUP(A10272,Lists!B:D,3,FALSE)</f>
        <v>PRK</v>
      </c>
      <c r="D10272" s="285" t="s">
        <v>643</v>
      </c>
      <c r="E10272" s="285">
        <v>2</v>
      </c>
      <c r="F10272" s="285" t="s">
        <v>7229</v>
      </c>
      <c r="G10272" s="285" t="s">
        <v>732</v>
      </c>
      <c r="H10272" s="278">
        <f t="shared" si="338"/>
        <v>1</v>
      </c>
      <c r="I10272" s="251" t="s">
        <v>7616</v>
      </c>
      <c r="J10272" s="285" t="s">
        <v>7600</v>
      </c>
      <c r="K10272" s="278" t="str">
        <f t="shared" si="339"/>
        <v>PRK001Impediments to entry into country (bureaucratic and administrative)</v>
      </c>
      <c r="L10272" s="286">
        <v>43770</v>
      </c>
      <c r="M10272" s="286" t="s">
        <v>3248</v>
      </c>
    </row>
    <row r="10273" spans="1:13" s="269" customFormat="1" ht="15.5" hidden="1" thickTop="1" thickBot="1" x14ac:dyDescent="0.4">
      <c r="A10273" s="287" t="s">
        <v>2955</v>
      </c>
      <c r="B10273" s="284" t="str">
        <f>VLOOKUP(A10273,Lists!B:C,2,FALSE)</f>
        <v>PRK001</v>
      </c>
      <c r="C10273" s="284" t="str">
        <f>VLOOKUP(A10273,Lists!B:D,3,FALSE)</f>
        <v>PRK</v>
      </c>
      <c r="D10273" s="289" t="s">
        <v>644</v>
      </c>
      <c r="E10273" s="289">
        <v>2</v>
      </c>
      <c r="F10273" s="289" t="s">
        <v>7229</v>
      </c>
      <c r="G10273" s="289" t="s">
        <v>732</v>
      </c>
      <c r="H10273" s="278">
        <f t="shared" si="338"/>
        <v>1</v>
      </c>
      <c r="I10273" s="252" t="s">
        <v>7616</v>
      </c>
      <c r="J10273" s="289" t="s">
        <v>7600</v>
      </c>
      <c r="K10273" s="278" t="str">
        <f t="shared" si="339"/>
        <v>PRK001Restriction of movement (impediments to freedom of movement and/or administrative restrictions)</v>
      </c>
      <c r="L10273" s="290">
        <v>43770</v>
      </c>
      <c r="M10273" s="290" t="s">
        <v>3248</v>
      </c>
    </row>
    <row r="10274" spans="1:13" s="269" customFormat="1" ht="15.5" hidden="1" thickTop="1" thickBot="1" x14ac:dyDescent="0.4">
      <c r="A10274" s="283" t="s">
        <v>2955</v>
      </c>
      <c r="B10274" s="284" t="str">
        <f>VLOOKUP(A10274,Lists!B:C,2,FALSE)</f>
        <v>PRK001</v>
      </c>
      <c r="C10274" s="284" t="str">
        <f>VLOOKUP(A10274,Lists!B:D,3,FALSE)</f>
        <v>PRK</v>
      </c>
      <c r="D10274" s="285" t="s">
        <v>645</v>
      </c>
      <c r="E10274" s="285">
        <v>2</v>
      </c>
      <c r="F10274" s="285" t="s">
        <v>7229</v>
      </c>
      <c r="G10274" s="285" t="s">
        <v>732</v>
      </c>
      <c r="H10274" s="278">
        <f t="shared" si="338"/>
        <v>1</v>
      </c>
      <c r="I10274" s="251" t="s">
        <v>7616</v>
      </c>
      <c r="J10274" s="285" t="s">
        <v>7600</v>
      </c>
      <c r="K10274" s="278" t="str">
        <f t="shared" si="339"/>
        <v>PRK001Interference into implementation of humanitarian activities</v>
      </c>
      <c r="L10274" s="286">
        <v>43770</v>
      </c>
      <c r="M10274" s="286" t="s">
        <v>3248</v>
      </c>
    </row>
    <row r="10275" spans="1:13" s="269" customFormat="1" ht="15.5" hidden="1" thickTop="1" thickBot="1" x14ac:dyDescent="0.4">
      <c r="A10275" s="287" t="s">
        <v>2955</v>
      </c>
      <c r="B10275" s="284" t="str">
        <f>VLOOKUP(A10275,Lists!B:C,2,FALSE)</f>
        <v>PRK001</v>
      </c>
      <c r="C10275" s="284" t="str">
        <f>VLOOKUP(A10275,Lists!B:D,3,FALSE)</f>
        <v>PRK</v>
      </c>
      <c r="D10275" s="289" t="s">
        <v>646</v>
      </c>
      <c r="E10275" s="289">
        <v>0</v>
      </c>
      <c r="F10275" s="289" t="s">
        <v>7229</v>
      </c>
      <c r="G10275" s="289" t="s">
        <v>732</v>
      </c>
      <c r="H10275" s="278">
        <f t="shared" si="338"/>
        <v>1</v>
      </c>
      <c r="I10275" s="252" t="s">
        <v>7616</v>
      </c>
      <c r="J10275" s="289" t="s">
        <v>7600</v>
      </c>
      <c r="K10275" s="278" t="str">
        <f t="shared" si="339"/>
        <v>PRK001Violence against personnel, facilities and assets</v>
      </c>
      <c r="L10275" s="290">
        <v>43770</v>
      </c>
      <c r="M10275" s="290" t="s">
        <v>3248</v>
      </c>
    </row>
    <row r="10276" spans="1:13" s="269" customFormat="1" ht="15.5" hidden="1" thickTop="1" thickBot="1" x14ac:dyDescent="0.4">
      <c r="A10276" s="283" t="s">
        <v>2955</v>
      </c>
      <c r="B10276" s="284" t="str">
        <f>VLOOKUP(A10276,Lists!B:C,2,FALSE)</f>
        <v>PRK001</v>
      </c>
      <c r="C10276" s="284" t="str">
        <f>VLOOKUP(A10276,Lists!B:D,3,FALSE)</f>
        <v>PRK</v>
      </c>
      <c r="D10276" s="285" t="s">
        <v>649</v>
      </c>
      <c r="E10276" s="285">
        <v>0</v>
      </c>
      <c r="F10276" s="285" t="s">
        <v>7229</v>
      </c>
      <c r="G10276" s="285" t="s">
        <v>732</v>
      </c>
      <c r="H10276" s="278">
        <f t="shared" si="338"/>
        <v>1</v>
      </c>
      <c r="I10276" s="251" t="s">
        <v>7616</v>
      </c>
      <c r="J10276" s="285" t="s">
        <v>7600</v>
      </c>
      <c r="K10276" s="278" t="str">
        <f t="shared" si="339"/>
        <v>PRK001Ongoing insecurity/hostilities affecting humanitarian assistance</v>
      </c>
      <c r="L10276" s="286">
        <v>43770</v>
      </c>
      <c r="M10276" s="286" t="s">
        <v>3248</v>
      </c>
    </row>
    <row r="10277" spans="1:13" s="269" customFormat="1" ht="15.5" hidden="1" thickTop="1" thickBot="1" x14ac:dyDescent="0.4">
      <c r="A10277" s="287" t="s">
        <v>2955</v>
      </c>
      <c r="B10277" s="284" t="str">
        <f>VLOOKUP(A10277,Lists!B:C,2,FALSE)</f>
        <v>PRK001</v>
      </c>
      <c r="C10277" s="284" t="str">
        <f>VLOOKUP(A10277,Lists!B:D,3,FALSE)</f>
        <v>PRK</v>
      </c>
      <c r="D10277" s="289" t="s">
        <v>650</v>
      </c>
      <c r="E10277" s="289">
        <v>1</v>
      </c>
      <c r="F10277" s="289" t="s">
        <v>7229</v>
      </c>
      <c r="G10277" s="289" t="s">
        <v>732</v>
      </c>
      <c r="H10277" s="278">
        <f t="shared" si="338"/>
        <v>1</v>
      </c>
      <c r="I10277" s="252" t="s">
        <v>7616</v>
      </c>
      <c r="J10277" s="289" t="s">
        <v>7600</v>
      </c>
      <c r="K10277" s="278" t="str">
        <f t="shared" si="339"/>
        <v xml:space="preserve">PRK001Presence of mines and improvised explosive devices </v>
      </c>
      <c r="L10277" s="290">
        <v>43770</v>
      </c>
      <c r="M10277" s="290" t="s">
        <v>3248</v>
      </c>
    </row>
    <row r="10278" spans="1:13" s="269" customFormat="1" ht="15.5" hidden="1" thickTop="1" thickBot="1" x14ac:dyDescent="0.4">
      <c r="A10278" s="283" t="s">
        <v>2955</v>
      </c>
      <c r="B10278" s="284" t="str">
        <f>VLOOKUP(A10278,Lists!B:C,2,FALSE)</f>
        <v>PRK001</v>
      </c>
      <c r="C10278" s="284" t="str">
        <f>VLOOKUP(A10278,Lists!B:D,3,FALSE)</f>
        <v>PRK</v>
      </c>
      <c r="D10278" s="285" t="s">
        <v>651</v>
      </c>
      <c r="E10278" s="285">
        <v>2</v>
      </c>
      <c r="F10278" s="285" t="s">
        <v>7229</v>
      </c>
      <c r="G10278" s="285" t="s">
        <v>732</v>
      </c>
      <c r="H10278" s="278">
        <f t="shared" si="338"/>
        <v>1</v>
      </c>
      <c r="I10278" s="251" t="s">
        <v>7616</v>
      </c>
      <c r="J10278" s="285" t="s">
        <v>7600</v>
      </c>
      <c r="K10278" s="278" t="str">
        <f t="shared" si="339"/>
        <v>PRK001Physical constraints in the environment (obstacles related to terrain, climate, lack of infrastructure, etc.)</v>
      </c>
      <c r="L10278" s="286">
        <v>43770</v>
      </c>
      <c r="M10278" s="286" t="s">
        <v>3248</v>
      </c>
    </row>
    <row r="10279" spans="1:13" s="269" customFormat="1" ht="15.5" thickTop="1" thickBot="1" x14ac:dyDescent="0.4">
      <c r="A10279" s="287" t="s">
        <v>3402</v>
      </c>
      <c r="B10279" s="284" t="str">
        <f>VLOOKUP(A10279,Lists!B:C,2,FALSE)</f>
        <v>PNG002</v>
      </c>
      <c r="C10279" s="284" t="str">
        <f>VLOOKUP(A10279,Lists!B:D,3,FALSE)</f>
        <v>PNG</v>
      </c>
      <c r="D10279" s="289" t="s">
        <v>666</v>
      </c>
      <c r="E10279" s="289" t="s">
        <v>446</v>
      </c>
      <c r="F10279" s="289" t="s">
        <v>446</v>
      </c>
      <c r="G10279" s="289" t="s">
        <v>446</v>
      </c>
      <c r="H10279" s="278" t="str">
        <f t="shared" si="338"/>
        <v>x</v>
      </c>
      <c r="I10279" s="252" t="s">
        <v>446</v>
      </c>
      <c r="J10279" s="289" t="s">
        <v>7572</v>
      </c>
      <c r="K10279" s="278" t="str">
        <f t="shared" si="339"/>
        <v>PNG002People displaced</v>
      </c>
      <c r="L10279" s="290">
        <v>43770</v>
      </c>
      <c r="M10279" s="290" t="s">
        <v>3248</v>
      </c>
    </row>
    <row r="10280" spans="1:13" s="269" customFormat="1" ht="15.5" hidden="1" thickTop="1" thickBot="1" x14ac:dyDescent="0.4">
      <c r="A10280" s="283" t="s">
        <v>3402</v>
      </c>
      <c r="B10280" s="284" t="str">
        <f>VLOOKUP(A10280,Lists!B:C,2,FALSE)</f>
        <v>PNG002</v>
      </c>
      <c r="C10280" s="284" t="str">
        <f>VLOOKUP(A10280,Lists!B:D,3,FALSE)</f>
        <v>PNG</v>
      </c>
      <c r="D10280" s="285" t="s">
        <v>647</v>
      </c>
      <c r="E10280" s="285">
        <v>0</v>
      </c>
      <c r="F10280" s="285" t="s">
        <v>7229</v>
      </c>
      <c r="G10280" s="285" t="s">
        <v>732</v>
      </c>
      <c r="H10280" s="278">
        <f t="shared" si="338"/>
        <v>1</v>
      </c>
      <c r="I10280" s="251" t="s">
        <v>7616</v>
      </c>
      <c r="J10280" s="285" t="s">
        <v>7600</v>
      </c>
      <c r="K10280" s="278" t="str">
        <f t="shared" si="339"/>
        <v>PNG002Denial of existence of humanitarian needs or entitlements to assistance</v>
      </c>
      <c r="L10280" s="286">
        <v>43770</v>
      </c>
      <c r="M10280" s="286" t="s">
        <v>3248</v>
      </c>
    </row>
    <row r="10281" spans="1:13" s="269" customFormat="1" ht="15.5" hidden="1" thickTop="1" thickBot="1" x14ac:dyDescent="0.4">
      <c r="A10281" s="287" t="s">
        <v>3402</v>
      </c>
      <c r="B10281" s="284" t="str">
        <f>VLOOKUP(A10281,Lists!B:C,2,FALSE)</f>
        <v>PNG002</v>
      </c>
      <c r="C10281" s="284" t="str">
        <f>VLOOKUP(A10281,Lists!B:D,3,FALSE)</f>
        <v>PNG</v>
      </c>
      <c r="D10281" s="289" t="s">
        <v>648</v>
      </c>
      <c r="E10281" s="289">
        <v>1</v>
      </c>
      <c r="F10281" s="289" t="s">
        <v>7229</v>
      </c>
      <c r="G10281" s="289" t="s">
        <v>732</v>
      </c>
      <c r="H10281" s="278">
        <f t="shared" si="338"/>
        <v>1</v>
      </c>
      <c r="I10281" s="252" t="s">
        <v>7616</v>
      </c>
      <c r="J10281" s="289" t="s">
        <v>7600</v>
      </c>
      <c r="K10281" s="278" t="str">
        <f t="shared" si="339"/>
        <v>PNG002Restriction and obstruction of access to services and assistance</v>
      </c>
      <c r="L10281" s="290">
        <v>43770</v>
      </c>
      <c r="M10281" s="290" t="s">
        <v>3248</v>
      </c>
    </row>
    <row r="10282" spans="1:13" s="269" customFormat="1" ht="15.5" hidden="1" thickTop="1" thickBot="1" x14ac:dyDescent="0.4">
      <c r="A10282" s="283" t="s">
        <v>3402</v>
      </c>
      <c r="B10282" s="284" t="str">
        <f>VLOOKUP(A10282,Lists!B:C,2,FALSE)</f>
        <v>PNG002</v>
      </c>
      <c r="C10282" s="284" t="str">
        <f>VLOOKUP(A10282,Lists!B:D,3,FALSE)</f>
        <v>PNG</v>
      </c>
      <c r="D10282" s="285" t="s">
        <v>643</v>
      </c>
      <c r="E10282" s="285">
        <v>0</v>
      </c>
      <c r="F10282" s="285" t="s">
        <v>7229</v>
      </c>
      <c r="G10282" s="285" t="s">
        <v>732</v>
      </c>
      <c r="H10282" s="278">
        <f t="shared" ref="H10282:H10345" si="340">IF(G10282="x","x",IF(G10282="Low",3,IF(G10282="Medium",2,IF(G10282="High",1,FALSE))))</f>
        <v>1</v>
      </c>
      <c r="I10282" s="251" t="s">
        <v>7616</v>
      </c>
      <c r="J10282" s="285" t="s">
        <v>7600</v>
      </c>
      <c r="K10282" s="278" t="str">
        <f t="shared" si="339"/>
        <v>PNG002Impediments to entry into country (bureaucratic and administrative)</v>
      </c>
      <c r="L10282" s="286">
        <v>43770</v>
      </c>
      <c r="M10282" s="286" t="s">
        <v>3248</v>
      </c>
    </row>
    <row r="10283" spans="1:13" s="269" customFormat="1" ht="15.5" hidden="1" thickTop="1" thickBot="1" x14ac:dyDescent="0.4">
      <c r="A10283" s="287" t="s">
        <v>3402</v>
      </c>
      <c r="B10283" s="284" t="str">
        <f>VLOOKUP(A10283,Lists!B:C,2,FALSE)</f>
        <v>PNG002</v>
      </c>
      <c r="C10283" s="284" t="str">
        <f>VLOOKUP(A10283,Lists!B:D,3,FALSE)</f>
        <v>PNG</v>
      </c>
      <c r="D10283" s="289" t="s">
        <v>644</v>
      </c>
      <c r="E10283" s="289">
        <v>0</v>
      </c>
      <c r="F10283" s="289" t="s">
        <v>7229</v>
      </c>
      <c r="G10283" s="289" t="s">
        <v>732</v>
      </c>
      <c r="H10283" s="278">
        <f t="shared" si="340"/>
        <v>1</v>
      </c>
      <c r="I10283" s="252" t="s">
        <v>7616</v>
      </c>
      <c r="J10283" s="289" t="s">
        <v>7600</v>
      </c>
      <c r="K10283" s="278" t="str">
        <f t="shared" si="339"/>
        <v>PNG002Restriction of movement (impediments to freedom of movement and/or administrative restrictions)</v>
      </c>
      <c r="L10283" s="290">
        <v>43770</v>
      </c>
      <c r="M10283" s="290" t="s">
        <v>3248</v>
      </c>
    </row>
    <row r="10284" spans="1:13" s="269" customFormat="1" ht="15.5" hidden="1" thickTop="1" thickBot="1" x14ac:dyDescent="0.4">
      <c r="A10284" s="283" t="s">
        <v>3402</v>
      </c>
      <c r="B10284" s="284" t="str">
        <f>VLOOKUP(A10284,Lists!B:C,2,FALSE)</f>
        <v>PNG002</v>
      </c>
      <c r="C10284" s="284" t="str">
        <f>VLOOKUP(A10284,Lists!B:D,3,FALSE)</f>
        <v>PNG</v>
      </c>
      <c r="D10284" s="285" t="s">
        <v>645</v>
      </c>
      <c r="E10284" s="285">
        <v>0</v>
      </c>
      <c r="F10284" s="285" t="s">
        <v>7229</v>
      </c>
      <c r="G10284" s="285" t="s">
        <v>732</v>
      </c>
      <c r="H10284" s="278">
        <f t="shared" si="340"/>
        <v>1</v>
      </c>
      <c r="I10284" s="251" t="s">
        <v>7616</v>
      </c>
      <c r="J10284" s="285" t="s">
        <v>7600</v>
      </c>
      <c r="K10284" s="278" t="str">
        <f t="shared" si="339"/>
        <v>PNG002Interference into implementation of humanitarian activities</v>
      </c>
      <c r="L10284" s="286">
        <v>43770</v>
      </c>
      <c r="M10284" s="286" t="s">
        <v>3248</v>
      </c>
    </row>
    <row r="10285" spans="1:13" s="269" customFormat="1" ht="15.5" hidden="1" thickTop="1" thickBot="1" x14ac:dyDescent="0.4">
      <c r="A10285" s="287" t="s">
        <v>3402</v>
      </c>
      <c r="B10285" s="284" t="str">
        <f>VLOOKUP(A10285,Lists!B:C,2,FALSE)</f>
        <v>PNG002</v>
      </c>
      <c r="C10285" s="284" t="str">
        <f>VLOOKUP(A10285,Lists!B:D,3,FALSE)</f>
        <v>PNG</v>
      </c>
      <c r="D10285" s="289" t="s">
        <v>646</v>
      </c>
      <c r="E10285" s="289">
        <v>0</v>
      </c>
      <c r="F10285" s="289" t="s">
        <v>7229</v>
      </c>
      <c r="G10285" s="289" t="s">
        <v>732</v>
      </c>
      <c r="H10285" s="278">
        <f t="shared" si="340"/>
        <v>1</v>
      </c>
      <c r="I10285" s="252" t="s">
        <v>7616</v>
      </c>
      <c r="J10285" s="289" t="s">
        <v>7600</v>
      </c>
      <c r="K10285" s="278" t="str">
        <f t="shared" si="339"/>
        <v>PNG002Violence against personnel, facilities and assets</v>
      </c>
      <c r="L10285" s="290">
        <v>43770</v>
      </c>
      <c r="M10285" s="290" t="s">
        <v>3248</v>
      </c>
    </row>
    <row r="10286" spans="1:13" s="269" customFormat="1" ht="15.5" hidden="1" thickTop="1" thickBot="1" x14ac:dyDescent="0.4">
      <c r="A10286" s="283" t="s">
        <v>3402</v>
      </c>
      <c r="B10286" s="284" t="str">
        <f>VLOOKUP(A10286,Lists!B:C,2,FALSE)</f>
        <v>PNG002</v>
      </c>
      <c r="C10286" s="284" t="str">
        <f>VLOOKUP(A10286,Lists!B:D,3,FALSE)</f>
        <v>PNG</v>
      </c>
      <c r="D10286" s="285" t="s">
        <v>649</v>
      </c>
      <c r="E10286" s="285">
        <v>0</v>
      </c>
      <c r="F10286" s="285" t="s">
        <v>7229</v>
      </c>
      <c r="G10286" s="285" t="s">
        <v>732</v>
      </c>
      <c r="H10286" s="278">
        <f t="shared" si="340"/>
        <v>1</v>
      </c>
      <c r="I10286" s="251" t="s">
        <v>7616</v>
      </c>
      <c r="J10286" s="285" t="s">
        <v>7600</v>
      </c>
      <c r="K10286" s="278" t="str">
        <f t="shared" si="339"/>
        <v>PNG002Ongoing insecurity/hostilities affecting humanitarian assistance</v>
      </c>
      <c r="L10286" s="286">
        <v>43770</v>
      </c>
      <c r="M10286" s="286" t="s">
        <v>3248</v>
      </c>
    </row>
    <row r="10287" spans="1:13" s="269" customFormat="1" ht="15.5" hidden="1" thickTop="1" thickBot="1" x14ac:dyDescent="0.4">
      <c r="A10287" s="287" t="s">
        <v>3402</v>
      </c>
      <c r="B10287" s="284" t="str">
        <f>VLOOKUP(A10287,Lists!B:C,2,FALSE)</f>
        <v>PNG002</v>
      </c>
      <c r="C10287" s="284" t="str">
        <f>VLOOKUP(A10287,Lists!B:D,3,FALSE)</f>
        <v>PNG</v>
      </c>
      <c r="D10287" s="289" t="s">
        <v>650</v>
      </c>
      <c r="E10287" s="289">
        <v>0</v>
      </c>
      <c r="F10287" s="289" t="s">
        <v>7229</v>
      </c>
      <c r="G10287" s="289" t="s">
        <v>732</v>
      </c>
      <c r="H10287" s="278">
        <f t="shared" si="340"/>
        <v>1</v>
      </c>
      <c r="I10287" s="252" t="s">
        <v>7616</v>
      </c>
      <c r="J10287" s="289" t="s">
        <v>7600</v>
      </c>
      <c r="K10287" s="278" t="str">
        <f t="shared" si="339"/>
        <v xml:space="preserve">PNG002Presence of mines and improvised explosive devices </v>
      </c>
      <c r="L10287" s="290">
        <v>43770</v>
      </c>
      <c r="M10287" s="290" t="s">
        <v>3248</v>
      </c>
    </row>
    <row r="10288" spans="1:13" s="269" customFormat="1" ht="15.5" hidden="1" thickTop="1" thickBot="1" x14ac:dyDescent="0.4">
      <c r="A10288" s="283" t="s">
        <v>3402</v>
      </c>
      <c r="B10288" s="284" t="str">
        <f>VLOOKUP(A10288,Lists!B:C,2,FALSE)</f>
        <v>PNG002</v>
      </c>
      <c r="C10288" s="284" t="str">
        <f>VLOOKUP(A10288,Lists!B:D,3,FALSE)</f>
        <v>PNG</v>
      </c>
      <c r="D10288" s="285" t="s">
        <v>651</v>
      </c>
      <c r="E10288" s="285">
        <v>2</v>
      </c>
      <c r="F10288" s="285" t="s">
        <v>7229</v>
      </c>
      <c r="G10288" s="285" t="s">
        <v>732</v>
      </c>
      <c r="H10288" s="278">
        <f t="shared" si="340"/>
        <v>1</v>
      </c>
      <c r="I10288" s="251" t="s">
        <v>7616</v>
      </c>
      <c r="J10288" s="285" t="s">
        <v>7600</v>
      </c>
      <c r="K10288" s="278" t="str">
        <f t="shared" si="339"/>
        <v>PNG002Physical constraints in the environment (obstacles related to terrain, climate, lack of infrastructure, etc.)</v>
      </c>
      <c r="L10288" s="286">
        <v>43770</v>
      </c>
      <c r="M10288" s="286" t="s">
        <v>3248</v>
      </c>
    </row>
    <row r="10289" spans="1:13" s="269" customFormat="1" ht="15.5" hidden="1" thickTop="1" thickBot="1" x14ac:dyDescent="0.4">
      <c r="A10289" s="287" t="s">
        <v>3404</v>
      </c>
      <c r="B10289" s="284" t="str">
        <f>VLOOKUP(A10289,Lists!B:C,2,FALSE)</f>
        <v>THA001</v>
      </c>
      <c r="C10289" s="284" t="str">
        <f>VLOOKUP(A10289,Lists!B:D,3,FALSE)</f>
        <v>THA</v>
      </c>
      <c r="D10289" s="289" t="s">
        <v>533</v>
      </c>
      <c r="E10289" s="289">
        <v>3550692</v>
      </c>
      <c r="F10289" s="289" t="s">
        <v>3287</v>
      </c>
      <c r="G10289" s="289" t="s">
        <v>731</v>
      </c>
      <c r="H10289" s="278">
        <f t="shared" si="340"/>
        <v>2</v>
      </c>
      <c r="I10289" s="252" t="s">
        <v>3288</v>
      </c>
      <c r="J10289" s="289" t="s">
        <v>7573</v>
      </c>
      <c r="K10289" s="278" t="str">
        <f t="shared" si="339"/>
        <v>THA001People affected</v>
      </c>
      <c r="L10289" s="290">
        <v>43770</v>
      </c>
      <c r="M10289" s="290" t="s">
        <v>3248</v>
      </c>
    </row>
    <row r="10290" spans="1:13" s="269" customFormat="1" ht="15.5" hidden="1" thickTop="1" thickBot="1" x14ac:dyDescent="0.4">
      <c r="A10290" s="283" t="s">
        <v>3404</v>
      </c>
      <c r="B10290" s="284" t="str">
        <f>VLOOKUP(A10290,Lists!B:C,2,FALSE)</f>
        <v>THA001</v>
      </c>
      <c r="C10290" s="284" t="str">
        <f>VLOOKUP(A10290,Lists!B:D,3,FALSE)</f>
        <v>THA</v>
      </c>
      <c r="D10290" s="285" t="s">
        <v>5027</v>
      </c>
      <c r="E10290" s="285">
        <v>146</v>
      </c>
      <c r="F10290" s="285" t="s">
        <v>2894</v>
      </c>
      <c r="G10290" s="285" t="s">
        <v>731</v>
      </c>
      <c r="H10290" s="278">
        <f t="shared" si="340"/>
        <v>2</v>
      </c>
      <c r="I10290" s="251" t="s">
        <v>1891</v>
      </c>
      <c r="J10290" s="285" t="s">
        <v>7574</v>
      </c>
      <c r="K10290" s="278" t="str">
        <f t="shared" si="339"/>
        <v>THA001Injuries reported</v>
      </c>
      <c r="L10290" s="286">
        <v>43770</v>
      </c>
      <c r="M10290" s="286" t="s">
        <v>3248</v>
      </c>
    </row>
    <row r="10291" spans="1:13" s="269" customFormat="1" ht="15.5" hidden="1" thickTop="1" thickBot="1" x14ac:dyDescent="0.4">
      <c r="A10291" s="287" t="s">
        <v>3404</v>
      </c>
      <c r="B10291" s="284" t="str">
        <f>VLOOKUP(A10291,Lists!B:C,2,FALSE)</f>
        <v>THA001</v>
      </c>
      <c r="C10291" s="284" t="str">
        <f>VLOOKUP(A10291,Lists!B:D,3,FALSE)</f>
        <v>THA</v>
      </c>
      <c r="D10291" s="289" t="s">
        <v>5115</v>
      </c>
      <c r="E10291" s="289">
        <v>89</v>
      </c>
      <c r="F10291" s="289" t="s">
        <v>2894</v>
      </c>
      <c r="G10291" s="289" t="s">
        <v>731</v>
      </c>
      <c r="H10291" s="278">
        <f t="shared" si="340"/>
        <v>2</v>
      </c>
      <c r="I10291" s="252" t="s">
        <v>1891</v>
      </c>
      <c r="J10291" s="289" t="s">
        <v>7574</v>
      </c>
      <c r="K10291" s="278" t="str">
        <f t="shared" si="339"/>
        <v>THA001Fatalities in all crises</v>
      </c>
      <c r="L10291" s="290">
        <v>43770</v>
      </c>
      <c r="M10291" s="290" t="s">
        <v>3248</v>
      </c>
    </row>
    <row r="10292" spans="1:13" s="269" customFormat="1" ht="15.5" hidden="1" thickTop="1" thickBot="1" x14ac:dyDescent="0.4">
      <c r="A10292" s="283" t="s">
        <v>3404</v>
      </c>
      <c r="B10292" s="284" t="str">
        <f>VLOOKUP(A10292,Lists!B:C,2,FALSE)</f>
        <v>THA001</v>
      </c>
      <c r="C10292" s="284" t="str">
        <f>VLOOKUP(A10292,Lists!B:D,3,FALSE)</f>
        <v>THA</v>
      </c>
      <c r="D10292" s="285" t="s">
        <v>5029</v>
      </c>
      <c r="E10292" s="285">
        <v>89</v>
      </c>
      <c r="F10292" s="285" t="s">
        <v>2894</v>
      </c>
      <c r="G10292" s="285" t="s">
        <v>731</v>
      </c>
      <c r="H10292" s="278">
        <f t="shared" si="340"/>
        <v>2</v>
      </c>
      <c r="I10292" s="251" t="s">
        <v>1891</v>
      </c>
      <c r="J10292" s="285" t="s">
        <v>7574</v>
      </c>
      <c r="K10292" s="278" t="str">
        <f t="shared" si="339"/>
        <v>THA001Fatalities reported</v>
      </c>
      <c r="L10292" s="286">
        <v>43770</v>
      </c>
      <c r="M10292" s="286" t="s">
        <v>3248</v>
      </c>
    </row>
    <row r="10293" spans="1:13" s="269" customFormat="1" ht="15.5" hidden="1" thickTop="1" thickBot="1" x14ac:dyDescent="0.4">
      <c r="A10293" s="287" t="s">
        <v>3404</v>
      </c>
      <c r="B10293" s="284" t="str">
        <f>VLOOKUP(A10293,Lists!B:C,2,FALSE)</f>
        <v>THA001</v>
      </c>
      <c r="C10293" s="284" t="str">
        <f>VLOOKUP(A10293,Lists!B:D,3,FALSE)</f>
        <v>THA</v>
      </c>
      <c r="D10293" s="289" t="s">
        <v>647</v>
      </c>
      <c r="E10293" s="289">
        <v>0</v>
      </c>
      <c r="F10293" s="289" t="s">
        <v>7229</v>
      </c>
      <c r="G10293" s="289" t="s">
        <v>732</v>
      </c>
      <c r="H10293" s="278">
        <f t="shared" si="340"/>
        <v>1</v>
      </c>
      <c r="I10293" s="252" t="s">
        <v>7616</v>
      </c>
      <c r="J10293" s="289" t="s">
        <v>7600</v>
      </c>
      <c r="K10293" s="278" t="str">
        <f t="shared" si="339"/>
        <v>THA001Denial of existence of humanitarian needs or entitlements to assistance</v>
      </c>
      <c r="L10293" s="290">
        <v>43770</v>
      </c>
      <c r="M10293" s="290" t="s">
        <v>3248</v>
      </c>
    </row>
    <row r="10294" spans="1:13" s="269" customFormat="1" ht="15.5" hidden="1" thickTop="1" thickBot="1" x14ac:dyDescent="0.4">
      <c r="A10294" s="283" t="s">
        <v>3404</v>
      </c>
      <c r="B10294" s="284" t="str">
        <f>VLOOKUP(A10294,Lists!B:C,2,FALSE)</f>
        <v>THA001</v>
      </c>
      <c r="C10294" s="284" t="str">
        <f>VLOOKUP(A10294,Lists!B:D,3,FALSE)</f>
        <v>THA</v>
      </c>
      <c r="D10294" s="285" t="s">
        <v>648</v>
      </c>
      <c r="E10294" s="285">
        <v>0</v>
      </c>
      <c r="F10294" s="285" t="s">
        <v>7229</v>
      </c>
      <c r="G10294" s="285" t="s">
        <v>732</v>
      </c>
      <c r="H10294" s="278">
        <f t="shared" si="340"/>
        <v>1</v>
      </c>
      <c r="I10294" s="251" t="s">
        <v>7616</v>
      </c>
      <c r="J10294" s="285" t="s">
        <v>7600</v>
      </c>
      <c r="K10294" s="278" t="str">
        <f t="shared" si="339"/>
        <v>THA001Restriction and obstruction of access to services and assistance</v>
      </c>
      <c r="L10294" s="286">
        <v>43770</v>
      </c>
      <c r="M10294" s="286" t="s">
        <v>3248</v>
      </c>
    </row>
    <row r="10295" spans="1:13" s="269" customFormat="1" ht="15.5" hidden="1" thickTop="1" thickBot="1" x14ac:dyDescent="0.4">
      <c r="A10295" s="287" t="s">
        <v>3404</v>
      </c>
      <c r="B10295" s="284" t="str">
        <f>VLOOKUP(A10295,Lists!B:C,2,FALSE)</f>
        <v>THA001</v>
      </c>
      <c r="C10295" s="284" t="str">
        <f>VLOOKUP(A10295,Lists!B:D,3,FALSE)</f>
        <v>THA</v>
      </c>
      <c r="D10295" s="289" t="s">
        <v>643</v>
      </c>
      <c r="E10295" s="289">
        <v>0</v>
      </c>
      <c r="F10295" s="289" t="s">
        <v>7229</v>
      </c>
      <c r="G10295" s="289" t="s">
        <v>732</v>
      </c>
      <c r="H10295" s="278">
        <f t="shared" si="340"/>
        <v>1</v>
      </c>
      <c r="I10295" s="252" t="s">
        <v>7616</v>
      </c>
      <c r="J10295" s="289" t="s">
        <v>7600</v>
      </c>
      <c r="K10295" s="278" t="str">
        <f t="shared" si="339"/>
        <v>THA001Impediments to entry into country (bureaucratic and administrative)</v>
      </c>
      <c r="L10295" s="290">
        <v>43770</v>
      </c>
      <c r="M10295" s="290" t="s">
        <v>3248</v>
      </c>
    </row>
    <row r="10296" spans="1:13" s="269" customFormat="1" ht="15.5" hidden="1" thickTop="1" thickBot="1" x14ac:dyDescent="0.4">
      <c r="A10296" s="283" t="s">
        <v>3404</v>
      </c>
      <c r="B10296" s="284" t="str">
        <f>VLOOKUP(A10296,Lists!B:C,2,FALSE)</f>
        <v>THA001</v>
      </c>
      <c r="C10296" s="284" t="str">
        <f>VLOOKUP(A10296,Lists!B:D,3,FALSE)</f>
        <v>THA</v>
      </c>
      <c r="D10296" s="285" t="s">
        <v>644</v>
      </c>
      <c r="E10296" s="285">
        <v>0</v>
      </c>
      <c r="F10296" s="285" t="s">
        <v>7229</v>
      </c>
      <c r="G10296" s="285" t="s">
        <v>732</v>
      </c>
      <c r="H10296" s="278">
        <f t="shared" si="340"/>
        <v>1</v>
      </c>
      <c r="I10296" s="251" t="s">
        <v>7616</v>
      </c>
      <c r="J10296" s="285" t="s">
        <v>7600</v>
      </c>
      <c r="K10296" s="278" t="str">
        <f t="shared" si="339"/>
        <v>THA001Restriction of movement (impediments to freedom of movement and/or administrative restrictions)</v>
      </c>
      <c r="L10296" s="286">
        <v>43770</v>
      </c>
      <c r="M10296" s="286" t="s">
        <v>3248</v>
      </c>
    </row>
    <row r="10297" spans="1:13" s="269" customFormat="1" ht="15.5" hidden="1" thickTop="1" thickBot="1" x14ac:dyDescent="0.4">
      <c r="A10297" s="287" t="s">
        <v>3404</v>
      </c>
      <c r="B10297" s="284" t="str">
        <f>VLOOKUP(A10297,Lists!B:C,2,FALSE)</f>
        <v>THA001</v>
      </c>
      <c r="C10297" s="284" t="str">
        <f>VLOOKUP(A10297,Lists!B:D,3,FALSE)</f>
        <v>THA</v>
      </c>
      <c r="D10297" s="289" t="s">
        <v>645</v>
      </c>
      <c r="E10297" s="289">
        <v>0</v>
      </c>
      <c r="F10297" s="289" t="s">
        <v>7229</v>
      </c>
      <c r="G10297" s="289" t="s">
        <v>732</v>
      </c>
      <c r="H10297" s="278">
        <f t="shared" si="340"/>
        <v>1</v>
      </c>
      <c r="I10297" s="252" t="s">
        <v>7616</v>
      </c>
      <c r="J10297" s="289" t="s">
        <v>7600</v>
      </c>
      <c r="K10297" s="278" t="str">
        <f t="shared" si="339"/>
        <v>THA001Interference into implementation of humanitarian activities</v>
      </c>
      <c r="L10297" s="290">
        <v>43770</v>
      </c>
      <c r="M10297" s="290" t="s">
        <v>3248</v>
      </c>
    </row>
    <row r="10298" spans="1:13" s="269" customFormat="1" ht="15.5" hidden="1" thickTop="1" thickBot="1" x14ac:dyDescent="0.4">
      <c r="A10298" s="283" t="s">
        <v>3404</v>
      </c>
      <c r="B10298" s="284" t="str">
        <f>VLOOKUP(A10298,Lists!B:C,2,FALSE)</f>
        <v>THA001</v>
      </c>
      <c r="C10298" s="284" t="str">
        <f>VLOOKUP(A10298,Lists!B:D,3,FALSE)</f>
        <v>THA</v>
      </c>
      <c r="D10298" s="285" t="s">
        <v>646</v>
      </c>
      <c r="E10298" s="285">
        <v>0</v>
      </c>
      <c r="F10298" s="285" t="s">
        <v>7229</v>
      </c>
      <c r="G10298" s="285" t="s">
        <v>732</v>
      </c>
      <c r="H10298" s="278">
        <f t="shared" si="340"/>
        <v>1</v>
      </c>
      <c r="I10298" s="251" t="s">
        <v>7616</v>
      </c>
      <c r="J10298" s="285" t="s">
        <v>7600</v>
      </c>
      <c r="K10298" s="278" t="str">
        <f t="shared" si="339"/>
        <v>THA001Violence against personnel, facilities and assets</v>
      </c>
      <c r="L10298" s="286">
        <v>43770</v>
      </c>
      <c r="M10298" s="286" t="s">
        <v>3248</v>
      </c>
    </row>
    <row r="10299" spans="1:13" s="269" customFormat="1" ht="15.5" hidden="1" thickTop="1" thickBot="1" x14ac:dyDescent="0.4">
      <c r="A10299" s="287" t="s">
        <v>3404</v>
      </c>
      <c r="B10299" s="284" t="str">
        <f>VLOOKUP(A10299,Lists!B:C,2,FALSE)</f>
        <v>THA001</v>
      </c>
      <c r="C10299" s="284" t="str">
        <f>VLOOKUP(A10299,Lists!B:D,3,FALSE)</f>
        <v>THA</v>
      </c>
      <c r="D10299" s="289" t="s">
        <v>649</v>
      </c>
      <c r="E10299" s="289">
        <v>1</v>
      </c>
      <c r="F10299" s="289" t="s">
        <v>7229</v>
      </c>
      <c r="G10299" s="289" t="s">
        <v>732</v>
      </c>
      <c r="H10299" s="278">
        <f t="shared" si="340"/>
        <v>1</v>
      </c>
      <c r="I10299" s="252" t="s">
        <v>7616</v>
      </c>
      <c r="J10299" s="289" t="s">
        <v>7600</v>
      </c>
      <c r="K10299" s="278" t="str">
        <f t="shared" si="339"/>
        <v>THA001Ongoing insecurity/hostilities affecting humanitarian assistance</v>
      </c>
      <c r="L10299" s="290">
        <v>43770</v>
      </c>
      <c r="M10299" s="290" t="s">
        <v>3248</v>
      </c>
    </row>
    <row r="10300" spans="1:13" s="269" customFormat="1" ht="15.5" hidden="1" thickTop="1" thickBot="1" x14ac:dyDescent="0.4">
      <c r="A10300" s="283" t="s">
        <v>3404</v>
      </c>
      <c r="B10300" s="284" t="str">
        <f>VLOOKUP(A10300,Lists!B:C,2,FALSE)</f>
        <v>THA001</v>
      </c>
      <c r="C10300" s="284" t="str">
        <f>VLOOKUP(A10300,Lists!B:D,3,FALSE)</f>
        <v>THA</v>
      </c>
      <c r="D10300" s="285" t="s">
        <v>650</v>
      </c>
      <c r="E10300" s="285">
        <v>1</v>
      </c>
      <c r="F10300" s="285" t="s">
        <v>7229</v>
      </c>
      <c r="G10300" s="285" t="s">
        <v>732</v>
      </c>
      <c r="H10300" s="278">
        <f t="shared" si="340"/>
        <v>1</v>
      </c>
      <c r="I10300" s="251" t="s">
        <v>7616</v>
      </c>
      <c r="J10300" s="285" t="s">
        <v>7600</v>
      </c>
      <c r="K10300" s="278" t="str">
        <f t="shared" ref="K10300:K10363" si="341">B10300&amp;""&amp;D10300</f>
        <v xml:space="preserve">THA001Presence of mines and improvised explosive devices </v>
      </c>
      <c r="L10300" s="286">
        <v>43770</v>
      </c>
      <c r="M10300" s="286" t="s">
        <v>3248</v>
      </c>
    </row>
    <row r="10301" spans="1:13" s="269" customFormat="1" ht="15.5" hidden="1" thickTop="1" thickBot="1" x14ac:dyDescent="0.4">
      <c r="A10301" s="287" t="s">
        <v>3404</v>
      </c>
      <c r="B10301" s="284" t="str">
        <f>VLOOKUP(A10301,Lists!B:C,2,FALSE)</f>
        <v>THA001</v>
      </c>
      <c r="C10301" s="284" t="str">
        <f>VLOOKUP(A10301,Lists!B:D,3,FALSE)</f>
        <v>THA</v>
      </c>
      <c r="D10301" s="289" t="s">
        <v>651</v>
      </c>
      <c r="E10301" s="289">
        <v>2</v>
      </c>
      <c r="F10301" s="289" t="s">
        <v>7229</v>
      </c>
      <c r="G10301" s="289" t="s">
        <v>732</v>
      </c>
      <c r="H10301" s="278">
        <f t="shared" si="340"/>
        <v>1</v>
      </c>
      <c r="I10301" s="252" t="s">
        <v>7616</v>
      </c>
      <c r="J10301" s="289" t="s">
        <v>7600</v>
      </c>
      <c r="K10301" s="278" t="str">
        <f t="shared" si="341"/>
        <v>THA001Physical constraints in the environment (obstacles related to terrain, climate, lack of infrastructure, etc.)</v>
      </c>
      <c r="L10301" s="290">
        <v>43770</v>
      </c>
      <c r="M10301" s="290" t="s">
        <v>3248</v>
      </c>
    </row>
    <row r="10302" spans="1:13" s="269" customFormat="1" ht="15.5" hidden="1" thickTop="1" thickBot="1" x14ac:dyDescent="0.4">
      <c r="A10302" s="283" t="s">
        <v>3405</v>
      </c>
      <c r="B10302" s="284" t="str">
        <f>VLOOKUP(A10302,Lists!B:C,2,FALSE)</f>
        <v>THA002</v>
      </c>
      <c r="C10302" s="284" t="str">
        <f>VLOOKUP(A10302,Lists!B:D,3,FALSE)</f>
        <v>THA</v>
      </c>
      <c r="D10302" s="285" t="s">
        <v>5027</v>
      </c>
      <c r="E10302" s="285">
        <v>146</v>
      </c>
      <c r="F10302" s="285" t="s">
        <v>2894</v>
      </c>
      <c r="G10302" s="285" t="s">
        <v>731</v>
      </c>
      <c r="H10302" s="278">
        <f t="shared" si="340"/>
        <v>2</v>
      </c>
      <c r="I10302" s="251" t="s">
        <v>1891</v>
      </c>
      <c r="J10302" s="285" t="s">
        <v>7574</v>
      </c>
      <c r="K10302" s="278" t="str">
        <f t="shared" si="341"/>
        <v>THA002Injuries reported</v>
      </c>
      <c r="L10302" s="286">
        <v>43770</v>
      </c>
      <c r="M10302" s="286" t="s">
        <v>3248</v>
      </c>
    </row>
    <row r="10303" spans="1:13" s="269" customFormat="1" ht="15.5" hidden="1" thickTop="1" thickBot="1" x14ac:dyDescent="0.4">
      <c r="A10303" s="287" t="s">
        <v>3405</v>
      </c>
      <c r="B10303" s="284" t="str">
        <f>VLOOKUP(A10303,Lists!B:C,2,FALSE)</f>
        <v>THA002</v>
      </c>
      <c r="C10303" s="284" t="str">
        <f>VLOOKUP(A10303,Lists!B:D,3,FALSE)</f>
        <v>THA</v>
      </c>
      <c r="D10303" s="289" t="s">
        <v>5115</v>
      </c>
      <c r="E10303" s="289">
        <v>89</v>
      </c>
      <c r="F10303" s="289" t="s">
        <v>2894</v>
      </c>
      <c r="G10303" s="289" t="s">
        <v>731</v>
      </c>
      <c r="H10303" s="278">
        <f t="shared" si="340"/>
        <v>2</v>
      </c>
      <c r="I10303" s="252" t="s">
        <v>1891</v>
      </c>
      <c r="J10303" s="289" t="s">
        <v>7575</v>
      </c>
      <c r="K10303" s="278" t="str">
        <f t="shared" si="341"/>
        <v>THA002Fatalities in all crises</v>
      </c>
      <c r="L10303" s="290">
        <v>43770</v>
      </c>
      <c r="M10303" s="290" t="s">
        <v>3248</v>
      </c>
    </row>
    <row r="10304" spans="1:13" s="269" customFormat="1" ht="15.5" hidden="1" thickTop="1" thickBot="1" x14ac:dyDescent="0.4">
      <c r="A10304" s="283" t="s">
        <v>3405</v>
      </c>
      <c r="B10304" s="284" t="str">
        <f>VLOOKUP(A10304,Lists!B:C,2,FALSE)</f>
        <v>THA002</v>
      </c>
      <c r="C10304" s="284" t="str">
        <f>VLOOKUP(A10304,Lists!B:D,3,FALSE)</f>
        <v>THA</v>
      </c>
      <c r="D10304" s="285" t="s">
        <v>5029</v>
      </c>
      <c r="E10304" s="285">
        <v>89</v>
      </c>
      <c r="F10304" s="285" t="s">
        <v>2894</v>
      </c>
      <c r="G10304" s="285" t="s">
        <v>731</v>
      </c>
      <c r="H10304" s="278">
        <f t="shared" si="340"/>
        <v>2</v>
      </c>
      <c r="I10304" s="251" t="s">
        <v>1891</v>
      </c>
      <c r="J10304" s="285" t="s">
        <v>7575</v>
      </c>
      <c r="K10304" s="278" t="str">
        <f t="shared" si="341"/>
        <v>THA002Fatalities reported</v>
      </c>
      <c r="L10304" s="286">
        <v>43770</v>
      </c>
      <c r="M10304" s="286" t="s">
        <v>3248</v>
      </c>
    </row>
    <row r="10305" spans="1:13" s="269" customFormat="1" ht="15.5" hidden="1" thickTop="1" thickBot="1" x14ac:dyDescent="0.4">
      <c r="A10305" s="287" t="s">
        <v>3405</v>
      </c>
      <c r="B10305" s="284" t="str">
        <f>VLOOKUP(A10305,Lists!B:C,2,FALSE)</f>
        <v>THA002</v>
      </c>
      <c r="C10305" s="284" t="str">
        <f>VLOOKUP(A10305,Lists!B:D,3,FALSE)</f>
        <v>THA</v>
      </c>
      <c r="D10305" s="289" t="s">
        <v>647</v>
      </c>
      <c r="E10305" s="289">
        <v>0</v>
      </c>
      <c r="F10305" s="289" t="s">
        <v>7229</v>
      </c>
      <c r="G10305" s="289" t="s">
        <v>732</v>
      </c>
      <c r="H10305" s="278">
        <f t="shared" si="340"/>
        <v>1</v>
      </c>
      <c r="I10305" s="252" t="s">
        <v>7616</v>
      </c>
      <c r="J10305" s="289" t="s">
        <v>7600</v>
      </c>
      <c r="K10305" s="278" t="str">
        <f t="shared" si="341"/>
        <v>THA002Denial of existence of humanitarian needs or entitlements to assistance</v>
      </c>
      <c r="L10305" s="290">
        <v>43770</v>
      </c>
      <c r="M10305" s="290" t="s">
        <v>3248</v>
      </c>
    </row>
    <row r="10306" spans="1:13" s="269" customFormat="1" ht="15.5" hidden="1" thickTop="1" thickBot="1" x14ac:dyDescent="0.4">
      <c r="A10306" s="283" t="s">
        <v>3405</v>
      </c>
      <c r="B10306" s="284" t="str">
        <f>VLOOKUP(A10306,Lists!B:C,2,FALSE)</f>
        <v>THA002</v>
      </c>
      <c r="C10306" s="284" t="str">
        <f>VLOOKUP(A10306,Lists!B:D,3,FALSE)</f>
        <v>THA</v>
      </c>
      <c r="D10306" s="285" t="s">
        <v>648</v>
      </c>
      <c r="E10306" s="285">
        <v>0</v>
      </c>
      <c r="F10306" s="285" t="s">
        <v>7229</v>
      </c>
      <c r="G10306" s="285" t="s">
        <v>732</v>
      </c>
      <c r="H10306" s="278">
        <f t="shared" si="340"/>
        <v>1</v>
      </c>
      <c r="I10306" s="251" t="s">
        <v>7616</v>
      </c>
      <c r="J10306" s="285" t="s">
        <v>7600</v>
      </c>
      <c r="K10306" s="278" t="str">
        <f t="shared" si="341"/>
        <v>THA002Restriction and obstruction of access to services and assistance</v>
      </c>
      <c r="L10306" s="286">
        <v>43770</v>
      </c>
      <c r="M10306" s="286" t="s">
        <v>3248</v>
      </c>
    </row>
    <row r="10307" spans="1:13" s="269" customFormat="1" ht="15.5" hidden="1" thickTop="1" thickBot="1" x14ac:dyDescent="0.4">
      <c r="A10307" s="287" t="s">
        <v>3405</v>
      </c>
      <c r="B10307" s="284" t="str">
        <f>VLOOKUP(A10307,Lists!B:C,2,FALSE)</f>
        <v>THA002</v>
      </c>
      <c r="C10307" s="284" t="str">
        <f>VLOOKUP(A10307,Lists!B:D,3,FALSE)</f>
        <v>THA</v>
      </c>
      <c r="D10307" s="289" t="s">
        <v>643</v>
      </c>
      <c r="E10307" s="289">
        <v>0</v>
      </c>
      <c r="F10307" s="289" t="s">
        <v>7229</v>
      </c>
      <c r="G10307" s="289" t="s">
        <v>732</v>
      </c>
      <c r="H10307" s="278">
        <f t="shared" si="340"/>
        <v>1</v>
      </c>
      <c r="I10307" s="252" t="s">
        <v>7616</v>
      </c>
      <c r="J10307" s="289" t="s">
        <v>7600</v>
      </c>
      <c r="K10307" s="278" t="str">
        <f t="shared" si="341"/>
        <v>THA002Impediments to entry into country (bureaucratic and administrative)</v>
      </c>
      <c r="L10307" s="290">
        <v>43770</v>
      </c>
      <c r="M10307" s="290" t="s">
        <v>3248</v>
      </c>
    </row>
    <row r="10308" spans="1:13" s="269" customFormat="1" ht="15.5" hidden="1" thickTop="1" thickBot="1" x14ac:dyDescent="0.4">
      <c r="A10308" s="283" t="s">
        <v>3405</v>
      </c>
      <c r="B10308" s="284" t="str">
        <f>VLOOKUP(A10308,Lists!B:C,2,FALSE)</f>
        <v>THA002</v>
      </c>
      <c r="C10308" s="284" t="str">
        <f>VLOOKUP(A10308,Lists!B:D,3,FALSE)</f>
        <v>THA</v>
      </c>
      <c r="D10308" s="285" t="s">
        <v>644</v>
      </c>
      <c r="E10308" s="285">
        <v>0</v>
      </c>
      <c r="F10308" s="285" t="s">
        <v>7229</v>
      </c>
      <c r="G10308" s="285" t="s">
        <v>732</v>
      </c>
      <c r="H10308" s="278">
        <f t="shared" si="340"/>
        <v>1</v>
      </c>
      <c r="I10308" s="251" t="s">
        <v>7616</v>
      </c>
      <c r="J10308" s="285" t="s">
        <v>7600</v>
      </c>
      <c r="K10308" s="278" t="str">
        <f t="shared" si="341"/>
        <v>THA002Restriction of movement (impediments to freedom of movement and/or administrative restrictions)</v>
      </c>
      <c r="L10308" s="286">
        <v>43770</v>
      </c>
      <c r="M10308" s="286" t="s">
        <v>3248</v>
      </c>
    </row>
    <row r="10309" spans="1:13" s="269" customFormat="1" ht="15.5" hidden="1" thickTop="1" thickBot="1" x14ac:dyDescent="0.4">
      <c r="A10309" s="287" t="s">
        <v>3405</v>
      </c>
      <c r="B10309" s="284" t="str">
        <f>VLOOKUP(A10309,Lists!B:C,2,FALSE)</f>
        <v>THA002</v>
      </c>
      <c r="C10309" s="284" t="str">
        <f>VLOOKUP(A10309,Lists!B:D,3,FALSE)</f>
        <v>THA</v>
      </c>
      <c r="D10309" s="289" t="s">
        <v>645</v>
      </c>
      <c r="E10309" s="289">
        <v>0</v>
      </c>
      <c r="F10309" s="289" t="s">
        <v>7229</v>
      </c>
      <c r="G10309" s="289" t="s">
        <v>732</v>
      </c>
      <c r="H10309" s="278">
        <f t="shared" si="340"/>
        <v>1</v>
      </c>
      <c r="I10309" s="252" t="s">
        <v>7616</v>
      </c>
      <c r="J10309" s="289" t="s">
        <v>7600</v>
      </c>
      <c r="K10309" s="278" t="str">
        <f t="shared" si="341"/>
        <v>THA002Interference into implementation of humanitarian activities</v>
      </c>
      <c r="L10309" s="290">
        <v>43770</v>
      </c>
      <c r="M10309" s="290" t="s">
        <v>3248</v>
      </c>
    </row>
    <row r="10310" spans="1:13" s="269" customFormat="1" ht="15.5" hidden="1" thickTop="1" thickBot="1" x14ac:dyDescent="0.4">
      <c r="A10310" s="283" t="s">
        <v>3405</v>
      </c>
      <c r="B10310" s="284" t="str">
        <f>VLOOKUP(A10310,Lists!B:C,2,FALSE)</f>
        <v>THA002</v>
      </c>
      <c r="C10310" s="284" t="str">
        <f>VLOOKUP(A10310,Lists!B:D,3,FALSE)</f>
        <v>THA</v>
      </c>
      <c r="D10310" s="285" t="s">
        <v>646</v>
      </c>
      <c r="E10310" s="285">
        <v>0</v>
      </c>
      <c r="F10310" s="285" t="s">
        <v>7229</v>
      </c>
      <c r="G10310" s="285" t="s">
        <v>732</v>
      </c>
      <c r="H10310" s="278">
        <f t="shared" si="340"/>
        <v>1</v>
      </c>
      <c r="I10310" s="251" t="s">
        <v>7616</v>
      </c>
      <c r="J10310" s="285" t="s">
        <v>7600</v>
      </c>
      <c r="K10310" s="278" t="str">
        <f t="shared" si="341"/>
        <v>THA002Violence against personnel, facilities and assets</v>
      </c>
      <c r="L10310" s="286">
        <v>43770</v>
      </c>
      <c r="M10310" s="286" t="s">
        <v>3248</v>
      </c>
    </row>
    <row r="10311" spans="1:13" s="269" customFormat="1" ht="15.5" hidden="1" thickTop="1" thickBot="1" x14ac:dyDescent="0.4">
      <c r="A10311" s="287" t="s">
        <v>3405</v>
      </c>
      <c r="B10311" s="284" t="str">
        <f>VLOOKUP(A10311,Lists!B:C,2,FALSE)</f>
        <v>THA002</v>
      </c>
      <c r="C10311" s="284" t="str">
        <f>VLOOKUP(A10311,Lists!B:D,3,FALSE)</f>
        <v>THA</v>
      </c>
      <c r="D10311" s="289" t="s">
        <v>649</v>
      </c>
      <c r="E10311" s="289">
        <v>1</v>
      </c>
      <c r="F10311" s="289" t="s">
        <v>7229</v>
      </c>
      <c r="G10311" s="289" t="s">
        <v>732</v>
      </c>
      <c r="H10311" s="278">
        <f t="shared" si="340"/>
        <v>1</v>
      </c>
      <c r="I10311" s="252" t="s">
        <v>7616</v>
      </c>
      <c r="J10311" s="289" t="s">
        <v>7600</v>
      </c>
      <c r="K10311" s="278" t="str">
        <f t="shared" si="341"/>
        <v>THA002Ongoing insecurity/hostilities affecting humanitarian assistance</v>
      </c>
      <c r="L10311" s="290">
        <v>43770</v>
      </c>
      <c r="M10311" s="290" t="s">
        <v>3248</v>
      </c>
    </row>
    <row r="10312" spans="1:13" s="269" customFormat="1" ht="15.5" hidden="1" thickTop="1" thickBot="1" x14ac:dyDescent="0.4">
      <c r="A10312" s="283" t="s">
        <v>3405</v>
      </c>
      <c r="B10312" s="284" t="str">
        <f>VLOOKUP(A10312,Lists!B:C,2,FALSE)</f>
        <v>THA002</v>
      </c>
      <c r="C10312" s="284" t="str">
        <f>VLOOKUP(A10312,Lists!B:D,3,FALSE)</f>
        <v>THA</v>
      </c>
      <c r="D10312" s="285" t="s">
        <v>650</v>
      </c>
      <c r="E10312" s="285">
        <v>1</v>
      </c>
      <c r="F10312" s="285" t="s">
        <v>7229</v>
      </c>
      <c r="G10312" s="285" t="s">
        <v>732</v>
      </c>
      <c r="H10312" s="278">
        <f t="shared" si="340"/>
        <v>1</v>
      </c>
      <c r="I10312" s="251" t="s">
        <v>7616</v>
      </c>
      <c r="J10312" s="285" t="s">
        <v>7600</v>
      </c>
      <c r="K10312" s="278" t="str">
        <f t="shared" si="341"/>
        <v xml:space="preserve">THA002Presence of mines and improvised explosive devices </v>
      </c>
      <c r="L10312" s="286">
        <v>43770</v>
      </c>
      <c r="M10312" s="286" t="s">
        <v>3248</v>
      </c>
    </row>
    <row r="10313" spans="1:13" s="269" customFormat="1" ht="15.5" hidden="1" thickTop="1" thickBot="1" x14ac:dyDescent="0.4">
      <c r="A10313" s="287" t="s">
        <v>3405</v>
      </c>
      <c r="B10313" s="284" t="str">
        <f>VLOOKUP(A10313,Lists!B:C,2,FALSE)</f>
        <v>THA002</v>
      </c>
      <c r="C10313" s="284" t="str">
        <f>VLOOKUP(A10313,Lists!B:D,3,FALSE)</f>
        <v>THA</v>
      </c>
      <c r="D10313" s="289" t="s">
        <v>651</v>
      </c>
      <c r="E10313" s="289">
        <v>0</v>
      </c>
      <c r="F10313" s="289" t="s">
        <v>7229</v>
      </c>
      <c r="G10313" s="289" t="s">
        <v>732</v>
      </c>
      <c r="H10313" s="278">
        <f t="shared" si="340"/>
        <v>1</v>
      </c>
      <c r="I10313" s="252" t="s">
        <v>7616</v>
      </c>
      <c r="J10313" s="289" t="s">
        <v>7600</v>
      </c>
      <c r="K10313" s="278" t="str">
        <f t="shared" si="341"/>
        <v>THA002Physical constraints in the environment (obstacles related to terrain, climate, lack of infrastructure, etc.)</v>
      </c>
      <c r="L10313" s="290">
        <v>43770</v>
      </c>
      <c r="M10313" s="290" t="s">
        <v>3248</v>
      </c>
    </row>
    <row r="10314" spans="1:13" s="269" customFormat="1" ht="15.5" hidden="1" thickTop="1" thickBot="1" x14ac:dyDescent="0.4">
      <c r="A10314" s="283" t="s">
        <v>2981</v>
      </c>
      <c r="B10314" s="284" t="str">
        <f>VLOOKUP(A10314,Lists!B:C,2,FALSE)</f>
        <v>THA003</v>
      </c>
      <c r="C10314" s="284" t="str">
        <f>VLOOKUP(A10314,Lists!B:D,3,FALSE)</f>
        <v>THA</v>
      </c>
      <c r="D10314" s="285" t="s">
        <v>533</v>
      </c>
      <c r="E10314" s="285">
        <v>93132</v>
      </c>
      <c r="F10314" s="285" t="s">
        <v>7200</v>
      </c>
      <c r="G10314" s="285" t="s">
        <v>731</v>
      </c>
      <c r="H10314" s="278">
        <f t="shared" si="340"/>
        <v>2</v>
      </c>
      <c r="I10314" s="251" t="s">
        <v>7560</v>
      </c>
      <c r="J10314" s="285" t="s">
        <v>7576</v>
      </c>
      <c r="K10314" s="278" t="str">
        <f t="shared" si="341"/>
        <v>THA003People affected</v>
      </c>
      <c r="L10314" s="286">
        <v>43770</v>
      </c>
      <c r="M10314" s="286" t="s">
        <v>3248</v>
      </c>
    </row>
    <row r="10315" spans="1:13" s="269" customFormat="1" ht="15.5" thickTop="1" thickBot="1" x14ac:dyDescent="0.4">
      <c r="A10315" s="287" t="s">
        <v>2981</v>
      </c>
      <c r="B10315" s="284" t="str">
        <f>VLOOKUP(A10315,Lists!B:C,2,FALSE)</f>
        <v>THA003</v>
      </c>
      <c r="C10315" s="284" t="str">
        <f>VLOOKUP(A10315,Lists!B:D,3,FALSE)</f>
        <v>THA</v>
      </c>
      <c r="D10315" s="289" t="s">
        <v>666</v>
      </c>
      <c r="E10315" s="289">
        <v>93132</v>
      </c>
      <c r="F10315" s="289" t="s">
        <v>7543</v>
      </c>
      <c r="G10315" s="289" t="s">
        <v>731</v>
      </c>
      <c r="H10315" s="278">
        <f t="shared" si="340"/>
        <v>2</v>
      </c>
      <c r="I10315" s="252" t="s">
        <v>7561</v>
      </c>
      <c r="J10315" s="289" t="s">
        <v>7577</v>
      </c>
      <c r="K10315" s="278" t="str">
        <f t="shared" si="341"/>
        <v>THA003People displaced</v>
      </c>
      <c r="L10315" s="290">
        <v>43770</v>
      </c>
      <c r="M10315" s="290" t="s">
        <v>3248</v>
      </c>
    </row>
    <row r="10316" spans="1:13" s="269" customFormat="1" ht="15.5" hidden="1" thickTop="1" thickBot="1" x14ac:dyDescent="0.4">
      <c r="A10316" s="283" t="s">
        <v>2981</v>
      </c>
      <c r="B10316" s="284" t="str">
        <f>VLOOKUP(A10316,Lists!B:C,2,FALSE)</f>
        <v>THA003</v>
      </c>
      <c r="C10316" s="284" t="str">
        <f>VLOOKUP(A10316,Lists!B:D,3,FALSE)</f>
        <v>THA</v>
      </c>
      <c r="D10316" s="285" t="s">
        <v>5110</v>
      </c>
      <c r="E10316" s="285">
        <v>217877</v>
      </c>
      <c r="F10316" s="285" t="s">
        <v>6273</v>
      </c>
      <c r="G10316" s="285" t="s">
        <v>7164</v>
      </c>
      <c r="H10316" s="278">
        <f t="shared" si="340"/>
        <v>3</v>
      </c>
      <c r="I10316" s="251" t="s">
        <v>6302</v>
      </c>
      <c r="J10316" s="285" t="s">
        <v>5098</v>
      </c>
      <c r="K10316" s="278" t="str">
        <f t="shared" si="341"/>
        <v>THA003Minimal humanitarian conditions - Level 1</v>
      </c>
      <c r="L10316" s="286">
        <v>43770</v>
      </c>
      <c r="M10316" s="286" t="s">
        <v>3248</v>
      </c>
    </row>
    <row r="10317" spans="1:13" s="269" customFormat="1" ht="15.5" hidden="1" thickTop="1" thickBot="1" x14ac:dyDescent="0.4">
      <c r="A10317" s="287" t="s">
        <v>2981</v>
      </c>
      <c r="B10317" s="284" t="str">
        <f>VLOOKUP(A10317,Lists!B:C,2,FALSE)</f>
        <v>THA003</v>
      </c>
      <c r="C10317" s="284" t="str">
        <f>VLOOKUP(A10317,Lists!B:D,3,FALSE)</f>
        <v>THA</v>
      </c>
      <c r="D10317" s="289" t="s">
        <v>5111</v>
      </c>
      <c r="E10317" s="289">
        <v>93123</v>
      </c>
      <c r="F10317" s="289" t="s">
        <v>7544</v>
      </c>
      <c r="G10317" s="289" t="s">
        <v>7164</v>
      </c>
      <c r="H10317" s="278">
        <f t="shared" si="340"/>
        <v>3</v>
      </c>
      <c r="I10317" s="252" t="s">
        <v>7562</v>
      </c>
      <c r="J10317" s="289" t="s">
        <v>7578</v>
      </c>
      <c r="K10317" s="278" t="str">
        <f t="shared" si="341"/>
        <v>THA003Stressed humanitarian conditions - Level 2</v>
      </c>
      <c r="L10317" s="290">
        <v>43770</v>
      </c>
      <c r="M10317" s="290" t="s">
        <v>3248</v>
      </c>
    </row>
    <row r="10318" spans="1:13" s="269" customFormat="1" ht="15.5" hidden="1" thickTop="1" thickBot="1" x14ac:dyDescent="0.4">
      <c r="A10318" s="283" t="s">
        <v>2981</v>
      </c>
      <c r="B10318" s="284" t="str">
        <f>VLOOKUP(A10318,Lists!B:C,2,FALSE)</f>
        <v>THA003</v>
      </c>
      <c r="C10318" s="284" t="str">
        <f>VLOOKUP(A10318,Lists!B:D,3,FALSE)</f>
        <v>THA</v>
      </c>
      <c r="D10318" s="285" t="s">
        <v>5115</v>
      </c>
      <c r="E10318" s="285">
        <v>89</v>
      </c>
      <c r="F10318" s="285" t="s">
        <v>2894</v>
      </c>
      <c r="G10318" s="285" t="s">
        <v>731</v>
      </c>
      <c r="H10318" s="278">
        <f t="shared" si="340"/>
        <v>2</v>
      </c>
      <c r="I10318" s="251" t="s">
        <v>1891</v>
      </c>
      <c r="J10318" s="285" t="s">
        <v>7575</v>
      </c>
      <c r="K10318" s="278" t="str">
        <f t="shared" si="341"/>
        <v>THA003Fatalities in all crises</v>
      </c>
      <c r="L10318" s="286">
        <v>43770</v>
      </c>
      <c r="M10318" s="286" t="s">
        <v>3248</v>
      </c>
    </row>
    <row r="10319" spans="1:13" s="269" customFormat="1" ht="15.5" hidden="1" thickTop="1" thickBot="1" x14ac:dyDescent="0.4">
      <c r="A10319" s="287" t="s">
        <v>2981</v>
      </c>
      <c r="B10319" s="284" t="str">
        <f>VLOOKUP(A10319,Lists!B:C,2,FALSE)</f>
        <v>THA003</v>
      </c>
      <c r="C10319" s="284" t="str">
        <f>VLOOKUP(A10319,Lists!B:D,3,FALSE)</f>
        <v>THA</v>
      </c>
      <c r="D10319" s="289" t="s">
        <v>647</v>
      </c>
      <c r="E10319" s="289">
        <v>0</v>
      </c>
      <c r="F10319" s="289" t="s">
        <v>7229</v>
      </c>
      <c r="G10319" s="289" t="s">
        <v>732</v>
      </c>
      <c r="H10319" s="278">
        <f t="shared" si="340"/>
        <v>1</v>
      </c>
      <c r="I10319" s="252" t="s">
        <v>7616</v>
      </c>
      <c r="J10319" s="289" t="s">
        <v>7600</v>
      </c>
      <c r="K10319" s="278" t="str">
        <f t="shared" si="341"/>
        <v>THA003Denial of existence of humanitarian needs or entitlements to assistance</v>
      </c>
      <c r="L10319" s="290">
        <v>43770</v>
      </c>
      <c r="M10319" s="290" t="s">
        <v>3248</v>
      </c>
    </row>
    <row r="10320" spans="1:13" s="269" customFormat="1" ht="15.5" hidden="1" thickTop="1" thickBot="1" x14ac:dyDescent="0.4">
      <c r="A10320" s="283" t="s">
        <v>2981</v>
      </c>
      <c r="B10320" s="284" t="str">
        <f>VLOOKUP(A10320,Lists!B:C,2,FALSE)</f>
        <v>THA003</v>
      </c>
      <c r="C10320" s="284" t="str">
        <f>VLOOKUP(A10320,Lists!B:D,3,FALSE)</f>
        <v>THA</v>
      </c>
      <c r="D10320" s="285" t="s">
        <v>648</v>
      </c>
      <c r="E10320" s="285">
        <v>0</v>
      </c>
      <c r="F10320" s="285" t="s">
        <v>7229</v>
      </c>
      <c r="G10320" s="285" t="s">
        <v>732</v>
      </c>
      <c r="H10320" s="278">
        <f t="shared" si="340"/>
        <v>1</v>
      </c>
      <c r="I10320" s="251" t="s">
        <v>7616</v>
      </c>
      <c r="J10320" s="285" t="s">
        <v>7600</v>
      </c>
      <c r="K10320" s="278" t="str">
        <f t="shared" si="341"/>
        <v>THA003Restriction and obstruction of access to services and assistance</v>
      </c>
      <c r="L10320" s="286">
        <v>43770</v>
      </c>
      <c r="M10320" s="286" t="s">
        <v>3248</v>
      </c>
    </row>
    <row r="10321" spans="1:13" s="269" customFormat="1" ht="15.5" hidden="1" thickTop="1" thickBot="1" x14ac:dyDescent="0.4">
      <c r="A10321" s="287" t="s">
        <v>2981</v>
      </c>
      <c r="B10321" s="284" t="str">
        <f>VLOOKUP(A10321,Lists!B:C,2,FALSE)</f>
        <v>THA003</v>
      </c>
      <c r="C10321" s="284" t="str">
        <f>VLOOKUP(A10321,Lists!B:D,3,FALSE)</f>
        <v>THA</v>
      </c>
      <c r="D10321" s="289" t="s">
        <v>643</v>
      </c>
      <c r="E10321" s="289">
        <v>0</v>
      </c>
      <c r="F10321" s="289" t="s">
        <v>7229</v>
      </c>
      <c r="G10321" s="289" t="s">
        <v>732</v>
      </c>
      <c r="H10321" s="278">
        <f t="shared" si="340"/>
        <v>1</v>
      </c>
      <c r="I10321" s="252" t="s">
        <v>7616</v>
      </c>
      <c r="J10321" s="289" t="s">
        <v>7600</v>
      </c>
      <c r="K10321" s="278" t="str">
        <f t="shared" si="341"/>
        <v>THA003Impediments to entry into country (bureaucratic and administrative)</v>
      </c>
      <c r="L10321" s="290">
        <v>43770</v>
      </c>
      <c r="M10321" s="290" t="s">
        <v>3248</v>
      </c>
    </row>
    <row r="10322" spans="1:13" s="269" customFormat="1" ht="15.5" hidden="1" thickTop="1" thickBot="1" x14ac:dyDescent="0.4">
      <c r="A10322" s="283" t="s">
        <v>2981</v>
      </c>
      <c r="B10322" s="284" t="str">
        <f>VLOOKUP(A10322,Lists!B:C,2,FALSE)</f>
        <v>THA003</v>
      </c>
      <c r="C10322" s="284" t="str">
        <f>VLOOKUP(A10322,Lists!B:D,3,FALSE)</f>
        <v>THA</v>
      </c>
      <c r="D10322" s="285" t="s">
        <v>644</v>
      </c>
      <c r="E10322" s="285">
        <v>0</v>
      </c>
      <c r="F10322" s="285" t="s">
        <v>7229</v>
      </c>
      <c r="G10322" s="285" t="s">
        <v>732</v>
      </c>
      <c r="H10322" s="278">
        <f t="shared" si="340"/>
        <v>1</v>
      </c>
      <c r="I10322" s="251" t="s">
        <v>7616</v>
      </c>
      <c r="J10322" s="285" t="s">
        <v>7600</v>
      </c>
      <c r="K10322" s="278" t="str">
        <f t="shared" si="341"/>
        <v>THA003Restriction of movement (impediments to freedom of movement and/or administrative restrictions)</v>
      </c>
      <c r="L10322" s="286">
        <v>43770</v>
      </c>
      <c r="M10322" s="286" t="s">
        <v>3248</v>
      </c>
    </row>
    <row r="10323" spans="1:13" s="269" customFormat="1" ht="15.5" hidden="1" thickTop="1" thickBot="1" x14ac:dyDescent="0.4">
      <c r="A10323" s="287" t="s">
        <v>2981</v>
      </c>
      <c r="B10323" s="284" t="str">
        <f>VLOOKUP(A10323,Lists!B:C,2,FALSE)</f>
        <v>THA003</v>
      </c>
      <c r="C10323" s="284" t="str">
        <f>VLOOKUP(A10323,Lists!B:D,3,FALSE)</f>
        <v>THA</v>
      </c>
      <c r="D10323" s="289" t="s">
        <v>645</v>
      </c>
      <c r="E10323" s="289">
        <v>0</v>
      </c>
      <c r="F10323" s="289" t="s">
        <v>7229</v>
      </c>
      <c r="G10323" s="289" t="s">
        <v>732</v>
      </c>
      <c r="H10323" s="278">
        <f t="shared" si="340"/>
        <v>1</v>
      </c>
      <c r="I10323" s="252" t="s">
        <v>7616</v>
      </c>
      <c r="J10323" s="289" t="s">
        <v>7600</v>
      </c>
      <c r="K10323" s="278" t="str">
        <f t="shared" si="341"/>
        <v>THA003Interference into implementation of humanitarian activities</v>
      </c>
      <c r="L10323" s="290">
        <v>43770</v>
      </c>
      <c r="M10323" s="290" t="s">
        <v>3248</v>
      </c>
    </row>
    <row r="10324" spans="1:13" s="269" customFormat="1" ht="15.5" hidden="1" thickTop="1" thickBot="1" x14ac:dyDescent="0.4">
      <c r="A10324" s="283" t="s">
        <v>2981</v>
      </c>
      <c r="B10324" s="284" t="str">
        <f>VLOOKUP(A10324,Lists!B:C,2,FALSE)</f>
        <v>THA003</v>
      </c>
      <c r="C10324" s="284" t="str">
        <f>VLOOKUP(A10324,Lists!B:D,3,FALSE)</f>
        <v>THA</v>
      </c>
      <c r="D10324" s="285" t="s">
        <v>646</v>
      </c>
      <c r="E10324" s="285">
        <v>0</v>
      </c>
      <c r="F10324" s="285" t="s">
        <v>7229</v>
      </c>
      <c r="G10324" s="285" t="s">
        <v>732</v>
      </c>
      <c r="H10324" s="278">
        <f t="shared" si="340"/>
        <v>1</v>
      </c>
      <c r="I10324" s="251" t="s">
        <v>7616</v>
      </c>
      <c r="J10324" s="285" t="s">
        <v>7600</v>
      </c>
      <c r="K10324" s="278" t="str">
        <f t="shared" si="341"/>
        <v>THA003Violence against personnel, facilities and assets</v>
      </c>
      <c r="L10324" s="286">
        <v>43770</v>
      </c>
      <c r="M10324" s="286" t="s">
        <v>3248</v>
      </c>
    </row>
    <row r="10325" spans="1:13" s="269" customFormat="1" ht="15.5" hidden="1" thickTop="1" thickBot="1" x14ac:dyDescent="0.4">
      <c r="A10325" s="287" t="s">
        <v>2981</v>
      </c>
      <c r="B10325" s="284" t="str">
        <f>VLOOKUP(A10325,Lists!B:C,2,FALSE)</f>
        <v>THA003</v>
      </c>
      <c r="C10325" s="284" t="str">
        <f>VLOOKUP(A10325,Lists!B:D,3,FALSE)</f>
        <v>THA</v>
      </c>
      <c r="D10325" s="289" t="s">
        <v>649</v>
      </c>
      <c r="E10325" s="289">
        <v>0</v>
      </c>
      <c r="F10325" s="289" t="s">
        <v>7229</v>
      </c>
      <c r="G10325" s="289" t="s">
        <v>732</v>
      </c>
      <c r="H10325" s="278">
        <f t="shared" si="340"/>
        <v>1</v>
      </c>
      <c r="I10325" s="252" t="s">
        <v>7616</v>
      </c>
      <c r="J10325" s="289" t="s">
        <v>7600</v>
      </c>
      <c r="K10325" s="278" t="str">
        <f t="shared" si="341"/>
        <v>THA003Ongoing insecurity/hostilities affecting humanitarian assistance</v>
      </c>
      <c r="L10325" s="290">
        <v>43770</v>
      </c>
      <c r="M10325" s="290" t="s">
        <v>3248</v>
      </c>
    </row>
    <row r="10326" spans="1:13" s="269" customFormat="1" ht="15.5" hidden="1" thickTop="1" thickBot="1" x14ac:dyDescent="0.4">
      <c r="A10326" s="283" t="s">
        <v>2981</v>
      </c>
      <c r="B10326" s="284" t="str">
        <f>VLOOKUP(A10326,Lists!B:C,2,FALSE)</f>
        <v>THA003</v>
      </c>
      <c r="C10326" s="284" t="str">
        <f>VLOOKUP(A10326,Lists!B:D,3,FALSE)</f>
        <v>THA</v>
      </c>
      <c r="D10326" s="285" t="s">
        <v>650</v>
      </c>
      <c r="E10326" s="285">
        <v>1</v>
      </c>
      <c r="F10326" s="285" t="s">
        <v>7229</v>
      </c>
      <c r="G10326" s="285" t="s">
        <v>732</v>
      </c>
      <c r="H10326" s="278">
        <f t="shared" si="340"/>
        <v>1</v>
      </c>
      <c r="I10326" s="251" t="s">
        <v>7616</v>
      </c>
      <c r="J10326" s="285" t="s">
        <v>7600</v>
      </c>
      <c r="K10326" s="278" t="str">
        <f t="shared" si="341"/>
        <v xml:space="preserve">THA003Presence of mines and improvised explosive devices </v>
      </c>
      <c r="L10326" s="286">
        <v>43770</v>
      </c>
      <c r="M10326" s="286" t="s">
        <v>3248</v>
      </c>
    </row>
    <row r="10327" spans="1:13" s="269" customFormat="1" ht="15.5" hidden="1" thickTop="1" thickBot="1" x14ac:dyDescent="0.4">
      <c r="A10327" s="287" t="s">
        <v>2981</v>
      </c>
      <c r="B10327" s="284" t="str">
        <f>VLOOKUP(A10327,Lists!B:C,2,FALSE)</f>
        <v>THA003</v>
      </c>
      <c r="C10327" s="284" t="str">
        <f>VLOOKUP(A10327,Lists!B:D,3,FALSE)</f>
        <v>THA</v>
      </c>
      <c r="D10327" s="289" t="s">
        <v>651</v>
      </c>
      <c r="E10327" s="289">
        <v>2</v>
      </c>
      <c r="F10327" s="289" t="s">
        <v>7229</v>
      </c>
      <c r="G10327" s="289" t="s">
        <v>732</v>
      </c>
      <c r="H10327" s="278">
        <f t="shared" si="340"/>
        <v>1</v>
      </c>
      <c r="I10327" s="252" t="s">
        <v>7616</v>
      </c>
      <c r="J10327" s="289" t="s">
        <v>7600</v>
      </c>
      <c r="K10327" s="278" t="str">
        <f t="shared" si="341"/>
        <v>THA003Physical constraints in the environment (obstacles related to terrain, climate, lack of infrastructure, etc.)</v>
      </c>
      <c r="L10327" s="290">
        <v>43770</v>
      </c>
      <c r="M10327" s="290" t="s">
        <v>3248</v>
      </c>
    </row>
    <row r="10328" spans="1:13" s="269" customFormat="1" ht="15.5" thickTop="1" thickBot="1" x14ac:dyDescent="0.4">
      <c r="A10328" s="283" t="s">
        <v>5777</v>
      </c>
      <c r="B10328" s="284" t="str">
        <f>VLOOKUP(A10328,Lists!B:C,2,FALSE)</f>
        <v>IDN001</v>
      </c>
      <c r="C10328" s="284" t="str">
        <f>VLOOKUP(A10328,Lists!B:D,3,FALSE)</f>
        <v>IDN</v>
      </c>
      <c r="D10328" s="285" t="s">
        <v>666</v>
      </c>
      <c r="E10328" s="285">
        <v>37000</v>
      </c>
      <c r="F10328" s="285" t="s">
        <v>7545</v>
      </c>
      <c r="G10328" s="285" t="s">
        <v>7164</v>
      </c>
      <c r="H10328" s="278">
        <f t="shared" si="340"/>
        <v>3</v>
      </c>
      <c r="I10328" s="251" t="s">
        <v>7563</v>
      </c>
      <c r="J10328" s="285" t="s">
        <v>7579</v>
      </c>
      <c r="K10328" s="278" t="str">
        <f t="shared" si="341"/>
        <v>IDN001People displaced</v>
      </c>
      <c r="L10328" s="286">
        <v>43770</v>
      </c>
      <c r="M10328" s="286" t="s">
        <v>3248</v>
      </c>
    </row>
    <row r="10329" spans="1:13" s="269" customFormat="1" ht="15.5" hidden="1" thickTop="1" thickBot="1" x14ac:dyDescent="0.4">
      <c r="A10329" s="287" t="s">
        <v>5777</v>
      </c>
      <c r="B10329" s="284" t="str">
        <f>VLOOKUP(A10329,Lists!B:C,2,FALSE)</f>
        <v>IDN001</v>
      </c>
      <c r="C10329" s="284" t="str">
        <f>VLOOKUP(A10329,Lists!B:D,3,FALSE)</f>
        <v>IDN</v>
      </c>
      <c r="D10329" s="289" t="s">
        <v>5115</v>
      </c>
      <c r="E10329" s="289">
        <v>80</v>
      </c>
      <c r="F10329" s="289" t="s">
        <v>7546</v>
      </c>
      <c r="G10329" s="289" t="s">
        <v>731</v>
      </c>
      <c r="H10329" s="278">
        <f t="shared" si="340"/>
        <v>2</v>
      </c>
      <c r="I10329" s="252" t="s">
        <v>1354</v>
      </c>
      <c r="J10329" s="289" t="s">
        <v>7580</v>
      </c>
      <c r="K10329" s="278" t="str">
        <f t="shared" si="341"/>
        <v>IDN001Fatalities in all crises</v>
      </c>
      <c r="L10329" s="290">
        <v>43770</v>
      </c>
      <c r="M10329" s="290" t="s">
        <v>3248</v>
      </c>
    </row>
    <row r="10330" spans="1:13" s="269" customFormat="1" ht="15.5" hidden="1" thickTop="1" thickBot="1" x14ac:dyDescent="0.4">
      <c r="A10330" s="283" t="s">
        <v>5777</v>
      </c>
      <c r="B10330" s="284" t="str">
        <f>VLOOKUP(A10330,Lists!B:C,2,FALSE)</f>
        <v>IDN001</v>
      </c>
      <c r="C10330" s="284" t="str">
        <f>VLOOKUP(A10330,Lists!B:D,3,FALSE)</f>
        <v>IDN</v>
      </c>
      <c r="D10330" s="285" t="s">
        <v>647</v>
      </c>
      <c r="E10330" s="285">
        <v>1</v>
      </c>
      <c r="F10330" s="285" t="s">
        <v>7229</v>
      </c>
      <c r="G10330" s="285" t="s">
        <v>732</v>
      </c>
      <c r="H10330" s="278">
        <f t="shared" si="340"/>
        <v>1</v>
      </c>
      <c r="I10330" s="251" t="s">
        <v>7616</v>
      </c>
      <c r="J10330" s="285" t="s">
        <v>7600</v>
      </c>
      <c r="K10330" s="278" t="str">
        <f t="shared" si="341"/>
        <v>IDN001Denial of existence of humanitarian needs or entitlements to assistance</v>
      </c>
      <c r="L10330" s="286">
        <v>43770</v>
      </c>
      <c r="M10330" s="286" t="s">
        <v>3248</v>
      </c>
    </row>
    <row r="10331" spans="1:13" s="269" customFormat="1" ht="15.5" hidden="1" thickTop="1" thickBot="1" x14ac:dyDescent="0.4">
      <c r="A10331" s="287" t="s">
        <v>5777</v>
      </c>
      <c r="B10331" s="284" t="str">
        <f>VLOOKUP(A10331,Lists!B:C,2,FALSE)</f>
        <v>IDN001</v>
      </c>
      <c r="C10331" s="284" t="str">
        <f>VLOOKUP(A10331,Lists!B:D,3,FALSE)</f>
        <v>IDN</v>
      </c>
      <c r="D10331" s="289" t="s">
        <v>648</v>
      </c>
      <c r="E10331" s="289">
        <v>1</v>
      </c>
      <c r="F10331" s="289" t="s">
        <v>7229</v>
      </c>
      <c r="G10331" s="289" t="s">
        <v>732</v>
      </c>
      <c r="H10331" s="278">
        <f t="shared" si="340"/>
        <v>1</v>
      </c>
      <c r="I10331" s="252" t="s">
        <v>7616</v>
      </c>
      <c r="J10331" s="289" t="s">
        <v>7600</v>
      </c>
      <c r="K10331" s="278" t="str">
        <f t="shared" si="341"/>
        <v>IDN001Restriction and obstruction of access to services and assistance</v>
      </c>
      <c r="L10331" s="290">
        <v>43770</v>
      </c>
      <c r="M10331" s="290" t="s">
        <v>3248</v>
      </c>
    </row>
    <row r="10332" spans="1:13" s="269" customFormat="1" ht="15.5" hidden="1" thickTop="1" thickBot="1" x14ac:dyDescent="0.4">
      <c r="A10332" s="283" t="s">
        <v>5777</v>
      </c>
      <c r="B10332" s="284" t="str">
        <f>VLOOKUP(A10332,Lists!B:C,2,FALSE)</f>
        <v>IDN001</v>
      </c>
      <c r="C10332" s="284" t="str">
        <f>VLOOKUP(A10332,Lists!B:D,3,FALSE)</f>
        <v>IDN</v>
      </c>
      <c r="D10332" s="285" t="s">
        <v>643</v>
      </c>
      <c r="E10332" s="285">
        <v>0</v>
      </c>
      <c r="F10332" s="285" t="s">
        <v>7229</v>
      </c>
      <c r="G10332" s="285" t="s">
        <v>732</v>
      </c>
      <c r="H10332" s="278">
        <f t="shared" si="340"/>
        <v>1</v>
      </c>
      <c r="I10332" s="251" t="s">
        <v>7616</v>
      </c>
      <c r="J10332" s="285" t="s">
        <v>7600</v>
      </c>
      <c r="K10332" s="278" t="str">
        <f t="shared" si="341"/>
        <v>IDN001Impediments to entry into country (bureaucratic and administrative)</v>
      </c>
      <c r="L10332" s="286">
        <v>43770</v>
      </c>
      <c r="M10332" s="286" t="s">
        <v>3248</v>
      </c>
    </row>
    <row r="10333" spans="1:13" s="269" customFormat="1" ht="15.5" hidden="1" thickTop="1" thickBot="1" x14ac:dyDescent="0.4">
      <c r="A10333" s="287" t="s">
        <v>5777</v>
      </c>
      <c r="B10333" s="284" t="str">
        <f>VLOOKUP(A10333,Lists!B:C,2,FALSE)</f>
        <v>IDN001</v>
      </c>
      <c r="C10333" s="284" t="str">
        <f>VLOOKUP(A10333,Lists!B:D,3,FALSE)</f>
        <v>IDN</v>
      </c>
      <c r="D10333" s="289" t="s">
        <v>644</v>
      </c>
      <c r="E10333" s="289">
        <v>1</v>
      </c>
      <c r="F10333" s="289" t="s">
        <v>7229</v>
      </c>
      <c r="G10333" s="289" t="s">
        <v>732</v>
      </c>
      <c r="H10333" s="278">
        <f t="shared" si="340"/>
        <v>1</v>
      </c>
      <c r="I10333" s="252" t="s">
        <v>7616</v>
      </c>
      <c r="J10333" s="289" t="s">
        <v>7600</v>
      </c>
      <c r="K10333" s="278" t="str">
        <f t="shared" si="341"/>
        <v>IDN001Restriction of movement (impediments to freedom of movement and/or administrative restrictions)</v>
      </c>
      <c r="L10333" s="290">
        <v>43770</v>
      </c>
      <c r="M10333" s="290" t="s">
        <v>3248</v>
      </c>
    </row>
    <row r="10334" spans="1:13" s="269" customFormat="1" ht="15.5" hidden="1" thickTop="1" thickBot="1" x14ac:dyDescent="0.4">
      <c r="A10334" s="283" t="s">
        <v>5777</v>
      </c>
      <c r="B10334" s="284" t="str">
        <f>VLOOKUP(A10334,Lists!B:C,2,FALSE)</f>
        <v>IDN001</v>
      </c>
      <c r="C10334" s="284" t="str">
        <f>VLOOKUP(A10334,Lists!B:D,3,FALSE)</f>
        <v>IDN</v>
      </c>
      <c r="D10334" s="285" t="s">
        <v>645</v>
      </c>
      <c r="E10334" s="285">
        <v>2</v>
      </c>
      <c r="F10334" s="285" t="s">
        <v>7229</v>
      </c>
      <c r="G10334" s="285" t="s">
        <v>732</v>
      </c>
      <c r="H10334" s="278">
        <f t="shared" si="340"/>
        <v>1</v>
      </c>
      <c r="I10334" s="251" t="s">
        <v>7616</v>
      </c>
      <c r="J10334" s="285" t="s">
        <v>7600</v>
      </c>
      <c r="K10334" s="278" t="str">
        <f t="shared" si="341"/>
        <v>IDN001Interference into implementation of humanitarian activities</v>
      </c>
      <c r="L10334" s="286">
        <v>43770</v>
      </c>
      <c r="M10334" s="286" t="s">
        <v>3248</v>
      </c>
    </row>
    <row r="10335" spans="1:13" s="269" customFormat="1" ht="15.5" hidden="1" thickTop="1" thickBot="1" x14ac:dyDescent="0.4">
      <c r="A10335" s="287" t="s">
        <v>5777</v>
      </c>
      <c r="B10335" s="284" t="str">
        <f>VLOOKUP(A10335,Lists!B:C,2,FALSE)</f>
        <v>IDN001</v>
      </c>
      <c r="C10335" s="284" t="str">
        <f>VLOOKUP(A10335,Lists!B:D,3,FALSE)</f>
        <v>IDN</v>
      </c>
      <c r="D10335" s="289" t="s">
        <v>646</v>
      </c>
      <c r="E10335" s="289">
        <v>0</v>
      </c>
      <c r="F10335" s="289" t="s">
        <v>7229</v>
      </c>
      <c r="G10335" s="289" t="s">
        <v>732</v>
      </c>
      <c r="H10335" s="278">
        <f t="shared" si="340"/>
        <v>1</v>
      </c>
      <c r="I10335" s="252" t="s">
        <v>7616</v>
      </c>
      <c r="J10335" s="289" t="s">
        <v>7600</v>
      </c>
      <c r="K10335" s="278" t="str">
        <f t="shared" si="341"/>
        <v>IDN001Violence against personnel, facilities and assets</v>
      </c>
      <c r="L10335" s="290">
        <v>43770</v>
      </c>
      <c r="M10335" s="290" t="s">
        <v>3248</v>
      </c>
    </row>
    <row r="10336" spans="1:13" s="269" customFormat="1" ht="15.5" hidden="1" thickTop="1" thickBot="1" x14ac:dyDescent="0.4">
      <c r="A10336" s="283" t="s">
        <v>5777</v>
      </c>
      <c r="B10336" s="284" t="str">
        <f>VLOOKUP(A10336,Lists!B:C,2,FALSE)</f>
        <v>IDN001</v>
      </c>
      <c r="C10336" s="284" t="str">
        <f>VLOOKUP(A10336,Lists!B:D,3,FALSE)</f>
        <v>IDN</v>
      </c>
      <c r="D10336" s="285" t="s">
        <v>649</v>
      </c>
      <c r="E10336" s="285">
        <v>1</v>
      </c>
      <c r="F10336" s="285" t="s">
        <v>7229</v>
      </c>
      <c r="G10336" s="285" t="s">
        <v>732</v>
      </c>
      <c r="H10336" s="278">
        <f t="shared" si="340"/>
        <v>1</v>
      </c>
      <c r="I10336" s="251" t="s">
        <v>7616</v>
      </c>
      <c r="J10336" s="285" t="s">
        <v>7600</v>
      </c>
      <c r="K10336" s="278" t="str">
        <f t="shared" si="341"/>
        <v>IDN001Ongoing insecurity/hostilities affecting humanitarian assistance</v>
      </c>
      <c r="L10336" s="286">
        <v>43770</v>
      </c>
      <c r="M10336" s="286" t="s">
        <v>3248</v>
      </c>
    </row>
    <row r="10337" spans="1:13" s="269" customFormat="1" ht="15.5" hidden="1" thickTop="1" thickBot="1" x14ac:dyDescent="0.4">
      <c r="A10337" s="287" t="s">
        <v>5777</v>
      </c>
      <c r="B10337" s="284" t="str">
        <f>VLOOKUP(A10337,Lists!B:C,2,FALSE)</f>
        <v>IDN001</v>
      </c>
      <c r="C10337" s="284" t="str">
        <f>VLOOKUP(A10337,Lists!B:D,3,FALSE)</f>
        <v>IDN</v>
      </c>
      <c r="D10337" s="289" t="s">
        <v>650</v>
      </c>
      <c r="E10337" s="289">
        <v>1</v>
      </c>
      <c r="F10337" s="289" t="s">
        <v>7229</v>
      </c>
      <c r="G10337" s="289" t="s">
        <v>732</v>
      </c>
      <c r="H10337" s="278">
        <f t="shared" si="340"/>
        <v>1</v>
      </c>
      <c r="I10337" s="252" t="s">
        <v>7616</v>
      </c>
      <c r="J10337" s="289" t="s">
        <v>7600</v>
      </c>
      <c r="K10337" s="278" t="str">
        <f t="shared" si="341"/>
        <v xml:space="preserve">IDN001Presence of mines and improvised explosive devices </v>
      </c>
      <c r="L10337" s="290">
        <v>43770</v>
      </c>
      <c r="M10337" s="290" t="s">
        <v>3248</v>
      </c>
    </row>
    <row r="10338" spans="1:13" s="269" customFormat="1" ht="15.5" hidden="1" thickTop="1" thickBot="1" x14ac:dyDescent="0.4">
      <c r="A10338" s="283" t="s">
        <v>5777</v>
      </c>
      <c r="B10338" s="284" t="str">
        <f>VLOOKUP(A10338,Lists!B:C,2,FALSE)</f>
        <v>IDN001</v>
      </c>
      <c r="C10338" s="284" t="str">
        <f>VLOOKUP(A10338,Lists!B:D,3,FALSE)</f>
        <v>IDN</v>
      </c>
      <c r="D10338" s="285" t="s">
        <v>651</v>
      </c>
      <c r="E10338" s="285">
        <v>1</v>
      </c>
      <c r="F10338" s="285" t="s">
        <v>7229</v>
      </c>
      <c r="G10338" s="285" t="s">
        <v>732</v>
      </c>
      <c r="H10338" s="278">
        <f t="shared" si="340"/>
        <v>1</v>
      </c>
      <c r="I10338" s="251" t="s">
        <v>7616</v>
      </c>
      <c r="J10338" s="285" t="s">
        <v>7600</v>
      </c>
      <c r="K10338" s="278" t="str">
        <f t="shared" si="341"/>
        <v>IDN001Physical constraints in the environment (obstacles related to terrain, climate, lack of infrastructure, etc.)</v>
      </c>
      <c r="L10338" s="286">
        <v>43770</v>
      </c>
      <c r="M10338" s="286" t="s">
        <v>3248</v>
      </c>
    </row>
    <row r="10339" spans="1:13" s="269" customFormat="1" ht="15.5" hidden="1" thickTop="1" thickBot="1" x14ac:dyDescent="0.4">
      <c r="A10339" s="287" t="s">
        <v>6180</v>
      </c>
      <c r="B10339" s="284" t="str">
        <f>VLOOKUP(A10339,Lists!B:C,2,FALSE)</f>
        <v>IDN003</v>
      </c>
      <c r="C10339" s="284" t="str">
        <f>VLOOKUP(A10339,Lists!B:D,3,FALSE)</f>
        <v>IDN</v>
      </c>
      <c r="D10339" s="289" t="s">
        <v>5115</v>
      </c>
      <c r="E10339" s="289">
        <v>80</v>
      </c>
      <c r="F10339" s="289" t="s">
        <v>7546</v>
      </c>
      <c r="G10339" s="289" t="s">
        <v>731</v>
      </c>
      <c r="H10339" s="278">
        <f t="shared" si="340"/>
        <v>2</v>
      </c>
      <c r="I10339" s="252" t="s">
        <v>1354</v>
      </c>
      <c r="J10339" s="289" t="s">
        <v>7580</v>
      </c>
      <c r="K10339" s="278" t="str">
        <f t="shared" si="341"/>
        <v>IDN003Fatalities in all crises</v>
      </c>
      <c r="L10339" s="290">
        <v>43770</v>
      </c>
      <c r="M10339" s="290" t="s">
        <v>3248</v>
      </c>
    </row>
    <row r="10340" spans="1:13" s="269" customFormat="1" ht="15.5" hidden="1" thickTop="1" thickBot="1" x14ac:dyDescent="0.4">
      <c r="A10340" s="283" t="s">
        <v>6180</v>
      </c>
      <c r="B10340" s="284" t="str">
        <f>VLOOKUP(A10340,Lists!B:C,2,FALSE)</f>
        <v>IDN003</v>
      </c>
      <c r="C10340" s="284" t="str">
        <f>VLOOKUP(A10340,Lists!B:D,3,FALSE)</f>
        <v>IDN</v>
      </c>
      <c r="D10340" s="285" t="s">
        <v>647</v>
      </c>
      <c r="E10340" s="285">
        <v>0</v>
      </c>
      <c r="F10340" s="285" t="s">
        <v>7229</v>
      </c>
      <c r="G10340" s="285" t="s">
        <v>732</v>
      </c>
      <c r="H10340" s="278">
        <f t="shared" si="340"/>
        <v>1</v>
      </c>
      <c r="I10340" s="251" t="s">
        <v>7616</v>
      </c>
      <c r="J10340" s="285" t="s">
        <v>7600</v>
      </c>
      <c r="K10340" s="278" t="str">
        <f t="shared" si="341"/>
        <v>IDN003Denial of existence of humanitarian needs or entitlements to assistance</v>
      </c>
      <c r="L10340" s="286">
        <v>43770</v>
      </c>
      <c r="M10340" s="286" t="s">
        <v>3248</v>
      </c>
    </row>
    <row r="10341" spans="1:13" s="269" customFormat="1" ht="15.5" hidden="1" thickTop="1" thickBot="1" x14ac:dyDescent="0.4">
      <c r="A10341" s="287" t="s">
        <v>6180</v>
      </c>
      <c r="B10341" s="284" t="str">
        <f>VLOOKUP(A10341,Lists!B:C,2,FALSE)</f>
        <v>IDN003</v>
      </c>
      <c r="C10341" s="284" t="str">
        <f>VLOOKUP(A10341,Lists!B:D,3,FALSE)</f>
        <v>IDN</v>
      </c>
      <c r="D10341" s="289" t="s">
        <v>648</v>
      </c>
      <c r="E10341" s="289">
        <v>0</v>
      </c>
      <c r="F10341" s="289" t="s">
        <v>7229</v>
      </c>
      <c r="G10341" s="289" t="s">
        <v>732</v>
      </c>
      <c r="H10341" s="278">
        <f t="shared" si="340"/>
        <v>1</v>
      </c>
      <c r="I10341" s="252" t="s">
        <v>7616</v>
      </c>
      <c r="J10341" s="289" t="s">
        <v>7600</v>
      </c>
      <c r="K10341" s="278" t="str">
        <f t="shared" si="341"/>
        <v>IDN003Restriction and obstruction of access to services and assistance</v>
      </c>
      <c r="L10341" s="290">
        <v>43770</v>
      </c>
      <c r="M10341" s="290" t="s">
        <v>3248</v>
      </c>
    </row>
    <row r="10342" spans="1:13" s="269" customFormat="1" ht="15.5" hidden="1" thickTop="1" thickBot="1" x14ac:dyDescent="0.4">
      <c r="A10342" s="283" t="s">
        <v>6180</v>
      </c>
      <c r="B10342" s="284" t="str">
        <f>VLOOKUP(A10342,Lists!B:C,2,FALSE)</f>
        <v>IDN003</v>
      </c>
      <c r="C10342" s="284" t="str">
        <f>VLOOKUP(A10342,Lists!B:D,3,FALSE)</f>
        <v>IDN</v>
      </c>
      <c r="D10342" s="285" t="s">
        <v>643</v>
      </c>
      <c r="E10342" s="285">
        <v>0</v>
      </c>
      <c r="F10342" s="285" t="s">
        <v>7229</v>
      </c>
      <c r="G10342" s="285" t="s">
        <v>732</v>
      </c>
      <c r="H10342" s="278">
        <f t="shared" si="340"/>
        <v>1</v>
      </c>
      <c r="I10342" s="251" t="s">
        <v>7616</v>
      </c>
      <c r="J10342" s="285" t="s">
        <v>7600</v>
      </c>
      <c r="K10342" s="278" t="str">
        <f t="shared" si="341"/>
        <v>IDN003Impediments to entry into country (bureaucratic and administrative)</v>
      </c>
      <c r="L10342" s="286">
        <v>43770</v>
      </c>
      <c r="M10342" s="286" t="s">
        <v>3248</v>
      </c>
    </row>
    <row r="10343" spans="1:13" s="269" customFormat="1" ht="15.5" hidden="1" thickTop="1" thickBot="1" x14ac:dyDescent="0.4">
      <c r="A10343" s="287" t="s">
        <v>6180</v>
      </c>
      <c r="B10343" s="284" t="str">
        <f>VLOOKUP(A10343,Lists!B:C,2,FALSE)</f>
        <v>IDN003</v>
      </c>
      <c r="C10343" s="284" t="str">
        <f>VLOOKUP(A10343,Lists!B:D,3,FALSE)</f>
        <v>IDN</v>
      </c>
      <c r="D10343" s="289" t="s">
        <v>644</v>
      </c>
      <c r="E10343" s="289">
        <v>0</v>
      </c>
      <c r="F10343" s="289" t="s">
        <v>7229</v>
      </c>
      <c r="G10343" s="289" t="s">
        <v>732</v>
      </c>
      <c r="H10343" s="278">
        <f t="shared" si="340"/>
        <v>1</v>
      </c>
      <c r="I10343" s="252" t="s">
        <v>7616</v>
      </c>
      <c r="J10343" s="289" t="s">
        <v>7600</v>
      </c>
      <c r="K10343" s="278" t="str">
        <f t="shared" si="341"/>
        <v>IDN003Restriction of movement (impediments to freedom of movement and/or administrative restrictions)</v>
      </c>
      <c r="L10343" s="290">
        <v>43770</v>
      </c>
      <c r="M10343" s="290" t="s">
        <v>3248</v>
      </c>
    </row>
    <row r="10344" spans="1:13" s="269" customFormat="1" ht="15.5" hidden="1" thickTop="1" thickBot="1" x14ac:dyDescent="0.4">
      <c r="A10344" s="283" t="s">
        <v>6180</v>
      </c>
      <c r="B10344" s="284" t="str">
        <f>VLOOKUP(A10344,Lists!B:C,2,FALSE)</f>
        <v>IDN003</v>
      </c>
      <c r="C10344" s="284" t="str">
        <f>VLOOKUP(A10344,Lists!B:D,3,FALSE)</f>
        <v>IDN</v>
      </c>
      <c r="D10344" s="285" t="s">
        <v>645</v>
      </c>
      <c r="E10344" s="285">
        <v>0</v>
      </c>
      <c r="F10344" s="285" t="s">
        <v>7229</v>
      </c>
      <c r="G10344" s="285" t="s">
        <v>732</v>
      </c>
      <c r="H10344" s="278">
        <f t="shared" si="340"/>
        <v>1</v>
      </c>
      <c r="I10344" s="251" t="s">
        <v>7616</v>
      </c>
      <c r="J10344" s="285" t="s">
        <v>7600</v>
      </c>
      <c r="K10344" s="278" t="str">
        <f t="shared" si="341"/>
        <v>IDN003Interference into implementation of humanitarian activities</v>
      </c>
      <c r="L10344" s="286">
        <v>43770</v>
      </c>
      <c r="M10344" s="286" t="s">
        <v>3248</v>
      </c>
    </row>
    <row r="10345" spans="1:13" s="269" customFormat="1" ht="15.5" hidden="1" thickTop="1" thickBot="1" x14ac:dyDescent="0.4">
      <c r="A10345" s="287" t="s">
        <v>6180</v>
      </c>
      <c r="B10345" s="284" t="str">
        <f>VLOOKUP(A10345,Lists!B:C,2,FALSE)</f>
        <v>IDN003</v>
      </c>
      <c r="C10345" s="284" t="str">
        <f>VLOOKUP(A10345,Lists!B:D,3,FALSE)</f>
        <v>IDN</v>
      </c>
      <c r="D10345" s="289" t="s">
        <v>646</v>
      </c>
      <c r="E10345" s="289">
        <v>0</v>
      </c>
      <c r="F10345" s="289" t="s">
        <v>7229</v>
      </c>
      <c r="G10345" s="289" t="s">
        <v>732</v>
      </c>
      <c r="H10345" s="278">
        <f t="shared" si="340"/>
        <v>1</v>
      </c>
      <c r="I10345" s="252" t="s">
        <v>7616</v>
      </c>
      <c r="J10345" s="289" t="s">
        <v>7600</v>
      </c>
      <c r="K10345" s="278" t="str">
        <f t="shared" si="341"/>
        <v>IDN003Violence against personnel, facilities and assets</v>
      </c>
      <c r="L10345" s="290">
        <v>43770</v>
      </c>
      <c r="M10345" s="290" t="s">
        <v>3248</v>
      </c>
    </row>
    <row r="10346" spans="1:13" s="269" customFormat="1" ht="15.5" hidden="1" thickTop="1" thickBot="1" x14ac:dyDescent="0.4">
      <c r="A10346" s="283" t="s">
        <v>6180</v>
      </c>
      <c r="B10346" s="284" t="str">
        <f>VLOOKUP(A10346,Lists!B:C,2,FALSE)</f>
        <v>IDN003</v>
      </c>
      <c r="C10346" s="284" t="str">
        <f>VLOOKUP(A10346,Lists!B:D,3,FALSE)</f>
        <v>IDN</v>
      </c>
      <c r="D10346" s="285" t="s">
        <v>649</v>
      </c>
      <c r="E10346" s="285">
        <v>0</v>
      </c>
      <c r="F10346" s="285" t="s">
        <v>7229</v>
      </c>
      <c r="G10346" s="285" t="s">
        <v>732</v>
      </c>
      <c r="H10346" s="278">
        <f t="shared" ref="H10346:H10409" si="342">IF(G10346="x","x",IF(G10346="Low",3,IF(G10346="Medium",2,IF(G10346="High",1,FALSE))))</f>
        <v>1</v>
      </c>
      <c r="I10346" s="251" t="s">
        <v>7616</v>
      </c>
      <c r="J10346" s="285" t="s">
        <v>7600</v>
      </c>
      <c r="K10346" s="278" t="str">
        <f t="shared" si="341"/>
        <v>IDN003Ongoing insecurity/hostilities affecting humanitarian assistance</v>
      </c>
      <c r="L10346" s="286">
        <v>43770</v>
      </c>
      <c r="M10346" s="286" t="s">
        <v>3248</v>
      </c>
    </row>
    <row r="10347" spans="1:13" s="269" customFormat="1" ht="15.5" hidden="1" thickTop="1" thickBot="1" x14ac:dyDescent="0.4">
      <c r="A10347" s="287" t="s">
        <v>6180</v>
      </c>
      <c r="B10347" s="284" t="str">
        <f>VLOOKUP(A10347,Lists!B:C,2,FALSE)</f>
        <v>IDN003</v>
      </c>
      <c r="C10347" s="284" t="str">
        <f>VLOOKUP(A10347,Lists!B:D,3,FALSE)</f>
        <v>IDN</v>
      </c>
      <c r="D10347" s="289" t="s">
        <v>650</v>
      </c>
      <c r="E10347" s="289">
        <v>1</v>
      </c>
      <c r="F10347" s="289" t="s">
        <v>7229</v>
      </c>
      <c r="G10347" s="289" t="s">
        <v>732</v>
      </c>
      <c r="H10347" s="278">
        <f t="shared" si="342"/>
        <v>1</v>
      </c>
      <c r="I10347" s="252" t="s">
        <v>7616</v>
      </c>
      <c r="J10347" s="289" t="s">
        <v>7600</v>
      </c>
      <c r="K10347" s="278" t="str">
        <f t="shared" si="341"/>
        <v xml:space="preserve">IDN003Presence of mines and improvised explosive devices </v>
      </c>
      <c r="L10347" s="290">
        <v>43770</v>
      </c>
      <c r="M10347" s="290" t="s">
        <v>3248</v>
      </c>
    </row>
    <row r="10348" spans="1:13" s="269" customFormat="1" ht="15.5" hidden="1" thickTop="1" thickBot="1" x14ac:dyDescent="0.4">
      <c r="A10348" s="283" t="s">
        <v>6180</v>
      </c>
      <c r="B10348" s="284" t="str">
        <f>VLOOKUP(A10348,Lists!B:C,2,FALSE)</f>
        <v>IDN003</v>
      </c>
      <c r="C10348" s="284" t="str">
        <f>VLOOKUP(A10348,Lists!B:D,3,FALSE)</f>
        <v>IDN</v>
      </c>
      <c r="D10348" s="285" t="s">
        <v>651</v>
      </c>
      <c r="E10348" s="285">
        <v>1</v>
      </c>
      <c r="F10348" s="285" t="s">
        <v>7229</v>
      </c>
      <c r="G10348" s="285" t="s">
        <v>732</v>
      </c>
      <c r="H10348" s="278">
        <f t="shared" si="342"/>
        <v>1</v>
      </c>
      <c r="I10348" s="251" t="s">
        <v>7616</v>
      </c>
      <c r="J10348" s="285" t="s">
        <v>7600</v>
      </c>
      <c r="K10348" s="278" t="str">
        <f t="shared" si="341"/>
        <v>IDN003Physical constraints in the environment (obstacles related to terrain, climate, lack of infrastructure, etc.)</v>
      </c>
      <c r="L10348" s="286">
        <v>43770</v>
      </c>
      <c r="M10348" s="286" t="s">
        <v>3248</v>
      </c>
    </row>
    <row r="10349" spans="1:13" s="269" customFormat="1" ht="15.5" hidden="1" thickTop="1" thickBot="1" x14ac:dyDescent="0.4">
      <c r="A10349" s="287" t="s">
        <v>5779</v>
      </c>
      <c r="B10349" s="284" t="str">
        <f>VLOOKUP(A10349,Lists!B:C,2,FALSE)</f>
        <v>IDN002</v>
      </c>
      <c r="C10349" s="284" t="str">
        <f>VLOOKUP(A10349,Lists!B:D,3,FALSE)</f>
        <v>IDN</v>
      </c>
      <c r="D10349" s="289" t="s">
        <v>5115</v>
      </c>
      <c r="E10349" s="289">
        <v>80</v>
      </c>
      <c r="F10349" s="289" t="s">
        <v>7546</v>
      </c>
      <c r="G10349" s="289" t="s">
        <v>731</v>
      </c>
      <c r="H10349" s="278">
        <f t="shared" si="342"/>
        <v>2</v>
      </c>
      <c r="I10349" s="252" t="s">
        <v>1354</v>
      </c>
      <c r="J10349" s="289" t="s">
        <v>7580</v>
      </c>
      <c r="K10349" s="278" t="str">
        <f t="shared" si="341"/>
        <v>IDN002Fatalities in all crises</v>
      </c>
      <c r="L10349" s="290">
        <v>43770</v>
      </c>
      <c r="M10349" s="290" t="s">
        <v>3248</v>
      </c>
    </row>
    <row r="10350" spans="1:13" s="269" customFormat="1" ht="15.5" hidden="1" thickTop="1" thickBot="1" x14ac:dyDescent="0.4">
      <c r="A10350" s="283" t="s">
        <v>5779</v>
      </c>
      <c r="B10350" s="284" t="str">
        <f>VLOOKUP(A10350,Lists!B:C,2,FALSE)</f>
        <v>IDN002</v>
      </c>
      <c r="C10350" s="284" t="str">
        <f>VLOOKUP(A10350,Lists!B:D,3,FALSE)</f>
        <v>IDN</v>
      </c>
      <c r="D10350" s="285" t="s">
        <v>5029</v>
      </c>
      <c r="E10350" s="285">
        <v>80</v>
      </c>
      <c r="F10350" s="285" t="s">
        <v>7546</v>
      </c>
      <c r="G10350" s="285" t="s">
        <v>731</v>
      </c>
      <c r="H10350" s="278">
        <f t="shared" si="342"/>
        <v>2</v>
      </c>
      <c r="I10350" s="251" t="s">
        <v>1354</v>
      </c>
      <c r="J10350" s="285" t="s">
        <v>7580</v>
      </c>
      <c r="K10350" s="278" t="str">
        <f t="shared" si="341"/>
        <v>IDN002Fatalities reported</v>
      </c>
      <c r="L10350" s="286">
        <v>43770</v>
      </c>
      <c r="M10350" s="286" t="s">
        <v>3248</v>
      </c>
    </row>
    <row r="10351" spans="1:13" s="269" customFormat="1" ht="15.5" hidden="1" thickTop="1" thickBot="1" x14ac:dyDescent="0.4">
      <c r="A10351" s="287" t="s">
        <v>5779</v>
      </c>
      <c r="B10351" s="284" t="str">
        <f>VLOOKUP(A10351,Lists!B:C,2,FALSE)</f>
        <v>IDN002</v>
      </c>
      <c r="C10351" s="284" t="str">
        <f>VLOOKUP(A10351,Lists!B:D,3,FALSE)</f>
        <v>IDN</v>
      </c>
      <c r="D10351" s="289" t="s">
        <v>647</v>
      </c>
      <c r="E10351" s="289">
        <v>1</v>
      </c>
      <c r="F10351" s="289" t="s">
        <v>7229</v>
      </c>
      <c r="G10351" s="289" t="s">
        <v>732</v>
      </c>
      <c r="H10351" s="278">
        <f t="shared" si="342"/>
        <v>1</v>
      </c>
      <c r="I10351" s="252" t="s">
        <v>7616</v>
      </c>
      <c r="J10351" s="289" t="s">
        <v>7600</v>
      </c>
      <c r="K10351" s="278" t="str">
        <f t="shared" si="341"/>
        <v>IDN002Denial of existence of humanitarian needs or entitlements to assistance</v>
      </c>
      <c r="L10351" s="290">
        <v>43770</v>
      </c>
      <c r="M10351" s="290" t="s">
        <v>3248</v>
      </c>
    </row>
    <row r="10352" spans="1:13" s="269" customFormat="1" ht="15.5" hidden="1" thickTop="1" thickBot="1" x14ac:dyDescent="0.4">
      <c r="A10352" s="283" t="s">
        <v>5779</v>
      </c>
      <c r="B10352" s="284" t="str">
        <f>VLOOKUP(A10352,Lists!B:C,2,FALSE)</f>
        <v>IDN002</v>
      </c>
      <c r="C10352" s="284" t="str">
        <f>VLOOKUP(A10352,Lists!B:D,3,FALSE)</f>
        <v>IDN</v>
      </c>
      <c r="D10352" s="285" t="s">
        <v>648</v>
      </c>
      <c r="E10352" s="285">
        <v>1</v>
      </c>
      <c r="F10352" s="285" t="s">
        <v>7229</v>
      </c>
      <c r="G10352" s="285" t="s">
        <v>732</v>
      </c>
      <c r="H10352" s="278">
        <f t="shared" si="342"/>
        <v>1</v>
      </c>
      <c r="I10352" s="251" t="s">
        <v>7616</v>
      </c>
      <c r="J10352" s="285" t="s">
        <v>7600</v>
      </c>
      <c r="K10352" s="278" t="str">
        <f t="shared" si="341"/>
        <v>IDN002Restriction and obstruction of access to services and assistance</v>
      </c>
      <c r="L10352" s="286">
        <v>43770</v>
      </c>
      <c r="M10352" s="286" t="s">
        <v>3248</v>
      </c>
    </row>
    <row r="10353" spans="1:13" s="269" customFormat="1" ht="15.5" hidden="1" thickTop="1" thickBot="1" x14ac:dyDescent="0.4">
      <c r="A10353" s="287" t="s">
        <v>5779</v>
      </c>
      <c r="B10353" s="284" t="str">
        <f>VLOOKUP(A10353,Lists!B:C,2,FALSE)</f>
        <v>IDN002</v>
      </c>
      <c r="C10353" s="284" t="str">
        <f>VLOOKUP(A10353,Lists!B:D,3,FALSE)</f>
        <v>IDN</v>
      </c>
      <c r="D10353" s="289" t="s">
        <v>643</v>
      </c>
      <c r="E10353" s="289">
        <v>0</v>
      </c>
      <c r="F10353" s="289" t="s">
        <v>7229</v>
      </c>
      <c r="G10353" s="289" t="s">
        <v>732</v>
      </c>
      <c r="H10353" s="278">
        <f t="shared" si="342"/>
        <v>1</v>
      </c>
      <c r="I10353" s="252" t="s">
        <v>7616</v>
      </c>
      <c r="J10353" s="289" t="s">
        <v>7600</v>
      </c>
      <c r="K10353" s="278" t="str">
        <f t="shared" si="341"/>
        <v>IDN002Impediments to entry into country (bureaucratic and administrative)</v>
      </c>
      <c r="L10353" s="290">
        <v>43770</v>
      </c>
      <c r="M10353" s="290" t="s">
        <v>3248</v>
      </c>
    </row>
    <row r="10354" spans="1:13" s="269" customFormat="1" ht="15.5" hidden="1" thickTop="1" thickBot="1" x14ac:dyDescent="0.4">
      <c r="A10354" s="283" t="s">
        <v>5779</v>
      </c>
      <c r="B10354" s="284" t="str">
        <f>VLOOKUP(A10354,Lists!B:C,2,FALSE)</f>
        <v>IDN002</v>
      </c>
      <c r="C10354" s="284" t="str">
        <f>VLOOKUP(A10354,Lists!B:D,3,FALSE)</f>
        <v>IDN</v>
      </c>
      <c r="D10354" s="285" t="s">
        <v>644</v>
      </c>
      <c r="E10354" s="285">
        <v>2</v>
      </c>
      <c r="F10354" s="285" t="s">
        <v>7229</v>
      </c>
      <c r="G10354" s="285" t="s">
        <v>732</v>
      </c>
      <c r="H10354" s="278">
        <f t="shared" si="342"/>
        <v>1</v>
      </c>
      <c r="I10354" s="251" t="s">
        <v>7616</v>
      </c>
      <c r="J10354" s="285" t="s">
        <v>7600</v>
      </c>
      <c r="K10354" s="278" t="str">
        <f t="shared" si="341"/>
        <v>IDN002Restriction of movement (impediments to freedom of movement and/or administrative restrictions)</v>
      </c>
      <c r="L10354" s="286">
        <v>43770</v>
      </c>
      <c r="M10354" s="286" t="s">
        <v>3248</v>
      </c>
    </row>
    <row r="10355" spans="1:13" s="269" customFormat="1" ht="15.5" hidden="1" thickTop="1" thickBot="1" x14ac:dyDescent="0.4">
      <c r="A10355" s="287" t="s">
        <v>5779</v>
      </c>
      <c r="B10355" s="284" t="str">
        <f>VLOOKUP(A10355,Lists!B:C,2,FALSE)</f>
        <v>IDN002</v>
      </c>
      <c r="C10355" s="284" t="str">
        <f>VLOOKUP(A10355,Lists!B:D,3,FALSE)</f>
        <v>IDN</v>
      </c>
      <c r="D10355" s="289" t="s">
        <v>645</v>
      </c>
      <c r="E10355" s="289">
        <v>2</v>
      </c>
      <c r="F10355" s="289" t="s">
        <v>7229</v>
      </c>
      <c r="G10355" s="289" t="s">
        <v>732</v>
      </c>
      <c r="H10355" s="278">
        <f t="shared" si="342"/>
        <v>1</v>
      </c>
      <c r="I10355" s="252" t="s">
        <v>7616</v>
      </c>
      <c r="J10355" s="289" t="s">
        <v>7600</v>
      </c>
      <c r="K10355" s="278" t="str">
        <f t="shared" si="341"/>
        <v>IDN002Interference into implementation of humanitarian activities</v>
      </c>
      <c r="L10355" s="290">
        <v>43770</v>
      </c>
      <c r="M10355" s="290" t="s">
        <v>3248</v>
      </c>
    </row>
    <row r="10356" spans="1:13" s="269" customFormat="1" ht="15.5" hidden="1" thickTop="1" thickBot="1" x14ac:dyDescent="0.4">
      <c r="A10356" s="283" t="s">
        <v>5779</v>
      </c>
      <c r="B10356" s="284" t="str">
        <f>VLOOKUP(A10356,Lists!B:C,2,FALSE)</f>
        <v>IDN002</v>
      </c>
      <c r="C10356" s="284" t="str">
        <f>VLOOKUP(A10356,Lists!B:D,3,FALSE)</f>
        <v>IDN</v>
      </c>
      <c r="D10356" s="285" t="s">
        <v>646</v>
      </c>
      <c r="E10356" s="285">
        <v>0</v>
      </c>
      <c r="F10356" s="285" t="s">
        <v>7229</v>
      </c>
      <c r="G10356" s="285" t="s">
        <v>732</v>
      </c>
      <c r="H10356" s="278">
        <f t="shared" si="342"/>
        <v>1</v>
      </c>
      <c r="I10356" s="251" t="s">
        <v>7616</v>
      </c>
      <c r="J10356" s="285" t="s">
        <v>7600</v>
      </c>
      <c r="K10356" s="278" t="str">
        <f t="shared" si="341"/>
        <v>IDN002Violence against personnel, facilities and assets</v>
      </c>
      <c r="L10356" s="286">
        <v>43770</v>
      </c>
      <c r="M10356" s="286" t="s">
        <v>3248</v>
      </c>
    </row>
    <row r="10357" spans="1:13" s="269" customFormat="1" ht="15.5" hidden="1" thickTop="1" thickBot="1" x14ac:dyDescent="0.4">
      <c r="A10357" s="287" t="s">
        <v>5779</v>
      </c>
      <c r="B10357" s="284" t="str">
        <f>VLOOKUP(A10357,Lists!B:C,2,FALSE)</f>
        <v>IDN002</v>
      </c>
      <c r="C10357" s="284" t="str">
        <f>VLOOKUP(A10357,Lists!B:D,3,FALSE)</f>
        <v>IDN</v>
      </c>
      <c r="D10357" s="289" t="s">
        <v>649</v>
      </c>
      <c r="E10357" s="289">
        <v>1</v>
      </c>
      <c r="F10357" s="289" t="s">
        <v>7229</v>
      </c>
      <c r="G10357" s="289" t="s">
        <v>732</v>
      </c>
      <c r="H10357" s="278">
        <f t="shared" si="342"/>
        <v>1</v>
      </c>
      <c r="I10357" s="252" t="s">
        <v>7616</v>
      </c>
      <c r="J10357" s="289" t="s">
        <v>7600</v>
      </c>
      <c r="K10357" s="278" t="str">
        <f t="shared" si="341"/>
        <v>IDN002Ongoing insecurity/hostilities affecting humanitarian assistance</v>
      </c>
      <c r="L10357" s="290">
        <v>43770</v>
      </c>
      <c r="M10357" s="290" t="s">
        <v>3248</v>
      </c>
    </row>
    <row r="10358" spans="1:13" s="269" customFormat="1" ht="15.5" hidden="1" thickTop="1" thickBot="1" x14ac:dyDescent="0.4">
      <c r="A10358" s="283" t="s">
        <v>5779</v>
      </c>
      <c r="B10358" s="284" t="str">
        <f>VLOOKUP(A10358,Lists!B:C,2,FALSE)</f>
        <v>IDN002</v>
      </c>
      <c r="C10358" s="284" t="str">
        <f>VLOOKUP(A10358,Lists!B:D,3,FALSE)</f>
        <v>IDN</v>
      </c>
      <c r="D10358" s="285" t="s">
        <v>650</v>
      </c>
      <c r="E10358" s="285">
        <v>1</v>
      </c>
      <c r="F10358" s="285" t="s">
        <v>7229</v>
      </c>
      <c r="G10358" s="285" t="s">
        <v>732</v>
      </c>
      <c r="H10358" s="278">
        <f t="shared" si="342"/>
        <v>1</v>
      </c>
      <c r="I10358" s="251" t="s">
        <v>7616</v>
      </c>
      <c r="J10358" s="285" t="s">
        <v>7600</v>
      </c>
      <c r="K10358" s="278" t="str">
        <f t="shared" si="341"/>
        <v xml:space="preserve">IDN002Presence of mines and improvised explosive devices </v>
      </c>
      <c r="L10358" s="286">
        <v>43770</v>
      </c>
      <c r="M10358" s="286" t="s">
        <v>3248</v>
      </c>
    </row>
    <row r="10359" spans="1:13" s="269" customFormat="1" ht="15.5" hidden="1" thickTop="1" thickBot="1" x14ac:dyDescent="0.4">
      <c r="A10359" s="287" t="s">
        <v>5779</v>
      </c>
      <c r="B10359" s="284" t="str">
        <f>VLOOKUP(A10359,Lists!B:C,2,FALSE)</f>
        <v>IDN002</v>
      </c>
      <c r="C10359" s="284" t="str">
        <f>VLOOKUP(A10359,Lists!B:D,3,FALSE)</f>
        <v>IDN</v>
      </c>
      <c r="D10359" s="289" t="s">
        <v>651</v>
      </c>
      <c r="E10359" s="289">
        <v>1</v>
      </c>
      <c r="F10359" s="289" t="s">
        <v>7229</v>
      </c>
      <c r="G10359" s="289" t="s">
        <v>732</v>
      </c>
      <c r="H10359" s="278">
        <f t="shared" si="342"/>
        <v>1</v>
      </c>
      <c r="I10359" s="252" t="s">
        <v>7616</v>
      </c>
      <c r="J10359" s="289" t="s">
        <v>7600</v>
      </c>
      <c r="K10359" s="278" t="str">
        <f t="shared" si="341"/>
        <v>IDN002Physical constraints in the environment (obstacles related to terrain, climate, lack of infrastructure, etc.)</v>
      </c>
      <c r="L10359" s="290">
        <v>43770</v>
      </c>
      <c r="M10359" s="290" t="s">
        <v>3248</v>
      </c>
    </row>
    <row r="10360" spans="1:13" s="269" customFormat="1" ht="15.5" hidden="1" thickTop="1" thickBot="1" x14ac:dyDescent="0.4">
      <c r="A10360" s="283" t="s">
        <v>1702</v>
      </c>
      <c r="B10360" s="284" t="str">
        <f>VLOOKUP(A10360,Lists!B:C,2,FALSE)</f>
        <v>COG002</v>
      </c>
      <c r="C10360" s="284" t="str">
        <f>VLOOKUP(A10360,Lists!B:D,3,FALSE)</f>
        <v>COG</v>
      </c>
      <c r="D10360" s="285" t="s">
        <v>647</v>
      </c>
      <c r="E10360" s="285">
        <v>0</v>
      </c>
      <c r="F10360" s="285" t="s">
        <v>7229</v>
      </c>
      <c r="G10360" s="285" t="s">
        <v>732</v>
      </c>
      <c r="H10360" s="278">
        <f t="shared" si="342"/>
        <v>1</v>
      </c>
      <c r="I10360" s="251" t="s">
        <v>7616</v>
      </c>
      <c r="J10360" s="285" t="s">
        <v>7600</v>
      </c>
      <c r="K10360" s="278" t="str">
        <f t="shared" si="341"/>
        <v>COG002Denial of existence of humanitarian needs or entitlements to assistance</v>
      </c>
      <c r="L10360" s="286">
        <v>43770</v>
      </c>
      <c r="M10360" s="286" t="s">
        <v>3248</v>
      </c>
    </row>
    <row r="10361" spans="1:13" s="269" customFormat="1" ht="15.5" hidden="1" thickTop="1" thickBot="1" x14ac:dyDescent="0.4">
      <c r="A10361" s="287" t="s">
        <v>1702</v>
      </c>
      <c r="B10361" s="284" t="str">
        <f>VLOOKUP(A10361,Lists!B:C,2,FALSE)</f>
        <v>COG002</v>
      </c>
      <c r="C10361" s="284" t="str">
        <f>VLOOKUP(A10361,Lists!B:D,3,FALSE)</f>
        <v>COG</v>
      </c>
      <c r="D10361" s="289" t="s">
        <v>648</v>
      </c>
      <c r="E10361" s="289">
        <v>0</v>
      </c>
      <c r="F10361" s="289" t="s">
        <v>7229</v>
      </c>
      <c r="G10361" s="289" t="s">
        <v>732</v>
      </c>
      <c r="H10361" s="278">
        <f t="shared" si="342"/>
        <v>1</v>
      </c>
      <c r="I10361" s="252" t="s">
        <v>7616</v>
      </c>
      <c r="J10361" s="289" t="s">
        <v>7600</v>
      </c>
      <c r="K10361" s="278" t="str">
        <f t="shared" si="341"/>
        <v>COG002Restriction and obstruction of access to services and assistance</v>
      </c>
      <c r="L10361" s="290">
        <v>43770</v>
      </c>
      <c r="M10361" s="290" t="s">
        <v>3248</v>
      </c>
    </row>
    <row r="10362" spans="1:13" s="269" customFormat="1" ht="15.5" hidden="1" thickTop="1" thickBot="1" x14ac:dyDescent="0.4">
      <c r="A10362" s="283" t="s">
        <v>1702</v>
      </c>
      <c r="B10362" s="284" t="str">
        <f>VLOOKUP(A10362,Lists!B:C,2,FALSE)</f>
        <v>COG002</v>
      </c>
      <c r="C10362" s="284" t="str">
        <f>VLOOKUP(A10362,Lists!B:D,3,FALSE)</f>
        <v>COG</v>
      </c>
      <c r="D10362" s="285" t="s">
        <v>643</v>
      </c>
      <c r="E10362" s="285">
        <v>0</v>
      </c>
      <c r="F10362" s="285" t="s">
        <v>7229</v>
      </c>
      <c r="G10362" s="285" t="s">
        <v>732</v>
      </c>
      <c r="H10362" s="278">
        <f t="shared" si="342"/>
        <v>1</v>
      </c>
      <c r="I10362" s="251" t="s">
        <v>7616</v>
      </c>
      <c r="J10362" s="285" t="s">
        <v>7600</v>
      </c>
      <c r="K10362" s="278" t="str">
        <f t="shared" si="341"/>
        <v>COG002Impediments to entry into country (bureaucratic and administrative)</v>
      </c>
      <c r="L10362" s="286">
        <v>43770</v>
      </c>
      <c r="M10362" s="286" t="s">
        <v>3248</v>
      </c>
    </row>
    <row r="10363" spans="1:13" s="269" customFormat="1" ht="15.5" hidden="1" thickTop="1" thickBot="1" x14ac:dyDescent="0.4">
      <c r="A10363" s="287" t="s">
        <v>1702</v>
      </c>
      <c r="B10363" s="284" t="str">
        <f>VLOOKUP(A10363,Lists!B:C,2,FALSE)</f>
        <v>COG002</v>
      </c>
      <c r="C10363" s="284" t="str">
        <f>VLOOKUP(A10363,Lists!B:D,3,FALSE)</f>
        <v>COG</v>
      </c>
      <c r="D10363" s="289" t="s">
        <v>644</v>
      </c>
      <c r="E10363" s="289">
        <v>0</v>
      </c>
      <c r="F10363" s="289" t="s">
        <v>7229</v>
      </c>
      <c r="G10363" s="289" t="s">
        <v>732</v>
      </c>
      <c r="H10363" s="278">
        <f t="shared" si="342"/>
        <v>1</v>
      </c>
      <c r="I10363" s="252" t="s">
        <v>7616</v>
      </c>
      <c r="J10363" s="289" t="s">
        <v>7600</v>
      </c>
      <c r="K10363" s="278" t="str">
        <f t="shared" si="341"/>
        <v>COG002Restriction of movement (impediments to freedom of movement and/or administrative restrictions)</v>
      </c>
      <c r="L10363" s="290">
        <v>43770</v>
      </c>
      <c r="M10363" s="290" t="s">
        <v>3248</v>
      </c>
    </row>
    <row r="10364" spans="1:13" s="269" customFormat="1" ht="15.5" hidden="1" thickTop="1" thickBot="1" x14ac:dyDescent="0.4">
      <c r="A10364" s="283" t="s">
        <v>1702</v>
      </c>
      <c r="B10364" s="284" t="str">
        <f>VLOOKUP(A10364,Lists!B:C,2,FALSE)</f>
        <v>COG002</v>
      </c>
      <c r="C10364" s="284" t="str">
        <f>VLOOKUP(A10364,Lists!B:D,3,FALSE)</f>
        <v>COG</v>
      </c>
      <c r="D10364" s="285" t="s">
        <v>645</v>
      </c>
      <c r="E10364" s="285">
        <v>0</v>
      </c>
      <c r="F10364" s="285" t="s">
        <v>7229</v>
      </c>
      <c r="G10364" s="285" t="s">
        <v>732</v>
      </c>
      <c r="H10364" s="278">
        <f t="shared" si="342"/>
        <v>1</v>
      </c>
      <c r="I10364" s="251" t="s">
        <v>7616</v>
      </c>
      <c r="J10364" s="285" t="s">
        <v>7600</v>
      </c>
      <c r="K10364" s="278" t="str">
        <f t="shared" ref="K10364:K10427" si="343">B10364&amp;""&amp;D10364</f>
        <v>COG002Interference into implementation of humanitarian activities</v>
      </c>
      <c r="L10364" s="286">
        <v>43770</v>
      </c>
      <c r="M10364" s="286" t="s">
        <v>3248</v>
      </c>
    </row>
    <row r="10365" spans="1:13" s="269" customFormat="1" ht="15.5" hidden="1" thickTop="1" thickBot="1" x14ac:dyDescent="0.4">
      <c r="A10365" s="287" t="s">
        <v>1702</v>
      </c>
      <c r="B10365" s="284" t="str">
        <f>VLOOKUP(A10365,Lists!B:C,2,FALSE)</f>
        <v>COG002</v>
      </c>
      <c r="C10365" s="284" t="str">
        <f>VLOOKUP(A10365,Lists!B:D,3,FALSE)</f>
        <v>COG</v>
      </c>
      <c r="D10365" s="289" t="s">
        <v>646</v>
      </c>
      <c r="E10365" s="289">
        <v>0</v>
      </c>
      <c r="F10365" s="289" t="s">
        <v>7229</v>
      </c>
      <c r="G10365" s="289" t="s">
        <v>732</v>
      </c>
      <c r="H10365" s="278">
        <f t="shared" si="342"/>
        <v>1</v>
      </c>
      <c r="I10365" s="252" t="s">
        <v>7616</v>
      </c>
      <c r="J10365" s="289" t="s">
        <v>7600</v>
      </c>
      <c r="K10365" s="278" t="str">
        <f t="shared" si="343"/>
        <v>COG002Violence against personnel, facilities and assets</v>
      </c>
      <c r="L10365" s="290">
        <v>43770</v>
      </c>
      <c r="M10365" s="290" t="s">
        <v>3248</v>
      </c>
    </row>
    <row r="10366" spans="1:13" s="269" customFormat="1" ht="15.5" hidden="1" thickTop="1" thickBot="1" x14ac:dyDescent="0.4">
      <c r="A10366" s="283" t="s">
        <v>1702</v>
      </c>
      <c r="B10366" s="284" t="str">
        <f>VLOOKUP(A10366,Lists!B:C,2,FALSE)</f>
        <v>COG002</v>
      </c>
      <c r="C10366" s="284" t="str">
        <f>VLOOKUP(A10366,Lists!B:D,3,FALSE)</f>
        <v>COG</v>
      </c>
      <c r="D10366" s="285" t="s">
        <v>649</v>
      </c>
      <c r="E10366" s="285">
        <v>0</v>
      </c>
      <c r="F10366" s="285" t="s">
        <v>7229</v>
      </c>
      <c r="G10366" s="285" t="s">
        <v>732</v>
      </c>
      <c r="H10366" s="278">
        <f t="shared" si="342"/>
        <v>1</v>
      </c>
      <c r="I10366" s="251" t="s">
        <v>7616</v>
      </c>
      <c r="J10366" s="285" t="s">
        <v>7600</v>
      </c>
      <c r="K10366" s="278" t="str">
        <f t="shared" si="343"/>
        <v>COG002Ongoing insecurity/hostilities affecting humanitarian assistance</v>
      </c>
      <c r="L10366" s="286">
        <v>43770</v>
      </c>
      <c r="M10366" s="286" t="s">
        <v>3248</v>
      </c>
    </row>
    <row r="10367" spans="1:13" s="269" customFormat="1" ht="15.5" hidden="1" thickTop="1" thickBot="1" x14ac:dyDescent="0.4">
      <c r="A10367" s="287" t="s">
        <v>1702</v>
      </c>
      <c r="B10367" s="284" t="str">
        <f>VLOOKUP(A10367,Lists!B:C,2,FALSE)</f>
        <v>COG002</v>
      </c>
      <c r="C10367" s="284" t="str">
        <f>VLOOKUP(A10367,Lists!B:D,3,FALSE)</f>
        <v>COG</v>
      </c>
      <c r="D10367" s="289" t="s">
        <v>650</v>
      </c>
      <c r="E10367" s="289">
        <v>0</v>
      </c>
      <c r="F10367" s="289" t="s">
        <v>7229</v>
      </c>
      <c r="G10367" s="289" t="s">
        <v>732</v>
      </c>
      <c r="H10367" s="278">
        <f t="shared" si="342"/>
        <v>1</v>
      </c>
      <c r="I10367" s="252" t="s">
        <v>7616</v>
      </c>
      <c r="J10367" s="289" t="s">
        <v>7600</v>
      </c>
      <c r="K10367" s="278" t="str">
        <f t="shared" si="343"/>
        <v xml:space="preserve">COG002Presence of mines and improvised explosive devices </v>
      </c>
      <c r="L10367" s="290">
        <v>43770</v>
      </c>
      <c r="M10367" s="290" t="s">
        <v>3248</v>
      </c>
    </row>
    <row r="10368" spans="1:13" s="269" customFormat="1" ht="15.5" hidden="1" thickTop="1" thickBot="1" x14ac:dyDescent="0.4">
      <c r="A10368" s="283" t="s">
        <v>1702</v>
      </c>
      <c r="B10368" s="284" t="str">
        <f>VLOOKUP(A10368,Lists!B:C,2,FALSE)</f>
        <v>COG002</v>
      </c>
      <c r="C10368" s="284" t="str">
        <f>VLOOKUP(A10368,Lists!B:D,3,FALSE)</f>
        <v>COG</v>
      </c>
      <c r="D10368" s="285" t="s">
        <v>651</v>
      </c>
      <c r="E10368" s="285">
        <v>2</v>
      </c>
      <c r="F10368" s="285" t="s">
        <v>7229</v>
      </c>
      <c r="G10368" s="285" t="s">
        <v>732</v>
      </c>
      <c r="H10368" s="278">
        <f t="shared" si="342"/>
        <v>1</v>
      </c>
      <c r="I10368" s="251" t="s">
        <v>7616</v>
      </c>
      <c r="J10368" s="285" t="s">
        <v>7600</v>
      </c>
      <c r="K10368" s="278" t="str">
        <f t="shared" si="343"/>
        <v>COG002Physical constraints in the environment (obstacles related to terrain, climate, lack of infrastructure, etc.)</v>
      </c>
      <c r="L10368" s="286">
        <v>43770</v>
      </c>
      <c r="M10368" s="286" t="s">
        <v>3248</v>
      </c>
    </row>
    <row r="10369" spans="1:13" s="269" customFormat="1" ht="15.5" hidden="1" thickTop="1" thickBot="1" x14ac:dyDescent="0.4">
      <c r="A10369" s="287" t="s">
        <v>1702</v>
      </c>
      <c r="B10369" s="284" t="str">
        <f>VLOOKUP(A10369,Lists!B:C,2,FALSE)</f>
        <v>COG002</v>
      </c>
      <c r="C10369" s="284" t="str">
        <f>VLOOKUP(A10369,Lists!B:D,3,FALSE)</f>
        <v>COG</v>
      </c>
      <c r="D10369" s="289" t="s">
        <v>5027</v>
      </c>
      <c r="E10369" s="289" t="s">
        <v>446</v>
      </c>
      <c r="F10369" s="289" t="s">
        <v>446</v>
      </c>
      <c r="G10369" s="289" t="s">
        <v>446</v>
      </c>
      <c r="H10369" s="278" t="str">
        <f t="shared" si="342"/>
        <v>x</v>
      </c>
      <c r="I10369" s="252" t="s">
        <v>446</v>
      </c>
      <c r="J10369" s="289" t="s">
        <v>7581</v>
      </c>
      <c r="K10369" s="278" t="str">
        <f t="shared" si="343"/>
        <v>COG002Injuries reported</v>
      </c>
      <c r="L10369" s="290">
        <v>43770</v>
      </c>
      <c r="M10369" s="290" t="s">
        <v>3248</v>
      </c>
    </row>
    <row r="10370" spans="1:13" s="269" customFormat="1" ht="15.5" hidden="1" thickTop="1" thickBot="1" x14ac:dyDescent="0.4">
      <c r="A10370" s="283" t="s">
        <v>1702</v>
      </c>
      <c r="B10370" s="284" t="str">
        <f>VLOOKUP(A10370,Lists!B:C,2,FALSE)</f>
        <v>COG002</v>
      </c>
      <c r="C10370" s="284" t="str">
        <f>VLOOKUP(A10370,Lists!B:D,3,FALSE)</f>
        <v>COG</v>
      </c>
      <c r="D10370" s="285" t="s">
        <v>752</v>
      </c>
      <c r="E10370" s="285" t="s">
        <v>446</v>
      </c>
      <c r="F10370" s="285" t="s">
        <v>446</v>
      </c>
      <c r="G10370" s="285" t="s">
        <v>446</v>
      </c>
      <c r="H10370" s="278" t="str">
        <f t="shared" si="342"/>
        <v>x</v>
      </c>
      <c r="I10370" s="251" t="s">
        <v>446</v>
      </c>
      <c r="J10370" s="285" t="s">
        <v>7582</v>
      </c>
      <c r="K10370" s="278" t="str">
        <f t="shared" si="343"/>
        <v>COG002People in Need</v>
      </c>
      <c r="L10370" s="286">
        <v>43770</v>
      </c>
      <c r="M10370" s="286" t="s">
        <v>3248</v>
      </c>
    </row>
    <row r="10371" spans="1:13" s="269" customFormat="1" ht="15.5" hidden="1" thickTop="1" thickBot="1" x14ac:dyDescent="0.4">
      <c r="A10371" s="287" t="s">
        <v>1702</v>
      </c>
      <c r="B10371" s="284" t="str">
        <f>VLOOKUP(A10371,Lists!B:C,2,FALSE)</f>
        <v>COG002</v>
      </c>
      <c r="C10371" s="284" t="str">
        <f>VLOOKUP(A10371,Lists!B:D,3,FALSE)</f>
        <v>COG</v>
      </c>
      <c r="D10371" s="289" t="s">
        <v>5110</v>
      </c>
      <c r="E10371" s="289" t="s">
        <v>446</v>
      </c>
      <c r="F10371" s="289" t="s">
        <v>446</v>
      </c>
      <c r="G10371" s="289" t="s">
        <v>446</v>
      </c>
      <c r="H10371" s="278" t="str">
        <f t="shared" si="342"/>
        <v>x</v>
      </c>
      <c r="I10371" s="252" t="s">
        <v>446</v>
      </c>
      <c r="J10371" s="289" t="s">
        <v>7582</v>
      </c>
      <c r="K10371" s="278" t="str">
        <f t="shared" si="343"/>
        <v>COG002Minimal humanitarian conditions - Level 1</v>
      </c>
      <c r="L10371" s="290">
        <v>43770</v>
      </c>
      <c r="M10371" s="290" t="s">
        <v>3248</v>
      </c>
    </row>
    <row r="10372" spans="1:13" s="269" customFormat="1" ht="15.5" hidden="1" thickTop="1" thickBot="1" x14ac:dyDescent="0.4">
      <c r="A10372" s="283" t="s">
        <v>1702</v>
      </c>
      <c r="B10372" s="284" t="str">
        <f>VLOOKUP(A10372,Lists!B:C,2,FALSE)</f>
        <v>COG002</v>
      </c>
      <c r="C10372" s="284" t="str">
        <f>VLOOKUP(A10372,Lists!B:D,3,FALSE)</f>
        <v>COG</v>
      </c>
      <c r="D10372" s="285" t="s">
        <v>5111</v>
      </c>
      <c r="E10372" s="285" t="s">
        <v>446</v>
      </c>
      <c r="F10372" s="285" t="s">
        <v>446</v>
      </c>
      <c r="G10372" s="285" t="s">
        <v>446</v>
      </c>
      <c r="H10372" s="278" t="str">
        <f t="shared" si="342"/>
        <v>x</v>
      </c>
      <c r="I10372" s="251" t="s">
        <v>446</v>
      </c>
      <c r="J10372" s="285" t="s">
        <v>7582</v>
      </c>
      <c r="K10372" s="278" t="str">
        <f t="shared" si="343"/>
        <v>COG002Stressed humanitarian conditions - Level 2</v>
      </c>
      <c r="L10372" s="286">
        <v>43770</v>
      </c>
      <c r="M10372" s="286" t="s">
        <v>3248</v>
      </c>
    </row>
    <row r="10373" spans="1:13" s="269" customFormat="1" ht="15.5" hidden="1" thickTop="1" thickBot="1" x14ac:dyDescent="0.4">
      <c r="A10373" s="287" t="s">
        <v>1702</v>
      </c>
      <c r="B10373" s="284" t="str">
        <f>VLOOKUP(A10373,Lists!B:C,2,FALSE)</f>
        <v>COG002</v>
      </c>
      <c r="C10373" s="284" t="str">
        <f>VLOOKUP(A10373,Lists!B:D,3,FALSE)</f>
        <v>COG</v>
      </c>
      <c r="D10373" s="289" t="s">
        <v>5112</v>
      </c>
      <c r="E10373" s="289" t="s">
        <v>446</v>
      </c>
      <c r="F10373" s="289" t="s">
        <v>446</v>
      </c>
      <c r="G10373" s="289" t="s">
        <v>446</v>
      </c>
      <c r="H10373" s="278" t="str">
        <f t="shared" si="342"/>
        <v>x</v>
      </c>
      <c r="I10373" s="252" t="s">
        <v>446</v>
      </c>
      <c r="J10373" s="289" t="s">
        <v>7582</v>
      </c>
      <c r="K10373" s="278" t="str">
        <f t="shared" si="343"/>
        <v>COG002Moderate humanitarian conditions - Level 3</v>
      </c>
      <c r="L10373" s="290">
        <v>43770</v>
      </c>
      <c r="M10373" s="290" t="s">
        <v>3248</v>
      </c>
    </row>
    <row r="10374" spans="1:13" s="269" customFormat="1" ht="15.5" hidden="1" thickTop="1" thickBot="1" x14ac:dyDescent="0.4">
      <c r="A10374" s="283" t="s">
        <v>2953</v>
      </c>
      <c r="B10374" s="284" t="str">
        <f>VLOOKUP(A10374,Lists!B:C,2,FALSE)</f>
        <v>CAF001</v>
      </c>
      <c r="C10374" s="284" t="str">
        <f>VLOOKUP(A10374,Lists!B:D,3,FALSE)</f>
        <v>CAF</v>
      </c>
      <c r="D10374" s="285" t="s">
        <v>647</v>
      </c>
      <c r="E10374" s="285">
        <v>0</v>
      </c>
      <c r="F10374" s="285" t="s">
        <v>7229</v>
      </c>
      <c r="G10374" s="285" t="s">
        <v>732</v>
      </c>
      <c r="H10374" s="278">
        <f t="shared" si="342"/>
        <v>1</v>
      </c>
      <c r="I10374" s="251" t="s">
        <v>7616</v>
      </c>
      <c r="J10374" s="285" t="s">
        <v>7600</v>
      </c>
      <c r="K10374" s="278" t="str">
        <f t="shared" si="343"/>
        <v>CAF001Denial of existence of humanitarian needs or entitlements to assistance</v>
      </c>
      <c r="L10374" s="286">
        <v>43770</v>
      </c>
      <c r="M10374" s="286" t="s">
        <v>3248</v>
      </c>
    </row>
    <row r="10375" spans="1:13" s="269" customFormat="1" ht="15.5" hidden="1" thickTop="1" thickBot="1" x14ac:dyDescent="0.4">
      <c r="A10375" s="287" t="s">
        <v>2953</v>
      </c>
      <c r="B10375" s="284" t="str">
        <f>VLOOKUP(A10375,Lists!B:C,2,FALSE)</f>
        <v>CAF001</v>
      </c>
      <c r="C10375" s="284" t="str">
        <f>VLOOKUP(A10375,Lists!B:D,3,FALSE)</f>
        <v>CAF</v>
      </c>
      <c r="D10375" s="289" t="s">
        <v>648</v>
      </c>
      <c r="E10375" s="289">
        <v>2</v>
      </c>
      <c r="F10375" s="289" t="s">
        <v>7229</v>
      </c>
      <c r="G10375" s="289" t="s">
        <v>732</v>
      </c>
      <c r="H10375" s="278">
        <f t="shared" si="342"/>
        <v>1</v>
      </c>
      <c r="I10375" s="252" t="s">
        <v>7616</v>
      </c>
      <c r="J10375" s="289" t="s">
        <v>7600</v>
      </c>
      <c r="K10375" s="278" t="str">
        <f t="shared" si="343"/>
        <v>CAF001Restriction and obstruction of access to services and assistance</v>
      </c>
      <c r="L10375" s="290">
        <v>43770</v>
      </c>
      <c r="M10375" s="290" t="s">
        <v>3248</v>
      </c>
    </row>
    <row r="10376" spans="1:13" s="269" customFormat="1" ht="15.5" hidden="1" thickTop="1" thickBot="1" x14ac:dyDescent="0.4">
      <c r="A10376" s="283" t="s">
        <v>2953</v>
      </c>
      <c r="B10376" s="284" t="str">
        <f>VLOOKUP(A10376,Lists!B:C,2,FALSE)</f>
        <v>CAF001</v>
      </c>
      <c r="C10376" s="284" t="str">
        <f>VLOOKUP(A10376,Lists!B:D,3,FALSE)</f>
        <v>CAF</v>
      </c>
      <c r="D10376" s="285" t="s">
        <v>643</v>
      </c>
      <c r="E10376" s="285">
        <v>0</v>
      </c>
      <c r="F10376" s="285" t="s">
        <v>7229</v>
      </c>
      <c r="G10376" s="285" t="s">
        <v>732</v>
      </c>
      <c r="H10376" s="278">
        <f t="shared" si="342"/>
        <v>1</v>
      </c>
      <c r="I10376" s="251" t="s">
        <v>7616</v>
      </c>
      <c r="J10376" s="285" t="s">
        <v>7600</v>
      </c>
      <c r="K10376" s="278" t="str">
        <f t="shared" si="343"/>
        <v>CAF001Impediments to entry into country (bureaucratic and administrative)</v>
      </c>
      <c r="L10376" s="286">
        <v>43770</v>
      </c>
      <c r="M10376" s="286" t="s">
        <v>3248</v>
      </c>
    </row>
    <row r="10377" spans="1:13" s="269" customFormat="1" ht="15.5" hidden="1" thickTop="1" thickBot="1" x14ac:dyDescent="0.4">
      <c r="A10377" s="287" t="s">
        <v>2953</v>
      </c>
      <c r="B10377" s="284" t="str">
        <f>VLOOKUP(A10377,Lists!B:C,2,FALSE)</f>
        <v>CAF001</v>
      </c>
      <c r="C10377" s="284" t="str">
        <f>VLOOKUP(A10377,Lists!B:D,3,FALSE)</f>
        <v>CAF</v>
      </c>
      <c r="D10377" s="289" t="s">
        <v>644</v>
      </c>
      <c r="E10377" s="289">
        <v>3</v>
      </c>
      <c r="F10377" s="289" t="s">
        <v>7229</v>
      </c>
      <c r="G10377" s="289" t="s">
        <v>732</v>
      </c>
      <c r="H10377" s="278">
        <f t="shared" si="342"/>
        <v>1</v>
      </c>
      <c r="I10377" s="252" t="s">
        <v>7616</v>
      </c>
      <c r="J10377" s="289" t="s">
        <v>7600</v>
      </c>
      <c r="K10377" s="278" t="str">
        <f t="shared" si="343"/>
        <v>CAF001Restriction of movement (impediments to freedom of movement and/or administrative restrictions)</v>
      </c>
      <c r="L10377" s="290">
        <v>43770</v>
      </c>
      <c r="M10377" s="290" t="s">
        <v>3248</v>
      </c>
    </row>
    <row r="10378" spans="1:13" s="269" customFormat="1" ht="15.5" hidden="1" thickTop="1" thickBot="1" x14ac:dyDescent="0.4">
      <c r="A10378" s="283" t="s">
        <v>2953</v>
      </c>
      <c r="B10378" s="284" t="str">
        <f>VLOOKUP(A10378,Lists!B:C,2,FALSE)</f>
        <v>CAF001</v>
      </c>
      <c r="C10378" s="284" t="str">
        <f>VLOOKUP(A10378,Lists!B:D,3,FALSE)</f>
        <v>CAF</v>
      </c>
      <c r="D10378" s="285" t="s">
        <v>645</v>
      </c>
      <c r="E10378" s="285">
        <v>2</v>
      </c>
      <c r="F10378" s="285" t="s">
        <v>7229</v>
      </c>
      <c r="G10378" s="285" t="s">
        <v>732</v>
      </c>
      <c r="H10378" s="278">
        <f t="shared" si="342"/>
        <v>1</v>
      </c>
      <c r="I10378" s="251" t="s">
        <v>7616</v>
      </c>
      <c r="J10378" s="285" t="s">
        <v>7600</v>
      </c>
      <c r="K10378" s="278" t="str">
        <f t="shared" si="343"/>
        <v>CAF001Interference into implementation of humanitarian activities</v>
      </c>
      <c r="L10378" s="286">
        <v>43770</v>
      </c>
      <c r="M10378" s="286" t="s">
        <v>3248</v>
      </c>
    </row>
    <row r="10379" spans="1:13" s="269" customFormat="1" ht="15.5" hidden="1" thickTop="1" thickBot="1" x14ac:dyDescent="0.4">
      <c r="A10379" s="287" t="s">
        <v>2953</v>
      </c>
      <c r="B10379" s="284" t="str">
        <f>VLOOKUP(A10379,Lists!B:C,2,FALSE)</f>
        <v>CAF001</v>
      </c>
      <c r="C10379" s="284" t="str">
        <f>VLOOKUP(A10379,Lists!B:D,3,FALSE)</f>
        <v>CAF</v>
      </c>
      <c r="D10379" s="289" t="s">
        <v>646</v>
      </c>
      <c r="E10379" s="289">
        <v>2</v>
      </c>
      <c r="F10379" s="289" t="s">
        <v>7229</v>
      </c>
      <c r="G10379" s="289" t="s">
        <v>732</v>
      </c>
      <c r="H10379" s="278">
        <f t="shared" si="342"/>
        <v>1</v>
      </c>
      <c r="I10379" s="252" t="s">
        <v>7616</v>
      </c>
      <c r="J10379" s="289" t="s">
        <v>7600</v>
      </c>
      <c r="K10379" s="278" t="str">
        <f t="shared" si="343"/>
        <v>CAF001Violence against personnel, facilities and assets</v>
      </c>
      <c r="L10379" s="290">
        <v>43770</v>
      </c>
      <c r="M10379" s="290" t="s">
        <v>3248</v>
      </c>
    </row>
    <row r="10380" spans="1:13" s="269" customFormat="1" ht="15.5" hidden="1" thickTop="1" thickBot="1" x14ac:dyDescent="0.4">
      <c r="A10380" s="283" t="s">
        <v>2953</v>
      </c>
      <c r="B10380" s="284" t="str">
        <f>VLOOKUP(A10380,Lists!B:C,2,FALSE)</f>
        <v>CAF001</v>
      </c>
      <c r="C10380" s="284" t="str">
        <f>VLOOKUP(A10380,Lists!B:D,3,FALSE)</f>
        <v>CAF</v>
      </c>
      <c r="D10380" s="285" t="s">
        <v>649</v>
      </c>
      <c r="E10380" s="285">
        <v>3</v>
      </c>
      <c r="F10380" s="285" t="s">
        <v>7229</v>
      </c>
      <c r="G10380" s="285" t="s">
        <v>732</v>
      </c>
      <c r="H10380" s="278">
        <f t="shared" si="342"/>
        <v>1</v>
      </c>
      <c r="I10380" s="251" t="s">
        <v>7616</v>
      </c>
      <c r="J10380" s="285" t="s">
        <v>7600</v>
      </c>
      <c r="K10380" s="278" t="str">
        <f t="shared" si="343"/>
        <v>CAF001Ongoing insecurity/hostilities affecting humanitarian assistance</v>
      </c>
      <c r="L10380" s="286">
        <v>43770</v>
      </c>
      <c r="M10380" s="286" t="s">
        <v>3248</v>
      </c>
    </row>
    <row r="10381" spans="1:13" s="269" customFormat="1" ht="15.5" hidden="1" thickTop="1" thickBot="1" x14ac:dyDescent="0.4">
      <c r="A10381" s="287" t="s">
        <v>2953</v>
      </c>
      <c r="B10381" s="284" t="str">
        <f>VLOOKUP(A10381,Lists!B:C,2,FALSE)</f>
        <v>CAF001</v>
      </c>
      <c r="C10381" s="284" t="str">
        <f>VLOOKUP(A10381,Lists!B:D,3,FALSE)</f>
        <v>CAF</v>
      </c>
      <c r="D10381" s="289" t="s">
        <v>650</v>
      </c>
      <c r="E10381" s="289" t="s">
        <v>446</v>
      </c>
      <c r="F10381" s="289" t="s">
        <v>7229</v>
      </c>
      <c r="G10381" s="289" t="s">
        <v>446</v>
      </c>
      <c r="H10381" s="278" t="str">
        <f t="shared" si="342"/>
        <v>x</v>
      </c>
      <c r="I10381" s="252" t="s">
        <v>7616</v>
      </c>
      <c r="J10381" s="289" t="s">
        <v>7600</v>
      </c>
      <c r="K10381" s="278" t="str">
        <f t="shared" si="343"/>
        <v xml:space="preserve">CAF001Presence of mines and improvised explosive devices </v>
      </c>
      <c r="L10381" s="290">
        <v>43770</v>
      </c>
      <c r="M10381" s="290" t="s">
        <v>3248</v>
      </c>
    </row>
    <row r="10382" spans="1:13" s="269" customFormat="1" ht="15.5" hidden="1" thickTop="1" thickBot="1" x14ac:dyDescent="0.4">
      <c r="A10382" s="283" t="s">
        <v>2953</v>
      </c>
      <c r="B10382" s="284" t="str">
        <f>VLOOKUP(A10382,Lists!B:C,2,FALSE)</f>
        <v>CAF001</v>
      </c>
      <c r="C10382" s="284" t="str">
        <f>VLOOKUP(A10382,Lists!B:D,3,FALSE)</f>
        <v>CAF</v>
      </c>
      <c r="D10382" s="285" t="s">
        <v>651</v>
      </c>
      <c r="E10382" s="285">
        <v>3</v>
      </c>
      <c r="F10382" s="285" t="s">
        <v>7229</v>
      </c>
      <c r="G10382" s="285" t="s">
        <v>732</v>
      </c>
      <c r="H10382" s="278">
        <f t="shared" si="342"/>
        <v>1</v>
      </c>
      <c r="I10382" s="251" t="s">
        <v>7616</v>
      </c>
      <c r="J10382" s="285" t="s">
        <v>7600</v>
      </c>
      <c r="K10382" s="278" t="str">
        <f t="shared" si="343"/>
        <v>CAF001Physical constraints in the environment (obstacles related to terrain, climate, lack of infrastructure, etc.)</v>
      </c>
      <c r="L10382" s="286">
        <v>43770</v>
      </c>
      <c r="M10382" s="286" t="s">
        <v>3248</v>
      </c>
    </row>
    <row r="10383" spans="1:13" s="269" customFormat="1" ht="15.5" hidden="1" thickTop="1" thickBot="1" x14ac:dyDescent="0.4">
      <c r="A10383" s="287" t="s">
        <v>2953</v>
      </c>
      <c r="B10383" s="284" t="str">
        <f>VLOOKUP(A10383,Lists!B:C,2,FALSE)</f>
        <v>CAF001</v>
      </c>
      <c r="C10383" s="284" t="str">
        <f>VLOOKUP(A10383,Lists!B:D,3,FALSE)</f>
        <v>CAF</v>
      </c>
      <c r="D10383" s="289" t="s">
        <v>522</v>
      </c>
      <c r="E10383" s="289">
        <v>4900000</v>
      </c>
      <c r="F10383" s="289" t="s">
        <v>7547</v>
      </c>
      <c r="G10383" s="289" t="s">
        <v>731</v>
      </c>
      <c r="H10383" s="278">
        <f t="shared" si="342"/>
        <v>2</v>
      </c>
      <c r="I10383" s="252" t="s">
        <v>7564</v>
      </c>
      <c r="J10383" s="289" t="s">
        <v>7583</v>
      </c>
      <c r="K10383" s="278" t="str">
        <f t="shared" si="343"/>
        <v>CAF001Total population</v>
      </c>
      <c r="L10383" s="290">
        <v>43770</v>
      </c>
      <c r="M10383" s="290" t="s">
        <v>3248</v>
      </c>
    </row>
    <row r="10384" spans="1:13" s="269" customFormat="1" ht="15.5" hidden="1" thickTop="1" thickBot="1" x14ac:dyDescent="0.4">
      <c r="A10384" s="283" t="s">
        <v>2953</v>
      </c>
      <c r="B10384" s="284" t="str">
        <f>VLOOKUP(A10384,Lists!B:C,2,FALSE)</f>
        <v>CAF001</v>
      </c>
      <c r="C10384" s="284" t="str">
        <f>VLOOKUP(A10384,Lists!B:D,3,FALSE)</f>
        <v>CAF</v>
      </c>
      <c r="D10384" s="285" t="s">
        <v>737</v>
      </c>
      <c r="E10384" s="285">
        <v>4900000</v>
      </c>
      <c r="F10384" s="285" t="s">
        <v>7547</v>
      </c>
      <c r="G10384" s="285" t="s">
        <v>731</v>
      </c>
      <c r="H10384" s="278">
        <f t="shared" si="342"/>
        <v>2</v>
      </c>
      <c r="I10384" s="251" t="s">
        <v>7564</v>
      </c>
      <c r="J10384" s="285" t="s">
        <v>7583</v>
      </c>
      <c r="K10384" s="278" t="str">
        <f t="shared" si="343"/>
        <v>CAF001People exposed</v>
      </c>
      <c r="L10384" s="286">
        <v>43770</v>
      </c>
      <c r="M10384" s="286" t="s">
        <v>3248</v>
      </c>
    </row>
    <row r="10385" spans="1:13" s="269" customFormat="1" ht="15.5" hidden="1" thickTop="1" thickBot="1" x14ac:dyDescent="0.4">
      <c r="A10385" s="287" t="s">
        <v>2953</v>
      </c>
      <c r="B10385" s="284" t="str">
        <f>VLOOKUP(A10385,Lists!B:C,2,FALSE)</f>
        <v>CAF001</v>
      </c>
      <c r="C10385" s="284" t="str">
        <f>VLOOKUP(A10385,Lists!B:D,3,FALSE)</f>
        <v>CAF</v>
      </c>
      <c r="D10385" s="289" t="s">
        <v>533</v>
      </c>
      <c r="E10385" s="289">
        <v>4900000</v>
      </c>
      <c r="F10385" s="289" t="s">
        <v>7548</v>
      </c>
      <c r="G10385" s="289" t="s">
        <v>7164</v>
      </c>
      <c r="H10385" s="278">
        <f t="shared" si="342"/>
        <v>3</v>
      </c>
      <c r="I10385" s="252" t="s">
        <v>7565</v>
      </c>
      <c r="J10385" s="289" t="s">
        <v>7584</v>
      </c>
      <c r="K10385" s="278" t="str">
        <f t="shared" si="343"/>
        <v>CAF001People affected</v>
      </c>
      <c r="L10385" s="290">
        <v>43770</v>
      </c>
      <c r="M10385" s="290" t="s">
        <v>3248</v>
      </c>
    </row>
    <row r="10386" spans="1:13" s="269" customFormat="1" ht="15.5" thickTop="1" thickBot="1" x14ac:dyDescent="0.4">
      <c r="A10386" s="283" t="s">
        <v>2953</v>
      </c>
      <c r="B10386" s="284" t="str">
        <f>VLOOKUP(A10386,Lists!B:C,2,FALSE)</f>
        <v>CAF001</v>
      </c>
      <c r="C10386" s="284" t="str">
        <f>VLOOKUP(A10386,Lists!B:D,3,FALSE)</f>
        <v>CAF</v>
      </c>
      <c r="D10386" s="285" t="s">
        <v>666</v>
      </c>
      <c r="E10386" s="285">
        <v>1537994</v>
      </c>
      <c r="F10386" s="285" t="s">
        <v>7549</v>
      </c>
      <c r="G10386" s="285" t="s">
        <v>7164</v>
      </c>
      <c r="H10386" s="278">
        <f t="shared" si="342"/>
        <v>3</v>
      </c>
      <c r="I10386" s="251" t="s">
        <v>7565</v>
      </c>
      <c r="J10386" s="285" t="s">
        <v>7585</v>
      </c>
      <c r="K10386" s="278" t="str">
        <f t="shared" si="343"/>
        <v>CAF001People displaced</v>
      </c>
      <c r="L10386" s="286">
        <v>43770</v>
      </c>
      <c r="M10386" s="286" t="s">
        <v>3248</v>
      </c>
    </row>
    <row r="10387" spans="1:13" s="269" customFormat="1" ht="15.5" hidden="1" thickTop="1" thickBot="1" x14ac:dyDescent="0.4">
      <c r="A10387" s="287" t="s">
        <v>2953</v>
      </c>
      <c r="B10387" s="284" t="str">
        <f>VLOOKUP(A10387,Lists!B:C,2,FALSE)</f>
        <v>CAF001</v>
      </c>
      <c r="C10387" s="284" t="str">
        <f>VLOOKUP(A10387,Lists!B:D,3,FALSE)</f>
        <v>CAF</v>
      </c>
      <c r="D10387" s="289" t="s">
        <v>5029</v>
      </c>
      <c r="E10387" s="289">
        <v>293</v>
      </c>
      <c r="F10387" s="289" t="s">
        <v>7335</v>
      </c>
      <c r="G10387" s="289" t="s">
        <v>7164</v>
      </c>
      <c r="H10387" s="278">
        <f t="shared" si="342"/>
        <v>3</v>
      </c>
      <c r="I10387" s="252" t="s">
        <v>1609</v>
      </c>
      <c r="J10387" s="289" t="s">
        <v>7586</v>
      </c>
      <c r="K10387" s="278" t="str">
        <f t="shared" si="343"/>
        <v>CAF001Fatalities reported</v>
      </c>
      <c r="L10387" s="290">
        <v>43770</v>
      </c>
      <c r="M10387" s="290" t="s">
        <v>3248</v>
      </c>
    </row>
    <row r="10388" spans="1:13" s="269" customFormat="1" ht="15.5" hidden="1" thickTop="1" thickBot="1" x14ac:dyDescent="0.4">
      <c r="A10388" s="283" t="s">
        <v>2953</v>
      </c>
      <c r="B10388" s="284" t="str">
        <f>VLOOKUP(A10388,Lists!B:C,2,FALSE)</f>
        <v>CAF001</v>
      </c>
      <c r="C10388" s="284" t="str">
        <f>VLOOKUP(A10388,Lists!B:D,3,FALSE)</f>
        <v>CAF</v>
      </c>
      <c r="D10388" s="285" t="s">
        <v>5115</v>
      </c>
      <c r="E10388" s="285">
        <v>293</v>
      </c>
      <c r="F10388" s="285" t="s">
        <v>7550</v>
      </c>
      <c r="G10388" s="285" t="s">
        <v>731</v>
      </c>
      <c r="H10388" s="278">
        <f t="shared" si="342"/>
        <v>2</v>
      </c>
      <c r="I10388" s="251" t="s">
        <v>1609</v>
      </c>
      <c r="J10388" s="285" t="s">
        <v>7586</v>
      </c>
      <c r="K10388" s="278" t="str">
        <f t="shared" si="343"/>
        <v>CAF001Fatalities in all crises</v>
      </c>
      <c r="L10388" s="286">
        <v>43770</v>
      </c>
      <c r="M10388" s="286" t="s">
        <v>3248</v>
      </c>
    </row>
    <row r="10389" spans="1:13" s="269" customFormat="1" ht="15.5" hidden="1" thickTop="1" thickBot="1" x14ac:dyDescent="0.4">
      <c r="A10389" s="287" t="s">
        <v>2953</v>
      </c>
      <c r="B10389" s="284" t="str">
        <f>VLOOKUP(A10389,Lists!B:C,2,FALSE)</f>
        <v>CAF001</v>
      </c>
      <c r="C10389" s="284" t="str">
        <f>VLOOKUP(A10389,Lists!B:D,3,FALSE)</f>
        <v>CAF</v>
      </c>
      <c r="D10389" s="289" t="s">
        <v>752</v>
      </c>
      <c r="E10389" s="289">
        <v>2600000</v>
      </c>
      <c r="F10389" s="289" t="s">
        <v>7547</v>
      </c>
      <c r="G10389" s="289" t="s">
        <v>731</v>
      </c>
      <c r="H10389" s="278">
        <f t="shared" si="342"/>
        <v>2</v>
      </c>
      <c r="I10389" s="252" t="s">
        <v>7564</v>
      </c>
      <c r="J10389" s="289" t="s">
        <v>1616</v>
      </c>
      <c r="K10389" s="278" t="str">
        <f t="shared" si="343"/>
        <v>CAF001People in Need</v>
      </c>
      <c r="L10389" s="290">
        <v>43770</v>
      </c>
      <c r="M10389" s="290" t="s">
        <v>3248</v>
      </c>
    </row>
    <row r="10390" spans="1:13" s="269" customFormat="1" ht="15.5" hidden="1" thickTop="1" thickBot="1" x14ac:dyDescent="0.4">
      <c r="A10390" s="283" t="s">
        <v>2953</v>
      </c>
      <c r="B10390" s="284" t="str">
        <f>VLOOKUP(A10390,Lists!B:C,2,FALSE)</f>
        <v>CAF001</v>
      </c>
      <c r="C10390" s="284" t="str">
        <f>VLOOKUP(A10390,Lists!B:D,3,FALSE)</f>
        <v>CAF</v>
      </c>
      <c r="D10390" s="285" t="s">
        <v>5111</v>
      </c>
      <c r="E10390" s="285">
        <v>2300000</v>
      </c>
      <c r="F10390" s="285" t="s">
        <v>7551</v>
      </c>
      <c r="G10390" s="285" t="s">
        <v>731</v>
      </c>
      <c r="H10390" s="278">
        <f t="shared" si="342"/>
        <v>2</v>
      </c>
      <c r="I10390" s="251" t="s">
        <v>7564</v>
      </c>
      <c r="J10390" s="285" t="s">
        <v>7587</v>
      </c>
      <c r="K10390" s="278" t="str">
        <f t="shared" si="343"/>
        <v>CAF001Stressed humanitarian conditions - Level 2</v>
      </c>
      <c r="L10390" s="286">
        <v>43770</v>
      </c>
      <c r="M10390" s="286" t="s">
        <v>3248</v>
      </c>
    </row>
    <row r="10391" spans="1:13" s="269" customFormat="1" ht="15.5" hidden="1" thickTop="1" thickBot="1" x14ac:dyDescent="0.4">
      <c r="A10391" s="287" t="s">
        <v>2953</v>
      </c>
      <c r="B10391" s="284" t="str">
        <f>VLOOKUP(A10391,Lists!B:C,2,FALSE)</f>
        <v>CAF001</v>
      </c>
      <c r="C10391" s="284" t="str">
        <f>VLOOKUP(A10391,Lists!B:D,3,FALSE)</f>
        <v>CAF</v>
      </c>
      <c r="D10391" s="289" t="s">
        <v>5112</v>
      </c>
      <c r="E10391" s="289">
        <v>900000</v>
      </c>
      <c r="F10391" s="289" t="s">
        <v>7552</v>
      </c>
      <c r="G10391" s="289" t="s">
        <v>731</v>
      </c>
      <c r="H10391" s="278">
        <f t="shared" si="342"/>
        <v>2</v>
      </c>
      <c r="I10391" s="252" t="s">
        <v>7564</v>
      </c>
      <c r="J10391" s="289" t="s">
        <v>4049</v>
      </c>
      <c r="K10391" s="278" t="str">
        <f t="shared" si="343"/>
        <v>CAF001Moderate humanitarian conditions - Level 3</v>
      </c>
      <c r="L10391" s="290">
        <v>43770</v>
      </c>
      <c r="M10391" s="290" t="s">
        <v>3248</v>
      </c>
    </row>
    <row r="10392" spans="1:13" s="269" customFormat="1" ht="15.5" hidden="1" thickTop="1" thickBot="1" x14ac:dyDescent="0.4">
      <c r="A10392" s="283" t="s">
        <v>2953</v>
      </c>
      <c r="B10392" s="284" t="str">
        <f>VLOOKUP(A10392,Lists!B:C,2,FALSE)</f>
        <v>CAF001</v>
      </c>
      <c r="C10392" s="284" t="str">
        <f>VLOOKUP(A10392,Lists!B:D,3,FALSE)</f>
        <v>CAF</v>
      </c>
      <c r="D10392" s="285" t="s">
        <v>5113</v>
      </c>
      <c r="E10392" s="285">
        <v>1700000</v>
      </c>
      <c r="F10392" s="285" t="s">
        <v>7553</v>
      </c>
      <c r="G10392" s="285" t="s">
        <v>731</v>
      </c>
      <c r="H10392" s="278">
        <f t="shared" si="342"/>
        <v>2</v>
      </c>
      <c r="I10392" s="251" t="s">
        <v>7564</v>
      </c>
      <c r="J10392" s="285" t="s">
        <v>4050</v>
      </c>
      <c r="K10392" s="278" t="str">
        <f t="shared" si="343"/>
        <v>CAF001Severe humanitarian conditions - Level 4</v>
      </c>
      <c r="L10392" s="286">
        <v>43770</v>
      </c>
      <c r="M10392" s="286" t="s">
        <v>3248</v>
      </c>
    </row>
    <row r="10393" spans="1:13" s="269" customFormat="1" ht="15.5" hidden="1" thickTop="1" thickBot="1" x14ac:dyDescent="0.4">
      <c r="A10393" s="287" t="s">
        <v>5594</v>
      </c>
      <c r="B10393" s="284" t="str">
        <f>VLOOKUP(A10393,Lists!B:C,2,FALSE)</f>
        <v>NGA001</v>
      </c>
      <c r="C10393" s="284" t="str">
        <f>VLOOKUP(A10393,Lists!B:D,3,FALSE)</f>
        <v>NGA</v>
      </c>
      <c r="D10393" s="289" t="s">
        <v>647</v>
      </c>
      <c r="E10393" s="289">
        <v>2</v>
      </c>
      <c r="F10393" s="289" t="s">
        <v>7229</v>
      </c>
      <c r="G10393" s="289" t="s">
        <v>732</v>
      </c>
      <c r="H10393" s="278">
        <f t="shared" si="342"/>
        <v>1</v>
      </c>
      <c r="I10393" s="252" t="s">
        <v>7616</v>
      </c>
      <c r="J10393" s="289" t="s">
        <v>7600</v>
      </c>
      <c r="K10393" s="278" t="str">
        <f t="shared" si="343"/>
        <v>NGA001Denial of existence of humanitarian needs or entitlements to assistance</v>
      </c>
      <c r="L10393" s="290">
        <v>43770</v>
      </c>
      <c r="M10393" s="290" t="s">
        <v>3248</v>
      </c>
    </row>
    <row r="10394" spans="1:13" s="269" customFormat="1" ht="15.5" hidden="1" thickTop="1" thickBot="1" x14ac:dyDescent="0.4">
      <c r="A10394" s="283" t="s">
        <v>5594</v>
      </c>
      <c r="B10394" s="284" t="str">
        <f>VLOOKUP(A10394,Lists!B:C,2,FALSE)</f>
        <v>NGA001</v>
      </c>
      <c r="C10394" s="284" t="str">
        <f>VLOOKUP(A10394,Lists!B:D,3,FALSE)</f>
        <v>NGA</v>
      </c>
      <c r="D10394" s="285" t="s">
        <v>648</v>
      </c>
      <c r="E10394" s="285">
        <v>2</v>
      </c>
      <c r="F10394" s="285" t="s">
        <v>7229</v>
      </c>
      <c r="G10394" s="285" t="s">
        <v>732</v>
      </c>
      <c r="H10394" s="278">
        <f t="shared" si="342"/>
        <v>1</v>
      </c>
      <c r="I10394" s="251" t="s">
        <v>7616</v>
      </c>
      <c r="J10394" s="285" t="s">
        <v>7600</v>
      </c>
      <c r="K10394" s="278" t="str">
        <f t="shared" si="343"/>
        <v>NGA001Restriction and obstruction of access to services and assistance</v>
      </c>
      <c r="L10394" s="286">
        <v>43770</v>
      </c>
      <c r="M10394" s="286" t="s">
        <v>3248</v>
      </c>
    </row>
    <row r="10395" spans="1:13" s="269" customFormat="1" ht="15.5" hidden="1" thickTop="1" thickBot="1" x14ac:dyDescent="0.4">
      <c r="A10395" s="287" t="s">
        <v>5594</v>
      </c>
      <c r="B10395" s="284" t="str">
        <f>VLOOKUP(A10395,Lists!B:C,2,FALSE)</f>
        <v>NGA001</v>
      </c>
      <c r="C10395" s="284" t="str">
        <f>VLOOKUP(A10395,Lists!B:D,3,FALSE)</f>
        <v>NGA</v>
      </c>
      <c r="D10395" s="289" t="s">
        <v>643</v>
      </c>
      <c r="E10395" s="289">
        <v>1</v>
      </c>
      <c r="F10395" s="289" t="s">
        <v>7229</v>
      </c>
      <c r="G10395" s="289" t="s">
        <v>732</v>
      </c>
      <c r="H10395" s="278">
        <f t="shared" si="342"/>
        <v>1</v>
      </c>
      <c r="I10395" s="252" t="s">
        <v>7616</v>
      </c>
      <c r="J10395" s="289" t="s">
        <v>7600</v>
      </c>
      <c r="K10395" s="278" t="str">
        <f t="shared" si="343"/>
        <v>NGA001Impediments to entry into country (bureaucratic and administrative)</v>
      </c>
      <c r="L10395" s="290">
        <v>43770</v>
      </c>
      <c r="M10395" s="290" t="s">
        <v>3248</v>
      </c>
    </row>
    <row r="10396" spans="1:13" s="269" customFormat="1" ht="15.5" hidden="1" thickTop="1" thickBot="1" x14ac:dyDescent="0.4">
      <c r="A10396" s="283" t="s">
        <v>5594</v>
      </c>
      <c r="B10396" s="284" t="str">
        <f>VLOOKUP(A10396,Lists!B:C,2,FALSE)</f>
        <v>NGA001</v>
      </c>
      <c r="C10396" s="284" t="str">
        <f>VLOOKUP(A10396,Lists!B:D,3,FALSE)</f>
        <v>NGA</v>
      </c>
      <c r="D10396" s="285" t="s">
        <v>644</v>
      </c>
      <c r="E10396" s="285">
        <v>3</v>
      </c>
      <c r="F10396" s="285" t="s">
        <v>7229</v>
      </c>
      <c r="G10396" s="285" t="s">
        <v>732</v>
      </c>
      <c r="H10396" s="278">
        <f t="shared" si="342"/>
        <v>1</v>
      </c>
      <c r="I10396" s="251" t="s">
        <v>7616</v>
      </c>
      <c r="J10396" s="285" t="s">
        <v>7600</v>
      </c>
      <c r="K10396" s="278" t="str">
        <f t="shared" si="343"/>
        <v>NGA001Restriction of movement (impediments to freedom of movement and/or administrative restrictions)</v>
      </c>
      <c r="L10396" s="286">
        <v>43770</v>
      </c>
      <c r="M10396" s="286" t="s">
        <v>3248</v>
      </c>
    </row>
    <row r="10397" spans="1:13" s="269" customFormat="1" ht="15.5" hidden="1" thickTop="1" thickBot="1" x14ac:dyDescent="0.4">
      <c r="A10397" s="287" t="s">
        <v>5594</v>
      </c>
      <c r="B10397" s="284" t="str">
        <f>VLOOKUP(A10397,Lists!B:C,2,FALSE)</f>
        <v>NGA001</v>
      </c>
      <c r="C10397" s="284" t="str">
        <f>VLOOKUP(A10397,Lists!B:D,3,FALSE)</f>
        <v>NGA</v>
      </c>
      <c r="D10397" s="289" t="s">
        <v>645</v>
      </c>
      <c r="E10397" s="289">
        <v>3</v>
      </c>
      <c r="F10397" s="289" t="s">
        <v>7229</v>
      </c>
      <c r="G10397" s="289" t="s">
        <v>732</v>
      </c>
      <c r="H10397" s="278">
        <f t="shared" si="342"/>
        <v>1</v>
      </c>
      <c r="I10397" s="252" t="s">
        <v>7616</v>
      </c>
      <c r="J10397" s="289" t="s">
        <v>7600</v>
      </c>
      <c r="K10397" s="278" t="str">
        <f t="shared" si="343"/>
        <v>NGA001Interference into implementation of humanitarian activities</v>
      </c>
      <c r="L10397" s="290">
        <v>43770</v>
      </c>
      <c r="M10397" s="290" t="s">
        <v>3248</v>
      </c>
    </row>
    <row r="10398" spans="1:13" s="269" customFormat="1" ht="15.5" hidden="1" thickTop="1" thickBot="1" x14ac:dyDescent="0.4">
      <c r="A10398" s="283" t="s">
        <v>5594</v>
      </c>
      <c r="B10398" s="284" t="str">
        <f>VLOOKUP(A10398,Lists!B:C,2,FALSE)</f>
        <v>NGA001</v>
      </c>
      <c r="C10398" s="284" t="str">
        <f>VLOOKUP(A10398,Lists!B:D,3,FALSE)</f>
        <v>NGA</v>
      </c>
      <c r="D10398" s="285" t="s">
        <v>646</v>
      </c>
      <c r="E10398" s="285">
        <v>3</v>
      </c>
      <c r="F10398" s="285" t="s">
        <v>7229</v>
      </c>
      <c r="G10398" s="285" t="s">
        <v>732</v>
      </c>
      <c r="H10398" s="278">
        <f t="shared" si="342"/>
        <v>1</v>
      </c>
      <c r="I10398" s="251" t="s">
        <v>7616</v>
      </c>
      <c r="J10398" s="285" t="s">
        <v>7600</v>
      </c>
      <c r="K10398" s="278" t="str">
        <f t="shared" si="343"/>
        <v>NGA001Violence against personnel, facilities and assets</v>
      </c>
      <c r="L10398" s="286">
        <v>43770</v>
      </c>
      <c r="M10398" s="286" t="s">
        <v>3248</v>
      </c>
    </row>
    <row r="10399" spans="1:13" s="269" customFormat="1" ht="15.5" hidden="1" thickTop="1" thickBot="1" x14ac:dyDescent="0.4">
      <c r="A10399" s="287" t="s">
        <v>5594</v>
      </c>
      <c r="B10399" s="284" t="str">
        <f>VLOOKUP(A10399,Lists!B:C,2,FALSE)</f>
        <v>NGA001</v>
      </c>
      <c r="C10399" s="284" t="str">
        <f>VLOOKUP(A10399,Lists!B:D,3,FALSE)</f>
        <v>NGA</v>
      </c>
      <c r="D10399" s="289" t="s">
        <v>649</v>
      </c>
      <c r="E10399" s="289">
        <v>3</v>
      </c>
      <c r="F10399" s="289" t="s">
        <v>7229</v>
      </c>
      <c r="G10399" s="289" t="s">
        <v>732</v>
      </c>
      <c r="H10399" s="278">
        <f t="shared" si="342"/>
        <v>1</v>
      </c>
      <c r="I10399" s="252" t="s">
        <v>7616</v>
      </c>
      <c r="J10399" s="289" t="s">
        <v>7600</v>
      </c>
      <c r="K10399" s="278" t="str">
        <f t="shared" si="343"/>
        <v>NGA001Ongoing insecurity/hostilities affecting humanitarian assistance</v>
      </c>
      <c r="L10399" s="290">
        <v>43770</v>
      </c>
      <c r="M10399" s="290" t="s">
        <v>3248</v>
      </c>
    </row>
    <row r="10400" spans="1:13" s="269" customFormat="1" ht="15.5" hidden="1" thickTop="1" thickBot="1" x14ac:dyDescent="0.4">
      <c r="A10400" s="283" t="s">
        <v>5594</v>
      </c>
      <c r="B10400" s="284" t="str">
        <f>VLOOKUP(A10400,Lists!B:C,2,FALSE)</f>
        <v>NGA001</v>
      </c>
      <c r="C10400" s="284" t="str">
        <f>VLOOKUP(A10400,Lists!B:D,3,FALSE)</f>
        <v>NGA</v>
      </c>
      <c r="D10400" s="285" t="s">
        <v>650</v>
      </c>
      <c r="E10400" s="285">
        <v>1</v>
      </c>
      <c r="F10400" s="285" t="s">
        <v>7229</v>
      </c>
      <c r="G10400" s="285" t="s">
        <v>732</v>
      </c>
      <c r="H10400" s="278">
        <f t="shared" si="342"/>
        <v>1</v>
      </c>
      <c r="I10400" s="251" t="s">
        <v>7616</v>
      </c>
      <c r="J10400" s="285" t="s">
        <v>7600</v>
      </c>
      <c r="K10400" s="278" t="str">
        <f t="shared" si="343"/>
        <v xml:space="preserve">NGA001Presence of mines and improvised explosive devices </v>
      </c>
      <c r="L10400" s="286">
        <v>43770</v>
      </c>
      <c r="M10400" s="286" t="s">
        <v>3248</v>
      </c>
    </row>
    <row r="10401" spans="1:13" s="269" customFormat="1" ht="15.5" hidden="1" thickTop="1" thickBot="1" x14ac:dyDescent="0.4">
      <c r="A10401" s="287" t="s">
        <v>5594</v>
      </c>
      <c r="B10401" s="284" t="str">
        <f>VLOOKUP(A10401,Lists!B:C,2,FALSE)</f>
        <v>NGA001</v>
      </c>
      <c r="C10401" s="284" t="str">
        <f>VLOOKUP(A10401,Lists!B:D,3,FALSE)</f>
        <v>NGA</v>
      </c>
      <c r="D10401" s="289" t="s">
        <v>651</v>
      </c>
      <c r="E10401" s="289">
        <v>2</v>
      </c>
      <c r="F10401" s="289" t="s">
        <v>7229</v>
      </c>
      <c r="G10401" s="289" t="s">
        <v>732</v>
      </c>
      <c r="H10401" s="278">
        <f t="shared" si="342"/>
        <v>1</v>
      </c>
      <c r="I10401" s="252" t="s">
        <v>7616</v>
      </c>
      <c r="J10401" s="289" t="s">
        <v>7600</v>
      </c>
      <c r="K10401" s="278" t="str">
        <f t="shared" si="343"/>
        <v>NGA001Physical constraints in the environment (obstacles related to terrain, climate, lack of infrastructure, etc.)</v>
      </c>
      <c r="L10401" s="290">
        <v>43770</v>
      </c>
      <c r="M10401" s="290" t="s">
        <v>3248</v>
      </c>
    </row>
    <row r="10402" spans="1:13" s="269" customFormat="1" ht="15.5" hidden="1" thickTop="1" thickBot="1" x14ac:dyDescent="0.4">
      <c r="A10402" s="283" t="s">
        <v>5594</v>
      </c>
      <c r="B10402" s="284" t="str">
        <f>VLOOKUP(A10402,Lists!B:C,2,FALSE)</f>
        <v>NGA001</v>
      </c>
      <c r="C10402" s="284" t="str">
        <f>VLOOKUP(A10402,Lists!B:D,3,FALSE)</f>
        <v>NGA</v>
      </c>
      <c r="D10402" s="285" t="s">
        <v>5029</v>
      </c>
      <c r="E10402" s="285">
        <v>2841</v>
      </c>
      <c r="F10402" s="285" t="s">
        <v>7293</v>
      </c>
      <c r="G10402" s="285" t="s">
        <v>730</v>
      </c>
      <c r="H10402" s="278">
        <f t="shared" si="342"/>
        <v>3</v>
      </c>
      <c r="I10402" s="251" t="s">
        <v>1354</v>
      </c>
      <c r="J10402" s="285" t="s">
        <v>7588</v>
      </c>
      <c r="K10402" s="278" t="str">
        <f t="shared" si="343"/>
        <v>NGA001Fatalities reported</v>
      </c>
      <c r="L10402" s="286">
        <v>43770</v>
      </c>
      <c r="M10402" s="286" t="s">
        <v>3248</v>
      </c>
    </row>
    <row r="10403" spans="1:13" s="269" customFormat="1" ht="15.5" hidden="1" thickTop="1" thickBot="1" x14ac:dyDescent="0.4">
      <c r="A10403" s="287" t="s">
        <v>5594</v>
      </c>
      <c r="B10403" s="284" t="str">
        <f>VLOOKUP(A10403,Lists!B:C,2,FALSE)</f>
        <v>NGA001</v>
      </c>
      <c r="C10403" s="284" t="str">
        <f>VLOOKUP(A10403,Lists!B:D,3,FALSE)</f>
        <v>NGA</v>
      </c>
      <c r="D10403" s="289" t="s">
        <v>5115</v>
      </c>
      <c r="E10403" s="289">
        <v>2841</v>
      </c>
      <c r="F10403" s="289" t="s">
        <v>7293</v>
      </c>
      <c r="G10403" s="289" t="s">
        <v>730</v>
      </c>
      <c r="H10403" s="278">
        <f t="shared" si="342"/>
        <v>3</v>
      </c>
      <c r="I10403" s="252" t="s">
        <v>1354</v>
      </c>
      <c r="J10403" s="289" t="s">
        <v>7588</v>
      </c>
      <c r="K10403" s="278" t="str">
        <f t="shared" si="343"/>
        <v>NGA001Fatalities in all crises</v>
      </c>
      <c r="L10403" s="290">
        <v>43770</v>
      </c>
      <c r="M10403" s="290" t="s">
        <v>3248</v>
      </c>
    </row>
    <row r="10404" spans="1:13" s="269" customFormat="1" ht="15.5" hidden="1" thickTop="1" thickBot="1" x14ac:dyDescent="0.4">
      <c r="A10404" s="283" t="s">
        <v>2974</v>
      </c>
      <c r="B10404" s="284" t="str">
        <f>VLOOKUP(A10404,Lists!B:C,2,FALSE)</f>
        <v>NGA004</v>
      </c>
      <c r="C10404" s="284" t="str">
        <f>VLOOKUP(A10404,Lists!B:D,3,FALSE)</f>
        <v>NGA</v>
      </c>
      <c r="D10404" s="285" t="s">
        <v>647</v>
      </c>
      <c r="E10404" s="285">
        <v>1</v>
      </c>
      <c r="F10404" s="285" t="s">
        <v>7229</v>
      </c>
      <c r="G10404" s="285" t="s">
        <v>732</v>
      </c>
      <c r="H10404" s="278">
        <f t="shared" si="342"/>
        <v>1</v>
      </c>
      <c r="I10404" s="251" t="s">
        <v>7616</v>
      </c>
      <c r="J10404" s="285" t="s">
        <v>7600</v>
      </c>
      <c r="K10404" s="278" t="str">
        <f t="shared" si="343"/>
        <v>NGA004Denial of existence of humanitarian needs or entitlements to assistance</v>
      </c>
      <c r="L10404" s="286">
        <v>43770</v>
      </c>
      <c r="M10404" s="286" t="s">
        <v>3248</v>
      </c>
    </row>
    <row r="10405" spans="1:13" s="269" customFormat="1" ht="15.5" hidden="1" thickTop="1" thickBot="1" x14ac:dyDescent="0.4">
      <c r="A10405" s="287" t="s">
        <v>2974</v>
      </c>
      <c r="B10405" s="284" t="str">
        <f>VLOOKUP(A10405,Lists!B:C,2,FALSE)</f>
        <v>NGA004</v>
      </c>
      <c r="C10405" s="284" t="str">
        <f>VLOOKUP(A10405,Lists!B:D,3,FALSE)</f>
        <v>NGA</v>
      </c>
      <c r="D10405" s="289" t="s">
        <v>648</v>
      </c>
      <c r="E10405" s="289">
        <v>2</v>
      </c>
      <c r="F10405" s="289" t="s">
        <v>7229</v>
      </c>
      <c r="G10405" s="289" t="s">
        <v>732</v>
      </c>
      <c r="H10405" s="278">
        <f t="shared" si="342"/>
        <v>1</v>
      </c>
      <c r="I10405" s="252" t="s">
        <v>7616</v>
      </c>
      <c r="J10405" s="289" t="s">
        <v>7600</v>
      </c>
      <c r="K10405" s="278" t="str">
        <f t="shared" si="343"/>
        <v>NGA004Restriction and obstruction of access to services and assistance</v>
      </c>
      <c r="L10405" s="290">
        <v>43770</v>
      </c>
      <c r="M10405" s="290" t="s">
        <v>3248</v>
      </c>
    </row>
    <row r="10406" spans="1:13" s="269" customFormat="1" ht="15.5" hidden="1" thickTop="1" thickBot="1" x14ac:dyDescent="0.4">
      <c r="A10406" s="283" t="s">
        <v>2974</v>
      </c>
      <c r="B10406" s="284" t="str">
        <f>VLOOKUP(A10406,Lists!B:C,2,FALSE)</f>
        <v>NGA004</v>
      </c>
      <c r="C10406" s="284" t="str">
        <f>VLOOKUP(A10406,Lists!B:D,3,FALSE)</f>
        <v>NGA</v>
      </c>
      <c r="D10406" s="285" t="s">
        <v>643</v>
      </c>
      <c r="E10406" s="285">
        <v>1</v>
      </c>
      <c r="F10406" s="285" t="s">
        <v>7229</v>
      </c>
      <c r="G10406" s="285" t="s">
        <v>732</v>
      </c>
      <c r="H10406" s="278">
        <f t="shared" si="342"/>
        <v>1</v>
      </c>
      <c r="I10406" s="251" t="s">
        <v>7616</v>
      </c>
      <c r="J10406" s="285" t="s">
        <v>7600</v>
      </c>
      <c r="K10406" s="278" t="str">
        <f t="shared" si="343"/>
        <v>NGA004Impediments to entry into country (bureaucratic and administrative)</v>
      </c>
      <c r="L10406" s="286">
        <v>43770</v>
      </c>
      <c r="M10406" s="286" t="s">
        <v>3248</v>
      </c>
    </row>
    <row r="10407" spans="1:13" s="269" customFormat="1" ht="15.5" hidden="1" thickTop="1" thickBot="1" x14ac:dyDescent="0.4">
      <c r="A10407" s="287" t="s">
        <v>2974</v>
      </c>
      <c r="B10407" s="284" t="str">
        <f>VLOOKUP(A10407,Lists!B:C,2,FALSE)</f>
        <v>NGA004</v>
      </c>
      <c r="C10407" s="284" t="str">
        <f>VLOOKUP(A10407,Lists!B:D,3,FALSE)</f>
        <v>NGA</v>
      </c>
      <c r="D10407" s="289" t="s">
        <v>644</v>
      </c>
      <c r="E10407" s="289">
        <v>2</v>
      </c>
      <c r="F10407" s="289" t="s">
        <v>7229</v>
      </c>
      <c r="G10407" s="289" t="s">
        <v>732</v>
      </c>
      <c r="H10407" s="278">
        <f t="shared" si="342"/>
        <v>1</v>
      </c>
      <c r="I10407" s="252" t="s">
        <v>7616</v>
      </c>
      <c r="J10407" s="289" t="s">
        <v>7600</v>
      </c>
      <c r="K10407" s="278" t="str">
        <f t="shared" si="343"/>
        <v>NGA004Restriction of movement (impediments to freedom of movement and/or administrative restrictions)</v>
      </c>
      <c r="L10407" s="290">
        <v>43770</v>
      </c>
      <c r="M10407" s="290" t="s">
        <v>3248</v>
      </c>
    </row>
    <row r="10408" spans="1:13" s="269" customFormat="1" ht="15.5" hidden="1" thickTop="1" thickBot="1" x14ac:dyDescent="0.4">
      <c r="A10408" s="283" t="s">
        <v>2974</v>
      </c>
      <c r="B10408" s="284" t="str">
        <f>VLOOKUP(A10408,Lists!B:C,2,FALSE)</f>
        <v>NGA004</v>
      </c>
      <c r="C10408" s="284" t="str">
        <f>VLOOKUP(A10408,Lists!B:D,3,FALSE)</f>
        <v>NGA</v>
      </c>
      <c r="D10408" s="285" t="s">
        <v>645</v>
      </c>
      <c r="E10408" s="285">
        <v>3</v>
      </c>
      <c r="F10408" s="285" t="s">
        <v>7229</v>
      </c>
      <c r="G10408" s="285" t="s">
        <v>732</v>
      </c>
      <c r="H10408" s="278">
        <f t="shared" si="342"/>
        <v>1</v>
      </c>
      <c r="I10408" s="251" t="s">
        <v>7616</v>
      </c>
      <c r="J10408" s="285" t="s">
        <v>7600</v>
      </c>
      <c r="K10408" s="278" t="str">
        <f t="shared" si="343"/>
        <v>NGA004Interference into implementation of humanitarian activities</v>
      </c>
      <c r="L10408" s="286">
        <v>43770</v>
      </c>
      <c r="M10408" s="286" t="s">
        <v>3248</v>
      </c>
    </row>
    <row r="10409" spans="1:13" s="269" customFormat="1" ht="15.5" hidden="1" thickTop="1" thickBot="1" x14ac:dyDescent="0.4">
      <c r="A10409" s="287" t="s">
        <v>2974</v>
      </c>
      <c r="B10409" s="284" t="str">
        <f>VLOOKUP(A10409,Lists!B:C,2,FALSE)</f>
        <v>NGA004</v>
      </c>
      <c r="C10409" s="284" t="str">
        <f>VLOOKUP(A10409,Lists!B:D,3,FALSE)</f>
        <v>NGA</v>
      </c>
      <c r="D10409" s="289" t="s">
        <v>646</v>
      </c>
      <c r="E10409" s="289">
        <v>0</v>
      </c>
      <c r="F10409" s="289" t="s">
        <v>7229</v>
      </c>
      <c r="G10409" s="289" t="s">
        <v>732</v>
      </c>
      <c r="H10409" s="278">
        <f t="shared" si="342"/>
        <v>1</v>
      </c>
      <c r="I10409" s="252" t="s">
        <v>7616</v>
      </c>
      <c r="J10409" s="289" t="s">
        <v>7600</v>
      </c>
      <c r="K10409" s="278" t="str">
        <f t="shared" si="343"/>
        <v>NGA004Violence against personnel, facilities and assets</v>
      </c>
      <c r="L10409" s="290">
        <v>43770</v>
      </c>
      <c r="M10409" s="290" t="s">
        <v>3248</v>
      </c>
    </row>
    <row r="10410" spans="1:13" s="269" customFormat="1" ht="15.5" hidden="1" thickTop="1" thickBot="1" x14ac:dyDescent="0.4">
      <c r="A10410" s="283" t="s">
        <v>2974</v>
      </c>
      <c r="B10410" s="284" t="str">
        <f>VLOOKUP(A10410,Lists!B:C,2,FALSE)</f>
        <v>NGA004</v>
      </c>
      <c r="C10410" s="284" t="str">
        <f>VLOOKUP(A10410,Lists!B:D,3,FALSE)</f>
        <v>NGA</v>
      </c>
      <c r="D10410" s="285" t="s">
        <v>649</v>
      </c>
      <c r="E10410" s="285">
        <v>3</v>
      </c>
      <c r="F10410" s="285" t="s">
        <v>7229</v>
      </c>
      <c r="G10410" s="285" t="s">
        <v>732</v>
      </c>
      <c r="H10410" s="278">
        <f t="shared" ref="H10410:H10473" si="344">IF(G10410="x","x",IF(G10410="Low",3,IF(G10410="Medium",2,IF(G10410="High",1,FALSE))))</f>
        <v>1</v>
      </c>
      <c r="I10410" s="251" t="s">
        <v>7616</v>
      </c>
      <c r="J10410" s="285" t="s">
        <v>7600</v>
      </c>
      <c r="K10410" s="278" t="str">
        <f t="shared" si="343"/>
        <v>NGA004Ongoing insecurity/hostilities affecting humanitarian assistance</v>
      </c>
      <c r="L10410" s="286">
        <v>43770</v>
      </c>
      <c r="M10410" s="286" t="s">
        <v>3248</v>
      </c>
    </row>
    <row r="10411" spans="1:13" s="269" customFormat="1" ht="15.5" hidden="1" thickTop="1" thickBot="1" x14ac:dyDescent="0.4">
      <c r="A10411" s="287" t="s">
        <v>2974</v>
      </c>
      <c r="B10411" s="284" t="str">
        <f>VLOOKUP(A10411,Lists!B:C,2,FALSE)</f>
        <v>NGA004</v>
      </c>
      <c r="C10411" s="284" t="str">
        <f>VLOOKUP(A10411,Lists!B:D,3,FALSE)</f>
        <v>NGA</v>
      </c>
      <c r="D10411" s="289" t="s">
        <v>650</v>
      </c>
      <c r="E10411" s="289">
        <v>1</v>
      </c>
      <c r="F10411" s="289" t="s">
        <v>7229</v>
      </c>
      <c r="G10411" s="289" t="s">
        <v>732</v>
      </c>
      <c r="H10411" s="278">
        <f t="shared" si="344"/>
        <v>1</v>
      </c>
      <c r="I10411" s="252" t="s">
        <v>7616</v>
      </c>
      <c r="J10411" s="289" t="s">
        <v>7600</v>
      </c>
      <c r="K10411" s="278" t="str">
        <f t="shared" si="343"/>
        <v xml:space="preserve">NGA004Presence of mines and improvised explosive devices </v>
      </c>
      <c r="L10411" s="290">
        <v>43770</v>
      </c>
      <c r="M10411" s="290" t="s">
        <v>3248</v>
      </c>
    </row>
    <row r="10412" spans="1:13" s="269" customFormat="1" ht="15.5" hidden="1" thickTop="1" thickBot="1" x14ac:dyDescent="0.4">
      <c r="A10412" s="283" t="s">
        <v>2974</v>
      </c>
      <c r="B10412" s="284" t="str">
        <f>VLOOKUP(A10412,Lists!B:C,2,FALSE)</f>
        <v>NGA004</v>
      </c>
      <c r="C10412" s="284" t="str">
        <f>VLOOKUP(A10412,Lists!B:D,3,FALSE)</f>
        <v>NGA</v>
      </c>
      <c r="D10412" s="285" t="s">
        <v>651</v>
      </c>
      <c r="E10412" s="285">
        <v>3</v>
      </c>
      <c r="F10412" s="285" t="s">
        <v>7229</v>
      </c>
      <c r="G10412" s="285" t="s">
        <v>732</v>
      </c>
      <c r="H10412" s="278">
        <f t="shared" si="344"/>
        <v>1</v>
      </c>
      <c r="I10412" s="251" t="s">
        <v>7616</v>
      </c>
      <c r="J10412" s="285" t="s">
        <v>7600</v>
      </c>
      <c r="K10412" s="278" t="str">
        <f t="shared" si="343"/>
        <v>NGA004Physical constraints in the environment (obstacles related to terrain, climate, lack of infrastructure, etc.)</v>
      </c>
      <c r="L10412" s="286">
        <v>43770</v>
      </c>
      <c r="M10412" s="286" t="s">
        <v>3248</v>
      </c>
    </row>
    <row r="10413" spans="1:13" s="269" customFormat="1" ht="15.5" thickTop="1" thickBot="1" x14ac:dyDescent="0.4">
      <c r="A10413" s="287" t="s">
        <v>2974</v>
      </c>
      <c r="B10413" s="284" t="str">
        <f>VLOOKUP(A10413,Lists!B:C,2,FALSE)</f>
        <v>NGA004</v>
      </c>
      <c r="C10413" s="284" t="str">
        <f>VLOOKUP(A10413,Lists!B:D,3,FALSE)</f>
        <v>NGA</v>
      </c>
      <c r="D10413" s="289" t="s">
        <v>666</v>
      </c>
      <c r="E10413" s="289">
        <v>2395345</v>
      </c>
      <c r="F10413" s="289" t="s">
        <v>7554</v>
      </c>
      <c r="G10413" s="289" t="s">
        <v>730</v>
      </c>
      <c r="H10413" s="278">
        <f t="shared" si="344"/>
        <v>3</v>
      </c>
      <c r="I10413" s="252" t="s">
        <v>7566</v>
      </c>
      <c r="J10413" s="289" t="s">
        <v>7589</v>
      </c>
      <c r="K10413" s="278" t="str">
        <f t="shared" si="343"/>
        <v>NGA004People displaced</v>
      </c>
      <c r="L10413" s="290">
        <v>43770</v>
      </c>
      <c r="M10413" s="290" t="s">
        <v>3248</v>
      </c>
    </row>
    <row r="10414" spans="1:13" s="269" customFormat="1" ht="15.5" hidden="1" thickTop="1" thickBot="1" x14ac:dyDescent="0.4">
      <c r="A10414" s="283" t="s">
        <v>2974</v>
      </c>
      <c r="B10414" s="284" t="str">
        <f>VLOOKUP(A10414,Lists!B:C,2,FALSE)</f>
        <v>NGA004</v>
      </c>
      <c r="C10414" s="284" t="str">
        <f>VLOOKUP(A10414,Lists!B:D,3,FALSE)</f>
        <v>NGA</v>
      </c>
      <c r="D10414" s="285" t="s">
        <v>5029</v>
      </c>
      <c r="E10414" s="285">
        <v>1091</v>
      </c>
      <c r="F10414" s="285" t="s">
        <v>7293</v>
      </c>
      <c r="G10414" s="285" t="s">
        <v>730</v>
      </c>
      <c r="H10414" s="278">
        <f t="shared" si="344"/>
        <v>3</v>
      </c>
      <c r="I10414" s="251" t="s">
        <v>1354</v>
      </c>
      <c r="J10414" s="285" t="s">
        <v>7590</v>
      </c>
      <c r="K10414" s="278" t="str">
        <f t="shared" si="343"/>
        <v>NGA004Fatalities reported</v>
      </c>
      <c r="L10414" s="286">
        <v>43770</v>
      </c>
      <c r="M10414" s="286" t="s">
        <v>3248</v>
      </c>
    </row>
    <row r="10415" spans="1:13" s="269" customFormat="1" ht="15.5" hidden="1" thickTop="1" thickBot="1" x14ac:dyDescent="0.4">
      <c r="A10415" s="287" t="s">
        <v>2974</v>
      </c>
      <c r="B10415" s="284" t="str">
        <f>VLOOKUP(A10415,Lists!B:C,2,FALSE)</f>
        <v>NGA004</v>
      </c>
      <c r="C10415" s="284" t="str">
        <f>VLOOKUP(A10415,Lists!B:D,3,FALSE)</f>
        <v>NGA</v>
      </c>
      <c r="D10415" s="289" t="s">
        <v>5115</v>
      </c>
      <c r="E10415" s="289">
        <v>2841</v>
      </c>
      <c r="F10415" s="289" t="s">
        <v>7293</v>
      </c>
      <c r="G10415" s="289" t="s">
        <v>730</v>
      </c>
      <c r="H10415" s="278">
        <f t="shared" si="344"/>
        <v>3</v>
      </c>
      <c r="I10415" s="252" t="s">
        <v>1354</v>
      </c>
      <c r="J10415" s="289" t="s">
        <v>7588</v>
      </c>
      <c r="K10415" s="278" t="str">
        <f t="shared" si="343"/>
        <v>NGA004Fatalities in all crises</v>
      </c>
      <c r="L10415" s="290">
        <v>43770</v>
      </c>
      <c r="M10415" s="290" t="s">
        <v>3248</v>
      </c>
    </row>
    <row r="10416" spans="1:13" s="269" customFormat="1" ht="15.5" hidden="1" thickTop="1" thickBot="1" x14ac:dyDescent="0.4">
      <c r="A10416" s="283" t="s">
        <v>1246</v>
      </c>
      <c r="B10416" s="284" t="str">
        <f>VLOOKUP(A10416,Lists!B:C,2,FALSE)</f>
        <v>NGA003</v>
      </c>
      <c r="C10416" s="284" t="str">
        <f>VLOOKUP(A10416,Lists!B:D,3,FALSE)</f>
        <v>NGA</v>
      </c>
      <c r="D10416" s="285" t="s">
        <v>647</v>
      </c>
      <c r="E10416" s="285">
        <v>0</v>
      </c>
      <c r="F10416" s="285" t="s">
        <v>7229</v>
      </c>
      <c r="G10416" s="285" t="s">
        <v>732</v>
      </c>
      <c r="H10416" s="278">
        <f t="shared" si="344"/>
        <v>1</v>
      </c>
      <c r="I10416" s="251" t="s">
        <v>7616</v>
      </c>
      <c r="J10416" s="285" t="s">
        <v>7600</v>
      </c>
      <c r="K10416" s="278" t="str">
        <f t="shared" si="343"/>
        <v>NGA003Denial of existence of humanitarian needs or entitlements to assistance</v>
      </c>
      <c r="L10416" s="286">
        <v>43770</v>
      </c>
      <c r="M10416" s="286" t="s">
        <v>3248</v>
      </c>
    </row>
    <row r="10417" spans="1:13" s="269" customFormat="1" ht="15.5" hidden="1" thickTop="1" thickBot="1" x14ac:dyDescent="0.4">
      <c r="A10417" s="287" t="s">
        <v>1246</v>
      </c>
      <c r="B10417" s="284" t="str">
        <f>VLOOKUP(A10417,Lists!B:C,2,FALSE)</f>
        <v>NGA003</v>
      </c>
      <c r="C10417" s="284" t="str">
        <f>VLOOKUP(A10417,Lists!B:D,3,FALSE)</f>
        <v>NGA</v>
      </c>
      <c r="D10417" s="289" t="s">
        <v>648</v>
      </c>
      <c r="E10417" s="289">
        <v>1</v>
      </c>
      <c r="F10417" s="289" t="s">
        <v>7229</v>
      </c>
      <c r="G10417" s="289" t="s">
        <v>732</v>
      </c>
      <c r="H10417" s="278">
        <f t="shared" si="344"/>
        <v>1</v>
      </c>
      <c r="I10417" s="252" t="s">
        <v>7616</v>
      </c>
      <c r="J10417" s="289" t="s">
        <v>7600</v>
      </c>
      <c r="K10417" s="278" t="str">
        <f t="shared" si="343"/>
        <v>NGA003Restriction and obstruction of access to services and assistance</v>
      </c>
      <c r="L10417" s="290">
        <v>43770</v>
      </c>
      <c r="M10417" s="290" t="s">
        <v>3248</v>
      </c>
    </row>
    <row r="10418" spans="1:13" s="269" customFormat="1" ht="15.5" hidden="1" thickTop="1" thickBot="1" x14ac:dyDescent="0.4">
      <c r="A10418" s="283" t="s">
        <v>1246</v>
      </c>
      <c r="B10418" s="284" t="str">
        <f>VLOOKUP(A10418,Lists!B:C,2,FALSE)</f>
        <v>NGA003</v>
      </c>
      <c r="C10418" s="284" t="str">
        <f>VLOOKUP(A10418,Lists!B:D,3,FALSE)</f>
        <v>NGA</v>
      </c>
      <c r="D10418" s="285" t="s">
        <v>643</v>
      </c>
      <c r="E10418" s="285">
        <v>1</v>
      </c>
      <c r="F10418" s="285" t="s">
        <v>7229</v>
      </c>
      <c r="G10418" s="285" t="s">
        <v>732</v>
      </c>
      <c r="H10418" s="278">
        <f t="shared" si="344"/>
        <v>1</v>
      </c>
      <c r="I10418" s="251" t="s">
        <v>7616</v>
      </c>
      <c r="J10418" s="285" t="s">
        <v>7600</v>
      </c>
      <c r="K10418" s="278" t="str">
        <f t="shared" si="343"/>
        <v>NGA003Impediments to entry into country (bureaucratic and administrative)</v>
      </c>
      <c r="L10418" s="286">
        <v>43770</v>
      </c>
      <c r="M10418" s="286" t="s">
        <v>3248</v>
      </c>
    </row>
    <row r="10419" spans="1:13" s="269" customFormat="1" ht="15.5" hidden="1" thickTop="1" thickBot="1" x14ac:dyDescent="0.4">
      <c r="A10419" s="287" t="s">
        <v>1246</v>
      </c>
      <c r="B10419" s="284" t="str">
        <f>VLOOKUP(A10419,Lists!B:C,2,FALSE)</f>
        <v>NGA003</v>
      </c>
      <c r="C10419" s="284" t="str">
        <f>VLOOKUP(A10419,Lists!B:D,3,FALSE)</f>
        <v>NGA</v>
      </c>
      <c r="D10419" s="289" t="s">
        <v>644</v>
      </c>
      <c r="E10419" s="289">
        <v>2</v>
      </c>
      <c r="F10419" s="289" t="s">
        <v>7229</v>
      </c>
      <c r="G10419" s="289" t="s">
        <v>732</v>
      </c>
      <c r="H10419" s="278">
        <f t="shared" si="344"/>
        <v>1</v>
      </c>
      <c r="I10419" s="252" t="s">
        <v>7616</v>
      </c>
      <c r="J10419" s="289" t="s">
        <v>7600</v>
      </c>
      <c r="K10419" s="278" t="str">
        <f t="shared" si="343"/>
        <v>NGA003Restriction of movement (impediments to freedom of movement and/or administrative restrictions)</v>
      </c>
      <c r="L10419" s="290">
        <v>43770</v>
      </c>
      <c r="M10419" s="290" t="s">
        <v>3248</v>
      </c>
    </row>
    <row r="10420" spans="1:13" s="269" customFormat="1" ht="15.5" hidden="1" thickTop="1" thickBot="1" x14ac:dyDescent="0.4">
      <c r="A10420" s="283" t="s">
        <v>1246</v>
      </c>
      <c r="B10420" s="284" t="str">
        <f>VLOOKUP(A10420,Lists!B:C,2,FALSE)</f>
        <v>NGA003</v>
      </c>
      <c r="C10420" s="284" t="str">
        <f>VLOOKUP(A10420,Lists!B:D,3,FALSE)</f>
        <v>NGA</v>
      </c>
      <c r="D10420" s="285" t="s">
        <v>645</v>
      </c>
      <c r="E10420" s="285">
        <v>0</v>
      </c>
      <c r="F10420" s="285" t="s">
        <v>7229</v>
      </c>
      <c r="G10420" s="285" t="s">
        <v>732</v>
      </c>
      <c r="H10420" s="278">
        <f t="shared" si="344"/>
        <v>1</v>
      </c>
      <c r="I10420" s="251" t="s">
        <v>7616</v>
      </c>
      <c r="J10420" s="285" t="s">
        <v>7600</v>
      </c>
      <c r="K10420" s="278" t="str">
        <f t="shared" si="343"/>
        <v>NGA003Interference into implementation of humanitarian activities</v>
      </c>
      <c r="L10420" s="286">
        <v>43770</v>
      </c>
      <c r="M10420" s="286" t="s">
        <v>3248</v>
      </c>
    </row>
    <row r="10421" spans="1:13" s="269" customFormat="1" ht="15.5" hidden="1" thickTop="1" thickBot="1" x14ac:dyDescent="0.4">
      <c r="A10421" s="287" t="s">
        <v>1246</v>
      </c>
      <c r="B10421" s="284" t="str">
        <f>VLOOKUP(A10421,Lists!B:C,2,FALSE)</f>
        <v>NGA003</v>
      </c>
      <c r="C10421" s="284" t="str">
        <f>VLOOKUP(A10421,Lists!B:D,3,FALSE)</f>
        <v>NGA</v>
      </c>
      <c r="D10421" s="289" t="s">
        <v>646</v>
      </c>
      <c r="E10421" s="289">
        <v>3</v>
      </c>
      <c r="F10421" s="289" t="s">
        <v>7229</v>
      </c>
      <c r="G10421" s="289" t="s">
        <v>732</v>
      </c>
      <c r="H10421" s="278">
        <f t="shared" si="344"/>
        <v>1</v>
      </c>
      <c r="I10421" s="252" t="s">
        <v>7616</v>
      </c>
      <c r="J10421" s="289" t="s">
        <v>7600</v>
      </c>
      <c r="K10421" s="278" t="str">
        <f t="shared" si="343"/>
        <v>NGA003Violence against personnel, facilities and assets</v>
      </c>
      <c r="L10421" s="290">
        <v>43770</v>
      </c>
      <c r="M10421" s="290" t="s">
        <v>3248</v>
      </c>
    </row>
    <row r="10422" spans="1:13" s="269" customFormat="1" ht="15.5" hidden="1" thickTop="1" thickBot="1" x14ac:dyDescent="0.4">
      <c r="A10422" s="283" t="s">
        <v>1246</v>
      </c>
      <c r="B10422" s="284" t="str">
        <f>VLOOKUP(A10422,Lists!B:C,2,FALSE)</f>
        <v>NGA003</v>
      </c>
      <c r="C10422" s="284" t="str">
        <f>VLOOKUP(A10422,Lists!B:D,3,FALSE)</f>
        <v>NGA</v>
      </c>
      <c r="D10422" s="285" t="s">
        <v>649</v>
      </c>
      <c r="E10422" s="285">
        <v>2</v>
      </c>
      <c r="F10422" s="285" t="s">
        <v>7229</v>
      </c>
      <c r="G10422" s="285" t="s">
        <v>732</v>
      </c>
      <c r="H10422" s="278">
        <f t="shared" si="344"/>
        <v>1</v>
      </c>
      <c r="I10422" s="251" t="s">
        <v>7616</v>
      </c>
      <c r="J10422" s="285" t="s">
        <v>7600</v>
      </c>
      <c r="K10422" s="278" t="str">
        <f t="shared" si="343"/>
        <v>NGA003Ongoing insecurity/hostilities affecting humanitarian assistance</v>
      </c>
      <c r="L10422" s="286">
        <v>43770</v>
      </c>
      <c r="M10422" s="286" t="s">
        <v>3248</v>
      </c>
    </row>
    <row r="10423" spans="1:13" s="269" customFormat="1" ht="15.5" hidden="1" thickTop="1" thickBot="1" x14ac:dyDescent="0.4">
      <c r="A10423" s="287" t="s">
        <v>1246</v>
      </c>
      <c r="B10423" s="284" t="str">
        <f>VLOOKUP(A10423,Lists!B:C,2,FALSE)</f>
        <v>NGA003</v>
      </c>
      <c r="C10423" s="284" t="str">
        <f>VLOOKUP(A10423,Lists!B:D,3,FALSE)</f>
        <v>NGA</v>
      </c>
      <c r="D10423" s="289" t="s">
        <v>650</v>
      </c>
      <c r="E10423" s="289">
        <v>1</v>
      </c>
      <c r="F10423" s="289" t="s">
        <v>7229</v>
      </c>
      <c r="G10423" s="289" t="s">
        <v>732</v>
      </c>
      <c r="H10423" s="278">
        <f t="shared" si="344"/>
        <v>1</v>
      </c>
      <c r="I10423" s="252" t="s">
        <v>7616</v>
      </c>
      <c r="J10423" s="289" t="s">
        <v>7600</v>
      </c>
      <c r="K10423" s="278" t="str">
        <f t="shared" si="343"/>
        <v xml:space="preserve">NGA003Presence of mines and improvised explosive devices </v>
      </c>
      <c r="L10423" s="290">
        <v>43770</v>
      </c>
      <c r="M10423" s="290" t="s">
        <v>3248</v>
      </c>
    </row>
    <row r="10424" spans="1:13" s="269" customFormat="1" ht="15.5" hidden="1" thickTop="1" thickBot="1" x14ac:dyDescent="0.4">
      <c r="A10424" s="283" t="s">
        <v>1246</v>
      </c>
      <c r="B10424" s="284" t="str">
        <f>VLOOKUP(A10424,Lists!B:C,2,FALSE)</f>
        <v>NGA003</v>
      </c>
      <c r="C10424" s="284" t="str">
        <f>VLOOKUP(A10424,Lists!B:D,3,FALSE)</f>
        <v>NGA</v>
      </c>
      <c r="D10424" s="285" t="s">
        <v>651</v>
      </c>
      <c r="E10424" s="285">
        <v>1</v>
      </c>
      <c r="F10424" s="285" t="s">
        <v>7229</v>
      </c>
      <c r="G10424" s="285" t="s">
        <v>732</v>
      </c>
      <c r="H10424" s="278">
        <f t="shared" si="344"/>
        <v>1</v>
      </c>
      <c r="I10424" s="251" t="s">
        <v>7616</v>
      </c>
      <c r="J10424" s="285" t="s">
        <v>7600</v>
      </c>
      <c r="K10424" s="278" t="str">
        <f t="shared" si="343"/>
        <v>NGA003Physical constraints in the environment (obstacles related to terrain, climate, lack of infrastructure, etc.)</v>
      </c>
      <c r="L10424" s="286">
        <v>43770</v>
      </c>
      <c r="M10424" s="286" t="s">
        <v>3248</v>
      </c>
    </row>
    <row r="10425" spans="1:13" s="269" customFormat="1" ht="15.5" thickTop="1" thickBot="1" x14ac:dyDescent="0.4">
      <c r="A10425" s="287" t="s">
        <v>1246</v>
      </c>
      <c r="B10425" s="284" t="str">
        <f>VLOOKUP(A10425,Lists!B:C,2,FALSE)</f>
        <v>NGA003</v>
      </c>
      <c r="C10425" s="284" t="str">
        <f>VLOOKUP(A10425,Lists!B:D,3,FALSE)</f>
        <v>NGA</v>
      </c>
      <c r="D10425" s="289" t="s">
        <v>666</v>
      </c>
      <c r="E10425" s="289" t="s">
        <v>446</v>
      </c>
      <c r="F10425" s="289" t="s">
        <v>446</v>
      </c>
      <c r="G10425" s="289" t="s">
        <v>446</v>
      </c>
      <c r="H10425" s="278" t="str">
        <f t="shared" si="344"/>
        <v>x</v>
      </c>
      <c r="I10425" s="252"/>
      <c r="J10425" s="289"/>
      <c r="K10425" s="278" t="str">
        <f t="shared" si="343"/>
        <v>NGA003People displaced</v>
      </c>
      <c r="L10425" s="290">
        <v>43770</v>
      </c>
      <c r="M10425" s="290" t="s">
        <v>3248</v>
      </c>
    </row>
    <row r="10426" spans="1:13" s="269" customFormat="1" ht="15.5" hidden="1" thickTop="1" thickBot="1" x14ac:dyDescent="0.4">
      <c r="A10426" s="283" t="s">
        <v>1246</v>
      </c>
      <c r="B10426" s="284" t="str">
        <f>VLOOKUP(A10426,Lists!B:C,2,FALSE)</f>
        <v>NGA003</v>
      </c>
      <c r="C10426" s="284" t="str">
        <f>VLOOKUP(A10426,Lists!B:D,3,FALSE)</f>
        <v>NGA</v>
      </c>
      <c r="D10426" s="285" t="s">
        <v>5029</v>
      </c>
      <c r="E10426" s="285" t="s">
        <v>446</v>
      </c>
      <c r="F10426" s="285" t="s">
        <v>446</v>
      </c>
      <c r="G10426" s="285" t="s">
        <v>446</v>
      </c>
      <c r="H10426" s="278" t="str">
        <f t="shared" si="344"/>
        <v>x</v>
      </c>
      <c r="I10426" s="251" t="s">
        <v>446</v>
      </c>
      <c r="J10426" s="285"/>
      <c r="K10426" s="278" t="str">
        <f t="shared" si="343"/>
        <v>NGA003Fatalities reported</v>
      </c>
      <c r="L10426" s="286">
        <v>43770</v>
      </c>
      <c r="M10426" s="286" t="s">
        <v>3248</v>
      </c>
    </row>
    <row r="10427" spans="1:13" s="269" customFormat="1" ht="15.5" hidden="1" thickTop="1" thickBot="1" x14ac:dyDescent="0.4">
      <c r="A10427" s="287" t="s">
        <v>1246</v>
      </c>
      <c r="B10427" s="284" t="str">
        <f>VLOOKUP(A10427,Lists!B:C,2,FALSE)</f>
        <v>NGA003</v>
      </c>
      <c r="C10427" s="284" t="str">
        <f>VLOOKUP(A10427,Lists!B:D,3,FALSE)</f>
        <v>NGA</v>
      </c>
      <c r="D10427" s="289" t="s">
        <v>5115</v>
      </c>
      <c r="E10427" s="289">
        <v>2841</v>
      </c>
      <c r="F10427" s="289" t="s">
        <v>7293</v>
      </c>
      <c r="G10427" s="289" t="s">
        <v>730</v>
      </c>
      <c r="H10427" s="278">
        <f t="shared" si="344"/>
        <v>3</v>
      </c>
      <c r="I10427" s="252" t="s">
        <v>1354</v>
      </c>
      <c r="J10427" s="289" t="s">
        <v>7588</v>
      </c>
      <c r="K10427" s="278" t="str">
        <f t="shared" si="343"/>
        <v>NGA003Fatalities in all crises</v>
      </c>
      <c r="L10427" s="290">
        <v>43770</v>
      </c>
      <c r="M10427" s="290" t="s">
        <v>3248</v>
      </c>
    </row>
    <row r="10428" spans="1:13" s="269" customFormat="1" ht="15.5" hidden="1" thickTop="1" thickBot="1" x14ac:dyDescent="0.4">
      <c r="A10428" s="283" t="s">
        <v>1246</v>
      </c>
      <c r="B10428" s="284" t="str">
        <f>VLOOKUP(A10428,Lists!B:C,2,FALSE)</f>
        <v>NGA003</v>
      </c>
      <c r="C10428" s="284" t="str">
        <f>VLOOKUP(A10428,Lists!B:D,3,FALSE)</f>
        <v>NGA</v>
      </c>
      <c r="D10428" s="285" t="s">
        <v>752</v>
      </c>
      <c r="E10428" s="285" t="s">
        <v>446</v>
      </c>
      <c r="F10428" s="285" t="s">
        <v>446</v>
      </c>
      <c r="G10428" s="285" t="s">
        <v>446</v>
      </c>
      <c r="H10428" s="278" t="str">
        <f t="shared" si="344"/>
        <v>x</v>
      </c>
      <c r="I10428" s="251" t="s">
        <v>446</v>
      </c>
      <c r="J10428" s="285"/>
      <c r="K10428" s="278" t="str">
        <f t="shared" ref="K10428:K10491" si="345">B10428&amp;""&amp;D10428</f>
        <v>NGA003People in Need</v>
      </c>
      <c r="L10428" s="286">
        <v>43770</v>
      </c>
      <c r="M10428" s="286" t="s">
        <v>3248</v>
      </c>
    </row>
    <row r="10429" spans="1:13" s="269" customFormat="1" ht="15.5" hidden="1" thickTop="1" thickBot="1" x14ac:dyDescent="0.4">
      <c r="A10429" s="287" t="s">
        <v>1246</v>
      </c>
      <c r="B10429" s="284" t="str">
        <f>VLOOKUP(A10429,Lists!B:C,2,FALSE)</f>
        <v>NGA003</v>
      </c>
      <c r="C10429" s="284" t="str">
        <f>VLOOKUP(A10429,Lists!B:D,3,FALSE)</f>
        <v>NGA</v>
      </c>
      <c r="D10429" s="289" t="s">
        <v>5110</v>
      </c>
      <c r="E10429" s="289" t="s">
        <v>446</v>
      </c>
      <c r="F10429" s="289" t="s">
        <v>446</v>
      </c>
      <c r="G10429" s="289" t="s">
        <v>446</v>
      </c>
      <c r="H10429" s="278" t="str">
        <f t="shared" si="344"/>
        <v>x</v>
      </c>
      <c r="I10429" s="252" t="s">
        <v>446</v>
      </c>
      <c r="J10429" s="289" t="s">
        <v>446</v>
      </c>
      <c r="K10429" s="278" t="str">
        <f t="shared" si="345"/>
        <v>NGA003Minimal humanitarian conditions - Level 1</v>
      </c>
      <c r="L10429" s="290">
        <v>43770</v>
      </c>
      <c r="M10429" s="290" t="s">
        <v>3248</v>
      </c>
    </row>
    <row r="10430" spans="1:13" s="269" customFormat="1" ht="15.5" hidden="1" thickTop="1" thickBot="1" x14ac:dyDescent="0.4">
      <c r="A10430" s="283" t="s">
        <v>1246</v>
      </c>
      <c r="B10430" s="284" t="str">
        <f>VLOOKUP(A10430,Lists!B:C,2,FALSE)</f>
        <v>NGA003</v>
      </c>
      <c r="C10430" s="284" t="str">
        <f>VLOOKUP(A10430,Lists!B:D,3,FALSE)</f>
        <v>NGA</v>
      </c>
      <c r="D10430" s="285" t="s">
        <v>5112</v>
      </c>
      <c r="E10430" s="285" t="s">
        <v>446</v>
      </c>
      <c r="F10430" s="285" t="s">
        <v>446</v>
      </c>
      <c r="G10430" s="285" t="s">
        <v>446</v>
      </c>
      <c r="H10430" s="278" t="str">
        <f t="shared" si="344"/>
        <v>x</v>
      </c>
      <c r="I10430" s="251" t="s">
        <v>446</v>
      </c>
      <c r="J10430" s="285" t="s">
        <v>446</v>
      </c>
      <c r="K10430" s="278" t="str">
        <f t="shared" si="345"/>
        <v>NGA003Moderate humanitarian conditions - Level 3</v>
      </c>
      <c r="L10430" s="286">
        <v>43770</v>
      </c>
      <c r="M10430" s="286" t="s">
        <v>3248</v>
      </c>
    </row>
    <row r="10431" spans="1:13" s="269" customFormat="1" ht="15.5" hidden="1" thickTop="1" thickBot="1" x14ac:dyDescent="0.4">
      <c r="A10431" s="287" t="s">
        <v>2956</v>
      </c>
      <c r="B10431" s="284" t="str">
        <f>VLOOKUP(A10431,Lists!B:C,2,FALSE)</f>
        <v>COD001</v>
      </c>
      <c r="C10431" s="284" t="str">
        <f>VLOOKUP(A10431,Lists!B:D,3,FALSE)</f>
        <v>COD</v>
      </c>
      <c r="D10431" s="289" t="s">
        <v>647</v>
      </c>
      <c r="E10431" s="289">
        <v>1</v>
      </c>
      <c r="F10431" s="289" t="s">
        <v>7229</v>
      </c>
      <c r="G10431" s="289" t="s">
        <v>732</v>
      </c>
      <c r="H10431" s="278">
        <f t="shared" si="344"/>
        <v>1</v>
      </c>
      <c r="I10431" s="252" t="s">
        <v>7616</v>
      </c>
      <c r="J10431" s="289" t="s">
        <v>7600</v>
      </c>
      <c r="K10431" s="278" t="str">
        <f t="shared" si="345"/>
        <v>COD001Denial of existence of humanitarian needs or entitlements to assistance</v>
      </c>
      <c r="L10431" s="290">
        <v>43770</v>
      </c>
      <c r="M10431" s="290" t="s">
        <v>3248</v>
      </c>
    </row>
    <row r="10432" spans="1:13" s="269" customFormat="1" ht="15.5" hidden="1" thickTop="1" thickBot="1" x14ac:dyDescent="0.4">
      <c r="A10432" s="283" t="s">
        <v>2956</v>
      </c>
      <c r="B10432" s="284" t="str">
        <f>VLOOKUP(A10432,Lists!B:C,2,FALSE)</f>
        <v>COD001</v>
      </c>
      <c r="C10432" s="284" t="str">
        <f>VLOOKUP(A10432,Lists!B:D,3,FALSE)</f>
        <v>COD</v>
      </c>
      <c r="D10432" s="285" t="s">
        <v>648</v>
      </c>
      <c r="E10432" s="285">
        <v>2</v>
      </c>
      <c r="F10432" s="285" t="s">
        <v>7229</v>
      </c>
      <c r="G10432" s="285" t="s">
        <v>732</v>
      </c>
      <c r="H10432" s="278">
        <f t="shared" si="344"/>
        <v>1</v>
      </c>
      <c r="I10432" s="251" t="s">
        <v>7616</v>
      </c>
      <c r="J10432" s="285" t="s">
        <v>7600</v>
      </c>
      <c r="K10432" s="278" t="str">
        <f t="shared" si="345"/>
        <v>COD001Restriction and obstruction of access to services and assistance</v>
      </c>
      <c r="L10432" s="286">
        <v>43770</v>
      </c>
      <c r="M10432" s="286" t="s">
        <v>3248</v>
      </c>
    </row>
    <row r="10433" spans="1:13" s="269" customFormat="1" ht="15.5" hidden="1" thickTop="1" thickBot="1" x14ac:dyDescent="0.4">
      <c r="A10433" s="287" t="s">
        <v>2956</v>
      </c>
      <c r="B10433" s="284" t="str">
        <f>VLOOKUP(A10433,Lists!B:C,2,FALSE)</f>
        <v>COD001</v>
      </c>
      <c r="C10433" s="284" t="str">
        <f>VLOOKUP(A10433,Lists!B:D,3,FALSE)</f>
        <v>COD</v>
      </c>
      <c r="D10433" s="289" t="s">
        <v>643</v>
      </c>
      <c r="E10433" s="289">
        <v>1</v>
      </c>
      <c r="F10433" s="289" t="s">
        <v>7229</v>
      </c>
      <c r="G10433" s="289" t="s">
        <v>732</v>
      </c>
      <c r="H10433" s="278">
        <f t="shared" si="344"/>
        <v>1</v>
      </c>
      <c r="I10433" s="252" t="s">
        <v>7616</v>
      </c>
      <c r="J10433" s="289" t="s">
        <v>7600</v>
      </c>
      <c r="K10433" s="278" t="str">
        <f t="shared" si="345"/>
        <v>COD001Impediments to entry into country (bureaucratic and administrative)</v>
      </c>
      <c r="L10433" s="290">
        <v>43770</v>
      </c>
      <c r="M10433" s="290" t="s">
        <v>3248</v>
      </c>
    </row>
    <row r="10434" spans="1:13" s="269" customFormat="1" ht="15.5" hidden="1" thickTop="1" thickBot="1" x14ac:dyDescent="0.4">
      <c r="A10434" s="283" t="s">
        <v>2956</v>
      </c>
      <c r="B10434" s="284" t="str">
        <f>VLOOKUP(A10434,Lists!B:C,2,FALSE)</f>
        <v>COD001</v>
      </c>
      <c r="C10434" s="284" t="str">
        <f>VLOOKUP(A10434,Lists!B:D,3,FALSE)</f>
        <v>COD</v>
      </c>
      <c r="D10434" s="285" t="s">
        <v>644</v>
      </c>
      <c r="E10434" s="285">
        <v>2</v>
      </c>
      <c r="F10434" s="285" t="s">
        <v>7229</v>
      </c>
      <c r="G10434" s="285" t="s">
        <v>732</v>
      </c>
      <c r="H10434" s="278">
        <f t="shared" si="344"/>
        <v>1</v>
      </c>
      <c r="I10434" s="251" t="s">
        <v>7616</v>
      </c>
      <c r="J10434" s="285" t="s">
        <v>7600</v>
      </c>
      <c r="K10434" s="278" t="str">
        <f t="shared" si="345"/>
        <v>COD001Restriction of movement (impediments to freedom of movement and/or administrative restrictions)</v>
      </c>
      <c r="L10434" s="286">
        <v>43770</v>
      </c>
      <c r="M10434" s="286" t="s">
        <v>3248</v>
      </c>
    </row>
    <row r="10435" spans="1:13" s="269" customFormat="1" ht="15.5" hidden="1" thickTop="1" thickBot="1" x14ac:dyDescent="0.4">
      <c r="A10435" s="287" t="s">
        <v>2956</v>
      </c>
      <c r="B10435" s="284" t="str">
        <f>VLOOKUP(A10435,Lists!B:C,2,FALSE)</f>
        <v>COD001</v>
      </c>
      <c r="C10435" s="284" t="str">
        <f>VLOOKUP(A10435,Lists!B:D,3,FALSE)</f>
        <v>COD</v>
      </c>
      <c r="D10435" s="289" t="s">
        <v>645</v>
      </c>
      <c r="E10435" s="289">
        <v>2</v>
      </c>
      <c r="F10435" s="289" t="s">
        <v>7229</v>
      </c>
      <c r="G10435" s="289" t="s">
        <v>732</v>
      </c>
      <c r="H10435" s="278">
        <f t="shared" si="344"/>
        <v>1</v>
      </c>
      <c r="I10435" s="252" t="s">
        <v>7616</v>
      </c>
      <c r="J10435" s="289" t="s">
        <v>7600</v>
      </c>
      <c r="K10435" s="278" t="str">
        <f t="shared" si="345"/>
        <v>COD001Interference into implementation of humanitarian activities</v>
      </c>
      <c r="L10435" s="290">
        <v>43770</v>
      </c>
      <c r="M10435" s="290" t="s">
        <v>3248</v>
      </c>
    </row>
    <row r="10436" spans="1:13" s="269" customFormat="1" ht="15.5" hidden="1" thickTop="1" thickBot="1" x14ac:dyDescent="0.4">
      <c r="A10436" s="283" t="s">
        <v>2956</v>
      </c>
      <c r="B10436" s="284" t="str">
        <f>VLOOKUP(A10436,Lists!B:C,2,FALSE)</f>
        <v>COD001</v>
      </c>
      <c r="C10436" s="284" t="str">
        <f>VLOOKUP(A10436,Lists!B:D,3,FALSE)</f>
        <v>COD</v>
      </c>
      <c r="D10436" s="285" t="s">
        <v>646</v>
      </c>
      <c r="E10436" s="285">
        <v>3</v>
      </c>
      <c r="F10436" s="285" t="s">
        <v>7229</v>
      </c>
      <c r="G10436" s="285" t="s">
        <v>732</v>
      </c>
      <c r="H10436" s="278">
        <f t="shared" si="344"/>
        <v>1</v>
      </c>
      <c r="I10436" s="251" t="s">
        <v>7616</v>
      </c>
      <c r="J10436" s="285" t="s">
        <v>7600</v>
      </c>
      <c r="K10436" s="278" t="str">
        <f t="shared" si="345"/>
        <v>COD001Violence against personnel, facilities and assets</v>
      </c>
      <c r="L10436" s="286">
        <v>43770</v>
      </c>
      <c r="M10436" s="286" t="s">
        <v>3248</v>
      </c>
    </row>
    <row r="10437" spans="1:13" s="269" customFormat="1" ht="15.5" hidden="1" thickTop="1" thickBot="1" x14ac:dyDescent="0.4">
      <c r="A10437" s="287" t="s">
        <v>2956</v>
      </c>
      <c r="B10437" s="284" t="str">
        <f>VLOOKUP(A10437,Lists!B:C,2,FALSE)</f>
        <v>COD001</v>
      </c>
      <c r="C10437" s="284" t="str">
        <f>VLOOKUP(A10437,Lists!B:D,3,FALSE)</f>
        <v>COD</v>
      </c>
      <c r="D10437" s="289" t="s">
        <v>649</v>
      </c>
      <c r="E10437" s="289">
        <v>3</v>
      </c>
      <c r="F10437" s="289" t="s">
        <v>7229</v>
      </c>
      <c r="G10437" s="289" t="s">
        <v>732</v>
      </c>
      <c r="H10437" s="278">
        <f t="shared" si="344"/>
        <v>1</v>
      </c>
      <c r="I10437" s="252" t="s">
        <v>7616</v>
      </c>
      <c r="J10437" s="289" t="s">
        <v>7600</v>
      </c>
      <c r="K10437" s="278" t="str">
        <f t="shared" si="345"/>
        <v>COD001Ongoing insecurity/hostilities affecting humanitarian assistance</v>
      </c>
      <c r="L10437" s="290">
        <v>43770</v>
      </c>
      <c r="M10437" s="290" t="s">
        <v>3248</v>
      </c>
    </row>
    <row r="10438" spans="1:13" s="269" customFormat="1" ht="15.5" hidden="1" thickTop="1" thickBot="1" x14ac:dyDescent="0.4">
      <c r="A10438" s="283" t="s">
        <v>2956</v>
      </c>
      <c r="B10438" s="284" t="str">
        <f>VLOOKUP(A10438,Lists!B:C,2,FALSE)</f>
        <v>COD001</v>
      </c>
      <c r="C10438" s="284" t="str">
        <f>VLOOKUP(A10438,Lists!B:D,3,FALSE)</f>
        <v>COD</v>
      </c>
      <c r="D10438" s="285" t="s">
        <v>650</v>
      </c>
      <c r="E10438" s="285">
        <v>3</v>
      </c>
      <c r="F10438" s="285" t="s">
        <v>7229</v>
      </c>
      <c r="G10438" s="285" t="s">
        <v>732</v>
      </c>
      <c r="H10438" s="278">
        <f t="shared" si="344"/>
        <v>1</v>
      </c>
      <c r="I10438" s="251" t="s">
        <v>7616</v>
      </c>
      <c r="J10438" s="285" t="s">
        <v>7600</v>
      </c>
      <c r="K10438" s="278" t="str">
        <f t="shared" si="345"/>
        <v xml:space="preserve">COD001Presence of mines and improvised explosive devices </v>
      </c>
      <c r="L10438" s="286">
        <v>43770</v>
      </c>
      <c r="M10438" s="286" t="s">
        <v>3248</v>
      </c>
    </row>
    <row r="10439" spans="1:13" s="269" customFormat="1" ht="15.5" hidden="1" thickTop="1" thickBot="1" x14ac:dyDescent="0.4">
      <c r="A10439" s="287" t="s">
        <v>2956</v>
      </c>
      <c r="B10439" s="284" t="str">
        <f>VLOOKUP(A10439,Lists!B:C,2,FALSE)</f>
        <v>COD001</v>
      </c>
      <c r="C10439" s="284" t="str">
        <f>VLOOKUP(A10439,Lists!B:D,3,FALSE)</f>
        <v>COD</v>
      </c>
      <c r="D10439" s="289" t="s">
        <v>651</v>
      </c>
      <c r="E10439" s="289">
        <v>2</v>
      </c>
      <c r="F10439" s="289" t="s">
        <v>7229</v>
      </c>
      <c r="G10439" s="289" t="s">
        <v>732</v>
      </c>
      <c r="H10439" s="278">
        <f t="shared" si="344"/>
        <v>1</v>
      </c>
      <c r="I10439" s="252" t="s">
        <v>7616</v>
      </c>
      <c r="J10439" s="289" t="s">
        <v>7600</v>
      </c>
      <c r="K10439" s="278" t="str">
        <f t="shared" si="345"/>
        <v>COD001Physical constraints in the environment (obstacles related to terrain, climate, lack of infrastructure, etc.)</v>
      </c>
      <c r="L10439" s="290">
        <v>43770</v>
      </c>
      <c r="M10439" s="290" t="s">
        <v>3248</v>
      </c>
    </row>
    <row r="10440" spans="1:13" s="269" customFormat="1" ht="15.5" hidden="1" thickTop="1" thickBot="1" x14ac:dyDescent="0.4">
      <c r="A10440" s="283" t="s">
        <v>2956</v>
      </c>
      <c r="B10440" s="284" t="str">
        <f>VLOOKUP(A10440,Lists!B:C,2,FALSE)</f>
        <v>COD001</v>
      </c>
      <c r="C10440" s="284" t="str">
        <f>VLOOKUP(A10440,Lists!B:D,3,FALSE)</f>
        <v>COD</v>
      </c>
      <c r="D10440" s="285" t="s">
        <v>533</v>
      </c>
      <c r="E10440" s="285">
        <v>43245430</v>
      </c>
      <c r="F10440" s="285" t="s">
        <v>7555</v>
      </c>
      <c r="G10440" s="285" t="s">
        <v>731</v>
      </c>
      <c r="H10440" s="278">
        <f t="shared" si="344"/>
        <v>2</v>
      </c>
      <c r="I10440" s="251" t="s">
        <v>7567</v>
      </c>
      <c r="J10440" s="285" t="s">
        <v>7591</v>
      </c>
      <c r="K10440" s="278" t="str">
        <f t="shared" si="345"/>
        <v>COD001People affected</v>
      </c>
      <c r="L10440" s="286">
        <v>43770</v>
      </c>
      <c r="M10440" s="286" t="s">
        <v>3248</v>
      </c>
    </row>
    <row r="10441" spans="1:13" s="269" customFormat="1" ht="15.5" thickTop="1" thickBot="1" x14ac:dyDescent="0.4">
      <c r="A10441" s="287" t="s">
        <v>2956</v>
      </c>
      <c r="B10441" s="284" t="str">
        <f>VLOOKUP(A10441,Lists!B:C,2,FALSE)</f>
        <v>COD001</v>
      </c>
      <c r="C10441" s="284" t="str">
        <f>VLOOKUP(A10441,Lists!B:D,3,FALSE)</f>
        <v>COD</v>
      </c>
      <c r="D10441" s="289" t="s">
        <v>666</v>
      </c>
      <c r="E10441" s="289">
        <v>8729479</v>
      </c>
      <c r="F10441" s="289" t="s">
        <v>7556</v>
      </c>
      <c r="G10441" s="289" t="s">
        <v>730</v>
      </c>
      <c r="H10441" s="278">
        <f t="shared" si="344"/>
        <v>3</v>
      </c>
      <c r="I10441" s="252" t="s">
        <v>7040</v>
      </c>
      <c r="J10441" s="289" t="s">
        <v>7592</v>
      </c>
      <c r="K10441" s="278" t="str">
        <f t="shared" si="345"/>
        <v>COD001People displaced</v>
      </c>
      <c r="L10441" s="290">
        <v>43770</v>
      </c>
      <c r="M10441" s="290" t="s">
        <v>3248</v>
      </c>
    </row>
    <row r="10442" spans="1:13" s="269" customFormat="1" ht="15.5" hidden="1" thickTop="1" thickBot="1" x14ac:dyDescent="0.4">
      <c r="A10442" s="283" t="s">
        <v>2956</v>
      </c>
      <c r="B10442" s="284" t="str">
        <f>VLOOKUP(A10442,Lists!B:C,2,FALSE)</f>
        <v>COD001</v>
      </c>
      <c r="C10442" s="284" t="str">
        <f>VLOOKUP(A10442,Lists!B:D,3,FALSE)</f>
        <v>COD</v>
      </c>
      <c r="D10442" s="285" t="s">
        <v>5027</v>
      </c>
      <c r="E10442" s="285" t="s">
        <v>446</v>
      </c>
      <c r="F10442" s="285" t="s">
        <v>446</v>
      </c>
      <c r="G10442" s="285" t="s">
        <v>446</v>
      </c>
      <c r="H10442" s="278" t="str">
        <f t="shared" si="344"/>
        <v>x</v>
      </c>
      <c r="I10442" s="251" t="s">
        <v>446</v>
      </c>
      <c r="J10442" s="285" t="s">
        <v>446</v>
      </c>
      <c r="K10442" s="278" t="str">
        <f t="shared" si="345"/>
        <v>COD001Injuries reported</v>
      </c>
      <c r="L10442" s="286">
        <v>43770</v>
      </c>
      <c r="M10442" s="286" t="s">
        <v>3248</v>
      </c>
    </row>
    <row r="10443" spans="1:13" s="269" customFormat="1" ht="15.5" hidden="1" thickTop="1" thickBot="1" x14ac:dyDescent="0.4">
      <c r="A10443" s="287" t="s">
        <v>2956</v>
      </c>
      <c r="B10443" s="284" t="str">
        <f>VLOOKUP(A10443,Lists!B:C,2,FALSE)</f>
        <v>COD001</v>
      </c>
      <c r="C10443" s="284" t="str">
        <f>VLOOKUP(A10443,Lists!B:D,3,FALSE)</f>
        <v>COD</v>
      </c>
      <c r="D10443" s="289" t="s">
        <v>5029</v>
      </c>
      <c r="E10443" s="289">
        <v>1961</v>
      </c>
      <c r="F10443" s="289" t="s">
        <v>7557</v>
      </c>
      <c r="G10443" s="289" t="s">
        <v>731</v>
      </c>
      <c r="H10443" s="278">
        <f t="shared" si="344"/>
        <v>2</v>
      </c>
      <c r="I10443" s="252" t="s">
        <v>1354</v>
      </c>
      <c r="J10443" s="289" t="s">
        <v>7593</v>
      </c>
      <c r="K10443" s="278" t="str">
        <f t="shared" si="345"/>
        <v>COD001Fatalities reported</v>
      </c>
      <c r="L10443" s="290">
        <v>43770</v>
      </c>
      <c r="M10443" s="290" t="s">
        <v>3248</v>
      </c>
    </row>
    <row r="10444" spans="1:13" s="269" customFormat="1" ht="15.5" hidden="1" thickTop="1" thickBot="1" x14ac:dyDescent="0.4">
      <c r="A10444" s="283" t="s">
        <v>2956</v>
      </c>
      <c r="B10444" s="284" t="str">
        <f>VLOOKUP(A10444,Lists!B:C,2,FALSE)</f>
        <v>COD001</v>
      </c>
      <c r="C10444" s="284" t="str">
        <f>VLOOKUP(A10444,Lists!B:D,3,FALSE)</f>
        <v>COD</v>
      </c>
      <c r="D10444" s="285" t="s">
        <v>5115</v>
      </c>
      <c r="E10444" s="285">
        <v>1961</v>
      </c>
      <c r="F10444" s="285" t="s">
        <v>7558</v>
      </c>
      <c r="G10444" s="285" t="s">
        <v>731</v>
      </c>
      <c r="H10444" s="278">
        <f t="shared" si="344"/>
        <v>2</v>
      </c>
      <c r="I10444" s="251" t="s">
        <v>1354</v>
      </c>
      <c r="J10444" s="285" t="s">
        <v>7593</v>
      </c>
      <c r="K10444" s="278" t="str">
        <f t="shared" si="345"/>
        <v>COD001Fatalities in all crises</v>
      </c>
      <c r="L10444" s="286">
        <v>43770</v>
      </c>
      <c r="M10444" s="286" t="s">
        <v>3248</v>
      </c>
    </row>
    <row r="10445" spans="1:13" s="269" customFormat="1" ht="15.5" hidden="1" thickTop="1" thickBot="1" x14ac:dyDescent="0.4">
      <c r="A10445" s="287" t="s">
        <v>2956</v>
      </c>
      <c r="B10445" s="284" t="str">
        <f>VLOOKUP(A10445,Lists!B:C,2,FALSE)</f>
        <v>COD001</v>
      </c>
      <c r="C10445" s="284" t="str">
        <f>VLOOKUP(A10445,Lists!B:D,3,FALSE)</f>
        <v>COD</v>
      </c>
      <c r="D10445" s="289" t="s">
        <v>752</v>
      </c>
      <c r="E10445" s="289">
        <v>15878661</v>
      </c>
      <c r="F10445" s="289" t="s">
        <v>1669</v>
      </c>
      <c r="G10445" s="289" t="s">
        <v>731</v>
      </c>
      <c r="H10445" s="278">
        <f t="shared" si="344"/>
        <v>2</v>
      </c>
      <c r="I10445" s="252" t="s">
        <v>7567</v>
      </c>
      <c r="J10445" s="289" t="s">
        <v>7594</v>
      </c>
      <c r="K10445" s="278" t="str">
        <f t="shared" si="345"/>
        <v>COD001People in Need</v>
      </c>
      <c r="L10445" s="290">
        <v>43770</v>
      </c>
      <c r="M10445" s="290" t="s">
        <v>3248</v>
      </c>
    </row>
    <row r="10446" spans="1:13" s="269" customFormat="1" ht="15.5" hidden="1" thickTop="1" thickBot="1" x14ac:dyDescent="0.4">
      <c r="A10446" s="283" t="s">
        <v>2956</v>
      </c>
      <c r="B10446" s="284" t="str">
        <f>VLOOKUP(A10446,Lists!B:C,2,FALSE)</f>
        <v>COD001</v>
      </c>
      <c r="C10446" s="284" t="str">
        <f>VLOOKUP(A10446,Lists!B:D,3,FALSE)</f>
        <v>COD</v>
      </c>
      <c r="D10446" s="285" t="s">
        <v>5110</v>
      </c>
      <c r="E10446" s="285">
        <v>42315657</v>
      </c>
      <c r="F10446" s="285" t="s">
        <v>7555</v>
      </c>
      <c r="G10446" s="285" t="s">
        <v>731</v>
      </c>
      <c r="H10446" s="278">
        <f t="shared" si="344"/>
        <v>2</v>
      </c>
      <c r="I10446" s="251" t="s">
        <v>7567</v>
      </c>
      <c r="J10446" s="285" t="s">
        <v>7595</v>
      </c>
      <c r="K10446" s="278" t="str">
        <f t="shared" si="345"/>
        <v>COD001Minimal humanitarian conditions - Level 1</v>
      </c>
      <c r="L10446" s="286">
        <v>43770</v>
      </c>
      <c r="M10446" s="286" t="s">
        <v>3248</v>
      </c>
    </row>
    <row r="10447" spans="1:13" s="269" customFormat="1" ht="15.5" hidden="1" thickTop="1" thickBot="1" x14ac:dyDescent="0.4">
      <c r="A10447" s="287" t="s">
        <v>2956</v>
      </c>
      <c r="B10447" s="284" t="str">
        <f>VLOOKUP(A10447,Lists!B:C,2,FALSE)</f>
        <v>COD001</v>
      </c>
      <c r="C10447" s="284" t="str">
        <f>VLOOKUP(A10447,Lists!B:D,3,FALSE)</f>
        <v>COD</v>
      </c>
      <c r="D10447" s="289" t="s">
        <v>7538</v>
      </c>
      <c r="E10447" s="289">
        <v>44843513</v>
      </c>
      <c r="F10447" s="289" t="s">
        <v>7555</v>
      </c>
      <c r="G10447" s="289" t="s">
        <v>731</v>
      </c>
      <c r="H10447" s="278">
        <f t="shared" si="344"/>
        <v>2</v>
      </c>
      <c r="I10447" s="252" t="s">
        <v>7567</v>
      </c>
      <c r="J10447" s="289" t="s">
        <v>7596</v>
      </c>
      <c r="K10447" s="278" t="str">
        <f t="shared" si="345"/>
        <v>COD001Minimal humanitarian conditions - Level 2</v>
      </c>
      <c r="L10447" s="290">
        <v>43770</v>
      </c>
      <c r="M10447" s="290" t="s">
        <v>3248</v>
      </c>
    </row>
    <row r="10448" spans="1:13" s="269" customFormat="1" ht="15.5" hidden="1" thickTop="1" thickBot="1" x14ac:dyDescent="0.4">
      <c r="A10448" s="283" t="s">
        <v>2956</v>
      </c>
      <c r="B10448" s="284" t="str">
        <f>VLOOKUP(A10448,Lists!B:C,2,FALSE)</f>
        <v>COD001</v>
      </c>
      <c r="C10448" s="284" t="str">
        <f>VLOOKUP(A10448,Lists!B:D,3,FALSE)</f>
        <v>COD</v>
      </c>
      <c r="D10448" s="285" t="s">
        <v>7539</v>
      </c>
      <c r="E10448" s="285">
        <v>11835531</v>
      </c>
      <c r="F10448" s="285" t="s">
        <v>7555</v>
      </c>
      <c r="G10448" s="285" t="s">
        <v>731</v>
      </c>
      <c r="H10448" s="278">
        <f t="shared" si="344"/>
        <v>2</v>
      </c>
      <c r="I10448" s="251" t="s">
        <v>7567</v>
      </c>
      <c r="J10448" s="285" t="s">
        <v>7597</v>
      </c>
      <c r="K10448" s="278" t="str">
        <f t="shared" si="345"/>
        <v>COD001Minimal humanitarian conditions - Level 3</v>
      </c>
      <c r="L10448" s="286">
        <v>43770</v>
      </c>
      <c r="M10448" s="286" t="s">
        <v>3248</v>
      </c>
    </row>
    <row r="10449" spans="1:13" s="269" customFormat="1" ht="15.5" hidden="1" thickTop="1" thickBot="1" x14ac:dyDescent="0.4">
      <c r="A10449" s="287" t="s">
        <v>2956</v>
      </c>
      <c r="B10449" s="284" t="str">
        <f>VLOOKUP(A10449,Lists!B:C,2,FALSE)</f>
        <v>COD001</v>
      </c>
      <c r="C10449" s="284" t="str">
        <f>VLOOKUP(A10449,Lists!B:D,3,FALSE)</f>
        <v>COD</v>
      </c>
      <c r="D10449" s="289" t="s">
        <v>7540</v>
      </c>
      <c r="E10449" s="289">
        <v>4043130</v>
      </c>
      <c r="F10449" s="289" t="s">
        <v>7555</v>
      </c>
      <c r="G10449" s="289" t="s">
        <v>731</v>
      </c>
      <c r="H10449" s="278">
        <f t="shared" si="344"/>
        <v>2</v>
      </c>
      <c r="I10449" s="252" t="s">
        <v>7567</v>
      </c>
      <c r="J10449" s="289" t="s">
        <v>7598</v>
      </c>
      <c r="K10449" s="278" t="str">
        <f t="shared" si="345"/>
        <v>COD001Minimal humanitarian conditions - Level 4</v>
      </c>
      <c r="L10449" s="290">
        <v>43770</v>
      </c>
      <c r="M10449" s="290" t="s">
        <v>3248</v>
      </c>
    </row>
    <row r="10450" spans="1:13" s="269" customFormat="1" ht="15.5" hidden="1" thickTop="1" thickBot="1" x14ac:dyDescent="0.4">
      <c r="A10450" s="283" t="s">
        <v>2956</v>
      </c>
      <c r="B10450" s="284" t="str">
        <f>VLOOKUP(A10450,Lists!B:C,2,FALSE)</f>
        <v>COD001</v>
      </c>
      <c r="C10450" s="284" t="str">
        <f>VLOOKUP(A10450,Lists!B:D,3,FALSE)</f>
        <v>COD</v>
      </c>
      <c r="D10450" s="285" t="s">
        <v>7541</v>
      </c>
      <c r="E10450" s="285">
        <v>0</v>
      </c>
      <c r="F10450" s="285" t="s">
        <v>7555</v>
      </c>
      <c r="G10450" s="285" t="s">
        <v>731</v>
      </c>
      <c r="H10450" s="278">
        <f t="shared" si="344"/>
        <v>2</v>
      </c>
      <c r="I10450" s="251" t="s">
        <v>7567</v>
      </c>
      <c r="J10450" s="285" t="s">
        <v>7599</v>
      </c>
      <c r="K10450" s="278" t="str">
        <f t="shared" si="345"/>
        <v>COD001Minimal humanitarian conditions - Level 5</v>
      </c>
      <c r="L10450" s="286">
        <v>43770</v>
      </c>
      <c r="M10450" s="286" t="s">
        <v>3248</v>
      </c>
    </row>
    <row r="10451" spans="1:13" s="269" customFormat="1" ht="15.5" hidden="1" thickTop="1" thickBot="1" x14ac:dyDescent="0.4">
      <c r="A10451" s="287" t="s">
        <v>1967</v>
      </c>
      <c r="B10451" s="284" t="str">
        <f>VLOOKUP(A10451,Lists!B:C,2,FALSE)</f>
        <v>PHL003</v>
      </c>
      <c r="C10451" s="284" t="str">
        <f>VLOOKUP(A10451,Lists!B:D,3,FALSE)</f>
        <v>PHL</v>
      </c>
      <c r="D10451" s="289" t="s">
        <v>647</v>
      </c>
      <c r="E10451" s="289">
        <v>0</v>
      </c>
      <c r="F10451" s="289" t="s">
        <v>7229</v>
      </c>
      <c r="G10451" s="289" t="s">
        <v>732</v>
      </c>
      <c r="H10451" s="278">
        <f t="shared" si="344"/>
        <v>1</v>
      </c>
      <c r="I10451" s="252" t="s">
        <v>7616</v>
      </c>
      <c r="J10451" s="289" t="s">
        <v>7600</v>
      </c>
      <c r="K10451" s="278" t="str">
        <f t="shared" si="345"/>
        <v>PHL003Denial of existence of humanitarian needs or entitlements to assistance</v>
      </c>
      <c r="L10451" s="290">
        <v>43770</v>
      </c>
      <c r="M10451" s="290" t="s">
        <v>3248</v>
      </c>
    </row>
    <row r="10452" spans="1:13" s="269" customFormat="1" ht="15.5" hidden="1" thickTop="1" thickBot="1" x14ac:dyDescent="0.4">
      <c r="A10452" s="283" t="s">
        <v>1967</v>
      </c>
      <c r="B10452" s="284" t="str">
        <f>VLOOKUP(A10452,Lists!B:C,2,FALSE)</f>
        <v>PHL003</v>
      </c>
      <c r="C10452" s="284" t="str">
        <f>VLOOKUP(A10452,Lists!B:D,3,FALSE)</f>
        <v>PHL</v>
      </c>
      <c r="D10452" s="285" t="s">
        <v>648</v>
      </c>
      <c r="E10452" s="285">
        <v>1</v>
      </c>
      <c r="F10452" s="285" t="s">
        <v>7229</v>
      </c>
      <c r="G10452" s="285" t="s">
        <v>732</v>
      </c>
      <c r="H10452" s="278">
        <f t="shared" si="344"/>
        <v>1</v>
      </c>
      <c r="I10452" s="251" t="s">
        <v>7616</v>
      </c>
      <c r="J10452" s="285" t="s">
        <v>7600</v>
      </c>
      <c r="K10452" s="278" t="str">
        <f t="shared" si="345"/>
        <v>PHL003Restriction and obstruction of access to services and assistance</v>
      </c>
      <c r="L10452" s="286">
        <v>43770</v>
      </c>
      <c r="M10452" s="286" t="s">
        <v>3248</v>
      </c>
    </row>
    <row r="10453" spans="1:13" s="269" customFormat="1" ht="15.5" hidden="1" thickTop="1" thickBot="1" x14ac:dyDescent="0.4">
      <c r="A10453" s="287" t="s">
        <v>1967</v>
      </c>
      <c r="B10453" s="284" t="str">
        <f>VLOOKUP(A10453,Lists!B:C,2,FALSE)</f>
        <v>PHL003</v>
      </c>
      <c r="C10453" s="284" t="str">
        <f>VLOOKUP(A10453,Lists!B:D,3,FALSE)</f>
        <v>PHL</v>
      </c>
      <c r="D10453" s="289" t="s">
        <v>643</v>
      </c>
      <c r="E10453" s="289">
        <v>0</v>
      </c>
      <c r="F10453" s="289" t="s">
        <v>7229</v>
      </c>
      <c r="G10453" s="289" t="s">
        <v>732</v>
      </c>
      <c r="H10453" s="278">
        <f t="shared" si="344"/>
        <v>1</v>
      </c>
      <c r="I10453" s="252" t="s">
        <v>7616</v>
      </c>
      <c r="J10453" s="289" t="s">
        <v>7600</v>
      </c>
      <c r="K10453" s="278" t="str">
        <f t="shared" si="345"/>
        <v>PHL003Impediments to entry into country (bureaucratic and administrative)</v>
      </c>
      <c r="L10453" s="290">
        <v>43770</v>
      </c>
      <c r="M10453" s="290" t="s">
        <v>3248</v>
      </c>
    </row>
    <row r="10454" spans="1:13" s="269" customFormat="1" ht="15.5" hidden="1" thickTop="1" thickBot="1" x14ac:dyDescent="0.4">
      <c r="A10454" s="283" t="s">
        <v>1967</v>
      </c>
      <c r="B10454" s="284" t="str">
        <f>VLOOKUP(A10454,Lists!B:C,2,FALSE)</f>
        <v>PHL003</v>
      </c>
      <c r="C10454" s="284" t="str">
        <f>VLOOKUP(A10454,Lists!B:D,3,FALSE)</f>
        <v>PHL</v>
      </c>
      <c r="D10454" s="285" t="s">
        <v>644</v>
      </c>
      <c r="E10454" s="285">
        <v>0</v>
      </c>
      <c r="F10454" s="285" t="s">
        <v>7229</v>
      </c>
      <c r="G10454" s="285" t="s">
        <v>732</v>
      </c>
      <c r="H10454" s="278">
        <f t="shared" si="344"/>
        <v>1</v>
      </c>
      <c r="I10454" s="251" t="s">
        <v>7616</v>
      </c>
      <c r="J10454" s="285" t="s">
        <v>7600</v>
      </c>
      <c r="K10454" s="278" t="str">
        <f t="shared" si="345"/>
        <v>PHL003Restriction of movement (impediments to freedom of movement and/or administrative restrictions)</v>
      </c>
      <c r="L10454" s="286">
        <v>43770</v>
      </c>
      <c r="M10454" s="286" t="s">
        <v>3248</v>
      </c>
    </row>
    <row r="10455" spans="1:13" s="269" customFormat="1" ht="15.5" hidden="1" thickTop="1" thickBot="1" x14ac:dyDescent="0.4">
      <c r="A10455" s="287" t="s">
        <v>1967</v>
      </c>
      <c r="B10455" s="284" t="str">
        <f>VLOOKUP(A10455,Lists!B:C,2,FALSE)</f>
        <v>PHL003</v>
      </c>
      <c r="C10455" s="284" t="str">
        <f>VLOOKUP(A10455,Lists!B:D,3,FALSE)</f>
        <v>PHL</v>
      </c>
      <c r="D10455" s="289" t="s">
        <v>645</v>
      </c>
      <c r="E10455" s="289">
        <v>0</v>
      </c>
      <c r="F10455" s="289" t="s">
        <v>7229</v>
      </c>
      <c r="G10455" s="289" t="s">
        <v>732</v>
      </c>
      <c r="H10455" s="278">
        <f t="shared" si="344"/>
        <v>1</v>
      </c>
      <c r="I10455" s="252" t="s">
        <v>7616</v>
      </c>
      <c r="J10455" s="289" t="s">
        <v>7600</v>
      </c>
      <c r="K10455" s="278" t="str">
        <f t="shared" si="345"/>
        <v>PHL003Interference into implementation of humanitarian activities</v>
      </c>
      <c r="L10455" s="290">
        <v>43770</v>
      </c>
      <c r="M10455" s="290" t="s">
        <v>3248</v>
      </c>
    </row>
    <row r="10456" spans="1:13" s="269" customFormat="1" ht="15.5" hidden="1" thickTop="1" thickBot="1" x14ac:dyDescent="0.4">
      <c r="A10456" s="283" t="s">
        <v>1967</v>
      </c>
      <c r="B10456" s="284" t="str">
        <f>VLOOKUP(A10456,Lists!B:C,2,FALSE)</f>
        <v>PHL003</v>
      </c>
      <c r="C10456" s="284" t="str">
        <f>VLOOKUP(A10456,Lists!B:D,3,FALSE)</f>
        <v>PHL</v>
      </c>
      <c r="D10456" s="285" t="s">
        <v>646</v>
      </c>
      <c r="E10456" s="285">
        <v>0</v>
      </c>
      <c r="F10456" s="285" t="s">
        <v>7229</v>
      </c>
      <c r="G10456" s="285" t="s">
        <v>732</v>
      </c>
      <c r="H10456" s="278">
        <f t="shared" si="344"/>
        <v>1</v>
      </c>
      <c r="I10456" s="251" t="s">
        <v>7616</v>
      </c>
      <c r="J10456" s="285" t="s">
        <v>7600</v>
      </c>
      <c r="K10456" s="278" t="str">
        <f t="shared" si="345"/>
        <v>PHL003Violence against personnel, facilities and assets</v>
      </c>
      <c r="L10456" s="286">
        <v>43770</v>
      </c>
      <c r="M10456" s="286" t="s">
        <v>3248</v>
      </c>
    </row>
    <row r="10457" spans="1:13" s="269" customFormat="1" ht="15.5" hidden="1" thickTop="1" thickBot="1" x14ac:dyDescent="0.4">
      <c r="A10457" s="287" t="s">
        <v>1967</v>
      </c>
      <c r="B10457" s="284" t="str">
        <f>VLOOKUP(A10457,Lists!B:C,2,FALSE)</f>
        <v>PHL003</v>
      </c>
      <c r="C10457" s="284" t="str">
        <f>VLOOKUP(A10457,Lists!B:D,3,FALSE)</f>
        <v>PHL</v>
      </c>
      <c r="D10457" s="289" t="s">
        <v>649</v>
      </c>
      <c r="E10457" s="289">
        <v>1</v>
      </c>
      <c r="F10457" s="289" t="s">
        <v>7229</v>
      </c>
      <c r="G10457" s="289" t="s">
        <v>732</v>
      </c>
      <c r="H10457" s="278">
        <f t="shared" si="344"/>
        <v>1</v>
      </c>
      <c r="I10457" s="252" t="s">
        <v>7616</v>
      </c>
      <c r="J10457" s="289" t="s">
        <v>7600</v>
      </c>
      <c r="K10457" s="278" t="str">
        <f t="shared" si="345"/>
        <v>PHL003Ongoing insecurity/hostilities affecting humanitarian assistance</v>
      </c>
      <c r="L10457" s="290">
        <v>43770</v>
      </c>
      <c r="M10457" s="290" t="s">
        <v>3248</v>
      </c>
    </row>
    <row r="10458" spans="1:13" s="269" customFormat="1" ht="15.5" hidden="1" thickTop="1" thickBot="1" x14ac:dyDescent="0.4">
      <c r="A10458" s="283" t="s">
        <v>1967</v>
      </c>
      <c r="B10458" s="284" t="str">
        <f>VLOOKUP(A10458,Lists!B:C,2,FALSE)</f>
        <v>PHL003</v>
      </c>
      <c r="C10458" s="284" t="str">
        <f>VLOOKUP(A10458,Lists!B:D,3,FALSE)</f>
        <v>PHL</v>
      </c>
      <c r="D10458" s="285" t="s">
        <v>650</v>
      </c>
      <c r="E10458" s="285">
        <v>1</v>
      </c>
      <c r="F10458" s="285" t="s">
        <v>7229</v>
      </c>
      <c r="G10458" s="285" t="s">
        <v>732</v>
      </c>
      <c r="H10458" s="278">
        <f t="shared" si="344"/>
        <v>1</v>
      </c>
      <c r="I10458" s="251" t="s">
        <v>7616</v>
      </c>
      <c r="J10458" s="285" t="s">
        <v>7600</v>
      </c>
      <c r="K10458" s="278" t="str">
        <f t="shared" si="345"/>
        <v xml:space="preserve">PHL003Presence of mines and improvised explosive devices </v>
      </c>
      <c r="L10458" s="286">
        <v>43770</v>
      </c>
      <c r="M10458" s="286" t="s">
        <v>3248</v>
      </c>
    </row>
    <row r="10459" spans="1:13" s="269" customFormat="1" ht="15.5" hidden="1" thickTop="1" thickBot="1" x14ac:dyDescent="0.4">
      <c r="A10459" s="287" t="s">
        <v>1967</v>
      </c>
      <c r="B10459" s="284" t="str">
        <f>VLOOKUP(A10459,Lists!B:C,2,FALSE)</f>
        <v>PHL003</v>
      </c>
      <c r="C10459" s="284" t="str">
        <f>VLOOKUP(A10459,Lists!B:D,3,FALSE)</f>
        <v>PHL</v>
      </c>
      <c r="D10459" s="289" t="s">
        <v>651</v>
      </c>
      <c r="E10459" s="289">
        <v>2</v>
      </c>
      <c r="F10459" s="289" t="s">
        <v>7229</v>
      </c>
      <c r="G10459" s="289" t="s">
        <v>732</v>
      </c>
      <c r="H10459" s="278">
        <f t="shared" si="344"/>
        <v>1</v>
      </c>
      <c r="I10459" s="252" t="s">
        <v>7616</v>
      </c>
      <c r="J10459" s="289" t="s">
        <v>7600</v>
      </c>
      <c r="K10459" s="278" t="str">
        <f t="shared" si="345"/>
        <v>PHL003Physical constraints in the environment (obstacles related to terrain, climate, lack of infrastructure, etc.)</v>
      </c>
      <c r="L10459" s="290">
        <v>43770</v>
      </c>
      <c r="M10459" s="290" t="s">
        <v>3248</v>
      </c>
    </row>
    <row r="10460" spans="1:13" s="269" customFormat="1" ht="15.5" hidden="1" thickTop="1" thickBot="1" x14ac:dyDescent="0.4">
      <c r="A10460" s="283" t="s">
        <v>1238</v>
      </c>
      <c r="B10460" s="284" t="str">
        <f>VLOOKUP(A10460,Lists!B:C,2,FALSE)</f>
        <v>BRA002</v>
      </c>
      <c r="C10460" s="284" t="str">
        <f>VLOOKUP(A10460,Lists!B:D,3,FALSE)</f>
        <v>BRA</v>
      </c>
      <c r="D10460" s="285" t="s">
        <v>647</v>
      </c>
      <c r="E10460" s="285">
        <v>0</v>
      </c>
      <c r="F10460" s="285" t="s">
        <v>7229</v>
      </c>
      <c r="G10460" s="285" t="s">
        <v>731</v>
      </c>
      <c r="H10460" s="278">
        <f t="shared" si="344"/>
        <v>2</v>
      </c>
      <c r="I10460" s="251" t="s">
        <v>7616</v>
      </c>
      <c r="J10460" s="285" t="s">
        <v>7600</v>
      </c>
      <c r="K10460" s="278" t="str">
        <f t="shared" si="345"/>
        <v>BRA002Denial of existence of humanitarian needs or entitlements to assistance</v>
      </c>
      <c r="L10460" s="286">
        <v>43770</v>
      </c>
      <c r="M10460" s="286" t="s">
        <v>3248</v>
      </c>
    </row>
    <row r="10461" spans="1:13" s="269" customFormat="1" ht="15.5" hidden="1" thickTop="1" thickBot="1" x14ac:dyDescent="0.4">
      <c r="A10461" s="287" t="s">
        <v>1238</v>
      </c>
      <c r="B10461" s="284" t="str">
        <f>VLOOKUP(A10461,Lists!B:C,2,FALSE)</f>
        <v>BRA002</v>
      </c>
      <c r="C10461" s="284" t="str">
        <f>VLOOKUP(A10461,Lists!B:D,3,FALSE)</f>
        <v>BRA</v>
      </c>
      <c r="D10461" s="289" t="s">
        <v>648</v>
      </c>
      <c r="E10461" s="289">
        <v>0</v>
      </c>
      <c r="F10461" s="289" t="s">
        <v>7229</v>
      </c>
      <c r="G10461" s="289" t="s">
        <v>731</v>
      </c>
      <c r="H10461" s="278">
        <f t="shared" si="344"/>
        <v>2</v>
      </c>
      <c r="I10461" s="252" t="s">
        <v>7616</v>
      </c>
      <c r="J10461" s="289" t="s">
        <v>7600</v>
      </c>
      <c r="K10461" s="278" t="str">
        <f t="shared" si="345"/>
        <v>BRA002Restriction and obstruction of access to services and assistance</v>
      </c>
      <c r="L10461" s="290">
        <v>43770</v>
      </c>
      <c r="M10461" s="290" t="s">
        <v>3248</v>
      </c>
    </row>
    <row r="10462" spans="1:13" s="269" customFormat="1" ht="15.5" hidden="1" thickTop="1" thickBot="1" x14ac:dyDescent="0.4">
      <c r="A10462" s="283" t="s">
        <v>1238</v>
      </c>
      <c r="B10462" s="284" t="str">
        <f>VLOOKUP(A10462,Lists!B:C,2,FALSE)</f>
        <v>BRA002</v>
      </c>
      <c r="C10462" s="284" t="str">
        <f>VLOOKUP(A10462,Lists!B:D,3,FALSE)</f>
        <v>BRA</v>
      </c>
      <c r="D10462" s="285" t="s">
        <v>643</v>
      </c>
      <c r="E10462" s="285">
        <v>0</v>
      </c>
      <c r="F10462" s="285" t="s">
        <v>7229</v>
      </c>
      <c r="G10462" s="285" t="s">
        <v>731</v>
      </c>
      <c r="H10462" s="278">
        <f t="shared" si="344"/>
        <v>2</v>
      </c>
      <c r="I10462" s="251" t="s">
        <v>7616</v>
      </c>
      <c r="J10462" s="285" t="s">
        <v>7600</v>
      </c>
      <c r="K10462" s="278" t="str">
        <f t="shared" si="345"/>
        <v>BRA002Impediments to entry into country (bureaucratic and administrative)</v>
      </c>
      <c r="L10462" s="286">
        <v>43770</v>
      </c>
      <c r="M10462" s="286" t="s">
        <v>3248</v>
      </c>
    </row>
    <row r="10463" spans="1:13" s="269" customFormat="1" ht="15.5" hidden="1" thickTop="1" thickBot="1" x14ac:dyDescent="0.4">
      <c r="A10463" s="287" t="s">
        <v>1238</v>
      </c>
      <c r="B10463" s="284" t="str">
        <f>VLOOKUP(A10463,Lists!B:C,2,FALSE)</f>
        <v>BRA002</v>
      </c>
      <c r="C10463" s="284" t="str">
        <f>VLOOKUP(A10463,Lists!B:D,3,FALSE)</f>
        <v>BRA</v>
      </c>
      <c r="D10463" s="289" t="s">
        <v>644</v>
      </c>
      <c r="E10463" s="289">
        <v>0</v>
      </c>
      <c r="F10463" s="289" t="s">
        <v>7229</v>
      </c>
      <c r="G10463" s="289" t="s">
        <v>731</v>
      </c>
      <c r="H10463" s="278">
        <f t="shared" si="344"/>
        <v>2</v>
      </c>
      <c r="I10463" s="252" t="s">
        <v>7616</v>
      </c>
      <c r="J10463" s="289" t="s">
        <v>7600</v>
      </c>
      <c r="K10463" s="278" t="str">
        <f t="shared" si="345"/>
        <v>BRA002Restriction of movement (impediments to freedom of movement and/or administrative restrictions)</v>
      </c>
      <c r="L10463" s="290">
        <v>43770</v>
      </c>
      <c r="M10463" s="290" t="s">
        <v>3248</v>
      </c>
    </row>
    <row r="10464" spans="1:13" s="269" customFormat="1" ht="15.5" hidden="1" thickTop="1" thickBot="1" x14ac:dyDescent="0.4">
      <c r="A10464" s="283" t="s">
        <v>1238</v>
      </c>
      <c r="B10464" s="284" t="str">
        <f>VLOOKUP(A10464,Lists!B:C,2,FALSE)</f>
        <v>BRA002</v>
      </c>
      <c r="C10464" s="284" t="str">
        <f>VLOOKUP(A10464,Lists!B:D,3,FALSE)</f>
        <v>BRA</v>
      </c>
      <c r="D10464" s="285" t="s">
        <v>645</v>
      </c>
      <c r="E10464" s="285">
        <v>0</v>
      </c>
      <c r="F10464" s="285" t="s">
        <v>7229</v>
      </c>
      <c r="G10464" s="285" t="s">
        <v>731</v>
      </c>
      <c r="H10464" s="278">
        <f t="shared" si="344"/>
        <v>2</v>
      </c>
      <c r="I10464" s="251" t="s">
        <v>7616</v>
      </c>
      <c r="J10464" s="285" t="s">
        <v>7600</v>
      </c>
      <c r="K10464" s="278" t="str">
        <f t="shared" si="345"/>
        <v>BRA002Interference into implementation of humanitarian activities</v>
      </c>
      <c r="L10464" s="286">
        <v>43770</v>
      </c>
      <c r="M10464" s="286" t="s">
        <v>3248</v>
      </c>
    </row>
    <row r="10465" spans="1:13" s="269" customFormat="1" ht="15.5" hidden="1" thickTop="1" thickBot="1" x14ac:dyDescent="0.4">
      <c r="A10465" s="287" t="s">
        <v>1238</v>
      </c>
      <c r="B10465" s="284" t="str">
        <f>VLOOKUP(A10465,Lists!B:C,2,FALSE)</f>
        <v>BRA002</v>
      </c>
      <c r="C10465" s="284" t="str">
        <f>VLOOKUP(A10465,Lists!B:D,3,FALSE)</f>
        <v>BRA</v>
      </c>
      <c r="D10465" s="289" t="s">
        <v>646</v>
      </c>
      <c r="E10465" s="289">
        <v>0</v>
      </c>
      <c r="F10465" s="289" t="s">
        <v>7229</v>
      </c>
      <c r="G10465" s="289" t="s">
        <v>731</v>
      </c>
      <c r="H10465" s="278">
        <f t="shared" si="344"/>
        <v>2</v>
      </c>
      <c r="I10465" s="252" t="s">
        <v>7616</v>
      </c>
      <c r="J10465" s="289" t="s">
        <v>7600</v>
      </c>
      <c r="K10465" s="278" t="str">
        <f t="shared" si="345"/>
        <v>BRA002Violence against personnel, facilities and assets</v>
      </c>
      <c r="L10465" s="290">
        <v>43770</v>
      </c>
      <c r="M10465" s="290" t="s">
        <v>3248</v>
      </c>
    </row>
    <row r="10466" spans="1:13" s="269" customFormat="1" ht="15.5" hidden="1" thickTop="1" thickBot="1" x14ac:dyDescent="0.4">
      <c r="A10466" s="283" t="s">
        <v>1238</v>
      </c>
      <c r="B10466" s="284" t="str">
        <f>VLOOKUP(A10466,Lists!B:C,2,FALSE)</f>
        <v>BRA002</v>
      </c>
      <c r="C10466" s="284" t="str">
        <f>VLOOKUP(A10466,Lists!B:D,3,FALSE)</f>
        <v>BRA</v>
      </c>
      <c r="D10466" s="285" t="s">
        <v>649</v>
      </c>
      <c r="E10466" s="285">
        <v>0</v>
      </c>
      <c r="F10466" s="285" t="s">
        <v>7229</v>
      </c>
      <c r="G10466" s="285" t="s">
        <v>731</v>
      </c>
      <c r="H10466" s="278">
        <f t="shared" si="344"/>
        <v>2</v>
      </c>
      <c r="I10466" s="251" t="s">
        <v>7616</v>
      </c>
      <c r="J10466" s="285" t="s">
        <v>7600</v>
      </c>
      <c r="K10466" s="278" t="str">
        <f t="shared" si="345"/>
        <v>BRA002Ongoing insecurity/hostilities affecting humanitarian assistance</v>
      </c>
      <c r="L10466" s="286">
        <v>43770</v>
      </c>
      <c r="M10466" s="286" t="s">
        <v>3248</v>
      </c>
    </row>
    <row r="10467" spans="1:13" s="269" customFormat="1" ht="15.5" hidden="1" thickTop="1" thickBot="1" x14ac:dyDescent="0.4">
      <c r="A10467" s="287" t="s">
        <v>1238</v>
      </c>
      <c r="B10467" s="284" t="str">
        <f>VLOOKUP(A10467,Lists!B:C,2,FALSE)</f>
        <v>BRA002</v>
      </c>
      <c r="C10467" s="284" t="str">
        <f>VLOOKUP(A10467,Lists!B:D,3,FALSE)</f>
        <v>BRA</v>
      </c>
      <c r="D10467" s="289" t="s">
        <v>650</v>
      </c>
      <c r="E10467" s="289">
        <v>0</v>
      </c>
      <c r="F10467" s="289" t="s">
        <v>7229</v>
      </c>
      <c r="G10467" s="289" t="s">
        <v>731</v>
      </c>
      <c r="H10467" s="278">
        <f t="shared" si="344"/>
        <v>2</v>
      </c>
      <c r="I10467" s="252" t="s">
        <v>7616</v>
      </c>
      <c r="J10467" s="289" t="s">
        <v>7600</v>
      </c>
      <c r="K10467" s="278" t="str">
        <f t="shared" si="345"/>
        <v xml:space="preserve">BRA002Presence of mines and improvised explosive devices </v>
      </c>
      <c r="L10467" s="290">
        <v>43770</v>
      </c>
      <c r="M10467" s="290" t="s">
        <v>3248</v>
      </c>
    </row>
    <row r="10468" spans="1:13" s="269" customFormat="1" ht="15.5" hidden="1" thickTop="1" thickBot="1" x14ac:dyDescent="0.4">
      <c r="A10468" s="283" t="s">
        <v>1238</v>
      </c>
      <c r="B10468" s="284" t="str">
        <f>VLOOKUP(A10468,Lists!B:C,2,FALSE)</f>
        <v>BRA002</v>
      </c>
      <c r="C10468" s="284" t="str">
        <f>VLOOKUP(A10468,Lists!B:D,3,FALSE)</f>
        <v>BRA</v>
      </c>
      <c r="D10468" s="285" t="s">
        <v>651</v>
      </c>
      <c r="E10468" s="285">
        <v>0</v>
      </c>
      <c r="F10468" s="285" t="s">
        <v>7229</v>
      </c>
      <c r="G10468" s="285" t="s">
        <v>731</v>
      </c>
      <c r="H10468" s="278">
        <f t="shared" si="344"/>
        <v>2</v>
      </c>
      <c r="I10468" s="251" t="s">
        <v>7616</v>
      </c>
      <c r="J10468" s="285" t="s">
        <v>7600</v>
      </c>
      <c r="K10468" s="278" t="str">
        <f t="shared" si="345"/>
        <v>BRA002Physical constraints in the environment (obstacles related to terrain, climate, lack of infrastructure, etc.)</v>
      </c>
      <c r="L10468" s="286">
        <v>43770</v>
      </c>
      <c r="M10468" s="286" t="s">
        <v>3248</v>
      </c>
    </row>
    <row r="10469" spans="1:13" s="269" customFormat="1" ht="15.5" hidden="1" thickTop="1" thickBot="1" x14ac:dyDescent="0.4">
      <c r="A10469" s="287" t="s">
        <v>2963</v>
      </c>
      <c r="B10469" s="284" t="str">
        <f>VLOOKUP(A10469,Lists!B:C,2,FALSE)</f>
        <v>IRQ003</v>
      </c>
      <c r="C10469" s="284" t="str">
        <f>VLOOKUP(A10469,Lists!B:D,3,FALSE)</f>
        <v>IRQ</v>
      </c>
      <c r="D10469" s="289" t="s">
        <v>647</v>
      </c>
      <c r="E10469" s="289">
        <v>0</v>
      </c>
      <c r="F10469" s="289" t="s">
        <v>7229</v>
      </c>
      <c r="G10469" s="289" t="s">
        <v>731</v>
      </c>
      <c r="H10469" s="278">
        <f t="shared" si="344"/>
        <v>2</v>
      </c>
      <c r="I10469" s="252" t="s">
        <v>7616</v>
      </c>
      <c r="J10469" s="289" t="s">
        <v>7600</v>
      </c>
      <c r="K10469" s="278" t="str">
        <f t="shared" si="345"/>
        <v>IRQ003Denial of existence of humanitarian needs or entitlements to assistance</v>
      </c>
      <c r="L10469" s="290">
        <v>43770</v>
      </c>
      <c r="M10469" s="290" t="s">
        <v>3248</v>
      </c>
    </row>
    <row r="10470" spans="1:13" s="269" customFormat="1" ht="15.5" hidden="1" thickTop="1" thickBot="1" x14ac:dyDescent="0.4">
      <c r="A10470" s="283" t="s">
        <v>2963</v>
      </c>
      <c r="B10470" s="284" t="str">
        <f>VLOOKUP(A10470,Lists!B:C,2,FALSE)</f>
        <v>IRQ003</v>
      </c>
      <c r="C10470" s="284" t="str">
        <f>VLOOKUP(A10470,Lists!B:D,3,FALSE)</f>
        <v>IRQ</v>
      </c>
      <c r="D10470" s="285" t="s">
        <v>648</v>
      </c>
      <c r="E10470" s="285">
        <v>1</v>
      </c>
      <c r="F10470" s="285" t="s">
        <v>7229</v>
      </c>
      <c r="G10470" s="285" t="s">
        <v>731</v>
      </c>
      <c r="H10470" s="278">
        <f t="shared" si="344"/>
        <v>2</v>
      </c>
      <c r="I10470" s="251" t="s">
        <v>7616</v>
      </c>
      <c r="J10470" s="285" t="s">
        <v>7600</v>
      </c>
      <c r="K10470" s="278" t="str">
        <f t="shared" si="345"/>
        <v>IRQ003Restriction and obstruction of access to services and assistance</v>
      </c>
      <c r="L10470" s="286">
        <v>43770</v>
      </c>
      <c r="M10470" s="286" t="s">
        <v>3248</v>
      </c>
    </row>
    <row r="10471" spans="1:13" s="269" customFormat="1" ht="15.5" hidden="1" thickTop="1" thickBot="1" x14ac:dyDescent="0.4">
      <c r="A10471" s="287" t="s">
        <v>2963</v>
      </c>
      <c r="B10471" s="284" t="str">
        <f>VLOOKUP(A10471,Lists!B:C,2,FALSE)</f>
        <v>IRQ003</v>
      </c>
      <c r="C10471" s="284" t="str">
        <f>VLOOKUP(A10471,Lists!B:D,3,FALSE)</f>
        <v>IRQ</v>
      </c>
      <c r="D10471" s="289" t="s">
        <v>643</v>
      </c>
      <c r="E10471" s="289">
        <v>0</v>
      </c>
      <c r="F10471" s="289" t="s">
        <v>7229</v>
      </c>
      <c r="G10471" s="289" t="s">
        <v>731</v>
      </c>
      <c r="H10471" s="278">
        <f t="shared" si="344"/>
        <v>2</v>
      </c>
      <c r="I10471" s="252" t="s">
        <v>7616</v>
      </c>
      <c r="J10471" s="289" t="s">
        <v>7600</v>
      </c>
      <c r="K10471" s="278" t="str">
        <f t="shared" si="345"/>
        <v>IRQ003Impediments to entry into country (bureaucratic and administrative)</v>
      </c>
      <c r="L10471" s="290">
        <v>43770</v>
      </c>
      <c r="M10471" s="290" t="s">
        <v>3248</v>
      </c>
    </row>
    <row r="10472" spans="1:13" s="269" customFormat="1" ht="15.5" hidden="1" thickTop="1" thickBot="1" x14ac:dyDescent="0.4">
      <c r="A10472" s="283" t="s">
        <v>2963</v>
      </c>
      <c r="B10472" s="284" t="str">
        <f>VLOOKUP(A10472,Lists!B:C,2,FALSE)</f>
        <v>IRQ003</v>
      </c>
      <c r="C10472" s="284" t="str">
        <f>VLOOKUP(A10472,Lists!B:D,3,FALSE)</f>
        <v>IRQ</v>
      </c>
      <c r="D10472" s="285" t="s">
        <v>644</v>
      </c>
      <c r="E10472" s="285">
        <v>2</v>
      </c>
      <c r="F10472" s="285" t="s">
        <v>7229</v>
      </c>
      <c r="G10472" s="285" t="s">
        <v>731</v>
      </c>
      <c r="H10472" s="278">
        <f t="shared" si="344"/>
        <v>2</v>
      </c>
      <c r="I10472" s="251" t="s">
        <v>7616</v>
      </c>
      <c r="J10472" s="285" t="s">
        <v>7600</v>
      </c>
      <c r="K10472" s="278" t="str">
        <f t="shared" si="345"/>
        <v>IRQ003Restriction of movement (impediments to freedom of movement and/or administrative restrictions)</v>
      </c>
      <c r="L10472" s="286">
        <v>43770</v>
      </c>
      <c r="M10472" s="286" t="s">
        <v>3248</v>
      </c>
    </row>
    <row r="10473" spans="1:13" s="269" customFormat="1" ht="15.5" hidden="1" thickTop="1" thickBot="1" x14ac:dyDescent="0.4">
      <c r="A10473" s="287" t="s">
        <v>2963</v>
      </c>
      <c r="B10473" s="284" t="str">
        <f>VLOOKUP(A10473,Lists!B:C,2,FALSE)</f>
        <v>IRQ003</v>
      </c>
      <c r="C10473" s="284" t="str">
        <f>VLOOKUP(A10473,Lists!B:D,3,FALSE)</f>
        <v>IRQ</v>
      </c>
      <c r="D10473" s="289" t="s">
        <v>645</v>
      </c>
      <c r="E10473" s="289">
        <v>0</v>
      </c>
      <c r="F10473" s="289" t="s">
        <v>7229</v>
      </c>
      <c r="G10473" s="289" t="s">
        <v>731</v>
      </c>
      <c r="H10473" s="278">
        <f t="shared" si="344"/>
        <v>2</v>
      </c>
      <c r="I10473" s="252" t="s">
        <v>7616</v>
      </c>
      <c r="J10473" s="289" t="s">
        <v>7600</v>
      </c>
      <c r="K10473" s="278" t="str">
        <f t="shared" si="345"/>
        <v>IRQ003Interference into implementation of humanitarian activities</v>
      </c>
      <c r="L10473" s="290">
        <v>43770</v>
      </c>
      <c r="M10473" s="290" t="s">
        <v>3248</v>
      </c>
    </row>
    <row r="10474" spans="1:13" s="269" customFormat="1" ht="15.5" hidden="1" thickTop="1" thickBot="1" x14ac:dyDescent="0.4">
      <c r="A10474" s="283" t="s">
        <v>2963</v>
      </c>
      <c r="B10474" s="284" t="str">
        <f>VLOOKUP(A10474,Lists!B:C,2,FALSE)</f>
        <v>IRQ003</v>
      </c>
      <c r="C10474" s="284" t="str">
        <f>VLOOKUP(A10474,Lists!B:D,3,FALSE)</f>
        <v>IRQ</v>
      </c>
      <c r="D10474" s="285" t="s">
        <v>646</v>
      </c>
      <c r="E10474" s="285">
        <v>0</v>
      </c>
      <c r="F10474" s="285" t="s">
        <v>7229</v>
      </c>
      <c r="G10474" s="285" t="s">
        <v>731</v>
      </c>
      <c r="H10474" s="278">
        <f t="shared" ref="H10474:H10537" si="346">IF(G10474="x","x",IF(G10474="Low",3,IF(G10474="Medium",2,IF(G10474="High",1,FALSE))))</f>
        <v>2</v>
      </c>
      <c r="I10474" s="251" t="s">
        <v>7616</v>
      </c>
      <c r="J10474" s="285" t="s">
        <v>7600</v>
      </c>
      <c r="K10474" s="278" t="str">
        <f t="shared" si="345"/>
        <v>IRQ003Violence against personnel, facilities and assets</v>
      </c>
      <c r="L10474" s="286">
        <v>43770</v>
      </c>
      <c r="M10474" s="286" t="s">
        <v>3248</v>
      </c>
    </row>
    <row r="10475" spans="1:13" s="269" customFormat="1" ht="15.5" hidden="1" thickTop="1" thickBot="1" x14ac:dyDescent="0.4">
      <c r="A10475" s="287" t="s">
        <v>2963</v>
      </c>
      <c r="B10475" s="284" t="str">
        <f>VLOOKUP(A10475,Lists!B:C,2,FALSE)</f>
        <v>IRQ003</v>
      </c>
      <c r="C10475" s="284" t="str">
        <f>VLOOKUP(A10475,Lists!B:D,3,FALSE)</f>
        <v>IRQ</v>
      </c>
      <c r="D10475" s="289" t="s">
        <v>649</v>
      </c>
      <c r="E10475" s="289">
        <v>0</v>
      </c>
      <c r="F10475" s="289" t="s">
        <v>7229</v>
      </c>
      <c r="G10475" s="289" t="s">
        <v>731</v>
      </c>
      <c r="H10475" s="278">
        <f t="shared" si="346"/>
        <v>2</v>
      </c>
      <c r="I10475" s="252" t="s">
        <v>7616</v>
      </c>
      <c r="J10475" s="289" t="s">
        <v>7600</v>
      </c>
      <c r="K10475" s="278" t="str">
        <f t="shared" si="345"/>
        <v>IRQ003Ongoing insecurity/hostilities affecting humanitarian assistance</v>
      </c>
      <c r="L10475" s="290">
        <v>43770</v>
      </c>
      <c r="M10475" s="290" t="s">
        <v>3248</v>
      </c>
    </row>
    <row r="10476" spans="1:13" s="269" customFormat="1" ht="15.5" hidden="1" thickTop="1" thickBot="1" x14ac:dyDescent="0.4">
      <c r="A10476" s="283" t="s">
        <v>2963</v>
      </c>
      <c r="B10476" s="284" t="str">
        <f>VLOOKUP(A10476,Lists!B:C,2,FALSE)</f>
        <v>IRQ003</v>
      </c>
      <c r="C10476" s="284" t="str">
        <f>VLOOKUP(A10476,Lists!B:D,3,FALSE)</f>
        <v>IRQ</v>
      </c>
      <c r="D10476" s="285" t="s">
        <v>650</v>
      </c>
      <c r="E10476" s="285">
        <v>3</v>
      </c>
      <c r="F10476" s="285" t="s">
        <v>7229</v>
      </c>
      <c r="G10476" s="285" t="s">
        <v>731</v>
      </c>
      <c r="H10476" s="278">
        <f t="shared" si="346"/>
        <v>2</v>
      </c>
      <c r="I10476" s="251" t="s">
        <v>7616</v>
      </c>
      <c r="J10476" s="285" t="s">
        <v>7600</v>
      </c>
      <c r="K10476" s="278" t="str">
        <f t="shared" si="345"/>
        <v xml:space="preserve">IRQ003Presence of mines and improvised explosive devices </v>
      </c>
      <c r="L10476" s="286">
        <v>43770</v>
      </c>
      <c r="M10476" s="286" t="s">
        <v>3248</v>
      </c>
    </row>
    <row r="10477" spans="1:13" s="269" customFormat="1" ht="15.5" hidden="1" thickTop="1" thickBot="1" x14ac:dyDescent="0.4">
      <c r="A10477" s="287" t="s">
        <v>2963</v>
      </c>
      <c r="B10477" s="284" t="str">
        <f>VLOOKUP(A10477,Lists!B:C,2,FALSE)</f>
        <v>IRQ003</v>
      </c>
      <c r="C10477" s="284" t="str">
        <f>VLOOKUP(A10477,Lists!B:D,3,FALSE)</f>
        <v>IRQ</v>
      </c>
      <c r="D10477" s="289" t="s">
        <v>651</v>
      </c>
      <c r="E10477" s="289">
        <v>0</v>
      </c>
      <c r="F10477" s="289" t="s">
        <v>7229</v>
      </c>
      <c r="G10477" s="289" t="s">
        <v>731</v>
      </c>
      <c r="H10477" s="278">
        <f t="shared" si="346"/>
        <v>2</v>
      </c>
      <c r="I10477" s="252" t="s">
        <v>7616</v>
      </c>
      <c r="J10477" s="289" t="s">
        <v>7600</v>
      </c>
      <c r="K10477" s="278" t="str">
        <f t="shared" si="345"/>
        <v>IRQ003Physical constraints in the environment (obstacles related to terrain, climate, lack of infrastructure, etc.)</v>
      </c>
      <c r="L10477" s="290">
        <v>43770</v>
      </c>
      <c r="M10477" s="290" t="s">
        <v>3248</v>
      </c>
    </row>
    <row r="10478" spans="1:13" s="269" customFormat="1" ht="15.5" hidden="1" thickTop="1" thickBot="1" x14ac:dyDescent="0.4">
      <c r="A10478" s="283" t="s">
        <v>1231</v>
      </c>
      <c r="B10478" s="284" t="str">
        <f>VLOOKUP(A10478,Lists!B:C,2,FALSE)</f>
        <v>IRQ002</v>
      </c>
      <c r="C10478" s="284" t="str">
        <f>VLOOKUP(A10478,Lists!B:D,3,FALSE)</f>
        <v>IRQ</v>
      </c>
      <c r="D10478" s="285" t="s">
        <v>647</v>
      </c>
      <c r="E10478" s="285">
        <v>0</v>
      </c>
      <c r="F10478" s="285" t="s">
        <v>7229</v>
      </c>
      <c r="G10478" s="285" t="s">
        <v>731</v>
      </c>
      <c r="H10478" s="278">
        <f t="shared" si="346"/>
        <v>2</v>
      </c>
      <c r="I10478" s="251" t="s">
        <v>7616</v>
      </c>
      <c r="J10478" s="285" t="s">
        <v>7600</v>
      </c>
      <c r="K10478" s="278" t="str">
        <f t="shared" si="345"/>
        <v>IRQ002Denial of existence of humanitarian needs or entitlements to assistance</v>
      </c>
      <c r="L10478" s="286">
        <v>43770</v>
      </c>
      <c r="M10478" s="286" t="s">
        <v>3248</v>
      </c>
    </row>
    <row r="10479" spans="1:13" s="269" customFormat="1" ht="15.5" hidden="1" thickTop="1" thickBot="1" x14ac:dyDescent="0.4">
      <c r="A10479" s="287" t="s">
        <v>1231</v>
      </c>
      <c r="B10479" s="284" t="str">
        <f>VLOOKUP(A10479,Lists!B:C,2,FALSE)</f>
        <v>IRQ002</v>
      </c>
      <c r="C10479" s="284" t="str">
        <f>VLOOKUP(A10479,Lists!B:D,3,FALSE)</f>
        <v>IRQ</v>
      </c>
      <c r="D10479" s="289" t="s">
        <v>648</v>
      </c>
      <c r="E10479" s="289">
        <v>3</v>
      </c>
      <c r="F10479" s="289" t="s">
        <v>7229</v>
      </c>
      <c r="G10479" s="289" t="s">
        <v>731</v>
      </c>
      <c r="H10479" s="278">
        <f t="shared" si="346"/>
        <v>2</v>
      </c>
      <c r="I10479" s="252" t="s">
        <v>7616</v>
      </c>
      <c r="J10479" s="289" t="s">
        <v>7600</v>
      </c>
      <c r="K10479" s="278" t="str">
        <f t="shared" si="345"/>
        <v>IRQ002Restriction and obstruction of access to services and assistance</v>
      </c>
      <c r="L10479" s="290">
        <v>43770</v>
      </c>
      <c r="M10479" s="290" t="s">
        <v>3248</v>
      </c>
    </row>
    <row r="10480" spans="1:13" s="269" customFormat="1" ht="15.5" hidden="1" thickTop="1" thickBot="1" x14ac:dyDescent="0.4">
      <c r="A10480" s="283" t="s">
        <v>1231</v>
      </c>
      <c r="B10480" s="284" t="str">
        <f>VLOOKUP(A10480,Lists!B:C,2,FALSE)</f>
        <v>IRQ002</v>
      </c>
      <c r="C10480" s="284" t="str">
        <f>VLOOKUP(A10480,Lists!B:D,3,FALSE)</f>
        <v>IRQ</v>
      </c>
      <c r="D10480" s="285" t="s">
        <v>643</v>
      </c>
      <c r="E10480" s="285">
        <v>1</v>
      </c>
      <c r="F10480" s="285" t="s">
        <v>7229</v>
      </c>
      <c r="G10480" s="285" t="s">
        <v>731</v>
      </c>
      <c r="H10480" s="278">
        <f t="shared" si="346"/>
        <v>2</v>
      </c>
      <c r="I10480" s="251" t="s">
        <v>7616</v>
      </c>
      <c r="J10480" s="285" t="s">
        <v>7600</v>
      </c>
      <c r="K10480" s="278" t="str">
        <f t="shared" si="345"/>
        <v>IRQ002Impediments to entry into country (bureaucratic and administrative)</v>
      </c>
      <c r="L10480" s="286">
        <v>43770</v>
      </c>
      <c r="M10480" s="286" t="s">
        <v>3248</v>
      </c>
    </row>
    <row r="10481" spans="1:13" s="269" customFormat="1" ht="15.5" hidden="1" thickTop="1" thickBot="1" x14ac:dyDescent="0.4">
      <c r="A10481" s="287" t="s">
        <v>1231</v>
      </c>
      <c r="B10481" s="284" t="str">
        <f>VLOOKUP(A10481,Lists!B:C,2,FALSE)</f>
        <v>IRQ002</v>
      </c>
      <c r="C10481" s="284" t="str">
        <f>VLOOKUP(A10481,Lists!B:D,3,FALSE)</f>
        <v>IRQ</v>
      </c>
      <c r="D10481" s="289" t="s">
        <v>644</v>
      </c>
      <c r="E10481" s="289">
        <v>2</v>
      </c>
      <c r="F10481" s="289" t="s">
        <v>7229</v>
      </c>
      <c r="G10481" s="289" t="s">
        <v>731</v>
      </c>
      <c r="H10481" s="278">
        <f t="shared" si="346"/>
        <v>2</v>
      </c>
      <c r="I10481" s="252" t="s">
        <v>7616</v>
      </c>
      <c r="J10481" s="289" t="s">
        <v>7600</v>
      </c>
      <c r="K10481" s="278" t="str">
        <f t="shared" si="345"/>
        <v>IRQ002Restriction of movement (impediments to freedom of movement and/or administrative restrictions)</v>
      </c>
      <c r="L10481" s="290">
        <v>43770</v>
      </c>
      <c r="M10481" s="290" t="s">
        <v>3248</v>
      </c>
    </row>
    <row r="10482" spans="1:13" s="269" customFormat="1" ht="15.5" hidden="1" thickTop="1" thickBot="1" x14ac:dyDescent="0.4">
      <c r="A10482" s="283" t="s">
        <v>1231</v>
      </c>
      <c r="B10482" s="284" t="str">
        <f>VLOOKUP(A10482,Lists!B:C,2,FALSE)</f>
        <v>IRQ002</v>
      </c>
      <c r="C10482" s="284" t="str">
        <f>VLOOKUP(A10482,Lists!B:D,3,FALSE)</f>
        <v>IRQ</v>
      </c>
      <c r="D10482" s="285" t="s">
        <v>645</v>
      </c>
      <c r="E10482" s="285">
        <v>1</v>
      </c>
      <c r="F10482" s="285" t="s">
        <v>7229</v>
      </c>
      <c r="G10482" s="285" t="s">
        <v>731</v>
      </c>
      <c r="H10482" s="278">
        <f t="shared" si="346"/>
        <v>2</v>
      </c>
      <c r="I10482" s="251" t="s">
        <v>7616</v>
      </c>
      <c r="J10482" s="285" t="s">
        <v>7600</v>
      </c>
      <c r="K10482" s="278" t="str">
        <f t="shared" si="345"/>
        <v>IRQ002Interference into implementation of humanitarian activities</v>
      </c>
      <c r="L10482" s="286">
        <v>43770</v>
      </c>
      <c r="M10482" s="286" t="s">
        <v>3248</v>
      </c>
    </row>
    <row r="10483" spans="1:13" s="269" customFormat="1" ht="15.5" hidden="1" thickTop="1" thickBot="1" x14ac:dyDescent="0.4">
      <c r="A10483" s="287" t="s">
        <v>1231</v>
      </c>
      <c r="B10483" s="284" t="str">
        <f>VLOOKUP(A10483,Lists!B:C,2,FALSE)</f>
        <v>IRQ002</v>
      </c>
      <c r="C10483" s="284" t="str">
        <f>VLOOKUP(A10483,Lists!B:D,3,FALSE)</f>
        <v>IRQ</v>
      </c>
      <c r="D10483" s="289" t="s">
        <v>646</v>
      </c>
      <c r="E10483" s="289">
        <v>0</v>
      </c>
      <c r="F10483" s="289" t="s">
        <v>7229</v>
      </c>
      <c r="G10483" s="289" t="s">
        <v>731</v>
      </c>
      <c r="H10483" s="278">
        <f t="shared" si="346"/>
        <v>2</v>
      </c>
      <c r="I10483" s="252" t="s">
        <v>7616</v>
      </c>
      <c r="J10483" s="289" t="s">
        <v>7600</v>
      </c>
      <c r="K10483" s="278" t="str">
        <f t="shared" si="345"/>
        <v>IRQ002Violence against personnel, facilities and assets</v>
      </c>
      <c r="L10483" s="290">
        <v>43770</v>
      </c>
      <c r="M10483" s="290" t="s">
        <v>3248</v>
      </c>
    </row>
    <row r="10484" spans="1:13" s="269" customFormat="1" ht="15.5" hidden="1" thickTop="1" thickBot="1" x14ac:dyDescent="0.4">
      <c r="A10484" s="283" t="s">
        <v>1231</v>
      </c>
      <c r="B10484" s="284" t="str">
        <f>VLOOKUP(A10484,Lists!B:C,2,FALSE)</f>
        <v>IRQ002</v>
      </c>
      <c r="C10484" s="284" t="str">
        <f>VLOOKUP(A10484,Lists!B:D,3,FALSE)</f>
        <v>IRQ</v>
      </c>
      <c r="D10484" s="285" t="s">
        <v>649</v>
      </c>
      <c r="E10484" s="285">
        <v>1</v>
      </c>
      <c r="F10484" s="285" t="s">
        <v>7229</v>
      </c>
      <c r="G10484" s="285" t="s">
        <v>731</v>
      </c>
      <c r="H10484" s="278">
        <f t="shared" si="346"/>
        <v>2</v>
      </c>
      <c r="I10484" s="251" t="s">
        <v>7616</v>
      </c>
      <c r="J10484" s="285" t="s">
        <v>7600</v>
      </c>
      <c r="K10484" s="278" t="str">
        <f t="shared" si="345"/>
        <v>IRQ002Ongoing insecurity/hostilities affecting humanitarian assistance</v>
      </c>
      <c r="L10484" s="286">
        <v>43770</v>
      </c>
      <c r="M10484" s="286" t="s">
        <v>3248</v>
      </c>
    </row>
    <row r="10485" spans="1:13" s="269" customFormat="1" ht="15.5" hidden="1" thickTop="1" thickBot="1" x14ac:dyDescent="0.4">
      <c r="A10485" s="287" t="s">
        <v>1231</v>
      </c>
      <c r="B10485" s="284" t="str">
        <f>VLOOKUP(A10485,Lists!B:C,2,FALSE)</f>
        <v>IRQ002</v>
      </c>
      <c r="C10485" s="284" t="str">
        <f>VLOOKUP(A10485,Lists!B:D,3,FALSE)</f>
        <v>IRQ</v>
      </c>
      <c r="D10485" s="289" t="s">
        <v>650</v>
      </c>
      <c r="E10485" s="289">
        <v>3</v>
      </c>
      <c r="F10485" s="289" t="s">
        <v>7229</v>
      </c>
      <c r="G10485" s="289" t="s">
        <v>731</v>
      </c>
      <c r="H10485" s="278">
        <f t="shared" si="346"/>
        <v>2</v>
      </c>
      <c r="I10485" s="252" t="s">
        <v>7616</v>
      </c>
      <c r="J10485" s="289" t="s">
        <v>7600</v>
      </c>
      <c r="K10485" s="278" t="str">
        <f t="shared" si="345"/>
        <v xml:space="preserve">IRQ002Presence of mines and improvised explosive devices </v>
      </c>
      <c r="L10485" s="290">
        <v>43770</v>
      </c>
      <c r="M10485" s="290" t="s">
        <v>3248</v>
      </c>
    </row>
    <row r="10486" spans="1:13" s="269" customFormat="1" ht="15.5" hidden="1" thickTop="1" thickBot="1" x14ac:dyDescent="0.4">
      <c r="A10486" s="283" t="s">
        <v>1231</v>
      </c>
      <c r="B10486" s="284" t="str">
        <f>VLOOKUP(A10486,Lists!B:C,2,FALSE)</f>
        <v>IRQ002</v>
      </c>
      <c r="C10486" s="284" t="str">
        <f>VLOOKUP(A10486,Lists!B:D,3,FALSE)</f>
        <v>IRQ</v>
      </c>
      <c r="D10486" s="285" t="s">
        <v>651</v>
      </c>
      <c r="E10486" s="285">
        <v>2</v>
      </c>
      <c r="F10486" s="285" t="s">
        <v>7229</v>
      </c>
      <c r="G10486" s="285" t="s">
        <v>731</v>
      </c>
      <c r="H10486" s="278">
        <f t="shared" si="346"/>
        <v>2</v>
      </c>
      <c r="I10486" s="251" t="s">
        <v>7616</v>
      </c>
      <c r="J10486" s="285" t="s">
        <v>7600</v>
      </c>
      <c r="K10486" s="278" t="str">
        <f t="shared" si="345"/>
        <v>IRQ002Physical constraints in the environment (obstacles related to terrain, climate, lack of infrastructure, etc.)</v>
      </c>
      <c r="L10486" s="286">
        <v>43770</v>
      </c>
      <c r="M10486" s="286" t="s">
        <v>3248</v>
      </c>
    </row>
    <row r="10487" spans="1:13" s="269" customFormat="1" ht="15.5" hidden="1" thickTop="1" thickBot="1" x14ac:dyDescent="0.4">
      <c r="A10487" s="287" t="s">
        <v>3397</v>
      </c>
      <c r="B10487" s="284" t="str">
        <f>VLOOKUP(A10487,Lists!B:C,2,FALSE)</f>
        <v>IRQ001</v>
      </c>
      <c r="C10487" s="284" t="str">
        <f>VLOOKUP(A10487,Lists!B:D,3,FALSE)</f>
        <v>IRQ</v>
      </c>
      <c r="D10487" s="289" t="s">
        <v>647</v>
      </c>
      <c r="E10487" s="289">
        <v>0</v>
      </c>
      <c r="F10487" s="289" t="s">
        <v>7229</v>
      </c>
      <c r="G10487" s="289" t="s">
        <v>731</v>
      </c>
      <c r="H10487" s="278">
        <f t="shared" si="346"/>
        <v>2</v>
      </c>
      <c r="I10487" s="252" t="s">
        <v>7616</v>
      </c>
      <c r="J10487" s="289" t="s">
        <v>7600</v>
      </c>
      <c r="K10487" s="278" t="str">
        <f t="shared" si="345"/>
        <v>IRQ001Denial of existence of humanitarian needs or entitlements to assistance</v>
      </c>
      <c r="L10487" s="290">
        <v>43770</v>
      </c>
      <c r="M10487" s="290" t="s">
        <v>3248</v>
      </c>
    </row>
    <row r="10488" spans="1:13" s="269" customFormat="1" ht="15.5" hidden="1" thickTop="1" thickBot="1" x14ac:dyDescent="0.4">
      <c r="A10488" s="283" t="s">
        <v>3397</v>
      </c>
      <c r="B10488" s="284" t="str">
        <f>VLOOKUP(A10488,Lists!B:C,2,FALSE)</f>
        <v>IRQ001</v>
      </c>
      <c r="C10488" s="284" t="str">
        <f>VLOOKUP(A10488,Lists!B:D,3,FALSE)</f>
        <v>IRQ</v>
      </c>
      <c r="D10488" s="285" t="s">
        <v>648</v>
      </c>
      <c r="E10488" s="285">
        <v>3</v>
      </c>
      <c r="F10488" s="285" t="s">
        <v>7229</v>
      </c>
      <c r="G10488" s="285" t="s">
        <v>731</v>
      </c>
      <c r="H10488" s="278">
        <f t="shared" si="346"/>
        <v>2</v>
      </c>
      <c r="I10488" s="251" t="s">
        <v>7616</v>
      </c>
      <c r="J10488" s="285" t="s">
        <v>7600</v>
      </c>
      <c r="K10488" s="278" t="str">
        <f t="shared" si="345"/>
        <v>IRQ001Restriction and obstruction of access to services and assistance</v>
      </c>
      <c r="L10488" s="286">
        <v>43770</v>
      </c>
      <c r="M10488" s="286" t="s">
        <v>3248</v>
      </c>
    </row>
    <row r="10489" spans="1:13" s="269" customFormat="1" ht="15.5" hidden="1" thickTop="1" thickBot="1" x14ac:dyDescent="0.4">
      <c r="A10489" s="287" t="s">
        <v>3397</v>
      </c>
      <c r="B10489" s="284" t="str">
        <f>VLOOKUP(A10489,Lists!B:C,2,FALSE)</f>
        <v>IRQ001</v>
      </c>
      <c r="C10489" s="284" t="str">
        <f>VLOOKUP(A10489,Lists!B:D,3,FALSE)</f>
        <v>IRQ</v>
      </c>
      <c r="D10489" s="289" t="s">
        <v>643</v>
      </c>
      <c r="E10489" s="289">
        <v>1</v>
      </c>
      <c r="F10489" s="289" t="s">
        <v>7229</v>
      </c>
      <c r="G10489" s="289" t="s">
        <v>731</v>
      </c>
      <c r="H10489" s="278">
        <f t="shared" si="346"/>
        <v>2</v>
      </c>
      <c r="I10489" s="252" t="s">
        <v>7616</v>
      </c>
      <c r="J10489" s="289" t="s">
        <v>7600</v>
      </c>
      <c r="K10489" s="278" t="str">
        <f t="shared" si="345"/>
        <v>IRQ001Impediments to entry into country (bureaucratic and administrative)</v>
      </c>
      <c r="L10489" s="290">
        <v>43770</v>
      </c>
      <c r="M10489" s="290" t="s">
        <v>3248</v>
      </c>
    </row>
    <row r="10490" spans="1:13" s="269" customFormat="1" ht="15.5" hidden="1" thickTop="1" thickBot="1" x14ac:dyDescent="0.4">
      <c r="A10490" s="283" t="s">
        <v>3397</v>
      </c>
      <c r="B10490" s="284" t="str">
        <f>VLOOKUP(A10490,Lists!B:C,2,FALSE)</f>
        <v>IRQ001</v>
      </c>
      <c r="C10490" s="284" t="str">
        <f>VLOOKUP(A10490,Lists!B:D,3,FALSE)</f>
        <v>IRQ</v>
      </c>
      <c r="D10490" s="285" t="s">
        <v>644</v>
      </c>
      <c r="E10490" s="285">
        <v>2</v>
      </c>
      <c r="F10490" s="285" t="s">
        <v>7229</v>
      </c>
      <c r="G10490" s="285" t="s">
        <v>731</v>
      </c>
      <c r="H10490" s="278">
        <f t="shared" si="346"/>
        <v>2</v>
      </c>
      <c r="I10490" s="251" t="s">
        <v>7616</v>
      </c>
      <c r="J10490" s="285" t="s">
        <v>7600</v>
      </c>
      <c r="K10490" s="278" t="str">
        <f t="shared" si="345"/>
        <v>IRQ001Restriction of movement (impediments to freedom of movement and/or administrative restrictions)</v>
      </c>
      <c r="L10490" s="286">
        <v>43770</v>
      </c>
      <c r="M10490" s="286" t="s">
        <v>3248</v>
      </c>
    </row>
    <row r="10491" spans="1:13" s="269" customFormat="1" ht="15.5" hidden="1" thickTop="1" thickBot="1" x14ac:dyDescent="0.4">
      <c r="A10491" s="287" t="s">
        <v>3397</v>
      </c>
      <c r="B10491" s="284" t="str">
        <f>VLOOKUP(A10491,Lists!B:C,2,FALSE)</f>
        <v>IRQ001</v>
      </c>
      <c r="C10491" s="284" t="str">
        <f>VLOOKUP(A10491,Lists!B:D,3,FALSE)</f>
        <v>IRQ</v>
      </c>
      <c r="D10491" s="289" t="s">
        <v>645</v>
      </c>
      <c r="E10491" s="289">
        <v>1</v>
      </c>
      <c r="F10491" s="289" t="s">
        <v>7229</v>
      </c>
      <c r="G10491" s="289" t="s">
        <v>731</v>
      </c>
      <c r="H10491" s="278">
        <f t="shared" si="346"/>
        <v>2</v>
      </c>
      <c r="I10491" s="252" t="s">
        <v>7616</v>
      </c>
      <c r="J10491" s="289" t="s">
        <v>7600</v>
      </c>
      <c r="K10491" s="278" t="str">
        <f t="shared" si="345"/>
        <v>IRQ001Interference into implementation of humanitarian activities</v>
      </c>
      <c r="L10491" s="290">
        <v>43770</v>
      </c>
      <c r="M10491" s="290" t="s">
        <v>3248</v>
      </c>
    </row>
    <row r="10492" spans="1:13" s="269" customFormat="1" ht="15.5" hidden="1" thickTop="1" thickBot="1" x14ac:dyDescent="0.4">
      <c r="A10492" s="283" t="s">
        <v>3397</v>
      </c>
      <c r="B10492" s="284" t="str">
        <f>VLOOKUP(A10492,Lists!B:C,2,FALSE)</f>
        <v>IRQ001</v>
      </c>
      <c r="C10492" s="284" t="str">
        <f>VLOOKUP(A10492,Lists!B:D,3,FALSE)</f>
        <v>IRQ</v>
      </c>
      <c r="D10492" s="285" t="s">
        <v>646</v>
      </c>
      <c r="E10492" s="285">
        <v>0</v>
      </c>
      <c r="F10492" s="285" t="s">
        <v>7229</v>
      </c>
      <c r="G10492" s="285" t="s">
        <v>731</v>
      </c>
      <c r="H10492" s="278">
        <f t="shared" si="346"/>
        <v>2</v>
      </c>
      <c r="I10492" s="251" t="s">
        <v>7616</v>
      </c>
      <c r="J10492" s="285" t="s">
        <v>7600</v>
      </c>
      <c r="K10492" s="278" t="str">
        <f t="shared" ref="K10492:K10555" si="347">B10492&amp;""&amp;D10492</f>
        <v>IRQ001Violence against personnel, facilities and assets</v>
      </c>
      <c r="L10492" s="286">
        <v>43770</v>
      </c>
      <c r="M10492" s="286" t="s">
        <v>3248</v>
      </c>
    </row>
    <row r="10493" spans="1:13" s="269" customFormat="1" ht="15.5" hidden="1" thickTop="1" thickBot="1" x14ac:dyDescent="0.4">
      <c r="A10493" s="287" t="s">
        <v>3397</v>
      </c>
      <c r="B10493" s="284" t="str">
        <f>VLOOKUP(A10493,Lists!B:C,2,FALSE)</f>
        <v>IRQ001</v>
      </c>
      <c r="C10493" s="284" t="str">
        <f>VLOOKUP(A10493,Lists!B:D,3,FALSE)</f>
        <v>IRQ</v>
      </c>
      <c r="D10493" s="289" t="s">
        <v>649</v>
      </c>
      <c r="E10493" s="289">
        <v>1</v>
      </c>
      <c r="F10493" s="289" t="s">
        <v>7229</v>
      </c>
      <c r="G10493" s="289" t="s">
        <v>731</v>
      </c>
      <c r="H10493" s="278">
        <f t="shared" si="346"/>
        <v>2</v>
      </c>
      <c r="I10493" s="252" t="s">
        <v>7616</v>
      </c>
      <c r="J10493" s="289" t="s">
        <v>7600</v>
      </c>
      <c r="K10493" s="278" t="str">
        <f t="shared" si="347"/>
        <v>IRQ001Ongoing insecurity/hostilities affecting humanitarian assistance</v>
      </c>
      <c r="L10493" s="290">
        <v>43770</v>
      </c>
      <c r="M10493" s="290" t="s">
        <v>3248</v>
      </c>
    </row>
    <row r="10494" spans="1:13" s="269" customFormat="1" ht="15.5" hidden="1" thickTop="1" thickBot="1" x14ac:dyDescent="0.4">
      <c r="A10494" s="283" t="s">
        <v>3397</v>
      </c>
      <c r="B10494" s="284" t="str">
        <f>VLOOKUP(A10494,Lists!B:C,2,FALSE)</f>
        <v>IRQ001</v>
      </c>
      <c r="C10494" s="284" t="str">
        <f>VLOOKUP(A10494,Lists!B:D,3,FALSE)</f>
        <v>IRQ</v>
      </c>
      <c r="D10494" s="285" t="s">
        <v>650</v>
      </c>
      <c r="E10494" s="285">
        <v>3</v>
      </c>
      <c r="F10494" s="285" t="s">
        <v>7229</v>
      </c>
      <c r="G10494" s="285" t="s">
        <v>731</v>
      </c>
      <c r="H10494" s="278">
        <f t="shared" si="346"/>
        <v>2</v>
      </c>
      <c r="I10494" s="251" t="s">
        <v>7616</v>
      </c>
      <c r="J10494" s="285" t="s">
        <v>7600</v>
      </c>
      <c r="K10494" s="278" t="str">
        <f t="shared" si="347"/>
        <v xml:space="preserve">IRQ001Presence of mines and improvised explosive devices </v>
      </c>
      <c r="L10494" s="286">
        <v>43770</v>
      </c>
      <c r="M10494" s="286" t="s">
        <v>3248</v>
      </c>
    </row>
    <row r="10495" spans="1:13" s="269" customFormat="1" ht="15.5" hidden="1" thickTop="1" thickBot="1" x14ac:dyDescent="0.4">
      <c r="A10495" s="287" t="s">
        <v>3397</v>
      </c>
      <c r="B10495" s="284" t="str">
        <f>VLOOKUP(A10495,Lists!B:C,2,FALSE)</f>
        <v>IRQ001</v>
      </c>
      <c r="C10495" s="284" t="str">
        <f>VLOOKUP(A10495,Lists!B:D,3,FALSE)</f>
        <v>IRQ</v>
      </c>
      <c r="D10495" s="289" t="s">
        <v>651</v>
      </c>
      <c r="E10495" s="289">
        <v>2</v>
      </c>
      <c r="F10495" s="289" t="s">
        <v>7229</v>
      </c>
      <c r="G10495" s="289" t="s">
        <v>731</v>
      </c>
      <c r="H10495" s="278">
        <f t="shared" si="346"/>
        <v>2</v>
      </c>
      <c r="I10495" s="252" t="s">
        <v>7616</v>
      </c>
      <c r="J10495" s="289" t="s">
        <v>7600</v>
      </c>
      <c r="K10495" s="278" t="str">
        <f t="shared" si="347"/>
        <v>IRQ001Physical constraints in the environment (obstacles related to terrain, climate, lack of infrastructure, etc.)</v>
      </c>
      <c r="L10495" s="290">
        <v>43770</v>
      </c>
      <c r="M10495" s="290" t="s">
        <v>3248</v>
      </c>
    </row>
    <row r="10496" spans="1:13" s="269" customFormat="1" ht="15.5" hidden="1" thickTop="1" thickBot="1" x14ac:dyDescent="0.4">
      <c r="A10496" s="283" t="s">
        <v>1230</v>
      </c>
      <c r="B10496" s="284" t="str">
        <f>VLOOKUP(A10496,Lists!B:C,2,FALSE)</f>
        <v>PSE002</v>
      </c>
      <c r="C10496" s="284" t="str">
        <f>VLOOKUP(A10496,Lists!B:D,3,FALSE)</f>
        <v>PSE</v>
      </c>
      <c r="D10496" s="285" t="s">
        <v>647</v>
      </c>
      <c r="E10496" s="285">
        <v>2</v>
      </c>
      <c r="F10496" s="285" t="s">
        <v>7229</v>
      </c>
      <c r="G10496" s="285" t="s">
        <v>731</v>
      </c>
      <c r="H10496" s="278">
        <f t="shared" si="346"/>
        <v>2</v>
      </c>
      <c r="I10496" s="251" t="s">
        <v>7616</v>
      </c>
      <c r="J10496" s="285" t="s">
        <v>7600</v>
      </c>
      <c r="K10496" s="278" t="str">
        <f t="shared" si="347"/>
        <v>PSE002Denial of existence of humanitarian needs or entitlements to assistance</v>
      </c>
      <c r="L10496" s="286">
        <v>43770</v>
      </c>
      <c r="M10496" s="286" t="s">
        <v>3248</v>
      </c>
    </row>
    <row r="10497" spans="1:13" s="269" customFormat="1" ht="15.5" hidden="1" thickTop="1" thickBot="1" x14ac:dyDescent="0.4">
      <c r="A10497" s="287" t="s">
        <v>1230</v>
      </c>
      <c r="B10497" s="284" t="str">
        <f>VLOOKUP(A10497,Lists!B:C,2,FALSE)</f>
        <v>PSE002</v>
      </c>
      <c r="C10497" s="284" t="str">
        <f>VLOOKUP(A10497,Lists!B:D,3,FALSE)</f>
        <v>PSE</v>
      </c>
      <c r="D10497" s="289" t="s">
        <v>648</v>
      </c>
      <c r="E10497" s="289">
        <v>3</v>
      </c>
      <c r="F10497" s="289" t="s">
        <v>7229</v>
      </c>
      <c r="G10497" s="289" t="s">
        <v>731</v>
      </c>
      <c r="H10497" s="278">
        <f t="shared" si="346"/>
        <v>2</v>
      </c>
      <c r="I10497" s="252" t="s">
        <v>7616</v>
      </c>
      <c r="J10497" s="289" t="s">
        <v>7600</v>
      </c>
      <c r="K10497" s="278" t="str">
        <f t="shared" si="347"/>
        <v>PSE002Restriction and obstruction of access to services and assistance</v>
      </c>
      <c r="L10497" s="290">
        <v>43770</v>
      </c>
      <c r="M10497" s="290" t="s">
        <v>3248</v>
      </c>
    </row>
    <row r="10498" spans="1:13" s="269" customFormat="1" ht="15.5" hidden="1" thickTop="1" thickBot="1" x14ac:dyDescent="0.4">
      <c r="A10498" s="283" t="s">
        <v>1230</v>
      </c>
      <c r="B10498" s="284" t="str">
        <f>VLOOKUP(A10498,Lists!B:C,2,FALSE)</f>
        <v>PSE002</v>
      </c>
      <c r="C10498" s="284" t="str">
        <f>VLOOKUP(A10498,Lists!B:D,3,FALSE)</f>
        <v>PSE</v>
      </c>
      <c r="D10498" s="285" t="s">
        <v>643</v>
      </c>
      <c r="E10498" s="285">
        <v>2</v>
      </c>
      <c r="F10498" s="285" t="s">
        <v>7229</v>
      </c>
      <c r="G10498" s="285" t="s">
        <v>731</v>
      </c>
      <c r="H10498" s="278">
        <f t="shared" si="346"/>
        <v>2</v>
      </c>
      <c r="I10498" s="251" t="s">
        <v>7616</v>
      </c>
      <c r="J10498" s="285" t="s">
        <v>7600</v>
      </c>
      <c r="K10498" s="278" t="str">
        <f t="shared" si="347"/>
        <v>PSE002Impediments to entry into country (bureaucratic and administrative)</v>
      </c>
      <c r="L10498" s="286">
        <v>43770</v>
      </c>
      <c r="M10498" s="286" t="s">
        <v>3248</v>
      </c>
    </row>
    <row r="10499" spans="1:13" s="269" customFormat="1" ht="15.5" hidden="1" thickTop="1" thickBot="1" x14ac:dyDescent="0.4">
      <c r="A10499" s="287" t="s">
        <v>1230</v>
      </c>
      <c r="B10499" s="284" t="str">
        <f>VLOOKUP(A10499,Lists!B:C,2,FALSE)</f>
        <v>PSE002</v>
      </c>
      <c r="C10499" s="284" t="str">
        <f>VLOOKUP(A10499,Lists!B:D,3,FALSE)</f>
        <v>PSE</v>
      </c>
      <c r="D10499" s="289" t="s">
        <v>644</v>
      </c>
      <c r="E10499" s="289">
        <v>3</v>
      </c>
      <c r="F10499" s="289" t="s">
        <v>7229</v>
      </c>
      <c r="G10499" s="289" t="s">
        <v>731</v>
      </c>
      <c r="H10499" s="278">
        <f t="shared" si="346"/>
        <v>2</v>
      </c>
      <c r="I10499" s="252" t="s">
        <v>7616</v>
      </c>
      <c r="J10499" s="289" t="s">
        <v>7600</v>
      </c>
      <c r="K10499" s="278" t="str">
        <f t="shared" si="347"/>
        <v>PSE002Restriction of movement (impediments to freedom of movement and/or administrative restrictions)</v>
      </c>
      <c r="L10499" s="290">
        <v>43770</v>
      </c>
      <c r="M10499" s="290" t="s">
        <v>3248</v>
      </c>
    </row>
    <row r="10500" spans="1:13" s="269" customFormat="1" ht="15.5" hidden="1" thickTop="1" thickBot="1" x14ac:dyDescent="0.4">
      <c r="A10500" s="283" t="s">
        <v>1230</v>
      </c>
      <c r="B10500" s="284" t="str">
        <f>VLOOKUP(A10500,Lists!B:C,2,FALSE)</f>
        <v>PSE002</v>
      </c>
      <c r="C10500" s="284" t="str">
        <f>VLOOKUP(A10500,Lists!B:D,3,FALSE)</f>
        <v>PSE</v>
      </c>
      <c r="D10500" s="285" t="s">
        <v>645</v>
      </c>
      <c r="E10500" s="285">
        <v>3</v>
      </c>
      <c r="F10500" s="285" t="s">
        <v>7229</v>
      </c>
      <c r="G10500" s="285" t="s">
        <v>731</v>
      </c>
      <c r="H10500" s="278">
        <f t="shared" si="346"/>
        <v>2</v>
      </c>
      <c r="I10500" s="251" t="s">
        <v>7616</v>
      </c>
      <c r="J10500" s="285" t="s">
        <v>7600</v>
      </c>
      <c r="K10500" s="278" t="str">
        <f t="shared" si="347"/>
        <v>PSE002Interference into implementation of humanitarian activities</v>
      </c>
      <c r="L10500" s="286">
        <v>43770</v>
      </c>
      <c r="M10500" s="286" t="s">
        <v>3248</v>
      </c>
    </row>
    <row r="10501" spans="1:13" s="269" customFormat="1" ht="15.5" hidden="1" thickTop="1" thickBot="1" x14ac:dyDescent="0.4">
      <c r="A10501" s="287" t="s">
        <v>1230</v>
      </c>
      <c r="B10501" s="284" t="str">
        <f>VLOOKUP(A10501,Lists!B:C,2,FALSE)</f>
        <v>PSE002</v>
      </c>
      <c r="C10501" s="284" t="str">
        <f>VLOOKUP(A10501,Lists!B:D,3,FALSE)</f>
        <v>PSE</v>
      </c>
      <c r="D10501" s="289" t="s">
        <v>646</v>
      </c>
      <c r="E10501" s="289">
        <v>1</v>
      </c>
      <c r="F10501" s="289" t="s">
        <v>7229</v>
      </c>
      <c r="G10501" s="289" t="s">
        <v>731</v>
      </c>
      <c r="H10501" s="278">
        <f t="shared" si="346"/>
        <v>2</v>
      </c>
      <c r="I10501" s="252" t="s">
        <v>7616</v>
      </c>
      <c r="J10501" s="289" t="s">
        <v>7600</v>
      </c>
      <c r="K10501" s="278" t="str">
        <f t="shared" si="347"/>
        <v>PSE002Violence against personnel, facilities and assets</v>
      </c>
      <c r="L10501" s="290">
        <v>43770</v>
      </c>
      <c r="M10501" s="290" t="s">
        <v>3248</v>
      </c>
    </row>
    <row r="10502" spans="1:13" s="269" customFormat="1" ht="15.5" hidden="1" thickTop="1" thickBot="1" x14ac:dyDescent="0.4">
      <c r="A10502" s="283" t="s">
        <v>1230</v>
      </c>
      <c r="B10502" s="284" t="str">
        <f>VLOOKUP(A10502,Lists!B:C,2,FALSE)</f>
        <v>PSE002</v>
      </c>
      <c r="C10502" s="284" t="str">
        <f>VLOOKUP(A10502,Lists!B:D,3,FALSE)</f>
        <v>PSE</v>
      </c>
      <c r="D10502" s="285" t="s">
        <v>649</v>
      </c>
      <c r="E10502" s="285">
        <v>3</v>
      </c>
      <c r="F10502" s="285" t="s">
        <v>7229</v>
      </c>
      <c r="G10502" s="285" t="s">
        <v>731</v>
      </c>
      <c r="H10502" s="278">
        <f t="shared" si="346"/>
        <v>2</v>
      </c>
      <c r="I10502" s="251" t="s">
        <v>7616</v>
      </c>
      <c r="J10502" s="285" t="s">
        <v>7600</v>
      </c>
      <c r="K10502" s="278" t="str">
        <f t="shared" si="347"/>
        <v>PSE002Ongoing insecurity/hostilities affecting humanitarian assistance</v>
      </c>
      <c r="L10502" s="286">
        <v>43770</v>
      </c>
      <c r="M10502" s="286" t="s">
        <v>3248</v>
      </c>
    </row>
    <row r="10503" spans="1:13" s="269" customFormat="1" ht="15.5" hidden="1" thickTop="1" thickBot="1" x14ac:dyDescent="0.4">
      <c r="A10503" s="287" t="s">
        <v>1230</v>
      </c>
      <c r="B10503" s="284" t="str">
        <f>VLOOKUP(A10503,Lists!B:C,2,FALSE)</f>
        <v>PSE002</v>
      </c>
      <c r="C10503" s="284" t="str">
        <f>VLOOKUP(A10503,Lists!B:D,3,FALSE)</f>
        <v>PSE</v>
      </c>
      <c r="D10503" s="289" t="s">
        <v>650</v>
      </c>
      <c r="E10503" s="289">
        <v>1</v>
      </c>
      <c r="F10503" s="289" t="s">
        <v>7229</v>
      </c>
      <c r="G10503" s="289" t="s">
        <v>731</v>
      </c>
      <c r="H10503" s="278">
        <f t="shared" si="346"/>
        <v>2</v>
      </c>
      <c r="I10503" s="252" t="s">
        <v>7616</v>
      </c>
      <c r="J10503" s="289" t="s">
        <v>7600</v>
      </c>
      <c r="K10503" s="278" t="str">
        <f t="shared" si="347"/>
        <v xml:space="preserve">PSE002Presence of mines and improvised explosive devices </v>
      </c>
      <c r="L10503" s="290">
        <v>43770</v>
      </c>
      <c r="M10503" s="290" t="s">
        <v>3248</v>
      </c>
    </row>
    <row r="10504" spans="1:13" s="269" customFormat="1" ht="15.5" hidden="1" thickTop="1" thickBot="1" x14ac:dyDescent="0.4">
      <c r="A10504" s="283" t="s">
        <v>1230</v>
      </c>
      <c r="B10504" s="284" t="str">
        <f>VLOOKUP(A10504,Lists!B:C,2,FALSE)</f>
        <v>PSE002</v>
      </c>
      <c r="C10504" s="284" t="str">
        <f>VLOOKUP(A10504,Lists!B:D,3,FALSE)</f>
        <v>PSE</v>
      </c>
      <c r="D10504" s="285" t="s">
        <v>651</v>
      </c>
      <c r="E10504" s="285">
        <v>2</v>
      </c>
      <c r="F10504" s="285" t="s">
        <v>7229</v>
      </c>
      <c r="G10504" s="285" t="s">
        <v>731</v>
      </c>
      <c r="H10504" s="278">
        <f t="shared" si="346"/>
        <v>2</v>
      </c>
      <c r="I10504" s="251" t="s">
        <v>7616</v>
      </c>
      <c r="J10504" s="285" t="s">
        <v>7600</v>
      </c>
      <c r="K10504" s="278" t="str">
        <f t="shared" si="347"/>
        <v>PSE002Physical constraints in the environment (obstacles related to terrain, climate, lack of infrastructure, etc.)</v>
      </c>
      <c r="L10504" s="286">
        <v>43770</v>
      </c>
      <c r="M10504" s="286" t="s">
        <v>3248</v>
      </c>
    </row>
    <row r="10505" spans="1:13" s="269" customFormat="1" ht="15.5" hidden="1" thickTop="1" thickBot="1" x14ac:dyDescent="0.4">
      <c r="A10505" s="287" t="s">
        <v>2992</v>
      </c>
      <c r="B10505" s="284" t="str">
        <f>VLOOKUP(A10505,Lists!B:C,2,FALSE)</f>
        <v>JOR002</v>
      </c>
      <c r="C10505" s="284" t="str">
        <f>VLOOKUP(A10505,Lists!B:D,3,FALSE)</f>
        <v>JOR</v>
      </c>
      <c r="D10505" s="289" t="s">
        <v>647</v>
      </c>
      <c r="E10505" s="289">
        <v>0</v>
      </c>
      <c r="F10505" s="289" t="s">
        <v>7229</v>
      </c>
      <c r="G10505" s="289" t="s">
        <v>731</v>
      </c>
      <c r="H10505" s="278">
        <f t="shared" si="346"/>
        <v>2</v>
      </c>
      <c r="I10505" s="252" t="s">
        <v>7616</v>
      </c>
      <c r="J10505" s="289" t="s">
        <v>7600</v>
      </c>
      <c r="K10505" s="278" t="str">
        <f t="shared" si="347"/>
        <v>JOR002Denial of existence of humanitarian needs or entitlements to assistance</v>
      </c>
      <c r="L10505" s="290">
        <v>43770</v>
      </c>
      <c r="M10505" s="290" t="s">
        <v>3248</v>
      </c>
    </row>
    <row r="10506" spans="1:13" s="269" customFormat="1" ht="15.5" hidden="1" thickTop="1" thickBot="1" x14ac:dyDescent="0.4">
      <c r="A10506" s="283" t="s">
        <v>2992</v>
      </c>
      <c r="B10506" s="284" t="str">
        <f>VLOOKUP(A10506,Lists!B:C,2,FALSE)</f>
        <v>JOR002</v>
      </c>
      <c r="C10506" s="284" t="str">
        <f>VLOOKUP(A10506,Lists!B:D,3,FALSE)</f>
        <v>JOR</v>
      </c>
      <c r="D10506" s="285" t="s">
        <v>648</v>
      </c>
      <c r="E10506" s="285">
        <v>1</v>
      </c>
      <c r="F10506" s="285" t="s">
        <v>7229</v>
      </c>
      <c r="G10506" s="285" t="s">
        <v>731</v>
      </c>
      <c r="H10506" s="278">
        <f t="shared" si="346"/>
        <v>2</v>
      </c>
      <c r="I10506" s="251" t="s">
        <v>7616</v>
      </c>
      <c r="J10506" s="285" t="s">
        <v>7600</v>
      </c>
      <c r="K10506" s="278" t="str">
        <f t="shared" si="347"/>
        <v>JOR002Restriction and obstruction of access to services and assistance</v>
      </c>
      <c r="L10506" s="286">
        <v>43770</v>
      </c>
      <c r="M10506" s="286" t="s">
        <v>3248</v>
      </c>
    </row>
    <row r="10507" spans="1:13" s="269" customFormat="1" ht="15.5" hidden="1" thickTop="1" thickBot="1" x14ac:dyDescent="0.4">
      <c r="A10507" s="287" t="s">
        <v>2992</v>
      </c>
      <c r="B10507" s="284" t="str">
        <f>VLOOKUP(A10507,Lists!B:C,2,FALSE)</f>
        <v>JOR002</v>
      </c>
      <c r="C10507" s="284" t="str">
        <f>VLOOKUP(A10507,Lists!B:D,3,FALSE)</f>
        <v>JOR</v>
      </c>
      <c r="D10507" s="289" t="s">
        <v>643</v>
      </c>
      <c r="E10507" s="289">
        <v>0</v>
      </c>
      <c r="F10507" s="289" t="s">
        <v>7229</v>
      </c>
      <c r="G10507" s="289" t="s">
        <v>731</v>
      </c>
      <c r="H10507" s="278">
        <f t="shared" si="346"/>
        <v>2</v>
      </c>
      <c r="I10507" s="252" t="s">
        <v>7616</v>
      </c>
      <c r="J10507" s="289" t="s">
        <v>7600</v>
      </c>
      <c r="K10507" s="278" t="str">
        <f t="shared" si="347"/>
        <v>JOR002Impediments to entry into country (bureaucratic and administrative)</v>
      </c>
      <c r="L10507" s="290">
        <v>43770</v>
      </c>
      <c r="M10507" s="290" t="s">
        <v>3248</v>
      </c>
    </row>
    <row r="10508" spans="1:13" s="269" customFormat="1" ht="15.5" hidden="1" thickTop="1" thickBot="1" x14ac:dyDescent="0.4">
      <c r="A10508" s="283" t="s">
        <v>2992</v>
      </c>
      <c r="B10508" s="284" t="str">
        <f>VLOOKUP(A10508,Lists!B:C,2,FALSE)</f>
        <v>JOR002</v>
      </c>
      <c r="C10508" s="284" t="str">
        <f>VLOOKUP(A10508,Lists!B:D,3,FALSE)</f>
        <v>JOR</v>
      </c>
      <c r="D10508" s="285" t="s">
        <v>644</v>
      </c>
      <c r="E10508" s="285">
        <v>0</v>
      </c>
      <c r="F10508" s="285" t="s">
        <v>7229</v>
      </c>
      <c r="G10508" s="285" t="s">
        <v>731</v>
      </c>
      <c r="H10508" s="278">
        <f t="shared" si="346"/>
        <v>2</v>
      </c>
      <c r="I10508" s="251" t="s">
        <v>7616</v>
      </c>
      <c r="J10508" s="285" t="s">
        <v>7600</v>
      </c>
      <c r="K10508" s="278" t="str">
        <f t="shared" si="347"/>
        <v>JOR002Restriction of movement (impediments to freedom of movement and/or administrative restrictions)</v>
      </c>
      <c r="L10508" s="286">
        <v>43770</v>
      </c>
      <c r="M10508" s="286" t="s">
        <v>3248</v>
      </c>
    </row>
    <row r="10509" spans="1:13" s="269" customFormat="1" ht="15.5" hidden="1" thickTop="1" thickBot="1" x14ac:dyDescent="0.4">
      <c r="A10509" s="287" t="s">
        <v>2992</v>
      </c>
      <c r="B10509" s="284" t="str">
        <f>VLOOKUP(A10509,Lists!B:C,2,FALSE)</f>
        <v>JOR002</v>
      </c>
      <c r="C10509" s="284" t="str">
        <f>VLOOKUP(A10509,Lists!B:D,3,FALSE)</f>
        <v>JOR</v>
      </c>
      <c r="D10509" s="289" t="s">
        <v>645</v>
      </c>
      <c r="E10509" s="289">
        <v>0</v>
      </c>
      <c r="F10509" s="289" t="s">
        <v>7229</v>
      </c>
      <c r="G10509" s="289" t="s">
        <v>731</v>
      </c>
      <c r="H10509" s="278">
        <f t="shared" si="346"/>
        <v>2</v>
      </c>
      <c r="I10509" s="252" t="s">
        <v>7616</v>
      </c>
      <c r="J10509" s="289" t="s">
        <v>7600</v>
      </c>
      <c r="K10509" s="278" t="str">
        <f t="shared" si="347"/>
        <v>JOR002Interference into implementation of humanitarian activities</v>
      </c>
      <c r="L10509" s="290">
        <v>43770</v>
      </c>
      <c r="M10509" s="290" t="s">
        <v>3248</v>
      </c>
    </row>
    <row r="10510" spans="1:13" s="269" customFormat="1" ht="15.5" hidden="1" thickTop="1" thickBot="1" x14ac:dyDescent="0.4">
      <c r="A10510" s="283" t="s">
        <v>2992</v>
      </c>
      <c r="B10510" s="284" t="str">
        <f>VLOOKUP(A10510,Lists!B:C,2,FALSE)</f>
        <v>JOR002</v>
      </c>
      <c r="C10510" s="284" t="str">
        <f>VLOOKUP(A10510,Lists!B:D,3,FALSE)</f>
        <v>JOR</v>
      </c>
      <c r="D10510" s="285" t="s">
        <v>646</v>
      </c>
      <c r="E10510" s="285">
        <v>0</v>
      </c>
      <c r="F10510" s="285" t="s">
        <v>7229</v>
      </c>
      <c r="G10510" s="285" t="s">
        <v>731</v>
      </c>
      <c r="H10510" s="278">
        <f t="shared" si="346"/>
        <v>2</v>
      </c>
      <c r="I10510" s="251" t="s">
        <v>7616</v>
      </c>
      <c r="J10510" s="285" t="s">
        <v>7600</v>
      </c>
      <c r="K10510" s="278" t="str">
        <f t="shared" si="347"/>
        <v>JOR002Violence against personnel, facilities and assets</v>
      </c>
      <c r="L10510" s="286">
        <v>43770</v>
      </c>
      <c r="M10510" s="286" t="s">
        <v>3248</v>
      </c>
    </row>
    <row r="10511" spans="1:13" s="269" customFormat="1" ht="15.5" hidden="1" thickTop="1" thickBot="1" x14ac:dyDescent="0.4">
      <c r="A10511" s="287" t="s">
        <v>2992</v>
      </c>
      <c r="B10511" s="284" t="str">
        <f>VLOOKUP(A10511,Lists!B:C,2,FALSE)</f>
        <v>JOR002</v>
      </c>
      <c r="C10511" s="284" t="str">
        <f>VLOOKUP(A10511,Lists!B:D,3,FALSE)</f>
        <v>JOR</v>
      </c>
      <c r="D10511" s="289" t="s">
        <v>649</v>
      </c>
      <c r="E10511" s="289">
        <v>0</v>
      </c>
      <c r="F10511" s="289" t="s">
        <v>7229</v>
      </c>
      <c r="G10511" s="289" t="s">
        <v>731</v>
      </c>
      <c r="H10511" s="278">
        <f t="shared" si="346"/>
        <v>2</v>
      </c>
      <c r="I10511" s="252" t="s">
        <v>7616</v>
      </c>
      <c r="J10511" s="289" t="s">
        <v>7600</v>
      </c>
      <c r="K10511" s="278" t="str">
        <f t="shared" si="347"/>
        <v>JOR002Ongoing insecurity/hostilities affecting humanitarian assistance</v>
      </c>
      <c r="L10511" s="290">
        <v>43770</v>
      </c>
      <c r="M10511" s="290" t="s">
        <v>3248</v>
      </c>
    </row>
    <row r="10512" spans="1:13" s="269" customFormat="1" ht="15.5" hidden="1" thickTop="1" thickBot="1" x14ac:dyDescent="0.4">
      <c r="A10512" s="283" t="s">
        <v>2992</v>
      </c>
      <c r="B10512" s="284" t="str">
        <f>VLOOKUP(A10512,Lists!B:C,2,FALSE)</f>
        <v>JOR002</v>
      </c>
      <c r="C10512" s="284" t="str">
        <f>VLOOKUP(A10512,Lists!B:D,3,FALSE)</f>
        <v>JOR</v>
      </c>
      <c r="D10512" s="285" t="s">
        <v>650</v>
      </c>
      <c r="E10512" s="285">
        <v>0</v>
      </c>
      <c r="F10512" s="285" t="s">
        <v>7229</v>
      </c>
      <c r="G10512" s="285" t="s">
        <v>731</v>
      </c>
      <c r="H10512" s="278">
        <f t="shared" si="346"/>
        <v>2</v>
      </c>
      <c r="I10512" s="251" t="s">
        <v>7616</v>
      </c>
      <c r="J10512" s="285" t="s">
        <v>7600</v>
      </c>
      <c r="K10512" s="278" t="str">
        <f t="shared" si="347"/>
        <v xml:space="preserve">JOR002Presence of mines and improvised explosive devices </v>
      </c>
      <c r="L10512" s="286">
        <v>43770</v>
      </c>
      <c r="M10512" s="286" t="s">
        <v>3248</v>
      </c>
    </row>
    <row r="10513" spans="1:13" s="269" customFormat="1" ht="15.5" hidden="1" thickTop="1" thickBot="1" x14ac:dyDescent="0.4">
      <c r="A10513" s="287" t="s">
        <v>2992</v>
      </c>
      <c r="B10513" s="284" t="str">
        <f>VLOOKUP(A10513,Lists!B:C,2,FALSE)</f>
        <v>JOR002</v>
      </c>
      <c r="C10513" s="284" t="str">
        <f>VLOOKUP(A10513,Lists!B:D,3,FALSE)</f>
        <v>JOR</v>
      </c>
      <c r="D10513" s="289" t="s">
        <v>651</v>
      </c>
      <c r="E10513" s="289">
        <v>0</v>
      </c>
      <c r="F10513" s="289" t="s">
        <v>7229</v>
      </c>
      <c r="G10513" s="289" t="s">
        <v>731</v>
      </c>
      <c r="H10513" s="278">
        <f t="shared" si="346"/>
        <v>2</v>
      </c>
      <c r="I10513" s="252" t="s">
        <v>7616</v>
      </c>
      <c r="J10513" s="289" t="s">
        <v>7600</v>
      </c>
      <c r="K10513" s="278" t="str">
        <f t="shared" si="347"/>
        <v>JOR002Physical constraints in the environment (obstacles related to terrain, climate, lack of infrastructure, etc.)</v>
      </c>
      <c r="L10513" s="290">
        <v>43770</v>
      </c>
      <c r="M10513" s="290" t="s">
        <v>3248</v>
      </c>
    </row>
    <row r="10514" spans="1:13" s="269" customFormat="1" ht="15.5" hidden="1" thickTop="1" thickBot="1" x14ac:dyDescent="0.4">
      <c r="A10514" s="283" t="s">
        <v>1269</v>
      </c>
      <c r="B10514" s="284" t="str">
        <f>VLOOKUP(A10514,Lists!B:C,2,FALSE)</f>
        <v>EGY002</v>
      </c>
      <c r="C10514" s="284" t="str">
        <f>VLOOKUP(A10514,Lists!B:D,3,FALSE)</f>
        <v>EGY</v>
      </c>
      <c r="D10514" s="285" t="s">
        <v>647</v>
      </c>
      <c r="E10514" s="285">
        <v>2</v>
      </c>
      <c r="F10514" s="285" t="s">
        <v>7229</v>
      </c>
      <c r="G10514" s="285" t="s">
        <v>731</v>
      </c>
      <c r="H10514" s="278">
        <f t="shared" si="346"/>
        <v>2</v>
      </c>
      <c r="I10514" s="251" t="s">
        <v>7616</v>
      </c>
      <c r="J10514" s="285" t="s">
        <v>7600</v>
      </c>
      <c r="K10514" s="278" t="str">
        <f t="shared" si="347"/>
        <v>EGY002Denial of existence of humanitarian needs or entitlements to assistance</v>
      </c>
      <c r="L10514" s="286">
        <v>43770</v>
      </c>
      <c r="M10514" s="286" t="s">
        <v>3248</v>
      </c>
    </row>
    <row r="10515" spans="1:13" s="269" customFormat="1" ht="15.5" hidden="1" thickTop="1" thickBot="1" x14ac:dyDescent="0.4">
      <c r="A10515" s="287" t="s">
        <v>1269</v>
      </c>
      <c r="B10515" s="284" t="str">
        <f>VLOOKUP(A10515,Lists!B:C,2,FALSE)</f>
        <v>EGY002</v>
      </c>
      <c r="C10515" s="284" t="str">
        <f>VLOOKUP(A10515,Lists!B:D,3,FALSE)</f>
        <v>EGY</v>
      </c>
      <c r="D10515" s="289" t="s">
        <v>648</v>
      </c>
      <c r="E10515" s="289">
        <v>0</v>
      </c>
      <c r="F10515" s="289" t="s">
        <v>7229</v>
      </c>
      <c r="G10515" s="289" t="s">
        <v>731</v>
      </c>
      <c r="H10515" s="278">
        <f t="shared" si="346"/>
        <v>2</v>
      </c>
      <c r="I10515" s="252" t="s">
        <v>7616</v>
      </c>
      <c r="J10515" s="289" t="s">
        <v>7600</v>
      </c>
      <c r="K10515" s="278" t="str">
        <f t="shared" si="347"/>
        <v>EGY002Restriction and obstruction of access to services and assistance</v>
      </c>
      <c r="L10515" s="290">
        <v>43770</v>
      </c>
      <c r="M10515" s="290" t="s">
        <v>3248</v>
      </c>
    </row>
    <row r="10516" spans="1:13" s="269" customFormat="1" ht="15.5" hidden="1" thickTop="1" thickBot="1" x14ac:dyDescent="0.4">
      <c r="A10516" s="283" t="s">
        <v>1269</v>
      </c>
      <c r="B10516" s="284" t="str">
        <f>VLOOKUP(A10516,Lists!B:C,2,FALSE)</f>
        <v>EGY002</v>
      </c>
      <c r="C10516" s="284" t="str">
        <f>VLOOKUP(A10516,Lists!B:D,3,FALSE)</f>
        <v>EGY</v>
      </c>
      <c r="D10516" s="285" t="s">
        <v>643</v>
      </c>
      <c r="E10516" s="285">
        <v>1</v>
      </c>
      <c r="F10516" s="285" t="s">
        <v>7229</v>
      </c>
      <c r="G10516" s="285" t="s">
        <v>731</v>
      </c>
      <c r="H10516" s="278">
        <f t="shared" si="346"/>
        <v>2</v>
      </c>
      <c r="I10516" s="251" t="s">
        <v>7616</v>
      </c>
      <c r="J10516" s="285" t="s">
        <v>7600</v>
      </c>
      <c r="K10516" s="278" t="str">
        <f t="shared" si="347"/>
        <v>EGY002Impediments to entry into country (bureaucratic and administrative)</v>
      </c>
      <c r="L10516" s="286">
        <v>43770</v>
      </c>
      <c r="M10516" s="286" t="s">
        <v>3248</v>
      </c>
    </row>
    <row r="10517" spans="1:13" s="269" customFormat="1" ht="15.5" hidden="1" thickTop="1" thickBot="1" x14ac:dyDescent="0.4">
      <c r="A10517" s="287" t="s">
        <v>1269</v>
      </c>
      <c r="B10517" s="284" t="str">
        <f>VLOOKUP(A10517,Lists!B:C,2,FALSE)</f>
        <v>EGY002</v>
      </c>
      <c r="C10517" s="284" t="str">
        <f>VLOOKUP(A10517,Lists!B:D,3,FALSE)</f>
        <v>EGY</v>
      </c>
      <c r="D10517" s="289" t="s">
        <v>644</v>
      </c>
      <c r="E10517" s="289">
        <v>1</v>
      </c>
      <c r="F10517" s="289" t="s">
        <v>7229</v>
      </c>
      <c r="G10517" s="289" t="s">
        <v>731</v>
      </c>
      <c r="H10517" s="278">
        <f t="shared" si="346"/>
        <v>2</v>
      </c>
      <c r="I10517" s="252" t="s">
        <v>7616</v>
      </c>
      <c r="J10517" s="289" t="s">
        <v>7600</v>
      </c>
      <c r="K10517" s="278" t="str">
        <f t="shared" si="347"/>
        <v>EGY002Restriction of movement (impediments to freedom of movement and/or administrative restrictions)</v>
      </c>
      <c r="L10517" s="290">
        <v>43770</v>
      </c>
      <c r="M10517" s="290" t="s">
        <v>3248</v>
      </c>
    </row>
    <row r="10518" spans="1:13" s="269" customFormat="1" ht="15.5" hidden="1" thickTop="1" thickBot="1" x14ac:dyDescent="0.4">
      <c r="A10518" s="283" t="s">
        <v>1269</v>
      </c>
      <c r="B10518" s="284" t="str">
        <f>VLOOKUP(A10518,Lists!B:C,2,FALSE)</f>
        <v>EGY002</v>
      </c>
      <c r="C10518" s="284" t="str">
        <f>VLOOKUP(A10518,Lists!B:D,3,FALSE)</f>
        <v>EGY</v>
      </c>
      <c r="D10518" s="285" t="s">
        <v>645</v>
      </c>
      <c r="E10518" s="285">
        <v>1</v>
      </c>
      <c r="F10518" s="285" t="s">
        <v>7229</v>
      </c>
      <c r="G10518" s="285" t="s">
        <v>731</v>
      </c>
      <c r="H10518" s="278">
        <f t="shared" si="346"/>
        <v>2</v>
      </c>
      <c r="I10518" s="251" t="s">
        <v>7616</v>
      </c>
      <c r="J10518" s="285" t="s">
        <v>7600</v>
      </c>
      <c r="K10518" s="278" t="str">
        <f t="shared" si="347"/>
        <v>EGY002Interference into implementation of humanitarian activities</v>
      </c>
      <c r="L10518" s="286">
        <v>43770</v>
      </c>
      <c r="M10518" s="286" t="s">
        <v>3248</v>
      </c>
    </row>
    <row r="10519" spans="1:13" s="269" customFormat="1" ht="15.5" hidden="1" thickTop="1" thickBot="1" x14ac:dyDescent="0.4">
      <c r="A10519" s="287" t="s">
        <v>1269</v>
      </c>
      <c r="B10519" s="284" t="str">
        <f>VLOOKUP(A10519,Lists!B:C,2,FALSE)</f>
        <v>EGY002</v>
      </c>
      <c r="C10519" s="284" t="str">
        <f>VLOOKUP(A10519,Lists!B:D,3,FALSE)</f>
        <v>EGY</v>
      </c>
      <c r="D10519" s="289" t="s">
        <v>646</v>
      </c>
      <c r="E10519" s="289">
        <v>0</v>
      </c>
      <c r="F10519" s="289" t="s">
        <v>7229</v>
      </c>
      <c r="G10519" s="289" t="s">
        <v>731</v>
      </c>
      <c r="H10519" s="278">
        <f t="shared" si="346"/>
        <v>2</v>
      </c>
      <c r="I10519" s="252" t="s">
        <v>7616</v>
      </c>
      <c r="J10519" s="289" t="s">
        <v>7600</v>
      </c>
      <c r="K10519" s="278" t="str">
        <f t="shared" si="347"/>
        <v>EGY002Violence against personnel, facilities and assets</v>
      </c>
      <c r="L10519" s="290">
        <v>43770</v>
      </c>
      <c r="M10519" s="290" t="s">
        <v>3248</v>
      </c>
    </row>
    <row r="10520" spans="1:13" s="269" customFormat="1" ht="15.5" hidden="1" thickTop="1" thickBot="1" x14ac:dyDescent="0.4">
      <c r="A10520" s="283" t="s">
        <v>1269</v>
      </c>
      <c r="B10520" s="284" t="str">
        <f>VLOOKUP(A10520,Lists!B:C,2,FALSE)</f>
        <v>EGY002</v>
      </c>
      <c r="C10520" s="284" t="str">
        <f>VLOOKUP(A10520,Lists!B:D,3,FALSE)</f>
        <v>EGY</v>
      </c>
      <c r="D10520" s="285" t="s">
        <v>649</v>
      </c>
      <c r="E10520" s="285">
        <v>0</v>
      </c>
      <c r="F10520" s="285" t="s">
        <v>7229</v>
      </c>
      <c r="G10520" s="285" t="s">
        <v>731</v>
      </c>
      <c r="H10520" s="278">
        <f t="shared" si="346"/>
        <v>2</v>
      </c>
      <c r="I10520" s="251" t="s">
        <v>7616</v>
      </c>
      <c r="J10520" s="285" t="s">
        <v>7600</v>
      </c>
      <c r="K10520" s="278" t="str">
        <f t="shared" si="347"/>
        <v>EGY002Ongoing insecurity/hostilities affecting humanitarian assistance</v>
      </c>
      <c r="L10520" s="286">
        <v>43770</v>
      </c>
      <c r="M10520" s="286" t="s">
        <v>3248</v>
      </c>
    </row>
    <row r="10521" spans="1:13" s="269" customFormat="1" ht="15.5" hidden="1" thickTop="1" thickBot="1" x14ac:dyDescent="0.4">
      <c r="A10521" s="287" t="s">
        <v>1269</v>
      </c>
      <c r="B10521" s="284" t="str">
        <f>VLOOKUP(A10521,Lists!B:C,2,FALSE)</f>
        <v>EGY002</v>
      </c>
      <c r="C10521" s="284" t="str">
        <f>VLOOKUP(A10521,Lists!B:D,3,FALSE)</f>
        <v>EGY</v>
      </c>
      <c r="D10521" s="289" t="s">
        <v>650</v>
      </c>
      <c r="E10521" s="289">
        <v>2</v>
      </c>
      <c r="F10521" s="289" t="s">
        <v>7229</v>
      </c>
      <c r="G10521" s="289" t="s">
        <v>731</v>
      </c>
      <c r="H10521" s="278">
        <f t="shared" si="346"/>
        <v>2</v>
      </c>
      <c r="I10521" s="252" t="s">
        <v>7616</v>
      </c>
      <c r="J10521" s="289" t="s">
        <v>7600</v>
      </c>
      <c r="K10521" s="278" t="str">
        <f t="shared" si="347"/>
        <v xml:space="preserve">EGY002Presence of mines and improvised explosive devices </v>
      </c>
      <c r="L10521" s="290">
        <v>43770</v>
      </c>
      <c r="M10521" s="290" t="s">
        <v>3248</v>
      </c>
    </row>
    <row r="10522" spans="1:13" s="269" customFormat="1" ht="15.5" hidden="1" thickTop="1" thickBot="1" x14ac:dyDescent="0.4">
      <c r="A10522" s="283" t="s">
        <v>1269</v>
      </c>
      <c r="B10522" s="284" t="str">
        <f>VLOOKUP(A10522,Lists!B:C,2,FALSE)</f>
        <v>EGY002</v>
      </c>
      <c r="C10522" s="284" t="str">
        <f>VLOOKUP(A10522,Lists!B:D,3,FALSE)</f>
        <v>EGY</v>
      </c>
      <c r="D10522" s="285" t="s">
        <v>651</v>
      </c>
      <c r="E10522" s="285">
        <v>0</v>
      </c>
      <c r="F10522" s="285" t="s">
        <v>7229</v>
      </c>
      <c r="G10522" s="285" t="s">
        <v>731</v>
      </c>
      <c r="H10522" s="278">
        <f t="shared" si="346"/>
        <v>2</v>
      </c>
      <c r="I10522" s="251" t="s">
        <v>7616</v>
      </c>
      <c r="J10522" s="285" t="s">
        <v>7600</v>
      </c>
      <c r="K10522" s="278" t="str">
        <f t="shared" si="347"/>
        <v>EGY002Physical constraints in the environment (obstacles related to terrain, climate, lack of infrastructure, etc.)</v>
      </c>
      <c r="L10522" s="286">
        <v>43770</v>
      </c>
      <c r="M10522" s="286" t="s">
        <v>3248</v>
      </c>
    </row>
    <row r="10523" spans="1:13" s="269" customFormat="1" ht="15.5" hidden="1" thickTop="1" thickBot="1" x14ac:dyDescent="0.4">
      <c r="A10523" s="287" t="s">
        <v>1272</v>
      </c>
      <c r="B10523" s="284" t="str">
        <f>VLOOKUP(A10523,Lists!B:C,2,FALSE)</f>
        <v>DJI003</v>
      </c>
      <c r="C10523" s="284" t="str">
        <f>VLOOKUP(A10523,Lists!B:D,3,FALSE)</f>
        <v>DJI</v>
      </c>
      <c r="D10523" s="289" t="s">
        <v>647</v>
      </c>
      <c r="E10523" s="289">
        <v>0</v>
      </c>
      <c r="F10523" s="289" t="s">
        <v>7229</v>
      </c>
      <c r="G10523" s="289" t="s">
        <v>731</v>
      </c>
      <c r="H10523" s="278">
        <f t="shared" si="346"/>
        <v>2</v>
      </c>
      <c r="I10523" s="252" t="s">
        <v>7616</v>
      </c>
      <c r="J10523" s="289" t="s">
        <v>7600</v>
      </c>
      <c r="K10523" s="278" t="str">
        <f t="shared" si="347"/>
        <v>DJI003Denial of existence of humanitarian needs or entitlements to assistance</v>
      </c>
      <c r="L10523" s="290">
        <v>43770</v>
      </c>
      <c r="M10523" s="290" t="s">
        <v>3248</v>
      </c>
    </row>
    <row r="10524" spans="1:13" s="269" customFormat="1" ht="15.5" hidden="1" thickTop="1" thickBot="1" x14ac:dyDescent="0.4">
      <c r="A10524" s="283" t="s">
        <v>1272</v>
      </c>
      <c r="B10524" s="284" t="str">
        <f>VLOOKUP(A10524,Lists!B:C,2,FALSE)</f>
        <v>DJI003</v>
      </c>
      <c r="C10524" s="284" t="str">
        <f>VLOOKUP(A10524,Lists!B:D,3,FALSE)</f>
        <v>DJI</v>
      </c>
      <c r="D10524" s="285" t="s">
        <v>648</v>
      </c>
      <c r="E10524" s="285">
        <v>0</v>
      </c>
      <c r="F10524" s="285" t="s">
        <v>7229</v>
      </c>
      <c r="G10524" s="285" t="s">
        <v>731</v>
      </c>
      <c r="H10524" s="278">
        <f t="shared" si="346"/>
        <v>2</v>
      </c>
      <c r="I10524" s="251" t="s">
        <v>7616</v>
      </c>
      <c r="J10524" s="285" t="s">
        <v>7600</v>
      </c>
      <c r="K10524" s="278" t="str">
        <f t="shared" si="347"/>
        <v>DJI003Restriction and obstruction of access to services and assistance</v>
      </c>
      <c r="L10524" s="286">
        <v>43770</v>
      </c>
      <c r="M10524" s="286" t="s">
        <v>3248</v>
      </c>
    </row>
    <row r="10525" spans="1:13" s="269" customFormat="1" ht="15.5" hidden="1" thickTop="1" thickBot="1" x14ac:dyDescent="0.4">
      <c r="A10525" s="287" t="s">
        <v>1272</v>
      </c>
      <c r="B10525" s="284" t="str">
        <f>VLOOKUP(A10525,Lists!B:C,2,FALSE)</f>
        <v>DJI003</v>
      </c>
      <c r="C10525" s="284" t="str">
        <f>VLOOKUP(A10525,Lists!B:D,3,FALSE)</f>
        <v>DJI</v>
      </c>
      <c r="D10525" s="289" t="s">
        <v>643</v>
      </c>
      <c r="E10525" s="289">
        <v>1</v>
      </c>
      <c r="F10525" s="289" t="s">
        <v>7229</v>
      </c>
      <c r="G10525" s="289" t="s">
        <v>731</v>
      </c>
      <c r="H10525" s="278">
        <f t="shared" si="346"/>
        <v>2</v>
      </c>
      <c r="I10525" s="252" t="s">
        <v>7616</v>
      </c>
      <c r="J10525" s="289" t="s">
        <v>7600</v>
      </c>
      <c r="K10525" s="278" t="str">
        <f t="shared" si="347"/>
        <v>DJI003Impediments to entry into country (bureaucratic and administrative)</v>
      </c>
      <c r="L10525" s="290">
        <v>43770</v>
      </c>
      <c r="M10525" s="290" t="s">
        <v>3248</v>
      </c>
    </row>
    <row r="10526" spans="1:13" s="269" customFormat="1" ht="15.5" hidden="1" thickTop="1" thickBot="1" x14ac:dyDescent="0.4">
      <c r="A10526" s="283" t="s">
        <v>1272</v>
      </c>
      <c r="B10526" s="284" t="str">
        <f>VLOOKUP(A10526,Lists!B:C,2,FALSE)</f>
        <v>DJI003</v>
      </c>
      <c r="C10526" s="284" t="str">
        <f>VLOOKUP(A10526,Lists!B:D,3,FALSE)</f>
        <v>DJI</v>
      </c>
      <c r="D10526" s="285" t="s">
        <v>644</v>
      </c>
      <c r="E10526" s="285">
        <v>0</v>
      </c>
      <c r="F10526" s="285" t="s">
        <v>7229</v>
      </c>
      <c r="G10526" s="285" t="s">
        <v>731</v>
      </c>
      <c r="H10526" s="278">
        <f t="shared" si="346"/>
        <v>2</v>
      </c>
      <c r="I10526" s="251" t="s">
        <v>7616</v>
      </c>
      <c r="J10526" s="285" t="s">
        <v>7600</v>
      </c>
      <c r="K10526" s="278" t="str">
        <f t="shared" si="347"/>
        <v>DJI003Restriction of movement (impediments to freedom of movement and/or administrative restrictions)</v>
      </c>
      <c r="L10526" s="286">
        <v>43770</v>
      </c>
      <c r="M10526" s="286" t="s">
        <v>3248</v>
      </c>
    </row>
    <row r="10527" spans="1:13" s="269" customFormat="1" ht="15.5" hidden="1" thickTop="1" thickBot="1" x14ac:dyDescent="0.4">
      <c r="A10527" s="287" t="s">
        <v>1272</v>
      </c>
      <c r="B10527" s="284" t="str">
        <f>VLOOKUP(A10527,Lists!B:C,2,FALSE)</f>
        <v>DJI003</v>
      </c>
      <c r="C10527" s="284" t="str">
        <f>VLOOKUP(A10527,Lists!B:D,3,FALSE)</f>
        <v>DJI</v>
      </c>
      <c r="D10527" s="289" t="s">
        <v>645</v>
      </c>
      <c r="E10527" s="289">
        <v>0</v>
      </c>
      <c r="F10527" s="289" t="s">
        <v>7229</v>
      </c>
      <c r="G10527" s="289" t="s">
        <v>731</v>
      </c>
      <c r="H10527" s="278">
        <f t="shared" si="346"/>
        <v>2</v>
      </c>
      <c r="I10527" s="252" t="s">
        <v>7616</v>
      </c>
      <c r="J10527" s="289" t="s">
        <v>7600</v>
      </c>
      <c r="K10527" s="278" t="str">
        <f t="shared" si="347"/>
        <v>DJI003Interference into implementation of humanitarian activities</v>
      </c>
      <c r="L10527" s="290">
        <v>43770</v>
      </c>
      <c r="M10527" s="290" t="s">
        <v>3248</v>
      </c>
    </row>
    <row r="10528" spans="1:13" s="269" customFormat="1" ht="15.5" hidden="1" thickTop="1" thickBot="1" x14ac:dyDescent="0.4">
      <c r="A10528" s="283" t="s">
        <v>1272</v>
      </c>
      <c r="B10528" s="284" t="str">
        <f>VLOOKUP(A10528,Lists!B:C,2,FALSE)</f>
        <v>DJI003</v>
      </c>
      <c r="C10528" s="284" t="str">
        <f>VLOOKUP(A10528,Lists!B:D,3,FALSE)</f>
        <v>DJI</v>
      </c>
      <c r="D10528" s="285" t="s">
        <v>646</v>
      </c>
      <c r="E10528" s="285">
        <v>0</v>
      </c>
      <c r="F10528" s="285" t="s">
        <v>7229</v>
      </c>
      <c r="G10528" s="285" t="s">
        <v>731</v>
      </c>
      <c r="H10528" s="278">
        <f t="shared" si="346"/>
        <v>2</v>
      </c>
      <c r="I10528" s="251" t="s">
        <v>7616</v>
      </c>
      <c r="J10528" s="285" t="s">
        <v>7600</v>
      </c>
      <c r="K10528" s="278" t="str">
        <f t="shared" si="347"/>
        <v>DJI003Violence against personnel, facilities and assets</v>
      </c>
      <c r="L10528" s="286">
        <v>43770</v>
      </c>
      <c r="M10528" s="286" t="s">
        <v>3248</v>
      </c>
    </row>
    <row r="10529" spans="1:13" s="269" customFormat="1" ht="15.5" hidden="1" thickTop="1" thickBot="1" x14ac:dyDescent="0.4">
      <c r="A10529" s="287" t="s">
        <v>1272</v>
      </c>
      <c r="B10529" s="284" t="str">
        <f>VLOOKUP(A10529,Lists!B:C,2,FALSE)</f>
        <v>DJI003</v>
      </c>
      <c r="C10529" s="284" t="str">
        <f>VLOOKUP(A10529,Lists!B:D,3,FALSE)</f>
        <v>DJI</v>
      </c>
      <c r="D10529" s="289" t="s">
        <v>649</v>
      </c>
      <c r="E10529" s="289">
        <v>0</v>
      </c>
      <c r="F10529" s="289" t="s">
        <v>7229</v>
      </c>
      <c r="G10529" s="289" t="s">
        <v>731</v>
      </c>
      <c r="H10529" s="278">
        <f t="shared" si="346"/>
        <v>2</v>
      </c>
      <c r="I10529" s="252" t="s">
        <v>7616</v>
      </c>
      <c r="J10529" s="289" t="s">
        <v>7600</v>
      </c>
      <c r="K10529" s="278" t="str">
        <f t="shared" si="347"/>
        <v>DJI003Ongoing insecurity/hostilities affecting humanitarian assistance</v>
      </c>
      <c r="L10529" s="290">
        <v>43770</v>
      </c>
      <c r="M10529" s="290" t="s">
        <v>3248</v>
      </c>
    </row>
    <row r="10530" spans="1:13" s="269" customFormat="1" ht="15.5" hidden="1" thickTop="1" thickBot="1" x14ac:dyDescent="0.4">
      <c r="A10530" s="283" t="s">
        <v>1272</v>
      </c>
      <c r="B10530" s="284" t="str">
        <f>VLOOKUP(A10530,Lists!B:C,2,FALSE)</f>
        <v>DJI003</v>
      </c>
      <c r="C10530" s="284" t="str">
        <f>VLOOKUP(A10530,Lists!B:D,3,FALSE)</f>
        <v>DJI</v>
      </c>
      <c r="D10530" s="285" t="s">
        <v>650</v>
      </c>
      <c r="E10530" s="285">
        <v>0</v>
      </c>
      <c r="F10530" s="285" t="s">
        <v>7229</v>
      </c>
      <c r="G10530" s="285" t="s">
        <v>731</v>
      </c>
      <c r="H10530" s="278">
        <f t="shared" si="346"/>
        <v>2</v>
      </c>
      <c r="I10530" s="251" t="s">
        <v>7616</v>
      </c>
      <c r="J10530" s="285" t="s">
        <v>7600</v>
      </c>
      <c r="K10530" s="278" t="str">
        <f t="shared" si="347"/>
        <v xml:space="preserve">DJI003Presence of mines and improvised explosive devices </v>
      </c>
      <c r="L10530" s="286">
        <v>43770</v>
      </c>
      <c r="M10530" s="286" t="s">
        <v>3248</v>
      </c>
    </row>
    <row r="10531" spans="1:13" s="269" customFormat="1" ht="15.5" hidden="1" thickTop="1" thickBot="1" x14ac:dyDescent="0.4">
      <c r="A10531" s="287" t="s">
        <v>1272</v>
      </c>
      <c r="B10531" s="284" t="str">
        <f>VLOOKUP(A10531,Lists!B:C,2,FALSE)</f>
        <v>DJI003</v>
      </c>
      <c r="C10531" s="284" t="str">
        <f>VLOOKUP(A10531,Lists!B:D,3,FALSE)</f>
        <v>DJI</v>
      </c>
      <c r="D10531" s="289" t="s">
        <v>651</v>
      </c>
      <c r="E10531" s="289">
        <v>1</v>
      </c>
      <c r="F10531" s="289" t="s">
        <v>7229</v>
      </c>
      <c r="G10531" s="289" t="s">
        <v>731</v>
      </c>
      <c r="H10531" s="278">
        <f t="shared" si="346"/>
        <v>2</v>
      </c>
      <c r="I10531" s="252" t="s">
        <v>7616</v>
      </c>
      <c r="J10531" s="289" t="s">
        <v>7600</v>
      </c>
      <c r="K10531" s="278" t="str">
        <f t="shared" si="347"/>
        <v>DJI003Physical constraints in the environment (obstacles related to terrain, climate, lack of infrastructure, etc.)</v>
      </c>
      <c r="L10531" s="290">
        <v>43770</v>
      </c>
      <c r="M10531" s="290" t="s">
        <v>3248</v>
      </c>
    </row>
    <row r="10532" spans="1:13" s="269" customFormat="1" ht="15.5" hidden="1" thickTop="1" thickBot="1" x14ac:dyDescent="0.4">
      <c r="A10532" s="283" t="s">
        <v>3396</v>
      </c>
      <c r="B10532" s="284" t="str">
        <f>VLOOKUP(A10532,Lists!B:C,2,FALSE)</f>
        <v>DJI002</v>
      </c>
      <c r="C10532" s="284" t="str">
        <f>VLOOKUP(A10532,Lists!B:D,3,FALSE)</f>
        <v>DJI</v>
      </c>
      <c r="D10532" s="285" t="s">
        <v>647</v>
      </c>
      <c r="E10532" s="285">
        <v>0</v>
      </c>
      <c r="F10532" s="285" t="s">
        <v>7229</v>
      </c>
      <c r="G10532" s="285" t="s">
        <v>731</v>
      </c>
      <c r="H10532" s="278">
        <f t="shared" si="346"/>
        <v>2</v>
      </c>
      <c r="I10532" s="251" t="s">
        <v>7616</v>
      </c>
      <c r="J10532" s="285" t="s">
        <v>7600</v>
      </c>
      <c r="K10532" s="278" t="str">
        <f t="shared" si="347"/>
        <v>DJI002Denial of existence of humanitarian needs or entitlements to assistance</v>
      </c>
      <c r="L10532" s="286">
        <v>43770</v>
      </c>
      <c r="M10532" s="286" t="s">
        <v>3248</v>
      </c>
    </row>
    <row r="10533" spans="1:13" s="269" customFormat="1" ht="15.5" hidden="1" thickTop="1" thickBot="1" x14ac:dyDescent="0.4">
      <c r="A10533" s="287" t="s">
        <v>3396</v>
      </c>
      <c r="B10533" s="284" t="str">
        <f>VLOOKUP(A10533,Lists!B:C,2,FALSE)</f>
        <v>DJI002</v>
      </c>
      <c r="C10533" s="284" t="str">
        <f>VLOOKUP(A10533,Lists!B:D,3,FALSE)</f>
        <v>DJI</v>
      </c>
      <c r="D10533" s="289" t="s">
        <v>648</v>
      </c>
      <c r="E10533" s="289">
        <v>0</v>
      </c>
      <c r="F10533" s="289" t="s">
        <v>7229</v>
      </c>
      <c r="G10533" s="289" t="s">
        <v>731</v>
      </c>
      <c r="H10533" s="278">
        <f t="shared" si="346"/>
        <v>2</v>
      </c>
      <c r="I10533" s="252" t="s">
        <v>7616</v>
      </c>
      <c r="J10533" s="289" t="s">
        <v>7600</v>
      </c>
      <c r="K10533" s="278" t="str">
        <f t="shared" si="347"/>
        <v>DJI002Restriction and obstruction of access to services and assistance</v>
      </c>
      <c r="L10533" s="290">
        <v>43770</v>
      </c>
      <c r="M10533" s="290" t="s">
        <v>3248</v>
      </c>
    </row>
    <row r="10534" spans="1:13" s="269" customFormat="1" ht="15.5" hidden="1" thickTop="1" thickBot="1" x14ac:dyDescent="0.4">
      <c r="A10534" s="283" t="s">
        <v>3396</v>
      </c>
      <c r="B10534" s="284" t="str">
        <f>VLOOKUP(A10534,Lists!B:C,2,FALSE)</f>
        <v>DJI002</v>
      </c>
      <c r="C10534" s="284" t="str">
        <f>VLOOKUP(A10534,Lists!B:D,3,FALSE)</f>
        <v>DJI</v>
      </c>
      <c r="D10534" s="285" t="s">
        <v>643</v>
      </c>
      <c r="E10534" s="285">
        <v>1</v>
      </c>
      <c r="F10534" s="285" t="s">
        <v>7229</v>
      </c>
      <c r="G10534" s="285" t="s">
        <v>731</v>
      </c>
      <c r="H10534" s="278">
        <f t="shared" si="346"/>
        <v>2</v>
      </c>
      <c r="I10534" s="251" t="s">
        <v>7616</v>
      </c>
      <c r="J10534" s="285" t="s">
        <v>7600</v>
      </c>
      <c r="K10534" s="278" t="str">
        <f t="shared" si="347"/>
        <v>DJI002Impediments to entry into country (bureaucratic and administrative)</v>
      </c>
      <c r="L10534" s="286">
        <v>43770</v>
      </c>
      <c r="M10534" s="286" t="s">
        <v>3248</v>
      </c>
    </row>
    <row r="10535" spans="1:13" s="269" customFormat="1" ht="15.5" hidden="1" thickTop="1" thickBot="1" x14ac:dyDescent="0.4">
      <c r="A10535" s="287" t="s">
        <v>3396</v>
      </c>
      <c r="B10535" s="284" t="str">
        <f>VLOOKUP(A10535,Lists!B:C,2,FALSE)</f>
        <v>DJI002</v>
      </c>
      <c r="C10535" s="284" t="str">
        <f>VLOOKUP(A10535,Lists!B:D,3,FALSE)</f>
        <v>DJI</v>
      </c>
      <c r="D10535" s="289" t="s">
        <v>644</v>
      </c>
      <c r="E10535" s="289">
        <v>0</v>
      </c>
      <c r="F10535" s="289" t="s">
        <v>7229</v>
      </c>
      <c r="G10535" s="289" t="s">
        <v>731</v>
      </c>
      <c r="H10535" s="278">
        <f t="shared" si="346"/>
        <v>2</v>
      </c>
      <c r="I10535" s="252" t="s">
        <v>7616</v>
      </c>
      <c r="J10535" s="289" t="s">
        <v>7600</v>
      </c>
      <c r="K10535" s="278" t="str">
        <f t="shared" si="347"/>
        <v>DJI002Restriction of movement (impediments to freedom of movement and/or administrative restrictions)</v>
      </c>
      <c r="L10535" s="290">
        <v>43770</v>
      </c>
      <c r="M10535" s="290" t="s">
        <v>3248</v>
      </c>
    </row>
    <row r="10536" spans="1:13" s="269" customFormat="1" ht="15.5" hidden="1" thickTop="1" thickBot="1" x14ac:dyDescent="0.4">
      <c r="A10536" s="283" t="s">
        <v>3396</v>
      </c>
      <c r="B10536" s="284" t="str">
        <f>VLOOKUP(A10536,Lists!B:C,2,FALSE)</f>
        <v>DJI002</v>
      </c>
      <c r="C10536" s="284" t="str">
        <f>VLOOKUP(A10536,Lists!B:D,3,FALSE)</f>
        <v>DJI</v>
      </c>
      <c r="D10536" s="285" t="s">
        <v>645</v>
      </c>
      <c r="E10536" s="285">
        <v>0</v>
      </c>
      <c r="F10536" s="285" t="s">
        <v>7229</v>
      </c>
      <c r="G10536" s="285" t="s">
        <v>731</v>
      </c>
      <c r="H10536" s="278">
        <f t="shared" si="346"/>
        <v>2</v>
      </c>
      <c r="I10536" s="251" t="s">
        <v>7616</v>
      </c>
      <c r="J10536" s="285" t="s">
        <v>7600</v>
      </c>
      <c r="K10536" s="278" t="str">
        <f t="shared" si="347"/>
        <v>DJI002Interference into implementation of humanitarian activities</v>
      </c>
      <c r="L10536" s="286">
        <v>43770</v>
      </c>
      <c r="M10536" s="286" t="s">
        <v>3248</v>
      </c>
    </row>
    <row r="10537" spans="1:13" s="269" customFormat="1" ht="15.5" hidden="1" thickTop="1" thickBot="1" x14ac:dyDescent="0.4">
      <c r="A10537" s="287" t="s">
        <v>3396</v>
      </c>
      <c r="B10537" s="284" t="str">
        <f>VLOOKUP(A10537,Lists!B:C,2,FALSE)</f>
        <v>DJI002</v>
      </c>
      <c r="C10537" s="284" t="str">
        <f>VLOOKUP(A10537,Lists!B:D,3,FALSE)</f>
        <v>DJI</v>
      </c>
      <c r="D10537" s="289" t="s">
        <v>646</v>
      </c>
      <c r="E10537" s="289">
        <v>0</v>
      </c>
      <c r="F10537" s="289" t="s">
        <v>7229</v>
      </c>
      <c r="G10537" s="289" t="s">
        <v>731</v>
      </c>
      <c r="H10537" s="278">
        <f t="shared" si="346"/>
        <v>2</v>
      </c>
      <c r="I10537" s="252" t="s">
        <v>7616</v>
      </c>
      <c r="J10537" s="289" t="s">
        <v>7600</v>
      </c>
      <c r="K10537" s="278" t="str">
        <f t="shared" si="347"/>
        <v>DJI002Violence against personnel, facilities and assets</v>
      </c>
      <c r="L10537" s="290">
        <v>43770</v>
      </c>
      <c r="M10537" s="290" t="s">
        <v>3248</v>
      </c>
    </row>
    <row r="10538" spans="1:13" s="269" customFormat="1" ht="15.5" hidden="1" thickTop="1" thickBot="1" x14ac:dyDescent="0.4">
      <c r="A10538" s="283" t="s">
        <v>3396</v>
      </c>
      <c r="B10538" s="284" t="str">
        <f>VLOOKUP(A10538,Lists!B:C,2,FALSE)</f>
        <v>DJI002</v>
      </c>
      <c r="C10538" s="284" t="str">
        <f>VLOOKUP(A10538,Lists!B:D,3,FALSE)</f>
        <v>DJI</v>
      </c>
      <c r="D10538" s="285" t="s">
        <v>649</v>
      </c>
      <c r="E10538" s="285">
        <v>0</v>
      </c>
      <c r="F10538" s="285" t="s">
        <v>7229</v>
      </c>
      <c r="G10538" s="285" t="s">
        <v>731</v>
      </c>
      <c r="H10538" s="278">
        <f t="shared" ref="H10538:H10601" si="348">IF(G10538="x","x",IF(G10538="Low",3,IF(G10538="Medium",2,IF(G10538="High",1,FALSE))))</f>
        <v>2</v>
      </c>
      <c r="I10538" s="251" t="s">
        <v>7616</v>
      </c>
      <c r="J10538" s="285" t="s">
        <v>7600</v>
      </c>
      <c r="K10538" s="278" t="str">
        <f t="shared" si="347"/>
        <v>DJI002Ongoing insecurity/hostilities affecting humanitarian assistance</v>
      </c>
      <c r="L10538" s="286">
        <v>43770</v>
      </c>
      <c r="M10538" s="286" t="s">
        <v>3248</v>
      </c>
    </row>
    <row r="10539" spans="1:13" s="269" customFormat="1" ht="15.5" hidden="1" thickTop="1" thickBot="1" x14ac:dyDescent="0.4">
      <c r="A10539" s="287" t="s">
        <v>3396</v>
      </c>
      <c r="B10539" s="284" t="str">
        <f>VLOOKUP(A10539,Lists!B:C,2,FALSE)</f>
        <v>DJI002</v>
      </c>
      <c r="C10539" s="284" t="str">
        <f>VLOOKUP(A10539,Lists!B:D,3,FALSE)</f>
        <v>DJI</v>
      </c>
      <c r="D10539" s="289" t="s">
        <v>650</v>
      </c>
      <c r="E10539" s="289">
        <v>0</v>
      </c>
      <c r="F10539" s="289" t="s">
        <v>7229</v>
      </c>
      <c r="G10539" s="289" t="s">
        <v>731</v>
      </c>
      <c r="H10539" s="278">
        <f t="shared" si="348"/>
        <v>2</v>
      </c>
      <c r="I10539" s="252" t="s">
        <v>7616</v>
      </c>
      <c r="J10539" s="289" t="s">
        <v>7600</v>
      </c>
      <c r="K10539" s="278" t="str">
        <f t="shared" si="347"/>
        <v xml:space="preserve">DJI002Presence of mines and improvised explosive devices </v>
      </c>
      <c r="L10539" s="290">
        <v>43770</v>
      </c>
      <c r="M10539" s="290" t="s">
        <v>3248</v>
      </c>
    </row>
    <row r="10540" spans="1:13" s="269" customFormat="1" ht="15.5" hidden="1" thickTop="1" thickBot="1" x14ac:dyDescent="0.4">
      <c r="A10540" s="283" t="s">
        <v>3396</v>
      </c>
      <c r="B10540" s="284" t="str">
        <f>VLOOKUP(A10540,Lists!B:C,2,FALSE)</f>
        <v>DJI002</v>
      </c>
      <c r="C10540" s="284" t="str">
        <f>VLOOKUP(A10540,Lists!B:D,3,FALSE)</f>
        <v>DJI</v>
      </c>
      <c r="D10540" s="285" t="s">
        <v>651</v>
      </c>
      <c r="E10540" s="285">
        <v>1</v>
      </c>
      <c r="F10540" s="285" t="s">
        <v>7229</v>
      </c>
      <c r="G10540" s="285" t="s">
        <v>731</v>
      </c>
      <c r="H10540" s="278">
        <f t="shared" si="348"/>
        <v>2</v>
      </c>
      <c r="I10540" s="251" t="s">
        <v>7616</v>
      </c>
      <c r="J10540" s="285" t="s">
        <v>7600</v>
      </c>
      <c r="K10540" s="278" t="str">
        <f t="shared" si="347"/>
        <v>DJI002Physical constraints in the environment (obstacles related to terrain, climate, lack of infrastructure, etc.)</v>
      </c>
      <c r="L10540" s="286">
        <v>43770</v>
      </c>
      <c r="M10540" s="286" t="s">
        <v>3248</v>
      </c>
    </row>
    <row r="10541" spans="1:13" s="269" customFormat="1" ht="15.5" hidden="1" thickTop="1" thickBot="1" x14ac:dyDescent="0.4">
      <c r="A10541" s="287" t="s">
        <v>2958</v>
      </c>
      <c r="B10541" s="284" t="str">
        <f>VLOOKUP(A10541,Lists!B:C,2,FALSE)</f>
        <v>ERI001</v>
      </c>
      <c r="C10541" s="284" t="str">
        <f>VLOOKUP(A10541,Lists!B:D,3,FALSE)</f>
        <v>ERI</v>
      </c>
      <c r="D10541" s="289" t="s">
        <v>647</v>
      </c>
      <c r="E10541" s="289" t="s">
        <v>446</v>
      </c>
      <c r="F10541" s="289" t="s">
        <v>7229</v>
      </c>
      <c r="G10541" s="289" t="s">
        <v>446</v>
      </c>
      <c r="H10541" s="278" t="str">
        <f t="shared" si="348"/>
        <v>x</v>
      </c>
      <c r="I10541" s="252" t="s">
        <v>7616</v>
      </c>
      <c r="J10541" s="289" t="s">
        <v>7600</v>
      </c>
      <c r="K10541" s="278" t="str">
        <f t="shared" si="347"/>
        <v>ERI001Denial of existence of humanitarian needs or entitlements to assistance</v>
      </c>
      <c r="L10541" s="290">
        <v>43770</v>
      </c>
      <c r="M10541" s="290" t="s">
        <v>3248</v>
      </c>
    </row>
    <row r="10542" spans="1:13" s="269" customFormat="1" ht="15.5" hidden="1" thickTop="1" thickBot="1" x14ac:dyDescent="0.4">
      <c r="A10542" s="283" t="s">
        <v>2958</v>
      </c>
      <c r="B10542" s="284" t="str">
        <f>VLOOKUP(A10542,Lists!B:C,2,FALSE)</f>
        <v>ERI001</v>
      </c>
      <c r="C10542" s="284" t="str">
        <f>VLOOKUP(A10542,Lists!B:D,3,FALSE)</f>
        <v>ERI</v>
      </c>
      <c r="D10542" s="285" t="s">
        <v>648</v>
      </c>
      <c r="E10542" s="285" t="s">
        <v>446</v>
      </c>
      <c r="F10542" s="285" t="s">
        <v>7229</v>
      </c>
      <c r="G10542" s="285" t="s">
        <v>446</v>
      </c>
      <c r="H10542" s="278" t="str">
        <f t="shared" si="348"/>
        <v>x</v>
      </c>
      <c r="I10542" s="251" t="s">
        <v>7616</v>
      </c>
      <c r="J10542" s="285" t="s">
        <v>7600</v>
      </c>
      <c r="K10542" s="278" t="str">
        <f t="shared" si="347"/>
        <v>ERI001Restriction and obstruction of access to services and assistance</v>
      </c>
      <c r="L10542" s="286">
        <v>43770</v>
      </c>
      <c r="M10542" s="286" t="s">
        <v>3248</v>
      </c>
    </row>
    <row r="10543" spans="1:13" s="269" customFormat="1" ht="15.5" hidden="1" thickTop="1" thickBot="1" x14ac:dyDescent="0.4">
      <c r="A10543" s="287" t="s">
        <v>2958</v>
      </c>
      <c r="B10543" s="284" t="str">
        <f>VLOOKUP(A10543,Lists!B:C,2,FALSE)</f>
        <v>ERI001</v>
      </c>
      <c r="C10543" s="284" t="str">
        <f>VLOOKUP(A10543,Lists!B:D,3,FALSE)</f>
        <v>ERI</v>
      </c>
      <c r="D10543" s="289" t="s">
        <v>643</v>
      </c>
      <c r="E10543" s="289">
        <v>3</v>
      </c>
      <c r="F10543" s="289" t="s">
        <v>7229</v>
      </c>
      <c r="G10543" s="289" t="s">
        <v>731</v>
      </c>
      <c r="H10543" s="278">
        <f t="shared" si="348"/>
        <v>2</v>
      </c>
      <c r="I10543" s="252" t="s">
        <v>7616</v>
      </c>
      <c r="J10543" s="289" t="s">
        <v>7600</v>
      </c>
      <c r="K10543" s="278" t="str">
        <f t="shared" si="347"/>
        <v>ERI001Impediments to entry into country (bureaucratic and administrative)</v>
      </c>
      <c r="L10543" s="290">
        <v>43770</v>
      </c>
      <c r="M10543" s="290" t="s">
        <v>3248</v>
      </c>
    </row>
    <row r="10544" spans="1:13" s="269" customFormat="1" ht="15.5" hidden="1" thickTop="1" thickBot="1" x14ac:dyDescent="0.4">
      <c r="A10544" s="283" t="s">
        <v>2958</v>
      </c>
      <c r="B10544" s="284" t="str">
        <f>VLOOKUP(A10544,Lists!B:C,2,FALSE)</f>
        <v>ERI001</v>
      </c>
      <c r="C10544" s="284" t="str">
        <f>VLOOKUP(A10544,Lists!B:D,3,FALSE)</f>
        <v>ERI</v>
      </c>
      <c r="D10544" s="285" t="s">
        <v>644</v>
      </c>
      <c r="E10544" s="285" t="s">
        <v>446</v>
      </c>
      <c r="F10544" s="285" t="s">
        <v>7229</v>
      </c>
      <c r="G10544" s="285" t="s">
        <v>446</v>
      </c>
      <c r="H10544" s="278" t="str">
        <f t="shared" si="348"/>
        <v>x</v>
      </c>
      <c r="I10544" s="251" t="s">
        <v>7616</v>
      </c>
      <c r="J10544" s="285" t="s">
        <v>7600</v>
      </c>
      <c r="K10544" s="278" t="str">
        <f t="shared" si="347"/>
        <v>ERI001Restriction of movement (impediments to freedom of movement and/or administrative restrictions)</v>
      </c>
      <c r="L10544" s="286">
        <v>43770</v>
      </c>
      <c r="M10544" s="286" t="s">
        <v>3248</v>
      </c>
    </row>
    <row r="10545" spans="1:13" s="269" customFormat="1" ht="15.5" hidden="1" thickTop="1" thickBot="1" x14ac:dyDescent="0.4">
      <c r="A10545" s="287" t="s">
        <v>2958</v>
      </c>
      <c r="B10545" s="284" t="str">
        <f>VLOOKUP(A10545,Lists!B:C,2,FALSE)</f>
        <v>ERI001</v>
      </c>
      <c r="C10545" s="284" t="str">
        <f>VLOOKUP(A10545,Lists!B:D,3,FALSE)</f>
        <v>ERI</v>
      </c>
      <c r="D10545" s="289" t="s">
        <v>645</v>
      </c>
      <c r="E10545" s="289" t="s">
        <v>446</v>
      </c>
      <c r="F10545" s="289" t="s">
        <v>7229</v>
      </c>
      <c r="G10545" s="289" t="s">
        <v>446</v>
      </c>
      <c r="H10545" s="278" t="str">
        <f t="shared" si="348"/>
        <v>x</v>
      </c>
      <c r="I10545" s="252" t="s">
        <v>7616</v>
      </c>
      <c r="J10545" s="289" t="s">
        <v>7600</v>
      </c>
      <c r="K10545" s="278" t="str">
        <f t="shared" si="347"/>
        <v>ERI001Interference into implementation of humanitarian activities</v>
      </c>
      <c r="L10545" s="290">
        <v>43770</v>
      </c>
      <c r="M10545" s="290" t="s">
        <v>3248</v>
      </c>
    </row>
    <row r="10546" spans="1:13" s="269" customFormat="1" ht="15.5" hidden="1" thickTop="1" thickBot="1" x14ac:dyDescent="0.4">
      <c r="A10546" s="283" t="s">
        <v>2958</v>
      </c>
      <c r="B10546" s="284" t="str">
        <f>VLOOKUP(A10546,Lists!B:C,2,FALSE)</f>
        <v>ERI001</v>
      </c>
      <c r="C10546" s="284" t="str">
        <f>VLOOKUP(A10546,Lists!B:D,3,FALSE)</f>
        <v>ERI</v>
      </c>
      <c r="D10546" s="285" t="s">
        <v>646</v>
      </c>
      <c r="E10546" s="285">
        <v>0</v>
      </c>
      <c r="F10546" s="285" t="s">
        <v>7229</v>
      </c>
      <c r="G10546" s="285" t="s">
        <v>731</v>
      </c>
      <c r="H10546" s="278">
        <f t="shared" si="348"/>
        <v>2</v>
      </c>
      <c r="I10546" s="251" t="s">
        <v>7616</v>
      </c>
      <c r="J10546" s="285" t="s">
        <v>7600</v>
      </c>
      <c r="K10546" s="278" t="str">
        <f t="shared" si="347"/>
        <v>ERI001Violence against personnel, facilities and assets</v>
      </c>
      <c r="L10546" s="286">
        <v>43770</v>
      </c>
      <c r="M10546" s="286" t="s">
        <v>3248</v>
      </c>
    </row>
    <row r="10547" spans="1:13" s="269" customFormat="1" ht="15.5" hidden="1" thickTop="1" thickBot="1" x14ac:dyDescent="0.4">
      <c r="A10547" s="287" t="s">
        <v>2958</v>
      </c>
      <c r="B10547" s="284" t="str">
        <f>VLOOKUP(A10547,Lists!B:C,2,FALSE)</f>
        <v>ERI001</v>
      </c>
      <c r="C10547" s="284" t="str">
        <f>VLOOKUP(A10547,Lists!B:D,3,FALSE)</f>
        <v>ERI</v>
      </c>
      <c r="D10547" s="289" t="s">
        <v>649</v>
      </c>
      <c r="E10547" s="289">
        <v>0</v>
      </c>
      <c r="F10547" s="289" t="s">
        <v>7229</v>
      </c>
      <c r="G10547" s="289" t="s">
        <v>731</v>
      </c>
      <c r="H10547" s="278">
        <f t="shared" si="348"/>
        <v>2</v>
      </c>
      <c r="I10547" s="252" t="s">
        <v>7616</v>
      </c>
      <c r="J10547" s="289" t="s">
        <v>7600</v>
      </c>
      <c r="K10547" s="278" t="str">
        <f t="shared" si="347"/>
        <v>ERI001Ongoing insecurity/hostilities affecting humanitarian assistance</v>
      </c>
      <c r="L10547" s="290">
        <v>43770</v>
      </c>
      <c r="M10547" s="290" t="s">
        <v>3248</v>
      </c>
    </row>
    <row r="10548" spans="1:13" s="269" customFormat="1" ht="15.5" hidden="1" thickTop="1" thickBot="1" x14ac:dyDescent="0.4">
      <c r="A10548" s="283" t="s">
        <v>2958</v>
      </c>
      <c r="B10548" s="284" t="str">
        <f>VLOOKUP(A10548,Lists!B:C,2,FALSE)</f>
        <v>ERI001</v>
      </c>
      <c r="C10548" s="284" t="str">
        <f>VLOOKUP(A10548,Lists!B:D,3,FALSE)</f>
        <v>ERI</v>
      </c>
      <c r="D10548" s="285" t="s">
        <v>650</v>
      </c>
      <c r="E10548" s="285">
        <v>2</v>
      </c>
      <c r="F10548" s="285" t="s">
        <v>7229</v>
      </c>
      <c r="G10548" s="285" t="s">
        <v>731</v>
      </c>
      <c r="H10548" s="278">
        <f t="shared" si="348"/>
        <v>2</v>
      </c>
      <c r="I10548" s="251" t="s">
        <v>7616</v>
      </c>
      <c r="J10548" s="285" t="s">
        <v>7600</v>
      </c>
      <c r="K10548" s="278" t="str">
        <f t="shared" si="347"/>
        <v xml:space="preserve">ERI001Presence of mines and improvised explosive devices </v>
      </c>
      <c r="L10548" s="286">
        <v>43770</v>
      </c>
      <c r="M10548" s="286" t="s">
        <v>3248</v>
      </c>
    </row>
    <row r="10549" spans="1:13" s="269" customFormat="1" ht="15.5" hidden="1" thickTop="1" thickBot="1" x14ac:dyDescent="0.4">
      <c r="A10549" s="287" t="s">
        <v>2958</v>
      </c>
      <c r="B10549" s="284" t="str">
        <f>VLOOKUP(A10549,Lists!B:C,2,FALSE)</f>
        <v>ERI001</v>
      </c>
      <c r="C10549" s="284" t="str">
        <f>VLOOKUP(A10549,Lists!B:D,3,FALSE)</f>
        <v>ERI</v>
      </c>
      <c r="D10549" s="289" t="s">
        <v>651</v>
      </c>
      <c r="E10549" s="289" t="s">
        <v>446</v>
      </c>
      <c r="F10549" s="289" t="s">
        <v>7229</v>
      </c>
      <c r="G10549" s="289" t="s">
        <v>446</v>
      </c>
      <c r="H10549" s="278" t="str">
        <f t="shared" si="348"/>
        <v>x</v>
      </c>
      <c r="I10549" s="252" t="s">
        <v>7616</v>
      </c>
      <c r="J10549" s="289" t="s">
        <v>7600</v>
      </c>
      <c r="K10549" s="278" t="str">
        <f t="shared" si="347"/>
        <v>ERI001Physical constraints in the environment (obstacles related to terrain, climate, lack of infrastructure, etc.)</v>
      </c>
      <c r="L10549" s="290">
        <v>43770</v>
      </c>
      <c r="M10549" s="290" t="s">
        <v>3248</v>
      </c>
    </row>
    <row r="10550" spans="1:13" s="269" customFormat="1" ht="15.5" hidden="1" thickTop="1" thickBot="1" x14ac:dyDescent="0.4">
      <c r="A10550" s="283" t="s">
        <v>2959</v>
      </c>
      <c r="B10550" s="284" t="str">
        <f>VLOOKUP(A10550,Lists!B:C,2,FALSE)</f>
        <v>ETH001</v>
      </c>
      <c r="C10550" s="284" t="str">
        <f>VLOOKUP(A10550,Lists!B:D,3,FALSE)</f>
        <v>ETH</v>
      </c>
      <c r="D10550" s="285" t="s">
        <v>647</v>
      </c>
      <c r="E10550" s="285">
        <v>2</v>
      </c>
      <c r="F10550" s="285" t="s">
        <v>7229</v>
      </c>
      <c r="G10550" s="285" t="s">
        <v>731</v>
      </c>
      <c r="H10550" s="278">
        <f t="shared" si="348"/>
        <v>2</v>
      </c>
      <c r="I10550" s="251" t="s">
        <v>7616</v>
      </c>
      <c r="J10550" s="285" t="s">
        <v>7600</v>
      </c>
      <c r="K10550" s="278" t="str">
        <f t="shared" si="347"/>
        <v>ETH001Denial of existence of humanitarian needs or entitlements to assistance</v>
      </c>
      <c r="L10550" s="286">
        <v>43770</v>
      </c>
      <c r="M10550" s="286" t="s">
        <v>3248</v>
      </c>
    </row>
    <row r="10551" spans="1:13" s="269" customFormat="1" ht="15.5" hidden="1" thickTop="1" thickBot="1" x14ac:dyDescent="0.4">
      <c r="A10551" s="287" t="s">
        <v>2959</v>
      </c>
      <c r="B10551" s="284" t="str">
        <f>VLOOKUP(A10551,Lists!B:C,2,FALSE)</f>
        <v>ETH001</v>
      </c>
      <c r="C10551" s="284" t="str">
        <f>VLOOKUP(A10551,Lists!B:D,3,FALSE)</f>
        <v>ETH</v>
      </c>
      <c r="D10551" s="289" t="s">
        <v>648</v>
      </c>
      <c r="E10551" s="289" t="s">
        <v>446</v>
      </c>
      <c r="F10551" s="289" t="s">
        <v>7229</v>
      </c>
      <c r="G10551" s="289" t="s">
        <v>446</v>
      </c>
      <c r="H10551" s="278" t="str">
        <f t="shared" si="348"/>
        <v>x</v>
      </c>
      <c r="I10551" s="252" t="s">
        <v>7616</v>
      </c>
      <c r="J10551" s="289" t="s">
        <v>7600</v>
      </c>
      <c r="K10551" s="278" t="str">
        <f t="shared" si="347"/>
        <v>ETH001Restriction and obstruction of access to services and assistance</v>
      </c>
      <c r="L10551" s="290">
        <v>43770</v>
      </c>
      <c r="M10551" s="290" t="s">
        <v>3248</v>
      </c>
    </row>
    <row r="10552" spans="1:13" s="269" customFormat="1" ht="15.5" hidden="1" thickTop="1" thickBot="1" x14ac:dyDescent="0.4">
      <c r="A10552" s="283" t="s">
        <v>2959</v>
      </c>
      <c r="B10552" s="284" t="str">
        <f>VLOOKUP(A10552,Lists!B:C,2,FALSE)</f>
        <v>ETH001</v>
      </c>
      <c r="C10552" s="284" t="str">
        <f>VLOOKUP(A10552,Lists!B:D,3,FALSE)</f>
        <v>ETH</v>
      </c>
      <c r="D10552" s="285" t="s">
        <v>643</v>
      </c>
      <c r="E10552" s="285">
        <v>2</v>
      </c>
      <c r="F10552" s="285" t="s">
        <v>7229</v>
      </c>
      <c r="G10552" s="285" t="s">
        <v>731</v>
      </c>
      <c r="H10552" s="278">
        <f t="shared" si="348"/>
        <v>2</v>
      </c>
      <c r="I10552" s="251" t="s">
        <v>7616</v>
      </c>
      <c r="J10552" s="285" t="s">
        <v>7600</v>
      </c>
      <c r="K10552" s="278" t="str">
        <f t="shared" si="347"/>
        <v>ETH001Impediments to entry into country (bureaucratic and administrative)</v>
      </c>
      <c r="L10552" s="286">
        <v>43770</v>
      </c>
      <c r="M10552" s="286" t="s">
        <v>3248</v>
      </c>
    </row>
    <row r="10553" spans="1:13" s="269" customFormat="1" ht="15.5" hidden="1" thickTop="1" thickBot="1" x14ac:dyDescent="0.4">
      <c r="A10553" s="287" t="s">
        <v>2959</v>
      </c>
      <c r="B10553" s="284" t="str">
        <f>VLOOKUP(A10553,Lists!B:C,2,FALSE)</f>
        <v>ETH001</v>
      </c>
      <c r="C10553" s="284" t="str">
        <f>VLOOKUP(A10553,Lists!B:D,3,FALSE)</f>
        <v>ETH</v>
      </c>
      <c r="D10553" s="289" t="s">
        <v>644</v>
      </c>
      <c r="E10553" s="289">
        <v>1</v>
      </c>
      <c r="F10553" s="289" t="s">
        <v>7229</v>
      </c>
      <c r="G10553" s="289" t="s">
        <v>731</v>
      </c>
      <c r="H10553" s="278">
        <f t="shared" si="348"/>
        <v>2</v>
      </c>
      <c r="I10553" s="252" t="s">
        <v>7616</v>
      </c>
      <c r="J10553" s="289" t="s">
        <v>7600</v>
      </c>
      <c r="K10553" s="278" t="str">
        <f t="shared" si="347"/>
        <v>ETH001Restriction of movement (impediments to freedom of movement and/or administrative restrictions)</v>
      </c>
      <c r="L10553" s="290">
        <v>43770</v>
      </c>
      <c r="M10553" s="290" t="s">
        <v>3248</v>
      </c>
    </row>
    <row r="10554" spans="1:13" s="269" customFormat="1" ht="15.5" hidden="1" thickTop="1" thickBot="1" x14ac:dyDescent="0.4">
      <c r="A10554" s="283" t="s">
        <v>2959</v>
      </c>
      <c r="B10554" s="284" t="str">
        <f>VLOOKUP(A10554,Lists!B:C,2,FALSE)</f>
        <v>ETH001</v>
      </c>
      <c r="C10554" s="284" t="str">
        <f>VLOOKUP(A10554,Lists!B:D,3,FALSE)</f>
        <v>ETH</v>
      </c>
      <c r="D10554" s="285" t="s">
        <v>645</v>
      </c>
      <c r="E10554" s="285">
        <v>2</v>
      </c>
      <c r="F10554" s="285" t="s">
        <v>7229</v>
      </c>
      <c r="G10554" s="285" t="s">
        <v>731</v>
      </c>
      <c r="H10554" s="278">
        <f t="shared" si="348"/>
        <v>2</v>
      </c>
      <c r="I10554" s="251" t="s">
        <v>7616</v>
      </c>
      <c r="J10554" s="285" t="s">
        <v>7600</v>
      </c>
      <c r="K10554" s="278" t="str">
        <f t="shared" si="347"/>
        <v>ETH001Interference into implementation of humanitarian activities</v>
      </c>
      <c r="L10554" s="286">
        <v>43770</v>
      </c>
      <c r="M10554" s="286" t="s">
        <v>3248</v>
      </c>
    </row>
    <row r="10555" spans="1:13" s="269" customFormat="1" ht="15.5" hidden="1" thickTop="1" thickBot="1" x14ac:dyDescent="0.4">
      <c r="A10555" s="287" t="s">
        <v>2959</v>
      </c>
      <c r="B10555" s="284" t="str">
        <f>VLOOKUP(A10555,Lists!B:C,2,FALSE)</f>
        <v>ETH001</v>
      </c>
      <c r="C10555" s="284" t="str">
        <f>VLOOKUP(A10555,Lists!B:D,3,FALSE)</f>
        <v>ETH</v>
      </c>
      <c r="D10555" s="289" t="s">
        <v>646</v>
      </c>
      <c r="E10555" s="289">
        <v>0</v>
      </c>
      <c r="F10555" s="289" t="s">
        <v>7229</v>
      </c>
      <c r="G10555" s="289" t="s">
        <v>731</v>
      </c>
      <c r="H10555" s="278">
        <f t="shared" si="348"/>
        <v>2</v>
      </c>
      <c r="I10555" s="252" t="s">
        <v>7616</v>
      </c>
      <c r="J10555" s="289" t="s">
        <v>7600</v>
      </c>
      <c r="K10555" s="278" t="str">
        <f t="shared" si="347"/>
        <v>ETH001Violence against personnel, facilities and assets</v>
      </c>
      <c r="L10555" s="290">
        <v>43770</v>
      </c>
      <c r="M10555" s="290" t="s">
        <v>3248</v>
      </c>
    </row>
    <row r="10556" spans="1:13" s="269" customFormat="1" ht="15.5" hidden="1" thickTop="1" thickBot="1" x14ac:dyDescent="0.4">
      <c r="A10556" s="283" t="s">
        <v>2959</v>
      </c>
      <c r="B10556" s="284" t="str">
        <f>VLOOKUP(A10556,Lists!B:C,2,FALSE)</f>
        <v>ETH001</v>
      </c>
      <c r="C10556" s="284" t="str">
        <f>VLOOKUP(A10556,Lists!B:D,3,FALSE)</f>
        <v>ETH</v>
      </c>
      <c r="D10556" s="285" t="s">
        <v>649</v>
      </c>
      <c r="E10556" s="285">
        <v>2</v>
      </c>
      <c r="F10556" s="285" t="s">
        <v>7229</v>
      </c>
      <c r="G10556" s="285" t="s">
        <v>731</v>
      </c>
      <c r="H10556" s="278">
        <f t="shared" si="348"/>
        <v>2</v>
      </c>
      <c r="I10556" s="251" t="s">
        <v>7616</v>
      </c>
      <c r="J10556" s="285" t="s">
        <v>7600</v>
      </c>
      <c r="K10556" s="278" t="str">
        <f t="shared" ref="K10556:K10619" si="349">B10556&amp;""&amp;D10556</f>
        <v>ETH001Ongoing insecurity/hostilities affecting humanitarian assistance</v>
      </c>
      <c r="L10556" s="286">
        <v>43770</v>
      </c>
      <c r="M10556" s="286" t="s">
        <v>3248</v>
      </c>
    </row>
    <row r="10557" spans="1:13" s="269" customFormat="1" ht="15.5" hidden="1" thickTop="1" thickBot="1" x14ac:dyDescent="0.4">
      <c r="A10557" s="287" t="s">
        <v>2959</v>
      </c>
      <c r="B10557" s="284" t="str">
        <f>VLOOKUP(A10557,Lists!B:C,2,FALSE)</f>
        <v>ETH001</v>
      </c>
      <c r="C10557" s="284" t="str">
        <f>VLOOKUP(A10557,Lists!B:D,3,FALSE)</f>
        <v>ETH</v>
      </c>
      <c r="D10557" s="289" t="s">
        <v>650</v>
      </c>
      <c r="E10557" s="289">
        <v>2</v>
      </c>
      <c r="F10557" s="289" t="s">
        <v>7229</v>
      </c>
      <c r="G10557" s="289" t="s">
        <v>731</v>
      </c>
      <c r="H10557" s="278">
        <f t="shared" si="348"/>
        <v>2</v>
      </c>
      <c r="I10557" s="252" t="s">
        <v>7616</v>
      </c>
      <c r="J10557" s="289" t="s">
        <v>7600</v>
      </c>
      <c r="K10557" s="278" t="str">
        <f t="shared" si="349"/>
        <v xml:space="preserve">ETH001Presence of mines and improvised explosive devices </v>
      </c>
      <c r="L10557" s="290">
        <v>43770</v>
      </c>
      <c r="M10557" s="290" t="s">
        <v>3248</v>
      </c>
    </row>
    <row r="10558" spans="1:13" s="269" customFormat="1" ht="15.5" hidden="1" thickTop="1" thickBot="1" x14ac:dyDescent="0.4">
      <c r="A10558" s="283" t="s">
        <v>1235</v>
      </c>
      <c r="B10558" s="284" t="str">
        <f>VLOOKUP(A10558,Lists!B:C,2,FALSE)</f>
        <v>ECU002</v>
      </c>
      <c r="C10558" s="284" t="str">
        <f>VLOOKUP(A10558,Lists!B:D,3,FALSE)</f>
        <v>ECU</v>
      </c>
      <c r="D10558" s="285" t="s">
        <v>647</v>
      </c>
      <c r="E10558" s="285">
        <v>0</v>
      </c>
      <c r="F10558" s="285" t="s">
        <v>7229</v>
      </c>
      <c r="G10558" s="285" t="s">
        <v>731</v>
      </c>
      <c r="H10558" s="278">
        <f t="shared" si="348"/>
        <v>2</v>
      </c>
      <c r="I10558" s="251" t="s">
        <v>7616</v>
      </c>
      <c r="J10558" s="285" t="s">
        <v>7600</v>
      </c>
      <c r="K10558" s="278" t="str">
        <f t="shared" si="349"/>
        <v>ECU002Denial of existence of humanitarian needs or entitlements to assistance</v>
      </c>
      <c r="L10558" s="286">
        <v>43770</v>
      </c>
      <c r="M10558" s="286" t="s">
        <v>3248</v>
      </c>
    </row>
    <row r="10559" spans="1:13" s="269" customFormat="1" ht="15.5" hidden="1" thickTop="1" thickBot="1" x14ac:dyDescent="0.4">
      <c r="A10559" s="287" t="s">
        <v>1235</v>
      </c>
      <c r="B10559" s="284" t="str">
        <f>VLOOKUP(A10559,Lists!B:C,2,FALSE)</f>
        <v>ECU002</v>
      </c>
      <c r="C10559" s="284" t="str">
        <f>VLOOKUP(A10559,Lists!B:D,3,FALSE)</f>
        <v>ECU</v>
      </c>
      <c r="D10559" s="289" t="s">
        <v>648</v>
      </c>
      <c r="E10559" s="289">
        <v>1</v>
      </c>
      <c r="F10559" s="289" t="s">
        <v>7229</v>
      </c>
      <c r="G10559" s="289" t="s">
        <v>731</v>
      </c>
      <c r="H10559" s="278">
        <f t="shared" si="348"/>
        <v>2</v>
      </c>
      <c r="I10559" s="252" t="s">
        <v>7616</v>
      </c>
      <c r="J10559" s="289" t="s">
        <v>7600</v>
      </c>
      <c r="K10559" s="278" t="str">
        <f t="shared" si="349"/>
        <v>ECU002Restriction and obstruction of access to services and assistance</v>
      </c>
      <c r="L10559" s="290">
        <v>43770</v>
      </c>
      <c r="M10559" s="290" t="s">
        <v>3248</v>
      </c>
    </row>
    <row r="10560" spans="1:13" s="269" customFormat="1" ht="15.5" hidden="1" thickTop="1" thickBot="1" x14ac:dyDescent="0.4">
      <c r="A10560" s="283" t="s">
        <v>1235</v>
      </c>
      <c r="B10560" s="284" t="str">
        <f>VLOOKUP(A10560,Lists!B:C,2,FALSE)</f>
        <v>ECU002</v>
      </c>
      <c r="C10560" s="284" t="str">
        <f>VLOOKUP(A10560,Lists!B:D,3,FALSE)</f>
        <v>ECU</v>
      </c>
      <c r="D10560" s="285" t="s">
        <v>643</v>
      </c>
      <c r="E10560" s="285">
        <v>0</v>
      </c>
      <c r="F10560" s="285" t="s">
        <v>7229</v>
      </c>
      <c r="G10560" s="285" t="s">
        <v>731</v>
      </c>
      <c r="H10560" s="278">
        <f t="shared" si="348"/>
        <v>2</v>
      </c>
      <c r="I10560" s="251" t="s">
        <v>7616</v>
      </c>
      <c r="J10560" s="285" t="s">
        <v>7600</v>
      </c>
      <c r="K10560" s="278" t="str">
        <f t="shared" si="349"/>
        <v>ECU002Impediments to entry into country (bureaucratic and administrative)</v>
      </c>
      <c r="L10560" s="286">
        <v>43770</v>
      </c>
      <c r="M10560" s="286" t="s">
        <v>3248</v>
      </c>
    </row>
    <row r="10561" spans="1:13" s="269" customFormat="1" ht="15.5" hidden="1" thickTop="1" thickBot="1" x14ac:dyDescent="0.4">
      <c r="A10561" s="287" t="s">
        <v>1235</v>
      </c>
      <c r="B10561" s="284" t="str">
        <f>VLOOKUP(A10561,Lists!B:C,2,FALSE)</f>
        <v>ECU002</v>
      </c>
      <c r="C10561" s="284" t="str">
        <f>VLOOKUP(A10561,Lists!B:D,3,FALSE)</f>
        <v>ECU</v>
      </c>
      <c r="D10561" s="289" t="s">
        <v>644</v>
      </c>
      <c r="E10561" s="289">
        <v>0</v>
      </c>
      <c r="F10561" s="289" t="s">
        <v>7229</v>
      </c>
      <c r="G10561" s="289" t="s">
        <v>731</v>
      </c>
      <c r="H10561" s="278">
        <f t="shared" si="348"/>
        <v>2</v>
      </c>
      <c r="I10561" s="252" t="s">
        <v>7616</v>
      </c>
      <c r="J10561" s="289" t="s">
        <v>7600</v>
      </c>
      <c r="K10561" s="278" t="str">
        <f t="shared" si="349"/>
        <v>ECU002Restriction of movement (impediments to freedom of movement and/or administrative restrictions)</v>
      </c>
      <c r="L10561" s="290">
        <v>43770</v>
      </c>
      <c r="M10561" s="290" t="s">
        <v>3248</v>
      </c>
    </row>
    <row r="10562" spans="1:13" s="269" customFormat="1" ht="15.5" hidden="1" thickTop="1" thickBot="1" x14ac:dyDescent="0.4">
      <c r="A10562" s="283" t="s">
        <v>1235</v>
      </c>
      <c r="B10562" s="284" t="str">
        <f>VLOOKUP(A10562,Lists!B:C,2,FALSE)</f>
        <v>ECU002</v>
      </c>
      <c r="C10562" s="284" t="str">
        <f>VLOOKUP(A10562,Lists!B:D,3,FALSE)</f>
        <v>ECU</v>
      </c>
      <c r="D10562" s="285" t="s">
        <v>645</v>
      </c>
      <c r="E10562" s="285">
        <v>0</v>
      </c>
      <c r="F10562" s="285" t="s">
        <v>7229</v>
      </c>
      <c r="G10562" s="285" t="s">
        <v>731</v>
      </c>
      <c r="H10562" s="278">
        <f t="shared" si="348"/>
        <v>2</v>
      </c>
      <c r="I10562" s="251" t="s">
        <v>7616</v>
      </c>
      <c r="J10562" s="285" t="s">
        <v>7600</v>
      </c>
      <c r="K10562" s="278" t="str">
        <f t="shared" si="349"/>
        <v>ECU002Interference into implementation of humanitarian activities</v>
      </c>
      <c r="L10562" s="286">
        <v>43770</v>
      </c>
      <c r="M10562" s="286" t="s">
        <v>3248</v>
      </c>
    </row>
    <row r="10563" spans="1:13" s="269" customFormat="1" ht="15.5" hidden="1" thickTop="1" thickBot="1" x14ac:dyDescent="0.4">
      <c r="A10563" s="287" t="s">
        <v>1235</v>
      </c>
      <c r="B10563" s="284" t="str">
        <f>VLOOKUP(A10563,Lists!B:C,2,FALSE)</f>
        <v>ECU002</v>
      </c>
      <c r="C10563" s="284" t="str">
        <f>VLOOKUP(A10563,Lists!B:D,3,FALSE)</f>
        <v>ECU</v>
      </c>
      <c r="D10563" s="289" t="s">
        <v>646</v>
      </c>
      <c r="E10563" s="289">
        <v>0</v>
      </c>
      <c r="F10563" s="289" t="s">
        <v>7229</v>
      </c>
      <c r="G10563" s="289" t="s">
        <v>731</v>
      </c>
      <c r="H10563" s="278">
        <f t="shared" si="348"/>
        <v>2</v>
      </c>
      <c r="I10563" s="252" t="s">
        <v>7616</v>
      </c>
      <c r="J10563" s="289" t="s">
        <v>7600</v>
      </c>
      <c r="K10563" s="278" t="str">
        <f t="shared" si="349"/>
        <v>ECU002Violence against personnel, facilities and assets</v>
      </c>
      <c r="L10563" s="290">
        <v>43770</v>
      </c>
      <c r="M10563" s="290" t="s">
        <v>3248</v>
      </c>
    </row>
    <row r="10564" spans="1:13" s="269" customFormat="1" ht="15.5" hidden="1" thickTop="1" thickBot="1" x14ac:dyDescent="0.4">
      <c r="A10564" s="283" t="s">
        <v>1235</v>
      </c>
      <c r="B10564" s="284" t="str">
        <f>VLOOKUP(A10564,Lists!B:C,2,FALSE)</f>
        <v>ECU002</v>
      </c>
      <c r="C10564" s="284" t="str">
        <f>VLOOKUP(A10564,Lists!B:D,3,FALSE)</f>
        <v>ECU</v>
      </c>
      <c r="D10564" s="285" t="s">
        <v>649</v>
      </c>
      <c r="E10564" s="285">
        <v>0</v>
      </c>
      <c r="F10564" s="285" t="s">
        <v>7229</v>
      </c>
      <c r="G10564" s="285" t="s">
        <v>731</v>
      </c>
      <c r="H10564" s="278">
        <f t="shared" si="348"/>
        <v>2</v>
      </c>
      <c r="I10564" s="251" t="s">
        <v>7616</v>
      </c>
      <c r="J10564" s="285" t="s">
        <v>7600</v>
      </c>
      <c r="K10564" s="278" t="str">
        <f t="shared" si="349"/>
        <v>ECU002Ongoing insecurity/hostilities affecting humanitarian assistance</v>
      </c>
      <c r="L10564" s="286">
        <v>43770</v>
      </c>
      <c r="M10564" s="286" t="s">
        <v>3248</v>
      </c>
    </row>
    <row r="10565" spans="1:13" s="269" customFormat="1" ht="15.5" hidden="1" thickTop="1" thickBot="1" x14ac:dyDescent="0.4">
      <c r="A10565" s="287" t="s">
        <v>1235</v>
      </c>
      <c r="B10565" s="284" t="str">
        <f>VLOOKUP(A10565,Lists!B:C,2,FALSE)</f>
        <v>ECU002</v>
      </c>
      <c r="C10565" s="284" t="str">
        <f>VLOOKUP(A10565,Lists!B:D,3,FALSE)</f>
        <v>ECU</v>
      </c>
      <c r="D10565" s="289" t="s">
        <v>650</v>
      </c>
      <c r="E10565" s="289">
        <v>0</v>
      </c>
      <c r="F10565" s="289" t="s">
        <v>7229</v>
      </c>
      <c r="G10565" s="289" t="s">
        <v>731</v>
      </c>
      <c r="H10565" s="278">
        <f t="shared" si="348"/>
        <v>2</v>
      </c>
      <c r="I10565" s="252" t="s">
        <v>7616</v>
      </c>
      <c r="J10565" s="289" t="s">
        <v>7600</v>
      </c>
      <c r="K10565" s="278" t="str">
        <f t="shared" si="349"/>
        <v xml:space="preserve">ECU002Presence of mines and improvised explosive devices </v>
      </c>
      <c r="L10565" s="290">
        <v>43770</v>
      </c>
      <c r="M10565" s="290" t="s">
        <v>3248</v>
      </c>
    </row>
    <row r="10566" spans="1:13" s="269" customFormat="1" ht="15.5" hidden="1" thickTop="1" thickBot="1" x14ac:dyDescent="0.4">
      <c r="A10566" s="283" t="s">
        <v>1235</v>
      </c>
      <c r="B10566" s="284" t="str">
        <f>VLOOKUP(A10566,Lists!B:C,2,FALSE)</f>
        <v>ECU002</v>
      </c>
      <c r="C10566" s="284" t="str">
        <f>VLOOKUP(A10566,Lists!B:D,3,FALSE)</f>
        <v>ECU</v>
      </c>
      <c r="D10566" s="285" t="s">
        <v>651</v>
      </c>
      <c r="E10566" s="285">
        <v>1</v>
      </c>
      <c r="F10566" s="285" t="s">
        <v>7229</v>
      </c>
      <c r="G10566" s="285" t="s">
        <v>731</v>
      </c>
      <c r="H10566" s="278">
        <f t="shared" si="348"/>
        <v>2</v>
      </c>
      <c r="I10566" s="251" t="s">
        <v>7616</v>
      </c>
      <c r="J10566" s="285" t="s">
        <v>7600</v>
      </c>
      <c r="K10566" s="278" t="str">
        <f t="shared" si="349"/>
        <v>ECU002Physical constraints in the environment (obstacles related to terrain, climate, lack of infrastructure, etc.)</v>
      </c>
      <c r="L10566" s="286">
        <v>43770</v>
      </c>
      <c r="M10566" s="286" t="s">
        <v>3248</v>
      </c>
    </row>
    <row r="10567" spans="1:13" s="269" customFormat="1" ht="15.5" hidden="1" thickTop="1" thickBot="1" x14ac:dyDescent="0.4">
      <c r="A10567" s="287" t="s">
        <v>1237</v>
      </c>
      <c r="B10567" s="284" t="str">
        <f>VLOOKUP(A10567,Lists!B:C,2,FALSE)</f>
        <v>PER002</v>
      </c>
      <c r="C10567" s="284" t="str">
        <f>VLOOKUP(A10567,Lists!B:D,3,FALSE)</f>
        <v>PER</v>
      </c>
      <c r="D10567" s="289" t="s">
        <v>647</v>
      </c>
      <c r="E10567" s="289">
        <v>0</v>
      </c>
      <c r="F10567" s="289" t="s">
        <v>7229</v>
      </c>
      <c r="G10567" s="289" t="s">
        <v>731</v>
      </c>
      <c r="H10567" s="278">
        <f t="shared" si="348"/>
        <v>2</v>
      </c>
      <c r="I10567" s="252" t="s">
        <v>7616</v>
      </c>
      <c r="J10567" s="289" t="s">
        <v>7600</v>
      </c>
      <c r="K10567" s="278" t="str">
        <f t="shared" si="349"/>
        <v>PER002Denial of existence of humanitarian needs or entitlements to assistance</v>
      </c>
      <c r="L10567" s="290">
        <v>43770</v>
      </c>
      <c r="M10567" s="290" t="s">
        <v>3248</v>
      </c>
    </row>
    <row r="10568" spans="1:13" s="269" customFormat="1" ht="15.5" hidden="1" thickTop="1" thickBot="1" x14ac:dyDescent="0.4">
      <c r="A10568" s="283" t="s">
        <v>1237</v>
      </c>
      <c r="B10568" s="284" t="str">
        <f>VLOOKUP(A10568,Lists!B:C,2,FALSE)</f>
        <v>PER002</v>
      </c>
      <c r="C10568" s="284" t="str">
        <f>VLOOKUP(A10568,Lists!B:D,3,FALSE)</f>
        <v>PER</v>
      </c>
      <c r="D10568" s="285" t="s">
        <v>648</v>
      </c>
      <c r="E10568" s="285">
        <v>1</v>
      </c>
      <c r="F10568" s="285" t="s">
        <v>7229</v>
      </c>
      <c r="G10568" s="285" t="s">
        <v>731</v>
      </c>
      <c r="H10568" s="278">
        <f t="shared" si="348"/>
        <v>2</v>
      </c>
      <c r="I10568" s="251" t="s">
        <v>7616</v>
      </c>
      <c r="J10568" s="285" t="s">
        <v>7600</v>
      </c>
      <c r="K10568" s="278" t="str">
        <f t="shared" si="349"/>
        <v>PER002Restriction and obstruction of access to services and assistance</v>
      </c>
      <c r="L10568" s="286">
        <v>43770</v>
      </c>
      <c r="M10568" s="286" t="s">
        <v>3248</v>
      </c>
    </row>
    <row r="10569" spans="1:13" s="269" customFormat="1" ht="15.5" hidden="1" thickTop="1" thickBot="1" x14ac:dyDescent="0.4">
      <c r="A10569" s="287" t="s">
        <v>1237</v>
      </c>
      <c r="B10569" s="284" t="str">
        <f>VLOOKUP(A10569,Lists!B:C,2,FALSE)</f>
        <v>PER002</v>
      </c>
      <c r="C10569" s="284" t="str">
        <f>VLOOKUP(A10569,Lists!B:D,3,FALSE)</f>
        <v>PER</v>
      </c>
      <c r="D10569" s="289" t="s">
        <v>643</v>
      </c>
      <c r="E10569" s="289">
        <v>0</v>
      </c>
      <c r="F10569" s="289" t="s">
        <v>7229</v>
      </c>
      <c r="G10569" s="289" t="s">
        <v>731</v>
      </c>
      <c r="H10569" s="278">
        <f t="shared" si="348"/>
        <v>2</v>
      </c>
      <c r="I10569" s="252" t="s">
        <v>7616</v>
      </c>
      <c r="J10569" s="289" t="s">
        <v>7600</v>
      </c>
      <c r="K10569" s="278" t="str">
        <f t="shared" si="349"/>
        <v>PER002Impediments to entry into country (bureaucratic and administrative)</v>
      </c>
      <c r="L10569" s="290">
        <v>43770</v>
      </c>
      <c r="M10569" s="290" t="s">
        <v>3248</v>
      </c>
    </row>
    <row r="10570" spans="1:13" s="269" customFormat="1" ht="15.5" hidden="1" thickTop="1" thickBot="1" x14ac:dyDescent="0.4">
      <c r="A10570" s="283" t="s">
        <v>1237</v>
      </c>
      <c r="B10570" s="284" t="str">
        <f>VLOOKUP(A10570,Lists!B:C,2,FALSE)</f>
        <v>PER002</v>
      </c>
      <c r="C10570" s="284" t="str">
        <f>VLOOKUP(A10570,Lists!B:D,3,FALSE)</f>
        <v>PER</v>
      </c>
      <c r="D10570" s="285" t="s">
        <v>644</v>
      </c>
      <c r="E10570" s="285">
        <v>0</v>
      </c>
      <c r="F10570" s="285" t="s">
        <v>7229</v>
      </c>
      <c r="G10570" s="285" t="s">
        <v>731</v>
      </c>
      <c r="H10570" s="278">
        <f t="shared" si="348"/>
        <v>2</v>
      </c>
      <c r="I10570" s="251" t="s">
        <v>7616</v>
      </c>
      <c r="J10570" s="285" t="s">
        <v>7600</v>
      </c>
      <c r="K10570" s="278" t="str">
        <f t="shared" si="349"/>
        <v>PER002Restriction of movement (impediments to freedom of movement and/or administrative restrictions)</v>
      </c>
      <c r="L10570" s="286">
        <v>43770</v>
      </c>
      <c r="M10570" s="286" t="s">
        <v>3248</v>
      </c>
    </row>
    <row r="10571" spans="1:13" s="269" customFormat="1" ht="15.5" hidden="1" thickTop="1" thickBot="1" x14ac:dyDescent="0.4">
      <c r="A10571" s="287" t="s">
        <v>1237</v>
      </c>
      <c r="B10571" s="284" t="str">
        <f>VLOOKUP(A10571,Lists!B:C,2,FALSE)</f>
        <v>PER002</v>
      </c>
      <c r="C10571" s="284" t="str">
        <f>VLOOKUP(A10571,Lists!B:D,3,FALSE)</f>
        <v>PER</v>
      </c>
      <c r="D10571" s="289" t="s">
        <v>645</v>
      </c>
      <c r="E10571" s="289">
        <v>0</v>
      </c>
      <c r="F10571" s="289" t="s">
        <v>7229</v>
      </c>
      <c r="G10571" s="289" t="s">
        <v>731</v>
      </c>
      <c r="H10571" s="278">
        <f t="shared" si="348"/>
        <v>2</v>
      </c>
      <c r="I10571" s="252" t="s">
        <v>7616</v>
      </c>
      <c r="J10571" s="289" t="s">
        <v>7600</v>
      </c>
      <c r="K10571" s="278" t="str">
        <f t="shared" si="349"/>
        <v>PER002Interference into implementation of humanitarian activities</v>
      </c>
      <c r="L10571" s="290">
        <v>43770</v>
      </c>
      <c r="M10571" s="290" t="s">
        <v>3248</v>
      </c>
    </row>
    <row r="10572" spans="1:13" s="269" customFormat="1" ht="15.5" hidden="1" thickTop="1" thickBot="1" x14ac:dyDescent="0.4">
      <c r="A10572" s="283" t="s">
        <v>1237</v>
      </c>
      <c r="B10572" s="284" t="str">
        <f>VLOOKUP(A10572,Lists!B:C,2,FALSE)</f>
        <v>PER002</v>
      </c>
      <c r="C10572" s="284" t="str">
        <f>VLOOKUP(A10572,Lists!B:D,3,FALSE)</f>
        <v>PER</v>
      </c>
      <c r="D10572" s="285" t="s">
        <v>646</v>
      </c>
      <c r="E10572" s="285">
        <v>0</v>
      </c>
      <c r="F10572" s="285" t="s">
        <v>7229</v>
      </c>
      <c r="G10572" s="285" t="s">
        <v>731</v>
      </c>
      <c r="H10572" s="278">
        <f t="shared" si="348"/>
        <v>2</v>
      </c>
      <c r="I10572" s="251" t="s">
        <v>7616</v>
      </c>
      <c r="J10572" s="285" t="s">
        <v>7600</v>
      </c>
      <c r="K10572" s="278" t="str">
        <f t="shared" si="349"/>
        <v>PER002Violence against personnel, facilities and assets</v>
      </c>
      <c r="L10572" s="286">
        <v>43770</v>
      </c>
      <c r="M10572" s="286" t="s">
        <v>3248</v>
      </c>
    </row>
    <row r="10573" spans="1:13" s="269" customFormat="1" ht="15.5" hidden="1" thickTop="1" thickBot="1" x14ac:dyDescent="0.4">
      <c r="A10573" s="287" t="s">
        <v>1237</v>
      </c>
      <c r="B10573" s="284" t="str">
        <f>VLOOKUP(A10573,Lists!B:C,2,FALSE)</f>
        <v>PER002</v>
      </c>
      <c r="C10573" s="284" t="str">
        <f>VLOOKUP(A10573,Lists!B:D,3,FALSE)</f>
        <v>PER</v>
      </c>
      <c r="D10573" s="289" t="s">
        <v>649</v>
      </c>
      <c r="E10573" s="289">
        <v>0</v>
      </c>
      <c r="F10573" s="289" t="s">
        <v>7229</v>
      </c>
      <c r="G10573" s="289" t="s">
        <v>731</v>
      </c>
      <c r="H10573" s="278">
        <f t="shared" si="348"/>
        <v>2</v>
      </c>
      <c r="I10573" s="252" t="s">
        <v>7616</v>
      </c>
      <c r="J10573" s="289" t="s">
        <v>7600</v>
      </c>
      <c r="K10573" s="278" t="str">
        <f t="shared" si="349"/>
        <v>PER002Ongoing insecurity/hostilities affecting humanitarian assistance</v>
      </c>
      <c r="L10573" s="290">
        <v>43770</v>
      </c>
      <c r="M10573" s="290" t="s">
        <v>3248</v>
      </c>
    </row>
    <row r="10574" spans="1:13" s="269" customFormat="1" ht="15.5" hidden="1" thickTop="1" thickBot="1" x14ac:dyDescent="0.4">
      <c r="A10574" s="283" t="s">
        <v>1237</v>
      </c>
      <c r="B10574" s="284" t="str">
        <f>VLOOKUP(A10574,Lists!B:C,2,FALSE)</f>
        <v>PER002</v>
      </c>
      <c r="C10574" s="284" t="str">
        <f>VLOOKUP(A10574,Lists!B:D,3,FALSE)</f>
        <v>PER</v>
      </c>
      <c r="D10574" s="285" t="s">
        <v>650</v>
      </c>
      <c r="E10574" s="285">
        <v>0</v>
      </c>
      <c r="F10574" s="285" t="s">
        <v>7229</v>
      </c>
      <c r="G10574" s="285" t="s">
        <v>731</v>
      </c>
      <c r="H10574" s="278">
        <f t="shared" si="348"/>
        <v>2</v>
      </c>
      <c r="I10574" s="251" t="s">
        <v>7616</v>
      </c>
      <c r="J10574" s="285" t="s">
        <v>7600</v>
      </c>
      <c r="K10574" s="278" t="str">
        <f t="shared" si="349"/>
        <v xml:space="preserve">PER002Presence of mines and improvised explosive devices </v>
      </c>
      <c r="L10574" s="286">
        <v>43770</v>
      </c>
      <c r="M10574" s="286" t="s">
        <v>3248</v>
      </c>
    </row>
    <row r="10575" spans="1:13" s="269" customFormat="1" ht="15.5" hidden="1" thickTop="1" thickBot="1" x14ac:dyDescent="0.4">
      <c r="A10575" s="287" t="s">
        <v>1237</v>
      </c>
      <c r="B10575" s="284" t="str">
        <f>VLOOKUP(A10575,Lists!B:C,2,FALSE)</f>
        <v>PER002</v>
      </c>
      <c r="C10575" s="284" t="str">
        <f>VLOOKUP(A10575,Lists!B:D,3,FALSE)</f>
        <v>PER</v>
      </c>
      <c r="D10575" s="289" t="s">
        <v>651</v>
      </c>
      <c r="E10575" s="289">
        <v>2</v>
      </c>
      <c r="F10575" s="289" t="s">
        <v>7229</v>
      </c>
      <c r="G10575" s="289" t="s">
        <v>731</v>
      </c>
      <c r="H10575" s="278">
        <f t="shared" si="348"/>
        <v>2</v>
      </c>
      <c r="I10575" s="252" t="s">
        <v>7616</v>
      </c>
      <c r="J10575" s="289" t="s">
        <v>7600</v>
      </c>
      <c r="K10575" s="278" t="str">
        <f t="shared" si="349"/>
        <v>PER002Physical constraints in the environment (obstacles related to terrain, climate, lack of infrastructure, etc.)</v>
      </c>
      <c r="L10575" s="290">
        <v>43770</v>
      </c>
      <c r="M10575" s="290" t="s">
        <v>3248</v>
      </c>
    </row>
    <row r="10576" spans="1:13" s="269" customFormat="1" ht="15.5" hidden="1" thickTop="1" thickBot="1" x14ac:dyDescent="0.4">
      <c r="A10576" s="283" t="s">
        <v>2995</v>
      </c>
      <c r="B10576" s="284" t="str">
        <f>VLOOKUP(A10576,Lists!B:C,2,FALSE)</f>
        <v>TTO002</v>
      </c>
      <c r="C10576" s="284" t="str">
        <f>VLOOKUP(A10576,Lists!B:D,3,FALSE)</f>
        <v>TTO</v>
      </c>
      <c r="D10576" s="285" t="s">
        <v>647</v>
      </c>
      <c r="E10576" s="285">
        <v>2</v>
      </c>
      <c r="F10576" s="285" t="s">
        <v>7229</v>
      </c>
      <c r="G10576" s="285" t="s">
        <v>731</v>
      </c>
      <c r="H10576" s="278">
        <f t="shared" si="348"/>
        <v>2</v>
      </c>
      <c r="I10576" s="251" t="s">
        <v>7616</v>
      </c>
      <c r="J10576" s="285" t="s">
        <v>7600</v>
      </c>
      <c r="K10576" s="278" t="str">
        <f t="shared" si="349"/>
        <v>TTO002Denial of existence of humanitarian needs or entitlements to assistance</v>
      </c>
      <c r="L10576" s="286">
        <v>43770</v>
      </c>
      <c r="M10576" s="286" t="s">
        <v>3248</v>
      </c>
    </row>
    <row r="10577" spans="1:13" s="269" customFormat="1" ht="15.5" hidden="1" thickTop="1" thickBot="1" x14ac:dyDescent="0.4">
      <c r="A10577" s="287" t="s">
        <v>2995</v>
      </c>
      <c r="B10577" s="284" t="str">
        <f>VLOOKUP(A10577,Lists!B:C,2,FALSE)</f>
        <v>TTO002</v>
      </c>
      <c r="C10577" s="284" t="str">
        <f>VLOOKUP(A10577,Lists!B:D,3,FALSE)</f>
        <v>TTO</v>
      </c>
      <c r="D10577" s="289" t="s">
        <v>648</v>
      </c>
      <c r="E10577" s="289">
        <v>1</v>
      </c>
      <c r="F10577" s="289" t="s">
        <v>7229</v>
      </c>
      <c r="G10577" s="289" t="s">
        <v>731</v>
      </c>
      <c r="H10577" s="278">
        <f t="shared" si="348"/>
        <v>2</v>
      </c>
      <c r="I10577" s="252" t="s">
        <v>7616</v>
      </c>
      <c r="J10577" s="289" t="s">
        <v>7600</v>
      </c>
      <c r="K10577" s="278" t="str">
        <f t="shared" si="349"/>
        <v>TTO002Restriction and obstruction of access to services and assistance</v>
      </c>
      <c r="L10577" s="290">
        <v>43770</v>
      </c>
      <c r="M10577" s="290" t="s">
        <v>3248</v>
      </c>
    </row>
    <row r="10578" spans="1:13" s="269" customFormat="1" ht="15.5" hidden="1" thickTop="1" thickBot="1" x14ac:dyDescent="0.4">
      <c r="A10578" s="283" t="s">
        <v>2995</v>
      </c>
      <c r="B10578" s="284" t="str">
        <f>VLOOKUP(A10578,Lists!B:C,2,FALSE)</f>
        <v>TTO002</v>
      </c>
      <c r="C10578" s="284" t="str">
        <f>VLOOKUP(A10578,Lists!B:D,3,FALSE)</f>
        <v>TTO</v>
      </c>
      <c r="D10578" s="285" t="s">
        <v>643</v>
      </c>
      <c r="E10578" s="285">
        <v>0</v>
      </c>
      <c r="F10578" s="285" t="s">
        <v>7229</v>
      </c>
      <c r="G10578" s="285" t="s">
        <v>731</v>
      </c>
      <c r="H10578" s="278">
        <f t="shared" si="348"/>
        <v>2</v>
      </c>
      <c r="I10578" s="251" t="s">
        <v>7616</v>
      </c>
      <c r="J10578" s="285" t="s">
        <v>7600</v>
      </c>
      <c r="K10578" s="278" t="str">
        <f t="shared" si="349"/>
        <v>TTO002Impediments to entry into country (bureaucratic and administrative)</v>
      </c>
      <c r="L10578" s="286">
        <v>43770</v>
      </c>
      <c r="M10578" s="286" t="s">
        <v>3248</v>
      </c>
    </row>
    <row r="10579" spans="1:13" s="269" customFormat="1" ht="15.5" hidden="1" thickTop="1" thickBot="1" x14ac:dyDescent="0.4">
      <c r="A10579" s="287" t="s">
        <v>2995</v>
      </c>
      <c r="B10579" s="284" t="str">
        <f>VLOOKUP(A10579,Lists!B:C,2,FALSE)</f>
        <v>TTO002</v>
      </c>
      <c r="C10579" s="284" t="str">
        <f>VLOOKUP(A10579,Lists!B:D,3,FALSE)</f>
        <v>TTO</v>
      </c>
      <c r="D10579" s="289" t="s">
        <v>644</v>
      </c>
      <c r="E10579" s="289">
        <v>0</v>
      </c>
      <c r="F10579" s="289" t="s">
        <v>7229</v>
      </c>
      <c r="G10579" s="289" t="s">
        <v>731</v>
      </c>
      <c r="H10579" s="278">
        <f t="shared" si="348"/>
        <v>2</v>
      </c>
      <c r="I10579" s="252" t="s">
        <v>7616</v>
      </c>
      <c r="J10579" s="289" t="s">
        <v>7600</v>
      </c>
      <c r="K10579" s="278" t="str">
        <f t="shared" si="349"/>
        <v>TTO002Restriction of movement (impediments to freedom of movement and/or administrative restrictions)</v>
      </c>
      <c r="L10579" s="290">
        <v>43770</v>
      </c>
      <c r="M10579" s="290" t="s">
        <v>3248</v>
      </c>
    </row>
    <row r="10580" spans="1:13" s="269" customFormat="1" ht="15.5" hidden="1" thickTop="1" thickBot="1" x14ac:dyDescent="0.4">
      <c r="A10580" s="283" t="s">
        <v>2995</v>
      </c>
      <c r="B10580" s="284" t="str">
        <f>VLOOKUP(A10580,Lists!B:C,2,FALSE)</f>
        <v>TTO002</v>
      </c>
      <c r="C10580" s="284" t="str">
        <f>VLOOKUP(A10580,Lists!B:D,3,FALSE)</f>
        <v>TTO</v>
      </c>
      <c r="D10580" s="285" t="s">
        <v>645</v>
      </c>
      <c r="E10580" s="285">
        <v>0</v>
      </c>
      <c r="F10580" s="285" t="s">
        <v>7229</v>
      </c>
      <c r="G10580" s="285" t="s">
        <v>731</v>
      </c>
      <c r="H10580" s="278">
        <f t="shared" si="348"/>
        <v>2</v>
      </c>
      <c r="I10580" s="251" t="s">
        <v>7616</v>
      </c>
      <c r="J10580" s="285" t="s">
        <v>7600</v>
      </c>
      <c r="K10580" s="278" t="str">
        <f t="shared" si="349"/>
        <v>TTO002Interference into implementation of humanitarian activities</v>
      </c>
      <c r="L10580" s="286">
        <v>43770</v>
      </c>
      <c r="M10580" s="286" t="s">
        <v>3248</v>
      </c>
    </row>
    <row r="10581" spans="1:13" s="269" customFormat="1" ht="15.5" hidden="1" thickTop="1" thickBot="1" x14ac:dyDescent="0.4">
      <c r="A10581" s="287" t="s">
        <v>2995</v>
      </c>
      <c r="B10581" s="284" t="str">
        <f>VLOOKUP(A10581,Lists!B:C,2,FALSE)</f>
        <v>TTO002</v>
      </c>
      <c r="C10581" s="284" t="str">
        <f>VLOOKUP(A10581,Lists!B:D,3,FALSE)</f>
        <v>TTO</v>
      </c>
      <c r="D10581" s="289" t="s">
        <v>646</v>
      </c>
      <c r="E10581" s="289">
        <v>0</v>
      </c>
      <c r="F10581" s="289" t="s">
        <v>7229</v>
      </c>
      <c r="G10581" s="289" t="s">
        <v>731</v>
      </c>
      <c r="H10581" s="278">
        <f t="shared" si="348"/>
        <v>2</v>
      </c>
      <c r="I10581" s="252" t="s">
        <v>7616</v>
      </c>
      <c r="J10581" s="289" t="s">
        <v>7600</v>
      </c>
      <c r="K10581" s="278" t="str">
        <f t="shared" si="349"/>
        <v>TTO002Violence against personnel, facilities and assets</v>
      </c>
      <c r="L10581" s="290">
        <v>43770</v>
      </c>
      <c r="M10581" s="290" t="s">
        <v>3248</v>
      </c>
    </row>
    <row r="10582" spans="1:13" s="269" customFormat="1" ht="15.5" hidden="1" thickTop="1" thickBot="1" x14ac:dyDescent="0.4">
      <c r="A10582" s="283" t="s">
        <v>2995</v>
      </c>
      <c r="B10582" s="284" t="str">
        <f>VLOOKUP(A10582,Lists!B:C,2,FALSE)</f>
        <v>TTO002</v>
      </c>
      <c r="C10582" s="284" t="str">
        <f>VLOOKUP(A10582,Lists!B:D,3,FALSE)</f>
        <v>TTO</v>
      </c>
      <c r="D10582" s="285" t="s">
        <v>649</v>
      </c>
      <c r="E10582" s="285">
        <v>0</v>
      </c>
      <c r="F10582" s="285" t="s">
        <v>7229</v>
      </c>
      <c r="G10582" s="285" t="s">
        <v>731</v>
      </c>
      <c r="H10582" s="278">
        <f t="shared" si="348"/>
        <v>2</v>
      </c>
      <c r="I10582" s="251" t="s">
        <v>7616</v>
      </c>
      <c r="J10582" s="285" t="s">
        <v>7600</v>
      </c>
      <c r="K10582" s="278" t="str">
        <f t="shared" si="349"/>
        <v>TTO002Ongoing insecurity/hostilities affecting humanitarian assistance</v>
      </c>
      <c r="L10582" s="286">
        <v>43770</v>
      </c>
      <c r="M10582" s="286" t="s">
        <v>3248</v>
      </c>
    </row>
    <row r="10583" spans="1:13" s="269" customFormat="1" ht="15.5" hidden="1" thickTop="1" thickBot="1" x14ac:dyDescent="0.4">
      <c r="A10583" s="287" t="s">
        <v>2995</v>
      </c>
      <c r="B10583" s="284" t="str">
        <f>VLOOKUP(A10583,Lists!B:C,2,FALSE)</f>
        <v>TTO002</v>
      </c>
      <c r="C10583" s="284" t="str">
        <f>VLOOKUP(A10583,Lists!B:D,3,FALSE)</f>
        <v>TTO</v>
      </c>
      <c r="D10583" s="289" t="s">
        <v>650</v>
      </c>
      <c r="E10583" s="289">
        <v>0</v>
      </c>
      <c r="F10583" s="289" t="s">
        <v>7229</v>
      </c>
      <c r="G10583" s="289" t="s">
        <v>731</v>
      </c>
      <c r="H10583" s="278">
        <f t="shared" si="348"/>
        <v>2</v>
      </c>
      <c r="I10583" s="252" t="s">
        <v>7616</v>
      </c>
      <c r="J10583" s="289" t="s">
        <v>7600</v>
      </c>
      <c r="K10583" s="278" t="str">
        <f t="shared" si="349"/>
        <v xml:space="preserve">TTO002Presence of mines and improvised explosive devices </v>
      </c>
      <c r="L10583" s="290">
        <v>43770</v>
      </c>
      <c r="M10583" s="290" t="s">
        <v>3248</v>
      </c>
    </row>
    <row r="10584" spans="1:13" s="269" customFormat="1" ht="15.5" hidden="1" thickTop="1" thickBot="1" x14ac:dyDescent="0.4">
      <c r="A10584" s="283" t="s">
        <v>2995</v>
      </c>
      <c r="B10584" s="284" t="str">
        <f>VLOOKUP(A10584,Lists!B:C,2,FALSE)</f>
        <v>TTO002</v>
      </c>
      <c r="C10584" s="284" t="str">
        <f>VLOOKUP(A10584,Lists!B:D,3,FALSE)</f>
        <v>TTO</v>
      </c>
      <c r="D10584" s="285" t="s">
        <v>651</v>
      </c>
      <c r="E10584" s="285">
        <v>1</v>
      </c>
      <c r="F10584" s="285" t="s">
        <v>7229</v>
      </c>
      <c r="G10584" s="285" t="s">
        <v>731</v>
      </c>
      <c r="H10584" s="278">
        <f t="shared" si="348"/>
        <v>2</v>
      </c>
      <c r="I10584" s="251" t="s">
        <v>7616</v>
      </c>
      <c r="J10584" s="285" t="s">
        <v>7600</v>
      </c>
      <c r="K10584" s="278" t="str">
        <f t="shared" si="349"/>
        <v>TTO002Physical constraints in the environment (obstacles related to terrain, climate, lack of infrastructure, etc.)</v>
      </c>
      <c r="L10584" s="286">
        <v>43770</v>
      </c>
      <c r="M10584" s="286" t="s">
        <v>3248</v>
      </c>
    </row>
    <row r="10585" spans="1:13" s="269" customFormat="1" ht="15.5" hidden="1" thickTop="1" thickBot="1" x14ac:dyDescent="0.4">
      <c r="A10585" s="287" t="s">
        <v>2954</v>
      </c>
      <c r="B10585" s="284" t="str">
        <f>VLOOKUP(A10585,Lists!B:C,2,FALSE)</f>
        <v>COL001</v>
      </c>
      <c r="C10585" s="284" t="str">
        <f>VLOOKUP(A10585,Lists!B:D,3,FALSE)</f>
        <v>COL</v>
      </c>
      <c r="D10585" s="289" t="s">
        <v>647</v>
      </c>
      <c r="E10585" s="289">
        <v>0</v>
      </c>
      <c r="F10585" s="289" t="s">
        <v>7229</v>
      </c>
      <c r="G10585" s="289" t="s">
        <v>731</v>
      </c>
      <c r="H10585" s="278">
        <f t="shared" si="348"/>
        <v>2</v>
      </c>
      <c r="I10585" s="252" t="s">
        <v>7616</v>
      </c>
      <c r="J10585" s="289" t="s">
        <v>7600</v>
      </c>
      <c r="K10585" s="278" t="str">
        <f t="shared" si="349"/>
        <v>COL001Denial of existence of humanitarian needs or entitlements to assistance</v>
      </c>
      <c r="L10585" s="290">
        <v>43770</v>
      </c>
      <c r="M10585" s="290" t="s">
        <v>3248</v>
      </c>
    </row>
    <row r="10586" spans="1:13" s="269" customFormat="1" ht="15.5" hidden="1" thickTop="1" thickBot="1" x14ac:dyDescent="0.4">
      <c r="A10586" s="283" t="s">
        <v>2954</v>
      </c>
      <c r="B10586" s="284" t="str">
        <f>VLOOKUP(A10586,Lists!B:C,2,FALSE)</f>
        <v>COL001</v>
      </c>
      <c r="C10586" s="284" t="str">
        <f>VLOOKUP(A10586,Lists!B:D,3,FALSE)</f>
        <v>COL</v>
      </c>
      <c r="D10586" s="285" t="s">
        <v>648</v>
      </c>
      <c r="E10586" s="285">
        <v>2</v>
      </c>
      <c r="F10586" s="285" t="s">
        <v>7229</v>
      </c>
      <c r="G10586" s="285" t="s">
        <v>731</v>
      </c>
      <c r="H10586" s="278">
        <f t="shared" si="348"/>
        <v>2</v>
      </c>
      <c r="I10586" s="251" t="s">
        <v>7616</v>
      </c>
      <c r="J10586" s="285" t="s">
        <v>7600</v>
      </c>
      <c r="K10586" s="278" t="str">
        <f t="shared" si="349"/>
        <v>COL001Restriction and obstruction of access to services and assistance</v>
      </c>
      <c r="L10586" s="286">
        <v>43770</v>
      </c>
      <c r="M10586" s="286" t="s">
        <v>3248</v>
      </c>
    </row>
    <row r="10587" spans="1:13" s="269" customFormat="1" ht="15.5" hidden="1" thickTop="1" thickBot="1" x14ac:dyDescent="0.4">
      <c r="A10587" s="287" t="s">
        <v>2954</v>
      </c>
      <c r="B10587" s="284" t="str">
        <f>VLOOKUP(A10587,Lists!B:C,2,FALSE)</f>
        <v>COL001</v>
      </c>
      <c r="C10587" s="284" t="str">
        <f>VLOOKUP(A10587,Lists!B:D,3,FALSE)</f>
        <v>COL</v>
      </c>
      <c r="D10587" s="289" t="s">
        <v>643</v>
      </c>
      <c r="E10587" s="289">
        <v>0</v>
      </c>
      <c r="F10587" s="289" t="s">
        <v>7229</v>
      </c>
      <c r="G10587" s="289" t="s">
        <v>731</v>
      </c>
      <c r="H10587" s="278">
        <f t="shared" si="348"/>
        <v>2</v>
      </c>
      <c r="I10587" s="252" t="s">
        <v>7616</v>
      </c>
      <c r="J10587" s="289" t="s">
        <v>7600</v>
      </c>
      <c r="K10587" s="278" t="str">
        <f t="shared" si="349"/>
        <v>COL001Impediments to entry into country (bureaucratic and administrative)</v>
      </c>
      <c r="L10587" s="290">
        <v>43770</v>
      </c>
      <c r="M10587" s="290" t="s">
        <v>3248</v>
      </c>
    </row>
    <row r="10588" spans="1:13" s="269" customFormat="1" ht="15.5" hidden="1" thickTop="1" thickBot="1" x14ac:dyDescent="0.4">
      <c r="A10588" s="283" t="s">
        <v>2954</v>
      </c>
      <c r="B10588" s="284" t="str">
        <f>VLOOKUP(A10588,Lists!B:C,2,FALSE)</f>
        <v>COL001</v>
      </c>
      <c r="C10588" s="284" t="str">
        <f>VLOOKUP(A10588,Lists!B:D,3,FALSE)</f>
        <v>COL</v>
      </c>
      <c r="D10588" s="285" t="s">
        <v>644</v>
      </c>
      <c r="E10588" s="285">
        <v>2</v>
      </c>
      <c r="F10588" s="285" t="s">
        <v>7229</v>
      </c>
      <c r="G10588" s="285" t="s">
        <v>731</v>
      </c>
      <c r="H10588" s="278">
        <f t="shared" si="348"/>
        <v>2</v>
      </c>
      <c r="I10588" s="251" t="s">
        <v>7616</v>
      </c>
      <c r="J10588" s="285" t="s">
        <v>7600</v>
      </c>
      <c r="K10588" s="278" t="str">
        <f t="shared" si="349"/>
        <v>COL001Restriction of movement (impediments to freedom of movement and/or administrative restrictions)</v>
      </c>
      <c r="L10588" s="286">
        <v>43770</v>
      </c>
      <c r="M10588" s="286" t="s">
        <v>3248</v>
      </c>
    </row>
    <row r="10589" spans="1:13" s="269" customFormat="1" ht="15.5" hidden="1" thickTop="1" thickBot="1" x14ac:dyDescent="0.4">
      <c r="A10589" s="287" t="s">
        <v>2954</v>
      </c>
      <c r="B10589" s="284" t="str">
        <f>VLOOKUP(A10589,Lists!B:C,2,FALSE)</f>
        <v>COL001</v>
      </c>
      <c r="C10589" s="284" t="str">
        <f>VLOOKUP(A10589,Lists!B:D,3,FALSE)</f>
        <v>COL</v>
      </c>
      <c r="D10589" s="289" t="s">
        <v>645</v>
      </c>
      <c r="E10589" s="289">
        <v>0</v>
      </c>
      <c r="F10589" s="289" t="s">
        <v>7229</v>
      </c>
      <c r="G10589" s="289" t="s">
        <v>731</v>
      </c>
      <c r="H10589" s="278">
        <f t="shared" si="348"/>
        <v>2</v>
      </c>
      <c r="I10589" s="252" t="s">
        <v>7616</v>
      </c>
      <c r="J10589" s="289" t="s">
        <v>7600</v>
      </c>
      <c r="K10589" s="278" t="str">
        <f t="shared" si="349"/>
        <v>COL001Interference into implementation of humanitarian activities</v>
      </c>
      <c r="L10589" s="290">
        <v>43770</v>
      </c>
      <c r="M10589" s="290" t="s">
        <v>3248</v>
      </c>
    </row>
    <row r="10590" spans="1:13" s="269" customFormat="1" ht="15.5" hidden="1" thickTop="1" thickBot="1" x14ac:dyDescent="0.4">
      <c r="A10590" s="283" t="s">
        <v>2954</v>
      </c>
      <c r="B10590" s="284" t="str">
        <f>VLOOKUP(A10590,Lists!B:C,2,FALSE)</f>
        <v>COL001</v>
      </c>
      <c r="C10590" s="284" t="str">
        <f>VLOOKUP(A10590,Lists!B:D,3,FALSE)</f>
        <v>COL</v>
      </c>
      <c r="D10590" s="285" t="s">
        <v>646</v>
      </c>
      <c r="E10590" s="285">
        <v>0</v>
      </c>
      <c r="F10590" s="285" t="s">
        <v>7229</v>
      </c>
      <c r="G10590" s="285" t="s">
        <v>731</v>
      </c>
      <c r="H10590" s="278">
        <f t="shared" si="348"/>
        <v>2</v>
      </c>
      <c r="I10590" s="251" t="s">
        <v>7616</v>
      </c>
      <c r="J10590" s="285" t="s">
        <v>7600</v>
      </c>
      <c r="K10590" s="278" t="str">
        <f t="shared" si="349"/>
        <v>COL001Violence against personnel, facilities and assets</v>
      </c>
      <c r="L10590" s="286">
        <v>43770</v>
      </c>
      <c r="M10590" s="286" t="s">
        <v>3248</v>
      </c>
    </row>
    <row r="10591" spans="1:13" s="269" customFormat="1" ht="15.5" hidden="1" thickTop="1" thickBot="1" x14ac:dyDescent="0.4">
      <c r="A10591" s="287" t="s">
        <v>2954</v>
      </c>
      <c r="B10591" s="284" t="str">
        <f>VLOOKUP(A10591,Lists!B:C,2,FALSE)</f>
        <v>COL001</v>
      </c>
      <c r="C10591" s="284" t="str">
        <f>VLOOKUP(A10591,Lists!B:D,3,FALSE)</f>
        <v>COL</v>
      </c>
      <c r="D10591" s="289" t="s">
        <v>649</v>
      </c>
      <c r="E10591" s="289">
        <v>1</v>
      </c>
      <c r="F10591" s="289" t="s">
        <v>7229</v>
      </c>
      <c r="G10591" s="289" t="s">
        <v>731</v>
      </c>
      <c r="H10591" s="278">
        <f t="shared" si="348"/>
        <v>2</v>
      </c>
      <c r="I10591" s="252" t="s">
        <v>7616</v>
      </c>
      <c r="J10591" s="289" t="s">
        <v>7600</v>
      </c>
      <c r="K10591" s="278" t="str">
        <f t="shared" si="349"/>
        <v>COL001Ongoing insecurity/hostilities affecting humanitarian assistance</v>
      </c>
      <c r="L10591" s="290">
        <v>43770</v>
      </c>
      <c r="M10591" s="290" t="s">
        <v>3248</v>
      </c>
    </row>
    <row r="10592" spans="1:13" s="269" customFormat="1" ht="15.5" hidden="1" thickTop="1" thickBot="1" x14ac:dyDescent="0.4">
      <c r="A10592" s="283" t="s">
        <v>2954</v>
      </c>
      <c r="B10592" s="284" t="str">
        <f>VLOOKUP(A10592,Lists!B:C,2,FALSE)</f>
        <v>COL001</v>
      </c>
      <c r="C10592" s="284" t="str">
        <f>VLOOKUP(A10592,Lists!B:D,3,FALSE)</f>
        <v>COL</v>
      </c>
      <c r="D10592" s="285" t="s">
        <v>650</v>
      </c>
      <c r="E10592" s="285">
        <v>3</v>
      </c>
      <c r="F10592" s="285" t="s">
        <v>7229</v>
      </c>
      <c r="G10592" s="285" t="s">
        <v>731</v>
      </c>
      <c r="H10592" s="278">
        <f t="shared" si="348"/>
        <v>2</v>
      </c>
      <c r="I10592" s="251" t="s">
        <v>7616</v>
      </c>
      <c r="J10592" s="285" t="s">
        <v>7600</v>
      </c>
      <c r="K10592" s="278" t="str">
        <f t="shared" si="349"/>
        <v xml:space="preserve">COL001Presence of mines and improvised explosive devices </v>
      </c>
      <c r="L10592" s="286">
        <v>43770</v>
      </c>
      <c r="M10592" s="286" t="s">
        <v>3248</v>
      </c>
    </row>
    <row r="10593" spans="1:13" s="269" customFormat="1" ht="15.5" hidden="1" thickTop="1" thickBot="1" x14ac:dyDescent="0.4">
      <c r="A10593" s="287" t="s">
        <v>2954</v>
      </c>
      <c r="B10593" s="284" t="str">
        <f>VLOOKUP(A10593,Lists!B:C,2,FALSE)</f>
        <v>COL001</v>
      </c>
      <c r="C10593" s="284" t="str">
        <f>VLOOKUP(A10593,Lists!B:D,3,FALSE)</f>
        <v>COL</v>
      </c>
      <c r="D10593" s="289" t="s">
        <v>651</v>
      </c>
      <c r="E10593" s="289">
        <v>1</v>
      </c>
      <c r="F10593" s="289" t="s">
        <v>7229</v>
      </c>
      <c r="G10593" s="289" t="s">
        <v>731</v>
      </c>
      <c r="H10593" s="278">
        <f t="shared" si="348"/>
        <v>2</v>
      </c>
      <c r="I10593" s="252" t="s">
        <v>7616</v>
      </c>
      <c r="J10593" s="289" t="s">
        <v>7600</v>
      </c>
      <c r="K10593" s="278" t="str">
        <f t="shared" si="349"/>
        <v>COL001Physical constraints in the environment (obstacles related to terrain, climate, lack of infrastructure, etc.)</v>
      </c>
      <c r="L10593" s="290">
        <v>43770</v>
      </c>
      <c r="M10593" s="290" t="s">
        <v>3248</v>
      </c>
    </row>
    <row r="10594" spans="1:13" s="269" customFormat="1" ht="15.5" hidden="1" thickTop="1" thickBot="1" x14ac:dyDescent="0.4">
      <c r="A10594" s="283" t="s">
        <v>1236</v>
      </c>
      <c r="B10594" s="284" t="str">
        <f>VLOOKUP(A10594,Lists!B:C,2,FALSE)</f>
        <v>COL002</v>
      </c>
      <c r="C10594" s="284" t="str">
        <f>VLOOKUP(A10594,Lists!B:D,3,FALSE)</f>
        <v>COL</v>
      </c>
      <c r="D10594" s="285" t="s">
        <v>647</v>
      </c>
      <c r="E10594" s="285">
        <v>0</v>
      </c>
      <c r="F10594" s="285" t="s">
        <v>7229</v>
      </c>
      <c r="G10594" s="285" t="s">
        <v>731</v>
      </c>
      <c r="H10594" s="278">
        <f t="shared" si="348"/>
        <v>2</v>
      </c>
      <c r="I10594" s="251" t="s">
        <v>7616</v>
      </c>
      <c r="J10594" s="285" t="s">
        <v>7600</v>
      </c>
      <c r="K10594" s="278" t="str">
        <f t="shared" si="349"/>
        <v>COL002Denial of existence of humanitarian needs or entitlements to assistance</v>
      </c>
      <c r="L10594" s="286">
        <v>43770</v>
      </c>
      <c r="M10594" s="286" t="s">
        <v>3248</v>
      </c>
    </row>
    <row r="10595" spans="1:13" s="269" customFormat="1" ht="15.5" hidden="1" thickTop="1" thickBot="1" x14ac:dyDescent="0.4">
      <c r="A10595" s="287" t="s">
        <v>1236</v>
      </c>
      <c r="B10595" s="284" t="str">
        <f>VLOOKUP(A10595,Lists!B:C,2,FALSE)</f>
        <v>COL002</v>
      </c>
      <c r="C10595" s="284" t="str">
        <f>VLOOKUP(A10595,Lists!B:D,3,FALSE)</f>
        <v>COL</v>
      </c>
      <c r="D10595" s="289" t="s">
        <v>648</v>
      </c>
      <c r="E10595" s="289">
        <v>2</v>
      </c>
      <c r="F10595" s="289" t="s">
        <v>7229</v>
      </c>
      <c r="G10595" s="289" t="s">
        <v>731</v>
      </c>
      <c r="H10595" s="278">
        <f t="shared" si="348"/>
        <v>2</v>
      </c>
      <c r="I10595" s="252" t="s">
        <v>7616</v>
      </c>
      <c r="J10595" s="289" t="s">
        <v>7600</v>
      </c>
      <c r="K10595" s="278" t="str">
        <f t="shared" si="349"/>
        <v>COL002Restriction and obstruction of access to services and assistance</v>
      </c>
      <c r="L10595" s="290">
        <v>43770</v>
      </c>
      <c r="M10595" s="290" t="s">
        <v>3248</v>
      </c>
    </row>
    <row r="10596" spans="1:13" s="269" customFormat="1" ht="15.5" hidden="1" thickTop="1" thickBot="1" x14ac:dyDescent="0.4">
      <c r="A10596" s="283" t="s">
        <v>1236</v>
      </c>
      <c r="B10596" s="284" t="str">
        <f>VLOOKUP(A10596,Lists!B:C,2,FALSE)</f>
        <v>COL002</v>
      </c>
      <c r="C10596" s="284" t="str">
        <f>VLOOKUP(A10596,Lists!B:D,3,FALSE)</f>
        <v>COL</v>
      </c>
      <c r="D10596" s="285" t="s">
        <v>643</v>
      </c>
      <c r="E10596" s="285">
        <v>0</v>
      </c>
      <c r="F10596" s="285" t="s">
        <v>7229</v>
      </c>
      <c r="G10596" s="285" t="s">
        <v>731</v>
      </c>
      <c r="H10596" s="278">
        <f t="shared" si="348"/>
        <v>2</v>
      </c>
      <c r="I10596" s="251" t="s">
        <v>7616</v>
      </c>
      <c r="J10596" s="285" t="s">
        <v>7600</v>
      </c>
      <c r="K10596" s="278" t="str">
        <f t="shared" si="349"/>
        <v>COL002Impediments to entry into country (bureaucratic and administrative)</v>
      </c>
      <c r="L10596" s="286">
        <v>43770</v>
      </c>
      <c r="M10596" s="286" t="s">
        <v>3248</v>
      </c>
    </row>
    <row r="10597" spans="1:13" s="269" customFormat="1" ht="15.5" hidden="1" thickTop="1" thickBot="1" x14ac:dyDescent="0.4">
      <c r="A10597" s="287" t="s">
        <v>1236</v>
      </c>
      <c r="B10597" s="284" t="str">
        <f>VLOOKUP(A10597,Lists!B:C,2,FALSE)</f>
        <v>COL002</v>
      </c>
      <c r="C10597" s="284" t="str">
        <f>VLOOKUP(A10597,Lists!B:D,3,FALSE)</f>
        <v>COL</v>
      </c>
      <c r="D10597" s="289" t="s">
        <v>644</v>
      </c>
      <c r="E10597" s="289">
        <v>2</v>
      </c>
      <c r="F10597" s="289" t="s">
        <v>7229</v>
      </c>
      <c r="G10597" s="289" t="s">
        <v>731</v>
      </c>
      <c r="H10597" s="278">
        <f t="shared" si="348"/>
        <v>2</v>
      </c>
      <c r="I10597" s="252" t="s">
        <v>7616</v>
      </c>
      <c r="J10597" s="289" t="s">
        <v>7600</v>
      </c>
      <c r="K10597" s="278" t="str">
        <f t="shared" si="349"/>
        <v>COL002Restriction of movement (impediments to freedom of movement and/or administrative restrictions)</v>
      </c>
      <c r="L10597" s="290">
        <v>43770</v>
      </c>
      <c r="M10597" s="290" t="s">
        <v>3248</v>
      </c>
    </row>
    <row r="10598" spans="1:13" s="269" customFormat="1" ht="15.5" hidden="1" thickTop="1" thickBot="1" x14ac:dyDescent="0.4">
      <c r="A10598" s="283" t="s">
        <v>1236</v>
      </c>
      <c r="B10598" s="284" t="str">
        <f>VLOOKUP(A10598,Lists!B:C,2,FALSE)</f>
        <v>COL002</v>
      </c>
      <c r="C10598" s="284" t="str">
        <f>VLOOKUP(A10598,Lists!B:D,3,FALSE)</f>
        <v>COL</v>
      </c>
      <c r="D10598" s="285" t="s">
        <v>645</v>
      </c>
      <c r="E10598" s="285">
        <v>0</v>
      </c>
      <c r="F10598" s="285" t="s">
        <v>7229</v>
      </c>
      <c r="G10598" s="285" t="s">
        <v>731</v>
      </c>
      <c r="H10598" s="278">
        <f t="shared" si="348"/>
        <v>2</v>
      </c>
      <c r="I10598" s="251" t="s">
        <v>7616</v>
      </c>
      <c r="J10598" s="285" t="s">
        <v>7600</v>
      </c>
      <c r="K10598" s="278" t="str">
        <f t="shared" si="349"/>
        <v>COL002Interference into implementation of humanitarian activities</v>
      </c>
      <c r="L10598" s="286">
        <v>43770</v>
      </c>
      <c r="M10598" s="286" t="s">
        <v>3248</v>
      </c>
    </row>
    <row r="10599" spans="1:13" s="269" customFormat="1" ht="15.5" hidden="1" thickTop="1" thickBot="1" x14ac:dyDescent="0.4">
      <c r="A10599" s="287" t="s">
        <v>1236</v>
      </c>
      <c r="B10599" s="284" t="str">
        <f>VLOOKUP(A10599,Lists!B:C,2,FALSE)</f>
        <v>COL002</v>
      </c>
      <c r="C10599" s="284" t="str">
        <f>VLOOKUP(A10599,Lists!B:D,3,FALSE)</f>
        <v>COL</v>
      </c>
      <c r="D10599" s="289" t="s">
        <v>646</v>
      </c>
      <c r="E10599" s="289">
        <v>0</v>
      </c>
      <c r="F10599" s="289" t="s">
        <v>7229</v>
      </c>
      <c r="G10599" s="289" t="s">
        <v>731</v>
      </c>
      <c r="H10599" s="278">
        <f t="shared" si="348"/>
        <v>2</v>
      </c>
      <c r="I10599" s="252" t="s">
        <v>7616</v>
      </c>
      <c r="J10599" s="289" t="s">
        <v>7600</v>
      </c>
      <c r="K10599" s="278" t="str">
        <f t="shared" si="349"/>
        <v>COL002Violence against personnel, facilities and assets</v>
      </c>
      <c r="L10599" s="290">
        <v>43770</v>
      </c>
      <c r="M10599" s="290" t="s">
        <v>3248</v>
      </c>
    </row>
    <row r="10600" spans="1:13" s="269" customFormat="1" ht="15.5" hidden="1" thickTop="1" thickBot="1" x14ac:dyDescent="0.4">
      <c r="A10600" s="283" t="s">
        <v>1236</v>
      </c>
      <c r="B10600" s="284" t="str">
        <f>VLOOKUP(A10600,Lists!B:C,2,FALSE)</f>
        <v>COL002</v>
      </c>
      <c r="C10600" s="284" t="str">
        <f>VLOOKUP(A10600,Lists!B:D,3,FALSE)</f>
        <v>COL</v>
      </c>
      <c r="D10600" s="285" t="s">
        <v>649</v>
      </c>
      <c r="E10600" s="285">
        <v>1</v>
      </c>
      <c r="F10600" s="285" t="s">
        <v>7229</v>
      </c>
      <c r="G10600" s="285" t="s">
        <v>731</v>
      </c>
      <c r="H10600" s="278">
        <f t="shared" si="348"/>
        <v>2</v>
      </c>
      <c r="I10600" s="251" t="s">
        <v>7616</v>
      </c>
      <c r="J10600" s="285" t="s">
        <v>7600</v>
      </c>
      <c r="K10600" s="278" t="str">
        <f t="shared" si="349"/>
        <v>COL002Ongoing insecurity/hostilities affecting humanitarian assistance</v>
      </c>
      <c r="L10600" s="286">
        <v>43770</v>
      </c>
      <c r="M10600" s="286" t="s">
        <v>3248</v>
      </c>
    </row>
    <row r="10601" spans="1:13" s="269" customFormat="1" ht="15.5" hidden="1" thickTop="1" thickBot="1" x14ac:dyDescent="0.4">
      <c r="A10601" s="287" t="s">
        <v>1236</v>
      </c>
      <c r="B10601" s="284" t="str">
        <f>VLOOKUP(A10601,Lists!B:C,2,FALSE)</f>
        <v>COL002</v>
      </c>
      <c r="C10601" s="284" t="str">
        <f>VLOOKUP(A10601,Lists!B:D,3,FALSE)</f>
        <v>COL</v>
      </c>
      <c r="D10601" s="289" t="s">
        <v>650</v>
      </c>
      <c r="E10601" s="289">
        <v>3</v>
      </c>
      <c r="F10601" s="289" t="s">
        <v>7229</v>
      </c>
      <c r="G10601" s="289" t="s">
        <v>731</v>
      </c>
      <c r="H10601" s="278">
        <f t="shared" si="348"/>
        <v>2</v>
      </c>
      <c r="I10601" s="252" t="s">
        <v>7616</v>
      </c>
      <c r="J10601" s="289" t="s">
        <v>7600</v>
      </c>
      <c r="K10601" s="278" t="str">
        <f t="shared" si="349"/>
        <v xml:space="preserve">COL002Presence of mines and improvised explosive devices </v>
      </c>
      <c r="L10601" s="290">
        <v>43770</v>
      </c>
      <c r="M10601" s="290" t="s">
        <v>3248</v>
      </c>
    </row>
    <row r="10602" spans="1:13" s="269" customFormat="1" ht="15.5" hidden="1" thickTop="1" thickBot="1" x14ac:dyDescent="0.4">
      <c r="A10602" s="283" t="s">
        <v>1236</v>
      </c>
      <c r="B10602" s="284" t="str">
        <f>VLOOKUP(A10602,Lists!B:C,2,FALSE)</f>
        <v>COL002</v>
      </c>
      <c r="C10602" s="284" t="str">
        <f>VLOOKUP(A10602,Lists!B:D,3,FALSE)</f>
        <v>COL</v>
      </c>
      <c r="D10602" s="285" t="s">
        <v>651</v>
      </c>
      <c r="E10602" s="285">
        <v>1</v>
      </c>
      <c r="F10602" s="285" t="s">
        <v>7229</v>
      </c>
      <c r="G10602" s="285" t="s">
        <v>731</v>
      </c>
      <c r="H10602" s="278">
        <f t="shared" ref="H10602:H10665" si="350">IF(G10602="x","x",IF(G10602="Low",3,IF(G10602="Medium",2,IF(G10602="High",1,FALSE))))</f>
        <v>2</v>
      </c>
      <c r="I10602" s="251" t="s">
        <v>7616</v>
      </c>
      <c r="J10602" s="285" t="s">
        <v>7600</v>
      </c>
      <c r="K10602" s="278" t="str">
        <f t="shared" si="349"/>
        <v>COL002Physical constraints in the environment (obstacles related to terrain, climate, lack of infrastructure, etc.)</v>
      </c>
      <c r="L10602" s="286">
        <v>43770</v>
      </c>
      <c r="M10602" s="286" t="s">
        <v>3248</v>
      </c>
    </row>
    <row r="10603" spans="1:13" s="269" customFormat="1" ht="15.5" hidden="1" thickTop="1" thickBot="1" x14ac:dyDescent="0.4">
      <c r="A10603" s="287" t="s">
        <v>2986</v>
      </c>
      <c r="B10603" s="284" t="str">
        <f>VLOOKUP(A10603,Lists!B:C,2,FALSE)</f>
        <v>VEN001</v>
      </c>
      <c r="C10603" s="284" t="str">
        <f>VLOOKUP(A10603,Lists!B:D,3,FALSE)</f>
        <v>VEN</v>
      </c>
      <c r="D10603" s="289" t="s">
        <v>647</v>
      </c>
      <c r="E10603" s="289">
        <v>2</v>
      </c>
      <c r="F10603" s="289" t="s">
        <v>7229</v>
      </c>
      <c r="G10603" s="289" t="s">
        <v>731</v>
      </c>
      <c r="H10603" s="278">
        <f t="shared" si="350"/>
        <v>2</v>
      </c>
      <c r="I10603" s="252" t="s">
        <v>7616</v>
      </c>
      <c r="J10603" s="289" t="s">
        <v>7600</v>
      </c>
      <c r="K10603" s="278" t="str">
        <f t="shared" si="349"/>
        <v>VEN001Denial of existence of humanitarian needs or entitlements to assistance</v>
      </c>
      <c r="L10603" s="290">
        <v>43770</v>
      </c>
      <c r="M10603" s="290" t="s">
        <v>3248</v>
      </c>
    </row>
    <row r="10604" spans="1:13" s="269" customFormat="1" ht="15.5" hidden="1" thickTop="1" thickBot="1" x14ac:dyDescent="0.4">
      <c r="A10604" s="283" t="s">
        <v>2986</v>
      </c>
      <c r="B10604" s="284" t="str">
        <f>VLOOKUP(A10604,Lists!B:C,2,FALSE)</f>
        <v>VEN001</v>
      </c>
      <c r="C10604" s="284" t="str">
        <f>VLOOKUP(A10604,Lists!B:D,3,FALSE)</f>
        <v>VEN</v>
      </c>
      <c r="D10604" s="285" t="s">
        <v>648</v>
      </c>
      <c r="E10604" s="285">
        <v>2</v>
      </c>
      <c r="F10604" s="285" t="s">
        <v>7229</v>
      </c>
      <c r="G10604" s="285" t="s">
        <v>731</v>
      </c>
      <c r="H10604" s="278">
        <f t="shared" si="350"/>
        <v>2</v>
      </c>
      <c r="I10604" s="251" t="s">
        <v>7616</v>
      </c>
      <c r="J10604" s="285" t="s">
        <v>7600</v>
      </c>
      <c r="K10604" s="278" t="str">
        <f t="shared" si="349"/>
        <v>VEN001Restriction and obstruction of access to services and assistance</v>
      </c>
      <c r="L10604" s="286">
        <v>43770</v>
      </c>
      <c r="M10604" s="286" t="s">
        <v>3248</v>
      </c>
    </row>
    <row r="10605" spans="1:13" s="269" customFormat="1" ht="15.5" hidden="1" thickTop="1" thickBot="1" x14ac:dyDescent="0.4">
      <c r="A10605" s="287" t="s">
        <v>2986</v>
      </c>
      <c r="B10605" s="284" t="str">
        <f>VLOOKUP(A10605,Lists!B:C,2,FALSE)</f>
        <v>VEN001</v>
      </c>
      <c r="C10605" s="284" t="str">
        <f>VLOOKUP(A10605,Lists!B:D,3,FALSE)</f>
        <v>VEN</v>
      </c>
      <c r="D10605" s="289" t="s">
        <v>643</v>
      </c>
      <c r="E10605" s="289">
        <v>2</v>
      </c>
      <c r="F10605" s="289" t="s">
        <v>7229</v>
      </c>
      <c r="G10605" s="289" t="s">
        <v>731</v>
      </c>
      <c r="H10605" s="278">
        <f t="shared" si="350"/>
        <v>2</v>
      </c>
      <c r="I10605" s="252" t="s">
        <v>7616</v>
      </c>
      <c r="J10605" s="289" t="s">
        <v>7600</v>
      </c>
      <c r="K10605" s="278" t="str">
        <f t="shared" si="349"/>
        <v>VEN001Impediments to entry into country (bureaucratic and administrative)</v>
      </c>
      <c r="L10605" s="290">
        <v>43770</v>
      </c>
      <c r="M10605" s="290" t="s">
        <v>3248</v>
      </c>
    </row>
    <row r="10606" spans="1:13" s="269" customFormat="1" ht="15.5" hidden="1" thickTop="1" thickBot="1" x14ac:dyDescent="0.4">
      <c r="A10606" s="283" t="s">
        <v>2986</v>
      </c>
      <c r="B10606" s="284" t="str">
        <f>VLOOKUP(A10606,Lists!B:C,2,FALSE)</f>
        <v>VEN001</v>
      </c>
      <c r="C10606" s="284" t="str">
        <f>VLOOKUP(A10606,Lists!B:D,3,FALSE)</f>
        <v>VEN</v>
      </c>
      <c r="D10606" s="285" t="s">
        <v>644</v>
      </c>
      <c r="E10606" s="285">
        <v>2</v>
      </c>
      <c r="F10606" s="285" t="s">
        <v>7229</v>
      </c>
      <c r="G10606" s="285" t="s">
        <v>731</v>
      </c>
      <c r="H10606" s="278">
        <f t="shared" si="350"/>
        <v>2</v>
      </c>
      <c r="I10606" s="251" t="s">
        <v>7616</v>
      </c>
      <c r="J10606" s="285" t="s">
        <v>7600</v>
      </c>
      <c r="K10606" s="278" t="str">
        <f t="shared" si="349"/>
        <v>VEN001Restriction of movement (impediments to freedom of movement and/or administrative restrictions)</v>
      </c>
      <c r="L10606" s="286">
        <v>43770</v>
      </c>
      <c r="M10606" s="286" t="s">
        <v>3248</v>
      </c>
    </row>
    <row r="10607" spans="1:13" s="269" customFormat="1" ht="15.5" hidden="1" thickTop="1" thickBot="1" x14ac:dyDescent="0.4">
      <c r="A10607" s="287" t="s">
        <v>2986</v>
      </c>
      <c r="B10607" s="284" t="str">
        <f>VLOOKUP(A10607,Lists!B:C,2,FALSE)</f>
        <v>VEN001</v>
      </c>
      <c r="C10607" s="284" t="str">
        <f>VLOOKUP(A10607,Lists!B:D,3,FALSE)</f>
        <v>VEN</v>
      </c>
      <c r="D10607" s="289" t="s">
        <v>645</v>
      </c>
      <c r="E10607" s="289">
        <v>3</v>
      </c>
      <c r="F10607" s="289" t="s">
        <v>7229</v>
      </c>
      <c r="G10607" s="289" t="s">
        <v>731</v>
      </c>
      <c r="H10607" s="278">
        <f t="shared" si="350"/>
        <v>2</v>
      </c>
      <c r="I10607" s="252" t="s">
        <v>7616</v>
      </c>
      <c r="J10607" s="289" t="s">
        <v>7600</v>
      </c>
      <c r="K10607" s="278" t="str">
        <f t="shared" si="349"/>
        <v>VEN001Interference into implementation of humanitarian activities</v>
      </c>
      <c r="L10607" s="290">
        <v>43770</v>
      </c>
      <c r="M10607" s="290" t="s">
        <v>3248</v>
      </c>
    </row>
    <row r="10608" spans="1:13" s="269" customFormat="1" ht="15.5" hidden="1" thickTop="1" thickBot="1" x14ac:dyDescent="0.4">
      <c r="A10608" s="283" t="s">
        <v>2986</v>
      </c>
      <c r="B10608" s="284" t="str">
        <f>VLOOKUP(A10608,Lists!B:C,2,FALSE)</f>
        <v>VEN001</v>
      </c>
      <c r="C10608" s="284" t="str">
        <f>VLOOKUP(A10608,Lists!B:D,3,FALSE)</f>
        <v>VEN</v>
      </c>
      <c r="D10608" s="285" t="s">
        <v>646</v>
      </c>
      <c r="E10608" s="285">
        <v>0</v>
      </c>
      <c r="F10608" s="285" t="s">
        <v>7229</v>
      </c>
      <c r="G10608" s="285" t="s">
        <v>731</v>
      </c>
      <c r="H10608" s="278">
        <f t="shared" si="350"/>
        <v>2</v>
      </c>
      <c r="I10608" s="251" t="s">
        <v>7616</v>
      </c>
      <c r="J10608" s="285" t="s">
        <v>7600</v>
      </c>
      <c r="K10608" s="278" t="str">
        <f t="shared" si="349"/>
        <v>VEN001Violence against personnel, facilities and assets</v>
      </c>
      <c r="L10608" s="286">
        <v>43770</v>
      </c>
      <c r="M10608" s="286" t="s">
        <v>3248</v>
      </c>
    </row>
    <row r="10609" spans="1:13" s="269" customFormat="1" ht="15.5" hidden="1" thickTop="1" thickBot="1" x14ac:dyDescent="0.4">
      <c r="A10609" s="287" t="s">
        <v>2986</v>
      </c>
      <c r="B10609" s="284" t="str">
        <f>VLOOKUP(A10609,Lists!B:C,2,FALSE)</f>
        <v>VEN001</v>
      </c>
      <c r="C10609" s="284" t="str">
        <f>VLOOKUP(A10609,Lists!B:D,3,FALSE)</f>
        <v>VEN</v>
      </c>
      <c r="D10609" s="289" t="s">
        <v>649</v>
      </c>
      <c r="E10609" s="289">
        <v>2</v>
      </c>
      <c r="F10609" s="289" t="s">
        <v>7229</v>
      </c>
      <c r="G10609" s="289" t="s">
        <v>731</v>
      </c>
      <c r="H10609" s="278">
        <f t="shared" si="350"/>
        <v>2</v>
      </c>
      <c r="I10609" s="252" t="s">
        <v>7616</v>
      </c>
      <c r="J10609" s="289" t="s">
        <v>7600</v>
      </c>
      <c r="K10609" s="278" t="str">
        <f t="shared" si="349"/>
        <v>VEN001Ongoing insecurity/hostilities affecting humanitarian assistance</v>
      </c>
      <c r="L10609" s="290">
        <v>43770</v>
      </c>
      <c r="M10609" s="290" t="s">
        <v>3248</v>
      </c>
    </row>
    <row r="10610" spans="1:13" s="269" customFormat="1" ht="15.5" hidden="1" thickTop="1" thickBot="1" x14ac:dyDescent="0.4">
      <c r="A10610" s="283" t="s">
        <v>2986</v>
      </c>
      <c r="B10610" s="284" t="str">
        <f>VLOOKUP(A10610,Lists!B:C,2,FALSE)</f>
        <v>VEN001</v>
      </c>
      <c r="C10610" s="284" t="str">
        <f>VLOOKUP(A10610,Lists!B:D,3,FALSE)</f>
        <v>VEN</v>
      </c>
      <c r="D10610" s="285" t="s">
        <v>650</v>
      </c>
      <c r="E10610" s="285">
        <v>0</v>
      </c>
      <c r="F10610" s="285" t="s">
        <v>7229</v>
      </c>
      <c r="G10610" s="285" t="s">
        <v>731</v>
      </c>
      <c r="H10610" s="278">
        <f t="shared" si="350"/>
        <v>2</v>
      </c>
      <c r="I10610" s="251" t="s">
        <v>7616</v>
      </c>
      <c r="J10610" s="285" t="s">
        <v>7600</v>
      </c>
      <c r="K10610" s="278" t="str">
        <f t="shared" si="349"/>
        <v xml:space="preserve">VEN001Presence of mines and improvised explosive devices </v>
      </c>
      <c r="L10610" s="286">
        <v>43770</v>
      </c>
      <c r="M10610" s="286" t="s">
        <v>3248</v>
      </c>
    </row>
    <row r="10611" spans="1:13" s="269" customFormat="1" ht="15.5" hidden="1" thickTop="1" thickBot="1" x14ac:dyDescent="0.4">
      <c r="A10611" s="287" t="s">
        <v>2986</v>
      </c>
      <c r="B10611" s="284" t="str">
        <f>VLOOKUP(A10611,Lists!B:C,2,FALSE)</f>
        <v>VEN001</v>
      </c>
      <c r="C10611" s="284" t="str">
        <f>VLOOKUP(A10611,Lists!B:D,3,FALSE)</f>
        <v>VEN</v>
      </c>
      <c r="D10611" s="289" t="s">
        <v>651</v>
      </c>
      <c r="E10611" s="289">
        <v>3</v>
      </c>
      <c r="F10611" s="289" t="s">
        <v>7229</v>
      </c>
      <c r="G10611" s="289" t="s">
        <v>731</v>
      </c>
      <c r="H10611" s="278">
        <f t="shared" si="350"/>
        <v>2</v>
      </c>
      <c r="I10611" s="252" t="s">
        <v>7616</v>
      </c>
      <c r="J10611" s="289" t="s">
        <v>7600</v>
      </c>
      <c r="K10611" s="278" t="str">
        <f t="shared" si="349"/>
        <v>VEN001Physical constraints in the environment (obstacles related to terrain, climate, lack of infrastructure, etc.)</v>
      </c>
      <c r="L10611" s="290">
        <v>43770</v>
      </c>
      <c r="M10611" s="290" t="s">
        <v>3248</v>
      </c>
    </row>
    <row r="10612" spans="1:13" s="269" customFormat="1" ht="15.5" hidden="1" thickTop="1" thickBot="1" x14ac:dyDescent="0.4">
      <c r="A10612" s="283" t="s">
        <v>3671</v>
      </c>
      <c r="B10612" s="284" t="str">
        <f>VLOOKUP(A10612,Lists!B:C,2,FALSE)</f>
        <v>REG002</v>
      </c>
      <c r="C10612" s="284" t="str">
        <f>VLOOKUP(A10612,Lists!B:D,3,FALSE)</f>
        <v>VEN, BRA, COL, ECU, PER, TTO</v>
      </c>
      <c r="D10612" s="285" t="s">
        <v>647</v>
      </c>
      <c r="E10612" s="285">
        <v>0</v>
      </c>
      <c r="F10612" s="285" t="s">
        <v>7229</v>
      </c>
      <c r="G10612" s="285" t="s">
        <v>731</v>
      </c>
      <c r="H10612" s="278">
        <f t="shared" si="350"/>
        <v>2</v>
      </c>
      <c r="I10612" s="251" t="s">
        <v>7616</v>
      </c>
      <c r="J10612" s="285" t="s">
        <v>7600</v>
      </c>
      <c r="K10612" s="278" t="str">
        <f t="shared" si="349"/>
        <v>REG002Denial of existence of humanitarian needs or entitlements to assistance</v>
      </c>
      <c r="L10612" s="286">
        <v>43770</v>
      </c>
      <c r="M10612" s="286" t="s">
        <v>3248</v>
      </c>
    </row>
    <row r="10613" spans="1:13" s="269" customFormat="1" ht="15.5" hidden="1" thickTop="1" thickBot="1" x14ac:dyDescent="0.4">
      <c r="A10613" s="287" t="s">
        <v>3671</v>
      </c>
      <c r="B10613" s="284" t="str">
        <f>VLOOKUP(A10613,Lists!B:C,2,FALSE)</f>
        <v>REG002</v>
      </c>
      <c r="C10613" s="284" t="str">
        <f>VLOOKUP(A10613,Lists!B:D,3,FALSE)</f>
        <v>VEN, BRA, COL, ECU, PER, TTO</v>
      </c>
      <c r="D10613" s="289" t="s">
        <v>648</v>
      </c>
      <c r="E10613" s="289">
        <v>0</v>
      </c>
      <c r="F10613" s="289" t="s">
        <v>7229</v>
      </c>
      <c r="G10613" s="289" t="s">
        <v>731</v>
      </c>
      <c r="H10613" s="278">
        <f t="shared" si="350"/>
        <v>2</v>
      </c>
      <c r="I10613" s="252" t="s">
        <v>7616</v>
      </c>
      <c r="J10613" s="289" t="s">
        <v>7600</v>
      </c>
      <c r="K10613" s="278" t="str">
        <f t="shared" si="349"/>
        <v>REG002Restriction and obstruction of access to services and assistance</v>
      </c>
      <c r="L10613" s="290">
        <v>43770</v>
      </c>
      <c r="M10613" s="290" t="s">
        <v>3248</v>
      </c>
    </row>
    <row r="10614" spans="1:13" s="269" customFormat="1" ht="15.5" hidden="1" thickTop="1" thickBot="1" x14ac:dyDescent="0.4">
      <c r="A10614" s="283" t="s">
        <v>3671</v>
      </c>
      <c r="B10614" s="284" t="str">
        <f>VLOOKUP(A10614,Lists!B:C,2,FALSE)</f>
        <v>REG002</v>
      </c>
      <c r="C10614" s="284" t="str">
        <f>VLOOKUP(A10614,Lists!B:D,3,FALSE)</f>
        <v>VEN, BRA, COL, ECU, PER, TTO</v>
      </c>
      <c r="D10614" s="285" t="s">
        <v>643</v>
      </c>
      <c r="E10614" s="285">
        <v>0</v>
      </c>
      <c r="F10614" s="285" t="s">
        <v>7229</v>
      </c>
      <c r="G10614" s="285" t="s">
        <v>731</v>
      </c>
      <c r="H10614" s="278">
        <f t="shared" si="350"/>
        <v>2</v>
      </c>
      <c r="I10614" s="251" t="s">
        <v>7616</v>
      </c>
      <c r="J10614" s="285" t="s">
        <v>7600</v>
      </c>
      <c r="K10614" s="278" t="str">
        <f t="shared" si="349"/>
        <v>REG002Impediments to entry into country (bureaucratic and administrative)</v>
      </c>
      <c r="L10614" s="286">
        <v>43770</v>
      </c>
      <c r="M10614" s="286" t="s">
        <v>3248</v>
      </c>
    </row>
    <row r="10615" spans="1:13" s="269" customFormat="1" ht="15.5" hidden="1" thickTop="1" thickBot="1" x14ac:dyDescent="0.4">
      <c r="A10615" s="287" t="s">
        <v>3671</v>
      </c>
      <c r="B10615" s="284" t="str">
        <f>VLOOKUP(A10615,Lists!B:C,2,FALSE)</f>
        <v>REG002</v>
      </c>
      <c r="C10615" s="284" t="str">
        <f>VLOOKUP(A10615,Lists!B:D,3,FALSE)</f>
        <v>VEN, BRA, COL, ECU, PER, TTO</v>
      </c>
      <c r="D10615" s="289" t="s">
        <v>644</v>
      </c>
      <c r="E10615" s="289">
        <v>0</v>
      </c>
      <c r="F10615" s="289" t="s">
        <v>7229</v>
      </c>
      <c r="G10615" s="289" t="s">
        <v>731</v>
      </c>
      <c r="H10615" s="278">
        <f t="shared" si="350"/>
        <v>2</v>
      </c>
      <c r="I10615" s="252" t="s">
        <v>7616</v>
      </c>
      <c r="J10615" s="289" t="s">
        <v>7600</v>
      </c>
      <c r="K10615" s="278" t="str">
        <f t="shared" si="349"/>
        <v>REG002Restriction of movement (impediments to freedom of movement and/or administrative restrictions)</v>
      </c>
      <c r="L10615" s="290">
        <v>43770</v>
      </c>
      <c r="M10615" s="290" t="s">
        <v>3248</v>
      </c>
    </row>
    <row r="10616" spans="1:13" s="269" customFormat="1" ht="15.5" hidden="1" thickTop="1" thickBot="1" x14ac:dyDescent="0.4">
      <c r="A10616" s="283" t="s">
        <v>3671</v>
      </c>
      <c r="B10616" s="284" t="str">
        <f>VLOOKUP(A10616,Lists!B:C,2,FALSE)</f>
        <v>REG002</v>
      </c>
      <c r="C10616" s="284" t="str">
        <f>VLOOKUP(A10616,Lists!B:D,3,FALSE)</f>
        <v>VEN, BRA, COL, ECU, PER, TTO</v>
      </c>
      <c r="D10616" s="285" t="s">
        <v>645</v>
      </c>
      <c r="E10616" s="285">
        <v>0</v>
      </c>
      <c r="F10616" s="285" t="s">
        <v>7229</v>
      </c>
      <c r="G10616" s="285" t="s">
        <v>731</v>
      </c>
      <c r="H10616" s="278">
        <f t="shared" si="350"/>
        <v>2</v>
      </c>
      <c r="I10616" s="251" t="s">
        <v>7616</v>
      </c>
      <c r="J10616" s="285" t="s">
        <v>7600</v>
      </c>
      <c r="K10616" s="278" t="str">
        <f t="shared" si="349"/>
        <v>REG002Interference into implementation of humanitarian activities</v>
      </c>
      <c r="L10616" s="286">
        <v>43770</v>
      </c>
      <c r="M10616" s="286" t="s">
        <v>3248</v>
      </c>
    </row>
    <row r="10617" spans="1:13" s="269" customFormat="1" ht="15.5" hidden="1" thickTop="1" thickBot="1" x14ac:dyDescent="0.4">
      <c r="A10617" s="287" t="s">
        <v>3671</v>
      </c>
      <c r="B10617" s="284" t="str">
        <f>VLOOKUP(A10617,Lists!B:C,2,FALSE)</f>
        <v>REG002</v>
      </c>
      <c r="C10617" s="284" t="str">
        <f>VLOOKUP(A10617,Lists!B:D,3,FALSE)</f>
        <v>VEN, BRA, COL, ECU, PER, TTO</v>
      </c>
      <c r="D10617" s="289" t="s">
        <v>646</v>
      </c>
      <c r="E10617" s="289">
        <v>2</v>
      </c>
      <c r="F10617" s="289" t="s">
        <v>7229</v>
      </c>
      <c r="G10617" s="289" t="s">
        <v>731</v>
      </c>
      <c r="H10617" s="278">
        <f t="shared" si="350"/>
        <v>2</v>
      </c>
      <c r="I10617" s="252" t="s">
        <v>7616</v>
      </c>
      <c r="J10617" s="289" t="s">
        <v>7600</v>
      </c>
      <c r="K10617" s="278" t="str">
        <f t="shared" si="349"/>
        <v>REG002Violence against personnel, facilities and assets</v>
      </c>
      <c r="L10617" s="290">
        <v>43770</v>
      </c>
      <c r="M10617" s="290" t="s">
        <v>3248</v>
      </c>
    </row>
    <row r="10618" spans="1:13" s="269" customFormat="1" ht="15.5" hidden="1" thickTop="1" thickBot="1" x14ac:dyDescent="0.4">
      <c r="A10618" s="283" t="s">
        <v>3671</v>
      </c>
      <c r="B10618" s="284" t="str">
        <f>VLOOKUP(A10618,Lists!B:C,2,FALSE)</f>
        <v>REG002</v>
      </c>
      <c r="C10618" s="284" t="str">
        <f>VLOOKUP(A10618,Lists!B:D,3,FALSE)</f>
        <v>VEN, BRA, COL, ECU, PER, TTO</v>
      </c>
      <c r="D10618" s="285" t="s">
        <v>649</v>
      </c>
      <c r="E10618" s="285">
        <v>0</v>
      </c>
      <c r="F10618" s="285" t="s">
        <v>7229</v>
      </c>
      <c r="G10618" s="285" t="s">
        <v>731</v>
      </c>
      <c r="H10618" s="278">
        <f t="shared" si="350"/>
        <v>2</v>
      </c>
      <c r="I10618" s="251" t="s">
        <v>7616</v>
      </c>
      <c r="J10618" s="285" t="s">
        <v>7600</v>
      </c>
      <c r="K10618" s="278" t="str">
        <f t="shared" si="349"/>
        <v>REG002Ongoing insecurity/hostilities affecting humanitarian assistance</v>
      </c>
      <c r="L10618" s="286">
        <v>43770</v>
      </c>
      <c r="M10618" s="286" t="s">
        <v>3248</v>
      </c>
    </row>
    <row r="10619" spans="1:13" s="269" customFormat="1" ht="15.5" hidden="1" thickTop="1" thickBot="1" x14ac:dyDescent="0.4">
      <c r="A10619" s="287" t="s">
        <v>3671</v>
      </c>
      <c r="B10619" s="284" t="str">
        <f>VLOOKUP(A10619,Lists!B:C,2,FALSE)</f>
        <v>REG002</v>
      </c>
      <c r="C10619" s="284" t="str">
        <f>VLOOKUP(A10619,Lists!B:D,3,FALSE)</f>
        <v>VEN, BRA, COL, ECU, PER, TTO</v>
      </c>
      <c r="D10619" s="289" t="s">
        <v>650</v>
      </c>
      <c r="E10619" s="289" t="s">
        <v>446</v>
      </c>
      <c r="F10619" s="289" t="s">
        <v>7229</v>
      </c>
      <c r="G10619" s="289" t="s">
        <v>446</v>
      </c>
      <c r="H10619" s="278" t="str">
        <f t="shared" si="350"/>
        <v>x</v>
      </c>
      <c r="I10619" s="252" t="s">
        <v>7616</v>
      </c>
      <c r="J10619" s="289" t="s">
        <v>7600</v>
      </c>
      <c r="K10619" s="278" t="str">
        <f t="shared" si="349"/>
        <v xml:space="preserve">REG002Presence of mines and improvised explosive devices </v>
      </c>
      <c r="L10619" s="290">
        <v>43770</v>
      </c>
      <c r="M10619" s="290" t="s">
        <v>3248</v>
      </c>
    </row>
    <row r="10620" spans="1:13" s="269" customFormat="1" ht="15.5" hidden="1" thickTop="1" thickBot="1" x14ac:dyDescent="0.4">
      <c r="A10620" s="283" t="s">
        <v>3671</v>
      </c>
      <c r="B10620" s="284" t="str">
        <f>VLOOKUP(A10620,Lists!B:C,2,FALSE)</f>
        <v>REG002</v>
      </c>
      <c r="C10620" s="284" t="str">
        <f>VLOOKUP(A10620,Lists!B:D,3,FALSE)</f>
        <v>VEN, BRA, COL, ECU, PER, TTO</v>
      </c>
      <c r="D10620" s="285" t="s">
        <v>651</v>
      </c>
      <c r="E10620" s="285">
        <v>0</v>
      </c>
      <c r="F10620" s="285" t="s">
        <v>7229</v>
      </c>
      <c r="G10620" s="285" t="s">
        <v>731</v>
      </c>
      <c r="H10620" s="278">
        <f t="shared" si="350"/>
        <v>2</v>
      </c>
      <c r="I10620" s="251" t="s">
        <v>7616</v>
      </c>
      <c r="J10620" s="285" t="s">
        <v>7600</v>
      </c>
      <c r="K10620" s="278" t="str">
        <f t="shared" ref="K10620:K10683" si="351">B10620&amp;""&amp;D10620</f>
        <v>REG002Physical constraints in the environment (obstacles related to terrain, climate, lack of infrastructure, etc.)</v>
      </c>
      <c r="L10620" s="286">
        <v>43770</v>
      </c>
      <c r="M10620" s="286" t="s">
        <v>3248</v>
      </c>
    </row>
    <row r="10621" spans="1:13" s="269" customFormat="1" ht="15.5" hidden="1" thickTop="1" thickBot="1" x14ac:dyDescent="0.4">
      <c r="A10621" s="287" t="s">
        <v>2959</v>
      </c>
      <c r="B10621" s="284" t="str">
        <f>VLOOKUP(A10621,Lists!B:C,2,FALSE)</f>
        <v>ETH001</v>
      </c>
      <c r="C10621" s="284" t="str">
        <f>VLOOKUP(A10621,Lists!B:D,3,FALSE)</f>
        <v>ETH</v>
      </c>
      <c r="D10621" s="289" t="s">
        <v>651</v>
      </c>
      <c r="E10621" s="289">
        <v>2</v>
      </c>
      <c r="F10621" s="289" t="s">
        <v>7229</v>
      </c>
      <c r="G10621" s="289" t="s">
        <v>731</v>
      </c>
      <c r="H10621" s="278">
        <f t="shared" si="350"/>
        <v>2</v>
      </c>
      <c r="I10621" s="252" t="s">
        <v>7616</v>
      </c>
      <c r="J10621" s="289" t="s">
        <v>7600</v>
      </c>
      <c r="K10621" s="278" t="str">
        <f t="shared" si="351"/>
        <v>ETH001Physical constraints in the environment (obstacles related to terrain, climate, lack of infrastructure, etc.)</v>
      </c>
      <c r="L10621" s="290">
        <v>43770</v>
      </c>
      <c r="M10621" s="290" t="s">
        <v>3248</v>
      </c>
    </row>
    <row r="10622" spans="1:13" s="269" customFormat="1" ht="15.5" hidden="1" thickTop="1" thickBot="1" x14ac:dyDescent="0.4">
      <c r="A10622" s="283" t="s">
        <v>2987</v>
      </c>
      <c r="B10622" s="284" t="str">
        <f>VLOOKUP(A10622,Lists!B:C,2,FALSE)</f>
        <v>YEM001</v>
      </c>
      <c r="C10622" s="284" t="str">
        <f>VLOOKUP(A10622,Lists!B:D,3,FALSE)</f>
        <v>YEM</v>
      </c>
      <c r="D10622" s="285" t="s">
        <v>522</v>
      </c>
      <c r="E10622" s="285">
        <v>30065808</v>
      </c>
      <c r="F10622" s="285" t="s">
        <v>7602</v>
      </c>
      <c r="G10622" s="285" t="s">
        <v>731</v>
      </c>
      <c r="H10622" s="278">
        <f t="shared" si="350"/>
        <v>2</v>
      </c>
      <c r="I10622" s="251" t="s">
        <v>7601</v>
      </c>
      <c r="J10622" s="285" t="s">
        <v>6138</v>
      </c>
      <c r="K10622" s="278" t="str">
        <f t="shared" si="351"/>
        <v>YEM001Total population</v>
      </c>
      <c r="L10622" s="286">
        <v>43772</v>
      </c>
      <c r="M10622" s="286" t="s">
        <v>3248</v>
      </c>
    </row>
    <row r="10623" spans="1:13" s="269" customFormat="1" ht="15.5" hidden="1" thickTop="1" thickBot="1" x14ac:dyDescent="0.4">
      <c r="A10623" s="287" t="s">
        <v>2987</v>
      </c>
      <c r="B10623" s="284" t="str">
        <f>VLOOKUP(A10623,Lists!B:C,2,FALSE)</f>
        <v>YEM001</v>
      </c>
      <c r="C10623" s="284" t="str">
        <f>VLOOKUP(A10623,Lists!B:D,3,FALSE)</f>
        <v>YEM</v>
      </c>
      <c r="D10623" s="289" t="s">
        <v>660</v>
      </c>
      <c r="E10623" s="289">
        <v>527970</v>
      </c>
      <c r="F10623" s="289" t="s">
        <v>876</v>
      </c>
      <c r="G10623" s="289" t="s">
        <v>731</v>
      </c>
      <c r="H10623" s="278">
        <f t="shared" si="350"/>
        <v>2</v>
      </c>
      <c r="I10623" s="252" t="s">
        <v>987</v>
      </c>
      <c r="J10623" s="289" t="s">
        <v>5119</v>
      </c>
      <c r="K10623" s="278" t="str">
        <f t="shared" si="351"/>
        <v>YEM001Landmass affected</v>
      </c>
      <c r="L10623" s="290">
        <v>43772</v>
      </c>
      <c r="M10623" s="290" t="s">
        <v>3248</v>
      </c>
    </row>
    <row r="10624" spans="1:13" s="269" customFormat="1" ht="15.5" hidden="1" thickTop="1" thickBot="1" x14ac:dyDescent="0.4">
      <c r="A10624" s="283" t="s">
        <v>2987</v>
      </c>
      <c r="B10624" s="284" t="str">
        <f>VLOOKUP(A10624,Lists!B:C,2,FALSE)</f>
        <v>YEM001</v>
      </c>
      <c r="C10624" s="284" t="str">
        <f>VLOOKUP(A10624,Lists!B:D,3,FALSE)</f>
        <v>YEM</v>
      </c>
      <c r="D10624" s="285" t="s">
        <v>737</v>
      </c>
      <c r="E10624" s="285">
        <v>30065808</v>
      </c>
      <c r="F10624" s="285" t="s">
        <v>7602</v>
      </c>
      <c r="G10624" s="285" t="s">
        <v>731</v>
      </c>
      <c r="H10624" s="278">
        <f t="shared" si="350"/>
        <v>2</v>
      </c>
      <c r="I10624" s="251" t="s">
        <v>7007</v>
      </c>
      <c r="J10624" s="285" t="s">
        <v>5120</v>
      </c>
      <c r="K10624" s="278" t="str">
        <f t="shared" si="351"/>
        <v>YEM001People exposed</v>
      </c>
      <c r="L10624" s="286">
        <v>43772</v>
      </c>
      <c r="M10624" s="286" t="s">
        <v>3248</v>
      </c>
    </row>
    <row r="10625" spans="1:13" s="269" customFormat="1" ht="15.5" hidden="1" thickTop="1" thickBot="1" x14ac:dyDescent="0.4">
      <c r="A10625" s="287" t="s">
        <v>2987</v>
      </c>
      <c r="B10625" s="284" t="str">
        <f>VLOOKUP(A10625,Lists!B:C,2,FALSE)</f>
        <v>YEM001</v>
      </c>
      <c r="C10625" s="284" t="str">
        <f>VLOOKUP(A10625,Lists!B:D,3,FALSE)</f>
        <v>YEM</v>
      </c>
      <c r="D10625" s="289" t="s">
        <v>533</v>
      </c>
      <c r="E10625" s="289">
        <v>30065808</v>
      </c>
      <c r="F10625" s="289" t="s">
        <v>7602</v>
      </c>
      <c r="G10625" s="289" t="s">
        <v>731</v>
      </c>
      <c r="H10625" s="278">
        <f t="shared" si="350"/>
        <v>2</v>
      </c>
      <c r="I10625" s="252" t="s">
        <v>7007</v>
      </c>
      <c r="J10625" s="289" t="s">
        <v>5120</v>
      </c>
      <c r="K10625" s="278" t="str">
        <f t="shared" si="351"/>
        <v>YEM001People affected</v>
      </c>
      <c r="L10625" s="290">
        <v>43772</v>
      </c>
      <c r="M10625" s="290" t="s">
        <v>3248</v>
      </c>
    </row>
    <row r="10626" spans="1:13" s="269" customFormat="1" ht="15.5" thickTop="1" thickBot="1" x14ac:dyDescent="0.4">
      <c r="A10626" s="283" t="s">
        <v>2987</v>
      </c>
      <c r="B10626" s="284" t="str">
        <f>VLOOKUP(A10626,Lists!B:C,2,FALSE)</f>
        <v>YEM001</v>
      </c>
      <c r="C10626" s="284" t="str">
        <f>VLOOKUP(A10626,Lists!B:D,3,FALSE)</f>
        <v>YEM</v>
      </c>
      <c r="D10626" s="285" t="s">
        <v>666</v>
      </c>
      <c r="E10626" s="285">
        <v>5303895</v>
      </c>
      <c r="F10626" s="285" t="s">
        <v>7603</v>
      </c>
      <c r="G10626" s="285" t="s">
        <v>731</v>
      </c>
      <c r="H10626" s="278">
        <f t="shared" si="350"/>
        <v>2</v>
      </c>
      <c r="I10626" s="251" t="s">
        <v>7604</v>
      </c>
      <c r="J10626" s="285" t="s">
        <v>7605</v>
      </c>
      <c r="K10626" s="278" t="str">
        <f t="shared" si="351"/>
        <v>YEM001People displaced</v>
      </c>
      <c r="L10626" s="286">
        <v>43772</v>
      </c>
      <c r="M10626" s="286" t="s">
        <v>3248</v>
      </c>
    </row>
    <row r="10627" spans="1:13" s="269" customFormat="1" ht="15.5" hidden="1" thickTop="1" thickBot="1" x14ac:dyDescent="0.4">
      <c r="A10627" s="287" t="s">
        <v>2987</v>
      </c>
      <c r="B10627" s="284" t="str">
        <f>VLOOKUP(A10627,Lists!B:C,2,FALSE)</f>
        <v>YEM001</v>
      </c>
      <c r="C10627" s="284" t="str">
        <f>VLOOKUP(A10627,Lists!B:D,3,FALSE)</f>
        <v>YEM</v>
      </c>
      <c r="D10627" s="289" t="s">
        <v>5027</v>
      </c>
      <c r="E10627" s="289">
        <v>1153</v>
      </c>
      <c r="F10627" s="289" t="s">
        <v>7615</v>
      </c>
      <c r="G10627" s="289" t="s">
        <v>731</v>
      </c>
      <c r="H10627" s="278">
        <f t="shared" si="350"/>
        <v>2</v>
      </c>
      <c r="I10627" s="252" t="s">
        <v>446</v>
      </c>
      <c r="J10627" s="289" t="s">
        <v>7606</v>
      </c>
      <c r="K10627" s="278" t="str">
        <f t="shared" si="351"/>
        <v>YEM001Injuries reported</v>
      </c>
      <c r="L10627" s="290">
        <v>43772</v>
      </c>
      <c r="M10627" s="290" t="s">
        <v>3248</v>
      </c>
    </row>
    <row r="10628" spans="1:13" s="269" customFormat="1" ht="15.5" hidden="1" thickTop="1" thickBot="1" x14ac:dyDescent="0.4">
      <c r="A10628" s="283" t="s">
        <v>2987</v>
      </c>
      <c r="B10628" s="284" t="str">
        <f>VLOOKUP(A10628,Lists!B:C,2,FALSE)</f>
        <v>YEM001</v>
      </c>
      <c r="C10628" s="284" t="str">
        <f>VLOOKUP(A10628,Lists!B:D,3,FALSE)</f>
        <v>YEM</v>
      </c>
      <c r="D10628" s="285" t="s">
        <v>5028</v>
      </c>
      <c r="E10628" s="285">
        <v>476808</v>
      </c>
      <c r="F10628" s="285" t="s">
        <v>7608</v>
      </c>
      <c r="G10628" s="285" t="s">
        <v>731</v>
      </c>
      <c r="H10628" s="278">
        <f t="shared" si="350"/>
        <v>2</v>
      </c>
      <c r="I10628" s="251" t="s">
        <v>4248</v>
      </c>
      <c r="J10628" s="285" t="s">
        <v>7607</v>
      </c>
      <c r="K10628" s="278" t="str">
        <f t="shared" si="351"/>
        <v>YEM001Illness cases reported</v>
      </c>
      <c r="L10628" s="286">
        <v>43772</v>
      </c>
      <c r="M10628" s="286" t="s">
        <v>3248</v>
      </c>
    </row>
    <row r="10629" spans="1:13" s="269" customFormat="1" ht="15.5" hidden="1" thickTop="1" thickBot="1" x14ac:dyDescent="0.4">
      <c r="A10629" s="287" t="s">
        <v>2987</v>
      </c>
      <c r="B10629" s="284" t="str">
        <f>VLOOKUP(A10629,Lists!B:C,2,FALSE)</f>
        <v>YEM001</v>
      </c>
      <c r="C10629" s="284" t="str">
        <f>VLOOKUP(A10629,Lists!B:D,3,FALSE)</f>
        <v>YEM</v>
      </c>
      <c r="D10629" s="289" t="s">
        <v>5029</v>
      </c>
      <c r="E10629" s="289">
        <v>12394</v>
      </c>
      <c r="F10629" s="289" t="s">
        <v>7609</v>
      </c>
      <c r="G10629" s="289" t="s">
        <v>731</v>
      </c>
      <c r="H10629" s="278">
        <f t="shared" si="350"/>
        <v>2</v>
      </c>
      <c r="I10629" s="252" t="s">
        <v>7017</v>
      </c>
      <c r="J10629" s="289" t="s">
        <v>7610</v>
      </c>
      <c r="K10629" s="278" t="str">
        <f t="shared" si="351"/>
        <v>YEM001Fatalities reported</v>
      </c>
      <c r="L10629" s="290">
        <v>43772</v>
      </c>
      <c r="M10629" s="290" t="s">
        <v>3248</v>
      </c>
    </row>
    <row r="10630" spans="1:13" s="269" customFormat="1" ht="15.5" hidden="1" thickTop="1" thickBot="1" x14ac:dyDescent="0.4">
      <c r="A10630" s="283" t="s">
        <v>2987</v>
      </c>
      <c r="B10630" s="284" t="str">
        <f>VLOOKUP(A10630,Lists!B:C,2,FALSE)</f>
        <v>YEM001</v>
      </c>
      <c r="C10630" s="284" t="str">
        <f>VLOOKUP(A10630,Lists!B:D,3,FALSE)</f>
        <v>YEM</v>
      </c>
      <c r="D10630" s="285" t="s">
        <v>5115</v>
      </c>
      <c r="E10630" s="285">
        <v>12420</v>
      </c>
      <c r="F10630" s="285" t="s">
        <v>7612</v>
      </c>
      <c r="G10630" s="285" t="s">
        <v>731</v>
      </c>
      <c r="H10630" s="278">
        <f t="shared" si="350"/>
        <v>2</v>
      </c>
      <c r="I10630" s="251" t="s">
        <v>4252</v>
      </c>
      <c r="J10630" s="285" t="s">
        <v>7611</v>
      </c>
      <c r="K10630" s="278" t="str">
        <f t="shared" si="351"/>
        <v>YEM001Fatalities in all crises</v>
      </c>
      <c r="L10630" s="286">
        <v>43772</v>
      </c>
      <c r="M10630" s="286" t="s">
        <v>3248</v>
      </c>
    </row>
    <row r="10631" spans="1:13" s="269" customFormat="1" ht="15.5" hidden="1" thickTop="1" thickBot="1" x14ac:dyDescent="0.4">
      <c r="A10631" s="287" t="s">
        <v>2987</v>
      </c>
      <c r="B10631" s="284" t="str">
        <f>VLOOKUP(A10631,Lists!B:C,2,FALSE)</f>
        <v>YEM001</v>
      </c>
      <c r="C10631" s="284" t="str">
        <f>VLOOKUP(A10631,Lists!B:D,3,FALSE)</f>
        <v>YEM</v>
      </c>
      <c r="D10631" s="289" t="s">
        <v>5112</v>
      </c>
      <c r="E10631" s="289">
        <v>9800000</v>
      </c>
      <c r="F10631" s="289" t="s">
        <v>4120</v>
      </c>
      <c r="G10631" s="289" t="s">
        <v>731</v>
      </c>
      <c r="H10631" s="278">
        <f t="shared" si="350"/>
        <v>2</v>
      </c>
      <c r="I10631" s="252" t="s">
        <v>4123</v>
      </c>
      <c r="J10631" s="289" t="s">
        <v>4129</v>
      </c>
      <c r="K10631" s="278" t="str">
        <f t="shared" si="351"/>
        <v>YEM001Moderate humanitarian conditions - Level 3</v>
      </c>
      <c r="L10631" s="290">
        <v>43772</v>
      </c>
      <c r="M10631" s="290" t="s">
        <v>3248</v>
      </c>
    </row>
    <row r="10632" spans="1:13" s="269" customFormat="1" ht="15.5" hidden="1" thickTop="1" thickBot="1" x14ac:dyDescent="0.4">
      <c r="A10632" s="283" t="s">
        <v>2987</v>
      </c>
      <c r="B10632" s="284" t="str">
        <f>VLOOKUP(A10632,Lists!B:C,2,FALSE)</f>
        <v>YEM001</v>
      </c>
      <c r="C10632" s="284" t="str">
        <f>VLOOKUP(A10632,Lists!B:D,3,FALSE)</f>
        <v>YEM</v>
      </c>
      <c r="D10632" s="285" t="s">
        <v>5113</v>
      </c>
      <c r="E10632" s="285">
        <v>14300000</v>
      </c>
      <c r="F10632" s="285" t="s">
        <v>4120</v>
      </c>
      <c r="G10632" s="285" t="s">
        <v>731</v>
      </c>
      <c r="H10632" s="278">
        <f t="shared" si="350"/>
        <v>2</v>
      </c>
      <c r="I10632" s="251" t="s">
        <v>4123</v>
      </c>
      <c r="J10632" s="285" t="s">
        <v>4130</v>
      </c>
      <c r="K10632" s="278" t="str">
        <f t="shared" si="351"/>
        <v>YEM001Severe humanitarian conditions - Level 4</v>
      </c>
      <c r="L10632" s="286">
        <v>43772</v>
      </c>
      <c r="M10632" s="286" t="s">
        <v>3248</v>
      </c>
    </row>
    <row r="10633" spans="1:13" s="269" customFormat="1" ht="15.5" hidden="1" thickTop="1" thickBot="1" x14ac:dyDescent="0.4">
      <c r="A10633" s="287" t="s">
        <v>2988</v>
      </c>
      <c r="B10633" s="284" t="str">
        <f>VLOOKUP(A10633,Lists!B:C,2,FALSE)</f>
        <v>YEM002</v>
      </c>
      <c r="C10633" s="284" t="str">
        <f>VLOOKUP(A10633,Lists!B:D,3,FALSE)</f>
        <v>YEM</v>
      </c>
      <c r="D10633" s="289" t="s">
        <v>522</v>
      </c>
      <c r="E10633" s="289">
        <v>30065808</v>
      </c>
      <c r="F10633" s="289" t="s">
        <v>7613</v>
      </c>
      <c r="G10633" s="289" t="s">
        <v>731</v>
      </c>
      <c r="H10633" s="278">
        <f t="shared" si="350"/>
        <v>2</v>
      </c>
      <c r="I10633" s="252" t="s">
        <v>7601</v>
      </c>
      <c r="J10633" s="289" t="s">
        <v>6138</v>
      </c>
      <c r="K10633" s="278" t="str">
        <f t="shared" si="351"/>
        <v>YEM002Total population</v>
      </c>
      <c r="L10633" s="290">
        <v>43772</v>
      </c>
      <c r="M10633" s="290" t="s">
        <v>3248</v>
      </c>
    </row>
    <row r="10634" spans="1:13" s="269" customFormat="1" ht="15.5" hidden="1" thickTop="1" thickBot="1" x14ac:dyDescent="0.4">
      <c r="A10634" s="283" t="s">
        <v>2988</v>
      </c>
      <c r="B10634" s="284" t="str">
        <f>VLOOKUP(A10634,Lists!B:C,2,FALSE)</f>
        <v>YEM002</v>
      </c>
      <c r="C10634" s="284" t="str">
        <f>VLOOKUP(A10634,Lists!B:D,3,FALSE)</f>
        <v>YEM</v>
      </c>
      <c r="D10634" s="285" t="s">
        <v>660</v>
      </c>
      <c r="E10634" s="285">
        <v>1240</v>
      </c>
      <c r="F10634" s="285" t="s">
        <v>5128</v>
      </c>
      <c r="G10634" s="285" t="s">
        <v>731</v>
      </c>
      <c r="H10634" s="278">
        <f t="shared" si="350"/>
        <v>2</v>
      </c>
      <c r="I10634" s="251" t="s">
        <v>5129</v>
      </c>
      <c r="J10634" s="285" t="s">
        <v>5130</v>
      </c>
      <c r="K10634" s="278" t="str">
        <f t="shared" si="351"/>
        <v>YEM002Landmass affected</v>
      </c>
      <c r="L10634" s="286">
        <v>43772</v>
      </c>
      <c r="M10634" s="286" t="s">
        <v>3248</v>
      </c>
    </row>
    <row r="10635" spans="1:13" s="269" customFormat="1" ht="15.5" hidden="1" thickTop="1" thickBot="1" x14ac:dyDescent="0.4">
      <c r="A10635" s="287" t="s">
        <v>2988</v>
      </c>
      <c r="B10635" s="284" t="str">
        <f>VLOOKUP(A10635,Lists!B:C,2,FALSE)</f>
        <v>YEM002</v>
      </c>
      <c r="C10635" s="284" t="str">
        <f>VLOOKUP(A10635,Lists!B:D,3,FALSE)</f>
        <v>YEM</v>
      </c>
      <c r="D10635" s="289" t="s">
        <v>737</v>
      </c>
      <c r="E10635" s="289">
        <v>4295000</v>
      </c>
      <c r="F10635" s="289" t="s">
        <v>4120</v>
      </c>
      <c r="G10635" s="289" t="s">
        <v>731</v>
      </c>
      <c r="H10635" s="278">
        <f t="shared" si="350"/>
        <v>2</v>
      </c>
      <c r="I10635" s="252" t="s">
        <v>4135</v>
      </c>
      <c r="J10635" s="289" t="s">
        <v>5131</v>
      </c>
      <c r="K10635" s="278" t="str">
        <f t="shared" si="351"/>
        <v>YEM002People exposed</v>
      </c>
      <c r="L10635" s="290">
        <v>43772</v>
      </c>
      <c r="M10635" s="290" t="s">
        <v>3248</v>
      </c>
    </row>
    <row r="10636" spans="1:13" s="269" customFormat="1" ht="15.5" hidden="1" thickTop="1" thickBot="1" x14ac:dyDescent="0.4">
      <c r="A10636" s="283" t="s">
        <v>2988</v>
      </c>
      <c r="B10636" s="284" t="str">
        <f>VLOOKUP(A10636,Lists!B:C,2,FALSE)</f>
        <v>YEM002</v>
      </c>
      <c r="C10636" s="284" t="str">
        <f>VLOOKUP(A10636,Lists!B:D,3,FALSE)</f>
        <v>YEM</v>
      </c>
      <c r="D10636" s="285" t="s">
        <v>533</v>
      </c>
      <c r="E10636" s="285">
        <v>422000</v>
      </c>
      <c r="F10636" s="285" t="s">
        <v>4120</v>
      </c>
      <c r="G10636" s="285" t="s">
        <v>731</v>
      </c>
      <c r="H10636" s="278">
        <f t="shared" si="350"/>
        <v>2</v>
      </c>
      <c r="I10636" s="251" t="s">
        <v>3087</v>
      </c>
      <c r="J10636" s="285" t="s">
        <v>2102</v>
      </c>
      <c r="K10636" s="278" t="str">
        <f t="shared" si="351"/>
        <v>YEM002People affected</v>
      </c>
      <c r="L10636" s="286">
        <v>43772</v>
      </c>
      <c r="M10636" s="286" t="s">
        <v>3248</v>
      </c>
    </row>
    <row r="10637" spans="1:13" s="269" customFormat="1" ht="15.5" thickTop="1" thickBot="1" x14ac:dyDescent="0.4">
      <c r="A10637" s="287" t="s">
        <v>2988</v>
      </c>
      <c r="B10637" s="284" t="str">
        <f>VLOOKUP(A10637,Lists!B:C,2,FALSE)</f>
        <v>YEM002</v>
      </c>
      <c r="C10637" s="284" t="str">
        <f>VLOOKUP(A10637,Lists!B:D,3,FALSE)</f>
        <v>YEM</v>
      </c>
      <c r="D10637" s="289" t="s">
        <v>666</v>
      </c>
      <c r="E10637" s="289">
        <v>422000</v>
      </c>
      <c r="F10637" s="289" t="s">
        <v>4120</v>
      </c>
      <c r="G10637" s="289" t="s">
        <v>731</v>
      </c>
      <c r="H10637" s="278">
        <f t="shared" si="350"/>
        <v>2</v>
      </c>
      <c r="I10637" s="252" t="s">
        <v>3087</v>
      </c>
      <c r="J10637" s="289" t="s">
        <v>2102</v>
      </c>
      <c r="K10637" s="278" t="str">
        <f t="shared" si="351"/>
        <v>YEM002People displaced</v>
      </c>
      <c r="L10637" s="290">
        <v>43772</v>
      </c>
      <c r="M10637" s="290" t="s">
        <v>3248</v>
      </c>
    </row>
    <row r="10638" spans="1:13" s="269" customFormat="1" ht="15.5" hidden="1" thickTop="1" thickBot="1" x14ac:dyDescent="0.4">
      <c r="A10638" s="283" t="s">
        <v>2988</v>
      </c>
      <c r="B10638" s="284" t="str">
        <f>VLOOKUP(A10638,Lists!B:C,2,FALSE)</f>
        <v>YEM002</v>
      </c>
      <c r="C10638" s="284" t="str">
        <f>VLOOKUP(A10638,Lists!B:D,3,FALSE)</f>
        <v>YEM</v>
      </c>
      <c r="D10638" s="285" t="s">
        <v>5029</v>
      </c>
      <c r="E10638" s="285">
        <v>26</v>
      </c>
      <c r="F10638" s="285" t="s">
        <v>7614</v>
      </c>
      <c r="G10638" s="285" t="s">
        <v>731</v>
      </c>
      <c r="H10638" s="278">
        <f t="shared" si="350"/>
        <v>2</v>
      </c>
      <c r="I10638" s="251" t="s">
        <v>3090</v>
      </c>
      <c r="J10638" s="285" t="s">
        <v>6844</v>
      </c>
      <c r="K10638" s="278" t="str">
        <f t="shared" si="351"/>
        <v>YEM002Fatalities reported</v>
      </c>
      <c r="L10638" s="286">
        <v>43772</v>
      </c>
      <c r="M10638" s="286" t="s">
        <v>3248</v>
      </c>
    </row>
    <row r="10639" spans="1:13" s="269" customFormat="1" ht="15.5" hidden="1" thickTop="1" thickBot="1" x14ac:dyDescent="0.4">
      <c r="A10639" s="287" t="s">
        <v>2988</v>
      </c>
      <c r="B10639" s="284" t="str">
        <f>VLOOKUP(A10639,Lists!B:C,2,FALSE)</f>
        <v>YEM002</v>
      </c>
      <c r="C10639" s="284" t="str">
        <f>VLOOKUP(A10639,Lists!B:D,3,FALSE)</f>
        <v>YEM</v>
      </c>
      <c r="D10639" s="289" t="s">
        <v>5115</v>
      </c>
      <c r="E10639" s="289">
        <v>12420</v>
      </c>
      <c r="F10639" s="289" t="s">
        <v>7612</v>
      </c>
      <c r="G10639" s="289" t="s">
        <v>731</v>
      </c>
      <c r="H10639" s="278">
        <f t="shared" si="350"/>
        <v>2</v>
      </c>
      <c r="I10639" s="252" t="s">
        <v>4252</v>
      </c>
      <c r="J10639" s="289" t="s">
        <v>7611</v>
      </c>
      <c r="K10639" s="278" t="str">
        <f t="shared" si="351"/>
        <v>YEM002Fatalities in all crises</v>
      </c>
      <c r="L10639" s="290">
        <v>43772</v>
      </c>
      <c r="M10639" s="290" t="s">
        <v>3248</v>
      </c>
    </row>
    <row r="10640" spans="1:13" s="269" customFormat="1" ht="15.5" hidden="1" thickTop="1" thickBot="1" x14ac:dyDescent="0.4">
      <c r="A10640" s="283" t="s">
        <v>2988</v>
      </c>
      <c r="B10640" s="284" t="str">
        <f>VLOOKUP(A10640,Lists!B:C,2,FALSE)</f>
        <v>YEM002</v>
      </c>
      <c r="C10640" s="284" t="str">
        <f>VLOOKUP(A10640,Lists!B:D,3,FALSE)</f>
        <v>YEM</v>
      </c>
      <c r="D10640" s="285" t="s">
        <v>5112</v>
      </c>
      <c r="E10640" s="285">
        <v>245000</v>
      </c>
      <c r="F10640" s="285" t="s">
        <v>4120</v>
      </c>
      <c r="G10640" s="285" t="s">
        <v>731</v>
      </c>
      <c r="H10640" s="278">
        <f t="shared" si="350"/>
        <v>2</v>
      </c>
      <c r="I10640" s="251" t="s">
        <v>4135</v>
      </c>
      <c r="J10640" s="285" t="s">
        <v>4137</v>
      </c>
      <c r="K10640" s="278" t="str">
        <f t="shared" si="351"/>
        <v>YEM002Moderate humanitarian conditions - Level 3</v>
      </c>
      <c r="L10640" s="286">
        <v>43772</v>
      </c>
      <c r="M10640" s="286" t="s">
        <v>3248</v>
      </c>
    </row>
    <row r="10641" spans="1:13" s="269" customFormat="1" ht="15.5" hidden="1" thickTop="1" thickBot="1" x14ac:dyDescent="0.4">
      <c r="A10641" s="287" t="s">
        <v>2988</v>
      </c>
      <c r="B10641" s="284" t="str">
        <f>VLOOKUP(A10641,Lists!B:C,2,FALSE)</f>
        <v>YEM002</v>
      </c>
      <c r="C10641" s="284" t="str">
        <f>VLOOKUP(A10641,Lists!B:D,3,FALSE)</f>
        <v>YEM</v>
      </c>
      <c r="D10641" s="289" t="s">
        <v>5113</v>
      </c>
      <c r="E10641" s="289">
        <v>177000</v>
      </c>
      <c r="F10641" s="289" t="s">
        <v>4120</v>
      </c>
      <c r="G10641" s="289" t="s">
        <v>731</v>
      </c>
      <c r="H10641" s="278">
        <f t="shared" si="350"/>
        <v>2</v>
      </c>
      <c r="I10641" s="252" t="s">
        <v>4135</v>
      </c>
      <c r="J10641" s="289" t="s">
        <v>4137</v>
      </c>
      <c r="K10641" s="278" t="str">
        <f t="shared" si="351"/>
        <v>YEM002Severe humanitarian conditions - Level 4</v>
      </c>
      <c r="L10641" s="290">
        <v>43772</v>
      </c>
      <c r="M10641" s="290" t="s">
        <v>3248</v>
      </c>
    </row>
    <row r="10642" spans="1:13" s="269" customFormat="1" ht="15.5" hidden="1" thickTop="1" thickBot="1" x14ac:dyDescent="0.4">
      <c r="A10642" s="283" t="s">
        <v>5263</v>
      </c>
      <c r="B10642" s="284" t="str">
        <f>VLOOKUP(A10642,Lists!B:C,2,FALSE)</f>
        <v>PAK001</v>
      </c>
      <c r="C10642" s="284" t="str">
        <f>VLOOKUP(A10642,Lists!B:D,3,FALSE)</f>
        <v>PAK</v>
      </c>
      <c r="D10642" s="285" t="s">
        <v>660</v>
      </c>
      <c r="E10642" s="285">
        <v>881913</v>
      </c>
      <c r="F10642" s="285" t="s">
        <v>4958</v>
      </c>
      <c r="G10642" s="285" t="s">
        <v>732</v>
      </c>
      <c r="H10642" s="278">
        <f t="shared" si="350"/>
        <v>1</v>
      </c>
      <c r="I10642" s="251" t="s">
        <v>2999</v>
      </c>
      <c r="J10642" s="285" t="s">
        <v>7617</v>
      </c>
      <c r="K10642" s="278" t="str">
        <f t="shared" si="351"/>
        <v>PAK001Landmass affected</v>
      </c>
      <c r="L10642" s="286">
        <v>43773</v>
      </c>
      <c r="M10642" s="286" t="s">
        <v>3249</v>
      </c>
    </row>
    <row r="10643" spans="1:13" s="269" customFormat="1" ht="15.5" hidden="1" thickTop="1" thickBot="1" x14ac:dyDescent="0.4">
      <c r="A10643" s="287" t="s">
        <v>1257</v>
      </c>
      <c r="B10643" s="284" t="str">
        <f>VLOOKUP(A10643,Lists!B:C,2,FALSE)</f>
        <v>ZMB002</v>
      </c>
      <c r="C10643" s="284" t="str">
        <f>VLOOKUP(A10643,Lists!B:D,3,FALSE)</f>
        <v>ZMB</v>
      </c>
      <c r="D10643" s="289" t="s">
        <v>737</v>
      </c>
      <c r="E10643" s="289">
        <v>9479556</v>
      </c>
      <c r="F10643" s="289" t="s">
        <v>7618</v>
      </c>
      <c r="G10643" s="289" t="s">
        <v>731</v>
      </c>
      <c r="H10643" s="278">
        <f t="shared" si="350"/>
        <v>2</v>
      </c>
      <c r="I10643" s="252" t="s">
        <v>7622</v>
      </c>
      <c r="J10643" s="289" t="s">
        <v>7625</v>
      </c>
      <c r="K10643" s="278" t="str">
        <f t="shared" si="351"/>
        <v>ZMB002People exposed</v>
      </c>
      <c r="L10643" s="290">
        <v>43784</v>
      </c>
      <c r="M10643" s="290" t="s">
        <v>3248</v>
      </c>
    </row>
    <row r="10644" spans="1:13" s="269" customFormat="1" ht="15.5" hidden="1" thickTop="1" thickBot="1" x14ac:dyDescent="0.4">
      <c r="A10644" s="283" t="s">
        <v>1257</v>
      </c>
      <c r="B10644" s="284" t="str">
        <f>VLOOKUP(A10644,Lists!B:C,2,FALSE)</f>
        <v>ZMB002</v>
      </c>
      <c r="C10644" s="284" t="str">
        <f>VLOOKUP(A10644,Lists!B:D,3,FALSE)</f>
        <v>ZMB</v>
      </c>
      <c r="D10644" s="285" t="s">
        <v>533</v>
      </c>
      <c r="E10644" s="285">
        <v>3127699</v>
      </c>
      <c r="F10644" s="285" t="s">
        <v>7619</v>
      </c>
      <c r="G10644" s="285" t="s">
        <v>731</v>
      </c>
      <c r="H10644" s="278">
        <f t="shared" si="350"/>
        <v>2</v>
      </c>
      <c r="I10644" s="251" t="s">
        <v>7623</v>
      </c>
      <c r="J10644" s="285" t="s">
        <v>7626</v>
      </c>
      <c r="K10644" s="278" t="str">
        <f t="shared" si="351"/>
        <v>ZMB002People affected</v>
      </c>
      <c r="L10644" s="286">
        <v>43784</v>
      </c>
      <c r="M10644" s="286" t="s">
        <v>3248</v>
      </c>
    </row>
    <row r="10645" spans="1:13" s="269" customFormat="1" ht="15.5" hidden="1" thickTop="1" thickBot="1" x14ac:dyDescent="0.4">
      <c r="A10645" s="287" t="s">
        <v>1257</v>
      </c>
      <c r="B10645" s="284" t="str">
        <f>VLOOKUP(A10645,Lists!B:C,2,FALSE)</f>
        <v>ZMB002</v>
      </c>
      <c r="C10645" s="284" t="str">
        <f>VLOOKUP(A10645,Lists!B:D,3,FALSE)</f>
        <v>ZMB</v>
      </c>
      <c r="D10645" s="289" t="s">
        <v>5028</v>
      </c>
      <c r="E10645" s="289">
        <v>0</v>
      </c>
      <c r="F10645" s="289" t="s">
        <v>446</v>
      </c>
      <c r="G10645" s="289" t="s">
        <v>732</v>
      </c>
      <c r="H10645" s="278">
        <f t="shared" si="350"/>
        <v>1</v>
      </c>
      <c r="I10645" s="252" t="s">
        <v>446</v>
      </c>
      <c r="J10645" s="289" t="s">
        <v>446</v>
      </c>
      <c r="K10645" s="278" t="str">
        <f t="shared" si="351"/>
        <v>ZMB002Illness cases reported</v>
      </c>
      <c r="L10645" s="290">
        <v>43784</v>
      </c>
      <c r="M10645" s="290" t="s">
        <v>3249</v>
      </c>
    </row>
    <row r="10646" spans="1:13" s="269" customFormat="1" ht="15.5" hidden="1" thickTop="1" thickBot="1" x14ac:dyDescent="0.4">
      <c r="A10646" s="283" t="s">
        <v>1257</v>
      </c>
      <c r="B10646" s="284" t="str">
        <f>VLOOKUP(A10646,Lists!B:C,2,FALSE)</f>
        <v>ZMB002</v>
      </c>
      <c r="C10646" s="284" t="str">
        <f>VLOOKUP(A10646,Lists!B:D,3,FALSE)</f>
        <v>ZMB</v>
      </c>
      <c r="D10646" s="285" t="s">
        <v>5027</v>
      </c>
      <c r="E10646" s="285">
        <v>0</v>
      </c>
      <c r="F10646" s="285" t="s">
        <v>446</v>
      </c>
      <c r="G10646" s="285" t="s">
        <v>732</v>
      </c>
      <c r="H10646" s="278">
        <f t="shared" si="350"/>
        <v>1</v>
      </c>
      <c r="I10646" s="251" t="s">
        <v>446</v>
      </c>
      <c r="J10646" s="285" t="s">
        <v>446</v>
      </c>
      <c r="K10646" s="278" t="str">
        <f t="shared" si="351"/>
        <v>ZMB002Injuries reported</v>
      </c>
      <c r="L10646" s="286">
        <v>43784</v>
      </c>
      <c r="M10646" s="286" t="s">
        <v>3249</v>
      </c>
    </row>
    <row r="10647" spans="1:13" s="269" customFormat="1" ht="15.5" hidden="1" thickTop="1" thickBot="1" x14ac:dyDescent="0.4">
      <c r="A10647" s="287" t="s">
        <v>1257</v>
      </c>
      <c r="B10647" s="284" t="str">
        <f>VLOOKUP(A10647,Lists!B:C,2,FALSE)</f>
        <v>ZMB002</v>
      </c>
      <c r="C10647" s="284" t="str">
        <f>VLOOKUP(A10647,Lists!B:D,3,FALSE)</f>
        <v>ZMB</v>
      </c>
      <c r="D10647" s="289" t="s">
        <v>5110</v>
      </c>
      <c r="E10647" s="289">
        <v>4073759</v>
      </c>
      <c r="F10647" s="289" t="s">
        <v>7555</v>
      </c>
      <c r="G10647" s="289" t="s">
        <v>731</v>
      </c>
      <c r="H10647" s="278">
        <f t="shared" si="350"/>
        <v>2</v>
      </c>
      <c r="I10647" s="252" t="s">
        <v>7623</v>
      </c>
      <c r="J10647" s="289" t="s">
        <v>7625</v>
      </c>
      <c r="K10647" s="278" t="str">
        <f t="shared" si="351"/>
        <v>ZMB002Minimal humanitarian conditions - Level 1</v>
      </c>
      <c r="L10647" s="290">
        <v>43784</v>
      </c>
      <c r="M10647" s="290" t="s">
        <v>3248</v>
      </c>
    </row>
    <row r="10648" spans="1:13" s="269" customFormat="1" ht="15.5" hidden="1" thickTop="1" thickBot="1" x14ac:dyDescent="0.4">
      <c r="A10648" s="283" t="s">
        <v>1257</v>
      </c>
      <c r="B10648" s="284" t="str">
        <f>VLOOKUP(A10648,Lists!B:C,2,FALSE)</f>
        <v>ZMB002</v>
      </c>
      <c r="C10648" s="284" t="str">
        <f>VLOOKUP(A10648,Lists!B:D,3,FALSE)</f>
        <v>ZMB</v>
      </c>
      <c r="D10648" s="285" t="s">
        <v>5111</v>
      </c>
      <c r="E10648" s="285">
        <v>3127699</v>
      </c>
      <c r="F10648" s="285" t="s">
        <v>7555</v>
      </c>
      <c r="G10648" s="285" t="s">
        <v>731</v>
      </c>
      <c r="H10648" s="278">
        <f t="shared" si="350"/>
        <v>2</v>
      </c>
      <c r="I10648" s="251" t="s">
        <v>7623</v>
      </c>
      <c r="J10648" s="285" t="s">
        <v>7627</v>
      </c>
      <c r="K10648" s="278" t="str">
        <f t="shared" si="351"/>
        <v>ZMB002Stressed humanitarian conditions - Level 2</v>
      </c>
      <c r="L10648" s="286">
        <v>43784</v>
      </c>
      <c r="M10648" s="286" t="s">
        <v>3248</v>
      </c>
    </row>
    <row r="10649" spans="1:13" s="269" customFormat="1" ht="15.5" hidden="1" thickTop="1" thickBot="1" x14ac:dyDescent="0.4">
      <c r="A10649" s="287" t="s">
        <v>1257</v>
      </c>
      <c r="B10649" s="284" t="str">
        <f>VLOOKUP(A10649,Lists!B:C,2,FALSE)</f>
        <v>ZMB002</v>
      </c>
      <c r="C10649" s="284" t="str">
        <f>VLOOKUP(A10649,Lists!B:D,3,FALSE)</f>
        <v>ZMB</v>
      </c>
      <c r="D10649" s="289" t="s">
        <v>5112</v>
      </c>
      <c r="E10649" s="289">
        <v>1866246</v>
      </c>
      <c r="F10649" s="289" t="s">
        <v>7555</v>
      </c>
      <c r="G10649" s="289" t="s">
        <v>731</v>
      </c>
      <c r="H10649" s="278">
        <f t="shared" si="350"/>
        <v>2</v>
      </c>
      <c r="I10649" s="252" t="s">
        <v>7623</v>
      </c>
      <c r="J10649" s="289" t="s">
        <v>7628</v>
      </c>
      <c r="K10649" s="278" t="str">
        <f t="shared" si="351"/>
        <v>ZMB002Moderate humanitarian conditions - Level 3</v>
      </c>
      <c r="L10649" s="290">
        <v>43784</v>
      </c>
      <c r="M10649" s="290" t="s">
        <v>3248</v>
      </c>
    </row>
    <row r="10650" spans="1:13" s="269" customFormat="1" ht="15.5" hidden="1" thickTop="1" thickBot="1" x14ac:dyDescent="0.4">
      <c r="A10650" s="283" t="s">
        <v>1257</v>
      </c>
      <c r="B10650" s="284" t="str">
        <f>VLOOKUP(A10650,Lists!B:C,2,FALSE)</f>
        <v>ZMB002</v>
      </c>
      <c r="C10650" s="284" t="str">
        <f>VLOOKUP(A10650,Lists!B:D,3,FALSE)</f>
        <v>ZMB</v>
      </c>
      <c r="D10650" s="285" t="s">
        <v>5113</v>
      </c>
      <c r="E10650" s="285">
        <v>411852</v>
      </c>
      <c r="F10650" s="285" t="s">
        <v>7555</v>
      </c>
      <c r="G10650" s="285" t="s">
        <v>731</v>
      </c>
      <c r="H10650" s="278">
        <f t="shared" si="350"/>
        <v>2</v>
      </c>
      <c r="I10650" s="251" t="s">
        <v>7623</v>
      </c>
      <c r="J10650" s="285" t="s">
        <v>7629</v>
      </c>
      <c r="K10650" s="278" t="str">
        <f t="shared" si="351"/>
        <v>ZMB002Severe humanitarian conditions - Level 4</v>
      </c>
      <c r="L10650" s="286">
        <v>43784</v>
      </c>
      <c r="M10650" s="286" t="s">
        <v>3248</v>
      </c>
    </row>
    <row r="10651" spans="1:13" s="269" customFormat="1" ht="15.5" hidden="1" thickTop="1" thickBot="1" x14ac:dyDescent="0.4">
      <c r="A10651" s="287" t="s">
        <v>1257</v>
      </c>
      <c r="B10651" s="284" t="str">
        <f>VLOOKUP(A10651,Lists!B:C,2,FALSE)</f>
        <v>ZMB002</v>
      </c>
      <c r="C10651" s="284" t="str">
        <f>VLOOKUP(A10651,Lists!B:D,3,FALSE)</f>
        <v>ZMB</v>
      </c>
      <c r="D10651" s="289" t="s">
        <v>742</v>
      </c>
      <c r="E10651" s="289" t="s">
        <v>446</v>
      </c>
      <c r="F10651" s="289" t="s">
        <v>446</v>
      </c>
      <c r="G10651" s="289" t="s">
        <v>446</v>
      </c>
      <c r="H10651" s="278" t="str">
        <f t="shared" si="350"/>
        <v>x</v>
      </c>
      <c r="I10651" s="252" t="s">
        <v>446</v>
      </c>
      <c r="J10651" s="289" t="s">
        <v>446</v>
      </c>
      <c r="K10651" s="278" t="str">
        <f t="shared" si="351"/>
        <v>ZMB002Economic Losses</v>
      </c>
      <c r="L10651" s="290">
        <v>43784</v>
      </c>
      <c r="M10651" s="290" t="s">
        <v>3249</v>
      </c>
    </row>
    <row r="10652" spans="1:13" s="269" customFormat="1" ht="15.5" hidden="1" thickTop="1" thickBot="1" x14ac:dyDescent="0.4">
      <c r="A10652" s="283" t="s">
        <v>6182</v>
      </c>
      <c r="B10652" s="284" t="str">
        <f>VLOOKUP(A10652,Lists!B:C,2,FALSE)</f>
        <v>MOZ001</v>
      </c>
      <c r="C10652" s="284" t="str">
        <f>VLOOKUP(A10652,Lists!B:D,3,FALSE)</f>
        <v>MOZ</v>
      </c>
      <c r="D10652" s="285" t="s">
        <v>737</v>
      </c>
      <c r="E10652" s="285">
        <v>4983961</v>
      </c>
      <c r="F10652" s="285" t="s">
        <v>6386</v>
      </c>
      <c r="G10652" s="285" t="s">
        <v>730</v>
      </c>
      <c r="H10652" s="278">
        <f t="shared" si="350"/>
        <v>3</v>
      </c>
      <c r="I10652" s="251" t="s">
        <v>6391</v>
      </c>
      <c r="J10652" s="285" t="s">
        <v>7630</v>
      </c>
      <c r="K10652" s="278" t="str">
        <f t="shared" si="351"/>
        <v>MOZ001People exposed</v>
      </c>
      <c r="L10652" s="286">
        <v>43784</v>
      </c>
      <c r="M10652" s="286" t="s">
        <v>3248</v>
      </c>
    </row>
    <row r="10653" spans="1:13" s="269" customFormat="1" ht="15.5" hidden="1" thickTop="1" thickBot="1" x14ac:dyDescent="0.4">
      <c r="A10653" s="287" t="s">
        <v>6182</v>
      </c>
      <c r="B10653" s="284" t="str">
        <f>VLOOKUP(A10653,Lists!B:C,2,FALSE)</f>
        <v>MOZ001</v>
      </c>
      <c r="C10653" s="284" t="str">
        <f>VLOOKUP(A10653,Lists!B:D,3,FALSE)</f>
        <v>MOZ</v>
      </c>
      <c r="D10653" s="289" t="s">
        <v>737</v>
      </c>
      <c r="E10653" s="289">
        <v>3289997</v>
      </c>
      <c r="F10653" s="289" t="s">
        <v>6386</v>
      </c>
      <c r="G10653" s="289" t="s">
        <v>730</v>
      </c>
      <c r="H10653" s="278">
        <f t="shared" si="350"/>
        <v>3</v>
      </c>
      <c r="I10653" s="252" t="s">
        <v>6391</v>
      </c>
      <c r="J10653" s="289" t="s">
        <v>7631</v>
      </c>
      <c r="K10653" s="278" t="str">
        <f t="shared" si="351"/>
        <v>MOZ001People exposed</v>
      </c>
      <c r="L10653" s="290">
        <v>43784</v>
      </c>
      <c r="M10653" s="290" t="s">
        <v>3248</v>
      </c>
    </row>
    <row r="10654" spans="1:13" s="269" customFormat="1" ht="15.5" hidden="1" thickTop="1" thickBot="1" x14ac:dyDescent="0.4">
      <c r="A10654" s="283" t="s">
        <v>6182</v>
      </c>
      <c r="B10654" s="284" t="str">
        <f>VLOOKUP(A10654,Lists!B:C,2,FALSE)</f>
        <v>MOZ001</v>
      </c>
      <c r="C10654" s="284" t="str">
        <f>VLOOKUP(A10654,Lists!B:D,3,FALSE)</f>
        <v>MOZ</v>
      </c>
      <c r="D10654" s="285" t="s">
        <v>5029</v>
      </c>
      <c r="E10654" s="285">
        <v>488</v>
      </c>
      <c r="F10654" s="285" t="s">
        <v>7620</v>
      </c>
      <c r="G10654" s="285" t="s">
        <v>731</v>
      </c>
      <c r="H10654" s="278">
        <f t="shared" si="350"/>
        <v>2</v>
      </c>
      <c r="I10654" s="251" t="s">
        <v>1354</v>
      </c>
      <c r="J10654" s="285" t="s">
        <v>7632</v>
      </c>
      <c r="K10654" s="278" t="str">
        <f t="shared" si="351"/>
        <v>MOZ001Fatalities reported</v>
      </c>
      <c r="L10654" s="286">
        <v>43784</v>
      </c>
      <c r="M10654" s="286" t="s">
        <v>3248</v>
      </c>
    </row>
    <row r="10655" spans="1:13" s="269" customFormat="1" ht="15.5" hidden="1" thickTop="1" thickBot="1" x14ac:dyDescent="0.4">
      <c r="A10655" s="287" t="s">
        <v>6182</v>
      </c>
      <c r="B10655" s="284" t="str">
        <f>VLOOKUP(A10655,Lists!B:C,2,FALSE)</f>
        <v>MOZ001</v>
      </c>
      <c r="C10655" s="284" t="str">
        <f>VLOOKUP(A10655,Lists!B:D,3,FALSE)</f>
        <v>MOZ</v>
      </c>
      <c r="D10655" s="289" t="s">
        <v>5115</v>
      </c>
      <c r="E10655" s="289">
        <v>488</v>
      </c>
      <c r="F10655" s="289" t="s">
        <v>7620</v>
      </c>
      <c r="G10655" s="289" t="s">
        <v>731</v>
      </c>
      <c r="H10655" s="278">
        <f t="shared" si="350"/>
        <v>2</v>
      </c>
      <c r="I10655" s="252" t="s">
        <v>1354</v>
      </c>
      <c r="J10655" s="289" t="s">
        <v>7632</v>
      </c>
      <c r="K10655" s="278" t="str">
        <f t="shared" si="351"/>
        <v>MOZ001Fatalities in all crises</v>
      </c>
      <c r="L10655" s="290">
        <v>43784</v>
      </c>
      <c r="M10655" s="290" t="s">
        <v>3248</v>
      </c>
    </row>
    <row r="10656" spans="1:13" s="269" customFormat="1" ht="15.5" hidden="1" thickTop="1" thickBot="1" x14ac:dyDescent="0.4">
      <c r="A10656" s="283" t="s">
        <v>6182</v>
      </c>
      <c r="B10656" s="284" t="str">
        <f>VLOOKUP(A10656,Lists!B:C,2,FALSE)</f>
        <v>MOZ001</v>
      </c>
      <c r="C10656" s="284" t="str">
        <f>VLOOKUP(A10656,Lists!B:D,3,FALSE)</f>
        <v>MOZ</v>
      </c>
      <c r="D10656" s="285" t="s">
        <v>5110</v>
      </c>
      <c r="E10656" s="285">
        <v>1693964</v>
      </c>
      <c r="F10656" s="285" t="s">
        <v>6386</v>
      </c>
      <c r="G10656" s="285" t="s">
        <v>730</v>
      </c>
      <c r="H10656" s="278">
        <f t="shared" si="350"/>
        <v>3</v>
      </c>
      <c r="I10656" s="251" t="s">
        <v>6391</v>
      </c>
      <c r="J10656" s="285" t="s">
        <v>7633</v>
      </c>
      <c r="K10656" s="278" t="str">
        <f t="shared" si="351"/>
        <v>MOZ001Minimal humanitarian conditions - Level 1</v>
      </c>
      <c r="L10656" s="286">
        <v>43784</v>
      </c>
      <c r="M10656" s="286" t="s">
        <v>3249</v>
      </c>
    </row>
    <row r="10657" spans="1:13" s="269" customFormat="1" ht="15.5" hidden="1" thickTop="1" thickBot="1" x14ac:dyDescent="0.4">
      <c r="A10657" s="287" t="s">
        <v>6182</v>
      </c>
      <c r="B10657" s="284" t="str">
        <f>VLOOKUP(A10657,Lists!B:C,2,FALSE)</f>
        <v>MOZ001</v>
      </c>
      <c r="C10657" s="284" t="str">
        <f>VLOOKUP(A10657,Lists!B:D,3,FALSE)</f>
        <v>MOZ</v>
      </c>
      <c r="D10657" s="289" t="s">
        <v>5111</v>
      </c>
      <c r="E10657" s="289">
        <v>1600589</v>
      </c>
      <c r="F10657" s="289" t="s">
        <v>6386</v>
      </c>
      <c r="G10657" s="289" t="s">
        <v>730</v>
      </c>
      <c r="H10657" s="278">
        <f t="shared" si="350"/>
        <v>3</v>
      </c>
      <c r="I10657" s="252" t="s">
        <v>6391</v>
      </c>
      <c r="J10657" s="289" t="s">
        <v>7634</v>
      </c>
      <c r="K10657" s="278" t="str">
        <f t="shared" si="351"/>
        <v>MOZ001Stressed humanitarian conditions - Level 2</v>
      </c>
      <c r="L10657" s="290">
        <v>43784</v>
      </c>
      <c r="M10657" s="290" t="s">
        <v>3249</v>
      </c>
    </row>
    <row r="10658" spans="1:13" s="269" customFormat="1" ht="15.5" hidden="1" thickTop="1" thickBot="1" x14ac:dyDescent="0.4">
      <c r="A10658" s="283" t="s">
        <v>6182</v>
      </c>
      <c r="B10658" s="284" t="str">
        <f>VLOOKUP(A10658,Lists!B:C,2,FALSE)</f>
        <v>MOZ001</v>
      </c>
      <c r="C10658" s="284" t="str">
        <f>VLOOKUP(A10658,Lists!B:D,3,FALSE)</f>
        <v>MOZ</v>
      </c>
      <c r="D10658" s="285" t="s">
        <v>5112</v>
      </c>
      <c r="E10658" s="285">
        <v>1424615</v>
      </c>
      <c r="F10658" s="285" t="s">
        <v>6386</v>
      </c>
      <c r="G10658" s="285" t="s">
        <v>730</v>
      </c>
      <c r="H10658" s="278">
        <f t="shared" si="350"/>
        <v>3</v>
      </c>
      <c r="I10658" s="251" t="s">
        <v>6391</v>
      </c>
      <c r="J10658" s="285" t="s">
        <v>7635</v>
      </c>
      <c r="K10658" s="278" t="str">
        <f t="shared" si="351"/>
        <v>MOZ001Moderate humanitarian conditions - Level 3</v>
      </c>
      <c r="L10658" s="286">
        <v>43784</v>
      </c>
      <c r="M10658" s="286" t="s">
        <v>3249</v>
      </c>
    </row>
    <row r="10659" spans="1:13" s="269" customFormat="1" ht="15.5" hidden="1" thickTop="1" thickBot="1" x14ac:dyDescent="0.4">
      <c r="A10659" s="287" t="s">
        <v>6182</v>
      </c>
      <c r="B10659" s="284" t="str">
        <f>VLOOKUP(A10659,Lists!B:C,2,FALSE)</f>
        <v>MOZ001</v>
      </c>
      <c r="C10659" s="284" t="str">
        <f>VLOOKUP(A10659,Lists!B:D,3,FALSE)</f>
        <v>MOZ</v>
      </c>
      <c r="D10659" s="289" t="s">
        <v>5113</v>
      </c>
      <c r="E10659" s="289">
        <v>264793</v>
      </c>
      <c r="F10659" s="289" t="s">
        <v>6386</v>
      </c>
      <c r="G10659" s="289" t="s">
        <v>730</v>
      </c>
      <c r="H10659" s="278">
        <f t="shared" si="350"/>
        <v>3</v>
      </c>
      <c r="I10659" s="252" t="s">
        <v>6391</v>
      </c>
      <c r="J10659" s="289" t="s">
        <v>7636</v>
      </c>
      <c r="K10659" s="278" t="str">
        <f t="shared" si="351"/>
        <v>MOZ001Severe humanitarian conditions - Level 4</v>
      </c>
      <c r="L10659" s="290">
        <v>43784</v>
      </c>
      <c r="M10659" s="290" t="s">
        <v>3249</v>
      </c>
    </row>
    <row r="10660" spans="1:13" s="269" customFormat="1" ht="15.5" thickTop="1" thickBot="1" x14ac:dyDescent="0.4">
      <c r="A10660" s="283" t="s">
        <v>3305</v>
      </c>
      <c r="B10660" s="284" t="str">
        <f>VLOOKUP(A10660,Lists!B:C,2,FALSE)</f>
        <v>MOZ004</v>
      </c>
      <c r="C10660" s="284" t="str">
        <f>VLOOKUP(A10660,Lists!B:D,3,FALSE)</f>
        <v>MOZ</v>
      </c>
      <c r="D10660" s="285" t="s">
        <v>666</v>
      </c>
      <c r="E10660" s="285" t="s">
        <v>446</v>
      </c>
      <c r="F10660" s="285" t="s">
        <v>7621</v>
      </c>
      <c r="G10660" s="285" t="s">
        <v>730</v>
      </c>
      <c r="H10660" s="278">
        <f t="shared" si="350"/>
        <v>3</v>
      </c>
      <c r="I10660" s="251" t="s">
        <v>7624</v>
      </c>
      <c r="J10660" s="285" t="s">
        <v>7637</v>
      </c>
      <c r="K10660" s="278" t="str">
        <f t="shared" si="351"/>
        <v>MOZ004People displaced</v>
      </c>
      <c r="L10660" s="286">
        <v>43784</v>
      </c>
      <c r="M10660" s="286" t="s">
        <v>3248</v>
      </c>
    </row>
    <row r="10661" spans="1:13" s="269" customFormat="1" ht="15.5" hidden="1" thickTop="1" thickBot="1" x14ac:dyDescent="0.4">
      <c r="A10661" s="287" t="s">
        <v>3305</v>
      </c>
      <c r="B10661" s="284" t="str">
        <f>VLOOKUP(A10661,Lists!B:C,2,FALSE)</f>
        <v>MOZ004</v>
      </c>
      <c r="C10661" s="284" t="str">
        <f>VLOOKUP(A10661,Lists!B:D,3,FALSE)</f>
        <v>MOZ</v>
      </c>
      <c r="D10661" s="289" t="s">
        <v>5029</v>
      </c>
      <c r="E10661" s="289">
        <v>445</v>
      </c>
      <c r="F10661" s="289" t="s">
        <v>7620</v>
      </c>
      <c r="G10661" s="289" t="s">
        <v>731</v>
      </c>
      <c r="H10661" s="278">
        <f t="shared" si="350"/>
        <v>2</v>
      </c>
      <c r="I10661" s="252" t="s">
        <v>1354</v>
      </c>
      <c r="J10661" s="289" t="s">
        <v>7638</v>
      </c>
      <c r="K10661" s="278" t="str">
        <f t="shared" si="351"/>
        <v>MOZ004Fatalities reported</v>
      </c>
      <c r="L10661" s="290">
        <v>43784</v>
      </c>
      <c r="M10661" s="290" t="s">
        <v>3248</v>
      </c>
    </row>
    <row r="10662" spans="1:13" s="269" customFormat="1" ht="15.5" hidden="1" thickTop="1" thickBot="1" x14ac:dyDescent="0.4">
      <c r="A10662" s="283" t="s">
        <v>3305</v>
      </c>
      <c r="B10662" s="284" t="str">
        <f>VLOOKUP(A10662,Lists!B:C,2,FALSE)</f>
        <v>MOZ004</v>
      </c>
      <c r="C10662" s="284" t="str">
        <f>VLOOKUP(A10662,Lists!B:D,3,FALSE)</f>
        <v>MOZ</v>
      </c>
      <c r="D10662" s="285" t="s">
        <v>5115</v>
      </c>
      <c r="E10662" s="285">
        <v>488</v>
      </c>
      <c r="F10662" s="285" t="s">
        <v>7620</v>
      </c>
      <c r="G10662" s="285" t="s">
        <v>731</v>
      </c>
      <c r="H10662" s="278">
        <f t="shared" si="350"/>
        <v>2</v>
      </c>
      <c r="I10662" s="251" t="s">
        <v>1354</v>
      </c>
      <c r="J10662" s="285" t="s">
        <v>7632</v>
      </c>
      <c r="K10662" s="278" t="str">
        <f t="shared" si="351"/>
        <v>MOZ004Fatalities in all crises</v>
      </c>
      <c r="L10662" s="286">
        <v>43784</v>
      </c>
      <c r="M10662" s="286" t="s">
        <v>3248</v>
      </c>
    </row>
    <row r="10663" spans="1:13" s="269" customFormat="1" ht="15.5" hidden="1" thickTop="1" thickBot="1" x14ac:dyDescent="0.4">
      <c r="A10663" s="287" t="s">
        <v>3305</v>
      </c>
      <c r="B10663" s="284" t="str">
        <f>VLOOKUP(A10663,Lists!B:C,2,FALSE)</f>
        <v>MOZ004</v>
      </c>
      <c r="C10663" s="284" t="str">
        <f>VLOOKUP(A10663,Lists!B:D,3,FALSE)</f>
        <v>MOZ</v>
      </c>
      <c r="D10663" s="289" t="s">
        <v>692</v>
      </c>
      <c r="E10663" s="289" t="s">
        <v>446</v>
      </c>
      <c r="F10663" s="289" t="s">
        <v>446</v>
      </c>
      <c r="G10663" s="289" t="s">
        <v>446</v>
      </c>
      <c r="H10663" s="278" t="str">
        <f t="shared" si="350"/>
        <v>x</v>
      </c>
      <c r="I10663" s="252" t="s">
        <v>446</v>
      </c>
      <c r="J10663" s="289" t="s">
        <v>446</v>
      </c>
      <c r="K10663" s="278" t="str">
        <f t="shared" si="351"/>
        <v>MOZ004People facing restricted access constraints</v>
      </c>
      <c r="L10663" s="290">
        <v>43784</v>
      </c>
      <c r="M10663" s="290" t="s">
        <v>3248</v>
      </c>
    </row>
    <row r="10664" spans="1:13" s="269" customFormat="1" ht="15.5" hidden="1" thickTop="1" thickBot="1" x14ac:dyDescent="0.4">
      <c r="A10664" s="283" t="s">
        <v>3305</v>
      </c>
      <c r="B10664" s="284" t="str">
        <f>VLOOKUP(A10664,Lists!B:C,2,FALSE)</f>
        <v>MOZ004</v>
      </c>
      <c r="C10664" s="284" t="str">
        <f>VLOOKUP(A10664,Lists!B:D,3,FALSE)</f>
        <v>MOZ</v>
      </c>
      <c r="D10664" s="285" t="s">
        <v>5027</v>
      </c>
      <c r="E10664" s="285" t="s">
        <v>446</v>
      </c>
      <c r="F10664" s="285" t="s">
        <v>446</v>
      </c>
      <c r="G10664" s="285" t="s">
        <v>446</v>
      </c>
      <c r="H10664" s="278" t="str">
        <f t="shared" si="350"/>
        <v>x</v>
      </c>
      <c r="I10664" s="251" t="s">
        <v>446</v>
      </c>
      <c r="J10664" s="285" t="s">
        <v>446</v>
      </c>
      <c r="K10664" s="278" t="str">
        <f t="shared" si="351"/>
        <v>MOZ004Injuries reported</v>
      </c>
      <c r="L10664" s="286">
        <v>43784</v>
      </c>
      <c r="M10664" s="286" t="s">
        <v>3248</v>
      </c>
    </row>
    <row r="10665" spans="1:13" s="269" customFormat="1" ht="15.5" hidden="1" thickTop="1" thickBot="1" x14ac:dyDescent="0.4">
      <c r="A10665" s="287" t="s">
        <v>2989</v>
      </c>
      <c r="B10665" s="284" t="str">
        <f>VLOOKUP(A10665,Lists!B:C,2,FALSE)</f>
        <v>ZWE001</v>
      </c>
      <c r="C10665" s="284" t="str">
        <f>VLOOKUP(A10665,Lists!B:D,3,FALSE)</f>
        <v>ZWE</v>
      </c>
      <c r="D10665" s="289" t="s">
        <v>5108</v>
      </c>
      <c r="E10665" s="289" t="s">
        <v>446</v>
      </c>
      <c r="F10665" s="289" t="s">
        <v>446</v>
      </c>
      <c r="G10665" s="289" t="s">
        <v>446</v>
      </c>
      <c r="H10665" s="278" t="str">
        <f t="shared" si="350"/>
        <v>x</v>
      </c>
      <c r="I10665" s="252" t="s">
        <v>446</v>
      </c>
      <c r="J10665" s="289" t="s">
        <v>446</v>
      </c>
      <c r="K10665" s="278" t="str">
        <f t="shared" si="351"/>
        <v>ZWE001Buildings damaged</v>
      </c>
      <c r="L10665" s="290">
        <v>43787</v>
      </c>
      <c r="M10665" s="290" t="s">
        <v>3249</v>
      </c>
    </row>
    <row r="10666" spans="1:13" s="269" customFormat="1" ht="15.5" hidden="1" thickTop="1" thickBot="1" x14ac:dyDescent="0.4">
      <c r="A10666" s="283" t="s">
        <v>2989</v>
      </c>
      <c r="B10666" s="284" t="str">
        <f>VLOOKUP(A10666,Lists!B:C,2,FALSE)</f>
        <v>ZWE001</v>
      </c>
      <c r="C10666" s="284" t="str">
        <f>VLOOKUP(A10666,Lists!B:D,3,FALSE)</f>
        <v>ZWE</v>
      </c>
      <c r="D10666" s="285" t="s">
        <v>5109</v>
      </c>
      <c r="E10666" s="285" t="s">
        <v>446</v>
      </c>
      <c r="F10666" s="285" t="s">
        <v>446</v>
      </c>
      <c r="G10666" s="285" t="s">
        <v>446</v>
      </c>
      <c r="H10666" s="278" t="str">
        <f t="shared" ref="H10666:H10729" si="352">IF(G10666="x","x",IF(G10666="Low",3,IF(G10666="Medium",2,IF(G10666="High",1,FALSE))))</f>
        <v>x</v>
      </c>
      <c r="I10666" s="251" t="s">
        <v>446</v>
      </c>
      <c r="J10666" s="285" t="s">
        <v>446</v>
      </c>
      <c r="K10666" s="278" t="str">
        <f t="shared" si="351"/>
        <v>ZWE001Buildings destroyed</v>
      </c>
      <c r="L10666" s="286">
        <v>43787</v>
      </c>
      <c r="M10666" s="286" t="s">
        <v>3249</v>
      </c>
    </row>
    <row r="10667" spans="1:13" s="269" customFormat="1" ht="15.5" hidden="1" thickTop="1" thickBot="1" x14ac:dyDescent="0.4">
      <c r="A10667" s="287" t="s">
        <v>5263</v>
      </c>
      <c r="B10667" s="284" t="str">
        <f>VLOOKUP(A10667,Lists!B:C,2,FALSE)</f>
        <v>PAK001</v>
      </c>
      <c r="C10667" s="284" t="str">
        <f>VLOOKUP(A10667,Lists!B:D,3,FALSE)</f>
        <v>PAK</v>
      </c>
      <c r="D10667" s="289" t="s">
        <v>5029</v>
      </c>
      <c r="E10667" s="289">
        <v>656</v>
      </c>
      <c r="F10667" s="289" t="s">
        <v>7641</v>
      </c>
      <c r="G10667" s="289" t="s">
        <v>731</v>
      </c>
      <c r="H10667" s="278">
        <f t="shared" si="352"/>
        <v>2</v>
      </c>
      <c r="I10667" s="252" t="s">
        <v>7085</v>
      </c>
      <c r="J10667" s="289" t="s">
        <v>7643</v>
      </c>
      <c r="K10667" s="278" t="str">
        <f t="shared" si="351"/>
        <v>PAK001Fatalities reported</v>
      </c>
      <c r="L10667" s="290">
        <v>43787</v>
      </c>
      <c r="M10667" s="290" t="s">
        <v>3248</v>
      </c>
    </row>
    <row r="10668" spans="1:13" s="269" customFormat="1" ht="15.5" hidden="1" thickTop="1" thickBot="1" x14ac:dyDescent="0.4">
      <c r="A10668" s="283" t="s">
        <v>5263</v>
      </c>
      <c r="B10668" s="284" t="str">
        <f>VLOOKUP(A10668,Lists!B:C,2,FALSE)</f>
        <v>PAK001</v>
      </c>
      <c r="C10668" s="284" t="str">
        <f>VLOOKUP(A10668,Lists!B:D,3,FALSE)</f>
        <v>PAK</v>
      </c>
      <c r="D10668" s="285" t="s">
        <v>5115</v>
      </c>
      <c r="E10668" s="285">
        <v>656</v>
      </c>
      <c r="F10668" s="285" t="s">
        <v>7641</v>
      </c>
      <c r="G10668" s="285" t="s">
        <v>731</v>
      </c>
      <c r="H10668" s="278">
        <f t="shared" si="352"/>
        <v>2</v>
      </c>
      <c r="I10668" s="251" t="s">
        <v>7085</v>
      </c>
      <c r="J10668" s="285" t="s">
        <v>7643</v>
      </c>
      <c r="K10668" s="278" t="str">
        <f t="shared" si="351"/>
        <v>PAK001Fatalities in all crises</v>
      </c>
      <c r="L10668" s="286">
        <v>43787</v>
      </c>
      <c r="M10668" s="286" t="s">
        <v>3248</v>
      </c>
    </row>
    <row r="10669" spans="1:13" s="269" customFormat="1" ht="15.5" hidden="1" thickTop="1" thickBot="1" x14ac:dyDescent="0.4">
      <c r="A10669" s="287" t="s">
        <v>2997</v>
      </c>
      <c r="B10669" s="284" t="str">
        <f>VLOOKUP(A10669,Lists!B:C,2,FALSE)</f>
        <v>PAK004</v>
      </c>
      <c r="C10669" s="284" t="str">
        <f>VLOOKUP(A10669,Lists!B:D,3,FALSE)</f>
        <v>PAK</v>
      </c>
      <c r="D10669" s="289" t="s">
        <v>5029</v>
      </c>
      <c r="E10669" s="289">
        <v>55</v>
      </c>
      <c r="F10669" s="289" t="s">
        <v>7620</v>
      </c>
      <c r="G10669" s="289" t="s">
        <v>731</v>
      </c>
      <c r="H10669" s="278">
        <f t="shared" si="352"/>
        <v>2</v>
      </c>
      <c r="I10669" s="252" t="s">
        <v>1354</v>
      </c>
      <c r="J10669" s="289" t="s">
        <v>7644</v>
      </c>
      <c r="K10669" s="278" t="str">
        <f t="shared" si="351"/>
        <v>PAK004Fatalities reported</v>
      </c>
      <c r="L10669" s="290">
        <v>43787</v>
      </c>
      <c r="M10669" s="290" t="s">
        <v>3248</v>
      </c>
    </row>
    <row r="10670" spans="1:13" s="269" customFormat="1" ht="15.5" hidden="1" thickTop="1" thickBot="1" x14ac:dyDescent="0.4">
      <c r="A10670" s="283" t="s">
        <v>2997</v>
      </c>
      <c r="B10670" s="284" t="str">
        <f>VLOOKUP(A10670,Lists!B:C,2,FALSE)</f>
        <v>PAK004</v>
      </c>
      <c r="C10670" s="284" t="str">
        <f>VLOOKUP(A10670,Lists!B:D,3,FALSE)</f>
        <v>PAK</v>
      </c>
      <c r="D10670" s="285" t="s">
        <v>5115</v>
      </c>
      <c r="E10670" s="285">
        <v>656</v>
      </c>
      <c r="F10670" s="285" t="s">
        <v>7641</v>
      </c>
      <c r="G10670" s="285" t="s">
        <v>731</v>
      </c>
      <c r="H10670" s="278">
        <f t="shared" si="352"/>
        <v>2</v>
      </c>
      <c r="I10670" s="251" t="s">
        <v>7085</v>
      </c>
      <c r="J10670" s="285" t="s">
        <v>7643</v>
      </c>
      <c r="K10670" s="278" t="str">
        <f t="shared" si="351"/>
        <v>PAK004Fatalities in all crises</v>
      </c>
      <c r="L10670" s="286">
        <v>43787</v>
      </c>
      <c r="M10670" s="286" t="s">
        <v>3248</v>
      </c>
    </row>
    <row r="10671" spans="1:13" s="269" customFormat="1" ht="15.5" hidden="1" thickTop="1" thickBot="1" x14ac:dyDescent="0.4">
      <c r="A10671" s="287" t="s">
        <v>3670</v>
      </c>
      <c r="B10671" s="284" t="str">
        <f>VLOOKUP(A10671,Lists!B:C,2,FALSE)</f>
        <v>IND002</v>
      </c>
      <c r="C10671" s="284" t="str">
        <f>VLOOKUP(A10671,Lists!B:D,3,FALSE)</f>
        <v>IND</v>
      </c>
      <c r="D10671" s="289" t="s">
        <v>5029</v>
      </c>
      <c r="E10671" s="289">
        <v>164</v>
      </c>
      <c r="F10671" s="289" t="s">
        <v>7642</v>
      </c>
      <c r="G10671" s="289" t="s">
        <v>731</v>
      </c>
      <c r="H10671" s="278">
        <f t="shared" si="352"/>
        <v>2</v>
      </c>
      <c r="I10671" s="252" t="s">
        <v>1354</v>
      </c>
      <c r="J10671" s="289" t="s">
        <v>7088</v>
      </c>
      <c r="K10671" s="278" t="str">
        <f t="shared" si="351"/>
        <v>IND002Fatalities reported</v>
      </c>
      <c r="L10671" s="290">
        <v>43787</v>
      </c>
      <c r="M10671" s="290" t="s">
        <v>3248</v>
      </c>
    </row>
    <row r="10672" spans="1:13" s="269" customFormat="1" ht="15.5" hidden="1" thickTop="1" thickBot="1" x14ac:dyDescent="0.4">
      <c r="A10672" s="283" t="s">
        <v>3670</v>
      </c>
      <c r="B10672" s="284" t="str">
        <f>VLOOKUP(A10672,Lists!B:C,2,FALSE)</f>
        <v>IND002</v>
      </c>
      <c r="C10672" s="284" t="str">
        <f>VLOOKUP(A10672,Lists!B:D,3,FALSE)</f>
        <v>IND</v>
      </c>
      <c r="D10672" s="285" t="s">
        <v>5115</v>
      </c>
      <c r="E10672" s="285">
        <v>164</v>
      </c>
      <c r="F10672" s="285" t="s">
        <v>7642</v>
      </c>
      <c r="G10672" s="285" t="s">
        <v>731</v>
      </c>
      <c r="H10672" s="278">
        <f t="shared" si="352"/>
        <v>2</v>
      </c>
      <c r="I10672" s="251" t="s">
        <v>1354</v>
      </c>
      <c r="J10672" s="285" t="s">
        <v>7088</v>
      </c>
      <c r="K10672" s="278" t="str">
        <f t="shared" si="351"/>
        <v>IND002Fatalities in all crises</v>
      </c>
      <c r="L10672" s="286">
        <v>43787</v>
      </c>
      <c r="M10672" s="286" t="s">
        <v>3248</v>
      </c>
    </row>
    <row r="10673" spans="1:13" s="269" customFormat="1" ht="15.5" hidden="1" thickTop="1" thickBot="1" x14ac:dyDescent="0.4">
      <c r="A10673" s="287" t="s">
        <v>4205</v>
      </c>
      <c r="B10673" s="284" t="str">
        <f>VLOOKUP(A10673,Lists!B:C,2,FALSE)</f>
        <v>REG003</v>
      </c>
      <c r="C10673" s="284" t="str">
        <f>VLOOKUP(A10673,Lists!B:D,3,FALSE)</f>
        <v>IND, PAK</v>
      </c>
      <c r="D10673" s="289" t="s">
        <v>660</v>
      </c>
      <c r="E10673" s="289">
        <v>235533</v>
      </c>
      <c r="F10673" s="289" t="s">
        <v>4212</v>
      </c>
      <c r="G10673" s="289" t="s">
        <v>731</v>
      </c>
      <c r="H10673" s="278">
        <f t="shared" si="352"/>
        <v>2</v>
      </c>
      <c r="I10673" s="252" t="s">
        <v>4214</v>
      </c>
      <c r="J10673" s="289" t="s">
        <v>7645</v>
      </c>
      <c r="K10673" s="278" t="str">
        <f t="shared" si="351"/>
        <v>REG003Landmass affected</v>
      </c>
      <c r="L10673" s="290">
        <v>43787</v>
      </c>
      <c r="M10673" s="290" t="s">
        <v>3249</v>
      </c>
    </row>
    <row r="10674" spans="1:13" s="269" customFormat="1" ht="15.5" hidden="1" thickTop="1" thickBot="1" x14ac:dyDescent="0.4">
      <c r="A10674" s="283" t="s">
        <v>4205</v>
      </c>
      <c r="B10674" s="284" t="str">
        <f>VLOOKUP(A10674,Lists!B:C,2,FALSE)</f>
        <v>REG003</v>
      </c>
      <c r="C10674" s="284" t="str">
        <f>VLOOKUP(A10674,Lists!B:D,3,FALSE)</f>
        <v>IND, PAK</v>
      </c>
      <c r="D10674" s="285" t="s">
        <v>737</v>
      </c>
      <c r="E10674" s="285">
        <v>16991302</v>
      </c>
      <c r="F10674" s="285" t="s">
        <v>4212</v>
      </c>
      <c r="G10674" s="285" t="s">
        <v>731</v>
      </c>
      <c r="H10674" s="278">
        <f t="shared" si="352"/>
        <v>2</v>
      </c>
      <c r="I10674" s="251" t="s">
        <v>4214</v>
      </c>
      <c r="J10674" s="285" t="s">
        <v>7646</v>
      </c>
      <c r="K10674" s="278" t="str">
        <f t="shared" si="351"/>
        <v>REG003People exposed</v>
      </c>
      <c r="L10674" s="286">
        <v>43787</v>
      </c>
      <c r="M10674" s="286" t="s">
        <v>3249</v>
      </c>
    </row>
    <row r="10675" spans="1:13" s="269" customFormat="1" ht="15.5" thickTop="1" thickBot="1" x14ac:dyDescent="0.4">
      <c r="A10675" s="287" t="s">
        <v>4205</v>
      </c>
      <c r="B10675" s="284" t="str">
        <f>VLOOKUP(A10675,Lists!B:C,2,FALSE)</f>
        <v>REG003</v>
      </c>
      <c r="C10675" s="284" t="str">
        <f>VLOOKUP(A10675,Lists!B:D,3,FALSE)</f>
        <v>IND, PAK</v>
      </c>
      <c r="D10675" s="289" t="s">
        <v>666</v>
      </c>
      <c r="E10675" s="289" t="s">
        <v>446</v>
      </c>
      <c r="F10675" s="289" t="s">
        <v>446</v>
      </c>
      <c r="G10675" s="289" t="s">
        <v>446</v>
      </c>
      <c r="H10675" s="278" t="str">
        <f t="shared" si="352"/>
        <v>x</v>
      </c>
      <c r="I10675" s="252" t="s">
        <v>446</v>
      </c>
      <c r="J10675" s="289" t="s">
        <v>7647</v>
      </c>
      <c r="K10675" s="278" t="str">
        <f t="shared" si="351"/>
        <v>REG003People displaced</v>
      </c>
      <c r="L10675" s="290">
        <v>43787</v>
      </c>
      <c r="M10675" s="290" t="s">
        <v>3249</v>
      </c>
    </row>
    <row r="10676" spans="1:13" s="269" customFormat="1" ht="15.5" hidden="1" thickTop="1" thickBot="1" x14ac:dyDescent="0.4">
      <c r="A10676" s="283" t="s">
        <v>4205</v>
      </c>
      <c r="B10676" s="284" t="str">
        <f>VLOOKUP(A10676,Lists!B:C,2,FALSE)</f>
        <v>REG003</v>
      </c>
      <c r="C10676" s="284" t="str">
        <f>VLOOKUP(A10676,Lists!B:D,3,FALSE)</f>
        <v>IND, PAK</v>
      </c>
      <c r="D10676" s="285" t="s">
        <v>5029</v>
      </c>
      <c r="E10676" s="285">
        <v>219</v>
      </c>
      <c r="F10676" s="285" t="s">
        <v>7642</v>
      </c>
      <c r="G10676" s="285" t="s">
        <v>731</v>
      </c>
      <c r="H10676" s="278">
        <f t="shared" si="352"/>
        <v>2</v>
      </c>
      <c r="I10676" s="251" t="s">
        <v>1354</v>
      </c>
      <c r="J10676" s="285" t="s">
        <v>7648</v>
      </c>
      <c r="K10676" s="278" t="str">
        <f t="shared" si="351"/>
        <v>REG003Fatalities reported</v>
      </c>
      <c r="L10676" s="286">
        <v>43787</v>
      </c>
      <c r="M10676" s="286" t="s">
        <v>3248</v>
      </c>
    </row>
    <row r="10677" spans="1:13" s="269" customFormat="1" ht="15.5" hidden="1" thickTop="1" thickBot="1" x14ac:dyDescent="0.4">
      <c r="A10677" s="287" t="s">
        <v>4205</v>
      </c>
      <c r="B10677" s="284" t="str">
        <f>VLOOKUP(A10677,Lists!B:C,2,FALSE)</f>
        <v>REG003</v>
      </c>
      <c r="C10677" s="284" t="str">
        <f>VLOOKUP(A10677,Lists!B:D,3,FALSE)</f>
        <v>IND, PAK</v>
      </c>
      <c r="D10677" s="289" t="s">
        <v>5115</v>
      </c>
      <c r="E10677" s="289">
        <v>820</v>
      </c>
      <c r="F10677" s="289" t="s">
        <v>7642</v>
      </c>
      <c r="G10677" s="289" t="s">
        <v>731</v>
      </c>
      <c r="H10677" s="278">
        <f t="shared" si="352"/>
        <v>2</v>
      </c>
      <c r="I10677" s="252" t="s">
        <v>1354</v>
      </c>
      <c r="J10677" s="289" t="s">
        <v>7649</v>
      </c>
      <c r="K10677" s="278" t="str">
        <f t="shared" si="351"/>
        <v>REG003Fatalities in all crises</v>
      </c>
      <c r="L10677" s="290">
        <v>43787</v>
      </c>
      <c r="M10677" s="290" t="s">
        <v>3248</v>
      </c>
    </row>
    <row r="10678" spans="1:13" s="269" customFormat="1" ht="15.5" hidden="1" thickTop="1" thickBot="1" x14ac:dyDescent="0.4">
      <c r="A10678" s="283" t="s">
        <v>4205</v>
      </c>
      <c r="B10678" s="284" t="str">
        <f>VLOOKUP(A10678,Lists!B:C,2,FALSE)</f>
        <v>REG003</v>
      </c>
      <c r="C10678" s="284" t="str">
        <f>VLOOKUP(A10678,Lists!B:D,3,FALSE)</f>
        <v>IND, PAK</v>
      </c>
      <c r="D10678" s="285" t="s">
        <v>5110</v>
      </c>
      <c r="E10678" s="285">
        <v>16991302</v>
      </c>
      <c r="F10678" s="285" t="s">
        <v>4212</v>
      </c>
      <c r="G10678" s="285" t="s">
        <v>731</v>
      </c>
      <c r="H10678" s="278">
        <f t="shared" si="352"/>
        <v>2</v>
      </c>
      <c r="I10678" s="251" t="s">
        <v>4214</v>
      </c>
      <c r="J10678" s="285" t="s">
        <v>7650</v>
      </c>
      <c r="K10678" s="278" t="str">
        <f t="shared" si="351"/>
        <v>REG003Minimal humanitarian conditions - Level 1</v>
      </c>
      <c r="L10678" s="286">
        <v>43787</v>
      </c>
      <c r="M10678" s="286" t="s">
        <v>3249</v>
      </c>
    </row>
    <row r="10679" spans="1:13" s="269" customFormat="1" ht="15.5" hidden="1" thickTop="1" thickBot="1" x14ac:dyDescent="0.4">
      <c r="A10679" s="287" t="s">
        <v>3302</v>
      </c>
      <c r="B10679" s="284" t="str">
        <f>VLOOKUP(A10679,Lists!B:C,2,FALSE)</f>
        <v>AFG001</v>
      </c>
      <c r="C10679" s="284" t="str">
        <f>VLOOKUP(A10679,Lists!B:D,3,FALSE)</f>
        <v>AFG</v>
      </c>
      <c r="D10679" s="289" t="s">
        <v>5029</v>
      </c>
      <c r="E10679" s="289">
        <v>36536</v>
      </c>
      <c r="F10679" s="289" t="s">
        <v>7642</v>
      </c>
      <c r="G10679" s="289" t="s">
        <v>731</v>
      </c>
      <c r="H10679" s="278">
        <f t="shared" si="352"/>
        <v>2</v>
      </c>
      <c r="I10679" s="252" t="s">
        <v>1354</v>
      </c>
      <c r="J10679" s="289" t="s">
        <v>7659</v>
      </c>
      <c r="K10679" s="278" t="str">
        <f t="shared" si="351"/>
        <v>AFG001Fatalities reported</v>
      </c>
      <c r="L10679" s="290">
        <v>43787</v>
      </c>
      <c r="M10679" s="290" t="s">
        <v>3248</v>
      </c>
    </row>
    <row r="10680" spans="1:13" s="269" customFormat="1" ht="15.5" hidden="1" thickTop="1" thickBot="1" x14ac:dyDescent="0.4">
      <c r="A10680" s="283" t="s">
        <v>3302</v>
      </c>
      <c r="B10680" s="284" t="str">
        <f>VLOOKUP(A10680,Lists!B:C,2,FALSE)</f>
        <v>AFG001</v>
      </c>
      <c r="C10680" s="284" t="str">
        <f>VLOOKUP(A10680,Lists!B:D,3,FALSE)</f>
        <v>AFG</v>
      </c>
      <c r="D10680" s="285" t="s">
        <v>5115</v>
      </c>
      <c r="E10680" s="285">
        <v>36536</v>
      </c>
      <c r="F10680" s="285" t="s">
        <v>7642</v>
      </c>
      <c r="G10680" s="285" t="s">
        <v>731</v>
      </c>
      <c r="H10680" s="278">
        <f t="shared" si="352"/>
        <v>2</v>
      </c>
      <c r="I10680" s="251" t="s">
        <v>1354</v>
      </c>
      <c r="J10680" s="285" t="s">
        <v>7659</v>
      </c>
      <c r="K10680" s="278" t="str">
        <f t="shared" si="351"/>
        <v>AFG001Fatalities in all crises</v>
      </c>
      <c r="L10680" s="286">
        <v>43787</v>
      </c>
      <c r="M10680" s="286" t="s">
        <v>3248</v>
      </c>
    </row>
    <row r="10681" spans="1:13" s="269" customFormat="1" ht="15.5" thickTop="1" thickBot="1" x14ac:dyDescent="0.4">
      <c r="A10681" s="287" t="s">
        <v>1264</v>
      </c>
      <c r="B10681" s="284" t="str">
        <f>VLOOKUP(A10681,Lists!B:C,2,FALSE)</f>
        <v>UKR002</v>
      </c>
      <c r="C10681" s="284" t="str">
        <f>VLOOKUP(A10681,Lists!B:D,3,FALSE)</f>
        <v>UKR</v>
      </c>
      <c r="D10681" s="289" t="s">
        <v>666</v>
      </c>
      <c r="E10681" s="289">
        <v>1892745</v>
      </c>
      <c r="F10681" s="289" t="s">
        <v>7651</v>
      </c>
      <c r="G10681" s="289" t="s">
        <v>731</v>
      </c>
      <c r="H10681" s="278">
        <f t="shared" si="352"/>
        <v>2</v>
      </c>
      <c r="I10681" s="252" t="s">
        <v>7655</v>
      </c>
      <c r="J10681" s="289"/>
      <c r="K10681" s="278" t="str">
        <f t="shared" si="351"/>
        <v>UKR002People displaced</v>
      </c>
      <c r="L10681" s="290">
        <v>43787</v>
      </c>
      <c r="M10681" s="290" t="s">
        <v>3249</v>
      </c>
    </row>
    <row r="10682" spans="1:13" s="269" customFormat="1" ht="15.5" hidden="1" thickTop="1" thickBot="1" x14ac:dyDescent="0.4">
      <c r="A10682" s="283" t="s">
        <v>1264</v>
      </c>
      <c r="B10682" s="284" t="str">
        <f>VLOOKUP(A10682,Lists!B:C,2,FALSE)</f>
        <v>UKR002</v>
      </c>
      <c r="C10682" s="284" t="str">
        <f>VLOOKUP(A10682,Lists!B:D,3,FALSE)</f>
        <v>UKR</v>
      </c>
      <c r="D10682" s="285" t="s">
        <v>5029</v>
      </c>
      <c r="E10682" s="285">
        <v>126</v>
      </c>
      <c r="F10682" s="285" t="s">
        <v>7642</v>
      </c>
      <c r="G10682" s="285" t="s">
        <v>731</v>
      </c>
      <c r="H10682" s="278">
        <f t="shared" si="352"/>
        <v>2</v>
      </c>
      <c r="I10682" s="251" t="s">
        <v>1354</v>
      </c>
      <c r="J10682" s="285" t="s">
        <v>7669</v>
      </c>
      <c r="K10682" s="278" t="str">
        <f t="shared" si="351"/>
        <v>UKR002Fatalities reported</v>
      </c>
      <c r="L10682" s="286">
        <v>43787</v>
      </c>
      <c r="M10682" s="286" t="s">
        <v>3248</v>
      </c>
    </row>
    <row r="10683" spans="1:13" s="269" customFormat="1" ht="15.5" hidden="1" thickTop="1" thickBot="1" x14ac:dyDescent="0.4">
      <c r="A10683" s="287" t="s">
        <v>1264</v>
      </c>
      <c r="B10683" s="284" t="str">
        <f>VLOOKUP(A10683,Lists!B:C,2,FALSE)</f>
        <v>UKR002</v>
      </c>
      <c r="C10683" s="284" t="str">
        <f>VLOOKUP(A10683,Lists!B:D,3,FALSE)</f>
        <v>UKR</v>
      </c>
      <c r="D10683" s="289" t="s">
        <v>5115</v>
      </c>
      <c r="E10683" s="289">
        <v>126</v>
      </c>
      <c r="F10683" s="289" t="s">
        <v>7642</v>
      </c>
      <c r="G10683" s="289" t="s">
        <v>731</v>
      </c>
      <c r="H10683" s="278">
        <f t="shared" si="352"/>
        <v>2</v>
      </c>
      <c r="I10683" s="252" t="s">
        <v>1354</v>
      </c>
      <c r="J10683" s="289" t="s">
        <v>7669</v>
      </c>
      <c r="K10683" s="278" t="str">
        <f t="shared" si="351"/>
        <v>UKR002Fatalities in all crises</v>
      </c>
      <c r="L10683" s="290">
        <v>43787</v>
      </c>
      <c r="M10683" s="290" t="s">
        <v>3248</v>
      </c>
    </row>
    <row r="10684" spans="1:13" s="269" customFormat="1" ht="15.5" hidden="1" thickTop="1" thickBot="1" x14ac:dyDescent="0.4">
      <c r="A10684" s="283" t="s">
        <v>1264</v>
      </c>
      <c r="B10684" s="284" t="str">
        <f>VLOOKUP(A10684,Lists!B:C,2,FALSE)</f>
        <v>UKR002</v>
      </c>
      <c r="C10684" s="284" t="str">
        <f>VLOOKUP(A10684,Lists!B:D,3,FALSE)</f>
        <v>UKR</v>
      </c>
      <c r="D10684" s="285" t="s">
        <v>742</v>
      </c>
      <c r="E10684" s="285" t="s">
        <v>446</v>
      </c>
      <c r="F10684" s="285" t="s">
        <v>446</v>
      </c>
      <c r="G10684" s="285" t="s">
        <v>446</v>
      </c>
      <c r="H10684" s="278" t="str">
        <f t="shared" si="352"/>
        <v>x</v>
      </c>
      <c r="I10684" s="251" t="s">
        <v>446</v>
      </c>
      <c r="J10684" s="285" t="s">
        <v>446</v>
      </c>
      <c r="K10684" s="278" t="str">
        <f t="shared" ref="K10684:K10747" si="353">B10684&amp;""&amp;D10684</f>
        <v>UKR002Economic Losses</v>
      </c>
      <c r="L10684" s="286">
        <v>43787</v>
      </c>
      <c r="M10684" s="286" t="s">
        <v>3249</v>
      </c>
    </row>
    <row r="10685" spans="1:13" s="269" customFormat="1" ht="15.5" thickTop="1" thickBot="1" x14ac:dyDescent="0.4">
      <c r="A10685" s="287" t="s">
        <v>3399</v>
      </c>
      <c r="B10685" s="284" t="str">
        <f>VLOOKUP(A10685,Lists!B:C,2,FALSE)</f>
        <v>MMR001</v>
      </c>
      <c r="C10685" s="284" t="str">
        <f>VLOOKUP(A10685,Lists!B:D,3,FALSE)</f>
        <v>MMR</v>
      </c>
      <c r="D10685" s="289" t="s">
        <v>666</v>
      </c>
      <c r="E10685" s="289">
        <v>1242269</v>
      </c>
      <c r="F10685" s="289" t="s">
        <v>7652</v>
      </c>
      <c r="G10685" s="289" t="s">
        <v>731</v>
      </c>
      <c r="H10685" s="278">
        <f t="shared" si="352"/>
        <v>2</v>
      </c>
      <c r="I10685" s="252" t="s">
        <v>7656</v>
      </c>
      <c r="J10685" s="289" t="s">
        <v>7660</v>
      </c>
      <c r="K10685" s="278" t="str">
        <f t="shared" si="353"/>
        <v>MMR001People displaced</v>
      </c>
      <c r="L10685" s="290">
        <v>43787</v>
      </c>
      <c r="M10685" s="290" t="s">
        <v>3248</v>
      </c>
    </row>
    <row r="10686" spans="1:13" s="269" customFormat="1" ht="15.5" hidden="1" thickTop="1" thickBot="1" x14ac:dyDescent="0.4">
      <c r="A10686" s="283" t="s">
        <v>3399</v>
      </c>
      <c r="B10686" s="284" t="str">
        <f>VLOOKUP(A10686,Lists!B:C,2,FALSE)</f>
        <v>MMR001</v>
      </c>
      <c r="C10686" s="284" t="str">
        <f>VLOOKUP(A10686,Lists!B:D,3,FALSE)</f>
        <v>MMR</v>
      </c>
      <c r="D10686" s="285" t="s">
        <v>5029</v>
      </c>
      <c r="E10686" s="285">
        <v>975</v>
      </c>
      <c r="F10686" s="285" t="s">
        <v>7642</v>
      </c>
      <c r="G10686" s="285" t="s">
        <v>731</v>
      </c>
      <c r="H10686" s="278">
        <f t="shared" si="352"/>
        <v>2</v>
      </c>
      <c r="I10686" s="251" t="s">
        <v>1354</v>
      </c>
      <c r="J10686" s="285" t="s">
        <v>7661</v>
      </c>
      <c r="K10686" s="278" t="str">
        <f t="shared" si="353"/>
        <v>MMR001Fatalities reported</v>
      </c>
      <c r="L10686" s="286">
        <v>43787</v>
      </c>
      <c r="M10686" s="286" t="s">
        <v>3248</v>
      </c>
    </row>
    <row r="10687" spans="1:13" s="269" customFormat="1" ht="15.5" hidden="1" thickTop="1" thickBot="1" x14ac:dyDescent="0.4">
      <c r="A10687" s="287" t="s">
        <v>3399</v>
      </c>
      <c r="B10687" s="284" t="str">
        <f>VLOOKUP(A10687,Lists!B:C,2,FALSE)</f>
        <v>MMR001</v>
      </c>
      <c r="C10687" s="284" t="str">
        <f>VLOOKUP(A10687,Lists!B:D,3,FALSE)</f>
        <v>MMR</v>
      </c>
      <c r="D10687" s="289" t="s">
        <v>5115</v>
      </c>
      <c r="E10687" s="289">
        <v>975</v>
      </c>
      <c r="F10687" s="289" t="s">
        <v>7642</v>
      </c>
      <c r="G10687" s="289" t="s">
        <v>731</v>
      </c>
      <c r="H10687" s="278">
        <f t="shared" si="352"/>
        <v>2</v>
      </c>
      <c r="I10687" s="252" t="s">
        <v>1354</v>
      </c>
      <c r="J10687" s="289" t="s">
        <v>7661</v>
      </c>
      <c r="K10687" s="278" t="str">
        <f t="shared" si="353"/>
        <v>MMR001Fatalities in all crises</v>
      </c>
      <c r="L10687" s="290">
        <v>43787</v>
      </c>
      <c r="M10687" s="290" t="s">
        <v>3248</v>
      </c>
    </row>
    <row r="10688" spans="1:13" s="269" customFormat="1" ht="15.5" thickTop="1" thickBot="1" x14ac:dyDescent="0.4">
      <c r="A10688" s="283" t="s">
        <v>786</v>
      </c>
      <c r="B10688" s="284" t="str">
        <f>VLOOKUP(A10688,Lists!B:C,2,FALSE)</f>
        <v>MMR002</v>
      </c>
      <c r="C10688" s="284" t="str">
        <f>VLOOKUP(A10688,Lists!B:D,3,FALSE)</f>
        <v>MMR</v>
      </c>
      <c r="D10688" s="285" t="s">
        <v>666</v>
      </c>
      <c r="E10688" s="285">
        <v>1136086</v>
      </c>
      <c r="F10688" s="285" t="s">
        <v>7653</v>
      </c>
      <c r="G10688" s="285" t="s">
        <v>731</v>
      </c>
      <c r="H10688" s="278">
        <f t="shared" si="352"/>
        <v>2</v>
      </c>
      <c r="I10688" s="251" t="s">
        <v>7657</v>
      </c>
      <c r="J10688" s="285" t="s">
        <v>7662</v>
      </c>
      <c r="K10688" s="278" t="str">
        <f t="shared" si="353"/>
        <v>MMR002People displaced</v>
      </c>
      <c r="L10688" s="286">
        <v>43787</v>
      </c>
      <c r="M10688" s="286" t="s">
        <v>3248</v>
      </c>
    </row>
    <row r="10689" spans="1:13" s="269" customFormat="1" ht="15.5" hidden="1" thickTop="1" thickBot="1" x14ac:dyDescent="0.4">
      <c r="A10689" s="287" t="s">
        <v>786</v>
      </c>
      <c r="B10689" s="284" t="str">
        <f>VLOOKUP(A10689,Lists!B:C,2,FALSE)</f>
        <v>MMR002</v>
      </c>
      <c r="C10689" s="284" t="str">
        <f>VLOOKUP(A10689,Lists!B:D,3,FALSE)</f>
        <v>MMR</v>
      </c>
      <c r="D10689" s="289" t="s">
        <v>5029</v>
      </c>
      <c r="E10689" s="289">
        <v>813</v>
      </c>
      <c r="F10689" s="289" t="s">
        <v>7642</v>
      </c>
      <c r="G10689" s="289" t="s">
        <v>731</v>
      </c>
      <c r="H10689" s="278">
        <f t="shared" si="352"/>
        <v>2</v>
      </c>
      <c r="I10689" s="252" t="s">
        <v>1354</v>
      </c>
      <c r="J10689" s="289" t="s">
        <v>7663</v>
      </c>
      <c r="K10689" s="278" t="str">
        <f t="shared" si="353"/>
        <v>MMR002Fatalities reported</v>
      </c>
      <c r="L10689" s="290">
        <v>43787</v>
      </c>
      <c r="M10689" s="290" t="s">
        <v>3248</v>
      </c>
    </row>
    <row r="10690" spans="1:13" s="269" customFormat="1" ht="15.5" hidden="1" thickTop="1" thickBot="1" x14ac:dyDescent="0.4">
      <c r="A10690" s="283" t="s">
        <v>786</v>
      </c>
      <c r="B10690" s="284" t="str">
        <f>VLOOKUP(A10690,Lists!B:C,2,FALSE)</f>
        <v>MMR002</v>
      </c>
      <c r="C10690" s="284" t="str">
        <f>VLOOKUP(A10690,Lists!B:D,3,FALSE)</f>
        <v>MMR</v>
      </c>
      <c r="D10690" s="285" t="s">
        <v>5115</v>
      </c>
      <c r="E10690" s="285">
        <v>975</v>
      </c>
      <c r="F10690" s="285" t="s">
        <v>7642</v>
      </c>
      <c r="G10690" s="285" t="s">
        <v>731</v>
      </c>
      <c r="H10690" s="278">
        <f t="shared" si="352"/>
        <v>2</v>
      </c>
      <c r="I10690" s="251" t="s">
        <v>1354</v>
      </c>
      <c r="J10690" s="285" t="s">
        <v>7661</v>
      </c>
      <c r="K10690" s="278" t="str">
        <f t="shared" si="353"/>
        <v>MMR002Fatalities in all crises</v>
      </c>
      <c r="L10690" s="286">
        <v>43787</v>
      </c>
      <c r="M10690" s="286" t="s">
        <v>3248</v>
      </c>
    </row>
    <row r="10691" spans="1:13" s="269" customFormat="1" ht="15.5" thickTop="1" thickBot="1" x14ac:dyDescent="0.4">
      <c r="A10691" s="287" t="s">
        <v>787</v>
      </c>
      <c r="B10691" s="284" t="str">
        <f>VLOOKUP(A10691,Lists!B:C,2,FALSE)</f>
        <v>MMR003</v>
      </c>
      <c r="C10691" s="284" t="str">
        <f>VLOOKUP(A10691,Lists!B:D,3,FALSE)</f>
        <v>MMR</v>
      </c>
      <c r="D10691" s="289" t="s">
        <v>666</v>
      </c>
      <c r="E10691" s="289">
        <v>106183</v>
      </c>
      <c r="F10691" s="289" t="s">
        <v>7654</v>
      </c>
      <c r="G10691" s="289" t="s">
        <v>731</v>
      </c>
      <c r="H10691" s="278">
        <f t="shared" si="352"/>
        <v>2</v>
      </c>
      <c r="I10691" s="252" t="s">
        <v>7658</v>
      </c>
      <c r="J10691" s="289" t="s">
        <v>7664</v>
      </c>
      <c r="K10691" s="278" t="str">
        <f t="shared" si="353"/>
        <v>MMR003People displaced</v>
      </c>
      <c r="L10691" s="290">
        <v>43787</v>
      </c>
      <c r="M10691" s="290" t="s">
        <v>3248</v>
      </c>
    </row>
    <row r="10692" spans="1:13" s="269" customFormat="1" ht="15.5" hidden="1" thickTop="1" thickBot="1" x14ac:dyDescent="0.4">
      <c r="A10692" s="283" t="s">
        <v>787</v>
      </c>
      <c r="B10692" s="284" t="str">
        <f>VLOOKUP(A10692,Lists!B:C,2,FALSE)</f>
        <v>MMR003</v>
      </c>
      <c r="C10692" s="284" t="str">
        <f>VLOOKUP(A10692,Lists!B:D,3,FALSE)</f>
        <v>MMR</v>
      </c>
      <c r="D10692" s="285" t="s">
        <v>5029</v>
      </c>
      <c r="E10692" s="285">
        <v>162</v>
      </c>
      <c r="F10692" s="285" t="s">
        <v>7642</v>
      </c>
      <c r="G10692" s="285" t="s">
        <v>731</v>
      </c>
      <c r="H10692" s="278">
        <f t="shared" si="352"/>
        <v>2</v>
      </c>
      <c r="I10692" s="251" t="s">
        <v>1354</v>
      </c>
      <c r="J10692" s="285" t="s">
        <v>7665</v>
      </c>
      <c r="K10692" s="278" t="str">
        <f t="shared" si="353"/>
        <v>MMR003Fatalities reported</v>
      </c>
      <c r="L10692" s="286">
        <v>43787</v>
      </c>
      <c r="M10692" s="286" t="s">
        <v>3248</v>
      </c>
    </row>
    <row r="10693" spans="1:13" s="269" customFormat="1" ht="15.5" hidden="1" thickTop="1" thickBot="1" x14ac:dyDescent="0.4">
      <c r="A10693" s="287" t="s">
        <v>787</v>
      </c>
      <c r="B10693" s="284" t="str">
        <f>VLOOKUP(A10693,Lists!B:C,2,FALSE)</f>
        <v>MMR003</v>
      </c>
      <c r="C10693" s="284" t="str">
        <f>VLOOKUP(A10693,Lists!B:D,3,FALSE)</f>
        <v>MMR</v>
      </c>
      <c r="D10693" s="289" t="s">
        <v>5115</v>
      </c>
      <c r="E10693" s="289">
        <v>975</v>
      </c>
      <c r="F10693" s="289" t="s">
        <v>7642</v>
      </c>
      <c r="G10693" s="289" t="s">
        <v>731</v>
      </c>
      <c r="H10693" s="278">
        <f t="shared" si="352"/>
        <v>2</v>
      </c>
      <c r="I10693" s="252" t="s">
        <v>1354</v>
      </c>
      <c r="J10693" s="289" t="s">
        <v>7661</v>
      </c>
      <c r="K10693" s="278" t="str">
        <f t="shared" si="353"/>
        <v>MMR003Fatalities in all crises</v>
      </c>
      <c r="L10693" s="290">
        <v>43787</v>
      </c>
      <c r="M10693" s="290" t="s">
        <v>3248</v>
      </c>
    </row>
    <row r="10694" spans="1:13" s="269" customFormat="1" ht="15.5" hidden="1" thickTop="1" thickBot="1" x14ac:dyDescent="0.4">
      <c r="A10694" s="283" t="s">
        <v>2955</v>
      </c>
      <c r="B10694" s="284" t="str">
        <f>VLOOKUP(A10694,Lists!B:C,2,FALSE)</f>
        <v>PRK001</v>
      </c>
      <c r="C10694" s="284" t="str">
        <f>VLOOKUP(A10694,Lists!B:D,3,FALSE)</f>
        <v>PRK</v>
      </c>
      <c r="D10694" s="285" t="s">
        <v>522</v>
      </c>
      <c r="E10694" s="285">
        <v>25549819</v>
      </c>
      <c r="F10694" s="285" t="s">
        <v>7805</v>
      </c>
      <c r="G10694" s="285" t="s">
        <v>731</v>
      </c>
      <c r="H10694" s="278">
        <f t="shared" si="352"/>
        <v>2</v>
      </c>
      <c r="I10694" s="251" t="s">
        <v>969</v>
      </c>
      <c r="J10694" s="285" t="s">
        <v>7818</v>
      </c>
      <c r="K10694" s="278" t="str">
        <f t="shared" si="353"/>
        <v>PRK001Total population</v>
      </c>
      <c r="L10694" s="286">
        <v>43789</v>
      </c>
      <c r="M10694" s="286" t="s">
        <v>3249</v>
      </c>
    </row>
    <row r="10695" spans="1:13" s="269" customFormat="1" ht="15.5" hidden="1" thickTop="1" thickBot="1" x14ac:dyDescent="0.4">
      <c r="A10695" s="287" t="s">
        <v>2955</v>
      </c>
      <c r="B10695" s="284" t="str">
        <f>VLOOKUP(A10695,Lists!B:C,2,FALSE)</f>
        <v>PRK001</v>
      </c>
      <c r="C10695" s="284" t="str">
        <f>VLOOKUP(A10695,Lists!B:D,3,FALSE)</f>
        <v>PRK</v>
      </c>
      <c r="D10695" s="289" t="s">
        <v>737</v>
      </c>
      <c r="E10695" s="289">
        <v>25549819</v>
      </c>
      <c r="F10695" s="289" t="s">
        <v>7805</v>
      </c>
      <c r="G10695" s="289" t="s">
        <v>7164</v>
      </c>
      <c r="H10695" s="278">
        <f t="shared" si="352"/>
        <v>3</v>
      </c>
      <c r="I10695" s="252" t="s">
        <v>969</v>
      </c>
      <c r="J10695" s="289" t="s">
        <v>7819</v>
      </c>
      <c r="K10695" s="278" t="str">
        <f t="shared" si="353"/>
        <v>PRK001People exposed</v>
      </c>
      <c r="L10695" s="290">
        <v>43789</v>
      </c>
      <c r="M10695" s="290" t="s">
        <v>3249</v>
      </c>
    </row>
    <row r="10696" spans="1:13" s="269" customFormat="1" ht="15.5" hidden="1" thickTop="1" thickBot="1" x14ac:dyDescent="0.4">
      <c r="A10696" s="283" t="s">
        <v>2955</v>
      </c>
      <c r="B10696" s="284" t="str">
        <f>VLOOKUP(A10696,Lists!B:C,2,FALSE)</f>
        <v>PRK001</v>
      </c>
      <c r="C10696" s="284" t="str">
        <f>VLOOKUP(A10696,Lists!B:D,3,FALSE)</f>
        <v>PRK</v>
      </c>
      <c r="D10696" s="285" t="s">
        <v>533</v>
      </c>
      <c r="E10696" s="285">
        <v>25549819</v>
      </c>
      <c r="F10696" s="285" t="s">
        <v>7805</v>
      </c>
      <c r="G10696" s="285" t="s">
        <v>7164</v>
      </c>
      <c r="H10696" s="278">
        <f t="shared" si="352"/>
        <v>3</v>
      </c>
      <c r="I10696" s="251" t="s">
        <v>969</v>
      </c>
      <c r="J10696" s="285" t="s">
        <v>7819</v>
      </c>
      <c r="K10696" s="278" t="str">
        <f t="shared" si="353"/>
        <v>PRK001People affected</v>
      </c>
      <c r="L10696" s="286">
        <v>43789</v>
      </c>
      <c r="M10696" s="286" t="s">
        <v>3249</v>
      </c>
    </row>
    <row r="10697" spans="1:13" s="269" customFormat="1" ht="15.5" hidden="1" thickTop="1" thickBot="1" x14ac:dyDescent="0.4">
      <c r="A10697" s="287" t="s">
        <v>3405</v>
      </c>
      <c r="B10697" s="284" t="str">
        <f>VLOOKUP(A10697,Lists!B:C,2,FALSE)</f>
        <v>THA002</v>
      </c>
      <c r="C10697" s="284" t="str">
        <f>VLOOKUP(A10697,Lists!B:D,3,FALSE)</f>
        <v>THA</v>
      </c>
      <c r="D10697" s="289" t="s">
        <v>5027</v>
      </c>
      <c r="E10697" s="289">
        <v>134</v>
      </c>
      <c r="F10697" s="289" t="s">
        <v>2894</v>
      </c>
      <c r="G10697" s="289" t="s">
        <v>731</v>
      </c>
      <c r="H10697" s="278">
        <f t="shared" si="352"/>
        <v>2</v>
      </c>
      <c r="I10697" s="252" t="s">
        <v>1891</v>
      </c>
      <c r="J10697" s="289" t="s">
        <v>7820</v>
      </c>
      <c r="K10697" s="278" t="str">
        <f t="shared" si="353"/>
        <v>THA002Injuries reported</v>
      </c>
      <c r="L10697" s="290">
        <v>43789</v>
      </c>
      <c r="M10697" s="290" t="s">
        <v>3248</v>
      </c>
    </row>
    <row r="10698" spans="1:13" s="269" customFormat="1" ht="15.5" hidden="1" thickTop="1" thickBot="1" x14ac:dyDescent="0.4">
      <c r="A10698" s="283" t="s">
        <v>3405</v>
      </c>
      <c r="B10698" s="284" t="str">
        <f>VLOOKUP(A10698,Lists!B:C,2,FALSE)</f>
        <v>THA002</v>
      </c>
      <c r="C10698" s="284" t="str">
        <f>VLOOKUP(A10698,Lists!B:D,3,FALSE)</f>
        <v>THA</v>
      </c>
      <c r="D10698" s="285" t="s">
        <v>5029</v>
      </c>
      <c r="E10698" s="285">
        <v>82</v>
      </c>
      <c r="F10698" s="285" t="s">
        <v>2894</v>
      </c>
      <c r="G10698" s="285" t="s">
        <v>731</v>
      </c>
      <c r="H10698" s="278">
        <f t="shared" si="352"/>
        <v>2</v>
      </c>
      <c r="I10698" s="251" t="s">
        <v>1891</v>
      </c>
      <c r="J10698" s="285" t="s">
        <v>7821</v>
      </c>
      <c r="K10698" s="278" t="str">
        <f t="shared" si="353"/>
        <v>THA002Fatalities reported</v>
      </c>
      <c r="L10698" s="286">
        <v>43789</v>
      </c>
      <c r="M10698" s="286" t="s">
        <v>3248</v>
      </c>
    </row>
    <row r="10699" spans="1:13" s="269" customFormat="1" ht="15.5" hidden="1" thickTop="1" thickBot="1" x14ac:dyDescent="0.4">
      <c r="A10699" s="287" t="s">
        <v>3405</v>
      </c>
      <c r="B10699" s="284" t="str">
        <f>VLOOKUP(A10699,Lists!B:C,2,FALSE)</f>
        <v>THA002</v>
      </c>
      <c r="C10699" s="284" t="str">
        <f>VLOOKUP(A10699,Lists!B:D,3,FALSE)</f>
        <v>THA</v>
      </c>
      <c r="D10699" s="289" t="s">
        <v>5115</v>
      </c>
      <c r="E10699" s="289">
        <v>82</v>
      </c>
      <c r="F10699" s="289" t="s">
        <v>2894</v>
      </c>
      <c r="G10699" s="289" t="s">
        <v>731</v>
      </c>
      <c r="H10699" s="278">
        <f t="shared" si="352"/>
        <v>2</v>
      </c>
      <c r="I10699" s="252" t="s">
        <v>1891</v>
      </c>
      <c r="J10699" s="289" t="s">
        <v>7821</v>
      </c>
      <c r="K10699" s="278" t="str">
        <f t="shared" si="353"/>
        <v>THA002Fatalities in all crises</v>
      </c>
      <c r="L10699" s="290">
        <v>43789</v>
      </c>
      <c r="M10699" s="290" t="s">
        <v>3248</v>
      </c>
    </row>
    <row r="10700" spans="1:13" s="269" customFormat="1" ht="15.5" hidden="1" thickTop="1" thickBot="1" x14ac:dyDescent="0.4">
      <c r="A10700" s="283" t="s">
        <v>2981</v>
      </c>
      <c r="B10700" s="284" t="str">
        <f>VLOOKUP(A10700,Lists!B:C,2,FALSE)</f>
        <v>THA003</v>
      </c>
      <c r="C10700" s="284" t="str">
        <f>VLOOKUP(A10700,Lists!B:D,3,FALSE)</f>
        <v>THA</v>
      </c>
      <c r="D10700" s="285" t="s">
        <v>5115</v>
      </c>
      <c r="E10700" s="285">
        <v>82</v>
      </c>
      <c r="F10700" s="285" t="s">
        <v>2894</v>
      </c>
      <c r="G10700" s="285" t="s">
        <v>731</v>
      </c>
      <c r="H10700" s="278">
        <f t="shared" si="352"/>
        <v>2</v>
      </c>
      <c r="I10700" s="251" t="s">
        <v>1891</v>
      </c>
      <c r="J10700" s="285" t="s">
        <v>7821</v>
      </c>
      <c r="K10700" s="278" t="str">
        <f t="shared" si="353"/>
        <v>THA003Fatalities in all crises</v>
      </c>
      <c r="L10700" s="286">
        <v>43789</v>
      </c>
      <c r="M10700" s="286" t="s">
        <v>3248</v>
      </c>
    </row>
    <row r="10701" spans="1:13" s="269" customFormat="1" ht="15.5" hidden="1" thickTop="1" thickBot="1" x14ac:dyDescent="0.4">
      <c r="A10701" s="287" t="s">
        <v>3404</v>
      </c>
      <c r="B10701" s="284" t="str">
        <f>VLOOKUP(A10701,Lists!B:C,2,FALSE)</f>
        <v>THA001</v>
      </c>
      <c r="C10701" s="284" t="str">
        <f>VLOOKUP(A10701,Lists!B:D,3,FALSE)</f>
        <v>THA</v>
      </c>
      <c r="D10701" s="289" t="s">
        <v>5029</v>
      </c>
      <c r="E10701" s="289">
        <v>82</v>
      </c>
      <c r="F10701" s="289" t="s">
        <v>2894</v>
      </c>
      <c r="G10701" s="289" t="s">
        <v>731</v>
      </c>
      <c r="H10701" s="278">
        <f t="shared" si="352"/>
        <v>2</v>
      </c>
      <c r="I10701" s="252" t="s">
        <v>1891</v>
      </c>
      <c r="J10701" s="289" t="s">
        <v>7821</v>
      </c>
      <c r="K10701" s="278" t="str">
        <f t="shared" si="353"/>
        <v>THA001Fatalities reported</v>
      </c>
      <c r="L10701" s="290">
        <v>43789</v>
      </c>
      <c r="M10701" s="290" t="s">
        <v>3248</v>
      </c>
    </row>
    <row r="10702" spans="1:13" s="269" customFormat="1" ht="15.5" hidden="1" thickTop="1" thickBot="1" x14ac:dyDescent="0.4">
      <c r="A10702" s="283" t="s">
        <v>3404</v>
      </c>
      <c r="B10702" s="284" t="str">
        <f>VLOOKUP(A10702,Lists!B:C,2,FALSE)</f>
        <v>THA001</v>
      </c>
      <c r="C10702" s="284" t="str">
        <f>VLOOKUP(A10702,Lists!B:D,3,FALSE)</f>
        <v>THA</v>
      </c>
      <c r="D10702" s="285" t="s">
        <v>5115</v>
      </c>
      <c r="E10702" s="285">
        <v>82</v>
      </c>
      <c r="F10702" s="285" t="s">
        <v>2894</v>
      </c>
      <c r="G10702" s="285" t="s">
        <v>731</v>
      </c>
      <c r="H10702" s="278">
        <f t="shared" si="352"/>
        <v>2</v>
      </c>
      <c r="I10702" s="251" t="s">
        <v>1891</v>
      </c>
      <c r="J10702" s="285" t="s">
        <v>7821</v>
      </c>
      <c r="K10702" s="278" t="str">
        <f t="shared" si="353"/>
        <v>THA001Fatalities in all crises</v>
      </c>
      <c r="L10702" s="286">
        <v>43789</v>
      </c>
      <c r="M10702" s="286" t="s">
        <v>3248</v>
      </c>
    </row>
    <row r="10703" spans="1:13" s="269" customFormat="1" ht="15.5" hidden="1" thickTop="1" thickBot="1" x14ac:dyDescent="0.4">
      <c r="A10703" s="287" t="s">
        <v>3404</v>
      </c>
      <c r="B10703" s="284" t="str">
        <f>VLOOKUP(A10703,Lists!B:C,2,FALSE)</f>
        <v>THA001</v>
      </c>
      <c r="C10703" s="284" t="str">
        <f>VLOOKUP(A10703,Lists!B:D,3,FALSE)</f>
        <v>THA</v>
      </c>
      <c r="D10703" s="289" t="s">
        <v>5027</v>
      </c>
      <c r="E10703" s="289">
        <v>134</v>
      </c>
      <c r="F10703" s="289" t="s">
        <v>2894</v>
      </c>
      <c r="G10703" s="289" t="s">
        <v>731</v>
      </c>
      <c r="H10703" s="278">
        <f t="shared" si="352"/>
        <v>2</v>
      </c>
      <c r="I10703" s="252" t="s">
        <v>1891</v>
      </c>
      <c r="J10703" s="289" t="s">
        <v>7820</v>
      </c>
      <c r="K10703" s="278" t="str">
        <f t="shared" si="353"/>
        <v>THA001Injuries reported</v>
      </c>
      <c r="L10703" s="290">
        <v>43789</v>
      </c>
      <c r="M10703" s="290" t="s">
        <v>3248</v>
      </c>
    </row>
    <row r="10704" spans="1:13" s="269" customFormat="1" ht="15.5" hidden="1" thickTop="1" thickBot="1" x14ac:dyDescent="0.4">
      <c r="A10704" s="283" t="s">
        <v>2981</v>
      </c>
      <c r="B10704" s="284" t="str">
        <f>VLOOKUP(A10704,Lists!B:C,2,FALSE)</f>
        <v>THA003</v>
      </c>
      <c r="C10704" s="284" t="str">
        <f>VLOOKUP(A10704,Lists!B:D,3,FALSE)</f>
        <v>THA</v>
      </c>
      <c r="D10704" s="285" t="s">
        <v>5115</v>
      </c>
      <c r="E10704" s="285">
        <v>82</v>
      </c>
      <c r="F10704" s="285" t="s">
        <v>2894</v>
      </c>
      <c r="G10704" s="285" t="s">
        <v>731</v>
      </c>
      <c r="H10704" s="278">
        <f t="shared" si="352"/>
        <v>2</v>
      </c>
      <c r="I10704" s="251" t="s">
        <v>1891</v>
      </c>
      <c r="J10704" s="285" t="s">
        <v>7820</v>
      </c>
      <c r="K10704" s="278" t="str">
        <f t="shared" si="353"/>
        <v>THA003Fatalities in all crises</v>
      </c>
      <c r="L10704" s="286">
        <v>43789</v>
      </c>
      <c r="M10704" s="286" t="s">
        <v>3248</v>
      </c>
    </row>
    <row r="10705" spans="1:13" s="269" customFormat="1" ht="15.5" hidden="1" thickTop="1" thickBot="1" x14ac:dyDescent="0.4">
      <c r="A10705" s="287" t="s">
        <v>2958</v>
      </c>
      <c r="B10705" s="284" t="str">
        <f>VLOOKUP(A10705,Lists!B:C,2,FALSE)</f>
        <v>ERI001</v>
      </c>
      <c r="C10705" s="284" t="str">
        <f>VLOOKUP(A10705,Lists!B:D,3,FALSE)</f>
        <v>ERI</v>
      </c>
      <c r="D10705" s="289" t="s">
        <v>522</v>
      </c>
      <c r="E10705" s="289">
        <v>3226893</v>
      </c>
      <c r="F10705" s="289" t="s">
        <v>7681</v>
      </c>
      <c r="G10705" s="289" t="s">
        <v>731</v>
      </c>
      <c r="H10705" s="278">
        <f t="shared" si="352"/>
        <v>2</v>
      </c>
      <c r="I10705" s="252" t="s">
        <v>7684</v>
      </c>
      <c r="J10705" s="289" t="s">
        <v>7686</v>
      </c>
      <c r="K10705" s="278" t="str">
        <f t="shared" si="353"/>
        <v>ERI001Total population</v>
      </c>
      <c r="L10705" s="290">
        <v>43790</v>
      </c>
      <c r="M10705" s="290" t="s">
        <v>3248</v>
      </c>
    </row>
    <row r="10706" spans="1:13" s="269" customFormat="1" ht="15.5" hidden="1" thickTop="1" thickBot="1" x14ac:dyDescent="0.4">
      <c r="A10706" s="283" t="s">
        <v>2958</v>
      </c>
      <c r="B10706" s="284" t="str">
        <f>VLOOKUP(A10706,Lists!B:C,2,FALSE)</f>
        <v>ERI001</v>
      </c>
      <c r="C10706" s="284" t="str">
        <f>VLOOKUP(A10706,Lists!B:D,3,FALSE)</f>
        <v>ERI</v>
      </c>
      <c r="D10706" s="285" t="s">
        <v>737</v>
      </c>
      <c r="E10706" s="285">
        <v>3226893</v>
      </c>
      <c r="F10706" s="285" t="s">
        <v>7681</v>
      </c>
      <c r="G10706" s="285" t="s">
        <v>731</v>
      </c>
      <c r="H10706" s="278">
        <f t="shared" si="352"/>
        <v>2</v>
      </c>
      <c r="I10706" s="251" t="s">
        <v>7684</v>
      </c>
      <c r="J10706" s="285" t="s">
        <v>1719</v>
      </c>
      <c r="K10706" s="278" t="str">
        <f t="shared" si="353"/>
        <v>ERI001People exposed</v>
      </c>
      <c r="L10706" s="286">
        <v>43790</v>
      </c>
      <c r="M10706" s="286" t="s">
        <v>3248</v>
      </c>
    </row>
    <row r="10707" spans="1:13" s="269" customFormat="1" ht="15.5" hidden="1" thickTop="1" thickBot="1" x14ac:dyDescent="0.4">
      <c r="A10707" s="287" t="s">
        <v>2958</v>
      </c>
      <c r="B10707" s="284" t="str">
        <f>VLOOKUP(A10707,Lists!B:C,2,FALSE)</f>
        <v>ERI001</v>
      </c>
      <c r="C10707" s="284" t="str">
        <f>VLOOKUP(A10707,Lists!B:D,3,FALSE)</f>
        <v>ERI</v>
      </c>
      <c r="D10707" s="289" t="s">
        <v>533</v>
      </c>
      <c r="E10707" s="289">
        <v>3226893</v>
      </c>
      <c r="F10707" s="289" t="s">
        <v>1707</v>
      </c>
      <c r="G10707" s="289" t="s">
        <v>730</v>
      </c>
      <c r="H10707" s="278">
        <f t="shared" si="352"/>
        <v>3</v>
      </c>
      <c r="I10707" s="252" t="s">
        <v>1713</v>
      </c>
      <c r="J10707" s="289" t="s">
        <v>1720</v>
      </c>
      <c r="K10707" s="278" t="str">
        <f t="shared" si="353"/>
        <v>ERI001People affected</v>
      </c>
      <c r="L10707" s="290">
        <v>43790</v>
      </c>
      <c r="M10707" s="290" t="s">
        <v>3248</v>
      </c>
    </row>
    <row r="10708" spans="1:13" s="269" customFormat="1" ht="15.5" thickTop="1" thickBot="1" x14ac:dyDescent="0.4">
      <c r="A10708" s="283" t="s">
        <v>2958</v>
      </c>
      <c r="B10708" s="284" t="str">
        <f>VLOOKUP(A10708,Lists!B:C,2,FALSE)</f>
        <v>ERI001</v>
      </c>
      <c r="C10708" s="284" t="str">
        <f>VLOOKUP(A10708,Lists!B:D,3,FALSE)</f>
        <v>ERI</v>
      </c>
      <c r="D10708" s="285" t="s">
        <v>666</v>
      </c>
      <c r="E10708" s="285">
        <v>299810</v>
      </c>
      <c r="F10708" s="285" t="s">
        <v>7682</v>
      </c>
      <c r="G10708" s="285" t="s">
        <v>730</v>
      </c>
      <c r="H10708" s="278">
        <f t="shared" si="352"/>
        <v>3</v>
      </c>
      <c r="I10708" s="251" t="s">
        <v>7685</v>
      </c>
      <c r="J10708" s="285" t="s">
        <v>7687</v>
      </c>
      <c r="K10708" s="278" t="str">
        <f t="shared" si="353"/>
        <v>ERI001People displaced</v>
      </c>
      <c r="L10708" s="286">
        <v>43790</v>
      </c>
      <c r="M10708" s="286" t="s">
        <v>3248</v>
      </c>
    </row>
    <row r="10709" spans="1:13" s="269" customFormat="1" ht="15.5" hidden="1" thickTop="1" thickBot="1" x14ac:dyDescent="0.4">
      <c r="A10709" s="287" t="s">
        <v>2958</v>
      </c>
      <c r="B10709" s="284" t="str">
        <f>VLOOKUP(A10709,Lists!B:C,2,FALSE)</f>
        <v>ERI001</v>
      </c>
      <c r="C10709" s="284" t="str">
        <f>VLOOKUP(A10709,Lists!B:D,3,FALSE)</f>
        <v>ERI</v>
      </c>
      <c r="D10709" s="289" t="s">
        <v>742</v>
      </c>
      <c r="E10709" s="289" t="s">
        <v>446</v>
      </c>
      <c r="F10709" s="289" t="s">
        <v>446</v>
      </c>
      <c r="G10709" s="289" t="s">
        <v>446</v>
      </c>
      <c r="H10709" s="278" t="str">
        <f t="shared" si="352"/>
        <v>x</v>
      </c>
      <c r="I10709" s="252" t="s">
        <v>446</v>
      </c>
      <c r="J10709" s="289" t="s">
        <v>7688</v>
      </c>
      <c r="K10709" s="278" t="str">
        <f t="shared" si="353"/>
        <v>ERI001Economic Losses</v>
      </c>
      <c r="L10709" s="290">
        <v>43790</v>
      </c>
      <c r="M10709" s="290" t="s">
        <v>3249</v>
      </c>
    </row>
    <row r="10710" spans="1:13" s="269" customFormat="1" ht="15.5" hidden="1" thickTop="1" thickBot="1" x14ac:dyDescent="0.4">
      <c r="A10710" s="283" t="s">
        <v>2958</v>
      </c>
      <c r="B10710" s="284" t="str">
        <f>VLOOKUP(A10710,Lists!B:C,2,FALSE)</f>
        <v>ERI001</v>
      </c>
      <c r="C10710" s="284" t="str">
        <f>VLOOKUP(A10710,Lists!B:D,3,FALSE)</f>
        <v>ERI</v>
      </c>
      <c r="D10710" s="285" t="s">
        <v>5112</v>
      </c>
      <c r="E10710" s="285">
        <v>2581514</v>
      </c>
      <c r="F10710" s="285" t="s">
        <v>1710</v>
      </c>
      <c r="G10710" s="285" t="s">
        <v>730</v>
      </c>
      <c r="H10710" s="278">
        <f t="shared" si="352"/>
        <v>3</v>
      </c>
      <c r="I10710" s="251" t="s">
        <v>1716</v>
      </c>
      <c r="J10710" s="285" t="s">
        <v>1724</v>
      </c>
      <c r="K10710" s="278" t="str">
        <f t="shared" si="353"/>
        <v>ERI001Moderate humanitarian conditions - Level 3</v>
      </c>
      <c r="L10710" s="286">
        <v>43790</v>
      </c>
      <c r="M10710" s="286" t="s">
        <v>3248</v>
      </c>
    </row>
    <row r="10711" spans="1:13" s="269" customFormat="1" ht="15.5" hidden="1" thickTop="1" thickBot="1" x14ac:dyDescent="0.4">
      <c r="A10711" s="287" t="s">
        <v>2958</v>
      </c>
      <c r="B10711" s="284" t="str">
        <f>VLOOKUP(A10711,Lists!B:C,2,FALSE)</f>
        <v>ERI001</v>
      </c>
      <c r="C10711" s="284" t="str">
        <f>VLOOKUP(A10711,Lists!B:D,3,FALSE)</f>
        <v>ERI</v>
      </c>
      <c r="D10711" s="289" t="s">
        <v>5110</v>
      </c>
      <c r="E10711" s="289">
        <v>645379</v>
      </c>
      <c r="F10711" s="289" t="s">
        <v>7683</v>
      </c>
      <c r="G10711" s="289" t="s">
        <v>730</v>
      </c>
      <c r="H10711" s="278">
        <f t="shared" si="352"/>
        <v>3</v>
      </c>
      <c r="I10711" s="252" t="s">
        <v>1711</v>
      </c>
      <c r="J10711" s="289" t="s">
        <v>6031</v>
      </c>
      <c r="K10711" s="278" t="str">
        <f t="shared" si="353"/>
        <v>ERI001Minimal humanitarian conditions - Level 1</v>
      </c>
      <c r="L10711" s="290">
        <v>43790</v>
      </c>
      <c r="M10711" s="290" t="s">
        <v>3248</v>
      </c>
    </row>
    <row r="10712" spans="1:13" s="269" customFormat="1" ht="15.5" hidden="1" thickTop="1" thickBot="1" x14ac:dyDescent="0.4">
      <c r="A10712" s="283" t="s">
        <v>2981</v>
      </c>
      <c r="B10712" s="284" t="str">
        <f>VLOOKUP(A10712,Lists!B:C,2,FALSE)</f>
        <v>THA003</v>
      </c>
      <c r="C10712" s="284" t="str">
        <f>VLOOKUP(A10712,Lists!B:D,3,FALSE)</f>
        <v>THA</v>
      </c>
      <c r="D10712" s="285" t="s">
        <v>533</v>
      </c>
      <c r="E10712" s="285">
        <v>93283</v>
      </c>
      <c r="F10712" s="285" t="s">
        <v>7806</v>
      </c>
      <c r="G10712" s="285" t="s">
        <v>731</v>
      </c>
      <c r="H10712" s="278">
        <f t="shared" si="352"/>
        <v>2</v>
      </c>
      <c r="I10712" s="251" t="s">
        <v>7822</v>
      </c>
      <c r="J10712" s="285" t="s">
        <v>7823</v>
      </c>
      <c r="K10712" s="278" t="str">
        <f t="shared" si="353"/>
        <v>THA003People affected</v>
      </c>
      <c r="L10712" s="286">
        <v>43791</v>
      </c>
      <c r="M10712" s="286" t="s">
        <v>3248</v>
      </c>
    </row>
    <row r="10713" spans="1:13" s="269" customFormat="1" ht="15.5" thickTop="1" thickBot="1" x14ac:dyDescent="0.4">
      <c r="A10713" s="287" t="s">
        <v>2981</v>
      </c>
      <c r="B10713" s="284" t="str">
        <f>VLOOKUP(A10713,Lists!B:C,2,FALSE)</f>
        <v>THA003</v>
      </c>
      <c r="C10713" s="284" t="str">
        <f>VLOOKUP(A10713,Lists!B:D,3,FALSE)</f>
        <v>THA</v>
      </c>
      <c r="D10713" s="289" t="s">
        <v>666</v>
      </c>
      <c r="E10713" s="289">
        <v>93283</v>
      </c>
      <c r="F10713" s="289" t="s">
        <v>7806</v>
      </c>
      <c r="G10713" s="289" t="s">
        <v>731</v>
      </c>
      <c r="H10713" s="278">
        <f t="shared" si="352"/>
        <v>2</v>
      </c>
      <c r="I10713" s="252" t="s">
        <v>7822</v>
      </c>
      <c r="J10713" s="289" t="s">
        <v>7824</v>
      </c>
      <c r="K10713" s="278" t="str">
        <f t="shared" si="353"/>
        <v>THA003People displaced</v>
      </c>
      <c r="L10713" s="290">
        <v>43791</v>
      </c>
      <c r="M10713" s="290" t="s">
        <v>3248</v>
      </c>
    </row>
    <row r="10714" spans="1:13" s="269" customFormat="1" ht="15.5" hidden="1" thickTop="1" thickBot="1" x14ac:dyDescent="0.4">
      <c r="A10714" s="283" t="s">
        <v>2981</v>
      </c>
      <c r="B10714" s="284" t="str">
        <f>VLOOKUP(A10714,Lists!B:C,2,FALSE)</f>
        <v>THA003</v>
      </c>
      <c r="C10714" s="284" t="str">
        <f>VLOOKUP(A10714,Lists!B:D,3,FALSE)</f>
        <v>THA</v>
      </c>
      <c r="D10714" s="285" t="s">
        <v>660</v>
      </c>
      <c r="E10714" s="285">
        <v>9</v>
      </c>
      <c r="F10714" s="285" t="s">
        <v>2349</v>
      </c>
      <c r="G10714" s="285" t="s">
        <v>731</v>
      </c>
      <c r="H10714" s="278">
        <f t="shared" si="352"/>
        <v>2</v>
      </c>
      <c r="I10714" s="251" t="s">
        <v>7825</v>
      </c>
      <c r="J10714" s="285" t="s">
        <v>7826</v>
      </c>
      <c r="K10714" s="278" t="str">
        <f t="shared" si="353"/>
        <v>THA003Landmass affected</v>
      </c>
      <c r="L10714" s="286">
        <v>43791</v>
      </c>
      <c r="M10714" s="286" t="s">
        <v>3249</v>
      </c>
    </row>
    <row r="10715" spans="1:13" s="269" customFormat="1" ht="15.5" hidden="1" thickTop="1" thickBot="1" x14ac:dyDescent="0.4">
      <c r="A10715" s="287" t="s">
        <v>2981</v>
      </c>
      <c r="B10715" s="284" t="str">
        <f>VLOOKUP(A10715,Lists!B:C,2,FALSE)</f>
        <v>THA003</v>
      </c>
      <c r="C10715" s="284" t="str">
        <f>VLOOKUP(A10715,Lists!B:D,3,FALSE)</f>
        <v>THA</v>
      </c>
      <c r="D10715" s="289" t="s">
        <v>737</v>
      </c>
      <c r="E10715" s="289">
        <v>93283</v>
      </c>
      <c r="F10715" s="289" t="s">
        <v>2349</v>
      </c>
      <c r="G10715" s="289" t="s">
        <v>731</v>
      </c>
      <c r="H10715" s="278">
        <f t="shared" si="352"/>
        <v>2</v>
      </c>
      <c r="I10715" s="252" t="s">
        <v>7827</v>
      </c>
      <c r="J10715" s="289" t="s">
        <v>7828</v>
      </c>
      <c r="K10715" s="278" t="str">
        <f t="shared" si="353"/>
        <v>THA003People exposed</v>
      </c>
      <c r="L10715" s="290">
        <v>43791</v>
      </c>
      <c r="M10715" s="290" t="s">
        <v>3249</v>
      </c>
    </row>
    <row r="10716" spans="1:13" s="269" customFormat="1" ht="15.5" hidden="1" thickTop="1" thickBot="1" x14ac:dyDescent="0.4">
      <c r="A10716" s="283" t="s">
        <v>2981</v>
      </c>
      <c r="B10716" s="284" t="str">
        <f>VLOOKUP(A10716,Lists!B:C,2,FALSE)</f>
        <v>THA003</v>
      </c>
      <c r="C10716" s="284" t="str">
        <f>VLOOKUP(A10716,Lists!B:D,3,FALSE)</f>
        <v>THA</v>
      </c>
      <c r="D10716" s="285" t="s">
        <v>533</v>
      </c>
      <c r="E10716" s="285">
        <v>93283</v>
      </c>
      <c r="F10716" s="285" t="s">
        <v>7806</v>
      </c>
      <c r="G10716" s="285" t="s">
        <v>731</v>
      </c>
      <c r="H10716" s="278">
        <f t="shared" si="352"/>
        <v>2</v>
      </c>
      <c r="I10716" s="251" t="s">
        <v>7829</v>
      </c>
      <c r="J10716" s="285" t="s">
        <v>7823</v>
      </c>
      <c r="K10716" s="278" t="str">
        <f t="shared" si="353"/>
        <v>THA003People affected</v>
      </c>
      <c r="L10716" s="286">
        <v>43791</v>
      </c>
      <c r="M10716" s="286" t="s">
        <v>3248</v>
      </c>
    </row>
    <row r="10717" spans="1:13" s="269" customFormat="1" ht="15.5" thickTop="1" thickBot="1" x14ac:dyDescent="0.4">
      <c r="A10717" s="287" t="s">
        <v>2981</v>
      </c>
      <c r="B10717" s="284" t="str">
        <f>VLOOKUP(A10717,Lists!B:C,2,FALSE)</f>
        <v>THA003</v>
      </c>
      <c r="C10717" s="284" t="str">
        <f>VLOOKUP(A10717,Lists!B:D,3,FALSE)</f>
        <v>THA</v>
      </c>
      <c r="D10717" s="289" t="s">
        <v>666</v>
      </c>
      <c r="E10717" s="289">
        <v>93283</v>
      </c>
      <c r="F10717" s="289" t="s">
        <v>7806</v>
      </c>
      <c r="G10717" s="289" t="s">
        <v>731</v>
      </c>
      <c r="H10717" s="278">
        <f t="shared" si="352"/>
        <v>2</v>
      </c>
      <c r="I10717" s="252" t="s">
        <v>7822</v>
      </c>
      <c r="J10717" s="289" t="s">
        <v>7824</v>
      </c>
      <c r="K10717" s="278" t="str">
        <f t="shared" si="353"/>
        <v>THA003People displaced</v>
      </c>
      <c r="L10717" s="290">
        <v>43791</v>
      </c>
      <c r="M10717" s="290" t="s">
        <v>3248</v>
      </c>
    </row>
    <row r="10718" spans="1:13" s="269" customFormat="1" ht="15.5" hidden="1" thickTop="1" thickBot="1" x14ac:dyDescent="0.4">
      <c r="A10718" s="283" t="s">
        <v>2981</v>
      </c>
      <c r="B10718" s="284" t="str">
        <f>VLOOKUP(A10718,Lists!B:C,2,FALSE)</f>
        <v>THA003</v>
      </c>
      <c r="C10718" s="284" t="str">
        <f>VLOOKUP(A10718,Lists!B:D,3,FALSE)</f>
        <v>THA</v>
      </c>
      <c r="D10718" s="285" t="s">
        <v>5110</v>
      </c>
      <c r="E10718" s="285">
        <v>0</v>
      </c>
      <c r="F10718" s="285" t="s">
        <v>7807</v>
      </c>
      <c r="G10718" s="285" t="s">
        <v>7164</v>
      </c>
      <c r="H10718" s="278">
        <f t="shared" si="352"/>
        <v>3</v>
      </c>
      <c r="I10718" s="251" t="s">
        <v>7830</v>
      </c>
      <c r="J10718" s="285" t="s">
        <v>7831</v>
      </c>
      <c r="K10718" s="278" t="str">
        <f t="shared" si="353"/>
        <v>THA003Minimal humanitarian conditions - Level 1</v>
      </c>
      <c r="L10718" s="286">
        <v>43791</v>
      </c>
      <c r="M10718" s="286" t="s">
        <v>3249</v>
      </c>
    </row>
    <row r="10719" spans="1:13" s="269" customFormat="1" ht="15.5" hidden="1" thickTop="1" thickBot="1" x14ac:dyDescent="0.4">
      <c r="A10719" s="287" t="s">
        <v>2981</v>
      </c>
      <c r="B10719" s="284" t="str">
        <f>VLOOKUP(A10719,Lists!B:C,2,FALSE)</f>
        <v>THA003</v>
      </c>
      <c r="C10719" s="284" t="str">
        <f>VLOOKUP(A10719,Lists!B:D,3,FALSE)</f>
        <v>THA</v>
      </c>
      <c r="D10719" s="289" t="s">
        <v>5111</v>
      </c>
      <c r="E10719" s="289">
        <v>0</v>
      </c>
      <c r="F10719" s="289" t="s">
        <v>7808</v>
      </c>
      <c r="G10719" s="289" t="s">
        <v>7164</v>
      </c>
      <c r="H10719" s="278">
        <f t="shared" si="352"/>
        <v>3</v>
      </c>
      <c r="I10719" s="252" t="s">
        <v>7830</v>
      </c>
      <c r="J10719" s="289" t="s">
        <v>7831</v>
      </c>
      <c r="K10719" s="278" t="str">
        <f t="shared" si="353"/>
        <v>THA003Stressed humanitarian conditions - Level 2</v>
      </c>
      <c r="L10719" s="290">
        <v>43791</v>
      </c>
      <c r="M10719" s="290" t="s">
        <v>3249</v>
      </c>
    </row>
    <row r="10720" spans="1:13" s="269" customFormat="1" ht="15.5" hidden="1" thickTop="1" thickBot="1" x14ac:dyDescent="0.4">
      <c r="A10720" s="283" t="s">
        <v>2981</v>
      </c>
      <c r="B10720" s="284" t="str">
        <f>VLOOKUP(A10720,Lists!B:C,2,FALSE)</f>
        <v>THA003</v>
      </c>
      <c r="C10720" s="284" t="str">
        <f>VLOOKUP(A10720,Lists!B:D,3,FALSE)</f>
        <v>THA</v>
      </c>
      <c r="D10720" s="285" t="s">
        <v>5112</v>
      </c>
      <c r="E10720" s="285">
        <v>93283</v>
      </c>
      <c r="F10720" s="285" t="s">
        <v>7809</v>
      </c>
      <c r="G10720" s="285" t="s">
        <v>7164</v>
      </c>
      <c r="H10720" s="278">
        <f t="shared" si="352"/>
        <v>3</v>
      </c>
      <c r="I10720" s="251" t="s">
        <v>7830</v>
      </c>
      <c r="J10720" s="285" t="s">
        <v>7831</v>
      </c>
      <c r="K10720" s="278" t="str">
        <f t="shared" si="353"/>
        <v>THA003Moderate humanitarian conditions - Level 3</v>
      </c>
      <c r="L10720" s="286">
        <v>43791</v>
      </c>
      <c r="M10720" s="286" t="s">
        <v>3249</v>
      </c>
    </row>
    <row r="10721" spans="1:13" s="269" customFormat="1" ht="15.5" hidden="1" thickTop="1" thickBot="1" x14ac:dyDescent="0.4">
      <c r="A10721" s="287" t="s">
        <v>1702</v>
      </c>
      <c r="B10721" s="284" t="str">
        <f>VLOOKUP(A10721,Lists!B:C,2,FALSE)</f>
        <v>COG002</v>
      </c>
      <c r="C10721" s="284" t="str">
        <f>VLOOKUP(A10721,Lists!B:D,3,FALSE)</f>
        <v>COG</v>
      </c>
      <c r="D10721" s="289" t="s">
        <v>5110</v>
      </c>
      <c r="E10721" s="289">
        <v>140000</v>
      </c>
      <c r="F10721" s="289" t="s">
        <v>7810</v>
      </c>
      <c r="G10721" s="289" t="s">
        <v>730</v>
      </c>
      <c r="H10721" s="278">
        <f t="shared" si="352"/>
        <v>3</v>
      </c>
      <c r="I10721" s="252" t="s">
        <v>7832</v>
      </c>
      <c r="J10721" s="289" t="s">
        <v>7833</v>
      </c>
      <c r="K10721" s="278" t="str">
        <f t="shared" si="353"/>
        <v>COG002Minimal humanitarian conditions - Level 1</v>
      </c>
      <c r="L10721" s="290">
        <v>43794</v>
      </c>
      <c r="M10721" s="290" t="s">
        <v>3248</v>
      </c>
    </row>
    <row r="10722" spans="1:13" s="269" customFormat="1" ht="15.5" hidden="1" thickTop="1" thickBot="1" x14ac:dyDescent="0.4">
      <c r="A10722" s="283" t="s">
        <v>1702</v>
      </c>
      <c r="B10722" s="284" t="str">
        <f>VLOOKUP(A10722,Lists!B:C,2,FALSE)</f>
        <v>COG002</v>
      </c>
      <c r="C10722" s="284" t="str">
        <f>VLOOKUP(A10722,Lists!B:D,3,FALSE)</f>
        <v>COG</v>
      </c>
      <c r="D10722" s="285" t="s">
        <v>5111</v>
      </c>
      <c r="E10722" s="285">
        <v>46000</v>
      </c>
      <c r="F10722" s="285" t="s">
        <v>7810</v>
      </c>
      <c r="G10722" s="285" t="s">
        <v>730</v>
      </c>
      <c r="H10722" s="278">
        <f t="shared" si="352"/>
        <v>3</v>
      </c>
      <c r="I10722" s="251" t="s">
        <v>7832</v>
      </c>
      <c r="J10722" s="285" t="s">
        <v>7833</v>
      </c>
      <c r="K10722" s="278" t="str">
        <f t="shared" si="353"/>
        <v>COG002Stressed humanitarian conditions - Level 2</v>
      </c>
      <c r="L10722" s="286">
        <v>43794</v>
      </c>
      <c r="M10722" s="286" t="s">
        <v>3248</v>
      </c>
    </row>
    <row r="10723" spans="1:13" s="269" customFormat="1" ht="15.5" hidden="1" thickTop="1" thickBot="1" x14ac:dyDescent="0.4">
      <c r="A10723" s="287" t="s">
        <v>1702</v>
      </c>
      <c r="B10723" s="284" t="str">
        <f>VLOOKUP(A10723,Lists!B:C,2,FALSE)</f>
        <v>COG002</v>
      </c>
      <c r="C10723" s="284" t="str">
        <f>VLOOKUP(A10723,Lists!B:D,3,FALSE)</f>
        <v>COG</v>
      </c>
      <c r="D10723" s="289" t="s">
        <v>5112</v>
      </c>
      <c r="E10723" s="289">
        <v>11400</v>
      </c>
      <c r="F10723" s="289" t="s">
        <v>7810</v>
      </c>
      <c r="G10723" s="289" t="s">
        <v>730</v>
      </c>
      <c r="H10723" s="278">
        <f t="shared" si="352"/>
        <v>3</v>
      </c>
      <c r="I10723" s="252" t="s">
        <v>7832</v>
      </c>
      <c r="J10723" s="289" t="s">
        <v>7833</v>
      </c>
      <c r="K10723" s="278" t="str">
        <f t="shared" si="353"/>
        <v>COG002Moderate humanitarian conditions - Level 3</v>
      </c>
      <c r="L10723" s="290">
        <v>43794</v>
      </c>
      <c r="M10723" s="290" t="s">
        <v>3248</v>
      </c>
    </row>
    <row r="10724" spans="1:13" s="269" customFormat="1" ht="15.5" hidden="1" thickTop="1" thickBot="1" x14ac:dyDescent="0.4">
      <c r="A10724" s="283" t="s">
        <v>2956</v>
      </c>
      <c r="B10724" s="284" t="str">
        <f>VLOOKUP(A10724,Lists!B:C,2,FALSE)</f>
        <v>COD001</v>
      </c>
      <c r="C10724" s="284" t="str">
        <f>VLOOKUP(A10724,Lists!B:D,3,FALSE)</f>
        <v>COD</v>
      </c>
      <c r="D10724" s="285" t="s">
        <v>5110</v>
      </c>
      <c r="E10724" s="285">
        <v>42315657</v>
      </c>
      <c r="F10724" s="285" t="s">
        <v>7555</v>
      </c>
      <c r="G10724" s="285" t="s">
        <v>731</v>
      </c>
      <c r="H10724" s="278">
        <f t="shared" si="352"/>
        <v>2</v>
      </c>
      <c r="I10724" s="251" t="s">
        <v>7567</v>
      </c>
      <c r="J10724" s="285" t="s">
        <v>7834</v>
      </c>
      <c r="K10724" s="278" t="str">
        <f t="shared" si="353"/>
        <v>COD001Minimal humanitarian conditions - Level 1</v>
      </c>
      <c r="L10724" s="286">
        <v>43794</v>
      </c>
      <c r="M10724" s="286" t="s">
        <v>3248</v>
      </c>
    </row>
    <row r="10725" spans="1:13" s="269" customFormat="1" ht="15.5" hidden="1" thickTop="1" thickBot="1" x14ac:dyDescent="0.4">
      <c r="A10725" s="287" t="s">
        <v>2956</v>
      </c>
      <c r="B10725" s="284" t="str">
        <f>VLOOKUP(A10725,Lists!B:C,2,FALSE)</f>
        <v>COD001</v>
      </c>
      <c r="C10725" s="284" t="str">
        <f>VLOOKUP(A10725,Lists!B:D,3,FALSE)</f>
        <v>COD</v>
      </c>
      <c r="D10725" s="289" t="s">
        <v>5111</v>
      </c>
      <c r="E10725" s="289">
        <v>44843513</v>
      </c>
      <c r="F10725" s="289" t="s">
        <v>7555</v>
      </c>
      <c r="G10725" s="289" t="s">
        <v>731</v>
      </c>
      <c r="H10725" s="278">
        <f t="shared" si="352"/>
        <v>2</v>
      </c>
      <c r="I10725" s="252" t="s">
        <v>7567</v>
      </c>
      <c r="J10725" s="289" t="s">
        <v>7835</v>
      </c>
      <c r="K10725" s="278" t="str">
        <f t="shared" si="353"/>
        <v>COD001Stressed humanitarian conditions - Level 2</v>
      </c>
      <c r="L10725" s="290">
        <v>43794</v>
      </c>
      <c r="M10725" s="290" t="s">
        <v>3248</v>
      </c>
    </row>
    <row r="10726" spans="1:13" s="269" customFormat="1" ht="15.5" hidden="1" thickTop="1" thickBot="1" x14ac:dyDescent="0.4">
      <c r="A10726" s="283" t="s">
        <v>2956</v>
      </c>
      <c r="B10726" s="284" t="str">
        <f>VLOOKUP(A10726,Lists!B:C,2,FALSE)</f>
        <v>COD001</v>
      </c>
      <c r="C10726" s="284" t="str">
        <f>VLOOKUP(A10726,Lists!B:D,3,FALSE)</f>
        <v>COD</v>
      </c>
      <c r="D10726" s="285" t="s">
        <v>5112</v>
      </c>
      <c r="E10726" s="285">
        <v>11835531</v>
      </c>
      <c r="F10726" s="285" t="s">
        <v>7555</v>
      </c>
      <c r="G10726" s="285" t="s">
        <v>731</v>
      </c>
      <c r="H10726" s="278">
        <f t="shared" si="352"/>
        <v>2</v>
      </c>
      <c r="I10726" s="251" t="s">
        <v>7567</v>
      </c>
      <c r="J10726" s="285" t="s">
        <v>7836</v>
      </c>
      <c r="K10726" s="278" t="str">
        <f t="shared" si="353"/>
        <v>COD001Moderate humanitarian conditions - Level 3</v>
      </c>
      <c r="L10726" s="286">
        <v>43794</v>
      </c>
      <c r="M10726" s="286" t="s">
        <v>3248</v>
      </c>
    </row>
    <row r="10727" spans="1:13" s="269" customFormat="1" ht="15.5" hidden="1" thickTop="1" thickBot="1" x14ac:dyDescent="0.4">
      <c r="A10727" s="287" t="s">
        <v>2956</v>
      </c>
      <c r="B10727" s="284" t="str">
        <f>VLOOKUP(A10727,Lists!B:C,2,FALSE)</f>
        <v>COD001</v>
      </c>
      <c r="C10727" s="284" t="str">
        <f>VLOOKUP(A10727,Lists!B:D,3,FALSE)</f>
        <v>COD</v>
      </c>
      <c r="D10727" s="289" t="s">
        <v>5113</v>
      </c>
      <c r="E10727" s="289">
        <v>4043130</v>
      </c>
      <c r="F10727" s="289" t="s">
        <v>7555</v>
      </c>
      <c r="G10727" s="289" t="s">
        <v>731</v>
      </c>
      <c r="H10727" s="278">
        <f t="shared" si="352"/>
        <v>2</v>
      </c>
      <c r="I10727" s="252" t="s">
        <v>7567</v>
      </c>
      <c r="J10727" s="289" t="s">
        <v>7837</v>
      </c>
      <c r="K10727" s="278" t="str">
        <f t="shared" si="353"/>
        <v>COD001Severe humanitarian conditions - Level 4</v>
      </c>
      <c r="L10727" s="290">
        <v>43794</v>
      </c>
      <c r="M10727" s="290" t="s">
        <v>3248</v>
      </c>
    </row>
    <row r="10728" spans="1:13" s="269" customFormat="1" ht="15.5" hidden="1" thickTop="1" thickBot="1" x14ac:dyDescent="0.4">
      <c r="A10728" s="283" t="s">
        <v>2956</v>
      </c>
      <c r="B10728" s="284" t="str">
        <f>VLOOKUP(A10728,Lists!B:C,2,FALSE)</f>
        <v>COD001</v>
      </c>
      <c r="C10728" s="284" t="str">
        <f>VLOOKUP(A10728,Lists!B:D,3,FALSE)</f>
        <v>COD</v>
      </c>
      <c r="D10728" s="285" t="s">
        <v>522</v>
      </c>
      <c r="E10728" s="285">
        <v>98985936</v>
      </c>
      <c r="F10728" s="285" t="s">
        <v>7811</v>
      </c>
      <c r="G10728" s="285" t="s">
        <v>731</v>
      </c>
      <c r="H10728" s="278">
        <f t="shared" si="352"/>
        <v>2</v>
      </c>
      <c r="I10728" s="251" t="s">
        <v>7838</v>
      </c>
      <c r="J10728" s="285" t="s">
        <v>7839</v>
      </c>
      <c r="K10728" s="278" t="str">
        <f t="shared" si="353"/>
        <v>COD001Total population</v>
      </c>
      <c r="L10728" s="286">
        <v>43794</v>
      </c>
      <c r="M10728" s="286" t="s">
        <v>3248</v>
      </c>
    </row>
    <row r="10729" spans="1:13" s="269" customFormat="1" ht="15.5" hidden="1" thickTop="1" thickBot="1" x14ac:dyDescent="0.4">
      <c r="A10729" s="287" t="s">
        <v>2956</v>
      </c>
      <c r="B10729" s="284" t="str">
        <f>VLOOKUP(A10729,Lists!B:C,2,FALSE)</f>
        <v>COD001</v>
      </c>
      <c r="C10729" s="284" t="str">
        <f>VLOOKUP(A10729,Lists!B:D,3,FALSE)</f>
        <v>COD</v>
      </c>
      <c r="D10729" s="289" t="s">
        <v>737</v>
      </c>
      <c r="E10729" s="289">
        <v>98985936</v>
      </c>
      <c r="F10729" s="289" t="s">
        <v>7812</v>
      </c>
      <c r="G10729" s="289" t="s">
        <v>731</v>
      </c>
      <c r="H10729" s="278">
        <f t="shared" si="352"/>
        <v>2</v>
      </c>
      <c r="I10729" s="252" t="s">
        <v>7840</v>
      </c>
      <c r="J10729" s="289" t="s">
        <v>7839</v>
      </c>
      <c r="K10729" s="278" t="str">
        <f t="shared" si="353"/>
        <v>COD001People exposed</v>
      </c>
      <c r="L10729" s="290">
        <v>43794</v>
      </c>
      <c r="M10729" s="290" t="s">
        <v>3248</v>
      </c>
    </row>
    <row r="10730" spans="1:13" s="269" customFormat="1" ht="15.5" thickTop="1" thickBot="1" x14ac:dyDescent="0.4">
      <c r="A10730" s="283" t="s">
        <v>2956</v>
      </c>
      <c r="B10730" s="284" t="str">
        <f>VLOOKUP(A10730,Lists!B:C,2,FALSE)</f>
        <v>COD001</v>
      </c>
      <c r="C10730" s="284" t="str">
        <f>VLOOKUP(A10730,Lists!B:D,3,FALSE)</f>
        <v>COD</v>
      </c>
      <c r="D10730" s="285" t="s">
        <v>666</v>
      </c>
      <c r="E10730" s="285">
        <v>8738244</v>
      </c>
      <c r="F10730" s="285" t="s">
        <v>7813</v>
      </c>
      <c r="G10730" s="285" t="s">
        <v>731</v>
      </c>
      <c r="H10730" s="278">
        <f t="shared" ref="H10730:H10743" si="354">IF(G10730="x","x",IF(G10730="Low",3,IF(G10730="Medium",2,IF(G10730="High",1,FALSE))))</f>
        <v>2</v>
      </c>
      <c r="I10730" s="251" t="s">
        <v>7040</v>
      </c>
      <c r="J10730" s="285" t="s">
        <v>7841</v>
      </c>
      <c r="K10730" s="278" t="str">
        <f t="shared" si="353"/>
        <v>COD001People displaced</v>
      </c>
      <c r="L10730" s="286">
        <v>43794</v>
      </c>
      <c r="M10730" s="286" t="s">
        <v>3248</v>
      </c>
    </row>
    <row r="10731" spans="1:13" s="269" customFormat="1" ht="15.5" hidden="1" thickTop="1" thickBot="1" x14ac:dyDescent="0.4">
      <c r="A10731" s="287" t="s">
        <v>2956</v>
      </c>
      <c r="B10731" s="284" t="str">
        <f>VLOOKUP(A10731,Lists!B:C,2,FALSE)</f>
        <v>COD001</v>
      </c>
      <c r="C10731" s="284" t="str">
        <f>VLOOKUP(A10731,Lists!B:D,3,FALSE)</f>
        <v>COD</v>
      </c>
      <c r="D10731" s="289" t="s">
        <v>5029</v>
      </c>
      <c r="E10731" s="289">
        <v>2180</v>
      </c>
      <c r="F10731" s="289" t="s">
        <v>7814</v>
      </c>
      <c r="G10731" s="289" t="s">
        <v>731</v>
      </c>
      <c r="H10731" s="278">
        <f t="shared" si="354"/>
        <v>2</v>
      </c>
      <c r="I10731" s="252" t="s">
        <v>1354</v>
      </c>
      <c r="J10731" s="289" t="s">
        <v>7842</v>
      </c>
      <c r="K10731" s="278" t="str">
        <f t="shared" si="353"/>
        <v>COD001Fatalities reported</v>
      </c>
      <c r="L10731" s="290">
        <v>43794</v>
      </c>
      <c r="M10731" s="290" t="s">
        <v>3248</v>
      </c>
    </row>
    <row r="10732" spans="1:13" s="269" customFormat="1" ht="15.5" hidden="1" thickTop="1" thickBot="1" x14ac:dyDescent="0.4">
      <c r="A10732" s="283" t="s">
        <v>2956</v>
      </c>
      <c r="B10732" s="284" t="str">
        <f>VLOOKUP(A10732,Lists!B:C,2,FALSE)</f>
        <v>COD001</v>
      </c>
      <c r="C10732" s="284" t="str">
        <f>VLOOKUP(A10732,Lists!B:D,3,FALSE)</f>
        <v>COD</v>
      </c>
      <c r="D10732" s="285" t="s">
        <v>5115</v>
      </c>
      <c r="E10732" s="285">
        <v>2180</v>
      </c>
      <c r="F10732" s="285" t="s">
        <v>7814</v>
      </c>
      <c r="G10732" s="285" t="s">
        <v>731</v>
      </c>
      <c r="H10732" s="278">
        <f t="shared" si="354"/>
        <v>2</v>
      </c>
      <c r="I10732" s="251" t="s">
        <v>1354</v>
      </c>
      <c r="J10732" s="285" t="s">
        <v>7842</v>
      </c>
      <c r="K10732" s="278" t="str">
        <f t="shared" si="353"/>
        <v>COD001Fatalities in all crises</v>
      </c>
      <c r="L10732" s="286">
        <v>43794</v>
      </c>
      <c r="M10732" s="286" t="s">
        <v>3248</v>
      </c>
    </row>
    <row r="10733" spans="1:13" s="269" customFormat="1" ht="15.5" thickTop="1" thickBot="1" x14ac:dyDescent="0.4">
      <c r="A10733" s="287" t="s">
        <v>1250</v>
      </c>
      <c r="B10733" s="284" t="str">
        <f>VLOOKUP(A10733,Lists!B:C,2,FALSE)</f>
        <v>MRT003</v>
      </c>
      <c r="C10733" s="284" t="str">
        <f>VLOOKUP(A10733,Lists!B:D,3,FALSE)</f>
        <v>MRT</v>
      </c>
      <c r="D10733" s="289" t="s">
        <v>666</v>
      </c>
      <c r="E10733" s="289">
        <v>0</v>
      </c>
      <c r="F10733" s="289"/>
      <c r="G10733" s="289" t="s">
        <v>446</v>
      </c>
      <c r="H10733" s="278" t="str">
        <f t="shared" si="354"/>
        <v>x</v>
      </c>
      <c r="I10733" s="252" t="s">
        <v>446</v>
      </c>
      <c r="J10733" s="289" t="s">
        <v>8224</v>
      </c>
      <c r="K10733" s="278" t="str">
        <f t="shared" si="353"/>
        <v>MRT003People displaced</v>
      </c>
      <c r="L10733" s="290">
        <v>43795</v>
      </c>
      <c r="M10733" s="290" t="s">
        <v>3249</v>
      </c>
    </row>
    <row r="10734" spans="1:13" s="269" customFormat="1" ht="15.5" hidden="1" thickTop="1" thickBot="1" x14ac:dyDescent="0.4">
      <c r="A10734" s="283" t="s">
        <v>1250</v>
      </c>
      <c r="B10734" s="284" t="str">
        <f>VLOOKUP(A10734,Lists!B:C,2,FALSE)</f>
        <v>MRT003</v>
      </c>
      <c r="C10734" s="284" t="str">
        <f>VLOOKUP(A10734,Lists!B:D,3,FALSE)</f>
        <v>MRT</v>
      </c>
      <c r="D10734" s="285" t="s">
        <v>522</v>
      </c>
      <c r="E10734" s="285">
        <v>4137399</v>
      </c>
      <c r="F10734" s="285" t="s">
        <v>7689</v>
      </c>
      <c r="G10734" s="285" t="s">
        <v>732</v>
      </c>
      <c r="H10734" s="278">
        <f t="shared" si="354"/>
        <v>1</v>
      </c>
      <c r="I10734" s="251" t="s">
        <v>4484</v>
      </c>
      <c r="J10734" s="285" t="s">
        <v>7690</v>
      </c>
      <c r="K10734" s="278" t="str">
        <f t="shared" si="353"/>
        <v>MRT003Total population</v>
      </c>
      <c r="L10734" s="286">
        <v>43795</v>
      </c>
      <c r="M10734" s="286" t="s">
        <v>3248</v>
      </c>
    </row>
    <row r="10735" spans="1:13" s="269" customFormat="1" ht="15.5" hidden="1" thickTop="1" thickBot="1" x14ac:dyDescent="0.4">
      <c r="A10735" s="287" t="s">
        <v>1250</v>
      </c>
      <c r="B10735" s="284" t="str">
        <f>VLOOKUP(A10735,Lists!B:C,2,FALSE)</f>
        <v>MRT003</v>
      </c>
      <c r="C10735" s="284" t="str">
        <f>VLOOKUP(A10735,Lists!B:D,3,FALSE)</f>
        <v>MRT</v>
      </c>
      <c r="D10735" s="289" t="s">
        <v>737</v>
      </c>
      <c r="E10735" s="289">
        <v>4137399</v>
      </c>
      <c r="F10735" s="289" t="s">
        <v>7689</v>
      </c>
      <c r="G10735" s="289" t="s">
        <v>732</v>
      </c>
      <c r="H10735" s="278">
        <f t="shared" si="354"/>
        <v>1</v>
      </c>
      <c r="I10735" s="252" t="s">
        <v>4484</v>
      </c>
      <c r="J10735" s="289" t="s">
        <v>7690</v>
      </c>
      <c r="K10735" s="278" t="str">
        <f t="shared" si="353"/>
        <v>MRT003People exposed</v>
      </c>
      <c r="L10735" s="290">
        <v>43795</v>
      </c>
      <c r="M10735" s="290" t="s">
        <v>3248</v>
      </c>
    </row>
    <row r="10736" spans="1:13" s="269" customFormat="1" ht="15.5" hidden="1" thickTop="1" thickBot="1" x14ac:dyDescent="0.4">
      <c r="A10736" s="283" t="s">
        <v>1250</v>
      </c>
      <c r="B10736" s="284" t="str">
        <f>VLOOKUP(A10736,Lists!B:C,2,FALSE)</f>
        <v>MRT003</v>
      </c>
      <c r="C10736" s="284" t="str">
        <f>VLOOKUP(A10736,Lists!B:D,3,FALSE)</f>
        <v>MRT</v>
      </c>
      <c r="D10736" s="285" t="s">
        <v>533</v>
      </c>
      <c r="E10736" s="285">
        <v>1818400</v>
      </c>
      <c r="F10736" s="285" t="s">
        <v>7689</v>
      </c>
      <c r="G10736" s="285" t="s">
        <v>732</v>
      </c>
      <c r="H10736" s="278">
        <f t="shared" si="354"/>
        <v>1</v>
      </c>
      <c r="I10736" s="251" t="s">
        <v>4484</v>
      </c>
      <c r="J10736" s="285" t="s">
        <v>7690</v>
      </c>
      <c r="K10736" s="278" t="str">
        <f t="shared" si="353"/>
        <v>MRT003People affected</v>
      </c>
      <c r="L10736" s="286">
        <v>43795</v>
      </c>
      <c r="M10736" s="286" t="s">
        <v>3248</v>
      </c>
    </row>
    <row r="10737" spans="1:13" s="269" customFormat="1" ht="15.5" hidden="1" thickTop="1" thickBot="1" x14ac:dyDescent="0.4">
      <c r="A10737" s="287" t="s">
        <v>1250</v>
      </c>
      <c r="B10737" s="284" t="str">
        <f>VLOOKUP(A10737,Lists!B:C,2,FALSE)</f>
        <v>MRT003</v>
      </c>
      <c r="C10737" s="284" t="str">
        <f>VLOOKUP(A10737,Lists!B:D,3,FALSE)</f>
        <v>MRT</v>
      </c>
      <c r="D10737" s="289" t="s">
        <v>5112</v>
      </c>
      <c r="E10737" s="289">
        <v>625871</v>
      </c>
      <c r="F10737" s="289" t="s">
        <v>7689</v>
      </c>
      <c r="G10737" s="289" t="s">
        <v>732</v>
      </c>
      <c r="H10737" s="278">
        <f t="shared" si="354"/>
        <v>1</v>
      </c>
      <c r="I10737" s="252" t="s">
        <v>4484</v>
      </c>
      <c r="J10737" s="289" t="s">
        <v>7690</v>
      </c>
      <c r="K10737" s="278" t="str">
        <f t="shared" si="353"/>
        <v>MRT003Moderate humanitarian conditions - Level 3</v>
      </c>
      <c r="L10737" s="290">
        <v>43795</v>
      </c>
      <c r="M10737" s="290" t="s">
        <v>3248</v>
      </c>
    </row>
    <row r="10738" spans="1:13" s="269" customFormat="1" ht="15.5" hidden="1" thickTop="1" thickBot="1" x14ac:dyDescent="0.4">
      <c r="A10738" s="283" t="s">
        <v>1244</v>
      </c>
      <c r="B10738" s="284" t="str">
        <f>VLOOKUP(A10738,Lists!B:C,2,FALSE)</f>
        <v>SEN002</v>
      </c>
      <c r="C10738" s="284" t="str">
        <f>VLOOKUP(A10738,Lists!B:D,3,FALSE)</f>
        <v>SEN</v>
      </c>
      <c r="D10738" s="285" t="s">
        <v>522</v>
      </c>
      <c r="E10738" s="285">
        <v>15836331</v>
      </c>
      <c r="F10738" s="285" t="s">
        <v>6849</v>
      </c>
      <c r="G10738" s="285" t="s">
        <v>732</v>
      </c>
      <c r="H10738" s="278">
        <f t="shared" si="354"/>
        <v>1</v>
      </c>
      <c r="I10738" s="251" t="s">
        <v>7691</v>
      </c>
      <c r="J10738" s="285" t="s">
        <v>7692</v>
      </c>
      <c r="K10738" s="278" t="str">
        <f t="shared" si="353"/>
        <v>SEN002Total population</v>
      </c>
      <c r="L10738" s="286">
        <v>43795</v>
      </c>
      <c r="M10738" s="286" t="s">
        <v>3248</v>
      </c>
    </row>
    <row r="10739" spans="1:13" s="269" customFormat="1" ht="15.5" hidden="1" thickTop="1" thickBot="1" x14ac:dyDescent="0.4">
      <c r="A10739" s="287" t="s">
        <v>1244</v>
      </c>
      <c r="B10739" s="284" t="str">
        <f>VLOOKUP(A10739,Lists!B:C,2,FALSE)</f>
        <v>SEN002</v>
      </c>
      <c r="C10739" s="284" t="str">
        <f>VLOOKUP(A10739,Lists!B:D,3,FALSE)</f>
        <v>SEN</v>
      </c>
      <c r="D10739" s="289" t="s">
        <v>737</v>
      </c>
      <c r="E10739" s="289">
        <v>15836331</v>
      </c>
      <c r="F10739" s="289" t="s">
        <v>6849</v>
      </c>
      <c r="G10739" s="289" t="s">
        <v>732</v>
      </c>
      <c r="H10739" s="278">
        <f t="shared" si="354"/>
        <v>1</v>
      </c>
      <c r="I10739" s="252" t="s">
        <v>7691</v>
      </c>
      <c r="J10739" s="289" t="s">
        <v>7692</v>
      </c>
      <c r="K10739" s="278" t="str">
        <f t="shared" si="353"/>
        <v>SEN002People exposed</v>
      </c>
      <c r="L10739" s="290">
        <v>43795</v>
      </c>
      <c r="M10739" s="290" t="s">
        <v>3248</v>
      </c>
    </row>
    <row r="10740" spans="1:13" s="269" customFormat="1" ht="15.5" hidden="1" thickTop="1" thickBot="1" x14ac:dyDescent="0.4">
      <c r="A10740" s="283" t="s">
        <v>2957</v>
      </c>
      <c r="B10740" s="284" t="str">
        <f>VLOOKUP(A10740,Lists!B:C,2,FALSE)</f>
        <v>SLV001</v>
      </c>
      <c r="C10740" s="284" t="str">
        <f>VLOOKUP(A10740,Lists!B:D,3,FALSE)</f>
        <v>SLV</v>
      </c>
      <c r="D10740" s="285" t="s">
        <v>5028</v>
      </c>
      <c r="E10740" s="285">
        <v>22886</v>
      </c>
      <c r="F10740" s="285" t="s">
        <v>7693</v>
      </c>
      <c r="G10740" s="285" t="s">
        <v>732</v>
      </c>
      <c r="H10740" s="278">
        <f t="shared" si="354"/>
        <v>1</v>
      </c>
      <c r="I10740" s="251" t="s">
        <v>7280</v>
      </c>
      <c r="J10740" s="285" t="s">
        <v>7694</v>
      </c>
      <c r="K10740" s="278" t="str">
        <f t="shared" si="353"/>
        <v>SLV001Illness cases reported</v>
      </c>
      <c r="L10740" s="286">
        <v>43795</v>
      </c>
      <c r="M10740" s="286" t="s">
        <v>3248</v>
      </c>
    </row>
    <row r="10741" spans="1:13" s="269" customFormat="1" ht="15.5" hidden="1" thickTop="1" thickBot="1" x14ac:dyDescent="0.4">
      <c r="A10741" s="287" t="s">
        <v>2960</v>
      </c>
      <c r="B10741" s="284" t="str">
        <f>VLOOKUP(A10741,Lists!B:C,2,FALSE)</f>
        <v>GTM001</v>
      </c>
      <c r="C10741" s="284" t="str">
        <f>VLOOKUP(A10741,Lists!B:D,3,FALSE)</f>
        <v>GTM</v>
      </c>
      <c r="D10741" s="289" t="s">
        <v>5028</v>
      </c>
      <c r="E10741" s="289">
        <v>38815</v>
      </c>
      <c r="F10741" s="289" t="s">
        <v>7695</v>
      </c>
      <c r="G10741" s="289" t="s">
        <v>732</v>
      </c>
      <c r="H10741" s="278">
        <f t="shared" si="354"/>
        <v>1</v>
      </c>
      <c r="I10741" s="252" t="s">
        <v>7280</v>
      </c>
      <c r="J10741" s="289" t="s">
        <v>7698</v>
      </c>
      <c r="K10741" s="278" t="str">
        <f t="shared" si="353"/>
        <v>GTM001Illness cases reported</v>
      </c>
      <c r="L10741" s="290">
        <v>43795</v>
      </c>
      <c r="M10741" s="290" t="s">
        <v>3248</v>
      </c>
    </row>
    <row r="10742" spans="1:13" s="269" customFormat="1" ht="15.5" hidden="1" thickTop="1" thickBot="1" x14ac:dyDescent="0.4">
      <c r="A10742" s="283" t="s">
        <v>2960</v>
      </c>
      <c r="B10742" s="284" t="str">
        <f>VLOOKUP(A10742,Lists!B:C,2,FALSE)</f>
        <v>GTM001</v>
      </c>
      <c r="C10742" s="284" t="str">
        <f>VLOOKUP(A10742,Lists!B:D,3,FALSE)</f>
        <v>GTM</v>
      </c>
      <c r="D10742" s="285" t="s">
        <v>533</v>
      </c>
      <c r="E10742" s="285">
        <v>1462638</v>
      </c>
      <c r="F10742" s="285" t="s">
        <v>7696</v>
      </c>
      <c r="G10742" s="285" t="s">
        <v>731</v>
      </c>
      <c r="H10742" s="278">
        <f t="shared" si="354"/>
        <v>2</v>
      </c>
      <c r="I10742" s="251" t="s">
        <v>7697</v>
      </c>
      <c r="J10742" s="285" t="s">
        <v>7699</v>
      </c>
      <c r="K10742" s="278" t="str">
        <f t="shared" si="353"/>
        <v>GTM001People affected</v>
      </c>
      <c r="L10742" s="286">
        <v>43795</v>
      </c>
      <c r="M10742" s="286" t="s">
        <v>3248</v>
      </c>
    </row>
    <row r="10743" spans="1:13" s="269" customFormat="1" ht="15.5" hidden="1" thickTop="1" thickBot="1" x14ac:dyDescent="0.4">
      <c r="A10743" s="287" t="s">
        <v>785</v>
      </c>
      <c r="B10743" s="284" t="str">
        <f>VLOOKUP(A10743,Lists!B:C,2,FALSE)</f>
        <v>BGD002</v>
      </c>
      <c r="C10743" s="284" t="str">
        <f>VLOOKUP(A10743,Lists!B:D,3,FALSE)</f>
        <v>BGD</v>
      </c>
      <c r="D10743" s="289" t="s">
        <v>5029</v>
      </c>
      <c r="E10743" s="289">
        <v>10</v>
      </c>
      <c r="F10743" s="289" t="s">
        <v>7620</v>
      </c>
      <c r="G10743" s="289" t="s">
        <v>731</v>
      </c>
      <c r="H10743" s="278">
        <f t="shared" si="354"/>
        <v>2</v>
      </c>
      <c r="I10743" s="252" t="s">
        <v>1786</v>
      </c>
      <c r="J10743" s="289" t="s">
        <v>7706</v>
      </c>
      <c r="K10743" s="278" t="str">
        <f t="shared" si="353"/>
        <v>BGD002Fatalities reported</v>
      </c>
      <c r="L10743" s="290">
        <v>43796</v>
      </c>
      <c r="M10743" s="290" t="s">
        <v>3248</v>
      </c>
    </row>
    <row r="10744" spans="1:13" s="269" customFormat="1" ht="15.5" hidden="1" thickTop="1" thickBot="1" x14ac:dyDescent="0.4">
      <c r="A10744" s="283" t="s">
        <v>785</v>
      </c>
      <c r="B10744" s="284" t="str">
        <f>VLOOKUP(A10744,Lists!B:C,2,FALSE)</f>
        <v>BGD002</v>
      </c>
      <c r="C10744" s="284" t="str">
        <f>VLOOKUP(A10744,Lists!B:D,3,FALSE)</f>
        <v>BGD</v>
      </c>
      <c r="D10744" s="285" t="s">
        <v>5115</v>
      </c>
      <c r="E10744" s="285">
        <v>10</v>
      </c>
      <c r="F10744" s="285" t="s">
        <v>7620</v>
      </c>
      <c r="G10744" s="285" t="s">
        <v>731</v>
      </c>
      <c r="H10744" s="278">
        <v>2</v>
      </c>
      <c r="I10744" s="251" t="s">
        <v>1786</v>
      </c>
      <c r="J10744" s="285" t="s">
        <v>7706</v>
      </c>
      <c r="K10744" s="278" t="str">
        <f t="shared" si="353"/>
        <v>BGD002Fatalities in all crises</v>
      </c>
      <c r="L10744" s="286">
        <v>43796</v>
      </c>
      <c r="M10744" s="286" t="s">
        <v>3248</v>
      </c>
    </row>
    <row r="10745" spans="1:13" s="269" customFormat="1" ht="15.5" hidden="1" thickTop="1" thickBot="1" x14ac:dyDescent="0.4">
      <c r="A10745" s="287" t="s">
        <v>3670</v>
      </c>
      <c r="B10745" s="284" t="str">
        <f>VLOOKUP(A10745,Lists!B:C,2,FALSE)</f>
        <v>IND002</v>
      </c>
      <c r="C10745" s="284" t="str">
        <f>VLOOKUP(A10745,Lists!B:D,3,FALSE)</f>
        <v>IND</v>
      </c>
      <c r="D10745" s="289" t="s">
        <v>688</v>
      </c>
      <c r="E10745" s="289" t="s">
        <v>446</v>
      </c>
      <c r="F10745" s="289" t="s">
        <v>446</v>
      </c>
      <c r="G10745" s="289" t="s">
        <v>446</v>
      </c>
      <c r="H10745" s="278" t="str">
        <f t="shared" ref="H10745:H10808" si="355">IF(G10745="x","x",IF(G10745="Low",3,IF(G10745="Medium",2,IF(G10745="High",1,FALSE))))</f>
        <v>x</v>
      </c>
      <c r="I10745" s="252" t="s">
        <v>446</v>
      </c>
      <c r="J10745" s="289" t="s">
        <v>7707</v>
      </c>
      <c r="K10745" s="278" t="str">
        <f t="shared" si="353"/>
        <v>IND002Crisis affected groups</v>
      </c>
      <c r="L10745" s="290">
        <v>43796</v>
      </c>
      <c r="M10745" s="290" t="s">
        <v>3249</v>
      </c>
    </row>
    <row r="10746" spans="1:13" s="269" customFormat="1" ht="15.5" hidden="1" thickTop="1" thickBot="1" x14ac:dyDescent="0.4">
      <c r="A10746" s="283" t="s">
        <v>2997</v>
      </c>
      <c r="B10746" s="284" t="str">
        <f>VLOOKUP(A10746,Lists!B:C,2,FALSE)</f>
        <v>PAK004</v>
      </c>
      <c r="C10746" s="284" t="str">
        <f>VLOOKUP(A10746,Lists!B:D,3,FALSE)</f>
        <v>PAK</v>
      </c>
      <c r="D10746" s="285" t="s">
        <v>5110</v>
      </c>
      <c r="E10746" s="285">
        <v>4450000</v>
      </c>
      <c r="F10746" s="285" t="s">
        <v>4958</v>
      </c>
      <c r="G10746" s="285" t="s">
        <v>730</v>
      </c>
      <c r="H10746" s="278">
        <f t="shared" si="355"/>
        <v>3</v>
      </c>
      <c r="I10746" s="251" t="s">
        <v>2999</v>
      </c>
      <c r="J10746" s="285" t="s">
        <v>7708</v>
      </c>
      <c r="K10746" s="278" t="str">
        <f t="shared" si="353"/>
        <v>PAK004Minimal humanitarian conditions - Level 1</v>
      </c>
      <c r="L10746" s="286">
        <v>43796</v>
      </c>
      <c r="M10746" s="286" t="s">
        <v>3249</v>
      </c>
    </row>
    <row r="10747" spans="1:13" s="269" customFormat="1" ht="15.5" hidden="1" thickTop="1" thickBot="1" x14ac:dyDescent="0.4">
      <c r="A10747" s="287" t="s">
        <v>788</v>
      </c>
      <c r="B10747" s="284" t="str">
        <f>VLOOKUP(A10747,Lists!B:C,2,FALSE)</f>
        <v>NER003</v>
      </c>
      <c r="C10747" s="284" t="str">
        <f>VLOOKUP(A10747,Lists!B:D,3,FALSE)</f>
        <v>NER</v>
      </c>
      <c r="D10747" s="289" t="s">
        <v>5029</v>
      </c>
      <c r="E10747" s="289">
        <v>81</v>
      </c>
      <c r="F10747" s="289" t="s">
        <v>1772</v>
      </c>
      <c r="G10747" s="289" t="s">
        <v>731</v>
      </c>
      <c r="H10747" s="278">
        <f t="shared" si="355"/>
        <v>2</v>
      </c>
      <c r="I10747" s="252" t="s">
        <v>1354</v>
      </c>
      <c r="J10747" s="289" t="s">
        <v>7709</v>
      </c>
      <c r="K10747" s="278" t="str">
        <f t="shared" si="353"/>
        <v>NER003Fatalities reported</v>
      </c>
      <c r="L10747" s="290">
        <v>43796</v>
      </c>
      <c r="M10747" s="290" t="s">
        <v>3248</v>
      </c>
    </row>
    <row r="10748" spans="1:13" s="269" customFormat="1" ht="15.5" hidden="1" thickTop="1" thickBot="1" x14ac:dyDescent="0.4">
      <c r="A10748" s="283" t="s">
        <v>788</v>
      </c>
      <c r="B10748" s="284" t="str">
        <f>VLOOKUP(A10748,Lists!B:C,2,FALSE)</f>
        <v>NER003</v>
      </c>
      <c r="C10748" s="284" t="str">
        <f>VLOOKUP(A10748,Lists!B:D,3,FALSE)</f>
        <v>NER</v>
      </c>
      <c r="D10748" s="285" t="s">
        <v>5115</v>
      </c>
      <c r="E10748" s="285">
        <v>239</v>
      </c>
      <c r="F10748" s="285" t="s">
        <v>1772</v>
      </c>
      <c r="G10748" s="285" t="s">
        <v>731</v>
      </c>
      <c r="H10748" s="278">
        <f t="shared" si="355"/>
        <v>2</v>
      </c>
      <c r="I10748" s="251" t="s">
        <v>1354</v>
      </c>
      <c r="J10748" s="285" t="s">
        <v>7709</v>
      </c>
      <c r="K10748" s="278" t="str">
        <f t="shared" ref="K10748:K10811" si="356">B10748&amp;""&amp;D10748</f>
        <v>NER003Fatalities in all crises</v>
      </c>
      <c r="L10748" s="286">
        <v>43796</v>
      </c>
      <c r="M10748" s="286" t="s">
        <v>3248</v>
      </c>
    </row>
    <row r="10749" spans="1:13" s="269" customFormat="1" ht="15.5" hidden="1" thickTop="1" thickBot="1" x14ac:dyDescent="0.4">
      <c r="A10749" s="287" t="s">
        <v>2973</v>
      </c>
      <c r="B10749" s="284" t="str">
        <f>VLOOKUP(A10749,Lists!B:C,2,FALSE)</f>
        <v>NER002</v>
      </c>
      <c r="C10749" s="284" t="str">
        <f>VLOOKUP(A10749,Lists!B:D,3,FALSE)</f>
        <v>NER</v>
      </c>
      <c r="D10749" s="289" t="s">
        <v>5029</v>
      </c>
      <c r="E10749" s="289">
        <v>142</v>
      </c>
      <c r="F10749" s="289" t="s">
        <v>1772</v>
      </c>
      <c r="G10749" s="289" t="s">
        <v>731</v>
      </c>
      <c r="H10749" s="278">
        <f t="shared" si="355"/>
        <v>2</v>
      </c>
      <c r="I10749" s="252" t="s">
        <v>1354</v>
      </c>
      <c r="J10749" s="289" t="s">
        <v>7710</v>
      </c>
      <c r="K10749" s="278" t="str">
        <f t="shared" si="356"/>
        <v>NER002Fatalities reported</v>
      </c>
      <c r="L10749" s="290">
        <v>43796</v>
      </c>
      <c r="M10749" s="290" t="s">
        <v>3248</v>
      </c>
    </row>
    <row r="10750" spans="1:13" s="269" customFormat="1" ht="15.5" hidden="1" thickTop="1" thickBot="1" x14ac:dyDescent="0.4">
      <c r="A10750" s="283" t="s">
        <v>2973</v>
      </c>
      <c r="B10750" s="284" t="str">
        <f>VLOOKUP(A10750,Lists!B:C,2,FALSE)</f>
        <v>NER002</v>
      </c>
      <c r="C10750" s="284" t="str">
        <f>VLOOKUP(A10750,Lists!B:D,3,FALSE)</f>
        <v>NER</v>
      </c>
      <c r="D10750" s="285" t="s">
        <v>5115</v>
      </c>
      <c r="E10750" s="285">
        <v>239</v>
      </c>
      <c r="F10750" s="285" t="s">
        <v>1772</v>
      </c>
      <c r="G10750" s="285" t="s">
        <v>731</v>
      </c>
      <c r="H10750" s="278">
        <f t="shared" si="355"/>
        <v>2</v>
      </c>
      <c r="I10750" s="251" t="s">
        <v>1354</v>
      </c>
      <c r="J10750" s="285" t="s">
        <v>7711</v>
      </c>
      <c r="K10750" s="278" t="str">
        <f t="shared" si="356"/>
        <v>NER002Fatalities in all crises</v>
      </c>
      <c r="L10750" s="286">
        <v>43796</v>
      </c>
      <c r="M10750" s="286" t="s">
        <v>3248</v>
      </c>
    </row>
    <row r="10751" spans="1:13" s="269" customFormat="1" ht="15.5" hidden="1" thickTop="1" thickBot="1" x14ac:dyDescent="0.4">
      <c r="A10751" s="287" t="s">
        <v>1254</v>
      </c>
      <c r="B10751" s="284" t="str">
        <f>VLOOKUP(A10751,Lists!B:C,2,FALSE)</f>
        <v>TCD005</v>
      </c>
      <c r="C10751" s="284" t="str">
        <f>VLOOKUP(A10751,Lists!B:D,3,FALSE)</f>
        <v>TCD</v>
      </c>
      <c r="D10751" s="289" t="s">
        <v>522</v>
      </c>
      <c r="E10751" s="289">
        <v>16213379</v>
      </c>
      <c r="F10751" s="289" t="s">
        <v>7288</v>
      </c>
      <c r="G10751" s="289" t="s">
        <v>731</v>
      </c>
      <c r="H10751" s="278">
        <f t="shared" si="355"/>
        <v>2</v>
      </c>
      <c r="I10751" s="252" t="s">
        <v>2531</v>
      </c>
      <c r="J10751" s="289" t="s">
        <v>7713</v>
      </c>
      <c r="K10751" s="278" t="str">
        <f t="shared" si="356"/>
        <v>TCD005Total population</v>
      </c>
      <c r="L10751" s="290">
        <v>43796</v>
      </c>
      <c r="M10751" s="290" t="s">
        <v>3248</v>
      </c>
    </row>
    <row r="10752" spans="1:13" s="269" customFormat="1" ht="15.5" thickTop="1" thickBot="1" x14ac:dyDescent="0.4">
      <c r="A10752" s="283" t="s">
        <v>1254</v>
      </c>
      <c r="B10752" s="284" t="str">
        <f>VLOOKUP(A10752,Lists!B:C,2,FALSE)</f>
        <v>TCD005</v>
      </c>
      <c r="C10752" s="284" t="str">
        <f>VLOOKUP(A10752,Lists!B:D,3,FALSE)</f>
        <v>TCD</v>
      </c>
      <c r="D10752" s="285" t="s">
        <v>666</v>
      </c>
      <c r="E10752" s="285">
        <v>330725</v>
      </c>
      <c r="F10752" s="285" t="s">
        <v>7712</v>
      </c>
      <c r="G10752" s="285" t="s">
        <v>731</v>
      </c>
      <c r="H10752" s="278">
        <f t="shared" si="355"/>
        <v>2</v>
      </c>
      <c r="I10752" s="251" t="s">
        <v>7290</v>
      </c>
      <c r="J10752" s="285" t="s">
        <v>7714</v>
      </c>
      <c r="K10752" s="278" t="str">
        <f t="shared" si="356"/>
        <v>TCD005People displaced</v>
      </c>
      <c r="L10752" s="286">
        <v>43796</v>
      </c>
      <c r="M10752" s="286" t="s">
        <v>3248</v>
      </c>
    </row>
    <row r="10753" spans="1:13" s="269" customFormat="1" ht="15.5" hidden="1" thickTop="1" thickBot="1" x14ac:dyDescent="0.4">
      <c r="A10753" s="287" t="s">
        <v>1254</v>
      </c>
      <c r="B10753" s="284" t="str">
        <f>VLOOKUP(A10753,Lists!B:C,2,FALSE)</f>
        <v>TCD005</v>
      </c>
      <c r="C10753" s="284" t="str">
        <f>VLOOKUP(A10753,Lists!B:D,3,FALSE)</f>
        <v>TCD</v>
      </c>
      <c r="D10753" s="289" t="s">
        <v>5115</v>
      </c>
      <c r="E10753" s="289">
        <v>315</v>
      </c>
      <c r="F10753" s="289" t="s">
        <v>1772</v>
      </c>
      <c r="G10753" s="289" t="s">
        <v>731</v>
      </c>
      <c r="H10753" s="278">
        <f t="shared" si="355"/>
        <v>2</v>
      </c>
      <c r="I10753" s="252" t="s">
        <v>1354</v>
      </c>
      <c r="J10753" s="289" t="s">
        <v>7715</v>
      </c>
      <c r="K10753" s="278" t="str">
        <f t="shared" si="356"/>
        <v>TCD005Fatalities in all crises</v>
      </c>
      <c r="L10753" s="290">
        <v>43796</v>
      </c>
      <c r="M10753" s="290" t="s">
        <v>3248</v>
      </c>
    </row>
    <row r="10754" spans="1:13" s="269" customFormat="1" ht="15.5" hidden="1" thickTop="1" thickBot="1" x14ac:dyDescent="0.4">
      <c r="A10754" s="283" t="s">
        <v>1253</v>
      </c>
      <c r="B10754" s="284" t="str">
        <f>VLOOKUP(A10754,Lists!B:C,2,FALSE)</f>
        <v>TCD004</v>
      </c>
      <c r="C10754" s="284" t="str">
        <f>VLOOKUP(A10754,Lists!B:D,3,FALSE)</f>
        <v>TCD</v>
      </c>
      <c r="D10754" s="285" t="s">
        <v>522</v>
      </c>
      <c r="E10754" s="285">
        <v>16213379</v>
      </c>
      <c r="F10754" s="285" t="s">
        <v>7288</v>
      </c>
      <c r="G10754" s="285" t="s">
        <v>731</v>
      </c>
      <c r="H10754" s="278">
        <f t="shared" si="355"/>
        <v>2</v>
      </c>
      <c r="I10754" s="251" t="s">
        <v>2531</v>
      </c>
      <c r="J10754" s="285" t="s">
        <v>7713</v>
      </c>
      <c r="K10754" s="278" t="str">
        <f t="shared" si="356"/>
        <v>TCD004Total population</v>
      </c>
      <c r="L10754" s="286">
        <v>43796</v>
      </c>
      <c r="M10754" s="286" t="s">
        <v>3248</v>
      </c>
    </row>
    <row r="10755" spans="1:13" s="269" customFormat="1" ht="15.5" thickTop="1" thickBot="1" x14ac:dyDescent="0.4">
      <c r="A10755" s="287" t="s">
        <v>1253</v>
      </c>
      <c r="B10755" s="284" t="str">
        <f>VLOOKUP(A10755,Lists!B:C,2,FALSE)</f>
        <v>TCD004</v>
      </c>
      <c r="C10755" s="284" t="str">
        <f>VLOOKUP(A10755,Lists!B:D,3,FALSE)</f>
        <v>TCD</v>
      </c>
      <c r="D10755" s="289" t="s">
        <v>666</v>
      </c>
      <c r="E10755" s="289">
        <v>163444</v>
      </c>
      <c r="F10755" s="289" t="s">
        <v>5883</v>
      </c>
      <c r="G10755" s="289" t="s">
        <v>731</v>
      </c>
      <c r="H10755" s="278">
        <f t="shared" si="355"/>
        <v>2</v>
      </c>
      <c r="I10755" s="252" t="s">
        <v>7290</v>
      </c>
      <c r="J10755" s="289" t="s">
        <v>7716</v>
      </c>
      <c r="K10755" s="278" t="str">
        <f t="shared" si="356"/>
        <v>TCD004People displaced</v>
      </c>
      <c r="L10755" s="290">
        <v>43796</v>
      </c>
      <c r="M10755" s="290" t="s">
        <v>3248</v>
      </c>
    </row>
    <row r="10756" spans="1:13" s="269" customFormat="1" ht="15.5" hidden="1" thickTop="1" thickBot="1" x14ac:dyDescent="0.4">
      <c r="A10756" s="283" t="s">
        <v>1253</v>
      </c>
      <c r="B10756" s="284" t="str">
        <f>VLOOKUP(A10756,Lists!B:C,2,FALSE)</f>
        <v>TCD004</v>
      </c>
      <c r="C10756" s="284" t="str">
        <f>VLOOKUP(A10756,Lists!B:D,3,FALSE)</f>
        <v>TCD</v>
      </c>
      <c r="D10756" s="285" t="s">
        <v>5115</v>
      </c>
      <c r="E10756" s="285">
        <v>315</v>
      </c>
      <c r="F10756" s="285" t="s">
        <v>1772</v>
      </c>
      <c r="G10756" s="285" t="s">
        <v>731</v>
      </c>
      <c r="H10756" s="278">
        <f t="shared" si="355"/>
        <v>2</v>
      </c>
      <c r="I10756" s="251" t="s">
        <v>1354</v>
      </c>
      <c r="J10756" s="285" t="s">
        <v>7715</v>
      </c>
      <c r="K10756" s="278" t="str">
        <f t="shared" si="356"/>
        <v>TCD004Fatalities in all crises</v>
      </c>
      <c r="L10756" s="286">
        <v>43796</v>
      </c>
      <c r="M10756" s="286" t="s">
        <v>3248</v>
      </c>
    </row>
    <row r="10757" spans="1:13" s="269" customFormat="1" ht="15.5" hidden="1" thickTop="1" thickBot="1" x14ac:dyDescent="0.4">
      <c r="A10757" s="287" t="s">
        <v>3394</v>
      </c>
      <c r="B10757" s="284" t="str">
        <f>VLOOKUP(A10757,Lists!B:C,2,FALSE)</f>
        <v>TCD006</v>
      </c>
      <c r="C10757" s="284" t="str">
        <f>VLOOKUP(A10757,Lists!B:D,3,FALSE)</f>
        <v>TCD</v>
      </c>
      <c r="D10757" s="289" t="s">
        <v>522</v>
      </c>
      <c r="E10757" s="289">
        <v>16213379</v>
      </c>
      <c r="F10757" s="289" t="s">
        <v>7288</v>
      </c>
      <c r="G10757" s="289" t="s">
        <v>731</v>
      </c>
      <c r="H10757" s="278">
        <f t="shared" si="355"/>
        <v>2</v>
      </c>
      <c r="I10757" s="252" t="s">
        <v>2531</v>
      </c>
      <c r="J10757" s="289" t="s">
        <v>7713</v>
      </c>
      <c r="K10757" s="278" t="str">
        <f t="shared" si="356"/>
        <v>TCD006Total population</v>
      </c>
      <c r="L10757" s="290">
        <v>43796</v>
      </c>
      <c r="M10757" s="290" t="s">
        <v>3248</v>
      </c>
    </row>
    <row r="10758" spans="1:13" s="269" customFormat="1" ht="15.5" hidden="1" thickTop="1" thickBot="1" x14ac:dyDescent="0.4">
      <c r="A10758" s="283" t="s">
        <v>3394</v>
      </c>
      <c r="B10758" s="284" t="str">
        <f>VLOOKUP(A10758,Lists!B:C,2,FALSE)</f>
        <v>TCD006</v>
      </c>
      <c r="C10758" s="284" t="str">
        <f>VLOOKUP(A10758,Lists!B:D,3,FALSE)</f>
        <v>TCD</v>
      </c>
      <c r="D10758" s="285" t="s">
        <v>5029</v>
      </c>
      <c r="E10758" s="285">
        <v>14</v>
      </c>
      <c r="F10758" s="285" t="s">
        <v>1772</v>
      </c>
      <c r="G10758" s="285" t="s">
        <v>730</v>
      </c>
      <c r="H10758" s="278">
        <f t="shared" si="355"/>
        <v>3</v>
      </c>
      <c r="I10758" s="251" t="s">
        <v>1354</v>
      </c>
      <c r="J10758" s="285" t="s">
        <v>7717</v>
      </c>
      <c r="K10758" s="278" t="str">
        <f t="shared" si="356"/>
        <v>TCD006Fatalities reported</v>
      </c>
      <c r="L10758" s="286">
        <v>43796</v>
      </c>
      <c r="M10758" s="286" t="s">
        <v>3248</v>
      </c>
    </row>
    <row r="10759" spans="1:13" s="269" customFormat="1" ht="15.5" hidden="1" thickTop="1" thickBot="1" x14ac:dyDescent="0.4">
      <c r="A10759" s="287" t="s">
        <v>3394</v>
      </c>
      <c r="B10759" s="284" t="str">
        <f>VLOOKUP(A10759,Lists!B:C,2,FALSE)</f>
        <v>TCD006</v>
      </c>
      <c r="C10759" s="284" t="str">
        <f>VLOOKUP(A10759,Lists!B:D,3,FALSE)</f>
        <v>TCD</v>
      </c>
      <c r="D10759" s="289" t="s">
        <v>5115</v>
      </c>
      <c r="E10759" s="289">
        <v>315</v>
      </c>
      <c r="F10759" s="289" t="s">
        <v>1772</v>
      </c>
      <c r="G10759" s="289" t="s">
        <v>731</v>
      </c>
      <c r="H10759" s="278">
        <f t="shared" si="355"/>
        <v>2</v>
      </c>
      <c r="I10759" s="252" t="s">
        <v>1354</v>
      </c>
      <c r="J10759" s="289" t="s">
        <v>7715</v>
      </c>
      <c r="K10759" s="278" t="str">
        <f t="shared" si="356"/>
        <v>TCD006Fatalities in all crises</v>
      </c>
      <c r="L10759" s="290">
        <v>43796</v>
      </c>
      <c r="M10759" s="290" t="s">
        <v>3248</v>
      </c>
    </row>
    <row r="10760" spans="1:13" s="269" customFormat="1" ht="15.5" hidden="1" thickTop="1" thickBot="1" x14ac:dyDescent="0.4">
      <c r="A10760" s="283" t="s">
        <v>3400</v>
      </c>
      <c r="B10760" s="284" t="str">
        <f>VLOOKUP(A10760,Lists!B:C,2,FALSE)</f>
        <v>NER001</v>
      </c>
      <c r="C10760" s="284" t="str">
        <f>VLOOKUP(A10760,Lists!B:D,3,FALSE)</f>
        <v>NER</v>
      </c>
      <c r="D10760" s="285" t="s">
        <v>5115</v>
      </c>
      <c r="E10760" s="285">
        <v>239</v>
      </c>
      <c r="F10760" s="285" t="s">
        <v>1772</v>
      </c>
      <c r="G10760" s="285" t="s">
        <v>731</v>
      </c>
      <c r="H10760" s="278">
        <f t="shared" si="355"/>
        <v>2</v>
      </c>
      <c r="I10760" s="251" t="s">
        <v>1354</v>
      </c>
      <c r="J10760" s="285" t="s">
        <v>7711</v>
      </c>
      <c r="K10760" s="278" t="str">
        <f t="shared" si="356"/>
        <v>NER001Fatalities in all crises</v>
      </c>
      <c r="L10760" s="286">
        <v>43796</v>
      </c>
      <c r="M10760" s="286" t="s">
        <v>3248</v>
      </c>
    </row>
    <row r="10761" spans="1:13" s="269" customFormat="1" ht="15.5" hidden="1" thickTop="1" thickBot="1" x14ac:dyDescent="0.4">
      <c r="A10761" s="287" t="s">
        <v>3400</v>
      </c>
      <c r="B10761" s="284" t="str">
        <f>VLOOKUP(A10761,Lists!B:C,2,FALSE)</f>
        <v>NER001</v>
      </c>
      <c r="C10761" s="284" t="str">
        <f>VLOOKUP(A10761,Lists!B:D,3,FALSE)</f>
        <v>NER</v>
      </c>
      <c r="D10761" s="289" t="s">
        <v>5029</v>
      </c>
      <c r="E10761" s="289">
        <v>239</v>
      </c>
      <c r="F10761" s="289" t="s">
        <v>1772</v>
      </c>
      <c r="G10761" s="289" t="s">
        <v>731</v>
      </c>
      <c r="H10761" s="278">
        <f t="shared" si="355"/>
        <v>2</v>
      </c>
      <c r="I10761" s="252" t="s">
        <v>1354</v>
      </c>
      <c r="J10761" s="289" t="s">
        <v>7711</v>
      </c>
      <c r="K10761" s="278" t="str">
        <f t="shared" si="356"/>
        <v>NER001Fatalities reported</v>
      </c>
      <c r="L10761" s="290">
        <v>43796</v>
      </c>
      <c r="M10761" s="290" t="s">
        <v>3248</v>
      </c>
    </row>
    <row r="10762" spans="1:13" s="269" customFormat="1" ht="15.5" hidden="1" thickTop="1" thickBot="1" x14ac:dyDescent="0.4">
      <c r="A10762" s="283" t="s">
        <v>5596</v>
      </c>
      <c r="B10762" s="284" t="str">
        <f>VLOOKUP(A10762,Lists!B:C,2,FALSE)</f>
        <v>TCD001</v>
      </c>
      <c r="C10762" s="284" t="str">
        <f>VLOOKUP(A10762,Lists!B:D,3,FALSE)</f>
        <v>TCD</v>
      </c>
      <c r="D10762" s="285" t="s">
        <v>522</v>
      </c>
      <c r="E10762" s="285">
        <v>16213379</v>
      </c>
      <c r="F10762" s="285" t="s">
        <v>7288</v>
      </c>
      <c r="G10762" s="285" t="s">
        <v>731</v>
      </c>
      <c r="H10762" s="278">
        <f t="shared" si="355"/>
        <v>2</v>
      </c>
      <c r="I10762" s="251" t="s">
        <v>2531</v>
      </c>
      <c r="J10762" s="285" t="s">
        <v>7713</v>
      </c>
      <c r="K10762" s="278" t="str">
        <f t="shared" si="356"/>
        <v>TCD001Total population</v>
      </c>
      <c r="L10762" s="286">
        <v>43796</v>
      </c>
      <c r="M10762" s="286" t="s">
        <v>3248</v>
      </c>
    </row>
    <row r="10763" spans="1:13" s="269" customFormat="1" ht="15.5" hidden="1" thickTop="1" thickBot="1" x14ac:dyDescent="0.4">
      <c r="A10763" s="287" t="s">
        <v>5596</v>
      </c>
      <c r="B10763" s="284" t="str">
        <f>VLOOKUP(A10763,Lists!B:C,2,FALSE)</f>
        <v>TCD001</v>
      </c>
      <c r="C10763" s="284" t="str">
        <f>VLOOKUP(A10763,Lists!B:D,3,FALSE)</f>
        <v>TCD</v>
      </c>
      <c r="D10763" s="289" t="s">
        <v>737</v>
      </c>
      <c r="E10763" s="289">
        <v>16213379</v>
      </c>
      <c r="F10763" s="289" t="s">
        <v>7288</v>
      </c>
      <c r="G10763" s="289" t="s">
        <v>731</v>
      </c>
      <c r="H10763" s="278">
        <f t="shared" si="355"/>
        <v>2</v>
      </c>
      <c r="I10763" s="252" t="s">
        <v>2531</v>
      </c>
      <c r="J10763" s="289" t="s">
        <v>7713</v>
      </c>
      <c r="K10763" s="278" t="str">
        <f t="shared" si="356"/>
        <v>TCD001People exposed</v>
      </c>
      <c r="L10763" s="290">
        <v>43796</v>
      </c>
      <c r="M10763" s="290" t="s">
        <v>3248</v>
      </c>
    </row>
    <row r="10764" spans="1:13" s="269" customFormat="1" ht="15.5" thickTop="1" thickBot="1" x14ac:dyDescent="0.4">
      <c r="A10764" s="283" t="s">
        <v>5596</v>
      </c>
      <c r="B10764" s="284" t="str">
        <f>VLOOKUP(A10764,Lists!B:C,2,FALSE)</f>
        <v>TCD001</v>
      </c>
      <c r="C10764" s="284" t="str">
        <f>VLOOKUP(A10764,Lists!B:D,3,FALSE)</f>
        <v>TCD</v>
      </c>
      <c r="D10764" s="285" t="s">
        <v>666</v>
      </c>
      <c r="E10764" s="285">
        <v>727005</v>
      </c>
      <c r="F10764" s="285" t="s">
        <v>7718</v>
      </c>
      <c r="G10764" s="285" t="s">
        <v>731</v>
      </c>
      <c r="H10764" s="278">
        <f t="shared" si="355"/>
        <v>2</v>
      </c>
      <c r="I10764" s="251" t="s">
        <v>7722</v>
      </c>
      <c r="J10764" s="285" t="s">
        <v>7292</v>
      </c>
      <c r="K10764" s="278" t="str">
        <f t="shared" si="356"/>
        <v>TCD001People displaced</v>
      </c>
      <c r="L10764" s="286">
        <v>43796</v>
      </c>
      <c r="M10764" s="286" t="s">
        <v>3248</v>
      </c>
    </row>
    <row r="10765" spans="1:13" s="269" customFormat="1" ht="15.5" hidden="1" thickTop="1" thickBot="1" x14ac:dyDescent="0.4">
      <c r="A10765" s="287" t="s">
        <v>5596</v>
      </c>
      <c r="B10765" s="284" t="str">
        <f>VLOOKUP(A10765,Lists!B:C,2,FALSE)</f>
        <v>TCD001</v>
      </c>
      <c r="C10765" s="284" t="str">
        <f>VLOOKUP(A10765,Lists!B:D,3,FALSE)</f>
        <v>TCD</v>
      </c>
      <c r="D10765" s="289" t="s">
        <v>5029</v>
      </c>
      <c r="E10765" s="289">
        <v>315</v>
      </c>
      <c r="F10765" s="289" t="s">
        <v>7719</v>
      </c>
      <c r="G10765" s="289" t="s">
        <v>731</v>
      </c>
      <c r="H10765" s="278">
        <f t="shared" si="355"/>
        <v>2</v>
      </c>
      <c r="I10765" s="252" t="s">
        <v>1354</v>
      </c>
      <c r="J10765" s="289" t="s">
        <v>7724</v>
      </c>
      <c r="K10765" s="278" t="str">
        <f t="shared" si="356"/>
        <v>TCD001Fatalities reported</v>
      </c>
      <c r="L10765" s="290">
        <v>43796</v>
      </c>
      <c r="M10765" s="290" t="s">
        <v>3248</v>
      </c>
    </row>
    <row r="10766" spans="1:13" s="269" customFormat="1" ht="15.5" hidden="1" thickTop="1" thickBot="1" x14ac:dyDescent="0.4">
      <c r="A10766" s="283" t="s">
        <v>5596</v>
      </c>
      <c r="B10766" s="284" t="str">
        <f>VLOOKUP(A10766,Lists!B:C,2,FALSE)</f>
        <v>TCD001</v>
      </c>
      <c r="C10766" s="284" t="str">
        <f>VLOOKUP(A10766,Lists!B:D,3,FALSE)</f>
        <v>TCD</v>
      </c>
      <c r="D10766" s="285" t="s">
        <v>5115</v>
      </c>
      <c r="E10766" s="285">
        <v>315</v>
      </c>
      <c r="F10766" s="285" t="s">
        <v>7719</v>
      </c>
      <c r="G10766" s="285" t="s">
        <v>731</v>
      </c>
      <c r="H10766" s="278">
        <f t="shared" si="355"/>
        <v>2</v>
      </c>
      <c r="I10766" s="251" t="s">
        <v>1354</v>
      </c>
      <c r="J10766" s="285" t="s">
        <v>7724</v>
      </c>
      <c r="K10766" s="278" t="str">
        <f t="shared" si="356"/>
        <v>TCD001Fatalities in all crises</v>
      </c>
      <c r="L10766" s="286">
        <v>43796</v>
      </c>
      <c r="M10766" s="286" t="s">
        <v>3248</v>
      </c>
    </row>
    <row r="10767" spans="1:13" s="269" customFormat="1" ht="15.5" hidden="1" thickTop="1" thickBot="1" x14ac:dyDescent="0.4">
      <c r="A10767" s="287" t="s">
        <v>5596</v>
      </c>
      <c r="B10767" s="284" t="str">
        <f>VLOOKUP(A10767,Lists!B:C,2,FALSE)</f>
        <v>TCD001</v>
      </c>
      <c r="C10767" s="284" t="str">
        <f>VLOOKUP(A10767,Lists!B:D,3,FALSE)</f>
        <v>TCD</v>
      </c>
      <c r="D10767" s="289" t="s">
        <v>5110</v>
      </c>
      <c r="E10767" s="289">
        <v>11944636</v>
      </c>
      <c r="F10767" s="289" t="s">
        <v>2529</v>
      </c>
      <c r="G10767" s="289" t="s">
        <v>731</v>
      </c>
      <c r="H10767" s="278">
        <f t="shared" si="355"/>
        <v>2</v>
      </c>
      <c r="I10767" s="252" t="s">
        <v>2531</v>
      </c>
      <c r="J10767" s="289" t="s">
        <v>4161</v>
      </c>
      <c r="K10767" s="278" t="str">
        <f t="shared" si="356"/>
        <v>TCD001Minimal humanitarian conditions - Level 1</v>
      </c>
      <c r="L10767" s="290">
        <v>43796</v>
      </c>
      <c r="M10767" s="290" t="s">
        <v>3248</v>
      </c>
    </row>
    <row r="10768" spans="1:13" s="269" customFormat="1" ht="15.5" hidden="1" thickTop="1" thickBot="1" x14ac:dyDescent="0.4">
      <c r="A10768" s="283" t="s">
        <v>1252</v>
      </c>
      <c r="B10768" s="284" t="str">
        <f>VLOOKUP(A10768,Lists!B:C,2,FALSE)</f>
        <v>TCD003</v>
      </c>
      <c r="C10768" s="284" t="str">
        <f>VLOOKUP(A10768,Lists!B:D,3,FALSE)</f>
        <v>TCD</v>
      </c>
      <c r="D10768" s="285" t="s">
        <v>522</v>
      </c>
      <c r="E10768" s="285">
        <v>16213379</v>
      </c>
      <c r="F10768" s="285" t="s">
        <v>7288</v>
      </c>
      <c r="G10768" s="285" t="s">
        <v>731</v>
      </c>
      <c r="H10768" s="278">
        <f t="shared" si="355"/>
        <v>2</v>
      </c>
      <c r="I10768" s="251" t="s">
        <v>2531</v>
      </c>
      <c r="J10768" s="285" t="s">
        <v>7713</v>
      </c>
      <c r="K10768" s="278" t="str">
        <f t="shared" si="356"/>
        <v>TCD003Total population</v>
      </c>
      <c r="L10768" s="286">
        <v>43796</v>
      </c>
      <c r="M10768" s="286" t="s">
        <v>3248</v>
      </c>
    </row>
    <row r="10769" spans="1:13" s="269" customFormat="1" ht="15.5" hidden="1" thickTop="1" thickBot="1" x14ac:dyDescent="0.4">
      <c r="A10769" s="287" t="s">
        <v>1252</v>
      </c>
      <c r="B10769" s="284" t="str">
        <f>VLOOKUP(A10769,Lists!B:C,2,FALSE)</f>
        <v>TCD003</v>
      </c>
      <c r="C10769" s="284" t="str">
        <f>VLOOKUP(A10769,Lists!B:D,3,FALSE)</f>
        <v>TCD</v>
      </c>
      <c r="D10769" s="289" t="s">
        <v>737</v>
      </c>
      <c r="E10769" s="289">
        <v>674904</v>
      </c>
      <c r="F10769" s="289" t="s">
        <v>7720</v>
      </c>
      <c r="G10769" s="289" t="s">
        <v>731</v>
      </c>
      <c r="H10769" s="278">
        <f t="shared" si="355"/>
        <v>2</v>
      </c>
      <c r="I10769" s="252" t="s">
        <v>8282</v>
      </c>
      <c r="J10769" s="289" t="s">
        <v>7725</v>
      </c>
      <c r="K10769" s="278" t="str">
        <f t="shared" si="356"/>
        <v>TCD003People exposed</v>
      </c>
      <c r="L10769" s="290">
        <v>43796</v>
      </c>
      <c r="M10769" s="290" t="s">
        <v>3248</v>
      </c>
    </row>
    <row r="10770" spans="1:13" s="269" customFormat="1" ht="15.5" hidden="1" thickTop="1" thickBot="1" x14ac:dyDescent="0.4">
      <c r="A10770" s="283" t="s">
        <v>1252</v>
      </c>
      <c r="B10770" s="284" t="str">
        <f>VLOOKUP(A10770,Lists!B:C,2,FALSE)</f>
        <v>TCD003</v>
      </c>
      <c r="C10770" s="284" t="str">
        <f>VLOOKUP(A10770,Lists!B:D,3,FALSE)</f>
        <v>TCD</v>
      </c>
      <c r="D10770" s="285" t="s">
        <v>533</v>
      </c>
      <c r="E10770" s="285">
        <v>674904</v>
      </c>
      <c r="F10770" s="285" t="s">
        <v>7720</v>
      </c>
      <c r="G10770" s="285" t="s">
        <v>731</v>
      </c>
      <c r="H10770" s="278">
        <f t="shared" si="355"/>
        <v>2</v>
      </c>
      <c r="I10770" s="251" t="s">
        <v>8282</v>
      </c>
      <c r="J10770" s="285" t="s">
        <v>7725</v>
      </c>
      <c r="K10770" s="278" t="str">
        <f t="shared" si="356"/>
        <v>TCD003People affected</v>
      </c>
      <c r="L10770" s="286">
        <v>43796</v>
      </c>
      <c r="M10770" s="286" t="s">
        <v>3248</v>
      </c>
    </row>
    <row r="10771" spans="1:13" s="269" customFormat="1" ht="15.5" thickTop="1" thickBot="1" x14ac:dyDescent="0.4">
      <c r="A10771" s="287" t="s">
        <v>1252</v>
      </c>
      <c r="B10771" s="284" t="str">
        <f>VLOOKUP(A10771,Lists!B:C,2,FALSE)</f>
        <v>TCD003</v>
      </c>
      <c r="C10771" s="284" t="str">
        <f>VLOOKUP(A10771,Lists!B:D,3,FALSE)</f>
        <v>TCD</v>
      </c>
      <c r="D10771" s="289" t="s">
        <v>666</v>
      </c>
      <c r="E10771" s="289">
        <v>181161</v>
      </c>
      <c r="F10771" s="289" t="s">
        <v>7721</v>
      </c>
      <c r="G10771" s="289" t="s">
        <v>731</v>
      </c>
      <c r="H10771" s="278">
        <f t="shared" si="355"/>
        <v>2</v>
      </c>
      <c r="I10771" s="252" t="s">
        <v>7723</v>
      </c>
      <c r="J10771" s="289" t="s">
        <v>4878</v>
      </c>
      <c r="K10771" s="278" t="str">
        <f t="shared" si="356"/>
        <v>TCD003People displaced</v>
      </c>
      <c r="L10771" s="290">
        <v>43796</v>
      </c>
      <c r="M10771" s="290" t="s">
        <v>3248</v>
      </c>
    </row>
    <row r="10772" spans="1:13" s="269" customFormat="1" ht="15.5" hidden="1" thickTop="1" thickBot="1" x14ac:dyDescent="0.4">
      <c r="A10772" s="283" t="s">
        <v>1252</v>
      </c>
      <c r="B10772" s="284" t="str">
        <f>VLOOKUP(A10772,Lists!B:C,2,FALSE)</f>
        <v>TCD003</v>
      </c>
      <c r="C10772" s="284" t="str">
        <f>VLOOKUP(A10772,Lists!B:D,3,FALSE)</f>
        <v>TCD</v>
      </c>
      <c r="D10772" s="285" t="s">
        <v>5029</v>
      </c>
      <c r="E10772" s="285">
        <v>110</v>
      </c>
      <c r="F10772" s="285" t="s">
        <v>1772</v>
      </c>
      <c r="G10772" s="285" t="s">
        <v>731</v>
      </c>
      <c r="H10772" s="278">
        <f t="shared" si="355"/>
        <v>2</v>
      </c>
      <c r="I10772" s="251" t="s">
        <v>1354</v>
      </c>
      <c r="J10772" s="285" t="s">
        <v>7715</v>
      </c>
      <c r="K10772" s="278" t="str">
        <f t="shared" si="356"/>
        <v>TCD003Fatalities reported</v>
      </c>
      <c r="L10772" s="286">
        <v>43796</v>
      </c>
      <c r="M10772" s="286" t="s">
        <v>3248</v>
      </c>
    </row>
    <row r="10773" spans="1:13" s="269" customFormat="1" ht="15.5" hidden="1" thickTop="1" thickBot="1" x14ac:dyDescent="0.4">
      <c r="A10773" s="287" t="s">
        <v>1252</v>
      </c>
      <c r="B10773" s="284" t="str">
        <f>VLOOKUP(A10773,Lists!B:C,2,FALSE)</f>
        <v>TCD003</v>
      </c>
      <c r="C10773" s="284" t="str">
        <f>VLOOKUP(A10773,Lists!B:D,3,FALSE)</f>
        <v>TCD</v>
      </c>
      <c r="D10773" s="289" t="s">
        <v>5115</v>
      </c>
      <c r="E10773" s="289">
        <v>315</v>
      </c>
      <c r="F10773" s="289" t="s">
        <v>1772</v>
      </c>
      <c r="G10773" s="289" t="s">
        <v>731</v>
      </c>
      <c r="H10773" s="278">
        <f t="shared" si="355"/>
        <v>2</v>
      </c>
      <c r="I10773" s="252" t="s">
        <v>1354</v>
      </c>
      <c r="J10773" s="289" t="s">
        <v>7715</v>
      </c>
      <c r="K10773" s="278" t="str">
        <f t="shared" si="356"/>
        <v>TCD003Fatalities in all crises</v>
      </c>
      <c r="L10773" s="290">
        <v>43796</v>
      </c>
      <c r="M10773" s="290" t="s">
        <v>3248</v>
      </c>
    </row>
    <row r="10774" spans="1:13" s="269" customFormat="1" ht="15.5" hidden="1" thickTop="1" thickBot="1" x14ac:dyDescent="0.4">
      <c r="A10774" s="283" t="s">
        <v>1252</v>
      </c>
      <c r="B10774" s="284" t="str">
        <f>VLOOKUP(A10774,Lists!B:C,2,FALSE)</f>
        <v>TCD003</v>
      </c>
      <c r="C10774" s="284" t="str">
        <f>VLOOKUP(A10774,Lists!B:D,3,FALSE)</f>
        <v>TCD</v>
      </c>
      <c r="D10774" s="285" t="s">
        <v>5111</v>
      </c>
      <c r="E10774" s="285">
        <v>188516</v>
      </c>
      <c r="F10774" s="285" t="s">
        <v>7712</v>
      </c>
      <c r="G10774" s="285" t="s">
        <v>731</v>
      </c>
      <c r="H10774" s="278">
        <f t="shared" si="355"/>
        <v>2</v>
      </c>
      <c r="I10774" s="251" t="s">
        <v>8282</v>
      </c>
      <c r="J10774" s="285" t="s">
        <v>8283</v>
      </c>
      <c r="K10774" s="278" t="str">
        <f t="shared" si="356"/>
        <v>TCD003Stressed humanitarian conditions - Level 2</v>
      </c>
      <c r="L10774" s="286">
        <v>43796</v>
      </c>
      <c r="M10774" s="286" t="s">
        <v>3248</v>
      </c>
    </row>
    <row r="10775" spans="1:13" s="269" customFormat="1" ht="15.5" hidden="1" thickTop="1" thickBot="1" x14ac:dyDescent="0.4">
      <c r="A10775" s="287" t="s">
        <v>2802</v>
      </c>
      <c r="B10775" s="284" t="str">
        <f>VLOOKUP(A10775,Lists!B:C,2,FALSE)</f>
        <v>MRT002</v>
      </c>
      <c r="C10775" s="284" t="str">
        <f>VLOOKUP(A10775,Lists!B:D,3,FALSE)</f>
        <v>MRT</v>
      </c>
      <c r="D10775" s="289" t="s">
        <v>522</v>
      </c>
      <c r="E10775" s="289">
        <v>4137399</v>
      </c>
      <c r="F10775" s="289" t="s">
        <v>7689</v>
      </c>
      <c r="G10775" s="289" t="s">
        <v>731</v>
      </c>
      <c r="H10775" s="278">
        <f t="shared" si="355"/>
        <v>2</v>
      </c>
      <c r="I10775" s="252" t="s">
        <v>4484</v>
      </c>
      <c r="J10775" s="289" t="s">
        <v>7733</v>
      </c>
      <c r="K10775" s="278" t="str">
        <f t="shared" si="356"/>
        <v>MRT002Total population</v>
      </c>
      <c r="L10775" s="290">
        <v>43796</v>
      </c>
      <c r="M10775" s="290" t="s">
        <v>3248</v>
      </c>
    </row>
    <row r="10776" spans="1:13" s="269" customFormat="1" ht="15.5" hidden="1" thickTop="1" thickBot="1" x14ac:dyDescent="0.4">
      <c r="A10776" s="283" t="s">
        <v>2802</v>
      </c>
      <c r="B10776" s="284" t="str">
        <f>VLOOKUP(A10776,Lists!B:C,2,FALSE)</f>
        <v>MRT002</v>
      </c>
      <c r="C10776" s="284" t="str">
        <f>VLOOKUP(A10776,Lists!B:D,3,FALSE)</f>
        <v>MRT</v>
      </c>
      <c r="D10776" s="285" t="s">
        <v>737</v>
      </c>
      <c r="E10776" s="285">
        <v>67240</v>
      </c>
      <c r="F10776" s="285" t="s">
        <v>7726</v>
      </c>
      <c r="G10776" s="285" t="s">
        <v>731</v>
      </c>
      <c r="H10776" s="278">
        <f t="shared" si="355"/>
        <v>2</v>
      </c>
      <c r="I10776" s="251" t="s">
        <v>2006</v>
      </c>
      <c r="J10776" s="285" t="s">
        <v>7734</v>
      </c>
      <c r="K10776" s="278" t="str">
        <f t="shared" si="356"/>
        <v>MRT002People exposed</v>
      </c>
      <c r="L10776" s="286">
        <v>43796</v>
      </c>
      <c r="M10776" s="286" t="s">
        <v>3248</v>
      </c>
    </row>
    <row r="10777" spans="1:13" s="269" customFormat="1" ht="15.5" hidden="1" thickTop="1" thickBot="1" x14ac:dyDescent="0.4">
      <c r="A10777" s="287" t="s">
        <v>2802</v>
      </c>
      <c r="B10777" s="284" t="str">
        <f>VLOOKUP(A10777,Lists!B:C,2,FALSE)</f>
        <v>MRT002</v>
      </c>
      <c r="C10777" s="284" t="str">
        <f>VLOOKUP(A10777,Lists!B:D,3,FALSE)</f>
        <v>MRT</v>
      </c>
      <c r="D10777" s="289" t="s">
        <v>533</v>
      </c>
      <c r="E10777" s="289">
        <v>56680</v>
      </c>
      <c r="F10777" s="289" t="s">
        <v>7727</v>
      </c>
      <c r="G10777" s="289" t="s">
        <v>732</v>
      </c>
      <c r="H10777" s="278">
        <f t="shared" si="355"/>
        <v>1</v>
      </c>
      <c r="I10777" s="252" t="s">
        <v>4480</v>
      </c>
      <c r="J10777" s="289" t="s">
        <v>8286</v>
      </c>
      <c r="K10777" s="278" t="str">
        <f t="shared" si="356"/>
        <v>MRT002People affected</v>
      </c>
      <c r="L10777" s="290">
        <v>43796</v>
      </c>
      <c r="M10777" s="290" t="s">
        <v>3248</v>
      </c>
    </row>
    <row r="10778" spans="1:13" s="269" customFormat="1" ht="15.5" thickTop="1" thickBot="1" x14ac:dyDescent="0.4">
      <c r="A10778" s="283" t="s">
        <v>2802</v>
      </c>
      <c r="B10778" s="284" t="str">
        <f>VLOOKUP(A10778,Lists!B:C,2,FALSE)</f>
        <v>MRT002</v>
      </c>
      <c r="C10778" s="284" t="str">
        <f>VLOOKUP(A10778,Lists!B:D,3,FALSE)</f>
        <v>MRT</v>
      </c>
      <c r="D10778" s="285" t="s">
        <v>666</v>
      </c>
      <c r="E10778" s="285">
        <v>56680</v>
      </c>
      <c r="F10778" s="285" t="s">
        <v>7727</v>
      </c>
      <c r="G10778" s="285" t="s">
        <v>732</v>
      </c>
      <c r="H10778" s="278">
        <f t="shared" si="355"/>
        <v>1</v>
      </c>
      <c r="I10778" s="251" t="s">
        <v>4480</v>
      </c>
      <c r="J10778" s="289" t="s">
        <v>8286</v>
      </c>
      <c r="K10778" s="278" t="str">
        <f t="shared" si="356"/>
        <v>MRT002People displaced</v>
      </c>
      <c r="L10778" s="286">
        <v>43796</v>
      </c>
      <c r="M10778" s="286" t="s">
        <v>3248</v>
      </c>
    </row>
    <row r="10779" spans="1:13" s="269" customFormat="1" ht="15.5" hidden="1" thickTop="1" thickBot="1" x14ac:dyDescent="0.4">
      <c r="A10779" s="287" t="s">
        <v>2802</v>
      </c>
      <c r="B10779" s="284" t="str">
        <f>VLOOKUP(A10779,Lists!B:C,2,FALSE)</f>
        <v>MRT002</v>
      </c>
      <c r="C10779" s="284" t="str">
        <f>VLOOKUP(A10779,Lists!B:D,3,FALSE)</f>
        <v>MRT</v>
      </c>
      <c r="D10779" s="289" t="s">
        <v>5112</v>
      </c>
      <c r="E10779" s="289">
        <v>56680</v>
      </c>
      <c r="F10779" s="289" t="s">
        <v>7727</v>
      </c>
      <c r="G10779" s="289" t="s">
        <v>732</v>
      </c>
      <c r="H10779" s="278">
        <f t="shared" si="355"/>
        <v>1</v>
      </c>
      <c r="I10779" s="252" t="s">
        <v>4480</v>
      </c>
      <c r="J10779" s="289" t="s">
        <v>8286</v>
      </c>
      <c r="K10779" s="278" t="str">
        <f t="shared" si="356"/>
        <v>MRT002Moderate humanitarian conditions - Level 3</v>
      </c>
      <c r="L10779" s="290">
        <v>43796</v>
      </c>
      <c r="M10779" s="290" t="s">
        <v>3248</v>
      </c>
    </row>
    <row r="10780" spans="1:13" s="269" customFormat="1" ht="15.5" hidden="1" thickTop="1" thickBot="1" x14ac:dyDescent="0.4">
      <c r="A10780" s="283" t="s">
        <v>2970</v>
      </c>
      <c r="B10780" s="284" t="str">
        <f>VLOOKUP(A10780,Lists!B:C,2,FALSE)</f>
        <v>MLI001</v>
      </c>
      <c r="C10780" s="284" t="str">
        <f>VLOOKUP(A10780,Lists!B:D,3,FALSE)</f>
        <v>MLI</v>
      </c>
      <c r="D10780" s="285" t="s">
        <v>522</v>
      </c>
      <c r="E10780" s="285">
        <v>19307034</v>
      </c>
      <c r="F10780" s="285" t="s">
        <v>7728</v>
      </c>
      <c r="G10780" s="285" t="s">
        <v>732</v>
      </c>
      <c r="H10780" s="278">
        <f t="shared" si="355"/>
        <v>1</v>
      </c>
      <c r="I10780" s="251" t="s">
        <v>6374</v>
      </c>
      <c r="J10780" s="285" t="s">
        <v>6378</v>
      </c>
      <c r="K10780" s="278" t="str">
        <f t="shared" si="356"/>
        <v>MLI001Total population</v>
      </c>
      <c r="L10780" s="286">
        <v>43796</v>
      </c>
      <c r="M10780" s="286" t="s">
        <v>3248</v>
      </c>
    </row>
    <row r="10781" spans="1:13" s="269" customFormat="1" ht="15.5" hidden="1" thickTop="1" thickBot="1" x14ac:dyDescent="0.4">
      <c r="A10781" s="287" t="s">
        <v>2970</v>
      </c>
      <c r="B10781" s="284" t="str">
        <f>VLOOKUP(A10781,Lists!B:C,2,FALSE)</f>
        <v>MLI001</v>
      </c>
      <c r="C10781" s="284" t="str">
        <f>VLOOKUP(A10781,Lists!B:D,3,FALSE)</f>
        <v>MLI</v>
      </c>
      <c r="D10781" s="289" t="s">
        <v>737</v>
      </c>
      <c r="E10781" s="289">
        <v>19307034</v>
      </c>
      <c r="F10781" s="289" t="s">
        <v>7728</v>
      </c>
      <c r="G10781" s="289" t="s">
        <v>732</v>
      </c>
      <c r="H10781" s="278">
        <f t="shared" si="355"/>
        <v>1</v>
      </c>
      <c r="I10781" s="252" t="s">
        <v>6374</v>
      </c>
      <c r="J10781" s="289" t="s">
        <v>7735</v>
      </c>
      <c r="K10781" s="278" t="str">
        <f t="shared" si="356"/>
        <v>MLI001People exposed</v>
      </c>
      <c r="L10781" s="290">
        <v>43796</v>
      </c>
      <c r="M10781" s="290" t="s">
        <v>3248</v>
      </c>
    </row>
    <row r="10782" spans="1:13" s="269" customFormat="1" ht="15.5" thickTop="1" thickBot="1" x14ac:dyDescent="0.4">
      <c r="A10782" s="283" t="s">
        <v>2970</v>
      </c>
      <c r="B10782" s="284" t="str">
        <f>VLOOKUP(A10782,Lists!B:C,2,FALSE)</f>
        <v>MLI001</v>
      </c>
      <c r="C10782" s="284" t="str">
        <f>VLOOKUP(A10782,Lists!B:D,3,FALSE)</f>
        <v>MLI</v>
      </c>
      <c r="D10782" s="285" t="s">
        <v>666</v>
      </c>
      <c r="E10782" s="285">
        <v>325543</v>
      </c>
      <c r="F10782" s="285" t="s">
        <v>7729</v>
      </c>
      <c r="G10782" s="285" t="s">
        <v>731</v>
      </c>
      <c r="H10782" s="278">
        <f t="shared" si="355"/>
        <v>2</v>
      </c>
      <c r="I10782" s="251" t="s">
        <v>7731</v>
      </c>
      <c r="J10782" s="285" t="s">
        <v>7736</v>
      </c>
      <c r="K10782" s="278" t="str">
        <f t="shared" si="356"/>
        <v>MLI001People displaced</v>
      </c>
      <c r="L10782" s="286">
        <v>43796</v>
      </c>
      <c r="M10782" s="286" t="s">
        <v>3248</v>
      </c>
    </row>
    <row r="10783" spans="1:13" s="269" customFormat="1" ht="15.5" hidden="1" thickTop="1" thickBot="1" x14ac:dyDescent="0.4">
      <c r="A10783" s="287" t="s">
        <v>2970</v>
      </c>
      <c r="B10783" s="284" t="str">
        <f>VLOOKUP(A10783,Lists!B:C,2,FALSE)</f>
        <v>MLI001</v>
      </c>
      <c r="C10783" s="284" t="str">
        <f>VLOOKUP(A10783,Lists!B:D,3,FALSE)</f>
        <v>MLI</v>
      </c>
      <c r="D10783" s="289" t="s">
        <v>5029</v>
      </c>
      <c r="E10783" s="289">
        <v>742</v>
      </c>
      <c r="F10783" s="289" t="s">
        <v>1772</v>
      </c>
      <c r="G10783" s="289" t="s">
        <v>731</v>
      </c>
      <c r="H10783" s="278">
        <f t="shared" si="355"/>
        <v>2</v>
      </c>
      <c r="I10783" s="252" t="s">
        <v>1354</v>
      </c>
      <c r="J10783" s="289" t="s">
        <v>7737</v>
      </c>
      <c r="K10783" s="278" t="str">
        <f t="shared" si="356"/>
        <v>MLI001Fatalities reported</v>
      </c>
      <c r="L10783" s="290">
        <v>43796</v>
      </c>
      <c r="M10783" s="290" t="s">
        <v>3248</v>
      </c>
    </row>
    <row r="10784" spans="1:13" s="269" customFormat="1" ht="15.5" hidden="1" thickTop="1" thickBot="1" x14ac:dyDescent="0.4">
      <c r="A10784" s="283" t="s">
        <v>2970</v>
      </c>
      <c r="B10784" s="284" t="str">
        <f>VLOOKUP(A10784,Lists!B:C,2,FALSE)</f>
        <v>MLI001</v>
      </c>
      <c r="C10784" s="284" t="str">
        <f>VLOOKUP(A10784,Lists!B:D,3,FALSE)</f>
        <v>MLI</v>
      </c>
      <c r="D10784" s="285" t="s">
        <v>5115</v>
      </c>
      <c r="E10784" s="285">
        <v>742</v>
      </c>
      <c r="F10784" s="285" t="s">
        <v>1772</v>
      </c>
      <c r="G10784" s="285" t="s">
        <v>731</v>
      </c>
      <c r="H10784" s="278">
        <f t="shared" si="355"/>
        <v>2</v>
      </c>
      <c r="I10784" s="251" t="s">
        <v>1354</v>
      </c>
      <c r="J10784" s="285" t="s">
        <v>7737</v>
      </c>
      <c r="K10784" s="278" t="str">
        <f t="shared" si="356"/>
        <v>MLI001Fatalities in all crises</v>
      </c>
      <c r="L10784" s="286">
        <v>43796</v>
      </c>
      <c r="M10784" s="286" t="s">
        <v>3248</v>
      </c>
    </row>
    <row r="10785" spans="1:13" s="269" customFormat="1" ht="15.5" hidden="1" thickTop="1" thickBot="1" x14ac:dyDescent="0.4">
      <c r="A10785" s="287" t="s">
        <v>2970</v>
      </c>
      <c r="B10785" s="284" t="str">
        <f>VLOOKUP(A10785,Lists!B:C,2,FALSE)</f>
        <v>MLI001</v>
      </c>
      <c r="C10785" s="284" t="str">
        <f>VLOOKUP(A10785,Lists!B:D,3,FALSE)</f>
        <v>MLI</v>
      </c>
      <c r="D10785" s="289" t="s">
        <v>5110</v>
      </c>
      <c r="E10785" s="289">
        <v>10607034</v>
      </c>
      <c r="F10785" s="289" t="s">
        <v>6785</v>
      </c>
      <c r="G10785" s="289" t="s">
        <v>731</v>
      </c>
      <c r="H10785" s="278">
        <f t="shared" si="355"/>
        <v>2</v>
      </c>
      <c r="I10785" s="252" t="s">
        <v>6789</v>
      </c>
      <c r="J10785" s="289" t="s">
        <v>6788</v>
      </c>
      <c r="K10785" s="278" t="str">
        <f t="shared" si="356"/>
        <v>MLI001Minimal humanitarian conditions - Level 1</v>
      </c>
      <c r="L10785" s="290">
        <v>43796</v>
      </c>
      <c r="M10785" s="290" t="s">
        <v>3248</v>
      </c>
    </row>
    <row r="10786" spans="1:13" s="269" customFormat="1" ht="15.5" hidden="1" thickTop="1" thickBot="1" x14ac:dyDescent="0.4">
      <c r="A10786" s="283" t="s">
        <v>1271</v>
      </c>
      <c r="B10786" s="284" t="str">
        <f>VLOOKUP(A10786,Lists!B:C,2,FALSE)</f>
        <v>BFA002</v>
      </c>
      <c r="C10786" s="284" t="str">
        <f>VLOOKUP(A10786,Lists!B:D,3,FALSE)</f>
        <v>BFA</v>
      </c>
      <c r="D10786" s="285" t="s">
        <v>522</v>
      </c>
      <c r="E10786" s="285">
        <v>21508683</v>
      </c>
      <c r="F10786" s="285" t="s">
        <v>7730</v>
      </c>
      <c r="G10786" s="285" t="s">
        <v>731</v>
      </c>
      <c r="H10786" s="278">
        <f t="shared" si="355"/>
        <v>2</v>
      </c>
      <c r="I10786" s="251" t="s">
        <v>7732</v>
      </c>
      <c r="J10786" s="285" t="s">
        <v>6757</v>
      </c>
      <c r="K10786" s="278" t="str">
        <f t="shared" si="356"/>
        <v>BFA002Total population</v>
      </c>
      <c r="L10786" s="286">
        <v>43796</v>
      </c>
      <c r="M10786" s="286" t="s">
        <v>3248</v>
      </c>
    </row>
    <row r="10787" spans="1:13" s="269" customFormat="1" ht="15.5" hidden="1" thickTop="1" thickBot="1" x14ac:dyDescent="0.4">
      <c r="A10787" s="287" t="s">
        <v>1271</v>
      </c>
      <c r="B10787" s="284" t="str">
        <f>VLOOKUP(A10787,Lists!B:C,2,FALSE)</f>
        <v>BFA002</v>
      </c>
      <c r="C10787" s="284" t="str">
        <f>VLOOKUP(A10787,Lists!B:D,3,FALSE)</f>
        <v>BFA</v>
      </c>
      <c r="D10787" s="289" t="s">
        <v>737</v>
      </c>
      <c r="E10787" s="289">
        <v>11357236</v>
      </c>
      <c r="F10787" s="289" t="s">
        <v>7730</v>
      </c>
      <c r="G10787" s="289" t="s">
        <v>731</v>
      </c>
      <c r="H10787" s="278">
        <f t="shared" si="355"/>
        <v>2</v>
      </c>
      <c r="I10787" s="252" t="s">
        <v>7732</v>
      </c>
      <c r="J10787" s="289" t="s">
        <v>6757</v>
      </c>
      <c r="K10787" s="278" t="str">
        <f t="shared" si="356"/>
        <v>BFA002People exposed</v>
      </c>
      <c r="L10787" s="290">
        <v>43796</v>
      </c>
      <c r="M10787" s="290" t="s">
        <v>3248</v>
      </c>
    </row>
    <row r="10788" spans="1:13" s="269" customFormat="1" ht="15.5" hidden="1" thickTop="1" thickBot="1" x14ac:dyDescent="0.4">
      <c r="A10788" s="283" t="s">
        <v>1271</v>
      </c>
      <c r="B10788" s="284" t="str">
        <f>VLOOKUP(A10788,Lists!B:C,2,FALSE)</f>
        <v>BFA002</v>
      </c>
      <c r="C10788" s="284" t="str">
        <f>VLOOKUP(A10788,Lists!B:D,3,FALSE)</f>
        <v>BFA</v>
      </c>
      <c r="D10788" s="285" t="s">
        <v>5029</v>
      </c>
      <c r="E10788" s="285">
        <v>793</v>
      </c>
      <c r="F10788" s="285" t="s">
        <v>1772</v>
      </c>
      <c r="G10788" s="285" t="s">
        <v>731</v>
      </c>
      <c r="H10788" s="278">
        <f t="shared" si="355"/>
        <v>2</v>
      </c>
      <c r="I10788" s="251" t="s">
        <v>2921</v>
      </c>
      <c r="J10788" s="285" t="s">
        <v>5581</v>
      </c>
      <c r="K10788" s="278" t="str">
        <f t="shared" si="356"/>
        <v>BFA002Fatalities reported</v>
      </c>
      <c r="L10788" s="286">
        <v>43796</v>
      </c>
      <c r="M10788" s="286" t="s">
        <v>3248</v>
      </c>
    </row>
    <row r="10789" spans="1:13" s="269" customFormat="1" ht="15.5" hidden="1" thickTop="1" thickBot="1" x14ac:dyDescent="0.4">
      <c r="A10789" s="287" t="s">
        <v>1271</v>
      </c>
      <c r="B10789" s="284" t="str">
        <f>VLOOKUP(A10789,Lists!B:C,2,FALSE)</f>
        <v>BFA002</v>
      </c>
      <c r="C10789" s="284" t="str">
        <f>VLOOKUP(A10789,Lists!B:D,3,FALSE)</f>
        <v>BFA</v>
      </c>
      <c r="D10789" s="289" t="s">
        <v>5115</v>
      </c>
      <c r="E10789" s="289">
        <v>793</v>
      </c>
      <c r="F10789" s="289" t="s">
        <v>1772</v>
      </c>
      <c r="G10789" s="289" t="s">
        <v>731</v>
      </c>
      <c r="H10789" s="278">
        <f t="shared" si="355"/>
        <v>2</v>
      </c>
      <c r="I10789" s="252" t="s">
        <v>2921</v>
      </c>
      <c r="J10789" s="289" t="s">
        <v>5581</v>
      </c>
      <c r="K10789" s="278" t="str">
        <f t="shared" si="356"/>
        <v>BFA002Fatalities in all crises</v>
      </c>
      <c r="L10789" s="290">
        <v>43796</v>
      </c>
      <c r="M10789" s="290" t="s">
        <v>3248</v>
      </c>
    </row>
    <row r="10790" spans="1:13" s="269" customFormat="1" ht="15.5" hidden="1" thickTop="1" thickBot="1" x14ac:dyDescent="0.4">
      <c r="A10790" s="283" t="s">
        <v>2972</v>
      </c>
      <c r="B10790" s="284" t="str">
        <f>VLOOKUP(A10790,Lists!B:C,2,FALSE)</f>
        <v>NIC001</v>
      </c>
      <c r="C10790" s="284" t="str">
        <f>VLOOKUP(A10790,Lists!B:D,3,FALSE)</f>
        <v>NIC</v>
      </c>
      <c r="D10790" s="285" t="s">
        <v>5028</v>
      </c>
      <c r="E10790" s="285">
        <v>144155</v>
      </c>
      <c r="F10790" s="285" t="s">
        <v>7695</v>
      </c>
      <c r="G10790" s="285" t="s">
        <v>732</v>
      </c>
      <c r="H10790" s="278">
        <f t="shared" si="355"/>
        <v>1</v>
      </c>
      <c r="I10790" s="251" t="s">
        <v>7280</v>
      </c>
      <c r="J10790" s="285" t="s">
        <v>7738</v>
      </c>
      <c r="K10790" s="278" t="str">
        <f t="shared" si="356"/>
        <v>NIC001Illness cases reported</v>
      </c>
      <c r="L10790" s="286">
        <v>43796</v>
      </c>
      <c r="M10790" s="286" t="s">
        <v>3248</v>
      </c>
    </row>
    <row r="10791" spans="1:13" s="269" customFormat="1" ht="15.5" hidden="1" thickTop="1" thickBot="1" x14ac:dyDescent="0.4">
      <c r="A10791" s="287" t="s">
        <v>2960</v>
      </c>
      <c r="B10791" s="284" t="str">
        <f>VLOOKUP(A10791,Lists!B:C,2,FALSE)</f>
        <v>GTM001</v>
      </c>
      <c r="C10791" s="284" t="str">
        <f>VLOOKUP(A10791,Lists!B:D,3,FALSE)</f>
        <v>GTM</v>
      </c>
      <c r="D10791" s="289" t="s">
        <v>5029</v>
      </c>
      <c r="E10791" s="289">
        <v>1832</v>
      </c>
      <c r="F10791" s="289" t="s">
        <v>7739</v>
      </c>
      <c r="G10791" s="289" t="s">
        <v>731</v>
      </c>
      <c r="H10791" s="278">
        <f t="shared" si="355"/>
        <v>2</v>
      </c>
      <c r="I10791" s="252" t="s">
        <v>6410</v>
      </c>
      <c r="J10791" s="289" t="s">
        <v>7740</v>
      </c>
      <c r="K10791" s="278" t="str">
        <f t="shared" si="356"/>
        <v>GTM001Fatalities reported</v>
      </c>
      <c r="L10791" s="290">
        <v>43796</v>
      </c>
      <c r="M10791" s="290" t="s">
        <v>3248</v>
      </c>
    </row>
    <row r="10792" spans="1:13" s="269" customFormat="1" ht="15.5" hidden="1" thickTop="1" thickBot="1" x14ac:dyDescent="0.4">
      <c r="A10792" s="283" t="s">
        <v>2960</v>
      </c>
      <c r="B10792" s="284" t="str">
        <f>VLOOKUP(A10792,Lists!B:C,2,FALSE)</f>
        <v>GTM001</v>
      </c>
      <c r="C10792" s="284" t="str">
        <f>VLOOKUP(A10792,Lists!B:D,3,FALSE)</f>
        <v>GTM</v>
      </c>
      <c r="D10792" s="285" t="s">
        <v>5115</v>
      </c>
      <c r="E10792" s="285">
        <v>1832</v>
      </c>
      <c r="F10792" s="285" t="s">
        <v>7739</v>
      </c>
      <c r="G10792" s="285" t="s">
        <v>731</v>
      </c>
      <c r="H10792" s="278">
        <f t="shared" si="355"/>
        <v>2</v>
      </c>
      <c r="I10792" s="251" t="s">
        <v>6410</v>
      </c>
      <c r="J10792" s="285" t="s">
        <v>7740</v>
      </c>
      <c r="K10792" s="278" t="str">
        <f t="shared" si="356"/>
        <v>GTM001Fatalities in all crises</v>
      </c>
      <c r="L10792" s="286">
        <v>43796</v>
      </c>
      <c r="M10792" s="286" t="s">
        <v>3248</v>
      </c>
    </row>
    <row r="10793" spans="1:13" s="269" customFormat="1" ht="15.5" hidden="1" thickTop="1" thickBot="1" x14ac:dyDescent="0.4">
      <c r="A10793" s="287" t="s">
        <v>2957</v>
      </c>
      <c r="B10793" s="284" t="str">
        <f>VLOOKUP(A10793,Lists!B:C,2,FALSE)</f>
        <v>SLV001</v>
      </c>
      <c r="C10793" s="284" t="str">
        <f>VLOOKUP(A10793,Lists!B:D,3,FALSE)</f>
        <v>SLV</v>
      </c>
      <c r="D10793" s="289" t="s">
        <v>5029</v>
      </c>
      <c r="E10793" s="289">
        <v>948</v>
      </c>
      <c r="F10793" s="289" t="s">
        <v>7741</v>
      </c>
      <c r="G10793" s="289" t="s">
        <v>731</v>
      </c>
      <c r="H10793" s="278">
        <f t="shared" si="355"/>
        <v>2</v>
      </c>
      <c r="I10793" s="252" t="s">
        <v>7742</v>
      </c>
      <c r="J10793" s="289" t="s">
        <v>7743</v>
      </c>
      <c r="K10793" s="278" t="str">
        <f t="shared" si="356"/>
        <v>SLV001Fatalities reported</v>
      </c>
      <c r="L10793" s="290">
        <v>43796</v>
      </c>
      <c r="M10793" s="290" t="s">
        <v>3248</v>
      </c>
    </row>
    <row r="10794" spans="1:13" s="269" customFormat="1" ht="15.5" hidden="1" thickTop="1" thickBot="1" x14ac:dyDescent="0.4">
      <c r="A10794" s="283" t="s">
        <v>2957</v>
      </c>
      <c r="B10794" s="284" t="str">
        <f>VLOOKUP(A10794,Lists!B:C,2,FALSE)</f>
        <v>SLV001</v>
      </c>
      <c r="C10794" s="284" t="str">
        <f>VLOOKUP(A10794,Lists!B:D,3,FALSE)</f>
        <v>SLV</v>
      </c>
      <c r="D10794" s="285" t="s">
        <v>5115</v>
      </c>
      <c r="E10794" s="285">
        <v>948</v>
      </c>
      <c r="F10794" s="285" t="s">
        <v>7741</v>
      </c>
      <c r="G10794" s="285" t="s">
        <v>731</v>
      </c>
      <c r="H10794" s="278">
        <f t="shared" si="355"/>
        <v>2</v>
      </c>
      <c r="I10794" s="251" t="s">
        <v>7742</v>
      </c>
      <c r="J10794" s="285" t="s">
        <v>7743</v>
      </c>
      <c r="K10794" s="278" t="str">
        <f t="shared" si="356"/>
        <v>SLV001Fatalities in all crises</v>
      </c>
      <c r="L10794" s="286">
        <v>43796</v>
      </c>
      <c r="M10794" s="286" t="s">
        <v>3248</v>
      </c>
    </row>
    <row r="10795" spans="1:13" s="269" customFormat="1" ht="15.5" hidden="1" thickTop="1" thickBot="1" x14ac:dyDescent="0.4">
      <c r="A10795" s="287" t="s">
        <v>5594</v>
      </c>
      <c r="B10795" s="284" t="str">
        <f>VLOOKUP(A10795,Lists!B:C,2,FALSE)</f>
        <v>NGA001</v>
      </c>
      <c r="C10795" s="284" t="str">
        <f>VLOOKUP(A10795,Lists!B:D,3,FALSE)</f>
        <v>NGA</v>
      </c>
      <c r="D10795" s="289" t="s">
        <v>5029</v>
      </c>
      <c r="E10795" s="289">
        <v>2474</v>
      </c>
      <c r="F10795" s="289" t="s">
        <v>7719</v>
      </c>
      <c r="G10795" s="289" t="s">
        <v>7164</v>
      </c>
      <c r="H10795" s="278">
        <f t="shared" si="355"/>
        <v>3</v>
      </c>
      <c r="I10795" s="252" t="s">
        <v>1354</v>
      </c>
      <c r="J10795" s="289" t="s">
        <v>7843</v>
      </c>
      <c r="K10795" s="278" t="str">
        <f t="shared" si="356"/>
        <v>NGA001Fatalities reported</v>
      </c>
      <c r="L10795" s="290">
        <v>43796</v>
      </c>
      <c r="M10795" s="290" t="s">
        <v>3248</v>
      </c>
    </row>
    <row r="10796" spans="1:13" s="269" customFormat="1" ht="15.5" hidden="1" thickTop="1" thickBot="1" x14ac:dyDescent="0.4">
      <c r="A10796" s="283" t="s">
        <v>5594</v>
      </c>
      <c r="B10796" s="284" t="str">
        <f>VLOOKUP(A10796,Lists!B:C,2,FALSE)</f>
        <v>NGA001</v>
      </c>
      <c r="C10796" s="284" t="str">
        <f>VLOOKUP(A10796,Lists!B:D,3,FALSE)</f>
        <v>NGA</v>
      </c>
      <c r="D10796" s="285" t="s">
        <v>5115</v>
      </c>
      <c r="E10796" s="285">
        <v>2474</v>
      </c>
      <c r="F10796" s="285" t="s">
        <v>7719</v>
      </c>
      <c r="G10796" s="285" t="s">
        <v>730</v>
      </c>
      <c r="H10796" s="278">
        <f t="shared" si="355"/>
        <v>3</v>
      </c>
      <c r="I10796" s="251" t="s">
        <v>1354</v>
      </c>
      <c r="J10796" s="285" t="s">
        <v>7843</v>
      </c>
      <c r="K10796" s="278" t="str">
        <f t="shared" si="356"/>
        <v>NGA001Fatalities in all crises</v>
      </c>
      <c r="L10796" s="286">
        <v>43796</v>
      </c>
      <c r="M10796" s="286" t="s">
        <v>3248</v>
      </c>
    </row>
    <row r="10797" spans="1:13" s="269" customFormat="1" ht="15.5" hidden="1" thickTop="1" thickBot="1" x14ac:dyDescent="0.4">
      <c r="A10797" s="287" t="s">
        <v>1246</v>
      </c>
      <c r="B10797" s="284" t="str">
        <f>VLOOKUP(A10797,Lists!B:C,2,FALSE)</f>
        <v>NGA003</v>
      </c>
      <c r="C10797" s="284" t="str">
        <f>VLOOKUP(A10797,Lists!B:D,3,FALSE)</f>
        <v>NGA</v>
      </c>
      <c r="D10797" s="289" t="s">
        <v>5115</v>
      </c>
      <c r="E10797" s="289">
        <v>2474</v>
      </c>
      <c r="F10797" s="289" t="s">
        <v>7719</v>
      </c>
      <c r="G10797" s="289" t="s">
        <v>730</v>
      </c>
      <c r="H10797" s="278">
        <f t="shared" si="355"/>
        <v>3</v>
      </c>
      <c r="I10797" s="252" t="s">
        <v>1354</v>
      </c>
      <c r="J10797" s="289" t="s">
        <v>7843</v>
      </c>
      <c r="K10797" s="278" t="str">
        <f t="shared" si="356"/>
        <v>NGA003Fatalities in all crises</v>
      </c>
      <c r="L10797" s="290">
        <v>43796</v>
      </c>
      <c r="M10797" s="290" t="s">
        <v>3248</v>
      </c>
    </row>
    <row r="10798" spans="1:13" s="269" customFormat="1" ht="15.5" hidden="1" thickTop="1" thickBot="1" x14ac:dyDescent="0.4">
      <c r="A10798" s="283" t="s">
        <v>2974</v>
      </c>
      <c r="B10798" s="284" t="str">
        <f>VLOOKUP(A10798,Lists!B:C,2,FALSE)</f>
        <v>NGA004</v>
      </c>
      <c r="C10798" s="284" t="str">
        <f>VLOOKUP(A10798,Lists!B:D,3,FALSE)</f>
        <v>NGA</v>
      </c>
      <c r="D10798" s="285" t="s">
        <v>5115</v>
      </c>
      <c r="E10798" s="285">
        <v>2474</v>
      </c>
      <c r="F10798" s="285" t="s">
        <v>7719</v>
      </c>
      <c r="G10798" s="285" t="s">
        <v>730</v>
      </c>
      <c r="H10798" s="278">
        <f t="shared" si="355"/>
        <v>3</v>
      </c>
      <c r="I10798" s="251" t="s">
        <v>1354</v>
      </c>
      <c r="J10798" s="285" t="s">
        <v>7843</v>
      </c>
      <c r="K10798" s="278" t="str">
        <f t="shared" si="356"/>
        <v>NGA004Fatalities in all crises</v>
      </c>
      <c r="L10798" s="286">
        <v>43796</v>
      </c>
      <c r="M10798" s="286" t="s">
        <v>3248</v>
      </c>
    </row>
    <row r="10799" spans="1:13" s="269" customFormat="1" ht="15.5" hidden="1" thickTop="1" thickBot="1" x14ac:dyDescent="0.4">
      <c r="A10799" s="287" t="s">
        <v>2974</v>
      </c>
      <c r="B10799" s="284" t="str">
        <f>VLOOKUP(A10799,Lists!B:C,2,FALSE)</f>
        <v>NGA004</v>
      </c>
      <c r="C10799" s="284" t="str">
        <f>VLOOKUP(A10799,Lists!B:D,3,FALSE)</f>
        <v>NGA</v>
      </c>
      <c r="D10799" s="289" t="s">
        <v>5029</v>
      </c>
      <c r="E10799" s="289">
        <v>1026</v>
      </c>
      <c r="F10799" s="289" t="s">
        <v>7719</v>
      </c>
      <c r="G10799" s="289" t="s">
        <v>730</v>
      </c>
      <c r="H10799" s="278">
        <f t="shared" si="355"/>
        <v>3</v>
      </c>
      <c r="I10799" s="252" t="s">
        <v>1354</v>
      </c>
      <c r="J10799" s="289" t="s">
        <v>7844</v>
      </c>
      <c r="K10799" s="278" t="str">
        <f t="shared" si="356"/>
        <v>NGA004Fatalities reported</v>
      </c>
      <c r="L10799" s="290">
        <v>43796</v>
      </c>
      <c r="M10799" s="290" t="s">
        <v>3248</v>
      </c>
    </row>
    <row r="10800" spans="1:13" s="269" customFormat="1" ht="15.5" thickTop="1" thickBot="1" x14ac:dyDescent="0.4">
      <c r="A10800" s="283" t="s">
        <v>2974</v>
      </c>
      <c r="B10800" s="284" t="str">
        <f>VLOOKUP(A10800,Lists!B:C,2,FALSE)</f>
        <v>NGA004</v>
      </c>
      <c r="C10800" s="284" t="str">
        <f>VLOOKUP(A10800,Lists!B:D,3,FALSE)</f>
        <v>NGA</v>
      </c>
      <c r="D10800" s="285" t="s">
        <v>666</v>
      </c>
      <c r="E10800" s="285">
        <v>2381135</v>
      </c>
      <c r="F10800" s="285" t="s">
        <v>7815</v>
      </c>
      <c r="G10800" s="285" t="s">
        <v>730</v>
      </c>
      <c r="H10800" s="278">
        <f t="shared" si="355"/>
        <v>3</v>
      </c>
      <c r="I10800" s="251" t="s">
        <v>7566</v>
      </c>
      <c r="J10800" s="285" t="s">
        <v>7845</v>
      </c>
      <c r="K10800" s="278" t="str">
        <f t="shared" si="356"/>
        <v>NGA004People displaced</v>
      </c>
      <c r="L10800" s="286">
        <v>43796</v>
      </c>
      <c r="M10800" s="286" t="s">
        <v>3248</v>
      </c>
    </row>
    <row r="10801" spans="1:13" s="269" customFormat="1" ht="15.5" hidden="1" thickTop="1" thickBot="1" x14ac:dyDescent="0.4">
      <c r="A10801" s="287" t="s">
        <v>2987</v>
      </c>
      <c r="B10801" s="284" t="str">
        <f>VLOOKUP(A10801,Lists!B:C,2,FALSE)</f>
        <v>YEM001</v>
      </c>
      <c r="C10801" s="284" t="str">
        <f>VLOOKUP(A10801,Lists!B:D,3,FALSE)</f>
        <v>YEM</v>
      </c>
      <c r="D10801" s="289" t="s">
        <v>5029</v>
      </c>
      <c r="E10801" s="289">
        <v>10663</v>
      </c>
      <c r="F10801" s="289" t="s">
        <v>7746</v>
      </c>
      <c r="G10801" s="289" t="s">
        <v>730</v>
      </c>
      <c r="H10801" s="278">
        <f t="shared" si="355"/>
        <v>3</v>
      </c>
      <c r="I10801" s="252" t="s">
        <v>4252</v>
      </c>
      <c r="J10801" s="289" t="s">
        <v>7611</v>
      </c>
      <c r="K10801" s="278" t="str">
        <f t="shared" si="356"/>
        <v>YEM001Fatalities reported</v>
      </c>
      <c r="L10801" s="290">
        <v>43797</v>
      </c>
      <c r="M10801" s="290" t="s">
        <v>3248</v>
      </c>
    </row>
    <row r="10802" spans="1:13" s="269" customFormat="1" ht="15.5" hidden="1" thickTop="1" thickBot="1" x14ac:dyDescent="0.4">
      <c r="A10802" s="283" t="s">
        <v>2987</v>
      </c>
      <c r="B10802" s="284" t="str">
        <f>VLOOKUP(A10802,Lists!B:C,2,FALSE)</f>
        <v>YEM001</v>
      </c>
      <c r="C10802" s="284" t="str">
        <f>VLOOKUP(A10802,Lists!B:D,3,FALSE)</f>
        <v>YEM</v>
      </c>
      <c r="D10802" s="285" t="s">
        <v>5115</v>
      </c>
      <c r="E10802" s="285">
        <v>10663</v>
      </c>
      <c r="F10802" s="285" t="s">
        <v>7747</v>
      </c>
      <c r="G10802" s="285" t="s">
        <v>730</v>
      </c>
      <c r="H10802" s="278">
        <f t="shared" si="355"/>
        <v>3</v>
      </c>
      <c r="I10802" s="251" t="s">
        <v>5717</v>
      </c>
      <c r="J10802" s="285" t="s">
        <v>7611</v>
      </c>
      <c r="K10802" s="278" t="str">
        <f t="shared" si="356"/>
        <v>YEM001Fatalities in all crises</v>
      </c>
      <c r="L10802" s="286">
        <v>43797</v>
      </c>
      <c r="M10802" s="286" t="s">
        <v>3248</v>
      </c>
    </row>
    <row r="10803" spans="1:13" s="269" customFormat="1" ht="15.5" hidden="1" thickTop="1" thickBot="1" x14ac:dyDescent="0.4">
      <c r="A10803" s="287" t="s">
        <v>2988</v>
      </c>
      <c r="B10803" s="284" t="str">
        <f>VLOOKUP(A10803,Lists!B:C,2,FALSE)</f>
        <v>YEM002</v>
      </c>
      <c r="C10803" s="284" t="str">
        <f>VLOOKUP(A10803,Lists!B:D,3,FALSE)</f>
        <v>YEM</v>
      </c>
      <c r="D10803" s="289" t="s">
        <v>5029</v>
      </c>
      <c r="E10803" s="289">
        <v>27</v>
      </c>
      <c r="F10803" s="289" t="s">
        <v>7750</v>
      </c>
      <c r="G10803" s="289" t="s">
        <v>730</v>
      </c>
      <c r="H10803" s="278">
        <f t="shared" si="355"/>
        <v>3</v>
      </c>
      <c r="I10803" s="252" t="s">
        <v>3090</v>
      </c>
      <c r="J10803" s="289" t="s">
        <v>7611</v>
      </c>
      <c r="K10803" s="278" t="str">
        <f t="shared" si="356"/>
        <v>YEM002Fatalities reported</v>
      </c>
      <c r="L10803" s="290">
        <v>43797</v>
      </c>
      <c r="M10803" s="290" t="s">
        <v>3248</v>
      </c>
    </row>
    <row r="10804" spans="1:13" s="269" customFormat="1" ht="15.5" hidden="1" thickTop="1" thickBot="1" x14ac:dyDescent="0.4">
      <c r="A10804" s="283" t="s">
        <v>2988</v>
      </c>
      <c r="B10804" s="284" t="str">
        <f>VLOOKUP(A10804,Lists!B:C,2,FALSE)</f>
        <v>YEM002</v>
      </c>
      <c r="C10804" s="284" t="str">
        <f>VLOOKUP(A10804,Lists!B:D,3,FALSE)</f>
        <v>YEM</v>
      </c>
      <c r="D10804" s="285" t="s">
        <v>5115</v>
      </c>
      <c r="E10804" s="285">
        <v>10663</v>
      </c>
      <c r="F10804" s="285" t="s">
        <v>7748</v>
      </c>
      <c r="G10804" s="285" t="s">
        <v>730</v>
      </c>
      <c r="H10804" s="278">
        <f t="shared" si="355"/>
        <v>3</v>
      </c>
      <c r="I10804" s="251" t="s">
        <v>7749</v>
      </c>
      <c r="J10804" s="285" t="s">
        <v>7751</v>
      </c>
      <c r="K10804" s="278" t="str">
        <f t="shared" si="356"/>
        <v>YEM002Fatalities in all crises</v>
      </c>
      <c r="L10804" s="286">
        <v>43797</v>
      </c>
      <c r="M10804" s="286" t="s">
        <v>3248</v>
      </c>
    </row>
    <row r="10805" spans="1:13" s="269" customFormat="1" ht="15.5" hidden="1" thickTop="1" thickBot="1" x14ac:dyDescent="0.4">
      <c r="A10805" s="287" t="s">
        <v>2987</v>
      </c>
      <c r="B10805" s="284" t="str">
        <f>VLOOKUP(A10805,Lists!B:C,2,FALSE)</f>
        <v>YEM001</v>
      </c>
      <c r="C10805" s="284" t="str">
        <f>VLOOKUP(A10805,Lists!B:D,3,FALSE)</f>
        <v>YEM</v>
      </c>
      <c r="D10805" s="289" t="s">
        <v>5028</v>
      </c>
      <c r="E10805" s="289">
        <v>430907</v>
      </c>
      <c r="F10805" s="289" t="s">
        <v>7744</v>
      </c>
      <c r="G10805" s="289" t="s">
        <v>731</v>
      </c>
      <c r="H10805" s="278">
        <f t="shared" si="355"/>
        <v>2</v>
      </c>
      <c r="I10805" s="252" t="s">
        <v>4248</v>
      </c>
      <c r="J10805" s="289" t="s">
        <v>7745</v>
      </c>
      <c r="K10805" s="278" t="str">
        <f t="shared" si="356"/>
        <v>YEM001Illness cases reported</v>
      </c>
      <c r="L10805" s="290">
        <v>43797</v>
      </c>
      <c r="M10805" s="290" t="s">
        <v>3248</v>
      </c>
    </row>
    <row r="10806" spans="1:13" s="269" customFormat="1" ht="15.5" thickTop="1" thickBot="1" x14ac:dyDescent="0.4">
      <c r="A10806" s="283" t="s">
        <v>3400</v>
      </c>
      <c r="B10806" s="284" t="str">
        <f>VLOOKUP(A10806,Lists!B:C,2,FALSE)</f>
        <v>NER001</v>
      </c>
      <c r="C10806" s="284" t="str">
        <f>VLOOKUP(A10806,Lists!B:D,3,FALSE)</f>
        <v>NER</v>
      </c>
      <c r="D10806" s="285" t="s">
        <v>666</v>
      </c>
      <c r="E10806" s="285">
        <v>222076</v>
      </c>
      <c r="F10806" s="285" t="s">
        <v>2349</v>
      </c>
      <c r="G10806" s="285" t="s">
        <v>732</v>
      </c>
      <c r="H10806" s="278">
        <f t="shared" si="355"/>
        <v>1</v>
      </c>
      <c r="I10806" s="251" t="s">
        <v>7331</v>
      </c>
      <c r="J10806" s="285" t="s">
        <v>7294</v>
      </c>
      <c r="K10806" s="278" t="str">
        <f t="shared" si="356"/>
        <v>NER001People displaced</v>
      </c>
      <c r="L10806" s="286">
        <v>43798</v>
      </c>
      <c r="M10806" s="286" t="s">
        <v>3248</v>
      </c>
    </row>
    <row r="10807" spans="1:13" s="269" customFormat="1" ht="15.5" hidden="1" thickTop="1" thickBot="1" x14ac:dyDescent="0.4">
      <c r="A10807" s="287" t="s">
        <v>3541</v>
      </c>
      <c r="B10807" s="284" t="str">
        <f>VLOOKUP(A10807,Lists!B:C,2,FALSE)</f>
        <v>CRI002</v>
      </c>
      <c r="C10807" s="284" t="str">
        <f>VLOOKUP(A10807,Lists!B:D,3,FALSE)</f>
        <v>CRI</v>
      </c>
      <c r="D10807" s="289" t="s">
        <v>737</v>
      </c>
      <c r="E10807" s="289">
        <v>1481061</v>
      </c>
      <c r="F10807" s="289" t="s">
        <v>7727</v>
      </c>
      <c r="G10807" s="289" t="s">
        <v>731</v>
      </c>
      <c r="H10807" s="278">
        <f t="shared" si="355"/>
        <v>2</v>
      </c>
      <c r="I10807" s="252" t="s">
        <v>7752</v>
      </c>
      <c r="J10807" s="289" t="s">
        <v>7294</v>
      </c>
      <c r="K10807" s="278" t="str">
        <f t="shared" si="356"/>
        <v>CRI002People exposed</v>
      </c>
      <c r="L10807" s="290">
        <v>43798</v>
      </c>
      <c r="M10807" s="290" t="s">
        <v>3248</v>
      </c>
    </row>
    <row r="10808" spans="1:13" s="269" customFormat="1" ht="15.5" hidden="1" thickTop="1" thickBot="1" x14ac:dyDescent="0.4">
      <c r="A10808" s="283" t="s">
        <v>3541</v>
      </c>
      <c r="B10808" s="284" t="str">
        <f>VLOOKUP(A10808,Lists!B:C,2,FALSE)</f>
        <v>CRI002</v>
      </c>
      <c r="C10808" s="284" t="str">
        <f>VLOOKUP(A10808,Lists!B:D,3,FALSE)</f>
        <v>CRI</v>
      </c>
      <c r="D10808" s="285" t="s">
        <v>533</v>
      </c>
      <c r="E10808" s="285">
        <v>76819</v>
      </c>
      <c r="F10808" s="285" t="s">
        <v>7727</v>
      </c>
      <c r="G10808" s="285" t="s">
        <v>731</v>
      </c>
      <c r="H10808" s="278">
        <f t="shared" si="355"/>
        <v>2</v>
      </c>
      <c r="I10808" s="251" t="s">
        <v>7753</v>
      </c>
      <c r="J10808" s="285" t="s">
        <v>7294</v>
      </c>
      <c r="K10808" s="278" t="str">
        <f t="shared" si="356"/>
        <v>CRI002People affected</v>
      </c>
      <c r="L10808" s="286">
        <v>43798</v>
      </c>
      <c r="M10808" s="286" t="s">
        <v>3248</v>
      </c>
    </row>
    <row r="10809" spans="1:13" s="269" customFormat="1" ht="15.5" thickTop="1" thickBot="1" x14ac:dyDescent="0.4">
      <c r="A10809" s="287" t="s">
        <v>3541</v>
      </c>
      <c r="B10809" s="284" t="str">
        <f>VLOOKUP(A10809,Lists!B:C,2,FALSE)</f>
        <v>CRI002</v>
      </c>
      <c r="C10809" s="284" t="str">
        <f>VLOOKUP(A10809,Lists!B:D,3,FALSE)</f>
        <v>CRI</v>
      </c>
      <c r="D10809" s="289" t="s">
        <v>666</v>
      </c>
      <c r="E10809" s="289">
        <v>76819</v>
      </c>
      <c r="F10809" s="289" t="s">
        <v>7727</v>
      </c>
      <c r="G10809" s="289" t="s">
        <v>731</v>
      </c>
      <c r="H10809" s="278">
        <f t="shared" ref="H10809:H10872" si="357">IF(G10809="x","x",IF(G10809="Low",3,IF(G10809="Medium",2,IF(G10809="High",1,FALSE))))</f>
        <v>2</v>
      </c>
      <c r="I10809" s="252" t="s">
        <v>7753</v>
      </c>
      <c r="J10809" s="289" t="s">
        <v>7294</v>
      </c>
      <c r="K10809" s="278" t="str">
        <f t="shared" si="356"/>
        <v>CRI002People displaced</v>
      </c>
      <c r="L10809" s="290">
        <v>43798</v>
      </c>
      <c r="M10809" s="290" t="s">
        <v>3248</v>
      </c>
    </row>
    <row r="10810" spans="1:13" s="269" customFormat="1" ht="15.5" hidden="1" thickTop="1" thickBot="1" x14ac:dyDescent="0.4">
      <c r="A10810" s="283" t="s">
        <v>3541</v>
      </c>
      <c r="B10810" s="284" t="str">
        <f>VLOOKUP(A10810,Lists!B:C,2,FALSE)</f>
        <v>CRI002</v>
      </c>
      <c r="C10810" s="284" t="str">
        <f>VLOOKUP(A10810,Lists!B:D,3,FALSE)</f>
        <v>CRI</v>
      </c>
      <c r="D10810" s="285" t="s">
        <v>5110</v>
      </c>
      <c r="E10810" s="285">
        <v>1481061</v>
      </c>
      <c r="F10810" s="285" t="s">
        <v>7727</v>
      </c>
      <c r="G10810" s="285" t="s">
        <v>731</v>
      </c>
      <c r="H10810" s="278">
        <f t="shared" si="357"/>
        <v>2</v>
      </c>
      <c r="I10810" s="251" t="s">
        <v>7753</v>
      </c>
      <c r="J10810" s="285" t="s">
        <v>7294</v>
      </c>
      <c r="K10810" s="278" t="str">
        <f t="shared" si="356"/>
        <v>CRI002Minimal humanitarian conditions - Level 1</v>
      </c>
      <c r="L10810" s="286">
        <v>43798</v>
      </c>
      <c r="M10810" s="286" t="s">
        <v>3248</v>
      </c>
    </row>
    <row r="10811" spans="1:13" s="269" customFormat="1" ht="15.5" hidden="1" thickTop="1" thickBot="1" x14ac:dyDescent="0.4">
      <c r="A10811" s="287" t="s">
        <v>3541</v>
      </c>
      <c r="B10811" s="284" t="str">
        <f>VLOOKUP(A10811,Lists!B:C,2,FALSE)</f>
        <v>CRI002</v>
      </c>
      <c r="C10811" s="284" t="str">
        <f>VLOOKUP(A10811,Lists!B:D,3,FALSE)</f>
        <v>CRI</v>
      </c>
      <c r="D10811" s="289" t="s">
        <v>5111</v>
      </c>
      <c r="E10811" s="289">
        <v>76819</v>
      </c>
      <c r="F10811" s="289" t="s">
        <v>7727</v>
      </c>
      <c r="G10811" s="289" t="s">
        <v>731</v>
      </c>
      <c r="H10811" s="278">
        <f t="shared" si="357"/>
        <v>2</v>
      </c>
      <c r="I10811" s="252" t="s">
        <v>7753</v>
      </c>
      <c r="J10811" s="289" t="s">
        <v>7294</v>
      </c>
      <c r="K10811" s="278" t="str">
        <f t="shared" si="356"/>
        <v>CRI002Stressed humanitarian conditions - Level 2</v>
      </c>
      <c r="L10811" s="290">
        <v>43798</v>
      </c>
      <c r="M10811" s="290" t="s">
        <v>3248</v>
      </c>
    </row>
    <row r="10812" spans="1:13" s="269" customFormat="1" ht="15.5" hidden="1" thickTop="1" thickBot="1" x14ac:dyDescent="0.4">
      <c r="A10812" s="283" t="s">
        <v>3541</v>
      </c>
      <c r="B10812" s="284" t="str">
        <f>VLOOKUP(A10812,Lists!B:C,2,FALSE)</f>
        <v>CRI002</v>
      </c>
      <c r="C10812" s="284" t="str">
        <f>VLOOKUP(A10812,Lists!B:D,3,FALSE)</f>
        <v>CRI</v>
      </c>
      <c r="D10812" s="285" t="s">
        <v>5112</v>
      </c>
      <c r="E10812" s="285">
        <v>13418</v>
      </c>
      <c r="F10812" s="285" t="s">
        <v>7727</v>
      </c>
      <c r="G10812" s="285" t="s">
        <v>731</v>
      </c>
      <c r="H10812" s="278">
        <f t="shared" si="357"/>
        <v>2</v>
      </c>
      <c r="I10812" s="251" t="s">
        <v>7753</v>
      </c>
      <c r="J10812" s="285" t="s">
        <v>7294</v>
      </c>
      <c r="K10812" s="278" t="str">
        <f t="shared" ref="K10812:K10875" si="358">B10812&amp;""&amp;D10812</f>
        <v>CRI002Moderate humanitarian conditions - Level 3</v>
      </c>
      <c r="L10812" s="286">
        <v>43798</v>
      </c>
      <c r="M10812" s="286" t="s">
        <v>3248</v>
      </c>
    </row>
    <row r="10813" spans="1:13" s="269" customFormat="1" ht="15.5" hidden="1" thickTop="1" thickBot="1" x14ac:dyDescent="0.4">
      <c r="A10813" s="287" t="s">
        <v>2962</v>
      </c>
      <c r="B10813" s="284" t="str">
        <f>VLOOKUP(A10813,Lists!B:C,2,FALSE)</f>
        <v>HND001</v>
      </c>
      <c r="C10813" s="284" t="str">
        <f>VLOOKUP(A10813,Lists!B:D,3,FALSE)</f>
        <v>HND</v>
      </c>
      <c r="D10813" s="289" t="s">
        <v>5028</v>
      </c>
      <c r="E10813" s="289">
        <v>86662</v>
      </c>
      <c r="F10813" s="289" t="s">
        <v>7695</v>
      </c>
      <c r="G10813" s="289" t="s">
        <v>732</v>
      </c>
      <c r="H10813" s="278">
        <f t="shared" si="357"/>
        <v>1</v>
      </c>
      <c r="I10813" s="252" t="s">
        <v>7280</v>
      </c>
      <c r="J10813" s="289" t="s">
        <v>7294</v>
      </c>
      <c r="K10813" s="278" t="str">
        <f t="shared" si="358"/>
        <v>HND001Illness cases reported</v>
      </c>
      <c r="L10813" s="290">
        <v>43798</v>
      </c>
      <c r="M10813" s="290" t="s">
        <v>3248</v>
      </c>
    </row>
    <row r="10814" spans="1:13" s="269" customFormat="1" ht="15.5" hidden="1" thickTop="1" thickBot="1" x14ac:dyDescent="0.4">
      <c r="A10814" s="283" t="s">
        <v>2962</v>
      </c>
      <c r="B10814" s="284" t="str">
        <f>VLOOKUP(A10814,Lists!B:C,2,FALSE)</f>
        <v>HND001</v>
      </c>
      <c r="C10814" s="284" t="str">
        <f>VLOOKUP(A10814,Lists!B:D,3,FALSE)</f>
        <v>HND</v>
      </c>
      <c r="D10814" s="285" t="s">
        <v>5029</v>
      </c>
      <c r="E10814" s="285">
        <v>2036</v>
      </c>
      <c r="F10814" s="285" t="s">
        <v>7286</v>
      </c>
      <c r="G10814" s="285" t="s">
        <v>732</v>
      </c>
      <c r="H10814" s="278">
        <f t="shared" si="357"/>
        <v>1</v>
      </c>
      <c r="I10814" s="251" t="s">
        <v>7754</v>
      </c>
      <c r="J10814" s="285" t="s">
        <v>7755</v>
      </c>
      <c r="K10814" s="278" t="str">
        <f t="shared" si="358"/>
        <v>HND001Fatalities reported</v>
      </c>
      <c r="L10814" s="286">
        <v>43798</v>
      </c>
      <c r="M10814" s="286" t="s">
        <v>3248</v>
      </c>
    </row>
    <row r="10815" spans="1:13" s="269" customFormat="1" ht="15.5" hidden="1" thickTop="1" thickBot="1" x14ac:dyDescent="0.4">
      <c r="A10815" s="287" t="s">
        <v>2962</v>
      </c>
      <c r="B10815" s="284" t="str">
        <f>VLOOKUP(A10815,Lists!B:C,2,FALSE)</f>
        <v>HND001</v>
      </c>
      <c r="C10815" s="284" t="str">
        <f>VLOOKUP(A10815,Lists!B:D,3,FALSE)</f>
        <v>HND</v>
      </c>
      <c r="D10815" s="289" t="s">
        <v>5115</v>
      </c>
      <c r="E10815" s="289">
        <v>2036</v>
      </c>
      <c r="F10815" s="289" t="s">
        <v>7286</v>
      </c>
      <c r="G10815" s="289" t="s">
        <v>732</v>
      </c>
      <c r="H10815" s="278">
        <f t="shared" si="357"/>
        <v>1</v>
      </c>
      <c r="I10815" s="252" t="s">
        <v>7754</v>
      </c>
      <c r="J10815" s="289" t="s">
        <v>7755</v>
      </c>
      <c r="K10815" s="278" t="str">
        <f t="shared" si="358"/>
        <v>HND001Fatalities in all crises</v>
      </c>
      <c r="L10815" s="290">
        <v>43798</v>
      </c>
      <c r="M10815" s="290" t="s">
        <v>3248</v>
      </c>
    </row>
    <row r="10816" spans="1:13" s="269" customFormat="1" ht="15.5" hidden="1" thickTop="1" thickBot="1" x14ac:dyDescent="0.4">
      <c r="A10816" s="283" t="s">
        <v>2962</v>
      </c>
      <c r="B10816" s="284" t="str">
        <f>VLOOKUP(A10816,Lists!B:C,2,FALSE)</f>
        <v>HND001</v>
      </c>
      <c r="C10816" s="284" t="str">
        <f>VLOOKUP(A10816,Lists!B:D,3,FALSE)</f>
        <v>HND</v>
      </c>
      <c r="D10816" s="285" t="s">
        <v>737</v>
      </c>
      <c r="E10816" s="285">
        <v>9158345</v>
      </c>
      <c r="F10816" s="285" t="s">
        <v>8284</v>
      </c>
      <c r="G10816" s="285" t="s">
        <v>731</v>
      </c>
      <c r="H10816" s="278">
        <f t="shared" si="357"/>
        <v>2</v>
      </c>
      <c r="I10816" s="251" t="s">
        <v>7444</v>
      </c>
      <c r="J10816" s="285" t="s">
        <v>8285</v>
      </c>
      <c r="K10816" s="278" t="str">
        <f t="shared" si="358"/>
        <v>HND001People exposed</v>
      </c>
      <c r="L10816" s="286">
        <v>43798</v>
      </c>
      <c r="M10816" s="286" t="s">
        <v>3248</v>
      </c>
    </row>
    <row r="10817" spans="1:13" s="269" customFormat="1" ht="15.5" hidden="1" thickTop="1" thickBot="1" x14ac:dyDescent="0.4">
      <c r="A10817" s="287" t="s">
        <v>7677</v>
      </c>
      <c r="B10817" s="284" t="str">
        <f>VLOOKUP(A10817,Lists!B:C,2,FALSE)</f>
        <v>MEX002</v>
      </c>
      <c r="C10817" s="284" t="str">
        <f>VLOOKUP(A10817,Lists!B:D,3,FALSE)</f>
        <v>MEX</v>
      </c>
      <c r="D10817" s="289" t="s">
        <v>522</v>
      </c>
      <c r="E10817" s="289">
        <v>114329381</v>
      </c>
      <c r="F10817" s="289" t="s">
        <v>7756</v>
      </c>
      <c r="G10817" s="289" t="s">
        <v>731</v>
      </c>
      <c r="H10817" s="278">
        <f t="shared" si="357"/>
        <v>2</v>
      </c>
      <c r="I10817" s="252" t="s">
        <v>7760</v>
      </c>
      <c r="J10817" s="289" t="s">
        <v>7765</v>
      </c>
      <c r="K10817" s="278" t="str">
        <f t="shared" si="358"/>
        <v>MEX002Total population</v>
      </c>
      <c r="L10817" s="290">
        <v>43798</v>
      </c>
      <c r="M10817" s="290" t="s">
        <v>3248</v>
      </c>
    </row>
    <row r="10818" spans="1:13" s="269" customFormat="1" ht="15.5" hidden="1" thickTop="1" thickBot="1" x14ac:dyDescent="0.4">
      <c r="A10818" s="283" t="s">
        <v>7677</v>
      </c>
      <c r="B10818" s="284" t="str">
        <f>VLOOKUP(A10818,Lists!B:C,2,FALSE)</f>
        <v>MEX002</v>
      </c>
      <c r="C10818" s="284" t="str">
        <f>VLOOKUP(A10818,Lists!B:D,3,FALSE)</f>
        <v>MEX</v>
      </c>
      <c r="D10818" s="285" t="s">
        <v>660</v>
      </c>
      <c r="E10818" s="285">
        <v>1078234</v>
      </c>
      <c r="F10818" s="285" t="s">
        <v>7757</v>
      </c>
      <c r="G10818" s="285" t="s">
        <v>731</v>
      </c>
      <c r="H10818" s="278">
        <f t="shared" si="357"/>
        <v>2</v>
      </c>
      <c r="I10818" s="251" t="s">
        <v>7761</v>
      </c>
      <c r="J10818" s="285" t="s">
        <v>7766</v>
      </c>
      <c r="K10818" s="278" t="str">
        <f t="shared" si="358"/>
        <v>MEX002Landmass affected</v>
      </c>
      <c r="L10818" s="286">
        <v>43798</v>
      </c>
      <c r="M10818" s="286" t="s">
        <v>3248</v>
      </c>
    </row>
    <row r="10819" spans="1:13" s="269" customFormat="1" ht="15.5" hidden="1" thickTop="1" thickBot="1" x14ac:dyDescent="0.4">
      <c r="A10819" s="287" t="s">
        <v>7677</v>
      </c>
      <c r="B10819" s="284" t="str">
        <f>VLOOKUP(A10819,Lists!B:C,2,FALSE)</f>
        <v>MEX002</v>
      </c>
      <c r="C10819" s="284" t="str">
        <f>VLOOKUP(A10819,Lists!B:D,3,FALSE)</f>
        <v>MEX</v>
      </c>
      <c r="D10819" s="289" t="s">
        <v>737</v>
      </c>
      <c r="E10819" s="289">
        <v>69836335</v>
      </c>
      <c r="F10819" s="289" t="s">
        <v>7757</v>
      </c>
      <c r="G10819" s="289" t="s">
        <v>731</v>
      </c>
      <c r="H10819" s="278">
        <f t="shared" si="357"/>
        <v>2</v>
      </c>
      <c r="I10819" s="252" t="s">
        <v>7762</v>
      </c>
      <c r="J10819" s="289" t="s">
        <v>7767</v>
      </c>
      <c r="K10819" s="278" t="str">
        <f t="shared" si="358"/>
        <v>MEX002People exposed</v>
      </c>
      <c r="L10819" s="290">
        <v>43798</v>
      </c>
      <c r="M10819" s="290" t="s">
        <v>3248</v>
      </c>
    </row>
    <row r="10820" spans="1:13" s="269" customFormat="1" ht="15.5" hidden="1" thickTop="1" thickBot="1" x14ac:dyDescent="0.4">
      <c r="A10820" s="283" t="s">
        <v>7677</v>
      </c>
      <c r="B10820" s="284" t="str">
        <f>VLOOKUP(A10820,Lists!B:C,2,FALSE)</f>
        <v>MEX002</v>
      </c>
      <c r="C10820" s="284" t="str">
        <f>VLOOKUP(A10820,Lists!B:D,3,FALSE)</f>
        <v>MEX</v>
      </c>
      <c r="D10820" s="285" t="s">
        <v>533</v>
      </c>
      <c r="E10820" s="285" t="s">
        <v>446</v>
      </c>
      <c r="F10820" s="285" t="s">
        <v>446</v>
      </c>
      <c r="G10820" s="285" t="s">
        <v>446</v>
      </c>
      <c r="H10820" s="278" t="str">
        <f t="shared" si="357"/>
        <v>x</v>
      </c>
      <c r="I10820" s="251" t="s">
        <v>446</v>
      </c>
      <c r="J10820" s="285" t="s">
        <v>7768</v>
      </c>
      <c r="K10820" s="278" t="str">
        <f t="shared" si="358"/>
        <v>MEX002People affected</v>
      </c>
      <c r="L10820" s="286">
        <v>43798</v>
      </c>
      <c r="M10820" s="286" t="s">
        <v>3248</v>
      </c>
    </row>
    <row r="10821" spans="1:13" s="269" customFormat="1" ht="15.5" thickTop="1" thickBot="1" x14ac:dyDescent="0.4">
      <c r="A10821" s="287" t="s">
        <v>7677</v>
      </c>
      <c r="B10821" s="284" t="str">
        <f>VLOOKUP(A10821,Lists!B:C,2,FALSE)</f>
        <v>MEX002</v>
      </c>
      <c r="C10821" s="284" t="str">
        <f>VLOOKUP(A10821,Lists!B:D,3,FALSE)</f>
        <v>MEX</v>
      </c>
      <c r="D10821" s="289" t="s">
        <v>666</v>
      </c>
      <c r="E10821" s="289">
        <v>351275</v>
      </c>
      <c r="F10821" s="289" t="s">
        <v>7758</v>
      </c>
      <c r="G10821" s="289" t="s">
        <v>731</v>
      </c>
      <c r="H10821" s="278">
        <f t="shared" si="357"/>
        <v>2</v>
      </c>
      <c r="I10821" s="252" t="s">
        <v>7763</v>
      </c>
      <c r="J10821" s="289" t="s">
        <v>7769</v>
      </c>
      <c r="K10821" s="278" t="str">
        <f t="shared" si="358"/>
        <v>MEX002People displaced</v>
      </c>
      <c r="L10821" s="290">
        <v>43798</v>
      </c>
      <c r="M10821" s="290" t="s">
        <v>3248</v>
      </c>
    </row>
    <row r="10822" spans="1:13" s="269" customFormat="1" ht="15.5" hidden="1" thickTop="1" thickBot="1" x14ac:dyDescent="0.4">
      <c r="A10822" s="283" t="s">
        <v>7677</v>
      </c>
      <c r="B10822" s="284" t="str">
        <f>VLOOKUP(A10822,Lists!B:C,2,FALSE)</f>
        <v>MEX002</v>
      </c>
      <c r="C10822" s="284" t="str">
        <f>VLOOKUP(A10822,Lists!B:D,3,FALSE)</f>
        <v>MEX</v>
      </c>
      <c r="D10822" s="285" t="s">
        <v>5028</v>
      </c>
      <c r="E10822" s="285" t="s">
        <v>446</v>
      </c>
      <c r="F10822" s="285" t="s">
        <v>446</v>
      </c>
      <c r="G10822" s="285" t="s">
        <v>446</v>
      </c>
      <c r="H10822" s="278" t="str">
        <f t="shared" si="357"/>
        <v>x</v>
      </c>
      <c r="I10822" s="251" t="s">
        <v>446</v>
      </c>
      <c r="J10822" s="285" t="s">
        <v>446</v>
      </c>
      <c r="K10822" s="278" t="str">
        <f t="shared" si="358"/>
        <v>MEX002Illness cases reported</v>
      </c>
      <c r="L10822" s="286">
        <v>43798</v>
      </c>
      <c r="M10822" s="286" t="s">
        <v>3248</v>
      </c>
    </row>
    <row r="10823" spans="1:13" s="269" customFormat="1" ht="15.5" hidden="1" thickTop="1" thickBot="1" x14ac:dyDescent="0.4">
      <c r="A10823" s="287" t="s">
        <v>7677</v>
      </c>
      <c r="B10823" s="284" t="str">
        <f>VLOOKUP(A10823,Lists!B:C,2,FALSE)</f>
        <v>MEX002</v>
      </c>
      <c r="C10823" s="284" t="str">
        <f>VLOOKUP(A10823,Lists!B:D,3,FALSE)</f>
        <v>MEX</v>
      </c>
      <c r="D10823" s="289" t="s">
        <v>5027</v>
      </c>
      <c r="E10823" s="289" t="s">
        <v>446</v>
      </c>
      <c r="F10823" s="289" t="s">
        <v>446</v>
      </c>
      <c r="G10823" s="289" t="s">
        <v>446</v>
      </c>
      <c r="H10823" s="278" t="str">
        <f t="shared" si="357"/>
        <v>x</v>
      </c>
      <c r="I10823" s="252" t="s">
        <v>446</v>
      </c>
      <c r="J10823" s="289" t="s">
        <v>7770</v>
      </c>
      <c r="K10823" s="278" t="str">
        <f t="shared" si="358"/>
        <v>MEX002Injuries reported</v>
      </c>
      <c r="L10823" s="290">
        <v>43798</v>
      </c>
      <c r="M10823" s="290" t="s">
        <v>3248</v>
      </c>
    </row>
    <row r="10824" spans="1:13" s="269" customFormat="1" ht="15.5" hidden="1" thickTop="1" thickBot="1" x14ac:dyDescent="0.4">
      <c r="A10824" s="283" t="s">
        <v>7677</v>
      </c>
      <c r="B10824" s="284" t="str">
        <f>VLOOKUP(A10824,Lists!B:C,2,FALSE)</f>
        <v>MEX002</v>
      </c>
      <c r="C10824" s="284" t="str">
        <f>VLOOKUP(A10824,Lists!B:D,3,FALSE)</f>
        <v>MEX</v>
      </c>
      <c r="D10824" s="285" t="s">
        <v>5029</v>
      </c>
      <c r="E10824" s="285" t="s">
        <v>888</v>
      </c>
      <c r="F10824" s="285" t="s">
        <v>446</v>
      </c>
      <c r="G10824" s="285" t="s">
        <v>446</v>
      </c>
      <c r="H10824" s="278" t="str">
        <f t="shared" si="357"/>
        <v>x</v>
      </c>
      <c r="I10824" s="251" t="s">
        <v>446</v>
      </c>
      <c r="J10824" s="285" t="s">
        <v>7771</v>
      </c>
      <c r="K10824" s="278" t="str">
        <f t="shared" si="358"/>
        <v>MEX002Fatalities reported</v>
      </c>
      <c r="L10824" s="286">
        <v>43798</v>
      </c>
      <c r="M10824" s="286" t="s">
        <v>3248</v>
      </c>
    </row>
    <row r="10825" spans="1:13" s="269" customFormat="1" ht="15.5" hidden="1" thickTop="1" thickBot="1" x14ac:dyDescent="0.4">
      <c r="A10825" s="287" t="s">
        <v>7677</v>
      </c>
      <c r="B10825" s="284" t="str">
        <f>VLOOKUP(A10825,Lists!B:C,2,FALSE)</f>
        <v>MEX002</v>
      </c>
      <c r="C10825" s="284" t="str">
        <f>VLOOKUP(A10825,Lists!B:D,3,FALSE)</f>
        <v>MEX</v>
      </c>
      <c r="D10825" s="289" t="s">
        <v>5115</v>
      </c>
      <c r="E10825" s="289">
        <v>240</v>
      </c>
      <c r="F10825" s="289" t="s">
        <v>7759</v>
      </c>
      <c r="G10825" s="289" t="s">
        <v>730</v>
      </c>
      <c r="H10825" s="278">
        <f t="shared" si="357"/>
        <v>3</v>
      </c>
      <c r="I10825" s="252" t="s">
        <v>7764</v>
      </c>
      <c r="J10825" s="289" t="s">
        <v>7772</v>
      </c>
      <c r="K10825" s="278" t="str">
        <f t="shared" si="358"/>
        <v>MEX002Fatalities in all crises</v>
      </c>
      <c r="L10825" s="290">
        <v>43798</v>
      </c>
      <c r="M10825" s="290" t="s">
        <v>3248</v>
      </c>
    </row>
    <row r="10826" spans="1:13" s="269" customFormat="1" ht="15.5" hidden="1" thickTop="1" thickBot="1" x14ac:dyDescent="0.4">
      <c r="A10826" s="283" t="s">
        <v>7677</v>
      </c>
      <c r="B10826" s="284" t="str">
        <f>VLOOKUP(A10826,Lists!B:C,2,FALSE)</f>
        <v>MEX002</v>
      </c>
      <c r="C10826" s="284" t="str">
        <f>VLOOKUP(A10826,Lists!B:D,3,FALSE)</f>
        <v>MEX</v>
      </c>
      <c r="D10826" s="285" t="s">
        <v>5108</v>
      </c>
      <c r="E10826" s="285" t="s">
        <v>446</v>
      </c>
      <c r="F10826" s="285" t="s">
        <v>446</v>
      </c>
      <c r="G10826" s="285" t="s">
        <v>446</v>
      </c>
      <c r="H10826" s="278" t="str">
        <f t="shared" si="357"/>
        <v>x</v>
      </c>
      <c r="I10826" s="251" t="s">
        <v>446</v>
      </c>
      <c r="J10826" s="285" t="s">
        <v>2542</v>
      </c>
      <c r="K10826" s="278" t="str">
        <f t="shared" si="358"/>
        <v>MEX002Buildings damaged</v>
      </c>
      <c r="L10826" s="286">
        <v>43798</v>
      </c>
      <c r="M10826" s="286" t="s">
        <v>3248</v>
      </c>
    </row>
    <row r="10827" spans="1:13" s="269" customFormat="1" ht="15.5" hidden="1" thickTop="1" thickBot="1" x14ac:dyDescent="0.4">
      <c r="A10827" s="287" t="s">
        <v>7677</v>
      </c>
      <c r="B10827" s="284" t="str">
        <f>VLOOKUP(A10827,Lists!B:C,2,FALSE)</f>
        <v>MEX002</v>
      </c>
      <c r="C10827" s="284" t="str">
        <f>VLOOKUP(A10827,Lists!B:D,3,FALSE)</f>
        <v>MEX</v>
      </c>
      <c r="D10827" s="289" t="s">
        <v>5109</v>
      </c>
      <c r="E10827" s="289" t="s">
        <v>446</v>
      </c>
      <c r="F10827" s="289" t="s">
        <v>446</v>
      </c>
      <c r="G10827" s="289" t="s">
        <v>446</v>
      </c>
      <c r="H10827" s="278" t="str">
        <f t="shared" si="357"/>
        <v>x</v>
      </c>
      <c r="I10827" s="252" t="s">
        <v>446</v>
      </c>
      <c r="J10827" s="289" t="s">
        <v>2542</v>
      </c>
      <c r="K10827" s="278" t="str">
        <f t="shared" si="358"/>
        <v>MEX002Buildings destroyed</v>
      </c>
      <c r="L10827" s="290">
        <v>43798</v>
      </c>
      <c r="M10827" s="290" t="s">
        <v>3248</v>
      </c>
    </row>
    <row r="10828" spans="1:13" s="269" customFormat="1" ht="15.5" hidden="1" thickTop="1" thickBot="1" x14ac:dyDescent="0.4">
      <c r="A10828" s="283" t="s">
        <v>7677</v>
      </c>
      <c r="B10828" s="284" t="str">
        <f>VLOOKUP(A10828,Lists!B:C,2,FALSE)</f>
        <v>MEX002</v>
      </c>
      <c r="C10828" s="284" t="str">
        <f>VLOOKUP(A10828,Lists!B:D,3,FALSE)</f>
        <v>MEX</v>
      </c>
      <c r="D10828" s="285" t="s">
        <v>742</v>
      </c>
      <c r="E10828" s="285" t="s">
        <v>446</v>
      </c>
      <c r="F10828" s="285" t="s">
        <v>446</v>
      </c>
      <c r="G10828" s="285" t="s">
        <v>446</v>
      </c>
      <c r="H10828" s="278" t="str">
        <f t="shared" si="357"/>
        <v>x</v>
      </c>
      <c r="I10828" s="251" t="s">
        <v>446</v>
      </c>
      <c r="J10828" s="285" t="s">
        <v>2542</v>
      </c>
      <c r="K10828" s="278" t="str">
        <f t="shared" si="358"/>
        <v>MEX002Economic Losses</v>
      </c>
      <c r="L10828" s="286">
        <v>43798</v>
      </c>
      <c r="M10828" s="286" t="s">
        <v>3248</v>
      </c>
    </row>
    <row r="10829" spans="1:13" s="269" customFormat="1" ht="15.5" hidden="1" thickTop="1" thickBot="1" x14ac:dyDescent="0.4">
      <c r="A10829" s="287" t="s">
        <v>7677</v>
      </c>
      <c r="B10829" s="284" t="str">
        <f>VLOOKUP(A10829,Lists!B:C,2,FALSE)</f>
        <v>MEX002</v>
      </c>
      <c r="C10829" s="284" t="str">
        <f>VLOOKUP(A10829,Lists!B:D,3,FALSE)</f>
        <v>MEX</v>
      </c>
      <c r="D10829" s="289" t="s">
        <v>5110</v>
      </c>
      <c r="E10829" s="289" t="s">
        <v>446</v>
      </c>
      <c r="F10829" s="289" t="s">
        <v>446</v>
      </c>
      <c r="G10829" s="289" t="s">
        <v>446</v>
      </c>
      <c r="H10829" s="278" t="str">
        <f t="shared" si="357"/>
        <v>x</v>
      </c>
      <c r="I10829" s="252" t="s">
        <v>446</v>
      </c>
      <c r="J10829" s="289" t="s">
        <v>7773</v>
      </c>
      <c r="K10829" s="278" t="str">
        <f t="shared" si="358"/>
        <v>MEX002Minimal humanitarian conditions - Level 1</v>
      </c>
      <c r="L10829" s="290">
        <v>43798</v>
      </c>
      <c r="M10829" s="290" t="s">
        <v>3248</v>
      </c>
    </row>
    <row r="10830" spans="1:13" s="269" customFormat="1" ht="15.5" hidden="1" thickTop="1" thickBot="1" x14ac:dyDescent="0.4">
      <c r="A10830" s="283" t="s">
        <v>7677</v>
      </c>
      <c r="B10830" s="284" t="str">
        <f>VLOOKUP(A10830,Lists!B:C,2,FALSE)</f>
        <v>MEX002</v>
      </c>
      <c r="C10830" s="284" t="str">
        <f>VLOOKUP(A10830,Lists!B:D,3,FALSE)</f>
        <v>MEX</v>
      </c>
      <c r="D10830" s="285" t="s">
        <v>5111</v>
      </c>
      <c r="E10830" s="285" t="s">
        <v>446</v>
      </c>
      <c r="F10830" s="285" t="s">
        <v>446</v>
      </c>
      <c r="G10830" s="285" t="s">
        <v>446</v>
      </c>
      <c r="H10830" s="278" t="str">
        <f t="shared" si="357"/>
        <v>x</v>
      </c>
      <c r="I10830" s="251" t="s">
        <v>446</v>
      </c>
      <c r="J10830" s="285" t="s">
        <v>7773</v>
      </c>
      <c r="K10830" s="278" t="str">
        <f t="shared" si="358"/>
        <v>MEX002Stressed humanitarian conditions - Level 2</v>
      </c>
      <c r="L10830" s="286">
        <v>43798</v>
      </c>
      <c r="M10830" s="286" t="s">
        <v>3248</v>
      </c>
    </row>
    <row r="10831" spans="1:13" s="269" customFormat="1" ht="15.5" hidden="1" thickTop="1" thickBot="1" x14ac:dyDescent="0.4">
      <c r="A10831" s="287" t="s">
        <v>7677</v>
      </c>
      <c r="B10831" s="284" t="str">
        <f>VLOOKUP(A10831,Lists!B:C,2,FALSE)</f>
        <v>MEX002</v>
      </c>
      <c r="C10831" s="284" t="str">
        <f>VLOOKUP(A10831,Lists!B:D,3,FALSE)</f>
        <v>MEX</v>
      </c>
      <c r="D10831" s="289" t="s">
        <v>5112</v>
      </c>
      <c r="E10831" s="289" t="s">
        <v>446</v>
      </c>
      <c r="F10831" s="289" t="s">
        <v>446</v>
      </c>
      <c r="G10831" s="289" t="s">
        <v>446</v>
      </c>
      <c r="H10831" s="278" t="str">
        <f t="shared" si="357"/>
        <v>x</v>
      </c>
      <c r="I10831" s="252" t="s">
        <v>446</v>
      </c>
      <c r="J10831" s="289" t="s">
        <v>7773</v>
      </c>
      <c r="K10831" s="278" t="str">
        <f t="shared" si="358"/>
        <v>MEX002Moderate humanitarian conditions - Level 3</v>
      </c>
      <c r="L10831" s="290">
        <v>43798</v>
      </c>
      <c r="M10831" s="290" t="s">
        <v>3248</v>
      </c>
    </row>
    <row r="10832" spans="1:13" s="269" customFormat="1" ht="15.5" hidden="1" thickTop="1" thickBot="1" x14ac:dyDescent="0.4">
      <c r="A10832" s="283" t="s">
        <v>7677</v>
      </c>
      <c r="B10832" s="284" t="str">
        <f>VLOOKUP(A10832,Lists!B:C,2,FALSE)</f>
        <v>MEX002</v>
      </c>
      <c r="C10832" s="284" t="str">
        <f>VLOOKUP(A10832,Lists!B:D,3,FALSE)</f>
        <v>MEX</v>
      </c>
      <c r="D10832" s="285" t="s">
        <v>5113</v>
      </c>
      <c r="E10832" s="285" t="s">
        <v>446</v>
      </c>
      <c r="F10832" s="285" t="s">
        <v>446</v>
      </c>
      <c r="G10832" s="285" t="s">
        <v>446</v>
      </c>
      <c r="H10832" s="278" t="str">
        <f t="shared" si="357"/>
        <v>x</v>
      </c>
      <c r="I10832" s="251" t="s">
        <v>446</v>
      </c>
      <c r="J10832" s="285" t="s">
        <v>7773</v>
      </c>
      <c r="K10832" s="278" t="str">
        <f t="shared" si="358"/>
        <v>MEX002Severe humanitarian conditions - Level 4</v>
      </c>
      <c r="L10832" s="286">
        <v>43798</v>
      </c>
      <c r="M10832" s="286" t="s">
        <v>3248</v>
      </c>
    </row>
    <row r="10833" spans="1:13" s="269" customFormat="1" ht="15.5" hidden="1" thickTop="1" thickBot="1" x14ac:dyDescent="0.4">
      <c r="A10833" s="287" t="s">
        <v>7677</v>
      </c>
      <c r="B10833" s="284" t="str">
        <f>VLOOKUP(A10833,Lists!B:C,2,FALSE)</f>
        <v>MEX002</v>
      </c>
      <c r="C10833" s="284" t="str">
        <f>VLOOKUP(A10833,Lists!B:D,3,FALSE)</f>
        <v>MEX</v>
      </c>
      <c r="D10833" s="289" t="s">
        <v>5114</v>
      </c>
      <c r="E10833" s="289" t="s">
        <v>446</v>
      </c>
      <c r="F10833" s="289" t="s">
        <v>446</v>
      </c>
      <c r="G10833" s="289" t="s">
        <v>446</v>
      </c>
      <c r="H10833" s="278" t="str">
        <f t="shared" si="357"/>
        <v>x</v>
      </c>
      <c r="I10833" s="252" t="s">
        <v>446</v>
      </c>
      <c r="J10833" s="289" t="s">
        <v>7773</v>
      </c>
      <c r="K10833" s="278" t="str">
        <f t="shared" si="358"/>
        <v>MEX002Extreme humanitarian conditions - Level 5</v>
      </c>
      <c r="L10833" s="290">
        <v>43798</v>
      </c>
      <c r="M10833" s="290" t="s">
        <v>3248</v>
      </c>
    </row>
    <row r="10834" spans="1:13" s="269" customFormat="1" ht="15.5" hidden="1" thickTop="1" thickBot="1" x14ac:dyDescent="0.4">
      <c r="A10834" s="283" t="s">
        <v>7677</v>
      </c>
      <c r="B10834" s="284" t="str">
        <f>VLOOKUP(A10834,Lists!B:C,2,FALSE)</f>
        <v>MEX002</v>
      </c>
      <c r="C10834" s="284" t="str">
        <f>VLOOKUP(A10834,Lists!B:D,3,FALSE)</f>
        <v>MEX</v>
      </c>
      <c r="D10834" s="285" t="s">
        <v>688</v>
      </c>
      <c r="E10834" s="285">
        <v>4</v>
      </c>
      <c r="F10834" s="285" t="s">
        <v>446</v>
      </c>
      <c r="G10834" s="285" t="s">
        <v>446</v>
      </c>
      <c r="H10834" s="278" t="str">
        <f t="shared" si="357"/>
        <v>x</v>
      </c>
      <c r="I10834" s="251" t="s">
        <v>446</v>
      </c>
      <c r="J10834" s="285" t="s">
        <v>7774</v>
      </c>
      <c r="K10834" s="278" t="str">
        <f t="shared" si="358"/>
        <v>MEX002Crisis affected groups</v>
      </c>
      <c r="L10834" s="286">
        <v>43798</v>
      </c>
      <c r="M10834" s="286" t="s">
        <v>3248</v>
      </c>
    </row>
    <row r="10835" spans="1:13" s="269" customFormat="1" ht="15.5" hidden="1" thickTop="1" thickBot="1" x14ac:dyDescent="0.4">
      <c r="A10835" s="287" t="s">
        <v>7677</v>
      </c>
      <c r="B10835" s="284" t="str">
        <f>VLOOKUP(A10835,Lists!B:C,2,FALSE)</f>
        <v>MEX002</v>
      </c>
      <c r="C10835" s="284" t="str">
        <f>VLOOKUP(A10835,Lists!B:D,3,FALSE)</f>
        <v>MEX</v>
      </c>
      <c r="D10835" s="289" t="s">
        <v>691</v>
      </c>
      <c r="E10835" s="289" t="s">
        <v>446</v>
      </c>
      <c r="F10835" s="289" t="s">
        <v>446</v>
      </c>
      <c r="G10835" s="289" t="s">
        <v>446</v>
      </c>
      <c r="H10835" s="278" t="str">
        <f t="shared" si="357"/>
        <v>x</v>
      </c>
      <c r="I10835" s="252" t="s">
        <v>446</v>
      </c>
      <c r="J10835" s="289" t="s">
        <v>446</v>
      </c>
      <c r="K10835" s="278" t="str">
        <f t="shared" si="358"/>
        <v>MEX002People facing limited access constraints</v>
      </c>
      <c r="L10835" s="290">
        <v>43798</v>
      </c>
      <c r="M10835" s="290" t="s">
        <v>3248</v>
      </c>
    </row>
    <row r="10836" spans="1:13" s="269" customFormat="1" ht="15.5" hidden="1" thickTop="1" thickBot="1" x14ac:dyDescent="0.4">
      <c r="A10836" s="283" t="s">
        <v>7677</v>
      </c>
      <c r="B10836" s="284" t="str">
        <f>VLOOKUP(A10836,Lists!B:C,2,FALSE)</f>
        <v>MEX002</v>
      </c>
      <c r="C10836" s="284" t="str">
        <f>VLOOKUP(A10836,Lists!B:D,3,FALSE)</f>
        <v>MEX</v>
      </c>
      <c r="D10836" s="285" t="s">
        <v>692</v>
      </c>
      <c r="E10836" s="285" t="s">
        <v>446</v>
      </c>
      <c r="F10836" s="285" t="s">
        <v>446</v>
      </c>
      <c r="G10836" s="285" t="s">
        <v>446</v>
      </c>
      <c r="H10836" s="278" t="str">
        <f t="shared" si="357"/>
        <v>x</v>
      </c>
      <c r="I10836" s="251" t="s">
        <v>446</v>
      </c>
      <c r="J10836" s="285" t="s">
        <v>446</v>
      </c>
      <c r="K10836" s="278" t="str">
        <f t="shared" si="358"/>
        <v>MEX002People facing restricted access constraints</v>
      </c>
      <c r="L10836" s="286">
        <v>43798</v>
      </c>
      <c r="M10836" s="286" t="s">
        <v>3248</v>
      </c>
    </row>
    <row r="10837" spans="1:13" s="269" customFormat="1" ht="15.5" hidden="1" thickTop="1" thickBot="1" x14ac:dyDescent="0.4">
      <c r="A10837" s="287" t="s">
        <v>8153</v>
      </c>
      <c r="B10837" s="284" t="str">
        <f>VLOOKUP(A10837,Lists!B:C,2,FALSE)</f>
        <v>MEX003</v>
      </c>
      <c r="C10837" s="284" t="str">
        <f>VLOOKUP(A10837,Lists!B:D,3,FALSE)</f>
        <v>MEX</v>
      </c>
      <c r="D10837" s="289" t="s">
        <v>522</v>
      </c>
      <c r="E10837" s="289">
        <v>114329381</v>
      </c>
      <c r="F10837" s="289" t="s">
        <v>7775</v>
      </c>
      <c r="G10837" s="289" t="s">
        <v>731</v>
      </c>
      <c r="H10837" s="278">
        <f t="shared" si="357"/>
        <v>2</v>
      </c>
      <c r="I10837" s="252" t="s">
        <v>7760</v>
      </c>
      <c r="J10837" s="289" t="s">
        <v>7794</v>
      </c>
      <c r="K10837" s="278" t="str">
        <f t="shared" si="358"/>
        <v>MEX003Total population</v>
      </c>
      <c r="L10837" s="290">
        <v>43798</v>
      </c>
      <c r="M10837" s="290" t="s">
        <v>3248</v>
      </c>
    </row>
    <row r="10838" spans="1:13" s="269" customFormat="1" ht="15.5" hidden="1" thickTop="1" thickBot="1" x14ac:dyDescent="0.4">
      <c r="A10838" s="283" t="s">
        <v>8153</v>
      </c>
      <c r="B10838" s="284" t="str">
        <f>VLOOKUP(A10838,Lists!B:C,2,FALSE)</f>
        <v>MEX003</v>
      </c>
      <c r="C10838" s="284" t="str">
        <f>VLOOKUP(A10838,Lists!B:D,3,FALSE)</f>
        <v>MEX</v>
      </c>
      <c r="D10838" s="285" t="s">
        <v>660</v>
      </c>
      <c r="E10838" s="285">
        <v>1437306</v>
      </c>
      <c r="F10838" s="285" t="s">
        <v>6849</v>
      </c>
      <c r="G10838" s="285" t="s">
        <v>731</v>
      </c>
      <c r="H10838" s="278">
        <f t="shared" si="357"/>
        <v>2</v>
      </c>
      <c r="I10838" s="251" t="s">
        <v>7777</v>
      </c>
      <c r="J10838" s="285" t="s">
        <v>7795</v>
      </c>
      <c r="K10838" s="278" t="str">
        <f t="shared" si="358"/>
        <v>MEX003Landmass affected</v>
      </c>
      <c r="L10838" s="286">
        <v>43798</v>
      </c>
      <c r="M10838" s="286" t="s">
        <v>3248</v>
      </c>
    </row>
    <row r="10839" spans="1:13" s="269" customFormat="1" ht="15.5" hidden="1" thickTop="1" thickBot="1" x14ac:dyDescent="0.4">
      <c r="A10839" s="287" t="s">
        <v>8153</v>
      </c>
      <c r="B10839" s="284" t="str">
        <f>VLOOKUP(A10839,Lists!B:C,2,FALSE)</f>
        <v>MEX003</v>
      </c>
      <c r="C10839" s="284" t="str">
        <f>VLOOKUP(A10839,Lists!B:D,3,FALSE)</f>
        <v>MEX</v>
      </c>
      <c r="D10839" s="289" t="s">
        <v>737</v>
      </c>
      <c r="E10839" s="289">
        <v>70743202</v>
      </c>
      <c r="F10839" s="289" t="s">
        <v>7776</v>
      </c>
      <c r="G10839" s="289" t="s">
        <v>730</v>
      </c>
      <c r="H10839" s="278">
        <f t="shared" si="357"/>
        <v>3</v>
      </c>
      <c r="I10839" s="252" t="s">
        <v>7778</v>
      </c>
      <c r="J10839" s="289" t="s">
        <v>7796</v>
      </c>
      <c r="K10839" s="278" t="str">
        <f t="shared" si="358"/>
        <v>MEX003People exposed</v>
      </c>
      <c r="L10839" s="290">
        <v>43798</v>
      </c>
      <c r="M10839" s="290" t="s">
        <v>3248</v>
      </c>
    </row>
    <row r="10840" spans="1:13" s="269" customFormat="1" ht="15.5" hidden="1" thickTop="1" thickBot="1" x14ac:dyDescent="0.4">
      <c r="A10840" s="283" t="s">
        <v>8153</v>
      </c>
      <c r="B10840" s="284" t="str">
        <f>VLOOKUP(A10840,Lists!B:C,2,FALSE)</f>
        <v>MEX003</v>
      </c>
      <c r="C10840" s="284" t="str">
        <f>VLOOKUP(A10840,Lists!B:D,3,FALSE)</f>
        <v>MEX</v>
      </c>
      <c r="D10840" s="285" t="s">
        <v>533</v>
      </c>
      <c r="E10840" s="285">
        <v>177848</v>
      </c>
      <c r="F10840" s="285" t="s">
        <v>1115</v>
      </c>
      <c r="G10840" s="285" t="s">
        <v>730</v>
      </c>
      <c r="H10840" s="278">
        <f t="shared" si="357"/>
        <v>3</v>
      </c>
      <c r="I10840" s="251" t="s">
        <v>7779</v>
      </c>
      <c r="J10840" s="285" t="s">
        <v>7797</v>
      </c>
      <c r="K10840" s="278" t="str">
        <f t="shared" si="358"/>
        <v>MEX003People affected</v>
      </c>
      <c r="L10840" s="286">
        <v>43798</v>
      </c>
      <c r="M10840" s="286" t="s">
        <v>3248</v>
      </c>
    </row>
    <row r="10841" spans="1:13" s="269" customFormat="1" ht="15.5" thickTop="1" thickBot="1" x14ac:dyDescent="0.4">
      <c r="A10841" s="287" t="s">
        <v>8153</v>
      </c>
      <c r="B10841" s="284" t="str">
        <f>VLOOKUP(A10841,Lists!B:C,2,FALSE)</f>
        <v>MEX003</v>
      </c>
      <c r="C10841" s="284" t="str">
        <f>VLOOKUP(A10841,Lists!B:D,3,FALSE)</f>
        <v>MEX</v>
      </c>
      <c r="D10841" s="289" t="s">
        <v>666</v>
      </c>
      <c r="E10841" s="289">
        <v>177848</v>
      </c>
      <c r="F10841" s="289" t="s">
        <v>1115</v>
      </c>
      <c r="G10841" s="289" t="s">
        <v>730</v>
      </c>
      <c r="H10841" s="278">
        <f t="shared" si="357"/>
        <v>3</v>
      </c>
      <c r="I10841" s="252" t="s">
        <v>7779</v>
      </c>
      <c r="J10841" s="289" t="s">
        <v>7797</v>
      </c>
      <c r="K10841" s="278" t="str">
        <f t="shared" si="358"/>
        <v>MEX003People displaced</v>
      </c>
      <c r="L10841" s="290">
        <v>43798</v>
      </c>
      <c r="M10841" s="290" t="s">
        <v>3248</v>
      </c>
    </row>
    <row r="10842" spans="1:13" s="269" customFormat="1" ht="15.5" hidden="1" thickTop="1" thickBot="1" x14ac:dyDescent="0.4">
      <c r="A10842" s="283" t="s">
        <v>8153</v>
      </c>
      <c r="B10842" s="284" t="str">
        <f>VLOOKUP(A10842,Lists!B:C,2,FALSE)</f>
        <v>MEX003</v>
      </c>
      <c r="C10842" s="284" t="str">
        <f>VLOOKUP(A10842,Lists!B:D,3,FALSE)</f>
        <v>MEX</v>
      </c>
      <c r="D10842" s="285" t="s">
        <v>5028</v>
      </c>
      <c r="E10842" s="285" t="s">
        <v>446</v>
      </c>
      <c r="F10842" s="285" t="s">
        <v>446</v>
      </c>
      <c r="G10842" s="285" t="s">
        <v>446</v>
      </c>
      <c r="H10842" s="278" t="str">
        <f t="shared" si="357"/>
        <v>x</v>
      </c>
      <c r="I10842" s="251" t="s">
        <v>7780</v>
      </c>
      <c r="J10842" s="285" t="s">
        <v>7798</v>
      </c>
      <c r="K10842" s="278" t="str">
        <f t="shared" si="358"/>
        <v>MEX003Illness cases reported</v>
      </c>
      <c r="L10842" s="286">
        <v>43798</v>
      </c>
      <c r="M10842" s="286" t="s">
        <v>3248</v>
      </c>
    </row>
    <row r="10843" spans="1:13" s="269" customFormat="1" ht="15.5" hidden="1" thickTop="1" thickBot="1" x14ac:dyDescent="0.4">
      <c r="A10843" s="287" t="s">
        <v>8153</v>
      </c>
      <c r="B10843" s="284" t="str">
        <f>VLOOKUP(A10843,Lists!B:C,2,FALSE)</f>
        <v>MEX003</v>
      </c>
      <c r="C10843" s="284" t="str">
        <f>VLOOKUP(A10843,Lists!B:D,3,FALSE)</f>
        <v>MEX</v>
      </c>
      <c r="D10843" s="289" t="s">
        <v>5027</v>
      </c>
      <c r="E10843" s="289" t="s">
        <v>446</v>
      </c>
      <c r="F10843" s="289" t="s">
        <v>446</v>
      </c>
      <c r="G10843" s="289" t="s">
        <v>446</v>
      </c>
      <c r="H10843" s="278" t="str">
        <f t="shared" si="357"/>
        <v>x</v>
      </c>
      <c r="I10843" s="252" t="s">
        <v>7780</v>
      </c>
      <c r="J10843" s="289" t="s">
        <v>7798</v>
      </c>
      <c r="K10843" s="278" t="str">
        <f t="shared" si="358"/>
        <v>MEX003Injuries reported</v>
      </c>
      <c r="L10843" s="290">
        <v>43798</v>
      </c>
      <c r="M10843" s="290" t="s">
        <v>3248</v>
      </c>
    </row>
    <row r="10844" spans="1:13" s="269" customFormat="1" ht="15.5" hidden="1" thickTop="1" thickBot="1" x14ac:dyDescent="0.4">
      <c r="A10844" s="283" t="s">
        <v>8153</v>
      </c>
      <c r="B10844" s="284" t="str">
        <f>VLOOKUP(A10844,Lists!B:C,2,FALSE)</f>
        <v>MEX003</v>
      </c>
      <c r="C10844" s="284" t="str">
        <f>VLOOKUP(A10844,Lists!B:D,3,FALSE)</f>
        <v>MEX</v>
      </c>
      <c r="D10844" s="285" t="s">
        <v>5029</v>
      </c>
      <c r="E10844" s="285">
        <v>240</v>
      </c>
      <c r="F10844" s="285" t="s">
        <v>7759</v>
      </c>
      <c r="G10844" s="285" t="s">
        <v>730</v>
      </c>
      <c r="H10844" s="278">
        <f t="shared" si="357"/>
        <v>3</v>
      </c>
      <c r="I10844" s="251" t="s">
        <v>7764</v>
      </c>
      <c r="J10844" s="285" t="s">
        <v>7799</v>
      </c>
      <c r="K10844" s="278" t="str">
        <f t="shared" si="358"/>
        <v>MEX003Fatalities reported</v>
      </c>
      <c r="L10844" s="286">
        <v>43798</v>
      </c>
      <c r="M10844" s="286" t="s">
        <v>3248</v>
      </c>
    </row>
    <row r="10845" spans="1:13" s="269" customFormat="1" ht="15.5" hidden="1" thickTop="1" thickBot="1" x14ac:dyDescent="0.4">
      <c r="A10845" s="287" t="s">
        <v>8153</v>
      </c>
      <c r="B10845" s="284" t="str">
        <f>VLOOKUP(A10845,Lists!B:C,2,FALSE)</f>
        <v>MEX003</v>
      </c>
      <c r="C10845" s="284" t="str">
        <f>VLOOKUP(A10845,Lists!B:D,3,FALSE)</f>
        <v>MEX</v>
      </c>
      <c r="D10845" s="289" t="s">
        <v>5115</v>
      </c>
      <c r="E10845" s="289">
        <v>240</v>
      </c>
      <c r="F10845" s="289" t="s">
        <v>7759</v>
      </c>
      <c r="G10845" s="289" t="s">
        <v>730</v>
      </c>
      <c r="H10845" s="278">
        <f t="shared" si="357"/>
        <v>3</v>
      </c>
      <c r="I10845" s="252" t="s">
        <v>7764</v>
      </c>
      <c r="J10845" s="289" t="s">
        <v>7772</v>
      </c>
      <c r="K10845" s="278" t="str">
        <f t="shared" si="358"/>
        <v>MEX003Fatalities in all crises</v>
      </c>
      <c r="L10845" s="290">
        <v>43798</v>
      </c>
      <c r="M10845" s="290" t="s">
        <v>3248</v>
      </c>
    </row>
    <row r="10846" spans="1:13" s="269" customFormat="1" ht="15.5" hidden="1" thickTop="1" thickBot="1" x14ac:dyDescent="0.4">
      <c r="A10846" s="283" t="s">
        <v>8153</v>
      </c>
      <c r="B10846" s="284" t="str">
        <f>VLOOKUP(A10846,Lists!B:C,2,FALSE)</f>
        <v>MEX003</v>
      </c>
      <c r="C10846" s="284" t="str">
        <f>VLOOKUP(A10846,Lists!B:D,3,FALSE)</f>
        <v>MEX</v>
      </c>
      <c r="D10846" s="285" t="s">
        <v>5108</v>
      </c>
      <c r="E10846" s="285" t="s">
        <v>446</v>
      </c>
      <c r="F10846" s="285" t="s">
        <v>446</v>
      </c>
      <c r="G10846" s="285" t="s">
        <v>446</v>
      </c>
      <c r="H10846" s="278" t="str">
        <f t="shared" si="357"/>
        <v>x</v>
      </c>
      <c r="I10846" s="251" t="s">
        <v>446</v>
      </c>
      <c r="J10846" s="285" t="s">
        <v>446</v>
      </c>
      <c r="K10846" s="278" t="str">
        <f t="shared" si="358"/>
        <v>MEX003Buildings damaged</v>
      </c>
      <c r="L10846" s="286">
        <v>43798</v>
      </c>
      <c r="M10846" s="286" t="s">
        <v>3248</v>
      </c>
    </row>
    <row r="10847" spans="1:13" s="269" customFormat="1" ht="15.5" hidden="1" thickTop="1" thickBot="1" x14ac:dyDescent="0.4">
      <c r="A10847" s="287" t="s">
        <v>8153</v>
      </c>
      <c r="B10847" s="284" t="str">
        <f>VLOOKUP(A10847,Lists!B:C,2,FALSE)</f>
        <v>MEX003</v>
      </c>
      <c r="C10847" s="284" t="str">
        <f>VLOOKUP(A10847,Lists!B:D,3,FALSE)</f>
        <v>MEX</v>
      </c>
      <c r="D10847" s="289" t="s">
        <v>5109</v>
      </c>
      <c r="E10847" s="289" t="s">
        <v>446</v>
      </c>
      <c r="F10847" s="289" t="s">
        <v>446</v>
      </c>
      <c r="G10847" s="289" t="s">
        <v>446</v>
      </c>
      <c r="H10847" s="278" t="str">
        <f t="shared" si="357"/>
        <v>x</v>
      </c>
      <c r="I10847" s="252" t="s">
        <v>446</v>
      </c>
      <c r="J10847" s="289" t="s">
        <v>446</v>
      </c>
      <c r="K10847" s="278" t="str">
        <f t="shared" si="358"/>
        <v>MEX003Buildings destroyed</v>
      </c>
      <c r="L10847" s="290">
        <v>43798</v>
      </c>
      <c r="M10847" s="290" t="s">
        <v>3248</v>
      </c>
    </row>
    <row r="10848" spans="1:13" s="269" customFormat="1" ht="15.5" hidden="1" thickTop="1" thickBot="1" x14ac:dyDescent="0.4">
      <c r="A10848" s="283" t="s">
        <v>8153</v>
      </c>
      <c r="B10848" s="284" t="str">
        <f>VLOOKUP(A10848,Lists!B:C,2,FALSE)</f>
        <v>MEX003</v>
      </c>
      <c r="C10848" s="284" t="str">
        <f>VLOOKUP(A10848,Lists!B:D,3,FALSE)</f>
        <v>MEX</v>
      </c>
      <c r="D10848" s="285" t="s">
        <v>742</v>
      </c>
      <c r="E10848" s="285" t="s">
        <v>446</v>
      </c>
      <c r="F10848" s="285" t="s">
        <v>446</v>
      </c>
      <c r="G10848" s="285" t="s">
        <v>446</v>
      </c>
      <c r="H10848" s="278" t="str">
        <f t="shared" si="357"/>
        <v>x</v>
      </c>
      <c r="I10848" s="251" t="s">
        <v>446</v>
      </c>
      <c r="J10848" s="285" t="s">
        <v>446</v>
      </c>
      <c r="K10848" s="278" t="str">
        <f t="shared" si="358"/>
        <v>MEX003Economic Losses</v>
      </c>
      <c r="L10848" s="286">
        <v>43798</v>
      </c>
      <c r="M10848" s="286" t="s">
        <v>3248</v>
      </c>
    </row>
    <row r="10849" spans="1:13" s="269" customFormat="1" ht="15.5" hidden="1" thickTop="1" thickBot="1" x14ac:dyDescent="0.4">
      <c r="A10849" s="287" t="s">
        <v>8153</v>
      </c>
      <c r="B10849" s="284" t="str">
        <f>VLOOKUP(A10849,Lists!B:C,2,FALSE)</f>
        <v>MEX003</v>
      </c>
      <c r="C10849" s="284" t="str">
        <f>VLOOKUP(A10849,Lists!B:D,3,FALSE)</f>
        <v>MEX</v>
      </c>
      <c r="D10849" s="289" t="s">
        <v>5110</v>
      </c>
      <c r="E10849" s="289" t="s">
        <v>446</v>
      </c>
      <c r="F10849" s="289" t="s">
        <v>446</v>
      </c>
      <c r="G10849" s="289" t="s">
        <v>446</v>
      </c>
      <c r="H10849" s="278" t="str">
        <f t="shared" si="357"/>
        <v>x</v>
      </c>
      <c r="I10849" s="252" t="s">
        <v>446</v>
      </c>
      <c r="J10849" s="289" t="s">
        <v>7800</v>
      </c>
      <c r="K10849" s="278" t="str">
        <f t="shared" si="358"/>
        <v>MEX003Minimal humanitarian conditions - Level 1</v>
      </c>
      <c r="L10849" s="290">
        <v>43798</v>
      </c>
      <c r="M10849" s="290" t="s">
        <v>3248</v>
      </c>
    </row>
    <row r="10850" spans="1:13" s="269" customFormat="1" ht="15.5" hidden="1" thickTop="1" thickBot="1" x14ac:dyDescent="0.4">
      <c r="A10850" s="283" t="s">
        <v>8153</v>
      </c>
      <c r="B10850" s="284" t="str">
        <f>VLOOKUP(A10850,Lists!B:C,2,FALSE)</f>
        <v>MEX003</v>
      </c>
      <c r="C10850" s="284" t="str">
        <f>VLOOKUP(A10850,Lists!B:D,3,FALSE)</f>
        <v>MEX</v>
      </c>
      <c r="D10850" s="285" t="s">
        <v>5111</v>
      </c>
      <c r="E10850" s="285" t="s">
        <v>446</v>
      </c>
      <c r="F10850" s="285" t="s">
        <v>446</v>
      </c>
      <c r="G10850" s="285" t="s">
        <v>446</v>
      </c>
      <c r="H10850" s="278" t="str">
        <f t="shared" si="357"/>
        <v>x</v>
      </c>
      <c r="I10850" s="251" t="s">
        <v>446</v>
      </c>
      <c r="J10850" s="285" t="s">
        <v>7800</v>
      </c>
      <c r="K10850" s="278" t="str">
        <f t="shared" si="358"/>
        <v>MEX003Stressed humanitarian conditions - Level 2</v>
      </c>
      <c r="L10850" s="286">
        <v>43798</v>
      </c>
      <c r="M10850" s="286" t="s">
        <v>3248</v>
      </c>
    </row>
    <row r="10851" spans="1:13" s="269" customFormat="1" ht="15.5" hidden="1" thickTop="1" thickBot="1" x14ac:dyDescent="0.4">
      <c r="A10851" s="287" t="s">
        <v>8153</v>
      </c>
      <c r="B10851" s="284" t="str">
        <f>VLOOKUP(A10851,Lists!B:C,2,FALSE)</f>
        <v>MEX003</v>
      </c>
      <c r="C10851" s="284" t="str">
        <f>VLOOKUP(A10851,Lists!B:D,3,FALSE)</f>
        <v>MEX</v>
      </c>
      <c r="D10851" s="289" t="s">
        <v>5112</v>
      </c>
      <c r="E10851" s="289" t="s">
        <v>446</v>
      </c>
      <c r="F10851" s="289" t="s">
        <v>446</v>
      </c>
      <c r="G10851" s="289" t="s">
        <v>446</v>
      </c>
      <c r="H10851" s="278" t="str">
        <f t="shared" si="357"/>
        <v>x</v>
      </c>
      <c r="I10851" s="252" t="s">
        <v>446</v>
      </c>
      <c r="J10851" s="289" t="s">
        <v>7800</v>
      </c>
      <c r="K10851" s="278" t="str">
        <f t="shared" si="358"/>
        <v>MEX003Moderate humanitarian conditions - Level 3</v>
      </c>
      <c r="L10851" s="290">
        <v>43798</v>
      </c>
      <c r="M10851" s="290" t="s">
        <v>3248</v>
      </c>
    </row>
    <row r="10852" spans="1:13" s="269" customFormat="1" ht="15.5" hidden="1" thickTop="1" thickBot="1" x14ac:dyDescent="0.4">
      <c r="A10852" s="283" t="s">
        <v>8153</v>
      </c>
      <c r="B10852" s="284" t="str">
        <f>VLOOKUP(A10852,Lists!B:C,2,FALSE)</f>
        <v>MEX003</v>
      </c>
      <c r="C10852" s="284" t="str">
        <f>VLOOKUP(A10852,Lists!B:D,3,FALSE)</f>
        <v>MEX</v>
      </c>
      <c r="D10852" s="285" t="s">
        <v>5113</v>
      </c>
      <c r="E10852" s="285" t="s">
        <v>446</v>
      </c>
      <c r="F10852" s="285" t="s">
        <v>446</v>
      </c>
      <c r="G10852" s="285" t="s">
        <v>446</v>
      </c>
      <c r="H10852" s="278" t="str">
        <f t="shared" si="357"/>
        <v>x</v>
      </c>
      <c r="I10852" s="251" t="s">
        <v>446</v>
      </c>
      <c r="J10852" s="285" t="s">
        <v>7800</v>
      </c>
      <c r="K10852" s="278" t="str">
        <f t="shared" si="358"/>
        <v>MEX003Severe humanitarian conditions - Level 4</v>
      </c>
      <c r="L10852" s="286">
        <v>43798</v>
      </c>
      <c r="M10852" s="286" t="s">
        <v>3248</v>
      </c>
    </row>
    <row r="10853" spans="1:13" s="269" customFormat="1" ht="15.5" hidden="1" thickTop="1" thickBot="1" x14ac:dyDescent="0.4">
      <c r="A10853" s="287" t="s">
        <v>8153</v>
      </c>
      <c r="B10853" s="284" t="str">
        <f>VLOOKUP(A10853,Lists!B:C,2,FALSE)</f>
        <v>MEX003</v>
      </c>
      <c r="C10853" s="284" t="str">
        <f>VLOOKUP(A10853,Lists!B:D,3,FALSE)</f>
        <v>MEX</v>
      </c>
      <c r="D10853" s="289" t="s">
        <v>5114</v>
      </c>
      <c r="E10853" s="289" t="s">
        <v>446</v>
      </c>
      <c r="F10853" s="289" t="s">
        <v>446</v>
      </c>
      <c r="G10853" s="289" t="s">
        <v>446</v>
      </c>
      <c r="H10853" s="278" t="str">
        <f t="shared" si="357"/>
        <v>x</v>
      </c>
      <c r="I10853" s="252" t="s">
        <v>446</v>
      </c>
      <c r="J10853" s="289" t="s">
        <v>7800</v>
      </c>
      <c r="K10853" s="278" t="str">
        <f t="shared" si="358"/>
        <v>MEX003Extreme humanitarian conditions - Level 5</v>
      </c>
      <c r="L10853" s="290">
        <v>43798</v>
      </c>
      <c r="M10853" s="290" t="s">
        <v>3248</v>
      </c>
    </row>
    <row r="10854" spans="1:13" s="269" customFormat="1" ht="15.5" hidden="1" thickTop="1" thickBot="1" x14ac:dyDescent="0.4">
      <c r="A10854" s="283" t="s">
        <v>8153</v>
      </c>
      <c r="B10854" s="284" t="str">
        <f>VLOOKUP(A10854,Lists!B:C,2,FALSE)</f>
        <v>MEX003</v>
      </c>
      <c r="C10854" s="284" t="str">
        <f>VLOOKUP(A10854,Lists!B:D,3,FALSE)</f>
        <v>MEX</v>
      </c>
      <c r="D10854" s="285" t="s">
        <v>688</v>
      </c>
      <c r="E10854" s="285">
        <v>3</v>
      </c>
      <c r="F10854" s="285" t="s">
        <v>8228</v>
      </c>
      <c r="G10854" s="285" t="s">
        <v>732</v>
      </c>
      <c r="H10854" s="278">
        <f t="shared" si="357"/>
        <v>1</v>
      </c>
      <c r="I10854" s="251" t="s">
        <v>8229</v>
      </c>
      <c r="J10854" s="285" t="s">
        <v>7801</v>
      </c>
      <c r="K10854" s="278" t="str">
        <f t="shared" si="358"/>
        <v>MEX003Crisis affected groups</v>
      </c>
      <c r="L10854" s="286">
        <v>43798</v>
      </c>
      <c r="M10854" s="286" t="s">
        <v>3248</v>
      </c>
    </row>
    <row r="10855" spans="1:13" s="269" customFormat="1" ht="15.5" hidden="1" thickTop="1" thickBot="1" x14ac:dyDescent="0.4">
      <c r="A10855" s="287" t="s">
        <v>8153</v>
      </c>
      <c r="B10855" s="284" t="str">
        <f>VLOOKUP(A10855,Lists!B:C,2,FALSE)</f>
        <v>MEX003</v>
      </c>
      <c r="C10855" s="284" t="str">
        <f>VLOOKUP(A10855,Lists!B:D,3,FALSE)</f>
        <v>MEX</v>
      </c>
      <c r="D10855" s="289" t="s">
        <v>691</v>
      </c>
      <c r="E10855" s="289" t="s">
        <v>446</v>
      </c>
      <c r="F10855" s="289" t="s">
        <v>446</v>
      </c>
      <c r="G10855" s="289" t="s">
        <v>446</v>
      </c>
      <c r="H10855" s="278" t="str">
        <f t="shared" si="357"/>
        <v>x</v>
      </c>
      <c r="I10855" s="252" t="s">
        <v>446</v>
      </c>
      <c r="J10855" s="289" t="s">
        <v>446</v>
      </c>
      <c r="K10855" s="278" t="str">
        <f t="shared" si="358"/>
        <v>MEX003People facing limited access constraints</v>
      </c>
      <c r="L10855" s="290">
        <v>43798</v>
      </c>
      <c r="M10855" s="290" t="s">
        <v>3248</v>
      </c>
    </row>
    <row r="10856" spans="1:13" s="269" customFormat="1" ht="15.5" hidden="1" thickTop="1" thickBot="1" x14ac:dyDescent="0.4">
      <c r="A10856" s="283" t="s">
        <v>8153</v>
      </c>
      <c r="B10856" s="284" t="str">
        <f>VLOOKUP(A10856,Lists!B:C,2,FALSE)</f>
        <v>MEX003</v>
      </c>
      <c r="C10856" s="284" t="str">
        <f>VLOOKUP(A10856,Lists!B:D,3,FALSE)</f>
        <v>MEX</v>
      </c>
      <c r="D10856" s="285" t="s">
        <v>692</v>
      </c>
      <c r="E10856" s="285" t="s">
        <v>446</v>
      </c>
      <c r="F10856" s="285" t="s">
        <v>446</v>
      </c>
      <c r="G10856" s="285" t="s">
        <v>446</v>
      </c>
      <c r="H10856" s="278" t="str">
        <f t="shared" si="357"/>
        <v>x</v>
      </c>
      <c r="I10856" s="251" t="s">
        <v>446</v>
      </c>
      <c r="J10856" s="285" t="s">
        <v>446</v>
      </c>
      <c r="K10856" s="278" t="str">
        <f t="shared" si="358"/>
        <v>MEX003People facing restricted access constraints</v>
      </c>
      <c r="L10856" s="286">
        <v>43798</v>
      </c>
      <c r="M10856" s="286" t="s">
        <v>3248</v>
      </c>
    </row>
    <row r="10857" spans="1:13" s="269" customFormat="1" ht="15.5" hidden="1" thickTop="1" thickBot="1" x14ac:dyDescent="0.4">
      <c r="A10857" s="287" t="s">
        <v>3401</v>
      </c>
      <c r="B10857" s="284" t="str">
        <f>VLOOKUP(A10857,Lists!B:C,2,FALSE)</f>
        <v>REG001</v>
      </c>
      <c r="C10857" s="284" t="str">
        <f>VLOOKUP(A10857,Lists!B:D,3,FALSE)</f>
        <v>NGA, NER, TCD, CMR</v>
      </c>
      <c r="D10857" s="289" t="s">
        <v>522</v>
      </c>
      <c r="E10857" s="289">
        <v>251171139</v>
      </c>
      <c r="F10857" s="289" t="s">
        <v>8230</v>
      </c>
      <c r="G10857" s="289" t="s">
        <v>731</v>
      </c>
      <c r="H10857" s="278">
        <f t="shared" si="357"/>
        <v>2</v>
      </c>
      <c r="I10857" s="252" t="s">
        <v>8231</v>
      </c>
      <c r="J10857" s="289" t="s">
        <v>7802</v>
      </c>
      <c r="K10857" s="278" t="str">
        <f t="shared" si="358"/>
        <v>REG001Total population</v>
      </c>
      <c r="L10857" s="290">
        <v>43798</v>
      </c>
      <c r="M10857" s="290" t="s">
        <v>3248</v>
      </c>
    </row>
    <row r="10858" spans="1:13" s="269" customFormat="1" ht="15.5" hidden="1" thickTop="1" thickBot="1" x14ac:dyDescent="0.4">
      <c r="A10858" s="283" t="s">
        <v>3401</v>
      </c>
      <c r="B10858" s="284" t="str">
        <f>VLOOKUP(A10858,Lists!B:C,2,FALSE)</f>
        <v>REG001</v>
      </c>
      <c r="C10858" s="284" t="str">
        <f>VLOOKUP(A10858,Lists!B:D,3,FALSE)</f>
        <v>NGA, NER, TCD, CMR</v>
      </c>
      <c r="D10858" s="285" t="s">
        <v>737</v>
      </c>
      <c r="E10858" s="285">
        <v>17754031</v>
      </c>
      <c r="F10858" s="285" t="s">
        <v>8232</v>
      </c>
      <c r="G10858" s="285" t="s">
        <v>731</v>
      </c>
      <c r="H10858" s="278">
        <f t="shared" si="357"/>
        <v>2</v>
      </c>
      <c r="I10858" s="251" t="s">
        <v>8233</v>
      </c>
      <c r="J10858" s="285" t="s">
        <v>7802</v>
      </c>
      <c r="K10858" s="278" t="str">
        <f t="shared" si="358"/>
        <v>REG001People exposed</v>
      </c>
      <c r="L10858" s="286">
        <v>43798</v>
      </c>
      <c r="M10858" s="286" t="s">
        <v>3248</v>
      </c>
    </row>
    <row r="10859" spans="1:13" s="269" customFormat="1" ht="15.5" hidden="1" thickTop="1" thickBot="1" x14ac:dyDescent="0.4">
      <c r="A10859" s="287" t="s">
        <v>3401</v>
      </c>
      <c r="B10859" s="284" t="str">
        <f>VLOOKUP(A10859,Lists!B:C,2,FALSE)</f>
        <v>REG001</v>
      </c>
      <c r="C10859" s="284" t="str">
        <f>VLOOKUP(A10859,Lists!B:D,3,FALSE)</f>
        <v>NGA, NER, TCD, CMR</v>
      </c>
      <c r="D10859" s="289" t="s">
        <v>533</v>
      </c>
      <c r="E10859" s="289">
        <v>17754031</v>
      </c>
      <c r="F10859" s="289" t="s">
        <v>8234</v>
      </c>
      <c r="G10859" s="289" t="s">
        <v>730</v>
      </c>
      <c r="H10859" s="278">
        <f t="shared" si="357"/>
        <v>3</v>
      </c>
      <c r="I10859" s="252" t="s">
        <v>8235</v>
      </c>
      <c r="J10859" s="289" t="s">
        <v>7802</v>
      </c>
      <c r="K10859" s="278" t="str">
        <f t="shared" si="358"/>
        <v>REG001People affected</v>
      </c>
      <c r="L10859" s="290">
        <v>43798</v>
      </c>
      <c r="M10859" s="290" t="s">
        <v>3248</v>
      </c>
    </row>
    <row r="10860" spans="1:13" s="269" customFormat="1" ht="15.5" thickTop="1" thickBot="1" x14ac:dyDescent="0.4">
      <c r="A10860" s="283" t="s">
        <v>3401</v>
      </c>
      <c r="B10860" s="284" t="str">
        <f>VLOOKUP(A10860,Lists!B:C,2,FALSE)</f>
        <v>REG001</v>
      </c>
      <c r="C10860" s="284" t="str">
        <f>VLOOKUP(A10860,Lists!B:D,3,FALSE)</f>
        <v>NGA, NER, TCD, CMR</v>
      </c>
      <c r="D10860" s="285" t="s">
        <v>666</v>
      </c>
      <c r="E10860" s="285">
        <v>3165816</v>
      </c>
      <c r="F10860" s="285" t="s">
        <v>8236</v>
      </c>
      <c r="G10860" s="285" t="s">
        <v>730</v>
      </c>
      <c r="H10860" s="278">
        <f t="shared" si="357"/>
        <v>3</v>
      </c>
      <c r="I10860" s="251" t="s">
        <v>8237</v>
      </c>
      <c r="J10860" s="285" t="s">
        <v>7802</v>
      </c>
      <c r="K10860" s="278" t="str">
        <f t="shared" si="358"/>
        <v>REG001People displaced</v>
      </c>
      <c r="L10860" s="286">
        <v>43798</v>
      </c>
      <c r="M10860" s="286" t="s">
        <v>3248</v>
      </c>
    </row>
    <row r="10861" spans="1:13" s="269" customFormat="1" ht="15.5" hidden="1" thickTop="1" thickBot="1" x14ac:dyDescent="0.4">
      <c r="A10861" s="287" t="s">
        <v>3401</v>
      </c>
      <c r="B10861" s="284" t="str">
        <f>VLOOKUP(A10861,Lists!B:C,2,FALSE)</f>
        <v>REG001</v>
      </c>
      <c r="C10861" s="284" t="str">
        <f>VLOOKUP(A10861,Lists!B:D,3,FALSE)</f>
        <v>NGA, NER, TCD, CMR</v>
      </c>
      <c r="D10861" s="289" t="s">
        <v>5029</v>
      </c>
      <c r="E10861" s="289">
        <v>1588</v>
      </c>
      <c r="F10861" s="289" t="s">
        <v>1772</v>
      </c>
      <c r="G10861" s="289" t="s">
        <v>730</v>
      </c>
      <c r="H10861" s="278">
        <f t="shared" si="357"/>
        <v>3</v>
      </c>
      <c r="I10861" s="252" t="s">
        <v>1354</v>
      </c>
      <c r="J10861" s="289" t="s">
        <v>7802</v>
      </c>
      <c r="K10861" s="278" t="str">
        <f t="shared" si="358"/>
        <v>REG001Fatalities reported</v>
      </c>
      <c r="L10861" s="290">
        <v>43798</v>
      </c>
      <c r="M10861" s="290" t="s">
        <v>3248</v>
      </c>
    </row>
    <row r="10862" spans="1:13" s="269" customFormat="1" ht="15.5" hidden="1" thickTop="1" thickBot="1" x14ac:dyDescent="0.4">
      <c r="A10862" s="283" t="s">
        <v>3401</v>
      </c>
      <c r="B10862" s="284" t="str">
        <f>VLOOKUP(A10862,Lists!B:C,2,FALSE)</f>
        <v>REG001</v>
      </c>
      <c r="C10862" s="284" t="str">
        <f>VLOOKUP(A10862,Lists!B:D,3,FALSE)</f>
        <v>NGA, NER, TCD, CMR</v>
      </c>
      <c r="D10862" s="285" t="s">
        <v>5115</v>
      </c>
      <c r="E10862" s="285">
        <v>3642</v>
      </c>
      <c r="F10862" s="285" t="s">
        <v>1772</v>
      </c>
      <c r="G10862" s="285" t="s">
        <v>730</v>
      </c>
      <c r="H10862" s="278">
        <f t="shared" si="357"/>
        <v>3</v>
      </c>
      <c r="I10862" s="251" t="s">
        <v>1354</v>
      </c>
      <c r="J10862" s="285" t="s">
        <v>7802</v>
      </c>
      <c r="K10862" s="278" t="str">
        <f t="shared" si="358"/>
        <v>REG001Fatalities in all crises</v>
      </c>
      <c r="L10862" s="286">
        <v>43798</v>
      </c>
      <c r="M10862" s="286" t="s">
        <v>3248</v>
      </c>
    </row>
    <row r="10863" spans="1:13" s="269" customFormat="1" ht="15.5" hidden="1" thickTop="1" thickBot="1" x14ac:dyDescent="0.4">
      <c r="A10863" s="287" t="s">
        <v>3401</v>
      </c>
      <c r="B10863" s="284" t="str">
        <f>VLOOKUP(A10863,Lists!B:C,2,FALSE)</f>
        <v>REG001</v>
      </c>
      <c r="C10863" s="284" t="str">
        <f>VLOOKUP(A10863,Lists!B:D,3,FALSE)</f>
        <v>NGA, NER, TCD, CMR</v>
      </c>
      <c r="D10863" s="289" t="s">
        <v>5111</v>
      </c>
      <c r="E10863" s="289">
        <v>7878212</v>
      </c>
      <c r="F10863" s="289" t="s">
        <v>8238</v>
      </c>
      <c r="G10863" s="289" t="s">
        <v>731</v>
      </c>
      <c r="H10863" s="278">
        <f t="shared" si="357"/>
        <v>2</v>
      </c>
      <c r="I10863" s="252" t="s">
        <v>8239</v>
      </c>
      <c r="J10863" s="289" t="s">
        <v>7802</v>
      </c>
      <c r="K10863" s="278" t="str">
        <f t="shared" si="358"/>
        <v>REG001Stressed humanitarian conditions - Level 2</v>
      </c>
      <c r="L10863" s="290">
        <v>43798</v>
      </c>
      <c r="M10863" s="290" t="s">
        <v>3248</v>
      </c>
    </row>
    <row r="10864" spans="1:13" s="269" customFormat="1" ht="15.5" thickTop="1" thickBot="1" x14ac:dyDescent="0.4">
      <c r="A10864" s="283" t="s">
        <v>4354</v>
      </c>
      <c r="B10864" s="284" t="str">
        <f>VLOOKUP(A10864,Lists!B:C,2,FALSE)</f>
        <v>REG011</v>
      </c>
      <c r="C10864" s="284" t="str">
        <f>VLOOKUP(A10864,Lists!B:D,3,FALSE)</f>
        <v>BGD, MMR</v>
      </c>
      <c r="D10864" s="285" t="s">
        <v>666</v>
      </c>
      <c r="E10864" s="285">
        <v>2051084</v>
      </c>
      <c r="F10864" s="285" t="s">
        <v>7203</v>
      </c>
      <c r="G10864" s="285" t="s">
        <v>731</v>
      </c>
      <c r="H10864" s="278">
        <f t="shared" si="357"/>
        <v>2</v>
      </c>
      <c r="I10864" s="251" t="s">
        <v>7206</v>
      </c>
      <c r="J10864" s="285"/>
      <c r="K10864" s="278" t="str">
        <f t="shared" si="358"/>
        <v>REG011People displaced</v>
      </c>
      <c r="L10864" s="286">
        <v>43798</v>
      </c>
      <c r="M10864" s="286" t="s">
        <v>3248</v>
      </c>
    </row>
    <row r="10865" spans="1:13" s="269" customFormat="1" ht="15.5" hidden="1" thickTop="1" thickBot="1" x14ac:dyDescent="0.4">
      <c r="A10865" s="287" t="s">
        <v>4354</v>
      </c>
      <c r="B10865" s="284" t="str">
        <f>VLOOKUP(A10865,Lists!B:C,2,FALSE)</f>
        <v>REG011</v>
      </c>
      <c r="C10865" s="284" t="str">
        <f>VLOOKUP(A10865,Lists!B:D,3,FALSE)</f>
        <v>BGD, MMR</v>
      </c>
      <c r="D10865" s="289" t="s">
        <v>5027</v>
      </c>
      <c r="E10865" s="289" t="s">
        <v>446</v>
      </c>
      <c r="F10865" s="289" t="s">
        <v>446</v>
      </c>
      <c r="G10865" s="289" t="s">
        <v>446</v>
      </c>
      <c r="H10865" s="278" t="str">
        <f t="shared" si="357"/>
        <v>x</v>
      </c>
      <c r="I10865" s="252" t="s">
        <v>446</v>
      </c>
      <c r="J10865" s="289" t="s">
        <v>446</v>
      </c>
      <c r="K10865" s="278" t="str">
        <f t="shared" si="358"/>
        <v>REG011Injuries reported</v>
      </c>
      <c r="L10865" s="290">
        <v>43798</v>
      </c>
      <c r="M10865" s="290" t="s">
        <v>3249</v>
      </c>
    </row>
    <row r="10866" spans="1:13" s="269" customFormat="1" ht="15.5" hidden="1" thickTop="1" thickBot="1" x14ac:dyDescent="0.4">
      <c r="A10866" s="283" t="s">
        <v>4354</v>
      </c>
      <c r="B10866" s="284" t="str">
        <f>VLOOKUP(A10866,Lists!B:C,2,FALSE)</f>
        <v>REG011</v>
      </c>
      <c r="C10866" s="284" t="str">
        <f>VLOOKUP(A10866,Lists!B:D,3,FALSE)</f>
        <v>BGD, MMR</v>
      </c>
      <c r="D10866" s="285" t="s">
        <v>5028</v>
      </c>
      <c r="E10866" s="285" t="s">
        <v>446</v>
      </c>
      <c r="F10866" s="285" t="s">
        <v>446</v>
      </c>
      <c r="G10866" s="285" t="s">
        <v>446</v>
      </c>
      <c r="H10866" s="278" t="str">
        <f t="shared" si="357"/>
        <v>x</v>
      </c>
      <c r="I10866" s="251" t="s">
        <v>446</v>
      </c>
      <c r="J10866" s="285" t="s">
        <v>446</v>
      </c>
      <c r="K10866" s="278" t="str">
        <f t="shared" si="358"/>
        <v>REG011Illness cases reported</v>
      </c>
      <c r="L10866" s="286">
        <v>43798</v>
      </c>
      <c r="M10866" s="286" t="s">
        <v>3249</v>
      </c>
    </row>
    <row r="10867" spans="1:13" s="269" customFormat="1" ht="15.5" hidden="1" thickTop="1" thickBot="1" x14ac:dyDescent="0.4">
      <c r="A10867" s="287" t="s">
        <v>4354</v>
      </c>
      <c r="B10867" s="284" t="str">
        <f>VLOOKUP(A10867,Lists!B:C,2,FALSE)</f>
        <v>REG011</v>
      </c>
      <c r="C10867" s="284" t="str">
        <f>VLOOKUP(A10867,Lists!B:D,3,FALSE)</f>
        <v>BGD, MMR</v>
      </c>
      <c r="D10867" s="289" t="s">
        <v>5029</v>
      </c>
      <c r="E10867" s="289">
        <v>823</v>
      </c>
      <c r="F10867" s="289" t="s">
        <v>7620</v>
      </c>
      <c r="G10867" s="289" t="s">
        <v>731</v>
      </c>
      <c r="H10867" s="278">
        <f t="shared" si="357"/>
        <v>2</v>
      </c>
      <c r="I10867" s="252" t="s">
        <v>1354</v>
      </c>
      <c r="J10867" s="289" t="s">
        <v>7803</v>
      </c>
      <c r="K10867" s="278" t="str">
        <f t="shared" si="358"/>
        <v>REG011Fatalities reported</v>
      </c>
      <c r="L10867" s="290">
        <v>43798</v>
      </c>
      <c r="M10867" s="290" t="s">
        <v>3248</v>
      </c>
    </row>
    <row r="10868" spans="1:13" s="269" customFormat="1" ht="15.5" hidden="1" thickTop="1" thickBot="1" x14ac:dyDescent="0.4">
      <c r="A10868" s="283" t="s">
        <v>4354</v>
      </c>
      <c r="B10868" s="284" t="str">
        <f>VLOOKUP(A10868,Lists!B:C,2,FALSE)</f>
        <v>REG011</v>
      </c>
      <c r="C10868" s="284" t="str">
        <f>VLOOKUP(A10868,Lists!B:D,3,FALSE)</f>
        <v>BGD, MMR</v>
      </c>
      <c r="D10868" s="285" t="s">
        <v>5115</v>
      </c>
      <c r="E10868" s="285">
        <v>985</v>
      </c>
      <c r="F10868" s="285" t="s">
        <v>7620</v>
      </c>
      <c r="G10868" s="285" t="s">
        <v>731</v>
      </c>
      <c r="H10868" s="278">
        <f t="shared" si="357"/>
        <v>2</v>
      </c>
      <c r="I10868" s="251" t="s">
        <v>1354</v>
      </c>
      <c r="J10868" s="285" t="s">
        <v>7804</v>
      </c>
      <c r="K10868" s="278" t="str">
        <f t="shared" si="358"/>
        <v>REG011Fatalities in all crises</v>
      </c>
      <c r="L10868" s="286">
        <v>43798</v>
      </c>
      <c r="M10868" s="286" t="s">
        <v>3248</v>
      </c>
    </row>
    <row r="10869" spans="1:13" s="269" customFormat="1" ht="15.5" hidden="1" thickTop="1" thickBot="1" x14ac:dyDescent="0.4">
      <c r="A10869" s="287" t="s">
        <v>5777</v>
      </c>
      <c r="B10869" s="284" t="str">
        <f>VLOOKUP(A10869,Lists!B:C,2,FALSE)</f>
        <v>IDN001</v>
      </c>
      <c r="C10869" s="284" t="str">
        <f>VLOOKUP(A10869,Lists!B:D,3,FALSE)</f>
        <v>IDN</v>
      </c>
      <c r="D10869" s="289" t="s">
        <v>5029</v>
      </c>
      <c r="E10869" s="289">
        <v>90</v>
      </c>
      <c r="F10869" s="289" t="s">
        <v>7816</v>
      </c>
      <c r="G10869" s="289" t="s">
        <v>731</v>
      </c>
      <c r="H10869" s="278">
        <f t="shared" si="357"/>
        <v>2</v>
      </c>
      <c r="I10869" s="252" t="s">
        <v>1354</v>
      </c>
      <c r="J10869" s="289" t="s">
        <v>7846</v>
      </c>
      <c r="K10869" s="278" t="str">
        <f t="shared" si="358"/>
        <v>IDN001Fatalities reported</v>
      </c>
      <c r="L10869" s="290">
        <v>43798</v>
      </c>
      <c r="M10869" s="290" t="s">
        <v>3248</v>
      </c>
    </row>
    <row r="10870" spans="1:13" s="269" customFormat="1" ht="15.5" hidden="1" thickTop="1" thickBot="1" x14ac:dyDescent="0.4">
      <c r="A10870" s="283" t="s">
        <v>5777</v>
      </c>
      <c r="B10870" s="284" t="str">
        <f>VLOOKUP(A10870,Lists!B:C,2,FALSE)</f>
        <v>IDN001</v>
      </c>
      <c r="C10870" s="284" t="str">
        <f>VLOOKUP(A10870,Lists!B:D,3,FALSE)</f>
        <v>IDN</v>
      </c>
      <c r="D10870" s="285" t="s">
        <v>5115</v>
      </c>
      <c r="E10870" s="285">
        <v>90</v>
      </c>
      <c r="F10870" s="285" t="s">
        <v>7817</v>
      </c>
      <c r="G10870" s="285" t="s">
        <v>731</v>
      </c>
      <c r="H10870" s="278">
        <f t="shared" si="357"/>
        <v>2</v>
      </c>
      <c r="I10870" s="251" t="s">
        <v>1354</v>
      </c>
      <c r="J10870" s="285" t="s">
        <v>7846</v>
      </c>
      <c r="K10870" s="278" t="str">
        <f t="shared" si="358"/>
        <v>IDN001Fatalities in all crises</v>
      </c>
      <c r="L10870" s="286">
        <v>43798</v>
      </c>
      <c r="M10870" s="286" t="s">
        <v>3248</v>
      </c>
    </row>
    <row r="10871" spans="1:13" s="269" customFormat="1" ht="15.5" hidden="1" thickTop="1" thickBot="1" x14ac:dyDescent="0.4">
      <c r="A10871" s="287" t="s">
        <v>1270</v>
      </c>
      <c r="B10871" s="284" t="str">
        <f>VLOOKUP(A10871,Lists!B:C,2,FALSE)</f>
        <v>LBY002</v>
      </c>
      <c r="C10871" s="284" t="str">
        <f>VLOOKUP(A10871,Lists!B:D,3,FALSE)</f>
        <v>LBY</v>
      </c>
      <c r="D10871" s="289" t="s">
        <v>5029</v>
      </c>
      <c r="E10871" s="289">
        <v>251</v>
      </c>
      <c r="F10871" s="289" t="s">
        <v>7847</v>
      </c>
      <c r="G10871" s="289" t="s">
        <v>7164</v>
      </c>
      <c r="H10871" s="278">
        <f t="shared" si="357"/>
        <v>3</v>
      </c>
      <c r="I10871" s="252" t="s">
        <v>2055</v>
      </c>
      <c r="J10871" s="289" t="s">
        <v>5703</v>
      </c>
      <c r="K10871" s="278" t="str">
        <f t="shared" si="358"/>
        <v>LBY002Fatalities reported</v>
      </c>
      <c r="L10871" s="290">
        <v>43798</v>
      </c>
      <c r="M10871" s="290" t="s">
        <v>3248</v>
      </c>
    </row>
    <row r="10872" spans="1:13" s="269" customFormat="1" ht="15.5" hidden="1" thickTop="1" thickBot="1" x14ac:dyDescent="0.4">
      <c r="A10872" s="283" t="s">
        <v>1270</v>
      </c>
      <c r="B10872" s="284" t="str">
        <f>VLOOKUP(A10872,Lists!B:C,2,FALSE)</f>
        <v>LBY002</v>
      </c>
      <c r="C10872" s="284" t="str">
        <f>VLOOKUP(A10872,Lists!B:D,3,FALSE)</f>
        <v>LBY</v>
      </c>
      <c r="D10872" s="285" t="s">
        <v>5115</v>
      </c>
      <c r="E10872" s="285">
        <v>1717</v>
      </c>
      <c r="F10872" s="285" t="s">
        <v>7848</v>
      </c>
      <c r="G10872" s="285" t="s">
        <v>7164</v>
      </c>
      <c r="H10872" s="278">
        <f t="shared" si="357"/>
        <v>3</v>
      </c>
      <c r="I10872" s="251" t="s">
        <v>6278</v>
      </c>
      <c r="J10872" s="285" t="s">
        <v>3664</v>
      </c>
      <c r="K10872" s="278" t="str">
        <f t="shared" si="358"/>
        <v>LBY002Fatalities in all crises</v>
      </c>
      <c r="L10872" s="286">
        <v>43798</v>
      </c>
      <c r="M10872" s="286" t="s">
        <v>3248</v>
      </c>
    </row>
    <row r="10873" spans="1:13" s="269" customFormat="1" ht="15.5" hidden="1" thickTop="1" thickBot="1" x14ac:dyDescent="0.4">
      <c r="A10873" s="287" t="s">
        <v>2968</v>
      </c>
      <c r="B10873" s="284" t="str">
        <f>VLOOKUP(A10873,Lists!B:C,2,FALSE)</f>
        <v>LBY001</v>
      </c>
      <c r="C10873" s="284" t="str">
        <f>VLOOKUP(A10873,Lists!B:D,3,FALSE)</f>
        <v>LBY</v>
      </c>
      <c r="D10873" s="289" t="s">
        <v>5029</v>
      </c>
      <c r="E10873" s="289">
        <v>1717</v>
      </c>
      <c r="F10873" s="289" t="s">
        <v>7848</v>
      </c>
      <c r="G10873" s="289" t="s">
        <v>7164</v>
      </c>
      <c r="H10873" s="278">
        <f t="shared" ref="H10873:H10936" si="359">IF(G10873="x","x",IF(G10873="Low",3,IF(G10873="Medium",2,IF(G10873="High",1,FALSE))))</f>
        <v>3</v>
      </c>
      <c r="I10873" s="252" t="s">
        <v>6278</v>
      </c>
      <c r="J10873" s="289" t="s">
        <v>6320</v>
      </c>
      <c r="K10873" s="278" t="str">
        <f t="shared" si="358"/>
        <v>LBY001Fatalities reported</v>
      </c>
      <c r="L10873" s="290">
        <v>43798</v>
      </c>
      <c r="M10873" s="290" t="s">
        <v>3248</v>
      </c>
    </row>
    <row r="10874" spans="1:13" s="269" customFormat="1" ht="15.5" hidden="1" thickTop="1" thickBot="1" x14ac:dyDescent="0.4">
      <c r="A10874" s="283" t="s">
        <v>2968</v>
      </c>
      <c r="B10874" s="284" t="str">
        <f>VLOOKUP(A10874,Lists!B:C,2,FALSE)</f>
        <v>LBY001</v>
      </c>
      <c r="C10874" s="284" t="str">
        <f>VLOOKUP(A10874,Lists!B:D,3,FALSE)</f>
        <v>LBY</v>
      </c>
      <c r="D10874" s="285" t="s">
        <v>5115</v>
      </c>
      <c r="E10874" s="285">
        <v>1717</v>
      </c>
      <c r="F10874" s="285" t="s">
        <v>7848</v>
      </c>
      <c r="G10874" s="285" t="s">
        <v>7164</v>
      </c>
      <c r="H10874" s="278">
        <f t="shared" si="359"/>
        <v>3</v>
      </c>
      <c r="I10874" s="251" t="s">
        <v>6278</v>
      </c>
      <c r="J10874" s="285" t="s">
        <v>3664</v>
      </c>
      <c r="K10874" s="278" t="str">
        <f t="shared" si="358"/>
        <v>LBY001Fatalities in all crises</v>
      </c>
      <c r="L10874" s="286">
        <v>43798</v>
      </c>
      <c r="M10874" s="286" t="s">
        <v>3248</v>
      </c>
    </row>
    <row r="10875" spans="1:13" s="269" customFormat="1" ht="15.5" hidden="1" thickTop="1" thickBot="1" x14ac:dyDescent="0.4">
      <c r="A10875" s="287" t="s">
        <v>1226</v>
      </c>
      <c r="B10875" s="284" t="str">
        <f>VLOOKUP(A10875,Lists!B:C,2,FALSE)</f>
        <v>SYR001</v>
      </c>
      <c r="C10875" s="284" t="str">
        <f>VLOOKUP(A10875,Lists!B:D,3,FALSE)</f>
        <v>SYR</v>
      </c>
      <c r="D10875" s="289" t="s">
        <v>522</v>
      </c>
      <c r="E10875" s="289">
        <v>14854515</v>
      </c>
      <c r="F10875" s="289" t="s">
        <v>7231</v>
      </c>
      <c r="G10875" s="289" t="s">
        <v>5204</v>
      </c>
      <c r="H10875" s="278">
        <f t="shared" si="359"/>
        <v>2</v>
      </c>
      <c r="I10875" s="252" t="s">
        <v>7240</v>
      </c>
      <c r="J10875" s="289" t="s">
        <v>1098</v>
      </c>
      <c r="K10875" s="278" t="str">
        <f t="shared" si="358"/>
        <v>SYR001Total population</v>
      </c>
      <c r="L10875" s="290">
        <v>43798</v>
      </c>
      <c r="M10875" s="290" t="s">
        <v>3248</v>
      </c>
    </row>
    <row r="10876" spans="1:13" s="269" customFormat="1" ht="15.5" hidden="1" thickTop="1" thickBot="1" x14ac:dyDescent="0.4">
      <c r="A10876" s="283" t="s">
        <v>1226</v>
      </c>
      <c r="B10876" s="284" t="str">
        <f>VLOOKUP(A10876,Lists!B:C,2,FALSE)</f>
        <v>SYR001</v>
      </c>
      <c r="C10876" s="284" t="str">
        <f>VLOOKUP(A10876,Lists!B:D,3,FALSE)</f>
        <v>SYR</v>
      </c>
      <c r="D10876" s="285" t="s">
        <v>737</v>
      </c>
      <c r="E10876" s="285">
        <v>14854515</v>
      </c>
      <c r="F10876" s="285" t="s">
        <v>7231</v>
      </c>
      <c r="G10876" s="285" t="s">
        <v>5204</v>
      </c>
      <c r="H10876" s="278">
        <f t="shared" si="359"/>
        <v>2</v>
      </c>
      <c r="I10876" s="251" t="s">
        <v>7240</v>
      </c>
      <c r="J10876" s="285" t="s">
        <v>7246</v>
      </c>
      <c r="K10876" s="278" t="str">
        <f t="shared" ref="K10876:K10939" si="360">B10876&amp;""&amp;D10876</f>
        <v>SYR001People exposed</v>
      </c>
      <c r="L10876" s="286">
        <v>43798</v>
      </c>
      <c r="M10876" s="286" t="s">
        <v>3248</v>
      </c>
    </row>
    <row r="10877" spans="1:13" s="269" customFormat="1" ht="15.5" hidden="1" thickTop="1" thickBot="1" x14ac:dyDescent="0.4">
      <c r="A10877" s="287" t="s">
        <v>1226</v>
      </c>
      <c r="B10877" s="284" t="str">
        <f>VLOOKUP(A10877,Lists!B:C,2,FALSE)</f>
        <v>SYR001</v>
      </c>
      <c r="C10877" s="284" t="str">
        <f>VLOOKUP(A10877,Lists!B:D,3,FALSE)</f>
        <v>SYR</v>
      </c>
      <c r="D10877" s="289" t="s">
        <v>533</v>
      </c>
      <c r="E10877" s="289">
        <v>14854515</v>
      </c>
      <c r="F10877" s="289" t="s">
        <v>7231</v>
      </c>
      <c r="G10877" s="289" t="s">
        <v>5204</v>
      </c>
      <c r="H10877" s="278">
        <f t="shared" si="359"/>
        <v>2</v>
      </c>
      <c r="I10877" s="252" t="s">
        <v>7240</v>
      </c>
      <c r="J10877" s="289" t="s">
        <v>1103</v>
      </c>
      <c r="K10877" s="278" t="str">
        <f t="shared" si="360"/>
        <v>SYR001People affected</v>
      </c>
      <c r="L10877" s="290">
        <v>43798</v>
      </c>
      <c r="M10877" s="290" t="s">
        <v>3248</v>
      </c>
    </row>
    <row r="10878" spans="1:13" s="269" customFormat="1" ht="15.5" thickTop="1" thickBot="1" x14ac:dyDescent="0.4">
      <c r="A10878" s="283" t="s">
        <v>1226</v>
      </c>
      <c r="B10878" s="284" t="str">
        <f>VLOOKUP(A10878,Lists!B:C,2,FALSE)</f>
        <v>SYR001</v>
      </c>
      <c r="C10878" s="284" t="str">
        <f>VLOOKUP(A10878,Lists!B:D,3,FALSE)</f>
        <v>SYR</v>
      </c>
      <c r="D10878" s="285" t="s">
        <v>666</v>
      </c>
      <c r="E10878" s="285">
        <v>13026479</v>
      </c>
      <c r="F10878" s="285" t="s">
        <v>4944</v>
      </c>
      <c r="G10878" s="285" t="s">
        <v>730</v>
      </c>
      <c r="H10878" s="278">
        <f t="shared" si="359"/>
        <v>3</v>
      </c>
      <c r="I10878" s="251" t="s">
        <v>4945</v>
      </c>
      <c r="J10878" s="285" t="s">
        <v>6811</v>
      </c>
      <c r="K10878" s="278" t="str">
        <f t="shared" si="360"/>
        <v>SYR001People displaced</v>
      </c>
      <c r="L10878" s="286">
        <v>43798</v>
      </c>
      <c r="M10878" s="286" t="s">
        <v>3248</v>
      </c>
    </row>
    <row r="10879" spans="1:13" s="269" customFormat="1" ht="15.5" hidden="1" thickTop="1" thickBot="1" x14ac:dyDescent="0.4">
      <c r="A10879" s="287" t="s">
        <v>1226</v>
      </c>
      <c r="B10879" s="284" t="str">
        <f>VLOOKUP(A10879,Lists!B:C,2,FALSE)</f>
        <v>SYR001</v>
      </c>
      <c r="C10879" s="284" t="str">
        <f>VLOOKUP(A10879,Lists!B:D,3,FALSE)</f>
        <v>SYR</v>
      </c>
      <c r="D10879" s="289" t="s">
        <v>5029</v>
      </c>
      <c r="E10879" s="289">
        <v>7895</v>
      </c>
      <c r="F10879" s="289" t="s">
        <v>7849</v>
      </c>
      <c r="G10879" s="289" t="s">
        <v>730</v>
      </c>
      <c r="H10879" s="278">
        <f t="shared" si="359"/>
        <v>3</v>
      </c>
      <c r="I10879" s="252" t="s">
        <v>1354</v>
      </c>
      <c r="J10879" s="289" t="s">
        <v>6812</v>
      </c>
      <c r="K10879" s="278" t="str">
        <f t="shared" si="360"/>
        <v>SYR001Fatalities reported</v>
      </c>
      <c r="L10879" s="290">
        <v>43798</v>
      </c>
      <c r="M10879" s="290" t="s">
        <v>3248</v>
      </c>
    </row>
    <row r="10880" spans="1:13" s="269" customFormat="1" ht="15.5" hidden="1" thickTop="1" thickBot="1" x14ac:dyDescent="0.4">
      <c r="A10880" s="283" t="s">
        <v>1226</v>
      </c>
      <c r="B10880" s="284" t="str">
        <f>VLOOKUP(A10880,Lists!B:C,2,FALSE)</f>
        <v>SYR001</v>
      </c>
      <c r="C10880" s="284" t="str">
        <f>VLOOKUP(A10880,Lists!B:D,3,FALSE)</f>
        <v>SYR</v>
      </c>
      <c r="D10880" s="285" t="s">
        <v>5115</v>
      </c>
      <c r="E10880" s="285">
        <v>7895</v>
      </c>
      <c r="F10880" s="285" t="s">
        <v>7849</v>
      </c>
      <c r="G10880" s="285" t="s">
        <v>730</v>
      </c>
      <c r="H10880" s="278">
        <f t="shared" si="359"/>
        <v>3</v>
      </c>
      <c r="I10880" s="251" t="s">
        <v>1354</v>
      </c>
      <c r="J10880" s="285" t="s">
        <v>5706</v>
      </c>
      <c r="K10880" s="278" t="str">
        <f t="shared" si="360"/>
        <v>SYR001Fatalities in all crises</v>
      </c>
      <c r="L10880" s="286">
        <v>43798</v>
      </c>
      <c r="M10880" s="286" t="s">
        <v>3248</v>
      </c>
    </row>
    <row r="10881" spans="1:13" s="269" customFormat="1" ht="15.5" hidden="1" thickTop="1" thickBot="1" x14ac:dyDescent="0.4">
      <c r="A10881" s="287" t="s">
        <v>1265</v>
      </c>
      <c r="B10881" s="284" t="str">
        <f>VLOOKUP(A10881,Lists!B:C,2,FALSE)</f>
        <v>GRC002</v>
      </c>
      <c r="C10881" s="284" t="str">
        <f>VLOOKUP(A10881,Lists!B:D,3,FALSE)</f>
        <v>GRC</v>
      </c>
      <c r="D10881" s="289" t="s">
        <v>522</v>
      </c>
      <c r="E10881" s="289">
        <v>10863921</v>
      </c>
      <c r="F10881" s="289" t="s">
        <v>3069</v>
      </c>
      <c r="G10881" s="289" t="s">
        <v>6820</v>
      </c>
      <c r="H10881" s="278">
        <f t="shared" si="359"/>
        <v>1</v>
      </c>
      <c r="I10881" s="252" t="s">
        <v>3070</v>
      </c>
      <c r="J10881" s="289" t="s">
        <v>3071</v>
      </c>
      <c r="K10881" s="278" t="str">
        <f t="shared" si="360"/>
        <v>GRC002Total population</v>
      </c>
      <c r="L10881" s="290">
        <v>43798</v>
      </c>
      <c r="M10881" s="290" t="s">
        <v>3248</v>
      </c>
    </row>
    <row r="10882" spans="1:13" s="269" customFormat="1" ht="15.5" hidden="1" thickTop="1" thickBot="1" x14ac:dyDescent="0.4">
      <c r="A10882" s="283" t="s">
        <v>1265</v>
      </c>
      <c r="B10882" s="284" t="str">
        <f>VLOOKUP(A10882,Lists!B:C,2,FALSE)</f>
        <v>GRC002</v>
      </c>
      <c r="C10882" s="284" t="str">
        <f>VLOOKUP(A10882,Lists!B:D,3,FALSE)</f>
        <v>GRC</v>
      </c>
      <c r="D10882" s="285" t="s">
        <v>737</v>
      </c>
      <c r="E10882" s="285">
        <v>317156</v>
      </c>
      <c r="F10882" s="285" t="s">
        <v>3069</v>
      </c>
      <c r="G10882" s="285" t="s">
        <v>6820</v>
      </c>
      <c r="H10882" s="278">
        <f t="shared" si="359"/>
        <v>1</v>
      </c>
      <c r="I10882" s="251" t="s">
        <v>7865</v>
      </c>
      <c r="J10882" s="285" t="s">
        <v>4688</v>
      </c>
      <c r="K10882" s="278" t="str">
        <f t="shared" si="360"/>
        <v>GRC002People exposed</v>
      </c>
      <c r="L10882" s="286">
        <v>43798</v>
      </c>
      <c r="M10882" s="286" t="s">
        <v>3248</v>
      </c>
    </row>
    <row r="10883" spans="1:13" s="269" customFormat="1" ht="15.5" hidden="1" thickTop="1" thickBot="1" x14ac:dyDescent="0.4">
      <c r="A10883" s="287" t="s">
        <v>1265</v>
      </c>
      <c r="B10883" s="284" t="str">
        <f>VLOOKUP(A10883,Lists!B:C,2,FALSE)</f>
        <v>GRC002</v>
      </c>
      <c r="C10883" s="284" t="str">
        <f>VLOOKUP(A10883,Lists!B:D,3,FALSE)</f>
        <v>GRC</v>
      </c>
      <c r="D10883" s="289" t="s">
        <v>533</v>
      </c>
      <c r="E10883" s="289">
        <v>103500</v>
      </c>
      <c r="F10883" s="289" t="s">
        <v>7850</v>
      </c>
      <c r="G10883" s="289" t="s">
        <v>6820</v>
      </c>
      <c r="H10883" s="278">
        <f t="shared" si="359"/>
        <v>1</v>
      </c>
      <c r="I10883" s="252" t="s">
        <v>7866</v>
      </c>
      <c r="J10883" s="289" t="s">
        <v>4690</v>
      </c>
      <c r="K10883" s="278" t="str">
        <f t="shared" si="360"/>
        <v>GRC002People affected</v>
      </c>
      <c r="L10883" s="290">
        <v>43798</v>
      </c>
      <c r="M10883" s="290" t="s">
        <v>3248</v>
      </c>
    </row>
    <row r="10884" spans="1:13" s="269" customFormat="1" ht="15.5" thickTop="1" thickBot="1" x14ac:dyDescent="0.4">
      <c r="A10884" s="283" t="s">
        <v>1265</v>
      </c>
      <c r="B10884" s="284" t="str">
        <f>VLOOKUP(A10884,Lists!B:C,2,FALSE)</f>
        <v>GRC002</v>
      </c>
      <c r="C10884" s="284" t="str">
        <f>VLOOKUP(A10884,Lists!B:D,3,FALSE)</f>
        <v>GRC</v>
      </c>
      <c r="D10884" s="285" t="s">
        <v>666</v>
      </c>
      <c r="E10884" s="285">
        <v>103500</v>
      </c>
      <c r="F10884" s="285" t="s">
        <v>7850</v>
      </c>
      <c r="G10884" s="285" t="s">
        <v>6820</v>
      </c>
      <c r="H10884" s="278">
        <f t="shared" si="359"/>
        <v>1</v>
      </c>
      <c r="I10884" s="251" t="s">
        <v>7866</v>
      </c>
      <c r="J10884" s="285" t="s">
        <v>4691</v>
      </c>
      <c r="K10884" s="278" t="str">
        <f t="shared" si="360"/>
        <v>GRC002People displaced</v>
      </c>
      <c r="L10884" s="286">
        <v>43798</v>
      </c>
      <c r="M10884" s="286" t="s">
        <v>3248</v>
      </c>
    </row>
    <row r="10885" spans="1:13" s="269" customFormat="1" ht="15.5" hidden="1" thickTop="1" thickBot="1" x14ac:dyDescent="0.4">
      <c r="A10885" s="287" t="s">
        <v>1265</v>
      </c>
      <c r="B10885" s="284" t="str">
        <f>VLOOKUP(A10885,Lists!B:C,2,FALSE)</f>
        <v>GRC002</v>
      </c>
      <c r="C10885" s="284" t="str">
        <f>VLOOKUP(A10885,Lists!B:D,3,FALSE)</f>
        <v>GRC</v>
      </c>
      <c r="D10885" s="289" t="s">
        <v>5029</v>
      </c>
      <c r="E10885" s="289">
        <v>47</v>
      </c>
      <c r="F10885" s="289" t="s">
        <v>7851</v>
      </c>
      <c r="G10885" s="289" t="s">
        <v>5204</v>
      </c>
      <c r="H10885" s="278">
        <f t="shared" si="359"/>
        <v>2</v>
      </c>
      <c r="I10885" s="252" t="s">
        <v>3075</v>
      </c>
      <c r="J10885" s="289" t="s">
        <v>4693</v>
      </c>
      <c r="K10885" s="278" t="str">
        <f t="shared" si="360"/>
        <v>GRC002Fatalities reported</v>
      </c>
      <c r="L10885" s="290">
        <v>43798</v>
      </c>
      <c r="M10885" s="290" t="s">
        <v>3248</v>
      </c>
    </row>
    <row r="10886" spans="1:13" s="269" customFormat="1" ht="15.5" hidden="1" thickTop="1" thickBot="1" x14ac:dyDescent="0.4">
      <c r="A10886" s="283" t="s">
        <v>1265</v>
      </c>
      <c r="B10886" s="284" t="str">
        <f>VLOOKUP(A10886,Lists!B:C,2,FALSE)</f>
        <v>GRC002</v>
      </c>
      <c r="C10886" s="284" t="str">
        <f>VLOOKUP(A10886,Lists!B:D,3,FALSE)</f>
        <v>GRC</v>
      </c>
      <c r="D10886" s="285" t="s">
        <v>5115</v>
      </c>
      <c r="E10886" s="285">
        <v>47</v>
      </c>
      <c r="F10886" s="285" t="s">
        <v>7851</v>
      </c>
      <c r="G10886" s="285" t="s">
        <v>5204</v>
      </c>
      <c r="H10886" s="278">
        <f t="shared" si="359"/>
        <v>2</v>
      </c>
      <c r="I10886" s="251" t="s">
        <v>3075</v>
      </c>
      <c r="J10886" s="285" t="s">
        <v>4693</v>
      </c>
      <c r="K10886" s="278" t="str">
        <f t="shared" si="360"/>
        <v>GRC002Fatalities in all crises</v>
      </c>
      <c r="L10886" s="286">
        <v>43798</v>
      </c>
      <c r="M10886" s="286" t="s">
        <v>3248</v>
      </c>
    </row>
    <row r="10887" spans="1:13" s="269" customFormat="1" ht="15.5" hidden="1" thickTop="1" thickBot="1" x14ac:dyDescent="0.4">
      <c r="A10887" s="287" t="s">
        <v>1265</v>
      </c>
      <c r="B10887" s="284" t="str">
        <f>VLOOKUP(A10887,Lists!B:C,2,FALSE)</f>
        <v>GRC002</v>
      </c>
      <c r="C10887" s="284" t="str">
        <f>VLOOKUP(A10887,Lists!B:D,3,FALSE)</f>
        <v>GRC</v>
      </c>
      <c r="D10887" s="289" t="s">
        <v>752</v>
      </c>
      <c r="E10887" s="289">
        <v>35400</v>
      </c>
      <c r="F10887" s="289" t="s">
        <v>7235</v>
      </c>
      <c r="G10887" s="289" t="s">
        <v>5204</v>
      </c>
      <c r="H10887" s="278">
        <f t="shared" si="359"/>
        <v>2</v>
      </c>
      <c r="I10887" s="252" t="s">
        <v>7866</v>
      </c>
      <c r="J10887" s="289" t="s">
        <v>7181</v>
      </c>
      <c r="K10887" s="278" t="str">
        <f t="shared" si="360"/>
        <v>GRC002People in Need</v>
      </c>
      <c r="L10887" s="290">
        <v>43798</v>
      </c>
      <c r="M10887" s="290" t="s">
        <v>3248</v>
      </c>
    </row>
    <row r="10888" spans="1:13" s="269" customFormat="1" ht="15.5" hidden="1" thickTop="1" thickBot="1" x14ac:dyDescent="0.4">
      <c r="A10888" s="283" t="s">
        <v>1265</v>
      </c>
      <c r="B10888" s="284" t="str">
        <f>VLOOKUP(A10888,Lists!B:C,2,FALSE)</f>
        <v>GRC002</v>
      </c>
      <c r="C10888" s="284" t="str">
        <f>VLOOKUP(A10888,Lists!B:D,3,FALSE)</f>
        <v>GRC</v>
      </c>
      <c r="D10888" s="285" t="s">
        <v>5110</v>
      </c>
      <c r="E10888" s="285">
        <v>213656</v>
      </c>
      <c r="F10888" s="285" t="s">
        <v>3069</v>
      </c>
      <c r="G10888" s="285" t="s">
        <v>5204</v>
      </c>
      <c r="H10888" s="278">
        <f t="shared" si="359"/>
        <v>2</v>
      </c>
      <c r="I10888" s="251" t="s">
        <v>7865</v>
      </c>
      <c r="J10888" s="285" t="s">
        <v>7181</v>
      </c>
      <c r="K10888" s="278" t="str">
        <f t="shared" si="360"/>
        <v>GRC002Minimal humanitarian conditions - Level 1</v>
      </c>
      <c r="L10888" s="286">
        <v>43798</v>
      </c>
      <c r="M10888" s="286" t="s">
        <v>3248</v>
      </c>
    </row>
    <row r="10889" spans="1:13" s="269" customFormat="1" ht="15.5" hidden="1" thickTop="1" thickBot="1" x14ac:dyDescent="0.4">
      <c r="A10889" s="287" t="s">
        <v>1265</v>
      </c>
      <c r="B10889" s="284" t="str">
        <f>VLOOKUP(A10889,Lists!B:C,2,FALSE)</f>
        <v>GRC002</v>
      </c>
      <c r="C10889" s="284" t="str">
        <f>VLOOKUP(A10889,Lists!B:D,3,FALSE)</f>
        <v>GRC</v>
      </c>
      <c r="D10889" s="289" t="s">
        <v>5111</v>
      </c>
      <c r="E10889" s="289">
        <v>68100</v>
      </c>
      <c r="F10889" s="289" t="s">
        <v>7235</v>
      </c>
      <c r="G10889" s="289" t="s">
        <v>5204</v>
      </c>
      <c r="H10889" s="278">
        <f t="shared" si="359"/>
        <v>2</v>
      </c>
      <c r="I10889" s="252" t="s">
        <v>7866</v>
      </c>
      <c r="J10889" s="289" t="s">
        <v>7181</v>
      </c>
      <c r="K10889" s="278" t="str">
        <f t="shared" si="360"/>
        <v>GRC002Stressed humanitarian conditions - Level 2</v>
      </c>
      <c r="L10889" s="290">
        <v>43798</v>
      </c>
      <c r="M10889" s="290" t="s">
        <v>3248</v>
      </c>
    </row>
    <row r="10890" spans="1:13" s="269" customFormat="1" ht="15.5" hidden="1" thickTop="1" thickBot="1" x14ac:dyDescent="0.4">
      <c r="A10890" s="283" t="s">
        <v>1265</v>
      </c>
      <c r="B10890" s="284" t="str">
        <f>VLOOKUP(A10890,Lists!B:C,2,FALSE)</f>
        <v>GRC002</v>
      </c>
      <c r="C10890" s="284" t="str">
        <f>VLOOKUP(A10890,Lists!B:D,3,FALSE)</f>
        <v>GRC</v>
      </c>
      <c r="D10890" s="285" t="s">
        <v>5112</v>
      </c>
      <c r="E10890" s="285">
        <v>35400</v>
      </c>
      <c r="F10890" s="285" t="s">
        <v>7235</v>
      </c>
      <c r="G10890" s="285" t="s">
        <v>5204</v>
      </c>
      <c r="H10890" s="278">
        <f t="shared" si="359"/>
        <v>2</v>
      </c>
      <c r="I10890" s="251" t="s">
        <v>7866</v>
      </c>
      <c r="J10890" s="285" t="s">
        <v>7181</v>
      </c>
      <c r="K10890" s="278" t="str">
        <f t="shared" si="360"/>
        <v>GRC002Moderate humanitarian conditions - Level 3</v>
      </c>
      <c r="L10890" s="286">
        <v>43798</v>
      </c>
      <c r="M10890" s="286" t="s">
        <v>3248</v>
      </c>
    </row>
    <row r="10891" spans="1:13" s="269" customFormat="1" ht="15.5" hidden="1" thickTop="1" thickBot="1" x14ac:dyDescent="0.4">
      <c r="A10891" s="287" t="s">
        <v>1262</v>
      </c>
      <c r="B10891" s="284" t="str">
        <f>VLOOKUP(A10891,Lists!B:C,2,FALSE)</f>
        <v>DZA002</v>
      </c>
      <c r="C10891" s="284" t="str">
        <f>VLOOKUP(A10891,Lists!B:D,3,FALSE)</f>
        <v>DZA</v>
      </c>
      <c r="D10891" s="289" t="s">
        <v>660</v>
      </c>
      <c r="E10891" s="289">
        <v>2381000</v>
      </c>
      <c r="F10891" s="289" t="s">
        <v>1603</v>
      </c>
      <c r="G10891" s="289" t="s">
        <v>5204</v>
      </c>
      <c r="H10891" s="278">
        <f t="shared" si="359"/>
        <v>2</v>
      </c>
      <c r="I10891" s="252" t="s">
        <v>2300</v>
      </c>
      <c r="J10891" s="289" t="s">
        <v>7873</v>
      </c>
      <c r="K10891" s="278" t="str">
        <f t="shared" si="360"/>
        <v>DZA002Landmass affected</v>
      </c>
      <c r="L10891" s="290">
        <v>43798</v>
      </c>
      <c r="M10891" s="290" t="s">
        <v>3248</v>
      </c>
    </row>
    <row r="10892" spans="1:13" s="269" customFormat="1" ht="15.5" hidden="1" thickTop="1" thickBot="1" x14ac:dyDescent="0.4">
      <c r="A10892" s="283" t="s">
        <v>1262</v>
      </c>
      <c r="B10892" s="284" t="str">
        <f>VLOOKUP(A10892,Lists!B:C,2,FALSE)</f>
        <v>DZA002</v>
      </c>
      <c r="C10892" s="284" t="str">
        <f>VLOOKUP(A10892,Lists!B:D,3,FALSE)</f>
        <v>DZA</v>
      </c>
      <c r="D10892" s="285" t="s">
        <v>737</v>
      </c>
      <c r="E10892" s="285">
        <v>33262900</v>
      </c>
      <c r="F10892" s="285" t="s">
        <v>2296</v>
      </c>
      <c r="G10892" s="285" t="s">
        <v>5204</v>
      </c>
      <c r="H10892" s="278">
        <f t="shared" si="359"/>
        <v>2</v>
      </c>
      <c r="I10892" s="251" t="s">
        <v>7867</v>
      </c>
      <c r="J10892" s="285" t="s">
        <v>7873</v>
      </c>
      <c r="K10892" s="278" t="str">
        <f t="shared" si="360"/>
        <v>DZA002People exposed</v>
      </c>
      <c r="L10892" s="286">
        <v>43798</v>
      </c>
      <c r="M10892" s="286" t="s">
        <v>3248</v>
      </c>
    </row>
    <row r="10893" spans="1:13" s="269" customFormat="1" ht="15.5" hidden="1" thickTop="1" thickBot="1" x14ac:dyDescent="0.4">
      <c r="A10893" s="287" t="s">
        <v>1262</v>
      </c>
      <c r="B10893" s="284" t="str">
        <f>VLOOKUP(A10893,Lists!B:C,2,FALSE)</f>
        <v>DZA002</v>
      </c>
      <c r="C10893" s="284" t="str">
        <f>VLOOKUP(A10893,Lists!B:D,3,FALSE)</f>
        <v>DZA</v>
      </c>
      <c r="D10893" s="289" t="s">
        <v>5028</v>
      </c>
      <c r="E10893" s="289" t="s">
        <v>446</v>
      </c>
      <c r="F10893" s="289" t="s">
        <v>446</v>
      </c>
      <c r="G10893" s="289" t="s">
        <v>446</v>
      </c>
      <c r="H10893" s="278" t="str">
        <f t="shared" si="359"/>
        <v>x</v>
      </c>
      <c r="I10893" s="252" t="s">
        <v>446</v>
      </c>
      <c r="J10893" s="289" t="s">
        <v>446</v>
      </c>
      <c r="K10893" s="278" t="str">
        <f t="shared" si="360"/>
        <v>DZA002Illness cases reported</v>
      </c>
      <c r="L10893" s="290">
        <v>43798</v>
      </c>
      <c r="M10893" s="290" t="s">
        <v>3248</v>
      </c>
    </row>
    <row r="10894" spans="1:13" s="269" customFormat="1" ht="15.5" hidden="1" thickTop="1" thickBot="1" x14ac:dyDescent="0.4">
      <c r="A10894" s="283" t="s">
        <v>1262</v>
      </c>
      <c r="B10894" s="284" t="str">
        <f>VLOOKUP(A10894,Lists!B:C,2,FALSE)</f>
        <v>DZA002</v>
      </c>
      <c r="C10894" s="284" t="str">
        <f>VLOOKUP(A10894,Lists!B:D,3,FALSE)</f>
        <v>DZA</v>
      </c>
      <c r="D10894" s="285" t="s">
        <v>5029</v>
      </c>
      <c r="E10894" s="285">
        <v>30</v>
      </c>
      <c r="F10894" s="285" t="s">
        <v>7852</v>
      </c>
      <c r="G10894" s="285" t="s">
        <v>7239</v>
      </c>
      <c r="H10894" s="278" t="b">
        <f t="shared" si="359"/>
        <v>0</v>
      </c>
      <c r="I10894" s="251" t="s">
        <v>2611</v>
      </c>
      <c r="J10894" s="285" t="s">
        <v>7250</v>
      </c>
      <c r="K10894" s="278" t="str">
        <f t="shared" si="360"/>
        <v>DZA002Fatalities reported</v>
      </c>
      <c r="L10894" s="286">
        <v>43798</v>
      </c>
      <c r="M10894" s="286" t="s">
        <v>3248</v>
      </c>
    </row>
    <row r="10895" spans="1:13" s="269" customFormat="1" ht="15.5" hidden="1" thickTop="1" thickBot="1" x14ac:dyDescent="0.4">
      <c r="A10895" s="287" t="s">
        <v>1262</v>
      </c>
      <c r="B10895" s="284" t="str">
        <f>VLOOKUP(A10895,Lists!B:C,2,FALSE)</f>
        <v>DZA002</v>
      </c>
      <c r="C10895" s="284" t="str">
        <f>VLOOKUP(A10895,Lists!B:D,3,FALSE)</f>
        <v>DZA</v>
      </c>
      <c r="D10895" s="289" t="s">
        <v>5115</v>
      </c>
      <c r="E10895" s="289">
        <v>30</v>
      </c>
      <c r="F10895" s="289" t="s">
        <v>7852</v>
      </c>
      <c r="G10895" s="289" t="s">
        <v>7239</v>
      </c>
      <c r="H10895" s="278" t="b">
        <f t="shared" si="359"/>
        <v>0</v>
      </c>
      <c r="I10895" s="252" t="s">
        <v>2611</v>
      </c>
      <c r="J10895" s="289" t="s">
        <v>7250</v>
      </c>
      <c r="K10895" s="278" t="str">
        <f t="shared" si="360"/>
        <v>DZA002Fatalities in all crises</v>
      </c>
      <c r="L10895" s="290">
        <v>43798</v>
      </c>
      <c r="M10895" s="290" t="s">
        <v>3248</v>
      </c>
    </row>
    <row r="10896" spans="1:13" s="269" customFormat="1" ht="15.5" hidden="1" thickTop="1" thickBot="1" x14ac:dyDescent="0.4">
      <c r="A10896" s="283" t="s">
        <v>1262</v>
      </c>
      <c r="B10896" s="284" t="str">
        <f>VLOOKUP(A10896,Lists!B:C,2,FALSE)</f>
        <v>DZA002</v>
      </c>
      <c r="C10896" s="284" t="str">
        <f>VLOOKUP(A10896,Lists!B:D,3,FALSE)</f>
        <v>DZA</v>
      </c>
      <c r="D10896" s="285" t="s">
        <v>5027</v>
      </c>
      <c r="E10896" s="285" t="s">
        <v>446</v>
      </c>
      <c r="F10896" s="285" t="s">
        <v>446</v>
      </c>
      <c r="G10896" s="285" t="s">
        <v>446</v>
      </c>
      <c r="H10896" s="278" t="str">
        <f t="shared" si="359"/>
        <v>x</v>
      </c>
      <c r="I10896" s="251" t="s">
        <v>446</v>
      </c>
      <c r="J10896" s="285" t="s">
        <v>446</v>
      </c>
      <c r="K10896" s="278" t="str">
        <f t="shared" si="360"/>
        <v>DZA002Injuries reported</v>
      </c>
      <c r="L10896" s="286">
        <v>43798</v>
      </c>
      <c r="M10896" s="286" t="s">
        <v>3248</v>
      </c>
    </row>
    <row r="10897" spans="1:13" s="269" customFormat="1" ht="15.5" hidden="1" thickTop="1" thickBot="1" x14ac:dyDescent="0.4">
      <c r="A10897" s="287" t="s">
        <v>1262</v>
      </c>
      <c r="B10897" s="284" t="str">
        <f>VLOOKUP(A10897,Lists!B:C,2,FALSE)</f>
        <v>DZA002</v>
      </c>
      <c r="C10897" s="284" t="str">
        <f>VLOOKUP(A10897,Lists!B:D,3,FALSE)</f>
        <v>DZA</v>
      </c>
      <c r="D10897" s="289" t="s">
        <v>752</v>
      </c>
      <c r="E10897" s="289" t="s">
        <v>446</v>
      </c>
      <c r="F10897" s="289" t="s">
        <v>446</v>
      </c>
      <c r="G10897" s="289" t="s">
        <v>446</v>
      </c>
      <c r="H10897" s="278" t="str">
        <f t="shared" si="359"/>
        <v>x</v>
      </c>
      <c r="I10897" s="252" t="s">
        <v>446</v>
      </c>
      <c r="J10897" s="289" t="s">
        <v>7874</v>
      </c>
      <c r="K10897" s="278" t="str">
        <f t="shared" si="360"/>
        <v>DZA002People in Need</v>
      </c>
      <c r="L10897" s="290">
        <v>43798</v>
      </c>
      <c r="M10897" s="290" t="s">
        <v>3248</v>
      </c>
    </row>
    <row r="10898" spans="1:13" s="269" customFormat="1" ht="15.5" hidden="1" thickTop="1" thickBot="1" x14ac:dyDescent="0.4">
      <c r="A10898" s="283" t="s">
        <v>1262</v>
      </c>
      <c r="B10898" s="284" t="str">
        <f>VLOOKUP(A10898,Lists!B:C,2,FALSE)</f>
        <v>DZA002</v>
      </c>
      <c r="C10898" s="284" t="str">
        <f>VLOOKUP(A10898,Lists!B:D,3,FALSE)</f>
        <v>DZA</v>
      </c>
      <c r="D10898" s="285" t="s">
        <v>5110</v>
      </c>
      <c r="E10898" s="285" t="s">
        <v>446</v>
      </c>
      <c r="F10898" s="285" t="s">
        <v>446</v>
      </c>
      <c r="G10898" s="285" t="s">
        <v>446</v>
      </c>
      <c r="H10898" s="278" t="str">
        <f t="shared" si="359"/>
        <v>x</v>
      </c>
      <c r="I10898" s="251" t="s">
        <v>446</v>
      </c>
      <c r="J10898" s="285" t="s">
        <v>7874</v>
      </c>
      <c r="K10898" s="278" t="str">
        <f t="shared" si="360"/>
        <v>DZA002Minimal humanitarian conditions - Level 1</v>
      </c>
      <c r="L10898" s="286">
        <v>43798</v>
      </c>
      <c r="M10898" s="286" t="s">
        <v>3248</v>
      </c>
    </row>
    <row r="10899" spans="1:13" s="269" customFormat="1" ht="15.5" hidden="1" thickTop="1" thickBot="1" x14ac:dyDescent="0.4">
      <c r="A10899" s="287" t="s">
        <v>1262</v>
      </c>
      <c r="B10899" s="284" t="str">
        <f>VLOOKUP(A10899,Lists!B:C,2,FALSE)</f>
        <v>DZA002</v>
      </c>
      <c r="C10899" s="284" t="str">
        <f>VLOOKUP(A10899,Lists!B:D,3,FALSE)</f>
        <v>DZA</v>
      </c>
      <c r="D10899" s="289" t="s">
        <v>5111</v>
      </c>
      <c r="E10899" s="289" t="s">
        <v>446</v>
      </c>
      <c r="F10899" s="289" t="s">
        <v>446</v>
      </c>
      <c r="G10899" s="289" t="s">
        <v>446</v>
      </c>
      <c r="H10899" s="278" t="str">
        <f t="shared" si="359"/>
        <v>x</v>
      </c>
      <c r="I10899" s="252" t="s">
        <v>446</v>
      </c>
      <c r="J10899" s="289" t="s">
        <v>7874</v>
      </c>
      <c r="K10899" s="278" t="str">
        <f t="shared" si="360"/>
        <v>DZA002Stressed humanitarian conditions - Level 2</v>
      </c>
      <c r="L10899" s="290">
        <v>43798</v>
      </c>
      <c r="M10899" s="290" t="s">
        <v>3248</v>
      </c>
    </row>
    <row r="10900" spans="1:13" s="269" customFormat="1" ht="15.5" hidden="1" thickTop="1" thickBot="1" x14ac:dyDescent="0.4">
      <c r="A10900" s="283" t="s">
        <v>1262</v>
      </c>
      <c r="B10900" s="284" t="str">
        <f>VLOOKUP(A10900,Lists!B:C,2,FALSE)</f>
        <v>DZA002</v>
      </c>
      <c r="C10900" s="284" t="str">
        <f>VLOOKUP(A10900,Lists!B:D,3,FALSE)</f>
        <v>DZA</v>
      </c>
      <c r="D10900" s="285" t="s">
        <v>5112</v>
      </c>
      <c r="E10900" s="285" t="s">
        <v>446</v>
      </c>
      <c r="F10900" s="285" t="s">
        <v>446</v>
      </c>
      <c r="G10900" s="285" t="s">
        <v>446</v>
      </c>
      <c r="H10900" s="278" t="str">
        <f t="shared" si="359"/>
        <v>x</v>
      </c>
      <c r="I10900" s="251" t="s">
        <v>446</v>
      </c>
      <c r="J10900" s="285" t="s">
        <v>7874</v>
      </c>
      <c r="K10900" s="278" t="str">
        <f t="shared" si="360"/>
        <v>DZA002Moderate humanitarian conditions - Level 3</v>
      </c>
      <c r="L10900" s="286">
        <v>43798</v>
      </c>
      <c r="M10900" s="286" t="s">
        <v>3248</v>
      </c>
    </row>
    <row r="10901" spans="1:13" s="269" customFormat="1" ht="15.5" hidden="1" thickTop="1" thickBot="1" x14ac:dyDescent="0.4">
      <c r="A10901" s="287" t="s">
        <v>1262</v>
      </c>
      <c r="B10901" s="284" t="str">
        <f>VLOOKUP(A10901,Lists!B:C,2,FALSE)</f>
        <v>DZA002</v>
      </c>
      <c r="C10901" s="284" t="str">
        <f>VLOOKUP(A10901,Lists!B:D,3,FALSE)</f>
        <v>DZA</v>
      </c>
      <c r="D10901" s="289" t="s">
        <v>5113</v>
      </c>
      <c r="E10901" s="289" t="s">
        <v>446</v>
      </c>
      <c r="F10901" s="289" t="s">
        <v>446</v>
      </c>
      <c r="G10901" s="289" t="s">
        <v>446</v>
      </c>
      <c r="H10901" s="278" t="str">
        <f t="shared" si="359"/>
        <v>x</v>
      </c>
      <c r="I10901" s="252" t="s">
        <v>446</v>
      </c>
      <c r="J10901" s="289" t="s">
        <v>7874</v>
      </c>
      <c r="K10901" s="278" t="str">
        <f t="shared" si="360"/>
        <v>DZA002Severe humanitarian conditions - Level 4</v>
      </c>
      <c r="L10901" s="290">
        <v>43798</v>
      </c>
      <c r="M10901" s="290" t="s">
        <v>3248</v>
      </c>
    </row>
    <row r="10902" spans="1:13" s="269" customFormat="1" ht="15.5" hidden="1" thickTop="1" thickBot="1" x14ac:dyDescent="0.4">
      <c r="A10902" s="283" t="s">
        <v>1262</v>
      </c>
      <c r="B10902" s="284" t="str">
        <f>VLOOKUP(A10902,Lists!B:C,2,FALSE)</f>
        <v>DZA002</v>
      </c>
      <c r="C10902" s="284" t="str">
        <f>VLOOKUP(A10902,Lists!B:D,3,FALSE)</f>
        <v>DZA</v>
      </c>
      <c r="D10902" s="285" t="s">
        <v>5114</v>
      </c>
      <c r="E10902" s="285" t="s">
        <v>446</v>
      </c>
      <c r="F10902" s="285" t="s">
        <v>446</v>
      </c>
      <c r="G10902" s="285" t="s">
        <v>446</v>
      </c>
      <c r="H10902" s="278" t="str">
        <f t="shared" si="359"/>
        <v>x</v>
      </c>
      <c r="I10902" s="251" t="s">
        <v>446</v>
      </c>
      <c r="J10902" s="285" t="s">
        <v>7874</v>
      </c>
      <c r="K10902" s="278" t="str">
        <f t="shared" si="360"/>
        <v>DZA002Extreme humanitarian conditions - Level 5</v>
      </c>
      <c r="L10902" s="286">
        <v>43798</v>
      </c>
      <c r="M10902" s="286" t="s">
        <v>3248</v>
      </c>
    </row>
    <row r="10903" spans="1:13" s="269" customFormat="1" ht="15.5" hidden="1" thickTop="1" thickBot="1" x14ac:dyDescent="0.4">
      <c r="A10903" s="287" t="s">
        <v>1701</v>
      </c>
      <c r="B10903" s="284" t="str">
        <f>VLOOKUP(A10903,Lists!B:C,2,FALSE)</f>
        <v>DZA003</v>
      </c>
      <c r="C10903" s="284" t="str">
        <f>VLOOKUP(A10903,Lists!B:D,3,FALSE)</f>
        <v>DZA</v>
      </c>
      <c r="D10903" s="289" t="s">
        <v>533</v>
      </c>
      <c r="E10903" s="289">
        <v>173600</v>
      </c>
      <c r="F10903" s="289" t="s">
        <v>2314</v>
      </c>
      <c r="G10903" s="289" t="s">
        <v>730</v>
      </c>
      <c r="H10903" s="278">
        <f t="shared" si="359"/>
        <v>3</v>
      </c>
      <c r="I10903" s="252" t="s">
        <v>2316</v>
      </c>
      <c r="J10903" s="289" t="s">
        <v>7875</v>
      </c>
      <c r="K10903" s="278" t="str">
        <f t="shared" si="360"/>
        <v>DZA003People affected</v>
      </c>
      <c r="L10903" s="290">
        <v>43798</v>
      </c>
      <c r="M10903" s="290" t="s">
        <v>3248</v>
      </c>
    </row>
    <row r="10904" spans="1:13" s="269" customFormat="1" ht="15.5" thickTop="1" thickBot="1" x14ac:dyDescent="0.4">
      <c r="A10904" s="283" t="s">
        <v>1701</v>
      </c>
      <c r="B10904" s="284" t="str">
        <f>VLOOKUP(A10904,Lists!B:C,2,FALSE)</f>
        <v>DZA003</v>
      </c>
      <c r="C10904" s="284" t="str">
        <f>VLOOKUP(A10904,Lists!B:D,3,FALSE)</f>
        <v>DZA</v>
      </c>
      <c r="D10904" s="285" t="s">
        <v>666</v>
      </c>
      <c r="E10904" s="285">
        <v>173600</v>
      </c>
      <c r="F10904" s="285" t="s">
        <v>2314</v>
      </c>
      <c r="G10904" s="285" t="s">
        <v>730</v>
      </c>
      <c r="H10904" s="278">
        <f t="shared" si="359"/>
        <v>3</v>
      </c>
      <c r="I10904" s="251" t="s">
        <v>2316</v>
      </c>
      <c r="J10904" s="285" t="s">
        <v>7875</v>
      </c>
      <c r="K10904" s="278" t="str">
        <f t="shared" si="360"/>
        <v>DZA003People displaced</v>
      </c>
      <c r="L10904" s="286">
        <v>43798</v>
      </c>
      <c r="M10904" s="286" t="s">
        <v>3248</v>
      </c>
    </row>
    <row r="10905" spans="1:13" s="269" customFormat="1" ht="15.5" hidden="1" thickTop="1" thickBot="1" x14ac:dyDescent="0.4">
      <c r="A10905" s="287" t="s">
        <v>1701</v>
      </c>
      <c r="B10905" s="284" t="str">
        <f>VLOOKUP(A10905,Lists!B:C,2,FALSE)</f>
        <v>DZA003</v>
      </c>
      <c r="C10905" s="284" t="str">
        <f>VLOOKUP(A10905,Lists!B:D,3,FALSE)</f>
        <v>DZA</v>
      </c>
      <c r="D10905" s="289" t="s">
        <v>5115</v>
      </c>
      <c r="E10905" s="289">
        <v>30</v>
      </c>
      <c r="F10905" s="289" t="s">
        <v>7852</v>
      </c>
      <c r="G10905" s="289" t="s">
        <v>730</v>
      </c>
      <c r="H10905" s="278">
        <f t="shared" si="359"/>
        <v>3</v>
      </c>
      <c r="I10905" s="252" t="s">
        <v>2611</v>
      </c>
      <c r="J10905" s="289" t="s">
        <v>7250</v>
      </c>
      <c r="K10905" s="278" t="str">
        <f t="shared" si="360"/>
        <v>DZA003Fatalities in all crises</v>
      </c>
      <c r="L10905" s="290">
        <v>43798</v>
      </c>
      <c r="M10905" s="290" t="s">
        <v>3248</v>
      </c>
    </row>
    <row r="10906" spans="1:13" s="269" customFormat="1" ht="15.5" hidden="1" thickTop="1" thickBot="1" x14ac:dyDescent="0.4">
      <c r="A10906" s="283" t="s">
        <v>1701</v>
      </c>
      <c r="B10906" s="284" t="str">
        <f>VLOOKUP(A10906,Lists!B:C,2,FALSE)</f>
        <v>DZA003</v>
      </c>
      <c r="C10906" s="284" t="str">
        <f>VLOOKUP(A10906,Lists!B:D,3,FALSE)</f>
        <v>DZA</v>
      </c>
      <c r="D10906" s="285" t="s">
        <v>5027</v>
      </c>
      <c r="E10906" s="285">
        <v>0</v>
      </c>
      <c r="F10906" s="285" t="s">
        <v>446</v>
      </c>
      <c r="G10906" s="285" t="s">
        <v>446</v>
      </c>
      <c r="H10906" s="278" t="str">
        <f t="shared" si="359"/>
        <v>x</v>
      </c>
      <c r="I10906" s="251" t="s">
        <v>446</v>
      </c>
      <c r="J10906" s="285" t="s">
        <v>889</v>
      </c>
      <c r="K10906" s="278" t="str">
        <f t="shared" si="360"/>
        <v>DZA003Injuries reported</v>
      </c>
      <c r="L10906" s="286">
        <v>43798</v>
      </c>
      <c r="M10906" s="286" t="s">
        <v>3248</v>
      </c>
    </row>
    <row r="10907" spans="1:13" s="269" customFormat="1" ht="15.5" hidden="1" thickTop="1" thickBot="1" x14ac:dyDescent="0.4">
      <c r="A10907" s="287" t="s">
        <v>1701</v>
      </c>
      <c r="B10907" s="284" t="str">
        <f>VLOOKUP(A10907,Lists!B:C,2,FALSE)</f>
        <v>DZA003</v>
      </c>
      <c r="C10907" s="284" t="str">
        <f>VLOOKUP(A10907,Lists!B:D,3,FALSE)</f>
        <v>DZA</v>
      </c>
      <c r="D10907" s="289" t="s">
        <v>5029</v>
      </c>
      <c r="E10907" s="289">
        <v>0</v>
      </c>
      <c r="F10907" s="289" t="s">
        <v>446</v>
      </c>
      <c r="G10907" s="289" t="s">
        <v>446</v>
      </c>
      <c r="H10907" s="278" t="str">
        <f t="shared" si="359"/>
        <v>x</v>
      </c>
      <c r="I10907" s="252" t="s">
        <v>446</v>
      </c>
      <c r="J10907" s="289" t="s">
        <v>889</v>
      </c>
      <c r="K10907" s="278" t="str">
        <f t="shared" si="360"/>
        <v>DZA003Fatalities reported</v>
      </c>
      <c r="L10907" s="290">
        <v>43798</v>
      </c>
      <c r="M10907" s="290" t="s">
        <v>3248</v>
      </c>
    </row>
    <row r="10908" spans="1:13" s="269" customFormat="1" ht="15.5" hidden="1" thickTop="1" thickBot="1" x14ac:dyDescent="0.4">
      <c r="A10908" s="283" t="s">
        <v>1701</v>
      </c>
      <c r="B10908" s="284" t="str">
        <f>VLOOKUP(A10908,Lists!B:C,2,FALSE)</f>
        <v>DZA003</v>
      </c>
      <c r="C10908" s="284" t="str">
        <f>VLOOKUP(A10908,Lists!B:D,3,FALSE)</f>
        <v>DZA</v>
      </c>
      <c r="D10908" s="285" t="s">
        <v>5028</v>
      </c>
      <c r="E10908" s="285" t="s">
        <v>446</v>
      </c>
      <c r="F10908" s="285" t="s">
        <v>446</v>
      </c>
      <c r="G10908" s="285" t="s">
        <v>446</v>
      </c>
      <c r="H10908" s="278" t="str">
        <f t="shared" si="359"/>
        <v>x</v>
      </c>
      <c r="I10908" s="251" t="s">
        <v>446</v>
      </c>
      <c r="J10908" s="285" t="s">
        <v>889</v>
      </c>
      <c r="K10908" s="278" t="str">
        <f t="shared" si="360"/>
        <v>DZA003Illness cases reported</v>
      </c>
      <c r="L10908" s="286">
        <v>43798</v>
      </c>
      <c r="M10908" s="286" t="s">
        <v>3248</v>
      </c>
    </row>
    <row r="10909" spans="1:13" s="269" customFormat="1" ht="15.5" hidden="1" thickTop="1" thickBot="1" x14ac:dyDescent="0.4">
      <c r="A10909" s="287" t="s">
        <v>1701</v>
      </c>
      <c r="B10909" s="284" t="str">
        <f>VLOOKUP(A10909,Lists!B:C,2,FALSE)</f>
        <v>DZA003</v>
      </c>
      <c r="C10909" s="284" t="str">
        <f>VLOOKUP(A10909,Lists!B:D,3,FALSE)</f>
        <v>DZA</v>
      </c>
      <c r="D10909" s="289" t="s">
        <v>5108</v>
      </c>
      <c r="E10909" s="289" t="s">
        <v>446</v>
      </c>
      <c r="F10909" s="289" t="s">
        <v>446</v>
      </c>
      <c r="G10909" s="289" t="s">
        <v>446</v>
      </c>
      <c r="H10909" s="278" t="str">
        <f t="shared" si="359"/>
        <v>x</v>
      </c>
      <c r="I10909" s="252" t="s">
        <v>446</v>
      </c>
      <c r="J10909" s="289" t="s">
        <v>446</v>
      </c>
      <c r="K10909" s="278" t="str">
        <f t="shared" si="360"/>
        <v>DZA003Buildings damaged</v>
      </c>
      <c r="L10909" s="290">
        <v>43798</v>
      </c>
      <c r="M10909" s="290" t="s">
        <v>3248</v>
      </c>
    </row>
    <row r="10910" spans="1:13" s="269" customFormat="1" ht="15.5" hidden="1" thickTop="1" thickBot="1" x14ac:dyDescent="0.4">
      <c r="A10910" s="283" t="s">
        <v>1701</v>
      </c>
      <c r="B10910" s="284" t="str">
        <f>VLOOKUP(A10910,Lists!B:C,2,FALSE)</f>
        <v>DZA003</v>
      </c>
      <c r="C10910" s="284" t="str">
        <f>VLOOKUP(A10910,Lists!B:D,3,FALSE)</f>
        <v>DZA</v>
      </c>
      <c r="D10910" s="285" t="s">
        <v>5109</v>
      </c>
      <c r="E10910" s="285" t="s">
        <v>446</v>
      </c>
      <c r="F10910" s="285" t="s">
        <v>446</v>
      </c>
      <c r="G10910" s="285" t="s">
        <v>446</v>
      </c>
      <c r="H10910" s="278" t="str">
        <f t="shared" si="359"/>
        <v>x</v>
      </c>
      <c r="I10910" s="251" t="s">
        <v>446</v>
      </c>
      <c r="J10910" s="285" t="s">
        <v>446</v>
      </c>
      <c r="K10910" s="278" t="str">
        <f t="shared" si="360"/>
        <v>DZA003Buildings destroyed</v>
      </c>
      <c r="L10910" s="286">
        <v>43798</v>
      </c>
      <c r="M10910" s="286" t="s">
        <v>3248</v>
      </c>
    </row>
    <row r="10911" spans="1:13" s="269" customFormat="1" ht="15.5" hidden="1" thickTop="1" thickBot="1" x14ac:dyDescent="0.4">
      <c r="A10911" s="287" t="s">
        <v>1701</v>
      </c>
      <c r="B10911" s="284" t="str">
        <f>VLOOKUP(A10911,Lists!B:C,2,FALSE)</f>
        <v>DZA003</v>
      </c>
      <c r="C10911" s="284" t="str">
        <f>VLOOKUP(A10911,Lists!B:D,3,FALSE)</f>
        <v>DZA</v>
      </c>
      <c r="D10911" s="289" t="s">
        <v>742</v>
      </c>
      <c r="E10911" s="289" t="s">
        <v>446</v>
      </c>
      <c r="F10911" s="289" t="s">
        <v>446</v>
      </c>
      <c r="G10911" s="289" t="s">
        <v>446</v>
      </c>
      <c r="H10911" s="278" t="str">
        <f t="shared" si="359"/>
        <v>x</v>
      </c>
      <c r="I10911" s="252" t="s">
        <v>446</v>
      </c>
      <c r="J10911" s="289" t="s">
        <v>446</v>
      </c>
      <c r="K10911" s="278" t="str">
        <f t="shared" si="360"/>
        <v>DZA003Economic Losses</v>
      </c>
      <c r="L10911" s="290">
        <v>43798</v>
      </c>
      <c r="M10911" s="290" t="s">
        <v>3248</v>
      </c>
    </row>
    <row r="10912" spans="1:13" s="269" customFormat="1" ht="15.5" hidden="1" thickTop="1" thickBot="1" x14ac:dyDescent="0.4">
      <c r="A10912" s="283" t="s">
        <v>1701</v>
      </c>
      <c r="B10912" s="284" t="str">
        <f>VLOOKUP(A10912,Lists!B:C,2,FALSE)</f>
        <v>DZA003</v>
      </c>
      <c r="C10912" s="284" t="str">
        <f>VLOOKUP(A10912,Lists!B:D,3,FALSE)</f>
        <v>DZA</v>
      </c>
      <c r="D10912" s="285" t="s">
        <v>752</v>
      </c>
      <c r="E10912" s="285">
        <v>90000</v>
      </c>
      <c r="F10912" s="285" t="s">
        <v>4191</v>
      </c>
      <c r="G10912" s="285" t="s">
        <v>730</v>
      </c>
      <c r="H10912" s="278">
        <f t="shared" si="359"/>
        <v>3</v>
      </c>
      <c r="I10912" s="251" t="s">
        <v>2316</v>
      </c>
      <c r="J10912" s="285" t="s">
        <v>7876</v>
      </c>
      <c r="K10912" s="278" t="str">
        <f t="shared" si="360"/>
        <v>DZA003People in Need</v>
      </c>
      <c r="L10912" s="286">
        <v>43798</v>
      </c>
      <c r="M10912" s="286" t="s">
        <v>3248</v>
      </c>
    </row>
    <row r="10913" spans="1:13" s="269" customFormat="1" ht="15.5" hidden="1" thickTop="1" thickBot="1" x14ac:dyDescent="0.4">
      <c r="A10913" s="287" t="s">
        <v>1701</v>
      </c>
      <c r="B10913" s="284" t="str">
        <f>VLOOKUP(A10913,Lists!B:C,2,FALSE)</f>
        <v>DZA003</v>
      </c>
      <c r="C10913" s="284" t="str">
        <f>VLOOKUP(A10913,Lists!B:D,3,FALSE)</f>
        <v>DZA</v>
      </c>
      <c r="D10913" s="289" t="s">
        <v>5110</v>
      </c>
      <c r="E10913" s="289">
        <v>49200</v>
      </c>
      <c r="F10913" s="289" t="s">
        <v>4191</v>
      </c>
      <c r="G10913" s="289" t="s">
        <v>730</v>
      </c>
      <c r="H10913" s="278">
        <f t="shared" si="359"/>
        <v>3</v>
      </c>
      <c r="I10913" s="252" t="s">
        <v>2316</v>
      </c>
      <c r="J10913" s="289" t="s">
        <v>7876</v>
      </c>
      <c r="K10913" s="278" t="str">
        <f t="shared" si="360"/>
        <v>DZA003Minimal humanitarian conditions - Level 1</v>
      </c>
      <c r="L10913" s="290">
        <v>43798</v>
      </c>
      <c r="M10913" s="290" t="s">
        <v>3248</v>
      </c>
    </row>
    <row r="10914" spans="1:13" s="269" customFormat="1" ht="15.5" hidden="1" thickTop="1" thickBot="1" x14ac:dyDescent="0.4">
      <c r="A10914" s="283" t="s">
        <v>1701</v>
      </c>
      <c r="B10914" s="284" t="str">
        <f>VLOOKUP(A10914,Lists!B:C,2,FALSE)</f>
        <v>DZA003</v>
      </c>
      <c r="C10914" s="284" t="str">
        <f>VLOOKUP(A10914,Lists!B:D,3,FALSE)</f>
        <v>DZA</v>
      </c>
      <c r="D10914" s="285" t="s">
        <v>5111</v>
      </c>
      <c r="E10914" s="285">
        <v>83600</v>
      </c>
      <c r="F10914" s="285" t="s">
        <v>4191</v>
      </c>
      <c r="G10914" s="285" t="s">
        <v>730</v>
      </c>
      <c r="H10914" s="278">
        <f t="shared" si="359"/>
        <v>3</v>
      </c>
      <c r="I10914" s="251" t="s">
        <v>2316</v>
      </c>
      <c r="J10914" s="285" t="s">
        <v>7876</v>
      </c>
      <c r="K10914" s="278" t="str">
        <f t="shared" si="360"/>
        <v>DZA003Stressed humanitarian conditions - Level 2</v>
      </c>
      <c r="L10914" s="286">
        <v>43798</v>
      </c>
      <c r="M10914" s="286" t="s">
        <v>3248</v>
      </c>
    </row>
    <row r="10915" spans="1:13" s="269" customFormat="1" ht="15.5" hidden="1" thickTop="1" thickBot="1" x14ac:dyDescent="0.4">
      <c r="A10915" s="287" t="s">
        <v>1701</v>
      </c>
      <c r="B10915" s="284" t="str">
        <f>VLOOKUP(A10915,Lists!B:C,2,FALSE)</f>
        <v>DZA003</v>
      </c>
      <c r="C10915" s="284" t="str">
        <f>VLOOKUP(A10915,Lists!B:D,3,FALSE)</f>
        <v>DZA</v>
      </c>
      <c r="D10915" s="289" t="s">
        <v>5112</v>
      </c>
      <c r="E10915" s="289">
        <v>90000</v>
      </c>
      <c r="F10915" s="289" t="s">
        <v>4191</v>
      </c>
      <c r="G10915" s="289" t="s">
        <v>730</v>
      </c>
      <c r="H10915" s="278">
        <f t="shared" si="359"/>
        <v>3</v>
      </c>
      <c r="I10915" s="252" t="s">
        <v>2316</v>
      </c>
      <c r="J10915" s="289" t="s">
        <v>7876</v>
      </c>
      <c r="K10915" s="278" t="str">
        <f t="shared" si="360"/>
        <v>DZA003Moderate humanitarian conditions - Level 3</v>
      </c>
      <c r="L10915" s="290">
        <v>43798</v>
      </c>
      <c r="M10915" s="290" t="s">
        <v>3248</v>
      </c>
    </row>
    <row r="10916" spans="1:13" s="269" customFormat="1" ht="15.5" hidden="1" thickTop="1" thickBot="1" x14ac:dyDescent="0.4">
      <c r="A10916" s="283" t="s">
        <v>1701</v>
      </c>
      <c r="B10916" s="284" t="str">
        <f>VLOOKUP(A10916,Lists!B:C,2,FALSE)</f>
        <v>DZA003</v>
      </c>
      <c r="C10916" s="284" t="str">
        <f>VLOOKUP(A10916,Lists!B:D,3,FALSE)</f>
        <v>DZA</v>
      </c>
      <c r="D10916" s="285" t="s">
        <v>5113</v>
      </c>
      <c r="E10916" s="285">
        <v>0</v>
      </c>
      <c r="F10916" s="285" t="s">
        <v>4191</v>
      </c>
      <c r="G10916" s="285" t="s">
        <v>730</v>
      </c>
      <c r="H10916" s="278">
        <f t="shared" si="359"/>
        <v>3</v>
      </c>
      <c r="I10916" s="251" t="s">
        <v>2316</v>
      </c>
      <c r="J10916" s="285" t="s">
        <v>7876</v>
      </c>
      <c r="K10916" s="278" t="str">
        <f t="shared" si="360"/>
        <v>DZA003Severe humanitarian conditions - Level 4</v>
      </c>
      <c r="L10916" s="286">
        <v>43798</v>
      </c>
      <c r="M10916" s="286" t="s">
        <v>3248</v>
      </c>
    </row>
    <row r="10917" spans="1:13" s="269" customFormat="1" ht="15.5" hidden="1" thickTop="1" thickBot="1" x14ac:dyDescent="0.4">
      <c r="A10917" s="287" t="s">
        <v>1701</v>
      </c>
      <c r="B10917" s="284" t="str">
        <f>VLOOKUP(A10917,Lists!B:C,2,FALSE)</f>
        <v>DZA003</v>
      </c>
      <c r="C10917" s="284" t="str">
        <f>VLOOKUP(A10917,Lists!B:D,3,FALSE)</f>
        <v>DZA</v>
      </c>
      <c r="D10917" s="289" t="s">
        <v>5114</v>
      </c>
      <c r="E10917" s="289">
        <v>0</v>
      </c>
      <c r="F10917" s="289" t="s">
        <v>4191</v>
      </c>
      <c r="G10917" s="289" t="s">
        <v>730</v>
      </c>
      <c r="H10917" s="278">
        <f t="shared" si="359"/>
        <v>3</v>
      </c>
      <c r="I10917" s="252" t="s">
        <v>2316</v>
      </c>
      <c r="J10917" s="289" t="s">
        <v>7876</v>
      </c>
      <c r="K10917" s="278" t="str">
        <f t="shared" si="360"/>
        <v>DZA003Extreme humanitarian conditions - Level 5</v>
      </c>
      <c r="L10917" s="290">
        <v>43798</v>
      </c>
      <c r="M10917" s="290" t="s">
        <v>3248</v>
      </c>
    </row>
    <row r="10918" spans="1:13" s="269" customFormat="1" ht="15.5" hidden="1" thickTop="1" thickBot="1" x14ac:dyDescent="0.4">
      <c r="A10918" s="283" t="s">
        <v>1263</v>
      </c>
      <c r="B10918" s="284" t="str">
        <f>VLOOKUP(A10918,Lists!B:C,2,FALSE)</f>
        <v>MAR002</v>
      </c>
      <c r="C10918" s="284" t="str">
        <f>VLOOKUP(A10918,Lists!B:D,3,FALSE)</f>
        <v>MAR</v>
      </c>
      <c r="D10918" s="285" t="s">
        <v>5115</v>
      </c>
      <c r="E10918" s="285">
        <v>157</v>
      </c>
      <c r="F10918" s="285" t="s">
        <v>7852</v>
      </c>
      <c r="G10918" s="285" t="s">
        <v>7164</v>
      </c>
      <c r="H10918" s="278">
        <f t="shared" si="359"/>
        <v>3</v>
      </c>
      <c r="I10918" s="251" t="s">
        <v>2611</v>
      </c>
      <c r="J10918" s="285" t="s">
        <v>7251</v>
      </c>
      <c r="K10918" s="278" t="str">
        <f t="shared" si="360"/>
        <v>MAR002Fatalities in all crises</v>
      </c>
      <c r="L10918" s="286">
        <v>43798</v>
      </c>
      <c r="M10918" s="286" t="s">
        <v>3248</v>
      </c>
    </row>
    <row r="10919" spans="1:13" s="269" customFormat="1" ht="15.5" hidden="1" thickTop="1" thickBot="1" x14ac:dyDescent="0.4">
      <c r="A10919" s="287" t="s">
        <v>1263</v>
      </c>
      <c r="B10919" s="284" t="str">
        <f>VLOOKUP(A10919,Lists!B:C,2,FALSE)</f>
        <v>MAR002</v>
      </c>
      <c r="C10919" s="284" t="str">
        <f>VLOOKUP(A10919,Lists!B:D,3,FALSE)</f>
        <v>MAR</v>
      </c>
      <c r="D10919" s="289" t="s">
        <v>5029</v>
      </c>
      <c r="E10919" s="289">
        <v>157</v>
      </c>
      <c r="F10919" s="289" t="s">
        <v>7852</v>
      </c>
      <c r="G10919" s="289" t="s">
        <v>7164</v>
      </c>
      <c r="H10919" s="278">
        <f t="shared" si="359"/>
        <v>3</v>
      </c>
      <c r="I10919" s="252" t="s">
        <v>2611</v>
      </c>
      <c r="J10919" s="289" t="s">
        <v>7251</v>
      </c>
      <c r="K10919" s="278" t="str">
        <f t="shared" si="360"/>
        <v>MAR002Fatalities reported</v>
      </c>
      <c r="L10919" s="290">
        <v>43798</v>
      </c>
      <c r="M10919" s="290" t="s">
        <v>3248</v>
      </c>
    </row>
    <row r="10920" spans="1:13" s="269" customFormat="1" ht="15.5" hidden="1" thickTop="1" thickBot="1" x14ac:dyDescent="0.4">
      <c r="A10920" s="283" t="s">
        <v>1263</v>
      </c>
      <c r="B10920" s="284" t="str">
        <f>VLOOKUP(A10920,Lists!B:C,2,FALSE)</f>
        <v>MAR002</v>
      </c>
      <c r="C10920" s="284" t="str">
        <f>VLOOKUP(A10920,Lists!B:D,3,FALSE)</f>
        <v>MAR</v>
      </c>
      <c r="D10920" s="285" t="s">
        <v>752</v>
      </c>
      <c r="E10920" s="285" t="s">
        <v>446</v>
      </c>
      <c r="F10920" s="285" t="s">
        <v>446</v>
      </c>
      <c r="G10920" s="285" t="s">
        <v>446</v>
      </c>
      <c r="H10920" s="278" t="str">
        <f t="shared" si="359"/>
        <v>x</v>
      </c>
      <c r="I10920" s="251" t="s">
        <v>446</v>
      </c>
      <c r="J10920" s="285" t="s">
        <v>446</v>
      </c>
      <c r="K10920" s="278" t="str">
        <f t="shared" si="360"/>
        <v>MAR002People in Need</v>
      </c>
      <c r="L10920" s="286">
        <v>43798</v>
      </c>
      <c r="M10920" s="286" t="s">
        <v>3248</v>
      </c>
    </row>
    <row r="10921" spans="1:13" s="269" customFormat="1" ht="15.5" hidden="1" thickTop="1" thickBot="1" x14ac:dyDescent="0.4">
      <c r="A10921" s="287" t="s">
        <v>1263</v>
      </c>
      <c r="B10921" s="284" t="str">
        <f>VLOOKUP(A10921,Lists!B:C,2,FALSE)</f>
        <v>MAR002</v>
      </c>
      <c r="C10921" s="284" t="str">
        <f>VLOOKUP(A10921,Lists!B:D,3,FALSE)</f>
        <v>MAR</v>
      </c>
      <c r="D10921" s="289" t="s">
        <v>5110</v>
      </c>
      <c r="E10921" s="289" t="s">
        <v>446</v>
      </c>
      <c r="F10921" s="289" t="s">
        <v>446</v>
      </c>
      <c r="G10921" s="289" t="s">
        <v>446</v>
      </c>
      <c r="H10921" s="278" t="str">
        <f t="shared" si="359"/>
        <v>x</v>
      </c>
      <c r="I10921" s="252" t="s">
        <v>446</v>
      </c>
      <c r="J10921" s="289" t="s">
        <v>446</v>
      </c>
      <c r="K10921" s="278" t="str">
        <f t="shared" si="360"/>
        <v>MAR002Minimal humanitarian conditions - Level 1</v>
      </c>
      <c r="L10921" s="290">
        <v>43798</v>
      </c>
      <c r="M10921" s="290" t="s">
        <v>3248</v>
      </c>
    </row>
    <row r="10922" spans="1:13" s="269" customFormat="1" ht="15.5" hidden="1" thickTop="1" thickBot="1" x14ac:dyDescent="0.4">
      <c r="A10922" s="283" t="s">
        <v>1263</v>
      </c>
      <c r="B10922" s="284" t="str">
        <f>VLOOKUP(A10922,Lists!B:C,2,FALSE)</f>
        <v>MAR002</v>
      </c>
      <c r="C10922" s="284" t="str">
        <f>VLOOKUP(A10922,Lists!B:D,3,FALSE)</f>
        <v>MAR</v>
      </c>
      <c r="D10922" s="285" t="s">
        <v>5111</v>
      </c>
      <c r="E10922" s="285" t="s">
        <v>446</v>
      </c>
      <c r="F10922" s="285" t="s">
        <v>446</v>
      </c>
      <c r="G10922" s="285" t="s">
        <v>446</v>
      </c>
      <c r="H10922" s="278" t="str">
        <f t="shared" si="359"/>
        <v>x</v>
      </c>
      <c r="I10922" s="251" t="s">
        <v>446</v>
      </c>
      <c r="J10922" s="285" t="s">
        <v>446</v>
      </c>
      <c r="K10922" s="278" t="str">
        <f t="shared" si="360"/>
        <v>MAR002Stressed humanitarian conditions - Level 2</v>
      </c>
      <c r="L10922" s="286">
        <v>43798</v>
      </c>
      <c r="M10922" s="286" t="s">
        <v>3248</v>
      </c>
    </row>
    <row r="10923" spans="1:13" s="269" customFormat="1" ht="15.5" hidden="1" thickTop="1" thickBot="1" x14ac:dyDescent="0.4">
      <c r="A10923" s="287" t="s">
        <v>1263</v>
      </c>
      <c r="B10923" s="284" t="str">
        <f>VLOOKUP(A10923,Lists!B:C,2,FALSE)</f>
        <v>MAR002</v>
      </c>
      <c r="C10923" s="284" t="str">
        <f>VLOOKUP(A10923,Lists!B:D,3,FALSE)</f>
        <v>MAR</v>
      </c>
      <c r="D10923" s="289" t="s">
        <v>5112</v>
      </c>
      <c r="E10923" s="289" t="s">
        <v>446</v>
      </c>
      <c r="F10923" s="289" t="s">
        <v>446</v>
      </c>
      <c r="G10923" s="289" t="s">
        <v>446</v>
      </c>
      <c r="H10923" s="278" t="str">
        <f t="shared" si="359"/>
        <v>x</v>
      </c>
      <c r="I10923" s="252" t="s">
        <v>446</v>
      </c>
      <c r="J10923" s="289" t="s">
        <v>446</v>
      </c>
      <c r="K10923" s="278" t="str">
        <f t="shared" si="360"/>
        <v>MAR002Moderate humanitarian conditions - Level 3</v>
      </c>
      <c r="L10923" s="290">
        <v>43798</v>
      </c>
      <c r="M10923" s="290" t="s">
        <v>3248</v>
      </c>
    </row>
    <row r="10924" spans="1:13" s="269" customFormat="1" ht="15.5" hidden="1" thickTop="1" thickBot="1" x14ac:dyDescent="0.4">
      <c r="A10924" s="283" t="s">
        <v>1263</v>
      </c>
      <c r="B10924" s="284" t="str">
        <f>VLOOKUP(A10924,Lists!B:C,2,FALSE)</f>
        <v>MAR002</v>
      </c>
      <c r="C10924" s="284" t="str">
        <f>VLOOKUP(A10924,Lists!B:D,3,FALSE)</f>
        <v>MAR</v>
      </c>
      <c r="D10924" s="285" t="s">
        <v>5113</v>
      </c>
      <c r="E10924" s="285" t="s">
        <v>446</v>
      </c>
      <c r="F10924" s="285" t="s">
        <v>446</v>
      </c>
      <c r="G10924" s="285" t="s">
        <v>446</v>
      </c>
      <c r="H10924" s="278" t="str">
        <f t="shared" si="359"/>
        <v>x</v>
      </c>
      <c r="I10924" s="251" t="s">
        <v>446</v>
      </c>
      <c r="J10924" s="285" t="s">
        <v>446</v>
      </c>
      <c r="K10924" s="278" t="str">
        <f t="shared" si="360"/>
        <v>MAR002Severe humanitarian conditions - Level 4</v>
      </c>
      <c r="L10924" s="286">
        <v>43798</v>
      </c>
      <c r="M10924" s="286" t="s">
        <v>3248</v>
      </c>
    </row>
    <row r="10925" spans="1:13" s="269" customFormat="1" ht="15.5" hidden="1" thickTop="1" thickBot="1" x14ac:dyDescent="0.4">
      <c r="A10925" s="287" t="s">
        <v>1263</v>
      </c>
      <c r="B10925" s="284" t="str">
        <f>VLOOKUP(A10925,Lists!B:C,2,FALSE)</f>
        <v>MAR002</v>
      </c>
      <c r="C10925" s="284" t="str">
        <f>VLOOKUP(A10925,Lists!B:D,3,FALSE)</f>
        <v>MAR</v>
      </c>
      <c r="D10925" s="289" t="s">
        <v>5114</v>
      </c>
      <c r="E10925" s="289" t="s">
        <v>446</v>
      </c>
      <c r="F10925" s="289" t="s">
        <v>446</v>
      </c>
      <c r="G10925" s="289" t="s">
        <v>446</v>
      </c>
      <c r="H10925" s="278" t="str">
        <f t="shared" si="359"/>
        <v>x</v>
      </c>
      <c r="I10925" s="252" t="s">
        <v>446</v>
      </c>
      <c r="J10925" s="289" t="s">
        <v>446</v>
      </c>
      <c r="K10925" s="278" t="str">
        <f t="shared" si="360"/>
        <v>MAR002Extreme humanitarian conditions - Level 5</v>
      </c>
      <c r="L10925" s="290">
        <v>43798</v>
      </c>
      <c r="M10925" s="290" t="s">
        <v>3248</v>
      </c>
    </row>
    <row r="10926" spans="1:13" s="269" customFormat="1" ht="15.5" thickTop="1" thickBot="1" x14ac:dyDescent="0.4">
      <c r="A10926" s="283" t="s">
        <v>1263</v>
      </c>
      <c r="B10926" s="284" t="str">
        <f>VLOOKUP(A10926,Lists!B:C,2,FALSE)</f>
        <v>MAR002</v>
      </c>
      <c r="C10926" s="284" t="str">
        <f>VLOOKUP(A10926,Lists!B:D,3,FALSE)</f>
        <v>MAR</v>
      </c>
      <c r="D10926" s="285" t="s">
        <v>666</v>
      </c>
      <c r="E10926" s="285" t="s">
        <v>446</v>
      </c>
      <c r="F10926" s="285" t="s">
        <v>446</v>
      </c>
      <c r="G10926" s="285" t="s">
        <v>446</v>
      </c>
      <c r="H10926" s="278" t="str">
        <f t="shared" si="359"/>
        <v>x</v>
      </c>
      <c r="I10926" s="251" t="s">
        <v>446</v>
      </c>
      <c r="J10926" s="285" t="s">
        <v>446</v>
      </c>
      <c r="K10926" s="278" t="str">
        <f t="shared" si="360"/>
        <v>MAR002People displaced</v>
      </c>
      <c r="L10926" s="286">
        <v>43798</v>
      </c>
      <c r="M10926" s="286" t="s">
        <v>3248</v>
      </c>
    </row>
    <row r="10927" spans="1:13" s="269" customFormat="1" ht="15.5" hidden="1" thickTop="1" thickBot="1" x14ac:dyDescent="0.4">
      <c r="A10927" s="287" t="s">
        <v>1263</v>
      </c>
      <c r="B10927" s="284" t="str">
        <f>VLOOKUP(A10927,Lists!B:C,2,FALSE)</f>
        <v>MAR002</v>
      </c>
      <c r="C10927" s="284" t="str">
        <f>VLOOKUP(A10927,Lists!B:D,3,FALSE)</f>
        <v>MAR</v>
      </c>
      <c r="D10927" s="289" t="s">
        <v>533</v>
      </c>
      <c r="E10927" s="289" t="s">
        <v>446</v>
      </c>
      <c r="F10927" s="289" t="s">
        <v>446</v>
      </c>
      <c r="G10927" s="289" t="s">
        <v>446</v>
      </c>
      <c r="H10927" s="278" t="str">
        <f t="shared" si="359"/>
        <v>x</v>
      </c>
      <c r="I10927" s="252" t="s">
        <v>446</v>
      </c>
      <c r="J10927" s="289" t="s">
        <v>446</v>
      </c>
      <c r="K10927" s="278" t="str">
        <f t="shared" si="360"/>
        <v>MAR002People affected</v>
      </c>
      <c r="L10927" s="290">
        <v>43798</v>
      </c>
      <c r="M10927" s="290" t="s">
        <v>3248</v>
      </c>
    </row>
    <row r="10928" spans="1:13" s="269" customFormat="1" ht="15.5" thickTop="1" thickBot="1" x14ac:dyDescent="0.4">
      <c r="A10928" s="283" t="s">
        <v>1263</v>
      </c>
      <c r="B10928" s="284" t="str">
        <f>VLOOKUP(A10928,Lists!B:C,2,FALSE)</f>
        <v>MAR002</v>
      </c>
      <c r="C10928" s="284" t="str">
        <f>VLOOKUP(A10928,Lists!B:D,3,FALSE)</f>
        <v>MAR</v>
      </c>
      <c r="D10928" s="285" t="s">
        <v>666</v>
      </c>
      <c r="E10928" s="285" t="s">
        <v>446</v>
      </c>
      <c r="F10928" s="285" t="s">
        <v>446</v>
      </c>
      <c r="G10928" s="285" t="s">
        <v>446</v>
      </c>
      <c r="H10928" s="278" t="str">
        <f t="shared" si="359"/>
        <v>x</v>
      </c>
      <c r="I10928" s="251" t="s">
        <v>446</v>
      </c>
      <c r="J10928" s="285" t="s">
        <v>446</v>
      </c>
      <c r="K10928" s="278" t="str">
        <f t="shared" si="360"/>
        <v>MAR002People displaced</v>
      </c>
      <c r="L10928" s="286">
        <v>43798</v>
      </c>
      <c r="M10928" s="286" t="s">
        <v>3248</v>
      </c>
    </row>
    <row r="10929" spans="1:13" s="269" customFormat="1" ht="15.5" hidden="1" thickTop="1" thickBot="1" x14ac:dyDescent="0.4">
      <c r="A10929" s="287" t="s">
        <v>1263</v>
      </c>
      <c r="B10929" s="284" t="str">
        <f>VLOOKUP(A10929,Lists!B:C,2,FALSE)</f>
        <v>MAR002</v>
      </c>
      <c r="C10929" s="284" t="str">
        <f>VLOOKUP(A10929,Lists!B:D,3,FALSE)</f>
        <v>MAR</v>
      </c>
      <c r="D10929" s="289" t="s">
        <v>5027</v>
      </c>
      <c r="E10929" s="289" t="s">
        <v>446</v>
      </c>
      <c r="F10929" s="289" t="s">
        <v>446</v>
      </c>
      <c r="G10929" s="289" t="s">
        <v>446</v>
      </c>
      <c r="H10929" s="278" t="str">
        <f t="shared" si="359"/>
        <v>x</v>
      </c>
      <c r="I10929" s="252" t="s">
        <v>446</v>
      </c>
      <c r="J10929" s="289" t="s">
        <v>446</v>
      </c>
      <c r="K10929" s="278" t="str">
        <f t="shared" si="360"/>
        <v>MAR002Injuries reported</v>
      </c>
      <c r="L10929" s="290">
        <v>43798</v>
      </c>
      <c r="M10929" s="290" t="s">
        <v>3248</v>
      </c>
    </row>
    <row r="10930" spans="1:13" s="269" customFormat="1" ht="15.5" hidden="1" thickTop="1" thickBot="1" x14ac:dyDescent="0.4">
      <c r="A10930" s="283" t="s">
        <v>1263</v>
      </c>
      <c r="B10930" s="284" t="str">
        <f>VLOOKUP(A10930,Lists!B:C,2,FALSE)</f>
        <v>MAR002</v>
      </c>
      <c r="C10930" s="284" t="str">
        <f>VLOOKUP(A10930,Lists!B:D,3,FALSE)</f>
        <v>MAR</v>
      </c>
      <c r="D10930" s="285" t="s">
        <v>5028</v>
      </c>
      <c r="E10930" s="285" t="s">
        <v>446</v>
      </c>
      <c r="F10930" s="285" t="s">
        <v>446</v>
      </c>
      <c r="G10930" s="285" t="s">
        <v>446</v>
      </c>
      <c r="H10930" s="278" t="str">
        <f t="shared" si="359"/>
        <v>x</v>
      </c>
      <c r="I10930" s="251" t="s">
        <v>446</v>
      </c>
      <c r="J10930" s="285" t="s">
        <v>446</v>
      </c>
      <c r="K10930" s="278" t="str">
        <f t="shared" si="360"/>
        <v>MAR002Illness cases reported</v>
      </c>
      <c r="L10930" s="286">
        <v>43798</v>
      </c>
      <c r="M10930" s="286" t="s">
        <v>3248</v>
      </c>
    </row>
    <row r="10931" spans="1:13" s="269" customFormat="1" ht="15.5" hidden="1" thickTop="1" thickBot="1" x14ac:dyDescent="0.4">
      <c r="A10931" s="287" t="s">
        <v>2982</v>
      </c>
      <c r="B10931" s="284" t="str">
        <f>VLOOKUP(A10931,Lists!B:C,2,FALSE)</f>
        <v>TUN002</v>
      </c>
      <c r="C10931" s="284" t="str">
        <f>VLOOKUP(A10931,Lists!B:D,3,FALSE)</f>
        <v>TUN</v>
      </c>
      <c r="D10931" s="289" t="s">
        <v>5115</v>
      </c>
      <c r="E10931" s="289">
        <v>182</v>
      </c>
      <c r="F10931" s="289" t="s">
        <v>7853</v>
      </c>
      <c r="G10931" s="289" t="s">
        <v>7164</v>
      </c>
      <c r="H10931" s="278">
        <f t="shared" si="359"/>
        <v>3</v>
      </c>
      <c r="I10931" s="252" t="s">
        <v>2611</v>
      </c>
      <c r="J10931" s="289" t="s">
        <v>6313</v>
      </c>
      <c r="K10931" s="278" t="str">
        <f t="shared" si="360"/>
        <v>TUN002Fatalities in all crises</v>
      </c>
      <c r="L10931" s="290">
        <v>43798</v>
      </c>
      <c r="M10931" s="290" t="s">
        <v>3248</v>
      </c>
    </row>
    <row r="10932" spans="1:13" s="269" customFormat="1" ht="15.5" hidden="1" thickTop="1" thickBot="1" x14ac:dyDescent="0.4">
      <c r="A10932" s="283" t="s">
        <v>2982</v>
      </c>
      <c r="B10932" s="284" t="str">
        <f>VLOOKUP(A10932,Lists!B:C,2,FALSE)</f>
        <v>TUN002</v>
      </c>
      <c r="C10932" s="284" t="str">
        <f>VLOOKUP(A10932,Lists!B:D,3,FALSE)</f>
        <v>TUN</v>
      </c>
      <c r="D10932" s="285" t="s">
        <v>5029</v>
      </c>
      <c r="E10932" s="285">
        <v>182</v>
      </c>
      <c r="F10932" s="285" t="s">
        <v>7853</v>
      </c>
      <c r="G10932" s="285" t="s">
        <v>7164</v>
      </c>
      <c r="H10932" s="278">
        <f t="shared" si="359"/>
        <v>3</v>
      </c>
      <c r="I10932" s="251" t="s">
        <v>2611</v>
      </c>
      <c r="J10932" s="285" t="s">
        <v>6313</v>
      </c>
      <c r="K10932" s="278" t="str">
        <f t="shared" si="360"/>
        <v>TUN002Fatalities reported</v>
      </c>
      <c r="L10932" s="286">
        <v>43798</v>
      </c>
      <c r="M10932" s="286" t="s">
        <v>3248</v>
      </c>
    </row>
    <row r="10933" spans="1:13" s="269" customFormat="1" ht="15.5" hidden="1" thickTop="1" thickBot="1" x14ac:dyDescent="0.4">
      <c r="A10933" s="287" t="s">
        <v>4901</v>
      </c>
      <c r="B10933" s="284" t="str">
        <f>VLOOKUP(A10933,Lists!B:C,2,FALSE)</f>
        <v>BDI001</v>
      </c>
      <c r="C10933" s="284" t="str">
        <f>VLOOKUP(A10933,Lists!B:D,3,FALSE)</f>
        <v>BDI</v>
      </c>
      <c r="D10933" s="289" t="s">
        <v>522</v>
      </c>
      <c r="E10933" s="289">
        <v>11407846</v>
      </c>
      <c r="F10933" s="289" t="s">
        <v>7854</v>
      </c>
      <c r="G10933" s="289" t="s">
        <v>6820</v>
      </c>
      <c r="H10933" s="278">
        <f t="shared" si="359"/>
        <v>1</v>
      </c>
      <c r="I10933" s="252" t="s">
        <v>7868</v>
      </c>
      <c r="J10933" s="289" t="s">
        <v>6327</v>
      </c>
      <c r="K10933" s="278" t="str">
        <f t="shared" si="360"/>
        <v>BDI001Total population</v>
      </c>
      <c r="L10933" s="290">
        <v>43798</v>
      </c>
      <c r="M10933" s="290" t="s">
        <v>3248</v>
      </c>
    </row>
    <row r="10934" spans="1:13" s="269" customFormat="1" ht="15.5" hidden="1" thickTop="1" thickBot="1" x14ac:dyDescent="0.4">
      <c r="A10934" s="283" t="s">
        <v>4901</v>
      </c>
      <c r="B10934" s="284" t="str">
        <f>VLOOKUP(A10934,Lists!B:C,2,FALSE)</f>
        <v>BDI001</v>
      </c>
      <c r="C10934" s="284" t="str">
        <f>VLOOKUP(A10934,Lists!B:D,3,FALSE)</f>
        <v>BDI</v>
      </c>
      <c r="D10934" s="285" t="s">
        <v>737</v>
      </c>
      <c r="E10934" s="285">
        <v>11407846</v>
      </c>
      <c r="F10934" s="285" t="s">
        <v>2229</v>
      </c>
      <c r="G10934" s="285" t="s">
        <v>6820</v>
      </c>
      <c r="H10934" s="278">
        <f t="shared" si="359"/>
        <v>1</v>
      </c>
      <c r="I10934" s="251" t="s">
        <v>6296</v>
      </c>
      <c r="J10934" s="285" t="s">
        <v>6329</v>
      </c>
      <c r="K10934" s="278" t="str">
        <f t="shared" si="360"/>
        <v>BDI001People exposed</v>
      </c>
      <c r="L10934" s="286">
        <v>43798</v>
      </c>
      <c r="M10934" s="286" t="s">
        <v>3248</v>
      </c>
    </row>
    <row r="10935" spans="1:13" s="269" customFormat="1" ht="15.5" hidden="1" thickTop="1" thickBot="1" x14ac:dyDescent="0.4">
      <c r="A10935" s="287" t="s">
        <v>4901</v>
      </c>
      <c r="B10935" s="284" t="str">
        <f>VLOOKUP(A10935,Lists!B:C,2,FALSE)</f>
        <v>BDI001</v>
      </c>
      <c r="C10935" s="284" t="str">
        <f>VLOOKUP(A10935,Lists!B:D,3,FALSE)</f>
        <v>BDI</v>
      </c>
      <c r="D10935" s="289" t="s">
        <v>533</v>
      </c>
      <c r="E10935" s="289">
        <v>11407846</v>
      </c>
      <c r="F10935" s="289" t="s">
        <v>7854</v>
      </c>
      <c r="G10935" s="289" t="s">
        <v>6820</v>
      </c>
      <c r="H10935" s="278">
        <f t="shared" si="359"/>
        <v>1</v>
      </c>
      <c r="I10935" s="252" t="s">
        <v>7868</v>
      </c>
      <c r="J10935" s="289" t="s">
        <v>6329</v>
      </c>
      <c r="K10935" s="278" t="str">
        <f t="shared" si="360"/>
        <v>BDI001People affected</v>
      </c>
      <c r="L10935" s="290">
        <v>43798</v>
      </c>
      <c r="M10935" s="290" t="s">
        <v>3248</v>
      </c>
    </row>
    <row r="10936" spans="1:13" s="269" customFormat="1" ht="15.5" thickTop="1" thickBot="1" x14ac:dyDescent="0.4">
      <c r="A10936" s="283" t="s">
        <v>4901</v>
      </c>
      <c r="B10936" s="284" t="str">
        <f>VLOOKUP(A10936,Lists!B:C,2,FALSE)</f>
        <v>BDI001</v>
      </c>
      <c r="C10936" s="284" t="str">
        <f>VLOOKUP(A10936,Lists!B:D,3,FALSE)</f>
        <v>BDI</v>
      </c>
      <c r="D10936" s="285" t="s">
        <v>666</v>
      </c>
      <c r="E10936" s="285">
        <v>429223</v>
      </c>
      <c r="F10936" s="285" t="s">
        <v>7855</v>
      </c>
      <c r="G10936" s="285" t="s">
        <v>6820</v>
      </c>
      <c r="H10936" s="278">
        <f t="shared" si="359"/>
        <v>1</v>
      </c>
      <c r="I10936" s="251" t="s">
        <v>7869</v>
      </c>
      <c r="J10936" s="285" t="s">
        <v>6331</v>
      </c>
      <c r="K10936" s="278" t="str">
        <f t="shared" si="360"/>
        <v>BDI001People displaced</v>
      </c>
      <c r="L10936" s="286">
        <v>43798</v>
      </c>
      <c r="M10936" s="286" t="s">
        <v>3248</v>
      </c>
    </row>
    <row r="10937" spans="1:13" s="269" customFormat="1" ht="15.5" hidden="1" thickTop="1" thickBot="1" x14ac:dyDescent="0.4">
      <c r="A10937" s="287" t="s">
        <v>4901</v>
      </c>
      <c r="B10937" s="284" t="str">
        <f>VLOOKUP(A10937,Lists!B:C,2,FALSE)</f>
        <v>BDI001</v>
      </c>
      <c r="C10937" s="284" t="str">
        <f>VLOOKUP(A10937,Lists!B:D,3,FALSE)</f>
        <v>BDI</v>
      </c>
      <c r="D10937" s="289" t="s">
        <v>752</v>
      </c>
      <c r="E10937" s="289">
        <v>1692982</v>
      </c>
      <c r="F10937" s="289" t="s">
        <v>7856</v>
      </c>
      <c r="G10937" s="289" t="s">
        <v>5204</v>
      </c>
      <c r="H10937" s="278">
        <f t="shared" ref="H10937:H11000" si="361">IF(G10937="x","x",IF(G10937="Low",3,IF(G10937="Medium",2,IF(G10937="High",1,FALSE))))</f>
        <v>2</v>
      </c>
      <c r="I10937" s="252" t="s">
        <v>7870</v>
      </c>
      <c r="J10937" s="289" t="s">
        <v>7877</v>
      </c>
      <c r="K10937" s="278" t="str">
        <f t="shared" si="360"/>
        <v>BDI001People in Need</v>
      </c>
      <c r="L10937" s="290">
        <v>43798</v>
      </c>
      <c r="M10937" s="290" t="s">
        <v>3248</v>
      </c>
    </row>
    <row r="10938" spans="1:13" s="269" customFormat="1" ht="15.5" hidden="1" thickTop="1" thickBot="1" x14ac:dyDescent="0.4">
      <c r="A10938" s="283" t="s">
        <v>4901</v>
      </c>
      <c r="B10938" s="284" t="str">
        <f>VLOOKUP(A10938,Lists!B:C,2,FALSE)</f>
        <v>BDI001</v>
      </c>
      <c r="C10938" s="284" t="str">
        <f>VLOOKUP(A10938,Lists!B:D,3,FALSE)</f>
        <v>BDI</v>
      </c>
      <c r="D10938" s="285" t="s">
        <v>5110</v>
      </c>
      <c r="E10938" s="285">
        <v>0</v>
      </c>
      <c r="F10938" s="285" t="s">
        <v>7856</v>
      </c>
      <c r="G10938" s="285" t="s">
        <v>5204</v>
      </c>
      <c r="H10938" s="278">
        <f t="shared" si="361"/>
        <v>2</v>
      </c>
      <c r="I10938" s="251" t="s">
        <v>7870</v>
      </c>
      <c r="J10938" s="285" t="s">
        <v>7877</v>
      </c>
      <c r="K10938" s="278" t="str">
        <f t="shared" si="360"/>
        <v>BDI001Minimal humanitarian conditions - Level 1</v>
      </c>
      <c r="L10938" s="286">
        <v>43798</v>
      </c>
      <c r="M10938" s="286" t="s">
        <v>3248</v>
      </c>
    </row>
    <row r="10939" spans="1:13" s="269" customFormat="1" ht="15.5" hidden="1" thickTop="1" thickBot="1" x14ac:dyDescent="0.4">
      <c r="A10939" s="287" t="s">
        <v>4901</v>
      </c>
      <c r="B10939" s="284" t="str">
        <f>VLOOKUP(A10939,Lists!B:C,2,FALSE)</f>
        <v>BDI001</v>
      </c>
      <c r="C10939" s="284" t="str">
        <f>VLOOKUP(A10939,Lists!B:D,3,FALSE)</f>
        <v>BDI</v>
      </c>
      <c r="D10939" s="289" t="s">
        <v>5111</v>
      </c>
      <c r="E10939" s="289">
        <v>9714864</v>
      </c>
      <c r="F10939" s="289" t="s">
        <v>7856</v>
      </c>
      <c r="G10939" s="289" t="s">
        <v>5204</v>
      </c>
      <c r="H10939" s="278">
        <f t="shared" si="361"/>
        <v>2</v>
      </c>
      <c r="I10939" s="252" t="s">
        <v>7870</v>
      </c>
      <c r="J10939" s="289" t="s">
        <v>7877</v>
      </c>
      <c r="K10939" s="278" t="str">
        <f t="shared" si="360"/>
        <v>BDI001Stressed humanitarian conditions - Level 2</v>
      </c>
      <c r="L10939" s="290">
        <v>43798</v>
      </c>
      <c r="M10939" s="290" t="s">
        <v>3248</v>
      </c>
    </row>
    <row r="10940" spans="1:13" s="269" customFormat="1" ht="15.5" hidden="1" thickTop="1" thickBot="1" x14ac:dyDescent="0.4">
      <c r="A10940" s="283" t="s">
        <v>4901</v>
      </c>
      <c r="B10940" s="284" t="str">
        <f>VLOOKUP(A10940,Lists!B:C,2,FALSE)</f>
        <v>BDI001</v>
      </c>
      <c r="C10940" s="284" t="str">
        <f>VLOOKUP(A10940,Lists!B:D,3,FALSE)</f>
        <v>BDI</v>
      </c>
      <c r="D10940" s="285" t="s">
        <v>5112</v>
      </c>
      <c r="E10940" s="285">
        <v>896571</v>
      </c>
      <c r="F10940" s="285" t="s">
        <v>7856</v>
      </c>
      <c r="G10940" s="285" t="s">
        <v>5204</v>
      </c>
      <c r="H10940" s="278">
        <f t="shared" si="361"/>
        <v>2</v>
      </c>
      <c r="I10940" s="251" t="s">
        <v>7870</v>
      </c>
      <c r="J10940" s="285" t="s">
        <v>7877</v>
      </c>
      <c r="K10940" s="278" t="str">
        <f t="shared" ref="K10940:K11003" si="362">B10940&amp;""&amp;D10940</f>
        <v>BDI001Moderate humanitarian conditions - Level 3</v>
      </c>
      <c r="L10940" s="286">
        <v>43798</v>
      </c>
      <c r="M10940" s="286" t="s">
        <v>3248</v>
      </c>
    </row>
    <row r="10941" spans="1:13" s="269" customFormat="1" ht="15.5" hidden="1" thickTop="1" thickBot="1" x14ac:dyDescent="0.4">
      <c r="A10941" s="287" t="s">
        <v>4901</v>
      </c>
      <c r="B10941" s="284" t="str">
        <f>VLOOKUP(A10941,Lists!B:C,2,FALSE)</f>
        <v>BDI001</v>
      </c>
      <c r="C10941" s="284" t="str">
        <f>VLOOKUP(A10941,Lists!B:D,3,FALSE)</f>
        <v>BDI</v>
      </c>
      <c r="D10941" s="289" t="s">
        <v>5113</v>
      </c>
      <c r="E10941" s="289">
        <v>796411</v>
      </c>
      <c r="F10941" s="289" t="s">
        <v>7856</v>
      </c>
      <c r="G10941" s="289" t="s">
        <v>5204</v>
      </c>
      <c r="H10941" s="278">
        <f t="shared" si="361"/>
        <v>2</v>
      </c>
      <c r="I10941" s="252" t="s">
        <v>7870</v>
      </c>
      <c r="J10941" s="289" t="s">
        <v>7877</v>
      </c>
      <c r="K10941" s="278" t="str">
        <f t="shared" si="362"/>
        <v>BDI001Severe humanitarian conditions - Level 4</v>
      </c>
      <c r="L10941" s="290">
        <v>43798</v>
      </c>
      <c r="M10941" s="290" t="s">
        <v>3248</v>
      </c>
    </row>
    <row r="10942" spans="1:13" s="269" customFormat="1" ht="15.5" hidden="1" thickTop="1" thickBot="1" x14ac:dyDescent="0.4">
      <c r="A10942" s="283" t="s">
        <v>4901</v>
      </c>
      <c r="B10942" s="284" t="str">
        <f>VLOOKUP(A10942,Lists!B:C,2,FALSE)</f>
        <v>BDI001</v>
      </c>
      <c r="C10942" s="284" t="str">
        <f>VLOOKUP(A10942,Lists!B:D,3,FALSE)</f>
        <v>BDI</v>
      </c>
      <c r="D10942" s="285" t="s">
        <v>5114</v>
      </c>
      <c r="E10942" s="285">
        <v>0</v>
      </c>
      <c r="F10942" s="285" t="s">
        <v>7856</v>
      </c>
      <c r="G10942" s="285" t="s">
        <v>5204</v>
      </c>
      <c r="H10942" s="278">
        <f t="shared" si="361"/>
        <v>2</v>
      </c>
      <c r="I10942" s="251" t="s">
        <v>7870</v>
      </c>
      <c r="J10942" s="285" t="s">
        <v>7877</v>
      </c>
      <c r="K10942" s="278" t="str">
        <f t="shared" si="362"/>
        <v>BDI001Extreme humanitarian conditions - Level 5</v>
      </c>
      <c r="L10942" s="286">
        <v>43798</v>
      </c>
      <c r="M10942" s="286" t="s">
        <v>3248</v>
      </c>
    </row>
    <row r="10943" spans="1:13" s="269" customFormat="1" ht="15.5" hidden="1" thickTop="1" thickBot="1" x14ac:dyDescent="0.4">
      <c r="A10943" s="287" t="s">
        <v>1229</v>
      </c>
      <c r="B10943" s="284" t="str">
        <f>VLOOKUP(A10943,Lists!B:C,2,FALSE)</f>
        <v>TUR004</v>
      </c>
      <c r="C10943" s="284" t="str">
        <f>VLOOKUP(A10943,Lists!B:D,3,FALSE)</f>
        <v>TUR</v>
      </c>
      <c r="D10943" s="289" t="s">
        <v>5115</v>
      </c>
      <c r="E10943" s="289">
        <v>822</v>
      </c>
      <c r="F10943" s="289" t="s">
        <v>7857</v>
      </c>
      <c r="G10943" s="289" t="s">
        <v>7164</v>
      </c>
      <c r="H10943" s="278">
        <f t="shared" si="361"/>
        <v>3</v>
      </c>
      <c r="I10943" s="252" t="s">
        <v>2597</v>
      </c>
      <c r="J10943" s="289" t="s">
        <v>7265</v>
      </c>
      <c r="K10943" s="278" t="str">
        <f t="shared" si="362"/>
        <v>TUR004Fatalities in all crises</v>
      </c>
      <c r="L10943" s="290">
        <v>43798</v>
      </c>
      <c r="M10943" s="290" t="s">
        <v>3248</v>
      </c>
    </row>
    <row r="10944" spans="1:13" s="269" customFormat="1" ht="15.5" hidden="1" thickTop="1" thickBot="1" x14ac:dyDescent="0.4">
      <c r="A10944" s="283" t="s">
        <v>1229</v>
      </c>
      <c r="B10944" s="284" t="str">
        <f>VLOOKUP(A10944,Lists!B:C,2,FALSE)</f>
        <v>TUR004</v>
      </c>
      <c r="C10944" s="284" t="str">
        <f>VLOOKUP(A10944,Lists!B:D,3,FALSE)</f>
        <v>TUR</v>
      </c>
      <c r="D10944" s="285" t="s">
        <v>5029</v>
      </c>
      <c r="E10944" s="285">
        <v>736</v>
      </c>
      <c r="F10944" s="285" t="s">
        <v>7858</v>
      </c>
      <c r="G10944" s="285" t="s">
        <v>7164</v>
      </c>
      <c r="H10944" s="278">
        <f t="shared" si="361"/>
        <v>3</v>
      </c>
      <c r="I10944" s="251" t="s">
        <v>1786</v>
      </c>
      <c r="J10944" s="285" t="s">
        <v>7266</v>
      </c>
      <c r="K10944" s="278" t="str">
        <f t="shared" si="362"/>
        <v>TUR004Fatalities reported</v>
      </c>
      <c r="L10944" s="286">
        <v>43798</v>
      </c>
      <c r="M10944" s="286" t="s">
        <v>3248</v>
      </c>
    </row>
    <row r="10945" spans="1:13" s="269" customFormat="1" ht="15.5" hidden="1" thickTop="1" thickBot="1" x14ac:dyDescent="0.4">
      <c r="A10945" s="287" t="s">
        <v>1228</v>
      </c>
      <c r="B10945" s="284" t="str">
        <f>VLOOKUP(A10945,Lists!B:C,2,FALSE)</f>
        <v>TUR003</v>
      </c>
      <c r="C10945" s="284" t="str">
        <f>VLOOKUP(A10945,Lists!B:D,3,FALSE)</f>
        <v>TUR</v>
      </c>
      <c r="D10945" s="289" t="s">
        <v>5115</v>
      </c>
      <c r="E10945" s="289">
        <v>822</v>
      </c>
      <c r="F10945" s="289" t="s">
        <v>7857</v>
      </c>
      <c r="G10945" s="289" t="s">
        <v>7164</v>
      </c>
      <c r="H10945" s="278">
        <f t="shared" si="361"/>
        <v>3</v>
      </c>
      <c r="I10945" s="252" t="s">
        <v>2597</v>
      </c>
      <c r="J10945" s="289" t="s">
        <v>7187</v>
      </c>
      <c r="K10945" s="278" t="str">
        <f t="shared" si="362"/>
        <v>TUR003Fatalities in all crises</v>
      </c>
      <c r="L10945" s="290">
        <v>43798</v>
      </c>
      <c r="M10945" s="290" t="s">
        <v>3248</v>
      </c>
    </row>
    <row r="10946" spans="1:13" s="269" customFormat="1" ht="15.5" hidden="1" thickTop="1" thickBot="1" x14ac:dyDescent="0.4">
      <c r="A10946" s="283" t="s">
        <v>1228</v>
      </c>
      <c r="B10946" s="284" t="str">
        <f>VLOOKUP(A10946,Lists!B:C,2,FALSE)</f>
        <v>TUR003</v>
      </c>
      <c r="C10946" s="284" t="str">
        <f>VLOOKUP(A10946,Lists!B:D,3,FALSE)</f>
        <v>TUR</v>
      </c>
      <c r="D10946" s="285" t="s">
        <v>5029</v>
      </c>
      <c r="E10946" s="285">
        <v>86</v>
      </c>
      <c r="F10946" s="285" t="s">
        <v>7859</v>
      </c>
      <c r="G10946" s="285" t="s">
        <v>5204</v>
      </c>
      <c r="H10946" s="278">
        <f t="shared" si="361"/>
        <v>2</v>
      </c>
      <c r="I10946" s="251" t="s">
        <v>2611</v>
      </c>
      <c r="J10946" s="285" t="s">
        <v>7189</v>
      </c>
      <c r="K10946" s="278" t="str">
        <f t="shared" si="362"/>
        <v>TUR003Fatalities reported</v>
      </c>
      <c r="L10946" s="286">
        <v>43798</v>
      </c>
      <c r="M10946" s="286" t="s">
        <v>3248</v>
      </c>
    </row>
    <row r="10947" spans="1:13" s="269" customFormat="1" ht="15.5" hidden="1" thickTop="1" thickBot="1" x14ac:dyDescent="0.4">
      <c r="A10947" s="287" t="s">
        <v>1228</v>
      </c>
      <c r="B10947" s="284" t="str">
        <f>VLOOKUP(A10947,Lists!B:C,2,FALSE)</f>
        <v>TUR003</v>
      </c>
      <c r="C10947" s="284" t="str">
        <f>VLOOKUP(A10947,Lists!B:D,3,FALSE)</f>
        <v>TUR</v>
      </c>
      <c r="D10947" s="289" t="s">
        <v>533</v>
      </c>
      <c r="E10947" s="289">
        <v>4055644</v>
      </c>
      <c r="F10947" s="289" t="s">
        <v>7860</v>
      </c>
      <c r="G10947" s="289" t="s">
        <v>5204</v>
      </c>
      <c r="H10947" s="278">
        <f t="shared" si="361"/>
        <v>2</v>
      </c>
      <c r="I10947" s="252" t="s">
        <v>7871</v>
      </c>
      <c r="J10947" s="289" t="s">
        <v>7267</v>
      </c>
      <c r="K10947" s="278" t="str">
        <f t="shared" si="362"/>
        <v>TUR003People affected</v>
      </c>
      <c r="L10947" s="290">
        <v>43798</v>
      </c>
      <c r="M10947" s="290" t="s">
        <v>3248</v>
      </c>
    </row>
    <row r="10948" spans="1:13" s="269" customFormat="1" ht="15.5" thickTop="1" thickBot="1" x14ac:dyDescent="0.4">
      <c r="A10948" s="283" t="s">
        <v>1228</v>
      </c>
      <c r="B10948" s="284" t="str">
        <f>VLOOKUP(A10948,Lists!B:C,2,FALSE)</f>
        <v>TUR003</v>
      </c>
      <c r="C10948" s="284" t="str">
        <f>VLOOKUP(A10948,Lists!B:D,3,FALSE)</f>
        <v>TUR</v>
      </c>
      <c r="D10948" s="285" t="s">
        <v>666</v>
      </c>
      <c r="E10948" s="285">
        <v>4055644</v>
      </c>
      <c r="F10948" s="285" t="s">
        <v>7860</v>
      </c>
      <c r="G10948" s="285" t="s">
        <v>5204</v>
      </c>
      <c r="H10948" s="278">
        <f t="shared" si="361"/>
        <v>2</v>
      </c>
      <c r="I10948" s="251" t="s">
        <v>7871</v>
      </c>
      <c r="J10948" s="285" t="s">
        <v>2610</v>
      </c>
      <c r="K10948" s="278" t="str">
        <f t="shared" si="362"/>
        <v>TUR003People displaced</v>
      </c>
      <c r="L10948" s="286">
        <v>43798</v>
      </c>
      <c r="M10948" s="286" t="s">
        <v>3248</v>
      </c>
    </row>
    <row r="10949" spans="1:13" s="269" customFormat="1" ht="15.5" hidden="1" thickTop="1" thickBot="1" x14ac:dyDescent="0.4">
      <c r="A10949" s="287" t="s">
        <v>1228</v>
      </c>
      <c r="B10949" s="284" t="str">
        <f>VLOOKUP(A10949,Lists!B:C,2,FALSE)</f>
        <v>TUR003</v>
      </c>
      <c r="C10949" s="284" t="str">
        <f>VLOOKUP(A10949,Lists!B:D,3,FALSE)</f>
        <v>TUR</v>
      </c>
      <c r="D10949" s="289" t="s">
        <v>752</v>
      </c>
      <c r="E10949" s="289">
        <v>2728236.16</v>
      </c>
      <c r="F10949" s="289" t="s">
        <v>7861</v>
      </c>
      <c r="G10949" s="289" t="s">
        <v>7164</v>
      </c>
      <c r="H10949" s="278">
        <f t="shared" si="361"/>
        <v>3</v>
      </c>
      <c r="I10949" s="252" t="s">
        <v>7872</v>
      </c>
      <c r="J10949" s="289" t="s">
        <v>7268</v>
      </c>
      <c r="K10949" s="278" t="str">
        <f t="shared" si="362"/>
        <v>TUR003People in Need</v>
      </c>
      <c r="L10949" s="290">
        <v>43798</v>
      </c>
      <c r="M10949" s="290" t="s">
        <v>3248</v>
      </c>
    </row>
    <row r="10950" spans="1:13" s="269" customFormat="1" ht="15.5" hidden="1" thickTop="1" thickBot="1" x14ac:dyDescent="0.4">
      <c r="A10950" s="283" t="s">
        <v>1228</v>
      </c>
      <c r="B10950" s="284" t="str">
        <f>VLOOKUP(A10950,Lists!B:C,2,FALSE)</f>
        <v>TUR003</v>
      </c>
      <c r="C10950" s="284" t="str">
        <f>VLOOKUP(A10950,Lists!B:D,3,FALSE)</f>
        <v>TUR</v>
      </c>
      <c r="D10950" s="285" t="s">
        <v>5110</v>
      </c>
      <c r="E10950" s="285">
        <v>33570123</v>
      </c>
      <c r="F10950" s="285" t="s">
        <v>7861</v>
      </c>
      <c r="G10950" s="285" t="s">
        <v>5204</v>
      </c>
      <c r="H10950" s="278">
        <f t="shared" si="361"/>
        <v>2</v>
      </c>
      <c r="I10950" s="251" t="s">
        <v>7872</v>
      </c>
      <c r="J10950" s="285" t="s">
        <v>7268</v>
      </c>
      <c r="K10950" s="278" t="str">
        <f t="shared" si="362"/>
        <v>TUR003Minimal humanitarian conditions - Level 1</v>
      </c>
      <c r="L10950" s="286">
        <v>43798</v>
      </c>
      <c r="M10950" s="286" t="s">
        <v>3248</v>
      </c>
    </row>
    <row r="10951" spans="1:13" s="269" customFormat="1" ht="15.5" hidden="1" thickTop="1" thickBot="1" x14ac:dyDescent="0.4">
      <c r="A10951" s="287" t="s">
        <v>1228</v>
      </c>
      <c r="B10951" s="284" t="str">
        <f>VLOOKUP(A10951,Lists!B:C,2,FALSE)</f>
        <v>TUR003</v>
      </c>
      <c r="C10951" s="284" t="str">
        <f>VLOOKUP(A10951,Lists!B:D,3,FALSE)</f>
        <v>TUR</v>
      </c>
      <c r="D10951" s="289" t="s">
        <v>5111</v>
      </c>
      <c r="E10951" s="289">
        <v>1327407.8399999999</v>
      </c>
      <c r="F10951" s="289" t="s">
        <v>7861</v>
      </c>
      <c r="G10951" s="289" t="s">
        <v>5204</v>
      </c>
      <c r="H10951" s="278">
        <f t="shared" si="361"/>
        <v>2</v>
      </c>
      <c r="I10951" s="252" t="s">
        <v>7872</v>
      </c>
      <c r="J10951" s="289" t="s">
        <v>7268</v>
      </c>
      <c r="K10951" s="278" t="str">
        <f t="shared" si="362"/>
        <v>TUR003Stressed humanitarian conditions - Level 2</v>
      </c>
      <c r="L10951" s="290">
        <v>43798</v>
      </c>
      <c r="M10951" s="290" t="s">
        <v>3248</v>
      </c>
    </row>
    <row r="10952" spans="1:13" s="269" customFormat="1" ht="15.5" hidden="1" thickTop="1" thickBot="1" x14ac:dyDescent="0.4">
      <c r="A10952" s="283" t="s">
        <v>1228</v>
      </c>
      <c r="B10952" s="284" t="str">
        <f>VLOOKUP(A10952,Lists!B:C,2,FALSE)</f>
        <v>TUR003</v>
      </c>
      <c r="C10952" s="284" t="str">
        <f>VLOOKUP(A10952,Lists!B:D,3,FALSE)</f>
        <v>TUR</v>
      </c>
      <c r="D10952" s="285" t="s">
        <v>5112</v>
      </c>
      <c r="E10952" s="285">
        <v>1681383.264</v>
      </c>
      <c r="F10952" s="285" t="s">
        <v>7861</v>
      </c>
      <c r="G10952" s="285" t="s">
        <v>7164</v>
      </c>
      <c r="H10952" s="278">
        <f t="shared" si="361"/>
        <v>3</v>
      </c>
      <c r="I10952" s="251" t="s">
        <v>7872</v>
      </c>
      <c r="J10952" s="285" t="s">
        <v>7268</v>
      </c>
      <c r="K10952" s="278" t="str">
        <f t="shared" si="362"/>
        <v>TUR003Moderate humanitarian conditions - Level 3</v>
      </c>
      <c r="L10952" s="286">
        <v>43798</v>
      </c>
      <c r="M10952" s="286" t="s">
        <v>3248</v>
      </c>
    </row>
    <row r="10953" spans="1:13" s="269" customFormat="1" ht="15.5" hidden="1" thickTop="1" thickBot="1" x14ac:dyDescent="0.4">
      <c r="A10953" s="287" t="s">
        <v>1228</v>
      </c>
      <c r="B10953" s="284" t="str">
        <f>VLOOKUP(A10953,Lists!B:C,2,FALSE)</f>
        <v>TUR003</v>
      </c>
      <c r="C10953" s="284" t="str">
        <f>VLOOKUP(A10953,Lists!B:D,3,FALSE)</f>
        <v>TUR</v>
      </c>
      <c r="D10953" s="289" t="s">
        <v>5113</v>
      </c>
      <c r="E10953" s="289">
        <v>1046852.8959999999</v>
      </c>
      <c r="F10953" s="289" t="s">
        <v>7861</v>
      </c>
      <c r="G10953" s="289" t="s">
        <v>7164</v>
      </c>
      <c r="H10953" s="278">
        <f t="shared" si="361"/>
        <v>3</v>
      </c>
      <c r="I10953" s="252" t="s">
        <v>7872</v>
      </c>
      <c r="J10953" s="289" t="s">
        <v>7268</v>
      </c>
      <c r="K10953" s="278" t="str">
        <f t="shared" si="362"/>
        <v>TUR003Severe humanitarian conditions - Level 4</v>
      </c>
      <c r="L10953" s="290">
        <v>43798</v>
      </c>
      <c r="M10953" s="290" t="s">
        <v>3248</v>
      </c>
    </row>
    <row r="10954" spans="1:13" s="269" customFormat="1" ht="15.5" hidden="1" thickTop="1" thickBot="1" x14ac:dyDescent="0.4">
      <c r="A10954" s="283" t="s">
        <v>1228</v>
      </c>
      <c r="B10954" s="284" t="str">
        <f>VLOOKUP(A10954,Lists!B:C,2,FALSE)</f>
        <v>TUR003</v>
      </c>
      <c r="C10954" s="284" t="str">
        <f>VLOOKUP(A10954,Lists!B:D,3,FALSE)</f>
        <v>TUR</v>
      </c>
      <c r="D10954" s="285" t="s">
        <v>5114</v>
      </c>
      <c r="E10954" s="285">
        <v>0</v>
      </c>
      <c r="F10954" s="285" t="s">
        <v>7861</v>
      </c>
      <c r="G10954" s="285" t="s">
        <v>7164</v>
      </c>
      <c r="H10954" s="278">
        <f t="shared" si="361"/>
        <v>3</v>
      </c>
      <c r="I10954" s="251" t="s">
        <v>7262</v>
      </c>
      <c r="J10954" s="285" t="s">
        <v>7268</v>
      </c>
      <c r="K10954" s="278" t="str">
        <f t="shared" si="362"/>
        <v>TUR003Extreme humanitarian conditions - Level 5</v>
      </c>
      <c r="L10954" s="286">
        <v>43798</v>
      </c>
      <c r="M10954" s="286" t="s">
        <v>3248</v>
      </c>
    </row>
    <row r="10955" spans="1:13" s="269" customFormat="1" ht="15.5" hidden="1" thickTop="1" thickBot="1" x14ac:dyDescent="0.4">
      <c r="A10955" s="287" t="s">
        <v>1227</v>
      </c>
      <c r="B10955" s="284" t="str">
        <f>VLOOKUP(A10955,Lists!B:C,2,FALSE)</f>
        <v>TUR002</v>
      </c>
      <c r="C10955" s="284" t="str">
        <f>VLOOKUP(A10955,Lists!B:D,3,FALSE)</f>
        <v>TUR</v>
      </c>
      <c r="D10955" s="289" t="s">
        <v>5115</v>
      </c>
      <c r="E10955" s="289">
        <v>822</v>
      </c>
      <c r="F10955" s="289" t="s">
        <v>7857</v>
      </c>
      <c r="G10955" s="289" t="s">
        <v>7164</v>
      </c>
      <c r="H10955" s="278">
        <f t="shared" si="361"/>
        <v>3</v>
      </c>
      <c r="I10955" s="252" t="s">
        <v>2597</v>
      </c>
      <c r="J10955" s="289" t="s">
        <v>7187</v>
      </c>
      <c r="K10955" s="278" t="str">
        <f t="shared" si="362"/>
        <v>TUR002Fatalities in all crises</v>
      </c>
      <c r="L10955" s="290">
        <v>43798</v>
      </c>
      <c r="M10955" s="290" t="s">
        <v>3248</v>
      </c>
    </row>
    <row r="10956" spans="1:13" s="269" customFormat="1" ht="15.5" hidden="1" thickTop="1" thickBot="1" x14ac:dyDescent="0.4">
      <c r="A10956" s="283" t="s">
        <v>1227</v>
      </c>
      <c r="B10956" s="284" t="str">
        <f>VLOOKUP(A10956,Lists!B:C,2,FALSE)</f>
        <v>TUR002</v>
      </c>
      <c r="C10956" s="284" t="str">
        <f>VLOOKUP(A10956,Lists!B:D,3,FALSE)</f>
        <v>TUR</v>
      </c>
      <c r="D10956" s="285" t="s">
        <v>533</v>
      </c>
      <c r="E10956" s="285">
        <v>3687244</v>
      </c>
      <c r="F10956" s="285" t="s">
        <v>7850</v>
      </c>
      <c r="G10956" s="285" t="s">
        <v>5204</v>
      </c>
      <c r="H10956" s="278">
        <f t="shared" si="361"/>
        <v>2</v>
      </c>
      <c r="I10956" s="251" t="s">
        <v>7171</v>
      </c>
      <c r="J10956" s="285" t="s">
        <v>6152</v>
      </c>
      <c r="K10956" s="278" t="str">
        <f t="shared" si="362"/>
        <v>TUR002People affected</v>
      </c>
      <c r="L10956" s="286">
        <v>43798</v>
      </c>
      <c r="M10956" s="286" t="s">
        <v>3248</v>
      </c>
    </row>
    <row r="10957" spans="1:13" s="269" customFormat="1" ht="15.5" thickTop="1" thickBot="1" x14ac:dyDescent="0.4">
      <c r="A10957" s="287" t="s">
        <v>1227</v>
      </c>
      <c r="B10957" s="284" t="str">
        <f>VLOOKUP(A10957,Lists!B:C,2,FALSE)</f>
        <v>TUR002</v>
      </c>
      <c r="C10957" s="284" t="str">
        <f>VLOOKUP(A10957,Lists!B:D,3,FALSE)</f>
        <v>TUR</v>
      </c>
      <c r="D10957" s="289" t="s">
        <v>666</v>
      </c>
      <c r="E10957" s="289">
        <v>3687244</v>
      </c>
      <c r="F10957" s="289" t="s">
        <v>7850</v>
      </c>
      <c r="G10957" s="289" t="s">
        <v>5204</v>
      </c>
      <c r="H10957" s="278">
        <f t="shared" si="361"/>
        <v>2</v>
      </c>
      <c r="I10957" s="252" t="s">
        <v>7171</v>
      </c>
      <c r="J10957" s="289" t="s">
        <v>2594</v>
      </c>
      <c r="K10957" s="278" t="str">
        <f t="shared" si="362"/>
        <v>TUR002People displaced</v>
      </c>
      <c r="L10957" s="290">
        <v>43798</v>
      </c>
      <c r="M10957" s="290" t="s">
        <v>3248</v>
      </c>
    </row>
    <row r="10958" spans="1:13" s="269" customFormat="1" ht="15.5" hidden="1" thickTop="1" thickBot="1" x14ac:dyDescent="0.4">
      <c r="A10958" s="283" t="s">
        <v>1227</v>
      </c>
      <c r="B10958" s="284" t="str">
        <f>VLOOKUP(A10958,Lists!B:C,2,FALSE)</f>
        <v>TUR002</v>
      </c>
      <c r="C10958" s="284" t="str">
        <f>VLOOKUP(A10958,Lists!B:D,3,FALSE)</f>
        <v>TUR</v>
      </c>
      <c r="D10958" s="285" t="s">
        <v>752</v>
      </c>
      <c r="E10958" s="285">
        <v>2359836.16</v>
      </c>
      <c r="F10958" s="285" t="s">
        <v>7862</v>
      </c>
      <c r="G10958" s="285" t="s">
        <v>7164</v>
      </c>
      <c r="H10958" s="278">
        <f t="shared" si="361"/>
        <v>3</v>
      </c>
      <c r="I10958" s="251" t="s">
        <v>7263</v>
      </c>
      <c r="J10958" s="285" t="s">
        <v>7269</v>
      </c>
      <c r="K10958" s="278" t="str">
        <f t="shared" si="362"/>
        <v>TUR002People in Need</v>
      </c>
      <c r="L10958" s="286">
        <v>43798</v>
      </c>
      <c r="M10958" s="286" t="s">
        <v>3248</v>
      </c>
    </row>
    <row r="10959" spans="1:13" s="269" customFormat="1" ht="15.5" hidden="1" thickTop="1" thickBot="1" x14ac:dyDescent="0.4">
      <c r="A10959" s="287" t="s">
        <v>1227</v>
      </c>
      <c r="B10959" s="284" t="str">
        <f>VLOOKUP(A10959,Lists!B:C,2,FALSE)</f>
        <v>TUR002</v>
      </c>
      <c r="C10959" s="284" t="str">
        <f>VLOOKUP(A10959,Lists!B:D,3,FALSE)</f>
        <v>TUR</v>
      </c>
      <c r="D10959" s="289" t="s">
        <v>5110</v>
      </c>
      <c r="E10959" s="289">
        <v>32470284.999999996</v>
      </c>
      <c r="F10959" s="289" t="s">
        <v>7862</v>
      </c>
      <c r="G10959" s="289" t="s">
        <v>5204</v>
      </c>
      <c r="H10959" s="278">
        <f t="shared" si="361"/>
        <v>2</v>
      </c>
      <c r="I10959" s="252" t="s">
        <v>7263</v>
      </c>
      <c r="J10959" s="289" t="s">
        <v>7269</v>
      </c>
      <c r="K10959" s="278" t="str">
        <f t="shared" si="362"/>
        <v>TUR002Minimal humanitarian conditions - Level 1</v>
      </c>
      <c r="L10959" s="290">
        <v>43798</v>
      </c>
      <c r="M10959" s="290" t="s">
        <v>3248</v>
      </c>
    </row>
    <row r="10960" spans="1:13" s="269" customFormat="1" ht="15.5" hidden="1" thickTop="1" thickBot="1" x14ac:dyDescent="0.4">
      <c r="A10960" s="283" t="s">
        <v>1227</v>
      </c>
      <c r="B10960" s="284" t="str">
        <f>VLOOKUP(A10960,Lists!B:C,2,FALSE)</f>
        <v>TUR002</v>
      </c>
      <c r="C10960" s="284" t="str">
        <f>VLOOKUP(A10960,Lists!B:D,3,FALSE)</f>
        <v>TUR</v>
      </c>
      <c r="D10960" s="285" t="s">
        <v>5111</v>
      </c>
      <c r="E10960" s="285">
        <v>1327407.8399999999</v>
      </c>
      <c r="F10960" s="285" t="s">
        <v>7862</v>
      </c>
      <c r="G10960" s="285" t="s">
        <v>7164</v>
      </c>
      <c r="H10960" s="278">
        <f t="shared" si="361"/>
        <v>3</v>
      </c>
      <c r="I10960" s="251" t="s">
        <v>7263</v>
      </c>
      <c r="J10960" s="285" t="s">
        <v>7269</v>
      </c>
      <c r="K10960" s="278" t="str">
        <f t="shared" si="362"/>
        <v>TUR002Stressed humanitarian conditions - Level 2</v>
      </c>
      <c r="L10960" s="286">
        <v>43798</v>
      </c>
      <c r="M10960" s="286" t="s">
        <v>3248</v>
      </c>
    </row>
    <row r="10961" spans="1:13" s="269" customFormat="1" ht="15.5" hidden="1" thickTop="1" thickBot="1" x14ac:dyDescent="0.4">
      <c r="A10961" s="287" t="s">
        <v>1227</v>
      </c>
      <c r="B10961" s="284" t="str">
        <f>VLOOKUP(A10961,Lists!B:C,2,FALSE)</f>
        <v>TUR002</v>
      </c>
      <c r="C10961" s="284" t="str">
        <f>VLOOKUP(A10961,Lists!B:D,3,FALSE)</f>
        <v>TUR</v>
      </c>
      <c r="D10961" s="289" t="s">
        <v>5112</v>
      </c>
      <c r="E10961" s="289">
        <v>1681383.264</v>
      </c>
      <c r="F10961" s="289" t="s">
        <v>7862</v>
      </c>
      <c r="G10961" s="289" t="s">
        <v>7164</v>
      </c>
      <c r="H10961" s="278">
        <f t="shared" si="361"/>
        <v>3</v>
      </c>
      <c r="I10961" s="252" t="s">
        <v>7263</v>
      </c>
      <c r="J10961" s="289" t="s">
        <v>7269</v>
      </c>
      <c r="K10961" s="278" t="str">
        <f t="shared" si="362"/>
        <v>TUR002Moderate humanitarian conditions - Level 3</v>
      </c>
      <c r="L10961" s="290">
        <v>43798</v>
      </c>
      <c r="M10961" s="290" t="s">
        <v>3248</v>
      </c>
    </row>
    <row r="10962" spans="1:13" s="269" customFormat="1" ht="15.5" hidden="1" thickTop="1" thickBot="1" x14ac:dyDescent="0.4">
      <c r="A10962" s="283" t="s">
        <v>1227</v>
      </c>
      <c r="B10962" s="284" t="str">
        <f>VLOOKUP(A10962,Lists!B:C,2,FALSE)</f>
        <v>TUR002</v>
      </c>
      <c r="C10962" s="284" t="str">
        <f>VLOOKUP(A10962,Lists!B:D,3,FALSE)</f>
        <v>TUR</v>
      </c>
      <c r="D10962" s="285" t="s">
        <v>5113</v>
      </c>
      <c r="E10962" s="285">
        <v>678452.89599999995</v>
      </c>
      <c r="F10962" s="285" t="s">
        <v>7862</v>
      </c>
      <c r="G10962" s="285" t="s">
        <v>7164</v>
      </c>
      <c r="H10962" s="278">
        <f t="shared" si="361"/>
        <v>3</v>
      </c>
      <c r="I10962" s="251" t="s">
        <v>7263</v>
      </c>
      <c r="J10962" s="285" t="s">
        <v>7269</v>
      </c>
      <c r="K10962" s="278" t="str">
        <f t="shared" si="362"/>
        <v>TUR002Severe humanitarian conditions - Level 4</v>
      </c>
      <c r="L10962" s="286">
        <v>43798</v>
      </c>
      <c r="M10962" s="286" t="s">
        <v>3248</v>
      </c>
    </row>
    <row r="10963" spans="1:13" s="269" customFormat="1" ht="15.5" hidden="1" thickTop="1" thickBot="1" x14ac:dyDescent="0.4">
      <c r="A10963" s="287" t="s">
        <v>1227</v>
      </c>
      <c r="B10963" s="284" t="str">
        <f>VLOOKUP(A10963,Lists!B:C,2,FALSE)</f>
        <v>TUR002</v>
      </c>
      <c r="C10963" s="284" t="str">
        <f>VLOOKUP(A10963,Lists!B:D,3,FALSE)</f>
        <v>TUR</v>
      </c>
      <c r="D10963" s="289" t="s">
        <v>5114</v>
      </c>
      <c r="E10963" s="289">
        <v>0</v>
      </c>
      <c r="F10963" s="289" t="s">
        <v>7862</v>
      </c>
      <c r="G10963" s="289" t="s">
        <v>5204</v>
      </c>
      <c r="H10963" s="278">
        <f t="shared" si="361"/>
        <v>2</v>
      </c>
      <c r="I10963" s="252" t="s">
        <v>7263</v>
      </c>
      <c r="J10963" s="289" t="s">
        <v>7269</v>
      </c>
      <c r="K10963" s="278" t="str">
        <f t="shared" si="362"/>
        <v>TUR002Extreme humanitarian conditions - Level 5</v>
      </c>
      <c r="L10963" s="290">
        <v>43798</v>
      </c>
      <c r="M10963" s="290" t="s">
        <v>3248</v>
      </c>
    </row>
    <row r="10964" spans="1:13" s="269" customFormat="1" ht="15.5" hidden="1" thickTop="1" thickBot="1" x14ac:dyDescent="0.4">
      <c r="A10964" s="283" t="s">
        <v>2983</v>
      </c>
      <c r="B10964" s="284" t="str">
        <f>VLOOKUP(A10964,Lists!B:C,2,FALSE)</f>
        <v>TUR001</v>
      </c>
      <c r="C10964" s="284" t="str">
        <f>VLOOKUP(A10964,Lists!B:D,3,FALSE)</f>
        <v>TUR</v>
      </c>
      <c r="D10964" s="285" t="s">
        <v>5115</v>
      </c>
      <c r="E10964" s="285">
        <v>822</v>
      </c>
      <c r="F10964" s="285" t="s">
        <v>7857</v>
      </c>
      <c r="G10964" s="285" t="s">
        <v>7164</v>
      </c>
      <c r="H10964" s="278">
        <f t="shared" si="361"/>
        <v>3</v>
      </c>
      <c r="I10964" s="251" t="s">
        <v>7871</v>
      </c>
      <c r="J10964" s="285" t="s">
        <v>7187</v>
      </c>
      <c r="K10964" s="278" t="str">
        <f t="shared" si="362"/>
        <v>TUR001Fatalities in all crises</v>
      </c>
      <c r="L10964" s="286">
        <v>43798</v>
      </c>
      <c r="M10964" s="286" t="s">
        <v>3248</v>
      </c>
    </row>
    <row r="10965" spans="1:13" s="269" customFormat="1" ht="15.5" hidden="1" thickTop="1" thickBot="1" x14ac:dyDescent="0.4">
      <c r="A10965" s="287" t="s">
        <v>2983</v>
      </c>
      <c r="B10965" s="284" t="str">
        <f>VLOOKUP(A10965,Lists!B:C,2,FALSE)</f>
        <v>TUR001</v>
      </c>
      <c r="C10965" s="284" t="str">
        <f>VLOOKUP(A10965,Lists!B:D,3,FALSE)</f>
        <v>TUR</v>
      </c>
      <c r="D10965" s="289" t="s">
        <v>5029</v>
      </c>
      <c r="E10965" s="289">
        <v>822</v>
      </c>
      <c r="F10965" s="289" t="s">
        <v>7857</v>
      </c>
      <c r="G10965" s="289" t="s">
        <v>7164</v>
      </c>
      <c r="H10965" s="278">
        <f t="shared" si="361"/>
        <v>3</v>
      </c>
      <c r="I10965" s="252" t="s">
        <v>7871</v>
      </c>
      <c r="J10965" s="289" t="s">
        <v>7187</v>
      </c>
      <c r="K10965" s="278" t="str">
        <f t="shared" si="362"/>
        <v>TUR001Fatalities reported</v>
      </c>
      <c r="L10965" s="290">
        <v>43798</v>
      </c>
      <c r="M10965" s="290" t="s">
        <v>3248</v>
      </c>
    </row>
    <row r="10966" spans="1:13" s="269" customFormat="1" ht="15.5" hidden="1" thickTop="1" thickBot="1" x14ac:dyDescent="0.4">
      <c r="A10966" s="283" t="s">
        <v>2983</v>
      </c>
      <c r="B10966" s="284" t="str">
        <f>VLOOKUP(A10966,Lists!B:C,2,FALSE)</f>
        <v>TUR001</v>
      </c>
      <c r="C10966" s="284" t="str">
        <f>VLOOKUP(A10966,Lists!B:D,3,FALSE)</f>
        <v>TUR</v>
      </c>
      <c r="D10966" s="285" t="s">
        <v>533</v>
      </c>
      <c r="E10966" s="285">
        <v>4055644</v>
      </c>
      <c r="F10966" s="285" t="s">
        <v>7863</v>
      </c>
      <c r="G10966" s="285" t="s">
        <v>5204</v>
      </c>
      <c r="H10966" s="278">
        <f t="shared" si="361"/>
        <v>2</v>
      </c>
      <c r="I10966" s="251" t="s">
        <v>6144</v>
      </c>
      <c r="J10966" s="285" t="s">
        <v>6698</v>
      </c>
      <c r="K10966" s="278" t="str">
        <f t="shared" si="362"/>
        <v>TUR001People affected</v>
      </c>
      <c r="L10966" s="286">
        <v>43798</v>
      </c>
      <c r="M10966" s="286" t="s">
        <v>3248</v>
      </c>
    </row>
    <row r="10967" spans="1:13" s="269" customFormat="1" ht="15.5" thickTop="1" thickBot="1" x14ac:dyDescent="0.4">
      <c r="A10967" s="287" t="s">
        <v>2983</v>
      </c>
      <c r="B10967" s="284" t="str">
        <f>VLOOKUP(A10967,Lists!B:C,2,FALSE)</f>
        <v>TUR001</v>
      </c>
      <c r="C10967" s="284" t="str">
        <f>VLOOKUP(A10967,Lists!B:D,3,FALSE)</f>
        <v>TUR</v>
      </c>
      <c r="D10967" s="289" t="s">
        <v>666</v>
      </c>
      <c r="E10967" s="289">
        <v>4055644</v>
      </c>
      <c r="F10967" s="289" t="s">
        <v>7863</v>
      </c>
      <c r="G10967" s="289" t="s">
        <v>5204</v>
      </c>
      <c r="H10967" s="278">
        <f t="shared" si="361"/>
        <v>2</v>
      </c>
      <c r="I10967" s="252" t="s">
        <v>6144</v>
      </c>
      <c r="J10967" s="289" t="s">
        <v>6146</v>
      </c>
      <c r="K10967" s="278" t="str">
        <f t="shared" si="362"/>
        <v>TUR001People displaced</v>
      </c>
      <c r="L10967" s="290">
        <v>43798</v>
      </c>
      <c r="M10967" s="290" t="s">
        <v>3248</v>
      </c>
    </row>
    <row r="10968" spans="1:13" s="269" customFormat="1" ht="15.5" hidden="1" thickTop="1" thickBot="1" x14ac:dyDescent="0.4">
      <c r="A10968" s="283" t="s">
        <v>2983</v>
      </c>
      <c r="B10968" s="284" t="str">
        <f>VLOOKUP(A10968,Lists!B:C,2,FALSE)</f>
        <v>TUR001</v>
      </c>
      <c r="C10968" s="284" t="str">
        <f>VLOOKUP(A10968,Lists!B:D,3,FALSE)</f>
        <v>TUR</v>
      </c>
      <c r="D10968" s="285" t="s">
        <v>752</v>
      </c>
      <c r="E10968" s="285">
        <v>2728236.16</v>
      </c>
      <c r="F10968" s="285" t="s">
        <v>7861</v>
      </c>
      <c r="G10968" s="285" t="s">
        <v>7164</v>
      </c>
      <c r="H10968" s="278">
        <f t="shared" si="361"/>
        <v>3</v>
      </c>
      <c r="I10968" s="251" t="s">
        <v>7872</v>
      </c>
      <c r="J10968" s="285" t="s">
        <v>7268</v>
      </c>
      <c r="K10968" s="278" t="str">
        <f t="shared" si="362"/>
        <v>TUR001People in Need</v>
      </c>
      <c r="L10968" s="286">
        <v>43798</v>
      </c>
      <c r="M10968" s="286" t="s">
        <v>3248</v>
      </c>
    </row>
    <row r="10969" spans="1:13" s="269" customFormat="1" ht="15.5" hidden="1" thickTop="1" thickBot="1" x14ac:dyDescent="0.4">
      <c r="A10969" s="287" t="s">
        <v>2983</v>
      </c>
      <c r="B10969" s="284" t="str">
        <f>VLOOKUP(A10969,Lists!B:C,2,FALSE)</f>
        <v>TUR001</v>
      </c>
      <c r="C10969" s="284" t="str">
        <f>VLOOKUP(A10969,Lists!B:D,3,FALSE)</f>
        <v>TUR</v>
      </c>
      <c r="D10969" s="289" t="s">
        <v>5110</v>
      </c>
      <c r="E10969" s="289">
        <v>49555297</v>
      </c>
      <c r="F10969" s="289" t="s">
        <v>7861</v>
      </c>
      <c r="G10969" s="289" t="s">
        <v>5204</v>
      </c>
      <c r="H10969" s="278">
        <f t="shared" si="361"/>
        <v>2</v>
      </c>
      <c r="I10969" s="252" t="s">
        <v>7872</v>
      </c>
      <c r="J10969" s="289" t="s">
        <v>7268</v>
      </c>
      <c r="K10969" s="278" t="str">
        <f t="shared" si="362"/>
        <v>TUR001Minimal humanitarian conditions - Level 1</v>
      </c>
      <c r="L10969" s="290">
        <v>43798</v>
      </c>
      <c r="M10969" s="290" t="s">
        <v>3248</v>
      </c>
    </row>
    <row r="10970" spans="1:13" s="269" customFormat="1" ht="15.5" hidden="1" thickTop="1" thickBot="1" x14ac:dyDescent="0.4">
      <c r="A10970" s="283" t="s">
        <v>2983</v>
      </c>
      <c r="B10970" s="284" t="str">
        <f>VLOOKUP(A10970,Lists!B:C,2,FALSE)</f>
        <v>TUR001</v>
      </c>
      <c r="C10970" s="284" t="str">
        <f>VLOOKUP(A10970,Lists!B:D,3,FALSE)</f>
        <v>TUR</v>
      </c>
      <c r="D10970" s="285" t="s">
        <v>5111</v>
      </c>
      <c r="E10970" s="285">
        <v>1327407.8399999999</v>
      </c>
      <c r="F10970" s="285" t="s">
        <v>7861</v>
      </c>
      <c r="G10970" s="285" t="s">
        <v>5204</v>
      </c>
      <c r="H10970" s="278">
        <f t="shared" si="361"/>
        <v>2</v>
      </c>
      <c r="I10970" s="251" t="s">
        <v>7872</v>
      </c>
      <c r="J10970" s="285" t="s">
        <v>7268</v>
      </c>
      <c r="K10970" s="278" t="str">
        <f t="shared" si="362"/>
        <v>TUR001Stressed humanitarian conditions - Level 2</v>
      </c>
      <c r="L10970" s="286">
        <v>43798</v>
      </c>
      <c r="M10970" s="286" t="s">
        <v>3248</v>
      </c>
    </row>
    <row r="10971" spans="1:13" s="269" customFormat="1" ht="15.5" hidden="1" thickTop="1" thickBot="1" x14ac:dyDescent="0.4">
      <c r="A10971" s="287" t="s">
        <v>2983</v>
      </c>
      <c r="B10971" s="284" t="str">
        <f>VLOOKUP(A10971,Lists!B:C,2,FALSE)</f>
        <v>TUR001</v>
      </c>
      <c r="C10971" s="284" t="str">
        <f>VLOOKUP(A10971,Lists!B:D,3,FALSE)</f>
        <v>TUR</v>
      </c>
      <c r="D10971" s="289" t="s">
        <v>5112</v>
      </c>
      <c r="E10971" s="289">
        <v>1681383.264</v>
      </c>
      <c r="F10971" s="289" t="s">
        <v>7861</v>
      </c>
      <c r="G10971" s="289" t="s">
        <v>7164</v>
      </c>
      <c r="H10971" s="278">
        <f t="shared" si="361"/>
        <v>3</v>
      </c>
      <c r="I10971" s="252" t="s">
        <v>7872</v>
      </c>
      <c r="J10971" s="289" t="s">
        <v>7268</v>
      </c>
      <c r="K10971" s="278" t="str">
        <f t="shared" si="362"/>
        <v>TUR001Moderate humanitarian conditions - Level 3</v>
      </c>
      <c r="L10971" s="290">
        <v>43798</v>
      </c>
      <c r="M10971" s="290" t="s">
        <v>3248</v>
      </c>
    </row>
    <row r="10972" spans="1:13" s="269" customFormat="1" ht="15.5" hidden="1" thickTop="1" thickBot="1" x14ac:dyDescent="0.4">
      <c r="A10972" s="283" t="s">
        <v>2983</v>
      </c>
      <c r="B10972" s="284" t="str">
        <f>VLOOKUP(A10972,Lists!B:C,2,FALSE)</f>
        <v>TUR001</v>
      </c>
      <c r="C10972" s="284" t="str">
        <f>VLOOKUP(A10972,Lists!B:D,3,FALSE)</f>
        <v>TUR</v>
      </c>
      <c r="D10972" s="285" t="s">
        <v>5113</v>
      </c>
      <c r="E10972" s="285">
        <v>1046852.8959999999</v>
      </c>
      <c r="F10972" s="285" t="s">
        <v>7861</v>
      </c>
      <c r="G10972" s="285" t="s">
        <v>7164</v>
      </c>
      <c r="H10972" s="278">
        <f t="shared" si="361"/>
        <v>3</v>
      </c>
      <c r="I10972" s="251" t="s">
        <v>7872</v>
      </c>
      <c r="J10972" s="285" t="s">
        <v>7268</v>
      </c>
      <c r="K10972" s="278" t="str">
        <f t="shared" si="362"/>
        <v>TUR001Severe humanitarian conditions - Level 4</v>
      </c>
      <c r="L10972" s="286">
        <v>43798</v>
      </c>
      <c r="M10972" s="286" t="s">
        <v>3248</v>
      </c>
    </row>
    <row r="10973" spans="1:13" s="269" customFormat="1" ht="15.5" hidden="1" thickTop="1" thickBot="1" x14ac:dyDescent="0.4">
      <c r="A10973" s="287" t="s">
        <v>2983</v>
      </c>
      <c r="B10973" s="284" t="str">
        <f>VLOOKUP(A10973,Lists!B:C,2,FALSE)</f>
        <v>TUR001</v>
      </c>
      <c r="C10973" s="284" t="str">
        <f>VLOOKUP(A10973,Lists!B:D,3,FALSE)</f>
        <v>TUR</v>
      </c>
      <c r="D10973" s="289" t="s">
        <v>5114</v>
      </c>
      <c r="E10973" s="289">
        <v>0</v>
      </c>
      <c r="F10973" s="289" t="s">
        <v>7861</v>
      </c>
      <c r="G10973" s="289" t="s">
        <v>7164</v>
      </c>
      <c r="H10973" s="278">
        <f t="shared" si="361"/>
        <v>3</v>
      </c>
      <c r="I10973" s="252" t="s">
        <v>7872</v>
      </c>
      <c r="J10973" s="289" t="s">
        <v>7268</v>
      </c>
      <c r="K10973" s="278" t="str">
        <f t="shared" si="362"/>
        <v>TUR001Extreme humanitarian conditions - Level 5</v>
      </c>
      <c r="L10973" s="290">
        <v>43798</v>
      </c>
      <c r="M10973" s="290" t="s">
        <v>3248</v>
      </c>
    </row>
    <row r="10974" spans="1:13" s="269" customFormat="1" ht="15.5" hidden="1" thickTop="1" thickBot="1" x14ac:dyDescent="0.4">
      <c r="A10974" s="283" t="s">
        <v>4280</v>
      </c>
      <c r="B10974" s="284" t="str">
        <f>VLOOKUP(A10974,Lists!B:C,2,FALSE)</f>
        <v>REG004</v>
      </c>
      <c r="C10974" s="284" t="str">
        <f>VLOOKUP(A10974,Lists!B:D,3,FALSE)</f>
        <v>SYR, TUR, IRQ, EGY, JOR, LBN</v>
      </c>
      <c r="D10974" s="285" t="s">
        <v>522</v>
      </c>
      <c r="E10974" s="285">
        <v>249033893</v>
      </c>
      <c r="F10974" s="285" t="s">
        <v>4973</v>
      </c>
      <c r="G10974" s="285" t="s">
        <v>5204</v>
      </c>
      <c r="H10974" s="278">
        <f t="shared" si="361"/>
        <v>2</v>
      </c>
      <c r="I10974" s="251" t="s">
        <v>4973</v>
      </c>
      <c r="J10974" s="285" t="s">
        <v>4974</v>
      </c>
      <c r="K10974" s="278" t="str">
        <f t="shared" si="362"/>
        <v>REG004Total population</v>
      </c>
      <c r="L10974" s="286">
        <v>43798</v>
      </c>
      <c r="M10974" s="286" t="s">
        <v>3248</v>
      </c>
    </row>
    <row r="10975" spans="1:13" s="269" customFormat="1" ht="15.5" hidden="1" thickTop="1" thickBot="1" x14ac:dyDescent="0.4">
      <c r="A10975" s="287" t="s">
        <v>4280</v>
      </c>
      <c r="B10975" s="284" t="str">
        <f>VLOOKUP(A10975,Lists!B:C,2,FALSE)</f>
        <v>REG004</v>
      </c>
      <c r="C10975" s="284" t="str">
        <f>VLOOKUP(A10975,Lists!B:D,3,FALSE)</f>
        <v>SYR, TUR, IRQ, EGY, JOR, LBN</v>
      </c>
      <c r="D10975" s="289" t="s">
        <v>660</v>
      </c>
      <c r="E10975" s="289">
        <v>426174.2</v>
      </c>
      <c r="F10975" s="289" t="s">
        <v>4973</v>
      </c>
      <c r="G10975" s="289" t="s">
        <v>5204</v>
      </c>
      <c r="H10975" s="278">
        <f t="shared" si="361"/>
        <v>2</v>
      </c>
      <c r="I10975" s="252" t="s">
        <v>4973</v>
      </c>
      <c r="J10975" s="289" t="s">
        <v>4975</v>
      </c>
      <c r="K10975" s="278" t="str">
        <f t="shared" si="362"/>
        <v>REG004Landmass affected</v>
      </c>
      <c r="L10975" s="290">
        <v>43798</v>
      </c>
      <c r="M10975" s="290" t="s">
        <v>3248</v>
      </c>
    </row>
    <row r="10976" spans="1:13" s="269" customFormat="1" ht="15.5" hidden="1" thickTop="1" thickBot="1" x14ac:dyDescent="0.4">
      <c r="A10976" s="283" t="s">
        <v>4280</v>
      </c>
      <c r="B10976" s="284" t="str">
        <f>VLOOKUP(A10976,Lists!B:C,2,FALSE)</f>
        <v>REG004</v>
      </c>
      <c r="C10976" s="284" t="str">
        <f>VLOOKUP(A10976,Lists!B:D,3,FALSE)</f>
        <v>SYR, TUR, IRQ, EGY, JOR, LBN</v>
      </c>
      <c r="D10976" s="285" t="s">
        <v>737</v>
      </c>
      <c r="E10976" s="285">
        <v>88162468</v>
      </c>
      <c r="F10976" s="285" t="s">
        <v>4973</v>
      </c>
      <c r="G10976" s="285" t="s">
        <v>5204</v>
      </c>
      <c r="H10976" s="278">
        <f t="shared" si="361"/>
        <v>2</v>
      </c>
      <c r="I10976" s="251" t="s">
        <v>4973</v>
      </c>
      <c r="J10976" s="285" t="s">
        <v>4976</v>
      </c>
      <c r="K10976" s="278" t="str">
        <f t="shared" si="362"/>
        <v>REG004People exposed</v>
      </c>
      <c r="L10976" s="286">
        <v>43798</v>
      </c>
      <c r="M10976" s="286" t="s">
        <v>3248</v>
      </c>
    </row>
    <row r="10977" spans="1:13" s="269" customFormat="1" ht="15.5" hidden="1" thickTop="1" thickBot="1" x14ac:dyDescent="0.4">
      <c r="A10977" s="287" t="s">
        <v>4280</v>
      </c>
      <c r="B10977" s="284" t="str">
        <f>VLOOKUP(A10977,Lists!B:C,2,FALSE)</f>
        <v>REG004</v>
      </c>
      <c r="C10977" s="284" t="str">
        <f>VLOOKUP(A10977,Lists!B:D,3,FALSE)</f>
        <v>SYR, TUR, IRQ, EGY, JOR, LBN</v>
      </c>
      <c r="D10977" s="289" t="s">
        <v>533</v>
      </c>
      <c r="E10977" s="289">
        <v>24969916</v>
      </c>
      <c r="F10977" s="289" t="s">
        <v>4973</v>
      </c>
      <c r="G10977" s="289" t="s">
        <v>5204</v>
      </c>
      <c r="H10977" s="278">
        <f t="shared" si="361"/>
        <v>2</v>
      </c>
      <c r="I10977" s="252" t="s">
        <v>4973</v>
      </c>
      <c r="J10977" s="289" t="s">
        <v>4977</v>
      </c>
      <c r="K10977" s="278" t="str">
        <f t="shared" si="362"/>
        <v>REG004People affected</v>
      </c>
      <c r="L10977" s="290">
        <v>43798</v>
      </c>
      <c r="M10977" s="290" t="s">
        <v>3248</v>
      </c>
    </row>
    <row r="10978" spans="1:13" s="269" customFormat="1" ht="15.5" thickTop="1" thickBot="1" x14ac:dyDescent="0.4">
      <c r="A10978" s="283" t="s">
        <v>4280</v>
      </c>
      <c r="B10978" s="284" t="str">
        <f>VLOOKUP(A10978,Lists!B:C,2,FALSE)</f>
        <v>REG004</v>
      </c>
      <c r="C10978" s="284" t="str">
        <f>VLOOKUP(A10978,Lists!B:D,3,FALSE)</f>
        <v>SYR, TUR, IRQ, EGY, JOR, LBN</v>
      </c>
      <c r="D10978" s="285" t="s">
        <v>666</v>
      </c>
      <c r="E10978" s="285">
        <v>13026479</v>
      </c>
      <c r="F10978" s="285" t="s">
        <v>4973</v>
      </c>
      <c r="G10978" s="285" t="s">
        <v>7164</v>
      </c>
      <c r="H10978" s="278">
        <f t="shared" si="361"/>
        <v>3</v>
      </c>
      <c r="I10978" s="251" t="s">
        <v>4973</v>
      </c>
      <c r="J10978" s="285" t="s">
        <v>7270</v>
      </c>
      <c r="K10978" s="278" t="str">
        <f t="shared" si="362"/>
        <v>REG004People displaced</v>
      </c>
      <c r="L10978" s="286">
        <v>43798</v>
      </c>
      <c r="M10978" s="286" t="s">
        <v>3248</v>
      </c>
    </row>
    <row r="10979" spans="1:13" s="269" customFormat="1" ht="15.5" hidden="1" thickTop="1" thickBot="1" x14ac:dyDescent="0.4">
      <c r="A10979" s="287" t="s">
        <v>4280</v>
      </c>
      <c r="B10979" s="284" t="str">
        <f>VLOOKUP(A10979,Lists!B:C,2,FALSE)</f>
        <v>REG004</v>
      </c>
      <c r="C10979" s="284" t="str">
        <f>VLOOKUP(A10979,Lists!B:D,3,FALSE)</f>
        <v>SYR, TUR, IRQ, EGY, JOR, LBN</v>
      </c>
      <c r="D10979" s="289" t="s">
        <v>5027</v>
      </c>
      <c r="E10979" s="289" t="s">
        <v>446</v>
      </c>
      <c r="F10979" s="289" t="s">
        <v>4973</v>
      </c>
      <c r="G10979" s="289" t="s">
        <v>446</v>
      </c>
      <c r="H10979" s="278" t="str">
        <f t="shared" si="361"/>
        <v>x</v>
      </c>
      <c r="I10979" s="252" t="s">
        <v>4973</v>
      </c>
      <c r="J10979" s="289" t="s">
        <v>4979</v>
      </c>
      <c r="K10979" s="278" t="str">
        <f t="shared" si="362"/>
        <v>REG004Injuries reported</v>
      </c>
      <c r="L10979" s="290">
        <v>43798</v>
      </c>
      <c r="M10979" s="290" t="s">
        <v>3248</v>
      </c>
    </row>
    <row r="10980" spans="1:13" s="269" customFormat="1" ht="15.5" hidden="1" thickTop="1" thickBot="1" x14ac:dyDescent="0.4">
      <c r="A10980" s="283" t="s">
        <v>4280</v>
      </c>
      <c r="B10980" s="284" t="str">
        <f>VLOOKUP(A10980,Lists!B:C,2,FALSE)</f>
        <v>REG004</v>
      </c>
      <c r="C10980" s="284" t="str">
        <f>VLOOKUP(A10980,Lists!B:D,3,FALSE)</f>
        <v>SYR, TUR, IRQ, EGY, JOR, LBN</v>
      </c>
      <c r="D10980" s="285" t="s">
        <v>5028</v>
      </c>
      <c r="E10980" s="285" t="s">
        <v>446</v>
      </c>
      <c r="F10980" s="285" t="s">
        <v>4973</v>
      </c>
      <c r="G10980" s="285" t="s">
        <v>446</v>
      </c>
      <c r="H10980" s="278" t="str">
        <f t="shared" si="361"/>
        <v>x</v>
      </c>
      <c r="I10980" s="251" t="s">
        <v>4973</v>
      </c>
      <c r="J10980" s="285" t="s">
        <v>7271</v>
      </c>
      <c r="K10980" s="278" t="str">
        <f t="shared" si="362"/>
        <v>REG004Illness cases reported</v>
      </c>
      <c r="L10980" s="286">
        <v>43798</v>
      </c>
      <c r="M10980" s="286" t="s">
        <v>3248</v>
      </c>
    </row>
    <row r="10981" spans="1:13" s="269" customFormat="1" ht="15.5" hidden="1" thickTop="1" thickBot="1" x14ac:dyDescent="0.4">
      <c r="A10981" s="287" t="s">
        <v>4280</v>
      </c>
      <c r="B10981" s="284" t="str">
        <f>VLOOKUP(A10981,Lists!B:C,2,FALSE)</f>
        <v>REG004</v>
      </c>
      <c r="C10981" s="284" t="str">
        <f>VLOOKUP(A10981,Lists!B:D,3,FALSE)</f>
        <v>SYR, TUR, IRQ, EGY, JOR, LBN</v>
      </c>
      <c r="D10981" s="289" t="s">
        <v>5029</v>
      </c>
      <c r="E10981" s="289">
        <v>7895</v>
      </c>
      <c r="F10981" s="289" t="s">
        <v>4973</v>
      </c>
      <c r="G10981" s="289" t="s">
        <v>7164</v>
      </c>
      <c r="H10981" s="278">
        <f t="shared" si="361"/>
        <v>3</v>
      </c>
      <c r="I10981" s="252" t="s">
        <v>4973</v>
      </c>
      <c r="J10981" s="289" t="s">
        <v>7272</v>
      </c>
      <c r="K10981" s="278" t="str">
        <f t="shared" si="362"/>
        <v>REG004Fatalities reported</v>
      </c>
      <c r="L10981" s="290">
        <v>43798</v>
      </c>
      <c r="M10981" s="290" t="s">
        <v>3248</v>
      </c>
    </row>
    <row r="10982" spans="1:13" s="269" customFormat="1" ht="15.5" hidden="1" thickTop="1" thickBot="1" x14ac:dyDescent="0.4">
      <c r="A10982" s="283" t="s">
        <v>4280</v>
      </c>
      <c r="B10982" s="284" t="str">
        <f>VLOOKUP(A10982,Lists!B:C,2,FALSE)</f>
        <v>REG004</v>
      </c>
      <c r="C10982" s="284" t="str">
        <f>VLOOKUP(A10982,Lists!B:D,3,FALSE)</f>
        <v>SYR, TUR, IRQ, EGY, JOR, LBN</v>
      </c>
      <c r="D10982" s="285" t="s">
        <v>5115</v>
      </c>
      <c r="E10982" s="285">
        <v>7895</v>
      </c>
      <c r="F10982" s="285" t="s">
        <v>4973</v>
      </c>
      <c r="G10982" s="285" t="s">
        <v>7164</v>
      </c>
      <c r="H10982" s="278">
        <f t="shared" si="361"/>
        <v>3</v>
      </c>
      <c r="I10982" s="251" t="s">
        <v>4973</v>
      </c>
      <c r="J10982" s="285" t="s">
        <v>7272</v>
      </c>
      <c r="K10982" s="278" t="str">
        <f t="shared" si="362"/>
        <v>REG004Fatalities in all crises</v>
      </c>
      <c r="L10982" s="286">
        <v>43798</v>
      </c>
      <c r="M10982" s="286" t="s">
        <v>3248</v>
      </c>
    </row>
    <row r="10983" spans="1:13" s="269" customFormat="1" ht="15.5" hidden="1" thickTop="1" thickBot="1" x14ac:dyDescent="0.4">
      <c r="A10983" s="287" t="s">
        <v>4280</v>
      </c>
      <c r="B10983" s="284" t="str">
        <f>VLOOKUP(A10983,Lists!B:C,2,FALSE)</f>
        <v>REG004</v>
      </c>
      <c r="C10983" s="284" t="str">
        <f>VLOOKUP(A10983,Lists!B:D,3,FALSE)</f>
        <v>SYR, TUR, IRQ, EGY, JOR, LBN</v>
      </c>
      <c r="D10983" s="289" t="s">
        <v>752</v>
      </c>
      <c r="E10983" s="289">
        <v>15921242.408085501</v>
      </c>
      <c r="F10983" s="289" t="s">
        <v>4973</v>
      </c>
      <c r="G10983" s="289" t="s">
        <v>5204</v>
      </c>
      <c r="H10983" s="278">
        <f t="shared" si="361"/>
        <v>2</v>
      </c>
      <c r="I10983" s="252" t="s">
        <v>4973</v>
      </c>
      <c r="J10983" s="289" t="s">
        <v>4982</v>
      </c>
      <c r="K10983" s="278" t="str">
        <f t="shared" si="362"/>
        <v>REG004People in Need</v>
      </c>
      <c r="L10983" s="290">
        <v>43798</v>
      </c>
      <c r="M10983" s="290" t="s">
        <v>3248</v>
      </c>
    </row>
    <row r="10984" spans="1:13" s="269" customFormat="1" ht="15.5" hidden="1" thickTop="1" thickBot="1" x14ac:dyDescent="0.4">
      <c r="A10984" s="283" t="s">
        <v>4280</v>
      </c>
      <c r="B10984" s="284" t="str">
        <f>VLOOKUP(A10984,Lists!B:C,2,FALSE)</f>
        <v>REG004</v>
      </c>
      <c r="C10984" s="284" t="str">
        <f>VLOOKUP(A10984,Lists!B:D,3,FALSE)</f>
        <v>SYR, TUR, IRQ, EGY, JOR, LBN</v>
      </c>
      <c r="D10984" s="285" t="s">
        <v>5110</v>
      </c>
      <c r="E10984" s="285">
        <v>63192552.311638497</v>
      </c>
      <c r="F10984" s="285" t="s">
        <v>4973</v>
      </c>
      <c r="G10984" s="285" t="s">
        <v>5204</v>
      </c>
      <c r="H10984" s="278">
        <f t="shared" si="361"/>
        <v>2</v>
      </c>
      <c r="I10984" s="251" t="s">
        <v>4973</v>
      </c>
      <c r="J10984" s="285" t="s">
        <v>4983</v>
      </c>
      <c r="K10984" s="278" t="str">
        <f t="shared" si="362"/>
        <v>REG004Minimal humanitarian conditions - Level 1</v>
      </c>
      <c r="L10984" s="286">
        <v>43798</v>
      </c>
      <c r="M10984" s="286" t="s">
        <v>3248</v>
      </c>
    </row>
    <row r="10985" spans="1:13" s="269" customFormat="1" ht="15.5" hidden="1" thickTop="1" thickBot="1" x14ac:dyDescent="0.4">
      <c r="A10985" s="287" t="s">
        <v>4280</v>
      </c>
      <c r="B10985" s="284" t="str">
        <f>VLOOKUP(A10985,Lists!B:C,2,FALSE)</f>
        <v>REG004</v>
      </c>
      <c r="C10985" s="284" t="str">
        <f>VLOOKUP(A10985,Lists!B:D,3,FALSE)</f>
        <v>SYR, TUR, IRQ, EGY, JOR, LBN</v>
      </c>
      <c r="D10985" s="289" t="s">
        <v>5111</v>
      </c>
      <c r="E10985" s="289">
        <v>8119162.2802759996</v>
      </c>
      <c r="F10985" s="289" t="s">
        <v>4973</v>
      </c>
      <c r="G10985" s="289" t="s">
        <v>5204</v>
      </c>
      <c r="H10985" s="278">
        <f t="shared" si="361"/>
        <v>2</v>
      </c>
      <c r="I10985" s="252" t="s">
        <v>4973</v>
      </c>
      <c r="J10985" s="289" t="s">
        <v>4983</v>
      </c>
      <c r="K10985" s="278" t="str">
        <f t="shared" si="362"/>
        <v>REG004Stressed humanitarian conditions - Level 2</v>
      </c>
      <c r="L10985" s="290">
        <v>43798</v>
      </c>
      <c r="M10985" s="290" t="s">
        <v>3248</v>
      </c>
    </row>
    <row r="10986" spans="1:13" s="269" customFormat="1" ht="15.5" hidden="1" thickTop="1" thickBot="1" x14ac:dyDescent="0.4">
      <c r="A10986" s="283" t="s">
        <v>4280</v>
      </c>
      <c r="B10986" s="284" t="str">
        <f>VLOOKUP(A10986,Lists!B:C,2,FALSE)</f>
        <v>REG004</v>
      </c>
      <c r="C10986" s="284" t="str">
        <f>VLOOKUP(A10986,Lists!B:D,3,FALSE)</f>
        <v>SYR, TUR, IRQ, EGY, JOR, LBN</v>
      </c>
      <c r="D10986" s="285" t="s">
        <v>5112</v>
      </c>
      <c r="E10986" s="285">
        <v>5279971.1748315003</v>
      </c>
      <c r="F10986" s="285" t="s">
        <v>4973</v>
      </c>
      <c r="G10986" s="285" t="s">
        <v>5204</v>
      </c>
      <c r="H10986" s="278">
        <f t="shared" si="361"/>
        <v>2</v>
      </c>
      <c r="I10986" s="251" t="s">
        <v>4973</v>
      </c>
      <c r="J10986" s="285" t="s">
        <v>4983</v>
      </c>
      <c r="K10986" s="278" t="str">
        <f t="shared" si="362"/>
        <v>REG004Moderate humanitarian conditions - Level 3</v>
      </c>
      <c r="L10986" s="286">
        <v>43798</v>
      </c>
      <c r="M10986" s="286" t="s">
        <v>3248</v>
      </c>
    </row>
    <row r="10987" spans="1:13" s="269" customFormat="1" ht="15.5" hidden="1" thickTop="1" thickBot="1" x14ac:dyDescent="0.4">
      <c r="A10987" s="287" t="s">
        <v>4280</v>
      </c>
      <c r="B10987" s="284" t="str">
        <f>VLOOKUP(A10987,Lists!B:C,2,FALSE)</f>
        <v>REG004</v>
      </c>
      <c r="C10987" s="284" t="str">
        <f>VLOOKUP(A10987,Lists!B:D,3,FALSE)</f>
        <v>SYR, TUR, IRQ, EGY, JOR, LBN</v>
      </c>
      <c r="D10987" s="289" t="s">
        <v>5113</v>
      </c>
      <c r="E10987" s="289">
        <v>9402370.2332540005</v>
      </c>
      <c r="F10987" s="289" t="s">
        <v>4973</v>
      </c>
      <c r="G10987" s="289" t="s">
        <v>5204</v>
      </c>
      <c r="H10987" s="278">
        <f t="shared" si="361"/>
        <v>2</v>
      </c>
      <c r="I10987" s="252" t="s">
        <v>4973</v>
      </c>
      <c r="J10987" s="289" t="s">
        <v>4983</v>
      </c>
      <c r="K10987" s="278" t="str">
        <f t="shared" si="362"/>
        <v>REG004Severe humanitarian conditions - Level 4</v>
      </c>
      <c r="L10987" s="290">
        <v>43798</v>
      </c>
      <c r="M10987" s="290" t="s">
        <v>3248</v>
      </c>
    </row>
    <row r="10988" spans="1:13" s="269" customFormat="1" ht="15.5" hidden="1" thickTop="1" thickBot="1" x14ac:dyDescent="0.4">
      <c r="A10988" s="283" t="s">
        <v>4280</v>
      </c>
      <c r="B10988" s="284" t="str">
        <f>VLOOKUP(A10988,Lists!B:C,2,FALSE)</f>
        <v>REG004</v>
      </c>
      <c r="C10988" s="284" t="str">
        <f>VLOOKUP(A10988,Lists!B:D,3,FALSE)</f>
        <v>SYR, TUR, IRQ, EGY, JOR, LBN</v>
      </c>
      <c r="D10988" s="285" t="s">
        <v>5114</v>
      </c>
      <c r="E10988" s="285">
        <v>1238901</v>
      </c>
      <c r="F10988" s="285" t="s">
        <v>4973</v>
      </c>
      <c r="G10988" s="285" t="s">
        <v>5204</v>
      </c>
      <c r="H10988" s="278">
        <f t="shared" si="361"/>
        <v>2</v>
      </c>
      <c r="I10988" s="251" t="s">
        <v>4973</v>
      </c>
      <c r="J10988" s="285" t="s">
        <v>4983</v>
      </c>
      <c r="K10988" s="278" t="str">
        <f t="shared" si="362"/>
        <v>REG004Extreme humanitarian conditions - Level 5</v>
      </c>
      <c r="L10988" s="286">
        <v>43798</v>
      </c>
      <c r="M10988" s="286" t="s">
        <v>3248</v>
      </c>
    </row>
    <row r="10989" spans="1:13" s="269" customFormat="1" ht="15.5" hidden="1" thickTop="1" thickBot="1" x14ac:dyDescent="0.4">
      <c r="A10989" s="287" t="s">
        <v>4279</v>
      </c>
      <c r="B10989" s="284" t="str">
        <f>VLOOKUP(A10989,Lists!B:C,2,FALSE)</f>
        <v>REG007</v>
      </c>
      <c r="C10989" s="284" t="str">
        <f>VLOOKUP(A10989,Lists!B:D,3,FALSE)</f>
        <v>DZA, TUN, LBY, ITA</v>
      </c>
      <c r="D10989" s="289" t="s">
        <v>5029</v>
      </c>
      <c r="E10989" s="289">
        <v>463</v>
      </c>
      <c r="F10989" s="289" t="s">
        <v>7864</v>
      </c>
      <c r="G10989" s="289" t="s">
        <v>7164</v>
      </c>
      <c r="H10989" s="278">
        <f t="shared" si="361"/>
        <v>3</v>
      </c>
      <c r="I10989" s="252" t="s">
        <v>4331</v>
      </c>
      <c r="J10989" s="289" t="s">
        <v>7274</v>
      </c>
      <c r="K10989" s="278" t="str">
        <f t="shared" si="362"/>
        <v>REG007Fatalities reported</v>
      </c>
      <c r="L10989" s="290">
        <v>43798</v>
      </c>
      <c r="M10989" s="290" t="s">
        <v>3248</v>
      </c>
    </row>
    <row r="10990" spans="1:13" s="269" customFormat="1" ht="15.5" hidden="1" thickTop="1" thickBot="1" x14ac:dyDescent="0.4">
      <c r="A10990" s="283" t="s">
        <v>4279</v>
      </c>
      <c r="B10990" s="284" t="str">
        <f>VLOOKUP(A10990,Lists!B:C,2,FALSE)</f>
        <v>REG007</v>
      </c>
      <c r="C10990" s="284" t="str">
        <f>VLOOKUP(A10990,Lists!B:D,3,FALSE)</f>
        <v>DZA, TUN, LBY, ITA</v>
      </c>
      <c r="D10990" s="285" t="s">
        <v>5115</v>
      </c>
      <c r="E10990" s="285">
        <v>463</v>
      </c>
      <c r="F10990" s="285" t="s">
        <v>7864</v>
      </c>
      <c r="G10990" s="285" t="s">
        <v>7164</v>
      </c>
      <c r="H10990" s="278">
        <f t="shared" si="361"/>
        <v>3</v>
      </c>
      <c r="I10990" s="251" t="s">
        <v>4331</v>
      </c>
      <c r="J10990" s="285" t="s">
        <v>7274</v>
      </c>
      <c r="K10990" s="278" t="str">
        <f t="shared" si="362"/>
        <v>REG007Fatalities in all crises</v>
      </c>
      <c r="L10990" s="286">
        <v>43798</v>
      </c>
      <c r="M10990" s="286" t="s">
        <v>3248</v>
      </c>
    </row>
    <row r="10991" spans="1:13" s="269" customFormat="1" ht="15.5" hidden="1" thickTop="1" thickBot="1" x14ac:dyDescent="0.4">
      <c r="A10991" s="287" t="s">
        <v>4281</v>
      </c>
      <c r="B10991" s="284" t="str">
        <f>VLOOKUP(A10991,Lists!B:C,2,FALSE)</f>
        <v>REG006</v>
      </c>
      <c r="C10991" s="284" t="str">
        <f>VLOOKUP(A10991,Lists!B:D,3,FALSE)</f>
        <v>TUR, GRC</v>
      </c>
      <c r="D10991" s="289" t="s">
        <v>5029</v>
      </c>
      <c r="E10991" s="289">
        <v>133</v>
      </c>
      <c r="F10991" s="289" t="s">
        <v>7864</v>
      </c>
      <c r="G10991" s="289" t="s">
        <v>7164</v>
      </c>
      <c r="H10991" s="278">
        <f t="shared" si="361"/>
        <v>3</v>
      </c>
      <c r="I10991" s="252" t="s">
        <v>4331</v>
      </c>
      <c r="J10991" s="289" t="s">
        <v>7275</v>
      </c>
      <c r="K10991" s="278" t="str">
        <f t="shared" si="362"/>
        <v>REG006Fatalities reported</v>
      </c>
      <c r="L10991" s="290">
        <v>43798</v>
      </c>
      <c r="M10991" s="290" t="s">
        <v>3248</v>
      </c>
    </row>
    <row r="10992" spans="1:13" s="269" customFormat="1" ht="15.5" hidden="1" thickTop="1" thickBot="1" x14ac:dyDescent="0.4">
      <c r="A10992" s="283" t="s">
        <v>4281</v>
      </c>
      <c r="B10992" s="284" t="str">
        <f>VLOOKUP(A10992,Lists!B:C,2,FALSE)</f>
        <v>REG006</v>
      </c>
      <c r="C10992" s="284" t="str">
        <f>VLOOKUP(A10992,Lists!B:D,3,FALSE)</f>
        <v>TUR, GRC</v>
      </c>
      <c r="D10992" s="285" t="s">
        <v>5115</v>
      </c>
      <c r="E10992" s="285">
        <v>133</v>
      </c>
      <c r="F10992" s="285" t="s">
        <v>7864</v>
      </c>
      <c r="G10992" s="285" t="s">
        <v>7164</v>
      </c>
      <c r="H10992" s="278">
        <f t="shared" si="361"/>
        <v>3</v>
      </c>
      <c r="I10992" s="251" t="s">
        <v>4331</v>
      </c>
      <c r="J10992" s="285" t="s">
        <v>7275</v>
      </c>
      <c r="K10992" s="278" t="str">
        <f t="shared" si="362"/>
        <v>REG006Fatalities in all crises</v>
      </c>
      <c r="L10992" s="286">
        <v>43798</v>
      </c>
      <c r="M10992" s="286" t="s">
        <v>3248</v>
      </c>
    </row>
    <row r="10993" spans="1:13" s="269" customFormat="1" ht="15.5" hidden="1" thickTop="1" thickBot="1" x14ac:dyDescent="0.4">
      <c r="A10993" s="287" t="s">
        <v>2953</v>
      </c>
      <c r="B10993" s="284" t="str">
        <f>VLOOKUP(A10993,Lists!B:C,2,FALSE)</f>
        <v>CAF001</v>
      </c>
      <c r="C10993" s="284" t="str">
        <f>VLOOKUP(A10993,Lists!B:D,3,FALSE)</f>
        <v>CAF</v>
      </c>
      <c r="D10993" s="289" t="s">
        <v>5029</v>
      </c>
      <c r="E10993" s="289">
        <v>193</v>
      </c>
      <c r="F10993" s="289" t="s">
        <v>7816</v>
      </c>
      <c r="G10993" s="289" t="s">
        <v>7164</v>
      </c>
      <c r="H10993" s="278">
        <f t="shared" si="361"/>
        <v>3</v>
      </c>
      <c r="I10993" s="252" t="s">
        <v>1354</v>
      </c>
      <c r="J10993" s="289" t="s">
        <v>7879</v>
      </c>
      <c r="K10993" s="278" t="str">
        <f t="shared" si="362"/>
        <v>CAF001Fatalities reported</v>
      </c>
      <c r="L10993" s="290">
        <v>43798</v>
      </c>
      <c r="M10993" s="290" t="s">
        <v>3248</v>
      </c>
    </row>
    <row r="10994" spans="1:13" s="269" customFormat="1" ht="15.5" hidden="1" thickTop="1" thickBot="1" x14ac:dyDescent="0.4">
      <c r="A10994" s="283" t="s">
        <v>2953</v>
      </c>
      <c r="B10994" s="284" t="str">
        <f>VLOOKUP(A10994,Lists!B:C,2,FALSE)</f>
        <v>CAF001</v>
      </c>
      <c r="C10994" s="284" t="str">
        <f>VLOOKUP(A10994,Lists!B:D,3,FALSE)</f>
        <v>CAF</v>
      </c>
      <c r="D10994" s="285" t="s">
        <v>5115</v>
      </c>
      <c r="E10994" s="285">
        <v>193</v>
      </c>
      <c r="F10994" s="285" t="s">
        <v>7816</v>
      </c>
      <c r="G10994" s="285" t="s">
        <v>730</v>
      </c>
      <c r="H10994" s="278">
        <f t="shared" si="361"/>
        <v>3</v>
      </c>
      <c r="I10994" s="251" t="s">
        <v>1354</v>
      </c>
      <c r="J10994" s="285" t="s">
        <v>7879</v>
      </c>
      <c r="K10994" s="278" t="str">
        <f t="shared" si="362"/>
        <v>CAF001Fatalities in all crises</v>
      </c>
      <c r="L10994" s="286">
        <v>43798</v>
      </c>
      <c r="M10994" s="286" t="s">
        <v>3248</v>
      </c>
    </row>
    <row r="10995" spans="1:13" s="269" customFormat="1" ht="15.5" thickTop="1" thickBot="1" x14ac:dyDescent="0.4">
      <c r="A10995" s="287" t="s">
        <v>2953</v>
      </c>
      <c r="B10995" s="284" t="str">
        <f>VLOOKUP(A10995,Lists!B:C,2,FALSE)</f>
        <v>CAF001</v>
      </c>
      <c r="C10995" s="284" t="str">
        <f>VLOOKUP(A10995,Lists!B:D,3,FALSE)</f>
        <v>CAF</v>
      </c>
      <c r="D10995" s="289" t="s">
        <v>666</v>
      </c>
      <c r="E10995" s="289">
        <v>1549031</v>
      </c>
      <c r="F10995" s="289" t="s">
        <v>7878</v>
      </c>
      <c r="G10995" s="289" t="s">
        <v>730</v>
      </c>
      <c r="H10995" s="278">
        <f t="shared" si="361"/>
        <v>3</v>
      </c>
      <c r="I10995" s="252" t="s">
        <v>1354</v>
      </c>
      <c r="J10995" s="289" t="s">
        <v>7880</v>
      </c>
      <c r="K10995" s="278" t="str">
        <f t="shared" si="362"/>
        <v>CAF001People displaced</v>
      </c>
      <c r="L10995" s="290">
        <v>43798</v>
      </c>
      <c r="M10995" s="290" t="s">
        <v>3248</v>
      </c>
    </row>
    <row r="10996" spans="1:13" s="269" customFormat="1" ht="15.5" hidden="1" thickTop="1" thickBot="1" x14ac:dyDescent="0.4">
      <c r="A10996" s="283" t="s">
        <v>2961</v>
      </c>
      <c r="B10996" s="284" t="str">
        <f>VLOOKUP(A10996,Lists!B:C,2,FALSE)</f>
        <v>HTI001</v>
      </c>
      <c r="C10996" s="284" t="str">
        <f>VLOOKUP(A10996,Lists!B:D,3,FALSE)</f>
        <v>HTI</v>
      </c>
      <c r="D10996" s="285" t="s">
        <v>522</v>
      </c>
      <c r="E10996" s="285">
        <v>11123176</v>
      </c>
      <c r="F10996" s="285" t="s">
        <v>6849</v>
      </c>
      <c r="G10996" s="285" t="s">
        <v>731</v>
      </c>
      <c r="H10996" s="278">
        <f t="shared" si="361"/>
        <v>2</v>
      </c>
      <c r="I10996" s="251" t="s">
        <v>7913</v>
      </c>
      <c r="J10996" s="285" t="s">
        <v>7914</v>
      </c>
      <c r="K10996" s="278" t="str">
        <f t="shared" si="362"/>
        <v>HTI001Total population</v>
      </c>
      <c r="L10996" s="286">
        <v>43798</v>
      </c>
      <c r="M10996" s="286" t="s">
        <v>3248</v>
      </c>
    </row>
    <row r="10997" spans="1:13" s="269" customFormat="1" ht="15.5" hidden="1" thickTop="1" thickBot="1" x14ac:dyDescent="0.4">
      <c r="A10997" s="287" t="s">
        <v>2961</v>
      </c>
      <c r="B10997" s="284" t="str">
        <f>VLOOKUP(A10997,Lists!B:C,2,FALSE)</f>
        <v>HTI001</v>
      </c>
      <c r="C10997" s="284" t="str">
        <f>VLOOKUP(A10997,Lists!B:D,3,FALSE)</f>
        <v>HTI</v>
      </c>
      <c r="D10997" s="289" t="s">
        <v>737</v>
      </c>
      <c r="E10997" s="289">
        <v>11123176</v>
      </c>
      <c r="F10997" s="289" t="s">
        <v>6849</v>
      </c>
      <c r="G10997" s="289" t="s">
        <v>731</v>
      </c>
      <c r="H10997" s="278">
        <f t="shared" si="361"/>
        <v>2</v>
      </c>
      <c r="I10997" s="252" t="s">
        <v>7913</v>
      </c>
      <c r="J10997" s="289" t="s">
        <v>7915</v>
      </c>
      <c r="K10997" s="278" t="str">
        <f t="shared" si="362"/>
        <v>HTI001People exposed</v>
      </c>
      <c r="L10997" s="290">
        <v>43798</v>
      </c>
      <c r="M10997" s="290" t="s">
        <v>3248</v>
      </c>
    </row>
    <row r="10998" spans="1:13" s="269" customFormat="1" ht="15.5" hidden="1" thickTop="1" thickBot="1" x14ac:dyDescent="0.4">
      <c r="A10998" s="283" t="s">
        <v>2961</v>
      </c>
      <c r="B10998" s="284" t="str">
        <f>VLOOKUP(A10998,Lists!B:C,2,FALSE)</f>
        <v>HTI001</v>
      </c>
      <c r="C10998" s="284" t="str">
        <f>VLOOKUP(A10998,Lists!B:D,3,FALSE)</f>
        <v>HTI</v>
      </c>
      <c r="D10998" s="285" t="s">
        <v>533</v>
      </c>
      <c r="E10998" s="285">
        <v>6913000</v>
      </c>
      <c r="F10998" s="285" t="s">
        <v>7883</v>
      </c>
      <c r="G10998" s="285" t="s">
        <v>731</v>
      </c>
      <c r="H10998" s="278">
        <f t="shared" si="361"/>
        <v>2</v>
      </c>
      <c r="I10998" s="251" t="s">
        <v>7916</v>
      </c>
      <c r="J10998" s="285" t="s">
        <v>7917</v>
      </c>
      <c r="K10998" s="278" t="str">
        <f t="shared" si="362"/>
        <v>HTI001People affected</v>
      </c>
      <c r="L10998" s="286">
        <v>43798</v>
      </c>
      <c r="M10998" s="286" t="s">
        <v>3248</v>
      </c>
    </row>
    <row r="10999" spans="1:13" s="269" customFormat="1" ht="15.5" hidden="1" thickTop="1" thickBot="1" x14ac:dyDescent="0.4">
      <c r="A10999" s="287" t="s">
        <v>2961</v>
      </c>
      <c r="B10999" s="284" t="str">
        <f>VLOOKUP(A10999,Lists!B:C,2,FALSE)</f>
        <v>HTI001</v>
      </c>
      <c r="C10999" s="284" t="str">
        <f>VLOOKUP(A10999,Lists!B:D,3,FALSE)</f>
        <v>HTI</v>
      </c>
      <c r="D10999" s="289" t="s">
        <v>5029</v>
      </c>
      <c r="E10999" s="289">
        <v>42</v>
      </c>
      <c r="F10999" s="289" t="s">
        <v>7884</v>
      </c>
      <c r="G10999" s="289" t="s">
        <v>731</v>
      </c>
      <c r="H10999" s="278">
        <f t="shared" si="361"/>
        <v>2</v>
      </c>
      <c r="I10999" s="252" t="s">
        <v>7918</v>
      </c>
      <c r="J10999" s="289" t="s">
        <v>7919</v>
      </c>
      <c r="K10999" s="278" t="str">
        <f t="shared" si="362"/>
        <v>HTI001Fatalities reported</v>
      </c>
      <c r="L10999" s="290">
        <v>43798</v>
      </c>
      <c r="M10999" s="290" t="s">
        <v>3248</v>
      </c>
    </row>
    <row r="11000" spans="1:13" s="269" customFormat="1" ht="15.5" hidden="1" thickTop="1" thickBot="1" x14ac:dyDescent="0.4">
      <c r="A11000" s="283" t="s">
        <v>2961</v>
      </c>
      <c r="B11000" s="284" t="str">
        <f>VLOOKUP(A11000,Lists!B:C,2,FALSE)</f>
        <v>HTI001</v>
      </c>
      <c r="C11000" s="284" t="str">
        <f>VLOOKUP(A11000,Lists!B:D,3,FALSE)</f>
        <v>HTI</v>
      </c>
      <c r="D11000" s="285" t="s">
        <v>752</v>
      </c>
      <c r="E11000" s="285">
        <v>3673000</v>
      </c>
      <c r="F11000" s="285" t="s">
        <v>7883</v>
      </c>
      <c r="G11000" s="285" t="s">
        <v>731</v>
      </c>
      <c r="H11000" s="278">
        <f t="shared" si="361"/>
        <v>2</v>
      </c>
      <c r="I11000" s="251" t="s">
        <v>7920</v>
      </c>
      <c r="J11000" s="285" t="s">
        <v>7921</v>
      </c>
      <c r="K11000" s="278" t="str">
        <f t="shared" si="362"/>
        <v>HTI001People in Need</v>
      </c>
      <c r="L11000" s="286">
        <v>43798</v>
      </c>
      <c r="M11000" s="286" t="s">
        <v>3248</v>
      </c>
    </row>
    <row r="11001" spans="1:13" s="269" customFormat="1" ht="15.5" hidden="1" thickTop="1" thickBot="1" x14ac:dyDescent="0.4">
      <c r="A11001" s="287" t="s">
        <v>2961</v>
      </c>
      <c r="B11001" s="284" t="str">
        <f>VLOOKUP(A11001,Lists!B:C,2,FALSE)</f>
        <v>HTI001</v>
      </c>
      <c r="C11001" s="284" t="str">
        <f>VLOOKUP(A11001,Lists!B:D,3,FALSE)</f>
        <v>HTI</v>
      </c>
      <c r="D11001" s="289" t="s">
        <v>5110</v>
      </c>
      <c r="E11001" s="289">
        <v>4210176</v>
      </c>
      <c r="F11001" s="289" t="s">
        <v>7883</v>
      </c>
      <c r="G11001" s="289" t="s">
        <v>731</v>
      </c>
      <c r="H11001" s="278">
        <f t="shared" ref="H11001:H11064" si="363">IF(G11001="x","x",IF(G11001="Low",3,IF(G11001="Medium",2,IF(G11001="High",1,FALSE))))</f>
        <v>2</v>
      </c>
      <c r="I11001" s="252" t="s">
        <v>7920</v>
      </c>
      <c r="J11001" s="289" t="s">
        <v>7921</v>
      </c>
      <c r="K11001" s="278" t="str">
        <f t="shared" si="362"/>
        <v>HTI001Minimal humanitarian conditions - Level 1</v>
      </c>
      <c r="L11001" s="290">
        <v>43798</v>
      </c>
      <c r="M11001" s="290" t="s">
        <v>3248</v>
      </c>
    </row>
    <row r="11002" spans="1:13" s="269" customFormat="1" ht="15.5" hidden="1" thickTop="1" thickBot="1" x14ac:dyDescent="0.4">
      <c r="A11002" s="283" t="s">
        <v>2961</v>
      </c>
      <c r="B11002" s="284" t="str">
        <f>VLOOKUP(A11002,Lists!B:C,2,FALSE)</f>
        <v>HTI001</v>
      </c>
      <c r="C11002" s="284" t="str">
        <f>VLOOKUP(A11002,Lists!B:D,3,FALSE)</f>
        <v>HTI</v>
      </c>
      <c r="D11002" s="285" t="s">
        <v>5111</v>
      </c>
      <c r="E11002" s="285">
        <v>3240000</v>
      </c>
      <c r="F11002" s="285" t="s">
        <v>7883</v>
      </c>
      <c r="G11002" s="285" t="s">
        <v>731</v>
      </c>
      <c r="H11002" s="278">
        <f t="shared" si="363"/>
        <v>2</v>
      </c>
      <c r="I11002" s="251" t="s">
        <v>7920</v>
      </c>
      <c r="J11002" s="285" t="s">
        <v>7921</v>
      </c>
      <c r="K11002" s="278" t="str">
        <f t="shared" si="362"/>
        <v>HTI001Stressed humanitarian conditions - Level 2</v>
      </c>
      <c r="L11002" s="286">
        <v>43798</v>
      </c>
      <c r="M11002" s="286" t="s">
        <v>3248</v>
      </c>
    </row>
    <row r="11003" spans="1:13" s="269" customFormat="1" ht="15.5" hidden="1" thickTop="1" thickBot="1" x14ac:dyDescent="0.4">
      <c r="A11003" s="287" t="s">
        <v>2961</v>
      </c>
      <c r="B11003" s="284" t="str">
        <f>VLOOKUP(A11003,Lists!B:C,2,FALSE)</f>
        <v>HTI001</v>
      </c>
      <c r="C11003" s="284" t="str">
        <f>VLOOKUP(A11003,Lists!B:D,3,FALSE)</f>
        <v>HTI</v>
      </c>
      <c r="D11003" s="289" t="s">
        <v>5112</v>
      </c>
      <c r="E11003" s="289">
        <v>2627000</v>
      </c>
      <c r="F11003" s="289" t="s">
        <v>7883</v>
      </c>
      <c r="G11003" s="289" t="s">
        <v>731</v>
      </c>
      <c r="H11003" s="278">
        <f t="shared" si="363"/>
        <v>2</v>
      </c>
      <c r="I11003" s="252" t="s">
        <v>7920</v>
      </c>
      <c r="J11003" s="289" t="s">
        <v>7921</v>
      </c>
      <c r="K11003" s="278" t="str">
        <f t="shared" si="362"/>
        <v>HTI001Moderate humanitarian conditions - Level 3</v>
      </c>
      <c r="L11003" s="290">
        <v>43798</v>
      </c>
      <c r="M11003" s="290" t="s">
        <v>3248</v>
      </c>
    </row>
    <row r="11004" spans="1:13" s="269" customFormat="1" ht="15.5" hidden="1" thickTop="1" thickBot="1" x14ac:dyDescent="0.4">
      <c r="A11004" s="283" t="s">
        <v>2961</v>
      </c>
      <c r="B11004" s="284" t="str">
        <f>VLOOKUP(A11004,Lists!B:C,2,FALSE)</f>
        <v>HTI001</v>
      </c>
      <c r="C11004" s="284" t="str">
        <f>VLOOKUP(A11004,Lists!B:D,3,FALSE)</f>
        <v>HTI</v>
      </c>
      <c r="D11004" s="285" t="s">
        <v>5113</v>
      </c>
      <c r="E11004" s="285">
        <v>1046000</v>
      </c>
      <c r="F11004" s="285" t="s">
        <v>7883</v>
      </c>
      <c r="G11004" s="285" t="s">
        <v>731</v>
      </c>
      <c r="H11004" s="278">
        <f t="shared" si="363"/>
        <v>2</v>
      </c>
      <c r="I11004" s="251" t="s">
        <v>7920</v>
      </c>
      <c r="J11004" s="285" t="s">
        <v>7921</v>
      </c>
      <c r="K11004" s="278" t="str">
        <f t="shared" ref="K11004:K11067" si="364">B11004&amp;""&amp;D11004</f>
        <v>HTI001Severe humanitarian conditions - Level 4</v>
      </c>
      <c r="L11004" s="286">
        <v>43798</v>
      </c>
      <c r="M11004" s="286" t="s">
        <v>3248</v>
      </c>
    </row>
    <row r="11005" spans="1:13" s="269" customFormat="1" ht="15.5" hidden="1" thickTop="1" thickBot="1" x14ac:dyDescent="0.4">
      <c r="A11005" s="287" t="s">
        <v>2961</v>
      </c>
      <c r="B11005" s="284" t="str">
        <f>VLOOKUP(A11005,Lists!B:C,2,FALSE)</f>
        <v>HTI001</v>
      </c>
      <c r="C11005" s="284" t="str">
        <f>VLOOKUP(A11005,Lists!B:D,3,FALSE)</f>
        <v>HTI</v>
      </c>
      <c r="D11005" s="289" t="s">
        <v>5115</v>
      </c>
      <c r="E11005" s="289">
        <v>42</v>
      </c>
      <c r="F11005" s="289" t="s">
        <v>7884</v>
      </c>
      <c r="G11005" s="289" t="s">
        <v>731</v>
      </c>
      <c r="H11005" s="278">
        <f t="shared" si="363"/>
        <v>2</v>
      </c>
      <c r="I11005" s="252" t="s">
        <v>7918</v>
      </c>
      <c r="J11005" s="289" t="s">
        <v>7919</v>
      </c>
      <c r="K11005" s="278" t="str">
        <f t="shared" si="364"/>
        <v>HTI001Fatalities in all crises</v>
      </c>
      <c r="L11005" s="290">
        <v>43798</v>
      </c>
      <c r="M11005" s="290" t="s">
        <v>3248</v>
      </c>
    </row>
    <row r="11006" spans="1:13" s="269" customFormat="1" ht="15.5" hidden="1" thickTop="1" thickBot="1" x14ac:dyDescent="0.4">
      <c r="A11006" s="283" t="s">
        <v>7785</v>
      </c>
      <c r="B11006" s="284" t="str">
        <f>VLOOKUP(A11006,Lists!B:C,2,FALSE)</f>
        <v>KEN004</v>
      </c>
      <c r="C11006" s="284" t="str">
        <f>VLOOKUP(A11006,Lists!B:D,3,FALSE)</f>
        <v>KEN</v>
      </c>
      <c r="D11006" s="285" t="s">
        <v>522</v>
      </c>
      <c r="E11006" s="285">
        <v>51878534</v>
      </c>
      <c r="F11006" s="285" t="s">
        <v>7885</v>
      </c>
      <c r="G11006" s="285" t="s">
        <v>731</v>
      </c>
      <c r="H11006" s="278">
        <f t="shared" si="363"/>
        <v>2</v>
      </c>
      <c r="I11006" s="251" t="s">
        <v>7922</v>
      </c>
      <c r="J11006" s="285" t="s">
        <v>7923</v>
      </c>
      <c r="K11006" s="278" t="str">
        <f t="shared" si="364"/>
        <v>KEN004Total population</v>
      </c>
      <c r="L11006" s="286">
        <v>43798</v>
      </c>
      <c r="M11006" s="286" t="s">
        <v>3248</v>
      </c>
    </row>
    <row r="11007" spans="1:13" s="269" customFormat="1" ht="15.5" hidden="1" thickTop="1" thickBot="1" x14ac:dyDescent="0.4">
      <c r="A11007" s="287" t="s">
        <v>7785</v>
      </c>
      <c r="B11007" s="284" t="str">
        <f>VLOOKUP(A11007,Lists!B:C,2,FALSE)</f>
        <v>KEN004</v>
      </c>
      <c r="C11007" s="284" t="str">
        <f>VLOOKUP(A11007,Lists!B:D,3,FALSE)</f>
        <v>KEN</v>
      </c>
      <c r="D11007" s="289" t="s">
        <v>660</v>
      </c>
      <c r="E11007" s="289">
        <v>474457</v>
      </c>
      <c r="F11007" s="289" t="s">
        <v>7886</v>
      </c>
      <c r="G11007" s="289" t="s">
        <v>731</v>
      </c>
      <c r="H11007" s="278">
        <f t="shared" si="363"/>
        <v>2</v>
      </c>
      <c r="I11007" s="252" t="s">
        <v>7924</v>
      </c>
      <c r="J11007" s="289" t="s">
        <v>7925</v>
      </c>
      <c r="K11007" s="278" t="str">
        <f t="shared" si="364"/>
        <v>KEN004Landmass affected</v>
      </c>
      <c r="L11007" s="290">
        <v>43798</v>
      </c>
      <c r="M11007" s="290" t="s">
        <v>3248</v>
      </c>
    </row>
    <row r="11008" spans="1:13" s="269" customFormat="1" ht="15.5" hidden="1" thickTop="1" thickBot="1" x14ac:dyDescent="0.4">
      <c r="A11008" s="283" t="s">
        <v>7785</v>
      </c>
      <c r="B11008" s="284" t="str">
        <f>VLOOKUP(A11008,Lists!B:C,2,FALSE)</f>
        <v>KEN004</v>
      </c>
      <c r="C11008" s="284" t="str">
        <f>VLOOKUP(A11008,Lists!B:D,3,FALSE)</f>
        <v>KEN</v>
      </c>
      <c r="D11008" s="285" t="s">
        <v>737</v>
      </c>
      <c r="E11008" s="285">
        <v>21344302</v>
      </c>
      <c r="F11008" s="285" t="s">
        <v>7886</v>
      </c>
      <c r="G11008" s="285" t="s">
        <v>731</v>
      </c>
      <c r="H11008" s="278">
        <f t="shared" si="363"/>
        <v>2</v>
      </c>
      <c r="I11008" s="251" t="s">
        <v>7924</v>
      </c>
      <c r="J11008" s="285" t="s">
        <v>7926</v>
      </c>
      <c r="K11008" s="278" t="str">
        <f t="shared" si="364"/>
        <v>KEN004People exposed</v>
      </c>
      <c r="L11008" s="286">
        <v>43798</v>
      </c>
      <c r="M11008" s="286" t="s">
        <v>3248</v>
      </c>
    </row>
    <row r="11009" spans="1:13" s="269" customFormat="1" ht="15.5" hidden="1" thickTop="1" thickBot="1" x14ac:dyDescent="0.4">
      <c r="A11009" s="287" t="s">
        <v>7785</v>
      </c>
      <c r="B11009" s="284" t="str">
        <f>VLOOKUP(A11009,Lists!B:C,2,FALSE)</f>
        <v>KEN004</v>
      </c>
      <c r="C11009" s="284" t="str">
        <f>VLOOKUP(A11009,Lists!B:D,3,FALSE)</f>
        <v>KEN</v>
      </c>
      <c r="D11009" s="289" t="s">
        <v>533</v>
      </c>
      <c r="E11009" s="289">
        <v>144000</v>
      </c>
      <c r="F11009" s="289" t="s">
        <v>7887</v>
      </c>
      <c r="G11009" s="289" t="s">
        <v>731</v>
      </c>
      <c r="H11009" s="278">
        <f t="shared" si="363"/>
        <v>2</v>
      </c>
      <c r="I11009" s="252" t="s">
        <v>7927</v>
      </c>
      <c r="J11009" s="289" t="s">
        <v>7928</v>
      </c>
      <c r="K11009" s="278" t="str">
        <f t="shared" si="364"/>
        <v>KEN004People affected</v>
      </c>
      <c r="L11009" s="290">
        <v>43798</v>
      </c>
      <c r="M11009" s="290" t="s">
        <v>3248</v>
      </c>
    </row>
    <row r="11010" spans="1:13" s="269" customFormat="1" ht="15.5" thickTop="1" thickBot="1" x14ac:dyDescent="0.4">
      <c r="A11010" s="283" t="s">
        <v>7785</v>
      </c>
      <c r="B11010" s="284" t="str">
        <f>VLOOKUP(A11010,Lists!B:C,2,FALSE)</f>
        <v>KEN004</v>
      </c>
      <c r="C11010" s="284" t="str">
        <f>VLOOKUP(A11010,Lists!B:D,3,FALSE)</f>
        <v>KEN</v>
      </c>
      <c r="D11010" s="285" t="s">
        <v>666</v>
      </c>
      <c r="E11010" s="285">
        <v>17000</v>
      </c>
      <c r="F11010" s="285" t="s">
        <v>7887</v>
      </c>
      <c r="G11010" s="285" t="s">
        <v>731</v>
      </c>
      <c r="H11010" s="278">
        <f t="shared" si="363"/>
        <v>2</v>
      </c>
      <c r="I11010" s="251" t="s">
        <v>7927</v>
      </c>
      <c r="J11010" s="285" t="s">
        <v>7929</v>
      </c>
      <c r="K11010" s="278" t="str">
        <f t="shared" si="364"/>
        <v>KEN004People displaced</v>
      </c>
      <c r="L11010" s="286">
        <v>43798</v>
      </c>
      <c r="M11010" s="286" t="s">
        <v>3248</v>
      </c>
    </row>
    <row r="11011" spans="1:13" s="269" customFormat="1" ht="15.5" hidden="1" thickTop="1" thickBot="1" x14ac:dyDescent="0.4">
      <c r="A11011" s="287" t="s">
        <v>7785</v>
      </c>
      <c r="B11011" s="284" t="str">
        <f>VLOOKUP(A11011,Lists!B:C,2,FALSE)</f>
        <v>KEN004</v>
      </c>
      <c r="C11011" s="284" t="str">
        <f>VLOOKUP(A11011,Lists!B:D,3,FALSE)</f>
        <v>KEN</v>
      </c>
      <c r="D11011" s="289" t="s">
        <v>5029</v>
      </c>
      <c r="E11011" s="289">
        <v>48</v>
      </c>
      <c r="F11011" s="289" t="s">
        <v>7887</v>
      </c>
      <c r="G11011" s="289" t="s">
        <v>730</v>
      </c>
      <c r="H11011" s="278">
        <f t="shared" si="363"/>
        <v>3</v>
      </c>
      <c r="I11011" s="252" t="s">
        <v>7927</v>
      </c>
      <c r="J11011" s="289" t="s">
        <v>7930</v>
      </c>
      <c r="K11011" s="278" t="str">
        <f t="shared" si="364"/>
        <v>KEN004Fatalities reported</v>
      </c>
      <c r="L11011" s="290">
        <v>43798</v>
      </c>
      <c r="M11011" s="290" t="s">
        <v>3248</v>
      </c>
    </row>
    <row r="11012" spans="1:13" s="269" customFormat="1" ht="15.5" hidden="1" thickTop="1" thickBot="1" x14ac:dyDescent="0.4">
      <c r="A11012" s="283" t="s">
        <v>7785</v>
      </c>
      <c r="B11012" s="284" t="str">
        <f>VLOOKUP(A11012,Lists!B:C,2,FALSE)</f>
        <v>KEN004</v>
      </c>
      <c r="C11012" s="284" t="str">
        <f>VLOOKUP(A11012,Lists!B:D,3,FALSE)</f>
        <v>KEN</v>
      </c>
      <c r="D11012" s="285" t="s">
        <v>5115</v>
      </c>
      <c r="E11012" s="285">
        <v>48</v>
      </c>
      <c r="F11012" s="285" t="s">
        <v>7887</v>
      </c>
      <c r="G11012" s="285" t="s">
        <v>730</v>
      </c>
      <c r="H11012" s="278">
        <f t="shared" si="363"/>
        <v>3</v>
      </c>
      <c r="I11012" s="251" t="s">
        <v>7927</v>
      </c>
      <c r="J11012" s="285" t="s">
        <v>7931</v>
      </c>
      <c r="K11012" s="278" t="str">
        <f t="shared" si="364"/>
        <v>KEN004Fatalities in all crises</v>
      </c>
      <c r="L11012" s="286">
        <v>43798</v>
      </c>
      <c r="M11012" s="286" t="s">
        <v>3248</v>
      </c>
    </row>
    <row r="11013" spans="1:13" s="269" customFormat="1" ht="15.5" hidden="1" thickTop="1" thickBot="1" x14ac:dyDescent="0.4">
      <c r="A11013" s="287" t="s">
        <v>7785</v>
      </c>
      <c r="B11013" s="284" t="str">
        <f>VLOOKUP(A11013,Lists!B:C,2,FALSE)</f>
        <v>KEN004</v>
      </c>
      <c r="C11013" s="284" t="str">
        <f>VLOOKUP(A11013,Lists!B:D,3,FALSE)</f>
        <v>KEN</v>
      </c>
      <c r="D11013" s="289" t="s">
        <v>5110</v>
      </c>
      <c r="E11013" s="289" t="s">
        <v>446</v>
      </c>
      <c r="F11013" s="289" t="s">
        <v>446</v>
      </c>
      <c r="G11013" s="289" t="s">
        <v>446</v>
      </c>
      <c r="H11013" s="278" t="str">
        <f t="shared" si="363"/>
        <v>x</v>
      </c>
      <c r="I11013" s="252" t="s">
        <v>446</v>
      </c>
      <c r="J11013" s="289" t="s">
        <v>7932</v>
      </c>
      <c r="K11013" s="278" t="str">
        <f t="shared" si="364"/>
        <v>KEN004Minimal humanitarian conditions - Level 1</v>
      </c>
      <c r="L11013" s="290">
        <v>43798</v>
      </c>
      <c r="M11013" s="290" t="s">
        <v>3248</v>
      </c>
    </row>
    <row r="11014" spans="1:13" s="269" customFormat="1" ht="15.5" hidden="1" thickTop="1" thickBot="1" x14ac:dyDescent="0.4">
      <c r="A11014" s="283" t="s">
        <v>7785</v>
      </c>
      <c r="B11014" s="284" t="str">
        <f>VLOOKUP(A11014,Lists!B:C,2,FALSE)</f>
        <v>KEN004</v>
      </c>
      <c r="C11014" s="284" t="str">
        <f>VLOOKUP(A11014,Lists!B:D,3,FALSE)</f>
        <v>KEN</v>
      </c>
      <c r="D11014" s="285" t="s">
        <v>5111</v>
      </c>
      <c r="E11014" s="285" t="s">
        <v>446</v>
      </c>
      <c r="F11014" s="285" t="s">
        <v>446</v>
      </c>
      <c r="G11014" s="285" t="s">
        <v>446</v>
      </c>
      <c r="H11014" s="278" t="str">
        <f t="shared" si="363"/>
        <v>x</v>
      </c>
      <c r="I11014" s="251" t="s">
        <v>446</v>
      </c>
      <c r="J11014" s="285" t="s">
        <v>7932</v>
      </c>
      <c r="K11014" s="278" t="str">
        <f t="shared" si="364"/>
        <v>KEN004Stressed humanitarian conditions - Level 2</v>
      </c>
      <c r="L11014" s="286">
        <v>43798</v>
      </c>
      <c r="M11014" s="286" t="s">
        <v>3248</v>
      </c>
    </row>
    <row r="11015" spans="1:13" s="269" customFormat="1" ht="15.5" hidden="1" thickTop="1" thickBot="1" x14ac:dyDescent="0.4">
      <c r="A11015" s="287" t="s">
        <v>7785</v>
      </c>
      <c r="B11015" s="284" t="str">
        <f>VLOOKUP(A11015,Lists!B:C,2,FALSE)</f>
        <v>KEN004</v>
      </c>
      <c r="C11015" s="284" t="str">
        <f>VLOOKUP(A11015,Lists!B:D,3,FALSE)</f>
        <v>KEN</v>
      </c>
      <c r="D11015" s="289" t="s">
        <v>5112</v>
      </c>
      <c r="E11015" s="289" t="s">
        <v>446</v>
      </c>
      <c r="F11015" s="289" t="s">
        <v>446</v>
      </c>
      <c r="G11015" s="289" t="s">
        <v>446</v>
      </c>
      <c r="H11015" s="278" t="str">
        <f t="shared" si="363"/>
        <v>x</v>
      </c>
      <c r="I11015" s="252" t="s">
        <v>446</v>
      </c>
      <c r="J11015" s="289" t="s">
        <v>7932</v>
      </c>
      <c r="K11015" s="278" t="str">
        <f t="shared" si="364"/>
        <v>KEN004Moderate humanitarian conditions - Level 3</v>
      </c>
      <c r="L11015" s="290">
        <v>43798</v>
      </c>
      <c r="M11015" s="290" t="s">
        <v>3248</v>
      </c>
    </row>
    <row r="11016" spans="1:13" s="269" customFormat="1" ht="15.5" hidden="1" thickTop="1" thickBot="1" x14ac:dyDescent="0.4">
      <c r="A11016" s="283" t="s">
        <v>7785</v>
      </c>
      <c r="B11016" s="284" t="str">
        <f>VLOOKUP(A11016,Lists!B:C,2,FALSE)</f>
        <v>KEN004</v>
      </c>
      <c r="C11016" s="284" t="str">
        <f>VLOOKUP(A11016,Lists!B:D,3,FALSE)</f>
        <v>KEN</v>
      </c>
      <c r="D11016" s="285" t="s">
        <v>5113</v>
      </c>
      <c r="E11016" s="285" t="s">
        <v>446</v>
      </c>
      <c r="F11016" s="285" t="s">
        <v>446</v>
      </c>
      <c r="G11016" s="285" t="s">
        <v>446</v>
      </c>
      <c r="H11016" s="278" t="str">
        <f t="shared" si="363"/>
        <v>x</v>
      </c>
      <c r="I11016" s="251" t="s">
        <v>446</v>
      </c>
      <c r="J11016" s="285" t="s">
        <v>7932</v>
      </c>
      <c r="K11016" s="278" t="str">
        <f t="shared" si="364"/>
        <v>KEN004Severe humanitarian conditions - Level 4</v>
      </c>
      <c r="L11016" s="286">
        <v>43798</v>
      </c>
      <c r="M11016" s="286" t="s">
        <v>3248</v>
      </c>
    </row>
    <row r="11017" spans="1:13" s="269" customFormat="1" ht="15.5" hidden="1" thickTop="1" thickBot="1" x14ac:dyDescent="0.4">
      <c r="A11017" s="287" t="s">
        <v>7785</v>
      </c>
      <c r="B11017" s="284" t="str">
        <f>VLOOKUP(A11017,Lists!B:C,2,FALSE)</f>
        <v>KEN004</v>
      </c>
      <c r="C11017" s="284" t="str">
        <f>VLOOKUP(A11017,Lists!B:D,3,FALSE)</f>
        <v>KEN</v>
      </c>
      <c r="D11017" s="289" t="s">
        <v>5114</v>
      </c>
      <c r="E11017" s="289" t="s">
        <v>446</v>
      </c>
      <c r="F11017" s="289" t="s">
        <v>446</v>
      </c>
      <c r="G11017" s="289" t="s">
        <v>446</v>
      </c>
      <c r="H11017" s="278" t="str">
        <f t="shared" si="363"/>
        <v>x</v>
      </c>
      <c r="I11017" s="252" t="s">
        <v>446</v>
      </c>
      <c r="J11017" s="289" t="s">
        <v>7932</v>
      </c>
      <c r="K11017" s="278" t="str">
        <f t="shared" si="364"/>
        <v>KEN004Extreme humanitarian conditions - Level 5</v>
      </c>
      <c r="L11017" s="290">
        <v>43798</v>
      </c>
      <c r="M11017" s="290" t="s">
        <v>3248</v>
      </c>
    </row>
    <row r="11018" spans="1:13" s="269" customFormat="1" ht="15.5" hidden="1" thickTop="1" thickBot="1" x14ac:dyDescent="0.4">
      <c r="A11018" s="283" t="s">
        <v>7785</v>
      </c>
      <c r="B11018" s="284" t="str">
        <f>VLOOKUP(A11018,Lists!B:C,2,FALSE)</f>
        <v>KEN004</v>
      </c>
      <c r="C11018" s="284" t="str">
        <f>VLOOKUP(A11018,Lists!B:D,3,FALSE)</f>
        <v>KEN</v>
      </c>
      <c r="D11018" s="285" t="s">
        <v>647</v>
      </c>
      <c r="E11018" s="285">
        <v>0</v>
      </c>
      <c r="F11018" s="285" t="s">
        <v>7229</v>
      </c>
      <c r="G11018" s="285" t="s">
        <v>732</v>
      </c>
      <c r="H11018" s="278">
        <f t="shared" si="363"/>
        <v>1</v>
      </c>
      <c r="I11018" s="251" t="s">
        <v>446</v>
      </c>
      <c r="J11018" s="285" t="s">
        <v>446</v>
      </c>
      <c r="K11018" s="278" t="str">
        <f t="shared" si="364"/>
        <v>KEN004Denial of existence of humanitarian needs or entitlements to assistance</v>
      </c>
      <c r="L11018" s="286">
        <v>43798</v>
      </c>
      <c r="M11018" s="286" t="s">
        <v>3248</v>
      </c>
    </row>
    <row r="11019" spans="1:13" s="269" customFormat="1" ht="15.5" hidden="1" thickTop="1" thickBot="1" x14ac:dyDescent="0.4">
      <c r="A11019" s="287" t="s">
        <v>7785</v>
      </c>
      <c r="B11019" s="284" t="str">
        <f>VLOOKUP(A11019,Lists!B:C,2,FALSE)</f>
        <v>KEN004</v>
      </c>
      <c r="C11019" s="284" t="str">
        <f>VLOOKUP(A11019,Lists!B:D,3,FALSE)</f>
        <v>KEN</v>
      </c>
      <c r="D11019" s="289" t="s">
        <v>648</v>
      </c>
      <c r="E11019" s="289">
        <v>0</v>
      </c>
      <c r="F11019" s="289" t="s">
        <v>7229</v>
      </c>
      <c r="G11019" s="289" t="s">
        <v>731</v>
      </c>
      <c r="H11019" s="278">
        <f t="shared" si="363"/>
        <v>2</v>
      </c>
      <c r="I11019" s="252" t="s">
        <v>446</v>
      </c>
      <c r="J11019" s="289" t="s">
        <v>446</v>
      </c>
      <c r="K11019" s="278" t="str">
        <f t="shared" si="364"/>
        <v>KEN004Restriction and obstruction of access to services and assistance</v>
      </c>
      <c r="L11019" s="290">
        <v>43798</v>
      </c>
      <c r="M11019" s="290" t="s">
        <v>3248</v>
      </c>
    </row>
    <row r="11020" spans="1:13" s="269" customFormat="1" ht="15.5" hidden="1" thickTop="1" thickBot="1" x14ac:dyDescent="0.4">
      <c r="A11020" s="283" t="s">
        <v>7785</v>
      </c>
      <c r="B11020" s="284" t="str">
        <f>VLOOKUP(A11020,Lists!B:C,2,FALSE)</f>
        <v>KEN004</v>
      </c>
      <c r="C11020" s="284" t="str">
        <f>VLOOKUP(A11020,Lists!B:D,3,FALSE)</f>
        <v>KEN</v>
      </c>
      <c r="D11020" s="285" t="s">
        <v>643</v>
      </c>
      <c r="E11020" s="285">
        <v>0</v>
      </c>
      <c r="F11020" s="285" t="s">
        <v>7229</v>
      </c>
      <c r="G11020" s="285" t="s">
        <v>732</v>
      </c>
      <c r="H11020" s="278">
        <f t="shared" si="363"/>
        <v>1</v>
      </c>
      <c r="I11020" s="251" t="s">
        <v>446</v>
      </c>
      <c r="J11020" s="285" t="s">
        <v>446</v>
      </c>
      <c r="K11020" s="278" t="str">
        <f t="shared" si="364"/>
        <v>KEN004Impediments to entry into country (bureaucratic and administrative)</v>
      </c>
      <c r="L11020" s="286">
        <v>43798</v>
      </c>
      <c r="M11020" s="286" t="s">
        <v>3248</v>
      </c>
    </row>
    <row r="11021" spans="1:13" s="269" customFormat="1" ht="15.5" hidden="1" thickTop="1" thickBot="1" x14ac:dyDescent="0.4">
      <c r="A11021" s="287" t="s">
        <v>7785</v>
      </c>
      <c r="B11021" s="284" t="str">
        <f>VLOOKUP(A11021,Lists!B:C,2,FALSE)</f>
        <v>KEN004</v>
      </c>
      <c r="C11021" s="284" t="str">
        <f>VLOOKUP(A11021,Lists!B:D,3,FALSE)</f>
        <v>KEN</v>
      </c>
      <c r="D11021" s="289" t="s">
        <v>644</v>
      </c>
      <c r="E11021" s="289">
        <v>0</v>
      </c>
      <c r="F11021" s="289" t="s">
        <v>7229</v>
      </c>
      <c r="G11021" s="289" t="s">
        <v>732</v>
      </c>
      <c r="H11021" s="278">
        <f t="shared" si="363"/>
        <v>1</v>
      </c>
      <c r="I11021" s="252" t="s">
        <v>446</v>
      </c>
      <c r="J11021" s="289" t="s">
        <v>446</v>
      </c>
      <c r="K11021" s="278" t="str">
        <f t="shared" si="364"/>
        <v>KEN004Restriction of movement (impediments to freedom of movement and/or administrative restrictions)</v>
      </c>
      <c r="L11021" s="290">
        <v>43798</v>
      </c>
      <c r="M11021" s="290" t="s">
        <v>3248</v>
      </c>
    </row>
    <row r="11022" spans="1:13" s="269" customFormat="1" ht="15.5" hidden="1" thickTop="1" thickBot="1" x14ac:dyDescent="0.4">
      <c r="A11022" s="283" t="s">
        <v>7785</v>
      </c>
      <c r="B11022" s="284" t="str">
        <f>VLOOKUP(A11022,Lists!B:C,2,FALSE)</f>
        <v>KEN004</v>
      </c>
      <c r="C11022" s="284" t="str">
        <f>VLOOKUP(A11022,Lists!B:D,3,FALSE)</f>
        <v>KEN</v>
      </c>
      <c r="D11022" s="285" t="s">
        <v>645</v>
      </c>
      <c r="E11022" s="285">
        <v>0</v>
      </c>
      <c r="F11022" s="285" t="s">
        <v>7229</v>
      </c>
      <c r="G11022" s="285" t="s">
        <v>732</v>
      </c>
      <c r="H11022" s="278">
        <f t="shared" si="363"/>
        <v>1</v>
      </c>
      <c r="I11022" s="251" t="s">
        <v>446</v>
      </c>
      <c r="J11022" s="285" t="s">
        <v>446</v>
      </c>
      <c r="K11022" s="278" t="str">
        <f t="shared" si="364"/>
        <v>KEN004Interference into implementation of humanitarian activities</v>
      </c>
      <c r="L11022" s="286">
        <v>43798</v>
      </c>
      <c r="M11022" s="286" t="s">
        <v>3248</v>
      </c>
    </row>
    <row r="11023" spans="1:13" s="269" customFormat="1" ht="15.5" hidden="1" thickTop="1" thickBot="1" x14ac:dyDescent="0.4">
      <c r="A11023" s="287" t="s">
        <v>7785</v>
      </c>
      <c r="B11023" s="284" t="str">
        <f>VLOOKUP(A11023,Lists!B:C,2,FALSE)</f>
        <v>KEN004</v>
      </c>
      <c r="C11023" s="284" t="str">
        <f>VLOOKUP(A11023,Lists!B:D,3,FALSE)</f>
        <v>KEN</v>
      </c>
      <c r="D11023" s="289" t="s">
        <v>646</v>
      </c>
      <c r="E11023" s="289">
        <v>0</v>
      </c>
      <c r="F11023" s="289" t="s">
        <v>7229</v>
      </c>
      <c r="G11023" s="289" t="s">
        <v>732</v>
      </c>
      <c r="H11023" s="278">
        <f t="shared" si="363"/>
        <v>1</v>
      </c>
      <c r="I11023" s="252" t="s">
        <v>446</v>
      </c>
      <c r="J11023" s="289" t="s">
        <v>446</v>
      </c>
      <c r="K11023" s="278" t="str">
        <f t="shared" si="364"/>
        <v>KEN004Violence against personnel, facilities and assets</v>
      </c>
      <c r="L11023" s="290">
        <v>43798</v>
      </c>
      <c r="M11023" s="290" t="s">
        <v>3248</v>
      </c>
    </row>
    <row r="11024" spans="1:13" s="269" customFormat="1" ht="15.5" hidden="1" thickTop="1" thickBot="1" x14ac:dyDescent="0.4">
      <c r="A11024" s="283" t="s">
        <v>7785</v>
      </c>
      <c r="B11024" s="284" t="str">
        <f>VLOOKUP(A11024,Lists!B:C,2,FALSE)</f>
        <v>KEN004</v>
      </c>
      <c r="C11024" s="284" t="str">
        <f>VLOOKUP(A11024,Lists!B:D,3,FALSE)</f>
        <v>KEN</v>
      </c>
      <c r="D11024" s="285" t="s">
        <v>649</v>
      </c>
      <c r="E11024" s="285">
        <v>0</v>
      </c>
      <c r="F11024" s="285" t="s">
        <v>7229</v>
      </c>
      <c r="G11024" s="285" t="s">
        <v>732</v>
      </c>
      <c r="H11024" s="278">
        <f t="shared" si="363"/>
        <v>1</v>
      </c>
      <c r="I11024" s="251" t="s">
        <v>446</v>
      </c>
      <c r="J11024" s="285" t="s">
        <v>446</v>
      </c>
      <c r="K11024" s="278" t="str">
        <f t="shared" si="364"/>
        <v>KEN004Ongoing insecurity/hostilities affecting humanitarian assistance</v>
      </c>
      <c r="L11024" s="286">
        <v>43798</v>
      </c>
      <c r="M11024" s="286" t="s">
        <v>3248</v>
      </c>
    </row>
    <row r="11025" spans="1:13" s="269" customFormat="1" ht="15.5" hidden="1" thickTop="1" thickBot="1" x14ac:dyDescent="0.4">
      <c r="A11025" s="287" t="s">
        <v>7785</v>
      </c>
      <c r="B11025" s="284" t="str">
        <f>VLOOKUP(A11025,Lists!B:C,2,FALSE)</f>
        <v>KEN004</v>
      </c>
      <c r="C11025" s="284" t="str">
        <f>VLOOKUP(A11025,Lists!B:D,3,FALSE)</f>
        <v>KEN</v>
      </c>
      <c r="D11025" s="289" t="s">
        <v>650</v>
      </c>
      <c r="E11025" s="289">
        <v>1</v>
      </c>
      <c r="F11025" s="289" t="s">
        <v>7229</v>
      </c>
      <c r="G11025" s="289" t="s">
        <v>732</v>
      </c>
      <c r="H11025" s="278">
        <f t="shared" si="363"/>
        <v>1</v>
      </c>
      <c r="I11025" s="252" t="s">
        <v>446</v>
      </c>
      <c r="J11025" s="289" t="s">
        <v>446</v>
      </c>
      <c r="K11025" s="278" t="str">
        <f t="shared" si="364"/>
        <v xml:space="preserve">KEN004Presence of mines and improvised explosive devices </v>
      </c>
      <c r="L11025" s="290">
        <v>43798</v>
      </c>
      <c r="M11025" s="290" t="s">
        <v>3248</v>
      </c>
    </row>
    <row r="11026" spans="1:13" s="269" customFormat="1" ht="15.5" hidden="1" thickTop="1" thickBot="1" x14ac:dyDescent="0.4">
      <c r="A11026" s="283" t="s">
        <v>7785</v>
      </c>
      <c r="B11026" s="284" t="str">
        <f>VLOOKUP(A11026,Lists!B:C,2,FALSE)</f>
        <v>KEN004</v>
      </c>
      <c r="C11026" s="284" t="str">
        <f>VLOOKUP(A11026,Lists!B:D,3,FALSE)</f>
        <v>KEN</v>
      </c>
      <c r="D11026" s="285" t="s">
        <v>651</v>
      </c>
      <c r="E11026" s="285">
        <v>3</v>
      </c>
      <c r="F11026" s="285" t="s">
        <v>7229</v>
      </c>
      <c r="G11026" s="285" t="s">
        <v>732</v>
      </c>
      <c r="H11026" s="278">
        <f t="shared" si="363"/>
        <v>1</v>
      </c>
      <c r="I11026" s="251" t="s">
        <v>446</v>
      </c>
      <c r="J11026" s="285" t="s">
        <v>446</v>
      </c>
      <c r="K11026" s="278" t="str">
        <f t="shared" si="364"/>
        <v>KEN004Physical constraints in the environment (obstacles related to terrain, climate, lack of infrastructure, etc.)</v>
      </c>
      <c r="L11026" s="286">
        <v>43798</v>
      </c>
      <c r="M11026" s="286" t="s">
        <v>3248</v>
      </c>
    </row>
    <row r="11027" spans="1:13" s="269" customFormat="1" ht="15.5" hidden="1" thickTop="1" thickBot="1" x14ac:dyDescent="0.4">
      <c r="A11027" s="287" t="s">
        <v>5595</v>
      </c>
      <c r="B11027" s="284" t="str">
        <f>VLOOKUP(A11027,Lists!B:C,2,FALSE)</f>
        <v>KEN003</v>
      </c>
      <c r="C11027" s="284" t="str">
        <f>VLOOKUP(A11027,Lists!B:D,3,FALSE)</f>
        <v>KEN</v>
      </c>
      <c r="D11027" s="289" t="s">
        <v>522</v>
      </c>
      <c r="E11027" s="289">
        <v>51878534</v>
      </c>
      <c r="F11027" s="289" t="s">
        <v>7885</v>
      </c>
      <c r="G11027" s="289" t="s">
        <v>732</v>
      </c>
      <c r="H11027" s="278">
        <f t="shared" si="363"/>
        <v>1</v>
      </c>
      <c r="I11027" s="252" t="s">
        <v>7922</v>
      </c>
      <c r="J11027" s="289" t="s">
        <v>7923</v>
      </c>
      <c r="K11027" s="278" t="str">
        <f t="shared" si="364"/>
        <v>KEN003Total population</v>
      </c>
      <c r="L11027" s="290">
        <v>43798</v>
      </c>
      <c r="M11027" s="290" t="s">
        <v>3248</v>
      </c>
    </row>
    <row r="11028" spans="1:13" s="269" customFormat="1" ht="15.5" hidden="1" thickTop="1" thickBot="1" x14ac:dyDescent="0.4">
      <c r="A11028" s="283" t="s">
        <v>5595</v>
      </c>
      <c r="B11028" s="284" t="str">
        <f>VLOOKUP(A11028,Lists!B:C,2,FALSE)</f>
        <v>KEN003</v>
      </c>
      <c r="C11028" s="284" t="str">
        <f>VLOOKUP(A11028,Lists!B:D,3,FALSE)</f>
        <v>KEN</v>
      </c>
      <c r="D11028" s="285" t="s">
        <v>737</v>
      </c>
      <c r="E11028" s="285">
        <v>51878534</v>
      </c>
      <c r="F11028" s="285" t="s">
        <v>7885</v>
      </c>
      <c r="G11028" s="285" t="s">
        <v>731</v>
      </c>
      <c r="H11028" s="278">
        <f t="shared" si="363"/>
        <v>2</v>
      </c>
      <c r="I11028" s="251" t="s">
        <v>7922</v>
      </c>
      <c r="J11028" s="285" t="s">
        <v>7933</v>
      </c>
      <c r="K11028" s="278" t="str">
        <f t="shared" si="364"/>
        <v>KEN003People exposed</v>
      </c>
      <c r="L11028" s="286">
        <v>43798</v>
      </c>
      <c r="M11028" s="286" t="s">
        <v>3248</v>
      </c>
    </row>
    <row r="11029" spans="1:13" s="269" customFormat="1" ht="15.5" hidden="1" thickTop="1" thickBot="1" x14ac:dyDescent="0.4">
      <c r="A11029" s="287" t="s">
        <v>5595</v>
      </c>
      <c r="B11029" s="284" t="str">
        <f>VLOOKUP(A11029,Lists!B:C,2,FALSE)</f>
        <v>KEN003</v>
      </c>
      <c r="C11029" s="284" t="str">
        <f>VLOOKUP(A11029,Lists!B:D,3,FALSE)</f>
        <v>KEN</v>
      </c>
      <c r="D11029" s="289" t="s">
        <v>5115</v>
      </c>
      <c r="E11029" s="289">
        <v>48</v>
      </c>
      <c r="F11029" s="289" t="s">
        <v>7887</v>
      </c>
      <c r="G11029" s="289" t="s">
        <v>730</v>
      </c>
      <c r="H11029" s="278">
        <f t="shared" si="363"/>
        <v>3</v>
      </c>
      <c r="I11029" s="252" t="s">
        <v>7927</v>
      </c>
      <c r="J11029" s="289" t="s">
        <v>7930</v>
      </c>
      <c r="K11029" s="278" t="str">
        <f t="shared" si="364"/>
        <v>KEN003Fatalities in all crises</v>
      </c>
      <c r="L11029" s="290">
        <v>43798</v>
      </c>
      <c r="M11029" s="290" t="s">
        <v>3248</v>
      </c>
    </row>
    <row r="11030" spans="1:13" s="269" customFormat="1" ht="15.5" hidden="1" thickTop="1" thickBot="1" x14ac:dyDescent="0.4">
      <c r="A11030" s="283" t="s">
        <v>2964</v>
      </c>
      <c r="B11030" s="284" t="str">
        <f>VLOOKUP(A11030,Lists!B:C,2,FALSE)</f>
        <v>KEN002</v>
      </c>
      <c r="C11030" s="284" t="str">
        <f>VLOOKUP(A11030,Lists!B:D,3,FALSE)</f>
        <v>KEN</v>
      </c>
      <c r="D11030" s="285" t="s">
        <v>522</v>
      </c>
      <c r="E11030" s="285">
        <v>51878534</v>
      </c>
      <c r="F11030" s="285" t="s">
        <v>7459</v>
      </c>
      <c r="G11030" s="285" t="s">
        <v>732</v>
      </c>
      <c r="H11030" s="278">
        <f t="shared" si="363"/>
        <v>1</v>
      </c>
      <c r="I11030" s="251" t="s">
        <v>7922</v>
      </c>
      <c r="J11030" s="285" t="s">
        <v>7923</v>
      </c>
      <c r="K11030" s="278" t="str">
        <f t="shared" si="364"/>
        <v>KEN002Total population</v>
      </c>
      <c r="L11030" s="286">
        <v>43798</v>
      </c>
      <c r="M11030" s="286" t="s">
        <v>3248</v>
      </c>
    </row>
    <row r="11031" spans="1:13" s="269" customFormat="1" ht="15.5" hidden="1" thickTop="1" thickBot="1" x14ac:dyDescent="0.4">
      <c r="A11031" s="287" t="s">
        <v>2964</v>
      </c>
      <c r="B11031" s="284" t="str">
        <f>VLOOKUP(A11031,Lists!B:C,2,FALSE)</f>
        <v>KEN002</v>
      </c>
      <c r="C11031" s="284" t="str">
        <f>VLOOKUP(A11031,Lists!B:D,3,FALSE)</f>
        <v>KEN</v>
      </c>
      <c r="D11031" s="289" t="s">
        <v>737</v>
      </c>
      <c r="E11031" s="289">
        <v>5206151</v>
      </c>
      <c r="F11031" s="289" t="s">
        <v>7718</v>
      </c>
      <c r="G11031" s="289" t="s">
        <v>731</v>
      </c>
      <c r="H11031" s="278">
        <f t="shared" si="363"/>
        <v>2</v>
      </c>
      <c r="I11031" s="252" t="s">
        <v>7934</v>
      </c>
      <c r="J11031" s="289" t="s">
        <v>7476</v>
      </c>
      <c r="K11031" s="278" t="str">
        <f t="shared" si="364"/>
        <v>KEN002People exposed</v>
      </c>
      <c r="L11031" s="290">
        <v>43798</v>
      </c>
      <c r="M11031" s="290" t="s">
        <v>3248</v>
      </c>
    </row>
    <row r="11032" spans="1:13" s="269" customFormat="1" ht="15.5" hidden="1" thickTop="1" thickBot="1" x14ac:dyDescent="0.4">
      <c r="A11032" s="283" t="s">
        <v>2964</v>
      </c>
      <c r="B11032" s="284" t="str">
        <f>VLOOKUP(A11032,Lists!B:C,2,FALSE)</f>
        <v>KEN002</v>
      </c>
      <c r="C11032" s="284" t="str">
        <f>VLOOKUP(A11032,Lists!B:D,3,FALSE)</f>
        <v>KEN</v>
      </c>
      <c r="D11032" s="285" t="s">
        <v>533</v>
      </c>
      <c r="E11032" s="285">
        <v>485524</v>
      </c>
      <c r="F11032" s="285" t="s">
        <v>7718</v>
      </c>
      <c r="G11032" s="285" t="s">
        <v>731</v>
      </c>
      <c r="H11032" s="278">
        <f t="shared" si="363"/>
        <v>2</v>
      </c>
      <c r="I11032" s="251" t="s">
        <v>7935</v>
      </c>
      <c r="J11032" s="285" t="s">
        <v>7936</v>
      </c>
      <c r="K11032" s="278" t="str">
        <f t="shared" si="364"/>
        <v>KEN002People affected</v>
      </c>
      <c r="L11032" s="286">
        <v>43798</v>
      </c>
      <c r="M11032" s="286" t="s">
        <v>3248</v>
      </c>
    </row>
    <row r="11033" spans="1:13" s="269" customFormat="1" ht="15.5" thickTop="1" thickBot="1" x14ac:dyDescent="0.4">
      <c r="A11033" s="287" t="s">
        <v>2964</v>
      </c>
      <c r="B11033" s="284" t="str">
        <f>VLOOKUP(A11033,Lists!B:C,2,FALSE)</f>
        <v>KEN002</v>
      </c>
      <c r="C11033" s="284" t="str">
        <f>VLOOKUP(A11033,Lists!B:D,3,FALSE)</f>
        <v>KEN</v>
      </c>
      <c r="D11033" s="289" t="s">
        <v>666</v>
      </c>
      <c r="E11033" s="289">
        <v>485524</v>
      </c>
      <c r="F11033" s="289" t="s">
        <v>7718</v>
      </c>
      <c r="G11033" s="289" t="s">
        <v>731</v>
      </c>
      <c r="H11033" s="278">
        <f t="shared" si="363"/>
        <v>2</v>
      </c>
      <c r="I11033" s="252" t="s">
        <v>7935</v>
      </c>
      <c r="J11033" s="289" t="s">
        <v>5400</v>
      </c>
      <c r="K11033" s="278" t="str">
        <f t="shared" si="364"/>
        <v>KEN002People displaced</v>
      </c>
      <c r="L11033" s="290">
        <v>43798</v>
      </c>
      <c r="M11033" s="290" t="s">
        <v>3248</v>
      </c>
    </row>
    <row r="11034" spans="1:13" s="269" customFormat="1" ht="15.5" hidden="1" thickTop="1" thickBot="1" x14ac:dyDescent="0.4">
      <c r="A11034" s="283" t="s">
        <v>2964</v>
      </c>
      <c r="B11034" s="284" t="str">
        <f>VLOOKUP(A11034,Lists!B:C,2,FALSE)</f>
        <v>KEN002</v>
      </c>
      <c r="C11034" s="284" t="str">
        <f>VLOOKUP(A11034,Lists!B:D,3,FALSE)</f>
        <v>KEN</v>
      </c>
      <c r="D11034" s="285" t="s">
        <v>5115</v>
      </c>
      <c r="E11034" s="285">
        <v>48</v>
      </c>
      <c r="F11034" s="285" t="s">
        <v>7887</v>
      </c>
      <c r="G11034" s="285" t="s">
        <v>730</v>
      </c>
      <c r="H11034" s="278">
        <f t="shared" si="363"/>
        <v>3</v>
      </c>
      <c r="I11034" s="251" t="s">
        <v>7927</v>
      </c>
      <c r="J11034" s="285" t="s">
        <v>7937</v>
      </c>
      <c r="K11034" s="278" t="str">
        <f t="shared" si="364"/>
        <v>KEN002Fatalities in all crises</v>
      </c>
      <c r="L11034" s="286">
        <v>43798</v>
      </c>
      <c r="M11034" s="286" t="s">
        <v>3248</v>
      </c>
    </row>
    <row r="11035" spans="1:13" s="269" customFormat="1" ht="15.5" hidden="1" thickTop="1" thickBot="1" x14ac:dyDescent="0.4">
      <c r="A11035" s="287" t="s">
        <v>2964</v>
      </c>
      <c r="B11035" s="284" t="str">
        <f>VLOOKUP(A11035,Lists!B:C,2,FALSE)</f>
        <v>KEN002</v>
      </c>
      <c r="C11035" s="284" t="str">
        <f>VLOOKUP(A11035,Lists!B:D,3,FALSE)</f>
        <v>KEN</v>
      </c>
      <c r="D11035" s="289" t="s">
        <v>5110</v>
      </c>
      <c r="E11035" s="289">
        <v>4720627</v>
      </c>
      <c r="F11035" s="289" t="s">
        <v>7888</v>
      </c>
      <c r="G11035" s="289" t="s">
        <v>731</v>
      </c>
      <c r="H11035" s="278">
        <f t="shared" si="363"/>
        <v>2</v>
      </c>
      <c r="I11035" s="252" t="s">
        <v>7934</v>
      </c>
      <c r="J11035" s="289" t="s">
        <v>7478</v>
      </c>
      <c r="K11035" s="278" t="str">
        <f t="shared" si="364"/>
        <v>KEN002Minimal humanitarian conditions - Level 1</v>
      </c>
      <c r="L11035" s="290">
        <v>43798</v>
      </c>
      <c r="M11035" s="290" t="s">
        <v>3248</v>
      </c>
    </row>
    <row r="11036" spans="1:13" s="269" customFormat="1" ht="15.5" hidden="1" thickTop="1" thickBot="1" x14ac:dyDescent="0.4">
      <c r="A11036" s="283" t="s">
        <v>2964</v>
      </c>
      <c r="B11036" s="284" t="str">
        <f>VLOOKUP(A11036,Lists!B:C,2,FALSE)</f>
        <v>KEN002</v>
      </c>
      <c r="C11036" s="284" t="str">
        <f>VLOOKUP(A11036,Lists!B:D,3,FALSE)</f>
        <v>KEN</v>
      </c>
      <c r="D11036" s="285" t="s">
        <v>5112</v>
      </c>
      <c r="E11036" s="285">
        <v>485524</v>
      </c>
      <c r="F11036" s="285" t="s">
        <v>7888</v>
      </c>
      <c r="G11036" s="285" t="s">
        <v>731</v>
      </c>
      <c r="H11036" s="278">
        <f t="shared" si="363"/>
        <v>2</v>
      </c>
      <c r="I11036" s="251" t="s">
        <v>7934</v>
      </c>
      <c r="J11036" s="285" t="s">
        <v>7478</v>
      </c>
      <c r="K11036" s="278" t="str">
        <f t="shared" si="364"/>
        <v>KEN002Moderate humanitarian conditions - Level 3</v>
      </c>
      <c r="L11036" s="286">
        <v>43798</v>
      </c>
      <c r="M11036" s="286" t="s">
        <v>3248</v>
      </c>
    </row>
    <row r="11037" spans="1:13" s="269" customFormat="1" ht="15.5" hidden="1" thickTop="1" thickBot="1" x14ac:dyDescent="0.4">
      <c r="A11037" s="287" t="s">
        <v>5461</v>
      </c>
      <c r="B11037" s="284" t="str">
        <f>VLOOKUP(A11037,Lists!B:C,2,FALSE)</f>
        <v>KEN001</v>
      </c>
      <c r="C11037" s="284" t="str">
        <f>VLOOKUP(A11037,Lists!B:D,3,FALSE)</f>
        <v>KEN</v>
      </c>
      <c r="D11037" s="289" t="s">
        <v>522</v>
      </c>
      <c r="E11037" s="289">
        <v>51878534</v>
      </c>
      <c r="F11037" s="289" t="s">
        <v>7459</v>
      </c>
      <c r="G11037" s="289"/>
      <c r="H11037" s="278" t="b">
        <f t="shared" si="363"/>
        <v>0</v>
      </c>
      <c r="I11037" s="252" t="s">
        <v>7922</v>
      </c>
      <c r="J11037" s="289" t="s">
        <v>7923</v>
      </c>
      <c r="K11037" s="278" t="str">
        <f t="shared" si="364"/>
        <v>KEN001Total population</v>
      </c>
      <c r="L11037" s="290">
        <v>43798</v>
      </c>
      <c r="M11037" s="290" t="s">
        <v>3248</v>
      </c>
    </row>
    <row r="11038" spans="1:13" s="269" customFormat="1" ht="15.5" hidden="1" thickTop="1" thickBot="1" x14ac:dyDescent="0.4">
      <c r="A11038" s="283" t="s">
        <v>5461</v>
      </c>
      <c r="B11038" s="284" t="str">
        <f>VLOOKUP(A11038,Lists!B:C,2,FALSE)</f>
        <v>KEN001</v>
      </c>
      <c r="C11038" s="284" t="str">
        <f>VLOOKUP(A11038,Lists!B:D,3,FALSE)</f>
        <v>KEN</v>
      </c>
      <c r="D11038" s="285" t="s">
        <v>737</v>
      </c>
      <c r="E11038" s="285">
        <v>51878534</v>
      </c>
      <c r="F11038" s="285" t="s">
        <v>7459</v>
      </c>
      <c r="G11038" s="285"/>
      <c r="H11038" s="278" t="b">
        <f t="shared" si="363"/>
        <v>0</v>
      </c>
      <c r="I11038" s="251" t="s">
        <v>7922</v>
      </c>
      <c r="J11038" s="285" t="s">
        <v>7938</v>
      </c>
      <c r="K11038" s="278" t="str">
        <f t="shared" si="364"/>
        <v>KEN001People exposed</v>
      </c>
      <c r="L11038" s="286">
        <v>43798</v>
      </c>
      <c r="M11038" s="286" t="s">
        <v>3248</v>
      </c>
    </row>
    <row r="11039" spans="1:13" s="269" customFormat="1" ht="15.5" thickTop="1" thickBot="1" x14ac:dyDescent="0.4">
      <c r="A11039" s="287" t="s">
        <v>5461</v>
      </c>
      <c r="B11039" s="284" t="str">
        <f>VLOOKUP(A11039,Lists!B:C,2,FALSE)</f>
        <v>KEN001</v>
      </c>
      <c r="C11039" s="284" t="str">
        <f>VLOOKUP(A11039,Lists!B:D,3,FALSE)</f>
        <v>KEN</v>
      </c>
      <c r="D11039" s="289" t="s">
        <v>666</v>
      </c>
      <c r="E11039" s="289">
        <v>502524</v>
      </c>
      <c r="F11039" s="289" t="s">
        <v>7889</v>
      </c>
      <c r="G11039" s="289" t="s">
        <v>731</v>
      </c>
      <c r="H11039" s="278">
        <f t="shared" si="363"/>
        <v>2</v>
      </c>
      <c r="I11039" s="252" t="s">
        <v>7939</v>
      </c>
      <c r="J11039" s="289" t="s">
        <v>7940</v>
      </c>
      <c r="K11039" s="278" t="str">
        <f t="shared" si="364"/>
        <v>KEN001People displaced</v>
      </c>
      <c r="L11039" s="290">
        <v>43798</v>
      </c>
      <c r="M11039" s="290" t="s">
        <v>3248</v>
      </c>
    </row>
    <row r="11040" spans="1:13" s="269" customFormat="1" ht="15.5" hidden="1" thickTop="1" thickBot="1" x14ac:dyDescent="0.4">
      <c r="A11040" s="283" t="s">
        <v>5461</v>
      </c>
      <c r="B11040" s="284" t="str">
        <f>VLOOKUP(A11040,Lists!B:C,2,FALSE)</f>
        <v>KEN001</v>
      </c>
      <c r="C11040" s="284" t="str">
        <f>VLOOKUP(A11040,Lists!B:D,3,FALSE)</f>
        <v>KEN</v>
      </c>
      <c r="D11040" s="285" t="s">
        <v>533</v>
      </c>
      <c r="E11040" s="285">
        <v>6375280</v>
      </c>
      <c r="F11040" s="285" t="s">
        <v>7463</v>
      </c>
      <c r="G11040" s="285" t="s">
        <v>731</v>
      </c>
      <c r="H11040" s="278">
        <f t="shared" si="363"/>
        <v>2</v>
      </c>
      <c r="I11040" s="251" t="s">
        <v>7471</v>
      </c>
      <c r="J11040" s="285" t="s">
        <v>7482</v>
      </c>
      <c r="K11040" s="278" t="str">
        <f t="shared" si="364"/>
        <v>KEN001People affected</v>
      </c>
      <c r="L11040" s="286">
        <v>43798</v>
      </c>
      <c r="M11040" s="286" t="s">
        <v>3248</v>
      </c>
    </row>
    <row r="11041" spans="1:13" s="269" customFormat="1" ht="15.5" hidden="1" thickTop="1" thickBot="1" x14ac:dyDescent="0.4">
      <c r="A11041" s="287" t="s">
        <v>5461</v>
      </c>
      <c r="B11041" s="284" t="str">
        <f>VLOOKUP(A11041,Lists!B:C,2,FALSE)</f>
        <v>KEN001</v>
      </c>
      <c r="C11041" s="284" t="str">
        <f>VLOOKUP(A11041,Lists!B:D,3,FALSE)</f>
        <v>KEN</v>
      </c>
      <c r="D11041" s="289" t="s">
        <v>5029</v>
      </c>
      <c r="E11041" s="289">
        <v>48</v>
      </c>
      <c r="F11041" s="289" t="s">
        <v>7887</v>
      </c>
      <c r="G11041" s="289" t="s">
        <v>730</v>
      </c>
      <c r="H11041" s="278">
        <f t="shared" si="363"/>
        <v>3</v>
      </c>
      <c r="I11041" s="252" t="s">
        <v>7927</v>
      </c>
      <c r="J11041" s="289" t="s">
        <v>7937</v>
      </c>
      <c r="K11041" s="278" t="str">
        <f t="shared" si="364"/>
        <v>KEN001Fatalities reported</v>
      </c>
      <c r="L11041" s="290">
        <v>43798</v>
      </c>
      <c r="M11041" s="290" t="s">
        <v>3248</v>
      </c>
    </row>
    <row r="11042" spans="1:13" s="269" customFormat="1" ht="15.5" hidden="1" thickTop="1" thickBot="1" x14ac:dyDescent="0.4">
      <c r="A11042" s="283" t="s">
        <v>5461</v>
      </c>
      <c r="B11042" s="284" t="str">
        <f>VLOOKUP(A11042,Lists!B:C,2,FALSE)</f>
        <v>KEN001</v>
      </c>
      <c r="C11042" s="284" t="str">
        <f>VLOOKUP(A11042,Lists!B:D,3,FALSE)</f>
        <v>KEN</v>
      </c>
      <c r="D11042" s="285" t="s">
        <v>5115</v>
      </c>
      <c r="E11042" s="285">
        <v>48</v>
      </c>
      <c r="F11042" s="285" t="s">
        <v>7887</v>
      </c>
      <c r="G11042" s="285" t="s">
        <v>730</v>
      </c>
      <c r="H11042" s="278">
        <f t="shared" si="363"/>
        <v>3</v>
      </c>
      <c r="I11042" s="251" t="s">
        <v>7927</v>
      </c>
      <c r="J11042" s="285" t="s">
        <v>7937</v>
      </c>
      <c r="K11042" s="278" t="str">
        <f t="shared" si="364"/>
        <v>KEN001Fatalities in all crises</v>
      </c>
      <c r="L11042" s="286">
        <v>43798</v>
      </c>
      <c r="M11042" s="286" t="s">
        <v>3248</v>
      </c>
    </row>
    <row r="11043" spans="1:13" s="269" customFormat="1" ht="15.5" hidden="1" thickTop="1" thickBot="1" x14ac:dyDescent="0.4">
      <c r="A11043" s="287" t="s">
        <v>5461</v>
      </c>
      <c r="B11043" s="284" t="str">
        <f>VLOOKUP(A11043,Lists!B:C,2,FALSE)</f>
        <v>KEN001</v>
      </c>
      <c r="C11043" s="284" t="str">
        <f>VLOOKUP(A11043,Lists!B:D,3,FALSE)</f>
        <v>KEN</v>
      </c>
      <c r="D11043" s="289" t="s">
        <v>5110</v>
      </c>
      <c r="E11043" s="289">
        <v>41921730</v>
      </c>
      <c r="F11043" s="289" t="s">
        <v>7890</v>
      </c>
      <c r="G11043" s="289" t="s">
        <v>731</v>
      </c>
      <c r="H11043" s="278">
        <f t="shared" si="363"/>
        <v>2</v>
      </c>
      <c r="I11043" s="252" t="s">
        <v>7941</v>
      </c>
      <c r="J11043" s="289" t="s">
        <v>7942</v>
      </c>
      <c r="K11043" s="278" t="str">
        <f t="shared" si="364"/>
        <v>KEN001Minimal humanitarian conditions - Level 1</v>
      </c>
      <c r="L11043" s="290">
        <v>43798</v>
      </c>
      <c r="M11043" s="290" t="s">
        <v>3248</v>
      </c>
    </row>
    <row r="11044" spans="1:13" s="269" customFormat="1" ht="15.5" hidden="1" thickTop="1" thickBot="1" x14ac:dyDescent="0.4">
      <c r="A11044" s="283" t="s">
        <v>5461</v>
      </c>
      <c r="B11044" s="284" t="str">
        <f>VLOOKUP(A11044,Lists!B:C,2,FALSE)</f>
        <v>KEN001</v>
      </c>
      <c r="C11044" s="284" t="str">
        <f>VLOOKUP(A11044,Lists!B:D,3,FALSE)</f>
        <v>KEN</v>
      </c>
      <c r="D11044" s="285" t="s">
        <v>5111</v>
      </c>
      <c r="E11044" s="285">
        <v>375280</v>
      </c>
      <c r="F11044" s="285" t="s">
        <v>7890</v>
      </c>
      <c r="G11044" s="285" t="s">
        <v>731</v>
      </c>
      <c r="H11044" s="278">
        <f t="shared" si="363"/>
        <v>2</v>
      </c>
      <c r="I11044" s="251" t="s">
        <v>7941</v>
      </c>
      <c r="J11044" s="285" t="s">
        <v>7942</v>
      </c>
      <c r="K11044" s="278" t="str">
        <f t="shared" si="364"/>
        <v>KEN001Stressed humanitarian conditions - Level 2</v>
      </c>
      <c r="L11044" s="286">
        <v>43798</v>
      </c>
      <c r="M11044" s="286" t="s">
        <v>3248</v>
      </c>
    </row>
    <row r="11045" spans="1:13" s="269" customFormat="1" ht="15.5" hidden="1" thickTop="1" thickBot="1" x14ac:dyDescent="0.4">
      <c r="A11045" s="287" t="s">
        <v>5461</v>
      </c>
      <c r="B11045" s="284" t="str">
        <f>VLOOKUP(A11045,Lists!B:C,2,FALSE)</f>
        <v>KEN001</v>
      </c>
      <c r="C11045" s="284" t="str">
        <f>VLOOKUP(A11045,Lists!B:D,3,FALSE)</f>
        <v>KEN</v>
      </c>
      <c r="D11045" s="289" t="s">
        <v>5112</v>
      </c>
      <c r="E11045" s="289">
        <v>3224524</v>
      </c>
      <c r="F11045" s="289" t="s">
        <v>7890</v>
      </c>
      <c r="G11045" s="289" t="s">
        <v>731</v>
      </c>
      <c r="H11045" s="278">
        <f t="shared" si="363"/>
        <v>2</v>
      </c>
      <c r="I11045" s="252" t="s">
        <v>7941</v>
      </c>
      <c r="J11045" s="289" t="s">
        <v>7942</v>
      </c>
      <c r="K11045" s="278" t="str">
        <f t="shared" si="364"/>
        <v>KEN001Moderate humanitarian conditions - Level 3</v>
      </c>
      <c r="L11045" s="290">
        <v>43798</v>
      </c>
      <c r="M11045" s="290" t="s">
        <v>3248</v>
      </c>
    </row>
    <row r="11046" spans="1:13" s="269" customFormat="1" ht="15.5" hidden="1" thickTop="1" thickBot="1" x14ac:dyDescent="0.4">
      <c r="A11046" s="283" t="s">
        <v>5461</v>
      </c>
      <c r="B11046" s="284" t="str">
        <f>VLOOKUP(A11046,Lists!B:C,2,FALSE)</f>
        <v>KEN001</v>
      </c>
      <c r="C11046" s="284" t="str">
        <f>VLOOKUP(A11046,Lists!B:D,3,FALSE)</f>
        <v>KEN</v>
      </c>
      <c r="D11046" s="285" t="s">
        <v>5113</v>
      </c>
      <c r="E11046" s="285">
        <v>357000</v>
      </c>
      <c r="F11046" s="285" t="s">
        <v>7890</v>
      </c>
      <c r="G11046" s="285" t="s">
        <v>731</v>
      </c>
      <c r="H11046" s="278">
        <f t="shared" si="363"/>
        <v>2</v>
      </c>
      <c r="I11046" s="251" t="s">
        <v>7941</v>
      </c>
      <c r="J11046" s="285" t="s">
        <v>7942</v>
      </c>
      <c r="K11046" s="278" t="str">
        <f t="shared" si="364"/>
        <v>KEN001Severe humanitarian conditions - Level 4</v>
      </c>
      <c r="L11046" s="286">
        <v>43798</v>
      </c>
      <c r="M11046" s="286" t="s">
        <v>3248</v>
      </c>
    </row>
    <row r="11047" spans="1:13" s="269" customFormat="1" ht="15.5" hidden="1" thickTop="1" thickBot="1" x14ac:dyDescent="0.4">
      <c r="A11047" s="287" t="s">
        <v>6848</v>
      </c>
      <c r="B11047" s="284" t="str">
        <f>VLOOKUP(A11047,Lists!B:C,2,FALSE)</f>
        <v>BHS002</v>
      </c>
      <c r="C11047" s="284" t="str">
        <f>VLOOKUP(A11047,Lists!B:D,3,FALSE)</f>
        <v>BHS</v>
      </c>
      <c r="D11047" s="289" t="s">
        <v>5029</v>
      </c>
      <c r="E11047" s="289">
        <v>69</v>
      </c>
      <c r="F11047" s="289" t="s">
        <v>7891</v>
      </c>
      <c r="G11047" s="289" t="s">
        <v>731</v>
      </c>
      <c r="H11047" s="278">
        <f t="shared" si="363"/>
        <v>2</v>
      </c>
      <c r="I11047" s="252" t="s">
        <v>7943</v>
      </c>
      <c r="J11047" s="289" t="s">
        <v>7944</v>
      </c>
      <c r="K11047" s="278" t="str">
        <f t="shared" si="364"/>
        <v>BHS002Fatalities reported</v>
      </c>
      <c r="L11047" s="290">
        <v>43798</v>
      </c>
      <c r="M11047" s="290" t="s">
        <v>3248</v>
      </c>
    </row>
    <row r="11048" spans="1:13" s="269" customFormat="1" ht="15.5" hidden="1" thickTop="1" thickBot="1" x14ac:dyDescent="0.4">
      <c r="A11048" s="283" t="s">
        <v>6848</v>
      </c>
      <c r="B11048" s="284" t="str">
        <f>VLOOKUP(A11048,Lists!B:C,2,FALSE)</f>
        <v>BHS002</v>
      </c>
      <c r="C11048" s="284" t="str">
        <f>VLOOKUP(A11048,Lists!B:D,3,FALSE)</f>
        <v>BHS</v>
      </c>
      <c r="D11048" s="285" t="s">
        <v>5115</v>
      </c>
      <c r="E11048" s="285">
        <v>69</v>
      </c>
      <c r="F11048" s="285" t="s">
        <v>7891</v>
      </c>
      <c r="G11048" s="285" t="s">
        <v>731</v>
      </c>
      <c r="H11048" s="278">
        <f t="shared" si="363"/>
        <v>2</v>
      </c>
      <c r="I11048" s="251" t="s">
        <v>7943</v>
      </c>
      <c r="J11048" s="285" t="s">
        <v>7944</v>
      </c>
      <c r="K11048" s="278" t="str">
        <f t="shared" si="364"/>
        <v>BHS002Fatalities in all crises</v>
      </c>
      <c r="L11048" s="286">
        <v>43798</v>
      </c>
      <c r="M11048" s="286" t="s">
        <v>3248</v>
      </c>
    </row>
    <row r="11049" spans="1:13" s="269" customFormat="1" ht="15.5" hidden="1" thickTop="1" thickBot="1" x14ac:dyDescent="0.4">
      <c r="A11049" s="287" t="s">
        <v>1243</v>
      </c>
      <c r="B11049" s="284" t="str">
        <f>VLOOKUP(A11049,Lists!B:C,2,FALSE)</f>
        <v>CMR004</v>
      </c>
      <c r="C11049" s="284" t="str">
        <f>VLOOKUP(A11049,Lists!B:D,3,FALSE)</f>
        <v>CMR</v>
      </c>
      <c r="D11049" s="289" t="s">
        <v>522</v>
      </c>
      <c r="E11049" s="289">
        <v>25553781</v>
      </c>
      <c r="F11049" s="289" t="s">
        <v>7892</v>
      </c>
      <c r="G11049" s="289" t="s">
        <v>731</v>
      </c>
      <c r="H11049" s="278">
        <f t="shared" si="363"/>
        <v>2</v>
      </c>
      <c r="I11049" s="252" t="s">
        <v>7945</v>
      </c>
      <c r="J11049" s="289" t="s">
        <v>7946</v>
      </c>
      <c r="K11049" s="278" t="str">
        <f t="shared" si="364"/>
        <v>CMR004Total population</v>
      </c>
      <c r="L11049" s="290">
        <v>43798</v>
      </c>
      <c r="M11049" s="290" t="s">
        <v>3248</v>
      </c>
    </row>
    <row r="11050" spans="1:13" s="269" customFormat="1" ht="15.5" hidden="1" thickTop="1" thickBot="1" x14ac:dyDescent="0.4">
      <c r="A11050" s="283" t="s">
        <v>1243</v>
      </c>
      <c r="B11050" s="284" t="str">
        <f>VLOOKUP(A11050,Lists!B:C,2,FALSE)</f>
        <v>CMR004</v>
      </c>
      <c r="C11050" s="284" t="str">
        <f>VLOOKUP(A11050,Lists!B:D,3,FALSE)</f>
        <v>CMR</v>
      </c>
      <c r="D11050" s="285" t="s">
        <v>737</v>
      </c>
      <c r="E11050" s="285">
        <v>2582006</v>
      </c>
      <c r="F11050" s="285" t="s">
        <v>7893</v>
      </c>
      <c r="G11050" s="285" t="s">
        <v>731</v>
      </c>
      <c r="H11050" s="278">
        <f t="shared" si="363"/>
        <v>2</v>
      </c>
      <c r="I11050" s="251" t="s">
        <v>7947</v>
      </c>
      <c r="J11050" s="285" t="s">
        <v>7948</v>
      </c>
      <c r="K11050" s="278" t="str">
        <f t="shared" si="364"/>
        <v>CMR004People exposed</v>
      </c>
      <c r="L11050" s="286">
        <v>43798</v>
      </c>
      <c r="M11050" s="286" t="s">
        <v>3248</v>
      </c>
    </row>
    <row r="11051" spans="1:13" s="269" customFormat="1" ht="15.5" hidden="1" thickTop="1" thickBot="1" x14ac:dyDescent="0.4">
      <c r="A11051" s="287" t="s">
        <v>1243</v>
      </c>
      <c r="B11051" s="284" t="str">
        <f>VLOOKUP(A11051,Lists!B:C,2,FALSE)</f>
        <v>CMR004</v>
      </c>
      <c r="C11051" s="284" t="str">
        <f>VLOOKUP(A11051,Lists!B:D,3,FALSE)</f>
        <v>CMR</v>
      </c>
      <c r="D11051" s="289" t="s">
        <v>533</v>
      </c>
      <c r="E11051" s="289">
        <v>271960</v>
      </c>
      <c r="F11051" s="289" t="s">
        <v>7718</v>
      </c>
      <c r="G11051" s="289" t="s">
        <v>731</v>
      </c>
      <c r="H11051" s="278">
        <f t="shared" si="363"/>
        <v>2</v>
      </c>
      <c r="I11051" s="252" t="s">
        <v>7949</v>
      </c>
      <c r="J11051" s="289" t="s">
        <v>7950</v>
      </c>
      <c r="K11051" s="278" t="str">
        <f t="shared" si="364"/>
        <v>CMR004People affected</v>
      </c>
      <c r="L11051" s="290">
        <v>43798</v>
      </c>
      <c r="M11051" s="290" t="s">
        <v>3248</v>
      </c>
    </row>
    <row r="11052" spans="1:13" s="269" customFormat="1" ht="15.5" thickTop="1" thickBot="1" x14ac:dyDescent="0.4">
      <c r="A11052" s="283" t="s">
        <v>1243</v>
      </c>
      <c r="B11052" s="284" t="str">
        <f>VLOOKUP(A11052,Lists!B:C,2,FALSE)</f>
        <v>CMR004</v>
      </c>
      <c r="C11052" s="284" t="str">
        <f>VLOOKUP(A11052,Lists!B:D,3,FALSE)</f>
        <v>CMR</v>
      </c>
      <c r="D11052" s="285" t="s">
        <v>666</v>
      </c>
      <c r="E11052" s="285">
        <v>271960</v>
      </c>
      <c r="F11052" s="285" t="s">
        <v>7718</v>
      </c>
      <c r="G11052" s="285" t="s">
        <v>731</v>
      </c>
      <c r="H11052" s="278">
        <f t="shared" si="363"/>
        <v>2</v>
      </c>
      <c r="I11052" s="251" t="s">
        <v>7949</v>
      </c>
      <c r="J11052" s="285" t="s">
        <v>7951</v>
      </c>
      <c r="K11052" s="278" t="str">
        <f t="shared" si="364"/>
        <v>CMR004People displaced</v>
      </c>
      <c r="L11052" s="286">
        <v>43798</v>
      </c>
      <c r="M11052" s="286" t="s">
        <v>3248</v>
      </c>
    </row>
    <row r="11053" spans="1:13" s="269" customFormat="1" ht="15.5" hidden="1" thickTop="1" thickBot="1" x14ac:dyDescent="0.4">
      <c r="A11053" s="287" t="s">
        <v>1243</v>
      </c>
      <c r="B11053" s="284" t="str">
        <f>VLOOKUP(A11053,Lists!B:C,2,FALSE)</f>
        <v>CMR004</v>
      </c>
      <c r="C11053" s="284" t="str">
        <f>VLOOKUP(A11053,Lists!B:D,3,FALSE)</f>
        <v>CMR</v>
      </c>
      <c r="D11053" s="289" t="s">
        <v>5115</v>
      </c>
      <c r="E11053" s="289">
        <v>593</v>
      </c>
      <c r="F11053" s="289" t="s">
        <v>1772</v>
      </c>
      <c r="G11053" s="289" t="s">
        <v>731</v>
      </c>
      <c r="H11053" s="278">
        <f t="shared" si="363"/>
        <v>2</v>
      </c>
      <c r="I11053" s="252" t="s">
        <v>1786</v>
      </c>
      <c r="J11053" s="289" t="s">
        <v>7952</v>
      </c>
      <c r="K11053" s="278" t="str">
        <f t="shared" si="364"/>
        <v>CMR004Fatalities in all crises</v>
      </c>
      <c r="L11053" s="290">
        <v>43798</v>
      </c>
      <c r="M11053" s="290" t="s">
        <v>3248</v>
      </c>
    </row>
    <row r="11054" spans="1:13" s="269" customFormat="1" ht="15.5" hidden="1" thickTop="1" thickBot="1" x14ac:dyDescent="0.4">
      <c r="A11054" s="283" t="s">
        <v>1243</v>
      </c>
      <c r="B11054" s="284" t="str">
        <f>VLOOKUP(A11054,Lists!B:C,2,FALSE)</f>
        <v>CMR004</v>
      </c>
      <c r="C11054" s="284" t="str">
        <f>VLOOKUP(A11054,Lists!B:D,3,FALSE)</f>
        <v>CMR</v>
      </c>
      <c r="D11054" s="285" t="s">
        <v>5110</v>
      </c>
      <c r="E11054" s="285">
        <v>2582006</v>
      </c>
      <c r="F11054" s="285" t="s">
        <v>7893</v>
      </c>
      <c r="G11054" s="285" t="s">
        <v>731</v>
      </c>
      <c r="H11054" s="278">
        <f t="shared" si="363"/>
        <v>2</v>
      </c>
      <c r="I11054" s="251" t="s">
        <v>7947</v>
      </c>
      <c r="J11054" s="285" t="s">
        <v>7422</v>
      </c>
      <c r="K11054" s="278" t="str">
        <f t="shared" si="364"/>
        <v>CMR004Minimal humanitarian conditions - Level 1</v>
      </c>
      <c r="L11054" s="286">
        <v>43798</v>
      </c>
      <c r="M11054" s="286" t="s">
        <v>3248</v>
      </c>
    </row>
    <row r="11055" spans="1:13" s="269" customFormat="1" ht="15.5" hidden="1" thickTop="1" thickBot="1" x14ac:dyDescent="0.4">
      <c r="A11055" s="287" t="s">
        <v>1243</v>
      </c>
      <c r="B11055" s="284" t="str">
        <f>VLOOKUP(A11055,Lists!B:C,2,FALSE)</f>
        <v>CMR004</v>
      </c>
      <c r="C11055" s="284" t="str">
        <f>VLOOKUP(A11055,Lists!B:D,3,FALSE)</f>
        <v>CMR</v>
      </c>
      <c r="D11055" s="289" t="s">
        <v>5112</v>
      </c>
      <c r="E11055" s="289">
        <v>271960</v>
      </c>
      <c r="F11055" s="289" t="s">
        <v>7893</v>
      </c>
      <c r="G11055" s="289" t="s">
        <v>731</v>
      </c>
      <c r="H11055" s="278">
        <f t="shared" si="363"/>
        <v>2</v>
      </c>
      <c r="I11055" s="252" t="s">
        <v>7947</v>
      </c>
      <c r="J11055" s="289" t="s">
        <v>7422</v>
      </c>
      <c r="K11055" s="278" t="str">
        <f t="shared" si="364"/>
        <v>CMR004Moderate humanitarian conditions - Level 3</v>
      </c>
      <c r="L11055" s="290">
        <v>43798</v>
      </c>
      <c r="M11055" s="290" t="s">
        <v>3248</v>
      </c>
    </row>
    <row r="11056" spans="1:13" s="269" customFormat="1" ht="15.5" hidden="1" thickTop="1" thickBot="1" x14ac:dyDescent="0.4">
      <c r="A11056" s="283" t="s">
        <v>1242</v>
      </c>
      <c r="B11056" s="284" t="str">
        <f>VLOOKUP(A11056,Lists!B:C,2,FALSE)</f>
        <v>CMR003</v>
      </c>
      <c r="C11056" s="284" t="str">
        <f>VLOOKUP(A11056,Lists!B:D,3,FALSE)</f>
        <v>CMR</v>
      </c>
      <c r="D11056" s="285" t="s">
        <v>522</v>
      </c>
      <c r="E11056" s="285">
        <v>25553781</v>
      </c>
      <c r="F11056" s="285" t="s">
        <v>7892</v>
      </c>
      <c r="G11056" s="285" t="s">
        <v>731</v>
      </c>
      <c r="H11056" s="278">
        <f t="shared" si="363"/>
        <v>2</v>
      </c>
      <c r="I11056" s="251" t="s">
        <v>7945</v>
      </c>
      <c r="J11056" s="285" t="s">
        <v>7946</v>
      </c>
      <c r="K11056" s="278" t="str">
        <f t="shared" si="364"/>
        <v>CMR003Total population</v>
      </c>
      <c r="L11056" s="286">
        <v>43798</v>
      </c>
      <c r="M11056" s="286" t="s">
        <v>3248</v>
      </c>
    </row>
    <row r="11057" spans="1:13" s="269" customFormat="1" ht="15.5" hidden="1" thickTop="1" thickBot="1" x14ac:dyDescent="0.4">
      <c r="A11057" s="287" t="s">
        <v>1242</v>
      </c>
      <c r="B11057" s="284" t="str">
        <f>VLOOKUP(A11057,Lists!B:C,2,FALSE)</f>
        <v>CMR003</v>
      </c>
      <c r="C11057" s="284" t="str">
        <f>VLOOKUP(A11057,Lists!B:D,3,FALSE)</f>
        <v>CMR</v>
      </c>
      <c r="D11057" s="289" t="s">
        <v>737</v>
      </c>
      <c r="E11057" s="289">
        <v>9648228</v>
      </c>
      <c r="F11057" s="289" t="s">
        <v>7894</v>
      </c>
      <c r="G11057" s="289" t="s">
        <v>731</v>
      </c>
      <c r="H11057" s="278">
        <f t="shared" si="363"/>
        <v>2</v>
      </c>
      <c r="I11057" s="252" t="s">
        <v>1781</v>
      </c>
      <c r="J11057" s="289" t="s">
        <v>7953</v>
      </c>
      <c r="K11057" s="278" t="str">
        <f t="shared" si="364"/>
        <v>CMR003People exposed</v>
      </c>
      <c r="L11057" s="290">
        <v>43798</v>
      </c>
      <c r="M11057" s="290" t="s">
        <v>3248</v>
      </c>
    </row>
    <row r="11058" spans="1:13" s="269" customFormat="1" ht="15.5" thickTop="1" thickBot="1" x14ac:dyDescent="0.4">
      <c r="A11058" s="283" t="s">
        <v>1242</v>
      </c>
      <c r="B11058" s="284" t="str">
        <f>VLOOKUP(A11058,Lists!B:C,2,FALSE)</f>
        <v>CMR003</v>
      </c>
      <c r="C11058" s="284" t="str">
        <f>VLOOKUP(A11058,Lists!B:D,3,FALSE)</f>
        <v>CMR</v>
      </c>
      <c r="D11058" s="285" t="s">
        <v>666</v>
      </c>
      <c r="E11058" s="285">
        <v>580354</v>
      </c>
      <c r="F11058" s="285" t="s">
        <v>7895</v>
      </c>
      <c r="G11058" s="285" t="s">
        <v>731</v>
      </c>
      <c r="H11058" s="278">
        <f t="shared" si="363"/>
        <v>2</v>
      </c>
      <c r="I11058" s="251" t="s">
        <v>7954</v>
      </c>
      <c r="J11058" s="285" t="s">
        <v>7955</v>
      </c>
      <c r="K11058" s="278" t="str">
        <f t="shared" si="364"/>
        <v>CMR003People displaced</v>
      </c>
      <c r="L11058" s="286">
        <v>43798</v>
      </c>
      <c r="M11058" s="286" t="s">
        <v>3248</v>
      </c>
    </row>
    <row r="11059" spans="1:13" s="269" customFormat="1" ht="15.5" hidden="1" thickTop="1" thickBot="1" x14ac:dyDescent="0.4">
      <c r="A11059" s="287" t="s">
        <v>1242</v>
      </c>
      <c r="B11059" s="284" t="str">
        <f>VLOOKUP(A11059,Lists!B:C,2,FALSE)</f>
        <v>CMR003</v>
      </c>
      <c r="C11059" s="284" t="str">
        <f>VLOOKUP(A11059,Lists!B:D,3,FALSE)</f>
        <v>CMR</v>
      </c>
      <c r="D11059" s="289" t="s">
        <v>5029</v>
      </c>
      <c r="E11059" s="289">
        <v>309</v>
      </c>
      <c r="F11059" s="289" t="s">
        <v>1772</v>
      </c>
      <c r="G11059" s="289" t="s">
        <v>731</v>
      </c>
      <c r="H11059" s="278">
        <f t="shared" si="363"/>
        <v>2</v>
      </c>
      <c r="I11059" s="252" t="s">
        <v>1786</v>
      </c>
      <c r="J11059" s="289" t="s">
        <v>7956</v>
      </c>
      <c r="K11059" s="278" t="str">
        <f t="shared" si="364"/>
        <v>CMR003Fatalities reported</v>
      </c>
      <c r="L11059" s="290">
        <v>43798</v>
      </c>
      <c r="M11059" s="290" t="s">
        <v>3248</v>
      </c>
    </row>
    <row r="11060" spans="1:13" s="269" customFormat="1" ht="15.5" hidden="1" thickTop="1" thickBot="1" x14ac:dyDescent="0.4">
      <c r="A11060" s="283" t="s">
        <v>1242</v>
      </c>
      <c r="B11060" s="284" t="str">
        <f>VLOOKUP(A11060,Lists!B:C,2,FALSE)</f>
        <v>CMR003</v>
      </c>
      <c r="C11060" s="284" t="str">
        <f>VLOOKUP(A11060,Lists!B:D,3,FALSE)</f>
        <v>CMR</v>
      </c>
      <c r="D11060" s="285" t="s">
        <v>5115</v>
      </c>
      <c r="E11060" s="285">
        <v>593</v>
      </c>
      <c r="F11060" s="285" t="s">
        <v>1772</v>
      </c>
      <c r="G11060" s="285" t="s">
        <v>731</v>
      </c>
      <c r="H11060" s="278">
        <f t="shared" si="363"/>
        <v>2</v>
      </c>
      <c r="I11060" s="251" t="s">
        <v>1786</v>
      </c>
      <c r="J11060" s="285" t="s">
        <v>7952</v>
      </c>
      <c r="K11060" s="278" t="str">
        <f t="shared" si="364"/>
        <v>CMR003Fatalities in all crises</v>
      </c>
      <c r="L11060" s="286">
        <v>43798</v>
      </c>
      <c r="M11060" s="286" t="s">
        <v>3248</v>
      </c>
    </row>
    <row r="11061" spans="1:13" s="269" customFormat="1" ht="15.5" hidden="1" thickTop="1" thickBot="1" x14ac:dyDescent="0.4">
      <c r="A11061" s="287" t="s">
        <v>1242</v>
      </c>
      <c r="B11061" s="284" t="str">
        <f>VLOOKUP(A11061,Lists!B:C,2,FALSE)</f>
        <v>CMR003</v>
      </c>
      <c r="C11061" s="284" t="str">
        <f>VLOOKUP(A11061,Lists!B:D,3,FALSE)</f>
        <v>CMR</v>
      </c>
      <c r="D11061" s="289" t="s">
        <v>5110</v>
      </c>
      <c r="E11061" s="289">
        <v>5648228</v>
      </c>
      <c r="F11061" s="289" t="s">
        <v>7896</v>
      </c>
      <c r="G11061" s="289" t="s">
        <v>731</v>
      </c>
      <c r="H11061" s="278">
        <f t="shared" si="363"/>
        <v>2</v>
      </c>
      <c r="I11061" s="252" t="s">
        <v>7957</v>
      </c>
      <c r="J11061" s="289" t="s">
        <v>7958</v>
      </c>
      <c r="K11061" s="278" t="str">
        <f t="shared" si="364"/>
        <v>CMR003Minimal humanitarian conditions - Level 1</v>
      </c>
      <c r="L11061" s="290">
        <v>43798</v>
      </c>
      <c r="M11061" s="290" t="s">
        <v>3248</v>
      </c>
    </row>
    <row r="11062" spans="1:13" s="269" customFormat="1" ht="15.5" hidden="1" thickTop="1" thickBot="1" x14ac:dyDescent="0.4">
      <c r="A11062" s="283" t="s">
        <v>1241</v>
      </c>
      <c r="B11062" s="284" t="str">
        <f>VLOOKUP(A11062,Lists!B:C,2,FALSE)</f>
        <v>CMR002</v>
      </c>
      <c r="C11062" s="284" t="str">
        <f>VLOOKUP(A11062,Lists!B:D,3,FALSE)</f>
        <v>CMR</v>
      </c>
      <c r="D11062" s="285" t="s">
        <v>522</v>
      </c>
      <c r="E11062" s="285">
        <v>25553781</v>
      </c>
      <c r="F11062" s="285" t="s">
        <v>7892</v>
      </c>
      <c r="G11062" s="285" t="s">
        <v>731</v>
      </c>
      <c r="H11062" s="278">
        <f t="shared" si="363"/>
        <v>2</v>
      </c>
      <c r="I11062" s="251" t="s">
        <v>7945</v>
      </c>
      <c r="J11062" s="285" t="s">
        <v>7946</v>
      </c>
      <c r="K11062" s="278" t="str">
        <f t="shared" si="364"/>
        <v>CMR002Total population</v>
      </c>
      <c r="L11062" s="286">
        <v>43798</v>
      </c>
      <c r="M11062" s="286" t="s">
        <v>3248</v>
      </c>
    </row>
    <row r="11063" spans="1:13" s="269" customFormat="1" ht="15.5" hidden="1" thickTop="1" thickBot="1" x14ac:dyDescent="0.4">
      <c r="A11063" s="287" t="s">
        <v>1241</v>
      </c>
      <c r="B11063" s="284" t="str">
        <f>VLOOKUP(A11063,Lists!B:C,2,FALSE)</f>
        <v>CMR002</v>
      </c>
      <c r="C11063" s="284" t="str">
        <f>VLOOKUP(A11063,Lists!B:D,3,FALSE)</f>
        <v>CMR</v>
      </c>
      <c r="D11063" s="289" t="s">
        <v>737</v>
      </c>
      <c r="E11063" s="289">
        <v>3329127</v>
      </c>
      <c r="F11063" s="289" t="s">
        <v>7897</v>
      </c>
      <c r="G11063" s="289" t="s">
        <v>731</v>
      </c>
      <c r="H11063" s="278">
        <f t="shared" si="363"/>
        <v>2</v>
      </c>
      <c r="I11063" s="252" t="s">
        <v>7959</v>
      </c>
      <c r="J11063" s="289" t="s">
        <v>7960</v>
      </c>
      <c r="K11063" s="278" t="str">
        <f t="shared" si="364"/>
        <v>CMR002People exposed</v>
      </c>
      <c r="L11063" s="290">
        <v>43798</v>
      </c>
      <c r="M11063" s="290" t="s">
        <v>3248</v>
      </c>
    </row>
    <row r="11064" spans="1:13" s="269" customFormat="1" ht="15.5" hidden="1" thickTop="1" thickBot="1" x14ac:dyDescent="0.4">
      <c r="A11064" s="283" t="s">
        <v>1241</v>
      </c>
      <c r="B11064" s="284" t="str">
        <f>VLOOKUP(A11064,Lists!B:C,2,FALSE)</f>
        <v>CMR002</v>
      </c>
      <c r="C11064" s="284" t="str">
        <f>VLOOKUP(A11064,Lists!B:D,3,FALSE)</f>
        <v>CMR</v>
      </c>
      <c r="D11064" s="285" t="s">
        <v>533</v>
      </c>
      <c r="E11064" s="285">
        <v>3329127</v>
      </c>
      <c r="F11064" s="285" t="s">
        <v>7897</v>
      </c>
      <c r="G11064" s="285" t="s">
        <v>731</v>
      </c>
      <c r="H11064" s="278">
        <f t="shared" si="363"/>
        <v>2</v>
      </c>
      <c r="I11064" s="251" t="s">
        <v>7959</v>
      </c>
      <c r="J11064" s="285" t="s">
        <v>7960</v>
      </c>
      <c r="K11064" s="278" t="str">
        <f t="shared" si="364"/>
        <v>CMR002People affected</v>
      </c>
      <c r="L11064" s="286">
        <v>43798</v>
      </c>
      <c r="M11064" s="286" t="s">
        <v>3248</v>
      </c>
    </row>
    <row r="11065" spans="1:13" s="269" customFormat="1" ht="15.5" thickTop="1" thickBot="1" x14ac:dyDescent="0.4">
      <c r="A11065" s="287" t="s">
        <v>1241</v>
      </c>
      <c r="B11065" s="284" t="str">
        <f>VLOOKUP(A11065,Lists!B:C,2,FALSE)</f>
        <v>CMR002</v>
      </c>
      <c r="C11065" s="284" t="str">
        <f>VLOOKUP(A11065,Lists!B:D,3,FALSE)</f>
        <v>CMR</v>
      </c>
      <c r="D11065" s="289" t="s">
        <v>666</v>
      </c>
      <c r="E11065" s="289">
        <v>381444</v>
      </c>
      <c r="F11065" s="289" t="s">
        <v>6695</v>
      </c>
      <c r="G11065" s="289" t="s">
        <v>731</v>
      </c>
      <c r="H11065" s="278">
        <f t="shared" ref="H11065:H11128" si="365">IF(G11065="x","x",IF(G11065="Low",3,IF(G11065="Medium",2,IF(G11065="High",1,FALSE))))</f>
        <v>2</v>
      </c>
      <c r="I11065" s="252" t="s">
        <v>7961</v>
      </c>
      <c r="J11065" s="289" t="s">
        <v>7962</v>
      </c>
      <c r="K11065" s="278" t="str">
        <f t="shared" si="364"/>
        <v>CMR002People displaced</v>
      </c>
      <c r="L11065" s="290">
        <v>43798</v>
      </c>
      <c r="M11065" s="290" t="s">
        <v>3248</v>
      </c>
    </row>
    <row r="11066" spans="1:13" s="269" customFormat="1" ht="15.5" hidden="1" thickTop="1" thickBot="1" x14ac:dyDescent="0.4">
      <c r="A11066" s="283" t="s">
        <v>1241</v>
      </c>
      <c r="B11066" s="284" t="str">
        <f>VLOOKUP(A11066,Lists!B:C,2,FALSE)</f>
        <v>CMR002</v>
      </c>
      <c r="C11066" s="284" t="str">
        <f>VLOOKUP(A11066,Lists!B:D,3,FALSE)</f>
        <v>CMR</v>
      </c>
      <c r="D11066" s="285" t="s">
        <v>5029</v>
      </c>
      <c r="E11066" s="285">
        <v>284</v>
      </c>
      <c r="F11066" s="285" t="s">
        <v>1772</v>
      </c>
      <c r="G11066" s="285" t="s">
        <v>731</v>
      </c>
      <c r="H11066" s="278">
        <f t="shared" si="365"/>
        <v>2</v>
      </c>
      <c r="I11066" s="251" t="s">
        <v>1786</v>
      </c>
      <c r="J11066" s="285" t="s">
        <v>7963</v>
      </c>
      <c r="K11066" s="278" t="str">
        <f t="shared" si="364"/>
        <v>CMR002Fatalities reported</v>
      </c>
      <c r="L11066" s="286">
        <v>43798</v>
      </c>
      <c r="M11066" s="286" t="s">
        <v>3248</v>
      </c>
    </row>
    <row r="11067" spans="1:13" s="269" customFormat="1" ht="15.5" hidden="1" thickTop="1" thickBot="1" x14ac:dyDescent="0.4">
      <c r="A11067" s="287" t="s">
        <v>1241</v>
      </c>
      <c r="B11067" s="284" t="str">
        <f>VLOOKUP(A11067,Lists!B:C,2,FALSE)</f>
        <v>CMR002</v>
      </c>
      <c r="C11067" s="284" t="str">
        <f>VLOOKUP(A11067,Lists!B:D,3,FALSE)</f>
        <v>CMR</v>
      </c>
      <c r="D11067" s="289" t="s">
        <v>5115</v>
      </c>
      <c r="E11067" s="289">
        <v>593</v>
      </c>
      <c r="F11067" s="289" t="s">
        <v>1772</v>
      </c>
      <c r="G11067" s="289" t="s">
        <v>731</v>
      </c>
      <c r="H11067" s="278">
        <f t="shared" si="365"/>
        <v>2</v>
      </c>
      <c r="I11067" s="252" t="s">
        <v>1786</v>
      </c>
      <c r="J11067" s="289" t="s">
        <v>7952</v>
      </c>
      <c r="K11067" s="278" t="str">
        <f t="shared" si="364"/>
        <v>CMR002Fatalities in all crises</v>
      </c>
      <c r="L11067" s="290">
        <v>43798</v>
      </c>
      <c r="M11067" s="290" t="s">
        <v>3248</v>
      </c>
    </row>
    <row r="11068" spans="1:13" s="269" customFormat="1" ht="15.5" hidden="1" thickTop="1" thickBot="1" x14ac:dyDescent="0.4">
      <c r="A11068" s="283" t="s">
        <v>1241</v>
      </c>
      <c r="B11068" s="284" t="str">
        <f>VLOOKUP(A11068,Lists!B:C,2,FALSE)</f>
        <v>CMR002</v>
      </c>
      <c r="C11068" s="284" t="str">
        <f>VLOOKUP(A11068,Lists!B:D,3,FALSE)</f>
        <v>CMR</v>
      </c>
      <c r="D11068" s="285" t="s">
        <v>533</v>
      </c>
      <c r="E11068" s="285">
        <v>1477698</v>
      </c>
      <c r="F11068" s="285" t="s">
        <v>7898</v>
      </c>
      <c r="G11068" s="285" t="s">
        <v>731</v>
      </c>
      <c r="H11068" s="278">
        <f t="shared" si="365"/>
        <v>2</v>
      </c>
      <c r="I11068" s="251" t="s">
        <v>7959</v>
      </c>
      <c r="J11068" s="285" t="s">
        <v>7427</v>
      </c>
      <c r="K11068" s="278" t="str">
        <f t="shared" ref="K11068:K11131" si="366">B11068&amp;""&amp;D11068</f>
        <v>CMR002People affected</v>
      </c>
      <c r="L11068" s="286">
        <v>43798</v>
      </c>
      <c r="M11068" s="286" t="s">
        <v>3248</v>
      </c>
    </row>
    <row r="11069" spans="1:13" s="269" customFormat="1" ht="15.5" hidden="1" thickTop="1" thickBot="1" x14ac:dyDescent="0.4">
      <c r="A11069" s="287" t="s">
        <v>3304</v>
      </c>
      <c r="B11069" s="284" t="str">
        <f>VLOOKUP(A11069,Lists!B:C,2,FALSE)</f>
        <v>CMR001</v>
      </c>
      <c r="C11069" s="284" t="str">
        <f>VLOOKUP(A11069,Lists!B:D,3,FALSE)</f>
        <v>CMR</v>
      </c>
      <c r="D11069" s="289" t="s">
        <v>522</v>
      </c>
      <c r="E11069" s="289">
        <v>25553781</v>
      </c>
      <c r="F11069" s="289" t="s">
        <v>7892</v>
      </c>
      <c r="G11069" s="289" t="s">
        <v>731</v>
      </c>
      <c r="H11069" s="278">
        <f t="shared" si="365"/>
        <v>2</v>
      </c>
      <c r="I11069" s="252" t="s">
        <v>7945</v>
      </c>
      <c r="J11069" s="289" t="s">
        <v>7946</v>
      </c>
      <c r="K11069" s="278" t="str">
        <f t="shared" si="366"/>
        <v>CMR001Total population</v>
      </c>
      <c r="L11069" s="290">
        <v>43798</v>
      </c>
      <c r="M11069" s="290" t="s">
        <v>3248</v>
      </c>
    </row>
    <row r="11070" spans="1:13" s="269" customFormat="1" ht="15.5" hidden="1" thickTop="1" thickBot="1" x14ac:dyDescent="0.4">
      <c r="A11070" s="283" t="s">
        <v>3304</v>
      </c>
      <c r="B11070" s="284" t="str">
        <f>VLOOKUP(A11070,Lists!B:C,2,FALSE)</f>
        <v>CMR001</v>
      </c>
      <c r="C11070" s="284" t="str">
        <f>VLOOKUP(A11070,Lists!B:D,3,FALSE)</f>
        <v>CMR</v>
      </c>
      <c r="D11070" s="285" t="s">
        <v>737</v>
      </c>
      <c r="E11070" s="285">
        <v>15559421</v>
      </c>
      <c r="F11070" s="285" t="s">
        <v>7899</v>
      </c>
      <c r="G11070" s="285" t="s">
        <v>731</v>
      </c>
      <c r="H11070" s="278">
        <f t="shared" si="365"/>
        <v>2</v>
      </c>
      <c r="I11070" s="251" t="s">
        <v>7964</v>
      </c>
      <c r="J11070" s="285" t="s">
        <v>7434</v>
      </c>
      <c r="K11070" s="278" t="str">
        <f t="shared" si="366"/>
        <v>CMR001People exposed</v>
      </c>
      <c r="L11070" s="286">
        <v>43798</v>
      </c>
      <c r="M11070" s="286" t="s">
        <v>3248</v>
      </c>
    </row>
    <row r="11071" spans="1:13" s="269" customFormat="1" ht="15.5" hidden="1" thickTop="1" thickBot="1" x14ac:dyDescent="0.4">
      <c r="A11071" s="287" t="s">
        <v>3304</v>
      </c>
      <c r="B11071" s="284" t="str">
        <f>VLOOKUP(A11071,Lists!B:C,2,FALSE)</f>
        <v>CMR001</v>
      </c>
      <c r="C11071" s="284" t="str">
        <f>VLOOKUP(A11071,Lists!B:D,3,FALSE)</f>
        <v>CMR</v>
      </c>
      <c r="D11071" s="289" t="s">
        <v>533</v>
      </c>
      <c r="E11071" s="289">
        <v>7601087</v>
      </c>
      <c r="F11071" s="289" t="s">
        <v>7899</v>
      </c>
      <c r="G11071" s="289" t="s">
        <v>731</v>
      </c>
      <c r="H11071" s="278">
        <f t="shared" si="365"/>
        <v>2</v>
      </c>
      <c r="I11071" s="252" t="s">
        <v>7964</v>
      </c>
      <c r="J11071" s="289" t="s">
        <v>7435</v>
      </c>
      <c r="K11071" s="278" t="str">
        <f t="shared" si="366"/>
        <v>CMR001People affected</v>
      </c>
      <c r="L11071" s="290">
        <v>43798</v>
      </c>
      <c r="M11071" s="290" t="s">
        <v>3248</v>
      </c>
    </row>
    <row r="11072" spans="1:13" s="269" customFormat="1" ht="15.5" thickTop="1" thickBot="1" x14ac:dyDescent="0.4">
      <c r="A11072" s="283" t="s">
        <v>3304</v>
      </c>
      <c r="B11072" s="284" t="str">
        <f>VLOOKUP(A11072,Lists!B:C,2,FALSE)</f>
        <v>CMR001</v>
      </c>
      <c r="C11072" s="284" t="str">
        <f>VLOOKUP(A11072,Lists!B:D,3,FALSE)</f>
        <v>CMR</v>
      </c>
      <c r="D11072" s="285" t="s">
        <v>666</v>
      </c>
      <c r="E11072" s="285">
        <v>1233758</v>
      </c>
      <c r="F11072" s="285" t="s">
        <v>7900</v>
      </c>
      <c r="G11072" s="285" t="s">
        <v>731</v>
      </c>
      <c r="H11072" s="278">
        <f t="shared" si="365"/>
        <v>2</v>
      </c>
      <c r="I11072" s="251" t="s">
        <v>7965</v>
      </c>
      <c r="J11072" s="285" t="s">
        <v>7436</v>
      </c>
      <c r="K11072" s="278" t="str">
        <f t="shared" si="366"/>
        <v>CMR001People displaced</v>
      </c>
      <c r="L11072" s="286">
        <v>43798</v>
      </c>
      <c r="M11072" s="286" t="s">
        <v>3248</v>
      </c>
    </row>
    <row r="11073" spans="1:13" s="269" customFormat="1" ht="15.5" hidden="1" thickTop="1" thickBot="1" x14ac:dyDescent="0.4">
      <c r="A11073" s="287" t="s">
        <v>3304</v>
      </c>
      <c r="B11073" s="284" t="str">
        <f>VLOOKUP(A11073,Lists!B:C,2,FALSE)</f>
        <v>CMR001</v>
      </c>
      <c r="C11073" s="284" t="str">
        <f>VLOOKUP(A11073,Lists!B:D,3,FALSE)</f>
        <v>CMR</v>
      </c>
      <c r="D11073" s="289" t="s">
        <v>5029</v>
      </c>
      <c r="E11073" s="289">
        <v>593</v>
      </c>
      <c r="F11073" s="289" t="s">
        <v>1772</v>
      </c>
      <c r="G11073" s="289" t="s">
        <v>731</v>
      </c>
      <c r="H11073" s="278">
        <f t="shared" si="365"/>
        <v>2</v>
      </c>
      <c r="I11073" s="252" t="s">
        <v>1786</v>
      </c>
      <c r="J11073" s="289" t="s">
        <v>7952</v>
      </c>
      <c r="K11073" s="278" t="str">
        <f t="shared" si="366"/>
        <v>CMR001Fatalities reported</v>
      </c>
      <c r="L11073" s="290">
        <v>43798</v>
      </c>
      <c r="M11073" s="290" t="s">
        <v>3248</v>
      </c>
    </row>
    <row r="11074" spans="1:13" s="269" customFormat="1" ht="15.5" hidden="1" thickTop="1" thickBot="1" x14ac:dyDescent="0.4">
      <c r="A11074" s="283" t="s">
        <v>3304</v>
      </c>
      <c r="B11074" s="284" t="str">
        <f>VLOOKUP(A11074,Lists!B:C,2,FALSE)</f>
        <v>CMR001</v>
      </c>
      <c r="C11074" s="284" t="str">
        <f>VLOOKUP(A11074,Lists!B:D,3,FALSE)</f>
        <v>CMR</v>
      </c>
      <c r="D11074" s="285" t="s">
        <v>5115</v>
      </c>
      <c r="E11074" s="285">
        <v>593</v>
      </c>
      <c r="F11074" s="285" t="s">
        <v>1772</v>
      </c>
      <c r="G11074" s="285" t="s">
        <v>731</v>
      </c>
      <c r="H11074" s="278">
        <f t="shared" si="365"/>
        <v>2</v>
      </c>
      <c r="I11074" s="251" t="s">
        <v>1786</v>
      </c>
      <c r="J11074" s="285" t="s">
        <v>7952</v>
      </c>
      <c r="K11074" s="278" t="str">
        <f t="shared" si="366"/>
        <v>CMR001Fatalities in all crises</v>
      </c>
      <c r="L11074" s="286">
        <v>43798</v>
      </c>
      <c r="M11074" s="286" t="s">
        <v>3248</v>
      </c>
    </row>
    <row r="11075" spans="1:13" s="269" customFormat="1" ht="15.5" hidden="1" thickTop="1" thickBot="1" x14ac:dyDescent="0.4">
      <c r="A11075" s="287" t="s">
        <v>3304</v>
      </c>
      <c r="B11075" s="284" t="str">
        <f>VLOOKUP(A11075,Lists!B:C,2,FALSE)</f>
        <v>CMR001</v>
      </c>
      <c r="C11075" s="284" t="str">
        <f>VLOOKUP(A11075,Lists!B:D,3,FALSE)</f>
        <v>CMR</v>
      </c>
      <c r="D11075" s="289" t="s">
        <v>5110</v>
      </c>
      <c r="E11075" s="289">
        <v>7958334</v>
      </c>
      <c r="F11075" s="289" t="s">
        <v>7899</v>
      </c>
      <c r="G11075" s="289" t="s">
        <v>731</v>
      </c>
      <c r="H11075" s="278">
        <f t="shared" si="365"/>
        <v>2</v>
      </c>
      <c r="I11075" s="252" t="s">
        <v>7964</v>
      </c>
      <c r="J11075" s="289" t="s">
        <v>7966</v>
      </c>
      <c r="K11075" s="278" t="str">
        <f t="shared" si="366"/>
        <v>CMR001Minimal humanitarian conditions - Level 1</v>
      </c>
      <c r="L11075" s="290">
        <v>43798</v>
      </c>
      <c r="M11075" s="290" t="s">
        <v>3248</v>
      </c>
    </row>
    <row r="11076" spans="1:13" s="269" customFormat="1" ht="15.5" hidden="1" thickTop="1" thickBot="1" x14ac:dyDescent="0.4">
      <c r="A11076" s="283" t="s">
        <v>3304</v>
      </c>
      <c r="B11076" s="284" t="str">
        <f>VLOOKUP(A11076,Lists!B:C,2,FALSE)</f>
        <v>CMR001</v>
      </c>
      <c r="C11076" s="284" t="str">
        <f>VLOOKUP(A11076,Lists!B:D,3,FALSE)</f>
        <v>CMR</v>
      </c>
      <c r="D11076" s="285" t="s">
        <v>5111</v>
      </c>
      <c r="E11076" s="285">
        <v>4150704</v>
      </c>
      <c r="F11076" s="285" t="s">
        <v>7899</v>
      </c>
      <c r="G11076" s="285" t="s">
        <v>731</v>
      </c>
      <c r="H11076" s="278">
        <f t="shared" si="365"/>
        <v>2</v>
      </c>
      <c r="I11076" s="251" t="s">
        <v>7964</v>
      </c>
      <c r="J11076" s="285" t="s">
        <v>7966</v>
      </c>
      <c r="K11076" s="278" t="str">
        <f t="shared" si="366"/>
        <v>CMR001Stressed humanitarian conditions - Level 2</v>
      </c>
      <c r="L11076" s="286">
        <v>43798</v>
      </c>
      <c r="M11076" s="286" t="s">
        <v>3248</v>
      </c>
    </row>
    <row r="11077" spans="1:13" s="269" customFormat="1" ht="15.5" hidden="1" thickTop="1" thickBot="1" x14ac:dyDescent="0.4">
      <c r="A11077" s="287" t="s">
        <v>3304</v>
      </c>
      <c r="B11077" s="284" t="str">
        <f>VLOOKUP(A11077,Lists!B:C,2,FALSE)</f>
        <v>CMR001</v>
      </c>
      <c r="C11077" s="284" t="str">
        <f>VLOOKUP(A11077,Lists!B:D,3,FALSE)</f>
        <v>CMR</v>
      </c>
      <c r="D11077" s="289" t="s">
        <v>5112</v>
      </c>
      <c r="E11077" s="289">
        <v>1270308</v>
      </c>
      <c r="F11077" s="289" t="s">
        <v>7899</v>
      </c>
      <c r="G11077" s="289" t="s">
        <v>731</v>
      </c>
      <c r="H11077" s="278">
        <f t="shared" si="365"/>
        <v>2</v>
      </c>
      <c r="I11077" s="252" t="s">
        <v>7964</v>
      </c>
      <c r="J11077" s="289" t="s">
        <v>7966</v>
      </c>
      <c r="K11077" s="278" t="str">
        <f t="shared" si="366"/>
        <v>CMR001Moderate humanitarian conditions - Level 3</v>
      </c>
      <c r="L11077" s="290">
        <v>43798</v>
      </c>
      <c r="M11077" s="290" t="s">
        <v>3248</v>
      </c>
    </row>
    <row r="11078" spans="1:13" s="269" customFormat="1" ht="15.5" hidden="1" thickTop="1" thickBot="1" x14ac:dyDescent="0.4">
      <c r="A11078" s="283" t="s">
        <v>7788</v>
      </c>
      <c r="B11078" s="284" t="str">
        <f>VLOOKUP(A11078,Lists!B:C,2,FALSE)</f>
        <v>SOM003</v>
      </c>
      <c r="C11078" s="284" t="str">
        <f>VLOOKUP(A11078,Lists!B:D,3,FALSE)</f>
        <v>SOM</v>
      </c>
      <c r="D11078" s="285" t="s">
        <v>522</v>
      </c>
      <c r="E11078" s="285">
        <v>14430229</v>
      </c>
      <c r="F11078" s="285" t="s">
        <v>7901</v>
      </c>
      <c r="G11078" s="285" t="s">
        <v>732</v>
      </c>
      <c r="H11078" s="278">
        <f t="shared" si="365"/>
        <v>1</v>
      </c>
      <c r="I11078" s="251" t="s">
        <v>7967</v>
      </c>
      <c r="J11078" s="285" t="s">
        <v>7968</v>
      </c>
      <c r="K11078" s="278" t="str">
        <f t="shared" si="366"/>
        <v>SOM003Total population</v>
      </c>
      <c r="L11078" s="286">
        <v>43798</v>
      </c>
      <c r="M11078" s="286" t="s">
        <v>3248</v>
      </c>
    </row>
    <row r="11079" spans="1:13" s="269" customFormat="1" ht="15.5" hidden="1" thickTop="1" thickBot="1" x14ac:dyDescent="0.4">
      <c r="A11079" s="287" t="s">
        <v>7788</v>
      </c>
      <c r="B11079" s="284" t="str">
        <f>VLOOKUP(A11079,Lists!B:C,2,FALSE)</f>
        <v>SOM003</v>
      </c>
      <c r="C11079" s="284" t="str">
        <f>VLOOKUP(A11079,Lists!B:D,3,FALSE)</f>
        <v>SOM</v>
      </c>
      <c r="D11079" s="289" t="s">
        <v>660</v>
      </c>
      <c r="E11079" s="289">
        <v>255047</v>
      </c>
      <c r="F11079" s="289" t="s">
        <v>7902</v>
      </c>
      <c r="G11079" s="289" t="s">
        <v>732</v>
      </c>
      <c r="H11079" s="278">
        <f t="shared" si="365"/>
        <v>1</v>
      </c>
      <c r="I11079" s="252" t="s">
        <v>7969</v>
      </c>
      <c r="J11079" s="289" t="s">
        <v>7970</v>
      </c>
      <c r="K11079" s="278" t="str">
        <f t="shared" si="366"/>
        <v>SOM003Landmass affected</v>
      </c>
      <c r="L11079" s="290">
        <v>43798</v>
      </c>
      <c r="M11079" s="290" t="s">
        <v>3248</v>
      </c>
    </row>
    <row r="11080" spans="1:13" s="269" customFormat="1" ht="15.5" hidden="1" thickTop="1" thickBot="1" x14ac:dyDescent="0.4">
      <c r="A11080" s="283" t="s">
        <v>7788</v>
      </c>
      <c r="B11080" s="284" t="str">
        <f>VLOOKUP(A11080,Lists!B:C,2,FALSE)</f>
        <v>SOM003</v>
      </c>
      <c r="C11080" s="284" t="str">
        <f>VLOOKUP(A11080,Lists!B:D,3,FALSE)</f>
        <v>SOM</v>
      </c>
      <c r="D11080" s="285" t="s">
        <v>737</v>
      </c>
      <c r="E11080" s="285">
        <v>5300000</v>
      </c>
      <c r="F11080" s="285" t="s">
        <v>7903</v>
      </c>
      <c r="G11080" s="285" t="s">
        <v>731</v>
      </c>
      <c r="H11080" s="278">
        <f t="shared" si="365"/>
        <v>2</v>
      </c>
      <c r="I11080" s="251" t="s">
        <v>7971</v>
      </c>
      <c r="J11080" s="285" t="s">
        <v>7972</v>
      </c>
      <c r="K11080" s="278" t="str">
        <f t="shared" si="366"/>
        <v>SOM003People exposed</v>
      </c>
      <c r="L11080" s="286">
        <v>43798</v>
      </c>
      <c r="M11080" s="286" t="s">
        <v>3248</v>
      </c>
    </row>
    <row r="11081" spans="1:13" s="269" customFormat="1" ht="15.5" hidden="1" thickTop="1" thickBot="1" x14ac:dyDescent="0.4">
      <c r="A11081" s="287" t="s">
        <v>7788</v>
      </c>
      <c r="B11081" s="284" t="str">
        <f>VLOOKUP(A11081,Lists!B:C,2,FALSE)</f>
        <v>SOM003</v>
      </c>
      <c r="C11081" s="284" t="str">
        <f>VLOOKUP(A11081,Lists!B:D,3,FALSE)</f>
        <v>SOM</v>
      </c>
      <c r="D11081" s="289" t="s">
        <v>533</v>
      </c>
      <c r="E11081" s="289">
        <v>536000</v>
      </c>
      <c r="F11081" s="289" t="s">
        <v>7903</v>
      </c>
      <c r="G11081" s="289"/>
      <c r="H11081" s="278" t="b">
        <f t="shared" si="365"/>
        <v>0</v>
      </c>
      <c r="I11081" s="252" t="s">
        <v>7971</v>
      </c>
      <c r="J11081" s="289" t="s">
        <v>7973</v>
      </c>
      <c r="K11081" s="278" t="str">
        <f t="shared" si="366"/>
        <v>SOM003People affected</v>
      </c>
      <c r="L11081" s="290">
        <v>43798</v>
      </c>
      <c r="M11081" s="290" t="s">
        <v>3248</v>
      </c>
    </row>
    <row r="11082" spans="1:13" s="269" customFormat="1" ht="15.5" thickTop="1" thickBot="1" x14ac:dyDescent="0.4">
      <c r="A11082" s="283" t="s">
        <v>7788</v>
      </c>
      <c r="B11082" s="284" t="str">
        <f>VLOOKUP(A11082,Lists!B:C,2,FALSE)</f>
        <v>SOM003</v>
      </c>
      <c r="C11082" s="284" t="str">
        <f>VLOOKUP(A11082,Lists!B:D,3,FALSE)</f>
        <v>SOM</v>
      </c>
      <c r="D11082" s="285" t="s">
        <v>666</v>
      </c>
      <c r="E11082" s="285">
        <v>365000</v>
      </c>
      <c r="F11082" s="285" t="s">
        <v>7903</v>
      </c>
      <c r="G11082" s="285"/>
      <c r="H11082" s="278" t="b">
        <f t="shared" si="365"/>
        <v>0</v>
      </c>
      <c r="I11082" s="251" t="s">
        <v>7971</v>
      </c>
      <c r="J11082" s="285" t="s">
        <v>7974</v>
      </c>
      <c r="K11082" s="278" t="str">
        <f t="shared" si="366"/>
        <v>SOM003People displaced</v>
      </c>
      <c r="L11082" s="286">
        <v>43798</v>
      </c>
      <c r="M11082" s="286" t="s">
        <v>3248</v>
      </c>
    </row>
    <row r="11083" spans="1:13" s="269" customFormat="1" ht="15.5" hidden="1" thickTop="1" thickBot="1" x14ac:dyDescent="0.4">
      <c r="A11083" s="287" t="s">
        <v>7788</v>
      </c>
      <c r="B11083" s="284" t="str">
        <f>VLOOKUP(A11083,Lists!B:C,2,FALSE)</f>
        <v>SOM003</v>
      </c>
      <c r="C11083" s="284" t="str">
        <f>VLOOKUP(A11083,Lists!B:D,3,FALSE)</f>
        <v>SOM</v>
      </c>
      <c r="D11083" s="289" t="s">
        <v>5027</v>
      </c>
      <c r="E11083" s="289" t="s">
        <v>446</v>
      </c>
      <c r="F11083" s="289" t="s">
        <v>446</v>
      </c>
      <c r="G11083" s="289" t="s">
        <v>446</v>
      </c>
      <c r="H11083" s="278" t="str">
        <f t="shared" si="365"/>
        <v>x</v>
      </c>
      <c r="I11083" s="252" t="s">
        <v>446</v>
      </c>
      <c r="J11083" s="289" t="s">
        <v>7975</v>
      </c>
      <c r="K11083" s="278" t="str">
        <f t="shared" si="366"/>
        <v>SOM003Injuries reported</v>
      </c>
      <c r="L11083" s="290">
        <v>43798</v>
      </c>
      <c r="M11083" s="290" t="s">
        <v>3248</v>
      </c>
    </row>
    <row r="11084" spans="1:13" s="269" customFormat="1" ht="15.5" hidden="1" thickTop="1" thickBot="1" x14ac:dyDescent="0.4">
      <c r="A11084" s="283" t="s">
        <v>7788</v>
      </c>
      <c r="B11084" s="284" t="str">
        <f>VLOOKUP(A11084,Lists!B:C,2,FALSE)</f>
        <v>SOM003</v>
      </c>
      <c r="C11084" s="284" t="str">
        <f>VLOOKUP(A11084,Lists!B:D,3,FALSE)</f>
        <v>SOM</v>
      </c>
      <c r="D11084" s="285" t="s">
        <v>5028</v>
      </c>
      <c r="E11084" s="285" t="s">
        <v>446</v>
      </c>
      <c r="F11084" s="285" t="s">
        <v>446</v>
      </c>
      <c r="G11084" s="285" t="s">
        <v>446</v>
      </c>
      <c r="H11084" s="278" t="str">
        <f t="shared" si="365"/>
        <v>x</v>
      </c>
      <c r="I11084" s="251" t="s">
        <v>446</v>
      </c>
      <c r="J11084" s="285" t="s">
        <v>7975</v>
      </c>
      <c r="K11084" s="278" t="str">
        <f t="shared" si="366"/>
        <v>SOM003Illness cases reported</v>
      </c>
      <c r="L11084" s="286">
        <v>43798</v>
      </c>
      <c r="M11084" s="286" t="s">
        <v>3248</v>
      </c>
    </row>
    <row r="11085" spans="1:13" s="269" customFormat="1" ht="15.5" hidden="1" thickTop="1" thickBot="1" x14ac:dyDescent="0.4">
      <c r="A11085" s="287" t="s">
        <v>7788</v>
      </c>
      <c r="B11085" s="284" t="str">
        <f>VLOOKUP(A11085,Lists!B:C,2,FALSE)</f>
        <v>SOM003</v>
      </c>
      <c r="C11085" s="284" t="str">
        <f>VLOOKUP(A11085,Lists!B:D,3,FALSE)</f>
        <v>SOM</v>
      </c>
      <c r="D11085" s="289" t="s">
        <v>5029</v>
      </c>
      <c r="E11085" s="289">
        <v>17</v>
      </c>
      <c r="F11085" s="289" t="s">
        <v>7903</v>
      </c>
      <c r="G11085" s="289" t="s">
        <v>730</v>
      </c>
      <c r="H11085" s="278">
        <f t="shared" si="365"/>
        <v>3</v>
      </c>
      <c r="I11085" s="252" t="s">
        <v>7971</v>
      </c>
      <c r="J11085" s="289" t="s">
        <v>7976</v>
      </c>
      <c r="K11085" s="278" t="str">
        <f t="shared" si="366"/>
        <v>SOM003Fatalities reported</v>
      </c>
      <c r="L11085" s="290">
        <v>43798</v>
      </c>
      <c r="M11085" s="290" t="s">
        <v>3248</v>
      </c>
    </row>
    <row r="11086" spans="1:13" s="269" customFormat="1" ht="15.5" hidden="1" thickTop="1" thickBot="1" x14ac:dyDescent="0.4">
      <c r="A11086" s="283" t="s">
        <v>7788</v>
      </c>
      <c r="B11086" s="284" t="str">
        <f>VLOOKUP(A11086,Lists!B:C,2,FALSE)</f>
        <v>SOM003</v>
      </c>
      <c r="C11086" s="284" t="str">
        <f>VLOOKUP(A11086,Lists!B:D,3,FALSE)</f>
        <v>SOM</v>
      </c>
      <c r="D11086" s="285" t="s">
        <v>5115</v>
      </c>
      <c r="E11086" s="285">
        <v>2084</v>
      </c>
      <c r="F11086" s="285" t="s">
        <v>7904</v>
      </c>
      <c r="G11086" s="285" t="s">
        <v>731</v>
      </c>
      <c r="H11086" s="278">
        <f t="shared" si="365"/>
        <v>2</v>
      </c>
      <c r="I11086" s="251" t="s">
        <v>7977</v>
      </c>
      <c r="J11086" s="285" t="s">
        <v>7978</v>
      </c>
      <c r="K11086" s="278" t="str">
        <f t="shared" si="366"/>
        <v>SOM003Fatalities in all crises</v>
      </c>
      <c r="L11086" s="286">
        <v>43798</v>
      </c>
      <c r="M11086" s="286" t="s">
        <v>3248</v>
      </c>
    </row>
    <row r="11087" spans="1:13" s="269" customFormat="1" ht="15.5" hidden="1" thickTop="1" thickBot="1" x14ac:dyDescent="0.4">
      <c r="A11087" s="287" t="s">
        <v>7788</v>
      </c>
      <c r="B11087" s="284" t="str">
        <f>VLOOKUP(A11087,Lists!B:C,2,FALSE)</f>
        <v>SOM003</v>
      </c>
      <c r="C11087" s="284" t="str">
        <f>VLOOKUP(A11087,Lists!B:D,3,FALSE)</f>
        <v>SOM</v>
      </c>
      <c r="D11087" s="289" t="s">
        <v>5108</v>
      </c>
      <c r="E11087" s="289" t="s">
        <v>446</v>
      </c>
      <c r="F11087" s="289" t="s">
        <v>446</v>
      </c>
      <c r="G11087" s="289" t="s">
        <v>446</v>
      </c>
      <c r="H11087" s="278" t="str">
        <f t="shared" si="365"/>
        <v>x</v>
      </c>
      <c r="I11087" s="252" t="s">
        <v>446</v>
      </c>
      <c r="J11087" s="289" t="s">
        <v>7975</v>
      </c>
      <c r="K11087" s="278" t="str">
        <f t="shared" si="366"/>
        <v>SOM003Buildings damaged</v>
      </c>
      <c r="L11087" s="290">
        <v>43798</v>
      </c>
      <c r="M11087" s="290" t="s">
        <v>3248</v>
      </c>
    </row>
    <row r="11088" spans="1:13" s="269" customFormat="1" ht="15.5" hidden="1" thickTop="1" thickBot="1" x14ac:dyDescent="0.4">
      <c r="A11088" s="283" t="s">
        <v>7788</v>
      </c>
      <c r="B11088" s="284" t="str">
        <f>VLOOKUP(A11088,Lists!B:C,2,FALSE)</f>
        <v>SOM003</v>
      </c>
      <c r="C11088" s="284" t="str">
        <f>VLOOKUP(A11088,Lists!B:D,3,FALSE)</f>
        <v>SOM</v>
      </c>
      <c r="D11088" s="285" t="s">
        <v>5109</v>
      </c>
      <c r="E11088" s="285" t="s">
        <v>446</v>
      </c>
      <c r="F11088" s="285" t="s">
        <v>446</v>
      </c>
      <c r="G11088" s="285" t="s">
        <v>446</v>
      </c>
      <c r="H11088" s="278" t="str">
        <f t="shared" si="365"/>
        <v>x</v>
      </c>
      <c r="I11088" s="251" t="s">
        <v>446</v>
      </c>
      <c r="J11088" s="285" t="s">
        <v>7975</v>
      </c>
      <c r="K11088" s="278" t="str">
        <f t="shared" si="366"/>
        <v>SOM003Buildings destroyed</v>
      </c>
      <c r="L11088" s="286">
        <v>43798</v>
      </c>
      <c r="M11088" s="286" t="s">
        <v>3248</v>
      </c>
    </row>
    <row r="11089" spans="1:13" s="269" customFormat="1" ht="15.5" hidden="1" thickTop="1" thickBot="1" x14ac:dyDescent="0.4">
      <c r="A11089" s="287" t="s">
        <v>7788</v>
      </c>
      <c r="B11089" s="284" t="str">
        <f>VLOOKUP(A11089,Lists!B:C,2,FALSE)</f>
        <v>SOM003</v>
      </c>
      <c r="C11089" s="284" t="str">
        <f>VLOOKUP(A11089,Lists!B:D,3,FALSE)</f>
        <v>SOM</v>
      </c>
      <c r="D11089" s="289" t="s">
        <v>742</v>
      </c>
      <c r="E11089" s="289" t="s">
        <v>446</v>
      </c>
      <c r="F11089" s="289" t="s">
        <v>446</v>
      </c>
      <c r="G11089" s="289" t="s">
        <v>446</v>
      </c>
      <c r="H11089" s="278" t="str">
        <f t="shared" si="365"/>
        <v>x</v>
      </c>
      <c r="I11089" s="252" t="s">
        <v>446</v>
      </c>
      <c r="J11089" s="289" t="s">
        <v>7975</v>
      </c>
      <c r="K11089" s="278" t="str">
        <f t="shared" si="366"/>
        <v>SOM003Economic Losses</v>
      </c>
      <c r="L11089" s="290">
        <v>43798</v>
      </c>
      <c r="M11089" s="290" t="s">
        <v>3248</v>
      </c>
    </row>
    <row r="11090" spans="1:13" s="269" customFormat="1" ht="15.5" hidden="1" thickTop="1" thickBot="1" x14ac:dyDescent="0.4">
      <c r="A11090" s="283" t="s">
        <v>7788</v>
      </c>
      <c r="B11090" s="284" t="str">
        <f>VLOOKUP(A11090,Lists!B:C,2,FALSE)</f>
        <v>SOM003</v>
      </c>
      <c r="C11090" s="284" t="str">
        <f>VLOOKUP(A11090,Lists!B:D,3,FALSE)</f>
        <v>SOM</v>
      </c>
      <c r="D11090" s="285" t="s">
        <v>752</v>
      </c>
      <c r="E11090" s="285">
        <v>365000</v>
      </c>
      <c r="F11090" s="285" t="s">
        <v>7903</v>
      </c>
      <c r="G11090" s="285" t="s">
        <v>731</v>
      </c>
      <c r="H11090" s="278">
        <f t="shared" si="365"/>
        <v>2</v>
      </c>
      <c r="I11090" s="251" t="s">
        <v>7971</v>
      </c>
      <c r="J11090" s="285" t="s">
        <v>7979</v>
      </c>
      <c r="K11090" s="278" t="str">
        <f t="shared" si="366"/>
        <v>SOM003People in Need</v>
      </c>
      <c r="L11090" s="286">
        <v>43798</v>
      </c>
      <c r="M11090" s="286" t="s">
        <v>3248</v>
      </c>
    </row>
    <row r="11091" spans="1:13" s="269" customFormat="1" ht="15.5" hidden="1" thickTop="1" thickBot="1" x14ac:dyDescent="0.4">
      <c r="A11091" s="287" t="s">
        <v>7788</v>
      </c>
      <c r="B11091" s="284" t="str">
        <f>VLOOKUP(A11091,Lists!B:C,2,FALSE)</f>
        <v>SOM003</v>
      </c>
      <c r="C11091" s="284" t="str">
        <f>VLOOKUP(A11091,Lists!B:D,3,FALSE)</f>
        <v>SOM</v>
      </c>
      <c r="D11091" s="289" t="s">
        <v>5110</v>
      </c>
      <c r="E11091" s="289">
        <v>4388000</v>
      </c>
      <c r="F11091" s="289" t="s">
        <v>7903</v>
      </c>
      <c r="G11091" s="289" t="s">
        <v>731</v>
      </c>
      <c r="H11091" s="278">
        <f t="shared" si="365"/>
        <v>2</v>
      </c>
      <c r="I11091" s="252" t="s">
        <v>7971</v>
      </c>
      <c r="J11091" s="289" t="s">
        <v>7979</v>
      </c>
      <c r="K11091" s="278" t="str">
        <f t="shared" si="366"/>
        <v>SOM003Minimal humanitarian conditions - Level 1</v>
      </c>
      <c r="L11091" s="290">
        <v>43798</v>
      </c>
      <c r="M11091" s="290" t="s">
        <v>3248</v>
      </c>
    </row>
    <row r="11092" spans="1:13" s="269" customFormat="1" ht="15.5" hidden="1" thickTop="1" thickBot="1" x14ac:dyDescent="0.4">
      <c r="A11092" s="283" t="s">
        <v>7788</v>
      </c>
      <c r="B11092" s="284" t="str">
        <f>VLOOKUP(A11092,Lists!B:C,2,FALSE)</f>
        <v>SOM003</v>
      </c>
      <c r="C11092" s="284" t="str">
        <f>VLOOKUP(A11092,Lists!B:D,3,FALSE)</f>
        <v>SOM</v>
      </c>
      <c r="D11092" s="285" t="s">
        <v>5111</v>
      </c>
      <c r="E11092" s="285">
        <v>547000</v>
      </c>
      <c r="F11092" s="285" t="s">
        <v>7903</v>
      </c>
      <c r="G11092" s="285" t="s">
        <v>731</v>
      </c>
      <c r="H11092" s="278">
        <f t="shared" si="365"/>
        <v>2</v>
      </c>
      <c r="I11092" s="251" t="s">
        <v>7971</v>
      </c>
      <c r="J11092" s="285" t="s">
        <v>7979</v>
      </c>
      <c r="K11092" s="278" t="str">
        <f t="shared" si="366"/>
        <v>SOM003Stressed humanitarian conditions - Level 2</v>
      </c>
      <c r="L11092" s="286">
        <v>43798</v>
      </c>
      <c r="M11092" s="286" t="s">
        <v>3248</v>
      </c>
    </row>
    <row r="11093" spans="1:13" s="269" customFormat="1" ht="15.5" hidden="1" thickTop="1" thickBot="1" x14ac:dyDescent="0.4">
      <c r="A11093" s="287" t="s">
        <v>7788</v>
      </c>
      <c r="B11093" s="284" t="str">
        <f>VLOOKUP(A11093,Lists!B:C,2,FALSE)</f>
        <v>SOM003</v>
      </c>
      <c r="C11093" s="284" t="str">
        <f>VLOOKUP(A11093,Lists!B:D,3,FALSE)</f>
        <v>SOM</v>
      </c>
      <c r="D11093" s="289" t="s">
        <v>5112</v>
      </c>
      <c r="E11093" s="289">
        <v>365000</v>
      </c>
      <c r="F11093" s="289" t="s">
        <v>7903</v>
      </c>
      <c r="G11093" s="289" t="s">
        <v>731</v>
      </c>
      <c r="H11093" s="278">
        <f t="shared" si="365"/>
        <v>2</v>
      </c>
      <c r="I11093" s="252" t="s">
        <v>7971</v>
      </c>
      <c r="J11093" s="289" t="s">
        <v>7979</v>
      </c>
      <c r="K11093" s="278" t="str">
        <f t="shared" si="366"/>
        <v>SOM003Moderate humanitarian conditions - Level 3</v>
      </c>
      <c r="L11093" s="290">
        <v>43798</v>
      </c>
      <c r="M11093" s="290" t="s">
        <v>3248</v>
      </c>
    </row>
    <row r="11094" spans="1:13" s="269" customFormat="1" ht="15.5" hidden="1" thickTop="1" thickBot="1" x14ac:dyDescent="0.4">
      <c r="A11094" s="283" t="s">
        <v>7788</v>
      </c>
      <c r="B11094" s="284" t="str">
        <f>VLOOKUP(A11094,Lists!B:C,2,FALSE)</f>
        <v>SOM003</v>
      </c>
      <c r="C11094" s="284" t="str">
        <f>VLOOKUP(A11094,Lists!B:D,3,FALSE)</f>
        <v>SOM</v>
      </c>
      <c r="D11094" s="285" t="s">
        <v>5113</v>
      </c>
      <c r="E11094" s="285">
        <v>0</v>
      </c>
      <c r="F11094" s="285" t="s">
        <v>7903</v>
      </c>
      <c r="G11094" s="285" t="s">
        <v>731</v>
      </c>
      <c r="H11094" s="278">
        <f t="shared" si="365"/>
        <v>2</v>
      </c>
      <c r="I11094" s="251" t="s">
        <v>7971</v>
      </c>
      <c r="J11094" s="285" t="s">
        <v>7979</v>
      </c>
      <c r="K11094" s="278" t="str">
        <f t="shared" si="366"/>
        <v>SOM003Severe humanitarian conditions - Level 4</v>
      </c>
      <c r="L11094" s="286">
        <v>43798</v>
      </c>
      <c r="M11094" s="286" t="s">
        <v>3248</v>
      </c>
    </row>
    <row r="11095" spans="1:13" s="269" customFormat="1" ht="15.5" hidden="1" thickTop="1" thickBot="1" x14ac:dyDescent="0.4">
      <c r="A11095" s="287" t="s">
        <v>7788</v>
      </c>
      <c r="B11095" s="284" t="str">
        <f>VLOOKUP(A11095,Lists!B:C,2,FALSE)</f>
        <v>SOM003</v>
      </c>
      <c r="C11095" s="284" t="str">
        <f>VLOOKUP(A11095,Lists!B:D,3,FALSE)</f>
        <v>SOM</v>
      </c>
      <c r="D11095" s="289" t="s">
        <v>5114</v>
      </c>
      <c r="E11095" s="289">
        <v>0</v>
      </c>
      <c r="F11095" s="289" t="s">
        <v>7903</v>
      </c>
      <c r="G11095" s="289" t="s">
        <v>731</v>
      </c>
      <c r="H11095" s="278">
        <f t="shared" si="365"/>
        <v>2</v>
      </c>
      <c r="I11095" s="252" t="s">
        <v>7971</v>
      </c>
      <c r="J11095" s="289" t="s">
        <v>7979</v>
      </c>
      <c r="K11095" s="278" t="str">
        <f t="shared" si="366"/>
        <v>SOM003Extreme humanitarian conditions - Level 5</v>
      </c>
      <c r="L11095" s="290">
        <v>43798</v>
      </c>
      <c r="M11095" s="290" t="s">
        <v>3248</v>
      </c>
    </row>
    <row r="11096" spans="1:13" s="269" customFormat="1" ht="15.5" hidden="1" thickTop="1" thickBot="1" x14ac:dyDescent="0.4">
      <c r="A11096" s="283" t="s">
        <v>7788</v>
      </c>
      <c r="B11096" s="284" t="str">
        <f>VLOOKUP(A11096,Lists!B:C,2,FALSE)</f>
        <v>SOM003</v>
      </c>
      <c r="C11096" s="284" t="str">
        <f>VLOOKUP(A11096,Lists!B:D,3,FALSE)</f>
        <v>SOM</v>
      </c>
      <c r="D11096" s="285" t="s">
        <v>688</v>
      </c>
      <c r="E11096" s="285">
        <v>3</v>
      </c>
      <c r="F11096" s="285" t="s">
        <v>7903</v>
      </c>
      <c r="G11096" s="285" t="s">
        <v>730</v>
      </c>
      <c r="H11096" s="278">
        <f t="shared" si="365"/>
        <v>3</v>
      </c>
      <c r="I11096" s="251" t="s">
        <v>7971</v>
      </c>
      <c r="J11096" s="285" t="s">
        <v>7979</v>
      </c>
      <c r="K11096" s="278" t="str">
        <f t="shared" si="366"/>
        <v>SOM003Crisis affected groups</v>
      </c>
      <c r="L11096" s="286">
        <v>43798</v>
      </c>
      <c r="M11096" s="286" t="s">
        <v>3248</v>
      </c>
    </row>
    <row r="11097" spans="1:13" s="269" customFormat="1" ht="15.5" hidden="1" thickTop="1" thickBot="1" x14ac:dyDescent="0.4">
      <c r="A11097" s="287" t="s">
        <v>7788</v>
      </c>
      <c r="B11097" s="284" t="str">
        <f>VLOOKUP(A11097,Lists!B:C,2,FALSE)</f>
        <v>SOM003</v>
      </c>
      <c r="C11097" s="284" t="str">
        <f>VLOOKUP(A11097,Lists!B:D,3,FALSE)</f>
        <v>SOM</v>
      </c>
      <c r="D11097" s="289" t="s">
        <v>647</v>
      </c>
      <c r="E11097" s="289">
        <v>2</v>
      </c>
      <c r="F11097" s="289" t="s">
        <v>7229</v>
      </c>
      <c r="G11097" s="289" t="s">
        <v>731</v>
      </c>
      <c r="H11097" s="278">
        <f t="shared" si="365"/>
        <v>2</v>
      </c>
      <c r="I11097" s="252" t="s">
        <v>446</v>
      </c>
      <c r="J11097" s="289" t="s">
        <v>446</v>
      </c>
      <c r="K11097" s="278" t="str">
        <f t="shared" si="366"/>
        <v>SOM003Denial of existence of humanitarian needs or entitlements to assistance</v>
      </c>
      <c r="L11097" s="290">
        <v>43798</v>
      </c>
      <c r="M11097" s="290" t="s">
        <v>3248</v>
      </c>
    </row>
    <row r="11098" spans="1:13" s="269" customFormat="1" ht="15.5" hidden="1" thickTop="1" thickBot="1" x14ac:dyDescent="0.4">
      <c r="A11098" s="283" t="s">
        <v>7788</v>
      </c>
      <c r="B11098" s="284" t="str">
        <f>VLOOKUP(A11098,Lists!B:C,2,FALSE)</f>
        <v>SOM003</v>
      </c>
      <c r="C11098" s="284" t="str">
        <f>VLOOKUP(A11098,Lists!B:D,3,FALSE)</f>
        <v>SOM</v>
      </c>
      <c r="D11098" s="285" t="s">
        <v>648</v>
      </c>
      <c r="E11098" s="285">
        <v>3</v>
      </c>
      <c r="F11098" s="285" t="s">
        <v>7229</v>
      </c>
      <c r="G11098" s="285" t="s">
        <v>732</v>
      </c>
      <c r="H11098" s="278">
        <f t="shared" si="365"/>
        <v>1</v>
      </c>
      <c r="I11098" s="251" t="s">
        <v>446</v>
      </c>
      <c r="J11098" s="285" t="s">
        <v>446</v>
      </c>
      <c r="K11098" s="278" t="str">
        <f t="shared" si="366"/>
        <v>SOM003Restriction and obstruction of access to services and assistance</v>
      </c>
      <c r="L11098" s="286">
        <v>43798</v>
      </c>
      <c r="M11098" s="286" t="s">
        <v>3248</v>
      </c>
    </row>
    <row r="11099" spans="1:13" s="269" customFormat="1" ht="15.5" hidden="1" thickTop="1" thickBot="1" x14ac:dyDescent="0.4">
      <c r="A11099" s="287" t="s">
        <v>7788</v>
      </c>
      <c r="B11099" s="284" t="str">
        <f>VLOOKUP(A11099,Lists!B:C,2,FALSE)</f>
        <v>SOM003</v>
      </c>
      <c r="C11099" s="284" t="str">
        <f>VLOOKUP(A11099,Lists!B:D,3,FALSE)</f>
        <v>SOM</v>
      </c>
      <c r="D11099" s="289" t="s">
        <v>643</v>
      </c>
      <c r="E11099" s="289">
        <v>1</v>
      </c>
      <c r="F11099" s="289" t="s">
        <v>7229</v>
      </c>
      <c r="G11099" s="289" t="s">
        <v>731</v>
      </c>
      <c r="H11099" s="278">
        <f t="shared" si="365"/>
        <v>2</v>
      </c>
      <c r="I11099" s="252" t="s">
        <v>446</v>
      </c>
      <c r="J11099" s="289" t="s">
        <v>446</v>
      </c>
      <c r="K11099" s="278" t="str">
        <f t="shared" si="366"/>
        <v>SOM003Impediments to entry into country (bureaucratic and administrative)</v>
      </c>
      <c r="L11099" s="290">
        <v>43798</v>
      </c>
      <c r="M11099" s="290" t="s">
        <v>3248</v>
      </c>
    </row>
    <row r="11100" spans="1:13" s="269" customFormat="1" ht="15.5" hidden="1" thickTop="1" thickBot="1" x14ac:dyDescent="0.4">
      <c r="A11100" s="283" t="s">
        <v>7788</v>
      </c>
      <c r="B11100" s="284" t="str">
        <f>VLOOKUP(A11100,Lists!B:C,2,FALSE)</f>
        <v>SOM003</v>
      </c>
      <c r="C11100" s="284" t="str">
        <f>VLOOKUP(A11100,Lists!B:D,3,FALSE)</f>
        <v>SOM</v>
      </c>
      <c r="D11100" s="285" t="s">
        <v>644</v>
      </c>
      <c r="E11100" s="285">
        <v>3</v>
      </c>
      <c r="F11100" s="285" t="s">
        <v>7229</v>
      </c>
      <c r="G11100" s="285" t="s">
        <v>732</v>
      </c>
      <c r="H11100" s="278">
        <f t="shared" si="365"/>
        <v>1</v>
      </c>
      <c r="I11100" s="251" t="s">
        <v>446</v>
      </c>
      <c r="J11100" s="285" t="s">
        <v>446</v>
      </c>
      <c r="K11100" s="278" t="str">
        <f t="shared" si="366"/>
        <v>SOM003Restriction of movement (impediments to freedom of movement and/or administrative restrictions)</v>
      </c>
      <c r="L11100" s="286">
        <v>43798</v>
      </c>
      <c r="M11100" s="286" t="s">
        <v>3248</v>
      </c>
    </row>
    <row r="11101" spans="1:13" s="269" customFormat="1" ht="15.5" hidden="1" thickTop="1" thickBot="1" x14ac:dyDescent="0.4">
      <c r="A11101" s="287" t="s">
        <v>7788</v>
      </c>
      <c r="B11101" s="284" t="str">
        <f>VLOOKUP(A11101,Lists!B:C,2,FALSE)</f>
        <v>SOM003</v>
      </c>
      <c r="C11101" s="284" t="str">
        <f>VLOOKUP(A11101,Lists!B:D,3,FALSE)</f>
        <v>SOM</v>
      </c>
      <c r="D11101" s="289" t="s">
        <v>645</v>
      </c>
      <c r="E11101" s="289">
        <v>2</v>
      </c>
      <c r="F11101" s="289" t="s">
        <v>7229</v>
      </c>
      <c r="G11101" s="289" t="s">
        <v>731</v>
      </c>
      <c r="H11101" s="278">
        <f t="shared" si="365"/>
        <v>2</v>
      </c>
      <c r="I11101" s="252" t="s">
        <v>446</v>
      </c>
      <c r="J11101" s="289" t="s">
        <v>446</v>
      </c>
      <c r="K11101" s="278" t="str">
        <f t="shared" si="366"/>
        <v>SOM003Interference into implementation of humanitarian activities</v>
      </c>
      <c r="L11101" s="290">
        <v>43798</v>
      </c>
      <c r="M11101" s="290" t="s">
        <v>3248</v>
      </c>
    </row>
    <row r="11102" spans="1:13" s="269" customFormat="1" ht="15.5" hidden="1" thickTop="1" thickBot="1" x14ac:dyDescent="0.4">
      <c r="A11102" s="283" t="s">
        <v>7788</v>
      </c>
      <c r="B11102" s="284" t="str">
        <f>VLOOKUP(A11102,Lists!B:C,2,FALSE)</f>
        <v>SOM003</v>
      </c>
      <c r="C11102" s="284" t="str">
        <f>VLOOKUP(A11102,Lists!B:D,3,FALSE)</f>
        <v>SOM</v>
      </c>
      <c r="D11102" s="285" t="s">
        <v>646</v>
      </c>
      <c r="E11102" s="285">
        <v>3</v>
      </c>
      <c r="F11102" s="285" t="s">
        <v>7229</v>
      </c>
      <c r="G11102" s="285" t="s">
        <v>732</v>
      </c>
      <c r="H11102" s="278">
        <f t="shared" si="365"/>
        <v>1</v>
      </c>
      <c r="I11102" s="251" t="s">
        <v>446</v>
      </c>
      <c r="J11102" s="285" t="s">
        <v>446</v>
      </c>
      <c r="K11102" s="278" t="str">
        <f t="shared" si="366"/>
        <v>SOM003Violence against personnel, facilities and assets</v>
      </c>
      <c r="L11102" s="286">
        <v>43798</v>
      </c>
      <c r="M11102" s="286" t="s">
        <v>3248</v>
      </c>
    </row>
    <row r="11103" spans="1:13" s="269" customFormat="1" ht="15.5" hidden="1" thickTop="1" thickBot="1" x14ac:dyDescent="0.4">
      <c r="A11103" s="287" t="s">
        <v>7788</v>
      </c>
      <c r="B11103" s="284" t="str">
        <f>VLOOKUP(A11103,Lists!B:C,2,FALSE)</f>
        <v>SOM003</v>
      </c>
      <c r="C11103" s="284" t="str">
        <f>VLOOKUP(A11103,Lists!B:D,3,FALSE)</f>
        <v>SOM</v>
      </c>
      <c r="D11103" s="289" t="s">
        <v>649</v>
      </c>
      <c r="E11103" s="289">
        <v>2</v>
      </c>
      <c r="F11103" s="289" t="s">
        <v>7229</v>
      </c>
      <c r="G11103" s="289" t="s">
        <v>731</v>
      </c>
      <c r="H11103" s="278">
        <f t="shared" si="365"/>
        <v>2</v>
      </c>
      <c r="I11103" s="252" t="s">
        <v>446</v>
      </c>
      <c r="J11103" s="289" t="s">
        <v>446</v>
      </c>
      <c r="K11103" s="278" t="str">
        <f t="shared" si="366"/>
        <v>SOM003Ongoing insecurity/hostilities affecting humanitarian assistance</v>
      </c>
      <c r="L11103" s="290">
        <v>43798</v>
      </c>
      <c r="M11103" s="290" t="s">
        <v>3248</v>
      </c>
    </row>
    <row r="11104" spans="1:13" s="269" customFormat="1" ht="15.5" hidden="1" thickTop="1" thickBot="1" x14ac:dyDescent="0.4">
      <c r="A11104" s="283" t="s">
        <v>7788</v>
      </c>
      <c r="B11104" s="284" t="str">
        <f>VLOOKUP(A11104,Lists!B:C,2,FALSE)</f>
        <v>SOM003</v>
      </c>
      <c r="C11104" s="284" t="str">
        <f>VLOOKUP(A11104,Lists!B:D,3,FALSE)</f>
        <v>SOM</v>
      </c>
      <c r="D11104" s="285" t="s">
        <v>650</v>
      </c>
      <c r="E11104" s="285">
        <v>2</v>
      </c>
      <c r="F11104" s="285" t="s">
        <v>7229</v>
      </c>
      <c r="G11104" s="285" t="s">
        <v>732</v>
      </c>
      <c r="H11104" s="278">
        <f t="shared" si="365"/>
        <v>1</v>
      </c>
      <c r="I11104" s="251" t="s">
        <v>446</v>
      </c>
      <c r="J11104" s="285" t="s">
        <v>446</v>
      </c>
      <c r="K11104" s="278" t="str">
        <f t="shared" si="366"/>
        <v xml:space="preserve">SOM003Presence of mines and improvised explosive devices </v>
      </c>
      <c r="L11104" s="286">
        <v>43798</v>
      </c>
      <c r="M11104" s="286" t="s">
        <v>3248</v>
      </c>
    </row>
    <row r="11105" spans="1:13" s="269" customFormat="1" ht="15.5" hidden="1" thickTop="1" thickBot="1" x14ac:dyDescent="0.4">
      <c r="A11105" s="287" t="s">
        <v>7788</v>
      </c>
      <c r="B11105" s="284" t="str">
        <f>VLOOKUP(A11105,Lists!B:C,2,FALSE)</f>
        <v>SOM003</v>
      </c>
      <c r="C11105" s="284" t="str">
        <f>VLOOKUP(A11105,Lists!B:D,3,FALSE)</f>
        <v>SOM</v>
      </c>
      <c r="D11105" s="289" t="s">
        <v>651</v>
      </c>
      <c r="E11105" s="289">
        <v>2</v>
      </c>
      <c r="F11105" s="289" t="s">
        <v>7229</v>
      </c>
      <c r="G11105" s="289" t="s">
        <v>732</v>
      </c>
      <c r="H11105" s="278">
        <f t="shared" si="365"/>
        <v>1</v>
      </c>
      <c r="I11105" s="252" t="s">
        <v>446</v>
      </c>
      <c r="J11105" s="289" t="s">
        <v>446</v>
      </c>
      <c r="K11105" s="278" t="str">
        <f t="shared" si="366"/>
        <v>SOM003Physical constraints in the environment (obstacles related to terrain, climate, lack of infrastructure, etc.)</v>
      </c>
      <c r="L11105" s="290">
        <v>43798</v>
      </c>
      <c r="M11105" s="290" t="s">
        <v>3248</v>
      </c>
    </row>
    <row r="11106" spans="1:13" s="269" customFormat="1" ht="15.5" hidden="1" thickTop="1" thickBot="1" x14ac:dyDescent="0.4">
      <c r="A11106" s="283" t="s">
        <v>2976</v>
      </c>
      <c r="B11106" s="284" t="str">
        <f>VLOOKUP(A11106,Lists!B:C,2,FALSE)</f>
        <v>SOM001</v>
      </c>
      <c r="C11106" s="284" t="str">
        <f>VLOOKUP(A11106,Lists!B:D,3,FALSE)</f>
        <v>SOM</v>
      </c>
      <c r="D11106" s="285" t="s">
        <v>522</v>
      </c>
      <c r="E11106" s="285">
        <v>14430229</v>
      </c>
      <c r="F11106" s="285" t="s">
        <v>7901</v>
      </c>
      <c r="G11106" s="285" t="s">
        <v>732</v>
      </c>
      <c r="H11106" s="278">
        <f t="shared" si="365"/>
        <v>1</v>
      </c>
      <c r="I11106" s="251" t="s">
        <v>7967</v>
      </c>
      <c r="J11106" s="285" t="s">
        <v>7968</v>
      </c>
      <c r="K11106" s="278" t="str">
        <f t="shared" si="366"/>
        <v>SOM001Total population</v>
      </c>
      <c r="L11106" s="286">
        <v>43798</v>
      </c>
      <c r="M11106" s="286" t="s">
        <v>3248</v>
      </c>
    </row>
    <row r="11107" spans="1:13" s="269" customFormat="1" ht="15.5" hidden="1" thickTop="1" thickBot="1" x14ac:dyDescent="0.4">
      <c r="A11107" s="287" t="s">
        <v>2976</v>
      </c>
      <c r="B11107" s="284" t="str">
        <f>VLOOKUP(A11107,Lists!B:C,2,FALSE)</f>
        <v>SOM001</v>
      </c>
      <c r="C11107" s="284" t="str">
        <f>VLOOKUP(A11107,Lists!B:D,3,FALSE)</f>
        <v>SOM</v>
      </c>
      <c r="D11107" s="289" t="s">
        <v>737</v>
      </c>
      <c r="E11107" s="289">
        <v>14430229</v>
      </c>
      <c r="F11107" s="289" t="s">
        <v>7901</v>
      </c>
      <c r="G11107" s="289" t="s">
        <v>732</v>
      </c>
      <c r="H11107" s="278">
        <f t="shared" si="365"/>
        <v>1</v>
      </c>
      <c r="I11107" s="252" t="s">
        <v>7967</v>
      </c>
      <c r="J11107" s="289" t="s">
        <v>7968</v>
      </c>
      <c r="K11107" s="278" t="str">
        <f t="shared" si="366"/>
        <v>SOM001People exposed</v>
      </c>
      <c r="L11107" s="290">
        <v>43798</v>
      </c>
      <c r="M11107" s="290" t="s">
        <v>3248</v>
      </c>
    </row>
    <row r="11108" spans="1:13" s="269" customFormat="1" ht="15.5" hidden="1" thickTop="1" thickBot="1" x14ac:dyDescent="0.4">
      <c r="A11108" s="283" t="s">
        <v>2976</v>
      </c>
      <c r="B11108" s="284" t="str">
        <f>VLOOKUP(A11108,Lists!B:C,2,FALSE)</f>
        <v>SOM001</v>
      </c>
      <c r="C11108" s="284" t="str">
        <f>VLOOKUP(A11108,Lists!B:D,3,FALSE)</f>
        <v>SOM</v>
      </c>
      <c r="D11108" s="285" t="s">
        <v>533</v>
      </c>
      <c r="E11108" s="285">
        <v>14430229</v>
      </c>
      <c r="F11108" s="285" t="s">
        <v>7901</v>
      </c>
      <c r="G11108" s="285" t="s">
        <v>732</v>
      </c>
      <c r="H11108" s="278">
        <f t="shared" si="365"/>
        <v>1</v>
      </c>
      <c r="I11108" s="251" t="s">
        <v>7967</v>
      </c>
      <c r="J11108" s="285" t="s">
        <v>7980</v>
      </c>
      <c r="K11108" s="278" t="str">
        <f t="shared" si="366"/>
        <v>SOM001People affected</v>
      </c>
      <c r="L11108" s="286">
        <v>43798</v>
      </c>
      <c r="M11108" s="286" t="s">
        <v>3248</v>
      </c>
    </row>
    <row r="11109" spans="1:13" s="269" customFormat="1" ht="15.5" thickTop="1" thickBot="1" x14ac:dyDescent="0.4">
      <c r="A11109" s="287" t="s">
        <v>2976</v>
      </c>
      <c r="B11109" s="284" t="str">
        <f>VLOOKUP(A11109,Lists!B:C,2,FALSE)</f>
        <v>SOM001</v>
      </c>
      <c r="C11109" s="284" t="str">
        <f>VLOOKUP(A11109,Lists!B:D,3,FALSE)</f>
        <v>SOM</v>
      </c>
      <c r="D11109" s="289" t="s">
        <v>666</v>
      </c>
      <c r="E11109" s="289">
        <v>3884999</v>
      </c>
      <c r="F11109" s="289" t="s">
        <v>7905</v>
      </c>
      <c r="G11109" s="289" t="s">
        <v>730</v>
      </c>
      <c r="H11109" s="278">
        <f t="shared" si="365"/>
        <v>3</v>
      </c>
      <c r="I11109" s="252" t="s">
        <v>7981</v>
      </c>
      <c r="J11109" s="289" t="s">
        <v>7982</v>
      </c>
      <c r="K11109" s="278" t="str">
        <f t="shared" si="366"/>
        <v>SOM001People displaced</v>
      </c>
      <c r="L11109" s="290">
        <v>43798</v>
      </c>
      <c r="M11109" s="290" t="s">
        <v>3248</v>
      </c>
    </row>
    <row r="11110" spans="1:13" s="269" customFormat="1" ht="15.5" hidden="1" thickTop="1" thickBot="1" x14ac:dyDescent="0.4">
      <c r="A11110" s="283" t="s">
        <v>2976</v>
      </c>
      <c r="B11110" s="284" t="str">
        <f>VLOOKUP(A11110,Lists!B:C,2,FALSE)</f>
        <v>SOM001</v>
      </c>
      <c r="C11110" s="284" t="str">
        <f>VLOOKUP(A11110,Lists!B:D,3,FALSE)</f>
        <v>SOM</v>
      </c>
      <c r="D11110" s="285" t="s">
        <v>5029</v>
      </c>
      <c r="E11110" s="285">
        <v>2084</v>
      </c>
      <c r="F11110" s="285" t="s">
        <v>7904</v>
      </c>
      <c r="G11110" s="285" t="s">
        <v>731</v>
      </c>
      <c r="H11110" s="278">
        <f t="shared" si="365"/>
        <v>2</v>
      </c>
      <c r="I11110" s="251" t="s">
        <v>7977</v>
      </c>
      <c r="J11110" s="285" t="s">
        <v>7978</v>
      </c>
      <c r="K11110" s="278" t="str">
        <f t="shared" si="366"/>
        <v>SOM001Fatalities reported</v>
      </c>
      <c r="L11110" s="286">
        <v>43798</v>
      </c>
      <c r="M11110" s="286" t="s">
        <v>3248</v>
      </c>
    </row>
    <row r="11111" spans="1:13" s="269" customFormat="1" ht="15.5" hidden="1" thickTop="1" thickBot="1" x14ac:dyDescent="0.4">
      <c r="A11111" s="287" t="s">
        <v>2976</v>
      </c>
      <c r="B11111" s="284" t="str">
        <f>VLOOKUP(A11111,Lists!B:C,2,FALSE)</f>
        <v>SOM001</v>
      </c>
      <c r="C11111" s="284" t="str">
        <f>VLOOKUP(A11111,Lists!B:D,3,FALSE)</f>
        <v>SOM</v>
      </c>
      <c r="D11111" s="289" t="s">
        <v>5115</v>
      </c>
      <c r="E11111" s="289">
        <v>2084</v>
      </c>
      <c r="F11111" s="289" t="s">
        <v>7904</v>
      </c>
      <c r="G11111" s="289" t="s">
        <v>731</v>
      </c>
      <c r="H11111" s="278">
        <f t="shared" si="365"/>
        <v>2</v>
      </c>
      <c r="I11111" s="252" t="s">
        <v>7977</v>
      </c>
      <c r="J11111" s="289" t="s">
        <v>7978</v>
      </c>
      <c r="K11111" s="278" t="str">
        <f t="shared" si="366"/>
        <v>SOM001Fatalities in all crises</v>
      </c>
      <c r="L11111" s="290">
        <v>43798</v>
      </c>
      <c r="M11111" s="290" t="s">
        <v>3248</v>
      </c>
    </row>
    <row r="11112" spans="1:13" s="269" customFormat="1" ht="15.5" hidden="1" thickTop="1" thickBot="1" x14ac:dyDescent="0.4">
      <c r="A11112" s="283" t="s">
        <v>2977</v>
      </c>
      <c r="B11112" s="284" t="str">
        <f>VLOOKUP(A11112,Lists!B:C,2,FALSE)</f>
        <v>SSD001</v>
      </c>
      <c r="C11112" s="284" t="str">
        <f>VLOOKUP(A11112,Lists!B:D,3,FALSE)</f>
        <v>SSD</v>
      </c>
      <c r="D11112" s="285" t="s">
        <v>5029</v>
      </c>
      <c r="E11112" s="285">
        <v>520</v>
      </c>
      <c r="F11112" s="285" t="s">
        <v>1772</v>
      </c>
      <c r="G11112" s="285" t="s">
        <v>731</v>
      </c>
      <c r="H11112" s="278">
        <f t="shared" si="365"/>
        <v>2</v>
      </c>
      <c r="I11112" s="251" t="s">
        <v>7983</v>
      </c>
      <c r="J11112" s="285" t="s">
        <v>7984</v>
      </c>
      <c r="K11112" s="278" t="str">
        <f t="shared" si="366"/>
        <v>SSD001Fatalities reported</v>
      </c>
      <c r="L11112" s="286">
        <v>43798</v>
      </c>
      <c r="M11112" s="286" t="s">
        <v>3248</v>
      </c>
    </row>
    <row r="11113" spans="1:13" s="269" customFormat="1" ht="15.5" hidden="1" thickTop="1" thickBot="1" x14ac:dyDescent="0.4">
      <c r="A11113" s="287" t="s">
        <v>2977</v>
      </c>
      <c r="B11113" s="284" t="str">
        <f>VLOOKUP(A11113,Lists!B:C,2,FALSE)</f>
        <v>SSD001</v>
      </c>
      <c r="C11113" s="284" t="str">
        <f>VLOOKUP(A11113,Lists!B:D,3,FALSE)</f>
        <v>SSD</v>
      </c>
      <c r="D11113" s="289" t="s">
        <v>5115</v>
      </c>
      <c r="E11113" s="289">
        <v>520</v>
      </c>
      <c r="F11113" s="289" t="s">
        <v>1772</v>
      </c>
      <c r="G11113" s="289" t="s">
        <v>731</v>
      </c>
      <c r="H11113" s="278">
        <f t="shared" si="365"/>
        <v>2</v>
      </c>
      <c r="I11113" s="252" t="s">
        <v>7983</v>
      </c>
      <c r="J11113" s="289" t="s">
        <v>7984</v>
      </c>
      <c r="K11113" s="278" t="str">
        <f t="shared" si="366"/>
        <v>SSD001Fatalities in all crises</v>
      </c>
      <c r="L11113" s="290">
        <v>43798</v>
      </c>
      <c r="M11113" s="290" t="s">
        <v>3248</v>
      </c>
    </row>
    <row r="11114" spans="1:13" s="269" customFormat="1" ht="15.5" hidden="1" thickTop="1" thickBot="1" x14ac:dyDescent="0.4">
      <c r="A11114" s="283" t="s">
        <v>7790</v>
      </c>
      <c r="B11114" s="284" t="str">
        <f>VLOOKUP(A11114,Lists!B:C,2,FALSE)</f>
        <v>SSD002</v>
      </c>
      <c r="C11114" s="284" t="str">
        <f>VLOOKUP(A11114,Lists!B:D,3,FALSE)</f>
        <v>SSD</v>
      </c>
      <c r="D11114" s="285" t="s">
        <v>522</v>
      </c>
      <c r="E11114" s="285">
        <v>11685000</v>
      </c>
      <c r="F11114" s="285" t="s">
        <v>7906</v>
      </c>
      <c r="G11114" s="285" t="s">
        <v>732</v>
      </c>
      <c r="H11114" s="278">
        <f t="shared" si="365"/>
        <v>1</v>
      </c>
      <c r="I11114" s="251" t="s">
        <v>7985</v>
      </c>
      <c r="J11114" s="285" t="s">
        <v>6351</v>
      </c>
      <c r="K11114" s="278" t="str">
        <f t="shared" si="366"/>
        <v>SSD002Total population</v>
      </c>
      <c r="L11114" s="286">
        <v>43798</v>
      </c>
      <c r="M11114" s="286" t="s">
        <v>3248</v>
      </c>
    </row>
    <row r="11115" spans="1:13" s="269" customFormat="1" ht="15.5" hidden="1" thickTop="1" thickBot="1" x14ac:dyDescent="0.4">
      <c r="A11115" s="287" t="s">
        <v>7790</v>
      </c>
      <c r="B11115" s="284" t="str">
        <f>VLOOKUP(A11115,Lists!B:C,2,FALSE)</f>
        <v>SSD002</v>
      </c>
      <c r="C11115" s="284" t="str">
        <f>VLOOKUP(A11115,Lists!B:D,3,FALSE)</f>
        <v>SSD</v>
      </c>
      <c r="D11115" s="289" t="s">
        <v>660</v>
      </c>
      <c r="E11115" s="289">
        <v>473912</v>
      </c>
      <c r="F11115" s="289" t="s">
        <v>7907</v>
      </c>
      <c r="G11115" s="289" t="s">
        <v>731</v>
      </c>
      <c r="H11115" s="278">
        <f t="shared" si="365"/>
        <v>2</v>
      </c>
      <c r="I11115" s="252" t="s">
        <v>7986</v>
      </c>
      <c r="J11115" s="289" t="s">
        <v>7987</v>
      </c>
      <c r="K11115" s="278" t="str">
        <f t="shared" si="366"/>
        <v>SSD002Landmass affected</v>
      </c>
      <c r="L11115" s="290">
        <v>43798</v>
      </c>
      <c r="M11115" s="290" t="s">
        <v>3248</v>
      </c>
    </row>
    <row r="11116" spans="1:13" s="269" customFormat="1" ht="15.5" hidden="1" thickTop="1" thickBot="1" x14ac:dyDescent="0.4">
      <c r="A11116" s="283" t="s">
        <v>7790</v>
      </c>
      <c r="B11116" s="284" t="str">
        <f>VLOOKUP(A11116,Lists!B:C,2,FALSE)</f>
        <v>SSD002</v>
      </c>
      <c r="C11116" s="284" t="str">
        <f>VLOOKUP(A11116,Lists!B:D,3,FALSE)</f>
        <v>SSD</v>
      </c>
      <c r="D11116" s="285" t="s">
        <v>737</v>
      </c>
      <c r="E11116" s="285">
        <v>7308030</v>
      </c>
      <c r="F11116" s="285" t="s">
        <v>7907</v>
      </c>
      <c r="G11116" s="285" t="s">
        <v>732</v>
      </c>
      <c r="H11116" s="278">
        <f t="shared" si="365"/>
        <v>1</v>
      </c>
      <c r="I11116" s="251" t="s">
        <v>7986</v>
      </c>
      <c r="J11116" s="285" t="s">
        <v>7988</v>
      </c>
      <c r="K11116" s="278" t="str">
        <f t="shared" si="366"/>
        <v>SSD002People exposed</v>
      </c>
      <c r="L11116" s="286">
        <v>43798</v>
      </c>
      <c r="M11116" s="286" t="s">
        <v>3248</v>
      </c>
    </row>
    <row r="11117" spans="1:13" s="269" customFormat="1" ht="15.5" hidden="1" thickTop="1" thickBot="1" x14ac:dyDescent="0.4">
      <c r="A11117" s="287" t="s">
        <v>7790</v>
      </c>
      <c r="B11117" s="284" t="str">
        <f>VLOOKUP(A11117,Lists!B:C,2,FALSE)</f>
        <v>SSD002</v>
      </c>
      <c r="C11117" s="284" t="str">
        <f>VLOOKUP(A11117,Lists!B:D,3,FALSE)</f>
        <v>SSD</v>
      </c>
      <c r="D11117" s="289" t="s">
        <v>533</v>
      </c>
      <c r="E11117" s="289">
        <v>908000</v>
      </c>
      <c r="F11117" s="289" t="s">
        <v>7907</v>
      </c>
      <c r="G11117" s="289" t="s">
        <v>731</v>
      </c>
      <c r="H11117" s="278">
        <f t="shared" si="365"/>
        <v>2</v>
      </c>
      <c r="I11117" s="252" t="s">
        <v>7986</v>
      </c>
      <c r="J11117" s="289" t="s">
        <v>7989</v>
      </c>
      <c r="K11117" s="278" t="str">
        <f t="shared" si="366"/>
        <v>SSD002People affected</v>
      </c>
      <c r="L11117" s="290">
        <v>43798</v>
      </c>
      <c r="M11117" s="290" t="s">
        <v>3248</v>
      </c>
    </row>
    <row r="11118" spans="1:13" s="269" customFormat="1" ht="15.5" thickTop="1" thickBot="1" x14ac:dyDescent="0.4">
      <c r="A11118" s="283" t="s">
        <v>7790</v>
      </c>
      <c r="B11118" s="284" t="str">
        <f>VLOOKUP(A11118,Lists!B:C,2,FALSE)</f>
        <v>SSD002</v>
      </c>
      <c r="C11118" s="284" t="str">
        <f>VLOOKUP(A11118,Lists!B:D,3,FALSE)</f>
        <v>SSD</v>
      </c>
      <c r="D11118" s="285" t="s">
        <v>666</v>
      </c>
      <c r="E11118" s="285" t="s">
        <v>446</v>
      </c>
      <c r="F11118" s="285" t="s">
        <v>446</v>
      </c>
      <c r="G11118" s="285" t="s">
        <v>446</v>
      </c>
      <c r="H11118" s="278" t="str">
        <f t="shared" si="365"/>
        <v>x</v>
      </c>
      <c r="I11118" s="251" t="s">
        <v>446</v>
      </c>
      <c r="J11118" s="285" t="s">
        <v>7990</v>
      </c>
      <c r="K11118" s="278" t="str">
        <f t="shared" si="366"/>
        <v>SSD002People displaced</v>
      </c>
      <c r="L11118" s="286">
        <v>43798</v>
      </c>
      <c r="M11118" s="286" t="s">
        <v>3248</v>
      </c>
    </row>
    <row r="11119" spans="1:13" s="269" customFormat="1" ht="15.5" hidden="1" thickTop="1" thickBot="1" x14ac:dyDescent="0.4">
      <c r="A11119" s="287" t="s">
        <v>7790</v>
      </c>
      <c r="B11119" s="284" t="str">
        <f>VLOOKUP(A11119,Lists!B:C,2,FALSE)</f>
        <v>SSD002</v>
      </c>
      <c r="C11119" s="284" t="str">
        <f>VLOOKUP(A11119,Lists!B:D,3,FALSE)</f>
        <v>SSD</v>
      </c>
      <c r="D11119" s="289" t="s">
        <v>5027</v>
      </c>
      <c r="E11119" s="289" t="s">
        <v>446</v>
      </c>
      <c r="F11119" s="289" t="s">
        <v>446</v>
      </c>
      <c r="G11119" s="289" t="s">
        <v>446</v>
      </c>
      <c r="H11119" s="278" t="str">
        <f t="shared" si="365"/>
        <v>x</v>
      </c>
      <c r="I11119" s="252" t="s">
        <v>446</v>
      </c>
      <c r="J11119" s="289" t="s">
        <v>6112</v>
      </c>
      <c r="K11119" s="278" t="str">
        <f t="shared" si="366"/>
        <v>SSD002Injuries reported</v>
      </c>
      <c r="L11119" s="290">
        <v>43798</v>
      </c>
      <c r="M11119" s="290" t="s">
        <v>3248</v>
      </c>
    </row>
    <row r="11120" spans="1:13" s="269" customFormat="1" ht="15.5" hidden="1" thickTop="1" thickBot="1" x14ac:dyDescent="0.4">
      <c r="A11120" s="283" t="s">
        <v>7790</v>
      </c>
      <c r="B11120" s="284" t="str">
        <f>VLOOKUP(A11120,Lists!B:C,2,FALSE)</f>
        <v>SSD002</v>
      </c>
      <c r="C11120" s="284" t="str">
        <f>VLOOKUP(A11120,Lists!B:D,3,FALSE)</f>
        <v>SSD</v>
      </c>
      <c r="D11120" s="285" t="s">
        <v>5027</v>
      </c>
      <c r="E11120" s="285" t="s">
        <v>446</v>
      </c>
      <c r="F11120" s="285" t="s">
        <v>446</v>
      </c>
      <c r="G11120" s="285" t="s">
        <v>446</v>
      </c>
      <c r="H11120" s="278" t="str">
        <f t="shared" si="365"/>
        <v>x</v>
      </c>
      <c r="I11120" s="251" t="s">
        <v>446</v>
      </c>
      <c r="J11120" s="285" t="s">
        <v>6112</v>
      </c>
      <c r="K11120" s="278" t="str">
        <f t="shared" si="366"/>
        <v>SSD002Injuries reported</v>
      </c>
      <c r="L11120" s="286">
        <v>43798</v>
      </c>
      <c r="M11120" s="286" t="s">
        <v>3248</v>
      </c>
    </row>
    <row r="11121" spans="1:13" s="269" customFormat="1" ht="15.5" hidden="1" thickTop="1" thickBot="1" x14ac:dyDescent="0.4">
      <c r="A11121" s="287" t="s">
        <v>7790</v>
      </c>
      <c r="B11121" s="284" t="str">
        <f>VLOOKUP(A11121,Lists!B:C,2,FALSE)</f>
        <v>SSD002</v>
      </c>
      <c r="C11121" s="284" t="str">
        <f>VLOOKUP(A11121,Lists!B:D,3,FALSE)</f>
        <v>SSD</v>
      </c>
      <c r="D11121" s="289" t="s">
        <v>5028</v>
      </c>
      <c r="E11121" s="289" t="s">
        <v>446</v>
      </c>
      <c r="F11121" s="289" t="s">
        <v>446</v>
      </c>
      <c r="G11121" s="289" t="s">
        <v>446</v>
      </c>
      <c r="H11121" s="278" t="str">
        <f t="shared" si="365"/>
        <v>x</v>
      </c>
      <c r="I11121" s="252" t="s">
        <v>446</v>
      </c>
      <c r="J11121" s="289" t="s">
        <v>6112</v>
      </c>
      <c r="K11121" s="278" t="str">
        <f t="shared" si="366"/>
        <v>SSD002Illness cases reported</v>
      </c>
      <c r="L11121" s="290">
        <v>43798</v>
      </c>
      <c r="M11121" s="290" t="s">
        <v>3248</v>
      </c>
    </row>
    <row r="11122" spans="1:13" s="269" customFormat="1" ht="15.5" hidden="1" thickTop="1" thickBot="1" x14ac:dyDescent="0.4">
      <c r="A11122" s="283" t="s">
        <v>7790</v>
      </c>
      <c r="B11122" s="284" t="str">
        <f>VLOOKUP(A11122,Lists!B:C,2,FALSE)</f>
        <v>SSD002</v>
      </c>
      <c r="C11122" s="284" t="str">
        <f>VLOOKUP(A11122,Lists!B:D,3,FALSE)</f>
        <v>SSD</v>
      </c>
      <c r="D11122" s="285" t="s">
        <v>5029</v>
      </c>
      <c r="E11122" s="285" t="s">
        <v>446</v>
      </c>
      <c r="F11122" s="285" t="s">
        <v>446</v>
      </c>
      <c r="G11122" s="285" t="s">
        <v>446</v>
      </c>
      <c r="H11122" s="278" t="str">
        <f t="shared" si="365"/>
        <v>x</v>
      </c>
      <c r="I11122" s="251" t="s">
        <v>446</v>
      </c>
      <c r="J11122" s="285" t="s">
        <v>7991</v>
      </c>
      <c r="K11122" s="278" t="str">
        <f t="shared" si="366"/>
        <v>SSD002Fatalities reported</v>
      </c>
      <c r="L11122" s="286">
        <v>43798</v>
      </c>
      <c r="M11122" s="286" t="s">
        <v>3248</v>
      </c>
    </row>
    <row r="11123" spans="1:13" s="269" customFormat="1" ht="15.5" hidden="1" thickTop="1" thickBot="1" x14ac:dyDescent="0.4">
      <c r="A11123" s="287" t="s">
        <v>7790</v>
      </c>
      <c r="B11123" s="284" t="str">
        <f>VLOOKUP(A11123,Lists!B:C,2,FALSE)</f>
        <v>SSD002</v>
      </c>
      <c r="C11123" s="284" t="str">
        <f>VLOOKUP(A11123,Lists!B:D,3,FALSE)</f>
        <v>SSD</v>
      </c>
      <c r="D11123" s="289" t="s">
        <v>5115</v>
      </c>
      <c r="E11123" s="289">
        <v>520</v>
      </c>
      <c r="F11123" s="289" t="s">
        <v>1772</v>
      </c>
      <c r="G11123" s="289" t="s">
        <v>731</v>
      </c>
      <c r="H11123" s="278">
        <f t="shared" si="365"/>
        <v>2</v>
      </c>
      <c r="I11123" s="252" t="s">
        <v>7983</v>
      </c>
      <c r="J11123" s="289" t="s">
        <v>7984</v>
      </c>
      <c r="K11123" s="278" t="str">
        <f t="shared" si="366"/>
        <v>SSD002Fatalities in all crises</v>
      </c>
      <c r="L11123" s="290">
        <v>43798</v>
      </c>
      <c r="M11123" s="290" t="s">
        <v>3248</v>
      </c>
    </row>
    <row r="11124" spans="1:13" s="269" customFormat="1" ht="15.5" hidden="1" thickTop="1" thickBot="1" x14ac:dyDescent="0.4">
      <c r="A11124" s="283" t="s">
        <v>7790</v>
      </c>
      <c r="B11124" s="284" t="str">
        <f>VLOOKUP(A11124,Lists!B:C,2,FALSE)</f>
        <v>SSD002</v>
      </c>
      <c r="C11124" s="284" t="str">
        <f>VLOOKUP(A11124,Lists!B:D,3,FALSE)</f>
        <v>SSD</v>
      </c>
      <c r="D11124" s="285" t="s">
        <v>5108</v>
      </c>
      <c r="E11124" s="285" t="s">
        <v>446</v>
      </c>
      <c r="F11124" s="285" t="s">
        <v>446</v>
      </c>
      <c r="G11124" s="285" t="s">
        <v>446</v>
      </c>
      <c r="H11124" s="278" t="str">
        <f t="shared" si="365"/>
        <v>x</v>
      </c>
      <c r="I11124" s="251" t="s">
        <v>446</v>
      </c>
      <c r="J11124" s="285" t="s">
        <v>6112</v>
      </c>
      <c r="K11124" s="278" t="str">
        <f t="shared" si="366"/>
        <v>SSD002Buildings damaged</v>
      </c>
      <c r="L11124" s="286">
        <v>43798</v>
      </c>
      <c r="M11124" s="286" t="s">
        <v>3248</v>
      </c>
    </row>
    <row r="11125" spans="1:13" s="269" customFormat="1" ht="15.5" hidden="1" thickTop="1" thickBot="1" x14ac:dyDescent="0.4">
      <c r="A11125" s="287" t="s">
        <v>7790</v>
      </c>
      <c r="B11125" s="284" t="str">
        <f>VLOOKUP(A11125,Lists!B:C,2,FALSE)</f>
        <v>SSD002</v>
      </c>
      <c r="C11125" s="284" t="str">
        <f>VLOOKUP(A11125,Lists!B:D,3,FALSE)</f>
        <v>SSD</v>
      </c>
      <c r="D11125" s="289" t="s">
        <v>5109</v>
      </c>
      <c r="E11125" s="289" t="s">
        <v>446</v>
      </c>
      <c r="F11125" s="289" t="s">
        <v>446</v>
      </c>
      <c r="G11125" s="289" t="s">
        <v>446</v>
      </c>
      <c r="H11125" s="278" t="str">
        <f t="shared" si="365"/>
        <v>x</v>
      </c>
      <c r="I11125" s="252" t="s">
        <v>446</v>
      </c>
      <c r="J11125" s="289" t="s">
        <v>6112</v>
      </c>
      <c r="K11125" s="278" t="str">
        <f t="shared" si="366"/>
        <v>SSD002Buildings destroyed</v>
      </c>
      <c r="L11125" s="290">
        <v>43798</v>
      </c>
      <c r="M11125" s="290" t="s">
        <v>3248</v>
      </c>
    </row>
    <row r="11126" spans="1:13" s="269" customFormat="1" ht="15.5" hidden="1" thickTop="1" thickBot="1" x14ac:dyDescent="0.4">
      <c r="A11126" s="283" t="s">
        <v>7790</v>
      </c>
      <c r="B11126" s="284" t="str">
        <f>VLOOKUP(A11126,Lists!B:C,2,FALSE)</f>
        <v>SSD002</v>
      </c>
      <c r="C11126" s="284" t="str">
        <f>VLOOKUP(A11126,Lists!B:D,3,FALSE)</f>
        <v>SSD</v>
      </c>
      <c r="D11126" s="285" t="s">
        <v>742</v>
      </c>
      <c r="E11126" s="285" t="s">
        <v>446</v>
      </c>
      <c r="F11126" s="285" t="s">
        <v>446</v>
      </c>
      <c r="G11126" s="285" t="s">
        <v>446</v>
      </c>
      <c r="H11126" s="278" t="str">
        <f t="shared" si="365"/>
        <v>x</v>
      </c>
      <c r="I11126" s="251" t="s">
        <v>446</v>
      </c>
      <c r="J11126" s="285" t="s">
        <v>6112</v>
      </c>
      <c r="K11126" s="278" t="str">
        <f t="shared" si="366"/>
        <v>SSD002Economic Losses</v>
      </c>
      <c r="L11126" s="286">
        <v>43798</v>
      </c>
      <c r="M11126" s="286" t="s">
        <v>3248</v>
      </c>
    </row>
    <row r="11127" spans="1:13" s="269" customFormat="1" ht="15.5" hidden="1" thickTop="1" thickBot="1" x14ac:dyDescent="0.4">
      <c r="A11127" s="287" t="s">
        <v>7790</v>
      </c>
      <c r="B11127" s="284" t="str">
        <f>VLOOKUP(A11127,Lists!B:C,2,FALSE)</f>
        <v>SSD002</v>
      </c>
      <c r="C11127" s="284" t="str">
        <f>VLOOKUP(A11127,Lists!B:D,3,FALSE)</f>
        <v>SSD</v>
      </c>
      <c r="D11127" s="289" t="s">
        <v>5110</v>
      </c>
      <c r="E11127" s="289">
        <v>5780030</v>
      </c>
      <c r="F11127" s="289" t="s">
        <v>7908</v>
      </c>
      <c r="G11127" s="289" t="s">
        <v>731</v>
      </c>
      <c r="H11127" s="278">
        <f t="shared" si="365"/>
        <v>2</v>
      </c>
      <c r="I11127" s="252" t="s">
        <v>8225</v>
      </c>
      <c r="J11127" s="289" t="s">
        <v>7992</v>
      </c>
      <c r="K11127" s="278" t="str">
        <f t="shared" si="366"/>
        <v>SSD002Minimal humanitarian conditions - Level 1</v>
      </c>
      <c r="L11127" s="290">
        <v>43798</v>
      </c>
      <c r="M11127" s="290" t="s">
        <v>3248</v>
      </c>
    </row>
    <row r="11128" spans="1:13" s="269" customFormat="1" ht="15.5" hidden="1" thickTop="1" thickBot="1" x14ac:dyDescent="0.4">
      <c r="A11128" s="283" t="s">
        <v>7790</v>
      </c>
      <c r="B11128" s="284" t="str">
        <f>VLOOKUP(A11128,Lists!B:C,2,FALSE)</f>
        <v>SSD002</v>
      </c>
      <c r="C11128" s="284" t="str">
        <f>VLOOKUP(A11128,Lists!B:D,3,FALSE)</f>
        <v>SSD</v>
      </c>
      <c r="D11128" s="285" t="s">
        <v>5111</v>
      </c>
      <c r="E11128" s="285">
        <v>908000</v>
      </c>
      <c r="F11128" s="285" t="s">
        <v>7908</v>
      </c>
      <c r="G11128" s="285" t="s">
        <v>731</v>
      </c>
      <c r="H11128" s="278">
        <f t="shared" si="365"/>
        <v>2</v>
      </c>
      <c r="I11128" s="251" t="s">
        <v>8225</v>
      </c>
      <c r="J11128" s="285" t="s">
        <v>7992</v>
      </c>
      <c r="K11128" s="278" t="str">
        <f t="shared" si="366"/>
        <v>SSD002Stressed humanitarian conditions - Level 2</v>
      </c>
      <c r="L11128" s="286">
        <v>43798</v>
      </c>
      <c r="M11128" s="286" t="s">
        <v>3248</v>
      </c>
    </row>
    <row r="11129" spans="1:13" s="269" customFormat="1" ht="15.5" hidden="1" thickTop="1" thickBot="1" x14ac:dyDescent="0.4">
      <c r="A11129" s="287" t="s">
        <v>7790</v>
      </c>
      <c r="B11129" s="284" t="str">
        <f>VLOOKUP(A11129,Lists!B:C,2,FALSE)</f>
        <v>SSD002</v>
      </c>
      <c r="C11129" s="284" t="str">
        <f>VLOOKUP(A11129,Lists!B:D,3,FALSE)</f>
        <v>SSD</v>
      </c>
      <c r="D11129" s="289" t="s">
        <v>5112</v>
      </c>
      <c r="E11129" s="289">
        <v>620000</v>
      </c>
      <c r="F11129" s="289" t="s">
        <v>7908</v>
      </c>
      <c r="G11129" s="289" t="s">
        <v>731</v>
      </c>
      <c r="H11129" s="278">
        <f t="shared" ref="H11129:H11192" si="367">IF(G11129="x","x",IF(G11129="Low",3,IF(G11129="Medium",2,IF(G11129="High",1,FALSE))))</f>
        <v>2</v>
      </c>
      <c r="I11129" s="252" t="s">
        <v>8225</v>
      </c>
      <c r="J11129" s="289" t="s">
        <v>7992</v>
      </c>
      <c r="K11129" s="278" t="str">
        <f t="shared" si="366"/>
        <v>SSD002Moderate humanitarian conditions - Level 3</v>
      </c>
      <c r="L11129" s="290">
        <v>43798</v>
      </c>
      <c r="M11129" s="290" t="s">
        <v>3248</v>
      </c>
    </row>
    <row r="11130" spans="1:13" s="269" customFormat="1" ht="15.5" hidden="1" thickTop="1" thickBot="1" x14ac:dyDescent="0.4">
      <c r="A11130" s="283" t="s">
        <v>7790</v>
      </c>
      <c r="B11130" s="284" t="str">
        <f>VLOOKUP(A11130,Lists!B:C,2,FALSE)</f>
        <v>SSD002</v>
      </c>
      <c r="C11130" s="284" t="str">
        <f>VLOOKUP(A11130,Lists!B:D,3,FALSE)</f>
        <v>SSD</v>
      </c>
      <c r="D11130" s="285" t="s">
        <v>5113</v>
      </c>
      <c r="E11130" s="285">
        <v>0</v>
      </c>
      <c r="F11130" s="285" t="s">
        <v>7908</v>
      </c>
      <c r="G11130" s="285" t="s">
        <v>731</v>
      </c>
      <c r="H11130" s="278">
        <f t="shared" si="367"/>
        <v>2</v>
      </c>
      <c r="I11130" s="251" t="s">
        <v>8225</v>
      </c>
      <c r="J11130" s="285" t="s">
        <v>7992</v>
      </c>
      <c r="K11130" s="278" t="str">
        <f t="shared" si="366"/>
        <v>SSD002Severe humanitarian conditions - Level 4</v>
      </c>
      <c r="L11130" s="286">
        <v>43798</v>
      </c>
      <c r="M11130" s="286" t="s">
        <v>3248</v>
      </c>
    </row>
    <row r="11131" spans="1:13" s="269" customFormat="1" ht="15.5" hidden="1" thickTop="1" thickBot="1" x14ac:dyDescent="0.4">
      <c r="A11131" s="287" t="s">
        <v>7790</v>
      </c>
      <c r="B11131" s="284" t="str">
        <f>VLOOKUP(A11131,Lists!B:C,2,FALSE)</f>
        <v>SSD002</v>
      </c>
      <c r="C11131" s="284" t="str">
        <f>VLOOKUP(A11131,Lists!B:D,3,FALSE)</f>
        <v>SSD</v>
      </c>
      <c r="D11131" s="289" t="s">
        <v>5114</v>
      </c>
      <c r="E11131" s="289">
        <v>0</v>
      </c>
      <c r="F11131" s="289" t="s">
        <v>7908</v>
      </c>
      <c r="G11131" s="289" t="s">
        <v>731</v>
      </c>
      <c r="H11131" s="278">
        <f t="shared" si="367"/>
        <v>2</v>
      </c>
      <c r="I11131" s="252" t="s">
        <v>8225</v>
      </c>
      <c r="J11131" s="289" t="s">
        <v>7992</v>
      </c>
      <c r="K11131" s="278" t="str">
        <f t="shared" si="366"/>
        <v>SSD002Extreme humanitarian conditions - Level 5</v>
      </c>
      <c r="L11131" s="290">
        <v>43798</v>
      </c>
      <c r="M11131" s="290" t="s">
        <v>3248</v>
      </c>
    </row>
    <row r="11132" spans="1:13" s="269" customFormat="1" ht="15.5" hidden="1" thickTop="1" thickBot="1" x14ac:dyDescent="0.4">
      <c r="A11132" s="283" t="s">
        <v>7790</v>
      </c>
      <c r="B11132" s="284" t="str">
        <f>VLOOKUP(A11132,Lists!B:C,2,FALSE)</f>
        <v>SSD002</v>
      </c>
      <c r="C11132" s="284" t="str">
        <f>VLOOKUP(A11132,Lists!B:D,3,FALSE)</f>
        <v>SSD</v>
      </c>
      <c r="D11132" s="285" t="s">
        <v>688</v>
      </c>
      <c r="E11132" s="285">
        <v>5</v>
      </c>
      <c r="F11132" s="285" t="s">
        <v>446</v>
      </c>
      <c r="G11132" s="285" t="s">
        <v>732</v>
      </c>
      <c r="H11132" s="278">
        <f t="shared" si="367"/>
        <v>1</v>
      </c>
      <c r="I11132" s="251" t="s">
        <v>446</v>
      </c>
      <c r="J11132" s="285" t="s">
        <v>7993</v>
      </c>
      <c r="K11132" s="278" t="str">
        <f t="shared" ref="K11132:K11195" si="368">B11132&amp;""&amp;D11132</f>
        <v>SSD002Crisis affected groups</v>
      </c>
      <c r="L11132" s="286">
        <v>43798</v>
      </c>
      <c r="M11132" s="286" t="s">
        <v>3248</v>
      </c>
    </row>
    <row r="11133" spans="1:13" s="269" customFormat="1" ht="15.5" hidden="1" thickTop="1" thickBot="1" x14ac:dyDescent="0.4">
      <c r="A11133" s="287" t="s">
        <v>7790</v>
      </c>
      <c r="B11133" s="284" t="str">
        <f>VLOOKUP(A11133,Lists!B:C,2,FALSE)</f>
        <v>SSD002</v>
      </c>
      <c r="C11133" s="284" t="str">
        <f>VLOOKUP(A11133,Lists!B:D,3,FALSE)</f>
        <v>SSD</v>
      </c>
      <c r="D11133" s="289" t="s">
        <v>647</v>
      </c>
      <c r="E11133" s="289">
        <v>0</v>
      </c>
      <c r="F11133" s="289" t="s">
        <v>7229</v>
      </c>
      <c r="G11133" s="289" t="s">
        <v>731</v>
      </c>
      <c r="H11133" s="278">
        <f t="shared" si="367"/>
        <v>2</v>
      </c>
      <c r="I11133" s="252" t="s">
        <v>446</v>
      </c>
      <c r="J11133" s="289" t="s">
        <v>446</v>
      </c>
      <c r="K11133" s="278" t="str">
        <f t="shared" si="368"/>
        <v>SSD002Denial of existence of humanitarian needs or entitlements to assistance</v>
      </c>
      <c r="L11133" s="290">
        <v>43798</v>
      </c>
      <c r="M11133" s="290" t="s">
        <v>3248</v>
      </c>
    </row>
    <row r="11134" spans="1:13" s="269" customFormat="1" ht="15.5" hidden="1" thickTop="1" thickBot="1" x14ac:dyDescent="0.4">
      <c r="A11134" s="283" t="s">
        <v>7790</v>
      </c>
      <c r="B11134" s="284" t="str">
        <f>VLOOKUP(A11134,Lists!B:C,2,FALSE)</f>
        <v>SSD002</v>
      </c>
      <c r="C11134" s="284" t="str">
        <f>VLOOKUP(A11134,Lists!B:D,3,FALSE)</f>
        <v>SSD</v>
      </c>
      <c r="D11134" s="285" t="s">
        <v>648</v>
      </c>
      <c r="E11134" s="285">
        <v>2</v>
      </c>
      <c r="F11134" s="285" t="s">
        <v>7229</v>
      </c>
      <c r="G11134" s="285" t="s">
        <v>732</v>
      </c>
      <c r="H11134" s="278">
        <f t="shared" si="367"/>
        <v>1</v>
      </c>
      <c r="I11134" s="251" t="s">
        <v>446</v>
      </c>
      <c r="J11134" s="285" t="s">
        <v>446</v>
      </c>
      <c r="K11134" s="278" t="str">
        <f t="shared" si="368"/>
        <v>SSD002Restriction and obstruction of access to services and assistance</v>
      </c>
      <c r="L11134" s="286">
        <v>43798</v>
      </c>
      <c r="M11134" s="286" t="s">
        <v>3248</v>
      </c>
    </row>
    <row r="11135" spans="1:13" s="269" customFormat="1" ht="15.5" hidden="1" thickTop="1" thickBot="1" x14ac:dyDescent="0.4">
      <c r="A11135" s="287" t="s">
        <v>7790</v>
      </c>
      <c r="B11135" s="284" t="str">
        <f>VLOOKUP(A11135,Lists!B:C,2,FALSE)</f>
        <v>SSD002</v>
      </c>
      <c r="C11135" s="284" t="str">
        <f>VLOOKUP(A11135,Lists!B:D,3,FALSE)</f>
        <v>SSD</v>
      </c>
      <c r="D11135" s="289" t="s">
        <v>643</v>
      </c>
      <c r="E11135" s="289">
        <v>2</v>
      </c>
      <c r="F11135" s="289" t="s">
        <v>7229</v>
      </c>
      <c r="G11135" s="289" t="s">
        <v>732</v>
      </c>
      <c r="H11135" s="278">
        <f t="shared" si="367"/>
        <v>1</v>
      </c>
      <c r="I11135" s="252" t="s">
        <v>446</v>
      </c>
      <c r="J11135" s="289" t="s">
        <v>446</v>
      </c>
      <c r="K11135" s="278" t="str">
        <f t="shared" si="368"/>
        <v>SSD002Impediments to entry into country (bureaucratic and administrative)</v>
      </c>
      <c r="L11135" s="290">
        <v>43798</v>
      </c>
      <c r="M11135" s="290" t="s">
        <v>3248</v>
      </c>
    </row>
    <row r="11136" spans="1:13" s="269" customFormat="1" ht="15.5" hidden="1" thickTop="1" thickBot="1" x14ac:dyDescent="0.4">
      <c r="A11136" s="283" t="s">
        <v>7790</v>
      </c>
      <c r="B11136" s="284" t="str">
        <f>VLOOKUP(A11136,Lists!B:C,2,FALSE)</f>
        <v>SSD002</v>
      </c>
      <c r="C11136" s="284" t="str">
        <f>VLOOKUP(A11136,Lists!B:D,3,FALSE)</f>
        <v>SSD</v>
      </c>
      <c r="D11136" s="285" t="s">
        <v>644</v>
      </c>
      <c r="E11136" s="285">
        <v>3</v>
      </c>
      <c r="F11136" s="285" t="s">
        <v>7229</v>
      </c>
      <c r="G11136" s="285" t="s">
        <v>732</v>
      </c>
      <c r="H11136" s="278">
        <f t="shared" si="367"/>
        <v>1</v>
      </c>
      <c r="I11136" s="251" t="s">
        <v>446</v>
      </c>
      <c r="J11136" s="285" t="s">
        <v>446</v>
      </c>
      <c r="K11136" s="278" t="str">
        <f t="shared" si="368"/>
        <v>SSD002Restriction of movement (impediments to freedom of movement and/or administrative restrictions)</v>
      </c>
      <c r="L11136" s="286">
        <v>43798</v>
      </c>
      <c r="M11136" s="286" t="s">
        <v>3248</v>
      </c>
    </row>
    <row r="11137" spans="1:13" s="269" customFormat="1" ht="15.5" hidden="1" thickTop="1" thickBot="1" x14ac:dyDescent="0.4">
      <c r="A11137" s="287" t="s">
        <v>7790</v>
      </c>
      <c r="B11137" s="284" t="str">
        <f>VLOOKUP(A11137,Lists!B:C,2,FALSE)</f>
        <v>SSD002</v>
      </c>
      <c r="C11137" s="284" t="str">
        <f>VLOOKUP(A11137,Lists!B:D,3,FALSE)</f>
        <v>SSD</v>
      </c>
      <c r="D11137" s="289" t="s">
        <v>645</v>
      </c>
      <c r="E11137" s="289">
        <v>3</v>
      </c>
      <c r="F11137" s="289" t="s">
        <v>7229</v>
      </c>
      <c r="G11137" s="289" t="s">
        <v>732</v>
      </c>
      <c r="H11137" s="278">
        <f t="shared" si="367"/>
        <v>1</v>
      </c>
      <c r="I11137" s="252" t="s">
        <v>446</v>
      </c>
      <c r="J11137" s="289" t="s">
        <v>446</v>
      </c>
      <c r="K11137" s="278" t="str">
        <f t="shared" si="368"/>
        <v>SSD002Interference into implementation of humanitarian activities</v>
      </c>
      <c r="L11137" s="290">
        <v>43798</v>
      </c>
      <c r="M11137" s="290" t="s">
        <v>3248</v>
      </c>
    </row>
    <row r="11138" spans="1:13" s="269" customFormat="1" ht="15.5" hidden="1" thickTop="1" thickBot="1" x14ac:dyDescent="0.4">
      <c r="A11138" s="283" t="s">
        <v>7790</v>
      </c>
      <c r="B11138" s="284" t="str">
        <f>VLOOKUP(A11138,Lists!B:C,2,FALSE)</f>
        <v>SSD002</v>
      </c>
      <c r="C11138" s="284" t="str">
        <f>VLOOKUP(A11138,Lists!B:D,3,FALSE)</f>
        <v>SSD</v>
      </c>
      <c r="D11138" s="285" t="s">
        <v>646</v>
      </c>
      <c r="E11138" s="285">
        <v>0</v>
      </c>
      <c r="F11138" s="285" t="s">
        <v>7229</v>
      </c>
      <c r="G11138" s="285" t="s">
        <v>731</v>
      </c>
      <c r="H11138" s="278">
        <f t="shared" si="367"/>
        <v>2</v>
      </c>
      <c r="I11138" s="251" t="s">
        <v>446</v>
      </c>
      <c r="J11138" s="285" t="s">
        <v>446</v>
      </c>
      <c r="K11138" s="278" t="str">
        <f t="shared" si="368"/>
        <v>SSD002Violence against personnel, facilities and assets</v>
      </c>
      <c r="L11138" s="286">
        <v>43798</v>
      </c>
      <c r="M11138" s="286" t="s">
        <v>3248</v>
      </c>
    </row>
    <row r="11139" spans="1:13" s="269" customFormat="1" ht="15.5" hidden="1" thickTop="1" thickBot="1" x14ac:dyDescent="0.4">
      <c r="A11139" s="287" t="s">
        <v>7790</v>
      </c>
      <c r="B11139" s="284" t="str">
        <f>VLOOKUP(A11139,Lists!B:C,2,FALSE)</f>
        <v>SSD002</v>
      </c>
      <c r="C11139" s="284" t="str">
        <f>VLOOKUP(A11139,Lists!B:D,3,FALSE)</f>
        <v>SSD</v>
      </c>
      <c r="D11139" s="289" t="s">
        <v>649</v>
      </c>
      <c r="E11139" s="289">
        <v>3</v>
      </c>
      <c r="F11139" s="289" t="s">
        <v>7229</v>
      </c>
      <c r="G11139" s="289" t="s">
        <v>732</v>
      </c>
      <c r="H11139" s="278">
        <f t="shared" si="367"/>
        <v>1</v>
      </c>
      <c r="I11139" s="252" t="s">
        <v>446</v>
      </c>
      <c r="J11139" s="289" t="s">
        <v>446</v>
      </c>
      <c r="K11139" s="278" t="str">
        <f t="shared" si="368"/>
        <v>SSD002Ongoing insecurity/hostilities affecting humanitarian assistance</v>
      </c>
      <c r="L11139" s="290">
        <v>43798</v>
      </c>
      <c r="M11139" s="290" t="s">
        <v>3248</v>
      </c>
    </row>
    <row r="11140" spans="1:13" s="269" customFormat="1" ht="15.5" hidden="1" thickTop="1" thickBot="1" x14ac:dyDescent="0.4">
      <c r="A11140" s="283" t="s">
        <v>7790</v>
      </c>
      <c r="B11140" s="284" t="str">
        <f>VLOOKUP(A11140,Lists!B:C,2,FALSE)</f>
        <v>SSD002</v>
      </c>
      <c r="C11140" s="284" t="str">
        <f>VLOOKUP(A11140,Lists!B:D,3,FALSE)</f>
        <v>SSD</v>
      </c>
      <c r="D11140" s="285" t="s">
        <v>650</v>
      </c>
      <c r="E11140" s="285">
        <v>3</v>
      </c>
      <c r="F11140" s="285" t="s">
        <v>7229</v>
      </c>
      <c r="G11140" s="285" t="s">
        <v>732</v>
      </c>
      <c r="H11140" s="278">
        <f t="shared" si="367"/>
        <v>1</v>
      </c>
      <c r="I11140" s="251" t="s">
        <v>446</v>
      </c>
      <c r="J11140" s="285" t="s">
        <v>446</v>
      </c>
      <c r="K11140" s="278" t="str">
        <f t="shared" si="368"/>
        <v xml:space="preserve">SSD002Presence of mines and improvised explosive devices </v>
      </c>
      <c r="L11140" s="286">
        <v>43798</v>
      </c>
      <c r="M11140" s="286" t="s">
        <v>3248</v>
      </c>
    </row>
    <row r="11141" spans="1:13" s="269" customFormat="1" ht="15.5" hidden="1" thickTop="1" thickBot="1" x14ac:dyDescent="0.4">
      <c r="A11141" s="287" t="s">
        <v>7790</v>
      </c>
      <c r="B11141" s="284" t="str">
        <f>VLOOKUP(A11141,Lists!B:C,2,FALSE)</f>
        <v>SSD002</v>
      </c>
      <c r="C11141" s="284" t="str">
        <f>VLOOKUP(A11141,Lists!B:D,3,FALSE)</f>
        <v>SSD</v>
      </c>
      <c r="D11141" s="289" t="s">
        <v>651</v>
      </c>
      <c r="E11141" s="289">
        <v>3</v>
      </c>
      <c r="F11141" s="289" t="s">
        <v>7229</v>
      </c>
      <c r="G11141" s="289" t="s">
        <v>732</v>
      </c>
      <c r="H11141" s="278">
        <f t="shared" si="367"/>
        <v>1</v>
      </c>
      <c r="I11141" s="252" t="s">
        <v>446</v>
      </c>
      <c r="J11141" s="289" t="s">
        <v>446</v>
      </c>
      <c r="K11141" s="278" t="str">
        <f t="shared" si="368"/>
        <v>SSD002Physical constraints in the environment (obstacles related to terrain, climate, lack of infrastructure, etc.)</v>
      </c>
      <c r="L11141" s="290">
        <v>43798</v>
      </c>
      <c r="M11141" s="290" t="s">
        <v>3248</v>
      </c>
    </row>
    <row r="11142" spans="1:13" s="269" customFormat="1" ht="15.5" hidden="1" thickTop="1" thickBot="1" x14ac:dyDescent="0.4">
      <c r="A11142" s="283" t="s">
        <v>7792</v>
      </c>
      <c r="B11142" s="284" t="str">
        <f>VLOOKUP(A11142,Lists!B:C,2,FALSE)</f>
        <v>UGA005</v>
      </c>
      <c r="C11142" s="284" t="str">
        <f>VLOOKUP(A11142,Lists!B:D,3,FALSE)</f>
        <v>UGA</v>
      </c>
      <c r="D11142" s="285" t="s">
        <v>522</v>
      </c>
      <c r="E11142" s="285">
        <v>40185369</v>
      </c>
      <c r="F11142" s="285" t="s">
        <v>7909</v>
      </c>
      <c r="G11142" s="285" t="s">
        <v>731</v>
      </c>
      <c r="H11142" s="278">
        <f t="shared" si="367"/>
        <v>2</v>
      </c>
      <c r="I11142" s="251" t="s">
        <v>8226</v>
      </c>
      <c r="J11142" s="285" t="s">
        <v>7994</v>
      </c>
      <c r="K11142" s="278" t="str">
        <f t="shared" si="368"/>
        <v>UGA005Total population</v>
      </c>
      <c r="L11142" s="286">
        <v>43798</v>
      </c>
      <c r="M11142" s="286" t="s">
        <v>3248</v>
      </c>
    </row>
    <row r="11143" spans="1:13" s="269" customFormat="1" ht="15.5" hidden="1" thickTop="1" thickBot="1" x14ac:dyDescent="0.4">
      <c r="A11143" s="287" t="s">
        <v>7792</v>
      </c>
      <c r="B11143" s="284" t="str">
        <f>VLOOKUP(A11143,Lists!B:C,2,FALSE)</f>
        <v>UGA005</v>
      </c>
      <c r="C11143" s="284" t="str">
        <f>VLOOKUP(A11143,Lists!B:D,3,FALSE)</f>
        <v>UGA</v>
      </c>
      <c r="D11143" s="289" t="s">
        <v>660</v>
      </c>
      <c r="E11143" s="289">
        <v>66662</v>
      </c>
      <c r="F11143" s="289" t="s">
        <v>7910</v>
      </c>
      <c r="G11143" s="289" t="s">
        <v>730</v>
      </c>
      <c r="H11143" s="278">
        <f t="shared" si="367"/>
        <v>3</v>
      </c>
      <c r="I11143" s="252" t="s">
        <v>8227</v>
      </c>
      <c r="J11143" s="289" t="s">
        <v>7995</v>
      </c>
      <c r="K11143" s="278" t="str">
        <f t="shared" si="368"/>
        <v>UGA005Landmass affected</v>
      </c>
      <c r="L11143" s="290">
        <v>43798</v>
      </c>
      <c r="M11143" s="290" t="s">
        <v>3248</v>
      </c>
    </row>
    <row r="11144" spans="1:13" s="269" customFormat="1" ht="15.5" hidden="1" thickTop="1" thickBot="1" x14ac:dyDescent="0.4">
      <c r="A11144" s="283" t="s">
        <v>7792</v>
      </c>
      <c r="B11144" s="284" t="str">
        <f>VLOOKUP(A11144,Lists!B:C,2,FALSE)</f>
        <v>UGA005</v>
      </c>
      <c r="C11144" s="284" t="str">
        <f>VLOOKUP(A11144,Lists!B:D,3,FALSE)</f>
        <v>UGA</v>
      </c>
      <c r="D11144" s="285" t="s">
        <v>737</v>
      </c>
      <c r="E11144" s="285">
        <v>7303069</v>
      </c>
      <c r="F11144" s="285" t="s">
        <v>7911</v>
      </c>
      <c r="G11144" s="285" t="s">
        <v>731</v>
      </c>
      <c r="H11144" s="278">
        <f t="shared" si="367"/>
        <v>2</v>
      </c>
      <c r="I11144" s="251" t="s">
        <v>7996</v>
      </c>
      <c r="J11144" s="285" t="s">
        <v>7997</v>
      </c>
      <c r="K11144" s="278" t="str">
        <f t="shared" si="368"/>
        <v>UGA005People exposed</v>
      </c>
      <c r="L11144" s="286">
        <v>43798</v>
      </c>
      <c r="M11144" s="286" t="s">
        <v>3248</v>
      </c>
    </row>
    <row r="11145" spans="1:13" s="269" customFormat="1" ht="15.5" hidden="1" thickTop="1" thickBot="1" x14ac:dyDescent="0.4">
      <c r="A11145" s="287" t="s">
        <v>7792</v>
      </c>
      <c r="B11145" s="284" t="str">
        <f>VLOOKUP(A11145,Lists!B:C,2,FALSE)</f>
        <v>UGA005</v>
      </c>
      <c r="C11145" s="284" t="str">
        <f>VLOOKUP(A11145,Lists!B:D,3,FALSE)</f>
        <v>UGA</v>
      </c>
      <c r="D11145" s="289" t="s">
        <v>533</v>
      </c>
      <c r="E11145" s="289">
        <v>1362269</v>
      </c>
      <c r="F11145" s="289" t="s">
        <v>7911</v>
      </c>
      <c r="G11145" s="289" t="s">
        <v>731</v>
      </c>
      <c r="H11145" s="278">
        <f t="shared" si="367"/>
        <v>2</v>
      </c>
      <c r="I11145" s="252" t="s">
        <v>7996</v>
      </c>
      <c r="J11145" s="289" t="s">
        <v>7998</v>
      </c>
      <c r="K11145" s="278" t="str">
        <f t="shared" si="368"/>
        <v>UGA005People affected</v>
      </c>
      <c r="L11145" s="290">
        <v>43798</v>
      </c>
      <c r="M11145" s="290" t="s">
        <v>3248</v>
      </c>
    </row>
    <row r="11146" spans="1:13" s="269" customFormat="1" ht="15.5" thickTop="1" thickBot="1" x14ac:dyDescent="0.4">
      <c r="A11146" s="283" t="s">
        <v>7792</v>
      </c>
      <c r="B11146" s="284" t="str">
        <f>VLOOKUP(A11146,Lists!B:C,2,FALSE)</f>
        <v>UGA005</v>
      </c>
      <c r="C11146" s="284" t="str">
        <f>VLOOKUP(A11146,Lists!B:D,3,FALSE)</f>
        <v>UGA</v>
      </c>
      <c r="D11146" s="285" t="s">
        <v>666</v>
      </c>
      <c r="E11146" s="285">
        <v>1362269</v>
      </c>
      <c r="F11146" s="285" t="s">
        <v>7911</v>
      </c>
      <c r="G11146" s="285" t="s">
        <v>731</v>
      </c>
      <c r="H11146" s="278">
        <f t="shared" si="367"/>
        <v>2</v>
      </c>
      <c r="I11146" s="251" t="s">
        <v>7996</v>
      </c>
      <c r="J11146" s="285" t="s">
        <v>7999</v>
      </c>
      <c r="K11146" s="278" t="str">
        <f t="shared" si="368"/>
        <v>UGA005People displaced</v>
      </c>
      <c r="L11146" s="286">
        <v>43798</v>
      </c>
      <c r="M11146" s="286" t="s">
        <v>3248</v>
      </c>
    </row>
    <row r="11147" spans="1:13" s="269" customFormat="1" ht="15.5" hidden="1" thickTop="1" thickBot="1" x14ac:dyDescent="0.4">
      <c r="A11147" s="287" t="s">
        <v>7792</v>
      </c>
      <c r="B11147" s="284" t="str">
        <f>VLOOKUP(A11147,Lists!B:C,2,FALSE)</f>
        <v>UGA005</v>
      </c>
      <c r="C11147" s="284" t="str">
        <f>VLOOKUP(A11147,Lists!B:D,3,FALSE)</f>
        <v>UGA</v>
      </c>
      <c r="D11147" s="289" t="s">
        <v>5027</v>
      </c>
      <c r="E11147" s="289" t="s">
        <v>446</v>
      </c>
      <c r="F11147" s="289" t="s">
        <v>446</v>
      </c>
      <c r="G11147" s="289" t="s">
        <v>446</v>
      </c>
      <c r="H11147" s="278" t="str">
        <f t="shared" si="367"/>
        <v>x</v>
      </c>
      <c r="I11147" s="252" t="s">
        <v>446</v>
      </c>
      <c r="J11147" s="289" t="s">
        <v>6112</v>
      </c>
      <c r="K11147" s="278" t="str">
        <f t="shared" si="368"/>
        <v>UGA005Injuries reported</v>
      </c>
      <c r="L11147" s="290">
        <v>43798</v>
      </c>
      <c r="M11147" s="290" t="s">
        <v>3248</v>
      </c>
    </row>
    <row r="11148" spans="1:13" s="269" customFormat="1" ht="15.5" hidden="1" thickTop="1" thickBot="1" x14ac:dyDescent="0.4">
      <c r="A11148" s="283" t="s">
        <v>7792</v>
      </c>
      <c r="B11148" s="284" t="str">
        <f>VLOOKUP(A11148,Lists!B:C,2,FALSE)</f>
        <v>UGA005</v>
      </c>
      <c r="C11148" s="284" t="str">
        <f>VLOOKUP(A11148,Lists!B:D,3,FALSE)</f>
        <v>UGA</v>
      </c>
      <c r="D11148" s="285" t="s">
        <v>5027</v>
      </c>
      <c r="E11148" s="285" t="s">
        <v>446</v>
      </c>
      <c r="F11148" s="285" t="s">
        <v>446</v>
      </c>
      <c r="G11148" s="285" t="s">
        <v>446</v>
      </c>
      <c r="H11148" s="278" t="str">
        <f t="shared" si="367"/>
        <v>x</v>
      </c>
      <c r="I11148" s="251" t="s">
        <v>446</v>
      </c>
      <c r="J11148" s="285" t="s">
        <v>6112</v>
      </c>
      <c r="K11148" s="278" t="str">
        <f t="shared" si="368"/>
        <v>UGA005Injuries reported</v>
      </c>
      <c r="L11148" s="286">
        <v>43798</v>
      </c>
      <c r="M11148" s="286" t="s">
        <v>3248</v>
      </c>
    </row>
    <row r="11149" spans="1:13" s="269" customFormat="1" ht="15.5" hidden="1" thickTop="1" thickBot="1" x14ac:dyDescent="0.4">
      <c r="A11149" s="287" t="s">
        <v>7792</v>
      </c>
      <c r="B11149" s="284" t="str">
        <f>VLOOKUP(A11149,Lists!B:C,2,FALSE)</f>
        <v>UGA005</v>
      </c>
      <c r="C11149" s="284" t="str">
        <f>VLOOKUP(A11149,Lists!B:D,3,FALSE)</f>
        <v>UGA</v>
      </c>
      <c r="D11149" s="289" t="s">
        <v>5028</v>
      </c>
      <c r="E11149" s="289" t="s">
        <v>446</v>
      </c>
      <c r="F11149" s="289" t="s">
        <v>446</v>
      </c>
      <c r="G11149" s="289" t="s">
        <v>446</v>
      </c>
      <c r="H11149" s="278" t="str">
        <f t="shared" si="367"/>
        <v>x</v>
      </c>
      <c r="I11149" s="252" t="s">
        <v>446</v>
      </c>
      <c r="J11149" s="289" t="s">
        <v>6112</v>
      </c>
      <c r="K11149" s="278" t="str">
        <f t="shared" si="368"/>
        <v>UGA005Illness cases reported</v>
      </c>
      <c r="L11149" s="290">
        <v>43798</v>
      </c>
      <c r="M11149" s="290" t="s">
        <v>3248</v>
      </c>
    </row>
    <row r="11150" spans="1:13" s="269" customFormat="1" ht="15.5" hidden="1" thickTop="1" thickBot="1" x14ac:dyDescent="0.4">
      <c r="A11150" s="283" t="s">
        <v>7792</v>
      </c>
      <c r="B11150" s="284" t="str">
        <f>VLOOKUP(A11150,Lists!B:C,2,FALSE)</f>
        <v>UGA005</v>
      </c>
      <c r="C11150" s="284" t="str">
        <f>VLOOKUP(A11150,Lists!B:D,3,FALSE)</f>
        <v>UGA</v>
      </c>
      <c r="D11150" s="285" t="s">
        <v>5029</v>
      </c>
      <c r="E11150" s="285" t="s">
        <v>446</v>
      </c>
      <c r="F11150" s="285" t="s">
        <v>446</v>
      </c>
      <c r="G11150" s="285" t="s">
        <v>446</v>
      </c>
      <c r="H11150" s="278" t="str">
        <f t="shared" si="367"/>
        <v>x</v>
      </c>
      <c r="I11150" s="251" t="s">
        <v>446</v>
      </c>
      <c r="J11150" s="285" t="s">
        <v>8000</v>
      </c>
      <c r="K11150" s="278" t="str">
        <f t="shared" si="368"/>
        <v>UGA005Fatalities reported</v>
      </c>
      <c r="L11150" s="286">
        <v>43798</v>
      </c>
      <c r="M11150" s="286" t="s">
        <v>3248</v>
      </c>
    </row>
    <row r="11151" spans="1:13" s="269" customFormat="1" ht="15.5" hidden="1" thickTop="1" thickBot="1" x14ac:dyDescent="0.4">
      <c r="A11151" s="287" t="s">
        <v>7792</v>
      </c>
      <c r="B11151" s="284" t="str">
        <f>VLOOKUP(A11151,Lists!B:C,2,FALSE)</f>
        <v>UGA005</v>
      </c>
      <c r="C11151" s="284" t="str">
        <f>VLOOKUP(A11151,Lists!B:D,3,FALSE)</f>
        <v>UGA</v>
      </c>
      <c r="D11151" s="289" t="s">
        <v>5115</v>
      </c>
      <c r="E11151" s="289" t="s">
        <v>446</v>
      </c>
      <c r="F11151" s="289" t="s">
        <v>446</v>
      </c>
      <c r="G11151" s="289" t="s">
        <v>446</v>
      </c>
      <c r="H11151" s="278" t="str">
        <f t="shared" si="367"/>
        <v>x</v>
      </c>
      <c r="I11151" s="252" t="s">
        <v>446</v>
      </c>
      <c r="J11151" s="289" t="s">
        <v>8000</v>
      </c>
      <c r="K11151" s="278" t="str">
        <f t="shared" si="368"/>
        <v>UGA005Fatalities in all crises</v>
      </c>
      <c r="L11151" s="290">
        <v>43798</v>
      </c>
      <c r="M11151" s="290" t="s">
        <v>3248</v>
      </c>
    </row>
    <row r="11152" spans="1:13" s="269" customFormat="1" ht="15.5" hidden="1" thickTop="1" thickBot="1" x14ac:dyDescent="0.4">
      <c r="A11152" s="283" t="s">
        <v>7792</v>
      </c>
      <c r="B11152" s="284" t="str">
        <f>VLOOKUP(A11152,Lists!B:C,2,FALSE)</f>
        <v>UGA005</v>
      </c>
      <c r="C11152" s="284" t="str">
        <f>VLOOKUP(A11152,Lists!B:D,3,FALSE)</f>
        <v>UGA</v>
      </c>
      <c r="D11152" s="285" t="s">
        <v>5108</v>
      </c>
      <c r="E11152" s="285" t="s">
        <v>446</v>
      </c>
      <c r="F11152" s="285" t="s">
        <v>446</v>
      </c>
      <c r="G11152" s="285" t="s">
        <v>446</v>
      </c>
      <c r="H11152" s="278" t="str">
        <f t="shared" si="367"/>
        <v>x</v>
      </c>
      <c r="I11152" s="251" t="s">
        <v>446</v>
      </c>
      <c r="J11152" s="285" t="s">
        <v>6112</v>
      </c>
      <c r="K11152" s="278" t="str">
        <f t="shared" si="368"/>
        <v>UGA005Buildings damaged</v>
      </c>
      <c r="L11152" s="286">
        <v>43798</v>
      </c>
      <c r="M11152" s="286" t="s">
        <v>3248</v>
      </c>
    </row>
    <row r="11153" spans="1:13" s="269" customFormat="1" ht="15.5" hidden="1" thickTop="1" thickBot="1" x14ac:dyDescent="0.4">
      <c r="A11153" s="287" t="s">
        <v>7792</v>
      </c>
      <c r="B11153" s="284" t="str">
        <f>VLOOKUP(A11153,Lists!B:C,2,FALSE)</f>
        <v>UGA005</v>
      </c>
      <c r="C11153" s="284" t="str">
        <f>VLOOKUP(A11153,Lists!B:D,3,FALSE)</f>
        <v>UGA</v>
      </c>
      <c r="D11153" s="289" t="s">
        <v>5109</v>
      </c>
      <c r="E11153" s="289" t="s">
        <v>446</v>
      </c>
      <c r="F11153" s="289" t="s">
        <v>446</v>
      </c>
      <c r="G11153" s="289" t="s">
        <v>446</v>
      </c>
      <c r="H11153" s="278" t="str">
        <f t="shared" si="367"/>
        <v>x</v>
      </c>
      <c r="I11153" s="252" t="s">
        <v>446</v>
      </c>
      <c r="J11153" s="289" t="s">
        <v>6112</v>
      </c>
      <c r="K11153" s="278" t="str">
        <f t="shared" si="368"/>
        <v>UGA005Buildings destroyed</v>
      </c>
      <c r="L11153" s="290">
        <v>43798</v>
      </c>
      <c r="M11153" s="290" t="s">
        <v>3248</v>
      </c>
    </row>
    <row r="11154" spans="1:13" s="269" customFormat="1" ht="15.5" hidden="1" thickTop="1" thickBot="1" x14ac:dyDescent="0.4">
      <c r="A11154" s="283" t="s">
        <v>7792</v>
      </c>
      <c r="B11154" s="284" t="str">
        <f>VLOOKUP(A11154,Lists!B:C,2,FALSE)</f>
        <v>UGA005</v>
      </c>
      <c r="C11154" s="284" t="str">
        <f>VLOOKUP(A11154,Lists!B:D,3,FALSE)</f>
        <v>UGA</v>
      </c>
      <c r="D11154" s="285" t="s">
        <v>742</v>
      </c>
      <c r="E11154" s="285" t="s">
        <v>446</v>
      </c>
      <c r="F11154" s="285" t="s">
        <v>446</v>
      </c>
      <c r="G11154" s="285" t="s">
        <v>446</v>
      </c>
      <c r="H11154" s="278" t="str">
        <f t="shared" si="367"/>
        <v>x</v>
      </c>
      <c r="I11154" s="251" t="s">
        <v>446</v>
      </c>
      <c r="J11154" s="285" t="s">
        <v>6112</v>
      </c>
      <c r="K11154" s="278" t="str">
        <f t="shared" si="368"/>
        <v>UGA005Economic Losses</v>
      </c>
      <c r="L11154" s="286">
        <v>43798</v>
      </c>
      <c r="M11154" s="286" t="s">
        <v>3248</v>
      </c>
    </row>
    <row r="11155" spans="1:13" s="269" customFormat="1" ht="15.5" hidden="1" thickTop="1" thickBot="1" x14ac:dyDescent="0.4">
      <c r="A11155" s="287" t="s">
        <v>7792</v>
      </c>
      <c r="B11155" s="284" t="str">
        <f>VLOOKUP(A11155,Lists!B:C,2,FALSE)</f>
        <v>UGA005</v>
      </c>
      <c r="C11155" s="284" t="str">
        <f>VLOOKUP(A11155,Lists!B:D,3,FALSE)</f>
        <v>UGA</v>
      </c>
      <c r="D11155" s="289" t="s">
        <v>5110</v>
      </c>
      <c r="E11155" s="289">
        <v>5940800</v>
      </c>
      <c r="F11155" s="289" t="s">
        <v>7912</v>
      </c>
      <c r="G11155" s="289" t="s">
        <v>731</v>
      </c>
      <c r="H11155" s="278">
        <f t="shared" si="367"/>
        <v>2</v>
      </c>
      <c r="I11155" s="252" t="s">
        <v>8001</v>
      </c>
      <c r="J11155" s="289" t="s">
        <v>8002</v>
      </c>
      <c r="K11155" s="278" t="str">
        <f t="shared" si="368"/>
        <v>UGA005Minimal humanitarian conditions - Level 1</v>
      </c>
      <c r="L11155" s="290">
        <v>43798</v>
      </c>
      <c r="M11155" s="290" t="s">
        <v>3248</v>
      </c>
    </row>
    <row r="11156" spans="1:13" s="269" customFormat="1" ht="15.5" hidden="1" thickTop="1" thickBot="1" x14ac:dyDescent="0.4">
      <c r="A11156" s="283" t="s">
        <v>7792</v>
      </c>
      <c r="B11156" s="284" t="str">
        <f>VLOOKUP(A11156,Lists!B:C,2,FALSE)</f>
        <v>UGA005</v>
      </c>
      <c r="C11156" s="284" t="str">
        <f>VLOOKUP(A11156,Lists!B:D,3,FALSE)</f>
        <v>UGA</v>
      </c>
      <c r="D11156" s="285" t="s">
        <v>5111</v>
      </c>
      <c r="E11156" s="285">
        <v>0</v>
      </c>
      <c r="F11156" s="285" t="s">
        <v>7912</v>
      </c>
      <c r="G11156" s="285" t="s">
        <v>731</v>
      </c>
      <c r="H11156" s="278">
        <f t="shared" si="367"/>
        <v>2</v>
      </c>
      <c r="I11156" s="251" t="s">
        <v>8001</v>
      </c>
      <c r="J11156" s="285" t="s">
        <v>8002</v>
      </c>
      <c r="K11156" s="278" t="str">
        <f t="shared" si="368"/>
        <v>UGA005Stressed humanitarian conditions - Level 2</v>
      </c>
      <c r="L11156" s="286">
        <v>43798</v>
      </c>
      <c r="M11156" s="286" t="s">
        <v>3248</v>
      </c>
    </row>
    <row r="11157" spans="1:13" s="269" customFormat="1" ht="15.5" hidden="1" thickTop="1" thickBot="1" x14ac:dyDescent="0.4">
      <c r="A11157" s="287" t="s">
        <v>7792</v>
      </c>
      <c r="B11157" s="284" t="str">
        <f>VLOOKUP(A11157,Lists!B:C,2,FALSE)</f>
        <v>UGA005</v>
      </c>
      <c r="C11157" s="284" t="str">
        <f>VLOOKUP(A11157,Lists!B:D,3,FALSE)</f>
        <v>UGA</v>
      </c>
      <c r="D11157" s="289" t="s">
        <v>5112</v>
      </c>
      <c r="E11157" s="289">
        <v>1362269</v>
      </c>
      <c r="F11157" s="289" t="s">
        <v>7912</v>
      </c>
      <c r="G11157" s="289" t="s">
        <v>731</v>
      </c>
      <c r="H11157" s="278">
        <f t="shared" si="367"/>
        <v>2</v>
      </c>
      <c r="I11157" s="252" t="s">
        <v>8001</v>
      </c>
      <c r="J11157" s="289" t="s">
        <v>8002</v>
      </c>
      <c r="K11157" s="278" t="str">
        <f t="shared" si="368"/>
        <v>UGA005Moderate humanitarian conditions - Level 3</v>
      </c>
      <c r="L11157" s="290">
        <v>43798</v>
      </c>
      <c r="M11157" s="290" t="s">
        <v>3248</v>
      </c>
    </row>
    <row r="11158" spans="1:13" s="269" customFormat="1" ht="15.5" hidden="1" thickTop="1" thickBot="1" x14ac:dyDescent="0.4">
      <c r="A11158" s="283" t="s">
        <v>7792</v>
      </c>
      <c r="B11158" s="284" t="str">
        <f>VLOOKUP(A11158,Lists!B:C,2,FALSE)</f>
        <v>UGA005</v>
      </c>
      <c r="C11158" s="284" t="str">
        <f>VLOOKUP(A11158,Lists!B:D,3,FALSE)</f>
        <v>UGA</v>
      </c>
      <c r="D11158" s="285" t="s">
        <v>5113</v>
      </c>
      <c r="E11158" s="285">
        <v>0</v>
      </c>
      <c r="F11158" s="285" t="s">
        <v>7912</v>
      </c>
      <c r="G11158" s="285" t="s">
        <v>731</v>
      </c>
      <c r="H11158" s="278">
        <f t="shared" si="367"/>
        <v>2</v>
      </c>
      <c r="I11158" s="251" t="s">
        <v>8001</v>
      </c>
      <c r="J11158" s="285" t="s">
        <v>8002</v>
      </c>
      <c r="K11158" s="278" t="str">
        <f t="shared" si="368"/>
        <v>UGA005Severe humanitarian conditions - Level 4</v>
      </c>
      <c r="L11158" s="286">
        <v>43798</v>
      </c>
      <c r="M11158" s="286" t="s">
        <v>3248</v>
      </c>
    </row>
    <row r="11159" spans="1:13" s="269" customFormat="1" ht="15.5" hidden="1" thickTop="1" thickBot="1" x14ac:dyDescent="0.4">
      <c r="A11159" s="287" t="s">
        <v>7792</v>
      </c>
      <c r="B11159" s="284" t="str">
        <f>VLOOKUP(A11159,Lists!B:C,2,FALSE)</f>
        <v>UGA005</v>
      </c>
      <c r="C11159" s="284" t="str">
        <f>VLOOKUP(A11159,Lists!B:D,3,FALSE)</f>
        <v>UGA</v>
      </c>
      <c r="D11159" s="289" t="s">
        <v>5114</v>
      </c>
      <c r="E11159" s="289">
        <v>0</v>
      </c>
      <c r="F11159" s="289" t="s">
        <v>7912</v>
      </c>
      <c r="G11159" s="289" t="s">
        <v>731</v>
      </c>
      <c r="H11159" s="278">
        <f t="shared" si="367"/>
        <v>2</v>
      </c>
      <c r="I11159" s="252" t="s">
        <v>8001</v>
      </c>
      <c r="J11159" s="289" t="s">
        <v>8002</v>
      </c>
      <c r="K11159" s="278" t="str">
        <f t="shared" si="368"/>
        <v>UGA005Extreme humanitarian conditions - Level 5</v>
      </c>
      <c r="L11159" s="290">
        <v>43798</v>
      </c>
      <c r="M11159" s="290" t="s">
        <v>3248</v>
      </c>
    </row>
    <row r="11160" spans="1:13" s="269" customFormat="1" ht="15.5" hidden="1" thickTop="1" thickBot="1" x14ac:dyDescent="0.4">
      <c r="A11160" s="283" t="s">
        <v>7792</v>
      </c>
      <c r="B11160" s="284" t="str">
        <f>VLOOKUP(A11160,Lists!B:C,2,FALSE)</f>
        <v>UGA005</v>
      </c>
      <c r="C11160" s="284" t="str">
        <f>VLOOKUP(A11160,Lists!B:D,3,FALSE)</f>
        <v>UGA</v>
      </c>
      <c r="D11160" s="285" t="s">
        <v>688</v>
      </c>
      <c r="E11160" s="285">
        <v>2</v>
      </c>
      <c r="F11160" s="285" t="s">
        <v>446</v>
      </c>
      <c r="G11160" s="285" t="s">
        <v>731</v>
      </c>
      <c r="H11160" s="278">
        <f t="shared" si="367"/>
        <v>2</v>
      </c>
      <c r="I11160" s="251" t="s">
        <v>446</v>
      </c>
      <c r="J11160" s="285" t="s">
        <v>8003</v>
      </c>
      <c r="K11160" s="278" t="str">
        <f t="shared" si="368"/>
        <v>UGA005Crisis affected groups</v>
      </c>
      <c r="L11160" s="286">
        <v>43798</v>
      </c>
      <c r="M11160" s="286" t="s">
        <v>3248</v>
      </c>
    </row>
    <row r="11161" spans="1:13" s="269" customFormat="1" ht="15.5" hidden="1" thickTop="1" thickBot="1" x14ac:dyDescent="0.4">
      <c r="A11161" s="287" t="s">
        <v>7792</v>
      </c>
      <c r="B11161" s="284" t="str">
        <f>VLOOKUP(A11161,Lists!B:C,2,FALSE)</f>
        <v>UGA005</v>
      </c>
      <c r="C11161" s="284" t="str">
        <f>VLOOKUP(A11161,Lists!B:D,3,FALSE)</f>
        <v>UGA</v>
      </c>
      <c r="D11161" s="289" t="s">
        <v>647</v>
      </c>
      <c r="E11161" s="289">
        <v>0</v>
      </c>
      <c r="F11161" s="289" t="s">
        <v>7229</v>
      </c>
      <c r="G11161" s="289" t="s">
        <v>732</v>
      </c>
      <c r="H11161" s="278">
        <f t="shared" si="367"/>
        <v>1</v>
      </c>
      <c r="I11161" s="252" t="s">
        <v>8004</v>
      </c>
      <c r="J11161" s="289" t="s">
        <v>446</v>
      </c>
      <c r="K11161" s="278" t="str">
        <f t="shared" si="368"/>
        <v>UGA005Denial of existence of humanitarian needs or entitlements to assistance</v>
      </c>
      <c r="L11161" s="290">
        <v>43798</v>
      </c>
      <c r="M11161" s="290" t="s">
        <v>3248</v>
      </c>
    </row>
    <row r="11162" spans="1:13" s="269" customFormat="1" ht="15.5" hidden="1" thickTop="1" thickBot="1" x14ac:dyDescent="0.4">
      <c r="A11162" s="283" t="s">
        <v>7792</v>
      </c>
      <c r="B11162" s="284" t="str">
        <f>VLOOKUP(A11162,Lists!B:C,2,FALSE)</f>
        <v>UGA005</v>
      </c>
      <c r="C11162" s="284" t="str">
        <f>VLOOKUP(A11162,Lists!B:D,3,FALSE)</f>
        <v>UGA</v>
      </c>
      <c r="D11162" s="285" t="s">
        <v>648</v>
      </c>
      <c r="E11162" s="285">
        <v>0</v>
      </c>
      <c r="F11162" s="285" t="s">
        <v>7229</v>
      </c>
      <c r="G11162" s="285" t="s">
        <v>731</v>
      </c>
      <c r="H11162" s="278">
        <f t="shared" si="367"/>
        <v>2</v>
      </c>
      <c r="I11162" s="251" t="s">
        <v>8004</v>
      </c>
      <c r="J11162" s="285" t="s">
        <v>446</v>
      </c>
      <c r="K11162" s="278" t="str">
        <f t="shared" si="368"/>
        <v>UGA005Restriction and obstruction of access to services and assistance</v>
      </c>
      <c r="L11162" s="286">
        <v>43798</v>
      </c>
      <c r="M11162" s="286" t="s">
        <v>3248</v>
      </c>
    </row>
    <row r="11163" spans="1:13" s="269" customFormat="1" ht="15.5" hidden="1" thickTop="1" thickBot="1" x14ac:dyDescent="0.4">
      <c r="A11163" s="287" t="s">
        <v>7792</v>
      </c>
      <c r="B11163" s="284" t="str">
        <f>VLOOKUP(A11163,Lists!B:C,2,FALSE)</f>
        <v>UGA005</v>
      </c>
      <c r="C11163" s="284" t="str">
        <f>VLOOKUP(A11163,Lists!B:D,3,FALSE)</f>
        <v>UGA</v>
      </c>
      <c r="D11163" s="289" t="s">
        <v>643</v>
      </c>
      <c r="E11163" s="289">
        <v>0</v>
      </c>
      <c r="F11163" s="289" t="s">
        <v>7229</v>
      </c>
      <c r="G11163" s="289" t="s">
        <v>732</v>
      </c>
      <c r="H11163" s="278">
        <f t="shared" si="367"/>
        <v>1</v>
      </c>
      <c r="I11163" s="252" t="s">
        <v>8004</v>
      </c>
      <c r="J11163" s="289" t="s">
        <v>446</v>
      </c>
      <c r="K11163" s="278" t="str">
        <f t="shared" si="368"/>
        <v>UGA005Impediments to entry into country (bureaucratic and administrative)</v>
      </c>
      <c r="L11163" s="290">
        <v>43798</v>
      </c>
      <c r="M11163" s="290" t="s">
        <v>3248</v>
      </c>
    </row>
    <row r="11164" spans="1:13" s="269" customFormat="1" ht="15.5" hidden="1" thickTop="1" thickBot="1" x14ac:dyDescent="0.4">
      <c r="A11164" s="283" t="s">
        <v>7792</v>
      </c>
      <c r="B11164" s="284" t="str">
        <f>VLOOKUP(A11164,Lists!B:C,2,FALSE)</f>
        <v>UGA005</v>
      </c>
      <c r="C11164" s="284" t="str">
        <f>VLOOKUP(A11164,Lists!B:D,3,FALSE)</f>
        <v>UGA</v>
      </c>
      <c r="D11164" s="285" t="s">
        <v>644</v>
      </c>
      <c r="E11164" s="285">
        <v>0</v>
      </c>
      <c r="F11164" s="285" t="s">
        <v>7229</v>
      </c>
      <c r="G11164" s="285" t="s">
        <v>731</v>
      </c>
      <c r="H11164" s="278">
        <f t="shared" si="367"/>
        <v>2</v>
      </c>
      <c r="I11164" s="251" t="s">
        <v>8004</v>
      </c>
      <c r="J11164" s="285" t="s">
        <v>446</v>
      </c>
      <c r="K11164" s="278" t="str">
        <f t="shared" si="368"/>
        <v>UGA005Restriction of movement (impediments to freedom of movement and/or administrative restrictions)</v>
      </c>
      <c r="L11164" s="286">
        <v>43798</v>
      </c>
      <c r="M11164" s="286" t="s">
        <v>3248</v>
      </c>
    </row>
    <row r="11165" spans="1:13" s="269" customFormat="1" ht="15.5" hidden="1" thickTop="1" thickBot="1" x14ac:dyDescent="0.4">
      <c r="A11165" s="287" t="s">
        <v>7792</v>
      </c>
      <c r="B11165" s="284" t="str">
        <f>VLOOKUP(A11165,Lists!B:C,2,FALSE)</f>
        <v>UGA005</v>
      </c>
      <c r="C11165" s="284" t="str">
        <f>VLOOKUP(A11165,Lists!B:D,3,FALSE)</f>
        <v>UGA</v>
      </c>
      <c r="D11165" s="289" t="s">
        <v>645</v>
      </c>
      <c r="E11165" s="289">
        <v>0</v>
      </c>
      <c r="F11165" s="289" t="s">
        <v>7229</v>
      </c>
      <c r="G11165" s="289" t="s">
        <v>732</v>
      </c>
      <c r="H11165" s="278">
        <f t="shared" si="367"/>
        <v>1</v>
      </c>
      <c r="I11165" s="252" t="s">
        <v>8004</v>
      </c>
      <c r="J11165" s="289" t="s">
        <v>446</v>
      </c>
      <c r="K11165" s="278" t="str">
        <f t="shared" si="368"/>
        <v>UGA005Interference into implementation of humanitarian activities</v>
      </c>
      <c r="L11165" s="290">
        <v>43798</v>
      </c>
      <c r="M11165" s="290" t="s">
        <v>3248</v>
      </c>
    </row>
    <row r="11166" spans="1:13" s="269" customFormat="1" ht="15.5" hidden="1" thickTop="1" thickBot="1" x14ac:dyDescent="0.4">
      <c r="A11166" s="283" t="s">
        <v>7792</v>
      </c>
      <c r="B11166" s="284" t="str">
        <f>VLOOKUP(A11166,Lists!B:C,2,FALSE)</f>
        <v>UGA005</v>
      </c>
      <c r="C11166" s="284" t="str">
        <f>VLOOKUP(A11166,Lists!B:D,3,FALSE)</f>
        <v>UGA</v>
      </c>
      <c r="D11166" s="285" t="s">
        <v>646</v>
      </c>
      <c r="E11166" s="285">
        <v>0</v>
      </c>
      <c r="F11166" s="285" t="s">
        <v>7229</v>
      </c>
      <c r="G11166" s="285" t="s">
        <v>732</v>
      </c>
      <c r="H11166" s="278">
        <f t="shared" si="367"/>
        <v>1</v>
      </c>
      <c r="I11166" s="251" t="s">
        <v>8004</v>
      </c>
      <c r="J11166" s="285" t="s">
        <v>446</v>
      </c>
      <c r="K11166" s="278" t="str">
        <f t="shared" si="368"/>
        <v>UGA005Violence against personnel, facilities and assets</v>
      </c>
      <c r="L11166" s="286">
        <v>43798</v>
      </c>
      <c r="M11166" s="286" t="s">
        <v>3248</v>
      </c>
    </row>
    <row r="11167" spans="1:13" s="269" customFormat="1" ht="15.5" hidden="1" thickTop="1" thickBot="1" x14ac:dyDescent="0.4">
      <c r="A11167" s="287" t="s">
        <v>7792</v>
      </c>
      <c r="B11167" s="284" t="str">
        <f>VLOOKUP(A11167,Lists!B:C,2,FALSE)</f>
        <v>UGA005</v>
      </c>
      <c r="C11167" s="284" t="str">
        <f>VLOOKUP(A11167,Lists!B:D,3,FALSE)</f>
        <v>UGA</v>
      </c>
      <c r="D11167" s="289" t="s">
        <v>649</v>
      </c>
      <c r="E11167" s="289">
        <v>0</v>
      </c>
      <c r="F11167" s="289" t="s">
        <v>7229</v>
      </c>
      <c r="G11167" s="289" t="s">
        <v>732</v>
      </c>
      <c r="H11167" s="278">
        <f t="shared" si="367"/>
        <v>1</v>
      </c>
      <c r="I11167" s="252" t="s">
        <v>8004</v>
      </c>
      <c r="J11167" s="289" t="s">
        <v>446</v>
      </c>
      <c r="K11167" s="278" t="str">
        <f t="shared" si="368"/>
        <v>UGA005Ongoing insecurity/hostilities affecting humanitarian assistance</v>
      </c>
      <c r="L11167" s="290">
        <v>43798</v>
      </c>
      <c r="M11167" s="290" t="s">
        <v>3248</v>
      </c>
    </row>
    <row r="11168" spans="1:13" s="269" customFormat="1" ht="15.5" hidden="1" thickTop="1" thickBot="1" x14ac:dyDescent="0.4">
      <c r="A11168" s="283" t="s">
        <v>7792</v>
      </c>
      <c r="B11168" s="284" t="str">
        <f>VLOOKUP(A11168,Lists!B:C,2,FALSE)</f>
        <v>UGA005</v>
      </c>
      <c r="C11168" s="284" t="str">
        <f>VLOOKUP(A11168,Lists!B:D,3,FALSE)</f>
        <v>UGA</v>
      </c>
      <c r="D11168" s="285" t="s">
        <v>650</v>
      </c>
      <c r="E11168" s="285">
        <v>1</v>
      </c>
      <c r="F11168" s="285" t="s">
        <v>7229</v>
      </c>
      <c r="G11168" s="285" t="s">
        <v>732</v>
      </c>
      <c r="H11168" s="278">
        <f t="shared" si="367"/>
        <v>1</v>
      </c>
      <c r="I11168" s="251" t="s">
        <v>8004</v>
      </c>
      <c r="J11168" s="285" t="s">
        <v>446</v>
      </c>
      <c r="K11168" s="278" t="str">
        <f t="shared" si="368"/>
        <v xml:space="preserve">UGA005Presence of mines and improvised explosive devices </v>
      </c>
      <c r="L11168" s="286">
        <v>43798</v>
      </c>
      <c r="M11168" s="286" t="s">
        <v>3248</v>
      </c>
    </row>
    <row r="11169" spans="1:13" s="269" customFormat="1" ht="15.5" hidden="1" thickTop="1" thickBot="1" x14ac:dyDescent="0.4">
      <c r="A11169" s="287" t="s">
        <v>7792</v>
      </c>
      <c r="B11169" s="284" t="str">
        <f>VLOOKUP(A11169,Lists!B:C,2,FALSE)</f>
        <v>UGA005</v>
      </c>
      <c r="C11169" s="284" t="str">
        <f>VLOOKUP(A11169,Lists!B:D,3,FALSE)</f>
        <v>UGA</v>
      </c>
      <c r="D11169" s="289" t="s">
        <v>651</v>
      </c>
      <c r="E11169" s="289">
        <v>3</v>
      </c>
      <c r="F11169" s="289" t="s">
        <v>7229</v>
      </c>
      <c r="G11169" s="289" t="s">
        <v>732</v>
      </c>
      <c r="H11169" s="278">
        <f t="shared" si="367"/>
        <v>1</v>
      </c>
      <c r="I11169" s="252" t="s">
        <v>8004</v>
      </c>
      <c r="J11169" s="289" t="s">
        <v>446</v>
      </c>
      <c r="K11169" s="278" t="str">
        <f t="shared" si="368"/>
        <v>UGA005Physical constraints in the environment (obstacles related to terrain, climate, lack of infrastructure, etc.)</v>
      </c>
      <c r="L11169" s="290">
        <v>43798</v>
      </c>
      <c r="M11169" s="290" t="s">
        <v>3248</v>
      </c>
    </row>
    <row r="11170" spans="1:13" s="269" customFormat="1" ht="15.5" hidden="1" thickTop="1" thickBot="1" x14ac:dyDescent="0.4">
      <c r="A11170" s="283" t="s">
        <v>2959</v>
      </c>
      <c r="B11170" s="284" t="str">
        <f>VLOOKUP(A11170,Lists!B:C,2,FALSE)</f>
        <v>ETH001</v>
      </c>
      <c r="C11170" s="284" t="str">
        <f>VLOOKUP(A11170,Lists!B:D,3,FALSE)</f>
        <v>ETH</v>
      </c>
      <c r="D11170" s="285" t="s">
        <v>522</v>
      </c>
      <c r="E11170" s="285">
        <v>109930379</v>
      </c>
      <c r="F11170" s="285" t="s">
        <v>8005</v>
      </c>
      <c r="G11170" s="285" t="s">
        <v>732</v>
      </c>
      <c r="H11170" s="278">
        <f t="shared" si="367"/>
        <v>1</v>
      </c>
      <c r="I11170" s="251" t="s">
        <v>6174</v>
      </c>
      <c r="J11170" s="285" t="s">
        <v>8071</v>
      </c>
      <c r="K11170" s="278" t="str">
        <f t="shared" si="368"/>
        <v>ETH001Total population</v>
      </c>
      <c r="L11170" s="286">
        <v>43798</v>
      </c>
      <c r="M11170" s="286" t="s">
        <v>3248</v>
      </c>
    </row>
    <row r="11171" spans="1:13" s="269" customFormat="1" ht="15.5" hidden="1" thickTop="1" thickBot="1" x14ac:dyDescent="0.4">
      <c r="A11171" s="287" t="s">
        <v>2959</v>
      </c>
      <c r="B11171" s="284" t="str">
        <f>VLOOKUP(A11171,Lists!B:C,2,FALSE)</f>
        <v>ETH001</v>
      </c>
      <c r="C11171" s="284" t="str">
        <f>VLOOKUP(A11171,Lists!B:D,3,FALSE)</f>
        <v>ETH</v>
      </c>
      <c r="D11171" s="289" t="s">
        <v>737</v>
      </c>
      <c r="E11171" s="289">
        <v>109930379</v>
      </c>
      <c r="F11171" s="289" t="s">
        <v>8005</v>
      </c>
      <c r="G11171" s="289" t="s">
        <v>731</v>
      </c>
      <c r="H11171" s="278">
        <f t="shared" si="367"/>
        <v>2</v>
      </c>
      <c r="I11171" s="252" t="s">
        <v>6174</v>
      </c>
      <c r="J11171" s="289" t="s">
        <v>8072</v>
      </c>
      <c r="K11171" s="278" t="str">
        <f t="shared" si="368"/>
        <v>ETH001People exposed</v>
      </c>
      <c r="L11171" s="290">
        <v>43798</v>
      </c>
      <c r="M11171" s="290" t="s">
        <v>3248</v>
      </c>
    </row>
    <row r="11172" spans="1:13" s="269" customFormat="1" ht="15.5" thickTop="1" thickBot="1" x14ac:dyDescent="0.4">
      <c r="A11172" s="283" t="s">
        <v>2959</v>
      </c>
      <c r="B11172" s="284" t="str">
        <f>VLOOKUP(A11172,Lists!B:C,2,FALSE)</f>
        <v>ETH001</v>
      </c>
      <c r="C11172" s="284" t="str">
        <f>VLOOKUP(A11172,Lists!B:D,3,FALSE)</f>
        <v>ETH</v>
      </c>
      <c r="D11172" s="285" t="s">
        <v>666</v>
      </c>
      <c r="E11172" s="285">
        <v>2282549</v>
      </c>
      <c r="F11172" s="285" t="s">
        <v>8006</v>
      </c>
      <c r="G11172" s="285" t="s">
        <v>731</v>
      </c>
      <c r="H11172" s="278">
        <f t="shared" si="367"/>
        <v>2</v>
      </c>
      <c r="I11172" s="251" t="s">
        <v>8038</v>
      </c>
      <c r="J11172" s="285" t="s">
        <v>8073</v>
      </c>
      <c r="K11172" s="278" t="str">
        <f t="shared" si="368"/>
        <v>ETH001People displaced</v>
      </c>
      <c r="L11172" s="286">
        <v>43798</v>
      </c>
      <c r="M11172" s="286" t="s">
        <v>3248</v>
      </c>
    </row>
    <row r="11173" spans="1:13" s="269" customFormat="1" ht="15.5" hidden="1" thickTop="1" thickBot="1" x14ac:dyDescent="0.4">
      <c r="A11173" s="287" t="s">
        <v>2959</v>
      </c>
      <c r="B11173" s="284" t="str">
        <f>VLOOKUP(A11173,Lists!B:C,2,FALSE)</f>
        <v>ETH001</v>
      </c>
      <c r="C11173" s="284" t="str">
        <f>VLOOKUP(A11173,Lists!B:D,3,FALSE)</f>
        <v>ETH</v>
      </c>
      <c r="D11173" s="289" t="s">
        <v>5115</v>
      </c>
      <c r="E11173" s="289">
        <v>472</v>
      </c>
      <c r="F11173" s="289" t="s">
        <v>1772</v>
      </c>
      <c r="G11173" s="289" t="s">
        <v>731</v>
      </c>
      <c r="H11173" s="278">
        <f t="shared" si="367"/>
        <v>2</v>
      </c>
      <c r="I11173" s="252" t="s">
        <v>1786</v>
      </c>
      <c r="J11173" s="289" t="s">
        <v>8074</v>
      </c>
      <c r="K11173" s="278" t="str">
        <f t="shared" si="368"/>
        <v>ETH001Fatalities in all crises</v>
      </c>
      <c r="L11173" s="290">
        <v>43798</v>
      </c>
      <c r="M11173" s="290" t="s">
        <v>3248</v>
      </c>
    </row>
    <row r="11174" spans="1:13" s="269" customFormat="1" ht="15.5" hidden="1" thickTop="1" thickBot="1" x14ac:dyDescent="0.4">
      <c r="A11174" s="283" t="s">
        <v>2959</v>
      </c>
      <c r="B11174" s="284" t="str">
        <f>VLOOKUP(A11174,Lists!B:C,2,FALSE)</f>
        <v>ETH001</v>
      </c>
      <c r="C11174" s="284" t="str">
        <f>VLOOKUP(A11174,Lists!B:D,3,FALSE)</f>
        <v>ETH</v>
      </c>
      <c r="D11174" s="285" t="s">
        <v>5029</v>
      </c>
      <c r="E11174" s="285">
        <v>472</v>
      </c>
      <c r="F11174" s="285" t="s">
        <v>1772</v>
      </c>
      <c r="G11174" s="285" t="s">
        <v>731</v>
      </c>
      <c r="H11174" s="278">
        <f t="shared" si="367"/>
        <v>2</v>
      </c>
      <c r="I11174" s="251" t="s">
        <v>1786</v>
      </c>
      <c r="J11174" s="285" t="s">
        <v>8074</v>
      </c>
      <c r="K11174" s="278" t="str">
        <f t="shared" si="368"/>
        <v>ETH001Fatalities reported</v>
      </c>
      <c r="L11174" s="286">
        <v>43798</v>
      </c>
      <c r="M11174" s="286" t="s">
        <v>3248</v>
      </c>
    </row>
    <row r="11175" spans="1:13" s="269" customFormat="1" ht="15.5" hidden="1" thickTop="1" thickBot="1" x14ac:dyDescent="0.4">
      <c r="A11175" s="287" t="s">
        <v>2959</v>
      </c>
      <c r="B11175" s="284" t="str">
        <f>VLOOKUP(A11175,Lists!B:C,2,FALSE)</f>
        <v>ETH001</v>
      </c>
      <c r="C11175" s="284" t="str">
        <f>VLOOKUP(A11175,Lists!B:D,3,FALSE)</f>
        <v>ETH</v>
      </c>
      <c r="D11175" s="289" t="s">
        <v>5110</v>
      </c>
      <c r="E11175" s="289">
        <v>101070379</v>
      </c>
      <c r="F11175" s="289" t="s">
        <v>3644</v>
      </c>
      <c r="G11175" s="289" t="s">
        <v>731</v>
      </c>
      <c r="H11175" s="278">
        <f t="shared" si="367"/>
        <v>2</v>
      </c>
      <c r="I11175" s="252" t="s">
        <v>3642</v>
      </c>
      <c r="J11175" s="289" t="s">
        <v>3646</v>
      </c>
      <c r="K11175" s="278" t="str">
        <f t="shared" si="368"/>
        <v>ETH001Minimal humanitarian conditions - Level 1</v>
      </c>
      <c r="L11175" s="290">
        <v>43798</v>
      </c>
      <c r="M11175" s="290" t="s">
        <v>3248</v>
      </c>
    </row>
    <row r="11176" spans="1:13" s="269" customFormat="1" ht="15.5" hidden="1" thickTop="1" thickBot="1" x14ac:dyDescent="0.4">
      <c r="A11176" s="283" t="s">
        <v>1272</v>
      </c>
      <c r="B11176" s="284" t="str">
        <f>VLOOKUP(A11176,Lists!B:C,2,FALSE)</f>
        <v>DJI003</v>
      </c>
      <c r="C11176" s="284" t="str">
        <f>VLOOKUP(A11176,Lists!B:D,3,FALSE)</f>
        <v>DJI</v>
      </c>
      <c r="D11176" s="285" t="s">
        <v>522</v>
      </c>
      <c r="E11176" s="285">
        <v>1011374</v>
      </c>
      <c r="F11176" s="285" t="s">
        <v>8007</v>
      </c>
      <c r="G11176" s="285" t="s">
        <v>731</v>
      </c>
      <c r="H11176" s="278">
        <f t="shared" si="367"/>
        <v>2</v>
      </c>
      <c r="I11176" s="251" t="s">
        <v>8039</v>
      </c>
      <c r="J11176" s="285" t="s">
        <v>8075</v>
      </c>
      <c r="K11176" s="278" t="str">
        <f t="shared" si="368"/>
        <v>DJI003Total population</v>
      </c>
      <c r="L11176" s="286">
        <v>43798</v>
      </c>
      <c r="M11176" s="286" t="s">
        <v>3248</v>
      </c>
    </row>
    <row r="11177" spans="1:13" s="269" customFormat="1" ht="15.5" hidden="1" thickTop="1" thickBot="1" x14ac:dyDescent="0.4">
      <c r="A11177" s="287" t="s">
        <v>1272</v>
      </c>
      <c r="B11177" s="284" t="str">
        <f>VLOOKUP(A11177,Lists!B:C,2,FALSE)</f>
        <v>DJI003</v>
      </c>
      <c r="C11177" s="284" t="str">
        <f>VLOOKUP(A11177,Lists!B:D,3,FALSE)</f>
        <v>DJI</v>
      </c>
      <c r="D11177" s="289" t="s">
        <v>737</v>
      </c>
      <c r="E11177" s="289">
        <v>1011374</v>
      </c>
      <c r="F11177" s="289" t="s">
        <v>8007</v>
      </c>
      <c r="G11177" s="289" t="s">
        <v>731</v>
      </c>
      <c r="H11177" s="278">
        <f t="shared" si="367"/>
        <v>2</v>
      </c>
      <c r="I11177" s="252" t="s">
        <v>8039</v>
      </c>
      <c r="J11177" s="289" t="s">
        <v>8075</v>
      </c>
      <c r="K11177" s="278" t="str">
        <f t="shared" si="368"/>
        <v>DJI003People exposed</v>
      </c>
      <c r="L11177" s="290">
        <v>43798</v>
      </c>
      <c r="M11177" s="290" t="s">
        <v>3248</v>
      </c>
    </row>
    <row r="11178" spans="1:13" s="269" customFormat="1" ht="15.5" hidden="1" thickTop="1" thickBot="1" x14ac:dyDescent="0.4">
      <c r="A11178" s="283" t="s">
        <v>1272</v>
      </c>
      <c r="B11178" s="284" t="str">
        <f>VLOOKUP(A11178,Lists!B:C,2,FALSE)</f>
        <v>DJI003</v>
      </c>
      <c r="C11178" s="284" t="str">
        <f>VLOOKUP(A11178,Lists!B:D,3,FALSE)</f>
        <v>DJI</v>
      </c>
      <c r="D11178" s="285" t="s">
        <v>533</v>
      </c>
      <c r="E11178" s="285">
        <v>639374</v>
      </c>
      <c r="F11178" s="285" t="s">
        <v>8007</v>
      </c>
      <c r="G11178" s="285" t="s">
        <v>731</v>
      </c>
      <c r="H11178" s="278">
        <f t="shared" si="367"/>
        <v>2</v>
      </c>
      <c r="I11178" s="251" t="s">
        <v>8039</v>
      </c>
      <c r="J11178" s="285" t="s">
        <v>6169</v>
      </c>
      <c r="K11178" s="278" t="str">
        <f t="shared" si="368"/>
        <v>DJI003People affected</v>
      </c>
      <c r="L11178" s="286">
        <v>43798</v>
      </c>
      <c r="M11178" s="286" t="s">
        <v>3248</v>
      </c>
    </row>
    <row r="11179" spans="1:13" s="269" customFormat="1" ht="15.5" hidden="1" thickTop="1" thickBot="1" x14ac:dyDescent="0.4">
      <c r="A11179" s="287" t="s">
        <v>1272</v>
      </c>
      <c r="B11179" s="284" t="str">
        <f>VLOOKUP(A11179,Lists!B:C,2,FALSE)</f>
        <v>DJI003</v>
      </c>
      <c r="C11179" s="284" t="str">
        <f>VLOOKUP(A11179,Lists!B:D,3,FALSE)</f>
        <v>DJI</v>
      </c>
      <c r="D11179" s="289" t="s">
        <v>5029</v>
      </c>
      <c r="E11179" s="289">
        <v>0</v>
      </c>
      <c r="F11179" s="289" t="s">
        <v>1772</v>
      </c>
      <c r="G11179" s="289" t="s">
        <v>730</v>
      </c>
      <c r="H11179" s="278">
        <f t="shared" si="367"/>
        <v>3</v>
      </c>
      <c r="I11179" s="252" t="s">
        <v>1354</v>
      </c>
      <c r="J11179" s="289" t="s">
        <v>8076</v>
      </c>
      <c r="K11179" s="278" t="str">
        <f t="shared" si="368"/>
        <v>DJI003Fatalities reported</v>
      </c>
      <c r="L11179" s="290">
        <v>43798</v>
      </c>
      <c r="M11179" s="290" t="s">
        <v>3248</v>
      </c>
    </row>
    <row r="11180" spans="1:13" s="269" customFormat="1" ht="15.5" hidden="1" thickTop="1" thickBot="1" x14ac:dyDescent="0.4">
      <c r="A11180" s="283" t="s">
        <v>1272</v>
      </c>
      <c r="B11180" s="284" t="str">
        <f>VLOOKUP(A11180,Lists!B:C,2,FALSE)</f>
        <v>DJI003</v>
      </c>
      <c r="C11180" s="284" t="str">
        <f>VLOOKUP(A11180,Lists!B:D,3,FALSE)</f>
        <v>DJI</v>
      </c>
      <c r="D11180" s="285" t="s">
        <v>5115</v>
      </c>
      <c r="E11180" s="285">
        <v>0</v>
      </c>
      <c r="F11180" s="285" t="s">
        <v>1772</v>
      </c>
      <c r="G11180" s="285" t="s">
        <v>730</v>
      </c>
      <c r="H11180" s="278">
        <f t="shared" si="367"/>
        <v>3</v>
      </c>
      <c r="I11180" s="251" t="s">
        <v>1354</v>
      </c>
      <c r="J11180" s="285" t="s">
        <v>8076</v>
      </c>
      <c r="K11180" s="278" t="str">
        <f t="shared" si="368"/>
        <v>DJI003Fatalities in all crises</v>
      </c>
      <c r="L11180" s="286">
        <v>43798</v>
      </c>
      <c r="M11180" s="286" t="s">
        <v>3248</v>
      </c>
    </row>
    <row r="11181" spans="1:13" s="269" customFormat="1" ht="15.5" hidden="1" thickTop="1" thickBot="1" x14ac:dyDescent="0.4">
      <c r="A11181" s="287" t="s">
        <v>1272</v>
      </c>
      <c r="B11181" s="284" t="str">
        <f>VLOOKUP(A11181,Lists!B:C,2,FALSE)</f>
        <v>DJI003</v>
      </c>
      <c r="C11181" s="284" t="str">
        <f>VLOOKUP(A11181,Lists!B:D,3,FALSE)</f>
        <v>DJI</v>
      </c>
      <c r="D11181" s="289" t="s">
        <v>752</v>
      </c>
      <c r="E11181" s="289">
        <v>310374</v>
      </c>
      <c r="F11181" s="289" t="s">
        <v>8007</v>
      </c>
      <c r="G11181" s="289" t="s">
        <v>731</v>
      </c>
      <c r="H11181" s="278">
        <f t="shared" si="367"/>
        <v>2</v>
      </c>
      <c r="I11181" s="252" t="s">
        <v>8039</v>
      </c>
      <c r="J11181" s="289" t="s">
        <v>8077</v>
      </c>
      <c r="K11181" s="278" t="str">
        <f t="shared" si="368"/>
        <v>DJI003People in Need</v>
      </c>
      <c r="L11181" s="290">
        <v>43798</v>
      </c>
      <c r="M11181" s="290" t="s">
        <v>3248</v>
      </c>
    </row>
    <row r="11182" spans="1:13" s="269" customFormat="1" ht="15.5" hidden="1" thickTop="1" thickBot="1" x14ac:dyDescent="0.4">
      <c r="A11182" s="283" t="s">
        <v>1272</v>
      </c>
      <c r="B11182" s="284" t="str">
        <f>VLOOKUP(A11182,Lists!B:C,2,FALSE)</f>
        <v>DJI003</v>
      </c>
      <c r="C11182" s="284" t="str">
        <f>VLOOKUP(A11182,Lists!B:D,3,FALSE)</f>
        <v>DJI</v>
      </c>
      <c r="D11182" s="285" t="s">
        <v>5112</v>
      </c>
      <c r="E11182" s="285">
        <v>203374</v>
      </c>
      <c r="F11182" s="285" t="s">
        <v>8007</v>
      </c>
      <c r="G11182" s="285" t="s">
        <v>731</v>
      </c>
      <c r="H11182" s="278">
        <f t="shared" si="367"/>
        <v>2</v>
      </c>
      <c r="I11182" s="251" t="s">
        <v>8039</v>
      </c>
      <c r="J11182" s="285" t="s">
        <v>8078</v>
      </c>
      <c r="K11182" s="278" t="str">
        <f t="shared" si="368"/>
        <v>DJI003Moderate humanitarian conditions - Level 3</v>
      </c>
      <c r="L11182" s="286">
        <v>43798</v>
      </c>
      <c r="M11182" s="286" t="s">
        <v>3248</v>
      </c>
    </row>
    <row r="11183" spans="1:13" s="269" customFormat="1" ht="15.5" hidden="1" thickTop="1" thickBot="1" x14ac:dyDescent="0.4">
      <c r="A11183" s="287" t="s">
        <v>3396</v>
      </c>
      <c r="B11183" s="284" t="str">
        <f>VLOOKUP(A11183,Lists!B:C,2,FALSE)</f>
        <v>DJI002</v>
      </c>
      <c r="C11183" s="284" t="str">
        <f>VLOOKUP(A11183,Lists!B:D,3,FALSE)</f>
        <v>DJI</v>
      </c>
      <c r="D11183" s="289" t="s">
        <v>522</v>
      </c>
      <c r="E11183" s="289">
        <v>1011374</v>
      </c>
      <c r="F11183" s="289" t="s">
        <v>8007</v>
      </c>
      <c r="G11183" s="289" t="s">
        <v>731</v>
      </c>
      <c r="H11183" s="278">
        <f t="shared" si="367"/>
        <v>2</v>
      </c>
      <c r="I11183" s="252" t="s">
        <v>8039</v>
      </c>
      <c r="J11183" s="289" t="s">
        <v>8075</v>
      </c>
      <c r="K11183" s="278" t="str">
        <f t="shared" si="368"/>
        <v>DJI002Total population</v>
      </c>
      <c r="L11183" s="290">
        <v>43798</v>
      </c>
      <c r="M11183" s="290" t="s">
        <v>3248</v>
      </c>
    </row>
    <row r="11184" spans="1:13" s="269" customFormat="1" ht="15.5" hidden="1" thickTop="1" thickBot="1" x14ac:dyDescent="0.4">
      <c r="A11184" s="283" t="s">
        <v>3396</v>
      </c>
      <c r="B11184" s="284" t="str">
        <f>VLOOKUP(A11184,Lists!B:C,2,FALSE)</f>
        <v>DJI002</v>
      </c>
      <c r="C11184" s="284" t="str">
        <f>VLOOKUP(A11184,Lists!B:D,3,FALSE)</f>
        <v>DJI</v>
      </c>
      <c r="D11184" s="285" t="s">
        <v>737</v>
      </c>
      <c r="E11184" s="285">
        <v>1011374</v>
      </c>
      <c r="F11184" s="285" t="s">
        <v>8007</v>
      </c>
      <c r="G11184" s="285" t="s">
        <v>731</v>
      </c>
      <c r="H11184" s="278">
        <f t="shared" si="367"/>
        <v>2</v>
      </c>
      <c r="I11184" s="251" t="s">
        <v>8039</v>
      </c>
      <c r="J11184" s="285" t="s">
        <v>8075</v>
      </c>
      <c r="K11184" s="278" t="str">
        <f t="shared" si="368"/>
        <v>DJI002People exposed</v>
      </c>
      <c r="L11184" s="286">
        <v>43798</v>
      </c>
      <c r="M11184" s="286" t="s">
        <v>3248</v>
      </c>
    </row>
    <row r="11185" spans="1:13" s="269" customFormat="1" ht="15.5" hidden="1" thickTop="1" thickBot="1" x14ac:dyDescent="0.4">
      <c r="A11185" s="287" t="s">
        <v>3396</v>
      </c>
      <c r="B11185" s="284" t="str">
        <f>VLOOKUP(A11185,Lists!B:C,2,FALSE)</f>
        <v>DJI002</v>
      </c>
      <c r="C11185" s="284" t="str">
        <f>VLOOKUP(A11185,Lists!B:D,3,FALSE)</f>
        <v>DJI</v>
      </c>
      <c r="D11185" s="289" t="s">
        <v>533</v>
      </c>
      <c r="E11185" s="289">
        <v>30374</v>
      </c>
      <c r="F11185" s="289" t="s">
        <v>7200</v>
      </c>
      <c r="G11185" s="289" t="s">
        <v>731</v>
      </c>
      <c r="H11185" s="278">
        <f t="shared" si="367"/>
        <v>2</v>
      </c>
      <c r="I11185" s="252" t="s">
        <v>8040</v>
      </c>
      <c r="J11185" s="289" t="s">
        <v>8079</v>
      </c>
      <c r="K11185" s="278" t="str">
        <f t="shared" si="368"/>
        <v>DJI002People affected</v>
      </c>
      <c r="L11185" s="290">
        <v>43798</v>
      </c>
      <c r="M11185" s="290" t="s">
        <v>3248</v>
      </c>
    </row>
    <row r="11186" spans="1:13" s="269" customFormat="1" ht="15.5" thickTop="1" thickBot="1" x14ac:dyDescent="0.4">
      <c r="A11186" s="283" t="s">
        <v>3396</v>
      </c>
      <c r="B11186" s="284" t="str">
        <f>VLOOKUP(A11186,Lists!B:C,2,FALSE)</f>
        <v>DJI002</v>
      </c>
      <c r="C11186" s="284" t="str">
        <f>VLOOKUP(A11186,Lists!B:D,3,FALSE)</f>
        <v>DJI</v>
      </c>
      <c r="D11186" s="285" t="s">
        <v>666</v>
      </c>
      <c r="E11186" s="285">
        <v>30374</v>
      </c>
      <c r="F11186" s="285" t="s">
        <v>7200</v>
      </c>
      <c r="G11186" s="285" t="s">
        <v>731</v>
      </c>
      <c r="H11186" s="278">
        <f t="shared" si="367"/>
        <v>2</v>
      </c>
      <c r="I11186" s="251" t="s">
        <v>8040</v>
      </c>
      <c r="J11186" s="285" t="s">
        <v>8079</v>
      </c>
      <c r="K11186" s="278" t="str">
        <f t="shared" si="368"/>
        <v>DJI002People displaced</v>
      </c>
      <c r="L11186" s="286">
        <v>43798</v>
      </c>
      <c r="M11186" s="286" t="s">
        <v>3248</v>
      </c>
    </row>
    <row r="11187" spans="1:13" s="269" customFormat="1" ht="15.5" hidden="1" thickTop="1" thickBot="1" x14ac:dyDescent="0.4">
      <c r="A11187" s="287" t="s">
        <v>3396</v>
      </c>
      <c r="B11187" s="284" t="str">
        <f>VLOOKUP(A11187,Lists!B:C,2,FALSE)</f>
        <v>DJI002</v>
      </c>
      <c r="C11187" s="284" t="str">
        <f>VLOOKUP(A11187,Lists!B:D,3,FALSE)</f>
        <v>DJI</v>
      </c>
      <c r="D11187" s="289" t="s">
        <v>5029</v>
      </c>
      <c r="E11187" s="289">
        <v>0</v>
      </c>
      <c r="F11187" s="289" t="s">
        <v>6258</v>
      </c>
      <c r="G11187" s="289" t="s">
        <v>731</v>
      </c>
      <c r="H11187" s="278">
        <f t="shared" si="367"/>
        <v>2</v>
      </c>
      <c r="I11187" s="252" t="s">
        <v>2055</v>
      </c>
      <c r="J11187" s="289" t="s">
        <v>8076</v>
      </c>
      <c r="K11187" s="278" t="str">
        <f t="shared" si="368"/>
        <v>DJI002Fatalities reported</v>
      </c>
      <c r="L11187" s="290">
        <v>43798</v>
      </c>
      <c r="M11187" s="290" t="s">
        <v>3248</v>
      </c>
    </row>
    <row r="11188" spans="1:13" s="269" customFormat="1" ht="15.5" hidden="1" thickTop="1" thickBot="1" x14ac:dyDescent="0.4">
      <c r="A11188" s="283" t="s">
        <v>3396</v>
      </c>
      <c r="B11188" s="284" t="str">
        <f>VLOOKUP(A11188,Lists!B:C,2,FALSE)</f>
        <v>DJI002</v>
      </c>
      <c r="C11188" s="284" t="str">
        <f>VLOOKUP(A11188,Lists!B:D,3,FALSE)</f>
        <v>DJI</v>
      </c>
      <c r="D11188" s="285" t="s">
        <v>5115</v>
      </c>
      <c r="E11188" s="285">
        <v>0</v>
      </c>
      <c r="F11188" s="285" t="s">
        <v>6258</v>
      </c>
      <c r="G11188" s="285" t="s">
        <v>731</v>
      </c>
      <c r="H11188" s="278">
        <f t="shared" si="367"/>
        <v>2</v>
      </c>
      <c r="I11188" s="251" t="s">
        <v>2055</v>
      </c>
      <c r="J11188" s="285" t="s">
        <v>8076</v>
      </c>
      <c r="K11188" s="278" t="str">
        <f t="shared" si="368"/>
        <v>DJI002Fatalities in all crises</v>
      </c>
      <c r="L11188" s="286">
        <v>43798</v>
      </c>
      <c r="M11188" s="286" t="s">
        <v>3248</v>
      </c>
    </row>
    <row r="11189" spans="1:13" s="269" customFormat="1" ht="15.5" hidden="1" thickTop="1" thickBot="1" x14ac:dyDescent="0.4">
      <c r="A11189" s="287" t="s">
        <v>3396</v>
      </c>
      <c r="B11189" s="284" t="str">
        <f>VLOOKUP(A11189,Lists!B:C,2,FALSE)</f>
        <v>DJI002</v>
      </c>
      <c r="C11189" s="284" t="str">
        <f>VLOOKUP(A11189,Lists!B:D,3,FALSE)</f>
        <v>DJI</v>
      </c>
      <c r="D11189" s="289" t="s">
        <v>752</v>
      </c>
      <c r="E11189" s="289">
        <v>30374</v>
      </c>
      <c r="F11189" s="289" t="s">
        <v>7200</v>
      </c>
      <c r="G11189" s="289" t="s">
        <v>731</v>
      </c>
      <c r="H11189" s="278">
        <f t="shared" si="367"/>
        <v>2</v>
      </c>
      <c r="I11189" s="252" t="s">
        <v>8040</v>
      </c>
      <c r="J11189" s="289" t="s">
        <v>8079</v>
      </c>
      <c r="K11189" s="278" t="str">
        <f t="shared" si="368"/>
        <v>DJI002People in Need</v>
      </c>
      <c r="L11189" s="290">
        <v>43798</v>
      </c>
      <c r="M11189" s="290" t="s">
        <v>3248</v>
      </c>
    </row>
    <row r="11190" spans="1:13" s="269" customFormat="1" ht="15.5" hidden="1" thickTop="1" thickBot="1" x14ac:dyDescent="0.4">
      <c r="A11190" s="283" t="s">
        <v>3396</v>
      </c>
      <c r="B11190" s="284" t="str">
        <f>VLOOKUP(A11190,Lists!B:C,2,FALSE)</f>
        <v>DJI002</v>
      </c>
      <c r="C11190" s="284" t="str">
        <f>VLOOKUP(A11190,Lists!B:D,3,FALSE)</f>
        <v>DJI</v>
      </c>
      <c r="D11190" s="285" t="s">
        <v>5112</v>
      </c>
      <c r="E11190" s="285">
        <v>30374</v>
      </c>
      <c r="F11190" s="285" t="s">
        <v>7200</v>
      </c>
      <c r="G11190" s="285" t="s">
        <v>731</v>
      </c>
      <c r="H11190" s="278">
        <f t="shared" si="367"/>
        <v>2</v>
      </c>
      <c r="I11190" s="251" t="s">
        <v>8040</v>
      </c>
      <c r="J11190" s="285" t="s">
        <v>8080</v>
      </c>
      <c r="K11190" s="278" t="str">
        <f t="shared" si="368"/>
        <v>DJI002Moderate humanitarian conditions - Level 3</v>
      </c>
      <c r="L11190" s="286">
        <v>43798</v>
      </c>
      <c r="M11190" s="286" t="s">
        <v>3248</v>
      </c>
    </row>
    <row r="11191" spans="1:13" s="269" customFormat="1" ht="15.5" hidden="1" thickTop="1" thickBot="1" x14ac:dyDescent="0.4">
      <c r="A11191" s="287" t="s">
        <v>1269</v>
      </c>
      <c r="B11191" s="284" t="str">
        <f>VLOOKUP(A11191,Lists!B:C,2,FALSE)</f>
        <v>EGY002</v>
      </c>
      <c r="C11191" s="284" t="str">
        <f>VLOOKUP(A11191,Lists!B:D,3,FALSE)</f>
        <v>EGY</v>
      </c>
      <c r="D11191" s="289" t="s">
        <v>5027</v>
      </c>
      <c r="E11191" s="289">
        <v>0</v>
      </c>
      <c r="F11191" s="289" t="s">
        <v>1772</v>
      </c>
      <c r="G11191" s="289" t="s">
        <v>731</v>
      </c>
      <c r="H11191" s="278">
        <f t="shared" si="367"/>
        <v>2</v>
      </c>
      <c r="I11191" s="252" t="s">
        <v>1354</v>
      </c>
      <c r="J11191" s="289" t="s">
        <v>8081</v>
      </c>
      <c r="K11191" s="278" t="str">
        <f t="shared" si="368"/>
        <v>EGY002Injuries reported</v>
      </c>
      <c r="L11191" s="290">
        <v>43798</v>
      </c>
      <c r="M11191" s="290" t="s">
        <v>3248</v>
      </c>
    </row>
    <row r="11192" spans="1:13" s="269" customFormat="1" ht="15.5" hidden="1" thickTop="1" thickBot="1" x14ac:dyDescent="0.4">
      <c r="A11192" s="283" t="s">
        <v>1269</v>
      </c>
      <c r="B11192" s="284" t="str">
        <f>VLOOKUP(A11192,Lists!B:C,2,FALSE)</f>
        <v>EGY002</v>
      </c>
      <c r="C11192" s="284" t="str">
        <f>VLOOKUP(A11192,Lists!B:D,3,FALSE)</f>
        <v>EGY</v>
      </c>
      <c r="D11192" s="285" t="s">
        <v>5029</v>
      </c>
      <c r="E11192" s="285">
        <v>0</v>
      </c>
      <c r="F11192" s="285" t="s">
        <v>1772</v>
      </c>
      <c r="G11192" s="285" t="s">
        <v>731</v>
      </c>
      <c r="H11192" s="278">
        <f t="shared" si="367"/>
        <v>2</v>
      </c>
      <c r="I11192" s="251" t="s">
        <v>1354</v>
      </c>
      <c r="J11192" s="285" t="s">
        <v>7183</v>
      </c>
      <c r="K11192" s="278" t="str">
        <f t="shared" si="368"/>
        <v>EGY002Fatalities reported</v>
      </c>
      <c r="L11192" s="286">
        <v>43798</v>
      </c>
      <c r="M11192" s="286" t="s">
        <v>3248</v>
      </c>
    </row>
    <row r="11193" spans="1:13" s="269" customFormat="1" ht="15.5" hidden="1" thickTop="1" thickBot="1" x14ac:dyDescent="0.4">
      <c r="A11193" s="287" t="s">
        <v>1269</v>
      </c>
      <c r="B11193" s="284" t="str">
        <f>VLOOKUP(A11193,Lists!B:C,2,FALSE)</f>
        <v>EGY002</v>
      </c>
      <c r="C11193" s="284" t="str">
        <f>VLOOKUP(A11193,Lists!B:D,3,FALSE)</f>
        <v>EGY</v>
      </c>
      <c r="D11193" s="289" t="s">
        <v>5115</v>
      </c>
      <c r="E11193" s="289">
        <v>0</v>
      </c>
      <c r="F11193" s="289" t="s">
        <v>1772</v>
      </c>
      <c r="G11193" s="289" t="s">
        <v>731</v>
      </c>
      <c r="H11193" s="278">
        <f t="shared" ref="H11193:H11256" si="369">IF(G11193="x","x",IF(G11193="Low",3,IF(G11193="Medium",2,IF(G11193="High",1,FALSE))))</f>
        <v>2</v>
      </c>
      <c r="I11193" s="252" t="s">
        <v>1354</v>
      </c>
      <c r="J11193" s="289" t="s">
        <v>7183</v>
      </c>
      <c r="K11193" s="278" t="str">
        <f t="shared" si="368"/>
        <v>EGY002Fatalities in all crises</v>
      </c>
      <c r="L11193" s="290">
        <v>43798</v>
      </c>
      <c r="M11193" s="290" t="s">
        <v>3248</v>
      </c>
    </row>
    <row r="11194" spans="1:13" s="269" customFormat="1" ht="15.5" hidden="1" thickTop="1" thickBot="1" x14ac:dyDescent="0.4">
      <c r="A11194" s="283" t="s">
        <v>2992</v>
      </c>
      <c r="B11194" s="284" t="str">
        <f>VLOOKUP(A11194,Lists!B:C,2,FALSE)</f>
        <v>JOR002</v>
      </c>
      <c r="C11194" s="284" t="str">
        <f>VLOOKUP(A11194,Lists!B:D,3,FALSE)</f>
        <v>JOR</v>
      </c>
      <c r="D11194" s="285" t="s">
        <v>522</v>
      </c>
      <c r="E11194" s="285">
        <v>11677916</v>
      </c>
      <c r="F11194" s="285" t="s">
        <v>8008</v>
      </c>
      <c r="G11194" s="285" t="s">
        <v>731</v>
      </c>
      <c r="H11194" s="278">
        <f t="shared" si="369"/>
        <v>2</v>
      </c>
      <c r="I11194" s="251" t="s">
        <v>8041</v>
      </c>
      <c r="J11194" s="285" t="s">
        <v>8082</v>
      </c>
      <c r="K11194" s="278" t="str">
        <f t="shared" si="368"/>
        <v>JOR002Total population</v>
      </c>
      <c r="L11194" s="286">
        <v>43798</v>
      </c>
      <c r="M11194" s="286" t="s">
        <v>3248</v>
      </c>
    </row>
    <row r="11195" spans="1:13" s="269" customFormat="1" ht="15.5" hidden="1" thickTop="1" thickBot="1" x14ac:dyDescent="0.4">
      <c r="A11195" s="287" t="s">
        <v>2992</v>
      </c>
      <c r="B11195" s="284" t="str">
        <f>VLOOKUP(A11195,Lists!B:C,2,FALSE)</f>
        <v>JOR002</v>
      </c>
      <c r="C11195" s="284" t="str">
        <f>VLOOKUP(A11195,Lists!B:D,3,FALSE)</f>
        <v>JOR</v>
      </c>
      <c r="D11195" s="289" t="s">
        <v>737</v>
      </c>
      <c r="E11195" s="289">
        <v>8852121</v>
      </c>
      <c r="F11195" s="289" t="s">
        <v>8009</v>
      </c>
      <c r="G11195" s="289" t="s">
        <v>731</v>
      </c>
      <c r="H11195" s="278">
        <f t="shared" si="369"/>
        <v>2</v>
      </c>
      <c r="I11195" s="252" t="s">
        <v>8042</v>
      </c>
      <c r="J11195" s="289" t="s">
        <v>7513</v>
      </c>
      <c r="K11195" s="278" t="str">
        <f t="shared" si="368"/>
        <v>JOR002People exposed</v>
      </c>
      <c r="L11195" s="290">
        <v>43798</v>
      </c>
      <c r="M11195" s="290" t="s">
        <v>3248</v>
      </c>
    </row>
    <row r="11196" spans="1:13" s="269" customFormat="1" ht="15.5" hidden="1" thickTop="1" thickBot="1" x14ac:dyDescent="0.4">
      <c r="A11196" s="283" t="s">
        <v>2992</v>
      </c>
      <c r="B11196" s="284" t="str">
        <f>VLOOKUP(A11196,Lists!B:C,2,FALSE)</f>
        <v>JOR002</v>
      </c>
      <c r="C11196" s="284" t="str">
        <f>VLOOKUP(A11196,Lists!B:D,3,FALSE)</f>
        <v>JOR</v>
      </c>
      <c r="D11196" s="285" t="s">
        <v>533</v>
      </c>
      <c r="E11196" s="285">
        <v>1278392</v>
      </c>
      <c r="F11196" s="285" t="s">
        <v>8010</v>
      </c>
      <c r="G11196" s="285" t="s">
        <v>731</v>
      </c>
      <c r="H11196" s="278">
        <f t="shared" si="369"/>
        <v>2</v>
      </c>
      <c r="I11196" s="251" t="s">
        <v>8043</v>
      </c>
      <c r="J11196" s="285" t="s">
        <v>8083</v>
      </c>
      <c r="K11196" s="278" t="str">
        <f t="shared" ref="K11196:K11259" si="370">B11196&amp;""&amp;D11196</f>
        <v>JOR002People affected</v>
      </c>
      <c r="L11196" s="286">
        <v>43798</v>
      </c>
      <c r="M11196" s="286" t="s">
        <v>3248</v>
      </c>
    </row>
    <row r="11197" spans="1:13" s="269" customFormat="1" ht="15.5" thickTop="1" thickBot="1" x14ac:dyDescent="0.4">
      <c r="A11197" s="287" t="s">
        <v>2992</v>
      </c>
      <c r="B11197" s="284" t="str">
        <f>VLOOKUP(A11197,Lists!B:C,2,FALSE)</f>
        <v>JOR002</v>
      </c>
      <c r="C11197" s="284" t="str">
        <f>VLOOKUP(A11197,Lists!B:D,3,FALSE)</f>
        <v>JOR</v>
      </c>
      <c r="D11197" s="289" t="s">
        <v>666</v>
      </c>
      <c r="E11197" s="289">
        <v>1278392</v>
      </c>
      <c r="F11197" s="289" t="s">
        <v>8010</v>
      </c>
      <c r="G11197" s="289" t="s">
        <v>732</v>
      </c>
      <c r="H11197" s="278">
        <f t="shared" si="369"/>
        <v>1</v>
      </c>
      <c r="I11197" s="252" t="s">
        <v>8043</v>
      </c>
      <c r="J11197" s="289" t="s">
        <v>8083</v>
      </c>
      <c r="K11197" s="278" t="str">
        <f t="shared" si="370"/>
        <v>JOR002People displaced</v>
      </c>
      <c r="L11197" s="290">
        <v>43798</v>
      </c>
      <c r="M11197" s="290" t="s">
        <v>3248</v>
      </c>
    </row>
    <row r="11198" spans="1:13" s="269" customFormat="1" ht="15.5" hidden="1" thickTop="1" thickBot="1" x14ac:dyDescent="0.4">
      <c r="A11198" s="283" t="s">
        <v>2992</v>
      </c>
      <c r="B11198" s="284" t="str">
        <f>VLOOKUP(A11198,Lists!B:C,2,FALSE)</f>
        <v>JOR002</v>
      </c>
      <c r="C11198" s="284" t="str">
        <f>VLOOKUP(A11198,Lists!B:D,3,FALSE)</f>
        <v>JOR</v>
      </c>
      <c r="D11198" s="285" t="s">
        <v>5027</v>
      </c>
      <c r="E11198" s="285">
        <v>0</v>
      </c>
      <c r="F11198" s="285" t="s">
        <v>1772</v>
      </c>
      <c r="G11198" s="285" t="s">
        <v>731</v>
      </c>
      <c r="H11198" s="278">
        <f t="shared" si="369"/>
        <v>2</v>
      </c>
      <c r="I11198" s="251" t="s">
        <v>1354</v>
      </c>
      <c r="J11198" s="285" t="s">
        <v>8084</v>
      </c>
      <c r="K11198" s="278" t="str">
        <f t="shared" si="370"/>
        <v>JOR002Injuries reported</v>
      </c>
      <c r="L11198" s="286">
        <v>43798</v>
      </c>
      <c r="M11198" s="286" t="s">
        <v>3248</v>
      </c>
    </row>
    <row r="11199" spans="1:13" s="269" customFormat="1" ht="15.5" hidden="1" thickTop="1" thickBot="1" x14ac:dyDescent="0.4">
      <c r="A11199" s="287" t="s">
        <v>2992</v>
      </c>
      <c r="B11199" s="284" t="str">
        <f>VLOOKUP(A11199,Lists!B:C,2,FALSE)</f>
        <v>JOR002</v>
      </c>
      <c r="C11199" s="284" t="str">
        <f>VLOOKUP(A11199,Lists!B:D,3,FALSE)</f>
        <v>JOR</v>
      </c>
      <c r="D11199" s="289" t="s">
        <v>5029</v>
      </c>
      <c r="E11199" s="289">
        <v>0</v>
      </c>
      <c r="F11199" s="289" t="s">
        <v>1772</v>
      </c>
      <c r="G11199" s="289" t="s">
        <v>731</v>
      </c>
      <c r="H11199" s="278">
        <f t="shared" si="369"/>
        <v>2</v>
      </c>
      <c r="I11199" s="252" t="s">
        <v>1354</v>
      </c>
      <c r="J11199" s="289" t="s">
        <v>7183</v>
      </c>
      <c r="K11199" s="278" t="str">
        <f t="shared" si="370"/>
        <v>JOR002Fatalities reported</v>
      </c>
      <c r="L11199" s="290">
        <v>43798</v>
      </c>
      <c r="M11199" s="290" t="s">
        <v>3248</v>
      </c>
    </row>
    <row r="11200" spans="1:13" s="269" customFormat="1" ht="15.5" hidden="1" thickTop="1" thickBot="1" x14ac:dyDescent="0.4">
      <c r="A11200" s="283" t="s">
        <v>2992</v>
      </c>
      <c r="B11200" s="284" t="str">
        <f>VLOOKUP(A11200,Lists!B:C,2,FALSE)</f>
        <v>JOR002</v>
      </c>
      <c r="C11200" s="284" t="str">
        <f>VLOOKUP(A11200,Lists!B:D,3,FALSE)</f>
        <v>JOR</v>
      </c>
      <c r="D11200" s="285" t="s">
        <v>5115</v>
      </c>
      <c r="E11200" s="285">
        <v>0</v>
      </c>
      <c r="F11200" s="285" t="s">
        <v>1772</v>
      </c>
      <c r="G11200" s="285" t="s">
        <v>731</v>
      </c>
      <c r="H11200" s="278">
        <f t="shared" si="369"/>
        <v>2</v>
      </c>
      <c r="I11200" s="251" t="s">
        <v>1354</v>
      </c>
      <c r="J11200" s="285" t="s">
        <v>7183</v>
      </c>
      <c r="K11200" s="278" t="str">
        <f t="shared" si="370"/>
        <v>JOR002Fatalities in all crises</v>
      </c>
      <c r="L11200" s="286">
        <v>43798</v>
      </c>
      <c r="M11200" s="286" t="s">
        <v>3248</v>
      </c>
    </row>
    <row r="11201" spans="1:13" s="269" customFormat="1" ht="15.5" hidden="1" thickTop="1" thickBot="1" x14ac:dyDescent="0.4">
      <c r="A11201" s="287" t="s">
        <v>2992</v>
      </c>
      <c r="B11201" s="284" t="str">
        <f>VLOOKUP(A11201,Lists!B:C,2,FALSE)</f>
        <v>JOR002</v>
      </c>
      <c r="C11201" s="284" t="str">
        <f>VLOOKUP(A11201,Lists!B:D,3,FALSE)</f>
        <v>JOR</v>
      </c>
      <c r="D11201" s="289" t="s">
        <v>752</v>
      </c>
      <c r="E11201" s="289">
        <v>571629.25</v>
      </c>
      <c r="F11201" s="289" t="s">
        <v>8011</v>
      </c>
      <c r="G11201" s="289" t="s">
        <v>731</v>
      </c>
      <c r="H11201" s="278">
        <f t="shared" si="369"/>
        <v>2</v>
      </c>
      <c r="I11201" s="252" t="s">
        <v>8044</v>
      </c>
      <c r="J11201" s="289" t="s">
        <v>8085</v>
      </c>
      <c r="K11201" s="278" t="str">
        <f t="shared" si="370"/>
        <v>JOR002People in Need</v>
      </c>
      <c r="L11201" s="290">
        <v>43798</v>
      </c>
      <c r="M11201" s="290" t="s">
        <v>3248</v>
      </c>
    </row>
    <row r="11202" spans="1:13" s="269" customFormat="1" ht="15.5" hidden="1" thickTop="1" thickBot="1" x14ac:dyDescent="0.4">
      <c r="A11202" s="283" t="s">
        <v>2992</v>
      </c>
      <c r="B11202" s="284" t="str">
        <f>VLOOKUP(A11202,Lists!B:C,2,FALSE)</f>
        <v>JOR002</v>
      </c>
      <c r="C11202" s="284" t="str">
        <f>VLOOKUP(A11202,Lists!B:D,3,FALSE)</f>
        <v>JOR</v>
      </c>
      <c r="D11202" s="285" t="s">
        <v>5110</v>
      </c>
      <c r="E11202" s="285">
        <v>7573729</v>
      </c>
      <c r="F11202" s="285" t="s">
        <v>8012</v>
      </c>
      <c r="G11202" s="285" t="s">
        <v>731</v>
      </c>
      <c r="H11202" s="278">
        <f t="shared" si="369"/>
        <v>2</v>
      </c>
      <c r="I11202" s="251" t="s">
        <v>8045</v>
      </c>
      <c r="J11202" s="285" t="s">
        <v>3890</v>
      </c>
      <c r="K11202" s="278" t="str">
        <f t="shared" si="370"/>
        <v>JOR002Minimal humanitarian conditions - Level 1</v>
      </c>
      <c r="L11202" s="286">
        <v>43798</v>
      </c>
      <c r="M11202" s="286" t="s">
        <v>3248</v>
      </c>
    </row>
    <row r="11203" spans="1:13" s="269" customFormat="1" ht="15.5" hidden="1" thickTop="1" thickBot="1" x14ac:dyDescent="0.4">
      <c r="A11203" s="287" t="s">
        <v>2992</v>
      </c>
      <c r="B11203" s="284" t="str">
        <f>VLOOKUP(A11203,Lists!B:C,2,FALSE)</f>
        <v>JOR002</v>
      </c>
      <c r="C11203" s="284" t="str">
        <f>VLOOKUP(A11203,Lists!B:D,3,FALSE)</f>
        <v>JOR</v>
      </c>
      <c r="D11203" s="289" t="s">
        <v>5111</v>
      </c>
      <c r="E11203" s="289">
        <v>706762.75</v>
      </c>
      <c r="F11203" s="289" t="s">
        <v>8013</v>
      </c>
      <c r="G11203" s="289" t="s">
        <v>731</v>
      </c>
      <c r="H11203" s="278">
        <f t="shared" si="369"/>
        <v>2</v>
      </c>
      <c r="I11203" s="252" t="s">
        <v>8046</v>
      </c>
      <c r="J11203" s="289" t="s">
        <v>7515</v>
      </c>
      <c r="K11203" s="278" t="str">
        <f t="shared" si="370"/>
        <v>JOR002Stressed humanitarian conditions - Level 2</v>
      </c>
      <c r="L11203" s="290">
        <v>43798</v>
      </c>
      <c r="M11203" s="290" t="s">
        <v>3248</v>
      </c>
    </row>
    <row r="11204" spans="1:13" s="269" customFormat="1" ht="15.5" hidden="1" thickTop="1" thickBot="1" x14ac:dyDescent="0.4">
      <c r="A11204" s="283" t="s">
        <v>2992</v>
      </c>
      <c r="B11204" s="284" t="str">
        <f>VLOOKUP(A11204,Lists!B:C,2,FALSE)</f>
        <v>JOR002</v>
      </c>
      <c r="C11204" s="284" t="str">
        <f>VLOOKUP(A11204,Lists!B:D,3,FALSE)</f>
        <v>JOR</v>
      </c>
      <c r="D11204" s="285" t="s">
        <v>5112</v>
      </c>
      <c r="E11204" s="285">
        <v>571629.25</v>
      </c>
      <c r="F11204" s="285" t="s">
        <v>8011</v>
      </c>
      <c r="G11204" s="285" t="s">
        <v>731</v>
      </c>
      <c r="H11204" s="278">
        <f t="shared" si="369"/>
        <v>2</v>
      </c>
      <c r="I11204" s="251" t="s">
        <v>8047</v>
      </c>
      <c r="J11204" s="285" t="s">
        <v>7516</v>
      </c>
      <c r="K11204" s="278" t="str">
        <f t="shared" si="370"/>
        <v>JOR002Moderate humanitarian conditions - Level 3</v>
      </c>
      <c r="L11204" s="286">
        <v>43798</v>
      </c>
      <c r="M11204" s="286" t="s">
        <v>3248</v>
      </c>
    </row>
    <row r="11205" spans="1:13" s="269" customFormat="1" ht="15.5" thickTop="1" thickBot="1" x14ac:dyDescent="0.4">
      <c r="A11205" s="287" t="s">
        <v>1230</v>
      </c>
      <c r="B11205" s="284" t="str">
        <f>VLOOKUP(A11205,Lists!B:C,2,FALSE)</f>
        <v>PSE002</v>
      </c>
      <c r="C11205" s="284" t="str">
        <f>VLOOKUP(A11205,Lists!B:D,3,FALSE)</f>
        <v>PSE</v>
      </c>
      <c r="D11205" s="289" t="s">
        <v>666</v>
      </c>
      <c r="E11205" s="289">
        <v>6287482</v>
      </c>
      <c r="F11205" s="289" t="s">
        <v>8014</v>
      </c>
      <c r="G11205" s="289" t="s">
        <v>731</v>
      </c>
      <c r="H11205" s="278">
        <f t="shared" si="369"/>
        <v>2</v>
      </c>
      <c r="I11205" s="252" t="s">
        <v>8048</v>
      </c>
      <c r="J11205" s="289" t="s">
        <v>8086</v>
      </c>
      <c r="K11205" s="278" t="str">
        <f t="shared" si="370"/>
        <v>PSE002People displaced</v>
      </c>
      <c r="L11205" s="290">
        <v>43798</v>
      </c>
      <c r="M11205" s="290" t="s">
        <v>3248</v>
      </c>
    </row>
    <row r="11206" spans="1:13" s="269" customFormat="1" ht="15.5" hidden="1" thickTop="1" thickBot="1" x14ac:dyDescent="0.4">
      <c r="A11206" s="283" t="s">
        <v>1230</v>
      </c>
      <c r="B11206" s="284" t="str">
        <f>VLOOKUP(A11206,Lists!B:C,2,FALSE)</f>
        <v>PSE002</v>
      </c>
      <c r="C11206" s="284" t="str">
        <f>VLOOKUP(A11206,Lists!B:D,3,FALSE)</f>
        <v>PSE</v>
      </c>
      <c r="D11206" s="285" t="s">
        <v>5027</v>
      </c>
      <c r="E11206" s="285">
        <v>7043</v>
      </c>
      <c r="F11206" s="285" t="s">
        <v>8015</v>
      </c>
      <c r="G11206" s="285" t="s">
        <v>732</v>
      </c>
      <c r="H11206" s="278">
        <f t="shared" si="369"/>
        <v>1</v>
      </c>
      <c r="I11206" s="251" t="s">
        <v>5543</v>
      </c>
      <c r="J11206" s="285" t="s">
        <v>8087</v>
      </c>
      <c r="K11206" s="278" t="str">
        <f t="shared" si="370"/>
        <v>PSE002Injuries reported</v>
      </c>
      <c r="L11206" s="286">
        <v>43798</v>
      </c>
      <c r="M11206" s="286" t="s">
        <v>3248</v>
      </c>
    </row>
    <row r="11207" spans="1:13" s="269" customFormat="1" ht="15.5" hidden="1" thickTop="1" thickBot="1" x14ac:dyDescent="0.4">
      <c r="A11207" s="287" t="s">
        <v>1230</v>
      </c>
      <c r="B11207" s="284" t="str">
        <f>VLOOKUP(A11207,Lists!B:C,2,FALSE)</f>
        <v>PSE002</v>
      </c>
      <c r="C11207" s="284" t="str">
        <f>VLOOKUP(A11207,Lists!B:D,3,FALSE)</f>
        <v>PSE</v>
      </c>
      <c r="D11207" s="289" t="s">
        <v>5029</v>
      </c>
      <c r="E11207" s="289">
        <v>95</v>
      </c>
      <c r="F11207" s="289" t="s">
        <v>8015</v>
      </c>
      <c r="G11207" s="289" t="s">
        <v>732</v>
      </c>
      <c r="H11207" s="278">
        <f t="shared" si="369"/>
        <v>1</v>
      </c>
      <c r="I11207" s="252" t="s">
        <v>5543</v>
      </c>
      <c r="J11207" s="289" t="s">
        <v>8088</v>
      </c>
      <c r="K11207" s="278" t="str">
        <f t="shared" si="370"/>
        <v>PSE002Fatalities reported</v>
      </c>
      <c r="L11207" s="290">
        <v>43798</v>
      </c>
      <c r="M11207" s="290" t="s">
        <v>3248</v>
      </c>
    </row>
    <row r="11208" spans="1:13" s="269" customFormat="1" ht="15.5" hidden="1" thickTop="1" thickBot="1" x14ac:dyDescent="0.4">
      <c r="A11208" s="283" t="s">
        <v>1230</v>
      </c>
      <c r="B11208" s="284" t="str">
        <f>VLOOKUP(A11208,Lists!B:C,2,FALSE)</f>
        <v>PSE002</v>
      </c>
      <c r="C11208" s="284" t="str">
        <f>VLOOKUP(A11208,Lists!B:D,3,FALSE)</f>
        <v>PSE</v>
      </c>
      <c r="D11208" s="285" t="s">
        <v>5115</v>
      </c>
      <c r="E11208" s="285">
        <v>95</v>
      </c>
      <c r="F11208" s="285" t="s">
        <v>8015</v>
      </c>
      <c r="G11208" s="285" t="s">
        <v>732</v>
      </c>
      <c r="H11208" s="278">
        <f t="shared" si="369"/>
        <v>1</v>
      </c>
      <c r="I11208" s="251" t="s">
        <v>5543</v>
      </c>
      <c r="J11208" s="285" t="s">
        <v>8088</v>
      </c>
      <c r="K11208" s="278" t="str">
        <f t="shared" si="370"/>
        <v>PSE002Fatalities in all crises</v>
      </c>
      <c r="L11208" s="286">
        <v>43798</v>
      </c>
      <c r="M11208" s="286" t="s">
        <v>3248</v>
      </c>
    </row>
    <row r="11209" spans="1:13" s="269" customFormat="1" ht="15.5" hidden="1" thickTop="1" thickBot="1" x14ac:dyDescent="0.4">
      <c r="A11209" s="287" t="s">
        <v>1235</v>
      </c>
      <c r="B11209" s="284" t="str">
        <f>VLOOKUP(A11209,Lists!B:C,2,FALSE)</f>
        <v>ECU002</v>
      </c>
      <c r="C11209" s="284" t="str">
        <f>VLOOKUP(A11209,Lists!B:D,3,FALSE)</f>
        <v>ECU</v>
      </c>
      <c r="D11209" s="289" t="s">
        <v>522</v>
      </c>
      <c r="E11209" s="289">
        <v>17469399</v>
      </c>
      <c r="F11209" s="289" t="s">
        <v>8016</v>
      </c>
      <c r="G11209" s="289" t="s">
        <v>731</v>
      </c>
      <c r="H11209" s="278">
        <f t="shared" si="369"/>
        <v>2</v>
      </c>
      <c r="I11209" s="252" t="s">
        <v>8049</v>
      </c>
      <c r="J11209" s="289" t="s">
        <v>8089</v>
      </c>
      <c r="K11209" s="278" t="str">
        <f t="shared" si="370"/>
        <v>ECU002Total population</v>
      </c>
      <c r="L11209" s="290">
        <v>43798</v>
      </c>
      <c r="M11209" s="290" t="s">
        <v>3248</v>
      </c>
    </row>
    <row r="11210" spans="1:13" s="269" customFormat="1" ht="15.5" hidden="1" thickTop="1" thickBot="1" x14ac:dyDescent="0.4">
      <c r="A11210" s="283" t="s">
        <v>1235</v>
      </c>
      <c r="B11210" s="284" t="str">
        <f>VLOOKUP(A11210,Lists!B:C,2,FALSE)</f>
        <v>ECU002</v>
      </c>
      <c r="C11210" s="284" t="str">
        <f>VLOOKUP(A11210,Lists!B:D,3,FALSE)</f>
        <v>ECU</v>
      </c>
      <c r="D11210" s="285" t="s">
        <v>737</v>
      </c>
      <c r="E11210" s="285">
        <v>3303174</v>
      </c>
      <c r="F11210" s="285" t="s">
        <v>8017</v>
      </c>
      <c r="G11210" s="285" t="s">
        <v>731</v>
      </c>
      <c r="H11210" s="278">
        <f t="shared" si="369"/>
        <v>2</v>
      </c>
      <c r="I11210" s="251" t="s">
        <v>6613</v>
      </c>
      <c r="J11210" s="285" t="s">
        <v>8090</v>
      </c>
      <c r="K11210" s="278" t="str">
        <f t="shared" si="370"/>
        <v>ECU002People exposed</v>
      </c>
      <c r="L11210" s="286">
        <v>43798</v>
      </c>
      <c r="M11210" s="286" t="s">
        <v>3248</v>
      </c>
    </row>
    <row r="11211" spans="1:13" s="269" customFormat="1" ht="15.5" hidden="1" thickTop="1" thickBot="1" x14ac:dyDescent="0.4">
      <c r="A11211" s="287" t="s">
        <v>1235</v>
      </c>
      <c r="B11211" s="284" t="str">
        <f>VLOOKUP(A11211,Lists!B:C,2,FALSE)</f>
        <v>ECU002</v>
      </c>
      <c r="C11211" s="284" t="str">
        <f>VLOOKUP(A11211,Lists!B:D,3,FALSE)</f>
        <v>ECU</v>
      </c>
      <c r="D11211" s="289" t="s">
        <v>533</v>
      </c>
      <c r="E11211" s="289">
        <v>594042</v>
      </c>
      <c r="F11211" s="289" t="s">
        <v>7712</v>
      </c>
      <c r="G11211" s="289" t="s">
        <v>731</v>
      </c>
      <c r="H11211" s="278">
        <f t="shared" si="369"/>
        <v>2</v>
      </c>
      <c r="I11211" s="252" t="s">
        <v>6612</v>
      </c>
      <c r="J11211" s="289" t="s">
        <v>8091</v>
      </c>
      <c r="K11211" s="278" t="str">
        <f t="shared" si="370"/>
        <v>ECU002People affected</v>
      </c>
      <c r="L11211" s="290">
        <v>43798</v>
      </c>
      <c r="M11211" s="290" t="s">
        <v>3248</v>
      </c>
    </row>
    <row r="11212" spans="1:13" s="269" customFormat="1" ht="15.5" thickTop="1" thickBot="1" x14ac:dyDescent="0.4">
      <c r="A11212" s="283" t="s">
        <v>1235</v>
      </c>
      <c r="B11212" s="284" t="str">
        <f>VLOOKUP(A11212,Lists!B:C,2,FALSE)</f>
        <v>ECU002</v>
      </c>
      <c r="C11212" s="284" t="str">
        <f>VLOOKUP(A11212,Lists!B:D,3,FALSE)</f>
        <v>ECU</v>
      </c>
      <c r="D11212" s="285" t="s">
        <v>666</v>
      </c>
      <c r="E11212" s="285">
        <v>385042</v>
      </c>
      <c r="F11212" s="285" t="s">
        <v>7712</v>
      </c>
      <c r="G11212" s="285" t="s">
        <v>732</v>
      </c>
      <c r="H11212" s="278">
        <f t="shared" si="369"/>
        <v>1</v>
      </c>
      <c r="I11212" s="251" t="s">
        <v>6612</v>
      </c>
      <c r="J11212" s="285" t="s">
        <v>8092</v>
      </c>
      <c r="K11212" s="278" t="str">
        <f t="shared" si="370"/>
        <v>ECU002People displaced</v>
      </c>
      <c r="L11212" s="286">
        <v>43798</v>
      </c>
      <c r="M11212" s="286" t="s">
        <v>3248</v>
      </c>
    </row>
    <row r="11213" spans="1:13" s="269" customFormat="1" ht="15.5" hidden="1" thickTop="1" thickBot="1" x14ac:dyDescent="0.4">
      <c r="A11213" s="287" t="s">
        <v>1235</v>
      </c>
      <c r="B11213" s="284" t="str">
        <f>VLOOKUP(A11213,Lists!B:C,2,FALSE)</f>
        <v>ECU002</v>
      </c>
      <c r="C11213" s="284" t="str">
        <f>VLOOKUP(A11213,Lists!B:D,3,FALSE)</f>
        <v>ECU</v>
      </c>
      <c r="D11213" s="289" t="s">
        <v>5027</v>
      </c>
      <c r="E11213" s="289" t="s">
        <v>446</v>
      </c>
      <c r="F11213" s="289" t="s">
        <v>446</v>
      </c>
      <c r="G11213" s="289" t="s">
        <v>446</v>
      </c>
      <c r="H11213" s="278" t="str">
        <f t="shared" si="369"/>
        <v>x</v>
      </c>
      <c r="I11213" s="252" t="s">
        <v>446</v>
      </c>
      <c r="J11213" s="289" t="s">
        <v>8093</v>
      </c>
      <c r="K11213" s="278" t="str">
        <f t="shared" si="370"/>
        <v>ECU002Injuries reported</v>
      </c>
      <c r="L11213" s="290">
        <v>43798</v>
      </c>
      <c r="M11213" s="290" t="s">
        <v>3249</v>
      </c>
    </row>
    <row r="11214" spans="1:13" s="269" customFormat="1" ht="15.5" hidden="1" thickTop="1" thickBot="1" x14ac:dyDescent="0.4">
      <c r="A11214" s="283" t="s">
        <v>1235</v>
      </c>
      <c r="B11214" s="284" t="str">
        <f>VLOOKUP(A11214,Lists!B:C,2,FALSE)</f>
        <v>ECU002</v>
      </c>
      <c r="C11214" s="284" t="str">
        <f>VLOOKUP(A11214,Lists!B:D,3,FALSE)</f>
        <v>ECU</v>
      </c>
      <c r="D11214" s="285" t="s">
        <v>5029</v>
      </c>
      <c r="E11214" s="285">
        <v>4</v>
      </c>
      <c r="F11214" s="285" t="s">
        <v>6258</v>
      </c>
      <c r="G11214" s="285" t="s">
        <v>731</v>
      </c>
      <c r="H11214" s="278">
        <f t="shared" si="369"/>
        <v>2</v>
      </c>
      <c r="I11214" s="251" t="s">
        <v>2611</v>
      </c>
      <c r="J11214" s="285" t="s">
        <v>8094</v>
      </c>
      <c r="K11214" s="278" t="str">
        <f t="shared" si="370"/>
        <v>ECU002Fatalities reported</v>
      </c>
      <c r="L11214" s="286">
        <v>43798</v>
      </c>
      <c r="M11214" s="286" t="s">
        <v>3248</v>
      </c>
    </row>
    <row r="11215" spans="1:13" s="269" customFormat="1" ht="15.5" hidden="1" thickTop="1" thickBot="1" x14ac:dyDescent="0.4">
      <c r="A11215" s="287" t="s">
        <v>1235</v>
      </c>
      <c r="B11215" s="284" t="str">
        <f>VLOOKUP(A11215,Lists!B:C,2,FALSE)</f>
        <v>ECU002</v>
      </c>
      <c r="C11215" s="284" t="str">
        <f>VLOOKUP(A11215,Lists!B:D,3,FALSE)</f>
        <v>ECU</v>
      </c>
      <c r="D11215" s="289" t="s">
        <v>5115</v>
      </c>
      <c r="E11215" s="289">
        <v>4</v>
      </c>
      <c r="F11215" s="289" t="s">
        <v>6258</v>
      </c>
      <c r="G11215" s="289" t="s">
        <v>731</v>
      </c>
      <c r="H11215" s="278">
        <f t="shared" si="369"/>
        <v>2</v>
      </c>
      <c r="I11215" s="252" t="s">
        <v>2611</v>
      </c>
      <c r="J11215" s="289" t="s">
        <v>8094</v>
      </c>
      <c r="K11215" s="278" t="str">
        <f t="shared" si="370"/>
        <v>ECU002Fatalities in all crises</v>
      </c>
      <c r="L11215" s="290">
        <v>43798</v>
      </c>
      <c r="M11215" s="290" t="s">
        <v>3248</v>
      </c>
    </row>
    <row r="11216" spans="1:13" s="269" customFormat="1" ht="15.5" hidden="1" thickTop="1" thickBot="1" x14ac:dyDescent="0.4">
      <c r="A11216" s="283" t="s">
        <v>1235</v>
      </c>
      <c r="B11216" s="284" t="str">
        <f>VLOOKUP(A11216,Lists!B:C,2,FALSE)</f>
        <v>ECU002</v>
      </c>
      <c r="C11216" s="284" t="str">
        <f>VLOOKUP(A11216,Lists!B:D,3,FALSE)</f>
        <v>ECU</v>
      </c>
      <c r="D11216" s="285" t="s">
        <v>752</v>
      </c>
      <c r="E11216" s="285">
        <v>385042</v>
      </c>
      <c r="F11216" s="285" t="s">
        <v>7712</v>
      </c>
      <c r="G11216" s="285" t="s">
        <v>731</v>
      </c>
      <c r="H11216" s="278">
        <f t="shared" si="369"/>
        <v>2</v>
      </c>
      <c r="I11216" s="251" t="s">
        <v>6612</v>
      </c>
      <c r="J11216" s="285" t="s">
        <v>8092</v>
      </c>
      <c r="K11216" s="278" t="str">
        <f t="shared" si="370"/>
        <v>ECU002People in Need</v>
      </c>
      <c r="L11216" s="286">
        <v>43798</v>
      </c>
      <c r="M11216" s="286" t="s">
        <v>3248</v>
      </c>
    </row>
    <row r="11217" spans="1:13" s="269" customFormat="1" ht="15.5" hidden="1" thickTop="1" thickBot="1" x14ac:dyDescent="0.4">
      <c r="A11217" s="287" t="s">
        <v>1235</v>
      </c>
      <c r="B11217" s="284" t="str">
        <f>VLOOKUP(A11217,Lists!B:C,2,FALSE)</f>
        <v>ECU002</v>
      </c>
      <c r="C11217" s="284" t="str">
        <f>VLOOKUP(A11217,Lists!B:D,3,FALSE)</f>
        <v>ECU</v>
      </c>
      <c r="D11217" s="289" t="s">
        <v>5110</v>
      </c>
      <c r="E11217" s="289">
        <v>2324090</v>
      </c>
      <c r="F11217" s="289" t="s">
        <v>4466</v>
      </c>
      <c r="G11217" s="289" t="s">
        <v>731</v>
      </c>
      <c r="H11217" s="278">
        <f t="shared" si="369"/>
        <v>2</v>
      </c>
      <c r="I11217" s="252" t="s">
        <v>4470</v>
      </c>
      <c r="J11217" s="289" t="s">
        <v>5631</v>
      </c>
      <c r="K11217" s="278" t="str">
        <f t="shared" si="370"/>
        <v>ECU002Minimal humanitarian conditions - Level 1</v>
      </c>
      <c r="L11217" s="290">
        <v>43798</v>
      </c>
      <c r="M11217" s="290" t="s">
        <v>3248</v>
      </c>
    </row>
    <row r="11218" spans="1:13" s="269" customFormat="1" ht="15.5" hidden="1" thickTop="1" thickBot="1" x14ac:dyDescent="0.4">
      <c r="A11218" s="283" t="s">
        <v>1235</v>
      </c>
      <c r="B11218" s="284" t="str">
        <f>VLOOKUP(A11218,Lists!B:C,2,FALSE)</f>
        <v>ECU002</v>
      </c>
      <c r="C11218" s="284" t="str">
        <f>VLOOKUP(A11218,Lists!B:D,3,FALSE)</f>
        <v>ECU</v>
      </c>
      <c r="D11218" s="285" t="s">
        <v>5112</v>
      </c>
      <c r="E11218" s="285">
        <v>385042</v>
      </c>
      <c r="F11218" s="285" t="s">
        <v>7712</v>
      </c>
      <c r="G11218" s="285" t="s">
        <v>731</v>
      </c>
      <c r="H11218" s="278">
        <f t="shared" si="369"/>
        <v>2</v>
      </c>
      <c r="I11218" s="251" t="s">
        <v>6612</v>
      </c>
      <c r="J11218" s="285" t="s">
        <v>8092</v>
      </c>
      <c r="K11218" s="278" t="str">
        <f t="shared" si="370"/>
        <v>ECU002Moderate humanitarian conditions - Level 3</v>
      </c>
      <c r="L11218" s="286">
        <v>43798</v>
      </c>
      <c r="M11218" s="286" t="s">
        <v>3248</v>
      </c>
    </row>
    <row r="11219" spans="1:13" s="269" customFormat="1" ht="15.5" hidden="1" thickTop="1" thickBot="1" x14ac:dyDescent="0.4">
      <c r="A11219" s="287" t="s">
        <v>1238</v>
      </c>
      <c r="B11219" s="284" t="str">
        <f>VLOOKUP(A11219,Lists!B:C,2,FALSE)</f>
        <v>BRA002</v>
      </c>
      <c r="C11219" s="284" t="str">
        <f>VLOOKUP(A11219,Lists!B:D,3,FALSE)</f>
        <v>BRA</v>
      </c>
      <c r="D11219" s="289" t="s">
        <v>522</v>
      </c>
      <c r="E11219" s="289">
        <v>210147125</v>
      </c>
      <c r="F11219" s="289" t="s">
        <v>8018</v>
      </c>
      <c r="G11219" s="289" t="s">
        <v>731</v>
      </c>
      <c r="H11219" s="278">
        <f t="shared" si="369"/>
        <v>2</v>
      </c>
      <c r="I11219" s="252" t="s">
        <v>3224</v>
      </c>
      <c r="J11219" s="289" t="s">
        <v>3225</v>
      </c>
      <c r="K11219" s="278" t="str">
        <f t="shared" si="370"/>
        <v>BRA002Total population</v>
      </c>
      <c r="L11219" s="290">
        <v>43798</v>
      </c>
      <c r="M11219" s="290" t="s">
        <v>3248</v>
      </c>
    </row>
    <row r="11220" spans="1:13" s="269" customFormat="1" ht="15.5" hidden="1" thickTop="1" thickBot="1" x14ac:dyDescent="0.4">
      <c r="A11220" s="283" t="s">
        <v>1238</v>
      </c>
      <c r="B11220" s="284" t="str">
        <f>VLOOKUP(A11220,Lists!B:C,2,FALSE)</f>
        <v>BRA002</v>
      </c>
      <c r="C11220" s="284" t="str">
        <f>VLOOKUP(A11220,Lists!B:D,3,FALSE)</f>
        <v>BRA</v>
      </c>
      <c r="D11220" s="285" t="s">
        <v>660</v>
      </c>
      <c r="E11220" s="285">
        <v>224274</v>
      </c>
      <c r="F11220" s="285" t="s">
        <v>2751</v>
      </c>
      <c r="G11220" s="285" t="s">
        <v>731</v>
      </c>
      <c r="H11220" s="278">
        <f t="shared" si="369"/>
        <v>2</v>
      </c>
      <c r="I11220" s="251" t="s">
        <v>2754</v>
      </c>
      <c r="J11220" s="285" t="s">
        <v>3226</v>
      </c>
      <c r="K11220" s="278" t="str">
        <f t="shared" si="370"/>
        <v>BRA002Landmass affected</v>
      </c>
      <c r="L11220" s="286">
        <v>43798</v>
      </c>
      <c r="M11220" s="286" t="s">
        <v>3248</v>
      </c>
    </row>
    <row r="11221" spans="1:13" s="269" customFormat="1" ht="15.5" hidden="1" thickTop="1" thickBot="1" x14ac:dyDescent="0.4">
      <c r="A11221" s="287" t="s">
        <v>1238</v>
      </c>
      <c r="B11221" s="284" t="str">
        <f>VLOOKUP(A11221,Lists!B:C,2,FALSE)</f>
        <v>BRA002</v>
      </c>
      <c r="C11221" s="284" t="str">
        <f>VLOOKUP(A11221,Lists!B:D,3,FALSE)</f>
        <v>BRA</v>
      </c>
      <c r="D11221" s="289" t="s">
        <v>737</v>
      </c>
      <c r="E11221" s="289">
        <v>829863</v>
      </c>
      <c r="F11221" s="289" t="s">
        <v>8018</v>
      </c>
      <c r="G11221" s="289" t="s">
        <v>731</v>
      </c>
      <c r="H11221" s="278">
        <f t="shared" si="369"/>
        <v>2</v>
      </c>
      <c r="I11221" s="252" t="s">
        <v>2754</v>
      </c>
      <c r="J11221" s="289" t="s">
        <v>4765</v>
      </c>
      <c r="K11221" s="278" t="str">
        <f t="shared" si="370"/>
        <v>BRA002People exposed</v>
      </c>
      <c r="L11221" s="290">
        <v>43798</v>
      </c>
      <c r="M11221" s="290" t="s">
        <v>3248</v>
      </c>
    </row>
    <row r="11222" spans="1:13" s="269" customFormat="1" ht="15.5" hidden="1" thickTop="1" thickBot="1" x14ac:dyDescent="0.4">
      <c r="A11222" s="283" t="s">
        <v>1238</v>
      </c>
      <c r="B11222" s="284" t="str">
        <f>VLOOKUP(A11222,Lists!B:C,2,FALSE)</f>
        <v>BRA002</v>
      </c>
      <c r="C11222" s="284" t="str">
        <f>VLOOKUP(A11222,Lists!B:D,3,FALSE)</f>
        <v>BRA</v>
      </c>
      <c r="D11222" s="285" t="s">
        <v>533</v>
      </c>
      <c r="E11222" s="285">
        <v>623315</v>
      </c>
      <c r="F11222" s="285" t="s">
        <v>8019</v>
      </c>
      <c r="G11222" s="285" t="s">
        <v>731</v>
      </c>
      <c r="H11222" s="278">
        <f t="shared" si="369"/>
        <v>2</v>
      </c>
      <c r="I11222" s="251" t="s">
        <v>8050</v>
      </c>
      <c r="J11222" s="285" t="s">
        <v>8095</v>
      </c>
      <c r="K11222" s="278" t="str">
        <f t="shared" si="370"/>
        <v>BRA002People affected</v>
      </c>
      <c r="L11222" s="286">
        <v>43798</v>
      </c>
      <c r="M11222" s="286" t="s">
        <v>3248</v>
      </c>
    </row>
    <row r="11223" spans="1:13" s="269" customFormat="1" ht="15.5" thickTop="1" thickBot="1" x14ac:dyDescent="0.4">
      <c r="A11223" s="287" t="s">
        <v>1238</v>
      </c>
      <c r="B11223" s="284" t="str">
        <f>VLOOKUP(A11223,Lists!B:C,2,FALSE)</f>
        <v>BRA002</v>
      </c>
      <c r="C11223" s="284" t="str">
        <f>VLOOKUP(A11223,Lists!B:D,3,FALSE)</f>
        <v>BRA</v>
      </c>
      <c r="D11223" s="289" t="s">
        <v>666</v>
      </c>
      <c r="E11223" s="289">
        <v>224102</v>
      </c>
      <c r="F11223" s="289" t="s">
        <v>7712</v>
      </c>
      <c r="G11223" s="289" t="s">
        <v>731</v>
      </c>
      <c r="H11223" s="278">
        <f t="shared" si="369"/>
        <v>2</v>
      </c>
      <c r="I11223" s="252" t="s">
        <v>8051</v>
      </c>
      <c r="J11223" s="289" t="s">
        <v>8096</v>
      </c>
      <c r="K11223" s="278" t="str">
        <f t="shared" si="370"/>
        <v>BRA002People displaced</v>
      </c>
      <c r="L11223" s="290">
        <v>43798</v>
      </c>
      <c r="M11223" s="290" t="s">
        <v>3248</v>
      </c>
    </row>
    <row r="11224" spans="1:13" s="269" customFormat="1" ht="15.5" hidden="1" thickTop="1" thickBot="1" x14ac:dyDescent="0.4">
      <c r="A11224" s="283" t="s">
        <v>1238</v>
      </c>
      <c r="B11224" s="284" t="str">
        <f>VLOOKUP(A11224,Lists!B:C,2,FALSE)</f>
        <v>BRA002</v>
      </c>
      <c r="C11224" s="284" t="str">
        <f>VLOOKUP(A11224,Lists!B:D,3,FALSE)</f>
        <v>BRA</v>
      </c>
      <c r="D11224" s="285" t="s">
        <v>5029</v>
      </c>
      <c r="E11224" s="285">
        <v>0</v>
      </c>
      <c r="F11224" s="285" t="s">
        <v>6258</v>
      </c>
      <c r="G11224" s="285" t="s">
        <v>731</v>
      </c>
      <c r="H11224" s="278">
        <f t="shared" si="369"/>
        <v>2</v>
      </c>
      <c r="I11224" s="251" t="s">
        <v>2611</v>
      </c>
      <c r="J11224" s="285" t="s">
        <v>8094</v>
      </c>
      <c r="K11224" s="278" t="str">
        <f t="shared" si="370"/>
        <v>BRA002Fatalities reported</v>
      </c>
      <c r="L11224" s="286">
        <v>43798</v>
      </c>
      <c r="M11224" s="286" t="s">
        <v>3248</v>
      </c>
    </row>
    <row r="11225" spans="1:13" s="269" customFormat="1" ht="15.5" hidden="1" thickTop="1" thickBot="1" x14ac:dyDescent="0.4">
      <c r="A11225" s="287" t="s">
        <v>1238</v>
      </c>
      <c r="B11225" s="284" t="str">
        <f>VLOOKUP(A11225,Lists!B:C,2,FALSE)</f>
        <v>BRA002</v>
      </c>
      <c r="C11225" s="284" t="str">
        <f>VLOOKUP(A11225,Lists!B:D,3,FALSE)</f>
        <v>BRA</v>
      </c>
      <c r="D11225" s="289" t="s">
        <v>5115</v>
      </c>
      <c r="E11225" s="289">
        <v>0</v>
      </c>
      <c r="F11225" s="289" t="s">
        <v>6258</v>
      </c>
      <c r="G11225" s="289" t="s">
        <v>731</v>
      </c>
      <c r="H11225" s="278">
        <f t="shared" si="369"/>
        <v>2</v>
      </c>
      <c r="I11225" s="252" t="s">
        <v>2611</v>
      </c>
      <c r="J11225" s="289" t="s">
        <v>8094</v>
      </c>
      <c r="K11225" s="278" t="str">
        <f t="shared" si="370"/>
        <v>BRA002Fatalities in all crises</v>
      </c>
      <c r="L11225" s="290">
        <v>43798</v>
      </c>
      <c r="M11225" s="290" t="s">
        <v>3248</v>
      </c>
    </row>
    <row r="11226" spans="1:13" s="269" customFormat="1" ht="15.5" hidden="1" thickTop="1" thickBot="1" x14ac:dyDescent="0.4">
      <c r="A11226" s="283" t="s">
        <v>1238</v>
      </c>
      <c r="B11226" s="284" t="str">
        <f>VLOOKUP(A11226,Lists!B:C,2,FALSE)</f>
        <v>BRA002</v>
      </c>
      <c r="C11226" s="284" t="str">
        <f>VLOOKUP(A11226,Lists!B:D,3,FALSE)</f>
        <v>BRA</v>
      </c>
      <c r="D11226" s="285" t="s">
        <v>5110</v>
      </c>
      <c r="E11226" s="285">
        <v>206548</v>
      </c>
      <c r="F11226" s="285" t="s">
        <v>4138</v>
      </c>
      <c r="G11226" s="285" t="s">
        <v>731</v>
      </c>
      <c r="H11226" s="278">
        <f t="shared" si="369"/>
        <v>2</v>
      </c>
      <c r="I11226" s="251" t="s">
        <v>2754</v>
      </c>
      <c r="J11226" s="285" t="s">
        <v>8097</v>
      </c>
      <c r="K11226" s="278" t="str">
        <f t="shared" si="370"/>
        <v>BRA002Minimal humanitarian conditions - Level 1</v>
      </c>
      <c r="L11226" s="286">
        <v>43798</v>
      </c>
      <c r="M11226" s="286" t="s">
        <v>3248</v>
      </c>
    </row>
    <row r="11227" spans="1:13" s="269" customFormat="1" ht="15.5" hidden="1" thickTop="1" thickBot="1" x14ac:dyDescent="0.4">
      <c r="A11227" s="287" t="s">
        <v>1238</v>
      </c>
      <c r="B11227" s="284" t="str">
        <f>VLOOKUP(A11227,Lists!B:C,2,FALSE)</f>
        <v>BRA002</v>
      </c>
      <c r="C11227" s="284" t="str">
        <f>VLOOKUP(A11227,Lists!B:D,3,FALSE)</f>
        <v>BRA</v>
      </c>
      <c r="D11227" s="289" t="s">
        <v>5111</v>
      </c>
      <c r="E11227" s="289">
        <v>399213</v>
      </c>
      <c r="F11227" s="289" t="s">
        <v>4763</v>
      </c>
      <c r="G11227" s="289" t="s">
        <v>731</v>
      </c>
      <c r="H11227" s="278">
        <f t="shared" si="369"/>
        <v>2</v>
      </c>
      <c r="I11227" s="252" t="s">
        <v>4768</v>
      </c>
      <c r="J11227" s="289" t="s">
        <v>8097</v>
      </c>
      <c r="K11227" s="278" t="str">
        <f t="shared" si="370"/>
        <v>BRA002Stressed humanitarian conditions - Level 2</v>
      </c>
      <c r="L11227" s="290">
        <v>43798</v>
      </c>
      <c r="M11227" s="290" t="s">
        <v>3248</v>
      </c>
    </row>
    <row r="11228" spans="1:13" s="269" customFormat="1" ht="15.5" hidden="1" thickTop="1" thickBot="1" x14ac:dyDescent="0.4">
      <c r="A11228" s="283" t="s">
        <v>1238</v>
      </c>
      <c r="B11228" s="284" t="str">
        <f>VLOOKUP(A11228,Lists!B:C,2,FALSE)</f>
        <v>BRA002</v>
      </c>
      <c r="C11228" s="284" t="str">
        <f>VLOOKUP(A11228,Lists!B:D,3,FALSE)</f>
        <v>BRA</v>
      </c>
      <c r="D11228" s="285" t="s">
        <v>5112</v>
      </c>
      <c r="E11228" s="285">
        <v>224102</v>
      </c>
      <c r="F11228" s="285" t="s">
        <v>7712</v>
      </c>
      <c r="G11228" s="285" t="s">
        <v>731</v>
      </c>
      <c r="H11228" s="278">
        <f t="shared" si="369"/>
        <v>2</v>
      </c>
      <c r="I11228" s="251" t="s">
        <v>8052</v>
      </c>
      <c r="J11228" s="285" t="s">
        <v>8097</v>
      </c>
      <c r="K11228" s="278" t="str">
        <f t="shared" si="370"/>
        <v>BRA002Moderate humanitarian conditions - Level 3</v>
      </c>
      <c r="L11228" s="286">
        <v>43798</v>
      </c>
      <c r="M11228" s="286" t="s">
        <v>3248</v>
      </c>
    </row>
    <row r="11229" spans="1:13" s="269" customFormat="1" ht="15.5" hidden="1" thickTop="1" thickBot="1" x14ac:dyDescent="0.4">
      <c r="A11229" s="287" t="s">
        <v>1238</v>
      </c>
      <c r="B11229" s="284" t="str">
        <f>VLOOKUP(A11229,Lists!B:C,2,FALSE)</f>
        <v>BRA002</v>
      </c>
      <c r="C11229" s="284" t="str">
        <f>VLOOKUP(A11229,Lists!B:D,3,FALSE)</f>
        <v>BRA</v>
      </c>
      <c r="D11229" s="289" t="s">
        <v>752</v>
      </c>
      <c r="E11229" s="289">
        <v>224102</v>
      </c>
      <c r="F11229" s="289" t="s">
        <v>7712</v>
      </c>
      <c r="G11229" s="289" t="s">
        <v>731</v>
      </c>
      <c r="H11229" s="278">
        <f t="shared" si="369"/>
        <v>2</v>
      </c>
      <c r="I11229" s="252" t="s">
        <v>8053</v>
      </c>
      <c r="J11229" s="289" t="s">
        <v>8097</v>
      </c>
      <c r="K11229" s="278" t="str">
        <f t="shared" si="370"/>
        <v>BRA002People in Need</v>
      </c>
      <c r="L11229" s="290">
        <v>43798</v>
      </c>
      <c r="M11229" s="290" t="s">
        <v>3248</v>
      </c>
    </row>
    <row r="11230" spans="1:13" s="269" customFormat="1" ht="15.5" hidden="1" thickTop="1" thickBot="1" x14ac:dyDescent="0.4">
      <c r="A11230" s="283" t="s">
        <v>1237</v>
      </c>
      <c r="B11230" s="284" t="str">
        <f>VLOOKUP(A11230,Lists!B:C,2,FALSE)</f>
        <v>PER002</v>
      </c>
      <c r="C11230" s="284" t="str">
        <f>VLOOKUP(A11230,Lists!B:D,3,FALSE)</f>
        <v>PER</v>
      </c>
      <c r="D11230" s="285" t="s">
        <v>533</v>
      </c>
      <c r="E11230" s="285">
        <v>1131613</v>
      </c>
      <c r="F11230" s="285" t="s">
        <v>8020</v>
      </c>
      <c r="G11230" s="285" t="s">
        <v>731</v>
      </c>
      <c r="H11230" s="278">
        <f t="shared" si="369"/>
        <v>2</v>
      </c>
      <c r="I11230" s="251" t="s">
        <v>8054</v>
      </c>
      <c r="J11230" s="285" t="s">
        <v>8098</v>
      </c>
      <c r="K11230" s="278" t="str">
        <f t="shared" si="370"/>
        <v>PER002People affected</v>
      </c>
      <c r="L11230" s="286">
        <v>43798</v>
      </c>
      <c r="M11230" s="286" t="s">
        <v>3248</v>
      </c>
    </row>
    <row r="11231" spans="1:13" s="269" customFormat="1" ht="15.5" thickTop="1" thickBot="1" x14ac:dyDescent="0.4">
      <c r="A11231" s="287" t="s">
        <v>1237</v>
      </c>
      <c r="B11231" s="284" t="str">
        <f>VLOOKUP(A11231,Lists!B:C,2,FALSE)</f>
        <v>PER002</v>
      </c>
      <c r="C11231" s="284" t="str">
        <f>VLOOKUP(A11231,Lists!B:D,3,FALSE)</f>
        <v>PER</v>
      </c>
      <c r="D11231" s="289" t="s">
        <v>666</v>
      </c>
      <c r="E11231" s="289">
        <v>863613</v>
      </c>
      <c r="F11231" s="289" t="s">
        <v>8021</v>
      </c>
      <c r="G11231" s="289" t="s">
        <v>731</v>
      </c>
      <c r="H11231" s="278">
        <f t="shared" si="369"/>
        <v>2</v>
      </c>
      <c r="I11231" s="252" t="s">
        <v>8055</v>
      </c>
      <c r="J11231" s="289" t="s">
        <v>8099</v>
      </c>
      <c r="K11231" s="278" t="str">
        <f t="shared" si="370"/>
        <v>PER002People displaced</v>
      </c>
      <c r="L11231" s="290">
        <v>43798</v>
      </c>
      <c r="M11231" s="290" t="s">
        <v>3248</v>
      </c>
    </row>
    <row r="11232" spans="1:13" s="269" customFormat="1" ht="15.5" hidden="1" thickTop="1" thickBot="1" x14ac:dyDescent="0.4">
      <c r="A11232" s="283" t="s">
        <v>1237</v>
      </c>
      <c r="B11232" s="284" t="str">
        <f>VLOOKUP(A11232,Lists!B:C,2,FALSE)</f>
        <v>PER002</v>
      </c>
      <c r="C11232" s="284" t="str">
        <f>VLOOKUP(A11232,Lists!B:D,3,FALSE)</f>
        <v>PER</v>
      </c>
      <c r="D11232" s="285" t="s">
        <v>5029</v>
      </c>
      <c r="E11232" s="285">
        <v>2</v>
      </c>
      <c r="F11232" s="285" t="s">
        <v>6258</v>
      </c>
      <c r="G11232" s="285" t="s">
        <v>731</v>
      </c>
      <c r="H11232" s="278">
        <f t="shared" si="369"/>
        <v>2</v>
      </c>
      <c r="I11232" s="251" t="s">
        <v>2611</v>
      </c>
      <c r="J11232" s="285" t="s">
        <v>8094</v>
      </c>
      <c r="K11232" s="278" t="str">
        <f t="shared" si="370"/>
        <v>PER002Fatalities reported</v>
      </c>
      <c r="L11232" s="286">
        <v>43798</v>
      </c>
      <c r="M11232" s="286" t="s">
        <v>3248</v>
      </c>
    </row>
    <row r="11233" spans="1:13" s="269" customFormat="1" ht="15.5" hidden="1" thickTop="1" thickBot="1" x14ac:dyDescent="0.4">
      <c r="A11233" s="287" t="s">
        <v>1237</v>
      </c>
      <c r="B11233" s="284" t="str">
        <f>VLOOKUP(A11233,Lists!B:C,2,FALSE)</f>
        <v>PER002</v>
      </c>
      <c r="C11233" s="284" t="str">
        <f>VLOOKUP(A11233,Lists!B:D,3,FALSE)</f>
        <v>PER</v>
      </c>
      <c r="D11233" s="289" t="s">
        <v>5115</v>
      </c>
      <c r="E11233" s="289">
        <v>2</v>
      </c>
      <c r="F11233" s="289" t="s">
        <v>6258</v>
      </c>
      <c r="G11233" s="289" t="s">
        <v>731</v>
      </c>
      <c r="H11233" s="278">
        <f t="shared" si="369"/>
        <v>2</v>
      </c>
      <c r="I11233" s="252" t="s">
        <v>2611</v>
      </c>
      <c r="J11233" s="289" t="s">
        <v>8094</v>
      </c>
      <c r="K11233" s="278" t="str">
        <f t="shared" si="370"/>
        <v>PER002Fatalities in all crises</v>
      </c>
      <c r="L11233" s="290">
        <v>43798</v>
      </c>
      <c r="M11233" s="290" t="s">
        <v>3248</v>
      </c>
    </row>
    <row r="11234" spans="1:13" s="269" customFormat="1" ht="15.5" hidden="1" thickTop="1" thickBot="1" x14ac:dyDescent="0.4">
      <c r="A11234" s="283" t="s">
        <v>1237</v>
      </c>
      <c r="B11234" s="284" t="str">
        <f>VLOOKUP(A11234,Lists!B:C,2,FALSE)</f>
        <v>PER002</v>
      </c>
      <c r="C11234" s="284" t="str">
        <f>VLOOKUP(A11234,Lists!B:D,3,FALSE)</f>
        <v>PER</v>
      </c>
      <c r="D11234" s="285" t="s">
        <v>752</v>
      </c>
      <c r="E11234" s="285">
        <v>734071</v>
      </c>
      <c r="F11234" s="285" t="s">
        <v>8022</v>
      </c>
      <c r="G11234" s="285" t="s">
        <v>731</v>
      </c>
      <c r="H11234" s="278">
        <f t="shared" si="369"/>
        <v>2</v>
      </c>
      <c r="I11234" s="251" t="s">
        <v>8056</v>
      </c>
      <c r="J11234" s="285" t="s">
        <v>8100</v>
      </c>
      <c r="K11234" s="278" t="str">
        <f t="shared" si="370"/>
        <v>PER002People in Need</v>
      </c>
      <c r="L11234" s="286">
        <v>43798</v>
      </c>
      <c r="M11234" s="286" t="s">
        <v>3248</v>
      </c>
    </row>
    <row r="11235" spans="1:13" s="269" customFormat="1" ht="15.5" hidden="1" thickTop="1" thickBot="1" x14ac:dyDescent="0.4">
      <c r="A11235" s="287" t="s">
        <v>1237</v>
      </c>
      <c r="B11235" s="284" t="str">
        <f>VLOOKUP(A11235,Lists!B:C,2,FALSE)</f>
        <v>PER002</v>
      </c>
      <c r="C11235" s="284" t="str">
        <f>VLOOKUP(A11235,Lists!B:D,3,FALSE)</f>
        <v>PER</v>
      </c>
      <c r="D11235" s="289" t="s">
        <v>5110</v>
      </c>
      <c r="E11235" s="289">
        <v>13888653</v>
      </c>
      <c r="F11235" s="289" t="s">
        <v>2178</v>
      </c>
      <c r="G11235" s="289" t="s">
        <v>731</v>
      </c>
      <c r="H11235" s="278">
        <f t="shared" si="369"/>
        <v>2</v>
      </c>
      <c r="I11235" s="252" t="s">
        <v>2179</v>
      </c>
      <c r="J11235" s="289" t="s">
        <v>4263</v>
      </c>
      <c r="K11235" s="278" t="str">
        <f t="shared" si="370"/>
        <v>PER002Minimal humanitarian conditions - Level 1</v>
      </c>
      <c r="L11235" s="290">
        <v>43798</v>
      </c>
      <c r="M11235" s="290" t="s">
        <v>3248</v>
      </c>
    </row>
    <row r="11236" spans="1:13" s="269" customFormat="1" ht="15.5" hidden="1" thickTop="1" thickBot="1" x14ac:dyDescent="0.4">
      <c r="A11236" s="283" t="s">
        <v>1237</v>
      </c>
      <c r="B11236" s="284" t="str">
        <f>VLOOKUP(A11236,Lists!B:C,2,FALSE)</f>
        <v>PER002</v>
      </c>
      <c r="C11236" s="284" t="str">
        <f>VLOOKUP(A11236,Lists!B:D,3,FALSE)</f>
        <v>PER</v>
      </c>
      <c r="D11236" s="285" t="s">
        <v>5111</v>
      </c>
      <c r="E11236" s="285">
        <v>397542</v>
      </c>
      <c r="F11236" s="285" t="s">
        <v>8023</v>
      </c>
      <c r="G11236" s="285" t="s">
        <v>731</v>
      </c>
      <c r="H11236" s="278">
        <f t="shared" si="369"/>
        <v>2</v>
      </c>
      <c r="I11236" s="251" t="s">
        <v>8057</v>
      </c>
      <c r="J11236" s="285" t="s">
        <v>8101</v>
      </c>
      <c r="K11236" s="278" t="str">
        <f t="shared" si="370"/>
        <v>PER002Stressed humanitarian conditions - Level 2</v>
      </c>
      <c r="L11236" s="286">
        <v>43798</v>
      </c>
      <c r="M11236" s="286" t="s">
        <v>3248</v>
      </c>
    </row>
    <row r="11237" spans="1:13" s="269" customFormat="1" ht="15.5" hidden="1" thickTop="1" thickBot="1" x14ac:dyDescent="0.4">
      <c r="A11237" s="287" t="s">
        <v>1237</v>
      </c>
      <c r="B11237" s="284" t="str">
        <f>VLOOKUP(A11237,Lists!B:C,2,FALSE)</f>
        <v>PER002</v>
      </c>
      <c r="C11237" s="284" t="str">
        <f>VLOOKUP(A11237,Lists!B:D,3,FALSE)</f>
        <v>PER</v>
      </c>
      <c r="D11237" s="289" t="s">
        <v>5112</v>
      </c>
      <c r="E11237" s="289">
        <v>734071</v>
      </c>
      <c r="F11237" s="289" t="s">
        <v>8024</v>
      </c>
      <c r="G11237" s="289" t="s">
        <v>731</v>
      </c>
      <c r="H11237" s="278">
        <f t="shared" si="369"/>
        <v>2</v>
      </c>
      <c r="I11237" s="252" t="s">
        <v>8058</v>
      </c>
      <c r="J11237" s="289" t="s">
        <v>8102</v>
      </c>
      <c r="K11237" s="278" t="str">
        <f t="shared" si="370"/>
        <v>PER002Moderate humanitarian conditions - Level 3</v>
      </c>
      <c r="L11237" s="290">
        <v>43798</v>
      </c>
      <c r="M11237" s="290" t="s">
        <v>3248</v>
      </c>
    </row>
    <row r="11238" spans="1:13" s="269" customFormat="1" ht="15.5" hidden="1" thickTop="1" thickBot="1" x14ac:dyDescent="0.4">
      <c r="A11238" s="283" t="s">
        <v>2995</v>
      </c>
      <c r="B11238" s="284" t="str">
        <f>VLOOKUP(A11238,Lists!B:C,2,FALSE)</f>
        <v>TTO002</v>
      </c>
      <c r="C11238" s="284" t="str">
        <f>VLOOKUP(A11238,Lists!B:D,3,FALSE)</f>
        <v>TTO</v>
      </c>
      <c r="D11238" s="285" t="s">
        <v>522</v>
      </c>
      <c r="E11238" s="285">
        <v>1449858</v>
      </c>
      <c r="F11238" s="285" t="s">
        <v>8025</v>
      </c>
      <c r="G11238" s="285" t="s">
        <v>731</v>
      </c>
      <c r="H11238" s="278">
        <f t="shared" si="369"/>
        <v>2</v>
      </c>
      <c r="I11238" s="251" t="s">
        <v>8059</v>
      </c>
      <c r="J11238" s="285" t="s">
        <v>8103</v>
      </c>
      <c r="K11238" s="278" t="str">
        <f t="shared" si="370"/>
        <v>TTO002Total population</v>
      </c>
      <c r="L11238" s="286">
        <v>43798</v>
      </c>
      <c r="M11238" s="286" t="s">
        <v>3248</v>
      </c>
    </row>
    <row r="11239" spans="1:13" s="269" customFormat="1" ht="15.5" hidden="1" thickTop="1" thickBot="1" x14ac:dyDescent="0.4">
      <c r="A11239" s="287" t="s">
        <v>2995</v>
      </c>
      <c r="B11239" s="284" t="str">
        <f>VLOOKUP(A11239,Lists!B:C,2,FALSE)</f>
        <v>TTO002</v>
      </c>
      <c r="C11239" s="284" t="str">
        <f>VLOOKUP(A11239,Lists!B:D,3,FALSE)</f>
        <v>TTO</v>
      </c>
      <c r="D11239" s="289" t="s">
        <v>737</v>
      </c>
      <c r="E11239" s="289">
        <v>1449858</v>
      </c>
      <c r="F11239" s="289" t="s">
        <v>8025</v>
      </c>
      <c r="G11239" s="289" t="s">
        <v>731</v>
      </c>
      <c r="H11239" s="278">
        <f t="shared" si="369"/>
        <v>2</v>
      </c>
      <c r="I11239" s="252" t="s">
        <v>8059</v>
      </c>
      <c r="J11239" s="289" t="s">
        <v>8103</v>
      </c>
      <c r="K11239" s="278" t="str">
        <f t="shared" si="370"/>
        <v>TTO002People exposed</v>
      </c>
      <c r="L11239" s="290">
        <v>43798</v>
      </c>
      <c r="M11239" s="290" t="s">
        <v>3248</v>
      </c>
    </row>
    <row r="11240" spans="1:13" s="269" customFormat="1" ht="15.5" hidden="1" thickTop="1" thickBot="1" x14ac:dyDescent="0.4">
      <c r="A11240" s="283" t="s">
        <v>2995</v>
      </c>
      <c r="B11240" s="284" t="str">
        <f>VLOOKUP(A11240,Lists!B:C,2,FALSE)</f>
        <v>TTO002</v>
      </c>
      <c r="C11240" s="284" t="str">
        <f>VLOOKUP(A11240,Lists!B:D,3,FALSE)</f>
        <v>TTO</v>
      </c>
      <c r="D11240" s="285" t="s">
        <v>5027</v>
      </c>
      <c r="E11240" s="285" t="s">
        <v>446</v>
      </c>
      <c r="F11240" s="285" t="s">
        <v>446</v>
      </c>
      <c r="G11240" s="285" t="s">
        <v>731</v>
      </c>
      <c r="H11240" s="278">
        <f t="shared" si="369"/>
        <v>2</v>
      </c>
      <c r="I11240" s="251" t="s">
        <v>446</v>
      </c>
      <c r="J11240" s="285" t="s">
        <v>8104</v>
      </c>
      <c r="K11240" s="278" t="str">
        <f t="shared" si="370"/>
        <v>TTO002Injuries reported</v>
      </c>
      <c r="L11240" s="286">
        <v>43798</v>
      </c>
      <c r="M11240" s="286" t="s">
        <v>3249</v>
      </c>
    </row>
    <row r="11241" spans="1:13" s="269" customFormat="1" ht="15.5" hidden="1" thickTop="1" thickBot="1" x14ac:dyDescent="0.4">
      <c r="A11241" s="287" t="s">
        <v>2995</v>
      </c>
      <c r="B11241" s="284" t="str">
        <f>VLOOKUP(A11241,Lists!B:C,2,FALSE)</f>
        <v>TTO002</v>
      </c>
      <c r="C11241" s="284" t="str">
        <f>VLOOKUP(A11241,Lists!B:D,3,FALSE)</f>
        <v>TTO</v>
      </c>
      <c r="D11241" s="289" t="s">
        <v>5029</v>
      </c>
      <c r="E11241" s="289">
        <v>29</v>
      </c>
      <c r="F11241" s="289" t="s">
        <v>6258</v>
      </c>
      <c r="G11241" s="289" t="s">
        <v>731</v>
      </c>
      <c r="H11241" s="278">
        <f t="shared" si="369"/>
        <v>2</v>
      </c>
      <c r="I11241" s="252" t="s">
        <v>2611</v>
      </c>
      <c r="J11241" s="289" t="s">
        <v>8094</v>
      </c>
      <c r="K11241" s="278" t="str">
        <f t="shared" si="370"/>
        <v>TTO002Fatalities reported</v>
      </c>
      <c r="L11241" s="290">
        <v>43798</v>
      </c>
      <c r="M11241" s="290" t="s">
        <v>3248</v>
      </c>
    </row>
    <row r="11242" spans="1:13" s="269" customFormat="1" ht="15.5" hidden="1" thickTop="1" thickBot="1" x14ac:dyDescent="0.4">
      <c r="A11242" s="283" t="s">
        <v>2995</v>
      </c>
      <c r="B11242" s="284" t="str">
        <f>VLOOKUP(A11242,Lists!B:C,2,FALSE)</f>
        <v>TTO002</v>
      </c>
      <c r="C11242" s="284" t="str">
        <f>VLOOKUP(A11242,Lists!B:D,3,FALSE)</f>
        <v>TTO</v>
      </c>
      <c r="D11242" s="285" t="s">
        <v>5115</v>
      </c>
      <c r="E11242" s="285">
        <v>29</v>
      </c>
      <c r="F11242" s="285" t="s">
        <v>6258</v>
      </c>
      <c r="G11242" s="285" t="s">
        <v>731</v>
      </c>
      <c r="H11242" s="278">
        <f t="shared" si="369"/>
        <v>2</v>
      </c>
      <c r="I11242" s="251" t="s">
        <v>2611</v>
      </c>
      <c r="J11242" s="285" t="s">
        <v>8094</v>
      </c>
      <c r="K11242" s="278" t="str">
        <f t="shared" si="370"/>
        <v>TTO002Fatalities in all crises</v>
      </c>
      <c r="L11242" s="286">
        <v>43798</v>
      </c>
      <c r="M11242" s="286" t="s">
        <v>3248</v>
      </c>
    </row>
    <row r="11243" spans="1:13" s="269" customFormat="1" ht="15.5" hidden="1" thickTop="1" thickBot="1" x14ac:dyDescent="0.4">
      <c r="A11243" s="287" t="s">
        <v>2995</v>
      </c>
      <c r="B11243" s="284" t="str">
        <f>VLOOKUP(A11243,Lists!B:C,2,FALSE)</f>
        <v>TTO002</v>
      </c>
      <c r="C11243" s="284" t="str">
        <f>VLOOKUP(A11243,Lists!B:D,3,FALSE)</f>
        <v>TTO</v>
      </c>
      <c r="D11243" s="289" t="s">
        <v>5110</v>
      </c>
      <c r="E11243" s="289">
        <v>1389858</v>
      </c>
      <c r="F11243" s="289" t="s">
        <v>6849</v>
      </c>
      <c r="G11243" s="289" t="s">
        <v>731</v>
      </c>
      <c r="H11243" s="278">
        <f t="shared" si="369"/>
        <v>2</v>
      </c>
      <c r="I11243" s="252" t="s">
        <v>8059</v>
      </c>
      <c r="J11243" s="289" t="s">
        <v>4259</v>
      </c>
      <c r="K11243" s="278" t="str">
        <f t="shared" si="370"/>
        <v>TTO002Minimal humanitarian conditions - Level 1</v>
      </c>
      <c r="L11243" s="290">
        <v>43798</v>
      </c>
      <c r="M11243" s="290" t="s">
        <v>3248</v>
      </c>
    </row>
    <row r="11244" spans="1:13" s="269" customFormat="1" ht="15.5" hidden="1" thickTop="1" thickBot="1" x14ac:dyDescent="0.4">
      <c r="A11244" s="283" t="s">
        <v>2995</v>
      </c>
      <c r="B11244" s="284" t="str">
        <f>VLOOKUP(A11244,Lists!B:C,2,FALSE)</f>
        <v>TTO002</v>
      </c>
      <c r="C11244" s="284" t="str">
        <f>VLOOKUP(A11244,Lists!B:D,3,FALSE)</f>
        <v>TTO</v>
      </c>
      <c r="D11244" s="285" t="s">
        <v>688</v>
      </c>
      <c r="E11244" s="285">
        <v>2</v>
      </c>
      <c r="F11244" s="285" t="s">
        <v>446</v>
      </c>
      <c r="G11244" s="285" t="s">
        <v>731</v>
      </c>
      <c r="H11244" s="278">
        <f t="shared" si="369"/>
        <v>2</v>
      </c>
      <c r="I11244" s="251" t="s">
        <v>446</v>
      </c>
      <c r="J11244" s="285" t="s">
        <v>8105</v>
      </c>
      <c r="K11244" s="278" t="str">
        <f t="shared" si="370"/>
        <v>TTO002Crisis affected groups</v>
      </c>
      <c r="L11244" s="286">
        <v>43798</v>
      </c>
      <c r="M11244" s="286" t="s">
        <v>3248</v>
      </c>
    </row>
    <row r="11245" spans="1:13" s="269" customFormat="1" ht="15.5" hidden="1" thickTop="1" thickBot="1" x14ac:dyDescent="0.4">
      <c r="A11245" s="287" t="s">
        <v>1236</v>
      </c>
      <c r="B11245" s="284" t="str">
        <f>VLOOKUP(A11245,Lists!B:C,2,FALSE)</f>
        <v>COL002</v>
      </c>
      <c r="C11245" s="284" t="str">
        <f>VLOOKUP(A11245,Lists!B:D,3,FALSE)</f>
        <v>COL</v>
      </c>
      <c r="D11245" s="289" t="s">
        <v>5027</v>
      </c>
      <c r="E11245" s="289" t="s">
        <v>446</v>
      </c>
      <c r="F11245" s="289" t="s">
        <v>446</v>
      </c>
      <c r="G11245" s="289" t="s">
        <v>446</v>
      </c>
      <c r="H11245" s="278" t="str">
        <f t="shared" si="369"/>
        <v>x</v>
      </c>
      <c r="I11245" s="252" t="s">
        <v>446</v>
      </c>
      <c r="J11245" s="289" t="s">
        <v>8106</v>
      </c>
      <c r="K11245" s="278" t="str">
        <f t="shared" si="370"/>
        <v>COL002Injuries reported</v>
      </c>
      <c r="L11245" s="290">
        <v>43798</v>
      </c>
      <c r="M11245" s="290" t="s">
        <v>3249</v>
      </c>
    </row>
    <row r="11246" spans="1:13" s="269" customFormat="1" ht="15.5" hidden="1" thickTop="1" thickBot="1" x14ac:dyDescent="0.4">
      <c r="A11246" s="283" t="s">
        <v>1236</v>
      </c>
      <c r="B11246" s="284" t="str">
        <f>VLOOKUP(A11246,Lists!B:C,2,FALSE)</f>
        <v>COL002</v>
      </c>
      <c r="C11246" s="284" t="str">
        <f>VLOOKUP(A11246,Lists!B:D,3,FALSE)</f>
        <v>COL</v>
      </c>
      <c r="D11246" s="285" t="s">
        <v>5028</v>
      </c>
      <c r="E11246" s="285" t="s">
        <v>446</v>
      </c>
      <c r="F11246" s="285" t="s">
        <v>446</v>
      </c>
      <c r="G11246" s="285" t="s">
        <v>446</v>
      </c>
      <c r="H11246" s="278" t="str">
        <f t="shared" si="369"/>
        <v>x</v>
      </c>
      <c r="I11246" s="251" t="s">
        <v>446</v>
      </c>
      <c r="J11246" s="285" t="s">
        <v>8106</v>
      </c>
      <c r="K11246" s="278" t="str">
        <f t="shared" si="370"/>
        <v>COL002Illness cases reported</v>
      </c>
      <c r="L11246" s="286">
        <v>43798</v>
      </c>
      <c r="M11246" s="286" t="s">
        <v>3249</v>
      </c>
    </row>
    <row r="11247" spans="1:13" s="269" customFormat="1" ht="15.5" hidden="1" thickTop="1" thickBot="1" x14ac:dyDescent="0.4">
      <c r="A11247" s="287" t="s">
        <v>1236</v>
      </c>
      <c r="B11247" s="284" t="str">
        <f>VLOOKUP(A11247,Lists!B:C,2,FALSE)</f>
        <v>COL002</v>
      </c>
      <c r="C11247" s="284" t="str">
        <f>VLOOKUP(A11247,Lists!B:D,3,FALSE)</f>
        <v>COL</v>
      </c>
      <c r="D11247" s="289" t="s">
        <v>5029</v>
      </c>
      <c r="E11247" s="289" t="s">
        <v>446</v>
      </c>
      <c r="F11247" s="289" t="s">
        <v>446</v>
      </c>
      <c r="G11247" s="289" t="s">
        <v>446</v>
      </c>
      <c r="H11247" s="278" t="str">
        <f t="shared" si="369"/>
        <v>x</v>
      </c>
      <c r="I11247" s="252" t="s">
        <v>446</v>
      </c>
      <c r="J11247" s="289" t="s">
        <v>8106</v>
      </c>
      <c r="K11247" s="278" t="str">
        <f t="shared" si="370"/>
        <v>COL002Fatalities reported</v>
      </c>
      <c r="L11247" s="290">
        <v>43798</v>
      </c>
      <c r="M11247" s="290" t="s">
        <v>3249</v>
      </c>
    </row>
    <row r="11248" spans="1:13" s="269" customFormat="1" ht="15.5" hidden="1" thickTop="1" thickBot="1" x14ac:dyDescent="0.4">
      <c r="A11248" s="283" t="s">
        <v>1236</v>
      </c>
      <c r="B11248" s="284" t="str">
        <f>VLOOKUP(A11248,Lists!B:C,2,FALSE)</f>
        <v>COL002</v>
      </c>
      <c r="C11248" s="284" t="str">
        <f>VLOOKUP(A11248,Lists!B:D,3,FALSE)</f>
        <v>COL</v>
      </c>
      <c r="D11248" s="285" t="s">
        <v>5115</v>
      </c>
      <c r="E11248" s="285" t="s">
        <v>446</v>
      </c>
      <c r="F11248" s="285" t="s">
        <v>446</v>
      </c>
      <c r="G11248" s="285" t="s">
        <v>446</v>
      </c>
      <c r="H11248" s="278" t="str">
        <f t="shared" si="369"/>
        <v>x</v>
      </c>
      <c r="I11248" s="251" t="s">
        <v>446</v>
      </c>
      <c r="J11248" s="285" t="s">
        <v>8106</v>
      </c>
      <c r="K11248" s="278" t="str">
        <f t="shared" si="370"/>
        <v>COL002Fatalities in all crises</v>
      </c>
      <c r="L11248" s="286">
        <v>43798</v>
      </c>
      <c r="M11248" s="286" t="s">
        <v>3249</v>
      </c>
    </row>
    <row r="11249" spans="1:13" s="269" customFormat="1" ht="15.5" hidden="1" thickTop="1" thickBot="1" x14ac:dyDescent="0.4">
      <c r="A11249" s="287" t="s">
        <v>2986</v>
      </c>
      <c r="B11249" s="284" t="str">
        <f>VLOOKUP(A11249,Lists!B:C,2,FALSE)</f>
        <v>VEN001</v>
      </c>
      <c r="C11249" s="284" t="str">
        <f>VLOOKUP(A11249,Lists!B:D,3,FALSE)</f>
        <v>VEN</v>
      </c>
      <c r="D11249" s="289" t="s">
        <v>522</v>
      </c>
      <c r="E11249" s="289">
        <v>28227978</v>
      </c>
      <c r="F11249" s="289" t="s">
        <v>8026</v>
      </c>
      <c r="G11249" s="289" t="s">
        <v>731</v>
      </c>
      <c r="H11249" s="278">
        <f t="shared" si="369"/>
        <v>2</v>
      </c>
      <c r="I11249" s="252" t="s">
        <v>8060</v>
      </c>
      <c r="J11249" s="289" t="s">
        <v>8107</v>
      </c>
      <c r="K11249" s="278" t="str">
        <f t="shared" si="370"/>
        <v>VEN001Total population</v>
      </c>
      <c r="L11249" s="290">
        <v>43798</v>
      </c>
      <c r="M11249" s="290" t="s">
        <v>3248</v>
      </c>
    </row>
    <row r="11250" spans="1:13" s="269" customFormat="1" ht="15.5" hidden="1" thickTop="1" thickBot="1" x14ac:dyDescent="0.4">
      <c r="A11250" s="283" t="s">
        <v>2986</v>
      </c>
      <c r="B11250" s="284" t="str">
        <f>VLOOKUP(A11250,Lists!B:C,2,FALSE)</f>
        <v>VEN001</v>
      </c>
      <c r="C11250" s="284" t="str">
        <f>VLOOKUP(A11250,Lists!B:D,3,FALSE)</f>
        <v>VEN</v>
      </c>
      <c r="D11250" s="285" t="s">
        <v>737</v>
      </c>
      <c r="E11250" s="285">
        <v>28227978</v>
      </c>
      <c r="F11250" s="285" t="s">
        <v>8026</v>
      </c>
      <c r="G11250" s="285" t="s">
        <v>731</v>
      </c>
      <c r="H11250" s="278">
        <f t="shared" si="369"/>
        <v>2</v>
      </c>
      <c r="I11250" s="251" t="s">
        <v>8060</v>
      </c>
      <c r="J11250" s="285" t="s">
        <v>8107</v>
      </c>
      <c r="K11250" s="278" t="str">
        <f t="shared" si="370"/>
        <v>VEN001People exposed</v>
      </c>
      <c r="L11250" s="286">
        <v>43798</v>
      </c>
      <c r="M11250" s="286" t="s">
        <v>3248</v>
      </c>
    </row>
    <row r="11251" spans="1:13" s="269" customFormat="1" ht="15.5" hidden="1" thickTop="1" thickBot="1" x14ac:dyDescent="0.4">
      <c r="A11251" s="287" t="s">
        <v>2986</v>
      </c>
      <c r="B11251" s="284" t="str">
        <f>VLOOKUP(A11251,Lists!B:C,2,FALSE)</f>
        <v>VEN001</v>
      </c>
      <c r="C11251" s="284" t="str">
        <f>VLOOKUP(A11251,Lists!B:D,3,FALSE)</f>
        <v>VEN</v>
      </c>
      <c r="D11251" s="289" t="s">
        <v>533</v>
      </c>
      <c r="E11251" s="289">
        <v>28227978</v>
      </c>
      <c r="F11251" s="289" t="s">
        <v>8026</v>
      </c>
      <c r="G11251" s="289" t="s">
        <v>731</v>
      </c>
      <c r="H11251" s="278">
        <f t="shared" si="369"/>
        <v>2</v>
      </c>
      <c r="I11251" s="252" t="s">
        <v>8060</v>
      </c>
      <c r="J11251" s="289" t="s">
        <v>8108</v>
      </c>
      <c r="K11251" s="278" t="str">
        <f t="shared" si="370"/>
        <v>VEN001People affected</v>
      </c>
      <c r="L11251" s="290">
        <v>43798</v>
      </c>
      <c r="M11251" s="290" t="s">
        <v>3248</v>
      </c>
    </row>
    <row r="11252" spans="1:13" s="269" customFormat="1" ht="15.5" thickTop="1" thickBot="1" x14ac:dyDescent="0.4">
      <c r="A11252" s="283" t="s">
        <v>2986</v>
      </c>
      <c r="B11252" s="284" t="str">
        <f>VLOOKUP(A11252,Lists!B:C,2,FALSE)</f>
        <v>VEN001</v>
      </c>
      <c r="C11252" s="284" t="str">
        <f>VLOOKUP(A11252,Lists!B:D,3,FALSE)</f>
        <v>VEN</v>
      </c>
      <c r="D11252" s="285" t="s">
        <v>666</v>
      </c>
      <c r="E11252" s="285">
        <v>4626968</v>
      </c>
      <c r="F11252" s="285" t="s">
        <v>8027</v>
      </c>
      <c r="G11252" s="285" t="s">
        <v>731</v>
      </c>
      <c r="H11252" s="278">
        <f t="shared" si="369"/>
        <v>2</v>
      </c>
      <c r="I11252" s="251" t="s">
        <v>2011</v>
      </c>
      <c r="J11252" s="285" t="s">
        <v>8109</v>
      </c>
      <c r="K11252" s="278" t="str">
        <f t="shared" si="370"/>
        <v>VEN001People displaced</v>
      </c>
      <c r="L11252" s="286">
        <v>43798</v>
      </c>
      <c r="M11252" s="286" t="s">
        <v>3248</v>
      </c>
    </row>
    <row r="11253" spans="1:13" s="269" customFormat="1" ht="15.5" hidden="1" thickTop="1" thickBot="1" x14ac:dyDescent="0.4">
      <c r="A11253" s="287" t="s">
        <v>2986</v>
      </c>
      <c r="B11253" s="284" t="str">
        <f>VLOOKUP(A11253,Lists!B:C,2,FALSE)</f>
        <v>VEN001</v>
      </c>
      <c r="C11253" s="284" t="str">
        <f>VLOOKUP(A11253,Lists!B:D,3,FALSE)</f>
        <v>VEN</v>
      </c>
      <c r="D11253" s="289" t="s">
        <v>5028</v>
      </c>
      <c r="E11253" s="289" t="s">
        <v>446</v>
      </c>
      <c r="F11253" s="289" t="s">
        <v>446</v>
      </c>
      <c r="G11253" s="289" t="s">
        <v>446</v>
      </c>
      <c r="H11253" s="278" t="str">
        <f t="shared" si="369"/>
        <v>x</v>
      </c>
      <c r="I11253" s="252" t="s">
        <v>888</v>
      </c>
      <c r="J11253" s="289" t="s">
        <v>8106</v>
      </c>
      <c r="K11253" s="278" t="str">
        <f t="shared" si="370"/>
        <v>VEN001Illness cases reported</v>
      </c>
      <c r="L11253" s="290">
        <v>43798</v>
      </c>
      <c r="M11253" s="290" t="s">
        <v>3249</v>
      </c>
    </row>
    <row r="11254" spans="1:13" s="269" customFormat="1" ht="15.5" hidden="1" thickTop="1" thickBot="1" x14ac:dyDescent="0.4">
      <c r="A11254" s="283" t="s">
        <v>2986</v>
      </c>
      <c r="B11254" s="284" t="str">
        <f>VLOOKUP(A11254,Lists!B:C,2,FALSE)</f>
        <v>VEN001</v>
      </c>
      <c r="C11254" s="284" t="str">
        <f>VLOOKUP(A11254,Lists!B:D,3,FALSE)</f>
        <v>VEN</v>
      </c>
      <c r="D11254" s="285" t="s">
        <v>5029</v>
      </c>
      <c r="E11254" s="285" t="s">
        <v>446</v>
      </c>
      <c r="F11254" s="285" t="s">
        <v>446</v>
      </c>
      <c r="G11254" s="285" t="s">
        <v>446</v>
      </c>
      <c r="H11254" s="278" t="str">
        <f t="shared" si="369"/>
        <v>x</v>
      </c>
      <c r="I11254" s="251" t="s">
        <v>888</v>
      </c>
      <c r="J11254" s="285" t="s">
        <v>8106</v>
      </c>
      <c r="K11254" s="278" t="str">
        <f t="shared" si="370"/>
        <v>VEN001Fatalities reported</v>
      </c>
      <c r="L11254" s="286">
        <v>43798</v>
      </c>
      <c r="M11254" s="286" t="s">
        <v>3249</v>
      </c>
    </row>
    <row r="11255" spans="1:13" s="269" customFormat="1" ht="15.5" hidden="1" thickTop="1" thickBot="1" x14ac:dyDescent="0.4">
      <c r="A11255" s="287" t="s">
        <v>2986</v>
      </c>
      <c r="B11255" s="284" t="str">
        <f>VLOOKUP(A11255,Lists!B:C,2,FALSE)</f>
        <v>VEN001</v>
      </c>
      <c r="C11255" s="284" t="str">
        <f>VLOOKUP(A11255,Lists!B:D,3,FALSE)</f>
        <v>VEN</v>
      </c>
      <c r="D11255" s="289" t="s">
        <v>5115</v>
      </c>
      <c r="E11255" s="289" t="s">
        <v>446</v>
      </c>
      <c r="F11255" s="289" t="s">
        <v>446</v>
      </c>
      <c r="G11255" s="289" t="s">
        <v>446</v>
      </c>
      <c r="H11255" s="278" t="str">
        <f t="shared" si="369"/>
        <v>x</v>
      </c>
      <c r="I11255" s="252" t="s">
        <v>888</v>
      </c>
      <c r="J11255" s="289" t="s">
        <v>8106</v>
      </c>
      <c r="K11255" s="278" t="str">
        <f t="shared" si="370"/>
        <v>VEN001Fatalities in all crises</v>
      </c>
      <c r="L11255" s="290">
        <v>43798</v>
      </c>
      <c r="M11255" s="290" t="s">
        <v>3249</v>
      </c>
    </row>
    <row r="11256" spans="1:13" s="269" customFormat="1" ht="15.5" hidden="1" thickTop="1" thickBot="1" x14ac:dyDescent="0.4">
      <c r="A11256" s="283" t="s">
        <v>2986</v>
      </c>
      <c r="B11256" s="284" t="str">
        <f>VLOOKUP(A11256,Lists!B:C,2,FALSE)</f>
        <v>VEN001</v>
      </c>
      <c r="C11256" s="284" t="str">
        <f>VLOOKUP(A11256,Lists!B:D,3,FALSE)</f>
        <v>VEN</v>
      </c>
      <c r="D11256" s="285" t="s">
        <v>752</v>
      </c>
      <c r="E11256" s="285">
        <v>14396268.779999999</v>
      </c>
      <c r="F11256" s="285" t="s">
        <v>4712</v>
      </c>
      <c r="G11256" s="285" t="s">
        <v>731</v>
      </c>
      <c r="H11256" s="278">
        <f t="shared" si="369"/>
        <v>2</v>
      </c>
      <c r="I11256" s="251" t="s">
        <v>8061</v>
      </c>
      <c r="J11256" s="285" t="s">
        <v>4713</v>
      </c>
      <c r="K11256" s="278" t="str">
        <f t="shared" si="370"/>
        <v>VEN001People in Need</v>
      </c>
      <c r="L11256" s="286">
        <v>43798</v>
      </c>
      <c r="M11256" s="286" t="s">
        <v>3248</v>
      </c>
    </row>
    <row r="11257" spans="1:13" s="269" customFormat="1" ht="15.5" hidden="1" thickTop="1" thickBot="1" x14ac:dyDescent="0.4">
      <c r="A11257" s="287" t="s">
        <v>2986</v>
      </c>
      <c r="B11257" s="284" t="str">
        <f>VLOOKUP(A11257,Lists!B:C,2,FALSE)</f>
        <v>VEN001</v>
      </c>
      <c r="C11257" s="284" t="str">
        <f>VLOOKUP(A11257,Lists!B:D,3,FALSE)</f>
        <v>VEN</v>
      </c>
      <c r="D11257" s="289" t="s">
        <v>5111</v>
      </c>
      <c r="E11257" s="289">
        <v>13831709.220000001</v>
      </c>
      <c r="F11257" s="289" t="s">
        <v>8028</v>
      </c>
      <c r="G11257" s="289" t="s">
        <v>731</v>
      </c>
      <c r="H11257" s="278">
        <f t="shared" ref="H11257:H11320" si="371">IF(G11257="x","x",IF(G11257="Low",3,IF(G11257="Medium",2,IF(G11257="High",1,FALSE))))</f>
        <v>2</v>
      </c>
      <c r="I11257" s="252" t="s">
        <v>1044</v>
      </c>
      <c r="J11257" s="289" t="s">
        <v>4501</v>
      </c>
      <c r="K11257" s="278" t="str">
        <f t="shared" si="370"/>
        <v>VEN001Stressed humanitarian conditions - Level 2</v>
      </c>
      <c r="L11257" s="290">
        <v>43798</v>
      </c>
      <c r="M11257" s="290" t="s">
        <v>3248</v>
      </c>
    </row>
    <row r="11258" spans="1:13" s="269" customFormat="1" ht="15.5" hidden="1" thickTop="1" thickBot="1" x14ac:dyDescent="0.4">
      <c r="A11258" s="283" t="s">
        <v>2986</v>
      </c>
      <c r="B11258" s="284" t="str">
        <f>VLOOKUP(A11258,Lists!B:C,2,FALSE)</f>
        <v>VEN001</v>
      </c>
      <c r="C11258" s="284" t="str">
        <f>VLOOKUP(A11258,Lists!B:D,3,FALSE)</f>
        <v>VEN</v>
      </c>
      <c r="D11258" s="285" t="s">
        <v>5112</v>
      </c>
      <c r="E11258" s="285">
        <v>14396268.779999999</v>
      </c>
      <c r="F11258" s="285" t="s">
        <v>4712</v>
      </c>
      <c r="G11258" s="285" t="s">
        <v>731</v>
      </c>
      <c r="H11258" s="278">
        <f t="shared" si="371"/>
        <v>2</v>
      </c>
      <c r="I11258" s="251" t="s">
        <v>8061</v>
      </c>
      <c r="J11258" s="285" t="s">
        <v>8110</v>
      </c>
      <c r="K11258" s="278" t="str">
        <f t="shared" si="370"/>
        <v>VEN001Moderate humanitarian conditions - Level 3</v>
      </c>
      <c r="L11258" s="286">
        <v>43798</v>
      </c>
      <c r="M11258" s="286" t="s">
        <v>3248</v>
      </c>
    </row>
    <row r="11259" spans="1:13" s="269" customFormat="1" ht="15.5" hidden="1" thickTop="1" thickBot="1" x14ac:dyDescent="0.4">
      <c r="A11259" s="287" t="s">
        <v>3671</v>
      </c>
      <c r="B11259" s="284" t="str">
        <f>VLOOKUP(A11259,Lists!B:C,2,FALSE)</f>
        <v>REG002</v>
      </c>
      <c r="C11259" s="284" t="str">
        <f>VLOOKUP(A11259,Lists!B:D,3,FALSE)</f>
        <v>VEN, BRA, COL, ECU, PER, TTO</v>
      </c>
      <c r="D11259" s="289" t="s">
        <v>522</v>
      </c>
      <c r="E11259" s="289">
        <v>335922152</v>
      </c>
      <c r="F11259" s="289" t="s">
        <v>8029</v>
      </c>
      <c r="G11259" s="289" t="s">
        <v>731</v>
      </c>
      <c r="H11259" s="278">
        <f t="shared" si="371"/>
        <v>2</v>
      </c>
      <c r="I11259" s="252" t="s">
        <v>8062</v>
      </c>
      <c r="J11259" s="289" t="s">
        <v>8111</v>
      </c>
      <c r="K11259" s="278" t="str">
        <f t="shared" si="370"/>
        <v>REG002Total population</v>
      </c>
      <c r="L11259" s="290">
        <v>43798</v>
      </c>
      <c r="M11259" s="290" t="s">
        <v>3248</v>
      </c>
    </row>
    <row r="11260" spans="1:13" s="269" customFormat="1" ht="15.5" hidden="1" thickTop="1" thickBot="1" x14ac:dyDescent="0.4">
      <c r="A11260" s="283" t="s">
        <v>3671</v>
      </c>
      <c r="B11260" s="284" t="str">
        <f>VLOOKUP(A11260,Lists!B:C,2,FALSE)</f>
        <v>REG002</v>
      </c>
      <c r="C11260" s="284" t="str">
        <f>VLOOKUP(A11260,Lists!B:D,3,FALSE)</f>
        <v>VEN, BRA, COL, ECU, PER, TTO</v>
      </c>
      <c r="D11260" s="285" t="s">
        <v>660</v>
      </c>
      <c r="E11260" s="285">
        <v>1427871.74</v>
      </c>
      <c r="F11260" s="285" t="s">
        <v>8030</v>
      </c>
      <c r="G11260" s="285" t="s">
        <v>731</v>
      </c>
      <c r="H11260" s="278">
        <f t="shared" si="371"/>
        <v>2</v>
      </c>
      <c r="I11260" s="251" t="s">
        <v>8063</v>
      </c>
      <c r="J11260" s="285" t="s">
        <v>8112</v>
      </c>
      <c r="K11260" s="278" t="str">
        <f t="shared" ref="K11260:K11323" si="372">B11260&amp;""&amp;D11260</f>
        <v>REG002Landmass affected</v>
      </c>
      <c r="L11260" s="286">
        <v>43798</v>
      </c>
      <c r="M11260" s="286" t="s">
        <v>3248</v>
      </c>
    </row>
    <row r="11261" spans="1:13" s="269" customFormat="1" ht="15.5" hidden="1" thickTop="1" thickBot="1" x14ac:dyDescent="0.4">
      <c r="A11261" s="287" t="s">
        <v>3671</v>
      </c>
      <c r="B11261" s="284" t="str">
        <f>VLOOKUP(A11261,Lists!B:C,2,FALSE)</f>
        <v>REG002</v>
      </c>
      <c r="C11261" s="284" t="str">
        <f>VLOOKUP(A11261,Lists!B:D,3,FALSE)</f>
        <v>VEN, BRA, COL, ECU, PER, TTO</v>
      </c>
      <c r="D11261" s="289" t="s">
        <v>737</v>
      </c>
      <c r="E11261" s="289">
        <v>75741139</v>
      </c>
      <c r="F11261" s="289" t="s">
        <v>8031</v>
      </c>
      <c r="G11261" s="289" t="s">
        <v>731</v>
      </c>
      <c r="H11261" s="278">
        <f t="shared" si="371"/>
        <v>2</v>
      </c>
      <c r="I11261" s="252" t="s">
        <v>8064</v>
      </c>
      <c r="J11261" s="289" t="s">
        <v>8113</v>
      </c>
      <c r="K11261" s="278" t="str">
        <f t="shared" si="372"/>
        <v>REG002People exposed</v>
      </c>
      <c r="L11261" s="290">
        <v>43798</v>
      </c>
      <c r="M11261" s="290" t="s">
        <v>3248</v>
      </c>
    </row>
    <row r="11262" spans="1:13" s="269" customFormat="1" ht="15.5" hidden="1" thickTop="1" thickBot="1" x14ac:dyDescent="0.4">
      <c r="A11262" s="283" t="s">
        <v>3671</v>
      </c>
      <c r="B11262" s="284" t="str">
        <f>VLOOKUP(A11262,Lists!B:C,2,FALSE)</f>
        <v>REG002</v>
      </c>
      <c r="C11262" s="284" t="str">
        <f>VLOOKUP(A11262,Lists!B:D,3,FALSE)</f>
        <v>VEN, BRA, COL, ECU, PER, TTO</v>
      </c>
      <c r="D11262" s="285" t="s">
        <v>533</v>
      </c>
      <c r="E11262" s="285">
        <v>32816948</v>
      </c>
      <c r="F11262" s="285" t="s">
        <v>8032</v>
      </c>
      <c r="G11262" s="285" t="s">
        <v>731</v>
      </c>
      <c r="H11262" s="278">
        <f t="shared" si="371"/>
        <v>2</v>
      </c>
      <c r="I11262" s="251" t="s">
        <v>8065</v>
      </c>
      <c r="J11262" s="285" t="s">
        <v>8114</v>
      </c>
      <c r="K11262" s="278" t="str">
        <f t="shared" si="372"/>
        <v>REG002People affected</v>
      </c>
      <c r="L11262" s="286">
        <v>43798</v>
      </c>
      <c r="M11262" s="286" t="s">
        <v>3248</v>
      </c>
    </row>
    <row r="11263" spans="1:13" s="269" customFormat="1" ht="15.5" thickTop="1" thickBot="1" x14ac:dyDescent="0.4">
      <c r="A11263" s="287" t="s">
        <v>3671</v>
      </c>
      <c r="B11263" s="284" t="str">
        <f>VLOOKUP(A11263,Lists!B:C,2,FALSE)</f>
        <v>REG002</v>
      </c>
      <c r="C11263" s="284" t="str">
        <f>VLOOKUP(A11263,Lists!B:D,3,FALSE)</f>
        <v>VEN, BRA, COL, ECU, PER, TTO</v>
      </c>
      <c r="D11263" s="289" t="s">
        <v>666</v>
      </c>
      <c r="E11263" s="289">
        <v>4626968</v>
      </c>
      <c r="F11263" s="289" t="s">
        <v>8027</v>
      </c>
      <c r="G11263" s="289" t="s">
        <v>731</v>
      </c>
      <c r="H11263" s="278">
        <f t="shared" si="371"/>
        <v>2</v>
      </c>
      <c r="I11263" s="252" t="s">
        <v>2011</v>
      </c>
      <c r="J11263" s="289" t="s">
        <v>8115</v>
      </c>
      <c r="K11263" s="278" t="str">
        <f t="shared" si="372"/>
        <v>REG002People displaced</v>
      </c>
      <c r="L11263" s="290">
        <v>43798</v>
      </c>
      <c r="M11263" s="290" t="s">
        <v>3248</v>
      </c>
    </row>
    <row r="11264" spans="1:13" s="269" customFormat="1" ht="15.5" hidden="1" thickTop="1" thickBot="1" x14ac:dyDescent="0.4">
      <c r="A11264" s="283" t="s">
        <v>3671</v>
      </c>
      <c r="B11264" s="284" t="str">
        <f>VLOOKUP(A11264,Lists!B:C,2,FALSE)</f>
        <v>REG002</v>
      </c>
      <c r="C11264" s="284" t="str">
        <f>VLOOKUP(A11264,Lists!B:D,3,FALSE)</f>
        <v>VEN, BRA, COL, ECU, PER, TTO</v>
      </c>
      <c r="D11264" s="285" t="s">
        <v>5027</v>
      </c>
      <c r="E11264" s="285" t="s">
        <v>446</v>
      </c>
      <c r="F11264" s="285" t="s">
        <v>446</v>
      </c>
      <c r="G11264" s="285" t="s">
        <v>446</v>
      </c>
      <c r="H11264" s="278" t="str">
        <f t="shared" si="371"/>
        <v>x</v>
      </c>
      <c r="I11264" s="251" t="s">
        <v>446</v>
      </c>
      <c r="J11264" s="285" t="s">
        <v>8106</v>
      </c>
      <c r="K11264" s="278" t="str">
        <f t="shared" si="372"/>
        <v>REG002Injuries reported</v>
      </c>
      <c r="L11264" s="286">
        <v>43798</v>
      </c>
      <c r="M11264" s="286" t="s">
        <v>3249</v>
      </c>
    </row>
    <row r="11265" spans="1:13" s="269" customFormat="1" ht="15.5" hidden="1" thickTop="1" thickBot="1" x14ac:dyDescent="0.4">
      <c r="A11265" s="287" t="s">
        <v>3671</v>
      </c>
      <c r="B11265" s="284" t="str">
        <f>VLOOKUP(A11265,Lists!B:C,2,FALSE)</f>
        <v>REG002</v>
      </c>
      <c r="C11265" s="284" t="str">
        <f>VLOOKUP(A11265,Lists!B:D,3,FALSE)</f>
        <v>VEN, BRA, COL, ECU, PER, TTO</v>
      </c>
      <c r="D11265" s="289" t="s">
        <v>5028</v>
      </c>
      <c r="E11265" s="289" t="s">
        <v>446</v>
      </c>
      <c r="F11265" s="289" t="s">
        <v>446</v>
      </c>
      <c r="G11265" s="289" t="s">
        <v>446</v>
      </c>
      <c r="H11265" s="278" t="str">
        <f t="shared" si="371"/>
        <v>x</v>
      </c>
      <c r="I11265" s="252" t="s">
        <v>446</v>
      </c>
      <c r="J11265" s="289" t="s">
        <v>8106</v>
      </c>
      <c r="K11265" s="278" t="str">
        <f t="shared" si="372"/>
        <v>REG002Illness cases reported</v>
      </c>
      <c r="L11265" s="290">
        <v>43798</v>
      </c>
      <c r="M11265" s="290" t="s">
        <v>3249</v>
      </c>
    </row>
    <row r="11266" spans="1:13" s="269" customFormat="1" ht="15.5" hidden="1" thickTop="1" thickBot="1" x14ac:dyDescent="0.4">
      <c r="A11266" s="283" t="s">
        <v>3671</v>
      </c>
      <c r="B11266" s="284" t="str">
        <f>VLOOKUP(A11266,Lists!B:C,2,FALSE)</f>
        <v>REG002</v>
      </c>
      <c r="C11266" s="284" t="str">
        <f>VLOOKUP(A11266,Lists!B:D,3,FALSE)</f>
        <v>VEN, BRA, COL, ECU, PER, TTO</v>
      </c>
      <c r="D11266" s="285" t="s">
        <v>5029</v>
      </c>
      <c r="E11266" s="285" t="s">
        <v>446</v>
      </c>
      <c r="F11266" s="285" t="s">
        <v>446</v>
      </c>
      <c r="G11266" s="285" t="s">
        <v>446</v>
      </c>
      <c r="H11266" s="278" t="str">
        <f t="shared" si="371"/>
        <v>x</v>
      </c>
      <c r="I11266" s="251" t="s">
        <v>446</v>
      </c>
      <c r="J11266" s="285" t="s">
        <v>8106</v>
      </c>
      <c r="K11266" s="278" t="str">
        <f t="shared" si="372"/>
        <v>REG002Fatalities reported</v>
      </c>
      <c r="L11266" s="286">
        <v>43798</v>
      </c>
      <c r="M11266" s="286" t="s">
        <v>3249</v>
      </c>
    </row>
    <row r="11267" spans="1:13" s="269" customFormat="1" ht="15.5" hidden="1" thickTop="1" thickBot="1" x14ac:dyDescent="0.4">
      <c r="A11267" s="287" t="s">
        <v>3671</v>
      </c>
      <c r="B11267" s="284" t="str">
        <f>VLOOKUP(A11267,Lists!B:C,2,FALSE)</f>
        <v>REG002</v>
      </c>
      <c r="C11267" s="284" t="str">
        <f>VLOOKUP(A11267,Lists!B:D,3,FALSE)</f>
        <v>VEN, BRA, COL, ECU, PER, TTO</v>
      </c>
      <c r="D11267" s="289" t="s">
        <v>5115</v>
      </c>
      <c r="E11267" s="289" t="s">
        <v>446</v>
      </c>
      <c r="F11267" s="289" t="s">
        <v>446</v>
      </c>
      <c r="G11267" s="289" t="s">
        <v>446</v>
      </c>
      <c r="H11267" s="278" t="str">
        <f t="shared" si="371"/>
        <v>x</v>
      </c>
      <c r="I11267" s="252" t="s">
        <v>446</v>
      </c>
      <c r="J11267" s="289" t="s">
        <v>8106</v>
      </c>
      <c r="K11267" s="278" t="str">
        <f t="shared" si="372"/>
        <v>REG002Fatalities in all crises</v>
      </c>
      <c r="L11267" s="290">
        <v>43798</v>
      </c>
      <c r="M11267" s="290" t="s">
        <v>3249</v>
      </c>
    </row>
    <row r="11268" spans="1:13" s="269" customFormat="1" ht="15.5" hidden="1" thickTop="1" thickBot="1" x14ac:dyDescent="0.4">
      <c r="A11268" s="283" t="s">
        <v>3671</v>
      </c>
      <c r="B11268" s="284" t="str">
        <f>VLOOKUP(A11268,Lists!B:C,2,FALSE)</f>
        <v>REG002</v>
      </c>
      <c r="C11268" s="284" t="str">
        <f>VLOOKUP(A11268,Lists!B:D,3,FALSE)</f>
        <v>VEN, BRA, COL, ECU, PER, TTO</v>
      </c>
      <c r="D11268" s="285" t="s">
        <v>742</v>
      </c>
      <c r="E11268" s="285" t="s">
        <v>446</v>
      </c>
      <c r="F11268" s="285" t="s">
        <v>446</v>
      </c>
      <c r="G11268" s="285" t="s">
        <v>446</v>
      </c>
      <c r="H11268" s="278" t="str">
        <f t="shared" si="371"/>
        <v>x</v>
      </c>
      <c r="I11268" s="251" t="s">
        <v>446</v>
      </c>
      <c r="J11268" s="285" t="s">
        <v>8106</v>
      </c>
      <c r="K11268" s="278" t="str">
        <f t="shared" si="372"/>
        <v>REG002Economic Losses</v>
      </c>
      <c r="L11268" s="286">
        <v>43798</v>
      </c>
      <c r="M11268" s="286" t="s">
        <v>3249</v>
      </c>
    </row>
    <row r="11269" spans="1:13" s="269" customFormat="1" ht="15.5" hidden="1" thickTop="1" thickBot="1" x14ac:dyDescent="0.4">
      <c r="A11269" s="287" t="s">
        <v>3671</v>
      </c>
      <c r="B11269" s="284" t="str">
        <f>VLOOKUP(A11269,Lists!B:C,2,FALSE)</f>
        <v>REG002</v>
      </c>
      <c r="C11269" s="284" t="str">
        <f>VLOOKUP(A11269,Lists!B:D,3,FALSE)</f>
        <v>VEN, BRA, COL, ECU, PER, TTO</v>
      </c>
      <c r="D11269" s="289" t="s">
        <v>752</v>
      </c>
      <c r="E11269" s="289">
        <v>17369483.780000001</v>
      </c>
      <c r="F11269" s="289" t="s">
        <v>8033</v>
      </c>
      <c r="G11269" s="289" t="s">
        <v>731</v>
      </c>
      <c r="H11269" s="278">
        <f t="shared" si="371"/>
        <v>2</v>
      </c>
      <c r="I11269" s="252" t="s">
        <v>8066</v>
      </c>
      <c r="J11269" s="289" t="s">
        <v>8116</v>
      </c>
      <c r="K11269" s="278" t="str">
        <f t="shared" si="372"/>
        <v>REG002People in Need</v>
      </c>
      <c r="L11269" s="290">
        <v>43798</v>
      </c>
      <c r="M11269" s="290" t="s">
        <v>3248</v>
      </c>
    </row>
    <row r="11270" spans="1:13" s="269" customFormat="1" ht="15.5" hidden="1" thickTop="1" thickBot="1" x14ac:dyDescent="0.4">
      <c r="A11270" s="283" t="s">
        <v>3671</v>
      </c>
      <c r="B11270" s="284" t="str">
        <f>VLOOKUP(A11270,Lists!B:C,2,FALSE)</f>
        <v>REG002</v>
      </c>
      <c r="C11270" s="284" t="str">
        <f>VLOOKUP(A11270,Lists!B:D,3,FALSE)</f>
        <v>VEN, BRA, COL, ECU, PER, TTO</v>
      </c>
      <c r="D11270" s="285" t="s">
        <v>5110</v>
      </c>
      <c r="E11270" s="285">
        <v>42539149</v>
      </c>
      <c r="F11270" s="285" t="s">
        <v>8034</v>
      </c>
      <c r="G11270" s="285" t="s">
        <v>731</v>
      </c>
      <c r="H11270" s="278">
        <f t="shared" si="371"/>
        <v>2</v>
      </c>
      <c r="I11270" s="251" t="s">
        <v>8067</v>
      </c>
      <c r="J11270" s="285" t="s">
        <v>8117</v>
      </c>
      <c r="K11270" s="278" t="str">
        <f t="shared" si="372"/>
        <v>REG002Minimal humanitarian conditions - Level 1</v>
      </c>
      <c r="L11270" s="286">
        <v>43798</v>
      </c>
      <c r="M11270" s="286" t="s">
        <v>3248</v>
      </c>
    </row>
    <row r="11271" spans="1:13" s="269" customFormat="1" ht="15.5" hidden="1" thickTop="1" thickBot="1" x14ac:dyDescent="0.4">
      <c r="A11271" s="287" t="s">
        <v>3671</v>
      </c>
      <c r="B11271" s="284" t="str">
        <f>VLOOKUP(A11271,Lists!B:C,2,FALSE)</f>
        <v>REG002</v>
      </c>
      <c r="C11271" s="284" t="str">
        <f>VLOOKUP(A11271,Lists!B:D,3,FALSE)</f>
        <v>VEN, BRA, COL, ECU, PER, TTO</v>
      </c>
      <c r="D11271" s="289" t="s">
        <v>5111</v>
      </c>
      <c r="E11271" s="289">
        <v>15447464.220000001</v>
      </c>
      <c r="F11271" s="289" t="s">
        <v>8035</v>
      </c>
      <c r="G11271" s="289" t="s">
        <v>731</v>
      </c>
      <c r="H11271" s="278">
        <f t="shared" si="371"/>
        <v>2</v>
      </c>
      <c r="I11271" s="252" t="s">
        <v>8068</v>
      </c>
      <c r="J11271" s="289" t="s">
        <v>8118</v>
      </c>
      <c r="K11271" s="278" t="str">
        <f t="shared" si="372"/>
        <v>REG002Stressed humanitarian conditions - Level 2</v>
      </c>
      <c r="L11271" s="290">
        <v>43798</v>
      </c>
      <c r="M11271" s="290" t="s">
        <v>3248</v>
      </c>
    </row>
    <row r="11272" spans="1:13" s="269" customFormat="1" ht="15.5" hidden="1" thickTop="1" thickBot="1" x14ac:dyDescent="0.4">
      <c r="A11272" s="283" t="s">
        <v>3671</v>
      </c>
      <c r="B11272" s="284" t="str">
        <f>VLOOKUP(A11272,Lists!B:C,2,FALSE)</f>
        <v>REG002</v>
      </c>
      <c r="C11272" s="284" t="str">
        <f>VLOOKUP(A11272,Lists!B:D,3,FALSE)</f>
        <v>VEN, BRA, COL, ECU, PER, TTO</v>
      </c>
      <c r="D11272" s="285" t="s">
        <v>5112</v>
      </c>
      <c r="E11272" s="285">
        <v>16831483.780000001</v>
      </c>
      <c r="F11272" s="285" t="s">
        <v>8036</v>
      </c>
      <c r="G11272" s="285" t="s">
        <v>731</v>
      </c>
      <c r="H11272" s="278">
        <f t="shared" si="371"/>
        <v>2</v>
      </c>
      <c r="I11272" s="251" t="s">
        <v>8069</v>
      </c>
      <c r="J11272" s="285" t="s">
        <v>8119</v>
      </c>
      <c r="K11272" s="278" t="str">
        <f t="shared" si="372"/>
        <v>REG002Moderate humanitarian conditions - Level 3</v>
      </c>
      <c r="L11272" s="286">
        <v>43798</v>
      </c>
      <c r="M11272" s="286" t="s">
        <v>3248</v>
      </c>
    </row>
    <row r="11273" spans="1:13" s="269" customFormat="1" ht="15.5" hidden="1" thickTop="1" thickBot="1" x14ac:dyDescent="0.4">
      <c r="A11273" s="287" t="s">
        <v>3671</v>
      </c>
      <c r="B11273" s="284" t="str">
        <f>VLOOKUP(A11273,Lists!B:C,2,FALSE)</f>
        <v>REG002</v>
      </c>
      <c r="C11273" s="284" t="str">
        <f>VLOOKUP(A11273,Lists!B:D,3,FALSE)</f>
        <v>VEN, BRA, COL, ECU, PER, TTO</v>
      </c>
      <c r="D11273" s="289" t="s">
        <v>5113</v>
      </c>
      <c r="E11273" s="289">
        <v>537000</v>
      </c>
      <c r="F11273" s="289" t="s">
        <v>8037</v>
      </c>
      <c r="G11273" s="289" t="s">
        <v>731</v>
      </c>
      <c r="H11273" s="278">
        <f t="shared" si="371"/>
        <v>2</v>
      </c>
      <c r="I11273" s="252" t="s">
        <v>8070</v>
      </c>
      <c r="J11273" s="289" t="s">
        <v>8120</v>
      </c>
      <c r="K11273" s="278" t="str">
        <f t="shared" si="372"/>
        <v>REG002Severe humanitarian conditions - Level 4</v>
      </c>
      <c r="L11273" s="290">
        <v>43798</v>
      </c>
      <c r="M11273" s="290" t="s">
        <v>3248</v>
      </c>
    </row>
    <row r="11274" spans="1:13" s="269" customFormat="1" ht="15.5" hidden="1" thickTop="1" thickBot="1" x14ac:dyDescent="0.4">
      <c r="A11274" s="283" t="s">
        <v>3397</v>
      </c>
      <c r="B11274" s="284" t="str">
        <f>VLOOKUP(A11274,Lists!B:C,2,FALSE)</f>
        <v>IRQ001</v>
      </c>
      <c r="C11274" s="284" t="str">
        <f>VLOOKUP(A11274,Lists!B:D,3,FALSE)</f>
        <v>IRQ</v>
      </c>
      <c r="D11274" s="285" t="s">
        <v>522</v>
      </c>
      <c r="E11274" s="285">
        <v>38433600</v>
      </c>
      <c r="F11274" s="285" t="s">
        <v>8126</v>
      </c>
      <c r="G11274" s="285" t="s">
        <v>731</v>
      </c>
      <c r="H11274" s="278">
        <f t="shared" si="371"/>
        <v>2</v>
      </c>
      <c r="I11274" s="251" t="s">
        <v>2664</v>
      </c>
      <c r="J11274" s="285" t="s">
        <v>8135</v>
      </c>
      <c r="K11274" s="278" t="str">
        <f t="shared" si="372"/>
        <v>IRQ001Total population</v>
      </c>
      <c r="L11274" s="286">
        <v>43798</v>
      </c>
      <c r="M11274" s="286" t="s">
        <v>3248</v>
      </c>
    </row>
    <row r="11275" spans="1:13" s="269" customFormat="1" ht="15.5" hidden="1" thickTop="1" thickBot="1" x14ac:dyDescent="0.4">
      <c r="A11275" s="287" t="s">
        <v>3397</v>
      </c>
      <c r="B11275" s="284" t="str">
        <f>VLOOKUP(A11275,Lists!B:C,2,FALSE)</f>
        <v>IRQ001</v>
      </c>
      <c r="C11275" s="284" t="str">
        <f>VLOOKUP(A11275,Lists!B:D,3,FALSE)</f>
        <v>IRQ</v>
      </c>
      <c r="D11275" s="289" t="s">
        <v>737</v>
      </c>
      <c r="E11275" s="289">
        <v>14497444</v>
      </c>
      <c r="F11275" s="289" t="s">
        <v>8127</v>
      </c>
      <c r="G11275" s="289" t="s">
        <v>731</v>
      </c>
      <c r="H11275" s="278">
        <f t="shared" si="371"/>
        <v>2</v>
      </c>
      <c r="I11275" s="252" t="s">
        <v>2668</v>
      </c>
      <c r="J11275" s="289" t="s">
        <v>6653</v>
      </c>
      <c r="K11275" s="278" t="str">
        <f t="shared" si="372"/>
        <v>IRQ001People exposed</v>
      </c>
      <c r="L11275" s="290">
        <v>43798</v>
      </c>
      <c r="M11275" s="290" t="s">
        <v>3248</v>
      </c>
    </row>
    <row r="11276" spans="1:13" s="269" customFormat="1" ht="15.5" hidden="1" thickTop="1" thickBot="1" x14ac:dyDescent="0.4">
      <c r="A11276" s="283" t="s">
        <v>3397</v>
      </c>
      <c r="B11276" s="284" t="str">
        <f>VLOOKUP(A11276,Lists!B:C,2,FALSE)</f>
        <v>IRQ001</v>
      </c>
      <c r="C11276" s="284" t="str">
        <f>VLOOKUP(A11276,Lists!B:D,3,FALSE)</f>
        <v>IRQ</v>
      </c>
      <c r="D11276" s="285" t="s">
        <v>533</v>
      </c>
      <c r="E11276" s="285">
        <v>14497444</v>
      </c>
      <c r="F11276" s="285" t="s">
        <v>8127</v>
      </c>
      <c r="G11276" s="285" t="s">
        <v>731</v>
      </c>
      <c r="H11276" s="278">
        <f t="shared" si="371"/>
        <v>2</v>
      </c>
      <c r="I11276" s="251" t="s">
        <v>2668</v>
      </c>
      <c r="J11276" s="285" t="s">
        <v>6653</v>
      </c>
      <c r="K11276" s="278" t="str">
        <f t="shared" si="372"/>
        <v>IRQ001People affected</v>
      </c>
      <c r="L11276" s="286">
        <v>43798</v>
      </c>
      <c r="M11276" s="286" t="s">
        <v>3248</v>
      </c>
    </row>
    <row r="11277" spans="1:13" s="269" customFormat="1" ht="15.5" thickTop="1" thickBot="1" x14ac:dyDescent="0.4">
      <c r="A11277" s="287" t="s">
        <v>3397</v>
      </c>
      <c r="B11277" s="284" t="str">
        <f>VLOOKUP(A11277,Lists!B:C,2,FALSE)</f>
        <v>IRQ001</v>
      </c>
      <c r="C11277" s="284" t="str">
        <f>VLOOKUP(A11277,Lists!B:D,3,FALSE)</f>
        <v>IRQ</v>
      </c>
      <c r="D11277" s="289" t="s">
        <v>666</v>
      </c>
      <c r="E11277" s="289">
        <v>6777107</v>
      </c>
      <c r="F11277" s="289" t="s">
        <v>8128</v>
      </c>
      <c r="G11277" s="289" t="s">
        <v>731</v>
      </c>
      <c r="H11277" s="278">
        <f t="shared" si="371"/>
        <v>2</v>
      </c>
      <c r="I11277" s="252" t="s">
        <v>3355</v>
      </c>
      <c r="J11277" s="289" t="s">
        <v>8136</v>
      </c>
      <c r="K11277" s="278" t="str">
        <f t="shared" si="372"/>
        <v>IRQ001People displaced</v>
      </c>
      <c r="L11277" s="290">
        <v>43798</v>
      </c>
      <c r="M11277" s="290" t="s">
        <v>3248</v>
      </c>
    </row>
    <row r="11278" spans="1:13" s="269" customFormat="1" ht="15.5" hidden="1" thickTop="1" thickBot="1" x14ac:dyDescent="0.4">
      <c r="A11278" s="283" t="s">
        <v>3397</v>
      </c>
      <c r="B11278" s="284" t="str">
        <f>VLOOKUP(A11278,Lists!B:C,2,FALSE)</f>
        <v>IRQ001</v>
      </c>
      <c r="C11278" s="284" t="str">
        <f>VLOOKUP(A11278,Lists!B:D,3,FALSE)</f>
        <v>IRQ</v>
      </c>
      <c r="D11278" s="285" t="s">
        <v>5029</v>
      </c>
      <c r="E11278" s="285">
        <v>2235</v>
      </c>
      <c r="F11278" s="285" t="s">
        <v>1772</v>
      </c>
      <c r="G11278" s="285" t="s">
        <v>731</v>
      </c>
      <c r="H11278" s="278">
        <f t="shared" si="371"/>
        <v>2</v>
      </c>
      <c r="I11278" s="251" t="s">
        <v>1786</v>
      </c>
      <c r="J11278" s="285" t="s">
        <v>5669</v>
      </c>
      <c r="K11278" s="278" t="str">
        <f t="shared" si="372"/>
        <v>IRQ001Fatalities reported</v>
      </c>
      <c r="L11278" s="286">
        <v>43798</v>
      </c>
      <c r="M11278" s="286" t="s">
        <v>3248</v>
      </c>
    </row>
    <row r="11279" spans="1:13" s="269" customFormat="1" ht="15.5" hidden="1" thickTop="1" thickBot="1" x14ac:dyDescent="0.4">
      <c r="A11279" s="287" t="s">
        <v>3397</v>
      </c>
      <c r="B11279" s="284" t="str">
        <f>VLOOKUP(A11279,Lists!B:C,2,FALSE)</f>
        <v>IRQ001</v>
      </c>
      <c r="C11279" s="284" t="str">
        <f>VLOOKUP(A11279,Lists!B:D,3,FALSE)</f>
        <v>IRQ</v>
      </c>
      <c r="D11279" s="289" t="s">
        <v>5115</v>
      </c>
      <c r="E11279" s="289">
        <v>2235</v>
      </c>
      <c r="F11279" s="289" t="s">
        <v>1772</v>
      </c>
      <c r="G11279" s="289" t="s">
        <v>731</v>
      </c>
      <c r="H11279" s="278">
        <f t="shared" si="371"/>
        <v>2</v>
      </c>
      <c r="I11279" s="252" t="s">
        <v>1786</v>
      </c>
      <c r="J11279" s="289" t="s">
        <v>5669</v>
      </c>
      <c r="K11279" s="278" t="str">
        <f t="shared" si="372"/>
        <v>IRQ001Fatalities in all crises</v>
      </c>
      <c r="L11279" s="290">
        <v>43798</v>
      </c>
      <c r="M11279" s="290" t="s">
        <v>3248</v>
      </c>
    </row>
    <row r="11280" spans="1:13" s="269" customFormat="1" ht="15.5" hidden="1" thickTop="1" thickBot="1" x14ac:dyDescent="0.4">
      <c r="A11280" s="283" t="s">
        <v>3397</v>
      </c>
      <c r="B11280" s="284" t="str">
        <f>VLOOKUP(A11280,Lists!B:C,2,FALSE)</f>
        <v>IRQ001</v>
      </c>
      <c r="C11280" s="284" t="str">
        <f>VLOOKUP(A11280,Lists!B:D,3,FALSE)</f>
        <v>IRQ</v>
      </c>
      <c r="D11280" s="285" t="s">
        <v>5112</v>
      </c>
      <c r="E11280" s="285">
        <v>4579546</v>
      </c>
      <c r="F11280" s="285" t="s">
        <v>8129</v>
      </c>
      <c r="G11280" s="285" t="s">
        <v>730</v>
      </c>
      <c r="H11280" s="278">
        <f t="shared" si="371"/>
        <v>3</v>
      </c>
      <c r="I11280" s="251" t="s">
        <v>5212</v>
      </c>
      <c r="J11280" s="285" t="s">
        <v>7193</v>
      </c>
      <c r="K11280" s="278" t="str">
        <f t="shared" si="372"/>
        <v>IRQ001Moderate humanitarian conditions - Level 3</v>
      </c>
      <c r="L11280" s="286">
        <v>43798</v>
      </c>
      <c r="M11280" s="286" t="s">
        <v>3248</v>
      </c>
    </row>
    <row r="11281" spans="1:13" s="269" customFormat="1" ht="15.5" hidden="1" thickTop="1" thickBot="1" x14ac:dyDescent="0.4">
      <c r="A11281" s="287" t="s">
        <v>3397</v>
      </c>
      <c r="B11281" s="284" t="str">
        <f>VLOOKUP(A11281,Lists!B:C,2,FALSE)</f>
        <v>IRQ001</v>
      </c>
      <c r="C11281" s="284" t="str">
        <f>VLOOKUP(A11281,Lists!B:D,3,FALSE)</f>
        <v>IRQ</v>
      </c>
      <c r="D11281" s="289" t="s">
        <v>5113</v>
      </c>
      <c r="E11281" s="289">
        <v>2199285</v>
      </c>
      <c r="F11281" s="289" t="s">
        <v>8129</v>
      </c>
      <c r="G11281" s="289" t="s">
        <v>730</v>
      </c>
      <c r="H11281" s="278">
        <f t="shared" si="371"/>
        <v>3</v>
      </c>
      <c r="I11281" s="252" t="s">
        <v>5212</v>
      </c>
      <c r="J11281" s="289" t="s">
        <v>7193</v>
      </c>
      <c r="K11281" s="278" t="str">
        <f t="shared" si="372"/>
        <v>IRQ001Severe humanitarian conditions - Level 4</v>
      </c>
      <c r="L11281" s="290">
        <v>43798</v>
      </c>
      <c r="M11281" s="290" t="s">
        <v>3248</v>
      </c>
    </row>
    <row r="11282" spans="1:13" s="269" customFormat="1" ht="15.5" hidden="1" thickTop="1" thickBot="1" x14ac:dyDescent="0.4">
      <c r="A11282" s="283" t="s">
        <v>1231</v>
      </c>
      <c r="B11282" s="284" t="str">
        <f>VLOOKUP(A11282,Lists!B:C,2,FALSE)</f>
        <v>IRQ002</v>
      </c>
      <c r="C11282" s="284" t="str">
        <f>VLOOKUP(A11282,Lists!B:D,3,FALSE)</f>
        <v>IRQ</v>
      </c>
      <c r="D11282" s="285" t="s">
        <v>522</v>
      </c>
      <c r="E11282" s="285">
        <v>38433600</v>
      </c>
      <c r="F11282" s="285" t="s">
        <v>8126</v>
      </c>
      <c r="G11282" s="285" t="s">
        <v>731</v>
      </c>
      <c r="H11282" s="278">
        <f t="shared" si="371"/>
        <v>2</v>
      </c>
      <c r="I11282" s="251" t="s">
        <v>2664</v>
      </c>
      <c r="J11282" s="285" t="s">
        <v>8135</v>
      </c>
      <c r="K11282" s="278" t="str">
        <f t="shared" si="372"/>
        <v>IRQ002Total population</v>
      </c>
      <c r="L11282" s="286">
        <v>43798</v>
      </c>
      <c r="M11282" s="286" t="s">
        <v>3248</v>
      </c>
    </row>
    <row r="11283" spans="1:13" s="269" customFormat="1" ht="15.5" thickTop="1" thickBot="1" x14ac:dyDescent="0.4">
      <c r="A11283" s="287" t="s">
        <v>1231</v>
      </c>
      <c r="B11283" s="284" t="str">
        <f>VLOOKUP(A11283,Lists!B:C,2,FALSE)</f>
        <v>IRQ002</v>
      </c>
      <c r="C11283" s="284" t="str">
        <f>VLOOKUP(A11283,Lists!B:D,3,FALSE)</f>
        <v>IRQ</v>
      </c>
      <c r="D11283" s="289" t="s">
        <v>666</v>
      </c>
      <c r="E11283" s="289">
        <v>6542276</v>
      </c>
      <c r="F11283" s="289" t="s">
        <v>8130</v>
      </c>
      <c r="G11283" s="289" t="s">
        <v>731</v>
      </c>
      <c r="H11283" s="278">
        <f t="shared" si="371"/>
        <v>2</v>
      </c>
      <c r="I11283" s="252" t="s">
        <v>8134</v>
      </c>
      <c r="J11283" s="289" t="s">
        <v>8137</v>
      </c>
      <c r="K11283" s="278" t="str">
        <f t="shared" si="372"/>
        <v>IRQ002People displaced</v>
      </c>
      <c r="L11283" s="290">
        <v>43798</v>
      </c>
      <c r="M11283" s="290" t="s">
        <v>3248</v>
      </c>
    </row>
    <row r="11284" spans="1:13" s="269" customFormat="1" ht="15.5" hidden="1" thickTop="1" thickBot="1" x14ac:dyDescent="0.4">
      <c r="A11284" s="283" t="s">
        <v>1231</v>
      </c>
      <c r="B11284" s="284" t="str">
        <f>VLOOKUP(A11284,Lists!B:C,2,FALSE)</f>
        <v>IRQ002</v>
      </c>
      <c r="C11284" s="284" t="str">
        <f>VLOOKUP(A11284,Lists!B:D,3,FALSE)</f>
        <v>IRQ</v>
      </c>
      <c r="D11284" s="285" t="s">
        <v>5029</v>
      </c>
      <c r="E11284" s="285">
        <v>1993</v>
      </c>
      <c r="F11284" s="285" t="s">
        <v>1772</v>
      </c>
      <c r="G11284" s="285" t="s">
        <v>731</v>
      </c>
      <c r="H11284" s="278">
        <f t="shared" si="371"/>
        <v>2</v>
      </c>
      <c r="I11284" s="251" t="s">
        <v>1786</v>
      </c>
      <c r="J11284" s="285" t="s">
        <v>8138</v>
      </c>
      <c r="K11284" s="278" t="str">
        <f t="shared" si="372"/>
        <v>IRQ002Fatalities reported</v>
      </c>
      <c r="L11284" s="286">
        <v>43798</v>
      </c>
      <c r="M11284" s="286" t="s">
        <v>3248</v>
      </c>
    </row>
    <row r="11285" spans="1:13" s="269" customFormat="1" ht="15.5" hidden="1" thickTop="1" thickBot="1" x14ac:dyDescent="0.4">
      <c r="A11285" s="287" t="s">
        <v>1231</v>
      </c>
      <c r="B11285" s="284" t="str">
        <f>VLOOKUP(A11285,Lists!B:C,2,FALSE)</f>
        <v>IRQ002</v>
      </c>
      <c r="C11285" s="284" t="str">
        <f>VLOOKUP(A11285,Lists!B:D,3,FALSE)</f>
        <v>IRQ</v>
      </c>
      <c r="D11285" s="289" t="s">
        <v>5115</v>
      </c>
      <c r="E11285" s="289">
        <v>2235</v>
      </c>
      <c r="F11285" s="289" t="s">
        <v>1772</v>
      </c>
      <c r="G11285" s="289" t="s">
        <v>731</v>
      </c>
      <c r="H11285" s="278">
        <f t="shared" si="371"/>
        <v>2</v>
      </c>
      <c r="I11285" s="252" t="s">
        <v>1786</v>
      </c>
      <c r="J11285" s="289" t="s">
        <v>5669</v>
      </c>
      <c r="K11285" s="278" t="str">
        <f t="shared" si="372"/>
        <v>IRQ002Fatalities in all crises</v>
      </c>
      <c r="L11285" s="290">
        <v>43798</v>
      </c>
      <c r="M11285" s="290" t="s">
        <v>3248</v>
      </c>
    </row>
    <row r="11286" spans="1:13" s="269" customFormat="1" ht="15.5" hidden="1" thickTop="1" thickBot="1" x14ac:dyDescent="0.4">
      <c r="A11286" s="283" t="s">
        <v>2963</v>
      </c>
      <c r="B11286" s="284" t="str">
        <f>VLOOKUP(A11286,Lists!B:C,2,FALSE)</f>
        <v>IRQ003</v>
      </c>
      <c r="C11286" s="284" t="str">
        <f>VLOOKUP(A11286,Lists!B:D,3,FALSE)</f>
        <v>IRQ</v>
      </c>
      <c r="D11286" s="285" t="s">
        <v>522</v>
      </c>
      <c r="E11286" s="285">
        <v>38433600</v>
      </c>
      <c r="F11286" s="285" t="s">
        <v>8126</v>
      </c>
      <c r="G11286" s="285" t="s">
        <v>731</v>
      </c>
      <c r="H11286" s="278">
        <f t="shared" si="371"/>
        <v>2</v>
      </c>
      <c r="I11286" s="251" t="s">
        <v>2664</v>
      </c>
      <c r="J11286" s="285" t="s">
        <v>8135</v>
      </c>
      <c r="K11286" s="278" t="str">
        <f t="shared" si="372"/>
        <v>IRQ003Total population</v>
      </c>
      <c r="L11286" s="286">
        <v>43798</v>
      </c>
      <c r="M11286" s="286" t="s">
        <v>3248</v>
      </c>
    </row>
    <row r="11287" spans="1:13" s="269" customFormat="1" ht="15.5" hidden="1" thickTop="1" thickBot="1" x14ac:dyDescent="0.4">
      <c r="A11287" s="287" t="s">
        <v>2963</v>
      </c>
      <c r="B11287" s="284" t="str">
        <f>VLOOKUP(A11287,Lists!B:C,2,FALSE)</f>
        <v>IRQ003</v>
      </c>
      <c r="C11287" s="284" t="str">
        <f>VLOOKUP(A11287,Lists!B:D,3,FALSE)</f>
        <v>IRQ</v>
      </c>
      <c r="D11287" s="289" t="s">
        <v>737</v>
      </c>
      <c r="E11287" s="289">
        <v>3497444</v>
      </c>
      <c r="F11287" s="289" t="s">
        <v>8131</v>
      </c>
      <c r="G11287" s="289" t="s">
        <v>731</v>
      </c>
      <c r="H11287" s="278">
        <f t="shared" si="371"/>
        <v>2</v>
      </c>
      <c r="I11287" s="252" t="s">
        <v>5200</v>
      </c>
      <c r="J11287" s="289" t="s">
        <v>6668</v>
      </c>
      <c r="K11287" s="278" t="str">
        <f t="shared" si="372"/>
        <v>IRQ003People exposed</v>
      </c>
      <c r="L11287" s="290">
        <v>43798</v>
      </c>
      <c r="M11287" s="290" t="s">
        <v>3248</v>
      </c>
    </row>
    <row r="11288" spans="1:13" s="269" customFormat="1" ht="15.5" hidden="1" thickTop="1" thickBot="1" x14ac:dyDescent="0.4">
      <c r="A11288" s="283" t="s">
        <v>2963</v>
      </c>
      <c r="B11288" s="284" t="str">
        <f>VLOOKUP(A11288,Lists!B:C,2,FALSE)</f>
        <v>IRQ003</v>
      </c>
      <c r="C11288" s="284" t="str">
        <f>VLOOKUP(A11288,Lists!B:D,3,FALSE)</f>
        <v>IRQ</v>
      </c>
      <c r="D11288" s="285" t="s">
        <v>533</v>
      </c>
      <c r="E11288" s="285">
        <v>3497444</v>
      </c>
      <c r="F11288" s="285" t="s">
        <v>8131</v>
      </c>
      <c r="G11288" s="285" t="s">
        <v>731</v>
      </c>
      <c r="H11288" s="278">
        <f t="shared" si="371"/>
        <v>2</v>
      </c>
      <c r="I11288" s="251" t="s">
        <v>3360</v>
      </c>
      <c r="J11288" s="285" t="s">
        <v>6669</v>
      </c>
      <c r="K11288" s="278" t="str">
        <f t="shared" si="372"/>
        <v>IRQ003People affected</v>
      </c>
      <c r="L11288" s="286">
        <v>43798</v>
      </c>
      <c r="M11288" s="286" t="s">
        <v>3248</v>
      </c>
    </row>
    <row r="11289" spans="1:13" s="269" customFormat="1" ht="15.5" thickTop="1" thickBot="1" x14ac:dyDescent="0.4">
      <c r="A11289" s="287" t="s">
        <v>2963</v>
      </c>
      <c r="B11289" s="284" t="str">
        <f>VLOOKUP(A11289,Lists!B:C,2,FALSE)</f>
        <v>IRQ003</v>
      </c>
      <c r="C11289" s="284" t="str">
        <f>VLOOKUP(A11289,Lists!B:D,3,FALSE)</f>
        <v>IRQ</v>
      </c>
      <c r="D11289" s="289" t="s">
        <v>666</v>
      </c>
      <c r="E11289" s="289">
        <v>234831</v>
      </c>
      <c r="F11289" s="289" t="s">
        <v>8132</v>
      </c>
      <c r="G11289" s="289" t="s">
        <v>732</v>
      </c>
      <c r="H11289" s="278">
        <f t="shared" si="371"/>
        <v>1</v>
      </c>
      <c r="I11289" s="252" t="s">
        <v>3981</v>
      </c>
      <c r="J11289" s="289" t="s">
        <v>2693</v>
      </c>
      <c r="K11289" s="278" t="str">
        <f t="shared" si="372"/>
        <v>IRQ003People displaced</v>
      </c>
      <c r="L11289" s="290">
        <v>43798</v>
      </c>
      <c r="M11289" s="290" t="s">
        <v>3248</v>
      </c>
    </row>
    <row r="11290" spans="1:13" s="269" customFormat="1" ht="15.5" hidden="1" thickTop="1" thickBot="1" x14ac:dyDescent="0.4">
      <c r="A11290" s="283" t="s">
        <v>2963</v>
      </c>
      <c r="B11290" s="284" t="str">
        <f>VLOOKUP(A11290,Lists!B:C,2,FALSE)</f>
        <v>IRQ003</v>
      </c>
      <c r="C11290" s="284" t="str">
        <f>VLOOKUP(A11290,Lists!B:D,3,FALSE)</f>
        <v>IRQ</v>
      </c>
      <c r="D11290" s="285" t="s">
        <v>5029</v>
      </c>
      <c r="E11290" s="285">
        <v>5</v>
      </c>
      <c r="F11290" s="285" t="s">
        <v>1772</v>
      </c>
      <c r="G11290" s="285" t="s">
        <v>731</v>
      </c>
      <c r="H11290" s="278">
        <f t="shared" si="371"/>
        <v>2</v>
      </c>
      <c r="I11290" s="251" t="s">
        <v>1786</v>
      </c>
      <c r="J11290" s="285" t="s">
        <v>8139</v>
      </c>
      <c r="K11290" s="278" t="str">
        <f t="shared" si="372"/>
        <v>IRQ003Fatalities reported</v>
      </c>
      <c r="L11290" s="286">
        <v>43798</v>
      </c>
      <c r="M11290" s="286" t="s">
        <v>3248</v>
      </c>
    </row>
    <row r="11291" spans="1:13" s="269" customFormat="1" ht="15.5" hidden="1" thickTop="1" thickBot="1" x14ac:dyDescent="0.4">
      <c r="A11291" s="287" t="s">
        <v>2963</v>
      </c>
      <c r="B11291" s="284" t="str">
        <f>VLOOKUP(A11291,Lists!B:C,2,FALSE)</f>
        <v>IRQ003</v>
      </c>
      <c r="C11291" s="284" t="str">
        <f>VLOOKUP(A11291,Lists!B:D,3,FALSE)</f>
        <v>IRQ</v>
      </c>
      <c r="D11291" s="289" t="s">
        <v>5115</v>
      </c>
      <c r="E11291" s="289">
        <v>2235</v>
      </c>
      <c r="F11291" s="289" t="s">
        <v>1772</v>
      </c>
      <c r="G11291" s="289" t="s">
        <v>731</v>
      </c>
      <c r="H11291" s="278">
        <f t="shared" si="371"/>
        <v>2</v>
      </c>
      <c r="I11291" s="252" t="s">
        <v>1786</v>
      </c>
      <c r="J11291" s="289" t="s">
        <v>5669</v>
      </c>
      <c r="K11291" s="278" t="str">
        <f t="shared" si="372"/>
        <v>IRQ003Fatalities in all crises</v>
      </c>
      <c r="L11291" s="290">
        <v>43798</v>
      </c>
      <c r="M11291" s="290" t="s">
        <v>3248</v>
      </c>
    </row>
    <row r="11292" spans="1:13" s="269" customFormat="1" ht="15.5" hidden="1" thickTop="1" thickBot="1" x14ac:dyDescent="0.4">
      <c r="A11292" s="283" t="s">
        <v>2963</v>
      </c>
      <c r="B11292" s="284" t="str">
        <f>VLOOKUP(A11292,Lists!B:C,2,FALSE)</f>
        <v>IRQ003</v>
      </c>
      <c r="C11292" s="284" t="str">
        <f>VLOOKUP(A11292,Lists!B:D,3,FALSE)</f>
        <v>IRQ</v>
      </c>
      <c r="D11292" s="285" t="s">
        <v>5112</v>
      </c>
      <c r="E11292" s="285">
        <v>203546</v>
      </c>
      <c r="F11292" s="285" t="s">
        <v>8133</v>
      </c>
      <c r="G11292" s="285" t="s">
        <v>731</v>
      </c>
      <c r="H11292" s="278">
        <f t="shared" si="371"/>
        <v>2</v>
      </c>
      <c r="I11292" s="251" t="s">
        <v>3366</v>
      </c>
      <c r="J11292" s="285" t="s">
        <v>7191</v>
      </c>
      <c r="K11292" s="278" t="str">
        <f t="shared" si="372"/>
        <v>IRQ003Moderate humanitarian conditions - Level 3</v>
      </c>
      <c r="L11292" s="286">
        <v>43798</v>
      </c>
      <c r="M11292" s="286" t="s">
        <v>3248</v>
      </c>
    </row>
    <row r="11293" spans="1:13" s="269" customFormat="1" ht="15.5" hidden="1" thickTop="1" thickBot="1" x14ac:dyDescent="0.4">
      <c r="A11293" s="287" t="s">
        <v>2963</v>
      </c>
      <c r="B11293" s="284" t="str">
        <f>VLOOKUP(A11293,Lists!B:C,2,FALSE)</f>
        <v>IRQ003</v>
      </c>
      <c r="C11293" s="284" t="str">
        <f>VLOOKUP(A11293,Lists!B:D,3,FALSE)</f>
        <v>IRQ</v>
      </c>
      <c r="D11293" s="289" t="s">
        <v>5113</v>
      </c>
      <c r="E11293" s="289">
        <v>31285</v>
      </c>
      <c r="F11293" s="289" t="s">
        <v>8133</v>
      </c>
      <c r="G11293" s="289" t="s">
        <v>731</v>
      </c>
      <c r="H11293" s="278">
        <f t="shared" si="371"/>
        <v>2</v>
      </c>
      <c r="I11293" s="252" t="s">
        <v>3366</v>
      </c>
      <c r="J11293" s="289" t="s">
        <v>7191</v>
      </c>
      <c r="K11293" s="278" t="str">
        <f t="shared" si="372"/>
        <v>IRQ003Severe humanitarian conditions - Level 4</v>
      </c>
      <c r="L11293" s="290">
        <v>43798</v>
      </c>
      <c r="M11293" s="290" t="s">
        <v>3248</v>
      </c>
    </row>
    <row r="11294" spans="1:13" s="269" customFormat="1" ht="15.5" hidden="1" thickTop="1" thickBot="1" x14ac:dyDescent="0.4">
      <c r="A11294" s="283" t="s">
        <v>2963</v>
      </c>
      <c r="B11294" s="284" t="str">
        <f>VLOOKUP(A11294,Lists!B:C,2,FALSE)</f>
        <v>IRQ003</v>
      </c>
      <c r="C11294" s="284" t="str">
        <f>VLOOKUP(A11294,Lists!B:D,3,FALSE)</f>
        <v>IRQ</v>
      </c>
      <c r="D11294" s="285" t="s">
        <v>752</v>
      </c>
      <c r="E11294" s="285">
        <v>234831</v>
      </c>
      <c r="F11294" s="285" t="s">
        <v>8133</v>
      </c>
      <c r="G11294" s="285" t="s">
        <v>731</v>
      </c>
      <c r="H11294" s="278">
        <f t="shared" si="371"/>
        <v>2</v>
      </c>
      <c r="I11294" s="251" t="s">
        <v>3366</v>
      </c>
      <c r="J11294" s="285" t="s">
        <v>7191</v>
      </c>
      <c r="K11294" s="278" t="str">
        <f t="shared" si="372"/>
        <v>IRQ003People in Need</v>
      </c>
      <c r="L11294" s="286">
        <v>43798</v>
      </c>
      <c r="M11294" s="286" t="s">
        <v>3248</v>
      </c>
    </row>
    <row r="11295" spans="1:13" s="269" customFormat="1" ht="15.5" hidden="1" thickTop="1" thickBot="1" x14ac:dyDescent="0.4">
      <c r="A11295" s="287" t="s">
        <v>1967</v>
      </c>
      <c r="B11295" s="284" t="str">
        <f>VLOOKUP(A11295,Lists!B:C,2,FALSE)</f>
        <v>PHL003</v>
      </c>
      <c r="C11295" s="284" t="str">
        <f>VLOOKUP(A11295,Lists!B:D,3,FALSE)</f>
        <v>PHL</v>
      </c>
      <c r="D11295" s="289" t="s">
        <v>660</v>
      </c>
      <c r="E11295" s="289">
        <v>138354</v>
      </c>
      <c r="F11295" s="289" t="s">
        <v>8158</v>
      </c>
      <c r="G11295" s="289" t="s">
        <v>731</v>
      </c>
      <c r="H11295" s="278">
        <f t="shared" si="371"/>
        <v>2</v>
      </c>
      <c r="I11295" s="252" t="s">
        <v>8164</v>
      </c>
      <c r="J11295" s="289" t="s">
        <v>8167</v>
      </c>
      <c r="K11295" s="278" t="str">
        <f t="shared" si="372"/>
        <v>PHL003Landmass affected</v>
      </c>
      <c r="L11295" s="290">
        <v>43798</v>
      </c>
      <c r="M11295" s="290" t="s">
        <v>3249</v>
      </c>
    </row>
    <row r="11296" spans="1:13" s="269" customFormat="1" ht="15.5" hidden="1" thickTop="1" thickBot="1" x14ac:dyDescent="0.4">
      <c r="A11296" s="283" t="s">
        <v>1967</v>
      </c>
      <c r="B11296" s="284" t="str">
        <f>VLOOKUP(A11296,Lists!B:C,2,FALSE)</f>
        <v>PHL003</v>
      </c>
      <c r="C11296" s="284" t="str">
        <f>VLOOKUP(A11296,Lists!B:D,3,FALSE)</f>
        <v>PHL</v>
      </c>
      <c r="D11296" s="285" t="s">
        <v>737</v>
      </c>
      <c r="E11296" s="285">
        <v>24135775</v>
      </c>
      <c r="F11296" s="285" t="s">
        <v>1006</v>
      </c>
      <c r="G11296" s="285" t="s">
        <v>731</v>
      </c>
      <c r="H11296" s="278">
        <f t="shared" si="371"/>
        <v>2</v>
      </c>
      <c r="I11296" s="251" t="s">
        <v>8165</v>
      </c>
      <c r="J11296" s="285" t="s">
        <v>8168</v>
      </c>
      <c r="K11296" s="278" t="str">
        <f t="shared" si="372"/>
        <v>PHL003People exposed</v>
      </c>
      <c r="L11296" s="286">
        <v>43798</v>
      </c>
      <c r="M11296" s="286" t="s">
        <v>3249</v>
      </c>
    </row>
    <row r="11297" spans="1:13" s="269" customFormat="1" ht="15.5" hidden="1" thickTop="1" thickBot="1" x14ac:dyDescent="0.4">
      <c r="A11297" s="287" t="s">
        <v>1967</v>
      </c>
      <c r="B11297" s="284" t="str">
        <f>VLOOKUP(A11297,Lists!B:C,2,FALSE)</f>
        <v>PHL003</v>
      </c>
      <c r="C11297" s="284" t="str">
        <f>VLOOKUP(A11297,Lists!B:D,3,FALSE)</f>
        <v>PHL</v>
      </c>
      <c r="D11297" s="289" t="s">
        <v>533</v>
      </c>
      <c r="E11297" s="289">
        <v>172472</v>
      </c>
      <c r="F11297" s="289" t="s">
        <v>8159</v>
      </c>
      <c r="G11297" s="289" t="s">
        <v>7164</v>
      </c>
      <c r="H11297" s="278">
        <f t="shared" si="371"/>
        <v>3</v>
      </c>
      <c r="I11297" s="252" t="s">
        <v>8166</v>
      </c>
      <c r="J11297" s="289" t="s">
        <v>8169</v>
      </c>
      <c r="K11297" s="278" t="str">
        <f t="shared" si="372"/>
        <v>PHL003People affected</v>
      </c>
      <c r="L11297" s="290">
        <v>43798</v>
      </c>
      <c r="M11297" s="290" t="s">
        <v>3249</v>
      </c>
    </row>
    <row r="11298" spans="1:13" s="269" customFormat="1" ht="15.5" thickTop="1" thickBot="1" x14ac:dyDescent="0.4">
      <c r="A11298" s="283" t="s">
        <v>1967</v>
      </c>
      <c r="B11298" s="284" t="str">
        <f>VLOOKUP(A11298,Lists!B:C,2,FALSE)</f>
        <v>PHL003</v>
      </c>
      <c r="C11298" s="284" t="str">
        <f>VLOOKUP(A11298,Lists!B:D,3,FALSE)</f>
        <v>PHL</v>
      </c>
      <c r="D11298" s="285" t="s">
        <v>666</v>
      </c>
      <c r="E11298" s="285">
        <v>172472</v>
      </c>
      <c r="F11298" s="285" t="s">
        <v>8160</v>
      </c>
      <c r="G11298" s="285" t="s">
        <v>731</v>
      </c>
      <c r="H11298" s="278">
        <f t="shared" si="371"/>
        <v>2</v>
      </c>
      <c r="I11298" s="251" t="s">
        <v>8166</v>
      </c>
      <c r="J11298" s="285" t="s">
        <v>8170</v>
      </c>
      <c r="K11298" s="278" t="str">
        <f t="shared" si="372"/>
        <v>PHL003People displaced</v>
      </c>
      <c r="L11298" s="286">
        <v>43798</v>
      </c>
      <c r="M11298" s="286" t="s">
        <v>3249</v>
      </c>
    </row>
    <row r="11299" spans="1:13" s="269" customFormat="1" ht="15.5" hidden="1" thickTop="1" thickBot="1" x14ac:dyDescent="0.4">
      <c r="A11299" s="287" t="s">
        <v>1967</v>
      </c>
      <c r="B11299" s="284" t="str">
        <f>VLOOKUP(A11299,Lists!B:C,2,FALSE)</f>
        <v>PHL003</v>
      </c>
      <c r="C11299" s="284" t="str">
        <f>VLOOKUP(A11299,Lists!B:D,3,FALSE)</f>
        <v>PHL</v>
      </c>
      <c r="D11299" s="289" t="s">
        <v>5027</v>
      </c>
      <c r="E11299" s="289" t="s">
        <v>446</v>
      </c>
      <c r="F11299" s="289" t="s">
        <v>446</v>
      </c>
      <c r="G11299" s="289" t="s">
        <v>446</v>
      </c>
      <c r="H11299" s="278" t="str">
        <f t="shared" si="371"/>
        <v>x</v>
      </c>
      <c r="I11299" s="252" t="s">
        <v>446</v>
      </c>
      <c r="J11299" s="289" t="s">
        <v>446</v>
      </c>
      <c r="K11299" s="278" t="str">
        <f t="shared" si="372"/>
        <v>PHL003Injuries reported</v>
      </c>
      <c r="L11299" s="290">
        <v>43798</v>
      </c>
      <c r="M11299" s="290" t="s">
        <v>3249</v>
      </c>
    </row>
    <row r="11300" spans="1:13" s="269" customFormat="1" ht="15.5" hidden="1" thickTop="1" thickBot="1" x14ac:dyDescent="0.4">
      <c r="A11300" s="283" t="s">
        <v>1967</v>
      </c>
      <c r="B11300" s="284" t="str">
        <f>VLOOKUP(A11300,Lists!B:C,2,FALSE)</f>
        <v>PHL003</v>
      </c>
      <c r="C11300" s="284" t="str">
        <f>VLOOKUP(A11300,Lists!B:D,3,FALSE)</f>
        <v>PHL</v>
      </c>
      <c r="D11300" s="285" t="s">
        <v>5028</v>
      </c>
      <c r="E11300" s="285" t="s">
        <v>446</v>
      </c>
      <c r="F11300" s="285" t="s">
        <v>446</v>
      </c>
      <c r="G11300" s="285" t="s">
        <v>446</v>
      </c>
      <c r="H11300" s="278" t="str">
        <f t="shared" si="371"/>
        <v>x</v>
      </c>
      <c r="I11300" s="251" t="s">
        <v>446</v>
      </c>
      <c r="J11300" s="285" t="s">
        <v>446</v>
      </c>
      <c r="K11300" s="278" t="str">
        <f t="shared" si="372"/>
        <v>PHL003Illness cases reported</v>
      </c>
      <c r="L11300" s="286">
        <v>43798</v>
      </c>
      <c r="M11300" s="286" t="s">
        <v>3249</v>
      </c>
    </row>
    <row r="11301" spans="1:13" s="269" customFormat="1" ht="15.5" hidden="1" thickTop="1" thickBot="1" x14ac:dyDescent="0.4">
      <c r="A11301" s="287" t="s">
        <v>1967</v>
      </c>
      <c r="B11301" s="284" t="str">
        <f>VLOOKUP(A11301,Lists!B:C,2,FALSE)</f>
        <v>PHL003</v>
      </c>
      <c r="C11301" s="284" t="str">
        <f>VLOOKUP(A11301,Lists!B:D,3,FALSE)</f>
        <v>PHL</v>
      </c>
      <c r="D11301" s="289" t="s">
        <v>5029</v>
      </c>
      <c r="E11301" s="289">
        <v>268</v>
      </c>
      <c r="F11301" s="289" t="s">
        <v>7816</v>
      </c>
      <c r="G11301" s="289" t="s">
        <v>731</v>
      </c>
      <c r="H11301" s="278">
        <f t="shared" si="371"/>
        <v>2</v>
      </c>
      <c r="I11301" s="252" t="s">
        <v>1354</v>
      </c>
      <c r="J11301" s="289" t="s">
        <v>8171</v>
      </c>
      <c r="K11301" s="278" t="str">
        <f t="shared" si="372"/>
        <v>PHL003Fatalities reported</v>
      </c>
      <c r="L11301" s="290">
        <v>43798</v>
      </c>
      <c r="M11301" s="290" t="s">
        <v>3249</v>
      </c>
    </row>
    <row r="11302" spans="1:13" s="269" customFormat="1" ht="15.5" hidden="1" thickTop="1" thickBot="1" x14ac:dyDescent="0.4">
      <c r="A11302" s="283" t="s">
        <v>1967</v>
      </c>
      <c r="B11302" s="284" t="str">
        <f>VLOOKUP(A11302,Lists!B:C,2,FALSE)</f>
        <v>PHL003</v>
      </c>
      <c r="C11302" s="284" t="str">
        <f>VLOOKUP(A11302,Lists!B:D,3,FALSE)</f>
        <v>PHL</v>
      </c>
      <c r="D11302" s="285" t="s">
        <v>5115</v>
      </c>
      <c r="E11302" s="285">
        <v>291</v>
      </c>
      <c r="F11302" s="285" t="s">
        <v>7817</v>
      </c>
      <c r="G11302" s="285" t="s">
        <v>731</v>
      </c>
      <c r="H11302" s="278">
        <f t="shared" si="371"/>
        <v>2</v>
      </c>
      <c r="I11302" s="251" t="s">
        <v>1354</v>
      </c>
      <c r="J11302" s="285" t="s">
        <v>8171</v>
      </c>
      <c r="K11302" s="278" t="str">
        <f t="shared" si="372"/>
        <v>PHL003Fatalities in all crises</v>
      </c>
      <c r="L11302" s="286">
        <v>43798</v>
      </c>
      <c r="M11302" s="286" t="s">
        <v>3249</v>
      </c>
    </row>
    <row r="11303" spans="1:13" s="269" customFormat="1" ht="15.5" hidden="1" thickTop="1" thickBot="1" x14ac:dyDescent="0.4">
      <c r="A11303" s="287" t="s">
        <v>1967</v>
      </c>
      <c r="B11303" s="284" t="str">
        <f>VLOOKUP(A11303,Lists!B:C,2,FALSE)</f>
        <v>PHL003</v>
      </c>
      <c r="C11303" s="284" t="str">
        <f>VLOOKUP(A11303,Lists!B:D,3,FALSE)</f>
        <v>PHL</v>
      </c>
      <c r="D11303" s="289" t="s">
        <v>5108</v>
      </c>
      <c r="E11303" s="289" t="s">
        <v>446</v>
      </c>
      <c r="F11303" s="289" t="s">
        <v>446</v>
      </c>
      <c r="G11303" s="289" t="s">
        <v>446</v>
      </c>
      <c r="H11303" s="278" t="str">
        <f t="shared" si="371"/>
        <v>x</v>
      </c>
      <c r="I11303" s="252" t="s">
        <v>446</v>
      </c>
      <c r="J11303" s="289" t="s">
        <v>446</v>
      </c>
      <c r="K11303" s="278" t="str">
        <f t="shared" si="372"/>
        <v>PHL003Buildings damaged</v>
      </c>
      <c r="L11303" s="290">
        <v>43798</v>
      </c>
      <c r="M11303" s="290" t="s">
        <v>3249</v>
      </c>
    </row>
    <row r="11304" spans="1:13" s="269" customFormat="1" ht="15.5" hidden="1" thickTop="1" thickBot="1" x14ac:dyDescent="0.4">
      <c r="A11304" s="283" t="s">
        <v>1967</v>
      </c>
      <c r="B11304" s="284" t="str">
        <f>VLOOKUP(A11304,Lists!B:C,2,FALSE)</f>
        <v>PHL003</v>
      </c>
      <c r="C11304" s="284" t="str">
        <f>VLOOKUP(A11304,Lists!B:D,3,FALSE)</f>
        <v>PHL</v>
      </c>
      <c r="D11304" s="285" t="s">
        <v>5109</v>
      </c>
      <c r="E11304" s="285" t="s">
        <v>446</v>
      </c>
      <c r="F11304" s="285" t="s">
        <v>446</v>
      </c>
      <c r="G11304" s="285" t="s">
        <v>446</v>
      </c>
      <c r="H11304" s="278" t="str">
        <f t="shared" si="371"/>
        <v>x</v>
      </c>
      <c r="I11304" s="251" t="s">
        <v>446</v>
      </c>
      <c r="J11304" s="285" t="s">
        <v>446</v>
      </c>
      <c r="K11304" s="278" t="str">
        <f t="shared" si="372"/>
        <v>PHL003Buildings destroyed</v>
      </c>
      <c r="L11304" s="286">
        <v>43798</v>
      </c>
      <c r="M11304" s="286" t="s">
        <v>3249</v>
      </c>
    </row>
    <row r="11305" spans="1:13" s="269" customFormat="1" ht="15.5" hidden="1" thickTop="1" thickBot="1" x14ac:dyDescent="0.4">
      <c r="A11305" s="287" t="s">
        <v>1967</v>
      </c>
      <c r="B11305" s="284" t="str">
        <f>VLOOKUP(A11305,Lists!B:C,2,FALSE)</f>
        <v>PHL003</v>
      </c>
      <c r="C11305" s="284" t="str">
        <f>VLOOKUP(A11305,Lists!B:D,3,FALSE)</f>
        <v>PHL</v>
      </c>
      <c r="D11305" s="289" t="s">
        <v>742</v>
      </c>
      <c r="E11305" s="289" t="s">
        <v>446</v>
      </c>
      <c r="F11305" s="289" t="s">
        <v>446</v>
      </c>
      <c r="G11305" s="289" t="s">
        <v>446</v>
      </c>
      <c r="H11305" s="278" t="str">
        <f t="shared" si="371"/>
        <v>x</v>
      </c>
      <c r="I11305" s="252" t="s">
        <v>446</v>
      </c>
      <c r="J11305" s="289" t="s">
        <v>446</v>
      </c>
      <c r="K11305" s="278" t="str">
        <f t="shared" si="372"/>
        <v>PHL003Economic Losses</v>
      </c>
      <c r="L11305" s="290">
        <v>43798</v>
      </c>
      <c r="M11305" s="290" t="s">
        <v>3249</v>
      </c>
    </row>
    <row r="11306" spans="1:13" s="269" customFormat="1" ht="15.5" hidden="1" thickTop="1" thickBot="1" x14ac:dyDescent="0.4">
      <c r="A11306" s="283" t="s">
        <v>1967</v>
      </c>
      <c r="B11306" s="284" t="str">
        <f>VLOOKUP(A11306,Lists!B:C,2,FALSE)</f>
        <v>PHL003</v>
      </c>
      <c r="C11306" s="284" t="str">
        <f>VLOOKUP(A11306,Lists!B:D,3,FALSE)</f>
        <v>PHL</v>
      </c>
      <c r="D11306" s="285" t="s">
        <v>5110</v>
      </c>
      <c r="E11306" s="285">
        <v>23963303</v>
      </c>
      <c r="F11306" s="285" t="s">
        <v>8161</v>
      </c>
      <c r="G11306" s="285" t="s">
        <v>730</v>
      </c>
      <c r="H11306" s="278">
        <f t="shared" si="371"/>
        <v>3</v>
      </c>
      <c r="I11306" s="251" t="s">
        <v>8166</v>
      </c>
      <c r="J11306" s="285" t="s">
        <v>8172</v>
      </c>
      <c r="K11306" s="278" t="str">
        <f t="shared" si="372"/>
        <v>PHL003Minimal humanitarian conditions - Level 1</v>
      </c>
      <c r="L11306" s="286">
        <v>43798</v>
      </c>
      <c r="M11306" s="286" t="s">
        <v>3249</v>
      </c>
    </row>
    <row r="11307" spans="1:13" s="269" customFormat="1" ht="15.5" hidden="1" thickTop="1" thickBot="1" x14ac:dyDescent="0.4">
      <c r="A11307" s="287" t="s">
        <v>1967</v>
      </c>
      <c r="B11307" s="284" t="str">
        <f>VLOOKUP(A11307,Lists!B:C,2,FALSE)</f>
        <v>PHL003</v>
      </c>
      <c r="C11307" s="284" t="str">
        <f>VLOOKUP(A11307,Lists!B:D,3,FALSE)</f>
        <v>PHL</v>
      </c>
      <c r="D11307" s="289" t="s">
        <v>5111</v>
      </c>
      <c r="E11307" s="289">
        <v>0</v>
      </c>
      <c r="F11307" s="289" t="s">
        <v>8159</v>
      </c>
      <c r="G11307" s="289" t="s">
        <v>730</v>
      </c>
      <c r="H11307" s="278">
        <f t="shared" si="371"/>
        <v>3</v>
      </c>
      <c r="I11307" s="252" t="s">
        <v>8166</v>
      </c>
      <c r="J11307" s="289" t="s">
        <v>8172</v>
      </c>
      <c r="K11307" s="278" t="str">
        <f t="shared" si="372"/>
        <v>PHL003Stressed humanitarian conditions - Level 2</v>
      </c>
      <c r="L11307" s="290">
        <v>43798</v>
      </c>
      <c r="M11307" s="290" t="s">
        <v>3249</v>
      </c>
    </row>
    <row r="11308" spans="1:13" s="269" customFormat="1" ht="15.5" hidden="1" thickTop="1" thickBot="1" x14ac:dyDescent="0.4">
      <c r="A11308" s="283" t="s">
        <v>1967</v>
      </c>
      <c r="B11308" s="284" t="str">
        <f>VLOOKUP(A11308,Lists!B:C,2,FALSE)</f>
        <v>PHL003</v>
      </c>
      <c r="C11308" s="284" t="str">
        <f>VLOOKUP(A11308,Lists!B:D,3,FALSE)</f>
        <v>PHL</v>
      </c>
      <c r="D11308" s="285" t="s">
        <v>5112</v>
      </c>
      <c r="E11308" s="285">
        <v>172472</v>
      </c>
      <c r="F11308" s="285" t="s">
        <v>8160</v>
      </c>
      <c r="G11308" s="285" t="s">
        <v>730</v>
      </c>
      <c r="H11308" s="278">
        <f t="shared" si="371"/>
        <v>3</v>
      </c>
      <c r="I11308" s="251" t="s">
        <v>8166</v>
      </c>
      <c r="J11308" s="285" t="s">
        <v>8172</v>
      </c>
      <c r="K11308" s="278" t="str">
        <f t="shared" si="372"/>
        <v>PHL003Moderate humanitarian conditions - Level 3</v>
      </c>
      <c r="L11308" s="286">
        <v>43798</v>
      </c>
      <c r="M11308" s="286" t="s">
        <v>3249</v>
      </c>
    </row>
    <row r="11309" spans="1:13" s="269" customFormat="1" ht="15.5" hidden="1" thickTop="1" thickBot="1" x14ac:dyDescent="0.4">
      <c r="A11309" s="287" t="s">
        <v>1967</v>
      </c>
      <c r="B11309" s="284" t="str">
        <f>VLOOKUP(A11309,Lists!B:C,2,FALSE)</f>
        <v>PHL003</v>
      </c>
      <c r="C11309" s="284" t="str">
        <f>VLOOKUP(A11309,Lists!B:D,3,FALSE)</f>
        <v>PHL</v>
      </c>
      <c r="D11309" s="289" t="s">
        <v>5113</v>
      </c>
      <c r="E11309" s="289">
        <v>0</v>
      </c>
      <c r="F11309" s="289" t="s">
        <v>8162</v>
      </c>
      <c r="G11309" s="289" t="s">
        <v>730</v>
      </c>
      <c r="H11309" s="278">
        <f t="shared" si="371"/>
        <v>3</v>
      </c>
      <c r="I11309" s="252" t="s">
        <v>8166</v>
      </c>
      <c r="J11309" s="289" t="s">
        <v>8172</v>
      </c>
      <c r="K11309" s="278" t="str">
        <f t="shared" si="372"/>
        <v>PHL003Severe humanitarian conditions - Level 4</v>
      </c>
      <c r="L11309" s="290">
        <v>43798</v>
      </c>
      <c r="M11309" s="290" t="s">
        <v>3249</v>
      </c>
    </row>
    <row r="11310" spans="1:13" s="269" customFormat="1" ht="15.5" hidden="1" thickTop="1" thickBot="1" x14ac:dyDescent="0.4">
      <c r="A11310" s="283" t="s">
        <v>1967</v>
      </c>
      <c r="B11310" s="284" t="str">
        <f>VLOOKUP(A11310,Lists!B:C,2,FALSE)</f>
        <v>PHL003</v>
      </c>
      <c r="C11310" s="284" t="str">
        <f>VLOOKUP(A11310,Lists!B:D,3,FALSE)</f>
        <v>PHL</v>
      </c>
      <c r="D11310" s="285" t="s">
        <v>5114</v>
      </c>
      <c r="E11310" s="285">
        <v>0</v>
      </c>
      <c r="F11310" s="285" t="s">
        <v>8163</v>
      </c>
      <c r="G11310" s="285" t="s">
        <v>730</v>
      </c>
      <c r="H11310" s="278">
        <f t="shared" si="371"/>
        <v>3</v>
      </c>
      <c r="I11310" s="251" t="s">
        <v>8166</v>
      </c>
      <c r="J11310" s="285" t="s">
        <v>8172</v>
      </c>
      <c r="K11310" s="278" t="str">
        <f t="shared" si="372"/>
        <v>PHL003Extreme humanitarian conditions - Level 5</v>
      </c>
      <c r="L11310" s="286">
        <v>43798</v>
      </c>
      <c r="M11310" s="286" t="s">
        <v>3249</v>
      </c>
    </row>
    <row r="11311" spans="1:13" s="269" customFormat="1" ht="15.5" hidden="1" thickTop="1" thickBot="1" x14ac:dyDescent="0.4">
      <c r="A11311" s="287" t="s">
        <v>1967</v>
      </c>
      <c r="B11311" s="284" t="str">
        <f>VLOOKUP(A11311,Lists!B:C,2,FALSE)</f>
        <v>PHL003</v>
      </c>
      <c r="C11311" s="284" t="str">
        <f>VLOOKUP(A11311,Lists!B:D,3,FALSE)</f>
        <v>PHL</v>
      </c>
      <c r="D11311" s="289" t="s">
        <v>688</v>
      </c>
      <c r="E11311" s="289">
        <v>4</v>
      </c>
      <c r="F11311" s="289"/>
      <c r="G11311" s="289"/>
      <c r="H11311" s="278" t="b">
        <f t="shared" si="371"/>
        <v>0</v>
      </c>
      <c r="I11311" s="252"/>
      <c r="J11311" s="289" t="s">
        <v>8173</v>
      </c>
      <c r="K11311" s="278" t="str">
        <f t="shared" si="372"/>
        <v>PHL003Crisis affected groups</v>
      </c>
      <c r="L11311" s="290">
        <v>43798</v>
      </c>
      <c r="M11311" s="290" t="s">
        <v>3249</v>
      </c>
    </row>
    <row r="11312" spans="1:13" s="269" customFormat="1" ht="15.5" hidden="1" thickTop="1" thickBot="1" x14ac:dyDescent="0.4">
      <c r="A11312" s="283" t="s">
        <v>7881</v>
      </c>
      <c r="B11312" s="284" t="str">
        <f>VLOOKUP(A11312,Lists!B:C,2,FALSE)</f>
        <v>TCD007</v>
      </c>
      <c r="C11312" s="284" t="str">
        <f>VLOOKUP(A11312,Lists!B:D,3,FALSE)</f>
        <v>TCD</v>
      </c>
      <c r="D11312" s="285" t="s">
        <v>522</v>
      </c>
      <c r="E11312" s="285">
        <v>16213379</v>
      </c>
      <c r="F11312" s="285" t="s">
        <v>7288</v>
      </c>
      <c r="G11312" s="285" t="s">
        <v>731</v>
      </c>
      <c r="H11312" s="278">
        <f t="shared" si="371"/>
        <v>2</v>
      </c>
      <c r="I11312" s="251" t="s">
        <v>2531</v>
      </c>
      <c r="J11312" s="285" t="s">
        <v>8178</v>
      </c>
      <c r="K11312" s="278" t="str">
        <f t="shared" si="372"/>
        <v>TCD007Total population</v>
      </c>
      <c r="L11312" s="286">
        <v>43798</v>
      </c>
      <c r="M11312" s="286" t="s">
        <v>3248</v>
      </c>
    </row>
    <row r="11313" spans="1:13" s="269" customFormat="1" ht="15.5" hidden="1" thickTop="1" thickBot="1" x14ac:dyDescent="0.4">
      <c r="A11313" s="287" t="s">
        <v>7881</v>
      </c>
      <c r="B11313" s="284" t="str">
        <f>VLOOKUP(A11313,Lists!B:C,2,FALSE)</f>
        <v>TCD007</v>
      </c>
      <c r="C11313" s="284" t="str">
        <f>VLOOKUP(A11313,Lists!B:D,3,FALSE)</f>
        <v>TCD</v>
      </c>
      <c r="D11313" s="289" t="s">
        <v>660</v>
      </c>
      <c r="E11313" s="289">
        <v>389147</v>
      </c>
      <c r="F11313" s="289" t="s">
        <v>8174</v>
      </c>
      <c r="G11313" s="289" t="s">
        <v>731</v>
      </c>
      <c r="H11313" s="278">
        <f t="shared" si="371"/>
        <v>2</v>
      </c>
      <c r="I11313" s="252" t="s">
        <v>2533</v>
      </c>
      <c r="J11313" s="289" t="s">
        <v>8179</v>
      </c>
      <c r="K11313" s="278" t="str">
        <f t="shared" si="372"/>
        <v>TCD007Landmass affected</v>
      </c>
      <c r="L11313" s="290">
        <v>43798</v>
      </c>
      <c r="M11313" s="290" t="s">
        <v>3248</v>
      </c>
    </row>
    <row r="11314" spans="1:13" s="269" customFormat="1" ht="15.5" hidden="1" thickTop="1" thickBot="1" x14ac:dyDescent="0.4">
      <c r="A11314" s="283" t="s">
        <v>7881</v>
      </c>
      <c r="B11314" s="284" t="str">
        <f>VLOOKUP(A11314,Lists!B:C,2,FALSE)</f>
        <v>TCD007</v>
      </c>
      <c r="C11314" s="284" t="str">
        <f>VLOOKUP(A11314,Lists!B:D,3,FALSE)</f>
        <v>TCD</v>
      </c>
      <c r="D11314" s="285" t="s">
        <v>737</v>
      </c>
      <c r="E11314" s="285">
        <v>4543138</v>
      </c>
      <c r="F11314" s="285" t="s">
        <v>8175</v>
      </c>
      <c r="G11314" s="285" t="s">
        <v>731</v>
      </c>
      <c r="H11314" s="278">
        <f t="shared" si="371"/>
        <v>2</v>
      </c>
      <c r="I11314" s="251" t="s">
        <v>8176</v>
      </c>
      <c r="J11314" s="285" t="s">
        <v>8180</v>
      </c>
      <c r="K11314" s="278" t="str">
        <f t="shared" si="372"/>
        <v>TCD007People exposed</v>
      </c>
      <c r="L11314" s="286">
        <v>43798</v>
      </c>
      <c r="M11314" s="286" t="s">
        <v>3248</v>
      </c>
    </row>
    <row r="11315" spans="1:13" s="269" customFormat="1" ht="15.5" hidden="1" thickTop="1" thickBot="1" x14ac:dyDescent="0.4">
      <c r="A11315" s="287" t="s">
        <v>7881</v>
      </c>
      <c r="B11315" s="284" t="str">
        <f>VLOOKUP(A11315,Lists!B:C,2,FALSE)</f>
        <v>TCD007</v>
      </c>
      <c r="C11315" s="284" t="str">
        <f>VLOOKUP(A11315,Lists!B:D,3,FALSE)</f>
        <v>TCD</v>
      </c>
      <c r="D11315" s="289" t="s">
        <v>533</v>
      </c>
      <c r="E11315" s="289">
        <v>171160</v>
      </c>
      <c r="F11315" s="289" t="s">
        <v>2888</v>
      </c>
      <c r="G11315" s="289" t="s">
        <v>730</v>
      </c>
      <c r="H11315" s="278">
        <f t="shared" si="371"/>
        <v>3</v>
      </c>
      <c r="I11315" s="252" t="s">
        <v>8177</v>
      </c>
      <c r="J11315" s="289" t="s">
        <v>8181</v>
      </c>
      <c r="K11315" s="278" t="str">
        <f t="shared" si="372"/>
        <v>TCD007People affected</v>
      </c>
      <c r="L11315" s="290">
        <v>43798</v>
      </c>
      <c r="M11315" s="290" t="s">
        <v>3248</v>
      </c>
    </row>
    <row r="11316" spans="1:13" s="269" customFormat="1" ht="15.5" thickTop="1" thickBot="1" x14ac:dyDescent="0.4">
      <c r="A11316" s="283" t="s">
        <v>7881</v>
      </c>
      <c r="B11316" s="284" t="str">
        <f>VLOOKUP(A11316,Lists!B:C,2,FALSE)</f>
        <v>TCD007</v>
      </c>
      <c r="C11316" s="284" t="str">
        <f>VLOOKUP(A11316,Lists!B:D,3,FALSE)</f>
        <v>TCD</v>
      </c>
      <c r="D11316" s="285" t="s">
        <v>666</v>
      </c>
      <c r="E11316" s="285">
        <v>7000</v>
      </c>
      <c r="F11316" s="285" t="s">
        <v>2888</v>
      </c>
      <c r="G11316" s="285" t="s">
        <v>730</v>
      </c>
      <c r="H11316" s="278">
        <f t="shared" si="371"/>
        <v>3</v>
      </c>
      <c r="I11316" s="251" t="s">
        <v>8177</v>
      </c>
      <c r="J11316" s="285" t="s">
        <v>8182</v>
      </c>
      <c r="K11316" s="278" t="str">
        <f t="shared" si="372"/>
        <v>TCD007People displaced</v>
      </c>
      <c r="L11316" s="286">
        <v>43798</v>
      </c>
      <c r="M11316" s="286" t="s">
        <v>3248</v>
      </c>
    </row>
    <row r="11317" spans="1:13" s="269" customFormat="1" ht="15.5" hidden="1" thickTop="1" thickBot="1" x14ac:dyDescent="0.4">
      <c r="A11317" s="287" t="s">
        <v>7881</v>
      </c>
      <c r="B11317" s="284" t="str">
        <f>VLOOKUP(A11317,Lists!B:C,2,FALSE)</f>
        <v>TCD007</v>
      </c>
      <c r="C11317" s="284" t="str">
        <f>VLOOKUP(A11317,Lists!B:D,3,FALSE)</f>
        <v>TCD</v>
      </c>
      <c r="D11317" s="289" t="s">
        <v>5028</v>
      </c>
      <c r="E11317" s="289" t="s">
        <v>888</v>
      </c>
      <c r="F11317" s="289" t="s">
        <v>888</v>
      </c>
      <c r="G11317" s="289" t="s">
        <v>888</v>
      </c>
      <c r="H11317" s="278" t="str">
        <f t="shared" si="371"/>
        <v>x</v>
      </c>
      <c r="I11317" s="252" t="s">
        <v>888</v>
      </c>
      <c r="J11317" s="289" t="s">
        <v>8183</v>
      </c>
      <c r="K11317" s="278" t="str">
        <f t="shared" si="372"/>
        <v>TCD007Illness cases reported</v>
      </c>
      <c r="L11317" s="290">
        <v>43798</v>
      </c>
      <c r="M11317" s="290" t="s">
        <v>3248</v>
      </c>
    </row>
    <row r="11318" spans="1:13" s="269" customFormat="1" ht="15.5" hidden="1" thickTop="1" thickBot="1" x14ac:dyDescent="0.4">
      <c r="A11318" s="283" t="s">
        <v>7881</v>
      </c>
      <c r="B11318" s="284" t="str">
        <f>VLOOKUP(A11318,Lists!B:C,2,FALSE)</f>
        <v>TCD007</v>
      </c>
      <c r="C11318" s="284" t="str">
        <f>VLOOKUP(A11318,Lists!B:D,3,FALSE)</f>
        <v>TCD</v>
      </c>
      <c r="D11318" s="285" t="s">
        <v>5027</v>
      </c>
      <c r="E11318" s="285" t="s">
        <v>446</v>
      </c>
      <c r="F11318" s="285" t="s">
        <v>446</v>
      </c>
      <c r="G11318" s="285" t="s">
        <v>446</v>
      </c>
      <c r="H11318" s="278" t="str">
        <f t="shared" si="371"/>
        <v>x</v>
      </c>
      <c r="I11318" s="251" t="s">
        <v>446</v>
      </c>
      <c r="J11318" s="285" t="s">
        <v>8183</v>
      </c>
      <c r="K11318" s="278" t="str">
        <f t="shared" si="372"/>
        <v>TCD007Injuries reported</v>
      </c>
      <c r="L11318" s="286">
        <v>43798</v>
      </c>
      <c r="M11318" s="286" t="s">
        <v>3248</v>
      </c>
    </row>
    <row r="11319" spans="1:13" s="269" customFormat="1" ht="15.5" hidden="1" thickTop="1" thickBot="1" x14ac:dyDescent="0.4">
      <c r="A11319" s="287" t="s">
        <v>7881</v>
      </c>
      <c r="B11319" s="284" t="str">
        <f>VLOOKUP(A11319,Lists!B:C,2,FALSE)</f>
        <v>TCD007</v>
      </c>
      <c r="C11319" s="284" t="str">
        <f>VLOOKUP(A11319,Lists!B:D,3,FALSE)</f>
        <v>TCD</v>
      </c>
      <c r="D11319" s="289" t="s">
        <v>5029</v>
      </c>
      <c r="E11319" s="289" t="s">
        <v>446</v>
      </c>
      <c r="F11319" s="289" t="s">
        <v>1013</v>
      </c>
      <c r="G11319" s="289" t="s">
        <v>446</v>
      </c>
      <c r="H11319" s="278" t="str">
        <f t="shared" si="371"/>
        <v>x</v>
      </c>
      <c r="I11319" s="252" t="s">
        <v>8177</v>
      </c>
      <c r="J11319" s="289" t="s">
        <v>8184</v>
      </c>
      <c r="K11319" s="278" t="str">
        <f t="shared" si="372"/>
        <v>TCD007Fatalities reported</v>
      </c>
      <c r="L11319" s="290">
        <v>43798</v>
      </c>
      <c r="M11319" s="290" t="s">
        <v>3248</v>
      </c>
    </row>
    <row r="11320" spans="1:13" s="269" customFormat="1" ht="15.5" hidden="1" thickTop="1" thickBot="1" x14ac:dyDescent="0.4">
      <c r="A11320" s="283" t="s">
        <v>7881</v>
      </c>
      <c r="B11320" s="284" t="str">
        <f>VLOOKUP(A11320,Lists!B:C,2,FALSE)</f>
        <v>TCD007</v>
      </c>
      <c r="C11320" s="284" t="str">
        <f>VLOOKUP(A11320,Lists!B:D,3,FALSE)</f>
        <v>TCD</v>
      </c>
      <c r="D11320" s="285" t="s">
        <v>5115</v>
      </c>
      <c r="E11320" s="285">
        <v>315</v>
      </c>
      <c r="F11320" s="285" t="s">
        <v>1772</v>
      </c>
      <c r="G11320" s="285" t="s">
        <v>730</v>
      </c>
      <c r="H11320" s="278">
        <f t="shared" si="371"/>
        <v>3</v>
      </c>
      <c r="I11320" s="251" t="s">
        <v>1354</v>
      </c>
      <c r="J11320" s="285" t="s">
        <v>7724</v>
      </c>
      <c r="K11320" s="278" t="str">
        <f t="shared" si="372"/>
        <v>TCD007Fatalities in all crises</v>
      </c>
      <c r="L11320" s="286">
        <v>43798</v>
      </c>
      <c r="M11320" s="286" t="s">
        <v>3248</v>
      </c>
    </row>
    <row r="11321" spans="1:13" s="269" customFormat="1" ht="15.5" hidden="1" thickTop="1" thickBot="1" x14ac:dyDescent="0.4">
      <c r="A11321" s="287" t="s">
        <v>7881</v>
      </c>
      <c r="B11321" s="284" t="str">
        <f>VLOOKUP(A11321,Lists!B:C,2,FALSE)</f>
        <v>TCD007</v>
      </c>
      <c r="C11321" s="284" t="str">
        <f>VLOOKUP(A11321,Lists!B:D,3,FALSE)</f>
        <v>TCD</v>
      </c>
      <c r="D11321" s="289" t="s">
        <v>5108</v>
      </c>
      <c r="E11321" s="289" t="s">
        <v>888</v>
      </c>
      <c r="F11321" s="289" t="s">
        <v>888</v>
      </c>
      <c r="G11321" s="289" t="s">
        <v>888</v>
      </c>
      <c r="H11321" s="278" t="str">
        <f t="shared" ref="H11321:H11384" si="373">IF(G11321="x","x",IF(G11321="Low",3,IF(G11321="Medium",2,IF(G11321="High",1,FALSE))))</f>
        <v>x</v>
      </c>
      <c r="I11321" s="252" t="s">
        <v>888</v>
      </c>
      <c r="J11321" s="289" t="s">
        <v>8183</v>
      </c>
      <c r="K11321" s="278" t="str">
        <f t="shared" si="372"/>
        <v>TCD007Buildings damaged</v>
      </c>
      <c r="L11321" s="290">
        <v>43798</v>
      </c>
      <c r="M11321" s="290" t="s">
        <v>3248</v>
      </c>
    </row>
    <row r="11322" spans="1:13" s="269" customFormat="1" ht="15.5" hidden="1" thickTop="1" thickBot="1" x14ac:dyDescent="0.4">
      <c r="A11322" s="283" t="s">
        <v>7881</v>
      </c>
      <c r="B11322" s="284" t="str">
        <f>VLOOKUP(A11322,Lists!B:C,2,FALSE)</f>
        <v>TCD007</v>
      </c>
      <c r="C11322" s="284" t="str">
        <f>VLOOKUP(A11322,Lists!B:D,3,FALSE)</f>
        <v>TCD</v>
      </c>
      <c r="D11322" s="285" t="s">
        <v>5109</v>
      </c>
      <c r="E11322" s="285" t="s">
        <v>446</v>
      </c>
      <c r="F11322" s="285" t="s">
        <v>446</v>
      </c>
      <c r="G11322" s="285" t="s">
        <v>446</v>
      </c>
      <c r="H11322" s="278" t="str">
        <f t="shared" si="373"/>
        <v>x</v>
      </c>
      <c r="I11322" s="251" t="s">
        <v>446</v>
      </c>
      <c r="J11322" s="285" t="s">
        <v>8183</v>
      </c>
      <c r="K11322" s="278" t="str">
        <f t="shared" si="372"/>
        <v>TCD007Buildings destroyed</v>
      </c>
      <c r="L11322" s="286">
        <v>43798</v>
      </c>
      <c r="M11322" s="286" t="s">
        <v>3248</v>
      </c>
    </row>
    <row r="11323" spans="1:13" s="269" customFormat="1" ht="15.5" hidden="1" thickTop="1" thickBot="1" x14ac:dyDescent="0.4">
      <c r="A11323" s="287" t="s">
        <v>7881</v>
      </c>
      <c r="B11323" s="284" t="str">
        <f>VLOOKUP(A11323,Lists!B:C,2,FALSE)</f>
        <v>TCD007</v>
      </c>
      <c r="C11323" s="284" t="str">
        <f>VLOOKUP(A11323,Lists!B:D,3,FALSE)</f>
        <v>TCD</v>
      </c>
      <c r="D11323" s="289" t="s">
        <v>742</v>
      </c>
      <c r="E11323" s="289" t="s">
        <v>446</v>
      </c>
      <c r="F11323" s="289" t="s">
        <v>446</v>
      </c>
      <c r="G11323" s="289" t="s">
        <v>446</v>
      </c>
      <c r="H11323" s="278" t="str">
        <f t="shared" si="373"/>
        <v>x</v>
      </c>
      <c r="I11323" s="252" t="s">
        <v>446</v>
      </c>
      <c r="J11323" s="289" t="s">
        <v>8183</v>
      </c>
      <c r="K11323" s="278" t="str">
        <f t="shared" si="372"/>
        <v>TCD007Economic Losses</v>
      </c>
      <c r="L11323" s="290">
        <v>43798</v>
      </c>
      <c r="M11323" s="290" t="s">
        <v>3248</v>
      </c>
    </row>
    <row r="11324" spans="1:13" s="269" customFormat="1" ht="15.5" hidden="1" thickTop="1" thickBot="1" x14ac:dyDescent="0.4">
      <c r="A11324" s="283" t="s">
        <v>7881</v>
      </c>
      <c r="B11324" s="284" t="str">
        <f>VLOOKUP(A11324,Lists!B:C,2,FALSE)</f>
        <v>TCD007</v>
      </c>
      <c r="C11324" s="284" t="str">
        <f>VLOOKUP(A11324,Lists!B:D,3,FALSE)</f>
        <v>TCD</v>
      </c>
      <c r="D11324" s="285" t="s">
        <v>5110</v>
      </c>
      <c r="E11324" s="285">
        <v>0</v>
      </c>
      <c r="F11324" s="285" t="s">
        <v>446</v>
      </c>
      <c r="G11324" s="285" t="s">
        <v>446</v>
      </c>
      <c r="H11324" s="278" t="str">
        <f t="shared" si="373"/>
        <v>x</v>
      </c>
      <c r="I11324" s="251" t="s">
        <v>446</v>
      </c>
      <c r="J11324" s="285" t="s">
        <v>8185</v>
      </c>
      <c r="K11324" s="278" t="str">
        <f t="shared" ref="K11324:K11387" si="374">B11324&amp;""&amp;D11324</f>
        <v>TCD007Minimal humanitarian conditions - Level 1</v>
      </c>
      <c r="L11324" s="286">
        <v>43798</v>
      </c>
      <c r="M11324" s="286" t="s">
        <v>3248</v>
      </c>
    </row>
    <row r="11325" spans="1:13" s="269" customFormat="1" ht="15.5" hidden="1" thickTop="1" thickBot="1" x14ac:dyDescent="0.4">
      <c r="A11325" s="287" t="s">
        <v>7881</v>
      </c>
      <c r="B11325" s="284" t="str">
        <f>VLOOKUP(A11325,Lists!B:C,2,FALSE)</f>
        <v>TCD007</v>
      </c>
      <c r="C11325" s="284" t="str">
        <f>VLOOKUP(A11325,Lists!B:D,3,FALSE)</f>
        <v>TCD</v>
      </c>
      <c r="D11325" s="289" t="s">
        <v>5111</v>
      </c>
      <c r="E11325" s="289">
        <v>0</v>
      </c>
      <c r="F11325" s="289" t="s">
        <v>446</v>
      </c>
      <c r="G11325" s="289" t="s">
        <v>446</v>
      </c>
      <c r="H11325" s="278" t="str">
        <f t="shared" si="373"/>
        <v>x</v>
      </c>
      <c r="I11325" s="252" t="s">
        <v>446</v>
      </c>
      <c r="J11325" s="289" t="s">
        <v>8185</v>
      </c>
      <c r="K11325" s="278" t="str">
        <f t="shared" si="374"/>
        <v>TCD007Stressed humanitarian conditions - Level 2</v>
      </c>
      <c r="L11325" s="290">
        <v>43798</v>
      </c>
      <c r="M11325" s="290" t="s">
        <v>3248</v>
      </c>
    </row>
    <row r="11326" spans="1:13" s="269" customFormat="1" ht="15.5" hidden="1" thickTop="1" thickBot="1" x14ac:dyDescent="0.4">
      <c r="A11326" s="283" t="s">
        <v>7881</v>
      </c>
      <c r="B11326" s="284" t="str">
        <f>VLOOKUP(A11326,Lists!B:C,2,FALSE)</f>
        <v>TCD007</v>
      </c>
      <c r="C11326" s="284" t="str">
        <f>VLOOKUP(A11326,Lists!B:D,3,FALSE)</f>
        <v>TCD</v>
      </c>
      <c r="D11326" s="285" t="s">
        <v>5112</v>
      </c>
      <c r="E11326" s="285">
        <v>164160</v>
      </c>
      <c r="F11326" s="285" t="s">
        <v>2888</v>
      </c>
      <c r="G11326" s="285" t="s">
        <v>730</v>
      </c>
      <c r="H11326" s="278">
        <f t="shared" si="373"/>
        <v>3</v>
      </c>
      <c r="I11326" s="251" t="s">
        <v>8177</v>
      </c>
      <c r="J11326" s="285" t="s">
        <v>8185</v>
      </c>
      <c r="K11326" s="278" t="str">
        <f t="shared" si="374"/>
        <v>TCD007Moderate humanitarian conditions - Level 3</v>
      </c>
      <c r="L11326" s="286">
        <v>43798</v>
      </c>
      <c r="M11326" s="286" t="s">
        <v>3248</v>
      </c>
    </row>
    <row r="11327" spans="1:13" s="269" customFormat="1" ht="15.5" hidden="1" thickTop="1" thickBot="1" x14ac:dyDescent="0.4">
      <c r="A11327" s="287" t="s">
        <v>7881</v>
      </c>
      <c r="B11327" s="284" t="str">
        <f>VLOOKUP(A11327,Lists!B:C,2,FALSE)</f>
        <v>TCD007</v>
      </c>
      <c r="C11327" s="284" t="str">
        <f>VLOOKUP(A11327,Lists!B:D,3,FALSE)</f>
        <v>TCD</v>
      </c>
      <c r="D11327" s="289" t="s">
        <v>5113</v>
      </c>
      <c r="E11327" s="289">
        <v>7000</v>
      </c>
      <c r="F11327" s="289" t="s">
        <v>2888</v>
      </c>
      <c r="G11327" s="289" t="s">
        <v>730</v>
      </c>
      <c r="H11327" s="278">
        <f t="shared" si="373"/>
        <v>3</v>
      </c>
      <c r="I11327" s="252" t="s">
        <v>8177</v>
      </c>
      <c r="J11327" s="289" t="s">
        <v>8185</v>
      </c>
      <c r="K11327" s="278" t="str">
        <f t="shared" si="374"/>
        <v>TCD007Severe humanitarian conditions - Level 4</v>
      </c>
      <c r="L11327" s="290">
        <v>43798</v>
      </c>
      <c r="M11327" s="290" t="s">
        <v>3248</v>
      </c>
    </row>
    <row r="11328" spans="1:13" s="269" customFormat="1" ht="15.5" hidden="1" thickTop="1" thickBot="1" x14ac:dyDescent="0.4">
      <c r="A11328" s="283" t="s">
        <v>7881</v>
      </c>
      <c r="B11328" s="284" t="str">
        <f>VLOOKUP(A11328,Lists!B:C,2,FALSE)</f>
        <v>TCD007</v>
      </c>
      <c r="C11328" s="284" t="str">
        <f>VLOOKUP(A11328,Lists!B:D,3,FALSE)</f>
        <v>TCD</v>
      </c>
      <c r="D11328" s="285" t="s">
        <v>5114</v>
      </c>
      <c r="E11328" s="285">
        <v>0</v>
      </c>
      <c r="F11328" s="285" t="s">
        <v>446</v>
      </c>
      <c r="G11328" s="285" t="s">
        <v>446</v>
      </c>
      <c r="H11328" s="278" t="str">
        <f t="shared" si="373"/>
        <v>x</v>
      </c>
      <c r="I11328" s="251" t="s">
        <v>446</v>
      </c>
      <c r="J11328" s="285" t="s">
        <v>8185</v>
      </c>
      <c r="K11328" s="278" t="str">
        <f t="shared" si="374"/>
        <v>TCD007Extreme humanitarian conditions - Level 5</v>
      </c>
      <c r="L11328" s="286">
        <v>43798</v>
      </c>
      <c r="M11328" s="286" t="s">
        <v>3248</v>
      </c>
    </row>
    <row r="11329" spans="1:13" s="269" customFormat="1" ht="15.5" hidden="1" thickTop="1" thickBot="1" x14ac:dyDescent="0.4">
      <c r="A11329" s="287" t="s">
        <v>7881</v>
      </c>
      <c r="B11329" s="284" t="str">
        <f>VLOOKUP(A11329,Lists!B:C,2,FALSE)</f>
        <v>TCD007</v>
      </c>
      <c r="C11329" s="284" t="str">
        <f>VLOOKUP(A11329,Lists!B:D,3,FALSE)</f>
        <v>TCD</v>
      </c>
      <c r="D11329" s="289" t="s">
        <v>688</v>
      </c>
      <c r="E11329" s="289">
        <v>3</v>
      </c>
      <c r="F11329" s="289"/>
      <c r="G11329" s="289"/>
      <c r="H11329" s="278" t="b">
        <f t="shared" si="373"/>
        <v>0</v>
      </c>
      <c r="I11329" s="252"/>
      <c r="J11329" s="289" t="s">
        <v>8186</v>
      </c>
      <c r="K11329" s="278" t="str">
        <f t="shared" si="374"/>
        <v>TCD007Crisis affected groups</v>
      </c>
      <c r="L11329" s="290">
        <v>43798</v>
      </c>
      <c r="M11329" s="290" t="s">
        <v>3248</v>
      </c>
    </row>
    <row r="11330" spans="1:13" s="269" customFormat="1" ht="15.5" hidden="1" thickTop="1" thickBot="1" x14ac:dyDescent="0.4">
      <c r="A11330" s="283" t="s">
        <v>7881</v>
      </c>
      <c r="B11330" s="284" t="str">
        <f>VLOOKUP(A11330,Lists!B:C,2,FALSE)</f>
        <v>TCD007</v>
      </c>
      <c r="C11330" s="284" t="str">
        <f>VLOOKUP(A11330,Lists!B:D,3,FALSE)</f>
        <v>TCD</v>
      </c>
      <c r="D11330" s="285" t="s">
        <v>691</v>
      </c>
      <c r="E11330" s="285" t="s">
        <v>446</v>
      </c>
      <c r="F11330" s="285" t="s">
        <v>2888</v>
      </c>
      <c r="G11330" s="285" t="s">
        <v>730</v>
      </c>
      <c r="H11330" s="278">
        <f t="shared" si="373"/>
        <v>3</v>
      </c>
      <c r="I11330" s="251" t="s">
        <v>8177</v>
      </c>
      <c r="J11330" s="285" t="s">
        <v>8187</v>
      </c>
      <c r="K11330" s="278" t="str">
        <f t="shared" si="374"/>
        <v>TCD007People facing limited access constraints</v>
      </c>
      <c r="L11330" s="286">
        <v>43798</v>
      </c>
      <c r="M11330" s="286" t="s">
        <v>3248</v>
      </c>
    </row>
    <row r="11331" spans="1:13" s="269" customFormat="1" ht="15.5" hidden="1" thickTop="1" thickBot="1" x14ac:dyDescent="0.4">
      <c r="A11331" s="287" t="s">
        <v>7881</v>
      </c>
      <c r="B11331" s="284" t="str">
        <f>VLOOKUP(A11331,Lists!B:C,2,FALSE)</f>
        <v>TCD007</v>
      </c>
      <c r="C11331" s="284" t="str">
        <f>VLOOKUP(A11331,Lists!B:D,3,FALSE)</f>
        <v>TCD</v>
      </c>
      <c r="D11331" s="289" t="s">
        <v>692</v>
      </c>
      <c r="E11331" s="289" t="s">
        <v>446</v>
      </c>
      <c r="F11331" s="289" t="s">
        <v>446</v>
      </c>
      <c r="G11331" s="289" t="s">
        <v>446</v>
      </c>
      <c r="H11331" s="278" t="str">
        <f t="shared" si="373"/>
        <v>x</v>
      </c>
      <c r="I11331" s="252" t="s">
        <v>446</v>
      </c>
      <c r="J11331" s="289" t="s">
        <v>446</v>
      </c>
      <c r="K11331" s="278" t="str">
        <f t="shared" si="374"/>
        <v>TCD007People facing restricted access constraints</v>
      </c>
      <c r="L11331" s="290">
        <v>43798</v>
      </c>
      <c r="M11331" s="290" t="s">
        <v>3248</v>
      </c>
    </row>
    <row r="11332" spans="1:13" s="269" customFormat="1" ht="15.5" hidden="1" thickTop="1" thickBot="1" x14ac:dyDescent="0.4">
      <c r="A11332" s="283" t="s">
        <v>7881</v>
      </c>
      <c r="B11332" s="284" t="str">
        <f>VLOOKUP(A11332,Lists!B:C,2,FALSE)</f>
        <v>TCD007</v>
      </c>
      <c r="C11332" s="284" t="str">
        <f>VLOOKUP(A11332,Lists!B:D,3,FALSE)</f>
        <v>TCD</v>
      </c>
      <c r="D11332" s="285" t="s">
        <v>648</v>
      </c>
      <c r="E11332" s="285">
        <v>2</v>
      </c>
      <c r="F11332" s="285" t="s">
        <v>8281</v>
      </c>
      <c r="G11332" s="285" t="s">
        <v>730</v>
      </c>
      <c r="H11332" s="278">
        <f t="shared" si="373"/>
        <v>3</v>
      </c>
      <c r="I11332" s="251" t="s">
        <v>8261</v>
      </c>
      <c r="J11332" s="285" t="s">
        <v>8262</v>
      </c>
      <c r="K11332" s="278" t="str">
        <f t="shared" si="374"/>
        <v>TCD007Restriction and obstruction of access to services and assistance</v>
      </c>
      <c r="L11332" s="286">
        <v>43798</v>
      </c>
      <c r="M11332" s="286" t="s">
        <v>3248</v>
      </c>
    </row>
    <row r="11333" spans="1:13" s="269" customFormat="1" ht="15.5" hidden="1" thickTop="1" thickBot="1" x14ac:dyDescent="0.4">
      <c r="A11333" s="287" t="s">
        <v>7881</v>
      </c>
      <c r="B11333" s="284" t="str">
        <f>VLOOKUP(A11333,Lists!B:C,2,FALSE)</f>
        <v>TCD007</v>
      </c>
      <c r="C11333" s="284" t="str">
        <f>VLOOKUP(A11333,Lists!B:D,3,FALSE)</f>
        <v>TCD</v>
      </c>
      <c r="D11333" s="289" t="s">
        <v>643</v>
      </c>
      <c r="E11333" s="289">
        <v>1</v>
      </c>
      <c r="F11333" s="289" t="s">
        <v>8266</v>
      </c>
      <c r="G11333" s="289" t="s">
        <v>730</v>
      </c>
      <c r="H11333" s="278">
        <f t="shared" si="373"/>
        <v>3</v>
      </c>
      <c r="I11333" s="252" t="s">
        <v>8263</v>
      </c>
      <c r="J11333" s="289" t="s">
        <v>8264</v>
      </c>
      <c r="K11333" s="278" t="str">
        <f t="shared" si="374"/>
        <v>TCD007Impediments to entry into country (bureaucratic and administrative)</v>
      </c>
      <c r="L11333" s="290">
        <v>43798</v>
      </c>
      <c r="M11333" s="290" t="s">
        <v>3248</v>
      </c>
    </row>
    <row r="11334" spans="1:13" s="269" customFormat="1" ht="15.5" hidden="1" thickTop="1" thickBot="1" x14ac:dyDescent="0.4">
      <c r="A11334" s="283" t="s">
        <v>7881</v>
      </c>
      <c r="B11334" s="284" t="str">
        <f>VLOOKUP(A11334,Lists!B:C,2,FALSE)</f>
        <v>TCD007</v>
      </c>
      <c r="C11334" s="284" t="str">
        <f>VLOOKUP(A11334,Lists!B:D,3,FALSE)</f>
        <v>TCD</v>
      </c>
      <c r="D11334" s="285" t="s">
        <v>644</v>
      </c>
      <c r="E11334" s="285">
        <v>2</v>
      </c>
      <c r="F11334" s="285" t="s">
        <v>7600</v>
      </c>
      <c r="G11334" s="285" t="s">
        <v>730</v>
      </c>
      <c r="H11334" s="278">
        <f t="shared" si="373"/>
        <v>3</v>
      </c>
      <c r="I11334" s="251" t="s">
        <v>8263</v>
      </c>
      <c r="J11334" s="285" t="s">
        <v>8265</v>
      </c>
      <c r="K11334" s="278" t="str">
        <f t="shared" si="374"/>
        <v>TCD007Restriction of movement (impediments to freedom of movement and/or administrative restrictions)</v>
      </c>
      <c r="L11334" s="286">
        <v>43798</v>
      </c>
      <c r="M11334" s="286" t="s">
        <v>3248</v>
      </c>
    </row>
    <row r="11335" spans="1:13" s="269" customFormat="1" ht="15.5" hidden="1" thickTop="1" thickBot="1" x14ac:dyDescent="0.4">
      <c r="A11335" s="287" t="s">
        <v>7881</v>
      </c>
      <c r="B11335" s="284" t="str">
        <f>VLOOKUP(A11335,Lists!B:C,2,FALSE)</f>
        <v>TCD007</v>
      </c>
      <c r="C11335" s="284" t="str">
        <f>VLOOKUP(A11335,Lists!B:D,3,FALSE)</f>
        <v>TCD</v>
      </c>
      <c r="D11335" s="289" t="s">
        <v>645</v>
      </c>
      <c r="E11335" s="289">
        <v>1</v>
      </c>
      <c r="F11335" s="289" t="s">
        <v>8266</v>
      </c>
      <c r="G11335" s="289" t="s">
        <v>730</v>
      </c>
      <c r="H11335" s="278">
        <f t="shared" si="373"/>
        <v>3</v>
      </c>
      <c r="I11335" s="252" t="s">
        <v>8263</v>
      </c>
      <c r="J11335" s="289" t="s">
        <v>8267</v>
      </c>
      <c r="K11335" s="278" t="str">
        <f t="shared" si="374"/>
        <v>TCD007Interference into implementation of humanitarian activities</v>
      </c>
      <c r="L11335" s="290">
        <v>43798</v>
      </c>
      <c r="M11335" s="290" t="s">
        <v>3248</v>
      </c>
    </row>
    <row r="11336" spans="1:13" s="269" customFormat="1" ht="15.5" hidden="1" thickTop="1" thickBot="1" x14ac:dyDescent="0.4">
      <c r="A11336" s="283" t="s">
        <v>7881</v>
      </c>
      <c r="B11336" s="284" t="str">
        <f>VLOOKUP(A11336,Lists!B:C,2,FALSE)</f>
        <v>TCD007</v>
      </c>
      <c r="C11336" s="284" t="str">
        <f>VLOOKUP(A11336,Lists!B:D,3,FALSE)</f>
        <v>TCD</v>
      </c>
      <c r="D11336" s="285" t="s">
        <v>646</v>
      </c>
      <c r="E11336" s="285">
        <v>0</v>
      </c>
      <c r="F11336" s="285" t="s">
        <v>8268</v>
      </c>
      <c r="G11336" s="285" t="s">
        <v>730</v>
      </c>
      <c r="H11336" s="278">
        <f t="shared" si="373"/>
        <v>3</v>
      </c>
      <c r="I11336" s="251" t="s">
        <v>8269</v>
      </c>
      <c r="J11336" s="285" t="s">
        <v>8270</v>
      </c>
      <c r="K11336" s="278" t="str">
        <f t="shared" si="374"/>
        <v>TCD007Violence against personnel, facilities and assets</v>
      </c>
      <c r="L11336" s="286">
        <v>43798</v>
      </c>
      <c r="M11336" s="286" t="s">
        <v>3248</v>
      </c>
    </row>
    <row r="11337" spans="1:13" s="269" customFormat="1" ht="15.5" hidden="1" thickTop="1" thickBot="1" x14ac:dyDescent="0.4">
      <c r="A11337" s="287" t="s">
        <v>7881</v>
      </c>
      <c r="B11337" s="284" t="str">
        <f>VLOOKUP(A11337,Lists!B:C,2,FALSE)</f>
        <v>TCD007</v>
      </c>
      <c r="C11337" s="284" t="str">
        <f>VLOOKUP(A11337,Lists!B:D,3,FALSE)</f>
        <v>TCD</v>
      </c>
      <c r="D11337" s="289" t="s">
        <v>649</v>
      </c>
      <c r="E11337" s="289">
        <v>3</v>
      </c>
      <c r="F11337" s="289" t="s">
        <v>8271</v>
      </c>
      <c r="G11337" s="289" t="s">
        <v>732</v>
      </c>
      <c r="H11337" s="278">
        <f t="shared" si="373"/>
        <v>1</v>
      </c>
      <c r="I11337" s="252" t="s">
        <v>8273</v>
      </c>
      <c r="J11337" s="289" t="s">
        <v>8272</v>
      </c>
      <c r="K11337" s="278" t="str">
        <f t="shared" si="374"/>
        <v>TCD007Ongoing insecurity/hostilities affecting humanitarian assistance</v>
      </c>
      <c r="L11337" s="290">
        <v>43798</v>
      </c>
      <c r="M11337" s="290" t="s">
        <v>3248</v>
      </c>
    </row>
    <row r="11338" spans="1:13" s="269" customFormat="1" ht="15.5" hidden="1" thickTop="1" thickBot="1" x14ac:dyDescent="0.4">
      <c r="A11338" s="283" t="s">
        <v>7881</v>
      </c>
      <c r="B11338" s="284" t="str">
        <f>VLOOKUP(A11338,Lists!B:C,2,FALSE)</f>
        <v>TCD007</v>
      </c>
      <c r="C11338" s="284" t="str">
        <f>VLOOKUP(A11338,Lists!B:D,3,FALSE)</f>
        <v>TCD</v>
      </c>
      <c r="D11338" s="285" t="s">
        <v>650</v>
      </c>
      <c r="E11338" s="285">
        <v>2</v>
      </c>
      <c r="F11338" s="285" t="s">
        <v>8274</v>
      </c>
      <c r="G11338" s="285" t="s">
        <v>731</v>
      </c>
      <c r="H11338" s="278">
        <f t="shared" si="373"/>
        <v>2</v>
      </c>
      <c r="I11338" s="251" t="s">
        <v>8275</v>
      </c>
      <c r="J11338" s="285" t="s">
        <v>8276</v>
      </c>
      <c r="K11338" s="278" t="str">
        <f t="shared" si="374"/>
        <v xml:space="preserve">TCD007Presence of mines and improvised explosive devices </v>
      </c>
      <c r="L11338" s="286">
        <v>43798</v>
      </c>
      <c r="M11338" s="286" t="s">
        <v>3248</v>
      </c>
    </row>
    <row r="11339" spans="1:13" s="269" customFormat="1" ht="15.5" hidden="1" thickTop="1" thickBot="1" x14ac:dyDescent="0.4">
      <c r="A11339" s="287" t="s">
        <v>7881</v>
      </c>
      <c r="B11339" s="284" t="str">
        <f>VLOOKUP(A11339,Lists!B:C,2,FALSE)</f>
        <v>TCD007</v>
      </c>
      <c r="C11339" s="284" t="str">
        <f>VLOOKUP(A11339,Lists!B:D,3,FALSE)</f>
        <v>TCD</v>
      </c>
      <c r="D11339" s="289" t="s">
        <v>651</v>
      </c>
      <c r="E11339" s="289">
        <v>3</v>
      </c>
      <c r="F11339" s="289" t="s">
        <v>8277</v>
      </c>
      <c r="G11339" s="289" t="s">
        <v>731</v>
      </c>
      <c r="H11339" s="278">
        <f t="shared" si="373"/>
        <v>2</v>
      </c>
      <c r="I11339" s="252" t="s">
        <v>8278</v>
      </c>
      <c r="J11339" s="289" t="s">
        <v>8279</v>
      </c>
      <c r="K11339" s="278" t="str">
        <f t="shared" si="374"/>
        <v>TCD007Physical constraints in the environment (obstacles related to terrain, climate, lack of infrastructure, etc.)</v>
      </c>
      <c r="L11339" s="290">
        <v>43798</v>
      </c>
      <c r="M11339" s="290" t="s">
        <v>3248</v>
      </c>
    </row>
    <row r="11340" spans="1:13" s="269" customFormat="1" ht="15.5" hidden="1" thickTop="1" thickBot="1" x14ac:dyDescent="0.4">
      <c r="A11340" s="283" t="s">
        <v>7881</v>
      </c>
      <c r="B11340" s="284" t="str">
        <f>VLOOKUP(A11340,Lists!B:C,2,FALSE)</f>
        <v>TCD007</v>
      </c>
      <c r="C11340" s="284" t="str">
        <f>VLOOKUP(A11340,Lists!B:D,3,FALSE)</f>
        <v>TCD</v>
      </c>
      <c r="D11340" s="285" t="s">
        <v>647</v>
      </c>
      <c r="E11340" s="285">
        <v>0</v>
      </c>
      <c r="F11340" s="285" t="s">
        <v>7600</v>
      </c>
      <c r="G11340" s="285" t="s">
        <v>730</v>
      </c>
      <c r="H11340" s="278">
        <f t="shared" si="373"/>
        <v>3</v>
      </c>
      <c r="I11340" s="251"/>
      <c r="J11340" s="285" t="s">
        <v>8280</v>
      </c>
      <c r="K11340" s="278" t="str">
        <f t="shared" si="374"/>
        <v>TCD007Denial of existence of humanitarian needs or entitlements to assistance</v>
      </c>
      <c r="L11340" s="286">
        <v>43798</v>
      </c>
      <c r="M11340" s="286" t="s">
        <v>3248</v>
      </c>
    </row>
    <row r="11341" spans="1:13" s="269" customFormat="1" ht="15.5" hidden="1" thickTop="1" thickBot="1" x14ac:dyDescent="0.4">
      <c r="A11341" s="287" t="s">
        <v>8152</v>
      </c>
      <c r="B11341" s="284" t="str">
        <f>VLOOKUP(A11341,Lists!B:C,2,FALSE)</f>
        <v>MEX002</v>
      </c>
      <c r="C11341" s="284" t="str">
        <f>VLOOKUP(A11341,Lists!B:D,3,FALSE)</f>
        <v>MEX</v>
      </c>
      <c r="D11341" s="289" t="s">
        <v>648</v>
      </c>
      <c r="E11341" s="289">
        <v>1</v>
      </c>
      <c r="F11341" s="289" t="s">
        <v>8260</v>
      </c>
      <c r="G11341" s="289" t="s">
        <v>730</v>
      </c>
      <c r="H11341" s="278">
        <f t="shared" si="373"/>
        <v>3</v>
      </c>
      <c r="I11341" s="252" t="s">
        <v>8259</v>
      </c>
      <c r="J11341" s="289" t="s">
        <v>8240</v>
      </c>
      <c r="K11341" s="278" t="str">
        <f t="shared" si="374"/>
        <v>MEX002Restriction and obstruction of access to services and assistance</v>
      </c>
      <c r="L11341" s="290">
        <v>43798</v>
      </c>
      <c r="M11341" s="290" t="s">
        <v>3248</v>
      </c>
    </row>
    <row r="11342" spans="1:13" s="269" customFormat="1" ht="15.5" hidden="1" thickTop="1" thickBot="1" x14ac:dyDescent="0.4">
      <c r="A11342" s="283" t="s">
        <v>8152</v>
      </c>
      <c r="B11342" s="284" t="str">
        <f>VLOOKUP(A11342,Lists!B:C,2,FALSE)</f>
        <v>MEX002</v>
      </c>
      <c r="C11342" s="284" t="str">
        <f>VLOOKUP(A11342,Lists!B:D,3,FALSE)</f>
        <v>MEX</v>
      </c>
      <c r="D11342" s="285" t="s">
        <v>643</v>
      </c>
      <c r="E11342" s="285" t="s">
        <v>446</v>
      </c>
      <c r="F11342" s="285" t="s">
        <v>446</v>
      </c>
      <c r="G11342" s="285" t="s">
        <v>446</v>
      </c>
      <c r="H11342" s="278" t="str">
        <f t="shared" si="373"/>
        <v>x</v>
      </c>
      <c r="I11342" s="251" t="s">
        <v>446</v>
      </c>
      <c r="J11342" s="285" t="s">
        <v>446</v>
      </c>
      <c r="K11342" s="278" t="str">
        <f t="shared" si="374"/>
        <v>MEX002Impediments to entry into country (bureaucratic and administrative)</v>
      </c>
      <c r="L11342" s="286">
        <v>43798</v>
      </c>
      <c r="M11342" s="286" t="s">
        <v>3248</v>
      </c>
    </row>
    <row r="11343" spans="1:13" s="269" customFormat="1" ht="15.5" hidden="1" thickTop="1" thickBot="1" x14ac:dyDescent="0.4">
      <c r="A11343" s="287" t="s">
        <v>8152</v>
      </c>
      <c r="B11343" s="284" t="str">
        <f>VLOOKUP(A11343,Lists!B:C,2,FALSE)</f>
        <v>MEX002</v>
      </c>
      <c r="C11343" s="284" t="str">
        <f>VLOOKUP(A11343,Lists!B:D,3,FALSE)</f>
        <v>MEX</v>
      </c>
      <c r="D11343" s="289" t="s">
        <v>644</v>
      </c>
      <c r="E11343" s="289">
        <v>1</v>
      </c>
      <c r="F11343" s="289" t="s">
        <v>8260</v>
      </c>
      <c r="G11343" s="289" t="s">
        <v>730</v>
      </c>
      <c r="H11343" s="278">
        <f t="shared" si="373"/>
        <v>3</v>
      </c>
      <c r="I11343" s="252" t="s">
        <v>8259</v>
      </c>
      <c r="J11343" s="289" t="s">
        <v>8241</v>
      </c>
      <c r="K11343" s="278" t="str">
        <f t="shared" si="374"/>
        <v>MEX002Restriction of movement (impediments to freedom of movement and/or administrative restrictions)</v>
      </c>
      <c r="L11343" s="290">
        <v>43798</v>
      </c>
      <c r="M11343" s="290" t="s">
        <v>3248</v>
      </c>
    </row>
    <row r="11344" spans="1:13" s="269" customFormat="1" ht="15.5" hidden="1" thickTop="1" thickBot="1" x14ac:dyDescent="0.4">
      <c r="A11344" s="283" t="s">
        <v>8152</v>
      </c>
      <c r="B11344" s="284" t="str">
        <f>VLOOKUP(A11344,Lists!B:C,2,FALSE)</f>
        <v>MEX002</v>
      </c>
      <c r="C11344" s="284" t="str">
        <f>VLOOKUP(A11344,Lists!B:D,3,FALSE)</f>
        <v>MEX</v>
      </c>
      <c r="D11344" s="285" t="s">
        <v>645</v>
      </c>
      <c r="E11344" s="285">
        <v>1</v>
      </c>
      <c r="F11344" s="285" t="s">
        <v>8243</v>
      </c>
      <c r="G11344" s="285" t="s">
        <v>731</v>
      </c>
      <c r="H11344" s="278">
        <f t="shared" si="373"/>
        <v>2</v>
      </c>
      <c r="I11344" s="251" t="s">
        <v>8242</v>
      </c>
      <c r="J11344" s="285" t="s">
        <v>8247</v>
      </c>
      <c r="K11344" s="278" t="str">
        <f t="shared" si="374"/>
        <v>MEX002Interference into implementation of humanitarian activities</v>
      </c>
      <c r="L11344" s="286">
        <v>43798</v>
      </c>
      <c r="M11344" s="286" t="s">
        <v>3248</v>
      </c>
    </row>
    <row r="11345" spans="1:13" s="269" customFormat="1" ht="15.5" hidden="1" thickTop="1" thickBot="1" x14ac:dyDescent="0.4">
      <c r="A11345" s="287" t="s">
        <v>8152</v>
      </c>
      <c r="B11345" s="284" t="str">
        <f>VLOOKUP(A11345,Lists!B:C,2,FALSE)</f>
        <v>MEX002</v>
      </c>
      <c r="C11345" s="284" t="str">
        <f>VLOOKUP(A11345,Lists!B:D,3,FALSE)</f>
        <v>MEX</v>
      </c>
      <c r="D11345" s="289" t="s">
        <v>646</v>
      </c>
      <c r="E11345" s="289">
        <v>0</v>
      </c>
      <c r="F11345" s="289" t="s">
        <v>8244</v>
      </c>
      <c r="G11345" s="289" t="s">
        <v>730</v>
      </c>
      <c r="H11345" s="278">
        <f t="shared" si="373"/>
        <v>3</v>
      </c>
      <c r="I11345" s="252" t="s">
        <v>8245</v>
      </c>
      <c r="J11345" s="289" t="s">
        <v>8246</v>
      </c>
      <c r="K11345" s="278" t="str">
        <f t="shared" si="374"/>
        <v>MEX002Violence against personnel, facilities and assets</v>
      </c>
      <c r="L11345" s="290">
        <v>43798</v>
      </c>
      <c r="M11345" s="290" t="s">
        <v>3248</v>
      </c>
    </row>
    <row r="11346" spans="1:13" s="269" customFormat="1" ht="15.5" hidden="1" thickTop="1" thickBot="1" x14ac:dyDescent="0.4">
      <c r="A11346" s="283" t="s">
        <v>8152</v>
      </c>
      <c r="B11346" s="284" t="str">
        <f>VLOOKUP(A11346,Lists!B:C,2,FALSE)</f>
        <v>MEX002</v>
      </c>
      <c r="C11346" s="284" t="str">
        <f>VLOOKUP(A11346,Lists!B:D,3,FALSE)</f>
        <v>MEX</v>
      </c>
      <c r="D11346" s="285" t="s">
        <v>649</v>
      </c>
      <c r="E11346" s="285" t="s">
        <v>446</v>
      </c>
      <c r="F11346" s="285" t="s">
        <v>446</v>
      </c>
      <c r="G11346" s="285" t="s">
        <v>446</v>
      </c>
      <c r="H11346" s="278" t="str">
        <f t="shared" si="373"/>
        <v>x</v>
      </c>
      <c r="I11346" s="251" t="s">
        <v>446</v>
      </c>
      <c r="J11346" s="285" t="s">
        <v>446</v>
      </c>
      <c r="K11346" s="278" t="str">
        <f t="shared" si="374"/>
        <v>MEX002Ongoing insecurity/hostilities affecting humanitarian assistance</v>
      </c>
      <c r="L11346" s="286">
        <v>43798</v>
      </c>
      <c r="M11346" s="286" t="s">
        <v>3248</v>
      </c>
    </row>
    <row r="11347" spans="1:13" s="269" customFormat="1" ht="15.5" hidden="1" thickTop="1" thickBot="1" x14ac:dyDescent="0.4">
      <c r="A11347" s="287" t="s">
        <v>8152</v>
      </c>
      <c r="B11347" s="284" t="str">
        <f>VLOOKUP(A11347,Lists!B:C,2,FALSE)</f>
        <v>MEX002</v>
      </c>
      <c r="C11347" s="284" t="str">
        <f>VLOOKUP(A11347,Lists!B:D,3,FALSE)</f>
        <v>MEX</v>
      </c>
      <c r="D11347" s="289" t="s">
        <v>650</v>
      </c>
      <c r="E11347" s="289" t="s">
        <v>446</v>
      </c>
      <c r="F11347" s="289" t="s">
        <v>446</v>
      </c>
      <c r="G11347" s="289" t="s">
        <v>446</v>
      </c>
      <c r="H11347" s="278" t="str">
        <f t="shared" si="373"/>
        <v>x</v>
      </c>
      <c r="I11347" s="252" t="s">
        <v>446</v>
      </c>
      <c r="J11347" s="289" t="s">
        <v>446</v>
      </c>
      <c r="K11347" s="278" t="str">
        <f t="shared" si="374"/>
        <v xml:space="preserve">MEX002Presence of mines and improvised explosive devices </v>
      </c>
      <c r="L11347" s="290">
        <v>43798</v>
      </c>
      <c r="M11347" s="290" t="s">
        <v>3248</v>
      </c>
    </row>
    <row r="11348" spans="1:13" s="269" customFormat="1" ht="15.5" hidden="1" thickTop="1" thickBot="1" x14ac:dyDescent="0.4">
      <c r="A11348" s="283" t="s">
        <v>8152</v>
      </c>
      <c r="B11348" s="284" t="str">
        <f>VLOOKUP(A11348,Lists!B:C,2,FALSE)</f>
        <v>MEX002</v>
      </c>
      <c r="C11348" s="284" t="str">
        <f>VLOOKUP(A11348,Lists!B:D,3,FALSE)</f>
        <v>MEX</v>
      </c>
      <c r="D11348" s="285" t="s">
        <v>651</v>
      </c>
      <c r="E11348" s="285" t="s">
        <v>446</v>
      </c>
      <c r="F11348" s="285" t="s">
        <v>446</v>
      </c>
      <c r="G11348" s="285" t="s">
        <v>446</v>
      </c>
      <c r="H11348" s="278" t="str">
        <f t="shared" si="373"/>
        <v>x</v>
      </c>
      <c r="I11348" s="251" t="s">
        <v>446</v>
      </c>
      <c r="J11348" s="285" t="s">
        <v>446</v>
      </c>
      <c r="K11348" s="278" t="str">
        <f t="shared" si="374"/>
        <v>MEX002Physical constraints in the environment (obstacles related to terrain, climate, lack of infrastructure, etc.)</v>
      </c>
      <c r="L11348" s="286">
        <v>43798</v>
      </c>
      <c r="M11348" s="286" t="s">
        <v>3248</v>
      </c>
    </row>
    <row r="11349" spans="1:13" s="269" customFormat="1" ht="15.5" hidden="1" thickTop="1" thickBot="1" x14ac:dyDescent="0.4">
      <c r="A11349" s="287" t="s">
        <v>8152</v>
      </c>
      <c r="B11349" s="284" t="str">
        <f>VLOOKUP(A11349,Lists!B:C,2,FALSE)</f>
        <v>MEX002</v>
      </c>
      <c r="C11349" s="284" t="str">
        <f>VLOOKUP(A11349,Lists!B:D,3,FALSE)</f>
        <v>MEX</v>
      </c>
      <c r="D11349" s="289" t="s">
        <v>647</v>
      </c>
      <c r="E11349" s="289" t="s">
        <v>446</v>
      </c>
      <c r="F11349" s="289" t="s">
        <v>446</v>
      </c>
      <c r="G11349" s="289" t="s">
        <v>446</v>
      </c>
      <c r="H11349" s="278" t="str">
        <f t="shared" si="373"/>
        <v>x</v>
      </c>
      <c r="I11349" s="252" t="s">
        <v>446</v>
      </c>
      <c r="J11349" s="289" t="s">
        <v>446</v>
      </c>
      <c r="K11349" s="278" t="str">
        <f t="shared" si="374"/>
        <v>MEX002Denial of existence of humanitarian needs or entitlements to assistance</v>
      </c>
      <c r="L11349" s="290">
        <v>43798</v>
      </c>
      <c r="M11349" s="290" t="s">
        <v>3248</v>
      </c>
    </row>
    <row r="11350" spans="1:13" s="269" customFormat="1" ht="15.5" hidden="1" thickTop="1" thickBot="1" x14ac:dyDescent="0.4">
      <c r="A11350" s="283" t="s">
        <v>8153</v>
      </c>
      <c r="B11350" s="284" t="str">
        <f>VLOOKUP(A11350,Lists!B:C,2,FALSE)</f>
        <v>MEX003</v>
      </c>
      <c r="C11350" s="284" t="str">
        <f>VLOOKUP(A11350,Lists!B:D,3,FALSE)</f>
        <v>MEX</v>
      </c>
      <c r="D11350" s="285" t="s">
        <v>648</v>
      </c>
      <c r="E11350" s="285">
        <v>1</v>
      </c>
      <c r="F11350" s="285" t="s">
        <v>8251</v>
      </c>
      <c r="G11350" s="285" t="s">
        <v>732</v>
      </c>
      <c r="H11350" s="278">
        <f t="shared" si="373"/>
        <v>1</v>
      </c>
      <c r="I11350" s="251" t="s">
        <v>8252</v>
      </c>
      <c r="J11350" s="285" t="s">
        <v>8253</v>
      </c>
      <c r="K11350" s="278" t="str">
        <f t="shared" si="374"/>
        <v>MEX003Restriction and obstruction of access to services and assistance</v>
      </c>
      <c r="L11350" s="286">
        <v>43798</v>
      </c>
      <c r="M11350" s="286" t="s">
        <v>3248</v>
      </c>
    </row>
    <row r="11351" spans="1:13" s="269" customFormat="1" ht="15.5" hidden="1" thickTop="1" thickBot="1" x14ac:dyDescent="0.4">
      <c r="A11351" s="287" t="s">
        <v>8153</v>
      </c>
      <c r="B11351" s="284" t="str">
        <f>VLOOKUP(A11351,Lists!B:C,2,FALSE)</f>
        <v>MEX003</v>
      </c>
      <c r="C11351" s="284" t="str">
        <f>VLOOKUP(A11351,Lists!B:D,3,FALSE)</f>
        <v>MEX</v>
      </c>
      <c r="D11351" s="289" t="s">
        <v>643</v>
      </c>
      <c r="E11351" s="289" t="s">
        <v>446</v>
      </c>
      <c r="F11351" s="289" t="s">
        <v>446</v>
      </c>
      <c r="G11351" s="289" t="s">
        <v>446</v>
      </c>
      <c r="H11351" s="278" t="str">
        <f t="shared" si="373"/>
        <v>x</v>
      </c>
      <c r="I11351" s="252" t="s">
        <v>446</v>
      </c>
      <c r="J11351" s="289" t="s">
        <v>446</v>
      </c>
      <c r="K11351" s="278" t="str">
        <f t="shared" si="374"/>
        <v>MEX003Impediments to entry into country (bureaucratic and administrative)</v>
      </c>
      <c r="L11351" s="290">
        <v>43798</v>
      </c>
      <c r="M11351" s="290" t="s">
        <v>3248</v>
      </c>
    </row>
    <row r="11352" spans="1:13" s="269" customFormat="1" ht="15.5" hidden="1" thickTop="1" thickBot="1" x14ac:dyDescent="0.4">
      <c r="A11352" s="283" t="s">
        <v>8153</v>
      </c>
      <c r="B11352" s="284" t="str">
        <f>VLOOKUP(A11352,Lists!B:C,2,FALSE)</f>
        <v>MEX003</v>
      </c>
      <c r="C11352" s="284" t="str">
        <f>VLOOKUP(A11352,Lists!B:D,3,FALSE)</f>
        <v>MEX</v>
      </c>
      <c r="D11352" s="285" t="s">
        <v>644</v>
      </c>
      <c r="E11352" s="285">
        <v>1</v>
      </c>
      <c r="F11352" s="285" t="s">
        <v>8260</v>
      </c>
      <c r="G11352" s="285" t="s">
        <v>730</v>
      </c>
      <c r="H11352" s="278">
        <f t="shared" si="373"/>
        <v>3</v>
      </c>
      <c r="I11352" s="251" t="s">
        <v>8259</v>
      </c>
      <c r="J11352" s="285" t="s">
        <v>8241</v>
      </c>
      <c r="K11352" s="278" t="str">
        <f t="shared" si="374"/>
        <v>MEX003Restriction of movement (impediments to freedom of movement and/or administrative restrictions)</v>
      </c>
      <c r="L11352" s="286">
        <v>43798</v>
      </c>
      <c r="M11352" s="286" t="s">
        <v>3248</v>
      </c>
    </row>
    <row r="11353" spans="1:13" s="269" customFormat="1" ht="15.5" hidden="1" thickTop="1" thickBot="1" x14ac:dyDescent="0.4">
      <c r="A11353" s="287" t="s">
        <v>8153</v>
      </c>
      <c r="B11353" s="284" t="str">
        <f>VLOOKUP(A11353,Lists!B:C,2,FALSE)</f>
        <v>MEX003</v>
      </c>
      <c r="C11353" s="284" t="str">
        <f>VLOOKUP(A11353,Lists!B:D,3,FALSE)</f>
        <v>MEX</v>
      </c>
      <c r="D11353" s="289" t="s">
        <v>645</v>
      </c>
      <c r="E11353" s="289">
        <v>1</v>
      </c>
      <c r="F11353" s="289" t="s">
        <v>8243</v>
      </c>
      <c r="G11353" s="289" t="s">
        <v>731</v>
      </c>
      <c r="H11353" s="278">
        <f t="shared" si="373"/>
        <v>2</v>
      </c>
      <c r="I11353" s="252" t="s">
        <v>8242</v>
      </c>
      <c r="J11353" s="289" t="s">
        <v>8247</v>
      </c>
      <c r="K11353" s="278" t="str">
        <f t="shared" si="374"/>
        <v>MEX003Interference into implementation of humanitarian activities</v>
      </c>
      <c r="L11353" s="290">
        <v>43798</v>
      </c>
      <c r="M11353" s="290" t="s">
        <v>3248</v>
      </c>
    </row>
    <row r="11354" spans="1:13" s="269" customFormat="1" ht="15.5" hidden="1" thickTop="1" thickBot="1" x14ac:dyDescent="0.4">
      <c r="A11354" s="283" t="s">
        <v>8153</v>
      </c>
      <c r="B11354" s="284" t="str">
        <f>VLOOKUP(A11354,Lists!B:C,2,FALSE)</f>
        <v>MEX003</v>
      </c>
      <c r="C11354" s="284" t="str">
        <f>VLOOKUP(A11354,Lists!B:D,3,FALSE)</f>
        <v>MEX</v>
      </c>
      <c r="D11354" s="285" t="s">
        <v>646</v>
      </c>
      <c r="E11354" s="285">
        <v>0</v>
      </c>
      <c r="F11354" s="285" t="s">
        <v>8244</v>
      </c>
      <c r="G11354" s="285" t="s">
        <v>730</v>
      </c>
      <c r="H11354" s="278">
        <f t="shared" si="373"/>
        <v>3</v>
      </c>
      <c r="I11354" s="251" t="s">
        <v>8245</v>
      </c>
      <c r="J11354" s="285" t="s">
        <v>8246</v>
      </c>
      <c r="K11354" s="278" t="str">
        <f t="shared" si="374"/>
        <v>MEX003Violence against personnel, facilities and assets</v>
      </c>
      <c r="L11354" s="286">
        <v>43798</v>
      </c>
      <c r="M11354" s="286" t="s">
        <v>3248</v>
      </c>
    </row>
    <row r="11355" spans="1:13" s="269" customFormat="1" ht="15.5" hidden="1" thickTop="1" thickBot="1" x14ac:dyDescent="0.4">
      <c r="A11355" s="287" t="s">
        <v>8153</v>
      </c>
      <c r="B11355" s="284" t="str">
        <f>VLOOKUP(A11355,Lists!B:C,2,FALSE)</f>
        <v>MEX003</v>
      </c>
      <c r="C11355" s="284" t="str">
        <f>VLOOKUP(A11355,Lists!B:D,3,FALSE)</f>
        <v>MEX</v>
      </c>
      <c r="D11355" s="289" t="s">
        <v>649</v>
      </c>
      <c r="E11355" s="289">
        <v>1</v>
      </c>
      <c r="F11355" s="289" t="s">
        <v>8254</v>
      </c>
      <c r="G11355" s="289" t="s">
        <v>731</v>
      </c>
      <c r="H11355" s="278">
        <f t="shared" si="373"/>
        <v>2</v>
      </c>
      <c r="I11355" s="252" t="s">
        <v>8255</v>
      </c>
      <c r="J11355" s="289" t="s">
        <v>8256</v>
      </c>
      <c r="K11355" s="278" t="str">
        <f t="shared" si="374"/>
        <v>MEX003Ongoing insecurity/hostilities affecting humanitarian assistance</v>
      </c>
      <c r="L11355" s="290">
        <v>43798</v>
      </c>
      <c r="M11355" s="290" t="s">
        <v>3248</v>
      </c>
    </row>
    <row r="11356" spans="1:13" s="269" customFormat="1" ht="15.5" hidden="1" thickTop="1" thickBot="1" x14ac:dyDescent="0.4">
      <c r="A11356" s="283" t="s">
        <v>8153</v>
      </c>
      <c r="B11356" s="284" t="str">
        <f>VLOOKUP(A11356,Lists!B:C,2,FALSE)</f>
        <v>MEX003</v>
      </c>
      <c r="C11356" s="284" t="str">
        <f>VLOOKUP(A11356,Lists!B:D,3,FALSE)</f>
        <v>MEX</v>
      </c>
      <c r="D11356" s="285" t="s">
        <v>650</v>
      </c>
      <c r="E11356" s="285" t="s">
        <v>446</v>
      </c>
      <c r="F11356" s="285" t="s">
        <v>446</v>
      </c>
      <c r="G11356" s="285" t="s">
        <v>446</v>
      </c>
      <c r="H11356" s="278" t="str">
        <f t="shared" si="373"/>
        <v>x</v>
      </c>
      <c r="I11356" s="251" t="s">
        <v>446</v>
      </c>
      <c r="J11356" s="285" t="s">
        <v>446</v>
      </c>
      <c r="K11356" s="278" t="str">
        <f t="shared" si="374"/>
        <v xml:space="preserve">MEX003Presence of mines and improvised explosive devices </v>
      </c>
      <c r="L11356" s="286">
        <v>43798</v>
      </c>
      <c r="M11356" s="286" t="s">
        <v>3248</v>
      </c>
    </row>
    <row r="11357" spans="1:13" s="269" customFormat="1" ht="15.5" hidden="1" thickTop="1" thickBot="1" x14ac:dyDescent="0.4">
      <c r="A11357" s="287" t="s">
        <v>8153</v>
      </c>
      <c r="B11357" s="284" t="str">
        <f>VLOOKUP(A11357,Lists!B:C,2,FALSE)</f>
        <v>MEX003</v>
      </c>
      <c r="C11357" s="284" t="str">
        <f>VLOOKUP(A11357,Lists!B:D,3,FALSE)</f>
        <v>MEX</v>
      </c>
      <c r="D11357" s="289" t="s">
        <v>651</v>
      </c>
      <c r="E11357" s="289" t="s">
        <v>446</v>
      </c>
      <c r="F11357" s="289" t="s">
        <v>446</v>
      </c>
      <c r="G11357" s="289" t="s">
        <v>446</v>
      </c>
      <c r="H11357" s="278" t="str">
        <f t="shared" si="373"/>
        <v>x</v>
      </c>
      <c r="I11357" s="252" t="s">
        <v>446</v>
      </c>
      <c r="J11357" s="289" t="s">
        <v>446</v>
      </c>
      <c r="K11357" s="278" t="str">
        <f t="shared" si="374"/>
        <v>MEX003Physical constraints in the environment (obstacles related to terrain, climate, lack of infrastructure, etc.)</v>
      </c>
      <c r="L11357" s="290">
        <v>43798</v>
      </c>
      <c r="M11357" s="290" t="s">
        <v>3248</v>
      </c>
    </row>
    <row r="11358" spans="1:13" s="269" customFormat="1" ht="15.5" hidden="1" thickTop="1" thickBot="1" x14ac:dyDescent="0.4">
      <c r="A11358" s="283" t="s">
        <v>8153</v>
      </c>
      <c r="B11358" s="284" t="str">
        <f>VLOOKUP(A11358,Lists!B:C,2,FALSE)</f>
        <v>MEX003</v>
      </c>
      <c r="C11358" s="284" t="str">
        <f>VLOOKUP(A11358,Lists!B:D,3,FALSE)</f>
        <v>MEX</v>
      </c>
      <c r="D11358" s="285" t="s">
        <v>647</v>
      </c>
      <c r="E11358" s="285">
        <v>1</v>
      </c>
      <c r="F11358" s="285" t="s">
        <v>8248</v>
      </c>
      <c r="G11358" s="285" t="s">
        <v>731</v>
      </c>
      <c r="H11358" s="278">
        <f t="shared" si="373"/>
        <v>2</v>
      </c>
      <c r="I11358" s="251" t="s">
        <v>8250</v>
      </c>
      <c r="J11358" s="285" t="s">
        <v>8249</v>
      </c>
      <c r="K11358" s="278" t="str">
        <f t="shared" si="374"/>
        <v>MEX003Denial of existence of humanitarian needs or entitlements to assistance</v>
      </c>
      <c r="L11358" s="286">
        <v>43798</v>
      </c>
      <c r="M11358" s="286" t="s">
        <v>3248</v>
      </c>
    </row>
    <row r="11359" spans="1:13" s="269" customFormat="1" ht="15.5" hidden="1" thickTop="1" thickBot="1" x14ac:dyDescent="0.4">
      <c r="A11359" s="287" t="s">
        <v>8149</v>
      </c>
      <c r="B11359" s="284" t="str">
        <f>VLOOKUP(A11359,Lists!B:C,2,FALSE)</f>
        <v>MEX001</v>
      </c>
      <c r="C11359" s="284" t="str">
        <f>VLOOKUP(A11359,Lists!B:D,3,FALSE)</f>
        <v>MEX</v>
      </c>
      <c r="D11359" s="289" t="s">
        <v>522</v>
      </c>
      <c r="E11359" s="289">
        <v>114329381</v>
      </c>
      <c r="F11359" s="289" t="s">
        <v>7756</v>
      </c>
      <c r="G11359" s="289" t="s">
        <v>731</v>
      </c>
      <c r="H11359" s="278">
        <f t="shared" si="373"/>
        <v>2</v>
      </c>
      <c r="I11359" s="252" t="s">
        <v>7760</v>
      </c>
      <c r="J11359" s="289" t="s">
        <v>8212</v>
      </c>
      <c r="K11359" s="278" t="str">
        <f t="shared" si="374"/>
        <v>MEX001Total population</v>
      </c>
      <c r="L11359" s="290">
        <v>43798</v>
      </c>
      <c r="M11359" s="290" t="s">
        <v>3248</v>
      </c>
    </row>
    <row r="11360" spans="1:13" s="269" customFormat="1" ht="15.5" hidden="1" thickTop="1" thickBot="1" x14ac:dyDescent="0.4">
      <c r="A11360" s="283" t="s">
        <v>8149</v>
      </c>
      <c r="B11360" s="284" t="str">
        <f>VLOOKUP(A11360,Lists!B:C,2,FALSE)</f>
        <v>MEX001</v>
      </c>
      <c r="C11360" s="284" t="str">
        <f>VLOOKUP(A11360,Lists!B:D,3,FALSE)</f>
        <v>MEX</v>
      </c>
      <c r="D11360" s="285" t="s">
        <v>660</v>
      </c>
      <c r="E11360" s="285">
        <v>1635481</v>
      </c>
      <c r="F11360" s="285" t="s">
        <v>8213</v>
      </c>
      <c r="G11360" s="285" t="s">
        <v>731</v>
      </c>
      <c r="H11360" s="278">
        <f t="shared" si="373"/>
        <v>2</v>
      </c>
      <c r="I11360" s="251" t="s">
        <v>7761</v>
      </c>
      <c r="J11360" s="285" t="s">
        <v>8214</v>
      </c>
      <c r="K11360" s="278" t="str">
        <f t="shared" si="374"/>
        <v>MEX001Landmass affected</v>
      </c>
      <c r="L11360" s="286">
        <v>43798</v>
      </c>
      <c r="M11360" s="286" t="s">
        <v>3248</v>
      </c>
    </row>
    <row r="11361" spans="1:13" s="269" customFormat="1" ht="15.5" hidden="1" thickTop="1" thickBot="1" x14ac:dyDescent="0.4">
      <c r="A11361" s="287" t="s">
        <v>8149</v>
      </c>
      <c r="B11361" s="284" t="str">
        <f>VLOOKUP(A11361,Lists!B:C,2,FALSE)</f>
        <v>MEX001</v>
      </c>
      <c r="C11361" s="284" t="str">
        <f>VLOOKUP(A11361,Lists!B:D,3,FALSE)</f>
        <v>MEX</v>
      </c>
      <c r="D11361" s="289" t="s">
        <v>737</v>
      </c>
      <c r="E11361" s="289">
        <v>91925857</v>
      </c>
      <c r="F11361" s="289" t="s">
        <v>8213</v>
      </c>
      <c r="G11361" s="289" t="s">
        <v>731</v>
      </c>
      <c r="H11361" s="278">
        <f t="shared" si="373"/>
        <v>2</v>
      </c>
      <c r="I11361" s="252" t="s">
        <v>7762</v>
      </c>
      <c r="J11361" s="289" t="s">
        <v>8215</v>
      </c>
      <c r="K11361" s="278" t="str">
        <f t="shared" si="374"/>
        <v>MEX001People exposed</v>
      </c>
      <c r="L11361" s="290">
        <v>43798</v>
      </c>
      <c r="M11361" s="290" t="s">
        <v>3248</v>
      </c>
    </row>
    <row r="11362" spans="1:13" s="269" customFormat="1" ht="15.5" hidden="1" thickTop="1" thickBot="1" x14ac:dyDescent="0.4">
      <c r="A11362" s="283" t="s">
        <v>8149</v>
      </c>
      <c r="B11362" s="284" t="str">
        <f>VLOOKUP(A11362,Lists!B:C,2,FALSE)</f>
        <v>MEX001</v>
      </c>
      <c r="C11362" s="284" t="str">
        <f>VLOOKUP(A11362,Lists!B:D,3,FALSE)</f>
        <v>MEX</v>
      </c>
      <c r="D11362" s="285" t="s">
        <v>533</v>
      </c>
      <c r="E11362" s="285" t="s">
        <v>446</v>
      </c>
      <c r="F11362" s="285" t="s">
        <v>446</v>
      </c>
      <c r="G11362" s="285" t="s">
        <v>446</v>
      </c>
      <c r="H11362" s="278" t="str">
        <f t="shared" si="373"/>
        <v>x</v>
      </c>
      <c r="I11362" s="251" t="s">
        <v>446</v>
      </c>
      <c r="J11362" s="285" t="s">
        <v>8216</v>
      </c>
      <c r="K11362" s="278" t="str">
        <f t="shared" si="374"/>
        <v>MEX001People affected</v>
      </c>
      <c r="L11362" s="286">
        <v>43798</v>
      </c>
      <c r="M11362" s="286" t="s">
        <v>3248</v>
      </c>
    </row>
    <row r="11363" spans="1:13" s="269" customFormat="1" ht="15.5" thickTop="1" thickBot="1" x14ac:dyDescent="0.4">
      <c r="A11363" s="287" t="s">
        <v>8149</v>
      </c>
      <c r="B11363" s="284" t="str">
        <f>VLOOKUP(A11363,Lists!B:C,2,FALSE)</f>
        <v>MEX001</v>
      </c>
      <c r="C11363" s="284" t="str">
        <f>VLOOKUP(A11363,Lists!B:D,3,FALSE)</f>
        <v>MEX</v>
      </c>
      <c r="D11363" s="289" t="s">
        <v>666</v>
      </c>
      <c r="E11363" s="289">
        <v>441481</v>
      </c>
      <c r="F11363" s="289" t="s">
        <v>8217</v>
      </c>
      <c r="G11363" s="289" t="s">
        <v>730</v>
      </c>
      <c r="H11363" s="278">
        <f t="shared" si="373"/>
        <v>3</v>
      </c>
      <c r="I11363" s="252" t="s">
        <v>8219</v>
      </c>
      <c r="J11363" s="289" t="s">
        <v>8218</v>
      </c>
      <c r="K11363" s="278" t="str">
        <f t="shared" si="374"/>
        <v>MEX001People displaced</v>
      </c>
      <c r="L11363" s="290">
        <v>43798</v>
      </c>
      <c r="M11363" s="290" t="s">
        <v>3248</v>
      </c>
    </row>
    <row r="11364" spans="1:13" s="269" customFormat="1" ht="15.5" hidden="1" thickTop="1" thickBot="1" x14ac:dyDescent="0.4">
      <c r="A11364" s="283" t="s">
        <v>8149</v>
      </c>
      <c r="B11364" s="284" t="str">
        <f>VLOOKUP(A11364,Lists!B:C,2,FALSE)</f>
        <v>MEX001</v>
      </c>
      <c r="C11364" s="284" t="str">
        <f>VLOOKUP(A11364,Lists!B:D,3,FALSE)</f>
        <v>MEX</v>
      </c>
      <c r="D11364" s="285" t="s">
        <v>5027</v>
      </c>
      <c r="E11364" s="285" t="s">
        <v>446</v>
      </c>
      <c r="F11364" s="285" t="s">
        <v>446</v>
      </c>
      <c r="G11364" s="285" t="s">
        <v>446</v>
      </c>
      <c r="H11364" s="278" t="str">
        <f t="shared" si="373"/>
        <v>x</v>
      </c>
      <c r="I11364" s="251" t="s">
        <v>446</v>
      </c>
      <c r="J11364" s="285" t="s">
        <v>8220</v>
      </c>
      <c r="K11364" s="278" t="str">
        <f t="shared" si="374"/>
        <v>MEX001Injuries reported</v>
      </c>
      <c r="L11364" s="286">
        <v>43798</v>
      </c>
      <c r="M11364" s="286" t="s">
        <v>3248</v>
      </c>
    </row>
    <row r="11365" spans="1:13" s="269" customFormat="1" ht="15.5" hidden="1" thickTop="1" thickBot="1" x14ac:dyDescent="0.4">
      <c r="A11365" s="287" t="s">
        <v>8149</v>
      </c>
      <c r="B11365" s="284" t="str">
        <f>VLOOKUP(A11365,Lists!B:C,2,FALSE)</f>
        <v>MEX001</v>
      </c>
      <c r="C11365" s="284" t="str">
        <f>VLOOKUP(A11365,Lists!B:D,3,FALSE)</f>
        <v>MEX</v>
      </c>
      <c r="D11365" s="289" t="s">
        <v>5028</v>
      </c>
      <c r="E11365" s="289" t="s">
        <v>446</v>
      </c>
      <c r="F11365" s="289" t="s">
        <v>446</v>
      </c>
      <c r="G11365" s="289" t="s">
        <v>446</v>
      </c>
      <c r="H11365" s="278" t="str">
        <f t="shared" si="373"/>
        <v>x</v>
      </c>
      <c r="I11365" s="252" t="s">
        <v>446</v>
      </c>
      <c r="J11365" s="289" t="s">
        <v>8220</v>
      </c>
      <c r="K11365" s="278" t="str">
        <f t="shared" si="374"/>
        <v>MEX001Illness cases reported</v>
      </c>
      <c r="L11365" s="290">
        <v>43798</v>
      </c>
      <c r="M11365" s="290" t="s">
        <v>3248</v>
      </c>
    </row>
    <row r="11366" spans="1:13" s="269" customFormat="1" ht="15.5" hidden="1" thickTop="1" thickBot="1" x14ac:dyDescent="0.4">
      <c r="A11366" s="283" t="s">
        <v>8149</v>
      </c>
      <c r="B11366" s="284" t="str">
        <f>VLOOKUP(A11366,Lists!B:C,2,FALSE)</f>
        <v>MEX001</v>
      </c>
      <c r="C11366" s="284" t="str">
        <f>VLOOKUP(A11366,Lists!B:D,3,FALSE)</f>
        <v>MEX</v>
      </c>
      <c r="D11366" s="285" t="s">
        <v>5029</v>
      </c>
      <c r="E11366" s="285" t="s">
        <v>446</v>
      </c>
      <c r="F11366" s="285" t="s">
        <v>446</v>
      </c>
      <c r="G11366" s="285" t="s">
        <v>446</v>
      </c>
      <c r="H11366" s="278" t="str">
        <f t="shared" si="373"/>
        <v>x</v>
      </c>
      <c r="I11366" s="251" t="s">
        <v>446</v>
      </c>
      <c r="J11366" s="285" t="s">
        <v>8221</v>
      </c>
      <c r="K11366" s="278" t="str">
        <f t="shared" si="374"/>
        <v>MEX001Fatalities reported</v>
      </c>
      <c r="L11366" s="286">
        <v>43798</v>
      </c>
      <c r="M11366" s="286" t="s">
        <v>3248</v>
      </c>
    </row>
    <row r="11367" spans="1:13" s="269" customFormat="1" ht="15.5" hidden="1" thickTop="1" thickBot="1" x14ac:dyDescent="0.4">
      <c r="A11367" s="287" t="s">
        <v>8149</v>
      </c>
      <c r="B11367" s="284" t="str">
        <f>VLOOKUP(A11367,Lists!B:C,2,FALSE)</f>
        <v>MEX001</v>
      </c>
      <c r="C11367" s="284" t="str">
        <f>VLOOKUP(A11367,Lists!B:D,3,FALSE)</f>
        <v>MEX</v>
      </c>
      <c r="D11367" s="289" t="s">
        <v>5115</v>
      </c>
      <c r="E11367" s="289">
        <v>240</v>
      </c>
      <c r="F11367" s="289" t="s">
        <v>7759</v>
      </c>
      <c r="G11367" s="289" t="s">
        <v>730</v>
      </c>
      <c r="H11367" s="278">
        <f t="shared" si="373"/>
        <v>3</v>
      </c>
      <c r="I11367" s="252" t="s">
        <v>7764</v>
      </c>
      <c r="J11367" s="289" t="s">
        <v>7772</v>
      </c>
      <c r="K11367" s="278" t="str">
        <f t="shared" si="374"/>
        <v>MEX001Fatalities in all crises</v>
      </c>
      <c r="L11367" s="290">
        <v>43798</v>
      </c>
      <c r="M11367" s="290" t="s">
        <v>3248</v>
      </c>
    </row>
    <row r="11368" spans="1:13" s="269" customFormat="1" ht="15.5" hidden="1" thickTop="1" thickBot="1" x14ac:dyDescent="0.4">
      <c r="A11368" s="283" t="s">
        <v>8149</v>
      </c>
      <c r="B11368" s="284" t="str">
        <f>VLOOKUP(A11368,Lists!B:C,2,FALSE)</f>
        <v>MEX001</v>
      </c>
      <c r="C11368" s="284" t="str">
        <f>VLOOKUP(A11368,Lists!B:D,3,FALSE)</f>
        <v>MEX</v>
      </c>
      <c r="D11368" s="285" t="s">
        <v>5108</v>
      </c>
      <c r="E11368" s="285" t="s">
        <v>888</v>
      </c>
      <c r="F11368" s="285" t="s">
        <v>888</v>
      </c>
      <c r="G11368" s="285" t="s">
        <v>888</v>
      </c>
      <c r="H11368" s="278" t="str">
        <f t="shared" si="373"/>
        <v>x</v>
      </c>
      <c r="I11368" s="251" t="s">
        <v>888</v>
      </c>
      <c r="J11368" s="285" t="s">
        <v>8220</v>
      </c>
      <c r="K11368" s="278" t="str">
        <f t="shared" si="374"/>
        <v>MEX001Buildings damaged</v>
      </c>
      <c r="L11368" s="286">
        <v>43798</v>
      </c>
      <c r="M11368" s="286" t="s">
        <v>3248</v>
      </c>
    </row>
    <row r="11369" spans="1:13" s="269" customFormat="1" ht="15.5" hidden="1" thickTop="1" thickBot="1" x14ac:dyDescent="0.4">
      <c r="A11369" s="287" t="s">
        <v>8149</v>
      </c>
      <c r="B11369" s="284" t="str">
        <f>VLOOKUP(A11369,Lists!B:C,2,FALSE)</f>
        <v>MEX001</v>
      </c>
      <c r="C11369" s="284" t="str">
        <f>VLOOKUP(A11369,Lists!B:D,3,FALSE)</f>
        <v>MEX</v>
      </c>
      <c r="D11369" s="289" t="s">
        <v>5109</v>
      </c>
      <c r="E11369" s="289" t="s">
        <v>888</v>
      </c>
      <c r="F11369" s="289" t="s">
        <v>888</v>
      </c>
      <c r="G11369" s="289" t="s">
        <v>888</v>
      </c>
      <c r="H11369" s="278" t="str">
        <f t="shared" si="373"/>
        <v>x</v>
      </c>
      <c r="I11369" s="252" t="s">
        <v>888</v>
      </c>
      <c r="J11369" s="289" t="s">
        <v>8220</v>
      </c>
      <c r="K11369" s="278" t="str">
        <f t="shared" si="374"/>
        <v>MEX001Buildings destroyed</v>
      </c>
      <c r="L11369" s="290">
        <v>43798</v>
      </c>
      <c r="M11369" s="290" t="s">
        <v>3248</v>
      </c>
    </row>
    <row r="11370" spans="1:13" s="269" customFormat="1" ht="15.5" hidden="1" thickTop="1" thickBot="1" x14ac:dyDescent="0.4">
      <c r="A11370" s="283" t="s">
        <v>8149</v>
      </c>
      <c r="B11370" s="284" t="str">
        <f>VLOOKUP(A11370,Lists!B:C,2,FALSE)</f>
        <v>MEX001</v>
      </c>
      <c r="C11370" s="284" t="str">
        <f>VLOOKUP(A11370,Lists!B:D,3,FALSE)</f>
        <v>MEX</v>
      </c>
      <c r="D11370" s="285" t="s">
        <v>742</v>
      </c>
      <c r="E11370" s="285" t="s">
        <v>446</v>
      </c>
      <c r="F11370" s="285" t="s">
        <v>446</v>
      </c>
      <c r="G11370" s="285" t="s">
        <v>446</v>
      </c>
      <c r="H11370" s="278" t="str">
        <f t="shared" si="373"/>
        <v>x</v>
      </c>
      <c r="I11370" s="251" t="s">
        <v>446</v>
      </c>
      <c r="J11370" s="285" t="s">
        <v>8222</v>
      </c>
      <c r="K11370" s="278" t="str">
        <f t="shared" si="374"/>
        <v>MEX001Economic Losses</v>
      </c>
      <c r="L11370" s="286">
        <v>43798</v>
      </c>
      <c r="M11370" s="286" t="s">
        <v>3248</v>
      </c>
    </row>
    <row r="11371" spans="1:13" s="269" customFormat="1" ht="15.5" hidden="1" thickTop="1" thickBot="1" x14ac:dyDescent="0.4">
      <c r="A11371" s="287" t="s">
        <v>8149</v>
      </c>
      <c r="B11371" s="284" t="str">
        <f>VLOOKUP(A11371,Lists!B:C,2,FALSE)</f>
        <v>MEX001</v>
      </c>
      <c r="C11371" s="284" t="str">
        <f>VLOOKUP(A11371,Lists!B:D,3,FALSE)</f>
        <v>MEX</v>
      </c>
      <c r="D11371" s="289" t="s">
        <v>752</v>
      </c>
      <c r="E11371" s="289" t="s">
        <v>446</v>
      </c>
      <c r="F11371" s="289" t="s">
        <v>446</v>
      </c>
      <c r="G11371" s="289" t="s">
        <v>446</v>
      </c>
      <c r="H11371" s="278" t="str">
        <f t="shared" si="373"/>
        <v>x</v>
      </c>
      <c r="I11371" s="252" t="s">
        <v>446</v>
      </c>
      <c r="J11371" s="289" t="s">
        <v>8223</v>
      </c>
      <c r="K11371" s="278" t="str">
        <f t="shared" si="374"/>
        <v>MEX001People in Need</v>
      </c>
      <c r="L11371" s="290">
        <v>43798</v>
      </c>
      <c r="M11371" s="290" t="s">
        <v>3248</v>
      </c>
    </row>
    <row r="11372" spans="1:13" s="269" customFormat="1" ht="15.5" hidden="1" thickTop="1" thickBot="1" x14ac:dyDescent="0.4">
      <c r="A11372" s="283" t="s">
        <v>8149</v>
      </c>
      <c r="B11372" s="284" t="str">
        <f>VLOOKUP(A11372,Lists!B:C,2,FALSE)</f>
        <v>MEX001</v>
      </c>
      <c r="C11372" s="284" t="str">
        <f>VLOOKUP(A11372,Lists!B:D,3,FALSE)</f>
        <v>MEX</v>
      </c>
      <c r="D11372" s="285" t="s">
        <v>5110</v>
      </c>
      <c r="E11372" s="285" t="s">
        <v>446</v>
      </c>
      <c r="F11372" s="285" t="s">
        <v>446</v>
      </c>
      <c r="G11372" s="285" t="s">
        <v>446</v>
      </c>
      <c r="H11372" s="278" t="str">
        <f t="shared" si="373"/>
        <v>x</v>
      </c>
      <c r="I11372" s="251" t="s">
        <v>446</v>
      </c>
      <c r="J11372" s="285" t="s">
        <v>8223</v>
      </c>
      <c r="K11372" s="278" t="str">
        <f t="shared" si="374"/>
        <v>MEX001Minimal humanitarian conditions - Level 1</v>
      </c>
      <c r="L11372" s="286">
        <v>43798</v>
      </c>
      <c r="M11372" s="286" t="s">
        <v>3248</v>
      </c>
    </row>
    <row r="11373" spans="1:13" s="269" customFormat="1" ht="15.5" hidden="1" thickTop="1" thickBot="1" x14ac:dyDescent="0.4">
      <c r="A11373" s="287" t="s">
        <v>8149</v>
      </c>
      <c r="B11373" s="284" t="str">
        <f>VLOOKUP(A11373,Lists!B:C,2,FALSE)</f>
        <v>MEX001</v>
      </c>
      <c r="C11373" s="284" t="str">
        <f>VLOOKUP(A11373,Lists!B:D,3,FALSE)</f>
        <v>MEX</v>
      </c>
      <c r="D11373" s="289" t="s">
        <v>5111</v>
      </c>
      <c r="E11373" s="289" t="s">
        <v>446</v>
      </c>
      <c r="F11373" s="289" t="s">
        <v>446</v>
      </c>
      <c r="G11373" s="289" t="s">
        <v>446</v>
      </c>
      <c r="H11373" s="278" t="str">
        <f t="shared" si="373"/>
        <v>x</v>
      </c>
      <c r="I11373" s="252" t="s">
        <v>446</v>
      </c>
      <c r="J11373" s="289" t="s">
        <v>8223</v>
      </c>
      <c r="K11373" s="278" t="str">
        <f t="shared" si="374"/>
        <v>MEX001Stressed humanitarian conditions - Level 2</v>
      </c>
      <c r="L11373" s="290">
        <v>43798</v>
      </c>
      <c r="M11373" s="290" t="s">
        <v>3248</v>
      </c>
    </row>
    <row r="11374" spans="1:13" s="269" customFormat="1" ht="15.5" hidden="1" thickTop="1" thickBot="1" x14ac:dyDescent="0.4">
      <c r="A11374" s="283" t="s">
        <v>8149</v>
      </c>
      <c r="B11374" s="284" t="str">
        <f>VLOOKUP(A11374,Lists!B:C,2,FALSE)</f>
        <v>MEX001</v>
      </c>
      <c r="C11374" s="284" t="str">
        <f>VLOOKUP(A11374,Lists!B:D,3,FALSE)</f>
        <v>MEX</v>
      </c>
      <c r="D11374" s="285" t="s">
        <v>5112</v>
      </c>
      <c r="E11374" s="285" t="s">
        <v>446</v>
      </c>
      <c r="F11374" s="285" t="s">
        <v>446</v>
      </c>
      <c r="G11374" s="285" t="s">
        <v>446</v>
      </c>
      <c r="H11374" s="278" t="str">
        <f t="shared" si="373"/>
        <v>x</v>
      </c>
      <c r="I11374" s="251" t="s">
        <v>446</v>
      </c>
      <c r="J11374" s="285" t="s">
        <v>8223</v>
      </c>
      <c r="K11374" s="278" t="str">
        <f t="shared" si="374"/>
        <v>MEX001Moderate humanitarian conditions - Level 3</v>
      </c>
      <c r="L11374" s="286">
        <v>43798</v>
      </c>
      <c r="M11374" s="286" t="s">
        <v>3248</v>
      </c>
    </row>
    <row r="11375" spans="1:13" s="269" customFormat="1" ht="15.5" hidden="1" thickTop="1" thickBot="1" x14ac:dyDescent="0.4">
      <c r="A11375" s="287" t="s">
        <v>8149</v>
      </c>
      <c r="B11375" s="284" t="str">
        <f>VLOOKUP(A11375,Lists!B:C,2,FALSE)</f>
        <v>MEX001</v>
      </c>
      <c r="C11375" s="284" t="str">
        <f>VLOOKUP(A11375,Lists!B:D,3,FALSE)</f>
        <v>MEX</v>
      </c>
      <c r="D11375" s="289" t="s">
        <v>5113</v>
      </c>
      <c r="E11375" s="289" t="s">
        <v>446</v>
      </c>
      <c r="F11375" s="289" t="s">
        <v>446</v>
      </c>
      <c r="G11375" s="289" t="s">
        <v>446</v>
      </c>
      <c r="H11375" s="278" t="str">
        <f t="shared" si="373"/>
        <v>x</v>
      </c>
      <c r="I11375" s="252" t="s">
        <v>446</v>
      </c>
      <c r="J11375" s="289" t="s">
        <v>8223</v>
      </c>
      <c r="K11375" s="278" t="str">
        <f t="shared" si="374"/>
        <v>MEX001Severe humanitarian conditions - Level 4</v>
      </c>
      <c r="L11375" s="290">
        <v>43798</v>
      </c>
      <c r="M11375" s="290" t="s">
        <v>3248</v>
      </c>
    </row>
    <row r="11376" spans="1:13" s="269" customFormat="1" ht="15.5" hidden="1" thickTop="1" thickBot="1" x14ac:dyDescent="0.4">
      <c r="A11376" s="283" t="s">
        <v>8149</v>
      </c>
      <c r="B11376" s="284" t="str">
        <f>VLOOKUP(A11376,Lists!B:C,2,FALSE)</f>
        <v>MEX001</v>
      </c>
      <c r="C11376" s="284" t="str">
        <f>VLOOKUP(A11376,Lists!B:D,3,FALSE)</f>
        <v>MEX</v>
      </c>
      <c r="D11376" s="285" t="s">
        <v>5114</v>
      </c>
      <c r="E11376" s="285" t="s">
        <v>446</v>
      </c>
      <c r="F11376" s="285" t="s">
        <v>446</v>
      </c>
      <c r="G11376" s="285" t="s">
        <v>446</v>
      </c>
      <c r="H11376" s="278" t="str">
        <f t="shared" si="373"/>
        <v>x</v>
      </c>
      <c r="I11376" s="251" t="s">
        <v>446</v>
      </c>
      <c r="J11376" s="285" t="s">
        <v>8223</v>
      </c>
      <c r="K11376" s="278" t="str">
        <f t="shared" si="374"/>
        <v>MEX001Extreme humanitarian conditions - Level 5</v>
      </c>
      <c r="L11376" s="286">
        <v>43798</v>
      </c>
      <c r="M11376" s="286" t="s">
        <v>3248</v>
      </c>
    </row>
    <row r="11377" spans="1:13" s="269" customFormat="1" ht="15.5" hidden="1" thickTop="1" thickBot="1" x14ac:dyDescent="0.4">
      <c r="A11377" s="287" t="s">
        <v>8149</v>
      </c>
      <c r="B11377" s="284" t="str">
        <f>VLOOKUP(A11377,Lists!B:C,2,FALSE)</f>
        <v>MEX001</v>
      </c>
      <c r="C11377" s="284" t="str">
        <f>VLOOKUP(A11377,Lists!B:D,3,FALSE)</f>
        <v>MEX</v>
      </c>
      <c r="D11377" s="289" t="s">
        <v>691</v>
      </c>
      <c r="E11377" s="289" t="s">
        <v>446</v>
      </c>
      <c r="F11377" s="289" t="s">
        <v>446</v>
      </c>
      <c r="G11377" s="289" t="s">
        <v>446</v>
      </c>
      <c r="H11377" s="278" t="str">
        <f t="shared" si="373"/>
        <v>x</v>
      </c>
      <c r="I11377" s="252" t="s">
        <v>446</v>
      </c>
      <c r="J11377" s="289" t="s">
        <v>8220</v>
      </c>
      <c r="K11377" s="278" t="str">
        <f t="shared" si="374"/>
        <v>MEX001People facing limited access constraints</v>
      </c>
      <c r="L11377" s="290">
        <v>43798</v>
      </c>
      <c r="M11377" s="290" t="s">
        <v>3248</v>
      </c>
    </row>
    <row r="11378" spans="1:13" s="269" customFormat="1" ht="15.5" hidden="1" thickTop="1" thickBot="1" x14ac:dyDescent="0.4">
      <c r="A11378" s="283" t="s">
        <v>8149</v>
      </c>
      <c r="B11378" s="284" t="str">
        <f>VLOOKUP(A11378,Lists!B:C,2,FALSE)</f>
        <v>MEX001</v>
      </c>
      <c r="C11378" s="284" t="str">
        <f>VLOOKUP(A11378,Lists!B:D,3,FALSE)</f>
        <v>MEX</v>
      </c>
      <c r="D11378" s="285" t="s">
        <v>692</v>
      </c>
      <c r="E11378" s="285" t="s">
        <v>446</v>
      </c>
      <c r="F11378" s="285" t="s">
        <v>446</v>
      </c>
      <c r="G11378" s="285" t="s">
        <v>446</v>
      </c>
      <c r="H11378" s="278" t="str">
        <f t="shared" si="373"/>
        <v>x</v>
      </c>
      <c r="I11378" s="251" t="s">
        <v>446</v>
      </c>
      <c r="J11378" s="285" t="s">
        <v>8220</v>
      </c>
      <c r="K11378" s="278" t="str">
        <f t="shared" si="374"/>
        <v>MEX001People facing restricted access constraints</v>
      </c>
      <c r="L11378" s="286">
        <v>43798</v>
      </c>
      <c r="M11378" s="286" t="s">
        <v>3248</v>
      </c>
    </row>
    <row r="11379" spans="1:13" s="269" customFormat="1" ht="15.5" hidden="1" thickTop="1" thickBot="1" x14ac:dyDescent="0.4">
      <c r="A11379" s="287" t="s">
        <v>8149</v>
      </c>
      <c r="B11379" s="284" t="str">
        <f>VLOOKUP(A11379,Lists!B:C,2,FALSE)</f>
        <v>MEX001</v>
      </c>
      <c r="C11379" s="284" t="str">
        <f>VLOOKUP(A11379,Lists!B:D,3,FALSE)</f>
        <v>MEX</v>
      </c>
      <c r="D11379" s="289" t="s">
        <v>688</v>
      </c>
      <c r="E11379" s="289">
        <v>5</v>
      </c>
      <c r="F11379" s="289" t="s">
        <v>8257</v>
      </c>
      <c r="G11379" s="289" t="s">
        <v>731</v>
      </c>
      <c r="H11379" s="278">
        <f t="shared" si="373"/>
        <v>2</v>
      </c>
      <c r="I11379" s="252" t="s">
        <v>8258</v>
      </c>
      <c r="J11379" s="289" t="s">
        <v>7774</v>
      </c>
      <c r="K11379" s="278" t="str">
        <f t="shared" si="374"/>
        <v>MEX001Crisis affected groups</v>
      </c>
      <c r="L11379" s="290">
        <v>43798</v>
      </c>
      <c r="M11379" s="290" t="s">
        <v>3248</v>
      </c>
    </row>
    <row r="11380" spans="1:13" s="269" customFormat="1" ht="15.5" hidden="1" thickTop="1" thickBot="1" x14ac:dyDescent="0.4">
      <c r="A11380" s="283" t="s">
        <v>8149</v>
      </c>
      <c r="B11380" s="284" t="str">
        <f>VLOOKUP(A11380,Lists!B:C,2,FALSE)</f>
        <v>MEX001</v>
      </c>
      <c r="C11380" s="284" t="str">
        <f>VLOOKUP(A11380,Lists!B:D,3,FALSE)</f>
        <v>MEX</v>
      </c>
      <c r="D11380" s="285" t="s">
        <v>643</v>
      </c>
      <c r="E11380" s="285" t="s">
        <v>888</v>
      </c>
      <c r="F11380" s="285" t="s">
        <v>888</v>
      </c>
      <c r="G11380" s="285" t="s">
        <v>888</v>
      </c>
      <c r="H11380" s="278" t="str">
        <f t="shared" si="373"/>
        <v>x</v>
      </c>
      <c r="I11380" s="251" t="s">
        <v>888</v>
      </c>
      <c r="J11380" s="285" t="s">
        <v>7600</v>
      </c>
      <c r="K11380" s="278" t="str">
        <f t="shared" si="374"/>
        <v>MEX001Impediments to entry into country (bureaucratic and administrative)</v>
      </c>
      <c r="L11380" s="286">
        <v>43798</v>
      </c>
      <c r="M11380" s="286" t="s">
        <v>3248</v>
      </c>
    </row>
    <row r="11381" spans="1:13" s="269" customFormat="1" ht="15.5" hidden="1" thickTop="1" thickBot="1" x14ac:dyDescent="0.4">
      <c r="A11381" s="287" t="s">
        <v>8149</v>
      </c>
      <c r="B11381" s="284" t="str">
        <f>VLOOKUP(A11381,Lists!B:C,2,FALSE)</f>
        <v>MEX001</v>
      </c>
      <c r="C11381" s="284" t="str">
        <f>VLOOKUP(A11381,Lists!B:D,3,FALSE)</f>
        <v>MEX</v>
      </c>
      <c r="D11381" s="289" t="s">
        <v>644</v>
      </c>
      <c r="E11381" s="289">
        <v>1</v>
      </c>
      <c r="F11381" s="289" t="s">
        <v>8259</v>
      </c>
      <c r="G11381" s="289" t="s">
        <v>730</v>
      </c>
      <c r="H11381" s="278">
        <f t="shared" si="373"/>
        <v>3</v>
      </c>
      <c r="I11381" s="252" t="s">
        <v>8260</v>
      </c>
      <c r="J11381" s="289" t="s">
        <v>7600</v>
      </c>
      <c r="K11381" s="278" t="str">
        <f t="shared" si="374"/>
        <v>MEX001Restriction of movement (impediments to freedom of movement and/or administrative restrictions)</v>
      </c>
      <c r="L11381" s="290">
        <v>43798</v>
      </c>
      <c r="M11381" s="290" t="s">
        <v>3248</v>
      </c>
    </row>
    <row r="11382" spans="1:13" s="269" customFormat="1" ht="15.5" hidden="1" thickTop="1" thickBot="1" x14ac:dyDescent="0.4">
      <c r="A11382" s="283" t="s">
        <v>8149</v>
      </c>
      <c r="B11382" s="284" t="str">
        <f>VLOOKUP(A11382,Lists!B:C,2,FALSE)</f>
        <v>MEX001</v>
      </c>
      <c r="C11382" s="284" t="str">
        <f>VLOOKUP(A11382,Lists!B:D,3,FALSE)</f>
        <v>MEX</v>
      </c>
      <c r="D11382" s="285" t="s">
        <v>645</v>
      </c>
      <c r="E11382" s="285">
        <v>1</v>
      </c>
      <c r="F11382" s="285" t="s">
        <v>8243</v>
      </c>
      <c r="G11382" s="285" t="s">
        <v>731</v>
      </c>
      <c r="H11382" s="278">
        <f t="shared" si="373"/>
        <v>2</v>
      </c>
      <c r="I11382" s="251" t="s">
        <v>8242</v>
      </c>
      <c r="J11382" s="285" t="s">
        <v>7600</v>
      </c>
      <c r="K11382" s="278" t="str">
        <f t="shared" si="374"/>
        <v>MEX001Interference into implementation of humanitarian activities</v>
      </c>
      <c r="L11382" s="286">
        <v>43798</v>
      </c>
      <c r="M11382" s="286" t="s">
        <v>3248</v>
      </c>
    </row>
    <row r="11383" spans="1:13" s="269" customFormat="1" ht="15.5" hidden="1" thickTop="1" thickBot="1" x14ac:dyDescent="0.4">
      <c r="A11383" s="287" t="s">
        <v>8149</v>
      </c>
      <c r="B11383" s="284" t="str">
        <f>VLOOKUP(A11383,Lists!B:C,2,FALSE)</f>
        <v>MEX001</v>
      </c>
      <c r="C11383" s="284" t="str">
        <f>VLOOKUP(A11383,Lists!B:D,3,FALSE)</f>
        <v>MEX</v>
      </c>
      <c r="D11383" s="289" t="s">
        <v>646</v>
      </c>
      <c r="E11383" s="289">
        <v>0</v>
      </c>
      <c r="F11383" s="289" t="s">
        <v>8244</v>
      </c>
      <c r="G11383" s="289" t="s">
        <v>730</v>
      </c>
      <c r="H11383" s="278">
        <f t="shared" si="373"/>
        <v>3</v>
      </c>
      <c r="I11383" s="252" t="s">
        <v>8245</v>
      </c>
      <c r="J11383" s="289" t="s">
        <v>7600</v>
      </c>
      <c r="K11383" s="278" t="str">
        <f t="shared" si="374"/>
        <v>MEX001Violence against personnel, facilities and assets</v>
      </c>
      <c r="L11383" s="290">
        <v>43798</v>
      </c>
      <c r="M11383" s="290" t="s">
        <v>3248</v>
      </c>
    </row>
    <row r="11384" spans="1:13" s="269" customFormat="1" ht="15.5" hidden="1" thickTop="1" thickBot="1" x14ac:dyDescent="0.4">
      <c r="A11384" s="283" t="s">
        <v>8149</v>
      </c>
      <c r="B11384" s="284" t="str">
        <f>VLOOKUP(A11384,Lists!B:C,2,FALSE)</f>
        <v>MEX001</v>
      </c>
      <c r="C11384" s="284" t="str">
        <f>VLOOKUP(A11384,Lists!B:D,3,FALSE)</f>
        <v>MEX</v>
      </c>
      <c r="D11384" s="285" t="s">
        <v>647</v>
      </c>
      <c r="E11384" s="285">
        <v>0</v>
      </c>
      <c r="F11384" s="285" t="s">
        <v>8248</v>
      </c>
      <c r="G11384" s="285" t="s">
        <v>731</v>
      </c>
      <c r="H11384" s="278">
        <f t="shared" si="373"/>
        <v>2</v>
      </c>
      <c r="I11384" s="251" t="s">
        <v>8250</v>
      </c>
      <c r="J11384" s="285" t="s">
        <v>7600</v>
      </c>
      <c r="K11384" s="278" t="str">
        <f t="shared" si="374"/>
        <v>MEX001Denial of existence of humanitarian needs or entitlements to assistance</v>
      </c>
      <c r="L11384" s="286">
        <v>43798</v>
      </c>
      <c r="M11384" s="286" t="s">
        <v>3248</v>
      </c>
    </row>
    <row r="11385" spans="1:13" s="269" customFormat="1" ht="15.5" hidden="1" thickTop="1" thickBot="1" x14ac:dyDescent="0.4">
      <c r="A11385" s="287" t="s">
        <v>8149</v>
      </c>
      <c r="B11385" s="284" t="str">
        <f>VLOOKUP(A11385,Lists!B:C,2,FALSE)</f>
        <v>MEX001</v>
      </c>
      <c r="C11385" s="284" t="str">
        <f>VLOOKUP(A11385,Lists!B:D,3,FALSE)</f>
        <v>MEX</v>
      </c>
      <c r="D11385" s="289" t="s">
        <v>648</v>
      </c>
      <c r="E11385" s="289">
        <v>1</v>
      </c>
      <c r="F11385" s="289" t="s">
        <v>8259</v>
      </c>
      <c r="G11385" s="289" t="s">
        <v>730</v>
      </c>
      <c r="H11385" s="278">
        <f t="shared" ref="H11385:H11448" si="375">IF(G11385="x","x",IF(G11385="Low",3,IF(G11385="Medium",2,IF(G11385="High",1,FALSE))))</f>
        <v>3</v>
      </c>
      <c r="I11385" s="252" t="s">
        <v>8260</v>
      </c>
      <c r="J11385" s="289" t="s">
        <v>7600</v>
      </c>
      <c r="K11385" s="278" t="str">
        <f t="shared" si="374"/>
        <v>MEX001Restriction and obstruction of access to services and assistance</v>
      </c>
      <c r="L11385" s="290">
        <v>43798</v>
      </c>
      <c r="M11385" s="290" t="s">
        <v>3248</v>
      </c>
    </row>
    <row r="11386" spans="1:13" s="269" customFormat="1" ht="15.5" hidden="1" thickTop="1" thickBot="1" x14ac:dyDescent="0.4">
      <c r="A11386" s="283" t="s">
        <v>8149</v>
      </c>
      <c r="B11386" s="284" t="str">
        <f>VLOOKUP(A11386,Lists!B:C,2,FALSE)</f>
        <v>MEX001</v>
      </c>
      <c r="C11386" s="284" t="str">
        <f>VLOOKUP(A11386,Lists!B:D,3,FALSE)</f>
        <v>MEX</v>
      </c>
      <c r="D11386" s="285" t="s">
        <v>649</v>
      </c>
      <c r="E11386" s="285">
        <v>1</v>
      </c>
      <c r="F11386" s="285" t="s">
        <v>8254</v>
      </c>
      <c r="G11386" s="285" t="s">
        <v>731</v>
      </c>
      <c r="H11386" s="278">
        <f t="shared" si="375"/>
        <v>2</v>
      </c>
      <c r="I11386" s="251" t="s">
        <v>8255</v>
      </c>
      <c r="J11386" s="285" t="s">
        <v>7600</v>
      </c>
      <c r="K11386" s="278" t="str">
        <f t="shared" si="374"/>
        <v>MEX001Ongoing insecurity/hostilities affecting humanitarian assistance</v>
      </c>
      <c r="L11386" s="286">
        <v>43798</v>
      </c>
      <c r="M11386" s="286" t="s">
        <v>3248</v>
      </c>
    </row>
    <row r="11387" spans="1:13" s="269" customFormat="1" ht="15.5" hidden="1" thickTop="1" thickBot="1" x14ac:dyDescent="0.4">
      <c r="A11387" s="287" t="s">
        <v>8149</v>
      </c>
      <c r="B11387" s="284" t="str">
        <f>VLOOKUP(A11387,Lists!B:C,2,FALSE)</f>
        <v>MEX001</v>
      </c>
      <c r="C11387" s="284" t="str">
        <f>VLOOKUP(A11387,Lists!B:D,3,FALSE)</f>
        <v>MEX</v>
      </c>
      <c r="D11387" s="289" t="s">
        <v>650</v>
      </c>
      <c r="E11387" s="289" t="s">
        <v>446</v>
      </c>
      <c r="F11387" s="289" t="s">
        <v>446</v>
      </c>
      <c r="G11387" s="289" t="s">
        <v>446</v>
      </c>
      <c r="H11387" s="278" t="str">
        <f t="shared" si="375"/>
        <v>x</v>
      </c>
      <c r="I11387" s="252" t="s">
        <v>446</v>
      </c>
      <c r="J11387" s="289" t="s">
        <v>7600</v>
      </c>
      <c r="K11387" s="278" t="str">
        <f t="shared" si="374"/>
        <v xml:space="preserve">MEX001Presence of mines and improvised explosive devices </v>
      </c>
      <c r="L11387" s="290">
        <v>43798</v>
      </c>
      <c r="M11387" s="290" t="s">
        <v>3248</v>
      </c>
    </row>
    <row r="11388" spans="1:13" s="269" customFormat="1" ht="15.5" hidden="1" thickTop="1" thickBot="1" x14ac:dyDescent="0.4">
      <c r="A11388" s="283" t="s">
        <v>8149</v>
      </c>
      <c r="B11388" s="284" t="str">
        <f>VLOOKUP(A11388,Lists!B:C,2,FALSE)</f>
        <v>MEX001</v>
      </c>
      <c r="C11388" s="284" t="str">
        <f>VLOOKUP(A11388,Lists!B:D,3,FALSE)</f>
        <v>MEX</v>
      </c>
      <c r="D11388" s="285" t="s">
        <v>651</v>
      </c>
      <c r="E11388" s="285" t="s">
        <v>888</v>
      </c>
      <c r="F11388" s="285" t="s">
        <v>446</v>
      </c>
      <c r="G11388" s="285" t="s">
        <v>888</v>
      </c>
      <c r="H11388" s="278" t="str">
        <f t="shared" si="375"/>
        <v>x</v>
      </c>
      <c r="I11388" s="251" t="s">
        <v>446</v>
      </c>
      <c r="J11388" s="285" t="s">
        <v>7600</v>
      </c>
      <c r="K11388" s="278" t="str">
        <f t="shared" ref="K11388:K11451" si="376">B11388&amp;""&amp;D11388</f>
        <v>MEX001Physical constraints in the environment (obstacles related to terrain, climate, lack of infrastructure, etc.)</v>
      </c>
      <c r="L11388" s="286">
        <v>43798</v>
      </c>
      <c r="M11388" s="286" t="s">
        <v>3248</v>
      </c>
    </row>
    <row r="11389" spans="1:13" s="269" customFormat="1" ht="15.5" hidden="1" thickTop="1" thickBot="1" x14ac:dyDescent="0.4">
      <c r="A11389" s="287" t="s">
        <v>8140</v>
      </c>
      <c r="B11389" s="288" t="str">
        <f>VLOOKUP(A11389,Lists!B:C,2,FALSE)</f>
        <v>BGD005</v>
      </c>
      <c r="C11389" s="288" t="str">
        <f>VLOOKUP(A11389,Lists!B:D,3,FALSE)</f>
        <v>BGD</v>
      </c>
      <c r="D11389" s="289" t="s">
        <v>522</v>
      </c>
      <c r="E11389" s="289">
        <v>143231852</v>
      </c>
      <c r="F11389" s="289" t="s">
        <v>6713</v>
      </c>
      <c r="G11389" s="289" t="s">
        <v>731</v>
      </c>
      <c r="H11389" s="278">
        <f t="shared" si="375"/>
        <v>2</v>
      </c>
      <c r="I11389" s="252" t="s">
        <v>5878</v>
      </c>
      <c r="J11389" s="289" t="s">
        <v>6714</v>
      </c>
      <c r="K11389" s="278" t="str">
        <f t="shared" si="376"/>
        <v>BGD005Total population</v>
      </c>
      <c r="L11389" s="290">
        <v>43801</v>
      </c>
      <c r="M11389" s="290" t="s">
        <v>3248</v>
      </c>
    </row>
    <row r="11390" spans="1:13" s="269" customFormat="1" ht="15.5" hidden="1" thickTop="1" thickBot="1" x14ac:dyDescent="0.4">
      <c r="A11390" s="283" t="s">
        <v>8140</v>
      </c>
      <c r="B11390" s="284" t="str">
        <f>VLOOKUP(A11390,Lists!B:C,2,FALSE)</f>
        <v>BGD005</v>
      </c>
      <c r="C11390" s="284" t="str">
        <f>VLOOKUP(A11390,Lists!B:D,3,FALSE)</f>
        <v>BGD</v>
      </c>
      <c r="D11390" s="285" t="s">
        <v>660</v>
      </c>
      <c r="E11390" s="285">
        <v>21974</v>
      </c>
      <c r="F11390" s="285" t="s">
        <v>8188</v>
      </c>
      <c r="G11390" s="285" t="s">
        <v>731</v>
      </c>
      <c r="H11390" s="278">
        <f t="shared" si="375"/>
        <v>2</v>
      </c>
      <c r="I11390" s="251" t="s">
        <v>8194</v>
      </c>
      <c r="J11390" s="285" t="s">
        <v>8201</v>
      </c>
      <c r="K11390" s="278" t="str">
        <f t="shared" si="376"/>
        <v>BGD005Landmass affected</v>
      </c>
      <c r="L11390" s="286">
        <v>43801</v>
      </c>
      <c r="M11390" s="286" t="s">
        <v>3248</v>
      </c>
    </row>
    <row r="11391" spans="1:13" s="269" customFormat="1" ht="15.5" hidden="1" thickTop="1" thickBot="1" x14ac:dyDescent="0.4">
      <c r="A11391" s="287" t="s">
        <v>8140</v>
      </c>
      <c r="B11391" s="288" t="str">
        <f>VLOOKUP(A11391,Lists!B:C,2,FALSE)</f>
        <v>BGD005</v>
      </c>
      <c r="C11391" s="288" t="str">
        <f>VLOOKUP(A11391,Lists!B:D,3,FALSE)</f>
        <v>BGD</v>
      </c>
      <c r="D11391" s="289" t="s">
        <v>737</v>
      </c>
      <c r="E11391" s="289">
        <v>10988000</v>
      </c>
      <c r="F11391" s="289" t="s">
        <v>8189</v>
      </c>
      <c r="G11391" s="289" t="s">
        <v>731</v>
      </c>
      <c r="H11391" s="278">
        <f t="shared" si="375"/>
        <v>2</v>
      </c>
      <c r="I11391" s="252" t="s">
        <v>8195</v>
      </c>
      <c r="J11391" s="289" t="s">
        <v>8202</v>
      </c>
      <c r="K11391" s="278" t="str">
        <f t="shared" si="376"/>
        <v>BGD005People exposed</v>
      </c>
      <c r="L11391" s="290">
        <v>43801</v>
      </c>
      <c r="M11391" s="290" t="s">
        <v>3248</v>
      </c>
    </row>
    <row r="11392" spans="1:13" s="269" customFormat="1" ht="15.5" hidden="1" thickTop="1" thickBot="1" x14ac:dyDescent="0.4">
      <c r="A11392" s="283" t="s">
        <v>8140</v>
      </c>
      <c r="B11392" s="284" t="str">
        <f>VLOOKUP(A11392,Lists!B:C,2,FALSE)</f>
        <v>BGD005</v>
      </c>
      <c r="C11392" s="284" t="str">
        <f>VLOOKUP(A11392,Lists!B:D,3,FALSE)</f>
        <v>BGD</v>
      </c>
      <c r="D11392" s="285" t="s">
        <v>533</v>
      </c>
      <c r="E11392" s="285">
        <v>722674</v>
      </c>
      <c r="F11392" s="285" t="s">
        <v>8190</v>
      </c>
      <c r="G11392" s="285" t="s">
        <v>730</v>
      </c>
      <c r="H11392" s="278">
        <f t="shared" si="375"/>
        <v>3</v>
      </c>
      <c r="I11392" s="251" t="s">
        <v>8196</v>
      </c>
      <c r="J11392" s="285" t="s">
        <v>8203</v>
      </c>
      <c r="K11392" s="278" t="str">
        <f t="shared" si="376"/>
        <v>BGD005People affected</v>
      </c>
      <c r="L11392" s="286">
        <v>43801</v>
      </c>
      <c r="M11392" s="286" t="s">
        <v>3248</v>
      </c>
    </row>
    <row r="11393" spans="1:13" s="269" customFormat="1" ht="15.5" thickTop="1" thickBot="1" x14ac:dyDescent="0.4">
      <c r="A11393" s="287" t="s">
        <v>8140</v>
      </c>
      <c r="B11393" s="288" t="str">
        <f>VLOOKUP(A11393,Lists!B:C,2,FALSE)</f>
        <v>BGD005</v>
      </c>
      <c r="C11393" s="288" t="str">
        <f>VLOOKUP(A11393,Lists!B:D,3,FALSE)</f>
        <v>BGD</v>
      </c>
      <c r="D11393" s="289" t="s">
        <v>666</v>
      </c>
      <c r="E11393" s="289" t="s">
        <v>446</v>
      </c>
      <c r="F11393" s="289" t="s">
        <v>446</v>
      </c>
      <c r="G11393" s="289" t="s">
        <v>446</v>
      </c>
      <c r="H11393" s="278" t="str">
        <f t="shared" si="375"/>
        <v>x</v>
      </c>
      <c r="I11393" s="252" t="s">
        <v>446</v>
      </c>
      <c r="J11393" s="289" t="s">
        <v>8204</v>
      </c>
      <c r="K11393" s="278" t="str">
        <f t="shared" si="376"/>
        <v>BGD005People displaced</v>
      </c>
      <c r="L11393" s="290">
        <v>43801</v>
      </c>
      <c r="M11393" s="290" t="s">
        <v>3248</v>
      </c>
    </row>
    <row r="11394" spans="1:13" s="269" customFormat="1" ht="15.5" hidden="1" thickTop="1" thickBot="1" x14ac:dyDescent="0.4">
      <c r="A11394" s="283" t="s">
        <v>8140</v>
      </c>
      <c r="B11394" s="284" t="str">
        <f>VLOOKUP(A11394,Lists!B:C,2,FALSE)</f>
        <v>BGD005</v>
      </c>
      <c r="C11394" s="284" t="str">
        <f>VLOOKUP(A11394,Lists!B:D,3,FALSE)</f>
        <v>BGD</v>
      </c>
      <c r="D11394" s="285" t="s">
        <v>5028</v>
      </c>
      <c r="E11394" s="285" t="s">
        <v>446</v>
      </c>
      <c r="F11394" s="285" t="s">
        <v>446</v>
      </c>
      <c r="G11394" s="285" t="s">
        <v>446</v>
      </c>
      <c r="H11394" s="278" t="str">
        <f t="shared" si="375"/>
        <v>x</v>
      </c>
      <c r="I11394" s="251" t="s">
        <v>446</v>
      </c>
      <c r="J11394" s="285" t="s">
        <v>446</v>
      </c>
      <c r="K11394" s="278" t="str">
        <f t="shared" si="376"/>
        <v>BGD005Illness cases reported</v>
      </c>
      <c r="L11394" s="286">
        <v>43801</v>
      </c>
      <c r="M11394" s="286" t="s">
        <v>3248</v>
      </c>
    </row>
    <row r="11395" spans="1:13" s="269" customFormat="1" ht="15.5" hidden="1" thickTop="1" thickBot="1" x14ac:dyDescent="0.4">
      <c r="A11395" s="287" t="s">
        <v>8140</v>
      </c>
      <c r="B11395" s="288" t="str">
        <f>VLOOKUP(A11395,Lists!B:C,2,FALSE)</f>
        <v>BGD005</v>
      </c>
      <c r="C11395" s="288" t="str">
        <f>VLOOKUP(A11395,Lists!B:D,3,FALSE)</f>
        <v>BGD</v>
      </c>
      <c r="D11395" s="289" t="s">
        <v>5027</v>
      </c>
      <c r="E11395" s="289">
        <v>71</v>
      </c>
      <c r="F11395" s="289" t="s">
        <v>8191</v>
      </c>
      <c r="G11395" s="289" t="s">
        <v>732</v>
      </c>
      <c r="H11395" s="278">
        <f t="shared" si="375"/>
        <v>1</v>
      </c>
      <c r="I11395" s="252" t="s">
        <v>8197</v>
      </c>
      <c r="J11395" s="289" t="s">
        <v>8205</v>
      </c>
      <c r="K11395" s="278" t="str">
        <f t="shared" si="376"/>
        <v>BGD005Injuries reported</v>
      </c>
      <c r="L11395" s="290">
        <v>43801</v>
      </c>
      <c r="M11395" s="290" t="s">
        <v>3248</v>
      </c>
    </row>
    <row r="11396" spans="1:13" s="269" customFormat="1" ht="15.5" hidden="1" thickTop="1" thickBot="1" x14ac:dyDescent="0.4">
      <c r="A11396" s="283" t="s">
        <v>8140</v>
      </c>
      <c r="B11396" s="284" t="str">
        <f>VLOOKUP(A11396,Lists!B:C,2,FALSE)</f>
        <v>BGD005</v>
      </c>
      <c r="C11396" s="284" t="str">
        <f>VLOOKUP(A11396,Lists!B:D,3,FALSE)</f>
        <v>BGD</v>
      </c>
      <c r="D11396" s="285" t="s">
        <v>5029</v>
      </c>
      <c r="E11396" s="285">
        <v>12</v>
      </c>
      <c r="F11396" s="285" t="s">
        <v>8191</v>
      </c>
      <c r="G11396" s="285" t="s">
        <v>732</v>
      </c>
      <c r="H11396" s="278">
        <f t="shared" si="375"/>
        <v>1</v>
      </c>
      <c r="I11396" s="251" t="s">
        <v>8197</v>
      </c>
      <c r="J11396" s="285" t="s">
        <v>8206</v>
      </c>
      <c r="K11396" s="278" t="str">
        <f t="shared" si="376"/>
        <v>BGD005Fatalities reported</v>
      </c>
      <c r="L11396" s="286">
        <v>43801</v>
      </c>
      <c r="M11396" s="286" t="s">
        <v>3248</v>
      </c>
    </row>
    <row r="11397" spans="1:13" s="269" customFormat="1" ht="15.5" hidden="1" thickTop="1" thickBot="1" x14ac:dyDescent="0.4">
      <c r="A11397" s="287" t="s">
        <v>8140</v>
      </c>
      <c r="B11397" s="288" t="str">
        <f>VLOOKUP(A11397,Lists!B:C,2,FALSE)</f>
        <v>BGD005</v>
      </c>
      <c r="C11397" s="288" t="str">
        <f>VLOOKUP(A11397,Lists!B:D,3,FALSE)</f>
        <v>BGD</v>
      </c>
      <c r="D11397" s="289" t="s">
        <v>5115</v>
      </c>
      <c r="E11397" s="289">
        <v>22</v>
      </c>
      <c r="F11397" s="289" t="s">
        <v>8192</v>
      </c>
      <c r="G11397" s="289" t="s">
        <v>731</v>
      </c>
      <c r="H11397" s="278">
        <f t="shared" si="375"/>
        <v>2</v>
      </c>
      <c r="I11397" s="252" t="s">
        <v>8198</v>
      </c>
      <c r="J11397" s="289" t="s">
        <v>8207</v>
      </c>
      <c r="K11397" s="278" t="str">
        <f t="shared" si="376"/>
        <v>BGD005Fatalities in all crises</v>
      </c>
      <c r="L11397" s="290">
        <v>43801</v>
      </c>
      <c r="M11397" s="290" t="s">
        <v>3248</v>
      </c>
    </row>
    <row r="11398" spans="1:13" s="269" customFormat="1" ht="15.5" hidden="1" thickTop="1" thickBot="1" x14ac:dyDescent="0.4">
      <c r="A11398" s="283" t="s">
        <v>8140</v>
      </c>
      <c r="B11398" s="284" t="str">
        <f>VLOOKUP(A11398,Lists!B:C,2,FALSE)</f>
        <v>BGD005</v>
      </c>
      <c r="C11398" s="284" t="str">
        <f>VLOOKUP(A11398,Lists!B:D,3,FALSE)</f>
        <v>BGD</v>
      </c>
      <c r="D11398" s="285" t="s">
        <v>5108</v>
      </c>
      <c r="E11398" s="285">
        <v>108018</v>
      </c>
      <c r="F11398" s="285" t="s">
        <v>8190</v>
      </c>
      <c r="G11398" s="285" t="s">
        <v>731</v>
      </c>
      <c r="H11398" s="278">
        <f t="shared" si="375"/>
        <v>2</v>
      </c>
      <c r="I11398" s="251" t="s">
        <v>8196</v>
      </c>
      <c r="J11398" s="285" t="s">
        <v>8208</v>
      </c>
      <c r="K11398" s="278" t="str">
        <f t="shared" si="376"/>
        <v>BGD005Buildings damaged</v>
      </c>
      <c r="L11398" s="286">
        <v>43801</v>
      </c>
      <c r="M11398" s="286" t="s">
        <v>3248</v>
      </c>
    </row>
    <row r="11399" spans="1:13" s="269" customFormat="1" ht="15.5" hidden="1" thickTop="1" thickBot="1" x14ac:dyDescent="0.4">
      <c r="A11399" s="287" t="s">
        <v>8140</v>
      </c>
      <c r="B11399" s="288" t="str">
        <f>VLOOKUP(A11399,Lists!B:C,2,FALSE)</f>
        <v>BGD005</v>
      </c>
      <c r="C11399" s="288" t="str">
        <f>VLOOKUP(A11399,Lists!B:D,3,FALSE)</f>
        <v>BGD</v>
      </c>
      <c r="D11399" s="289" t="s">
        <v>5109</v>
      </c>
      <c r="E11399" s="289" t="s">
        <v>446</v>
      </c>
      <c r="F11399" s="289" t="s">
        <v>446</v>
      </c>
      <c r="G11399" s="289" t="s">
        <v>446</v>
      </c>
      <c r="H11399" s="278" t="str">
        <f t="shared" si="375"/>
        <v>x</v>
      </c>
      <c r="I11399" s="252" t="s">
        <v>446</v>
      </c>
      <c r="J11399" s="289" t="s">
        <v>446</v>
      </c>
      <c r="K11399" s="278" t="str">
        <f t="shared" si="376"/>
        <v>BGD005Buildings destroyed</v>
      </c>
      <c r="L11399" s="290">
        <v>43801</v>
      </c>
      <c r="M11399" s="290" t="s">
        <v>3248</v>
      </c>
    </row>
    <row r="11400" spans="1:13" s="269" customFormat="1" ht="15.5" hidden="1" thickTop="1" thickBot="1" x14ac:dyDescent="0.4">
      <c r="A11400" s="283" t="s">
        <v>8140</v>
      </c>
      <c r="B11400" s="284" t="str">
        <f>VLOOKUP(A11400,Lists!B:C,2,FALSE)</f>
        <v>BGD005</v>
      </c>
      <c r="C11400" s="284" t="str">
        <f>VLOOKUP(A11400,Lists!B:D,3,FALSE)</f>
        <v>BGD</v>
      </c>
      <c r="D11400" s="285" t="s">
        <v>742</v>
      </c>
      <c r="E11400" s="285" t="s">
        <v>446</v>
      </c>
      <c r="F11400" s="285" t="s">
        <v>446</v>
      </c>
      <c r="G11400" s="285" t="s">
        <v>446</v>
      </c>
      <c r="H11400" s="278" t="str">
        <f t="shared" si="375"/>
        <v>x</v>
      </c>
      <c r="I11400" s="251" t="s">
        <v>446</v>
      </c>
      <c r="J11400" s="285" t="s">
        <v>446</v>
      </c>
      <c r="K11400" s="278" t="str">
        <f t="shared" si="376"/>
        <v>BGD005Economic Losses</v>
      </c>
      <c r="L11400" s="286">
        <v>43801</v>
      </c>
      <c r="M11400" s="286" t="s">
        <v>3248</v>
      </c>
    </row>
    <row r="11401" spans="1:13" s="269" customFormat="1" ht="15.5" hidden="1" thickTop="1" thickBot="1" x14ac:dyDescent="0.4">
      <c r="A11401" s="287" t="s">
        <v>8140</v>
      </c>
      <c r="B11401" s="288" t="str">
        <f>VLOOKUP(A11401,Lists!B:C,2,FALSE)</f>
        <v>BGD005</v>
      </c>
      <c r="C11401" s="288" t="str">
        <f>VLOOKUP(A11401,Lists!B:D,3,FALSE)</f>
        <v>BGD</v>
      </c>
      <c r="D11401" s="289" t="s">
        <v>5110</v>
      </c>
      <c r="E11401" s="289">
        <v>10265326</v>
      </c>
      <c r="F11401" s="289" t="s">
        <v>8189</v>
      </c>
      <c r="G11401" s="289" t="s">
        <v>731</v>
      </c>
      <c r="H11401" s="278">
        <f t="shared" si="375"/>
        <v>2</v>
      </c>
      <c r="I11401" s="252" t="s">
        <v>8199</v>
      </c>
      <c r="J11401" s="289" t="s">
        <v>8209</v>
      </c>
      <c r="K11401" s="278" t="str">
        <f t="shared" si="376"/>
        <v>BGD005Minimal humanitarian conditions - Level 1</v>
      </c>
      <c r="L11401" s="290">
        <v>43801</v>
      </c>
      <c r="M11401" s="290" t="s">
        <v>3248</v>
      </c>
    </row>
    <row r="11402" spans="1:13" s="269" customFormat="1" ht="15.5" hidden="1" thickTop="1" thickBot="1" x14ac:dyDescent="0.4">
      <c r="A11402" s="283" t="s">
        <v>8140</v>
      </c>
      <c r="B11402" s="284" t="str">
        <f>VLOOKUP(A11402,Lists!B:C,2,FALSE)</f>
        <v>BGD005</v>
      </c>
      <c r="C11402" s="284" t="str">
        <f>VLOOKUP(A11402,Lists!B:D,3,FALSE)</f>
        <v>BGD</v>
      </c>
      <c r="D11402" s="285" t="s">
        <v>5111</v>
      </c>
      <c r="E11402" s="285">
        <v>722674</v>
      </c>
      <c r="F11402" s="285" t="s">
        <v>8190</v>
      </c>
      <c r="G11402" s="285" t="s">
        <v>730</v>
      </c>
      <c r="H11402" s="278">
        <f t="shared" si="375"/>
        <v>3</v>
      </c>
      <c r="I11402" s="251" t="s">
        <v>8196</v>
      </c>
      <c r="J11402" s="285" t="s">
        <v>8203</v>
      </c>
      <c r="K11402" s="278" t="str">
        <f t="shared" si="376"/>
        <v>BGD005Stressed humanitarian conditions - Level 2</v>
      </c>
      <c r="L11402" s="286">
        <v>43801</v>
      </c>
      <c r="M11402" s="286" t="s">
        <v>3248</v>
      </c>
    </row>
    <row r="11403" spans="1:13" s="269" customFormat="1" ht="15.5" hidden="1" thickTop="1" thickBot="1" x14ac:dyDescent="0.4">
      <c r="A11403" s="287" t="s">
        <v>8140</v>
      </c>
      <c r="B11403" s="288" t="str">
        <f>VLOOKUP(A11403,Lists!B:C,2,FALSE)</f>
        <v>BGD005</v>
      </c>
      <c r="C11403" s="288" t="str">
        <f>VLOOKUP(A11403,Lists!B:D,3,FALSE)</f>
        <v>BGD</v>
      </c>
      <c r="D11403" s="289" t="s">
        <v>5112</v>
      </c>
      <c r="E11403" s="289" t="s">
        <v>446</v>
      </c>
      <c r="F11403" s="289" t="s">
        <v>446</v>
      </c>
      <c r="G11403" s="289" t="s">
        <v>446</v>
      </c>
      <c r="H11403" s="278" t="str">
        <f t="shared" si="375"/>
        <v>x</v>
      </c>
      <c r="I11403" s="252" t="s">
        <v>446</v>
      </c>
      <c r="J11403" s="289" t="s">
        <v>8210</v>
      </c>
      <c r="K11403" s="278" t="str">
        <f t="shared" si="376"/>
        <v>BGD005Moderate humanitarian conditions - Level 3</v>
      </c>
      <c r="L11403" s="290">
        <v>43801</v>
      </c>
      <c r="M11403" s="290" t="s">
        <v>3248</v>
      </c>
    </row>
    <row r="11404" spans="1:13" s="269" customFormat="1" ht="15.5" hidden="1" thickTop="1" thickBot="1" x14ac:dyDescent="0.4">
      <c r="A11404" s="283" t="s">
        <v>8140</v>
      </c>
      <c r="B11404" s="284" t="str">
        <f>VLOOKUP(A11404,Lists!B:C,2,FALSE)</f>
        <v>BGD005</v>
      </c>
      <c r="C11404" s="284" t="str">
        <f>VLOOKUP(A11404,Lists!B:D,3,FALSE)</f>
        <v>BGD</v>
      </c>
      <c r="D11404" s="285" t="s">
        <v>5113</v>
      </c>
      <c r="E11404" s="285" t="s">
        <v>446</v>
      </c>
      <c r="F11404" s="285" t="s">
        <v>446</v>
      </c>
      <c r="G11404" s="285" t="s">
        <v>446</v>
      </c>
      <c r="H11404" s="278" t="str">
        <f t="shared" si="375"/>
        <v>x</v>
      </c>
      <c r="I11404" s="251" t="s">
        <v>446</v>
      </c>
      <c r="J11404" s="285" t="s">
        <v>8210</v>
      </c>
      <c r="K11404" s="278" t="str">
        <f t="shared" si="376"/>
        <v>BGD005Severe humanitarian conditions - Level 4</v>
      </c>
      <c r="L11404" s="286">
        <v>43801</v>
      </c>
      <c r="M11404" s="286" t="s">
        <v>3248</v>
      </c>
    </row>
    <row r="11405" spans="1:13" s="269" customFormat="1" ht="15.5" hidden="1" thickTop="1" thickBot="1" x14ac:dyDescent="0.4">
      <c r="A11405" s="287" t="s">
        <v>8140</v>
      </c>
      <c r="B11405" s="288" t="str">
        <f>VLOOKUP(A11405,Lists!B:C,2,FALSE)</f>
        <v>BGD005</v>
      </c>
      <c r="C11405" s="288" t="str">
        <f>VLOOKUP(A11405,Lists!B:D,3,FALSE)</f>
        <v>BGD</v>
      </c>
      <c r="D11405" s="289" t="s">
        <v>5114</v>
      </c>
      <c r="E11405" s="289" t="s">
        <v>446</v>
      </c>
      <c r="F11405" s="289" t="s">
        <v>446</v>
      </c>
      <c r="G11405" s="289" t="s">
        <v>446</v>
      </c>
      <c r="H11405" s="278" t="str">
        <f t="shared" si="375"/>
        <v>x</v>
      </c>
      <c r="I11405" s="252" t="s">
        <v>446</v>
      </c>
      <c r="J11405" s="289" t="s">
        <v>8210</v>
      </c>
      <c r="K11405" s="278" t="str">
        <f t="shared" si="376"/>
        <v>BGD005Extreme humanitarian conditions - Level 5</v>
      </c>
      <c r="L11405" s="290">
        <v>43801</v>
      </c>
      <c r="M11405" s="290" t="s">
        <v>3248</v>
      </c>
    </row>
    <row r="11406" spans="1:13" s="269" customFormat="1" ht="15.5" hidden="1" thickTop="1" thickBot="1" x14ac:dyDescent="0.4">
      <c r="A11406" s="283" t="s">
        <v>8140</v>
      </c>
      <c r="B11406" s="284" t="str">
        <f>VLOOKUP(A11406,Lists!B:C,2,FALSE)</f>
        <v>BGD005</v>
      </c>
      <c r="C11406" s="284" t="str">
        <f>VLOOKUP(A11406,Lists!B:D,3,FALSE)</f>
        <v>BGD</v>
      </c>
      <c r="D11406" s="285" t="s">
        <v>688</v>
      </c>
      <c r="E11406" s="285">
        <v>1</v>
      </c>
      <c r="F11406" s="285" t="s">
        <v>8193</v>
      </c>
      <c r="G11406" s="285" t="s">
        <v>732</v>
      </c>
      <c r="H11406" s="278">
        <f t="shared" si="375"/>
        <v>1</v>
      </c>
      <c r="I11406" s="251" t="s">
        <v>8200</v>
      </c>
      <c r="J11406" s="285" t="s">
        <v>8211</v>
      </c>
      <c r="K11406" s="278" t="str">
        <f t="shared" si="376"/>
        <v>BGD005Crisis affected groups</v>
      </c>
      <c r="L11406" s="286">
        <v>43801</v>
      </c>
      <c r="M11406" s="286" t="s">
        <v>3248</v>
      </c>
    </row>
    <row r="11407" spans="1:13" s="269" customFormat="1" ht="15.5" hidden="1" thickTop="1" thickBot="1" x14ac:dyDescent="0.4">
      <c r="A11407" s="287" t="s">
        <v>8140</v>
      </c>
      <c r="B11407" s="288" t="str">
        <f>VLOOKUP(A11407,Lists!B:C,2,FALSE)</f>
        <v>BGD005</v>
      </c>
      <c r="C11407" s="288" t="str">
        <f>VLOOKUP(A11407,Lists!B:D,3,FALSE)</f>
        <v>BGD</v>
      </c>
      <c r="D11407" s="289" t="s">
        <v>691</v>
      </c>
      <c r="E11407" s="289" t="s">
        <v>446</v>
      </c>
      <c r="F11407" s="289" t="s">
        <v>446</v>
      </c>
      <c r="G11407" s="289" t="s">
        <v>446</v>
      </c>
      <c r="H11407" s="278" t="str">
        <f t="shared" si="375"/>
        <v>x</v>
      </c>
      <c r="I11407" s="252" t="s">
        <v>446</v>
      </c>
      <c r="J11407" s="289" t="s">
        <v>446</v>
      </c>
      <c r="K11407" s="278" t="str">
        <f t="shared" si="376"/>
        <v>BGD005People facing limited access constraints</v>
      </c>
      <c r="L11407" s="290">
        <v>43801</v>
      </c>
      <c r="M11407" s="290" t="s">
        <v>3248</v>
      </c>
    </row>
    <row r="11408" spans="1:13" s="269" customFormat="1" ht="15.5" hidden="1" thickTop="1" thickBot="1" x14ac:dyDescent="0.4">
      <c r="A11408" s="283" t="s">
        <v>8140</v>
      </c>
      <c r="B11408" s="284" t="str">
        <f>VLOOKUP(A11408,Lists!B:C,2,FALSE)</f>
        <v>BGD005</v>
      </c>
      <c r="C11408" s="284" t="str">
        <f>VLOOKUP(A11408,Lists!B:D,3,FALSE)</f>
        <v>BGD</v>
      </c>
      <c r="D11408" s="285" t="s">
        <v>692</v>
      </c>
      <c r="E11408" s="285" t="s">
        <v>446</v>
      </c>
      <c r="F11408" s="285" t="s">
        <v>446</v>
      </c>
      <c r="G11408" s="285" t="s">
        <v>446</v>
      </c>
      <c r="H11408" s="278" t="str">
        <f t="shared" si="375"/>
        <v>x</v>
      </c>
      <c r="I11408" s="251" t="s">
        <v>446</v>
      </c>
      <c r="J11408" s="285" t="s">
        <v>446</v>
      </c>
      <c r="K11408" s="278" t="str">
        <f t="shared" si="376"/>
        <v>BGD005People facing restricted access constraints</v>
      </c>
      <c r="L11408" s="286">
        <v>43801</v>
      </c>
      <c r="M11408" s="286" t="s">
        <v>3248</v>
      </c>
    </row>
    <row r="11409" spans="1:13" s="269" customFormat="1" ht="15.5" hidden="1" thickTop="1" thickBot="1" x14ac:dyDescent="0.4">
      <c r="A11409" s="293" t="s">
        <v>7785</v>
      </c>
      <c r="B11409" s="288" t="str">
        <f>VLOOKUP(A11409,Lists!B:C,2,FALSE)</f>
        <v>KEN004</v>
      </c>
      <c r="C11409" s="288" t="str">
        <f>VLOOKUP(A11409,Lists!B:D,3,FALSE)</f>
        <v>KEN</v>
      </c>
      <c r="D11409" s="295" t="s">
        <v>5027</v>
      </c>
      <c r="E11409" s="295" t="s">
        <v>446</v>
      </c>
      <c r="F11409" s="295" t="s">
        <v>446</v>
      </c>
      <c r="G11409" s="295" t="s">
        <v>446</v>
      </c>
      <c r="H11409" s="278" t="str">
        <f t="shared" si="375"/>
        <v>x</v>
      </c>
      <c r="I11409" s="162" t="s">
        <v>446</v>
      </c>
      <c r="J11409" s="295" t="s">
        <v>446</v>
      </c>
      <c r="K11409" s="278" t="str">
        <f t="shared" si="376"/>
        <v>KEN004Injuries reported</v>
      </c>
      <c r="L11409" s="297">
        <v>43803</v>
      </c>
      <c r="M11409" s="290" t="s">
        <v>3248</v>
      </c>
    </row>
    <row r="11410" spans="1:13" s="269" customFormat="1" ht="15.5" hidden="1" thickTop="1" thickBot="1" x14ac:dyDescent="0.4">
      <c r="A11410" s="294" t="s">
        <v>7785</v>
      </c>
      <c r="B11410" s="284" t="str">
        <f>VLOOKUP(A11410,Lists!B:C,2,FALSE)</f>
        <v>KEN004</v>
      </c>
      <c r="C11410" s="284" t="str">
        <f>VLOOKUP(A11410,Lists!B:D,3,FALSE)</f>
        <v>KEN</v>
      </c>
      <c r="D11410" s="296" t="s">
        <v>5027</v>
      </c>
      <c r="E11410" s="296" t="s">
        <v>446</v>
      </c>
      <c r="F11410" s="296" t="s">
        <v>446</v>
      </c>
      <c r="G11410" s="296" t="s">
        <v>446</v>
      </c>
      <c r="H11410" s="278" t="str">
        <f t="shared" si="375"/>
        <v>x</v>
      </c>
      <c r="I11410" s="161" t="s">
        <v>446</v>
      </c>
      <c r="J11410" s="296" t="s">
        <v>446</v>
      </c>
      <c r="K11410" s="278" t="str">
        <f t="shared" si="376"/>
        <v>KEN004Injuries reported</v>
      </c>
      <c r="L11410" s="298">
        <v>43803</v>
      </c>
      <c r="M11410" s="286" t="s">
        <v>3248</v>
      </c>
    </row>
    <row r="11411" spans="1:13" s="269" customFormat="1" ht="15.5" hidden="1" thickTop="1" thickBot="1" x14ac:dyDescent="0.4">
      <c r="A11411" s="293" t="s">
        <v>7785</v>
      </c>
      <c r="B11411" s="288" t="str">
        <f>VLOOKUP(A11411,Lists!B:C,2,FALSE)</f>
        <v>KEN004</v>
      </c>
      <c r="C11411" s="288" t="str">
        <f>VLOOKUP(A11411,Lists!B:D,3,FALSE)</f>
        <v>KEN</v>
      </c>
      <c r="D11411" s="295" t="s">
        <v>5028</v>
      </c>
      <c r="E11411" s="295" t="s">
        <v>446</v>
      </c>
      <c r="F11411" s="295" t="s">
        <v>446</v>
      </c>
      <c r="G11411" s="295" t="s">
        <v>446</v>
      </c>
      <c r="H11411" s="278" t="str">
        <f t="shared" si="375"/>
        <v>x</v>
      </c>
      <c r="I11411" s="162" t="s">
        <v>446</v>
      </c>
      <c r="J11411" s="295" t="s">
        <v>446</v>
      </c>
      <c r="K11411" s="278" t="str">
        <f t="shared" si="376"/>
        <v>KEN004Illness cases reported</v>
      </c>
      <c r="L11411" s="297">
        <v>43803</v>
      </c>
      <c r="M11411" s="290" t="s">
        <v>3248</v>
      </c>
    </row>
    <row r="11412" spans="1:13" s="269" customFormat="1" ht="15.5" hidden="1" thickTop="1" thickBot="1" x14ac:dyDescent="0.4">
      <c r="A11412" s="294" t="s">
        <v>7785</v>
      </c>
      <c r="B11412" s="284" t="str">
        <f>VLOOKUP(A11412,Lists!B:C,2,FALSE)</f>
        <v>KEN004</v>
      </c>
      <c r="C11412" s="284" t="str">
        <f>VLOOKUP(A11412,Lists!B:D,3,FALSE)</f>
        <v>KEN</v>
      </c>
      <c r="D11412" s="296" t="s">
        <v>5029</v>
      </c>
      <c r="E11412" s="296" t="s">
        <v>446</v>
      </c>
      <c r="F11412" s="296" t="s">
        <v>446</v>
      </c>
      <c r="G11412" s="296" t="s">
        <v>446</v>
      </c>
      <c r="H11412" s="278" t="str">
        <f t="shared" si="375"/>
        <v>x</v>
      </c>
      <c r="I11412" s="161" t="s">
        <v>446</v>
      </c>
      <c r="J11412" s="296" t="s">
        <v>446</v>
      </c>
      <c r="K11412" s="278" t="str">
        <f t="shared" si="376"/>
        <v>KEN004Fatalities reported</v>
      </c>
      <c r="L11412" s="298">
        <v>43803</v>
      </c>
      <c r="M11412" s="286" t="s">
        <v>3248</v>
      </c>
    </row>
    <row r="11413" spans="1:13" s="269" customFormat="1" ht="15.5" hidden="1" thickTop="1" thickBot="1" x14ac:dyDescent="0.4">
      <c r="A11413" s="293" t="s">
        <v>7785</v>
      </c>
      <c r="B11413" s="288" t="str">
        <f>VLOOKUP(A11413,Lists!B:C,2,FALSE)</f>
        <v>KEN004</v>
      </c>
      <c r="C11413" s="288" t="str">
        <f>VLOOKUP(A11413,Lists!B:D,3,FALSE)</f>
        <v>KEN</v>
      </c>
      <c r="D11413" s="295" t="s">
        <v>5115</v>
      </c>
      <c r="E11413" s="295" t="s">
        <v>446</v>
      </c>
      <c r="F11413" s="295" t="s">
        <v>446</v>
      </c>
      <c r="G11413" s="295" t="s">
        <v>446</v>
      </c>
      <c r="H11413" s="278" t="str">
        <f t="shared" si="375"/>
        <v>x</v>
      </c>
      <c r="I11413" s="162" t="s">
        <v>446</v>
      </c>
      <c r="J11413" s="295" t="s">
        <v>446</v>
      </c>
      <c r="K11413" s="278" t="str">
        <f t="shared" si="376"/>
        <v>KEN004Fatalities in all crises</v>
      </c>
      <c r="L11413" s="297">
        <v>43803</v>
      </c>
      <c r="M11413" s="290" t="s">
        <v>3248</v>
      </c>
    </row>
    <row r="11414" spans="1:13" s="269" customFormat="1" ht="15.5" hidden="1" thickTop="1" thickBot="1" x14ac:dyDescent="0.4">
      <c r="A11414" s="294" t="s">
        <v>7785</v>
      </c>
      <c r="B11414" s="284" t="str">
        <f>VLOOKUP(A11414,Lists!B:C,2,FALSE)</f>
        <v>KEN004</v>
      </c>
      <c r="C11414" s="284" t="str">
        <f>VLOOKUP(A11414,Lists!B:D,3,FALSE)</f>
        <v>KEN</v>
      </c>
      <c r="D11414" s="296" t="s">
        <v>5108</v>
      </c>
      <c r="E11414" s="296" t="s">
        <v>446</v>
      </c>
      <c r="F11414" s="296" t="s">
        <v>446</v>
      </c>
      <c r="G11414" s="296" t="s">
        <v>446</v>
      </c>
      <c r="H11414" s="278" t="str">
        <f t="shared" si="375"/>
        <v>x</v>
      </c>
      <c r="I11414" s="161" t="s">
        <v>446</v>
      </c>
      <c r="J11414" s="296" t="s">
        <v>446</v>
      </c>
      <c r="K11414" s="278" t="str">
        <f t="shared" si="376"/>
        <v>KEN004Buildings damaged</v>
      </c>
      <c r="L11414" s="298">
        <v>43803</v>
      </c>
      <c r="M11414" s="286" t="s">
        <v>3248</v>
      </c>
    </row>
    <row r="11415" spans="1:13" s="269" customFormat="1" ht="15.5" hidden="1" thickTop="1" thickBot="1" x14ac:dyDescent="0.4">
      <c r="A11415" s="293" t="s">
        <v>7785</v>
      </c>
      <c r="B11415" s="288" t="str">
        <f>VLOOKUP(A11415,Lists!B:C,2,FALSE)</f>
        <v>KEN004</v>
      </c>
      <c r="C11415" s="288" t="str">
        <f>VLOOKUP(A11415,Lists!B:D,3,FALSE)</f>
        <v>KEN</v>
      </c>
      <c r="D11415" s="295" t="s">
        <v>5109</v>
      </c>
      <c r="E11415" s="295" t="s">
        <v>446</v>
      </c>
      <c r="F11415" s="295" t="s">
        <v>446</v>
      </c>
      <c r="G11415" s="295" t="s">
        <v>446</v>
      </c>
      <c r="H11415" s="278" t="str">
        <f t="shared" si="375"/>
        <v>x</v>
      </c>
      <c r="I11415" s="162" t="s">
        <v>446</v>
      </c>
      <c r="J11415" s="295" t="s">
        <v>446</v>
      </c>
      <c r="K11415" s="278" t="str">
        <f t="shared" si="376"/>
        <v>KEN004Buildings destroyed</v>
      </c>
      <c r="L11415" s="297">
        <v>43803</v>
      </c>
      <c r="M11415" s="290" t="s">
        <v>3248</v>
      </c>
    </row>
    <row r="11416" spans="1:13" s="269" customFormat="1" ht="15.5" hidden="1" thickTop="1" thickBot="1" x14ac:dyDescent="0.4">
      <c r="A11416" s="294" t="s">
        <v>7785</v>
      </c>
      <c r="B11416" s="284" t="str">
        <f>VLOOKUP(A11416,Lists!B:C,2,FALSE)</f>
        <v>KEN004</v>
      </c>
      <c r="C11416" s="284" t="str">
        <f>VLOOKUP(A11416,Lists!B:D,3,FALSE)</f>
        <v>KEN</v>
      </c>
      <c r="D11416" s="296" t="s">
        <v>742</v>
      </c>
      <c r="E11416" s="296" t="s">
        <v>446</v>
      </c>
      <c r="F11416" s="296" t="s">
        <v>446</v>
      </c>
      <c r="G11416" s="296" t="s">
        <v>446</v>
      </c>
      <c r="H11416" s="278" t="str">
        <f t="shared" si="375"/>
        <v>x</v>
      </c>
      <c r="I11416" s="161" t="s">
        <v>446</v>
      </c>
      <c r="J11416" s="296" t="s">
        <v>446</v>
      </c>
      <c r="K11416" s="278" t="str">
        <f t="shared" si="376"/>
        <v>KEN004Economic Losses</v>
      </c>
      <c r="L11416" s="298">
        <v>43803</v>
      </c>
      <c r="M11416" s="286" t="s">
        <v>3248</v>
      </c>
    </row>
    <row r="11417" spans="1:13" s="269" customFormat="1" ht="15.5" hidden="1" thickTop="1" thickBot="1" x14ac:dyDescent="0.4">
      <c r="A11417" s="293" t="s">
        <v>7785</v>
      </c>
      <c r="B11417" s="288" t="str">
        <f>VLOOKUP(A11417,Lists!B:C,2,FALSE)</f>
        <v>KEN004</v>
      </c>
      <c r="C11417" s="288" t="str">
        <f>VLOOKUP(A11417,Lists!B:D,3,FALSE)</f>
        <v>KEN</v>
      </c>
      <c r="D11417" s="295" t="s">
        <v>647</v>
      </c>
      <c r="E11417" s="295">
        <v>0</v>
      </c>
      <c r="F11417" s="295" t="s">
        <v>7229</v>
      </c>
      <c r="G11417" s="295" t="s">
        <v>732</v>
      </c>
      <c r="H11417" s="278">
        <f t="shared" si="375"/>
        <v>1</v>
      </c>
      <c r="I11417" s="162" t="s">
        <v>8004</v>
      </c>
      <c r="J11417" s="295" t="s">
        <v>446</v>
      </c>
      <c r="K11417" s="278" t="str">
        <f t="shared" si="376"/>
        <v>KEN004Denial of existence of humanitarian needs or entitlements to assistance</v>
      </c>
      <c r="L11417" s="297">
        <v>43803</v>
      </c>
      <c r="M11417" s="290" t="s">
        <v>3248</v>
      </c>
    </row>
    <row r="11418" spans="1:13" s="269" customFormat="1" ht="15.5" hidden="1" thickTop="1" thickBot="1" x14ac:dyDescent="0.4">
      <c r="A11418" s="294" t="s">
        <v>7785</v>
      </c>
      <c r="B11418" s="284" t="str">
        <f>VLOOKUP(A11418,Lists!B:C,2,FALSE)</f>
        <v>KEN004</v>
      </c>
      <c r="C11418" s="284" t="str">
        <f>VLOOKUP(A11418,Lists!B:D,3,FALSE)</f>
        <v>KEN</v>
      </c>
      <c r="D11418" s="296" t="s">
        <v>648</v>
      </c>
      <c r="E11418" s="296">
        <v>0</v>
      </c>
      <c r="F11418" s="296" t="s">
        <v>7229</v>
      </c>
      <c r="G11418" s="296" t="s">
        <v>732</v>
      </c>
      <c r="H11418" s="278">
        <f t="shared" si="375"/>
        <v>1</v>
      </c>
      <c r="I11418" s="161" t="s">
        <v>8004</v>
      </c>
      <c r="J11418" s="296" t="s">
        <v>446</v>
      </c>
      <c r="K11418" s="278" t="str">
        <f t="shared" si="376"/>
        <v>KEN004Restriction and obstruction of access to services and assistance</v>
      </c>
      <c r="L11418" s="286">
        <v>43803</v>
      </c>
      <c r="M11418" s="286" t="s">
        <v>3248</v>
      </c>
    </row>
    <row r="11419" spans="1:13" s="269" customFormat="1" ht="15.5" hidden="1" thickTop="1" thickBot="1" x14ac:dyDescent="0.4">
      <c r="A11419" s="293" t="s">
        <v>7785</v>
      </c>
      <c r="B11419" s="288" t="str">
        <f>VLOOKUP(A11419,Lists!B:C,2,FALSE)</f>
        <v>KEN004</v>
      </c>
      <c r="C11419" s="288" t="str">
        <f>VLOOKUP(A11419,Lists!B:D,3,FALSE)</f>
        <v>KEN</v>
      </c>
      <c r="D11419" s="295" t="s">
        <v>643</v>
      </c>
      <c r="E11419" s="295">
        <v>0</v>
      </c>
      <c r="F11419" s="295" t="s">
        <v>7229</v>
      </c>
      <c r="G11419" s="295" t="s">
        <v>732</v>
      </c>
      <c r="H11419" s="278">
        <f t="shared" si="375"/>
        <v>1</v>
      </c>
      <c r="I11419" s="162" t="s">
        <v>8004</v>
      </c>
      <c r="J11419" s="295" t="s">
        <v>446</v>
      </c>
      <c r="K11419" s="278" t="str">
        <f t="shared" si="376"/>
        <v>KEN004Impediments to entry into country (bureaucratic and administrative)</v>
      </c>
      <c r="L11419" s="290">
        <v>43803</v>
      </c>
      <c r="M11419" s="290" t="s">
        <v>3248</v>
      </c>
    </row>
    <row r="11420" spans="1:13" s="269" customFormat="1" ht="15.5" hidden="1" thickTop="1" thickBot="1" x14ac:dyDescent="0.4">
      <c r="A11420" s="294" t="s">
        <v>7785</v>
      </c>
      <c r="B11420" s="284" t="str">
        <f>VLOOKUP(A11420,Lists!B:C,2,FALSE)</f>
        <v>KEN004</v>
      </c>
      <c r="C11420" s="284" t="str">
        <f>VLOOKUP(A11420,Lists!B:D,3,FALSE)</f>
        <v>KEN</v>
      </c>
      <c r="D11420" s="296" t="s">
        <v>644</v>
      </c>
      <c r="E11420" s="296">
        <v>0</v>
      </c>
      <c r="F11420" s="296" t="s">
        <v>7229</v>
      </c>
      <c r="G11420" s="296" t="s">
        <v>732</v>
      </c>
      <c r="H11420" s="278">
        <f t="shared" si="375"/>
        <v>1</v>
      </c>
      <c r="I11420" s="161" t="s">
        <v>8004</v>
      </c>
      <c r="J11420" s="296" t="s">
        <v>446</v>
      </c>
      <c r="K11420" s="278" t="str">
        <f t="shared" si="376"/>
        <v>KEN004Restriction of movement (impediments to freedom of movement and/or administrative restrictions)</v>
      </c>
      <c r="L11420" s="286">
        <v>43803</v>
      </c>
      <c r="M11420" s="286" t="s">
        <v>3248</v>
      </c>
    </row>
    <row r="11421" spans="1:13" s="269" customFormat="1" ht="15.5" hidden="1" thickTop="1" thickBot="1" x14ac:dyDescent="0.4">
      <c r="A11421" s="293" t="s">
        <v>7785</v>
      </c>
      <c r="B11421" s="288" t="str">
        <f>VLOOKUP(A11421,Lists!B:C,2,FALSE)</f>
        <v>KEN004</v>
      </c>
      <c r="C11421" s="288" t="str">
        <f>VLOOKUP(A11421,Lists!B:D,3,FALSE)</f>
        <v>KEN</v>
      </c>
      <c r="D11421" s="295" t="s">
        <v>645</v>
      </c>
      <c r="E11421" s="295">
        <v>0</v>
      </c>
      <c r="F11421" s="295" t="s">
        <v>7229</v>
      </c>
      <c r="G11421" s="295" t="s">
        <v>732</v>
      </c>
      <c r="H11421" s="278">
        <f t="shared" si="375"/>
        <v>1</v>
      </c>
      <c r="I11421" s="162" t="s">
        <v>8004</v>
      </c>
      <c r="J11421" s="295" t="s">
        <v>446</v>
      </c>
      <c r="K11421" s="278" t="str">
        <f t="shared" si="376"/>
        <v>KEN004Interference into implementation of humanitarian activities</v>
      </c>
      <c r="L11421" s="290">
        <v>43803</v>
      </c>
      <c r="M11421" s="290" t="s">
        <v>3248</v>
      </c>
    </row>
    <row r="11422" spans="1:13" s="269" customFormat="1" ht="15.5" hidden="1" thickTop="1" thickBot="1" x14ac:dyDescent="0.4">
      <c r="A11422" s="294" t="s">
        <v>7785</v>
      </c>
      <c r="B11422" s="284" t="str">
        <f>VLOOKUP(A11422,Lists!B:C,2,FALSE)</f>
        <v>KEN004</v>
      </c>
      <c r="C11422" s="284" t="str">
        <f>VLOOKUP(A11422,Lists!B:D,3,FALSE)</f>
        <v>KEN</v>
      </c>
      <c r="D11422" s="296" t="s">
        <v>646</v>
      </c>
      <c r="E11422" s="296">
        <v>0</v>
      </c>
      <c r="F11422" s="296" t="s">
        <v>7229</v>
      </c>
      <c r="G11422" s="296" t="s">
        <v>732</v>
      </c>
      <c r="H11422" s="278">
        <f t="shared" si="375"/>
        <v>1</v>
      </c>
      <c r="I11422" s="161" t="s">
        <v>8004</v>
      </c>
      <c r="J11422" s="296" t="s">
        <v>446</v>
      </c>
      <c r="K11422" s="278" t="str">
        <f t="shared" si="376"/>
        <v>KEN004Violence against personnel, facilities and assets</v>
      </c>
      <c r="L11422" s="286">
        <v>43803</v>
      </c>
      <c r="M11422" s="286" t="s">
        <v>3248</v>
      </c>
    </row>
    <row r="11423" spans="1:13" s="269" customFormat="1" ht="15.5" hidden="1" thickTop="1" thickBot="1" x14ac:dyDescent="0.4">
      <c r="A11423" s="293" t="s">
        <v>7785</v>
      </c>
      <c r="B11423" s="288" t="str">
        <f>VLOOKUP(A11423,Lists!B:C,2,FALSE)</f>
        <v>KEN004</v>
      </c>
      <c r="C11423" s="288" t="str">
        <f>VLOOKUP(A11423,Lists!B:D,3,FALSE)</f>
        <v>KEN</v>
      </c>
      <c r="D11423" s="295" t="s">
        <v>649</v>
      </c>
      <c r="E11423" s="295">
        <v>0</v>
      </c>
      <c r="F11423" s="295" t="s">
        <v>7229</v>
      </c>
      <c r="G11423" s="295" t="s">
        <v>732</v>
      </c>
      <c r="H11423" s="278">
        <f t="shared" si="375"/>
        <v>1</v>
      </c>
      <c r="I11423" s="162" t="s">
        <v>8004</v>
      </c>
      <c r="J11423" s="295" t="s">
        <v>446</v>
      </c>
      <c r="K11423" s="278" t="str">
        <f t="shared" si="376"/>
        <v>KEN004Ongoing insecurity/hostilities affecting humanitarian assistance</v>
      </c>
      <c r="L11423" s="290">
        <v>43803</v>
      </c>
      <c r="M11423" s="290" t="s">
        <v>3248</v>
      </c>
    </row>
    <row r="11424" spans="1:13" s="269" customFormat="1" ht="15.5" hidden="1" thickTop="1" thickBot="1" x14ac:dyDescent="0.4">
      <c r="A11424" s="294" t="s">
        <v>7785</v>
      </c>
      <c r="B11424" s="284" t="str">
        <f>VLOOKUP(A11424,Lists!B:C,2,FALSE)</f>
        <v>KEN004</v>
      </c>
      <c r="C11424" s="284" t="str">
        <f>VLOOKUP(A11424,Lists!B:D,3,FALSE)</f>
        <v>KEN</v>
      </c>
      <c r="D11424" s="296" t="s">
        <v>650</v>
      </c>
      <c r="E11424" s="296">
        <v>1</v>
      </c>
      <c r="F11424" s="296" t="s">
        <v>7229</v>
      </c>
      <c r="G11424" s="296" t="s">
        <v>732</v>
      </c>
      <c r="H11424" s="278">
        <f t="shared" si="375"/>
        <v>1</v>
      </c>
      <c r="I11424" s="161" t="s">
        <v>8004</v>
      </c>
      <c r="J11424" s="296" t="s">
        <v>446</v>
      </c>
      <c r="K11424" s="278" t="str">
        <f t="shared" si="376"/>
        <v xml:space="preserve">KEN004Presence of mines and improvised explosive devices </v>
      </c>
      <c r="L11424" s="286">
        <v>43803</v>
      </c>
      <c r="M11424" s="286" t="s">
        <v>3248</v>
      </c>
    </row>
    <row r="11425" spans="1:13" s="269" customFormat="1" ht="15.5" hidden="1" thickTop="1" thickBot="1" x14ac:dyDescent="0.4">
      <c r="A11425" s="293" t="s">
        <v>7785</v>
      </c>
      <c r="B11425" s="288" t="str">
        <f>VLOOKUP(A11425,Lists!B:C,2,FALSE)</f>
        <v>KEN004</v>
      </c>
      <c r="C11425" s="288" t="str">
        <f>VLOOKUP(A11425,Lists!B:D,3,FALSE)</f>
        <v>KEN</v>
      </c>
      <c r="D11425" s="295" t="s">
        <v>651</v>
      </c>
      <c r="E11425" s="295">
        <v>2</v>
      </c>
      <c r="F11425" s="295" t="s">
        <v>7229</v>
      </c>
      <c r="G11425" s="295" t="s">
        <v>731</v>
      </c>
      <c r="H11425" s="278">
        <f t="shared" si="375"/>
        <v>2</v>
      </c>
      <c r="I11425" s="162" t="s">
        <v>8004</v>
      </c>
      <c r="J11425" s="295" t="s">
        <v>446</v>
      </c>
      <c r="K11425" s="278" t="str">
        <f t="shared" si="376"/>
        <v>KEN004Physical constraints in the environment (obstacles related to terrain, climate, lack of infrastructure, etc.)</v>
      </c>
      <c r="L11425" s="290">
        <v>43803</v>
      </c>
      <c r="M11425" s="290" t="s">
        <v>3248</v>
      </c>
    </row>
    <row r="11426" spans="1:13" s="269" customFormat="1" ht="15.5" hidden="1" thickTop="1" thickBot="1" x14ac:dyDescent="0.4">
      <c r="A11426" s="283" t="s">
        <v>8140</v>
      </c>
      <c r="B11426" s="284" t="str">
        <f>VLOOKUP(A11426,Lists!B:C,2,FALSE)</f>
        <v>BGD005</v>
      </c>
      <c r="C11426" s="284" t="str">
        <f>VLOOKUP(A11426,Lists!B:D,3,FALSE)</f>
        <v>BGD</v>
      </c>
      <c r="D11426" s="285" t="s">
        <v>647</v>
      </c>
      <c r="E11426" s="285" t="s">
        <v>446</v>
      </c>
      <c r="F11426" s="285" t="s">
        <v>446</v>
      </c>
      <c r="G11426" s="285" t="s">
        <v>446</v>
      </c>
      <c r="H11426" s="278" t="str">
        <f t="shared" si="375"/>
        <v>x</v>
      </c>
      <c r="I11426" s="251" t="s">
        <v>446</v>
      </c>
      <c r="J11426" s="285" t="s">
        <v>446</v>
      </c>
      <c r="K11426" s="278" t="str">
        <f t="shared" si="376"/>
        <v>BGD005Denial of existence of humanitarian needs or entitlements to assistance</v>
      </c>
      <c r="L11426" s="286">
        <v>43803</v>
      </c>
      <c r="M11426" s="286" t="s">
        <v>3248</v>
      </c>
    </row>
    <row r="11427" spans="1:13" s="269" customFormat="1" ht="15.5" hidden="1" thickTop="1" thickBot="1" x14ac:dyDescent="0.4">
      <c r="A11427" s="287" t="s">
        <v>8140</v>
      </c>
      <c r="B11427" s="288" t="str">
        <f>VLOOKUP(A11427,Lists!B:C,2,FALSE)</f>
        <v>BGD005</v>
      </c>
      <c r="C11427" s="288" t="str">
        <f>VLOOKUP(A11427,Lists!B:D,3,FALSE)</f>
        <v>BGD</v>
      </c>
      <c r="D11427" s="289" t="s">
        <v>648</v>
      </c>
      <c r="E11427" s="289" t="s">
        <v>446</v>
      </c>
      <c r="F11427" s="289" t="s">
        <v>446</v>
      </c>
      <c r="G11427" s="289" t="s">
        <v>446</v>
      </c>
      <c r="H11427" s="278" t="str">
        <f t="shared" si="375"/>
        <v>x</v>
      </c>
      <c r="I11427" s="252" t="s">
        <v>446</v>
      </c>
      <c r="J11427" s="289" t="s">
        <v>446</v>
      </c>
      <c r="K11427" s="278" t="str">
        <f t="shared" si="376"/>
        <v>BGD005Restriction and obstruction of access to services and assistance</v>
      </c>
      <c r="L11427" s="290">
        <v>43803</v>
      </c>
      <c r="M11427" s="290" t="s">
        <v>3248</v>
      </c>
    </row>
    <row r="11428" spans="1:13" s="269" customFormat="1" ht="15.5" hidden="1" thickTop="1" thickBot="1" x14ac:dyDescent="0.4">
      <c r="A11428" s="283" t="s">
        <v>8140</v>
      </c>
      <c r="B11428" s="284" t="str">
        <f>VLOOKUP(A11428,Lists!B:C,2,FALSE)</f>
        <v>BGD005</v>
      </c>
      <c r="C11428" s="284" t="str">
        <f>VLOOKUP(A11428,Lists!B:D,3,FALSE)</f>
        <v>BGD</v>
      </c>
      <c r="D11428" s="285" t="s">
        <v>643</v>
      </c>
      <c r="E11428" s="285" t="s">
        <v>446</v>
      </c>
      <c r="F11428" s="285" t="s">
        <v>446</v>
      </c>
      <c r="G11428" s="285" t="s">
        <v>446</v>
      </c>
      <c r="H11428" s="278" t="str">
        <f t="shared" si="375"/>
        <v>x</v>
      </c>
      <c r="I11428" s="251" t="s">
        <v>446</v>
      </c>
      <c r="J11428" s="285" t="s">
        <v>446</v>
      </c>
      <c r="K11428" s="278" t="str">
        <f t="shared" si="376"/>
        <v>BGD005Impediments to entry into country (bureaucratic and administrative)</v>
      </c>
      <c r="L11428" s="286">
        <v>43803</v>
      </c>
      <c r="M11428" s="286" t="s">
        <v>3248</v>
      </c>
    </row>
    <row r="11429" spans="1:13" s="269" customFormat="1" ht="15.5" hidden="1" thickTop="1" thickBot="1" x14ac:dyDescent="0.4">
      <c r="A11429" s="287" t="s">
        <v>8140</v>
      </c>
      <c r="B11429" s="288" t="str">
        <f>VLOOKUP(A11429,Lists!B:C,2,FALSE)</f>
        <v>BGD005</v>
      </c>
      <c r="C11429" s="288" t="str">
        <f>VLOOKUP(A11429,Lists!B:D,3,FALSE)</f>
        <v>BGD</v>
      </c>
      <c r="D11429" s="289" t="s">
        <v>644</v>
      </c>
      <c r="E11429" s="289" t="s">
        <v>446</v>
      </c>
      <c r="F11429" s="289" t="s">
        <v>446</v>
      </c>
      <c r="G11429" s="289" t="s">
        <v>446</v>
      </c>
      <c r="H11429" s="278" t="str">
        <f t="shared" si="375"/>
        <v>x</v>
      </c>
      <c r="I11429" s="252" t="s">
        <v>446</v>
      </c>
      <c r="J11429" s="289" t="s">
        <v>446</v>
      </c>
      <c r="K11429" s="278" t="str">
        <f t="shared" si="376"/>
        <v>BGD005Restriction of movement (impediments to freedom of movement and/or administrative restrictions)</v>
      </c>
      <c r="L11429" s="290">
        <v>43803</v>
      </c>
      <c r="M11429" s="290" t="s">
        <v>3248</v>
      </c>
    </row>
    <row r="11430" spans="1:13" s="269" customFormat="1" ht="15.5" hidden="1" thickTop="1" thickBot="1" x14ac:dyDescent="0.4">
      <c r="A11430" s="283" t="s">
        <v>8140</v>
      </c>
      <c r="B11430" s="284" t="str">
        <f>VLOOKUP(A11430,Lists!B:C,2,FALSE)</f>
        <v>BGD005</v>
      </c>
      <c r="C11430" s="284" t="str">
        <f>VLOOKUP(A11430,Lists!B:D,3,FALSE)</f>
        <v>BGD</v>
      </c>
      <c r="D11430" s="285" t="s">
        <v>645</v>
      </c>
      <c r="E11430" s="285" t="s">
        <v>446</v>
      </c>
      <c r="F11430" s="285" t="s">
        <v>446</v>
      </c>
      <c r="G11430" s="285" t="s">
        <v>446</v>
      </c>
      <c r="H11430" s="278" t="str">
        <f t="shared" si="375"/>
        <v>x</v>
      </c>
      <c r="I11430" s="251" t="s">
        <v>446</v>
      </c>
      <c r="J11430" s="285" t="s">
        <v>446</v>
      </c>
      <c r="K11430" s="278" t="str">
        <f t="shared" si="376"/>
        <v>BGD005Interference into implementation of humanitarian activities</v>
      </c>
      <c r="L11430" s="286">
        <v>43803</v>
      </c>
      <c r="M11430" s="286" t="s">
        <v>3248</v>
      </c>
    </row>
    <row r="11431" spans="1:13" s="269" customFormat="1" ht="15.5" hidden="1" thickTop="1" thickBot="1" x14ac:dyDescent="0.4">
      <c r="A11431" s="287" t="s">
        <v>8140</v>
      </c>
      <c r="B11431" s="288" t="str">
        <f>VLOOKUP(A11431,Lists!B:C,2,FALSE)</f>
        <v>BGD005</v>
      </c>
      <c r="C11431" s="288" t="str">
        <f>VLOOKUP(A11431,Lists!B:D,3,FALSE)</f>
        <v>BGD</v>
      </c>
      <c r="D11431" s="289" t="s">
        <v>646</v>
      </c>
      <c r="E11431" s="289" t="s">
        <v>446</v>
      </c>
      <c r="F11431" s="289" t="s">
        <v>446</v>
      </c>
      <c r="G11431" s="289" t="s">
        <v>446</v>
      </c>
      <c r="H11431" s="278" t="str">
        <f t="shared" si="375"/>
        <v>x</v>
      </c>
      <c r="I11431" s="252" t="s">
        <v>446</v>
      </c>
      <c r="J11431" s="289" t="s">
        <v>446</v>
      </c>
      <c r="K11431" s="278" t="str">
        <f t="shared" si="376"/>
        <v>BGD005Violence against personnel, facilities and assets</v>
      </c>
      <c r="L11431" s="290">
        <v>43803</v>
      </c>
      <c r="M11431" s="290" t="s">
        <v>3248</v>
      </c>
    </row>
    <row r="11432" spans="1:13" s="269" customFormat="1" ht="15.5" hidden="1" thickTop="1" thickBot="1" x14ac:dyDescent="0.4">
      <c r="A11432" s="283" t="s">
        <v>8140</v>
      </c>
      <c r="B11432" s="284" t="str">
        <f>VLOOKUP(A11432,Lists!B:C,2,FALSE)</f>
        <v>BGD005</v>
      </c>
      <c r="C11432" s="284" t="str">
        <f>VLOOKUP(A11432,Lists!B:D,3,FALSE)</f>
        <v>BGD</v>
      </c>
      <c r="D11432" s="285" t="s">
        <v>649</v>
      </c>
      <c r="E11432" s="285" t="s">
        <v>446</v>
      </c>
      <c r="F11432" s="285" t="s">
        <v>446</v>
      </c>
      <c r="G11432" s="285" t="s">
        <v>446</v>
      </c>
      <c r="H11432" s="278" t="str">
        <f t="shared" si="375"/>
        <v>x</v>
      </c>
      <c r="I11432" s="251" t="s">
        <v>446</v>
      </c>
      <c r="J11432" s="285" t="s">
        <v>446</v>
      </c>
      <c r="K11432" s="278" t="str">
        <f t="shared" si="376"/>
        <v>BGD005Ongoing insecurity/hostilities affecting humanitarian assistance</v>
      </c>
      <c r="L11432" s="286">
        <v>43803</v>
      </c>
      <c r="M11432" s="286" t="s">
        <v>3248</v>
      </c>
    </row>
    <row r="11433" spans="1:13" s="269" customFormat="1" ht="15.5" hidden="1" thickTop="1" thickBot="1" x14ac:dyDescent="0.4">
      <c r="A11433" s="287" t="s">
        <v>8140</v>
      </c>
      <c r="B11433" s="288" t="str">
        <f>VLOOKUP(A11433,Lists!B:C,2,FALSE)</f>
        <v>BGD005</v>
      </c>
      <c r="C11433" s="288" t="str">
        <f>VLOOKUP(A11433,Lists!B:D,3,FALSE)</f>
        <v>BGD</v>
      </c>
      <c r="D11433" s="289" t="s">
        <v>650</v>
      </c>
      <c r="E11433" s="289" t="s">
        <v>446</v>
      </c>
      <c r="F11433" s="289" t="s">
        <v>446</v>
      </c>
      <c r="G11433" s="289" t="s">
        <v>446</v>
      </c>
      <c r="H11433" s="278" t="str">
        <f t="shared" si="375"/>
        <v>x</v>
      </c>
      <c r="I11433" s="252" t="s">
        <v>446</v>
      </c>
      <c r="J11433" s="289" t="s">
        <v>446</v>
      </c>
      <c r="K11433" s="278" t="str">
        <f t="shared" si="376"/>
        <v xml:space="preserve">BGD005Presence of mines and improvised explosive devices </v>
      </c>
      <c r="L11433" s="290">
        <v>43803</v>
      </c>
      <c r="M11433" s="290" t="s">
        <v>3248</v>
      </c>
    </row>
    <row r="11434" spans="1:13" s="269" customFormat="1" ht="15.5" hidden="1" thickTop="1" thickBot="1" x14ac:dyDescent="0.4">
      <c r="A11434" s="283" t="s">
        <v>8140</v>
      </c>
      <c r="B11434" s="284" t="str">
        <f>VLOOKUP(A11434,Lists!B:C,2,FALSE)</f>
        <v>BGD005</v>
      </c>
      <c r="C11434" s="284" t="str">
        <f>VLOOKUP(A11434,Lists!B:D,3,FALSE)</f>
        <v>BGD</v>
      </c>
      <c r="D11434" s="285" t="s">
        <v>651</v>
      </c>
      <c r="E11434" s="285" t="s">
        <v>446</v>
      </c>
      <c r="F11434" s="285" t="s">
        <v>446</v>
      </c>
      <c r="G11434" s="285" t="s">
        <v>446</v>
      </c>
      <c r="H11434" s="278" t="str">
        <f t="shared" si="375"/>
        <v>x</v>
      </c>
      <c r="I11434" s="251" t="s">
        <v>446</v>
      </c>
      <c r="J11434" s="285" t="s">
        <v>446</v>
      </c>
      <c r="K11434" s="278" t="str">
        <f t="shared" si="376"/>
        <v>BGD005Physical constraints in the environment (obstacles related to terrain, climate, lack of infrastructure, etc.)</v>
      </c>
      <c r="L11434" s="286">
        <v>43803</v>
      </c>
      <c r="M11434" s="286" t="s">
        <v>3248</v>
      </c>
    </row>
    <row r="11435" spans="1:13" s="269" customFormat="1" ht="15.5" hidden="1" thickTop="1" thickBot="1" x14ac:dyDescent="0.4">
      <c r="A11435" s="287" t="s">
        <v>7785</v>
      </c>
      <c r="B11435" s="288" t="str">
        <f>VLOOKUP(A11435,Lists!B:C,2,FALSE)</f>
        <v>KEN004</v>
      </c>
      <c r="C11435" s="288" t="str">
        <f>VLOOKUP(A11435,Lists!B:D,3,FALSE)</f>
        <v>KEN</v>
      </c>
      <c r="D11435" s="289" t="s">
        <v>688</v>
      </c>
      <c r="E11435" s="289">
        <v>3</v>
      </c>
      <c r="F11435" s="289" t="s">
        <v>7887</v>
      </c>
      <c r="G11435" s="289" t="s">
        <v>732</v>
      </c>
      <c r="H11435" s="278">
        <f t="shared" si="375"/>
        <v>1</v>
      </c>
      <c r="I11435" s="252" t="s">
        <v>7927</v>
      </c>
      <c r="J11435" s="289" t="s">
        <v>8287</v>
      </c>
      <c r="K11435" s="278" t="str">
        <f t="shared" si="376"/>
        <v>KEN004Crisis affected groups</v>
      </c>
      <c r="L11435" s="290">
        <v>43804</v>
      </c>
      <c r="M11435" s="290" t="s">
        <v>3248</v>
      </c>
    </row>
    <row r="11436" spans="1:13" s="269" customFormat="1" ht="15.5" hidden="1" thickTop="1" thickBot="1" x14ac:dyDescent="0.4">
      <c r="A11436" s="283"/>
      <c r="B11436" s="284" t="e">
        <f>VLOOKUP(A11436,Lists!B:C,2,FALSE)</f>
        <v>#N/A</v>
      </c>
      <c r="C11436" s="284" t="e">
        <f>VLOOKUP(A11436,Lists!B:D,3,FALSE)</f>
        <v>#N/A</v>
      </c>
      <c r="D11436" s="285"/>
      <c r="E11436" s="285"/>
      <c r="F11436" s="285"/>
      <c r="G11436" s="285"/>
      <c r="H11436" s="278" t="b">
        <f t="shared" si="375"/>
        <v>0</v>
      </c>
      <c r="I11436" s="251"/>
      <c r="J11436" s="285"/>
      <c r="K11436" s="278" t="e">
        <f t="shared" si="376"/>
        <v>#N/A</v>
      </c>
      <c r="L11436" s="286"/>
      <c r="M11436" s="286"/>
    </row>
    <row r="11437" spans="1:13" s="269" customFormat="1" ht="15.5" hidden="1" thickTop="1" thickBot="1" x14ac:dyDescent="0.4">
      <c r="A11437" s="287"/>
      <c r="B11437" s="288" t="e">
        <f>VLOOKUP(A11437,Lists!B:C,2,FALSE)</f>
        <v>#N/A</v>
      </c>
      <c r="C11437" s="288" t="e">
        <f>VLOOKUP(A11437,Lists!B:D,3,FALSE)</f>
        <v>#N/A</v>
      </c>
      <c r="D11437" s="289"/>
      <c r="E11437" s="289"/>
      <c r="F11437" s="289"/>
      <c r="G11437" s="289"/>
      <c r="H11437" s="278" t="b">
        <f t="shared" si="375"/>
        <v>0</v>
      </c>
      <c r="I11437" s="252"/>
      <c r="J11437" s="289"/>
      <c r="K11437" s="278" t="e">
        <f t="shared" si="376"/>
        <v>#N/A</v>
      </c>
      <c r="L11437" s="290"/>
      <c r="M11437" s="290"/>
    </row>
    <row r="11438" spans="1:13" s="269" customFormat="1" ht="15.5" hidden="1" thickTop="1" thickBot="1" x14ac:dyDescent="0.4">
      <c r="A11438" s="283"/>
      <c r="B11438" s="284" t="e">
        <f>VLOOKUP(A11438,Lists!B:C,2,FALSE)</f>
        <v>#N/A</v>
      </c>
      <c r="C11438" s="284" t="e">
        <f>VLOOKUP(A11438,Lists!B:D,3,FALSE)</f>
        <v>#N/A</v>
      </c>
      <c r="D11438" s="285"/>
      <c r="E11438" s="285"/>
      <c r="F11438" s="285"/>
      <c r="G11438" s="285"/>
      <c r="H11438" s="278" t="b">
        <f t="shared" si="375"/>
        <v>0</v>
      </c>
      <c r="I11438" s="251"/>
      <c r="J11438" s="285"/>
      <c r="K11438" s="278" t="e">
        <f t="shared" si="376"/>
        <v>#N/A</v>
      </c>
      <c r="L11438" s="286"/>
      <c r="M11438" s="286"/>
    </row>
    <row r="11439" spans="1:13" s="269" customFormat="1" ht="15.5" hidden="1" thickTop="1" thickBot="1" x14ac:dyDescent="0.4">
      <c r="A11439" s="287"/>
      <c r="B11439" s="288" t="e">
        <f>VLOOKUP(A11439,Lists!B:C,2,FALSE)</f>
        <v>#N/A</v>
      </c>
      <c r="C11439" s="288" t="e">
        <f>VLOOKUP(A11439,Lists!B:D,3,FALSE)</f>
        <v>#N/A</v>
      </c>
      <c r="D11439" s="289"/>
      <c r="E11439" s="289"/>
      <c r="F11439" s="289"/>
      <c r="G11439" s="289"/>
      <c r="H11439" s="278" t="b">
        <f t="shared" si="375"/>
        <v>0</v>
      </c>
      <c r="I11439" s="252"/>
      <c r="J11439" s="289"/>
      <c r="K11439" s="278" t="e">
        <f t="shared" si="376"/>
        <v>#N/A</v>
      </c>
      <c r="L11439" s="290"/>
      <c r="M11439" s="290"/>
    </row>
    <row r="11440" spans="1:13" s="269" customFormat="1" ht="15.5" hidden="1" thickTop="1" thickBot="1" x14ac:dyDescent="0.4">
      <c r="A11440" s="283"/>
      <c r="B11440" s="284" t="e">
        <f>VLOOKUP(A11440,Lists!B:C,2,FALSE)</f>
        <v>#N/A</v>
      </c>
      <c r="C11440" s="284" t="e">
        <f>VLOOKUP(A11440,Lists!B:D,3,FALSE)</f>
        <v>#N/A</v>
      </c>
      <c r="D11440" s="285"/>
      <c r="E11440" s="285"/>
      <c r="F11440" s="285"/>
      <c r="G11440" s="285"/>
      <c r="H11440" s="278" t="b">
        <f t="shared" si="375"/>
        <v>0</v>
      </c>
      <c r="I11440" s="251"/>
      <c r="J11440" s="285"/>
      <c r="K11440" s="278" t="e">
        <f t="shared" si="376"/>
        <v>#N/A</v>
      </c>
      <c r="L11440" s="286"/>
      <c r="M11440" s="286"/>
    </row>
    <row r="11441" spans="1:13" s="269" customFormat="1" ht="15.5" hidden="1" thickTop="1" thickBot="1" x14ac:dyDescent="0.4">
      <c r="A11441" s="287"/>
      <c r="B11441" s="288" t="e">
        <f>VLOOKUP(A11441,Lists!B:C,2,FALSE)</f>
        <v>#N/A</v>
      </c>
      <c r="C11441" s="288" t="e">
        <f>VLOOKUP(A11441,Lists!B:D,3,FALSE)</f>
        <v>#N/A</v>
      </c>
      <c r="D11441" s="289"/>
      <c r="E11441" s="289"/>
      <c r="F11441" s="289"/>
      <c r="G11441" s="289"/>
      <c r="H11441" s="278" t="b">
        <f t="shared" si="375"/>
        <v>0</v>
      </c>
      <c r="I11441" s="252"/>
      <c r="J11441" s="289"/>
      <c r="K11441" s="278" t="e">
        <f t="shared" si="376"/>
        <v>#N/A</v>
      </c>
      <c r="L11441" s="290"/>
      <c r="M11441" s="290"/>
    </row>
    <row r="11442" spans="1:13" s="269" customFormat="1" ht="15.5" hidden="1" thickTop="1" thickBot="1" x14ac:dyDescent="0.4">
      <c r="A11442" s="283"/>
      <c r="B11442" s="284" t="e">
        <f>VLOOKUP(A11442,Lists!B:C,2,FALSE)</f>
        <v>#N/A</v>
      </c>
      <c r="C11442" s="284" t="e">
        <f>VLOOKUP(A11442,Lists!B:D,3,FALSE)</f>
        <v>#N/A</v>
      </c>
      <c r="D11442" s="285"/>
      <c r="E11442" s="285"/>
      <c r="F11442" s="285"/>
      <c r="G11442" s="285"/>
      <c r="H11442" s="278" t="b">
        <f t="shared" si="375"/>
        <v>0</v>
      </c>
      <c r="I11442" s="251"/>
      <c r="J11442" s="285"/>
      <c r="K11442" s="278" t="e">
        <f t="shared" si="376"/>
        <v>#N/A</v>
      </c>
      <c r="L11442" s="286"/>
      <c r="M11442" s="286"/>
    </row>
    <row r="11443" spans="1:13" s="269" customFormat="1" ht="15.5" hidden="1" thickTop="1" thickBot="1" x14ac:dyDescent="0.4">
      <c r="A11443" s="287"/>
      <c r="B11443" s="288" t="e">
        <f>VLOOKUP(A11443,Lists!B:C,2,FALSE)</f>
        <v>#N/A</v>
      </c>
      <c r="C11443" s="288" t="e">
        <f>VLOOKUP(A11443,Lists!B:D,3,FALSE)</f>
        <v>#N/A</v>
      </c>
      <c r="D11443" s="289"/>
      <c r="E11443" s="289"/>
      <c r="F11443" s="289"/>
      <c r="G11443" s="289"/>
      <c r="H11443" s="278" t="b">
        <f t="shared" si="375"/>
        <v>0</v>
      </c>
      <c r="I11443" s="252"/>
      <c r="J11443" s="289"/>
      <c r="K11443" s="278" t="e">
        <f t="shared" si="376"/>
        <v>#N/A</v>
      </c>
      <c r="L11443" s="290"/>
      <c r="M11443" s="290"/>
    </row>
    <row r="11444" spans="1:13" s="269" customFormat="1" ht="15.5" hidden="1" thickTop="1" thickBot="1" x14ac:dyDescent="0.4">
      <c r="A11444" s="283"/>
      <c r="B11444" s="284" t="e">
        <f>VLOOKUP(A11444,Lists!B:C,2,FALSE)</f>
        <v>#N/A</v>
      </c>
      <c r="C11444" s="284" t="e">
        <f>VLOOKUP(A11444,Lists!B:D,3,FALSE)</f>
        <v>#N/A</v>
      </c>
      <c r="D11444" s="285"/>
      <c r="E11444" s="285"/>
      <c r="F11444" s="285"/>
      <c r="G11444" s="285"/>
      <c r="H11444" s="278" t="b">
        <f t="shared" si="375"/>
        <v>0</v>
      </c>
      <c r="I11444" s="251"/>
      <c r="J11444" s="285"/>
      <c r="K11444" s="278" t="e">
        <f t="shared" si="376"/>
        <v>#N/A</v>
      </c>
      <c r="L11444" s="286"/>
      <c r="M11444" s="286"/>
    </row>
    <row r="11445" spans="1:13" s="269" customFormat="1" ht="15.5" hidden="1" thickTop="1" thickBot="1" x14ac:dyDescent="0.4">
      <c r="A11445" s="287"/>
      <c r="B11445" s="288" t="e">
        <f>VLOOKUP(A11445,Lists!B:C,2,FALSE)</f>
        <v>#N/A</v>
      </c>
      <c r="C11445" s="288" t="e">
        <f>VLOOKUP(A11445,Lists!B:D,3,FALSE)</f>
        <v>#N/A</v>
      </c>
      <c r="D11445" s="289"/>
      <c r="E11445" s="289"/>
      <c r="F11445" s="289"/>
      <c r="G11445" s="289"/>
      <c r="H11445" s="278" t="b">
        <f t="shared" si="375"/>
        <v>0</v>
      </c>
      <c r="I11445" s="252"/>
      <c r="J11445" s="289"/>
      <c r="K11445" s="278" t="e">
        <f t="shared" si="376"/>
        <v>#N/A</v>
      </c>
      <c r="L11445" s="290"/>
      <c r="M11445" s="290"/>
    </row>
    <row r="11446" spans="1:13" s="269" customFormat="1" ht="15.5" hidden="1" thickTop="1" thickBot="1" x14ac:dyDescent="0.4">
      <c r="A11446" s="283"/>
      <c r="B11446" s="284" t="e">
        <f>VLOOKUP(A11446,Lists!B:C,2,FALSE)</f>
        <v>#N/A</v>
      </c>
      <c r="C11446" s="284" t="e">
        <f>VLOOKUP(A11446,Lists!B:D,3,FALSE)</f>
        <v>#N/A</v>
      </c>
      <c r="D11446" s="285"/>
      <c r="E11446" s="285"/>
      <c r="F11446" s="285"/>
      <c r="G11446" s="285"/>
      <c r="H11446" s="278" t="b">
        <f t="shared" si="375"/>
        <v>0</v>
      </c>
      <c r="I11446" s="251"/>
      <c r="J11446" s="285"/>
      <c r="K11446" s="278" t="e">
        <f t="shared" si="376"/>
        <v>#N/A</v>
      </c>
      <c r="L11446" s="286"/>
      <c r="M11446" s="286"/>
    </row>
    <row r="11447" spans="1:13" s="269" customFormat="1" ht="15.5" hidden="1" thickTop="1" thickBot="1" x14ac:dyDescent="0.4">
      <c r="A11447" s="287"/>
      <c r="B11447" s="288" t="e">
        <f>VLOOKUP(A11447,Lists!B:C,2,FALSE)</f>
        <v>#N/A</v>
      </c>
      <c r="C11447" s="288" t="e">
        <f>VLOOKUP(A11447,Lists!B:D,3,FALSE)</f>
        <v>#N/A</v>
      </c>
      <c r="D11447" s="289"/>
      <c r="E11447" s="289"/>
      <c r="F11447" s="289"/>
      <c r="G11447" s="289"/>
      <c r="H11447" s="278" t="b">
        <f t="shared" si="375"/>
        <v>0</v>
      </c>
      <c r="I11447" s="252"/>
      <c r="J11447" s="289"/>
      <c r="K11447" s="278" t="e">
        <f t="shared" si="376"/>
        <v>#N/A</v>
      </c>
      <c r="L11447" s="290"/>
      <c r="M11447" s="290"/>
    </row>
    <row r="11448" spans="1:13" s="269" customFormat="1" ht="15.5" hidden="1" thickTop="1" thickBot="1" x14ac:dyDescent="0.4">
      <c r="A11448" s="283"/>
      <c r="B11448" s="284" t="e">
        <f>VLOOKUP(A11448,Lists!B:C,2,FALSE)</f>
        <v>#N/A</v>
      </c>
      <c r="C11448" s="284" t="e">
        <f>VLOOKUP(A11448,Lists!B:D,3,FALSE)</f>
        <v>#N/A</v>
      </c>
      <c r="D11448" s="285"/>
      <c r="E11448" s="285"/>
      <c r="F11448" s="285"/>
      <c r="G11448" s="285"/>
      <c r="H11448" s="278" t="b">
        <f t="shared" si="375"/>
        <v>0</v>
      </c>
      <c r="I11448" s="251"/>
      <c r="J11448" s="285"/>
      <c r="K11448" s="278" t="e">
        <f t="shared" si="376"/>
        <v>#N/A</v>
      </c>
      <c r="L11448" s="286"/>
      <c r="M11448" s="286"/>
    </row>
    <row r="11449" spans="1:13" s="269" customFormat="1" ht="15.5" hidden="1" thickTop="1" thickBot="1" x14ac:dyDescent="0.4">
      <c r="A11449" s="287"/>
      <c r="B11449" s="288" t="e">
        <f>VLOOKUP(A11449,Lists!B:C,2,FALSE)</f>
        <v>#N/A</v>
      </c>
      <c r="C11449" s="288" t="e">
        <f>VLOOKUP(A11449,Lists!B:D,3,FALSE)</f>
        <v>#N/A</v>
      </c>
      <c r="D11449" s="289"/>
      <c r="E11449" s="289"/>
      <c r="F11449" s="289"/>
      <c r="G11449" s="289"/>
      <c r="H11449" s="278" t="b">
        <f t="shared" ref="H11449:H11512" si="377">IF(G11449="x","x",IF(G11449="Low",3,IF(G11449="Medium",2,IF(G11449="High",1,FALSE))))</f>
        <v>0</v>
      </c>
      <c r="I11449" s="252"/>
      <c r="J11449" s="289"/>
      <c r="K11449" s="278" t="e">
        <f t="shared" si="376"/>
        <v>#N/A</v>
      </c>
      <c r="L11449" s="290"/>
      <c r="M11449" s="290"/>
    </row>
    <row r="11450" spans="1:13" s="269" customFormat="1" ht="15.5" hidden="1" thickTop="1" thickBot="1" x14ac:dyDescent="0.4">
      <c r="A11450" s="283"/>
      <c r="B11450" s="284" t="e">
        <f>VLOOKUP(A11450,Lists!B:C,2,FALSE)</f>
        <v>#N/A</v>
      </c>
      <c r="C11450" s="284" t="e">
        <f>VLOOKUP(A11450,Lists!B:D,3,FALSE)</f>
        <v>#N/A</v>
      </c>
      <c r="D11450" s="285"/>
      <c r="E11450" s="285"/>
      <c r="F11450" s="285"/>
      <c r="G11450" s="285"/>
      <c r="H11450" s="278" t="b">
        <f t="shared" si="377"/>
        <v>0</v>
      </c>
      <c r="I11450" s="251"/>
      <c r="J11450" s="285"/>
      <c r="K11450" s="278" t="e">
        <f t="shared" si="376"/>
        <v>#N/A</v>
      </c>
      <c r="L11450" s="286"/>
      <c r="M11450" s="286"/>
    </row>
    <row r="11451" spans="1:13" s="269" customFormat="1" ht="15.5" hidden="1" thickTop="1" thickBot="1" x14ac:dyDescent="0.4">
      <c r="A11451" s="287"/>
      <c r="B11451" s="288" t="e">
        <f>VLOOKUP(A11451,Lists!B:C,2,FALSE)</f>
        <v>#N/A</v>
      </c>
      <c r="C11451" s="288" t="e">
        <f>VLOOKUP(A11451,Lists!B:D,3,FALSE)</f>
        <v>#N/A</v>
      </c>
      <c r="D11451" s="289"/>
      <c r="E11451" s="289"/>
      <c r="F11451" s="289"/>
      <c r="G11451" s="289"/>
      <c r="H11451" s="278" t="b">
        <f t="shared" si="377"/>
        <v>0</v>
      </c>
      <c r="I11451" s="252"/>
      <c r="J11451" s="289"/>
      <c r="K11451" s="278" t="e">
        <f t="shared" si="376"/>
        <v>#N/A</v>
      </c>
      <c r="L11451" s="290"/>
      <c r="M11451" s="290"/>
    </row>
    <row r="11452" spans="1:13" s="269" customFormat="1" ht="15.5" hidden="1" thickTop="1" thickBot="1" x14ac:dyDescent="0.4">
      <c r="A11452" s="283"/>
      <c r="B11452" s="284" t="e">
        <f>VLOOKUP(A11452,Lists!B:C,2,FALSE)</f>
        <v>#N/A</v>
      </c>
      <c r="C11452" s="284" t="e">
        <f>VLOOKUP(A11452,Lists!B:D,3,FALSE)</f>
        <v>#N/A</v>
      </c>
      <c r="D11452" s="285"/>
      <c r="E11452" s="285"/>
      <c r="F11452" s="285"/>
      <c r="G11452" s="285"/>
      <c r="H11452" s="278" t="b">
        <f t="shared" si="377"/>
        <v>0</v>
      </c>
      <c r="I11452" s="251"/>
      <c r="J11452" s="285"/>
      <c r="K11452" s="278" t="e">
        <f t="shared" ref="K11452:K11515" si="378">B11452&amp;""&amp;D11452</f>
        <v>#N/A</v>
      </c>
      <c r="L11452" s="286"/>
      <c r="M11452" s="286"/>
    </row>
    <row r="11453" spans="1:13" s="269" customFormat="1" ht="15.5" hidden="1" thickTop="1" thickBot="1" x14ac:dyDescent="0.4">
      <c r="A11453" s="287"/>
      <c r="B11453" s="288" t="e">
        <f>VLOOKUP(A11453,Lists!B:C,2,FALSE)</f>
        <v>#N/A</v>
      </c>
      <c r="C11453" s="288" t="e">
        <f>VLOOKUP(A11453,Lists!B:D,3,FALSE)</f>
        <v>#N/A</v>
      </c>
      <c r="D11453" s="289"/>
      <c r="E11453" s="289"/>
      <c r="F11453" s="289"/>
      <c r="G11453" s="289"/>
      <c r="H11453" s="278" t="b">
        <f t="shared" si="377"/>
        <v>0</v>
      </c>
      <c r="I11453" s="252"/>
      <c r="J11453" s="289"/>
      <c r="K11453" s="278" t="e">
        <f t="shared" si="378"/>
        <v>#N/A</v>
      </c>
      <c r="L11453" s="290"/>
      <c r="M11453" s="290"/>
    </row>
    <row r="11454" spans="1:13" s="269" customFormat="1" ht="15.5" hidden="1" thickTop="1" thickBot="1" x14ac:dyDescent="0.4">
      <c r="A11454" s="283"/>
      <c r="B11454" s="284" t="e">
        <f>VLOOKUP(A11454,Lists!B:C,2,FALSE)</f>
        <v>#N/A</v>
      </c>
      <c r="C11454" s="284" t="e">
        <f>VLOOKUP(A11454,Lists!B:D,3,FALSE)</f>
        <v>#N/A</v>
      </c>
      <c r="D11454" s="285"/>
      <c r="E11454" s="285"/>
      <c r="F11454" s="285"/>
      <c r="G11454" s="285"/>
      <c r="H11454" s="278" t="b">
        <f t="shared" si="377"/>
        <v>0</v>
      </c>
      <c r="I11454" s="251"/>
      <c r="J11454" s="285"/>
      <c r="K11454" s="278" t="e">
        <f t="shared" si="378"/>
        <v>#N/A</v>
      </c>
      <c r="L11454" s="286"/>
      <c r="M11454" s="286"/>
    </row>
    <row r="11455" spans="1:13" s="269" customFormat="1" ht="15.5" hidden="1" thickTop="1" thickBot="1" x14ac:dyDescent="0.4">
      <c r="A11455" s="287"/>
      <c r="B11455" s="288" t="e">
        <f>VLOOKUP(A11455,Lists!B:C,2,FALSE)</f>
        <v>#N/A</v>
      </c>
      <c r="C11455" s="288" t="e">
        <f>VLOOKUP(A11455,Lists!B:D,3,FALSE)</f>
        <v>#N/A</v>
      </c>
      <c r="D11455" s="289"/>
      <c r="E11455" s="289"/>
      <c r="F11455" s="289"/>
      <c r="G11455" s="289"/>
      <c r="H11455" s="278" t="b">
        <f t="shared" si="377"/>
        <v>0</v>
      </c>
      <c r="I11455" s="252"/>
      <c r="J11455" s="289"/>
      <c r="K11455" s="278" t="e">
        <f t="shared" si="378"/>
        <v>#N/A</v>
      </c>
      <c r="L11455" s="290"/>
      <c r="M11455" s="290"/>
    </row>
    <row r="11456" spans="1:13" s="269" customFormat="1" ht="15.5" hidden="1" thickTop="1" thickBot="1" x14ac:dyDescent="0.4">
      <c r="A11456" s="283"/>
      <c r="B11456" s="284" t="e">
        <f>VLOOKUP(A11456,Lists!B:C,2,FALSE)</f>
        <v>#N/A</v>
      </c>
      <c r="C11456" s="284" t="e">
        <f>VLOOKUP(A11456,Lists!B:D,3,FALSE)</f>
        <v>#N/A</v>
      </c>
      <c r="D11456" s="285"/>
      <c r="E11456" s="285"/>
      <c r="F11456" s="285"/>
      <c r="G11456" s="285"/>
      <c r="H11456" s="278" t="b">
        <f t="shared" si="377"/>
        <v>0</v>
      </c>
      <c r="I11456" s="251"/>
      <c r="J11456" s="285"/>
      <c r="K11456" s="278" t="e">
        <f t="shared" si="378"/>
        <v>#N/A</v>
      </c>
      <c r="L11456" s="286"/>
      <c r="M11456" s="286"/>
    </row>
    <row r="11457" spans="1:13" s="269" customFormat="1" ht="15.5" hidden="1" thickTop="1" thickBot="1" x14ac:dyDescent="0.4">
      <c r="A11457" s="287"/>
      <c r="B11457" s="288" t="e">
        <f>VLOOKUP(A11457,Lists!B:C,2,FALSE)</f>
        <v>#N/A</v>
      </c>
      <c r="C11457" s="288" t="e">
        <f>VLOOKUP(A11457,Lists!B:D,3,FALSE)</f>
        <v>#N/A</v>
      </c>
      <c r="D11457" s="289"/>
      <c r="E11457" s="289"/>
      <c r="F11457" s="289"/>
      <c r="G11457" s="289"/>
      <c r="H11457" s="278" t="b">
        <f t="shared" si="377"/>
        <v>0</v>
      </c>
      <c r="I11457" s="252"/>
      <c r="J11457" s="289"/>
      <c r="K11457" s="278" t="e">
        <f t="shared" si="378"/>
        <v>#N/A</v>
      </c>
      <c r="L11457" s="290"/>
      <c r="M11457" s="290"/>
    </row>
    <row r="11458" spans="1:13" s="269" customFormat="1" ht="15.5" hidden="1" thickTop="1" thickBot="1" x14ac:dyDescent="0.4">
      <c r="A11458" s="283"/>
      <c r="B11458" s="284" t="e">
        <f>VLOOKUP(A11458,Lists!B:C,2,FALSE)</f>
        <v>#N/A</v>
      </c>
      <c r="C11458" s="284" t="e">
        <f>VLOOKUP(A11458,Lists!B:D,3,FALSE)</f>
        <v>#N/A</v>
      </c>
      <c r="D11458" s="285"/>
      <c r="E11458" s="285"/>
      <c r="F11458" s="285"/>
      <c r="G11458" s="285"/>
      <c r="H11458" s="278" t="b">
        <f t="shared" si="377"/>
        <v>0</v>
      </c>
      <c r="I11458" s="251"/>
      <c r="J11458" s="285"/>
      <c r="K11458" s="278" t="e">
        <f t="shared" si="378"/>
        <v>#N/A</v>
      </c>
      <c r="L11458" s="286"/>
      <c r="M11458" s="286"/>
    </row>
    <row r="11459" spans="1:13" s="269" customFormat="1" ht="15.5" hidden="1" thickTop="1" thickBot="1" x14ac:dyDescent="0.4">
      <c r="A11459" s="287"/>
      <c r="B11459" s="288" t="e">
        <f>VLOOKUP(A11459,Lists!B:C,2,FALSE)</f>
        <v>#N/A</v>
      </c>
      <c r="C11459" s="288" t="e">
        <f>VLOOKUP(A11459,Lists!B:D,3,FALSE)</f>
        <v>#N/A</v>
      </c>
      <c r="D11459" s="289"/>
      <c r="E11459" s="289"/>
      <c r="F11459" s="289"/>
      <c r="G11459" s="289"/>
      <c r="H11459" s="278" t="b">
        <f t="shared" si="377"/>
        <v>0</v>
      </c>
      <c r="I11459" s="252"/>
      <c r="J11459" s="289"/>
      <c r="K11459" s="278" t="e">
        <f t="shared" si="378"/>
        <v>#N/A</v>
      </c>
      <c r="L11459" s="290"/>
      <c r="M11459" s="290"/>
    </row>
    <row r="11460" spans="1:13" s="269" customFormat="1" ht="15.5" hidden="1" thickTop="1" thickBot="1" x14ac:dyDescent="0.4">
      <c r="A11460" s="283"/>
      <c r="B11460" s="284" t="e">
        <f>VLOOKUP(A11460,Lists!B:C,2,FALSE)</f>
        <v>#N/A</v>
      </c>
      <c r="C11460" s="284" t="e">
        <f>VLOOKUP(A11460,Lists!B:D,3,FALSE)</f>
        <v>#N/A</v>
      </c>
      <c r="D11460" s="285"/>
      <c r="E11460" s="285"/>
      <c r="F11460" s="285"/>
      <c r="G11460" s="285"/>
      <c r="H11460" s="278" t="b">
        <f t="shared" si="377"/>
        <v>0</v>
      </c>
      <c r="I11460" s="251"/>
      <c r="J11460" s="285"/>
      <c r="K11460" s="278" t="e">
        <f t="shared" si="378"/>
        <v>#N/A</v>
      </c>
      <c r="L11460" s="286"/>
      <c r="M11460" s="286"/>
    </row>
    <row r="11461" spans="1:13" s="269" customFormat="1" ht="15.5" hidden="1" thickTop="1" thickBot="1" x14ac:dyDescent="0.4">
      <c r="A11461" s="287"/>
      <c r="B11461" s="288" t="e">
        <f>VLOOKUP(A11461,Lists!B:C,2,FALSE)</f>
        <v>#N/A</v>
      </c>
      <c r="C11461" s="288" t="e">
        <f>VLOOKUP(A11461,Lists!B:D,3,FALSE)</f>
        <v>#N/A</v>
      </c>
      <c r="D11461" s="289"/>
      <c r="E11461" s="289"/>
      <c r="F11461" s="289"/>
      <c r="G11461" s="289"/>
      <c r="H11461" s="278" t="b">
        <f t="shared" si="377"/>
        <v>0</v>
      </c>
      <c r="I11461" s="252"/>
      <c r="J11461" s="289"/>
      <c r="K11461" s="278" t="e">
        <f t="shared" si="378"/>
        <v>#N/A</v>
      </c>
      <c r="L11461" s="290"/>
      <c r="M11461" s="290"/>
    </row>
    <row r="11462" spans="1:13" s="269" customFormat="1" ht="15.5" hidden="1" thickTop="1" thickBot="1" x14ac:dyDescent="0.4">
      <c r="A11462" s="283"/>
      <c r="B11462" s="284" t="e">
        <f>VLOOKUP(A11462,Lists!B:C,2,FALSE)</f>
        <v>#N/A</v>
      </c>
      <c r="C11462" s="284" t="e">
        <f>VLOOKUP(A11462,Lists!B:D,3,FALSE)</f>
        <v>#N/A</v>
      </c>
      <c r="D11462" s="285"/>
      <c r="E11462" s="285"/>
      <c r="F11462" s="285"/>
      <c r="G11462" s="285"/>
      <c r="H11462" s="278" t="b">
        <f t="shared" si="377"/>
        <v>0</v>
      </c>
      <c r="I11462" s="251"/>
      <c r="J11462" s="285"/>
      <c r="K11462" s="278" t="e">
        <f t="shared" si="378"/>
        <v>#N/A</v>
      </c>
      <c r="L11462" s="286"/>
      <c r="M11462" s="286"/>
    </row>
    <row r="11463" spans="1:13" s="269" customFormat="1" ht="15.5" hidden="1" thickTop="1" thickBot="1" x14ac:dyDescent="0.4">
      <c r="A11463" s="287"/>
      <c r="B11463" s="288" t="e">
        <f>VLOOKUP(A11463,Lists!B:C,2,FALSE)</f>
        <v>#N/A</v>
      </c>
      <c r="C11463" s="288" t="e">
        <f>VLOOKUP(A11463,Lists!B:D,3,FALSE)</f>
        <v>#N/A</v>
      </c>
      <c r="D11463" s="289"/>
      <c r="E11463" s="289"/>
      <c r="F11463" s="289"/>
      <c r="G11463" s="289"/>
      <c r="H11463" s="278" t="b">
        <f t="shared" si="377"/>
        <v>0</v>
      </c>
      <c r="I11463" s="252"/>
      <c r="J11463" s="289"/>
      <c r="K11463" s="278" t="e">
        <f t="shared" si="378"/>
        <v>#N/A</v>
      </c>
      <c r="L11463" s="290"/>
      <c r="M11463" s="290"/>
    </row>
    <row r="11464" spans="1:13" s="269" customFormat="1" ht="15.5" hidden="1" thickTop="1" thickBot="1" x14ac:dyDescent="0.4">
      <c r="A11464" s="283"/>
      <c r="B11464" s="284" t="e">
        <f>VLOOKUP(A11464,Lists!B:C,2,FALSE)</f>
        <v>#N/A</v>
      </c>
      <c r="C11464" s="284" t="e">
        <f>VLOOKUP(A11464,Lists!B:D,3,FALSE)</f>
        <v>#N/A</v>
      </c>
      <c r="D11464" s="285"/>
      <c r="E11464" s="285"/>
      <c r="F11464" s="285"/>
      <c r="G11464" s="285"/>
      <c r="H11464" s="278" t="b">
        <f t="shared" si="377"/>
        <v>0</v>
      </c>
      <c r="I11464" s="251"/>
      <c r="J11464" s="285"/>
      <c r="K11464" s="278" t="e">
        <f t="shared" si="378"/>
        <v>#N/A</v>
      </c>
      <c r="L11464" s="286"/>
      <c r="M11464" s="286"/>
    </row>
    <row r="11465" spans="1:13" s="269" customFormat="1" ht="15.5" hidden="1" thickTop="1" thickBot="1" x14ac:dyDescent="0.4">
      <c r="A11465" s="287"/>
      <c r="B11465" s="288" t="e">
        <f>VLOOKUP(A11465,Lists!B:C,2,FALSE)</f>
        <v>#N/A</v>
      </c>
      <c r="C11465" s="288" t="e">
        <f>VLOOKUP(A11465,Lists!B:D,3,FALSE)</f>
        <v>#N/A</v>
      </c>
      <c r="D11465" s="289"/>
      <c r="E11465" s="289"/>
      <c r="F11465" s="289"/>
      <c r="G11465" s="289"/>
      <c r="H11465" s="278" t="b">
        <f t="shared" si="377"/>
        <v>0</v>
      </c>
      <c r="I11465" s="252"/>
      <c r="J11465" s="289"/>
      <c r="K11465" s="278" t="e">
        <f t="shared" si="378"/>
        <v>#N/A</v>
      </c>
      <c r="L11465" s="290"/>
      <c r="M11465" s="290"/>
    </row>
    <row r="11466" spans="1:13" s="269" customFormat="1" ht="15.5" hidden="1" thickTop="1" thickBot="1" x14ac:dyDescent="0.4">
      <c r="A11466" s="283"/>
      <c r="B11466" s="284" t="e">
        <f>VLOOKUP(A11466,Lists!B:C,2,FALSE)</f>
        <v>#N/A</v>
      </c>
      <c r="C11466" s="284" t="e">
        <f>VLOOKUP(A11466,Lists!B:D,3,FALSE)</f>
        <v>#N/A</v>
      </c>
      <c r="D11466" s="285"/>
      <c r="E11466" s="285"/>
      <c r="F11466" s="285"/>
      <c r="G11466" s="285"/>
      <c r="H11466" s="278" t="b">
        <f t="shared" si="377"/>
        <v>0</v>
      </c>
      <c r="I11466" s="251"/>
      <c r="J11466" s="285"/>
      <c r="K11466" s="278" t="e">
        <f t="shared" si="378"/>
        <v>#N/A</v>
      </c>
      <c r="L11466" s="286"/>
      <c r="M11466" s="286"/>
    </row>
    <row r="11467" spans="1:13" s="269" customFormat="1" ht="15.5" hidden="1" thickTop="1" thickBot="1" x14ac:dyDescent="0.4">
      <c r="A11467" s="287"/>
      <c r="B11467" s="288" t="e">
        <f>VLOOKUP(A11467,Lists!B:C,2,FALSE)</f>
        <v>#N/A</v>
      </c>
      <c r="C11467" s="288" t="e">
        <f>VLOOKUP(A11467,Lists!B:D,3,FALSE)</f>
        <v>#N/A</v>
      </c>
      <c r="D11467" s="289"/>
      <c r="E11467" s="289"/>
      <c r="F11467" s="289"/>
      <c r="G11467" s="289"/>
      <c r="H11467" s="278" t="b">
        <f t="shared" si="377"/>
        <v>0</v>
      </c>
      <c r="I11467" s="252"/>
      <c r="J11467" s="289"/>
      <c r="K11467" s="278" t="e">
        <f t="shared" si="378"/>
        <v>#N/A</v>
      </c>
      <c r="L11467" s="290"/>
      <c r="M11467" s="290"/>
    </row>
    <row r="11468" spans="1:13" s="269" customFormat="1" ht="15.5" hidden="1" thickTop="1" thickBot="1" x14ac:dyDescent="0.4">
      <c r="A11468" s="283"/>
      <c r="B11468" s="284" t="e">
        <f>VLOOKUP(A11468,Lists!B:C,2,FALSE)</f>
        <v>#N/A</v>
      </c>
      <c r="C11468" s="284" t="e">
        <f>VLOOKUP(A11468,Lists!B:D,3,FALSE)</f>
        <v>#N/A</v>
      </c>
      <c r="D11468" s="285"/>
      <c r="E11468" s="285"/>
      <c r="F11468" s="285"/>
      <c r="G11468" s="285"/>
      <c r="H11468" s="278" t="b">
        <f t="shared" si="377"/>
        <v>0</v>
      </c>
      <c r="I11468" s="251"/>
      <c r="J11468" s="285"/>
      <c r="K11468" s="278" t="e">
        <f t="shared" si="378"/>
        <v>#N/A</v>
      </c>
      <c r="L11468" s="286"/>
      <c r="M11468" s="286"/>
    </row>
    <row r="11469" spans="1:13" s="269" customFormat="1" ht="15.5" hidden="1" thickTop="1" thickBot="1" x14ac:dyDescent="0.4">
      <c r="A11469" s="287"/>
      <c r="B11469" s="288" t="e">
        <f>VLOOKUP(A11469,Lists!B:C,2,FALSE)</f>
        <v>#N/A</v>
      </c>
      <c r="C11469" s="288" t="e">
        <f>VLOOKUP(A11469,Lists!B:D,3,FALSE)</f>
        <v>#N/A</v>
      </c>
      <c r="D11469" s="289"/>
      <c r="E11469" s="289"/>
      <c r="F11469" s="289"/>
      <c r="G11469" s="289"/>
      <c r="H11469" s="278" t="b">
        <f t="shared" si="377"/>
        <v>0</v>
      </c>
      <c r="I11469" s="252"/>
      <c r="J11469" s="289"/>
      <c r="K11469" s="278" t="e">
        <f t="shared" si="378"/>
        <v>#N/A</v>
      </c>
      <c r="L11469" s="290"/>
      <c r="M11469" s="290"/>
    </row>
    <row r="11470" spans="1:13" s="269" customFormat="1" ht="15.5" hidden="1" thickTop="1" thickBot="1" x14ac:dyDescent="0.4">
      <c r="A11470" s="283"/>
      <c r="B11470" s="284" t="e">
        <f>VLOOKUP(A11470,Lists!B:C,2,FALSE)</f>
        <v>#N/A</v>
      </c>
      <c r="C11470" s="284" t="e">
        <f>VLOOKUP(A11470,Lists!B:D,3,FALSE)</f>
        <v>#N/A</v>
      </c>
      <c r="D11470" s="285"/>
      <c r="E11470" s="285"/>
      <c r="F11470" s="285"/>
      <c r="G11470" s="285"/>
      <c r="H11470" s="278" t="b">
        <f t="shared" si="377"/>
        <v>0</v>
      </c>
      <c r="I11470" s="251"/>
      <c r="J11470" s="285"/>
      <c r="K11470" s="278" t="e">
        <f t="shared" si="378"/>
        <v>#N/A</v>
      </c>
      <c r="L11470" s="286"/>
      <c r="M11470" s="286"/>
    </row>
    <row r="11471" spans="1:13" s="269" customFormat="1" ht="15.5" hidden="1" thickTop="1" thickBot="1" x14ac:dyDescent="0.4">
      <c r="A11471" s="287"/>
      <c r="B11471" s="288" t="e">
        <f>VLOOKUP(A11471,Lists!B:C,2,FALSE)</f>
        <v>#N/A</v>
      </c>
      <c r="C11471" s="288" t="e">
        <f>VLOOKUP(A11471,Lists!B:D,3,FALSE)</f>
        <v>#N/A</v>
      </c>
      <c r="D11471" s="289"/>
      <c r="E11471" s="289"/>
      <c r="F11471" s="289"/>
      <c r="G11471" s="289"/>
      <c r="H11471" s="278" t="b">
        <f t="shared" si="377"/>
        <v>0</v>
      </c>
      <c r="I11471" s="252"/>
      <c r="J11471" s="289"/>
      <c r="K11471" s="278" t="e">
        <f t="shared" si="378"/>
        <v>#N/A</v>
      </c>
      <c r="L11471" s="290"/>
      <c r="M11471" s="290"/>
    </row>
    <row r="11472" spans="1:13" s="269" customFormat="1" ht="15.5" hidden="1" thickTop="1" thickBot="1" x14ac:dyDescent="0.4">
      <c r="A11472" s="283"/>
      <c r="B11472" s="284" t="e">
        <f>VLOOKUP(A11472,Lists!B:C,2,FALSE)</f>
        <v>#N/A</v>
      </c>
      <c r="C11472" s="284" t="e">
        <f>VLOOKUP(A11472,Lists!B:D,3,FALSE)</f>
        <v>#N/A</v>
      </c>
      <c r="D11472" s="285"/>
      <c r="E11472" s="285"/>
      <c r="F11472" s="285"/>
      <c r="G11472" s="285"/>
      <c r="H11472" s="278" t="b">
        <f t="shared" si="377"/>
        <v>0</v>
      </c>
      <c r="I11472" s="251"/>
      <c r="J11472" s="285"/>
      <c r="K11472" s="278" t="e">
        <f t="shared" si="378"/>
        <v>#N/A</v>
      </c>
      <c r="L11472" s="286"/>
      <c r="M11472" s="286"/>
    </row>
    <row r="11473" spans="1:13" s="269" customFormat="1" ht="15.5" hidden="1" thickTop="1" thickBot="1" x14ac:dyDescent="0.4">
      <c r="A11473" s="287"/>
      <c r="B11473" s="288" t="e">
        <f>VLOOKUP(A11473,Lists!B:C,2,FALSE)</f>
        <v>#N/A</v>
      </c>
      <c r="C11473" s="288" t="e">
        <f>VLOOKUP(A11473,Lists!B:D,3,FALSE)</f>
        <v>#N/A</v>
      </c>
      <c r="D11473" s="289"/>
      <c r="E11473" s="289"/>
      <c r="F11473" s="289"/>
      <c r="G11473" s="289"/>
      <c r="H11473" s="278" t="b">
        <f t="shared" si="377"/>
        <v>0</v>
      </c>
      <c r="I11473" s="252"/>
      <c r="J11473" s="289"/>
      <c r="K11473" s="278" t="e">
        <f t="shared" si="378"/>
        <v>#N/A</v>
      </c>
      <c r="L11473" s="290"/>
      <c r="M11473" s="290"/>
    </row>
    <row r="11474" spans="1:13" s="269" customFormat="1" ht="15.5" hidden="1" thickTop="1" thickBot="1" x14ac:dyDescent="0.4">
      <c r="A11474" s="283"/>
      <c r="B11474" s="284" t="e">
        <f>VLOOKUP(A11474,Lists!B:C,2,FALSE)</f>
        <v>#N/A</v>
      </c>
      <c r="C11474" s="284" t="e">
        <f>VLOOKUP(A11474,Lists!B:D,3,FALSE)</f>
        <v>#N/A</v>
      </c>
      <c r="D11474" s="285"/>
      <c r="E11474" s="285"/>
      <c r="F11474" s="285"/>
      <c r="G11474" s="285"/>
      <c r="H11474" s="278" t="b">
        <f t="shared" si="377"/>
        <v>0</v>
      </c>
      <c r="I11474" s="251"/>
      <c r="J11474" s="285"/>
      <c r="K11474" s="278" t="e">
        <f t="shared" si="378"/>
        <v>#N/A</v>
      </c>
      <c r="L11474" s="286"/>
      <c r="M11474" s="286"/>
    </row>
    <row r="11475" spans="1:13" s="269" customFormat="1" ht="15.5" hidden="1" thickTop="1" thickBot="1" x14ac:dyDescent="0.4">
      <c r="A11475" s="287"/>
      <c r="B11475" s="288" t="e">
        <f>VLOOKUP(A11475,Lists!B:C,2,FALSE)</f>
        <v>#N/A</v>
      </c>
      <c r="C11475" s="288" t="e">
        <f>VLOOKUP(A11475,Lists!B:D,3,FALSE)</f>
        <v>#N/A</v>
      </c>
      <c r="D11475" s="289"/>
      <c r="E11475" s="289"/>
      <c r="F11475" s="289"/>
      <c r="G11475" s="289"/>
      <c r="H11475" s="278" t="b">
        <f t="shared" si="377"/>
        <v>0</v>
      </c>
      <c r="I11475" s="252"/>
      <c r="J11475" s="289"/>
      <c r="K11475" s="278" t="e">
        <f t="shared" si="378"/>
        <v>#N/A</v>
      </c>
      <c r="L11475" s="290"/>
      <c r="M11475" s="290"/>
    </row>
    <row r="11476" spans="1:13" s="269" customFormat="1" ht="15.5" hidden="1" thickTop="1" thickBot="1" x14ac:dyDescent="0.4">
      <c r="A11476" s="283"/>
      <c r="B11476" s="284" t="e">
        <f>VLOOKUP(A11476,Lists!B:C,2,FALSE)</f>
        <v>#N/A</v>
      </c>
      <c r="C11476" s="284" t="e">
        <f>VLOOKUP(A11476,Lists!B:D,3,FALSE)</f>
        <v>#N/A</v>
      </c>
      <c r="D11476" s="285"/>
      <c r="E11476" s="285"/>
      <c r="F11476" s="285"/>
      <c r="G11476" s="285"/>
      <c r="H11476" s="278" t="b">
        <f t="shared" si="377"/>
        <v>0</v>
      </c>
      <c r="I11476" s="251"/>
      <c r="J11476" s="285"/>
      <c r="K11476" s="278" t="e">
        <f t="shared" si="378"/>
        <v>#N/A</v>
      </c>
      <c r="L11476" s="286"/>
      <c r="M11476" s="286"/>
    </row>
    <row r="11477" spans="1:13" s="269" customFormat="1" ht="15.5" hidden="1" thickTop="1" thickBot="1" x14ac:dyDescent="0.4">
      <c r="A11477" s="287"/>
      <c r="B11477" s="288" t="e">
        <f>VLOOKUP(A11477,Lists!B:C,2,FALSE)</f>
        <v>#N/A</v>
      </c>
      <c r="C11477" s="288" t="e">
        <f>VLOOKUP(A11477,Lists!B:D,3,FALSE)</f>
        <v>#N/A</v>
      </c>
      <c r="D11477" s="289"/>
      <c r="E11477" s="289"/>
      <c r="F11477" s="289"/>
      <c r="G11477" s="289"/>
      <c r="H11477" s="278" t="b">
        <f t="shared" si="377"/>
        <v>0</v>
      </c>
      <c r="I11477" s="252"/>
      <c r="J11477" s="289"/>
      <c r="K11477" s="278" t="e">
        <f t="shared" si="378"/>
        <v>#N/A</v>
      </c>
      <c r="L11477" s="290"/>
      <c r="M11477" s="290"/>
    </row>
    <row r="11478" spans="1:13" s="269" customFormat="1" ht="15.5" hidden="1" thickTop="1" thickBot="1" x14ac:dyDescent="0.4">
      <c r="A11478" s="283"/>
      <c r="B11478" s="284" t="e">
        <f>VLOOKUP(A11478,Lists!B:C,2,FALSE)</f>
        <v>#N/A</v>
      </c>
      <c r="C11478" s="284" t="e">
        <f>VLOOKUP(A11478,Lists!B:D,3,FALSE)</f>
        <v>#N/A</v>
      </c>
      <c r="D11478" s="285"/>
      <c r="E11478" s="285"/>
      <c r="F11478" s="285"/>
      <c r="G11478" s="285"/>
      <c r="H11478" s="278" t="b">
        <f t="shared" si="377"/>
        <v>0</v>
      </c>
      <c r="I11478" s="251"/>
      <c r="J11478" s="285"/>
      <c r="K11478" s="278" t="e">
        <f t="shared" si="378"/>
        <v>#N/A</v>
      </c>
      <c r="L11478" s="286"/>
      <c r="M11478" s="286"/>
    </row>
    <row r="11479" spans="1:13" s="269" customFormat="1" ht="15.5" hidden="1" thickTop="1" thickBot="1" x14ac:dyDescent="0.4">
      <c r="A11479" s="287"/>
      <c r="B11479" s="288" t="e">
        <f>VLOOKUP(A11479,Lists!B:C,2,FALSE)</f>
        <v>#N/A</v>
      </c>
      <c r="C11479" s="288" t="e">
        <f>VLOOKUP(A11479,Lists!B:D,3,FALSE)</f>
        <v>#N/A</v>
      </c>
      <c r="D11479" s="289"/>
      <c r="E11479" s="289"/>
      <c r="F11479" s="289"/>
      <c r="G11479" s="289"/>
      <c r="H11479" s="278" t="b">
        <f t="shared" si="377"/>
        <v>0</v>
      </c>
      <c r="I11479" s="252"/>
      <c r="J11479" s="289"/>
      <c r="K11479" s="278" t="e">
        <f t="shared" si="378"/>
        <v>#N/A</v>
      </c>
      <c r="L11479" s="290"/>
      <c r="M11479" s="290"/>
    </row>
    <row r="11480" spans="1:13" s="269" customFormat="1" ht="15.5" hidden="1" thickTop="1" thickBot="1" x14ac:dyDescent="0.4">
      <c r="A11480" s="283"/>
      <c r="B11480" s="284" t="e">
        <f>VLOOKUP(A11480,Lists!B:C,2,FALSE)</f>
        <v>#N/A</v>
      </c>
      <c r="C11480" s="284" t="e">
        <f>VLOOKUP(A11480,Lists!B:D,3,FALSE)</f>
        <v>#N/A</v>
      </c>
      <c r="D11480" s="285"/>
      <c r="E11480" s="285"/>
      <c r="F11480" s="285"/>
      <c r="G11480" s="285"/>
      <c r="H11480" s="278" t="b">
        <f t="shared" si="377"/>
        <v>0</v>
      </c>
      <c r="I11480" s="251"/>
      <c r="J11480" s="285"/>
      <c r="K11480" s="278" t="e">
        <f t="shared" si="378"/>
        <v>#N/A</v>
      </c>
      <c r="L11480" s="286"/>
      <c r="M11480" s="286"/>
    </row>
    <row r="11481" spans="1:13" s="269" customFormat="1" ht="15.5" hidden="1" thickTop="1" thickBot="1" x14ac:dyDescent="0.4">
      <c r="A11481" s="287"/>
      <c r="B11481" s="288" t="e">
        <f>VLOOKUP(A11481,Lists!B:C,2,FALSE)</f>
        <v>#N/A</v>
      </c>
      <c r="C11481" s="288" t="e">
        <f>VLOOKUP(A11481,Lists!B:D,3,FALSE)</f>
        <v>#N/A</v>
      </c>
      <c r="D11481" s="289"/>
      <c r="E11481" s="289"/>
      <c r="F11481" s="289"/>
      <c r="G11481" s="289"/>
      <c r="H11481" s="278" t="b">
        <f t="shared" si="377"/>
        <v>0</v>
      </c>
      <c r="I11481" s="252"/>
      <c r="J11481" s="289"/>
      <c r="K11481" s="278" t="e">
        <f t="shared" si="378"/>
        <v>#N/A</v>
      </c>
      <c r="L11481" s="290"/>
      <c r="M11481" s="290"/>
    </row>
    <row r="11482" spans="1:13" s="269" customFormat="1" ht="15.5" hidden="1" thickTop="1" thickBot="1" x14ac:dyDescent="0.4">
      <c r="A11482" s="283"/>
      <c r="B11482" s="284" t="e">
        <f>VLOOKUP(A11482,Lists!B:C,2,FALSE)</f>
        <v>#N/A</v>
      </c>
      <c r="C11482" s="284" t="e">
        <f>VLOOKUP(A11482,Lists!B:D,3,FALSE)</f>
        <v>#N/A</v>
      </c>
      <c r="D11482" s="285"/>
      <c r="E11482" s="285"/>
      <c r="F11482" s="285"/>
      <c r="G11482" s="285"/>
      <c r="H11482" s="278" t="b">
        <f t="shared" si="377"/>
        <v>0</v>
      </c>
      <c r="I11482" s="251"/>
      <c r="J11482" s="285"/>
      <c r="K11482" s="278" t="e">
        <f t="shared" si="378"/>
        <v>#N/A</v>
      </c>
      <c r="L11482" s="286"/>
      <c r="M11482" s="286"/>
    </row>
    <row r="11483" spans="1:13" s="269" customFormat="1" ht="15.5" hidden="1" thickTop="1" thickBot="1" x14ac:dyDescent="0.4">
      <c r="A11483" s="287"/>
      <c r="B11483" s="288" t="e">
        <f>VLOOKUP(A11483,Lists!B:C,2,FALSE)</f>
        <v>#N/A</v>
      </c>
      <c r="C11483" s="288" t="e">
        <f>VLOOKUP(A11483,Lists!B:D,3,FALSE)</f>
        <v>#N/A</v>
      </c>
      <c r="D11483" s="289"/>
      <c r="E11483" s="289"/>
      <c r="F11483" s="289"/>
      <c r="G11483" s="289"/>
      <c r="H11483" s="278" t="b">
        <f t="shared" si="377"/>
        <v>0</v>
      </c>
      <c r="I11483" s="252"/>
      <c r="J11483" s="289"/>
      <c r="K11483" s="278" t="e">
        <f t="shared" si="378"/>
        <v>#N/A</v>
      </c>
      <c r="L11483" s="290"/>
      <c r="M11483" s="290"/>
    </row>
    <row r="11484" spans="1:13" s="269" customFormat="1" ht="15.5" hidden="1" thickTop="1" thickBot="1" x14ac:dyDescent="0.4">
      <c r="A11484" s="283"/>
      <c r="B11484" s="284" t="e">
        <f>VLOOKUP(A11484,Lists!B:C,2,FALSE)</f>
        <v>#N/A</v>
      </c>
      <c r="C11484" s="284" t="e">
        <f>VLOOKUP(A11484,Lists!B:D,3,FALSE)</f>
        <v>#N/A</v>
      </c>
      <c r="D11484" s="285"/>
      <c r="E11484" s="285"/>
      <c r="F11484" s="285"/>
      <c r="G11484" s="285"/>
      <c r="H11484" s="278" t="b">
        <f t="shared" si="377"/>
        <v>0</v>
      </c>
      <c r="I11484" s="251"/>
      <c r="J11484" s="285"/>
      <c r="K11484" s="278" t="e">
        <f t="shared" si="378"/>
        <v>#N/A</v>
      </c>
      <c r="L11484" s="286"/>
      <c r="M11484" s="286"/>
    </row>
    <row r="11485" spans="1:13" s="269" customFormat="1" ht="15.5" hidden="1" thickTop="1" thickBot="1" x14ac:dyDescent="0.4">
      <c r="A11485" s="287"/>
      <c r="B11485" s="288" t="e">
        <f>VLOOKUP(A11485,Lists!B:C,2,FALSE)</f>
        <v>#N/A</v>
      </c>
      <c r="C11485" s="288" t="e">
        <f>VLOOKUP(A11485,Lists!B:D,3,FALSE)</f>
        <v>#N/A</v>
      </c>
      <c r="D11485" s="289"/>
      <c r="E11485" s="289"/>
      <c r="F11485" s="289"/>
      <c r="G11485" s="289"/>
      <c r="H11485" s="278" t="b">
        <f t="shared" si="377"/>
        <v>0</v>
      </c>
      <c r="I11485" s="252"/>
      <c r="J11485" s="289"/>
      <c r="K11485" s="278" t="e">
        <f t="shared" si="378"/>
        <v>#N/A</v>
      </c>
      <c r="L11485" s="290"/>
      <c r="M11485" s="290"/>
    </row>
    <row r="11486" spans="1:13" s="269" customFormat="1" ht="15.5" hidden="1" thickTop="1" thickBot="1" x14ac:dyDescent="0.4">
      <c r="A11486" s="283"/>
      <c r="B11486" s="284" t="e">
        <f>VLOOKUP(A11486,Lists!B:C,2,FALSE)</f>
        <v>#N/A</v>
      </c>
      <c r="C11486" s="284" t="e">
        <f>VLOOKUP(A11486,Lists!B:D,3,FALSE)</f>
        <v>#N/A</v>
      </c>
      <c r="D11486" s="285"/>
      <c r="E11486" s="285"/>
      <c r="F11486" s="285"/>
      <c r="G11486" s="285"/>
      <c r="H11486" s="278" t="b">
        <f t="shared" si="377"/>
        <v>0</v>
      </c>
      <c r="I11486" s="251"/>
      <c r="J11486" s="285"/>
      <c r="K11486" s="278" t="e">
        <f t="shared" si="378"/>
        <v>#N/A</v>
      </c>
      <c r="L11486" s="286"/>
      <c r="M11486" s="286"/>
    </row>
    <row r="11487" spans="1:13" s="269" customFormat="1" ht="15.5" hidden="1" thickTop="1" thickBot="1" x14ac:dyDescent="0.4">
      <c r="A11487" s="287"/>
      <c r="B11487" s="288" t="e">
        <f>VLOOKUP(A11487,Lists!B:C,2,FALSE)</f>
        <v>#N/A</v>
      </c>
      <c r="C11487" s="288" t="e">
        <f>VLOOKUP(A11487,Lists!B:D,3,FALSE)</f>
        <v>#N/A</v>
      </c>
      <c r="D11487" s="289"/>
      <c r="E11487" s="289"/>
      <c r="F11487" s="289"/>
      <c r="G11487" s="289"/>
      <c r="H11487" s="278" t="b">
        <f t="shared" si="377"/>
        <v>0</v>
      </c>
      <c r="I11487" s="252"/>
      <c r="J11487" s="289"/>
      <c r="K11487" s="278" t="e">
        <f t="shared" si="378"/>
        <v>#N/A</v>
      </c>
      <c r="L11487" s="290"/>
      <c r="M11487" s="290"/>
    </row>
    <row r="11488" spans="1:13" s="269" customFormat="1" ht="15.5" hidden="1" thickTop="1" thickBot="1" x14ac:dyDescent="0.4">
      <c r="A11488" s="283"/>
      <c r="B11488" s="284" t="e">
        <f>VLOOKUP(A11488,Lists!B:C,2,FALSE)</f>
        <v>#N/A</v>
      </c>
      <c r="C11488" s="284" t="e">
        <f>VLOOKUP(A11488,Lists!B:D,3,FALSE)</f>
        <v>#N/A</v>
      </c>
      <c r="D11488" s="285"/>
      <c r="E11488" s="285"/>
      <c r="F11488" s="285"/>
      <c r="G11488" s="285"/>
      <c r="H11488" s="278" t="b">
        <f t="shared" si="377"/>
        <v>0</v>
      </c>
      <c r="I11488" s="251"/>
      <c r="J11488" s="285"/>
      <c r="K11488" s="278" t="e">
        <f t="shared" si="378"/>
        <v>#N/A</v>
      </c>
      <c r="L11488" s="286"/>
      <c r="M11488" s="286"/>
    </row>
    <row r="11489" spans="1:13" s="269" customFormat="1" ht="15.5" hidden="1" thickTop="1" thickBot="1" x14ac:dyDescent="0.4">
      <c r="A11489" s="287"/>
      <c r="B11489" s="288" t="e">
        <f>VLOOKUP(A11489,Lists!B:C,2,FALSE)</f>
        <v>#N/A</v>
      </c>
      <c r="C11489" s="288" t="e">
        <f>VLOOKUP(A11489,Lists!B:D,3,FALSE)</f>
        <v>#N/A</v>
      </c>
      <c r="D11489" s="289"/>
      <c r="E11489" s="289"/>
      <c r="F11489" s="289"/>
      <c r="G11489" s="289"/>
      <c r="H11489" s="278" t="b">
        <f t="shared" si="377"/>
        <v>0</v>
      </c>
      <c r="I11489" s="252"/>
      <c r="J11489" s="289"/>
      <c r="K11489" s="278" t="e">
        <f t="shared" si="378"/>
        <v>#N/A</v>
      </c>
      <c r="L11489" s="290"/>
      <c r="M11489" s="290"/>
    </row>
    <row r="11490" spans="1:13" s="269" customFormat="1" ht="15.5" hidden="1" thickTop="1" thickBot="1" x14ac:dyDescent="0.4">
      <c r="A11490" s="283"/>
      <c r="B11490" s="284" t="e">
        <f>VLOOKUP(A11490,Lists!B:C,2,FALSE)</f>
        <v>#N/A</v>
      </c>
      <c r="C11490" s="284" t="e">
        <f>VLOOKUP(A11490,Lists!B:D,3,FALSE)</f>
        <v>#N/A</v>
      </c>
      <c r="D11490" s="285"/>
      <c r="E11490" s="285"/>
      <c r="F11490" s="285"/>
      <c r="G11490" s="285"/>
      <c r="H11490" s="278" t="b">
        <f t="shared" si="377"/>
        <v>0</v>
      </c>
      <c r="I11490" s="251"/>
      <c r="J11490" s="285"/>
      <c r="K11490" s="278" t="e">
        <f t="shared" si="378"/>
        <v>#N/A</v>
      </c>
      <c r="L11490" s="286"/>
      <c r="M11490" s="286"/>
    </row>
    <row r="11491" spans="1:13" s="269" customFormat="1" ht="15.5" hidden="1" thickTop="1" thickBot="1" x14ac:dyDescent="0.4">
      <c r="A11491" s="287"/>
      <c r="B11491" s="288" t="e">
        <f>VLOOKUP(A11491,Lists!B:C,2,FALSE)</f>
        <v>#N/A</v>
      </c>
      <c r="C11491" s="288" t="e">
        <f>VLOOKUP(A11491,Lists!B:D,3,FALSE)</f>
        <v>#N/A</v>
      </c>
      <c r="D11491" s="289"/>
      <c r="E11491" s="289"/>
      <c r="F11491" s="289"/>
      <c r="G11491" s="289"/>
      <c r="H11491" s="278" t="b">
        <f t="shared" si="377"/>
        <v>0</v>
      </c>
      <c r="I11491" s="252"/>
      <c r="J11491" s="289"/>
      <c r="K11491" s="278" t="e">
        <f t="shared" si="378"/>
        <v>#N/A</v>
      </c>
      <c r="L11491" s="290"/>
      <c r="M11491" s="290"/>
    </row>
    <row r="11492" spans="1:13" s="269" customFormat="1" ht="15.5" hidden="1" thickTop="1" thickBot="1" x14ac:dyDescent="0.4">
      <c r="A11492" s="283"/>
      <c r="B11492" s="284" t="e">
        <f>VLOOKUP(A11492,Lists!B:C,2,FALSE)</f>
        <v>#N/A</v>
      </c>
      <c r="C11492" s="284" t="e">
        <f>VLOOKUP(A11492,Lists!B:D,3,FALSE)</f>
        <v>#N/A</v>
      </c>
      <c r="D11492" s="285"/>
      <c r="E11492" s="285"/>
      <c r="F11492" s="285"/>
      <c r="G11492" s="285"/>
      <c r="H11492" s="278" t="b">
        <f t="shared" si="377"/>
        <v>0</v>
      </c>
      <c r="I11492" s="251"/>
      <c r="J11492" s="285"/>
      <c r="K11492" s="278" t="e">
        <f t="shared" si="378"/>
        <v>#N/A</v>
      </c>
      <c r="L11492" s="286"/>
      <c r="M11492" s="286"/>
    </row>
    <row r="11493" spans="1:13" s="269" customFormat="1" ht="15.5" hidden="1" thickTop="1" thickBot="1" x14ac:dyDescent="0.4">
      <c r="A11493" s="287"/>
      <c r="B11493" s="288" t="e">
        <f>VLOOKUP(A11493,Lists!B:C,2,FALSE)</f>
        <v>#N/A</v>
      </c>
      <c r="C11493" s="288" t="e">
        <f>VLOOKUP(A11493,Lists!B:D,3,FALSE)</f>
        <v>#N/A</v>
      </c>
      <c r="D11493" s="289"/>
      <c r="E11493" s="289"/>
      <c r="F11493" s="289"/>
      <c r="G11493" s="289"/>
      <c r="H11493" s="278" t="b">
        <f t="shared" si="377"/>
        <v>0</v>
      </c>
      <c r="I11493" s="252"/>
      <c r="J11493" s="289"/>
      <c r="K11493" s="278" t="e">
        <f t="shared" si="378"/>
        <v>#N/A</v>
      </c>
      <c r="L11493" s="290"/>
      <c r="M11493" s="290"/>
    </row>
    <row r="11494" spans="1:13" s="269" customFormat="1" ht="15.5" hidden="1" thickTop="1" thickBot="1" x14ac:dyDescent="0.4">
      <c r="A11494" s="283"/>
      <c r="B11494" s="284" t="e">
        <f>VLOOKUP(A11494,Lists!B:C,2,FALSE)</f>
        <v>#N/A</v>
      </c>
      <c r="C11494" s="284" t="e">
        <f>VLOOKUP(A11494,Lists!B:D,3,FALSE)</f>
        <v>#N/A</v>
      </c>
      <c r="D11494" s="285"/>
      <c r="E11494" s="285"/>
      <c r="F11494" s="285"/>
      <c r="G11494" s="285"/>
      <c r="H11494" s="278" t="b">
        <f t="shared" si="377"/>
        <v>0</v>
      </c>
      <c r="I11494" s="251"/>
      <c r="J11494" s="285"/>
      <c r="K11494" s="278" t="e">
        <f t="shared" si="378"/>
        <v>#N/A</v>
      </c>
      <c r="L11494" s="286"/>
      <c r="M11494" s="286"/>
    </row>
    <row r="11495" spans="1:13" s="269" customFormat="1" ht="15.5" hidden="1" thickTop="1" thickBot="1" x14ac:dyDescent="0.4">
      <c r="A11495" s="287"/>
      <c r="B11495" s="288" t="e">
        <f>VLOOKUP(A11495,Lists!B:C,2,FALSE)</f>
        <v>#N/A</v>
      </c>
      <c r="C11495" s="288" t="e">
        <f>VLOOKUP(A11495,Lists!B:D,3,FALSE)</f>
        <v>#N/A</v>
      </c>
      <c r="D11495" s="289"/>
      <c r="E11495" s="289"/>
      <c r="F11495" s="289"/>
      <c r="G11495" s="289"/>
      <c r="H11495" s="278" t="b">
        <f t="shared" si="377"/>
        <v>0</v>
      </c>
      <c r="I11495" s="252"/>
      <c r="J11495" s="289"/>
      <c r="K11495" s="278" t="e">
        <f t="shared" si="378"/>
        <v>#N/A</v>
      </c>
      <c r="L11495" s="290"/>
      <c r="M11495" s="290"/>
    </row>
    <row r="11496" spans="1:13" s="269" customFormat="1" ht="15.5" hidden="1" thickTop="1" thickBot="1" x14ac:dyDescent="0.4">
      <c r="A11496" s="283"/>
      <c r="B11496" s="284" t="e">
        <f>VLOOKUP(A11496,Lists!B:C,2,FALSE)</f>
        <v>#N/A</v>
      </c>
      <c r="C11496" s="284" t="e">
        <f>VLOOKUP(A11496,Lists!B:D,3,FALSE)</f>
        <v>#N/A</v>
      </c>
      <c r="D11496" s="285"/>
      <c r="E11496" s="285"/>
      <c r="F11496" s="285"/>
      <c r="G11496" s="285"/>
      <c r="H11496" s="278" t="b">
        <f t="shared" si="377"/>
        <v>0</v>
      </c>
      <c r="I11496" s="251"/>
      <c r="J11496" s="285"/>
      <c r="K11496" s="278" t="e">
        <f t="shared" si="378"/>
        <v>#N/A</v>
      </c>
      <c r="L11496" s="286"/>
      <c r="M11496" s="286"/>
    </row>
    <row r="11497" spans="1:13" s="269" customFormat="1" ht="15.5" hidden="1" thickTop="1" thickBot="1" x14ac:dyDescent="0.4">
      <c r="A11497" s="287"/>
      <c r="B11497" s="288" t="e">
        <f>VLOOKUP(A11497,Lists!B:C,2,FALSE)</f>
        <v>#N/A</v>
      </c>
      <c r="C11497" s="288" t="e">
        <f>VLOOKUP(A11497,Lists!B:D,3,FALSE)</f>
        <v>#N/A</v>
      </c>
      <c r="D11497" s="289"/>
      <c r="E11497" s="289"/>
      <c r="F11497" s="289"/>
      <c r="G11497" s="289"/>
      <c r="H11497" s="278" t="b">
        <f t="shared" si="377"/>
        <v>0</v>
      </c>
      <c r="I11497" s="252"/>
      <c r="J11497" s="289"/>
      <c r="K11497" s="278" t="e">
        <f t="shared" si="378"/>
        <v>#N/A</v>
      </c>
      <c r="L11497" s="290"/>
      <c r="M11497" s="290"/>
    </row>
    <row r="11498" spans="1:13" s="269" customFormat="1" ht="15.5" hidden="1" thickTop="1" thickBot="1" x14ac:dyDescent="0.4">
      <c r="A11498" s="283"/>
      <c r="B11498" s="284" t="e">
        <f>VLOOKUP(A11498,Lists!B:C,2,FALSE)</f>
        <v>#N/A</v>
      </c>
      <c r="C11498" s="284" t="e">
        <f>VLOOKUP(A11498,Lists!B:D,3,FALSE)</f>
        <v>#N/A</v>
      </c>
      <c r="D11498" s="285"/>
      <c r="E11498" s="285"/>
      <c r="F11498" s="285"/>
      <c r="G11498" s="285"/>
      <c r="H11498" s="278" t="b">
        <f t="shared" si="377"/>
        <v>0</v>
      </c>
      <c r="I11498" s="251"/>
      <c r="J11498" s="285"/>
      <c r="K11498" s="278" t="e">
        <f t="shared" si="378"/>
        <v>#N/A</v>
      </c>
      <c r="L11498" s="286"/>
      <c r="M11498" s="286"/>
    </row>
    <row r="11499" spans="1:13" s="269" customFormat="1" ht="15.5" hidden="1" thickTop="1" thickBot="1" x14ac:dyDescent="0.4">
      <c r="A11499" s="287"/>
      <c r="B11499" s="288" t="e">
        <f>VLOOKUP(A11499,Lists!B:C,2,FALSE)</f>
        <v>#N/A</v>
      </c>
      <c r="C11499" s="288" t="e">
        <f>VLOOKUP(A11499,Lists!B:D,3,FALSE)</f>
        <v>#N/A</v>
      </c>
      <c r="D11499" s="289"/>
      <c r="E11499" s="289"/>
      <c r="F11499" s="289"/>
      <c r="G11499" s="289"/>
      <c r="H11499" s="278" t="b">
        <f t="shared" si="377"/>
        <v>0</v>
      </c>
      <c r="I11499" s="252"/>
      <c r="J11499" s="289"/>
      <c r="K11499" s="278" t="e">
        <f t="shared" si="378"/>
        <v>#N/A</v>
      </c>
      <c r="L11499" s="290"/>
      <c r="M11499" s="290"/>
    </row>
    <row r="11500" spans="1:13" s="269" customFormat="1" ht="15.5" hidden="1" thickTop="1" thickBot="1" x14ac:dyDescent="0.4">
      <c r="A11500" s="283"/>
      <c r="B11500" s="284" t="e">
        <f>VLOOKUP(A11500,Lists!B:C,2,FALSE)</f>
        <v>#N/A</v>
      </c>
      <c r="C11500" s="284" t="e">
        <f>VLOOKUP(A11500,Lists!B:D,3,FALSE)</f>
        <v>#N/A</v>
      </c>
      <c r="D11500" s="285"/>
      <c r="E11500" s="285"/>
      <c r="F11500" s="285"/>
      <c r="G11500" s="285"/>
      <c r="H11500" s="278" t="b">
        <f t="shared" si="377"/>
        <v>0</v>
      </c>
      <c r="I11500" s="251"/>
      <c r="J11500" s="285"/>
      <c r="K11500" s="278" t="e">
        <f t="shared" si="378"/>
        <v>#N/A</v>
      </c>
      <c r="L11500" s="286"/>
      <c r="M11500" s="286"/>
    </row>
    <row r="11501" spans="1:13" s="269" customFormat="1" ht="15.5" hidden="1" thickTop="1" thickBot="1" x14ac:dyDescent="0.4">
      <c r="A11501" s="287"/>
      <c r="B11501" s="288" t="e">
        <f>VLOOKUP(A11501,Lists!B:C,2,FALSE)</f>
        <v>#N/A</v>
      </c>
      <c r="C11501" s="288" t="e">
        <f>VLOOKUP(A11501,Lists!B:D,3,FALSE)</f>
        <v>#N/A</v>
      </c>
      <c r="D11501" s="289"/>
      <c r="E11501" s="289"/>
      <c r="F11501" s="289"/>
      <c r="G11501" s="289"/>
      <c r="H11501" s="278" t="b">
        <f t="shared" si="377"/>
        <v>0</v>
      </c>
      <c r="I11501" s="252"/>
      <c r="J11501" s="289"/>
      <c r="K11501" s="278" t="e">
        <f t="shared" si="378"/>
        <v>#N/A</v>
      </c>
      <c r="L11501" s="290"/>
      <c r="M11501" s="290"/>
    </row>
    <row r="11502" spans="1:13" s="269" customFormat="1" ht="15.5" hidden="1" thickTop="1" thickBot="1" x14ac:dyDescent="0.4">
      <c r="A11502" s="283"/>
      <c r="B11502" s="284" t="e">
        <f>VLOOKUP(A11502,Lists!B:C,2,FALSE)</f>
        <v>#N/A</v>
      </c>
      <c r="C11502" s="284" t="e">
        <f>VLOOKUP(A11502,Lists!B:D,3,FALSE)</f>
        <v>#N/A</v>
      </c>
      <c r="D11502" s="285"/>
      <c r="E11502" s="285"/>
      <c r="F11502" s="285"/>
      <c r="G11502" s="285"/>
      <c r="H11502" s="278" t="b">
        <f t="shared" si="377"/>
        <v>0</v>
      </c>
      <c r="I11502" s="251"/>
      <c r="J11502" s="285"/>
      <c r="K11502" s="278" t="e">
        <f t="shared" si="378"/>
        <v>#N/A</v>
      </c>
      <c r="L11502" s="286"/>
      <c r="M11502" s="286"/>
    </row>
    <row r="11503" spans="1:13" s="269" customFormat="1" ht="15.5" hidden="1" thickTop="1" thickBot="1" x14ac:dyDescent="0.4">
      <c r="A11503" s="287"/>
      <c r="B11503" s="288" t="e">
        <f>VLOOKUP(A11503,Lists!B:C,2,FALSE)</f>
        <v>#N/A</v>
      </c>
      <c r="C11503" s="288" t="e">
        <f>VLOOKUP(A11503,Lists!B:D,3,FALSE)</f>
        <v>#N/A</v>
      </c>
      <c r="D11503" s="289"/>
      <c r="E11503" s="289"/>
      <c r="F11503" s="289"/>
      <c r="G11503" s="289"/>
      <c r="H11503" s="278" t="b">
        <f t="shared" si="377"/>
        <v>0</v>
      </c>
      <c r="I11503" s="252"/>
      <c r="J11503" s="289"/>
      <c r="K11503" s="278" t="e">
        <f t="shared" si="378"/>
        <v>#N/A</v>
      </c>
      <c r="L11503" s="290"/>
      <c r="M11503" s="290"/>
    </row>
    <row r="11504" spans="1:13" s="269" customFormat="1" ht="15.5" hidden="1" thickTop="1" thickBot="1" x14ac:dyDescent="0.4">
      <c r="A11504" s="283"/>
      <c r="B11504" s="284" t="e">
        <f>VLOOKUP(A11504,Lists!B:C,2,FALSE)</f>
        <v>#N/A</v>
      </c>
      <c r="C11504" s="284" t="e">
        <f>VLOOKUP(A11504,Lists!B:D,3,FALSE)</f>
        <v>#N/A</v>
      </c>
      <c r="D11504" s="285"/>
      <c r="E11504" s="285"/>
      <c r="F11504" s="285"/>
      <c r="G11504" s="285"/>
      <c r="H11504" s="278" t="b">
        <f t="shared" si="377"/>
        <v>0</v>
      </c>
      <c r="I11504" s="251"/>
      <c r="J11504" s="285"/>
      <c r="K11504" s="278" t="e">
        <f t="shared" si="378"/>
        <v>#N/A</v>
      </c>
      <c r="L11504" s="286"/>
      <c r="M11504" s="286"/>
    </row>
    <row r="11505" spans="1:13" s="269" customFormat="1" ht="15.5" hidden="1" thickTop="1" thickBot="1" x14ac:dyDescent="0.4">
      <c r="A11505" s="287"/>
      <c r="B11505" s="288" t="e">
        <f>VLOOKUP(A11505,Lists!B:C,2,FALSE)</f>
        <v>#N/A</v>
      </c>
      <c r="C11505" s="288" t="e">
        <f>VLOOKUP(A11505,Lists!B:D,3,FALSE)</f>
        <v>#N/A</v>
      </c>
      <c r="D11505" s="289"/>
      <c r="E11505" s="289"/>
      <c r="F11505" s="289"/>
      <c r="G11505" s="289"/>
      <c r="H11505" s="278" t="b">
        <f t="shared" si="377"/>
        <v>0</v>
      </c>
      <c r="I11505" s="252"/>
      <c r="J11505" s="289"/>
      <c r="K11505" s="278" t="e">
        <f t="shared" si="378"/>
        <v>#N/A</v>
      </c>
      <c r="L11505" s="290"/>
      <c r="M11505" s="290"/>
    </row>
    <row r="11506" spans="1:13" s="269" customFormat="1" ht="15.5" hidden="1" thickTop="1" thickBot="1" x14ac:dyDescent="0.4">
      <c r="A11506" s="283"/>
      <c r="B11506" s="284" t="e">
        <f>VLOOKUP(A11506,Lists!B:C,2,FALSE)</f>
        <v>#N/A</v>
      </c>
      <c r="C11506" s="284" t="e">
        <f>VLOOKUP(A11506,Lists!B:D,3,FALSE)</f>
        <v>#N/A</v>
      </c>
      <c r="D11506" s="285"/>
      <c r="E11506" s="285"/>
      <c r="F11506" s="285"/>
      <c r="G11506" s="285"/>
      <c r="H11506" s="278" t="b">
        <f t="shared" si="377"/>
        <v>0</v>
      </c>
      <c r="I11506" s="251"/>
      <c r="J11506" s="285"/>
      <c r="K11506" s="278" t="e">
        <f t="shared" si="378"/>
        <v>#N/A</v>
      </c>
      <c r="L11506" s="286"/>
      <c r="M11506" s="286"/>
    </row>
    <row r="11507" spans="1:13" s="269" customFormat="1" ht="15.5" hidden="1" thickTop="1" thickBot="1" x14ac:dyDescent="0.4">
      <c r="A11507" s="287"/>
      <c r="B11507" s="288" t="e">
        <f>VLOOKUP(A11507,Lists!B:C,2,FALSE)</f>
        <v>#N/A</v>
      </c>
      <c r="C11507" s="288" t="e">
        <f>VLOOKUP(A11507,Lists!B:D,3,FALSE)</f>
        <v>#N/A</v>
      </c>
      <c r="D11507" s="289"/>
      <c r="E11507" s="289"/>
      <c r="F11507" s="289"/>
      <c r="G11507" s="289"/>
      <c r="H11507" s="278" t="b">
        <f t="shared" si="377"/>
        <v>0</v>
      </c>
      <c r="I11507" s="252"/>
      <c r="J11507" s="289"/>
      <c r="K11507" s="278" t="e">
        <f t="shared" si="378"/>
        <v>#N/A</v>
      </c>
      <c r="L11507" s="290"/>
      <c r="M11507" s="290"/>
    </row>
    <row r="11508" spans="1:13" s="269" customFormat="1" ht="15.5" hidden="1" thickTop="1" thickBot="1" x14ac:dyDescent="0.4">
      <c r="A11508" s="283"/>
      <c r="B11508" s="284" t="e">
        <f>VLOOKUP(A11508,Lists!B:C,2,FALSE)</f>
        <v>#N/A</v>
      </c>
      <c r="C11508" s="284" t="e">
        <f>VLOOKUP(A11508,Lists!B:D,3,FALSE)</f>
        <v>#N/A</v>
      </c>
      <c r="D11508" s="285"/>
      <c r="E11508" s="285"/>
      <c r="F11508" s="285"/>
      <c r="G11508" s="285"/>
      <c r="H11508" s="278" t="b">
        <f t="shared" si="377"/>
        <v>0</v>
      </c>
      <c r="I11508" s="251"/>
      <c r="J11508" s="285"/>
      <c r="K11508" s="278" t="e">
        <f t="shared" si="378"/>
        <v>#N/A</v>
      </c>
      <c r="L11508" s="286"/>
      <c r="M11508" s="286"/>
    </row>
    <row r="11509" spans="1:13" s="269" customFormat="1" ht="15.5" hidden="1" thickTop="1" thickBot="1" x14ac:dyDescent="0.4">
      <c r="A11509" s="287"/>
      <c r="B11509" s="288" t="e">
        <f>VLOOKUP(A11509,Lists!B:C,2,FALSE)</f>
        <v>#N/A</v>
      </c>
      <c r="C11509" s="288" t="e">
        <f>VLOOKUP(A11509,Lists!B:D,3,FALSE)</f>
        <v>#N/A</v>
      </c>
      <c r="D11509" s="289"/>
      <c r="E11509" s="289"/>
      <c r="F11509" s="289"/>
      <c r="G11509" s="289"/>
      <c r="H11509" s="278" t="b">
        <f t="shared" si="377"/>
        <v>0</v>
      </c>
      <c r="I11509" s="252"/>
      <c r="J11509" s="289"/>
      <c r="K11509" s="278" t="e">
        <f t="shared" si="378"/>
        <v>#N/A</v>
      </c>
      <c r="L11509" s="290"/>
      <c r="M11509" s="290"/>
    </row>
    <row r="11510" spans="1:13" s="269" customFormat="1" ht="15.5" hidden="1" thickTop="1" thickBot="1" x14ac:dyDescent="0.4">
      <c r="A11510" s="283"/>
      <c r="B11510" s="284" t="e">
        <f>VLOOKUP(A11510,Lists!B:C,2,FALSE)</f>
        <v>#N/A</v>
      </c>
      <c r="C11510" s="284" t="e">
        <f>VLOOKUP(A11510,Lists!B:D,3,FALSE)</f>
        <v>#N/A</v>
      </c>
      <c r="D11510" s="285"/>
      <c r="E11510" s="285"/>
      <c r="F11510" s="285"/>
      <c r="G11510" s="285"/>
      <c r="H11510" s="278" t="b">
        <f t="shared" si="377"/>
        <v>0</v>
      </c>
      <c r="I11510" s="251"/>
      <c r="J11510" s="285"/>
      <c r="K11510" s="278" t="e">
        <f t="shared" si="378"/>
        <v>#N/A</v>
      </c>
      <c r="L11510" s="286"/>
      <c r="M11510" s="286"/>
    </row>
    <row r="11511" spans="1:13" s="269" customFormat="1" ht="15.5" hidden="1" thickTop="1" thickBot="1" x14ac:dyDescent="0.4">
      <c r="A11511" s="287"/>
      <c r="B11511" s="288" t="e">
        <f>VLOOKUP(A11511,Lists!B:C,2,FALSE)</f>
        <v>#N/A</v>
      </c>
      <c r="C11511" s="288" t="e">
        <f>VLOOKUP(A11511,Lists!B:D,3,FALSE)</f>
        <v>#N/A</v>
      </c>
      <c r="D11511" s="289"/>
      <c r="E11511" s="289"/>
      <c r="F11511" s="289"/>
      <c r="G11511" s="289"/>
      <c r="H11511" s="278" t="b">
        <f t="shared" si="377"/>
        <v>0</v>
      </c>
      <c r="I11511" s="252"/>
      <c r="J11511" s="289"/>
      <c r="K11511" s="278" t="e">
        <f t="shared" si="378"/>
        <v>#N/A</v>
      </c>
      <c r="L11511" s="290"/>
      <c r="M11511" s="290"/>
    </row>
    <row r="11512" spans="1:13" s="269" customFormat="1" ht="15.5" hidden="1" thickTop="1" thickBot="1" x14ac:dyDescent="0.4">
      <c r="A11512" s="283"/>
      <c r="B11512" s="284" t="e">
        <f>VLOOKUP(A11512,Lists!B:C,2,FALSE)</f>
        <v>#N/A</v>
      </c>
      <c r="C11512" s="284" t="e">
        <f>VLOOKUP(A11512,Lists!B:D,3,FALSE)</f>
        <v>#N/A</v>
      </c>
      <c r="D11512" s="285"/>
      <c r="E11512" s="285"/>
      <c r="F11512" s="285"/>
      <c r="G11512" s="285"/>
      <c r="H11512" s="278" t="b">
        <f t="shared" si="377"/>
        <v>0</v>
      </c>
      <c r="I11512" s="251"/>
      <c r="J11512" s="285"/>
      <c r="K11512" s="278" t="e">
        <f t="shared" si="378"/>
        <v>#N/A</v>
      </c>
      <c r="L11512" s="286"/>
      <c r="M11512" s="286"/>
    </row>
    <row r="11513" spans="1:13" s="269" customFormat="1" ht="15.5" hidden="1" thickTop="1" thickBot="1" x14ac:dyDescent="0.4">
      <c r="A11513" s="287"/>
      <c r="B11513" s="288" t="e">
        <f>VLOOKUP(A11513,Lists!B:C,2,FALSE)</f>
        <v>#N/A</v>
      </c>
      <c r="C11513" s="288" t="e">
        <f>VLOOKUP(A11513,Lists!B:D,3,FALSE)</f>
        <v>#N/A</v>
      </c>
      <c r="D11513" s="289"/>
      <c r="E11513" s="289"/>
      <c r="F11513" s="289"/>
      <c r="G11513" s="289"/>
      <c r="H11513" s="278" t="b">
        <f t="shared" ref="H11513:H11576" si="379">IF(G11513="x","x",IF(G11513="Low",3,IF(G11513="Medium",2,IF(G11513="High",1,FALSE))))</f>
        <v>0</v>
      </c>
      <c r="I11513" s="252"/>
      <c r="J11513" s="289"/>
      <c r="K11513" s="278" t="e">
        <f t="shared" si="378"/>
        <v>#N/A</v>
      </c>
      <c r="L11513" s="290"/>
      <c r="M11513" s="290"/>
    </row>
    <row r="11514" spans="1:13" s="269" customFormat="1" ht="15.5" hidden="1" thickTop="1" thickBot="1" x14ac:dyDescent="0.4">
      <c r="A11514" s="283"/>
      <c r="B11514" s="284" t="e">
        <f>VLOOKUP(A11514,Lists!B:C,2,FALSE)</f>
        <v>#N/A</v>
      </c>
      <c r="C11514" s="284" t="e">
        <f>VLOOKUP(A11514,Lists!B:D,3,FALSE)</f>
        <v>#N/A</v>
      </c>
      <c r="D11514" s="285"/>
      <c r="E11514" s="285"/>
      <c r="F11514" s="285"/>
      <c r="G11514" s="285"/>
      <c r="H11514" s="278" t="b">
        <f t="shared" si="379"/>
        <v>0</v>
      </c>
      <c r="I11514" s="251"/>
      <c r="J11514" s="285"/>
      <c r="K11514" s="278" t="e">
        <f t="shared" si="378"/>
        <v>#N/A</v>
      </c>
      <c r="L11514" s="286"/>
      <c r="M11514" s="286"/>
    </row>
    <row r="11515" spans="1:13" s="269" customFormat="1" ht="15.5" hidden="1" thickTop="1" thickBot="1" x14ac:dyDescent="0.4">
      <c r="A11515" s="287"/>
      <c r="B11515" s="288" t="e">
        <f>VLOOKUP(A11515,Lists!B:C,2,FALSE)</f>
        <v>#N/A</v>
      </c>
      <c r="C11515" s="288" t="e">
        <f>VLOOKUP(A11515,Lists!B:D,3,FALSE)</f>
        <v>#N/A</v>
      </c>
      <c r="D11515" s="289"/>
      <c r="E11515" s="289"/>
      <c r="F11515" s="289"/>
      <c r="G11515" s="289"/>
      <c r="H11515" s="278" t="b">
        <f t="shared" si="379"/>
        <v>0</v>
      </c>
      <c r="I11515" s="252"/>
      <c r="J11515" s="289"/>
      <c r="K11515" s="278" t="e">
        <f t="shared" si="378"/>
        <v>#N/A</v>
      </c>
      <c r="L11515" s="290"/>
      <c r="M11515" s="290"/>
    </row>
    <row r="11516" spans="1:13" s="269" customFormat="1" ht="15.5" hidden="1" thickTop="1" thickBot="1" x14ac:dyDescent="0.4">
      <c r="A11516" s="283"/>
      <c r="B11516" s="284" t="e">
        <f>VLOOKUP(A11516,Lists!B:C,2,FALSE)</f>
        <v>#N/A</v>
      </c>
      <c r="C11516" s="284" t="e">
        <f>VLOOKUP(A11516,Lists!B:D,3,FALSE)</f>
        <v>#N/A</v>
      </c>
      <c r="D11516" s="285"/>
      <c r="E11516" s="285"/>
      <c r="F11516" s="285"/>
      <c r="G11516" s="285"/>
      <c r="H11516" s="278" t="b">
        <f t="shared" si="379"/>
        <v>0</v>
      </c>
      <c r="I11516" s="251"/>
      <c r="J11516" s="285"/>
      <c r="K11516" s="278" t="e">
        <f t="shared" ref="K11516:K11579" si="380">B11516&amp;""&amp;D11516</f>
        <v>#N/A</v>
      </c>
      <c r="L11516" s="286"/>
      <c r="M11516" s="286"/>
    </row>
    <row r="11517" spans="1:13" s="269" customFormat="1" ht="15.5" hidden="1" thickTop="1" thickBot="1" x14ac:dyDescent="0.4">
      <c r="A11517" s="287"/>
      <c r="B11517" s="288" t="e">
        <f>VLOOKUP(A11517,Lists!B:C,2,FALSE)</f>
        <v>#N/A</v>
      </c>
      <c r="C11517" s="288" t="e">
        <f>VLOOKUP(A11517,Lists!B:D,3,FALSE)</f>
        <v>#N/A</v>
      </c>
      <c r="D11517" s="289"/>
      <c r="E11517" s="289"/>
      <c r="F11517" s="289"/>
      <c r="G11517" s="289"/>
      <c r="H11517" s="278" t="b">
        <f t="shared" si="379"/>
        <v>0</v>
      </c>
      <c r="I11517" s="252"/>
      <c r="J11517" s="289"/>
      <c r="K11517" s="278" t="e">
        <f t="shared" si="380"/>
        <v>#N/A</v>
      </c>
      <c r="L11517" s="290"/>
      <c r="M11517" s="290"/>
    </row>
    <row r="11518" spans="1:13" s="269" customFormat="1" ht="15.5" hidden="1" thickTop="1" thickBot="1" x14ac:dyDescent="0.4">
      <c r="A11518" s="283"/>
      <c r="B11518" s="284" t="e">
        <f>VLOOKUP(A11518,Lists!B:C,2,FALSE)</f>
        <v>#N/A</v>
      </c>
      <c r="C11518" s="284" t="e">
        <f>VLOOKUP(A11518,Lists!B:D,3,FALSE)</f>
        <v>#N/A</v>
      </c>
      <c r="D11518" s="285"/>
      <c r="E11518" s="285"/>
      <c r="F11518" s="285"/>
      <c r="G11518" s="285"/>
      <c r="H11518" s="278" t="b">
        <f t="shared" si="379"/>
        <v>0</v>
      </c>
      <c r="I11518" s="251"/>
      <c r="J11518" s="285"/>
      <c r="K11518" s="278" t="e">
        <f t="shared" si="380"/>
        <v>#N/A</v>
      </c>
      <c r="L11518" s="286"/>
      <c r="M11518" s="286"/>
    </row>
    <row r="11519" spans="1:13" s="269" customFormat="1" ht="15.5" hidden="1" thickTop="1" thickBot="1" x14ac:dyDescent="0.4">
      <c r="A11519" s="287"/>
      <c r="B11519" s="288" t="e">
        <f>VLOOKUP(A11519,Lists!B:C,2,FALSE)</f>
        <v>#N/A</v>
      </c>
      <c r="C11519" s="288" t="e">
        <f>VLOOKUP(A11519,Lists!B:D,3,FALSE)</f>
        <v>#N/A</v>
      </c>
      <c r="D11519" s="289"/>
      <c r="E11519" s="289"/>
      <c r="F11519" s="289"/>
      <c r="G11519" s="289"/>
      <c r="H11519" s="278" t="b">
        <f t="shared" si="379"/>
        <v>0</v>
      </c>
      <c r="I11519" s="252"/>
      <c r="J11519" s="289"/>
      <c r="K11519" s="278" t="e">
        <f t="shared" si="380"/>
        <v>#N/A</v>
      </c>
      <c r="L11519" s="290"/>
      <c r="M11519" s="290"/>
    </row>
    <row r="11520" spans="1:13" s="269" customFormat="1" ht="15.5" hidden="1" thickTop="1" thickBot="1" x14ac:dyDescent="0.4">
      <c r="A11520" s="283"/>
      <c r="B11520" s="284" t="e">
        <f>VLOOKUP(A11520,Lists!B:C,2,FALSE)</f>
        <v>#N/A</v>
      </c>
      <c r="C11520" s="284" t="e">
        <f>VLOOKUP(A11520,Lists!B:D,3,FALSE)</f>
        <v>#N/A</v>
      </c>
      <c r="D11520" s="285"/>
      <c r="E11520" s="285"/>
      <c r="F11520" s="285"/>
      <c r="G11520" s="285"/>
      <c r="H11520" s="278" t="b">
        <f t="shared" si="379"/>
        <v>0</v>
      </c>
      <c r="I11520" s="251"/>
      <c r="J11520" s="285"/>
      <c r="K11520" s="278" t="e">
        <f t="shared" si="380"/>
        <v>#N/A</v>
      </c>
      <c r="L11520" s="286"/>
      <c r="M11520" s="286"/>
    </row>
    <row r="11521" spans="1:13" s="269" customFormat="1" ht="15.5" hidden="1" thickTop="1" thickBot="1" x14ac:dyDescent="0.4">
      <c r="A11521" s="287"/>
      <c r="B11521" s="288" t="e">
        <f>VLOOKUP(A11521,Lists!B:C,2,FALSE)</f>
        <v>#N/A</v>
      </c>
      <c r="C11521" s="288" t="e">
        <f>VLOOKUP(A11521,Lists!B:D,3,FALSE)</f>
        <v>#N/A</v>
      </c>
      <c r="D11521" s="289"/>
      <c r="E11521" s="289"/>
      <c r="F11521" s="289"/>
      <c r="G11521" s="289"/>
      <c r="H11521" s="278" t="b">
        <f t="shared" si="379"/>
        <v>0</v>
      </c>
      <c r="I11521" s="252"/>
      <c r="J11521" s="289"/>
      <c r="K11521" s="278" t="e">
        <f t="shared" si="380"/>
        <v>#N/A</v>
      </c>
      <c r="L11521" s="290"/>
      <c r="M11521" s="290"/>
    </row>
    <row r="11522" spans="1:13" s="269" customFormat="1" ht="15.5" hidden="1" thickTop="1" thickBot="1" x14ac:dyDescent="0.4">
      <c r="A11522" s="283"/>
      <c r="B11522" s="284" t="e">
        <f>VLOOKUP(A11522,Lists!B:C,2,FALSE)</f>
        <v>#N/A</v>
      </c>
      <c r="C11522" s="284" t="e">
        <f>VLOOKUP(A11522,Lists!B:D,3,FALSE)</f>
        <v>#N/A</v>
      </c>
      <c r="D11522" s="285"/>
      <c r="E11522" s="285"/>
      <c r="F11522" s="285"/>
      <c r="G11522" s="285"/>
      <c r="H11522" s="278" t="b">
        <f t="shared" si="379"/>
        <v>0</v>
      </c>
      <c r="I11522" s="251"/>
      <c r="J11522" s="285"/>
      <c r="K11522" s="278" t="e">
        <f t="shared" si="380"/>
        <v>#N/A</v>
      </c>
      <c r="L11522" s="286"/>
      <c r="M11522" s="286"/>
    </row>
    <row r="11523" spans="1:13" s="269" customFormat="1" ht="15.5" hidden="1" thickTop="1" thickBot="1" x14ac:dyDescent="0.4">
      <c r="A11523" s="287"/>
      <c r="B11523" s="288" t="e">
        <f>VLOOKUP(A11523,Lists!B:C,2,FALSE)</f>
        <v>#N/A</v>
      </c>
      <c r="C11523" s="288" t="e">
        <f>VLOOKUP(A11523,Lists!B:D,3,FALSE)</f>
        <v>#N/A</v>
      </c>
      <c r="D11523" s="289"/>
      <c r="E11523" s="289"/>
      <c r="F11523" s="289"/>
      <c r="G11523" s="289"/>
      <c r="H11523" s="278" t="b">
        <f t="shared" si="379"/>
        <v>0</v>
      </c>
      <c r="I11523" s="252"/>
      <c r="J11523" s="289"/>
      <c r="K11523" s="278" t="e">
        <f t="shared" si="380"/>
        <v>#N/A</v>
      </c>
      <c r="L11523" s="290"/>
      <c r="M11523" s="290"/>
    </row>
    <row r="11524" spans="1:13" s="269" customFormat="1" ht="15.5" hidden="1" thickTop="1" thickBot="1" x14ac:dyDescent="0.4">
      <c r="A11524" s="283"/>
      <c r="B11524" s="284" t="e">
        <f>VLOOKUP(A11524,Lists!B:C,2,FALSE)</f>
        <v>#N/A</v>
      </c>
      <c r="C11524" s="284" t="e">
        <f>VLOOKUP(A11524,Lists!B:D,3,FALSE)</f>
        <v>#N/A</v>
      </c>
      <c r="D11524" s="285"/>
      <c r="E11524" s="285"/>
      <c r="F11524" s="285"/>
      <c r="G11524" s="285"/>
      <c r="H11524" s="278" t="b">
        <f t="shared" si="379"/>
        <v>0</v>
      </c>
      <c r="I11524" s="251"/>
      <c r="J11524" s="285"/>
      <c r="K11524" s="278" t="e">
        <f t="shared" si="380"/>
        <v>#N/A</v>
      </c>
      <c r="L11524" s="286"/>
      <c r="M11524" s="286"/>
    </row>
    <row r="11525" spans="1:13" s="269" customFormat="1" ht="15.5" hidden="1" thickTop="1" thickBot="1" x14ac:dyDescent="0.4">
      <c r="A11525" s="287"/>
      <c r="B11525" s="288" t="e">
        <f>VLOOKUP(A11525,Lists!B:C,2,FALSE)</f>
        <v>#N/A</v>
      </c>
      <c r="C11525" s="288" t="e">
        <f>VLOOKUP(A11525,Lists!B:D,3,FALSE)</f>
        <v>#N/A</v>
      </c>
      <c r="D11525" s="289"/>
      <c r="E11525" s="289"/>
      <c r="F11525" s="289"/>
      <c r="G11525" s="289"/>
      <c r="H11525" s="278" t="b">
        <f t="shared" si="379"/>
        <v>0</v>
      </c>
      <c r="I11525" s="252"/>
      <c r="J11525" s="289"/>
      <c r="K11525" s="278" t="e">
        <f t="shared" si="380"/>
        <v>#N/A</v>
      </c>
      <c r="L11525" s="290"/>
      <c r="M11525" s="290"/>
    </row>
    <row r="11526" spans="1:13" s="269" customFormat="1" ht="15.5" hidden="1" thickTop="1" thickBot="1" x14ac:dyDescent="0.4">
      <c r="A11526" s="283"/>
      <c r="B11526" s="284" t="e">
        <f>VLOOKUP(A11526,Lists!B:C,2,FALSE)</f>
        <v>#N/A</v>
      </c>
      <c r="C11526" s="284" t="e">
        <f>VLOOKUP(A11526,Lists!B:D,3,FALSE)</f>
        <v>#N/A</v>
      </c>
      <c r="D11526" s="285"/>
      <c r="E11526" s="285"/>
      <c r="F11526" s="285"/>
      <c r="G11526" s="285"/>
      <c r="H11526" s="278" t="b">
        <f t="shared" si="379"/>
        <v>0</v>
      </c>
      <c r="I11526" s="251"/>
      <c r="J11526" s="285"/>
      <c r="K11526" s="278" t="e">
        <f t="shared" si="380"/>
        <v>#N/A</v>
      </c>
      <c r="L11526" s="286"/>
      <c r="M11526" s="286"/>
    </row>
    <row r="11527" spans="1:13" s="269" customFormat="1" ht="15.5" hidden="1" thickTop="1" thickBot="1" x14ac:dyDescent="0.4">
      <c r="A11527" s="287"/>
      <c r="B11527" s="288" t="e">
        <f>VLOOKUP(A11527,Lists!B:C,2,FALSE)</f>
        <v>#N/A</v>
      </c>
      <c r="C11527" s="288" t="e">
        <f>VLOOKUP(A11527,Lists!B:D,3,FALSE)</f>
        <v>#N/A</v>
      </c>
      <c r="D11527" s="289"/>
      <c r="E11527" s="289"/>
      <c r="F11527" s="289"/>
      <c r="G11527" s="289"/>
      <c r="H11527" s="278" t="b">
        <f t="shared" si="379"/>
        <v>0</v>
      </c>
      <c r="I11527" s="252"/>
      <c r="J11527" s="289"/>
      <c r="K11527" s="278" t="e">
        <f t="shared" si="380"/>
        <v>#N/A</v>
      </c>
      <c r="L11527" s="290"/>
      <c r="M11527" s="290"/>
    </row>
    <row r="11528" spans="1:13" s="269" customFormat="1" ht="15.5" hidden="1" thickTop="1" thickBot="1" x14ac:dyDescent="0.4">
      <c r="A11528" s="283"/>
      <c r="B11528" s="284" t="e">
        <f>VLOOKUP(A11528,Lists!B:C,2,FALSE)</f>
        <v>#N/A</v>
      </c>
      <c r="C11528" s="284" t="e">
        <f>VLOOKUP(A11528,Lists!B:D,3,FALSE)</f>
        <v>#N/A</v>
      </c>
      <c r="D11528" s="285"/>
      <c r="E11528" s="285"/>
      <c r="F11528" s="285"/>
      <c r="G11528" s="285"/>
      <c r="H11528" s="278" t="b">
        <f t="shared" si="379"/>
        <v>0</v>
      </c>
      <c r="I11528" s="251"/>
      <c r="J11528" s="285"/>
      <c r="K11528" s="278" t="e">
        <f t="shared" si="380"/>
        <v>#N/A</v>
      </c>
      <c r="L11528" s="286"/>
      <c r="M11528" s="286"/>
    </row>
    <row r="11529" spans="1:13" s="269" customFormat="1" ht="15.5" hidden="1" thickTop="1" thickBot="1" x14ac:dyDescent="0.4">
      <c r="A11529" s="287"/>
      <c r="B11529" s="288" t="e">
        <f>VLOOKUP(A11529,Lists!B:C,2,FALSE)</f>
        <v>#N/A</v>
      </c>
      <c r="C11529" s="288" t="e">
        <f>VLOOKUP(A11529,Lists!B:D,3,FALSE)</f>
        <v>#N/A</v>
      </c>
      <c r="D11529" s="289"/>
      <c r="E11529" s="289"/>
      <c r="F11529" s="289"/>
      <c r="G11529" s="289"/>
      <c r="H11529" s="278" t="b">
        <f t="shared" si="379"/>
        <v>0</v>
      </c>
      <c r="I11529" s="252"/>
      <c r="J11529" s="289"/>
      <c r="K11529" s="278" t="e">
        <f t="shared" si="380"/>
        <v>#N/A</v>
      </c>
      <c r="L11529" s="290"/>
      <c r="M11529" s="290"/>
    </row>
    <row r="11530" spans="1:13" s="269" customFormat="1" ht="15.5" hidden="1" thickTop="1" thickBot="1" x14ac:dyDescent="0.4">
      <c r="A11530" s="283"/>
      <c r="B11530" s="284" t="e">
        <f>VLOOKUP(A11530,Lists!B:C,2,FALSE)</f>
        <v>#N/A</v>
      </c>
      <c r="C11530" s="284" t="e">
        <f>VLOOKUP(A11530,Lists!B:D,3,FALSE)</f>
        <v>#N/A</v>
      </c>
      <c r="D11530" s="285"/>
      <c r="E11530" s="285"/>
      <c r="F11530" s="285"/>
      <c r="G11530" s="285"/>
      <c r="H11530" s="278" t="b">
        <f t="shared" si="379"/>
        <v>0</v>
      </c>
      <c r="I11530" s="251"/>
      <c r="J11530" s="285"/>
      <c r="K11530" s="278" t="e">
        <f t="shared" si="380"/>
        <v>#N/A</v>
      </c>
      <c r="L11530" s="286"/>
      <c r="M11530" s="286"/>
    </row>
    <row r="11531" spans="1:13" s="269" customFormat="1" ht="15.5" hidden="1" thickTop="1" thickBot="1" x14ac:dyDescent="0.4">
      <c r="A11531" s="287"/>
      <c r="B11531" s="288" t="e">
        <f>VLOOKUP(A11531,Lists!B:C,2,FALSE)</f>
        <v>#N/A</v>
      </c>
      <c r="C11531" s="288" t="e">
        <f>VLOOKUP(A11531,Lists!B:D,3,FALSE)</f>
        <v>#N/A</v>
      </c>
      <c r="D11531" s="289"/>
      <c r="E11531" s="289"/>
      <c r="F11531" s="289"/>
      <c r="G11531" s="289"/>
      <c r="H11531" s="278" t="b">
        <f t="shared" si="379"/>
        <v>0</v>
      </c>
      <c r="I11531" s="252"/>
      <c r="J11531" s="289"/>
      <c r="K11531" s="278" t="e">
        <f t="shared" si="380"/>
        <v>#N/A</v>
      </c>
      <c r="L11531" s="290"/>
      <c r="M11531" s="290"/>
    </row>
    <row r="11532" spans="1:13" s="269" customFormat="1" ht="15.5" hidden="1" thickTop="1" thickBot="1" x14ac:dyDescent="0.4">
      <c r="A11532" s="283"/>
      <c r="B11532" s="284" t="e">
        <f>VLOOKUP(A11532,Lists!B:C,2,FALSE)</f>
        <v>#N/A</v>
      </c>
      <c r="C11532" s="284" t="e">
        <f>VLOOKUP(A11532,Lists!B:D,3,FALSE)</f>
        <v>#N/A</v>
      </c>
      <c r="D11532" s="285"/>
      <c r="E11532" s="285"/>
      <c r="F11532" s="285"/>
      <c r="G11532" s="285"/>
      <c r="H11532" s="278" t="b">
        <f t="shared" si="379"/>
        <v>0</v>
      </c>
      <c r="I11532" s="251"/>
      <c r="J11532" s="285"/>
      <c r="K11532" s="278" t="e">
        <f t="shared" si="380"/>
        <v>#N/A</v>
      </c>
      <c r="L11532" s="286"/>
      <c r="M11532" s="286"/>
    </row>
    <row r="11533" spans="1:13" s="269" customFormat="1" ht="15.5" hidden="1" thickTop="1" thickBot="1" x14ac:dyDescent="0.4">
      <c r="A11533" s="287"/>
      <c r="B11533" s="288" t="e">
        <f>VLOOKUP(A11533,Lists!B:C,2,FALSE)</f>
        <v>#N/A</v>
      </c>
      <c r="C11533" s="288" t="e">
        <f>VLOOKUP(A11533,Lists!B:D,3,FALSE)</f>
        <v>#N/A</v>
      </c>
      <c r="D11533" s="289"/>
      <c r="E11533" s="289"/>
      <c r="F11533" s="289"/>
      <c r="G11533" s="289"/>
      <c r="H11533" s="278" t="b">
        <f t="shared" si="379"/>
        <v>0</v>
      </c>
      <c r="I11533" s="252"/>
      <c r="J11533" s="289"/>
      <c r="K11533" s="278" t="e">
        <f t="shared" si="380"/>
        <v>#N/A</v>
      </c>
      <c r="L11533" s="290"/>
      <c r="M11533" s="290"/>
    </row>
    <row r="11534" spans="1:13" s="269" customFormat="1" ht="15.5" hidden="1" thickTop="1" thickBot="1" x14ac:dyDescent="0.4">
      <c r="A11534" s="283"/>
      <c r="B11534" s="284" t="e">
        <f>VLOOKUP(A11534,Lists!B:C,2,FALSE)</f>
        <v>#N/A</v>
      </c>
      <c r="C11534" s="284" t="e">
        <f>VLOOKUP(A11534,Lists!B:D,3,FALSE)</f>
        <v>#N/A</v>
      </c>
      <c r="D11534" s="285"/>
      <c r="E11534" s="285"/>
      <c r="F11534" s="285"/>
      <c r="G11534" s="285"/>
      <c r="H11534" s="278" t="b">
        <f t="shared" si="379"/>
        <v>0</v>
      </c>
      <c r="I11534" s="251"/>
      <c r="J11534" s="285"/>
      <c r="K11534" s="278" t="e">
        <f t="shared" si="380"/>
        <v>#N/A</v>
      </c>
      <c r="L11534" s="286"/>
      <c r="M11534" s="286"/>
    </row>
    <row r="11535" spans="1:13" s="269" customFormat="1" ht="15.5" hidden="1" thickTop="1" thickBot="1" x14ac:dyDescent="0.4">
      <c r="A11535" s="287"/>
      <c r="B11535" s="288" t="e">
        <f>VLOOKUP(A11535,Lists!B:C,2,FALSE)</f>
        <v>#N/A</v>
      </c>
      <c r="C11535" s="288" t="e">
        <f>VLOOKUP(A11535,Lists!B:D,3,FALSE)</f>
        <v>#N/A</v>
      </c>
      <c r="D11535" s="289"/>
      <c r="E11535" s="289"/>
      <c r="F11535" s="289"/>
      <c r="G11535" s="289"/>
      <c r="H11535" s="278" t="b">
        <f t="shared" si="379"/>
        <v>0</v>
      </c>
      <c r="I11535" s="252"/>
      <c r="J11535" s="289"/>
      <c r="K11535" s="278" t="e">
        <f t="shared" si="380"/>
        <v>#N/A</v>
      </c>
      <c r="L11535" s="290"/>
      <c r="M11535" s="290"/>
    </row>
    <row r="11536" spans="1:13" s="269" customFormat="1" ht="15.5" hidden="1" thickTop="1" thickBot="1" x14ac:dyDescent="0.4">
      <c r="A11536" s="283"/>
      <c r="B11536" s="284" t="e">
        <f>VLOOKUP(A11536,Lists!B:C,2,FALSE)</f>
        <v>#N/A</v>
      </c>
      <c r="C11536" s="284" t="e">
        <f>VLOOKUP(A11536,Lists!B:D,3,FALSE)</f>
        <v>#N/A</v>
      </c>
      <c r="D11536" s="285"/>
      <c r="E11536" s="285"/>
      <c r="F11536" s="285"/>
      <c r="G11536" s="285"/>
      <c r="H11536" s="278" t="b">
        <f t="shared" si="379"/>
        <v>0</v>
      </c>
      <c r="I11536" s="251"/>
      <c r="J11536" s="285"/>
      <c r="K11536" s="278" t="e">
        <f t="shared" si="380"/>
        <v>#N/A</v>
      </c>
      <c r="L11536" s="286"/>
      <c r="M11536" s="286"/>
    </row>
    <row r="11537" spans="1:13" s="269" customFormat="1" ht="15.5" hidden="1" thickTop="1" thickBot="1" x14ac:dyDescent="0.4">
      <c r="A11537" s="287"/>
      <c r="B11537" s="288" t="e">
        <f>VLOOKUP(A11537,Lists!B:C,2,FALSE)</f>
        <v>#N/A</v>
      </c>
      <c r="C11537" s="288" t="e">
        <f>VLOOKUP(A11537,Lists!B:D,3,FALSE)</f>
        <v>#N/A</v>
      </c>
      <c r="D11537" s="289"/>
      <c r="E11537" s="289"/>
      <c r="F11537" s="289"/>
      <c r="G11537" s="289"/>
      <c r="H11537" s="278" t="b">
        <f t="shared" si="379"/>
        <v>0</v>
      </c>
      <c r="I11537" s="252"/>
      <c r="J11537" s="289"/>
      <c r="K11537" s="278" t="e">
        <f t="shared" si="380"/>
        <v>#N/A</v>
      </c>
      <c r="L11537" s="290"/>
      <c r="M11537" s="290"/>
    </row>
    <row r="11538" spans="1:13" s="269" customFormat="1" ht="15.5" hidden="1" thickTop="1" thickBot="1" x14ac:dyDescent="0.4">
      <c r="A11538" s="283"/>
      <c r="B11538" s="284" t="e">
        <f>VLOOKUP(A11538,Lists!B:C,2,FALSE)</f>
        <v>#N/A</v>
      </c>
      <c r="C11538" s="284" t="e">
        <f>VLOOKUP(A11538,Lists!B:D,3,FALSE)</f>
        <v>#N/A</v>
      </c>
      <c r="D11538" s="285"/>
      <c r="E11538" s="285"/>
      <c r="F11538" s="285"/>
      <c r="G11538" s="285"/>
      <c r="H11538" s="278" t="b">
        <f t="shared" si="379"/>
        <v>0</v>
      </c>
      <c r="I11538" s="251"/>
      <c r="J11538" s="285"/>
      <c r="K11538" s="278" t="e">
        <f t="shared" si="380"/>
        <v>#N/A</v>
      </c>
      <c r="L11538" s="286"/>
      <c r="M11538" s="286"/>
    </row>
    <row r="11539" spans="1:13" s="269" customFormat="1" ht="15.5" hidden="1" thickTop="1" thickBot="1" x14ac:dyDescent="0.4">
      <c r="A11539" s="287"/>
      <c r="B11539" s="288" t="e">
        <f>VLOOKUP(A11539,Lists!B:C,2,FALSE)</f>
        <v>#N/A</v>
      </c>
      <c r="C11539" s="288" t="e">
        <f>VLOOKUP(A11539,Lists!B:D,3,FALSE)</f>
        <v>#N/A</v>
      </c>
      <c r="D11539" s="289"/>
      <c r="E11539" s="289"/>
      <c r="F11539" s="289"/>
      <c r="G11539" s="289"/>
      <c r="H11539" s="278" t="b">
        <f t="shared" si="379"/>
        <v>0</v>
      </c>
      <c r="I11539" s="252"/>
      <c r="J11539" s="289"/>
      <c r="K11539" s="278" t="e">
        <f t="shared" si="380"/>
        <v>#N/A</v>
      </c>
      <c r="L11539" s="290"/>
      <c r="M11539" s="290"/>
    </row>
    <row r="11540" spans="1:13" s="269" customFormat="1" ht="15.5" hidden="1" thickTop="1" thickBot="1" x14ac:dyDescent="0.4">
      <c r="A11540" s="283"/>
      <c r="B11540" s="284" t="e">
        <f>VLOOKUP(A11540,Lists!B:C,2,FALSE)</f>
        <v>#N/A</v>
      </c>
      <c r="C11540" s="284" t="e">
        <f>VLOOKUP(A11540,Lists!B:D,3,FALSE)</f>
        <v>#N/A</v>
      </c>
      <c r="D11540" s="285"/>
      <c r="E11540" s="285"/>
      <c r="F11540" s="285"/>
      <c r="G11540" s="285"/>
      <c r="H11540" s="278" t="b">
        <f t="shared" si="379"/>
        <v>0</v>
      </c>
      <c r="I11540" s="251"/>
      <c r="J11540" s="285"/>
      <c r="K11540" s="278" t="e">
        <f t="shared" si="380"/>
        <v>#N/A</v>
      </c>
      <c r="L11540" s="286"/>
      <c r="M11540" s="286"/>
    </row>
    <row r="11541" spans="1:13" s="269" customFormat="1" ht="15.5" hidden="1" thickTop="1" thickBot="1" x14ac:dyDescent="0.4">
      <c r="A11541" s="287"/>
      <c r="B11541" s="288" t="e">
        <f>VLOOKUP(A11541,Lists!B:C,2,FALSE)</f>
        <v>#N/A</v>
      </c>
      <c r="C11541" s="288" t="e">
        <f>VLOOKUP(A11541,Lists!B:D,3,FALSE)</f>
        <v>#N/A</v>
      </c>
      <c r="D11541" s="289"/>
      <c r="E11541" s="289"/>
      <c r="F11541" s="289"/>
      <c r="G11541" s="289"/>
      <c r="H11541" s="278" t="b">
        <f t="shared" si="379"/>
        <v>0</v>
      </c>
      <c r="I11541" s="252"/>
      <c r="J11541" s="289"/>
      <c r="K11541" s="278" t="e">
        <f t="shared" si="380"/>
        <v>#N/A</v>
      </c>
      <c r="L11541" s="290"/>
      <c r="M11541" s="290"/>
    </row>
    <row r="11542" spans="1:13" s="269" customFormat="1" ht="15.5" hidden="1" thickTop="1" thickBot="1" x14ac:dyDescent="0.4">
      <c r="A11542" s="283"/>
      <c r="B11542" s="284" t="e">
        <f>VLOOKUP(A11542,Lists!B:C,2,FALSE)</f>
        <v>#N/A</v>
      </c>
      <c r="C11542" s="284" t="e">
        <f>VLOOKUP(A11542,Lists!B:D,3,FALSE)</f>
        <v>#N/A</v>
      </c>
      <c r="D11542" s="285"/>
      <c r="E11542" s="285"/>
      <c r="F11542" s="285"/>
      <c r="G11542" s="285"/>
      <c r="H11542" s="278" t="b">
        <f t="shared" si="379"/>
        <v>0</v>
      </c>
      <c r="I11542" s="251"/>
      <c r="J11542" s="285"/>
      <c r="K11542" s="278" t="e">
        <f t="shared" si="380"/>
        <v>#N/A</v>
      </c>
      <c r="L11542" s="286"/>
      <c r="M11542" s="286"/>
    </row>
    <row r="11543" spans="1:13" s="269" customFormat="1" ht="15.5" hidden="1" thickTop="1" thickBot="1" x14ac:dyDescent="0.4">
      <c r="A11543" s="287"/>
      <c r="B11543" s="288" t="e">
        <f>VLOOKUP(A11543,Lists!B:C,2,FALSE)</f>
        <v>#N/A</v>
      </c>
      <c r="C11543" s="288" t="e">
        <f>VLOOKUP(A11543,Lists!B:D,3,FALSE)</f>
        <v>#N/A</v>
      </c>
      <c r="D11543" s="289"/>
      <c r="E11543" s="289"/>
      <c r="F11543" s="289"/>
      <c r="G11543" s="289"/>
      <c r="H11543" s="278" t="b">
        <f t="shared" si="379"/>
        <v>0</v>
      </c>
      <c r="I11543" s="252"/>
      <c r="J11543" s="289"/>
      <c r="K11543" s="278" t="e">
        <f t="shared" si="380"/>
        <v>#N/A</v>
      </c>
      <c r="L11543" s="290"/>
      <c r="M11543" s="290"/>
    </row>
    <row r="11544" spans="1:13" s="269" customFormat="1" ht="15.5" hidden="1" thickTop="1" thickBot="1" x14ac:dyDescent="0.4">
      <c r="A11544" s="283"/>
      <c r="B11544" s="284" t="e">
        <f>VLOOKUP(A11544,Lists!B:C,2,FALSE)</f>
        <v>#N/A</v>
      </c>
      <c r="C11544" s="284" t="e">
        <f>VLOOKUP(A11544,Lists!B:D,3,FALSE)</f>
        <v>#N/A</v>
      </c>
      <c r="D11544" s="285"/>
      <c r="E11544" s="285"/>
      <c r="F11544" s="285"/>
      <c r="G11544" s="285"/>
      <c r="H11544" s="278" t="b">
        <f t="shared" si="379"/>
        <v>0</v>
      </c>
      <c r="I11544" s="251"/>
      <c r="J11544" s="285"/>
      <c r="K11544" s="278" t="e">
        <f t="shared" si="380"/>
        <v>#N/A</v>
      </c>
      <c r="L11544" s="286"/>
      <c r="M11544" s="286"/>
    </row>
    <row r="11545" spans="1:13" s="269" customFormat="1" ht="15.5" hidden="1" thickTop="1" thickBot="1" x14ac:dyDescent="0.4">
      <c r="A11545" s="287"/>
      <c r="B11545" s="288" t="e">
        <f>VLOOKUP(A11545,Lists!B:C,2,FALSE)</f>
        <v>#N/A</v>
      </c>
      <c r="C11545" s="288" t="e">
        <f>VLOOKUP(A11545,Lists!B:D,3,FALSE)</f>
        <v>#N/A</v>
      </c>
      <c r="D11545" s="289"/>
      <c r="E11545" s="289"/>
      <c r="F11545" s="289"/>
      <c r="G11545" s="289"/>
      <c r="H11545" s="278" t="b">
        <f t="shared" si="379"/>
        <v>0</v>
      </c>
      <c r="I11545" s="252"/>
      <c r="J11545" s="289"/>
      <c r="K11545" s="278" t="e">
        <f t="shared" si="380"/>
        <v>#N/A</v>
      </c>
      <c r="L11545" s="290"/>
      <c r="M11545" s="290"/>
    </row>
    <row r="11546" spans="1:13" s="269" customFormat="1" ht="15.5" hidden="1" thickTop="1" thickBot="1" x14ac:dyDescent="0.4">
      <c r="A11546" s="283"/>
      <c r="B11546" s="284" t="e">
        <f>VLOOKUP(A11546,Lists!B:C,2,FALSE)</f>
        <v>#N/A</v>
      </c>
      <c r="C11546" s="284" t="e">
        <f>VLOOKUP(A11546,Lists!B:D,3,FALSE)</f>
        <v>#N/A</v>
      </c>
      <c r="D11546" s="285"/>
      <c r="E11546" s="285"/>
      <c r="F11546" s="285"/>
      <c r="G11546" s="285"/>
      <c r="H11546" s="278" t="b">
        <f t="shared" si="379"/>
        <v>0</v>
      </c>
      <c r="I11546" s="251"/>
      <c r="J11546" s="285"/>
      <c r="K11546" s="278" t="e">
        <f t="shared" si="380"/>
        <v>#N/A</v>
      </c>
      <c r="L11546" s="286"/>
      <c r="M11546" s="286"/>
    </row>
    <row r="11547" spans="1:13" s="269" customFormat="1" ht="15.5" hidden="1" thickTop="1" thickBot="1" x14ac:dyDescent="0.4">
      <c r="A11547" s="287"/>
      <c r="B11547" s="288" t="e">
        <f>VLOOKUP(A11547,Lists!B:C,2,FALSE)</f>
        <v>#N/A</v>
      </c>
      <c r="C11547" s="288" t="e">
        <f>VLOOKUP(A11547,Lists!B:D,3,FALSE)</f>
        <v>#N/A</v>
      </c>
      <c r="D11547" s="289"/>
      <c r="E11547" s="289"/>
      <c r="F11547" s="289"/>
      <c r="G11547" s="289"/>
      <c r="H11547" s="278" t="b">
        <f t="shared" si="379"/>
        <v>0</v>
      </c>
      <c r="I11547" s="252"/>
      <c r="J11547" s="289"/>
      <c r="K11547" s="278" t="e">
        <f t="shared" si="380"/>
        <v>#N/A</v>
      </c>
      <c r="L11547" s="290"/>
      <c r="M11547" s="290"/>
    </row>
    <row r="11548" spans="1:13" s="269" customFormat="1" ht="15.5" hidden="1" thickTop="1" thickBot="1" x14ac:dyDescent="0.4">
      <c r="A11548" s="283"/>
      <c r="B11548" s="284" t="e">
        <f>VLOOKUP(A11548,Lists!B:C,2,FALSE)</f>
        <v>#N/A</v>
      </c>
      <c r="C11548" s="284" t="e">
        <f>VLOOKUP(A11548,Lists!B:D,3,FALSE)</f>
        <v>#N/A</v>
      </c>
      <c r="D11548" s="285"/>
      <c r="E11548" s="285"/>
      <c r="F11548" s="285"/>
      <c r="G11548" s="285"/>
      <c r="H11548" s="278" t="b">
        <f t="shared" si="379"/>
        <v>0</v>
      </c>
      <c r="I11548" s="251"/>
      <c r="J11548" s="285"/>
      <c r="K11548" s="278" t="e">
        <f t="shared" si="380"/>
        <v>#N/A</v>
      </c>
      <c r="L11548" s="286"/>
      <c r="M11548" s="286"/>
    </row>
    <row r="11549" spans="1:13" s="269" customFormat="1" ht="15.5" hidden="1" thickTop="1" thickBot="1" x14ac:dyDescent="0.4">
      <c r="A11549" s="287"/>
      <c r="B11549" s="288" t="e">
        <f>VLOOKUP(A11549,Lists!B:C,2,FALSE)</f>
        <v>#N/A</v>
      </c>
      <c r="C11549" s="288" t="e">
        <f>VLOOKUP(A11549,Lists!B:D,3,FALSE)</f>
        <v>#N/A</v>
      </c>
      <c r="D11549" s="289"/>
      <c r="E11549" s="289"/>
      <c r="F11549" s="289"/>
      <c r="G11549" s="289"/>
      <c r="H11549" s="278" t="b">
        <f t="shared" si="379"/>
        <v>0</v>
      </c>
      <c r="I11549" s="252"/>
      <c r="J11549" s="289"/>
      <c r="K11549" s="278" t="e">
        <f t="shared" si="380"/>
        <v>#N/A</v>
      </c>
      <c r="L11549" s="290"/>
      <c r="M11549" s="290"/>
    </row>
    <row r="11550" spans="1:13" s="269" customFormat="1" ht="15.5" hidden="1" thickTop="1" thickBot="1" x14ac:dyDescent="0.4">
      <c r="A11550" s="283"/>
      <c r="B11550" s="284" t="e">
        <f>VLOOKUP(A11550,Lists!B:C,2,FALSE)</f>
        <v>#N/A</v>
      </c>
      <c r="C11550" s="284" t="e">
        <f>VLOOKUP(A11550,Lists!B:D,3,FALSE)</f>
        <v>#N/A</v>
      </c>
      <c r="D11550" s="285"/>
      <c r="E11550" s="285"/>
      <c r="F11550" s="285"/>
      <c r="G11550" s="285"/>
      <c r="H11550" s="278" t="b">
        <f t="shared" si="379"/>
        <v>0</v>
      </c>
      <c r="I11550" s="251"/>
      <c r="J11550" s="285"/>
      <c r="K11550" s="278" t="e">
        <f t="shared" si="380"/>
        <v>#N/A</v>
      </c>
      <c r="L11550" s="286"/>
      <c r="M11550" s="286"/>
    </row>
    <row r="11551" spans="1:13" s="269" customFormat="1" ht="15.5" hidden="1" thickTop="1" thickBot="1" x14ac:dyDescent="0.4">
      <c r="A11551" s="287"/>
      <c r="B11551" s="288" t="e">
        <f>VLOOKUP(A11551,Lists!B:C,2,FALSE)</f>
        <v>#N/A</v>
      </c>
      <c r="C11551" s="288" t="e">
        <f>VLOOKUP(A11551,Lists!B:D,3,FALSE)</f>
        <v>#N/A</v>
      </c>
      <c r="D11551" s="289"/>
      <c r="E11551" s="289"/>
      <c r="F11551" s="289"/>
      <c r="G11551" s="289"/>
      <c r="H11551" s="278" t="b">
        <f t="shared" si="379"/>
        <v>0</v>
      </c>
      <c r="I11551" s="252"/>
      <c r="J11551" s="289"/>
      <c r="K11551" s="278" t="e">
        <f t="shared" si="380"/>
        <v>#N/A</v>
      </c>
      <c r="L11551" s="290"/>
      <c r="M11551" s="290"/>
    </row>
    <row r="11552" spans="1:13" s="269" customFormat="1" ht="15.5" hidden="1" thickTop="1" thickBot="1" x14ac:dyDescent="0.4">
      <c r="A11552" s="283"/>
      <c r="B11552" s="284" t="e">
        <f>VLOOKUP(A11552,Lists!B:C,2,FALSE)</f>
        <v>#N/A</v>
      </c>
      <c r="C11552" s="284" t="e">
        <f>VLOOKUP(A11552,Lists!B:D,3,FALSE)</f>
        <v>#N/A</v>
      </c>
      <c r="D11552" s="285"/>
      <c r="E11552" s="285"/>
      <c r="F11552" s="285"/>
      <c r="G11552" s="285"/>
      <c r="H11552" s="278" t="b">
        <f t="shared" si="379"/>
        <v>0</v>
      </c>
      <c r="I11552" s="251"/>
      <c r="J11552" s="285"/>
      <c r="K11552" s="278" t="e">
        <f t="shared" si="380"/>
        <v>#N/A</v>
      </c>
      <c r="L11552" s="286"/>
      <c r="M11552" s="286"/>
    </row>
    <row r="11553" spans="1:13" s="269" customFormat="1" ht="15.5" hidden="1" thickTop="1" thickBot="1" x14ac:dyDescent="0.4">
      <c r="A11553" s="287"/>
      <c r="B11553" s="288" t="e">
        <f>VLOOKUP(A11553,Lists!B:C,2,FALSE)</f>
        <v>#N/A</v>
      </c>
      <c r="C11553" s="288" t="e">
        <f>VLOOKUP(A11553,Lists!B:D,3,FALSE)</f>
        <v>#N/A</v>
      </c>
      <c r="D11553" s="289"/>
      <c r="E11553" s="289"/>
      <c r="F11553" s="289"/>
      <c r="G11553" s="289"/>
      <c r="H11553" s="278" t="b">
        <f t="shared" si="379"/>
        <v>0</v>
      </c>
      <c r="I11553" s="252"/>
      <c r="J11553" s="289"/>
      <c r="K11553" s="278" t="e">
        <f t="shared" si="380"/>
        <v>#N/A</v>
      </c>
      <c r="L11553" s="290"/>
      <c r="M11553" s="290"/>
    </row>
    <row r="11554" spans="1:13" s="269" customFormat="1" ht="15.5" hidden="1" thickTop="1" thickBot="1" x14ac:dyDescent="0.4">
      <c r="A11554" s="283"/>
      <c r="B11554" s="284" t="e">
        <f>VLOOKUP(A11554,Lists!B:C,2,FALSE)</f>
        <v>#N/A</v>
      </c>
      <c r="C11554" s="284" t="e">
        <f>VLOOKUP(A11554,Lists!B:D,3,FALSE)</f>
        <v>#N/A</v>
      </c>
      <c r="D11554" s="285"/>
      <c r="E11554" s="285"/>
      <c r="F11554" s="285"/>
      <c r="G11554" s="285"/>
      <c r="H11554" s="278" t="b">
        <f t="shared" si="379"/>
        <v>0</v>
      </c>
      <c r="I11554" s="251"/>
      <c r="J11554" s="285"/>
      <c r="K11554" s="278" t="e">
        <f t="shared" si="380"/>
        <v>#N/A</v>
      </c>
      <c r="L11554" s="286"/>
      <c r="M11554" s="286"/>
    </row>
    <row r="11555" spans="1:13" s="269" customFormat="1" ht="15.5" hidden="1" thickTop="1" thickBot="1" x14ac:dyDescent="0.4">
      <c r="A11555" s="287"/>
      <c r="B11555" s="288" t="e">
        <f>VLOOKUP(A11555,Lists!B:C,2,FALSE)</f>
        <v>#N/A</v>
      </c>
      <c r="C11555" s="288" t="e">
        <f>VLOOKUP(A11555,Lists!B:D,3,FALSE)</f>
        <v>#N/A</v>
      </c>
      <c r="D11555" s="289"/>
      <c r="E11555" s="289"/>
      <c r="F11555" s="289"/>
      <c r="G11555" s="289"/>
      <c r="H11555" s="278" t="b">
        <f t="shared" si="379"/>
        <v>0</v>
      </c>
      <c r="I11555" s="252"/>
      <c r="J11555" s="289"/>
      <c r="K11555" s="278" t="e">
        <f t="shared" si="380"/>
        <v>#N/A</v>
      </c>
      <c r="L11555" s="290"/>
      <c r="M11555" s="290"/>
    </row>
    <row r="11556" spans="1:13" s="269" customFormat="1" ht="15.5" hidden="1" thickTop="1" thickBot="1" x14ac:dyDescent="0.4">
      <c r="A11556" s="283"/>
      <c r="B11556" s="284" t="e">
        <f>VLOOKUP(A11556,Lists!B:C,2,FALSE)</f>
        <v>#N/A</v>
      </c>
      <c r="C11556" s="284" t="e">
        <f>VLOOKUP(A11556,Lists!B:D,3,FALSE)</f>
        <v>#N/A</v>
      </c>
      <c r="D11556" s="285"/>
      <c r="E11556" s="285"/>
      <c r="F11556" s="285"/>
      <c r="G11556" s="285"/>
      <c r="H11556" s="278" t="b">
        <f t="shared" si="379"/>
        <v>0</v>
      </c>
      <c r="I11556" s="251"/>
      <c r="J11556" s="285"/>
      <c r="K11556" s="278" t="e">
        <f t="shared" si="380"/>
        <v>#N/A</v>
      </c>
      <c r="L11556" s="286"/>
      <c r="M11556" s="286"/>
    </row>
    <row r="11557" spans="1:13" s="269" customFormat="1" ht="15.5" hidden="1" thickTop="1" thickBot="1" x14ac:dyDescent="0.4">
      <c r="A11557" s="287"/>
      <c r="B11557" s="288" t="e">
        <f>VLOOKUP(A11557,Lists!B:C,2,FALSE)</f>
        <v>#N/A</v>
      </c>
      <c r="C11557" s="288" t="e">
        <f>VLOOKUP(A11557,Lists!B:D,3,FALSE)</f>
        <v>#N/A</v>
      </c>
      <c r="D11557" s="289"/>
      <c r="E11557" s="289"/>
      <c r="F11557" s="289"/>
      <c r="G11557" s="289"/>
      <c r="H11557" s="278" t="b">
        <f t="shared" si="379"/>
        <v>0</v>
      </c>
      <c r="I11557" s="252"/>
      <c r="J11557" s="289"/>
      <c r="K11557" s="278" t="e">
        <f t="shared" si="380"/>
        <v>#N/A</v>
      </c>
      <c r="L11557" s="290"/>
      <c r="M11557" s="290"/>
    </row>
    <row r="11558" spans="1:13" s="269" customFormat="1" ht="15.5" hidden="1" thickTop="1" thickBot="1" x14ac:dyDescent="0.4">
      <c r="A11558" s="283"/>
      <c r="B11558" s="284" t="e">
        <f>VLOOKUP(A11558,Lists!B:C,2,FALSE)</f>
        <v>#N/A</v>
      </c>
      <c r="C11558" s="284" t="e">
        <f>VLOOKUP(A11558,Lists!B:D,3,FALSE)</f>
        <v>#N/A</v>
      </c>
      <c r="D11558" s="285"/>
      <c r="E11558" s="285"/>
      <c r="F11558" s="285"/>
      <c r="G11558" s="285"/>
      <c r="H11558" s="278" t="b">
        <f t="shared" si="379"/>
        <v>0</v>
      </c>
      <c r="I11558" s="251"/>
      <c r="J11558" s="285"/>
      <c r="K11558" s="278" t="e">
        <f t="shared" si="380"/>
        <v>#N/A</v>
      </c>
      <c r="L11558" s="286"/>
      <c r="M11558" s="286"/>
    </row>
    <row r="11559" spans="1:13" s="269" customFormat="1" ht="15.5" hidden="1" thickTop="1" thickBot="1" x14ac:dyDescent="0.4">
      <c r="A11559" s="287"/>
      <c r="B11559" s="288" t="e">
        <f>VLOOKUP(A11559,Lists!B:C,2,FALSE)</f>
        <v>#N/A</v>
      </c>
      <c r="C11559" s="288" t="e">
        <f>VLOOKUP(A11559,Lists!B:D,3,FALSE)</f>
        <v>#N/A</v>
      </c>
      <c r="D11559" s="289"/>
      <c r="E11559" s="289"/>
      <c r="F11559" s="289"/>
      <c r="G11559" s="289"/>
      <c r="H11559" s="278" t="b">
        <f t="shared" si="379"/>
        <v>0</v>
      </c>
      <c r="I11559" s="252"/>
      <c r="J11559" s="289"/>
      <c r="K11559" s="278" t="e">
        <f t="shared" si="380"/>
        <v>#N/A</v>
      </c>
      <c r="L11559" s="290"/>
      <c r="M11559" s="290"/>
    </row>
    <row r="11560" spans="1:13" s="269" customFormat="1" ht="15.5" hidden="1" thickTop="1" thickBot="1" x14ac:dyDescent="0.4">
      <c r="A11560" s="283"/>
      <c r="B11560" s="284" t="e">
        <f>VLOOKUP(A11560,Lists!B:C,2,FALSE)</f>
        <v>#N/A</v>
      </c>
      <c r="C11560" s="284" t="e">
        <f>VLOOKUP(A11560,Lists!B:D,3,FALSE)</f>
        <v>#N/A</v>
      </c>
      <c r="D11560" s="285"/>
      <c r="E11560" s="285"/>
      <c r="F11560" s="285"/>
      <c r="G11560" s="285"/>
      <c r="H11560" s="278" t="b">
        <f t="shared" si="379"/>
        <v>0</v>
      </c>
      <c r="I11560" s="251"/>
      <c r="J11560" s="285"/>
      <c r="K11560" s="278" t="e">
        <f t="shared" si="380"/>
        <v>#N/A</v>
      </c>
      <c r="L11560" s="286"/>
      <c r="M11560" s="286"/>
    </row>
    <row r="11561" spans="1:13" s="269" customFormat="1" ht="15.5" hidden="1" thickTop="1" thickBot="1" x14ac:dyDescent="0.4">
      <c r="A11561" s="287"/>
      <c r="B11561" s="288" t="e">
        <f>VLOOKUP(A11561,Lists!B:C,2,FALSE)</f>
        <v>#N/A</v>
      </c>
      <c r="C11561" s="288" t="e">
        <f>VLOOKUP(A11561,Lists!B:D,3,FALSE)</f>
        <v>#N/A</v>
      </c>
      <c r="D11561" s="289"/>
      <c r="E11561" s="289"/>
      <c r="F11561" s="289"/>
      <c r="G11561" s="289"/>
      <c r="H11561" s="278" t="b">
        <f t="shared" si="379"/>
        <v>0</v>
      </c>
      <c r="I11561" s="252"/>
      <c r="J11561" s="289"/>
      <c r="K11561" s="278" t="e">
        <f t="shared" si="380"/>
        <v>#N/A</v>
      </c>
      <c r="L11561" s="290"/>
      <c r="M11561" s="290"/>
    </row>
    <row r="11562" spans="1:13" s="269" customFormat="1" ht="15.5" hidden="1" thickTop="1" thickBot="1" x14ac:dyDescent="0.4">
      <c r="A11562" s="283"/>
      <c r="B11562" s="284" t="e">
        <f>VLOOKUP(A11562,Lists!B:C,2,FALSE)</f>
        <v>#N/A</v>
      </c>
      <c r="C11562" s="284" t="e">
        <f>VLOOKUP(A11562,Lists!B:D,3,FALSE)</f>
        <v>#N/A</v>
      </c>
      <c r="D11562" s="285"/>
      <c r="E11562" s="285"/>
      <c r="F11562" s="285"/>
      <c r="G11562" s="285"/>
      <c r="H11562" s="278" t="b">
        <f t="shared" si="379"/>
        <v>0</v>
      </c>
      <c r="I11562" s="251"/>
      <c r="J11562" s="285"/>
      <c r="K11562" s="278" t="e">
        <f t="shared" si="380"/>
        <v>#N/A</v>
      </c>
      <c r="L11562" s="286"/>
      <c r="M11562" s="286"/>
    </row>
    <row r="11563" spans="1:13" s="269" customFormat="1" ht="15.5" hidden="1" thickTop="1" thickBot="1" x14ac:dyDescent="0.4">
      <c r="A11563" s="287"/>
      <c r="B11563" s="288" t="e">
        <f>VLOOKUP(A11563,Lists!B:C,2,FALSE)</f>
        <v>#N/A</v>
      </c>
      <c r="C11563" s="288" t="e">
        <f>VLOOKUP(A11563,Lists!B:D,3,FALSE)</f>
        <v>#N/A</v>
      </c>
      <c r="D11563" s="289"/>
      <c r="E11563" s="289"/>
      <c r="F11563" s="289"/>
      <c r="G11563" s="289"/>
      <c r="H11563" s="278" t="b">
        <f t="shared" si="379"/>
        <v>0</v>
      </c>
      <c r="I11563" s="252"/>
      <c r="J11563" s="289"/>
      <c r="K11563" s="278" t="e">
        <f t="shared" si="380"/>
        <v>#N/A</v>
      </c>
      <c r="L11563" s="290"/>
      <c r="M11563" s="290"/>
    </row>
    <row r="11564" spans="1:13" s="269" customFormat="1" ht="15.5" hidden="1" thickTop="1" thickBot="1" x14ac:dyDescent="0.4">
      <c r="A11564" s="283"/>
      <c r="B11564" s="284" t="e">
        <f>VLOOKUP(A11564,Lists!B:C,2,FALSE)</f>
        <v>#N/A</v>
      </c>
      <c r="C11564" s="284" t="e">
        <f>VLOOKUP(A11564,Lists!B:D,3,FALSE)</f>
        <v>#N/A</v>
      </c>
      <c r="D11564" s="285"/>
      <c r="E11564" s="285"/>
      <c r="F11564" s="285"/>
      <c r="G11564" s="285"/>
      <c r="H11564" s="278" t="b">
        <f t="shared" si="379"/>
        <v>0</v>
      </c>
      <c r="I11564" s="251"/>
      <c r="J11564" s="285"/>
      <c r="K11564" s="278" t="e">
        <f t="shared" si="380"/>
        <v>#N/A</v>
      </c>
      <c r="L11564" s="286"/>
      <c r="M11564" s="286"/>
    </row>
    <row r="11565" spans="1:13" s="269" customFormat="1" ht="15.5" hidden="1" thickTop="1" thickBot="1" x14ac:dyDescent="0.4">
      <c r="A11565" s="287"/>
      <c r="B11565" s="288" t="e">
        <f>VLOOKUP(A11565,Lists!B:C,2,FALSE)</f>
        <v>#N/A</v>
      </c>
      <c r="C11565" s="288" t="e">
        <f>VLOOKUP(A11565,Lists!B:D,3,FALSE)</f>
        <v>#N/A</v>
      </c>
      <c r="D11565" s="289"/>
      <c r="E11565" s="289"/>
      <c r="F11565" s="289"/>
      <c r="G11565" s="289"/>
      <c r="H11565" s="278" t="b">
        <f t="shared" si="379"/>
        <v>0</v>
      </c>
      <c r="I11565" s="252"/>
      <c r="J11565" s="289"/>
      <c r="K11565" s="278" t="e">
        <f t="shared" si="380"/>
        <v>#N/A</v>
      </c>
      <c r="L11565" s="290"/>
      <c r="M11565" s="290"/>
    </row>
    <row r="11566" spans="1:13" s="269" customFormat="1" ht="15.5" hidden="1" thickTop="1" thickBot="1" x14ac:dyDescent="0.4">
      <c r="A11566" s="283"/>
      <c r="B11566" s="284" t="e">
        <f>VLOOKUP(A11566,Lists!B:C,2,FALSE)</f>
        <v>#N/A</v>
      </c>
      <c r="C11566" s="284" t="e">
        <f>VLOOKUP(A11566,Lists!B:D,3,FALSE)</f>
        <v>#N/A</v>
      </c>
      <c r="D11566" s="285"/>
      <c r="E11566" s="285"/>
      <c r="F11566" s="285"/>
      <c r="G11566" s="285"/>
      <c r="H11566" s="278" t="b">
        <f t="shared" si="379"/>
        <v>0</v>
      </c>
      <c r="I11566" s="251"/>
      <c r="J11566" s="285"/>
      <c r="K11566" s="278" t="e">
        <f t="shared" si="380"/>
        <v>#N/A</v>
      </c>
      <c r="L11566" s="286"/>
      <c r="M11566" s="286"/>
    </row>
    <row r="11567" spans="1:13" s="269" customFormat="1" ht="15.5" hidden="1" thickTop="1" thickBot="1" x14ac:dyDescent="0.4">
      <c r="A11567" s="287"/>
      <c r="B11567" s="288" t="e">
        <f>VLOOKUP(A11567,Lists!B:C,2,FALSE)</f>
        <v>#N/A</v>
      </c>
      <c r="C11567" s="288" t="e">
        <f>VLOOKUP(A11567,Lists!B:D,3,FALSE)</f>
        <v>#N/A</v>
      </c>
      <c r="D11567" s="289"/>
      <c r="E11567" s="289"/>
      <c r="F11567" s="289"/>
      <c r="G11567" s="289"/>
      <c r="H11567" s="278" t="b">
        <f t="shared" si="379"/>
        <v>0</v>
      </c>
      <c r="I11567" s="252"/>
      <c r="J11567" s="289"/>
      <c r="K11567" s="278" t="e">
        <f t="shared" si="380"/>
        <v>#N/A</v>
      </c>
      <c r="L11567" s="290"/>
      <c r="M11567" s="290"/>
    </row>
    <row r="11568" spans="1:13" s="269" customFormat="1" ht="15.5" hidden="1" thickTop="1" thickBot="1" x14ac:dyDescent="0.4">
      <c r="A11568" s="283"/>
      <c r="B11568" s="284" t="e">
        <f>VLOOKUP(A11568,Lists!B:C,2,FALSE)</f>
        <v>#N/A</v>
      </c>
      <c r="C11568" s="284" t="e">
        <f>VLOOKUP(A11568,Lists!B:D,3,FALSE)</f>
        <v>#N/A</v>
      </c>
      <c r="D11568" s="285"/>
      <c r="E11568" s="285"/>
      <c r="F11568" s="285"/>
      <c r="G11568" s="285"/>
      <c r="H11568" s="278" t="b">
        <f t="shared" si="379"/>
        <v>0</v>
      </c>
      <c r="I11568" s="251"/>
      <c r="J11568" s="285"/>
      <c r="K11568" s="278" t="e">
        <f t="shared" si="380"/>
        <v>#N/A</v>
      </c>
      <c r="L11568" s="286"/>
      <c r="M11568" s="286"/>
    </row>
    <row r="11569" spans="1:13" s="269" customFormat="1" ht="15.5" hidden="1" thickTop="1" thickBot="1" x14ac:dyDescent="0.4">
      <c r="A11569" s="287"/>
      <c r="B11569" s="288" t="e">
        <f>VLOOKUP(A11569,Lists!B:C,2,FALSE)</f>
        <v>#N/A</v>
      </c>
      <c r="C11569" s="288" t="e">
        <f>VLOOKUP(A11569,Lists!B:D,3,FALSE)</f>
        <v>#N/A</v>
      </c>
      <c r="D11569" s="289"/>
      <c r="E11569" s="289"/>
      <c r="F11569" s="289"/>
      <c r="G11569" s="289"/>
      <c r="H11569" s="278" t="b">
        <f t="shared" si="379"/>
        <v>0</v>
      </c>
      <c r="I11569" s="252"/>
      <c r="J11569" s="289"/>
      <c r="K11569" s="278" t="e">
        <f t="shared" si="380"/>
        <v>#N/A</v>
      </c>
      <c r="L11569" s="290"/>
      <c r="M11569" s="290"/>
    </row>
    <row r="11570" spans="1:13" s="269" customFormat="1" ht="15.5" hidden="1" thickTop="1" thickBot="1" x14ac:dyDescent="0.4">
      <c r="A11570" s="283"/>
      <c r="B11570" s="284" t="e">
        <f>VLOOKUP(A11570,Lists!B:C,2,FALSE)</f>
        <v>#N/A</v>
      </c>
      <c r="C11570" s="284" t="e">
        <f>VLOOKUP(A11570,Lists!B:D,3,FALSE)</f>
        <v>#N/A</v>
      </c>
      <c r="D11570" s="285"/>
      <c r="E11570" s="285"/>
      <c r="F11570" s="285"/>
      <c r="G11570" s="285"/>
      <c r="H11570" s="278" t="b">
        <f t="shared" si="379"/>
        <v>0</v>
      </c>
      <c r="I11570" s="251"/>
      <c r="J11570" s="285"/>
      <c r="K11570" s="278" t="e">
        <f t="shared" si="380"/>
        <v>#N/A</v>
      </c>
      <c r="L11570" s="286"/>
      <c r="M11570" s="286"/>
    </row>
    <row r="11571" spans="1:13" s="269" customFormat="1" ht="15.5" hidden="1" thickTop="1" thickBot="1" x14ac:dyDescent="0.4">
      <c r="A11571" s="287"/>
      <c r="B11571" s="288" t="e">
        <f>VLOOKUP(A11571,Lists!B:C,2,FALSE)</f>
        <v>#N/A</v>
      </c>
      <c r="C11571" s="288" t="e">
        <f>VLOOKUP(A11571,Lists!B:D,3,FALSE)</f>
        <v>#N/A</v>
      </c>
      <c r="D11571" s="289"/>
      <c r="E11571" s="289"/>
      <c r="F11571" s="289"/>
      <c r="G11571" s="289"/>
      <c r="H11571" s="278" t="b">
        <f t="shared" si="379"/>
        <v>0</v>
      </c>
      <c r="I11571" s="252"/>
      <c r="J11571" s="289"/>
      <c r="K11571" s="278" t="e">
        <f t="shared" si="380"/>
        <v>#N/A</v>
      </c>
      <c r="L11571" s="290"/>
      <c r="M11571" s="290"/>
    </row>
    <row r="11572" spans="1:13" s="269" customFormat="1" ht="15.5" hidden="1" thickTop="1" thickBot="1" x14ac:dyDescent="0.4">
      <c r="A11572" s="283"/>
      <c r="B11572" s="284" t="e">
        <f>VLOOKUP(A11572,Lists!B:C,2,FALSE)</f>
        <v>#N/A</v>
      </c>
      <c r="C11572" s="284" t="e">
        <f>VLOOKUP(A11572,Lists!B:D,3,FALSE)</f>
        <v>#N/A</v>
      </c>
      <c r="D11572" s="285"/>
      <c r="E11572" s="285"/>
      <c r="F11572" s="285"/>
      <c r="G11572" s="285"/>
      <c r="H11572" s="278" t="b">
        <f t="shared" si="379"/>
        <v>0</v>
      </c>
      <c r="I11572" s="251"/>
      <c r="J11572" s="285"/>
      <c r="K11572" s="278" t="e">
        <f t="shared" si="380"/>
        <v>#N/A</v>
      </c>
      <c r="L11572" s="286"/>
      <c r="M11572" s="286"/>
    </row>
    <row r="11573" spans="1:13" s="269" customFormat="1" ht="15.5" hidden="1" thickTop="1" thickBot="1" x14ac:dyDescent="0.4">
      <c r="A11573" s="287"/>
      <c r="B11573" s="288" t="e">
        <f>VLOOKUP(A11573,Lists!B:C,2,FALSE)</f>
        <v>#N/A</v>
      </c>
      <c r="C11573" s="288" t="e">
        <f>VLOOKUP(A11573,Lists!B:D,3,FALSE)</f>
        <v>#N/A</v>
      </c>
      <c r="D11573" s="289"/>
      <c r="E11573" s="289"/>
      <c r="F11573" s="289"/>
      <c r="G11573" s="289"/>
      <c r="H11573" s="278" t="b">
        <f t="shared" si="379"/>
        <v>0</v>
      </c>
      <c r="I11573" s="252"/>
      <c r="J11573" s="289"/>
      <c r="K11573" s="278" t="e">
        <f t="shared" si="380"/>
        <v>#N/A</v>
      </c>
      <c r="L11573" s="290"/>
      <c r="M11573" s="290"/>
    </row>
    <row r="11574" spans="1:13" s="269" customFormat="1" ht="15.5" hidden="1" thickTop="1" thickBot="1" x14ac:dyDescent="0.4">
      <c r="A11574" s="283"/>
      <c r="B11574" s="284" t="e">
        <f>VLOOKUP(A11574,Lists!B:C,2,FALSE)</f>
        <v>#N/A</v>
      </c>
      <c r="C11574" s="284" t="e">
        <f>VLOOKUP(A11574,Lists!B:D,3,FALSE)</f>
        <v>#N/A</v>
      </c>
      <c r="D11574" s="285"/>
      <c r="E11574" s="285"/>
      <c r="F11574" s="285"/>
      <c r="G11574" s="285"/>
      <c r="H11574" s="278" t="b">
        <f t="shared" si="379"/>
        <v>0</v>
      </c>
      <c r="I11574" s="251"/>
      <c r="J11574" s="285"/>
      <c r="K11574" s="278" t="e">
        <f t="shared" si="380"/>
        <v>#N/A</v>
      </c>
      <c r="L11574" s="286"/>
      <c r="M11574" s="286"/>
    </row>
    <row r="11575" spans="1:13" s="269" customFormat="1" ht="15.5" hidden="1" thickTop="1" thickBot="1" x14ac:dyDescent="0.4">
      <c r="A11575" s="287"/>
      <c r="B11575" s="288" t="e">
        <f>VLOOKUP(A11575,Lists!B:C,2,FALSE)</f>
        <v>#N/A</v>
      </c>
      <c r="C11575" s="288" t="e">
        <f>VLOOKUP(A11575,Lists!B:D,3,FALSE)</f>
        <v>#N/A</v>
      </c>
      <c r="D11575" s="289"/>
      <c r="E11575" s="289"/>
      <c r="F11575" s="289"/>
      <c r="G11575" s="289"/>
      <c r="H11575" s="278" t="b">
        <f t="shared" si="379"/>
        <v>0</v>
      </c>
      <c r="I11575" s="252"/>
      <c r="J11575" s="289"/>
      <c r="K11575" s="278" t="e">
        <f t="shared" si="380"/>
        <v>#N/A</v>
      </c>
      <c r="L11575" s="290"/>
      <c r="M11575" s="290"/>
    </row>
    <row r="11576" spans="1:13" s="269" customFormat="1" ht="15.5" hidden="1" thickTop="1" thickBot="1" x14ac:dyDescent="0.4">
      <c r="A11576" s="283"/>
      <c r="B11576" s="284" t="e">
        <f>VLOOKUP(A11576,Lists!B:C,2,FALSE)</f>
        <v>#N/A</v>
      </c>
      <c r="C11576" s="284" t="e">
        <f>VLOOKUP(A11576,Lists!B:D,3,FALSE)</f>
        <v>#N/A</v>
      </c>
      <c r="D11576" s="285"/>
      <c r="E11576" s="285"/>
      <c r="F11576" s="285"/>
      <c r="G11576" s="285"/>
      <c r="H11576" s="278" t="b">
        <f t="shared" si="379"/>
        <v>0</v>
      </c>
      <c r="I11576" s="251"/>
      <c r="J11576" s="285"/>
      <c r="K11576" s="278" t="e">
        <f t="shared" si="380"/>
        <v>#N/A</v>
      </c>
      <c r="L11576" s="286"/>
      <c r="M11576" s="286"/>
    </row>
    <row r="11577" spans="1:13" s="269" customFormat="1" ht="15.5" hidden="1" thickTop="1" thickBot="1" x14ac:dyDescent="0.4">
      <c r="A11577" s="287"/>
      <c r="B11577" s="288" t="e">
        <f>VLOOKUP(A11577,Lists!B:C,2,FALSE)</f>
        <v>#N/A</v>
      </c>
      <c r="C11577" s="288" t="e">
        <f>VLOOKUP(A11577,Lists!B:D,3,FALSE)</f>
        <v>#N/A</v>
      </c>
      <c r="D11577" s="289"/>
      <c r="E11577" s="289"/>
      <c r="F11577" s="289"/>
      <c r="G11577" s="289"/>
      <c r="H11577" s="278" t="b">
        <f t="shared" ref="H11577:H11640" si="381">IF(G11577="x","x",IF(G11577="Low",3,IF(G11577="Medium",2,IF(G11577="High",1,FALSE))))</f>
        <v>0</v>
      </c>
      <c r="I11577" s="252"/>
      <c r="J11577" s="289"/>
      <c r="K11577" s="278" t="e">
        <f t="shared" si="380"/>
        <v>#N/A</v>
      </c>
      <c r="L11577" s="290"/>
      <c r="M11577" s="290"/>
    </row>
    <row r="11578" spans="1:13" s="269" customFormat="1" ht="15.5" hidden="1" thickTop="1" thickBot="1" x14ac:dyDescent="0.4">
      <c r="A11578" s="283"/>
      <c r="B11578" s="284" t="e">
        <f>VLOOKUP(A11578,Lists!B:C,2,FALSE)</f>
        <v>#N/A</v>
      </c>
      <c r="C11578" s="284" t="e">
        <f>VLOOKUP(A11578,Lists!B:D,3,FALSE)</f>
        <v>#N/A</v>
      </c>
      <c r="D11578" s="285"/>
      <c r="E11578" s="285"/>
      <c r="F11578" s="285"/>
      <c r="G11578" s="285"/>
      <c r="H11578" s="278" t="b">
        <f t="shared" si="381"/>
        <v>0</v>
      </c>
      <c r="I11578" s="251"/>
      <c r="J11578" s="285"/>
      <c r="K11578" s="278" t="e">
        <f t="shared" si="380"/>
        <v>#N/A</v>
      </c>
      <c r="L11578" s="286"/>
      <c r="M11578" s="286"/>
    </row>
    <row r="11579" spans="1:13" s="269" customFormat="1" ht="15.5" hidden="1" thickTop="1" thickBot="1" x14ac:dyDescent="0.4">
      <c r="A11579" s="287"/>
      <c r="B11579" s="288" t="e">
        <f>VLOOKUP(A11579,Lists!B:C,2,FALSE)</f>
        <v>#N/A</v>
      </c>
      <c r="C11579" s="288" t="e">
        <f>VLOOKUP(A11579,Lists!B:D,3,FALSE)</f>
        <v>#N/A</v>
      </c>
      <c r="D11579" s="289"/>
      <c r="E11579" s="289"/>
      <c r="F11579" s="289"/>
      <c r="G11579" s="289"/>
      <c r="H11579" s="278" t="b">
        <f t="shared" si="381"/>
        <v>0</v>
      </c>
      <c r="I11579" s="252"/>
      <c r="J11579" s="289"/>
      <c r="K11579" s="278" t="e">
        <f t="shared" si="380"/>
        <v>#N/A</v>
      </c>
      <c r="L11579" s="290"/>
      <c r="M11579" s="290"/>
    </row>
    <row r="11580" spans="1:13" s="269" customFormat="1" ht="15.5" hidden="1" thickTop="1" thickBot="1" x14ac:dyDescent="0.4">
      <c r="A11580" s="283"/>
      <c r="B11580" s="284" t="e">
        <f>VLOOKUP(A11580,Lists!B:C,2,FALSE)</f>
        <v>#N/A</v>
      </c>
      <c r="C11580" s="284" t="e">
        <f>VLOOKUP(A11580,Lists!B:D,3,FALSE)</f>
        <v>#N/A</v>
      </c>
      <c r="D11580" s="285"/>
      <c r="E11580" s="285"/>
      <c r="F11580" s="285"/>
      <c r="G11580" s="285"/>
      <c r="H11580" s="278" t="b">
        <f t="shared" si="381"/>
        <v>0</v>
      </c>
      <c r="I11580" s="251"/>
      <c r="J11580" s="285"/>
      <c r="K11580" s="278" t="e">
        <f t="shared" ref="K11580:K11643" si="382">B11580&amp;""&amp;D11580</f>
        <v>#N/A</v>
      </c>
      <c r="L11580" s="286"/>
      <c r="M11580" s="286"/>
    </row>
    <row r="11581" spans="1:13" s="269" customFormat="1" ht="15.5" hidden="1" thickTop="1" thickBot="1" x14ac:dyDescent="0.4">
      <c r="A11581" s="287"/>
      <c r="B11581" s="288" t="e">
        <f>VLOOKUP(A11581,Lists!B:C,2,FALSE)</f>
        <v>#N/A</v>
      </c>
      <c r="C11581" s="288" t="e">
        <f>VLOOKUP(A11581,Lists!B:D,3,FALSE)</f>
        <v>#N/A</v>
      </c>
      <c r="D11581" s="289"/>
      <c r="E11581" s="289"/>
      <c r="F11581" s="289"/>
      <c r="G11581" s="289"/>
      <c r="H11581" s="278" t="b">
        <f t="shared" si="381"/>
        <v>0</v>
      </c>
      <c r="I11581" s="252"/>
      <c r="J11581" s="289"/>
      <c r="K11581" s="278" t="e">
        <f t="shared" si="382"/>
        <v>#N/A</v>
      </c>
      <c r="L11581" s="290"/>
      <c r="M11581" s="290"/>
    </row>
    <row r="11582" spans="1:13" s="269" customFormat="1" ht="15.5" hidden="1" thickTop="1" thickBot="1" x14ac:dyDescent="0.4">
      <c r="A11582" s="283"/>
      <c r="B11582" s="284" t="e">
        <f>VLOOKUP(A11582,Lists!B:C,2,FALSE)</f>
        <v>#N/A</v>
      </c>
      <c r="C11582" s="284" t="e">
        <f>VLOOKUP(A11582,Lists!B:D,3,FALSE)</f>
        <v>#N/A</v>
      </c>
      <c r="D11582" s="285"/>
      <c r="E11582" s="285"/>
      <c r="F11582" s="285"/>
      <c r="G11582" s="285"/>
      <c r="H11582" s="278" t="b">
        <f t="shared" si="381"/>
        <v>0</v>
      </c>
      <c r="I11582" s="251"/>
      <c r="J11582" s="285"/>
      <c r="K11582" s="278" t="e">
        <f t="shared" si="382"/>
        <v>#N/A</v>
      </c>
      <c r="L11582" s="286"/>
      <c r="M11582" s="286"/>
    </row>
    <row r="11583" spans="1:13" s="269" customFormat="1" ht="15.5" hidden="1" thickTop="1" thickBot="1" x14ac:dyDescent="0.4">
      <c r="A11583" s="287"/>
      <c r="B11583" s="288" t="e">
        <f>VLOOKUP(A11583,Lists!B:C,2,FALSE)</f>
        <v>#N/A</v>
      </c>
      <c r="C11583" s="288" t="e">
        <f>VLOOKUP(A11583,Lists!B:D,3,FALSE)</f>
        <v>#N/A</v>
      </c>
      <c r="D11583" s="289"/>
      <c r="E11583" s="289"/>
      <c r="F11583" s="289"/>
      <c r="G11583" s="289"/>
      <c r="H11583" s="278" t="b">
        <f t="shared" si="381"/>
        <v>0</v>
      </c>
      <c r="I11583" s="252"/>
      <c r="J11583" s="289"/>
      <c r="K11583" s="278" t="e">
        <f t="shared" si="382"/>
        <v>#N/A</v>
      </c>
      <c r="L11583" s="290"/>
      <c r="M11583" s="290"/>
    </row>
    <row r="11584" spans="1:13" s="269" customFormat="1" ht="15.5" hidden="1" thickTop="1" thickBot="1" x14ac:dyDescent="0.4">
      <c r="A11584" s="283"/>
      <c r="B11584" s="284" t="e">
        <f>VLOOKUP(A11584,Lists!B:C,2,FALSE)</f>
        <v>#N/A</v>
      </c>
      <c r="C11584" s="284" t="e">
        <f>VLOOKUP(A11584,Lists!B:D,3,FALSE)</f>
        <v>#N/A</v>
      </c>
      <c r="D11584" s="285"/>
      <c r="E11584" s="285"/>
      <c r="F11584" s="285"/>
      <c r="G11584" s="285"/>
      <c r="H11584" s="278" t="b">
        <f t="shared" si="381"/>
        <v>0</v>
      </c>
      <c r="I11584" s="251"/>
      <c r="J11584" s="285"/>
      <c r="K11584" s="278" t="e">
        <f t="shared" si="382"/>
        <v>#N/A</v>
      </c>
      <c r="L11584" s="286"/>
      <c r="M11584" s="286"/>
    </row>
    <row r="11585" spans="1:13" s="269" customFormat="1" ht="15.5" hidden="1" thickTop="1" thickBot="1" x14ac:dyDescent="0.4">
      <c r="A11585" s="287"/>
      <c r="B11585" s="288" t="e">
        <f>VLOOKUP(A11585,Lists!B:C,2,FALSE)</f>
        <v>#N/A</v>
      </c>
      <c r="C11585" s="288" t="e">
        <f>VLOOKUP(A11585,Lists!B:D,3,FALSE)</f>
        <v>#N/A</v>
      </c>
      <c r="D11585" s="289"/>
      <c r="E11585" s="289"/>
      <c r="F11585" s="289"/>
      <c r="G11585" s="289"/>
      <c r="H11585" s="278" t="b">
        <f t="shared" si="381"/>
        <v>0</v>
      </c>
      <c r="I11585" s="252"/>
      <c r="J11585" s="289"/>
      <c r="K11585" s="278" t="e">
        <f t="shared" si="382"/>
        <v>#N/A</v>
      </c>
      <c r="L11585" s="290"/>
      <c r="M11585" s="290"/>
    </row>
    <row r="11586" spans="1:13" s="269" customFormat="1" ht="15.5" hidden="1" thickTop="1" thickBot="1" x14ac:dyDescent="0.4">
      <c r="A11586" s="283"/>
      <c r="B11586" s="284" t="e">
        <f>VLOOKUP(A11586,Lists!B:C,2,FALSE)</f>
        <v>#N/A</v>
      </c>
      <c r="C11586" s="284" t="e">
        <f>VLOOKUP(A11586,Lists!B:D,3,FALSE)</f>
        <v>#N/A</v>
      </c>
      <c r="D11586" s="285"/>
      <c r="E11586" s="285"/>
      <c r="F11586" s="285"/>
      <c r="G11586" s="285"/>
      <c r="H11586" s="278" t="b">
        <f t="shared" si="381"/>
        <v>0</v>
      </c>
      <c r="I11586" s="251"/>
      <c r="J11586" s="285"/>
      <c r="K11586" s="278" t="e">
        <f t="shared" si="382"/>
        <v>#N/A</v>
      </c>
      <c r="L11586" s="286"/>
      <c r="M11586" s="286"/>
    </row>
    <row r="11587" spans="1:13" s="269" customFormat="1" ht="15.5" hidden="1" thickTop="1" thickBot="1" x14ac:dyDescent="0.4">
      <c r="A11587" s="287"/>
      <c r="B11587" s="288" t="e">
        <f>VLOOKUP(A11587,Lists!B:C,2,FALSE)</f>
        <v>#N/A</v>
      </c>
      <c r="C11587" s="288" t="e">
        <f>VLOOKUP(A11587,Lists!B:D,3,FALSE)</f>
        <v>#N/A</v>
      </c>
      <c r="D11587" s="289"/>
      <c r="E11587" s="289"/>
      <c r="F11587" s="289"/>
      <c r="G11587" s="289"/>
      <c r="H11587" s="278" t="b">
        <f t="shared" si="381"/>
        <v>0</v>
      </c>
      <c r="I11587" s="252"/>
      <c r="J11587" s="289"/>
      <c r="K11587" s="278" t="e">
        <f t="shared" si="382"/>
        <v>#N/A</v>
      </c>
      <c r="L11587" s="290"/>
      <c r="M11587" s="290"/>
    </row>
    <row r="11588" spans="1:13" s="269" customFormat="1" ht="15.5" hidden="1" thickTop="1" thickBot="1" x14ac:dyDescent="0.4">
      <c r="A11588" s="283"/>
      <c r="B11588" s="284" t="e">
        <f>VLOOKUP(A11588,Lists!B:C,2,FALSE)</f>
        <v>#N/A</v>
      </c>
      <c r="C11588" s="284" t="e">
        <f>VLOOKUP(A11588,Lists!B:D,3,FALSE)</f>
        <v>#N/A</v>
      </c>
      <c r="D11588" s="285"/>
      <c r="E11588" s="285"/>
      <c r="F11588" s="285"/>
      <c r="G11588" s="285"/>
      <c r="H11588" s="278" t="b">
        <f t="shared" si="381"/>
        <v>0</v>
      </c>
      <c r="I11588" s="251"/>
      <c r="J11588" s="285"/>
      <c r="K11588" s="278" t="e">
        <f t="shared" si="382"/>
        <v>#N/A</v>
      </c>
      <c r="L11588" s="286"/>
      <c r="M11588" s="286"/>
    </row>
    <row r="11589" spans="1:13" s="269" customFormat="1" ht="15.5" hidden="1" thickTop="1" thickBot="1" x14ac:dyDescent="0.4">
      <c r="A11589" s="287"/>
      <c r="B11589" s="288" t="e">
        <f>VLOOKUP(A11589,Lists!B:C,2,FALSE)</f>
        <v>#N/A</v>
      </c>
      <c r="C11589" s="288" t="e">
        <f>VLOOKUP(A11589,Lists!B:D,3,FALSE)</f>
        <v>#N/A</v>
      </c>
      <c r="D11589" s="289"/>
      <c r="E11589" s="289"/>
      <c r="F11589" s="289"/>
      <c r="G11589" s="289"/>
      <c r="H11589" s="278" t="b">
        <f t="shared" si="381"/>
        <v>0</v>
      </c>
      <c r="I11589" s="252"/>
      <c r="J11589" s="289"/>
      <c r="K11589" s="278" t="e">
        <f t="shared" si="382"/>
        <v>#N/A</v>
      </c>
      <c r="L11589" s="290"/>
      <c r="M11589" s="290"/>
    </row>
    <row r="11590" spans="1:13" s="269" customFormat="1" ht="15.5" hidden="1" thickTop="1" thickBot="1" x14ac:dyDescent="0.4">
      <c r="A11590" s="283"/>
      <c r="B11590" s="284" t="e">
        <f>VLOOKUP(A11590,Lists!B:C,2,FALSE)</f>
        <v>#N/A</v>
      </c>
      <c r="C11590" s="284" t="e">
        <f>VLOOKUP(A11590,Lists!B:D,3,FALSE)</f>
        <v>#N/A</v>
      </c>
      <c r="D11590" s="285"/>
      <c r="E11590" s="285"/>
      <c r="F11590" s="285"/>
      <c r="G11590" s="285"/>
      <c r="H11590" s="278" t="b">
        <f t="shared" si="381"/>
        <v>0</v>
      </c>
      <c r="I11590" s="251"/>
      <c r="J11590" s="285"/>
      <c r="K11590" s="278" t="e">
        <f t="shared" si="382"/>
        <v>#N/A</v>
      </c>
      <c r="L11590" s="286"/>
      <c r="M11590" s="286"/>
    </row>
    <row r="11591" spans="1:13" s="269" customFormat="1" ht="15.5" hidden="1" thickTop="1" thickBot="1" x14ac:dyDescent="0.4">
      <c r="A11591" s="287"/>
      <c r="B11591" s="288" t="e">
        <f>VLOOKUP(A11591,Lists!B:C,2,FALSE)</f>
        <v>#N/A</v>
      </c>
      <c r="C11591" s="288" t="e">
        <f>VLOOKUP(A11591,Lists!B:D,3,FALSE)</f>
        <v>#N/A</v>
      </c>
      <c r="D11591" s="289"/>
      <c r="E11591" s="289"/>
      <c r="F11591" s="289"/>
      <c r="G11591" s="289"/>
      <c r="H11591" s="278" t="b">
        <f t="shared" si="381"/>
        <v>0</v>
      </c>
      <c r="I11591" s="252"/>
      <c r="J11591" s="289"/>
      <c r="K11591" s="278" t="e">
        <f t="shared" si="382"/>
        <v>#N/A</v>
      </c>
      <c r="L11591" s="290"/>
      <c r="M11591" s="290"/>
    </row>
    <row r="11592" spans="1:13" s="269" customFormat="1" ht="15.5" hidden="1" thickTop="1" thickBot="1" x14ac:dyDescent="0.4">
      <c r="A11592" s="283"/>
      <c r="B11592" s="284" t="e">
        <f>VLOOKUP(A11592,Lists!B:C,2,FALSE)</f>
        <v>#N/A</v>
      </c>
      <c r="C11592" s="284" t="e">
        <f>VLOOKUP(A11592,Lists!B:D,3,FALSE)</f>
        <v>#N/A</v>
      </c>
      <c r="D11592" s="285"/>
      <c r="E11592" s="285"/>
      <c r="F11592" s="285"/>
      <c r="G11592" s="285"/>
      <c r="H11592" s="278" t="b">
        <f t="shared" si="381"/>
        <v>0</v>
      </c>
      <c r="I11592" s="251"/>
      <c r="J11592" s="285"/>
      <c r="K11592" s="278" t="e">
        <f t="shared" si="382"/>
        <v>#N/A</v>
      </c>
      <c r="L11592" s="286"/>
      <c r="M11592" s="286"/>
    </row>
    <row r="11593" spans="1:13" s="269" customFormat="1" ht="15.5" hidden="1" thickTop="1" thickBot="1" x14ac:dyDescent="0.4">
      <c r="A11593" s="287"/>
      <c r="B11593" s="288" t="e">
        <f>VLOOKUP(A11593,Lists!B:C,2,FALSE)</f>
        <v>#N/A</v>
      </c>
      <c r="C11593" s="288" t="e">
        <f>VLOOKUP(A11593,Lists!B:D,3,FALSE)</f>
        <v>#N/A</v>
      </c>
      <c r="D11593" s="289"/>
      <c r="E11593" s="289"/>
      <c r="F11593" s="289"/>
      <c r="G11593" s="289"/>
      <c r="H11593" s="278" t="b">
        <f t="shared" si="381"/>
        <v>0</v>
      </c>
      <c r="I11593" s="252"/>
      <c r="J11593" s="289"/>
      <c r="K11593" s="278" t="e">
        <f t="shared" si="382"/>
        <v>#N/A</v>
      </c>
      <c r="L11593" s="290"/>
      <c r="M11593" s="290"/>
    </row>
    <row r="11594" spans="1:13" s="269" customFormat="1" ht="15.5" hidden="1" thickTop="1" thickBot="1" x14ac:dyDescent="0.4">
      <c r="A11594" s="283"/>
      <c r="B11594" s="284" t="e">
        <f>VLOOKUP(A11594,Lists!B:C,2,FALSE)</f>
        <v>#N/A</v>
      </c>
      <c r="C11594" s="284" t="e">
        <f>VLOOKUP(A11594,Lists!B:D,3,FALSE)</f>
        <v>#N/A</v>
      </c>
      <c r="D11594" s="285"/>
      <c r="E11594" s="285"/>
      <c r="F11594" s="285"/>
      <c r="G11594" s="285"/>
      <c r="H11594" s="278" t="b">
        <f t="shared" si="381"/>
        <v>0</v>
      </c>
      <c r="I11594" s="251"/>
      <c r="J11594" s="285"/>
      <c r="K11594" s="278" t="e">
        <f t="shared" si="382"/>
        <v>#N/A</v>
      </c>
      <c r="L11594" s="286"/>
      <c r="M11594" s="286"/>
    </row>
    <row r="11595" spans="1:13" s="269" customFormat="1" ht="15.5" hidden="1" thickTop="1" thickBot="1" x14ac:dyDescent="0.4">
      <c r="A11595" s="287"/>
      <c r="B11595" s="288" t="e">
        <f>VLOOKUP(A11595,Lists!B:C,2,FALSE)</f>
        <v>#N/A</v>
      </c>
      <c r="C11595" s="288" t="e">
        <f>VLOOKUP(A11595,Lists!B:D,3,FALSE)</f>
        <v>#N/A</v>
      </c>
      <c r="D11595" s="289"/>
      <c r="E11595" s="289"/>
      <c r="F11595" s="289"/>
      <c r="G11595" s="289"/>
      <c r="H11595" s="278" t="b">
        <f t="shared" si="381"/>
        <v>0</v>
      </c>
      <c r="I11595" s="252"/>
      <c r="J11595" s="289"/>
      <c r="K11595" s="278" t="e">
        <f t="shared" si="382"/>
        <v>#N/A</v>
      </c>
      <c r="L11595" s="290"/>
      <c r="M11595" s="290"/>
    </row>
    <row r="11596" spans="1:13" s="269" customFormat="1" ht="15.5" hidden="1" thickTop="1" thickBot="1" x14ac:dyDescent="0.4">
      <c r="A11596" s="283"/>
      <c r="B11596" s="284" t="e">
        <f>VLOOKUP(A11596,Lists!B:C,2,FALSE)</f>
        <v>#N/A</v>
      </c>
      <c r="C11596" s="284" t="e">
        <f>VLOOKUP(A11596,Lists!B:D,3,FALSE)</f>
        <v>#N/A</v>
      </c>
      <c r="D11596" s="285"/>
      <c r="E11596" s="285"/>
      <c r="F11596" s="285"/>
      <c r="G11596" s="285"/>
      <c r="H11596" s="278" t="b">
        <f t="shared" si="381"/>
        <v>0</v>
      </c>
      <c r="I11596" s="251"/>
      <c r="J11596" s="285"/>
      <c r="K11596" s="278" t="e">
        <f t="shared" si="382"/>
        <v>#N/A</v>
      </c>
      <c r="L11596" s="286"/>
      <c r="M11596" s="286"/>
    </row>
    <row r="11597" spans="1:13" s="269" customFormat="1" ht="15.5" hidden="1" thickTop="1" thickBot="1" x14ac:dyDescent="0.4">
      <c r="A11597" s="287"/>
      <c r="B11597" s="288" t="e">
        <f>VLOOKUP(A11597,Lists!B:C,2,FALSE)</f>
        <v>#N/A</v>
      </c>
      <c r="C11597" s="288" t="e">
        <f>VLOOKUP(A11597,Lists!B:D,3,FALSE)</f>
        <v>#N/A</v>
      </c>
      <c r="D11597" s="289"/>
      <c r="E11597" s="289"/>
      <c r="F11597" s="289"/>
      <c r="G11597" s="289"/>
      <c r="H11597" s="278" t="b">
        <f t="shared" si="381"/>
        <v>0</v>
      </c>
      <c r="I11597" s="252"/>
      <c r="J11597" s="289"/>
      <c r="K11597" s="278" t="e">
        <f t="shared" si="382"/>
        <v>#N/A</v>
      </c>
      <c r="L11597" s="290"/>
      <c r="M11597" s="290"/>
    </row>
    <row r="11598" spans="1:13" s="269" customFormat="1" ht="15.5" hidden="1" thickTop="1" thickBot="1" x14ac:dyDescent="0.4">
      <c r="A11598" s="283"/>
      <c r="B11598" s="284" t="e">
        <f>VLOOKUP(A11598,Lists!B:C,2,FALSE)</f>
        <v>#N/A</v>
      </c>
      <c r="C11598" s="284" t="e">
        <f>VLOOKUP(A11598,Lists!B:D,3,FALSE)</f>
        <v>#N/A</v>
      </c>
      <c r="D11598" s="285"/>
      <c r="E11598" s="285"/>
      <c r="F11598" s="285"/>
      <c r="G11598" s="285"/>
      <c r="H11598" s="278" t="b">
        <f t="shared" si="381"/>
        <v>0</v>
      </c>
      <c r="I11598" s="251"/>
      <c r="J11598" s="285"/>
      <c r="K11598" s="278" t="e">
        <f t="shared" si="382"/>
        <v>#N/A</v>
      </c>
      <c r="L11598" s="286"/>
      <c r="M11598" s="286"/>
    </row>
    <row r="11599" spans="1:13" s="269" customFormat="1" ht="15.5" hidden="1" thickTop="1" thickBot="1" x14ac:dyDescent="0.4">
      <c r="A11599" s="287"/>
      <c r="B11599" s="288" t="e">
        <f>VLOOKUP(A11599,Lists!B:C,2,FALSE)</f>
        <v>#N/A</v>
      </c>
      <c r="C11599" s="288" t="e">
        <f>VLOOKUP(A11599,Lists!B:D,3,FALSE)</f>
        <v>#N/A</v>
      </c>
      <c r="D11599" s="289"/>
      <c r="E11599" s="289"/>
      <c r="F11599" s="289"/>
      <c r="G11599" s="289"/>
      <c r="H11599" s="278" t="b">
        <f t="shared" si="381"/>
        <v>0</v>
      </c>
      <c r="I11599" s="252"/>
      <c r="J11599" s="289"/>
      <c r="K11599" s="278" t="e">
        <f t="shared" si="382"/>
        <v>#N/A</v>
      </c>
      <c r="L11599" s="290"/>
      <c r="M11599" s="290"/>
    </row>
    <row r="11600" spans="1:13" s="269" customFormat="1" ht="15.5" hidden="1" thickTop="1" thickBot="1" x14ac:dyDescent="0.4">
      <c r="A11600" s="283"/>
      <c r="B11600" s="284" t="e">
        <f>VLOOKUP(A11600,Lists!B:C,2,FALSE)</f>
        <v>#N/A</v>
      </c>
      <c r="C11600" s="284" t="e">
        <f>VLOOKUP(A11600,Lists!B:D,3,FALSE)</f>
        <v>#N/A</v>
      </c>
      <c r="D11600" s="285"/>
      <c r="E11600" s="285"/>
      <c r="F11600" s="285"/>
      <c r="G11600" s="285"/>
      <c r="H11600" s="278" t="b">
        <f t="shared" si="381"/>
        <v>0</v>
      </c>
      <c r="I11600" s="251"/>
      <c r="J11600" s="285"/>
      <c r="K11600" s="278" t="e">
        <f t="shared" si="382"/>
        <v>#N/A</v>
      </c>
      <c r="L11600" s="286"/>
      <c r="M11600" s="286"/>
    </row>
    <row r="11601" spans="1:13" s="269" customFormat="1" ht="15.5" hidden="1" thickTop="1" thickBot="1" x14ac:dyDescent="0.4">
      <c r="A11601" s="287"/>
      <c r="B11601" s="288" t="e">
        <f>VLOOKUP(A11601,Lists!B:C,2,FALSE)</f>
        <v>#N/A</v>
      </c>
      <c r="C11601" s="288" t="e">
        <f>VLOOKUP(A11601,Lists!B:D,3,FALSE)</f>
        <v>#N/A</v>
      </c>
      <c r="D11601" s="289"/>
      <c r="E11601" s="289"/>
      <c r="F11601" s="289"/>
      <c r="G11601" s="289"/>
      <c r="H11601" s="278" t="b">
        <f t="shared" si="381"/>
        <v>0</v>
      </c>
      <c r="I11601" s="252"/>
      <c r="J11601" s="289"/>
      <c r="K11601" s="278" t="e">
        <f t="shared" si="382"/>
        <v>#N/A</v>
      </c>
      <c r="L11601" s="290"/>
      <c r="M11601" s="290"/>
    </row>
    <row r="11602" spans="1:13" s="269" customFormat="1" ht="15.5" hidden="1" thickTop="1" thickBot="1" x14ac:dyDescent="0.4">
      <c r="A11602" s="283"/>
      <c r="B11602" s="284" t="e">
        <f>VLOOKUP(A11602,Lists!B:C,2,FALSE)</f>
        <v>#N/A</v>
      </c>
      <c r="C11602" s="284" t="e">
        <f>VLOOKUP(A11602,Lists!B:D,3,FALSE)</f>
        <v>#N/A</v>
      </c>
      <c r="D11602" s="285"/>
      <c r="E11602" s="285"/>
      <c r="F11602" s="285"/>
      <c r="G11602" s="285"/>
      <c r="H11602" s="278" t="b">
        <f t="shared" si="381"/>
        <v>0</v>
      </c>
      <c r="I11602" s="251"/>
      <c r="J11602" s="285"/>
      <c r="K11602" s="278" t="e">
        <f t="shared" si="382"/>
        <v>#N/A</v>
      </c>
      <c r="L11602" s="286"/>
      <c r="M11602" s="286"/>
    </row>
    <row r="11603" spans="1:13" s="269" customFormat="1" ht="15.5" hidden="1" thickTop="1" thickBot="1" x14ac:dyDescent="0.4">
      <c r="A11603" s="287"/>
      <c r="B11603" s="288" t="e">
        <f>VLOOKUP(A11603,Lists!B:C,2,FALSE)</f>
        <v>#N/A</v>
      </c>
      <c r="C11603" s="288" t="e">
        <f>VLOOKUP(A11603,Lists!B:D,3,FALSE)</f>
        <v>#N/A</v>
      </c>
      <c r="D11603" s="289"/>
      <c r="E11603" s="289"/>
      <c r="F11603" s="289"/>
      <c r="G11603" s="289"/>
      <c r="H11603" s="278" t="b">
        <f t="shared" si="381"/>
        <v>0</v>
      </c>
      <c r="I11603" s="252"/>
      <c r="J11603" s="289"/>
      <c r="K11603" s="278" t="e">
        <f t="shared" si="382"/>
        <v>#N/A</v>
      </c>
      <c r="L11603" s="290"/>
      <c r="M11603" s="290"/>
    </row>
    <row r="11604" spans="1:13" s="269" customFormat="1" ht="15.5" hidden="1" thickTop="1" thickBot="1" x14ac:dyDescent="0.4">
      <c r="A11604" s="283"/>
      <c r="B11604" s="284" t="e">
        <f>VLOOKUP(A11604,Lists!B:C,2,FALSE)</f>
        <v>#N/A</v>
      </c>
      <c r="C11604" s="284" t="e">
        <f>VLOOKUP(A11604,Lists!B:D,3,FALSE)</f>
        <v>#N/A</v>
      </c>
      <c r="D11604" s="285"/>
      <c r="E11604" s="285"/>
      <c r="F11604" s="285"/>
      <c r="G11604" s="285"/>
      <c r="H11604" s="278" t="b">
        <f t="shared" si="381"/>
        <v>0</v>
      </c>
      <c r="I11604" s="251"/>
      <c r="J11604" s="285"/>
      <c r="K11604" s="278" t="e">
        <f t="shared" si="382"/>
        <v>#N/A</v>
      </c>
      <c r="L11604" s="286"/>
      <c r="M11604" s="286"/>
    </row>
    <row r="11605" spans="1:13" s="269" customFormat="1" ht="15.5" hidden="1" thickTop="1" thickBot="1" x14ac:dyDescent="0.4">
      <c r="A11605" s="287"/>
      <c r="B11605" s="288" t="e">
        <f>VLOOKUP(A11605,Lists!B:C,2,FALSE)</f>
        <v>#N/A</v>
      </c>
      <c r="C11605" s="288" t="e">
        <f>VLOOKUP(A11605,Lists!B:D,3,FALSE)</f>
        <v>#N/A</v>
      </c>
      <c r="D11605" s="289"/>
      <c r="E11605" s="289"/>
      <c r="F11605" s="289"/>
      <c r="G11605" s="289"/>
      <c r="H11605" s="278" t="b">
        <f t="shared" si="381"/>
        <v>0</v>
      </c>
      <c r="I11605" s="252"/>
      <c r="J11605" s="289"/>
      <c r="K11605" s="278" t="e">
        <f t="shared" si="382"/>
        <v>#N/A</v>
      </c>
      <c r="L11605" s="290"/>
      <c r="M11605" s="290"/>
    </row>
    <row r="11606" spans="1:13" s="269" customFormat="1" ht="15.5" hidden="1" thickTop="1" thickBot="1" x14ac:dyDescent="0.4">
      <c r="A11606" s="283"/>
      <c r="B11606" s="284" t="e">
        <f>VLOOKUP(A11606,Lists!B:C,2,FALSE)</f>
        <v>#N/A</v>
      </c>
      <c r="C11606" s="284" t="e">
        <f>VLOOKUP(A11606,Lists!B:D,3,FALSE)</f>
        <v>#N/A</v>
      </c>
      <c r="D11606" s="285"/>
      <c r="E11606" s="285"/>
      <c r="F11606" s="285"/>
      <c r="G11606" s="285"/>
      <c r="H11606" s="278" t="b">
        <f t="shared" si="381"/>
        <v>0</v>
      </c>
      <c r="I11606" s="251"/>
      <c r="J11606" s="285"/>
      <c r="K11606" s="278" t="e">
        <f t="shared" si="382"/>
        <v>#N/A</v>
      </c>
      <c r="L11606" s="286"/>
      <c r="M11606" s="286"/>
    </row>
    <row r="11607" spans="1:13" s="269" customFormat="1" ht="15.5" hidden="1" thickTop="1" thickBot="1" x14ac:dyDescent="0.4">
      <c r="A11607" s="287"/>
      <c r="B11607" s="288" t="e">
        <f>VLOOKUP(A11607,Lists!B:C,2,FALSE)</f>
        <v>#N/A</v>
      </c>
      <c r="C11607" s="288" t="e">
        <f>VLOOKUP(A11607,Lists!B:D,3,FALSE)</f>
        <v>#N/A</v>
      </c>
      <c r="D11607" s="289"/>
      <c r="E11607" s="289"/>
      <c r="F11607" s="289"/>
      <c r="G11607" s="289"/>
      <c r="H11607" s="278" t="b">
        <f t="shared" si="381"/>
        <v>0</v>
      </c>
      <c r="I11607" s="252"/>
      <c r="J11607" s="289"/>
      <c r="K11607" s="278" t="e">
        <f t="shared" si="382"/>
        <v>#N/A</v>
      </c>
      <c r="L11607" s="290"/>
      <c r="M11607" s="290"/>
    </row>
    <row r="11608" spans="1:13" s="269" customFormat="1" ht="15.5" hidden="1" thickTop="1" thickBot="1" x14ac:dyDescent="0.4">
      <c r="A11608" s="283"/>
      <c r="B11608" s="284" t="e">
        <f>VLOOKUP(A11608,Lists!B:C,2,FALSE)</f>
        <v>#N/A</v>
      </c>
      <c r="C11608" s="284" t="e">
        <f>VLOOKUP(A11608,Lists!B:D,3,FALSE)</f>
        <v>#N/A</v>
      </c>
      <c r="D11608" s="285"/>
      <c r="E11608" s="285"/>
      <c r="F11608" s="285"/>
      <c r="G11608" s="285"/>
      <c r="H11608" s="278" t="b">
        <f t="shared" si="381"/>
        <v>0</v>
      </c>
      <c r="I11608" s="251"/>
      <c r="J11608" s="285"/>
      <c r="K11608" s="278" t="e">
        <f t="shared" si="382"/>
        <v>#N/A</v>
      </c>
      <c r="L11608" s="286"/>
      <c r="M11608" s="286"/>
    </row>
    <row r="11609" spans="1:13" s="269" customFormat="1" ht="15.5" hidden="1" thickTop="1" thickBot="1" x14ac:dyDescent="0.4">
      <c r="A11609" s="287"/>
      <c r="B11609" s="288" t="e">
        <f>VLOOKUP(A11609,Lists!B:C,2,FALSE)</f>
        <v>#N/A</v>
      </c>
      <c r="C11609" s="288" t="e">
        <f>VLOOKUP(A11609,Lists!B:D,3,FALSE)</f>
        <v>#N/A</v>
      </c>
      <c r="D11609" s="289"/>
      <c r="E11609" s="289"/>
      <c r="F11609" s="289"/>
      <c r="G11609" s="289"/>
      <c r="H11609" s="278" t="b">
        <f t="shared" si="381"/>
        <v>0</v>
      </c>
      <c r="I11609" s="252"/>
      <c r="J11609" s="289"/>
      <c r="K11609" s="278" t="e">
        <f t="shared" si="382"/>
        <v>#N/A</v>
      </c>
      <c r="L11609" s="290"/>
      <c r="M11609" s="290"/>
    </row>
    <row r="11610" spans="1:13" s="269" customFormat="1" ht="15.5" hidden="1" thickTop="1" thickBot="1" x14ac:dyDescent="0.4">
      <c r="A11610" s="283"/>
      <c r="B11610" s="284" t="e">
        <f>VLOOKUP(A11610,Lists!B:C,2,FALSE)</f>
        <v>#N/A</v>
      </c>
      <c r="C11610" s="284" t="e">
        <f>VLOOKUP(A11610,Lists!B:D,3,FALSE)</f>
        <v>#N/A</v>
      </c>
      <c r="D11610" s="285"/>
      <c r="E11610" s="285"/>
      <c r="F11610" s="285"/>
      <c r="G11610" s="285"/>
      <c r="H11610" s="278" t="b">
        <f t="shared" si="381"/>
        <v>0</v>
      </c>
      <c r="I11610" s="251"/>
      <c r="J11610" s="285"/>
      <c r="K11610" s="278" t="e">
        <f t="shared" si="382"/>
        <v>#N/A</v>
      </c>
      <c r="L11610" s="286"/>
      <c r="M11610" s="286"/>
    </row>
    <row r="11611" spans="1:13" s="269" customFormat="1" ht="15.5" hidden="1" thickTop="1" thickBot="1" x14ac:dyDescent="0.4">
      <c r="A11611" s="287"/>
      <c r="B11611" s="288" t="e">
        <f>VLOOKUP(A11611,Lists!B:C,2,FALSE)</f>
        <v>#N/A</v>
      </c>
      <c r="C11611" s="288" t="e">
        <f>VLOOKUP(A11611,Lists!B:D,3,FALSE)</f>
        <v>#N/A</v>
      </c>
      <c r="D11611" s="289"/>
      <c r="E11611" s="289"/>
      <c r="F11611" s="289"/>
      <c r="G11611" s="289"/>
      <c r="H11611" s="278" t="b">
        <f t="shared" si="381"/>
        <v>0</v>
      </c>
      <c r="I11611" s="252"/>
      <c r="J11611" s="289"/>
      <c r="K11611" s="278" t="e">
        <f t="shared" si="382"/>
        <v>#N/A</v>
      </c>
      <c r="L11611" s="290"/>
      <c r="M11611" s="290"/>
    </row>
    <row r="11612" spans="1:13" s="269" customFormat="1" ht="15.5" hidden="1" thickTop="1" thickBot="1" x14ac:dyDescent="0.4">
      <c r="A11612" s="283"/>
      <c r="B11612" s="284" t="e">
        <f>VLOOKUP(A11612,Lists!B:C,2,FALSE)</f>
        <v>#N/A</v>
      </c>
      <c r="C11612" s="284" t="e">
        <f>VLOOKUP(A11612,Lists!B:D,3,FALSE)</f>
        <v>#N/A</v>
      </c>
      <c r="D11612" s="285"/>
      <c r="E11612" s="285"/>
      <c r="F11612" s="285"/>
      <c r="G11612" s="285"/>
      <c r="H11612" s="278" t="b">
        <f t="shared" si="381"/>
        <v>0</v>
      </c>
      <c r="I11612" s="251"/>
      <c r="J11612" s="285"/>
      <c r="K11612" s="278" t="e">
        <f t="shared" si="382"/>
        <v>#N/A</v>
      </c>
      <c r="L11612" s="286"/>
      <c r="M11612" s="286"/>
    </row>
    <row r="11613" spans="1:13" s="269" customFormat="1" ht="15.5" hidden="1" thickTop="1" thickBot="1" x14ac:dyDescent="0.4">
      <c r="A11613" s="287"/>
      <c r="B11613" s="288" t="e">
        <f>VLOOKUP(A11613,Lists!B:C,2,FALSE)</f>
        <v>#N/A</v>
      </c>
      <c r="C11613" s="288" t="e">
        <f>VLOOKUP(A11613,Lists!B:D,3,FALSE)</f>
        <v>#N/A</v>
      </c>
      <c r="D11613" s="289"/>
      <c r="E11613" s="289"/>
      <c r="F11613" s="289"/>
      <c r="G11613" s="289"/>
      <c r="H11613" s="278" t="b">
        <f t="shared" si="381"/>
        <v>0</v>
      </c>
      <c r="I11613" s="252"/>
      <c r="J11613" s="289"/>
      <c r="K11613" s="278" t="e">
        <f t="shared" si="382"/>
        <v>#N/A</v>
      </c>
      <c r="L11613" s="290"/>
      <c r="M11613" s="290"/>
    </row>
    <row r="11614" spans="1:13" s="269" customFormat="1" ht="15.5" hidden="1" thickTop="1" thickBot="1" x14ac:dyDescent="0.4">
      <c r="A11614" s="283"/>
      <c r="B11614" s="284" t="e">
        <f>VLOOKUP(A11614,Lists!B:C,2,FALSE)</f>
        <v>#N/A</v>
      </c>
      <c r="C11614" s="284" t="e">
        <f>VLOOKUP(A11614,Lists!B:D,3,FALSE)</f>
        <v>#N/A</v>
      </c>
      <c r="D11614" s="285"/>
      <c r="E11614" s="285"/>
      <c r="F11614" s="285"/>
      <c r="G11614" s="285"/>
      <c r="H11614" s="278" t="b">
        <f t="shared" si="381"/>
        <v>0</v>
      </c>
      <c r="I11614" s="251"/>
      <c r="J11614" s="285"/>
      <c r="K11614" s="278" t="e">
        <f t="shared" si="382"/>
        <v>#N/A</v>
      </c>
      <c r="L11614" s="286"/>
      <c r="M11614" s="286"/>
    </row>
    <row r="11615" spans="1:13" s="269" customFormat="1" ht="15.5" hidden="1" thickTop="1" thickBot="1" x14ac:dyDescent="0.4">
      <c r="A11615" s="287"/>
      <c r="B11615" s="288" t="e">
        <f>VLOOKUP(A11615,Lists!B:C,2,FALSE)</f>
        <v>#N/A</v>
      </c>
      <c r="C11615" s="288" t="e">
        <f>VLOOKUP(A11615,Lists!B:D,3,FALSE)</f>
        <v>#N/A</v>
      </c>
      <c r="D11615" s="289"/>
      <c r="E11615" s="289"/>
      <c r="F11615" s="289"/>
      <c r="G11615" s="289"/>
      <c r="H11615" s="278" t="b">
        <f t="shared" si="381"/>
        <v>0</v>
      </c>
      <c r="I11615" s="252"/>
      <c r="J11615" s="289"/>
      <c r="K11615" s="278" t="e">
        <f t="shared" si="382"/>
        <v>#N/A</v>
      </c>
      <c r="L11615" s="290"/>
      <c r="M11615" s="290"/>
    </row>
    <row r="11616" spans="1:13" s="269" customFormat="1" ht="15.5" hidden="1" thickTop="1" thickBot="1" x14ac:dyDescent="0.4">
      <c r="A11616" s="283"/>
      <c r="B11616" s="284" t="e">
        <f>VLOOKUP(A11616,Lists!B:C,2,FALSE)</f>
        <v>#N/A</v>
      </c>
      <c r="C11616" s="284" t="e">
        <f>VLOOKUP(A11616,Lists!B:D,3,FALSE)</f>
        <v>#N/A</v>
      </c>
      <c r="D11616" s="285"/>
      <c r="E11616" s="285"/>
      <c r="F11616" s="285"/>
      <c r="G11616" s="285"/>
      <c r="H11616" s="278" t="b">
        <f t="shared" si="381"/>
        <v>0</v>
      </c>
      <c r="I11616" s="251"/>
      <c r="J11616" s="285"/>
      <c r="K11616" s="278" t="e">
        <f t="shared" si="382"/>
        <v>#N/A</v>
      </c>
      <c r="L11616" s="286"/>
      <c r="M11616" s="286"/>
    </row>
    <row r="11617" spans="1:13" s="269" customFormat="1" ht="15.5" hidden="1" thickTop="1" thickBot="1" x14ac:dyDescent="0.4">
      <c r="A11617" s="287"/>
      <c r="B11617" s="288" t="e">
        <f>VLOOKUP(A11617,Lists!B:C,2,FALSE)</f>
        <v>#N/A</v>
      </c>
      <c r="C11617" s="288" t="e">
        <f>VLOOKUP(A11617,Lists!B:D,3,FALSE)</f>
        <v>#N/A</v>
      </c>
      <c r="D11617" s="289"/>
      <c r="E11617" s="289"/>
      <c r="F11617" s="289"/>
      <c r="G11617" s="289"/>
      <c r="H11617" s="278" t="b">
        <f t="shared" si="381"/>
        <v>0</v>
      </c>
      <c r="I11617" s="252"/>
      <c r="J11617" s="289"/>
      <c r="K11617" s="278" t="e">
        <f t="shared" si="382"/>
        <v>#N/A</v>
      </c>
      <c r="L11617" s="290"/>
      <c r="M11617" s="290"/>
    </row>
    <row r="11618" spans="1:13" s="269" customFormat="1" ht="15.5" hidden="1" thickTop="1" thickBot="1" x14ac:dyDescent="0.4">
      <c r="A11618" s="283"/>
      <c r="B11618" s="284" t="e">
        <f>VLOOKUP(A11618,Lists!B:C,2,FALSE)</f>
        <v>#N/A</v>
      </c>
      <c r="C11618" s="284" t="e">
        <f>VLOOKUP(A11618,Lists!B:D,3,FALSE)</f>
        <v>#N/A</v>
      </c>
      <c r="D11618" s="285"/>
      <c r="E11618" s="285"/>
      <c r="F11618" s="285"/>
      <c r="G11618" s="285"/>
      <c r="H11618" s="278" t="b">
        <f t="shared" si="381"/>
        <v>0</v>
      </c>
      <c r="I11618" s="251"/>
      <c r="J11618" s="285"/>
      <c r="K11618" s="278" t="e">
        <f t="shared" si="382"/>
        <v>#N/A</v>
      </c>
      <c r="L11618" s="286"/>
      <c r="M11618" s="286"/>
    </row>
    <row r="11619" spans="1:13" s="269" customFormat="1" ht="15.5" hidden="1" thickTop="1" thickBot="1" x14ac:dyDescent="0.4">
      <c r="A11619" s="287"/>
      <c r="B11619" s="288" t="e">
        <f>VLOOKUP(A11619,Lists!B:C,2,FALSE)</f>
        <v>#N/A</v>
      </c>
      <c r="C11619" s="288" t="e">
        <f>VLOOKUP(A11619,Lists!B:D,3,FALSE)</f>
        <v>#N/A</v>
      </c>
      <c r="D11619" s="289"/>
      <c r="E11619" s="289"/>
      <c r="F11619" s="289"/>
      <c r="G11619" s="289"/>
      <c r="H11619" s="278" t="b">
        <f t="shared" si="381"/>
        <v>0</v>
      </c>
      <c r="I11619" s="252"/>
      <c r="J11619" s="289"/>
      <c r="K11619" s="278" t="e">
        <f t="shared" si="382"/>
        <v>#N/A</v>
      </c>
      <c r="L11619" s="290"/>
      <c r="M11619" s="290"/>
    </row>
    <row r="11620" spans="1:13" s="269" customFormat="1" ht="15.5" hidden="1" thickTop="1" thickBot="1" x14ac:dyDescent="0.4">
      <c r="A11620" s="283"/>
      <c r="B11620" s="284" t="e">
        <f>VLOOKUP(A11620,Lists!B:C,2,FALSE)</f>
        <v>#N/A</v>
      </c>
      <c r="C11620" s="284" t="e">
        <f>VLOOKUP(A11620,Lists!B:D,3,FALSE)</f>
        <v>#N/A</v>
      </c>
      <c r="D11620" s="285"/>
      <c r="E11620" s="285"/>
      <c r="F11620" s="285"/>
      <c r="G11620" s="285"/>
      <c r="H11620" s="278" t="b">
        <f t="shared" si="381"/>
        <v>0</v>
      </c>
      <c r="I11620" s="251"/>
      <c r="J11620" s="285"/>
      <c r="K11620" s="278" t="e">
        <f t="shared" si="382"/>
        <v>#N/A</v>
      </c>
      <c r="L11620" s="286"/>
      <c r="M11620" s="286"/>
    </row>
    <row r="11621" spans="1:13" s="269" customFormat="1" ht="15.5" hidden="1" thickTop="1" thickBot="1" x14ac:dyDescent="0.4">
      <c r="A11621" s="287"/>
      <c r="B11621" s="288" t="e">
        <f>VLOOKUP(A11621,Lists!B:C,2,FALSE)</f>
        <v>#N/A</v>
      </c>
      <c r="C11621" s="288" t="e">
        <f>VLOOKUP(A11621,Lists!B:D,3,FALSE)</f>
        <v>#N/A</v>
      </c>
      <c r="D11621" s="289"/>
      <c r="E11621" s="289"/>
      <c r="F11621" s="289"/>
      <c r="G11621" s="289"/>
      <c r="H11621" s="278" t="b">
        <f t="shared" si="381"/>
        <v>0</v>
      </c>
      <c r="I11621" s="252"/>
      <c r="J11621" s="289"/>
      <c r="K11621" s="278" t="e">
        <f t="shared" si="382"/>
        <v>#N/A</v>
      </c>
      <c r="L11621" s="290"/>
      <c r="M11621" s="290"/>
    </row>
    <row r="11622" spans="1:13" s="269" customFormat="1" ht="15.5" hidden="1" thickTop="1" thickBot="1" x14ac:dyDescent="0.4">
      <c r="A11622" s="283"/>
      <c r="B11622" s="284" t="e">
        <f>VLOOKUP(A11622,Lists!B:C,2,FALSE)</f>
        <v>#N/A</v>
      </c>
      <c r="C11622" s="284" t="e">
        <f>VLOOKUP(A11622,Lists!B:D,3,FALSE)</f>
        <v>#N/A</v>
      </c>
      <c r="D11622" s="285"/>
      <c r="E11622" s="285"/>
      <c r="F11622" s="285"/>
      <c r="G11622" s="285"/>
      <c r="H11622" s="278" t="b">
        <f t="shared" si="381"/>
        <v>0</v>
      </c>
      <c r="I11622" s="251"/>
      <c r="J11622" s="285"/>
      <c r="K11622" s="278" t="e">
        <f t="shared" si="382"/>
        <v>#N/A</v>
      </c>
      <c r="L11622" s="286"/>
      <c r="M11622" s="286"/>
    </row>
    <row r="11623" spans="1:13" s="269" customFormat="1" ht="15.5" hidden="1" thickTop="1" thickBot="1" x14ac:dyDescent="0.4">
      <c r="A11623" s="287"/>
      <c r="B11623" s="288" t="e">
        <f>VLOOKUP(A11623,Lists!B:C,2,FALSE)</f>
        <v>#N/A</v>
      </c>
      <c r="C11623" s="288" t="e">
        <f>VLOOKUP(A11623,Lists!B:D,3,FALSE)</f>
        <v>#N/A</v>
      </c>
      <c r="D11623" s="289"/>
      <c r="E11623" s="289"/>
      <c r="F11623" s="289"/>
      <c r="G11623" s="289"/>
      <c r="H11623" s="278" t="b">
        <f t="shared" si="381"/>
        <v>0</v>
      </c>
      <c r="I11623" s="252"/>
      <c r="J11623" s="289"/>
      <c r="K11623" s="278" t="e">
        <f t="shared" si="382"/>
        <v>#N/A</v>
      </c>
      <c r="L11623" s="290"/>
      <c r="M11623" s="290"/>
    </row>
    <row r="11624" spans="1:13" s="269" customFormat="1" ht="15.5" hidden="1" thickTop="1" thickBot="1" x14ac:dyDescent="0.4">
      <c r="A11624" s="283"/>
      <c r="B11624" s="284" t="e">
        <f>VLOOKUP(A11624,Lists!B:C,2,FALSE)</f>
        <v>#N/A</v>
      </c>
      <c r="C11624" s="284" t="e">
        <f>VLOOKUP(A11624,Lists!B:D,3,FALSE)</f>
        <v>#N/A</v>
      </c>
      <c r="D11624" s="285"/>
      <c r="E11624" s="285"/>
      <c r="F11624" s="285"/>
      <c r="G11624" s="285"/>
      <c r="H11624" s="278" t="b">
        <f t="shared" si="381"/>
        <v>0</v>
      </c>
      <c r="I11624" s="251"/>
      <c r="J11624" s="285"/>
      <c r="K11624" s="278" t="e">
        <f t="shared" si="382"/>
        <v>#N/A</v>
      </c>
      <c r="L11624" s="286"/>
      <c r="M11624" s="286"/>
    </row>
    <row r="11625" spans="1:13" s="269" customFormat="1" ht="15.5" hidden="1" thickTop="1" thickBot="1" x14ac:dyDescent="0.4">
      <c r="A11625" s="287"/>
      <c r="B11625" s="288" t="e">
        <f>VLOOKUP(A11625,Lists!B:C,2,FALSE)</f>
        <v>#N/A</v>
      </c>
      <c r="C11625" s="288" t="e">
        <f>VLOOKUP(A11625,Lists!B:D,3,FALSE)</f>
        <v>#N/A</v>
      </c>
      <c r="D11625" s="289"/>
      <c r="E11625" s="289"/>
      <c r="F11625" s="289"/>
      <c r="G11625" s="289"/>
      <c r="H11625" s="278" t="b">
        <f t="shared" si="381"/>
        <v>0</v>
      </c>
      <c r="I11625" s="252"/>
      <c r="J11625" s="289"/>
      <c r="K11625" s="278" t="e">
        <f t="shared" si="382"/>
        <v>#N/A</v>
      </c>
      <c r="L11625" s="290"/>
      <c r="M11625" s="290"/>
    </row>
    <row r="11626" spans="1:13" s="269" customFormat="1" ht="15.5" hidden="1" thickTop="1" thickBot="1" x14ac:dyDescent="0.4">
      <c r="A11626" s="283"/>
      <c r="B11626" s="284" t="e">
        <f>VLOOKUP(A11626,Lists!B:C,2,FALSE)</f>
        <v>#N/A</v>
      </c>
      <c r="C11626" s="284" t="e">
        <f>VLOOKUP(A11626,Lists!B:D,3,FALSE)</f>
        <v>#N/A</v>
      </c>
      <c r="D11626" s="285"/>
      <c r="E11626" s="285"/>
      <c r="F11626" s="285"/>
      <c r="G11626" s="285"/>
      <c r="H11626" s="278" t="b">
        <f t="shared" si="381"/>
        <v>0</v>
      </c>
      <c r="I11626" s="251"/>
      <c r="J11626" s="285"/>
      <c r="K11626" s="278" t="e">
        <f t="shared" si="382"/>
        <v>#N/A</v>
      </c>
      <c r="L11626" s="286"/>
      <c r="M11626" s="286"/>
    </row>
    <row r="11627" spans="1:13" s="269" customFormat="1" ht="15.5" hidden="1" thickTop="1" thickBot="1" x14ac:dyDescent="0.4">
      <c r="A11627" s="287"/>
      <c r="B11627" s="288" t="e">
        <f>VLOOKUP(A11627,Lists!B:C,2,FALSE)</f>
        <v>#N/A</v>
      </c>
      <c r="C11627" s="288" t="e">
        <f>VLOOKUP(A11627,Lists!B:D,3,FALSE)</f>
        <v>#N/A</v>
      </c>
      <c r="D11627" s="289"/>
      <c r="E11627" s="289"/>
      <c r="F11627" s="289"/>
      <c r="G11627" s="289"/>
      <c r="H11627" s="278" t="b">
        <f t="shared" si="381"/>
        <v>0</v>
      </c>
      <c r="I11627" s="252"/>
      <c r="J11627" s="289"/>
      <c r="K11627" s="278" t="e">
        <f t="shared" si="382"/>
        <v>#N/A</v>
      </c>
      <c r="L11627" s="290"/>
      <c r="M11627" s="290"/>
    </row>
    <row r="11628" spans="1:13" s="269" customFormat="1" ht="15.5" hidden="1" thickTop="1" thickBot="1" x14ac:dyDescent="0.4">
      <c r="A11628" s="283"/>
      <c r="B11628" s="284" t="e">
        <f>VLOOKUP(A11628,Lists!B:C,2,FALSE)</f>
        <v>#N/A</v>
      </c>
      <c r="C11628" s="284" t="e">
        <f>VLOOKUP(A11628,Lists!B:D,3,FALSE)</f>
        <v>#N/A</v>
      </c>
      <c r="D11628" s="285"/>
      <c r="E11628" s="285"/>
      <c r="F11628" s="285"/>
      <c r="G11628" s="285"/>
      <c r="H11628" s="278" t="b">
        <f t="shared" si="381"/>
        <v>0</v>
      </c>
      <c r="I11628" s="251"/>
      <c r="J11628" s="285"/>
      <c r="K11628" s="278" t="e">
        <f t="shared" si="382"/>
        <v>#N/A</v>
      </c>
      <c r="L11628" s="286"/>
      <c r="M11628" s="286"/>
    </row>
    <row r="11629" spans="1:13" s="269" customFormat="1" ht="15.5" hidden="1" thickTop="1" thickBot="1" x14ac:dyDescent="0.4">
      <c r="A11629" s="287"/>
      <c r="B11629" s="288" t="e">
        <f>VLOOKUP(A11629,Lists!B:C,2,FALSE)</f>
        <v>#N/A</v>
      </c>
      <c r="C11629" s="288" t="e">
        <f>VLOOKUP(A11629,Lists!B:D,3,FALSE)</f>
        <v>#N/A</v>
      </c>
      <c r="D11629" s="289"/>
      <c r="E11629" s="289"/>
      <c r="F11629" s="289"/>
      <c r="G11629" s="289"/>
      <c r="H11629" s="278" t="b">
        <f t="shared" si="381"/>
        <v>0</v>
      </c>
      <c r="I11629" s="252"/>
      <c r="J11629" s="289"/>
      <c r="K11629" s="278" t="e">
        <f t="shared" si="382"/>
        <v>#N/A</v>
      </c>
      <c r="L11629" s="290"/>
      <c r="M11629" s="290"/>
    </row>
    <row r="11630" spans="1:13" s="269" customFormat="1" ht="15.5" hidden="1" thickTop="1" thickBot="1" x14ac:dyDescent="0.4">
      <c r="A11630" s="283"/>
      <c r="B11630" s="284" t="e">
        <f>VLOOKUP(A11630,Lists!B:C,2,FALSE)</f>
        <v>#N/A</v>
      </c>
      <c r="C11630" s="284" t="e">
        <f>VLOOKUP(A11630,Lists!B:D,3,FALSE)</f>
        <v>#N/A</v>
      </c>
      <c r="D11630" s="285"/>
      <c r="E11630" s="285"/>
      <c r="F11630" s="285"/>
      <c r="G11630" s="285"/>
      <c r="H11630" s="278" t="b">
        <f t="shared" si="381"/>
        <v>0</v>
      </c>
      <c r="I11630" s="251"/>
      <c r="J11630" s="285"/>
      <c r="K11630" s="278" t="e">
        <f t="shared" si="382"/>
        <v>#N/A</v>
      </c>
      <c r="L11630" s="286"/>
      <c r="M11630" s="286"/>
    </row>
    <row r="11631" spans="1:13" s="269" customFormat="1" ht="15.5" hidden="1" thickTop="1" thickBot="1" x14ac:dyDescent="0.4">
      <c r="A11631" s="287"/>
      <c r="B11631" s="288" t="e">
        <f>VLOOKUP(A11631,Lists!B:C,2,FALSE)</f>
        <v>#N/A</v>
      </c>
      <c r="C11631" s="288" t="e">
        <f>VLOOKUP(A11631,Lists!B:D,3,FALSE)</f>
        <v>#N/A</v>
      </c>
      <c r="D11631" s="289"/>
      <c r="E11631" s="289"/>
      <c r="F11631" s="289"/>
      <c r="G11631" s="289"/>
      <c r="H11631" s="278" t="b">
        <f t="shared" si="381"/>
        <v>0</v>
      </c>
      <c r="I11631" s="252"/>
      <c r="J11631" s="289"/>
      <c r="K11631" s="278" t="e">
        <f t="shared" si="382"/>
        <v>#N/A</v>
      </c>
      <c r="L11631" s="290"/>
      <c r="M11631" s="290"/>
    </row>
    <row r="11632" spans="1:13" s="269" customFormat="1" ht="15.5" hidden="1" thickTop="1" thickBot="1" x14ac:dyDescent="0.4">
      <c r="A11632" s="283"/>
      <c r="B11632" s="284" t="e">
        <f>VLOOKUP(A11632,Lists!B:C,2,FALSE)</f>
        <v>#N/A</v>
      </c>
      <c r="C11632" s="284" t="e">
        <f>VLOOKUP(A11632,Lists!B:D,3,FALSE)</f>
        <v>#N/A</v>
      </c>
      <c r="D11632" s="285"/>
      <c r="E11632" s="285"/>
      <c r="F11632" s="285"/>
      <c r="G11632" s="285"/>
      <c r="H11632" s="278" t="b">
        <f t="shared" si="381"/>
        <v>0</v>
      </c>
      <c r="I11632" s="251"/>
      <c r="J11632" s="285"/>
      <c r="K11632" s="278" t="e">
        <f t="shared" si="382"/>
        <v>#N/A</v>
      </c>
      <c r="L11632" s="286"/>
      <c r="M11632" s="286"/>
    </row>
    <row r="11633" spans="1:13" s="269" customFormat="1" ht="15.5" hidden="1" thickTop="1" thickBot="1" x14ac:dyDescent="0.4">
      <c r="A11633" s="287"/>
      <c r="B11633" s="288" t="e">
        <f>VLOOKUP(A11633,Lists!B:C,2,FALSE)</f>
        <v>#N/A</v>
      </c>
      <c r="C11633" s="288" t="e">
        <f>VLOOKUP(A11633,Lists!B:D,3,FALSE)</f>
        <v>#N/A</v>
      </c>
      <c r="D11633" s="289"/>
      <c r="E11633" s="289"/>
      <c r="F11633" s="289"/>
      <c r="G11633" s="289"/>
      <c r="H11633" s="278" t="b">
        <f t="shared" si="381"/>
        <v>0</v>
      </c>
      <c r="I11633" s="252"/>
      <c r="J11633" s="289"/>
      <c r="K11633" s="278" t="e">
        <f t="shared" si="382"/>
        <v>#N/A</v>
      </c>
      <c r="L11633" s="290"/>
      <c r="M11633" s="290"/>
    </row>
    <row r="11634" spans="1:13" s="269" customFormat="1" ht="15.5" hidden="1" thickTop="1" thickBot="1" x14ac:dyDescent="0.4">
      <c r="A11634" s="283"/>
      <c r="B11634" s="284" t="e">
        <f>VLOOKUP(A11634,Lists!B:C,2,FALSE)</f>
        <v>#N/A</v>
      </c>
      <c r="C11634" s="284" t="e">
        <f>VLOOKUP(A11634,Lists!B:D,3,FALSE)</f>
        <v>#N/A</v>
      </c>
      <c r="D11634" s="285"/>
      <c r="E11634" s="285"/>
      <c r="F11634" s="285"/>
      <c r="G11634" s="285"/>
      <c r="H11634" s="278" t="b">
        <f t="shared" si="381"/>
        <v>0</v>
      </c>
      <c r="I11634" s="251"/>
      <c r="J11634" s="285"/>
      <c r="K11634" s="278" t="e">
        <f t="shared" si="382"/>
        <v>#N/A</v>
      </c>
      <c r="L11634" s="286"/>
      <c r="M11634" s="286"/>
    </row>
    <row r="11635" spans="1:13" s="269" customFormat="1" ht="15.5" hidden="1" thickTop="1" thickBot="1" x14ac:dyDescent="0.4">
      <c r="A11635" s="287"/>
      <c r="B11635" s="288" t="e">
        <f>VLOOKUP(A11635,Lists!B:C,2,FALSE)</f>
        <v>#N/A</v>
      </c>
      <c r="C11635" s="288" t="e">
        <f>VLOOKUP(A11635,Lists!B:D,3,FALSE)</f>
        <v>#N/A</v>
      </c>
      <c r="D11635" s="289"/>
      <c r="E11635" s="289"/>
      <c r="F11635" s="289"/>
      <c r="G11635" s="289"/>
      <c r="H11635" s="278" t="b">
        <f t="shared" si="381"/>
        <v>0</v>
      </c>
      <c r="I11635" s="252"/>
      <c r="J11635" s="289"/>
      <c r="K11635" s="278" t="e">
        <f t="shared" si="382"/>
        <v>#N/A</v>
      </c>
      <c r="L11635" s="290"/>
      <c r="M11635" s="290"/>
    </row>
    <row r="11636" spans="1:13" s="269" customFormat="1" ht="15.5" hidden="1" thickTop="1" thickBot="1" x14ac:dyDescent="0.4">
      <c r="A11636" s="283"/>
      <c r="B11636" s="284" t="e">
        <f>VLOOKUP(A11636,Lists!B:C,2,FALSE)</f>
        <v>#N/A</v>
      </c>
      <c r="C11636" s="284" t="e">
        <f>VLOOKUP(A11636,Lists!B:D,3,FALSE)</f>
        <v>#N/A</v>
      </c>
      <c r="D11636" s="285"/>
      <c r="E11636" s="285"/>
      <c r="F11636" s="285"/>
      <c r="G11636" s="285"/>
      <c r="H11636" s="278" t="b">
        <f t="shared" si="381"/>
        <v>0</v>
      </c>
      <c r="I11636" s="251"/>
      <c r="J11636" s="285"/>
      <c r="K11636" s="278" t="e">
        <f t="shared" si="382"/>
        <v>#N/A</v>
      </c>
      <c r="L11636" s="286"/>
      <c r="M11636" s="286"/>
    </row>
    <row r="11637" spans="1:13" s="269" customFormat="1" ht="15.5" hidden="1" thickTop="1" thickBot="1" x14ac:dyDescent="0.4">
      <c r="A11637" s="287"/>
      <c r="B11637" s="288" t="e">
        <f>VLOOKUP(A11637,Lists!B:C,2,FALSE)</f>
        <v>#N/A</v>
      </c>
      <c r="C11637" s="288" t="e">
        <f>VLOOKUP(A11637,Lists!B:D,3,FALSE)</f>
        <v>#N/A</v>
      </c>
      <c r="D11637" s="289"/>
      <c r="E11637" s="289"/>
      <c r="F11637" s="289"/>
      <c r="G11637" s="289"/>
      <c r="H11637" s="278" t="b">
        <f t="shared" si="381"/>
        <v>0</v>
      </c>
      <c r="I11637" s="252"/>
      <c r="J11637" s="289"/>
      <c r="K11637" s="278" t="e">
        <f t="shared" si="382"/>
        <v>#N/A</v>
      </c>
      <c r="L11637" s="290"/>
      <c r="M11637" s="290"/>
    </row>
    <row r="11638" spans="1:13" s="269" customFormat="1" ht="15.5" hidden="1" thickTop="1" thickBot="1" x14ac:dyDescent="0.4">
      <c r="A11638" s="283"/>
      <c r="B11638" s="284" t="e">
        <f>VLOOKUP(A11638,Lists!B:C,2,FALSE)</f>
        <v>#N/A</v>
      </c>
      <c r="C11638" s="284" t="e">
        <f>VLOOKUP(A11638,Lists!B:D,3,FALSE)</f>
        <v>#N/A</v>
      </c>
      <c r="D11638" s="285"/>
      <c r="E11638" s="285"/>
      <c r="F11638" s="285"/>
      <c r="G11638" s="285"/>
      <c r="H11638" s="278" t="b">
        <f t="shared" si="381"/>
        <v>0</v>
      </c>
      <c r="I11638" s="251"/>
      <c r="J11638" s="285"/>
      <c r="K11638" s="278" t="e">
        <f t="shared" si="382"/>
        <v>#N/A</v>
      </c>
      <c r="L11638" s="286"/>
      <c r="M11638" s="286"/>
    </row>
    <row r="11639" spans="1:13" s="269" customFormat="1" ht="15.5" hidden="1" thickTop="1" thickBot="1" x14ac:dyDescent="0.4">
      <c r="A11639" s="287"/>
      <c r="B11639" s="288" t="e">
        <f>VLOOKUP(A11639,Lists!B:C,2,FALSE)</f>
        <v>#N/A</v>
      </c>
      <c r="C11639" s="288" t="e">
        <f>VLOOKUP(A11639,Lists!B:D,3,FALSE)</f>
        <v>#N/A</v>
      </c>
      <c r="D11639" s="289"/>
      <c r="E11639" s="289"/>
      <c r="F11639" s="289"/>
      <c r="G11639" s="289"/>
      <c r="H11639" s="278" t="b">
        <f t="shared" si="381"/>
        <v>0</v>
      </c>
      <c r="I11639" s="252"/>
      <c r="J11639" s="289"/>
      <c r="K11639" s="278" t="e">
        <f t="shared" si="382"/>
        <v>#N/A</v>
      </c>
      <c r="L11639" s="290"/>
      <c r="M11639" s="290"/>
    </row>
    <row r="11640" spans="1:13" s="269" customFormat="1" ht="15.5" hidden="1" thickTop="1" thickBot="1" x14ac:dyDescent="0.4">
      <c r="A11640" s="283"/>
      <c r="B11640" s="284" t="e">
        <f>VLOOKUP(A11640,Lists!B:C,2,FALSE)</f>
        <v>#N/A</v>
      </c>
      <c r="C11640" s="284" t="e">
        <f>VLOOKUP(A11640,Lists!B:D,3,FALSE)</f>
        <v>#N/A</v>
      </c>
      <c r="D11640" s="285"/>
      <c r="E11640" s="285"/>
      <c r="F11640" s="285"/>
      <c r="G11640" s="285"/>
      <c r="H11640" s="278" t="b">
        <f t="shared" si="381"/>
        <v>0</v>
      </c>
      <c r="I11640" s="251"/>
      <c r="J11640" s="285"/>
      <c r="K11640" s="278" t="e">
        <f t="shared" si="382"/>
        <v>#N/A</v>
      </c>
      <c r="L11640" s="286"/>
      <c r="M11640" s="286"/>
    </row>
    <row r="11641" spans="1:13" s="269" customFormat="1" ht="15.5" hidden="1" thickTop="1" thickBot="1" x14ac:dyDescent="0.4">
      <c r="A11641" s="287"/>
      <c r="B11641" s="288" t="e">
        <f>VLOOKUP(A11641,Lists!B:C,2,FALSE)</f>
        <v>#N/A</v>
      </c>
      <c r="C11641" s="288" t="e">
        <f>VLOOKUP(A11641,Lists!B:D,3,FALSE)</f>
        <v>#N/A</v>
      </c>
      <c r="D11641" s="289"/>
      <c r="E11641" s="289"/>
      <c r="F11641" s="289"/>
      <c r="G11641" s="289"/>
      <c r="H11641" s="278" t="b">
        <f t="shared" ref="H11641:H11704" si="383">IF(G11641="x","x",IF(G11641="Low",3,IF(G11641="Medium",2,IF(G11641="High",1,FALSE))))</f>
        <v>0</v>
      </c>
      <c r="I11641" s="252"/>
      <c r="J11641" s="289"/>
      <c r="K11641" s="278" t="e">
        <f t="shared" si="382"/>
        <v>#N/A</v>
      </c>
      <c r="L11641" s="290"/>
      <c r="M11641" s="290"/>
    </row>
    <row r="11642" spans="1:13" s="269" customFormat="1" ht="15.5" hidden="1" thickTop="1" thickBot="1" x14ac:dyDescent="0.4">
      <c r="A11642" s="283"/>
      <c r="B11642" s="284" t="e">
        <f>VLOOKUP(A11642,Lists!B:C,2,FALSE)</f>
        <v>#N/A</v>
      </c>
      <c r="C11642" s="284" t="e">
        <f>VLOOKUP(A11642,Lists!B:D,3,FALSE)</f>
        <v>#N/A</v>
      </c>
      <c r="D11642" s="285"/>
      <c r="E11642" s="285"/>
      <c r="F11642" s="285"/>
      <c r="G11642" s="285"/>
      <c r="H11642" s="278" t="b">
        <f t="shared" si="383"/>
        <v>0</v>
      </c>
      <c r="I11642" s="251"/>
      <c r="J11642" s="285"/>
      <c r="K11642" s="278" t="e">
        <f t="shared" si="382"/>
        <v>#N/A</v>
      </c>
      <c r="L11642" s="286"/>
      <c r="M11642" s="286"/>
    </row>
    <row r="11643" spans="1:13" s="269" customFormat="1" ht="15.5" hidden="1" thickTop="1" thickBot="1" x14ac:dyDescent="0.4">
      <c r="A11643" s="287"/>
      <c r="B11643" s="288" t="e">
        <f>VLOOKUP(A11643,Lists!B:C,2,FALSE)</f>
        <v>#N/A</v>
      </c>
      <c r="C11643" s="288" t="e">
        <f>VLOOKUP(A11643,Lists!B:D,3,FALSE)</f>
        <v>#N/A</v>
      </c>
      <c r="D11643" s="289"/>
      <c r="E11643" s="289"/>
      <c r="F11643" s="289"/>
      <c r="G11643" s="289"/>
      <c r="H11643" s="278" t="b">
        <f t="shared" si="383"/>
        <v>0</v>
      </c>
      <c r="I11643" s="252"/>
      <c r="J11643" s="289"/>
      <c r="K11643" s="278" t="e">
        <f t="shared" si="382"/>
        <v>#N/A</v>
      </c>
      <c r="L11643" s="290"/>
      <c r="M11643" s="290"/>
    </row>
    <row r="11644" spans="1:13" s="269" customFormat="1" ht="15.5" hidden="1" thickTop="1" thickBot="1" x14ac:dyDescent="0.4">
      <c r="A11644" s="283"/>
      <c r="B11644" s="284" t="e">
        <f>VLOOKUP(A11644,Lists!B:C,2,FALSE)</f>
        <v>#N/A</v>
      </c>
      <c r="C11644" s="284" t="e">
        <f>VLOOKUP(A11644,Lists!B:D,3,FALSE)</f>
        <v>#N/A</v>
      </c>
      <c r="D11644" s="285"/>
      <c r="E11644" s="285"/>
      <c r="F11644" s="285"/>
      <c r="G11644" s="285"/>
      <c r="H11644" s="278" t="b">
        <f t="shared" si="383"/>
        <v>0</v>
      </c>
      <c r="I11644" s="251"/>
      <c r="J11644" s="285"/>
      <c r="K11644" s="278" t="e">
        <f t="shared" ref="K11644:K11707" si="384">B11644&amp;""&amp;D11644</f>
        <v>#N/A</v>
      </c>
      <c r="L11644" s="286"/>
      <c r="M11644" s="286"/>
    </row>
    <row r="11645" spans="1:13" s="269" customFormat="1" ht="15.5" hidden="1" thickTop="1" thickBot="1" x14ac:dyDescent="0.4">
      <c r="A11645" s="287"/>
      <c r="B11645" s="288" t="e">
        <f>VLOOKUP(A11645,Lists!B:C,2,FALSE)</f>
        <v>#N/A</v>
      </c>
      <c r="C11645" s="288" t="e">
        <f>VLOOKUP(A11645,Lists!B:D,3,FALSE)</f>
        <v>#N/A</v>
      </c>
      <c r="D11645" s="289"/>
      <c r="E11645" s="289"/>
      <c r="F11645" s="289"/>
      <c r="G11645" s="289"/>
      <c r="H11645" s="278" t="b">
        <f t="shared" si="383"/>
        <v>0</v>
      </c>
      <c r="I11645" s="252"/>
      <c r="J11645" s="289"/>
      <c r="K11645" s="278" t="e">
        <f t="shared" si="384"/>
        <v>#N/A</v>
      </c>
      <c r="L11645" s="290"/>
      <c r="M11645" s="290"/>
    </row>
    <row r="11646" spans="1:13" s="269" customFormat="1" ht="15.5" hidden="1" thickTop="1" thickBot="1" x14ac:dyDescent="0.4">
      <c r="A11646" s="283"/>
      <c r="B11646" s="284" t="e">
        <f>VLOOKUP(A11646,Lists!B:C,2,FALSE)</f>
        <v>#N/A</v>
      </c>
      <c r="C11646" s="284" t="e">
        <f>VLOOKUP(A11646,Lists!B:D,3,FALSE)</f>
        <v>#N/A</v>
      </c>
      <c r="D11646" s="285"/>
      <c r="E11646" s="285"/>
      <c r="F11646" s="285"/>
      <c r="G11646" s="285"/>
      <c r="H11646" s="278" t="b">
        <f t="shared" si="383"/>
        <v>0</v>
      </c>
      <c r="I11646" s="251"/>
      <c r="J11646" s="285"/>
      <c r="K11646" s="278" t="e">
        <f t="shared" si="384"/>
        <v>#N/A</v>
      </c>
      <c r="L11646" s="286"/>
      <c r="M11646" s="286"/>
    </row>
    <row r="11647" spans="1:13" s="269" customFormat="1" ht="15.5" hidden="1" thickTop="1" thickBot="1" x14ac:dyDescent="0.4">
      <c r="A11647" s="287"/>
      <c r="B11647" s="288" t="e">
        <f>VLOOKUP(A11647,Lists!B:C,2,FALSE)</f>
        <v>#N/A</v>
      </c>
      <c r="C11647" s="288" t="e">
        <f>VLOOKUP(A11647,Lists!B:D,3,FALSE)</f>
        <v>#N/A</v>
      </c>
      <c r="D11647" s="289"/>
      <c r="E11647" s="289"/>
      <c r="F11647" s="289"/>
      <c r="G11647" s="289"/>
      <c r="H11647" s="278" t="b">
        <f t="shared" si="383"/>
        <v>0</v>
      </c>
      <c r="I11647" s="252"/>
      <c r="J11647" s="289"/>
      <c r="K11647" s="278" t="e">
        <f t="shared" si="384"/>
        <v>#N/A</v>
      </c>
      <c r="L11647" s="290"/>
      <c r="M11647" s="290"/>
    </row>
    <row r="11648" spans="1:13" s="269" customFormat="1" ht="15.5" hidden="1" thickTop="1" thickBot="1" x14ac:dyDescent="0.4">
      <c r="A11648" s="283"/>
      <c r="B11648" s="284" t="e">
        <f>VLOOKUP(A11648,Lists!B:C,2,FALSE)</f>
        <v>#N/A</v>
      </c>
      <c r="C11648" s="284" t="e">
        <f>VLOOKUP(A11648,Lists!B:D,3,FALSE)</f>
        <v>#N/A</v>
      </c>
      <c r="D11648" s="285"/>
      <c r="E11648" s="285"/>
      <c r="F11648" s="285"/>
      <c r="G11648" s="285"/>
      <c r="H11648" s="278" t="b">
        <f t="shared" si="383"/>
        <v>0</v>
      </c>
      <c r="I11648" s="251"/>
      <c r="J11648" s="285"/>
      <c r="K11648" s="278" t="e">
        <f t="shared" si="384"/>
        <v>#N/A</v>
      </c>
      <c r="L11648" s="286"/>
      <c r="M11648" s="286"/>
    </row>
    <row r="11649" spans="1:13" s="269" customFormat="1" ht="15.5" hidden="1" thickTop="1" thickBot="1" x14ac:dyDescent="0.4">
      <c r="A11649" s="287"/>
      <c r="B11649" s="288" t="e">
        <f>VLOOKUP(A11649,Lists!B:C,2,FALSE)</f>
        <v>#N/A</v>
      </c>
      <c r="C11649" s="288" t="e">
        <f>VLOOKUP(A11649,Lists!B:D,3,FALSE)</f>
        <v>#N/A</v>
      </c>
      <c r="D11649" s="289"/>
      <c r="E11649" s="289"/>
      <c r="F11649" s="289"/>
      <c r="G11649" s="289"/>
      <c r="H11649" s="278" t="b">
        <f t="shared" si="383"/>
        <v>0</v>
      </c>
      <c r="I11649" s="252"/>
      <c r="J11649" s="289"/>
      <c r="K11649" s="278" t="e">
        <f t="shared" si="384"/>
        <v>#N/A</v>
      </c>
      <c r="L11649" s="290"/>
      <c r="M11649" s="290"/>
    </row>
    <row r="11650" spans="1:13" s="269" customFormat="1" ht="15.5" hidden="1" thickTop="1" thickBot="1" x14ac:dyDescent="0.4">
      <c r="A11650" s="283"/>
      <c r="B11650" s="284" t="e">
        <f>VLOOKUP(A11650,Lists!B:C,2,FALSE)</f>
        <v>#N/A</v>
      </c>
      <c r="C11650" s="284" t="e">
        <f>VLOOKUP(A11650,Lists!B:D,3,FALSE)</f>
        <v>#N/A</v>
      </c>
      <c r="D11650" s="285"/>
      <c r="E11650" s="285"/>
      <c r="F11650" s="285"/>
      <c r="G11650" s="285"/>
      <c r="H11650" s="278" t="b">
        <f t="shared" si="383"/>
        <v>0</v>
      </c>
      <c r="I11650" s="251"/>
      <c r="J11650" s="285"/>
      <c r="K11650" s="278" t="e">
        <f t="shared" si="384"/>
        <v>#N/A</v>
      </c>
      <c r="L11650" s="286"/>
      <c r="M11650" s="286"/>
    </row>
    <row r="11651" spans="1:13" s="269" customFormat="1" ht="15.5" hidden="1" thickTop="1" thickBot="1" x14ac:dyDescent="0.4">
      <c r="A11651" s="287"/>
      <c r="B11651" s="288" t="e">
        <f>VLOOKUP(A11651,Lists!B:C,2,FALSE)</f>
        <v>#N/A</v>
      </c>
      <c r="C11651" s="288" t="e">
        <f>VLOOKUP(A11651,Lists!B:D,3,FALSE)</f>
        <v>#N/A</v>
      </c>
      <c r="D11651" s="289"/>
      <c r="E11651" s="289"/>
      <c r="F11651" s="289"/>
      <c r="G11651" s="289"/>
      <c r="H11651" s="278" t="b">
        <f t="shared" si="383"/>
        <v>0</v>
      </c>
      <c r="I11651" s="252"/>
      <c r="J11651" s="289"/>
      <c r="K11651" s="278" t="e">
        <f t="shared" si="384"/>
        <v>#N/A</v>
      </c>
      <c r="L11651" s="290"/>
      <c r="M11651" s="290"/>
    </row>
    <row r="11652" spans="1:13" s="269" customFormat="1" ht="15.5" hidden="1" thickTop="1" thickBot="1" x14ac:dyDescent="0.4">
      <c r="A11652" s="283"/>
      <c r="B11652" s="284" t="e">
        <f>VLOOKUP(A11652,Lists!B:C,2,FALSE)</f>
        <v>#N/A</v>
      </c>
      <c r="C11652" s="284" t="e">
        <f>VLOOKUP(A11652,Lists!B:D,3,FALSE)</f>
        <v>#N/A</v>
      </c>
      <c r="D11652" s="285"/>
      <c r="E11652" s="285"/>
      <c r="F11652" s="285"/>
      <c r="G11652" s="285"/>
      <c r="H11652" s="278" t="b">
        <f t="shared" si="383"/>
        <v>0</v>
      </c>
      <c r="I11652" s="251"/>
      <c r="J11652" s="285"/>
      <c r="K11652" s="278" t="e">
        <f t="shared" si="384"/>
        <v>#N/A</v>
      </c>
      <c r="L11652" s="286"/>
      <c r="M11652" s="286"/>
    </row>
    <row r="11653" spans="1:13" s="269" customFormat="1" ht="15.5" hidden="1" thickTop="1" thickBot="1" x14ac:dyDescent="0.4">
      <c r="A11653" s="287"/>
      <c r="B11653" s="288" t="e">
        <f>VLOOKUP(A11653,Lists!B:C,2,FALSE)</f>
        <v>#N/A</v>
      </c>
      <c r="C11653" s="288" t="e">
        <f>VLOOKUP(A11653,Lists!B:D,3,FALSE)</f>
        <v>#N/A</v>
      </c>
      <c r="D11653" s="289"/>
      <c r="E11653" s="289"/>
      <c r="F11653" s="289"/>
      <c r="G11653" s="289"/>
      <c r="H11653" s="278" t="b">
        <f t="shared" si="383"/>
        <v>0</v>
      </c>
      <c r="I11653" s="252"/>
      <c r="J11653" s="289"/>
      <c r="K11653" s="278" t="e">
        <f t="shared" si="384"/>
        <v>#N/A</v>
      </c>
      <c r="L11653" s="290"/>
      <c r="M11653" s="290"/>
    </row>
    <row r="11654" spans="1:13" s="269" customFormat="1" ht="15.5" hidden="1" thickTop="1" thickBot="1" x14ac:dyDescent="0.4">
      <c r="A11654" s="283"/>
      <c r="B11654" s="284" t="e">
        <f>VLOOKUP(A11654,Lists!B:C,2,FALSE)</f>
        <v>#N/A</v>
      </c>
      <c r="C11654" s="284" t="e">
        <f>VLOOKUP(A11654,Lists!B:D,3,FALSE)</f>
        <v>#N/A</v>
      </c>
      <c r="D11654" s="285"/>
      <c r="E11654" s="285"/>
      <c r="F11654" s="285"/>
      <c r="G11654" s="285"/>
      <c r="H11654" s="278" t="b">
        <f t="shared" si="383"/>
        <v>0</v>
      </c>
      <c r="I11654" s="251"/>
      <c r="J11654" s="285"/>
      <c r="K11654" s="278" t="e">
        <f t="shared" si="384"/>
        <v>#N/A</v>
      </c>
      <c r="L11654" s="286"/>
      <c r="M11654" s="286"/>
    </row>
    <row r="11655" spans="1:13" s="269" customFormat="1" ht="15.5" hidden="1" thickTop="1" thickBot="1" x14ac:dyDescent="0.4">
      <c r="A11655" s="287"/>
      <c r="B11655" s="288" t="e">
        <f>VLOOKUP(A11655,Lists!B:C,2,FALSE)</f>
        <v>#N/A</v>
      </c>
      <c r="C11655" s="288" t="e">
        <f>VLOOKUP(A11655,Lists!B:D,3,FALSE)</f>
        <v>#N/A</v>
      </c>
      <c r="D11655" s="289"/>
      <c r="E11655" s="289"/>
      <c r="F11655" s="289"/>
      <c r="G11655" s="289"/>
      <c r="H11655" s="278" t="b">
        <f t="shared" si="383"/>
        <v>0</v>
      </c>
      <c r="I11655" s="252"/>
      <c r="J11655" s="289"/>
      <c r="K11655" s="278" t="e">
        <f t="shared" si="384"/>
        <v>#N/A</v>
      </c>
      <c r="L11655" s="290"/>
      <c r="M11655" s="290"/>
    </row>
    <row r="11656" spans="1:13" s="269" customFormat="1" ht="15.5" hidden="1" thickTop="1" thickBot="1" x14ac:dyDescent="0.4">
      <c r="A11656" s="283"/>
      <c r="B11656" s="284" t="e">
        <f>VLOOKUP(A11656,Lists!B:C,2,FALSE)</f>
        <v>#N/A</v>
      </c>
      <c r="C11656" s="284" t="e">
        <f>VLOOKUP(A11656,Lists!B:D,3,FALSE)</f>
        <v>#N/A</v>
      </c>
      <c r="D11656" s="285"/>
      <c r="E11656" s="285"/>
      <c r="F11656" s="285"/>
      <c r="G11656" s="285"/>
      <c r="H11656" s="278" t="b">
        <f t="shared" si="383"/>
        <v>0</v>
      </c>
      <c r="I11656" s="251"/>
      <c r="J11656" s="285"/>
      <c r="K11656" s="278" t="e">
        <f t="shared" si="384"/>
        <v>#N/A</v>
      </c>
      <c r="L11656" s="286"/>
      <c r="M11656" s="286"/>
    </row>
    <row r="11657" spans="1:13" s="269" customFormat="1" ht="15.5" hidden="1" thickTop="1" thickBot="1" x14ac:dyDescent="0.4">
      <c r="A11657" s="287"/>
      <c r="B11657" s="288" t="e">
        <f>VLOOKUP(A11657,Lists!B:C,2,FALSE)</f>
        <v>#N/A</v>
      </c>
      <c r="C11657" s="288" t="e">
        <f>VLOOKUP(A11657,Lists!B:D,3,FALSE)</f>
        <v>#N/A</v>
      </c>
      <c r="D11657" s="289"/>
      <c r="E11657" s="289"/>
      <c r="F11657" s="289"/>
      <c r="G11657" s="289"/>
      <c r="H11657" s="278" t="b">
        <f t="shared" si="383"/>
        <v>0</v>
      </c>
      <c r="I11657" s="252"/>
      <c r="J11657" s="289"/>
      <c r="K11657" s="278" t="e">
        <f t="shared" si="384"/>
        <v>#N/A</v>
      </c>
      <c r="L11657" s="290"/>
      <c r="M11657" s="290"/>
    </row>
    <row r="11658" spans="1:13" s="269" customFormat="1" ht="15.5" hidden="1" thickTop="1" thickBot="1" x14ac:dyDescent="0.4">
      <c r="A11658" s="283"/>
      <c r="B11658" s="284" t="e">
        <f>VLOOKUP(A11658,Lists!B:C,2,FALSE)</f>
        <v>#N/A</v>
      </c>
      <c r="C11658" s="284" t="e">
        <f>VLOOKUP(A11658,Lists!B:D,3,FALSE)</f>
        <v>#N/A</v>
      </c>
      <c r="D11658" s="285"/>
      <c r="E11658" s="285"/>
      <c r="F11658" s="285"/>
      <c r="G11658" s="285"/>
      <c r="H11658" s="278" t="b">
        <f t="shared" si="383"/>
        <v>0</v>
      </c>
      <c r="I11658" s="251"/>
      <c r="J11658" s="285"/>
      <c r="K11658" s="278" t="e">
        <f t="shared" si="384"/>
        <v>#N/A</v>
      </c>
      <c r="L11658" s="286"/>
      <c r="M11658" s="286"/>
    </row>
    <row r="11659" spans="1:13" s="269" customFormat="1" ht="15.5" hidden="1" thickTop="1" thickBot="1" x14ac:dyDescent="0.4">
      <c r="A11659" s="287"/>
      <c r="B11659" s="288" t="e">
        <f>VLOOKUP(A11659,Lists!B:C,2,FALSE)</f>
        <v>#N/A</v>
      </c>
      <c r="C11659" s="288" t="e">
        <f>VLOOKUP(A11659,Lists!B:D,3,FALSE)</f>
        <v>#N/A</v>
      </c>
      <c r="D11659" s="289"/>
      <c r="E11659" s="289"/>
      <c r="F11659" s="289"/>
      <c r="G11659" s="289"/>
      <c r="H11659" s="278" t="b">
        <f t="shared" si="383"/>
        <v>0</v>
      </c>
      <c r="I11659" s="252"/>
      <c r="J11659" s="289"/>
      <c r="K11659" s="278" t="e">
        <f t="shared" si="384"/>
        <v>#N/A</v>
      </c>
      <c r="L11659" s="290"/>
      <c r="M11659" s="290"/>
    </row>
    <row r="11660" spans="1:13" s="269" customFormat="1" ht="15.5" hidden="1" thickTop="1" thickBot="1" x14ac:dyDescent="0.4">
      <c r="A11660" s="283"/>
      <c r="B11660" s="284" t="e">
        <f>VLOOKUP(A11660,Lists!B:C,2,FALSE)</f>
        <v>#N/A</v>
      </c>
      <c r="C11660" s="284" t="e">
        <f>VLOOKUP(A11660,Lists!B:D,3,FALSE)</f>
        <v>#N/A</v>
      </c>
      <c r="D11660" s="285"/>
      <c r="E11660" s="285"/>
      <c r="F11660" s="285"/>
      <c r="G11660" s="285"/>
      <c r="H11660" s="278" t="b">
        <f t="shared" si="383"/>
        <v>0</v>
      </c>
      <c r="I11660" s="251"/>
      <c r="J11660" s="285"/>
      <c r="K11660" s="278" t="e">
        <f t="shared" si="384"/>
        <v>#N/A</v>
      </c>
      <c r="L11660" s="286"/>
      <c r="M11660" s="286"/>
    </row>
    <row r="11661" spans="1:13" s="269" customFormat="1" ht="15.5" hidden="1" thickTop="1" thickBot="1" x14ac:dyDescent="0.4">
      <c r="A11661" s="287"/>
      <c r="B11661" s="288" t="e">
        <f>VLOOKUP(A11661,Lists!B:C,2,FALSE)</f>
        <v>#N/A</v>
      </c>
      <c r="C11661" s="288" t="e">
        <f>VLOOKUP(A11661,Lists!B:D,3,FALSE)</f>
        <v>#N/A</v>
      </c>
      <c r="D11661" s="289"/>
      <c r="E11661" s="289"/>
      <c r="F11661" s="289"/>
      <c r="G11661" s="289"/>
      <c r="H11661" s="278" t="b">
        <f t="shared" si="383"/>
        <v>0</v>
      </c>
      <c r="I11661" s="252"/>
      <c r="J11661" s="289"/>
      <c r="K11661" s="278" t="e">
        <f t="shared" si="384"/>
        <v>#N/A</v>
      </c>
      <c r="L11661" s="290"/>
      <c r="M11661" s="290"/>
    </row>
    <row r="11662" spans="1:13" s="269" customFormat="1" ht="15.5" hidden="1" thickTop="1" thickBot="1" x14ac:dyDescent="0.4">
      <c r="A11662" s="283"/>
      <c r="B11662" s="284" t="e">
        <f>VLOOKUP(A11662,Lists!B:C,2,FALSE)</f>
        <v>#N/A</v>
      </c>
      <c r="C11662" s="284" t="e">
        <f>VLOOKUP(A11662,Lists!B:D,3,FALSE)</f>
        <v>#N/A</v>
      </c>
      <c r="D11662" s="285"/>
      <c r="E11662" s="285"/>
      <c r="F11662" s="285"/>
      <c r="G11662" s="285"/>
      <c r="H11662" s="278" t="b">
        <f t="shared" si="383"/>
        <v>0</v>
      </c>
      <c r="I11662" s="251"/>
      <c r="J11662" s="285"/>
      <c r="K11662" s="278" t="e">
        <f t="shared" si="384"/>
        <v>#N/A</v>
      </c>
      <c r="L11662" s="286"/>
      <c r="M11662" s="286"/>
    </row>
    <row r="11663" spans="1:13" s="269" customFormat="1" ht="15.5" hidden="1" thickTop="1" thickBot="1" x14ac:dyDescent="0.4">
      <c r="A11663" s="287"/>
      <c r="B11663" s="288" t="e">
        <f>VLOOKUP(A11663,Lists!B:C,2,FALSE)</f>
        <v>#N/A</v>
      </c>
      <c r="C11663" s="288" t="e">
        <f>VLOOKUP(A11663,Lists!B:D,3,FALSE)</f>
        <v>#N/A</v>
      </c>
      <c r="D11663" s="289"/>
      <c r="E11663" s="289"/>
      <c r="F11663" s="289"/>
      <c r="G11663" s="289"/>
      <c r="H11663" s="278" t="b">
        <f t="shared" si="383"/>
        <v>0</v>
      </c>
      <c r="I11663" s="252"/>
      <c r="J11663" s="289"/>
      <c r="K11663" s="278" t="e">
        <f t="shared" si="384"/>
        <v>#N/A</v>
      </c>
      <c r="L11663" s="290"/>
      <c r="M11663" s="290"/>
    </row>
    <row r="11664" spans="1:13" s="269" customFormat="1" ht="15.5" hidden="1" thickTop="1" thickBot="1" x14ac:dyDescent="0.4">
      <c r="A11664" s="283"/>
      <c r="B11664" s="284" t="e">
        <f>VLOOKUP(A11664,Lists!B:C,2,FALSE)</f>
        <v>#N/A</v>
      </c>
      <c r="C11664" s="284" t="e">
        <f>VLOOKUP(A11664,Lists!B:D,3,FALSE)</f>
        <v>#N/A</v>
      </c>
      <c r="D11664" s="285"/>
      <c r="E11664" s="285"/>
      <c r="F11664" s="285"/>
      <c r="G11664" s="285"/>
      <c r="H11664" s="278" t="b">
        <f t="shared" si="383"/>
        <v>0</v>
      </c>
      <c r="I11664" s="251"/>
      <c r="J11664" s="285"/>
      <c r="K11664" s="278" t="e">
        <f t="shared" si="384"/>
        <v>#N/A</v>
      </c>
      <c r="L11664" s="286"/>
      <c r="M11664" s="286"/>
    </row>
    <row r="11665" spans="1:13" s="269" customFormat="1" ht="15.5" hidden="1" thickTop="1" thickBot="1" x14ac:dyDescent="0.4">
      <c r="A11665" s="287"/>
      <c r="B11665" s="288" t="e">
        <f>VLOOKUP(A11665,Lists!B:C,2,FALSE)</f>
        <v>#N/A</v>
      </c>
      <c r="C11665" s="288" t="e">
        <f>VLOOKUP(A11665,Lists!B:D,3,FALSE)</f>
        <v>#N/A</v>
      </c>
      <c r="D11665" s="289"/>
      <c r="E11665" s="289"/>
      <c r="F11665" s="289"/>
      <c r="G11665" s="289"/>
      <c r="H11665" s="278" t="b">
        <f t="shared" si="383"/>
        <v>0</v>
      </c>
      <c r="I11665" s="252"/>
      <c r="J11665" s="289"/>
      <c r="K11665" s="278" t="e">
        <f t="shared" si="384"/>
        <v>#N/A</v>
      </c>
      <c r="L11665" s="290"/>
      <c r="M11665" s="290"/>
    </row>
    <row r="11666" spans="1:13" s="269" customFormat="1" ht="15.5" hidden="1" thickTop="1" thickBot="1" x14ac:dyDescent="0.4">
      <c r="A11666" s="283"/>
      <c r="B11666" s="284" t="e">
        <f>VLOOKUP(A11666,Lists!B:C,2,FALSE)</f>
        <v>#N/A</v>
      </c>
      <c r="C11666" s="284" t="e">
        <f>VLOOKUP(A11666,Lists!B:D,3,FALSE)</f>
        <v>#N/A</v>
      </c>
      <c r="D11666" s="285"/>
      <c r="E11666" s="285"/>
      <c r="F11666" s="285"/>
      <c r="G11666" s="285"/>
      <c r="H11666" s="278" t="b">
        <f t="shared" si="383"/>
        <v>0</v>
      </c>
      <c r="I11666" s="251"/>
      <c r="J11666" s="285"/>
      <c r="K11666" s="278" t="e">
        <f t="shared" si="384"/>
        <v>#N/A</v>
      </c>
      <c r="L11666" s="286"/>
      <c r="M11666" s="286"/>
    </row>
    <row r="11667" spans="1:13" s="269" customFormat="1" ht="15.5" hidden="1" thickTop="1" thickBot="1" x14ac:dyDescent="0.4">
      <c r="A11667" s="287"/>
      <c r="B11667" s="288" t="e">
        <f>VLOOKUP(A11667,Lists!B:C,2,FALSE)</f>
        <v>#N/A</v>
      </c>
      <c r="C11667" s="288" t="e">
        <f>VLOOKUP(A11667,Lists!B:D,3,FALSE)</f>
        <v>#N/A</v>
      </c>
      <c r="D11667" s="289"/>
      <c r="E11667" s="289"/>
      <c r="F11667" s="289"/>
      <c r="G11667" s="289"/>
      <c r="H11667" s="278" t="b">
        <f t="shared" si="383"/>
        <v>0</v>
      </c>
      <c r="I11667" s="252"/>
      <c r="J11667" s="289"/>
      <c r="K11667" s="278" t="e">
        <f t="shared" si="384"/>
        <v>#N/A</v>
      </c>
      <c r="L11667" s="290"/>
      <c r="M11667" s="290"/>
    </row>
    <row r="11668" spans="1:13" s="269" customFormat="1" ht="15.5" hidden="1" thickTop="1" thickBot="1" x14ac:dyDescent="0.4">
      <c r="A11668" s="283"/>
      <c r="B11668" s="284" t="e">
        <f>VLOOKUP(A11668,Lists!B:C,2,FALSE)</f>
        <v>#N/A</v>
      </c>
      <c r="C11668" s="284" t="e">
        <f>VLOOKUP(A11668,Lists!B:D,3,FALSE)</f>
        <v>#N/A</v>
      </c>
      <c r="D11668" s="285"/>
      <c r="E11668" s="285"/>
      <c r="F11668" s="285"/>
      <c r="G11668" s="285"/>
      <c r="H11668" s="278" t="b">
        <f t="shared" si="383"/>
        <v>0</v>
      </c>
      <c r="I11668" s="251"/>
      <c r="J11668" s="285"/>
      <c r="K11668" s="278" t="e">
        <f t="shared" si="384"/>
        <v>#N/A</v>
      </c>
      <c r="L11668" s="286"/>
      <c r="M11668" s="286"/>
    </row>
    <row r="11669" spans="1:13" s="269" customFormat="1" ht="15.5" hidden="1" thickTop="1" thickBot="1" x14ac:dyDescent="0.4">
      <c r="A11669" s="287"/>
      <c r="B11669" s="288" t="e">
        <f>VLOOKUP(A11669,Lists!B:C,2,FALSE)</f>
        <v>#N/A</v>
      </c>
      <c r="C11669" s="288" t="e">
        <f>VLOOKUP(A11669,Lists!B:D,3,FALSE)</f>
        <v>#N/A</v>
      </c>
      <c r="D11669" s="289"/>
      <c r="E11669" s="289"/>
      <c r="F11669" s="289"/>
      <c r="G11669" s="289"/>
      <c r="H11669" s="278" t="b">
        <f t="shared" si="383"/>
        <v>0</v>
      </c>
      <c r="I11669" s="252"/>
      <c r="J11669" s="289"/>
      <c r="K11669" s="278" t="e">
        <f t="shared" si="384"/>
        <v>#N/A</v>
      </c>
      <c r="L11669" s="290"/>
      <c r="M11669" s="290"/>
    </row>
    <row r="11670" spans="1:13" s="269" customFormat="1" ht="15.5" hidden="1" thickTop="1" thickBot="1" x14ac:dyDescent="0.4">
      <c r="A11670" s="283"/>
      <c r="B11670" s="284" t="e">
        <f>VLOOKUP(A11670,Lists!B:C,2,FALSE)</f>
        <v>#N/A</v>
      </c>
      <c r="C11670" s="284" t="e">
        <f>VLOOKUP(A11670,Lists!B:D,3,FALSE)</f>
        <v>#N/A</v>
      </c>
      <c r="D11670" s="285"/>
      <c r="E11670" s="285"/>
      <c r="F11670" s="285"/>
      <c r="G11670" s="285"/>
      <c r="H11670" s="278" t="b">
        <f t="shared" si="383"/>
        <v>0</v>
      </c>
      <c r="I11670" s="251"/>
      <c r="J11670" s="285"/>
      <c r="K11670" s="278" t="e">
        <f t="shared" si="384"/>
        <v>#N/A</v>
      </c>
      <c r="L11670" s="286"/>
      <c r="M11670" s="286"/>
    </row>
    <row r="11671" spans="1:13" s="269" customFormat="1" ht="15.5" hidden="1" thickTop="1" thickBot="1" x14ac:dyDescent="0.4">
      <c r="A11671" s="287"/>
      <c r="B11671" s="288" t="e">
        <f>VLOOKUP(A11671,Lists!B:C,2,FALSE)</f>
        <v>#N/A</v>
      </c>
      <c r="C11671" s="288" t="e">
        <f>VLOOKUP(A11671,Lists!B:D,3,FALSE)</f>
        <v>#N/A</v>
      </c>
      <c r="D11671" s="289"/>
      <c r="E11671" s="289"/>
      <c r="F11671" s="289"/>
      <c r="G11671" s="289"/>
      <c r="H11671" s="278" t="b">
        <f t="shared" si="383"/>
        <v>0</v>
      </c>
      <c r="I11671" s="252"/>
      <c r="J11671" s="289"/>
      <c r="K11671" s="278" t="e">
        <f t="shared" si="384"/>
        <v>#N/A</v>
      </c>
      <c r="L11671" s="290"/>
      <c r="M11671" s="290"/>
    </row>
    <row r="11672" spans="1:13" s="269" customFormat="1" ht="15.5" hidden="1" thickTop="1" thickBot="1" x14ac:dyDescent="0.4">
      <c r="A11672" s="283"/>
      <c r="B11672" s="284" t="e">
        <f>VLOOKUP(A11672,Lists!B:C,2,FALSE)</f>
        <v>#N/A</v>
      </c>
      <c r="C11672" s="284" t="e">
        <f>VLOOKUP(A11672,Lists!B:D,3,FALSE)</f>
        <v>#N/A</v>
      </c>
      <c r="D11672" s="285"/>
      <c r="E11672" s="285"/>
      <c r="F11672" s="285"/>
      <c r="G11672" s="285"/>
      <c r="H11672" s="278" t="b">
        <f t="shared" si="383"/>
        <v>0</v>
      </c>
      <c r="I11672" s="251"/>
      <c r="J11672" s="285"/>
      <c r="K11672" s="278" t="e">
        <f t="shared" si="384"/>
        <v>#N/A</v>
      </c>
      <c r="L11672" s="286"/>
      <c r="M11672" s="286"/>
    </row>
    <row r="11673" spans="1:13" s="269" customFormat="1" ht="15.5" hidden="1" thickTop="1" thickBot="1" x14ac:dyDescent="0.4">
      <c r="A11673" s="287"/>
      <c r="B11673" s="288" t="e">
        <f>VLOOKUP(A11673,Lists!B:C,2,FALSE)</f>
        <v>#N/A</v>
      </c>
      <c r="C11673" s="288" t="e">
        <f>VLOOKUP(A11673,Lists!B:D,3,FALSE)</f>
        <v>#N/A</v>
      </c>
      <c r="D11673" s="289"/>
      <c r="E11673" s="289"/>
      <c r="F11673" s="289"/>
      <c r="G11673" s="289"/>
      <c r="H11673" s="278" t="b">
        <f t="shared" si="383"/>
        <v>0</v>
      </c>
      <c r="I11673" s="252"/>
      <c r="J11673" s="289"/>
      <c r="K11673" s="278" t="e">
        <f t="shared" si="384"/>
        <v>#N/A</v>
      </c>
      <c r="L11673" s="290"/>
      <c r="M11673" s="290"/>
    </row>
    <row r="11674" spans="1:13" s="269" customFormat="1" ht="15.5" hidden="1" thickTop="1" thickBot="1" x14ac:dyDescent="0.4">
      <c r="A11674" s="283"/>
      <c r="B11674" s="284" t="e">
        <f>VLOOKUP(A11674,Lists!B:C,2,FALSE)</f>
        <v>#N/A</v>
      </c>
      <c r="C11674" s="284" t="e">
        <f>VLOOKUP(A11674,Lists!B:D,3,FALSE)</f>
        <v>#N/A</v>
      </c>
      <c r="D11674" s="285"/>
      <c r="E11674" s="285"/>
      <c r="F11674" s="285"/>
      <c r="G11674" s="285"/>
      <c r="H11674" s="278" t="b">
        <f t="shared" si="383"/>
        <v>0</v>
      </c>
      <c r="I11674" s="251"/>
      <c r="J11674" s="285"/>
      <c r="K11674" s="278" t="e">
        <f t="shared" si="384"/>
        <v>#N/A</v>
      </c>
      <c r="L11674" s="286"/>
      <c r="M11674" s="286"/>
    </row>
    <row r="11675" spans="1:13" s="269" customFormat="1" ht="15.5" hidden="1" thickTop="1" thickBot="1" x14ac:dyDescent="0.4">
      <c r="A11675" s="287"/>
      <c r="B11675" s="288" t="e">
        <f>VLOOKUP(A11675,Lists!B:C,2,FALSE)</f>
        <v>#N/A</v>
      </c>
      <c r="C11675" s="288" t="e">
        <f>VLOOKUP(A11675,Lists!B:D,3,FALSE)</f>
        <v>#N/A</v>
      </c>
      <c r="D11675" s="289"/>
      <c r="E11675" s="289"/>
      <c r="F11675" s="289"/>
      <c r="G11675" s="289"/>
      <c r="H11675" s="278" t="b">
        <f t="shared" si="383"/>
        <v>0</v>
      </c>
      <c r="I11675" s="252"/>
      <c r="J11675" s="289"/>
      <c r="K11675" s="278" t="e">
        <f t="shared" si="384"/>
        <v>#N/A</v>
      </c>
      <c r="L11675" s="290"/>
      <c r="M11675" s="290"/>
    </row>
    <row r="11676" spans="1:13" s="269" customFormat="1" ht="15.5" hidden="1" thickTop="1" thickBot="1" x14ac:dyDescent="0.4">
      <c r="A11676" s="283"/>
      <c r="B11676" s="284" t="e">
        <f>VLOOKUP(A11676,Lists!B:C,2,FALSE)</f>
        <v>#N/A</v>
      </c>
      <c r="C11676" s="284" t="e">
        <f>VLOOKUP(A11676,Lists!B:D,3,FALSE)</f>
        <v>#N/A</v>
      </c>
      <c r="D11676" s="285"/>
      <c r="E11676" s="285"/>
      <c r="F11676" s="285"/>
      <c r="G11676" s="285"/>
      <c r="H11676" s="278" t="b">
        <f t="shared" si="383"/>
        <v>0</v>
      </c>
      <c r="I11676" s="251"/>
      <c r="J11676" s="285"/>
      <c r="K11676" s="278" t="e">
        <f t="shared" si="384"/>
        <v>#N/A</v>
      </c>
      <c r="L11676" s="286"/>
      <c r="M11676" s="286"/>
    </row>
    <row r="11677" spans="1:13" s="269" customFormat="1" ht="15.5" hidden="1" thickTop="1" thickBot="1" x14ac:dyDescent="0.4">
      <c r="A11677" s="287"/>
      <c r="B11677" s="288" t="e">
        <f>VLOOKUP(A11677,Lists!B:C,2,FALSE)</f>
        <v>#N/A</v>
      </c>
      <c r="C11677" s="288" t="e">
        <f>VLOOKUP(A11677,Lists!B:D,3,FALSE)</f>
        <v>#N/A</v>
      </c>
      <c r="D11677" s="289"/>
      <c r="E11677" s="289"/>
      <c r="F11677" s="289"/>
      <c r="G11677" s="289"/>
      <c r="H11677" s="278" t="b">
        <f t="shared" si="383"/>
        <v>0</v>
      </c>
      <c r="I11677" s="252"/>
      <c r="J11677" s="289"/>
      <c r="K11677" s="278" t="e">
        <f t="shared" si="384"/>
        <v>#N/A</v>
      </c>
      <c r="L11677" s="290"/>
      <c r="M11677" s="290"/>
    </row>
    <row r="11678" spans="1:13" s="269" customFormat="1" ht="15.5" hidden="1" thickTop="1" thickBot="1" x14ac:dyDescent="0.4">
      <c r="A11678" s="283"/>
      <c r="B11678" s="284" t="e">
        <f>VLOOKUP(A11678,Lists!B:C,2,FALSE)</f>
        <v>#N/A</v>
      </c>
      <c r="C11678" s="284" t="e">
        <f>VLOOKUP(A11678,Lists!B:D,3,FALSE)</f>
        <v>#N/A</v>
      </c>
      <c r="D11678" s="285"/>
      <c r="E11678" s="285"/>
      <c r="F11678" s="285"/>
      <c r="G11678" s="285"/>
      <c r="H11678" s="278" t="b">
        <f t="shared" si="383"/>
        <v>0</v>
      </c>
      <c r="I11678" s="251"/>
      <c r="J11678" s="285"/>
      <c r="K11678" s="278" t="e">
        <f t="shared" si="384"/>
        <v>#N/A</v>
      </c>
      <c r="L11678" s="286"/>
      <c r="M11678" s="286"/>
    </row>
    <row r="11679" spans="1:13" s="269" customFormat="1" ht="15.5" hidden="1" thickTop="1" thickBot="1" x14ac:dyDescent="0.4">
      <c r="A11679" s="287"/>
      <c r="B11679" s="288" t="e">
        <f>VLOOKUP(A11679,Lists!B:C,2,FALSE)</f>
        <v>#N/A</v>
      </c>
      <c r="C11679" s="288" t="e">
        <f>VLOOKUP(A11679,Lists!B:D,3,FALSE)</f>
        <v>#N/A</v>
      </c>
      <c r="D11679" s="289"/>
      <c r="E11679" s="289"/>
      <c r="F11679" s="289"/>
      <c r="G11679" s="289"/>
      <c r="H11679" s="278" t="b">
        <f t="shared" si="383"/>
        <v>0</v>
      </c>
      <c r="I11679" s="252"/>
      <c r="J11679" s="289"/>
      <c r="K11679" s="278" t="e">
        <f t="shared" si="384"/>
        <v>#N/A</v>
      </c>
      <c r="L11679" s="290"/>
      <c r="M11679" s="290"/>
    </row>
    <row r="11680" spans="1:13" s="269" customFormat="1" ht="15.5" hidden="1" thickTop="1" thickBot="1" x14ac:dyDescent="0.4">
      <c r="A11680" s="283"/>
      <c r="B11680" s="284" t="e">
        <f>VLOOKUP(A11680,Lists!B:C,2,FALSE)</f>
        <v>#N/A</v>
      </c>
      <c r="C11680" s="284" t="e">
        <f>VLOOKUP(A11680,Lists!B:D,3,FALSE)</f>
        <v>#N/A</v>
      </c>
      <c r="D11680" s="285"/>
      <c r="E11680" s="285"/>
      <c r="F11680" s="285"/>
      <c r="G11680" s="285"/>
      <c r="H11680" s="278" t="b">
        <f t="shared" si="383"/>
        <v>0</v>
      </c>
      <c r="I11680" s="251"/>
      <c r="J11680" s="285"/>
      <c r="K11680" s="278" t="e">
        <f t="shared" si="384"/>
        <v>#N/A</v>
      </c>
      <c r="L11680" s="286"/>
      <c r="M11680" s="286"/>
    </row>
    <row r="11681" spans="1:13" s="269" customFormat="1" ht="15.5" hidden="1" thickTop="1" thickBot="1" x14ac:dyDescent="0.4">
      <c r="A11681" s="287"/>
      <c r="B11681" s="288" t="e">
        <f>VLOOKUP(A11681,Lists!B:C,2,FALSE)</f>
        <v>#N/A</v>
      </c>
      <c r="C11681" s="288" t="e">
        <f>VLOOKUP(A11681,Lists!B:D,3,FALSE)</f>
        <v>#N/A</v>
      </c>
      <c r="D11681" s="289"/>
      <c r="E11681" s="289"/>
      <c r="F11681" s="289"/>
      <c r="G11681" s="289"/>
      <c r="H11681" s="278" t="b">
        <f t="shared" si="383"/>
        <v>0</v>
      </c>
      <c r="I11681" s="252"/>
      <c r="J11681" s="289"/>
      <c r="K11681" s="278" t="e">
        <f t="shared" si="384"/>
        <v>#N/A</v>
      </c>
      <c r="L11681" s="290"/>
      <c r="M11681" s="290"/>
    </row>
    <row r="11682" spans="1:13" s="269" customFormat="1" ht="15.5" hidden="1" thickTop="1" thickBot="1" x14ac:dyDescent="0.4">
      <c r="A11682" s="283"/>
      <c r="B11682" s="284" t="e">
        <f>VLOOKUP(A11682,Lists!B:C,2,FALSE)</f>
        <v>#N/A</v>
      </c>
      <c r="C11682" s="284" t="e">
        <f>VLOOKUP(A11682,Lists!B:D,3,FALSE)</f>
        <v>#N/A</v>
      </c>
      <c r="D11682" s="285"/>
      <c r="E11682" s="285"/>
      <c r="F11682" s="285"/>
      <c r="G11682" s="285"/>
      <c r="H11682" s="278" t="b">
        <f t="shared" si="383"/>
        <v>0</v>
      </c>
      <c r="I11682" s="251"/>
      <c r="J11682" s="285"/>
      <c r="K11682" s="278" t="e">
        <f t="shared" si="384"/>
        <v>#N/A</v>
      </c>
      <c r="L11682" s="286"/>
      <c r="M11682" s="286"/>
    </row>
    <row r="11683" spans="1:13" s="269" customFormat="1" ht="15.5" hidden="1" thickTop="1" thickBot="1" x14ac:dyDescent="0.4">
      <c r="A11683" s="287"/>
      <c r="B11683" s="288" t="e">
        <f>VLOOKUP(A11683,Lists!B:C,2,FALSE)</f>
        <v>#N/A</v>
      </c>
      <c r="C11683" s="288" t="e">
        <f>VLOOKUP(A11683,Lists!B:D,3,FALSE)</f>
        <v>#N/A</v>
      </c>
      <c r="D11683" s="289"/>
      <c r="E11683" s="289"/>
      <c r="F11683" s="289"/>
      <c r="G11683" s="289"/>
      <c r="H11683" s="278" t="b">
        <f t="shared" si="383"/>
        <v>0</v>
      </c>
      <c r="I11683" s="252"/>
      <c r="J11683" s="289"/>
      <c r="K11683" s="278" t="e">
        <f t="shared" si="384"/>
        <v>#N/A</v>
      </c>
      <c r="L11683" s="290"/>
      <c r="M11683" s="290"/>
    </row>
    <row r="11684" spans="1:13" s="269" customFormat="1" ht="15.5" hidden="1" thickTop="1" thickBot="1" x14ac:dyDescent="0.4">
      <c r="A11684" s="283"/>
      <c r="B11684" s="284" t="e">
        <f>VLOOKUP(A11684,Lists!B:C,2,FALSE)</f>
        <v>#N/A</v>
      </c>
      <c r="C11684" s="284" t="e">
        <f>VLOOKUP(A11684,Lists!B:D,3,FALSE)</f>
        <v>#N/A</v>
      </c>
      <c r="D11684" s="285"/>
      <c r="E11684" s="285"/>
      <c r="F11684" s="285"/>
      <c r="G11684" s="285"/>
      <c r="H11684" s="278" t="b">
        <f t="shared" si="383"/>
        <v>0</v>
      </c>
      <c r="I11684" s="251"/>
      <c r="J11684" s="285"/>
      <c r="K11684" s="278" t="e">
        <f t="shared" si="384"/>
        <v>#N/A</v>
      </c>
      <c r="L11684" s="286"/>
      <c r="M11684" s="286"/>
    </row>
    <row r="11685" spans="1:13" s="269" customFormat="1" ht="15.5" hidden="1" thickTop="1" thickBot="1" x14ac:dyDescent="0.4">
      <c r="A11685" s="287"/>
      <c r="B11685" s="288" t="e">
        <f>VLOOKUP(A11685,Lists!B:C,2,FALSE)</f>
        <v>#N/A</v>
      </c>
      <c r="C11685" s="288" t="e">
        <f>VLOOKUP(A11685,Lists!B:D,3,FALSE)</f>
        <v>#N/A</v>
      </c>
      <c r="D11685" s="289"/>
      <c r="E11685" s="289"/>
      <c r="F11685" s="289"/>
      <c r="G11685" s="289"/>
      <c r="H11685" s="278" t="b">
        <f t="shared" si="383"/>
        <v>0</v>
      </c>
      <c r="I11685" s="252"/>
      <c r="J11685" s="289"/>
      <c r="K11685" s="278" t="e">
        <f t="shared" si="384"/>
        <v>#N/A</v>
      </c>
      <c r="L11685" s="290"/>
      <c r="M11685" s="290"/>
    </row>
    <row r="11686" spans="1:13" s="269" customFormat="1" ht="15.5" hidden="1" thickTop="1" thickBot="1" x14ac:dyDescent="0.4">
      <c r="A11686" s="283"/>
      <c r="B11686" s="284" t="e">
        <f>VLOOKUP(A11686,Lists!B:C,2,FALSE)</f>
        <v>#N/A</v>
      </c>
      <c r="C11686" s="284" t="e">
        <f>VLOOKUP(A11686,Lists!B:D,3,FALSE)</f>
        <v>#N/A</v>
      </c>
      <c r="D11686" s="285"/>
      <c r="E11686" s="285"/>
      <c r="F11686" s="285"/>
      <c r="G11686" s="285"/>
      <c r="H11686" s="278" t="b">
        <f t="shared" si="383"/>
        <v>0</v>
      </c>
      <c r="I11686" s="251"/>
      <c r="J11686" s="285"/>
      <c r="K11686" s="278" t="e">
        <f t="shared" si="384"/>
        <v>#N/A</v>
      </c>
      <c r="L11686" s="286"/>
      <c r="M11686" s="286"/>
    </row>
    <row r="11687" spans="1:13" s="269" customFormat="1" ht="15.5" hidden="1" thickTop="1" thickBot="1" x14ac:dyDescent="0.4">
      <c r="A11687" s="287"/>
      <c r="B11687" s="288" t="e">
        <f>VLOOKUP(A11687,Lists!B:C,2,FALSE)</f>
        <v>#N/A</v>
      </c>
      <c r="C11687" s="288" t="e">
        <f>VLOOKUP(A11687,Lists!B:D,3,FALSE)</f>
        <v>#N/A</v>
      </c>
      <c r="D11687" s="289"/>
      <c r="E11687" s="289"/>
      <c r="F11687" s="289"/>
      <c r="G11687" s="289"/>
      <c r="H11687" s="278" t="b">
        <f t="shared" si="383"/>
        <v>0</v>
      </c>
      <c r="I11687" s="252"/>
      <c r="J11687" s="289"/>
      <c r="K11687" s="278" t="e">
        <f t="shared" si="384"/>
        <v>#N/A</v>
      </c>
      <c r="L11687" s="290"/>
      <c r="M11687" s="290"/>
    </row>
    <row r="11688" spans="1:13" s="269" customFormat="1" ht="15.5" hidden="1" thickTop="1" thickBot="1" x14ac:dyDescent="0.4">
      <c r="A11688" s="283"/>
      <c r="B11688" s="284" t="e">
        <f>VLOOKUP(A11688,Lists!B:C,2,FALSE)</f>
        <v>#N/A</v>
      </c>
      <c r="C11688" s="284" t="e">
        <f>VLOOKUP(A11688,Lists!B:D,3,FALSE)</f>
        <v>#N/A</v>
      </c>
      <c r="D11688" s="285"/>
      <c r="E11688" s="285"/>
      <c r="F11688" s="285"/>
      <c r="G11688" s="285"/>
      <c r="H11688" s="278" t="b">
        <f t="shared" si="383"/>
        <v>0</v>
      </c>
      <c r="I11688" s="251"/>
      <c r="J11688" s="285"/>
      <c r="K11688" s="278" t="e">
        <f t="shared" si="384"/>
        <v>#N/A</v>
      </c>
      <c r="L11688" s="286"/>
      <c r="M11688" s="286"/>
    </row>
    <row r="11689" spans="1:13" s="269" customFormat="1" ht="15.5" hidden="1" thickTop="1" thickBot="1" x14ac:dyDescent="0.4">
      <c r="A11689" s="287"/>
      <c r="B11689" s="288" t="e">
        <f>VLOOKUP(A11689,Lists!B:C,2,FALSE)</f>
        <v>#N/A</v>
      </c>
      <c r="C11689" s="288" t="e">
        <f>VLOOKUP(A11689,Lists!B:D,3,FALSE)</f>
        <v>#N/A</v>
      </c>
      <c r="D11689" s="289"/>
      <c r="E11689" s="289"/>
      <c r="F11689" s="289"/>
      <c r="G11689" s="289"/>
      <c r="H11689" s="278" t="b">
        <f t="shared" si="383"/>
        <v>0</v>
      </c>
      <c r="I11689" s="252"/>
      <c r="J11689" s="289"/>
      <c r="K11689" s="278" t="e">
        <f t="shared" si="384"/>
        <v>#N/A</v>
      </c>
      <c r="L11689" s="290"/>
      <c r="M11689" s="290"/>
    </row>
    <row r="11690" spans="1:13" s="269" customFormat="1" ht="15.5" hidden="1" thickTop="1" thickBot="1" x14ac:dyDescent="0.4">
      <c r="A11690" s="283"/>
      <c r="B11690" s="284" t="e">
        <f>VLOOKUP(A11690,Lists!B:C,2,FALSE)</f>
        <v>#N/A</v>
      </c>
      <c r="C11690" s="284" t="e">
        <f>VLOOKUP(A11690,Lists!B:D,3,FALSE)</f>
        <v>#N/A</v>
      </c>
      <c r="D11690" s="285"/>
      <c r="E11690" s="285"/>
      <c r="F11690" s="285"/>
      <c r="G11690" s="285"/>
      <c r="H11690" s="278" t="b">
        <f t="shared" si="383"/>
        <v>0</v>
      </c>
      <c r="I11690" s="251"/>
      <c r="J11690" s="285"/>
      <c r="K11690" s="278" t="e">
        <f t="shared" si="384"/>
        <v>#N/A</v>
      </c>
      <c r="L11690" s="286"/>
      <c r="M11690" s="286"/>
    </row>
    <row r="11691" spans="1:13" s="269" customFormat="1" ht="15.5" hidden="1" thickTop="1" thickBot="1" x14ac:dyDescent="0.4">
      <c r="A11691" s="287"/>
      <c r="B11691" s="288" t="e">
        <f>VLOOKUP(A11691,Lists!B:C,2,FALSE)</f>
        <v>#N/A</v>
      </c>
      <c r="C11691" s="288" t="e">
        <f>VLOOKUP(A11691,Lists!B:D,3,FALSE)</f>
        <v>#N/A</v>
      </c>
      <c r="D11691" s="289"/>
      <c r="E11691" s="289"/>
      <c r="F11691" s="289"/>
      <c r="G11691" s="289"/>
      <c r="H11691" s="278" t="b">
        <f t="shared" si="383"/>
        <v>0</v>
      </c>
      <c r="I11691" s="252"/>
      <c r="J11691" s="289"/>
      <c r="K11691" s="278" t="e">
        <f t="shared" si="384"/>
        <v>#N/A</v>
      </c>
      <c r="L11691" s="290"/>
      <c r="M11691" s="290"/>
    </row>
    <row r="11692" spans="1:13" s="269" customFormat="1" ht="15.5" hidden="1" thickTop="1" thickBot="1" x14ac:dyDescent="0.4">
      <c r="A11692" s="283"/>
      <c r="B11692" s="284" t="e">
        <f>VLOOKUP(A11692,Lists!B:C,2,FALSE)</f>
        <v>#N/A</v>
      </c>
      <c r="C11692" s="284" t="e">
        <f>VLOOKUP(A11692,Lists!B:D,3,FALSE)</f>
        <v>#N/A</v>
      </c>
      <c r="D11692" s="285"/>
      <c r="E11692" s="285"/>
      <c r="F11692" s="285"/>
      <c r="G11692" s="285"/>
      <c r="H11692" s="278" t="b">
        <f t="shared" si="383"/>
        <v>0</v>
      </c>
      <c r="I11692" s="251"/>
      <c r="J11692" s="285"/>
      <c r="K11692" s="278" t="e">
        <f t="shared" si="384"/>
        <v>#N/A</v>
      </c>
      <c r="L11692" s="286"/>
      <c r="M11692" s="286"/>
    </row>
    <row r="11693" spans="1:13" s="269" customFormat="1" ht="15.5" hidden="1" thickTop="1" thickBot="1" x14ac:dyDescent="0.4">
      <c r="A11693" s="287"/>
      <c r="B11693" s="288" t="e">
        <f>VLOOKUP(A11693,Lists!B:C,2,FALSE)</f>
        <v>#N/A</v>
      </c>
      <c r="C11693" s="288" t="e">
        <f>VLOOKUP(A11693,Lists!B:D,3,FALSE)</f>
        <v>#N/A</v>
      </c>
      <c r="D11693" s="289"/>
      <c r="E11693" s="289"/>
      <c r="F11693" s="289"/>
      <c r="G11693" s="289"/>
      <c r="H11693" s="278" t="b">
        <f t="shared" si="383"/>
        <v>0</v>
      </c>
      <c r="I11693" s="252"/>
      <c r="J11693" s="289"/>
      <c r="K11693" s="278" t="e">
        <f t="shared" si="384"/>
        <v>#N/A</v>
      </c>
      <c r="L11693" s="290"/>
      <c r="M11693" s="290"/>
    </row>
    <row r="11694" spans="1:13" s="269" customFormat="1" ht="15.5" hidden="1" thickTop="1" thickBot="1" x14ac:dyDescent="0.4">
      <c r="A11694" s="283"/>
      <c r="B11694" s="284" t="e">
        <f>VLOOKUP(A11694,Lists!B:C,2,FALSE)</f>
        <v>#N/A</v>
      </c>
      <c r="C11694" s="284" t="e">
        <f>VLOOKUP(A11694,Lists!B:D,3,FALSE)</f>
        <v>#N/A</v>
      </c>
      <c r="D11694" s="285"/>
      <c r="E11694" s="285"/>
      <c r="F11694" s="285"/>
      <c r="G11694" s="285"/>
      <c r="H11694" s="278" t="b">
        <f t="shared" si="383"/>
        <v>0</v>
      </c>
      <c r="I11694" s="251"/>
      <c r="J11694" s="285"/>
      <c r="K11694" s="278" t="e">
        <f t="shared" si="384"/>
        <v>#N/A</v>
      </c>
      <c r="L11694" s="286"/>
      <c r="M11694" s="286"/>
    </row>
    <row r="11695" spans="1:13" s="269" customFormat="1" ht="15.5" hidden="1" thickTop="1" thickBot="1" x14ac:dyDescent="0.4">
      <c r="A11695" s="287"/>
      <c r="B11695" s="288" t="e">
        <f>VLOOKUP(A11695,Lists!B:C,2,FALSE)</f>
        <v>#N/A</v>
      </c>
      <c r="C11695" s="288" t="e">
        <f>VLOOKUP(A11695,Lists!B:D,3,FALSE)</f>
        <v>#N/A</v>
      </c>
      <c r="D11695" s="289"/>
      <c r="E11695" s="289"/>
      <c r="F11695" s="289"/>
      <c r="G11695" s="289"/>
      <c r="H11695" s="278" t="b">
        <f t="shared" si="383"/>
        <v>0</v>
      </c>
      <c r="I11695" s="252"/>
      <c r="J11695" s="289"/>
      <c r="K11695" s="278" t="e">
        <f t="shared" si="384"/>
        <v>#N/A</v>
      </c>
      <c r="L11695" s="290"/>
      <c r="M11695" s="290"/>
    </row>
    <row r="11696" spans="1:13" s="269" customFormat="1" ht="15.5" hidden="1" thickTop="1" thickBot="1" x14ac:dyDescent="0.4">
      <c r="A11696" s="283"/>
      <c r="B11696" s="284" t="e">
        <f>VLOOKUP(A11696,Lists!B:C,2,FALSE)</f>
        <v>#N/A</v>
      </c>
      <c r="C11696" s="284" t="e">
        <f>VLOOKUP(A11696,Lists!B:D,3,FALSE)</f>
        <v>#N/A</v>
      </c>
      <c r="D11696" s="285"/>
      <c r="E11696" s="285"/>
      <c r="F11696" s="285"/>
      <c r="G11696" s="285"/>
      <c r="H11696" s="278" t="b">
        <f t="shared" si="383"/>
        <v>0</v>
      </c>
      <c r="I11696" s="251"/>
      <c r="J11696" s="285"/>
      <c r="K11696" s="278" t="e">
        <f t="shared" si="384"/>
        <v>#N/A</v>
      </c>
      <c r="L11696" s="286"/>
      <c r="M11696" s="286"/>
    </row>
    <row r="11697" spans="1:13" s="269" customFormat="1" ht="15.5" hidden="1" thickTop="1" thickBot="1" x14ac:dyDescent="0.4">
      <c r="A11697" s="287"/>
      <c r="B11697" s="288" t="e">
        <f>VLOOKUP(A11697,Lists!B:C,2,FALSE)</f>
        <v>#N/A</v>
      </c>
      <c r="C11697" s="288" t="e">
        <f>VLOOKUP(A11697,Lists!B:D,3,FALSE)</f>
        <v>#N/A</v>
      </c>
      <c r="D11697" s="289"/>
      <c r="E11697" s="289"/>
      <c r="F11697" s="289"/>
      <c r="G11697" s="289"/>
      <c r="H11697" s="278" t="b">
        <f t="shared" si="383"/>
        <v>0</v>
      </c>
      <c r="I11697" s="252"/>
      <c r="J11697" s="289"/>
      <c r="K11697" s="278" t="e">
        <f t="shared" si="384"/>
        <v>#N/A</v>
      </c>
      <c r="L11697" s="290"/>
      <c r="M11697" s="290"/>
    </row>
    <row r="11698" spans="1:13" s="269" customFormat="1" ht="15.5" hidden="1" thickTop="1" thickBot="1" x14ac:dyDescent="0.4">
      <c r="A11698" s="283"/>
      <c r="B11698" s="284" t="e">
        <f>VLOOKUP(A11698,Lists!B:C,2,FALSE)</f>
        <v>#N/A</v>
      </c>
      <c r="C11698" s="284" t="e">
        <f>VLOOKUP(A11698,Lists!B:D,3,FALSE)</f>
        <v>#N/A</v>
      </c>
      <c r="D11698" s="285"/>
      <c r="E11698" s="285"/>
      <c r="F11698" s="285"/>
      <c r="G11698" s="285"/>
      <c r="H11698" s="278" t="b">
        <f t="shared" si="383"/>
        <v>0</v>
      </c>
      <c r="I11698" s="251"/>
      <c r="J11698" s="285"/>
      <c r="K11698" s="278" t="e">
        <f t="shared" si="384"/>
        <v>#N/A</v>
      </c>
      <c r="L11698" s="286"/>
      <c r="M11698" s="286"/>
    </row>
    <row r="11699" spans="1:13" s="269" customFormat="1" ht="15.5" hidden="1" thickTop="1" thickBot="1" x14ac:dyDescent="0.4">
      <c r="A11699" s="287"/>
      <c r="B11699" s="288" t="e">
        <f>VLOOKUP(A11699,Lists!B:C,2,FALSE)</f>
        <v>#N/A</v>
      </c>
      <c r="C11699" s="288" t="e">
        <f>VLOOKUP(A11699,Lists!B:D,3,FALSE)</f>
        <v>#N/A</v>
      </c>
      <c r="D11699" s="289"/>
      <c r="E11699" s="289"/>
      <c r="F11699" s="289"/>
      <c r="G11699" s="289"/>
      <c r="H11699" s="278" t="b">
        <f t="shared" si="383"/>
        <v>0</v>
      </c>
      <c r="I11699" s="252"/>
      <c r="J11699" s="289"/>
      <c r="K11699" s="278" t="e">
        <f t="shared" si="384"/>
        <v>#N/A</v>
      </c>
      <c r="L11699" s="290"/>
      <c r="M11699" s="290"/>
    </row>
    <row r="11700" spans="1:13" s="269" customFormat="1" ht="15.5" hidden="1" thickTop="1" thickBot="1" x14ac:dyDescent="0.4">
      <c r="A11700" s="283"/>
      <c r="B11700" s="284" t="e">
        <f>VLOOKUP(A11700,Lists!B:C,2,FALSE)</f>
        <v>#N/A</v>
      </c>
      <c r="C11700" s="284" t="e">
        <f>VLOOKUP(A11700,Lists!B:D,3,FALSE)</f>
        <v>#N/A</v>
      </c>
      <c r="D11700" s="285"/>
      <c r="E11700" s="285"/>
      <c r="F11700" s="285"/>
      <c r="G11700" s="285"/>
      <c r="H11700" s="278" t="b">
        <f t="shared" si="383"/>
        <v>0</v>
      </c>
      <c r="I11700" s="251"/>
      <c r="J11700" s="285"/>
      <c r="K11700" s="278" t="e">
        <f t="shared" si="384"/>
        <v>#N/A</v>
      </c>
      <c r="L11700" s="286"/>
      <c r="M11700" s="286"/>
    </row>
    <row r="11701" spans="1:13" s="269" customFormat="1" ht="15.5" hidden="1" thickTop="1" thickBot="1" x14ac:dyDescent="0.4">
      <c r="A11701" s="287"/>
      <c r="B11701" s="288" t="e">
        <f>VLOOKUP(A11701,Lists!B:C,2,FALSE)</f>
        <v>#N/A</v>
      </c>
      <c r="C11701" s="288" t="e">
        <f>VLOOKUP(A11701,Lists!B:D,3,FALSE)</f>
        <v>#N/A</v>
      </c>
      <c r="D11701" s="289"/>
      <c r="E11701" s="289"/>
      <c r="F11701" s="289"/>
      <c r="G11701" s="289"/>
      <c r="H11701" s="278" t="b">
        <f t="shared" si="383"/>
        <v>0</v>
      </c>
      <c r="I11701" s="252"/>
      <c r="J11701" s="289"/>
      <c r="K11701" s="278" t="e">
        <f t="shared" si="384"/>
        <v>#N/A</v>
      </c>
      <c r="L11701" s="290"/>
      <c r="M11701" s="290"/>
    </row>
    <row r="11702" spans="1:13" s="269" customFormat="1" ht="15.5" hidden="1" thickTop="1" thickBot="1" x14ac:dyDescent="0.4">
      <c r="A11702" s="283"/>
      <c r="B11702" s="284" t="e">
        <f>VLOOKUP(A11702,Lists!B:C,2,FALSE)</f>
        <v>#N/A</v>
      </c>
      <c r="C11702" s="284" t="e">
        <f>VLOOKUP(A11702,Lists!B:D,3,FALSE)</f>
        <v>#N/A</v>
      </c>
      <c r="D11702" s="285"/>
      <c r="E11702" s="285"/>
      <c r="F11702" s="285"/>
      <c r="G11702" s="285"/>
      <c r="H11702" s="278" t="b">
        <f t="shared" si="383"/>
        <v>0</v>
      </c>
      <c r="I11702" s="251"/>
      <c r="J11702" s="285"/>
      <c r="K11702" s="278" t="e">
        <f t="shared" si="384"/>
        <v>#N/A</v>
      </c>
      <c r="L11702" s="286"/>
      <c r="M11702" s="286"/>
    </row>
    <row r="11703" spans="1:13" s="269" customFormat="1" ht="15.5" hidden="1" thickTop="1" thickBot="1" x14ac:dyDescent="0.4">
      <c r="A11703" s="287"/>
      <c r="B11703" s="288" t="e">
        <f>VLOOKUP(A11703,Lists!B:C,2,FALSE)</f>
        <v>#N/A</v>
      </c>
      <c r="C11703" s="288" t="e">
        <f>VLOOKUP(A11703,Lists!B:D,3,FALSE)</f>
        <v>#N/A</v>
      </c>
      <c r="D11703" s="289"/>
      <c r="E11703" s="289"/>
      <c r="F11703" s="289"/>
      <c r="G11703" s="289"/>
      <c r="H11703" s="278" t="b">
        <f t="shared" si="383"/>
        <v>0</v>
      </c>
      <c r="I11703" s="252"/>
      <c r="J11703" s="289"/>
      <c r="K11703" s="278" t="e">
        <f t="shared" si="384"/>
        <v>#N/A</v>
      </c>
      <c r="L11703" s="290"/>
      <c r="M11703" s="290"/>
    </row>
    <row r="11704" spans="1:13" s="269" customFormat="1" ht="15.5" hidden="1" thickTop="1" thickBot="1" x14ac:dyDescent="0.4">
      <c r="A11704" s="283"/>
      <c r="B11704" s="284" t="e">
        <f>VLOOKUP(A11704,Lists!B:C,2,FALSE)</f>
        <v>#N/A</v>
      </c>
      <c r="C11704" s="284" t="e">
        <f>VLOOKUP(A11704,Lists!B:D,3,FALSE)</f>
        <v>#N/A</v>
      </c>
      <c r="D11704" s="285"/>
      <c r="E11704" s="285"/>
      <c r="F11704" s="285"/>
      <c r="G11704" s="285"/>
      <c r="H11704" s="278" t="b">
        <f t="shared" si="383"/>
        <v>0</v>
      </c>
      <c r="I11704" s="251"/>
      <c r="J11704" s="285"/>
      <c r="K11704" s="278" t="e">
        <f t="shared" si="384"/>
        <v>#N/A</v>
      </c>
      <c r="L11704" s="286"/>
      <c r="M11704" s="286"/>
    </row>
    <row r="11705" spans="1:13" s="269" customFormat="1" ht="15.5" hidden="1" thickTop="1" thickBot="1" x14ac:dyDescent="0.4">
      <c r="A11705" s="287"/>
      <c r="B11705" s="288" t="e">
        <f>VLOOKUP(A11705,Lists!B:C,2,FALSE)</f>
        <v>#N/A</v>
      </c>
      <c r="C11705" s="288" t="e">
        <f>VLOOKUP(A11705,Lists!B:D,3,FALSE)</f>
        <v>#N/A</v>
      </c>
      <c r="D11705" s="289"/>
      <c r="E11705" s="289"/>
      <c r="F11705" s="289"/>
      <c r="G11705" s="289"/>
      <c r="H11705" s="278" t="b">
        <f t="shared" ref="H11705:H11768" si="385">IF(G11705="x","x",IF(G11705="Low",3,IF(G11705="Medium",2,IF(G11705="High",1,FALSE))))</f>
        <v>0</v>
      </c>
      <c r="I11705" s="252"/>
      <c r="J11705" s="289"/>
      <c r="K11705" s="278" t="e">
        <f t="shared" si="384"/>
        <v>#N/A</v>
      </c>
      <c r="L11705" s="290"/>
      <c r="M11705" s="290"/>
    </row>
    <row r="11706" spans="1:13" s="269" customFormat="1" ht="15.5" hidden="1" thickTop="1" thickBot="1" x14ac:dyDescent="0.4">
      <c r="A11706" s="283"/>
      <c r="B11706" s="284" t="e">
        <f>VLOOKUP(A11706,Lists!B:C,2,FALSE)</f>
        <v>#N/A</v>
      </c>
      <c r="C11706" s="284" t="e">
        <f>VLOOKUP(A11706,Lists!B:D,3,FALSE)</f>
        <v>#N/A</v>
      </c>
      <c r="D11706" s="285"/>
      <c r="E11706" s="285"/>
      <c r="F11706" s="285"/>
      <c r="G11706" s="285"/>
      <c r="H11706" s="278" t="b">
        <f t="shared" si="385"/>
        <v>0</v>
      </c>
      <c r="I11706" s="251"/>
      <c r="J11706" s="285"/>
      <c r="K11706" s="278" t="e">
        <f t="shared" si="384"/>
        <v>#N/A</v>
      </c>
      <c r="L11706" s="286"/>
      <c r="M11706" s="286"/>
    </row>
    <row r="11707" spans="1:13" s="269" customFormat="1" ht="15.5" hidden="1" thickTop="1" thickBot="1" x14ac:dyDescent="0.4">
      <c r="A11707" s="287"/>
      <c r="B11707" s="288" t="e">
        <f>VLOOKUP(A11707,Lists!B:C,2,FALSE)</f>
        <v>#N/A</v>
      </c>
      <c r="C11707" s="288" t="e">
        <f>VLOOKUP(A11707,Lists!B:D,3,FALSE)</f>
        <v>#N/A</v>
      </c>
      <c r="D11707" s="289"/>
      <c r="E11707" s="289"/>
      <c r="F11707" s="289"/>
      <c r="G11707" s="289"/>
      <c r="H11707" s="278" t="b">
        <f t="shared" si="385"/>
        <v>0</v>
      </c>
      <c r="I11707" s="252"/>
      <c r="J11707" s="289"/>
      <c r="K11707" s="278" t="e">
        <f t="shared" si="384"/>
        <v>#N/A</v>
      </c>
      <c r="L11707" s="290"/>
      <c r="M11707" s="290"/>
    </row>
    <row r="11708" spans="1:13" s="269" customFormat="1" ht="15.5" hidden="1" thickTop="1" thickBot="1" x14ac:dyDescent="0.4">
      <c r="A11708" s="283"/>
      <c r="B11708" s="284" t="e">
        <f>VLOOKUP(A11708,Lists!B:C,2,FALSE)</f>
        <v>#N/A</v>
      </c>
      <c r="C11708" s="284" t="e">
        <f>VLOOKUP(A11708,Lists!B:D,3,FALSE)</f>
        <v>#N/A</v>
      </c>
      <c r="D11708" s="285"/>
      <c r="E11708" s="285"/>
      <c r="F11708" s="285"/>
      <c r="G11708" s="285"/>
      <c r="H11708" s="278" t="b">
        <f t="shared" si="385"/>
        <v>0</v>
      </c>
      <c r="I11708" s="251"/>
      <c r="J11708" s="285"/>
      <c r="K11708" s="278" t="e">
        <f t="shared" ref="K11708:K11771" si="386">B11708&amp;""&amp;D11708</f>
        <v>#N/A</v>
      </c>
      <c r="L11708" s="286"/>
      <c r="M11708" s="286"/>
    </row>
    <row r="11709" spans="1:13" s="269" customFormat="1" ht="15.5" hidden="1" thickTop="1" thickBot="1" x14ac:dyDescent="0.4">
      <c r="A11709" s="287"/>
      <c r="B11709" s="288" t="e">
        <f>VLOOKUP(A11709,Lists!B:C,2,FALSE)</f>
        <v>#N/A</v>
      </c>
      <c r="C11709" s="288" t="e">
        <f>VLOOKUP(A11709,Lists!B:D,3,FALSE)</f>
        <v>#N/A</v>
      </c>
      <c r="D11709" s="289"/>
      <c r="E11709" s="289"/>
      <c r="F11709" s="289"/>
      <c r="G11709" s="289"/>
      <c r="H11709" s="278" t="b">
        <f t="shared" si="385"/>
        <v>0</v>
      </c>
      <c r="I11709" s="252"/>
      <c r="J11709" s="289"/>
      <c r="K11709" s="278" t="e">
        <f t="shared" si="386"/>
        <v>#N/A</v>
      </c>
      <c r="L11709" s="290"/>
      <c r="M11709" s="290"/>
    </row>
    <row r="11710" spans="1:13" s="269" customFormat="1" ht="15.5" hidden="1" thickTop="1" thickBot="1" x14ac:dyDescent="0.4">
      <c r="A11710" s="283"/>
      <c r="B11710" s="284" t="e">
        <f>VLOOKUP(A11710,Lists!B:C,2,FALSE)</f>
        <v>#N/A</v>
      </c>
      <c r="C11710" s="284" t="e">
        <f>VLOOKUP(A11710,Lists!B:D,3,FALSE)</f>
        <v>#N/A</v>
      </c>
      <c r="D11710" s="285"/>
      <c r="E11710" s="285"/>
      <c r="F11710" s="285"/>
      <c r="G11710" s="285"/>
      <c r="H11710" s="278" t="b">
        <f t="shared" si="385"/>
        <v>0</v>
      </c>
      <c r="I11710" s="251"/>
      <c r="J11710" s="285"/>
      <c r="K11710" s="278" t="e">
        <f t="shared" si="386"/>
        <v>#N/A</v>
      </c>
      <c r="L11710" s="286"/>
      <c r="M11710" s="286"/>
    </row>
    <row r="11711" spans="1:13" s="269" customFormat="1" ht="15.5" hidden="1" thickTop="1" thickBot="1" x14ac:dyDescent="0.4">
      <c r="A11711" s="287"/>
      <c r="B11711" s="288" t="e">
        <f>VLOOKUP(A11711,Lists!B:C,2,FALSE)</f>
        <v>#N/A</v>
      </c>
      <c r="C11711" s="288" t="e">
        <f>VLOOKUP(A11711,Lists!B:D,3,FALSE)</f>
        <v>#N/A</v>
      </c>
      <c r="D11711" s="289"/>
      <c r="E11711" s="289"/>
      <c r="F11711" s="289"/>
      <c r="G11711" s="289"/>
      <c r="H11711" s="278" t="b">
        <f t="shared" si="385"/>
        <v>0</v>
      </c>
      <c r="I11711" s="252"/>
      <c r="J11711" s="289"/>
      <c r="K11711" s="278" t="e">
        <f t="shared" si="386"/>
        <v>#N/A</v>
      </c>
      <c r="L11711" s="290"/>
      <c r="M11711" s="290"/>
    </row>
    <row r="11712" spans="1:13" s="269" customFormat="1" ht="15.5" hidden="1" thickTop="1" thickBot="1" x14ac:dyDescent="0.4">
      <c r="A11712" s="283"/>
      <c r="B11712" s="284" t="e">
        <f>VLOOKUP(A11712,Lists!B:C,2,FALSE)</f>
        <v>#N/A</v>
      </c>
      <c r="C11712" s="284" t="e">
        <f>VLOOKUP(A11712,Lists!B:D,3,FALSE)</f>
        <v>#N/A</v>
      </c>
      <c r="D11712" s="285"/>
      <c r="E11712" s="285"/>
      <c r="F11712" s="285"/>
      <c r="G11712" s="285"/>
      <c r="H11712" s="278" t="b">
        <f t="shared" si="385"/>
        <v>0</v>
      </c>
      <c r="I11712" s="251"/>
      <c r="J11712" s="285"/>
      <c r="K11712" s="278" t="e">
        <f t="shared" si="386"/>
        <v>#N/A</v>
      </c>
      <c r="L11712" s="286"/>
      <c r="M11712" s="286"/>
    </row>
    <row r="11713" spans="1:13" s="269" customFormat="1" ht="15.5" hidden="1" thickTop="1" thickBot="1" x14ac:dyDescent="0.4">
      <c r="A11713" s="268"/>
      <c r="B11713" s="249" t="e">
        <f>VLOOKUP(A11713,Lists!B:C,2,FALSE)</f>
        <v>#N/A</v>
      </c>
      <c r="C11713" s="277" t="e">
        <f>VLOOKUP(A11713,Lists!B:D,3,FALSE)</f>
        <v>#N/A</v>
      </c>
      <c r="D11713" s="268"/>
      <c r="E11713" s="268"/>
      <c r="F11713" s="268"/>
      <c r="G11713" s="268"/>
      <c r="H11713" s="250" t="b">
        <f t="shared" si="385"/>
        <v>0</v>
      </c>
      <c r="I11713" s="268"/>
      <c r="J11713" s="268"/>
      <c r="K11713" s="278" t="e">
        <f t="shared" si="386"/>
        <v>#N/A</v>
      </c>
      <c r="L11713" s="279"/>
      <c r="M11713" s="268"/>
    </row>
    <row r="11714" spans="1:13" s="269" customFormat="1" ht="15.5" hidden="1" thickTop="1" thickBot="1" x14ac:dyDescent="0.4">
      <c r="A11714" s="267"/>
      <c r="B11714" s="250" t="e">
        <f>VLOOKUP(A11714,Lists!B:C,2,FALSE)</f>
        <v>#N/A</v>
      </c>
      <c r="C11714" s="278" t="e">
        <f>VLOOKUP(A11714,Lists!B:D,3,FALSE)</f>
        <v>#N/A</v>
      </c>
      <c r="D11714" s="267"/>
      <c r="E11714" s="267"/>
      <c r="F11714" s="267"/>
      <c r="G11714" s="267"/>
      <c r="H11714" s="249" t="b">
        <f t="shared" si="385"/>
        <v>0</v>
      </c>
      <c r="I11714" s="267"/>
      <c r="J11714" s="267"/>
      <c r="K11714" s="278" t="e">
        <f t="shared" si="386"/>
        <v>#N/A</v>
      </c>
      <c r="L11714" s="280"/>
      <c r="M11714" s="267"/>
    </row>
    <row r="11715" spans="1:13" s="269" customFormat="1" ht="15.5" hidden="1" thickTop="1" thickBot="1" x14ac:dyDescent="0.4">
      <c r="A11715" s="268"/>
      <c r="B11715" s="249" t="e">
        <f>VLOOKUP(A11715,Lists!B:C,2,FALSE)</f>
        <v>#N/A</v>
      </c>
      <c r="C11715" s="277" t="e">
        <f>VLOOKUP(A11715,Lists!B:D,3,FALSE)</f>
        <v>#N/A</v>
      </c>
      <c r="D11715" s="268"/>
      <c r="E11715" s="268"/>
      <c r="F11715" s="268"/>
      <c r="G11715" s="268"/>
      <c r="H11715" s="250" t="b">
        <f t="shared" si="385"/>
        <v>0</v>
      </c>
      <c r="I11715" s="268"/>
      <c r="J11715" s="268"/>
      <c r="K11715" s="278" t="e">
        <f t="shared" si="386"/>
        <v>#N/A</v>
      </c>
      <c r="L11715" s="279"/>
      <c r="M11715" s="268"/>
    </row>
    <row r="11716" spans="1:13" s="269" customFormat="1" ht="15.5" hidden="1" thickTop="1" thickBot="1" x14ac:dyDescent="0.4">
      <c r="A11716" s="267"/>
      <c r="B11716" s="250" t="e">
        <f>VLOOKUP(A11716,Lists!B:C,2,FALSE)</f>
        <v>#N/A</v>
      </c>
      <c r="C11716" s="278" t="e">
        <f>VLOOKUP(A11716,Lists!B:D,3,FALSE)</f>
        <v>#N/A</v>
      </c>
      <c r="D11716" s="267"/>
      <c r="E11716" s="267"/>
      <c r="F11716" s="267"/>
      <c r="G11716" s="267"/>
      <c r="H11716" s="249" t="b">
        <f t="shared" si="385"/>
        <v>0</v>
      </c>
      <c r="I11716" s="267"/>
      <c r="J11716" s="267"/>
      <c r="K11716" s="278" t="e">
        <f t="shared" si="386"/>
        <v>#N/A</v>
      </c>
      <c r="L11716" s="280"/>
      <c r="M11716" s="267"/>
    </row>
    <row r="11717" spans="1:13" s="269" customFormat="1" ht="15.5" hidden="1" thickTop="1" thickBot="1" x14ac:dyDescent="0.4">
      <c r="A11717" s="268"/>
      <c r="B11717" s="249" t="e">
        <f>VLOOKUP(A11717,Lists!B:C,2,FALSE)</f>
        <v>#N/A</v>
      </c>
      <c r="C11717" s="277" t="e">
        <f>VLOOKUP(A11717,Lists!B:D,3,FALSE)</f>
        <v>#N/A</v>
      </c>
      <c r="D11717" s="268"/>
      <c r="E11717" s="268"/>
      <c r="F11717" s="268"/>
      <c r="G11717" s="268"/>
      <c r="H11717" s="250" t="b">
        <f t="shared" si="385"/>
        <v>0</v>
      </c>
      <c r="I11717" s="268"/>
      <c r="J11717" s="268"/>
      <c r="K11717" s="278" t="e">
        <f t="shared" si="386"/>
        <v>#N/A</v>
      </c>
      <c r="L11717" s="279"/>
      <c r="M11717" s="268"/>
    </row>
    <row r="11718" spans="1:13" s="269" customFormat="1" ht="15.5" hidden="1" thickTop="1" thickBot="1" x14ac:dyDescent="0.4">
      <c r="A11718" s="267"/>
      <c r="B11718" s="250" t="e">
        <f>VLOOKUP(A11718,Lists!B:C,2,FALSE)</f>
        <v>#N/A</v>
      </c>
      <c r="C11718" s="278" t="e">
        <f>VLOOKUP(A11718,Lists!B:D,3,FALSE)</f>
        <v>#N/A</v>
      </c>
      <c r="D11718" s="267"/>
      <c r="E11718" s="267"/>
      <c r="F11718" s="267"/>
      <c r="G11718" s="267"/>
      <c r="H11718" s="249" t="b">
        <f t="shared" si="385"/>
        <v>0</v>
      </c>
      <c r="I11718" s="267"/>
      <c r="J11718" s="267"/>
      <c r="K11718" s="278" t="e">
        <f t="shared" si="386"/>
        <v>#N/A</v>
      </c>
      <c r="L11718" s="280"/>
      <c r="M11718" s="267"/>
    </row>
    <row r="11719" spans="1:13" s="269" customFormat="1" ht="15.5" hidden="1" thickTop="1" thickBot="1" x14ac:dyDescent="0.4">
      <c r="A11719" s="268"/>
      <c r="B11719" s="249" t="e">
        <f>VLOOKUP(A11719,Lists!B:C,2,FALSE)</f>
        <v>#N/A</v>
      </c>
      <c r="C11719" s="277" t="e">
        <f>VLOOKUP(A11719,Lists!B:D,3,FALSE)</f>
        <v>#N/A</v>
      </c>
      <c r="D11719" s="268"/>
      <c r="E11719" s="268"/>
      <c r="F11719" s="268"/>
      <c r="G11719" s="268"/>
      <c r="H11719" s="250" t="b">
        <f t="shared" si="385"/>
        <v>0</v>
      </c>
      <c r="I11719" s="268"/>
      <c r="J11719" s="268"/>
      <c r="K11719" s="278" t="e">
        <f t="shared" si="386"/>
        <v>#N/A</v>
      </c>
      <c r="L11719" s="279"/>
      <c r="M11719" s="268"/>
    </row>
    <row r="11720" spans="1:13" s="269" customFormat="1" ht="15.5" hidden="1" thickTop="1" thickBot="1" x14ac:dyDescent="0.4">
      <c r="A11720" s="267"/>
      <c r="B11720" s="250" t="e">
        <f>VLOOKUP(A11720,Lists!B:C,2,FALSE)</f>
        <v>#N/A</v>
      </c>
      <c r="C11720" s="278" t="e">
        <f>VLOOKUP(A11720,Lists!B:D,3,FALSE)</f>
        <v>#N/A</v>
      </c>
      <c r="D11720" s="267"/>
      <c r="E11720" s="267"/>
      <c r="F11720" s="267"/>
      <c r="G11720" s="267"/>
      <c r="H11720" s="249" t="b">
        <f t="shared" si="385"/>
        <v>0</v>
      </c>
      <c r="I11720" s="267"/>
      <c r="J11720" s="267"/>
      <c r="K11720" s="278" t="e">
        <f t="shared" si="386"/>
        <v>#N/A</v>
      </c>
      <c r="L11720" s="280"/>
      <c r="M11720" s="267"/>
    </row>
    <row r="11721" spans="1:13" s="269" customFormat="1" ht="15.5" hidden="1" thickTop="1" thickBot="1" x14ac:dyDescent="0.4">
      <c r="A11721" s="268"/>
      <c r="B11721" s="249" t="e">
        <f>VLOOKUP(A11721,Lists!B:C,2,FALSE)</f>
        <v>#N/A</v>
      </c>
      <c r="C11721" s="277" t="e">
        <f>VLOOKUP(A11721,Lists!B:D,3,FALSE)</f>
        <v>#N/A</v>
      </c>
      <c r="D11721" s="268"/>
      <c r="E11721" s="268"/>
      <c r="F11721" s="268"/>
      <c r="G11721" s="268"/>
      <c r="H11721" s="250" t="b">
        <f t="shared" si="385"/>
        <v>0</v>
      </c>
      <c r="I11721" s="268"/>
      <c r="J11721" s="268"/>
      <c r="K11721" s="278" t="e">
        <f t="shared" si="386"/>
        <v>#N/A</v>
      </c>
      <c r="L11721" s="279"/>
      <c r="M11721" s="268"/>
    </row>
    <row r="11722" spans="1:13" s="269" customFormat="1" ht="15.5" hidden="1" thickTop="1" thickBot="1" x14ac:dyDescent="0.4">
      <c r="A11722" s="267"/>
      <c r="B11722" s="250" t="e">
        <f>VLOOKUP(A11722,Lists!B:C,2,FALSE)</f>
        <v>#N/A</v>
      </c>
      <c r="C11722" s="278" t="e">
        <f>VLOOKUP(A11722,Lists!B:D,3,FALSE)</f>
        <v>#N/A</v>
      </c>
      <c r="D11722" s="267"/>
      <c r="E11722" s="267"/>
      <c r="F11722" s="267"/>
      <c r="G11722" s="267"/>
      <c r="H11722" s="249" t="b">
        <f t="shared" si="385"/>
        <v>0</v>
      </c>
      <c r="I11722" s="267"/>
      <c r="J11722" s="267"/>
      <c r="K11722" s="278" t="e">
        <f t="shared" si="386"/>
        <v>#N/A</v>
      </c>
      <c r="L11722" s="280"/>
      <c r="M11722" s="267"/>
    </row>
    <row r="11723" spans="1:13" s="269" customFormat="1" ht="15.5" hidden="1" thickTop="1" thickBot="1" x14ac:dyDescent="0.4">
      <c r="A11723" s="268"/>
      <c r="B11723" s="249" t="e">
        <f>VLOOKUP(A11723,Lists!B:C,2,FALSE)</f>
        <v>#N/A</v>
      </c>
      <c r="C11723" s="277" t="e">
        <f>VLOOKUP(A11723,Lists!B:D,3,FALSE)</f>
        <v>#N/A</v>
      </c>
      <c r="D11723" s="268"/>
      <c r="E11723" s="268"/>
      <c r="F11723" s="268"/>
      <c r="G11723" s="268"/>
      <c r="H11723" s="250" t="b">
        <f t="shared" si="385"/>
        <v>0</v>
      </c>
      <c r="I11723" s="268"/>
      <c r="J11723" s="268"/>
      <c r="K11723" s="278" t="e">
        <f t="shared" si="386"/>
        <v>#N/A</v>
      </c>
      <c r="L11723" s="279"/>
      <c r="M11723" s="268"/>
    </row>
    <row r="11724" spans="1:13" s="269" customFormat="1" ht="15.5" hidden="1" thickTop="1" thickBot="1" x14ac:dyDescent="0.4">
      <c r="A11724" s="267"/>
      <c r="B11724" s="250" t="e">
        <f>VLOOKUP(A11724,Lists!B:C,2,FALSE)</f>
        <v>#N/A</v>
      </c>
      <c r="C11724" s="278" t="e">
        <f>VLOOKUP(A11724,Lists!B:D,3,FALSE)</f>
        <v>#N/A</v>
      </c>
      <c r="D11724" s="267"/>
      <c r="E11724" s="267"/>
      <c r="F11724" s="267"/>
      <c r="G11724" s="267"/>
      <c r="H11724" s="249" t="b">
        <f t="shared" si="385"/>
        <v>0</v>
      </c>
      <c r="I11724" s="267"/>
      <c r="J11724" s="267"/>
      <c r="K11724" s="278" t="e">
        <f t="shared" si="386"/>
        <v>#N/A</v>
      </c>
      <c r="L11724" s="280"/>
      <c r="M11724" s="267"/>
    </row>
    <row r="11725" spans="1:13" s="269" customFormat="1" ht="15.5" hidden="1" thickTop="1" thickBot="1" x14ac:dyDescent="0.4">
      <c r="A11725" s="268"/>
      <c r="B11725" s="249" t="e">
        <f>VLOOKUP(A11725,Lists!B:C,2,FALSE)</f>
        <v>#N/A</v>
      </c>
      <c r="C11725" s="277" t="e">
        <f>VLOOKUP(A11725,Lists!B:D,3,FALSE)</f>
        <v>#N/A</v>
      </c>
      <c r="D11725" s="268"/>
      <c r="E11725" s="268"/>
      <c r="F11725" s="268"/>
      <c r="G11725" s="268"/>
      <c r="H11725" s="250" t="b">
        <f t="shared" si="385"/>
        <v>0</v>
      </c>
      <c r="I11725" s="268"/>
      <c r="J11725" s="268"/>
      <c r="K11725" s="278" t="e">
        <f t="shared" si="386"/>
        <v>#N/A</v>
      </c>
      <c r="L11725" s="279"/>
      <c r="M11725" s="268"/>
    </row>
    <row r="11726" spans="1:13" s="269" customFormat="1" ht="15.5" hidden="1" thickTop="1" thickBot="1" x14ac:dyDescent="0.4">
      <c r="A11726" s="267"/>
      <c r="B11726" s="250" t="e">
        <f>VLOOKUP(A11726,Lists!B:C,2,FALSE)</f>
        <v>#N/A</v>
      </c>
      <c r="C11726" s="278" t="e">
        <f>VLOOKUP(A11726,Lists!B:D,3,FALSE)</f>
        <v>#N/A</v>
      </c>
      <c r="D11726" s="267"/>
      <c r="E11726" s="267"/>
      <c r="F11726" s="267"/>
      <c r="G11726" s="267"/>
      <c r="H11726" s="249" t="b">
        <f t="shared" si="385"/>
        <v>0</v>
      </c>
      <c r="I11726" s="267"/>
      <c r="J11726" s="267"/>
      <c r="K11726" s="278" t="e">
        <f t="shared" si="386"/>
        <v>#N/A</v>
      </c>
      <c r="L11726" s="280"/>
      <c r="M11726" s="267"/>
    </row>
    <row r="11727" spans="1:13" s="269" customFormat="1" ht="15.5" hidden="1" thickTop="1" thickBot="1" x14ac:dyDescent="0.4">
      <c r="A11727" s="268"/>
      <c r="B11727" s="249" t="e">
        <f>VLOOKUP(A11727,Lists!B:C,2,FALSE)</f>
        <v>#N/A</v>
      </c>
      <c r="C11727" s="277" t="e">
        <f>VLOOKUP(A11727,Lists!B:D,3,FALSE)</f>
        <v>#N/A</v>
      </c>
      <c r="D11727" s="268"/>
      <c r="E11727" s="268"/>
      <c r="F11727" s="268"/>
      <c r="G11727" s="268"/>
      <c r="H11727" s="250" t="b">
        <f t="shared" si="385"/>
        <v>0</v>
      </c>
      <c r="I11727" s="268"/>
      <c r="J11727" s="268"/>
      <c r="K11727" s="278" t="e">
        <f t="shared" si="386"/>
        <v>#N/A</v>
      </c>
      <c r="L11727" s="279"/>
      <c r="M11727" s="268"/>
    </row>
    <row r="11728" spans="1:13" s="269" customFormat="1" ht="15.5" hidden="1" thickTop="1" thickBot="1" x14ac:dyDescent="0.4">
      <c r="A11728" s="267"/>
      <c r="B11728" s="250" t="e">
        <f>VLOOKUP(A11728,Lists!B:C,2,FALSE)</f>
        <v>#N/A</v>
      </c>
      <c r="C11728" s="278" t="e">
        <f>VLOOKUP(A11728,Lists!B:D,3,FALSE)</f>
        <v>#N/A</v>
      </c>
      <c r="D11728" s="267"/>
      <c r="E11728" s="267"/>
      <c r="F11728" s="267"/>
      <c r="G11728" s="267"/>
      <c r="H11728" s="249" t="b">
        <f t="shared" si="385"/>
        <v>0</v>
      </c>
      <c r="I11728" s="267"/>
      <c r="J11728" s="267"/>
      <c r="K11728" s="278" t="e">
        <f t="shared" si="386"/>
        <v>#N/A</v>
      </c>
      <c r="L11728" s="280"/>
      <c r="M11728" s="267"/>
    </row>
    <row r="11729" spans="1:13" s="269" customFormat="1" ht="15.5" hidden="1" thickTop="1" thickBot="1" x14ac:dyDescent="0.4">
      <c r="A11729" s="268"/>
      <c r="B11729" s="249" t="e">
        <f>VLOOKUP(A11729,Lists!B:C,2,FALSE)</f>
        <v>#N/A</v>
      </c>
      <c r="C11729" s="277" t="e">
        <f>VLOOKUP(A11729,Lists!B:D,3,FALSE)</f>
        <v>#N/A</v>
      </c>
      <c r="D11729" s="268"/>
      <c r="E11729" s="268"/>
      <c r="F11729" s="268"/>
      <c r="G11729" s="268"/>
      <c r="H11729" s="250" t="b">
        <f t="shared" si="385"/>
        <v>0</v>
      </c>
      <c r="I11729" s="268"/>
      <c r="J11729" s="268"/>
      <c r="K11729" s="278" t="e">
        <f t="shared" si="386"/>
        <v>#N/A</v>
      </c>
      <c r="L11729" s="279"/>
      <c r="M11729" s="268"/>
    </row>
    <row r="11730" spans="1:13" s="269" customFormat="1" ht="15.5" hidden="1" thickTop="1" thickBot="1" x14ac:dyDescent="0.4">
      <c r="A11730" s="267"/>
      <c r="B11730" s="250" t="e">
        <f>VLOOKUP(A11730,Lists!B:C,2,FALSE)</f>
        <v>#N/A</v>
      </c>
      <c r="C11730" s="278" t="e">
        <f>VLOOKUP(A11730,Lists!B:D,3,FALSE)</f>
        <v>#N/A</v>
      </c>
      <c r="D11730" s="267"/>
      <c r="E11730" s="267"/>
      <c r="F11730" s="267"/>
      <c r="G11730" s="267"/>
      <c r="H11730" s="249" t="b">
        <f t="shared" si="385"/>
        <v>0</v>
      </c>
      <c r="I11730" s="267"/>
      <c r="J11730" s="267"/>
      <c r="K11730" s="278" t="e">
        <f t="shared" si="386"/>
        <v>#N/A</v>
      </c>
      <c r="L11730" s="280"/>
      <c r="M11730" s="267"/>
    </row>
    <row r="11731" spans="1:13" s="269" customFormat="1" ht="15.5" hidden="1" thickTop="1" thickBot="1" x14ac:dyDescent="0.4">
      <c r="A11731" s="268"/>
      <c r="B11731" s="249" t="e">
        <f>VLOOKUP(A11731,Lists!B:C,2,FALSE)</f>
        <v>#N/A</v>
      </c>
      <c r="C11731" s="277" t="e">
        <f>VLOOKUP(A11731,Lists!B:D,3,FALSE)</f>
        <v>#N/A</v>
      </c>
      <c r="D11731" s="268"/>
      <c r="E11731" s="268"/>
      <c r="F11731" s="268"/>
      <c r="G11731" s="268"/>
      <c r="H11731" s="250" t="b">
        <f t="shared" si="385"/>
        <v>0</v>
      </c>
      <c r="I11731" s="268"/>
      <c r="J11731" s="268"/>
      <c r="K11731" s="278" t="e">
        <f t="shared" si="386"/>
        <v>#N/A</v>
      </c>
      <c r="L11731" s="279"/>
      <c r="M11731" s="268"/>
    </row>
    <row r="11732" spans="1:13" s="269" customFormat="1" ht="15.5" hidden="1" thickTop="1" thickBot="1" x14ac:dyDescent="0.4">
      <c r="A11732" s="267"/>
      <c r="B11732" s="250" t="e">
        <f>VLOOKUP(A11732,Lists!B:C,2,FALSE)</f>
        <v>#N/A</v>
      </c>
      <c r="C11732" s="278" t="e">
        <f>VLOOKUP(A11732,Lists!B:D,3,FALSE)</f>
        <v>#N/A</v>
      </c>
      <c r="D11732" s="267"/>
      <c r="E11732" s="267"/>
      <c r="F11732" s="267"/>
      <c r="G11732" s="267"/>
      <c r="H11732" s="249" t="b">
        <f t="shared" si="385"/>
        <v>0</v>
      </c>
      <c r="I11732" s="267"/>
      <c r="J11732" s="267"/>
      <c r="K11732" s="278" t="e">
        <f t="shared" si="386"/>
        <v>#N/A</v>
      </c>
      <c r="L11732" s="280"/>
      <c r="M11732" s="267"/>
    </row>
    <row r="11733" spans="1:13" s="269" customFormat="1" ht="15.5" hidden="1" thickTop="1" thickBot="1" x14ac:dyDescent="0.4">
      <c r="A11733" s="268"/>
      <c r="B11733" s="249" t="e">
        <f>VLOOKUP(A11733,Lists!B:C,2,FALSE)</f>
        <v>#N/A</v>
      </c>
      <c r="C11733" s="277" t="e">
        <f>VLOOKUP(A11733,Lists!B:D,3,FALSE)</f>
        <v>#N/A</v>
      </c>
      <c r="D11733" s="268"/>
      <c r="E11733" s="268"/>
      <c r="F11733" s="268"/>
      <c r="G11733" s="268"/>
      <c r="H11733" s="250" t="b">
        <f t="shared" si="385"/>
        <v>0</v>
      </c>
      <c r="I11733" s="268"/>
      <c r="J11733" s="268"/>
      <c r="K11733" s="278" t="e">
        <f t="shared" si="386"/>
        <v>#N/A</v>
      </c>
      <c r="L11733" s="279"/>
      <c r="M11733" s="268"/>
    </row>
    <row r="11734" spans="1:13" s="269" customFormat="1" ht="15.5" hidden="1" thickTop="1" thickBot="1" x14ac:dyDescent="0.4">
      <c r="A11734" s="267"/>
      <c r="B11734" s="250" t="e">
        <f>VLOOKUP(A11734,Lists!B:C,2,FALSE)</f>
        <v>#N/A</v>
      </c>
      <c r="C11734" s="278" t="e">
        <f>VLOOKUP(A11734,Lists!B:D,3,FALSE)</f>
        <v>#N/A</v>
      </c>
      <c r="D11734" s="267"/>
      <c r="E11734" s="267"/>
      <c r="F11734" s="267"/>
      <c r="G11734" s="267"/>
      <c r="H11734" s="249" t="b">
        <f t="shared" si="385"/>
        <v>0</v>
      </c>
      <c r="I11734" s="267"/>
      <c r="J11734" s="267"/>
      <c r="K11734" s="278" t="e">
        <f t="shared" si="386"/>
        <v>#N/A</v>
      </c>
      <c r="L11734" s="280"/>
      <c r="M11734" s="267"/>
    </row>
    <row r="11735" spans="1:13" s="269" customFormat="1" ht="15.5" hidden="1" thickTop="1" thickBot="1" x14ac:dyDescent="0.4">
      <c r="A11735" s="268"/>
      <c r="B11735" s="249" t="e">
        <f>VLOOKUP(A11735,Lists!B:C,2,FALSE)</f>
        <v>#N/A</v>
      </c>
      <c r="C11735" s="277" t="e">
        <f>VLOOKUP(A11735,Lists!B:D,3,FALSE)</f>
        <v>#N/A</v>
      </c>
      <c r="D11735" s="268"/>
      <c r="E11735" s="268"/>
      <c r="F11735" s="268"/>
      <c r="G11735" s="268"/>
      <c r="H11735" s="250" t="b">
        <f t="shared" si="385"/>
        <v>0</v>
      </c>
      <c r="I11735" s="268"/>
      <c r="J11735" s="268"/>
      <c r="K11735" s="278" t="e">
        <f t="shared" si="386"/>
        <v>#N/A</v>
      </c>
      <c r="L11735" s="279"/>
      <c r="M11735" s="268"/>
    </row>
    <row r="11736" spans="1:13" s="269" customFormat="1" ht="15.5" hidden="1" thickTop="1" thickBot="1" x14ac:dyDescent="0.4">
      <c r="A11736" s="267"/>
      <c r="B11736" s="250" t="e">
        <f>VLOOKUP(A11736,Lists!B:C,2,FALSE)</f>
        <v>#N/A</v>
      </c>
      <c r="C11736" s="278" t="e">
        <f>VLOOKUP(A11736,Lists!B:D,3,FALSE)</f>
        <v>#N/A</v>
      </c>
      <c r="D11736" s="267"/>
      <c r="E11736" s="267"/>
      <c r="F11736" s="267"/>
      <c r="G11736" s="267"/>
      <c r="H11736" s="249" t="b">
        <f t="shared" si="385"/>
        <v>0</v>
      </c>
      <c r="I11736" s="267"/>
      <c r="J11736" s="267"/>
      <c r="K11736" s="278" t="e">
        <f t="shared" si="386"/>
        <v>#N/A</v>
      </c>
      <c r="L11736" s="280"/>
      <c r="M11736" s="267"/>
    </row>
    <row r="11737" spans="1:13" s="269" customFormat="1" ht="15.5" hidden="1" thickTop="1" thickBot="1" x14ac:dyDescent="0.4">
      <c r="A11737" s="268"/>
      <c r="B11737" s="249" t="e">
        <f>VLOOKUP(A11737,Lists!B:C,2,FALSE)</f>
        <v>#N/A</v>
      </c>
      <c r="C11737" s="277" t="e">
        <f>VLOOKUP(A11737,Lists!B:D,3,FALSE)</f>
        <v>#N/A</v>
      </c>
      <c r="D11737" s="268"/>
      <c r="E11737" s="268"/>
      <c r="F11737" s="268"/>
      <c r="G11737" s="268"/>
      <c r="H11737" s="250" t="b">
        <f t="shared" si="385"/>
        <v>0</v>
      </c>
      <c r="I11737" s="268"/>
      <c r="J11737" s="268"/>
      <c r="K11737" s="278" t="e">
        <f t="shared" si="386"/>
        <v>#N/A</v>
      </c>
      <c r="L11737" s="279"/>
      <c r="M11737" s="268"/>
    </row>
    <row r="11738" spans="1:13" s="269" customFormat="1" ht="15.5" hidden="1" thickTop="1" thickBot="1" x14ac:dyDescent="0.4">
      <c r="A11738" s="267"/>
      <c r="B11738" s="250" t="e">
        <f>VLOOKUP(A11738,Lists!B:C,2,FALSE)</f>
        <v>#N/A</v>
      </c>
      <c r="C11738" s="278" t="e">
        <f>VLOOKUP(A11738,Lists!B:D,3,FALSE)</f>
        <v>#N/A</v>
      </c>
      <c r="D11738" s="267"/>
      <c r="E11738" s="267"/>
      <c r="F11738" s="267"/>
      <c r="G11738" s="267"/>
      <c r="H11738" s="249" t="b">
        <f t="shared" si="385"/>
        <v>0</v>
      </c>
      <c r="I11738" s="267"/>
      <c r="J11738" s="267"/>
      <c r="K11738" s="278" t="e">
        <f t="shared" si="386"/>
        <v>#N/A</v>
      </c>
      <c r="L11738" s="280"/>
      <c r="M11738" s="267"/>
    </row>
    <row r="11739" spans="1:13" s="269" customFormat="1" ht="15.5" hidden="1" thickTop="1" thickBot="1" x14ac:dyDescent="0.4">
      <c r="A11739" s="268"/>
      <c r="B11739" s="249" t="e">
        <f>VLOOKUP(A11739,Lists!B:C,2,FALSE)</f>
        <v>#N/A</v>
      </c>
      <c r="C11739" s="277" t="e">
        <f>VLOOKUP(A11739,Lists!B:D,3,FALSE)</f>
        <v>#N/A</v>
      </c>
      <c r="D11739" s="268"/>
      <c r="E11739" s="268"/>
      <c r="F11739" s="268"/>
      <c r="G11739" s="268"/>
      <c r="H11739" s="250" t="b">
        <f t="shared" si="385"/>
        <v>0</v>
      </c>
      <c r="I11739" s="268"/>
      <c r="J11739" s="268"/>
      <c r="K11739" s="278" t="e">
        <f t="shared" si="386"/>
        <v>#N/A</v>
      </c>
      <c r="L11739" s="279"/>
      <c r="M11739" s="268"/>
    </row>
    <row r="11740" spans="1:13" s="269" customFormat="1" ht="15.5" hidden="1" thickTop="1" thickBot="1" x14ac:dyDescent="0.4">
      <c r="A11740" s="267"/>
      <c r="B11740" s="250" t="e">
        <f>VLOOKUP(A11740,Lists!B:C,2,FALSE)</f>
        <v>#N/A</v>
      </c>
      <c r="C11740" s="278" t="e">
        <f>VLOOKUP(A11740,Lists!B:D,3,FALSE)</f>
        <v>#N/A</v>
      </c>
      <c r="D11740" s="267"/>
      <c r="E11740" s="267"/>
      <c r="F11740" s="267"/>
      <c r="G11740" s="267"/>
      <c r="H11740" s="249" t="b">
        <f t="shared" si="385"/>
        <v>0</v>
      </c>
      <c r="I11740" s="267"/>
      <c r="J11740" s="267"/>
      <c r="K11740" s="278" t="e">
        <f t="shared" si="386"/>
        <v>#N/A</v>
      </c>
      <c r="L11740" s="280"/>
      <c r="M11740" s="267"/>
    </row>
    <row r="11741" spans="1:13" s="269" customFormat="1" ht="15.5" hidden="1" thickTop="1" thickBot="1" x14ac:dyDescent="0.4">
      <c r="A11741" s="268"/>
      <c r="B11741" s="249" t="e">
        <f>VLOOKUP(A11741,Lists!B:C,2,FALSE)</f>
        <v>#N/A</v>
      </c>
      <c r="C11741" s="277" t="e">
        <f>VLOOKUP(A11741,Lists!B:D,3,FALSE)</f>
        <v>#N/A</v>
      </c>
      <c r="D11741" s="268"/>
      <c r="E11741" s="268"/>
      <c r="F11741" s="268"/>
      <c r="G11741" s="268"/>
      <c r="H11741" s="250" t="b">
        <f t="shared" si="385"/>
        <v>0</v>
      </c>
      <c r="I11741" s="268"/>
      <c r="J11741" s="268"/>
      <c r="K11741" s="278" t="e">
        <f t="shared" si="386"/>
        <v>#N/A</v>
      </c>
      <c r="L11741" s="279"/>
      <c r="M11741" s="268"/>
    </row>
    <row r="11742" spans="1:13" s="269" customFormat="1" ht="15.5" hidden="1" thickTop="1" thickBot="1" x14ac:dyDescent="0.4">
      <c r="A11742" s="267"/>
      <c r="B11742" s="250" t="e">
        <f>VLOOKUP(A11742,Lists!B:C,2,FALSE)</f>
        <v>#N/A</v>
      </c>
      <c r="C11742" s="278" t="e">
        <f>VLOOKUP(A11742,Lists!B:D,3,FALSE)</f>
        <v>#N/A</v>
      </c>
      <c r="D11742" s="267"/>
      <c r="E11742" s="267"/>
      <c r="F11742" s="267"/>
      <c r="G11742" s="267"/>
      <c r="H11742" s="249" t="b">
        <f t="shared" si="385"/>
        <v>0</v>
      </c>
      <c r="I11742" s="267"/>
      <c r="J11742" s="267"/>
      <c r="K11742" s="278" t="e">
        <f t="shared" si="386"/>
        <v>#N/A</v>
      </c>
      <c r="L11742" s="280"/>
      <c r="M11742" s="267"/>
    </row>
    <row r="11743" spans="1:13" s="269" customFormat="1" ht="15.5" hidden="1" thickTop="1" thickBot="1" x14ac:dyDescent="0.4">
      <c r="A11743" s="268"/>
      <c r="B11743" s="249" t="e">
        <f>VLOOKUP(A11743,Lists!B:C,2,FALSE)</f>
        <v>#N/A</v>
      </c>
      <c r="C11743" s="277" t="e">
        <f>VLOOKUP(A11743,Lists!B:D,3,FALSE)</f>
        <v>#N/A</v>
      </c>
      <c r="D11743" s="268"/>
      <c r="E11743" s="268"/>
      <c r="F11743" s="268"/>
      <c r="G11743" s="268"/>
      <c r="H11743" s="250" t="b">
        <f t="shared" si="385"/>
        <v>0</v>
      </c>
      <c r="I11743" s="268"/>
      <c r="J11743" s="268"/>
      <c r="K11743" s="278" t="e">
        <f t="shared" si="386"/>
        <v>#N/A</v>
      </c>
      <c r="L11743" s="279"/>
      <c r="M11743" s="268"/>
    </row>
    <row r="11744" spans="1:13" s="269" customFormat="1" ht="15.5" hidden="1" thickTop="1" thickBot="1" x14ac:dyDescent="0.4">
      <c r="A11744" s="267"/>
      <c r="B11744" s="250" t="e">
        <f>VLOOKUP(A11744,Lists!B:C,2,FALSE)</f>
        <v>#N/A</v>
      </c>
      <c r="C11744" s="278" t="e">
        <f>VLOOKUP(A11744,Lists!B:D,3,FALSE)</f>
        <v>#N/A</v>
      </c>
      <c r="D11744" s="267"/>
      <c r="E11744" s="267"/>
      <c r="F11744" s="267"/>
      <c r="G11744" s="267"/>
      <c r="H11744" s="249" t="b">
        <f t="shared" si="385"/>
        <v>0</v>
      </c>
      <c r="I11744" s="267"/>
      <c r="J11744" s="267"/>
      <c r="K11744" s="278" t="e">
        <f t="shared" si="386"/>
        <v>#N/A</v>
      </c>
      <c r="L11744" s="280"/>
      <c r="M11744" s="267"/>
    </row>
    <row r="11745" spans="1:13" s="269" customFormat="1" ht="15.5" hidden="1" thickTop="1" thickBot="1" x14ac:dyDescent="0.4">
      <c r="A11745" s="268"/>
      <c r="B11745" s="249" t="e">
        <f>VLOOKUP(A11745,Lists!B:C,2,FALSE)</f>
        <v>#N/A</v>
      </c>
      <c r="C11745" s="277" t="e">
        <f>VLOOKUP(A11745,Lists!B:D,3,FALSE)</f>
        <v>#N/A</v>
      </c>
      <c r="D11745" s="268"/>
      <c r="E11745" s="268"/>
      <c r="F11745" s="268"/>
      <c r="G11745" s="268"/>
      <c r="H11745" s="250" t="b">
        <f t="shared" si="385"/>
        <v>0</v>
      </c>
      <c r="I11745" s="268"/>
      <c r="J11745" s="268"/>
      <c r="K11745" s="278" t="e">
        <f t="shared" si="386"/>
        <v>#N/A</v>
      </c>
      <c r="L11745" s="279"/>
      <c r="M11745" s="268"/>
    </row>
    <row r="11746" spans="1:13" s="269" customFormat="1" ht="15.5" hidden="1" thickTop="1" thickBot="1" x14ac:dyDescent="0.4">
      <c r="A11746" s="267"/>
      <c r="B11746" s="250" t="e">
        <f>VLOOKUP(A11746,Lists!B:C,2,FALSE)</f>
        <v>#N/A</v>
      </c>
      <c r="C11746" s="278" t="e">
        <f>VLOOKUP(A11746,Lists!B:D,3,FALSE)</f>
        <v>#N/A</v>
      </c>
      <c r="D11746" s="267"/>
      <c r="E11746" s="267"/>
      <c r="F11746" s="267"/>
      <c r="G11746" s="267"/>
      <c r="H11746" s="249" t="b">
        <f t="shared" si="385"/>
        <v>0</v>
      </c>
      <c r="I11746" s="267"/>
      <c r="J11746" s="267"/>
      <c r="K11746" s="278" t="e">
        <f t="shared" si="386"/>
        <v>#N/A</v>
      </c>
      <c r="L11746" s="280"/>
      <c r="M11746" s="267"/>
    </row>
    <row r="11747" spans="1:13" s="269" customFormat="1" ht="15.5" hidden="1" thickTop="1" thickBot="1" x14ac:dyDescent="0.4">
      <c r="A11747" s="268"/>
      <c r="B11747" s="249" t="e">
        <f>VLOOKUP(A11747,Lists!B:C,2,FALSE)</f>
        <v>#N/A</v>
      </c>
      <c r="C11747" s="277" t="e">
        <f>VLOOKUP(A11747,Lists!B:D,3,FALSE)</f>
        <v>#N/A</v>
      </c>
      <c r="D11747" s="268"/>
      <c r="E11747" s="268"/>
      <c r="F11747" s="268"/>
      <c r="G11747" s="268"/>
      <c r="H11747" s="250" t="b">
        <f t="shared" si="385"/>
        <v>0</v>
      </c>
      <c r="I11747" s="268"/>
      <c r="J11747" s="268"/>
      <c r="K11747" s="278" t="e">
        <f t="shared" si="386"/>
        <v>#N/A</v>
      </c>
      <c r="L11747" s="279"/>
      <c r="M11747" s="268"/>
    </row>
    <row r="11748" spans="1:13" s="269" customFormat="1" ht="15.5" hidden="1" thickTop="1" thickBot="1" x14ac:dyDescent="0.4">
      <c r="A11748" s="267"/>
      <c r="B11748" s="250" t="e">
        <f>VLOOKUP(A11748,Lists!B:C,2,FALSE)</f>
        <v>#N/A</v>
      </c>
      <c r="C11748" s="278" t="e">
        <f>VLOOKUP(A11748,Lists!B:D,3,FALSE)</f>
        <v>#N/A</v>
      </c>
      <c r="D11748" s="267"/>
      <c r="E11748" s="267"/>
      <c r="F11748" s="267"/>
      <c r="G11748" s="267"/>
      <c r="H11748" s="249" t="b">
        <f t="shared" si="385"/>
        <v>0</v>
      </c>
      <c r="I11748" s="267"/>
      <c r="J11748" s="267"/>
      <c r="K11748" s="278" t="e">
        <f t="shared" si="386"/>
        <v>#N/A</v>
      </c>
      <c r="L11748" s="280"/>
      <c r="M11748" s="267"/>
    </row>
    <row r="11749" spans="1:13" s="269" customFormat="1" ht="15.5" hidden="1" thickTop="1" thickBot="1" x14ac:dyDescent="0.4">
      <c r="A11749" s="268"/>
      <c r="B11749" s="249" t="e">
        <f>VLOOKUP(A11749,Lists!B:C,2,FALSE)</f>
        <v>#N/A</v>
      </c>
      <c r="C11749" s="277" t="e">
        <f>VLOOKUP(A11749,Lists!B:D,3,FALSE)</f>
        <v>#N/A</v>
      </c>
      <c r="D11749" s="268"/>
      <c r="E11749" s="268"/>
      <c r="F11749" s="268"/>
      <c r="G11749" s="268"/>
      <c r="H11749" s="250" t="b">
        <f t="shared" si="385"/>
        <v>0</v>
      </c>
      <c r="I11749" s="268"/>
      <c r="J11749" s="268"/>
      <c r="K11749" s="278" t="e">
        <f t="shared" si="386"/>
        <v>#N/A</v>
      </c>
      <c r="L11749" s="279"/>
      <c r="M11749" s="268"/>
    </row>
    <row r="11750" spans="1:13" s="269" customFormat="1" ht="15.5" hidden="1" thickTop="1" thickBot="1" x14ac:dyDescent="0.4">
      <c r="A11750" s="267"/>
      <c r="B11750" s="250" t="e">
        <f>VLOOKUP(A11750,Lists!B:C,2,FALSE)</f>
        <v>#N/A</v>
      </c>
      <c r="C11750" s="278" t="e">
        <f>VLOOKUP(A11750,Lists!B:D,3,FALSE)</f>
        <v>#N/A</v>
      </c>
      <c r="D11750" s="267"/>
      <c r="E11750" s="267"/>
      <c r="F11750" s="267"/>
      <c r="G11750" s="267"/>
      <c r="H11750" s="249" t="b">
        <f t="shared" si="385"/>
        <v>0</v>
      </c>
      <c r="I11750" s="267"/>
      <c r="J11750" s="267"/>
      <c r="K11750" s="278" t="e">
        <f t="shared" si="386"/>
        <v>#N/A</v>
      </c>
      <c r="L11750" s="280"/>
      <c r="M11750" s="267"/>
    </row>
    <row r="11751" spans="1:13" s="269" customFormat="1" ht="15.5" hidden="1" thickTop="1" thickBot="1" x14ac:dyDescent="0.4">
      <c r="A11751" s="268"/>
      <c r="B11751" s="249" t="e">
        <f>VLOOKUP(A11751,Lists!B:C,2,FALSE)</f>
        <v>#N/A</v>
      </c>
      <c r="C11751" s="277" t="e">
        <f>VLOOKUP(A11751,Lists!B:D,3,FALSE)</f>
        <v>#N/A</v>
      </c>
      <c r="D11751" s="268"/>
      <c r="E11751" s="268"/>
      <c r="F11751" s="268"/>
      <c r="G11751" s="268"/>
      <c r="H11751" s="250" t="b">
        <f t="shared" si="385"/>
        <v>0</v>
      </c>
      <c r="I11751" s="268"/>
      <c r="J11751" s="268"/>
      <c r="K11751" s="278" t="e">
        <f t="shared" si="386"/>
        <v>#N/A</v>
      </c>
      <c r="L11751" s="279"/>
      <c r="M11751" s="268"/>
    </row>
    <row r="11752" spans="1:13" s="269" customFormat="1" ht="15.5" hidden="1" thickTop="1" thickBot="1" x14ac:dyDescent="0.4">
      <c r="A11752" s="267"/>
      <c r="B11752" s="250" t="e">
        <f>VLOOKUP(A11752,Lists!B:C,2,FALSE)</f>
        <v>#N/A</v>
      </c>
      <c r="C11752" s="278" t="e">
        <f>VLOOKUP(A11752,Lists!B:D,3,FALSE)</f>
        <v>#N/A</v>
      </c>
      <c r="D11752" s="267"/>
      <c r="E11752" s="267"/>
      <c r="F11752" s="267"/>
      <c r="G11752" s="267"/>
      <c r="H11752" s="249" t="b">
        <f t="shared" si="385"/>
        <v>0</v>
      </c>
      <c r="I11752" s="267"/>
      <c r="J11752" s="267"/>
      <c r="K11752" s="278" t="e">
        <f t="shared" si="386"/>
        <v>#N/A</v>
      </c>
      <c r="L11752" s="280"/>
      <c r="M11752" s="267"/>
    </row>
    <row r="11753" spans="1:13" s="269" customFormat="1" ht="15.5" hidden="1" thickTop="1" thickBot="1" x14ac:dyDescent="0.4">
      <c r="A11753" s="268"/>
      <c r="B11753" s="249" t="e">
        <f>VLOOKUP(A11753,Lists!B:C,2,FALSE)</f>
        <v>#N/A</v>
      </c>
      <c r="C11753" s="277" t="e">
        <f>VLOOKUP(A11753,Lists!B:D,3,FALSE)</f>
        <v>#N/A</v>
      </c>
      <c r="D11753" s="268"/>
      <c r="E11753" s="268"/>
      <c r="F11753" s="268"/>
      <c r="G11753" s="268"/>
      <c r="H11753" s="250" t="b">
        <f t="shared" si="385"/>
        <v>0</v>
      </c>
      <c r="I11753" s="268"/>
      <c r="J11753" s="268"/>
      <c r="K11753" s="278" t="e">
        <f t="shared" si="386"/>
        <v>#N/A</v>
      </c>
      <c r="L11753" s="279"/>
      <c r="M11753" s="268"/>
    </row>
    <row r="11754" spans="1:13" s="269" customFormat="1" ht="15.5" hidden="1" thickTop="1" thickBot="1" x14ac:dyDescent="0.4">
      <c r="A11754" s="267"/>
      <c r="B11754" s="250" t="e">
        <f>VLOOKUP(A11754,Lists!B:C,2,FALSE)</f>
        <v>#N/A</v>
      </c>
      <c r="C11754" s="278" t="e">
        <f>VLOOKUP(A11754,Lists!B:D,3,FALSE)</f>
        <v>#N/A</v>
      </c>
      <c r="D11754" s="267"/>
      <c r="E11754" s="267"/>
      <c r="F11754" s="267"/>
      <c r="G11754" s="267"/>
      <c r="H11754" s="249" t="b">
        <f t="shared" si="385"/>
        <v>0</v>
      </c>
      <c r="I11754" s="267"/>
      <c r="J11754" s="267"/>
      <c r="K11754" s="278" t="e">
        <f t="shared" si="386"/>
        <v>#N/A</v>
      </c>
      <c r="L11754" s="280"/>
      <c r="M11754" s="267"/>
    </row>
    <row r="11755" spans="1:13" s="269" customFormat="1" ht="15.5" hidden="1" thickTop="1" thickBot="1" x14ac:dyDescent="0.4">
      <c r="A11755" s="268"/>
      <c r="B11755" s="249" t="e">
        <f>VLOOKUP(A11755,Lists!B:C,2,FALSE)</f>
        <v>#N/A</v>
      </c>
      <c r="C11755" s="277" t="e">
        <f>VLOOKUP(A11755,Lists!B:D,3,FALSE)</f>
        <v>#N/A</v>
      </c>
      <c r="D11755" s="268"/>
      <c r="E11755" s="268"/>
      <c r="F11755" s="268"/>
      <c r="G11755" s="268"/>
      <c r="H11755" s="250" t="b">
        <f t="shared" si="385"/>
        <v>0</v>
      </c>
      <c r="I11755" s="268"/>
      <c r="J11755" s="268"/>
      <c r="K11755" s="278" t="e">
        <f t="shared" si="386"/>
        <v>#N/A</v>
      </c>
      <c r="L11755" s="279"/>
      <c r="M11755" s="268"/>
    </row>
    <row r="11756" spans="1:13" s="269" customFormat="1" ht="15.5" hidden="1" thickTop="1" thickBot="1" x14ac:dyDescent="0.4">
      <c r="A11756" s="267"/>
      <c r="B11756" s="250" t="e">
        <f>VLOOKUP(A11756,Lists!B:C,2,FALSE)</f>
        <v>#N/A</v>
      </c>
      <c r="C11756" s="278" t="e">
        <f>VLOOKUP(A11756,Lists!B:D,3,FALSE)</f>
        <v>#N/A</v>
      </c>
      <c r="D11756" s="267"/>
      <c r="E11756" s="267"/>
      <c r="F11756" s="267"/>
      <c r="G11756" s="267"/>
      <c r="H11756" s="249" t="b">
        <f t="shared" si="385"/>
        <v>0</v>
      </c>
      <c r="I11756" s="267"/>
      <c r="J11756" s="267"/>
      <c r="K11756" s="278" t="e">
        <f t="shared" si="386"/>
        <v>#N/A</v>
      </c>
      <c r="L11756" s="280"/>
      <c r="M11756" s="267"/>
    </row>
    <row r="11757" spans="1:13" s="269" customFormat="1" ht="15.5" hidden="1" thickTop="1" thickBot="1" x14ac:dyDescent="0.4">
      <c r="A11757" s="268"/>
      <c r="B11757" s="249" t="e">
        <f>VLOOKUP(A11757,Lists!B:C,2,FALSE)</f>
        <v>#N/A</v>
      </c>
      <c r="C11757" s="277" t="e">
        <f>VLOOKUP(A11757,Lists!B:D,3,FALSE)</f>
        <v>#N/A</v>
      </c>
      <c r="D11757" s="268"/>
      <c r="E11757" s="268"/>
      <c r="F11757" s="268"/>
      <c r="G11757" s="268"/>
      <c r="H11757" s="250" t="b">
        <f t="shared" si="385"/>
        <v>0</v>
      </c>
      <c r="I11757" s="268"/>
      <c r="J11757" s="268"/>
      <c r="K11757" s="278" t="e">
        <f t="shared" si="386"/>
        <v>#N/A</v>
      </c>
      <c r="L11757" s="279"/>
      <c r="M11757" s="268"/>
    </row>
    <row r="11758" spans="1:13" s="269" customFormat="1" ht="15.5" hidden="1" thickTop="1" thickBot="1" x14ac:dyDescent="0.4">
      <c r="A11758" s="267"/>
      <c r="B11758" s="250" t="e">
        <f>VLOOKUP(A11758,Lists!B:C,2,FALSE)</f>
        <v>#N/A</v>
      </c>
      <c r="C11758" s="278" t="e">
        <f>VLOOKUP(A11758,Lists!B:D,3,FALSE)</f>
        <v>#N/A</v>
      </c>
      <c r="D11758" s="267"/>
      <c r="E11758" s="267"/>
      <c r="F11758" s="267"/>
      <c r="G11758" s="267"/>
      <c r="H11758" s="249" t="b">
        <f t="shared" si="385"/>
        <v>0</v>
      </c>
      <c r="I11758" s="267"/>
      <c r="J11758" s="267"/>
      <c r="K11758" s="278" t="e">
        <f t="shared" si="386"/>
        <v>#N/A</v>
      </c>
      <c r="L11758" s="280"/>
      <c r="M11758" s="267"/>
    </row>
    <row r="11759" spans="1:13" s="269" customFormat="1" ht="15.5" hidden="1" thickTop="1" thickBot="1" x14ac:dyDescent="0.4">
      <c r="A11759" s="268"/>
      <c r="B11759" s="249" t="e">
        <f>VLOOKUP(A11759,Lists!B:C,2,FALSE)</f>
        <v>#N/A</v>
      </c>
      <c r="C11759" s="277" t="e">
        <f>VLOOKUP(A11759,Lists!B:D,3,FALSE)</f>
        <v>#N/A</v>
      </c>
      <c r="D11759" s="268"/>
      <c r="E11759" s="268"/>
      <c r="F11759" s="268"/>
      <c r="G11759" s="268"/>
      <c r="H11759" s="250" t="b">
        <f t="shared" si="385"/>
        <v>0</v>
      </c>
      <c r="I11759" s="268"/>
      <c r="J11759" s="268"/>
      <c r="K11759" s="278" t="e">
        <f t="shared" si="386"/>
        <v>#N/A</v>
      </c>
      <c r="L11759" s="279"/>
      <c r="M11759" s="268"/>
    </row>
    <row r="11760" spans="1:13" s="269" customFormat="1" ht="15.5" hidden="1" thickTop="1" thickBot="1" x14ac:dyDescent="0.4">
      <c r="A11760" s="267"/>
      <c r="B11760" s="250" t="e">
        <f>VLOOKUP(A11760,Lists!B:C,2,FALSE)</f>
        <v>#N/A</v>
      </c>
      <c r="C11760" s="278" t="e">
        <f>VLOOKUP(A11760,Lists!B:D,3,FALSE)</f>
        <v>#N/A</v>
      </c>
      <c r="D11760" s="267"/>
      <c r="E11760" s="267"/>
      <c r="F11760" s="267"/>
      <c r="G11760" s="267"/>
      <c r="H11760" s="249" t="b">
        <f t="shared" si="385"/>
        <v>0</v>
      </c>
      <c r="I11760" s="267"/>
      <c r="J11760" s="267"/>
      <c r="K11760" s="278" t="e">
        <f t="shared" si="386"/>
        <v>#N/A</v>
      </c>
      <c r="L11760" s="280"/>
      <c r="M11760" s="267"/>
    </row>
    <row r="11761" spans="1:13" s="269" customFormat="1" ht="15.5" hidden="1" thickTop="1" thickBot="1" x14ac:dyDescent="0.4">
      <c r="A11761" s="268"/>
      <c r="B11761" s="249" t="e">
        <f>VLOOKUP(A11761,Lists!B:C,2,FALSE)</f>
        <v>#N/A</v>
      </c>
      <c r="C11761" s="277" t="e">
        <f>VLOOKUP(A11761,Lists!B:D,3,FALSE)</f>
        <v>#N/A</v>
      </c>
      <c r="D11761" s="268"/>
      <c r="E11761" s="268"/>
      <c r="F11761" s="268"/>
      <c r="G11761" s="268"/>
      <c r="H11761" s="250" t="b">
        <f t="shared" si="385"/>
        <v>0</v>
      </c>
      <c r="I11761" s="268"/>
      <c r="J11761" s="268"/>
      <c r="K11761" s="278" t="e">
        <f t="shared" si="386"/>
        <v>#N/A</v>
      </c>
      <c r="L11761" s="279"/>
      <c r="M11761" s="268"/>
    </row>
    <row r="11762" spans="1:13" s="269" customFormat="1" ht="15.5" hidden="1" thickTop="1" thickBot="1" x14ac:dyDescent="0.4">
      <c r="A11762" s="267"/>
      <c r="B11762" s="250" t="e">
        <f>VLOOKUP(A11762,Lists!B:C,2,FALSE)</f>
        <v>#N/A</v>
      </c>
      <c r="C11762" s="278" t="e">
        <f>VLOOKUP(A11762,Lists!B:D,3,FALSE)</f>
        <v>#N/A</v>
      </c>
      <c r="D11762" s="267"/>
      <c r="E11762" s="267"/>
      <c r="F11762" s="267"/>
      <c r="G11762" s="267"/>
      <c r="H11762" s="249" t="b">
        <f t="shared" si="385"/>
        <v>0</v>
      </c>
      <c r="I11762" s="267"/>
      <c r="J11762" s="267"/>
      <c r="K11762" s="278" t="e">
        <f t="shared" si="386"/>
        <v>#N/A</v>
      </c>
      <c r="L11762" s="280"/>
      <c r="M11762" s="267"/>
    </row>
    <row r="11763" spans="1:13" s="269" customFormat="1" ht="15.5" hidden="1" thickTop="1" thickBot="1" x14ac:dyDescent="0.4">
      <c r="A11763" s="268"/>
      <c r="B11763" s="249" t="e">
        <f>VLOOKUP(A11763,Lists!B:C,2,FALSE)</f>
        <v>#N/A</v>
      </c>
      <c r="C11763" s="277" t="e">
        <f>VLOOKUP(A11763,Lists!B:D,3,FALSE)</f>
        <v>#N/A</v>
      </c>
      <c r="D11763" s="268"/>
      <c r="E11763" s="268"/>
      <c r="F11763" s="268"/>
      <c r="G11763" s="268"/>
      <c r="H11763" s="250" t="b">
        <f t="shared" si="385"/>
        <v>0</v>
      </c>
      <c r="I11763" s="268"/>
      <c r="J11763" s="268"/>
      <c r="K11763" s="278" t="e">
        <f t="shared" si="386"/>
        <v>#N/A</v>
      </c>
      <c r="L11763" s="279"/>
      <c r="M11763" s="268"/>
    </row>
    <row r="11764" spans="1:13" s="269" customFormat="1" ht="15.5" hidden="1" thickTop="1" thickBot="1" x14ac:dyDescent="0.4">
      <c r="A11764" s="267"/>
      <c r="B11764" s="250" t="e">
        <f>VLOOKUP(A11764,Lists!B:C,2,FALSE)</f>
        <v>#N/A</v>
      </c>
      <c r="C11764" s="278" t="e">
        <f>VLOOKUP(A11764,Lists!B:D,3,FALSE)</f>
        <v>#N/A</v>
      </c>
      <c r="D11764" s="267"/>
      <c r="E11764" s="267"/>
      <c r="F11764" s="267"/>
      <c r="G11764" s="267"/>
      <c r="H11764" s="249" t="b">
        <f t="shared" si="385"/>
        <v>0</v>
      </c>
      <c r="I11764" s="267"/>
      <c r="J11764" s="267"/>
      <c r="K11764" s="278" t="e">
        <f t="shared" si="386"/>
        <v>#N/A</v>
      </c>
      <c r="L11764" s="280"/>
      <c r="M11764" s="267"/>
    </row>
    <row r="11765" spans="1:13" s="269" customFormat="1" ht="15.5" hidden="1" thickTop="1" thickBot="1" x14ac:dyDescent="0.4">
      <c r="A11765" s="268"/>
      <c r="B11765" s="249" t="e">
        <f>VLOOKUP(A11765,Lists!B:C,2,FALSE)</f>
        <v>#N/A</v>
      </c>
      <c r="C11765" s="277" t="e">
        <f>VLOOKUP(A11765,Lists!B:D,3,FALSE)</f>
        <v>#N/A</v>
      </c>
      <c r="D11765" s="268"/>
      <c r="E11765" s="268"/>
      <c r="F11765" s="268"/>
      <c r="G11765" s="268"/>
      <c r="H11765" s="250" t="b">
        <f t="shared" si="385"/>
        <v>0</v>
      </c>
      <c r="I11765" s="268"/>
      <c r="J11765" s="268"/>
      <c r="K11765" s="278" t="e">
        <f t="shared" si="386"/>
        <v>#N/A</v>
      </c>
      <c r="L11765" s="279"/>
      <c r="M11765" s="268"/>
    </row>
    <row r="11766" spans="1:13" s="269" customFormat="1" ht="15.5" hidden="1" thickTop="1" thickBot="1" x14ac:dyDescent="0.4">
      <c r="A11766" s="267"/>
      <c r="B11766" s="250" t="e">
        <f>VLOOKUP(A11766,Lists!B:C,2,FALSE)</f>
        <v>#N/A</v>
      </c>
      <c r="C11766" s="278" t="e">
        <f>VLOOKUP(A11766,Lists!B:D,3,FALSE)</f>
        <v>#N/A</v>
      </c>
      <c r="D11766" s="267"/>
      <c r="E11766" s="267"/>
      <c r="F11766" s="267"/>
      <c r="G11766" s="267"/>
      <c r="H11766" s="249" t="b">
        <f t="shared" si="385"/>
        <v>0</v>
      </c>
      <c r="I11766" s="267"/>
      <c r="J11766" s="267"/>
      <c r="K11766" s="278" t="e">
        <f t="shared" si="386"/>
        <v>#N/A</v>
      </c>
      <c r="L11766" s="280"/>
      <c r="M11766" s="267"/>
    </row>
    <row r="11767" spans="1:13" s="269" customFormat="1" ht="15.5" hidden="1" thickTop="1" thickBot="1" x14ac:dyDescent="0.4">
      <c r="A11767" s="268"/>
      <c r="B11767" s="249" t="e">
        <f>VLOOKUP(A11767,Lists!B:C,2,FALSE)</f>
        <v>#N/A</v>
      </c>
      <c r="C11767" s="277" t="e">
        <f>VLOOKUP(A11767,Lists!B:D,3,FALSE)</f>
        <v>#N/A</v>
      </c>
      <c r="D11767" s="268"/>
      <c r="E11767" s="268"/>
      <c r="F11767" s="268"/>
      <c r="G11767" s="268"/>
      <c r="H11767" s="250" t="b">
        <f t="shared" si="385"/>
        <v>0</v>
      </c>
      <c r="I11767" s="268"/>
      <c r="J11767" s="268"/>
      <c r="K11767" s="278" t="e">
        <f t="shared" si="386"/>
        <v>#N/A</v>
      </c>
      <c r="L11767" s="279"/>
      <c r="M11767" s="268"/>
    </row>
    <row r="11768" spans="1:13" s="269" customFormat="1" ht="15.5" hidden="1" thickTop="1" thickBot="1" x14ac:dyDescent="0.4">
      <c r="A11768" s="267"/>
      <c r="B11768" s="250" t="e">
        <f>VLOOKUP(A11768,Lists!B:C,2,FALSE)</f>
        <v>#N/A</v>
      </c>
      <c r="C11768" s="278" t="e">
        <f>VLOOKUP(A11768,Lists!B:D,3,FALSE)</f>
        <v>#N/A</v>
      </c>
      <c r="D11768" s="267"/>
      <c r="E11768" s="267"/>
      <c r="F11768" s="267"/>
      <c r="G11768" s="267"/>
      <c r="H11768" s="249" t="b">
        <f t="shared" si="385"/>
        <v>0</v>
      </c>
      <c r="I11768" s="267"/>
      <c r="J11768" s="267"/>
      <c r="K11768" s="278" t="e">
        <f t="shared" si="386"/>
        <v>#N/A</v>
      </c>
      <c r="L11768" s="280"/>
      <c r="M11768" s="267"/>
    </row>
    <row r="11769" spans="1:13" s="269" customFormat="1" ht="15.5" hidden="1" thickTop="1" thickBot="1" x14ac:dyDescent="0.4">
      <c r="A11769" s="268"/>
      <c r="B11769" s="249" t="e">
        <f>VLOOKUP(A11769,Lists!B:C,2,FALSE)</f>
        <v>#N/A</v>
      </c>
      <c r="C11769" s="277" t="e">
        <f>VLOOKUP(A11769,Lists!B:D,3,FALSE)</f>
        <v>#N/A</v>
      </c>
      <c r="D11769" s="268"/>
      <c r="E11769" s="268"/>
      <c r="F11769" s="268"/>
      <c r="G11769" s="268"/>
      <c r="H11769" s="250" t="b">
        <f t="shared" ref="H11769:H11832" si="387">IF(G11769="x","x",IF(G11769="Low",3,IF(G11769="Medium",2,IF(G11769="High",1,FALSE))))</f>
        <v>0</v>
      </c>
      <c r="I11769" s="268"/>
      <c r="J11769" s="268"/>
      <c r="K11769" s="278" t="e">
        <f t="shared" si="386"/>
        <v>#N/A</v>
      </c>
      <c r="L11769" s="279"/>
      <c r="M11769" s="268"/>
    </row>
    <row r="11770" spans="1:13" s="269" customFormat="1" ht="15.5" hidden="1" thickTop="1" thickBot="1" x14ac:dyDescent="0.4">
      <c r="A11770" s="267"/>
      <c r="B11770" s="250" t="e">
        <f>VLOOKUP(A11770,Lists!B:C,2,FALSE)</f>
        <v>#N/A</v>
      </c>
      <c r="C11770" s="278" t="e">
        <f>VLOOKUP(A11770,Lists!B:D,3,FALSE)</f>
        <v>#N/A</v>
      </c>
      <c r="D11770" s="267"/>
      <c r="E11770" s="267"/>
      <c r="F11770" s="267"/>
      <c r="G11770" s="267"/>
      <c r="H11770" s="249" t="b">
        <f t="shared" si="387"/>
        <v>0</v>
      </c>
      <c r="I11770" s="267"/>
      <c r="J11770" s="267"/>
      <c r="K11770" s="278" t="e">
        <f t="shared" si="386"/>
        <v>#N/A</v>
      </c>
      <c r="L11770" s="280"/>
      <c r="M11770" s="267"/>
    </row>
    <row r="11771" spans="1:13" s="269" customFormat="1" ht="15.5" hidden="1" thickTop="1" thickBot="1" x14ac:dyDescent="0.4">
      <c r="A11771" s="268"/>
      <c r="B11771" s="249" t="e">
        <f>VLOOKUP(A11771,Lists!B:C,2,FALSE)</f>
        <v>#N/A</v>
      </c>
      <c r="C11771" s="277" t="e">
        <f>VLOOKUP(A11771,Lists!B:D,3,FALSE)</f>
        <v>#N/A</v>
      </c>
      <c r="D11771" s="268"/>
      <c r="E11771" s="268"/>
      <c r="F11771" s="268"/>
      <c r="G11771" s="268"/>
      <c r="H11771" s="250" t="b">
        <f t="shared" si="387"/>
        <v>0</v>
      </c>
      <c r="I11771" s="268"/>
      <c r="J11771" s="268"/>
      <c r="K11771" s="278" t="e">
        <f t="shared" si="386"/>
        <v>#N/A</v>
      </c>
      <c r="L11771" s="279"/>
      <c r="M11771" s="268"/>
    </row>
    <row r="11772" spans="1:13" s="269" customFormat="1" ht="15.5" hidden="1" thickTop="1" thickBot="1" x14ac:dyDescent="0.4">
      <c r="A11772" s="267"/>
      <c r="B11772" s="250" t="e">
        <f>VLOOKUP(A11772,Lists!B:C,2,FALSE)</f>
        <v>#N/A</v>
      </c>
      <c r="C11772" s="278" t="e">
        <f>VLOOKUP(A11772,Lists!B:D,3,FALSE)</f>
        <v>#N/A</v>
      </c>
      <c r="D11772" s="267"/>
      <c r="E11772" s="267"/>
      <c r="F11772" s="267"/>
      <c r="G11772" s="267"/>
      <c r="H11772" s="249" t="b">
        <f t="shared" si="387"/>
        <v>0</v>
      </c>
      <c r="I11772" s="267"/>
      <c r="J11772" s="267"/>
      <c r="K11772" s="278" t="e">
        <f t="shared" ref="K11772:K11835" si="388">B11772&amp;""&amp;D11772</f>
        <v>#N/A</v>
      </c>
      <c r="L11772" s="280"/>
      <c r="M11772" s="267"/>
    </row>
    <row r="11773" spans="1:13" s="269" customFormat="1" ht="15.5" hidden="1" thickTop="1" thickBot="1" x14ac:dyDescent="0.4">
      <c r="A11773" s="268"/>
      <c r="B11773" s="249" t="e">
        <f>VLOOKUP(A11773,Lists!B:C,2,FALSE)</f>
        <v>#N/A</v>
      </c>
      <c r="C11773" s="277" t="e">
        <f>VLOOKUP(A11773,Lists!B:D,3,FALSE)</f>
        <v>#N/A</v>
      </c>
      <c r="D11773" s="268"/>
      <c r="E11773" s="268"/>
      <c r="F11773" s="268"/>
      <c r="G11773" s="268"/>
      <c r="H11773" s="250" t="b">
        <f t="shared" si="387"/>
        <v>0</v>
      </c>
      <c r="I11773" s="268"/>
      <c r="J11773" s="268"/>
      <c r="K11773" s="278" t="e">
        <f t="shared" si="388"/>
        <v>#N/A</v>
      </c>
      <c r="L11773" s="279"/>
      <c r="M11773" s="268"/>
    </row>
    <row r="11774" spans="1:13" s="269" customFormat="1" ht="15.5" hidden="1" thickTop="1" thickBot="1" x14ac:dyDescent="0.4">
      <c r="A11774" s="267"/>
      <c r="B11774" s="250" t="e">
        <f>VLOOKUP(A11774,Lists!B:C,2,FALSE)</f>
        <v>#N/A</v>
      </c>
      <c r="C11774" s="278" t="e">
        <f>VLOOKUP(A11774,Lists!B:D,3,FALSE)</f>
        <v>#N/A</v>
      </c>
      <c r="D11774" s="267"/>
      <c r="E11774" s="267"/>
      <c r="F11774" s="267"/>
      <c r="G11774" s="267"/>
      <c r="H11774" s="249" t="b">
        <f t="shared" si="387"/>
        <v>0</v>
      </c>
      <c r="I11774" s="267"/>
      <c r="J11774" s="267"/>
      <c r="K11774" s="278" t="e">
        <f t="shared" si="388"/>
        <v>#N/A</v>
      </c>
      <c r="L11774" s="280"/>
      <c r="M11774" s="267"/>
    </row>
    <row r="11775" spans="1:13" s="269" customFormat="1" ht="15.5" hidden="1" thickTop="1" thickBot="1" x14ac:dyDescent="0.4">
      <c r="A11775" s="268"/>
      <c r="B11775" s="249" t="e">
        <f>VLOOKUP(A11775,Lists!B:C,2,FALSE)</f>
        <v>#N/A</v>
      </c>
      <c r="C11775" s="277" t="e">
        <f>VLOOKUP(A11775,Lists!B:D,3,FALSE)</f>
        <v>#N/A</v>
      </c>
      <c r="D11775" s="268"/>
      <c r="E11775" s="268"/>
      <c r="F11775" s="268"/>
      <c r="G11775" s="268"/>
      <c r="H11775" s="250" t="b">
        <f t="shared" si="387"/>
        <v>0</v>
      </c>
      <c r="I11775" s="268"/>
      <c r="J11775" s="268"/>
      <c r="K11775" s="278" t="e">
        <f t="shared" si="388"/>
        <v>#N/A</v>
      </c>
      <c r="L11775" s="279"/>
      <c r="M11775" s="268"/>
    </row>
    <row r="11776" spans="1:13" s="269" customFormat="1" ht="15.5" hidden="1" thickTop="1" thickBot="1" x14ac:dyDescent="0.4">
      <c r="A11776" s="267"/>
      <c r="B11776" s="250" t="e">
        <f>VLOOKUP(A11776,Lists!B:C,2,FALSE)</f>
        <v>#N/A</v>
      </c>
      <c r="C11776" s="278" t="e">
        <f>VLOOKUP(A11776,Lists!B:D,3,FALSE)</f>
        <v>#N/A</v>
      </c>
      <c r="D11776" s="267"/>
      <c r="E11776" s="267"/>
      <c r="F11776" s="267"/>
      <c r="G11776" s="267"/>
      <c r="H11776" s="249" t="b">
        <f t="shared" si="387"/>
        <v>0</v>
      </c>
      <c r="I11776" s="267"/>
      <c r="J11776" s="267"/>
      <c r="K11776" s="278" t="e">
        <f t="shared" si="388"/>
        <v>#N/A</v>
      </c>
      <c r="L11776" s="280"/>
      <c r="M11776" s="267"/>
    </row>
    <row r="11777" spans="1:13" s="269" customFormat="1" ht="15.5" hidden="1" thickTop="1" thickBot="1" x14ac:dyDescent="0.4">
      <c r="A11777" s="268"/>
      <c r="B11777" s="249" t="e">
        <f>VLOOKUP(A11777,Lists!B:C,2,FALSE)</f>
        <v>#N/A</v>
      </c>
      <c r="C11777" s="277" t="e">
        <f>VLOOKUP(A11777,Lists!B:D,3,FALSE)</f>
        <v>#N/A</v>
      </c>
      <c r="D11777" s="268"/>
      <c r="E11777" s="268"/>
      <c r="F11777" s="268"/>
      <c r="G11777" s="268"/>
      <c r="H11777" s="250" t="b">
        <f t="shared" si="387"/>
        <v>0</v>
      </c>
      <c r="I11777" s="268"/>
      <c r="J11777" s="268"/>
      <c r="K11777" s="278" t="e">
        <f t="shared" si="388"/>
        <v>#N/A</v>
      </c>
      <c r="L11777" s="279"/>
      <c r="M11777" s="268"/>
    </row>
    <row r="11778" spans="1:13" s="269" customFormat="1" ht="15.5" hidden="1" thickTop="1" thickBot="1" x14ac:dyDescent="0.4">
      <c r="A11778" s="267"/>
      <c r="B11778" s="250" t="e">
        <f>VLOOKUP(A11778,Lists!B:C,2,FALSE)</f>
        <v>#N/A</v>
      </c>
      <c r="C11778" s="278" t="e">
        <f>VLOOKUP(A11778,Lists!B:D,3,FALSE)</f>
        <v>#N/A</v>
      </c>
      <c r="D11778" s="267"/>
      <c r="E11778" s="267"/>
      <c r="F11778" s="267"/>
      <c r="G11778" s="267"/>
      <c r="H11778" s="249" t="b">
        <f t="shared" si="387"/>
        <v>0</v>
      </c>
      <c r="I11778" s="267"/>
      <c r="J11778" s="267"/>
      <c r="K11778" s="278" t="e">
        <f t="shared" si="388"/>
        <v>#N/A</v>
      </c>
      <c r="L11778" s="280"/>
      <c r="M11778" s="267"/>
    </row>
    <row r="11779" spans="1:13" s="269" customFormat="1" ht="15.5" hidden="1" thickTop="1" thickBot="1" x14ac:dyDescent="0.4">
      <c r="A11779" s="268"/>
      <c r="B11779" s="249" t="e">
        <f>VLOOKUP(A11779,Lists!B:C,2,FALSE)</f>
        <v>#N/A</v>
      </c>
      <c r="C11779" s="277" t="e">
        <f>VLOOKUP(A11779,Lists!B:D,3,FALSE)</f>
        <v>#N/A</v>
      </c>
      <c r="D11779" s="268"/>
      <c r="E11779" s="268"/>
      <c r="F11779" s="268"/>
      <c r="G11779" s="268"/>
      <c r="H11779" s="250" t="b">
        <f t="shared" si="387"/>
        <v>0</v>
      </c>
      <c r="I11779" s="268"/>
      <c r="J11779" s="268"/>
      <c r="K11779" s="278" t="e">
        <f t="shared" si="388"/>
        <v>#N/A</v>
      </c>
      <c r="L11779" s="279"/>
      <c r="M11779" s="268"/>
    </row>
    <row r="11780" spans="1:13" s="269" customFormat="1" ht="15.5" hidden="1" thickTop="1" thickBot="1" x14ac:dyDescent="0.4">
      <c r="A11780" s="267"/>
      <c r="B11780" s="250" t="e">
        <f>VLOOKUP(A11780,Lists!B:C,2,FALSE)</f>
        <v>#N/A</v>
      </c>
      <c r="C11780" s="278" t="e">
        <f>VLOOKUP(A11780,Lists!B:D,3,FALSE)</f>
        <v>#N/A</v>
      </c>
      <c r="D11780" s="267"/>
      <c r="E11780" s="267"/>
      <c r="F11780" s="267"/>
      <c r="G11780" s="267"/>
      <c r="H11780" s="249" t="b">
        <f t="shared" si="387"/>
        <v>0</v>
      </c>
      <c r="I11780" s="267"/>
      <c r="J11780" s="267"/>
      <c r="K11780" s="278" t="e">
        <f t="shared" si="388"/>
        <v>#N/A</v>
      </c>
      <c r="L11780" s="280"/>
      <c r="M11780" s="267"/>
    </row>
    <row r="11781" spans="1:13" s="269" customFormat="1" ht="15.5" hidden="1" thickTop="1" thickBot="1" x14ac:dyDescent="0.4">
      <c r="A11781" s="268"/>
      <c r="B11781" s="249" t="e">
        <f>VLOOKUP(A11781,Lists!B:C,2,FALSE)</f>
        <v>#N/A</v>
      </c>
      <c r="C11781" s="277" t="e">
        <f>VLOOKUP(A11781,Lists!B:D,3,FALSE)</f>
        <v>#N/A</v>
      </c>
      <c r="D11781" s="268"/>
      <c r="E11781" s="268"/>
      <c r="F11781" s="268"/>
      <c r="G11781" s="268"/>
      <c r="H11781" s="250" t="b">
        <f t="shared" si="387"/>
        <v>0</v>
      </c>
      <c r="I11781" s="268"/>
      <c r="J11781" s="268"/>
      <c r="K11781" s="278" t="e">
        <f t="shared" si="388"/>
        <v>#N/A</v>
      </c>
      <c r="L11781" s="279"/>
      <c r="M11781" s="268"/>
    </row>
    <row r="11782" spans="1:13" s="269" customFormat="1" ht="15.5" hidden="1" thickTop="1" thickBot="1" x14ac:dyDescent="0.4">
      <c r="A11782" s="267"/>
      <c r="B11782" s="250" t="e">
        <f>VLOOKUP(A11782,Lists!B:C,2,FALSE)</f>
        <v>#N/A</v>
      </c>
      <c r="C11782" s="278" t="e">
        <f>VLOOKUP(A11782,Lists!B:D,3,FALSE)</f>
        <v>#N/A</v>
      </c>
      <c r="D11782" s="267"/>
      <c r="E11782" s="267"/>
      <c r="F11782" s="267"/>
      <c r="G11782" s="267"/>
      <c r="H11782" s="249" t="b">
        <f t="shared" si="387"/>
        <v>0</v>
      </c>
      <c r="I11782" s="267"/>
      <c r="J11782" s="267"/>
      <c r="K11782" s="278" t="e">
        <f t="shared" si="388"/>
        <v>#N/A</v>
      </c>
      <c r="L11782" s="280"/>
      <c r="M11782" s="267"/>
    </row>
    <row r="11783" spans="1:13" s="269" customFormat="1" ht="15.5" hidden="1" thickTop="1" thickBot="1" x14ac:dyDescent="0.4">
      <c r="A11783" s="268"/>
      <c r="B11783" s="249" t="e">
        <f>VLOOKUP(A11783,Lists!B:C,2,FALSE)</f>
        <v>#N/A</v>
      </c>
      <c r="C11783" s="277" t="e">
        <f>VLOOKUP(A11783,Lists!B:D,3,FALSE)</f>
        <v>#N/A</v>
      </c>
      <c r="D11783" s="268"/>
      <c r="E11783" s="268"/>
      <c r="F11783" s="268"/>
      <c r="G11783" s="268"/>
      <c r="H11783" s="250" t="b">
        <f t="shared" si="387"/>
        <v>0</v>
      </c>
      <c r="I11783" s="268"/>
      <c r="J11783" s="268"/>
      <c r="K11783" s="278" t="e">
        <f t="shared" si="388"/>
        <v>#N/A</v>
      </c>
      <c r="L11783" s="279"/>
      <c r="M11783" s="268"/>
    </row>
    <row r="11784" spans="1:13" s="269" customFormat="1" ht="15.5" hidden="1" thickTop="1" thickBot="1" x14ac:dyDescent="0.4">
      <c r="A11784" s="267"/>
      <c r="B11784" s="250" t="e">
        <f>VLOOKUP(A11784,Lists!B:C,2,FALSE)</f>
        <v>#N/A</v>
      </c>
      <c r="C11784" s="278" t="e">
        <f>VLOOKUP(A11784,Lists!B:D,3,FALSE)</f>
        <v>#N/A</v>
      </c>
      <c r="D11784" s="267"/>
      <c r="E11784" s="267"/>
      <c r="F11784" s="267"/>
      <c r="G11784" s="267"/>
      <c r="H11784" s="249" t="b">
        <f t="shared" si="387"/>
        <v>0</v>
      </c>
      <c r="I11784" s="267"/>
      <c r="J11784" s="267"/>
      <c r="K11784" s="278" t="e">
        <f t="shared" si="388"/>
        <v>#N/A</v>
      </c>
      <c r="L11784" s="280"/>
      <c r="M11784" s="267"/>
    </row>
    <row r="11785" spans="1:13" s="269" customFormat="1" ht="15.5" hidden="1" thickTop="1" thickBot="1" x14ac:dyDescent="0.4">
      <c r="A11785" s="268"/>
      <c r="B11785" s="249" t="e">
        <f>VLOOKUP(A11785,Lists!B:C,2,FALSE)</f>
        <v>#N/A</v>
      </c>
      <c r="C11785" s="277" t="e">
        <f>VLOOKUP(A11785,Lists!B:D,3,FALSE)</f>
        <v>#N/A</v>
      </c>
      <c r="D11785" s="268"/>
      <c r="E11785" s="268"/>
      <c r="F11785" s="268"/>
      <c r="G11785" s="268"/>
      <c r="H11785" s="250" t="b">
        <f t="shared" si="387"/>
        <v>0</v>
      </c>
      <c r="I11785" s="268"/>
      <c r="J11785" s="268"/>
      <c r="K11785" s="278" t="e">
        <f t="shared" si="388"/>
        <v>#N/A</v>
      </c>
      <c r="L11785" s="279"/>
      <c r="M11785" s="268"/>
    </row>
    <row r="11786" spans="1:13" s="269" customFormat="1" ht="15.5" hidden="1" thickTop="1" thickBot="1" x14ac:dyDescent="0.4">
      <c r="A11786" s="267"/>
      <c r="B11786" s="250" t="e">
        <f>VLOOKUP(A11786,Lists!B:C,2,FALSE)</f>
        <v>#N/A</v>
      </c>
      <c r="C11786" s="278" t="e">
        <f>VLOOKUP(A11786,Lists!B:D,3,FALSE)</f>
        <v>#N/A</v>
      </c>
      <c r="D11786" s="267"/>
      <c r="E11786" s="267"/>
      <c r="F11786" s="267"/>
      <c r="G11786" s="267"/>
      <c r="H11786" s="249" t="b">
        <f t="shared" si="387"/>
        <v>0</v>
      </c>
      <c r="I11786" s="267"/>
      <c r="J11786" s="267"/>
      <c r="K11786" s="278" t="e">
        <f t="shared" si="388"/>
        <v>#N/A</v>
      </c>
      <c r="L11786" s="280"/>
      <c r="M11786" s="267"/>
    </row>
    <row r="11787" spans="1:13" s="269" customFormat="1" ht="15.5" hidden="1" thickTop="1" thickBot="1" x14ac:dyDescent="0.4">
      <c r="A11787" s="268"/>
      <c r="B11787" s="249" t="e">
        <f>VLOOKUP(A11787,Lists!B:C,2,FALSE)</f>
        <v>#N/A</v>
      </c>
      <c r="C11787" s="277" t="e">
        <f>VLOOKUP(A11787,Lists!B:D,3,FALSE)</f>
        <v>#N/A</v>
      </c>
      <c r="D11787" s="268"/>
      <c r="E11787" s="268"/>
      <c r="F11787" s="268"/>
      <c r="G11787" s="268"/>
      <c r="H11787" s="250" t="b">
        <f t="shared" si="387"/>
        <v>0</v>
      </c>
      <c r="I11787" s="268"/>
      <c r="J11787" s="268"/>
      <c r="K11787" s="278" t="e">
        <f t="shared" si="388"/>
        <v>#N/A</v>
      </c>
      <c r="L11787" s="279"/>
      <c r="M11787" s="268"/>
    </row>
    <row r="11788" spans="1:13" s="269" customFormat="1" ht="15.5" hidden="1" thickTop="1" thickBot="1" x14ac:dyDescent="0.4">
      <c r="A11788" s="267"/>
      <c r="B11788" s="250" t="e">
        <f>VLOOKUP(A11788,Lists!B:C,2,FALSE)</f>
        <v>#N/A</v>
      </c>
      <c r="C11788" s="278" t="e">
        <f>VLOOKUP(A11788,Lists!B:D,3,FALSE)</f>
        <v>#N/A</v>
      </c>
      <c r="D11788" s="267"/>
      <c r="E11788" s="267"/>
      <c r="F11788" s="267"/>
      <c r="G11788" s="267"/>
      <c r="H11788" s="249" t="b">
        <f t="shared" si="387"/>
        <v>0</v>
      </c>
      <c r="I11788" s="267"/>
      <c r="J11788" s="267"/>
      <c r="K11788" s="278" t="e">
        <f t="shared" si="388"/>
        <v>#N/A</v>
      </c>
      <c r="L11788" s="280"/>
      <c r="M11788" s="267"/>
    </row>
    <row r="11789" spans="1:13" s="269" customFormat="1" ht="15.5" hidden="1" thickTop="1" thickBot="1" x14ac:dyDescent="0.4">
      <c r="A11789" s="268"/>
      <c r="B11789" s="249" t="e">
        <f>VLOOKUP(A11789,Lists!B:C,2,FALSE)</f>
        <v>#N/A</v>
      </c>
      <c r="C11789" s="277" t="e">
        <f>VLOOKUP(A11789,Lists!B:D,3,FALSE)</f>
        <v>#N/A</v>
      </c>
      <c r="D11789" s="268"/>
      <c r="E11789" s="268"/>
      <c r="F11789" s="268"/>
      <c r="G11789" s="268"/>
      <c r="H11789" s="250" t="b">
        <f t="shared" si="387"/>
        <v>0</v>
      </c>
      <c r="I11789" s="268"/>
      <c r="J11789" s="268"/>
      <c r="K11789" s="278" t="e">
        <f t="shared" si="388"/>
        <v>#N/A</v>
      </c>
      <c r="L11789" s="279"/>
      <c r="M11789" s="268"/>
    </row>
    <row r="11790" spans="1:13" s="269" customFormat="1" ht="15.5" hidden="1" thickTop="1" thickBot="1" x14ac:dyDescent="0.4">
      <c r="A11790" s="267"/>
      <c r="B11790" s="250" t="e">
        <f>VLOOKUP(A11790,Lists!B:C,2,FALSE)</f>
        <v>#N/A</v>
      </c>
      <c r="C11790" s="278" t="e">
        <f>VLOOKUP(A11790,Lists!B:D,3,FALSE)</f>
        <v>#N/A</v>
      </c>
      <c r="D11790" s="267"/>
      <c r="E11790" s="267"/>
      <c r="F11790" s="267"/>
      <c r="G11790" s="267"/>
      <c r="H11790" s="249" t="b">
        <f t="shared" si="387"/>
        <v>0</v>
      </c>
      <c r="I11790" s="267"/>
      <c r="J11790" s="267"/>
      <c r="K11790" s="278" t="e">
        <f t="shared" si="388"/>
        <v>#N/A</v>
      </c>
      <c r="L11790" s="280"/>
      <c r="M11790" s="267"/>
    </row>
    <row r="11791" spans="1:13" s="269" customFormat="1" ht="15.5" hidden="1" thickTop="1" thickBot="1" x14ac:dyDescent="0.4">
      <c r="A11791" s="268"/>
      <c r="B11791" s="249" t="e">
        <f>VLOOKUP(A11791,Lists!B:C,2,FALSE)</f>
        <v>#N/A</v>
      </c>
      <c r="C11791" s="277" t="e">
        <f>VLOOKUP(A11791,Lists!B:D,3,FALSE)</f>
        <v>#N/A</v>
      </c>
      <c r="D11791" s="268"/>
      <c r="E11791" s="268"/>
      <c r="F11791" s="268"/>
      <c r="G11791" s="268"/>
      <c r="H11791" s="250" t="b">
        <f t="shared" si="387"/>
        <v>0</v>
      </c>
      <c r="I11791" s="268"/>
      <c r="J11791" s="268"/>
      <c r="K11791" s="278" t="e">
        <f t="shared" si="388"/>
        <v>#N/A</v>
      </c>
      <c r="L11791" s="279"/>
      <c r="M11791" s="268"/>
    </row>
    <row r="11792" spans="1:13" s="269" customFormat="1" ht="15.5" hidden="1" thickTop="1" thickBot="1" x14ac:dyDescent="0.4">
      <c r="A11792" s="267"/>
      <c r="B11792" s="250" t="e">
        <f>VLOOKUP(A11792,Lists!B:C,2,FALSE)</f>
        <v>#N/A</v>
      </c>
      <c r="C11792" s="278" t="e">
        <f>VLOOKUP(A11792,Lists!B:D,3,FALSE)</f>
        <v>#N/A</v>
      </c>
      <c r="D11792" s="267"/>
      <c r="E11792" s="267"/>
      <c r="F11792" s="267"/>
      <c r="G11792" s="267"/>
      <c r="H11792" s="249" t="b">
        <f t="shared" si="387"/>
        <v>0</v>
      </c>
      <c r="I11792" s="267"/>
      <c r="J11792" s="267"/>
      <c r="K11792" s="278" t="e">
        <f t="shared" si="388"/>
        <v>#N/A</v>
      </c>
      <c r="L11792" s="280"/>
      <c r="M11792" s="267"/>
    </row>
    <row r="11793" spans="1:13" s="269" customFormat="1" ht="15.5" hidden="1" thickTop="1" thickBot="1" x14ac:dyDescent="0.4">
      <c r="A11793" s="268"/>
      <c r="B11793" s="249" t="e">
        <f>VLOOKUP(A11793,Lists!B:C,2,FALSE)</f>
        <v>#N/A</v>
      </c>
      <c r="C11793" s="277" t="e">
        <f>VLOOKUP(A11793,Lists!B:D,3,FALSE)</f>
        <v>#N/A</v>
      </c>
      <c r="D11793" s="268"/>
      <c r="E11793" s="268"/>
      <c r="F11793" s="268"/>
      <c r="G11793" s="268"/>
      <c r="H11793" s="250" t="b">
        <f t="shared" si="387"/>
        <v>0</v>
      </c>
      <c r="I11793" s="268"/>
      <c r="J11793" s="268"/>
      <c r="K11793" s="278" t="e">
        <f t="shared" si="388"/>
        <v>#N/A</v>
      </c>
      <c r="L11793" s="279"/>
      <c r="M11793" s="268"/>
    </row>
    <row r="11794" spans="1:13" s="269" customFormat="1" ht="15.5" hidden="1" thickTop="1" thickBot="1" x14ac:dyDescent="0.4">
      <c r="A11794" s="267"/>
      <c r="B11794" s="250" t="e">
        <f>VLOOKUP(A11794,Lists!B:C,2,FALSE)</f>
        <v>#N/A</v>
      </c>
      <c r="C11794" s="278" t="e">
        <f>VLOOKUP(A11794,Lists!B:D,3,FALSE)</f>
        <v>#N/A</v>
      </c>
      <c r="D11794" s="267"/>
      <c r="E11794" s="267"/>
      <c r="F11794" s="267"/>
      <c r="G11794" s="267"/>
      <c r="H11794" s="249" t="b">
        <f t="shared" si="387"/>
        <v>0</v>
      </c>
      <c r="I11794" s="267"/>
      <c r="J11794" s="267"/>
      <c r="K11794" s="278" t="e">
        <f t="shared" si="388"/>
        <v>#N/A</v>
      </c>
      <c r="L11794" s="280"/>
      <c r="M11794" s="267"/>
    </row>
    <row r="11795" spans="1:13" s="269" customFormat="1" ht="15.5" hidden="1" thickTop="1" thickBot="1" x14ac:dyDescent="0.4">
      <c r="A11795" s="268"/>
      <c r="B11795" s="249" t="e">
        <f>VLOOKUP(A11795,Lists!B:C,2,FALSE)</f>
        <v>#N/A</v>
      </c>
      <c r="C11795" s="277" t="e">
        <f>VLOOKUP(A11795,Lists!B:D,3,FALSE)</f>
        <v>#N/A</v>
      </c>
      <c r="D11795" s="268"/>
      <c r="E11795" s="268"/>
      <c r="F11795" s="268"/>
      <c r="G11795" s="268"/>
      <c r="H11795" s="250" t="b">
        <f t="shared" si="387"/>
        <v>0</v>
      </c>
      <c r="I11795" s="268"/>
      <c r="J11795" s="268"/>
      <c r="K11795" s="278" t="e">
        <f t="shared" si="388"/>
        <v>#N/A</v>
      </c>
      <c r="L11795" s="279"/>
      <c r="M11795" s="268"/>
    </row>
    <row r="11796" spans="1:13" s="269" customFormat="1" ht="15.5" hidden="1" thickTop="1" thickBot="1" x14ac:dyDescent="0.4">
      <c r="A11796" s="267"/>
      <c r="B11796" s="250" t="e">
        <f>VLOOKUP(A11796,Lists!B:C,2,FALSE)</f>
        <v>#N/A</v>
      </c>
      <c r="C11796" s="278" t="e">
        <f>VLOOKUP(A11796,Lists!B:D,3,FALSE)</f>
        <v>#N/A</v>
      </c>
      <c r="D11796" s="267"/>
      <c r="E11796" s="267"/>
      <c r="F11796" s="267"/>
      <c r="G11796" s="267"/>
      <c r="H11796" s="249" t="b">
        <f t="shared" si="387"/>
        <v>0</v>
      </c>
      <c r="I11796" s="267"/>
      <c r="J11796" s="267"/>
      <c r="K11796" s="278" t="e">
        <f t="shared" si="388"/>
        <v>#N/A</v>
      </c>
      <c r="L11796" s="280"/>
      <c r="M11796" s="267"/>
    </row>
    <row r="11797" spans="1:13" s="269" customFormat="1" ht="15.5" hidden="1" thickTop="1" thickBot="1" x14ac:dyDescent="0.4">
      <c r="A11797" s="268"/>
      <c r="B11797" s="249" t="e">
        <f>VLOOKUP(A11797,Lists!B:C,2,FALSE)</f>
        <v>#N/A</v>
      </c>
      <c r="C11797" s="277" t="e">
        <f>VLOOKUP(A11797,Lists!B:D,3,FALSE)</f>
        <v>#N/A</v>
      </c>
      <c r="D11797" s="268"/>
      <c r="E11797" s="268"/>
      <c r="F11797" s="268"/>
      <c r="G11797" s="268"/>
      <c r="H11797" s="250" t="b">
        <f t="shared" si="387"/>
        <v>0</v>
      </c>
      <c r="I11797" s="268"/>
      <c r="J11797" s="268"/>
      <c r="K11797" s="278" t="e">
        <f t="shared" si="388"/>
        <v>#N/A</v>
      </c>
      <c r="L11797" s="279"/>
      <c r="M11797" s="268"/>
    </row>
    <row r="11798" spans="1:13" s="269" customFormat="1" ht="15.5" hidden="1" thickTop="1" thickBot="1" x14ac:dyDescent="0.4">
      <c r="A11798" s="267"/>
      <c r="B11798" s="250" t="e">
        <f>VLOOKUP(A11798,Lists!B:C,2,FALSE)</f>
        <v>#N/A</v>
      </c>
      <c r="C11798" s="278" t="e">
        <f>VLOOKUP(A11798,Lists!B:D,3,FALSE)</f>
        <v>#N/A</v>
      </c>
      <c r="D11798" s="267"/>
      <c r="E11798" s="267"/>
      <c r="F11798" s="267"/>
      <c r="G11798" s="267"/>
      <c r="H11798" s="249" t="b">
        <f t="shared" si="387"/>
        <v>0</v>
      </c>
      <c r="I11798" s="267"/>
      <c r="J11798" s="267"/>
      <c r="K11798" s="278" t="e">
        <f t="shared" si="388"/>
        <v>#N/A</v>
      </c>
      <c r="L11798" s="280"/>
      <c r="M11798" s="267"/>
    </row>
    <row r="11799" spans="1:13" s="269" customFormat="1" ht="15.5" hidden="1" thickTop="1" thickBot="1" x14ac:dyDescent="0.4">
      <c r="A11799" s="268"/>
      <c r="B11799" s="249" t="e">
        <f>VLOOKUP(A11799,Lists!B:C,2,FALSE)</f>
        <v>#N/A</v>
      </c>
      <c r="C11799" s="277" t="e">
        <f>VLOOKUP(A11799,Lists!B:D,3,FALSE)</f>
        <v>#N/A</v>
      </c>
      <c r="D11799" s="268"/>
      <c r="E11799" s="268"/>
      <c r="F11799" s="268"/>
      <c r="G11799" s="268"/>
      <c r="H11799" s="250" t="b">
        <f t="shared" si="387"/>
        <v>0</v>
      </c>
      <c r="I11799" s="268"/>
      <c r="J11799" s="268"/>
      <c r="K11799" s="278" t="e">
        <f t="shared" si="388"/>
        <v>#N/A</v>
      </c>
      <c r="L11799" s="279"/>
      <c r="M11799" s="268"/>
    </row>
    <row r="11800" spans="1:13" s="269" customFormat="1" ht="15.5" hidden="1" thickTop="1" thickBot="1" x14ac:dyDescent="0.4">
      <c r="A11800" s="267"/>
      <c r="B11800" s="250" t="e">
        <f>VLOOKUP(A11800,Lists!B:C,2,FALSE)</f>
        <v>#N/A</v>
      </c>
      <c r="C11800" s="278" t="e">
        <f>VLOOKUP(A11800,Lists!B:D,3,FALSE)</f>
        <v>#N/A</v>
      </c>
      <c r="D11800" s="267"/>
      <c r="E11800" s="267"/>
      <c r="F11800" s="267"/>
      <c r="G11800" s="267"/>
      <c r="H11800" s="249" t="b">
        <f t="shared" si="387"/>
        <v>0</v>
      </c>
      <c r="I11800" s="267"/>
      <c r="J11800" s="267"/>
      <c r="K11800" s="278" t="e">
        <f t="shared" si="388"/>
        <v>#N/A</v>
      </c>
      <c r="L11800" s="280"/>
      <c r="M11800" s="267"/>
    </row>
    <row r="11801" spans="1:13" s="269" customFormat="1" ht="15.5" hidden="1" thickTop="1" thickBot="1" x14ac:dyDescent="0.4">
      <c r="A11801" s="268"/>
      <c r="B11801" s="249" t="e">
        <f>VLOOKUP(A11801,Lists!B:C,2,FALSE)</f>
        <v>#N/A</v>
      </c>
      <c r="C11801" s="277" t="e">
        <f>VLOOKUP(A11801,Lists!B:D,3,FALSE)</f>
        <v>#N/A</v>
      </c>
      <c r="D11801" s="268"/>
      <c r="E11801" s="268"/>
      <c r="F11801" s="268"/>
      <c r="G11801" s="268"/>
      <c r="H11801" s="250" t="b">
        <f t="shared" si="387"/>
        <v>0</v>
      </c>
      <c r="I11801" s="268"/>
      <c r="J11801" s="268"/>
      <c r="K11801" s="278" t="e">
        <f t="shared" si="388"/>
        <v>#N/A</v>
      </c>
      <c r="L11801" s="279"/>
      <c r="M11801" s="268"/>
    </row>
    <row r="11802" spans="1:13" s="269" customFormat="1" ht="15.5" hidden="1" thickTop="1" thickBot="1" x14ac:dyDescent="0.4">
      <c r="A11802" s="267"/>
      <c r="B11802" s="250" t="e">
        <f>VLOOKUP(A11802,Lists!B:C,2,FALSE)</f>
        <v>#N/A</v>
      </c>
      <c r="C11802" s="278" t="e">
        <f>VLOOKUP(A11802,Lists!B:D,3,FALSE)</f>
        <v>#N/A</v>
      </c>
      <c r="D11802" s="267"/>
      <c r="E11802" s="267"/>
      <c r="F11802" s="267"/>
      <c r="G11802" s="267"/>
      <c r="H11802" s="249" t="b">
        <f t="shared" si="387"/>
        <v>0</v>
      </c>
      <c r="I11802" s="267"/>
      <c r="J11802" s="267"/>
      <c r="K11802" s="278" t="e">
        <f t="shared" si="388"/>
        <v>#N/A</v>
      </c>
      <c r="L11802" s="280"/>
      <c r="M11802" s="267"/>
    </row>
    <row r="11803" spans="1:13" s="269" customFormat="1" ht="15.5" hidden="1" thickTop="1" thickBot="1" x14ac:dyDescent="0.4">
      <c r="A11803" s="268"/>
      <c r="B11803" s="249" t="e">
        <f>VLOOKUP(A11803,Lists!B:C,2,FALSE)</f>
        <v>#N/A</v>
      </c>
      <c r="C11803" s="277" t="e">
        <f>VLOOKUP(A11803,Lists!B:D,3,FALSE)</f>
        <v>#N/A</v>
      </c>
      <c r="D11803" s="268"/>
      <c r="E11803" s="268"/>
      <c r="F11803" s="268"/>
      <c r="G11803" s="268"/>
      <c r="H11803" s="250" t="b">
        <f t="shared" si="387"/>
        <v>0</v>
      </c>
      <c r="I11803" s="268"/>
      <c r="J11803" s="268"/>
      <c r="K11803" s="278" t="e">
        <f t="shared" si="388"/>
        <v>#N/A</v>
      </c>
      <c r="L11803" s="279"/>
      <c r="M11803" s="268"/>
    </row>
    <row r="11804" spans="1:13" s="269" customFormat="1" ht="15.5" hidden="1" thickTop="1" thickBot="1" x14ac:dyDescent="0.4">
      <c r="A11804" s="267"/>
      <c r="B11804" s="250" t="e">
        <f>VLOOKUP(A11804,Lists!B:C,2,FALSE)</f>
        <v>#N/A</v>
      </c>
      <c r="C11804" s="278" t="e">
        <f>VLOOKUP(A11804,Lists!B:D,3,FALSE)</f>
        <v>#N/A</v>
      </c>
      <c r="D11804" s="267"/>
      <c r="E11804" s="267"/>
      <c r="F11804" s="267"/>
      <c r="G11804" s="267"/>
      <c r="H11804" s="249" t="b">
        <f t="shared" si="387"/>
        <v>0</v>
      </c>
      <c r="I11804" s="267"/>
      <c r="J11804" s="267"/>
      <c r="K11804" s="278" t="e">
        <f t="shared" si="388"/>
        <v>#N/A</v>
      </c>
      <c r="L11804" s="280"/>
      <c r="M11804" s="267"/>
    </row>
    <row r="11805" spans="1:13" s="269" customFormat="1" ht="15.5" hidden="1" thickTop="1" thickBot="1" x14ac:dyDescent="0.4">
      <c r="A11805" s="268"/>
      <c r="B11805" s="249" t="e">
        <f>VLOOKUP(A11805,Lists!B:C,2,FALSE)</f>
        <v>#N/A</v>
      </c>
      <c r="C11805" s="277" t="e">
        <f>VLOOKUP(A11805,Lists!B:D,3,FALSE)</f>
        <v>#N/A</v>
      </c>
      <c r="D11805" s="268"/>
      <c r="E11805" s="268"/>
      <c r="F11805" s="268"/>
      <c r="G11805" s="268"/>
      <c r="H11805" s="250" t="b">
        <f t="shared" si="387"/>
        <v>0</v>
      </c>
      <c r="I11805" s="268"/>
      <c r="J11805" s="268"/>
      <c r="K11805" s="278" t="e">
        <f t="shared" si="388"/>
        <v>#N/A</v>
      </c>
      <c r="L11805" s="279"/>
      <c r="M11805" s="268"/>
    </row>
    <row r="11806" spans="1:13" s="269" customFormat="1" ht="15.5" hidden="1" thickTop="1" thickBot="1" x14ac:dyDescent="0.4">
      <c r="A11806" s="267"/>
      <c r="B11806" s="250" t="e">
        <f>VLOOKUP(A11806,Lists!B:C,2,FALSE)</f>
        <v>#N/A</v>
      </c>
      <c r="C11806" s="278" t="e">
        <f>VLOOKUP(A11806,Lists!B:D,3,FALSE)</f>
        <v>#N/A</v>
      </c>
      <c r="D11806" s="267"/>
      <c r="E11806" s="267"/>
      <c r="F11806" s="267"/>
      <c r="G11806" s="267"/>
      <c r="H11806" s="249" t="b">
        <f t="shared" si="387"/>
        <v>0</v>
      </c>
      <c r="I11806" s="267"/>
      <c r="J11806" s="267"/>
      <c r="K11806" s="278" t="e">
        <f t="shared" si="388"/>
        <v>#N/A</v>
      </c>
      <c r="L11806" s="280"/>
      <c r="M11806" s="267"/>
    </row>
    <row r="11807" spans="1:13" s="269" customFormat="1" ht="15.5" hidden="1" thickTop="1" thickBot="1" x14ac:dyDescent="0.4">
      <c r="A11807" s="268"/>
      <c r="B11807" s="249" t="e">
        <f>VLOOKUP(A11807,Lists!B:C,2,FALSE)</f>
        <v>#N/A</v>
      </c>
      <c r="C11807" s="277" t="e">
        <f>VLOOKUP(A11807,Lists!B:D,3,FALSE)</f>
        <v>#N/A</v>
      </c>
      <c r="D11807" s="268"/>
      <c r="E11807" s="268"/>
      <c r="F11807" s="268"/>
      <c r="G11807" s="268"/>
      <c r="H11807" s="250" t="b">
        <f t="shared" si="387"/>
        <v>0</v>
      </c>
      <c r="I11807" s="268"/>
      <c r="J11807" s="268"/>
      <c r="K11807" s="278" t="e">
        <f t="shared" si="388"/>
        <v>#N/A</v>
      </c>
      <c r="L11807" s="279"/>
      <c r="M11807" s="268"/>
    </row>
    <row r="11808" spans="1:13" s="269" customFormat="1" ht="15.5" hidden="1" thickTop="1" thickBot="1" x14ac:dyDescent="0.4">
      <c r="A11808" s="267"/>
      <c r="B11808" s="250" t="e">
        <f>VLOOKUP(A11808,Lists!B:C,2,FALSE)</f>
        <v>#N/A</v>
      </c>
      <c r="C11808" s="278" t="e">
        <f>VLOOKUP(A11808,Lists!B:D,3,FALSE)</f>
        <v>#N/A</v>
      </c>
      <c r="D11808" s="267"/>
      <c r="E11808" s="267"/>
      <c r="F11808" s="267"/>
      <c r="G11808" s="267"/>
      <c r="H11808" s="249" t="b">
        <f t="shared" si="387"/>
        <v>0</v>
      </c>
      <c r="I11808" s="267"/>
      <c r="J11808" s="267"/>
      <c r="K11808" s="278" t="e">
        <f t="shared" si="388"/>
        <v>#N/A</v>
      </c>
      <c r="L11808" s="280"/>
      <c r="M11808" s="267"/>
    </row>
    <row r="11809" spans="1:13" s="269" customFormat="1" ht="15.5" hidden="1" thickTop="1" thickBot="1" x14ac:dyDescent="0.4">
      <c r="A11809" s="268"/>
      <c r="B11809" s="249" t="e">
        <f>VLOOKUP(A11809,Lists!B:C,2,FALSE)</f>
        <v>#N/A</v>
      </c>
      <c r="C11809" s="277" t="e">
        <f>VLOOKUP(A11809,Lists!B:D,3,FALSE)</f>
        <v>#N/A</v>
      </c>
      <c r="D11809" s="268"/>
      <c r="E11809" s="268"/>
      <c r="F11809" s="268"/>
      <c r="G11809" s="268"/>
      <c r="H11809" s="250" t="b">
        <f t="shared" si="387"/>
        <v>0</v>
      </c>
      <c r="I11809" s="268"/>
      <c r="J11809" s="268"/>
      <c r="K11809" s="278" t="e">
        <f t="shared" si="388"/>
        <v>#N/A</v>
      </c>
      <c r="L11809" s="279"/>
      <c r="M11809" s="268"/>
    </row>
    <row r="11810" spans="1:13" s="269" customFormat="1" ht="15.5" hidden="1" thickTop="1" thickBot="1" x14ac:dyDescent="0.4">
      <c r="A11810" s="267"/>
      <c r="B11810" s="250" t="e">
        <f>VLOOKUP(A11810,Lists!B:C,2,FALSE)</f>
        <v>#N/A</v>
      </c>
      <c r="C11810" s="278" t="e">
        <f>VLOOKUP(A11810,Lists!B:D,3,FALSE)</f>
        <v>#N/A</v>
      </c>
      <c r="D11810" s="267"/>
      <c r="E11810" s="267"/>
      <c r="F11810" s="267"/>
      <c r="G11810" s="267"/>
      <c r="H11810" s="249" t="b">
        <f t="shared" si="387"/>
        <v>0</v>
      </c>
      <c r="I11810" s="267"/>
      <c r="J11810" s="267"/>
      <c r="K11810" s="278" t="e">
        <f t="shared" si="388"/>
        <v>#N/A</v>
      </c>
      <c r="L11810" s="280"/>
      <c r="M11810" s="267"/>
    </row>
    <row r="11811" spans="1:13" s="269" customFormat="1" ht="15.5" hidden="1" thickTop="1" thickBot="1" x14ac:dyDescent="0.4">
      <c r="A11811" s="268"/>
      <c r="B11811" s="249" t="e">
        <f>VLOOKUP(A11811,Lists!B:C,2,FALSE)</f>
        <v>#N/A</v>
      </c>
      <c r="C11811" s="277" t="e">
        <f>VLOOKUP(A11811,Lists!B:D,3,FALSE)</f>
        <v>#N/A</v>
      </c>
      <c r="D11811" s="268"/>
      <c r="E11811" s="268"/>
      <c r="F11811" s="268"/>
      <c r="G11811" s="268"/>
      <c r="H11811" s="250" t="b">
        <f t="shared" si="387"/>
        <v>0</v>
      </c>
      <c r="I11811" s="268"/>
      <c r="J11811" s="268"/>
      <c r="K11811" s="278" t="e">
        <f t="shared" si="388"/>
        <v>#N/A</v>
      </c>
      <c r="L11811" s="279"/>
      <c r="M11811" s="268"/>
    </row>
    <row r="11812" spans="1:13" s="269" customFormat="1" ht="15.5" hidden="1" thickTop="1" thickBot="1" x14ac:dyDescent="0.4">
      <c r="A11812" s="267"/>
      <c r="B11812" s="250" t="e">
        <f>VLOOKUP(A11812,Lists!B:C,2,FALSE)</f>
        <v>#N/A</v>
      </c>
      <c r="C11812" s="278" t="e">
        <f>VLOOKUP(A11812,Lists!B:D,3,FALSE)</f>
        <v>#N/A</v>
      </c>
      <c r="D11812" s="267"/>
      <c r="E11812" s="267"/>
      <c r="F11812" s="267"/>
      <c r="G11812" s="267"/>
      <c r="H11812" s="249" t="b">
        <f t="shared" si="387"/>
        <v>0</v>
      </c>
      <c r="I11812" s="267"/>
      <c r="J11812" s="267"/>
      <c r="K11812" s="278" t="e">
        <f t="shared" si="388"/>
        <v>#N/A</v>
      </c>
      <c r="L11812" s="280"/>
      <c r="M11812" s="267"/>
    </row>
    <row r="11813" spans="1:13" s="269" customFormat="1" ht="15.5" hidden="1" thickTop="1" thickBot="1" x14ac:dyDescent="0.4">
      <c r="A11813" s="268"/>
      <c r="B11813" s="249" t="e">
        <f>VLOOKUP(A11813,Lists!B:C,2,FALSE)</f>
        <v>#N/A</v>
      </c>
      <c r="C11813" s="277" t="e">
        <f>VLOOKUP(A11813,Lists!B:D,3,FALSE)</f>
        <v>#N/A</v>
      </c>
      <c r="D11813" s="268"/>
      <c r="E11813" s="268"/>
      <c r="F11813" s="268"/>
      <c r="G11813" s="268"/>
      <c r="H11813" s="250" t="b">
        <f t="shared" si="387"/>
        <v>0</v>
      </c>
      <c r="I11813" s="268"/>
      <c r="J11813" s="268"/>
      <c r="K11813" s="278" t="e">
        <f t="shared" si="388"/>
        <v>#N/A</v>
      </c>
      <c r="L11813" s="279"/>
      <c r="M11813" s="268"/>
    </row>
    <row r="11814" spans="1:13" s="269" customFormat="1" ht="15.5" hidden="1" thickTop="1" thickBot="1" x14ac:dyDescent="0.4">
      <c r="A11814" s="267"/>
      <c r="B11814" s="250" t="e">
        <f>VLOOKUP(A11814,Lists!B:C,2,FALSE)</f>
        <v>#N/A</v>
      </c>
      <c r="C11814" s="278" t="e">
        <f>VLOOKUP(A11814,Lists!B:D,3,FALSE)</f>
        <v>#N/A</v>
      </c>
      <c r="D11814" s="267"/>
      <c r="E11814" s="267"/>
      <c r="F11814" s="267"/>
      <c r="G11814" s="267"/>
      <c r="H11814" s="249" t="b">
        <f t="shared" si="387"/>
        <v>0</v>
      </c>
      <c r="I11814" s="267"/>
      <c r="J11814" s="267"/>
      <c r="K11814" s="278" t="e">
        <f t="shared" si="388"/>
        <v>#N/A</v>
      </c>
      <c r="L11814" s="280"/>
      <c r="M11814" s="267"/>
    </row>
    <row r="11815" spans="1:13" s="269" customFormat="1" ht="15.5" hidden="1" thickTop="1" thickBot="1" x14ac:dyDescent="0.4">
      <c r="A11815" s="268"/>
      <c r="B11815" s="249" t="e">
        <f>VLOOKUP(A11815,Lists!B:C,2,FALSE)</f>
        <v>#N/A</v>
      </c>
      <c r="C11815" s="277" t="e">
        <f>VLOOKUP(A11815,Lists!B:D,3,FALSE)</f>
        <v>#N/A</v>
      </c>
      <c r="D11815" s="268"/>
      <c r="E11815" s="268"/>
      <c r="F11815" s="268"/>
      <c r="G11815" s="268"/>
      <c r="H11815" s="250" t="b">
        <f t="shared" si="387"/>
        <v>0</v>
      </c>
      <c r="I11815" s="268"/>
      <c r="J11815" s="268"/>
      <c r="K11815" s="278" t="e">
        <f t="shared" si="388"/>
        <v>#N/A</v>
      </c>
      <c r="L11815" s="279"/>
      <c r="M11815" s="268"/>
    </row>
    <row r="11816" spans="1:13" s="269" customFormat="1" ht="15.5" hidden="1" thickTop="1" thickBot="1" x14ac:dyDescent="0.4">
      <c r="A11816" s="267"/>
      <c r="B11816" s="250" t="e">
        <f>VLOOKUP(A11816,Lists!B:C,2,FALSE)</f>
        <v>#N/A</v>
      </c>
      <c r="C11816" s="278" t="e">
        <f>VLOOKUP(A11816,Lists!B:D,3,FALSE)</f>
        <v>#N/A</v>
      </c>
      <c r="D11816" s="267"/>
      <c r="E11816" s="267"/>
      <c r="F11816" s="267"/>
      <c r="G11816" s="267"/>
      <c r="H11816" s="249" t="b">
        <f t="shared" si="387"/>
        <v>0</v>
      </c>
      <c r="I11816" s="267"/>
      <c r="J11816" s="267"/>
      <c r="K11816" s="278" t="e">
        <f t="shared" si="388"/>
        <v>#N/A</v>
      </c>
      <c r="L11816" s="280"/>
      <c r="M11816" s="267"/>
    </row>
    <row r="11817" spans="1:13" s="269" customFormat="1" ht="15.5" hidden="1" thickTop="1" thickBot="1" x14ac:dyDescent="0.4">
      <c r="A11817" s="268"/>
      <c r="B11817" s="249" t="e">
        <f>VLOOKUP(A11817,Lists!B:C,2,FALSE)</f>
        <v>#N/A</v>
      </c>
      <c r="C11817" s="277" t="e">
        <f>VLOOKUP(A11817,Lists!B:D,3,FALSE)</f>
        <v>#N/A</v>
      </c>
      <c r="D11817" s="268"/>
      <c r="E11817" s="268"/>
      <c r="F11817" s="268"/>
      <c r="G11817" s="268"/>
      <c r="H11817" s="250" t="b">
        <f t="shared" si="387"/>
        <v>0</v>
      </c>
      <c r="I11817" s="268"/>
      <c r="J11817" s="268"/>
      <c r="K11817" s="278" t="e">
        <f t="shared" si="388"/>
        <v>#N/A</v>
      </c>
      <c r="L11817" s="279"/>
      <c r="M11817" s="268"/>
    </row>
    <row r="11818" spans="1:13" s="269" customFormat="1" ht="15.5" hidden="1" thickTop="1" thickBot="1" x14ac:dyDescent="0.4">
      <c r="A11818" s="267"/>
      <c r="B11818" s="250" t="e">
        <f>VLOOKUP(A11818,Lists!B:C,2,FALSE)</f>
        <v>#N/A</v>
      </c>
      <c r="C11818" s="278" t="e">
        <f>VLOOKUP(A11818,Lists!B:D,3,FALSE)</f>
        <v>#N/A</v>
      </c>
      <c r="D11818" s="267"/>
      <c r="E11818" s="267"/>
      <c r="F11818" s="267"/>
      <c r="G11818" s="267"/>
      <c r="H11818" s="249" t="b">
        <f t="shared" si="387"/>
        <v>0</v>
      </c>
      <c r="I11818" s="267"/>
      <c r="J11818" s="267"/>
      <c r="K11818" s="278" t="e">
        <f t="shared" si="388"/>
        <v>#N/A</v>
      </c>
      <c r="L11818" s="280"/>
      <c r="M11818" s="267"/>
    </row>
    <row r="11819" spans="1:13" s="269" customFormat="1" ht="15.5" hidden="1" thickTop="1" thickBot="1" x14ac:dyDescent="0.4">
      <c r="A11819" s="268"/>
      <c r="B11819" s="249" t="e">
        <f>VLOOKUP(A11819,Lists!B:C,2,FALSE)</f>
        <v>#N/A</v>
      </c>
      <c r="C11819" s="277" t="e">
        <f>VLOOKUP(A11819,Lists!B:D,3,FALSE)</f>
        <v>#N/A</v>
      </c>
      <c r="D11819" s="268"/>
      <c r="E11819" s="268"/>
      <c r="F11819" s="268"/>
      <c r="G11819" s="268"/>
      <c r="H11819" s="250" t="b">
        <f t="shared" si="387"/>
        <v>0</v>
      </c>
      <c r="I11819" s="268"/>
      <c r="J11819" s="268"/>
      <c r="K11819" s="278" t="e">
        <f t="shared" si="388"/>
        <v>#N/A</v>
      </c>
      <c r="L11819" s="279"/>
      <c r="M11819" s="268"/>
    </row>
    <row r="11820" spans="1:13" s="269" customFormat="1" ht="15.5" hidden="1" thickTop="1" thickBot="1" x14ac:dyDescent="0.4">
      <c r="A11820" s="267"/>
      <c r="B11820" s="250" t="e">
        <f>VLOOKUP(A11820,Lists!B:C,2,FALSE)</f>
        <v>#N/A</v>
      </c>
      <c r="C11820" s="278" t="e">
        <f>VLOOKUP(A11820,Lists!B:D,3,FALSE)</f>
        <v>#N/A</v>
      </c>
      <c r="D11820" s="267"/>
      <c r="E11820" s="267"/>
      <c r="F11820" s="267"/>
      <c r="G11820" s="267"/>
      <c r="H11820" s="249" t="b">
        <f t="shared" si="387"/>
        <v>0</v>
      </c>
      <c r="I11820" s="267"/>
      <c r="J11820" s="267"/>
      <c r="K11820" s="278" t="e">
        <f t="shared" si="388"/>
        <v>#N/A</v>
      </c>
      <c r="L11820" s="280"/>
      <c r="M11820" s="267"/>
    </row>
    <row r="11821" spans="1:13" s="269" customFormat="1" ht="15.5" hidden="1" thickTop="1" thickBot="1" x14ac:dyDescent="0.4">
      <c r="A11821" s="268"/>
      <c r="B11821" s="249" t="e">
        <f>VLOOKUP(A11821,Lists!B:C,2,FALSE)</f>
        <v>#N/A</v>
      </c>
      <c r="C11821" s="277" t="e">
        <f>VLOOKUP(A11821,Lists!B:D,3,FALSE)</f>
        <v>#N/A</v>
      </c>
      <c r="D11821" s="268"/>
      <c r="E11821" s="268"/>
      <c r="F11821" s="268"/>
      <c r="G11821" s="268"/>
      <c r="H11821" s="250" t="b">
        <f t="shared" si="387"/>
        <v>0</v>
      </c>
      <c r="I11821" s="268"/>
      <c r="J11821" s="268"/>
      <c r="K11821" s="278" t="e">
        <f t="shared" si="388"/>
        <v>#N/A</v>
      </c>
      <c r="L11821" s="279"/>
      <c r="M11821" s="268"/>
    </row>
    <row r="11822" spans="1:13" s="269" customFormat="1" ht="15.5" hidden="1" thickTop="1" thickBot="1" x14ac:dyDescent="0.4">
      <c r="A11822" s="267"/>
      <c r="B11822" s="250" t="e">
        <f>VLOOKUP(A11822,Lists!B:C,2,FALSE)</f>
        <v>#N/A</v>
      </c>
      <c r="C11822" s="278" t="e">
        <f>VLOOKUP(A11822,Lists!B:D,3,FALSE)</f>
        <v>#N/A</v>
      </c>
      <c r="D11822" s="267"/>
      <c r="E11822" s="267"/>
      <c r="F11822" s="267"/>
      <c r="G11822" s="267"/>
      <c r="H11822" s="249" t="b">
        <f t="shared" si="387"/>
        <v>0</v>
      </c>
      <c r="I11822" s="267"/>
      <c r="J11822" s="267"/>
      <c r="K11822" s="278" t="e">
        <f t="shared" si="388"/>
        <v>#N/A</v>
      </c>
      <c r="L11822" s="280"/>
      <c r="M11822" s="267"/>
    </row>
    <row r="11823" spans="1:13" s="269" customFormat="1" ht="15.5" hidden="1" thickTop="1" thickBot="1" x14ac:dyDescent="0.4">
      <c r="A11823" s="268"/>
      <c r="B11823" s="249" t="e">
        <f>VLOOKUP(A11823,Lists!B:C,2,FALSE)</f>
        <v>#N/A</v>
      </c>
      <c r="C11823" s="277" t="e">
        <f>VLOOKUP(A11823,Lists!B:D,3,FALSE)</f>
        <v>#N/A</v>
      </c>
      <c r="D11823" s="268"/>
      <c r="E11823" s="268"/>
      <c r="F11823" s="268"/>
      <c r="G11823" s="268"/>
      <c r="H11823" s="250" t="b">
        <f t="shared" si="387"/>
        <v>0</v>
      </c>
      <c r="I11823" s="268"/>
      <c r="J11823" s="268"/>
      <c r="K11823" s="278" t="e">
        <f t="shared" si="388"/>
        <v>#N/A</v>
      </c>
      <c r="L11823" s="279"/>
      <c r="M11823" s="268"/>
    </row>
    <row r="11824" spans="1:13" s="269" customFormat="1" ht="15.5" hidden="1" thickTop="1" thickBot="1" x14ac:dyDescent="0.4">
      <c r="A11824" s="267"/>
      <c r="B11824" s="250" t="e">
        <f>VLOOKUP(A11824,Lists!B:C,2,FALSE)</f>
        <v>#N/A</v>
      </c>
      <c r="C11824" s="278" t="e">
        <f>VLOOKUP(A11824,Lists!B:D,3,FALSE)</f>
        <v>#N/A</v>
      </c>
      <c r="D11824" s="267"/>
      <c r="E11824" s="267"/>
      <c r="F11824" s="267"/>
      <c r="G11824" s="267"/>
      <c r="H11824" s="249" t="b">
        <f t="shared" si="387"/>
        <v>0</v>
      </c>
      <c r="I11824" s="267"/>
      <c r="J11824" s="267"/>
      <c r="K11824" s="278" t="e">
        <f t="shared" si="388"/>
        <v>#N/A</v>
      </c>
      <c r="L11824" s="280"/>
      <c r="M11824" s="267"/>
    </row>
    <row r="11825" spans="1:13" s="269" customFormat="1" ht="15.5" hidden="1" thickTop="1" thickBot="1" x14ac:dyDescent="0.4">
      <c r="A11825" s="268"/>
      <c r="B11825" s="249" t="e">
        <f>VLOOKUP(A11825,Lists!B:C,2,FALSE)</f>
        <v>#N/A</v>
      </c>
      <c r="C11825" s="277" t="e">
        <f>VLOOKUP(A11825,Lists!B:D,3,FALSE)</f>
        <v>#N/A</v>
      </c>
      <c r="D11825" s="268"/>
      <c r="E11825" s="268"/>
      <c r="F11825" s="268"/>
      <c r="G11825" s="268"/>
      <c r="H11825" s="250" t="b">
        <f t="shared" si="387"/>
        <v>0</v>
      </c>
      <c r="I11825" s="268"/>
      <c r="J11825" s="268"/>
      <c r="K11825" s="278" t="e">
        <f t="shared" si="388"/>
        <v>#N/A</v>
      </c>
      <c r="L11825" s="279"/>
      <c r="M11825" s="268"/>
    </row>
    <row r="11826" spans="1:13" s="269" customFormat="1" ht="15.5" hidden="1" thickTop="1" thickBot="1" x14ac:dyDescent="0.4">
      <c r="A11826" s="267"/>
      <c r="B11826" s="250" t="e">
        <f>VLOOKUP(A11826,Lists!B:C,2,FALSE)</f>
        <v>#N/A</v>
      </c>
      <c r="C11826" s="278" t="e">
        <f>VLOOKUP(A11826,Lists!B:D,3,FALSE)</f>
        <v>#N/A</v>
      </c>
      <c r="D11826" s="267"/>
      <c r="E11826" s="267"/>
      <c r="F11826" s="267"/>
      <c r="G11826" s="267"/>
      <c r="H11826" s="249" t="b">
        <f t="shared" si="387"/>
        <v>0</v>
      </c>
      <c r="I11826" s="267"/>
      <c r="J11826" s="267"/>
      <c r="K11826" s="278" t="e">
        <f t="shared" si="388"/>
        <v>#N/A</v>
      </c>
      <c r="L11826" s="280"/>
      <c r="M11826" s="267"/>
    </row>
    <row r="11827" spans="1:13" s="269" customFormat="1" ht="15.5" hidden="1" thickTop="1" thickBot="1" x14ac:dyDescent="0.4">
      <c r="A11827" s="268"/>
      <c r="B11827" s="249" t="e">
        <f>VLOOKUP(A11827,Lists!B:C,2,FALSE)</f>
        <v>#N/A</v>
      </c>
      <c r="C11827" s="277" t="e">
        <f>VLOOKUP(A11827,Lists!B:D,3,FALSE)</f>
        <v>#N/A</v>
      </c>
      <c r="D11827" s="268"/>
      <c r="E11827" s="268"/>
      <c r="F11827" s="268"/>
      <c r="G11827" s="268"/>
      <c r="H11827" s="250" t="b">
        <f t="shared" si="387"/>
        <v>0</v>
      </c>
      <c r="I11827" s="268"/>
      <c r="J11827" s="268"/>
      <c r="K11827" s="278" t="e">
        <f t="shared" si="388"/>
        <v>#N/A</v>
      </c>
      <c r="L11827" s="279"/>
      <c r="M11827" s="268"/>
    </row>
    <row r="11828" spans="1:13" s="269" customFormat="1" ht="15.5" hidden="1" thickTop="1" thickBot="1" x14ac:dyDescent="0.4">
      <c r="A11828" s="267"/>
      <c r="B11828" s="250" t="e">
        <f>VLOOKUP(A11828,Lists!B:C,2,FALSE)</f>
        <v>#N/A</v>
      </c>
      <c r="C11828" s="278" t="e">
        <f>VLOOKUP(A11828,Lists!B:D,3,FALSE)</f>
        <v>#N/A</v>
      </c>
      <c r="D11828" s="267"/>
      <c r="E11828" s="267"/>
      <c r="F11828" s="267"/>
      <c r="G11828" s="267"/>
      <c r="H11828" s="249" t="b">
        <f t="shared" si="387"/>
        <v>0</v>
      </c>
      <c r="I11828" s="267"/>
      <c r="J11828" s="267"/>
      <c r="K11828" s="278" t="e">
        <f t="shared" si="388"/>
        <v>#N/A</v>
      </c>
      <c r="L11828" s="280"/>
      <c r="M11828" s="267"/>
    </row>
    <row r="11829" spans="1:13" s="269" customFormat="1" ht="15.5" hidden="1" thickTop="1" thickBot="1" x14ac:dyDescent="0.4">
      <c r="A11829" s="268"/>
      <c r="B11829" s="249" t="e">
        <f>VLOOKUP(A11829,Lists!B:C,2,FALSE)</f>
        <v>#N/A</v>
      </c>
      <c r="C11829" s="277" t="e">
        <f>VLOOKUP(A11829,Lists!B:D,3,FALSE)</f>
        <v>#N/A</v>
      </c>
      <c r="D11829" s="268"/>
      <c r="E11829" s="268"/>
      <c r="F11829" s="268"/>
      <c r="G11829" s="268"/>
      <c r="H11829" s="250" t="b">
        <f t="shared" si="387"/>
        <v>0</v>
      </c>
      <c r="I11829" s="268"/>
      <c r="J11829" s="268"/>
      <c r="K11829" s="278" t="e">
        <f t="shared" si="388"/>
        <v>#N/A</v>
      </c>
      <c r="L11829" s="279"/>
      <c r="M11829" s="268"/>
    </row>
    <row r="11830" spans="1:13" s="269" customFormat="1" ht="15.5" hidden="1" thickTop="1" thickBot="1" x14ac:dyDescent="0.4">
      <c r="A11830" s="267"/>
      <c r="B11830" s="250" t="e">
        <f>VLOOKUP(A11830,Lists!B:C,2,FALSE)</f>
        <v>#N/A</v>
      </c>
      <c r="C11830" s="278" t="e">
        <f>VLOOKUP(A11830,Lists!B:D,3,FALSE)</f>
        <v>#N/A</v>
      </c>
      <c r="D11830" s="267"/>
      <c r="E11830" s="267"/>
      <c r="F11830" s="267"/>
      <c r="G11830" s="267"/>
      <c r="H11830" s="249" t="b">
        <f t="shared" si="387"/>
        <v>0</v>
      </c>
      <c r="I11830" s="267"/>
      <c r="J11830" s="267"/>
      <c r="K11830" s="278" t="e">
        <f t="shared" si="388"/>
        <v>#N/A</v>
      </c>
      <c r="L11830" s="280"/>
      <c r="M11830" s="267"/>
    </row>
    <row r="11831" spans="1:13" s="269" customFormat="1" ht="15.5" hidden="1" thickTop="1" thickBot="1" x14ac:dyDescent="0.4">
      <c r="A11831" s="268"/>
      <c r="B11831" s="249" t="e">
        <f>VLOOKUP(A11831,Lists!B:C,2,FALSE)</f>
        <v>#N/A</v>
      </c>
      <c r="C11831" s="277" t="e">
        <f>VLOOKUP(A11831,Lists!B:D,3,FALSE)</f>
        <v>#N/A</v>
      </c>
      <c r="D11831" s="268"/>
      <c r="E11831" s="268"/>
      <c r="F11831" s="268"/>
      <c r="G11831" s="268"/>
      <c r="H11831" s="250" t="b">
        <f t="shared" si="387"/>
        <v>0</v>
      </c>
      <c r="I11831" s="268"/>
      <c r="J11831" s="268"/>
      <c r="K11831" s="278" t="e">
        <f t="shared" si="388"/>
        <v>#N/A</v>
      </c>
      <c r="L11831" s="279"/>
      <c r="M11831" s="268"/>
    </row>
    <row r="11832" spans="1:13" s="269" customFormat="1" ht="15.5" hidden="1" thickTop="1" thickBot="1" x14ac:dyDescent="0.4">
      <c r="A11832" s="267"/>
      <c r="B11832" s="250" t="e">
        <f>VLOOKUP(A11832,Lists!B:C,2,FALSE)</f>
        <v>#N/A</v>
      </c>
      <c r="C11832" s="278" t="e">
        <f>VLOOKUP(A11832,Lists!B:D,3,FALSE)</f>
        <v>#N/A</v>
      </c>
      <c r="D11832" s="267"/>
      <c r="E11832" s="267"/>
      <c r="F11832" s="267"/>
      <c r="G11832" s="267"/>
      <c r="H11832" s="249" t="b">
        <f t="shared" si="387"/>
        <v>0</v>
      </c>
      <c r="I11832" s="267"/>
      <c r="J11832" s="267"/>
      <c r="K11832" s="278" t="e">
        <f t="shared" si="388"/>
        <v>#N/A</v>
      </c>
      <c r="L11832" s="280"/>
      <c r="M11832" s="267"/>
    </row>
    <row r="11833" spans="1:13" s="269" customFormat="1" ht="15.5" hidden="1" thickTop="1" thickBot="1" x14ac:dyDescent="0.4">
      <c r="A11833" s="268"/>
      <c r="B11833" s="249" t="e">
        <f>VLOOKUP(A11833,Lists!B:C,2,FALSE)</f>
        <v>#N/A</v>
      </c>
      <c r="C11833" s="277" t="e">
        <f>VLOOKUP(A11833,Lists!B:D,3,FALSE)</f>
        <v>#N/A</v>
      </c>
      <c r="D11833" s="268"/>
      <c r="E11833" s="268"/>
      <c r="F11833" s="268"/>
      <c r="G11833" s="268"/>
      <c r="H11833" s="250" t="b">
        <f t="shared" ref="H11833:H11896" si="389">IF(G11833="x","x",IF(G11833="Low",3,IF(G11833="Medium",2,IF(G11833="High",1,FALSE))))</f>
        <v>0</v>
      </c>
      <c r="I11833" s="268"/>
      <c r="J11833" s="268"/>
      <c r="K11833" s="278" t="e">
        <f t="shared" si="388"/>
        <v>#N/A</v>
      </c>
      <c r="L11833" s="279"/>
      <c r="M11833" s="268"/>
    </row>
    <row r="11834" spans="1:13" s="269" customFormat="1" ht="15.5" hidden="1" thickTop="1" thickBot="1" x14ac:dyDescent="0.4">
      <c r="A11834" s="267"/>
      <c r="B11834" s="250" t="e">
        <f>VLOOKUP(A11834,Lists!B:C,2,FALSE)</f>
        <v>#N/A</v>
      </c>
      <c r="C11834" s="278" t="e">
        <f>VLOOKUP(A11834,Lists!B:D,3,FALSE)</f>
        <v>#N/A</v>
      </c>
      <c r="D11834" s="267"/>
      <c r="E11834" s="267"/>
      <c r="F11834" s="267"/>
      <c r="G11834" s="267"/>
      <c r="H11834" s="249" t="b">
        <f t="shared" si="389"/>
        <v>0</v>
      </c>
      <c r="I11834" s="267"/>
      <c r="J11834" s="267"/>
      <c r="K11834" s="278" t="e">
        <f t="shared" si="388"/>
        <v>#N/A</v>
      </c>
      <c r="L11834" s="280"/>
      <c r="M11834" s="267"/>
    </row>
    <row r="11835" spans="1:13" s="269" customFormat="1" ht="15.5" hidden="1" thickTop="1" thickBot="1" x14ac:dyDescent="0.4">
      <c r="A11835" s="268"/>
      <c r="B11835" s="249" t="e">
        <f>VLOOKUP(A11835,Lists!B:C,2,FALSE)</f>
        <v>#N/A</v>
      </c>
      <c r="C11835" s="277" t="e">
        <f>VLOOKUP(A11835,Lists!B:D,3,FALSE)</f>
        <v>#N/A</v>
      </c>
      <c r="D11835" s="268"/>
      <c r="E11835" s="268"/>
      <c r="F11835" s="268"/>
      <c r="G11835" s="268"/>
      <c r="H11835" s="250" t="b">
        <f t="shared" si="389"/>
        <v>0</v>
      </c>
      <c r="I11835" s="268"/>
      <c r="J11835" s="268"/>
      <c r="K11835" s="278" t="e">
        <f t="shared" si="388"/>
        <v>#N/A</v>
      </c>
      <c r="L11835" s="279"/>
      <c r="M11835" s="268"/>
    </row>
    <row r="11836" spans="1:13" s="269" customFormat="1" ht="15.5" hidden="1" thickTop="1" thickBot="1" x14ac:dyDescent="0.4">
      <c r="A11836" s="267"/>
      <c r="B11836" s="250" t="e">
        <f>VLOOKUP(A11836,Lists!B:C,2,FALSE)</f>
        <v>#N/A</v>
      </c>
      <c r="C11836" s="278" t="e">
        <f>VLOOKUP(A11836,Lists!B:D,3,FALSE)</f>
        <v>#N/A</v>
      </c>
      <c r="D11836" s="267"/>
      <c r="E11836" s="267"/>
      <c r="F11836" s="267"/>
      <c r="G11836" s="267"/>
      <c r="H11836" s="249" t="b">
        <f t="shared" si="389"/>
        <v>0</v>
      </c>
      <c r="I11836" s="267"/>
      <c r="J11836" s="267"/>
      <c r="K11836" s="278" t="e">
        <f t="shared" ref="K11836:K11899" si="390">B11836&amp;""&amp;D11836</f>
        <v>#N/A</v>
      </c>
      <c r="L11836" s="280"/>
      <c r="M11836" s="267"/>
    </row>
    <row r="11837" spans="1:13" s="269" customFormat="1" ht="15.5" hidden="1" thickTop="1" thickBot="1" x14ac:dyDescent="0.4">
      <c r="A11837" s="268"/>
      <c r="B11837" s="249" t="e">
        <f>VLOOKUP(A11837,Lists!B:C,2,FALSE)</f>
        <v>#N/A</v>
      </c>
      <c r="C11837" s="277" t="e">
        <f>VLOOKUP(A11837,Lists!B:D,3,FALSE)</f>
        <v>#N/A</v>
      </c>
      <c r="D11837" s="268"/>
      <c r="E11837" s="268"/>
      <c r="F11837" s="268"/>
      <c r="G11837" s="268"/>
      <c r="H11837" s="250" t="b">
        <f t="shared" si="389"/>
        <v>0</v>
      </c>
      <c r="I11837" s="268"/>
      <c r="J11837" s="268"/>
      <c r="K11837" s="278" t="e">
        <f t="shared" si="390"/>
        <v>#N/A</v>
      </c>
      <c r="L11837" s="279"/>
      <c r="M11837" s="268"/>
    </row>
    <row r="11838" spans="1:13" s="269" customFormat="1" ht="15.5" hidden="1" thickTop="1" thickBot="1" x14ac:dyDescent="0.4">
      <c r="A11838" s="267"/>
      <c r="B11838" s="250" t="e">
        <f>VLOOKUP(A11838,Lists!B:C,2,FALSE)</f>
        <v>#N/A</v>
      </c>
      <c r="C11838" s="278" t="e">
        <f>VLOOKUP(A11838,Lists!B:D,3,FALSE)</f>
        <v>#N/A</v>
      </c>
      <c r="D11838" s="267"/>
      <c r="E11838" s="267"/>
      <c r="F11838" s="267"/>
      <c r="G11838" s="267"/>
      <c r="H11838" s="249" t="b">
        <f t="shared" si="389"/>
        <v>0</v>
      </c>
      <c r="I11838" s="267"/>
      <c r="J11838" s="267"/>
      <c r="K11838" s="278" t="e">
        <f t="shared" si="390"/>
        <v>#N/A</v>
      </c>
      <c r="L11838" s="280"/>
      <c r="M11838" s="267"/>
    </row>
    <row r="11839" spans="1:13" s="269" customFormat="1" ht="15.5" hidden="1" thickTop="1" thickBot="1" x14ac:dyDescent="0.4">
      <c r="A11839" s="268"/>
      <c r="B11839" s="249" t="e">
        <f>VLOOKUP(A11839,Lists!B:C,2,FALSE)</f>
        <v>#N/A</v>
      </c>
      <c r="C11839" s="277" t="e">
        <f>VLOOKUP(A11839,Lists!B:D,3,FALSE)</f>
        <v>#N/A</v>
      </c>
      <c r="D11839" s="268"/>
      <c r="E11839" s="268"/>
      <c r="F11839" s="268"/>
      <c r="G11839" s="268"/>
      <c r="H11839" s="250" t="b">
        <f t="shared" si="389"/>
        <v>0</v>
      </c>
      <c r="I11839" s="268"/>
      <c r="J11839" s="268"/>
      <c r="K11839" s="278" t="e">
        <f t="shared" si="390"/>
        <v>#N/A</v>
      </c>
      <c r="L11839" s="279"/>
      <c r="M11839" s="268"/>
    </row>
    <row r="11840" spans="1:13" s="269" customFormat="1" ht="15.5" hidden="1" thickTop="1" thickBot="1" x14ac:dyDescent="0.4">
      <c r="A11840" s="267"/>
      <c r="B11840" s="250" t="e">
        <f>VLOOKUP(A11840,Lists!B:C,2,FALSE)</f>
        <v>#N/A</v>
      </c>
      <c r="C11840" s="278" t="e">
        <f>VLOOKUP(A11840,Lists!B:D,3,FALSE)</f>
        <v>#N/A</v>
      </c>
      <c r="D11840" s="267"/>
      <c r="E11840" s="267"/>
      <c r="F11840" s="267"/>
      <c r="G11840" s="267"/>
      <c r="H11840" s="249" t="b">
        <f t="shared" si="389"/>
        <v>0</v>
      </c>
      <c r="I11840" s="267"/>
      <c r="J11840" s="267"/>
      <c r="K11840" s="278" t="e">
        <f t="shared" si="390"/>
        <v>#N/A</v>
      </c>
      <c r="L11840" s="280"/>
      <c r="M11840" s="267"/>
    </row>
    <row r="11841" spans="1:13" s="269" customFormat="1" ht="15.5" hidden="1" thickTop="1" thickBot="1" x14ac:dyDescent="0.4">
      <c r="A11841" s="268"/>
      <c r="B11841" s="249" t="e">
        <f>VLOOKUP(A11841,Lists!B:C,2,FALSE)</f>
        <v>#N/A</v>
      </c>
      <c r="C11841" s="277" t="e">
        <f>VLOOKUP(A11841,Lists!B:D,3,FALSE)</f>
        <v>#N/A</v>
      </c>
      <c r="D11841" s="268"/>
      <c r="E11841" s="268"/>
      <c r="F11841" s="268"/>
      <c r="G11841" s="268"/>
      <c r="H11841" s="250" t="b">
        <f t="shared" si="389"/>
        <v>0</v>
      </c>
      <c r="I11841" s="268"/>
      <c r="J11841" s="268"/>
      <c r="K11841" s="278" t="e">
        <f t="shared" si="390"/>
        <v>#N/A</v>
      </c>
      <c r="L11841" s="279"/>
      <c r="M11841" s="268"/>
    </row>
    <row r="11842" spans="1:13" s="269" customFormat="1" ht="15.5" hidden="1" thickTop="1" thickBot="1" x14ac:dyDescent="0.4">
      <c r="A11842" s="267"/>
      <c r="B11842" s="250" t="e">
        <f>VLOOKUP(A11842,Lists!B:C,2,FALSE)</f>
        <v>#N/A</v>
      </c>
      <c r="C11842" s="278" t="e">
        <f>VLOOKUP(A11842,Lists!B:D,3,FALSE)</f>
        <v>#N/A</v>
      </c>
      <c r="D11842" s="267"/>
      <c r="E11842" s="267"/>
      <c r="F11842" s="267"/>
      <c r="G11842" s="267"/>
      <c r="H11842" s="249" t="b">
        <f t="shared" si="389"/>
        <v>0</v>
      </c>
      <c r="I11842" s="267"/>
      <c r="J11842" s="267"/>
      <c r="K11842" s="278" t="e">
        <f t="shared" si="390"/>
        <v>#N/A</v>
      </c>
      <c r="L11842" s="280"/>
      <c r="M11842" s="267"/>
    </row>
    <row r="11843" spans="1:13" s="269" customFormat="1" ht="15.5" hidden="1" thickTop="1" thickBot="1" x14ac:dyDescent="0.4">
      <c r="A11843" s="268"/>
      <c r="B11843" s="249" t="e">
        <f>VLOOKUP(A11843,Lists!B:C,2,FALSE)</f>
        <v>#N/A</v>
      </c>
      <c r="C11843" s="277" t="e">
        <f>VLOOKUP(A11843,Lists!B:D,3,FALSE)</f>
        <v>#N/A</v>
      </c>
      <c r="D11843" s="268"/>
      <c r="E11843" s="268"/>
      <c r="F11843" s="268"/>
      <c r="G11843" s="268"/>
      <c r="H11843" s="250" t="b">
        <f t="shared" si="389"/>
        <v>0</v>
      </c>
      <c r="I11843" s="268"/>
      <c r="J11843" s="268"/>
      <c r="K11843" s="278" t="e">
        <f t="shared" si="390"/>
        <v>#N/A</v>
      </c>
      <c r="L11843" s="279"/>
      <c r="M11843" s="268"/>
    </row>
    <row r="11844" spans="1:13" s="269" customFormat="1" ht="15.5" hidden="1" thickTop="1" thickBot="1" x14ac:dyDescent="0.4">
      <c r="A11844" s="267"/>
      <c r="B11844" s="250" t="e">
        <f>VLOOKUP(A11844,Lists!B:C,2,FALSE)</f>
        <v>#N/A</v>
      </c>
      <c r="C11844" s="278" t="e">
        <f>VLOOKUP(A11844,Lists!B:D,3,FALSE)</f>
        <v>#N/A</v>
      </c>
      <c r="D11844" s="267"/>
      <c r="E11844" s="267"/>
      <c r="F11844" s="267"/>
      <c r="G11844" s="267"/>
      <c r="H11844" s="249" t="b">
        <f t="shared" si="389"/>
        <v>0</v>
      </c>
      <c r="I11844" s="267"/>
      <c r="J11844" s="267"/>
      <c r="K11844" s="278" t="e">
        <f t="shared" si="390"/>
        <v>#N/A</v>
      </c>
      <c r="L11844" s="280"/>
      <c r="M11844" s="267"/>
    </row>
    <row r="11845" spans="1:13" s="269" customFormat="1" ht="15.5" hidden="1" thickTop="1" thickBot="1" x14ac:dyDescent="0.4">
      <c r="A11845" s="268"/>
      <c r="B11845" s="249" t="e">
        <f>VLOOKUP(A11845,Lists!B:C,2,FALSE)</f>
        <v>#N/A</v>
      </c>
      <c r="C11845" s="277" t="e">
        <f>VLOOKUP(A11845,Lists!B:D,3,FALSE)</f>
        <v>#N/A</v>
      </c>
      <c r="D11845" s="268"/>
      <c r="E11845" s="268"/>
      <c r="F11845" s="268"/>
      <c r="G11845" s="268"/>
      <c r="H11845" s="250" t="b">
        <f t="shared" si="389"/>
        <v>0</v>
      </c>
      <c r="I11845" s="268"/>
      <c r="J11845" s="268"/>
      <c r="K11845" s="278" t="e">
        <f t="shared" si="390"/>
        <v>#N/A</v>
      </c>
      <c r="L11845" s="279"/>
      <c r="M11845" s="268"/>
    </row>
    <row r="11846" spans="1:13" s="269" customFormat="1" ht="15.5" hidden="1" thickTop="1" thickBot="1" x14ac:dyDescent="0.4">
      <c r="A11846" s="267"/>
      <c r="B11846" s="250" t="e">
        <f>VLOOKUP(A11846,Lists!B:C,2,FALSE)</f>
        <v>#N/A</v>
      </c>
      <c r="C11846" s="278" t="e">
        <f>VLOOKUP(A11846,Lists!B:D,3,FALSE)</f>
        <v>#N/A</v>
      </c>
      <c r="D11846" s="267"/>
      <c r="E11846" s="267"/>
      <c r="F11846" s="267"/>
      <c r="G11846" s="267"/>
      <c r="H11846" s="249" t="b">
        <f t="shared" si="389"/>
        <v>0</v>
      </c>
      <c r="I11846" s="267"/>
      <c r="J11846" s="267"/>
      <c r="K11846" s="278" t="e">
        <f t="shared" si="390"/>
        <v>#N/A</v>
      </c>
      <c r="L11846" s="280"/>
      <c r="M11846" s="267"/>
    </row>
    <row r="11847" spans="1:13" s="269" customFormat="1" ht="15.5" hidden="1" thickTop="1" thickBot="1" x14ac:dyDescent="0.4">
      <c r="A11847" s="268"/>
      <c r="B11847" s="249" t="e">
        <f>VLOOKUP(A11847,Lists!B:C,2,FALSE)</f>
        <v>#N/A</v>
      </c>
      <c r="C11847" s="277" t="e">
        <f>VLOOKUP(A11847,Lists!B:D,3,FALSE)</f>
        <v>#N/A</v>
      </c>
      <c r="D11847" s="268"/>
      <c r="E11847" s="268"/>
      <c r="F11847" s="268"/>
      <c r="G11847" s="268"/>
      <c r="H11847" s="250" t="b">
        <f t="shared" si="389"/>
        <v>0</v>
      </c>
      <c r="I11847" s="268"/>
      <c r="J11847" s="268"/>
      <c r="K11847" s="278" t="e">
        <f t="shared" si="390"/>
        <v>#N/A</v>
      </c>
      <c r="L11847" s="279"/>
      <c r="M11847" s="268"/>
    </row>
    <row r="11848" spans="1:13" s="269" customFormat="1" ht="15.5" hidden="1" thickTop="1" thickBot="1" x14ac:dyDescent="0.4">
      <c r="A11848" s="267"/>
      <c r="B11848" s="250" t="e">
        <f>VLOOKUP(A11848,Lists!B:C,2,FALSE)</f>
        <v>#N/A</v>
      </c>
      <c r="C11848" s="278" t="e">
        <f>VLOOKUP(A11848,Lists!B:D,3,FALSE)</f>
        <v>#N/A</v>
      </c>
      <c r="D11848" s="267"/>
      <c r="E11848" s="267"/>
      <c r="F11848" s="267"/>
      <c r="G11848" s="267"/>
      <c r="H11848" s="249" t="b">
        <f t="shared" si="389"/>
        <v>0</v>
      </c>
      <c r="I11848" s="267"/>
      <c r="J11848" s="267"/>
      <c r="K11848" s="278" t="e">
        <f t="shared" si="390"/>
        <v>#N/A</v>
      </c>
      <c r="L11848" s="280"/>
      <c r="M11848" s="267"/>
    </row>
    <row r="11849" spans="1:13" s="269" customFormat="1" ht="15.5" hidden="1" thickTop="1" thickBot="1" x14ac:dyDescent="0.4">
      <c r="A11849" s="268"/>
      <c r="B11849" s="249" t="e">
        <f>VLOOKUP(A11849,Lists!B:C,2,FALSE)</f>
        <v>#N/A</v>
      </c>
      <c r="C11849" s="277" t="e">
        <f>VLOOKUP(A11849,Lists!B:D,3,FALSE)</f>
        <v>#N/A</v>
      </c>
      <c r="D11849" s="268"/>
      <c r="E11849" s="268"/>
      <c r="F11849" s="268"/>
      <c r="G11849" s="268"/>
      <c r="H11849" s="250" t="b">
        <f t="shared" si="389"/>
        <v>0</v>
      </c>
      <c r="I11849" s="268"/>
      <c r="J11849" s="268"/>
      <c r="K11849" s="278" t="e">
        <f t="shared" si="390"/>
        <v>#N/A</v>
      </c>
      <c r="L11849" s="279"/>
      <c r="M11849" s="268"/>
    </row>
    <row r="11850" spans="1:13" s="269" customFormat="1" ht="15.5" hidden="1" thickTop="1" thickBot="1" x14ac:dyDescent="0.4">
      <c r="A11850" s="267"/>
      <c r="B11850" s="250" t="e">
        <f>VLOOKUP(A11850,Lists!B:C,2,FALSE)</f>
        <v>#N/A</v>
      </c>
      <c r="C11850" s="278" t="e">
        <f>VLOOKUP(A11850,Lists!B:D,3,FALSE)</f>
        <v>#N/A</v>
      </c>
      <c r="D11850" s="267"/>
      <c r="E11850" s="267"/>
      <c r="F11850" s="267"/>
      <c r="G11850" s="267"/>
      <c r="H11850" s="249" t="b">
        <f t="shared" si="389"/>
        <v>0</v>
      </c>
      <c r="I11850" s="267"/>
      <c r="J11850" s="267"/>
      <c r="K11850" s="278" t="e">
        <f t="shared" si="390"/>
        <v>#N/A</v>
      </c>
      <c r="L11850" s="280"/>
      <c r="M11850" s="267"/>
    </row>
    <row r="11851" spans="1:13" s="269" customFormat="1" ht="15.5" hidden="1" thickTop="1" thickBot="1" x14ac:dyDescent="0.4">
      <c r="A11851" s="268"/>
      <c r="B11851" s="249" t="e">
        <f>VLOOKUP(A11851,Lists!B:C,2,FALSE)</f>
        <v>#N/A</v>
      </c>
      <c r="C11851" s="277" t="e">
        <f>VLOOKUP(A11851,Lists!B:D,3,FALSE)</f>
        <v>#N/A</v>
      </c>
      <c r="D11851" s="268"/>
      <c r="E11851" s="268"/>
      <c r="F11851" s="268"/>
      <c r="G11851" s="268"/>
      <c r="H11851" s="250" t="b">
        <f t="shared" si="389"/>
        <v>0</v>
      </c>
      <c r="I11851" s="268"/>
      <c r="J11851" s="268"/>
      <c r="K11851" s="278" t="e">
        <f t="shared" si="390"/>
        <v>#N/A</v>
      </c>
      <c r="L11851" s="279"/>
      <c r="M11851" s="268"/>
    </row>
    <row r="11852" spans="1:13" s="269" customFormat="1" ht="15.5" hidden="1" thickTop="1" thickBot="1" x14ac:dyDescent="0.4">
      <c r="A11852" s="267"/>
      <c r="B11852" s="250" t="e">
        <f>VLOOKUP(A11852,Lists!B:C,2,FALSE)</f>
        <v>#N/A</v>
      </c>
      <c r="C11852" s="278" t="e">
        <f>VLOOKUP(A11852,Lists!B:D,3,FALSE)</f>
        <v>#N/A</v>
      </c>
      <c r="D11852" s="267"/>
      <c r="E11852" s="267"/>
      <c r="F11852" s="267"/>
      <c r="G11852" s="267"/>
      <c r="H11852" s="249" t="b">
        <f t="shared" si="389"/>
        <v>0</v>
      </c>
      <c r="I11852" s="267"/>
      <c r="J11852" s="267"/>
      <c r="K11852" s="278" t="e">
        <f t="shared" si="390"/>
        <v>#N/A</v>
      </c>
      <c r="L11852" s="280"/>
      <c r="M11852" s="267"/>
    </row>
    <row r="11853" spans="1:13" s="269" customFormat="1" ht="15.5" hidden="1" thickTop="1" thickBot="1" x14ac:dyDescent="0.4">
      <c r="A11853" s="268"/>
      <c r="B11853" s="249" t="e">
        <f>VLOOKUP(A11853,Lists!B:C,2,FALSE)</f>
        <v>#N/A</v>
      </c>
      <c r="C11853" s="277" t="e">
        <f>VLOOKUP(A11853,Lists!B:D,3,FALSE)</f>
        <v>#N/A</v>
      </c>
      <c r="D11853" s="268"/>
      <c r="E11853" s="268"/>
      <c r="F11853" s="268"/>
      <c r="G11853" s="268"/>
      <c r="H11853" s="250" t="b">
        <f t="shared" si="389"/>
        <v>0</v>
      </c>
      <c r="I11853" s="268"/>
      <c r="J11853" s="268"/>
      <c r="K11853" s="278" t="e">
        <f t="shared" si="390"/>
        <v>#N/A</v>
      </c>
      <c r="L11853" s="279"/>
      <c r="M11853" s="268"/>
    </row>
    <row r="11854" spans="1:13" s="269" customFormat="1" ht="15.5" hidden="1" thickTop="1" thickBot="1" x14ac:dyDescent="0.4">
      <c r="A11854" s="267"/>
      <c r="B11854" s="250" t="e">
        <f>VLOOKUP(A11854,Lists!B:C,2,FALSE)</f>
        <v>#N/A</v>
      </c>
      <c r="C11854" s="278" t="e">
        <f>VLOOKUP(A11854,Lists!B:D,3,FALSE)</f>
        <v>#N/A</v>
      </c>
      <c r="D11854" s="267"/>
      <c r="E11854" s="267"/>
      <c r="F11854" s="267"/>
      <c r="G11854" s="267"/>
      <c r="H11854" s="249" t="b">
        <f t="shared" si="389"/>
        <v>0</v>
      </c>
      <c r="I11854" s="267"/>
      <c r="J11854" s="267"/>
      <c r="K11854" s="278" t="e">
        <f t="shared" si="390"/>
        <v>#N/A</v>
      </c>
      <c r="L11854" s="280"/>
      <c r="M11854" s="267"/>
    </row>
    <row r="11855" spans="1:13" s="269" customFormat="1" ht="15.5" hidden="1" thickTop="1" thickBot="1" x14ac:dyDescent="0.4">
      <c r="A11855" s="268"/>
      <c r="B11855" s="249" t="e">
        <f>VLOOKUP(A11855,Lists!B:C,2,FALSE)</f>
        <v>#N/A</v>
      </c>
      <c r="C11855" s="277" t="e">
        <f>VLOOKUP(A11855,Lists!B:D,3,FALSE)</f>
        <v>#N/A</v>
      </c>
      <c r="D11855" s="268"/>
      <c r="E11855" s="268"/>
      <c r="F11855" s="268"/>
      <c r="G11855" s="268"/>
      <c r="H11855" s="250" t="b">
        <f t="shared" si="389"/>
        <v>0</v>
      </c>
      <c r="I11855" s="268"/>
      <c r="J11855" s="268"/>
      <c r="K11855" s="278" t="e">
        <f t="shared" si="390"/>
        <v>#N/A</v>
      </c>
      <c r="L11855" s="279"/>
      <c r="M11855" s="268"/>
    </row>
    <row r="11856" spans="1:13" s="269" customFormat="1" ht="15.5" hidden="1" thickTop="1" thickBot="1" x14ac:dyDescent="0.4">
      <c r="A11856" s="267"/>
      <c r="B11856" s="250" t="e">
        <f>VLOOKUP(A11856,Lists!B:C,2,FALSE)</f>
        <v>#N/A</v>
      </c>
      <c r="C11856" s="278" t="e">
        <f>VLOOKUP(A11856,Lists!B:D,3,FALSE)</f>
        <v>#N/A</v>
      </c>
      <c r="D11856" s="267"/>
      <c r="E11856" s="267"/>
      <c r="F11856" s="267"/>
      <c r="G11856" s="267"/>
      <c r="H11856" s="249" t="b">
        <f t="shared" si="389"/>
        <v>0</v>
      </c>
      <c r="I11856" s="267"/>
      <c r="J11856" s="267"/>
      <c r="K11856" s="278" t="e">
        <f t="shared" si="390"/>
        <v>#N/A</v>
      </c>
      <c r="L11856" s="280"/>
      <c r="M11856" s="267"/>
    </row>
    <row r="11857" spans="1:13" s="269" customFormat="1" ht="15.5" hidden="1" thickTop="1" thickBot="1" x14ac:dyDescent="0.4">
      <c r="A11857" s="268"/>
      <c r="B11857" s="249" t="e">
        <f>VLOOKUP(A11857,Lists!B:C,2,FALSE)</f>
        <v>#N/A</v>
      </c>
      <c r="C11857" s="277" t="e">
        <f>VLOOKUP(A11857,Lists!B:D,3,FALSE)</f>
        <v>#N/A</v>
      </c>
      <c r="D11857" s="268"/>
      <c r="E11857" s="268"/>
      <c r="F11857" s="268"/>
      <c r="G11857" s="268"/>
      <c r="H11857" s="250" t="b">
        <f t="shared" si="389"/>
        <v>0</v>
      </c>
      <c r="I11857" s="268"/>
      <c r="J11857" s="268"/>
      <c r="K11857" s="278" t="e">
        <f t="shared" si="390"/>
        <v>#N/A</v>
      </c>
      <c r="L11857" s="279"/>
      <c r="M11857" s="268"/>
    </row>
    <row r="11858" spans="1:13" s="269" customFormat="1" ht="15.5" hidden="1" thickTop="1" thickBot="1" x14ac:dyDescent="0.4">
      <c r="A11858" s="267"/>
      <c r="B11858" s="250" t="e">
        <f>VLOOKUP(A11858,Lists!B:C,2,FALSE)</f>
        <v>#N/A</v>
      </c>
      <c r="C11858" s="278" t="e">
        <f>VLOOKUP(A11858,Lists!B:D,3,FALSE)</f>
        <v>#N/A</v>
      </c>
      <c r="D11858" s="267"/>
      <c r="E11858" s="267"/>
      <c r="F11858" s="267"/>
      <c r="G11858" s="267"/>
      <c r="H11858" s="249" t="b">
        <f t="shared" si="389"/>
        <v>0</v>
      </c>
      <c r="I11858" s="267"/>
      <c r="J11858" s="267"/>
      <c r="K11858" s="278" t="e">
        <f t="shared" si="390"/>
        <v>#N/A</v>
      </c>
      <c r="L11858" s="280"/>
      <c r="M11858" s="267"/>
    </row>
    <row r="11859" spans="1:13" s="269" customFormat="1" ht="15.5" hidden="1" thickTop="1" thickBot="1" x14ac:dyDescent="0.4">
      <c r="A11859" s="268"/>
      <c r="B11859" s="249" t="e">
        <f>VLOOKUP(A11859,Lists!B:C,2,FALSE)</f>
        <v>#N/A</v>
      </c>
      <c r="C11859" s="277" t="e">
        <f>VLOOKUP(A11859,Lists!B:D,3,FALSE)</f>
        <v>#N/A</v>
      </c>
      <c r="D11859" s="268"/>
      <c r="E11859" s="268"/>
      <c r="F11859" s="268"/>
      <c r="G11859" s="268"/>
      <c r="H11859" s="250" t="b">
        <f t="shared" si="389"/>
        <v>0</v>
      </c>
      <c r="I11859" s="268"/>
      <c r="J11859" s="268"/>
      <c r="K11859" s="278" t="e">
        <f t="shared" si="390"/>
        <v>#N/A</v>
      </c>
      <c r="L11859" s="279"/>
      <c r="M11859" s="268"/>
    </row>
    <row r="11860" spans="1:13" s="269" customFormat="1" ht="15.5" hidden="1" thickTop="1" thickBot="1" x14ac:dyDescent="0.4">
      <c r="A11860" s="267"/>
      <c r="B11860" s="250" t="e">
        <f>VLOOKUP(A11860,Lists!B:C,2,FALSE)</f>
        <v>#N/A</v>
      </c>
      <c r="C11860" s="278" t="e">
        <f>VLOOKUP(A11860,Lists!B:D,3,FALSE)</f>
        <v>#N/A</v>
      </c>
      <c r="D11860" s="267"/>
      <c r="E11860" s="267"/>
      <c r="F11860" s="267"/>
      <c r="G11860" s="267"/>
      <c r="H11860" s="249" t="b">
        <f t="shared" si="389"/>
        <v>0</v>
      </c>
      <c r="I11860" s="267"/>
      <c r="J11860" s="267"/>
      <c r="K11860" s="278" t="e">
        <f t="shared" si="390"/>
        <v>#N/A</v>
      </c>
      <c r="L11860" s="280"/>
      <c r="M11860" s="267"/>
    </row>
    <row r="11861" spans="1:13" s="269" customFormat="1" ht="15.5" hidden="1" thickTop="1" thickBot="1" x14ac:dyDescent="0.4">
      <c r="A11861" s="268"/>
      <c r="B11861" s="249" t="e">
        <f>VLOOKUP(A11861,Lists!B:C,2,FALSE)</f>
        <v>#N/A</v>
      </c>
      <c r="C11861" s="277" t="e">
        <f>VLOOKUP(A11861,Lists!B:D,3,FALSE)</f>
        <v>#N/A</v>
      </c>
      <c r="D11861" s="268"/>
      <c r="E11861" s="268"/>
      <c r="F11861" s="268"/>
      <c r="G11861" s="268"/>
      <c r="H11861" s="250" t="b">
        <f t="shared" si="389"/>
        <v>0</v>
      </c>
      <c r="I11861" s="268"/>
      <c r="J11861" s="268"/>
      <c r="K11861" s="278" t="e">
        <f t="shared" si="390"/>
        <v>#N/A</v>
      </c>
      <c r="L11861" s="279"/>
      <c r="M11861" s="268"/>
    </row>
    <row r="11862" spans="1:13" s="269" customFormat="1" ht="15.5" hidden="1" thickTop="1" thickBot="1" x14ac:dyDescent="0.4">
      <c r="A11862" s="267"/>
      <c r="B11862" s="250" t="e">
        <f>VLOOKUP(A11862,Lists!B:C,2,FALSE)</f>
        <v>#N/A</v>
      </c>
      <c r="C11862" s="278" t="e">
        <f>VLOOKUP(A11862,Lists!B:D,3,FALSE)</f>
        <v>#N/A</v>
      </c>
      <c r="D11862" s="267"/>
      <c r="E11862" s="267"/>
      <c r="F11862" s="267"/>
      <c r="G11862" s="267"/>
      <c r="H11862" s="249" t="b">
        <f t="shared" si="389"/>
        <v>0</v>
      </c>
      <c r="I11862" s="267"/>
      <c r="J11862" s="267"/>
      <c r="K11862" s="278" t="e">
        <f t="shared" si="390"/>
        <v>#N/A</v>
      </c>
      <c r="L11862" s="280"/>
      <c r="M11862" s="267"/>
    </row>
    <row r="11863" spans="1:13" s="269" customFormat="1" ht="15.5" hidden="1" thickTop="1" thickBot="1" x14ac:dyDescent="0.4">
      <c r="A11863" s="268"/>
      <c r="B11863" s="249" t="e">
        <f>VLOOKUP(A11863,Lists!B:C,2,FALSE)</f>
        <v>#N/A</v>
      </c>
      <c r="C11863" s="277" t="e">
        <f>VLOOKUP(A11863,Lists!B:D,3,FALSE)</f>
        <v>#N/A</v>
      </c>
      <c r="D11863" s="268"/>
      <c r="E11863" s="268"/>
      <c r="F11863" s="268"/>
      <c r="G11863" s="268"/>
      <c r="H11863" s="250" t="b">
        <f t="shared" si="389"/>
        <v>0</v>
      </c>
      <c r="I11863" s="268"/>
      <c r="J11863" s="268"/>
      <c r="K11863" s="278" t="e">
        <f t="shared" si="390"/>
        <v>#N/A</v>
      </c>
      <c r="L11863" s="279"/>
      <c r="M11863" s="268"/>
    </row>
    <row r="11864" spans="1:13" s="269" customFormat="1" ht="15.5" hidden="1" thickTop="1" thickBot="1" x14ac:dyDescent="0.4">
      <c r="A11864" s="267"/>
      <c r="B11864" s="250" t="e">
        <f>VLOOKUP(A11864,Lists!B:C,2,FALSE)</f>
        <v>#N/A</v>
      </c>
      <c r="C11864" s="278" t="e">
        <f>VLOOKUP(A11864,Lists!B:D,3,FALSE)</f>
        <v>#N/A</v>
      </c>
      <c r="D11864" s="267"/>
      <c r="E11864" s="267"/>
      <c r="F11864" s="267"/>
      <c r="G11864" s="267"/>
      <c r="H11864" s="249" t="b">
        <f t="shared" si="389"/>
        <v>0</v>
      </c>
      <c r="I11864" s="267"/>
      <c r="J11864" s="267"/>
      <c r="K11864" s="278" t="e">
        <f t="shared" si="390"/>
        <v>#N/A</v>
      </c>
      <c r="L11864" s="280"/>
      <c r="M11864" s="267"/>
    </row>
    <row r="11865" spans="1:13" s="269" customFormat="1" ht="15.5" hidden="1" thickTop="1" thickBot="1" x14ac:dyDescent="0.4">
      <c r="A11865" s="268"/>
      <c r="B11865" s="249" t="e">
        <f>VLOOKUP(A11865,Lists!B:C,2,FALSE)</f>
        <v>#N/A</v>
      </c>
      <c r="C11865" s="277" t="e">
        <f>VLOOKUP(A11865,Lists!B:D,3,FALSE)</f>
        <v>#N/A</v>
      </c>
      <c r="D11865" s="268"/>
      <c r="E11865" s="268"/>
      <c r="F11865" s="268"/>
      <c r="G11865" s="268"/>
      <c r="H11865" s="250" t="b">
        <f t="shared" si="389"/>
        <v>0</v>
      </c>
      <c r="I11865" s="268"/>
      <c r="J11865" s="268"/>
      <c r="K11865" s="278" t="e">
        <f t="shared" si="390"/>
        <v>#N/A</v>
      </c>
      <c r="L11865" s="279"/>
      <c r="M11865" s="268"/>
    </row>
    <row r="11866" spans="1:13" s="269" customFormat="1" ht="15.5" hidden="1" thickTop="1" thickBot="1" x14ac:dyDescent="0.4">
      <c r="A11866" s="267"/>
      <c r="B11866" s="250" t="e">
        <f>VLOOKUP(A11866,Lists!B:C,2,FALSE)</f>
        <v>#N/A</v>
      </c>
      <c r="C11866" s="278" t="e">
        <f>VLOOKUP(A11866,Lists!B:D,3,FALSE)</f>
        <v>#N/A</v>
      </c>
      <c r="D11866" s="267"/>
      <c r="E11866" s="267"/>
      <c r="F11866" s="267"/>
      <c r="G11866" s="267"/>
      <c r="H11866" s="249" t="b">
        <f t="shared" si="389"/>
        <v>0</v>
      </c>
      <c r="I11866" s="267"/>
      <c r="J11866" s="267"/>
      <c r="K11866" s="278" t="e">
        <f t="shared" si="390"/>
        <v>#N/A</v>
      </c>
      <c r="L11866" s="280"/>
      <c r="M11866" s="267"/>
    </row>
    <row r="11867" spans="1:13" s="269" customFormat="1" ht="15.5" hidden="1" thickTop="1" thickBot="1" x14ac:dyDescent="0.4">
      <c r="A11867" s="268"/>
      <c r="B11867" s="249" t="e">
        <f>VLOOKUP(A11867,Lists!B:C,2,FALSE)</f>
        <v>#N/A</v>
      </c>
      <c r="C11867" s="277" t="e">
        <f>VLOOKUP(A11867,Lists!B:D,3,FALSE)</f>
        <v>#N/A</v>
      </c>
      <c r="D11867" s="268"/>
      <c r="E11867" s="268"/>
      <c r="F11867" s="268"/>
      <c r="G11867" s="268"/>
      <c r="H11867" s="250" t="b">
        <f t="shared" si="389"/>
        <v>0</v>
      </c>
      <c r="I11867" s="268"/>
      <c r="J11867" s="268"/>
      <c r="K11867" s="278" t="e">
        <f t="shared" si="390"/>
        <v>#N/A</v>
      </c>
      <c r="L11867" s="279"/>
      <c r="M11867" s="268"/>
    </row>
    <row r="11868" spans="1:13" s="269" customFormat="1" ht="15.5" hidden="1" thickTop="1" thickBot="1" x14ac:dyDescent="0.4">
      <c r="A11868" s="267"/>
      <c r="B11868" s="250" t="e">
        <f>VLOOKUP(A11868,Lists!B:C,2,FALSE)</f>
        <v>#N/A</v>
      </c>
      <c r="C11868" s="278" t="e">
        <f>VLOOKUP(A11868,Lists!B:D,3,FALSE)</f>
        <v>#N/A</v>
      </c>
      <c r="D11868" s="267"/>
      <c r="E11868" s="267"/>
      <c r="F11868" s="267"/>
      <c r="G11868" s="267"/>
      <c r="H11868" s="249" t="b">
        <f t="shared" si="389"/>
        <v>0</v>
      </c>
      <c r="I11868" s="267"/>
      <c r="J11868" s="267"/>
      <c r="K11868" s="278" t="e">
        <f t="shared" si="390"/>
        <v>#N/A</v>
      </c>
      <c r="L11868" s="280"/>
      <c r="M11868" s="267"/>
    </row>
    <row r="11869" spans="1:13" s="269" customFormat="1" ht="15.5" hidden="1" thickTop="1" thickBot="1" x14ac:dyDescent="0.4">
      <c r="A11869" s="268"/>
      <c r="B11869" s="249" t="e">
        <f>VLOOKUP(A11869,Lists!B:C,2,FALSE)</f>
        <v>#N/A</v>
      </c>
      <c r="C11869" s="277" t="e">
        <f>VLOOKUP(A11869,Lists!B:D,3,FALSE)</f>
        <v>#N/A</v>
      </c>
      <c r="D11869" s="268"/>
      <c r="E11869" s="268"/>
      <c r="F11869" s="268"/>
      <c r="G11869" s="268"/>
      <c r="H11869" s="250" t="b">
        <f t="shared" si="389"/>
        <v>0</v>
      </c>
      <c r="I11869" s="268"/>
      <c r="J11869" s="268"/>
      <c r="K11869" s="278" t="e">
        <f t="shared" si="390"/>
        <v>#N/A</v>
      </c>
      <c r="L11869" s="279"/>
      <c r="M11869" s="268"/>
    </row>
    <row r="11870" spans="1:13" s="269" customFormat="1" ht="15.5" hidden="1" thickTop="1" thickBot="1" x14ac:dyDescent="0.4">
      <c r="A11870" s="267"/>
      <c r="B11870" s="250" t="e">
        <f>VLOOKUP(A11870,Lists!B:C,2,FALSE)</f>
        <v>#N/A</v>
      </c>
      <c r="C11870" s="278" t="e">
        <f>VLOOKUP(A11870,Lists!B:D,3,FALSE)</f>
        <v>#N/A</v>
      </c>
      <c r="D11870" s="267"/>
      <c r="E11870" s="267"/>
      <c r="F11870" s="267"/>
      <c r="G11870" s="267"/>
      <c r="H11870" s="249" t="b">
        <f t="shared" si="389"/>
        <v>0</v>
      </c>
      <c r="I11870" s="267"/>
      <c r="J11870" s="267"/>
      <c r="K11870" s="278" t="e">
        <f t="shared" si="390"/>
        <v>#N/A</v>
      </c>
      <c r="L11870" s="280"/>
      <c r="M11870" s="267"/>
    </row>
    <row r="11871" spans="1:13" s="269" customFormat="1" ht="15.5" hidden="1" thickTop="1" thickBot="1" x14ac:dyDescent="0.4">
      <c r="A11871" s="268"/>
      <c r="B11871" s="249" t="e">
        <f>VLOOKUP(A11871,Lists!B:C,2,FALSE)</f>
        <v>#N/A</v>
      </c>
      <c r="C11871" s="277" t="e">
        <f>VLOOKUP(A11871,Lists!B:D,3,FALSE)</f>
        <v>#N/A</v>
      </c>
      <c r="D11871" s="268"/>
      <c r="E11871" s="268"/>
      <c r="F11871" s="268"/>
      <c r="G11871" s="268"/>
      <c r="H11871" s="250" t="b">
        <f t="shared" si="389"/>
        <v>0</v>
      </c>
      <c r="I11871" s="268"/>
      <c r="J11871" s="268"/>
      <c r="K11871" s="278" t="e">
        <f t="shared" si="390"/>
        <v>#N/A</v>
      </c>
      <c r="L11871" s="279"/>
      <c r="M11871" s="268"/>
    </row>
    <row r="11872" spans="1:13" s="269" customFormat="1" ht="15.5" hidden="1" thickTop="1" thickBot="1" x14ac:dyDescent="0.4">
      <c r="A11872" s="267"/>
      <c r="B11872" s="250" t="e">
        <f>VLOOKUP(A11872,Lists!B:C,2,FALSE)</f>
        <v>#N/A</v>
      </c>
      <c r="C11872" s="278" t="e">
        <f>VLOOKUP(A11872,Lists!B:D,3,FALSE)</f>
        <v>#N/A</v>
      </c>
      <c r="D11872" s="267"/>
      <c r="E11872" s="267"/>
      <c r="F11872" s="267"/>
      <c r="G11872" s="267"/>
      <c r="H11872" s="249" t="b">
        <f t="shared" si="389"/>
        <v>0</v>
      </c>
      <c r="I11872" s="267"/>
      <c r="J11872" s="267"/>
      <c r="K11872" s="278" t="e">
        <f t="shared" si="390"/>
        <v>#N/A</v>
      </c>
      <c r="L11872" s="280"/>
      <c r="M11872" s="267"/>
    </row>
    <row r="11873" spans="1:13" s="269" customFormat="1" ht="15.5" hidden="1" thickTop="1" thickBot="1" x14ac:dyDescent="0.4">
      <c r="A11873" s="268"/>
      <c r="B11873" s="249" t="e">
        <f>VLOOKUP(A11873,Lists!B:C,2,FALSE)</f>
        <v>#N/A</v>
      </c>
      <c r="C11873" s="277" t="e">
        <f>VLOOKUP(A11873,Lists!B:D,3,FALSE)</f>
        <v>#N/A</v>
      </c>
      <c r="D11873" s="268"/>
      <c r="E11873" s="268"/>
      <c r="F11873" s="268"/>
      <c r="G11873" s="268"/>
      <c r="H11873" s="250" t="b">
        <f t="shared" si="389"/>
        <v>0</v>
      </c>
      <c r="I11873" s="268"/>
      <c r="J11873" s="268"/>
      <c r="K11873" s="278" t="e">
        <f t="shared" si="390"/>
        <v>#N/A</v>
      </c>
      <c r="L11873" s="279"/>
      <c r="M11873" s="268"/>
    </row>
    <row r="11874" spans="1:13" s="269" customFormat="1" ht="15.5" hidden="1" thickTop="1" thickBot="1" x14ac:dyDescent="0.4">
      <c r="A11874" s="267"/>
      <c r="B11874" s="250" t="e">
        <f>VLOOKUP(A11874,Lists!B:C,2,FALSE)</f>
        <v>#N/A</v>
      </c>
      <c r="C11874" s="278" t="e">
        <f>VLOOKUP(A11874,Lists!B:D,3,FALSE)</f>
        <v>#N/A</v>
      </c>
      <c r="D11874" s="267"/>
      <c r="E11874" s="267"/>
      <c r="F11874" s="267"/>
      <c r="G11874" s="267"/>
      <c r="H11874" s="249" t="b">
        <f t="shared" si="389"/>
        <v>0</v>
      </c>
      <c r="I11874" s="267"/>
      <c r="J11874" s="267"/>
      <c r="K11874" s="278" t="e">
        <f t="shared" si="390"/>
        <v>#N/A</v>
      </c>
      <c r="L11874" s="280"/>
      <c r="M11874" s="267"/>
    </row>
    <row r="11875" spans="1:13" s="269" customFormat="1" ht="15.5" hidden="1" thickTop="1" thickBot="1" x14ac:dyDescent="0.4">
      <c r="A11875" s="268"/>
      <c r="B11875" s="249" t="e">
        <f>VLOOKUP(A11875,Lists!B:C,2,FALSE)</f>
        <v>#N/A</v>
      </c>
      <c r="C11875" s="277" t="e">
        <f>VLOOKUP(A11875,Lists!B:D,3,FALSE)</f>
        <v>#N/A</v>
      </c>
      <c r="D11875" s="268"/>
      <c r="E11875" s="268"/>
      <c r="F11875" s="268"/>
      <c r="G11875" s="268"/>
      <c r="H11875" s="250" t="b">
        <f t="shared" si="389"/>
        <v>0</v>
      </c>
      <c r="I11875" s="268"/>
      <c r="J11875" s="268"/>
      <c r="K11875" s="278" t="e">
        <f t="shared" si="390"/>
        <v>#N/A</v>
      </c>
      <c r="L11875" s="279"/>
      <c r="M11875" s="268"/>
    </row>
    <row r="11876" spans="1:13" s="269" customFormat="1" ht="15.5" hidden="1" thickTop="1" thickBot="1" x14ac:dyDescent="0.4">
      <c r="A11876" s="267"/>
      <c r="B11876" s="250" t="e">
        <f>VLOOKUP(A11876,Lists!B:C,2,FALSE)</f>
        <v>#N/A</v>
      </c>
      <c r="C11876" s="278" t="e">
        <f>VLOOKUP(A11876,Lists!B:D,3,FALSE)</f>
        <v>#N/A</v>
      </c>
      <c r="D11876" s="267"/>
      <c r="E11876" s="267"/>
      <c r="F11876" s="267"/>
      <c r="G11876" s="267"/>
      <c r="H11876" s="249" t="b">
        <f t="shared" si="389"/>
        <v>0</v>
      </c>
      <c r="I11876" s="267"/>
      <c r="J11876" s="267"/>
      <c r="K11876" s="278" t="e">
        <f t="shared" si="390"/>
        <v>#N/A</v>
      </c>
      <c r="L11876" s="280"/>
      <c r="M11876" s="267"/>
    </row>
    <row r="11877" spans="1:13" s="269" customFormat="1" ht="15.5" hidden="1" thickTop="1" thickBot="1" x14ac:dyDescent="0.4">
      <c r="A11877" s="268"/>
      <c r="B11877" s="249" t="e">
        <f>VLOOKUP(A11877,Lists!B:C,2,FALSE)</f>
        <v>#N/A</v>
      </c>
      <c r="C11877" s="277" t="e">
        <f>VLOOKUP(A11877,Lists!B:D,3,FALSE)</f>
        <v>#N/A</v>
      </c>
      <c r="D11877" s="268"/>
      <c r="E11877" s="268"/>
      <c r="F11877" s="268"/>
      <c r="G11877" s="268"/>
      <c r="H11877" s="250" t="b">
        <f t="shared" si="389"/>
        <v>0</v>
      </c>
      <c r="I11877" s="268"/>
      <c r="J11877" s="268"/>
      <c r="K11877" s="278" t="e">
        <f t="shared" si="390"/>
        <v>#N/A</v>
      </c>
      <c r="L11877" s="279"/>
      <c r="M11877" s="268"/>
    </row>
    <row r="11878" spans="1:13" s="269" customFormat="1" ht="15.5" hidden="1" thickTop="1" thickBot="1" x14ac:dyDescent="0.4">
      <c r="A11878" s="267"/>
      <c r="B11878" s="250" t="e">
        <f>VLOOKUP(A11878,Lists!B:C,2,FALSE)</f>
        <v>#N/A</v>
      </c>
      <c r="C11878" s="278" t="e">
        <f>VLOOKUP(A11878,Lists!B:D,3,FALSE)</f>
        <v>#N/A</v>
      </c>
      <c r="D11878" s="267"/>
      <c r="E11878" s="267"/>
      <c r="F11878" s="267"/>
      <c r="G11878" s="267"/>
      <c r="H11878" s="249" t="b">
        <f t="shared" si="389"/>
        <v>0</v>
      </c>
      <c r="I11878" s="267"/>
      <c r="J11878" s="267"/>
      <c r="K11878" s="278" t="e">
        <f t="shared" si="390"/>
        <v>#N/A</v>
      </c>
      <c r="L11878" s="280"/>
      <c r="M11878" s="267"/>
    </row>
    <row r="11879" spans="1:13" s="269" customFormat="1" ht="15.5" hidden="1" thickTop="1" thickBot="1" x14ac:dyDescent="0.4">
      <c r="A11879" s="268"/>
      <c r="B11879" s="249" t="e">
        <f>VLOOKUP(A11879,Lists!B:C,2,FALSE)</f>
        <v>#N/A</v>
      </c>
      <c r="C11879" s="277" t="e">
        <f>VLOOKUP(A11879,Lists!B:D,3,FALSE)</f>
        <v>#N/A</v>
      </c>
      <c r="D11879" s="268"/>
      <c r="E11879" s="268"/>
      <c r="F11879" s="268"/>
      <c r="G11879" s="268"/>
      <c r="H11879" s="250" t="b">
        <f t="shared" si="389"/>
        <v>0</v>
      </c>
      <c r="I11879" s="268"/>
      <c r="J11879" s="268"/>
      <c r="K11879" s="278" t="e">
        <f t="shared" si="390"/>
        <v>#N/A</v>
      </c>
      <c r="L11879" s="279"/>
      <c r="M11879" s="268"/>
    </row>
    <row r="11880" spans="1:13" s="269" customFormat="1" ht="15.5" hidden="1" thickTop="1" thickBot="1" x14ac:dyDescent="0.4">
      <c r="A11880" s="267"/>
      <c r="B11880" s="250" t="e">
        <f>VLOOKUP(A11880,Lists!B:C,2,FALSE)</f>
        <v>#N/A</v>
      </c>
      <c r="C11880" s="278" t="e">
        <f>VLOOKUP(A11880,Lists!B:D,3,FALSE)</f>
        <v>#N/A</v>
      </c>
      <c r="D11880" s="267"/>
      <c r="E11880" s="267"/>
      <c r="F11880" s="267"/>
      <c r="G11880" s="267"/>
      <c r="H11880" s="249" t="b">
        <f t="shared" si="389"/>
        <v>0</v>
      </c>
      <c r="I11880" s="267"/>
      <c r="J11880" s="267"/>
      <c r="K11880" s="278" t="e">
        <f t="shared" si="390"/>
        <v>#N/A</v>
      </c>
      <c r="L11880" s="280"/>
      <c r="M11880" s="267"/>
    </row>
    <row r="11881" spans="1:13" s="269" customFormat="1" ht="15.5" hidden="1" thickTop="1" thickBot="1" x14ac:dyDescent="0.4">
      <c r="A11881" s="268"/>
      <c r="B11881" s="249" t="e">
        <f>VLOOKUP(A11881,Lists!B:C,2,FALSE)</f>
        <v>#N/A</v>
      </c>
      <c r="C11881" s="277" t="e">
        <f>VLOOKUP(A11881,Lists!B:D,3,FALSE)</f>
        <v>#N/A</v>
      </c>
      <c r="D11881" s="268"/>
      <c r="E11881" s="268"/>
      <c r="F11881" s="268"/>
      <c r="G11881" s="268"/>
      <c r="H11881" s="250" t="b">
        <f t="shared" si="389"/>
        <v>0</v>
      </c>
      <c r="I11881" s="268"/>
      <c r="J11881" s="268"/>
      <c r="K11881" s="278" t="e">
        <f t="shared" si="390"/>
        <v>#N/A</v>
      </c>
      <c r="L11881" s="279"/>
      <c r="M11881" s="268"/>
    </row>
    <row r="11882" spans="1:13" s="269" customFormat="1" ht="15.5" hidden="1" thickTop="1" thickBot="1" x14ac:dyDescent="0.4">
      <c r="A11882" s="267"/>
      <c r="B11882" s="250" t="e">
        <f>VLOOKUP(A11882,Lists!B:C,2,FALSE)</f>
        <v>#N/A</v>
      </c>
      <c r="C11882" s="278" t="e">
        <f>VLOOKUP(A11882,Lists!B:D,3,FALSE)</f>
        <v>#N/A</v>
      </c>
      <c r="D11882" s="267"/>
      <c r="E11882" s="267"/>
      <c r="F11882" s="267"/>
      <c r="G11882" s="267"/>
      <c r="H11882" s="249" t="b">
        <f t="shared" si="389"/>
        <v>0</v>
      </c>
      <c r="I11882" s="267"/>
      <c r="J11882" s="267"/>
      <c r="K11882" s="278" t="e">
        <f t="shared" si="390"/>
        <v>#N/A</v>
      </c>
      <c r="L11882" s="280"/>
      <c r="M11882" s="267"/>
    </row>
    <row r="11883" spans="1:13" s="269" customFormat="1" ht="15.5" hidden="1" thickTop="1" thickBot="1" x14ac:dyDescent="0.4">
      <c r="A11883" s="268"/>
      <c r="B11883" s="249" t="e">
        <f>VLOOKUP(A11883,Lists!B:C,2,FALSE)</f>
        <v>#N/A</v>
      </c>
      <c r="C11883" s="277" t="e">
        <f>VLOOKUP(A11883,Lists!B:D,3,FALSE)</f>
        <v>#N/A</v>
      </c>
      <c r="D11883" s="268"/>
      <c r="E11883" s="268"/>
      <c r="F11883" s="268"/>
      <c r="G11883" s="268"/>
      <c r="H11883" s="250" t="b">
        <f t="shared" si="389"/>
        <v>0</v>
      </c>
      <c r="I11883" s="268"/>
      <c r="J11883" s="268"/>
      <c r="K11883" s="278" t="e">
        <f t="shared" si="390"/>
        <v>#N/A</v>
      </c>
      <c r="L11883" s="279"/>
      <c r="M11883" s="268"/>
    </row>
    <row r="11884" spans="1:13" s="269" customFormat="1" ht="15.5" hidden="1" thickTop="1" thickBot="1" x14ac:dyDescent="0.4">
      <c r="A11884" s="267"/>
      <c r="B11884" s="250" t="e">
        <f>VLOOKUP(A11884,Lists!B:C,2,FALSE)</f>
        <v>#N/A</v>
      </c>
      <c r="C11884" s="278" t="e">
        <f>VLOOKUP(A11884,Lists!B:D,3,FALSE)</f>
        <v>#N/A</v>
      </c>
      <c r="D11884" s="267"/>
      <c r="E11884" s="267"/>
      <c r="F11884" s="267"/>
      <c r="G11884" s="267"/>
      <c r="H11884" s="249" t="b">
        <f t="shared" si="389"/>
        <v>0</v>
      </c>
      <c r="I11884" s="267"/>
      <c r="J11884" s="267"/>
      <c r="K11884" s="278" t="e">
        <f t="shared" si="390"/>
        <v>#N/A</v>
      </c>
      <c r="L11884" s="280"/>
      <c r="M11884" s="267"/>
    </row>
    <row r="11885" spans="1:13" s="269" customFormat="1" ht="15.5" hidden="1" thickTop="1" thickBot="1" x14ac:dyDescent="0.4">
      <c r="A11885" s="268"/>
      <c r="B11885" s="249" t="e">
        <f>VLOOKUP(A11885,Lists!B:C,2,FALSE)</f>
        <v>#N/A</v>
      </c>
      <c r="C11885" s="277" t="e">
        <f>VLOOKUP(A11885,Lists!B:D,3,FALSE)</f>
        <v>#N/A</v>
      </c>
      <c r="D11885" s="268"/>
      <c r="E11885" s="268"/>
      <c r="F11885" s="268"/>
      <c r="G11885" s="268"/>
      <c r="H11885" s="250" t="b">
        <f t="shared" si="389"/>
        <v>0</v>
      </c>
      <c r="I11885" s="268"/>
      <c r="J11885" s="268"/>
      <c r="K11885" s="278" t="e">
        <f t="shared" si="390"/>
        <v>#N/A</v>
      </c>
      <c r="L11885" s="279"/>
      <c r="M11885" s="268"/>
    </row>
    <row r="11886" spans="1:13" s="269" customFormat="1" ht="15.5" hidden="1" thickTop="1" thickBot="1" x14ac:dyDescent="0.4">
      <c r="A11886" s="267"/>
      <c r="B11886" s="250" t="e">
        <f>VLOOKUP(A11886,Lists!B:C,2,FALSE)</f>
        <v>#N/A</v>
      </c>
      <c r="C11886" s="278" t="e">
        <f>VLOOKUP(A11886,Lists!B:D,3,FALSE)</f>
        <v>#N/A</v>
      </c>
      <c r="D11886" s="267"/>
      <c r="E11886" s="267"/>
      <c r="F11886" s="267"/>
      <c r="G11886" s="267"/>
      <c r="H11886" s="249" t="b">
        <f t="shared" si="389"/>
        <v>0</v>
      </c>
      <c r="I11886" s="267"/>
      <c r="J11886" s="267"/>
      <c r="K11886" s="278" t="e">
        <f t="shared" si="390"/>
        <v>#N/A</v>
      </c>
      <c r="L11886" s="280"/>
      <c r="M11886" s="267"/>
    </row>
    <row r="11887" spans="1:13" s="269" customFormat="1" ht="15.5" hidden="1" thickTop="1" thickBot="1" x14ac:dyDescent="0.4">
      <c r="A11887" s="268"/>
      <c r="B11887" s="249" t="e">
        <f>VLOOKUP(A11887,Lists!B:C,2,FALSE)</f>
        <v>#N/A</v>
      </c>
      <c r="C11887" s="277" t="e">
        <f>VLOOKUP(A11887,Lists!B:D,3,FALSE)</f>
        <v>#N/A</v>
      </c>
      <c r="D11887" s="268"/>
      <c r="E11887" s="268"/>
      <c r="F11887" s="268"/>
      <c r="G11887" s="268"/>
      <c r="H11887" s="250" t="b">
        <f t="shared" si="389"/>
        <v>0</v>
      </c>
      <c r="I11887" s="268"/>
      <c r="J11887" s="268"/>
      <c r="K11887" s="278" t="e">
        <f t="shared" si="390"/>
        <v>#N/A</v>
      </c>
      <c r="L11887" s="279"/>
      <c r="M11887" s="268"/>
    </row>
    <row r="11888" spans="1:13" s="269" customFormat="1" ht="15.5" hidden="1" thickTop="1" thickBot="1" x14ac:dyDescent="0.4">
      <c r="A11888" s="267"/>
      <c r="B11888" s="250" t="e">
        <f>VLOOKUP(A11888,Lists!B:C,2,FALSE)</f>
        <v>#N/A</v>
      </c>
      <c r="C11888" s="278" t="e">
        <f>VLOOKUP(A11888,Lists!B:D,3,FALSE)</f>
        <v>#N/A</v>
      </c>
      <c r="D11888" s="267"/>
      <c r="E11888" s="267"/>
      <c r="F11888" s="267"/>
      <c r="G11888" s="267"/>
      <c r="H11888" s="249" t="b">
        <f t="shared" si="389"/>
        <v>0</v>
      </c>
      <c r="I11888" s="267"/>
      <c r="J11888" s="267"/>
      <c r="K11888" s="278" t="e">
        <f t="shared" si="390"/>
        <v>#N/A</v>
      </c>
      <c r="L11888" s="280"/>
      <c r="M11888" s="267"/>
    </row>
    <row r="11889" spans="1:13" s="269" customFormat="1" ht="15.5" hidden="1" thickTop="1" thickBot="1" x14ac:dyDescent="0.4">
      <c r="A11889" s="268"/>
      <c r="B11889" s="249" t="e">
        <f>VLOOKUP(A11889,Lists!B:C,2,FALSE)</f>
        <v>#N/A</v>
      </c>
      <c r="C11889" s="277" t="e">
        <f>VLOOKUP(A11889,Lists!B:D,3,FALSE)</f>
        <v>#N/A</v>
      </c>
      <c r="D11889" s="268"/>
      <c r="E11889" s="268"/>
      <c r="F11889" s="268"/>
      <c r="G11889" s="268"/>
      <c r="H11889" s="250" t="b">
        <f t="shared" si="389"/>
        <v>0</v>
      </c>
      <c r="I11889" s="268"/>
      <c r="J11889" s="268"/>
      <c r="K11889" s="278" t="e">
        <f t="shared" si="390"/>
        <v>#N/A</v>
      </c>
      <c r="L11889" s="279"/>
      <c r="M11889" s="268"/>
    </row>
    <row r="11890" spans="1:13" s="269" customFormat="1" ht="15.5" hidden="1" thickTop="1" thickBot="1" x14ac:dyDescent="0.4">
      <c r="A11890" s="267"/>
      <c r="B11890" s="250" t="e">
        <f>VLOOKUP(A11890,Lists!B:C,2,FALSE)</f>
        <v>#N/A</v>
      </c>
      <c r="C11890" s="278" t="e">
        <f>VLOOKUP(A11890,Lists!B:D,3,FALSE)</f>
        <v>#N/A</v>
      </c>
      <c r="D11890" s="267"/>
      <c r="E11890" s="267"/>
      <c r="F11890" s="267"/>
      <c r="G11890" s="267"/>
      <c r="H11890" s="249" t="b">
        <f t="shared" si="389"/>
        <v>0</v>
      </c>
      <c r="I11890" s="267"/>
      <c r="J11890" s="267"/>
      <c r="K11890" s="278" t="e">
        <f t="shared" si="390"/>
        <v>#N/A</v>
      </c>
      <c r="L11890" s="280"/>
      <c r="M11890" s="267"/>
    </row>
    <row r="11891" spans="1:13" s="269" customFormat="1" ht="15.5" hidden="1" thickTop="1" thickBot="1" x14ac:dyDescent="0.4">
      <c r="A11891" s="268"/>
      <c r="B11891" s="249" t="e">
        <f>VLOOKUP(A11891,Lists!B:C,2,FALSE)</f>
        <v>#N/A</v>
      </c>
      <c r="C11891" s="277" t="e">
        <f>VLOOKUP(A11891,Lists!B:D,3,FALSE)</f>
        <v>#N/A</v>
      </c>
      <c r="D11891" s="268"/>
      <c r="E11891" s="268"/>
      <c r="F11891" s="268"/>
      <c r="G11891" s="268"/>
      <c r="H11891" s="250" t="b">
        <f t="shared" si="389"/>
        <v>0</v>
      </c>
      <c r="I11891" s="268"/>
      <c r="J11891" s="268"/>
      <c r="K11891" s="278" t="e">
        <f t="shared" si="390"/>
        <v>#N/A</v>
      </c>
      <c r="L11891" s="279"/>
      <c r="M11891" s="268"/>
    </row>
    <row r="11892" spans="1:13" s="269" customFormat="1" ht="15.5" hidden="1" thickTop="1" thickBot="1" x14ac:dyDescent="0.4">
      <c r="A11892" s="267"/>
      <c r="B11892" s="250" t="e">
        <f>VLOOKUP(A11892,Lists!B:C,2,FALSE)</f>
        <v>#N/A</v>
      </c>
      <c r="C11892" s="278" t="e">
        <f>VLOOKUP(A11892,Lists!B:D,3,FALSE)</f>
        <v>#N/A</v>
      </c>
      <c r="D11892" s="267"/>
      <c r="E11892" s="267"/>
      <c r="F11892" s="267"/>
      <c r="G11892" s="267"/>
      <c r="H11892" s="249" t="b">
        <f t="shared" si="389"/>
        <v>0</v>
      </c>
      <c r="I11892" s="267"/>
      <c r="J11892" s="267"/>
      <c r="K11892" s="278" t="e">
        <f t="shared" si="390"/>
        <v>#N/A</v>
      </c>
      <c r="L11892" s="280"/>
      <c r="M11892" s="267"/>
    </row>
    <row r="11893" spans="1:13" s="269" customFormat="1" ht="15.5" hidden="1" thickTop="1" thickBot="1" x14ac:dyDescent="0.4">
      <c r="A11893" s="268"/>
      <c r="B11893" s="249" t="e">
        <f>VLOOKUP(A11893,Lists!B:C,2,FALSE)</f>
        <v>#N/A</v>
      </c>
      <c r="C11893" s="277" t="e">
        <f>VLOOKUP(A11893,Lists!B:D,3,FALSE)</f>
        <v>#N/A</v>
      </c>
      <c r="D11893" s="268"/>
      <c r="E11893" s="268"/>
      <c r="F11893" s="268"/>
      <c r="G11893" s="268"/>
      <c r="H11893" s="250" t="b">
        <f t="shared" si="389"/>
        <v>0</v>
      </c>
      <c r="I11893" s="268"/>
      <c r="J11893" s="268"/>
      <c r="K11893" s="278" t="e">
        <f t="shared" si="390"/>
        <v>#N/A</v>
      </c>
      <c r="L11893" s="279"/>
      <c r="M11893" s="268"/>
    </row>
    <row r="11894" spans="1:13" s="269" customFormat="1" ht="15.5" hidden="1" thickTop="1" thickBot="1" x14ac:dyDescent="0.4">
      <c r="A11894" s="267"/>
      <c r="B11894" s="250" t="e">
        <f>VLOOKUP(A11894,Lists!B:C,2,FALSE)</f>
        <v>#N/A</v>
      </c>
      <c r="C11894" s="278" t="e">
        <f>VLOOKUP(A11894,Lists!B:D,3,FALSE)</f>
        <v>#N/A</v>
      </c>
      <c r="D11894" s="267"/>
      <c r="E11894" s="267"/>
      <c r="F11894" s="267"/>
      <c r="G11894" s="267"/>
      <c r="H11894" s="249" t="b">
        <f t="shared" si="389"/>
        <v>0</v>
      </c>
      <c r="I11894" s="267"/>
      <c r="J11894" s="267"/>
      <c r="K11894" s="278" t="e">
        <f t="shared" si="390"/>
        <v>#N/A</v>
      </c>
      <c r="L11894" s="280"/>
      <c r="M11894" s="267"/>
    </row>
    <row r="11895" spans="1:13" s="269" customFormat="1" ht="15.5" hidden="1" thickTop="1" thickBot="1" x14ac:dyDescent="0.4">
      <c r="A11895" s="268"/>
      <c r="B11895" s="249" t="e">
        <f>VLOOKUP(A11895,Lists!B:C,2,FALSE)</f>
        <v>#N/A</v>
      </c>
      <c r="C11895" s="277" t="e">
        <f>VLOOKUP(A11895,Lists!B:D,3,FALSE)</f>
        <v>#N/A</v>
      </c>
      <c r="D11895" s="268"/>
      <c r="E11895" s="268"/>
      <c r="F11895" s="268"/>
      <c r="G11895" s="268"/>
      <c r="H11895" s="250" t="b">
        <f t="shared" si="389"/>
        <v>0</v>
      </c>
      <c r="I11895" s="268"/>
      <c r="J11895" s="268"/>
      <c r="K11895" s="278" t="e">
        <f t="shared" si="390"/>
        <v>#N/A</v>
      </c>
      <c r="L11895" s="279"/>
      <c r="M11895" s="268"/>
    </row>
    <row r="11896" spans="1:13" s="269" customFormat="1" ht="15.5" hidden="1" thickTop="1" thickBot="1" x14ac:dyDescent="0.4">
      <c r="A11896" s="267"/>
      <c r="B11896" s="250" t="e">
        <f>VLOOKUP(A11896,Lists!B:C,2,FALSE)</f>
        <v>#N/A</v>
      </c>
      <c r="C11896" s="278" t="e">
        <f>VLOOKUP(A11896,Lists!B:D,3,FALSE)</f>
        <v>#N/A</v>
      </c>
      <c r="D11896" s="267"/>
      <c r="E11896" s="267"/>
      <c r="F11896" s="267"/>
      <c r="G11896" s="267"/>
      <c r="H11896" s="249" t="b">
        <f t="shared" si="389"/>
        <v>0</v>
      </c>
      <c r="I11896" s="267"/>
      <c r="J11896" s="267"/>
      <c r="K11896" s="278" t="e">
        <f t="shared" si="390"/>
        <v>#N/A</v>
      </c>
      <c r="L11896" s="280"/>
      <c r="M11896" s="267"/>
    </row>
    <row r="11897" spans="1:13" s="269" customFormat="1" ht="15.5" hidden="1" thickTop="1" thickBot="1" x14ac:dyDescent="0.4">
      <c r="A11897" s="268"/>
      <c r="B11897" s="249" t="e">
        <f>VLOOKUP(A11897,Lists!B:C,2,FALSE)</f>
        <v>#N/A</v>
      </c>
      <c r="C11897" s="277" t="e">
        <f>VLOOKUP(A11897,Lists!B:D,3,FALSE)</f>
        <v>#N/A</v>
      </c>
      <c r="D11897" s="268"/>
      <c r="E11897" s="268"/>
      <c r="F11897" s="268"/>
      <c r="G11897" s="268"/>
      <c r="H11897" s="250" t="b">
        <f t="shared" ref="H11897:H11960" si="391">IF(G11897="x","x",IF(G11897="Low",3,IF(G11897="Medium",2,IF(G11897="High",1,FALSE))))</f>
        <v>0</v>
      </c>
      <c r="I11897" s="268"/>
      <c r="J11897" s="268"/>
      <c r="K11897" s="278" t="e">
        <f t="shared" si="390"/>
        <v>#N/A</v>
      </c>
      <c r="L11897" s="279"/>
      <c r="M11897" s="268"/>
    </row>
    <row r="11898" spans="1:13" s="269" customFormat="1" ht="15.5" hidden="1" thickTop="1" thickBot="1" x14ac:dyDescent="0.4">
      <c r="A11898" s="267"/>
      <c r="B11898" s="250" t="e">
        <f>VLOOKUP(A11898,Lists!B:C,2,FALSE)</f>
        <v>#N/A</v>
      </c>
      <c r="C11898" s="278" t="e">
        <f>VLOOKUP(A11898,Lists!B:D,3,FALSE)</f>
        <v>#N/A</v>
      </c>
      <c r="D11898" s="267"/>
      <c r="E11898" s="267"/>
      <c r="F11898" s="267"/>
      <c r="G11898" s="267"/>
      <c r="H11898" s="249" t="b">
        <f t="shared" si="391"/>
        <v>0</v>
      </c>
      <c r="I11898" s="267"/>
      <c r="J11898" s="267"/>
      <c r="K11898" s="278" t="e">
        <f t="shared" si="390"/>
        <v>#N/A</v>
      </c>
      <c r="L11898" s="280"/>
      <c r="M11898" s="267"/>
    </row>
    <row r="11899" spans="1:13" s="269" customFormat="1" ht="15.5" hidden="1" thickTop="1" thickBot="1" x14ac:dyDescent="0.4">
      <c r="A11899" s="268"/>
      <c r="B11899" s="249" t="e">
        <f>VLOOKUP(A11899,Lists!B:C,2,FALSE)</f>
        <v>#N/A</v>
      </c>
      <c r="C11899" s="277" t="e">
        <f>VLOOKUP(A11899,Lists!B:D,3,FALSE)</f>
        <v>#N/A</v>
      </c>
      <c r="D11899" s="268"/>
      <c r="E11899" s="268"/>
      <c r="F11899" s="268"/>
      <c r="G11899" s="268"/>
      <c r="H11899" s="250" t="b">
        <f t="shared" si="391"/>
        <v>0</v>
      </c>
      <c r="I11899" s="268"/>
      <c r="J11899" s="268"/>
      <c r="K11899" s="278" t="e">
        <f t="shared" si="390"/>
        <v>#N/A</v>
      </c>
      <c r="L11899" s="279"/>
      <c r="M11899" s="268"/>
    </row>
    <row r="11900" spans="1:13" s="269" customFormat="1" ht="15.5" hidden="1" thickTop="1" thickBot="1" x14ac:dyDescent="0.4">
      <c r="A11900" s="267"/>
      <c r="B11900" s="250" t="e">
        <f>VLOOKUP(A11900,Lists!B:C,2,FALSE)</f>
        <v>#N/A</v>
      </c>
      <c r="C11900" s="278" t="e">
        <f>VLOOKUP(A11900,Lists!B:D,3,FALSE)</f>
        <v>#N/A</v>
      </c>
      <c r="D11900" s="267"/>
      <c r="E11900" s="267"/>
      <c r="F11900" s="267"/>
      <c r="G11900" s="267"/>
      <c r="H11900" s="249" t="b">
        <f t="shared" si="391"/>
        <v>0</v>
      </c>
      <c r="I11900" s="267"/>
      <c r="J11900" s="267"/>
      <c r="K11900" s="278" t="e">
        <f t="shared" ref="K11900:K11963" si="392">B11900&amp;""&amp;D11900</f>
        <v>#N/A</v>
      </c>
      <c r="L11900" s="280"/>
      <c r="M11900" s="267"/>
    </row>
    <row r="11901" spans="1:13" s="269" customFormat="1" ht="15.5" hidden="1" thickTop="1" thickBot="1" x14ac:dyDescent="0.4">
      <c r="A11901" s="268"/>
      <c r="B11901" s="249" t="e">
        <f>VLOOKUP(A11901,Lists!B:C,2,FALSE)</f>
        <v>#N/A</v>
      </c>
      <c r="C11901" s="277" t="e">
        <f>VLOOKUP(A11901,Lists!B:D,3,FALSE)</f>
        <v>#N/A</v>
      </c>
      <c r="D11901" s="268"/>
      <c r="E11901" s="268"/>
      <c r="F11901" s="268"/>
      <c r="G11901" s="268"/>
      <c r="H11901" s="250" t="b">
        <f t="shared" si="391"/>
        <v>0</v>
      </c>
      <c r="I11901" s="268"/>
      <c r="J11901" s="268"/>
      <c r="K11901" s="278" t="e">
        <f t="shared" si="392"/>
        <v>#N/A</v>
      </c>
      <c r="L11901" s="279"/>
      <c r="M11901" s="268"/>
    </row>
    <row r="11902" spans="1:13" s="269" customFormat="1" ht="15.5" hidden="1" thickTop="1" thickBot="1" x14ac:dyDescent="0.4">
      <c r="A11902" s="267"/>
      <c r="B11902" s="250" t="e">
        <f>VLOOKUP(A11902,Lists!B:C,2,FALSE)</f>
        <v>#N/A</v>
      </c>
      <c r="C11902" s="278" t="e">
        <f>VLOOKUP(A11902,Lists!B:D,3,FALSE)</f>
        <v>#N/A</v>
      </c>
      <c r="D11902" s="267"/>
      <c r="E11902" s="267"/>
      <c r="F11902" s="267"/>
      <c r="G11902" s="267"/>
      <c r="H11902" s="249" t="b">
        <f t="shared" si="391"/>
        <v>0</v>
      </c>
      <c r="I11902" s="267"/>
      <c r="J11902" s="267"/>
      <c r="K11902" s="278" t="e">
        <f t="shared" si="392"/>
        <v>#N/A</v>
      </c>
      <c r="L11902" s="280"/>
      <c r="M11902" s="267"/>
    </row>
    <row r="11903" spans="1:13" s="269" customFormat="1" ht="15.5" hidden="1" thickTop="1" thickBot="1" x14ac:dyDescent="0.4">
      <c r="A11903" s="268"/>
      <c r="B11903" s="249" t="e">
        <f>VLOOKUP(A11903,Lists!B:C,2,FALSE)</f>
        <v>#N/A</v>
      </c>
      <c r="C11903" s="277" t="e">
        <f>VLOOKUP(A11903,Lists!B:D,3,FALSE)</f>
        <v>#N/A</v>
      </c>
      <c r="D11903" s="268"/>
      <c r="E11903" s="268"/>
      <c r="F11903" s="268"/>
      <c r="G11903" s="268"/>
      <c r="H11903" s="250" t="b">
        <f t="shared" si="391"/>
        <v>0</v>
      </c>
      <c r="I11903" s="268"/>
      <c r="J11903" s="268"/>
      <c r="K11903" s="278" t="e">
        <f t="shared" si="392"/>
        <v>#N/A</v>
      </c>
      <c r="L11903" s="279"/>
      <c r="M11903" s="268"/>
    </row>
    <row r="11904" spans="1:13" s="269" customFormat="1" ht="15.5" hidden="1" thickTop="1" thickBot="1" x14ac:dyDescent="0.4">
      <c r="A11904" s="267"/>
      <c r="B11904" s="250" t="e">
        <f>VLOOKUP(A11904,Lists!B:C,2,FALSE)</f>
        <v>#N/A</v>
      </c>
      <c r="C11904" s="278" t="e">
        <f>VLOOKUP(A11904,Lists!B:D,3,FALSE)</f>
        <v>#N/A</v>
      </c>
      <c r="D11904" s="267"/>
      <c r="E11904" s="267"/>
      <c r="F11904" s="267"/>
      <c r="G11904" s="267"/>
      <c r="H11904" s="249" t="b">
        <f t="shared" si="391"/>
        <v>0</v>
      </c>
      <c r="I11904" s="267"/>
      <c r="J11904" s="267"/>
      <c r="K11904" s="278" t="e">
        <f t="shared" si="392"/>
        <v>#N/A</v>
      </c>
      <c r="L11904" s="280"/>
      <c r="M11904" s="267"/>
    </row>
    <row r="11905" spans="1:13" s="269" customFormat="1" ht="15.5" hidden="1" thickTop="1" thickBot="1" x14ac:dyDescent="0.4">
      <c r="A11905" s="268"/>
      <c r="B11905" s="249" t="e">
        <f>VLOOKUP(A11905,Lists!B:C,2,FALSE)</f>
        <v>#N/A</v>
      </c>
      <c r="C11905" s="277" t="e">
        <f>VLOOKUP(A11905,Lists!B:D,3,FALSE)</f>
        <v>#N/A</v>
      </c>
      <c r="D11905" s="268"/>
      <c r="E11905" s="268"/>
      <c r="F11905" s="268"/>
      <c r="G11905" s="268"/>
      <c r="H11905" s="250" t="b">
        <f t="shared" si="391"/>
        <v>0</v>
      </c>
      <c r="I11905" s="268"/>
      <c r="J11905" s="268"/>
      <c r="K11905" s="278" t="e">
        <f t="shared" si="392"/>
        <v>#N/A</v>
      </c>
      <c r="L11905" s="279"/>
      <c r="M11905" s="268"/>
    </row>
    <row r="11906" spans="1:13" s="269" customFormat="1" ht="15.5" hidden="1" thickTop="1" thickBot="1" x14ac:dyDescent="0.4">
      <c r="A11906" s="267"/>
      <c r="B11906" s="250" t="e">
        <f>VLOOKUP(A11906,Lists!B:C,2,FALSE)</f>
        <v>#N/A</v>
      </c>
      <c r="C11906" s="278" t="e">
        <f>VLOOKUP(A11906,Lists!B:D,3,FALSE)</f>
        <v>#N/A</v>
      </c>
      <c r="D11906" s="267"/>
      <c r="E11906" s="267"/>
      <c r="F11906" s="267"/>
      <c r="G11906" s="267"/>
      <c r="H11906" s="249" t="b">
        <f t="shared" si="391"/>
        <v>0</v>
      </c>
      <c r="I11906" s="267"/>
      <c r="J11906" s="267"/>
      <c r="K11906" s="278" t="e">
        <f t="shared" si="392"/>
        <v>#N/A</v>
      </c>
      <c r="L11906" s="280"/>
      <c r="M11906" s="267"/>
    </row>
    <row r="11907" spans="1:13" s="269" customFormat="1" ht="15.5" hidden="1" thickTop="1" thickBot="1" x14ac:dyDescent="0.4">
      <c r="A11907" s="268"/>
      <c r="B11907" s="249" t="e">
        <f>VLOOKUP(A11907,Lists!B:C,2,FALSE)</f>
        <v>#N/A</v>
      </c>
      <c r="C11907" s="277" t="e">
        <f>VLOOKUP(A11907,Lists!B:D,3,FALSE)</f>
        <v>#N/A</v>
      </c>
      <c r="D11907" s="268"/>
      <c r="E11907" s="268"/>
      <c r="F11907" s="268"/>
      <c r="G11907" s="268"/>
      <c r="H11907" s="250" t="b">
        <f t="shared" si="391"/>
        <v>0</v>
      </c>
      <c r="I11907" s="268"/>
      <c r="J11907" s="268"/>
      <c r="K11907" s="278" t="e">
        <f t="shared" si="392"/>
        <v>#N/A</v>
      </c>
      <c r="L11907" s="279"/>
      <c r="M11907" s="268"/>
    </row>
    <row r="11908" spans="1:13" s="269" customFormat="1" ht="15.5" hidden="1" thickTop="1" thickBot="1" x14ac:dyDescent="0.4">
      <c r="A11908" s="267"/>
      <c r="B11908" s="250" t="e">
        <f>VLOOKUP(A11908,Lists!B:C,2,FALSE)</f>
        <v>#N/A</v>
      </c>
      <c r="C11908" s="278" t="e">
        <f>VLOOKUP(A11908,Lists!B:D,3,FALSE)</f>
        <v>#N/A</v>
      </c>
      <c r="D11908" s="267"/>
      <c r="E11908" s="267"/>
      <c r="F11908" s="267"/>
      <c r="G11908" s="267"/>
      <c r="H11908" s="249" t="b">
        <f t="shared" si="391"/>
        <v>0</v>
      </c>
      <c r="I11908" s="267"/>
      <c r="J11908" s="267"/>
      <c r="K11908" s="278" t="e">
        <f t="shared" si="392"/>
        <v>#N/A</v>
      </c>
      <c r="L11908" s="280"/>
      <c r="M11908" s="267"/>
    </row>
    <row r="11909" spans="1:13" s="269" customFormat="1" ht="15.5" hidden="1" thickTop="1" thickBot="1" x14ac:dyDescent="0.4">
      <c r="A11909" s="268"/>
      <c r="B11909" s="249" t="e">
        <f>VLOOKUP(A11909,Lists!B:C,2,FALSE)</f>
        <v>#N/A</v>
      </c>
      <c r="C11909" s="277" t="e">
        <f>VLOOKUP(A11909,Lists!B:D,3,FALSE)</f>
        <v>#N/A</v>
      </c>
      <c r="D11909" s="268"/>
      <c r="E11909" s="268"/>
      <c r="F11909" s="268"/>
      <c r="G11909" s="268"/>
      <c r="H11909" s="250" t="b">
        <f t="shared" si="391"/>
        <v>0</v>
      </c>
      <c r="I11909" s="268"/>
      <c r="J11909" s="268"/>
      <c r="K11909" s="278" t="e">
        <f t="shared" si="392"/>
        <v>#N/A</v>
      </c>
      <c r="L11909" s="279"/>
      <c r="M11909" s="268"/>
    </row>
    <row r="11910" spans="1:13" s="269" customFormat="1" ht="15.5" hidden="1" thickTop="1" thickBot="1" x14ac:dyDescent="0.4">
      <c r="A11910" s="267"/>
      <c r="B11910" s="250" t="e">
        <f>VLOOKUP(A11910,Lists!B:C,2,FALSE)</f>
        <v>#N/A</v>
      </c>
      <c r="C11910" s="278" t="e">
        <f>VLOOKUP(A11910,Lists!B:D,3,FALSE)</f>
        <v>#N/A</v>
      </c>
      <c r="D11910" s="267"/>
      <c r="E11910" s="267"/>
      <c r="F11910" s="267"/>
      <c r="G11910" s="267"/>
      <c r="H11910" s="249" t="b">
        <f t="shared" si="391"/>
        <v>0</v>
      </c>
      <c r="I11910" s="267"/>
      <c r="J11910" s="267"/>
      <c r="K11910" s="278" t="e">
        <f t="shared" si="392"/>
        <v>#N/A</v>
      </c>
      <c r="L11910" s="280"/>
      <c r="M11910" s="267"/>
    </row>
    <row r="11911" spans="1:13" s="269" customFormat="1" ht="15.5" hidden="1" thickTop="1" thickBot="1" x14ac:dyDescent="0.4">
      <c r="A11911" s="268"/>
      <c r="B11911" s="249" t="e">
        <f>VLOOKUP(A11911,Lists!B:C,2,FALSE)</f>
        <v>#N/A</v>
      </c>
      <c r="C11911" s="277" t="e">
        <f>VLOOKUP(A11911,Lists!B:D,3,FALSE)</f>
        <v>#N/A</v>
      </c>
      <c r="D11911" s="268"/>
      <c r="E11911" s="268"/>
      <c r="F11911" s="268"/>
      <c r="G11911" s="268"/>
      <c r="H11911" s="250" t="b">
        <f t="shared" si="391"/>
        <v>0</v>
      </c>
      <c r="I11911" s="268"/>
      <c r="J11911" s="268"/>
      <c r="K11911" s="278" t="e">
        <f t="shared" si="392"/>
        <v>#N/A</v>
      </c>
      <c r="L11911" s="279"/>
      <c r="M11911" s="268"/>
    </row>
    <row r="11912" spans="1:13" s="269" customFormat="1" ht="15.5" hidden="1" thickTop="1" thickBot="1" x14ac:dyDescent="0.4">
      <c r="A11912" s="267"/>
      <c r="B11912" s="250" t="e">
        <f>VLOOKUP(A11912,Lists!B:C,2,FALSE)</f>
        <v>#N/A</v>
      </c>
      <c r="C11912" s="278" t="e">
        <f>VLOOKUP(A11912,Lists!B:D,3,FALSE)</f>
        <v>#N/A</v>
      </c>
      <c r="D11912" s="267"/>
      <c r="E11912" s="267"/>
      <c r="F11912" s="267"/>
      <c r="G11912" s="267"/>
      <c r="H11912" s="249" t="b">
        <f t="shared" si="391"/>
        <v>0</v>
      </c>
      <c r="I11912" s="267"/>
      <c r="J11912" s="267"/>
      <c r="K11912" s="278" t="e">
        <f t="shared" si="392"/>
        <v>#N/A</v>
      </c>
      <c r="L11912" s="280"/>
      <c r="M11912" s="267"/>
    </row>
    <row r="11913" spans="1:13" s="269" customFormat="1" ht="15.5" hidden="1" thickTop="1" thickBot="1" x14ac:dyDescent="0.4">
      <c r="A11913" s="268"/>
      <c r="B11913" s="249" t="e">
        <f>VLOOKUP(A11913,Lists!B:C,2,FALSE)</f>
        <v>#N/A</v>
      </c>
      <c r="C11913" s="277" t="e">
        <f>VLOOKUP(A11913,Lists!B:D,3,FALSE)</f>
        <v>#N/A</v>
      </c>
      <c r="D11913" s="268"/>
      <c r="E11913" s="268"/>
      <c r="F11913" s="268"/>
      <c r="G11913" s="268"/>
      <c r="H11913" s="250" t="b">
        <f t="shared" si="391"/>
        <v>0</v>
      </c>
      <c r="I11913" s="268"/>
      <c r="J11913" s="268"/>
      <c r="K11913" s="278" t="e">
        <f t="shared" si="392"/>
        <v>#N/A</v>
      </c>
      <c r="L11913" s="279"/>
      <c r="M11913" s="268"/>
    </row>
    <row r="11914" spans="1:13" s="269" customFormat="1" ht="15.5" hidden="1" thickTop="1" thickBot="1" x14ac:dyDescent="0.4">
      <c r="A11914" s="267"/>
      <c r="B11914" s="250" t="e">
        <f>VLOOKUP(A11914,Lists!B:C,2,FALSE)</f>
        <v>#N/A</v>
      </c>
      <c r="C11914" s="278" t="e">
        <f>VLOOKUP(A11914,Lists!B:D,3,FALSE)</f>
        <v>#N/A</v>
      </c>
      <c r="D11914" s="267"/>
      <c r="E11914" s="267"/>
      <c r="F11914" s="267"/>
      <c r="G11914" s="267"/>
      <c r="H11914" s="249" t="b">
        <f t="shared" si="391"/>
        <v>0</v>
      </c>
      <c r="I11914" s="267"/>
      <c r="J11914" s="267"/>
      <c r="K11914" s="278" t="e">
        <f t="shared" si="392"/>
        <v>#N/A</v>
      </c>
      <c r="L11914" s="280"/>
      <c r="M11914" s="267"/>
    </row>
    <row r="11915" spans="1:13" s="269" customFormat="1" ht="15.5" hidden="1" thickTop="1" thickBot="1" x14ac:dyDescent="0.4">
      <c r="A11915" s="268"/>
      <c r="B11915" s="249" t="e">
        <f>VLOOKUP(A11915,Lists!B:C,2,FALSE)</f>
        <v>#N/A</v>
      </c>
      <c r="C11915" s="277" t="e">
        <f>VLOOKUP(A11915,Lists!B:D,3,FALSE)</f>
        <v>#N/A</v>
      </c>
      <c r="D11915" s="268"/>
      <c r="E11915" s="268"/>
      <c r="F11915" s="268"/>
      <c r="G11915" s="268"/>
      <c r="H11915" s="250" t="b">
        <f t="shared" si="391"/>
        <v>0</v>
      </c>
      <c r="I11915" s="268"/>
      <c r="J11915" s="268"/>
      <c r="K11915" s="278" t="e">
        <f t="shared" si="392"/>
        <v>#N/A</v>
      </c>
      <c r="L11915" s="279"/>
      <c r="M11915" s="268"/>
    </row>
    <row r="11916" spans="1:13" s="269" customFormat="1" ht="15.5" hidden="1" thickTop="1" thickBot="1" x14ac:dyDescent="0.4">
      <c r="A11916" s="267"/>
      <c r="B11916" s="250" t="e">
        <f>VLOOKUP(A11916,Lists!B:C,2,FALSE)</f>
        <v>#N/A</v>
      </c>
      <c r="C11916" s="278" t="e">
        <f>VLOOKUP(A11916,Lists!B:D,3,FALSE)</f>
        <v>#N/A</v>
      </c>
      <c r="D11916" s="267"/>
      <c r="E11916" s="267"/>
      <c r="F11916" s="267"/>
      <c r="G11916" s="267"/>
      <c r="H11916" s="249" t="b">
        <f t="shared" si="391"/>
        <v>0</v>
      </c>
      <c r="I11916" s="267"/>
      <c r="J11916" s="267"/>
      <c r="K11916" s="278" t="e">
        <f t="shared" si="392"/>
        <v>#N/A</v>
      </c>
      <c r="L11916" s="280"/>
      <c r="M11916" s="267"/>
    </row>
    <row r="11917" spans="1:13" s="269" customFormat="1" ht="15.5" hidden="1" thickTop="1" thickBot="1" x14ac:dyDescent="0.4">
      <c r="A11917" s="268"/>
      <c r="B11917" s="249" t="e">
        <f>VLOOKUP(A11917,Lists!B:C,2,FALSE)</f>
        <v>#N/A</v>
      </c>
      <c r="C11917" s="277" t="e">
        <f>VLOOKUP(A11917,Lists!B:D,3,FALSE)</f>
        <v>#N/A</v>
      </c>
      <c r="D11917" s="268"/>
      <c r="E11917" s="268"/>
      <c r="F11917" s="268"/>
      <c r="G11917" s="268"/>
      <c r="H11917" s="250" t="b">
        <f t="shared" si="391"/>
        <v>0</v>
      </c>
      <c r="I11917" s="268"/>
      <c r="J11917" s="268"/>
      <c r="K11917" s="278" t="e">
        <f t="shared" si="392"/>
        <v>#N/A</v>
      </c>
      <c r="L11917" s="279"/>
      <c r="M11917" s="268"/>
    </row>
    <row r="11918" spans="1:13" s="269" customFormat="1" ht="15.5" hidden="1" thickTop="1" thickBot="1" x14ac:dyDescent="0.4">
      <c r="A11918" s="267"/>
      <c r="B11918" s="250" t="e">
        <f>VLOOKUP(A11918,Lists!B:C,2,FALSE)</f>
        <v>#N/A</v>
      </c>
      <c r="C11918" s="278" t="e">
        <f>VLOOKUP(A11918,Lists!B:D,3,FALSE)</f>
        <v>#N/A</v>
      </c>
      <c r="D11918" s="267"/>
      <c r="E11918" s="267"/>
      <c r="F11918" s="267"/>
      <c r="G11918" s="267"/>
      <c r="H11918" s="249" t="b">
        <f t="shared" si="391"/>
        <v>0</v>
      </c>
      <c r="I11918" s="267"/>
      <c r="J11918" s="267"/>
      <c r="K11918" s="278" t="e">
        <f t="shared" si="392"/>
        <v>#N/A</v>
      </c>
      <c r="L11918" s="280"/>
      <c r="M11918" s="267"/>
    </row>
    <row r="11919" spans="1:13" s="269" customFormat="1" ht="15.5" hidden="1" thickTop="1" thickBot="1" x14ac:dyDescent="0.4">
      <c r="A11919" s="268"/>
      <c r="B11919" s="249" t="e">
        <f>VLOOKUP(A11919,Lists!B:C,2,FALSE)</f>
        <v>#N/A</v>
      </c>
      <c r="C11919" s="277" t="e">
        <f>VLOOKUP(A11919,Lists!B:D,3,FALSE)</f>
        <v>#N/A</v>
      </c>
      <c r="D11919" s="268"/>
      <c r="E11919" s="268"/>
      <c r="F11919" s="268"/>
      <c r="G11919" s="268"/>
      <c r="H11919" s="250" t="b">
        <f t="shared" si="391"/>
        <v>0</v>
      </c>
      <c r="I11919" s="268"/>
      <c r="J11919" s="268"/>
      <c r="K11919" s="278" t="e">
        <f t="shared" si="392"/>
        <v>#N/A</v>
      </c>
      <c r="L11919" s="279"/>
      <c r="M11919" s="268"/>
    </row>
    <row r="11920" spans="1:13" s="269" customFormat="1" ht="15.5" hidden="1" thickTop="1" thickBot="1" x14ac:dyDescent="0.4">
      <c r="A11920" s="267"/>
      <c r="B11920" s="250" t="e">
        <f>VLOOKUP(A11920,Lists!B:C,2,FALSE)</f>
        <v>#N/A</v>
      </c>
      <c r="C11920" s="278" t="e">
        <f>VLOOKUP(A11920,Lists!B:D,3,FALSE)</f>
        <v>#N/A</v>
      </c>
      <c r="D11920" s="267"/>
      <c r="E11920" s="267"/>
      <c r="F11920" s="267"/>
      <c r="G11920" s="267"/>
      <c r="H11920" s="249" t="b">
        <f t="shared" si="391"/>
        <v>0</v>
      </c>
      <c r="I11920" s="267"/>
      <c r="J11920" s="267"/>
      <c r="K11920" s="278" t="e">
        <f t="shared" si="392"/>
        <v>#N/A</v>
      </c>
      <c r="L11920" s="280"/>
      <c r="M11920" s="267"/>
    </row>
    <row r="11921" spans="1:13" s="269" customFormat="1" ht="15.5" hidden="1" thickTop="1" thickBot="1" x14ac:dyDescent="0.4">
      <c r="A11921" s="268"/>
      <c r="B11921" s="249" t="e">
        <f>VLOOKUP(A11921,Lists!B:C,2,FALSE)</f>
        <v>#N/A</v>
      </c>
      <c r="C11921" s="277" t="e">
        <f>VLOOKUP(A11921,Lists!B:D,3,FALSE)</f>
        <v>#N/A</v>
      </c>
      <c r="D11921" s="268"/>
      <c r="E11921" s="268"/>
      <c r="F11921" s="268"/>
      <c r="G11921" s="268"/>
      <c r="H11921" s="250" t="b">
        <f t="shared" si="391"/>
        <v>0</v>
      </c>
      <c r="I11921" s="268"/>
      <c r="J11921" s="268"/>
      <c r="K11921" s="278" t="e">
        <f t="shared" si="392"/>
        <v>#N/A</v>
      </c>
      <c r="L11921" s="279"/>
      <c r="M11921" s="268"/>
    </row>
    <row r="11922" spans="1:13" s="269" customFormat="1" ht="15.5" hidden="1" thickTop="1" thickBot="1" x14ac:dyDescent="0.4">
      <c r="A11922" s="267"/>
      <c r="B11922" s="250" t="e">
        <f>VLOOKUP(A11922,Lists!B:C,2,FALSE)</f>
        <v>#N/A</v>
      </c>
      <c r="C11922" s="278" t="e">
        <f>VLOOKUP(A11922,Lists!B:D,3,FALSE)</f>
        <v>#N/A</v>
      </c>
      <c r="D11922" s="267"/>
      <c r="E11922" s="267"/>
      <c r="F11922" s="267"/>
      <c r="G11922" s="267"/>
      <c r="H11922" s="249" t="b">
        <f t="shared" si="391"/>
        <v>0</v>
      </c>
      <c r="I11922" s="267"/>
      <c r="J11922" s="267"/>
      <c r="K11922" s="278" t="e">
        <f t="shared" si="392"/>
        <v>#N/A</v>
      </c>
      <c r="L11922" s="280"/>
      <c r="M11922" s="267"/>
    </row>
    <row r="11923" spans="1:13" s="269" customFormat="1" ht="15.5" hidden="1" thickTop="1" thickBot="1" x14ac:dyDescent="0.4">
      <c r="A11923" s="268"/>
      <c r="B11923" s="249" t="e">
        <f>VLOOKUP(A11923,Lists!B:C,2,FALSE)</f>
        <v>#N/A</v>
      </c>
      <c r="C11923" s="277" t="e">
        <f>VLOOKUP(A11923,Lists!B:D,3,FALSE)</f>
        <v>#N/A</v>
      </c>
      <c r="D11923" s="268"/>
      <c r="E11923" s="268"/>
      <c r="F11923" s="268"/>
      <c r="G11923" s="268"/>
      <c r="H11923" s="250" t="b">
        <f t="shared" si="391"/>
        <v>0</v>
      </c>
      <c r="I11923" s="268"/>
      <c r="J11923" s="268"/>
      <c r="K11923" s="278" t="e">
        <f t="shared" si="392"/>
        <v>#N/A</v>
      </c>
      <c r="L11923" s="279"/>
      <c r="M11923" s="268"/>
    </row>
    <row r="11924" spans="1:13" s="269" customFormat="1" ht="15.5" hidden="1" thickTop="1" thickBot="1" x14ac:dyDescent="0.4">
      <c r="A11924" s="267"/>
      <c r="B11924" s="250" t="e">
        <f>VLOOKUP(A11924,Lists!B:C,2,FALSE)</f>
        <v>#N/A</v>
      </c>
      <c r="C11924" s="278" t="e">
        <f>VLOOKUP(A11924,Lists!B:D,3,FALSE)</f>
        <v>#N/A</v>
      </c>
      <c r="D11924" s="267"/>
      <c r="E11924" s="267"/>
      <c r="F11924" s="267"/>
      <c r="G11924" s="267"/>
      <c r="H11924" s="249" t="b">
        <f t="shared" si="391"/>
        <v>0</v>
      </c>
      <c r="I11924" s="267"/>
      <c r="J11924" s="267"/>
      <c r="K11924" s="278" t="e">
        <f t="shared" si="392"/>
        <v>#N/A</v>
      </c>
      <c r="L11924" s="280"/>
      <c r="M11924" s="267"/>
    </row>
    <row r="11925" spans="1:13" s="269" customFormat="1" ht="15.5" hidden="1" thickTop="1" thickBot="1" x14ac:dyDescent="0.4">
      <c r="A11925" s="268"/>
      <c r="B11925" s="249" t="e">
        <f>VLOOKUP(A11925,Lists!B:C,2,FALSE)</f>
        <v>#N/A</v>
      </c>
      <c r="C11925" s="277" t="e">
        <f>VLOOKUP(A11925,Lists!B:D,3,FALSE)</f>
        <v>#N/A</v>
      </c>
      <c r="D11925" s="268"/>
      <c r="E11925" s="268"/>
      <c r="F11925" s="268"/>
      <c r="G11925" s="268"/>
      <c r="H11925" s="250" t="b">
        <f t="shared" si="391"/>
        <v>0</v>
      </c>
      <c r="I11925" s="268"/>
      <c r="J11925" s="268"/>
      <c r="K11925" s="278" t="e">
        <f t="shared" si="392"/>
        <v>#N/A</v>
      </c>
      <c r="L11925" s="279"/>
      <c r="M11925" s="268"/>
    </row>
    <row r="11926" spans="1:13" s="269" customFormat="1" ht="15.5" hidden="1" thickTop="1" thickBot="1" x14ac:dyDescent="0.4">
      <c r="A11926" s="267"/>
      <c r="B11926" s="250" t="e">
        <f>VLOOKUP(A11926,Lists!B:C,2,FALSE)</f>
        <v>#N/A</v>
      </c>
      <c r="C11926" s="278" t="e">
        <f>VLOOKUP(A11926,Lists!B:D,3,FALSE)</f>
        <v>#N/A</v>
      </c>
      <c r="D11926" s="267"/>
      <c r="E11926" s="267"/>
      <c r="F11926" s="267"/>
      <c r="G11926" s="267"/>
      <c r="H11926" s="249" t="b">
        <f t="shared" si="391"/>
        <v>0</v>
      </c>
      <c r="I11926" s="267"/>
      <c r="J11926" s="267"/>
      <c r="K11926" s="278" t="e">
        <f t="shared" si="392"/>
        <v>#N/A</v>
      </c>
      <c r="L11926" s="280"/>
      <c r="M11926" s="267"/>
    </row>
    <row r="11927" spans="1:13" s="269" customFormat="1" ht="15.5" hidden="1" thickTop="1" thickBot="1" x14ac:dyDescent="0.4">
      <c r="A11927" s="268"/>
      <c r="B11927" s="249" t="e">
        <f>VLOOKUP(A11927,Lists!B:C,2,FALSE)</f>
        <v>#N/A</v>
      </c>
      <c r="C11927" s="277" t="e">
        <f>VLOOKUP(A11927,Lists!B:D,3,FALSE)</f>
        <v>#N/A</v>
      </c>
      <c r="D11927" s="268"/>
      <c r="E11927" s="268"/>
      <c r="F11927" s="268"/>
      <c r="G11927" s="268"/>
      <c r="H11927" s="250" t="b">
        <f t="shared" si="391"/>
        <v>0</v>
      </c>
      <c r="I11927" s="268"/>
      <c r="J11927" s="268"/>
      <c r="K11927" s="278" t="e">
        <f t="shared" si="392"/>
        <v>#N/A</v>
      </c>
      <c r="L11927" s="279"/>
      <c r="M11927" s="268"/>
    </row>
    <row r="11928" spans="1:13" s="269" customFormat="1" ht="15.5" hidden="1" thickTop="1" thickBot="1" x14ac:dyDescent="0.4">
      <c r="A11928" s="267"/>
      <c r="B11928" s="250" t="e">
        <f>VLOOKUP(A11928,Lists!B:C,2,FALSE)</f>
        <v>#N/A</v>
      </c>
      <c r="C11928" s="278" t="e">
        <f>VLOOKUP(A11928,Lists!B:D,3,FALSE)</f>
        <v>#N/A</v>
      </c>
      <c r="D11928" s="267"/>
      <c r="E11928" s="267"/>
      <c r="F11928" s="267"/>
      <c r="G11928" s="267"/>
      <c r="H11928" s="249" t="b">
        <f t="shared" si="391"/>
        <v>0</v>
      </c>
      <c r="I11928" s="267"/>
      <c r="J11928" s="267"/>
      <c r="K11928" s="278" t="e">
        <f t="shared" si="392"/>
        <v>#N/A</v>
      </c>
      <c r="L11928" s="280"/>
      <c r="M11928" s="267"/>
    </row>
    <row r="11929" spans="1:13" s="269" customFormat="1" ht="15.5" hidden="1" thickTop="1" thickBot="1" x14ac:dyDescent="0.4">
      <c r="A11929" s="268"/>
      <c r="B11929" s="249" t="e">
        <f>VLOOKUP(A11929,Lists!B:C,2,FALSE)</f>
        <v>#N/A</v>
      </c>
      <c r="C11929" s="277" t="e">
        <f>VLOOKUP(A11929,Lists!B:D,3,FALSE)</f>
        <v>#N/A</v>
      </c>
      <c r="D11929" s="268"/>
      <c r="E11929" s="268"/>
      <c r="F11929" s="268"/>
      <c r="G11929" s="268"/>
      <c r="H11929" s="250" t="b">
        <f t="shared" si="391"/>
        <v>0</v>
      </c>
      <c r="I11929" s="268"/>
      <c r="J11929" s="268"/>
      <c r="K11929" s="278" t="e">
        <f t="shared" si="392"/>
        <v>#N/A</v>
      </c>
      <c r="L11929" s="279"/>
      <c r="M11929" s="268"/>
    </row>
    <row r="11930" spans="1:13" s="269" customFormat="1" ht="15.5" hidden="1" thickTop="1" thickBot="1" x14ac:dyDescent="0.4">
      <c r="A11930" s="267"/>
      <c r="B11930" s="250" t="e">
        <f>VLOOKUP(A11930,Lists!B:C,2,FALSE)</f>
        <v>#N/A</v>
      </c>
      <c r="C11930" s="278" t="e">
        <f>VLOOKUP(A11930,Lists!B:D,3,FALSE)</f>
        <v>#N/A</v>
      </c>
      <c r="D11930" s="267"/>
      <c r="E11930" s="267"/>
      <c r="F11930" s="267"/>
      <c r="G11930" s="267"/>
      <c r="H11930" s="249" t="b">
        <f t="shared" si="391"/>
        <v>0</v>
      </c>
      <c r="I11930" s="267"/>
      <c r="J11930" s="267"/>
      <c r="K11930" s="278" t="e">
        <f t="shared" si="392"/>
        <v>#N/A</v>
      </c>
      <c r="L11930" s="280"/>
      <c r="M11930" s="267"/>
    </row>
    <row r="11931" spans="1:13" s="269" customFormat="1" ht="15.5" hidden="1" thickTop="1" thickBot="1" x14ac:dyDescent="0.4">
      <c r="A11931" s="268"/>
      <c r="B11931" s="249" t="e">
        <f>VLOOKUP(A11931,Lists!B:C,2,FALSE)</f>
        <v>#N/A</v>
      </c>
      <c r="C11931" s="277" t="e">
        <f>VLOOKUP(A11931,Lists!B:D,3,FALSE)</f>
        <v>#N/A</v>
      </c>
      <c r="D11931" s="268"/>
      <c r="E11931" s="268"/>
      <c r="F11931" s="268"/>
      <c r="G11931" s="268"/>
      <c r="H11931" s="250" t="b">
        <f t="shared" si="391"/>
        <v>0</v>
      </c>
      <c r="I11931" s="268"/>
      <c r="J11931" s="268"/>
      <c r="K11931" s="278" t="e">
        <f t="shared" si="392"/>
        <v>#N/A</v>
      </c>
      <c r="L11931" s="279"/>
      <c r="M11931" s="268"/>
    </row>
    <row r="11932" spans="1:13" s="269" customFormat="1" ht="15.5" hidden="1" thickTop="1" thickBot="1" x14ac:dyDescent="0.4">
      <c r="A11932" s="267"/>
      <c r="B11932" s="250" t="e">
        <f>VLOOKUP(A11932,Lists!B:C,2,FALSE)</f>
        <v>#N/A</v>
      </c>
      <c r="C11932" s="278" t="e">
        <f>VLOOKUP(A11932,Lists!B:D,3,FALSE)</f>
        <v>#N/A</v>
      </c>
      <c r="D11932" s="267"/>
      <c r="E11932" s="267"/>
      <c r="F11932" s="267"/>
      <c r="G11932" s="267"/>
      <c r="H11932" s="249" t="b">
        <f t="shared" si="391"/>
        <v>0</v>
      </c>
      <c r="I11932" s="267"/>
      <c r="J11932" s="267"/>
      <c r="K11932" s="278" t="e">
        <f t="shared" si="392"/>
        <v>#N/A</v>
      </c>
      <c r="L11932" s="280"/>
      <c r="M11932" s="267"/>
    </row>
    <row r="11933" spans="1:13" s="269" customFormat="1" ht="15.5" hidden="1" thickTop="1" thickBot="1" x14ac:dyDescent="0.4">
      <c r="A11933" s="268"/>
      <c r="B11933" s="249" t="e">
        <f>VLOOKUP(A11933,Lists!B:C,2,FALSE)</f>
        <v>#N/A</v>
      </c>
      <c r="C11933" s="277" t="e">
        <f>VLOOKUP(A11933,Lists!B:D,3,FALSE)</f>
        <v>#N/A</v>
      </c>
      <c r="D11933" s="268"/>
      <c r="E11933" s="268"/>
      <c r="F11933" s="268"/>
      <c r="G11933" s="268"/>
      <c r="H11933" s="250" t="b">
        <f t="shared" si="391"/>
        <v>0</v>
      </c>
      <c r="I11933" s="268"/>
      <c r="J11933" s="268"/>
      <c r="K11933" s="278" t="e">
        <f t="shared" si="392"/>
        <v>#N/A</v>
      </c>
      <c r="L11933" s="279"/>
      <c r="M11933" s="268"/>
    </row>
    <row r="11934" spans="1:13" s="269" customFormat="1" ht="15.5" hidden="1" thickTop="1" thickBot="1" x14ac:dyDescent="0.4">
      <c r="A11934" s="267"/>
      <c r="B11934" s="250" t="e">
        <f>VLOOKUP(A11934,Lists!B:C,2,FALSE)</f>
        <v>#N/A</v>
      </c>
      <c r="C11934" s="278" t="e">
        <f>VLOOKUP(A11934,Lists!B:D,3,FALSE)</f>
        <v>#N/A</v>
      </c>
      <c r="D11934" s="267"/>
      <c r="E11934" s="267"/>
      <c r="F11934" s="267"/>
      <c r="G11934" s="267"/>
      <c r="H11934" s="249" t="b">
        <f t="shared" si="391"/>
        <v>0</v>
      </c>
      <c r="I11934" s="267"/>
      <c r="J11934" s="267"/>
      <c r="K11934" s="278" t="e">
        <f t="shared" si="392"/>
        <v>#N/A</v>
      </c>
      <c r="L11934" s="280"/>
      <c r="M11934" s="267"/>
    </row>
    <row r="11935" spans="1:13" s="269" customFormat="1" ht="15.5" hidden="1" thickTop="1" thickBot="1" x14ac:dyDescent="0.4">
      <c r="A11935" s="268"/>
      <c r="B11935" s="249" t="e">
        <f>VLOOKUP(A11935,Lists!B:C,2,FALSE)</f>
        <v>#N/A</v>
      </c>
      <c r="C11935" s="277" t="e">
        <f>VLOOKUP(A11935,Lists!B:D,3,FALSE)</f>
        <v>#N/A</v>
      </c>
      <c r="D11935" s="268"/>
      <c r="E11935" s="268"/>
      <c r="F11935" s="268"/>
      <c r="G11935" s="268"/>
      <c r="H11935" s="250" t="b">
        <f t="shared" si="391"/>
        <v>0</v>
      </c>
      <c r="I11935" s="268"/>
      <c r="J11935" s="268"/>
      <c r="K11935" s="278" t="e">
        <f t="shared" si="392"/>
        <v>#N/A</v>
      </c>
      <c r="L11935" s="279"/>
      <c r="M11935" s="268"/>
    </row>
    <row r="11936" spans="1:13" s="269" customFormat="1" ht="15.5" hidden="1" thickTop="1" thickBot="1" x14ac:dyDescent="0.4">
      <c r="A11936" s="267"/>
      <c r="B11936" s="250" t="e">
        <f>VLOOKUP(A11936,Lists!B:C,2,FALSE)</f>
        <v>#N/A</v>
      </c>
      <c r="C11936" s="278" t="e">
        <f>VLOOKUP(A11936,Lists!B:D,3,FALSE)</f>
        <v>#N/A</v>
      </c>
      <c r="D11936" s="267"/>
      <c r="E11936" s="267"/>
      <c r="F11936" s="267"/>
      <c r="G11936" s="267"/>
      <c r="H11936" s="249" t="b">
        <f t="shared" si="391"/>
        <v>0</v>
      </c>
      <c r="I11936" s="267"/>
      <c r="J11936" s="267"/>
      <c r="K11936" s="278" t="e">
        <f t="shared" si="392"/>
        <v>#N/A</v>
      </c>
      <c r="L11936" s="280"/>
      <c r="M11936" s="267"/>
    </row>
    <row r="11937" spans="1:13" s="269" customFormat="1" ht="15.5" hidden="1" thickTop="1" thickBot="1" x14ac:dyDescent="0.4">
      <c r="A11937" s="268"/>
      <c r="B11937" s="249" t="e">
        <f>VLOOKUP(A11937,Lists!B:C,2,FALSE)</f>
        <v>#N/A</v>
      </c>
      <c r="C11937" s="277" t="e">
        <f>VLOOKUP(A11937,Lists!B:D,3,FALSE)</f>
        <v>#N/A</v>
      </c>
      <c r="D11937" s="268"/>
      <c r="E11937" s="268"/>
      <c r="F11937" s="268"/>
      <c r="G11937" s="268"/>
      <c r="H11937" s="250" t="b">
        <f t="shared" si="391"/>
        <v>0</v>
      </c>
      <c r="I11937" s="268"/>
      <c r="J11937" s="268"/>
      <c r="K11937" s="278" t="e">
        <f t="shared" si="392"/>
        <v>#N/A</v>
      </c>
      <c r="L11937" s="279"/>
      <c r="M11937" s="268"/>
    </row>
    <row r="11938" spans="1:13" s="269" customFormat="1" ht="15.5" hidden="1" thickTop="1" thickBot="1" x14ac:dyDescent="0.4">
      <c r="A11938" s="267"/>
      <c r="B11938" s="250" t="e">
        <f>VLOOKUP(A11938,Lists!B:C,2,FALSE)</f>
        <v>#N/A</v>
      </c>
      <c r="C11938" s="278" t="e">
        <f>VLOOKUP(A11938,Lists!B:D,3,FALSE)</f>
        <v>#N/A</v>
      </c>
      <c r="D11938" s="267"/>
      <c r="E11938" s="267"/>
      <c r="F11938" s="267"/>
      <c r="G11938" s="267"/>
      <c r="H11938" s="249" t="b">
        <f t="shared" si="391"/>
        <v>0</v>
      </c>
      <c r="I11938" s="267"/>
      <c r="J11938" s="267"/>
      <c r="K11938" s="278" t="e">
        <f t="shared" si="392"/>
        <v>#N/A</v>
      </c>
      <c r="L11938" s="280"/>
      <c r="M11938" s="267"/>
    </row>
    <row r="11939" spans="1:13" s="269" customFormat="1" ht="15.5" hidden="1" thickTop="1" thickBot="1" x14ac:dyDescent="0.4">
      <c r="A11939" s="268"/>
      <c r="B11939" s="249" t="e">
        <f>VLOOKUP(A11939,Lists!B:C,2,FALSE)</f>
        <v>#N/A</v>
      </c>
      <c r="C11939" s="277" t="e">
        <f>VLOOKUP(A11939,Lists!B:D,3,FALSE)</f>
        <v>#N/A</v>
      </c>
      <c r="D11939" s="268"/>
      <c r="E11939" s="268"/>
      <c r="F11939" s="268"/>
      <c r="G11939" s="268"/>
      <c r="H11939" s="250" t="b">
        <f t="shared" si="391"/>
        <v>0</v>
      </c>
      <c r="I11939" s="268"/>
      <c r="J11939" s="268"/>
      <c r="K11939" s="278" t="e">
        <f t="shared" si="392"/>
        <v>#N/A</v>
      </c>
      <c r="L11939" s="279"/>
      <c r="M11939" s="268"/>
    </row>
    <row r="11940" spans="1:13" s="269" customFormat="1" ht="15.5" hidden="1" thickTop="1" thickBot="1" x14ac:dyDescent="0.4">
      <c r="A11940" s="267"/>
      <c r="B11940" s="250" t="e">
        <f>VLOOKUP(A11940,Lists!B:C,2,FALSE)</f>
        <v>#N/A</v>
      </c>
      <c r="C11940" s="278" t="e">
        <f>VLOOKUP(A11940,Lists!B:D,3,FALSE)</f>
        <v>#N/A</v>
      </c>
      <c r="D11940" s="267"/>
      <c r="E11940" s="267"/>
      <c r="F11940" s="267"/>
      <c r="G11940" s="267"/>
      <c r="H11940" s="249" t="b">
        <f t="shared" si="391"/>
        <v>0</v>
      </c>
      <c r="I11940" s="267"/>
      <c r="J11940" s="267"/>
      <c r="K11940" s="278" t="e">
        <f t="shared" si="392"/>
        <v>#N/A</v>
      </c>
      <c r="L11940" s="280"/>
      <c r="M11940" s="267"/>
    </row>
    <row r="11941" spans="1:13" s="269" customFormat="1" ht="15.5" hidden="1" thickTop="1" thickBot="1" x14ac:dyDescent="0.4">
      <c r="A11941" s="268"/>
      <c r="B11941" s="249" t="e">
        <f>VLOOKUP(A11941,Lists!B:C,2,FALSE)</f>
        <v>#N/A</v>
      </c>
      <c r="C11941" s="277" t="e">
        <f>VLOOKUP(A11941,Lists!B:D,3,FALSE)</f>
        <v>#N/A</v>
      </c>
      <c r="D11941" s="268"/>
      <c r="E11941" s="268"/>
      <c r="F11941" s="268"/>
      <c r="G11941" s="268"/>
      <c r="H11941" s="250" t="b">
        <f t="shared" si="391"/>
        <v>0</v>
      </c>
      <c r="I11941" s="268"/>
      <c r="J11941" s="268"/>
      <c r="K11941" s="278" t="e">
        <f t="shared" si="392"/>
        <v>#N/A</v>
      </c>
      <c r="L11941" s="279"/>
      <c r="M11941" s="268"/>
    </row>
    <row r="11942" spans="1:13" s="269" customFormat="1" ht="15.5" hidden="1" thickTop="1" thickBot="1" x14ac:dyDescent="0.4">
      <c r="A11942" s="267"/>
      <c r="B11942" s="250" t="e">
        <f>VLOOKUP(A11942,Lists!B:C,2,FALSE)</f>
        <v>#N/A</v>
      </c>
      <c r="C11942" s="278" t="e">
        <f>VLOOKUP(A11942,Lists!B:D,3,FALSE)</f>
        <v>#N/A</v>
      </c>
      <c r="D11942" s="267"/>
      <c r="E11942" s="267"/>
      <c r="F11942" s="267"/>
      <c r="G11942" s="267"/>
      <c r="H11942" s="249" t="b">
        <f t="shared" si="391"/>
        <v>0</v>
      </c>
      <c r="I11942" s="267"/>
      <c r="J11942" s="267"/>
      <c r="K11942" s="278" t="e">
        <f t="shared" si="392"/>
        <v>#N/A</v>
      </c>
      <c r="L11942" s="280"/>
      <c r="M11942" s="267"/>
    </row>
    <row r="11943" spans="1:13" s="269" customFormat="1" ht="15.5" hidden="1" thickTop="1" thickBot="1" x14ac:dyDescent="0.4">
      <c r="A11943" s="268"/>
      <c r="B11943" s="249" t="e">
        <f>VLOOKUP(A11943,Lists!B:C,2,FALSE)</f>
        <v>#N/A</v>
      </c>
      <c r="C11943" s="277" t="e">
        <f>VLOOKUP(A11943,Lists!B:D,3,FALSE)</f>
        <v>#N/A</v>
      </c>
      <c r="D11943" s="268"/>
      <c r="E11943" s="268"/>
      <c r="F11943" s="268"/>
      <c r="G11943" s="268"/>
      <c r="H11943" s="250" t="b">
        <f t="shared" si="391"/>
        <v>0</v>
      </c>
      <c r="I11943" s="268"/>
      <c r="J11943" s="268"/>
      <c r="K11943" s="278" t="e">
        <f t="shared" si="392"/>
        <v>#N/A</v>
      </c>
      <c r="L11943" s="279"/>
      <c r="M11943" s="268"/>
    </row>
    <row r="11944" spans="1:13" s="269" customFormat="1" ht="15.5" hidden="1" thickTop="1" thickBot="1" x14ac:dyDescent="0.4">
      <c r="A11944" s="267"/>
      <c r="B11944" s="250" t="e">
        <f>VLOOKUP(A11944,Lists!B:C,2,FALSE)</f>
        <v>#N/A</v>
      </c>
      <c r="C11944" s="278" t="e">
        <f>VLOOKUP(A11944,Lists!B:D,3,FALSE)</f>
        <v>#N/A</v>
      </c>
      <c r="D11944" s="267"/>
      <c r="E11944" s="267"/>
      <c r="F11944" s="267"/>
      <c r="G11944" s="267"/>
      <c r="H11944" s="249" t="b">
        <f t="shared" si="391"/>
        <v>0</v>
      </c>
      <c r="I11944" s="267"/>
      <c r="J11944" s="267"/>
      <c r="K11944" s="278" t="e">
        <f t="shared" si="392"/>
        <v>#N/A</v>
      </c>
      <c r="L11944" s="280"/>
      <c r="M11944" s="267"/>
    </row>
    <row r="11945" spans="1:13" s="269" customFormat="1" ht="15.5" hidden="1" thickTop="1" thickBot="1" x14ac:dyDescent="0.4">
      <c r="A11945" s="268"/>
      <c r="B11945" s="249" t="e">
        <f>VLOOKUP(A11945,Lists!B:C,2,FALSE)</f>
        <v>#N/A</v>
      </c>
      <c r="C11945" s="277" t="e">
        <f>VLOOKUP(A11945,Lists!B:D,3,FALSE)</f>
        <v>#N/A</v>
      </c>
      <c r="D11945" s="268"/>
      <c r="E11945" s="268"/>
      <c r="F11945" s="268"/>
      <c r="G11945" s="268"/>
      <c r="H11945" s="250" t="b">
        <f t="shared" si="391"/>
        <v>0</v>
      </c>
      <c r="I11945" s="268"/>
      <c r="J11945" s="268"/>
      <c r="K11945" s="278" t="e">
        <f t="shared" si="392"/>
        <v>#N/A</v>
      </c>
      <c r="L11945" s="279"/>
      <c r="M11945" s="268"/>
    </row>
    <row r="11946" spans="1:13" s="269" customFormat="1" ht="15.5" hidden="1" thickTop="1" thickBot="1" x14ac:dyDescent="0.4">
      <c r="A11946" s="267"/>
      <c r="B11946" s="250" t="e">
        <f>VLOOKUP(A11946,Lists!B:C,2,FALSE)</f>
        <v>#N/A</v>
      </c>
      <c r="C11946" s="278" t="e">
        <f>VLOOKUP(A11946,Lists!B:D,3,FALSE)</f>
        <v>#N/A</v>
      </c>
      <c r="D11946" s="267"/>
      <c r="E11946" s="267"/>
      <c r="F11946" s="267"/>
      <c r="G11946" s="267"/>
      <c r="H11946" s="249" t="b">
        <f t="shared" si="391"/>
        <v>0</v>
      </c>
      <c r="I11946" s="267"/>
      <c r="J11946" s="267"/>
      <c r="K11946" s="278" t="e">
        <f t="shared" si="392"/>
        <v>#N/A</v>
      </c>
      <c r="L11946" s="280"/>
      <c r="M11946" s="267"/>
    </row>
    <row r="11947" spans="1:13" s="269" customFormat="1" ht="15.5" hidden="1" thickTop="1" thickBot="1" x14ac:dyDescent="0.4">
      <c r="A11947" s="268"/>
      <c r="B11947" s="249" t="e">
        <f>VLOOKUP(A11947,Lists!B:C,2,FALSE)</f>
        <v>#N/A</v>
      </c>
      <c r="C11947" s="277" t="e">
        <f>VLOOKUP(A11947,Lists!B:D,3,FALSE)</f>
        <v>#N/A</v>
      </c>
      <c r="D11947" s="268"/>
      <c r="E11947" s="268"/>
      <c r="F11947" s="268"/>
      <c r="G11947" s="268"/>
      <c r="H11947" s="250" t="b">
        <f t="shared" si="391"/>
        <v>0</v>
      </c>
      <c r="I11947" s="268"/>
      <c r="J11947" s="268"/>
      <c r="K11947" s="278" t="e">
        <f t="shared" si="392"/>
        <v>#N/A</v>
      </c>
      <c r="L11947" s="279"/>
      <c r="M11947" s="268"/>
    </row>
    <row r="11948" spans="1:13" s="269" customFormat="1" ht="15.5" hidden="1" thickTop="1" thickBot="1" x14ac:dyDescent="0.4">
      <c r="A11948" s="267"/>
      <c r="B11948" s="250" t="e">
        <f>VLOOKUP(A11948,Lists!B:C,2,FALSE)</f>
        <v>#N/A</v>
      </c>
      <c r="C11948" s="278" t="e">
        <f>VLOOKUP(A11948,Lists!B:D,3,FALSE)</f>
        <v>#N/A</v>
      </c>
      <c r="D11948" s="267"/>
      <c r="E11948" s="267"/>
      <c r="F11948" s="267"/>
      <c r="G11948" s="267"/>
      <c r="H11948" s="249" t="b">
        <f t="shared" si="391"/>
        <v>0</v>
      </c>
      <c r="I11948" s="267"/>
      <c r="J11948" s="267"/>
      <c r="K11948" s="278" t="e">
        <f t="shared" si="392"/>
        <v>#N/A</v>
      </c>
      <c r="L11948" s="280"/>
      <c r="M11948" s="267"/>
    </row>
    <row r="11949" spans="1:13" s="269" customFormat="1" ht="15.5" hidden="1" thickTop="1" thickBot="1" x14ac:dyDescent="0.4">
      <c r="A11949" s="268"/>
      <c r="B11949" s="249" t="e">
        <f>VLOOKUP(A11949,Lists!B:C,2,FALSE)</f>
        <v>#N/A</v>
      </c>
      <c r="C11949" s="277" t="e">
        <f>VLOOKUP(A11949,Lists!B:D,3,FALSE)</f>
        <v>#N/A</v>
      </c>
      <c r="D11949" s="268"/>
      <c r="E11949" s="268"/>
      <c r="F11949" s="268"/>
      <c r="G11949" s="268"/>
      <c r="H11949" s="250" t="b">
        <f t="shared" si="391"/>
        <v>0</v>
      </c>
      <c r="I11949" s="268"/>
      <c r="J11949" s="268"/>
      <c r="K11949" s="278" t="e">
        <f t="shared" si="392"/>
        <v>#N/A</v>
      </c>
      <c r="L11949" s="279"/>
      <c r="M11949" s="268"/>
    </row>
    <row r="11950" spans="1:13" s="269" customFormat="1" ht="15.5" hidden="1" thickTop="1" thickBot="1" x14ac:dyDescent="0.4">
      <c r="A11950" s="267"/>
      <c r="B11950" s="250" t="e">
        <f>VLOOKUP(A11950,Lists!B:C,2,FALSE)</f>
        <v>#N/A</v>
      </c>
      <c r="C11950" s="278" t="e">
        <f>VLOOKUP(A11950,Lists!B:D,3,FALSE)</f>
        <v>#N/A</v>
      </c>
      <c r="D11950" s="267"/>
      <c r="E11950" s="267"/>
      <c r="F11950" s="267"/>
      <c r="G11950" s="267"/>
      <c r="H11950" s="249" t="b">
        <f t="shared" si="391"/>
        <v>0</v>
      </c>
      <c r="I11950" s="267"/>
      <c r="J11950" s="267"/>
      <c r="K11950" s="278" t="e">
        <f t="shared" si="392"/>
        <v>#N/A</v>
      </c>
      <c r="L11950" s="280"/>
      <c r="M11950" s="267"/>
    </row>
    <row r="11951" spans="1:13" s="269" customFormat="1" ht="15.5" hidden="1" thickTop="1" thickBot="1" x14ac:dyDescent="0.4">
      <c r="A11951" s="268"/>
      <c r="B11951" s="249" t="e">
        <f>VLOOKUP(A11951,Lists!B:C,2,FALSE)</f>
        <v>#N/A</v>
      </c>
      <c r="C11951" s="277" t="e">
        <f>VLOOKUP(A11951,Lists!B:D,3,FALSE)</f>
        <v>#N/A</v>
      </c>
      <c r="D11951" s="268"/>
      <c r="E11951" s="268"/>
      <c r="F11951" s="268"/>
      <c r="G11951" s="268"/>
      <c r="H11951" s="250" t="b">
        <f t="shared" si="391"/>
        <v>0</v>
      </c>
      <c r="I11951" s="268"/>
      <c r="J11951" s="268"/>
      <c r="K11951" s="278" t="e">
        <f t="shared" si="392"/>
        <v>#N/A</v>
      </c>
      <c r="L11951" s="279"/>
      <c r="M11951" s="268"/>
    </row>
    <row r="11952" spans="1:13" s="269" customFormat="1" ht="15.5" hidden="1" thickTop="1" thickBot="1" x14ac:dyDescent="0.4">
      <c r="A11952" s="267"/>
      <c r="B11952" s="250" t="e">
        <f>VLOOKUP(A11952,Lists!B:C,2,FALSE)</f>
        <v>#N/A</v>
      </c>
      <c r="C11952" s="278" t="e">
        <f>VLOOKUP(A11952,Lists!B:D,3,FALSE)</f>
        <v>#N/A</v>
      </c>
      <c r="D11952" s="267"/>
      <c r="E11952" s="267"/>
      <c r="F11952" s="267"/>
      <c r="G11952" s="267"/>
      <c r="H11952" s="249" t="b">
        <f t="shared" si="391"/>
        <v>0</v>
      </c>
      <c r="I11952" s="267"/>
      <c r="J11952" s="267"/>
      <c r="K11952" s="278" t="e">
        <f t="shared" si="392"/>
        <v>#N/A</v>
      </c>
      <c r="L11952" s="280"/>
      <c r="M11952" s="267"/>
    </row>
    <row r="11953" spans="1:13" s="269" customFormat="1" ht="15.5" hidden="1" thickTop="1" thickBot="1" x14ac:dyDescent="0.4">
      <c r="A11953" s="268"/>
      <c r="B11953" s="249" t="e">
        <f>VLOOKUP(A11953,Lists!B:C,2,FALSE)</f>
        <v>#N/A</v>
      </c>
      <c r="C11953" s="277" t="e">
        <f>VLOOKUP(A11953,Lists!B:D,3,FALSE)</f>
        <v>#N/A</v>
      </c>
      <c r="D11953" s="268"/>
      <c r="E11953" s="268"/>
      <c r="F11953" s="268"/>
      <c r="G11953" s="268"/>
      <c r="H11953" s="250" t="b">
        <f t="shared" si="391"/>
        <v>0</v>
      </c>
      <c r="I11953" s="268"/>
      <c r="J11953" s="268"/>
      <c r="K11953" s="278" t="e">
        <f t="shared" si="392"/>
        <v>#N/A</v>
      </c>
      <c r="L11953" s="279"/>
      <c r="M11953" s="268"/>
    </row>
    <row r="11954" spans="1:13" s="269" customFormat="1" ht="15.5" hidden="1" thickTop="1" thickBot="1" x14ac:dyDescent="0.4">
      <c r="A11954" s="267"/>
      <c r="B11954" s="250" t="e">
        <f>VLOOKUP(A11954,Lists!B:C,2,FALSE)</f>
        <v>#N/A</v>
      </c>
      <c r="C11954" s="278" t="e">
        <f>VLOOKUP(A11954,Lists!B:D,3,FALSE)</f>
        <v>#N/A</v>
      </c>
      <c r="D11954" s="267"/>
      <c r="E11954" s="267"/>
      <c r="F11954" s="267"/>
      <c r="G11954" s="267"/>
      <c r="H11954" s="249" t="b">
        <f t="shared" si="391"/>
        <v>0</v>
      </c>
      <c r="I11954" s="267"/>
      <c r="J11954" s="267"/>
      <c r="K11954" s="278" t="e">
        <f t="shared" si="392"/>
        <v>#N/A</v>
      </c>
      <c r="L11954" s="280"/>
      <c r="M11954" s="267"/>
    </row>
    <row r="11955" spans="1:13" s="269" customFormat="1" ht="15.5" hidden="1" thickTop="1" thickBot="1" x14ac:dyDescent="0.4">
      <c r="A11955" s="268"/>
      <c r="B11955" s="249" t="e">
        <f>VLOOKUP(A11955,Lists!B:C,2,FALSE)</f>
        <v>#N/A</v>
      </c>
      <c r="C11955" s="277" t="e">
        <f>VLOOKUP(A11955,Lists!B:D,3,FALSE)</f>
        <v>#N/A</v>
      </c>
      <c r="D11955" s="268"/>
      <c r="E11955" s="268"/>
      <c r="F11955" s="268"/>
      <c r="G11955" s="268"/>
      <c r="H11955" s="250" t="b">
        <f t="shared" si="391"/>
        <v>0</v>
      </c>
      <c r="I11955" s="268"/>
      <c r="J11955" s="268"/>
      <c r="K11955" s="278" t="e">
        <f t="shared" si="392"/>
        <v>#N/A</v>
      </c>
      <c r="L11955" s="279"/>
      <c r="M11955" s="268"/>
    </row>
    <row r="11956" spans="1:13" s="269" customFormat="1" ht="15.5" hidden="1" thickTop="1" thickBot="1" x14ac:dyDescent="0.4">
      <c r="A11956" s="267"/>
      <c r="B11956" s="250" t="e">
        <f>VLOOKUP(A11956,Lists!B:C,2,FALSE)</f>
        <v>#N/A</v>
      </c>
      <c r="C11956" s="278" t="e">
        <f>VLOOKUP(A11956,Lists!B:D,3,FALSE)</f>
        <v>#N/A</v>
      </c>
      <c r="D11956" s="267"/>
      <c r="E11956" s="267"/>
      <c r="F11956" s="267"/>
      <c r="G11956" s="267"/>
      <c r="H11956" s="249" t="b">
        <f t="shared" si="391"/>
        <v>0</v>
      </c>
      <c r="I11956" s="267"/>
      <c r="J11956" s="267"/>
      <c r="K11956" s="278" t="e">
        <f t="shared" si="392"/>
        <v>#N/A</v>
      </c>
      <c r="L11956" s="280"/>
      <c r="M11956" s="267"/>
    </row>
    <row r="11957" spans="1:13" s="269" customFormat="1" ht="15.5" hidden="1" thickTop="1" thickBot="1" x14ac:dyDescent="0.4">
      <c r="A11957" s="268"/>
      <c r="B11957" s="249" t="e">
        <f>VLOOKUP(A11957,Lists!B:C,2,FALSE)</f>
        <v>#N/A</v>
      </c>
      <c r="C11957" s="277" t="e">
        <f>VLOOKUP(A11957,Lists!B:D,3,FALSE)</f>
        <v>#N/A</v>
      </c>
      <c r="D11957" s="268"/>
      <c r="E11957" s="268"/>
      <c r="F11957" s="268"/>
      <c r="G11957" s="268"/>
      <c r="H11957" s="250" t="b">
        <f t="shared" si="391"/>
        <v>0</v>
      </c>
      <c r="I11957" s="268"/>
      <c r="J11957" s="268"/>
      <c r="K11957" s="278" t="e">
        <f t="shared" si="392"/>
        <v>#N/A</v>
      </c>
      <c r="L11957" s="279"/>
      <c r="M11957" s="268"/>
    </row>
    <row r="11958" spans="1:13" s="269" customFormat="1" ht="15.5" hidden="1" thickTop="1" thickBot="1" x14ac:dyDescent="0.4">
      <c r="A11958" s="267"/>
      <c r="B11958" s="250" t="e">
        <f>VLOOKUP(A11958,Lists!B:C,2,FALSE)</f>
        <v>#N/A</v>
      </c>
      <c r="C11958" s="278" t="e">
        <f>VLOOKUP(A11958,Lists!B:D,3,FALSE)</f>
        <v>#N/A</v>
      </c>
      <c r="D11958" s="267"/>
      <c r="E11958" s="267"/>
      <c r="F11958" s="267"/>
      <c r="G11958" s="267"/>
      <c r="H11958" s="249" t="b">
        <f t="shared" si="391"/>
        <v>0</v>
      </c>
      <c r="I11958" s="267"/>
      <c r="J11958" s="267"/>
      <c r="K11958" s="278" t="e">
        <f t="shared" si="392"/>
        <v>#N/A</v>
      </c>
      <c r="L11958" s="280"/>
      <c r="M11958" s="267"/>
    </row>
    <row r="11959" spans="1:13" s="269" customFormat="1" ht="15.5" hidden="1" thickTop="1" thickBot="1" x14ac:dyDescent="0.4">
      <c r="A11959" s="268"/>
      <c r="B11959" s="249" t="e">
        <f>VLOOKUP(A11959,Lists!B:C,2,FALSE)</f>
        <v>#N/A</v>
      </c>
      <c r="C11959" s="277" t="e">
        <f>VLOOKUP(A11959,Lists!B:D,3,FALSE)</f>
        <v>#N/A</v>
      </c>
      <c r="D11959" s="268"/>
      <c r="E11959" s="268"/>
      <c r="F11959" s="268"/>
      <c r="G11959" s="268"/>
      <c r="H11959" s="250" t="b">
        <f t="shared" si="391"/>
        <v>0</v>
      </c>
      <c r="I11959" s="268"/>
      <c r="J11959" s="268"/>
      <c r="K11959" s="278" t="e">
        <f t="shared" si="392"/>
        <v>#N/A</v>
      </c>
      <c r="L11959" s="279"/>
      <c r="M11959" s="268"/>
    </row>
    <row r="11960" spans="1:13" s="269" customFormat="1" ht="15.5" hidden="1" thickTop="1" thickBot="1" x14ac:dyDescent="0.4">
      <c r="A11960" s="267"/>
      <c r="B11960" s="250" t="e">
        <f>VLOOKUP(A11960,Lists!B:C,2,FALSE)</f>
        <v>#N/A</v>
      </c>
      <c r="C11960" s="278" t="e">
        <f>VLOOKUP(A11960,Lists!B:D,3,FALSE)</f>
        <v>#N/A</v>
      </c>
      <c r="D11960" s="267"/>
      <c r="E11960" s="267"/>
      <c r="F11960" s="267"/>
      <c r="G11960" s="267"/>
      <c r="H11960" s="249" t="b">
        <f t="shared" si="391"/>
        <v>0</v>
      </c>
      <c r="I11960" s="267"/>
      <c r="J11960" s="267"/>
      <c r="K11960" s="278" t="e">
        <f t="shared" si="392"/>
        <v>#N/A</v>
      </c>
      <c r="L11960" s="280"/>
      <c r="M11960" s="267"/>
    </row>
    <row r="11961" spans="1:13" s="269" customFormat="1" ht="15.5" hidden="1" thickTop="1" thickBot="1" x14ac:dyDescent="0.4">
      <c r="A11961" s="268"/>
      <c r="B11961" s="249" t="e">
        <f>VLOOKUP(A11961,Lists!B:C,2,FALSE)</f>
        <v>#N/A</v>
      </c>
      <c r="C11961" s="277" t="e">
        <f>VLOOKUP(A11961,Lists!B:D,3,FALSE)</f>
        <v>#N/A</v>
      </c>
      <c r="D11961" s="268"/>
      <c r="E11961" s="268"/>
      <c r="F11961" s="268"/>
      <c r="G11961" s="268"/>
      <c r="H11961" s="250" t="b">
        <f t="shared" ref="H11961:H12024" si="393">IF(G11961="x","x",IF(G11961="Low",3,IF(G11961="Medium",2,IF(G11961="High",1,FALSE))))</f>
        <v>0</v>
      </c>
      <c r="I11961" s="268"/>
      <c r="J11961" s="268"/>
      <c r="K11961" s="278" t="e">
        <f t="shared" si="392"/>
        <v>#N/A</v>
      </c>
      <c r="L11961" s="279"/>
      <c r="M11961" s="268"/>
    </row>
    <row r="11962" spans="1:13" s="269" customFormat="1" ht="15.5" hidden="1" thickTop="1" thickBot="1" x14ac:dyDescent="0.4">
      <c r="A11962" s="267"/>
      <c r="B11962" s="250" t="e">
        <f>VLOOKUP(A11962,Lists!B:C,2,FALSE)</f>
        <v>#N/A</v>
      </c>
      <c r="C11962" s="278" t="e">
        <f>VLOOKUP(A11962,Lists!B:D,3,FALSE)</f>
        <v>#N/A</v>
      </c>
      <c r="D11962" s="267"/>
      <c r="E11962" s="267"/>
      <c r="F11962" s="267"/>
      <c r="G11962" s="267"/>
      <c r="H11962" s="249" t="b">
        <f t="shared" si="393"/>
        <v>0</v>
      </c>
      <c r="I11962" s="267"/>
      <c r="J11962" s="267"/>
      <c r="K11962" s="278" t="e">
        <f t="shared" si="392"/>
        <v>#N/A</v>
      </c>
      <c r="L11962" s="280"/>
      <c r="M11962" s="267"/>
    </row>
    <row r="11963" spans="1:13" s="269" customFormat="1" ht="15.5" hidden="1" thickTop="1" thickBot="1" x14ac:dyDescent="0.4">
      <c r="A11963" s="268"/>
      <c r="B11963" s="249" t="e">
        <f>VLOOKUP(A11963,Lists!B:C,2,FALSE)</f>
        <v>#N/A</v>
      </c>
      <c r="C11963" s="277" t="e">
        <f>VLOOKUP(A11963,Lists!B:D,3,FALSE)</f>
        <v>#N/A</v>
      </c>
      <c r="D11963" s="268"/>
      <c r="E11963" s="268"/>
      <c r="F11963" s="268"/>
      <c r="G11963" s="268"/>
      <c r="H11963" s="250" t="b">
        <f t="shared" si="393"/>
        <v>0</v>
      </c>
      <c r="I11963" s="268"/>
      <c r="J11963" s="268"/>
      <c r="K11963" s="278" t="e">
        <f t="shared" si="392"/>
        <v>#N/A</v>
      </c>
      <c r="L11963" s="279"/>
      <c r="M11963" s="268"/>
    </row>
    <row r="11964" spans="1:13" s="269" customFormat="1" ht="15.5" hidden="1" thickTop="1" thickBot="1" x14ac:dyDescent="0.4">
      <c r="A11964" s="267"/>
      <c r="B11964" s="250" t="e">
        <f>VLOOKUP(A11964,Lists!B:C,2,FALSE)</f>
        <v>#N/A</v>
      </c>
      <c r="C11964" s="278" t="e">
        <f>VLOOKUP(A11964,Lists!B:D,3,FALSE)</f>
        <v>#N/A</v>
      </c>
      <c r="D11964" s="267"/>
      <c r="E11964" s="267"/>
      <c r="F11964" s="267"/>
      <c r="G11964" s="267"/>
      <c r="H11964" s="249" t="b">
        <f t="shared" si="393"/>
        <v>0</v>
      </c>
      <c r="I11964" s="267"/>
      <c r="J11964" s="267"/>
      <c r="K11964" s="278" t="e">
        <f t="shared" ref="K11964:K12027" si="394">B11964&amp;""&amp;D11964</f>
        <v>#N/A</v>
      </c>
      <c r="L11964" s="280"/>
      <c r="M11964" s="267"/>
    </row>
    <row r="11965" spans="1:13" s="269" customFormat="1" ht="15.5" hidden="1" thickTop="1" thickBot="1" x14ac:dyDescent="0.4">
      <c r="A11965" s="268"/>
      <c r="B11965" s="249" t="e">
        <f>VLOOKUP(A11965,Lists!B:C,2,FALSE)</f>
        <v>#N/A</v>
      </c>
      <c r="C11965" s="277" t="e">
        <f>VLOOKUP(A11965,Lists!B:D,3,FALSE)</f>
        <v>#N/A</v>
      </c>
      <c r="D11965" s="268"/>
      <c r="E11965" s="268"/>
      <c r="F11965" s="268"/>
      <c r="G11965" s="268"/>
      <c r="H11965" s="250" t="b">
        <f t="shared" si="393"/>
        <v>0</v>
      </c>
      <c r="I11965" s="268"/>
      <c r="J11965" s="268"/>
      <c r="K11965" s="278" t="e">
        <f t="shared" si="394"/>
        <v>#N/A</v>
      </c>
      <c r="L11965" s="279"/>
      <c r="M11965" s="268"/>
    </row>
    <row r="11966" spans="1:13" s="269" customFormat="1" ht="15.5" hidden="1" thickTop="1" thickBot="1" x14ac:dyDescent="0.4">
      <c r="A11966" s="267"/>
      <c r="B11966" s="250" t="e">
        <f>VLOOKUP(A11966,Lists!B:C,2,FALSE)</f>
        <v>#N/A</v>
      </c>
      <c r="C11966" s="278" t="e">
        <f>VLOOKUP(A11966,Lists!B:D,3,FALSE)</f>
        <v>#N/A</v>
      </c>
      <c r="D11966" s="267"/>
      <c r="E11966" s="267"/>
      <c r="F11966" s="267"/>
      <c r="G11966" s="267"/>
      <c r="H11966" s="249" t="b">
        <f t="shared" si="393"/>
        <v>0</v>
      </c>
      <c r="I11966" s="267"/>
      <c r="J11966" s="267"/>
      <c r="K11966" s="278" t="e">
        <f t="shared" si="394"/>
        <v>#N/A</v>
      </c>
      <c r="L11966" s="280"/>
      <c r="M11966" s="267"/>
    </row>
    <row r="11967" spans="1:13" s="269" customFormat="1" ht="15.5" hidden="1" thickTop="1" thickBot="1" x14ac:dyDescent="0.4">
      <c r="A11967" s="268"/>
      <c r="B11967" s="249" t="e">
        <f>VLOOKUP(A11967,Lists!B:C,2,FALSE)</f>
        <v>#N/A</v>
      </c>
      <c r="C11967" s="277" t="e">
        <f>VLOOKUP(A11967,Lists!B:D,3,FALSE)</f>
        <v>#N/A</v>
      </c>
      <c r="D11967" s="268"/>
      <c r="E11967" s="268"/>
      <c r="F11967" s="268"/>
      <c r="G11967" s="268"/>
      <c r="H11967" s="250" t="b">
        <f t="shared" si="393"/>
        <v>0</v>
      </c>
      <c r="I11967" s="268"/>
      <c r="J11967" s="268"/>
      <c r="K11967" s="278" t="e">
        <f t="shared" si="394"/>
        <v>#N/A</v>
      </c>
      <c r="L11967" s="279"/>
      <c r="M11967" s="268"/>
    </row>
    <row r="11968" spans="1:13" s="269" customFormat="1" ht="15.5" hidden="1" thickTop="1" thickBot="1" x14ac:dyDescent="0.4">
      <c r="A11968" s="267"/>
      <c r="B11968" s="250" t="e">
        <f>VLOOKUP(A11968,Lists!B:C,2,FALSE)</f>
        <v>#N/A</v>
      </c>
      <c r="C11968" s="278" t="e">
        <f>VLOOKUP(A11968,Lists!B:D,3,FALSE)</f>
        <v>#N/A</v>
      </c>
      <c r="D11968" s="267"/>
      <c r="E11968" s="267"/>
      <c r="F11968" s="267"/>
      <c r="G11968" s="267"/>
      <c r="H11968" s="249" t="b">
        <f t="shared" si="393"/>
        <v>0</v>
      </c>
      <c r="I11968" s="267"/>
      <c r="J11968" s="267"/>
      <c r="K11968" s="278" t="e">
        <f t="shared" si="394"/>
        <v>#N/A</v>
      </c>
      <c r="L11968" s="280"/>
      <c r="M11968" s="267"/>
    </row>
    <row r="11969" spans="1:13" s="269" customFormat="1" ht="15.5" hidden="1" thickTop="1" thickBot="1" x14ac:dyDescent="0.4">
      <c r="A11969" s="268"/>
      <c r="B11969" s="249" t="e">
        <f>VLOOKUP(A11969,Lists!B:C,2,FALSE)</f>
        <v>#N/A</v>
      </c>
      <c r="C11969" s="277" t="e">
        <f>VLOOKUP(A11969,Lists!B:D,3,FALSE)</f>
        <v>#N/A</v>
      </c>
      <c r="D11969" s="268"/>
      <c r="E11969" s="268"/>
      <c r="F11969" s="268"/>
      <c r="G11969" s="268"/>
      <c r="H11969" s="250" t="b">
        <f t="shared" si="393"/>
        <v>0</v>
      </c>
      <c r="I11969" s="268"/>
      <c r="J11969" s="268"/>
      <c r="K11969" s="278" t="e">
        <f t="shared" si="394"/>
        <v>#N/A</v>
      </c>
      <c r="L11969" s="279"/>
      <c r="M11969" s="268"/>
    </row>
    <row r="11970" spans="1:13" s="269" customFormat="1" ht="15.5" hidden="1" thickTop="1" thickBot="1" x14ac:dyDescent="0.4">
      <c r="A11970" s="267"/>
      <c r="B11970" s="250" t="e">
        <f>VLOOKUP(A11970,Lists!B:C,2,FALSE)</f>
        <v>#N/A</v>
      </c>
      <c r="C11970" s="278" t="e">
        <f>VLOOKUP(A11970,Lists!B:D,3,FALSE)</f>
        <v>#N/A</v>
      </c>
      <c r="D11970" s="267"/>
      <c r="E11970" s="267"/>
      <c r="F11970" s="267"/>
      <c r="G11970" s="267"/>
      <c r="H11970" s="249" t="b">
        <f t="shared" si="393"/>
        <v>0</v>
      </c>
      <c r="I11970" s="267"/>
      <c r="J11970" s="267"/>
      <c r="K11970" s="278" t="e">
        <f t="shared" si="394"/>
        <v>#N/A</v>
      </c>
      <c r="L11970" s="280"/>
      <c r="M11970" s="267"/>
    </row>
    <row r="11971" spans="1:13" s="269" customFormat="1" ht="15.5" hidden="1" thickTop="1" thickBot="1" x14ac:dyDescent="0.4">
      <c r="A11971" s="268"/>
      <c r="B11971" s="249" t="e">
        <f>VLOOKUP(A11971,Lists!B:C,2,FALSE)</f>
        <v>#N/A</v>
      </c>
      <c r="C11971" s="277" t="e">
        <f>VLOOKUP(A11971,Lists!B:D,3,FALSE)</f>
        <v>#N/A</v>
      </c>
      <c r="D11971" s="268"/>
      <c r="E11971" s="268"/>
      <c r="F11971" s="268"/>
      <c r="G11971" s="268"/>
      <c r="H11971" s="250" t="b">
        <f t="shared" si="393"/>
        <v>0</v>
      </c>
      <c r="I11971" s="268"/>
      <c r="J11971" s="268"/>
      <c r="K11971" s="278" t="e">
        <f t="shared" si="394"/>
        <v>#N/A</v>
      </c>
      <c r="L11971" s="279"/>
      <c r="M11971" s="268"/>
    </row>
    <row r="11972" spans="1:13" s="269" customFormat="1" ht="15.5" hidden="1" thickTop="1" thickBot="1" x14ac:dyDescent="0.4">
      <c r="A11972" s="267"/>
      <c r="B11972" s="250" t="e">
        <f>VLOOKUP(A11972,Lists!B:C,2,FALSE)</f>
        <v>#N/A</v>
      </c>
      <c r="C11972" s="278" t="e">
        <f>VLOOKUP(A11972,Lists!B:D,3,FALSE)</f>
        <v>#N/A</v>
      </c>
      <c r="D11972" s="267"/>
      <c r="E11972" s="267"/>
      <c r="F11972" s="267"/>
      <c r="G11972" s="267"/>
      <c r="H11972" s="249" t="b">
        <f t="shared" si="393"/>
        <v>0</v>
      </c>
      <c r="I11972" s="267"/>
      <c r="J11972" s="267"/>
      <c r="K11972" s="278" t="e">
        <f t="shared" si="394"/>
        <v>#N/A</v>
      </c>
      <c r="L11972" s="280"/>
      <c r="M11972" s="267"/>
    </row>
    <row r="11973" spans="1:13" s="269" customFormat="1" ht="15.5" hidden="1" thickTop="1" thickBot="1" x14ac:dyDescent="0.4">
      <c r="A11973" s="268"/>
      <c r="B11973" s="249" t="e">
        <f>VLOOKUP(A11973,Lists!B:C,2,FALSE)</f>
        <v>#N/A</v>
      </c>
      <c r="C11973" s="277" t="e">
        <f>VLOOKUP(A11973,Lists!B:D,3,FALSE)</f>
        <v>#N/A</v>
      </c>
      <c r="D11973" s="268"/>
      <c r="E11973" s="268"/>
      <c r="F11973" s="268"/>
      <c r="G11973" s="268"/>
      <c r="H11973" s="250" t="b">
        <f t="shared" si="393"/>
        <v>0</v>
      </c>
      <c r="I11973" s="268"/>
      <c r="J11973" s="268"/>
      <c r="K11973" s="278" t="e">
        <f t="shared" si="394"/>
        <v>#N/A</v>
      </c>
      <c r="L11973" s="279"/>
      <c r="M11973" s="268"/>
    </row>
    <row r="11974" spans="1:13" s="269" customFormat="1" ht="15.5" hidden="1" thickTop="1" thickBot="1" x14ac:dyDescent="0.4">
      <c r="A11974" s="267"/>
      <c r="B11974" s="250" t="e">
        <f>VLOOKUP(A11974,Lists!B:C,2,FALSE)</f>
        <v>#N/A</v>
      </c>
      <c r="C11974" s="278" t="e">
        <f>VLOOKUP(A11974,Lists!B:D,3,FALSE)</f>
        <v>#N/A</v>
      </c>
      <c r="D11974" s="267"/>
      <c r="E11974" s="267"/>
      <c r="F11974" s="267"/>
      <c r="G11974" s="267"/>
      <c r="H11974" s="249" t="b">
        <f t="shared" si="393"/>
        <v>0</v>
      </c>
      <c r="I11974" s="267"/>
      <c r="J11974" s="267"/>
      <c r="K11974" s="278" t="e">
        <f t="shared" si="394"/>
        <v>#N/A</v>
      </c>
      <c r="L11974" s="280"/>
      <c r="M11974" s="267"/>
    </row>
    <row r="11975" spans="1:13" s="269" customFormat="1" ht="15.5" hidden="1" thickTop="1" thickBot="1" x14ac:dyDescent="0.4">
      <c r="A11975" s="268"/>
      <c r="B11975" s="249" t="e">
        <f>VLOOKUP(A11975,Lists!B:C,2,FALSE)</f>
        <v>#N/A</v>
      </c>
      <c r="C11975" s="277" t="e">
        <f>VLOOKUP(A11975,Lists!B:D,3,FALSE)</f>
        <v>#N/A</v>
      </c>
      <c r="D11975" s="268"/>
      <c r="E11975" s="268"/>
      <c r="F11975" s="268"/>
      <c r="G11975" s="268"/>
      <c r="H11975" s="250" t="b">
        <f t="shared" si="393"/>
        <v>0</v>
      </c>
      <c r="I11975" s="268"/>
      <c r="J11975" s="268"/>
      <c r="K11975" s="278" t="e">
        <f t="shared" si="394"/>
        <v>#N/A</v>
      </c>
      <c r="L11975" s="279"/>
      <c r="M11975" s="268"/>
    </row>
    <row r="11976" spans="1:13" s="269" customFormat="1" ht="15.5" hidden="1" thickTop="1" thickBot="1" x14ac:dyDescent="0.4">
      <c r="A11976" s="267"/>
      <c r="B11976" s="250" t="e">
        <f>VLOOKUP(A11976,Lists!B:C,2,FALSE)</f>
        <v>#N/A</v>
      </c>
      <c r="C11976" s="278" t="e">
        <f>VLOOKUP(A11976,Lists!B:D,3,FALSE)</f>
        <v>#N/A</v>
      </c>
      <c r="D11976" s="267"/>
      <c r="E11976" s="267"/>
      <c r="F11976" s="267"/>
      <c r="G11976" s="267"/>
      <c r="H11976" s="249" t="b">
        <f t="shared" si="393"/>
        <v>0</v>
      </c>
      <c r="I11976" s="267"/>
      <c r="J11976" s="267"/>
      <c r="K11976" s="278" t="e">
        <f t="shared" si="394"/>
        <v>#N/A</v>
      </c>
      <c r="L11976" s="280"/>
      <c r="M11976" s="267"/>
    </row>
    <row r="11977" spans="1:13" s="269" customFormat="1" ht="15.5" hidden="1" thickTop="1" thickBot="1" x14ac:dyDescent="0.4">
      <c r="A11977" s="268"/>
      <c r="B11977" s="249" t="e">
        <f>VLOOKUP(A11977,Lists!B:C,2,FALSE)</f>
        <v>#N/A</v>
      </c>
      <c r="C11977" s="277" t="e">
        <f>VLOOKUP(A11977,Lists!B:D,3,FALSE)</f>
        <v>#N/A</v>
      </c>
      <c r="D11977" s="268"/>
      <c r="E11977" s="268"/>
      <c r="F11977" s="268"/>
      <c r="G11977" s="268"/>
      <c r="H11977" s="250" t="b">
        <f t="shared" si="393"/>
        <v>0</v>
      </c>
      <c r="I11977" s="268"/>
      <c r="J11977" s="268"/>
      <c r="K11977" s="278" t="e">
        <f t="shared" si="394"/>
        <v>#N/A</v>
      </c>
      <c r="L11977" s="279"/>
      <c r="M11977" s="268"/>
    </row>
    <row r="11978" spans="1:13" s="269" customFormat="1" ht="15.5" hidden="1" thickTop="1" thickBot="1" x14ac:dyDescent="0.4">
      <c r="A11978" s="267"/>
      <c r="B11978" s="250" t="e">
        <f>VLOOKUP(A11978,Lists!B:C,2,FALSE)</f>
        <v>#N/A</v>
      </c>
      <c r="C11978" s="278" t="e">
        <f>VLOOKUP(A11978,Lists!B:D,3,FALSE)</f>
        <v>#N/A</v>
      </c>
      <c r="D11978" s="267"/>
      <c r="E11978" s="267"/>
      <c r="F11978" s="267"/>
      <c r="G11978" s="267"/>
      <c r="H11978" s="249" t="b">
        <f t="shared" si="393"/>
        <v>0</v>
      </c>
      <c r="I11978" s="267"/>
      <c r="J11978" s="267"/>
      <c r="K11978" s="278" t="e">
        <f t="shared" si="394"/>
        <v>#N/A</v>
      </c>
      <c r="L11978" s="280"/>
      <c r="M11978" s="267"/>
    </row>
    <row r="11979" spans="1:13" s="269" customFormat="1" ht="15.5" hidden="1" thickTop="1" thickBot="1" x14ac:dyDescent="0.4">
      <c r="A11979" s="268"/>
      <c r="B11979" s="249" t="e">
        <f>VLOOKUP(A11979,Lists!B:C,2,FALSE)</f>
        <v>#N/A</v>
      </c>
      <c r="C11979" s="277" t="e">
        <f>VLOOKUP(A11979,Lists!B:D,3,FALSE)</f>
        <v>#N/A</v>
      </c>
      <c r="D11979" s="268"/>
      <c r="E11979" s="268"/>
      <c r="F11979" s="268"/>
      <c r="G11979" s="268"/>
      <c r="H11979" s="250" t="b">
        <f t="shared" si="393"/>
        <v>0</v>
      </c>
      <c r="I11979" s="268"/>
      <c r="J11979" s="268"/>
      <c r="K11979" s="278" t="e">
        <f t="shared" si="394"/>
        <v>#N/A</v>
      </c>
      <c r="L11979" s="279"/>
      <c r="M11979" s="268"/>
    </row>
    <row r="11980" spans="1:13" s="269" customFormat="1" ht="15.5" hidden="1" thickTop="1" thickBot="1" x14ac:dyDescent="0.4">
      <c r="A11980" s="267"/>
      <c r="B11980" s="250" t="e">
        <f>VLOOKUP(A11980,Lists!B:C,2,FALSE)</f>
        <v>#N/A</v>
      </c>
      <c r="C11980" s="278" t="e">
        <f>VLOOKUP(A11980,Lists!B:D,3,FALSE)</f>
        <v>#N/A</v>
      </c>
      <c r="D11980" s="267"/>
      <c r="E11980" s="267"/>
      <c r="F11980" s="267"/>
      <c r="G11980" s="267"/>
      <c r="H11980" s="249" t="b">
        <f t="shared" si="393"/>
        <v>0</v>
      </c>
      <c r="I11980" s="267"/>
      <c r="J11980" s="267"/>
      <c r="K11980" s="278" t="e">
        <f t="shared" si="394"/>
        <v>#N/A</v>
      </c>
      <c r="L11980" s="280"/>
      <c r="M11980" s="267"/>
    </row>
    <row r="11981" spans="1:13" s="269" customFormat="1" ht="15.5" hidden="1" thickTop="1" thickBot="1" x14ac:dyDescent="0.4">
      <c r="A11981" s="268"/>
      <c r="B11981" s="249" t="e">
        <f>VLOOKUP(A11981,Lists!B:C,2,FALSE)</f>
        <v>#N/A</v>
      </c>
      <c r="C11981" s="277" t="e">
        <f>VLOOKUP(A11981,Lists!B:D,3,FALSE)</f>
        <v>#N/A</v>
      </c>
      <c r="D11981" s="268"/>
      <c r="E11981" s="268"/>
      <c r="F11981" s="268"/>
      <c r="G11981" s="268"/>
      <c r="H11981" s="250" t="b">
        <f t="shared" si="393"/>
        <v>0</v>
      </c>
      <c r="I11981" s="268"/>
      <c r="J11981" s="268"/>
      <c r="K11981" s="278" t="e">
        <f t="shared" si="394"/>
        <v>#N/A</v>
      </c>
      <c r="L11981" s="279"/>
      <c r="M11981" s="268"/>
    </row>
    <row r="11982" spans="1:13" s="269" customFormat="1" ht="15.5" hidden="1" thickTop="1" thickBot="1" x14ac:dyDescent="0.4">
      <c r="A11982" s="267"/>
      <c r="B11982" s="250" t="e">
        <f>VLOOKUP(A11982,Lists!B:C,2,FALSE)</f>
        <v>#N/A</v>
      </c>
      <c r="C11982" s="278" t="e">
        <f>VLOOKUP(A11982,Lists!B:D,3,FALSE)</f>
        <v>#N/A</v>
      </c>
      <c r="D11982" s="267"/>
      <c r="E11982" s="267"/>
      <c r="F11982" s="267"/>
      <c r="G11982" s="267"/>
      <c r="H11982" s="249" t="b">
        <f t="shared" si="393"/>
        <v>0</v>
      </c>
      <c r="I11982" s="267"/>
      <c r="J11982" s="267"/>
      <c r="K11982" s="278" t="e">
        <f t="shared" si="394"/>
        <v>#N/A</v>
      </c>
      <c r="L11982" s="280"/>
      <c r="M11982" s="267"/>
    </row>
    <row r="11983" spans="1:13" s="269" customFormat="1" ht="15.5" hidden="1" thickTop="1" thickBot="1" x14ac:dyDescent="0.4">
      <c r="A11983" s="268"/>
      <c r="B11983" s="249" t="e">
        <f>VLOOKUP(A11983,Lists!B:C,2,FALSE)</f>
        <v>#N/A</v>
      </c>
      <c r="C11983" s="277" t="e">
        <f>VLOOKUP(A11983,Lists!B:D,3,FALSE)</f>
        <v>#N/A</v>
      </c>
      <c r="D11983" s="268"/>
      <c r="E11983" s="268"/>
      <c r="F11983" s="268"/>
      <c r="G11983" s="268"/>
      <c r="H11983" s="250" t="b">
        <f t="shared" si="393"/>
        <v>0</v>
      </c>
      <c r="I11983" s="268"/>
      <c r="J11983" s="268"/>
      <c r="K11983" s="278" t="e">
        <f t="shared" si="394"/>
        <v>#N/A</v>
      </c>
      <c r="L11983" s="279"/>
      <c r="M11983" s="268"/>
    </row>
    <row r="11984" spans="1:13" s="269" customFormat="1" ht="15.5" hidden="1" thickTop="1" thickBot="1" x14ac:dyDescent="0.4">
      <c r="A11984" s="267"/>
      <c r="B11984" s="250" t="e">
        <f>VLOOKUP(A11984,Lists!B:C,2,FALSE)</f>
        <v>#N/A</v>
      </c>
      <c r="C11984" s="278" t="e">
        <f>VLOOKUP(A11984,Lists!B:D,3,FALSE)</f>
        <v>#N/A</v>
      </c>
      <c r="D11984" s="267"/>
      <c r="E11984" s="267"/>
      <c r="F11984" s="267"/>
      <c r="G11984" s="267"/>
      <c r="H11984" s="249" t="b">
        <f t="shared" si="393"/>
        <v>0</v>
      </c>
      <c r="I11984" s="267"/>
      <c r="J11984" s="267"/>
      <c r="K11984" s="278" t="e">
        <f t="shared" si="394"/>
        <v>#N/A</v>
      </c>
      <c r="L11984" s="280"/>
      <c r="M11984" s="267"/>
    </row>
    <row r="11985" spans="1:13" s="269" customFormat="1" ht="15.5" hidden="1" thickTop="1" thickBot="1" x14ac:dyDescent="0.4">
      <c r="A11985" s="268"/>
      <c r="B11985" s="249" t="e">
        <f>VLOOKUP(A11985,Lists!B:C,2,FALSE)</f>
        <v>#N/A</v>
      </c>
      <c r="C11985" s="277" t="e">
        <f>VLOOKUP(A11985,Lists!B:D,3,FALSE)</f>
        <v>#N/A</v>
      </c>
      <c r="D11985" s="268"/>
      <c r="E11985" s="268"/>
      <c r="F11985" s="268"/>
      <c r="G11985" s="268"/>
      <c r="H11985" s="250" t="b">
        <f t="shared" si="393"/>
        <v>0</v>
      </c>
      <c r="I11985" s="268"/>
      <c r="J11985" s="268"/>
      <c r="K11985" s="278" t="e">
        <f t="shared" si="394"/>
        <v>#N/A</v>
      </c>
      <c r="L11985" s="279"/>
      <c r="M11985" s="268"/>
    </row>
    <row r="11986" spans="1:13" s="269" customFormat="1" ht="15.5" hidden="1" thickTop="1" thickBot="1" x14ac:dyDescent="0.4">
      <c r="A11986" s="267"/>
      <c r="B11986" s="250" t="e">
        <f>VLOOKUP(A11986,Lists!B:C,2,FALSE)</f>
        <v>#N/A</v>
      </c>
      <c r="C11986" s="278" t="e">
        <f>VLOOKUP(A11986,Lists!B:D,3,FALSE)</f>
        <v>#N/A</v>
      </c>
      <c r="D11986" s="267"/>
      <c r="E11986" s="267"/>
      <c r="F11986" s="267"/>
      <c r="G11986" s="267"/>
      <c r="H11986" s="249" t="b">
        <f t="shared" si="393"/>
        <v>0</v>
      </c>
      <c r="I11986" s="267"/>
      <c r="J11986" s="267"/>
      <c r="K11986" s="278" t="e">
        <f t="shared" si="394"/>
        <v>#N/A</v>
      </c>
      <c r="L11986" s="280"/>
      <c r="M11986" s="267"/>
    </row>
    <row r="11987" spans="1:13" s="269" customFormat="1" ht="15.5" hidden="1" thickTop="1" thickBot="1" x14ac:dyDescent="0.4">
      <c r="A11987" s="268"/>
      <c r="B11987" s="249" t="e">
        <f>VLOOKUP(A11987,Lists!B:C,2,FALSE)</f>
        <v>#N/A</v>
      </c>
      <c r="C11987" s="277" t="e">
        <f>VLOOKUP(A11987,Lists!B:D,3,FALSE)</f>
        <v>#N/A</v>
      </c>
      <c r="D11987" s="268"/>
      <c r="E11987" s="268"/>
      <c r="F11987" s="268"/>
      <c r="G11987" s="268"/>
      <c r="H11987" s="250" t="b">
        <f t="shared" si="393"/>
        <v>0</v>
      </c>
      <c r="I11987" s="268"/>
      <c r="J11987" s="268"/>
      <c r="K11987" s="278" t="e">
        <f t="shared" si="394"/>
        <v>#N/A</v>
      </c>
      <c r="L11987" s="279"/>
      <c r="M11987" s="268"/>
    </row>
    <row r="11988" spans="1:13" s="269" customFormat="1" ht="15.5" hidden="1" thickTop="1" thickBot="1" x14ac:dyDescent="0.4">
      <c r="A11988" s="267"/>
      <c r="B11988" s="250" t="e">
        <f>VLOOKUP(A11988,Lists!B:C,2,FALSE)</f>
        <v>#N/A</v>
      </c>
      <c r="C11988" s="278" t="e">
        <f>VLOOKUP(A11988,Lists!B:D,3,FALSE)</f>
        <v>#N/A</v>
      </c>
      <c r="D11988" s="267"/>
      <c r="E11988" s="267"/>
      <c r="F11988" s="267"/>
      <c r="G11988" s="267"/>
      <c r="H11988" s="249" t="b">
        <f t="shared" si="393"/>
        <v>0</v>
      </c>
      <c r="I11988" s="267"/>
      <c r="J11988" s="267"/>
      <c r="K11988" s="278" t="e">
        <f t="shared" si="394"/>
        <v>#N/A</v>
      </c>
      <c r="L11988" s="280"/>
      <c r="M11988" s="267"/>
    </row>
    <row r="11989" spans="1:13" s="269" customFormat="1" ht="15.5" hidden="1" thickTop="1" thickBot="1" x14ac:dyDescent="0.4">
      <c r="A11989" s="268"/>
      <c r="B11989" s="249" t="e">
        <f>VLOOKUP(A11989,Lists!B:C,2,FALSE)</f>
        <v>#N/A</v>
      </c>
      <c r="C11989" s="277" t="e">
        <f>VLOOKUP(A11989,Lists!B:D,3,FALSE)</f>
        <v>#N/A</v>
      </c>
      <c r="D11989" s="268"/>
      <c r="E11989" s="268"/>
      <c r="F11989" s="268"/>
      <c r="G11989" s="268"/>
      <c r="H11989" s="250" t="b">
        <f t="shared" si="393"/>
        <v>0</v>
      </c>
      <c r="I11989" s="268"/>
      <c r="J11989" s="268"/>
      <c r="K11989" s="278" t="e">
        <f t="shared" si="394"/>
        <v>#N/A</v>
      </c>
      <c r="L11989" s="279"/>
      <c r="M11989" s="268"/>
    </row>
    <row r="11990" spans="1:13" s="269" customFormat="1" ht="15.5" hidden="1" thickTop="1" thickBot="1" x14ac:dyDescent="0.4">
      <c r="A11990" s="267"/>
      <c r="B11990" s="250" t="e">
        <f>VLOOKUP(A11990,Lists!B:C,2,FALSE)</f>
        <v>#N/A</v>
      </c>
      <c r="C11990" s="278" t="e">
        <f>VLOOKUP(A11990,Lists!B:D,3,FALSE)</f>
        <v>#N/A</v>
      </c>
      <c r="D11990" s="267"/>
      <c r="E11990" s="267"/>
      <c r="F11990" s="267"/>
      <c r="G11990" s="267"/>
      <c r="H11990" s="249" t="b">
        <f t="shared" si="393"/>
        <v>0</v>
      </c>
      <c r="I11990" s="267"/>
      <c r="J11990" s="267"/>
      <c r="K11990" s="278" t="e">
        <f t="shared" si="394"/>
        <v>#N/A</v>
      </c>
      <c r="L11990" s="280"/>
      <c r="M11990" s="267"/>
    </row>
    <row r="11991" spans="1:13" s="269" customFormat="1" ht="15.5" hidden="1" thickTop="1" thickBot="1" x14ac:dyDescent="0.4">
      <c r="A11991" s="268"/>
      <c r="B11991" s="249" t="e">
        <f>VLOOKUP(A11991,Lists!B:C,2,FALSE)</f>
        <v>#N/A</v>
      </c>
      <c r="C11991" s="277" t="e">
        <f>VLOOKUP(A11991,Lists!B:D,3,FALSE)</f>
        <v>#N/A</v>
      </c>
      <c r="D11991" s="268"/>
      <c r="E11991" s="268"/>
      <c r="F11991" s="268"/>
      <c r="G11991" s="268"/>
      <c r="H11991" s="250" t="b">
        <f t="shared" si="393"/>
        <v>0</v>
      </c>
      <c r="I11991" s="268"/>
      <c r="J11991" s="268"/>
      <c r="K11991" s="278" t="e">
        <f t="shared" si="394"/>
        <v>#N/A</v>
      </c>
      <c r="L11991" s="279"/>
      <c r="M11991" s="268"/>
    </row>
    <row r="11992" spans="1:13" s="269" customFormat="1" ht="15.5" hidden="1" thickTop="1" thickBot="1" x14ac:dyDescent="0.4">
      <c r="A11992" s="267"/>
      <c r="B11992" s="250" t="e">
        <f>VLOOKUP(A11992,Lists!B:C,2,FALSE)</f>
        <v>#N/A</v>
      </c>
      <c r="C11992" s="278" t="e">
        <f>VLOOKUP(A11992,Lists!B:D,3,FALSE)</f>
        <v>#N/A</v>
      </c>
      <c r="D11992" s="267"/>
      <c r="E11992" s="267"/>
      <c r="F11992" s="267"/>
      <c r="G11992" s="267"/>
      <c r="H11992" s="249" t="b">
        <f t="shared" si="393"/>
        <v>0</v>
      </c>
      <c r="I11992" s="267"/>
      <c r="J11992" s="267"/>
      <c r="K11992" s="278" t="e">
        <f t="shared" si="394"/>
        <v>#N/A</v>
      </c>
      <c r="L11992" s="280"/>
      <c r="M11992" s="267"/>
    </row>
    <row r="11993" spans="1:13" s="269" customFormat="1" ht="15.5" hidden="1" thickTop="1" thickBot="1" x14ac:dyDescent="0.4">
      <c r="A11993" s="268"/>
      <c r="B11993" s="249" t="e">
        <f>VLOOKUP(A11993,Lists!B:C,2,FALSE)</f>
        <v>#N/A</v>
      </c>
      <c r="C11993" s="277" t="e">
        <f>VLOOKUP(A11993,Lists!B:D,3,FALSE)</f>
        <v>#N/A</v>
      </c>
      <c r="D11993" s="268"/>
      <c r="E11993" s="268"/>
      <c r="F11993" s="268"/>
      <c r="G11993" s="268"/>
      <c r="H11993" s="250" t="b">
        <f t="shared" si="393"/>
        <v>0</v>
      </c>
      <c r="I11993" s="268"/>
      <c r="J11993" s="268"/>
      <c r="K11993" s="278" t="e">
        <f t="shared" si="394"/>
        <v>#N/A</v>
      </c>
      <c r="L11993" s="279"/>
      <c r="M11993" s="268"/>
    </row>
    <row r="11994" spans="1:13" s="269" customFormat="1" ht="15.5" hidden="1" thickTop="1" thickBot="1" x14ac:dyDescent="0.4">
      <c r="A11994" s="267"/>
      <c r="B11994" s="250" t="e">
        <f>VLOOKUP(A11994,Lists!B:C,2,FALSE)</f>
        <v>#N/A</v>
      </c>
      <c r="C11994" s="278" t="e">
        <f>VLOOKUP(A11994,Lists!B:D,3,FALSE)</f>
        <v>#N/A</v>
      </c>
      <c r="D11994" s="267"/>
      <c r="E11994" s="267"/>
      <c r="F11994" s="267"/>
      <c r="G11994" s="267"/>
      <c r="H11994" s="249" t="b">
        <f t="shared" si="393"/>
        <v>0</v>
      </c>
      <c r="I11994" s="267"/>
      <c r="J11994" s="267"/>
      <c r="K11994" s="278" t="e">
        <f t="shared" si="394"/>
        <v>#N/A</v>
      </c>
      <c r="L11994" s="280"/>
      <c r="M11994" s="267"/>
    </row>
    <row r="11995" spans="1:13" s="269" customFormat="1" ht="15.5" hidden="1" thickTop="1" thickBot="1" x14ac:dyDescent="0.4">
      <c r="A11995" s="268"/>
      <c r="B11995" s="249" t="e">
        <f>VLOOKUP(A11995,Lists!B:C,2,FALSE)</f>
        <v>#N/A</v>
      </c>
      <c r="C11995" s="277" t="e">
        <f>VLOOKUP(A11995,Lists!B:D,3,FALSE)</f>
        <v>#N/A</v>
      </c>
      <c r="D11995" s="268"/>
      <c r="E11995" s="268"/>
      <c r="F11995" s="268"/>
      <c r="G11995" s="268"/>
      <c r="H11995" s="250" t="b">
        <f t="shared" si="393"/>
        <v>0</v>
      </c>
      <c r="I11995" s="268"/>
      <c r="J11995" s="268"/>
      <c r="K11995" s="278" t="e">
        <f t="shared" si="394"/>
        <v>#N/A</v>
      </c>
      <c r="L11995" s="279"/>
      <c r="M11995" s="268"/>
    </row>
    <row r="11996" spans="1:13" s="269" customFormat="1" ht="15.5" hidden="1" thickTop="1" thickBot="1" x14ac:dyDescent="0.4">
      <c r="A11996" s="267"/>
      <c r="B11996" s="250" t="e">
        <f>VLOOKUP(A11996,Lists!B:C,2,FALSE)</f>
        <v>#N/A</v>
      </c>
      <c r="C11996" s="278" t="e">
        <f>VLOOKUP(A11996,Lists!B:D,3,FALSE)</f>
        <v>#N/A</v>
      </c>
      <c r="D11996" s="267"/>
      <c r="E11996" s="267"/>
      <c r="F11996" s="267"/>
      <c r="G11996" s="267"/>
      <c r="H11996" s="249" t="b">
        <f t="shared" si="393"/>
        <v>0</v>
      </c>
      <c r="I11996" s="267"/>
      <c r="J11996" s="267"/>
      <c r="K11996" s="278" t="e">
        <f t="shared" si="394"/>
        <v>#N/A</v>
      </c>
      <c r="L11996" s="280"/>
      <c r="M11996" s="267"/>
    </row>
    <row r="11997" spans="1:13" s="269" customFormat="1" ht="15.5" hidden="1" thickTop="1" thickBot="1" x14ac:dyDescent="0.4">
      <c r="A11997" s="268"/>
      <c r="B11997" s="249" t="e">
        <f>VLOOKUP(A11997,Lists!B:C,2,FALSE)</f>
        <v>#N/A</v>
      </c>
      <c r="C11997" s="277" t="e">
        <f>VLOOKUP(A11997,Lists!B:D,3,FALSE)</f>
        <v>#N/A</v>
      </c>
      <c r="D11997" s="268"/>
      <c r="E11997" s="268"/>
      <c r="F11997" s="268"/>
      <c r="G11997" s="268"/>
      <c r="H11997" s="250" t="b">
        <f t="shared" si="393"/>
        <v>0</v>
      </c>
      <c r="I11997" s="268"/>
      <c r="J11997" s="268"/>
      <c r="K11997" s="278" t="e">
        <f t="shared" si="394"/>
        <v>#N/A</v>
      </c>
      <c r="L11997" s="279"/>
      <c r="M11997" s="268"/>
    </row>
    <row r="11998" spans="1:13" s="269" customFormat="1" ht="15.5" hidden="1" thickTop="1" thickBot="1" x14ac:dyDescent="0.4">
      <c r="A11998" s="267"/>
      <c r="B11998" s="250" t="e">
        <f>VLOOKUP(A11998,Lists!B:C,2,FALSE)</f>
        <v>#N/A</v>
      </c>
      <c r="C11998" s="278" t="e">
        <f>VLOOKUP(A11998,Lists!B:D,3,FALSE)</f>
        <v>#N/A</v>
      </c>
      <c r="D11998" s="267"/>
      <c r="E11998" s="267"/>
      <c r="F11998" s="267"/>
      <c r="G11998" s="267"/>
      <c r="H11998" s="249" t="b">
        <f t="shared" si="393"/>
        <v>0</v>
      </c>
      <c r="I11998" s="267"/>
      <c r="J11998" s="267"/>
      <c r="K11998" s="278" t="e">
        <f t="shared" si="394"/>
        <v>#N/A</v>
      </c>
      <c r="L11998" s="280"/>
      <c r="M11998" s="267"/>
    </row>
    <row r="11999" spans="1:13" s="269" customFormat="1" ht="15.5" hidden="1" thickTop="1" thickBot="1" x14ac:dyDescent="0.4">
      <c r="A11999" s="268"/>
      <c r="B11999" s="249" t="e">
        <f>VLOOKUP(A11999,Lists!B:C,2,FALSE)</f>
        <v>#N/A</v>
      </c>
      <c r="C11999" s="277" t="e">
        <f>VLOOKUP(A11999,Lists!B:D,3,FALSE)</f>
        <v>#N/A</v>
      </c>
      <c r="D11999" s="268"/>
      <c r="E11999" s="268"/>
      <c r="F11999" s="268"/>
      <c r="G11999" s="268"/>
      <c r="H11999" s="250" t="b">
        <f t="shared" si="393"/>
        <v>0</v>
      </c>
      <c r="I11999" s="268"/>
      <c r="J11999" s="268"/>
      <c r="K11999" s="278" t="e">
        <f t="shared" si="394"/>
        <v>#N/A</v>
      </c>
      <c r="L11999" s="279"/>
      <c r="M11999" s="268"/>
    </row>
    <row r="12000" spans="1:13" s="269" customFormat="1" ht="15.5" hidden="1" thickTop="1" thickBot="1" x14ac:dyDescent="0.4">
      <c r="A12000" s="267"/>
      <c r="B12000" s="250" t="e">
        <f>VLOOKUP(A12000,Lists!B:C,2,FALSE)</f>
        <v>#N/A</v>
      </c>
      <c r="C12000" s="278" t="e">
        <f>VLOOKUP(A12000,Lists!B:D,3,FALSE)</f>
        <v>#N/A</v>
      </c>
      <c r="D12000" s="267"/>
      <c r="E12000" s="267"/>
      <c r="F12000" s="267"/>
      <c r="G12000" s="267"/>
      <c r="H12000" s="249" t="b">
        <f t="shared" si="393"/>
        <v>0</v>
      </c>
      <c r="I12000" s="267"/>
      <c r="J12000" s="267"/>
      <c r="K12000" s="278" t="e">
        <f t="shared" si="394"/>
        <v>#N/A</v>
      </c>
      <c r="L12000" s="280"/>
      <c r="M12000" s="267"/>
    </row>
    <row r="12001" spans="1:13" s="269" customFormat="1" ht="15.5" hidden="1" thickTop="1" thickBot="1" x14ac:dyDescent="0.4">
      <c r="A12001" s="268"/>
      <c r="B12001" s="249" t="e">
        <f>VLOOKUP(A12001,Lists!B:C,2,FALSE)</f>
        <v>#N/A</v>
      </c>
      <c r="C12001" s="277" t="e">
        <f>VLOOKUP(A12001,Lists!B:D,3,FALSE)</f>
        <v>#N/A</v>
      </c>
      <c r="D12001" s="268"/>
      <c r="E12001" s="268"/>
      <c r="F12001" s="268"/>
      <c r="G12001" s="268"/>
      <c r="H12001" s="250" t="b">
        <f t="shared" si="393"/>
        <v>0</v>
      </c>
      <c r="I12001" s="268"/>
      <c r="J12001" s="268"/>
      <c r="K12001" s="278" t="e">
        <f t="shared" si="394"/>
        <v>#N/A</v>
      </c>
      <c r="L12001" s="279"/>
      <c r="M12001" s="268"/>
    </row>
    <row r="12002" spans="1:13" s="269" customFormat="1" ht="15.5" hidden="1" thickTop="1" thickBot="1" x14ac:dyDescent="0.4">
      <c r="A12002" s="267"/>
      <c r="B12002" s="250" t="e">
        <f>VLOOKUP(A12002,Lists!B:C,2,FALSE)</f>
        <v>#N/A</v>
      </c>
      <c r="C12002" s="278" t="e">
        <f>VLOOKUP(A12002,Lists!B:D,3,FALSE)</f>
        <v>#N/A</v>
      </c>
      <c r="D12002" s="267"/>
      <c r="E12002" s="267"/>
      <c r="F12002" s="267"/>
      <c r="G12002" s="267"/>
      <c r="H12002" s="249" t="b">
        <f t="shared" si="393"/>
        <v>0</v>
      </c>
      <c r="I12002" s="267"/>
      <c r="J12002" s="267"/>
      <c r="K12002" s="278" t="e">
        <f t="shared" si="394"/>
        <v>#N/A</v>
      </c>
      <c r="L12002" s="280"/>
      <c r="M12002" s="267"/>
    </row>
    <row r="12003" spans="1:13" s="269" customFormat="1" ht="15.5" hidden="1" thickTop="1" thickBot="1" x14ac:dyDescent="0.4">
      <c r="A12003" s="268"/>
      <c r="B12003" s="249" t="e">
        <f>VLOOKUP(A12003,Lists!B:C,2,FALSE)</f>
        <v>#N/A</v>
      </c>
      <c r="C12003" s="277" t="e">
        <f>VLOOKUP(A12003,Lists!B:D,3,FALSE)</f>
        <v>#N/A</v>
      </c>
      <c r="D12003" s="268"/>
      <c r="E12003" s="268"/>
      <c r="F12003" s="268"/>
      <c r="G12003" s="268"/>
      <c r="H12003" s="250" t="b">
        <f t="shared" si="393"/>
        <v>0</v>
      </c>
      <c r="I12003" s="268"/>
      <c r="J12003" s="268"/>
      <c r="K12003" s="278" t="e">
        <f t="shared" si="394"/>
        <v>#N/A</v>
      </c>
      <c r="L12003" s="279"/>
      <c r="M12003" s="268"/>
    </row>
    <row r="12004" spans="1:13" s="269" customFormat="1" ht="15.5" hidden="1" thickTop="1" thickBot="1" x14ac:dyDescent="0.4">
      <c r="A12004" s="267"/>
      <c r="B12004" s="250" t="e">
        <f>VLOOKUP(A12004,Lists!B:C,2,FALSE)</f>
        <v>#N/A</v>
      </c>
      <c r="C12004" s="278" t="e">
        <f>VLOOKUP(A12004,Lists!B:D,3,FALSE)</f>
        <v>#N/A</v>
      </c>
      <c r="D12004" s="267"/>
      <c r="E12004" s="267"/>
      <c r="F12004" s="267"/>
      <c r="G12004" s="267"/>
      <c r="H12004" s="249" t="b">
        <f t="shared" si="393"/>
        <v>0</v>
      </c>
      <c r="I12004" s="267"/>
      <c r="J12004" s="267"/>
      <c r="K12004" s="278" t="e">
        <f t="shared" si="394"/>
        <v>#N/A</v>
      </c>
      <c r="L12004" s="280"/>
      <c r="M12004" s="267"/>
    </row>
    <row r="12005" spans="1:13" s="269" customFormat="1" ht="15.5" hidden="1" thickTop="1" thickBot="1" x14ac:dyDescent="0.4">
      <c r="A12005" s="268"/>
      <c r="B12005" s="249" t="e">
        <f>VLOOKUP(A12005,Lists!B:C,2,FALSE)</f>
        <v>#N/A</v>
      </c>
      <c r="C12005" s="277" t="e">
        <f>VLOOKUP(A12005,Lists!B:D,3,FALSE)</f>
        <v>#N/A</v>
      </c>
      <c r="D12005" s="268"/>
      <c r="E12005" s="268"/>
      <c r="F12005" s="268"/>
      <c r="G12005" s="268"/>
      <c r="H12005" s="250" t="b">
        <f t="shared" si="393"/>
        <v>0</v>
      </c>
      <c r="I12005" s="268"/>
      <c r="J12005" s="268"/>
      <c r="K12005" s="278" t="e">
        <f t="shared" si="394"/>
        <v>#N/A</v>
      </c>
      <c r="L12005" s="279"/>
      <c r="M12005" s="268"/>
    </row>
    <row r="12006" spans="1:13" s="269" customFormat="1" ht="15.5" hidden="1" thickTop="1" thickBot="1" x14ac:dyDescent="0.4">
      <c r="A12006" s="267"/>
      <c r="B12006" s="250" t="e">
        <f>VLOOKUP(A12006,Lists!B:C,2,FALSE)</f>
        <v>#N/A</v>
      </c>
      <c r="C12006" s="278" t="e">
        <f>VLOOKUP(A12006,Lists!B:D,3,FALSE)</f>
        <v>#N/A</v>
      </c>
      <c r="D12006" s="267"/>
      <c r="E12006" s="267"/>
      <c r="F12006" s="267"/>
      <c r="G12006" s="267"/>
      <c r="H12006" s="249" t="b">
        <f t="shared" si="393"/>
        <v>0</v>
      </c>
      <c r="I12006" s="267"/>
      <c r="J12006" s="267"/>
      <c r="K12006" s="278" t="e">
        <f t="shared" si="394"/>
        <v>#N/A</v>
      </c>
      <c r="L12006" s="280"/>
      <c r="M12006" s="267"/>
    </row>
    <row r="12007" spans="1:13" s="269" customFormat="1" ht="15.5" hidden="1" thickTop="1" thickBot="1" x14ac:dyDescent="0.4">
      <c r="A12007" s="268"/>
      <c r="B12007" s="249" t="e">
        <f>VLOOKUP(A12007,Lists!B:C,2,FALSE)</f>
        <v>#N/A</v>
      </c>
      <c r="C12007" s="277" t="e">
        <f>VLOOKUP(A12007,Lists!B:D,3,FALSE)</f>
        <v>#N/A</v>
      </c>
      <c r="D12007" s="268"/>
      <c r="E12007" s="268"/>
      <c r="F12007" s="268"/>
      <c r="G12007" s="268"/>
      <c r="H12007" s="250" t="b">
        <f t="shared" si="393"/>
        <v>0</v>
      </c>
      <c r="I12007" s="268"/>
      <c r="J12007" s="268"/>
      <c r="K12007" s="278" t="e">
        <f t="shared" si="394"/>
        <v>#N/A</v>
      </c>
      <c r="L12007" s="279"/>
      <c r="M12007" s="268"/>
    </row>
    <row r="12008" spans="1:13" s="269" customFormat="1" ht="15.5" hidden="1" thickTop="1" thickBot="1" x14ac:dyDescent="0.4">
      <c r="A12008" s="267"/>
      <c r="B12008" s="250" t="e">
        <f>VLOOKUP(A12008,Lists!B:C,2,FALSE)</f>
        <v>#N/A</v>
      </c>
      <c r="C12008" s="278" t="e">
        <f>VLOOKUP(A12008,Lists!B:D,3,FALSE)</f>
        <v>#N/A</v>
      </c>
      <c r="D12008" s="267"/>
      <c r="E12008" s="267"/>
      <c r="F12008" s="267"/>
      <c r="G12008" s="267"/>
      <c r="H12008" s="249" t="b">
        <f t="shared" si="393"/>
        <v>0</v>
      </c>
      <c r="I12008" s="267"/>
      <c r="J12008" s="267"/>
      <c r="K12008" s="278" t="e">
        <f t="shared" si="394"/>
        <v>#N/A</v>
      </c>
      <c r="L12008" s="280"/>
      <c r="M12008" s="267"/>
    </row>
    <row r="12009" spans="1:13" s="269" customFormat="1" ht="15.5" hidden="1" thickTop="1" thickBot="1" x14ac:dyDescent="0.4">
      <c r="A12009" s="268"/>
      <c r="B12009" s="249" t="e">
        <f>VLOOKUP(A12009,Lists!B:C,2,FALSE)</f>
        <v>#N/A</v>
      </c>
      <c r="C12009" s="277" t="e">
        <f>VLOOKUP(A12009,Lists!B:D,3,FALSE)</f>
        <v>#N/A</v>
      </c>
      <c r="D12009" s="268"/>
      <c r="E12009" s="268"/>
      <c r="F12009" s="268"/>
      <c r="G12009" s="268"/>
      <c r="H12009" s="250" t="b">
        <f t="shared" si="393"/>
        <v>0</v>
      </c>
      <c r="I12009" s="268"/>
      <c r="J12009" s="268"/>
      <c r="K12009" s="278" t="e">
        <f t="shared" si="394"/>
        <v>#N/A</v>
      </c>
      <c r="L12009" s="279"/>
      <c r="M12009" s="268"/>
    </row>
    <row r="12010" spans="1:13" s="269" customFormat="1" ht="15.5" hidden="1" thickTop="1" thickBot="1" x14ac:dyDescent="0.4">
      <c r="A12010" s="267"/>
      <c r="B12010" s="250" t="e">
        <f>VLOOKUP(A12010,Lists!B:C,2,FALSE)</f>
        <v>#N/A</v>
      </c>
      <c r="C12010" s="278" t="e">
        <f>VLOOKUP(A12010,Lists!B:D,3,FALSE)</f>
        <v>#N/A</v>
      </c>
      <c r="D12010" s="267"/>
      <c r="E12010" s="267"/>
      <c r="F12010" s="267"/>
      <c r="G12010" s="267"/>
      <c r="H12010" s="249" t="b">
        <f t="shared" si="393"/>
        <v>0</v>
      </c>
      <c r="I12010" s="267"/>
      <c r="J12010" s="267"/>
      <c r="K12010" s="278" t="e">
        <f t="shared" si="394"/>
        <v>#N/A</v>
      </c>
      <c r="L12010" s="280"/>
      <c r="M12010" s="267"/>
    </row>
    <row r="12011" spans="1:13" s="269" customFormat="1" ht="15.5" hidden="1" thickTop="1" thickBot="1" x14ac:dyDescent="0.4">
      <c r="A12011" s="268"/>
      <c r="B12011" s="249" t="e">
        <f>VLOOKUP(A12011,Lists!B:C,2,FALSE)</f>
        <v>#N/A</v>
      </c>
      <c r="C12011" s="277" t="e">
        <f>VLOOKUP(A12011,Lists!B:D,3,FALSE)</f>
        <v>#N/A</v>
      </c>
      <c r="D12011" s="268"/>
      <c r="E12011" s="268"/>
      <c r="F12011" s="268"/>
      <c r="G12011" s="268"/>
      <c r="H12011" s="250" t="b">
        <f t="shared" si="393"/>
        <v>0</v>
      </c>
      <c r="I12011" s="268"/>
      <c r="J12011" s="268"/>
      <c r="K12011" s="278" t="e">
        <f t="shared" si="394"/>
        <v>#N/A</v>
      </c>
      <c r="L12011" s="279"/>
      <c r="M12011" s="268"/>
    </row>
    <row r="12012" spans="1:13" s="269" customFormat="1" ht="15.5" hidden="1" thickTop="1" thickBot="1" x14ac:dyDescent="0.4">
      <c r="A12012" s="267"/>
      <c r="B12012" s="250" t="e">
        <f>VLOOKUP(A12012,Lists!B:C,2,FALSE)</f>
        <v>#N/A</v>
      </c>
      <c r="C12012" s="278" t="e">
        <f>VLOOKUP(A12012,Lists!B:D,3,FALSE)</f>
        <v>#N/A</v>
      </c>
      <c r="D12012" s="267"/>
      <c r="E12012" s="267"/>
      <c r="F12012" s="267"/>
      <c r="G12012" s="267"/>
      <c r="H12012" s="249" t="b">
        <f t="shared" si="393"/>
        <v>0</v>
      </c>
      <c r="I12012" s="267"/>
      <c r="J12012" s="267"/>
      <c r="K12012" s="278" t="e">
        <f t="shared" si="394"/>
        <v>#N/A</v>
      </c>
      <c r="L12012" s="280"/>
      <c r="M12012" s="267"/>
    </row>
    <row r="12013" spans="1:13" s="269" customFormat="1" ht="15.5" hidden="1" thickTop="1" thickBot="1" x14ac:dyDescent="0.4">
      <c r="A12013" s="268"/>
      <c r="B12013" s="249" t="e">
        <f>VLOOKUP(A12013,Lists!B:C,2,FALSE)</f>
        <v>#N/A</v>
      </c>
      <c r="C12013" s="277" t="e">
        <f>VLOOKUP(A12013,Lists!B:D,3,FALSE)</f>
        <v>#N/A</v>
      </c>
      <c r="D12013" s="268"/>
      <c r="E12013" s="268"/>
      <c r="F12013" s="268"/>
      <c r="G12013" s="268"/>
      <c r="H12013" s="250" t="b">
        <f t="shared" si="393"/>
        <v>0</v>
      </c>
      <c r="I12013" s="268"/>
      <c r="J12013" s="268"/>
      <c r="K12013" s="278" t="e">
        <f t="shared" si="394"/>
        <v>#N/A</v>
      </c>
      <c r="L12013" s="279"/>
      <c r="M12013" s="268"/>
    </row>
    <row r="12014" spans="1:13" s="269" customFormat="1" ht="15.5" hidden="1" thickTop="1" thickBot="1" x14ac:dyDescent="0.4">
      <c r="A12014" s="267"/>
      <c r="B12014" s="250" t="e">
        <f>VLOOKUP(A12014,Lists!B:C,2,FALSE)</f>
        <v>#N/A</v>
      </c>
      <c r="C12014" s="278" t="e">
        <f>VLOOKUP(A12014,Lists!B:D,3,FALSE)</f>
        <v>#N/A</v>
      </c>
      <c r="D12014" s="267"/>
      <c r="E12014" s="267"/>
      <c r="F12014" s="267"/>
      <c r="G12014" s="267"/>
      <c r="H12014" s="249" t="b">
        <f t="shared" si="393"/>
        <v>0</v>
      </c>
      <c r="I12014" s="267"/>
      <c r="J12014" s="267"/>
      <c r="K12014" s="278" t="e">
        <f t="shared" si="394"/>
        <v>#N/A</v>
      </c>
      <c r="L12014" s="280"/>
      <c r="M12014" s="267"/>
    </row>
    <row r="12015" spans="1:13" s="269" customFormat="1" ht="15.5" hidden="1" thickTop="1" thickBot="1" x14ac:dyDescent="0.4">
      <c r="A12015" s="268"/>
      <c r="B12015" s="249" t="e">
        <f>VLOOKUP(A12015,Lists!B:C,2,FALSE)</f>
        <v>#N/A</v>
      </c>
      <c r="C12015" s="277" t="e">
        <f>VLOOKUP(A12015,Lists!B:D,3,FALSE)</f>
        <v>#N/A</v>
      </c>
      <c r="D12015" s="268"/>
      <c r="E12015" s="268"/>
      <c r="F12015" s="268"/>
      <c r="G12015" s="268"/>
      <c r="H12015" s="250" t="b">
        <f t="shared" si="393"/>
        <v>0</v>
      </c>
      <c r="I12015" s="268"/>
      <c r="J12015" s="268"/>
      <c r="K12015" s="278" t="e">
        <f t="shared" si="394"/>
        <v>#N/A</v>
      </c>
      <c r="L12015" s="279"/>
      <c r="M12015" s="268"/>
    </row>
    <row r="12016" spans="1:13" s="269" customFormat="1" ht="15.5" hidden="1" thickTop="1" thickBot="1" x14ac:dyDescent="0.4">
      <c r="A12016" s="267"/>
      <c r="B12016" s="250" t="e">
        <f>VLOOKUP(A12016,Lists!B:C,2,FALSE)</f>
        <v>#N/A</v>
      </c>
      <c r="C12016" s="278" t="e">
        <f>VLOOKUP(A12016,Lists!B:D,3,FALSE)</f>
        <v>#N/A</v>
      </c>
      <c r="D12016" s="267"/>
      <c r="E12016" s="267"/>
      <c r="F12016" s="267"/>
      <c r="G12016" s="267"/>
      <c r="H12016" s="249" t="b">
        <f t="shared" si="393"/>
        <v>0</v>
      </c>
      <c r="I12016" s="267"/>
      <c r="J12016" s="267"/>
      <c r="K12016" s="278" t="e">
        <f t="shared" si="394"/>
        <v>#N/A</v>
      </c>
      <c r="L12016" s="280"/>
      <c r="M12016" s="267"/>
    </row>
    <row r="12017" spans="1:13" s="269" customFormat="1" ht="15.5" hidden="1" thickTop="1" thickBot="1" x14ac:dyDescent="0.4">
      <c r="A12017" s="268"/>
      <c r="B12017" s="249" t="e">
        <f>VLOOKUP(A12017,Lists!B:C,2,FALSE)</f>
        <v>#N/A</v>
      </c>
      <c r="C12017" s="277" t="e">
        <f>VLOOKUP(A12017,Lists!B:D,3,FALSE)</f>
        <v>#N/A</v>
      </c>
      <c r="D12017" s="268"/>
      <c r="E12017" s="268"/>
      <c r="F12017" s="268"/>
      <c r="G12017" s="268"/>
      <c r="H12017" s="250" t="b">
        <f t="shared" si="393"/>
        <v>0</v>
      </c>
      <c r="I12017" s="268"/>
      <c r="J12017" s="268"/>
      <c r="K12017" s="278" t="e">
        <f t="shared" si="394"/>
        <v>#N/A</v>
      </c>
      <c r="L12017" s="279"/>
      <c r="M12017" s="268"/>
    </row>
    <row r="12018" spans="1:13" s="269" customFormat="1" ht="15.5" hidden="1" thickTop="1" thickBot="1" x14ac:dyDescent="0.4">
      <c r="A12018" s="267"/>
      <c r="B12018" s="250" t="e">
        <f>VLOOKUP(A12018,Lists!B:C,2,FALSE)</f>
        <v>#N/A</v>
      </c>
      <c r="C12018" s="278" t="e">
        <f>VLOOKUP(A12018,Lists!B:D,3,FALSE)</f>
        <v>#N/A</v>
      </c>
      <c r="D12018" s="267"/>
      <c r="E12018" s="267"/>
      <c r="F12018" s="267"/>
      <c r="G12018" s="267"/>
      <c r="H12018" s="249" t="b">
        <f t="shared" si="393"/>
        <v>0</v>
      </c>
      <c r="I12018" s="267"/>
      <c r="J12018" s="267"/>
      <c r="K12018" s="278" t="e">
        <f t="shared" si="394"/>
        <v>#N/A</v>
      </c>
      <c r="L12018" s="280"/>
      <c r="M12018" s="267"/>
    </row>
    <row r="12019" spans="1:13" s="269" customFormat="1" ht="15.5" hidden="1" thickTop="1" thickBot="1" x14ac:dyDescent="0.4">
      <c r="A12019" s="268"/>
      <c r="B12019" s="249" t="e">
        <f>VLOOKUP(A12019,Lists!B:C,2,FALSE)</f>
        <v>#N/A</v>
      </c>
      <c r="C12019" s="277" t="e">
        <f>VLOOKUP(A12019,Lists!B:D,3,FALSE)</f>
        <v>#N/A</v>
      </c>
      <c r="D12019" s="268"/>
      <c r="E12019" s="268"/>
      <c r="F12019" s="268"/>
      <c r="G12019" s="268"/>
      <c r="H12019" s="250" t="b">
        <f t="shared" si="393"/>
        <v>0</v>
      </c>
      <c r="I12019" s="268"/>
      <c r="J12019" s="268"/>
      <c r="K12019" s="278" t="e">
        <f t="shared" si="394"/>
        <v>#N/A</v>
      </c>
      <c r="L12019" s="279"/>
      <c r="M12019" s="268"/>
    </row>
    <row r="12020" spans="1:13" s="269" customFormat="1" ht="15.5" hidden="1" thickTop="1" thickBot="1" x14ac:dyDescent="0.4">
      <c r="A12020" s="267"/>
      <c r="B12020" s="250" t="e">
        <f>VLOOKUP(A12020,Lists!B:C,2,FALSE)</f>
        <v>#N/A</v>
      </c>
      <c r="C12020" s="278" t="e">
        <f>VLOOKUP(A12020,Lists!B:D,3,FALSE)</f>
        <v>#N/A</v>
      </c>
      <c r="D12020" s="267"/>
      <c r="E12020" s="267"/>
      <c r="F12020" s="267"/>
      <c r="G12020" s="267"/>
      <c r="H12020" s="249" t="b">
        <f t="shared" si="393"/>
        <v>0</v>
      </c>
      <c r="I12020" s="267"/>
      <c r="J12020" s="267"/>
      <c r="K12020" s="278" t="e">
        <f t="shared" si="394"/>
        <v>#N/A</v>
      </c>
      <c r="L12020" s="280"/>
      <c r="M12020" s="267"/>
    </row>
    <row r="12021" spans="1:13" s="269" customFormat="1" ht="15.5" hidden="1" thickTop="1" thickBot="1" x14ac:dyDescent="0.4">
      <c r="A12021" s="268"/>
      <c r="B12021" s="249" t="e">
        <f>VLOOKUP(A12021,Lists!B:C,2,FALSE)</f>
        <v>#N/A</v>
      </c>
      <c r="C12021" s="277" t="e">
        <f>VLOOKUP(A12021,Lists!B:D,3,FALSE)</f>
        <v>#N/A</v>
      </c>
      <c r="D12021" s="268"/>
      <c r="E12021" s="268"/>
      <c r="F12021" s="268"/>
      <c r="G12021" s="268"/>
      <c r="H12021" s="250" t="b">
        <f t="shared" si="393"/>
        <v>0</v>
      </c>
      <c r="I12021" s="268"/>
      <c r="J12021" s="268"/>
      <c r="K12021" s="278" t="e">
        <f t="shared" si="394"/>
        <v>#N/A</v>
      </c>
      <c r="L12021" s="279"/>
      <c r="M12021" s="268"/>
    </row>
    <row r="12022" spans="1:13" s="269" customFormat="1" ht="15.5" hidden="1" thickTop="1" thickBot="1" x14ac:dyDescent="0.4">
      <c r="A12022" s="267"/>
      <c r="B12022" s="250" t="e">
        <f>VLOOKUP(A12022,Lists!B:C,2,FALSE)</f>
        <v>#N/A</v>
      </c>
      <c r="C12022" s="278" t="e">
        <f>VLOOKUP(A12022,Lists!B:D,3,FALSE)</f>
        <v>#N/A</v>
      </c>
      <c r="D12022" s="267"/>
      <c r="E12022" s="267"/>
      <c r="F12022" s="267"/>
      <c r="G12022" s="267"/>
      <c r="H12022" s="249" t="b">
        <f t="shared" si="393"/>
        <v>0</v>
      </c>
      <c r="I12022" s="267"/>
      <c r="J12022" s="267"/>
      <c r="K12022" s="278" t="e">
        <f t="shared" si="394"/>
        <v>#N/A</v>
      </c>
      <c r="L12022" s="280"/>
      <c r="M12022" s="267"/>
    </row>
    <row r="12023" spans="1:13" s="269" customFormat="1" ht="15.5" hidden="1" thickTop="1" thickBot="1" x14ac:dyDescent="0.4">
      <c r="A12023" s="268"/>
      <c r="B12023" s="249" t="e">
        <f>VLOOKUP(A12023,Lists!B:C,2,FALSE)</f>
        <v>#N/A</v>
      </c>
      <c r="C12023" s="277" t="e">
        <f>VLOOKUP(A12023,Lists!B:D,3,FALSE)</f>
        <v>#N/A</v>
      </c>
      <c r="D12023" s="268"/>
      <c r="E12023" s="268"/>
      <c r="F12023" s="268"/>
      <c r="G12023" s="268"/>
      <c r="H12023" s="250" t="b">
        <f t="shared" si="393"/>
        <v>0</v>
      </c>
      <c r="I12023" s="268"/>
      <c r="J12023" s="268"/>
      <c r="K12023" s="278" t="e">
        <f t="shared" si="394"/>
        <v>#N/A</v>
      </c>
      <c r="L12023" s="279"/>
      <c r="M12023" s="268"/>
    </row>
    <row r="12024" spans="1:13" s="269" customFormat="1" ht="15.5" hidden="1" thickTop="1" thickBot="1" x14ac:dyDescent="0.4">
      <c r="A12024" s="267"/>
      <c r="B12024" s="250" t="e">
        <f>VLOOKUP(A12024,Lists!B:C,2,FALSE)</f>
        <v>#N/A</v>
      </c>
      <c r="C12024" s="278" t="e">
        <f>VLOOKUP(A12024,Lists!B:D,3,FALSE)</f>
        <v>#N/A</v>
      </c>
      <c r="D12024" s="267"/>
      <c r="E12024" s="267"/>
      <c r="F12024" s="267"/>
      <c r="G12024" s="267"/>
      <c r="H12024" s="249" t="b">
        <f t="shared" si="393"/>
        <v>0</v>
      </c>
      <c r="I12024" s="267"/>
      <c r="J12024" s="267"/>
      <c r="K12024" s="278" t="e">
        <f t="shared" si="394"/>
        <v>#N/A</v>
      </c>
      <c r="L12024" s="280"/>
      <c r="M12024" s="267"/>
    </row>
    <row r="12025" spans="1:13" s="269" customFormat="1" ht="15.5" hidden="1" thickTop="1" thickBot="1" x14ac:dyDescent="0.4">
      <c r="A12025" s="268"/>
      <c r="B12025" s="249" t="e">
        <f>VLOOKUP(A12025,Lists!B:C,2,FALSE)</f>
        <v>#N/A</v>
      </c>
      <c r="C12025" s="277" t="e">
        <f>VLOOKUP(A12025,Lists!B:D,3,FALSE)</f>
        <v>#N/A</v>
      </c>
      <c r="D12025" s="268"/>
      <c r="E12025" s="268"/>
      <c r="F12025" s="268"/>
      <c r="G12025" s="268"/>
      <c r="H12025" s="250" t="b">
        <f t="shared" ref="H12025:H12088" si="395">IF(G12025="x","x",IF(G12025="Low",3,IF(G12025="Medium",2,IF(G12025="High",1,FALSE))))</f>
        <v>0</v>
      </c>
      <c r="I12025" s="268"/>
      <c r="J12025" s="268"/>
      <c r="K12025" s="278" t="e">
        <f t="shared" si="394"/>
        <v>#N/A</v>
      </c>
      <c r="L12025" s="279"/>
      <c r="M12025" s="268"/>
    </row>
    <row r="12026" spans="1:13" s="269" customFormat="1" ht="15.5" hidden="1" thickTop="1" thickBot="1" x14ac:dyDescent="0.4">
      <c r="A12026" s="267"/>
      <c r="B12026" s="250" t="e">
        <f>VLOOKUP(A12026,Lists!B:C,2,FALSE)</f>
        <v>#N/A</v>
      </c>
      <c r="C12026" s="278" t="e">
        <f>VLOOKUP(A12026,Lists!B:D,3,FALSE)</f>
        <v>#N/A</v>
      </c>
      <c r="D12026" s="267"/>
      <c r="E12026" s="267"/>
      <c r="F12026" s="267"/>
      <c r="G12026" s="267"/>
      <c r="H12026" s="249" t="b">
        <f t="shared" si="395"/>
        <v>0</v>
      </c>
      <c r="I12026" s="267"/>
      <c r="J12026" s="267"/>
      <c r="K12026" s="278" t="e">
        <f t="shared" si="394"/>
        <v>#N/A</v>
      </c>
      <c r="L12026" s="280"/>
      <c r="M12026" s="267"/>
    </row>
    <row r="12027" spans="1:13" s="269" customFormat="1" ht="15.5" hidden="1" thickTop="1" thickBot="1" x14ac:dyDescent="0.4">
      <c r="A12027" s="268"/>
      <c r="B12027" s="249" t="e">
        <f>VLOOKUP(A12027,Lists!B:C,2,FALSE)</f>
        <v>#N/A</v>
      </c>
      <c r="C12027" s="277" t="e">
        <f>VLOOKUP(A12027,Lists!B:D,3,FALSE)</f>
        <v>#N/A</v>
      </c>
      <c r="D12027" s="268"/>
      <c r="E12027" s="268"/>
      <c r="F12027" s="268"/>
      <c r="G12027" s="268"/>
      <c r="H12027" s="250" t="b">
        <f t="shared" si="395"/>
        <v>0</v>
      </c>
      <c r="I12027" s="268"/>
      <c r="J12027" s="268"/>
      <c r="K12027" s="278" t="e">
        <f t="shared" si="394"/>
        <v>#N/A</v>
      </c>
      <c r="L12027" s="279"/>
      <c r="M12027" s="268"/>
    </row>
    <row r="12028" spans="1:13" s="269" customFormat="1" ht="15.5" hidden="1" thickTop="1" thickBot="1" x14ac:dyDescent="0.4">
      <c r="A12028" s="267"/>
      <c r="B12028" s="250" t="e">
        <f>VLOOKUP(A12028,Lists!B:C,2,FALSE)</f>
        <v>#N/A</v>
      </c>
      <c r="C12028" s="278" t="e">
        <f>VLOOKUP(A12028,Lists!B:D,3,FALSE)</f>
        <v>#N/A</v>
      </c>
      <c r="D12028" s="267"/>
      <c r="E12028" s="267"/>
      <c r="F12028" s="267"/>
      <c r="G12028" s="267"/>
      <c r="H12028" s="249" t="b">
        <f t="shared" si="395"/>
        <v>0</v>
      </c>
      <c r="I12028" s="267"/>
      <c r="J12028" s="267"/>
      <c r="K12028" s="278" t="e">
        <f t="shared" ref="K12028:K12057" si="396">B12028&amp;""&amp;D12028</f>
        <v>#N/A</v>
      </c>
      <c r="L12028" s="280"/>
      <c r="M12028" s="267"/>
    </row>
    <row r="12029" spans="1:13" s="269" customFormat="1" ht="15.5" hidden="1" thickTop="1" thickBot="1" x14ac:dyDescent="0.4">
      <c r="A12029" s="268"/>
      <c r="B12029" s="249" t="e">
        <f>VLOOKUP(A12029,Lists!B:C,2,FALSE)</f>
        <v>#N/A</v>
      </c>
      <c r="C12029" s="277" t="e">
        <f>VLOOKUP(A12029,Lists!B:D,3,FALSE)</f>
        <v>#N/A</v>
      </c>
      <c r="D12029" s="268"/>
      <c r="E12029" s="268"/>
      <c r="F12029" s="268"/>
      <c r="G12029" s="268"/>
      <c r="H12029" s="250" t="b">
        <f t="shared" si="395"/>
        <v>0</v>
      </c>
      <c r="I12029" s="268"/>
      <c r="J12029" s="268"/>
      <c r="K12029" s="278" t="e">
        <f t="shared" si="396"/>
        <v>#N/A</v>
      </c>
      <c r="L12029" s="279"/>
      <c r="M12029" s="268"/>
    </row>
    <row r="12030" spans="1:13" s="269" customFormat="1" ht="15.5" hidden="1" thickTop="1" thickBot="1" x14ac:dyDescent="0.4">
      <c r="A12030" s="267"/>
      <c r="B12030" s="250" t="e">
        <f>VLOOKUP(A12030,Lists!B:C,2,FALSE)</f>
        <v>#N/A</v>
      </c>
      <c r="C12030" s="278" t="e">
        <f>VLOOKUP(A12030,Lists!B:D,3,FALSE)</f>
        <v>#N/A</v>
      </c>
      <c r="D12030" s="267"/>
      <c r="E12030" s="267"/>
      <c r="F12030" s="267"/>
      <c r="G12030" s="267"/>
      <c r="H12030" s="249" t="b">
        <f t="shared" si="395"/>
        <v>0</v>
      </c>
      <c r="I12030" s="267"/>
      <c r="J12030" s="267"/>
      <c r="K12030" s="278" t="e">
        <f t="shared" si="396"/>
        <v>#N/A</v>
      </c>
      <c r="L12030" s="280"/>
      <c r="M12030" s="267"/>
    </row>
    <row r="12031" spans="1:13" s="269" customFormat="1" ht="15.5" hidden="1" thickTop="1" thickBot="1" x14ac:dyDescent="0.4">
      <c r="A12031" s="268"/>
      <c r="B12031" s="249" t="e">
        <f>VLOOKUP(A12031,Lists!B:C,2,FALSE)</f>
        <v>#N/A</v>
      </c>
      <c r="C12031" s="277" t="e">
        <f>VLOOKUP(A12031,Lists!B:D,3,FALSE)</f>
        <v>#N/A</v>
      </c>
      <c r="D12031" s="268"/>
      <c r="E12031" s="268"/>
      <c r="F12031" s="268"/>
      <c r="G12031" s="268"/>
      <c r="H12031" s="250" t="b">
        <f t="shared" si="395"/>
        <v>0</v>
      </c>
      <c r="I12031" s="268"/>
      <c r="J12031" s="268"/>
      <c r="K12031" s="278" t="e">
        <f t="shared" si="396"/>
        <v>#N/A</v>
      </c>
      <c r="L12031" s="279"/>
      <c r="M12031" s="268"/>
    </row>
    <row r="12032" spans="1:13" s="269" customFormat="1" ht="15.5" hidden="1" thickTop="1" thickBot="1" x14ac:dyDescent="0.4">
      <c r="A12032" s="267"/>
      <c r="B12032" s="250" t="e">
        <f>VLOOKUP(A12032,Lists!B:C,2,FALSE)</f>
        <v>#N/A</v>
      </c>
      <c r="C12032" s="278" t="e">
        <f>VLOOKUP(A12032,Lists!B:D,3,FALSE)</f>
        <v>#N/A</v>
      </c>
      <c r="D12032" s="267"/>
      <c r="E12032" s="267"/>
      <c r="F12032" s="267"/>
      <c r="G12032" s="267"/>
      <c r="H12032" s="249" t="b">
        <f t="shared" si="395"/>
        <v>0</v>
      </c>
      <c r="I12032" s="267"/>
      <c r="J12032" s="267"/>
      <c r="K12032" s="278" t="e">
        <f t="shared" si="396"/>
        <v>#N/A</v>
      </c>
      <c r="L12032" s="280"/>
      <c r="M12032" s="267"/>
    </row>
    <row r="12033" spans="1:13" s="269" customFormat="1" ht="15.5" hidden="1" thickTop="1" thickBot="1" x14ac:dyDescent="0.4">
      <c r="A12033" s="268"/>
      <c r="B12033" s="249" t="e">
        <f>VLOOKUP(A12033,Lists!B:C,2,FALSE)</f>
        <v>#N/A</v>
      </c>
      <c r="C12033" s="277" t="e">
        <f>VLOOKUP(A12033,Lists!B:D,3,FALSE)</f>
        <v>#N/A</v>
      </c>
      <c r="D12033" s="268"/>
      <c r="E12033" s="268"/>
      <c r="F12033" s="268"/>
      <c r="G12033" s="268"/>
      <c r="H12033" s="250" t="b">
        <f t="shared" si="395"/>
        <v>0</v>
      </c>
      <c r="I12033" s="268"/>
      <c r="J12033" s="268"/>
      <c r="K12033" s="278" t="e">
        <f t="shared" si="396"/>
        <v>#N/A</v>
      </c>
      <c r="L12033" s="279"/>
      <c r="M12033" s="268"/>
    </row>
    <row r="12034" spans="1:13" s="269" customFormat="1" ht="15.5" hidden="1" thickTop="1" thickBot="1" x14ac:dyDescent="0.4">
      <c r="A12034" s="267"/>
      <c r="B12034" s="250" t="e">
        <f>VLOOKUP(A12034,Lists!B:C,2,FALSE)</f>
        <v>#N/A</v>
      </c>
      <c r="C12034" s="278" t="e">
        <f>VLOOKUP(A12034,Lists!B:D,3,FALSE)</f>
        <v>#N/A</v>
      </c>
      <c r="D12034" s="267"/>
      <c r="E12034" s="267"/>
      <c r="F12034" s="267"/>
      <c r="G12034" s="267"/>
      <c r="H12034" s="249" t="b">
        <f t="shared" si="395"/>
        <v>0</v>
      </c>
      <c r="I12034" s="267"/>
      <c r="J12034" s="267"/>
      <c r="K12034" s="278" t="e">
        <f t="shared" si="396"/>
        <v>#N/A</v>
      </c>
      <c r="L12034" s="280"/>
      <c r="M12034" s="267"/>
    </row>
    <row r="12035" spans="1:13" s="269" customFormat="1" ht="15.5" hidden="1" thickTop="1" thickBot="1" x14ac:dyDescent="0.4">
      <c r="A12035" s="268"/>
      <c r="B12035" s="249" t="e">
        <f>VLOOKUP(A12035,Lists!B:C,2,FALSE)</f>
        <v>#N/A</v>
      </c>
      <c r="C12035" s="277" t="e">
        <f>VLOOKUP(A12035,Lists!B:D,3,FALSE)</f>
        <v>#N/A</v>
      </c>
      <c r="D12035" s="268"/>
      <c r="E12035" s="268"/>
      <c r="F12035" s="268"/>
      <c r="G12035" s="268"/>
      <c r="H12035" s="250" t="b">
        <f t="shared" si="395"/>
        <v>0</v>
      </c>
      <c r="I12035" s="268"/>
      <c r="J12035" s="268"/>
      <c r="K12035" s="278" t="e">
        <f t="shared" si="396"/>
        <v>#N/A</v>
      </c>
      <c r="L12035" s="279"/>
      <c r="M12035" s="268"/>
    </row>
    <row r="12036" spans="1:13" s="269" customFormat="1" ht="15.5" hidden="1" thickTop="1" thickBot="1" x14ac:dyDescent="0.4">
      <c r="A12036" s="267"/>
      <c r="B12036" s="250" t="e">
        <f>VLOOKUP(A12036,Lists!B:C,2,FALSE)</f>
        <v>#N/A</v>
      </c>
      <c r="C12036" s="278" t="e">
        <f>VLOOKUP(A12036,Lists!B:D,3,FALSE)</f>
        <v>#N/A</v>
      </c>
      <c r="D12036" s="267"/>
      <c r="E12036" s="267"/>
      <c r="F12036" s="267"/>
      <c r="G12036" s="267"/>
      <c r="H12036" s="249" t="b">
        <f t="shared" si="395"/>
        <v>0</v>
      </c>
      <c r="I12036" s="267"/>
      <c r="J12036" s="267"/>
      <c r="K12036" s="278" t="e">
        <f t="shared" si="396"/>
        <v>#N/A</v>
      </c>
      <c r="L12036" s="280"/>
      <c r="M12036" s="267"/>
    </row>
    <row r="12037" spans="1:13" s="269" customFormat="1" ht="15.5" hidden="1" thickTop="1" thickBot="1" x14ac:dyDescent="0.4">
      <c r="A12037" s="268"/>
      <c r="B12037" s="249" t="e">
        <f>VLOOKUP(A12037,Lists!B:C,2,FALSE)</f>
        <v>#N/A</v>
      </c>
      <c r="C12037" s="277" t="e">
        <f>VLOOKUP(A12037,Lists!B:D,3,FALSE)</f>
        <v>#N/A</v>
      </c>
      <c r="D12037" s="268"/>
      <c r="E12037" s="268"/>
      <c r="F12037" s="268"/>
      <c r="G12037" s="268"/>
      <c r="H12037" s="250" t="b">
        <f t="shared" si="395"/>
        <v>0</v>
      </c>
      <c r="I12037" s="268"/>
      <c r="J12037" s="268"/>
      <c r="K12037" s="278" t="e">
        <f t="shared" si="396"/>
        <v>#N/A</v>
      </c>
      <c r="L12037" s="279"/>
      <c r="M12037" s="268"/>
    </row>
    <row r="12038" spans="1:13" s="269" customFormat="1" ht="15.5" hidden="1" thickTop="1" thickBot="1" x14ac:dyDescent="0.4">
      <c r="A12038" s="267"/>
      <c r="B12038" s="250" t="e">
        <f>VLOOKUP(A12038,Lists!B:C,2,FALSE)</f>
        <v>#N/A</v>
      </c>
      <c r="C12038" s="278" t="e">
        <f>VLOOKUP(A12038,Lists!B:D,3,FALSE)</f>
        <v>#N/A</v>
      </c>
      <c r="D12038" s="267"/>
      <c r="E12038" s="267"/>
      <c r="F12038" s="267"/>
      <c r="G12038" s="267"/>
      <c r="H12038" s="249" t="b">
        <f t="shared" si="395"/>
        <v>0</v>
      </c>
      <c r="I12038" s="267"/>
      <c r="J12038" s="267"/>
      <c r="K12038" s="278" t="e">
        <f t="shared" si="396"/>
        <v>#N/A</v>
      </c>
      <c r="L12038" s="280"/>
      <c r="M12038" s="267"/>
    </row>
    <row r="12039" spans="1:13" s="269" customFormat="1" ht="15.5" hidden="1" thickTop="1" thickBot="1" x14ac:dyDescent="0.4">
      <c r="A12039" s="268"/>
      <c r="B12039" s="249" t="e">
        <f>VLOOKUP(A12039,Lists!B:C,2,FALSE)</f>
        <v>#N/A</v>
      </c>
      <c r="C12039" s="277" t="e">
        <f>VLOOKUP(A12039,Lists!B:D,3,FALSE)</f>
        <v>#N/A</v>
      </c>
      <c r="D12039" s="268"/>
      <c r="E12039" s="268"/>
      <c r="F12039" s="268"/>
      <c r="G12039" s="268"/>
      <c r="H12039" s="250" t="b">
        <f t="shared" si="395"/>
        <v>0</v>
      </c>
      <c r="I12039" s="268"/>
      <c r="J12039" s="268"/>
      <c r="K12039" s="278" t="e">
        <f t="shared" si="396"/>
        <v>#N/A</v>
      </c>
      <c r="L12039" s="279"/>
      <c r="M12039" s="268"/>
    </row>
    <row r="12040" spans="1:13" s="269" customFormat="1" ht="15.5" hidden="1" thickTop="1" thickBot="1" x14ac:dyDescent="0.4">
      <c r="A12040" s="267"/>
      <c r="B12040" s="250" t="e">
        <f>VLOOKUP(A12040,Lists!B:C,2,FALSE)</f>
        <v>#N/A</v>
      </c>
      <c r="C12040" s="278" t="e">
        <f>VLOOKUP(A12040,Lists!B:D,3,FALSE)</f>
        <v>#N/A</v>
      </c>
      <c r="D12040" s="267"/>
      <c r="E12040" s="267"/>
      <c r="F12040" s="267"/>
      <c r="G12040" s="267"/>
      <c r="H12040" s="249" t="b">
        <f t="shared" si="395"/>
        <v>0</v>
      </c>
      <c r="I12040" s="267"/>
      <c r="J12040" s="267"/>
      <c r="K12040" s="278" t="e">
        <f t="shared" si="396"/>
        <v>#N/A</v>
      </c>
      <c r="L12040" s="280"/>
      <c r="M12040" s="267"/>
    </row>
    <row r="12041" spans="1:13" s="269" customFormat="1" ht="15.5" hidden="1" thickTop="1" thickBot="1" x14ac:dyDescent="0.4">
      <c r="A12041" s="268"/>
      <c r="B12041" s="249" t="e">
        <f>VLOOKUP(A12041,Lists!B:C,2,FALSE)</f>
        <v>#N/A</v>
      </c>
      <c r="C12041" s="277" t="e">
        <f>VLOOKUP(A12041,Lists!B:D,3,FALSE)</f>
        <v>#N/A</v>
      </c>
      <c r="D12041" s="268"/>
      <c r="E12041" s="268"/>
      <c r="F12041" s="268"/>
      <c r="G12041" s="268"/>
      <c r="H12041" s="250" t="b">
        <f t="shared" si="395"/>
        <v>0</v>
      </c>
      <c r="I12041" s="268"/>
      <c r="J12041" s="268"/>
      <c r="K12041" s="278" t="e">
        <f t="shared" si="396"/>
        <v>#N/A</v>
      </c>
      <c r="L12041" s="279"/>
      <c r="M12041" s="268"/>
    </row>
    <row r="12042" spans="1:13" s="269" customFormat="1" ht="15.5" hidden="1" thickTop="1" thickBot="1" x14ac:dyDescent="0.4">
      <c r="A12042" s="267"/>
      <c r="B12042" s="250" t="e">
        <f>VLOOKUP(A12042,Lists!B:C,2,FALSE)</f>
        <v>#N/A</v>
      </c>
      <c r="C12042" s="278" t="e">
        <f>VLOOKUP(A12042,Lists!B:D,3,FALSE)</f>
        <v>#N/A</v>
      </c>
      <c r="D12042" s="267"/>
      <c r="E12042" s="267"/>
      <c r="F12042" s="267"/>
      <c r="G12042" s="267"/>
      <c r="H12042" s="249" t="b">
        <f t="shared" si="395"/>
        <v>0</v>
      </c>
      <c r="I12042" s="267"/>
      <c r="J12042" s="267"/>
      <c r="K12042" s="278" t="e">
        <f t="shared" si="396"/>
        <v>#N/A</v>
      </c>
      <c r="L12042" s="280"/>
      <c r="M12042" s="267"/>
    </row>
    <row r="12043" spans="1:13" s="269" customFormat="1" ht="15.5" hidden="1" thickTop="1" thickBot="1" x14ac:dyDescent="0.4">
      <c r="A12043" s="268"/>
      <c r="B12043" s="249" t="e">
        <f>VLOOKUP(A12043,Lists!B:C,2,FALSE)</f>
        <v>#N/A</v>
      </c>
      <c r="C12043" s="277" t="e">
        <f>VLOOKUP(A12043,Lists!B:D,3,FALSE)</f>
        <v>#N/A</v>
      </c>
      <c r="D12043" s="268"/>
      <c r="E12043" s="268"/>
      <c r="F12043" s="268"/>
      <c r="G12043" s="268"/>
      <c r="H12043" s="250" t="b">
        <f t="shared" si="395"/>
        <v>0</v>
      </c>
      <c r="I12043" s="268"/>
      <c r="J12043" s="268"/>
      <c r="K12043" s="278" t="e">
        <f t="shared" si="396"/>
        <v>#N/A</v>
      </c>
      <c r="L12043" s="279"/>
      <c r="M12043" s="268"/>
    </row>
    <row r="12044" spans="1:13" s="269" customFormat="1" ht="15.5" hidden="1" thickTop="1" thickBot="1" x14ac:dyDescent="0.4">
      <c r="A12044" s="267"/>
      <c r="B12044" s="250" t="e">
        <f>VLOOKUP(A12044,Lists!B:C,2,FALSE)</f>
        <v>#N/A</v>
      </c>
      <c r="C12044" s="278" t="e">
        <f>VLOOKUP(A12044,Lists!B:D,3,FALSE)</f>
        <v>#N/A</v>
      </c>
      <c r="D12044" s="267"/>
      <c r="E12044" s="267"/>
      <c r="F12044" s="267"/>
      <c r="G12044" s="267"/>
      <c r="H12044" s="249" t="b">
        <f t="shared" si="395"/>
        <v>0</v>
      </c>
      <c r="I12044" s="267"/>
      <c r="J12044" s="267"/>
      <c r="K12044" s="278" t="e">
        <f t="shared" si="396"/>
        <v>#N/A</v>
      </c>
      <c r="L12044" s="280"/>
      <c r="M12044" s="267"/>
    </row>
    <row r="12045" spans="1:13" s="269" customFormat="1" ht="15.5" hidden="1" thickTop="1" thickBot="1" x14ac:dyDescent="0.4">
      <c r="A12045" s="268"/>
      <c r="B12045" s="249" t="e">
        <f>VLOOKUP(A12045,Lists!B:C,2,FALSE)</f>
        <v>#N/A</v>
      </c>
      <c r="C12045" s="277" t="e">
        <f>VLOOKUP(A12045,Lists!B:D,3,FALSE)</f>
        <v>#N/A</v>
      </c>
      <c r="D12045" s="268"/>
      <c r="E12045" s="268"/>
      <c r="F12045" s="268"/>
      <c r="G12045" s="268"/>
      <c r="H12045" s="250" t="b">
        <f t="shared" si="395"/>
        <v>0</v>
      </c>
      <c r="I12045" s="268"/>
      <c r="J12045" s="268"/>
      <c r="K12045" s="278" t="e">
        <f t="shared" si="396"/>
        <v>#N/A</v>
      </c>
      <c r="L12045" s="279"/>
      <c r="M12045" s="268"/>
    </row>
    <row r="12046" spans="1:13" s="269" customFormat="1" ht="15.5" hidden="1" thickTop="1" thickBot="1" x14ac:dyDescent="0.4">
      <c r="A12046" s="267"/>
      <c r="B12046" s="250" t="e">
        <f>VLOOKUP(A12046,Lists!B:C,2,FALSE)</f>
        <v>#N/A</v>
      </c>
      <c r="C12046" s="278" t="e">
        <f>VLOOKUP(A12046,Lists!B:D,3,FALSE)</f>
        <v>#N/A</v>
      </c>
      <c r="D12046" s="267"/>
      <c r="E12046" s="267"/>
      <c r="F12046" s="267"/>
      <c r="G12046" s="267"/>
      <c r="H12046" s="249" t="b">
        <f t="shared" si="395"/>
        <v>0</v>
      </c>
      <c r="I12046" s="267"/>
      <c r="J12046" s="267"/>
      <c r="K12046" s="278" t="e">
        <f t="shared" si="396"/>
        <v>#N/A</v>
      </c>
      <c r="L12046" s="280"/>
      <c r="M12046" s="267"/>
    </row>
    <row r="12047" spans="1:13" s="269" customFormat="1" ht="15.5" hidden="1" thickTop="1" thickBot="1" x14ac:dyDescent="0.4">
      <c r="A12047" s="268"/>
      <c r="B12047" s="249" t="e">
        <f>VLOOKUP(A12047,Lists!B:C,2,FALSE)</f>
        <v>#N/A</v>
      </c>
      <c r="C12047" s="277" t="e">
        <f>VLOOKUP(A12047,Lists!B:D,3,FALSE)</f>
        <v>#N/A</v>
      </c>
      <c r="D12047" s="268"/>
      <c r="E12047" s="268"/>
      <c r="F12047" s="268"/>
      <c r="G12047" s="268"/>
      <c r="H12047" s="250" t="b">
        <f t="shared" si="395"/>
        <v>0</v>
      </c>
      <c r="I12047" s="268"/>
      <c r="J12047" s="268"/>
      <c r="K12047" s="278" t="e">
        <f t="shared" si="396"/>
        <v>#N/A</v>
      </c>
      <c r="L12047" s="279"/>
      <c r="M12047" s="268"/>
    </row>
    <row r="12048" spans="1:13" s="269" customFormat="1" ht="15.5" hidden="1" thickTop="1" thickBot="1" x14ac:dyDescent="0.4">
      <c r="A12048" s="267"/>
      <c r="B12048" s="250" t="e">
        <f>VLOOKUP(A12048,Lists!B:C,2,FALSE)</f>
        <v>#N/A</v>
      </c>
      <c r="C12048" s="278" t="e">
        <f>VLOOKUP(A12048,Lists!B:D,3,FALSE)</f>
        <v>#N/A</v>
      </c>
      <c r="D12048" s="267"/>
      <c r="E12048" s="267"/>
      <c r="F12048" s="267"/>
      <c r="G12048" s="267"/>
      <c r="H12048" s="249" t="b">
        <f t="shared" si="395"/>
        <v>0</v>
      </c>
      <c r="I12048" s="267"/>
      <c r="J12048" s="267"/>
      <c r="K12048" s="278" t="e">
        <f t="shared" si="396"/>
        <v>#N/A</v>
      </c>
      <c r="L12048" s="280"/>
      <c r="M12048" s="267"/>
    </row>
    <row r="12049" spans="1:13" s="269" customFormat="1" ht="15.5" hidden="1" thickTop="1" thickBot="1" x14ac:dyDescent="0.4">
      <c r="A12049" s="268"/>
      <c r="B12049" s="249" t="e">
        <f>VLOOKUP(A12049,Lists!B:C,2,FALSE)</f>
        <v>#N/A</v>
      </c>
      <c r="C12049" s="277" t="e">
        <f>VLOOKUP(A12049,Lists!B:D,3,FALSE)</f>
        <v>#N/A</v>
      </c>
      <c r="D12049" s="268"/>
      <c r="E12049" s="268"/>
      <c r="F12049" s="268"/>
      <c r="G12049" s="268"/>
      <c r="H12049" s="250" t="b">
        <f t="shared" si="395"/>
        <v>0</v>
      </c>
      <c r="I12049" s="268"/>
      <c r="J12049" s="268"/>
      <c r="K12049" s="278" t="e">
        <f t="shared" si="396"/>
        <v>#N/A</v>
      </c>
      <c r="L12049" s="279"/>
      <c r="M12049" s="268"/>
    </row>
    <row r="12050" spans="1:13" s="269" customFormat="1" ht="15.5" hidden="1" thickTop="1" thickBot="1" x14ac:dyDescent="0.4">
      <c r="A12050" s="267"/>
      <c r="B12050" s="250" t="e">
        <f>VLOOKUP(A12050,Lists!B:C,2,FALSE)</f>
        <v>#N/A</v>
      </c>
      <c r="C12050" s="278" t="e">
        <f>VLOOKUP(A12050,Lists!B:D,3,FALSE)</f>
        <v>#N/A</v>
      </c>
      <c r="D12050" s="267"/>
      <c r="E12050" s="267"/>
      <c r="F12050" s="267"/>
      <c r="G12050" s="267"/>
      <c r="H12050" s="249" t="b">
        <f t="shared" si="395"/>
        <v>0</v>
      </c>
      <c r="I12050" s="267"/>
      <c r="J12050" s="267"/>
      <c r="K12050" s="278" t="e">
        <f t="shared" si="396"/>
        <v>#N/A</v>
      </c>
      <c r="L12050" s="280"/>
      <c r="M12050" s="267"/>
    </row>
    <row r="12051" spans="1:13" s="269" customFormat="1" ht="15.5" hidden="1" thickTop="1" thickBot="1" x14ac:dyDescent="0.4">
      <c r="A12051" s="268"/>
      <c r="B12051" s="249" t="e">
        <f>VLOOKUP(A12051,Lists!B:C,2,FALSE)</f>
        <v>#N/A</v>
      </c>
      <c r="C12051" s="277" t="e">
        <f>VLOOKUP(A12051,Lists!B:D,3,FALSE)</f>
        <v>#N/A</v>
      </c>
      <c r="D12051" s="268"/>
      <c r="E12051" s="268"/>
      <c r="F12051" s="268"/>
      <c r="G12051" s="268"/>
      <c r="H12051" s="250" t="b">
        <f t="shared" si="395"/>
        <v>0</v>
      </c>
      <c r="I12051" s="268"/>
      <c r="J12051" s="268"/>
      <c r="K12051" s="278" t="e">
        <f t="shared" si="396"/>
        <v>#N/A</v>
      </c>
      <c r="L12051" s="279"/>
      <c r="M12051" s="268"/>
    </row>
    <row r="12052" spans="1:13" s="269" customFormat="1" ht="15.5" hidden="1" thickTop="1" thickBot="1" x14ac:dyDescent="0.4">
      <c r="A12052" s="267"/>
      <c r="B12052" s="250" t="e">
        <f>VLOOKUP(A12052,Lists!B:C,2,FALSE)</f>
        <v>#N/A</v>
      </c>
      <c r="C12052" s="278" t="e">
        <f>VLOOKUP(A12052,Lists!B:D,3,FALSE)</f>
        <v>#N/A</v>
      </c>
      <c r="D12052" s="267"/>
      <c r="E12052" s="267"/>
      <c r="F12052" s="267"/>
      <c r="G12052" s="267"/>
      <c r="H12052" s="249" t="b">
        <f t="shared" si="395"/>
        <v>0</v>
      </c>
      <c r="I12052" s="267"/>
      <c r="J12052" s="267"/>
      <c r="K12052" s="278" t="e">
        <f t="shared" si="396"/>
        <v>#N/A</v>
      </c>
      <c r="L12052" s="280"/>
      <c r="M12052" s="267"/>
    </row>
    <row r="12053" spans="1:13" s="269" customFormat="1" ht="15.5" hidden="1" thickTop="1" thickBot="1" x14ac:dyDescent="0.4">
      <c r="A12053" s="268"/>
      <c r="B12053" s="249" t="e">
        <f>VLOOKUP(A12053,Lists!B:C,2,FALSE)</f>
        <v>#N/A</v>
      </c>
      <c r="C12053" s="277" t="e">
        <f>VLOOKUP(A12053,Lists!B:D,3,FALSE)</f>
        <v>#N/A</v>
      </c>
      <c r="D12053" s="268"/>
      <c r="E12053" s="268"/>
      <c r="F12053" s="268"/>
      <c r="G12053" s="268"/>
      <c r="H12053" s="250" t="b">
        <f t="shared" si="395"/>
        <v>0</v>
      </c>
      <c r="I12053" s="268"/>
      <c r="J12053" s="268"/>
      <c r="K12053" s="278" t="e">
        <f t="shared" si="396"/>
        <v>#N/A</v>
      </c>
      <c r="L12053" s="279"/>
      <c r="M12053" s="268"/>
    </row>
    <row r="12054" spans="1:13" s="269" customFormat="1" ht="15.5" hidden="1" thickTop="1" thickBot="1" x14ac:dyDescent="0.4">
      <c r="A12054" s="267"/>
      <c r="B12054" s="250" t="e">
        <f>VLOOKUP(A12054,Lists!B:C,2,FALSE)</f>
        <v>#N/A</v>
      </c>
      <c r="C12054" s="278" t="e">
        <f>VLOOKUP(A12054,Lists!B:D,3,FALSE)</f>
        <v>#N/A</v>
      </c>
      <c r="D12054" s="267"/>
      <c r="E12054" s="267"/>
      <c r="F12054" s="267"/>
      <c r="G12054" s="267"/>
      <c r="H12054" s="249" t="b">
        <f t="shared" si="395"/>
        <v>0</v>
      </c>
      <c r="I12054" s="267"/>
      <c r="J12054" s="267"/>
      <c r="K12054" s="278" t="e">
        <f t="shared" si="396"/>
        <v>#N/A</v>
      </c>
      <c r="L12054" s="280"/>
      <c r="M12054" s="267"/>
    </row>
    <row r="12055" spans="1:13" s="269" customFormat="1" ht="15.5" hidden="1" thickTop="1" thickBot="1" x14ac:dyDescent="0.4">
      <c r="A12055" s="268"/>
      <c r="B12055" s="249" t="e">
        <f>VLOOKUP(A12055,Lists!B:C,2,FALSE)</f>
        <v>#N/A</v>
      </c>
      <c r="C12055" s="277" t="e">
        <f>VLOOKUP(A12055,Lists!B:D,3,FALSE)</f>
        <v>#N/A</v>
      </c>
      <c r="D12055" s="268"/>
      <c r="E12055" s="268"/>
      <c r="F12055" s="268"/>
      <c r="G12055" s="268"/>
      <c r="H12055" s="250" t="b">
        <f t="shared" si="395"/>
        <v>0</v>
      </c>
      <c r="I12055" s="268"/>
      <c r="J12055" s="268"/>
      <c r="K12055" s="278" t="e">
        <f t="shared" si="396"/>
        <v>#N/A</v>
      </c>
      <c r="L12055" s="279"/>
      <c r="M12055" s="268"/>
    </row>
    <row r="12056" spans="1:13" s="269" customFormat="1" ht="15.5" hidden="1" thickTop="1" thickBot="1" x14ac:dyDescent="0.4">
      <c r="A12056" s="267"/>
      <c r="B12056" s="250" t="e">
        <f>VLOOKUP(A12056,Lists!B:C,2,FALSE)</f>
        <v>#N/A</v>
      </c>
      <c r="C12056" s="278" t="e">
        <f>VLOOKUP(A12056,Lists!B:D,3,FALSE)</f>
        <v>#N/A</v>
      </c>
      <c r="D12056" s="267"/>
      <c r="E12056" s="267"/>
      <c r="F12056" s="267"/>
      <c r="G12056" s="267"/>
      <c r="H12056" s="249" t="b">
        <f t="shared" si="395"/>
        <v>0</v>
      </c>
      <c r="I12056" s="267"/>
      <c r="J12056" s="267"/>
      <c r="K12056" s="278" t="e">
        <f t="shared" si="396"/>
        <v>#N/A</v>
      </c>
      <c r="L12056" s="280"/>
      <c r="M12056" s="267"/>
    </row>
    <row r="12057" spans="1:13" s="269" customFormat="1" ht="15.5" hidden="1" thickTop="1" thickBot="1" x14ac:dyDescent="0.4">
      <c r="A12057" s="268"/>
      <c r="B12057" s="249" t="e">
        <f>VLOOKUP(A12057,Lists!B:C,2,FALSE)</f>
        <v>#N/A</v>
      </c>
      <c r="C12057" s="277" t="e">
        <f>VLOOKUP(A12057,Lists!B:D,3,FALSE)</f>
        <v>#N/A</v>
      </c>
      <c r="D12057" s="268"/>
      <c r="E12057" s="268"/>
      <c r="F12057" s="268"/>
      <c r="G12057" s="268"/>
      <c r="H12057" s="250" t="b">
        <f t="shared" si="395"/>
        <v>0</v>
      </c>
      <c r="I12057" s="268"/>
      <c r="J12057" s="268"/>
      <c r="K12057" s="278" t="e">
        <f t="shared" si="396"/>
        <v>#N/A</v>
      </c>
      <c r="L12057" s="279"/>
      <c r="M12057" s="268"/>
    </row>
    <row r="12058" spans="1:13" s="269" customFormat="1" ht="15.5" hidden="1" thickTop="1" thickBot="1" x14ac:dyDescent="0.4">
      <c r="A12058" s="267"/>
      <c r="B12058" s="250" t="e">
        <f>VLOOKUP(A12058,Lists!B:C,2,FALSE)</f>
        <v>#N/A</v>
      </c>
      <c r="C12058" s="278" t="e">
        <f>VLOOKUP(A12058,Lists!B:D,3,FALSE)</f>
        <v>#N/A</v>
      </c>
      <c r="D12058" s="267"/>
      <c r="E12058" s="267"/>
      <c r="F12058" s="267"/>
      <c r="G12058" s="267"/>
      <c r="H12058" s="249" t="b">
        <f t="shared" si="395"/>
        <v>0</v>
      </c>
      <c r="I12058" s="267"/>
      <c r="J12058" s="267"/>
      <c r="K12058" s="278" t="e">
        <f t="shared" ref="K12058:K12086" si="397">B12058&amp;""&amp;D12058</f>
        <v>#N/A</v>
      </c>
      <c r="L12058" s="280"/>
      <c r="M12058" s="267"/>
    </row>
    <row r="12059" spans="1:13" s="269" customFormat="1" ht="15.5" hidden="1" thickTop="1" thickBot="1" x14ac:dyDescent="0.4">
      <c r="A12059" s="268"/>
      <c r="B12059" s="249" t="e">
        <f>VLOOKUP(A12059,Lists!B:C,2,FALSE)</f>
        <v>#N/A</v>
      </c>
      <c r="C12059" s="277" t="e">
        <f>VLOOKUP(A12059,Lists!B:D,3,FALSE)</f>
        <v>#N/A</v>
      </c>
      <c r="D12059" s="268"/>
      <c r="E12059" s="268"/>
      <c r="F12059" s="268"/>
      <c r="G12059" s="268"/>
      <c r="H12059" s="250" t="b">
        <f t="shared" si="395"/>
        <v>0</v>
      </c>
      <c r="I12059" s="268"/>
      <c r="J12059" s="268"/>
      <c r="K12059" s="278" t="e">
        <f t="shared" si="397"/>
        <v>#N/A</v>
      </c>
      <c r="L12059" s="279"/>
      <c r="M12059" s="268"/>
    </row>
    <row r="12060" spans="1:13" s="269" customFormat="1" ht="15.5" hidden="1" thickTop="1" thickBot="1" x14ac:dyDescent="0.4">
      <c r="A12060" s="267"/>
      <c r="B12060" s="250" t="e">
        <f>VLOOKUP(A12060,Lists!B:C,2,FALSE)</f>
        <v>#N/A</v>
      </c>
      <c r="C12060" s="278" t="e">
        <f>VLOOKUP(A12060,Lists!B:D,3,FALSE)</f>
        <v>#N/A</v>
      </c>
      <c r="D12060" s="267"/>
      <c r="E12060" s="267"/>
      <c r="F12060" s="267"/>
      <c r="G12060" s="267"/>
      <c r="H12060" s="249" t="b">
        <f t="shared" si="395"/>
        <v>0</v>
      </c>
      <c r="I12060" s="267"/>
      <c r="J12060" s="267"/>
      <c r="K12060" s="278" t="e">
        <f t="shared" si="397"/>
        <v>#N/A</v>
      </c>
      <c r="L12060" s="280"/>
      <c r="M12060" s="267"/>
    </row>
    <row r="12061" spans="1:13" s="269" customFormat="1" ht="15.5" hidden="1" thickTop="1" thickBot="1" x14ac:dyDescent="0.4">
      <c r="A12061" s="268"/>
      <c r="B12061" s="249" t="e">
        <f>VLOOKUP(A12061,Lists!B:C,2,FALSE)</f>
        <v>#N/A</v>
      </c>
      <c r="C12061" s="277" t="e">
        <f>VLOOKUP(A12061,Lists!B:D,3,FALSE)</f>
        <v>#N/A</v>
      </c>
      <c r="D12061" s="268"/>
      <c r="E12061" s="268"/>
      <c r="F12061" s="268"/>
      <c r="G12061" s="268"/>
      <c r="H12061" s="250" t="b">
        <f t="shared" si="395"/>
        <v>0</v>
      </c>
      <c r="I12061" s="268"/>
      <c r="J12061" s="268"/>
      <c r="K12061" s="278" t="e">
        <f t="shared" si="397"/>
        <v>#N/A</v>
      </c>
      <c r="L12061" s="279"/>
      <c r="M12061" s="268"/>
    </row>
    <row r="12062" spans="1:13" s="269" customFormat="1" ht="15.5" hidden="1" thickTop="1" thickBot="1" x14ac:dyDescent="0.4">
      <c r="A12062" s="267"/>
      <c r="B12062" s="250" t="e">
        <f>VLOOKUP(A12062,Lists!B:C,2,FALSE)</f>
        <v>#N/A</v>
      </c>
      <c r="C12062" s="278" t="e">
        <f>VLOOKUP(A12062,Lists!B:D,3,FALSE)</f>
        <v>#N/A</v>
      </c>
      <c r="D12062" s="267"/>
      <c r="E12062" s="267"/>
      <c r="F12062" s="267"/>
      <c r="G12062" s="267"/>
      <c r="H12062" s="249" t="b">
        <f t="shared" si="395"/>
        <v>0</v>
      </c>
      <c r="I12062" s="267"/>
      <c r="J12062" s="267"/>
      <c r="K12062" s="278" t="e">
        <f t="shared" si="397"/>
        <v>#N/A</v>
      </c>
      <c r="L12062" s="280"/>
      <c r="M12062" s="267"/>
    </row>
    <row r="12063" spans="1:13" s="269" customFormat="1" ht="15.5" hidden="1" thickTop="1" thickBot="1" x14ac:dyDescent="0.4">
      <c r="A12063" s="268"/>
      <c r="B12063" s="249" t="e">
        <f>VLOOKUP(A12063,Lists!B:C,2,FALSE)</f>
        <v>#N/A</v>
      </c>
      <c r="C12063" s="277" t="e">
        <f>VLOOKUP(A12063,Lists!B:D,3,FALSE)</f>
        <v>#N/A</v>
      </c>
      <c r="D12063" s="268"/>
      <c r="E12063" s="268"/>
      <c r="F12063" s="268"/>
      <c r="G12063" s="268"/>
      <c r="H12063" s="250" t="b">
        <f t="shared" si="395"/>
        <v>0</v>
      </c>
      <c r="I12063" s="268"/>
      <c r="J12063" s="268"/>
      <c r="K12063" s="278" t="e">
        <f t="shared" si="397"/>
        <v>#N/A</v>
      </c>
      <c r="L12063" s="279"/>
      <c r="M12063" s="268"/>
    </row>
    <row r="12064" spans="1:13" s="269" customFormat="1" ht="15.5" hidden="1" thickTop="1" thickBot="1" x14ac:dyDescent="0.4">
      <c r="A12064" s="267"/>
      <c r="B12064" s="250" t="e">
        <f>VLOOKUP(A12064,Lists!B:C,2,FALSE)</f>
        <v>#N/A</v>
      </c>
      <c r="C12064" s="278" t="e">
        <f>VLOOKUP(A12064,Lists!B:D,3,FALSE)</f>
        <v>#N/A</v>
      </c>
      <c r="D12064" s="267"/>
      <c r="E12064" s="267"/>
      <c r="F12064" s="267"/>
      <c r="G12064" s="267"/>
      <c r="H12064" s="249" t="b">
        <f t="shared" si="395"/>
        <v>0</v>
      </c>
      <c r="I12064" s="267"/>
      <c r="J12064" s="267"/>
      <c r="K12064" s="278" t="e">
        <f t="shared" si="397"/>
        <v>#N/A</v>
      </c>
      <c r="L12064" s="280"/>
      <c r="M12064" s="267"/>
    </row>
    <row r="12065" spans="1:13" s="269" customFormat="1" ht="15.5" hidden="1" thickTop="1" thickBot="1" x14ac:dyDescent="0.4">
      <c r="A12065" s="268"/>
      <c r="B12065" s="249" t="e">
        <f>VLOOKUP(A12065,Lists!B:C,2,FALSE)</f>
        <v>#N/A</v>
      </c>
      <c r="C12065" s="277" t="e">
        <f>VLOOKUP(A12065,Lists!B:D,3,FALSE)</f>
        <v>#N/A</v>
      </c>
      <c r="D12065" s="268"/>
      <c r="E12065" s="268"/>
      <c r="F12065" s="268"/>
      <c r="G12065" s="268"/>
      <c r="H12065" s="250" t="b">
        <f t="shared" si="395"/>
        <v>0</v>
      </c>
      <c r="I12065" s="268"/>
      <c r="J12065" s="268"/>
      <c r="K12065" s="278" t="e">
        <f t="shared" si="397"/>
        <v>#N/A</v>
      </c>
      <c r="L12065" s="279"/>
      <c r="M12065" s="268"/>
    </row>
    <row r="12066" spans="1:13" s="269" customFormat="1" ht="15.5" hidden="1" thickTop="1" thickBot="1" x14ac:dyDescent="0.4">
      <c r="A12066" s="267"/>
      <c r="B12066" s="250" t="e">
        <f>VLOOKUP(A12066,Lists!B:C,2,FALSE)</f>
        <v>#N/A</v>
      </c>
      <c r="C12066" s="278" t="e">
        <f>VLOOKUP(A12066,Lists!B:D,3,FALSE)</f>
        <v>#N/A</v>
      </c>
      <c r="D12066" s="267"/>
      <c r="E12066" s="267"/>
      <c r="F12066" s="267"/>
      <c r="G12066" s="267"/>
      <c r="H12066" s="249" t="b">
        <f t="shared" si="395"/>
        <v>0</v>
      </c>
      <c r="I12066" s="267"/>
      <c r="J12066" s="267"/>
      <c r="K12066" s="278" t="e">
        <f t="shared" si="397"/>
        <v>#N/A</v>
      </c>
      <c r="L12066" s="280"/>
      <c r="M12066" s="267"/>
    </row>
    <row r="12067" spans="1:13" s="269" customFormat="1" ht="15.5" hidden="1" thickTop="1" thickBot="1" x14ac:dyDescent="0.4">
      <c r="A12067" s="268"/>
      <c r="B12067" s="249" t="e">
        <f>VLOOKUP(A12067,Lists!B:C,2,FALSE)</f>
        <v>#N/A</v>
      </c>
      <c r="C12067" s="277" t="e">
        <f>VLOOKUP(A12067,Lists!B:D,3,FALSE)</f>
        <v>#N/A</v>
      </c>
      <c r="D12067" s="268"/>
      <c r="E12067" s="268"/>
      <c r="F12067" s="268"/>
      <c r="G12067" s="268"/>
      <c r="H12067" s="250" t="b">
        <f t="shared" si="395"/>
        <v>0</v>
      </c>
      <c r="I12067" s="268"/>
      <c r="J12067" s="268"/>
      <c r="K12067" s="278" t="e">
        <f t="shared" si="397"/>
        <v>#N/A</v>
      </c>
      <c r="L12067" s="279"/>
      <c r="M12067" s="268"/>
    </row>
    <row r="12068" spans="1:13" s="269" customFormat="1" ht="15.5" hidden="1" thickTop="1" thickBot="1" x14ac:dyDescent="0.4">
      <c r="A12068" s="267"/>
      <c r="B12068" s="250" t="e">
        <f>VLOOKUP(A12068,Lists!B:C,2,FALSE)</f>
        <v>#N/A</v>
      </c>
      <c r="C12068" s="278" t="e">
        <f>VLOOKUP(A12068,Lists!B:D,3,FALSE)</f>
        <v>#N/A</v>
      </c>
      <c r="D12068" s="267"/>
      <c r="E12068" s="267"/>
      <c r="F12068" s="267"/>
      <c r="G12068" s="267"/>
      <c r="H12068" s="249" t="b">
        <f t="shared" si="395"/>
        <v>0</v>
      </c>
      <c r="I12068" s="267"/>
      <c r="J12068" s="267"/>
      <c r="K12068" s="278" t="e">
        <f t="shared" si="397"/>
        <v>#N/A</v>
      </c>
      <c r="L12068" s="280"/>
      <c r="M12068" s="267"/>
    </row>
    <row r="12069" spans="1:13" s="269" customFormat="1" ht="15.5" hidden="1" thickTop="1" thickBot="1" x14ac:dyDescent="0.4">
      <c r="A12069" s="268"/>
      <c r="B12069" s="249" t="e">
        <f>VLOOKUP(A12069,Lists!B:C,2,FALSE)</f>
        <v>#N/A</v>
      </c>
      <c r="C12069" s="277" t="e">
        <f>VLOOKUP(A12069,Lists!B:D,3,FALSE)</f>
        <v>#N/A</v>
      </c>
      <c r="D12069" s="268"/>
      <c r="E12069" s="268"/>
      <c r="F12069" s="268"/>
      <c r="G12069" s="268"/>
      <c r="H12069" s="250" t="b">
        <f t="shared" si="395"/>
        <v>0</v>
      </c>
      <c r="I12069" s="268"/>
      <c r="J12069" s="268"/>
      <c r="K12069" s="278" t="e">
        <f t="shared" si="397"/>
        <v>#N/A</v>
      </c>
      <c r="L12069" s="279"/>
      <c r="M12069" s="268"/>
    </row>
    <row r="12070" spans="1:13" s="269" customFormat="1" ht="15.5" hidden="1" thickTop="1" thickBot="1" x14ac:dyDescent="0.4">
      <c r="A12070" s="267"/>
      <c r="B12070" s="250" t="e">
        <f>VLOOKUP(A12070,Lists!B:C,2,FALSE)</f>
        <v>#N/A</v>
      </c>
      <c r="C12070" s="278" t="e">
        <f>VLOOKUP(A12070,Lists!B:D,3,FALSE)</f>
        <v>#N/A</v>
      </c>
      <c r="D12070" s="267"/>
      <c r="E12070" s="267"/>
      <c r="F12070" s="267"/>
      <c r="G12070" s="267"/>
      <c r="H12070" s="249" t="b">
        <f t="shared" si="395"/>
        <v>0</v>
      </c>
      <c r="I12070" s="267"/>
      <c r="J12070" s="267"/>
      <c r="K12070" s="278" t="e">
        <f t="shared" si="397"/>
        <v>#N/A</v>
      </c>
      <c r="L12070" s="280"/>
      <c r="M12070" s="267"/>
    </row>
    <row r="12071" spans="1:13" s="269" customFormat="1" ht="15.5" hidden="1" thickTop="1" thickBot="1" x14ac:dyDescent="0.4">
      <c r="A12071" s="268"/>
      <c r="B12071" s="249" t="e">
        <f>VLOOKUP(A12071,Lists!B:C,2,FALSE)</f>
        <v>#N/A</v>
      </c>
      <c r="C12071" s="277" t="e">
        <f>VLOOKUP(A12071,Lists!B:D,3,FALSE)</f>
        <v>#N/A</v>
      </c>
      <c r="D12071" s="268"/>
      <c r="E12071" s="268"/>
      <c r="F12071" s="268"/>
      <c r="G12071" s="268"/>
      <c r="H12071" s="250" t="b">
        <f t="shared" si="395"/>
        <v>0</v>
      </c>
      <c r="I12071" s="268"/>
      <c r="J12071" s="268"/>
      <c r="K12071" s="278" t="e">
        <f t="shared" si="397"/>
        <v>#N/A</v>
      </c>
      <c r="L12071" s="279"/>
      <c r="M12071" s="268"/>
    </row>
    <row r="12072" spans="1:13" s="269" customFormat="1" ht="15.5" hidden="1" thickTop="1" thickBot="1" x14ac:dyDescent="0.4">
      <c r="A12072" s="267"/>
      <c r="B12072" s="250" t="e">
        <f>VLOOKUP(A12072,Lists!B:C,2,FALSE)</f>
        <v>#N/A</v>
      </c>
      <c r="C12072" s="278" t="e">
        <f>VLOOKUP(A12072,Lists!B:D,3,FALSE)</f>
        <v>#N/A</v>
      </c>
      <c r="D12072" s="267"/>
      <c r="E12072" s="267"/>
      <c r="F12072" s="267"/>
      <c r="G12072" s="267"/>
      <c r="H12072" s="249" t="b">
        <f t="shared" si="395"/>
        <v>0</v>
      </c>
      <c r="I12072" s="267"/>
      <c r="J12072" s="267"/>
      <c r="K12072" s="278" t="e">
        <f t="shared" si="397"/>
        <v>#N/A</v>
      </c>
      <c r="L12072" s="280"/>
      <c r="M12072" s="267"/>
    </row>
    <row r="12073" spans="1:13" s="269" customFormat="1" ht="15.5" hidden="1" thickTop="1" thickBot="1" x14ac:dyDescent="0.4">
      <c r="A12073" s="268"/>
      <c r="B12073" s="249" t="e">
        <f>VLOOKUP(A12073,Lists!B:C,2,FALSE)</f>
        <v>#N/A</v>
      </c>
      <c r="C12073" s="277" t="e">
        <f>VLOOKUP(A12073,Lists!B:D,3,FALSE)</f>
        <v>#N/A</v>
      </c>
      <c r="D12073" s="268"/>
      <c r="E12073" s="268"/>
      <c r="F12073" s="268"/>
      <c r="G12073" s="268"/>
      <c r="H12073" s="250" t="b">
        <f t="shared" si="395"/>
        <v>0</v>
      </c>
      <c r="I12073" s="268"/>
      <c r="J12073" s="268"/>
      <c r="K12073" s="278" t="e">
        <f t="shared" si="397"/>
        <v>#N/A</v>
      </c>
      <c r="L12073" s="279"/>
      <c r="M12073" s="268"/>
    </row>
    <row r="12074" spans="1:13" s="269" customFormat="1" ht="15.5" hidden="1" thickTop="1" thickBot="1" x14ac:dyDescent="0.4">
      <c r="A12074" s="267"/>
      <c r="B12074" s="250" t="e">
        <f>VLOOKUP(A12074,Lists!B:C,2,FALSE)</f>
        <v>#N/A</v>
      </c>
      <c r="C12074" s="278" t="e">
        <f>VLOOKUP(A12074,Lists!B:D,3,FALSE)</f>
        <v>#N/A</v>
      </c>
      <c r="D12074" s="267"/>
      <c r="E12074" s="267"/>
      <c r="F12074" s="267"/>
      <c r="G12074" s="267"/>
      <c r="H12074" s="249" t="b">
        <f t="shared" si="395"/>
        <v>0</v>
      </c>
      <c r="I12074" s="267"/>
      <c r="J12074" s="267"/>
      <c r="K12074" s="278" t="e">
        <f t="shared" si="397"/>
        <v>#N/A</v>
      </c>
      <c r="L12074" s="280"/>
      <c r="M12074" s="267"/>
    </row>
    <row r="12075" spans="1:13" s="269" customFormat="1" ht="15.5" hidden="1" thickTop="1" thickBot="1" x14ac:dyDescent="0.4">
      <c r="A12075" s="268"/>
      <c r="B12075" s="249" t="e">
        <f>VLOOKUP(A12075,Lists!B:C,2,FALSE)</f>
        <v>#N/A</v>
      </c>
      <c r="C12075" s="277" t="e">
        <f>VLOOKUP(A12075,Lists!B:D,3,FALSE)</f>
        <v>#N/A</v>
      </c>
      <c r="D12075" s="268"/>
      <c r="E12075" s="268"/>
      <c r="F12075" s="268"/>
      <c r="G12075" s="268"/>
      <c r="H12075" s="250" t="b">
        <f t="shared" si="395"/>
        <v>0</v>
      </c>
      <c r="I12075" s="268"/>
      <c r="J12075" s="268"/>
      <c r="K12075" s="278" t="e">
        <f t="shared" si="397"/>
        <v>#N/A</v>
      </c>
      <c r="L12075" s="279"/>
      <c r="M12075" s="268"/>
    </row>
    <row r="12076" spans="1:13" s="269" customFormat="1" ht="15.5" hidden="1" thickTop="1" thickBot="1" x14ac:dyDescent="0.4">
      <c r="A12076" s="267"/>
      <c r="B12076" s="250" t="e">
        <f>VLOOKUP(A12076,Lists!B:C,2,FALSE)</f>
        <v>#N/A</v>
      </c>
      <c r="C12076" s="278" t="e">
        <f>VLOOKUP(A12076,Lists!B:D,3,FALSE)</f>
        <v>#N/A</v>
      </c>
      <c r="D12076" s="267"/>
      <c r="E12076" s="267"/>
      <c r="F12076" s="267"/>
      <c r="G12076" s="267"/>
      <c r="H12076" s="249" t="b">
        <f t="shared" si="395"/>
        <v>0</v>
      </c>
      <c r="I12076" s="267"/>
      <c r="J12076" s="267"/>
      <c r="K12076" s="278" t="e">
        <f t="shared" si="397"/>
        <v>#N/A</v>
      </c>
      <c r="L12076" s="280"/>
      <c r="M12076" s="267"/>
    </row>
    <row r="12077" spans="1:13" s="269" customFormat="1" ht="15.5" hidden="1" thickTop="1" thickBot="1" x14ac:dyDescent="0.4">
      <c r="A12077" s="268"/>
      <c r="B12077" s="249" t="e">
        <f>VLOOKUP(A12077,Lists!B:C,2,FALSE)</f>
        <v>#N/A</v>
      </c>
      <c r="C12077" s="277" t="e">
        <f>VLOOKUP(A12077,Lists!B:D,3,FALSE)</f>
        <v>#N/A</v>
      </c>
      <c r="D12077" s="268"/>
      <c r="E12077" s="268"/>
      <c r="F12077" s="268"/>
      <c r="G12077" s="268"/>
      <c r="H12077" s="250" t="b">
        <f t="shared" si="395"/>
        <v>0</v>
      </c>
      <c r="I12077" s="268"/>
      <c r="J12077" s="268"/>
      <c r="K12077" s="278" t="e">
        <f t="shared" si="397"/>
        <v>#N/A</v>
      </c>
      <c r="L12077" s="279"/>
      <c r="M12077" s="268"/>
    </row>
    <row r="12078" spans="1:13" s="269" customFormat="1" ht="15.5" hidden="1" thickTop="1" thickBot="1" x14ac:dyDescent="0.4">
      <c r="A12078" s="267"/>
      <c r="B12078" s="250" t="e">
        <f>VLOOKUP(A12078,Lists!B:C,2,FALSE)</f>
        <v>#N/A</v>
      </c>
      <c r="C12078" s="278" t="e">
        <f>VLOOKUP(A12078,Lists!B:D,3,FALSE)</f>
        <v>#N/A</v>
      </c>
      <c r="D12078" s="267"/>
      <c r="E12078" s="267"/>
      <c r="F12078" s="267"/>
      <c r="G12078" s="267"/>
      <c r="H12078" s="249" t="b">
        <f t="shared" si="395"/>
        <v>0</v>
      </c>
      <c r="I12078" s="267"/>
      <c r="J12078" s="267"/>
      <c r="K12078" s="278" t="e">
        <f t="shared" si="397"/>
        <v>#N/A</v>
      </c>
      <c r="L12078" s="280"/>
      <c r="M12078" s="267"/>
    </row>
    <row r="12079" spans="1:13" s="269" customFormat="1" ht="15.5" hidden="1" thickTop="1" thickBot="1" x14ac:dyDescent="0.4">
      <c r="A12079" s="268"/>
      <c r="B12079" s="249" t="e">
        <f>VLOOKUP(A12079,Lists!B:C,2,FALSE)</f>
        <v>#N/A</v>
      </c>
      <c r="C12079" s="277" t="e">
        <f>VLOOKUP(A12079,Lists!B:D,3,FALSE)</f>
        <v>#N/A</v>
      </c>
      <c r="D12079" s="268"/>
      <c r="E12079" s="268"/>
      <c r="F12079" s="268"/>
      <c r="G12079" s="268"/>
      <c r="H12079" s="250" t="b">
        <f t="shared" si="395"/>
        <v>0</v>
      </c>
      <c r="I12079" s="268"/>
      <c r="J12079" s="268"/>
      <c r="K12079" s="278" t="e">
        <f t="shared" si="397"/>
        <v>#N/A</v>
      </c>
      <c r="L12079" s="279"/>
      <c r="M12079" s="268"/>
    </row>
    <row r="12080" spans="1:13" s="269" customFormat="1" ht="15.5" hidden="1" thickTop="1" thickBot="1" x14ac:dyDescent="0.4">
      <c r="A12080" s="267"/>
      <c r="B12080" s="250" t="e">
        <f>VLOOKUP(A12080,Lists!B:C,2,FALSE)</f>
        <v>#N/A</v>
      </c>
      <c r="C12080" s="278" t="e">
        <f>VLOOKUP(A12080,Lists!B:D,3,FALSE)</f>
        <v>#N/A</v>
      </c>
      <c r="D12080" s="267"/>
      <c r="E12080" s="267"/>
      <c r="F12080" s="267"/>
      <c r="G12080" s="267"/>
      <c r="H12080" s="249" t="b">
        <f t="shared" si="395"/>
        <v>0</v>
      </c>
      <c r="I12080" s="267"/>
      <c r="J12080" s="267"/>
      <c r="K12080" s="278" t="e">
        <f t="shared" si="397"/>
        <v>#N/A</v>
      </c>
      <c r="L12080" s="280"/>
      <c r="M12080" s="267"/>
    </row>
    <row r="12081" spans="1:13" s="269" customFormat="1" ht="15.5" hidden="1" thickTop="1" thickBot="1" x14ac:dyDescent="0.4">
      <c r="A12081" s="268"/>
      <c r="B12081" s="249" t="e">
        <f>VLOOKUP(A12081,Lists!B:C,2,FALSE)</f>
        <v>#N/A</v>
      </c>
      <c r="C12081" s="277" t="e">
        <f>VLOOKUP(A12081,Lists!B:D,3,FALSE)</f>
        <v>#N/A</v>
      </c>
      <c r="D12081" s="268"/>
      <c r="E12081" s="268"/>
      <c r="F12081" s="268"/>
      <c r="G12081" s="268"/>
      <c r="H12081" s="250" t="b">
        <f t="shared" si="395"/>
        <v>0</v>
      </c>
      <c r="I12081" s="268"/>
      <c r="J12081" s="268"/>
      <c r="K12081" s="278" t="e">
        <f t="shared" si="397"/>
        <v>#N/A</v>
      </c>
      <c r="L12081" s="279"/>
      <c r="M12081" s="268"/>
    </row>
    <row r="12082" spans="1:13" s="269" customFormat="1" ht="15.5" hidden="1" thickTop="1" thickBot="1" x14ac:dyDescent="0.4">
      <c r="A12082" s="267"/>
      <c r="B12082" s="250" t="e">
        <f>VLOOKUP(A12082,Lists!B:C,2,FALSE)</f>
        <v>#N/A</v>
      </c>
      <c r="C12082" s="278" t="e">
        <f>VLOOKUP(A12082,Lists!B:D,3,FALSE)</f>
        <v>#N/A</v>
      </c>
      <c r="D12082" s="267"/>
      <c r="E12082" s="267"/>
      <c r="F12082" s="267"/>
      <c r="G12082" s="267"/>
      <c r="H12082" s="249" t="b">
        <f t="shared" si="395"/>
        <v>0</v>
      </c>
      <c r="I12082" s="267"/>
      <c r="J12082" s="267"/>
      <c r="K12082" s="278" t="e">
        <f t="shared" si="397"/>
        <v>#N/A</v>
      </c>
      <c r="L12082" s="280"/>
      <c r="M12082" s="267"/>
    </row>
    <row r="12083" spans="1:13" s="269" customFormat="1" ht="15.5" hidden="1" thickTop="1" thickBot="1" x14ac:dyDescent="0.4">
      <c r="A12083" s="268"/>
      <c r="B12083" s="249" t="e">
        <f>VLOOKUP(A12083,Lists!B:C,2,FALSE)</f>
        <v>#N/A</v>
      </c>
      <c r="C12083" s="277" t="e">
        <f>VLOOKUP(A12083,Lists!B:D,3,FALSE)</f>
        <v>#N/A</v>
      </c>
      <c r="D12083" s="268"/>
      <c r="E12083" s="268"/>
      <c r="F12083" s="268"/>
      <c r="G12083" s="268"/>
      <c r="H12083" s="250" t="b">
        <f t="shared" si="395"/>
        <v>0</v>
      </c>
      <c r="I12083" s="268"/>
      <c r="J12083" s="268"/>
      <c r="K12083" s="278" t="e">
        <f t="shared" si="397"/>
        <v>#N/A</v>
      </c>
      <c r="L12083" s="279"/>
      <c r="M12083" s="268"/>
    </row>
    <row r="12084" spans="1:13" s="269" customFormat="1" ht="15.5" hidden="1" thickTop="1" thickBot="1" x14ac:dyDescent="0.4">
      <c r="A12084" s="267"/>
      <c r="B12084" s="250" t="e">
        <f>VLOOKUP(A12084,Lists!B:C,2,FALSE)</f>
        <v>#N/A</v>
      </c>
      <c r="C12084" s="278" t="e">
        <f>VLOOKUP(A12084,Lists!B:D,3,FALSE)</f>
        <v>#N/A</v>
      </c>
      <c r="D12084" s="267"/>
      <c r="E12084" s="267"/>
      <c r="F12084" s="267"/>
      <c r="G12084" s="267"/>
      <c r="H12084" s="249" t="b">
        <f t="shared" si="395"/>
        <v>0</v>
      </c>
      <c r="I12084" s="267"/>
      <c r="J12084" s="267"/>
      <c r="K12084" s="278" t="e">
        <f t="shared" si="397"/>
        <v>#N/A</v>
      </c>
      <c r="L12084" s="280"/>
      <c r="M12084" s="267"/>
    </row>
    <row r="12085" spans="1:13" s="269" customFormat="1" ht="15.5" hidden="1" thickTop="1" thickBot="1" x14ac:dyDescent="0.4">
      <c r="A12085" s="268"/>
      <c r="B12085" s="249" t="e">
        <f>VLOOKUP(A12085,Lists!B:C,2,FALSE)</f>
        <v>#N/A</v>
      </c>
      <c r="C12085" s="277" t="e">
        <f>VLOOKUP(A12085,Lists!B:D,3,FALSE)</f>
        <v>#N/A</v>
      </c>
      <c r="D12085" s="268"/>
      <c r="E12085" s="268"/>
      <c r="F12085" s="268"/>
      <c r="G12085" s="268"/>
      <c r="H12085" s="250" t="b">
        <f t="shared" si="395"/>
        <v>0</v>
      </c>
      <c r="I12085" s="268"/>
      <c r="J12085" s="268"/>
      <c r="K12085" s="278" t="e">
        <f t="shared" si="397"/>
        <v>#N/A</v>
      </c>
      <c r="L12085" s="279"/>
      <c r="M12085" s="268"/>
    </row>
    <row r="12086" spans="1:13" s="269" customFormat="1" ht="15.5" hidden="1" thickTop="1" thickBot="1" x14ac:dyDescent="0.4">
      <c r="A12086" s="267"/>
      <c r="B12086" s="250" t="e">
        <f>VLOOKUP(A12086,Lists!B:C,2,FALSE)</f>
        <v>#N/A</v>
      </c>
      <c r="C12086" s="278" t="e">
        <f>VLOOKUP(A12086,Lists!B:D,3,FALSE)</f>
        <v>#N/A</v>
      </c>
      <c r="D12086" s="267"/>
      <c r="E12086" s="267"/>
      <c r="F12086" s="267"/>
      <c r="G12086" s="267"/>
      <c r="H12086" s="249" t="b">
        <f t="shared" si="395"/>
        <v>0</v>
      </c>
      <c r="I12086" s="267"/>
      <c r="J12086" s="267"/>
      <c r="K12086" s="278" t="e">
        <f t="shared" si="397"/>
        <v>#N/A</v>
      </c>
      <c r="L12086" s="280"/>
      <c r="M12086" s="267"/>
    </row>
    <row r="12087" spans="1:13" s="269" customFormat="1" ht="15.5" hidden="1" thickTop="1" thickBot="1" x14ac:dyDescent="0.4">
      <c r="A12087" s="268"/>
      <c r="B12087" s="249" t="e">
        <f>VLOOKUP(A12087,Lists!B:C,2,FALSE)</f>
        <v>#N/A</v>
      </c>
      <c r="C12087" s="277" t="e">
        <f>VLOOKUP(A12087,Lists!B:D,3,FALSE)</f>
        <v>#N/A</v>
      </c>
      <c r="D12087" s="268"/>
      <c r="E12087" s="268"/>
      <c r="F12087" s="268"/>
      <c r="G12087" s="268"/>
      <c r="H12087" s="250" t="b">
        <f t="shared" si="395"/>
        <v>0</v>
      </c>
      <c r="I12087" s="268"/>
      <c r="J12087" s="268"/>
      <c r="K12087" s="278" t="e">
        <f t="shared" ref="K12087:K12146" si="398">B12087&amp;""&amp;D12087</f>
        <v>#N/A</v>
      </c>
      <c r="L12087" s="279"/>
      <c r="M12087" s="268"/>
    </row>
    <row r="12088" spans="1:13" s="269" customFormat="1" ht="15.5" hidden="1" thickTop="1" thickBot="1" x14ac:dyDescent="0.4">
      <c r="A12088" s="267"/>
      <c r="B12088" s="250" t="e">
        <f>VLOOKUP(A12088,Lists!B:C,2,FALSE)</f>
        <v>#N/A</v>
      </c>
      <c r="C12088" s="278" t="e">
        <f>VLOOKUP(A12088,Lists!B:D,3,FALSE)</f>
        <v>#N/A</v>
      </c>
      <c r="D12088" s="267"/>
      <c r="E12088" s="267"/>
      <c r="F12088" s="267"/>
      <c r="G12088" s="267"/>
      <c r="H12088" s="249" t="b">
        <f t="shared" si="395"/>
        <v>0</v>
      </c>
      <c r="I12088" s="267"/>
      <c r="J12088" s="267"/>
      <c r="K12088" s="278" t="e">
        <f t="shared" si="398"/>
        <v>#N/A</v>
      </c>
      <c r="L12088" s="280"/>
      <c r="M12088" s="267"/>
    </row>
    <row r="12089" spans="1:13" s="269" customFormat="1" ht="15.5" hidden="1" thickTop="1" thickBot="1" x14ac:dyDescent="0.4">
      <c r="A12089" s="268"/>
      <c r="B12089" s="249" t="e">
        <f>VLOOKUP(A12089,Lists!B:C,2,FALSE)</f>
        <v>#N/A</v>
      </c>
      <c r="C12089" s="277" t="e">
        <f>VLOOKUP(A12089,Lists!B:D,3,FALSE)</f>
        <v>#N/A</v>
      </c>
      <c r="D12089" s="268"/>
      <c r="E12089" s="268"/>
      <c r="F12089" s="268"/>
      <c r="G12089" s="268"/>
      <c r="H12089" s="250" t="b">
        <f t="shared" ref="H12089:H12146" si="399">IF(G12089="x","x",IF(G12089="Low",3,IF(G12089="Medium",2,IF(G12089="High",1,FALSE))))</f>
        <v>0</v>
      </c>
      <c r="I12089" s="268"/>
      <c r="J12089" s="268"/>
      <c r="K12089" s="278" t="e">
        <f t="shared" si="398"/>
        <v>#N/A</v>
      </c>
      <c r="L12089" s="279"/>
      <c r="M12089" s="268"/>
    </row>
    <row r="12090" spans="1:13" s="269" customFormat="1" ht="15.5" hidden="1" thickTop="1" thickBot="1" x14ac:dyDescent="0.4">
      <c r="A12090" s="267"/>
      <c r="B12090" s="250" t="e">
        <f>VLOOKUP(A12090,Lists!B:C,2,FALSE)</f>
        <v>#N/A</v>
      </c>
      <c r="C12090" s="278" t="e">
        <f>VLOOKUP(A12090,Lists!B:D,3,FALSE)</f>
        <v>#N/A</v>
      </c>
      <c r="D12090" s="267"/>
      <c r="E12090" s="267"/>
      <c r="F12090" s="267"/>
      <c r="G12090" s="267"/>
      <c r="H12090" s="249" t="b">
        <f t="shared" si="399"/>
        <v>0</v>
      </c>
      <c r="I12090" s="267"/>
      <c r="J12090" s="267"/>
      <c r="K12090" s="278" t="e">
        <f t="shared" si="398"/>
        <v>#N/A</v>
      </c>
      <c r="L12090" s="280"/>
      <c r="M12090" s="267"/>
    </row>
    <row r="12091" spans="1:13" s="269" customFormat="1" ht="15.5" hidden="1" thickTop="1" thickBot="1" x14ac:dyDescent="0.4">
      <c r="A12091" s="268"/>
      <c r="B12091" s="249" t="e">
        <f>VLOOKUP(A12091,Lists!B:C,2,FALSE)</f>
        <v>#N/A</v>
      </c>
      <c r="C12091" s="277" t="e">
        <f>VLOOKUP(A12091,Lists!B:D,3,FALSE)</f>
        <v>#N/A</v>
      </c>
      <c r="D12091" s="268"/>
      <c r="E12091" s="268"/>
      <c r="F12091" s="268"/>
      <c r="G12091" s="268"/>
      <c r="H12091" s="250" t="b">
        <f t="shared" si="399"/>
        <v>0</v>
      </c>
      <c r="I12091" s="268"/>
      <c r="J12091" s="268"/>
      <c r="K12091" s="278" t="e">
        <f t="shared" si="398"/>
        <v>#N/A</v>
      </c>
      <c r="L12091" s="279"/>
      <c r="M12091" s="268"/>
    </row>
    <row r="12092" spans="1:13" s="269" customFormat="1" ht="15.5" hidden="1" thickTop="1" thickBot="1" x14ac:dyDescent="0.4">
      <c r="A12092" s="267"/>
      <c r="B12092" s="250" t="e">
        <f>VLOOKUP(A12092,Lists!B:C,2,FALSE)</f>
        <v>#N/A</v>
      </c>
      <c r="C12092" s="278" t="e">
        <f>VLOOKUP(A12092,Lists!B:D,3,FALSE)</f>
        <v>#N/A</v>
      </c>
      <c r="D12092" s="267"/>
      <c r="E12092" s="267"/>
      <c r="F12092" s="267"/>
      <c r="G12092" s="267"/>
      <c r="H12092" s="249" t="b">
        <f t="shared" si="399"/>
        <v>0</v>
      </c>
      <c r="I12092" s="267"/>
      <c r="J12092" s="267"/>
      <c r="K12092" s="278" t="e">
        <f t="shared" si="398"/>
        <v>#N/A</v>
      </c>
      <c r="L12092" s="280"/>
      <c r="M12092" s="267"/>
    </row>
    <row r="12093" spans="1:13" s="269" customFormat="1" ht="15.5" hidden="1" thickTop="1" thickBot="1" x14ac:dyDescent="0.4">
      <c r="A12093" s="268"/>
      <c r="B12093" s="249" t="e">
        <f>VLOOKUP(A12093,Lists!B:C,2,FALSE)</f>
        <v>#N/A</v>
      </c>
      <c r="C12093" s="277" t="e">
        <f>VLOOKUP(A12093,Lists!B:D,3,FALSE)</f>
        <v>#N/A</v>
      </c>
      <c r="D12093" s="268"/>
      <c r="E12093" s="268"/>
      <c r="F12093" s="268"/>
      <c r="G12093" s="268"/>
      <c r="H12093" s="250" t="b">
        <f t="shared" si="399"/>
        <v>0</v>
      </c>
      <c r="I12093" s="268"/>
      <c r="J12093" s="268"/>
      <c r="K12093" s="278" t="e">
        <f t="shared" si="398"/>
        <v>#N/A</v>
      </c>
      <c r="L12093" s="279"/>
      <c r="M12093" s="268"/>
    </row>
    <row r="12094" spans="1:13" s="269" customFormat="1" ht="15.5" hidden="1" thickTop="1" thickBot="1" x14ac:dyDescent="0.4">
      <c r="A12094" s="267"/>
      <c r="B12094" s="250" t="e">
        <f>VLOOKUP(A12094,Lists!B:C,2,FALSE)</f>
        <v>#N/A</v>
      </c>
      <c r="C12094" s="278" t="e">
        <f>VLOOKUP(A12094,Lists!B:D,3,FALSE)</f>
        <v>#N/A</v>
      </c>
      <c r="D12094" s="267"/>
      <c r="E12094" s="267"/>
      <c r="F12094" s="267"/>
      <c r="G12094" s="267"/>
      <c r="H12094" s="249" t="b">
        <f t="shared" si="399"/>
        <v>0</v>
      </c>
      <c r="I12094" s="267"/>
      <c r="J12094" s="267"/>
      <c r="K12094" s="278" t="e">
        <f t="shared" si="398"/>
        <v>#N/A</v>
      </c>
      <c r="L12094" s="280"/>
      <c r="M12094" s="267"/>
    </row>
    <row r="12095" spans="1:13" s="269" customFormat="1" ht="15.5" hidden="1" thickTop="1" thickBot="1" x14ac:dyDescent="0.4">
      <c r="A12095" s="268"/>
      <c r="B12095" s="249" t="e">
        <f>VLOOKUP(A12095,Lists!B:C,2,FALSE)</f>
        <v>#N/A</v>
      </c>
      <c r="C12095" s="277" t="e">
        <f>VLOOKUP(A12095,Lists!B:D,3,FALSE)</f>
        <v>#N/A</v>
      </c>
      <c r="D12095" s="268"/>
      <c r="E12095" s="268"/>
      <c r="F12095" s="268"/>
      <c r="G12095" s="268"/>
      <c r="H12095" s="250" t="b">
        <f t="shared" si="399"/>
        <v>0</v>
      </c>
      <c r="I12095" s="268"/>
      <c r="J12095" s="268"/>
      <c r="K12095" s="278" t="e">
        <f t="shared" si="398"/>
        <v>#N/A</v>
      </c>
      <c r="L12095" s="279"/>
      <c r="M12095" s="268"/>
    </row>
    <row r="12096" spans="1:13" s="269" customFormat="1" ht="15.5" hidden="1" thickTop="1" thickBot="1" x14ac:dyDescent="0.4">
      <c r="A12096" s="267"/>
      <c r="B12096" s="250" t="e">
        <f>VLOOKUP(A12096,Lists!B:C,2,FALSE)</f>
        <v>#N/A</v>
      </c>
      <c r="C12096" s="278" t="e">
        <f>VLOOKUP(A12096,Lists!B:D,3,FALSE)</f>
        <v>#N/A</v>
      </c>
      <c r="D12096" s="267"/>
      <c r="E12096" s="267"/>
      <c r="F12096" s="267"/>
      <c r="G12096" s="267"/>
      <c r="H12096" s="249" t="b">
        <f t="shared" si="399"/>
        <v>0</v>
      </c>
      <c r="I12096" s="267"/>
      <c r="J12096" s="267"/>
      <c r="K12096" s="278" t="e">
        <f t="shared" si="398"/>
        <v>#N/A</v>
      </c>
      <c r="L12096" s="280"/>
      <c r="M12096" s="267"/>
    </row>
    <row r="12097" spans="1:13" s="269" customFormat="1" ht="15.5" hidden="1" thickTop="1" thickBot="1" x14ac:dyDescent="0.4">
      <c r="A12097" s="268"/>
      <c r="B12097" s="249" t="e">
        <f>VLOOKUP(A12097,Lists!B:C,2,FALSE)</f>
        <v>#N/A</v>
      </c>
      <c r="C12097" s="277" t="e">
        <f>VLOOKUP(A12097,Lists!B:D,3,FALSE)</f>
        <v>#N/A</v>
      </c>
      <c r="D12097" s="268"/>
      <c r="E12097" s="268"/>
      <c r="F12097" s="268"/>
      <c r="G12097" s="268"/>
      <c r="H12097" s="250" t="b">
        <f t="shared" si="399"/>
        <v>0</v>
      </c>
      <c r="I12097" s="268"/>
      <c r="J12097" s="268"/>
      <c r="K12097" s="278" t="e">
        <f t="shared" si="398"/>
        <v>#N/A</v>
      </c>
      <c r="L12097" s="279"/>
      <c r="M12097" s="268"/>
    </row>
    <row r="12098" spans="1:13" s="269" customFormat="1" ht="15.5" hidden="1" thickTop="1" thickBot="1" x14ac:dyDescent="0.4">
      <c r="A12098" s="267"/>
      <c r="B12098" s="250" t="e">
        <f>VLOOKUP(A12098,Lists!B:C,2,FALSE)</f>
        <v>#N/A</v>
      </c>
      <c r="C12098" s="278" t="e">
        <f>VLOOKUP(A12098,Lists!B:D,3,FALSE)</f>
        <v>#N/A</v>
      </c>
      <c r="D12098" s="267"/>
      <c r="E12098" s="267"/>
      <c r="F12098" s="267"/>
      <c r="G12098" s="267"/>
      <c r="H12098" s="249" t="b">
        <f t="shared" si="399"/>
        <v>0</v>
      </c>
      <c r="I12098" s="267"/>
      <c r="J12098" s="267"/>
      <c r="K12098" s="278" t="e">
        <f t="shared" si="398"/>
        <v>#N/A</v>
      </c>
      <c r="L12098" s="280"/>
      <c r="M12098" s="267"/>
    </row>
    <row r="12099" spans="1:13" s="269" customFormat="1" ht="15.5" hidden="1" thickTop="1" thickBot="1" x14ac:dyDescent="0.4">
      <c r="A12099" s="268"/>
      <c r="B12099" s="249" t="e">
        <f>VLOOKUP(A12099,Lists!B:C,2,FALSE)</f>
        <v>#N/A</v>
      </c>
      <c r="C12099" s="277" t="e">
        <f>VLOOKUP(A12099,Lists!B:D,3,FALSE)</f>
        <v>#N/A</v>
      </c>
      <c r="D12099" s="268"/>
      <c r="E12099" s="268"/>
      <c r="F12099" s="268"/>
      <c r="G12099" s="268"/>
      <c r="H12099" s="250" t="b">
        <f t="shared" si="399"/>
        <v>0</v>
      </c>
      <c r="I12099" s="268"/>
      <c r="J12099" s="268"/>
      <c r="K12099" s="278" t="e">
        <f t="shared" si="398"/>
        <v>#N/A</v>
      </c>
      <c r="L12099" s="279"/>
      <c r="M12099" s="268"/>
    </row>
    <row r="12100" spans="1:13" s="269" customFormat="1" ht="15.5" hidden="1" thickTop="1" thickBot="1" x14ac:dyDescent="0.4">
      <c r="A12100" s="267"/>
      <c r="B12100" s="250" t="e">
        <f>VLOOKUP(A12100,Lists!B:C,2,FALSE)</f>
        <v>#N/A</v>
      </c>
      <c r="C12100" s="278" t="e">
        <f>VLOOKUP(A12100,Lists!B:D,3,FALSE)</f>
        <v>#N/A</v>
      </c>
      <c r="D12100" s="267"/>
      <c r="E12100" s="267"/>
      <c r="F12100" s="267"/>
      <c r="G12100" s="267"/>
      <c r="H12100" s="249" t="b">
        <f t="shared" si="399"/>
        <v>0</v>
      </c>
      <c r="I12100" s="267"/>
      <c r="J12100" s="267"/>
      <c r="K12100" s="278" t="e">
        <f t="shared" si="398"/>
        <v>#N/A</v>
      </c>
      <c r="L12100" s="280"/>
      <c r="M12100" s="267"/>
    </row>
    <row r="12101" spans="1:13" s="269" customFormat="1" ht="15.5" hidden="1" thickTop="1" thickBot="1" x14ac:dyDescent="0.4">
      <c r="A12101" s="268"/>
      <c r="B12101" s="249" t="e">
        <f>VLOOKUP(A12101,Lists!B:C,2,FALSE)</f>
        <v>#N/A</v>
      </c>
      <c r="C12101" s="277" t="e">
        <f>VLOOKUP(A12101,Lists!B:D,3,FALSE)</f>
        <v>#N/A</v>
      </c>
      <c r="D12101" s="268"/>
      <c r="E12101" s="268"/>
      <c r="F12101" s="268"/>
      <c r="G12101" s="268"/>
      <c r="H12101" s="250" t="b">
        <f t="shared" si="399"/>
        <v>0</v>
      </c>
      <c r="I12101" s="268"/>
      <c r="J12101" s="268"/>
      <c r="K12101" s="278" t="e">
        <f t="shared" si="398"/>
        <v>#N/A</v>
      </c>
      <c r="L12101" s="279"/>
      <c r="M12101" s="268"/>
    </row>
    <row r="12102" spans="1:13" s="269" customFormat="1" ht="15.5" hidden="1" thickTop="1" thickBot="1" x14ac:dyDescent="0.4">
      <c r="A12102" s="267"/>
      <c r="B12102" s="250" t="e">
        <f>VLOOKUP(A12102,Lists!B:C,2,FALSE)</f>
        <v>#N/A</v>
      </c>
      <c r="C12102" s="278" t="e">
        <f>VLOOKUP(A12102,Lists!B:D,3,FALSE)</f>
        <v>#N/A</v>
      </c>
      <c r="D12102" s="267"/>
      <c r="E12102" s="267"/>
      <c r="F12102" s="267"/>
      <c r="G12102" s="267"/>
      <c r="H12102" s="249" t="b">
        <f t="shared" si="399"/>
        <v>0</v>
      </c>
      <c r="I12102" s="267"/>
      <c r="J12102" s="267"/>
      <c r="K12102" s="278" t="e">
        <f t="shared" si="398"/>
        <v>#N/A</v>
      </c>
      <c r="L12102" s="280"/>
      <c r="M12102" s="267"/>
    </row>
    <row r="12103" spans="1:13" s="269" customFormat="1" ht="15.5" hidden="1" thickTop="1" thickBot="1" x14ac:dyDescent="0.4">
      <c r="A12103" s="268"/>
      <c r="B12103" s="249" t="e">
        <f>VLOOKUP(A12103,Lists!B:C,2,FALSE)</f>
        <v>#N/A</v>
      </c>
      <c r="C12103" s="277" t="e">
        <f>VLOOKUP(A12103,Lists!B:D,3,FALSE)</f>
        <v>#N/A</v>
      </c>
      <c r="D12103" s="268"/>
      <c r="E12103" s="268"/>
      <c r="F12103" s="268"/>
      <c r="G12103" s="268"/>
      <c r="H12103" s="250" t="b">
        <f t="shared" si="399"/>
        <v>0</v>
      </c>
      <c r="I12103" s="268"/>
      <c r="J12103" s="268"/>
      <c r="K12103" s="278" t="e">
        <f t="shared" si="398"/>
        <v>#N/A</v>
      </c>
      <c r="L12103" s="279"/>
      <c r="M12103" s="268"/>
    </row>
    <row r="12104" spans="1:13" s="269" customFormat="1" ht="15.5" hidden="1" thickTop="1" thickBot="1" x14ac:dyDescent="0.4">
      <c r="A12104" s="267"/>
      <c r="B12104" s="250" t="e">
        <f>VLOOKUP(A12104,Lists!B:C,2,FALSE)</f>
        <v>#N/A</v>
      </c>
      <c r="C12104" s="278" t="e">
        <f>VLOOKUP(A12104,Lists!B:D,3,FALSE)</f>
        <v>#N/A</v>
      </c>
      <c r="D12104" s="267"/>
      <c r="E12104" s="267"/>
      <c r="F12104" s="267"/>
      <c r="G12104" s="267"/>
      <c r="H12104" s="249" t="b">
        <f t="shared" si="399"/>
        <v>0</v>
      </c>
      <c r="I12104" s="267"/>
      <c r="J12104" s="267"/>
      <c r="K12104" s="278" t="e">
        <f t="shared" si="398"/>
        <v>#N/A</v>
      </c>
      <c r="L12104" s="280"/>
      <c r="M12104" s="267"/>
    </row>
    <row r="12105" spans="1:13" s="269" customFormat="1" ht="15.5" hidden="1" thickTop="1" thickBot="1" x14ac:dyDescent="0.4">
      <c r="A12105" s="268"/>
      <c r="B12105" s="249" t="e">
        <f>VLOOKUP(A12105,Lists!B:C,2,FALSE)</f>
        <v>#N/A</v>
      </c>
      <c r="C12105" s="277" t="e">
        <f>VLOOKUP(A12105,Lists!B:D,3,FALSE)</f>
        <v>#N/A</v>
      </c>
      <c r="D12105" s="268"/>
      <c r="E12105" s="268"/>
      <c r="F12105" s="268"/>
      <c r="G12105" s="268"/>
      <c r="H12105" s="250" t="b">
        <f t="shared" si="399"/>
        <v>0</v>
      </c>
      <c r="I12105" s="268"/>
      <c r="J12105" s="268"/>
      <c r="K12105" s="278" t="e">
        <f t="shared" si="398"/>
        <v>#N/A</v>
      </c>
      <c r="L12105" s="279"/>
      <c r="M12105" s="268"/>
    </row>
    <row r="12106" spans="1:13" s="269" customFormat="1" ht="15.5" hidden="1" thickTop="1" thickBot="1" x14ac:dyDescent="0.4">
      <c r="A12106" s="267"/>
      <c r="B12106" s="250" t="e">
        <f>VLOOKUP(A12106,Lists!B:C,2,FALSE)</f>
        <v>#N/A</v>
      </c>
      <c r="C12106" s="278" t="e">
        <f>VLOOKUP(A12106,Lists!B:D,3,FALSE)</f>
        <v>#N/A</v>
      </c>
      <c r="D12106" s="267"/>
      <c r="E12106" s="267"/>
      <c r="F12106" s="267"/>
      <c r="G12106" s="267"/>
      <c r="H12106" s="249" t="b">
        <f t="shared" si="399"/>
        <v>0</v>
      </c>
      <c r="I12106" s="267"/>
      <c r="J12106" s="267"/>
      <c r="K12106" s="278" t="e">
        <f t="shared" si="398"/>
        <v>#N/A</v>
      </c>
      <c r="L12106" s="280"/>
      <c r="M12106" s="267"/>
    </row>
    <row r="12107" spans="1:13" s="269" customFormat="1" ht="15.5" hidden="1" thickTop="1" thickBot="1" x14ac:dyDescent="0.4">
      <c r="A12107" s="268"/>
      <c r="B12107" s="249" t="e">
        <f>VLOOKUP(A12107,Lists!B:C,2,FALSE)</f>
        <v>#N/A</v>
      </c>
      <c r="C12107" s="277" t="e">
        <f>VLOOKUP(A12107,Lists!B:D,3,FALSE)</f>
        <v>#N/A</v>
      </c>
      <c r="D12107" s="268"/>
      <c r="E12107" s="268"/>
      <c r="F12107" s="268"/>
      <c r="G12107" s="268"/>
      <c r="H12107" s="250" t="b">
        <f t="shared" si="399"/>
        <v>0</v>
      </c>
      <c r="I12107" s="268"/>
      <c r="J12107" s="268"/>
      <c r="K12107" s="278" t="e">
        <f t="shared" si="398"/>
        <v>#N/A</v>
      </c>
      <c r="L12107" s="279"/>
      <c r="M12107" s="268"/>
    </row>
    <row r="12108" spans="1:13" s="269" customFormat="1" ht="15.5" hidden="1" thickTop="1" thickBot="1" x14ac:dyDescent="0.4">
      <c r="A12108" s="267"/>
      <c r="B12108" s="250" t="e">
        <f>VLOOKUP(A12108,Lists!B:C,2,FALSE)</f>
        <v>#N/A</v>
      </c>
      <c r="C12108" s="278" t="e">
        <f>VLOOKUP(A12108,Lists!B:D,3,FALSE)</f>
        <v>#N/A</v>
      </c>
      <c r="D12108" s="267"/>
      <c r="E12108" s="267"/>
      <c r="F12108" s="267"/>
      <c r="G12108" s="267"/>
      <c r="H12108" s="249" t="b">
        <f t="shared" si="399"/>
        <v>0</v>
      </c>
      <c r="I12108" s="267"/>
      <c r="J12108" s="267"/>
      <c r="K12108" s="278" t="e">
        <f t="shared" si="398"/>
        <v>#N/A</v>
      </c>
      <c r="L12108" s="280"/>
      <c r="M12108" s="267"/>
    </row>
    <row r="12109" spans="1:13" s="269" customFormat="1" ht="15.5" hidden="1" thickTop="1" thickBot="1" x14ac:dyDescent="0.4">
      <c r="A12109" s="268"/>
      <c r="B12109" s="249" t="e">
        <f>VLOOKUP(A12109,Lists!B:C,2,FALSE)</f>
        <v>#N/A</v>
      </c>
      <c r="C12109" s="277" t="e">
        <f>VLOOKUP(A12109,Lists!B:D,3,FALSE)</f>
        <v>#N/A</v>
      </c>
      <c r="D12109" s="268"/>
      <c r="E12109" s="268"/>
      <c r="F12109" s="268"/>
      <c r="G12109" s="268"/>
      <c r="H12109" s="250" t="b">
        <f t="shared" si="399"/>
        <v>0</v>
      </c>
      <c r="I12109" s="268"/>
      <c r="J12109" s="268"/>
      <c r="K12109" s="278" t="e">
        <f t="shared" si="398"/>
        <v>#N/A</v>
      </c>
      <c r="L12109" s="279"/>
      <c r="M12109" s="268"/>
    </row>
    <row r="12110" spans="1:13" s="269" customFormat="1" ht="15.5" hidden="1" thickTop="1" thickBot="1" x14ac:dyDescent="0.4">
      <c r="A12110" s="267"/>
      <c r="B12110" s="250" t="e">
        <f>VLOOKUP(A12110,Lists!B:C,2,FALSE)</f>
        <v>#N/A</v>
      </c>
      <c r="C12110" s="278" t="e">
        <f>VLOOKUP(A12110,Lists!B:D,3,FALSE)</f>
        <v>#N/A</v>
      </c>
      <c r="D12110" s="267"/>
      <c r="E12110" s="267"/>
      <c r="F12110" s="267"/>
      <c r="G12110" s="267"/>
      <c r="H12110" s="249" t="b">
        <f t="shared" si="399"/>
        <v>0</v>
      </c>
      <c r="I12110" s="267"/>
      <c r="J12110" s="267"/>
      <c r="K12110" s="278" t="e">
        <f t="shared" si="398"/>
        <v>#N/A</v>
      </c>
      <c r="L12110" s="280"/>
      <c r="M12110" s="267"/>
    </row>
    <row r="12111" spans="1:13" s="269" customFormat="1" ht="15.5" hidden="1" thickTop="1" thickBot="1" x14ac:dyDescent="0.4">
      <c r="A12111" s="268"/>
      <c r="B12111" s="249" t="e">
        <f>VLOOKUP(A12111,Lists!B:C,2,FALSE)</f>
        <v>#N/A</v>
      </c>
      <c r="C12111" s="277" t="e">
        <f>VLOOKUP(A12111,Lists!B:D,3,FALSE)</f>
        <v>#N/A</v>
      </c>
      <c r="D12111" s="268"/>
      <c r="E12111" s="268"/>
      <c r="F12111" s="268"/>
      <c r="G12111" s="268"/>
      <c r="H12111" s="250" t="b">
        <f t="shared" si="399"/>
        <v>0</v>
      </c>
      <c r="I12111" s="268"/>
      <c r="J12111" s="268"/>
      <c r="K12111" s="278" t="e">
        <f t="shared" si="398"/>
        <v>#N/A</v>
      </c>
      <c r="L12111" s="279"/>
      <c r="M12111" s="268"/>
    </row>
    <row r="12112" spans="1:13" s="269" customFormat="1" ht="15.5" hidden="1" thickTop="1" thickBot="1" x14ac:dyDescent="0.4">
      <c r="A12112" s="267"/>
      <c r="B12112" s="250" t="e">
        <f>VLOOKUP(A12112,Lists!B:C,2,FALSE)</f>
        <v>#N/A</v>
      </c>
      <c r="C12112" s="278" t="e">
        <f>VLOOKUP(A12112,Lists!B:D,3,FALSE)</f>
        <v>#N/A</v>
      </c>
      <c r="D12112" s="267"/>
      <c r="E12112" s="267"/>
      <c r="F12112" s="267"/>
      <c r="G12112" s="267"/>
      <c r="H12112" s="249" t="b">
        <f t="shared" si="399"/>
        <v>0</v>
      </c>
      <c r="I12112" s="267"/>
      <c r="J12112" s="267"/>
      <c r="K12112" s="278" t="e">
        <f t="shared" si="398"/>
        <v>#N/A</v>
      </c>
      <c r="L12112" s="280"/>
      <c r="M12112" s="267"/>
    </row>
    <row r="12113" spans="1:13" s="269" customFormat="1" ht="15.5" hidden="1" thickTop="1" thickBot="1" x14ac:dyDescent="0.4">
      <c r="A12113" s="268"/>
      <c r="B12113" s="249" t="e">
        <f>VLOOKUP(A12113,Lists!B:C,2,FALSE)</f>
        <v>#N/A</v>
      </c>
      <c r="C12113" s="277" t="e">
        <f>VLOOKUP(A12113,Lists!B:D,3,FALSE)</f>
        <v>#N/A</v>
      </c>
      <c r="D12113" s="268"/>
      <c r="E12113" s="268"/>
      <c r="F12113" s="268"/>
      <c r="G12113" s="268"/>
      <c r="H12113" s="250" t="b">
        <f t="shared" si="399"/>
        <v>0</v>
      </c>
      <c r="I12113" s="268"/>
      <c r="J12113" s="268"/>
      <c r="K12113" s="278" t="e">
        <f t="shared" si="398"/>
        <v>#N/A</v>
      </c>
      <c r="L12113" s="279"/>
      <c r="M12113" s="268"/>
    </row>
    <row r="12114" spans="1:13" s="269" customFormat="1" ht="15.5" hidden="1" thickTop="1" thickBot="1" x14ac:dyDescent="0.4">
      <c r="A12114" s="267"/>
      <c r="B12114" s="250" t="e">
        <f>VLOOKUP(A12114,Lists!B:C,2,FALSE)</f>
        <v>#N/A</v>
      </c>
      <c r="C12114" s="278" t="e">
        <f>VLOOKUP(A12114,Lists!B:D,3,FALSE)</f>
        <v>#N/A</v>
      </c>
      <c r="D12114" s="267"/>
      <c r="E12114" s="267"/>
      <c r="F12114" s="267"/>
      <c r="G12114" s="267"/>
      <c r="H12114" s="249" t="b">
        <f t="shared" si="399"/>
        <v>0</v>
      </c>
      <c r="I12114" s="267"/>
      <c r="J12114" s="267"/>
      <c r="K12114" s="278" t="e">
        <f t="shared" si="398"/>
        <v>#N/A</v>
      </c>
      <c r="L12114" s="280"/>
      <c r="M12114" s="267"/>
    </row>
    <row r="12115" spans="1:13" s="269" customFormat="1" ht="15.5" hidden="1" thickTop="1" thickBot="1" x14ac:dyDescent="0.4">
      <c r="A12115" s="268"/>
      <c r="B12115" s="249" t="e">
        <f>VLOOKUP(A12115,Lists!B:C,2,FALSE)</f>
        <v>#N/A</v>
      </c>
      <c r="C12115" s="277" t="e">
        <f>VLOOKUP(A12115,Lists!B:D,3,FALSE)</f>
        <v>#N/A</v>
      </c>
      <c r="D12115" s="268"/>
      <c r="E12115" s="268"/>
      <c r="F12115" s="268"/>
      <c r="G12115" s="268"/>
      <c r="H12115" s="250" t="b">
        <f t="shared" si="399"/>
        <v>0</v>
      </c>
      <c r="I12115" s="268"/>
      <c r="J12115" s="268"/>
      <c r="K12115" s="278" t="e">
        <f t="shared" si="398"/>
        <v>#N/A</v>
      </c>
      <c r="L12115" s="279"/>
      <c r="M12115" s="268"/>
    </row>
    <row r="12116" spans="1:13" s="269" customFormat="1" ht="15.5" hidden="1" thickTop="1" thickBot="1" x14ac:dyDescent="0.4">
      <c r="A12116" s="267"/>
      <c r="B12116" s="250" t="e">
        <f>VLOOKUP(A12116,Lists!B:C,2,FALSE)</f>
        <v>#N/A</v>
      </c>
      <c r="C12116" s="278" t="e">
        <f>VLOOKUP(A12116,Lists!B:D,3,FALSE)</f>
        <v>#N/A</v>
      </c>
      <c r="D12116" s="267"/>
      <c r="E12116" s="267"/>
      <c r="F12116" s="267"/>
      <c r="G12116" s="267"/>
      <c r="H12116" s="249" t="b">
        <f t="shared" si="399"/>
        <v>0</v>
      </c>
      <c r="I12116" s="267"/>
      <c r="J12116" s="267"/>
      <c r="K12116" s="278" t="e">
        <f t="shared" si="398"/>
        <v>#N/A</v>
      </c>
      <c r="L12116" s="280"/>
      <c r="M12116" s="267"/>
    </row>
    <row r="12117" spans="1:13" s="269" customFormat="1" ht="15.5" hidden="1" thickTop="1" thickBot="1" x14ac:dyDescent="0.4">
      <c r="A12117" s="268"/>
      <c r="B12117" s="249" t="e">
        <f>VLOOKUP(A12117,Lists!B:C,2,FALSE)</f>
        <v>#N/A</v>
      </c>
      <c r="C12117" s="277" t="e">
        <f>VLOOKUP(A12117,Lists!B:D,3,FALSE)</f>
        <v>#N/A</v>
      </c>
      <c r="D12117" s="268"/>
      <c r="E12117" s="268"/>
      <c r="F12117" s="268"/>
      <c r="G12117" s="268"/>
      <c r="H12117" s="250" t="b">
        <f t="shared" si="399"/>
        <v>0</v>
      </c>
      <c r="I12117" s="268"/>
      <c r="J12117" s="268"/>
      <c r="K12117" s="278" t="e">
        <f t="shared" si="398"/>
        <v>#N/A</v>
      </c>
      <c r="L12117" s="279"/>
      <c r="M12117" s="268"/>
    </row>
    <row r="12118" spans="1:13" s="269" customFormat="1" ht="15.5" hidden="1" thickTop="1" thickBot="1" x14ac:dyDescent="0.4">
      <c r="A12118" s="267"/>
      <c r="B12118" s="250" t="e">
        <f>VLOOKUP(A12118,Lists!B:C,2,FALSE)</f>
        <v>#N/A</v>
      </c>
      <c r="C12118" s="278" t="e">
        <f>VLOOKUP(A12118,Lists!B:D,3,FALSE)</f>
        <v>#N/A</v>
      </c>
      <c r="D12118" s="267"/>
      <c r="E12118" s="267"/>
      <c r="F12118" s="267"/>
      <c r="G12118" s="267"/>
      <c r="H12118" s="249" t="b">
        <f t="shared" si="399"/>
        <v>0</v>
      </c>
      <c r="I12118" s="267"/>
      <c r="J12118" s="267"/>
      <c r="K12118" s="278" t="e">
        <f t="shared" si="398"/>
        <v>#N/A</v>
      </c>
      <c r="L12118" s="280"/>
      <c r="M12118" s="267"/>
    </row>
    <row r="12119" spans="1:13" s="269" customFormat="1" ht="15.5" hidden="1" thickTop="1" thickBot="1" x14ac:dyDescent="0.4">
      <c r="A12119" s="268"/>
      <c r="B12119" s="249" t="e">
        <f>VLOOKUP(A12119,Lists!B:C,2,FALSE)</f>
        <v>#N/A</v>
      </c>
      <c r="C12119" s="277" t="e">
        <f>VLOOKUP(A12119,Lists!B:D,3,FALSE)</f>
        <v>#N/A</v>
      </c>
      <c r="D12119" s="268"/>
      <c r="E12119" s="268"/>
      <c r="F12119" s="268"/>
      <c r="G12119" s="268"/>
      <c r="H12119" s="250" t="b">
        <f t="shared" si="399"/>
        <v>0</v>
      </c>
      <c r="I12119" s="268"/>
      <c r="J12119" s="268"/>
      <c r="K12119" s="278" t="e">
        <f t="shared" si="398"/>
        <v>#N/A</v>
      </c>
      <c r="L12119" s="279"/>
      <c r="M12119" s="268"/>
    </row>
    <row r="12120" spans="1:13" s="269" customFormat="1" ht="15.5" hidden="1" thickTop="1" thickBot="1" x14ac:dyDescent="0.4">
      <c r="A12120" s="267"/>
      <c r="B12120" s="250" t="e">
        <f>VLOOKUP(A12120,Lists!B:C,2,FALSE)</f>
        <v>#N/A</v>
      </c>
      <c r="C12120" s="278" t="e">
        <f>VLOOKUP(A12120,Lists!B:D,3,FALSE)</f>
        <v>#N/A</v>
      </c>
      <c r="D12120" s="267"/>
      <c r="E12120" s="267"/>
      <c r="F12120" s="267"/>
      <c r="G12120" s="267"/>
      <c r="H12120" s="249" t="b">
        <f t="shared" si="399"/>
        <v>0</v>
      </c>
      <c r="I12120" s="267"/>
      <c r="J12120" s="267"/>
      <c r="K12120" s="278" t="e">
        <f t="shared" si="398"/>
        <v>#N/A</v>
      </c>
      <c r="L12120" s="280"/>
      <c r="M12120" s="267"/>
    </row>
    <row r="12121" spans="1:13" s="269" customFormat="1" ht="15.5" hidden="1" thickTop="1" thickBot="1" x14ac:dyDescent="0.4">
      <c r="A12121" s="268"/>
      <c r="B12121" s="249" t="e">
        <f>VLOOKUP(A12121,Lists!B:C,2,FALSE)</f>
        <v>#N/A</v>
      </c>
      <c r="C12121" s="277" t="e">
        <f>VLOOKUP(A12121,Lists!B:D,3,FALSE)</f>
        <v>#N/A</v>
      </c>
      <c r="D12121" s="268"/>
      <c r="E12121" s="268"/>
      <c r="F12121" s="268"/>
      <c r="G12121" s="268"/>
      <c r="H12121" s="250" t="b">
        <f t="shared" si="399"/>
        <v>0</v>
      </c>
      <c r="I12121" s="268"/>
      <c r="J12121" s="268"/>
      <c r="K12121" s="278" t="e">
        <f t="shared" si="398"/>
        <v>#N/A</v>
      </c>
      <c r="L12121" s="279"/>
      <c r="M12121" s="268"/>
    </row>
    <row r="12122" spans="1:13" s="269" customFormat="1" ht="15.5" hidden="1" thickTop="1" thickBot="1" x14ac:dyDescent="0.4">
      <c r="A12122" s="267"/>
      <c r="B12122" s="250" t="e">
        <f>VLOOKUP(A12122,Lists!B:C,2,FALSE)</f>
        <v>#N/A</v>
      </c>
      <c r="C12122" s="278" t="e">
        <f>VLOOKUP(A12122,Lists!B:D,3,FALSE)</f>
        <v>#N/A</v>
      </c>
      <c r="D12122" s="267"/>
      <c r="E12122" s="267"/>
      <c r="F12122" s="267"/>
      <c r="G12122" s="267"/>
      <c r="H12122" s="249" t="b">
        <f t="shared" si="399"/>
        <v>0</v>
      </c>
      <c r="I12122" s="267"/>
      <c r="J12122" s="267"/>
      <c r="K12122" s="278" t="e">
        <f t="shared" si="398"/>
        <v>#N/A</v>
      </c>
      <c r="L12122" s="280"/>
      <c r="M12122" s="267"/>
    </row>
    <row r="12123" spans="1:13" s="269" customFormat="1" ht="15.5" hidden="1" thickTop="1" thickBot="1" x14ac:dyDescent="0.4">
      <c r="A12123" s="268"/>
      <c r="B12123" s="249" t="e">
        <f>VLOOKUP(A12123,Lists!B:C,2,FALSE)</f>
        <v>#N/A</v>
      </c>
      <c r="C12123" s="277" t="e">
        <f>VLOOKUP(A12123,Lists!B:D,3,FALSE)</f>
        <v>#N/A</v>
      </c>
      <c r="D12123" s="268"/>
      <c r="E12123" s="268"/>
      <c r="F12123" s="268"/>
      <c r="G12123" s="268"/>
      <c r="H12123" s="250" t="b">
        <f t="shared" si="399"/>
        <v>0</v>
      </c>
      <c r="I12123" s="268"/>
      <c r="J12123" s="268"/>
      <c r="K12123" s="278" t="e">
        <f t="shared" si="398"/>
        <v>#N/A</v>
      </c>
      <c r="L12123" s="279"/>
      <c r="M12123" s="268"/>
    </row>
    <row r="12124" spans="1:13" s="269" customFormat="1" ht="15.5" hidden="1" thickTop="1" thickBot="1" x14ac:dyDescent="0.4">
      <c r="A12124" s="267"/>
      <c r="B12124" s="250" t="e">
        <f>VLOOKUP(A12124,Lists!B:C,2,FALSE)</f>
        <v>#N/A</v>
      </c>
      <c r="C12124" s="278" t="e">
        <f>VLOOKUP(A12124,Lists!B:D,3,FALSE)</f>
        <v>#N/A</v>
      </c>
      <c r="D12124" s="267"/>
      <c r="E12124" s="267"/>
      <c r="F12124" s="267"/>
      <c r="G12124" s="267"/>
      <c r="H12124" s="249" t="b">
        <f t="shared" si="399"/>
        <v>0</v>
      </c>
      <c r="I12124" s="267"/>
      <c r="J12124" s="267"/>
      <c r="K12124" s="278" t="e">
        <f t="shared" si="398"/>
        <v>#N/A</v>
      </c>
      <c r="L12124" s="280"/>
      <c r="M12124" s="267"/>
    </row>
    <row r="12125" spans="1:13" s="269" customFormat="1" ht="15.5" hidden="1" thickTop="1" thickBot="1" x14ac:dyDescent="0.4">
      <c r="A12125" s="268"/>
      <c r="B12125" s="249" t="e">
        <f>VLOOKUP(A12125,Lists!B:C,2,FALSE)</f>
        <v>#N/A</v>
      </c>
      <c r="C12125" s="277" t="e">
        <f>VLOOKUP(A12125,Lists!B:D,3,FALSE)</f>
        <v>#N/A</v>
      </c>
      <c r="D12125" s="268"/>
      <c r="E12125" s="268"/>
      <c r="F12125" s="268"/>
      <c r="G12125" s="268"/>
      <c r="H12125" s="250" t="b">
        <f t="shared" si="399"/>
        <v>0</v>
      </c>
      <c r="I12125" s="268"/>
      <c r="J12125" s="268"/>
      <c r="K12125" s="278" t="e">
        <f t="shared" si="398"/>
        <v>#N/A</v>
      </c>
      <c r="L12125" s="279"/>
      <c r="M12125" s="268"/>
    </row>
    <row r="12126" spans="1:13" s="269" customFormat="1" ht="15.5" hidden="1" thickTop="1" thickBot="1" x14ac:dyDescent="0.4">
      <c r="A12126" s="267"/>
      <c r="B12126" s="250" t="e">
        <f>VLOOKUP(A12126,Lists!B:C,2,FALSE)</f>
        <v>#N/A</v>
      </c>
      <c r="C12126" s="278" t="e">
        <f>VLOOKUP(A12126,Lists!B:D,3,FALSE)</f>
        <v>#N/A</v>
      </c>
      <c r="D12126" s="267"/>
      <c r="E12126" s="267"/>
      <c r="F12126" s="267"/>
      <c r="G12126" s="267"/>
      <c r="H12126" s="249" t="b">
        <f t="shared" si="399"/>
        <v>0</v>
      </c>
      <c r="I12126" s="267"/>
      <c r="J12126" s="267"/>
      <c r="K12126" s="278" t="e">
        <f t="shared" si="398"/>
        <v>#N/A</v>
      </c>
      <c r="L12126" s="280"/>
      <c r="M12126" s="267"/>
    </row>
    <row r="12127" spans="1:13" s="269" customFormat="1" ht="15.5" hidden="1" thickTop="1" thickBot="1" x14ac:dyDescent="0.4">
      <c r="A12127" s="268"/>
      <c r="B12127" s="249" t="e">
        <f>VLOOKUP(A12127,Lists!B:C,2,FALSE)</f>
        <v>#N/A</v>
      </c>
      <c r="C12127" s="277" t="e">
        <f>VLOOKUP(A12127,Lists!B:D,3,FALSE)</f>
        <v>#N/A</v>
      </c>
      <c r="D12127" s="268"/>
      <c r="E12127" s="268"/>
      <c r="F12127" s="268"/>
      <c r="G12127" s="268"/>
      <c r="H12127" s="250" t="b">
        <f t="shared" si="399"/>
        <v>0</v>
      </c>
      <c r="I12127" s="268"/>
      <c r="J12127" s="268"/>
      <c r="K12127" s="278" t="e">
        <f t="shared" si="398"/>
        <v>#N/A</v>
      </c>
      <c r="L12127" s="279"/>
      <c r="M12127" s="268"/>
    </row>
    <row r="12128" spans="1:13" s="269" customFormat="1" ht="15.5" hidden="1" thickTop="1" thickBot="1" x14ac:dyDescent="0.4">
      <c r="A12128" s="267"/>
      <c r="B12128" s="250" t="e">
        <f>VLOOKUP(A12128,Lists!B:C,2,FALSE)</f>
        <v>#N/A</v>
      </c>
      <c r="C12128" s="278" t="e">
        <f>VLOOKUP(A12128,Lists!B:D,3,FALSE)</f>
        <v>#N/A</v>
      </c>
      <c r="D12128" s="267"/>
      <c r="E12128" s="267"/>
      <c r="F12128" s="267"/>
      <c r="G12128" s="267"/>
      <c r="H12128" s="249" t="b">
        <f t="shared" si="399"/>
        <v>0</v>
      </c>
      <c r="I12128" s="267"/>
      <c r="J12128" s="267"/>
      <c r="K12128" s="278" t="e">
        <f t="shared" si="398"/>
        <v>#N/A</v>
      </c>
      <c r="L12128" s="280"/>
      <c r="M12128" s="267"/>
    </row>
    <row r="12129" spans="1:13" s="269" customFormat="1" ht="15.5" hidden="1" thickTop="1" thickBot="1" x14ac:dyDescent="0.4">
      <c r="A12129" s="268"/>
      <c r="B12129" s="249" t="e">
        <f>VLOOKUP(A12129,Lists!B:C,2,FALSE)</f>
        <v>#N/A</v>
      </c>
      <c r="C12129" s="277" t="e">
        <f>VLOOKUP(A12129,Lists!B:D,3,FALSE)</f>
        <v>#N/A</v>
      </c>
      <c r="D12129" s="268"/>
      <c r="E12129" s="268"/>
      <c r="F12129" s="268"/>
      <c r="G12129" s="268"/>
      <c r="H12129" s="250" t="b">
        <f t="shared" si="399"/>
        <v>0</v>
      </c>
      <c r="I12129" s="268"/>
      <c r="J12129" s="268"/>
      <c r="K12129" s="278" t="e">
        <f t="shared" si="398"/>
        <v>#N/A</v>
      </c>
      <c r="L12129" s="279"/>
      <c r="M12129" s="268"/>
    </row>
    <row r="12130" spans="1:13" s="269" customFormat="1" ht="15.5" hidden="1" thickTop="1" thickBot="1" x14ac:dyDescent="0.4">
      <c r="A12130" s="267"/>
      <c r="B12130" s="250" t="e">
        <f>VLOOKUP(A12130,Lists!B:C,2,FALSE)</f>
        <v>#N/A</v>
      </c>
      <c r="C12130" s="278" t="e">
        <f>VLOOKUP(A12130,Lists!B:D,3,FALSE)</f>
        <v>#N/A</v>
      </c>
      <c r="D12130" s="267"/>
      <c r="E12130" s="267"/>
      <c r="F12130" s="267"/>
      <c r="G12130" s="267"/>
      <c r="H12130" s="249" t="b">
        <f t="shared" si="399"/>
        <v>0</v>
      </c>
      <c r="I12130" s="267"/>
      <c r="J12130" s="267"/>
      <c r="K12130" s="278" t="e">
        <f t="shared" si="398"/>
        <v>#N/A</v>
      </c>
      <c r="L12130" s="280"/>
      <c r="M12130" s="267"/>
    </row>
    <row r="12131" spans="1:13" s="269" customFormat="1" ht="15.5" hidden="1" thickTop="1" thickBot="1" x14ac:dyDescent="0.4">
      <c r="A12131" s="268"/>
      <c r="B12131" s="249" t="e">
        <f>VLOOKUP(A12131,Lists!B:C,2,FALSE)</f>
        <v>#N/A</v>
      </c>
      <c r="C12131" s="277" t="e">
        <f>VLOOKUP(A12131,Lists!B:D,3,FALSE)</f>
        <v>#N/A</v>
      </c>
      <c r="D12131" s="268"/>
      <c r="E12131" s="268"/>
      <c r="F12131" s="268"/>
      <c r="G12131" s="268"/>
      <c r="H12131" s="250" t="b">
        <f t="shared" si="399"/>
        <v>0</v>
      </c>
      <c r="I12131" s="268"/>
      <c r="J12131" s="268"/>
      <c r="K12131" s="278" t="e">
        <f t="shared" si="398"/>
        <v>#N/A</v>
      </c>
      <c r="L12131" s="279"/>
      <c r="M12131" s="268"/>
    </row>
    <row r="12132" spans="1:13" s="269" customFormat="1" ht="15.5" hidden="1" thickTop="1" thickBot="1" x14ac:dyDescent="0.4">
      <c r="A12132" s="267"/>
      <c r="B12132" s="250" t="e">
        <f>VLOOKUP(A12132,Lists!B:C,2,FALSE)</f>
        <v>#N/A</v>
      </c>
      <c r="C12132" s="278" t="e">
        <f>VLOOKUP(A12132,Lists!B:D,3,FALSE)</f>
        <v>#N/A</v>
      </c>
      <c r="D12132" s="267"/>
      <c r="E12132" s="267"/>
      <c r="F12132" s="267"/>
      <c r="G12132" s="267"/>
      <c r="H12132" s="249" t="b">
        <f t="shared" si="399"/>
        <v>0</v>
      </c>
      <c r="I12132" s="267"/>
      <c r="J12132" s="267"/>
      <c r="K12132" s="278" t="e">
        <f t="shared" si="398"/>
        <v>#N/A</v>
      </c>
      <c r="L12132" s="280"/>
      <c r="M12132" s="267"/>
    </row>
    <row r="12133" spans="1:13" s="269" customFormat="1" ht="15.5" hidden="1" thickTop="1" thickBot="1" x14ac:dyDescent="0.4">
      <c r="A12133" s="268"/>
      <c r="B12133" s="249" t="e">
        <f>VLOOKUP(A12133,Lists!B:C,2,FALSE)</f>
        <v>#N/A</v>
      </c>
      <c r="C12133" s="277" t="e">
        <f>VLOOKUP(A12133,Lists!B:D,3,FALSE)</f>
        <v>#N/A</v>
      </c>
      <c r="D12133" s="268"/>
      <c r="E12133" s="268"/>
      <c r="F12133" s="268"/>
      <c r="G12133" s="268"/>
      <c r="H12133" s="250" t="b">
        <f t="shared" si="399"/>
        <v>0</v>
      </c>
      <c r="I12133" s="268"/>
      <c r="J12133" s="268"/>
      <c r="K12133" s="278" t="e">
        <f t="shared" si="398"/>
        <v>#N/A</v>
      </c>
      <c r="L12133" s="279"/>
      <c r="M12133" s="268"/>
    </row>
    <row r="12134" spans="1:13" s="269" customFormat="1" ht="15.5" hidden="1" thickTop="1" thickBot="1" x14ac:dyDescent="0.4">
      <c r="A12134" s="267"/>
      <c r="B12134" s="250" t="e">
        <f>VLOOKUP(A12134,Lists!B:C,2,FALSE)</f>
        <v>#N/A</v>
      </c>
      <c r="C12134" s="278" t="e">
        <f>VLOOKUP(A12134,Lists!B:D,3,FALSE)</f>
        <v>#N/A</v>
      </c>
      <c r="D12134" s="267"/>
      <c r="E12134" s="267"/>
      <c r="F12134" s="267"/>
      <c r="G12134" s="267"/>
      <c r="H12134" s="249" t="b">
        <f t="shared" si="399"/>
        <v>0</v>
      </c>
      <c r="I12134" s="267"/>
      <c r="J12134" s="267"/>
      <c r="K12134" s="278" t="e">
        <f t="shared" si="398"/>
        <v>#N/A</v>
      </c>
      <c r="L12134" s="280"/>
      <c r="M12134" s="267"/>
    </row>
    <row r="12135" spans="1:13" s="269" customFormat="1" ht="15.5" hidden="1" thickTop="1" thickBot="1" x14ac:dyDescent="0.4">
      <c r="A12135" s="268"/>
      <c r="B12135" s="249" t="e">
        <f>VLOOKUP(A12135,Lists!B:C,2,FALSE)</f>
        <v>#N/A</v>
      </c>
      <c r="C12135" s="277" t="e">
        <f>VLOOKUP(A12135,Lists!B:D,3,FALSE)</f>
        <v>#N/A</v>
      </c>
      <c r="D12135" s="268"/>
      <c r="E12135" s="268"/>
      <c r="F12135" s="268"/>
      <c r="G12135" s="268"/>
      <c r="H12135" s="250" t="b">
        <f t="shared" si="399"/>
        <v>0</v>
      </c>
      <c r="I12135" s="268"/>
      <c r="J12135" s="268"/>
      <c r="K12135" s="278" t="e">
        <f t="shared" si="398"/>
        <v>#N/A</v>
      </c>
      <c r="L12135" s="279"/>
      <c r="M12135" s="268"/>
    </row>
    <row r="12136" spans="1:13" s="269" customFormat="1" ht="15.5" hidden="1" thickTop="1" thickBot="1" x14ac:dyDescent="0.4">
      <c r="A12136" s="267"/>
      <c r="B12136" s="250" t="e">
        <f>VLOOKUP(A12136,Lists!B:C,2,FALSE)</f>
        <v>#N/A</v>
      </c>
      <c r="C12136" s="278" t="e">
        <f>VLOOKUP(A12136,Lists!B:D,3,FALSE)</f>
        <v>#N/A</v>
      </c>
      <c r="D12136" s="267"/>
      <c r="E12136" s="267"/>
      <c r="F12136" s="267"/>
      <c r="G12136" s="267"/>
      <c r="H12136" s="249" t="b">
        <f t="shared" si="399"/>
        <v>0</v>
      </c>
      <c r="I12136" s="267"/>
      <c r="J12136" s="267"/>
      <c r="K12136" s="278" t="e">
        <f t="shared" si="398"/>
        <v>#N/A</v>
      </c>
      <c r="L12136" s="280"/>
      <c r="M12136" s="267"/>
    </row>
    <row r="12137" spans="1:13" s="269" customFormat="1" ht="15.5" hidden="1" thickTop="1" thickBot="1" x14ac:dyDescent="0.4">
      <c r="A12137" s="268"/>
      <c r="B12137" s="249" t="e">
        <f>VLOOKUP(A12137,Lists!B:C,2,FALSE)</f>
        <v>#N/A</v>
      </c>
      <c r="C12137" s="277" t="e">
        <f>VLOOKUP(A12137,Lists!B:D,3,FALSE)</f>
        <v>#N/A</v>
      </c>
      <c r="D12137" s="268"/>
      <c r="E12137" s="268"/>
      <c r="F12137" s="268"/>
      <c r="G12137" s="268"/>
      <c r="H12137" s="250" t="b">
        <f t="shared" si="399"/>
        <v>0</v>
      </c>
      <c r="I12137" s="268"/>
      <c r="J12137" s="268"/>
      <c r="K12137" s="278" t="e">
        <f t="shared" si="398"/>
        <v>#N/A</v>
      </c>
      <c r="L12137" s="279"/>
      <c r="M12137" s="268"/>
    </row>
    <row r="12138" spans="1:13" s="269" customFormat="1" ht="15.5" hidden="1" thickTop="1" thickBot="1" x14ac:dyDescent="0.4">
      <c r="A12138" s="267"/>
      <c r="B12138" s="250" t="e">
        <f>VLOOKUP(A12138,Lists!B:C,2,FALSE)</f>
        <v>#N/A</v>
      </c>
      <c r="C12138" s="278" t="e">
        <f>VLOOKUP(A12138,Lists!B:D,3,FALSE)</f>
        <v>#N/A</v>
      </c>
      <c r="D12138" s="267"/>
      <c r="E12138" s="267"/>
      <c r="F12138" s="267"/>
      <c r="G12138" s="267"/>
      <c r="H12138" s="249" t="b">
        <f t="shared" si="399"/>
        <v>0</v>
      </c>
      <c r="I12138" s="267"/>
      <c r="J12138" s="267"/>
      <c r="K12138" s="278" t="e">
        <f t="shared" si="398"/>
        <v>#N/A</v>
      </c>
      <c r="L12138" s="280"/>
      <c r="M12138" s="267"/>
    </row>
    <row r="12139" spans="1:13" s="269" customFormat="1" ht="15.5" hidden="1" thickTop="1" thickBot="1" x14ac:dyDescent="0.4">
      <c r="A12139" s="268"/>
      <c r="B12139" s="249" t="e">
        <f>VLOOKUP(A12139,Lists!B:C,2,FALSE)</f>
        <v>#N/A</v>
      </c>
      <c r="C12139" s="277" t="e">
        <f>VLOOKUP(A12139,Lists!B:D,3,FALSE)</f>
        <v>#N/A</v>
      </c>
      <c r="D12139" s="268"/>
      <c r="E12139" s="268"/>
      <c r="F12139" s="268"/>
      <c r="G12139" s="268"/>
      <c r="H12139" s="250" t="b">
        <f t="shared" si="399"/>
        <v>0</v>
      </c>
      <c r="I12139" s="268"/>
      <c r="J12139" s="268"/>
      <c r="K12139" s="278" t="e">
        <f t="shared" si="398"/>
        <v>#N/A</v>
      </c>
      <c r="L12139" s="279"/>
      <c r="M12139" s="268"/>
    </row>
    <row r="12140" spans="1:13" s="269" customFormat="1" ht="15.5" hidden="1" thickTop="1" thickBot="1" x14ac:dyDescent="0.4">
      <c r="A12140" s="267"/>
      <c r="B12140" s="250" t="e">
        <f>VLOOKUP(A12140,Lists!B:C,2,FALSE)</f>
        <v>#N/A</v>
      </c>
      <c r="C12140" s="278" t="e">
        <f>VLOOKUP(A12140,Lists!B:D,3,FALSE)</f>
        <v>#N/A</v>
      </c>
      <c r="D12140" s="267"/>
      <c r="E12140" s="267"/>
      <c r="F12140" s="267"/>
      <c r="G12140" s="267"/>
      <c r="H12140" s="249" t="b">
        <f t="shared" si="399"/>
        <v>0</v>
      </c>
      <c r="I12140" s="267"/>
      <c r="J12140" s="267"/>
      <c r="K12140" s="278" t="e">
        <f t="shared" si="398"/>
        <v>#N/A</v>
      </c>
      <c r="L12140" s="280"/>
      <c r="M12140" s="267"/>
    </row>
    <row r="12141" spans="1:13" s="269" customFormat="1" ht="15.5" hidden="1" thickTop="1" thickBot="1" x14ac:dyDescent="0.4">
      <c r="A12141" s="268"/>
      <c r="B12141" s="249" t="e">
        <f>VLOOKUP(A12141,Lists!B:C,2,FALSE)</f>
        <v>#N/A</v>
      </c>
      <c r="C12141" s="277" t="e">
        <f>VLOOKUP(A12141,Lists!B:D,3,FALSE)</f>
        <v>#N/A</v>
      </c>
      <c r="D12141" s="268"/>
      <c r="E12141" s="268"/>
      <c r="F12141" s="268"/>
      <c r="G12141" s="268"/>
      <c r="H12141" s="250" t="b">
        <f t="shared" si="399"/>
        <v>0</v>
      </c>
      <c r="I12141" s="268"/>
      <c r="J12141" s="268"/>
      <c r="K12141" s="278" t="e">
        <f t="shared" si="398"/>
        <v>#N/A</v>
      </c>
      <c r="L12141" s="279"/>
      <c r="M12141" s="268"/>
    </row>
    <row r="12142" spans="1:13" s="269" customFormat="1" ht="15.5" hidden="1" thickTop="1" thickBot="1" x14ac:dyDescent="0.4">
      <c r="A12142" s="267"/>
      <c r="B12142" s="250" t="e">
        <f>VLOOKUP(A12142,Lists!B:C,2,FALSE)</f>
        <v>#N/A</v>
      </c>
      <c r="C12142" s="278" t="e">
        <f>VLOOKUP(A12142,Lists!B:D,3,FALSE)</f>
        <v>#N/A</v>
      </c>
      <c r="D12142" s="267"/>
      <c r="E12142" s="267"/>
      <c r="F12142" s="267"/>
      <c r="G12142" s="267"/>
      <c r="H12142" s="249" t="b">
        <f t="shared" si="399"/>
        <v>0</v>
      </c>
      <c r="I12142" s="267"/>
      <c r="J12142" s="267"/>
      <c r="K12142" s="278" t="e">
        <f t="shared" si="398"/>
        <v>#N/A</v>
      </c>
      <c r="L12142" s="280"/>
      <c r="M12142" s="267"/>
    </row>
    <row r="12143" spans="1:13" s="269" customFormat="1" ht="15.5" hidden="1" thickTop="1" thickBot="1" x14ac:dyDescent="0.4">
      <c r="A12143" s="268"/>
      <c r="B12143" s="249" t="e">
        <f>VLOOKUP(A12143,Lists!B:C,2,FALSE)</f>
        <v>#N/A</v>
      </c>
      <c r="C12143" s="277" t="e">
        <f>VLOOKUP(A12143,Lists!B:D,3,FALSE)</f>
        <v>#N/A</v>
      </c>
      <c r="D12143" s="268"/>
      <c r="E12143" s="268"/>
      <c r="F12143" s="268"/>
      <c r="G12143" s="268"/>
      <c r="H12143" s="250" t="b">
        <f t="shared" si="399"/>
        <v>0</v>
      </c>
      <c r="I12143" s="268"/>
      <c r="J12143" s="268"/>
      <c r="K12143" s="278" t="e">
        <f t="shared" si="398"/>
        <v>#N/A</v>
      </c>
      <c r="L12143" s="279"/>
      <c r="M12143" s="268"/>
    </row>
    <row r="12144" spans="1:13" s="269" customFormat="1" ht="15.5" hidden="1" thickTop="1" thickBot="1" x14ac:dyDescent="0.4">
      <c r="A12144" s="267"/>
      <c r="B12144" s="250" t="e">
        <f>VLOOKUP(A12144,Lists!B:C,2,FALSE)</f>
        <v>#N/A</v>
      </c>
      <c r="C12144" s="278" t="e">
        <f>VLOOKUP(A12144,Lists!B:D,3,FALSE)</f>
        <v>#N/A</v>
      </c>
      <c r="D12144" s="267"/>
      <c r="E12144" s="267"/>
      <c r="F12144" s="267"/>
      <c r="G12144" s="267"/>
      <c r="H12144" s="249" t="b">
        <f t="shared" si="399"/>
        <v>0</v>
      </c>
      <c r="I12144" s="267"/>
      <c r="J12144" s="267"/>
      <c r="K12144" s="278" t="e">
        <f t="shared" si="398"/>
        <v>#N/A</v>
      </c>
      <c r="L12144" s="280"/>
      <c r="M12144" s="267"/>
    </row>
    <row r="12145" spans="1:13" s="269" customFormat="1" ht="15.5" hidden="1" thickTop="1" thickBot="1" x14ac:dyDescent="0.4">
      <c r="A12145" s="268"/>
      <c r="B12145" s="249" t="e">
        <f>VLOOKUP(A12145,Lists!B:C,2,FALSE)</f>
        <v>#N/A</v>
      </c>
      <c r="C12145" s="277" t="e">
        <f>VLOOKUP(A12145,Lists!B:D,3,FALSE)</f>
        <v>#N/A</v>
      </c>
      <c r="D12145" s="268"/>
      <c r="E12145" s="268"/>
      <c r="F12145" s="268"/>
      <c r="G12145" s="268"/>
      <c r="H12145" s="250" t="b">
        <f t="shared" si="399"/>
        <v>0</v>
      </c>
      <c r="I12145" s="268"/>
      <c r="J12145" s="268"/>
      <c r="K12145" s="278" t="e">
        <f t="shared" si="398"/>
        <v>#N/A</v>
      </c>
      <c r="L12145" s="279"/>
      <c r="M12145" s="268"/>
    </row>
    <row r="12146" spans="1:13" s="269" customFormat="1" ht="15.5" hidden="1" thickTop="1" thickBot="1" x14ac:dyDescent="0.4">
      <c r="A12146" s="267"/>
      <c r="B12146" s="250" t="e">
        <f>VLOOKUP(A12146,Lists!B:C,2,FALSE)</f>
        <v>#N/A</v>
      </c>
      <c r="C12146" s="278" t="e">
        <f>VLOOKUP(A12146,Lists!B:D,3,FALSE)</f>
        <v>#N/A</v>
      </c>
      <c r="D12146" s="267"/>
      <c r="E12146" s="267"/>
      <c r="F12146" s="267"/>
      <c r="G12146" s="267"/>
      <c r="H12146" s="249" t="b">
        <f t="shared" si="399"/>
        <v>0</v>
      </c>
      <c r="I12146" s="267"/>
      <c r="J12146" s="267"/>
      <c r="K12146" s="278" t="e">
        <f t="shared" si="398"/>
        <v>#N/A</v>
      </c>
      <c r="L12146" s="280"/>
      <c r="M12146" s="267"/>
    </row>
    <row r="12147" spans="1:13" ht="15" hidden="1" thickBot="1" x14ac:dyDescent="0.4"/>
    <row r="12148" spans="1:13" ht="15" thickTop="1" x14ac:dyDescent="0.35">
      <c r="A12148" s="287" t="s">
        <v>8140</v>
      </c>
      <c r="B12148" s="284" t="str">
        <f>VLOOKUP(A12148,Lists!B:C,2,FALSE)</f>
        <v>BGD005</v>
      </c>
      <c r="C12148" s="284" t="str">
        <f>VLOOKUP(A12148,Lists!B:D,3,FALSE)</f>
        <v>BGD</v>
      </c>
      <c r="D12148" s="289" t="s">
        <v>647</v>
      </c>
      <c r="E12148" s="289" t="s">
        <v>446</v>
      </c>
      <c r="F12148" s="289" t="s">
        <v>446</v>
      </c>
      <c r="G12148" s="289" t="s">
        <v>446</v>
      </c>
      <c r="I12148" s="291" t="s">
        <v>446</v>
      </c>
      <c r="J12148" s="289" t="s">
        <v>446</v>
      </c>
      <c r="L12148" s="290">
        <v>43798</v>
      </c>
      <c r="M12148" s="290" t="s">
        <v>3248</v>
      </c>
    </row>
    <row r="12149" spans="1:13" ht="15" thickBot="1" x14ac:dyDescent="0.4">
      <c r="A12149" s="283" t="s">
        <v>8140</v>
      </c>
      <c r="B12149" s="284" t="str">
        <f>VLOOKUP(A12149,Lists!B:C,2,FALSE)</f>
        <v>BGD005</v>
      </c>
      <c r="C12149" s="284" t="str">
        <f>VLOOKUP(A12149,Lists!B:D,3,FALSE)</f>
        <v>BGD</v>
      </c>
      <c r="D12149" s="285" t="s">
        <v>648</v>
      </c>
      <c r="E12149" s="285" t="s">
        <v>446</v>
      </c>
      <c r="F12149" s="285" t="s">
        <v>446</v>
      </c>
      <c r="G12149" s="285" t="s">
        <v>446</v>
      </c>
      <c r="I12149" s="292" t="s">
        <v>446</v>
      </c>
      <c r="J12149" s="285" t="s">
        <v>446</v>
      </c>
      <c r="L12149" s="286">
        <v>43798</v>
      </c>
      <c r="M12149" s="286" t="s">
        <v>3248</v>
      </c>
    </row>
    <row r="12150" spans="1:13" ht="15" thickTop="1" x14ac:dyDescent="0.35">
      <c r="A12150" s="287" t="s">
        <v>8140</v>
      </c>
      <c r="B12150" s="284" t="str">
        <f>VLOOKUP(A12150,Lists!B:C,2,FALSE)</f>
        <v>BGD005</v>
      </c>
      <c r="C12150" s="284" t="str">
        <f>VLOOKUP(A12150,Lists!B:D,3,FALSE)</f>
        <v>BGD</v>
      </c>
      <c r="D12150" s="289" t="s">
        <v>643</v>
      </c>
      <c r="E12150" s="289" t="s">
        <v>446</v>
      </c>
      <c r="F12150" s="289" t="s">
        <v>446</v>
      </c>
      <c r="G12150" s="289" t="s">
        <v>446</v>
      </c>
      <c r="I12150" s="291" t="s">
        <v>446</v>
      </c>
      <c r="J12150" s="289" t="s">
        <v>446</v>
      </c>
      <c r="L12150" s="290">
        <v>43798</v>
      </c>
      <c r="M12150" s="290" t="s">
        <v>3248</v>
      </c>
    </row>
    <row r="12151" spans="1:13" ht="15" thickBot="1" x14ac:dyDescent="0.4">
      <c r="A12151" s="283" t="s">
        <v>8140</v>
      </c>
      <c r="B12151" s="284" t="str">
        <f>VLOOKUP(A12151,Lists!B:C,2,FALSE)</f>
        <v>BGD005</v>
      </c>
      <c r="C12151" s="284" t="str">
        <f>VLOOKUP(A12151,Lists!B:D,3,FALSE)</f>
        <v>BGD</v>
      </c>
      <c r="D12151" s="285" t="s">
        <v>644</v>
      </c>
      <c r="E12151" s="285" t="s">
        <v>446</v>
      </c>
      <c r="F12151" s="285" t="s">
        <v>446</v>
      </c>
      <c r="G12151" s="285" t="s">
        <v>446</v>
      </c>
      <c r="I12151" s="292" t="s">
        <v>446</v>
      </c>
      <c r="J12151" s="285" t="s">
        <v>446</v>
      </c>
      <c r="L12151" s="286">
        <v>43798</v>
      </c>
      <c r="M12151" s="286" t="s">
        <v>3248</v>
      </c>
    </row>
    <row r="12152" spans="1:13" ht="15" thickTop="1" x14ac:dyDescent="0.35">
      <c r="A12152" s="287" t="s">
        <v>8140</v>
      </c>
      <c r="B12152" s="284" t="str">
        <f>VLOOKUP(A12152,Lists!B:C,2,FALSE)</f>
        <v>BGD005</v>
      </c>
      <c r="C12152" s="284" t="str">
        <f>VLOOKUP(A12152,Lists!B:D,3,FALSE)</f>
        <v>BGD</v>
      </c>
      <c r="D12152" s="289" t="s">
        <v>645</v>
      </c>
      <c r="E12152" s="289" t="s">
        <v>446</v>
      </c>
      <c r="F12152" s="289" t="s">
        <v>446</v>
      </c>
      <c r="G12152" s="289" t="s">
        <v>446</v>
      </c>
      <c r="I12152" s="291" t="s">
        <v>446</v>
      </c>
      <c r="J12152" s="289" t="s">
        <v>446</v>
      </c>
      <c r="L12152" s="290">
        <v>43798</v>
      </c>
      <c r="M12152" s="290" t="s">
        <v>3248</v>
      </c>
    </row>
    <row r="12153" spans="1:13" ht="15" thickBot="1" x14ac:dyDescent="0.4">
      <c r="A12153" s="283" t="s">
        <v>8140</v>
      </c>
      <c r="B12153" s="284" t="str">
        <f>VLOOKUP(A12153,Lists!B:C,2,FALSE)</f>
        <v>BGD005</v>
      </c>
      <c r="C12153" s="284" t="str">
        <f>VLOOKUP(A12153,Lists!B:D,3,FALSE)</f>
        <v>BGD</v>
      </c>
      <c r="D12153" s="285" t="s">
        <v>646</v>
      </c>
      <c r="E12153" s="285" t="s">
        <v>446</v>
      </c>
      <c r="F12153" s="285" t="s">
        <v>446</v>
      </c>
      <c r="G12153" s="285" t="s">
        <v>446</v>
      </c>
      <c r="I12153" s="292" t="s">
        <v>446</v>
      </c>
      <c r="J12153" s="285" t="s">
        <v>446</v>
      </c>
      <c r="L12153" s="286">
        <v>43798</v>
      </c>
      <c r="M12153" s="286" t="s">
        <v>3248</v>
      </c>
    </row>
    <row r="12154" spans="1:13" ht="15" thickTop="1" x14ac:dyDescent="0.35">
      <c r="A12154" s="287" t="s">
        <v>8140</v>
      </c>
      <c r="B12154" s="284" t="str">
        <f>VLOOKUP(A12154,Lists!B:C,2,FALSE)</f>
        <v>BGD005</v>
      </c>
      <c r="C12154" s="284" t="str">
        <f>VLOOKUP(A12154,Lists!B:D,3,FALSE)</f>
        <v>BGD</v>
      </c>
      <c r="D12154" s="289" t="s">
        <v>649</v>
      </c>
      <c r="E12154" s="289" t="s">
        <v>446</v>
      </c>
      <c r="F12154" s="289" t="s">
        <v>446</v>
      </c>
      <c r="G12154" s="289" t="s">
        <v>446</v>
      </c>
      <c r="I12154" s="291" t="s">
        <v>446</v>
      </c>
      <c r="J12154" s="289" t="s">
        <v>446</v>
      </c>
      <c r="L12154" s="290">
        <v>43798</v>
      </c>
      <c r="M12154" s="290" t="s">
        <v>3248</v>
      </c>
    </row>
    <row r="12155" spans="1:13" ht="15" thickBot="1" x14ac:dyDescent="0.4">
      <c r="A12155" s="283" t="s">
        <v>8140</v>
      </c>
      <c r="B12155" s="284" t="str">
        <f>VLOOKUP(A12155,Lists!B:C,2,FALSE)</f>
        <v>BGD005</v>
      </c>
      <c r="C12155" s="284" t="str">
        <f>VLOOKUP(A12155,Lists!B:D,3,FALSE)</f>
        <v>BGD</v>
      </c>
      <c r="D12155" s="285" t="s">
        <v>650</v>
      </c>
      <c r="E12155" s="285" t="s">
        <v>446</v>
      </c>
      <c r="F12155" s="285" t="s">
        <v>446</v>
      </c>
      <c r="G12155" s="285" t="s">
        <v>446</v>
      </c>
      <c r="I12155" s="292" t="s">
        <v>446</v>
      </c>
      <c r="J12155" s="285" t="s">
        <v>446</v>
      </c>
      <c r="L12155" s="286">
        <v>43798</v>
      </c>
      <c r="M12155" s="286" t="s">
        <v>3248</v>
      </c>
    </row>
    <row r="12156" spans="1:13" ht="15" thickTop="1" x14ac:dyDescent="0.35">
      <c r="A12156" s="287" t="s">
        <v>8140</v>
      </c>
      <c r="B12156" s="284" t="str">
        <f>VLOOKUP(A12156,Lists!B:C,2,FALSE)</f>
        <v>BGD005</v>
      </c>
      <c r="C12156" s="284" t="str">
        <f>VLOOKUP(A12156,Lists!B:D,3,FALSE)</f>
        <v>BGD</v>
      </c>
      <c r="D12156" s="289" t="s">
        <v>651</v>
      </c>
      <c r="E12156" s="289" t="s">
        <v>446</v>
      </c>
      <c r="F12156" s="289" t="s">
        <v>446</v>
      </c>
      <c r="G12156" s="289" t="s">
        <v>446</v>
      </c>
      <c r="I12156" s="291" t="s">
        <v>446</v>
      </c>
      <c r="J12156" s="289" t="s">
        <v>446</v>
      </c>
      <c r="L12156" s="290">
        <v>43798</v>
      </c>
      <c r="M12156" s="290" t="s">
        <v>3248</v>
      </c>
    </row>
  </sheetData>
  <autoFilter ref="A1:M12146" xr:uid="{00000000-0009-0000-0000-000000000000}">
    <filterColumn colId="3">
      <filters>
        <filter val="People displaced"/>
      </filters>
    </filterColumn>
  </autoFilter>
  <dataConsolidate link="1"/>
  <phoneticPr fontId="107" type="noConversion"/>
  <dataValidations count="1">
    <dataValidation showInputMessage="1" showErrorMessage="1" sqref="I252:I431 I433:I1539 I1:I250 I4389 I4395 I4391 I4393 I1541:I4387 I5597:I5875 I6621:I6772 I6776:I6801 I6804:I6816 I6819:I7080 I5878:I6619 I4397:I5590 I7082:I7447 I7449:I7640 I8223:I8245 I7642:I8213 I8255:I8502 J8761 I8774:J8774 I8504:I8773 I8775:I8870 I8872:I8928 I8930 I8932 I9033:J9034 I8934:I9032 F11352 F11343 F11341 H1:H1048576 I9035:I11434 I11436:I1048576" xr:uid="{00000000-0002-0000-0000-000000000000}"/>
  </dataValidations>
  <hyperlinks>
    <hyperlink ref="I2" r:id="rId1" xr:uid="{00000000-0004-0000-0000-000000000000}"/>
    <hyperlink ref="I3" r:id="rId2" xr:uid="{00000000-0004-0000-0000-000001000000}"/>
    <hyperlink ref="I4754" r:id="rId3" display="http://www.fao.org/3/ca1725en/CA1725EN.pdf" xr:uid="{00000000-0004-0000-0000-000002000000}"/>
    <hyperlink ref="I4755" r:id="rId4" display="http://www.fao.org/3/ca1725en/CA1725EN.pdf " xr:uid="{00000000-0004-0000-0000-000003000000}"/>
    <hyperlink ref="I11" r:id="rId5" display="https://reliefweb.int/sites/reliefweb.int/files/resources/ECDM_20190117_Sahel_Food-and-Nutrition.pdf" xr:uid="{00000000-0004-0000-0000-000004000000}"/>
    <hyperlink ref="I3693" r:id="rId6" display="https://reliefweb.int/sites/reliefweb.int/files/resources/SEN_12.pdf" xr:uid="{00000000-0004-0000-0000-000005000000}"/>
    <hyperlink ref="I3694" r:id="rId7" display="https://reliefweb.int/sites/reliefweb.int/files/resources/SEN_12.pdf" xr:uid="{00000000-0004-0000-0000-000006000000}"/>
    <hyperlink ref="I5245" r:id="rId8" xr:uid="{00000000-0004-0000-0000-000007000000}"/>
    <hyperlink ref="I43" r:id="rId9" xr:uid="{00000000-0004-0000-0000-000008000000}"/>
    <hyperlink ref="I16" r:id="rId10" xr:uid="{00000000-0004-0000-0000-000009000000}"/>
    <hyperlink ref="I17" r:id="rId11" xr:uid="{00000000-0004-0000-0000-00000A000000}"/>
    <hyperlink ref="I18" r:id="rId12" xr:uid="{00000000-0004-0000-0000-00000B000000}"/>
    <hyperlink ref="I19" r:id="rId13" xr:uid="{00000000-0004-0000-0000-00000C000000}"/>
    <hyperlink ref="I20" r:id="rId14" xr:uid="{00000000-0004-0000-0000-00000D000000}"/>
    <hyperlink ref="I26" r:id="rId15" xr:uid="{00000000-0004-0000-0000-00000E000000}"/>
    <hyperlink ref="I27" r:id="rId16" xr:uid="{00000000-0004-0000-0000-00000F000000}"/>
    <hyperlink ref="I30" r:id="rId17" xr:uid="{00000000-0004-0000-0000-000010000000}"/>
    <hyperlink ref="I76" r:id="rId18" xr:uid="{00000000-0004-0000-0000-000011000000}"/>
    <hyperlink ref="I78" r:id="rId19" xr:uid="{00000000-0004-0000-0000-000012000000}"/>
    <hyperlink ref="I79" r:id="rId20" xr:uid="{00000000-0004-0000-0000-000013000000}"/>
    <hyperlink ref="I80" r:id="rId21" xr:uid="{00000000-0004-0000-0000-000014000000}"/>
    <hyperlink ref="I81" r:id="rId22" xr:uid="{00000000-0004-0000-0000-000015000000}"/>
    <hyperlink ref="I86" r:id="rId23" xr:uid="{00000000-0004-0000-0000-000016000000}"/>
    <hyperlink ref="I88" r:id="rId24" xr:uid="{00000000-0004-0000-0000-000017000000}"/>
    <hyperlink ref="I89" r:id="rId25" xr:uid="{00000000-0004-0000-0000-000018000000}"/>
    <hyperlink ref="I94" r:id="rId26" xr:uid="{00000000-0004-0000-0000-000019000000}"/>
    <hyperlink ref="I96" r:id="rId27" display="https://www.humanitarianresponse.info/sites/www.humanitarianresponse.info/files/documents/files/13022018_ocha_humanitarian_needs_overview.pdf" xr:uid="{00000000-0004-0000-0000-00001A000000}"/>
    <hyperlink ref="I97" r:id="rId28" display="https://www.humanitarianresponse.info/sites/www.humanitarianresponse.info/files/documents/files/13022018_ocha_humanitarian_needs_overview.pdf" xr:uid="{00000000-0004-0000-0000-00001B000000}"/>
    <hyperlink ref="I98" r:id="rId29" display="https://www.humanitarianresponse.info/sites/www.humanitarianresponse.info/files/documents/files/13022018_ocha_humanitarian_needs_overview.pdf" xr:uid="{00000000-0004-0000-0000-00001C000000}"/>
    <hyperlink ref="I99" r:id="rId30" display="https://www.humanitarianresponse.info/sites/www.humanitarianresponse.info/files/documents/files/13022018_ocha_humanitarian_needs_overview.pdf" xr:uid="{00000000-0004-0000-0000-00001D000000}"/>
    <hyperlink ref="I100" r:id="rId31" display="https://www.humanitarianresponse.info/sites/www.humanitarianresponse.info/files/documents/files/13022018_ocha_humanitarian_needs_overview.pdf" xr:uid="{00000000-0004-0000-0000-00001E000000}"/>
    <hyperlink ref="I101" r:id="rId32" display="https://www.humanitarianresponse.info/sites/www.humanitarianresponse.info/files/documents/files/13022018_ocha_humanitarian_needs_overview.pdf" xr:uid="{00000000-0004-0000-0000-00001F000000}"/>
    <hyperlink ref="I104" r:id="rId33" xr:uid="{00000000-0004-0000-0000-000020000000}"/>
    <hyperlink ref="I126" r:id="rId34" display="https://data.humdata.org/dataset/nigeria-2016-population-data " xr:uid="{00000000-0004-0000-0000-000021000000}"/>
    <hyperlink ref="I128" r:id="rId35" xr:uid="{00000000-0004-0000-0000-000022000000}"/>
    <hyperlink ref="I174" r:id="rId36" xr:uid="{00000000-0004-0000-0000-000023000000}"/>
    <hyperlink ref="I157" r:id="rId37" xr:uid="{00000000-0004-0000-0000-000024000000}"/>
    <hyperlink ref="I158" r:id="rId38" xr:uid="{00000000-0004-0000-0000-000025000000}"/>
    <hyperlink ref="I166" r:id="rId39" xr:uid="{00000000-0004-0000-0000-000026000000}"/>
    <hyperlink ref="I147" r:id="rId40" xr:uid="{00000000-0004-0000-0000-000027000000}"/>
    <hyperlink ref="I175" r:id="rId41" xr:uid="{00000000-0004-0000-0000-000028000000}"/>
    <hyperlink ref="I176" r:id="rId42" xr:uid="{00000000-0004-0000-0000-000029000000}"/>
    <hyperlink ref="I177" r:id="rId43" xr:uid="{00000000-0004-0000-0000-00002A000000}"/>
    <hyperlink ref="I178" r:id="rId44" xr:uid="{00000000-0004-0000-0000-00002B000000}"/>
    <hyperlink ref="I187" r:id="rId45" xr:uid="{00000000-0004-0000-0000-00002C000000}"/>
    <hyperlink ref="I185" r:id="rId46" xr:uid="{00000000-0004-0000-0000-00002D000000}"/>
    <hyperlink ref="I406" r:id="rId47" display="https://data.worldbank.org/indicator/SP.POP.TOTL and " xr:uid="{00000000-0004-0000-0000-00002E000000}"/>
    <hyperlink ref="I1054" r:id="rId48" xr:uid="{00000000-0004-0000-0000-00002F000000}"/>
    <hyperlink ref="I1063" r:id="rId49" xr:uid="{00000000-0004-0000-0000-000030000000}"/>
    <hyperlink ref="I1170:I1175" r:id="rId50" display="https://reliefweb.int/sites/reliefweb.int/files/resources/ner_hno_2019.pdf" xr:uid="{00000000-0004-0000-0000-000031000000}"/>
    <hyperlink ref="I1052" r:id="rId51" xr:uid="{00000000-0004-0000-0000-000032000000}"/>
    <hyperlink ref="I1099" r:id="rId52" xr:uid="{00000000-0004-0000-0000-000033000000}"/>
    <hyperlink ref="I1082" r:id="rId53" xr:uid="{00000000-0004-0000-0000-000034000000}"/>
    <hyperlink ref="I1085" r:id="rId54" xr:uid="{00000000-0004-0000-0000-000035000000}"/>
    <hyperlink ref="I1146" r:id="rId55" xr:uid="{00000000-0004-0000-0000-000036000000}"/>
    <hyperlink ref="I1147" r:id="rId56" xr:uid="{00000000-0004-0000-0000-000037000000}"/>
    <hyperlink ref="I1159" r:id="rId57" xr:uid="{00000000-0004-0000-0000-000038000000}"/>
    <hyperlink ref="I1172" r:id="rId58" xr:uid="{00000000-0004-0000-0000-000039000000}"/>
    <hyperlink ref="I1178" r:id="rId59" xr:uid="{00000000-0004-0000-0000-00003A000000}"/>
    <hyperlink ref="I1181" r:id="rId60" xr:uid="{00000000-0004-0000-0000-00003B000000}"/>
    <hyperlink ref="I1182" r:id="rId61" xr:uid="{00000000-0004-0000-0000-00003C000000}"/>
    <hyperlink ref="I1183" r:id="rId62" xr:uid="{00000000-0004-0000-0000-00003D000000}"/>
    <hyperlink ref="I1184" r:id="rId63" xr:uid="{00000000-0004-0000-0000-00003E000000}"/>
    <hyperlink ref="I1186" r:id="rId64" xr:uid="{00000000-0004-0000-0000-00003F000000}"/>
    <hyperlink ref="I1185" r:id="rId65" xr:uid="{00000000-0004-0000-0000-000040000000}"/>
    <hyperlink ref="I1187" r:id="rId66" xr:uid="{00000000-0004-0000-0000-000041000000}"/>
    <hyperlink ref="I1190" r:id="rId67" xr:uid="{00000000-0004-0000-0000-000042000000}"/>
    <hyperlink ref="I1191" r:id="rId68" xr:uid="{00000000-0004-0000-0000-000043000000}"/>
    <hyperlink ref="I1193" r:id="rId69" xr:uid="{00000000-0004-0000-0000-000044000000}"/>
    <hyperlink ref="I1313" r:id="rId70" xr:uid="{00000000-0004-0000-0000-000045000000}"/>
    <hyperlink ref="I1314" r:id="rId71" xr:uid="{00000000-0004-0000-0000-000046000000}"/>
    <hyperlink ref="I1315" r:id="rId72" xr:uid="{00000000-0004-0000-0000-000047000000}"/>
    <hyperlink ref="I1317" r:id="rId73" xr:uid="{00000000-0004-0000-0000-000048000000}"/>
    <hyperlink ref="I1318" r:id="rId74" xr:uid="{00000000-0004-0000-0000-000049000000}"/>
    <hyperlink ref="I1319" r:id="rId75" xr:uid="{00000000-0004-0000-0000-00004A000000}"/>
    <hyperlink ref="I1329" r:id="rId76" xr:uid="{00000000-0004-0000-0000-00004B000000}"/>
    <hyperlink ref="I1332" r:id="rId77" xr:uid="{00000000-0004-0000-0000-00004C000000}"/>
    <hyperlink ref="I1343" r:id="rId78" xr:uid="{00000000-0004-0000-0000-00004D000000}"/>
    <hyperlink ref="I1344" r:id="rId79" xr:uid="{00000000-0004-0000-0000-00004E000000}"/>
    <hyperlink ref="I1345" r:id="rId80" xr:uid="{00000000-0004-0000-0000-00004F000000}"/>
    <hyperlink ref="I1347" r:id="rId81" xr:uid="{00000000-0004-0000-0000-000050000000}"/>
    <hyperlink ref="I1348" r:id="rId82" xr:uid="{00000000-0004-0000-0000-000051000000}"/>
    <hyperlink ref="I1349" r:id="rId83" xr:uid="{00000000-0004-0000-0000-000052000000}"/>
    <hyperlink ref="I1359" r:id="rId84" xr:uid="{00000000-0004-0000-0000-000053000000}"/>
    <hyperlink ref="I1352" r:id="rId85" xr:uid="{00000000-0004-0000-0000-000054000000}"/>
    <hyperlink ref="I1373" r:id="rId86" xr:uid="{00000000-0004-0000-0000-000055000000}"/>
    <hyperlink ref="I1374" r:id="rId87" xr:uid="{00000000-0004-0000-0000-000056000000}"/>
    <hyperlink ref="I1375" r:id="rId88" xr:uid="{00000000-0004-0000-0000-000057000000}"/>
    <hyperlink ref="J1375" r:id="rId89" display="https://reliefweb.int/sites/reliefweb.int/files/resources/OCHA-Cameroon_Situation_Report_no2_Final.pdf" xr:uid="{00000000-0004-0000-0000-000058000000}"/>
    <hyperlink ref="I1377" r:id="rId90" xr:uid="{00000000-0004-0000-0000-000059000000}"/>
    <hyperlink ref="I1376" r:id="rId91" xr:uid="{00000000-0004-0000-0000-00005A000000}"/>
    <hyperlink ref="I1378" r:id="rId92" xr:uid="{00000000-0004-0000-0000-00005B000000}"/>
    <hyperlink ref="I1379" r:id="rId93" xr:uid="{00000000-0004-0000-0000-00005C000000}"/>
    <hyperlink ref="I1382" r:id="rId94" xr:uid="{00000000-0004-0000-0000-00005D000000}"/>
    <hyperlink ref="I1383" r:id="rId95" xr:uid="{00000000-0004-0000-0000-00005E000000}"/>
    <hyperlink ref="I1386" r:id="rId96" xr:uid="{00000000-0004-0000-0000-00005F000000}"/>
    <hyperlink ref="I1387" r:id="rId97" xr:uid="{00000000-0004-0000-0000-000060000000}"/>
    <hyperlink ref="I1389" r:id="rId98" xr:uid="{00000000-0004-0000-0000-000061000000}"/>
    <hyperlink ref="I1392" r:id="rId99" xr:uid="{00000000-0004-0000-0000-000062000000}"/>
    <hyperlink ref="I1403" r:id="rId100" xr:uid="{00000000-0004-0000-0000-000063000000}"/>
    <hyperlink ref="I1404" r:id="rId101" xr:uid="{00000000-0004-0000-0000-000064000000}"/>
    <hyperlink ref="J1405" r:id="rId102" display="https://reliefweb.int/sites/reliefweb.int/files/resources/OCHA-Cameroon_Situation_Report_no2_Final.pdf" xr:uid="{00000000-0004-0000-0000-000065000000}"/>
    <hyperlink ref="I1406" r:id="rId103" xr:uid="{00000000-0004-0000-0000-000066000000}"/>
    <hyperlink ref="I1408" r:id="rId104" xr:uid="{00000000-0004-0000-0000-000067000000}"/>
    <hyperlink ref="I1419" r:id="rId105" xr:uid="{00000000-0004-0000-0000-000068000000}"/>
    <hyperlink ref="I1405" r:id="rId106" xr:uid="{00000000-0004-0000-0000-000069000000}"/>
    <hyperlink ref="I1433" r:id="rId107" xr:uid="{00000000-0004-0000-0000-00006A000000}"/>
    <hyperlink ref="I1435" r:id="rId108" xr:uid="{00000000-0004-0000-0000-00006B000000}"/>
    <hyperlink ref="I1438" r:id="rId109" xr:uid="{00000000-0004-0000-0000-00006C000000}"/>
    <hyperlink ref="I1443" r:id="rId110" xr:uid="{00000000-0004-0000-0000-00006D000000}"/>
    <hyperlink ref="I1444" r:id="rId111" xr:uid="{00000000-0004-0000-0000-00006E000000}"/>
    <hyperlink ref="I1445" r:id="rId112" xr:uid="{00000000-0004-0000-0000-00006F000000}"/>
    <hyperlink ref="I1447" r:id="rId113" xr:uid="{00000000-0004-0000-0000-000070000000}"/>
    <hyperlink ref="I1446" r:id="rId114" xr:uid="{00000000-0004-0000-0000-000071000000}"/>
    <hyperlink ref="I1448" r:id="rId115" xr:uid="{00000000-0004-0000-0000-000072000000}"/>
    <hyperlink ref="I1462" r:id="rId116" xr:uid="{00000000-0004-0000-0000-000073000000}"/>
    <hyperlink ref="I1463" r:id="rId117" xr:uid="{00000000-0004-0000-0000-000074000000}"/>
    <hyperlink ref="I1479" r:id="rId118" xr:uid="{00000000-0004-0000-0000-000075000000}"/>
    <hyperlink ref="I1478" r:id="rId119" xr:uid="{00000000-0004-0000-0000-000076000000}"/>
    <hyperlink ref="I1476" r:id="rId120" xr:uid="{00000000-0004-0000-0000-000077000000}"/>
    <hyperlink ref="I1477" r:id="rId121" xr:uid="{00000000-0004-0000-0000-000078000000}"/>
    <hyperlink ref="I1475" r:id="rId122" xr:uid="{00000000-0004-0000-0000-000079000000}"/>
    <hyperlink ref="I1474" r:id="rId123" xr:uid="{00000000-0004-0000-0000-00007A000000}"/>
    <hyperlink ref="I1473" r:id="rId124" xr:uid="{00000000-0004-0000-0000-00007B000000}"/>
    <hyperlink ref="I1468" r:id="rId125" xr:uid="{00000000-0004-0000-0000-00007C000000}"/>
    <hyperlink ref="I1466" r:id="rId126" xr:uid="{00000000-0004-0000-0000-00007D000000}"/>
    <hyperlink ref="I1465" r:id="rId127" xr:uid="{00000000-0004-0000-0000-00007E000000}"/>
    <hyperlink ref="I1464" r:id="rId128" xr:uid="{00000000-0004-0000-0000-00007F000000}"/>
    <hyperlink ref="I1498" r:id="rId129" xr:uid="{00000000-0004-0000-0000-000080000000}"/>
    <hyperlink ref="I1492" r:id="rId130" xr:uid="{00000000-0004-0000-0000-000081000000}"/>
    <hyperlink ref="I1493" r:id="rId131" xr:uid="{00000000-0004-0000-0000-000082000000}"/>
    <hyperlink ref="I1494" r:id="rId132" xr:uid="{00000000-0004-0000-0000-000083000000}"/>
    <hyperlink ref="I1553" r:id="rId133" xr:uid="{00000000-0004-0000-0000-000084000000}"/>
    <hyperlink ref="I1734" r:id="rId134" xr:uid="{00000000-0004-0000-0000-000085000000}"/>
    <hyperlink ref="I2608" r:id="rId135" xr:uid="{00000000-0004-0000-0000-000086000000}"/>
    <hyperlink ref="I3155" r:id="rId136" xr:uid="{00000000-0004-0000-0000-000087000000}"/>
    <hyperlink ref="I3235" r:id="rId137" xr:uid="{00000000-0004-0000-0000-000088000000}"/>
    <hyperlink ref="I3265" r:id="rId138" xr:uid="{00000000-0004-0000-0000-000089000000}"/>
    <hyperlink ref="I3272" r:id="rId139" xr:uid="{00000000-0004-0000-0000-00008A000000}"/>
    <hyperlink ref="I3273" r:id="rId140" xr:uid="{00000000-0004-0000-0000-00008B000000}"/>
    <hyperlink ref="I3274" r:id="rId141" xr:uid="{00000000-0004-0000-0000-00008C000000}"/>
    <hyperlink ref="I3275" r:id="rId142" xr:uid="{00000000-0004-0000-0000-00008D000000}"/>
    <hyperlink ref="I3276" r:id="rId143" xr:uid="{00000000-0004-0000-0000-00008E000000}"/>
    <hyperlink ref="I3277" r:id="rId144" xr:uid="{00000000-0004-0000-0000-00008F000000}"/>
    <hyperlink ref="I3268" r:id="rId145" xr:uid="{00000000-0004-0000-0000-000090000000}"/>
    <hyperlink ref="I3271" r:id="rId146" xr:uid="{00000000-0004-0000-0000-000091000000}"/>
    <hyperlink ref="I3267" r:id="rId147" xr:uid="{00000000-0004-0000-0000-000092000000}"/>
    <hyperlink ref="I3270" r:id="rId148" xr:uid="{00000000-0004-0000-0000-000093000000}"/>
    <hyperlink ref="I3269" r:id="rId149" xr:uid="{00000000-0004-0000-0000-000094000000}"/>
    <hyperlink ref="I3067" r:id="rId150" xr:uid="{00000000-0004-0000-0000-000095000000}"/>
    <hyperlink ref="I3327" r:id="rId151" xr:uid="{00000000-0004-0000-0000-000096000000}"/>
    <hyperlink ref="I3438" r:id="rId152" xr:uid="{00000000-0004-0000-0000-000097000000}"/>
    <hyperlink ref="I3442" r:id="rId153" xr:uid="{00000000-0004-0000-0000-000098000000}"/>
    <hyperlink ref="I3605" r:id="rId154" xr:uid="{00000000-0004-0000-0000-000099000000}"/>
    <hyperlink ref="I3612" r:id="rId155" xr:uid="{00000000-0004-0000-0000-00009A000000}"/>
    <hyperlink ref="I3613" r:id="rId156" xr:uid="{00000000-0004-0000-0000-00009B000000}"/>
    <hyperlink ref="I3614" r:id="rId157" location="severity-of-needs" xr:uid="{00000000-0004-0000-0000-00009C000000}"/>
    <hyperlink ref="I3615" r:id="rId158" location="severity-of-needs" xr:uid="{00000000-0004-0000-0000-00009D000000}"/>
    <hyperlink ref="I3616" r:id="rId159" location="severity-of-needs" xr:uid="{00000000-0004-0000-0000-00009E000000}"/>
    <hyperlink ref="I3617" r:id="rId160" location="severity-of-needs" xr:uid="{00000000-0004-0000-0000-00009F000000}"/>
    <hyperlink ref="I3618" r:id="rId161" location="severity-of-needs" xr:uid="{00000000-0004-0000-0000-0000A0000000}"/>
    <hyperlink ref="I3619" r:id="rId162" location="severity-of-needs" xr:uid="{00000000-0004-0000-0000-0000A1000000}"/>
    <hyperlink ref="I3634" r:id="rId163" xr:uid="{00000000-0004-0000-0000-0000A2000000}"/>
    <hyperlink ref="I3678" r:id="rId164" xr:uid="{00000000-0004-0000-0000-0000A3000000}"/>
    <hyperlink ref="I3680" r:id="rId165" xr:uid="{00000000-0004-0000-0000-0000A4000000}"/>
    <hyperlink ref="I3704" r:id="rId166" xr:uid="{00000000-0004-0000-0000-0000A5000000}"/>
    <hyperlink ref="I3716" r:id="rId167" xr:uid="{00000000-0004-0000-0000-0000A6000000}"/>
    <hyperlink ref="I3711" r:id="rId168" xr:uid="{00000000-0004-0000-0000-0000A7000000}"/>
    <hyperlink ref="I2090" r:id="rId169" xr:uid="{00000000-0004-0000-0000-0000A8000000}"/>
    <hyperlink ref="I3829" r:id="rId170" display="https://reliefweb.int/sites/reliefweb.int/files/resources/ROSEA_20190320_Mozambique_Flash%20Update%20%235.pdf; " xr:uid="{00000000-0004-0000-0000-0000A9000000}"/>
    <hyperlink ref="I3823" r:id="rId171" xr:uid="{00000000-0004-0000-0000-0000AA000000}"/>
    <hyperlink ref="I3836" r:id="rId172" xr:uid="{00000000-0004-0000-0000-0000AB000000}"/>
    <hyperlink ref="I4756" r:id="rId173" xr:uid="{00000000-0004-0000-0000-0000AC000000}"/>
    <hyperlink ref="I3856" r:id="rId174" xr:uid="{00000000-0004-0000-0000-0000AD000000}"/>
    <hyperlink ref="I3857" r:id="rId175" xr:uid="{00000000-0004-0000-0000-0000AE000000}"/>
    <hyperlink ref="I3858" r:id="rId176" xr:uid="{00000000-0004-0000-0000-0000AF000000}"/>
    <hyperlink ref="I4764" r:id="rId177" xr:uid="{00000000-0004-0000-0000-0000B0000000}"/>
    <hyperlink ref="I6551" r:id="rId178" display="https://reliefweb.int/sites/reliefweb.int/files/resources/SA_Cyclone_and_Flooding_Snapshot_26032019.pdf" xr:uid="{00000000-0004-0000-0000-0000B1000000}"/>
    <hyperlink ref="I3924" r:id="rId179" xr:uid="{00000000-0004-0000-0000-0000B2000000}"/>
    <hyperlink ref="I3925" r:id="rId180" xr:uid="{00000000-0004-0000-0000-0000B3000000}"/>
    <hyperlink ref="I3926" r:id="rId181" xr:uid="{00000000-0004-0000-0000-0000B4000000}"/>
    <hyperlink ref="I3927" r:id="rId182" xr:uid="{00000000-0004-0000-0000-0000B5000000}"/>
    <hyperlink ref="I3928" r:id="rId183" xr:uid="{00000000-0004-0000-0000-0000B6000000}"/>
    <hyperlink ref="I3929" r:id="rId184" xr:uid="{00000000-0004-0000-0000-0000B7000000}"/>
    <hyperlink ref="I3930" r:id="rId185" xr:uid="{00000000-0004-0000-0000-0000B8000000}"/>
    <hyperlink ref="I3934" r:id="rId186" xr:uid="{00000000-0004-0000-0000-0000B9000000}"/>
    <hyperlink ref="I3935" r:id="rId187" xr:uid="{00000000-0004-0000-0000-0000BA000000}"/>
    <hyperlink ref="I3936" r:id="rId188" xr:uid="{00000000-0004-0000-0000-0000BB000000}"/>
    <hyperlink ref="I3938" r:id="rId189" xr:uid="{00000000-0004-0000-0000-0000BC000000}"/>
    <hyperlink ref="I3941" r:id="rId190" xr:uid="{00000000-0004-0000-0000-0000BD000000}"/>
    <hyperlink ref="I2749" r:id="rId191" xr:uid="{00000000-0004-0000-0000-0000BE000000}"/>
    <hyperlink ref="I3958" r:id="rId192" xr:uid="{00000000-0004-0000-0000-0000BF000000}"/>
    <hyperlink ref="I3959" r:id="rId193" xr:uid="{00000000-0004-0000-0000-0000C0000000}"/>
    <hyperlink ref="I3960" r:id="rId194" xr:uid="{00000000-0004-0000-0000-0000C1000000}"/>
    <hyperlink ref="I3961" r:id="rId195" xr:uid="{00000000-0004-0000-0000-0000C2000000}"/>
    <hyperlink ref="I3963" r:id="rId196" xr:uid="{00000000-0004-0000-0000-0000C3000000}"/>
    <hyperlink ref="I3962" r:id="rId197" xr:uid="{00000000-0004-0000-0000-0000C4000000}"/>
    <hyperlink ref="I3964" r:id="rId198" xr:uid="{00000000-0004-0000-0000-0000C5000000}"/>
    <hyperlink ref="I3965" r:id="rId199" display="https://reliefweb.int/sites/reliefweb.int/files/resources/ROSEA_20190326_Mozambique%20Floods_Flash_Update%2310%20FINAL.pdf; " xr:uid="{00000000-0004-0000-0000-0000C6000000}"/>
    <hyperlink ref="I3966" r:id="rId200" xr:uid="{00000000-0004-0000-0000-0000C7000000}"/>
    <hyperlink ref="I3998" r:id="rId201" display="https://reliefweb.int/sites/reliefweb.int/files/resources/ROSEA_20190326_Mozambique%20Floods_Flash_Update%2310%20FINAL.pdf_x000a_" xr:uid="{00000000-0004-0000-0000-0000C8000000}"/>
    <hyperlink ref="I3996" r:id="rId202" xr:uid="{00000000-0004-0000-0000-0000C9000000}"/>
    <hyperlink ref="I4002" r:id="rId203" xr:uid="{00000000-0004-0000-0000-0000CA000000}"/>
    <hyperlink ref="I4001" r:id="rId204" xr:uid="{00000000-0004-0000-0000-0000CB000000}"/>
    <hyperlink ref="I4007" r:id="rId205" xr:uid="{00000000-0004-0000-0000-0000CC000000}"/>
    <hyperlink ref="I4010" r:id="rId206" display="https://reliefweb.int/sites/reliefweb.int/files/resources/UNICEF%20Djibouti%20Situation%20Report_Year%20End%202018.pdf; " xr:uid="{00000000-0004-0000-0000-0000CD000000}"/>
    <hyperlink ref="I4013" r:id="rId207" xr:uid="{00000000-0004-0000-0000-0000CE000000}"/>
    <hyperlink ref="I4019" r:id="rId208" xr:uid="{00000000-0004-0000-0000-0000CF000000}"/>
    <hyperlink ref="I4025" r:id="rId209" xr:uid="{00000000-0004-0000-0000-0000D0000000}"/>
    <hyperlink ref="I4032" r:id="rId210" xr:uid="{00000000-0004-0000-0000-0000D1000000}"/>
    <hyperlink ref="I3976" r:id="rId211" display="https://www.acleddata.com/data/" xr:uid="{00000000-0004-0000-0000-0000D2000000}"/>
    <hyperlink ref="I4042" r:id="rId212" xr:uid="{00000000-0004-0000-0000-0000D3000000}"/>
    <hyperlink ref="I4043" r:id="rId213" xr:uid="{00000000-0004-0000-0000-0000D4000000}"/>
    <hyperlink ref="I4044" r:id="rId214" xr:uid="{00000000-0004-0000-0000-0000D5000000}"/>
    <hyperlink ref="I4046" r:id="rId215" xr:uid="{00000000-0004-0000-0000-0000D6000000}"/>
    <hyperlink ref="I4045" r:id="rId216" xr:uid="{00000000-0004-0000-0000-0000D7000000}"/>
    <hyperlink ref="I4047" r:id="rId217" xr:uid="{00000000-0004-0000-0000-0000D8000000}"/>
    <hyperlink ref="I4048" r:id="rId218" xr:uid="{00000000-0004-0000-0000-0000D9000000}"/>
    <hyperlink ref="I4049" r:id="rId219" xr:uid="{00000000-0004-0000-0000-0000DA000000}"/>
    <hyperlink ref="I4057" r:id="rId220" xr:uid="{00000000-0004-0000-0000-0000DB000000}"/>
    <hyperlink ref="I4058" r:id="rId221" xr:uid="{00000000-0004-0000-0000-0000DC000000}"/>
    <hyperlink ref="I4075" r:id="rId222" xr:uid="{00000000-0004-0000-0000-0000DD000000}"/>
    <hyperlink ref="I4077" r:id="rId223" display="https://unsmil.unmissions.org, " xr:uid="{00000000-0004-0000-0000-0000DE000000}"/>
    <hyperlink ref="I4103" r:id="rId224" xr:uid="{00000000-0004-0000-0000-0000DF000000}"/>
    <hyperlink ref="I4104" r:id="rId225" xr:uid="{00000000-0004-0000-0000-0000E0000000}"/>
    <hyperlink ref="I4105" r:id="rId226" xr:uid="{00000000-0004-0000-0000-0000E1000000}"/>
    <hyperlink ref="I4107" r:id="rId227" xr:uid="{00000000-0004-0000-0000-0000E2000000}"/>
    <hyperlink ref="I4109" r:id="rId228" xr:uid="{00000000-0004-0000-0000-0000E3000000}"/>
    <hyperlink ref="I4111" r:id="rId229" xr:uid="{00000000-0004-0000-0000-0000E4000000}"/>
    <hyperlink ref="I4106" r:id="rId230" xr:uid="{00000000-0004-0000-0000-0000E5000000}"/>
    <hyperlink ref="I4108" r:id="rId231" xr:uid="{00000000-0004-0000-0000-0000E6000000}"/>
    <hyperlink ref="I4110" r:id="rId232" xr:uid="{00000000-0004-0000-0000-0000E7000000}"/>
    <hyperlink ref="I4143" r:id="rId233" xr:uid="{00000000-0004-0000-0000-0000E8000000}"/>
    <hyperlink ref="I4144" r:id="rId234" xr:uid="{00000000-0004-0000-0000-0000E9000000}"/>
    <hyperlink ref="I4148" r:id="rId235" xr:uid="{00000000-0004-0000-0000-0000EA000000}"/>
    <hyperlink ref="I4145" r:id="rId236" xr:uid="{00000000-0004-0000-0000-0000EB000000}"/>
    <hyperlink ref="I4146" r:id="rId237" xr:uid="{00000000-0004-0000-0000-0000EC000000}"/>
    <hyperlink ref="I4147" r:id="rId238" display="https://reliefweb.int/sites/reliefweb.int/files/resources/ZIMBABWE_20190327_Sitrep%231.pdf" xr:uid="{00000000-0004-0000-0000-0000ED000000}"/>
    <hyperlink ref="I4149" r:id="rId239" xr:uid="{00000000-0004-0000-0000-0000EE000000}"/>
    <hyperlink ref="I4150" r:id="rId240" xr:uid="{00000000-0004-0000-0000-0000EF000000}"/>
    <hyperlink ref="I4151" r:id="rId241" xr:uid="{00000000-0004-0000-0000-0000F0000000}"/>
    <hyperlink ref="I4153" r:id="rId242" xr:uid="{00000000-0004-0000-0000-0000F1000000}"/>
    <hyperlink ref="I4155" r:id="rId243" xr:uid="{00000000-0004-0000-0000-0000F2000000}"/>
    <hyperlink ref="I4157" r:id="rId244" xr:uid="{00000000-0004-0000-0000-0000F3000000}"/>
    <hyperlink ref="I4152" r:id="rId245" xr:uid="{00000000-0004-0000-0000-0000F4000000}"/>
    <hyperlink ref="I4154" r:id="rId246" xr:uid="{00000000-0004-0000-0000-0000F5000000}"/>
    <hyperlink ref="I4156" r:id="rId247" xr:uid="{00000000-0004-0000-0000-0000F6000000}"/>
    <hyperlink ref="I4158" r:id="rId248" xr:uid="{00000000-0004-0000-0000-0000F7000000}"/>
    <hyperlink ref="I4159" r:id="rId249" xr:uid="{00000000-0004-0000-0000-0000F8000000}"/>
    <hyperlink ref="I4160" r:id="rId250" xr:uid="{00000000-0004-0000-0000-0000F9000000}"/>
    <hyperlink ref="I4161" r:id="rId251" xr:uid="{00000000-0004-0000-0000-0000FA000000}"/>
    <hyperlink ref="I4447:I4450" r:id="rId252" display="https://www.acleddata.com/data/" xr:uid="{00000000-0004-0000-0000-0000FB000000}"/>
    <hyperlink ref="I4167" r:id="rId253" xr:uid="{00000000-0004-0000-0000-0000FC000000}"/>
    <hyperlink ref="I4175" r:id="rId254" xr:uid="{00000000-0004-0000-0000-0000FD000000}"/>
    <hyperlink ref="I4176" r:id="rId255" xr:uid="{00000000-0004-0000-0000-0000FE000000}"/>
    <hyperlink ref="I4177" r:id="rId256" xr:uid="{00000000-0004-0000-0000-0000FF000000}"/>
    <hyperlink ref="I4178" r:id="rId257" xr:uid="{00000000-0004-0000-0000-000000010000}"/>
    <hyperlink ref="I4179" r:id="rId258" xr:uid="{00000000-0004-0000-0000-000001010000}"/>
    <hyperlink ref="I4181" r:id="rId259" xr:uid="{00000000-0004-0000-0000-000002010000}"/>
    <hyperlink ref="I4182" r:id="rId260" xr:uid="{00000000-0004-0000-0000-000003010000}"/>
    <hyperlink ref="I4183" r:id="rId261" xr:uid="{00000000-0004-0000-0000-000004010000}"/>
    <hyperlink ref="I4185" r:id="rId262" xr:uid="{00000000-0004-0000-0000-000005010000}"/>
    <hyperlink ref="I4186" r:id="rId263" xr:uid="{00000000-0004-0000-0000-000006010000}"/>
    <hyperlink ref="I4188" r:id="rId264" xr:uid="{00000000-0004-0000-0000-000007010000}"/>
    <hyperlink ref="I4632" r:id="rId265" xr:uid="{00000000-0004-0000-0000-000008010000}"/>
    <hyperlink ref="I4194" r:id="rId266" xr:uid="{00000000-0004-0000-0000-000009010000}"/>
    <hyperlink ref="I4633" r:id="rId267" xr:uid="{00000000-0004-0000-0000-00000A010000}"/>
    <hyperlink ref="I4202" r:id="rId268" xr:uid="{00000000-0004-0000-0000-00000B010000}"/>
    <hyperlink ref="I4203" r:id="rId269" xr:uid="{00000000-0004-0000-0000-00000C010000}"/>
    <hyperlink ref="I4218" r:id="rId270" xr:uid="{00000000-0004-0000-0000-00000D010000}"/>
    <hyperlink ref="I4221" r:id="rId271" xr:uid="{00000000-0004-0000-0000-00000E010000}"/>
    <hyperlink ref="I4222" r:id="rId272" xr:uid="{00000000-0004-0000-0000-00000F010000}"/>
    <hyperlink ref="I4219" r:id="rId273" xr:uid="{00000000-0004-0000-0000-000010010000}"/>
    <hyperlink ref="I4224" r:id="rId274" xr:uid="{00000000-0004-0000-0000-000011010000}"/>
    <hyperlink ref="I4227" r:id="rId275" xr:uid="{00000000-0004-0000-0000-000012010000}"/>
    <hyperlink ref="I4228" r:id="rId276" xr:uid="{00000000-0004-0000-0000-000013010000}"/>
    <hyperlink ref="I4229" r:id="rId277" xr:uid="{00000000-0004-0000-0000-000014010000}"/>
    <hyperlink ref="I4230" r:id="rId278" xr:uid="{00000000-0004-0000-0000-000015010000}"/>
    <hyperlink ref="I4231" r:id="rId279" xr:uid="{00000000-0004-0000-0000-000016010000}"/>
    <hyperlink ref="I4232" r:id="rId280" xr:uid="{00000000-0004-0000-0000-000017010000}"/>
    <hyperlink ref="I4233" r:id="rId281" xr:uid="{00000000-0004-0000-0000-000018010000}"/>
    <hyperlink ref="I4234" r:id="rId282" xr:uid="{00000000-0004-0000-0000-000019010000}"/>
    <hyperlink ref="I4235" r:id="rId283" xr:uid="{00000000-0004-0000-0000-00001A010000}"/>
    <hyperlink ref="I3676" r:id="rId284" xr:uid="{00000000-0004-0000-0000-00001B010000}"/>
    <hyperlink ref="I4236" r:id="rId285" xr:uid="{00000000-0004-0000-0000-00001C010000}"/>
    <hyperlink ref="I4237" r:id="rId286" xr:uid="{00000000-0004-0000-0000-00001D010000}"/>
    <hyperlink ref="I4239" r:id="rId287" xr:uid="{00000000-0004-0000-0000-00001E010000}"/>
    <hyperlink ref="I4240" r:id="rId288" xr:uid="{00000000-0004-0000-0000-00001F010000}"/>
    <hyperlink ref="I3778" r:id="rId289" xr:uid="{00000000-0004-0000-0000-000020010000}"/>
    <hyperlink ref="I3804" r:id="rId290" xr:uid="{00000000-0004-0000-0000-000021010000}"/>
    <hyperlink ref="I3812" r:id="rId291" xr:uid="{00000000-0004-0000-0000-000022010000}"/>
    <hyperlink ref="I3818" r:id="rId292" xr:uid="{00000000-0004-0000-0000-000023010000}"/>
    <hyperlink ref="I3815" r:id="rId293" xr:uid="{00000000-0004-0000-0000-000024010000}"/>
    <hyperlink ref="I3809" r:id="rId294" xr:uid="{00000000-0004-0000-0000-000025010000}"/>
    <hyperlink ref="I3810" r:id="rId295" xr:uid="{00000000-0004-0000-0000-000026010000}"/>
    <hyperlink ref="I4244" r:id="rId296" xr:uid="{00000000-0004-0000-0000-000027010000}"/>
    <hyperlink ref="I4246" r:id="rId297" xr:uid="{00000000-0004-0000-0000-000028010000}"/>
    <hyperlink ref="I4249" r:id="rId298" xr:uid="{00000000-0004-0000-0000-000029010000}"/>
    <hyperlink ref="I4262" r:id="rId299" location="category-4" xr:uid="{00000000-0004-0000-0000-00002A010000}"/>
    <hyperlink ref="I4263" r:id="rId300" location="category-4" xr:uid="{00000000-0004-0000-0000-00002B010000}"/>
    <hyperlink ref="I4264" r:id="rId301" location="category-4" xr:uid="{00000000-0004-0000-0000-00002C010000}"/>
    <hyperlink ref="I4265" r:id="rId302" xr:uid="{00000000-0004-0000-0000-00002D010000}"/>
    <hyperlink ref="I4266" r:id="rId303" xr:uid="{00000000-0004-0000-0000-00002E010000}"/>
    <hyperlink ref="I4275" r:id="rId304" xr:uid="{00000000-0004-0000-0000-00002F010000}"/>
    <hyperlink ref="I4273" r:id="rId305" xr:uid="{00000000-0004-0000-0000-000030010000}"/>
    <hyperlink ref="I4274" r:id="rId306" xr:uid="{00000000-0004-0000-0000-000031010000}"/>
    <hyperlink ref="I4276" r:id="rId307" xr:uid="{00000000-0004-0000-0000-000032010000}"/>
    <hyperlink ref="I4279" r:id="rId308" xr:uid="{00000000-0004-0000-0000-000033010000}"/>
    <hyperlink ref="I4283" r:id="rId309" xr:uid="{00000000-0004-0000-0000-000034010000}"/>
    <hyperlink ref="I4282" r:id="rId310" xr:uid="{00000000-0004-0000-0000-000035010000}"/>
    <hyperlink ref="I4284" r:id="rId311" xr:uid="{00000000-0004-0000-0000-000036010000}"/>
    <hyperlink ref="I4285" r:id="rId312" xr:uid="{00000000-0004-0000-0000-000037010000}"/>
    <hyperlink ref="I4286" r:id="rId313" xr:uid="{00000000-0004-0000-0000-000038010000}"/>
    <hyperlink ref="I4288" r:id="rId314" xr:uid="{00000000-0004-0000-0000-000039010000}"/>
    <hyperlink ref="I4287" r:id="rId315" xr:uid="{00000000-0004-0000-0000-00003A010000}"/>
    <hyperlink ref="I4446" r:id="rId316" xr:uid="{00000000-0004-0000-0000-00003B010000}"/>
    <hyperlink ref="I4447" r:id="rId317" xr:uid="{00000000-0004-0000-0000-00003C010000}"/>
    <hyperlink ref="I4448" r:id="rId318" xr:uid="{00000000-0004-0000-0000-00003D010000}"/>
    <hyperlink ref="I4449" r:id="rId319" xr:uid="{00000000-0004-0000-0000-00003E010000}"/>
    <hyperlink ref="I4635" r:id="rId320" xr:uid="{00000000-0004-0000-0000-00003F010000}"/>
    <hyperlink ref="I4768" r:id="rId321" xr:uid="{00000000-0004-0000-0000-000040010000}"/>
    <hyperlink ref="I4770" r:id="rId322" xr:uid="{00000000-0004-0000-0000-000041010000}"/>
    <hyperlink ref="I4771" r:id="rId323" xr:uid="{00000000-0004-0000-0000-000042010000}"/>
    <hyperlink ref="I4772" r:id="rId324" xr:uid="{00000000-0004-0000-0000-000043010000}"/>
    <hyperlink ref="I4773" r:id="rId325" xr:uid="{00000000-0004-0000-0000-000044010000}"/>
    <hyperlink ref="I4775" r:id="rId326" xr:uid="{00000000-0004-0000-0000-000045010000}"/>
    <hyperlink ref="I4776" r:id="rId327" xr:uid="{00000000-0004-0000-0000-000046010000}"/>
    <hyperlink ref="I4777" r:id="rId328" xr:uid="{00000000-0004-0000-0000-000047010000}"/>
    <hyperlink ref="I4786" r:id="rId329" xr:uid="{00000000-0004-0000-0000-000048010000}"/>
    <hyperlink ref="I4787" r:id="rId330" xr:uid="{00000000-0004-0000-0000-000049010000}"/>
    <hyperlink ref="I4788" r:id="rId331" xr:uid="{00000000-0004-0000-0000-00004A010000}"/>
    <hyperlink ref="I4799" r:id="rId332" xr:uid="{00000000-0004-0000-0000-00004B010000}"/>
    <hyperlink ref="I4801" r:id="rId333" xr:uid="{00000000-0004-0000-0000-00004C010000}"/>
    <hyperlink ref="I4802" r:id="rId334" xr:uid="{00000000-0004-0000-0000-00004D010000}"/>
    <hyperlink ref="I4803" r:id="rId335" xr:uid="{00000000-0004-0000-0000-00004E010000}"/>
    <hyperlink ref="I4804" r:id="rId336" xr:uid="{00000000-0004-0000-0000-00004F010000}"/>
    <hyperlink ref="I4838" r:id="rId337" xr:uid="{00000000-0004-0000-0000-000050010000}"/>
    <hyperlink ref="I4837" r:id="rId338" xr:uid="{00000000-0004-0000-0000-000051010000}"/>
    <hyperlink ref="I4840" r:id="rId339" xr:uid="{00000000-0004-0000-0000-000052010000}"/>
    <hyperlink ref="I4842" r:id="rId340" xr:uid="{00000000-0004-0000-0000-000053010000}"/>
    <hyperlink ref="I4839" r:id="rId341" xr:uid="{00000000-0004-0000-0000-000054010000}"/>
    <hyperlink ref="I4841" r:id="rId342" xr:uid="{00000000-0004-0000-0000-000055010000}"/>
    <hyperlink ref="I4858" r:id="rId343" xr:uid="{00000000-0004-0000-0000-000056010000}"/>
    <hyperlink ref="I4844" r:id="rId344" xr:uid="{00000000-0004-0000-0000-000057010000}"/>
    <hyperlink ref="I4843" r:id="rId345" xr:uid="{00000000-0004-0000-0000-000058010000}"/>
    <hyperlink ref="I4846" r:id="rId346" xr:uid="{00000000-0004-0000-0000-000059010000}"/>
    <hyperlink ref="I4848" r:id="rId347" xr:uid="{00000000-0004-0000-0000-00005A010000}"/>
    <hyperlink ref="I4845" r:id="rId348" xr:uid="{00000000-0004-0000-0000-00005B010000}"/>
    <hyperlink ref="I4847" r:id="rId349" xr:uid="{00000000-0004-0000-0000-00005C010000}"/>
    <hyperlink ref="I4851" r:id="rId350" xr:uid="{00000000-0004-0000-0000-00005D010000}"/>
    <hyperlink ref="I4852" r:id="rId351" xr:uid="{00000000-0004-0000-0000-00005E010000}"/>
    <hyperlink ref="I4853" r:id="rId352" xr:uid="{00000000-0004-0000-0000-00005F010000}"/>
    <hyperlink ref="I4854" r:id="rId353" xr:uid="{00000000-0004-0000-0000-000060010000}"/>
    <hyperlink ref="I4856" r:id="rId354" xr:uid="{00000000-0004-0000-0000-000061010000}"/>
    <hyperlink ref="I4855" r:id="rId355" xr:uid="{00000000-0004-0000-0000-000062010000}"/>
    <hyperlink ref="I4857" r:id="rId356" xr:uid="{00000000-0004-0000-0000-000063010000}"/>
    <hyperlink ref="I5085" r:id="rId357" xr:uid="{00000000-0004-0000-0000-000064010000}"/>
    <hyperlink ref="I5095" r:id="rId358" xr:uid="{00000000-0004-0000-0000-000065010000}"/>
    <hyperlink ref="I5093" r:id="rId359" xr:uid="{00000000-0004-0000-0000-000066010000}"/>
    <hyperlink ref="I5094" r:id="rId360" xr:uid="{00000000-0004-0000-0000-000067010000}"/>
    <hyperlink ref="I5092" r:id="rId361" xr:uid="{00000000-0004-0000-0000-000068010000}"/>
    <hyperlink ref="I5091" r:id="rId362" xr:uid="{00000000-0004-0000-0000-000069010000}"/>
    <hyperlink ref="I5101" r:id="rId363" xr:uid="{00000000-0004-0000-0000-00006A010000}"/>
    <hyperlink ref="I5102" r:id="rId364" xr:uid="{00000000-0004-0000-0000-00006B010000}"/>
    <hyperlink ref="I5103" r:id="rId365" xr:uid="{00000000-0004-0000-0000-00006C010000}"/>
    <hyperlink ref="I5105" r:id="rId366" xr:uid="{00000000-0004-0000-0000-00006D010000}"/>
    <hyperlink ref="I5106" r:id="rId367" xr:uid="{00000000-0004-0000-0000-00006E010000}"/>
    <hyperlink ref="I5104" r:id="rId368" xr:uid="{00000000-0004-0000-0000-00006F010000}"/>
    <hyperlink ref="I5119" r:id="rId369" xr:uid="{00000000-0004-0000-0000-000070010000}"/>
    <hyperlink ref="I5117" r:id="rId370" xr:uid="{00000000-0004-0000-0000-000071010000}"/>
    <hyperlink ref="I5118" r:id="rId371" xr:uid="{00000000-0004-0000-0000-000072010000}"/>
    <hyperlink ref="I5116" r:id="rId372" xr:uid="{00000000-0004-0000-0000-000073010000}"/>
    <hyperlink ref="I5115" r:id="rId373" xr:uid="{00000000-0004-0000-0000-000074010000}"/>
    <hyperlink ref="I5114" r:id="rId374" xr:uid="{00000000-0004-0000-0000-000075010000}"/>
    <hyperlink ref="I5113" r:id="rId375" xr:uid="{00000000-0004-0000-0000-000076010000}"/>
    <hyperlink ref="I5125" r:id="rId376" display="https://www1.wfp.org/publications/vulnerability-assessment-syrian-refugees-lebanon-vasyr-2018, " xr:uid="{00000000-0004-0000-0000-000077010000}"/>
    <hyperlink ref="I5131" r:id="rId377" display="https://www1.wfp.org/publications/vulnerability-assessment-syrian-refugees-lebanon-vasyr-2018 , " xr:uid="{00000000-0004-0000-0000-000078010000}"/>
    <hyperlink ref="I5132" r:id="rId378" xr:uid="{00000000-0004-0000-0000-000079010000}"/>
    <hyperlink ref="I5148" r:id="rId379" xr:uid="{00000000-0004-0000-0000-00007A010000}"/>
    <hyperlink ref="I5149" r:id="rId380" xr:uid="{00000000-0004-0000-0000-00007B010000}"/>
    <hyperlink ref="I5150" r:id="rId381" xr:uid="{00000000-0004-0000-0000-00007C010000}"/>
    <hyperlink ref="I5151" r:id="rId382" xr:uid="{00000000-0004-0000-0000-00007D010000}"/>
    <hyperlink ref="I5144" r:id="rId383" xr:uid="{00000000-0004-0000-0000-00007E010000}"/>
    <hyperlink ref="I5189" r:id="rId384" xr:uid="{00000000-0004-0000-0000-00007F010000}"/>
    <hyperlink ref="I5190" r:id="rId385" xr:uid="{00000000-0004-0000-0000-000080010000}"/>
    <hyperlink ref="I5191" r:id="rId386" xr:uid="{00000000-0004-0000-0000-000081010000}"/>
    <hyperlink ref="I5203" r:id="rId387" display="https://reliefweb.int/sites/reliefweb.int/files/resources/Kenya%20Infographics_March%202019.pdf, " xr:uid="{00000000-0004-0000-0000-000082010000}"/>
    <hyperlink ref="I5209" r:id="rId388" xr:uid="{00000000-0004-0000-0000-000083010000}"/>
    <hyperlink ref="I5210" r:id="rId389" xr:uid="{00000000-0004-0000-0000-000084010000}"/>
    <hyperlink ref="I5211" r:id="rId390" xr:uid="{00000000-0004-0000-0000-000085010000}"/>
    <hyperlink ref="I5212" r:id="rId391" xr:uid="{00000000-0004-0000-0000-000086010000}"/>
    <hyperlink ref="I5217" r:id="rId392" xr:uid="{00000000-0004-0000-0000-000087010000}"/>
    <hyperlink ref="I5218" r:id="rId393" xr:uid="{00000000-0004-0000-0000-000088010000}"/>
    <hyperlink ref="I5219" r:id="rId394" xr:uid="{00000000-0004-0000-0000-000089010000}"/>
    <hyperlink ref="I5229" r:id="rId395" location="severity-of-needs" xr:uid="{00000000-0004-0000-0000-00008A010000}"/>
    <hyperlink ref="I5372" r:id="rId396" xr:uid="{00000000-0004-0000-0000-00008B010000}"/>
    <hyperlink ref="I5385" r:id="rId397" xr:uid="{00000000-0004-0000-0000-00008C010000}"/>
    <hyperlink ref="I5386" r:id="rId398" xr:uid="{00000000-0004-0000-0000-00008D010000}"/>
    <hyperlink ref="I10666" r:id="rId399" display="https://reliefweb.int/sites/reliefweb.int/files/resources/ROSEA_20190326_Zimbabwe%20Floods_Flash_Update%236%20%281%29.pdf" xr:uid="{00000000-0004-0000-0000-00008E010000}"/>
    <hyperlink ref="I10665" r:id="rId400" display="https://reliefweb.int/sites/reliefweb.int/files/resources/ROSEA_20190326_Zimbabwe%20Floods_Flash_Update%236%20%281%29.pdf" xr:uid="{00000000-0004-0000-0000-00008F010000}"/>
    <hyperlink ref="I5400" r:id="rId401" xr:uid="{00000000-0004-0000-0000-000090010000}"/>
    <hyperlink ref="I5398" r:id="rId402" xr:uid="{00000000-0004-0000-0000-000091010000}"/>
    <hyperlink ref="I5399" r:id="rId403" xr:uid="{00000000-0004-0000-0000-000092010000}"/>
    <hyperlink ref="I5401" r:id="rId404" xr:uid="{00000000-0004-0000-0000-000093010000}"/>
    <hyperlink ref="I5402" r:id="rId405" xr:uid="{00000000-0004-0000-0000-000094010000}"/>
    <hyperlink ref="I5403" r:id="rId406" xr:uid="{00000000-0004-0000-0000-000095010000}"/>
    <hyperlink ref="I5404" r:id="rId407" xr:uid="{00000000-0004-0000-0000-000096010000}"/>
    <hyperlink ref="I5405" r:id="rId408" xr:uid="{00000000-0004-0000-0000-000097010000}"/>
    <hyperlink ref="I5406" r:id="rId409" xr:uid="{00000000-0004-0000-0000-000098010000}"/>
    <hyperlink ref="I5538" r:id="rId410" display="http://www.globaldtm.info/libya , " xr:uid="{00000000-0004-0000-0000-000099010000}"/>
    <hyperlink ref="I5539" r:id="rId411" display="https://www.humanitarianresponse.info/sites/www.humanitarianresponse.info/files/documents/files/2019_lby_hno_draftv1.1.pdf, " xr:uid="{00000000-0004-0000-0000-00009A010000}"/>
    <hyperlink ref="I5543" r:id="rId412" display="http://www.globaldtm.info/libya , " xr:uid="{00000000-0004-0000-0000-00009B010000}"/>
    <hyperlink ref="I5544" r:id="rId413" xr:uid="{00000000-0004-0000-0000-00009C010000}"/>
    <hyperlink ref="I5550" r:id="rId414" display="https://reliefweb.int/sites/reliefweb.int/files/resources/ocha-bdi-snapshot-_mar2019_en.pdf, " xr:uid="{00000000-0004-0000-0000-00009D010000}"/>
    <hyperlink ref="I5559" r:id="rId415" xr:uid="{00000000-0004-0000-0000-00009E010000}"/>
    <hyperlink ref="I5575" r:id="rId416" xr:uid="{00000000-0004-0000-0000-00009F010000}"/>
    <hyperlink ref="I5585" r:id="rId417" xr:uid="{00000000-0004-0000-0000-0000A0010000}"/>
    <hyperlink ref="I5604" r:id="rId418" xr:uid="{00000000-0004-0000-0000-0000A1010000}"/>
    <hyperlink ref="I5614" r:id="rId419" xr:uid="{00000000-0004-0000-0000-0000A2010000}"/>
    <hyperlink ref="I5651" r:id="rId420" xr:uid="{00000000-0004-0000-0000-0000A3010000}"/>
    <hyperlink ref="I5652" r:id="rId421" xr:uid="{00000000-0004-0000-0000-0000A4010000}"/>
    <hyperlink ref="I5741" r:id="rId422" xr:uid="{00000000-0004-0000-0000-0000A5010000}"/>
    <hyperlink ref="I5742" r:id="rId423" display="https://www.citypopulation.de/Iran-MajorCities.html_x000a_" xr:uid="{00000000-0004-0000-0000-0000A6010000}"/>
    <hyperlink ref="I5744" r:id="rId424" xr:uid="{00000000-0004-0000-0000-0000A7010000}"/>
    <hyperlink ref="I5743" r:id="rId425" display="https://www.citypopulation.de/Iran-MajorCities.html_x000a_" xr:uid="{00000000-0004-0000-0000-0000A8010000}"/>
    <hyperlink ref="I5745" r:id="rId426" xr:uid="{00000000-0004-0000-0000-0000A9010000}"/>
    <hyperlink ref="I5746" r:id="rId427" xr:uid="{00000000-0004-0000-0000-0000AA010000}"/>
    <hyperlink ref="I5748" r:id="rId428" xr:uid="{00000000-0004-0000-0000-0000AB010000}"/>
    <hyperlink ref="I5749" r:id="rId429" xr:uid="{00000000-0004-0000-0000-0000AC010000}"/>
    <hyperlink ref="I5750" r:id="rId430" xr:uid="{00000000-0004-0000-0000-0000AD010000}"/>
    <hyperlink ref="I5752" r:id="rId431" xr:uid="{00000000-0004-0000-0000-0000AE010000}"/>
    <hyperlink ref="I5753" r:id="rId432" display="https://www.citypopulation.de/Iran-MajorCities.html_x000a_" xr:uid="{00000000-0004-0000-0000-0000AF010000}"/>
    <hyperlink ref="I5754" r:id="rId433" xr:uid="{00000000-0004-0000-0000-0000B0010000}"/>
    <hyperlink ref="I5755" r:id="rId434" xr:uid="{00000000-0004-0000-0000-0000B1010000}"/>
    <hyperlink ref="I5756" r:id="rId435" xr:uid="{00000000-0004-0000-0000-0000B2010000}"/>
    <hyperlink ref="I5757" r:id="rId436" xr:uid="{00000000-0004-0000-0000-0000B3010000}"/>
    <hyperlink ref="I5758" r:id="rId437" xr:uid="{00000000-0004-0000-0000-0000B4010000}"/>
    <hyperlink ref="I5759" r:id="rId438" xr:uid="{00000000-0004-0000-0000-0000B5010000}"/>
    <hyperlink ref="I5384" r:id="rId439" xr:uid="{00000000-0004-0000-0000-0000B6010000}"/>
    <hyperlink ref="I6021" r:id="rId440" xr:uid="{00000000-0004-0000-0000-0000B7010000}"/>
    <hyperlink ref="I6023" r:id="rId441" xr:uid="{00000000-0004-0000-0000-0000B8010000}"/>
    <hyperlink ref="I6024" r:id="rId442" xr:uid="{00000000-0004-0000-0000-0000B9010000}"/>
    <hyperlink ref="I6025" r:id="rId443" xr:uid="{00000000-0004-0000-0000-0000BA010000}"/>
    <hyperlink ref="J6023" r:id="rId444" display="https://apps.who.int/iris/bitstream/handle/10665/312137/OEW17-2228042019.pdf" xr:uid="{00000000-0004-0000-0000-0000BB010000}"/>
    <hyperlink ref="I6026" r:id="rId445" xr:uid="{00000000-0004-0000-0000-0000BC010000}"/>
    <hyperlink ref="I6028" r:id="rId446" xr:uid="{00000000-0004-0000-0000-0000BD010000}"/>
    <hyperlink ref="I6030" r:id="rId447" xr:uid="{00000000-0004-0000-0000-0000BE010000}"/>
    <hyperlink ref="I6034" r:id="rId448" xr:uid="{00000000-0004-0000-0000-0000BF010000}"/>
    <hyperlink ref="I6036" r:id="rId449" xr:uid="{00000000-0004-0000-0000-0000C0010000}"/>
    <hyperlink ref="I6027" r:id="rId450" xr:uid="{00000000-0004-0000-0000-0000C1010000}"/>
    <hyperlink ref="I6029" r:id="rId451" xr:uid="{00000000-0004-0000-0000-0000C2010000}"/>
    <hyperlink ref="I6031" r:id="rId452" xr:uid="{00000000-0004-0000-0000-0000C3010000}"/>
    <hyperlink ref="I6033" r:id="rId453" xr:uid="{00000000-0004-0000-0000-0000C4010000}"/>
    <hyperlink ref="I6035" r:id="rId454" xr:uid="{00000000-0004-0000-0000-0000C5010000}"/>
    <hyperlink ref="I6038" r:id="rId455" xr:uid="{00000000-0004-0000-0000-0000C6010000}"/>
    <hyperlink ref="I6064" r:id="rId456" display="https://reliefweb.int/sites/reliefweb.int/files/resources/ROSEA_20190420_Mozambique_SitRep%2017_as%20of%2020%20April%202019_for%20upload.pdf" xr:uid="{00000000-0004-0000-0000-0000C7010000}"/>
    <hyperlink ref="I6129" r:id="rId457" xr:uid="{00000000-0004-0000-0000-0000C8010000}"/>
    <hyperlink ref="I6136" r:id="rId458" xr:uid="{00000000-0004-0000-0000-0000C9010000}"/>
    <hyperlink ref="I6167" r:id="rId459" xr:uid="{00000000-0004-0000-0000-0000CA010000}"/>
    <hyperlink ref="I6168" r:id="rId460" xr:uid="{00000000-0004-0000-0000-0000CB010000}"/>
    <hyperlink ref="I6169" r:id="rId461" xr:uid="{00000000-0004-0000-0000-0000CC010000}"/>
    <hyperlink ref="I6170" r:id="rId462" display="https://reliefweb.int/sites/reliefweb.int/files/resources/UNICEF%20Comoros%20Humanitarian%20Situation%20Report%20No.%203%20%28Cyclone%20Kenneth%29%20-%20as%20of%2029%20April.pdf" xr:uid="{00000000-0004-0000-0000-0000CD010000}"/>
    <hyperlink ref="I6171" r:id="rId463" xr:uid="{00000000-0004-0000-0000-0000CE010000}"/>
    <hyperlink ref="I6172" r:id="rId464" xr:uid="{00000000-0004-0000-0000-0000CF010000}"/>
    <hyperlink ref="I6174" r:id="rId465" xr:uid="{00000000-0004-0000-0000-0000D0010000}"/>
    <hyperlink ref="I6175" r:id="rId466" xr:uid="{00000000-0004-0000-0000-0000D1010000}"/>
    <hyperlink ref="I6176" r:id="rId467" xr:uid="{00000000-0004-0000-0000-0000D2010000}"/>
    <hyperlink ref="I6178" r:id="rId468" xr:uid="{00000000-0004-0000-0000-0000D3010000}"/>
    <hyperlink ref="I6212" r:id="rId469" xr:uid="{00000000-0004-0000-0000-0000D4010000}"/>
    <hyperlink ref="I6271" r:id="rId470" xr:uid="{00000000-0004-0000-0000-0000D5010000}"/>
    <hyperlink ref="I6285" r:id="rId471" xr:uid="{00000000-0004-0000-0000-0000D6010000}"/>
    <hyperlink ref="I6286" r:id="rId472" xr:uid="{00000000-0004-0000-0000-0000D7010000}"/>
    <hyperlink ref="I6287" r:id="rId473" xr:uid="{00000000-0004-0000-0000-0000D8010000}"/>
    <hyperlink ref="I6288" r:id="rId474" xr:uid="{00000000-0004-0000-0000-0000D9010000}"/>
    <hyperlink ref="I6301" r:id="rId475" xr:uid="{00000000-0004-0000-0000-0000DA010000}"/>
    <hyperlink ref="I6304" r:id="rId476" display="https://unsmil.unmissions.org_x000a_" xr:uid="{00000000-0004-0000-0000-0000DB010000}"/>
    <hyperlink ref="I6305" r:id="rId477" display="https://unsmil.unmissions.org_x000a_" xr:uid="{00000000-0004-0000-0000-0000DC010000}"/>
    <hyperlink ref="I6362" r:id="rId478" xr:uid="{00000000-0004-0000-0000-0000DD010000}"/>
    <hyperlink ref="I6363" r:id="rId479" display="https://www.reuters.com/article/us-venezuela-crisis-brazil/venezuelan-migrants-pose-humanitarian-problem-in-brazil-idUSKBN1E51KV" xr:uid="{00000000-0004-0000-0000-0000DE010000}"/>
    <hyperlink ref="I6364" r:id="rId480" xr:uid="{00000000-0004-0000-0000-0000DF010000}"/>
    <hyperlink ref="I6367" r:id="rId481" xr:uid="{00000000-0004-0000-0000-0000E0010000}"/>
    <hyperlink ref="I6365" r:id="rId482" xr:uid="{00000000-0004-0000-0000-0000E1010000}"/>
    <hyperlink ref="I6371" r:id="rId483" xr:uid="{00000000-0004-0000-0000-0000E2010000}"/>
    <hyperlink ref="I6370" r:id="rId484" xr:uid="{00000000-0004-0000-0000-0000E3010000}"/>
    <hyperlink ref="I6369" r:id="rId485" xr:uid="{00000000-0004-0000-0000-0000E4010000}"/>
    <hyperlink ref="I6368" r:id="rId486" xr:uid="{00000000-0004-0000-0000-0000E5010000}"/>
    <hyperlink ref="I6377" r:id="rId487" xr:uid="{00000000-0004-0000-0000-0000E6010000}"/>
    <hyperlink ref="I5959" r:id="rId488" xr:uid="{00000000-0004-0000-0000-0000E7010000}"/>
    <hyperlink ref="I5960" r:id="rId489" xr:uid="{00000000-0004-0000-0000-0000E8010000}"/>
    <hyperlink ref="I5970" r:id="rId490" xr:uid="{00000000-0004-0000-0000-0000E9010000}"/>
    <hyperlink ref="I5971" r:id="rId491" xr:uid="{00000000-0004-0000-0000-0000EA010000}"/>
    <hyperlink ref="I5973" r:id="rId492" xr:uid="{00000000-0004-0000-0000-0000EB010000}"/>
    <hyperlink ref="I5974" r:id="rId493" xr:uid="{00000000-0004-0000-0000-0000EC010000}"/>
    <hyperlink ref="I4778" r:id="rId494" xr:uid="{00000000-0004-0000-0000-0000ED010000}"/>
    <hyperlink ref="I4789" r:id="rId495" xr:uid="{00000000-0004-0000-0000-0000EE010000}"/>
    <hyperlink ref="I4798" r:id="rId496" xr:uid="{00000000-0004-0000-0000-0000EF010000}"/>
    <hyperlink ref="I4969" r:id="rId497" xr:uid="{00000000-0004-0000-0000-0000F0010000}"/>
    <hyperlink ref="I4968" r:id="rId498" xr:uid="{00000000-0004-0000-0000-0000F1010000}"/>
    <hyperlink ref="I4965" r:id="rId499" xr:uid="{00000000-0004-0000-0000-0000F2010000}"/>
    <hyperlink ref="I4961" r:id="rId500" xr:uid="{00000000-0004-0000-0000-0000F3010000}"/>
    <hyperlink ref="I4960" r:id="rId501" xr:uid="{00000000-0004-0000-0000-0000F4010000}"/>
    <hyperlink ref="I4958" r:id="rId502" xr:uid="{00000000-0004-0000-0000-0000F5010000}"/>
    <hyperlink ref="I4959" r:id="rId503" xr:uid="{00000000-0004-0000-0000-0000F6010000}"/>
    <hyperlink ref="I4957" r:id="rId504" xr:uid="{00000000-0004-0000-0000-0000F7010000}"/>
    <hyperlink ref="I4954" r:id="rId505" xr:uid="{00000000-0004-0000-0000-0000F8010000}"/>
    <hyperlink ref="I4950" r:id="rId506" xr:uid="{00000000-0004-0000-0000-0000F9010000}"/>
    <hyperlink ref="I4949" r:id="rId507" xr:uid="{00000000-0004-0000-0000-0000FA010000}"/>
    <hyperlink ref="I4948" r:id="rId508" xr:uid="{00000000-0004-0000-0000-0000FB010000}"/>
    <hyperlink ref="I4936" r:id="rId509" xr:uid="{00000000-0004-0000-0000-0000FC010000}"/>
    <hyperlink ref="I4935" r:id="rId510" xr:uid="{00000000-0004-0000-0000-0000FD010000}"/>
    <hyperlink ref="I4932" r:id="rId511" xr:uid="{00000000-0004-0000-0000-0000FE010000}"/>
    <hyperlink ref="I4928" r:id="rId512" xr:uid="{00000000-0004-0000-0000-0000FF010000}"/>
    <hyperlink ref="I4927" r:id="rId513" xr:uid="{00000000-0004-0000-0000-000000020000}"/>
    <hyperlink ref="I4926" r:id="rId514" xr:uid="{00000000-0004-0000-0000-000001020000}"/>
    <hyperlink ref="I4925" r:id="rId515" xr:uid="{00000000-0004-0000-0000-000002020000}"/>
    <hyperlink ref="I4921" r:id="rId516" xr:uid="{00000000-0004-0000-0000-000003020000}"/>
    <hyperlink ref="I4917" r:id="rId517" xr:uid="{00000000-0004-0000-0000-000004020000}"/>
    <hyperlink ref="I4916" r:id="rId518" xr:uid="{00000000-0004-0000-0000-000005020000}"/>
    <hyperlink ref="I3808" r:id="rId519" xr:uid="{00000000-0004-0000-0000-000006020000}"/>
    <hyperlink ref="I3807" r:id="rId520" xr:uid="{00000000-0004-0000-0000-000007020000}"/>
    <hyperlink ref="I3806" r:id="rId521" xr:uid="{00000000-0004-0000-0000-000008020000}"/>
    <hyperlink ref="I3741" r:id="rId522" xr:uid="{00000000-0004-0000-0000-000009020000}"/>
    <hyperlink ref="I3742" r:id="rId523" xr:uid="{00000000-0004-0000-0000-00000A020000}"/>
    <hyperlink ref="I3743" r:id="rId524" xr:uid="{00000000-0004-0000-0000-00000B020000}"/>
    <hyperlink ref="I3744" r:id="rId525" xr:uid="{00000000-0004-0000-0000-00000C020000}"/>
    <hyperlink ref="I3745" r:id="rId526" xr:uid="{00000000-0004-0000-0000-00000D020000}"/>
    <hyperlink ref="I3746" r:id="rId527" xr:uid="{00000000-0004-0000-0000-00000E020000}"/>
    <hyperlink ref="I3230" r:id="rId528" xr:uid="{00000000-0004-0000-0000-00000F020000}"/>
    <hyperlink ref="I3790" r:id="rId529" xr:uid="{00000000-0004-0000-0000-000010020000}"/>
    <hyperlink ref="I3791" r:id="rId530" xr:uid="{00000000-0004-0000-0000-000011020000}"/>
    <hyperlink ref="I3795" r:id="rId531" xr:uid="{00000000-0004-0000-0000-000012020000}"/>
    <hyperlink ref="I3794" r:id="rId532" xr:uid="{00000000-0004-0000-0000-000013020000}"/>
    <hyperlink ref="I3793" r:id="rId533" xr:uid="{00000000-0004-0000-0000-000014020000}"/>
    <hyperlink ref="I3792" r:id="rId534" xr:uid="{00000000-0004-0000-0000-000015020000}"/>
    <hyperlink ref="I3227" r:id="rId535" xr:uid="{00000000-0004-0000-0000-000016020000}"/>
    <hyperlink ref="I3228" r:id="rId536" xr:uid="{00000000-0004-0000-0000-000017020000}"/>
    <hyperlink ref="I3232" r:id="rId537" xr:uid="{00000000-0004-0000-0000-000018020000}"/>
    <hyperlink ref="I3233" r:id="rId538" xr:uid="{00000000-0004-0000-0000-000019020000}"/>
    <hyperlink ref="I3240" r:id="rId539" xr:uid="{00000000-0004-0000-0000-00001A020000}"/>
    <hyperlink ref="I3243" r:id="rId540" xr:uid="{00000000-0004-0000-0000-00001B020000}"/>
    <hyperlink ref="I3733" r:id="rId541" xr:uid="{00000000-0004-0000-0000-00001C020000}"/>
    <hyperlink ref="I3734" r:id="rId542" xr:uid="{00000000-0004-0000-0000-00001D020000}"/>
    <hyperlink ref="I3735" r:id="rId543" xr:uid="{00000000-0004-0000-0000-00001E020000}"/>
    <hyperlink ref="I3736" r:id="rId544" xr:uid="{00000000-0004-0000-0000-00001F020000}"/>
    <hyperlink ref="I3747" r:id="rId545" xr:uid="{00000000-0004-0000-0000-000020020000}"/>
    <hyperlink ref="I3780" r:id="rId546" xr:uid="{00000000-0004-0000-0000-000021020000}"/>
    <hyperlink ref="I3781" r:id="rId547" xr:uid="{00000000-0004-0000-0000-000022020000}"/>
    <hyperlink ref="I740" r:id="rId548" xr:uid="{00000000-0004-0000-0000-000023020000}"/>
    <hyperlink ref="I743" r:id="rId549" xr:uid="{00000000-0004-0000-0000-000024020000}"/>
    <hyperlink ref="I3264" r:id="rId550" xr:uid="{00000000-0004-0000-0000-000025020000}"/>
    <hyperlink ref="I3266" r:id="rId551" xr:uid="{00000000-0004-0000-0000-000026020000}"/>
    <hyperlink ref="I3316" r:id="rId552" xr:uid="{00000000-0004-0000-0000-000027020000}"/>
    <hyperlink ref="I3317" r:id="rId553" xr:uid="{00000000-0004-0000-0000-000028020000}"/>
    <hyperlink ref="I3330" r:id="rId554" xr:uid="{00000000-0004-0000-0000-000029020000}"/>
    <hyperlink ref="I3661:I3668" r:id="rId555" display="http://humanitarianaccess.acaps.org/" xr:uid="{00000000-0004-0000-0000-00002A020000}"/>
    <hyperlink ref="I4900" r:id="rId556" xr:uid="{00000000-0004-0000-0000-00002B020000}"/>
    <hyperlink ref="I4901" r:id="rId557" xr:uid="{00000000-0004-0000-0000-00002C020000}"/>
    <hyperlink ref="I4902" r:id="rId558" xr:uid="{00000000-0004-0000-0000-00002D020000}"/>
    <hyperlink ref="I4904" r:id="rId559" xr:uid="{00000000-0004-0000-0000-00002E020000}"/>
    <hyperlink ref="I4905" r:id="rId560" xr:uid="{00000000-0004-0000-0000-00002F020000}"/>
    <hyperlink ref="I4893" r:id="rId561" xr:uid="{00000000-0004-0000-0000-000030020000}"/>
    <hyperlink ref="I4894" r:id="rId562" xr:uid="{00000000-0004-0000-0000-000031020000}"/>
    <hyperlink ref="I4896" r:id="rId563" xr:uid="{00000000-0004-0000-0000-000032020000}"/>
    <hyperlink ref="I4897" r:id="rId564" xr:uid="{00000000-0004-0000-0000-000033020000}"/>
    <hyperlink ref="I4758" r:id="rId565" xr:uid="{00000000-0004-0000-0000-000034020000}"/>
    <hyperlink ref="I4759" r:id="rId566" xr:uid="{00000000-0004-0000-0000-000035020000}"/>
    <hyperlink ref="I4760" r:id="rId567" xr:uid="{00000000-0004-0000-0000-000036020000}"/>
    <hyperlink ref="I4761" r:id="rId568" xr:uid="{00000000-0004-0000-0000-000037020000}"/>
    <hyperlink ref="I4762" r:id="rId569" xr:uid="{00000000-0004-0000-0000-000038020000}"/>
    <hyperlink ref="I4763" r:id="rId570" xr:uid="{00000000-0004-0000-0000-000039020000}"/>
    <hyperlink ref="I4890" r:id="rId571" xr:uid="{00000000-0004-0000-0000-00003A020000}"/>
    <hyperlink ref="I4891" r:id="rId572" xr:uid="{00000000-0004-0000-0000-00003B020000}"/>
    <hyperlink ref="I4898" r:id="rId573" xr:uid="{00000000-0004-0000-0000-00003C020000}"/>
    <hyperlink ref="I4899" r:id="rId574" xr:uid="{00000000-0004-0000-0000-00003D020000}"/>
    <hyperlink ref="I4906" r:id="rId575" xr:uid="{00000000-0004-0000-0000-00003E020000}"/>
    <hyperlink ref="I4907" r:id="rId576" xr:uid="{00000000-0004-0000-0000-00003F020000}"/>
    <hyperlink ref="I4994" r:id="rId577" xr:uid="{00000000-0004-0000-0000-000040020000}"/>
    <hyperlink ref="I4995" r:id="rId578" xr:uid="{00000000-0004-0000-0000-000041020000}"/>
    <hyperlink ref="I4996" r:id="rId579" xr:uid="{00000000-0004-0000-0000-000042020000}"/>
    <hyperlink ref="I4997" r:id="rId580" xr:uid="{00000000-0004-0000-0000-000043020000}"/>
    <hyperlink ref="I4998" r:id="rId581" xr:uid="{00000000-0004-0000-0000-000044020000}"/>
    <hyperlink ref="I4999" r:id="rId582" xr:uid="{00000000-0004-0000-0000-000045020000}"/>
    <hyperlink ref="I5023" r:id="rId583" xr:uid="{00000000-0004-0000-0000-000046020000}"/>
    <hyperlink ref="I5024" r:id="rId584" xr:uid="{00000000-0004-0000-0000-000047020000}"/>
    <hyperlink ref="I5020" r:id="rId585" xr:uid="{00000000-0004-0000-0000-000048020000}"/>
    <hyperlink ref="I5021" r:id="rId586" xr:uid="{00000000-0004-0000-0000-000049020000}"/>
    <hyperlink ref="I5022" r:id="rId587" xr:uid="{00000000-0004-0000-0000-00004A020000}"/>
    <hyperlink ref="I5019" r:id="rId588" xr:uid="{00000000-0004-0000-0000-00004B020000}"/>
    <hyperlink ref="I5018" r:id="rId589" xr:uid="{00000000-0004-0000-0000-00004C020000}"/>
    <hyperlink ref="I5017" r:id="rId590" xr:uid="{00000000-0004-0000-0000-00004D020000}"/>
    <hyperlink ref="I5016" r:id="rId591" xr:uid="{00000000-0004-0000-0000-00004E020000}"/>
    <hyperlink ref="I5015" r:id="rId592" xr:uid="{00000000-0004-0000-0000-00004F020000}"/>
    <hyperlink ref="I5014" r:id="rId593" xr:uid="{00000000-0004-0000-0000-000050020000}"/>
    <hyperlink ref="I5013" r:id="rId594" xr:uid="{00000000-0004-0000-0000-000051020000}"/>
    <hyperlink ref="I5012" r:id="rId595" xr:uid="{00000000-0004-0000-0000-000052020000}"/>
    <hyperlink ref="I5011" r:id="rId596" xr:uid="{00000000-0004-0000-0000-000053020000}"/>
    <hyperlink ref="I5010" r:id="rId597" xr:uid="{00000000-0004-0000-0000-000054020000}"/>
    <hyperlink ref="I5009" r:id="rId598" xr:uid="{00000000-0004-0000-0000-000055020000}"/>
    <hyperlink ref="I5008" r:id="rId599" xr:uid="{00000000-0004-0000-0000-000056020000}"/>
    <hyperlink ref="I5007" r:id="rId600" xr:uid="{00000000-0004-0000-0000-000057020000}"/>
    <hyperlink ref="I5006" r:id="rId601" xr:uid="{00000000-0004-0000-0000-000058020000}"/>
    <hyperlink ref="I5005" r:id="rId602" xr:uid="{00000000-0004-0000-0000-000059020000}"/>
    <hyperlink ref="I5004" r:id="rId603" xr:uid="{00000000-0004-0000-0000-00005A020000}"/>
    <hyperlink ref="I5003" r:id="rId604" xr:uid="{00000000-0004-0000-0000-00005B020000}"/>
    <hyperlink ref="I5002" r:id="rId605" xr:uid="{00000000-0004-0000-0000-00005C020000}"/>
    <hyperlink ref="I5001" r:id="rId606" xr:uid="{00000000-0004-0000-0000-00005D020000}"/>
    <hyperlink ref="I5000" r:id="rId607" xr:uid="{00000000-0004-0000-0000-00005E020000}"/>
    <hyperlink ref="I3788" r:id="rId608" xr:uid="{00000000-0004-0000-0000-00005F020000}"/>
    <hyperlink ref="I3789" r:id="rId609" xr:uid="{00000000-0004-0000-0000-000060020000}"/>
    <hyperlink ref="I3805" r:id="rId610" xr:uid="{00000000-0004-0000-0000-000061020000}"/>
    <hyperlink ref="I3814" r:id="rId611" xr:uid="{00000000-0004-0000-0000-000062020000}"/>
    <hyperlink ref="I4990" r:id="rId612" xr:uid="{00000000-0004-0000-0000-000063020000}"/>
    <hyperlink ref="I4989" r:id="rId613" xr:uid="{00000000-0004-0000-0000-000064020000}"/>
    <hyperlink ref="I4988" r:id="rId614" xr:uid="{00000000-0004-0000-0000-000065020000}"/>
    <hyperlink ref="I4987" r:id="rId615" xr:uid="{00000000-0004-0000-0000-000066020000}"/>
    <hyperlink ref="I4986" r:id="rId616" xr:uid="{00000000-0004-0000-0000-000067020000}"/>
    <hyperlink ref="I4984" r:id="rId617" xr:uid="{00000000-0004-0000-0000-000068020000}"/>
    <hyperlink ref="I4983" r:id="rId618" xr:uid="{00000000-0004-0000-0000-000069020000}"/>
    <hyperlink ref="I4982" r:id="rId619" xr:uid="{00000000-0004-0000-0000-00006A020000}"/>
    <hyperlink ref="I4981" r:id="rId620" xr:uid="{00000000-0004-0000-0000-00006B020000}"/>
    <hyperlink ref="I6309" r:id="rId621" xr:uid="{00000000-0004-0000-0000-00006C020000}"/>
    <hyperlink ref="I6314" r:id="rId622" xr:uid="{00000000-0004-0000-0000-00006D020000}"/>
    <hyperlink ref="I6315" r:id="rId623" xr:uid="{00000000-0004-0000-0000-00006E020000}"/>
    <hyperlink ref="I6515" r:id="rId624" xr:uid="{00000000-0004-0000-0000-00006F020000}"/>
    <hyperlink ref="I6516" r:id="rId625" xr:uid="{00000000-0004-0000-0000-000070020000}"/>
    <hyperlink ref="I6517" r:id="rId626" xr:uid="{00000000-0004-0000-0000-000071020000}"/>
    <hyperlink ref="I6518" r:id="rId627" xr:uid="{00000000-0004-0000-0000-000072020000}"/>
    <hyperlink ref="I6519" r:id="rId628" xr:uid="{00000000-0004-0000-0000-000073020000}"/>
    <hyperlink ref="I6533" r:id="rId629" xr:uid="{00000000-0004-0000-0000-000074020000}"/>
    <hyperlink ref="I6532" r:id="rId630" xr:uid="{00000000-0004-0000-0000-000075020000}"/>
    <hyperlink ref="I6531" r:id="rId631" xr:uid="{00000000-0004-0000-0000-000076020000}"/>
    <hyperlink ref="I6534" r:id="rId632" xr:uid="{00000000-0004-0000-0000-000077020000}"/>
    <hyperlink ref="I6535" r:id="rId633" xr:uid="{00000000-0004-0000-0000-000078020000}"/>
    <hyperlink ref="I6536" r:id="rId634" xr:uid="{00000000-0004-0000-0000-000079020000}"/>
    <hyperlink ref="I6537" r:id="rId635" xr:uid="{00000000-0004-0000-0000-00007A020000}"/>
    <hyperlink ref="I6538" r:id="rId636" xr:uid="{00000000-0004-0000-0000-00007B020000}"/>
    <hyperlink ref="I6539" r:id="rId637" xr:uid="{00000000-0004-0000-0000-00007C020000}"/>
    <hyperlink ref="I6540" r:id="rId638" xr:uid="{00000000-0004-0000-0000-00007D020000}"/>
    <hyperlink ref="I6541" r:id="rId639" xr:uid="{00000000-0004-0000-0000-00007E020000}"/>
    <hyperlink ref="I6542" r:id="rId640" xr:uid="{00000000-0004-0000-0000-00007F020000}"/>
    <hyperlink ref="I6543" r:id="rId641" xr:uid="{00000000-0004-0000-0000-000080020000}"/>
    <hyperlink ref="I6544" r:id="rId642" xr:uid="{00000000-0004-0000-0000-000081020000}"/>
    <hyperlink ref="I6545" r:id="rId643" xr:uid="{00000000-0004-0000-0000-000082020000}"/>
    <hyperlink ref="I6546" r:id="rId644" xr:uid="{00000000-0004-0000-0000-000083020000}"/>
    <hyperlink ref="I6547" r:id="rId645" xr:uid="{00000000-0004-0000-0000-000084020000}"/>
    <hyperlink ref="I6548" r:id="rId646" xr:uid="{00000000-0004-0000-0000-000085020000}"/>
    <hyperlink ref="I6558" r:id="rId647" xr:uid="{00000000-0004-0000-0000-000086020000}"/>
    <hyperlink ref="I6608" r:id="rId648" xr:uid="{00000000-0004-0000-0000-000087020000}"/>
    <hyperlink ref="I6612" r:id="rId649" xr:uid="{00000000-0004-0000-0000-000088020000}"/>
    <hyperlink ref="I6613" r:id="rId650" xr:uid="{00000000-0004-0000-0000-000089020000}"/>
    <hyperlink ref="I6614" r:id="rId651" xr:uid="{00000000-0004-0000-0000-00008A020000}"/>
    <hyperlink ref="I6619" r:id="rId652" xr:uid="{00000000-0004-0000-0000-00008B020000}"/>
    <hyperlink ref="I6618" r:id="rId653" xr:uid="{00000000-0004-0000-0000-00008C020000}"/>
    <hyperlink ref="I6620" r:id="rId654" xr:uid="{00000000-0004-0000-0000-00008D020000}"/>
    <hyperlink ref="I6629" r:id="rId655" xr:uid="{00000000-0004-0000-0000-00008E020000}"/>
    <hyperlink ref="I6630" r:id="rId656" xr:uid="{00000000-0004-0000-0000-00008F020000}"/>
    <hyperlink ref="I6637" r:id="rId657" xr:uid="{00000000-0004-0000-0000-000090020000}"/>
    <hyperlink ref="I6638" r:id="rId658" xr:uid="{00000000-0004-0000-0000-000091020000}"/>
    <hyperlink ref="I6639" r:id="rId659" xr:uid="{00000000-0004-0000-0000-000092020000}"/>
    <hyperlink ref="I6640" r:id="rId660" xr:uid="{00000000-0004-0000-0000-000093020000}"/>
    <hyperlink ref="I6641" r:id="rId661" xr:uid="{00000000-0004-0000-0000-000094020000}"/>
    <hyperlink ref="I6643" r:id="rId662" xr:uid="{00000000-0004-0000-0000-000095020000}"/>
    <hyperlink ref="I6644" r:id="rId663" xr:uid="{00000000-0004-0000-0000-000096020000}"/>
    <hyperlink ref="I6645" r:id="rId664" xr:uid="{00000000-0004-0000-0000-000097020000}"/>
    <hyperlink ref="I6647" r:id="rId665" xr:uid="{00000000-0004-0000-0000-000098020000}"/>
    <hyperlink ref="I6642" r:id="rId666" xr:uid="{00000000-0004-0000-0000-000099020000}"/>
    <hyperlink ref="I6648" r:id="rId667" xr:uid="{00000000-0004-0000-0000-00009A020000}"/>
    <hyperlink ref="I6658" r:id="rId668" xr:uid="{00000000-0004-0000-0000-00009B020000}"/>
    <hyperlink ref="I6659" r:id="rId669" xr:uid="{00000000-0004-0000-0000-00009C020000}"/>
    <hyperlink ref="I6660" r:id="rId670" display="http://www.ipcinfo.org/fileadmin/user_upload/ipcinfo/docs/IPC_Haiti_AFI_2018Oct2019Feb.pdf" xr:uid="{00000000-0004-0000-0000-00009D020000}"/>
    <hyperlink ref="I6661" r:id="rId671" xr:uid="{00000000-0004-0000-0000-00009E020000}"/>
    <hyperlink ref="I6662" r:id="rId672" xr:uid="{00000000-0004-0000-0000-00009F020000}"/>
    <hyperlink ref="I6663" r:id="rId673" xr:uid="{00000000-0004-0000-0000-0000A0020000}"/>
    <hyperlink ref="I6664" r:id="rId674" xr:uid="{00000000-0004-0000-0000-0000A1020000}"/>
    <hyperlink ref="I6665" r:id="rId675" xr:uid="{00000000-0004-0000-0000-0000A2020000}"/>
    <hyperlink ref="I6666" r:id="rId676" xr:uid="{00000000-0004-0000-0000-0000A3020000}"/>
    <hyperlink ref="I6668" r:id="rId677" xr:uid="{00000000-0004-0000-0000-0000A4020000}"/>
    <hyperlink ref="I6669" r:id="rId678" xr:uid="{00000000-0004-0000-0000-0000A5020000}"/>
    <hyperlink ref="I6670" r:id="rId679" xr:uid="{00000000-0004-0000-0000-0000A6020000}"/>
    <hyperlink ref="I6672" r:id="rId680" xr:uid="{00000000-0004-0000-0000-0000A7020000}"/>
    <hyperlink ref="I6673" r:id="rId681" xr:uid="{00000000-0004-0000-0000-0000A8020000}"/>
    <hyperlink ref="I6674" r:id="rId682" xr:uid="{00000000-0004-0000-0000-0000A9020000}"/>
    <hyperlink ref="I6675" r:id="rId683" xr:uid="{00000000-0004-0000-0000-0000AA020000}"/>
    <hyperlink ref="I6676" r:id="rId684" xr:uid="{00000000-0004-0000-0000-0000AB020000}"/>
    <hyperlink ref="I6677" r:id="rId685" xr:uid="{00000000-0004-0000-0000-0000AC020000}"/>
    <hyperlink ref="I6693" r:id="rId686" xr:uid="{00000000-0004-0000-0000-0000AD020000}"/>
    <hyperlink ref="I6692" r:id="rId687" xr:uid="{00000000-0004-0000-0000-0000AE020000}"/>
    <hyperlink ref="I6694" r:id="rId688" xr:uid="{00000000-0004-0000-0000-0000AF020000}"/>
    <hyperlink ref="I6695" r:id="rId689" xr:uid="{00000000-0004-0000-0000-0000B0020000}"/>
    <hyperlink ref="I6696" r:id="rId690" xr:uid="{00000000-0004-0000-0000-0000B1020000}"/>
    <hyperlink ref="I6697" r:id="rId691" xr:uid="{00000000-0004-0000-0000-0000B2020000}"/>
    <hyperlink ref="I6698" r:id="rId692" xr:uid="{00000000-0004-0000-0000-0000B3020000}"/>
    <hyperlink ref="I6699" r:id="rId693" xr:uid="{00000000-0004-0000-0000-0000B4020000}"/>
    <hyperlink ref="I6736" r:id="rId694" xr:uid="{00000000-0004-0000-0000-0000B5020000}"/>
    <hyperlink ref="I6737" r:id="rId695" xr:uid="{00000000-0004-0000-0000-0000B6020000}"/>
    <hyperlink ref="I6746" r:id="rId696" display="https://www.citypopulation.de/Iran-MajorCities.html_x000a_" xr:uid="{00000000-0004-0000-0000-0000B7020000}"/>
    <hyperlink ref="I6738" r:id="rId697" xr:uid="{00000000-0004-0000-0000-0000B8020000}"/>
    <hyperlink ref="I6739" r:id="rId698" xr:uid="{00000000-0004-0000-0000-0000B9020000}"/>
    <hyperlink ref="I6747" r:id="rId699" display="https://data.humdata.org/dataset/libya-baseline-assessment-data-iom-dtm_x000a_" xr:uid="{00000000-0004-0000-0000-0000BA020000}"/>
    <hyperlink ref="I6748" r:id="rId700" display="https://www.humanitarianresponse.info/sites/www.humanitarianresponse.info/files/documents/files/2019_lby_hno_draftv1.1.pdf_x000a_" xr:uid="{00000000-0004-0000-0000-0000BB020000}"/>
    <hyperlink ref="I6749" r:id="rId701" display="http://www.globaldtm.info/libya _x000a_" xr:uid="{00000000-0004-0000-0000-0000BC020000}"/>
    <hyperlink ref="I6750" r:id="rId702" display="https://www.humanitarianresponse.info/sites/www.humanitarianresponse.info/files/documents/files/2019_lby_hno_draftv1.1.pdf_x000a_" xr:uid="{00000000-0004-0000-0000-0000BD020000}"/>
    <hyperlink ref="I6838" r:id="rId703" xr:uid="{00000000-0004-0000-0000-0000BE020000}"/>
    <hyperlink ref="I6839" r:id="rId704" xr:uid="{00000000-0004-0000-0000-0000BF020000}"/>
    <hyperlink ref="I6840" r:id="rId705" xr:uid="{00000000-0004-0000-0000-0000C0020000}"/>
    <hyperlink ref="I6842" r:id="rId706" xr:uid="{00000000-0004-0000-0000-0000C1020000}"/>
    <hyperlink ref="I6843" r:id="rId707" xr:uid="{00000000-0004-0000-0000-0000C2020000}"/>
    <hyperlink ref="I6653" r:id="rId708" xr:uid="{00000000-0004-0000-0000-0000C3020000}"/>
    <hyperlink ref="I6881" r:id="rId709" xr:uid="{00000000-0004-0000-0000-0000C4020000}"/>
    <hyperlink ref="I6888" r:id="rId710" xr:uid="{00000000-0004-0000-0000-0000C5020000}"/>
    <hyperlink ref="I6889" r:id="rId711" xr:uid="{00000000-0004-0000-0000-0000C6020000}"/>
    <hyperlink ref="I6891" r:id="rId712" xr:uid="{00000000-0004-0000-0000-0000C7020000}"/>
    <hyperlink ref="I6898" r:id="rId713" xr:uid="{00000000-0004-0000-0000-0000C8020000}"/>
    <hyperlink ref="I6895" r:id="rId714" xr:uid="{00000000-0004-0000-0000-0000C9020000}"/>
    <hyperlink ref="I6899" r:id="rId715" xr:uid="{00000000-0004-0000-0000-0000CA020000}"/>
    <hyperlink ref="I6902" r:id="rId716" xr:uid="{00000000-0004-0000-0000-0000CB020000}"/>
    <hyperlink ref="I6903" r:id="rId717" xr:uid="{00000000-0004-0000-0000-0000CC020000}"/>
    <hyperlink ref="I6904" r:id="rId718" xr:uid="{00000000-0004-0000-0000-0000CD020000}"/>
    <hyperlink ref="I6905" r:id="rId719" xr:uid="{00000000-0004-0000-0000-0000CE020000}"/>
    <hyperlink ref="I6906" r:id="rId720" xr:uid="{00000000-0004-0000-0000-0000CF020000}"/>
    <hyperlink ref="I6907" r:id="rId721" xr:uid="{00000000-0004-0000-0000-0000D0020000}"/>
    <hyperlink ref="I6915" r:id="rId722" xr:uid="{00000000-0004-0000-0000-0000D1020000}"/>
    <hyperlink ref="I6920" r:id="rId723" xr:uid="{00000000-0004-0000-0000-0000D2020000}"/>
    <hyperlink ref="I6921" r:id="rId724" xr:uid="{00000000-0004-0000-0000-0000D3020000}"/>
    <hyperlink ref="I6922" r:id="rId725" xr:uid="{00000000-0004-0000-0000-0000D4020000}"/>
    <hyperlink ref="I6924" r:id="rId726" xr:uid="{00000000-0004-0000-0000-0000D5020000}"/>
    <hyperlink ref="I6923" r:id="rId727" xr:uid="{00000000-0004-0000-0000-0000D6020000}"/>
    <hyperlink ref="I6954" r:id="rId728" xr:uid="{00000000-0004-0000-0000-0000D7020000}"/>
    <hyperlink ref="I6955" r:id="rId729" xr:uid="{00000000-0004-0000-0000-0000D8020000}"/>
    <hyperlink ref="I6958:I6960" r:id="rId730" display="https://www.acleddata.com/data/" xr:uid="{00000000-0004-0000-0000-0000D9020000}"/>
    <hyperlink ref="I6957" r:id="rId731" location="category-4" xr:uid="{00000000-0004-0000-0000-0000DA020000}"/>
    <hyperlink ref="I6958" r:id="rId732" location="category-4" xr:uid="{00000000-0004-0000-0000-0000DB020000}"/>
    <hyperlink ref="I6964" r:id="rId733" location="category-4" xr:uid="{00000000-0004-0000-0000-0000DC020000}"/>
    <hyperlink ref="I6965" r:id="rId734" location="category-4" xr:uid="{00000000-0004-0000-0000-0000DD020000}"/>
    <hyperlink ref="I6959" r:id="rId735" location="category-4" xr:uid="{00000000-0004-0000-0000-0000DE020000}"/>
    <hyperlink ref="I6970" r:id="rId736" xr:uid="{00000000-0004-0000-0000-0000DF020000}"/>
    <hyperlink ref="I6971" r:id="rId737" xr:uid="{00000000-0004-0000-0000-0000E0020000}"/>
    <hyperlink ref="I6972" r:id="rId738" xr:uid="{00000000-0004-0000-0000-0000E1020000}"/>
    <hyperlink ref="I6975" r:id="rId739" xr:uid="{00000000-0004-0000-0000-0000E2020000}"/>
    <hyperlink ref="I6978" r:id="rId740" xr:uid="{00000000-0004-0000-0000-0000E3020000}"/>
    <hyperlink ref="I6979" r:id="rId741" xr:uid="{00000000-0004-0000-0000-0000E4020000}"/>
    <hyperlink ref="I6973" r:id="rId742" xr:uid="{00000000-0004-0000-0000-0000E5020000}"/>
    <hyperlink ref="I6974" r:id="rId743" xr:uid="{00000000-0004-0000-0000-0000E6020000}"/>
    <hyperlink ref="I6982" r:id="rId744" xr:uid="{00000000-0004-0000-0000-0000E7020000}"/>
    <hyperlink ref="I6983" r:id="rId745" xr:uid="{00000000-0004-0000-0000-0000E8020000}"/>
    <hyperlink ref="I6985" r:id="rId746" xr:uid="{00000000-0004-0000-0000-0000E9020000}"/>
    <hyperlink ref="I6986" r:id="rId747" xr:uid="{00000000-0004-0000-0000-0000EA020000}"/>
    <hyperlink ref="I6987" r:id="rId748" xr:uid="{00000000-0004-0000-0000-0000EB020000}"/>
    <hyperlink ref="I6988" r:id="rId749" xr:uid="{00000000-0004-0000-0000-0000EC020000}"/>
    <hyperlink ref="I6991:I6992" r:id="rId750" display="https://missingmigrants.iom.int/region/mediterranean" xr:uid="{00000000-0004-0000-0000-0000ED020000}"/>
    <hyperlink ref="I7003" r:id="rId751" xr:uid="{00000000-0004-0000-0000-0000EE020000}"/>
    <hyperlink ref="I7004" r:id="rId752" xr:uid="{00000000-0004-0000-0000-0000EF020000}"/>
    <hyperlink ref="I7005" r:id="rId753" xr:uid="{00000000-0004-0000-0000-0000F0020000}"/>
    <hyperlink ref="I7006" r:id="rId754" xr:uid="{00000000-0004-0000-0000-0000F1020000}"/>
    <hyperlink ref="I7007" r:id="rId755" xr:uid="{00000000-0004-0000-0000-0000F2020000}"/>
    <hyperlink ref="I7008" r:id="rId756" xr:uid="{00000000-0004-0000-0000-0000F3020000}"/>
    <hyperlink ref="I7013" r:id="rId757" xr:uid="{00000000-0004-0000-0000-0000F4020000}"/>
    <hyperlink ref="I7014" r:id="rId758" xr:uid="{00000000-0004-0000-0000-0000F5020000}"/>
    <hyperlink ref="I7033" r:id="rId759" xr:uid="{00000000-0004-0000-0000-0000F6020000}"/>
    <hyperlink ref="I7034" r:id="rId760" xr:uid="{00000000-0004-0000-0000-0000F7020000}"/>
    <hyperlink ref="I7035" r:id="rId761" xr:uid="{00000000-0004-0000-0000-0000F8020000}"/>
    <hyperlink ref="I7036" r:id="rId762" xr:uid="{00000000-0004-0000-0000-0000F9020000}"/>
    <hyperlink ref="I7039" r:id="rId763" xr:uid="{00000000-0004-0000-0000-0000FA020000}"/>
    <hyperlink ref="I7045" r:id="rId764" location="category-4" xr:uid="{00000000-0004-0000-0000-0000FB020000}"/>
    <hyperlink ref="I7046" r:id="rId765" location="category-4" xr:uid="{00000000-0004-0000-0000-0000FC020000}"/>
    <hyperlink ref="I7047" r:id="rId766" location="category-4" xr:uid="{00000000-0004-0000-0000-0000FD020000}"/>
    <hyperlink ref="I7048" r:id="rId767" location="category-4" display="https://ugandarefugees.org/en/country/uga#category-4" xr:uid="{00000000-0004-0000-0000-0000FE020000}"/>
    <hyperlink ref="I7056" r:id="rId768" xr:uid="{00000000-0004-0000-0000-0000FF020000}"/>
    <hyperlink ref="I7071" r:id="rId769" xr:uid="{00000000-0004-0000-0000-000000030000}"/>
    <hyperlink ref="I7074:I7075" r:id="rId770" display="https://missingmigrants.iom.int/region/mediterranean" xr:uid="{00000000-0004-0000-0000-000001030000}"/>
    <hyperlink ref="I7077" r:id="rId771" xr:uid="{00000000-0004-0000-0000-000002030000}"/>
    <hyperlink ref="I7080" r:id="rId772" xr:uid="{00000000-0004-0000-0000-000003030000}"/>
    <hyperlink ref="I7082" r:id="rId773" xr:uid="{00000000-0004-0000-0000-000004030000}"/>
    <hyperlink ref="I7083" r:id="rId774" xr:uid="{00000000-0004-0000-0000-000005030000}"/>
    <hyperlink ref="I7084" r:id="rId775" xr:uid="{00000000-0004-0000-0000-000006030000}"/>
    <hyperlink ref="I7085" r:id="rId776" xr:uid="{00000000-0004-0000-0000-000007030000}"/>
    <hyperlink ref="I7086" r:id="rId777" xr:uid="{00000000-0004-0000-0000-000008030000}"/>
    <hyperlink ref="I7088" r:id="rId778" xr:uid="{00000000-0004-0000-0000-000009030000}"/>
    <hyperlink ref="I7091" r:id="rId779" xr:uid="{00000000-0004-0000-0000-00000A030000}"/>
    <hyperlink ref="I7090" r:id="rId780" xr:uid="{00000000-0004-0000-0000-00000B030000}"/>
    <hyperlink ref="I7092" r:id="rId781" display="https://www.unhcr.org/ke/wp-content/uploads/sites/2/2019/02/Kenya-Infographics_January-2019.pdf_x000a_" xr:uid="{00000000-0004-0000-0000-00000C030000}"/>
    <hyperlink ref="I7094" r:id="rId782" display="https://www.unhcr.org/ke/wp-content/uploads/sites/2/2019/02/Kenya-Infographics_January-2019.pdf_x000a_" xr:uid="{00000000-0004-0000-0000-00000D030000}"/>
    <hyperlink ref="I7098" r:id="rId783" xr:uid="{00000000-0004-0000-0000-00000E030000}"/>
    <hyperlink ref="I7103" r:id="rId784" xr:uid="{00000000-0004-0000-0000-00000F030000}"/>
    <hyperlink ref="I7106" r:id="rId785" xr:uid="{00000000-0004-0000-0000-000010030000}"/>
    <hyperlink ref="I7110" r:id="rId786" xr:uid="{00000000-0004-0000-0000-000011030000}"/>
    <hyperlink ref="I7093" r:id="rId787" display="https://www.knbs.or.ke/download/population-distribution-by-sex-number-of-households-area-and-density-by-county-and-district/_x000a_" xr:uid="{00000000-0004-0000-0000-000012030000}"/>
    <hyperlink ref="I7123" r:id="rId788" display="https://www.knbs.or.ke/download/population-distribution-by-sex-number-of-households-area-and-density-by-county-and-district/_x000a_" xr:uid="{00000000-0004-0000-0000-000013030000}"/>
    <hyperlink ref="I7124" r:id="rId789" display="https://www.unhcr.org/ke/wp-content/uploads/sites/2/2019/02/Kenya-Infographics_January-2019.pdf_x000a_" xr:uid="{00000000-0004-0000-0000-000014030000}"/>
    <hyperlink ref="I7126" r:id="rId790" xr:uid="{00000000-0004-0000-0000-000015030000}"/>
    <hyperlink ref="I7095" r:id="rId791" display="https://www.unhcr.org/ke/wp-content/uploads/sites/2/2018/06/Kenya-Infographics_May-2018.pdf_x000a_" xr:uid="{00000000-0004-0000-0000-000016030000}"/>
    <hyperlink ref="I7128" r:id="rId792" xr:uid="{00000000-0004-0000-0000-000017030000}"/>
    <hyperlink ref="I7134" r:id="rId793" display="https://www.unhcr.org/ke/wp-content/uploads/sites/2/2019/02/Kenya-Infographics_January-2019.pdf_x000a_" xr:uid="{00000000-0004-0000-0000-000018030000}"/>
    <hyperlink ref="I7135" r:id="rId794" display="https://www.unhcr.org/ke/wp-content/uploads/sites/2/2018/06/Kenya-Infographics_May-2018.pdf_x000a_" xr:uid="{00000000-0004-0000-0000-000019030000}"/>
    <hyperlink ref="I7136" r:id="rId795" display="https://www.unhcr.org/ke/wp-content/uploads/sites/2/2018/06/Kenya-Infographics_May-2018.pdf_x000a_" xr:uid="{00000000-0004-0000-0000-00001A030000}"/>
    <hyperlink ref="I7158" r:id="rId796" display="https://www.unhcr.org/ke/wp-content/uploads/sites/2/2018/06/Kenya-Infographics_May-2018.pdf_x000a_" xr:uid="{00000000-0004-0000-0000-00001B030000}"/>
    <hyperlink ref="I7159" r:id="rId797" display="https://www.unhcr.org/ke/wp-content/uploads/sites/2/2018/06/Kenya-Infographics_May-2018.pdf" xr:uid="{00000000-0004-0000-0000-00001C030000}"/>
    <hyperlink ref="I7242" r:id="rId798" xr:uid="{00000000-0004-0000-0000-00001D030000}"/>
    <hyperlink ref="I7243" r:id="rId799" xr:uid="{00000000-0004-0000-0000-00001E030000}"/>
    <hyperlink ref="I7250" r:id="rId800" xr:uid="{00000000-0004-0000-0000-00001F030000}"/>
    <hyperlink ref="I7251" r:id="rId801" xr:uid="{00000000-0004-0000-0000-000020030000}"/>
    <hyperlink ref="I7252" r:id="rId802" xr:uid="{00000000-0004-0000-0000-000021030000}"/>
    <hyperlink ref="I7254" r:id="rId803" xr:uid="{00000000-0004-0000-0000-000022030000}"/>
    <hyperlink ref="I7256" r:id="rId804" xr:uid="{00000000-0004-0000-0000-000023030000}"/>
    <hyperlink ref="I7253" r:id="rId805" xr:uid="{00000000-0004-0000-0000-000024030000}"/>
    <hyperlink ref="I7255" r:id="rId806" xr:uid="{00000000-0004-0000-0000-000025030000}"/>
    <hyperlink ref="I7257" r:id="rId807" xr:uid="{00000000-0004-0000-0000-000026030000}"/>
    <hyperlink ref="I7258" r:id="rId808" xr:uid="{00000000-0004-0000-0000-000027030000}"/>
    <hyperlink ref="I7259" r:id="rId809" xr:uid="{00000000-0004-0000-0000-000028030000}"/>
    <hyperlink ref="I7260" r:id="rId810" xr:uid="{00000000-0004-0000-0000-000029030000}"/>
    <hyperlink ref="I7261" r:id="rId811" xr:uid="{00000000-0004-0000-0000-00002A030000}"/>
    <hyperlink ref="I7262" r:id="rId812" xr:uid="{00000000-0004-0000-0000-00002B030000}"/>
    <hyperlink ref="I7263" r:id="rId813" xr:uid="{00000000-0004-0000-0000-00002C030000}"/>
    <hyperlink ref="I7264" r:id="rId814" xr:uid="{00000000-0004-0000-0000-00002D030000}"/>
    <hyperlink ref="I7266" r:id="rId815" xr:uid="{00000000-0004-0000-0000-00002E030000}"/>
    <hyperlink ref="I7270" r:id="rId816" xr:uid="{00000000-0004-0000-0000-00002F030000}"/>
    <hyperlink ref="I7324" r:id="rId817" xr:uid="{00000000-0004-0000-0000-000030030000}"/>
    <hyperlink ref="I7321" r:id="rId818" xr:uid="{00000000-0004-0000-0000-000031030000}"/>
    <hyperlink ref="I7320" r:id="rId819" xr:uid="{00000000-0004-0000-0000-000032030000}"/>
    <hyperlink ref="I7319" r:id="rId820" xr:uid="{00000000-0004-0000-0000-000033030000}"/>
    <hyperlink ref="I7318" r:id="rId821" xr:uid="{00000000-0004-0000-0000-000034030000}"/>
    <hyperlink ref="I7327" r:id="rId822" xr:uid="{00000000-0004-0000-0000-000035030000}"/>
    <hyperlink ref="I7347" r:id="rId823" xr:uid="{00000000-0004-0000-0000-000036030000}"/>
    <hyperlink ref="I7349" r:id="rId824" xr:uid="{00000000-0004-0000-0000-000037030000}"/>
    <hyperlink ref="I7350" r:id="rId825" xr:uid="{00000000-0004-0000-0000-000038030000}"/>
    <hyperlink ref="I7352" r:id="rId826" xr:uid="{00000000-0004-0000-0000-000039030000}"/>
    <hyperlink ref="I7359" r:id="rId827" xr:uid="{00000000-0004-0000-0000-00003A030000}"/>
    <hyperlink ref="I7361" r:id="rId828" xr:uid="{00000000-0004-0000-0000-00003B030000}"/>
    <hyperlink ref="I7365" r:id="rId829" xr:uid="{00000000-0004-0000-0000-00003C030000}"/>
    <hyperlink ref="I7373" r:id="rId830" xr:uid="{00000000-0004-0000-0000-00003D030000}"/>
    <hyperlink ref="I7374" r:id="rId831" xr:uid="{00000000-0004-0000-0000-00003E030000}"/>
    <hyperlink ref="I7375" r:id="rId832" xr:uid="{00000000-0004-0000-0000-00003F030000}"/>
    <hyperlink ref="I7376" r:id="rId833" xr:uid="{00000000-0004-0000-0000-000040030000}"/>
    <hyperlink ref="I7377" r:id="rId834" xr:uid="{00000000-0004-0000-0000-000041030000}"/>
    <hyperlink ref="I7379" r:id="rId835" xr:uid="{00000000-0004-0000-0000-000042030000}"/>
    <hyperlink ref="I7380" r:id="rId836" xr:uid="{00000000-0004-0000-0000-000043030000}"/>
    <hyperlink ref="I7381" r:id="rId837" xr:uid="{00000000-0004-0000-0000-000044030000}"/>
    <hyperlink ref="I7383" r:id="rId838" xr:uid="{00000000-0004-0000-0000-000045030000}"/>
    <hyperlink ref="I7385" r:id="rId839" display="https://www.acleddata.com/data/" xr:uid="{00000000-0004-0000-0000-000046030000}"/>
    <hyperlink ref="I7382" r:id="rId840" xr:uid="{00000000-0004-0000-0000-000047030000}"/>
    <hyperlink ref="I7384" r:id="rId841" display="https://www.acleddata.com/data/" xr:uid="{00000000-0004-0000-0000-000048030000}"/>
    <hyperlink ref="I7386" r:id="rId842" display="https://www.acleddata.com/data/" xr:uid="{00000000-0004-0000-0000-000049030000}"/>
    <hyperlink ref="I7431" r:id="rId843" xr:uid="{00000000-0004-0000-0000-00004A030000}"/>
    <hyperlink ref="I7432" r:id="rId844" xr:uid="{00000000-0004-0000-0000-00004B030000}"/>
    <hyperlink ref="I7443" r:id="rId845" xr:uid="{00000000-0004-0000-0000-00004C030000}"/>
    <hyperlink ref="I7442" r:id="rId846" xr:uid="{00000000-0004-0000-0000-00004D030000}"/>
    <hyperlink ref="I7447" r:id="rId847" xr:uid="{00000000-0004-0000-0000-00004E030000}"/>
    <hyperlink ref="I7448" r:id="rId848" display="https://data2.unhcr.org/en/situations/syria/location/5" xr:uid="{00000000-0004-0000-0000-00004F030000}"/>
    <hyperlink ref="I7571" r:id="rId849" xr:uid="{00000000-0004-0000-0000-000050030000}"/>
    <hyperlink ref="I7570" r:id="rId850" xr:uid="{00000000-0004-0000-0000-000051030000}"/>
    <hyperlink ref="I7572" r:id="rId851" xr:uid="{00000000-0004-0000-0000-000052030000}"/>
    <hyperlink ref="I7573" r:id="rId852" xr:uid="{00000000-0004-0000-0000-000053030000}"/>
    <hyperlink ref="I7577" r:id="rId853" xr:uid="{00000000-0004-0000-0000-000054030000}"/>
    <hyperlink ref="I7587" r:id="rId854" xr:uid="{00000000-0004-0000-0000-000055030000}"/>
    <hyperlink ref="I7588" r:id="rId855" xr:uid="{00000000-0004-0000-0000-000056030000}"/>
    <hyperlink ref="I7589" r:id="rId856" xr:uid="{00000000-0004-0000-0000-000057030000}"/>
    <hyperlink ref="I7591" r:id="rId857" xr:uid="{00000000-0004-0000-0000-000058030000}"/>
    <hyperlink ref="I7590" r:id="rId858" xr:uid="{00000000-0004-0000-0000-000059030000}"/>
    <hyperlink ref="I7596" r:id="rId859" display="https://data.humdata.org/dataset/sudan-humanitarian-needs-overview-hno-data-2019" xr:uid="{00000000-0004-0000-0000-00005A030000}"/>
    <hyperlink ref="I7598" r:id="rId860" xr:uid="{00000000-0004-0000-0000-00005B030000}"/>
    <hyperlink ref="I7599" r:id="rId861" xr:uid="{00000000-0004-0000-0000-00005C030000}"/>
    <hyperlink ref="I7600" r:id="rId862" xr:uid="{00000000-0004-0000-0000-00005D030000}"/>
    <hyperlink ref="I7602" r:id="rId863" xr:uid="{00000000-0004-0000-0000-00005E030000}"/>
    <hyperlink ref="I7601" r:id="rId864" xr:uid="{00000000-0004-0000-0000-00005F030000}"/>
    <hyperlink ref="I7604" r:id="rId865" xr:uid="{00000000-0004-0000-0000-000060030000}"/>
    <hyperlink ref="I7607" r:id="rId866" xr:uid="{00000000-0004-0000-0000-000061030000}"/>
    <hyperlink ref="I7606" r:id="rId867" xr:uid="{00000000-0004-0000-0000-000062030000}"/>
    <hyperlink ref="I7608" r:id="rId868" xr:uid="{00000000-0004-0000-0000-000063030000}"/>
    <hyperlink ref="I7715" r:id="rId869" xr:uid="{00000000-0004-0000-0000-000064030000}"/>
    <hyperlink ref="I7716" r:id="rId870" xr:uid="{00000000-0004-0000-0000-000065030000}"/>
    <hyperlink ref="I7717" r:id="rId871" xr:uid="{00000000-0004-0000-0000-000066030000}"/>
    <hyperlink ref="I7718" r:id="rId872" xr:uid="{00000000-0004-0000-0000-000067030000}"/>
    <hyperlink ref="I7630" r:id="rId873" xr:uid="{00000000-0004-0000-0000-000068030000}"/>
    <hyperlink ref="I7631" r:id="rId874" xr:uid="{00000000-0004-0000-0000-000069030000}"/>
    <hyperlink ref="I7661" r:id="rId875" xr:uid="{00000000-0004-0000-0000-00006A030000}"/>
    <hyperlink ref="I7662" r:id="rId876" xr:uid="{00000000-0004-0000-0000-00006B030000}"/>
    <hyperlink ref="I7663" r:id="rId877" xr:uid="{00000000-0004-0000-0000-00006C030000}"/>
    <hyperlink ref="I7665" r:id="rId878" xr:uid="{00000000-0004-0000-0000-00006D030000}"/>
    <hyperlink ref="I7664" r:id="rId879" xr:uid="{00000000-0004-0000-0000-00006E030000}"/>
    <hyperlink ref="I7666" r:id="rId880" xr:uid="{00000000-0004-0000-0000-00006F030000}"/>
    <hyperlink ref="I7669" r:id="rId881" xr:uid="{00000000-0004-0000-0000-000070030000}"/>
    <hyperlink ref="I7670" r:id="rId882" xr:uid="{00000000-0004-0000-0000-000071030000}"/>
    <hyperlink ref="I7671" r:id="rId883" xr:uid="{00000000-0004-0000-0000-000072030000}"/>
    <hyperlink ref="I7672" r:id="rId884" xr:uid="{00000000-0004-0000-0000-000073030000}"/>
    <hyperlink ref="I7674" r:id="rId885" xr:uid="{00000000-0004-0000-0000-000074030000}"/>
    <hyperlink ref="I7673" r:id="rId886" xr:uid="{00000000-0004-0000-0000-000075030000}"/>
    <hyperlink ref="I7693" r:id="rId887" xr:uid="{00000000-0004-0000-0000-000076030000}"/>
    <hyperlink ref="I7692" r:id="rId888" xr:uid="{00000000-0004-0000-0000-000077030000}"/>
    <hyperlink ref="I7691" r:id="rId889" xr:uid="{00000000-0004-0000-0000-000078030000}"/>
    <hyperlink ref="I7699" r:id="rId890" xr:uid="{00000000-0004-0000-0000-000079030000}"/>
    <hyperlink ref="I7700" r:id="rId891" xr:uid="{00000000-0004-0000-0000-00007A030000}"/>
    <hyperlink ref="I7701" r:id="rId892" display="https://reliefweb.int/report/zimbabwe/unicef-zimbabwe-cyclone-idai-situation-report-5-3-may-2019" xr:uid="{00000000-0004-0000-0000-00007B030000}"/>
    <hyperlink ref="I7705" r:id="rId893" xr:uid="{00000000-0004-0000-0000-00007C030000}"/>
    <hyperlink ref="I7716:I7721" r:id="rId894" display="http://www.ipcinfo.org/fileadmin/user_upload/ipcinfo/docs/IPC_Haiti_AFI_2018Oct2019Feb.pdf" xr:uid="{00000000-0004-0000-0000-00007D030000}"/>
    <hyperlink ref="I7466" r:id="rId895" display="https://data.humdata.org/dataset/nigeria-2016-population-datahttps://reliefweb.int/sites/reliefweb.int/files/resources/01022019_ocha_nigeria_humanitarian_needs_overview.pdf" xr:uid="{00000000-0004-0000-0000-00007E030000}"/>
    <hyperlink ref="I7511" r:id="rId896" xr:uid="{00000000-0004-0000-0000-00007F030000}"/>
    <hyperlink ref="I7548" r:id="rId897" xr:uid="{00000000-0004-0000-0000-000080030000}"/>
    <hyperlink ref="I7803" r:id="rId898" xr:uid="{00000000-0004-0000-0000-000081030000}"/>
    <hyperlink ref="I7804" r:id="rId899" xr:uid="{00000000-0004-0000-0000-000082030000}"/>
    <hyperlink ref="I7805" r:id="rId900" xr:uid="{00000000-0004-0000-0000-000083030000}"/>
    <hyperlink ref="I7808" r:id="rId901" display="https://unsom.unmissions.org/documents" xr:uid="{00000000-0004-0000-0000-000084030000}"/>
    <hyperlink ref="I7810" r:id="rId902" display="https://reliefweb.int/sites/reliefweb.int/files/resources/Somalia_2019_HNO.PDF" xr:uid="{00000000-0004-0000-0000-000085030000}"/>
    <hyperlink ref="I7811" r:id="rId903" display="https://reliefweb.int/sites/reliefweb.int/files/resources/Somalia_2019_HNO.PDF" xr:uid="{00000000-0004-0000-0000-000086030000}"/>
    <hyperlink ref="I7813" r:id="rId904" display="https://unsom.unmissions.org/documents" xr:uid="{00000000-0004-0000-0000-000087030000}"/>
    <hyperlink ref="I7812" r:id="rId905" xr:uid="{00000000-0004-0000-0000-000088030000}"/>
    <hyperlink ref="I7815" r:id="rId906" xr:uid="{00000000-0004-0000-0000-000089030000}"/>
    <hyperlink ref="I7816" r:id="rId907" xr:uid="{00000000-0004-0000-0000-00008A030000}"/>
    <hyperlink ref="I7846" r:id="rId908" xr:uid="{00000000-0004-0000-0000-00008B030000}"/>
    <hyperlink ref="I7847" r:id="rId909" xr:uid="{00000000-0004-0000-0000-00008C030000}"/>
    <hyperlink ref="I7852" r:id="rId910" xr:uid="{00000000-0004-0000-0000-00008D030000}"/>
    <hyperlink ref="I7853" r:id="rId911" xr:uid="{00000000-0004-0000-0000-00008E030000}"/>
    <hyperlink ref="I7858" r:id="rId912" xr:uid="{00000000-0004-0000-0000-00008F030000}"/>
    <hyperlink ref="I7859" r:id="rId913" xr:uid="{00000000-0004-0000-0000-000090030000}"/>
    <hyperlink ref="I7869" r:id="rId914" display="https://ncdc.gov.ng/diseases/sitreps" xr:uid="{00000000-0004-0000-0000-000091030000}"/>
    <hyperlink ref="I7868" r:id="rId915" display="https://reliefweb.int/sites/reliefweb.int/files/resources/Nigeria%20-%20DTM%20Round%2026%20Report%20%28January%202019%29.pdf" xr:uid="{00000000-0004-0000-0000-000092030000}"/>
    <hyperlink ref="I7871" r:id="rId916" xr:uid="{00000000-0004-0000-0000-000093030000}"/>
    <hyperlink ref="I7872" r:id="rId917" xr:uid="{00000000-0004-0000-0000-000094030000}"/>
    <hyperlink ref="I7866" r:id="rId918" display="https://reliefweb.int/sites/reliefweb.int/files/resources/67364.pdf" xr:uid="{00000000-0004-0000-0000-000095030000}"/>
    <hyperlink ref="I7882" r:id="rId919" xr:uid="{00000000-0004-0000-0000-000096030000}"/>
    <hyperlink ref="F7887" r:id="rId920" display="https://www.dropbox.com/s/jrt5xcw66zkrfk8/20181215%20Yemen%20population%20HNO%20HRP%202019_SADD_corrected_districts.xlsx?dl=0" xr:uid="{00000000-0004-0000-0000-000097030000}"/>
    <hyperlink ref="I7887" r:id="rId921" xr:uid="{00000000-0004-0000-0000-000098030000}"/>
    <hyperlink ref="F7889" r:id="rId922" display="https://www.dropbox.com/s/jrt5xcw66zkrfk8/20181215%20Yemen%20population%20HNO%20HRP%202019_SADD_corrected_districts.xlsx?dl=0" xr:uid="{00000000-0004-0000-0000-000099030000}"/>
    <hyperlink ref="I7889" r:id="rId923" xr:uid="{00000000-0004-0000-0000-00009A030000}"/>
    <hyperlink ref="I7895" r:id="rId924" xr:uid="{00000000-0004-0000-0000-00009B030000}"/>
    <hyperlink ref="I7897" r:id="rId925" xr:uid="{00000000-0004-0000-0000-00009C030000}"/>
    <hyperlink ref="I7890" r:id="rId926" xr:uid="{00000000-0004-0000-0000-00009D030000}"/>
    <hyperlink ref="I7892" r:id="rId927" xr:uid="{00000000-0004-0000-0000-00009E030000}"/>
    <hyperlink ref="I7933" r:id="rId928" xr:uid="{00000000-0004-0000-0000-00009F030000}"/>
    <hyperlink ref="I7939" r:id="rId929" xr:uid="{00000000-0004-0000-0000-0000A0030000}"/>
    <hyperlink ref="I7946" r:id="rId930" xr:uid="{00000000-0004-0000-0000-0000A1030000}"/>
    <hyperlink ref="I7951" r:id="rId931" xr:uid="{00000000-0004-0000-0000-0000A2030000}"/>
    <hyperlink ref="I7952" r:id="rId932" xr:uid="{00000000-0004-0000-0000-0000A3030000}"/>
    <hyperlink ref="I8149" r:id="rId933" xr:uid="{00000000-0004-0000-0000-0000A4030000}"/>
    <hyperlink ref="I8150" r:id="rId934" xr:uid="{00000000-0004-0000-0000-0000A5030000}"/>
    <hyperlink ref="I8154" r:id="rId935" xr:uid="{00000000-0004-0000-0000-0000A6030000}"/>
    <hyperlink ref="I8155" r:id="rId936" xr:uid="{00000000-0004-0000-0000-0000A7030000}"/>
    <hyperlink ref="I8156" r:id="rId937" xr:uid="{00000000-0004-0000-0000-0000A8030000}"/>
    <hyperlink ref="I8157" r:id="rId938" xr:uid="{00000000-0004-0000-0000-0000A9030000}"/>
    <hyperlink ref="I8160" r:id="rId939" xr:uid="{00000000-0004-0000-0000-0000AA030000}"/>
    <hyperlink ref="I8158" r:id="rId940" xr:uid="{00000000-0004-0000-0000-0000AB030000}"/>
    <hyperlink ref="I8165" r:id="rId941" xr:uid="{00000000-0004-0000-0000-0000AC030000}"/>
    <hyperlink ref="I8166" r:id="rId942" xr:uid="{00000000-0004-0000-0000-0000AD030000}"/>
    <hyperlink ref="I8168" r:id="rId943" xr:uid="{00000000-0004-0000-0000-0000AE030000}"/>
    <hyperlink ref="I8169" r:id="rId944" xr:uid="{00000000-0004-0000-0000-0000AF030000}"/>
    <hyperlink ref="I8171" r:id="rId945" xr:uid="{00000000-0004-0000-0000-0000B0030000}"/>
    <hyperlink ref="I8172" r:id="rId946" xr:uid="{00000000-0004-0000-0000-0000B1030000}"/>
    <hyperlink ref="I8190" r:id="rId947" xr:uid="{00000000-0004-0000-0000-0000B2030000}"/>
    <hyperlink ref="I8191" r:id="rId948" xr:uid="{00000000-0004-0000-0000-0000B3030000}"/>
    <hyperlink ref="I8192" r:id="rId949" xr:uid="{00000000-0004-0000-0000-0000B4030000}"/>
    <hyperlink ref="I8193" r:id="rId950" xr:uid="{00000000-0004-0000-0000-0000B5030000}"/>
    <hyperlink ref="I8194" r:id="rId951" display="file:///C:/Users/Analyst/Downloads/Kenneth_Boletim%20Epidemiol%C3%B3gico%20Semanal_N5_FINAL_EN.pdf_x000a_" xr:uid="{00000000-0004-0000-0000-0000B6030000}"/>
    <hyperlink ref="I8195" r:id="rId952" xr:uid="{00000000-0004-0000-0000-0000B7030000}"/>
    <hyperlink ref="I8196" r:id="rId953" display="https://reliefweb.int/sites/reliefweb.int/files/resources/joint_national_sitrep_1_mozambique_10_may_2019_final_whoinsdps_for_trans.pdf;" xr:uid="{00000000-0004-0000-0000-0000B8030000}"/>
    <hyperlink ref="I8197" r:id="rId954" display="https://reliefweb.int/sites/reliefweb.int/files/resources/joint_national_sitrep_1_mozambique_10_may_2019_final_whoinsdps_for_trans.pdf;" xr:uid="{00000000-0004-0000-0000-0000B9030000}"/>
    <hyperlink ref="I8198" r:id="rId955" display="https://reliefweb.int/sites/reliefweb.int/files/resources/MOZAMBIQUE%20CYCLONE%20IDAI%20%26%20FLOODS%20SITUATION%20REPORT%20NO.2%2003%20April%202019%20FINAL.pdf" xr:uid="{00000000-0004-0000-0000-0000BA030000}"/>
    <hyperlink ref="I8199" r:id="rId956" display="https://reliefweb.int/sites/reliefweb.int/files/resources/MOZAMBIQUE%20CYCLONE%20IDAI%20%26%20FLOODS%20SITUATION%20REPORT%20NO.2%2003%20April%202019%20FINAL.pdf" xr:uid="{00000000-0004-0000-0000-0000BB030000}"/>
    <hyperlink ref="I8200" r:id="rId957" xr:uid="{00000000-0004-0000-0000-0000BC030000}"/>
    <hyperlink ref="I8201" r:id="rId958" xr:uid="{00000000-0004-0000-0000-0000BD030000}"/>
    <hyperlink ref="I8202" r:id="rId959" xr:uid="{00000000-0004-0000-0000-0000BE030000}"/>
    <hyperlink ref="I8203" r:id="rId960" xr:uid="{00000000-0004-0000-0000-0000BF030000}"/>
    <hyperlink ref="I8204" r:id="rId961" xr:uid="{00000000-0004-0000-0000-0000C0030000}"/>
    <hyperlink ref="I8205" r:id="rId962" xr:uid="{00000000-0004-0000-0000-0000C1030000}"/>
    <hyperlink ref="I8206" r:id="rId963" xr:uid="{00000000-0004-0000-0000-0000C2030000}"/>
    <hyperlink ref="I8210" r:id="rId964" xr:uid="{00000000-0004-0000-0000-0000C3030000}"/>
    <hyperlink ref="I8211" r:id="rId965" display="https://www.acleddata.com/data/" xr:uid="{00000000-0004-0000-0000-0000C4030000}"/>
    <hyperlink ref="I8222" r:id="rId966" xr:uid="{00000000-0004-0000-0000-0000C5030000}"/>
    <hyperlink ref="I8223" r:id="rId967" xr:uid="{00000000-0004-0000-0000-0000C6030000}"/>
    <hyperlink ref="I8225" r:id="rId968" xr:uid="{00000000-0004-0000-0000-0000C7030000}"/>
    <hyperlink ref="I8226" r:id="rId969" xr:uid="{00000000-0004-0000-0000-0000C8030000}"/>
    <hyperlink ref="I8229" r:id="rId970" xr:uid="{00000000-0004-0000-0000-0000C9030000}"/>
    <hyperlink ref="I8230" r:id="rId971" xr:uid="{00000000-0004-0000-0000-0000CA030000}"/>
    <hyperlink ref="I8231" r:id="rId972" xr:uid="{00000000-0004-0000-0000-0000CB030000}"/>
    <hyperlink ref="I8235" r:id="rId973" xr:uid="{00000000-0004-0000-0000-0000CC030000}"/>
    <hyperlink ref="I8238" r:id="rId974" xr:uid="{00000000-0004-0000-0000-0000CD030000}"/>
    <hyperlink ref="I8236" r:id="rId975" xr:uid="{00000000-0004-0000-0000-0000CE030000}"/>
    <hyperlink ref="I8244" r:id="rId976" xr:uid="{00000000-0004-0000-0000-0000CF030000}"/>
    <hyperlink ref="I8247:I8254" r:id="rId977" display="https://www.acaps.org/what-we-do/maps-and-infographics" xr:uid="{00000000-0004-0000-0000-0000D0030000}"/>
    <hyperlink ref="I8402" r:id="rId978" xr:uid="{00000000-0004-0000-0000-0000D1030000}"/>
    <hyperlink ref="I8403" r:id="rId979" xr:uid="{00000000-0004-0000-0000-0000D2030000}"/>
    <hyperlink ref="I8404" r:id="rId980" xr:uid="{00000000-0004-0000-0000-0000D3030000}"/>
    <hyperlink ref="I8407" r:id="rId981" xr:uid="{00000000-0004-0000-0000-0000D4030000}"/>
    <hyperlink ref="I8408" r:id="rId982" xr:uid="{00000000-0004-0000-0000-0000D5030000}"/>
    <hyperlink ref="I8411" r:id="rId983" xr:uid="{00000000-0004-0000-0000-0000D6030000}"/>
    <hyperlink ref="I8412" r:id="rId984" xr:uid="{00000000-0004-0000-0000-0000D7030000}"/>
    <hyperlink ref="I8418" r:id="rId985" xr:uid="{00000000-0004-0000-0000-0000D8030000}"/>
    <hyperlink ref="I8417" r:id="rId986" xr:uid="{00000000-0004-0000-0000-0000D9030000}"/>
    <hyperlink ref="I8416" r:id="rId987" xr:uid="{00000000-0004-0000-0000-0000DA030000}"/>
    <hyperlink ref="I8415" r:id="rId988" xr:uid="{00000000-0004-0000-0000-0000DB030000}"/>
    <hyperlink ref="I8419" r:id="rId989" xr:uid="{00000000-0004-0000-0000-0000DC030000}"/>
    <hyperlink ref="I8420" r:id="rId990" xr:uid="{00000000-0004-0000-0000-0000DD030000}"/>
    <hyperlink ref="I8421" r:id="rId991" xr:uid="{00000000-0004-0000-0000-0000DE030000}"/>
    <hyperlink ref="I8428" r:id="rId992" xr:uid="{00000000-0004-0000-0000-0000DF030000}"/>
    <hyperlink ref="I8429" r:id="rId993" xr:uid="{00000000-0004-0000-0000-0000E0030000}"/>
    <hyperlink ref="I8430" r:id="rId994" xr:uid="{00000000-0004-0000-0000-0000E1030000}"/>
    <hyperlink ref="I8431" r:id="rId995" xr:uid="{00000000-0004-0000-0000-0000E2030000}"/>
    <hyperlink ref="I8441" r:id="rId996" xr:uid="{00000000-0004-0000-0000-0000E3030000}"/>
    <hyperlink ref="I8442" r:id="rId997" xr:uid="{00000000-0004-0000-0000-0000E4030000}"/>
    <hyperlink ref="I8435" r:id="rId998" xr:uid="{00000000-0004-0000-0000-0000E5030000}"/>
    <hyperlink ref="I8443" r:id="rId999" xr:uid="{00000000-0004-0000-0000-0000E6030000}"/>
    <hyperlink ref="I8444" r:id="rId1000" xr:uid="{00000000-0004-0000-0000-0000E7030000}"/>
    <hyperlink ref="I8445" r:id="rId1001" xr:uid="{00000000-0004-0000-0000-0000E8030000}"/>
    <hyperlink ref="I8446" r:id="rId1002" xr:uid="{00000000-0004-0000-0000-0000E9030000}"/>
    <hyperlink ref="I8453" r:id="rId1003" xr:uid="{00000000-0004-0000-0000-0000EA030000}"/>
    <hyperlink ref="I8454" r:id="rId1004" xr:uid="{00000000-0004-0000-0000-0000EB030000}"/>
    <hyperlink ref="I8455" r:id="rId1005" xr:uid="{00000000-0004-0000-0000-0000EC030000}"/>
    <hyperlink ref="I8456" r:id="rId1006" display="http://reporting.unhcr.org/sites/default/files/UNHCR%20Sudan%20Population%20Dashboard%20-%20All%20Refugees%20-%2030JUN19.pdf" xr:uid="{00000000-0004-0000-0000-0000ED030000}"/>
    <hyperlink ref="I8458" r:id="rId1007" display="http://reporting.unhcr.org/sites/default/files/UNHCR%20Sudan%20Population%20Dashboard%20-%20All%20Refugees%20-%2030JUN19.pdf" xr:uid="{00000000-0004-0000-0000-0000EE030000}"/>
    <hyperlink ref="I8460" r:id="rId1008" display="http://reporting.unhcr.org/sites/default/files/UNHCR%20Sudan%20Population%20Dashboard%20-%20All%20Refugees%20-%2030JUN19.pdf" xr:uid="{00000000-0004-0000-0000-0000EF030000}"/>
    <hyperlink ref="I8463" r:id="rId1009" xr:uid="{00000000-0004-0000-0000-0000F0030000}"/>
    <hyperlink ref="I8464" r:id="rId1010" xr:uid="{00000000-0004-0000-0000-0000F1030000}"/>
    <hyperlink ref="I8465" r:id="rId1011" xr:uid="{00000000-0004-0000-0000-0000F2030000}"/>
    <hyperlink ref="I8466" r:id="rId1012" xr:uid="{00000000-0004-0000-0000-0000F3030000}"/>
    <hyperlink ref="I8470" r:id="rId1013" xr:uid="{00000000-0004-0000-0000-0000F4030000}"/>
    <hyperlink ref="I8479" r:id="rId1014" xr:uid="{00000000-0004-0000-0000-0000F5030000}"/>
    <hyperlink ref="I8480" r:id="rId1015" xr:uid="{00000000-0004-0000-0000-0000F6030000}"/>
    <hyperlink ref="I8487" r:id="rId1016" xr:uid="{00000000-0004-0000-0000-0000F7030000}"/>
    <hyperlink ref="I8488" r:id="rId1017" xr:uid="{00000000-0004-0000-0000-0000F8030000}"/>
    <hyperlink ref="I8491" r:id="rId1018" xr:uid="{00000000-0004-0000-0000-0000F9030000}"/>
    <hyperlink ref="I8492" r:id="rId1019" xr:uid="{00000000-0004-0000-0000-0000FA030000}"/>
    <hyperlink ref="I8493" r:id="rId1020" xr:uid="{00000000-0004-0000-0000-0000FB030000}"/>
    <hyperlink ref="I8495" r:id="rId1021" xr:uid="{00000000-0004-0000-0000-0000FC030000}"/>
    <hyperlink ref="I8497" r:id="rId1022" xr:uid="{00000000-0004-0000-0000-0000FD030000}"/>
    <hyperlink ref="I8494" r:id="rId1023" xr:uid="{00000000-0004-0000-0000-0000FE030000}"/>
    <hyperlink ref="I8496" r:id="rId1024" xr:uid="{00000000-0004-0000-0000-0000FF030000}"/>
    <hyperlink ref="I8498" r:id="rId1025" xr:uid="{00000000-0004-0000-0000-000000040000}"/>
    <hyperlink ref="I8501" r:id="rId1026" xr:uid="{00000000-0004-0000-0000-000001040000}"/>
    <hyperlink ref="I8508" r:id="rId1027" location="category-4" xr:uid="{00000000-0004-0000-0000-000002040000}"/>
    <hyperlink ref="I8509" r:id="rId1028" location="category-4" xr:uid="{00000000-0004-0000-0000-000003040000}"/>
    <hyperlink ref="I8510" r:id="rId1029" location="category-4" xr:uid="{00000000-0004-0000-0000-000004040000}"/>
    <hyperlink ref="I8511" r:id="rId1030" location="category-4" xr:uid="{00000000-0004-0000-0000-000005040000}"/>
    <hyperlink ref="I8517" r:id="rId1031" location="category-4" xr:uid="{00000000-0004-0000-0000-000006040000}"/>
    <hyperlink ref="I8518" r:id="rId1032" location="category-4" xr:uid="{00000000-0004-0000-0000-000007040000}"/>
    <hyperlink ref="I8519" r:id="rId1033" location="category-4" xr:uid="{00000000-0004-0000-0000-000008040000}"/>
    <hyperlink ref="I8520" r:id="rId1034" location="category-4" xr:uid="{00000000-0004-0000-0000-000009040000}"/>
    <hyperlink ref="I8572" r:id="rId1035" xr:uid="{00000000-0004-0000-0000-00000A040000}"/>
    <hyperlink ref="F8577" r:id="rId1036" display="https://reliefweb.int/sites/reliefweb.int/files/resources/70839.pdf" xr:uid="{00000000-0004-0000-0000-00000B040000}"/>
    <hyperlink ref="I8577" r:id="rId1037" xr:uid="{00000000-0004-0000-0000-00000C040000}"/>
    <hyperlink ref="I8578" r:id="rId1038" xr:uid="{00000000-0004-0000-0000-00000D040000}"/>
    <hyperlink ref="I8580" r:id="rId1039" xr:uid="{00000000-0004-0000-0000-00000E040000}"/>
    <hyperlink ref="I8645" r:id="rId1040" xr:uid="{00000000-0004-0000-0000-00000F040000}"/>
    <hyperlink ref="I8646" r:id="rId1041" xr:uid="{00000000-0004-0000-0000-000010040000}"/>
    <hyperlink ref="I8647" r:id="rId1042" xr:uid="{00000000-0004-0000-0000-000011040000}"/>
    <hyperlink ref="I8649" r:id="rId1043" xr:uid="{00000000-0004-0000-0000-000012040000}"/>
    <hyperlink ref="I8648" r:id="rId1044" xr:uid="{00000000-0004-0000-0000-000013040000}"/>
    <hyperlink ref="I8650" r:id="rId1045" xr:uid="{00000000-0004-0000-0000-000014040000}"/>
    <hyperlink ref="I8655" r:id="rId1046" xr:uid="{00000000-0004-0000-0000-000015040000}"/>
    <hyperlink ref="I8658" r:id="rId1047" display="https://www.nbs.go.tz/nbs/takwimu/census2012/Tanzania_Total_Population_by_District-Regions-2016_2017r.pdf; " xr:uid="{00000000-0004-0000-0000-000016040000}"/>
    <hyperlink ref="I8679" r:id="rId1048" xr:uid="{00000000-0004-0000-0000-000017040000}"/>
    <hyperlink ref="I8680" r:id="rId1049" xr:uid="{00000000-0004-0000-0000-000018040000}"/>
    <hyperlink ref="I8693" r:id="rId1050" xr:uid="{00000000-0004-0000-0000-000019040000}"/>
    <hyperlink ref="I8695" r:id="rId1051" xr:uid="{00000000-0004-0000-0000-00001A040000}"/>
    <hyperlink ref="I8696" r:id="rId1052" xr:uid="{00000000-0004-0000-0000-00001B040000}"/>
    <hyperlink ref="I8697" r:id="rId1053" xr:uid="{00000000-0004-0000-0000-00001C040000}"/>
    <hyperlink ref="I8699" r:id="rId1054" xr:uid="{00000000-0004-0000-0000-00001D040000}"/>
    <hyperlink ref="I8698" r:id="rId1055" xr:uid="{00000000-0004-0000-0000-00001E040000}"/>
    <hyperlink ref="I8700" r:id="rId1056" xr:uid="{00000000-0004-0000-0000-00001F040000}"/>
    <hyperlink ref="I8740" r:id="rId1057" xr:uid="{00000000-0004-0000-0000-000020040000}"/>
    <hyperlink ref="I8737" r:id="rId1058" xr:uid="{00000000-0004-0000-0000-000021040000}"/>
    <hyperlink ref="I8745" r:id="rId1059" xr:uid="{00000000-0004-0000-0000-000022040000}"/>
    <hyperlink ref="I8748" r:id="rId1060" xr:uid="{00000000-0004-0000-0000-000023040000}"/>
    <hyperlink ref="I8750" r:id="rId1061" xr:uid="{00000000-0004-0000-0000-000024040000}"/>
    <hyperlink ref="I8776" r:id="rId1062" xr:uid="{00000000-0004-0000-0000-000025040000}"/>
    <hyperlink ref="I8778" r:id="rId1063" xr:uid="{00000000-0004-0000-0000-000026040000}"/>
    <hyperlink ref="I8779" r:id="rId1064" xr:uid="{00000000-0004-0000-0000-000027040000}"/>
    <hyperlink ref="I8780" r:id="rId1065" xr:uid="{00000000-0004-0000-0000-000028040000}"/>
    <hyperlink ref="I8785" r:id="rId1066" xr:uid="{00000000-0004-0000-0000-000029040000}"/>
    <hyperlink ref="I8786" r:id="rId1067" display="https://reliefweb.int/sites/reliefweb.int/files/resources/PAHO%20Sit%20Rep%207%20Dorian%20Sept6.pdf" xr:uid="{00000000-0004-0000-0000-00002A040000}"/>
    <hyperlink ref="I8788" r:id="rId1068" location="11 10/09/2019 Sent to analyst via e-mail. Publication delayed " xr:uid="{00000000-0004-0000-0000-00002B040000}"/>
    <hyperlink ref="I8806" r:id="rId1069" xr:uid="{00000000-0004-0000-0000-00002C040000}"/>
    <hyperlink ref="I8809" r:id="rId1070" xr:uid="{00000000-0004-0000-0000-00002D040000}"/>
    <hyperlink ref="I8818" r:id="rId1071" xr:uid="{00000000-0004-0000-0000-00002E040000}"/>
    <hyperlink ref="I8857" r:id="rId1072" xr:uid="{00000000-0004-0000-0000-00002F040000}"/>
    <hyperlink ref="I8884" r:id="rId1073" xr:uid="{00000000-0004-0000-0000-000030040000}"/>
    <hyperlink ref="I8885" r:id="rId1074" xr:uid="{00000000-0004-0000-0000-000031040000}"/>
    <hyperlink ref="I8886" r:id="rId1075" xr:uid="{00000000-0004-0000-0000-000032040000}"/>
    <hyperlink ref="I8887" r:id="rId1076" xr:uid="{00000000-0004-0000-0000-000033040000}"/>
    <hyperlink ref="I8888" r:id="rId1077" xr:uid="{00000000-0004-0000-0000-000034040000}"/>
    <hyperlink ref="I8889" r:id="rId1078" xr:uid="{00000000-0004-0000-0000-000035040000}"/>
    <hyperlink ref="I8890" r:id="rId1079" xr:uid="{00000000-0004-0000-0000-000036040000}"/>
    <hyperlink ref="I8891" r:id="rId1080" xr:uid="{00000000-0004-0000-0000-000037040000}"/>
    <hyperlink ref="I8863" r:id="rId1081" location="category-4" xr:uid="{00000000-0004-0000-0000-000038040000}"/>
    <hyperlink ref="I8827:I8828" r:id="rId1082" location="category-4" display="https://ugandarefugees.org/en/country/uga#category-4" xr:uid="{00000000-0004-0000-0000-000039040000}"/>
    <hyperlink ref="I8872" r:id="rId1083" xr:uid="{00000000-0004-0000-0000-00003A040000}"/>
    <hyperlink ref="I8873" r:id="rId1084" xr:uid="{00000000-0004-0000-0000-00003B040000}"/>
    <hyperlink ref="I8892" r:id="rId1085" xr:uid="{00000000-0004-0000-0000-00003C040000}"/>
    <hyperlink ref="I8893" r:id="rId1086" xr:uid="{00000000-0004-0000-0000-00003D040000}"/>
    <hyperlink ref="I8903" r:id="rId1087" xr:uid="{00000000-0004-0000-0000-00003E040000}"/>
    <hyperlink ref="I8909" r:id="rId1088" xr:uid="{00000000-0004-0000-0000-00003F040000}"/>
    <hyperlink ref="I8911" r:id="rId1089" xr:uid="{00000000-0004-0000-0000-000040040000}"/>
    <hyperlink ref="I8912" r:id="rId1090" xr:uid="{00000000-0004-0000-0000-000041040000}"/>
    <hyperlink ref="I8913" r:id="rId1091" xr:uid="{00000000-0004-0000-0000-000042040000}"/>
    <hyperlink ref="I8908" r:id="rId1092" xr:uid="{00000000-0004-0000-0000-000043040000}"/>
    <hyperlink ref="I8916" r:id="rId1093" xr:uid="{00000000-0004-0000-0000-000044040000}"/>
    <hyperlink ref="I8918" r:id="rId1094" xr:uid="{00000000-0004-0000-0000-000045040000}"/>
    <hyperlink ref="I8919" r:id="rId1095" xr:uid="{00000000-0004-0000-0000-000046040000}"/>
    <hyperlink ref="I8926" r:id="rId1096" xr:uid="{00000000-0004-0000-0000-000047040000}"/>
    <hyperlink ref="I8944" r:id="rId1097" xr:uid="{00000000-0004-0000-0000-000048040000}"/>
    <hyperlink ref="I8947" r:id="rId1098" display="https://data2.unhcr.org/en/situations/yemen " xr:uid="{00000000-0004-0000-0000-000049040000}"/>
    <hyperlink ref="I8949" r:id="rId1099" xr:uid="{00000000-0004-0000-0000-00004A040000}"/>
    <hyperlink ref="I8951" r:id="rId1100" xr:uid="{00000000-0004-0000-0000-00004B040000}"/>
    <hyperlink ref="I8952" r:id="rId1101" xr:uid="{00000000-0004-0000-0000-00004C040000}"/>
    <hyperlink ref="I8957" r:id="rId1102" xr:uid="{00000000-0004-0000-0000-00004D040000}"/>
    <hyperlink ref="I8953" r:id="rId1103" xr:uid="{00000000-0004-0000-0000-00004E040000}"/>
    <hyperlink ref="I8954" r:id="rId1104" xr:uid="{00000000-0004-0000-0000-00004F040000}"/>
    <hyperlink ref="I8955" r:id="rId1105" xr:uid="{00000000-0004-0000-0000-000050040000}"/>
    <hyperlink ref="I8959" r:id="rId1106" xr:uid="{00000000-0004-0000-0000-000051040000}"/>
    <hyperlink ref="I8960" r:id="rId1107" xr:uid="{00000000-0004-0000-0000-000052040000}"/>
    <hyperlink ref="I8961" r:id="rId1108" xr:uid="{00000000-0004-0000-0000-000053040000}"/>
    <hyperlink ref="I8962" r:id="rId1109" xr:uid="{00000000-0004-0000-0000-000054040000}"/>
    <hyperlink ref="I8963" r:id="rId1110" display="https://reliefweb.int/sites/reliefweb.int/files/resources/Kenya%20Operation%20Factsheet%20-August%202019.pdf" xr:uid="{00000000-0004-0000-0000-000055040000}"/>
    <hyperlink ref="I8964" r:id="rId1111" xr:uid="{00000000-0004-0000-0000-000056040000}"/>
    <hyperlink ref="I8967" r:id="rId1112" xr:uid="{00000000-0004-0000-0000-000057040000}"/>
    <hyperlink ref="I8968" r:id="rId1113" xr:uid="{00000000-0004-0000-0000-000058040000}"/>
    <hyperlink ref="I8975" r:id="rId1114" xr:uid="{00000000-0004-0000-0000-000059040000}"/>
    <hyperlink ref="I8976" r:id="rId1115" xr:uid="{00000000-0004-0000-0000-00005A040000}"/>
    <hyperlink ref="I8977" r:id="rId1116" xr:uid="{00000000-0004-0000-0000-00005B040000}"/>
    <hyperlink ref="I8978" r:id="rId1117" xr:uid="{00000000-0004-0000-0000-00005C040000}"/>
    <hyperlink ref="I8980" r:id="rId1118" xr:uid="{00000000-0004-0000-0000-00005D040000}"/>
    <hyperlink ref="I8984" r:id="rId1119" xr:uid="{00000000-0004-0000-0000-00005E040000}"/>
    <hyperlink ref="I8985" r:id="rId1120" xr:uid="{00000000-0004-0000-0000-00005F040000}"/>
    <hyperlink ref="I9026" r:id="rId1121" xr:uid="{00000000-0004-0000-0000-000060040000}"/>
    <hyperlink ref="I9027" r:id="rId1122" xr:uid="{00000000-0004-0000-0000-000061040000}"/>
    <hyperlink ref="I9029" r:id="rId1123" xr:uid="{00000000-0004-0000-0000-000062040000}"/>
    <hyperlink ref="I9031" r:id="rId1124" xr:uid="{00000000-0004-0000-0000-000063040000}"/>
    <hyperlink ref="I9028" r:id="rId1125" xr:uid="{00000000-0004-0000-0000-000064040000}"/>
    <hyperlink ref="I9030" r:id="rId1126" xr:uid="{00000000-0004-0000-0000-000065040000}"/>
    <hyperlink ref="I9032" r:id="rId1127" xr:uid="{00000000-0004-0000-0000-000066040000}"/>
    <hyperlink ref="I9033" r:id="rId1128" xr:uid="{00000000-0004-0000-0000-000067040000}"/>
    <hyperlink ref="I9034" r:id="rId1129" xr:uid="{00000000-0004-0000-0000-000068040000}"/>
    <hyperlink ref="I9035" r:id="rId1130" xr:uid="{00000000-0004-0000-0000-000069040000}"/>
    <hyperlink ref="I9037" r:id="rId1131" xr:uid="{00000000-0004-0000-0000-00006A040000}"/>
    <hyperlink ref="I9039" r:id="rId1132" xr:uid="{00000000-0004-0000-0000-00006B040000}"/>
    <hyperlink ref="I9041" r:id="rId1133" xr:uid="{00000000-0004-0000-0000-00006C040000}"/>
    <hyperlink ref="I9036" r:id="rId1134" xr:uid="{00000000-0004-0000-0000-00006D040000}"/>
    <hyperlink ref="I9044" r:id="rId1135" xr:uid="{00000000-0004-0000-0000-00006E040000}"/>
    <hyperlink ref="I9045" r:id="rId1136" xr:uid="{00000000-0004-0000-0000-00006F040000}"/>
    <hyperlink ref="I9048" r:id="rId1137" xr:uid="{00000000-0004-0000-0000-000070040000}"/>
    <hyperlink ref="I9049" r:id="rId1138" xr:uid="{00000000-0004-0000-0000-000071040000}"/>
    <hyperlink ref="I9056" r:id="rId1139" xr:uid="{00000000-0004-0000-0000-000072040000}"/>
    <hyperlink ref="I9059" r:id="rId1140" xr:uid="{00000000-0004-0000-0000-000073040000}"/>
    <hyperlink ref="I9061" r:id="rId1141" xr:uid="{00000000-0004-0000-0000-000074040000}"/>
    <hyperlink ref="I9062" r:id="rId1142" xr:uid="{00000000-0004-0000-0000-000075040000}"/>
    <hyperlink ref="I9064" r:id="rId1143" xr:uid="{00000000-0004-0000-0000-000076040000}"/>
    <hyperlink ref="I9068" r:id="rId1144" xr:uid="{00000000-0004-0000-0000-000077040000}"/>
    <hyperlink ref="I9069" r:id="rId1145" xr:uid="{00000000-0004-0000-0000-000078040000}"/>
    <hyperlink ref="I9076" r:id="rId1146" xr:uid="{00000000-0004-0000-0000-000079040000}"/>
    <hyperlink ref="I9084" r:id="rId1147" xr:uid="{00000000-0004-0000-0000-00007A040000}"/>
    <hyperlink ref="I9085" r:id="rId1148" xr:uid="{00000000-0004-0000-0000-00007B040000}"/>
    <hyperlink ref="I9231" r:id="rId1149" xr:uid="{00000000-0004-0000-0000-00007C040000}"/>
    <hyperlink ref="I9232" r:id="rId1150" xr:uid="{00000000-0004-0000-0000-00007D040000}"/>
    <hyperlink ref="I9233" r:id="rId1151" xr:uid="{00000000-0004-0000-0000-00007E040000}"/>
    <hyperlink ref="I9306" r:id="rId1152" xr:uid="{00000000-0004-0000-0000-00007F040000}"/>
    <hyperlink ref="I9305" r:id="rId1153" xr:uid="{00000000-0004-0000-0000-000080040000}"/>
    <hyperlink ref="I9308" r:id="rId1154" xr:uid="{00000000-0004-0000-0000-000081040000}"/>
    <hyperlink ref="I9311" r:id="rId1155" xr:uid="{00000000-0004-0000-0000-000082040000}"/>
    <hyperlink ref="I9310" r:id="rId1156" xr:uid="{00000000-0004-0000-0000-000083040000}"/>
    <hyperlink ref="I9312" r:id="rId1157" xr:uid="{00000000-0004-0000-0000-000084040000}"/>
    <hyperlink ref="I9309" r:id="rId1158" xr:uid="{00000000-0004-0000-0000-000085040000}"/>
    <hyperlink ref="I9858" r:id="rId1159" xr:uid="{00000000-0004-0000-0000-000086040000}"/>
    <hyperlink ref="I9859" r:id="rId1160" xr:uid="{00000000-0004-0000-0000-000087040000}"/>
    <hyperlink ref="I9863" r:id="rId1161" xr:uid="{00000000-0004-0000-0000-000088040000}"/>
    <hyperlink ref="I9864" r:id="rId1162" xr:uid="{00000000-0004-0000-0000-000089040000}"/>
    <hyperlink ref="I9865" r:id="rId1163" xr:uid="{00000000-0004-0000-0000-00008A040000}"/>
    <hyperlink ref="I9866" r:id="rId1164" xr:uid="{00000000-0004-0000-0000-00008B040000}"/>
    <hyperlink ref="I9867" r:id="rId1165" xr:uid="{00000000-0004-0000-0000-00008C040000}"/>
    <hyperlink ref="I9868" r:id="rId1166" xr:uid="{00000000-0004-0000-0000-00008D040000}"/>
    <hyperlink ref="I9869" r:id="rId1167" xr:uid="{00000000-0004-0000-0000-00008E040000}"/>
    <hyperlink ref="I9870" r:id="rId1168" xr:uid="{00000000-0004-0000-0000-00008F040000}"/>
    <hyperlink ref="I9871" r:id="rId1169" xr:uid="{00000000-0004-0000-0000-000090040000}"/>
    <hyperlink ref="I9873" r:id="rId1170" xr:uid="{00000000-0004-0000-0000-000091040000}"/>
    <hyperlink ref="I9874" r:id="rId1171" xr:uid="{00000000-0004-0000-0000-000092040000}"/>
    <hyperlink ref="I9875" r:id="rId1172" xr:uid="{00000000-0004-0000-0000-000093040000}"/>
    <hyperlink ref="I9876" r:id="rId1173" xr:uid="{00000000-0004-0000-0000-000094040000}"/>
    <hyperlink ref="I9877" r:id="rId1174" xr:uid="{00000000-0004-0000-0000-000095040000}"/>
    <hyperlink ref="I9878" r:id="rId1175" xr:uid="{00000000-0004-0000-0000-000096040000}"/>
    <hyperlink ref="I9879" r:id="rId1176" xr:uid="{00000000-0004-0000-0000-000097040000}"/>
    <hyperlink ref="I9880" r:id="rId1177" xr:uid="{00000000-0004-0000-0000-000098040000}"/>
    <hyperlink ref="I9881" r:id="rId1178" xr:uid="{00000000-0004-0000-0000-000099040000}"/>
    <hyperlink ref="I9882" r:id="rId1179" xr:uid="{00000000-0004-0000-0000-00009A040000}"/>
    <hyperlink ref="I9886" r:id="rId1180" xr:uid="{00000000-0004-0000-0000-00009B040000}"/>
    <hyperlink ref="I9890" r:id="rId1181" xr:uid="{00000000-0004-0000-0000-00009C040000}"/>
    <hyperlink ref="I9891" r:id="rId1182" xr:uid="{00000000-0004-0000-0000-00009D040000}"/>
    <hyperlink ref="I9892" r:id="rId1183" xr:uid="{00000000-0004-0000-0000-00009E040000}"/>
    <hyperlink ref="I9893" r:id="rId1184" xr:uid="{00000000-0004-0000-0000-00009F040000}"/>
    <hyperlink ref="I9907" r:id="rId1185" xr:uid="{00000000-0004-0000-0000-0000A0040000}"/>
    <hyperlink ref="I9908" r:id="rId1186" xr:uid="{00000000-0004-0000-0000-0000A1040000}"/>
    <hyperlink ref="I9909" r:id="rId1187" xr:uid="{00000000-0004-0000-0000-0000A2040000}"/>
    <hyperlink ref="I9910" r:id="rId1188" xr:uid="{00000000-0004-0000-0000-0000A3040000}"/>
    <hyperlink ref="I9911" r:id="rId1189" xr:uid="{00000000-0004-0000-0000-0000A4040000}"/>
    <hyperlink ref="I9912" r:id="rId1190" xr:uid="{00000000-0004-0000-0000-0000A5040000}"/>
    <hyperlink ref="I9913" r:id="rId1191" xr:uid="{00000000-0004-0000-0000-0000A6040000}"/>
    <hyperlink ref="I9914" r:id="rId1192" xr:uid="{00000000-0004-0000-0000-0000A7040000}"/>
    <hyperlink ref="I9915" r:id="rId1193" xr:uid="{00000000-0004-0000-0000-0000A8040000}"/>
    <hyperlink ref="I9916" r:id="rId1194" xr:uid="{00000000-0004-0000-0000-0000A9040000}"/>
    <hyperlink ref="I9917" r:id="rId1195" xr:uid="{00000000-0004-0000-0000-0000AA040000}"/>
    <hyperlink ref="I9918" r:id="rId1196" xr:uid="{00000000-0004-0000-0000-0000AB040000}"/>
    <hyperlink ref="I9920" r:id="rId1197" xr:uid="{00000000-0004-0000-0000-0000AC040000}"/>
    <hyperlink ref="I9921" r:id="rId1198" xr:uid="{00000000-0004-0000-0000-0000AD040000}"/>
    <hyperlink ref="I9922" r:id="rId1199" xr:uid="{00000000-0004-0000-0000-0000AE040000}"/>
    <hyperlink ref="I9923" r:id="rId1200" xr:uid="{00000000-0004-0000-0000-0000AF040000}"/>
    <hyperlink ref="I9924" r:id="rId1201" xr:uid="{00000000-0004-0000-0000-0000B0040000}"/>
    <hyperlink ref="I9925" r:id="rId1202" xr:uid="{00000000-0004-0000-0000-0000B1040000}"/>
    <hyperlink ref="I9042" r:id="rId1203" xr:uid="{00000000-0004-0000-0000-0000B2040000}"/>
    <hyperlink ref="I8382" r:id="rId1204" xr:uid="{00000000-0004-0000-0000-0000B3040000}"/>
    <hyperlink ref="I8381" r:id="rId1205" xr:uid="{00000000-0004-0000-0000-0000B4040000}"/>
    <hyperlink ref="I7840" r:id="rId1206" xr:uid="{00000000-0004-0000-0000-0000B5040000}"/>
    <hyperlink ref="I7839" r:id="rId1207" xr:uid="{00000000-0004-0000-0000-0000B6040000}"/>
    <hyperlink ref="I3295" r:id="rId1208" xr:uid="{00000000-0004-0000-0000-0000B7040000}"/>
    <hyperlink ref="I3294" r:id="rId1209" xr:uid="{00000000-0004-0000-0000-0000B8040000}"/>
    <hyperlink ref="I537" r:id="rId1210" xr:uid="{00000000-0004-0000-0000-0000B9040000}"/>
    <hyperlink ref="I434" r:id="rId1211" xr:uid="{00000000-0004-0000-0000-0000BA040000}"/>
    <hyperlink ref="I9861" r:id="rId1212" xr:uid="{00000000-0004-0000-0000-0000BB040000}"/>
    <hyperlink ref="I10168" r:id="rId1213" xr:uid="{00000000-0004-0000-0000-0000BC040000}"/>
    <hyperlink ref="I10623" r:id="rId1214" xr:uid="{00000000-0004-0000-0000-0000BD040000}"/>
    <hyperlink ref="I10628" r:id="rId1215" xr:uid="{00000000-0004-0000-0000-0000BE040000}"/>
    <hyperlink ref="I10631" r:id="rId1216" xr:uid="{00000000-0004-0000-0000-0000BF040000}"/>
    <hyperlink ref="I10632" r:id="rId1217" xr:uid="{00000000-0004-0000-0000-0000C0040000}"/>
    <hyperlink ref="I10635" r:id="rId1218" xr:uid="{00000000-0004-0000-0000-0000C1040000}"/>
    <hyperlink ref="I10636" r:id="rId1219" xr:uid="{00000000-0004-0000-0000-0000C2040000}"/>
    <hyperlink ref="I10637" r:id="rId1220" xr:uid="{00000000-0004-0000-0000-0000C3040000}"/>
    <hyperlink ref="I10638" r:id="rId1221" xr:uid="{00000000-0004-0000-0000-0000C4040000}"/>
    <hyperlink ref="I10640" r:id="rId1222" xr:uid="{00000000-0004-0000-0000-0000C5040000}"/>
    <hyperlink ref="I10641" r:id="rId1223" xr:uid="{00000000-0004-0000-0000-0000C6040000}"/>
    <hyperlink ref="I9322" r:id="rId1224" xr:uid="{00000000-0004-0000-0000-0000C7040000}"/>
    <hyperlink ref="I9189:I9205" r:id="rId1225" display="https://www.acaps.org/special-report/humanitarian-access-overview-3" xr:uid="{00000000-0004-0000-0000-0000C8040000}"/>
    <hyperlink ref="I9219:I9227" r:id="rId1226" display="https://www.acaps.org/special-report/humanitarian-access-overview-3" xr:uid="{00000000-0004-0000-0000-0000C9040000}"/>
    <hyperlink ref="I9240:I9248" r:id="rId1227" display="https://www.acaps.org/special-report/humanitarian-access-overview-3" xr:uid="{00000000-0004-0000-0000-0000CA040000}"/>
    <hyperlink ref="I9257:I9283" r:id="rId1228" display="https://www.acaps.org/special-report/humanitarian-access-overview-3" xr:uid="{00000000-0004-0000-0000-0000CB040000}"/>
    <hyperlink ref="I9288:I9305" r:id="rId1229" display="https://www.acaps.org/special-report/humanitarian-access-overview-3" xr:uid="{00000000-0004-0000-0000-0000CC040000}"/>
    <hyperlink ref="I9308:I9460" r:id="rId1230" display="https://www.acaps.org/special-report/humanitarian-access-overview-3" xr:uid="{00000000-0004-0000-0000-0000CD040000}"/>
    <hyperlink ref="I9465:I9473" r:id="rId1231" display="https://www.acaps.org/special-report/humanitarian-access-overview-3" xr:uid="{00000000-0004-0000-0000-0000CE040000}"/>
    <hyperlink ref="I9484:I9492" r:id="rId1232" display="https://www.acaps.org/special-report/humanitarian-access-overview-3" xr:uid="{00000000-0004-0000-0000-0000CF040000}"/>
    <hyperlink ref="I9502:I9510" r:id="rId1233" display="https://www.acaps.org/special-report/humanitarian-access-overview-3" xr:uid="{00000000-0004-0000-0000-0000D0040000}"/>
    <hyperlink ref="I9521:I9529" r:id="rId1234" display="https://www.acaps.org/special-report/humanitarian-access-overview-3" xr:uid="{00000000-0004-0000-0000-0000D1040000}"/>
    <hyperlink ref="I9614:I9622" r:id="rId1235" display="https://www.acaps.org/special-report/humanitarian-access-overview-3" xr:uid="{00000000-0004-0000-0000-0000D2040000}"/>
    <hyperlink ref="I9646:I9699" r:id="rId1236" display="https://www.acaps.org/special-report/humanitarian-access-overview-3" xr:uid="{00000000-0004-0000-0000-0000D3040000}"/>
    <hyperlink ref="I9715:I9723" r:id="rId1237" display="https://www.acaps.org/special-report/humanitarian-access-overview-3" xr:uid="{00000000-0004-0000-0000-0000D4040000}"/>
    <hyperlink ref="I9786:I9794" r:id="rId1238" display="https://www.acaps.org/special-report/humanitarian-access-overview-3" xr:uid="{00000000-0004-0000-0000-0000D5040000}"/>
    <hyperlink ref="I9796:I9804" r:id="rId1239" display="https://www.acaps.org/special-report/humanitarian-access-overview-3" xr:uid="{00000000-0004-0000-0000-0000D6040000}"/>
    <hyperlink ref="I9811:I9819" r:id="rId1240" display="https://www.acaps.org/special-report/humanitarian-access-overview-3" xr:uid="{00000000-0004-0000-0000-0000D7040000}"/>
    <hyperlink ref="I9830:I9838" r:id="rId1241" display="https://www.acaps.org/special-report/humanitarian-access-overview-3" xr:uid="{00000000-0004-0000-0000-0000D8040000}"/>
    <hyperlink ref="I9851:I9859" r:id="rId1242" display="https://www.acaps.org/special-report/humanitarian-access-overview-3" xr:uid="{00000000-0004-0000-0000-0000D9040000}"/>
    <hyperlink ref="I9864:I9872" r:id="rId1243" display="https://www.acaps.org/special-report/humanitarian-access-overview-3" xr:uid="{00000000-0004-0000-0000-0000DA040000}"/>
    <hyperlink ref="I9880:I9888" r:id="rId1244" display="https://www.acaps.org/special-report/humanitarian-access-overview-3" xr:uid="{00000000-0004-0000-0000-0000DB040000}"/>
    <hyperlink ref="I9895:I9939" r:id="rId1245" display="https://www.acaps.org/special-report/humanitarian-access-overview-3" xr:uid="{00000000-0004-0000-0000-0000DC040000}"/>
    <hyperlink ref="I9946:I9954" r:id="rId1246" display="https://www.acaps.org/special-report/humanitarian-access-overview-3" xr:uid="{00000000-0004-0000-0000-0000DD040000}"/>
    <hyperlink ref="I9957:I9965" r:id="rId1247" display="https://www.acaps.org/special-report/humanitarian-access-overview-3" xr:uid="{00000000-0004-0000-0000-0000DE040000}"/>
    <hyperlink ref="I9971:I9979" r:id="rId1248" display="https://www.acaps.org/special-report/humanitarian-access-overview-3" xr:uid="{00000000-0004-0000-0000-0000DF040000}"/>
    <hyperlink ref="I9982:I10134" r:id="rId1249" display="https://www.acaps.org/special-report/humanitarian-access-overview-3" xr:uid="{00000000-0004-0000-0000-0000E0040000}"/>
    <hyperlink ref="I10150:I10158" r:id="rId1250" display="https://www.acaps.org/special-report/humanitarian-access-overview-3" xr:uid="{00000000-0004-0000-0000-0000E1040000}"/>
    <hyperlink ref="I10262:I10270" r:id="rId1251" display="https://www.acaps.org/special-report/humanitarian-access-overview-3" xr:uid="{00000000-0004-0000-0000-0000E2040000}"/>
    <hyperlink ref="I10272:I10280" r:id="rId1252" display="https://www.acaps.org/special-report/humanitarian-access-overview-3" xr:uid="{00000000-0004-0000-0000-0000E3040000}"/>
    <hyperlink ref="I10282:I10290" r:id="rId1253" display="https://www.acaps.org/special-report/humanitarian-access-overview-3" xr:uid="{00000000-0004-0000-0000-0000E4040000}"/>
    <hyperlink ref="I10295:I10303" r:id="rId1254" display="https://www.acaps.org/special-report/humanitarian-access-overview-3" xr:uid="{00000000-0004-0000-0000-0000E5040000}"/>
    <hyperlink ref="I10307:I10315" r:id="rId1255" display="https://www.acaps.org/special-report/humanitarian-access-overview-3" xr:uid="{00000000-0004-0000-0000-0000E6040000}"/>
    <hyperlink ref="I10321:I10329" r:id="rId1256" display="https://www.acaps.org/special-report/humanitarian-access-overview-3" xr:uid="{00000000-0004-0000-0000-0000E7040000}"/>
    <hyperlink ref="I10332:I10340" r:id="rId1257" display="https://www.acaps.org/special-report/humanitarian-access-overview-3" xr:uid="{00000000-0004-0000-0000-0000E8040000}"/>
    <hyperlink ref="I10342:I10350" r:id="rId1258" display="https://www.acaps.org/special-report/humanitarian-access-overview-3" xr:uid="{00000000-0004-0000-0000-0000E9040000}"/>
    <hyperlink ref="I10353:I10370" r:id="rId1259" display="https://www.acaps.org/special-report/humanitarian-access-overview-3" xr:uid="{00000000-0004-0000-0000-0000EA040000}"/>
    <hyperlink ref="I10376:I10384" r:id="rId1260" display="https://www.acaps.org/special-report/humanitarian-access-overview-3" xr:uid="{00000000-0004-0000-0000-0000EB040000}"/>
    <hyperlink ref="I10395:I10403" r:id="rId1261" display="https://www.acaps.org/special-report/humanitarian-access-overview-3" xr:uid="{00000000-0004-0000-0000-0000EC040000}"/>
    <hyperlink ref="I10406:I10414" r:id="rId1262" display="https://www.acaps.org/special-report/humanitarian-access-overview-3" xr:uid="{00000000-0004-0000-0000-0000ED040000}"/>
    <hyperlink ref="I10418:I10426" r:id="rId1263" display="https://www.acaps.org/special-report/humanitarian-access-overview-3" xr:uid="{00000000-0004-0000-0000-0000EE040000}"/>
    <hyperlink ref="I10433:I10441" r:id="rId1264" display="https://www.acaps.org/special-report/humanitarian-access-overview-3" xr:uid="{00000000-0004-0000-0000-0000EF040000}"/>
    <hyperlink ref="I10453:I10623" r:id="rId1265" display="https://www.acaps.org/special-report/humanitarian-access-overview-3" xr:uid="{00000000-0004-0000-0000-0000F0040000}"/>
    <hyperlink ref="I572" r:id="rId1266" xr:uid="{00000000-0004-0000-0000-0000F1040000}"/>
    <hyperlink ref="I9060" r:id="rId1267" xr:uid="{00000000-0004-0000-0000-0000F2040000}"/>
    <hyperlink ref="I10683" r:id="rId1268" xr:uid="{00000000-0004-0000-0000-0000F3040000}"/>
    <hyperlink ref="I10682" r:id="rId1269" xr:uid="{00000000-0004-0000-0000-0000F4040000}"/>
    <hyperlink ref="I7239" r:id="rId1270" xr:uid="{00000000-0004-0000-0000-0000F5040000}"/>
    <hyperlink ref="I7240" r:id="rId1271" xr:uid="{00000000-0004-0000-0000-0000F6040000}"/>
    <hyperlink ref="I7843" r:id="rId1272" xr:uid="{00000000-0004-0000-0000-0000F7040000}"/>
    <hyperlink ref="I7842" r:id="rId1273" xr:uid="{00000000-0004-0000-0000-0000F8040000}"/>
    <hyperlink ref="I2069" r:id="rId1274" xr:uid="{00000000-0004-0000-0000-0000F9040000}"/>
    <hyperlink ref="I2079" r:id="rId1275" xr:uid="{00000000-0004-0000-0000-0000FA040000}"/>
    <hyperlink ref="I3296" r:id="rId1276" xr:uid="{00000000-0004-0000-0000-0000FB040000}"/>
    <hyperlink ref="I3297" r:id="rId1277" xr:uid="{00000000-0004-0000-0000-0000FC040000}"/>
    <hyperlink ref="I4072" r:id="rId1278" xr:uid="{00000000-0004-0000-0000-0000FD040000}"/>
    <hyperlink ref="I10740" r:id="rId1279" xr:uid="{00000000-0004-0000-0000-0000FE040000}"/>
    <hyperlink ref="I10741" r:id="rId1280" xr:uid="{00000000-0004-0000-0000-0000FF040000}"/>
    <hyperlink ref="I10742" r:id="rId1281" xr:uid="{00000000-0004-0000-0000-000000050000}"/>
    <hyperlink ref="I10743" r:id="rId1282" xr:uid="{00000000-0004-0000-0000-000001050000}"/>
    <hyperlink ref="I10805" r:id="rId1283" xr:uid="{00000000-0004-0000-0000-000002050000}"/>
    <hyperlink ref="I10803" r:id="rId1284" xr:uid="{00000000-0004-0000-0000-000003050000}"/>
    <hyperlink ref="I10784" r:id="rId1285" xr:uid="{55B535F9-D17D-4A95-ABC2-6C1E98339DFE}"/>
    <hyperlink ref="I10867" r:id="rId1286" xr:uid="{7D047CC5-360E-46E6-B339-B5730C32B9D3}"/>
    <hyperlink ref="I10868" r:id="rId1287" xr:uid="{316AC75D-0EFF-42C2-924E-900E4706ADD2}"/>
    <hyperlink ref="I10694" r:id="rId1288" xr:uid="{013F0812-8D4B-4C30-BDC8-D908AC7A881D}"/>
    <hyperlink ref="I10833:I10834" r:id="rId1289" display="https://data.worldbank.org/indicator/SP.POP.TOTL" xr:uid="{BBED47FE-84E9-493F-A259-46447161943A}"/>
    <hyperlink ref="I10715" r:id="rId1290" xr:uid="{41D97C0C-AB7D-466F-BA37-B76ED1AF184F}"/>
    <hyperlink ref="I10724" r:id="rId1291" xr:uid="{AD33AABB-3BDE-4E52-9015-46F2A339AA64}"/>
    <hyperlink ref="I10856:I10858" r:id="rId1292" display="https://reliefweb.int/sites/reliefweb.int/files/resources/Fiche%20de%20communication%20IPC%2017%C3%A8%20cycle-1.pdf" xr:uid="{803EA28B-AA78-4DB1-BDCF-99866262E5F6}"/>
    <hyperlink ref="I10731" r:id="rId1293" xr:uid="{98A8833C-512E-4244-889F-66D9BB5D29B4}"/>
    <hyperlink ref="I10732" r:id="rId1294" xr:uid="{83C1F3B6-E3F3-4155-A654-227AEDBE20A2}"/>
    <hyperlink ref="I10795" r:id="rId1295" xr:uid="{996DECE7-0053-4FCD-8AA0-697B9C2444CB}"/>
    <hyperlink ref="I10994" r:id="rId1296" xr:uid="{B7613C7D-9856-4F48-8204-8E3846BA6248}"/>
    <hyperlink ref="I10995" r:id="rId1297" xr:uid="{6EBF15F5-2DEC-407E-A85D-5B305AC3A44D}"/>
    <hyperlink ref="I11297" r:id="rId1298" xr:uid="{1F008D50-363A-48BC-AD37-FEBA75094691}"/>
    <hyperlink ref="I11298" r:id="rId1299" xr:uid="{F5344700-F90D-4712-A622-204C95A2416F}"/>
    <hyperlink ref="I11301" r:id="rId1300" xr:uid="{B0BBF10C-3AF7-4B97-B077-D40F6DAD6138}"/>
    <hyperlink ref="I11302" r:id="rId1301" xr:uid="{64383F5B-9EA0-47A3-A930-3C81EA38042D}"/>
    <hyperlink ref="I9857" r:id="rId1302" xr:uid="{8CA79B3F-606D-40EB-804E-6AEB310AA430}"/>
    <hyperlink ref="I10854" r:id="rId1303" display="https://data.humdata.org/dataset/refugees-residing-mex" xr:uid="{8066D24D-D708-43F1-84E5-9BFE0E097B08}"/>
    <hyperlink ref="I10861" r:id="rId1304" xr:uid="{6D3CC16B-2921-486F-9FB4-4C269B731AAC}"/>
    <hyperlink ref="I10862" r:id="rId1305" xr:uid="{EE62BC83-3027-4C55-9F85-A518E3DF78CE}"/>
    <hyperlink ref="I11344" r:id="rId1306" xr:uid="{19932D62-E95E-4188-955F-439034B4E243}"/>
    <hyperlink ref="I11345" r:id="rId1307" xr:uid="{AC334064-CB67-48CA-975B-9597E0F5E2A7}"/>
    <hyperlink ref="I11351" r:id="rId1308" display="https://www.msf.org/mass-arrests-drive-migrants-underground-mexico" xr:uid="{DC29B79F-00F1-4498-B213-FDE70C1D6BE8}"/>
    <hyperlink ref="I11353" r:id="rId1309" xr:uid="{27B7EA98-A398-47D7-AD15-0440FEBCD7B2}"/>
    <hyperlink ref="I11354" r:id="rId1310" xr:uid="{21FED4BA-ABD5-4A4F-8D19-2CE416B676C3}"/>
    <hyperlink ref="I11355" r:id="rId1311" xr:uid="{E1886D8C-9EA4-4287-B6DD-91DDC9684C9B}"/>
    <hyperlink ref="I11358" r:id="rId1312" xr:uid="{5EE559B3-A1E6-48B8-B81A-FA11EDDA8970}"/>
    <hyperlink ref="I11350" r:id="rId1313" xr:uid="{5922906D-464F-4A8B-BFB3-EFF528B4E277}"/>
    <hyperlink ref="I11379" r:id="rId1314" xr:uid="{4FC3E816-3C24-4E87-984A-C304EFB1A648}"/>
    <hyperlink ref="F11381" r:id="rId1315" xr:uid="{B114B433-1D85-4E72-9C4D-56207F816954}"/>
    <hyperlink ref="F11385" r:id="rId1316" xr:uid="{5CD2C1C6-BBA3-4ACB-A9F3-A22F1959C527}"/>
    <hyperlink ref="I11333" r:id="rId1317" xr:uid="{35F6B97A-48A5-49A8-A8C7-02F571ECCAC6}"/>
    <hyperlink ref="I11335" r:id="rId1318" xr:uid="{DA01C7FD-84DC-43C9-A6F6-9A4E3F7C373F}"/>
    <hyperlink ref="I11336" r:id="rId1319" xr:uid="{A75337B9-9A63-489F-9EDA-DEF39E940B28}"/>
    <hyperlink ref="I11352" r:id="rId1320" xr:uid="{4CE3387E-0544-42B1-9B93-F86F7173DBBA}"/>
    <hyperlink ref="I11343" r:id="rId1321" xr:uid="{E96DB799-6E9A-4EDB-8B0D-29DFD014E431}"/>
    <hyperlink ref="I11341" r:id="rId1322" xr:uid="{B04CF4A3-1AEF-4A95-A94E-2BED9637831F}"/>
    <hyperlink ref="I10816" r:id="rId1323" xr:uid="{3618FBAB-D351-4989-BCF5-4FF8B46A4876}"/>
    <hyperlink ref="I11435" r:id="rId1324" xr:uid="{BAC16F77-415D-45EC-8D2D-A764AA83786F}"/>
  </hyperlinks>
  <pageMargins left="0.7" right="0.7" top="0.75" bottom="0.75" header="0.3" footer="0.3"/>
  <pageSetup paperSize="9" orientation="portrait" r:id="rId1325"/>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000-000001000000}">
          <x14:formula1>
            <xm:f>Lists!$H$3:$H$32</xm:f>
          </x14:formula1>
          <xm:sqref>D3622:D3628 D1:D3620 D3637:D4292 D4294:D10831 D10872:D10993 D10997:D11295 D11313:D11408 D11426:D1048576</xm:sqref>
        </x14:dataValidation>
        <x14:dataValidation type="list" showInputMessage="1" showErrorMessage="1" xr:uid="{00000000-0002-0000-0000-000002000000}">
          <x14:formula1>
            <xm:f>'C:\Users\dorianeve\Dropbox (ACAPS)\C:\Users\Analyst\Desktop\[GCSI Work Copy.xlsx]Lists'!#REF!</xm:f>
          </x14:formula1>
          <xm:sqref>D3629:D3636 D3621</xm:sqref>
        </x14:dataValidation>
        <x14:dataValidation type="list" allowBlank="1" showInputMessage="1" showErrorMessage="1" xr:uid="{00000000-0002-0000-0000-000003000000}">
          <x14:formula1>
            <xm:f>Lists!$J$3:$J$4</xm:f>
          </x14:formula1>
          <xm:sqref>M1:M4287 M4298:M4450 M4456:M10831 M10872:M1048576</xm:sqref>
        </x14:dataValidation>
        <x14:dataValidation type="list" allowBlank="1" showInputMessage="1" showErrorMessage="1" xr:uid="{00000000-0002-0000-0000-000005000000}">
          <x14:formula1>
            <xm:f>'C:\Users\dorianeve\Dropbox (ACAPS)\C:\Users\Analyst\Dropbox (ACAPS)\ACAPS Analysis Team\2. GCSI\Cyclone IDAI TEST\[20190327 GCSI Beta Version Cyclone IDAI TEST.xlsx]Lists'!#REF!</xm:f>
          </x14:formula1>
          <xm:sqref>D4293 M4288:M4297</xm:sqref>
        </x14:dataValidation>
        <x14:dataValidation type="list" allowBlank="1" showInputMessage="1" showErrorMessage="1" xr:uid="{00000000-0002-0000-0000-000008000000}">
          <x14:formula1>
            <xm:f>'[20190404 GCSI Beta Version Cyclone IDAI TEST.xlsx]Lists'!#REF!</xm:f>
          </x14:formula1>
          <xm:sqref>M4451:M4455</xm:sqref>
        </x14:dataValidation>
        <x14:dataValidation type="list" allowBlank="1" showInputMessage="1" showErrorMessage="1" xr:uid="{00000000-0002-0000-0000-00000B000000}">
          <x14:formula1>
            <xm:f>'C:\Users\Analyst\Documents\GCSI\[Laura and Alina''s cheat GCSI log.xlsx]Lists'!#REF!</xm:f>
          </x14:formula1>
          <xm:sqref>A10715:A10716</xm:sqref>
        </x14:dataValidation>
        <x14:dataValidation type="list" allowBlank="1" showInputMessage="1" showErrorMessage="1" xr:uid="{B424DCCB-A539-462A-B1DC-C3DAB07ECEB1}">
          <x14:formula1>
            <xm:f>'C:\Users\Analyst.ACAPSPC13\OneDrive - ACAPS\GSCI log changes\November\[TE_GCSI log changes Nov.xlsx]Lists'!#REF!</xm:f>
          </x14:formula1>
          <xm:sqref>D11296:D11312 M10832:M10871 A10832:A10871 D10832:D10871 D10994:D10996 A10994:A10996</xm:sqref>
        </x14:dataValidation>
        <x14:dataValidation type="list" allowBlank="1" showInputMessage="1" showErrorMessage="1" xr:uid="{00000000-0002-0000-0000-00000A000000}">
          <x14:formula1>
            <xm:f>Lists!$B$3:$B$118</xm:f>
          </x14:formula1>
          <xm:sqref>A1:A10714 A10717:A10831 A10872:A10993 A10997:A11408 A11426:A1048576</xm:sqref>
        </x14:dataValidation>
        <x14:dataValidation type="list" allowBlank="1" showInputMessage="1" showErrorMessage="1" xr:uid="{00000000-0002-0000-0000-000004000000}">
          <x14:formula1>
            <xm:f>Lists!$I$3:$I$6</xm:f>
          </x14:formula1>
          <xm:sqref>G1:G11408 G11426:G1048576</xm:sqref>
        </x14:dataValidation>
        <x14:dataValidation type="list" allowBlank="1" showInputMessage="1" showErrorMessage="1" xr:uid="{F95E39BA-0D34-4C11-BAE6-19A622674FF4}">
          <x14:formula1>
            <xm:f>'[Laura and Alina''s cheat GCSI log v2.xlsx]Lists'!#REF!</xm:f>
          </x14:formula1>
          <xm:sqref>A11409:A11425 D11409:D11425 G11409:G11425</xm:sqref>
        </x14:dataValidation>
        <x14:dataValidation type="custom" allowBlank="1" showInputMessage="1" showErrorMessage="1" xr:uid="{00000000-0002-0000-0000-000009000000}">
          <x14:formula1>
            <xm:f>VLOOKUP(A2,Lists!B:C,2,FALSE)</xm:f>
          </x14:formula1>
          <xm:sqref>B1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FFFF00"/>
  </sheetPr>
  <dimension ref="A1:J39"/>
  <sheetViews>
    <sheetView topLeftCell="F1" zoomScale="90" zoomScaleNormal="90" zoomScalePageLayoutView="90" workbookViewId="0">
      <pane ySplit="2" topLeftCell="A46" activePane="bottomLeft" state="frozen"/>
      <selection pane="bottomLeft" activeCell="J22" sqref="J22"/>
    </sheetView>
  </sheetViews>
  <sheetFormatPr defaultColWidth="9.453125" defaultRowHeight="14.5" x14ac:dyDescent="0.35"/>
  <cols>
    <col min="1" max="1" width="32.453125" style="72" customWidth="1"/>
    <col min="2" max="2" width="22.453125" style="72" bestFit="1" customWidth="1"/>
    <col min="3" max="3" width="25.453125" style="72" customWidth="1"/>
    <col min="4" max="4" width="43.453125" style="72" customWidth="1"/>
    <col min="5" max="6" width="57.453125" style="72" customWidth="1"/>
    <col min="7" max="7" width="32.453125" style="72" customWidth="1"/>
    <col min="8" max="9" width="33.453125" style="72" customWidth="1"/>
    <col min="10" max="10" width="64.453125" style="72" customWidth="1"/>
    <col min="11" max="16384" width="9.453125" style="72"/>
  </cols>
  <sheetData>
    <row r="1" spans="1:10" s="1" customFormat="1" x14ac:dyDescent="0.35">
      <c r="A1" s="308"/>
      <c r="B1" s="308"/>
      <c r="C1" s="308"/>
      <c r="D1" s="308"/>
      <c r="E1" s="308"/>
      <c r="F1" s="308"/>
      <c r="G1" s="308"/>
      <c r="H1" s="308"/>
      <c r="I1" s="308"/>
      <c r="J1" s="308"/>
    </row>
    <row r="2" spans="1:10" ht="15" thickBot="1" x14ac:dyDescent="0.4">
      <c r="A2" s="71" t="s">
        <v>508</v>
      </c>
      <c r="B2" s="71" t="s">
        <v>509</v>
      </c>
      <c r="C2" s="71" t="s">
        <v>510</v>
      </c>
      <c r="D2" s="71" t="s">
        <v>511</v>
      </c>
      <c r="E2" s="71" t="s">
        <v>512</v>
      </c>
      <c r="F2" s="71" t="s">
        <v>513</v>
      </c>
      <c r="G2" s="71" t="s">
        <v>514</v>
      </c>
      <c r="H2" s="71" t="s">
        <v>556</v>
      </c>
      <c r="I2" s="71" t="s">
        <v>634</v>
      </c>
      <c r="J2" s="71" t="s">
        <v>515</v>
      </c>
    </row>
    <row r="3" spans="1:10" ht="25" x14ac:dyDescent="0.35">
      <c r="A3" s="73" t="s">
        <v>482</v>
      </c>
      <c r="B3" s="74" t="s">
        <v>481</v>
      </c>
      <c r="C3" s="74" t="s">
        <v>535</v>
      </c>
      <c r="D3" s="74" t="s">
        <v>457</v>
      </c>
      <c r="E3" s="74" t="s">
        <v>539</v>
      </c>
      <c r="F3" s="74" t="s">
        <v>567</v>
      </c>
      <c r="G3" s="74"/>
      <c r="H3" s="74" t="s">
        <v>569</v>
      </c>
      <c r="I3" s="74"/>
      <c r="J3" s="75"/>
    </row>
    <row r="4" spans="1:10" ht="25" x14ac:dyDescent="0.35">
      <c r="A4" s="73" t="s">
        <v>482</v>
      </c>
      <c r="B4" s="74" t="s">
        <v>481</v>
      </c>
      <c r="C4" s="74" t="s">
        <v>535</v>
      </c>
      <c r="D4" s="74" t="s">
        <v>524</v>
      </c>
      <c r="E4" s="75" t="s">
        <v>540</v>
      </c>
      <c r="F4" s="74" t="s">
        <v>567</v>
      </c>
      <c r="G4" s="74"/>
      <c r="H4" s="74" t="s">
        <v>569</v>
      </c>
      <c r="I4" s="74"/>
      <c r="J4" s="75"/>
    </row>
    <row r="5" spans="1:10" ht="25" x14ac:dyDescent="0.35">
      <c r="A5" s="73" t="s">
        <v>482</v>
      </c>
      <c r="B5" s="74" t="s">
        <v>481</v>
      </c>
      <c r="C5" s="74" t="s">
        <v>536</v>
      </c>
      <c r="D5" s="75" t="s">
        <v>458</v>
      </c>
      <c r="E5" s="75" t="s">
        <v>541</v>
      </c>
      <c r="F5" s="75"/>
      <c r="G5" s="74"/>
      <c r="H5" s="74" t="s">
        <v>570</v>
      </c>
      <c r="I5" s="74"/>
      <c r="J5" s="75"/>
    </row>
    <row r="6" spans="1:10" ht="25" x14ac:dyDescent="0.35">
      <c r="A6" s="73" t="s">
        <v>482</v>
      </c>
      <c r="B6" s="74" t="s">
        <v>481</v>
      </c>
      <c r="C6" s="74" t="s">
        <v>536</v>
      </c>
      <c r="D6" s="75" t="s">
        <v>530</v>
      </c>
      <c r="E6" s="75" t="s">
        <v>542</v>
      </c>
      <c r="F6" s="75"/>
      <c r="G6" s="74"/>
      <c r="H6" s="74" t="s">
        <v>570</v>
      </c>
      <c r="I6" s="74"/>
      <c r="J6" s="75"/>
    </row>
    <row r="7" spans="1:10" x14ac:dyDescent="0.35">
      <c r="A7" s="73" t="s">
        <v>482</v>
      </c>
      <c r="B7" s="75" t="s">
        <v>477</v>
      </c>
      <c r="C7" s="75" t="s">
        <v>537</v>
      </c>
      <c r="D7" s="75" t="s">
        <v>533</v>
      </c>
      <c r="E7" s="75" t="s">
        <v>471</v>
      </c>
      <c r="F7" s="75"/>
      <c r="G7" s="74"/>
      <c r="H7" s="74" t="s">
        <v>548</v>
      </c>
      <c r="I7" s="74"/>
      <c r="J7" s="75"/>
    </row>
    <row r="8" spans="1:10" x14ac:dyDescent="0.35">
      <c r="A8" s="73" t="s">
        <v>482</v>
      </c>
      <c r="B8" s="75" t="s">
        <v>477</v>
      </c>
      <c r="C8" s="75" t="s">
        <v>537</v>
      </c>
      <c r="D8" s="75" t="s">
        <v>534</v>
      </c>
      <c r="E8" s="75" t="s">
        <v>543</v>
      </c>
      <c r="F8" s="75"/>
      <c r="G8" s="74"/>
      <c r="H8" s="74" t="s">
        <v>548</v>
      </c>
      <c r="I8" s="74"/>
      <c r="J8" s="75"/>
    </row>
    <row r="9" spans="1:10" ht="25" x14ac:dyDescent="0.35">
      <c r="A9" s="73" t="s">
        <v>482</v>
      </c>
      <c r="B9" s="75" t="s">
        <v>477</v>
      </c>
      <c r="C9" s="75" t="s">
        <v>507</v>
      </c>
      <c r="D9" s="75" t="s">
        <v>531</v>
      </c>
      <c r="E9" s="75" t="s">
        <v>472</v>
      </c>
      <c r="F9" s="75"/>
      <c r="G9" s="74"/>
      <c r="H9" s="74" t="s">
        <v>549</v>
      </c>
      <c r="I9" s="74"/>
      <c r="J9" s="75"/>
    </row>
    <row r="10" spans="1:10" ht="25" x14ac:dyDescent="0.35">
      <c r="A10" s="73" t="s">
        <v>482</v>
      </c>
      <c r="B10" s="75" t="s">
        <v>477</v>
      </c>
      <c r="C10" s="75" t="s">
        <v>507</v>
      </c>
      <c r="D10" s="75" t="s">
        <v>532</v>
      </c>
      <c r="E10" s="75" t="s">
        <v>545</v>
      </c>
      <c r="F10" s="75"/>
      <c r="G10" s="74"/>
      <c r="H10" s="74" t="s">
        <v>549</v>
      </c>
      <c r="I10" s="74"/>
      <c r="J10" s="75"/>
    </row>
    <row r="11" spans="1:10" ht="25" x14ac:dyDescent="0.35">
      <c r="A11" s="73" t="s">
        <v>482</v>
      </c>
      <c r="B11" s="75" t="s">
        <v>477</v>
      </c>
      <c r="C11" s="75" t="s">
        <v>505</v>
      </c>
      <c r="D11" s="75" t="s">
        <v>478</v>
      </c>
      <c r="E11" s="75" t="s">
        <v>544</v>
      </c>
      <c r="F11" s="75"/>
      <c r="G11" s="74"/>
      <c r="H11" s="74" t="s">
        <v>550</v>
      </c>
      <c r="I11" s="74"/>
      <c r="J11" s="75"/>
    </row>
    <row r="12" spans="1:10" ht="25" x14ac:dyDescent="0.35">
      <c r="A12" s="73" t="s">
        <v>482</v>
      </c>
      <c r="B12" s="75" t="s">
        <v>477</v>
      </c>
      <c r="C12" s="75" t="s">
        <v>538</v>
      </c>
      <c r="D12" s="75" t="s">
        <v>479</v>
      </c>
      <c r="E12" s="75" t="s">
        <v>473</v>
      </c>
      <c r="F12" s="75"/>
      <c r="G12" s="74"/>
      <c r="H12" s="74" t="s">
        <v>550</v>
      </c>
      <c r="I12" s="74"/>
      <c r="J12" s="75"/>
    </row>
    <row r="13" spans="1:10" ht="25" x14ac:dyDescent="0.35">
      <c r="A13" s="73" t="s">
        <v>482</v>
      </c>
      <c r="B13" s="75" t="s">
        <v>604</v>
      </c>
      <c r="C13" s="75" t="s">
        <v>455</v>
      </c>
      <c r="D13" s="75" t="s">
        <v>461</v>
      </c>
      <c r="E13" s="75" t="s">
        <v>546</v>
      </c>
      <c r="F13" s="75"/>
      <c r="G13" s="74"/>
      <c r="H13" s="74" t="s">
        <v>551</v>
      </c>
      <c r="I13" s="74"/>
      <c r="J13" s="75"/>
    </row>
    <row r="14" spans="1:10" ht="25" x14ac:dyDescent="0.35">
      <c r="A14" s="73" t="s">
        <v>482</v>
      </c>
      <c r="B14" s="75" t="s">
        <v>604</v>
      </c>
      <c r="C14" s="75" t="s">
        <v>455</v>
      </c>
      <c r="D14" s="75" t="s">
        <v>462</v>
      </c>
      <c r="E14" s="75" t="s">
        <v>547</v>
      </c>
      <c r="F14" s="75"/>
      <c r="G14" s="74"/>
      <c r="H14" s="74" t="s">
        <v>551</v>
      </c>
      <c r="I14" s="74"/>
      <c r="J14" s="75"/>
    </row>
    <row r="15" spans="1:10" ht="25" x14ac:dyDescent="0.35">
      <c r="A15" s="73" t="s">
        <v>482</v>
      </c>
      <c r="B15" s="75" t="s">
        <v>604</v>
      </c>
      <c r="C15" s="75" t="s">
        <v>608</v>
      </c>
      <c r="D15" s="75" t="s">
        <v>615</v>
      </c>
      <c r="E15" s="75" t="s">
        <v>616</v>
      </c>
      <c r="F15" s="75"/>
      <c r="G15" s="74"/>
      <c r="H15" s="74"/>
      <c r="I15" s="74"/>
      <c r="J15" s="75"/>
    </row>
    <row r="16" spans="1:10" ht="37.5" x14ac:dyDescent="0.35">
      <c r="A16" s="76" t="s">
        <v>483</v>
      </c>
      <c r="B16" s="75"/>
      <c r="C16" s="75"/>
      <c r="D16" s="75" t="s">
        <v>562</v>
      </c>
      <c r="E16" s="75" t="s">
        <v>561</v>
      </c>
      <c r="F16" s="75" t="s">
        <v>611</v>
      </c>
      <c r="G16" s="75"/>
      <c r="H16" s="75" t="s">
        <v>552</v>
      </c>
      <c r="I16" s="75"/>
      <c r="J16" s="75"/>
    </row>
    <row r="17" spans="1:10" ht="37.5" x14ac:dyDescent="0.35">
      <c r="A17" s="76" t="s">
        <v>483</v>
      </c>
      <c r="B17" s="75"/>
      <c r="C17" s="75"/>
      <c r="D17" s="75" t="s">
        <v>563</v>
      </c>
      <c r="E17" s="75" t="s">
        <v>560</v>
      </c>
      <c r="F17" s="75" t="s">
        <v>611</v>
      </c>
      <c r="G17" s="75"/>
      <c r="H17" s="75" t="s">
        <v>552</v>
      </c>
      <c r="I17" s="75"/>
      <c r="J17" s="75"/>
    </row>
    <row r="18" spans="1:10" ht="37.5" x14ac:dyDescent="0.35">
      <c r="A18" s="76" t="s">
        <v>483</v>
      </c>
      <c r="B18" s="75"/>
      <c r="C18" s="75"/>
      <c r="D18" s="75" t="s">
        <v>564</v>
      </c>
      <c r="E18" s="75" t="s">
        <v>559</v>
      </c>
      <c r="F18" s="75" t="s">
        <v>611</v>
      </c>
      <c r="G18" s="75"/>
      <c r="H18" s="75" t="s">
        <v>552</v>
      </c>
      <c r="I18" s="75"/>
      <c r="J18" s="75"/>
    </row>
    <row r="19" spans="1:10" ht="37.5" x14ac:dyDescent="0.35">
      <c r="A19" s="76" t="s">
        <v>483</v>
      </c>
      <c r="B19" s="75"/>
      <c r="C19" s="75"/>
      <c r="D19" s="75" t="s">
        <v>565</v>
      </c>
      <c r="E19" s="75" t="s">
        <v>558</v>
      </c>
      <c r="F19" s="75" t="s">
        <v>611</v>
      </c>
      <c r="G19" s="75"/>
      <c r="H19" s="75" t="s">
        <v>552</v>
      </c>
      <c r="I19" s="75"/>
      <c r="J19" s="75"/>
    </row>
    <row r="20" spans="1:10" ht="37.5" x14ac:dyDescent="0.35">
      <c r="A20" s="76" t="s">
        <v>483</v>
      </c>
      <c r="B20" s="75"/>
      <c r="C20" s="75"/>
      <c r="D20" s="75" t="s">
        <v>566</v>
      </c>
      <c r="E20" s="75" t="s">
        <v>557</v>
      </c>
      <c r="F20" s="75" t="s">
        <v>611</v>
      </c>
      <c r="G20" s="75"/>
      <c r="H20" s="75" t="s">
        <v>552</v>
      </c>
      <c r="I20" s="75"/>
      <c r="J20" s="75"/>
    </row>
    <row r="21" spans="1:10" ht="37.5" x14ac:dyDescent="0.35">
      <c r="A21" s="77" t="s">
        <v>525</v>
      </c>
      <c r="B21" s="75" t="s">
        <v>526</v>
      </c>
      <c r="C21" s="75" t="s">
        <v>628</v>
      </c>
      <c r="D21" s="75" t="s">
        <v>571</v>
      </c>
      <c r="E21" s="75" t="s">
        <v>599</v>
      </c>
      <c r="F21" s="75"/>
      <c r="G21" s="75"/>
      <c r="H21" s="75" t="s">
        <v>598</v>
      </c>
      <c r="I21" s="75"/>
      <c r="J21" s="75"/>
    </row>
    <row r="22" spans="1:10" ht="87.5" x14ac:dyDescent="0.35">
      <c r="A22" s="77" t="s">
        <v>525</v>
      </c>
      <c r="B22" s="75" t="s">
        <v>526</v>
      </c>
      <c r="C22" s="75" t="s">
        <v>628</v>
      </c>
      <c r="D22" s="75" t="s">
        <v>614</v>
      </c>
      <c r="E22" s="75" t="s">
        <v>638</v>
      </c>
      <c r="F22" s="75"/>
      <c r="G22" s="75"/>
      <c r="H22" s="75" t="s">
        <v>630</v>
      </c>
      <c r="I22" s="75" t="s">
        <v>635</v>
      </c>
      <c r="J22" s="78" t="s">
        <v>631</v>
      </c>
    </row>
    <row r="23" spans="1:10" ht="75" x14ac:dyDescent="0.35">
      <c r="A23" s="77" t="s">
        <v>525</v>
      </c>
      <c r="B23" s="75" t="s">
        <v>526</v>
      </c>
      <c r="C23" s="75" t="s">
        <v>629</v>
      </c>
      <c r="D23" s="75" t="s">
        <v>624</v>
      </c>
      <c r="E23" s="75" t="s">
        <v>625</v>
      </c>
      <c r="F23" s="75"/>
      <c r="G23" s="75"/>
      <c r="H23" s="75" t="s">
        <v>637</v>
      </c>
      <c r="I23" s="75" t="s">
        <v>636</v>
      </c>
      <c r="J23" s="75" t="s">
        <v>626</v>
      </c>
    </row>
    <row r="24" spans="1:10" ht="87.5" x14ac:dyDescent="0.35">
      <c r="A24" s="77" t="s">
        <v>525</v>
      </c>
      <c r="B24" s="75" t="s">
        <v>526</v>
      </c>
      <c r="C24" s="75" t="s">
        <v>629</v>
      </c>
      <c r="D24" s="75" t="s">
        <v>602</v>
      </c>
      <c r="E24" s="75" t="s">
        <v>587</v>
      </c>
      <c r="F24" s="75"/>
      <c r="G24" s="75"/>
      <c r="H24" s="75" t="s">
        <v>589</v>
      </c>
      <c r="I24" s="75"/>
      <c r="J24" s="75" t="s">
        <v>588</v>
      </c>
    </row>
    <row r="25" spans="1:10" ht="87.5" x14ac:dyDescent="0.35">
      <c r="A25" s="77" t="s">
        <v>525</v>
      </c>
      <c r="B25" s="75" t="s">
        <v>526</v>
      </c>
      <c r="C25" s="75" t="s">
        <v>627</v>
      </c>
      <c r="D25" s="75" t="s">
        <v>373</v>
      </c>
      <c r="E25" s="75" t="s">
        <v>617</v>
      </c>
      <c r="F25" s="75" t="s">
        <v>618</v>
      </c>
      <c r="G25" s="75"/>
      <c r="H25" s="75" t="s">
        <v>621</v>
      </c>
      <c r="I25" s="75"/>
      <c r="J25" s="75" t="s">
        <v>622</v>
      </c>
    </row>
    <row r="26" spans="1:10" ht="62.5" x14ac:dyDescent="0.35">
      <c r="A26" s="77" t="s">
        <v>525</v>
      </c>
      <c r="B26" s="75" t="s">
        <v>526</v>
      </c>
      <c r="C26" s="75" t="s">
        <v>627</v>
      </c>
      <c r="D26" s="75" t="s">
        <v>403</v>
      </c>
      <c r="E26" s="75" t="s">
        <v>619</v>
      </c>
      <c r="F26" s="75" t="s">
        <v>620</v>
      </c>
      <c r="G26" s="75"/>
      <c r="H26" s="75" t="s">
        <v>516</v>
      </c>
      <c r="I26" s="75"/>
      <c r="J26" s="75" t="s">
        <v>623</v>
      </c>
    </row>
    <row r="27" spans="1:10" ht="37.5" x14ac:dyDescent="0.35">
      <c r="A27" s="77" t="s">
        <v>525</v>
      </c>
      <c r="B27" s="75" t="s">
        <v>526</v>
      </c>
      <c r="C27" s="75" t="s">
        <v>506</v>
      </c>
      <c r="D27" s="75" t="s">
        <v>574</v>
      </c>
      <c r="E27" s="75" t="s">
        <v>575</v>
      </c>
      <c r="F27" s="75"/>
      <c r="G27" s="75"/>
      <c r="H27" s="75" t="s">
        <v>572</v>
      </c>
      <c r="I27" s="75"/>
      <c r="J27" s="75" t="s">
        <v>633</v>
      </c>
    </row>
    <row r="28" spans="1:10" x14ac:dyDescent="0.35">
      <c r="A28" s="77" t="s">
        <v>525</v>
      </c>
      <c r="B28" s="75" t="s">
        <v>526</v>
      </c>
      <c r="C28" s="75" t="s">
        <v>506</v>
      </c>
      <c r="D28" s="75" t="s">
        <v>479</v>
      </c>
      <c r="E28" s="75" t="s">
        <v>466</v>
      </c>
      <c r="F28" s="75"/>
      <c r="G28" s="75"/>
      <c r="H28" s="75" t="s">
        <v>573</v>
      </c>
      <c r="I28" s="75"/>
      <c r="J28" s="75"/>
    </row>
    <row r="29" spans="1:10" ht="50" x14ac:dyDescent="0.35">
      <c r="A29" s="77" t="s">
        <v>525</v>
      </c>
      <c r="B29" s="75" t="s">
        <v>526</v>
      </c>
      <c r="C29" s="75" t="s">
        <v>464</v>
      </c>
      <c r="D29" s="75" t="s">
        <v>612</v>
      </c>
      <c r="E29" s="75" t="s">
        <v>576</v>
      </c>
      <c r="F29" s="75"/>
      <c r="G29" s="75"/>
      <c r="H29" s="75" t="s">
        <v>583</v>
      </c>
      <c r="I29" s="75"/>
      <c r="J29" s="75" t="s">
        <v>582</v>
      </c>
    </row>
    <row r="30" spans="1:10" ht="87.5" x14ac:dyDescent="0.35">
      <c r="A30" s="77" t="s">
        <v>525</v>
      </c>
      <c r="B30" s="75" t="s">
        <v>526</v>
      </c>
      <c r="C30" s="75" t="s">
        <v>464</v>
      </c>
      <c r="D30" s="75" t="s">
        <v>613</v>
      </c>
      <c r="E30" s="75" t="s">
        <v>587</v>
      </c>
      <c r="F30" s="75"/>
      <c r="G30" s="75"/>
      <c r="H30" s="75" t="s">
        <v>589</v>
      </c>
      <c r="I30" s="75"/>
      <c r="J30" s="75" t="s">
        <v>588</v>
      </c>
    </row>
    <row r="31" spans="1:10" ht="50" x14ac:dyDescent="0.35">
      <c r="A31" s="77" t="s">
        <v>525</v>
      </c>
      <c r="B31" s="75" t="s">
        <v>526</v>
      </c>
      <c r="C31" s="75" t="s">
        <v>464</v>
      </c>
      <c r="D31" s="75" t="s">
        <v>498</v>
      </c>
      <c r="E31" s="75" t="s">
        <v>586</v>
      </c>
      <c r="F31" s="75"/>
      <c r="G31" s="75"/>
      <c r="H31" s="75" t="s">
        <v>584</v>
      </c>
      <c r="I31" s="75"/>
      <c r="J31" s="75" t="s">
        <v>585</v>
      </c>
    </row>
    <row r="32" spans="1:10" ht="50" x14ac:dyDescent="0.35">
      <c r="A32" s="77" t="s">
        <v>525</v>
      </c>
      <c r="B32" s="75" t="s">
        <v>526</v>
      </c>
      <c r="C32" s="75" t="s">
        <v>464</v>
      </c>
      <c r="D32" s="75" t="s">
        <v>581</v>
      </c>
      <c r="E32" s="75" t="s">
        <v>577</v>
      </c>
      <c r="F32" s="75" t="s">
        <v>580</v>
      </c>
      <c r="G32" s="75"/>
      <c r="H32" s="75" t="s">
        <v>579</v>
      </c>
      <c r="I32" s="75"/>
      <c r="J32" s="75" t="s">
        <v>578</v>
      </c>
    </row>
    <row r="33" spans="1:10" ht="50" x14ac:dyDescent="0.35">
      <c r="A33" s="77" t="s">
        <v>525</v>
      </c>
      <c r="B33" s="75" t="s">
        <v>527</v>
      </c>
      <c r="C33" s="75" t="s">
        <v>529</v>
      </c>
      <c r="D33" s="75" t="s">
        <v>591</v>
      </c>
      <c r="E33" s="75" t="s">
        <v>592</v>
      </c>
      <c r="F33" s="75" t="s">
        <v>593</v>
      </c>
      <c r="G33" s="75"/>
      <c r="H33" s="75" t="s">
        <v>553</v>
      </c>
      <c r="I33" s="75"/>
      <c r="J33" s="75" t="s">
        <v>632</v>
      </c>
    </row>
    <row r="34" spans="1:10" ht="87.5" x14ac:dyDescent="0.35">
      <c r="A34" s="77" t="s">
        <v>525</v>
      </c>
      <c r="B34" s="75" t="s">
        <v>527</v>
      </c>
      <c r="C34" s="75" t="s">
        <v>484</v>
      </c>
      <c r="D34" s="75" t="s">
        <v>596</v>
      </c>
      <c r="E34" s="75" t="s">
        <v>595</v>
      </c>
      <c r="F34" s="75" t="s">
        <v>594</v>
      </c>
      <c r="G34" s="75"/>
      <c r="H34" s="75" t="s">
        <v>554</v>
      </c>
      <c r="I34" s="75"/>
      <c r="J34" s="75"/>
    </row>
    <row r="35" spans="1:10" ht="87.5" x14ac:dyDescent="0.35">
      <c r="A35" s="77" t="s">
        <v>525</v>
      </c>
      <c r="B35" s="75" t="s">
        <v>527</v>
      </c>
      <c r="C35" s="75" t="s">
        <v>484</v>
      </c>
      <c r="D35" s="75" t="s">
        <v>597</v>
      </c>
      <c r="E35" s="75" t="s">
        <v>595</v>
      </c>
      <c r="F35" s="75" t="s">
        <v>594</v>
      </c>
      <c r="G35" s="75"/>
      <c r="H35" s="75" t="s">
        <v>554</v>
      </c>
      <c r="I35" s="75"/>
      <c r="J35" s="75"/>
    </row>
    <row r="36" spans="1:10" x14ac:dyDescent="0.35">
      <c r="A36" s="77" t="s">
        <v>525</v>
      </c>
      <c r="B36" s="75" t="s">
        <v>527</v>
      </c>
      <c r="C36" s="75" t="s">
        <v>528</v>
      </c>
      <c r="D36" s="75" t="s">
        <v>590</v>
      </c>
      <c r="E36" s="75" t="s">
        <v>590</v>
      </c>
      <c r="F36" s="75"/>
      <c r="G36" s="75"/>
      <c r="H36" s="75" t="s">
        <v>555</v>
      </c>
      <c r="I36" s="75"/>
      <c r="J36" s="75"/>
    </row>
    <row r="37" spans="1:10" ht="25" x14ac:dyDescent="0.35">
      <c r="A37" s="79" t="s">
        <v>517</v>
      </c>
      <c r="B37" s="75"/>
      <c r="C37" s="75"/>
      <c r="D37" s="75" t="s">
        <v>518</v>
      </c>
      <c r="E37" s="75" t="s">
        <v>519</v>
      </c>
      <c r="F37" s="75"/>
      <c r="G37" s="75"/>
      <c r="H37" s="75" t="s">
        <v>520</v>
      </c>
      <c r="I37" s="75"/>
      <c r="J37" s="75" t="s">
        <v>521</v>
      </c>
    </row>
    <row r="38" spans="1:10" x14ac:dyDescent="0.35">
      <c r="A38" s="79" t="s">
        <v>517</v>
      </c>
      <c r="B38" s="75"/>
      <c r="C38" s="75"/>
      <c r="D38" s="75" t="s">
        <v>522</v>
      </c>
      <c r="E38" s="75"/>
      <c r="F38" s="75"/>
      <c r="G38" s="75"/>
      <c r="H38" s="75" t="s">
        <v>516</v>
      </c>
      <c r="I38" s="75"/>
      <c r="J38" s="75" t="s">
        <v>523</v>
      </c>
    </row>
    <row r="39" spans="1:10" x14ac:dyDescent="0.35">
      <c r="A39" s="79" t="s">
        <v>517</v>
      </c>
      <c r="B39" s="75"/>
      <c r="C39" s="75"/>
      <c r="D39" s="75" t="s">
        <v>411</v>
      </c>
      <c r="E39" s="75"/>
      <c r="F39" s="75"/>
      <c r="G39" s="75"/>
      <c r="H39" s="75" t="s">
        <v>516</v>
      </c>
      <c r="I39" s="75"/>
      <c r="J39" s="78" t="s">
        <v>568</v>
      </c>
    </row>
  </sheetData>
  <mergeCells count="1">
    <mergeCell ref="A1:J1"/>
  </mergeCells>
  <hyperlinks>
    <hyperlink ref="J38" r:id="rId1" xr:uid="{00000000-0004-0000-0B00-000000000000}"/>
    <hyperlink ref="J39" r:id="rId2" xr:uid="{00000000-0004-0000-0B00-000001000000}"/>
    <hyperlink ref="J22" r:id="rId3" xr:uid="{00000000-0004-0000-0B00-000002000000}"/>
  </hyperlinks>
  <pageMargins left="0.7" right="0.7" top="0.75" bottom="0.75" header="0.3" footer="0.3"/>
  <pageSetup paperSize="9" orientation="portrait" r:id="rId4"/>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A1:BF194"/>
  <sheetViews>
    <sheetView showGridLines="0" workbookViewId="0">
      <pane xSplit="2" ySplit="3" topLeftCell="X157" activePane="bottomRight" state="frozen"/>
      <selection pane="topRight" activeCell="C1" sqref="C1"/>
      <selection pane="bottomLeft" activeCell="A5" sqref="A5"/>
      <selection pane="bottomRight" activeCell="AW180" sqref="AW180"/>
    </sheetView>
  </sheetViews>
  <sheetFormatPr defaultColWidth="9.453125" defaultRowHeight="14.5" x14ac:dyDescent="0.35"/>
  <cols>
    <col min="1" max="1" width="49.453125" style="1" bestFit="1" customWidth="1"/>
    <col min="2" max="2" width="5.453125" style="1" bestFit="1" customWidth="1"/>
    <col min="3" max="57" width="5.453125" style="1" customWidth="1"/>
    <col min="58" max="16384" width="9.453125" style="1"/>
  </cols>
  <sheetData>
    <row r="1" spans="1:58" x14ac:dyDescent="0.35">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309"/>
      <c r="AB1" s="309"/>
      <c r="AC1" s="309"/>
      <c r="AD1" s="309"/>
      <c r="AE1" s="309"/>
      <c r="AF1" s="309"/>
      <c r="AG1" s="309"/>
      <c r="AH1" s="309"/>
      <c r="AI1" s="309"/>
      <c r="AJ1" s="309"/>
      <c r="AK1" s="309"/>
      <c r="AL1" s="309"/>
      <c r="AM1" s="309"/>
      <c r="AN1" s="309"/>
      <c r="AO1" s="309"/>
      <c r="AP1" s="309"/>
      <c r="AQ1" s="309"/>
      <c r="AR1" s="309"/>
      <c r="AS1" s="309"/>
      <c r="AT1" s="309"/>
      <c r="AU1" s="309"/>
      <c r="AV1" s="309"/>
      <c r="AW1" s="309"/>
      <c r="AX1" s="309"/>
      <c r="AY1" s="309"/>
      <c r="AZ1" s="309"/>
      <c r="BA1" s="309"/>
      <c r="BB1" s="309"/>
      <c r="BC1" s="309"/>
      <c r="BD1" s="309"/>
      <c r="BE1" s="309"/>
    </row>
    <row r="2" spans="1:58" s="9" customFormat="1" ht="121.5" customHeight="1" x14ac:dyDescent="0.25">
      <c r="A2" s="26" t="s">
        <v>372</v>
      </c>
      <c r="B2" s="21" t="s">
        <v>357</v>
      </c>
      <c r="C2" s="29" t="s">
        <v>392</v>
      </c>
      <c r="D2" s="29" t="s">
        <v>393</v>
      </c>
      <c r="E2" s="29" t="s">
        <v>430</v>
      </c>
      <c r="F2" s="29" t="s">
        <v>431</v>
      </c>
      <c r="G2" s="29" t="s">
        <v>432</v>
      </c>
      <c r="H2" s="29" t="s">
        <v>433</v>
      </c>
      <c r="I2" s="29" t="s">
        <v>435</v>
      </c>
      <c r="J2" s="29" t="s">
        <v>415</v>
      </c>
      <c r="K2" s="29" t="s">
        <v>416</v>
      </c>
      <c r="L2" s="29" t="s">
        <v>414</v>
      </c>
      <c r="M2" s="29" t="s">
        <v>413</v>
      </c>
      <c r="N2" s="29" t="s">
        <v>417</v>
      </c>
      <c r="O2" s="29" t="s">
        <v>441</v>
      </c>
      <c r="P2" s="29" t="s">
        <v>442</v>
      </c>
      <c r="Q2" s="29" t="s">
        <v>374</v>
      </c>
      <c r="R2" s="29" t="s">
        <v>375</v>
      </c>
      <c r="S2" s="29" t="s">
        <v>407</v>
      </c>
      <c r="T2" s="29" t="s">
        <v>408</v>
      </c>
      <c r="U2" s="29" t="s">
        <v>408</v>
      </c>
      <c r="V2" s="29" t="s">
        <v>383</v>
      </c>
      <c r="W2" s="29" t="s">
        <v>402</v>
      </c>
      <c r="X2" s="29" t="s">
        <v>382</v>
      </c>
      <c r="Y2" s="29" t="s">
        <v>436</v>
      </c>
      <c r="Z2" s="29" t="s">
        <v>400</v>
      </c>
      <c r="AA2" s="29" t="s">
        <v>438</v>
      </c>
      <c r="AB2" s="29" t="s">
        <v>385</v>
      </c>
      <c r="AC2" s="29" t="s">
        <v>401</v>
      </c>
      <c r="AD2" s="29" t="s">
        <v>444</v>
      </c>
      <c r="AE2" s="29" t="s">
        <v>399</v>
      </c>
      <c r="AF2" s="29" t="s">
        <v>373</v>
      </c>
      <c r="AG2" s="29" t="s">
        <v>403</v>
      </c>
      <c r="AH2" s="29" t="s">
        <v>404</v>
      </c>
      <c r="AI2" s="29" t="s">
        <v>404</v>
      </c>
      <c r="AJ2" s="29" t="s">
        <v>404</v>
      </c>
      <c r="AK2" s="29" t="s">
        <v>405</v>
      </c>
      <c r="AL2" s="29" t="s">
        <v>406</v>
      </c>
      <c r="AM2" s="29" t="s">
        <v>384</v>
      </c>
      <c r="AN2" s="29" t="s">
        <v>387</v>
      </c>
      <c r="AO2" s="29" t="s">
        <v>388</v>
      </c>
      <c r="AP2" s="29" t="s">
        <v>389</v>
      </c>
      <c r="AQ2" s="29" t="s">
        <v>390</v>
      </c>
      <c r="AR2" s="29" t="s">
        <v>397</v>
      </c>
      <c r="AS2" s="29" t="s">
        <v>358</v>
      </c>
      <c r="AT2" s="29" t="s">
        <v>386</v>
      </c>
      <c r="AU2" s="29" t="s">
        <v>359</v>
      </c>
      <c r="AV2" s="29" t="s">
        <v>391</v>
      </c>
      <c r="AW2" s="29" t="s">
        <v>360</v>
      </c>
      <c r="AX2" s="29" t="s">
        <v>361</v>
      </c>
      <c r="AY2" s="29" t="s">
        <v>434</v>
      </c>
      <c r="AZ2" s="29" t="s">
        <v>377</v>
      </c>
      <c r="BA2" s="29" t="s">
        <v>376</v>
      </c>
      <c r="BB2" s="29" t="s">
        <v>437</v>
      </c>
      <c r="BC2" s="29" t="s">
        <v>439</v>
      </c>
      <c r="BD2" s="29" t="s">
        <v>443</v>
      </c>
      <c r="BE2" s="29" t="s">
        <v>411</v>
      </c>
    </row>
    <row r="3" spans="1:58" x14ac:dyDescent="0.35">
      <c r="A3" s="27" t="s">
        <v>445</v>
      </c>
      <c r="B3" s="21"/>
      <c r="C3" s="22">
        <v>2014</v>
      </c>
      <c r="D3" s="22">
        <v>2014</v>
      </c>
      <c r="E3" s="22">
        <v>2014</v>
      </c>
      <c r="F3" s="22">
        <v>2014</v>
      </c>
      <c r="G3" s="22">
        <v>2014</v>
      </c>
      <c r="H3" s="22">
        <v>2014</v>
      </c>
      <c r="I3" s="22">
        <v>2014</v>
      </c>
      <c r="J3" s="22">
        <v>2015</v>
      </c>
      <c r="K3" s="22">
        <v>2015</v>
      </c>
      <c r="L3" s="22">
        <v>2015</v>
      </c>
      <c r="M3" s="22">
        <v>2016</v>
      </c>
      <c r="N3" s="22">
        <v>2016</v>
      </c>
      <c r="O3" s="22">
        <v>2015</v>
      </c>
      <c r="P3" s="22">
        <v>2015</v>
      </c>
      <c r="Q3" s="22">
        <v>2014</v>
      </c>
      <c r="R3" s="22">
        <v>2014</v>
      </c>
      <c r="S3" s="22">
        <v>2016</v>
      </c>
      <c r="T3" s="22">
        <v>2013</v>
      </c>
      <c r="U3" s="22">
        <v>2014</v>
      </c>
      <c r="V3" s="22">
        <v>2014</v>
      </c>
      <c r="W3" s="22">
        <v>2015</v>
      </c>
      <c r="X3" s="22">
        <v>2014</v>
      </c>
      <c r="Y3" s="22">
        <v>2014</v>
      </c>
      <c r="Z3" s="22">
        <v>2014</v>
      </c>
      <c r="AA3" s="22">
        <v>2014</v>
      </c>
      <c r="AB3" s="22">
        <v>2014</v>
      </c>
      <c r="AC3" s="22">
        <v>2014</v>
      </c>
      <c r="AD3" s="22">
        <v>2015</v>
      </c>
      <c r="AE3" s="22">
        <v>2012</v>
      </c>
      <c r="AF3" s="22">
        <v>2014</v>
      </c>
      <c r="AG3" s="22">
        <v>2013</v>
      </c>
      <c r="AH3" s="22">
        <v>2014</v>
      </c>
      <c r="AI3" s="22">
        <v>2015</v>
      </c>
      <c r="AJ3" s="22">
        <v>2016</v>
      </c>
      <c r="AK3" s="22">
        <v>2016</v>
      </c>
      <c r="AL3" s="22">
        <v>2016</v>
      </c>
      <c r="AM3" s="22">
        <v>2015</v>
      </c>
      <c r="AN3" s="22">
        <v>2014</v>
      </c>
      <c r="AO3" s="22">
        <v>2014</v>
      </c>
      <c r="AP3" s="22">
        <v>2014</v>
      </c>
      <c r="AQ3" s="22">
        <v>2014</v>
      </c>
      <c r="AR3" s="22">
        <v>2015</v>
      </c>
      <c r="AS3" s="22">
        <v>2014</v>
      </c>
      <c r="AT3" s="22">
        <v>2015</v>
      </c>
      <c r="AU3" s="22">
        <v>2012</v>
      </c>
      <c r="AV3" s="22">
        <v>2014</v>
      </c>
      <c r="AW3" s="22">
        <v>2014</v>
      </c>
      <c r="AX3" s="22">
        <v>2014</v>
      </c>
      <c r="AY3" s="22">
        <v>2014</v>
      </c>
      <c r="AZ3" s="22">
        <v>2015</v>
      </c>
      <c r="BA3" s="22">
        <v>2015</v>
      </c>
      <c r="BB3" s="22">
        <v>2015</v>
      </c>
      <c r="BC3" s="22">
        <v>2015</v>
      </c>
      <c r="BD3" s="22">
        <v>2014</v>
      </c>
      <c r="BE3" s="22">
        <v>2014</v>
      </c>
    </row>
    <row r="4" spans="1:58" x14ac:dyDescent="0.35">
      <c r="A4" s="26" t="s">
        <v>1</v>
      </c>
      <c r="B4" s="21" t="s">
        <v>0</v>
      </c>
      <c r="C4" s="30">
        <v>2014</v>
      </c>
      <c r="D4" s="30">
        <v>2014</v>
      </c>
      <c r="E4" s="30">
        <v>2014</v>
      </c>
      <c r="F4" s="30">
        <v>2014</v>
      </c>
      <c r="G4" s="30">
        <v>2014</v>
      </c>
      <c r="H4" s="30">
        <v>2014</v>
      </c>
      <c r="I4" s="30">
        <v>2014</v>
      </c>
      <c r="J4" s="30">
        <v>2015</v>
      </c>
      <c r="K4" s="30">
        <v>2015</v>
      </c>
      <c r="L4" s="30">
        <v>2015</v>
      </c>
      <c r="M4" s="32">
        <v>2016</v>
      </c>
      <c r="N4" s="32">
        <v>2016</v>
      </c>
      <c r="O4" s="32">
        <v>2015</v>
      </c>
      <c r="P4" s="32">
        <v>2015</v>
      </c>
      <c r="Q4" s="32">
        <v>2014</v>
      </c>
      <c r="R4" s="32">
        <v>2011</v>
      </c>
      <c r="S4" s="32">
        <v>2016</v>
      </c>
      <c r="T4" s="32">
        <v>2013</v>
      </c>
      <c r="U4" s="32">
        <v>2014</v>
      </c>
      <c r="V4" s="32">
        <v>2014</v>
      </c>
      <c r="W4" s="32">
        <v>2015</v>
      </c>
      <c r="X4" s="32">
        <v>2004</v>
      </c>
      <c r="Y4" s="32">
        <v>2013</v>
      </c>
      <c r="Z4" s="32">
        <v>2014</v>
      </c>
      <c r="AA4" s="32">
        <v>2014</v>
      </c>
      <c r="AB4" s="32">
        <v>2014</v>
      </c>
      <c r="AC4" s="32">
        <v>2014</v>
      </c>
      <c r="AD4" s="32">
        <v>2015</v>
      </c>
      <c r="AE4" s="32">
        <v>2012</v>
      </c>
      <c r="AF4" s="32">
        <v>2014</v>
      </c>
      <c r="AG4" s="31">
        <v>2007</v>
      </c>
      <c r="AH4" s="32">
        <v>2014</v>
      </c>
      <c r="AI4" s="32">
        <v>2015</v>
      </c>
      <c r="AJ4" s="32">
        <v>2016</v>
      </c>
      <c r="AK4" s="33">
        <v>2015</v>
      </c>
      <c r="AL4" s="33">
        <v>2015</v>
      </c>
      <c r="AM4" s="32">
        <v>2015</v>
      </c>
      <c r="AN4" s="32">
        <v>2014</v>
      </c>
      <c r="AO4" s="32">
        <v>2014</v>
      </c>
      <c r="AP4" s="32" t="s">
        <v>446</v>
      </c>
      <c r="AQ4" s="32" t="s">
        <v>446</v>
      </c>
      <c r="AR4" s="32">
        <v>2015</v>
      </c>
      <c r="AS4" s="32">
        <v>2014</v>
      </c>
      <c r="AT4" s="32">
        <v>2015</v>
      </c>
      <c r="AU4" s="32">
        <v>2012</v>
      </c>
      <c r="AV4" s="32">
        <v>2011</v>
      </c>
      <c r="AW4" s="32">
        <v>2014</v>
      </c>
      <c r="AX4" s="32">
        <v>2014</v>
      </c>
      <c r="AY4" s="32">
        <v>2014</v>
      </c>
      <c r="AZ4" s="32">
        <v>2015</v>
      </c>
      <c r="BA4" s="32">
        <v>2015</v>
      </c>
      <c r="BB4" s="32">
        <v>2015</v>
      </c>
      <c r="BC4" s="32">
        <v>2015</v>
      </c>
      <c r="BD4" s="32">
        <v>2014</v>
      </c>
      <c r="BE4" s="32">
        <v>2014</v>
      </c>
      <c r="BF4" s="20"/>
    </row>
    <row r="5" spans="1:58" x14ac:dyDescent="0.35">
      <c r="A5" s="26" t="s">
        <v>3</v>
      </c>
      <c r="B5" s="21" t="s">
        <v>2</v>
      </c>
      <c r="C5" s="30">
        <v>2014</v>
      </c>
      <c r="D5" s="30">
        <v>2014</v>
      </c>
      <c r="E5" s="30">
        <v>2014</v>
      </c>
      <c r="F5" s="30">
        <v>2014</v>
      </c>
      <c r="G5" s="30">
        <v>2014</v>
      </c>
      <c r="H5" s="30">
        <v>2014</v>
      </c>
      <c r="I5" s="30">
        <v>2014</v>
      </c>
      <c r="J5" s="30">
        <v>2015</v>
      </c>
      <c r="K5" s="30">
        <v>2015</v>
      </c>
      <c r="L5" s="30">
        <v>2015</v>
      </c>
      <c r="M5" s="32">
        <v>2016</v>
      </c>
      <c r="N5" s="32">
        <v>2016</v>
      </c>
      <c r="O5" s="32">
        <v>2015</v>
      </c>
      <c r="P5" s="32">
        <v>2015</v>
      </c>
      <c r="Q5" s="32">
        <v>2014</v>
      </c>
      <c r="R5" s="32">
        <v>2009</v>
      </c>
      <c r="S5" s="32">
        <v>2016</v>
      </c>
      <c r="T5" s="32">
        <v>2013</v>
      </c>
      <c r="U5" s="32">
        <v>2014</v>
      </c>
      <c r="V5" s="32">
        <v>2014</v>
      </c>
      <c r="W5" s="32">
        <v>2015</v>
      </c>
      <c r="X5" s="32">
        <v>2009</v>
      </c>
      <c r="Y5" s="32">
        <v>2013</v>
      </c>
      <c r="Z5" s="32">
        <v>2014</v>
      </c>
      <c r="AA5" s="32">
        <v>2014</v>
      </c>
      <c r="AB5" s="32">
        <v>2013</v>
      </c>
      <c r="AC5" s="32">
        <v>2014</v>
      </c>
      <c r="AD5" s="32">
        <v>2015</v>
      </c>
      <c r="AE5" s="32" t="s">
        <v>446</v>
      </c>
      <c r="AF5" s="32">
        <v>2014</v>
      </c>
      <c r="AG5" s="31">
        <v>2012</v>
      </c>
      <c r="AH5" s="32">
        <v>2014</v>
      </c>
      <c r="AI5" s="32">
        <v>2015</v>
      </c>
      <c r="AJ5" s="32">
        <v>2016</v>
      </c>
      <c r="AK5" s="33" t="s">
        <v>446</v>
      </c>
      <c r="AL5" s="33">
        <v>2015</v>
      </c>
      <c r="AM5" s="32">
        <v>2015</v>
      </c>
      <c r="AN5" s="32">
        <v>2014</v>
      </c>
      <c r="AO5" s="32">
        <v>2014</v>
      </c>
      <c r="AP5" s="32">
        <v>2014</v>
      </c>
      <c r="AQ5" s="32">
        <v>2014</v>
      </c>
      <c r="AR5" s="32" t="s">
        <v>446</v>
      </c>
      <c r="AS5" s="32">
        <v>2014</v>
      </c>
      <c r="AT5" s="32">
        <v>2015</v>
      </c>
      <c r="AU5" s="32">
        <v>2012</v>
      </c>
      <c r="AV5" s="32">
        <v>2012</v>
      </c>
      <c r="AW5" s="32">
        <v>2014</v>
      </c>
      <c r="AX5" s="32">
        <v>2014</v>
      </c>
      <c r="AY5" s="32">
        <v>2014</v>
      </c>
      <c r="AZ5" s="32">
        <v>2015</v>
      </c>
      <c r="BA5" s="32">
        <v>2015</v>
      </c>
      <c r="BB5" s="32">
        <v>2015</v>
      </c>
      <c r="BC5" s="32">
        <v>2015</v>
      </c>
      <c r="BD5" s="32">
        <v>2014</v>
      </c>
      <c r="BE5" s="32">
        <v>2014</v>
      </c>
      <c r="BF5" s="20"/>
    </row>
    <row r="6" spans="1:58" x14ac:dyDescent="0.35">
      <c r="A6" s="26" t="s">
        <v>5</v>
      </c>
      <c r="B6" s="21" t="s">
        <v>4</v>
      </c>
      <c r="C6" s="30">
        <v>2014</v>
      </c>
      <c r="D6" s="30">
        <v>2014</v>
      </c>
      <c r="E6" s="30">
        <v>2014</v>
      </c>
      <c r="F6" s="30">
        <v>2014</v>
      </c>
      <c r="G6" s="30">
        <v>2014</v>
      </c>
      <c r="H6" s="30">
        <v>2014</v>
      </c>
      <c r="I6" s="30">
        <v>2014</v>
      </c>
      <c r="J6" s="30">
        <v>2015</v>
      </c>
      <c r="K6" s="30">
        <v>2015</v>
      </c>
      <c r="L6" s="30">
        <v>2015</v>
      </c>
      <c r="M6" s="32">
        <v>2016</v>
      </c>
      <c r="N6" s="32">
        <v>2016</v>
      </c>
      <c r="O6" s="32">
        <v>2015</v>
      </c>
      <c r="P6" s="32">
        <v>2015</v>
      </c>
      <c r="Q6" s="32">
        <v>2014</v>
      </c>
      <c r="R6" s="32" t="s">
        <v>446</v>
      </c>
      <c r="S6" s="32">
        <v>2016</v>
      </c>
      <c r="T6" s="32">
        <v>2013</v>
      </c>
      <c r="U6" s="32">
        <v>2014</v>
      </c>
      <c r="V6" s="32">
        <v>2014</v>
      </c>
      <c r="W6" s="32">
        <v>2015</v>
      </c>
      <c r="X6" s="32">
        <v>2012</v>
      </c>
      <c r="Y6" s="32">
        <v>2010</v>
      </c>
      <c r="Z6" s="32">
        <v>2014</v>
      </c>
      <c r="AA6" s="32">
        <v>2014</v>
      </c>
      <c r="AB6" s="32">
        <v>2014</v>
      </c>
      <c r="AC6" s="32">
        <v>2014</v>
      </c>
      <c r="AD6" s="32">
        <v>2015</v>
      </c>
      <c r="AE6" s="32">
        <v>2012</v>
      </c>
      <c r="AF6" s="32">
        <v>2014</v>
      </c>
      <c r="AG6" s="31" t="s">
        <v>446</v>
      </c>
      <c r="AH6" s="32">
        <v>2014</v>
      </c>
      <c r="AI6" s="32">
        <v>2015</v>
      </c>
      <c r="AJ6" s="32">
        <v>2016</v>
      </c>
      <c r="AK6" s="33">
        <v>2015</v>
      </c>
      <c r="AL6" s="33">
        <v>2015</v>
      </c>
      <c r="AM6" s="32">
        <v>2015</v>
      </c>
      <c r="AN6" s="32">
        <v>2014</v>
      </c>
      <c r="AO6" s="32">
        <v>2014</v>
      </c>
      <c r="AP6" s="32">
        <v>2014</v>
      </c>
      <c r="AQ6" s="32">
        <v>2014</v>
      </c>
      <c r="AR6" s="32">
        <v>2011</v>
      </c>
      <c r="AS6" s="32">
        <v>2014</v>
      </c>
      <c r="AT6" s="32">
        <v>2015</v>
      </c>
      <c r="AU6" s="32">
        <v>2012</v>
      </c>
      <c r="AV6" s="32">
        <v>2006</v>
      </c>
      <c r="AW6" s="32">
        <v>2014</v>
      </c>
      <c r="AX6" s="32">
        <v>2014</v>
      </c>
      <c r="AY6" s="32">
        <v>2014</v>
      </c>
      <c r="AZ6" s="32">
        <v>2015</v>
      </c>
      <c r="BA6" s="32">
        <v>2015</v>
      </c>
      <c r="BB6" s="32">
        <v>2015</v>
      </c>
      <c r="BC6" s="32">
        <v>2015</v>
      </c>
      <c r="BD6" s="32">
        <v>2014</v>
      </c>
      <c r="BE6" s="32">
        <v>2014</v>
      </c>
      <c r="BF6" s="20"/>
    </row>
    <row r="7" spans="1:58" x14ac:dyDescent="0.35">
      <c r="A7" s="26" t="s">
        <v>7</v>
      </c>
      <c r="B7" s="21" t="s">
        <v>6</v>
      </c>
      <c r="C7" s="30">
        <v>2014</v>
      </c>
      <c r="D7" s="30">
        <v>2014</v>
      </c>
      <c r="E7" s="30">
        <v>2014</v>
      </c>
      <c r="F7" s="30">
        <v>2014</v>
      </c>
      <c r="G7" s="30">
        <v>2014</v>
      </c>
      <c r="H7" s="30">
        <v>2014</v>
      </c>
      <c r="I7" s="30">
        <v>2014</v>
      </c>
      <c r="J7" s="30">
        <v>2015</v>
      </c>
      <c r="K7" s="30">
        <v>2015</v>
      </c>
      <c r="L7" s="30">
        <v>2015</v>
      </c>
      <c r="M7" s="32">
        <v>2016</v>
      </c>
      <c r="N7" s="32">
        <v>2016</v>
      </c>
      <c r="O7" s="32">
        <v>2015</v>
      </c>
      <c r="P7" s="32">
        <v>2015</v>
      </c>
      <c r="Q7" s="32">
        <v>2014</v>
      </c>
      <c r="R7" s="32" t="s">
        <v>446</v>
      </c>
      <c r="S7" s="32">
        <v>2016</v>
      </c>
      <c r="T7" s="32">
        <v>2013</v>
      </c>
      <c r="U7" s="32">
        <v>2014</v>
      </c>
      <c r="V7" s="32">
        <v>2014</v>
      </c>
      <c r="W7" s="32">
        <v>2015</v>
      </c>
      <c r="X7" s="32">
        <v>2007</v>
      </c>
      <c r="Y7" s="32">
        <v>2009</v>
      </c>
      <c r="Z7" s="32">
        <v>2014</v>
      </c>
      <c r="AA7" s="32">
        <v>2014</v>
      </c>
      <c r="AB7" s="32">
        <v>2014</v>
      </c>
      <c r="AC7" s="32">
        <v>2014</v>
      </c>
      <c r="AD7" s="32">
        <v>2015</v>
      </c>
      <c r="AE7" s="32">
        <v>2012</v>
      </c>
      <c r="AF7" s="32" t="s">
        <v>446</v>
      </c>
      <c r="AG7" s="31">
        <v>2008</v>
      </c>
      <c r="AH7" s="32">
        <v>2014</v>
      </c>
      <c r="AI7" s="32">
        <v>2015</v>
      </c>
      <c r="AJ7" s="32">
        <v>2016</v>
      </c>
      <c r="AK7" s="33" t="s">
        <v>446</v>
      </c>
      <c r="AL7" s="33">
        <v>2015</v>
      </c>
      <c r="AM7" s="32">
        <v>2015</v>
      </c>
      <c r="AN7" s="32">
        <v>2014</v>
      </c>
      <c r="AO7" s="32">
        <v>2014</v>
      </c>
      <c r="AP7" s="32">
        <v>2013</v>
      </c>
      <c r="AQ7" s="32">
        <v>2013</v>
      </c>
      <c r="AR7" s="32">
        <v>2007</v>
      </c>
      <c r="AS7" s="32">
        <v>2014</v>
      </c>
      <c r="AT7" s="32">
        <v>2015</v>
      </c>
      <c r="AU7" s="32">
        <v>2012</v>
      </c>
      <c r="AV7" s="32">
        <v>2013</v>
      </c>
      <c r="AW7" s="32">
        <v>2014</v>
      </c>
      <c r="AX7" s="32">
        <v>2014</v>
      </c>
      <c r="AY7" s="32">
        <v>2014</v>
      </c>
      <c r="AZ7" s="32">
        <v>2015</v>
      </c>
      <c r="BA7" s="32">
        <v>2015</v>
      </c>
      <c r="BB7" s="32">
        <v>2015</v>
      </c>
      <c r="BC7" s="32">
        <v>2015</v>
      </c>
      <c r="BD7" s="32">
        <v>2014</v>
      </c>
      <c r="BE7" s="32">
        <v>2014</v>
      </c>
      <c r="BF7" s="20"/>
    </row>
    <row r="8" spans="1:58" x14ac:dyDescent="0.35">
      <c r="A8" s="26" t="s">
        <v>9</v>
      </c>
      <c r="B8" s="21" t="s">
        <v>8</v>
      </c>
      <c r="C8" s="30">
        <v>2014</v>
      </c>
      <c r="D8" s="30">
        <v>2014</v>
      </c>
      <c r="E8" s="30">
        <v>2014</v>
      </c>
      <c r="F8" s="30">
        <v>2014</v>
      </c>
      <c r="G8" s="30">
        <v>2014</v>
      </c>
      <c r="H8" s="30">
        <v>2014</v>
      </c>
      <c r="I8" s="30">
        <v>2014</v>
      </c>
      <c r="J8" s="30">
        <v>2015</v>
      </c>
      <c r="K8" s="30">
        <v>2015</v>
      </c>
      <c r="L8" s="30">
        <v>2015</v>
      </c>
      <c r="M8" s="32">
        <v>2016</v>
      </c>
      <c r="N8" s="32">
        <v>2016</v>
      </c>
      <c r="O8" s="32">
        <v>2015</v>
      </c>
      <c r="P8" s="32">
        <v>2015</v>
      </c>
      <c r="Q8" s="32">
        <v>2014</v>
      </c>
      <c r="R8" s="32" t="s">
        <v>446</v>
      </c>
      <c r="S8" s="32">
        <v>2016</v>
      </c>
      <c r="T8" s="32">
        <v>2013</v>
      </c>
      <c r="U8" s="32">
        <v>2014</v>
      </c>
      <c r="V8" s="32">
        <v>2014</v>
      </c>
      <c r="W8" s="32">
        <v>2015</v>
      </c>
      <c r="X8" s="32" t="s">
        <v>446</v>
      </c>
      <c r="Y8" s="32" t="s">
        <v>446</v>
      </c>
      <c r="Z8" s="32">
        <v>2014</v>
      </c>
      <c r="AA8" s="32">
        <v>2014</v>
      </c>
      <c r="AB8" s="32" t="s">
        <v>446</v>
      </c>
      <c r="AC8" s="32">
        <v>2014</v>
      </c>
      <c r="AD8" s="32">
        <v>2015</v>
      </c>
      <c r="AE8" s="32" t="s">
        <v>446</v>
      </c>
      <c r="AF8" s="32" t="s">
        <v>446</v>
      </c>
      <c r="AG8" s="31" t="s">
        <v>446</v>
      </c>
      <c r="AH8" s="32">
        <v>2014</v>
      </c>
      <c r="AI8" s="32">
        <v>2015</v>
      </c>
      <c r="AJ8" s="32">
        <v>2016</v>
      </c>
      <c r="AK8" s="33" t="s">
        <v>446</v>
      </c>
      <c r="AL8" s="33">
        <v>2015</v>
      </c>
      <c r="AM8" s="32">
        <v>2015</v>
      </c>
      <c r="AN8" s="32">
        <v>2014</v>
      </c>
      <c r="AO8" s="32">
        <v>2014</v>
      </c>
      <c r="AP8" s="32">
        <v>2014</v>
      </c>
      <c r="AQ8" s="32" t="s">
        <v>446</v>
      </c>
      <c r="AR8" s="32">
        <v>2009</v>
      </c>
      <c r="AS8" s="32">
        <v>2014</v>
      </c>
      <c r="AT8" s="32" t="s">
        <v>446</v>
      </c>
      <c r="AU8" s="32">
        <v>2012</v>
      </c>
      <c r="AV8" s="32">
        <v>2013</v>
      </c>
      <c r="AW8" s="32">
        <v>2014</v>
      </c>
      <c r="AX8" s="32">
        <v>2014</v>
      </c>
      <c r="AY8" s="32">
        <v>2014</v>
      </c>
      <c r="AZ8" s="32">
        <v>2011</v>
      </c>
      <c r="BA8" s="32">
        <v>2015</v>
      </c>
      <c r="BB8" s="32">
        <v>2015</v>
      </c>
      <c r="BC8" s="32">
        <v>2015</v>
      </c>
      <c r="BD8" s="32">
        <v>2014</v>
      </c>
      <c r="BE8" s="32">
        <v>2014</v>
      </c>
      <c r="BF8" s="20"/>
    </row>
    <row r="9" spans="1:58" x14ac:dyDescent="0.35">
      <c r="A9" s="26" t="s">
        <v>11</v>
      </c>
      <c r="B9" s="21" t="s">
        <v>10</v>
      </c>
      <c r="C9" s="30">
        <v>2014</v>
      </c>
      <c r="D9" s="30">
        <v>2014</v>
      </c>
      <c r="E9" s="30">
        <v>2014</v>
      </c>
      <c r="F9" s="30">
        <v>2014</v>
      </c>
      <c r="G9" s="30">
        <v>2014</v>
      </c>
      <c r="H9" s="30">
        <v>2014</v>
      </c>
      <c r="I9" s="30">
        <v>2014</v>
      </c>
      <c r="J9" s="30">
        <v>2015</v>
      </c>
      <c r="K9" s="30">
        <v>2015</v>
      </c>
      <c r="L9" s="30">
        <v>2015</v>
      </c>
      <c r="M9" s="32">
        <v>2016</v>
      </c>
      <c r="N9" s="32">
        <v>2016</v>
      </c>
      <c r="O9" s="32">
        <v>2015</v>
      </c>
      <c r="P9" s="32">
        <v>2015</v>
      </c>
      <c r="Q9" s="32">
        <v>2014</v>
      </c>
      <c r="R9" s="32">
        <v>2005</v>
      </c>
      <c r="S9" s="32">
        <v>2016</v>
      </c>
      <c r="T9" s="32">
        <v>2013</v>
      </c>
      <c r="U9" s="32">
        <v>2014</v>
      </c>
      <c r="V9" s="32">
        <v>2014</v>
      </c>
      <c r="W9" s="32">
        <v>2015</v>
      </c>
      <c r="X9" s="32">
        <v>2005</v>
      </c>
      <c r="Y9" s="32">
        <v>2013</v>
      </c>
      <c r="Z9" s="32">
        <v>2014</v>
      </c>
      <c r="AA9" s="32">
        <v>2014</v>
      </c>
      <c r="AB9" s="32">
        <v>2014</v>
      </c>
      <c r="AC9" s="32">
        <v>2014</v>
      </c>
      <c r="AD9" s="32">
        <v>2015</v>
      </c>
      <c r="AE9" s="32" t="s">
        <v>446</v>
      </c>
      <c r="AF9" s="32">
        <v>2014</v>
      </c>
      <c r="AG9" s="31">
        <v>2013</v>
      </c>
      <c r="AH9" s="32">
        <v>2014</v>
      </c>
      <c r="AI9" s="32">
        <v>2015</v>
      </c>
      <c r="AJ9" s="32">
        <v>2016</v>
      </c>
      <c r="AK9" s="33" t="s">
        <v>446</v>
      </c>
      <c r="AL9" s="33">
        <v>2015</v>
      </c>
      <c r="AM9" s="32">
        <v>2015</v>
      </c>
      <c r="AN9" s="32">
        <v>2014</v>
      </c>
      <c r="AO9" s="32">
        <v>2014</v>
      </c>
      <c r="AP9" s="32" t="s">
        <v>446</v>
      </c>
      <c r="AQ9" s="32" t="s">
        <v>446</v>
      </c>
      <c r="AR9" s="32">
        <v>2015</v>
      </c>
      <c r="AS9" s="32">
        <v>2014</v>
      </c>
      <c r="AT9" s="32">
        <v>2015</v>
      </c>
      <c r="AU9" s="32">
        <v>2012</v>
      </c>
      <c r="AV9" s="32">
        <v>2013</v>
      </c>
      <c r="AW9" s="32">
        <v>2014</v>
      </c>
      <c r="AX9" s="32">
        <v>2014</v>
      </c>
      <c r="AY9" s="32">
        <v>2014</v>
      </c>
      <c r="AZ9" s="32">
        <v>2015</v>
      </c>
      <c r="BA9" s="32">
        <v>2015</v>
      </c>
      <c r="BB9" s="32" t="s">
        <v>446</v>
      </c>
      <c r="BC9" s="32">
        <v>2015</v>
      </c>
      <c r="BD9" s="32">
        <v>2014</v>
      </c>
      <c r="BE9" s="32">
        <v>2014</v>
      </c>
      <c r="BF9" s="20"/>
    </row>
    <row r="10" spans="1:58" x14ac:dyDescent="0.35">
      <c r="A10" s="26" t="s">
        <v>13</v>
      </c>
      <c r="B10" s="21" t="s">
        <v>12</v>
      </c>
      <c r="C10" s="30">
        <v>2014</v>
      </c>
      <c r="D10" s="30">
        <v>2014</v>
      </c>
      <c r="E10" s="30">
        <v>2014</v>
      </c>
      <c r="F10" s="30">
        <v>2014</v>
      </c>
      <c r="G10" s="30">
        <v>2014</v>
      </c>
      <c r="H10" s="30">
        <v>2014</v>
      </c>
      <c r="I10" s="30">
        <v>2014</v>
      </c>
      <c r="J10" s="30">
        <v>2015</v>
      </c>
      <c r="K10" s="30">
        <v>2015</v>
      </c>
      <c r="L10" s="30">
        <v>2015</v>
      </c>
      <c r="M10" s="32">
        <v>2016</v>
      </c>
      <c r="N10" s="32">
        <v>2016</v>
      </c>
      <c r="O10" s="32">
        <v>2015</v>
      </c>
      <c r="P10" s="32">
        <v>2015</v>
      </c>
      <c r="Q10" s="32">
        <v>2014</v>
      </c>
      <c r="R10" s="32">
        <v>2010</v>
      </c>
      <c r="S10" s="32">
        <v>2016</v>
      </c>
      <c r="T10" s="32">
        <v>2013</v>
      </c>
      <c r="U10" s="32">
        <v>2014</v>
      </c>
      <c r="V10" s="32">
        <v>2014</v>
      </c>
      <c r="W10" s="32">
        <v>2015</v>
      </c>
      <c r="X10" s="32">
        <v>2010</v>
      </c>
      <c r="Y10" s="32">
        <v>2013</v>
      </c>
      <c r="Z10" s="32">
        <v>2014</v>
      </c>
      <c r="AA10" s="32">
        <v>2014</v>
      </c>
      <c r="AB10" s="32">
        <v>2014</v>
      </c>
      <c r="AC10" s="32">
        <v>2014</v>
      </c>
      <c r="AD10" s="32">
        <v>2015</v>
      </c>
      <c r="AE10" s="32" t="s">
        <v>446</v>
      </c>
      <c r="AF10" s="32">
        <v>2014</v>
      </c>
      <c r="AG10" s="31">
        <v>2013</v>
      </c>
      <c r="AH10" s="32">
        <v>2014</v>
      </c>
      <c r="AI10" s="32">
        <v>2015</v>
      </c>
      <c r="AJ10" s="32">
        <v>2016</v>
      </c>
      <c r="AK10" s="33">
        <v>2015</v>
      </c>
      <c r="AL10" s="33">
        <v>2015</v>
      </c>
      <c r="AM10" s="32">
        <v>2015</v>
      </c>
      <c r="AN10" s="32">
        <v>2014</v>
      </c>
      <c r="AO10" s="32">
        <v>2014</v>
      </c>
      <c r="AP10" s="32">
        <v>2014</v>
      </c>
      <c r="AQ10" s="32">
        <v>2014</v>
      </c>
      <c r="AR10" s="32">
        <v>2011</v>
      </c>
      <c r="AS10" s="32">
        <v>2014</v>
      </c>
      <c r="AT10" s="32">
        <v>2015</v>
      </c>
      <c r="AU10" s="32">
        <v>2012</v>
      </c>
      <c r="AV10" s="32">
        <v>2011</v>
      </c>
      <c r="AW10" s="32">
        <v>2014</v>
      </c>
      <c r="AX10" s="32">
        <v>2014</v>
      </c>
      <c r="AY10" s="32">
        <v>2014</v>
      </c>
      <c r="AZ10" s="32">
        <v>2015</v>
      </c>
      <c r="BA10" s="32">
        <v>2015</v>
      </c>
      <c r="BB10" s="32">
        <v>2015</v>
      </c>
      <c r="BC10" s="32">
        <v>2015</v>
      </c>
      <c r="BD10" s="32">
        <v>2014</v>
      </c>
      <c r="BE10" s="32">
        <v>2014</v>
      </c>
      <c r="BF10" s="20"/>
    </row>
    <row r="11" spans="1:58" x14ac:dyDescent="0.35">
      <c r="A11" s="26" t="s">
        <v>15</v>
      </c>
      <c r="B11" s="21" t="s">
        <v>14</v>
      </c>
      <c r="C11" s="30">
        <v>2014</v>
      </c>
      <c r="D11" s="30">
        <v>2014</v>
      </c>
      <c r="E11" s="30">
        <v>2014</v>
      </c>
      <c r="F11" s="30">
        <v>2014</v>
      </c>
      <c r="G11" s="30">
        <v>2014</v>
      </c>
      <c r="H11" s="30">
        <v>2014</v>
      </c>
      <c r="I11" s="30">
        <v>2014</v>
      </c>
      <c r="J11" s="30">
        <v>2015</v>
      </c>
      <c r="K11" s="30">
        <v>2015</v>
      </c>
      <c r="L11" s="30">
        <v>2015</v>
      </c>
      <c r="M11" s="32">
        <v>2016</v>
      </c>
      <c r="N11" s="32">
        <v>2016</v>
      </c>
      <c r="O11" s="32">
        <v>2015</v>
      </c>
      <c r="P11" s="32">
        <v>2015</v>
      </c>
      <c r="Q11" s="32">
        <v>2014</v>
      </c>
      <c r="R11" s="32" t="s">
        <v>446</v>
      </c>
      <c r="S11" s="32">
        <v>2016</v>
      </c>
      <c r="T11" s="32">
        <v>2013</v>
      </c>
      <c r="U11" s="32">
        <v>2014</v>
      </c>
      <c r="V11" s="32" t="s">
        <v>446</v>
      </c>
      <c r="W11" s="32">
        <v>2015</v>
      </c>
      <c r="X11" s="32">
        <v>2007</v>
      </c>
      <c r="Y11" s="32">
        <v>2011</v>
      </c>
      <c r="Z11" s="32">
        <v>2014</v>
      </c>
      <c r="AA11" s="32">
        <v>2014</v>
      </c>
      <c r="AB11" s="32">
        <v>2013</v>
      </c>
      <c r="AC11" s="32">
        <v>2014</v>
      </c>
      <c r="AD11" s="32">
        <v>2015</v>
      </c>
      <c r="AE11" s="32" t="s">
        <v>446</v>
      </c>
      <c r="AF11" s="32">
        <v>2014</v>
      </c>
      <c r="AG11" s="31">
        <v>2010</v>
      </c>
      <c r="AH11" s="32">
        <v>2014</v>
      </c>
      <c r="AI11" s="32">
        <v>2015</v>
      </c>
      <c r="AJ11" s="32">
        <v>2016</v>
      </c>
      <c r="AK11" s="33" t="s">
        <v>446</v>
      </c>
      <c r="AL11" s="33">
        <v>2015</v>
      </c>
      <c r="AM11" s="32">
        <v>2015</v>
      </c>
      <c r="AN11" s="32">
        <v>2014</v>
      </c>
      <c r="AO11" s="32">
        <v>2014</v>
      </c>
      <c r="AP11" s="32">
        <v>2014</v>
      </c>
      <c r="AQ11" s="32" t="s">
        <v>446</v>
      </c>
      <c r="AR11" s="32">
        <v>2015</v>
      </c>
      <c r="AS11" s="32">
        <v>2014</v>
      </c>
      <c r="AT11" s="32">
        <v>2015</v>
      </c>
      <c r="AU11" s="32">
        <v>2012</v>
      </c>
      <c r="AV11" s="32" t="s">
        <v>446</v>
      </c>
      <c r="AW11" s="32">
        <v>2014</v>
      </c>
      <c r="AX11" s="32">
        <v>2014</v>
      </c>
      <c r="AY11" s="32">
        <v>2014</v>
      </c>
      <c r="AZ11" s="32">
        <v>2015</v>
      </c>
      <c r="BA11" s="32">
        <v>2015</v>
      </c>
      <c r="BB11" s="32">
        <v>2015</v>
      </c>
      <c r="BC11" s="32">
        <v>2015</v>
      </c>
      <c r="BD11" s="32">
        <v>2014</v>
      </c>
      <c r="BE11" s="32">
        <v>2014</v>
      </c>
      <c r="BF11" s="20"/>
    </row>
    <row r="12" spans="1:58" x14ac:dyDescent="0.35">
      <c r="A12" s="26" t="s">
        <v>17</v>
      </c>
      <c r="B12" s="21" t="s">
        <v>16</v>
      </c>
      <c r="C12" s="30">
        <v>2014</v>
      </c>
      <c r="D12" s="30">
        <v>2014</v>
      </c>
      <c r="E12" s="30">
        <v>2014</v>
      </c>
      <c r="F12" s="30">
        <v>2014</v>
      </c>
      <c r="G12" s="30">
        <v>2014</v>
      </c>
      <c r="H12" s="30">
        <v>2014</v>
      </c>
      <c r="I12" s="30">
        <v>2014</v>
      </c>
      <c r="J12" s="30">
        <v>2015</v>
      </c>
      <c r="K12" s="30">
        <v>2015</v>
      </c>
      <c r="L12" s="30">
        <v>2015</v>
      </c>
      <c r="M12" s="32">
        <v>2016</v>
      </c>
      <c r="N12" s="32">
        <v>2016</v>
      </c>
      <c r="O12" s="32">
        <v>2015</v>
      </c>
      <c r="P12" s="32">
        <v>2015</v>
      </c>
      <c r="Q12" s="32">
        <v>2014</v>
      </c>
      <c r="R12" s="32" t="s">
        <v>446</v>
      </c>
      <c r="S12" s="32">
        <v>2016</v>
      </c>
      <c r="T12" s="32">
        <v>2013</v>
      </c>
      <c r="U12" s="32">
        <v>2014</v>
      </c>
      <c r="V12" s="32" t="s">
        <v>446</v>
      </c>
      <c r="W12" s="32">
        <v>2015</v>
      </c>
      <c r="X12" s="32" t="s">
        <v>446</v>
      </c>
      <c r="Y12" s="32">
        <v>2011</v>
      </c>
      <c r="Z12" s="32">
        <v>2014</v>
      </c>
      <c r="AA12" s="32">
        <v>2014</v>
      </c>
      <c r="AB12" s="32" t="s">
        <v>446</v>
      </c>
      <c r="AC12" s="32">
        <v>2014</v>
      </c>
      <c r="AD12" s="32">
        <v>2015</v>
      </c>
      <c r="AE12" s="32" t="s">
        <v>446</v>
      </c>
      <c r="AF12" s="32">
        <v>2014</v>
      </c>
      <c r="AG12" s="31">
        <v>2012</v>
      </c>
      <c r="AH12" s="32">
        <v>2014</v>
      </c>
      <c r="AI12" s="32">
        <v>2015</v>
      </c>
      <c r="AJ12" s="32">
        <v>2016</v>
      </c>
      <c r="AK12" s="33" t="s">
        <v>446</v>
      </c>
      <c r="AL12" s="33">
        <v>2015</v>
      </c>
      <c r="AM12" s="32">
        <v>2015</v>
      </c>
      <c r="AN12" s="32">
        <v>2014</v>
      </c>
      <c r="AO12" s="32">
        <v>2014</v>
      </c>
      <c r="AP12" s="32">
        <v>2014</v>
      </c>
      <c r="AQ12" s="32">
        <v>2014</v>
      </c>
      <c r="AR12" s="32">
        <v>2015</v>
      </c>
      <c r="AS12" s="32">
        <v>2014</v>
      </c>
      <c r="AT12" s="32">
        <v>2015</v>
      </c>
      <c r="AU12" s="32">
        <v>2012</v>
      </c>
      <c r="AV12" s="32" t="s">
        <v>446</v>
      </c>
      <c r="AW12" s="32">
        <v>2014</v>
      </c>
      <c r="AX12" s="32">
        <v>2014</v>
      </c>
      <c r="AY12" s="32">
        <v>2014</v>
      </c>
      <c r="AZ12" s="32">
        <v>2015</v>
      </c>
      <c r="BA12" s="32">
        <v>2015</v>
      </c>
      <c r="BB12" s="32">
        <v>2015</v>
      </c>
      <c r="BC12" s="32">
        <v>2015</v>
      </c>
      <c r="BD12" s="32">
        <v>2014</v>
      </c>
      <c r="BE12" s="32">
        <v>2014</v>
      </c>
      <c r="BF12" s="20"/>
    </row>
    <row r="13" spans="1:58" x14ac:dyDescent="0.35">
      <c r="A13" s="26" t="s">
        <v>19</v>
      </c>
      <c r="B13" s="21" t="s">
        <v>18</v>
      </c>
      <c r="C13" s="30">
        <v>2014</v>
      </c>
      <c r="D13" s="30">
        <v>2014</v>
      </c>
      <c r="E13" s="30">
        <v>2014</v>
      </c>
      <c r="F13" s="30">
        <v>2014</v>
      </c>
      <c r="G13" s="30">
        <v>2014</v>
      </c>
      <c r="H13" s="30">
        <v>2014</v>
      </c>
      <c r="I13" s="30">
        <v>2014</v>
      </c>
      <c r="J13" s="30">
        <v>2015</v>
      </c>
      <c r="K13" s="30">
        <v>2015</v>
      </c>
      <c r="L13" s="30">
        <v>2015</v>
      </c>
      <c r="M13" s="32">
        <v>2016</v>
      </c>
      <c r="N13" s="32">
        <v>2016</v>
      </c>
      <c r="O13" s="32">
        <v>2015</v>
      </c>
      <c r="P13" s="32">
        <v>2015</v>
      </c>
      <c r="Q13" s="32">
        <v>2014</v>
      </c>
      <c r="R13" s="32">
        <v>2006</v>
      </c>
      <c r="S13" s="32">
        <v>2016</v>
      </c>
      <c r="T13" s="32">
        <v>2013</v>
      </c>
      <c r="U13" s="32">
        <v>2014</v>
      </c>
      <c r="V13" s="32">
        <v>2014</v>
      </c>
      <c r="W13" s="32">
        <v>2015</v>
      </c>
      <c r="X13" s="32">
        <v>2013</v>
      </c>
      <c r="Y13" s="32">
        <v>2013</v>
      </c>
      <c r="Z13" s="32">
        <v>2014</v>
      </c>
      <c r="AA13" s="32">
        <v>2014</v>
      </c>
      <c r="AB13" s="32">
        <v>2014</v>
      </c>
      <c r="AC13" s="32">
        <v>2014</v>
      </c>
      <c r="AD13" s="32">
        <v>2015</v>
      </c>
      <c r="AE13" s="32">
        <v>2012</v>
      </c>
      <c r="AF13" s="32">
        <v>2014</v>
      </c>
      <c r="AG13" s="31">
        <v>2008</v>
      </c>
      <c r="AH13" s="32">
        <v>2014</v>
      </c>
      <c r="AI13" s="32">
        <v>2015</v>
      </c>
      <c r="AJ13" s="32">
        <v>2016</v>
      </c>
      <c r="AK13" s="33">
        <v>2015</v>
      </c>
      <c r="AL13" s="33">
        <v>2015</v>
      </c>
      <c r="AM13" s="32">
        <v>2015</v>
      </c>
      <c r="AN13" s="32">
        <v>2014</v>
      </c>
      <c r="AO13" s="32">
        <v>2014</v>
      </c>
      <c r="AP13" s="32" t="s">
        <v>446</v>
      </c>
      <c r="AQ13" s="32" t="s">
        <v>446</v>
      </c>
      <c r="AR13" s="32" t="s">
        <v>446</v>
      </c>
      <c r="AS13" s="32">
        <v>2014</v>
      </c>
      <c r="AT13" s="32">
        <v>2015</v>
      </c>
      <c r="AU13" s="32">
        <v>2012</v>
      </c>
      <c r="AV13" s="32">
        <v>2014</v>
      </c>
      <c r="AW13" s="32">
        <v>2014</v>
      </c>
      <c r="AX13" s="32">
        <v>2014</v>
      </c>
      <c r="AY13" s="32">
        <v>2014</v>
      </c>
      <c r="AZ13" s="32">
        <v>2015</v>
      </c>
      <c r="BA13" s="32">
        <v>2015</v>
      </c>
      <c r="BB13" s="32">
        <v>2015</v>
      </c>
      <c r="BC13" s="32">
        <v>2015</v>
      </c>
      <c r="BD13" s="32">
        <v>2014</v>
      </c>
      <c r="BE13" s="32">
        <v>2014</v>
      </c>
      <c r="BF13" s="20"/>
    </row>
    <row r="14" spans="1:58" x14ac:dyDescent="0.35">
      <c r="A14" s="26" t="s">
        <v>21</v>
      </c>
      <c r="B14" s="21" t="s">
        <v>20</v>
      </c>
      <c r="C14" s="30">
        <v>2014</v>
      </c>
      <c r="D14" s="30">
        <v>2014</v>
      </c>
      <c r="E14" s="30">
        <v>2014</v>
      </c>
      <c r="F14" s="30">
        <v>2014</v>
      </c>
      <c r="G14" s="30">
        <v>2014</v>
      </c>
      <c r="H14" s="30">
        <v>2014</v>
      </c>
      <c r="I14" s="30">
        <v>2014</v>
      </c>
      <c r="J14" s="30">
        <v>2015</v>
      </c>
      <c r="K14" s="30">
        <v>2015</v>
      </c>
      <c r="L14" s="30">
        <v>2015</v>
      </c>
      <c r="M14" s="32">
        <v>2016</v>
      </c>
      <c r="N14" s="32">
        <v>2016</v>
      </c>
      <c r="O14" s="32">
        <v>2015</v>
      </c>
      <c r="P14" s="32">
        <v>2015</v>
      </c>
      <c r="Q14" s="32">
        <v>2014</v>
      </c>
      <c r="R14" s="32" t="s">
        <v>446</v>
      </c>
      <c r="S14" s="32">
        <v>2016</v>
      </c>
      <c r="T14" s="32">
        <v>2013</v>
      </c>
      <c r="U14" s="32">
        <v>2014</v>
      </c>
      <c r="V14" s="32" t="s">
        <v>446</v>
      </c>
      <c r="W14" s="32">
        <v>2015</v>
      </c>
      <c r="X14" s="32" t="s">
        <v>446</v>
      </c>
      <c r="Y14" s="32">
        <v>2008</v>
      </c>
      <c r="Z14" s="32">
        <v>2014</v>
      </c>
      <c r="AA14" s="32">
        <v>2014</v>
      </c>
      <c r="AB14" s="32">
        <v>2013</v>
      </c>
      <c r="AC14" s="32">
        <v>2014</v>
      </c>
      <c r="AD14" s="32">
        <v>2015</v>
      </c>
      <c r="AE14" s="32" t="s">
        <v>446</v>
      </c>
      <c r="AF14" s="32">
        <v>2014</v>
      </c>
      <c r="AG14" s="31" t="s">
        <v>446</v>
      </c>
      <c r="AH14" s="32">
        <v>2014</v>
      </c>
      <c r="AI14" s="32">
        <v>2015</v>
      </c>
      <c r="AJ14" s="32">
        <v>2016</v>
      </c>
      <c r="AK14" s="33" t="s">
        <v>446</v>
      </c>
      <c r="AL14" s="33">
        <v>2015</v>
      </c>
      <c r="AM14" s="32">
        <v>2015</v>
      </c>
      <c r="AN14" s="32">
        <v>2014</v>
      </c>
      <c r="AO14" s="32">
        <v>2014</v>
      </c>
      <c r="AP14" s="32">
        <v>2014</v>
      </c>
      <c r="AQ14" s="32">
        <v>2014</v>
      </c>
      <c r="AR14" s="32" t="s">
        <v>446</v>
      </c>
      <c r="AS14" s="32">
        <v>2014</v>
      </c>
      <c r="AT14" s="32">
        <v>2015</v>
      </c>
      <c r="AU14" s="32">
        <v>2012</v>
      </c>
      <c r="AV14" s="32" t="s">
        <v>446</v>
      </c>
      <c r="AW14" s="32">
        <v>2014</v>
      </c>
      <c r="AX14" s="32">
        <v>2014</v>
      </c>
      <c r="AY14" s="32">
        <v>2014</v>
      </c>
      <c r="AZ14" s="32">
        <v>2015</v>
      </c>
      <c r="BA14" s="32">
        <v>2015</v>
      </c>
      <c r="BB14" s="32">
        <v>2015</v>
      </c>
      <c r="BC14" s="32">
        <v>2015</v>
      </c>
      <c r="BD14" s="32">
        <v>2014</v>
      </c>
      <c r="BE14" s="32">
        <v>2014</v>
      </c>
      <c r="BF14" s="20"/>
    </row>
    <row r="15" spans="1:58" x14ac:dyDescent="0.35">
      <c r="A15" s="26" t="s">
        <v>23</v>
      </c>
      <c r="B15" s="21" t="s">
        <v>22</v>
      </c>
      <c r="C15" s="30">
        <v>2014</v>
      </c>
      <c r="D15" s="30">
        <v>2014</v>
      </c>
      <c r="E15" s="30">
        <v>2014</v>
      </c>
      <c r="F15" s="30">
        <v>2014</v>
      </c>
      <c r="G15" s="30">
        <v>2014</v>
      </c>
      <c r="H15" s="30">
        <v>2014</v>
      </c>
      <c r="I15" s="30">
        <v>2014</v>
      </c>
      <c r="J15" s="30">
        <v>2015</v>
      </c>
      <c r="K15" s="30">
        <v>2015</v>
      </c>
      <c r="L15" s="30">
        <v>2015</v>
      </c>
      <c r="M15" s="32">
        <v>2016</v>
      </c>
      <c r="N15" s="32">
        <v>2016</v>
      </c>
      <c r="O15" s="32">
        <v>2015</v>
      </c>
      <c r="P15" s="32">
        <v>2015</v>
      </c>
      <c r="Q15" s="32">
        <v>2014</v>
      </c>
      <c r="R15" s="32" t="s">
        <v>446</v>
      </c>
      <c r="S15" s="32">
        <v>2016</v>
      </c>
      <c r="T15" s="32">
        <v>2013</v>
      </c>
      <c r="U15" s="32">
        <v>2014</v>
      </c>
      <c r="V15" s="32" t="s">
        <v>446</v>
      </c>
      <c r="W15" s="32">
        <v>2015</v>
      </c>
      <c r="X15" s="32" t="s">
        <v>446</v>
      </c>
      <c r="Y15" s="32">
        <v>2012</v>
      </c>
      <c r="Z15" s="32">
        <v>2014</v>
      </c>
      <c r="AA15" s="32">
        <v>2014</v>
      </c>
      <c r="AB15" s="32" t="s">
        <v>446</v>
      </c>
      <c r="AC15" s="32">
        <v>2014</v>
      </c>
      <c r="AD15" s="32">
        <v>2015</v>
      </c>
      <c r="AE15" s="32" t="s">
        <v>446</v>
      </c>
      <c r="AF15" s="32">
        <v>2014</v>
      </c>
      <c r="AG15" s="31" t="s">
        <v>446</v>
      </c>
      <c r="AH15" s="32">
        <v>2014</v>
      </c>
      <c r="AI15" s="32">
        <v>2015</v>
      </c>
      <c r="AJ15" s="32">
        <v>2016</v>
      </c>
      <c r="AK15" s="33" t="s">
        <v>446</v>
      </c>
      <c r="AL15" s="33">
        <v>2015</v>
      </c>
      <c r="AM15" s="32">
        <v>2015</v>
      </c>
      <c r="AN15" s="32">
        <v>2014</v>
      </c>
      <c r="AO15" s="32">
        <v>2014</v>
      </c>
      <c r="AP15" s="32">
        <v>2014</v>
      </c>
      <c r="AQ15" s="32">
        <v>2014</v>
      </c>
      <c r="AR15" s="32">
        <v>2011</v>
      </c>
      <c r="AS15" s="32">
        <v>2014</v>
      </c>
      <c r="AT15" s="32">
        <v>2015</v>
      </c>
      <c r="AU15" s="32">
        <v>2012</v>
      </c>
      <c r="AV15" s="32">
        <v>2010</v>
      </c>
      <c r="AW15" s="32">
        <v>2014</v>
      </c>
      <c r="AX15" s="32">
        <v>2014</v>
      </c>
      <c r="AY15" s="32">
        <v>2014</v>
      </c>
      <c r="AZ15" s="32">
        <v>2015</v>
      </c>
      <c r="BA15" s="32">
        <v>2015</v>
      </c>
      <c r="BB15" s="32">
        <v>2015</v>
      </c>
      <c r="BC15" s="32">
        <v>2015</v>
      </c>
      <c r="BD15" s="32">
        <v>2014</v>
      </c>
      <c r="BE15" s="32">
        <v>2014</v>
      </c>
      <c r="BF15" s="20"/>
    </row>
    <row r="16" spans="1:58" x14ac:dyDescent="0.35">
      <c r="A16" s="26" t="s">
        <v>25</v>
      </c>
      <c r="B16" s="21" t="s">
        <v>24</v>
      </c>
      <c r="C16" s="30">
        <v>2014</v>
      </c>
      <c r="D16" s="30">
        <v>2014</v>
      </c>
      <c r="E16" s="30">
        <v>2014</v>
      </c>
      <c r="F16" s="30">
        <v>2014</v>
      </c>
      <c r="G16" s="30">
        <v>2014</v>
      </c>
      <c r="H16" s="30">
        <v>2014</v>
      </c>
      <c r="I16" s="30">
        <v>2014</v>
      </c>
      <c r="J16" s="30">
        <v>2015</v>
      </c>
      <c r="K16" s="30">
        <v>2015</v>
      </c>
      <c r="L16" s="30">
        <v>2015</v>
      </c>
      <c r="M16" s="32">
        <v>2016</v>
      </c>
      <c r="N16" s="32">
        <v>2016</v>
      </c>
      <c r="O16" s="32">
        <v>2015</v>
      </c>
      <c r="P16" s="32">
        <v>2015</v>
      </c>
      <c r="Q16" s="32">
        <v>2014</v>
      </c>
      <c r="R16" s="32">
        <v>2011</v>
      </c>
      <c r="S16" s="32">
        <v>2016</v>
      </c>
      <c r="T16" s="32">
        <v>2013</v>
      </c>
      <c r="U16" s="32">
        <v>2014</v>
      </c>
      <c r="V16" s="32">
        <v>2014</v>
      </c>
      <c r="W16" s="32">
        <v>2015</v>
      </c>
      <c r="X16" s="32">
        <v>2014</v>
      </c>
      <c r="Y16" s="32">
        <v>2011</v>
      </c>
      <c r="Z16" s="32">
        <v>2014</v>
      </c>
      <c r="AA16" s="32">
        <v>2014</v>
      </c>
      <c r="AB16" s="32">
        <v>2014</v>
      </c>
      <c r="AC16" s="32">
        <v>2014</v>
      </c>
      <c r="AD16" s="32">
        <v>2015</v>
      </c>
      <c r="AE16" s="32">
        <v>2012</v>
      </c>
      <c r="AF16" s="32">
        <v>2014</v>
      </c>
      <c r="AG16" s="31">
        <v>2010</v>
      </c>
      <c r="AH16" s="32">
        <v>2014</v>
      </c>
      <c r="AI16" s="32">
        <v>2015</v>
      </c>
      <c r="AJ16" s="32">
        <v>2016</v>
      </c>
      <c r="AK16" s="33">
        <v>2015</v>
      </c>
      <c r="AL16" s="33">
        <v>2015</v>
      </c>
      <c r="AM16" s="32">
        <v>2015</v>
      </c>
      <c r="AN16" s="32">
        <v>2014</v>
      </c>
      <c r="AO16" s="32">
        <v>2014</v>
      </c>
      <c r="AP16" s="32">
        <v>2014</v>
      </c>
      <c r="AQ16" s="32">
        <v>2014</v>
      </c>
      <c r="AR16" s="32">
        <v>2015</v>
      </c>
      <c r="AS16" s="32">
        <v>2014</v>
      </c>
      <c r="AT16" s="32">
        <v>2015</v>
      </c>
      <c r="AU16" s="32">
        <v>2012</v>
      </c>
      <c r="AV16" s="32">
        <v>2013</v>
      </c>
      <c r="AW16" s="32">
        <v>2014</v>
      </c>
      <c r="AX16" s="32">
        <v>2014</v>
      </c>
      <c r="AY16" s="32">
        <v>2014</v>
      </c>
      <c r="AZ16" s="32">
        <v>2015</v>
      </c>
      <c r="BA16" s="32">
        <v>2015</v>
      </c>
      <c r="BB16" s="32">
        <v>2015</v>
      </c>
      <c r="BC16" s="32">
        <v>2015</v>
      </c>
      <c r="BD16" s="32">
        <v>2014</v>
      </c>
      <c r="BE16" s="32">
        <v>2014</v>
      </c>
      <c r="BF16" s="20"/>
    </row>
    <row r="17" spans="1:58" x14ac:dyDescent="0.35">
      <c r="A17" s="26" t="s">
        <v>27</v>
      </c>
      <c r="B17" s="21" t="s">
        <v>26</v>
      </c>
      <c r="C17" s="30">
        <v>2014</v>
      </c>
      <c r="D17" s="30">
        <v>2014</v>
      </c>
      <c r="E17" s="30">
        <v>2014</v>
      </c>
      <c r="F17" s="30">
        <v>2014</v>
      </c>
      <c r="G17" s="30">
        <v>2014</v>
      </c>
      <c r="H17" s="30">
        <v>2014</v>
      </c>
      <c r="I17" s="30">
        <v>2014</v>
      </c>
      <c r="J17" s="30">
        <v>2015</v>
      </c>
      <c r="K17" s="30">
        <v>2015</v>
      </c>
      <c r="L17" s="30">
        <v>2015</v>
      </c>
      <c r="M17" s="32">
        <v>2016</v>
      </c>
      <c r="N17" s="32">
        <v>2016</v>
      </c>
      <c r="O17" s="32">
        <v>2015</v>
      </c>
      <c r="P17" s="32">
        <v>2015</v>
      </c>
      <c r="Q17" s="32">
        <v>2014</v>
      </c>
      <c r="R17" s="32">
        <v>2012</v>
      </c>
      <c r="S17" s="32">
        <v>2016</v>
      </c>
      <c r="T17" s="32">
        <v>2013</v>
      </c>
      <c r="U17" s="32">
        <v>2014</v>
      </c>
      <c r="V17" s="32" t="s">
        <v>446</v>
      </c>
      <c r="W17" s="32">
        <v>2015</v>
      </c>
      <c r="X17" s="32">
        <v>2013</v>
      </c>
      <c r="Y17" s="32">
        <v>2010</v>
      </c>
      <c r="Z17" s="32">
        <v>2014</v>
      </c>
      <c r="AA17" s="32">
        <v>2014</v>
      </c>
      <c r="AB17" s="32">
        <v>2013</v>
      </c>
      <c r="AC17" s="32">
        <v>2014</v>
      </c>
      <c r="AD17" s="32">
        <v>2015</v>
      </c>
      <c r="AE17" s="32" t="s">
        <v>446</v>
      </c>
      <c r="AF17" s="32">
        <v>2014</v>
      </c>
      <c r="AG17" s="31" t="s">
        <v>446</v>
      </c>
      <c r="AH17" s="32">
        <v>2014</v>
      </c>
      <c r="AI17" s="32">
        <v>2015</v>
      </c>
      <c r="AJ17" s="32">
        <v>2016</v>
      </c>
      <c r="AK17" s="33" t="s">
        <v>446</v>
      </c>
      <c r="AL17" s="33">
        <v>2015</v>
      </c>
      <c r="AM17" s="32">
        <v>2015</v>
      </c>
      <c r="AN17" s="32">
        <v>2014</v>
      </c>
      <c r="AO17" s="32">
        <v>2014</v>
      </c>
      <c r="AP17" s="32">
        <v>2014</v>
      </c>
      <c r="AQ17" s="32">
        <v>2014</v>
      </c>
      <c r="AR17" s="32">
        <v>2011</v>
      </c>
      <c r="AS17" s="32">
        <v>2014</v>
      </c>
      <c r="AT17" s="32">
        <v>2015</v>
      </c>
      <c r="AU17" s="32">
        <v>2012</v>
      </c>
      <c r="AV17" s="32" t="s">
        <v>446</v>
      </c>
      <c r="AW17" s="32">
        <v>2014</v>
      </c>
      <c r="AX17" s="32">
        <v>2014</v>
      </c>
      <c r="AY17" s="32">
        <v>2014</v>
      </c>
      <c r="AZ17" s="32">
        <v>2015</v>
      </c>
      <c r="BA17" s="32">
        <v>2015</v>
      </c>
      <c r="BB17" s="32">
        <v>2015</v>
      </c>
      <c r="BC17" s="32">
        <v>2015</v>
      </c>
      <c r="BD17" s="32">
        <v>2014</v>
      </c>
      <c r="BE17" s="32">
        <v>2014</v>
      </c>
      <c r="BF17" s="20"/>
    </row>
    <row r="18" spans="1:58" x14ac:dyDescent="0.35">
      <c r="A18" s="26" t="s">
        <v>29</v>
      </c>
      <c r="B18" s="21" t="s">
        <v>28</v>
      </c>
      <c r="C18" s="30">
        <v>2014</v>
      </c>
      <c r="D18" s="30">
        <v>2014</v>
      </c>
      <c r="E18" s="30">
        <v>2014</v>
      </c>
      <c r="F18" s="30">
        <v>2014</v>
      </c>
      <c r="G18" s="30">
        <v>2014</v>
      </c>
      <c r="H18" s="30">
        <v>2014</v>
      </c>
      <c r="I18" s="30">
        <v>2014</v>
      </c>
      <c r="J18" s="30">
        <v>2015</v>
      </c>
      <c r="K18" s="30">
        <v>2015</v>
      </c>
      <c r="L18" s="30">
        <v>2015</v>
      </c>
      <c r="M18" s="32">
        <v>2016</v>
      </c>
      <c r="N18" s="32">
        <v>2016</v>
      </c>
      <c r="O18" s="32">
        <v>2015</v>
      </c>
      <c r="P18" s="32">
        <v>2015</v>
      </c>
      <c r="Q18" s="32">
        <v>2014</v>
      </c>
      <c r="R18" s="32">
        <v>2005</v>
      </c>
      <c r="S18" s="32">
        <v>2016</v>
      </c>
      <c r="T18" s="32">
        <v>2013</v>
      </c>
      <c r="U18" s="32">
        <v>2014</v>
      </c>
      <c r="V18" s="32">
        <v>2014</v>
      </c>
      <c r="W18" s="32">
        <v>2015</v>
      </c>
      <c r="X18" s="32">
        <v>2005</v>
      </c>
      <c r="Y18" s="32">
        <v>2013</v>
      </c>
      <c r="Z18" s="32">
        <v>2014</v>
      </c>
      <c r="AA18" s="32">
        <v>2014</v>
      </c>
      <c r="AB18" s="32">
        <v>2014</v>
      </c>
      <c r="AC18" s="32">
        <v>2014</v>
      </c>
      <c r="AD18" s="32">
        <v>2015</v>
      </c>
      <c r="AE18" s="32" t="s">
        <v>446</v>
      </c>
      <c r="AF18" s="32">
        <v>2014</v>
      </c>
      <c r="AG18" s="31">
        <v>2012</v>
      </c>
      <c r="AH18" s="32">
        <v>2014</v>
      </c>
      <c r="AI18" s="32">
        <v>2015</v>
      </c>
      <c r="AJ18" s="32">
        <v>2016</v>
      </c>
      <c r="AK18" s="33" t="s">
        <v>446</v>
      </c>
      <c r="AL18" s="33">
        <v>2015</v>
      </c>
      <c r="AM18" s="32">
        <v>2015</v>
      </c>
      <c r="AN18" s="32">
        <v>2014</v>
      </c>
      <c r="AO18" s="32">
        <v>2014</v>
      </c>
      <c r="AP18" s="32" t="s">
        <v>446</v>
      </c>
      <c r="AQ18" s="32" t="s">
        <v>446</v>
      </c>
      <c r="AR18" s="32">
        <v>2015</v>
      </c>
      <c r="AS18" s="32">
        <v>2014</v>
      </c>
      <c r="AT18" s="32">
        <v>2015</v>
      </c>
      <c r="AU18" s="32">
        <v>2012</v>
      </c>
      <c r="AV18" s="32">
        <v>2009</v>
      </c>
      <c r="AW18" s="32">
        <v>2014</v>
      </c>
      <c r="AX18" s="32">
        <v>2014</v>
      </c>
      <c r="AY18" s="32">
        <v>2014</v>
      </c>
      <c r="AZ18" s="32">
        <v>2015</v>
      </c>
      <c r="BA18" s="32">
        <v>2015</v>
      </c>
      <c r="BB18" s="32">
        <v>2015</v>
      </c>
      <c r="BC18" s="32">
        <v>2015</v>
      </c>
      <c r="BD18" s="32">
        <v>2014</v>
      </c>
      <c r="BE18" s="32">
        <v>2014</v>
      </c>
      <c r="BF18" s="20"/>
    </row>
    <row r="19" spans="1:58" x14ac:dyDescent="0.35">
      <c r="A19" s="26" t="s">
        <v>31</v>
      </c>
      <c r="B19" s="21" t="s">
        <v>30</v>
      </c>
      <c r="C19" s="30">
        <v>2014</v>
      </c>
      <c r="D19" s="30">
        <v>2014</v>
      </c>
      <c r="E19" s="30">
        <v>2014</v>
      </c>
      <c r="F19" s="30">
        <v>2014</v>
      </c>
      <c r="G19" s="30">
        <v>2014</v>
      </c>
      <c r="H19" s="30">
        <v>2014</v>
      </c>
      <c r="I19" s="30">
        <v>2014</v>
      </c>
      <c r="J19" s="30">
        <v>2015</v>
      </c>
      <c r="K19" s="30">
        <v>2015</v>
      </c>
      <c r="L19" s="30">
        <v>2015</v>
      </c>
      <c r="M19" s="32">
        <v>2016</v>
      </c>
      <c r="N19" s="32">
        <v>2016</v>
      </c>
      <c r="O19" s="32">
        <v>2015</v>
      </c>
      <c r="P19" s="32">
        <v>2015</v>
      </c>
      <c r="Q19" s="32">
        <v>2014</v>
      </c>
      <c r="R19" s="32" t="s">
        <v>446</v>
      </c>
      <c r="S19" s="32">
        <v>2016</v>
      </c>
      <c r="T19" s="32">
        <v>2013</v>
      </c>
      <c r="U19" s="32">
        <v>2014</v>
      </c>
      <c r="V19" s="32" t="s">
        <v>446</v>
      </c>
      <c r="W19" s="32">
        <v>2015</v>
      </c>
      <c r="X19" s="32" t="s">
        <v>446</v>
      </c>
      <c r="Y19" s="32">
        <v>2013</v>
      </c>
      <c r="Z19" s="32">
        <v>2014</v>
      </c>
      <c r="AA19" s="32">
        <v>2014</v>
      </c>
      <c r="AB19" s="32" t="s">
        <v>446</v>
      </c>
      <c r="AC19" s="32">
        <v>2014</v>
      </c>
      <c r="AD19" s="32">
        <v>2015</v>
      </c>
      <c r="AE19" s="32" t="s">
        <v>446</v>
      </c>
      <c r="AF19" s="32">
        <v>2014</v>
      </c>
      <c r="AG19" s="31">
        <v>2012</v>
      </c>
      <c r="AH19" s="32">
        <v>2014</v>
      </c>
      <c r="AI19" s="32">
        <v>2015</v>
      </c>
      <c r="AJ19" s="32">
        <v>2016</v>
      </c>
      <c r="AK19" s="33" t="s">
        <v>446</v>
      </c>
      <c r="AL19" s="33">
        <v>2015</v>
      </c>
      <c r="AM19" s="32">
        <v>2015</v>
      </c>
      <c r="AN19" s="32">
        <v>2014</v>
      </c>
      <c r="AO19" s="32">
        <v>2014</v>
      </c>
      <c r="AP19" s="32">
        <v>2014</v>
      </c>
      <c r="AQ19" s="32">
        <v>2014</v>
      </c>
      <c r="AR19" s="32" t="s">
        <v>446</v>
      </c>
      <c r="AS19" s="32">
        <v>2014</v>
      </c>
      <c r="AT19" s="32">
        <v>2015</v>
      </c>
      <c r="AU19" s="32">
        <v>2012</v>
      </c>
      <c r="AV19" s="32" t="s">
        <v>446</v>
      </c>
      <c r="AW19" s="32">
        <v>2014</v>
      </c>
      <c r="AX19" s="32">
        <v>2014</v>
      </c>
      <c r="AY19" s="32">
        <v>2014</v>
      </c>
      <c r="AZ19" s="32">
        <v>2015</v>
      </c>
      <c r="BA19" s="32">
        <v>2015</v>
      </c>
      <c r="BB19" s="32">
        <v>2015</v>
      </c>
      <c r="BC19" s="32">
        <v>2015</v>
      </c>
      <c r="BD19" s="32">
        <v>2014</v>
      </c>
      <c r="BE19" s="32">
        <v>2014</v>
      </c>
      <c r="BF19" s="20"/>
    </row>
    <row r="20" spans="1:58" x14ac:dyDescent="0.35">
      <c r="A20" s="26" t="s">
        <v>33</v>
      </c>
      <c r="B20" s="21" t="s">
        <v>32</v>
      </c>
      <c r="C20" s="30">
        <v>2014</v>
      </c>
      <c r="D20" s="30">
        <v>2014</v>
      </c>
      <c r="E20" s="30">
        <v>2014</v>
      </c>
      <c r="F20" s="30">
        <v>2014</v>
      </c>
      <c r="G20" s="30">
        <v>2014</v>
      </c>
      <c r="H20" s="30">
        <v>2014</v>
      </c>
      <c r="I20" s="30">
        <v>2014</v>
      </c>
      <c r="J20" s="30">
        <v>2015</v>
      </c>
      <c r="K20" s="30">
        <v>2015</v>
      </c>
      <c r="L20" s="30">
        <v>2015</v>
      </c>
      <c r="M20" s="32">
        <v>2016</v>
      </c>
      <c r="N20" s="32">
        <v>2016</v>
      </c>
      <c r="O20" s="32">
        <v>2015</v>
      </c>
      <c r="P20" s="32">
        <v>2015</v>
      </c>
      <c r="Q20" s="32">
        <v>2014</v>
      </c>
      <c r="R20" s="32">
        <v>2011</v>
      </c>
      <c r="S20" s="32">
        <v>2016</v>
      </c>
      <c r="T20" s="32">
        <v>2013</v>
      </c>
      <c r="U20" s="32">
        <v>2014</v>
      </c>
      <c r="V20" s="32">
        <v>2014</v>
      </c>
      <c r="W20" s="32">
        <v>2015</v>
      </c>
      <c r="X20" s="32">
        <v>2011</v>
      </c>
      <c r="Y20" s="32">
        <v>2010</v>
      </c>
      <c r="Z20" s="32">
        <v>2014</v>
      </c>
      <c r="AA20" s="32">
        <v>2014</v>
      </c>
      <c r="AB20" s="32">
        <v>2014</v>
      </c>
      <c r="AC20" s="32">
        <v>2014</v>
      </c>
      <c r="AD20" s="32">
        <v>2015</v>
      </c>
      <c r="AE20" s="32">
        <v>2012</v>
      </c>
      <c r="AF20" s="32">
        <v>2014</v>
      </c>
      <c r="AG20" s="31" t="s">
        <v>446</v>
      </c>
      <c r="AH20" s="32">
        <v>2014</v>
      </c>
      <c r="AI20" s="32">
        <v>2015</v>
      </c>
      <c r="AJ20" s="32">
        <v>2016</v>
      </c>
      <c r="AK20" s="33" t="s">
        <v>446</v>
      </c>
      <c r="AL20" s="33">
        <v>2015</v>
      </c>
      <c r="AM20" s="32">
        <v>2015</v>
      </c>
      <c r="AN20" s="32">
        <v>2014</v>
      </c>
      <c r="AO20" s="32">
        <v>2014</v>
      </c>
      <c r="AP20" s="32" t="s">
        <v>446</v>
      </c>
      <c r="AQ20" s="32">
        <v>2012</v>
      </c>
      <c r="AR20" s="32" t="s">
        <v>446</v>
      </c>
      <c r="AS20" s="32">
        <v>2014</v>
      </c>
      <c r="AT20" s="32" t="s">
        <v>446</v>
      </c>
      <c r="AU20" s="32">
        <v>2012</v>
      </c>
      <c r="AV20" s="32" t="s">
        <v>446</v>
      </c>
      <c r="AW20" s="32">
        <v>2014</v>
      </c>
      <c r="AX20" s="32">
        <v>2014</v>
      </c>
      <c r="AY20" s="32">
        <v>2014</v>
      </c>
      <c r="AZ20" s="32">
        <v>2015</v>
      </c>
      <c r="BA20" s="32">
        <v>2015</v>
      </c>
      <c r="BB20" s="32">
        <v>2015</v>
      </c>
      <c r="BC20" s="32">
        <v>2015</v>
      </c>
      <c r="BD20" s="32">
        <v>2014</v>
      </c>
      <c r="BE20" s="32">
        <v>2014</v>
      </c>
      <c r="BF20" s="20"/>
    </row>
    <row r="21" spans="1:58" x14ac:dyDescent="0.35">
      <c r="A21" s="26" t="s">
        <v>35</v>
      </c>
      <c r="B21" s="21" t="s">
        <v>34</v>
      </c>
      <c r="C21" s="30">
        <v>2014</v>
      </c>
      <c r="D21" s="30">
        <v>2014</v>
      </c>
      <c r="E21" s="30">
        <v>2014</v>
      </c>
      <c r="F21" s="30">
        <v>2014</v>
      </c>
      <c r="G21" s="30">
        <v>2014</v>
      </c>
      <c r="H21" s="30">
        <v>2014</v>
      </c>
      <c r="I21" s="30">
        <v>2014</v>
      </c>
      <c r="J21" s="30">
        <v>2015</v>
      </c>
      <c r="K21" s="30">
        <v>2015</v>
      </c>
      <c r="L21" s="30">
        <v>2015</v>
      </c>
      <c r="M21" s="32">
        <v>2016</v>
      </c>
      <c r="N21" s="32">
        <v>2016</v>
      </c>
      <c r="O21" s="32">
        <v>2015</v>
      </c>
      <c r="P21" s="32">
        <v>2015</v>
      </c>
      <c r="Q21" s="32">
        <v>2014</v>
      </c>
      <c r="R21" s="32">
        <v>2012</v>
      </c>
      <c r="S21" s="32">
        <v>2016</v>
      </c>
      <c r="T21" s="32">
        <v>2013</v>
      </c>
      <c r="U21" s="32">
        <v>2014</v>
      </c>
      <c r="V21" s="32">
        <v>2014</v>
      </c>
      <c r="W21" s="32">
        <v>2015</v>
      </c>
      <c r="X21" s="32">
        <v>2014</v>
      </c>
      <c r="Y21" s="32">
        <v>2010</v>
      </c>
      <c r="Z21" s="32">
        <v>2014</v>
      </c>
      <c r="AA21" s="32">
        <v>2014</v>
      </c>
      <c r="AB21" s="32">
        <v>2014</v>
      </c>
      <c r="AC21" s="32">
        <v>2014</v>
      </c>
      <c r="AD21" s="32">
        <v>2015</v>
      </c>
      <c r="AE21" s="32">
        <v>2012</v>
      </c>
      <c r="AF21" s="32">
        <v>2014</v>
      </c>
      <c r="AG21" s="31">
        <v>2011</v>
      </c>
      <c r="AH21" s="32">
        <v>2014</v>
      </c>
      <c r="AI21" s="32">
        <v>2015</v>
      </c>
      <c r="AJ21" s="32">
        <v>2016</v>
      </c>
      <c r="AK21" s="33" t="s">
        <v>446</v>
      </c>
      <c r="AL21" s="33">
        <v>2015</v>
      </c>
      <c r="AM21" s="32">
        <v>2015</v>
      </c>
      <c r="AN21" s="32">
        <v>2014</v>
      </c>
      <c r="AO21" s="32">
        <v>2014</v>
      </c>
      <c r="AP21" s="32">
        <v>2014</v>
      </c>
      <c r="AQ21" s="32">
        <v>2014</v>
      </c>
      <c r="AR21" s="32">
        <v>2015</v>
      </c>
      <c r="AS21" s="32">
        <v>2014</v>
      </c>
      <c r="AT21" s="32">
        <v>2015</v>
      </c>
      <c r="AU21" s="32">
        <v>2012</v>
      </c>
      <c r="AV21" s="32">
        <v>2006</v>
      </c>
      <c r="AW21" s="32">
        <v>2014</v>
      </c>
      <c r="AX21" s="32">
        <v>2014</v>
      </c>
      <c r="AY21" s="32">
        <v>2014</v>
      </c>
      <c r="AZ21" s="32">
        <v>2015</v>
      </c>
      <c r="BA21" s="32">
        <v>2015</v>
      </c>
      <c r="BB21" s="32">
        <v>2015</v>
      </c>
      <c r="BC21" s="32">
        <v>2015</v>
      </c>
      <c r="BD21" s="32">
        <v>2014</v>
      </c>
      <c r="BE21" s="32">
        <v>2014</v>
      </c>
      <c r="BF21" s="20"/>
    </row>
    <row r="22" spans="1:58" x14ac:dyDescent="0.35">
      <c r="A22" s="26" t="s">
        <v>37</v>
      </c>
      <c r="B22" s="21" t="s">
        <v>36</v>
      </c>
      <c r="C22" s="30">
        <v>2014</v>
      </c>
      <c r="D22" s="30">
        <v>2014</v>
      </c>
      <c r="E22" s="30">
        <v>2014</v>
      </c>
      <c r="F22" s="30">
        <v>2014</v>
      </c>
      <c r="G22" s="30">
        <v>2014</v>
      </c>
      <c r="H22" s="30">
        <v>2014</v>
      </c>
      <c r="I22" s="30">
        <v>2014</v>
      </c>
      <c r="J22" s="30">
        <v>2015</v>
      </c>
      <c r="K22" s="30">
        <v>2015</v>
      </c>
      <c r="L22" s="30">
        <v>2015</v>
      </c>
      <c r="M22" s="32">
        <v>2016</v>
      </c>
      <c r="N22" s="32">
        <v>2016</v>
      </c>
      <c r="O22" s="32">
        <v>2015</v>
      </c>
      <c r="P22" s="32">
        <v>2015</v>
      </c>
      <c r="Q22" s="32">
        <v>2014</v>
      </c>
      <c r="R22" s="32">
        <v>2010</v>
      </c>
      <c r="S22" s="32">
        <v>2016</v>
      </c>
      <c r="T22" s="32">
        <v>2013</v>
      </c>
      <c r="U22" s="32">
        <v>2014</v>
      </c>
      <c r="V22" s="32">
        <v>2014</v>
      </c>
      <c r="W22" s="32">
        <v>2015</v>
      </c>
      <c r="X22" s="32">
        <v>2010</v>
      </c>
      <c r="Y22" s="32">
        <v>2012</v>
      </c>
      <c r="Z22" s="32">
        <v>2014</v>
      </c>
      <c r="AA22" s="32">
        <v>2014</v>
      </c>
      <c r="AB22" s="32">
        <v>2013</v>
      </c>
      <c r="AC22" s="32">
        <v>2014</v>
      </c>
      <c r="AD22" s="32">
        <v>2015</v>
      </c>
      <c r="AE22" s="32">
        <v>2012</v>
      </c>
      <c r="AF22" s="32">
        <v>2014</v>
      </c>
      <c r="AG22" s="31">
        <v>2012</v>
      </c>
      <c r="AH22" s="32">
        <v>2014</v>
      </c>
      <c r="AI22" s="32">
        <v>2015</v>
      </c>
      <c r="AJ22" s="32">
        <v>2016</v>
      </c>
      <c r="AK22" s="33" t="s">
        <v>446</v>
      </c>
      <c r="AL22" s="33" t="s">
        <v>446</v>
      </c>
      <c r="AM22" s="32">
        <v>2015</v>
      </c>
      <c r="AN22" s="32">
        <v>2014</v>
      </c>
      <c r="AO22" s="32">
        <v>2014</v>
      </c>
      <c r="AP22" s="32">
        <v>2014</v>
      </c>
      <c r="AQ22" s="32">
        <v>2014</v>
      </c>
      <c r="AR22" s="32">
        <v>2015</v>
      </c>
      <c r="AS22" s="32">
        <v>2014</v>
      </c>
      <c r="AT22" s="32">
        <v>2015</v>
      </c>
      <c r="AU22" s="32">
        <v>2012</v>
      </c>
      <c r="AV22" s="32" t="s">
        <v>446</v>
      </c>
      <c r="AW22" s="32">
        <v>2014</v>
      </c>
      <c r="AX22" s="32">
        <v>2014</v>
      </c>
      <c r="AY22" s="32">
        <v>2014</v>
      </c>
      <c r="AZ22" s="32">
        <v>2015</v>
      </c>
      <c r="BA22" s="32">
        <v>2015</v>
      </c>
      <c r="BB22" s="32">
        <v>2015</v>
      </c>
      <c r="BC22" s="32">
        <v>2015</v>
      </c>
      <c r="BD22" s="32">
        <v>2014</v>
      </c>
      <c r="BE22" s="32">
        <v>2014</v>
      </c>
      <c r="BF22" s="20"/>
    </row>
    <row r="23" spans="1:58" x14ac:dyDescent="0.35">
      <c r="A23" s="26" t="s">
        <v>418</v>
      </c>
      <c r="B23" s="21" t="s">
        <v>38</v>
      </c>
      <c r="C23" s="30">
        <v>2014</v>
      </c>
      <c r="D23" s="30">
        <v>2014</v>
      </c>
      <c r="E23" s="30">
        <v>2014</v>
      </c>
      <c r="F23" s="30">
        <v>2014</v>
      </c>
      <c r="G23" s="30">
        <v>2014</v>
      </c>
      <c r="H23" s="30">
        <v>2014</v>
      </c>
      <c r="I23" s="30">
        <v>2014</v>
      </c>
      <c r="J23" s="30">
        <v>2015</v>
      </c>
      <c r="K23" s="30">
        <v>2015</v>
      </c>
      <c r="L23" s="30">
        <v>2015</v>
      </c>
      <c r="M23" s="32">
        <v>2016</v>
      </c>
      <c r="N23" s="32">
        <v>2016</v>
      </c>
      <c r="O23" s="32">
        <v>2015</v>
      </c>
      <c r="P23" s="32">
        <v>2015</v>
      </c>
      <c r="Q23" s="32">
        <v>2014</v>
      </c>
      <c r="R23" s="32">
        <v>2008</v>
      </c>
      <c r="S23" s="32">
        <v>2016</v>
      </c>
      <c r="T23" s="32">
        <v>2013</v>
      </c>
      <c r="U23" s="32">
        <v>2014</v>
      </c>
      <c r="V23" s="32">
        <v>2014</v>
      </c>
      <c r="W23" s="32">
        <v>2015</v>
      </c>
      <c r="X23" s="32">
        <v>2008</v>
      </c>
      <c r="Y23" s="32">
        <v>2012</v>
      </c>
      <c r="Z23" s="32">
        <v>2014</v>
      </c>
      <c r="AA23" s="32">
        <v>2014</v>
      </c>
      <c r="AB23" s="32">
        <v>2014</v>
      </c>
      <c r="AC23" s="32">
        <v>2014</v>
      </c>
      <c r="AD23" s="32">
        <v>2015</v>
      </c>
      <c r="AE23" s="32">
        <v>2012</v>
      </c>
      <c r="AF23" s="32">
        <v>2014</v>
      </c>
      <c r="AG23" s="31">
        <v>2013</v>
      </c>
      <c r="AH23" s="32">
        <v>2014</v>
      </c>
      <c r="AI23" s="32">
        <v>2015</v>
      </c>
      <c r="AJ23" s="32">
        <v>2016</v>
      </c>
      <c r="AK23" s="33" t="s">
        <v>446</v>
      </c>
      <c r="AL23" s="33">
        <v>2015</v>
      </c>
      <c r="AM23" s="32">
        <v>2015</v>
      </c>
      <c r="AN23" s="32">
        <v>2014</v>
      </c>
      <c r="AO23" s="32">
        <v>2014</v>
      </c>
      <c r="AP23" s="32">
        <v>2014</v>
      </c>
      <c r="AQ23" s="32">
        <v>2014</v>
      </c>
      <c r="AR23" s="32">
        <v>2011</v>
      </c>
      <c r="AS23" s="32">
        <v>2014</v>
      </c>
      <c r="AT23" s="32">
        <v>2015</v>
      </c>
      <c r="AU23" s="32">
        <v>2012</v>
      </c>
      <c r="AV23" s="32">
        <v>2012</v>
      </c>
      <c r="AW23" s="32">
        <v>2014</v>
      </c>
      <c r="AX23" s="32">
        <v>2014</v>
      </c>
      <c r="AY23" s="32">
        <v>2014</v>
      </c>
      <c r="AZ23" s="32">
        <v>2015</v>
      </c>
      <c r="BA23" s="32">
        <v>2015</v>
      </c>
      <c r="BB23" s="32">
        <v>2015</v>
      </c>
      <c r="BC23" s="32">
        <v>2015</v>
      </c>
      <c r="BD23" s="32">
        <v>2014</v>
      </c>
      <c r="BE23" s="32">
        <v>2014</v>
      </c>
      <c r="BF23" s="20"/>
    </row>
    <row r="24" spans="1:58" x14ac:dyDescent="0.35">
      <c r="A24" s="26" t="s">
        <v>40</v>
      </c>
      <c r="B24" s="21" t="s">
        <v>39</v>
      </c>
      <c r="C24" s="30">
        <v>2014</v>
      </c>
      <c r="D24" s="30">
        <v>2014</v>
      </c>
      <c r="E24" s="30">
        <v>2014</v>
      </c>
      <c r="F24" s="30">
        <v>2014</v>
      </c>
      <c r="G24" s="30">
        <v>2014</v>
      </c>
      <c r="H24" s="30">
        <v>2014</v>
      </c>
      <c r="I24" s="30">
        <v>2014</v>
      </c>
      <c r="J24" s="30">
        <v>2015</v>
      </c>
      <c r="K24" s="30">
        <v>2015</v>
      </c>
      <c r="L24" s="30">
        <v>2015</v>
      </c>
      <c r="M24" s="32">
        <v>2016</v>
      </c>
      <c r="N24" s="32">
        <v>2016</v>
      </c>
      <c r="O24" s="32">
        <v>2015</v>
      </c>
      <c r="P24" s="32">
        <v>2015</v>
      </c>
      <c r="Q24" s="32">
        <v>2014</v>
      </c>
      <c r="R24" s="32">
        <v>2012</v>
      </c>
      <c r="S24" s="32">
        <v>2016</v>
      </c>
      <c r="T24" s="32">
        <v>2013</v>
      </c>
      <c r="U24" s="32">
        <v>2014</v>
      </c>
      <c r="V24" s="32">
        <v>2014</v>
      </c>
      <c r="W24" s="32">
        <v>2015</v>
      </c>
      <c r="X24" s="32">
        <v>2012</v>
      </c>
      <c r="Y24" s="32">
        <v>2013</v>
      </c>
      <c r="Z24" s="32">
        <v>2014</v>
      </c>
      <c r="AA24" s="32">
        <v>2014</v>
      </c>
      <c r="AB24" s="32" t="s">
        <v>446</v>
      </c>
      <c r="AC24" s="32">
        <v>2014</v>
      </c>
      <c r="AD24" s="32">
        <v>2015</v>
      </c>
      <c r="AE24" s="32" t="s">
        <v>446</v>
      </c>
      <c r="AF24" s="32">
        <v>2014</v>
      </c>
      <c r="AG24" s="31">
        <v>2007</v>
      </c>
      <c r="AH24" s="32">
        <v>2014</v>
      </c>
      <c r="AI24" s="32">
        <v>2015</v>
      </c>
      <c r="AJ24" s="32">
        <v>2016</v>
      </c>
      <c r="AK24" s="33">
        <v>2015</v>
      </c>
      <c r="AL24" s="33">
        <v>2015</v>
      </c>
      <c r="AM24" s="32">
        <v>2015</v>
      </c>
      <c r="AN24" s="32">
        <v>2014</v>
      </c>
      <c r="AO24" s="32">
        <v>2014</v>
      </c>
      <c r="AP24" s="32" t="s">
        <v>446</v>
      </c>
      <c r="AQ24" s="32">
        <v>2012</v>
      </c>
      <c r="AR24" s="32" t="s">
        <v>446</v>
      </c>
      <c r="AS24" s="32">
        <v>2014</v>
      </c>
      <c r="AT24" s="32">
        <v>2015</v>
      </c>
      <c r="AU24" s="32">
        <v>2012</v>
      </c>
      <c r="AV24" s="32">
        <v>2013</v>
      </c>
      <c r="AW24" s="32">
        <v>2014</v>
      </c>
      <c r="AX24" s="32">
        <v>2014</v>
      </c>
      <c r="AY24" s="32">
        <v>2014</v>
      </c>
      <c r="AZ24" s="32">
        <v>2015</v>
      </c>
      <c r="BA24" s="32">
        <v>2015</v>
      </c>
      <c r="BB24" s="32">
        <v>2015</v>
      </c>
      <c r="BC24" s="32">
        <v>2015</v>
      </c>
      <c r="BD24" s="32">
        <v>2014</v>
      </c>
      <c r="BE24" s="32">
        <v>2014</v>
      </c>
      <c r="BF24" s="20"/>
    </row>
    <row r="25" spans="1:58" x14ac:dyDescent="0.35">
      <c r="A25" s="26" t="s">
        <v>42</v>
      </c>
      <c r="B25" s="21" t="s">
        <v>41</v>
      </c>
      <c r="C25" s="30">
        <v>2014</v>
      </c>
      <c r="D25" s="30">
        <v>2014</v>
      </c>
      <c r="E25" s="30">
        <v>2014</v>
      </c>
      <c r="F25" s="30">
        <v>2014</v>
      </c>
      <c r="G25" s="30">
        <v>2014</v>
      </c>
      <c r="H25" s="30">
        <v>2014</v>
      </c>
      <c r="I25" s="30">
        <v>2014</v>
      </c>
      <c r="J25" s="30">
        <v>2015</v>
      </c>
      <c r="K25" s="30">
        <v>2015</v>
      </c>
      <c r="L25" s="30">
        <v>2015</v>
      </c>
      <c r="M25" s="32">
        <v>2016</v>
      </c>
      <c r="N25" s="32">
        <v>2016</v>
      </c>
      <c r="O25" s="32">
        <v>2015</v>
      </c>
      <c r="P25" s="32">
        <v>2015</v>
      </c>
      <c r="Q25" s="32">
        <v>2014</v>
      </c>
      <c r="R25" s="32" t="s">
        <v>446</v>
      </c>
      <c r="S25" s="32">
        <v>2016</v>
      </c>
      <c r="T25" s="32">
        <v>2013</v>
      </c>
      <c r="U25" s="32">
        <v>2014</v>
      </c>
      <c r="V25" s="32">
        <v>2014</v>
      </c>
      <c r="W25" s="32">
        <v>2015</v>
      </c>
      <c r="X25" s="32">
        <v>2007</v>
      </c>
      <c r="Y25" s="32">
        <v>2010</v>
      </c>
      <c r="Z25" s="32">
        <v>2014</v>
      </c>
      <c r="AA25" s="32">
        <v>2014</v>
      </c>
      <c r="AB25" s="32">
        <v>2014</v>
      </c>
      <c r="AC25" s="32">
        <v>2014</v>
      </c>
      <c r="AD25" s="32">
        <v>2015</v>
      </c>
      <c r="AE25" s="32">
        <v>2012</v>
      </c>
      <c r="AF25" s="32">
        <v>2014</v>
      </c>
      <c r="AG25" s="31">
        <v>2009</v>
      </c>
      <c r="AH25" s="32">
        <v>2014</v>
      </c>
      <c r="AI25" s="32">
        <v>2015</v>
      </c>
      <c r="AJ25" s="32">
        <v>2016</v>
      </c>
      <c r="AK25" s="33" t="s">
        <v>446</v>
      </c>
      <c r="AL25" s="33">
        <v>2015</v>
      </c>
      <c r="AM25" s="32">
        <v>2015</v>
      </c>
      <c r="AN25" s="32">
        <v>2014</v>
      </c>
      <c r="AO25" s="32">
        <v>2014</v>
      </c>
      <c r="AP25" s="32">
        <v>2014</v>
      </c>
      <c r="AQ25" s="32">
        <v>2014</v>
      </c>
      <c r="AR25" s="32">
        <v>2015</v>
      </c>
      <c r="AS25" s="32">
        <v>2014</v>
      </c>
      <c r="AT25" s="32">
        <v>2015</v>
      </c>
      <c r="AU25" s="32">
        <v>2012</v>
      </c>
      <c r="AV25" s="32">
        <v>2013</v>
      </c>
      <c r="AW25" s="32">
        <v>2014</v>
      </c>
      <c r="AX25" s="32">
        <v>2014</v>
      </c>
      <c r="AY25" s="32">
        <v>2014</v>
      </c>
      <c r="AZ25" s="32">
        <v>2015</v>
      </c>
      <c r="BA25" s="32">
        <v>2015</v>
      </c>
      <c r="BB25" s="32">
        <v>2015</v>
      </c>
      <c r="BC25" s="32">
        <v>2015</v>
      </c>
      <c r="BD25" s="32">
        <v>2014</v>
      </c>
      <c r="BE25" s="32">
        <v>2014</v>
      </c>
      <c r="BF25" s="20"/>
    </row>
    <row r="26" spans="1:58" x14ac:dyDescent="0.35">
      <c r="A26" s="26" t="s">
        <v>44</v>
      </c>
      <c r="B26" s="21" t="s">
        <v>43</v>
      </c>
      <c r="C26" s="30">
        <v>2014</v>
      </c>
      <c r="D26" s="30">
        <v>2014</v>
      </c>
      <c r="E26" s="30">
        <v>2014</v>
      </c>
      <c r="F26" s="30">
        <v>2014</v>
      </c>
      <c r="G26" s="30">
        <v>2014</v>
      </c>
      <c r="H26" s="30">
        <v>2014</v>
      </c>
      <c r="I26" s="30">
        <v>2014</v>
      </c>
      <c r="J26" s="30">
        <v>2015</v>
      </c>
      <c r="K26" s="30">
        <v>2015</v>
      </c>
      <c r="L26" s="30">
        <v>2015</v>
      </c>
      <c r="M26" s="32">
        <v>2016</v>
      </c>
      <c r="N26" s="32">
        <v>2016</v>
      </c>
      <c r="O26" s="32">
        <v>2015</v>
      </c>
      <c r="P26" s="32">
        <v>2015</v>
      </c>
      <c r="Q26" s="32">
        <v>2014</v>
      </c>
      <c r="R26" s="32">
        <v>2013</v>
      </c>
      <c r="S26" s="32">
        <v>2016</v>
      </c>
      <c r="T26" s="32">
        <v>2013</v>
      </c>
      <c r="U26" s="32">
        <v>2014</v>
      </c>
      <c r="V26" s="32">
        <v>2014</v>
      </c>
      <c r="W26" s="32">
        <v>2015</v>
      </c>
      <c r="X26" s="32">
        <v>2007</v>
      </c>
      <c r="Y26" s="32">
        <v>2013</v>
      </c>
      <c r="Z26" s="32">
        <v>2014</v>
      </c>
      <c r="AA26" s="32">
        <v>2014</v>
      </c>
      <c r="AB26" s="32">
        <v>2013</v>
      </c>
      <c r="AC26" s="32">
        <v>2014</v>
      </c>
      <c r="AD26" s="32">
        <v>2015</v>
      </c>
      <c r="AE26" s="32">
        <v>2012</v>
      </c>
      <c r="AF26" s="32">
        <v>2014</v>
      </c>
      <c r="AG26" s="31">
        <v>2013</v>
      </c>
      <c r="AH26" s="32">
        <v>2014</v>
      </c>
      <c r="AI26" s="32">
        <v>2015</v>
      </c>
      <c r="AJ26" s="32">
        <v>2016</v>
      </c>
      <c r="AK26" s="33" t="s">
        <v>446</v>
      </c>
      <c r="AL26" s="33">
        <v>2015</v>
      </c>
      <c r="AM26" s="32">
        <v>2015</v>
      </c>
      <c r="AN26" s="32">
        <v>2014</v>
      </c>
      <c r="AO26" s="32">
        <v>2014</v>
      </c>
      <c r="AP26" s="32">
        <v>2014</v>
      </c>
      <c r="AQ26" s="32">
        <v>2014</v>
      </c>
      <c r="AR26" s="32">
        <v>2011</v>
      </c>
      <c r="AS26" s="32">
        <v>2014</v>
      </c>
      <c r="AT26" s="32">
        <v>2015</v>
      </c>
      <c r="AU26" s="32">
        <v>2012</v>
      </c>
      <c r="AV26" s="32">
        <v>2013</v>
      </c>
      <c r="AW26" s="32">
        <v>2014</v>
      </c>
      <c r="AX26" s="32">
        <v>2014</v>
      </c>
      <c r="AY26" s="32">
        <v>2014</v>
      </c>
      <c r="AZ26" s="32">
        <v>2015</v>
      </c>
      <c r="BA26" s="32">
        <v>2015</v>
      </c>
      <c r="BB26" s="32">
        <v>2015</v>
      </c>
      <c r="BC26" s="32">
        <v>2015</v>
      </c>
      <c r="BD26" s="32">
        <v>2014</v>
      </c>
      <c r="BE26" s="32">
        <v>2014</v>
      </c>
      <c r="BF26" s="20"/>
    </row>
    <row r="27" spans="1:58" x14ac:dyDescent="0.35">
      <c r="A27" s="26" t="s">
        <v>371</v>
      </c>
      <c r="B27" s="21" t="s">
        <v>45</v>
      </c>
      <c r="C27" s="30">
        <v>2014</v>
      </c>
      <c r="D27" s="30">
        <v>2014</v>
      </c>
      <c r="E27" s="30">
        <v>2014</v>
      </c>
      <c r="F27" s="30">
        <v>2014</v>
      </c>
      <c r="G27" s="30">
        <v>2014</v>
      </c>
      <c r="H27" s="30">
        <v>2014</v>
      </c>
      <c r="I27" s="30">
        <v>2014</v>
      </c>
      <c r="J27" s="30">
        <v>2015</v>
      </c>
      <c r="K27" s="30">
        <v>2015</v>
      </c>
      <c r="L27" s="30">
        <v>2015</v>
      </c>
      <c r="M27" s="32">
        <v>2016</v>
      </c>
      <c r="N27" s="32">
        <v>2016</v>
      </c>
      <c r="O27" s="32">
        <v>2015</v>
      </c>
      <c r="P27" s="32">
        <v>2015</v>
      </c>
      <c r="Q27" s="32">
        <v>2014</v>
      </c>
      <c r="R27" s="32" t="s">
        <v>446</v>
      </c>
      <c r="S27" s="32">
        <v>2016</v>
      </c>
      <c r="T27" s="32">
        <v>2013</v>
      </c>
      <c r="U27" s="32">
        <v>2014</v>
      </c>
      <c r="V27" s="32" t="s">
        <v>446</v>
      </c>
      <c r="W27" s="32">
        <v>2015</v>
      </c>
      <c r="X27" s="32">
        <v>2009</v>
      </c>
      <c r="Y27" s="32">
        <v>2012</v>
      </c>
      <c r="Z27" s="32">
        <v>2014</v>
      </c>
      <c r="AA27" s="32">
        <v>2014</v>
      </c>
      <c r="AB27" s="32" t="s">
        <v>446</v>
      </c>
      <c r="AC27" s="32">
        <v>2014</v>
      </c>
      <c r="AD27" s="32">
        <v>2015</v>
      </c>
      <c r="AE27" s="32" t="s">
        <v>446</v>
      </c>
      <c r="AF27" s="32" t="s">
        <v>446</v>
      </c>
      <c r="AG27" s="31" t="s">
        <v>446</v>
      </c>
      <c r="AH27" s="32">
        <v>2014</v>
      </c>
      <c r="AI27" s="32">
        <v>2015</v>
      </c>
      <c r="AJ27" s="32">
        <v>2016</v>
      </c>
      <c r="AK27" s="33" t="s">
        <v>446</v>
      </c>
      <c r="AL27" s="33">
        <v>2015</v>
      </c>
      <c r="AM27" s="32">
        <v>2015</v>
      </c>
      <c r="AN27" s="32">
        <v>2014</v>
      </c>
      <c r="AO27" s="32">
        <v>2014</v>
      </c>
      <c r="AP27" s="32">
        <v>2014</v>
      </c>
      <c r="AQ27" s="32">
        <v>2014</v>
      </c>
      <c r="AR27" s="32">
        <v>2009</v>
      </c>
      <c r="AS27" s="32">
        <v>2014</v>
      </c>
      <c r="AT27" s="32">
        <v>2013</v>
      </c>
      <c r="AU27" s="32">
        <v>2012</v>
      </c>
      <c r="AV27" s="32">
        <v>2011</v>
      </c>
      <c r="AW27" s="32">
        <v>2014</v>
      </c>
      <c r="AX27" s="32">
        <v>2014</v>
      </c>
      <c r="AY27" s="32">
        <v>2014</v>
      </c>
      <c r="AZ27" s="32" t="s">
        <v>446</v>
      </c>
      <c r="BA27" s="32" t="s">
        <v>446</v>
      </c>
      <c r="BB27" s="32">
        <v>2015</v>
      </c>
      <c r="BC27" s="32">
        <v>2015</v>
      </c>
      <c r="BD27" s="32">
        <v>2014</v>
      </c>
      <c r="BE27" s="32">
        <v>2014</v>
      </c>
      <c r="BF27" s="20"/>
    </row>
    <row r="28" spans="1:58" x14ac:dyDescent="0.35">
      <c r="A28" s="26" t="s">
        <v>47</v>
      </c>
      <c r="B28" s="21" t="s">
        <v>46</v>
      </c>
      <c r="C28" s="30">
        <v>2014</v>
      </c>
      <c r="D28" s="30">
        <v>2014</v>
      </c>
      <c r="E28" s="30">
        <v>2014</v>
      </c>
      <c r="F28" s="30">
        <v>2014</v>
      </c>
      <c r="G28" s="30">
        <v>2014</v>
      </c>
      <c r="H28" s="30">
        <v>2014</v>
      </c>
      <c r="I28" s="30">
        <v>2014</v>
      </c>
      <c r="J28" s="30">
        <v>2015</v>
      </c>
      <c r="K28" s="30">
        <v>2015</v>
      </c>
      <c r="L28" s="30">
        <v>2015</v>
      </c>
      <c r="M28" s="32">
        <v>2016</v>
      </c>
      <c r="N28" s="32">
        <v>2016</v>
      </c>
      <c r="O28" s="32">
        <v>2015</v>
      </c>
      <c r="P28" s="32">
        <v>2015</v>
      </c>
      <c r="Q28" s="32">
        <v>2014</v>
      </c>
      <c r="R28" s="32" t="s">
        <v>446</v>
      </c>
      <c r="S28" s="32">
        <v>2016</v>
      </c>
      <c r="T28" s="32">
        <v>2013</v>
      </c>
      <c r="U28" s="32">
        <v>2014</v>
      </c>
      <c r="V28" s="32" t="s">
        <v>446</v>
      </c>
      <c r="W28" s="32">
        <v>2015</v>
      </c>
      <c r="X28" s="32">
        <v>2004</v>
      </c>
      <c r="Y28" s="32">
        <v>2012</v>
      </c>
      <c r="Z28" s="32">
        <v>2014</v>
      </c>
      <c r="AA28" s="32">
        <v>2014</v>
      </c>
      <c r="AB28" s="32" t="s">
        <v>446</v>
      </c>
      <c r="AC28" s="32">
        <v>2014</v>
      </c>
      <c r="AD28" s="32">
        <v>2015</v>
      </c>
      <c r="AE28" s="32" t="s">
        <v>446</v>
      </c>
      <c r="AF28" s="32">
        <v>2014</v>
      </c>
      <c r="AG28" s="31">
        <v>2012</v>
      </c>
      <c r="AH28" s="32">
        <v>2014</v>
      </c>
      <c r="AI28" s="32">
        <v>2015</v>
      </c>
      <c r="AJ28" s="32">
        <v>2016</v>
      </c>
      <c r="AK28" s="33" t="s">
        <v>446</v>
      </c>
      <c r="AL28" s="33">
        <v>2015</v>
      </c>
      <c r="AM28" s="32">
        <v>2015</v>
      </c>
      <c r="AN28" s="32">
        <v>2014</v>
      </c>
      <c r="AO28" s="32">
        <v>2014</v>
      </c>
      <c r="AP28" s="32">
        <v>2014</v>
      </c>
      <c r="AQ28" s="32">
        <v>2014</v>
      </c>
      <c r="AR28" s="32">
        <v>2015</v>
      </c>
      <c r="AS28" s="32">
        <v>2014</v>
      </c>
      <c r="AT28" s="32">
        <v>2015</v>
      </c>
      <c r="AU28" s="32">
        <v>2012</v>
      </c>
      <c r="AV28" s="32">
        <v>2011</v>
      </c>
      <c r="AW28" s="32">
        <v>2014</v>
      </c>
      <c r="AX28" s="32">
        <v>2014</v>
      </c>
      <c r="AY28" s="32">
        <v>2014</v>
      </c>
      <c r="AZ28" s="32">
        <v>2015</v>
      </c>
      <c r="BA28" s="32">
        <v>2015</v>
      </c>
      <c r="BB28" s="32">
        <v>2015</v>
      </c>
      <c r="BC28" s="32">
        <v>2015</v>
      </c>
      <c r="BD28" s="32">
        <v>2014</v>
      </c>
      <c r="BE28" s="32">
        <v>2014</v>
      </c>
      <c r="BF28" s="20"/>
    </row>
    <row r="29" spans="1:58" x14ac:dyDescent="0.35">
      <c r="A29" s="26" t="s">
        <v>49</v>
      </c>
      <c r="B29" s="21" t="s">
        <v>48</v>
      </c>
      <c r="C29" s="30">
        <v>2014</v>
      </c>
      <c r="D29" s="30">
        <v>2014</v>
      </c>
      <c r="E29" s="30">
        <v>2014</v>
      </c>
      <c r="F29" s="30">
        <v>2014</v>
      </c>
      <c r="G29" s="30">
        <v>2014</v>
      </c>
      <c r="H29" s="30">
        <v>2014</v>
      </c>
      <c r="I29" s="30">
        <v>2014</v>
      </c>
      <c r="J29" s="30">
        <v>2015</v>
      </c>
      <c r="K29" s="30">
        <v>2015</v>
      </c>
      <c r="L29" s="30">
        <v>2015</v>
      </c>
      <c r="M29" s="32">
        <v>2016</v>
      </c>
      <c r="N29" s="32">
        <v>2016</v>
      </c>
      <c r="O29" s="32">
        <v>2015</v>
      </c>
      <c r="P29" s="32">
        <v>2015</v>
      </c>
      <c r="Q29" s="32">
        <v>2014</v>
      </c>
      <c r="R29" s="32">
        <v>2010</v>
      </c>
      <c r="S29" s="32">
        <v>2016</v>
      </c>
      <c r="T29" s="32">
        <v>2013</v>
      </c>
      <c r="U29" s="32">
        <v>2014</v>
      </c>
      <c r="V29" s="32">
        <v>2014</v>
      </c>
      <c r="W29" s="32">
        <v>2015</v>
      </c>
      <c r="X29" s="32">
        <v>2010</v>
      </c>
      <c r="Y29" s="32">
        <v>2010</v>
      </c>
      <c r="Z29" s="32">
        <v>2014</v>
      </c>
      <c r="AA29" s="32">
        <v>2014</v>
      </c>
      <c r="AB29" s="32">
        <v>2014</v>
      </c>
      <c r="AC29" s="32">
        <v>2014</v>
      </c>
      <c r="AD29" s="32">
        <v>2015</v>
      </c>
      <c r="AE29" s="32">
        <v>2012</v>
      </c>
      <c r="AF29" s="32">
        <v>2014</v>
      </c>
      <c r="AG29" s="31">
        <v>2009</v>
      </c>
      <c r="AH29" s="32">
        <v>2014</v>
      </c>
      <c r="AI29" s="32">
        <v>2015</v>
      </c>
      <c r="AJ29" s="32">
        <v>2016</v>
      </c>
      <c r="AK29" s="33" t="s">
        <v>446</v>
      </c>
      <c r="AL29" s="33">
        <v>2016</v>
      </c>
      <c r="AM29" s="32">
        <v>2015</v>
      </c>
      <c r="AN29" s="32">
        <v>2014</v>
      </c>
      <c r="AO29" s="32">
        <v>2014</v>
      </c>
      <c r="AP29" s="32">
        <v>2014</v>
      </c>
      <c r="AQ29" s="32">
        <v>2014</v>
      </c>
      <c r="AR29" s="32">
        <v>2015</v>
      </c>
      <c r="AS29" s="32">
        <v>2014</v>
      </c>
      <c r="AT29" s="32">
        <v>2015</v>
      </c>
      <c r="AU29" s="32">
        <v>2012</v>
      </c>
      <c r="AV29" s="32">
        <v>2007</v>
      </c>
      <c r="AW29" s="32">
        <v>2014</v>
      </c>
      <c r="AX29" s="32">
        <v>2014</v>
      </c>
      <c r="AY29" s="32">
        <v>2014</v>
      </c>
      <c r="AZ29" s="32">
        <v>2015</v>
      </c>
      <c r="BA29" s="32">
        <v>2015</v>
      </c>
      <c r="BB29" s="32">
        <v>2015</v>
      </c>
      <c r="BC29" s="32">
        <v>2015</v>
      </c>
      <c r="BD29" s="32">
        <v>2014</v>
      </c>
      <c r="BE29" s="32">
        <v>2014</v>
      </c>
      <c r="BF29" s="20"/>
    </row>
    <row r="30" spans="1:58" x14ac:dyDescent="0.35">
      <c r="A30" s="26" t="s">
        <v>51</v>
      </c>
      <c r="B30" s="21" t="s">
        <v>50</v>
      </c>
      <c r="C30" s="30">
        <v>2014</v>
      </c>
      <c r="D30" s="30">
        <v>2014</v>
      </c>
      <c r="E30" s="30">
        <v>2014</v>
      </c>
      <c r="F30" s="30">
        <v>2014</v>
      </c>
      <c r="G30" s="30">
        <v>2014</v>
      </c>
      <c r="H30" s="30">
        <v>2014</v>
      </c>
      <c r="I30" s="30">
        <v>2014</v>
      </c>
      <c r="J30" s="30">
        <v>2015</v>
      </c>
      <c r="K30" s="30">
        <v>2015</v>
      </c>
      <c r="L30" s="30">
        <v>2015</v>
      </c>
      <c r="M30" s="32">
        <v>2016</v>
      </c>
      <c r="N30" s="32">
        <v>2016</v>
      </c>
      <c r="O30" s="32">
        <v>2015</v>
      </c>
      <c r="P30" s="32">
        <v>2015</v>
      </c>
      <c r="Q30" s="32">
        <v>2014</v>
      </c>
      <c r="R30" s="32">
        <v>2010</v>
      </c>
      <c r="S30" s="32">
        <v>2016</v>
      </c>
      <c r="T30" s="32">
        <v>2013</v>
      </c>
      <c r="U30" s="32">
        <v>2014</v>
      </c>
      <c r="V30" s="32">
        <v>2014</v>
      </c>
      <c r="W30" s="32">
        <v>2015</v>
      </c>
      <c r="X30" s="32">
        <v>2010</v>
      </c>
      <c r="Y30" s="32" t="s">
        <v>446</v>
      </c>
      <c r="Z30" s="32">
        <v>2014</v>
      </c>
      <c r="AA30" s="32">
        <v>2014</v>
      </c>
      <c r="AB30" s="32">
        <v>2014</v>
      </c>
      <c r="AC30" s="32">
        <v>2014</v>
      </c>
      <c r="AD30" s="32">
        <v>2015</v>
      </c>
      <c r="AE30" s="32">
        <v>2012</v>
      </c>
      <c r="AF30" s="32">
        <v>2014</v>
      </c>
      <c r="AG30" s="31">
        <v>2006</v>
      </c>
      <c r="AH30" s="32">
        <v>2014</v>
      </c>
      <c r="AI30" s="32">
        <v>2015</v>
      </c>
      <c r="AJ30" s="32">
        <v>2016</v>
      </c>
      <c r="AK30" s="33">
        <v>2015</v>
      </c>
      <c r="AL30" s="33">
        <v>2016</v>
      </c>
      <c r="AM30" s="32">
        <v>2015</v>
      </c>
      <c r="AN30" s="32">
        <v>2014</v>
      </c>
      <c r="AO30" s="32">
        <v>2014</v>
      </c>
      <c r="AP30" s="32">
        <v>2014</v>
      </c>
      <c r="AQ30" s="32">
        <v>2014</v>
      </c>
      <c r="AR30" s="32">
        <v>2015</v>
      </c>
      <c r="AS30" s="32">
        <v>2014</v>
      </c>
      <c r="AT30" s="32">
        <v>2015</v>
      </c>
      <c r="AU30" s="32">
        <v>2012</v>
      </c>
      <c r="AV30" s="32">
        <v>2008</v>
      </c>
      <c r="AW30" s="32">
        <v>2014</v>
      </c>
      <c r="AX30" s="32">
        <v>2014</v>
      </c>
      <c r="AY30" s="32">
        <v>2014</v>
      </c>
      <c r="AZ30" s="32">
        <v>2015</v>
      </c>
      <c r="BA30" s="32">
        <v>2015</v>
      </c>
      <c r="BB30" s="32">
        <v>2015</v>
      </c>
      <c r="BC30" s="32">
        <v>2015</v>
      </c>
      <c r="BD30" s="32">
        <v>2014</v>
      </c>
      <c r="BE30" s="32">
        <v>2014</v>
      </c>
      <c r="BF30" s="20"/>
    </row>
    <row r="31" spans="1:58" x14ac:dyDescent="0.35">
      <c r="A31" s="26" t="s">
        <v>419</v>
      </c>
      <c r="B31" s="21" t="s">
        <v>58</v>
      </c>
      <c r="C31" s="30">
        <v>2014</v>
      </c>
      <c r="D31" s="30">
        <v>2014</v>
      </c>
      <c r="E31" s="30">
        <v>2014</v>
      </c>
      <c r="F31" s="30">
        <v>2014</v>
      </c>
      <c r="G31" s="30">
        <v>2014</v>
      </c>
      <c r="H31" s="30">
        <v>2014</v>
      </c>
      <c r="I31" s="30">
        <v>2014</v>
      </c>
      <c r="J31" s="30">
        <v>2015</v>
      </c>
      <c r="K31" s="30">
        <v>2015</v>
      </c>
      <c r="L31" s="30">
        <v>2015</v>
      </c>
      <c r="M31" s="32">
        <v>2016</v>
      </c>
      <c r="N31" s="32">
        <v>2016</v>
      </c>
      <c r="O31" s="32">
        <v>2015</v>
      </c>
      <c r="P31" s="32">
        <v>2015</v>
      </c>
      <c r="Q31" s="32">
        <v>2014</v>
      </c>
      <c r="R31" s="32" t="s">
        <v>446</v>
      </c>
      <c r="S31" s="32">
        <v>2016</v>
      </c>
      <c r="T31" s="32">
        <v>2013</v>
      </c>
      <c r="U31" s="32">
        <v>2014</v>
      </c>
      <c r="V31" s="32">
        <v>2014</v>
      </c>
      <c r="W31" s="32">
        <v>2015</v>
      </c>
      <c r="X31" s="32" t="s">
        <v>446</v>
      </c>
      <c r="Y31" s="32">
        <v>2011</v>
      </c>
      <c r="Z31" s="32">
        <v>2014</v>
      </c>
      <c r="AA31" s="32">
        <v>2014</v>
      </c>
      <c r="AB31" s="32">
        <v>2014</v>
      </c>
      <c r="AC31" s="32">
        <v>2014</v>
      </c>
      <c r="AD31" s="32">
        <v>2015</v>
      </c>
      <c r="AE31" s="32">
        <v>2012</v>
      </c>
      <c r="AF31" s="32" t="s">
        <v>446</v>
      </c>
      <c r="AG31" s="31">
        <v>2007</v>
      </c>
      <c r="AH31" s="32">
        <v>2014</v>
      </c>
      <c r="AI31" s="32">
        <v>2015</v>
      </c>
      <c r="AJ31" s="32">
        <v>2016</v>
      </c>
      <c r="AK31" s="33" t="s">
        <v>446</v>
      </c>
      <c r="AL31" s="33" t="s">
        <v>446</v>
      </c>
      <c r="AM31" s="32">
        <v>2015</v>
      </c>
      <c r="AN31" s="32">
        <v>2014</v>
      </c>
      <c r="AO31" s="32">
        <v>2014</v>
      </c>
      <c r="AP31" s="32">
        <v>2014</v>
      </c>
      <c r="AQ31" s="32">
        <v>2014</v>
      </c>
      <c r="AR31" s="32">
        <v>2015</v>
      </c>
      <c r="AS31" s="32">
        <v>2014</v>
      </c>
      <c r="AT31" s="32">
        <v>2015</v>
      </c>
      <c r="AU31" s="32">
        <v>2012</v>
      </c>
      <c r="AV31" s="32">
        <v>2012</v>
      </c>
      <c r="AW31" s="32">
        <v>2014</v>
      </c>
      <c r="AX31" s="32">
        <v>2014</v>
      </c>
      <c r="AY31" s="32">
        <v>2014</v>
      </c>
      <c r="AZ31" s="32">
        <v>2015</v>
      </c>
      <c r="BA31" s="32">
        <v>2015</v>
      </c>
      <c r="BB31" s="32">
        <v>2015</v>
      </c>
      <c r="BC31" s="32">
        <v>2015</v>
      </c>
      <c r="BD31" s="32">
        <v>2014</v>
      </c>
      <c r="BE31" s="32">
        <v>2014</v>
      </c>
      <c r="BF31" s="20"/>
    </row>
    <row r="32" spans="1:58" x14ac:dyDescent="0.35">
      <c r="A32" s="26" t="s">
        <v>53</v>
      </c>
      <c r="B32" s="21" t="s">
        <v>52</v>
      </c>
      <c r="C32" s="30">
        <v>2014</v>
      </c>
      <c r="D32" s="30">
        <v>2014</v>
      </c>
      <c r="E32" s="30">
        <v>2014</v>
      </c>
      <c r="F32" s="30">
        <v>2014</v>
      </c>
      <c r="G32" s="30">
        <v>2014</v>
      </c>
      <c r="H32" s="30">
        <v>2014</v>
      </c>
      <c r="I32" s="30">
        <v>2014</v>
      </c>
      <c r="J32" s="30">
        <v>2015</v>
      </c>
      <c r="K32" s="30">
        <v>2015</v>
      </c>
      <c r="L32" s="30">
        <v>2015</v>
      </c>
      <c r="M32" s="32">
        <v>2016</v>
      </c>
      <c r="N32" s="32">
        <v>2016</v>
      </c>
      <c r="O32" s="32">
        <v>2015</v>
      </c>
      <c r="P32" s="32">
        <v>2015</v>
      </c>
      <c r="Q32" s="32">
        <v>2014</v>
      </c>
      <c r="R32" s="32">
        <v>2010</v>
      </c>
      <c r="S32" s="32">
        <v>2016</v>
      </c>
      <c r="T32" s="32">
        <v>2013</v>
      </c>
      <c r="U32" s="32">
        <v>2014</v>
      </c>
      <c r="V32" s="32">
        <v>2014</v>
      </c>
      <c r="W32" s="32">
        <v>2015</v>
      </c>
      <c r="X32" s="32">
        <v>2014</v>
      </c>
      <c r="Y32" s="32">
        <v>2012</v>
      </c>
      <c r="Z32" s="32">
        <v>2014</v>
      </c>
      <c r="AA32" s="32">
        <v>2014</v>
      </c>
      <c r="AB32" s="32">
        <v>2014</v>
      </c>
      <c r="AC32" s="32">
        <v>2014</v>
      </c>
      <c r="AD32" s="32">
        <v>2015</v>
      </c>
      <c r="AE32" s="32">
        <v>2012</v>
      </c>
      <c r="AF32" s="32">
        <v>2014</v>
      </c>
      <c r="AG32" s="31">
        <v>2012</v>
      </c>
      <c r="AH32" s="32">
        <v>2014</v>
      </c>
      <c r="AI32" s="32">
        <v>2015</v>
      </c>
      <c r="AJ32" s="32">
        <v>2016</v>
      </c>
      <c r="AK32" s="33" t="s">
        <v>446</v>
      </c>
      <c r="AL32" s="33">
        <v>2015</v>
      </c>
      <c r="AM32" s="32">
        <v>2015</v>
      </c>
      <c r="AN32" s="32">
        <v>2014</v>
      </c>
      <c r="AO32" s="32">
        <v>2014</v>
      </c>
      <c r="AP32" s="32">
        <v>2014</v>
      </c>
      <c r="AQ32" s="32">
        <v>2014</v>
      </c>
      <c r="AR32" s="32">
        <v>2007</v>
      </c>
      <c r="AS32" s="32">
        <v>2014</v>
      </c>
      <c r="AT32" s="32">
        <v>2015</v>
      </c>
      <c r="AU32" s="32">
        <v>2012</v>
      </c>
      <c r="AV32" s="32">
        <v>2009</v>
      </c>
      <c r="AW32" s="32">
        <v>2014</v>
      </c>
      <c r="AX32" s="32">
        <v>2014</v>
      </c>
      <c r="AY32" s="32">
        <v>2014</v>
      </c>
      <c r="AZ32" s="32">
        <v>2015</v>
      </c>
      <c r="BA32" s="32">
        <v>2015</v>
      </c>
      <c r="BB32" s="32">
        <v>2015</v>
      </c>
      <c r="BC32" s="32">
        <v>2015</v>
      </c>
      <c r="BD32" s="32">
        <v>2014</v>
      </c>
      <c r="BE32" s="32">
        <v>2014</v>
      </c>
      <c r="BF32" s="20"/>
    </row>
    <row r="33" spans="1:58" x14ac:dyDescent="0.35">
      <c r="A33" s="26" t="s">
        <v>55</v>
      </c>
      <c r="B33" s="21" t="s">
        <v>54</v>
      </c>
      <c r="C33" s="30">
        <v>2014</v>
      </c>
      <c r="D33" s="30">
        <v>2014</v>
      </c>
      <c r="E33" s="30">
        <v>2014</v>
      </c>
      <c r="F33" s="30">
        <v>2014</v>
      </c>
      <c r="G33" s="30">
        <v>2014</v>
      </c>
      <c r="H33" s="30">
        <v>2014</v>
      </c>
      <c r="I33" s="30">
        <v>2014</v>
      </c>
      <c r="J33" s="30">
        <v>2015</v>
      </c>
      <c r="K33" s="30">
        <v>2015</v>
      </c>
      <c r="L33" s="30">
        <v>2015</v>
      </c>
      <c r="M33" s="32">
        <v>2016</v>
      </c>
      <c r="N33" s="32">
        <v>2016</v>
      </c>
      <c r="O33" s="32">
        <v>2015</v>
      </c>
      <c r="P33" s="32">
        <v>2015</v>
      </c>
      <c r="Q33" s="32">
        <v>2014</v>
      </c>
      <c r="R33" s="32">
        <v>2011</v>
      </c>
      <c r="S33" s="32">
        <v>2016</v>
      </c>
      <c r="T33" s="32">
        <v>2013</v>
      </c>
      <c r="U33" s="32">
        <v>2014</v>
      </c>
      <c r="V33" s="32">
        <v>2014</v>
      </c>
      <c r="W33" s="32">
        <v>2015</v>
      </c>
      <c r="X33" s="32">
        <v>2011</v>
      </c>
      <c r="Y33" s="32">
        <v>2009</v>
      </c>
      <c r="Z33" s="32">
        <v>2014</v>
      </c>
      <c r="AA33" s="32">
        <v>2014</v>
      </c>
      <c r="AB33" s="32">
        <v>2014</v>
      </c>
      <c r="AC33" s="32">
        <v>2014</v>
      </c>
      <c r="AD33" s="32">
        <v>2015</v>
      </c>
      <c r="AE33" s="32">
        <v>2012</v>
      </c>
      <c r="AF33" s="32">
        <v>2014</v>
      </c>
      <c r="AG33" s="31">
        <v>2007</v>
      </c>
      <c r="AH33" s="32">
        <v>2014</v>
      </c>
      <c r="AI33" s="32">
        <v>2015</v>
      </c>
      <c r="AJ33" s="32">
        <v>2016</v>
      </c>
      <c r="AK33" s="33">
        <v>2016</v>
      </c>
      <c r="AL33" s="33">
        <v>2016</v>
      </c>
      <c r="AM33" s="32">
        <v>2015</v>
      </c>
      <c r="AN33" s="32">
        <v>2014</v>
      </c>
      <c r="AO33" s="32">
        <v>2014</v>
      </c>
      <c r="AP33" s="32">
        <v>2014</v>
      </c>
      <c r="AQ33" s="32">
        <v>2014</v>
      </c>
      <c r="AR33" s="32">
        <v>2015</v>
      </c>
      <c r="AS33" s="32">
        <v>2014</v>
      </c>
      <c r="AT33" s="32">
        <v>2015</v>
      </c>
      <c r="AU33" s="32">
        <v>2012</v>
      </c>
      <c r="AV33" s="32">
        <v>2010</v>
      </c>
      <c r="AW33" s="32">
        <v>2014</v>
      </c>
      <c r="AX33" s="32">
        <v>2014</v>
      </c>
      <c r="AY33" s="32">
        <v>2014</v>
      </c>
      <c r="AZ33" s="32">
        <v>2015</v>
      </c>
      <c r="BA33" s="32">
        <v>2015</v>
      </c>
      <c r="BB33" s="32">
        <v>2015</v>
      </c>
      <c r="BC33" s="32">
        <v>2015</v>
      </c>
      <c r="BD33" s="32">
        <v>2014</v>
      </c>
      <c r="BE33" s="32">
        <v>2014</v>
      </c>
      <c r="BF33" s="20"/>
    </row>
    <row r="34" spans="1:58" x14ac:dyDescent="0.35">
      <c r="A34" s="26" t="s">
        <v>57</v>
      </c>
      <c r="B34" s="21" t="s">
        <v>56</v>
      </c>
      <c r="C34" s="30">
        <v>2014</v>
      </c>
      <c r="D34" s="30">
        <v>2014</v>
      </c>
      <c r="E34" s="30">
        <v>2014</v>
      </c>
      <c r="F34" s="30">
        <v>2014</v>
      </c>
      <c r="G34" s="30">
        <v>2014</v>
      </c>
      <c r="H34" s="30">
        <v>2014</v>
      </c>
      <c r="I34" s="30">
        <v>2014</v>
      </c>
      <c r="J34" s="30">
        <v>2015</v>
      </c>
      <c r="K34" s="30">
        <v>2015</v>
      </c>
      <c r="L34" s="30">
        <v>2015</v>
      </c>
      <c r="M34" s="32">
        <v>2016</v>
      </c>
      <c r="N34" s="32">
        <v>2016</v>
      </c>
      <c r="O34" s="32">
        <v>2015</v>
      </c>
      <c r="P34" s="32">
        <v>2015</v>
      </c>
      <c r="Q34" s="32">
        <v>2014</v>
      </c>
      <c r="R34" s="32" t="s">
        <v>446</v>
      </c>
      <c r="S34" s="32">
        <v>2016</v>
      </c>
      <c r="T34" s="32">
        <v>2013</v>
      </c>
      <c r="U34" s="32">
        <v>2014</v>
      </c>
      <c r="V34" s="32" t="s">
        <v>446</v>
      </c>
      <c r="W34" s="32">
        <v>2015</v>
      </c>
      <c r="X34" s="32" t="s">
        <v>446</v>
      </c>
      <c r="Y34" s="32">
        <v>2010</v>
      </c>
      <c r="Z34" s="32">
        <v>2014</v>
      </c>
      <c r="AA34" s="32">
        <v>2014</v>
      </c>
      <c r="AB34" s="32" t="s">
        <v>446</v>
      </c>
      <c r="AC34" s="32">
        <v>2014</v>
      </c>
      <c r="AD34" s="32">
        <v>2015</v>
      </c>
      <c r="AE34" s="32" t="s">
        <v>446</v>
      </c>
      <c r="AF34" s="32">
        <v>2014</v>
      </c>
      <c r="AG34" s="31">
        <v>2010</v>
      </c>
      <c r="AH34" s="32">
        <v>2014</v>
      </c>
      <c r="AI34" s="32">
        <v>2015</v>
      </c>
      <c r="AJ34" s="32">
        <v>2016</v>
      </c>
      <c r="AK34" s="33" t="s">
        <v>446</v>
      </c>
      <c r="AL34" s="33">
        <v>2015</v>
      </c>
      <c r="AM34" s="32">
        <v>2015</v>
      </c>
      <c r="AN34" s="32">
        <v>2014</v>
      </c>
      <c r="AO34" s="32">
        <v>2014</v>
      </c>
      <c r="AP34" s="32">
        <v>2014</v>
      </c>
      <c r="AQ34" s="32">
        <v>2014</v>
      </c>
      <c r="AR34" s="32">
        <v>2011</v>
      </c>
      <c r="AS34" s="32">
        <v>2014</v>
      </c>
      <c r="AT34" s="32">
        <v>2015</v>
      </c>
      <c r="AU34" s="32">
        <v>2012</v>
      </c>
      <c r="AV34" s="32" t="s">
        <v>446</v>
      </c>
      <c r="AW34" s="32">
        <v>2014</v>
      </c>
      <c r="AX34" s="32">
        <v>2014</v>
      </c>
      <c r="AY34" s="32">
        <v>2014</v>
      </c>
      <c r="AZ34" s="32">
        <v>2015</v>
      </c>
      <c r="BA34" s="32">
        <v>2015</v>
      </c>
      <c r="BB34" s="32">
        <v>2015</v>
      </c>
      <c r="BC34" s="32">
        <v>2015</v>
      </c>
      <c r="BD34" s="32">
        <v>2014</v>
      </c>
      <c r="BE34" s="32">
        <v>2014</v>
      </c>
      <c r="BF34" s="20"/>
    </row>
    <row r="35" spans="1:58" x14ac:dyDescent="0.35">
      <c r="A35" s="26" t="s">
        <v>60</v>
      </c>
      <c r="B35" s="21" t="s">
        <v>59</v>
      </c>
      <c r="C35" s="30">
        <v>2014</v>
      </c>
      <c r="D35" s="30">
        <v>2014</v>
      </c>
      <c r="E35" s="30">
        <v>2014</v>
      </c>
      <c r="F35" s="30">
        <v>2014</v>
      </c>
      <c r="G35" s="30">
        <v>2014</v>
      </c>
      <c r="H35" s="30">
        <v>2014</v>
      </c>
      <c r="I35" s="30">
        <v>2014</v>
      </c>
      <c r="J35" s="30">
        <v>2015</v>
      </c>
      <c r="K35" s="30">
        <v>2015</v>
      </c>
      <c r="L35" s="30">
        <v>2015</v>
      </c>
      <c r="M35" s="32">
        <v>2016</v>
      </c>
      <c r="N35" s="32">
        <v>2016</v>
      </c>
      <c r="O35" s="32">
        <v>2015</v>
      </c>
      <c r="P35" s="32">
        <v>2015</v>
      </c>
      <c r="Q35" s="32">
        <v>2014</v>
      </c>
      <c r="R35" s="32">
        <v>2010</v>
      </c>
      <c r="S35" s="32">
        <v>2016</v>
      </c>
      <c r="T35" s="32">
        <v>2013</v>
      </c>
      <c r="U35" s="32">
        <v>2014</v>
      </c>
      <c r="V35" s="32">
        <v>2014</v>
      </c>
      <c r="W35" s="32">
        <v>2015</v>
      </c>
      <c r="X35" s="32">
        <v>2010</v>
      </c>
      <c r="Y35" s="32">
        <v>2009</v>
      </c>
      <c r="Z35" s="32">
        <v>2014</v>
      </c>
      <c r="AA35" s="32">
        <v>2014</v>
      </c>
      <c r="AB35" s="32">
        <v>2014</v>
      </c>
      <c r="AC35" s="32">
        <v>2014</v>
      </c>
      <c r="AD35" s="32">
        <v>2015</v>
      </c>
      <c r="AE35" s="32">
        <v>2012</v>
      </c>
      <c r="AF35" s="32">
        <v>2014</v>
      </c>
      <c r="AG35" s="31">
        <v>2008</v>
      </c>
      <c r="AH35" s="32">
        <v>2014</v>
      </c>
      <c r="AI35" s="32">
        <v>2015</v>
      </c>
      <c r="AJ35" s="32">
        <v>2016</v>
      </c>
      <c r="AK35" s="33">
        <v>2016</v>
      </c>
      <c r="AL35" s="33">
        <v>2015</v>
      </c>
      <c r="AM35" s="32">
        <v>2015</v>
      </c>
      <c r="AN35" s="32">
        <v>2014</v>
      </c>
      <c r="AO35" s="32">
        <v>2014</v>
      </c>
      <c r="AP35" s="32" t="s">
        <v>446</v>
      </c>
      <c r="AQ35" s="32" t="s">
        <v>446</v>
      </c>
      <c r="AR35" s="32" t="s">
        <v>446</v>
      </c>
      <c r="AS35" s="32">
        <v>2014</v>
      </c>
      <c r="AT35" s="32">
        <v>2015</v>
      </c>
      <c r="AU35" s="32">
        <v>2012</v>
      </c>
      <c r="AV35" s="32">
        <v>2010</v>
      </c>
      <c r="AW35" s="32">
        <v>2014</v>
      </c>
      <c r="AX35" s="32">
        <v>2014</v>
      </c>
      <c r="AY35" s="32">
        <v>2014</v>
      </c>
      <c r="AZ35" s="32">
        <v>2015</v>
      </c>
      <c r="BA35" s="32">
        <v>2015</v>
      </c>
      <c r="BB35" s="32">
        <v>2015</v>
      </c>
      <c r="BC35" s="32">
        <v>2015</v>
      </c>
      <c r="BD35" s="32">
        <v>2014</v>
      </c>
      <c r="BE35" s="32">
        <v>2014</v>
      </c>
      <c r="BF35" s="20"/>
    </row>
    <row r="36" spans="1:58" x14ac:dyDescent="0.35">
      <c r="A36" s="26" t="s">
        <v>62</v>
      </c>
      <c r="B36" s="21" t="s">
        <v>61</v>
      </c>
      <c r="C36" s="30">
        <v>2014</v>
      </c>
      <c r="D36" s="30">
        <v>2014</v>
      </c>
      <c r="E36" s="30">
        <v>2014</v>
      </c>
      <c r="F36" s="30">
        <v>2014</v>
      </c>
      <c r="G36" s="30">
        <v>2014</v>
      </c>
      <c r="H36" s="30">
        <v>2014</v>
      </c>
      <c r="I36" s="30">
        <v>2014</v>
      </c>
      <c r="J36" s="30">
        <v>2015</v>
      </c>
      <c r="K36" s="30">
        <v>2015</v>
      </c>
      <c r="L36" s="30">
        <v>2015</v>
      </c>
      <c r="M36" s="32">
        <v>2016</v>
      </c>
      <c r="N36" s="32">
        <v>2016</v>
      </c>
      <c r="O36" s="32">
        <v>2015</v>
      </c>
      <c r="P36" s="32">
        <v>2015</v>
      </c>
      <c r="Q36" s="32">
        <v>2014</v>
      </c>
      <c r="R36" s="32">
        <v>2010</v>
      </c>
      <c r="S36" s="32">
        <v>2016</v>
      </c>
      <c r="T36" s="32">
        <v>2013</v>
      </c>
      <c r="U36" s="32">
        <v>2014</v>
      </c>
      <c r="V36" s="32">
        <v>2014</v>
      </c>
      <c r="W36" s="32">
        <v>2015</v>
      </c>
      <c r="X36" s="32">
        <v>2010</v>
      </c>
      <c r="Y36" s="32" t="s">
        <v>446</v>
      </c>
      <c r="Z36" s="32">
        <v>2014</v>
      </c>
      <c r="AA36" s="32">
        <v>2014</v>
      </c>
      <c r="AB36" s="32">
        <v>2014</v>
      </c>
      <c r="AC36" s="32">
        <v>2014</v>
      </c>
      <c r="AD36" s="32">
        <v>2015</v>
      </c>
      <c r="AE36" s="32">
        <v>2012</v>
      </c>
      <c r="AF36" s="32">
        <v>2014</v>
      </c>
      <c r="AG36" s="31">
        <v>2011</v>
      </c>
      <c r="AH36" s="32">
        <v>2014</v>
      </c>
      <c r="AI36" s="32">
        <v>2015</v>
      </c>
      <c r="AJ36" s="32">
        <v>2016</v>
      </c>
      <c r="AK36" s="33">
        <v>2015</v>
      </c>
      <c r="AL36" s="33">
        <v>2016</v>
      </c>
      <c r="AM36" s="32">
        <v>2015</v>
      </c>
      <c r="AN36" s="32">
        <v>2014</v>
      </c>
      <c r="AO36" s="32">
        <v>2014</v>
      </c>
      <c r="AP36" s="32" t="s">
        <v>446</v>
      </c>
      <c r="AQ36" s="32" t="s">
        <v>446</v>
      </c>
      <c r="AR36" s="32" t="s">
        <v>446</v>
      </c>
      <c r="AS36" s="32">
        <v>2014</v>
      </c>
      <c r="AT36" s="32">
        <v>2015</v>
      </c>
      <c r="AU36" s="32">
        <v>2012</v>
      </c>
      <c r="AV36" s="32">
        <v>2013</v>
      </c>
      <c r="AW36" s="32">
        <v>2014</v>
      </c>
      <c r="AX36" s="32">
        <v>2014</v>
      </c>
      <c r="AY36" s="32">
        <v>2014</v>
      </c>
      <c r="AZ36" s="32">
        <v>2015</v>
      </c>
      <c r="BA36" s="32">
        <v>2015</v>
      </c>
      <c r="BB36" s="32">
        <v>2015</v>
      </c>
      <c r="BC36" s="32">
        <v>2015</v>
      </c>
      <c r="BD36" s="32">
        <v>2014</v>
      </c>
      <c r="BE36" s="32">
        <v>2014</v>
      </c>
      <c r="BF36" s="20"/>
    </row>
    <row r="37" spans="1:58" x14ac:dyDescent="0.35">
      <c r="A37" s="26" t="s">
        <v>64</v>
      </c>
      <c r="B37" s="21" t="s">
        <v>63</v>
      </c>
      <c r="C37" s="30">
        <v>2014</v>
      </c>
      <c r="D37" s="30">
        <v>2014</v>
      </c>
      <c r="E37" s="30">
        <v>2014</v>
      </c>
      <c r="F37" s="30">
        <v>2014</v>
      </c>
      <c r="G37" s="30">
        <v>2014</v>
      </c>
      <c r="H37" s="30">
        <v>2014</v>
      </c>
      <c r="I37" s="30">
        <v>2014</v>
      </c>
      <c r="J37" s="30">
        <v>2015</v>
      </c>
      <c r="K37" s="30">
        <v>2015</v>
      </c>
      <c r="L37" s="30">
        <v>2015</v>
      </c>
      <c r="M37" s="32">
        <v>2016</v>
      </c>
      <c r="N37" s="32">
        <v>2016</v>
      </c>
      <c r="O37" s="32">
        <v>2015</v>
      </c>
      <c r="P37" s="32">
        <v>2015</v>
      </c>
      <c r="Q37" s="32">
        <v>2014</v>
      </c>
      <c r="R37" s="32" t="s">
        <v>446</v>
      </c>
      <c r="S37" s="32">
        <v>2016</v>
      </c>
      <c r="T37" s="32">
        <v>2013</v>
      </c>
      <c r="U37" s="32">
        <v>2014</v>
      </c>
      <c r="V37" s="32">
        <v>2014</v>
      </c>
      <c r="W37" s="32">
        <v>2015</v>
      </c>
      <c r="X37" s="32">
        <v>2014</v>
      </c>
      <c r="Y37" s="32">
        <v>2010</v>
      </c>
      <c r="Z37" s="32">
        <v>2014</v>
      </c>
      <c r="AA37" s="32">
        <v>2014</v>
      </c>
      <c r="AB37" s="32">
        <v>2014</v>
      </c>
      <c r="AC37" s="32">
        <v>2014</v>
      </c>
      <c r="AD37" s="32">
        <v>2015</v>
      </c>
      <c r="AE37" s="32" t="s">
        <v>446</v>
      </c>
      <c r="AF37" s="32">
        <v>2014</v>
      </c>
      <c r="AG37" s="31">
        <v>2013</v>
      </c>
      <c r="AH37" s="32">
        <v>2014</v>
      </c>
      <c r="AI37" s="32">
        <v>2015</v>
      </c>
      <c r="AJ37" s="32">
        <v>2016</v>
      </c>
      <c r="AK37" s="33" t="s">
        <v>446</v>
      </c>
      <c r="AL37" s="33">
        <v>2015</v>
      </c>
      <c r="AM37" s="32">
        <v>2015</v>
      </c>
      <c r="AN37" s="32">
        <v>2014</v>
      </c>
      <c r="AO37" s="32">
        <v>2014</v>
      </c>
      <c r="AP37" s="32">
        <v>2014</v>
      </c>
      <c r="AQ37" s="32">
        <v>2014</v>
      </c>
      <c r="AR37" s="32">
        <v>2011</v>
      </c>
      <c r="AS37" s="32">
        <v>2014</v>
      </c>
      <c r="AT37" s="32">
        <v>2015</v>
      </c>
      <c r="AU37" s="32">
        <v>2012</v>
      </c>
      <c r="AV37" s="32">
        <v>2011</v>
      </c>
      <c r="AW37" s="32">
        <v>2014</v>
      </c>
      <c r="AX37" s="32">
        <v>2014</v>
      </c>
      <c r="AY37" s="32">
        <v>2014</v>
      </c>
      <c r="AZ37" s="32">
        <v>2015</v>
      </c>
      <c r="BA37" s="32">
        <v>2015</v>
      </c>
      <c r="BB37" s="32">
        <v>2015</v>
      </c>
      <c r="BC37" s="32">
        <v>2015</v>
      </c>
      <c r="BD37" s="32">
        <v>2014</v>
      </c>
      <c r="BE37" s="32">
        <v>2014</v>
      </c>
      <c r="BF37" s="20"/>
    </row>
    <row r="38" spans="1:58" x14ac:dyDescent="0.35">
      <c r="A38" s="26" t="s">
        <v>368</v>
      </c>
      <c r="B38" s="21" t="s">
        <v>65</v>
      </c>
      <c r="C38" s="30">
        <v>2014</v>
      </c>
      <c r="D38" s="30">
        <v>2014</v>
      </c>
      <c r="E38" s="30">
        <v>2014</v>
      </c>
      <c r="F38" s="30">
        <v>2014</v>
      </c>
      <c r="G38" s="30">
        <v>2014</v>
      </c>
      <c r="H38" s="30">
        <v>2014</v>
      </c>
      <c r="I38" s="30">
        <v>2014</v>
      </c>
      <c r="J38" s="30">
        <v>2015</v>
      </c>
      <c r="K38" s="30">
        <v>2015</v>
      </c>
      <c r="L38" s="30">
        <v>2015</v>
      </c>
      <c r="M38" s="32">
        <v>2016</v>
      </c>
      <c r="N38" s="32">
        <v>2016</v>
      </c>
      <c r="O38" s="32">
        <v>2015</v>
      </c>
      <c r="P38" s="32">
        <v>2015</v>
      </c>
      <c r="Q38" s="32">
        <v>2014</v>
      </c>
      <c r="R38" s="32">
        <v>2012</v>
      </c>
      <c r="S38" s="32">
        <v>2016</v>
      </c>
      <c r="T38" s="32">
        <v>2013</v>
      </c>
      <c r="U38" s="32">
        <v>2014</v>
      </c>
      <c r="V38" s="32">
        <v>2014</v>
      </c>
      <c r="W38" s="32">
        <v>2015</v>
      </c>
      <c r="X38" s="32">
        <v>2010</v>
      </c>
      <c r="Y38" s="32">
        <v>2012</v>
      </c>
      <c r="Z38" s="32">
        <v>2014</v>
      </c>
      <c r="AA38" s="32">
        <v>2014</v>
      </c>
      <c r="AB38" s="32">
        <v>2011</v>
      </c>
      <c r="AC38" s="32">
        <v>2014</v>
      </c>
      <c r="AD38" s="32">
        <v>2015</v>
      </c>
      <c r="AE38" s="32">
        <v>2012</v>
      </c>
      <c r="AF38" s="32">
        <v>2014</v>
      </c>
      <c r="AG38" s="31">
        <v>2011</v>
      </c>
      <c r="AH38" s="32">
        <v>2014</v>
      </c>
      <c r="AI38" s="32">
        <v>2015</v>
      </c>
      <c r="AJ38" s="32">
        <v>2016</v>
      </c>
      <c r="AK38" s="33" t="s">
        <v>446</v>
      </c>
      <c r="AL38" s="33">
        <v>2015</v>
      </c>
      <c r="AM38" s="32">
        <v>2015</v>
      </c>
      <c r="AN38" s="32">
        <v>2014</v>
      </c>
      <c r="AO38" s="32">
        <v>2014</v>
      </c>
      <c r="AP38" s="32">
        <v>2014</v>
      </c>
      <c r="AQ38" s="32">
        <v>2014</v>
      </c>
      <c r="AR38" s="32">
        <v>2011</v>
      </c>
      <c r="AS38" s="32">
        <v>2014</v>
      </c>
      <c r="AT38" s="32">
        <v>2015</v>
      </c>
      <c r="AU38" s="32">
        <v>2012</v>
      </c>
      <c r="AV38" s="32">
        <v>2010</v>
      </c>
      <c r="AW38" s="32">
        <v>2014</v>
      </c>
      <c r="AX38" s="32">
        <v>2014</v>
      </c>
      <c r="AY38" s="32">
        <v>2014</v>
      </c>
      <c r="AZ38" s="32">
        <v>2015</v>
      </c>
      <c r="BA38" s="32">
        <v>2015</v>
      </c>
      <c r="BB38" s="32">
        <v>2015</v>
      </c>
      <c r="BC38" s="32">
        <v>2015</v>
      </c>
      <c r="BD38" s="32">
        <v>2014</v>
      </c>
      <c r="BE38" s="32">
        <v>2014</v>
      </c>
      <c r="BF38" s="20"/>
    </row>
    <row r="39" spans="1:58" x14ac:dyDescent="0.35">
      <c r="A39" s="26" t="s">
        <v>67</v>
      </c>
      <c r="B39" s="21" t="s">
        <v>66</v>
      </c>
      <c r="C39" s="30">
        <v>2014</v>
      </c>
      <c r="D39" s="30">
        <v>2014</v>
      </c>
      <c r="E39" s="30">
        <v>2014</v>
      </c>
      <c r="F39" s="30">
        <v>2014</v>
      </c>
      <c r="G39" s="30">
        <v>2014</v>
      </c>
      <c r="H39" s="30">
        <v>2014</v>
      </c>
      <c r="I39" s="30">
        <v>2014</v>
      </c>
      <c r="J39" s="30">
        <v>2015</v>
      </c>
      <c r="K39" s="30">
        <v>2015</v>
      </c>
      <c r="L39" s="30">
        <v>2015</v>
      </c>
      <c r="M39" s="32">
        <v>2016</v>
      </c>
      <c r="N39" s="32">
        <v>2016</v>
      </c>
      <c r="O39" s="32">
        <v>2015</v>
      </c>
      <c r="P39" s="32">
        <v>2015</v>
      </c>
      <c r="Q39" s="32">
        <v>2014</v>
      </c>
      <c r="R39" s="32">
        <v>2010</v>
      </c>
      <c r="S39" s="32">
        <v>2016</v>
      </c>
      <c r="T39" s="32">
        <v>2013</v>
      </c>
      <c r="U39" s="32">
        <v>2014</v>
      </c>
      <c r="V39" s="32">
        <v>2014</v>
      </c>
      <c r="W39" s="32">
        <v>2015</v>
      </c>
      <c r="X39" s="32">
        <v>2010</v>
      </c>
      <c r="Y39" s="32">
        <v>2010</v>
      </c>
      <c r="Z39" s="32">
        <v>2014</v>
      </c>
      <c r="AA39" s="32">
        <v>2014</v>
      </c>
      <c r="AB39" s="32">
        <v>2014</v>
      </c>
      <c r="AC39" s="32">
        <v>2014</v>
      </c>
      <c r="AD39" s="32">
        <v>2015</v>
      </c>
      <c r="AE39" s="32">
        <v>2012</v>
      </c>
      <c r="AF39" s="32">
        <v>2014</v>
      </c>
      <c r="AG39" s="31">
        <v>2013</v>
      </c>
      <c r="AH39" s="32">
        <v>2014</v>
      </c>
      <c r="AI39" s="32">
        <v>2015</v>
      </c>
      <c r="AJ39" s="32">
        <v>2016</v>
      </c>
      <c r="AK39" s="33">
        <v>2015</v>
      </c>
      <c r="AL39" s="33">
        <v>2015</v>
      </c>
      <c r="AM39" s="32">
        <v>2015</v>
      </c>
      <c r="AN39" s="32">
        <v>2014</v>
      </c>
      <c r="AO39" s="32">
        <v>2014</v>
      </c>
      <c r="AP39" s="32">
        <v>2014</v>
      </c>
      <c r="AQ39" s="32">
        <v>2014</v>
      </c>
      <c r="AR39" s="32">
        <v>2015</v>
      </c>
      <c r="AS39" s="32">
        <v>2014</v>
      </c>
      <c r="AT39" s="32">
        <v>2015</v>
      </c>
      <c r="AU39" s="32">
        <v>2012</v>
      </c>
      <c r="AV39" s="32">
        <v>2011</v>
      </c>
      <c r="AW39" s="32">
        <v>2014</v>
      </c>
      <c r="AX39" s="32">
        <v>2014</v>
      </c>
      <c r="AY39" s="32">
        <v>2014</v>
      </c>
      <c r="AZ39" s="32">
        <v>2015</v>
      </c>
      <c r="BA39" s="32">
        <v>2015</v>
      </c>
      <c r="BB39" s="32">
        <v>2015</v>
      </c>
      <c r="BC39" s="32">
        <v>2015</v>
      </c>
      <c r="BD39" s="32">
        <v>2014</v>
      </c>
      <c r="BE39" s="32">
        <v>2014</v>
      </c>
      <c r="BF39" s="20"/>
    </row>
    <row r="40" spans="1:58" x14ac:dyDescent="0.35">
      <c r="A40" s="26" t="s">
        <v>69</v>
      </c>
      <c r="B40" s="21" t="s">
        <v>68</v>
      </c>
      <c r="C40" s="30">
        <v>2014</v>
      </c>
      <c r="D40" s="30">
        <v>2014</v>
      </c>
      <c r="E40" s="30">
        <v>2014</v>
      </c>
      <c r="F40" s="30">
        <v>2014</v>
      </c>
      <c r="G40" s="30">
        <v>2014</v>
      </c>
      <c r="H40" s="30">
        <v>2014</v>
      </c>
      <c r="I40" s="30">
        <v>2014</v>
      </c>
      <c r="J40" s="30">
        <v>2015</v>
      </c>
      <c r="K40" s="30">
        <v>2015</v>
      </c>
      <c r="L40" s="30">
        <v>2015</v>
      </c>
      <c r="M40" s="32">
        <v>2016</v>
      </c>
      <c r="N40" s="32">
        <v>2016</v>
      </c>
      <c r="O40" s="32">
        <v>2015</v>
      </c>
      <c r="P40" s="32">
        <v>2015</v>
      </c>
      <c r="Q40" s="32">
        <v>2014</v>
      </c>
      <c r="R40" s="32">
        <v>2012</v>
      </c>
      <c r="S40" s="32">
        <v>2016</v>
      </c>
      <c r="T40" s="32">
        <v>2013</v>
      </c>
      <c r="U40" s="32">
        <v>2014</v>
      </c>
      <c r="V40" s="32">
        <v>2014</v>
      </c>
      <c r="W40" s="32">
        <v>2015</v>
      </c>
      <c r="X40" s="32">
        <v>2012</v>
      </c>
      <c r="Y40" s="32" t="s">
        <v>446</v>
      </c>
      <c r="Z40" s="32">
        <v>2014</v>
      </c>
      <c r="AA40" s="32">
        <v>2014</v>
      </c>
      <c r="AB40" s="32" t="s">
        <v>446</v>
      </c>
      <c r="AC40" s="32">
        <v>2014</v>
      </c>
      <c r="AD40" s="32">
        <v>2015</v>
      </c>
      <c r="AE40" s="32">
        <v>2012</v>
      </c>
      <c r="AF40" s="32" t="s">
        <v>446</v>
      </c>
      <c r="AG40" s="31">
        <v>2004</v>
      </c>
      <c r="AH40" s="32">
        <v>2014</v>
      </c>
      <c r="AI40" s="32">
        <v>2015</v>
      </c>
      <c r="AJ40" s="32">
        <v>2016</v>
      </c>
      <c r="AK40" s="33" t="s">
        <v>446</v>
      </c>
      <c r="AL40" s="33">
        <v>2015</v>
      </c>
      <c r="AM40" s="32">
        <v>2015</v>
      </c>
      <c r="AN40" s="32">
        <v>2014</v>
      </c>
      <c r="AO40" s="32">
        <v>2014</v>
      </c>
      <c r="AP40" s="32" t="s">
        <v>446</v>
      </c>
      <c r="AQ40" s="32" t="s">
        <v>446</v>
      </c>
      <c r="AR40" s="32">
        <v>2009</v>
      </c>
      <c r="AS40" s="32">
        <v>2014</v>
      </c>
      <c r="AT40" s="32">
        <v>2015</v>
      </c>
      <c r="AU40" s="32">
        <v>2012</v>
      </c>
      <c r="AV40" s="32">
        <v>2013</v>
      </c>
      <c r="AW40" s="32">
        <v>2014</v>
      </c>
      <c r="AX40" s="32">
        <v>2014</v>
      </c>
      <c r="AY40" s="32">
        <v>2014</v>
      </c>
      <c r="AZ40" s="32">
        <v>2015</v>
      </c>
      <c r="BA40" s="32">
        <v>2015</v>
      </c>
      <c r="BB40" s="32">
        <v>2014</v>
      </c>
      <c r="BC40" s="32">
        <v>2015</v>
      </c>
      <c r="BD40" s="32">
        <v>2014</v>
      </c>
      <c r="BE40" s="32">
        <v>2014</v>
      </c>
      <c r="BF40" s="20"/>
    </row>
    <row r="41" spans="1:58" x14ac:dyDescent="0.35">
      <c r="A41" s="26" t="s">
        <v>366</v>
      </c>
      <c r="B41" s="21" t="s">
        <v>71</v>
      </c>
      <c r="C41" s="30">
        <v>2014</v>
      </c>
      <c r="D41" s="30">
        <v>2014</v>
      </c>
      <c r="E41" s="30">
        <v>2014</v>
      </c>
      <c r="F41" s="30">
        <v>2014</v>
      </c>
      <c r="G41" s="30">
        <v>2014</v>
      </c>
      <c r="H41" s="30">
        <v>2014</v>
      </c>
      <c r="I41" s="30">
        <v>2014</v>
      </c>
      <c r="J41" s="30">
        <v>2015</v>
      </c>
      <c r="K41" s="30">
        <v>2015</v>
      </c>
      <c r="L41" s="30">
        <v>2015</v>
      </c>
      <c r="M41" s="32">
        <v>2016</v>
      </c>
      <c r="N41" s="32">
        <v>2016</v>
      </c>
      <c r="O41" s="32">
        <v>2015</v>
      </c>
      <c r="P41" s="32">
        <v>2015</v>
      </c>
      <c r="Q41" s="32">
        <v>2014</v>
      </c>
      <c r="R41" s="32">
        <v>2012</v>
      </c>
      <c r="S41" s="32">
        <v>2016</v>
      </c>
      <c r="T41" s="32">
        <v>2013</v>
      </c>
      <c r="U41" s="32">
        <v>2014</v>
      </c>
      <c r="V41" s="32">
        <v>2014</v>
      </c>
      <c r="W41" s="32">
        <v>2015</v>
      </c>
      <c r="X41" s="32">
        <v>2011</v>
      </c>
      <c r="Y41" s="32">
        <v>2010</v>
      </c>
      <c r="Z41" s="32">
        <v>2014</v>
      </c>
      <c r="AA41" s="32">
        <v>2014</v>
      </c>
      <c r="AB41" s="32">
        <v>2014</v>
      </c>
      <c r="AC41" s="32">
        <v>2014</v>
      </c>
      <c r="AD41" s="32">
        <v>2015</v>
      </c>
      <c r="AE41" s="32">
        <v>2012</v>
      </c>
      <c r="AF41" s="32">
        <v>2014</v>
      </c>
      <c r="AG41" s="31">
        <v>2011</v>
      </c>
      <c r="AH41" s="32">
        <v>2014</v>
      </c>
      <c r="AI41" s="32">
        <v>2015</v>
      </c>
      <c r="AJ41" s="32">
        <v>2016</v>
      </c>
      <c r="AK41" s="33">
        <v>2015</v>
      </c>
      <c r="AL41" s="33">
        <v>2016</v>
      </c>
      <c r="AM41" s="32">
        <v>2015</v>
      </c>
      <c r="AN41" s="32">
        <v>2014</v>
      </c>
      <c r="AO41" s="32">
        <v>2014</v>
      </c>
      <c r="AP41" s="32">
        <v>2014</v>
      </c>
      <c r="AQ41" s="32">
        <v>2014</v>
      </c>
      <c r="AR41" s="32" t="s">
        <v>446</v>
      </c>
      <c r="AS41" s="32">
        <v>2014</v>
      </c>
      <c r="AT41" s="32">
        <v>2015</v>
      </c>
      <c r="AU41" s="32">
        <v>2012</v>
      </c>
      <c r="AV41" s="32">
        <v>2011</v>
      </c>
      <c r="AW41" s="32">
        <v>2014</v>
      </c>
      <c r="AX41" s="32">
        <v>2014</v>
      </c>
      <c r="AY41" s="32">
        <v>2014</v>
      </c>
      <c r="AZ41" s="32">
        <v>2015</v>
      </c>
      <c r="BA41" s="32">
        <v>2015</v>
      </c>
      <c r="BB41" s="32">
        <v>2015</v>
      </c>
      <c r="BC41" s="32">
        <v>2015</v>
      </c>
      <c r="BD41" s="32">
        <v>2014</v>
      </c>
      <c r="BE41" s="32">
        <v>2014</v>
      </c>
      <c r="BF41" s="20"/>
    </row>
    <row r="42" spans="1:58" x14ac:dyDescent="0.35">
      <c r="A42" s="26" t="s">
        <v>421</v>
      </c>
      <c r="B42" s="21" t="s">
        <v>70</v>
      </c>
      <c r="C42" s="30">
        <v>2014</v>
      </c>
      <c r="D42" s="30">
        <v>2014</v>
      </c>
      <c r="E42" s="30">
        <v>2014</v>
      </c>
      <c r="F42" s="30">
        <v>2014</v>
      </c>
      <c r="G42" s="30">
        <v>2014</v>
      </c>
      <c r="H42" s="30">
        <v>2014</v>
      </c>
      <c r="I42" s="30">
        <v>2014</v>
      </c>
      <c r="J42" s="30">
        <v>2015</v>
      </c>
      <c r="K42" s="30">
        <v>2015</v>
      </c>
      <c r="L42" s="30">
        <v>2015</v>
      </c>
      <c r="M42" s="32">
        <v>2016</v>
      </c>
      <c r="N42" s="32">
        <v>2016</v>
      </c>
      <c r="O42" s="32">
        <v>2015</v>
      </c>
      <c r="P42" s="32">
        <v>2015</v>
      </c>
      <c r="Q42" s="32">
        <v>2014</v>
      </c>
      <c r="R42" s="32">
        <v>2014</v>
      </c>
      <c r="S42" s="32">
        <v>2016</v>
      </c>
      <c r="T42" s="32">
        <v>2013</v>
      </c>
      <c r="U42" s="32">
        <v>2014</v>
      </c>
      <c r="V42" s="32">
        <v>2014</v>
      </c>
      <c r="W42" s="32">
        <v>2015</v>
      </c>
      <c r="X42" s="32">
        <v>2013</v>
      </c>
      <c r="Y42" s="32" t="s">
        <v>446</v>
      </c>
      <c r="Z42" s="32">
        <v>2014</v>
      </c>
      <c r="AA42" s="32">
        <v>2014</v>
      </c>
      <c r="AB42" s="32">
        <v>2014</v>
      </c>
      <c r="AC42" s="32">
        <v>2014</v>
      </c>
      <c r="AD42" s="32">
        <v>2015</v>
      </c>
      <c r="AE42" s="32">
        <v>2012</v>
      </c>
      <c r="AF42" s="32">
        <v>2014</v>
      </c>
      <c r="AG42" s="31">
        <v>2012</v>
      </c>
      <c r="AH42" s="32">
        <v>2014</v>
      </c>
      <c r="AI42" s="32">
        <v>2015</v>
      </c>
      <c r="AJ42" s="32">
        <v>2016</v>
      </c>
      <c r="AK42" s="33">
        <v>2015</v>
      </c>
      <c r="AL42" s="33">
        <v>2016</v>
      </c>
      <c r="AM42" s="32">
        <v>2015</v>
      </c>
      <c r="AN42" s="32">
        <v>2014</v>
      </c>
      <c r="AO42" s="32">
        <v>2014</v>
      </c>
      <c r="AP42" s="32" t="s">
        <v>446</v>
      </c>
      <c r="AQ42" s="32" t="s">
        <v>446</v>
      </c>
      <c r="AR42" s="32">
        <v>2015</v>
      </c>
      <c r="AS42" s="32">
        <v>2014</v>
      </c>
      <c r="AT42" s="32">
        <v>2015</v>
      </c>
      <c r="AU42" s="32">
        <v>2012</v>
      </c>
      <c r="AV42" s="32">
        <v>2012</v>
      </c>
      <c r="AW42" s="32">
        <v>2014</v>
      </c>
      <c r="AX42" s="32">
        <v>2014</v>
      </c>
      <c r="AY42" s="32">
        <v>2014</v>
      </c>
      <c r="AZ42" s="32">
        <v>2015</v>
      </c>
      <c r="BA42" s="32">
        <v>2015</v>
      </c>
      <c r="BB42" s="32">
        <v>2015</v>
      </c>
      <c r="BC42" s="32">
        <v>2015</v>
      </c>
      <c r="BD42" s="32">
        <v>2014</v>
      </c>
      <c r="BE42" s="32">
        <v>2014</v>
      </c>
      <c r="BF42" s="20"/>
    </row>
    <row r="43" spans="1:58" x14ac:dyDescent="0.35">
      <c r="A43" s="26" t="s">
        <v>73</v>
      </c>
      <c r="B43" s="21" t="s">
        <v>72</v>
      </c>
      <c r="C43" s="30">
        <v>2014</v>
      </c>
      <c r="D43" s="30">
        <v>2014</v>
      </c>
      <c r="E43" s="30">
        <v>2014</v>
      </c>
      <c r="F43" s="30">
        <v>2014</v>
      </c>
      <c r="G43" s="30">
        <v>2014</v>
      </c>
      <c r="H43" s="30">
        <v>2014</v>
      </c>
      <c r="I43" s="30">
        <v>2014</v>
      </c>
      <c r="J43" s="30">
        <v>2015</v>
      </c>
      <c r="K43" s="30">
        <v>2015</v>
      </c>
      <c r="L43" s="30">
        <v>2015</v>
      </c>
      <c r="M43" s="32">
        <v>2016</v>
      </c>
      <c r="N43" s="32">
        <v>2016</v>
      </c>
      <c r="O43" s="32">
        <v>2015</v>
      </c>
      <c r="P43" s="32">
        <v>2015</v>
      </c>
      <c r="Q43" s="32">
        <v>2014</v>
      </c>
      <c r="R43" s="32" t="s">
        <v>446</v>
      </c>
      <c r="S43" s="32">
        <v>2016</v>
      </c>
      <c r="T43" s="32">
        <v>2013</v>
      </c>
      <c r="U43" s="32">
        <v>2014</v>
      </c>
      <c r="V43" s="32">
        <v>2014</v>
      </c>
      <c r="W43" s="32">
        <v>2015</v>
      </c>
      <c r="X43" s="32">
        <v>2008</v>
      </c>
      <c r="Y43" s="32">
        <v>2013</v>
      </c>
      <c r="Z43" s="32">
        <v>2014</v>
      </c>
      <c r="AA43" s="32">
        <v>2014</v>
      </c>
      <c r="AB43" s="32">
        <v>2014</v>
      </c>
      <c r="AC43" s="32">
        <v>2014</v>
      </c>
      <c r="AD43" s="32">
        <v>2015</v>
      </c>
      <c r="AE43" s="32">
        <v>2012</v>
      </c>
      <c r="AF43" s="32">
        <v>2014</v>
      </c>
      <c r="AG43" s="31">
        <v>2013</v>
      </c>
      <c r="AH43" s="32">
        <v>2014</v>
      </c>
      <c r="AI43" s="32">
        <v>2015</v>
      </c>
      <c r="AJ43" s="32">
        <v>2016</v>
      </c>
      <c r="AK43" s="33" t="s">
        <v>446</v>
      </c>
      <c r="AL43" s="33">
        <v>2015</v>
      </c>
      <c r="AM43" s="32">
        <v>2015</v>
      </c>
      <c r="AN43" s="32">
        <v>2014</v>
      </c>
      <c r="AO43" s="32">
        <v>2014</v>
      </c>
      <c r="AP43" s="32">
        <v>2014</v>
      </c>
      <c r="AQ43" s="32">
        <v>2014</v>
      </c>
      <c r="AR43" s="32">
        <v>2011</v>
      </c>
      <c r="AS43" s="32">
        <v>2014</v>
      </c>
      <c r="AT43" s="32">
        <v>2015</v>
      </c>
      <c r="AU43" s="32">
        <v>2012</v>
      </c>
      <c r="AV43" s="32">
        <v>2011</v>
      </c>
      <c r="AW43" s="32">
        <v>2014</v>
      </c>
      <c r="AX43" s="32">
        <v>2014</v>
      </c>
      <c r="AY43" s="32">
        <v>2014</v>
      </c>
      <c r="AZ43" s="32">
        <v>2015</v>
      </c>
      <c r="BA43" s="32">
        <v>2015</v>
      </c>
      <c r="BB43" s="32">
        <v>2015</v>
      </c>
      <c r="BC43" s="32">
        <v>2015</v>
      </c>
      <c r="BD43" s="32">
        <v>2014</v>
      </c>
      <c r="BE43" s="32">
        <v>2014</v>
      </c>
      <c r="BF43" s="20"/>
    </row>
    <row r="44" spans="1:58" x14ac:dyDescent="0.35">
      <c r="A44" s="26" t="s">
        <v>363</v>
      </c>
      <c r="B44" s="21" t="s">
        <v>74</v>
      </c>
      <c r="C44" s="30">
        <v>2014</v>
      </c>
      <c r="D44" s="30">
        <v>2014</v>
      </c>
      <c r="E44" s="30">
        <v>2014</v>
      </c>
      <c r="F44" s="30">
        <v>2014</v>
      </c>
      <c r="G44" s="30">
        <v>2014</v>
      </c>
      <c r="H44" s="30">
        <v>2014</v>
      </c>
      <c r="I44" s="30">
        <v>2014</v>
      </c>
      <c r="J44" s="30">
        <v>2015</v>
      </c>
      <c r="K44" s="30">
        <v>2015</v>
      </c>
      <c r="L44" s="30">
        <v>2015</v>
      </c>
      <c r="M44" s="32">
        <v>2016</v>
      </c>
      <c r="N44" s="32">
        <v>2016</v>
      </c>
      <c r="O44" s="32">
        <v>2015</v>
      </c>
      <c r="P44" s="32">
        <v>2015</v>
      </c>
      <c r="Q44" s="32">
        <v>2014</v>
      </c>
      <c r="R44" s="32">
        <v>2012</v>
      </c>
      <c r="S44" s="32">
        <v>2016</v>
      </c>
      <c r="T44" s="32">
        <v>2013</v>
      </c>
      <c r="U44" s="32">
        <v>2014</v>
      </c>
      <c r="V44" s="32">
        <v>2014</v>
      </c>
      <c r="W44" s="32">
        <v>2015</v>
      </c>
      <c r="X44" s="32">
        <v>2012</v>
      </c>
      <c r="Y44" s="32">
        <v>2010</v>
      </c>
      <c r="Z44" s="32">
        <v>2014</v>
      </c>
      <c r="AA44" s="32">
        <v>2014</v>
      </c>
      <c r="AB44" s="32">
        <v>2014</v>
      </c>
      <c r="AC44" s="32">
        <v>2014</v>
      </c>
      <c r="AD44" s="32">
        <v>2015</v>
      </c>
      <c r="AE44" s="32">
        <v>2012</v>
      </c>
      <c r="AF44" s="32">
        <v>2014</v>
      </c>
      <c r="AG44" s="31">
        <v>2008</v>
      </c>
      <c r="AH44" s="32">
        <v>2014</v>
      </c>
      <c r="AI44" s="32">
        <v>2015</v>
      </c>
      <c r="AJ44" s="32">
        <v>2016</v>
      </c>
      <c r="AK44" s="33">
        <v>2015</v>
      </c>
      <c r="AL44" s="33">
        <v>2015</v>
      </c>
      <c r="AM44" s="32">
        <v>2015</v>
      </c>
      <c r="AN44" s="32">
        <v>2014</v>
      </c>
      <c r="AO44" s="32">
        <v>2014</v>
      </c>
      <c r="AP44" s="32">
        <v>2014</v>
      </c>
      <c r="AQ44" s="32">
        <v>2014</v>
      </c>
      <c r="AR44" s="32">
        <v>2015</v>
      </c>
      <c r="AS44" s="32">
        <v>2014</v>
      </c>
      <c r="AT44" s="32">
        <v>2015</v>
      </c>
      <c r="AU44" s="32">
        <v>2012</v>
      </c>
      <c r="AV44" s="32">
        <v>2012</v>
      </c>
      <c r="AW44" s="32">
        <v>2014</v>
      </c>
      <c r="AX44" s="32">
        <v>2014</v>
      </c>
      <c r="AY44" s="32">
        <v>2014</v>
      </c>
      <c r="AZ44" s="32">
        <v>2015</v>
      </c>
      <c r="BA44" s="32">
        <v>2015</v>
      </c>
      <c r="BB44" s="32">
        <v>2015</v>
      </c>
      <c r="BC44" s="32">
        <v>2015</v>
      </c>
      <c r="BD44" s="32">
        <v>2014</v>
      </c>
      <c r="BE44" s="32">
        <v>2014</v>
      </c>
      <c r="BF44" s="20"/>
    </row>
    <row r="45" spans="1:58" x14ac:dyDescent="0.35">
      <c r="A45" s="26" t="s">
        <v>76</v>
      </c>
      <c r="B45" s="21" t="s">
        <v>75</v>
      </c>
      <c r="C45" s="30">
        <v>2014</v>
      </c>
      <c r="D45" s="30">
        <v>2014</v>
      </c>
      <c r="E45" s="30">
        <v>2014</v>
      </c>
      <c r="F45" s="30">
        <v>2014</v>
      </c>
      <c r="G45" s="30">
        <v>2014</v>
      </c>
      <c r="H45" s="30">
        <v>2014</v>
      </c>
      <c r="I45" s="30">
        <v>2014</v>
      </c>
      <c r="J45" s="30">
        <v>2015</v>
      </c>
      <c r="K45" s="30">
        <v>2015</v>
      </c>
      <c r="L45" s="30">
        <v>2015</v>
      </c>
      <c r="M45" s="32">
        <v>2016</v>
      </c>
      <c r="N45" s="32">
        <v>2016</v>
      </c>
      <c r="O45" s="32">
        <v>2015</v>
      </c>
      <c r="P45" s="32">
        <v>2015</v>
      </c>
      <c r="Q45" s="32">
        <v>2014</v>
      </c>
      <c r="R45" s="32" t="s">
        <v>446</v>
      </c>
      <c r="S45" s="32">
        <v>2016</v>
      </c>
      <c r="T45" s="32">
        <v>2013</v>
      </c>
      <c r="U45" s="32">
        <v>2014</v>
      </c>
      <c r="V45" s="32" t="s">
        <v>446</v>
      </c>
      <c r="W45" s="32">
        <v>2015</v>
      </c>
      <c r="X45" s="32" t="s">
        <v>446</v>
      </c>
      <c r="Y45" s="32">
        <v>2012</v>
      </c>
      <c r="Z45" s="32">
        <v>2014</v>
      </c>
      <c r="AA45" s="32">
        <v>2014</v>
      </c>
      <c r="AB45" s="32" t="s">
        <v>446</v>
      </c>
      <c r="AC45" s="32">
        <v>2014</v>
      </c>
      <c r="AD45" s="32">
        <v>2015</v>
      </c>
      <c r="AE45" s="32" t="s">
        <v>446</v>
      </c>
      <c r="AF45" s="32">
        <v>2014</v>
      </c>
      <c r="AG45" s="31">
        <v>2011</v>
      </c>
      <c r="AH45" s="32">
        <v>2014</v>
      </c>
      <c r="AI45" s="32">
        <v>2015</v>
      </c>
      <c r="AJ45" s="32">
        <v>2016</v>
      </c>
      <c r="AK45" s="33" t="s">
        <v>446</v>
      </c>
      <c r="AL45" s="33">
        <v>2015</v>
      </c>
      <c r="AM45" s="32">
        <v>2015</v>
      </c>
      <c r="AN45" s="32">
        <v>2014</v>
      </c>
      <c r="AO45" s="32">
        <v>2014</v>
      </c>
      <c r="AP45" s="32">
        <v>2014</v>
      </c>
      <c r="AQ45" s="32">
        <v>2014</v>
      </c>
      <c r="AR45" s="32">
        <v>2015</v>
      </c>
      <c r="AS45" s="32">
        <v>2014</v>
      </c>
      <c r="AT45" s="32">
        <v>2015</v>
      </c>
      <c r="AU45" s="32">
        <v>2012</v>
      </c>
      <c r="AV45" s="32">
        <v>2011</v>
      </c>
      <c r="AW45" s="32">
        <v>2014</v>
      </c>
      <c r="AX45" s="32">
        <v>2014</v>
      </c>
      <c r="AY45" s="32">
        <v>2014</v>
      </c>
      <c r="AZ45" s="32">
        <v>2015</v>
      </c>
      <c r="BA45" s="32">
        <v>2015</v>
      </c>
      <c r="BB45" s="32">
        <v>2015</v>
      </c>
      <c r="BC45" s="32">
        <v>2015</v>
      </c>
      <c r="BD45" s="32">
        <v>2014</v>
      </c>
      <c r="BE45" s="32">
        <v>2014</v>
      </c>
      <c r="BF45" s="20"/>
    </row>
    <row r="46" spans="1:58" x14ac:dyDescent="0.35">
      <c r="A46" s="26" t="s">
        <v>78</v>
      </c>
      <c r="B46" s="21" t="s">
        <v>77</v>
      </c>
      <c r="C46" s="30">
        <v>2014</v>
      </c>
      <c r="D46" s="30">
        <v>2014</v>
      </c>
      <c r="E46" s="30">
        <v>2014</v>
      </c>
      <c r="F46" s="30">
        <v>2014</v>
      </c>
      <c r="G46" s="30">
        <v>2014</v>
      </c>
      <c r="H46" s="30">
        <v>2014</v>
      </c>
      <c r="I46" s="30">
        <v>2014</v>
      </c>
      <c r="J46" s="30">
        <v>2015</v>
      </c>
      <c r="K46" s="30">
        <v>2015</v>
      </c>
      <c r="L46" s="30">
        <v>2015</v>
      </c>
      <c r="M46" s="32">
        <v>2016</v>
      </c>
      <c r="N46" s="32">
        <v>2016</v>
      </c>
      <c r="O46" s="32">
        <v>2015</v>
      </c>
      <c r="P46" s="32">
        <v>2015</v>
      </c>
      <c r="Q46" s="32">
        <v>2014</v>
      </c>
      <c r="R46" s="32" t="s">
        <v>446</v>
      </c>
      <c r="S46" s="32">
        <v>2016</v>
      </c>
      <c r="T46" s="32">
        <v>2013</v>
      </c>
      <c r="U46" s="32">
        <v>2014</v>
      </c>
      <c r="V46" s="32" t="s">
        <v>446</v>
      </c>
      <c r="W46" s="32">
        <v>2015</v>
      </c>
      <c r="X46" s="32" t="s">
        <v>446</v>
      </c>
      <c r="Y46" s="32">
        <v>2010</v>
      </c>
      <c r="Z46" s="32">
        <v>2014</v>
      </c>
      <c r="AA46" s="32">
        <v>2014</v>
      </c>
      <c r="AB46" s="32">
        <v>2014</v>
      </c>
      <c r="AC46" s="32">
        <v>2014</v>
      </c>
      <c r="AD46" s="32">
        <v>2015</v>
      </c>
      <c r="AE46" s="32" t="s">
        <v>446</v>
      </c>
      <c r="AF46" s="32">
        <v>2014</v>
      </c>
      <c r="AG46" s="31" t="s">
        <v>446</v>
      </c>
      <c r="AH46" s="32">
        <v>2014</v>
      </c>
      <c r="AI46" s="32">
        <v>2015</v>
      </c>
      <c r="AJ46" s="32">
        <v>2016</v>
      </c>
      <c r="AK46" s="33" t="s">
        <v>446</v>
      </c>
      <c r="AL46" s="33">
        <v>2015</v>
      </c>
      <c r="AM46" s="32">
        <v>2015</v>
      </c>
      <c r="AN46" s="32">
        <v>2014</v>
      </c>
      <c r="AO46" s="32">
        <v>2014</v>
      </c>
      <c r="AP46" s="32" t="s">
        <v>446</v>
      </c>
      <c r="AQ46" s="32" t="s">
        <v>446</v>
      </c>
      <c r="AR46" s="32">
        <v>2011</v>
      </c>
      <c r="AS46" s="32">
        <v>2014</v>
      </c>
      <c r="AT46" s="32">
        <v>2015</v>
      </c>
      <c r="AU46" s="32">
        <v>2012</v>
      </c>
      <c r="AV46" s="32">
        <v>2012</v>
      </c>
      <c r="AW46" s="32">
        <v>2014</v>
      </c>
      <c r="AX46" s="32">
        <v>2014</v>
      </c>
      <c r="AY46" s="32">
        <v>2014</v>
      </c>
      <c r="AZ46" s="32">
        <v>2015</v>
      </c>
      <c r="BA46" s="32">
        <v>2015</v>
      </c>
      <c r="BB46" s="32">
        <v>2013</v>
      </c>
      <c r="BC46" s="32">
        <v>2015</v>
      </c>
      <c r="BD46" s="32">
        <v>2014</v>
      </c>
      <c r="BE46" s="32">
        <v>2014</v>
      </c>
      <c r="BF46" s="20"/>
    </row>
    <row r="47" spans="1:58" x14ac:dyDescent="0.35">
      <c r="A47" s="26" t="s">
        <v>80</v>
      </c>
      <c r="B47" s="21" t="s">
        <v>79</v>
      </c>
      <c r="C47" s="30">
        <v>2014</v>
      </c>
      <c r="D47" s="30">
        <v>2014</v>
      </c>
      <c r="E47" s="30">
        <v>2014</v>
      </c>
      <c r="F47" s="30">
        <v>2014</v>
      </c>
      <c r="G47" s="30">
        <v>2014</v>
      </c>
      <c r="H47" s="30">
        <v>2014</v>
      </c>
      <c r="I47" s="30">
        <v>2014</v>
      </c>
      <c r="J47" s="30">
        <v>2015</v>
      </c>
      <c r="K47" s="30">
        <v>2015</v>
      </c>
      <c r="L47" s="30">
        <v>2015</v>
      </c>
      <c r="M47" s="32">
        <v>2016</v>
      </c>
      <c r="N47" s="32">
        <v>2016</v>
      </c>
      <c r="O47" s="32">
        <v>2015</v>
      </c>
      <c r="P47" s="32">
        <v>2015</v>
      </c>
      <c r="Q47" s="32">
        <v>2014</v>
      </c>
      <c r="R47" s="32" t="s">
        <v>446</v>
      </c>
      <c r="S47" s="32">
        <v>2016</v>
      </c>
      <c r="T47" s="32">
        <v>2013</v>
      </c>
      <c r="U47" s="32">
        <v>2014</v>
      </c>
      <c r="V47" s="32" t="s">
        <v>446</v>
      </c>
      <c r="W47" s="32">
        <v>2015</v>
      </c>
      <c r="X47" s="32" t="s">
        <v>446</v>
      </c>
      <c r="Y47" s="32">
        <v>2012</v>
      </c>
      <c r="Z47" s="32">
        <v>2014</v>
      </c>
      <c r="AA47" s="32">
        <v>2014</v>
      </c>
      <c r="AB47" s="32">
        <v>2013</v>
      </c>
      <c r="AC47" s="32">
        <v>2014</v>
      </c>
      <c r="AD47" s="32">
        <v>2015</v>
      </c>
      <c r="AE47" s="32" t="s">
        <v>446</v>
      </c>
      <c r="AF47" s="32">
        <v>2014</v>
      </c>
      <c r="AG47" s="31">
        <v>2012</v>
      </c>
      <c r="AH47" s="32">
        <v>2014</v>
      </c>
      <c r="AI47" s="32">
        <v>2015</v>
      </c>
      <c r="AJ47" s="32">
        <v>2016</v>
      </c>
      <c r="AK47" s="33">
        <v>2015</v>
      </c>
      <c r="AL47" s="33">
        <v>2015</v>
      </c>
      <c r="AM47" s="32">
        <v>2015</v>
      </c>
      <c r="AN47" s="32">
        <v>2014</v>
      </c>
      <c r="AO47" s="32">
        <v>2014</v>
      </c>
      <c r="AP47" s="32">
        <v>2014</v>
      </c>
      <c r="AQ47" s="32">
        <v>2014</v>
      </c>
      <c r="AR47" s="32" t="s">
        <v>446</v>
      </c>
      <c r="AS47" s="32">
        <v>2014</v>
      </c>
      <c r="AT47" s="32">
        <v>2015</v>
      </c>
      <c r="AU47" s="32">
        <v>2012</v>
      </c>
      <c r="AV47" s="32">
        <v>2011</v>
      </c>
      <c r="AW47" s="32">
        <v>2014</v>
      </c>
      <c r="AX47" s="32">
        <v>2014</v>
      </c>
      <c r="AY47" s="32">
        <v>2014</v>
      </c>
      <c r="AZ47" s="32">
        <v>2015</v>
      </c>
      <c r="BA47" s="32">
        <v>2015</v>
      </c>
      <c r="BB47" s="32">
        <v>2015</v>
      </c>
      <c r="BC47" s="32">
        <v>2015</v>
      </c>
      <c r="BD47" s="32">
        <v>2014</v>
      </c>
      <c r="BE47" s="32">
        <v>2014</v>
      </c>
      <c r="BF47" s="20"/>
    </row>
    <row r="48" spans="1:58" x14ac:dyDescent="0.35">
      <c r="A48" s="26" t="s">
        <v>82</v>
      </c>
      <c r="B48" s="21" t="s">
        <v>81</v>
      </c>
      <c r="C48" s="30">
        <v>2014</v>
      </c>
      <c r="D48" s="30">
        <v>2014</v>
      </c>
      <c r="E48" s="30">
        <v>2014</v>
      </c>
      <c r="F48" s="30">
        <v>2014</v>
      </c>
      <c r="G48" s="30">
        <v>2014</v>
      </c>
      <c r="H48" s="30">
        <v>2014</v>
      </c>
      <c r="I48" s="30">
        <v>2014</v>
      </c>
      <c r="J48" s="30">
        <v>2015</v>
      </c>
      <c r="K48" s="30">
        <v>2015</v>
      </c>
      <c r="L48" s="30">
        <v>2015</v>
      </c>
      <c r="M48" s="32">
        <v>2016</v>
      </c>
      <c r="N48" s="32">
        <v>2016</v>
      </c>
      <c r="O48" s="32">
        <v>2015</v>
      </c>
      <c r="P48" s="32">
        <v>2015</v>
      </c>
      <c r="Q48" s="32">
        <v>2014</v>
      </c>
      <c r="R48" s="32" t="s">
        <v>446</v>
      </c>
      <c r="S48" s="32">
        <v>2016</v>
      </c>
      <c r="T48" s="32">
        <v>2013</v>
      </c>
      <c r="U48" s="32">
        <v>2014</v>
      </c>
      <c r="V48" s="32" t="s">
        <v>446</v>
      </c>
      <c r="W48" s="32">
        <v>2015</v>
      </c>
      <c r="X48" s="32" t="s">
        <v>446</v>
      </c>
      <c r="Y48" s="32">
        <v>2011</v>
      </c>
      <c r="Z48" s="32">
        <v>2014</v>
      </c>
      <c r="AA48" s="32">
        <v>2014</v>
      </c>
      <c r="AB48" s="32">
        <v>2013</v>
      </c>
      <c r="AC48" s="32">
        <v>2014</v>
      </c>
      <c r="AD48" s="32">
        <v>2015</v>
      </c>
      <c r="AE48" s="32" t="s">
        <v>446</v>
      </c>
      <c r="AF48" s="32">
        <v>2014</v>
      </c>
      <c r="AG48" s="31">
        <v>2012</v>
      </c>
      <c r="AH48" s="32">
        <v>2014</v>
      </c>
      <c r="AI48" s="32">
        <v>2015</v>
      </c>
      <c r="AJ48" s="32">
        <v>2016</v>
      </c>
      <c r="AK48" s="33" t="s">
        <v>446</v>
      </c>
      <c r="AL48" s="33">
        <v>2015</v>
      </c>
      <c r="AM48" s="32">
        <v>2015</v>
      </c>
      <c r="AN48" s="32">
        <v>2014</v>
      </c>
      <c r="AO48" s="32">
        <v>2014</v>
      </c>
      <c r="AP48" s="32">
        <v>2014</v>
      </c>
      <c r="AQ48" s="32">
        <v>2014</v>
      </c>
      <c r="AR48" s="32">
        <v>2015</v>
      </c>
      <c r="AS48" s="32">
        <v>2014</v>
      </c>
      <c r="AT48" s="32">
        <v>2015</v>
      </c>
      <c r="AU48" s="32">
        <v>2012</v>
      </c>
      <c r="AV48" s="32" t="s">
        <v>446</v>
      </c>
      <c r="AW48" s="32">
        <v>2014</v>
      </c>
      <c r="AX48" s="32">
        <v>2014</v>
      </c>
      <c r="AY48" s="32">
        <v>2014</v>
      </c>
      <c r="AZ48" s="32">
        <v>2015</v>
      </c>
      <c r="BA48" s="32">
        <v>2015</v>
      </c>
      <c r="BB48" s="32">
        <v>2015</v>
      </c>
      <c r="BC48" s="32">
        <v>2015</v>
      </c>
      <c r="BD48" s="32">
        <v>2014</v>
      </c>
      <c r="BE48" s="32">
        <v>2014</v>
      </c>
      <c r="BF48" s="20"/>
    </row>
    <row r="49" spans="1:58" x14ac:dyDescent="0.35">
      <c r="A49" s="26" t="s">
        <v>84</v>
      </c>
      <c r="B49" s="21" t="s">
        <v>83</v>
      </c>
      <c r="C49" s="30">
        <v>2014</v>
      </c>
      <c r="D49" s="30">
        <v>2014</v>
      </c>
      <c r="E49" s="30">
        <v>2014</v>
      </c>
      <c r="F49" s="30">
        <v>2014</v>
      </c>
      <c r="G49" s="30">
        <v>2014</v>
      </c>
      <c r="H49" s="30">
        <v>2014</v>
      </c>
      <c r="I49" s="30">
        <v>2014</v>
      </c>
      <c r="J49" s="30">
        <v>2015</v>
      </c>
      <c r="K49" s="30">
        <v>2015</v>
      </c>
      <c r="L49" s="30">
        <v>2015</v>
      </c>
      <c r="M49" s="32">
        <v>2016</v>
      </c>
      <c r="N49" s="32">
        <v>2016</v>
      </c>
      <c r="O49" s="32">
        <v>2015</v>
      </c>
      <c r="P49" s="32">
        <v>2015</v>
      </c>
      <c r="Q49" s="32">
        <v>2014</v>
      </c>
      <c r="R49" s="32" t="s">
        <v>446</v>
      </c>
      <c r="S49" s="32">
        <v>2016</v>
      </c>
      <c r="T49" s="32">
        <v>2013</v>
      </c>
      <c r="U49" s="32">
        <v>2014</v>
      </c>
      <c r="V49" s="32" t="s">
        <v>446</v>
      </c>
      <c r="W49" s="32">
        <v>2015</v>
      </c>
      <c r="X49" s="32" t="s">
        <v>446</v>
      </c>
      <c r="Y49" s="32">
        <v>2010</v>
      </c>
      <c r="Z49" s="32">
        <v>2014</v>
      </c>
      <c r="AA49" s="32">
        <v>2014</v>
      </c>
      <c r="AB49" s="32">
        <v>2014</v>
      </c>
      <c r="AC49" s="32">
        <v>2014</v>
      </c>
      <c r="AD49" s="32">
        <v>2015</v>
      </c>
      <c r="AE49" s="32" t="s">
        <v>446</v>
      </c>
      <c r="AF49" s="32">
        <v>2014</v>
      </c>
      <c r="AG49" s="31">
        <v>2012</v>
      </c>
      <c r="AH49" s="32">
        <v>2014</v>
      </c>
      <c r="AI49" s="32">
        <v>2015</v>
      </c>
      <c r="AJ49" s="32">
        <v>2016</v>
      </c>
      <c r="AK49" s="33" t="s">
        <v>446</v>
      </c>
      <c r="AL49" s="33">
        <v>2015</v>
      </c>
      <c r="AM49" s="32">
        <v>2015</v>
      </c>
      <c r="AN49" s="32">
        <v>2014</v>
      </c>
      <c r="AO49" s="32">
        <v>2014</v>
      </c>
      <c r="AP49" s="32">
        <v>2014</v>
      </c>
      <c r="AQ49" s="32">
        <v>2014</v>
      </c>
      <c r="AR49" s="32">
        <v>2015</v>
      </c>
      <c r="AS49" s="32">
        <v>2014</v>
      </c>
      <c r="AT49" s="32">
        <v>2015</v>
      </c>
      <c r="AU49" s="32">
        <v>2012</v>
      </c>
      <c r="AV49" s="32" t="s">
        <v>446</v>
      </c>
      <c r="AW49" s="32">
        <v>2014</v>
      </c>
      <c r="AX49" s="32">
        <v>2014</v>
      </c>
      <c r="AY49" s="32">
        <v>2014</v>
      </c>
      <c r="AZ49" s="32">
        <v>2015</v>
      </c>
      <c r="BA49" s="32">
        <v>2015</v>
      </c>
      <c r="BB49" s="32">
        <v>2015</v>
      </c>
      <c r="BC49" s="32">
        <v>2015</v>
      </c>
      <c r="BD49" s="32">
        <v>2014</v>
      </c>
      <c r="BE49" s="32">
        <v>2014</v>
      </c>
      <c r="BF49" s="20"/>
    </row>
    <row r="50" spans="1:58" x14ac:dyDescent="0.35">
      <c r="A50" s="26" t="s">
        <v>86</v>
      </c>
      <c r="B50" s="21" t="s">
        <v>85</v>
      </c>
      <c r="C50" s="30">
        <v>2014</v>
      </c>
      <c r="D50" s="30">
        <v>2014</v>
      </c>
      <c r="E50" s="30">
        <v>2014</v>
      </c>
      <c r="F50" s="30">
        <v>2014</v>
      </c>
      <c r="G50" s="30">
        <v>2014</v>
      </c>
      <c r="H50" s="30">
        <v>2014</v>
      </c>
      <c r="I50" s="30">
        <v>2014</v>
      </c>
      <c r="J50" s="30">
        <v>2015</v>
      </c>
      <c r="K50" s="30">
        <v>2015</v>
      </c>
      <c r="L50" s="30">
        <v>2015</v>
      </c>
      <c r="M50" s="32">
        <v>2016</v>
      </c>
      <c r="N50" s="32">
        <v>2016</v>
      </c>
      <c r="O50" s="32">
        <v>2015</v>
      </c>
      <c r="P50" s="32">
        <v>2015</v>
      </c>
      <c r="Q50" s="32">
        <v>2014</v>
      </c>
      <c r="R50" s="32">
        <v>2006</v>
      </c>
      <c r="S50" s="32">
        <v>2016</v>
      </c>
      <c r="T50" s="32">
        <v>2013</v>
      </c>
      <c r="U50" s="32">
        <v>2014</v>
      </c>
      <c r="V50" s="32" t="s">
        <v>446</v>
      </c>
      <c r="W50" s="32">
        <v>2015</v>
      </c>
      <c r="X50" s="32">
        <v>2012</v>
      </c>
      <c r="Y50" s="32">
        <v>2010</v>
      </c>
      <c r="Z50" s="32">
        <v>2014</v>
      </c>
      <c r="AA50" s="32">
        <v>2014</v>
      </c>
      <c r="AB50" s="32">
        <v>2014</v>
      </c>
      <c r="AC50" s="32">
        <v>2014</v>
      </c>
      <c r="AD50" s="32">
        <v>2015</v>
      </c>
      <c r="AE50" s="32">
        <v>2012</v>
      </c>
      <c r="AF50" s="32" t="s">
        <v>446</v>
      </c>
      <c r="AG50" s="31">
        <v>2012</v>
      </c>
      <c r="AH50" s="32">
        <v>2014</v>
      </c>
      <c r="AI50" s="32">
        <v>2015</v>
      </c>
      <c r="AJ50" s="32">
        <v>2016</v>
      </c>
      <c r="AK50" s="33" t="s">
        <v>446</v>
      </c>
      <c r="AL50" s="33">
        <v>2016</v>
      </c>
      <c r="AM50" s="32">
        <v>2015</v>
      </c>
      <c r="AN50" s="32">
        <v>2014</v>
      </c>
      <c r="AO50" s="32">
        <v>2014</v>
      </c>
      <c r="AP50" s="32" t="s">
        <v>446</v>
      </c>
      <c r="AQ50" s="32" t="s">
        <v>446</v>
      </c>
      <c r="AR50" s="32">
        <v>2011</v>
      </c>
      <c r="AS50" s="32">
        <v>2014</v>
      </c>
      <c r="AT50" s="32">
        <v>2015</v>
      </c>
      <c r="AU50" s="32">
        <v>2012</v>
      </c>
      <c r="AV50" s="32" t="s">
        <v>446</v>
      </c>
      <c r="AW50" s="32">
        <v>2014</v>
      </c>
      <c r="AX50" s="32">
        <v>2014</v>
      </c>
      <c r="AY50" s="32">
        <v>2014</v>
      </c>
      <c r="AZ50" s="32">
        <v>2015</v>
      </c>
      <c r="BA50" s="32">
        <v>2015</v>
      </c>
      <c r="BB50" s="32">
        <v>2013</v>
      </c>
      <c r="BC50" s="32">
        <v>2015</v>
      </c>
      <c r="BD50" s="32">
        <v>2014</v>
      </c>
      <c r="BE50" s="32">
        <v>2014</v>
      </c>
      <c r="BF50" s="20"/>
    </row>
    <row r="51" spans="1:58" x14ac:dyDescent="0.35">
      <c r="A51" s="26" t="s">
        <v>88</v>
      </c>
      <c r="B51" s="21" t="s">
        <v>87</v>
      </c>
      <c r="C51" s="30">
        <v>2014</v>
      </c>
      <c r="D51" s="30">
        <v>2014</v>
      </c>
      <c r="E51" s="30">
        <v>2014</v>
      </c>
      <c r="F51" s="30">
        <v>2014</v>
      </c>
      <c r="G51" s="30">
        <v>2014</v>
      </c>
      <c r="H51" s="30">
        <v>2014</v>
      </c>
      <c r="I51" s="30">
        <v>2014</v>
      </c>
      <c r="J51" s="30">
        <v>2015</v>
      </c>
      <c r="K51" s="30">
        <v>2015</v>
      </c>
      <c r="L51" s="30">
        <v>2015</v>
      </c>
      <c r="M51" s="32">
        <v>2016</v>
      </c>
      <c r="N51" s="32">
        <v>2016</v>
      </c>
      <c r="O51" s="32">
        <v>2015</v>
      </c>
      <c r="P51" s="32">
        <v>2015</v>
      </c>
      <c r="Q51" s="32">
        <v>2014</v>
      </c>
      <c r="R51" s="32" t="s">
        <v>446</v>
      </c>
      <c r="S51" s="32">
        <v>2016</v>
      </c>
      <c r="T51" s="32">
        <v>2013</v>
      </c>
      <c r="U51" s="32">
        <v>2014</v>
      </c>
      <c r="V51" s="32">
        <v>2014</v>
      </c>
      <c r="W51" s="32">
        <v>2015</v>
      </c>
      <c r="X51" s="32" t="s">
        <v>446</v>
      </c>
      <c r="Y51" s="32">
        <v>2011</v>
      </c>
      <c r="Z51" s="32">
        <v>2014</v>
      </c>
      <c r="AA51" s="32">
        <v>2014</v>
      </c>
      <c r="AB51" s="32" t="s">
        <v>446</v>
      </c>
      <c r="AC51" s="32">
        <v>2014</v>
      </c>
      <c r="AD51" s="32">
        <v>2015</v>
      </c>
      <c r="AE51" s="32" t="s">
        <v>446</v>
      </c>
      <c r="AF51" s="32" t="s">
        <v>446</v>
      </c>
      <c r="AG51" s="31" t="s">
        <v>446</v>
      </c>
      <c r="AH51" s="32">
        <v>2014</v>
      </c>
      <c r="AI51" s="32">
        <v>2015</v>
      </c>
      <c r="AJ51" s="32">
        <v>2016</v>
      </c>
      <c r="AK51" s="33" t="s">
        <v>446</v>
      </c>
      <c r="AL51" s="33">
        <v>2015</v>
      </c>
      <c r="AM51" s="32">
        <v>2015</v>
      </c>
      <c r="AN51" s="32">
        <v>2014</v>
      </c>
      <c r="AO51" s="32">
        <v>2014</v>
      </c>
      <c r="AP51" s="32" t="s">
        <v>446</v>
      </c>
      <c r="AQ51" s="32" t="s">
        <v>446</v>
      </c>
      <c r="AR51" s="32" t="s">
        <v>446</v>
      </c>
      <c r="AS51" s="32">
        <v>2014</v>
      </c>
      <c r="AT51" s="32">
        <v>2015</v>
      </c>
      <c r="AU51" s="32">
        <v>2012</v>
      </c>
      <c r="AV51" s="32" t="s">
        <v>446</v>
      </c>
      <c r="AW51" s="32">
        <v>2014</v>
      </c>
      <c r="AX51" s="32">
        <v>2014</v>
      </c>
      <c r="AY51" s="32">
        <v>2014</v>
      </c>
      <c r="AZ51" s="32">
        <v>2007</v>
      </c>
      <c r="BA51" s="32">
        <v>2007</v>
      </c>
      <c r="BB51" s="32">
        <v>2015</v>
      </c>
      <c r="BC51" s="32">
        <v>2015</v>
      </c>
      <c r="BD51" s="32">
        <v>2014</v>
      </c>
      <c r="BE51" s="32">
        <v>2014</v>
      </c>
      <c r="BF51" s="20"/>
    </row>
    <row r="52" spans="1:58" x14ac:dyDescent="0.35">
      <c r="A52" s="26" t="s">
        <v>90</v>
      </c>
      <c r="B52" s="21" t="s">
        <v>89</v>
      </c>
      <c r="C52" s="30">
        <v>2014</v>
      </c>
      <c r="D52" s="30">
        <v>2014</v>
      </c>
      <c r="E52" s="30">
        <v>2014</v>
      </c>
      <c r="F52" s="30">
        <v>2014</v>
      </c>
      <c r="G52" s="30">
        <v>2014</v>
      </c>
      <c r="H52" s="30">
        <v>2014</v>
      </c>
      <c r="I52" s="30">
        <v>2014</v>
      </c>
      <c r="J52" s="30">
        <v>2015</v>
      </c>
      <c r="K52" s="30">
        <v>2015</v>
      </c>
      <c r="L52" s="30">
        <v>2015</v>
      </c>
      <c r="M52" s="32">
        <v>2016</v>
      </c>
      <c r="N52" s="32">
        <v>2016</v>
      </c>
      <c r="O52" s="32">
        <v>2015</v>
      </c>
      <c r="P52" s="32">
        <v>2015</v>
      </c>
      <c r="Q52" s="32">
        <v>2014</v>
      </c>
      <c r="R52" s="32">
        <v>2013</v>
      </c>
      <c r="S52" s="32">
        <v>2016</v>
      </c>
      <c r="T52" s="32">
        <v>2013</v>
      </c>
      <c r="U52" s="32">
        <v>2014</v>
      </c>
      <c r="V52" s="32">
        <v>2014</v>
      </c>
      <c r="W52" s="32">
        <v>2015</v>
      </c>
      <c r="X52" s="32">
        <v>2013</v>
      </c>
      <c r="Y52" s="32">
        <v>2012</v>
      </c>
      <c r="Z52" s="32">
        <v>2014</v>
      </c>
      <c r="AA52" s="32">
        <v>2014</v>
      </c>
      <c r="AB52" s="32">
        <v>2014</v>
      </c>
      <c r="AC52" s="32">
        <v>2014</v>
      </c>
      <c r="AD52" s="32">
        <v>2015</v>
      </c>
      <c r="AE52" s="32">
        <v>2012</v>
      </c>
      <c r="AF52" s="32">
        <v>2014</v>
      </c>
      <c r="AG52" s="31">
        <v>2013</v>
      </c>
      <c r="AH52" s="32">
        <v>2014</v>
      </c>
      <c r="AI52" s="32">
        <v>2015</v>
      </c>
      <c r="AJ52" s="32">
        <v>2016</v>
      </c>
      <c r="AK52" s="33" t="s">
        <v>446</v>
      </c>
      <c r="AL52" s="33">
        <v>2015</v>
      </c>
      <c r="AM52" s="32">
        <v>2015</v>
      </c>
      <c r="AN52" s="32">
        <v>2014</v>
      </c>
      <c r="AO52" s="32">
        <v>2014</v>
      </c>
      <c r="AP52" s="32">
        <v>2014</v>
      </c>
      <c r="AQ52" s="32">
        <v>2014</v>
      </c>
      <c r="AR52" s="32">
        <v>2015</v>
      </c>
      <c r="AS52" s="32">
        <v>2014</v>
      </c>
      <c r="AT52" s="32">
        <v>2015</v>
      </c>
      <c r="AU52" s="32">
        <v>2012</v>
      </c>
      <c r="AV52" s="32">
        <v>2013</v>
      </c>
      <c r="AW52" s="32">
        <v>2014</v>
      </c>
      <c r="AX52" s="32">
        <v>2014</v>
      </c>
      <c r="AY52" s="32">
        <v>2014</v>
      </c>
      <c r="AZ52" s="32">
        <v>2015</v>
      </c>
      <c r="BA52" s="32">
        <v>2015</v>
      </c>
      <c r="BB52" s="32">
        <v>2015</v>
      </c>
      <c r="BC52" s="32">
        <v>2015</v>
      </c>
      <c r="BD52" s="32">
        <v>2014</v>
      </c>
      <c r="BE52" s="32">
        <v>2014</v>
      </c>
      <c r="BF52" s="20"/>
    </row>
    <row r="53" spans="1:58" x14ac:dyDescent="0.35">
      <c r="A53" s="26" t="s">
        <v>93</v>
      </c>
      <c r="B53" s="21" t="s">
        <v>92</v>
      </c>
      <c r="C53" s="30">
        <v>2014</v>
      </c>
      <c r="D53" s="30">
        <v>2014</v>
      </c>
      <c r="E53" s="30">
        <v>2014</v>
      </c>
      <c r="F53" s="30">
        <v>2014</v>
      </c>
      <c r="G53" s="30">
        <v>2014</v>
      </c>
      <c r="H53" s="30">
        <v>2014</v>
      </c>
      <c r="I53" s="30">
        <v>2014</v>
      </c>
      <c r="J53" s="30">
        <v>2015</v>
      </c>
      <c r="K53" s="30">
        <v>2015</v>
      </c>
      <c r="L53" s="30">
        <v>2015</v>
      </c>
      <c r="M53" s="32">
        <v>2016</v>
      </c>
      <c r="N53" s="32">
        <v>2016</v>
      </c>
      <c r="O53" s="32">
        <v>2015</v>
      </c>
      <c r="P53" s="32">
        <v>2015</v>
      </c>
      <c r="Q53" s="32">
        <v>2014</v>
      </c>
      <c r="R53" s="32">
        <v>2014</v>
      </c>
      <c r="S53" s="32">
        <v>2016</v>
      </c>
      <c r="T53" s="32">
        <v>2013</v>
      </c>
      <c r="U53" s="32">
        <v>2014</v>
      </c>
      <c r="V53" s="32">
        <v>2014</v>
      </c>
      <c r="W53" s="32">
        <v>2015</v>
      </c>
      <c r="X53" s="32">
        <v>2012</v>
      </c>
      <c r="Y53" s="32">
        <v>2011</v>
      </c>
      <c r="Z53" s="32">
        <v>2014</v>
      </c>
      <c r="AA53" s="32">
        <v>2014</v>
      </c>
      <c r="AB53" s="32">
        <v>2014</v>
      </c>
      <c r="AC53" s="32">
        <v>2014</v>
      </c>
      <c r="AD53" s="32">
        <v>2015</v>
      </c>
      <c r="AE53" s="32">
        <v>2012</v>
      </c>
      <c r="AF53" s="32">
        <v>2014</v>
      </c>
      <c r="AG53" s="31">
        <v>2013</v>
      </c>
      <c r="AH53" s="32">
        <v>2014</v>
      </c>
      <c r="AI53" s="32">
        <v>2015</v>
      </c>
      <c r="AJ53" s="32">
        <v>2016</v>
      </c>
      <c r="AK53" s="33" t="s">
        <v>446</v>
      </c>
      <c r="AL53" s="33">
        <v>2015</v>
      </c>
      <c r="AM53" s="32">
        <v>2015</v>
      </c>
      <c r="AN53" s="32">
        <v>2014</v>
      </c>
      <c r="AO53" s="32">
        <v>2014</v>
      </c>
      <c r="AP53" s="32">
        <v>2014</v>
      </c>
      <c r="AQ53" s="32">
        <v>2014</v>
      </c>
      <c r="AR53" s="32">
        <v>2015</v>
      </c>
      <c r="AS53" s="32">
        <v>2014</v>
      </c>
      <c r="AT53" s="32">
        <v>2015</v>
      </c>
      <c r="AU53" s="32">
        <v>2012</v>
      </c>
      <c r="AV53" s="32">
        <v>2013</v>
      </c>
      <c r="AW53" s="32">
        <v>2014</v>
      </c>
      <c r="AX53" s="32">
        <v>2014</v>
      </c>
      <c r="AY53" s="32">
        <v>2014</v>
      </c>
      <c r="AZ53" s="32">
        <v>2015</v>
      </c>
      <c r="BA53" s="32">
        <v>2015</v>
      </c>
      <c r="BB53" s="32">
        <v>2015</v>
      </c>
      <c r="BC53" s="32">
        <v>2015</v>
      </c>
      <c r="BD53" s="32">
        <v>2014</v>
      </c>
      <c r="BE53" s="32">
        <v>2014</v>
      </c>
      <c r="BF53" s="20"/>
    </row>
    <row r="54" spans="1:58" x14ac:dyDescent="0.35">
      <c r="A54" s="26" t="s">
        <v>95</v>
      </c>
      <c r="B54" s="21" t="s">
        <v>94</v>
      </c>
      <c r="C54" s="30">
        <v>2014</v>
      </c>
      <c r="D54" s="30">
        <v>2014</v>
      </c>
      <c r="E54" s="30">
        <v>2014</v>
      </c>
      <c r="F54" s="30">
        <v>2014</v>
      </c>
      <c r="G54" s="30">
        <v>2014</v>
      </c>
      <c r="H54" s="30">
        <v>2014</v>
      </c>
      <c r="I54" s="30">
        <v>2014</v>
      </c>
      <c r="J54" s="30">
        <v>2015</v>
      </c>
      <c r="K54" s="30">
        <v>2015</v>
      </c>
      <c r="L54" s="30">
        <v>2015</v>
      </c>
      <c r="M54" s="32">
        <v>2016</v>
      </c>
      <c r="N54" s="32">
        <v>2016</v>
      </c>
      <c r="O54" s="32">
        <v>2015</v>
      </c>
      <c r="P54" s="32">
        <v>2015</v>
      </c>
      <c r="Q54" s="32">
        <v>2014</v>
      </c>
      <c r="R54" s="32">
        <v>2014</v>
      </c>
      <c r="S54" s="32">
        <v>2016</v>
      </c>
      <c r="T54" s="32">
        <v>2013</v>
      </c>
      <c r="U54" s="32">
        <v>2014</v>
      </c>
      <c r="V54" s="32">
        <v>2014</v>
      </c>
      <c r="W54" s="32">
        <v>2015</v>
      </c>
      <c r="X54" s="32">
        <v>2014</v>
      </c>
      <c r="Y54" s="32">
        <v>2010</v>
      </c>
      <c r="Z54" s="32">
        <v>2014</v>
      </c>
      <c r="AA54" s="32">
        <v>2014</v>
      </c>
      <c r="AB54" s="32">
        <v>2014</v>
      </c>
      <c r="AC54" s="32">
        <v>2014</v>
      </c>
      <c r="AD54" s="32">
        <v>2015</v>
      </c>
      <c r="AE54" s="32" t="s">
        <v>446</v>
      </c>
      <c r="AF54" s="32">
        <v>2014</v>
      </c>
      <c r="AG54" s="31">
        <v>2008</v>
      </c>
      <c r="AH54" s="32">
        <v>2014</v>
      </c>
      <c r="AI54" s="32">
        <v>2015</v>
      </c>
      <c r="AJ54" s="32">
        <v>2016</v>
      </c>
      <c r="AK54" s="33">
        <v>2015</v>
      </c>
      <c r="AL54" s="33">
        <v>2016</v>
      </c>
      <c r="AM54" s="32">
        <v>2015</v>
      </c>
      <c r="AN54" s="32">
        <v>2014</v>
      </c>
      <c r="AO54" s="32">
        <v>2014</v>
      </c>
      <c r="AP54" s="32">
        <v>2014</v>
      </c>
      <c r="AQ54" s="32">
        <v>2014</v>
      </c>
      <c r="AR54" s="32">
        <v>2015</v>
      </c>
      <c r="AS54" s="32">
        <v>2014</v>
      </c>
      <c r="AT54" s="32">
        <v>2015</v>
      </c>
      <c r="AU54" s="32">
        <v>2012</v>
      </c>
      <c r="AV54" s="32">
        <v>2013</v>
      </c>
      <c r="AW54" s="32">
        <v>2014</v>
      </c>
      <c r="AX54" s="32">
        <v>2014</v>
      </c>
      <c r="AY54" s="32">
        <v>2014</v>
      </c>
      <c r="AZ54" s="32">
        <v>2015</v>
      </c>
      <c r="BA54" s="32">
        <v>2015</v>
      </c>
      <c r="BB54" s="32">
        <v>2015</v>
      </c>
      <c r="BC54" s="32">
        <v>2015</v>
      </c>
      <c r="BD54" s="32">
        <v>2014</v>
      </c>
      <c r="BE54" s="32">
        <v>2014</v>
      </c>
      <c r="BF54" s="20"/>
    </row>
    <row r="55" spans="1:58" x14ac:dyDescent="0.35">
      <c r="A55" s="26" t="s">
        <v>97</v>
      </c>
      <c r="B55" s="21" t="s">
        <v>96</v>
      </c>
      <c r="C55" s="30">
        <v>2014</v>
      </c>
      <c r="D55" s="30">
        <v>2014</v>
      </c>
      <c r="E55" s="30">
        <v>2014</v>
      </c>
      <c r="F55" s="30">
        <v>2014</v>
      </c>
      <c r="G55" s="30">
        <v>2014</v>
      </c>
      <c r="H55" s="30">
        <v>2014</v>
      </c>
      <c r="I55" s="30">
        <v>2014</v>
      </c>
      <c r="J55" s="30">
        <v>2015</v>
      </c>
      <c r="K55" s="30">
        <v>2015</v>
      </c>
      <c r="L55" s="30">
        <v>2015</v>
      </c>
      <c r="M55" s="32">
        <v>2016</v>
      </c>
      <c r="N55" s="32">
        <v>2016</v>
      </c>
      <c r="O55" s="32">
        <v>2015</v>
      </c>
      <c r="P55" s="32">
        <v>2015</v>
      </c>
      <c r="Q55" s="32">
        <v>2014</v>
      </c>
      <c r="R55" s="32" t="s">
        <v>446</v>
      </c>
      <c r="S55" s="32">
        <v>2016</v>
      </c>
      <c r="T55" s="32">
        <v>2013</v>
      </c>
      <c r="U55" s="32">
        <v>2014</v>
      </c>
      <c r="V55" s="32">
        <v>2014</v>
      </c>
      <c r="W55" s="32">
        <v>2015</v>
      </c>
      <c r="X55" s="32">
        <v>2008</v>
      </c>
      <c r="Y55" s="32">
        <v>2010</v>
      </c>
      <c r="Z55" s="32">
        <v>2014</v>
      </c>
      <c r="AA55" s="32">
        <v>2014</v>
      </c>
      <c r="AB55" s="32">
        <v>2014</v>
      </c>
      <c r="AC55" s="32">
        <v>2014</v>
      </c>
      <c r="AD55" s="32">
        <v>2015</v>
      </c>
      <c r="AE55" s="32">
        <v>2012</v>
      </c>
      <c r="AF55" s="32">
        <v>2014</v>
      </c>
      <c r="AG55" s="31">
        <v>2013</v>
      </c>
      <c r="AH55" s="32">
        <v>2014</v>
      </c>
      <c r="AI55" s="32">
        <v>2015</v>
      </c>
      <c r="AJ55" s="32">
        <v>2016</v>
      </c>
      <c r="AK55" s="33">
        <v>2015</v>
      </c>
      <c r="AL55" s="33">
        <v>2015</v>
      </c>
      <c r="AM55" s="32">
        <v>2015</v>
      </c>
      <c r="AN55" s="32">
        <v>2014</v>
      </c>
      <c r="AO55" s="32">
        <v>2014</v>
      </c>
      <c r="AP55" s="32">
        <v>2014</v>
      </c>
      <c r="AQ55" s="32">
        <v>2014</v>
      </c>
      <c r="AR55" s="32">
        <v>2009</v>
      </c>
      <c r="AS55" s="32">
        <v>2014</v>
      </c>
      <c r="AT55" s="32">
        <v>2015</v>
      </c>
      <c r="AU55" s="32">
        <v>2012</v>
      </c>
      <c r="AV55" s="32">
        <v>2013</v>
      </c>
      <c r="AW55" s="32">
        <v>2014</v>
      </c>
      <c r="AX55" s="32">
        <v>2014</v>
      </c>
      <c r="AY55" s="32">
        <v>2014</v>
      </c>
      <c r="AZ55" s="32">
        <v>2015</v>
      </c>
      <c r="BA55" s="32">
        <v>2015</v>
      </c>
      <c r="BB55" s="32">
        <v>2015</v>
      </c>
      <c r="BC55" s="32">
        <v>2015</v>
      </c>
      <c r="BD55" s="32">
        <v>2014</v>
      </c>
      <c r="BE55" s="32">
        <v>2014</v>
      </c>
      <c r="BF55" s="20"/>
    </row>
    <row r="56" spans="1:58" x14ac:dyDescent="0.35">
      <c r="A56" s="26" t="s">
        <v>99</v>
      </c>
      <c r="B56" s="21" t="s">
        <v>98</v>
      </c>
      <c r="C56" s="30">
        <v>2014</v>
      </c>
      <c r="D56" s="30">
        <v>2014</v>
      </c>
      <c r="E56" s="30">
        <v>2014</v>
      </c>
      <c r="F56" s="30">
        <v>2014</v>
      </c>
      <c r="G56" s="30">
        <v>2014</v>
      </c>
      <c r="H56" s="30">
        <v>2014</v>
      </c>
      <c r="I56" s="30">
        <v>2014</v>
      </c>
      <c r="J56" s="30">
        <v>2015</v>
      </c>
      <c r="K56" s="30">
        <v>2015</v>
      </c>
      <c r="L56" s="30">
        <v>2015</v>
      </c>
      <c r="M56" s="32">
        <v>2016</v>
      </c>
      <c r="N56" s="32">
        <v>2016</v>
      </c>
      <c r="O56" s="32">
        <v>2015</v>
      </c>
      <c r="P56" s="32">
        <v>2015</v>
      </c>
      <c r="Q56" s="32">
        <v>2014</v>
      </c>
      <c r="R56" s="32" t="s">
        <v>446</v>
      </c>
      <c r="S56" s="32">
        <v>2016</v>
      </c>
      <c r="T56" s="32">
        <v>2013</v>
      </c>
      <c r="U56" s="32">
        <v>2014</v>
      </c>
      <c r="V56" s="32">
        <v>2014</v>
      </c>
      <c r="W56" s="32">
        <v>2015</v>
      </c>
      <c r="X56" s="32">
        <v>2010</v>
      </c>
      <c r="Y56" s="32" t="s">
        <v>446</v>
      </c>
      <c r="Z56" s="32">
        <v>2014</v>
      </c>
      <c r="AA56" s="32">
        <v>2014</v>
      </c>
      <c r="AB56" s="32">
        <v>2014</v>
      </c>
      <c r="AC56" s="32">
        <v>2014</v>
      </c>
      <c r="AD56" s="32">
        <v>2015</v>
      </c>
      <c r="AE56" s="32">
        <v>2012</v>
      </c>
      <c r="AF56" s="32" t="s">
        <v>446</v>
      </c>
      <c r="AG56" s="31" t="s">
        <v>446</v>
      </c>
      <c r="AH56" s="32">
        <v>2014</v>
      </c>
      <c r="AI56" s="32">
        <v>2015</v>
      </c>
      <c r="AJ56" s="32">
        <v>2016</v>
      </c>
      <c r="AK56" s="33" t="s">
        <v>446</v>
      </c>
      <c r="AL56" s="33">
        <v>2015</v>
      </c>
      <c r="AM56" s="32">
        <v>2015</v>
      </c>
      <c r="AN56" s="32">
        <v>2014</v>
      </c>
      <c r="AO56" s="32">
        <v>2014</v>
      </c>
      <c r="AP56" s="32" t="s">
        <v>446</v>
      </c>
      <c r="AQ56" s="32" t="s">
        <v>446</v>
      </c>
      <c r="AR56" s="32" t="s">
        <v>446</v>
      </c>
      <c r="AS56" s="32">
        <v>2014</v>
      </c>
      <c r="AT56" s="32">
        <v>2013</v>
      </c>
      <c r="AU56" s="32">
        <v>2012</v>
      </c>
      <c r="AV56" s="32">
        <v>2013</v>
      </c>
      <c r="AW56" s="32">
        <v>2014</v>
      </c>
      <c r="AX56" s="32">
        <v>2014</v>
      </c>
      <c r="AY56" s="32">
        <v>2014</v>
      </c>
      <c r="AZ56" s="32">
        <v>2015</v>
      </c>
      <c r="BA56" s="32">
        <v>2015</v>
      </c>
      <c r="BB56" s="32">
        <v>2015</v>
      </c>
      <c r="BC56" s="32">
        <v>2015</v>
      </c>
      <c r="BD56" s="32">
        <v>2014</v>
      </c>
      <c r="BE56" s="32">
        <v>2014</v>
      </c>
      <c r="BF56" s="20"/>
    </row>
    <row r="57" spans="1:58" x14ac:dyDescent="0.35">
      <c r="A57" s="26" t="s">
        <v>101</v>
      </c>
      <c r="B57" s="21" t="s">
        <v>100</v>
      </c>
      <c r="C57" s="30">
        <v>2014</v>
      </c>
      <c r="D57" s="30">
        <v>2014</v>
      </c>
      <c r="E57" s="30">
        <v>2014</v>
      </c>
      <c r="F57" s="30">
        <v>2014</v>
      </c>
      <c r="G57" s="30">
        <v>2014</v>
      </c>
      <c r="H57" s="30">
        <v>2014</v>
      </c>
      <c r="I57" s="30">
        <v>2014</v>
      </c>
      <c r="J57" s="30">
        <v>2015</v>
      </c>
      <c r="K57" s="30">
        <v>2015</v>
      </c>
      <c r="L57" s="30">
        <v>2015</v>
      </c>
      <c r="M57" s="32">
        <v>2016</v>
      </c>
      <c r="N57" s="32">
        <v>2016</v>
      </c>
      <c r="O57" s="32">
        <v>2015</v>
      </c>
      <c r="P57" s="32">
        <v>2015</v>
      </c>
      <c r="Q57" s="32">
        <v>2014</v>
      </c>
      <c r="R57" s="32" t="s">
        <v>446</v>
      </c>
      <c r="S57" s="32">
        <v>2016</v>
      </c>
      <c r="T57" s="32">
        <v>2013</v>
      </c>
      <c r="U57" s="32">
        <v>2014</v>
      </c>
      <c r="V57" s="32" t="s">
        <v>446</v>
      </c>
      <c r="W57" s="32">
        <v>2015</v>
      </c>
      <c r="X57" s="32">
        <v>2010</v>
      </c>
      <c r="Y57" s="32" t="s">
        <v>446</v>
      </c>
      <c r="Z57" s="32">
        <v>2014</v>
      </c>
      <c r="AA57" s="32">
        <v>2014</v>
      </c>
      <c r="AB57" s="32">
        <v>2014</v>
      </c>
      <c r="AC57" s="32">
        <v>2014</v>
      </c>
      <c r="AD57" s="32">
        <v>2015</v>
      </c>
      <c r="AE57" s="32">
        <v>2012</v>
      </c>
      <c r="AF57" s="32" t="s">
        <v>446</v>
      </c>
      <c r="AG57" s="31" t="s">
        <v>446</v>
      </c>
      <c r="AH57" s="32">
        <v>2014</v>
      </c>
      <c r="AI57" s="32">
        <v>2015</v>
      </c>
      <c r="AJ57" s="32">
        <v>2016</v>
      </c>
      <c r="AK57" s="33" t="s">
        <v>446</v>
      </c>
      <c r="AL57" s="33">
        <v>2015</v>
      </c>
      <c r="AM57" s="32">
        <v>2015</v>
      </c>
      <c r="AN57" s="32">
        <v>2014</v>
      </c>
      <c r="AO57" s="32">
        <v>2014</v>
      </c>
      <c r="AP57" s="32" t="s">
        <v>446</v>
      </c>
      <c r="AQ57" s="32" t="s">
        <v>446</v>
      </c>
      <c r="AR57" s="32" t="s">
        <v>446</v>
      </c>
      <c r="AS57" s="32">
        <v>2014</v>
      </c>
      <c r="AT57" s="32">
        <v>2015</v>
      </c>
      <c r="AU57" s="32">
        <v>2012</v>
      </c>
      <c r="AV57" s="32">
        <v>2013</v>
      </c>
      <c r="AW57" s="32">
        <v>2014</v>
      </c>
      <c r="AX57" s="32">
        <v>2014</v>
      </c>
      <c r="AY57" s="32">
        <v>2014</v>
      </c>
      <c r="AZ57" s="32">
        <v>2015</v>
      </c>
      <c r="BA57" s="32">
        <v>2015</v>
      </c>
      <c r="BB57" s="32">
        <v>2011</v>
      </c>
      <c r="BC57" s="32">
        <v>2011</v>
      </c>
      <c r="BD57" s="32">
        <v>2014</v>
      </c>
      <c r="BE57" s="32">
        <v>2014</v>
      </c>
      <c r="BF57" s="20"/>
    </row>
    <row r="58" spans="1:58" x14ac:dyDescent="0.35">
      <c r="A58" s="26" t="s">
        <v>103</v>
      </c>
      <c r="B58" s="21" t="s">
        <v>102</v>
      </c>
      <c r="C58" s="30">
        <v>2014</v>
      </c>
      <c r="D58" s="30">
        <v>2014</v>
      </c>
      <c r="E58" s="30">
        <v>2014</v>
      </c>
      <c r="F58" s="30">
        <v>2014</v>
      </c>
      <c r="G58" s="30">
        <v>2014</v>
      </c>
      <c r="H58" s="30">
        <v>2014</v>
      </c>
      <c r="I58" s="30">
        <v>2014</v>
      </c>
      <c r="J58" s="30">
        <v>2015</v>
      </c>
      <c r="K58" s="30">
        <v>2015</v>
      </c>
      <c r="L58" s="30">
        <v>2015</v>
      </c>
      <c r="M58" s="32">
        <v>2016</v>
      </c>
      <c r="N58" s="32">
        <v>2016</v>
      </c>
      <c r="O58" s="32">
        <v>2015</v>
      </c>
      <c r="P58" s="32">
        <v>2015</v>
      </c>
      <c r="Q58" s="32">
        <v>2014</v>
      </c>
      <c r="R58" s="32" t="s">
        <v>446</v>
      </c>
      <c r="S58" s="32">
        <v>2016</v>
      </c>
      <c r="T58" s="32">
        <v>2013</v>
      </c>
      <c r="U58" s="32">
        <v>2014</v>
      </c>
      <c r="V58" s="32" t="s">
        <v>446</v>
      </c>
      <c r="W58" s="32">
        <v>2015</v>
      </c>
      <c r="X58" s="32" t="s">
        <v>446</v>
      </c>
      <c r="Y58" s="32">
        <v>2012</v>
      </c>
      <c r="Z58" s="32">
        <v>2014</v>
      </c>
      <c r="AA58" s="32">
        <v>2014</v>
      </c>
      <c r="AB58" s="32">
        <v>2013</v>
      </c>
      <c r="AC58" s="32">
        <v>2014</v>
      </c>
      <c r="AD58" s="32">
        <v>2015</v>
      </c>
      <c r="AE58" s="32" t="s">
        <v>446</v>
      </c>
      <c r="AF58" s="32">
        <v>2014</v>
      </c>
      <c r="AG58" s="31">
        <v>2012</v>
      </c>
      <c r="AH58" s="32">
        <v>2014</v>
      </c>
      <c r="AI58" s="32">
        <v>2015</v>
      </c>
      <c r="AJ58" s="32">
        <v>2016</v>
      </c>
      <c r="AK58" s="33" t="s">
        <v>446</v>
      </c>
      <c r="AL58" s="33">
        <v>2015</v>
      </c>
      <c r="AM58" s="32">
        <v>2015</v>
      </c>
      <c r="AN58" s="32">
        <v>2014</v>
      </c>
      <c r="AO58" s="32">
        <v>2014</v>
      </c>
      <c r="AP58" s="32">
        <v>2014</v>
      </c>
      <c r="AQ58" s="32">
        <v>2014</v>
      </c>
      <c r="AR58" s="32" t="s">
        <v>446</v>
      </c>
      <c r="AS58" s="32">
        <v>2014</v>
      </c>
      <c r="AT58" s="32">
        <v>2015</v>
      </c>
      <c r="AU58" s="32">
        <v>2012</v>
      </c>
      <c r="AV58" s="32">
        <v>2011</v>
      </c>
      <c r="AW58" s="32">
        <v>2014</v>
      </c>
      <c r="AX58" s="32">
        <v>2014</v>
      </c>
      <c r="AY58" s="32">
        <v>2014</v>
      </c>
      <c r="AZ58" s="32">
        <v>2015</v>
      </c>
      <c r="BA58" s="32">
        <v>2015</v>
      </c>
      <c r="BB58" s="32">
        <v>2015</v>
      </c>
      <c r="BC58" s="32">
        <v>2015</v>
      </c>
      <c r="BD58" s="32">
        <v>2014</v>
      </c>
      <c r="BE58" s="32">
        <v>2014</v>
      </c>
      <c r="BF58" s="20"/>
    </row>
    <row r="59" spans="1:58" x14ac:dyDescent="0.35">
      <c r="A59" s="26" t="s">
        <v>105</v>
      </c>
      <c r="B59" s="21" t="s">
        <v>104</v>
      </c>
      <c r="C59" s="30">
        <v>2014</v>
      </c>
      <c r="D59" s="30">
        <v>2014</v>
      </c>
      <c r="E59" s="30">
        <v>2014</v>
      </c>
      <c r="F59" s="30">
        <v>2014</v>
      </c>
      <c r="G59" s="30">
        <v>2014</v>
      </c>
      <c r="H59" s="30">
        <v>2014</v>
      </c>
      <c r="I59" s="30">
        <v>2014</v>
      </c>
      <c r="J59" s="30">
        <v>2015</v>
      </c>
      <c r="K59" s="30">
        <v>2015</v>
      </c>
      <c r="L59" s="30">
        <v>2015</v>
      </c>
      <c r="M59" s="32">
        <v>2016</v>
      </c>
      <c r="N59" s="32">
        <v>2016</v>
      </c>
      <c r="O59" s="32">
        <v>2015</v>
      </c>
      <c r="P59" s="32">
        <v>2015</v>
      </c>
      <c r="Q59" s="32">
        <v>2014</v>
      </c>
      <c r="R59" s="32">
        <v>2011</v>
      </c>
      <c r="S59" s="32">
        <v>2016</v>
      </c>
      <c r="T59" s="32">
        <v>2013</v>
      </c>
      <c r="U59" s="32">
        <v>2014</v>
      </c>
      <c r="V59" s="32">
        <v>2014</v>
      </c>
      <c r="W59" s="32">
        <v>2015</v>
      </c>
      <c r="X59" s="32">
        <v>2014</v>
      </c>
      <c r="Y59" s="32">
        <v>2010</v>
      </c>
      <c r="Z59" s="32">
        <v>2014</v>
      </c>
      <c r="AA59" s="32">
        <v>2014</v>
      </c>
      <c r="AB59" s="32">
        <v>2014</v>
      </c>
      <c r="AC59" s="32">
        <v>2014</v>
      </c>
      <c r="AD59" s="32">
        <v>2015</v>
      </c>
      <c r="AE59" s="32">
        <v>2012</v>
      </c>
      <c r="AF59" s="32">
        <v>2014</v>
      </c>
      <c r="AG59" s="31">
        <v>2010</v>
      </c>
      <c r="AH59" s="32">
        <v>2014</v>
      </c>
      <c r="AI59" s="32">
        <v>2015</v>
      </c>
      <c r="AJ59" s="32">
        <v>2016</v>
      </c>
      <c r="AK59" s="33">
        <v>2015</v>
      </c>
      <c r="AL59" s="33">
        <v>2016</v>
      </c>
      <c r="AM59" s="32">
        <v>2015</v>
      </c>
      <c r="AN59" s="32">
        <v>2014</v>
      </c>
      <c r="AO59" s="32">
        <v>2014</v>
      </c>
      <c r="AP59" s="32">
        <v>2014</v>
      </c>
      <c r="AQ59" s="32">
        <v>2014</v>
      </c>
      <c r="AR59" s="32">
        <v>2015</v>
      </c>
      <c r="AS59" s="32">
        <v>2014</v>
      </c>
      <c r="AT59" s="32">
        <v>2015</v>
      </c>
      <c r="AU59" s="32">
        <v>2012</v>
      </c>
      <c r="AV59" s="32">
        <v>2007</v>
      </c>
      <c r="AW59" s="32">
        <v>2014</v>
      </c>
      <c r="AX59" s="32">
        <v>2014</v>
      </c>
      <c r="AY59" s="32">
        <v>2014</v>
      </c>
      <c r="AZ59" s="32">
        <v>2015</v>
      </c>
      <c r="BA59" s="32">
        <v>2015</v>
      </c>
      <c r="BB59" s="32">
        <v>2015</v>
      </c>
      <c r="BC59" s="32">
        <v>2015</v>
      </c>
      <c r="BD59" s="32">
        <v>2014</v>
      </c>
      <c r="BE59" s="32">
        <v>2014</v>
      </c>
      <c r="BF59" s="20"/>
    </row>
    <row r="60" spans="1:58" x14ac:dyDescent="0.35">
      <c r="A60" s="26" t="s">
        <v>107</v>
      </c>
      <c r="B60" s="21" t="s">
        <v>106</v>
      </c>
      <c r="C60" s="30">
        <v>2014</v>
      </c>
      <c r="D60" s="30">
        <v>2014</v>
      </c>
      <c r="E60" s="30">
        <v>2014</v>
      </c>
      <c r="F60" s="30">
        <v>2014</v>
      </c>
      <c r="G60" s="30">
        <v>2014</v>
      </c>
      <c r="H60" s="30">
        <v>2014</v>
      </c>
      <c r="I60" s="30">
        <v>2014</v>
      </c>
      <c r="J60" s="30">
        <v>2015</v>
      </c>
      <c r="K60" s="30">
        <v>2015</v>
      </c>
      <c r="L60" s="30">
        <v>2015</v>
      </c>
      <c r="M60" s="32">
        <v>2016</v>
      </c>
      <c r="N60" s="32">
        <v>2016</v>
      </c>
      <c r="O60" s="32">
        <v>2015</v>
      </c>
      <c r="P60" s="32">
        <v>2015</v>
      </c>
      <c r="Q60" s="32">
        <v>2014</v>
      </c>
      <c r="R60" s="32" t="s">
        <v>446</v>
      </c>
      <c r="S60" s="32">
        <v>2016</v>
      </c>
      <c r="T60" s="32">
        <v>2013</v>
      </c>
      <c r="U60" s="32">
        <v>2014</v>
      </c>
      <c r="V60" s="32">
        <v>2014</v>
      </c>
      <c r="W60" s="32">
        <v>2015</v>
      </c>
      <c r="X60" s="32">
        <v>2004</v>
      </c>
      <c r="Y60" s="32">
        <v>2010</v>
      </c>
      <c r="Z60" s="32">
        <v>2014</v>
      </c>
      <c r="AA60" s="32">
        <v>2014</v>
      </c>
      <c r="AB60" s="32">
        <v>2014</v>
      </c>
      <c r="AC60" s="32">
        <v>2014</v>
      </c>
      <c r="AD60" s="32">
        <v>2015</v>
      </c>
      <c r="AE60" s="32" t="s">
        <v>446</v>
      </c>
      <c r="AF60" s="32">
        <v>2014</v>
      </c>
      <c r="AG60" s="31">
        <v>2008</v>
      </c>
      <c r="AH60" s="32">
        <v>2014</v>
      </c>
      <c r="AI60" s="32">
        <v>2015</v>
      </c>
      <c r="AJ60" s="32">
        <v>2016</v>
      </c>
      <c r="AK60" s="33" t="s">
        <v>446</v>
      </c>
      <c r="AL60" s="33">
        <v>2015</v>
      </c>
      <c r="AM60" s="32">
        <v>2015</v>
      </c>
      <c r="AN60" s="32">
        <v>2014</v>
      </c>
      <c r="AO60" s="32">
        <v>2014</v>
      </c>
      <c r="AP60" s="32">
        <v>2014</v>
      </c>
      <c r="AQ60" s="32">
        <v>2014</v>
      </c>
      <c r="AR60" s="32">
        <v>2015</v>
      </c>
      <c r="AS60" s="32">
        <v>2014</v>
      </c>
      <c r="AT60" s="32" t="s">
        <v>446</v>
      </c>
      <c r="AU60" s="32">
        <v>2012</v>
      </c>
      <c r="AV60" s="32" t="s">
        <v>446</v>
      </c>
      <c r="AW60" s="32">
        <v>2014</v>
      </c>
      <c r="AX60" s="32">
        <v>2014</v>
      </c>
      <c r="AY60" s="32">
        <v>2014</v>
      </c>
      <c r="AZ60" s="32">
        <v>2015</v>
      </c>
      <c r="BA60" s="32">
        <v>2015</v>
      </c>
      <c r="BB60" s="32">
        <v>2015</v>
      </c>
      <c r="BC60" s="32">
        <v>2015</v>
      </c>
      <c r="BD60" s="32">
        <v>2014</v>
      </c>
      <c r="BE60" s="32">
        <v>2014</v>
      </c>
      <c r="BF60" s="20"/>
    </row>
    <row r="61" spans="1:58" x14ac:dyDescent="0.35">
      <c r="A61" s="26" t="s">
        <v>109</v>
      </c>
      <c r="B61" s="21" t="s">
        <v>108</v>
      </c>
      <c r="C61" s="30">
        <v>2014</v>
      </c>
      <c r="D61" s="30">
        <v>2014</v>
      </c>
      <c r="E61" s="30">
        <v>2014</v>
      </c>
      <c r="F61" s="30">
        <v>2014</v>
      </c>
      <c r="G61" s="30">
        <v>2014</v>
      </c>
      <c r="H61" s="30">
        <v>2014</v>
      </c>
      <c r="I61" s="30">
        <v>2014</v>
      </c>
      <c r="J61" s="30">
        <v>2015</v>
      </c>
      <c r="K61" s="30">
        <v>2015</v>
      </c>
      <c r="L61" s="30">
        <v>2015</v>
      </c>
      <c r="M61" s="32">
        <v>2016</v>
      </c>
      <c r="N61" s="32">
        <v>2016</v>
      </c>
      <c r="O61" s="32">
        <v>2015</v>
      </c>
      <c r="P61" s="32">
        <v>2015</v>
      </c>
      <c r="Q61" s="32">
        <v>2014</v>
      </c>
      <c r="R61" s="32" t="s">
        <v>446</v>
      </c>
      <c r="S61" s="32">
        <v>2016</v>
      </c>
      <c r="T61" s="32">
        <v>2013</v>
      </c>
      <c r="U61" s="32">
        <v>2014</v>
      </c>
      <c r="V61" s="32" t="s">
        <v>446</v>
      </c>
      <c r="W61" s="32">
        <v>2015</v>
      </c>
      <c r="X61" s="32" t="s">
        <v>446</v>
      </c>
      <c r="Y61" s="32">
        <v>2010</v>
      </c>
      <c r="Z61" s="32">
        <v>2014</v>
      </c>
      <c r="AA61" s="32">
        <v>2014</v>
      </c>
      <c r="AB61" s="32" t="s">
        <v>446</v>
      </c>
      <c r="AC61" s="32">
        <v>2014</v>
      </c>
      <c r="AD61" s="32">
        <v>2015</v>
      </c>
      <c r="AE61" s="32" t="s">
        <v>446</v>
      </c>
      <c r="AF61" s="32">
        <v>2014</v>
      </c>
      <c r="AG61" s="31">
        <v>2012</v>
      </c>
      <c r="AH61" s="32">
        <v>2014</v>
      </c>
      <c r="AI61" s="32">
        <v>2015</v>
      </c>
      <c r="AJ61" s="32">
        <v>2016</v>
      </c>
      <c r="AK61" s="33" t="s">
        <v>446</v>
      </c>
      <c r="AL61" s="33">
        <v>2015</v>
      </c>
      <c r="AM61" s="32">
        <v>2015</v>
      </c>
      <c r="AN61" s="32">
        <v>2014</v>
      </c>
      <c r="AO61" s="32">
        <v>2014</v>
      </c>
      <c r="AP61" s="32">
        <v>2014</v>
      </c>
      <c r="AQ61" s="32">
        <v>2014</v>
      </c>
      <c r="AR61" s="32">
        <v>2015</v>
      </c>
      <c r="AS61" s="32">
        <v>2014</v>
      </c>
      <c r="AT61" s="32">
        <v>2015</v>
      </c>
      <c r="AU61" s="32">
        <v>2012</v>
      </c>
      <c r="AV61" s="32" t="s">
        <v>446</v>
      </c>
      <c r="AW61" s="32">
        <v>2014</v>
      </c>
      <c r="AX61" s="32">
        <v>2014</v>
      </c>
      <c r="AY61" s="32">
        <v>2014</v>
      </c>
      <c r="AZ61" s="32">
        <v>2015</v>
      </c>
      <c r="BA61" s="32">
        <v>2015</v>
      </c>
      <c r="BB61" s="32">
        <v>2015</v>
      </c>
      <c r="BC61" s="32">
        <v>2015</v>
      </c>
      <c r="BD61" s="32">
        <v>2014</v>
      </c>
      <c r="BE61" s="32">
        <v>2014</v>
      </c>
      <c r="BF61" s="20"/>
    </row>
    <row r="62" spans="1:58" x14ac:dyDescent="0.35">
      <c r="A62" s="26" t="s">
        <v>111</v>
      </c>
      <c r="B62" s="21" t="s">
        <v>110</v>
      </c>
      <c r="C62" s="30">
        <v>2014</v>
      </c>
      <c r="D62" s="30">
        <v>2014</v>
      </c>
      <c r="E62" s="30">
        <v>2014</v>
      </c>
      <c r="F62" s="30">
        <v>2014</v>
      </c>
      <c r="G62" s="30">
        <v>2014</v>
      </c>
      <c r="H62" s="30">
        <v>2014</v>
      </c>
      <c r="I62" s="30">
        <v>2014</v>
      </c>
      <c r="J62" s="30">
        <v>2015</v>
      </c>
      <c r="K62" s="30">
        <v>2015</v>
      </c>
      <c r="L62" s="30">
        <v>2015</v>
      </c>
      <c r="M62" s="32">
        <v>2016</v>
      </c>
      <c r="N62" s="32">
        <v>2016</v>
      </c>
      <c r="O62" s="32">
        <v>2015</v>
      </c>
      <c r="P62" s="32">
        <v>2015</v>
      </c>
      <c r="Q62" s="32">
        <v>2014</v>
      </c>
      <c r="R62" s="32" t="s">
        <v>446</v>
      </c>
      <c r="S62" s="32">
        <v>2016</v>
      </c>
      <c r="T62" s="32">
        <v>2013</v>
      </c>
      <c r="U62" s="32">
        <v>2014</v>
      </c>
      <c r="V62" s="32" t="s">
        <v>446</v>
      </c>
      <c r="W62" s="32">
        <v>2015</v>
      </c>
      <c r="X62" s="32" t="s">
        <v>446</v>
      </c>
      <c r="Y62" s="32">
        <v>2013</v>
      </c>
      <c r="Z62" s="32">
        <v>2014</v>
      </c>
      <c r="AA62" s="32">
        <v>2014</v>
      </c>
      <c r="AB62" s="32" t="s">
        <v>446</v>
      </c>
      <c r="AC62" s="32">
        <v>2014</v>
      </c>
      <c r="AD62" s="32">
        <v>2015</v>
      </c>
      <c r="AE62" s="32" t="s">
        <v>446</v>
      </c>
      <c r="AF62" s="32">
        <v>2014</v>
      </c>
      <c r="AG62" s="31">
        <v>2012</v>
      </c>
      <c r="AH62" s="32">
        <v>2014</v>
      </c>
      <c r="AI62" s="32">
        <v>2015</v>
      </c>
      <c r="AJ62" s="32">
        <v>2016</v>
      </c>
      <c r="AK62" s="33" t="s">
        <v>446</v>
      </c>
      <c r="AL62" s="33">
        <v>2015</v>
      </c>
      <c r="AM62" s="32">
        <v>2015</v>
      </c>
      <c r="AN62" s="32">
        <v>2014</v>
      </c>
      <c r="AO62" s="32">
        <v>2014</v>
      </c>
      <c r="AP62" s="32">
        <v>2014</v>
      </c>
      <c r="AQ62" s="32">
        <v>2014</v>
      </c>
      <c r="AR62" s="32">
        <v>2015</v>
      </c>
      <c r="AS62" s="32">
        <v>2014</v>
      </c>
      <c r="AT62" s="32">
        <v>2015</v>
      </c>
      <c r="AU62" s="32">
        <v>2012</v>
      </c>
      <c r="AV62" s="32" t="s">
        <v>446</v>
      </c>
      <c r="AW62" s="32">
        <v>2014</v>
      </c>
      <c r="AX62" s="32">
        <v>2014</v>
      </c>
      <c r="AY62" s="32">
        <v>2014</v>
      </c>
      <c r="AZ62" s="32">
        <v>2015</v>
      </c>
      <c r="BA62" s="32">
        <v>2015</v>
      </c>
      <c r="BB62" s="32">
        <v>2015</v>
      </c>
      <c r="BC62" s="32">
        <v>2015</v>
      </c>
      <c r="BD62" s="32">
        <v>2014</v>
      </c>
      <c r="BE62" s="32">
        <v>2014</v>
      </c>
      <c r="BF62" s="20"/>
    </row>
    <row r="63" spans="1:58" x14ac:dyDescent="0.35">
      <c r="A63" s="26" t="s">
        <v>113</v>
      </c>
      <c r="B63" s="21" t="s">
        <v>112</v>
      </c>
      <c r="C63" s="30">
        <v>2014</v>
      </c>
      <c r="D63" s="30">
        <v>2014</v>
      </c>
      <c r="E63" s="30">
        <v>2014</v>
      </c>
      <c r="F63" s="30">
        <v>2014</v>
      </c>
      <c r="G63" s="30">
        <v>2014</v>
      </c>
      <c r="H63" s="30">
        <v>2014</v>
      </c>
      <c r="I63" s="30">
        <v>2014</v>
      </c>
      <c r="J63" s="30">
        <v>2015</v>
      </c>
      <c r="K63" s="30">
        <v>2015</v>
      </c>
      <c r="L63" s="30">
        <v>2015</v>
      </c>
      <c r="M63" s="32">
        <v>2016</v>
      </c>
      <c r="N63" s="32">
        <v>2016</v>
      </c>
      <c r="O63" s="32">
        <v>2015</v>
      </c>
      <c r="P63" s="32">
        <v>2015</v>
      </c>
      <c r="Q63" s="32">
        <v>2014</v>
      </c>
      <c r="R63" s="32">
        <v>2012</v>
      </c>
      <c r="S63" s="32">
        <v>2016</v>
      </c>
      <c r="T63" s="32">
        <v>2013</v>
      </c>
      <c r="U63" s="32">
        <v>2014</v>
      </c>
      <c r="V63" s="32">
        <v>2014</v>
      </c>
      <c r="W63" s="32">
        <v>2015</v>
      </c>
      <c r="X63" s="32">
        <v>2012</v>
      </c>
      <c r="Y63" s="32" t="s">
        <v>446</v>
      </c>
      <c r="Z63" s="32">
        <v>2014</v>
      </c>
      <c r="AA63" s="32">
        <v>2014</v>
      </c>
      <c r="AB63" s="32">
        <v>2014</v>
      </c>
      <c r="AC63" s="32">
        <v>2014</v>
      </c>
      <c r="AD63" s="32">
        <v>2015</v>
      </c>
      <c r="AE63" s="32">
        <v>2012</v>
      </c>
      <c r="AF63" s="32">
        <v>2014</v>
      </c>
      <c r="AG63" s="31">
        <v>2005</v>
      </c>
      <c r="AH63" s="32">
        <v>2014</v>
      </c>
      <c r="AI63" s="32">
        <v>2015</v>
      </c>
      <c r="AJ63" s="32">
        <v>2016</v>
      </c>
      <c r="AK63" s="33" t="s">
        <v>446</v>
      </c>
      <c r="AL63" s="33">
        <v>2015</v>
      </c>
      <c r="AM63" s="32">
        <v>2015</v>
      </c>
      <c r="AN63" s="32">
        <v>2014</v>
      </c>
      <c r="AO63" s="32">
        <v>2014</v>
      </c>
      <c r="AP63" s="32">
        <v>2014</v>
      </c>
      <c r="AQ63" s="32">
        <v>2014</v>
      </c>
      <c r="AR63" s="32">
        <v>2015</v>
      </c>
      <c r="AS63" s="32">
        <v>2014</v>
      </c>
      <c r="AT63" s="32">
        <v>2015</v>
      </c>
      <c r="AU63" s="32">
        <v>2012</v>
      </c>
      <c r="AV63" s="32">
        <v>2012</v>
      </c>
      <c r="AW63" s="32">
        <v>2014</v>
      </c>
      <c r="AX63" s="32">
        <v>2014</v>
      </c>
      <c r="AY63" s="32">
        <v>2014</v>
      </c>
      <c r="AZ63" s="32">
        <v>2015</v>
      </c>
      <c r="BA63" s="32">
        <v>2015</v>
      </c>
      <c r="BB63" s="32">
        <v>2015</v>
      </c>
      <c r="BC63" s="32">
        <v>2015</v>
      </c>
      <c r="BD63" s="32">
        <v>2014</v>
      </c>
      <c r="BE63" s="32">
        <v>2014</v>
      </c>
      <c r="BF63" s="20"/>
    </row>
    <row r="64" spans="1:58" x14ac:dyDescent="0.35">
      <c r="A64" s="26" t="s">
        <v>115</v>
      </c>
      <c r="B64" s="21" t="s">
        <v>114</v>
      </c>
      <c r="C64" s="30">
        <v>2014</v>
      </c>
      <c r="D64" s="30">
        <v>2014</v>
      </c>
      <c r="E64" s="30">
        <v>2014</v>
      </c>
      <c r="F64" s="30">
        <v>2014</v>
      </c>
      <c r="G64" s="30">
        <v>2014</v>
      </c>
      <c r="H64" s="30">
        <v>2014</v>
      </c>
      <c r="I64" s="30">
        <v>2014</v>
      </c>
      <c r="J64" s="30">
        <v>2015</v>
      </c>
      <c r="K64" s="30">
        <v>2015</v>
      </c>
      <c r="L64" s="30">
        <v>2015</v>
      </c>
      <c r="M64" s="32">
        <v>2016</v>
      </c>
      <c r="N64" s="32">
        <v>2016</v>
      </c>
      <c r="O64" s="32">
        <v>2015</v>
      </c>
      <c r="P64" s="32">
        <v>2015</v>
      </c>
      <c r="Q64" s="32">
        <v>2014</v>
      </c>
      <c r="R64" s="32">
        <v>2013</v>
      </c>
      <c r="S64" s="32">
        <v>2016</v>
      </c>
      <c r="T64" s="32">
        <v>2013</v>
      </c>
      <c r="U64" s="32">
        <v>2014</v>
      </c>
      <c r="V64" s="32">
        <v>2014</v>
      </c>
      <c r="W64" s="32">
        <v>2015</v>
      </c>
      <c r="X64" s="32">
        <v>2013</v>
      </c>
      <c r="Y64" s="32">
        <v>2010</v>
      </c>
      <c r="Z64" s="32">
        <v>2014</v>
      </c>
      <c r="AA64" s="32">
        <v>2014</v>
      </c>
      <c r="AB64" s="32">
        <v>2014</v>
      </c>
      <c r="AC64" s="32">
        <v>2014</v>
      </c>
      <c r="AD64" s="32">
        <v>2015</v>
      </c>
      <c r="AE64" s="32">
        <v>2012</v>
      </c>
      <c r="AF64" s="32">
        <v>2014</v>
      </c>
      <c r="AG64" s="31">
        <v>2003</v>
      </c>
      <c r="AH64" s="32">
        <v>2014</v>
      </c>
      <c r="AI64" s="32">
        <v>2015</v>
      </c>
      <c r="AJ64" s="32">
        <v>2016</v>
      </c>
      <c r="AK64" s="33" t="s">
        <v>446</v>
      </c>
      <c r="AL64" s="33">
        <v>2015</v>
      </c>
      <c r="AM64" s="32">
        <v>2015</v>
      </c>
      <c r="AN64" s="32">
        <v>2014</v>
      </c>
      <c r="AO64" s="32">
        <v>2014</v>
      </c>
      <c r="AP64" s="32">
        <v>2014</v>
      </c>
      <c r="AQ64" s="32">
        <v>2014</v>
      </c>
      <c r="AR64" s="32">
        <v>2015</v>
      </c>
      <c r="AS64" s="32">
        <v>2014</v>
      </c>
      <c r="AT64" s="32">
        <v>2015</v>
      </c>
      <c r="AU64" s="32">
        <v>2012</v>
      </c>
      <c r="AV64" s="32">
        <v>2013</v>
      </c>
      <c r="AW64" s="32">
        <v>2014</v>
      </c>
      <c r="AX64" s="32">
        <v>2014</v>
      </c>
      <c r="AY64" s="32">
        <v>2014</v>
      </c>
      <c r="AZ64" s="32">
        <v>2015</v>
      </c>
      <c r="BA64" s="32">
        <v>2015</v>
      </c>
      <c r="BB64" s="32">
        <v>2014</v>
      </c>
      <c r="BC64" s="32">
        <v>2015</v>
      </c>
      <c r="BD64" s="32">
        <v>2014</v>
      </c>
      <c r="BE64" s="32">
        <v>2014</v>
      </c>
      <c r="BF64" s="20"/>
    </row>
    <row r="65" spans="1:58" x14ac:dyDescent="0.35">
      <c r="A65" s="26" t="s">
        <v>117</v>
      </c>
      <c r="B65" s="21" t="s">
        <v>116</v>
      </c>
      <c r="C65" s="30">
        <v>2014</v>
      </c>
      <c r="D65" s="30">
        <v>2014</v>
      </c>
      <c r="E65" s="30">
        <v>2014</v>
      </c>
      <c r="F65" s="30">
        <v>2014</v>
      </c>
      <c r="G65" s="30">
        <v>2014</v>
      </c>
      <c r="H65" s="30">
        <v>2014</v>
      </c>
      <c r="I65" s="30">
        <v>2014</v>
      </c>
      <c r="J65" s="30">
        <v>2015</v>
      </c>
      <c r="K65" s="30">
        <v>2015</v>
      </c>
      <c r="L65" s="30">
        <v>2015</v>
      </c>
      <c r="M65" s="32">
        <v>2016</v>
      </c>
      <c r="N65" s="32">
        <v>2016</v>
      </c>
      <c r="O65" s="32">
        <v>2015</v>
      </c>
      <c r="P65" s="32">
        <v>2015</v>
      </c>
      <c r="Q65" s="32">
        <v>2014</v>
      </c>
      <c r="R65" s="32">
        <v>2005</v>
      </c>
      <c r="S65" s="32">
        <v>2016</v>
      </c>
      <c r="T65" s="32">
        <v>2013</v>
      </c>
      <c r="U65" s="32">
        <v>2014</v>
      </c>
      <c r="V65" s="32">
        <v>2014</v>
      </c>
      <c r="W65" s="32">
        <v>2015</v>
      </c>
      <c r="X65" s="32">
        <v>2009</v>
      </c>
      <c r="Y65" s="32">
        <v>2013</v>
      </c>
      <c r="Z65" s="32">
        <v>2014</v>
      </c>
      <c r="AA65" s="32">
        <v>2014</v>
      </c>
      <c r="AB65" s="32">
        <v>2014</v>
      </c>
      <c r="AC65" s="32">
        <v>2014</v>
      </c>
      <c r="AD65" s="32">
        <v>2015</v>
      </c>
      <c r="AE65" s="32">
        <v>2012</v>
      </c>
      <c r="AF65" s="32">
        <v>2014</v>
      </c>
      <c r="AG65" s="31">
        <v>2013</v>
      </c>
      <c r="AH65" s="32">
        <v>2014</v>
      </c>
      <c r="AI65" s="32">
        <v>2015</v>
      </c>
      <c r="AJ65" s="32">
        <v>2016</v>
      </c>
      <c r="AK65" s="33">
        <v>2015</v>
      </c>
      <c r="AL65" s="33">
        <v>2015</v>
      </c>
      <c r="AM65" s="32">
        <v>2015</v>
      </c>
      <c r="AN65" s="32">
        <v>2014</v>
      </c>
      <c r="AO65" s="32">
        <v>2014</v>
      </c>
      <c r="AP65" s="32" t="s">
        <v>446</v>
      </c>
      <c r="AQ65" s="32" t="s">
        <v>446</v>
      </c>
      <c r="AR65" s="32">
        <v>2015</v>
      </c>
      <c r="AS65" s="32">
        <v>2014</v>
      </c>
      <c r="AT65" s="32">
        <v>2015</v>
      </c>
      <c r="AU65" s="32">
        <v>2012</v>
      </c>
      <c r="AV65" s="32">
        <v>2013</v>
      </c>
      <c r="AW65" s="32">
        <v>2014</v>
      </c>
      <c r="AX65" s="32">
        <v>2014</v>
      </c>
      <c r="AY65" s="32">
        <v>2014</v>
      </c>
      <c r="AZ65" s="32">
        <v>2015</v>
      </c>
      <c r="BA65" s="32">
        <v>2015</v>
      </c>
      <c r="BB65" s="32">
        <v>2015</v>
      </c>
      <c r="BC65" s="32">
        <v>2015</v>
      </c>
      <c r="BD65" s="32">
        <v>2014</v>
      </c>
      <c r="BE65" s="32">
        <v>2014</v>
      </c>
      <c r="BF65" s="20"/>
    </row>
    <row r="66" spans="1:58" x14ac:dyDescent="0.35">
      <c r="A66" s="26" t="s">
        <v>119</v>
      </c>
      <c r="B66" s="21" t="s">
        <v>118</v>
      </c>
      <c r="C66" s="30">
        <v>2014</v>
      </c>
      <c r="D66" s="30">
        <v>2014</v>
      </c>
      <c r="E66" s="30">
        <v>2014</v>
      </c>
      <c r="F66" s="30">
        <v>2014</v>
      </c>
      <c r="G66" s="30">
        <v>2014</v>
      </c>
      <c r="H66" s="30">
        <v>2014</v>
      </c>
      <c r="I66" s="30">
        <v>2014</v>
      </c>
      <c r="J66" s="30">
        <v>2015</v>
      </c>
      <c r="K66" s="30">
        <v>2015</v>
      </c>
      <c r="L66" s="30">
        <v>2015</v>
      </c>
      <c r="M66" s="32">
        <v>2016</v>
      </c>
      <c r="N66" s="32">
        <v>2016</v>
      </c>
      <c r="O66" s="32">
        <v>2015</v>
      </c>
      <c r="P66" s="32">
        <v>2015</v>
      </c>
      <c r="Q66" s="32">
        <v>2014</v>
      </c>
      <c r="R66" s="32" t="s">
        <v>446</v>
      </c>
      <c r="S66" s="32">
        <v>2016</v>
      </c>
      <c r="T66" s="32">
        <v>2013</v>
      </c>
      <c r="U66" s="32">
        <v>2014</v>
      </c>
      <c r="V66" s="32" t="s">
        <v>446</v>
      </c>
      <c r="W66" s="32">
        <v>2015</v>
      </c>
      <c r="X66" s="32">
        <v>2005</v>
      </c>
      <c r="Y66" s="32">
        <v>2012</v>
      </c>
      <c r="Z66" s="32">
        <v>2014</v>
      </c>
      <c r="AA66" s="32">
        <v>2014</v>
      </c>
      <c r="AB66" s="32" t="s">
        <v>446</v>
      </c>
      <c r="AC66" s="32">
        <v>2014</v>
      </c>
      <c r="AD66" s="32">
        <v>2015</v>
      </c>
      <c r="AE66" s="32" t="s">
        <v>446</v>
      </c>
      <c r="AF66" s="32">
        <v>2014</v>
      </c>
      <c r="AG66" s="31">
        <v>2011</v>
      </c>
      <c r="AH66" s="32">
        <v>2014</v>
      </c>
      <c r="AI66" s="32">
        <v>2015</v>
      </c>
      <c r="AJ66" s="32">
        <v>2016</v>
      </c>
      <c r="AK66" s="33" t="s">
        <v>446</v>
      </c>
      <c r="AL66" s="33">
        <v>2015</v>
      </c>
      <c r="AM66" s="32">
        <v>2015</v>
      </c>
      <c r="AN66" s="32">
        <v>2014</v>
      </c>
      <c r="AO66" s="32">
        <v>2014</v>
      </c>
      <c r="AP66" s="32">
        <v>2014</v>
      </c>
      <c r="AQ66" s="32">
        <v>2014</v>
      </c>
      <c r="AR66" s="32">
        <v>2015</v>
      </c>
      <c r="AS66" s="32">
        <v>2014</v>
      </c>
      <c r="AT66" s="32">
        <v>2015</v>
      </c>
      <c r="AU66" s="32">
        <v>2012</v>
      </c>
      <c r="AV66" s="32" t="s">
        <v>446</v>
      </c>
      <c r="AW66" s="32">
        <v>2014</v>
      </c>
      <c r="AX66" s="32">
        <v>2014</v>
      </c>
      <c r="AY66" s="32">
        <v>2014</v>
      </c>
      <c r="AZ66" s="32">
        <v>2015</v>
      </c>
      <c r="BA66" s="32">
        <v>2015</v>
      </c>
      <c r="BB66" s="32">
        <v>2015</v>
      </c>
      <c r="BC66" s="32">
        <v>2015</v>
      </c>
      <c r="BD66" s="32">
        <v>2014</v>
      </c>
      <c r="BE66" s="32">
        <v>2014</v>
      </c>
      <c r="BF66" s="20"/>
    </row>
    <row r="67" spans="1:58" x14ac:dyDescent="0.35">
      <c r="A67" s="26" t="s">
        <v>121</v>
      </c>
      <c r="B67" s="21" t="s">
        <v>120</v>
      </c>
      <c r="C67" s="30">
        <v>2014</v>
      </c>
      <c r="D67" s="30">
        <v>2014</v>
      </c>
      <c r="E67" s="30">
        <v>2014</v>
      </c>
      <c r="F67" s="30">
        <v>2014</v>
      </c>
      <c r="G67" s="30">
        <v>2014</v>
      </c>
      <c r="H67" s="30">
        <v>2014</v>
      </c>
      <c r="I67" s="30">
        <v>2014</v>
      </c>
      <c r="J67" s="30">
        <v>2015</v>
      </c>
      <c r="K67" s="30">
        <v>2015</v>
      </c>
      <c r="L67" s="30">
        <v>2015</v>
      </c>
      <c r="M67" s="32">
        <v>2016</v>
      </c>
      <c r="N67" s="32">
        <v>2016</v>
      </c>
      <c r="O67" s="32">
        <v>2015</v>
      </c>
      <c r="P67" s="32">
        <v>2015</v>
      </c>
      <c r="Q67" s="32">
        <v>2014</v>
      </c>
      <c r="R67" s="32">
        <v>2011</v>
      </c>
      <c r="S67" s="32">
        <v>2016</v>
      </c>
      <c r="T67" s="32">
        <v>2013</v>
      </c>
      <c r="U67" s="32">
        <v>2014</v>
      </c>
      <c r="V67" s="32">
        <v>2014</v>
      </c>
      <c r="W67" s="32">
        <v>2015</v>
      </c>
      <c r="X67" s="32">
        <v>2014</v>
      </c>
      <c r="Y67" s="32">
        <v>2010</v>
      </c>
      <c r="Z67" s="32">
        <v>2014</v>
      </c>
      <c r="AA67" s="32">
        <v>2014</v>
      </c>
      <c r="AB67" s="32">
        <v>2014</v>
      </c>
      <c r="AC67" s="32">
        <v>2014</v>
      </c>
      <c r="AD67" s="32">
        <v>2015</v>
      </c>
      <c r="AE67" s="32">
        <v>2012</v>
      </c>
      <c r="AF67" s="32">
        <v>2014</v>
      </c>
      <c r="AG67" s="31">
        <v>2005</v>
      </c>
      <c r="AH67" s="32">
        <v>2014</v>
      </c>
      <c r="AI67" s="32">
        <v>2015</v>
      </c>
      <c r="AJ67" s="32">
        <v>2016</v>
      </c>
      <c r="AK67" s="33" t="s">
        <v>446</v>
      </c>
      <c r="AL67" s="33">
        <v>2015</v>
      </c>
      <c r="AM67" s="32">
        <v>2015</v>
      </c>
      <c r="AN67" s="32">
        <v>2014</v>
      </c>
      <c r="AO67" s="32">
        <v>2014</v>
      </c>
      <c r="AP67" s="32">
        <v>2014</v>
      </c>
      <c r="AQ67" s="32">
        <v>2014</v>
      </c>
      <c r="AR67" s="32">
        <v>2015</v>
      </c>
      <c r="AS67" s="32">
        <v>2014</v>
      </c>
      <c r="AT67" s="32">
        <v>2015</v>
      </c>
      <c r="AU67" s="32">
        <v>2012</v>
      </c>
      <c r="AV67" s="32">
        <v>2010</v>
      </c>
      <c r="AW67" s="32">
        <v>2014</v>
      </c>
      <c r="AX67" s="32">
        <v>2014</v>
      </c>
      <c r="AY67" s="32">
        <v>2014</v>
      </c>
      <c r="AZ67" s="32">
        <v>2015</v>
      </c>
      <c r="BA67" s="32">
        <v>2015</v>
      </c>
      <c r="BB67" s="32">
        <v>2015</v>
      </c>
      <c r="BC67" s="32">
        <v>2015</v>
      </c>
      <c r="BD67" s="32">
        <v>2014</v>
      </c>
      <c r="BE67" s="32">
        <v>2014</v>
      </c>
      <c r="BF67" s="20"/>
    </row>
    <row r="68" spans="1:58" x14ac:dyDescent="0.35">
      <c r="A68" s="26" t="s">
        <v>123</v>
      </c>
      <c r="B68" s="21" t="s">
        <v>122</v>
      </c>
      <c r="C68" s="30">
        <v>2014</v>
      </c>
      <c r="D68" s="30">
        <v>2014</v>
      </c>
      <c r="E68" s="30">
        <v>2014</v>
      </c>
      <c r="F68" s="30">
        <v>2014</v>
      </c>
      <c r="G68" s="30">
        <v>2014</v>
      </c>
      <c r="H68" s="30">
        <v>2014</v>
      </c>
      <c r="I68" s="30">
        <v>2014</v>
      </c>
      <c r="J68" s="30">
        <v>2015</v>
      </c>
      <c r="K68" s="30">
        <v>2015</v>
      </c>
      <c r="L68" s="30">
        <v>2015</v>
      </c>
      <c r="M68" s="32">
        <v>2016</v>
      </c>
      <c r="N68" s="32">
        <v>2016</v>
      </c>
      <c r="O68" s="32">
        <v>2015</v>
      </c>
      <c r="P68" s="32">
        <v>2015</v>
      </c>
      <c r="Q68" s="32">
        <v>2014</v>
      </c>
      <c r="R68" s="32" t="s">
        <v>446</v>
      </c>
      <c r="S68" s="32">
        <v>2016</v>
      </c>
      <c r="T68" s="32">
        <v>2013</v>
      </c>
      <c r="U68" s="32">
        <v>2014</v>
      </c>
      <c r="V68" s="32" t="s">
        <v>446</v>
      </c>
      <c r="W68" s="32">
        <v>2015</v>
      </c>
      <c r="X68" s="32" t="s">
        <v>446</v>
      </c>
      <c r="Y68" s="32">
        <v>2010</v>
      </c>
      <c r="Z68" s="32">
        <v>2014</v>
      </c>
      <c r="AA68" s="32">
        <v>2014</v>
      </c>
      <c r="AB68" s="32" t="s">
        <v>446</v>
      </c>
      <c r="AC68" s="32">
        <v>2014</v>
      </c>
      <c r="AD68" s="32">
        <v>2015</v>
      </c>
      <c r="AE68" s="32" t="s">
        <v>446</v>
      </c>
      <c r="AF68" s="32">
        <v>2014</v>
      </c>
      <c r="AG68" s="31">
        <v>2012</v>
      </c>
      <c r="AH68" s="32">
        <v>2014</v>
      </c>
      <c r="AI68" s="32">
        <v>2015</v>
      </c>
      <c r="AJ68" s="32">
        <v>2016</v>
      </c>
      <c r="AK68" s="33" t="s">
        <v>446</v>
      </c>
      <c r="AL68" s="33">
        <v>2015</v>
      </c>
      <c r="AM68" s="32">
        <v>2015</v>
      </c>
      <c r="AN68" s="32">
        <v>2014</v>
      </c>
      <c r="AO68" s="32">
        <v>2014</v>
      </c>
      <c r="AP68" s="32">
        <v>2014</v>
      </c>
      <c r="AQ68" s="32">
        <v>2014</v>
      </c>
      <c r="AR68" s="32">
        <v>2015</v>
      </c>
      <c r="AS68" s="32">
        <v>2014</v>
      </c>
      <c r="AT68" s="32">
        <v>2015</v>
      </c>
      <c r="AU68" s="32">
        <v>2012</v>
      </c>
      <c r="AV68" s="32">
        <v>2013</v>
      </c>
      <c r="AW68" s="32">
        <v>2014</v>
      </c>
      <c r="AX68" s="32">
        <v>2014</v>
      </c>
      <c r="AY68" s="32">
        <v>2014</v>
      </c>
      <c r="AZ68" s="32">
        <v>2015</v>
      </c>
      <c r="BA68" s="32">
        <v>2015</v>
      </c>
      <c r="BB68" s="32">
        <v>2015</v>
      </c>
      <c r="BC68" s="32">
        <v>2015</v>
      </c>
      <c r="BD68" s="32">
        <v>2014</v>
      </c>
      <c r="BE68" s="32">
        <v>2014</v>
      </c>
      <c r="BF68" s="20"/>
    </row>
    <row r="69" spans="1:58" x14ac:dyDescent="0.35">
      <c r="A69" s="26" t="s">
        <v>125</v>
      </c>
      <c r="B69" s="21" t="s">
        <v>124</v>
      </c>
      <c r="C69" s="30">
        <v>2014</v>
      </c>
      <c r="D69" s="30">
        <v>2014</v>
      </c>
      <c r="E69" s="30">
        <v>2014</v>
      </c>
      <c r="F69" s="30">
        <v>2014</v>
      </c>
      <c r="G69" s="30">
        <v>2014</v>
      </c>
      <c r="H69" s="30">
        <v>2014</v>
      </c>
      <c r="I69" s="30">
        <v>2014</v>
      </c>
      <c r="J69" s="30">
        <v>2015</v>
      </c>
      <c r="K69" s="30">
        <v>2015</v>
      </c>
      <c r="L69" s="30">
        <v>2015</v>
      </c>
      <c r="M69" s="32">
        <v>2016</v>
      </c>
      <c r="N69" s="32">
        <v>2016</v>
      </c>
      <c r="O69" s="32">
        <v>2015</v>
      </c>
      <c r="P69" s="32">
        <v>2015</v>
      </c>
      <c r="Q69" s="32">
        <v>2014</v>
      </c>
      <c r="R69" s="32" t="s">
        <v>446</v>
      </c>
      <c r="S69" s="32">
        <v>2016</v>
      </c>
      <c r="T69" s="32">
        <v>2013</v>
      </c>
      <c r="U69" s="32">
        <v>2014</v>
      </c>
      <c r="V69" s="32">
        <v>2014</v>
      </c>
      <c r="W69" s="32">
        <v>2015</v>
      </c>
      <c r="X69" s="32" t="s">
        <v>446</v>
      </c>
      <c r="Y69" s="32" t="s">
        <v>446</v>
      </c>
      <c r="Z69" s="32">
        <v>2014</v>
      </c>
      <c r="AA69" s="32">
        <v>2014</v>
      </c>
      <c r="AB69" s="32" t="s">
        <v>446</v>
      </c>
      <c r="AC69" s="32">
        <v>2014</v>
      </c>
      <c r="AD69" s="32">
        <v>2015</v>
      </c>
      <c r="AE69" s="32" t="s">
        <v>446</v>
      </c>
      <c r="AF69" s="32" t="s">
        <v>446</v>
      </c>
      <c r="AG69" s="31" t="s">
        <v>446</v>
      </c>
      <c r="AH69" s="32">
        <v>2014</v>
      </c>
      <c r="AI69" s="32">
        <v>2015</v>
      </c>
      <c r="AJ69" s="32">
        <v>2016</v>
      </c>
      <c r="AK69" s="33" t="s">
        <v>446</v>
      </c>
      <c r="AL69" s="33">
        <v>2015</v>
      </c>
      <c r="AM69" s="32">
        <v>2015</v>
      </c>
      <c r="AN69" s="32">
        <v>2014</v>
      </c>
      <c r="AO69" s="32">
        <v>2014</v>
      </c>
      <c r="AP69" s="32">
        <v>2014</v>
      </c>
      <c r="AQ69" s="32" t="s">
        <v>446</v>
      </c>
      <c r="AR69" s="32">
        <v>2011</v>
      </c>
      <c r="AS69" s="32">
        <v>2014</v>
      </c>
      <c r="AT69" s="32" t="s">
        <v>446</v>
      </c>
      <c r="AU69" s="32">
        <v>2012</v>
      </c>
      <c r="AV69" s="32" t="s">
        <v>446</v>
      </c>
      <c r="AW69" s="32">
        <v>2014</v>
      </c>
      <c r="AX69" s="32">
        <v>2014</v>
      </c>
      <c r="AY69" s="32">
        <v>2014</v>
      </c>
      <c r="AZ69" s="32">
        <v>2015</v>
      </c>
      <c r="BA69" s="32">
        <v>2015</v>
      </c>
      <c r="BB69" s="32">
        <v>2015</v>
      </c>
      <c r="BC69" s="32">
        <v>2015</v>
      </c>
      <c r="BD69" s="32">
        <v>2014</v>
      </c>
      <c r="BE69" s="32">
        <v>2014</v>
      </c>
      <c r="BF69" s="20"/>
    </row>
    <row r="70" spans="1:58" x14ac:dyDescent="0.35">
      <c r="A70" s="26" t="s">
        <v>127</v>
      </c>
      <c r="B70" s="21" t="s">
        <v>126</v>
      </c>
      <c r="C70" s="30">
        <v>2014</v>
      </c>
      <c r="D70" s="30">
        <v>2014</v>
      </c>
      <c r="E70" s="30">
        <v>2014</v>
      </c>
      <c r="F70" s="30">
        <v>2014</v>
      </c>
      <c r="G70" s="30">
        <v>2014</v>
      </c>
      <c r="H70" s="30">
        <v>2014</v>
      </c>
      <c r="I70" s="30">
        <v>2014</v>
      </c>
      <c r="J70" s="30">
        <v>2015</v>
      </c>
      <c r="K70" s="30">
        <v>2015</v>
      </c>
      <c r="L70" s="30">
        <v>2015</v>
      </c>
      <c r="M70" s="32">
        <v>2016</v>
      </c>
      <c r="N70" s="32">
        <v>2016</v>
      </c>
      <c r="O70" s="32">
        <v>2015</v>
      </c>
      <c r="P70" s="32">
        <v>2015</v>
      </c>
      <c r="Q70" s="32">
        <v>2014</v>
      </c>
      <c r="R70" s="32" t="s">
        <v>446</v>
      </c>
      <c r="S70" s="32">
        <v>2016</v>
      </c>
      <c r="T70" s="32">
        <v>2013</v>
      </c>
      <c r="U70" s="32">
        <v>2014</v>
      </c>
      <c r="V70" s="32">
        <v>2014</v>
      </c>
      <c r="W70" s="32">
        <v>2015</v>
      </c>
      <c r="X70" s="32">
        <v>2009</v>
      </c>
      <c r="Y70" s="32">
        <v>2009</v>
      </c>
      <c r="Z70" s="32">
        <v>2014</v>
      </c>
      <c r="AA70" s="32">
        <v>2014</v>
      </c>
      <c r="AB70" s="32">
        <v>2014</v>
      </c>
      <c r="AC70" s="32">
        <v>2014</v>
      </c>
      <c r="AD70" s="32">
        <v>2015</v>
      </c>
      <c r="AE70" s="32">
        <v>2012</v>
      </c>
      <c r="AF70" s="32">
        <v>2014</v>
      </c>
      <c r="AG70" s="31">
        <v>2011</v>
      </c>
      <c r="AH70" s="32">
        <v>2014</v>
      </c>
      <c r="AI70" s="32">
        <v>2015</v>
      </c>
      <c r="AJ70" s="32">
        <v>2016</v>
      </c>
      <c r="AK70" s="33">
        <v>2015</v>
      </c>
      <c r="AL70" s="33">
        <v>2015</v>
      </c>
      <c r="AM70" s="32">
        <v>2015</v>
      </c>
      <c r="AN70" s="32">
        <v>2014</v>
      </c>
      <c r="AO70" s="32">
        <v>2014</v>
      </c>
      <c r="AP70" s="32">
        <v>2014</v>
      </c>
      <c r="AQ70" s="32">
        <v>2014</v>
      </c>
      <c r="AR70" s="32">
        <v>2015</v>
      </c>
      <c r="AS70" s="32">
        <v>2014</v>
      </c>
      <c r="AT70" s="32">
        <v>2015</v>
      </c>
      <c r="AU70" s="32">
        <v>2012</v>
      </c>
      <c r="AV70" s="32">
        <v>2013</v>
      </c>
      <c r="AW70" s="32">
        <v>2014</v>
      </c>
      <c r="AX70" s="32">
        <v>2014</v>
      </c>
      <c r="AY70" s="32">
        <v>2014</v>
      </c>
      <c r="AZ70" s="32">
        <v>2015</v>
      </c>
      <c r="BA70" s="32">
        <v>2015</v>
      </c>
      <c r="BB70" s="32">
        <v>2015</v>
      </c>
      <c r="BC70" s="32">
        <v>2015</v>
      </c>
      <c r="BD70" s="32">
        <v>2014</v>
      </c>
      <c r="BE70" s="32">
        <v>2014</v>
      </c>
      <c r="BF70" s="20"/>
    </row>
    <row r="71" spans="1:58" x14ac:dyDescent="0.35">
      <c r="A71" s="26" t="s">
        <v>129</v>
      </c>
      <c r="B71" s="21" t="s">
        <v>128</v>
      </c>
      <c r="C71" s="30">
        <v>2014</v>
      </c>
      <c r="D71" s="30">
        <v>2014</v>
      </c>
      <c r="E71" s="30">
        <v>2014</v>
      </c>
      <c r="F71" s="30">
        <v>2014</v>
      </c>
      <c r="G71" s="30">
        <v>2014</v>
      </c>
      <c r="H71" s="30">
        <v>2014</v>
      </c>
      <c r="I71" s="30">
        <v>2014</v>
      </c>
      <c r="J71" s="30">
        <v>2015</v>
      </c>
      <c r="K71" s="30">
        <v>2015</v>
      </c>
      <c r="L71" s="30">
        <v>2015</v>
      </c>
      <c r="M71" s="32">
        <v>2016</v>
      </c>
      <c r="N71" s="32">
        <v>2016</v>
      </c>
      <c r="O71" s="32">
        <v>2015</v>
      </c>
      <c r="P71" s="32">
        <v>2015</v>
      </c>
      <c r="Q71" s="32">
        <v>2014</v>
      </c>
      <c r="R71" s="32">
        <v>2012</v>
      </c>
      <c r="S71" s="32">
        <v>2016</v>
      </c>
      <c r="T71" s="32">
        <v>2013</v>
      </c>
      <c r="U71" s="32">
        <v>2014</v>
      </c>
      <c r="V71" s="32">
        <v>2014</v>
      </c>
      <c r="W71" s="32">
        <v>2015</v>
      </c>
      <c r="X71" s="32">
        <v>2012</v>
      </c>
      <c r="Y71" s="32">
        <v>2010</v>
      </c>
      <c r="Z71" s="32">
        <v>2014</v>
      </c>
      <c r="AA71" s="32">
        <v>2014</v>
      </c>
      <c r="AB71" s="32">
        <v>2014</v>
      </c>
      <c r="AC71" s="32">
        <v>2014</v>
      </c>
      <c r="AD71" s="32">
        <v>2015</v>
      </c>
      <c r="AE71" s="32">
        <v>2012</v>
      </c>
      <c r="AF71" s="32" t="s">
        <v>446</v>
      </c>
      <c r="AG71" s="31">
        <v>2012</v>
      </c>
      <c r="AH71" s="32">
        <v>2014</v>
      </c>
      <c r="AI71" s="32">
        <v>2015</v>
      </c>
      <c r="AJ71" s="32">
        <v>2016</v>
      </c>
      <c r="AK71" s="33" t="s">
        <v>446</v>
      </c>
      <c r="AL71" s="33">
        <v>2015</v>
      </c>
      <c r="AM71" s="32">
        <v>2015</v>
      </c>
      <c r="AN71" s="32">
        <v>2014</v>
      </c>
      <c r="AO71" s="32">
        <v>2014</v>
      </c>
      <c r="AP71" s="32">
        <v>2013</v>
      </c>
      <c r="AQ71" s="32">
        <v>2013</v>
      </c>
      <c r="AR71" s="32">
        <v>2015</v>
      </c>
      <c r="AS71" s="32">
        <v>2014</v>
      </c>
      <c r="AT71" s="32">
        <v>2015</v>
      </c>
      <c r="AU71" s="32">
        <v>2012</v>
      </c>
      <c r="AV71" s="32">
        <v>2010</v>
      </c>
      <c r="AW71" s="32">
        <v>2014</v>
      </c>
      <c r="AX71" s="32">
        <v>2014</v>
      </c>
      <c r="AY71" s="32">
        <v>2014</v>
      </c>
      <c r="AZ71" s="32">
        <v>2015</v>
      </c>
      <c r="BA71" s="32">
        <v>2015</v>
      </c>
      <c r="BB71" s="32">
        <v>2015</v>
      </c>
      <c r="BC71" s="32">
        <v>2015</v>
      </c>
      <c r="BD71" s="32">
        <v>2014</v>
      </c>
      <c r="BE71" s="32">
        <v>2014</v>
      </c>
      <c r="BF71" s="20"/>
    </row>
    <row r="72" spans="1:58" x14ac:dyDescent="0.35">
      <c r="A72" s="26" t="s">
        <v>364</v>
      </c>
      <c r="B72" s="21" t="s">
        <v>130</v>
      </c>
      <c r="C72" s="30">
        <v>2014</v>
      </c>
      <c r="D72" s="30">
        <v>2014</v>
      </c>
      <c r="E72" s="30">
        <v>2014</v>
      </c>
      <c r="F72" s="30">
        <v>2014</v>
      </c>
      <c r="G72" s="30">
        <v>2014</v>
      </c>
      <c r="H72" s="30">
        <v>2014</v>
      </c>
      <c r="I72" s="30">
        <v>2014</v>
      </c>
      <c r="J72" s="30">
        <v>2015</v>
      </c>
      <c r="K72" s="30">
        <v>2015</v>
      </c>
      <c r="L72" s="30">
        <v>2015</v>
      </c>
      <c r="M72" s="32">
        <v>2016</v>
      </c>
      <c r="N72" s="32">
        <v>2016</v>
      </c>
      <c r="O72" s="32">
        <v>2015</v>
      </c>
      <c r="P72" s="32">
        <v>2015</v>
      </c>
      <c r="Q72" s="32">
        <v>2014</v>
      </c>
      <c r="R72" s="32">
        <v>2006</v>
      </c>
      <c r="S72" s="32">
        <v>2016</v>
      </c>
      <c r="T72" s="32">
        <v>2013</v>
      </c>
      <c r="U72" s="32">
        <v>2014</v>
      </c>
      <c r="V72" s="32">
        <v>2014</v>
      </c>
      <c r="W72" s="32">
        <v>2015</v>
      </c>
      <c r="X72" s="32">
        <v>2014</v>
      </c>
      <c r="Y72" s="32">
        <v>2010</v>
      </c>
      <c r="Z72" s="32">
        <v>2014</v>
      </c>
      <c r="AA72" s="32">
        <v>2014</v>
      </c>
      <c r="AB72" s="32">
        <v>2014</v>
      </c>
      <c r="AC72" s="32">
        <v>2014</v>
      </c>
      <c r="AD72" s="32">
        <v>2015</v>
      </c>
      <c r="AE72" s="32">
        <v>2012</v>
      </c>
      <c r="AF72" s="32" t="s">
        <v>446</v>
      </c>
      <c r="AG72" s="31">
        <v>2010</v>
      </c>
      <c r="AH72" s="32">
        <v>2014</v>
      </c>
      <c r="AI72" s="32">
        <v>2015</v>
      </c>
      <c r="AJ72" s="32">
        <v>2016</v>
      </c>
      <c r="AK72" s="33" t="s">
        <v>446</v>
      </c>
      <c r="AL72" s="33">
        <v>2015</v>
      </c>
      <c r="AM72" s="32">
        <v>2015</v>
      </c>
      <c r="AN72" s="32">
        <v>2014</v>
      </c>
      <c r="AO72" s="32">
        <v>2014</v>
      </c>
      <c r="AP72" s="32" t="s">
        <v>446</v>
      </c>
      <c r="AQ72" s="32" t="s">
        <v>446</v>
      </c>
      <c r="AR72" s="32">
        <v>2015</v>
      </c>
      <c r="AS72" s="32">
        <v>2014</v>
      </c>
      <c r="AT72" s="32">
        <v>2015</v>
      </c>
      <c r="AU72" s="32">
        <v>2012</v>
      </c>
      <c r="AV72" s="32">
        <v>2013</v>
      </c>
      <c r="AW72" s="32">
        <v>2014</v>
      </c>
      <c r="AX72" s="32">
        <v>2014</v>
      </c>
      <c r="AY72" s="32">
        <v>2014</v>
      </c>
      <c r="AZ72" s="32">
        <v>2015</v>
      </c>
      <c r="BA72" s="32">
        <v>2015</v>
      </c>
      <c r="BB72" s="32">
        <v>2015</v>
      </c>
      <c r="BC72" s="32">
        <v>2015</v>
      </c>
      <c r="BD72" s="32">
        <v>2014</v>
      </c>
      <c r="BE72" s="32">
        <v>2014</v>
      </c>
      <c r="BF72" s="20"/>
    </row>
    <row r="73" spans="1:58" x14ac:dyDescent="0.35">
      <c r="A73" s="26" t="s">
        <v>132</v>
      </c>
      <c r="B73" s="21" t="s">
        <v>131</v>
      </c>
      <c r="C73" s="30">
        <v>2014</v>
      </c>
      <c r="D73" s="30">
        <v>2014</v>
      </c>
      <c r="E73" s="30">
        <v>2014</v>
      </c>
      <c r="F73" s="30">
        <v>2014</v>
      </c>
      <c r="G73" s="30">
        <v>2014</v>
      </c>
      <c r="H73" s="30">
        <v>2014</v>
      </c>
      <c r="I73" s="30">
        <v>2014</v>
      </c>
      <c r="J73" s="30">
        <v>2015</v>
      </c>
      <c r="K73" s="30">
        <v>2015</v>
      </c>
      <c r="L73" s="30">
        <v>2015</v>
      </c>
      <c r="M73" s="32">
        <v>2016</v>
      </c>
      <c r="N73" s="32">
        <v>2016</v>
      </c>
      <c r="O73" s="32">
        <v>2015</v>
      </c>
      <c r="P73" s="32">
        <v>2015</v>
      </c>
      <c r="Q73" s="32">
        <v>2014</v>
      </c>
      <c r="R73" s="32">
        <v>2009</v>
      </c>
      <c r="S73" s="32">
        <v>2016</v>
      </c>
      <c r="T73" s="32">
        <v>2013</v>
      </c>
      <c r="U73" s="32">
        <v>2014</v>
      </c>
      <c r="V73" s="32">
        <v>2014</v>
      </c>
      <c r="W73" s="32">
        <v>2015</v>
      </c>
      <c r="X73" s="32">
        <v>2014</v>
      </c>
      <c r="Y73" s="32">
        <v>2010</v>
      </c>
      <c r="Z73" s="32">
        <v>2014</v>
      </c>
      <c r="AA73" s="32">
        <v>2014</v>
      </c>
      <c r="AB73" s="32">
        <v>2014</v>
      </c>
      <c r="AC73" s="32">
        <v>2014</v>
      </c>
      <c r="AD73" s="32">
        <v>2015</v>
      </c>
      <c r="AE73" s="32">
        <v>2012</v>
      </c>
      <c r="AF73" s="32">
        <v>2014</v>
      </c>
      <c r="AG73" s="31" t="s">
        <v>446</v>
      </c>
      <c r="AH73" s="32">
        <v>2014</v>
      </c>
      <c r="AI73" s="32">
        <v>2015</v>
      </c>
      <c r="AJ73" s="32">
        <v>2016</v>
      </c>
      <c r="AK73" s="33" t="s">
        <v>446</v>
      </c>
      <c r="AL73" s="33">
        <v>2015</v>
      </c>
      <c r="AM73" s="32">
        <v>2015</v>
      </c>
      <c r="AN73" s="32">
        <v>2014</v>
      </c>
      <c r="AO73" s="32">
        <v>2014</v>
      </c>
      <c r="AP73" s="32" t="s">
        <v>446</v>
      </c>
      <c r="AQ73" s="32" t="s">
        <v>446</v>
      </c>
      <c r="AR73" s="32" t="s">
        <v>446</v>
      </c>
      <c r="AS73" s="32">
        <v>2014</v>
      </c>
      <c r="AT73" s="32">
        <v>2015</v>
      </c>
      <c r="AU73" s="32">
        <v>2012</v>
      </c>
      <c r="AV73" s="32">
        <v>2009</v>
      </c>
      <c r="AW73" s="32">
        <v>2014</v>
      </c>
      <c r="AX73" s="32">
        <v>2014</v>
      </c>
      <c r="AY73" s="32">
        <v>2014</v>
      </c>
      <c r="AZ73" s="32">
        <v>2015</v>
      </c>
      <c r="BA73" s="32">
        <v>2015</v>
      </c>
      <c r="BB73" s="32">
        <v>2015</v>
      </c>
      <c r="BC73" s="32">
        <v>2015</v>
      </c>
      <c r="BD73" s="32">
        <v>2014</v>
      </c>
      <c r="BE73" s="32">
        <v>2014</v>
      </c>
      <c r="BF73" s="20"/>
    </row>
    <row r="74" spans="1:58" x14ac:dyDescent="0.35">
      <c r="A74" s="26" t="s">
        <v>134</v>
      </c>
      <c r="B74" s="21" t="s">
        <v>133</v>
      </c>
      <c r="C74" s="30">
        <v>2014</v>
      </c>
      <c r="D74" s="30">
        <v>2014</v>
      </c>
      <c r="E74" s="30">
        <v>2014</v>
      </c>
      <c r="F74" s="30">
        <v>2014</v>
      </c>
      <c r="G74" s="30">
        <v>2014</v>
      </c>
      <c r="H74" s="30">
        <v>2014</v>
      </c>
      <c r="I74" s="30">
        <v>2014</v>
      </c>
      <c r="J74" s="30">
        <v>2015</v>
      </c>
      <c r="K74" s="30">
        <v>2015</v>
      </c>
      <c r="L74" s="30">
        <v>2015</v>
      </c>
      <c r="M74" s="32">
        <v>2016</v>
      </c>
      <c r="N74" s="32">
        <v>2016</v>
      </c>
      <c r="O74" s="32">
        <v>2015</v>
      </c>
      <c r="P74" s="32">
        <v>2015</v>
      </c>
      <c r="Q74" s="32">
        <v>2014</v>
      </c>
      <c r="R74" s="32">
        <v>2012</v>
      </c>
      <c r="S74" s="32">
        <v>2016</v>
      </c>
      <c r="T74" s="32">
        <v>2013</v>
      </c>
      <c r="U74" s="32">
        <v>2014</v>
      </c>
      <c r="V74" s="32">
        <v>2014</v>
      </c>
      <c r="W74" s="32">
        <v>2015</v>
      </c>
      <c r="X74" s="32">
        <v>2012</v>
      </c>
      <c r="Y74" s="32">
        <v>2014</v>
      </c>
      <c r="Z74" s="32">
        <v>2014</v>
      </c>
      <c r="AA74" s="32">
        <v>2014</v>
      </c>
      <c r="AB74" s="32">
        <v>2014</v>
      </c>
      <c r="AC74" s="32">
        <v>2014</v>
      </c>
      <c r="AD74" s="32">
        <v>2015</v>
      </c>
      <c r="AE74" s="32">
        <v>2012</v>
      </c>
      <c r="AF74" s="32">
        <v>2014</v>
      </c>
      <c r="AG74" s="31">
        <v>2012</v>
      </c>
      <c r="AH74" s="32">
        <v>2014</v>
      </c>
      <c r="AI74" s="32">
        <v>2015</v>
      </c>
      <c r="AJ74" s="32">
        <v>2016</v>
      </c>
      <c r="AK74" s="33">
        <v>2016</v>
      </c>
      <c r="AL74" s="33">
        <v>2015</v>
      </c>
      <c r="AM74" s="32">
        <v>2015</v>
      </c>
      <c r="AN74" s="32">
        <v>2014</v>
      </c>
      <c r="AO74" s="32">
        <v>2014</v>
      </c>
      <c r="AP74" s="32">
        <v>2014</v>
      </c>
      <c r="AQ74" s="32">
        <v>2014</v>
      </c>
      <c r="AR74" s="32">
        <v>2011</v>
      </c>
      <c r="AS74" s="32">
        <v>2014</v>
      </c>
      <c r="AT74" s="32">
        <v>2015</v>
      </c>
      <c r="AU74" s="32">
        <v>2012</v>
      </c>
      <c r="AV74" s="32">
        <v>2006</v>
      </c>
      <c r="AW74" s="32">
        <v>2014</v>
      </c>
      <c r="AX74" s="32">
        <v>2014</v>
      </c>
      <c r="AY74" s="32">
        <v>2014</v>
      </c>
      <c r="AZ74" s="32">
        <v>2015</v>
      </c>
      <c r="BA74" s="32">
        <v>2015</v>
      </c>
      <c r="BB74" s="32">
        <v>2015</v>
      </c>
      <c r="BC74" s="32">
        <v>2015</v>
      </c>
      <c r="BD74" s="32">
        <v>2014</v>
      </c>
      <c r="BE74" s="32">
        <v>2014</v>
      </c>
      <c r="BF74" s="20"/>
    </row>
    <row r="75" spans="1:58" x14ac:dyDescent="0.35">
      <c r="A75" s="26" t="s">
        <v>136</v>
      </c>
      <c r="B75" s="21" t="s">
        <v>135</v>
      </c>
      <c r="C75" s="30">
        <v>2014</v>
      </c>
      <c r="D75" s="30">
        <v>2014</v>
      </c>
      <c r="E75" s="30">
        <v>2014</v>
      </c>
      <c r="F75" s="30">
        <v>2014</v>
      </c>
      <c r="G75" s="30">
        <v>2014</v>
      </c>
      <c r="H75" s="30">
        <v>2014</v>
      </c>
      <c r="I75" s="30">
        <v>2014</v>
      </c>
      <c r="J75" s="30">
        <v>2015</v>
      </c>
      <c r="K75" s="30">
        <v>2015</v>
      </c>
      <c r="L75" s="30">
        <v>2015</v>
      </c>
      <c r="M75" s="32">
        <v>2016</v>
      </c>
      <c r="N75" s="32">
        <v>2016</v>
      </c>
      <c r="O75" s="32">
        <v>2015</v>
      </c>
      <c r="P75" s="32">
        <v>2015</v>
      </c>
      <c r="Q75" s="32">
        <v>2014</v>
      </c>
      <c r="R75" s="32">
        <v>2012</v>
      </c>
      <c r="S75" s="32">
        <v>2016</v>
      </c>
      <c r="T75" s="32">
        <v>2013</v>
      </c>
      <c r="U75" s="32">
        <v>2014</v>
      </c>
      <c r="V75" s="32">
        <v>2014</v>
      </c>
      <c r="W75" s="32">
        <v>2015</v>
      </c>
      <c r="X75" s="32">
        <v>2012</v>
      </c>
      <c r="Y75" s="32" t="s">
        <v>446</v>
      </c>
      <c r="Z75" s="32">
        <v>2014</v>
      </c>
      <c r="AA75" s="32">
        <v>2014</v>
      </c>
      <c r="AB75" s="32">
        <v>2014</v>
      </c>
      <c r="AC75" s="32">
        <v>2014</v>
      </c>
      <c r="AD75" s="32">
        <v>2015</v>
      </c>
      <c r="AE75" s="32">
        <v>2012</v>
      </c>
      <c r="AF75" s="32">
        <v>2014</v>
      </c>
      <c r="AG75" s="31">
        <v>2013</v>
      </c>
      <c r="AH75" s="32">
        <v>2014</v>
      </c>
      <c r="AI75" s="32">
        <v>2015</v>
      </c>
      <c r="AJ75" s="32">
        <v>2016</v>
      </c>
      <c r="AK75" s="33">
        <v>2015</v>
      </c>
      <c r="AL75" s="33">
        <v>2015</v>
      </c>
      <c r="AM75" s="32">
        <v>2015</v>
      </c>
      <c r="AN75" s="32">
        <v>2014</v>
      </c>
      <c r="AO75" s="32">
        <v>2014</v>
      </c>
      <c r="AP75" s="32">
        <v>2014</v>
      </c>
      <c r="AQ75" s="32">
        <v>2014</v>
      </c>
      <c r="AR75" s="32">
        <v>2011</v>
      </c>
      <c r="AS75" s="32">
        <v>2014</v>
      </c>
      <c r="AT75" s="32">
        <v>2015</v>
      </c>
      <c r="AU75" s="32">
        <v>2012</v>
      </c>
      <c r="AV75" s="32">
        <v>2014</v>
      </c>
      <c r="AW75" s="32">
        <v>2014</v>
      </c>
      <c r="AX75" s="32">
        <v>2014</v>
      </c>
      <c r="AY75" s="32">
        <v>2014</v>
      </c>
      <c r="AZ75" s="32">
        <v>2015</v>
      </c>
      <c r="BA75" s="32">
        <v>2015</v>
      </c>
      <c r="BB75" s="32">
        <v>2015</v>
      </c>
      <c r="BC75" s="32">
        <v>2015</v>
      </c>
      <c r="BD75" s="32">
        <v>2014</v>
      </c>
      <c r="BE75" s="32">
        <v>2014</v>
      </c>
      <c r="BF75" s="20"/>
    </row>
    <row r="76" spans="1:58" x14ac:dyDescent="0.35">
      <c r="A76" s="26" t="s">
        <v>138</v>
      </c>
      <c r="B76" s="21" t="s">
        <v>137</v>
      </c>
      <c r="C76" s="30">
        <v>2014</v>
      </c>
      <c r="D76" s="30">
        <v>2014</v>
      </c>
      <c r="E76" s="30">
        <v>2014</v>
      </c>
      <c r="F76" s="30">
        <v>2014</v>
      </c>
      <c r="G76" s="30">
        <v>2014</v>
      </c>
      <c r="H76" s="30">
        <v>2014</v>
      </c>
      <c r="I76" s="30">
        <v>2014</v>
      </c>
      <c r="J76" s="30">
        <v>2015</v>
      </c>
      <c r="K76" s="30">
        <v>2015</v>
      </c>
      <c r="L76" s="30">
        <v>2015</v>
      </c>
      <c r="M76" s="32">
        <v>2016</v>
      </c>
      <c r="N76" s="32">
        <v>2016</v>
      </c>
      <c r="O76" s="32">
        <v>2015</v>
      </c>
      <c r="P76" s="32">
        <v>2015</v>
      </c>
      <c r="Q76" s="32">
        <v>2014</v>
      </c>
      <c r="R76" s="32" t="s">
        <v>446</v>
      </c>
      <c r="S76" s="32">
        <v>2016</v>
      </c>
      <c r="T76" s="32">
        <v>2013</v>
      </c>
      <c r="U76" s="32">
        <v>2014</v>
      </c>
      <c r="V76" s="32" t="s">
        <v>446</v>
      </c>
      <c r="W76" s="32">
        <v>2015</v>
      </c>
      <c r="X76" s="32" t="s">
        <v>446</v>
      </c>
      <c r="Y76" s="32">
        <v>2012</v>
      </c>
      <c r="Z76" s="32">
        <v>2014</v>
      </c>
      <c r="AA76" s="32">
        <v>2014</v>
      </c>
      <c r="AB76" s="32" t="s">
        <v>446</v>
      </c>
      <c r="AC76" s="32">
        <v>2014</v>
      </c>
      <c r="AD76" s="32">
        <v>2015</v>
      </c>
      <c r="AE76" s="32" t="s">
        <v>446</v>
      </c>
      <c r="AF76" s="32">
        <v>2014</v>
      </c>
      <c r="AG76" s="31">
        <v>2012</v>
      </c>
      <c r="AH76" s="32">
        <v>2014</v>
      </c>
      <c r="AI76" s="32">
        <v>2015</v>
      </c>
      <c r="AJ76" s="32">
        <v>2016</v>
      </c>
      <c r="AK76" s="33" t="s">
        <v>446</v>
      </c>
      <c r="AL76" s="33">
        <v>2015</v>
      </c>
      <c r="AM76" s="32">
        <v>2015</v>
      </c>
      <c r="AN76" s="32">
        <v>2014</v>
      </c>
      <c r="AO76" s="32">
        <v>2014</v>
      </c>
      <c r="AP76" s="32">
        <v>2014</v>
      </c>
      <c r="AQ76" s="32">
        <v>2014</v>
      </c>
      <c r="AR76" s="32">
        <v>2015</v>
      </c>
      <c r="AS76" s="32">
        <v>2014</v>
      </c>
      <c r="AT76" s="32">
        <v>2015</v>
      </c>
      <c r="AU76" s="32">
        <v>2012</v>
      </c>
      <c r="AV76" s="32">
        <v>2013</v>
      </c>
      <c r="AW76" s="32">
        <v>2014</v>
      </c>
      <c r="AX76" s="32">
        <v>2014</v>
      </c>
      <c r="AY76" s="32">
        <v>2014</v>
      </c>
      <c r="AZ76" s="32">
        <v>2015</v>
      </c>
      <c r="BA76" s="32">
        <v>2015</v>
      </c>
      <c r="BB76" s="32">
        <v>2015</v>
      </c>
      <c r="BC76" s="32">
        <v>2015</v>
      </c>
      <c r="BD76" s="32">
        <v>2014</v>
      </c>
      <c r="BE76" s="32">
        <v>2014</v>
      </c>
      <c r="BF76" s="20"/>
    </row>
    <row r="77" spans="1:58" x14ac:dyDescent="0.35">
      <c r="A77" s="26" t="s">
        <v>140</v>
      </c>
      <c r="B77" s="21" t="s">
        <v>139</v>
      </c>
      <c r="C77" s="30">
        <v>2014</v>
      </c>
      <c r="D77" s="30">
        <v>2014</v>
      </c>
      <c r="E77" s="30">
        <v>2014</v>
      </c>
      <c r="F77" s="30">
        <v>2014</v>
      </c>
      <c r="G77" s="30">
        <v>2014</v>
      </c>
      <c r="H77" s="30">
        <v>2014</v>
      </c>
      <c r="I77" s="30">
        <v>2014</v>
      </c>
      <c r="J77" s="30">
        <v>2015</v>
      </c>
      <c r="K77" s="30">
        <v>2015</v>
      </c>
      <c r="L77" s="30">
        <v>2015</v>
      </c>
      <c r="M77" s="32">
        <v>2016</v>
      </c>
      <c r="N77" s="32">
        <v>2016</v>
      </c>
      <c r="O77" s="32">
        <v>2015</v>
      </c>
      <c r="P77" s="32">
        <v>2015</v>
      </c>
      <c r="Q77" s="32">
        <v>2014</v>
      </c>
      <c r="R77" s="32" t="s">
        <v>446</v>
      </c>
      <c r="S77" s="32">
        <v>2016</v>
      </c>
      <c r="T77" s="32">
        <v>2013</v>
      </c>
      <c r="U77" s="32">
        <v>2014</v>
      </c>
      <c r="V77" s="32" t="s">
        <v>446</v>
      </c>
      <c r="W77" s="32">
        <v>2015</v>
      </c>
      <c r="X77" s="32" t="s">
        <v>446</v>
      </c>
      <c r="Y77" s="32">
        <v>2012</v>
      </c>
      <c r="Z77" s="32">
        <v>2014</v>
      </c>
      <c r="AA77" s="32">
        <v>2014</v>
      </c>
      <c r="AB77" s="32" t="s">
        <v>446</v>
      </c>
      <c r="AC77" s="32">
        <v>2014</v>
      </c>
      <c r="AD77" s="32">
        <v>2015</v>
      </c>
      <c r="AE77" s="32" t="s">
        <v>446</v>
      </c>
      <c r="AF77" s="32">
        <v>2014</v>
      </c>
      <c r="AG77" s="31">
        <v>2012</v>
      </c>
      <c r="AH77" s="32">
        <v>2014</v>
      </c>
      <c r="AI77" s="32">
        <v>2015</v>
      </c>
      <c r="AJ77" s="32">
        <v>2016</v>
      </c>
      <c r="AK77" s="33" t="s">
        <v>446</v>
      </c>
      <c r="AL77" s="33">
        <v>2015</v>
      </c>
      <c r="AM77" s="32">
        <v>2015</v>
      </c>
      <c r="AN77" s="32">
        <v>2014</v>
      </c>
      <c r="AO77" s="32">
        <v>2014</v>
      </c>
      <c r="AP77" s="32">
        <v>2014</v>
      </c>
      <c r="AQ77" s="32">
        <v>2014</v>
      </c>
      <c r="AR77" s="32" t="s">
        <v>446</v>
      </c>
      <c r="AS77" s="32">
        <v>2014</v>
      </c>
      <c r="AT77" s="32">
        <v>2015</v>
      </c>
      <c r="AU77" s="32">
        <v>2012</v>
      </c>
      <c r="AV77" s="32" t="s">
        <v>446</v>
      </c>
      <c r="AW77" s="32">
        <v>2014</v>
      </c>
      <c r="AX77" s="32">
        <v>2014</v>
      </c>
      <c r="AY77" s="32">
        <v>2014</v>
      </c>
      <c r="AZ77" s="32">
        <v>2015</v>
      </c>
      <c r="BA77" s="32">
        <v>2015</v>
      </c>
      <c r="BB77" s="32">
        <v>2015</v>
      </c>
      <c r="BC77" s="32">
        <v>2015</v>
      </c>
      <c r="BD77" s="32">
        <v>2014</v>
      </c>
      <c r="BE77" s="32">
        <v>2014</v>
      </c>
      <c r="BF77" s="20"/>
    </row>
    <row r="78" spans="1:58" x14ac:dyDescent="0.35">
      <c r="A78" s="26" t="s">
        <v>142</v>
      </c>
      <c r="B78" s="21" t="s">
        <v>141</v>
      </c>
      <c r="C78" s="30">
        <v>2014</v>
      </c>
      <c r="D78" s="30">
        <v>2014</v>
      </c>
      <c r="E78" s="30">
        <v>2014</v>
      </c>
      <c r="F78" s="30">
        <v>2014</v>
      </c>
      <c r="G78" s="30">
        <v>2014</v>
      </c>
      <c r="H78" s="30">
        <v>2014</v>
      </c>
      <c r="I78" s="30">
        <v>2014</v>
      </c>
      <c r="J78" s="30">
        <v>2015</v>
      </c>
      <c r="K78" s="30">
        <v>2015</v>
      </c>
      <c r="L78" s="30">
        <v>2015</v>
      </c>
      <c r="M78" s="32">
        <v>2016</v>
      </c>
      <c r="N78" s="32">
        <v>2016</v>
      </c>
      <c r="O78" s="32">
        <v>2015</v>
      </c>
      <c r="P78" s="32">
        <v>2015</v>
      </c>
      <c r="Q78" s="32">
        <v>2014</v>
      </c>
      <c r="R78" s="32">
        <v>2006</v>
      </c>
      <c r="S78" s="32">
        <v>2016</v>
      </c>
      <c r="T78" s="32">
        <v>2013</v>
      </c>
      <c r="U78" s="32">
        <v>2014</v>
      </c>
      <c r="V78" s="32">
        <v>2014</v>
      </c>
      <c r="W78" s="32">
        <v>2015</v>
      </c>
      <c r="X78" s="32">
        <v>2006</v>
      </c>
      <c r="Y78" s="32">
        <v>2012</v>
      </c>
      <c r="Z78" s="32">
        <v>2014</v>
      </c>
      <c r="AA78" s="32">
        <v>2014</v>
      </c>
      <c r="AB78" s="32">
        <v>2013</v>
      </c>
      <c r="AC78" s="32">
        <v>2014</v>
      </c>
      <c r="AD78" s="32">
        <v>2015</v>
      </c>
      <c r="AE78" s="32">
        <v>2012</v>
      </c>
      <c r="AF78" s="32">
        <v>2014</v>
      </c>
      <c r="AG78" s="31">
        <v>2011</v>
      </c>
      <c r="AH78" s="32">
        <v>2014</v>
      </c>
      <c r="AI78" s="32">
        <v>2015</v>
      </c>
      <c r="AJ78" s="32">
        <v>2016</v>
      </c>
      <c r="AK78" s="33">
        <v>2015</v>
      </c>
      <c r="AL78" s="33">
        <v>2015</v>
      </c>
      <c r="AM78" s="32">
        <v>2015</v>
      </c>
      <c r="AN78" s="32">
        <v>2014</v>
      </c>
      <c r="AO78" s="32">
        <v>2014</v>
      </c>
      <c r="AP78" s="32">
        <v>2014</v>
      </c>
      <c r="AQ78" s="32">
        <v>2014</v>
      </c>
      <c r="AR78" s="32">
        <v>2015</v>
      </c>
      <c r="AS78" s="32">
        <v>2014</v>
      </c>
      <c r="AT78" s="32">
        <v>2015</v>
      </c>
      <c r="AU78" s="32">
        <v>2012</v>
      </c>
      <c r="AV78" s="32">
        <v>2011</v>
      </c>
      <c r="AW78" s="32">
        <v>2014</v>
      </c>
      <c r="AX78" s="32">
        <v>2014</v>
      </c>
      <c r="AY78" s="32">
        <v>2014</v>
      </c>
      <c r="AZ78" s="32">
        <v>2015</v>
      </c>
      <c r="BA78" s="32">
        <v>2015</v>
      </c>
      <c r="BB78" s="32">
        <v>2015</v>
      </c>
      <c r="BC78" s="32">
        <v>2015</v>
      </c>
      <c r="BD78" s="32">
        <v>2014</v>
      </c>
      <c r="BE78" s="32">
        <v>2014</v>
      </c>
      <c r="BF78" s="20"/>
    </row>
    <row r="79" spans="1:58" x14ac:dyDescent="0.35">
      <c r="A79" s="26" t="s">
        <v>144</v>
      </c>
      <c r="B79" s="21" t="s">
        <v>143</v>
      </c>
      <c r="C79" s="30">
        <v>2014</v>
      </c>
      <c r="D79" s="30">
        <v>2014</v>
      </c>
      <c r="E79" s="30">
        <v>2014</v>
      </c>
      <c r="F79" s="30">
        <v>2014</v>
      </c>
      <c r="G79" s="30">
        <v>2014</v>
      </c>
      <c r="H79" s="30">
        <v>2014</v>
      </c>
      <c r="I79" s="30">
        <v>2014</v>
      </c>
      <c r="J79" s="30">
        <v>2015</v>
      </c>
      <c r="K79" s="30">
        <v>2015</v>
      </c>
      <c r="L79" s="30">
        <v>2015</v>
      </c>
      <c r="M79" s="32">
        <v>2016</v>
      </c>
      <c r="N79" s="32">
        <v>2016</v>
      </c>
      <c r="O79" s="32">
        <v>2015</v>
      </c>
      <c r="P79" s="32">
        <v>2015</v>
      </c>
      <c r="Q79" s="32">
        <v>2014</v>
      </c>
      <c r="R79" s="32">
        <v>2012</v>
      </c>
      <c r="S79" s="32">
        <v>2016</v>
      </c>
      <c r="T79" s="32">
        <v>2013</v>
      </c>
      <c r="U79" s="32">
        <v>2014</v>
      </c>
      <c r="V79" s="32">
        <v>2014</v>
      </c>
      <c r="W79" s="32">
        <v>2015</v>
      </c>
      <c r="X79" s="32">
        <v>2013</v>
      </c>
      <c r="Y79" s="32">
        <v>2012</v>
      </c>
      <c r="Z79" s="32">
        <v>2014</v>
      </c>
      <c r="AA79" s="32">
        <v>2014</v>
      </c>
      <c r="AB79" s="32">
        <v>2014</v>
      </c>
      <c r="AC79" s="32">
        <v>2014</v>
      </c>
      <c r="AD79" s="32">
        <v>2015</v>
      </c>
      <c r="AE79" s="32">
        <v>2012</v>
      </c>
      <c r="AF79" s="32">
        <v>2014</v>
      </c>
      <c r="AG79" s="31">
        <v>2011</v>
      </c>
      <c r="AH79" s="32">
        <v>2014</v>
      </c>
      <c r="AI79" s="32">
        <v>2015</v>
      </c>
      <c r="AJ79" s="32">
        <v>2016</v>
      </c>
      <c r="AK79" s="33">
        <v>2015</v>
      </c>
      <c r="AL79" s="33">
        <v>2015</v>
      </c>
      <c r="AM79" s="32">
        <v>2015</v>
      </c>
      <c r="AN79" s="32">
        <v>2014</v>
      </c>
      <c r="AO79" s="32">
        <v>2014</v>
      </c>
      <c r="AP79" s="32">
        <v>2014</v>
      </c>
      <c r="AQ79" s="32">
        <v>2014</v>
      </c>
      <c r="AR79" s="32">
        <v>2015</v>
      </c>
      <c r="AS79" s="32">
        <v>2014</v>
      </c>
      <c r="AT79" s="32">
        <v>2015</v>
      </c>
      <c r="AU79" s="32">
        <v>2012</v>
      </c>
      <c r="AV79" s="32">
        <v>2011</v>
      </c>
      <c r="AW79" s="32">
        <v>2014</v>
      </c>
      <c r="AX79" s="32">
        <v>2014</v>
      </c>
      <c r="AY79" s="32">
        <v>2014</v>
      </c>
      <c r="AZ79" s="32">
        <v>2015</v>
      </c>
      <c r="BA79" s="32">
        <v>2015</v>
      </c>
      <c r="BB79" s="32">
        <v>2015</v>
      </c>
      <c r="BC79" s="32">
        <v>2015</v>
      </c>
      <c r="BD79" s="32">
        <v>2014</v>
      </c>
      <c r="BE79" s="32">
        <v>2014</v>
      </c>
      <c r="BF79" s="20"/>
    </row>
    <row r="80" spans="1:58" x14ac:dyDescent="0.35">
      <c r="A80" s="26" t="s">
        <v>422</v>
      </c>
      <c r="B80" s="21" t="s">
        <v>145</v>
      </c>
      <c r="C80" s="30">
        <v>2014</v>
      </c>
      <c r="D80" s="30">
        <v>2014</v>
      </c>
      <c r="E80" s="30">
        <v>2014</v>
      </c>
      <c r="F80" s="30">
        <v>2014</v>
      </c>
      <c r="G80" s="30">
        <v>2014</v>
      </c>
      <c r="H80" s="30">
        <v>2014</v>
      </c>
      <c r="I80" s="30">
        <v>2014</v>
      </c>
      <c r="J80" s="30">
        <v>2015</v>
      </c>
      <c r="K80" s="30">
        <v>2015</v>
      </c>
      <c r="L80" s="30">
        <v>2015</v>
      </c>
      <c r="M80" s="32">
        <v>2016</v>
      </c>
      <c r="N80" s="32">
        <v>2016</v>
      </c>
      <c r="O80" s="32">
        <v>2015</v>
      </c>
      <c r="P80" s="32">
        <v>2015</v>
      </c>
      <c r="Q80" s="32">
        <v>2014</v>
      </c>
      <c r="R80" s="32" t="s">
        <v>446</v>
      </c>
      <c r="S80" s="32">
        <v>2016</v>
      </c>
      <c r="T80" s="32">
        <v>2013</v>
      </c>
      <c r="U80" s="32">
        <v>2014</v>
      </c>
      <c r="V80" s="32">
        <v>2014</v>
      </c>
      <c r="W80" s="32">
        <v>2015</v>
      </c>
      <c r="X80" s="32">
        <v>2004</v>
      </c>
      <c r="Y80" s="32">
        <v>2010</v>
      </c>
      <c r="Z80" s="32">
        <v>2014</v>
      </c>
      <c r="AA80" s="32">
        <v>2014</v>
      </c>
      <c r="AB80" s="32">
        <v>2014</v>
      </c>
      <c r="AC80" s="32">
        <v>2014</v>
      </c>
      <c r="AD80" s="32">
        <v>2015</v>
      </c>
      <c r="AE80" s="32">
        <v>2012</v>
      </c>
      <c r="AF80" s="32">
        <v>2014</v>
      </c>
      <c r="AG80" s="31">
        <v>2013</v>
      </c>
      <c r="AH80" s="32">
        <v>2014</v>
      </c>
      <c r="AI80" s="32">
        <v>2015</v>
      </c>
      <c r="AJ80" s="32">
        <v>2016</v>
      </c>
      <c r="AK80" s="33" t="s">
        <v>446</v>
      </c>
      <c r="AL80" s="33">
        <v>2015</v>
      </c>
      <c r="AM80" s="32">
        <v>2015</v>
      </c>
      <c r="AN80" s="32">
        <v>2014</v>
      </c>
      <c r="AO80" s="32">
        <v>2014</v>
      </c>
      <c r="AP80" s="32">
        <v>2014</v>
      </c>
      <c r="AQ80" s="32">
        <v>2014</v>
      </c>
      <c r="AR80" s="32">
        <v>2011</v>
      </c>
      <c r="AS80" s="32">
        <v>2014</v>
      </c>
      <c r="AT80" s="32">
        <v>2015</v>
      </c>
      <c r="AU80" s="32">
        <v>2012</v>
      </c>
      <c r="AV80" s="32">
        <v>2012</v>
      </c>
      <c r="AW80" s="32">
        <v>2014</v>
      </c>
      <c r="AX80" s="32">
        <v>2014</v>
      </c>
      <c r="AY80" s="32">
        <v>2014</v>
      </c>
      <c r="AZ80" s="32">
        <v>2015</v>
      </c>
      <c r="BA80" s="32">
        <v>2015</v>
      </c>
      <c r="BB80" s="32">
        <v>2014</v>
      </c>
      <c r="BC80" s="32">
        <v>2015</v>
      </c>
      <c r="BD80" s="32">
        <v>2014</v>
      </c>
      <c r="BE80" s="32">
        <v>2014</v>
      </c>
      <c r="BF80" s="20"/>
    </row>
    <row r="81" spans="1:58" x14ac:dyDescent="0.35">
      <c r="A81" s="26" t="s">
        <v>147</v>
      </c>
      <c r="B81" s="21" t="s">
        <v>146</v>
      </c>
      <c r="C81" s="30">
        <v>2014</v>
      </c>
      <c r="D81" s="30">
        <v>2014</v>
      </c>
      <c r="E81" s="30">
        <v>2014</v>
      </c>
      <c r="F81" s="30">
        <v>2014</v>
      </c>
      <c r="G81" s="30">
        <v>2014</v>
      </c>
      <c r="H81" s="30">
        <v>2014</v>
      </c>
      <c r="I81" s="30">
        <v>2014</v>
      </c>
      <c r="J81" s="30">
        <v>2015</v>
      </c>
      <c r="K81" s="30">
        <v>2015</v>
      </c>
      <c r="L81" s="30">
        <v>2015</v>
      </c>
      <c r="M81" s="32">
        <v>2016</v>
      </c>
      <c r="N81" s="32">
        <v>2016</v>
      </c>
      <c r="O81" s="32">
        <v>2015</v>
      </c>
      <c r="P81" s="32">
        <v>2015</v>
      </c>
      <c r="Q81" s="32">
        <v>2014</v>
      </c>
      <c r="R81" s="32">
        <v>2011</v>
      </c>
      <c r="S81" s="32">
        <v>2016</v>
      </c>
      <c r="T81" s="32">
        <v>2013</v>
      </c>
      <c r="U81" s="32">
        <v>2014</v>
      </c>
      <c r="V81" s="32">
        <v>2014</v>
      </c>
      <c r="W81" s="32">
        <v>2015</v>
      </c>
      <c r="X81" s="32">
        <v>2011</v>
      </c>
      <c r="Y81" s="32">
        <v>2010</v>
      </c>
      <c r="Z81" s="32">
        <v>2014</v>
      </c>
      <c r="AA81" s="32">
        <v>2014</v>
      </c>
      <c r="AB81" s="32" t="s">
        <v>446</v>
      </c>
      <c r="AC81" s="32">
        <v>2014</v>
      </c>
      <c r="AD81" s="32">
        <v>2015</v>
      </c>
      <c r="AE81" s="32" t="s">
        <v>446</v>
      </c>
      <c r="AF81" s="32">
        <v>2014</v>
      </c>
      <c r="AG81" s="31">
        <v>2012</v>
      </c>
      <c r="AH81" s="32">
        <v>2014</v>
      </c>
      <c r="AI81" s="32">
        <v>2015</v>
      </c>
      <c r="AJ81" s="32">
        <v>2016</v>
      </c>
      <c r="AK81" s="33">
        <v>2016</v>
      </c>
      <c r="AL81" s="33">
        <v>2016</v>
      </c>
      <c r="AM81" s="32">
        <v>2015</v>
      </c>
      <c r="AN81" s="32">
        <v>2014</v>
      </c>
      <c r="AO81" s="32">
        <v>2014</v>
      </c>
      <c r="AP81" s="32">
        <v>2014</v>
      </c>
      <c r="AQ81" s="32">
        <v>2014</v>
      </c>
      <c r="AR81" s="32">
        <v>2015</v>
      </c>
      <c r="AS81" s="32">
        <v>2014</v>
      </c>
      <c r="AT81" s="32">
        <v>2015</v>
      </c>
      <c r="AU81" s="32">
        <v>2012</v>
      </c>
      <c r="AV81" s="32">
        <v>2013</v>
      </c>
      <c r="AW81" s="32">
        <v>2014</v>
      </c>
      <c r="AX81" s="32">
        <v>2014</v>
      </c>
      <c r="AY81" s="32">
        <v>2014</v>
      </c>
      <c r="AZ81" s="32">
        <v>2015</v>
      </c>
      <c r="BA81" s="32">
        <v>2015</v>
      </c>
      <c r="BB81" s="32">
        <v>2015</v>
      </c>
      <c r="BC81" s="32">
        <v>2015</v>
      </c>
      <c r="BD81" s="32">
        <v>2014</v>
      </c>
      <c r="BE81" s="32">
        <v>2014</v>
      </c>
      <c r="BF81" s="20"/>
    </row>
    <row r="82" spans="1:58" x14ac:dyDescent="0.35">
      <c r="A82" s="26" t="s">
        <v>149</v>
      </c>
      <c r="B82" s="21" t="s">
        <v>148</v>
      </c>
      <c r="C82" s="30">
        <v>2014</v>
      </c>
      <c r="D82" s="30">
        <v>2014</v>
      </c>
      <c r="E82" s="30">
        <v>2014</v>
      </c>
      <c r="F82" s="30">
        <v>2014</v>
      </c>
      <c r="G82" s="30">
        <v>2014</v>
      </c>
      <c r="H82" s="30">
        <v>2014</v>
      </c>
      <c r="I82" s="30">
        <v>2014</v>
      </c>
      <c r="J82" s="30">
        <v>2015</v>
      </c>
      <c r="K82" s="30">
        <v>2015</v>
      </c>
      <c r="L82" s="30">
        <v>2015</v>
      </c>
      <c r="M82" s="32">
        <v>2016</v>
      </c>
      <c r="N82" s="32">
        <v>2016</v>
      </c>
      <c r="O82" s="32">
        <v>2015</v>
      </c>
      <c r="P82" s="32">
        <v>2015</v>
      </c>
      <c r="Q82" s="32">
        <v>2014</v>
      </c>
      <c r="R82" s="32" t="s">
        <v>446</v>
      </c>
      <c r="S82" s="32">
        <v>2016</v>
      </c>
      <c r="T82" s="32">
        <v>2013</v>
      </c>
      <c r="U82" s="32">
        <v>2014</v>
      </c>
      <c r="V82" s="32" t="s">
        <v>446</v>
      </c>
      <c r="W82" s="32">
        <v>2015</v>
      </c>
      <c r="X82" s="32" t="s">
        <v>446</v>
      </c>
      <c r="Y82" s="32">
        <v>2013</v>
      </c>
      <c r="Z82" s="32">
        <v>2014</v>
      </c>
      <c r="AA82" s="32">
        <v>2014</v>
      </c>
      <c r="AB82" s="32">
        <v>2014</v>
      </c>
      <c r="AC82" s="32">
        <v>2014</v>
      </c>
      <c r="AD82" s="32">
        <v>2015</v>
      </c>
      <c r="AE82" s="32" t="s">
        <v>446</v>
      </c>
      <c r="AF82" s="32">
        <v>2014</v>
      </c>
      <c r="AG82" s="31">
        <v>2012</v>
      </c>
      <c r="AH82" s="32">
        <v>2014</v>
      </c>
      <c r="AI82" s="32">
        <v>2015</v>
      </c>
      <c r="AJ82" s="32">
        <v>2016</v>
      </c>
      <c r="AK82" s="33" t="s">
        <v>446</v>
      </c>
      <c r="AL82" s="33">
        <v>2015</v>
      </c>
      <c r="AM82" s="32">
        <v>2015</v>
      </c>
      <c r="AN82" s="32">
        <v>2014</v>
      </c>
      <c r="AO82" s="32">
        <v>2014</v>
      </c>
      <c r="AP82" s="32">
        <v>2014</v>
      </c>
      <c r="AQ82" s="32">
        <v>2014</v>
      </c>
      <c r="AR82" s="32" t="s">
        <v>446</v>
      </c>
      <c r="AS82" s="32">
        <v>2014</v>
      </c>
      <c r="AT82" s="32">
        <v>2015</v>
      </c>
      <c r="AU82" s="32">
        <v>2012</v>
      </c>
      <c r="AV82" s="32" t="s">
        <v>446</v>
      </c>
      <c r="AW82" s="32">
        <v>2014</v>
      </c>
      <c r="AX82" s="32">
        <v>2014</v>
      </c>
      <c r="AY82" s="32">
        <v>2014</v>
      </c>
      <c r="AZ82" s="32">
        <v>2015</v>
      </c>
      <c r="BA82" s="32">
        <v>2015</v>
      </c>
      <c r="BB82" s="32">
        <v>2015</v>
      </c>
      <c r="BC82" s="32">
        <v>2015</v>
      </c>
      <c r="BD82" s="32">
        <v>2014</v>
      </c>
      <c r="BE82" s="32">
        <v>2014</v>
      </c>
      <c r="BF82" s="20"/>
    </row>
    <row r="83" spans="1:58" x14ac:dyDescent="0.35">
      <c r="A83" s="26" t="s">
        <v>151</v>
      </c>
      <c r="B83" s="21" t="s">
        <v>150</v>
      </c>
      <c r="C83" s="30">
        <v>2014</v>
      </c>
      <c r="D83" s="30">
        <v>2014</v>
      </c>
      <c r="E83" s="30">
        <v>2014</v>
      </c>
      <c r="F83" s="30">
        <v>2014</v>
      </c>
      <c r="G83" s="30">
        <v>2014</v>
      </c>
      <c r="H83" s="30">
        <v>2014</v>
      </c>
      <c r="I83" s="30">
        <v>2014</v>
      </c>
      <c r="J83" s="30">
        <v>2015</v>
      </c>
      <c r="K83" s="30">
        <v>2015</v>
      </c>
      <c r="L83" s="30">
        <v>2015</v>
      </c>
      <c r="M83" s="32">
        <v>2016</v>
      </c>
      <c r="N83" s="32">
        <v>2016</v>
      </c>
      <c r="O83" s="32">
        <v>2015</v>
      </c>
      <c r="P83" s="32">
        <v>2015</v>
      </c>
      <c r="Q83" s="32">
        <v>2014</v>
      </c>
      <c r="R83" s="32" t="s">
        <v>446</v>
      </c>
      <c r="S83" s="32">
        <v>2016</v>
      </c>
      <c r="T83" s="32">
        <v>2013</v>
      </c>
      <c r="U83" s="32">
        <v>2014</v>
      </c>
      <c r="V83" s="32" t="s">
        <v>446</v>
      </c>
      <c r="W83" s="32">
        <v>2015</v>
      </c>
      <c r="X83" s="32" t="s">
        <v>446</v>
      </c>
      <c r="Y83" s="32">
        <v>2012</v>
      </c>
      <c r="Z83" s="32">
        <v>2014</v>
      </c>
      <c r="AA83" s="32">
        <v>2014</v>
      </c>
      <c r="AB83" s="32" t="s">
        <v>446</v>
      </c>
      <c r="AC83" s="32">
        <v>2014</v>
      </c>
      <c r="AD83" s="32">
        <v>2015</v>
      </c>
      <c r="AE83" s="32" t="s">
        <v>446</v>
      </c>
      <c r="AF83" s="32">
        <v>2014</v>
      </c>
      <c r="AG83" s="31">
        <v>2010</v>
      </c>
      <c r="AH83" s="32">
        <v>2014</v>
      </c>
      <c r="AI83" s="32">
        <v>2015</v>
      </c>
      <c r="AJ83" s="32">
        <v>2016</v>
      </c>
      <c r="AK83" s="33" t="s">
        <v>446</v>
      </c>
      <c r="AL83" s="33">
        <v>2015</v>
      </c>
      <c r="AM83" s="32">
        <v>2015</v>
      </c>
      <c r="AN83" s="32">
        <v>2014</v>
      </c>
      <c r="AO83" s="32">
        <v>2014</v>
      </c>
      <c r="AP83" s="32">
        <v>2014</v>
      </c>
      <c r="AQ83" s="32">
        <v>2014</v>
      </c>
      <c r="AR83" s="32" t="s">
        <v>446</v>
      </c>
      <c r="AS83" s="32">
        <v>2014</v>
      </c>
      <c r="AT83" s="32">
        <v>2015</v>
      </c>
      <c r="AU83" s="32">
        <v>2012</v>
      </c>
      <c r="AV83" s="32" t="s">
        <v>446</v>
      </c>
      <c r="AW83" s="32">
        <v>2014</v>
      </c>
      <c r="AX83" s="32">
        <v>2014</v>
      </c>
      <c r="AY83" s="32">
        <v>2014</v>
      </c>
      <c r="AZ83" s="32">
        <v>2015</v>
      </c>
      <c r="BA83" s="32">
        <v>2015</v>
      </c>
      <c r="BB83" s="32">
        <v>2015</v>
      </c>
      <c r="BC83" s="32">
        <v>2015</v>
      </c>
      <c r="BD83" s="32">
        <v>2014</v>
      </c>
      <c r="BE83" s="32">
        <v>2014</v>
      </c>
      <c r="BF83" s="20"/>
    </row>
    <row r="84" spans="1:58" x14ac:dyDescent="0.35">
      <c r="A84" s="26" t="s">
        <v>153</v>
      </c>
      <c r="B84" s="21" t="s">
        <v>152</v>
      </c>
      <c r="C84" s="30">
        <v>2014</v>
      </c>
      <c r="D84" s="30">
        <v>2014</v>
      </c>
      <c r="E84" s="30">
        <v>2014</v>
      </c>
      <c r="F84" s="30">
        <v>2014</v>
      </c>
      <c r="G84" s="30">
        <v>2014</v>
      </c>
      <c r="H84" s="30">
        <v>2014</v>
      </c>
      <c r="I84" s="30">
        <v>2014</v>
      </c>
      <c r="J84" s="30">
        <v>2015</v>
      </c>
      <c r="K84" s="30">
        <v>2015</v>
      </c>
      <c r="L84" s="30">
        <v>2015</v>
      </c>
      <c r="M84" s="32">
        <v>2016</v>
      </c>
      <c r="N84" s="32">
        <v>2016</v>
      </c>
      <c r="O84" s="32">
        <v>2015</v>
      </c>
      <c r="P84" s="32">
        <v>2015</v>
      </c>
      <c r="Q84" s="32">
        <v>2014</v>
      </c>
      <c r="R84" s="32" t="s">
        <v>446</v>
      </c>
      <c r="S84" s="32">
        <v>2016</v>
      </c>
      <c r="T84" s="32">
        <v>2013</v>
      </c>
      <c r="U84" s="32">
        <v>2014</v>
      </c>
      <c r="V84" s="32" t="s">
        <v>446</v>
      </c>
      <c r="W84" s="32">
        <v>2015</v>
      </c>
      <c r="X84" s="32" t="s">
        <v>446</v>
      </c>
      <c r="Y84" s="32">
        <v>2012</v>
      </c>
      <c r="Z84" s="32">
        <v>2014</v>
      </c>
      <c r="AA84" s="32">
        <v>2014</v>
      </c>
      <c r="AB84" s="32">
        <v>2013</v>
      </c>
      <c r="AC84" s="32">
        <v>2014</v>
      </c>
      <c r="AD84" s="32">
        <v>2015</v>
      </c>
      <c r="AE84" s="32" t="s">
        <v>446</v>
      </c>
      <c r="AF84" s="32">
        <v>2014</v>
      </c>
      <c r="AG84" s="31">
        <v>2012</v>
      </c>
      <c r="AH84" s="32">
        <v>2014</v>
      </c>
      <c r="AI84" s="32">
        <v>2015</v>
      </c>
      <c r="AJ84" s="32">
        <v>2016</v>
      </c>
      <c r="AK84" s="33" t="s">
        <v>446</v>
      </c>
      <c r="AL84" s="33">
        <v>2015</v>
      </c>
      <c r="AM84" s="32">
        <v>2015</v>
      </c>
      <c r="AN84" s="32">
        <v>2014</v>
      </c>
      <c r="AO84" s="32">
        <v>2014</v>
      </c>
      <c r="AP84" s="32">
        <v>2014</v>
      </c>
      <c r="AQ84" s="32">
        <v>2014</v>
      </c>
      <c r="AR84" s="32">
        <v>2015</v>
      </c>
      <c r="AS84" s="32">
        <v>2014</v>
      </c>
      <c r="AT84" s="32">
        <v>2015</v>
      </c>
      <c r="AU84" s="32">
        <v>2012</v>
      </c>
      <c r="AV84" s="32">
        <v>2013</v>
      </c>
      <c r="AW84" s="32">
        <v>2014</v>
      </c>
      <c r="AX84" s="32">
        <v>2014</v>
      </c>
      <c r="AY84" s="32">
        <v>2014</v>
      </c>
      <c r="AZ84" s="32">
        <v>2015</v>
      </c>
      <c r="BA84" s="32">
        <v>2015</v>
      </c>
      <c r="BB84" s="32">
        <v>2015</v>
      </c>
      <c r="BC84" s="32">
        <v>2015</v>
      </c>
      <c r="BD84" s="32">
        <v>2014</v>
      </c>
      <c r="BE84" s="32">
        <v>2014</v>
      </c>
      <c r="BF84" s="20"/>
    </row>
    <row r="85" spans="1:58" x14ac:dyDescent="0.35">
      <c r="A85" s="26" t="s">
        <v>155</v>
      </c>
      <c r="B85" s="21" t="s">
        <v>154</v>
      </c>
      <c r="C85" s="30">
        <v>2014</v>
      </c>
      <c r="D85" s="30">
        <v>2014</v>
      </c>
      <c r="E85" s="30">
        <v>2014</v>
      </c>
      <c r="F85" s="30">
        <v>2014</v>
      </c>
      <c r="G85" s="30">
        <v>2014</v>
      </c>
      <c r="H85" s="30">
        <v>2014</v>
      </c>
      <c r="I85" s="30">
        <v>2014</v>
      </c>
      <c r="J85" s="30">
        <v>2015</v>
      </c>
      <c r="K85" s="30">
        <v>2015</v>
      </c>
      <c r="L85" s="30">
        <v>2015</v>
      </c>
      <c r="M85" s="32">
        <v>2016</v>
      </c>
      <c r="N85" s="32">
        <v>2016</v>
      </c>
      <c r="O85" s="32">
        <v>2015</v>
      </c>
      <c r="P85" s="32">
        <v>2015</v>
      </c>
      <c r="Q85" s="32">
        <v>2014</v>
      </c>
      <c r="R85" s="32">
        <v>2010</v>
      </c>
      <c r="S85" s="32">
        <v>2016</v>
      </c>
      <c r="T85" s="32">
        <v>2013</v>
      </c>
      <c r="U85" s="32">
        <v>2014</v>
      </c>
      <c r="V85" s="32">
        <v>2014</v>
      </c>
      <c r="W85" s="32">
        <v>2015</v>
      </c>
      <c r="X85" s="32">
        <v>2012</v>
      </c>
      <c r="Y85" s="32">
        <v>2008</v>
      </c>
      <c r="Z85" s="32">
        <v>2014</v>
      </c>
      <c r="AA85" s="32">
        <v>2014</v>
      </c>
      <c r="AB85" s="32">
        <v>2014</v>
      </c>
      <c r="AC85" s="32">
        <v>2014</v>
      </c>
      <c r="AD85" s="32">
        <v>2015</v>
      </c>
      <c r="AE85" s="32" t="s">
        <v>446</v>
      </c>
      <c r="AF85" s="32">
        <v>2014</v>
      </c>
      <c r="AG85" s="31">
        <v>2004</v>
      </c>
      <c r="AH85" s="32">
        <v>2014</v>
      </c>
      <c r="AI85" s="32">
        <v>2015</v>
      </c>
      <c r="AJ85" s="32">
        <v>2016</v>
      </c>
      <c r="AK85" s="33" t="s">
        <v>446</v>
      </c>
      <c r="AL85" s="33">
        <v>2015</v>
      </c>
      <c r="AM85" s="32">
        <v>2015</v>
      </c>
      <c r="AN85" s="32">
        <v>2014</v>
      </c>
      <c r="AO85" s="32">
        <v>2014</v>
      </c>
      <c r="AP85" s="32">
        <v>2014</v>
      </c>
      <c r="AQ85" s="32">
        <v>2014</v>
      </c>
      <c r="AR85" s="32">
        <v>2011</v>
      </c>
      <c r="AS85" s="32">
        <v>2014</v>
      </c>
      <c r="AT85" s="32">
        <v>2015</v>
      </c>
      <c r="AU85" s="32">
        <v>2012</v>
      </c>
      <c r="AV85" s="32">
        <v>2013</v>
      </c>
      <c r="AW85" s="32">
        <v>2014</v>
      </c>
      <c r="AX85" s="32">
        <v>2014</v>
      </c>
      <c r="AY85" s="32">
        <v>2014</v>
      </c>
      <c r="AZ85" s="32">
        <v>2015</v>
      </c>
      <c r="BA85" s="32">
        <v>2015</v>
      </c>
      <c r="BB85" s="32">
        <v>2015</v>
      </c>
      <c r="BC85" s="32">
        <v>2015</v>
      </c>
      <c r="BD85" s="32">
        <v>2014</v>
      </c>
      <c r="BE85" s="32">
        <v>2014</v>
      </c>
      <c r="BF85" s="20"/>
    </row>
    <row r="86" spans="1:58" x14ac:dyDescent="0.35">
      <c r="A86" s="26" t="s">
        <v>157</v>
      </c>
      <c r="B86" s="21" t="s">
        <v>156</v>
      </c>
      <c r="C86" s="30">
        <v>2014</v>
      </c>
      <c r="D86" s="30">
        <v>2014</v>
      </c>
      <c r="E86" s="30">
        <v>2014</v>
      </c>
      <c r="F86" s="30">
        <v>2014</v>
      </c>
      <c r="G86" s="30">
        <v>2014</v>
      </c>
      <c r="H86" s="30">
        <v>2014</v>
      </c>
      <c r="I86" s="30">
        <v>2014</v>
      </c>
      <c r="J86" s="30">
        <v>2015</v>
      </c>
      <c r="K86" s="30">
        <v>2015</v>
      </c>
      <c r="L86" s="30">
        <v>2015</v>
      </c>
      <c r="M86" s="32">
        <v>2016</v>
      </c>
      <c r="N86" s="32">
        <v>2016</v>
      </c>
      <c r="O86" s="32">
        <v>2015</v>
      </c>
      <c r="P86" s="32">
        <v>2015</v>
      </c>
      <c r="Q86" s="32">
        <v>2014</v>
      </c>
      <c r="R86" s="32" t="s">
        <v>446</v>
      </c>
      <c r="S86" s="32">
        <v>2016</v>
      </c>
      <c r="T86" s="32">
        <v>2013</v>
      </c>
      <c r="U86" s="32">
        <v>2014</v>
      </c>
      <c r="V86" s="32" t="s">
        <v>446</v>
      </c>
      <c r="W86" s="32">
        <v>2015</v>
      </c>
      <c r="X86" s="32">
        <v>2010</v>
      </c>
      <c r="Y86" s="32">
        <v>2010</v>
      </c>
      <c r="Z86" s="32">
        <v>2014</v>
      </c>
      <c r="AA86" s="32">
        <v>2014</v>
      </c>
      <c r="AB86" s="32">
        <v>2011</v>
      </c>
      <c r="AC86" s="32">
        <v>2014</v>
      </c>
      <c r="AD86" s="32">
        <v>2015</v>
      </c>
      <c r="AE86" s="32" t="s">
        <v>446</v>
      </c>
      <c r="AF86" s="32">
        <v>2014</v>
      </c>
      <c r="AG86" s="31">
        <v>2008</v>
      </c>
      <c r="AH86" s="32">
        <v>2014</v>
      </c>
      <c r="AI86" s="32">
        <v>2015</v>
      </c>
      <c r="AJ86" s="32">
        <v>2016</v>
      </c>
      <c r="AK86" s="33" t="s">
        <v>446</v>
      </c>
      <c r="AL86" s="33">
        <v>2015</v>
      </c>
      <c r="AM86" s="32">
        <v>2015</v>
      </c>
      <c r="AN86" s="32">
        <v>2014</v>
      </c>
      <c r="AO86" s="32">
        <v>2014</v>
      </c>
      <c r="AP86" s="32">
        <v>2014</v>
      </c>
      <c r="AQ86" s="32">
        <v>2014</v>
      </c>
      <c r="AR86" s="32">
        <v>2011</v>
      </c>
      <c r="AS86" s="32">
        <v>2014</v>
      </c>
      <c r="AT86" s="32">
        <v>2015</v>
      </c>
      <c r="AU86" s="32">
        <v>2012</v>
      </c>
      <c r="AV86" s="32" t="s">
        <v>446</v>
      </c>
      <c r="AW86" s="32">
        <v>2014</v>
      </c>
      <c r="AX86" s="32">
        <v>2014</v>
      </c>
      <c r="AY86" s="32">
        <v>2014</v>
      </c>
      <c r="AZ86" s="32">
        <v>2015</v>
      </c>
      <c r="BA86" s="32">
        <v>2015</v>
      </c>
      <c r="BB86" s="32">
        <v>2015</v>
      </c>
      <c r="BC86" s="32">
        <v>2015</v>
      </c>
      <c r="BD86" s="32">
        <v>2014</v>
      </c>
      <c r="BE86" s="32">
        <v>2014</v>
      </c>
      <c r="BF86" s="20"/>
    </row>
    <row r="87" spans="1:58" x14ac:dyDescent="0.35">
      <c r="A87" s="26" t="s">
        <v>159</v>
      </c>
      <c r="B87" s="21" t="s">
        <v>158</v>
      </c>
      <c r="C87" s="30">
        <v>2014</v>
      </c>
      <c r="D87" s="30">
        <v>2014</v>
      </c>
      <c r="E87" s="30">
        <v>2014</v>
      </c>
      <c r="F87" s="30">
        <v>2014</v>
      </c>
      <c r="G87" s="30">
        <v>2014</v>
      </c>
      <c r="H87" s="30">
        <v>2014</v>
      </c>
      <c r="I87" s="30">
        <v>2014</v>
      </c>
      <c r="J87" s="30">
        <v>2015</v>
      </c>
      <c r="K87" s="30">
        <v>2015</v>
      </c>
      <c r="L87" s="30">
        <v>2015</v>
      </c>
      <c r="M87" s="32">
        <v>2016</v>
      </c>
      <c r="N87" s="32">
        <v>2016</v>
      </c>
      <c r="O87" s="32">
        <v>2015</v>
      </c>
      <c r="P87" s="32">
        <v>2015</v>
      </c>
      <c r="Q87" s="32">
        <v>2014</v>
      </c>
      <c r="R87" s="32">
        <v>2012</v>
      </c>
      <c r="S87" s="32">
        <v>2016</v>
      </c>
      <c r="T87" s="32">
        <v>2013</v>
      </c>
      <c r="U87" s="32">
        <v>2014</v>
      </c>
      <c r="V87" s="32">
        <v>2014</v>
      </c>
      <c r="W87" s="32">
        <v>2015</v>
      </c>
      <c r="X87" s="32">
        <v>2012</v>
      </c>
      <c r="Y87" s="32">
        <v>2010</v>
      </c>
      <c r="Z87" s="32">
        <v>2014</v>
      </c>
      <c r="AA87" s="32">
        <v>2014</v>
      </c>
      <c r="AB87" s="32" t="s">
        <v>446</v>
      </c>
      <c r="AC87" s="32">
        <v>2014</v>
      </c>
      <c r="AD87" s="32">
        <v>2015</v>
      </c>
      <c r="AE87" s="32" t="s">
        <v>446</v>
      </c>
      <c r="AF87" s="32">
        <v>2014</v>
      </c>
      <c r="AG87" s="31">
        <v>2010</v>
      </c>
      <c r="AH87" s="32">
        <v>2014</v>
      </c>
      <c r="AI87" s="32">
        <v>2015</v>
      </c>
      <c r="AJ87" s="32">
        <v>2016</v>
      </c>
      <c r="AK87" s="33" t="s">
        <v>446</v>
      </c>
      <c r="AL87" s="33">
        <v>2016</v>
      </c>
      <c r="AM87" s="32">
        <v>2015</v>
      </c>
      <c r="AN87" s="32">
        <v>2014</v>
      </c>
      <c r="AO87" s="32">
        <v>2014</v>
      </c>
      <c r="AP87" s="32">
        <v>2014</v>
      </c>
      <c r="AQ87" s="32">
        <v>2014</v>
      </c>
      <c r="AR87" s="32">
        <v>2011</v>
      </c>
      <c r="AS87" s="32">
        <v>2014</v>
      </c>
      <c r="AT87" s="32">
        <v>2015</v>
      </c>
      <c r="AU87" s="32">
        <v>2012</v>
      </c>
      <c r="AV87" s="32">
        <v>2012</v>
      </c>
      <c r="AW87" s="32">
        <v>2014</v>
      </c>
      <c r="AX87" s="32">
        <v>2014</v>
      </c>
      <c r="AY87" s="32">
        <v>2014</v>
      </c>
      <c r="AZ87" s="32">
        <v>2015</v>
      </c>
      <c r="BA87" s="32">
        <v>2015</v>
      </c>
      <c r="BB87" s="32">
        <v>2015</v>
      </c>
      <c r="BC87" s="32">
        <v>2015</v>
      </c>
      <c r="BD87" s="32">
        <v>2014</v>
      </c>
      <c r="BE87" s="32">
        <v>2014</v>
      </c>
      <c r="BF87" s="20"/>
    </row>
    <row r="88" spans="1:58" x14ac:dyDescent="0.35">
      <c r="A88" s="26" t="s">
        <v>161</v>
      </c>
      <c r="B88" s="21" t="s">
        <v>160</v>
      </c>
      <c r="C88" s="30">
        <v>2014</v>
      </c>
      <c r="D88" s="30">
        <v>2014</v>
      </c>
      <c r="E88" s="30">
        <v>2014</v>
      </c>
      <c r="F88" s="30">
        <v>2014</v>
      </c>
      <c r="G88" s="30">
        <v>2014</v>
      </c>
      <c r="H88" s="30">
        <v>2014</v>
      </c>
      <c r="I88" s="30">
        <v>2014</v>
      </c>
      <c r="J88" s="30">
        <v>2015</v>
      </c>
      <c r="K88" s="30">
        <v>2015</v>
      </c>
      <c r="L88" s="30">
        <v>2015</v>
      </c>
      <c r="M88" s="32">
        <v>2016</v>
      </c>
      <c r="N88" s="32">
        <v>2016</v>
      </c>
      <c r="O88" s="32">
        <v>2015</v>
      </c>
      <c r="P88" s="32">
        <v>2015</v>
      </c>
      <c r="Q88" s="32">
        <v>2014</v>
      </c>
      <c r="R88" s="32">
        <v>2011</v>
      </c>
      <c r="S88" s="32">
        <v>2016</v>
      </c>
      <c r="T88" s="32">
        <v>2013</v>
      </c>
      <c r="U88" s="32">
        <v>2014</v>
      </c>
      <c r="V88" s="32">
        <v>2014</v>
      </c>
      <c r="W88" s="32">
        <v>2015</v>
      </c>
      <c r="X88" s="32">
        <v>2010</v>
      </c>
      <c r="Y88" s="32">
        <v>2013</v>
      </c>
      <c r="Z88" s="32">
        <v>2014</v>
      </c>
      <c r="AA88" s="32">
        <v>2014</v>
      </c>
      <c r="AB88" s="32">
        <v>2014</v>
      </c>
      <c r="AC88" s="32">
        <v>2014</v>
      </c>
      <c r="AD88" s="32">
        <v>2015</v>
      </c>
      <c r="AE88" s="32" t="s">
        <v>446</v>
      </c>
      <c r="AF88" s="32">
        <v>2014</v>
      </c>
      <c r="AG88" s="31">
        <v>2013</v>
      </c>
      <c r="AH88" s="32">
        <v>2014</v>
      </c>
      <c r="AI88" s="32">
        <v>2015</v>
      </c>
      <c r="AJ88" s="32">
        <v>2016</v>
      </c>
      <c r="AK88" s="33" t="s">
        <v>446</v>
      </c>
      <c r="AL88" s="33">
        <v>2015</v>
      </c>
      <c r="AM88" s="32">
        <v>2015</v>
      </c>
      <c r="AN88" s="32">
        <v>2014</v>
      </c>
      <c r="AO88" s="32">
        <v>2014</v>
      </c>
      <c r="AP88" s="32" t="s">
        <v>446</v>
      </c>
      <c r="AQ88" s="32" t="s">
        <v>446</v>
      </c>
      <c r="AR88" s="32">
        <v>2011</v>
      </c>
      <c r="AS88" s="32">
        <v>2014</v>
      </c>
      <c r="AT88" s="32">
        <v>2015</v>
      </c>
      <c r="AU88" s="32">
        <v>2012</v>
      </c>
      <c r="AV88" s="32">
        <v>2009</v>
      </c>
      <c r="AW88" s="32">
        <v>2014</v>
      </c>
      <c r="AX88" s="32">
        <v>2014</v>
      </c>
      <c r="AY88" s="32">
        <v>2014</v>
      </c>
      <c r="AZ88" s="32">
        <v>2015</v>
      </c>
      <c r="BA88" s="32">
        <v>2015</v>
      </c>
      <c r="BB88" s="32">
        <v>2015</v>
      </c>
      <c r="BC88" s="32">
        <v>2015</v>
      </c>
      <c r="BD88" s="32">
        <v>2014</v>
      </c>
      <c r="BE88" s="32">
        <v>2014</v>
      </c>
      <c r="BF88" s="20"/>
    </row>
    <row r="89" spans="1:58" x14ac:dyDescent="0.35">
      <c r="A89" s="26" t="s">
        <v>163</v>
      </c>
      <c r="B89" s="21" t="s">
        <v>162</v>
      </c>
      <c r="C89" s="30">
        <v>2014</v>
      </c>
      <c r="D89" s="30">
        <v>2014</v>
      </c>
      <c r="E89" s="30">
        <v>2014</v>
      </c>
      <c r="F89" s="30">
        <v>2014</v>
      </c>
      <c r="G89" s="30">
        <v>2014</v>
      </c>
      <c r="H89" s="30">
        <v>2014</v>
      </c>
      <c r="I89" s="30">
        <v>2014</v>
      </c>
      <c r="J89" s="30">
        <v>2015</v>
      </c>
      <c r="K89" s="30">
        <v>2015</v>
      </c>
      <c r="L89" s="30">
        <v>2015</v>
      </c>
      <c r="M89" s="32">
        <v>2016</v>
      </c>
      <c r="N89" s="32">
        <v>2016</v>
      </c>
      <c r="O89" s="32">
        <v>2015</v>
      </c>
      <c r="P89" s="32">
        <v>2015</v>
      </c>
      <c r="Q89" s="32">
        <v>2014</v>
      </c>
      <c r="R89" s="32">
        <v>2009</v>
      </c>
      <c r="S89" s="32">
        <v>2016</v>
      </c>
      <c r="T89" s="32">
        <v>2013</v>
      </c>
      <c r="U89" s="32">
        <v>2014</v>
      </c>
      <c r="V89" s="32">
        <v>2014</v>
      </c>
      <c r="W89" s="32">
        <v>2015</v>
      </c>
      <c r="X89" s="32">
        <v>2014</v>
      </c>
      <c r="Y89" s="32">
        <v>2013</v>
      </c>
      <c r="Z89" s="32">
        <v>2014</v>
      </c>
      <c r="AA89" s="32">
        <v>2014</v>
      </c>
      <c r="AB89" s="32">
        <v>2014</v>
      </c>
      <c r="AC89" s="32">
        <v>2014</v>
      </c>
      <c r="AD89" s="32">
        <v>2015</v>
      </c>
      <c r="AE89" s="32">
        <v>2012</v>
      </c>
      <c r="AF89" s="32">
        <v>2014</v>
      </c>
      <c r="AG89" s="31">
        <v>2005</v>
      </c>
      <c r="AH89" s="32">
        <v>2014</v>
      </c>
      <c r="AI89" s="32">
        <v>2015</v>
      </c>
      <c r="AJ89" s="32">
        <v>2016</v>
      </c>
      <c r="AK89" s="33">
        <v>2015</v>
      </c>
      <c r="AL89" s="33">
        <v>2016</v>
      </c>
      <c r="AM89" s="32">
        <v>2015</v>
      </c>
      <c r="AN89" s="32">
        <v>2014</v>
      </c>
      <c r="AO89" s="32">
        <v>2014</v>
      </c>
      <c r="AP89" s="32">
        <v>2013</v>
      </c>
      <c r="AQ89" s="32">
        <v>2014</v>
      </c>
      <c r="AR89" s="32">
        <v>2015</v>
      </c>
      <c r="AS89" s="32">
        <v>2014</v>
      </c>
      <c r="AT89" s="32">
        <v>2015</v>
      </c>
      <c r="AU89" s="32">
        <v>2012</v>
      </c>
      <c r="AV89" s="32">
        <v>2007</v>
      </c>
      <c r="AW89" s="32">
        <v>2014</v>
      </c>
      <c r="AX89" s="32">
        <v>2014</v>
      </c>
      <c r="AY89" s="32">
        <v>2014</v>
      </c>
      <c r="AZ89" s="32">
        <v>2015</v>
      </c>
      <c r="BA89" s="32">
        <v>2015</v>
      </c>
      <c r="BB89" s="32">
        <v>2015</v>
      </c>
      <c r="BC89" s="32">
        <v>2015</v>
      </c>
      <c r="BD89" s="32">
        <v>2014</v>
      </c>
      <c r="BE89" s="32">
        <v>2014</v>
      </c>
      <c r="BF89" s="20"/>
    </row>
    <row r="90" spans="1:58" x14ac:dyDescent="0.35">
      <c r="A90" s="26" t="s">
        <v>165</v>
      </c>
      <c r="B90" s="21" t="s">
        <v>164</v>
      </c>
      <c r="C90" s="30">
        <v>2014</v>
      </c>
      <c r="D90" s="30">
        <v>2014</v>
      </c>
      <c r="E90" s="30">
        <v>2014</v>
      </c>
      <c r="F90" s="30">
        <v>2014</v>
      </c>
      <c r="G90" s="30">
        <v>2014</v>
      </c>
      <c r="H90" s="30">
        <v>2014</v>
      </c>
      <c r="I90" s="30">
        <v>2014</v>
      </c>
      <c r="J90" s="30">
        <v>2015</v>
      </c>
      <c r="K90" s="30">
        <v>2015</v>
      </c>
      <c r="L90" s="30">
        <v>2015</v>
      </c>
      <c r="M90" s="32">
        <v>2016</v>
      </c>
      <c r="N90" s="32">
        <v>2016</v>
      </c>
      <c r="O90" s="32">
        <v>2015</v>
      </c>
      <c r="P90" s="32">
        <v>2015</v>
      </c>
      <c r="Q90" s="32">
        <v>2014</v>
      </c>
      <c r="R90" s="32" t="s">
        <v>446</v>
      </c>
      <c r="S90" s="32">
        <v>2016</v>
      </c>
      <c r="T90" s="32">
        <v>2013</v>
      </c>
      <c r="U90" s="32">
        <v>2014</v>
      </c>
      <c r="V90" s="32">
        <v>2014</v>
      </c>
      <c r="W90" s="32">
        <v>2015</v>
      </c>
      <c r="X90" s="32">
        <v>2009</v>
      </c>
      <c r="Y90" s="32">
        <v>2010</v>
      </c>
      <c r="Z90" s="32">
        <v>2014</v>
      </c>
      <c r="AA90" s="32">
        <v>2014</v>
      </c>
      <c r="AB90" s="32" t="s">
        <v>446</v>
      </c>
      <c r="AC90" s="32">
        <v>2014</v>
      </c>
      <c r="AD90" s="32">
        <v>2015</v>
      </c>
      <c r="AE90" s="32" t="s">
        <v>446</v>
      </c>
      <c r="AF90" s="32" t="s">
        <v>446</v>
      </c>
      <c r="AG90" s="31">
        <v>2006</v>
      </c>
      <c r="AH90" s="32">
        <v>2014</v>
      </c>
      <c r="AI90" s="32">
        <v>2015</v>
      </c>
      <c r="AJ90" s="32">
        <v>2016</v>
      </c>
      <c r="AK90" s="33" t="s">
        <v>446</v>
      </c>
      <c r="AL90" s="33" t="s">
        <v>446</v>
      </c>
      <c r="AM90" s="32">
        <v>2015</v>
      </c>
      <c r="AN90" s="32">
        <v>2014</v>
      </c>
      <c r="AO90" s="32">
        <v>2014</v>
      </c>
      <c r="AP90" s="32" t="s">
        <v>446</v>
      </c>
      <c r="AQ90" s="32" t="s">
        <v>446</v>
      </c>
      <c r="AR90" s="32" t="s">
        <v>446</v>
      </c>
      <c r="AS90" s="32">
        <v>2014</v>
      </c>
      <c r="AT90" s="32" t="s">
        <v>446</v>
      </c>
      <c r="AU90" s="32">
        <v>2012</v>
      </c>
      <c r="AV90" s="32" t="s">
        <v>446</v>
      </c>
      <c r="AW90" s="32">
        <v>2014</v>
      </c>
      <c r="AX90" s="32">
        <v>2014</v>
      </c>
      <c r="AY90" s="32">
        <v>2014</v>
      </c>
      <c r="AZ90" s="32">
        <v>2015</v>
      </c>
      <c r="BA90" s="32">
        <v>2015</v>
      </c>
      <c r="BB90" s="32">
        <v>2015</v>
      </c>
      <c r="BC90" s="32">
        <v>2015</v>
      </c>
      <c r="BD90" s="32">
        <v>2014</v>
      </c>
      <c r="BE90" s="32">
        <v>2014</v>
      </c>
      <c r="BF90" s="20"/>
    </row>
    <row r="91" spans="1:58" x14ac:dyDescent="0.35">
      <c r="A91" s="26" t="s">
        <v>420</v>
      </c>
      <c r="B91" s="21" t="s">
        <v>166</v>
      </c>
      <c r="C91" s="30">
        <v>2014</v>
      </c>
      <c r="D91" s="30">
        <v>2014</v>
      </c>
      <c r="E91" s="30">
        <v>2014</v>
      </c>
      <c r="F91" s="30">
        <v>2014</v>
      </c>
      <c r="G91" s="30">
        <v>2014</v>
      </c>
      <c r="H91" s="30">
        <v>2014</v>
      </c>
      <c r="I91" s="30">
        <v>2014</v>
      </c>
      <c r="J91" s="30">
        <v>2015</v>
      </c>
      <c r="K91" s="30">
        <v>2015</v>
      </c>
      <c r="L91" s="30">
        <v>2015</v>
      </c>
      <c r="M91" s="32">
        <v>2016</v>
      </c>
      <c r="N91" s="32">
        <v>2016</v>
      </c>
      <c r="O91" s="32">
        <v>2015</v>
      </c>
      <c r="P91" s="32">
        <v>2015</v>
      </c>
      <c r="Q91" s="32" t="s">
        <v>446</v>
      </c>
      <c r="R91" s="32" t="s">
        <v>446</v>
      </c>
      <c r="S91" s="32">
        <v>2016</v>
      </c>
      <c r="T91" s="32">
        <v>2013</v>
      </c>
      <c r="U91" s="32">
        <v>2014</v>
      </c>
      <c r="V91" s="32" t="s">
        <v>446</v>
      </c>
      <c r="W91" s="32">
        <v>2015</v>
      </c>
      <c r="X91" s="32">
        <v>2012</v>
      </c>
      <c r="Y91" s="32" t="s">
        <v>446</v>
      </c>
      <c r="Z91" s="32">
        <v>2014</v>
      </c>
      <c r="AA91" s="32">
        <v>2014</v>
      </c>
      <c r="AB91" s="32" t="s">
        <v>446</v>
      </c>
      <c r="AC91" s="32" t="s">
        <v>446</v>
      </c>
      <c r="AD91" s="32">
        <v>2015</v>
      </c>
      <c r="AE91" s="32">
        <v>2012</v>
      </c>
      <c r="AF91" s="32" t="s">
        <v>446</v>
      </c>
      <c r="AG91" s="31" t="s">
        <v>446</v>
      </c>
      <c r="AH91" s="32">
        <v>2014</v>
      </c>
      <c r="AI91" s="32">
        <v>2015</v>
      </c>
      <c r="AJ91" s="32">
        <v>2016</v>
      </c>
      <c r="AK91" s="33" t="s">
        <v>446</v>
      </c>
      <c r="AL91" s="33" t="s">
        <v>446</v>
      </c>
      <c r="AM91" s="32">
        <v>2015</v>
      </c>
      <c r="AN91" s="32">
        <v>2014</v>
      </c>
      <c r="AO91" s="32">
        <v>2014</v>
      </c>
      <c r="AP91" s="32" t="s">
        <v>446</v>
      </c>
      <c r="AQ91" s="32" t="s">
        <v>446</v>
      </c>
      <c r="AR91" s="32" t="s">
        <v>446</v>
      </c>
      <c r="AS91" s="32">
        <v>2014</v>
      </c>
      <c r="AT91" s="32">
        <v>2015</v>
      </c>
      <c r="AU91" s="32">
        <v>2012</v>
      </c>
      <c r="AV91" s="32">
        <v>2008</v>
      </c>
      <c r="AW91" s="32">
        <v>2014</v>
      </c>
      <c r="AX91" s="32">
        <v>2014</v>
      </c>
      <c r="AY91" s="32">
        <v>2014</v>
      </c>
      <c r="AZ91" s="32">
        <v>2015</v>
      </c>
      <c r="BA91" s="32">
        <v>2015</v>
      </c>
      <c r="BB91" s="32">
        <v>2014</v>
      </c>
      <c r="BC91" s="32">
        <v>2015</v>
      </c>
      <c r="BD91" s="32">
        <v>2014</v>
      </c>
      <c r="BE91" s="32">
        <v>2014</v>
      </c>
      <c r="BF91" s="20"/>
    </row>
    <row r="92" spans="1:58" x14ac:dyDescent="0.35">
      <c r="A92" s="26" t="s">
        <v>424</v>
      </c>
      <c r="B92" s="21" t="s">
        <v>297</v>
      </c>
      <c r="C92" s="30">
        <v>2014</v>
      </c>
      <c r="D92" s="30">
        <v>2014</v>
      </c>
      <c r="E92" s="30">
        <v>2014</v>
      </c>
      <c r="F92" s="30">
        <v>2014</v>
      </c>
      <c r="G92" s="30">
        <v>2014</v>
      </c>
      <c r="H92" s="30">
        <v>2014</v>
      </c>
      <c r="I92" s="30">
        <v>2014</v>
      </c>
      <c r="J92" s="30">
        <v>2015</v>
      </c>
      <c r="K92" s="30">
        <v>2015</v>
      </c>
      <c r="L92" s="30">
        <v>2015</v>
      </c>
      <c r="M92" s="32">
        <v>2016</v>
      </c>
      <c r="N92" s="32">
        <v>2016</v>
      </c>
      <c r="O92" s="32">
        <v>2015</v>
      </c>
      <c r="P92" s="32">
        <v>2015</v>
      </c>
      <c r="Q92" s="32">
        <v>2014</v>
      </c>
      <c r="R92" s="32" t="s">
        <v>446</v>
      </c>
      <c r="S92" s="32">
        <v>2016</v>
      </c>
      <c r="T92" s="32">
        <v>2013</v>
      </c>
      <c r="U92" s="32">
        <v>2014</v>
      </c>
      <c r="V92" s="32" t="s">
        <v>446</v>
      </c>
      <c r="W92" s="32">
        <v>2015</v>
      </c>
      <c r="X92" s="32">
        <v>2010</v>
      </c>
      <c r="Y92" s="32">
        <v>2012</v>
      </c>
      <c r="Z92" s="32">
        <v>2014</v>
      </c>
      <c r="AA92" s="32">
        <v>2014</v>
      </c>
      <c r="AB92" s="32" t="s">
        <v>446</v>
      </c>
      <c r="AC92" s="32">
        <v>2014</v>
      </c>
      <c r="AD92" s="32">
        <v>2015</v>
      </c>
      <c r="AE92" s="32">
        <v>2012</v>
      </c>
      <c r="AF92" s="32">
        <v>2014</v>
      </c>
      <c r="AG92" s="31" t="s">
        <v>446</v>
      </c>
      <c r="AH92" s="32">
        <v>2014</v>
      </c>
      <c r="AI92" s="32">
        <v>2015</v>
      </c>
      <c r="AJ92" s="32">
        <v>2016</v>
      </c>
      <c r="AK92" s="33" t="s">
        <v>446</v>
      </c>
      <c r="AL92" s="33">
        <v>2015</v>
      </c>
      <c r="AM92" s="32">
        <v>2015</v>
      </c>
      <c r="AN92" s="32">
        <v>2014</v>
      </c>
      <c r="AO92" s="32">
        <v>2014</v>
      </c>
      <c r="AP92" s="32">
        <v>2014</v>
      </c>
      <c r="AQ92" s="32">
        <v>2014</v>
      </c>
      <c r="AR92" s="32">
        <v>2011</v>
      </c>
      <c r="AS92" s="32">
        <v>2014</v>
      </c>
      <c r="AT92" s="32">
        <v>2015</v>
      </c>
      <c r="AU92" s="32">
        <v>2012</v>
      </c>
      <c r="AV92" s="32" t="s">
        <v>446</v>
      </c>
      <c r="AW92" s="32">
        <v>2014</v>
      </c>
      <c r="AX92" s="32">
        <v>2014</v>
      </c>
      <c r="AY92" s="32">
        <v>2014</v>
      </c>
      <c r="AZ92" s="32">
        <v>2015</v>
      </c>
      <c r="BA92" s="32">
        <v>2012</v>
      </c>
      <c r="BB92" s="32">
        <v>2015</v>
      </c>
      <c r="BC92" s="32">
        <v>2015</v>
      </c>
      <c r="BD92" s="32">
        <v>2014</v>
      </c>
      <c r="BE92" s="32">
        <v>2014</v>
      </c>
      <c r="BF92" s="20"/>
    </row>
    <row r="93" spans="1:58" x14ac:dyDescent="0.35">
      <c r="A93" s="26" t="s">
        <v>168</v>
      </c>
      <c r="B93" s="21" t="s">
        <v>167</v>
      </c>
      <c r="C93" s="30">
        <v>2014</v>
      </c>
      <c r="D93" s="30">
        <v>2014</v>
      </c>
      <c r="E93" s="30">
        <v>2014</v>
      </c>
      <c r="F93" s="30">
        <v>2014</v>
      </c>
      <c r="G93" s="30">
        <v>2014</v>
      </c>
      <c r="H93" s="30">
        <v>2014</v>
      </c>
      <c r="I93" s="30">
        <v>2014</v>
      </c>
      <c r="J93" s="30">
        <v>2015</v>
      </c>
      <c r="K93" s="30">
        <v>2015</v>
      </c>
      <c r="L93" s="30">
        <v>2015</v>
      </c>
      <c r="M93" s="32">
        <v>2016</v>
      </c>
      <c r="N93" s="32">
        <v>2016</v>
      </c>
      <c r="O93" s="32">
        <v>2015</v>
      </c>
      <c r="P93" s="32">
        <v>2015</v>
      </c>
      <c r="Q93" s="32">
        <v>2014</v>
      </c>
      <c r="R93" s="32" t="s">
        <v>446</v>
      </c>
      <c r="S93" s="32">
        <v>2016</v>
      </c>
      <c r="T93" s="32">
        <v>2013</v>
      </c>
      <c r="U93" s="32">
        <v>2014</v>
      </c>
      <c r="V93" s="32" t="s">
        <v>446</v>
      </c>
      <c r="W93" s="32">
        <v>2015</v>
      </c>
      <c r="X93" s="32">
        <v>2014</v>
      </c>
      <c r="Y93" s="32">
        <v>2012</v>
      </c>
      <c r="Z93" s="32">
        <v>2014</v>
      </c>
      <c r="AA93" s="32">
        <v>2014</v>
      </c>
      <c r="AB93" s="32" t="s">
        <v>446</v>
      </c>
      <c r="AC93" s="32">
        <v>2014</v>
      </c>
      <c r="AD93" s="32">
        <v>2015</v>
      </c>
      <c r="AE93" s="32" t="s">
        <v>446</v>
      </c>
      <c r="AF93" s="32">
        <v>2014</v>
      </c>
      <c r="AG93" s="31" t="s">
        <v>446</v>
      </c>
      <c r="AH93" s="32">
        <v>2014</v>
      </c>
      <c r="AI93" s="32">
        <v>2015</v>
      </c>
      <c r="AJ93" s="32">
        <v>2016</v>
      </c>
      <c r="AK93" s="33" t="s">
        <v>446</v>
      </c>
      <c r="AL93" s="33">
        <v>2015</v>
      </c>
      <c r="AM93" s="32">
        <v>2015</v>
      </c>
      <c r="AN93" s="32">
        <v>2014</v>
      </c>
      <c r="AO93" s="32">
        <v>2014</v>
      </c>
      <c r="AP93" s="32">
        <v>2014</v>
      </c>
      <c r="AQ93" s="32">
        <v>2014</v>
      </c>
      <c r="AR93" s="32" t="s">
        <v>446</v>
      </c>
      <c r="AS93" s="32">
        <v>2014</v>
      </c>
      <c r="AT93" s="32">
        <v>2015</v>
      </c>
      <c r="AU93" s="32">
        <v>2012</v>
      </c>
      <c r="AV93" s="32">
        <v>2013</v>
      </c>
      <c r="AW93" s="32">
        <v>2014</v>
      </c>
      <c r="AX93" s="32">
        <v>2014</v>
      </c>
      <c r="AY93" s="32">
        <v>2014</v>
      </c>
      <c r="AZ93" s="32">
        <v>2015</v>
      </c>
      <c r="BA93" s="32">
        <v>2015</v>
      </c>
      <c r="BB93" s="32">
        <v>2015</v>
      </c>
      <c r="BC93" s="32">
        <v>2015</v>
      </c>
      <c r="BD93" s="32">
        <v>2014</v>
      </c>
      <c r="BE93" s="32">
        <v>2014</v>
      </c>
      <c r="BF93" s="20"/>
    </row>
    <row r="94" spans="1:58" x14ac:dyDescent="0.35">
      <c r="A94" s="26" t="s">
        <v>170</v>
      </c>
      <c r="B94" s="21" t="s">
        <v>169</v>
      </c>
      <c r="C94" s="30">
        <v>2014</v>
      </c>
      <c r="D94" s="30">
        <v>2014</v>
      </c>
      <c r="E94" s="30">
        <v>2014</v>
      </c>
      <c r="F94" s="30">
        <v>2014</v>
      </c>
      <c r="G94" s="30">
        <v>2014</v>
      </c>
      <c r="H94" s="30">
        <v>2014</v>
      </c>
      <c r="I94" s="30">
        <v>2014</v>
      </c>
      <c r="J94" s="30">
        <v>2015</v>
      </c>
      <c r="K94" s="30">
        <v>2015</v>
      </c>
      <c r="L94" s="30">
        <v>2015</v>
      </c>
      <c r="M94" s="32">
        <v>2016</v>
      </c>
      <c r="N94" s="32">
        <v>2016</v>
      </c>
      <c r="O94" s="32">
        <v>2015</v>
      </c>
      <c r="P94" s="32">
        <v>2015</v>
      </c>
      <c r="Q94" s="32">
        <v>2014</v>
      </c>
      <c r="R94" s="32">
        <v>2012</v>
      </c>
      <c r="S94" s="32">
        <v>2016</v>
      </c>
      <c r="T94" s="32">
        <v>2013</v>
      </c>
      <c r="U94" s="32">
        <v>2014</v>
      </c>
      <c r="V94" s="32">
        <v>2014</v>
      </c>
      <c r="W94" s="32">
        <v>2015</v>
      </c>
      <c r="X94" s="32">
        <v>2014</v>
      </c>
      <c r="Y94" s="32">
        <v>2013</v>
      </c>
      <c r="Z94" s="32">
        <v>2014</v>
      </c>
      <c r="AA94" s="32">
        <v>2014</v>
      </c>
      <c r="AB94" s="32">
        <v>2014</v>
      </c>
      <c r="AC94" s="32">
        <v>2014</v>
      </c>
      <c r="AD94" s="32">
        <v>2015</v>
      </c>
      <c r="AE94" s="32">
        <v>2012</v>
      </c>
      <c r="AF94" s="32">
        <v>2014</v>
      </c>
      <c r="AG94" s="31">
        <v>2012</v>
      </c>
      <c r="AH94" s="32">
        <v>2014</v>
      </c>
      <c r="AI94" s="32">
        <v>2015</v>
      </c>
      <c r="AJ94" s="32">
        <v>2016</v>
      </c>
      <c r="AK94" s="33" t="s">
        <v>446</v>
      </c>
      <c r="AL94" s="33">
        <v>2015</v>
      </c>
      <c r="AM94" s="32">
        <v>2015</v>
      </c>
      <c r="AN94" s="32">
        <v>2014</v>
      </c>
      <c r="AO94" s="32">
        <v>2014</v>
      </c>
      <c r="AP94" s="32" t="s">
        <v>446</v>
      </c>
      <c r="AQ94" s="32" t="s">
        <v>446</v>
      </c>
      <c r="AR94" s="32">
        <v>2015</v>
      </c>
      <c r="AS94" s="32">
        <v>2014</v>
      </c>
      <c r="AT94" s="32">
        <v>2015</v>
      </c>
      <c r="AU94" s="32">
        <v>2012</v>
      </c>
      <c r="AV94" s="32">
        <v>2009</v>
      </c>
      <c r="AW94" s="32">
        <v>2014</v>
      </c>
      <c r="AX94" s="32">
        <v>2014</v>
      </c>
      <c r="AY94" s="32">
        <v>2014</v>
      </c>
      <c r="AZ94" s="32">
        <v>2015</v>
      </c>
      <c r="BA94" s="32">
        <v>2015</v>
      </c>
      <c r="BB94" s="32">
        <v>2015</v>
      </c>
      <c r="BC94" s="32">
        <v>2015</v>
      </c>
      <c r="BD94" s="32">
        <v>2014</v>
      </c>
      <c r="BE94" s="32">
        <v>2014</v>
      </c>
      <c r="BF94" s="20"/>
    </row>
    <row r="95" spans="1:58" x14ac:dyDescent="0.35">
      <c r="A95" s="26" t="s">
        <v>423</v>
      </c>
      <c r="B95" s="21" t="s">
        <v>171</v>
      </c>
      <c r="C95" s="30">
        <v>2014</v>
      </c>
      <c r="D95" s="30">
        <v>2014</v>
      </c>
      <c r="E95" s="30">
        <v>2014</v>
      </c>
      <c r="F95" s="30">
        <v>2014</v>
      </c>
      <c r="G95" s="30">
        <v>2014</v>
      </c>
      <c r="H95" s="30">
        <v>2014</v>
      </c>
      <c r="I95" s="30">
        <v>2014</v>
      </c>
      <c r="J95" s="30">
        <v>2015</v>
      </c>
      <c r="K95" s="30">
        <v>2015</v>
      </c>
      <c r="L95" s="30">
        <v>2015</v>
      </c>
      <c r="M95" s="32">
        <v>2016</v>
      </c>
      <c r="N95" s="32">
        <v>2016</v>
      </c>
      <c r="O95" s="32">
        <v>2015</v>
      </c>
      <c r="P95" s="32">
        <v>2015</v>
      </c>
      <c r="Q95" s="32">
        <v>2014</v>
      </c>
      <c r="R95" s="32">
        <v>2012</v>
      </c>
      <c r="S95" s="32">
        <v>2016</v>
      </c>
      <c r="T95" s="32">
        <v>2013</v>
      </c>
      <c r="U95" s="32">
        <v>2014</v>
      </c>
      <c r="V95" s="32">
        <v>2014</v>
      </c>
      <c r="W95" s="32">
        <v>2015</v>
      </c>
      <c r="X95" s="32">
        <v>2011</v>
      </c>
      <c r="Y95" s="32">
        <v>2012</v>
      </c>
      <c r="Z95" s="32">
        <v>2014</v>
      </c>
      <c r="AA95" s="32">
        <v>2014</v>
      </c>
      <c r="AB95" s="32">
        <v>2014</v>
      </c>
      <c r="AC95" s="32">
        <v>2014</v>
      </c>
      <c r="AD95" s="32">
        <v>2015</v>
      </c>
      <c r="AE95" s="32">
        <v>2012</v>
      </c>
      <c r="AF95" s="32">
        <v>2013</v>
      </c>
      <c r="AG95" s="31">
        <v>2012</v>
      </c>
      <c r="AH95" s="32">
        <v>2014</v>
      </c>
      <c r="AI95" s="32">
        <v>2015</v>
      </c>
      <c r="AJ95" s="32">
        <v>2016</v>
      </c>
      <c r="AK95" s="33">
        <v>2015</v>
      </c>
      <c r="AL95" s="33">
        <v>2015</v>
      </c>
      <c r="AM95" s="32">
        <v>2015</v>
      </c>
      <c r="AN95" s="32">
        <v>2014</v>
      </c>
      <c r="AO95" s="32">
        <v>2014</v>
      </c>
      <c r="AP95" s="32">
        <v>2012</v>
      </c>
      <c r="AQ95" s="32">
        <v>2013</v>
      </c>
      <c r="AR95" s="32">
        <v>2015</v>
      </c>
      <c r="AS95" s="32">
        <v>2014</v>
      </c>
      <c r="AT95" s="32">
        <v>2015</v>
      </c>
      <c r="AU95" s="32">
        <v>2012</v>
      </c>
      <c r="AV95" s="32" t="s">
        <v>446</v>
      </c>
      <c r="AW95" s="32">
        <v>2014</v>
      </c>
      <c r="AX95" s="32">
        <v>2014</v>
      </c>
      <c r="AY95" s="32">
        <v>2014</v>
      </c>
      <c r="AZ95" s="32">
        <v>2015</v>
      </c>
      <c r="BA95" s="32">
        <v>2015</v>
      </c>
      <c r="BB95" s="32">
        <v>2015</v>
      </c>
      <c r="BC95" s="32">
        <v>2015</v>
      </c>
      <c r="BD95" s="32">
        <v>2014</v>
      </c>
      <c r="BE95" s="32">
        <v>2014</v>
      </c>
      <c r="BF95" s="20"/>
    </row>
    <row r="96" spans="1:58" x14ac:dyDescent="0.35">
      <c r="A96" s="26" t="s">
        <v>370</v>
      </c>
      <c r="B96" s="21" t="s">
        <v>172</v>
      </c>
      <c r="C96" s="30">
        <v>2014</v>
      </c>
      <c r="D96" s="30">
        <v>2014</v>
      </c>
      <c r="E96" s="30">
        <v>2014</v>
      </c>
      <c r="F96" s="30">
        <v>2014</v>
      </c>
      <c r="G96" s="30">
        <v>2014</v>
      </c>
      <c r="H96" s="30">
        <v>2014</v>
      </c>
      <c r="I96" s="30">
        <v>2014</v>
      </c>
      <c r="J96" s="30">
        <v>2015</v>
      </c>
      <c r="K96" s="30">
        <v>2015</v>
      </c>
      <c r="L96" s="30">
        <v>2015</v>
      </c>
      <c r="M96" s="32">
        <v>2016</v>
      </c>
      <c r="N96" s="32">
        <v>2016</v>
      </c>
      <c r="O96" s="32">
        <v>2015</v>
      </c>
      <c r="P96" s="32">
        <v>2015</v>
      </c>
      <c r="Q96" s="32">
        <v>2014</v>
      </c>
      <c r="R96" s="32" t="s">
        <v>446</v>
      </c>
      <c r="S96" s="32">
        <v>2016</v>
      </c>
      <c r="T96" s="32">
        <v>2013</v>
      </c>
      <c r="U96" s="32">
        <v>2014</v>
      </c>
      <c r="V96" s="32" t="s">
        <v>446</v>
      </c>
      <c r="W96" s="32">
        <v>2015</v>
      </c>
      <c r="X96" s="32" t="s">
        <v>446</v>
      </c>
      <c r="Y96" s="32">
        <v>2012</v>
      </c>
      <c r="Z96" s="32">
        <v>2014</v>
      </c>
      <c r="AA96" s="32">
        <v>2014</v>
      </c>
      <c r="AB96" s="32" t="s">
        <v>446</v>
      </c>
      <c r="AC96" s="32">
        <v>2014</v>
      </c>
      <c r="AD96" s="32">
        <v>2015</v>
      </c>
      <c r="AE96" s="32" t="s">
        <v>446</v>
      </c>
      <c r="AF96" s="32">
        <v>2014</v>
      </c>
      <c r="AG96" s="31">
        <v>2012</v>
      </c>
      <c r="AH96" s="32">
        <v>2014</v>
      </c>
      <c r="AI96" s="32">
        <v>2015</v>
      </c>
      <c r="AJ96" s="32">
        <v>2016</v>
      </c>
      <c r="AK96" s="33" t="s">
        <v>446</v>
      </c>
      <c r="AL96" s="33">
        <v>2015</v>
      </c>
      <c r="AM96" s="32">
        <v>2015</v>
      </c>
      <c r="AN96" s="32">
        <v>2014</v>
      </c>
      <c r="AO96" s="32">
        <v>2014</v>
      </c>
      <c r="AP96" s="32">
        <v>2014</v>
      </c>
      <c r="AQ96" s="32">
        <v>2014</v>
      </c>
      <c r="AR96" s="32" t="s">
        <v>446</v>
      </c>
      <c r="AS96" s="32">
        <v>2014</v>
      </c>
      <c r="AT96" s="32">
        <v>2015</v>
      </c>
      <c r="AU96" s="32">
        <v>2012</v>
      </c>
      <c r="AV96" s="32">
        <v>2011</v>
      </c>
      <c r="AW96" s="32">
        <v>2014</v>
      </c>
      <c r="AX96" s="32">
        <v>2014</v>
      </c>
      <c r="AY96" s="32">
        <v>2014</v>
      </c>
      <c r="AZ96" s="32">
        <v>2015</v>
      </c>
      <c r="BA96" s="32">
        <v>2015</v>
      </c>
      <c r="BB96" s="32">
        <v>2015</v>
      </c>
      <c r="BC96" s="32">
        <v>2015</v>
      </c>
      <c r="BD96" s="32">
        <v>2014</v>
      </c>
      <c r="BE96" s="32">
        <v>2014</v>
      </c>
      <c r="BF96" s="20"/>
    </row>
    <row r="97" spans="1:58" x14ac:dyDescent="0.35">
      <c r="A97" s="26" t="s">
        <v>174</v>
      </c>
      <c r="B97" s="21" t="s">
        <v>173</v>
      </c>
      <c r="C97" s="30">
        <v>2014</v>
      </c>
      <c r="D97" s="30">
        <v>2014</v>
      </c>
      <c r="E97" s="30">
        <v>2014</v>
      </c>
      <c r="F97" s="30">
        <v>2014</v>
      </c>
      <c r="G97" s="30">
        <v>2014</v>
      </c>
      <c r="H97" s="30">
        <v>2014</v>
      </c>
      <c r="I97" s="30">
        <v>2014</v>
      </c>
      <c r="J97" s="30">
        <v>2015</v>
      </c>
      <c r="K97" s="30">
        <v>2015</v>
      </c>
      <c r="L97" s="30">
        <v>2015</v>
      </c>
      <c r="M97" s="32">
        <v>2016</v>
      </c>
      <c r="N97" s="32">
        <v>2016</v>
      </c>
      <c r="O97" s="32">
        <v>2015</v>
      </c>
      <c r="P97" s="32">
        <v>2015</v>
      </c>
      <c r="Q97" s="32">
        <v>2014</v>
      </c>
      <c r="R97" s="32" t="s">
        <v>446</v>
      </c>
      <c r="S97" s="32">
        <v>2016</v>
      </c>
      <c r="T97" s="32">
        <v>2013</v>
      </c>
      <c r="U97" s="32">
        <v>2014</v>
      </c>
      <c r="V97" s="32">
        <v>2014</v>
      </c>
      <c r="W97" s="32">
        <v>2015</v>
      </c>
      <c r="X97" s="32">
        <v>2004</v>
      </c>
      <c r="Y97" s="32">
        <v>2011</v>
      </c>
      <c r="Z97" s="32">
        <v>2014</v>
      </c>
      <c r="AA97" s="32">
        <v>2014</v>
      </c>
      <c r="AB97" s="32">
        <v>2014</v>
      </c>
      <c r="AC97" s="32">
        <v>2014</v>
      </c>
      <c r="AD97" s="32">
        <v>2015</v>
      </c>
      <c r="AE97" s="32" t="s">
        <v>446</v>
      </c>
      <c r="AF97" s="32">
        <v>2014</v>
      </c>
      <c r="AG97" s="31" t="s">
        <v>446</v>
      </c>
      <c r="AH97" s="32">
        <v>2014</v>
      </c>
      <c r="AI97" s="32">
        <v>2015</v>
      </c>
      <c r="AJ97" s="32">
        <v>2016</v>
      </c>
      <c r="AK97" s="33">
        <v>2015</v>
      </c>
      <c r="AL97" s="33">
        <v>2016</v>
      </c>
      <c r="AM97" s="32">
        <v>2015</v>
      </c>
      <c r="AN97" s="32">
        <v>2014</v>
      </c>
      <c r="AO97" s="32">
        <v>2014</v>
      </c>
      <c r="AP97" s="32" t="s">
        <v>446</v>
      </c>
      <c r="AQ97" s="32" t="s">
        <v>446</v>
      </c>
      <c r="AR97" s="32">
        <v>2015</v>
      </c>
      <c r="AS97" s="32">
        <v>2014</v>
      </c>
      <c r="AT97" s="32">
        <v>2015</v>
      </c>
      <c r="AU97" s="32">
        <v>2012</v>
      </c>
      <c r="AV97" s="32">
        <v>2007</v>
      </c>
      <c r="AW97" s="32">
        <v>2014</v>
      </c>
      <c r="AX97" s="32">
        <v>2014</v>
      </c>
      <c r="AY97" s="32">
        <v>2014</v>
      </c>
      <c r="AZ97" s="32">
        <v>2015</v>
      </c>
      <c r="BA97" s="32">
        <v>2015</v>
      </c>
      <c r="BB97" s="32">
        <v>2015</v>
      </c>
      <c r="BC97" s="32">
        <v>2015</v>
      </c>
      <c r="BD97" s="32">
        <v>2014</v>
      </c>
      <c r="BE97" s="32">
        <v>2014</v>
      </c>
      <c r="BF97" s="20"/>
    </row>
    <row r="98" spans="1:58" x14ac:dyDescent="0.35">
      <c r="A98" s="26" t="s">
        <v>176</v>
      </c>
      <c r="B98" s="21" t="s">
        <v>175</v>
      </c>
      <c r="C98" s="30">
        <v>2014</v>
      </c>
      <c r="D98" s="30">
        <v>2014</v>
      </c>
      <c r="E98" s="30">
        <v>2014</v>
      </c>
      <c r="F98" s="30">
        <v>2014</v>
      </c>
      <c r="G98" s="30">
        <v>2014</v>
      </c>
      <c r="H98" s="30">
        <v>2014</v>
      </c>
      <c r="I98" s="30">
        <v>2014</v>
      </c>
      <c r="J98" s="30">
        <v>2015</v>
      </c>
      <c r="K98" s="30">
        <v>2015</v>
      </c>
      <c r="L98" s="30">
        <v>2015</v>
      </c>
      <c r="M98" s="32">
        <v>2016</v>
      </c>
      <c r="N98" s="32">
        <v>2016</v>
      </c>
      <c r="O98" s="32">
        <v>2015</v>
      </c>
      <c r="P98" s="32">
        <v>2015</v>
      </c>
      <c r="Q98" s="32">
        <v>2014</v>
      </c>
      <c r="R98" s="32">
        <v>2009</v>
      </c>
      <c r="S98" s="32">
        <v>2016</v>
      </c>
      <c r="T98" s="32">
        <v>2013</v>
      </c>
      <c r="U98" s="32">
        <v>2014</v>
      </c>
      <c r="V98" s="32">
        <v>2014</v>
      </c>
      <c r="W98" s="32">
        <v>2015</v>
      </c>
      <c r="X98" s="32">
        <v>2014</v>
      </c>
      <c r="Y98" s="32" t="s">
        <v>446</v>
      </c>
      <c r="Z98" s="32">
        <v>2014</v>
      </c>
      <c r="AA98" s="32">
        <v>2014</v>
      </c>
      <c r="AB98" s="32">
        <v>2014</v>
      </c>
      <c r="AC98" s="32">
        <v>2014</v>
      </c>
      <c r="AD98" s="32">
        <v>2015</v>
      </c>
      <c r="AE98" s="32" t="s">
        <v>446</v>
      </c>
      <c r="AF98" s="32">
        <v>2014</v>
      </c>
      <c r="AG98" s="31">
        <v>2010</v>
      </c>
      <c r="AH98" s="32">
        <v>2014</v>
      </c>
      <c r="AI98" s="32">
        <v>2015</v>
      </c>
      <c r="AJ98" s="32">
        <v>2016</v>
      </c>
      <c r="AK98" s="33" t="s">
        <v>446</v>
      </c>
      <c r="AL98" s="33">
        <v>2015</v>
      </c>
      <c r="AM98" s="32">
        <v>2015</v>
      </c>
      <c r="AN98" s="32">
        <v>2014</v>
      </c>
      <c r="AO98" s="32">
        <v>2014</v>
      </c>
      <c r="AP98" s="32">
        <v>2014</v>
      </c>
      <c r="AQ98" s="32">
        <v>2014</v>
      </c>
      <c r="AR98" s="32">
        <v>2015</v>
      </c>
      <c r="AS98" s="32">
        <v>2014</v>
      </c>
      <c r="AT98" s="32">
        <v>2015</v>
      </c>
      <c r="AU98" s="32">
        <v>2012</v>
      </c>
      <c r="AV98" s="32">
        <v>2009</v>
      </c>
      <c r="AW98" s="32">
        <v>2014</v>
      </c>
      <c r="AX98" s="32">
        <v>2014</v>
      </c>
      <c r="AY98" s="32">
        <v>2014</v>
      </c>
      <c r="AZ98" s="32">
        <v>2015</v>
      </c>
      <c r="BA98" s="32">
        <v>2015</v>
      </c>
      <c r="BB98" s="32">
        <v>2014</v>
      </c>
      <c r="BC98" s="32">
        <v>2015</v>
      </c>
      <c r="BD98" s="32">
        <v>2014</v>
      </c>
      <c r="BE98" s="32">
        <v>2014</v>
      </c>
      <c r="BF98" s="20"/>
    </row>
    <row r="99" spans="1:58" x14ac:dyDescent="0.35">
      <c r="A99" s="26" t="s">
        <v>178</v>
      </c>
      <c r="B99" s="21" t="s">
        <v>177</v>
      </c>
      <c r="C99" s="30">
        <v>2014</v>
      </c>
      <c r="D99" s="30">
        <v>2014</v>
      </c>
      <c r="E99" s="30">
        <v>2014</v>
      </c>
      <c r="F99" s="30">
        <v>2014</v>
      </c>
      <c r="G99" s="30">
        <v>2014</v>
      </c>
      <c r="H99" s="30">
        <v>2014</v>
      </c>
      <c r="I99" s="30">
        <v>2014</v>
      </c>
      <c r="J99" s="30">
        <v>2015</v>
      </c>
      <c r="K99" s="30">
        <v>2015</v>
      </c>
      <c r="L99" s="30">
        <v>2015</v>
      </c>
      <c r="M99" s="32">
        <v>2016</v>
      </c>
      <c r="N99" s="32">
        <v>2016</v>
      </c>
      <c r="O99" s="32">
        <v>2015</v>
      </c>
      <c r="P99" s="32">
        <v>2015</v>
      </c>
      <c r="Q99" s="32">
        <v>2014</v>
      </c>
      <c r="R99" s="32">
        <v>2013</v>
      </c>
      <c r="S99" s="32">
        <v>2016</v>
      </c>
      <c r="T99" s="32">
        <v>2013</v>
      </c>
      <c r="U99" s="32">
        <v>2014</v>
      </c>
      <c r="V99" s="32">
        <v>2014</v>
      </c>
      <c r="W99" s="32">
        <v>2015</v>
      </c>
      <c r="X99" s="32">
        <v>2013</v>
      </c>
      <c r="Y99" s="32">
        <v>2010</v>
      </c>
      <c r="Z99" s="32">
        <v>2014</v>
      </c>
      <c r="AA99" s="32">
        <v>2014</v>
      </c>
      <c r="AB99" s="32">
        <v>2014</v>
      </c>
      <c r="AC99" s="32">
        <v>2014</v>
      </c>
      <c r="AD99" s="32">
        <v>2015</v>
      </c>
      <c r="AE99" s="32">
        <v>2012</v>
      </c>
      <c r="AF99" s="32">
        <v>2014</v>
      </c>
      <c r="AG99" s="31">
        <v>2007</v>
      </c>
      <c r="AH99" s="32">
        <v>2014</v>
      </c>
      <c r="AI99" s="32">
        <v>2015</v>
      </c>
      <c r="AJ99" s="32">
        <v>2016</v>
      </c>
      <c r="AK99" s="33" t="s">
        <v>446</v>
      </c>
      <c r="AL99" s="33">
        <v>2016</v>
      </c>
      <c r="AM99" s="32">
        <v>2015</v>
      </c>
      <c r="AN99" s="32">
        <v>2014</v>
      </c>
      <c r="AO99" s="32">
        <v>2014</v>
      </c>
      <c r="AP99" s="32" t="s">
        <v>446</v>
      </c>
      <c r="AQ99" s="32" t="s">
        <v>446</v>
      </c>
      <c r="AR99" s="32" t="s">
        <v>446</v>
      </c>
      <c r="AS99" s="32">
        <v>2014</v>
      </c>
      <c r="AT99" s="32">
        <v>2015</v>
      </c>
      <c r="AU99" s="32">
        <v>2012</v>
      </c>
      <c r="AV99" s="32">
        <v>2007</v>
      </c>
      <c r="AW99" s="32">
        <v>2014</v>
      </c>
      <c r="AX99" s="32">
        <v>2014</v>
      </c>
      <c r="AY99" s="32">
        <v>2014</v>
      </c>
      <c r="AZ99" s="32">
        <v>2015</v>
      </c>
      <c r="BA99" s="32">
        <v>2015</v>
      </c>
      <c r="BB99" s="32">
        <v>2015</v>
      </c>
      <c r="BC99" s="32">
        <v>2015</v>
      </c>
      <c r="BD99" s="32">
        <v>2014</v>
      </c>
      <c r="BE99" s="32">
        <v>2014</v>
      </c>
      <c r="BF99" s="20"/>
    </row>
    <row r="100" spans="1:58" x14ac:dyDescent="0.35">
      <c r="A100" s="26" t="s">
        <v>180</v>
      </c>
      <c r="B100" s="21" t="s">
        <v>179</v>
      </c>
      <c r="C100" s="30">
        <v>2014</v>
      </c>
      <c r="D100" s="30">
        <v>2014</v>
      </c>
      <c r="E100" s="30">
        <v>2014</v>
      </c>
      <c r="F100" s="30">
        <v>2014</v>
      </c>
      <c r="G100" s="30">
        <v>2014</v>
      </c>
      <c r="H100" s="30">
        <v>2014</v>
      </c>
      <c r="I100" s="30">
        <v>2014</v>
      </c>
      <c r="J100" s="30">
        <v>2015</v>
      </c>
      <c r="K100" s="30">
        <v>2015</v>
      </c>
      <c r="L100" s="30">
        <v>2015</v>
      </c>
      <c r="M100" s="32">
        <v>2016</v>
      </c>
      <c r="N100" s="32">
        <v>2016</v>
      </c>
      <c r="O100" s="32">
        <v>2015</v>
      </c>
      <c r="P100" s="32">
        <v>2015</v>
      </c>
      <c r="Q100" s="32">
        <v>2014</v>
      </c>
      <c r="R100" s="32">
        <v>2007</v>
      </c>
      <c r="S100" s="32">
        <v>2016</v>
      </c>
      <c r="T100" s="32">
        <v>2013</v>
      </c>
      <c r="U100" s="32">
        <v>2014</v>
      </c>
      <c r="V100" s="32">
        <v>2014</v>
      </c>
      <c r="W100" s="32">
        <v>2015</v>
      </c>
      <c r="X100" s="32">
        <v>2007</v>
      </c>
      <c r="Y100" s="32">
        <v>2010</v>
      </c>
      <c r="Z100" s="32">
        <v>2014</v>
      </c>
      <c r="AA100" s="32">
        <v>2014</v>
      </c>
      <c r="AB100" s="32" t="s">
        <v>446</v>
      </c>
      <c r="AC100" s="32">
        <v>2014</v>
      </c>
      <c r="AD100" s="32">
        <v>2015</v>
      </c>
      <c r="AE100" s="32" t="s">
        <v>446</v>
      </c>
      <c r="AF100" s="32">
        <v>2014</v>
      </c>
      <c r="AG100" s="31" t="s">
        <v>446</v>
      </c>
      <c r="AH100" s="32">
        <v>2014</v>
      </c>
      <c r="AI100" s="32">
        <v>2015</v>
      </c>
      <c r="AJ100" s="32">
        <v>2016</v>
      </c>
      <c r="AK100" s="33">
        <v>2016</v>
      </c>
      <c r="AL100" s="33">
        <v>2015</v>
      </c>
      <c r="AM100" s="32">
        <v>2015</v>
      </c>
      <c r="AN100" s="32">
        <v>2014</v>
      </c>
      <c r="AO100" s="32">
        <v>2014</v>
      </c>
      <c r="AP100" s="32" t="s">
        <v>446</v>
      </c>
      <c r="AQ100" s="32" t="s">
        <v>446</v>
      </c>
      <c r="AR100" s="32" t="s">
        <v>446</v>
      </c>
      <c r="AS100" s="32">
        <v>2014</v>
      </c>
      <c r="AT100" s="32">
        <v>2015</v>
      </c>
      <c r="AU100" s="32">
        <v>2012</v>
      </c>
      <c r="AV100" s="32">
        <v>2013</v>
      </c>
      <c r="AW100" s="32">
        <v>2014</v>
      </c>
      <c r="AX100" s="32">
        <v>2014</v>
      </c>
      <c r="AY100" s="32">
        <v>2014</v>
      </c>
      <c r="AZ100" s="32">
        <v>2015</v>
      </c>
      <c r="BA100" s="32" t="s">
        <v>446</v>
      </c>
      <c r="BB100" s="32">
        <v>2015</v>
      </c>
      <c r="BC100" s="32">
        <v>2015</v>
      </c>
      <c r="BD100" s="32">
        <v>2014</v>
      </c>
      <c r="BE100" s="32">
        <v>2014</v>
      </c>
      <c r="BF100" s="20"/>
    </row>
    <row r="101" spans="1:58" x14ac:dyDescent="0.35">
      <c r="A101" s="26" t="s">
        <v>182</v>
      </c>
      <c r="B101" s="21" t="s">
        <v>181</v>
      </c>
      <c r="C101" s="30">
        <v>2014</v>
      </c>
      <c r="D101" s="30">
        <v>2014</v>
      </c>
      <c r="E101" s="30">
        <v>2014</v>
      </c>
      <c r="F101" s="30">
        <v>2014</v>
      </c>
      <c r="G101" s="30">
        <v>2014</v>
      </c>
      <c r="H101" s="30">
        <v>2014</v>
      </c>
      <c r="I101" s="30">
        <v>2014</v>
      </c>
      <c r="J101" s="30">
        <v>2015</v>
      </c>
      <c r="K101" s="30">
        <v>2015</v>
      </c>
      <c r="L101" s="30">
        <v>2015</v>
      </c>
      <c r="M101" s="32">
        <v>2016</v>
      </c>
      <c r="N101" s="32">
        <v>2016</v>
      </c>
      <c r="O101" s="32">
        <v>2015</v>
      </c>
      <c r="P101" s="32">
        <v>2015</v>
      </c>
      <c r="Q101" s="32">
        <v>2014</v>
      </c>
      <c r="R101" s="32" t="s">
        <v>446</v>
      </c>
      <c r="S101" s="32">
        <v>2016</v>
      </c>
      <c r="T101" s="32">
        <v>2013</v>
      </c>
      <c r="U101" s="32">
        <v>2014</v>
      </c>
      <c r="V101" s="32" t="s">
        <v>446</v>
      </c>
      <c r="W101" s="32" t="s">
        <v>446</v>
      </c>
      <c r="X101" s="32" t="s">
        <v>446</v>
      </c>
      <c r="Y101" s="32" t="s">
        <v>446</v>
      </c>
      <c r="Z101" s="32" t="s">
        <v>446</v>
      </c>
      <c r="AA101" s="32" t="s">
        <v>446</v>
      </c>
      <c r="AB101" s="32" t="s">
        <v>446</v>
      </c>
      <c r="AC101" s="32" t="s">
        <v>446</v>
      </c>
      <c r="AD101" s="32">
        <v>2015</v>
      </c>
      <c r="AE101" s="32" t="s">
        <v>446</v>
      </c>
      <c r="AF101" s="32" t="s">
        <v>446</v>
      </c>
      <c r="AG101" s="31" t="s">
        <v>446</v>
      </c>
      <c r="AH101" s="32">
        <v>2014</v>
      </c>
      <c r="AI101" s="32">
        <v>2015</v>
      </c>
      <c r="AJ101" s="32">
        <v>2016</v>
      </c>
      <c r="AK101" s="33" t="s">
        <v>446</v>
      </c>
      <c r="AL101" s="33">
        <v>2015</v>
      </c>
      <c r="AM101" s="32">
        <v>2015</v>
      </c>
      <c r="AN101" s="32">
        <v>2014</v>
      </c>
      <c r="AO101" s="32">
        <v>2014</v>
      </c>
      <c r="AP101" s="32" t="s">
        <v>446</v>
      </c>
      <c r="AQ101" s="32" t="s">
        <v>446</v>
      </c>
      <c r="AR101" s="32" t="s">
        <v>446</v>
      </c>
      <c r="AS101" s="32">
        <v>2014</v>
      </c>
      <c r="AT101" s="32" t="s">
        <v>446</v>
      </c>
      <c r="AU101" s="32">
        <v>2012</v>
      </c>
      <c r="AV101" s="32" t="s">
        <v>446</v>
      </c>
      <c r="AW101" s="32">
        <v>2014</v>
      </c>
      <c r="AX101" s="32">
        <v>2014</v>
      </c>
      <c r="AY101" s="32">
        <v>2014</v>
      </c>
      <c r="AZ101" s="32" t="s">
        <v>446</v>
      </c>
      <c r="BA101" s="32" t="s">
        <v>446</v>
      </c>
      <c r="BB101" s="32" t="s">
        <v>398</v>
      </c>
      <c r="BC101" s="32">
        <v>2015</v>
      </c>
      <c r="BD101" s="32">
        <v>2014</v>
      </c>
      <c r="BE101" s="32">
        <v>2014</v>
      </c>
      <c r="BF101" s="20"/>
    </row>
    <row r="102" spans="1:58" x14ac:dyDescent="0.35">
      <c r="A102" s="26" t="s">
        <v>184</v>
      </c>
      <c r="B102" s="21" t="s">
        <v>183</v>
      </c>
      <c r="C102" s="30">
        <v>2014</v>
      </c>
      <c r="D102" s="30">
        <v>2014</v>
      </c>
      <c r="E102" s="30">
        <v>2014</v>
      </c>
      <c r="F102" s="30">
        <v>2014</v>
      </c>
      <c r="G102" s="30">
        <v>2014</v>
      </c>
      <c r="H102" s="30">
        <v>2014</v>
      </c>
      <c r="I102" s="30">
        <v>2014</v>
      </c>
      <c r="J102" s="30">
        <v>2015</v>
      </c>
      <c r="K102" s="30">
        <v>2015</v>
      </c>
      <c r="L102" s="30">
        <v>2015</v>
      </c>
      <c r="M102" s="32">
        <v>2016</v>
      </c>
      <c r="N102" s="32">
        <v>2016</v>
      </c>
      <c r="O102" s="32">
        <v>2015</v>
      </c>
      <c r="P102" s="32">
        <v>2015</v>
      </c>
      <c r="Q102" s="32">
        <v>2014</v>
      </c>
      <c r="R102" s="32" t="s">
        <v>446</v>
      </c>
      <c r="S102" s="32">
        <v>2016</v>
      </c>
      <c r="T102" s="32">
        <v>2013</v>
      </c>
      <c r="U102" s="32">
        <v>2014</v>
      </c>
      <c r="V102" s="32" t="s">
        <v>446</v>
      </c>
      <c r="W102" s="32">
        <v>2015</v>
      </c>
      <c r="X102" s="32" t="s">
        <v>446</v>
      </c>
      <c r="Y102" s="32">
        <v>2012</v>
      </c>
      <c r="Z102" s="32">
        <v>2014</v>
      </c>
      <c r="AA102" s="32">
        <v>2014</v>
      </c>
      <c r="AB102" s="32" t="s">
        <v>446</v>
      </c>
      <c r="AC102" s="32">
        <v>2014</v>
      </c>
      <c r="AD102" s="32">
        <v>2015</v>
      </c>
      <c r="AE102" s="32" t="s">
        <v>446</v>
      </c>
      <c r="AF102" s="32">
        <v>2014</v>
      </c>
      <c r="AG102" s="31">
        <v>2012</v>
      </c>
      <c r="AH102" s="32">
        <v>2014</v>
      </c>
      <c r="AI102" s="32">
        <v>2015</v>
      </c>
      <c r="AJ102" s="32">
        <v>2016</v>
      </c>
      <c r="AK102" s="33" t="s">
        <v>446</v>
      </c>
      <c r="AL102" s="33">
        <v>2015</v>
      </c>
      <c r="AM102" s="32">
        <v>2015</v>
      </c>
      <c r="AN102" s="32">
        <v>2014</v>
      </c>
      <c r="AO102" s="32">
        <v>2014</v>
      </c>
      <c r="AP102" s="32">
        <v>2014</v>
      </c>
      <c r="AQ102" s="32">
        <v>2014</v>
      </c>
      <c r="AR102" s="32" t="s">
        <v>446</v>
      </c>
      <c r="AS102" s="32">
        <v>2014</v>
      </c>
      <c r="AT102" s="32">
        <v>2015</v>
      </c>
      <c r="AU102" s="32">
        <v>2012</v>
      </c>
      <c r="AV102" s="32">
        <v>2011</v>
      </c>
      <c r="AW102" s="32">
        <v>2014</v>
      </c>
      <c r="AX102" s="32">
        <v>2014</v>
      </c>
      <c r="AY102" s="32">
        <v>2014</v>
      </c>
      <c r="AZ102" s="32">
        <v>2015</v>
      </c>
      <c r="BA102" s="32">
        <v>2015</v>
      </c>
      <c r="BB102" s="32">
        <v>2015</v>
      </c>
      <c r="BC102" s="32">
        <v>2015</v>
      </c>
      <c r="BD102" s="32">
        <v>2014</v>
      </c>
      <c r="BE102" s="32">
        <v>2014</v>
      </c>
      <c r="BF102" s="20"/>
    </row>
    <row r="103" spans="1:58" x14ac:dyDescent="0.35">
      <c r="A103" s="26" t="s">
        <v>186</v>
      </c>
      <c r="B103" s="21" t="s">
        <v>185</v>
      </c>
      <c r="C103" s="30">
        <v>2014</v>
      </c>
      <c r="D103" s="30">
        <v>2014</v>
      </c>
      <c r="E103" s="30">
        <v>2014</v>
      </c>
      <c r="F103" s="30">
        <v>2014</v>
      </c>
      <c r="G103" s="30">
        <v>2014</v>
      </c>
      <c r="H103" s="30">
        <v>2014</v>
      </c>
      <c r="I103" s="30">
        <v>2014</v>
      </c>
      <c r="J103" s="30">
        <v>2015</v>
      </c>
      <c r="K103" s="30">
        <v>2015</v>
      </c>
      <c r="L103" s="30">
        <v>2015</v>
      </c>
      <c r="M103" s="32">
        <v>2016</v>
      </c>
      <c r="N103" s="32">
        <v>2016</v>
      </c>
      <c r="O103" s="32">
        <v>2015</v>
      </c>
      <c r="P103" s="32">
        <v>2015</v>
      </c>
      <c r="Q103" s="32">
        <v>2014</v>
      </c>
      <c r="R103" s="32" t="s">
        <v>446</v>
      </c>
      <c r="S103" s="32">
        <v>2016</v>
      </c>
      <c r="T103" s="32">
        <v>2013</v>
      </c>
      <c r="U103" s="32">
        <v>2014</v>
      </c>
      <c r="V103" s="32" t="s">
        <v>446</v>
      </c>
      <c r="W103" s="32">
        <v>2015</v>
      </c>
      <c r="X103" s="32" t="s">
        <v>446</v>
      </c>
      <c r="Y103" s="32">
        <v>2013</v>
      </c>
      <c r="Z103" s="32">
        <v>2014</v>
      </c>
      <c r="AA103" s="32">
        <v>2014</v>
      </c>
      <c r="AB103" s="32" t="s">
        <v>446</v>
      </c>
      <c r="AC103" s="32">
        <v>2014</v>
      </c>
      <c r="AD103" s="32">
        <v>2015</v>
      </c>
      <c r="AE103" s="32" t="s">
        <v>446</v>
      </c>
      <c r="AF103" s="32">
        <v>2014</v>
      </c>
      <c r="AG103" s="31">
        <v>2012</v>
      </c>
      <c r="AH103" s="32">
        <v>2014</v>
      </c>
      <c r="AI103" s="32">
        <v>2015</v>
      </c>
      <c r="AJ103" s="32">
        <v>2016</v>
      </c>
      <c r="AK103" s="33" t="s">
        <v>446</v>
      </c>
      <c r="AL103" s="33">
        <v>2015</v>
      </c>
      <c r="AM103" s="32">
        <v>2015</v>
      </c>
      <c r="AN103" s="32">
        <v>2014</v>
      </c>
      <c r="AO103" s="32">
        <v>2014</v>
      </c>
      <c r="AP103" s="32">
        <v>2014</v>
      </c>
      <c r="AQ103" s="32">
        <v>2014</v>
      </c>
      <c r="AR103" s="32" t="s">
        <v>446</v>
      </c>
      <c r="AS103" s="32">
        <v>2014</v>
      </c>
      <c r="AT103" s="32">
        <v>2015</v>
      </c>
      <c r="AU103" s="32">
        <v>2012</v>
      </c>
      <c r="AV103" s="32" t="s">
        <v>446</v>
      </c>
      <c r="AW103" s="32">
        <v>2014</v>
      </c>
      <c r="AX103" s="32">
        <v>2014</v>
      </c>
      <c r="AY103" s="32">
        <v>2014</v>
      </c>
      <c r="AZ103" s="32">
        <v>2015</v>
      </c>
      <c r="BA103" s="32">
        <v>2015</v>
      </c>
      <c r="BB103" s="32">
        <v>2015</v>
      </c>
      <c r="BC103" s="32">
        <v>2015</v>
      </c>
      <c r="BD103" s="32">
        <v>2014</v>
      </c>
      <c r="BE103" s="32">
        <v>2014</v>
      </c>
      <c r="BF103" s="20"/>
    </row>
    <row r="104" spans="1:58" x14ac:dyDescent="0.35">
      <c r="A104" s="26" t="s">
        <v>189</v>
      </c>
      <c r="B104" s="21" t="s">
        <v>188</v>
      </c>
      <c r="C104" s="30">
        <v>2014</v>
      </c>
      <c r="D104" s="30">
        <v>2014</v>
      </c>
      <c r="E104" s="30">
        <v>2014</v>
      </c>
      <c r="F104" s="30">
        <v>2014</v>
      </c>
      <c r="G104" s="30">
        <v>2014</v>
      </c>
      <c r="H104" s="30">
        <v>2014</v>
      </c>
      <c r="I104" s="30">
        <v>2014</v>
      </c>
      <c r="J104" s="30">
        <v>2015</v>
      </c>
      <c r="K104" s="30">
        <v>2015</v>
      </c>
      <c r="L104" s="30">
        <v>2015</v>
      </c>
      <c r="M104" s="32">
        <v>2016</v>
      </c>
      <c r="N104" s="32">
        <v>2016</v>
      </c>
      <c r="O104" s="32">
        <v>2015</v>
      </c>
      <c r="P104" s="32">
        <v>2015</v>
      </c>
      <c r="Q104" s="32">
        <v>2014</v>
      </c>
      <c r="R104" s="32">
        <v>2009</v>
      </c>
      <c r="S104" s="32">
        <v>2016</v>
      </c>
      <c r="T104" s="32">
        <v>2013</v>
      </c>
      <c r="U104" s="32">
        <v>2014</v>
      </c>
      <c r="V104" s="32">
        <v>2014</v>
      </c>
      <c r="W104" s="32">
        <v>2015</v>
      </c>
      <c r="X104" s="32">
        <v>2004</v>
      </c>
      <c r="Y104" s="32">
        <v>2010</v>
      </c>
      <c r="Z104" s="32">
        <v>2014</v>
      </c>
      <c r="AA104" s="32">
        <v>2014</v>
      </c>
      <c r="AB104" s="32">
        <v>2014</v>
      </c>
      <c r="AC104" s="32">
        <v>2014</v>
      </c>
      <c r="AD104" s="32">
        <v>2015</v>
      </c>
      <c r="AE104" s="32">
        <v>2012</v>
      </c>
      <c r="AF104" s="32" t="s">
        <v>446</v>
      </c>
      <c r="AG104" s="31">
        <v>2010</v>
      </c>
      <c r="AH104" s="32">
        <v>2014</v>
      </c>
      <c r="AI104" s="32">
        <v>2015</v>
      </c>
      <c r="AJ104" s="32">
        <v>2016</v>
      </c>
      <c r="AK104" s="33" t="s">
        <v>446</v>
      </c>
      <c r="AL104" s="33">
        <v>2015</v>
      </c>
      <c r="AM104" s="32">
        <v>2015</v>
      </c>
      <c r="AN104" s="32">
        <v>2014</v>
      </c>
      <c r="AO104" s="32">
        <v>2014</v>
      </c>
      <c r="AP104" s="32">
        <v>2014</v>
      </c>
      <c r="AQ104" s="32">
        <v>2014</v>
      </c>
      <c r="AR104" s="32">
        <v>2015</v>
      </c>
      <c r="AS104" s="32">
        <v>2014</v>
      </c>
      <c r="AT104" s="32">
        <v>2015</v>
      </c>
      <c r="AU104" s="32">
        <v>2012</v>
      </c>
      <c r="AV104" s="32">
        <v>2009</v>
      </c>
      <c r="AW104" s="32">
        <v>2014</v>
      </c>
      <c r="AX104" s="32">
        <v>2014</v>
      </c>
      <c r="AY104" s="32">
        <v>2014</v>
      </c>
      <c r="AZ104" s="32">
        <v>2015</v>
      </c>
      <c r="BA104" s="32">
        <v>2015</v>
      </c>
      <c r="BB104" s="32">
        <v>2015</v>
      </c>
      <c r="BC104" s="32">
        <v>2015</v>
      </c>
      <c r="BD104" s="32">
        <v>2014</v>
      </c>
      <c r="BE104" s="32">
        <v>2014</v>
      </c>
      <c r="BF104" s="20"/>
    </row>
    <row r="105" spans="1:58" x14ac:dyDescent="0.35">
      <c r="A105" s="26" t="s">
        <v>191</v>
      </c>
      <c r="B105" s="21" t="s">
        <v>190</v>
      </c>
      <c r="C105" s="30">
        <v>2014</v>
      </c>
      <c r="D105" s="30">
        <v>2014</v>
      </c>
      <c r="E105" s="30">
        <v>2014</v>
      </c>
      <c r="F105" s="30">
        <v>2014</v>
      </c>
      <c r="G105" s="30">
        <v>2014</v>
      </c>
      <c r="H105" s="30">
        <v>2014</v>
      </c>
      <c r="I105" s="30">
        <v>2014</v>
      </c>
      <c r="J105" s="30">
        <v>2015</v>
      </c>
      <c r="K105" s="30">
        <v>2015</v>
      </c>
      <c r="L105" s="30">
        <v>2015</v>
      </c>
      <c r="M105" s="32">
        <v>2016</v>
      </c>
      <c r="N105" s="32">
        <v>2016</v>
      </c>
      <c r="O105" s="32">
        <v>2015</v>
      </c>
      <c r="P105" s="32">
        <v>2015</v>
      </c>
      <c r="Q105" s="32">
        <v>2014</v>
      </c>
      <c r="R105" s="32">
        <v>2010</v>
      </c>
      <c r="S105" s="32">
        <v>2016</v>
      </c>
      <c r="T105" s="32">
        <v>2013</v>
      </c>
      <c r="U105" s="32">
        <v>2014</v>
      </c>
      <c r="V105" s="32">
        <v>2014</v>
      </c>
      <c r="W105" s="32">
        <v>2015</v>
      </c>
      <c r="X105" s="32">
        <v>2014</v>
      </c>
      <c r="Y105" s="32">
        <v>2010</v>
      </c>
      <c r="Z105" s="32">
        <v>2014</v>
      </c>
      <c r="AA105" s="32">
        <v>2014</v>
      </c>
      <c r="AB105" s="32">
        <v>2014</v>
      </c>
      <c r="AC105" s="32">
        <v>2014</v>
      </c>
      <c r="AD105" s="32">
        <v>2015</v>
      </c>
      <c r="AE105" s="32">
        <v>2012</v>
      </c>
      <c r="AF105" s="32">
        <v>2014</v>
      </c>
      <c r="AG105" s="31">
        <v>2010</v>
      </c>
      <c r="AH105" s="32">
        <v>2014</v>
      </c>
      <c r="AI105" s="32">
        <v>2015</v>
      </c>
      <c r="AJ105" s="32">
        <v>2016</v>
      </c>
      <c r="AK105" s="33" t="s">
        <v>446</v>
      </c>
      <c r="AL105" s="33">
        <v>2015</v>
      </c>
      <c r="AM105" s="32">
        <v>2015</v>
      </c>
      <c r="AN105" s="32">
        <v>2014</v>
      </c>
      <c r="AO105" s="32">
        <v>2014</v>
      </c>
      <c r="AP105" s="32">
        <v>2013</v>
      </c>
      <c r="AQ105" s="32">
        <v>2013</v>
      </c>
      <c r="AR105" s="32">
        <v>2015</v>
      </c>
      <c r="AS105" s="32">
        <v>2014</v>
      </c>
      <c r="AT105" s="32">
        <v>2015</v>
      </c>
      <c r="AU105" s="32">
        <v>2012</v>
      </c>
      <c r="AV105" s="32">
        <v>2010</v>
      </c>
      <c r="AW105" s="32">
        <v>2014</v>
      </c>
      <c r="AX105" s="32">
        <v>2014</v>
      </c>
      <c r="AY105" s="32">
        <v>2014</v>
      </c>
      <c r="AZ105" s="32">
        <v>2015</v>
      </c>
      <c r="BA105" s="32">
        <v>2015</v>
      </c>
      <c r="BB105" s="32">
        <v>2015</v>
      </c>
      <c r="BC105" s="32">
        <v>2015</v>
      </c>
      <c r="BD105" s="32">
        <v>2014</v>
      </c>
      <c r="BE105" s="32">
        <v>2014</v>
      </c>
      <c r="BF105" s="20"/>
    </row>
    <row r="106" spans="1:58" x14ac:dyDescent="0.35">
      <c r="A106" s="26" t="s">
        <v>193</v>
      </c>
      <c r="B106" s="21" t="s">
        <v>192</v>
      </c>
      <c r="C106" s="30">
        <v>2014</v>
      </c>
      <c r="D106" s="30">
        <v>2014</v>
      </c>
      <c r="E106" s="30">
        <v>2014</v>
      </c>
      <c r="F106" s="30">
        <v>2014</v>
      </c>
      <c r="G106" s="30">
        <v>2014</v>
      </c>
      <c r="H106" s="30">
        <v>2014</v>
      </c>
      <c r="I106" s="30">
        <v>2014</v>
      </c>
      <c r="J106" s="30">
        <v>2015</v>
      </c>
      <c r="K106" s="30">
        <v>2015</v>
      </c>
      <c r="L106" s="30">
        <v>2015</v>
      </c>
      <c r="M106" s="32">
        <v>2016</v>
      </c>
      <c r="N106" s="32">
        <v>2016</v>
      </c>
      <c r="O106" s="32">
        <v>2015</v>
      </c>
      <c r="P106" s="32">
        <v>2015</v>
      </c>
      <c r="Q106" s="32">
        <v>2014</v>
      </c>
      <c r="R106" s="32" t="s">
        <v>446</v>
      </c>
      <c r="S106" s="32">
        <v>2016</v>
      </c>
      <c r="T106" s="32">
        <v>2013</v>
      </c>
      <c r="U106" s="32">
        <v>2014</v>
      </c>
      <c r="V106" s="32" t="s">
        <v>446</v>
      </c>
      <c r="W106" s="32">
        <v>2015</v>
      </c>
      <c r="X106" s="32">
        <v>2006</v>
      </c>
      <c r="Y106" s="32">
        <v>2010</v>
      </c>
      <c r="Z106" s="32">
        <v>2014</v>
      </c>
      <c r="AA106" s="32">
        <v>2014</v>
      </c>
      <c r="AB106" s="32">
        <v>2014</v>
      </c>
      <c r="AC106" s="32">
        <v>2014</v>
      </c>
      <c r="AD106" s="32">
        <v>2015</v>
      </c>
      <c r="AE106" s="32">
        <v>2012</v>
      </c>
      <c r="AF106" s="32">
        <v>2014</v>
      </c>
      <c r="AG106" s="31">
        <v>2009</v>
      </c>
      <c r="AH106" s="32">
        <v>2014</v>
      </c>
      <c r="AI106" s="32">
        <v>2015</v>
      </c>
      <c r="AJ106" s="32">
        <v>2016</v>
      </c>
      <c r="AK106" s="33" t="s">
        <v>446</v>
      </c>
      <c r="AL106" s="33">
        <v>2015</v>
      </c>
      <c r="AM106" s="32">
        <v>2015</v>
      </c>
      <c r="AN106" s="32">
        <v>2014</v>
      </c>
      <c r="AO106" s="32">
        <v>2014</v>
      </c>
      <c r="AP106" s="32">
        <v>2014</v>
      </c>
      <c r="AQ106" s="32">
        <v>2014</v>
      </c>
      <c r="AR106" s="32">
        <v>2011</v>
      </c>
      <c r="AS106" s="32">
        <v>2014</v>
      </c>
      <c r="AT106" s="32">
        <v>2015</v>
      </c>
      <c r="AU106" s="32">
        <v>2012</v>
      </c>
      <c r="AV106" s="32">
        <v>2010</v>
      </c>
      <c r="AW106" s="32">
        <v>2014</v>
      </c>
      <c r="AX106" s="32">
        <v>2014</v>
      </c>
      <c r="AY106" s="32">
        <v>2014</v>
      </c>
      <c r="AZ106" s="32">
        <v>2015</v>
      </c>
      <c r="BA106" s="32">
        <v>2015</v>
      </c>
      <c r="BB106" s="32">
        <v>2015</v>
      </c>
      <c r="BC106" s="32">
        <v>2015</v>
      </c>
      <c r="BD106" s="32">
        <v>2014</v>
      </c>
      <c r="BE106" s="32">
        <v>2014</v>
      </c>
      <c r="BF106" s="20"/>
    </row>
    <row r="107" spans="1:58" x14ac:dyDescent="0.35">
      <c r="A107" s="26" t="s">
        <v>195</v>
      </c>
      <c r="B107" s="21" t="s">
        <v>194</v>
      </c>
      <c r="C107" s="30">
        <v>2014</v>
      </c>
      <c r="D107" s="30">
        <v>2014</v>
      </c>
      <c r="E107" s="30">
        <v>2014</v>
      </c>
      <c r="F107" s="30">
        <v>2014</v>
      </c>
      <c r="G107" s="30">
        <v>2014</v>
      </c>
      <c r="H107" s="30">
        <v>2014</v>
      </c>
      <c r="I107" s="30">
        <v>2014</v>
      </c>
      <c r="J107" s="30">
        <v>2015</v>
      </c>
      <c r="K107" s="30">
        <v>2015</v>
      </c>
      <c r="L107" s="30">
        <v>2015</v>
      </c>
      <c r="M107" s="32">
        <v>2016</v>
      </c>
      <c r="N107" s="32">
        <v>2016</v>
      </c>
      <c r="O107" s="32">
        <v>2015</v>
      </c>
      <c r="P107" s="32">
        <v>2015</v>
      </c>
      <c r="Q107" s="32">
        <v>2014</v>
      </c>
      <c r="R107" s="32">
        <v>2009</v>
      </c>
      <c r="S107" s="32">
        <v>2016</v>
      </c>
      <c r="T107" s="32">
        <v>2013</v>
      </c>
      <c r="U107" s="32">
        <v>2014</v>
      </c>
      <c r="V107" s="32">
        <v>2014</v>
      </c>
      <c r="W107" s="32">
        <v>2015</v>
      </c>
      <c r="X107" s="32">
        <v>2009</v>
      </c>
      <c r="Y107" s="32">
        <v>2010</v>
      </c>
      <c r="Z107" s="32">
        <v>2014</v>
      </c>
      <c r="AA107" s="32">
        <v>2014</v>
      </c>
      <c r="AB107" s="32">
        <v>2013</v>
      </c>
      <c r="AC107" s="32">
        <v>2014</v>
      </c>
      <c r="AD107" s="32">
        <v>2015</v>
      </c>
      <c r="AE107" s="32" t="s">
        <v>446</v>
      </c>
      <c r="AF107" s="32">
        <v>2014</v>
      </c>
      <c r="AG107" s="31">
        <v>2009</v>
      </c>
      <c r="AH107" s="32">
        <v>2014</v>
      </c>
      <c r="AI107" s="32">
        <v>2015</v>
      </c>
      <c r="AJ107" s="32">
        <v>2016</v>
      </c>
      <c r="AK107" s="33" t="s">
        <v>446</v>
      </c>
      <c r="AL107" s="33" t="s">
        <v>446</v>
      </c>
      <c r="AM107" s="32">
        <v>2015</v>
      </c>
      <c r="AN107" s="32">
        <v>2014</v>
      </c>
      <c r="AO107" s="32">
        <v>2014</v>
      </c>
      <c r="AP107" s="32">
        <v>2013</v>
      </c>
      <c r="AQ107" s="32">
        <v>2013</v>
      </c>
      <c r="AR107" s="32">
        <v>2011</v>
      </c>
      <c r="AS107" s="32">
        <v>2014</v>
      </c>
      <c r="AT107" s="32" t="s">
        <v>446</v>
      </c>
      <c r="AU107" s="32">
        <v>2012</v>
      </c>
      <c r="AV107" s="32">
        <v>2006</v>
      </c>
      <c r="AW107" s="32">
        <v>2014</v>
      </c>
      <c r="AX107" s="32">
        <v>2014</v>
      </c>
      <c r="AY107" s="32">
        <v>2014</v>
      </c>
      <c r="AZ107" s="32">
        <v>2015</v>
      </c>
      <c r="BA107" s="32">
        <v>2015</v>
      </c>
      <c r="BB107" s="32">
        <v>2015</v>
      </c>
      <c r="BC107" s="32">
        <v>2015</v>
      </c>
      <c r="BD107" s="32">
        <v>2014</v>
      </c>
      <c r="BE107" s="32">
        <v>2014</v>
      </c>
      <c r="BF107" s="20"/>
    </row>
    <row r="108" spans="1:58" x14ac:dyDescent="0.35">
      <c r="A108" s="26" t="s">
        <v>197</v>
      </c>
      <c r="B108" s="21" t="s">
        <v>196</v>
      </c>
      <c r="C108" s="30">
        <v>2014</v>
      </c>
      <c r="D108" s="30">
        <v>2014</v>
      </c>
      <c r="E108" s="30">
        <v>2014</v>
      </c>
      <c r="F108" s="30">
        <v>2014</v>
      </c>
      <c r="G108" s="30">
        <v>2014</v>
      </c>
      <c r="H108" s="30">
        <v>2014</v>
      </c>
      <c r="I108" s="30">
        <v>2014</v>
      </c>
      <c r="J108" s="30">
        <v>2015</v>
      </c>
      <c r="K108" s="30">
        <v>2015</v>
      </c>
      <c r="L108" s="30">
        <v>2015</v>
      </c>
      <c r="M108" s="32">
        <v>2016</v>
      </c>
      <c r="N108" s="32">
        <v>2016</v>
      </c>
      <c r="O108" s="32">
        <v>2015</v>
      </c>
      <c r="P108" s="32">
        <v>2015</v>
      </c>
      <c r="Q108" s="32">
        <v>2014</v>
      </c>
      <c r="R108" s="32">
        <v>2013</v>
      </c>
      <c r="S108" s="32">
        <v>2016</v>
      </c>
      <c r="T108" s="32">
        <v>2013</v>
      </c>
      <c r="U108" s="32">
        <v>2014</v>
      </c>
      <c r="V108" s="32">
        <v>2014</v>
      </c>
      <c r="W108" s="32">
        <v>2015</v>
      </c>
      <c r="X108" s="32">
        <v>2006</v>
      </c>
      <c r="Y108" s="32">
        <v>2010</v>
      </c>
      <c r="Z108" s="32">
        <v>2014</v>
      </c>
      <c r="AA108" s="32">
        <v>2014</v>
      </c>
      <c r="AB108" s="32">
        <v>2014</v>
      </c>
      <c r="AC108" s="32">
        <v>2014</v>
      </c>
      <c r="AD108" s="32">
        <v>2015</v>
      </c>
      <c r="AE108" s="32">
        <v>2012</v>
      </c>
      <c r="AF108" s="32">
        <v>2014</v>
      </c>
      <c r="AG108" s="31">
        <v>2010</v>
      </c>
      <c r="AH108" s="32">
        <v>2014</v>
      </c>
      <c r="AI108" s="32">
        <v>2015</v>
      </c>
      <c r="AJ108" s="32">
        <v>2016</v>
      </c>
      <c r="AK108" s="33">
        <v>2016</v>
      </c>
      <c r="AL108" s="33">
        <v>2015</v>
      </c>
      <c r="AM108" s="32">
        <v>2015</v>
      </c>
      <c r="AN108" s="32">
        <v>2014</v>
      </c>
      <c r="AO108" s="32">
        <v>2014</v>
      </c>
      <c r="AP108" s="32">
        <v>2014</v>
      </c>
      <c r="AQ108" s="32">
        <v>2014</v>
      </c>
      <c r="AR108" s="32">
        <v>2015</v>
      </c>
      <c r="AS108" s="32">
        <v>2014</v>
      </c>
      <c r="AT108" s="32">
        <v>2015</v>
      </c>
      <c r="AU108" s="32">
        <v>2012</v>
      </c>
      <c r="AV108" s="32">
        <v>2011</v>
      </c>
      <c r="AW108" s="32">
        <v>2014</v>
      </c>
      <c r="AX108" s="32">
        <v>2014</v>
      </c>
      <c r="AY108" s="32">
        <v>2014</v>
      </c>
      <c r="AZ108" s="32">
        <v>2015</v>
      </c>
      <c r="BA108" s="32">
        <v>2015</v>
      </c>
      <c r="BB108" s="32">
        <v>2015</v>
      </c>
      <c r="BC108" s="32">
        <v>2015</v>
      </c>
      <c r="BD108" s="32">
        <v>2014</v>
      </c>
      <c r="BE108" s="32">
        <v>2014</v>
      </c>
      <c r="BF108" s="20"/>
    </row>
    <row r="109" spans="1:58" x14ac:dyDescent="0.35">
      <c r="A109" s="26" t="s">
        <v>199</v>
      </c>
      <c r="B109" s="21" t="s">
        <v>198</v>
      </c>
      <c r="C109" s="30">
        <v>2014</v>
      </c>
      <c r="D109" s="30">
        <v>2014</v>
      </c>
      <c r="E109" s="30">
        <v>2014</v>
      </c>
      <c r="F109" s="30">
        <v>2014</v>
      </c>
      <c r="G109" s="30">
        <v>2014</v>
      </c>
      <c r="H109" s="30">
        <v>2014</v>
      </c>
      <c r="I109" s="30">
        <v>2014</v>
      </c>
      <c r="J109" s="30">
        <v>2015</v>
      </c>
      <c r="K109" s="30">
        <v>2015</v>
      </c>
      <c r="L109" s="30">
        <v>2015</v>
      </c>
      <c r="M109" s="32">
        <v>2016</v>
      </c>
      <c r="N109" s="32">
        <v>2016</v>
      </c>
      <c r="O109" s="32">
        <v>2015</v>
      </c>
      <c r="P109" s="32">
        <v>2015</v>
      </c>
      <c r="Q109" s="32">
        <v>2014</v>
      </c>
      <c r="R109" s="32" t="s">
        <v>446</v>
      </c>
      <c r="S109" s="32">
        <v>2016</v>
      </c>
      <c r="T109" s="32">
        <v>2013</v>
      </c>
      <c r="U109" s="32">
        <v>2014</v>
      </c>
      <c r="V109" s="32" t="s">
        <v>446</v>
      </c>
      <c r="W109" s="32">
        <v>2015</v>
      </c>
      <c r="X109" s="32" t="s">
        <v>446</v>
      </c>
      <c r="Y109" s="32">
        <v>2013</v>
      </c>
      <c r="Z109" s="32">
        <v>2014</v>
      </c>
      <c r="AA109" s="32">
        <v>2014</v>
      </c>
      <c r="AB109" s="32" t="s">
        <v>446</v>
      </c>
      <c r="AC109" s="32">
        <v>2014</v>
      </c>
      <c r="AD109" s="32">
        <v>2015</v>
      </c>
      <c r="AE109" s="32" t="s">
        <v>446</v>
      </c>
      <c r="AF109" s="32">
        <v>2014</v>
      </c>
      <c r="AG109" s="31" t="s">
        <v>446</v>
      </c>
      <c r="AH109" s="32">
        <v>2014</v>
      </c>
      <c r="AI109" s="32">
        <v>2015</v>
      </c>
      <c r="AJ109" s="32">
        <v>2016</v>
      </c>
      <c r="AK109" s="33" t="s">
        <v>446</v>
      </c>
      <c r="AL109" s="33">
        <v>2015</v>
      </c>
      <c r="AM109" s="32">
        <v>2015</v>
      </c>
      <c r="AN109" s="32">
        <v>2014</v>
      </c>
      <c r="AO109" s="32">
        <v>2014</v>
      </c>
      <c r="AP109" s="32">
        <v>2014</v>
      </c>
      <c r="AQ109" s="32">
        <v>2014</v>
      </c>
      <c r="AR109" s="32" t="s">
        <v>446</v>
      </c>
      <c r="AS109" s="32">
        <v>2014</v>
      </c>
      <c r="AT109" s="32">
        <v>2015</v>
      </c>
      <c r="AU109" s="32">
        <v>2012</v>
      </c>
      <c r="AV109" s="32">
        <v>2011</v>
      </c>
      <c r="AW109" s="32">
        <v>2014</v>
      </c>
      <c r="AX109" s="32">
        <v>2014</v>
      </c>
      <c r="AY109" s="32">
        <v>2014</v>
      </c>
      <c r="AZ109" s="32">
        <v>2015</v>
      </c>
      <c r="BA109" s="32">
        <v>2015</v>
      </c>
      <c r="BB109" s="32">
        <v>2013</v>
      </c>
      <c r="BC109" s="32">
        <v>2015</v>
      </c>
      <c r="BD109" s="32">
        <v>2014</v>
      </c>
      <c r="BE109" s="32">
        <v>2014</v>
      </c>
      <c r="BF109" s="20"/>
    </row>
    <row r="110" spans="1:58" x14ac:dyDescent="0.35">
      <c r="A110" s="26" t="s">
        <v>201</v>
      </c>
      <c r="B110" s="21" t="s">
        <v>200</v>
      </c>
      <c r="C110" s="30">
        <v>2014</v>
      </c>
      <c r="D110" s="30">
        <v>2014</v>
      </c>
      <c r="E110" s="30">
        <v>2014</v>
      </c>
      <c r="F110" s="30">
        <v>2014</v>
      </c>
      <c r="G110" s="30">
        <v>2014</v>
      </c>
      <c r="H110" s="30">
        <v>2014</v>
      </c>
      <c r="I110" s="30">
        <v>2014</v>
      </c>
      <c r="J110" s="30">
        <v>2015</v>
      </c>
      <c r="K110" s="30">
        <v>2015</v>
      </c>
      <c r="L110" s="30">
        <v>2015</v>
      </c>
      <c r="M110" s="32">
        <v>2016</v>
      </c>
      <c r="N110" s="32">
        <v>2016</v>
      </c>
      <c r="O110" s="32">
        <v>2015</v>
      </c>
      <c r="P110" s="32">
        <v>2015</v>
      </c>
      <c r="Q110" s="32" t="s">
        <v>446</v>
      </c>
      <c r="R110" s="32" t="s">
        <v>446</v>
      </c>
      <c r="S110" s="32">
        <v>2016</v>
      </c>
      <c r="T110" s="32">
        <v>2013</v>
      </c>
      <c r="U110" s="32">
        <v>2014</v>
      </c>
      <c r="V110" s="32">
        <v>2014</v>
      </c>
      <c r="W110" s="32">
        <v>2015</v>
      </c>
      <c r="X110" s="32">
        <v>2007</v>
      </c>
      <c r="Y110" s="32">
        <v>2010</v>
      </c>
      <c r="Z110" s="32">
        <v>2014</v>
      </c>
      <c r="AA110" s="32">
        <v>2014</v>
      </c>
      <c r="AB110" s="32" t="s">
        <v>446</v>
      </c>
      <c r="AC110" s="32">
        <v>2014</v>
      </c>
      <c r="AD110" s="32">
        <v>2015</v>
      </c>
      <c r="AE110" s="32" t="s">
        <v>446</v>
      </c>
      <c r="AF110" s="32" t="s">
        <v>446</v>
      </c>
      <c r="AG110" s="31" t="s">
        <v>446</v>
      </c>
      <c r="AH110" s="32">
        <v>2014</v>
      </c>
      <c r="AI110" s="32">
        <v>2015</v>
      </c>
      <c r="AJ110" s="32">
        <v>2016</v>
      </c>
      <c r="AK110" s="33" t="s">
        <v>446</v>
      </c>
      <c r="AL110" s="33" t="s">
        <v>446</v>
      </c>
      <c r="AM110" s="32">
        <v>2015</v>
      </c>
      <c r="AN110" s="32">
        <v>2014</v>
      </c>
      <c r="AO110" s="32">
        <v>2014</v>
      </c>
      <c r="AP110" s="32" t="s">
        <v>446</v>
      </c>
      <c r="AQ110" s="32" t="s">
        <v>446</v>
      </c>
      <c r="AR110" s="32">
        <v>2011</v>
      </c>
      <c r="AS110" s="32">
        <v>2014</v>
      </c>
      <c r="AT110" s="32" t="s">
        <v>446</v>
      </c>
      <c r="AU110" s="32">
        <v>2012</v>
      </c>
      <c r="AV110" s="32" t="s">
        <v>446</v>
      </c>
      <c r="AW110" s="32">
        <v>2014</v>
      </c>
      <c r="AX110" s="32">
        <v>2014</v>
      </c>
      <c r="AY110" s="32">
        <v>2014</v>
      </c>
      <c r="AZ110" s="32">
        <v>2015</v>
      </c>
      <c r="BA110" s="32">
        <v>2015</v>
      </c>
      <c r="BB110" s="32">
        <v>2014</v>
      </c>
      <c r="BC110" s="32">
        <v>2015</v>
      </c>
      <c r="BD110" s="32">
        <v>2014</v>
      </c>
      <c r="BE110" s="32">
        <v>2014</v>
      </c>
      <c r="BF110" s="20"/>
    </row>
    <row r="111" spans="1:58" x14ac:dyDescent="0.35">
      <c r="A111" s="26" t="s">
        <v>203</v>
      </c>
      <c r="B111" s="21" t="s">
        <v>202</v>
      </c>
      <c r="C111" s="30">
        <v>2014</v>
      </c>
      <c r="D111" s="30">
        <v>2014</v>
      </c>
      <c r="E111" s="30">
        <v>2014</v>
      </c>
      <c r="F111" s="30">
        <v>2014</v>
      </c>
      <c r="G111" s="30">
        <v>2014</v>
      </c>
      <c r="H111" s="30">
        <v>2014</v>
      </c>
      <c r="I111" s="30">
        <v>2014</v>
      </c>
      <c r="J111" s="30">
        <v>2015</v>
      </c>
      <c r="K111" s="30">
        <v>2015</v>
      </c>
      <c r="L111" s="30">
        <v>2015</v>
      </c>
      <c r="M111" s="32">
        <v>2016</v>
      </c>
      <c r="N111" s="32">
        <v>2016</v>
      </c>
      <c r="O111" s="32">
        <v>2015</v>
      </c>
      <c r="P111" s="32">
        <v>2015</v>
      </c>
      <c r="Q111" s="32">
        <v>2014</v>
      </c>
      <c r="R111" s="32">
        <v>2011</v>
      </c>
      <c r="S111" s="32">
        <v>2016</v>
      </c>
      <c r="T111" s="32">
        <v>2013</v>
      </c>
      <c r="U111" s="32">
        <v>2014</v>
      </c>
      <c r="V111" s="32">
        <v>2014</v>
      </c>
      <c r="W111" s="32">
        <v>2015</v>
      </c>
      <c r="X111" s="32">
        <v>2012</v>
      </c>
      <c r="Y111" s="32">
        <v>2010</v>
      </c>
      <c r="Z111" s="32">
        <v>2014</v>
      </c>
      <c r="AA111" s="32">
        <v>2014</v>
      </c>
      <c r="AB111" s="32">
        <v>2014</v>
      </c>
      <c r="AC111" s="32">
        <v>2014</v>
      </c>
      <c r="AD111" s="32">
        <v>2015</v>
      </c>
      <c r="AE111" s="32">
        <v>2012</v>
      </c>
      <c r="AF111" s="32">
        <v>2014</v>
      </c>
      <c r="AG111" s="31">
        <v>2008</v>
      </c>
      <c r="AH111" s="32">
        <v>2014</v>
      </c>
      <c r="AI111" s="32">
        <v>2015</v>
      </c>
      <c r="AJ111" s="32">
        <v>2016</v>
      </c>
      <c r="AK111" s="33" t="s">
        <v>446</v>
      </c>
      <c r="AL111" s="33">
        <v>2016</v>
      </c>
      <c r="AM111" s="32">
        <v>2015</v>
      </c>
      <c r="AN111" s="32">
        <v>2014</v>
      </c>
      <c r="AO111" s="32">
        <v>2014</v>
      </c>
      <c r="AP111" s="32">
        <v>2014</v>
      </c>
      <c r="AQ111" s="32">
        <v>2014</v>
      </c>
      <c r="AR111" s="32">
        <v>2011</v>
      </c>
      <c r="AS111" s="32">
        <v>2014</v>
      </c>
      <c r="AT111" s="32">
        <v>2015</v>
      </c>
      <c r="AU111" s="32">
        <v>2012</v>
      </c>
      <c r="AV111" s="32">
        <v>2007</v>
      </c>
      <c r="AW111" s="32">
        <v>2014</v>
      </c>
      <c r="AX111" s="32">
        <v>2014</v>
      </c>
      <c r="AY111" s="32">
        <v>2014</v>
      </c>
      <c r="AZ111" s="32">
        <v>2015</v>
      </c>
      <c r="BA111" s="32">
        <v>2015</v>
      </c>
      <c r="BB111" s="32">
        <v>2014</v>
      </c>
      <c r="BC111" s="32">
        <v>2015</v>
      </c>
      <c r="BD111" s="32">
        <v>2014</v>
      </c>
      <c r="BE111" s="32">
        <v>2014</v>
      </c>
      <c r="BF111" s="20"/>
    </row>
    <row r="112" spans="1:58" x14ac:dyDescent="0.35">
      <c r="A112" s="26" t="s">
        <v>205</v>
      </c>
      <c r="B112" s="21" t="s">
        <v>204</v>
      </c>
      <c r="C112" s="30">
        <v>2014</v>
      </c>
      <c r="D112" s="30">
        <v>2014</v>
      </c>
      <c r="E112" s="30">
        <v>2014</v>
      </c>
      <c r="F112" s="30">
        <v>2014</v>
      </c>
      <c r="G112" s="30">
        <v>2014</v>
      </c>
      <c r="H112" s="30">
        <v>2014</v>
      </c>
      <c r="I112" s="30">
        <v>2014</v>
      </c>
      <c r="J112" s="30">
        <v>2015</v>
      </c>
      <c r="K112" s="30">
        <v>2015</v>
      </c>
      <c r="L112" s="30">
        <v>2015</v>
      </c>
      <c r="M112" s="32">
        <v>2016</v>
      </c>
      <c r="N112" s="32">
        <v>2016</v>
      </c>
      <c r="O112" s="32">
        <v>2015</v>
      </c>
      <c r="P112" s="32">
        <v>2015</v>
      </c>
      <c r="Q112" s="32">
        <v>2014</v>
      </c>
      <c r="R112" s="32" t="s">
        <v>446</v>
      </c>
      <c r="S112" s="32">
        <v>2016</v>
      </c>
      <c r="T112" s="32">
        <v>2013</v>
      </c>
      <c r="U112" s="32">
        <v>2014</v>
      </c>
      <c r="V112" s="32">
        <v>2014</v>
      </c>
      <c r="W112" s="32">
        <v>2015</v>
      </c>
      <c r="X112" s="32" t="s">
        <v>446</v>
      </c>
      <c r="Y112" s="32" t="s">
        <v>446</v>
      </c>
      <c r="Z112" s="32">
        <v>2014</v>
      </c>
      <c r="AA112" s="32">
        <v>2014</v>
      </c>
      <c r="AB112" s="32">
        <v>2014</v>
      </c>
      <c r="AC112" s="32">
        <v>2014</v>
      </c>
      <c r="AD112" s="32">
        <v>2015</v>
      </c>
      <c r="AE112" s="32" t="s">
        <v>446</v>
      </c>
      <c r="AF112" s="32">
        <v>2014</v>
      </c>
      <c r="AG112" s="31">
        <v>2012</v>
      </c>
      <c r="AH112" s="32">
        <v>2014</v>
      </c>
      <c r="AI112" s="32">
        <v>2015</v>
      </c>
      <c r="AJ112" s="32">
        <v>2016</v>
      </c>
      <c r="AK112" s="33" t="s">
        <v>446</v>
      </c>
      <c r="AL112" s="33">
        <v>2015</v>
      </c>
      <c r="AM112" s="32">
        <v>2015</v>
      </c>
      <c r="AN112" s="32">
        <v>2014</v>
      </c>
      <c r="AO112" s="32">
        <v>2014</v>
      </c>
      <c r="AP112" s="32">
        <v>2014</v>
      </c>
      <c r="AQ112" s="32">
        <v>2014</v>
      </c>
      <c r="AR112" s="32">
        <v>2015</v>
      </c>
      <c r="AS112" s="32">
        <v>2014</v>
      </c>
      <c r="AT112" s="32">
        <v>2015</v>
      </c>
      <c r="AU112" s="32">
        <v>2012</v>
      </c>
      <c r="AV112" s="32">
        <v>2011</v>
      </c>
      <c r="AW112" s="32">
        <v>2014</v>
      </c>
      <c r="AX112" s="32">
        <v>2014</v>
      </c>
      <c r="AY112" s="32">
        <v>2014</v>
      </c>
      <c r="AZ112" s="32">
        <v>2015</v>
      </c>
      <c r="BA112" s="32">
        <v>2015</v>
      </c>
      <c r="BB112" s="32">
        <v>2015</v>
      </c>
      <c r="BC112" s="32">
        <v>2015</v>
      </c>
      <c r="BD112" s="32">
        <v>2014</v>
      </c>
      <c r="BE112" s="32">
        <v>2014</v>
      </c>
      <c r="BF112" s="20"/>
    </row>
    <row r="113" spans="1:58" x14ac:dyDescent="0.35">
      <c r="A113" s="26" t="s">
        <v>207</v>
      </c>
      <c r="B113" s="21" t="s">
        <v>206</v>
      </c>
      <c r="C113" s="30">
        <v>2014</v>
      </c>
      <c r="D113" s="30">
        <v>2014</v>
      </c>
      <c r="E113" s="30">
        <v>2014</v>
      </c>
      <c r="F113" s="30">
        <v>2014</v>
      </c>
      <c r="G113" s="30">
        <v>2014</v>
      </c>
      <c r="H113" s="30">
        <v>2014</v>
      </c>
      <c r="I113" s="30">
        <v>2014</v>
      </c>
      <c r="J113" s="30">
        <v>2015</v>
      </c>
      <c r="K113" s="30">
        <v>2015</v>
      </c>
      <c r="L113" s="30">
        <v>2015</v>
      </c>
      <c r="M113" s="32">
        <v>2016</v>
      </c>
      <c r="N113" s="32">
        <v>2016</v>
      </c>
      <c r="O113" s="32">
        <v>2015</v>
      </c>
      <c r="P113" s="32">
        <v>2015</v>
      </c>
      <c r="Q113" s="32">
        <v>2014</v>
      </c>
      <c r="R113" s="32">
        <v>2012</v>
      </c>
      <c r="S113" s="32">
        <v>2016</v>
      </c>
      <c r="T113" s="32">
        <v>2013</v>
      </c>
      <c r="U113" s="32">
        <v>2014</v>
      </c>
      <c r="V113" s="32">
        <v>2014</v>
      </c>
      <c r="W113" s="32">
        <v>2015</v>
      </c>
      <c r="X113" s="32">
        <v>2012</v>
      </c>
      <c r="Y113" s="32">
        <v>2011</v>
      </c>
      <c r="Z113" s="32">
        <v>2014</v>
      </c>
      <c r="AA113" s="32">
        <v>2014</v>
      </c>
      <c r="AB113" s="32">
        <v>2014</v>
      </c>
      <c r="AC113" s="32">
        <v>2014</v>
      </c>
      <c r="AD113" s="32">
        <v>2015</v>
      </c>
      <c r="AE113" s="32">
        <v>2012</v>
      </c>
      <c r="AF113" s="32">
        <v>2014</v>
      </c>
      <c r="AG113" s="31">
        <v>2012</v>
      </c>
      <c r="AH113" s="32">
        <v>2014</v>
      </c>
      <c r="AI113" s="32">
        <v>2015</v>
      </c>
      <c r="AJ113" s="32">
        <v>2016</v>
      </c>
      <c r="AK113" s="33">
        <v>2015</v>
      </c>
      <c r="AL113" s="33">
        <v>2015</v>
      </c>
      <c r="AM113" s="32">
        <v>2015</v>
      </c>
      <c r="AN113" s="32">
        <v>2014</v>
      </c>
      <c r="AO113" s="32">
        <v>2014</v>
      </c>
      <c r="AP113" s="32">
        <v>2014</v>
      </c>
      <c r="AQ113" s="32">
        <v>2014</v>
      </c>
      <c r="AR113" s="32">
        <v>2015</v>
      </c>
      <c r="AS113" s="32">
        <v>2014</v>
      </c>
      <c r="AT113" s="32">
        <v>2015</v>
      </c>
      <c r="AU113" s="32">
        <v>2012</v>
      </c>
      <c r="AV113" s="32">
        <v>2013</v>
      </c>
      <c r="AW113" s="32">
        <v>2014</v>
      </c>
      <c r="AX113" s="32">
        <v>2014</v>
      </c>
      <c r="AY113" s="32">
        <v>2014</v>
      </c>
      <c r="AZ113" s="32">
        <v>2015</v>
      </c>
      <c r="BA113" s="32">
        <v>2015</v>
      </c>
      <c r="BB113" s="32">
        <v>2015</v>
      </c>
      <c r="BC113" s="32">
        <v>2015</v>
      </c>
      <c r="BD113" s="32">
        <v>2014</v>
      </c>
      <c r="BE113" s="32">
        <v>2014</v>
      </c>
      <c r="BF113" s="20"/>
    </row>
    <row r="114" spans="1:58" x14ac:dyDescent="0.35">
      <c r="A114" s="26" t="s">
        <v>409</v>
      </c>
      <c r="B114" s="21" t="s">
        <v>208</v>
      </c>
      <c r="C114" s="30">
        <v>2014</v>
      </c>
      <c r="D114" s="30">
        <v>2014</v>
      </c>
      <c r="E114" s="30">
        <v>2014</v>
      </c>
      <c r="F114" s="30">
        <v>2014</v>
      </c>
      <c r="G114" s="30">
        <v>2014</v>
      </c>
      <c r="H114" s="30">
        <v>2014</v>
      </c>
      <c r="I114" s="30">
        <v>2014</v>
      </c>
      <c r="J114" s="30">
        <v>2015</v>
      </c>
      <c r="K114" s="30">
        <v>2015</v>
      </c>
      <c r="L114" s="30">
        <v>2015</v>
      </c>
      <c r="M114" s="32">
        <v>2016</v>
      </c>
      <c r="N114" s="32">
        <v>2016</v>
      </c>
      <c r="O114" s="32">
        <v>2015</v>
      </c>
      <c r="P114" s="32">
        <v>2015</v>
      </c>
      <c r="Q114" s="32">
        <v>2014</v>
      </c>
      <c r="R114" s="32" t="s">
        <v>446</v>
      </c>
      <c r="S114" s="32">
        <v>2016</v>
      </c>
      <c r="T114" s="32">
        <v>2013</v>
      </c>
      <c r="U114" s="32">
        <v>2014</v>
      </c>
      <c r="V114" s="32">
        <v>2014</v>
      </c>
      <c r="W114" s="32">
        <v>2015</v>
      </c>
      <c r="X114" s="32">
        <v>2005</v>
      </c>
      <c r="Y114" s="32">
        <v>2010</v>
      </c>
      <c r="Z114" s="32">
        <v>2014</v>
      </c>
      <c r="AA114" s="32">
        <v>2014</v>
      </c>
      <c r="AB114" s="32" t="s">
        <v>446</v>
      </c>
      <c r="AC114" s="32">
        <v>2014</v>
      </c>
      <c r="AD114" s="32">
        <v>2015</v>
      </c>
      <c r="AE114" s="32" t="s">
        <v>446</v>
      </c>
      <c r="AF114" s="32" t="s">
        <v>446</v>
      </c>
      <c r="AG114" s="31" t="s">
        <v>446</v>
      </c>
      <c r="AH114" s="32">
        <v>2014</v>
      </c>
      <c r="AI114" s="32">
        <v>2015</v>
      </c>
      <c r="AJ114" s="32">
        <v>2016</v>
      </c>
      <c r="AK114" s="33" t="s">
        <v>446</v>
      </c>
      <c r="AL114" s="33">
        <v>2015</v>
      </c>
      <c r="AM114" s="32">
        <v>2015</v>
      </c>
      <c r="AN114" s="32">
        <v>2014</v>
      </c>
      <c r="AO114" s="32">
        <v>2014</v>
      </c>
      <c r="AP114" s="32" t="s">
        <v>446</v>
      </c>
      <c r="AQ114" s="32" t="s">
        <v>446</v>
      </c>
      <c r="AR114" s="32">
        <v>2011</v>
      </c>
      <c r="AS114" s="32">
        <v>2014</v>
      </c>
      <c r="AT114" s="32" t="s">
        <v>446</v>
      </c>
      <c r="AU114" s="32">
        <v>2012</v>
      </c>
      <c r="AV114" s="32" t="s">
        <v>446</v>
      </c>
      <c r="AW114" s="32">
        <v>2014</v>
      </c>
      <c r="AX114" s="32">
        <v>2014</v>
      </c>
      <c r="AY114" s="32">
        <v>2014</v>
      </c>
      <c r="AZ114" s="32">
        <v>2015</v>
      </c>
      <c r="BA114" s="32">
        <v>2015</v>
      </c>
      <c r="BB114" s="32">
        <v>2014</v>
      </c>
      <c r="BC114" s="32">
        <v>2015</v>
      </c>
      <c r="BD114" s="32">
        <v>2014</v>
      </c>
      <c r="BE114" s="32">
        <v>2014</v>
      </c>
      <c r="BF114" s="20"/>
    </row>
    <row r="115" spans="1:58" x14ac:dyDescent="0.35">
      <c r="A115" s="26" t="s">
        <v>425</v>
      </c>
      <c r="B115" s="21" t="s">
        <v>209</v>
      </c>
      <c r="C115" s="30">
        <v>2014</v>
      </c>
      <c r="D115" s="30">
        <v>2014</v>
      </c>
      <c r="E115" s="30">
        <v>2014</v>
      </c>
      <c r="F115" s="30">
        <v>2014</v>
      </c>
      <c r="G115" s="30">
        <v>2014</v>
      </c>
      <c r="H115" s="30">
        <v>2014</v>
      </c>
      <c r="I115" s="30">
        <v>2014</v>
      </c>
      <c r="J115" s="30">
        <v>2015</v>
      </c>
      <c r="K115" s="30">
        <v>2015</v>
      </c>
      <c r="L115" s="30">
        <v>2015</v>
      </c>
      <c r="M115" s="32">
        <v>2016</v>
      </c>
      <c r="N115" s="32">
        <v>2016</v>
      </c>
      <c r="O115" s="32">
        <v>2015</v>
      </c>
      <c r="P115" s="32">
        <v>2015</v>
      </c>
      <c r="Q115" s="32">
        <v>2014</v>
      </c>
      <c r="R115" s="32">
        <v>2012</v>
      </c>
      <c r="S115" s="32">
        <v>2016</v>
      </c>
      <c r="T115" s="32">
        <v>2013</v>
      </c>
      <c r="U115" s="32">
        <v>2014</v>
      </c>
      <c r="V115" s="32">
        <v>2014</v>
      </c>
      <c r="W115" s="32">
        <v>2015</v>
      </c>
      <c r="X115" s="32">
        <v>2012</v>
      </c>
      <c r="Y115" s="32">
        <v>2013</v>
      </c>
      <c r="Z115" s="32">
        <v>2014</v>
      </c>
      <c r="AA115" s="32">
        <v>2014</v>
      </c>
      <c r="AB115" s="32">
        <v>2014</v>
      </c>
      <c r="AC115" s="32">
        <v>2014</v>
      </c>
      <c r="AD115" s="32">
        <v>2015</v>
      </c>
      <c r="AE115" s="32" t="s">
        <v>446</v>
      </c>
      <c r="AF115" s="32">
        <v>2014</v>
      </c>
      <c r="AG115" s="31">
        <v>2013</v>
      </c>
      <c r="AH115" s="32">
        <v>2014</v>
      </c>
      <c r="AI115" s="32">
        <v>2015</v>
      </c>
      <c r="AJ115" s="32">
        <v>2016</v>
      </c>
      <c r="AK115" s="33" t="s">
        <v>446</v>
      </c>
      <c r="AL115" s="33">
        <v>2015</v>
      </c>
      <c r="AM115" s="32">
        <v>2015</v>
      </c>
      <c r="AN115" s="32">
        <v>2014</v>
      </c>
      <c r="AO115" s="32">
        <v>2014</v>
      </c>
      <c r="AP115" s="32">
        <v>2013</v>
      </c>
      <c r="AQ115" s="32">
        <v>2013</v>
      </c>
      <c r="AR115" s="32">
        <v>2009</v>
      </c>
      <c r="AS115" s="32">
        <v>2014</v>
      </c>
      <c r="AT115" s="32">
        <v>2015</v>
      </c>
      <c r="AU115" s="32">
        <v>2012</v>
      </c>
      <c r="AV115" s="32">
        <v>2013</v>
      </c>
      <c r="AW115" s="32">
        <v>2014</v>
      </c>
      <c r="AX115" s="32">
        <v>2014</v>
      </c>
      <c r="AY115" s="32">
        <v>2014</v>
      </c>
      <c r="AZ115" s="32">
        <v>2015</v>
      </c>
      <c r="BA115" s="32">
        <v>2015</v>
      </c>
      <c r="BB115" s="32">
        <v>2015</v>
      </c>
      <c r="BC115" s="32">
        <v>2015</v>
      </c>
      <c r="BD115" s="32">
        <v>2014</v>
      </c>
      <c r="BE115" s="32">
        <v>2014</v>
      </c>
      <c r="BF115" s="20"/>
    </row>
    <row r="116" spans="1:58" x14ac:dyDescent="0.35">
      <c r="A116" s="26" t="s">
        <v>211</v>
      </c>
      <c r="B116" s="21" t="s">
        <v>210</v>
      </c>
      <c r="C116" s="30">
        <v>2014</v>
      </c>
      <c r="D116" s="30">
        <v>2014</v>
      </c>
      <c r="E116" s="30">
        <v>2014</v>
      </c>
      <c r="F116" s="30">
        <v>2014</v>
      </c>
      <c r="G116" s="30">
        <v>2014</v>
      </c>
      <c r="H116" s="30">
        <v>2014</v>
      </c>
      <c r="I116" s="30">
        <v>2014</v>
      </c>
      <c r="J116" s="30">
        <v>2015</v>
      </c>
      <c r="K116" s="30">
        <v>2015</v>
      </c>
      <c r="L116" s="30">
        <v>2015</v>
      </c>
      <c r="M116" s="32">
        <v>2016</v>
      </c>
      <c r="N116" s="32">
        <v>2016</v>
      </c>
      <c r="O116" s="32">
        <v>2015</v>
      </c>
      <c r="P116" s="32">
        <v>2015</v>
      </c>
      <c r="Q116" s="32">
        <v>2014</v>
      </c>
      <c r="R116" s="32">
        <v>2010</v>
      </c>
      <c r="S116" s="32">
        <v>2016</v>
      </c>
      <c r="T116" s="32">
        <v>2013</v>
      </c>
      <c r="U116" s="32">
        <v>2014</v>
      </c>
      <c r="V116" s="32">
        <v>2014</v>
      </c>
      <c r="W116" s="32">
        <v>2015</v>
      </c>
      <c r="X116" s="32">
        <v>2013</v>
      </c>
      <c r="Y116" s="32">
        <v>2011</v>
      </c>
      <c r="Z116" s="32">
        <v>2014</v>
      </c>
      <c r="AA116" s="32">
        <v>2014</v>
      </c>
      <c r="AB116" s="32">
        <v>2013</v>
      </c>
      <c r="AC116" s="32">
        <v>2014</v>
      </c>
      <c r="AD116" s="32">
        <v>2015</v>
      </c>
      <c r="AE116" s="32" t="s">
        <v>446</v>
      </c>
      <c r="AF116" s="32">
        <v>2014</v>
      </c>
      <c r="AG116" s="31">
        <v>2012</v>
      </c>
      <c r="AH116" s="32">
        <v>2014</v>
      </c>
      <c r="AI116" s="32">
        <v>2015</v>
      </c>
      <c r="AJ116" s="32">
        <v>2016</v>
      </c>
      <c r="AK116" s="33" t="s">
        <v>446</v>
      </c>
      <c r="AL116" s="33">
        <v>2015</v>
      </c>
      <c r="AM116" s="32">
        <v>2015</v>
      </c>
      <c r="AN116" s="32">
        <v>2014</v>
      </c>
      <c r="AO116" s="32">
        <v>2014</v>
      </c>
      <c r="AP116" s="32" t="s">
        <v>446</v>
      </c>
      <c r="AQ116" s="32">
        <v>2012</v>
      </c>
      <c r="AR116" s="32">
        <v>2015</v>
      </c>
      <c r="AS116" s="32">
        <v>2014</v>
      </c>
      <c r="AT116" s="32">
        <v>2015</v>
      </c>
      <c r="AU116" s="32">
        <v>2012</v>
      </c>
      <c r="AV116" s="32">
        <v>2010</v>
      </c>
      <c r="AW116" s="32">
        <v>2014</v>
      </c>
      <c r="AX116" s="32">
        <v>2014</v>
      </c>
      <c r="AY116" s="32">
        <v>2014</v>
      </c>
      <c r="AZ116" s="32">
        <v>2015</v>
      </c>
      <c r="BA116" s="32">
        <v>2015</v>
      </c>
      <c r="BB116" s="32">
        <v>2015</v>
      </c>
      <c r="BC116" s="32">
        <v>2015</v>
      </c>
      <c r="BD116" s="32">
        <v>2014</v>
      </c>
      <c r="BE116" s="32">
        <v>2014</v>
      </c>
      <c r="BF116" s="20"/>
    </row>
    <row r="117" spans="1:58" x14ac:dyDescent="0.35">
      <c r="A117" s="26" t="s">
        <v>213</v>
      </c>
      <c r="B117" s="21" t="s">
        <v>212</v>
      </c>
      <c r="C117" s="30">
        <v>2014</v>
      </c>
      <c r="D117" s="30">
        <v>2014</v>
      </c>
      <c r="E117" s="30">
        <v>2014</v>
      </c>
      <c r="F117" s="30">
        <v>2014</v>
      </c>
      <c r="G117" s="30">
        <v>2014</v>
      </c>
      <c r="H117" s="30">
        <v>2014</v>
      </c>
      <c r="I117" s="30">
        <v>2014</v>
      </c>
      <c r="J117" s="30">
        <v>2015</v>
      </c>
      <c r="K117" s="30">
        <v>2015</v>
      </c>
      <c r="L117" s="30">
        <v>2015</v>
      </c>
      <c r="M117" s="32">
        <v>2016</v>
      </c>
      <c r="N117" s="32">
        <v>2016</v>
      </c>
      <c r="O117" s="32">
        <v>2015</v>
      </c>
      <c r="P117" s="32">
        <v>2015</v>
      </c>
      <c r="Q117" s="32">
        <v>2014</v>
      </c>
      <c r="R117" s="32">
        <v>2013</v>
      </c>
      <c r="S117" s="32">
        <v>2016</v>
      </c>
      <c r="T117" s="32">
        <v>2013</v>
      </c>
      <c r="U117" s="32">
        <v>2014</v>
      </c>
      <c r="V117" s="32">
        <v>2014</v>
      </c>
      <c r="W117" s="32">
        <v>2015</v>
      </c>
      <c r="X117" s="32">
        <v>2013</v>
      </c>
      <c r="Y117" s="32">
        <v>2013</v>
      </c>
      <c r="Z117" s="32">
        <v>2014</v>
      </c>
      <c r="AA117" s="32">
        <v>2014</v>
      </c>
      <c r="AB117" s="32" t="s">
        <v>446</v>
      </c>
      <c r="AC117" s="32">
        <v>2014</v>
      </c>
      <c r="AD117" s="32">
        <v>2015</v>
      </c>
      <c r="AE117" s="32" t="s">
        <v>446</v>
      </c>
      <c r="AF117" s="32">
        <v>2014</v>
      </c>
      <c r="AG117" s="31">
        <v>2013</v>
      </c>
      <c r="AH117" s="32">
        <v>2014</v>
      </c>
      <c r="AI117" s="32">
        <v>2015</v>
      </c>
      <c r="AJ117" s="32">
        <v>2016</v>
      </c>
      <c r="AK117" s="33" t="s">
        <v>446</v>
      </c>
      <c r="AL117" s="33">
        <v>2015</v>
      </c>
      <c r="AM117" s="32">
        <v>2015</v>
      </c>
      <c r="AN117" s="32">
        <v>2014</v>
      </c>
      <c r="AO117" s="32">
        <v>2014</v>
      </c>
      <c r="AP117" s="32" t="s">
        <v>446</v>
      </c>
      <c r="AQ117" s="32" t="s">
        <v>446</v>
      </c>
      <c r="AR117" s="32">
        <v>2007</v>
      </c>
      <c r="AS117" s="32">
        <v>2014</v>
      </c>
      <c r="AT117" s="32">
        <v>2015</v>
      </c>
      <c r="AU117" s="32">
        <v>2012</v>
      </c>
      <c r="AV117" s="32">
        <v>2011</v>
      </c>
      <c r="AW117" s="32">
        <v>2014</v>
      </c>
      <c r="AX117" s="32">
        <v>2014</v>
      </c>
      <c r="AY117" s="32">
        <v>2014</v>
      </c>
      <c r="AZ117" s="32">
        <v>2015</v>
      </c>
      <c r="BA117" s="32">
        <v>2015</v>
      </c>
      <c r="BB117" s="32">
        <v>2015</v>
      </c>
      <c r="BC117" s="32">
        <v>2015</v>
      </c>
      <c r="BD117" s="32">
        <v>2014</v>
      </c>
      <c r="BE117" s="32">
        <v>2014</v>
      </c>
      <c r="BF117" s="20"/>
    </row>
    <row r="118" spans="1:58" x14ac:dyDescent="0.35">
      <c r="A118" s="26" t="s">
        <v>215</v>
      </c>
      <c r="B118" s="21" t="s">
        <v>214</v>
      </c>
      <c r="C118" s="30">
        <v>2014</v>
      </c>
      <c r="D118" s="30">
        <v>2014</v>
      </c>
      <c r="E118" s="30">
        <v>2014</v>
      </c>
      <c r="F118" s="30">
        <v>2014</v>
      </c>
      <c r="G118" s="30">
        <v>2014</v>
      </c>
      <c r="H118" s="30">
        <v>2014</v>
      </c>
      <c r="I118" s="30">
        <v>2014</v>
      </c>
      <c r="J118" s="30">
        <v>2015</v>
      </c>
      <c r="K118" s="30">
        <v>2015</v>
      </c>
      <c r="L118" s="30">
        <v>2015</v>
      </c>
      <c r="M118" s="32">
        <v>2016</v>
      </c>
      <c r="N118" s="32">
        <v>2016</v>
      </c>
      <c r="O118" s="32">
        <v>2015</v>
      </c>
      <c r="P118" s="32">
        <v>2015</v>
      </c>
      <c r="Q118" s="32">
        <v>2014</v>
      </c>
      <c r="R118" s="32">
        <v>2011</v>
      </c>
      <c r="S118" s="32">
        <v>2016</v>
      </c>
      <c r="T118" s="32">
        <v>2013</v>
      </c>
      <c r="U118" s="32">
        <v>2014</v>
      </c>
      <c r="V118" s="32">
        <v>2014</v>
      </c>
      <c r="W118" s="32">
        <v>2015</v>
      </c>
      <c r="X118" s="32">
        <v>2011</v>
      </c>
      <c r="Y118" s="32">
        <v>2010</v>
      </c>
      <c r="Z118" s="32">
        <v>2014</v>
      </c>
      <c r="AA118" s="32">
        <v>2014</v>
      </c>
      <c r="AB118" s="32">
        <v>2014</v>
      </c>
      <c r="AC118" s="32">
        <v>2014</v>
      </c>
      <c r="AD118" s="32">
        <v>2015</v>
      </c>
      <c r="AE118" s="32" t="s">
        <v>446</v>
      </c>
      <c r="AF118" s="32">
        <v>2014</v>
      </c>
      <c r="AG118" s="31">
        <v>2007</v>
      </c>
      <c r="AH118" s="32">
        <v>2014</v>
      </c>
      <c r="AI118" s="32">
        <v>2015</v>
      </c>
      <c r="AJ118" s="32">
        <v>2016</v>
      </c>
      <c r="AK118" s="33" t="s">
        <v>446</v>
      </c>
      <c r="AL118" s="33">
        <v>2015</v>
      </c>
      <c r="AM118" s="32">
        <v>2015</v>
      </c>
      <c r="AN118" s="32">
        <v>2014</v>
      </c>
      <c r="AO118" s="32">
        <v>2014</v>
      </c>
      <c r="AP118" s="32">
        <v>2014</v>
      </c>
      <c r="AQ118" s="32">
        <v>2014</v>
      </c>
      <c r="AR118" s="32">
        <v>2011</v>
      </c>
      <c r="AS118" s="32">
        <v>2014</v>
      </c>
      <c r="AT118" s="32">
        <v>2015</v>
      </c>
      <c r="AU118" s="32">
        <v>2012</v>
      </c>
      <c r="AV118" s="32">
        <v>2011</v>
      </c>
      <c r="AW118" s="32">
        <v>2014</v>
      </c>
      <c r="AX118" s="32">
        <v>2014</v>
      </c>
      <c r="AY118" s="32">
        <v>2014</v>
      </c>
      <c r="AZ118" s="32">
        <v>2015</v>
      </c>
      <c r="BA118" s="32">
        <v>2015</v>
      </c>
      <c r="BB118" s="32">
        <v>2015</v>
      </c>
      <c r="BC118" s="32">
        <v>2015</v>
      </c>
      <c r="BD118" s="32">
        <v>2014</v>
      </c>
      <c r="BE118" s="32">
        <v>2014</v>
      </c>
      <c r="BF118" s="20"/>
    </row>
    <row r="119" spans="1:58" x14ac:dyDescent="0.35">
      <c r="A119" s="26" t="s">
        <v>217</v>
      </c>
      <c r="B119" s="21" t="s">
        <v>216</v>
      </c>
      <c r="C119" s="30">
        <v>2014</v>
      </c>
      <c r="D119" s="30">
        <v>2014</v>
      </c>
      <c r="E119" s="30">
        <v>2014</v>
      </c>
      <c r="F119" s="30">
        <v>2014</v>
      </c>
      <c r="G119" s="30">
        <v>2014</v>
      </c>
      <c r="H119" s="30">
        <v>2014</v>
      </c>
      <c r="I119" s="30">
        <v>2014</v>
      </c>
      <c r="J119" s="30">
        <v>2015</v>
      </c>
      <c r="K119" s="30">
        <v>2015</v>
      </c>
      <c r="L119" s="30">
        <v>2015</v>
      </c>
      <c r="M119" s="32">
        <v>2016</v>
      </c>
      <c r="N119" s="32">
        <v>2016</v>
      </c>
      <c r="O119" s="32">
        <v>2015</v>
      </c>
      <c r="P119" s="32">
        <v>2015</v>
      </c>
      <c r="Q119" s="32">
        <v>2014</v>
      </c>
      <c r="R119" s="32">
        <v>2011</v>
      </c>
      <c r="S119" s="32">
        <v>2016</v>
      </c>
      <c r="T119" s="32">
        <v>2013</v>
      </c>
      <c r="U119" s="32">
        <v>2014</v>
      </c>
      <c r="V119" s="32">
        <v>2014</v>
      </c>
      <c r="W119" s="32">
        <v>2015</v>
      </c>
      <c r="X119" s="32">
        <v>2011</v>
      </c>
      <c r="Y119" s="32">
        <v>2012</v>
      </c>
      <c r="Z119" s="32">
        <v>2014</v>
      </c>
      <c r="AA119" s="32">
        <v>2014</v>
      </c>
      <c r="AB119" s="32">
        <v>2014</v>
      </c>
      <c r="AC119" s="32">
        <v>2014</v>
      </c>
      <c r="AD119" s="32">
        <v>2015</v>
      </c>
      <c r="AE119" s="32">
        <v>2012</v>
      </c>
      <c r="AF119" s="32">
        <v>2014</v>
      </c>
      <c r="AG119" s="31">
        <v>2009</v>
      </c>
      <c r="AH119" s="32">
        <v>2014</v>
      </c>
      <c r="AI119" s="32">
        <v>2015</v>
      </c>
      <c r="AJ119" s="32">
        <v>2016</v>
      </c>
      <c r="AK119" s="33" t="s">
        <v>446</v>
      </c>
      <c r="AL119" s="33">
        <v>2015</v>
      </c>
      <c r="AM119" s="32">
        <v>2015</v>
      </c>
      <c r="AN119" s="32">
        <v>2014</v>
      </c>
      <c r="AO119" s="32">
        <v>2014</v>
      </c>
      <c r="AP119" s="32">
        <v>2012</v>
      </c>
      <c r="AQ119" s="32">
        <v>2012</v>
      </c>
      <c r="AR119" s="32">
        <v>2015</v>
      </c>
      <c r="AS119" s="32">
        <v>2014</v>
      </c>
      <c r="AT119" s="32">
        <v>2015</v>
      </c>
      <c r="AU119" s="32">
        <v>2012</v>
      </c>
      <c r="AV119" s="32">
        <v>2009</v>
      </c>
      <c r="AW119" s="32">
        <v>2014</v>
      </c>
      <c r="AX119" s="32">
        <v>2014</v>
      </c>
      <c r="AY119" s="32">
        <v>2014</v>
      </c>
      <c r="AZ119" s="32">
        <v>2015</v>
      </c>
      <c r="BA119" s="32">
        <v>2015</v>
      </c>
      <c r="BB119" s="32">
        <v>2015</v>
      </c>
      <c r="BC119" s="32">
        <v>2015</v>
      </c>
      <c r="BD119" s="32">
        <v>2014</v>
      </c>
      <c r="BE119" s="32">
        <v>2014</v>
      </c>
      <c r="BF119" s="20"/>
    </row>
    <row r="120" spans="1:58" x14ac:dyDescent="0.35">
      <c r="A120" s="26" t="s">
        <v>362</v>
      </c>
      <c r="B120" s="21" t="s">
        <v>218</v>
      </c>
      <c r="C120" s="30">
        <v>2014</v>
      </c>
      <c r="D120" s="30">
        <v>2014</v>
      </c>
      <c r="E120" s="30">
        <v>2014</v>
      </c>
      <c r="F120" s="30">
        <v>2014</v>
      </c>
      <c r="G120" s="30">
        <v>2014</v>
      </c>
      <c r="H120" s="30">
        <v>2014</v>
      </c>
      <c r="I120" s="30">
        <v>2014</v>
      </c>
      <c r="J120" s="30">
        <v>2015</v>
      </c>
      <c r="K120" s="30">
        <v>2015</v>
      </c>
      <c r="L120" s="30">
        <v>2015</v>
      </c>
      <c r="M120" s="32">
        <v>2016</v>
      </c>
      <c r="N120" s="32">
        <v>2016</v>
      </c>
      <c r="O120" s="32">
        <v>2015</v>
      </c>
      <c r="P120" s="32">
        <v>2015</v>
      </c>
      <c r="Q120" s="32">
        <v>2014</v>
      </c>
      <c r="R120" s="32" t="s">
        <v>446</v>
      </c>
      <c r="S120" s="32">
        <v>2016</v>
      </c>
      <c r="T120" s="32">
        <v>2013</v>
      </c>
      <c r="U120" s="32">
        <v>2014</v>
      </c>
      <c r="V120" s="32">
        <v>2014</v>
      </c>
      <c r="W120" s="32">
        <v>2015</v>
      </c>
      <c r="X120" s="32">
        <v>2009</v>
      </c>
      <c r="Y120" s="32">
        <v>2012</v>
      </c>
      <c r="Z120" s="32">
        <v>2014</v>
      </c>
      <c r="AA120" s="32">
        <v>2014</v>
      </c>
      <c r="AB120" s="32">
        <v>2014</v>
      </c>
      <c r="AC120" s="32">
        <v>2014</v>
      </c>
      <c r="AD120" s="32">
        <v>2015</v>
      </c>
      <c r="AE120" s="32">
        <v>2012</v>
      </c>
      <c r="AF120" s="32">
        <v>2014</v>
      </c>
      <c r="AG120" s="31" t="s">
        <v>446</v>
      </c>
      <c r="AH120" s="32">
        <v>2014</v>
      </c>
      <c r="AI120" s="32">
        <v>2015</v>
      </c>
      <c r="AJ120" s="32">
        <v>2016</v>
      </c>
      <c r="AK120" s="33">
        <v>2015</v>
      </c>
      <c r="AL120" s="33">
        <v>2015</v>
      </c>
      <c r="AM120" s="32">
        <v>2015</v>
      </c>
      <c r="AN120" s="32">
        <v>2014</v>
      </c>
      <c r="AO120" s="32">
        <v>2014</v>
      </c>
      <c r="AP120" s="32">
        <v>2013</v>
      </c>
      <c r="AQ120" s="32">
        <v>2013</v>
      </c>
      <c r="AR120" s="32">
        <v>2009</v>
      </c>
      <c r="AS120" s="32">
        <v>2014</v>
      </c>
      <c r="AT120" s="32">
        <v>2015</v>
      </c>
      <c r="AU120" s="32">
        <v>2012</v>
      </c>
      <c r="AV120" s="32">
        <v>2013</v>
      </c>
      <c r="AW120" s="32">
        <v>2014</v>
      </c>
      <c r="AX120" s="32">
        <v>2014</v>
      </c>
      <c r="AY120" s="32">
        <v>2014</v>
      </c>
      <c r="AZ120" s="32">
        <v>2015</v>
      </c>
      <c r="BA120" s="32">
        <v>2015</v>
      </c>
      <c r="BB120" s="32">
        <v>2015</v>
      </c>
      <c r="BC120" s="32">
        <v>2015</v>
      </c>
      <c r="BD120" s="32">
        <v>2014</v>
      </c>
      <c r="BE120" s="32">
        <v>2014</v>
      </c>
      <c r="BF120" s="20"/>
    </row>
    <row r="121" spans="1:58" x14ac:dyDescent="0.35">
      <c r="A121" s="26" t="s">
        <v>220</v>
      </c>
      <c r="B121" s="21" t="s">
        <v>219</v>
      </c>
      <c r="C121" s="30">
        <v>2014</v>
      </c>
      <c r="D121" s="30">
        <v>2014</v>
      </c>
      <c r="E121" s="30">
        <v>2014</v>
      </c>
      <c r="F121" s="30">
        <v>2014</v>
      </c>
      <c r="G121" s="30">
        <v>2014</v>
      </c>
      <c r="H121" s="30">
        <v>2014</v>
      </c>
      <c r="I121" s="30">
        <v>2014</v>
      </c>
      <c r="J121" s="30">
        <v>2015</v>
      </c>
      <c r="K121" s="30">
        <v>2015</v>
      </c>
      <c r="L121" s="30">
        <v>2015</v>
      </c>
      <c r="M121" s="32">
        <v>2016</v>
      </c>
      <c r="N121" s="32">
        <v>2016</v>
      </c>
      <c r="O121" s="32">
        <v>2015</v>
      </c>
      <c r="P121" s="32">
        <v>2015</v>
      </c>
      <c r="Q121" s="32">
        <v>2014</v>
      </c>
      <c r="R121" s="32">
        <v>2013</v>
      </c>
      <c r="S121" s="32">
        <v>2016</v>
      </c>
      <c r="T121" s="32">
        <v>2013</v>
      </c>
      <c r="U121" s="32">
        <v>2014</v>
      </c>
      <c r="V121" s="32">
        <v>2014</v>
      </c>
      <c r="W121" s="32">
        <v>2015</v>
      </c>
      <c r="X121" s="32">
        <v>2013</v>
      </c>
      <c r="Y121" s="32">
        <v>2010</v>
      </c>
      <c r="Z121" s="32">
        <v>2014</v>
      </c>
      <c r="AA121" s="32">
        <v>2014</v>
      </c>
      <c r="AB121" s="32">
        <v>2014</v>
      </c>
      <c r="AC121" s="32">
        <v>2014</v>
      </c>
      <c r="AD121" s="32">
        <v>2015</v>
      </c>
      <c r="AE121" s="32">
        <v>2012</v>
      </c>
      <c r="AF121" s="32">
        <v>2014</v>
      </c>
      <c r="AG121" s="31">
        <v>2009</v>
      </c>
      <c r="AH121" s="32">
        <v>2014</v>
      </c>
      <c r="AI121" s="32">
        <v>2015</v>
      </c>
      <c r="AJ121" s="32">
        <v>2016</v>
      </c>
      <c r="AK121" s="33" t="s">
        <v>446</v>
      </c>
      <c r="AL121" s="33">
        <v>2015</v>
      </c>
      <c r="AM121" s="32">
        <v>2015</v>
      </c>
      <c r="AN121" s="32">
        <v>2014</v>
      </c>
      <c r="AO121" s="32">
        <v>2014</v>
      </c>
      <c r="AP121" s="32">
        <v>2013</v>
      </c>
      <c r="AQ121" s="32">
        <v>2013</v>
      </c>
      <c r="AR121" s="32">
        <v>2009</v>
      </c>
      <c r="AS121" s="32">
        <v>2014</v>
      </c>
      <c r="AT121" s="32">
        <v>2015</v>
      </c>
      <c r="AU121" s="32">
        <v>2012</v>
      </c>
      <c r="AV121" s="32">
        <v>2007</v>
      </c>
      <c r="AW121" s="32">
        <v>2014</v>
      </c>
      <c r="AX121" s="32">
        <v>2014</v>
      </c>
      <c r="AY121" s="32">
        <v>2014</v>
      </c>
      <c r="AZ121" s="32">
        <v>2015</v>
      </c>
      <c r="BA121" s="32">
        <v>2015</v>
      </c>
      <c r="BB121" s="32">
        <v>2015</v>
      </c>
      <c r="BC121" s="32">
        <v>2015</v>
      </c>
      <c r="BD121" s="32">
        <v>2014</v>
      </c>
      <c r="BE121" s="32">
        <v>2014</v>
      </c>
      <c r="BF121" s="20"/>
    </row>
    <row r="122" spans="1:58" x14ac:dyDescent="0.35">
      <c r="A122" s="26" t="s">
        <v>222</v>
      </c>
      <c r="B122" s="21" t="s">
        <v>221</v>
      </c>
      <c r="C122" s="30">
        <v>2014</v>
      </c>
      <c r="D122" s="30">
        <v>2014</v>
      </c>
      <c r="E122" s="30">
        <v>2014</v>
      </c>
      <c r="F122" s="30">
        <v>2014</v>
      </c>
      <c r="G122" s="30">
        <v>2014</v>
      </c>
      <c r="H122" s="30">
        <v>2014</v>
      </c>
      <c r="I122" s="30">
        <v>2014</v>
      </c>
      <c r="J122" s="30">
        <v>2015</v>
      </c>
      <c r="K122" s="30">
        <v>2015</v>
      </c>
      <c r="L122" s="30">
        <v>2015</v>
      </c>
      <c r="M122" s="32">
        <v>2016</v>
      </c>
      <c r="N122" s="32">
        <v>2016</v>
      </c>
      <c r="O122" s="32">
        <v>2015</v>
      </c>
      <c r="P122" s="32">
        <v>2015</v>
      </c>
      <c r="Q122" s="32" t="s">
        <v>446</v>
      </c>
      <c r="R122" s="32" t="s">
        <v>446</v>
      </c>
      <c r="S122" s="32">
        <v>2016</v>
      </c>
      <c r="T122" s="32">
        <v>2013</v>
      </c>
      <c r="U122" s="32">
        <v>2014</v>
      </c>
      <c r="V122" s="32" t="s">
        <v>446</v>
      </c>
      <c r="W122" s="32">
        <v>2015</v>
      </c>
      <c r="X122" s="32">
        <v>2007</v>
      </c>
      <c r="Y122" s="32">
        <v>2010</v>
      </c>
      <c r="Z122" s="32">
        <v>2014</v>
      </c>
      <c r="AA122" s="32">
        <v>2014</v>
      </c>
      <c r="AB122" s="32" t="s">
        <v>446</v>
      </c>
      <c r="AC122" s="32">
        <v>2014</v>
      </c>
      <c r="AD122" s="32">
        <v>2015</v>
      </c>
      <c r="AE122" s="32" t="s">
        <v>446</v>
      </c>
      <c r="AF122" s="32" t="s">
        <v>446</v>
      </c>
      <c r="AG122" s="31" t="s">
        <v>446</v>
      </c>
      <c r="AH122" s="32">
        <v>2014</v>
      </c>
      <c r="AI122" s="32">
        <v>2015</v>
      </c>
      <c r="AJ122" s="32">
        <v>2016</v>
      </c>
      <c r="AK122" s="33" t="s">
        <v>446</v>
      </c>
      <c r="AL122" s="33">
        <v>2015</v>
      </c>
      <c r="AM122" s="32">
        <v>2015</v>
      </c>
      <c r="AN122" s="32">
        <v>2014</v>
      </c>
      <c r="AO122" s="32">
        <v>2014</v>
      </c>
      <c r="AP122" s="32" t="s">
        <v>446</v>
      </c>
      <c r="AQ122" s="32" t="s">
        <v>446</v>
      </c>
      <c r="AR122" s="32">
        <v>2011</v>
      </c>
      <c r="AS122" s="32">
        <v>2013</v>
      </c>
      <c r="AT122" s="32" t="s">
        <v>446</v>
      </c>
      <c r="AU122" s="32" t="s">
        <v>446</v>
      </c>
      <c r="AV122" s="32" t="s">
        <v>446</v>
      </c>
      <c r="AW122" s="32">
        <v>2011</v>
      </c>
      <c r="AX122" s="32">
        <v>2011</v>
      </c>
      <c r="AY122" s="32">
        <v>2014</v>
      </c>
      <c r="AZ122" s="32">
        <v>2015</v>
      </c>
      <c r="BA122" s="32">
        <v>2015</v>
      </c>
      <c r="BB122" s="32">
        <v>2015</v>
      </c>
      <c r="BC122" s="32">
        <v>2015</v>
      </c>
      <c r="BD122" s="32">
        <v>2014</v>
      </c>
      <c r="BE122" s="32">
        <v>2014</v>
      </c>
      <c r="BF122" s="20"/>
    </row>
    <row r="123" spans="1:58" x14ac:dyDescent="0.35">
      <c r="A123" s="26" t="s">
        <v>224</v>
      </c>
      <c r="B123" s="21" t="s">
        <v>223</v>
      </c>
      <c r="C123" s="30">
        <v>2014</v>
      </c>
      <c r="D123" s="30">
        <v>2014</v>
      </c>
      <c r="E123" s="30">
        <v>2014</v>
      </c>
      <c r="F123" s="30">
        <v>2014</v>
      </c>
      <c r="G123" s="30">
        <v>2014</v>
      </c>
      <c r="H123" s="30">
        <v>2014</v>
      </c>
      <c r="I123" s="30">
        <v>2014</v>
      </c>
      <c r="J123" s="30">
        <v>2015</v>
      </c>
      <c r="K123" s="30">
        <v>2015</v>
      </c>
      <c r="L123" s="30">
        <v>2015</v>
      </c>
      <c r="M123" s="32">
        <v>2016</v>
      </c>
      <c r="N123" s="32">
        <v>2016</v>
      </c>
      <c r="O123" s="32">
        <v>2015</v>
      </c>
      <c r="P123" s="32">
        <v>2015</v>
      </c>
      <c r="Q123" s="32">
        <v>2014</v>
      </c>
      <c r="R123" s="32">
        <v>2011</v>
      </c>
      <c r="S123" s="32">
        <v>2016</v>
      </c>
      <c r="T123" s="32">
        <v>2013</v>
      </c>
      <c r="U123" s="32">
        <v>2014</v>
      </c>
      <c r="V123" s="32">
        <v>2014</v>
      </c>
      <c r="W123" s="32">
        <v>2015</v>
      </c>
      <c r="X123" s="32">
        <v>2011</v>
      </c>
      <c r="Y123" s="32" t="s">
        <v>446</v>
      </c>
      <c r="Z123" s="32">
        <v>2014</v>
      </c>
      <c r="AA123" s="32">
        <v>2014</v>
      </c>
      <c r="AB123" s="32">
        <v>2014</v>
      </c>
      <c r="AC123" s="32">
        <v>2014</v>
      </c>
      <c r="AD123" s="32">
        <v>2015</v>
      </c>
      <c r="AE123" s="32">
        <v>2012</v>
      </c>
      <c r="AF123" s="32">
        <v>2014</v>
      </c>
      <c r="AG123" s="31">
        <v>2010</v>
      </c>
      <c r="AH123" s="32">
        <v>2014</v>
      </c>
      <c r="AI123" s="32">
        <v>2015</v>
      </c>
      <c r="AJ123" s="32">
        <v>2016</v>
      </c>
      <c r="AK123" s="33">
        <v>2015</v>
      </c>
      <c r="AL123" s="33">
        <v>2015</v>
      </c>
      <c r="AM123" s="32">
        <v>2015</v>
      </c>
      <c r="AN123" s="32">
        <v>2014</v>
      </c>
      <c r="AO123" s="32">
        <v>2014</v>
      </c>
      <c r="AP123" s="32">
        <v>2014</v>
      </c>
      <c r="AQ123" s="32">
        <v>2014</v>
      </c>
      <c r="AR123" s="32">
        <v>2015</v>
      </c>
      <c r="AS123" s="32">
        <v>2014</v>
      </c>
      <c r="AT123" s="32">
        <v>2015</v>
      </c>
      <c r="AU123" s="32">
        <v>2012</v>
      </c>
      <c r="AV123" s="32">
        <v>2011</v>
      </c>
      <c r="AW123" s="32">
        <v>2014</v>
      </c>
      <c r="AX123" s="32">
        <v>2014</v>
      </c>
      <c r="AY123" s="32">
        <v>2014</v>
      </c>
      <c r="AZ123" s="32">
        <v>2015</v>
      </c>
      <c r="BA123" s="32">
        <v>2015</v>
      </c>
      <c r="BB123" s="32">
        <v>2015</v>
      </c>
      <c r="BC123" s="32">
        <v>2015</v>
      </c>
      <c r="BD123" s="32">
        <v>2014</v>
      </c>
      <c r="BE123" s="32">
        <v>2014</v>
      </c>
      <c r="BF123" s="20"/>
    </row>
    <row r="124" spans="1:58" x14ac:dyDescent="0.35">
      <c r="A124" s="26" t="s">
        <v>226</v>
      </c>
      <c r="B124" s="21" t="s">
        <v>225</v>
      </c>
      <c r="C124" s="30">
        <v>2014</v>
      </c>
      <c r="D124" s="30">
        <v>2014</v>
      </c>
      <c r="E124" s="30">
        <v>2014</v>
      </c>
      <c r="F124" s="30">
        <v>2014</v>
      </c>
      <c r="G124" s="30">
        <v>2014</v>
      </c>
      <c r="H124" s="30">
        <v>2014</v>
      </c>
      <c r="I124" s="30">
        <v>2014</v>
      </c>
      <c r="J124" s="30">
        <v>2015</v>
      </c>
      <c r="K124" s="30">
        <v>2015</v>
      </c>
      <c r="L124" s="30">
        <v>2015</v>
      </c>
      <c r="M124" s="32">
        <v>2016</v>
      </c>
      <c r="N124" s="32">
        <v>2016</v>
      </c>
      <c r="O124" s="32">
        <v>2015</v>
      </c>
      <c r="P124" s="32">
        <v>2015</v>
      </c>
      <c r="Q124" s="32">
        <v>2014</v>
      </c>
      <c r="R124" s="32" t="s">
        <v>446</v>
      </c>
      <c r="S124" s="32">
        <v>2016</v>
      </c>
      <c r="T124" s="32">
        <v>2013</v>
      </c>
      <c r="U124" s="32">
        <v>2014</v>
      </c>
      <c r="V124" s="32" t="s">
        <v>446</v>
      </c>
      <c r="W124" s="32">
        <v>2015</v>
      </c>
      <c r="X124" s="32" t="s">
        <v>446</v>
      </c>
      <c r="Y124" s="32">
        <v>2010</v>
      </c>
      <c r="Z124" s="32">
        <v>2014</v>
      </c>
      <c r="AA124" s="32">
        <v>2014</v>
      </c>
      <c r="AB124" s="32" t="s">
        <v>446</v>
      </c>
      <c r="AC124" s="32">
        <v>2014</v>
      </c>
      <c r="AD124" s="32">
        <v>2015</v>
      </c>
      <c r="AE124" s="32" t="s">
        <v>446</v>
      </c>
      <c r="AF124" s="32">
        <v>2014</v>
      </c>
      <c r="AG124" s="31">
        <v>2012</v>
      </c>
      <c r="AH124" s="32">
        <v>2014</v>
      </c>
      <c r="AI124" s="32">
        <v>2015</v>
      </c>
      <c r="AJ124" s="32">
        <v>2016</v>
      </c>
      <c r="AK124" s="33" t="s">
        <v>446</v>
      </c>
      <c r="AL124" s="33">
        <v>2015</v>
      </c>
      <c r="AM124" s="32">
        <v>2015</v>
      </c>
      <c r="AN124" s="32">
        <v>2014</v>
      </c>
      <c r="AO124" s="32">
        <v>2014</v>
      </c>
      <c r="AP124" s="32">
        <v>2014</v>
      </c>
      <c r="AQ124" s="32">
        <v>2014</v>
      </c>
      <c r="AR124" s="32">
        <v>2015</v>
      </c>
      <c r="AS124" s="32">
        <v>2014</v>
      </c>
      <c r="AT124" s="32">
        <v>2015</v>
      </c>
      <c r="AU124" s="32">
        <v>2012</v>
      </c>
      <c r="AV124" s="32" t="s">
        <v>446</v>
      </c>
      <c r="AW124" s="32">
        <v>2014</v>
      </c>
      <c r="AX124" s="32">
        <v>2014</v>
      </c>
      <c r="AY124" s="32">
        <v>2014</v>
      </c>
      <c r="AZ124" s="32">
        <v>2015</v>
      </c>
      <c r="BA124" s="32">
        <v>2015</v>
      </c>
      <c r="BB124" s="32">
        <v>2015</v>
      </c>
      <c r="BC124" s="32">
        <v>2015</v>
      </c>
      <c r="BD124" s="32">
        <v>2014</v>
      </c>
      <c r="BE124" s="32">
        <v>2014</v>
      </c>
      <c r="BF124" s="20"/>
    </row>
    <row r="125" spans="1:58" x14ac:dyDescent="0.35">
      <c r="A125" s="26" t="s">
        <v>228</v>
      </c>
      <c r="B125" s="21" t="s">
        <v>227</v>
      </c>
      <c r="C125" s="30">
        <v>2014</v>
      </c>
      <c r="D125" s="30">
        <v>2014</v>
      </c>
      <c r="E125" s="30">
        <v>2014</v>
      </c>
      <c r="F125" s="30">
        <v>2014</v>
      </c>
      <c r="G125" s="30">
        <v>2014</v>
      </c>
      <c r="H125" s="30">
        <v>2014</v>
      </c>
      <c r="I125" s="30">
        <v>2014</v>
      </c>
      <c r="J125" s="30">
        <v>2015</v>
      </c>
      <c r="K125" s="30">
        <v>2015</v>
      </c>
      <c r="L125" s="30">
        <v>2015</v>
      </c>
      <c r="M125" s="32">
        <v>2016</v>
      </c>
      <c r="N125" s="32">
        <v>2016</v>
      </c>
      <c r="O125" s="32">
        <v>2015</v>
      </c>
      <c r="P125" s="32">
        <v>2015</v>
      </c>
      <c r="Q125" s="32">
        <v>2014</v>
      </c>
      <c r="R125" s="32" t="s">
        <v>446</v>
      </c>
      <c r="S125" s="32">
        <v>2016</v>
      </c>
      <c r="T125" s="32">
        <v>2013</v>
      </c>
      <c r="U125" s="32">
        <v>2014</v>
      </c>
      <c r="V125" s="32" t="s">
        <v>446</v>
      </c>
      <c r="W125" s="32">
        <v>2015</v>
      </c>
      <c r="X125" s="32" t="s">
        <v>446</v>
      </c>
      <c r="Y125" s="32">
        <v>2010</v>
      </c>
      <c r="Z125" s="32">
        <v>2014</v>
      </c>
      <c r="AA125" s="32">
        <v>2014</v>
      </c>
      <c r="AB125" s="32" t="s">
        <v>446</v>
      </c>
      <c r="AC125" s="32">
        <v>2014</v>
      </c>
      <c r="AD125" s="32">
        <v>2015</v>
      </c>
      <c r="AE125" s="32" t="s">
        <v>446</v>
      </c>
      <c r="AF125" s="32">
        <v>2014</v>
      </c>
      <c r="AG125" s="31" t="s">
        <v>446</v>
      </c>
      <c r="AH125" s="32">
        <v>2014</v>
      </c>
      <c r="AI125" s="32">
        <v>2015</v>
      </c>
      <c r="AJ125" s="32">
        <v>2016</v>
      </c>
      <c r="AK125" s="33" t="s">
        <v>446</v>
      </c>
      <c r="AL125" s="33">
        <v>2015</v>
      </c>
      <c r="AM125" s="32">
        <v>2015</v>
      </c>
      <c r="AN125" s="32">
        <v>2014</v>
      </c>
      <c r="AO125" s="32">
        <v>2014</v>
      </c>
      <c r="AP125" s="32">
        <v>2012</v>
      </c>
      <c r="AQ125" s="32" t="s">
        <v>446</v>
      </c>
      <c r="AR125" s="32">
        <v>2015</v>
      </c>
      <c r="AS125" s="32">
        <v>2014</v>
      </c>
      <c r="AT125" s="32">
        <v>2015</v>
      </c>
      <c r="AU125" s="32">
        <v>2012</v>
      </c>
      <c r="AV125" s="32" t="s">
        <v>446</v>
      </c>
      <c r="AW125" s="32">
        <v>2014</v>
      </c>
      <c r="AX125" s="32">
        <v>2014</v>
      </c>
      <c r="AY125" s="32">
        <v>2014</v>
      </c>
      <c r="AZ125" s="32" t="s">
        <v>446</v>
      </c>
      <c r="BA125" s="32">
        <v>2015</v>
      </c>
      <c r="BB125" s="32">
        <v>2015</v>
      </c>
      <c r="BC125" s="32">
        <v>2015</v>
      </c>
      <c r="BD125" s="32">
        <v>2014</v>
      </c>
      <c r="BE125" s="32">
        <v>2014</v>
      </c>
      <c r="BF125" s="20"/>
    </row>
    <row r="126" spans="1:58" x14ac:dyDescent="0.35">
      <c r="A126" s="26" t="s">
        <v>230</v>
      </c>
      <c r="B126" s="21" t="s">
        <v>229</v>
      </c>
      <c r="C126" s="30">
        <v>2014</v>
      </c>
      <c r="D126" s="30">
        <v>2014</v>
      </c>
      <c r="E126" s="30">
        <v>2014</v>
      </c>
      <c r="F126" s="30">
        <v>2014</v>
      </c>
      <c r="G126" s="30">
        <v>2014</v>
      </c>
      <c r="H126" s="30">
        <v>2014</v>
      </c>
      <c r="I126" s="30">
        <v>2014</v>
      </c>
      <c r="J126" s="30">
        <v>2015</v>
      </c>
      <c r="K126" s="30">
        <v>2015</v>
      </c>
      <c r="L126" s="30">
        <v>2015</v>
      </c>
      <c r="M126" s="32">
        <v>2016</v>
      </c>
      <c r="N126" s="32">
        <v>2016</v>
      </c>
      <c r="O126" s="32">
        <v>2015</v>
      </c>
      <c r="P126" s="32">
        <v>2015</v>
      </c>
      <c r="Q126" s="32">
        <v>2014</v>
      </c>
      <c r="R126" s="32">
        <v>2012</v>
      </c>
      <c r="S126" s="32">
        <v>2016</v>
      </c>
      <c r="T126" s="32">
        <v>2013</v>
      </c>
      <c r="U126" s="32">
        <v>2014</v>
      </c>
      <c r="V126" s="32">
        <v>2014</v>
      </c>
      <c r="W126" s="32">
        <v>2015</v>
      </c>
      <c r="X126" s="32">
        <v>2006</v>
      </c>
      <c r="Y126" s="32">
        <v>2014</v>
      </c>
      <c r="Z126" s="32">
        <v>2014</v>
      </c>
      <c r="AA126" s="32">
        <v>2014</v>
      </c>
      <c r="AB126" s="32">
        <v>2014</v>
      </c>
      <c r="AC126" s="32">
        <v>2014</v>
      </c>
      <c r="AD126" s="32">
        <v>2015</v>
      </c>
      <c r="AE126" s="32">
        <v>2012</v>
      </c>
      <c r="AF126" s="32">
        <v>2014</v>
      </c>
      <c r="AG126" s="31">
        <v>2009</v>
      </c>
      <c r="AH126" s="32">
        <v>2014</v>
      </c>
      <c r="AI126" s="32">
        <v>2015</v>
      </c>
      <c r="AJ126" s="32">
        <v>2016</v>
      </c>
      <c r="AK126" s="33" t="s">
        <v>446</v>
      </c>
      <c r="AL126" s="33">
        <v>2015</v>
      </c>
      <c r="AM126" s="32">
        <v>2015</v>
      </c>
      <c r="AN126" s="32">
        <v>2014</v>
      </c>
      <c r="AO126" s="32">
        <v>2014</v>
      </c>
      <c r="AP126" s="32">
        <v>2014</v>
      </c>
      <c r="AQ126" s="32">
        <v>2014</v>
      </c>
      <c r="AR126" s="32">
        <v>2009</v>
      </c>
      <c r="AS126" s="32">
        <v>2014</v>
      </c>
      <c r="AT126" s="32">
        <v>2015</v>
      </c>
      <c r="AU126" s="32">
        <v>2012</v>
      </c>
      <c r="AV126" s="32" t="s">
        <v>446</v>
      </c>
      <c r="AW126" s="32">
        <v>2014</v>
      </c>
      <c r="AX126" s="32">
        <v>2014</v>
      </c>
      <c r="AY126" s="32">
        <v>2014</v>
      </c>
      <c r="AZ126" s="32">
        <v>2015</v>
      </c>
      <c r="BA126" s="32">
        <v>2015</v>
      </c>
      <c r="BB126" s="32">
        <v>2015</v>
      </c>
      <c r="BC126" s="32">
        <v>2015</v>
      </c>
      <c r="BD126" s="32">
        <v>2014</v>
      </c>
      <c r="BE126" s="32">
        <v>2014</v>
      </c>
      <c r="BF126" s="20"/>
    </row>
    <row r="127" spans="1:58" x14ac:dyDescent="0.35">
      <c r="A127" s="26" t="s">
        <v>232</v>
      </c>
      <c r="B127" s="21" t="s">
        <v>231</v>
      </c>
      <c r="C127" s="30">
        <v>2014</v>
      </c>
      <c r="D127" s="30">
        <v>2014</v>
      </c>
      <c r="E127" s="30">
        <v>2014</v>
      </c>
      <c r="F127" s="30">
        <v>2014</v>
      </c>
      <c r="G127" s="30">
        <v>2014</v>
      </c>
      <c r="H127" s="30">
        <v>2014</v>
      </c>
      <c r="I127" s="30">
        <v>2014</v>
      </c>
      <c r="J127" s="30">
        <v>2015</v>
      </c>
      <c r="K127" s="30">
        <v>2015</v>
      </c>
      <c r="L127" s="30">
        <v>2015</v>
      </c>
      <c r="M127" s="32">
        <v>2016</v>
      </c>
      <c r="N127" s="32">
        <v>2016</v>
      </c>
      <c r="O127" s="32">
        <v>2015</v>
      </c>
      <c r="P127" s="32">
        <v>2015</v>
      </c>
      <c r="Q127" s="32">
        <v>2014</v>
      </c>
      <c r="R127" s="32">
        <v>2012</v>
      </c>
      <c r="S127" s="32">
        <v>2016</v>
      </c>
      <c r="T127" s="32">
        <v>2013</v>
      </c>
      <c r="U127" s="32">
        <v>2014</v>
      </c>
      <c r="V127" s="32">
        <v>2014</v>
      </c>
      <c r="W127" s="32">
        <v>2015</v>
      </c>
      <c r="X127" s="32">
        <v>2012</v>
      </c>
      <c r="Y127" s="32">
        <v>2010</v>
      </c>
      <c r="Z127" s="32">
        <v>2014</v>
      </c>
      <c r="AA127" s="32">
        <v>2014</v>
      </c>
      <c r="AB127" s="32">
        <v>2014</v>
      </c>
      <c r="AC127" s="32">
        <v>2014</v>
      </c>
      <c r="AD127" s="32">
        <v>2015</v>
      </c>
      <c r="AE127" s="32">
        <v>2012</v>
      </c>
      <c r="AF127" s="32">
        <v>2014</v>
      </c>
      <c r="AG127" s="31">
        <v>2011</v>
      </c>
      <c r="AH127" s="32">
        <v>2014</v>
      </c>
      <c r="AI127" s="32">
        <v>2015</v>
      </c>
      <c r="AJ127" s="32">
        <v>2016</v>
      </c>
      <c r="AK127" s="33">
        <v>2015</v>
      </c>
      <c r="AL127" s="33">
        <v>2016</v>
      </c>
      <c r="AM127" s="32">
        <v>2015</v>
      </c>
      <c r="AN127" s="32">
        <v>2014</v>
      </c>
      <c r="AO127" s="32">
        <v>2014</v>
      </c>
      <c r="AP127" s="32">
        <v>2014</v>
      </c>
      <c r="AQ127" s="32">
        <v>2014</v>
      </c>
      <c r="AR127" s="32">
        <v>2015</v>
      </c>
      <c r="AS127" s="32">
        <v>2014</v>
      </c>
      <c r="AT127" s="32">
        <v>2015</v>
      </c>
      <c r="AU127" s="32">
        <v>2012</v>
      </c>
      <c r="AV127" s="32">
        <v>2012</v>
      </c>
      <c r="AW127" s="32">
        <v>2014</v>
      </c>
      <c r="AX127" s="32">
        <v>2014</v>
      </c>
      <c r="AY127" s="32">
        <v>2014</v>
      </c>
      <c r="AZ127" s="32">
        <v>2015</v>
      </c>
      <c r="BA127" s="32">
        <v>2015</v>
      </c>
      <c r="BB127" s="32">
        <v>2015</v>
      </c>
      <c r="BC127" s="32">
        <v>2015</v>
      </c>
      <c r="BD127" s="32">
        <v>2014</v>
      </c>
      <c r="BE127" s="32">
        <v>2014</v>
      </c>
      <c r="BF127" s="20"/>
    </row>
    <row r="128" spans="1:58" x14ac:dyDescent="0.35">
      <c r="A128" s="26" t="s">
        <v>234</v>
      </c>
      <c r="B128" s="21" t="s">
        <v>233</v>
      </c>
      <c r="C128" s="30">
        <v>2014</v>
      </c>
      <c r="D128" s="30">
        <v>2014</v>
      </c>
      <c r="E128" s="30">
        <v>2014</v>
      </c>
      <c r="F128" s="30">
        <v>2014</v>
      </c>
      <c r="G128" s="30">
        <v>2014</v>
      </c>
      <c r="H128" s="30">
        <v>2014</v>
      </c>
      <c r="I128" s="30">
        <v>2014</v>
      </c>
      <c r="J128" s="30">
        <v>2015</v>
      </c>
      <c r="K128" s="30">
        <v>2015</v>
      </c>
      <c r="L128" s="30">
        <v>2015</v>
      </c>
      <c r="M128" s="32">
        <v>2016</v>
      </c>
      <c r="N128" s="32">
        <v>2016</v>
      </c>
      <c r="O128" s="32">
        <v>2015</v>
      </c>
      <c r="P128" s="32">
        <v>2015</v>
      </c>
      <c r="Q128" s="32">
        <v>2014</v>
      </c>
      <c r="R128" s="32">
        <v>2013</v>
      </c>
      <c r="S128" s="32">
        <v>2016</v>
      </c>
      <c r="T128" s="32">
        <v>2013</v>
      </c>
      <c r="U128" s="32">
        <v>2014</v>
      </c>
      <c r="V128" s="32">
        <v>2014</v>
      </c>
      <c r="W128" s="32">
        <v>2015</v>
      </c>
      <c r="X128" s="32">
        <v>2014</v>
      </c>
      <c r="Y128" s="32">
        <v>2010</v>
      </c>
      <c r="Z128" s="32">
        <v>2014</v>
      </c>
      <c r="AA128" s="32">
        <v>2014</v>
      </c>
      <c r="AB128" s="32">
        <v>2014</v>
      </c>
      <c r="AC128" s="32">
        <v>2014</v>
      </c>
      <c r="AD128" s="32">
        <v>2015</v>
      </c>
      <c r="AE128" s="32">
        <v>2012</v>
      </c>
      <c r="AF128" s="32" t="s">
        <v>446</v>
      </c>
      <c r="AG128" s="31">
        <v>2010</v>
      </c>
      <c r="AH128" s="32">
        <v>2014</v>
      </c>
      <c r="AI128" s="32">
        <v>2015</v>
      </c>
      <c r="AJ128" s="32">
        <v>2016</v>
      </c>
      <c r="AK128" s="33">
        <v>2016</v>
      </c>
      <c r="AL128" s="33">
        <v>2015</v>
      </c>
      <c r="AM128" s="32">
        <v>2015</v>
      </c>
      <c r="AN128" s="32">
        <v>2014</v>
      </c>
      <c r="AO128" s="32">
        <v>2014</v>
      </c>
      <c r="AP128" s="32">
        <v>2013</v>
      </c>
      <c r="AQ128" s="32">
        <v>2013</v>
      </c>
      <c r="AR128" s="32">
        <v>2015</v>
      </c>
      <c r="AS128" s="32">
        <v>2014</v>
      </c>
      <c r="AT128" s="32">
        <v>2015</v>
      </c>
      <c r="AU128" s="32">
        <v>2012</v>
      </c>
      <c r="AV128" s="32">
        <v>2008</v>
      </c>
      <c r="AW128" s="32">
        <v>2014</v>
      </c>
      <c r="AX128" s="32">
        <v>2014</v>
      </c>
      <c r="AY128" s="32">
        <v>2014</v>
      </c>
      <c r="AZ128" s="32">
        <v>2015</v>
      </c>
      <c r="BA128" s="32">
        <v>2015</v>
      </c>
      <c r="BB128" s="32">
        <v>2015</v>
      </c>
      <c r="BC128" s="32">
        <v>2015</v>
      </c>
      <c r="BD128" s="32">
        <v>2014</v>
      </c>
      <c r="BE128" s="32">
        <v>2014</v>
      </c>
      <c r="BF128" s="20"/>
    </row>
    <row r="129" spans="1:58" x14ac:dyDescent="0.35">
      <c r="A129" s="26" t="s">
        <v>236</v>
      </c>
      <c r="B129" s="21" t="s">
        <v>235</v>
      </c>
      <c r="C129" s="30">
        <v>2014</v>
      </c>
      <c r="D129" s="30">
        <v>2014</v>
      </c>
      <c r="E129" s="30">
        <v>2014</v>
      </c>
      <c r="F129" s="30">
        <v>2014</v>
      </c>
      <c r="G129" s="30">
        <v>2014</v>
      </c>
      <c r="H129" s="30">
        <v>2014</v>
      </c>
      <c r="I129" s="30">
        <v>2014</v>
      </c>
      <c r="J129" s="30">
        <v>2015</v>
      </c>
      <c r="K129" s="30">
        <v>2015</v>
      </c>
      <c r="L129" s="30">
        <v>2015</v>
      </c>
      <c r="M129" s="32">
        <v>2016</v>
      </c>
      <c r="N129" s="32">
        <v>2016</v>
      </c>
      <c r="O129" s="32">
        <v>2015</v>
      </c>
      <c r="P129" s="32">
        <v>2015</v>
      </c>
      <c r="Q129" s="32">
        <v>2014</v>
      </c>
      <c r="R129" s="32" t="s">
        <v>446</v>
      </c>
      <c r="S129" s="32">
        <v>2016</v>
      </c>
      <c r="T129" s="32">
        <v>2013</v>
      </c>
      <c r="U129" s="32">
        <v>2014</v>
      </c>
      <c r="V129" s="32" t="s">
        <v>446</v>
      </c>
      <c r="W129" s="32">
        <v>2015</v>
      </c>
      <c r="X129" s="32" t="s">
        <v>446</v>
      </c>
      <c r="Y129" s="32">
        <v>2012</v>
      </c>
      <c r="Z129" s="32">
        <v>2014</v>
      </c>
      <c r="AA129" s="32">
        <v>2014</v>
      </c>
      <c r="AB129" s="32">
        <v>2014</v>
      </c>
      <c r="AC129" s="32">
        <v>2014</v>
      </c>
      <c r="AD129" s="32">
        <v>2015</v>
      </c>
      <c r="AE129" s="32" t="s">
        <v>446</v>
      </c>
      <c r="AF129" s="32">
        <v>2014</v>
      </c>
      <c r="AG129" s="31">
        <v>2012</v>
      </c>
      <c r="AH129" s="32">
        <v>2014</v>
      </c>
      <c r="AI129" s="32">
        <v>2015</v>
      </c>
      <c r="AJ129" s="32">
        <v>2016</v>
      </c>
      <c r="AK129" s="33" t="s">
        <v>446</v>
      </c>
      <c r="AL129" s="33">
        <v>2015</v>
      </c>
      <c r="AM129" s="32">
        <v>2015</v>
      </c>
      <c r="AN129" s="32">
        <v>2014</v>
      </c>
      <c r="AO129" s="32">
        <v>2014</v>
      </c>
      <c r="AP129" s="32">
        <v>2014</v>
      </c>
      <c r="AQ129" s="32">
        <v>2014</v>
      </c>
      <c r="AR129" s="32">
        <v>2015</v>
      </c>
      <c r="AS129" s="32">
        <v>2014</v>
      </c>
      <c r="AT129" s="32">
        <v>2015</v>
      </c>
      <c r="AU129" s="32">
        <v>2012</v>
      </c>
      <c r="AV129" s="32" t="s">
        <v>446</v>
      </c>
      <c r="AW129" s="32">
        <v>2014</v>
      </c>
      <c r="AX129" s="32">
        <v>2014</v>
      </c>
      <c r="AY129" s="32">
        <v>2014</v>
      </c>
      <c r="AZ129" s="32">
        <v>2015</v>
      </c>
      <c r="BA129" s="32">
        <v>2015</v>
      </c>
      <c r="BB129" s="32">
        <v>2015</v>
      </c>
      <c r="BC129" s="32">
        <v>2015</v>
      </c>
      <c r="BD129" s="32">
        <v>2014</v>
      </c>
      <c r="BE129" s="32">
        <v>2014</v>
      </c>
      <c r="BF129" s="20"/>
    </row>
    <row r="130" spans="1:58" x14ac:dyDescent="0.35">
      <c r="A130" s="26" t="s">
        <v>239</v>
      </c>
      <c r="B130" s="21" t="s">
        <v>238</v>
      </c>
      <c r="C130" s="30">
        <v>2014</v>
      </c>
      <c r="D130" s="30">
        <v>2014</v>
      </c>
      <c r="E130" s="30">
        <v>2014</v>
      </c>
      <c r="F130" s="30">
        <v>2014</v>
      </c>
      <c r="G130" s="30">
        <v>2014</v>
      </c>
      <c r="H130" s="30">
        <v>2014</v>
      </c>
      <c r="I130" s="30">
        <v>2014</v>
      </c>
      <c r="J130" s="30">
        <v>2015</v>
      </c>
      <c r="K130" s="30">
        <v>2015</v>
      </c>
      <c r="L130" s="30">
        <v>2015</v>
      </c>
      <c r="M130" s="32">
        <v>2016</v>
      </c>
      <c r="N130" s="32">
        <v>2016</v>
      </c>
      <c r="O130" s="32">
        <v>2015</v>
      </c>
      <c r="P130" s="32">
        <v>2015</v>
      </c>
      <c r="Q130" s="32">
        <v>2014</v>
      </c>
      <c r="R130" s="32" t="s">
        <v>446</v>
      </c>
      <c r="S130" s="32">
        <v>2016</v>
      </c>
      <c r="T130" s="32">
        <v>2013</v>
      </c>
      <c r="U130" s="32">
        <v>2014</v>
      </c>
      <c r="V130" s="32" t="s">
        <v>446</v>
      </c>
      <c r="W130" s="32">
        <v>2015</v>
      </c>
      <c r="X130" s="32">
        <v>2009</v>
      </c>
      <c r="Y130" s="32">
        <v>2012</v>
      </c>
      <c r="Z130" s="32">
        <v>2014</v>
      </c>
      <c r="AA130" s="32">
        <v>2014</v>
      </c>
      <c r="AB130" s="32">
        <v>2014</v>
      </c>
      <c r="AC130" s="32">
        <v>2014</v>
      </c>
      <c r="AD130" s="32">
        <v>2015</v>
      </c>
      <c r="AE130" s="32" t="s">
        <v>446</v>
      </c>
      <c r="AF130" s="32">
        <v>2014</v>
      </c>
      <c r="AG130" s="31" t="s">
        <v>446</v>
      </c>
      <c r="AH130" s="32">
        <v>2014</v>
      </c>
      <c r="AI130" s="32">
        <v>2015</v>
      </c>
      <c r="AJ130" s="32">
        <v>2016</v>
      </c>
      <c r="AK130" s="33" t="s">
        <v>446</v>
      </c>
      <c r="AL130" s="33">
        <v>2015</v>
      </c>
      <c r="AM130" s="32">
        <v>2015</v>
      </c>
      <c r="AN130" s="32">
        <v>2014</v>
      </c>
      <c r="AO130" s="32">
        <v>2014</v>
      </c>
      <c r="AP130" s="32">
        <v>2014</v>
      </c>
      <c r="AQ130" s="32">
        <v>2014</v>
      </c>
      <c r="AR130" s="32" t="s">
        <v>446</v>
      </c>
      <c r="AS130" s="32">
        <v>2014</v>
      </c>
      <c r="AT130" s="32">
        <v>2015</v>
      </c>
      <c r="AU130" s="32">
        <v>2012</v>
      </c>
      <c r="AV130" s="32">
        <v>2014</v>
      </c>
      <c r="AW130" s="32">
        <v>2014</v>
      </c>
      <c r="AX130" s="32">
        <v>2014</v>
      </c>
      <c r="AY130" s="32">
        <v>2014</v>
      </c>
      <c r="AZ130" s="32">
        <v>2015</v>
      </c>
      <c r="BA130" s="32">
        <v>2015</v>
      </c>
      <c r="BB130" s="32">
        <v>2015</v>
      </c>
      <c r="BC130" s="32">
        <v>2015</v>
      </c>
      <c r="BD130" s="32">
        <v>2014</v>
      </c>
      <c r="BE130" s="32">
        <v>2014</v>
      </c>
      <c r="BF130" s="20"/>
    </row>
    <row r="131" spans="1:58" x14ac:dyDescent="0.35">
      <c r="A131" s="26" t="s">
        <v>241</v>
      </c>
      <c r="B131" s="21" t="s">
        <v>240</v>
      </c>
      <c r="C131" s="30">
        <v>2014</v>
      </c>
      <c r="D131" s="30">
        <v>2014</v>
      </c>
      <c r="E131" s="30">
        <v>2014</v>
      </c>
      <c r="F131" s="30">
        <v>2014</v>
      </c>
      <c r="G131" s="30">
        <v>2014</v>
      </c>
      <c r="H131" s="30">
        <v>2014</v>
      </c>
      <c r="I131" s="30">
        <v>2014</v>
      </c>
      <c r="J131" s="30">
        <v>2015</v>
      </c>
      <c r="K131" s="30">
        <v>2015</v>
      </c>
      <c r="L131" s="30">
        <v>2015</v>
      </c>
      <c r="M131" s="32">
        <v>2016</v>
      </c>
      <c r="N131" s="32">
        <v>2016</v>
      </c>
      <c r="O131" s="32">
        <v>2015</v>
      </c>
      <c r="P131" s="32">
        <v>2015</v>
      </c>
      <c r="Q131" s="32">
        <v>2014</v>
      </c>
      <c r="R131" s="32">
        <v>2013</v>
      </c>
      <c r="S131" s="32">
        <v>2016</v>
      </c>
      <c r="T131" s="32">
        <v>2013</v>
      </c>
      <c r="U131" s="32">
        <v>2014</v>
      </c>
      <c r="V131" s="32">
        <v>2014</v>
      </c>
      <c r="W131" s="32">
        <v>2015</v>
      </c>
      <c r="X131" s="32">
        <v>2012</v>
      </c>
      <c r="Y131" s="32">
        <v>2010</v>
      </c>
      <c r="Z131" s="32">
        <v>2014</v>
      </c>
      <c r="AA131" s="32">
        <v>2014</v>
      </c>
      <c r="AB131" s="32">
        <v>2014</v>
      </c>
      <c r="AC131" s="32">
        <v>2014</v>
      </c>
      <c r="AD131" s="32">
        <v>2015</v>
      </c>
      <c r="AE131" s="32">
        <v>2012</v>
      </c>
      <c r="AF131" s="32">
        <v>2014</v>
      </c>
      <c r="AG131" s="31">
        <v>2010</v>
      </c>
      <c r="AH131" s="32">
        <v>2014</v>
      </c>
      <c r="AI131" s="32">
        <v>2015</v>
      </c>
      <c r="AJ131" s="32">
        <v>2016</v>
      </c>
      <c r="AK131" s="33">
        <v>2015</v>
      </c>
      <c r="AL131" s="33">
        <v>2015</v>
      </c>
      <c r="AM131" s="32">
        <v>2015</v>
      </c>
      <c r="AN131" s="32">
        <v>2014</v>
      </c>
      <c r="AO131" s="32">
        <v>2014</v>
      </c>
      <c r="AP131" s="32">
        <v>2014</v>
      </c>
      <c r="AQ131" s="32">
        <v>2014</v>
      </c>
      <c r="AR131" s="32">
        <v>2015</v>
      </c>
      <c r="AS131" s="32">
        <v>2014</v>
      </c>
      <c r="AT131" s="32">
        <v>2015</v>
      </c>
      <c r="AU131" s="32">
        <v>2012</v>
      </c>
      <c r="AV131" s="32">
        <v>2012</v>
      </c>
      <c r="AW131" s="32">
        <v>2014</v>
      </c>
      <c r="AX131" s="32">
        <v>2014</v>
      </c>
      <c r="AY131" s="32">
        <v>2014</v>
      </c>
      <c r="AZ131" s="32">
        <v>2015</v>
      </c>
      <c r="BA131" s="32">
        <v>2015</v>
      </c>
      <c r="BB131" s="32">
        <v>2015</v>
      </c>
      <c r="BC131" s="32">
        <v>2015</v>
      </c>
      <c r="BD131" s="32">
        <v>2014</v>
      </c>
      <c r="BE131" s="32">
        <v>2014</v>
      </c>
      <c r="BF131" s="20"/>
    </row>
    <row r="132" spans="1:58" x14ac:dyDescent="0.35">
      <c r="A132" s="26" t="s">
        <v>243</v>
      </c>
      <c r="B132" s="21" t="s">
        <v>242</v>
      </c>
      <c r="C132" s="30">
        <v>2014</v>
      </c>
      <c r="D132" s="30">
        <v>2014</v>
      </c>
      <c r="E132" s="30">
        <v>2014</v>
      </c>
      <c r="F132" s="30">
        <v>2014</v>
      </c>
      <c r="G132" s="30">
        <v>2014</v>
      </c>
      <c r="H132" s="30">
        <v>2014</v>
      </c>
      <c r="I132" s="30">
        <v>2014</v>
      </c>
      <c r="J132" s="30">
        <v>2015</v>
      </c>
      <c r="K132" s="30">
        <v>2015</v>
      </c>
      <c r="L132" s="30">
        <v>2015</v>
      </c>
      <c r="M132" s="32">
        <v>2016</v>
      </c>
      <c r="N132" s="32">
        <v>2016</v>
      </c>
      <c r="O132" s="32">
        <v>2015</v>
      </c>
      <c r="P132" s="32">
        <v>2015</v>
      </c>
      <c r="Q132" s="32">
        <v>2014</v>
      </c>
      <c r="R132" s="32" t="s">
        <v>446</v>
      </c>
      <c r="S132" s="32">
        <v>2016</v>
      </c>
      <c r="T132" s="32">
        <v>2013</v>
      </c>
      <c r="U132" s="32">
        <v>2014</v>
      </c>
      <c r="V132" s="32">
        <v>2014</v>
      </c>
      <c r="W132" s="32">
        <v>2015</v>
      </c>
      <c r="X132" s="32">
        <v>2010</v>
      </c>
      <c r="Y132" s="32">
        <v>2010</v>
      </c>
      <c r="Z132" s="32">
        <v>2014</v>
      </c>
      <c r="AA132" s="32">
        <v>2014</v>
      </c>
      <c r="AB132" s="32">
        <v>2010</v>
      </c>
      <c r="AC132" s="32">
        <v>2014</v>
      </c>
      <c r="AD132" s="32">
        <v>2015</v>
      </c>
      <c r="AE132" s="32" t="s">
        <v>446</v>
      </c>
      <c r="AF132" s="32" t="s">
        <v>446</v>
      </c>
      <c r="AG132" s="31" t="s">
        <v>446</v>
      </c>
      <c r="AH132" s="32">
        <v>2014</v>
      </c>
      <c r="AI132" s="32">
        <v>2015</v>
      </c>
      <c r="AJ132" s="32">
        <v>2016</v>
      </c>
      <c r="AK132" s="33" t="s">
        <v>446</v>
      </c>
      <c r="AL132" s="33">
        <v>2015</v>
      </c>
      <c r="AM132" s="32">
        <v>2015</v>
      </c>
      <c r="AN132" s="32">
        <v>2014</v>
      </c>
      <c r="AO132" s="32">
        <v>2014</v>
      </c>
      <c r="AP132" s="32" t="s">
        <v>446</v>
      </c>
      <c r="AQ132" s="32" t="s">
        <v>446</v>
      </c>
      <c r="AR132" s="32">
        <v>2011</v>
      </c>
      <c r="AS132" s="32">
        <v>2014</v>
      </c>
      <c r="AT132" s="32" t="s">
        <v>446</v>
      </c>
      <c r="AU132" s="32">
        <v>2012</v>
      </c>
      <c r="AV132" s="32">
        <v>2013</v>
      </c>
      <c r="AW132" s="32" t="s">
        <v>446</v>
      </c>
      <c r="AX132" s="32">
        <v>2014</v>
      </c>
      <c r="AY132" s="32">
        <v>2014</v>
      </c>
      <c r="AZ132" s="32">
        <v>2015</v>
      </c>
      <c r="BA132" s="32">
        <v>2011</v>
      </c>
      <c r="BB132" s="32">
        <v>2015</v>
      </c>
      <c r="BC132" s="32">
        <v>2015</v>
      </c>
      <c r="BD132" s="32">
        <v>2014</v>
      </c>
      <c r="BE132" s="32">
        <v>2014</v>
      </c>
      <c r="BF132" s="20"/>
    </row>
    <row r="133" spans="1:58" x14ac:dyDescent="0.35">
      <c r="A133" s="26" t="s">
        <v>381</v>
      </c>
      <c r="B133" s="21" t="s">
        <v>237</v>
      </c>
      <c r="C133" s="30">
        <v>2014</v>
      </c>
      <c r="D133" s="30">
        <v>2014</v>
      </c>
      <c r="E133" s="30">
        <v>2014</v>
      </c>
      <c r="F133" s="30">
        <v>2014</v>
      </c>
      <c r="G133" s="30">
        <v>2014</v>
      </c>
      <c r="H133" s="30">
        <v>2014</v>
      </c>
      <c r="I133" s="30">
        <v>2014</v>
      </c>
      <c r="J133" s="30">
        <v>2015</v>
      </c>
      <c r="K133" s="30">
        <v>2015</v>
      </c>
      <c r="L133" s="30">
        <v>2013</v>
      </c>
      <c r="M133" s="32">
        <v>2016</v>
      </c>
      <c r="N133" s="32">
        <v>2016</v>
      </c>
      <c r="O133" s="32">
        <v>2015</v>
      </c>
      <c r="P133" s="32">
        <v>2015</v>
      </c>
      <c r="Q133" s="32">
        <v>2014</v>
      </c>
      <c r="R133" s="32">
        <v>2010</v>
      </c>
      <c r="S133" s="32">
        <v>2016</v>
      </c>
      <c r="T133" s="32">
        <v>2013</v>
      </c>
      <c r="U133" s="32">
        <v>2014</v>
      </c>
      <c r="V133" s="32">
        <v>2014</v>
      </c>
      <c r="W133" s="32">
        <v>2015</v>
      </c>
      <c r="X133" s="32">
        <v>2014</v>
      </c>
      <c r="Y133" s="32">
        <v>2012</v>
      </c>
      <c r="Z133" s="32">
        <v>2012</v>
      </c>
      <c r="AA133" s="32">
        <v>2014</v>
      </c>
      <c r="AB133" s="32" t="s">
        <v>446</v>
      </c>
      <c r="AC133" s="32" t="s">
        <v>446</v>
      </c>
      <c r="AD133" s="32">
        <v>2015</v>
      </c>
      <c r="AE133" s="32" t="s">
        <v>446</v>
      </c>
      <c r="AF133" s="32" t="s">
        <v>446</v>
      </c>
      <c r="AG133" s="31">
        <v>2009</v>
      </c>
      <c r="AH133" s="32">
        <v>2014</v>
      </c>
      <c r="AI133" s="32">
        <v>2015</v>
      </c>
      <c r="AJ133" s="32">
        <v>2016</v>
      </c>
      <c r="AK133" s="33">
        <v>2015</v>
      </c>
      <c r="AL133" s="33">
        <v>2015</v>
      </c>
      <c r="AM133" s="32">
        <v>2015</v>
      </c>
      <c r="AN133" s="32">
        <v>2014</v>
      </c>
      <c r="AO133" s="32">
        <v>2014</v>
      </c>
      <c r="AP133" s="32" t="s">
        <v>446</v>
      </c>
      <c r="AQ133" s="32" t="s">
        <v>446</v>
      </c>
      <c r="AR133" s="32">
        <v>2015</v>
      </c>
      <c r="AS133" s="32">
        <v>2014</v>
      </c>
      <c r="AT133" s="32" t="s">
        <v>446</v>
      </c>
      <c r="AU133" s="32">
        <v>2012</v>
      </c>
      <c r="AV133" s="32">
        <v>2014</v>
      </c>
      <c r="AW133" s="32">
        <v>2014</v>
      </c>
      <c r="AX133" s="32">
        <v>2014</v>
      </c>
      <c r="AY133" s="32">
        <v>2014</v>
      </c>
      <c r="AZ133" s="32">
        <v>2015</v>
      </c>
      <c r="BA133" s="32">
        <v>2015</v>
      </c>
      <c r="BB133" s="32">
        <v>2015</v>
      </c>
      <c r="BC133" s="32">
        <v>2015</v>
      </c>
      <c r="BD133" s="32">
        <v>2014</v>
      </c>
      <c r="BE133" s="32">
        <v>2014</v>
      </c>
      <c r="BF133" s="20"/>
    </row>
    <row r="134" spans="1:58" x14ac:dyDescent="0.35">
      <c r="A134" s="26" t="s">
        <v>245</v>
      </c>
      <c r="B134" s="21" t="s">
        <v>244</v>
      </c>
      <c r="C134" s="30">
        <v>2014</v>
      </c>
      <c r="D134" s="30">
        <v>2014</v>
      </c>
      <c r="E134" s="30">
        <v>2014</v>
      </c>
      <c r="F134" s="30">
        <v>2014</v>
      </c>
      <c r="G134" s="30">
        <v>2014</v>
      </c>
      <c r="H134" s="30">
        <v>2014</v>
      </c>
      <c r="I134" s="30">
        <v>2014</v>
      </c>
      <c r="J134" s="30">
        <v>2015</v>
      </c>
      <c r="K134" s="30">
        <v>2015</v>
      </c>
      <c r="L134" s="30">
        <v>2015</v>
      </c>
      <c r="M134" s="32">
        <v>2016</v>
      </c>
      <c r="N134" s="32">
        <v>2016</v>
      </c>
      <c r="O134" s="32">
        <v>2015</v>
      </c>
      <c r="P134" s="32">
        <v>2015</v>
      </c>
      <c r="Q134" s="32">
        <v>2014</v>
      </c>
      <c r="R134" s="32" t="s">
        <v>446</v>
      </c>
      <c r="S134" s="32">
        <v>2016</v>
      </c>
      <c r="T134" s="32">
        <v>2013</v>
      </c>
      <c r="U134" s="32">
        <v>2014</v>
      </c>
      <c r="V134" s="32">
        <v>2014</v>
      </c>
      <c r="W134" s="32">
        <v>2015</v>
      </c>
      <c r="X134" s="32">
        <v>2008</v>
      </c>
      <c r="Y134" s="32">
        <v>2013</v>
      </c>
      <c r="Z134" s="32">
        <v>2014</v>
      </c>
      <c r="AA134" s="32">
        <v>2014</v>
      </c>
      <c r="AB134" s="32">
        <v>2014</v>
      </c>
      <c r="AC134" s="32">
        <v>2014</v>
      </c>
      <c r="AD134" s="32">
        <v>2015</v>
      </c>
      <c r="AE134" s="32">
        <v>2012</v>
      </c>
      <c r="AF134" s="32">
        <v>2014</v>
      </c>
      <c r="AG134" s="31">
        <v>2013</v>
      </c>
      <c r="AH134" s="32">
        <v>2014</v>
      </c>
      <c r="AI134" s="32">
        <v>2015</v>
      </c>
      <c r="AJ134" s="32">
        <v>2016</v>
      </c>
      <c r="AK134" s="33" t="s">
        <v>446</v>
      </c>
      <c r="AL134" s="33">
        <v>2015</v>
      </c>
      <c r="AM134" s="32">
        <v>2015</v>
      </c>
      <c r="AN134" s="32">
        <v>2014</v>
      </c>
      <c r="AO134" s="32">
        <v>2014</v>
      </c>
      <c r="AP134" s="32">
        <v>2014</v>
      </c>
      <c r="AQ134" s="32">
        <v>2014</v>
      </c>
      <c r="AR134" s="32">
        <v>2011</v>
      </c>
      <c r="AS134" s="32">
        <v>2014</v>
      </c>
      <c r="AT134" s="32">
        <v>2015</v>
      </c>
      <c r="AU134" s="32">
        <v>2012</v>
      </c>
      <c r="AV134" s="32">
        <v>2010</v>
      </c>
      <c r="AW134" s="32">
        <v>2014</v>
      </c>
      <c r="AX134" s="32">
        <v>2014</v>
      </c>
      <c r="AY134" s="32">
        <v>2014</v>
      </c>
      <c r="AZ134" s="32">
        <v>2015</v>
      </c>
      <c r="BA134" s="32">
        <v>2015</v>
      </c>
      <c r="BB134" s="32">
        <v>2015</v>
      </c>
      <c r="BC134" s="32">
        <v>2015</v>
      </c>
      <c r="BD134" s="32">
        <v>2014</v>
      </c>
      <c r="BE134" s="32">
        <v>2014</v>
      </c>
      <c r="BF134" s="20"/>
    </row>
    <row r="135" spans="1:58" x14ac:dyDescent="0.35">
      <c r="A135" s="26" t="s">
        <v>247</v>
      </c>
      <c r="B135" s="21" t="s">
        <v>246</v>
      </c>
      <c r="C135" s="30">
        <v>2014</v>
      </c>
      <c r="D135" s="30">
        <v>2014</v>
      </c>
      <c r="E135" s="30">
        <v>2014</v>
      </c>
      <c r="F135" s="30">
        <v>2014</v>
      </c>
      <c r="G135" s="30">
        <v>2014</v>
      </c>
      <c r="H135" s="30">
        <v>2014</v>
      </c>
      <c r="I135" s="30">
        <v>2014</v>
      </c>
      <c r="J135" s="30">
        <v>2015</v>
      </c>
      <c r="K135" s="30">
        <v>2015</v>
      </c>
      <c r="L135" s="30">
        <v>2015</v>
      </c>
      <c r="M135" s="32">
        <v>2016</v>
      </c>
      <c r="N135" s="32">
        <v>2016</v>
      </c>
      <c r="O135" s="32">
        <v>2015</v>
      </c>
      <c r="P135" s="32">
        <v>2015</v>
      </c>
      <c r="Q135" s="32">
        <v>2014</v>
      </c>
      <c r="R135" s="32" t="s">
        <v>446</v>
      </c>
      <c r="S135" s="32">
        <v>2016</v>
      </c>
      <c r="T135" s="32">
        <v>2013</v>
      </c>
      <c r="U135" s="32">
        <v>2014</v>
      </c>
      <c r="V135" s="32">
        <v>2014</v>
      </c>
      <c r="W135" s="32">
        <v>2015</v>
      </c>
      <c r="X135" s="32">
        <v>2011</v>
      </c>
      <c r="Y135" s="32">
        <v>2010</v>
      </c>
      <c r="Z135" s="32">
        <v>2014</v>
      </c>
      <c r="AA135" s="32">
        <v>2014</v>
      </c>
      <c r="AB135" s="32">
        <v>2014</v>
      </c>
      <c r="AC135" s="32">
        <v>2014</v>
      </c>
      <c r="AD135" s="32">
        <v>2015</v>
      </c>
      <c r="AE135" s="32">
        <v>2012</v>
      </c>
      <c r="AF135" s="32">
        <v>2014</v>
      </c>
      <c r="AG135" s="31">
        <v>2009</v>
      </c>
      <c r="AH135" s="32">
        <v>2014</v>
      </c>
      <c r="AI135" s="32">
        <v>2015</v>
      </c>
      <c r="AJ135" s="32">
        <v>2016</v>
      </c>
      <c r="AK135" s="33">
        <v>2015</v>
      </c>
      <c r="AL135" s="33">
        <v>2015</v>
      </c>
      <c r="AM135" s="32">
        <v>2015</v>
      </c>
      <c r="AN135" s="32">
        <v>2014</v>
      </c>
      <c r="AO135" s="32">
        <v>2014</v>
      </c>
      <c r="AP135" s="32" t="s">
        <v>446</v>
      </c>
      <c r="AQ135" s="32" t="s">
        <v>446</v>
      </c>
      <c r="AR135" s="32">
        <v>2011</v>
      </c>
      <c r="AS135" s="32">
        <v>2014</v>
      </c>
      <c r="AT135" s="32">
        <v>2015</v>
      </c>
      <c r="AU135" s="32">
        <v>2012</v>
      </c>
      <c r="AV135" s="32">
        <v>2013</v>
      </c>
      <c r="AW135" s="32">
        <v>2014</v>
      </c>
      <c r="AX135" s="32">
        <v>2014</v>
      </c>
      <c r="AY135" s="32">
        <v>2014</v>
      </c>
      <c r="AZ135" s="32">
        <v>2015</v>
      </c>
      <c r="BA135" s="32">
        <v>2015</v>
      </c>
      <c r="BB135" s="32">
        <v>2014</v>
      </c>
      <c r="BC135" s="32">
        <v>2015</v>
      </c>
      <c r="BD135" s="32">
        <v>2014</v>
      </c>
      <c r="BE135" s="32">
        <v>2014</v>
      </c>
      <c r="BF135" s="20"/>
    </row>
    <row r="136" spans="1:58" x14ac:dyDescent="0.35">
      <c r="A136" s="26" t="s">
        <v>249</v>
      </c>
      <c r="B136" s="21" t="s">
        <v>248</v>
      </c>
      <c r="C136" s="30">
        <v>2014</v>
      </c>
      <c r="D136" s="30">
        <v>2014</v>
      </c>
      <c r="E136" s="30">
        <v>2014</v>
      </c>
      <c r="F136" s="30">
        <v>2014</v>
      </c>
      <c r="G136" s="30">
        <v>2014</v>
      </c>
      <c r="H136" s="30">
        <v>2014</v>
      </c>
      <c r="I136" s="30">
        <v>2014</v>
      </c>
      <c r="J136" s="30">
        <v>2015</v>
      </c>
      <c r="K136" s="30">
        <v>2015</v>
      </c>
      <c r="L136" s="30">
        <v>2015</v>
      </c>
      <c r="M136" s="32">
        <v>2016</v>
      </c>
      <c r="N136" s="32">
        <v>2016</v>
      </c>
      <c r="O136" s="32">
        <v>2015</v>
      </c>
      <c r="P136" s="32">
        <v>2015</v>
      </c>
      <c r="Q136" s="32">
        <v>2014</v>
      </c>
      <c r="R136" s="32" t="s">
        <v>446</v>
      </c>
      <c r="S136" s="32">
        <v>2016</v>
      </c>
      <c r="T136" s="32">
        <v>2013</v>
      </c>
      <c r="U136" s="32">
        <v>2014</v>
      </c>
      <c r="V136" s="32">
        <v>2014</v>
      </c>
      <c r="W136" s="32">
        <v>2015</v>
      </c>
      <c r="X136" s="32">
        <v>2012</v>
      </c>
      <c r="Y136" s="32">
        <v>2012</v>
      </c>
      <c r="Z136" s="32">
        <v>2014</v>
      </c>
      <c r="AA136" s="32">
        <v>2014</v>
      </c>
      <c r="AB136" s="32">
        <v>2014</v>
      </c>
      <c r="AC136" s="32">
        <v>2014</v>
      </c>
      <c r="AD136" s="32">
        <v>2015</v>
      </c>
      <c r="AE136" s="32">
        <v>2012</v>
      </c>
      <c r="AF136" s="32">
        <v>2014</v>
      </c>
      <c r="AG136" s="31">
        <v>2013</v>
      </c>
      <c r="AH136" s="32">
        <v>2014</v>
      </c>
      <c r="AI136" s="32">
        <v>2015</v>
      </c>
      <c r="AJ136" s="32">
        <v>2016</v>
      </c>
      <c r="AK136" s="33" t="s">
        <v>446</v>
      </c>
      <c r="AL136" s="33">
        <v>2015</v>
      </c>
      <c r="AM136" s="32">
        <v>2015</v>
      </c>
      <c r="AN136" s="32">
        <v>2014</v>
      </c>
      <c r="AO136" s="32">
        <v>2014</v>
      </c>
      <c r="AP136" s="32">
        <v>2013</v>
      </c>
      <c r="AQ136" s="32">
        <v>2013</v>
      </c>
      <c r="AR136" s="32">
        <v>2009</v>
      </c>
      <c r="AS136" s="32">
        <v>2014</v>
      </c>
      <c r="AT136" s="32">
        <v>2015</v>
      </c>
      <c r="AU136" s="32">
        <v>2012</v>
      </c>
      <c r="AV136" s="32">
        <v>2014</v>
      </c>
      <c r="AW136" s="32">
        <v>2014</v>
      </c>
      <c r="AX136" s="32">
        <v>2014</v>
      </c>
      <c r="AY136" s="32">
        <v>2014</v>
      </c>
      <c r="AZ136" s="32">
        <v>2015</v>
      </c>
      <c r="BA136" s="32">
        <v>2015</v>
      </c>
      <c r="BB136" s="32">
        <v>2015</v>
      </c>
      <c r="BC136" s="32">
        <v>2015</v>
      </c>
      <c r="BD136" s="32">
        <v>2014</v>
      </c>
      <c r="BE136" s="32">
        <v>2014</v>
      </c>
      <c r="BF136" s="20"/>
    </row>
    <row r="137" spans="1:58" x14ac:dyDescent="0.35">
      <c r="A137" s="26" t="s">
        <v>251</v>
      </c>
      <c r="B137" s="21" t="s">
        <v>250</v>
      </c>
      <c r="C137" s="30">
        <v>2014</v>
      </c>
      <c r="D137" s="30">
        <v>2014</v>
      </c>
      <c r="E137" s="30">
        <v>2014</v>
      </c>
      <c r="F137" s="30">
        <v>2014</v>
      </c>
      <c r="G137" s="30">
        <v>2014</v>
      </c>
      <c r="H137" s="30">
        <v>2014</v>
      </c>
      <c r="I137" s="30">
        <v>2014</v>
      </c>
      <c r="J137" s="30">
        <v>2015</v>
      </c>
      <c r="K137" s="30">
        <v>2015</v>
      </c>
      <c r="L137" s="30">
        <v>2015</v>
      </c>
      <c r="M137" s="32">
        <v>2016</v>
      </c>
      <c r="N137" s="32">
        <v>2016</v>
      </c>
      <c r="O137" s="32">
        <v>2015</v>
      </c>
      <c r="P137" s="32">
        <v>2015</v>
      </c>
      <c r="Q137" s="32">
        <v>2014</v>
      </c>
      <c r="R137" s="32">
        <v>2012</v>
      </c>
      <c r="S137" s="32">
        <v>2016</v>
      </c>
      <c r="T137" s="32">
        <v>2013</v>
      </c>
      <c r="U137" s="32">
        <v>2014</v>
      </c>
      <c r="V137" s="32">
        <v>2014</v>
      </c>
      <c r="W137" s="32">
        <v>2015</v>
      </c>
      <c r="X137" s="32">
        <v>2012</v>
      </c>
      <c r="Y137" s="32">
        <v>2012</v>
      </c>
      <c r="Z137" s="32">
        <v>2014</v>
      </c>
      <c r="AA137" s="32">
        <v>2014</v>
      </c>
      <c r="AB137" s="32">
        <v>2014</v>
      </c>
      <c r="AC137" s="32">
        <v>2014</v>
      </c>
      <c r="AD137" s="32">
        <v>2015</v>
      </c>
      <c r="AE137" s="32">
        <v>2012</v>
      </c>
      <c r="AF137" s="32">
        <v>2014</v>
      </c>
      <c r="AG137" s="31">
        <v>2013</v>
      </c>
      <c r="AH137" s="32">
        <v>2014</v>
      </c>
      <c r="AI137" s="32">
        <v>2015</v>
      </c>
      <c r="AJ137" s="32">
        <v>2016</v>
      </c>
      <c r="AK137" s="33">
        <v>2015</v>
      </c>
      <c r="AL137" s="33">
        <v>2015</v>
      </c>
      <c r="AM137" s="32">
        <v>2015</v>
      </c>
      <c r="AN137" s="32">
        <v>2014</v>
      </c>
      <c r="AO137" s="32">
        <v>2014</v>
      </c>
      <c r="AP137" s="32">
        <v>2014</v>
      </c>
      <c r="AQ137" s="32">
        <v>2014</v>
      </c>
      <c r="AR137" s="32">
        <v>2015</v>
      </c>
      <c r="AS137" s="32">
        <v>2014</v>
      </c>
      <c r="AT137" s="32">
        <v>2015</v>
      </c>
      <c r="AU137" s="32">
        <v>2012</v>
      </c>
      <c r="AV137" s="32">
        <v>2012</v>
      </c>
      <c r="AW137" s="32">
        <v>2014</v>
      </c>
      <c r="AX137" s="32">
        <v>2014</v>
      </c>
      <c r="AY137" s="32">
        <v>2014</v>
      </c>
      <c r="AZ137" s="32">
        <v>2015</v>
      </c>
      <c r="BA137" s="32">
        <v>2015</v>
      </c>
      <c r="BB137" s="32">
        <v>2015</v>
      </c>
      <c r="BC137" s="32">
        <v>2015</v>
      </c>
      <c r="BD137" s="32">
        <v>2014</v>
      </c>
      <c r="BE137" s="32">
        <v>2014</v>
      </c>
      <c r="BF137" s="20"/>
    </row>
    <row r="138" spans="1:58" x14ac:dyDescent="0.35">
      <c r="A138" s="26" t="s">
        <v>253</v>
      </c>
      <c r="B138" s="21" t="s">
        <v>252</v>
      </c>
      <c r="C138" s="30">
        <v>2014</v>
      </c>
      <c r="D138" s="30">
        <v>2014</v>
      </c>
      <c r="E138" s="30">
        <v>2014</v>
      </c>
      <c r="F138" s="30">
        <v>2014</v>
      </c>
      <c r="G138" s="30">
        <v>2014</v>
      </c>
      <c r="H138" s="30">
        <v>2014</v>
      </c>
      <c r="I138" s="30">
        <v>2014</v>
      </c>
      <c r="J138" s="30">
        <v>2015</v>
      </c>
      <c r="K138" s="30">
        <v>2015</v>
      </c>
      <c r="L138" s="30">
        <v>2015</v>
      </c>
      <c r="M138" s="32">
        <v>2016</v>
      </c>
      <c r="N138" s="32">
        <v>2016</v>
      </c>
      <c r="O138" s="32">
        <v>2015</v>
      </c>
      <c r="P138" s="32">
        <v>2015</v>
      </c>
      <c r="Q138" s="32">
        <v>2014</v>
      </c>
      <c r="R138" s="32">
        <v>2013</v>
      </c>
      <c r="S138" s="32">
        <v>2016</v>
      </c>
      <c r="T138" s="32">
        <v>2013</v>
      </c>
      <c r="U138" s="32">
        <v>2014</v>
      </c>
      <c r="V138" s="32">
        <v>2014</v>
      </c>
      <c r="W138" s="32">
        <v>2015</v>
      </c>
      <c r="X138" s="32">
        <v>2011</v>
      </c>
      <c r="Y138" s="32" t="s">
        <v>446</v>
      </c>
      <c r="Z138" s="32">
        <v>2014</v>
      </c>
      <c r="AA138" s="32">
        <v>2014</v>
      </c>
      <c r="AB138" s="32">
        <v>2014</v>
      </c>
      <c r="AC138" s="32">
        <v>2014</v>
      </c>
      <c r="AD138" s="32">
        <v>2015</v>
      </c>
      <c r="AE138" s="32">
        <v>2012</v>
      </c>
      <c r="AF138" s="32">
        <v>2014</v>
      </c>
      <c r="AG138" s="31">
        <v>2012</v>
      </c>
      <c r="AH138" s="32">
        <v>2014</v>
      </c>
      <c r="AI138" s="32">
        <v>2015</v>
      </c>
      <c r="AJ138" s="32">
        <v>2016</v>
      </c>
      <c r="AK138" s="33">
        <v>2015</v>
      </c>
      <c r="AL138" s="33">
        <v>2015</v>
      </c>
      <c r="AM138" s="32">
        <v>2015</v>
      </c>
      <c r="AN138" s="32">
        <v>2014</v>
      </c>
      <c r="AO138" s="32">
        <v>2014</v>
      </c>
      <c r="AP138" s="32">
        <v>2014</v>
      </c>
      <c r="AQ138" s="32">
        <v>2014</v>
      </c>
      <c r="AR138" s="32">
        <v>2015</v>
      </c>
      <c r="AS138" s="32">
        <v>2014</v>
      </c>
      <c r="AT138" s="32">
        <v>2015</v>
      </c>
      <c r="AU138" s="32">
        <v>2012</v>
      </c>
      <c r="AV138" s="32">
        <v>2008</v>
      </c>
      <c r="AW138" s="32">
        <v>2014</v>
      </c>
      <c r="AX138" s="32">
        <v>2014</v>
      </c>
      <c r="AY138" s="32">
        <v>2014</v>
      </c>
      <c r="AZ138" s="32">
        <v>2015</v>
      </c>
      <c r="BA138" s="32">
        <v>2015</v>
      </c>
      <c r="BB138" s="32">
        <v>2015</v>
      </c>
      <c r="BC138" s="32">
        <v>2015</v>
      </c>
      <c r="BD138" s="32">
        <v>2014</v>
      </c>
      <c r="BE138" s="32">
        <v>2014</v>
      </c>
      <c r="BF138" s="20"/>
    </row>
    <row r="139" spans="1:58" x14ac:dyDescent="0.35">
      <c r="A139" s="26" t="s">
        <v>255</v>
      </c>
      <c r="B139" s="21" t="s">
        <v>254</v>
      </c>
      <c r="C139" s="30">
        <v>2014</v>
      </c>
      <c r="D139" s="30">
        <v>2014</v>
      </c>
      <c r="E139" s="30">
        <v>2014</v>
      </c>
      <c r="F139" s="30">
        <v>2014</v>
      </c>
      <c r="G139" s="30">
        <v>2014</v>
      </c>
      <c r="H139" s="30">
        <v>2014</v>
      </c>
      <c r="I139" s="30">
        <v>2014</v>
      </c>
      <c r="J139" s="30">
        <v>2015</v>
      </c>
      <c r="K139" s="30">
        <v>2015</v>
      </c>
      <c r="L139" s="30">
        <v>2015</v>
      </c>
      <c r="M139" s="32">
        <v>2016</v>
      </c>
      <c r="N139" s="32">
        <v>2016</v>
      </c>
      <c r="O139" s="32">
        <v>2015</v>
      </c>
      <c r="P139" s="32">
        <v>2015</v>
      </c>
      <c r="Q139" s="32">
        <v>2014</v>
      </c>
      <c r="R139" s="32" t="s">
        <v>446</v>
      </c>
      <c r="S139" s="32">
        <v>2016</v>
      </c>
      <c r="T139" s="32">
        <v>2013</v>
      </c>
      <c r="U139" s="32">
        <v>2014</v>
      </c>
      <c r="V139" s="32" t="s">
        <v>446</v>
      </c>
      <c r="W139" s="32">
        <v>2015</v>
      </c>
      <c r="X139" s="32" t="s">
        <v>446</v>
      </c>
      <c r="Y139" s="32">
        <v>2012</v>
      </c>
      <c r="Z139" s="32">
        <v>2014</v>
      </c>
      <c r="AA139" s="32">
        <v>2014</v>
      </c>
      <c r="AB139" s="32">
        <v>2014</v>
      </c>
      <c r="AC139" s="32">
        <v>2014</v>
      </c>
      <c r="AD139" s="32">
        <v>2015</v>
      </c>
      <c r="AE139" s="32" t="s">
        <v>446</v>
      </c>
      <c r="AF139" s="32">
        <v>2014</v>
      </c>
      <c r="AG139" s="31">
        <v>2012</v>
      </c>
      <c r="AH139" s="32">
        <v>2014</v>
      </c>
      <c r="AI139" s="32">
        <v>2015</v>
      </c>
      <c r="AJ139" s="32">
        <v>2016</v>
      </c>
      <c r="AK139" s="33" t="s">
        <v>446</v>
      </c>
      <c r="AL139" s="33">
        <v>2015</v>
      </c>
      <c r="AM139" s="32">
        <v>2015</v>
      </c>
      <c r="AN139" s="32">
        <v>2014</v>
      </c>
      <c r="AO139" s="32">
        <v>2014</v>
      </c>
      <c r="AP139" s="32">
        <v>2014</v>
      </c>
      <c r="AQ139" s="32">
        <v>2014</v>
      </c>
      <c r="AR139" s="32">
        <v>2015</v>
      </c>
      <c r="AS139" s="32">
        <v>2014</v>
      </c>
      <c r="AT139" s="32">
        <v>2015</v>
      </c>
      <c r="AU139" s="32">
        <v>2012</v>
      </c>
      <c r="AV139" s="32">
        <v>2013</v>
      </c>
      <c r="AW139" s="32">
        <v>2014</v>
      </c>
      <c r="AX139" s="32">
        <v>2014</v>
      </c>
      <c r="AY139" s="32">
        <v>2014</v>
      </c>
      <c r="AZ139" s="32">
        <v>2015</v>
      </c>
      <c r="BA139" s="32">
        <v>2015</v>
      </c>
      <c r="BB139" s="32">
        <v>2015</v>
      </c>
      <c r="BC139" s="32">
        <v>2015</v>
      </c>
      <c r="BD139" s="32">
        <v>2014</v>
      </c>
      <c r="BE139" s="32">
        <v>2014</v>
      </c>
      <c r="BF139" s="20"/>
    </row>
    <row r="140" spans="1:58" x14ac:dyDescent="0.35">
      <c r="A140" s="26" t="s">
        <v>257</v>
      </c>
      <c r="B140" s="21" t="s">
        <v>256</v>
      </c>
      <c r="C140" s="30">
        <v>2014</v>
      </c>
      <c r="D140" s="30">
        <v>2014</v>
      </c>
      <c r="E140" s="30">
        <v>2014</v>
      </c>
      <c r="F140" s="30">
        <v>2014</v>
      </c>
      <c r="G140" s="30">
        <v>2014</v>
      </c>
      <c r="H140" s="30">
        <v>2014</v>
      </c>
      <c r="I140" s="30">
        <v>2014</v>
      </c>
      <c r="J140" s="30">
        <v>2015</v>
      </c>
      <c r="K140" s="30">
        <v>2015</v>
      </c>
      <c r="L140" s="30">
        <v>2015</v>
      </c>
      <c r="M140" s="32">
        <v>2016</v>
      </c>
      <c r="N140" s="32">
        <v>2016</v>
      </c>
      <c r="O140" s="32">
        <v>2015</v>
      </c>
      <c r="P140" s="32">
        <v>2015</v>
      </c>
      <c r="Q140" s="32">
        <v>2014</v>
      </c>
      <c r="R140" s="32" t="s">
        <v>446</v>
      </c>
      <c r="S140" s="32">
        <v>2016</v>
      </c>
      <c r="T140" s="32">
        <v>2013</v>
      </c>
      <c r="U140" s="32">
        <v>2014</v>
      </c>
      <c r="V140" s="32" t="s">
        <v>446</v>
      </c>
      <c r="W140" s="32">
        <v>2015</v>
      </c>
      <c r="X140" s="32" t="s">
        <v>446</v>
      </c>
      <c r="Y140" s="32">
        <v>2012</v>
      </c>
      <c r="Z140" s="32">
        <v>2014</v>
      </c>
      <c r="AA140" s="32">
        <v>2014</v>
      </c>
      <c r="AB140" s="32" t="s">
        <v>446</v>
      </c>
      <c r="AC140" s="32">
        <v>2014</v>
      </c>
      <c r="AD140" s="32">
        <v>2015</v>
      </c>
      <c r="AE140" s="32" t="s">
        <v>446</v>
      </c>
      <c r="AF140" s="32">
        <v>2014</v>
      </c>
      <c r="AG140" s="31">
        <v>2012</v>
      </c>
      <c r="AH140" s="32">
        <v>2014</v>
      </c>
      <c r="AI140" s="32">
        <v>2015</v>
      </c>
      <c r="AJ140" s="32">
        <v>2016</v>
      </c>
      <c r="AK140" s="33" t="s">
        <v>446</v>
      </c>
      <c r="AL140" s="33">
        <v>2015</v>
      </c>
      <c r="AM140" s="32">
        <v>2015</v>
      </c>
      <c r="AN140" s="32">
        <v>2014</v>
      </c>
      <c r="AO140" s="32">
        <v>2014</v>
      </c>
      <c r="AP140" s="32">
        <v>2014</v>
      </c>
      <c r="AQ140" s="32">
        <v>2014</v>
      </c>
      <c r="AR140" s="32">
        <v>2015</v>
      </c>
      <c r="AS140" s="32">
        <v>2014</v>
      </c>
      <c r="AT140" s="32">
        <v>2015</v>
      </c>
      <c r="AU140" s="32">
        <v>2012</v>
      </c>
      <c r="AV140" s="32">
        <v>2011</v>
      </c>
      <c r="AW140" s="32">
        <v>2014</v>
      </c>
      <c r="AX140" s="32">
        <v>2014</v>
      </c>
      <c r="AY140" s="32">
        <v>2014</v>
      </c>
      <c r="AZ140" s="32">
        <v>2015</v>
      </c>
      <c r="BA140" s="32">
        <v>2015</v>
      </c>
      <c r="BB140" s="32">
        <v>2015</v>
      </c>
      <c r="BC140" s="32">
        <v>2015</v>
      </c>
      <c r="BD140" s="32">
        <v>2014</v>
      </c>
      <c r="BE140" s="32">
        <v>2014</v>
      </c>
      <c r="BF140" s="20"/>
    </row>
    <row r="141" spans="1:58" x14ac:dyDescent="0.35">
      <c r="A141" s="26" t="s">
        <v>259</v>
      </c>
      <c r="B141" s="21" t="s">
        <v>258</v>
      </c>
      <c r="C141" s="30">
        <v>2014</v>
      </c>
      <c r="D141" s="30">
        <v>2014</v>
      </c>
      <c r="E141" s="30">
        <v>2014</v>
      </c>
      <c r="F141" s="30">
        <v>2014</v>
      </c>
      <c r="G141" s="30">
        <v>2014</v>
      </c>
      <c r="H141" s="30">
        <v>2014</v>
      </c>
      <c r="I141" s="30">
        <v>2014</v>
      </c>
      <c r="J141" s="30">
        <v>2015</v>
      </c>
      <c r="K141" s="30">
        <v>2015</v>
      </c>
      <c r="L141" s="30">
        <v>2015</v>
      </c>
      <c r="M141" s="32">
        <v>2016</v>
      </c>
      <c r="N141" s="32">
        <v>2016</v>
      </c>
      <c r="O141" s="32">
        <v>2015</v>
      </c>
      <c r="P141" s="32">
        <v>2015</v>
      </c>
      <c r="Q141" s="32">
        <v>2014</v>
      </c>
      <c r="R141" s="32" t="s">
        <v>446</v>
      </c>
      <c r="S141" s="32">
        <v>2016</v>
      </c>
      <c r="T141" s="32">
        <v>2013</v>
      </c>
      <c r="U141" s="32">
        <v>2014</v>
      </c>
      <c r="V141" s="32" t="s">
        <v>446</v>
      </c>
      <c r="W141" s="32">
        <v>2015</v>
      </c>
      <c r="X141" s="32" t="s">
        <v>446</v>
      </c>
      <c r="Y141" s="32">
        <v>2010</v>
      </c>
      <c r="Z141" s="32">
        <v>2014</v>
      </c>
      <c r="AA141" s="32">
        <v>2014</v>
      </c>
      <c r="AB141" s="32" t="s">
        <v>446</v>
      </c>
      <c r="AC141" s="32">
        <v>2014</v>
      </c>
      <c r="AD141" s="32">
        <v>2015</v>
      </c>
      <c r="AE141" s="32" t="s">
        <v>446</v>
      </c>
      <c r="AF141" s="32">
        <v>2014</v>
      </c>
      <c r="AG141" s="31" t="s">
        <v>446</v>
      </c>
      <c r="AH141" s="32">
        <v>2014</v>
      </c>
      <c r="AI141" s="32">
        <v>2015</v>
      </c>
      <c r="AJ141" s="32">
        <v>2016</v>
      </c>
      <c r="AK141" s="33" t="s">
        <v>446</v>
      </c>
      <c r="AL141" s="33">
        <v>2015</v>
      </c>
      <c r="AM141" s="32">
        <v>2015</v>
      </c>
      <c r="AN141" s="32">
        <v>2014</v>
      </c>
      <c r="AO141" s="32">
        <v>2014</v>
      </c>
      <c r="AP141" s="32">
        <v>2014</v>
      </c>
      <c r="AQ141" s="32">
        <v>2014</v>
      </c>
      <c r="AR141" s="32">
        <v>2015</v>
      </c>
      <c r="AS141" s="32">
        <v>2014</v>
      </c>
      <c r="AT141" s="32">
        <v>2015</v>
      </c>
      <c r="AU141" s="32">
        <v>2012</v>
      </c>
      <c r="AV141" s="32">
        <v>2014</v>
      </c>
      <c r="AW141" s="32">
        <v>2014</v>
      </c>
      <c r="AX141" s="32">
        <v>2014</v>
      </c>
      <c r="AY141" s="32">
        <v>2014</v>
      </c>
      <c r="AZ141" s="32">
        <v>2015</v>
      </c>
      <c r="BA141" s="32">
        <v>2015</v>
      </c>
      <c r="BB141" s="32">
        <v>2015</v>
      </c>
      <c r="BC141" s="32">
        <v>2015</v>
      </c>
      <c r="BD141" s="32">
        <v>2014</v>
      </c>
      <c r="BE141" s="32">
        <v>2014</v>
      </c>
      <c r="BF141" s="20"/>
    </row>
    <row r="142" spans="1:58" x14ac:dyDescent="0.35">
      <c r="A142" s="26" t="s">
        <v>261</v>
      </c>
      <c r="B142" s="21" t="s">
        <v>260</v>
      </c>
      <c r="C142" s="30">
        <v>2014</v>
      </c>
      <c r="D142" s="30">
        <v>2014</v>
      </c>
      <c r="E142" s="30">
        <v>2014</v>
      </c>
      <c r="F142" s="30">
        <v>2014</v>
      </c>
      <c r="G142" s="30">
        <v>2014</v>
      </c>
      <c r="H142" s="30">
        <v>2014</v>
      </c>
      <c r="I142" s="30">
        <v>2014</v>
      </c>
      <c r="J142" s="30">
        <v>2015</v>
      </c>
      <c r="K142" s="30">
        <v>2015</v>
      </c>
      <c r="L142" s="30">
        <v>2015</v>
      </c>
      <c r="M142" s="32">
        <v>2016</v>
      </c>
      <c r="N142" s="32">
        <v>2016</v>
      </c>
      <c r="O142" s="32">
        <v>2015</v>
      </c>
      <c r="P142" s="32">
        <v>2015</v>
      </c>
      <c r="Q142" s="32">
        <v>2014</v>
      </c>
      <c r="R142" s="32" t="s">
        <v>446</v>
      </c>
      <c r="S142" s="32">
        <v>2016</v>
      </c>
      <c r="T142" s="32">
        <v>2013</v>
      </c>
      <c r="U142" s="32">
        <v>2014</v>
      </c>
      <c r="V142" s="32" t="s">
        <v>446</v>
      </c>
      <c r="W142" s="32">
        <v>2015</v>
      </c>
      <c r="X142" s="32" t="s">
        <v>446</v>
      </c>
      <c r="Y142" s="32">
        <v>2012</v>
      </c>
      <c r="Z142" s="32">
        <v>2014</v>
      </c>
      <c r="AA142" s="32">
        <v>2014</v>
      </c>
      <c r="AB142" s="32">
        <v>2013</v>
      </c>
      <c r="AC142" s="32">
        <v>2014</v>
      </c>
      <c r="AD142" s="32">
        <v>2015</v>
      </c>
      <c r="AE142" s="32" t="s">
        <v>446</v>
      </c>
      <c r="AF142" s="32">
        <v>2014</v>
      </c>
      <c r="AG142" s="31">
        <v>2012</v>
      </c>
      <c r="AH142" s="32">
        <v>2014</v>
      </c>
      <c r="AI142" s="32">
        <v>2015</v>
      </c>
      <c r="AJ142" s="32">
        <v>2016</v>
      </c>
      <c r="AK142" s="33" t="s">
        <v>446</v>
      </c>
      <c r="AL142" s="33">
        <v>2015</v>
      </c>
      <c r="AM142" s="32">
        <v>2015</v>
      </c>
      <c r="AN142" s="32">
        <v>2014</v>
      </c>
      <c r="AO142" s="32">
        <v>2014</v>
      </c>
      <c r="AP142" s="32">
        <v>2014</v>
      </c>
      <c r="AQ142" s="32">
        <v>2014</v>
      </c>
      <c r="AR142" s="32">
        <v>2015</v>
      </c>
      <c r="AS142" s="32">
        <v>2014</v>
      </c>
      <c r="AT142" s="32">
        <v>2015</v>
      </c>
      <c r="AU142" s="32">
        <v>2012</v>
      </c>
      <c r="AV142" s="32">
        <v>2011</v>
      </c>
      <c r="AW142" s="32">
        <v>2014</v>
      </c>
      <c r="AX142" s="32">
        <v>2014</v>
      </c>
      <c r="AY142" s="32">
        <v>2014</v>
      </c>
      <c r="AZ142" s="32">
        <v>2015</v>
      </c>
      <c r="BA142" s="32">
        <v>2015</v>
      </c>
      <c r="BB142" s="32">
        <v>2015</v>
      </c>
      <c r="BC142" s="32">
        <v>2015</v>
      </c>
      <c r="BD142" s="32">
        <v>2014</v>
      </c>
      <c r="BE142" s="32">
        <v>2014</v>
      </c>
      <c r="BF142" s="20"/>
    </row>
    <row r="143" spans="1:58" x14ac:dyDescent="0.35">
      <c r="A143" s="26" t="s">
        <v>369</v>
      </c>
      <c r="B143" s="21" t="s">
        <v>262</v>
      </c>
      <c r="C143" s="30">
        <v>2014</v>
      </c>
      <c r="D143" s="30">
        <v>2014</v>
      </c>
      <c r="E143" s="30">
        <v>2014</v>
      </c>
      <c r="F143" s="30">
        <v>2014</v>
      </c>
      <c r="G143" s="30">
        <v>2014</v>
      </c>
      <c r="H143" s="30">
        <v>2014</v>
      </c>
      <c r="I143" s="30">
        <v>2014</v>
      </c>
      <c r="J143" s="30">
        <v>2015</v>
      </c>
      <c r="K143" s="30">
        <v>2015</v>
      </c>
      <c r="L143" s="30">
        <v>2015</v>
      </c>
      <c r="M143" s="32">
        <v>2016</v>
      </c>
      <c r="N143" s="32">
        <v>2016</v>
      </c>
      <c r="O143" s="32">
        <v>2015</v>
      </c>
      <c r="P143" s="32">
        <v>2015</v>
      </c>
      <c r="Q143" s="32">
        <v>2014</v>
      </c>
      <c r="R143" s="32" t="s">
        <v>446</v>
      </c>
      <c r="S143" s="32">
        <v>2016</v>
      </c>
      <c r="T143" s="32">
        <v>2013</v>
      </c>
      <c r="U143" s="32">
        <v>2014</v>
      </c>
      <c r="V143" s="32" t="s">
        <v>446</v>
      </c>
      <c r="W143" s="32">
        <v>2015</v>
      </c>
      <c r="X143" s="32" t="s">
        <v>446</v>
      </c>
      <c r="Y143" s="32">
        <v>2010</v>
      </c>
      <c r="Z143" s="32">
        <v>2014</v>
      </c>
      <c r="AA143" s="32">
        <v>2014</v>
      </c>
      <c r="AB143" s="32" t="s">
        <v>446</v>
      </c>
      <c r="AC143" s="32">
        <v>2014</v>
      </c>
      <c r="AD143" s="32">
        <v>2015</v>
      </c>
      <c r="AE143" s="32" t="s">
        <v>446</v>
      </c>
      <c r="AF143" s="32">
        <v>2014</v>
      </c>
      <c r="AG143" s="31">
        <v>2012</v>
      </c>
      <c r="AH143" s="32">
        <v>2014</v>
      </c>
      <c r="AI143" s="32">
        <v>2015</v>
      </c>
      <c r="AJ143" s="32">
        <v>2016</v>
      </c>
      <c r="AK143" s="33">
        <v>2015</v>
      </c>
      <c r="AL143" s="33">
        <v>2015</v>
      </c>
      <c r="AM143" s="32">
        <v>2015</v>
      </c>
      <c r="AN143" s="32">
        <v>2014</v>
      </c>
      <c r="AO143" s="32">
        <v>2014</v>
      </c>
      <c r="AP143" s="32">
        <v>2014</v>
      </c>
      <c r="AQ143" s="32">
        <v>2014</v>
      </c>
      <c r="AR143" s="32" t="s">
        <v>446</v>
      </c>
      <c r="AS143" s="32">
        <v>2014</v>
      </c>
      <c r="AT143" s="32">
        <v>2015</v>
      </c>
      <c r="AU143" s="32">
        <v>2012</v>
      </c>
      <c r="AV143" s="32">
        <v>2010</v>
      </c>
      <c r="AW143" s="32">
        <v>2014</v>
      </c>
      <c r="AX143" s="32">
        <v>2014</v>
      </c>
      <c r="AY143" s="32">
        <v>2014</v>
      </c>
      <c r="AZ143" s="32">
        <v>2015</v>
      </c>
      <c r="BA143" s="32">
        <v>2015</v>
      </c>
      <c r="BB143" s="32">
        <v>2015</v>
      </c>
      <c r="BC143" s="32">
        <v>2015</v>
      </c>
      <c r="BD143" s="32">
        <v>2014</v>
      </c>
      <c r="BE143" s="32">
        <v>2014</v>
      </c>
      <c r="BF143" s="20"/>
    </row>
    <row r="144" spans="1:58" x14ac:dyDescent="0.35">
      <c r="A144" s="26" t="s">
        <v>264</v>
      </c>
      <c r="B144" s="21" t="s">
        <v>263</v>
      </c>
      <c r="C144" s="30">
        <v>2014</v>
      </c>
      <c r="D144" s="30">
        <v>2014</v>
      </c>
      <c r="E144" s="30">
        <v>2014</v>
      </c>
      <c r="F144" s="30">
        <v>2014</v>
      </c>
      <c r="G144" s="30">
        <v>2014</v>
      </c>
      <c r="H144" s="30">
        <v>2014</v>
      </c>
      <c r="I144" s="30">
        <v>2014</v>
      </c>
      <c r="J144" s="30">
        <v>2015</v>
      </c>
      <c r="K144" s="30">
        <v>2015</v>
      </c>
      <c r="L144" s="30">
        <v>2015</v>
      </c>
      <c r="M144" s="32">
        <v>2016</v>
      </c>
      <c r="N144" s="32">
        <v>2016</v>
      </c>
      <c r="O144" s="32">
        <v>2015</v>
      </c>
      <c r="P144" s="32">
        <v>2015</v>
      </c>
      <c r="Q144" s="32">
        <v>2014</v>
      </c>
      <c r="R144" s="32">
        <v>2010</v>
      </c>
      <c r="S144" s="32">
        <v>2016</v>
      </c>
      <c r="T144" s="32">
        <v>2013</v>
      </c>
      <c r="U144" s="32">
        <v>2014</v>
      </c>
      <c r="V144" s="32">
        <v>2014</v>
      </c>
      <c r="W144" s="32">
        <v>2015</v>
      </c>
      <c r="X144" s="32">
        <v>2010</v>
      </c>
      <c r="Y144" s="32">
        <v>2010</v>
      </c>
      <c r="Z144" s="32">
        <v>2014</v>
      </c>
      <c r="AA144" s="32">
        <v>2014</v>
      </c>
      <c r="AB144" s="32">
        <v>2014</v>
      </c>
      <c r="AC144" s="32">
        <v>2014</v>
      </c>
      <c r="AD144" s="32">
        <v>2015</v>
      </c>
      <c r="AE144" s="32">
        <v>2012</v>
      </c>
      <c r="AF144" s="32">
        <v>2014</v>
      </c>
      <c r="AG144" s="31">
        <v>2011</v>
      </c>
      <c r="AH144" s="32">
        <v>2014</v>
      </c>
      <c r="AI144" s="32">
        <v>2015</v>
      </c>
      <c r="AJ144" s="32">
        <v>2016</v>
      </c>
      <c r="AK144" s="33" t="s">
        <v>446</v>
      </c>
      <c r="AL144" s="33">
        <v>2016</v>
      </c>
      <c r="AM144" s="32">
        <v>2015</v>
      </c>
      <c r="AN144" s="32">
        <v>2014</v>
      </c>
      <c r="AO144" s="32">
        <v>2014</v>
      </c>
      <c r="AP144" s="32">
        <v>2013</v>
      </c>
      <c r="AQ144" s="32">
        <v>2013</v>
      </c>
      <c r="AR144" s="32">
        <v>2015</v>
      </c>
      <c r="AS144" s="32">
        <v>2014</v>
      </c>
      <c r="AT144" s="32">
        <v>2015</v>
      </c>
      <c r="AU144" s="32">
        <v>2012</v>
      </c>
      <c r="AV144" s="32">
        <v>2012</v>
      </c>
      <c r="AW144" s="32">
        <v>2014</v>
      </c>
      <c r="AX144" s="32">
        <v>2014</v>
      </c>
      <c r="AY144" s="32">
        <v>2014</v>
      </c>
      <c r="AZ144" s="32">
        <v>2015</v>
      </c>
      <c r="BA144" s="32">
        <v>2015</v>
      </c>
      <c r="BB144" s="32">
        <v>2015</v>
      </c>
      <c r="BC144" s="32">
        <v>2015</v>
      </c>
      <c r="BD144" s="32">
        <v>2014</v>
      </c>
      <c r="BE144" s="32">
        <v>2014</v>
      </c>
      <c r="BF144" s="20"/>
    </row>
    <row r="145" spans="1:58" x14ac:dyDescent="0.35">
      <c r="A145" s="26" t="s">
        <v>266</v>
      </c>
      <c r="B145" s="21" t="s">
        <v>265</v>
      </c>
      <c r="C145" s="30">
        <v>2014</v>
      </c>
      <c r="D145" s="30">
        <v>2014</v>
      </c>
      <c r="E145" s="30">
        <v>2014</v>
      </c>
      <c r="F145" s="30">
        <v>2014</v>
      </c>
      <c r="G145" s="30">
        <v>2014</v>
      </c>
      <c r="H145" s="30">
        <v>2014</v>
      </c>
      <c r="I145" s="30">
        <v>2014</v>
      </c>
      <c r="J145" s="30">
        <v>2015</v>
      </c>
      <c r="K145" s="30">
        <v>2015</v>
      </c>
      <c r="L145" s="30">
        <v>2015</v>
      </c>
      <c r="M145" s="32">
        <v>2016</v>
      </c>
      <c r="N145" s="32">
        <v>2016</v>
      </c>
      <c r="O145" s="32">
        <v>2015</v>
      </c>
      <c r="P145" s="32">
        <v>2015</v>
      </c>
      <c r="Q145" s="32">
        <v>2014</v>
      </c>
      <c r="R145" s="32" t="s">
        <v>446</v>
      </c>
      <c r="S145" s="32">
        <v>2016</v>
      </c>
      <c r="T145" s="32">
        <v>2013</v>
      </c>
      <c r="U145" s="32">
        <v>2014</v>
      </c>
      <c r="V145" s="32" t="s">
        <v>446</v>
      </c>
      <c r="W145" s="32">
        <v>2015</v>
      </c>
      <c r="X145" s="32" t="s">
        <v>446</v>
      </c>
      <c r="Y145" s="32" t="s">
        <v>446</v>
      </c>
      <c r="Z145" s="32">
        <v>2014</v>
      </c>
      <c r="AA145" s="32">
        <v>2014</v>
      </c>
      <c r="AB145" s="32" t="s">
        <v>446</v>
      </c>
      <c r="AC145" s="32">
        <v>2014</v>
      </c>
      <c r="AD145" s="32">
        <v>2015</v>
      </c>
      <c r="AE145" s="32" t="s">
        <v>446</v>
      </c>
      <c r="AF145" s="32" t="s">
        <v>446</v>
      </c>
      <c r="AG145" s="31" t="s">
        <v>446</v>
      </c>
      <c r="AH145" s="32">
        <v>2014</v>
      </c>
      <c r="AI145" s="32">
        <v>2015</v>
      </c>
      <c r="AJ145" s="32">
        <v>2016</v>
      </c>
      <c r="AK145" s="33" t="s">
        <v>446</v>
      </c>
      <c r="AL145" s="33">
        <v>2015</v>
      </c>
      <c r="AM145" s="32">
        <v>2015</v>
      </c>
      <c r="AN145" s="32">
        <v>2014</v>
      </c>
      <c r="AO145" s="32">
        <v>2014</v>
      </c>
      <c r="AP145" s="32">
        <v>2014</v>
      </c>
      <c r="AQ145" s="32" t="s">
        <v>446</v>
      </c>
      <c r="AR145" s="32">
        <v>2015</v>
      </c>
      <c r="AS145" s="32">
        <v>2014</v>
      </c>
      <c r="AT145" s="32" t="s">
        <v>446</v>
      </c>
      <c r="AU145" s="32">
        <v>2012</v>
      </c>
      <c r="AV145" s="32" t="s">
        <v>446</v>
      </c>
      <c r="AW145" s="32">
        <v>2014</v>
      </c>
      <c r="AX145" s="32">
        <v>2014</v>
      </c>
      <c r="AY145" s="32">
        <v>2014</v>
      </c>
      <c r="AZ145" s="32">
        <v>2007</v>
      </c>
      <c r="BA145" s="32">
        <v>2015</v>
      </c>
      <c r="BB145" s="32">
        <v>2015</v>
      </c>
      <c r="BC145" s="32">
        <v>2015</v>
      </c>
      <c r="BD145" s="32">
        <v>2014</v>
      </c>
      <c r="BE145" s="32">
        <v>2014</v>
      </c>
      <c r="BF145" s="20"/>
    </row>
    <row r="146" spans="1:58" x14ac:dyDescent="0.35">
      <c r="A146" s="26" t="s">
        <v>268</v>
      </c>
      <c r="B146" s="21" t="s">
        <v>267</v>
      </c>
      <c r="C146" s="30">
        <v>2014</v>
      </c>
      <c r="D146" s="30">
        <v>2014</v>
      </c>
      <c r="E146" s="30">
        <v>2014</v>
      </c>
      <c r="F146" s="30">
        <v>2014</v>
      </c>
      <c r="G146" s="30">
        <v>2014</v>
      </c>
      <c r="H146" s="30">
        <v>2014</v>
      </c>
      <c r="I146" s="30">
        <v>2014</v>
      </c>
      <c r="J146" s="30">
        <v>2015</v>
      </c>
      <c r="K146" s="30">
        <v>2015</v>
      </c>
      <c r="L146" s="30">
        <v>2015</v>
      </c>
      <c r="M146" s="32">
        <v>2016</v>
      </c>
      <c r="N146" s="32">
        <v>2016</v>
      </c>
      <c r="O146" s="32">
        <v>2015</v>
      </c>
      <c r="P146" s="32">
        <v>2015</v>
      </c>
      <c r="Q146" s="32">
        <v>2014</v>
      </c>
      <c r="R146" s="32">
        <v>2012</v>
      </c>
      <c r="S146" s="32">
        <v>2016</v>
      </c>
      <c r="T146" s="32">
        <v>2013</v>
      </c>
      <c r="U146" s="32">
        <v>2014</v>
      </c>
      <c r="V146" s="32">
        <v>2014</v>
      </c>
      <c r="W146" s="32">
        <v>2015</v>
      </c>
      <c r="X146" s="32">
        <v>2012</v>
      </c>
      <c r="Y146" s="32">
        <v>2012</v>
      </c>
      <c r="Z146" s="32">
        <v>2014</v>
      </c>
      <c r="AA146" s="32">
        <v>2014</v>
      </c>
      <c r="AB146" s="32" t="s">
        <v>446</v>
      </c>
      <c r="AC146" s="32">
        <v>2014</v>
      </c>
      <c r="AD146" s="32">
        <v>2015</v>
      </c>
      <c r="AE146" s="32" t="s">
        <v>446</v>
      </c>
      <c r="AF146" s="32" t="s">
        <v>446</v>
      </c>
      <c r="AG146" s="31" t="s">
        <v>446</v>
      </c>
      <c r="AH146" s="32">
        <v>2014</v>
      </c>
      <c r="AI146" s="32">
        <v>2015</v>
      </c>
      <c r="AJ146" s="32">
        <v>2016</v>
      </c>
      <c r="AK146" s="33" t="s">
        <v>446</v>
      </c>
      <c r="AL146" s="33">
        <v>2015</v>
      </c>
      <c r="AM146" s="32">
        <v>2015</v>
      </c>
      <c r="AN146" s="32">
        <v>2014</v>
      </c>
      <c r="AO146" s="32">
        <v>2014</v>
      </c>
      <c r="AP146" s="32">
        <v>2014</v>
      </c>
      <c r="AQ146" s="32">
        <v>2014</v>
      </c>
      <c r="AR146" s="32">
        <v>2009</v>
      </c>
      <c r="AS146" s="32">
        <v>2014</v>
      </c>
      <c r="AT146" s="32">
        <v>2013</v>
      </c>
      <c r="AU146" s="32">
        <v>2012</v>
      </c>
      <c r="AV146" s="32" t="s">
        <v>446</v>
      </c>
      <c r="AW146" s="32">
        <v>2014</v>
      </c>
      <c r="AX146" s="32">
        <v>2014</v>
      </c>
      <c r="AY146" s="32">
        <v>2014</v>
      </c>
      <c r="AZ146" s="32">
        <v>2015</v>
      </c>
      <c r="BA146" s="32">
        <v>2015</v>
      </c>
      <c r="BB146" s="32">
        <v>2015</v>
      </c>
      <c r="BC146" s="32">
        <v>2015</v>
      </c>
      <c r="BD146" s="32">
        <v>2014</v>
      </c>
      <c r="BE146" s="32">
        <v>2014</v>
      </c>
      <c r="BF146" s="20"/>
    </row>
    <row r="147" spans="1:58" x14ac:dyDescent="0.35">
      <c r="A147" s="26" t="s">
        <v>270</v>
      </c>
      <c r="B147" s="21" t="s">
        <v>269</v>
      </c>
      <c r="C147" s="30">
        <v>2014</v>
      </c>
      <c r="D147" s="30">
        <v>2014</v>
      </c>
      <c r="E147" s="30">
        <v>2014</v>
      </c>
      <c r="F147" s="30">
        <v>2014</v>
      </c>
      <c r="G147" s="30">
        <v>2014</v>
      </c>
      <c r="H147" s="30">
        <v>2014</v>
      </c>
      <c r="I147" s="30">
        <v>2014</v>
      </c>
      <c r="J147" s="30">
        <v>2015</v>
      </c>
      <c r="K147" s="30">
        <v>2015</v>
      </c>
      <c r="L147" s="30">
        <v>2015</v>
      </c>
      <c r="M147" s="32">
        <v>2016</v>
      </c>
      <c r="N147" s="32">
        <v>2016</v>
      </c>
      <c r="O147" s="32">
        <v>2015</v>
      </c>
      <c r="P147" s="32">
        <v>2015</v>
      </c>
      <c r="Q147" s="32">
        <v>2014</v>
      </c>
      <c r="R147" s="32" t="s">
        <v>446</v>
      </c>
      <c r="S147" s="32">
        <v>2016</v>
      </c>
      <c r="T147" s="32">
        <v>2013</v>
      </c>
      <c r="U147" s="32">
        <v>2014</v>
      </c>
      <c r="V147" s="32">
        <v>2014</v>
      </c>
      <c r="W147" s="32">
        <v>2015</v>
      </c>
      <c r="X147" s="32" t="s">
        <v>446</v>
      </c>
      <c r="Y147" s="32">
        <v>2012</v>
      </c>
      <c r="Z147" s="32">
        <v>2014</v>
      </c>
      <c r="AA147" s="32">
        <v>2014</v>
      </c>
      <c r="AB147" s="32" t="s">
        <v>446</v>
      </c>
      <c r="AC147" s="32">
        <v>2014</v>
      </c>
      <c r="AD147" s="32">
        <v>2015</v>
      </c>
      <c r="AE147" s="32" t="s">
        <v>446</v>
      </c>
      <c r="AF147" s="32" t="s">
        <v>446</v>
      </c>
      <c r="AG147" s="31" t="s">
        <v>446</v>
      </c>
      <c r="AH147" s="32">
        <v>2014</v>
      </c>
      <c r="AI147" s="32">
        <v>2015</v>
      </c>
      <c r="AJ147" s="32">
        <v>2016</v>
      </c>
      <c r="AK147" s="33" t="s">
        <v>446</v>
      </c>
      <c r="AL147" s="33">
        <v>2015</v>
      </c>
      <c r="AM147" s="32">
        <v>2015</v>
      </c>
      <c r="AN147" s="32">
        <v>2014</v>
      </c>
      <c r="AO147" s="32">
        <v>2014</v>
      </c>
      <c r="AP147" s="32">
        <v>2014</v>
      </c>
      <c r="AQ147" s="32">
        <v>2014</v>
      </c>
      <c r="AR147" s="32" t="s">
        <v>446</v>
      </c>
      <c r="AS147" s="32">
        <v>2014</v>
      </c>
      <c r="AT147" s="32">
        <v>2015</v>
      </c>
      <c r="AU147" s="32">
        <v>2012</v>
      </c>
      <c r="AV147" s="32" t="s">
        <v>446</v>
      </c>
      <c r="AW147" s="32">
        <v>2014</v>
      </c>
      <c r="AX147" s="32">
        <v>2014</v>
      </c>
      <c r="AY147" s="32">
        <v>2014</v>
      </c>
      <c r="AZ147" s="32">
        <v>2007</v>
      </c>
      <c r="BA147" s="32">
        <v>2015</v>
      </c>
      <c r="BB147" s="32">
        <v>2015</v>
      </c>
      <c r="BC147" s="32">
        <v>2015</v>
      </c>
      <c r="BD147" s="32">
        <v>2014</v>
      </c>
      <c r="BE147" s="32">
        <v>2014</v>
      </c>
      <c r="BF147" s="20"/>
    </row>
    <row r="148" spans="1:58" x14ac:dyDescent="0.35">
      <c r="A148" s="26" t="s">
        <v>272</v>
      </c>
      <c r="B148" s="21" t="s">
        <v>271</v>
      </c>
      <c r="C148" s="30">
        <v>2014</v>
      </c>
      <c r="D148" s="30">
        <v>2014</v>
      </c>
      <c r="E148" s="30">
        <v>2014</v>
      </c>
      <c r="F148" s="30">
        <v>2014</v>
      </c>
      <c r="G148" s="30">
        <v>2014</v>
      </c>
      <c r="H148" s="30">
        <v>2014</v>
      </c>
      <c r="I148" s="30">
        <v>2014</v>
      </c>
      <c r="J148" s="30">
        <v>2015</v>
      </c>
      <c r="K148" s="30">
        <v>2015</v>
      </c>
      <c r="L148" s="30">
        <v>2015</v>
      </c>
      <c r="M148" s="32">
        <v>2016</v>
      </c>
      <c r="N148" s="32">
        <v>2016</v>
      </c>
      <c r="O148" s="32">
        <v>2015</v>
      </c>
      <c r="P148" s="32">
        <v>2015</v>
      </c>
      <c r="Q148" s="32">
        <v>2014</v>
      </c>
      <c r="R148" s="32" t="s">
        <v>446</v>
      </c>
      <c r="S148" s="32">
        <v>2016</v>
      </c>
      <c r="T148" s="32">
        <v>2013</v>
      </c>
      <c r="U148" s="32">
        <v>2014</v>
      </c>
      <c r="V148" s="32">
        <v>2014</v>
      </c>
      <c r="W148" s="32">
        <v>2015</v>
      </c>
      <c r="X148" s="32">
        <v>2014</v>
      </c>
      <c r="Y148" s="32">
        <v>2010</v>
      </c>
      <c r="Z148" s="32">
        <v>2014</v>
      </c>
      <c r="AA148" s="32">
        <v>2014</v>
      </c>
      <c r="AB148" s="32" t="s">
        <v>446</v>
      </c>
      <c r="AC148" s="32">
        <v>2014</v>
      </c>
      <c r="AD148" s="32">
        <v>2015</v>
      </c>
      <c r="AE148" s="32" t="s">
        <v>446</v>
      </c>
      <c r="AF148" s="32">
        <v>2014</v>
      </c>
      <c r="AG148" s="31">
        <v>2008</v>
      </c>
      <c r="AH148" s="32">
        <v>2014</v>
      </c>
      <c r="AI148" s="32">
        <v>2015</v>
      </c>
      <c r="AJ148" s="32">
        <v>2016</v>
      </c>
      <c r="AK148" s="33" t="s">
        <v>446</v>
      </c>
      <c r="AL148" s="33" t="s">
        <v>446</v>
      </c>
      <c r="AM148" s="32">
        <v>2015</v>
      </c>
      <c r="AN148" s="32">
        <v>2014</v>
      </c>
      <c r="AO148" s="32">
        <v>2014</v>
      </c>
      <c r="AP148" s="32" t="s">
        <v>446</v>
      </c>
      <c r="AQ148" s="32" t="s">
        <v>446</v>
      </c>
      <c r="AR148" s="32">
        <v>2011</v>
      </c>
      <c r="AS148" s="32">
        <v>2014</v>
      </c>
      <c r="AT148" s="32">
        <v>2015</v>
      </c>
      <c r="AU148" s="32">
        <v>2012</v>
      </c>
      <c r="AV148" s="32">
        <v>2011</v>
      </c>
      <c r="AW148" s="32">
        <v>2014</v>
      </c>
      <c r="AX148" s="32">
        <v>2014</v>
      </c>
      <c r="AY148" s="32">
        <v>2014</v>
      </c>
      <c r="AZ148" s="32">
        <v>2015</v>
      </c>
      <c r="BA148" s="32">
        <v>2015</v>
      </c>
      <c r="BB148" s="32">
        <v>2015</v>
      </c>
      <c r="BC148" s="32">
        <v>2015</v>
      </c>
      <c r="BD148" s="32">
        <v>2014</v>
      </c>
      <c r="BE148" s="32">
        <v>2014</v>
      </c>
      <c r="BF148" s="20"/>
    </row>
    <row r="149" spans="1:58" x14ac:dyDescent="0.35">
      <c r="A149" s="26" t="s">
        <v>274</v>
      </c>
      <c r="B149" s="21" t="s">
        <v>273</v>
      </c>
      <c r="C149" s="30">
        <v>2014</v>
      </c>
      <c r="D149" s="30">
        <v>2014</v>
      </c>
      <c r="E149" s="30">
        <v>2014</v>
      </c>
      <c r="F149" s="30">
        <v>2014</v>
      </c>
      <c r="G149" s="30">
        <v>2014</v>
      </c>
      <c r="H149" s="30">
        <v>2014</v>
      </c>
      <c r="I149" s="30">
        <v>2014</v>
      </c>
      <c r="J149" s="30">
        <v>2015</v>
      </c>
      <c r="K149" s="30">
        <v>2015</v>
      </c>
      <c r="L149" s="30">
        <v>2015</v>
      </c>
      <c r="M149" s="32">
        <v>2016</v>
      </c>
      <c r="N149" s="32">
        <v>2016</v>
      </c>
      <c r="O149" s="32">
        <v>2015</v>
      </c>
      <c r="P149" s="32">
        <v>2015</v>
      </c>
      <c r="Q149" s="32">
        <v>2014</v>
      </c>
      <c r="R149" s="32">
        <v>2009</v>
      </c>
      <c r="S149" s="32">
        <v>2016</v>
      </c>
      <c r="T149" s="32">
        <v>2013</v>
      </c>
      <c r="U149" s="32">
        <v>2014</v>
      </c>
      <c r="V149" s="32">
        <v>2014</v>
      </c>
      <c r="W149" s="32">
        <v>2015</v>
      </c>
      <c r="X149" s="32">
        <v>2008</v>
      </c>
      <c r="Y149" s="32" t="s">
        <v>446</v>
      </c>
      <c r="Z149" s="32">
        <v>2014</v>
      </c>
      <c r="AA149" s="32">
        <v>2014</v>
      </c>
      <c r="AB149" s="32">
        <v>2014</v>
      </c>
      <c r="AC149" s="32">
        <v>2014</v>
      </c>
      <c r="AD149" s="32">
        <v>2015</v>
      </c>
      <c r="AE149" s="32">
        <v>2012</v>
      </c>
      <c r="AF149" s="32" t="s">
        <v>446</v>
      </c>
      <c r="AG149" s="31">
        <v>2010</v>
      </c>
      <c r="AH149" s="32">
        <v>2014</v>
      </c>
      <c r="AI149" s="32">
        <v>2015</v>
      </c>
      <c r="AJ149" s="32">
        <v>2016</v>
      </c>
      <c r="AK149" s="33" t="s">
        <v>446</v>
      </c>
      <c r="AL149" s="33">
        <v>2015</v>
      </c>
      <c r="AM149" s="32">
        <v>2015</v>
      </c>
      <c r="AN149" s="32">
        <v>2014</v>
      </c>
      <c r="AO149" s="32">
        <v>2014</v>
      </c>
      <c r="AP149" s="32" t="s">
        <v>446</v>
      </c>
      <c r="AQ149" s="32" t="s">
        <v>446</v>
      </c>
      <c r="AR149" s="32" t="s">
        <v>446</v>
      </c>
      <c r="AS149" s="32">
        <v>2014</v>
      </c>
      <c r="AT149" s="32">
        <v>2015</v>
      </c>
      <c r="AU149" s="32">
        <v>2012</v>
      </c>
      <c r="AV149" s="32">
        <v>2008</v>
      </c>
      <c r="AW149" s="32">
        <v>2014</v>
      </c>
      <c r="AX149" s="32">
        <v>2014</v>
      </c>
      <c r="AY149" s="32">
        <v>2014</v>
      </c>
      <c r="AZ149" s="32">
        <v>2015</v>
      </c>
      <c r="BA149" s="32">
        <v>2015</v>
      </c>
      <c r="BB149" s="32">
        <v>2014</v>
      </c>
      <c r="BC149" s="32">
        <v>2015</v>
      </c>
      <c r="BD149" s="32">
        <v>2014</v>
      </c>
      <c r="BE149" s="32">
        <v>2014</v>
      </c>
      <c r="BF149" s="20"/>
    </row>
    <row r="150" spans="1:58" x14ac:dyDescent="0.35">
      <c r="A150" s="26" t="s">
        <v>276</v>
      </c>
      <c r="B150" s="21" t="s">
        <v>275</v>
      </c>
      <c r="C150" s="30">
        <v>2014</v>
      </c>
      <c r="D150" s="30">
        <v>2014</v>
      </c>
      <c r="E150" s="30">
        <v>2014</v>
      </c>
      <c r="F150" s="30">
        <v>2014</v>
      </c>
      <c r="G150" s="30">
        <v>2014</v>
      </c>
      <c r="H150" s="30">
        <v>2014</v>
      </c>
      <c r="I150" s="30">
        <v>2014</v>
      </c>
      <c r="J150" s="30">
        <v>2015</v>
      </c>
      <c r="K150" s="30">
        <v>2015</v>
      </c>
      <c r="L150" s="30">
        <v>2015</v>
      </c>
      <c r="M150" s="32">
        <v>2016</v>
      </c>
      <c r="N150" s="32">
        <v>2016</v>
      </c>
      <c r="O150" s="32">
        <v>2015</v>
      </c>
      <c r="P150" s="32">
        <v>2015</v>
      </c>
      <c r="Q150" s="32">
        <v>2014</v>
      </c>
      <c r="R150" s="32" t="s">
        <v>446</v>
      </c>
      <c r="S150" s="32">
        <v>2016</v>
      </c>
      <c r="T150" s="32">
        <v>2013</v>
      </c>
      <c r="U150" s="32">
        <v>2014</v>
      </c>
      <c r="V150" s="32" t="s">
        <v>446</v>
      </c>
      <c r="W150" s="32">
        <v>2015</v>
      </c>
      <c r="X150" s="32">
        <v>2005</v>
      </c>
      <c r="Y150" s="32">
        <v>2012</v>
      </c>
      <c r="Z150" s="32">
        <v>2014</v>
      </c>
      <c r="AA150" s="32">
        <v>2014</v>
      </c>
      <c r="AB150" s="32" t="s">
        <v>446</v>
      </c>
      <c r="AC150" s="32">
        <v>2014</v>
      </c>
      <c r="AD150" s="32">
        <v>2015</v>
      </c>
      <c r="AE150" s="32">
        <v>2012</v>
      </c>
      <c r="AF150" s="32">
        <v>2014</v>
      </c>
      <c r="AG150" s="31" t="s">
        <v>446</v>
      </c>
      <c r="AH150" s="32">
        <v>2014</v>
      </c>
      <c r="AI150" s="32">
        <v>2015</v>
      </c>
      <c r="AJ150" s="32">
        <v>2016</v>
      </c>
      <c r="AK150" s="33" t="s">
        <v>446</v>
      </c>
      <c r="AL150" s="33">
        <v>2015</v>
      </c>
      <c r="AM150" s="32">
        <v>2015</v>
      </c>
      <c r="AN150" s="32">
        <v>2014</v>
      </c>
      <c r="AO150" s="32">
        <v>2014</v>
      </c>
      <c r="AP150" s="32">
        <v>2013</v>
      </c>
      <c r="AQ150" s="32">
        <v>2014</v>
      </c>
      <c r="AR150" s="32" t="s">
        <v>446</v>
      </c>
      <c r="AS150" s="32">
        <v>2014</v>
      </c>
      <c r="AT150" s="32">
        <v>2015</v>
      </c>
      <c r="AU150" s="32">
        <v>2012</v>
      </c>
      <c r="AV150" s="32">
        <v>2013</v>
      </c>
      <c r="AW150" s="32">
        <v>2014</v>
      </c>
      <c r="AX150" s="32">
        <v>2014</v>
      </c>
      <c r="AY150" s="32">
        <v>2014</v>
      </c>
      <c r="AZ150" s="32">
        <v>2015</v>
      </c>
      <c r="BA150" s="32">
        <v>2015</v>
      </c>
      <c r="BB150" s="32">
        <v>2015</v>
      </c>
      <c r="BC150" s="32">
        <v>2015</v>
      </c>
      <c r="BD150" s="32">
        <v>2014</v>
      </c>
      <c r="BE150" s="32">
        <v>2014</v>
      </c>
      <c r="BF150" s="20"/>
    </row>
    <row r="151" spans="1:58" x14ac:dyDescent="0.35">
      <c r="A151" s="26" t="s">
        <v>278</v>
      </c>
      <c r="B151" s="21" t="s">
        <v>277</v>
      </c>
      <c r="C151" s="30">
        <v>2014</v>
      </c>
      <c r="D151" s="30">
        <v>2014</v>
      </c>
      <c r="E151" s="30">
        <v>2014</v>
      </c>
      <c r="F151" s="30">
        <v>2014</v>
      </c>
      <c r="G151" s="30">
        <v>2014</v>
      </c>
      <c r="H151" s="30">
        <v>2014</v>
      </c>
      <c r="I151" s="30">
        <v>2014</v>
      </c>
      <c r="J151" s="30">
        <v>2015</v>
      </c>
      <c r="K151" s="30">
        <v>2015</v>
      </c>
      <c r="L151" s="30">
        <v>2015</v>
      </c>
      <c r="M151" s="32">
        <v>2016</v>
      </c>
      <c r="N151" s="32">
        <v>2016</v>
      </c>
      <c r="O151" s="32">
        <v>2015</v>
      </c>
      <c r="P151" s="32">
        <v>2015</v>
      </c>
      <c r="Q151" s="32">
        <v>2014</v>
      </c>
      <c r="R151" s="32">
        <v>2014</v>
      </c>
      <c r="S151" s="32">
        <v>2016</v>
      </c>
      <c r="T151" s="32">
        <v>2013</v>
      </c>
      <c r="U151" s="32">
        <v>2014</v>
      </c>
      <c r="V151" s="32">
        <v>2014</v>
      </c>
      <c r="W151" s="32">
        <v>2015</v>
      </c>
      <c r="X151" s="32">
        <v>2014</v>
      </c>
      <c r="Y151" s="32">
        <v>2010</v>
      </c>
      <c r="Z151" s="32">
        <v>2014</v>
      </c>
      <c r="AA151" s="32">
        <v>2014</v>
      </c>
      <c r="AB151" s="32">
        <v>2014</v>
      </c>
      <c r="AC151" s="32">
        <v>2014</v>
      </c>
      <c r="AD151" s="32">
        <v>2015</v>
      </c>
      <c r="AE151" s="32">
        <v>2012</v>
      </c>
      <c r="AF151" s="32">
        <v>2014</v>
      </c>
      <c r="AG151" s="31">
        <v>2011</v>
      </c>
      <c r="AH151" s="32">
        <v>2014</v>
      </c>
      <c r="AI151" s="32">
        <v>2015</v>
      </c>
      <c r="AJ151" s="32">
        <v>2016</v>
      </c>
      <c r="AK151" s="33">
        <v>2015</v>
      </c>
      <c r="AL151" s="33">
        <v>2015</v>
      </c>
      <c r="AM151" s="32">
        <v>2015</v>
      </c>
      <c r="AN151" s="32">
        <v>2014</v>
      </c>
      <c r="AO151" s="32">
        <v>2014</v>
      </c>
      <c r="AP151" s="32">
        <v>2014</v>
      </c>
      <c r="AQ151" s="32">
        <v>2014</v>
      </c>
      <c r="AR151" s="32">
        <v>2015</v>
      </c>
      <c r="AS151" s="32">
        <v>2014</v>
      </c>
      <c r="AT151" s="32">
        <v>2015</v>
      </c>
      <c r="AU151" s="32">
        <v>2012</v>
      </c>
      <c r="AV151" s="32">
        <v>2013</v>
      </c>
      <c r="AW151" s="32">
        <v>2014</v>
      </c>
      <c r="AX151" s="32">
        <v>2014</v>
      </c>
      <c r="AY151" s="32">
        <v>2014</v>
      </c>
      <c r="AZ151" s="32">
        <v>2015</v>
      </c>
      <c r="BA151" s="32">
        <v>2015</v>
      </c>
      <c r="BB151" s="32">
        <v>2015</v>
      </c>
      <c r="BC151" s="32">
        <v>2015</v>
      </c>
      <c r="BD151" s="32">
        <v>2014</v>
      </c>
      <c r="BE151" s="32">
        <v>2014</v>
      </c>
      <c r="BF151" s="20"/>
    </row>
    <row r="152" spans="1:58" x14ac:dyDescent="0.35">
      <c r="A152" s="26" t="s">
        <v>280</v>
      </c>
      <c r="B152" s="21" t="s">
        <v>279</v>
      </c>
      <c r="C152" s="30">
        <v>2014</v>
      </c>
      <c r="D152" s="30">
        <v>2014</v>
      </c>
      <c r="E152" s="30">
        <v>2014</v>
      </c>
      <c r="F152" s="30">
        <v>2014</v>
      </c>
      <c r="G152" s="30">
        <v>2014</v>
      </c>
      <c r="H152" s="30">
        <v>2014</v>
      </c>
      <c r="I152" s="30">
        <v>2014</v>
      </c>
      <c r="J152" s="30">
        <v>2015</v>
      </c>
      <c r="K152" s="30">
        <v>2015</v>
      </c>
      <c r="L152" s="30">
        <v>2015</v>
      </c>
      <c r="M152" s="32">
        <v>2016</v>
      </c>
      <c r="N152" s="32">
        <v>2016</v>
      </c>
      <c r="O152" s="32">
        <v>2015</v>
      </c>
      <c r="P152" s="32">
        <v>2015</v>
      </c>
      <c r="Q152" s="32">
        <v>2014</v>
      </c>
      <c r="R152" s="32">
        <v>2014</v>
      </c>
      <c r="S152" s="32">
        <v>2016</v>
      </c>
      <c r="T152" s="32">
        <v>2013</v>
      </c>
      <c r="U152" s="32">
        <v>2014</v>
      </c>
      <c r="V152" s="32">
        <v>2014</v>
      </c>
      <c r="W152" s="32">
        <v>2015</v>
      </c>
      <c r="X152" s="32">
        <v>2014</v>
      </c>
      <c r="Y152" s="32">
        <v>2010</v>
      </c>
      <c r="Z152" s="32">
        <v>2014</v>
      </c>
      <c r="AA152" s="32">
        <v>2014</v>
      </c>
      <c r="AB152" s="32">
        <v>2013</v>
      </c>
      <c r="AC152" s="32">
        <v>2014</v>
      </c>
      <c r="AD152" s="32">
        <v>2015</v>
      </c>
      <c r="AE152" s="32" t="s">
        <v>446</v>
      </c>
      <c r="AF152" s="32">
        <v>2014</v>
      </c>
      <c r="AG152" s="31">
        <v>2010</v>
      </c>
      <c r="AH152" s="32">
        <v>2014</v>
      </c>
      <c r="AI152" s="32">
        <v>2015</v>
      </c>
      <c r="AJ152" s="32">
        <v>2016</v>
      </c>
      <c r="AK152" s="33" t="s">
        <v>446</v>
      </c>
      <c r="AL152" s="33">
        <v>2015</v>
      </c>
      <c r="AM152" s="32">
        <v>2015</v>
      </c>
      <c r="AN152" s="32">
        <v>2014</v>
      </c>
      <c r="AO152" s="32">
        <v>2014</v>
      </c>
      <c r="AP152" s="32" t="s">
        <v>446</v>
      </c>
      <c r="AQ152" s="32">
        <v>2012</v>
      </c>
      <c r="AR152" s="32">
        <v>2015</v>
      </c>
      <c r="AS152" s="32">
        <v>2014</v>
      </c>
      <c r="AT152" s="32">
        <v>2015</v>
      </c>
      <c r="AU152" s="32">
        <v>2012</v>
      </c>
      <c r="AV152" s="32">
        <v>2011</v>
      </c>
      <c r="AW152" s="32">
        <v>2014</v>
      </c>
      <c r="AX152" s="32">
        <v>2014</v>
      </c>
      <c r="AY152" s="32">
        <v>2014</v>
      </c>
      <c r="AZ152" s="32">
        <v>2015</v>
      </c>
      <c r="BA152" s="32">
        <v>2015</v>
      </c>
      <c r="BB152" s="32">
        <v>2015</v>
      </c>
      <c r="BC152" s="32">
        <v>2015</v>
      </c>
      <c r="BD152" s="32">
        <v>2014</v>
      </c>
      <c r="BE152" s="32">
        <v>2014</v>
      </c>
      <c r="BF152" s="20"/>
    </row>
    <row r="153" spans="1:58" x14ac:dyDescent="0.35">
      <c r="A153" s="26" t="s">
        <v>282</v>
      </c>
      <c r="B153" s="21" t="s">
        <v>281</v>
      </c>
      <c r="C153" s="30">
        <v>2014</v>
      </c>
      <c r="D153" s="30">
        <v>2014</v>
      </c>
      <c r="E153" s="30">
        <v>2014</v>
      </c>
      <c r="F153" s="30">
        <v>2014</v>
      </c>
      <c r="G153" s="30">
        <v>2014</v>
      </c>
      <c r="H153" s="30">
        <v>2014</v>
      </c>
      <c r="I153" s="30">
        <v>2014</v>
      </c>
      <c r="J153" s="30">
        <v>2015</v>
      </c>
      <c r="K153" s="30">
        <v>2015</v>
      </c>
      <c r="L153" s="30">
        <v>2015</v>
      </c>
      <c r="M153" s="32">
        <v>2016</v>
      </c>
      <c r="N153" s="32">
        <v>2016</v>
      </c>
      <c r="O153" s="32">
        <v>2015</v>
      </c>
      <c r="P153" s="32">
        <v>2015</v>
      </c>
      <c r="Q153" s="32">
        <v>2014</v>
      </c>
      <c r="R153" s="32" t="s">
        <v>446</v>
      </c>
      <c r="S153" s="32">
        <v>2016</v>
      </c>
      <c r="T153" s="32">
        <v>2013</v>
      </c>
      <c r="U153" s="32">
        <v>2014</v>
      </c>
      <c r="V153" s="32">
        <v>2014</v>
      </c>
      <c r="W153" s="32">
        <v>2015</v>
      </c>
      <c r="X153" s="32">
        <v>2012</v>
      </c>
      <c r="Y153" s="32">
        <v>2012</v>
      </c>
      <c r="Z153" s="32">
        <v>2014</v>
      </c>
      <c r="AA153" s="32">
        <v>2014</v>
      </c>
      <c r="AB153" s="32" t="s">
        <v>446</v>
      </c>
      <c r="AC153" s="32">
        <v>2014</v>
      </c>
      <c r="AD153" s="32">
        <v>2015</v>
      </c>
      <c r="AE153" s="32" t="s">
        <v>446</v>
      </c>
      <c r="AF153" s="32" t="s">
        <v>446</v>
      </c>
      <c r="AG153" s="31">
        <v>2006</v>
      </c>
      <c r="AH153" s="32">
        <v>2014</v>
      </c>
      <c r="AI153" s="32">
        <v>2015</v>
      </c>
      <c r="AJ153" s="32">
        <v>2016</v>
      </c>
      <c r="AK153" s="33" t="s">
        <v>446</v>
      </c>
      <c r="AL153" s="33" t="s">
        <v>446</v>
      </c>
      <c r="AM153" s="32">
        <v>2015</v>
      </c>
      <c r="AN153" s="32">
        <v>2014</v>
      </c>
      <c r="AO153" s="32">
        <v>2014</v>
      </c>
      <c r="AP153" s="32">
        <v>2013</v>
      </c>
      <c r="AQ153" s="32">
        <v>2013</v>
      </c>
      <c r="AR153" s="32">
        <v>2015</v>
      </c>
      <c r="AS153" s="32">
        <v>2014</v>
      </c>
      <c r="AT153" s="32">
        <v>2015</v>
      </c>
      <c r="AU153" s="32">
        <v>2012</v>
      </c>
      <c r="AV153" s="32">
        <v>2010</v>
      </c>
      <c r="AW153" s="32">
        <v>2014</v>
      </c>
      <c r="AX153" s="32">
        <v>2014</v>
      </c>
      <c r="AY153" s="32">
        <v>2014</v>
      </c>
      <c r="AZ153" s="32">
        <v>2015</v>
      </c>
      <c r="BA153" s="32">
        <v>2015</v>
      </c>
      <c r="BB153" s="32">
        <v>2015</v>
      </c>
      <c r="BC153" s="32">
        <v>2015</v>
      </c>
      <c r="BD153" s="32">
        <v>2014</v>
      </c>
      <c r="BE153" s="32">
        <v>2014</v>
      </c>
      <c r="BF153" s="20"/>
    </row>
    <row r="154" spans="1:58" x14ac:dyDescent="0.35">
      <c r="A154" s="26" t="s">
        <v>284</v>
      </c>
      <c r="B154" s="21" t="s">
        <v>283</v>
      </c>
      <c r="C154" s="30">
        <v>2014</v>
      </c>
      <c r="D154" s="30">
        <v>2014</v>
      </c>
      <c r="E154" s="30">
        <v>2014</v>
      </c>
      <c r="F154" s="30">
        <v>2014</v>
      </c>
      <c r="G154" s="30">
        <v>2014</v>
      </c>
      <c r="H154" s="30">
        <v>2014</v>
      </c>
      <c r="I154" s="30">
        <v>2014</v>
      </c>
      <c r="J154" s="30">
        <v>2015</v>
      </c>
      <c r="K154" s="30">
        <v>2015</v>
      </c>
      <c r="L154" s="30">
        <v>2015</v>
      </c>
      <c r="M154" s="32">
        <v>2016</v>
      </c>
      <c r="N154" s="32">
        <v>2016</v>
      </c>
      <c r="O154" s="32">
        <v>2015</v>
      </c>
      <c r="P154" s="32">
        <v>2015</v>
      </c>
      <c r="Q154" s="32">
        <v>2014</v>
      </c>
      <c r="R154" s="32">
        <v>2013</v>
      </c>
      <c r="S154" s="32">
        <v>2016</v>
      </c>
      <c r="T154" s="32">
        <v>2013</v>
      </c>
      <c r="U154" s="32">
        <v>2014</v>
      </c>
      <c r="V154" s="32">
        <v>2014</v>
      </c>
      <c r="W154" s="32">
        <v>2015</v>
      </c>
      <c r="X154" s="32">
        <v>2013</v>
      </c>
      <c r="Y154" s="32">
        <v>2010</v>
      </c>
      <c r="Z154" s="32">
        <v>2014</v>
      </c>
      <c r="AA154" s="32">
        <v>2014</v>
      </c>
      <c r="AB154" s="32">
        <v>2014</v>
      </c>
      <c r="AC154" s="32">
        <v>2014</v>
      </c>
      <c r="AD154" s="32">
        <v>2015</v>
      </c>
      <c r="AE154" s="32">
        <v>2012</v>
      </c>
      <c r="AF154" s="32">
        <v>2014</v>
      </c>
      <c r="AG154" s="31">
        <v>2011</v>
      </c>
      <c r="AH154" s="32">
        <v>2014</v>
      </c>
      <c r="AI154" s="32">
        <v>2015</v>
      </c>
      <c r="AJ154" s="32">
        <v>2016</v>
      </c>
      <c r="AK154" s="33" t="s">
        <v>446</v>
      </c>
      <c r="AL154" s="33">
        <v>2015</v>
      </c>
      <c r="AM154" s="32">
        <v>2015</v>
      </c>
      <c r="AN154" s="32">
        <v>2014</v>
      </c>
      <c r="AO154" s="32">
        <v>2014</v>
      </c>
      <c r="AP154" s="32">
        <v>2014</v>
      </c>
      <c r="AQ154" s="32">
        <v>2014</v>
      </c>
      <c r="AR154" s="32">
        <v>2009</v>
      </c>
      <c r="AS154" s="32">
        <v>2014</v>
      </c>
      <c r="AT154" s="32">
        <v>2015</v>
      </c>
      <c r="AU154" s="32">
        <v>2012</v>
      </c>
      <c r="AV154" s="32">
        <v>2013</v>
      </c>
      <c r="AW154" s="32">
        <v>2014</v>
      </c>
      <c r="AX154" s="32">
        <v>2014</v>
      </c>
      <c r="AY154" s="32">
        <v>2014</v>
      </c>
      <c r="AZ154" s="32">
        <v>2015</v>
      </c>
      <c r="BA154" s="32">
        <v>2015</v>
      </c>
      <c r="BB154" s="32">
        <v>2015</v>
      </c>
      <c r="BC154" s="32">
        <v>2015</v>
      </c>
      <c r="BD154" s="32">
        <v>2014</v>
      </c>
      <c r="BE154" s="32">
        <v>2014</v>
      </c>
      <c r="BF154" s="20"/>
    </row>
    <row r="155" spans="1:58" x14ac:dyDescent="0.35">
      <c r="A155" s="26" t="s">
        <v>286</v>
      </c>
      <c r="B155" s="21" t="s">
        <v>285</v>
      </c>
      <c r="C155" s="30">
        <v>2014</v>
      </c>
      <c r="D155" s="30">
        <v>2014</v>
      </c>
      <c r="E155" s="30">
        <v>2014</v>
      </c>
      <c r="F155" s="30">
        <v>2014</v>
      </c>
      <c r="G155" s="30">
        <v>2014</v>
      </c>
      <c r="H155" s="30">
        <v>2014</v>
      </c>
      <c r="I155" s="30">
        <v>2014</v>
      </c>
      <c r="J155" s="30">
        <v>2015</v>
      </c>
      <c r="K155" s="30">
        <v>2015</v>
      </c>
      <c r="L155" s="30">
        <v>2015</v>
      </c>
      <c r="M155" s="32">
        <v>2016</v>
      </c>
      <c r="N155" s="32">
        <v>2016</v>
      </c>
      <c r="O155" s="32">
        <v>2015</v>
      </c>
      <c r="P155" s="32">
        <v>2015</v>
      </c>
      <c r="Q155" s="32">
        <v>2014</v>
      </c>
      <c r="R155" s="32" t="s">
        <v>446</v>
      </c>
      <c r="S155" s="32">
        <v>2016</v>
      </c>
      <c r="T155" s="32">
        <v>2013</v>
      </c>
      <c r="U155" s="32">
        <v>2014</v>
      </c>
      <c r="V155" s="32" t="s">
        <v>446</v>
      </c>
      <c r="W155" s="32">
        <v>2015</v>
      </c>
      <c r="X155" s="32" t="s">
        <v>446</v>
      </c>
      <c r="Y155" s="32">
        <v>2013</v>
      </c>
      <c r="Z155" s="32">
        <v>2014</v>
      </c>
      <c r="AA155" s="32">
        <v>2014</v>
      </c>
      <c r="AB155" s="32" t="s">
        <v>446</v>
      </c>
      <c r="AC155" s="32">
        <v>2014</v>
      </c>
      <c r="AD155" s="32">
        <v>2015</v>
      </c>
      <c r="AE155" s="32" t="s">
        <v>446</v>
      </c>
      <c r="AF155" s="32">
        <v>2014</v>
      </c>
      <c r="AG155" s="31" t="s">
        <v>446</v>
      </c>
      <c r="AH155" s="32">
        <v>2014</v>
      </c>
      <c r="AI155" s="32">
        <v>2015</v>
      </c>
      <c r="AJ155" s="32">
        <v>2016</v>
      </c>
      <c r="AK155" s="33" t="s">
        <v>446</v>
      </c>
      <c r="AL155" s="33">
        <v>2015</v>
      </c>
      <c r="AM155" s="32">
        <v>2015</v>
      </c>
      <c r="AN155" s="32">
        <v>2014</v>
      </c>
      <c r="AO155" s="32">
        <v>2014</v>
      </c>
      <c r="AP155" s="32">
        <v>2014</v>
      </c>
      <c r="AQ155" s="32">
        <v>2014</v>
      </c>
      <c r="AR155" s="32">
        <v>2007</v>
      </c>
      <c r="AS155" s="32">
        <v>2014</v>
      </c>
      <c r="AT155" s="32">
        <v>2015</v>
      </c>
      <c r="AU155" s="32">
        <v>2012</v>
      </c>
      <c r="AV155" s="32">
        <v>2013</v>
      </c>
      <c r="AW155" s="32">
        <v>2014</v>
      </c>
      <c r="AX155" s="32">
        <v>2014</v>
      </c>
      <c r="AY155" s="32">
        <v>2014</v>
      </c>
      <c r="AZ155" s="32">
        <v>2015</v>
      </c>
      <c r="BA155" s="32">
        <v>2015</v>
      </c>
      <c r="BB155" s="32">
        <v>2015</v>
      </c>
      <c r="BC155" s="32">
        <v>2015</v>
      </c>
      <c r="BD155" s="32">
        <v>2014</v>
      </c>
      <c r="BE155" s="32">
        <v>2014</v>
      </c>
      <c r="BF155" s="20"/>
    </row>
    <row r="156" spans="1:58" x14ac:dyDescent="0.35">
      <c r="A156" s="26" t="s">
        <v>288</v>
      </c>
      <c r="B156" s="21" t="s">
        <v>287</v>
      </c>
      <c r="C156" s="30">
        <v>2014</v>
      </c>
      <c r="D156" s="30">
        <v>2014</v>
      </c>
      <c r="E156" s="30">
        <v>2014</v>
      </c>
      <c r="F156" s="30">
        <v>2014</v>
      </c>
      <c r="G156" s="30">
        <v>2014</v>
      </c>
      <c r="H156" s="30">
        <v>2014</v>
      </c>
      <c r="I156" s="30">
        <v>2014</v>
      </c>
      <c r="J156" s="30">
        <v>2015</v>
      </c>
      <c r="K156" s="30">
        <v>2015</v>
      </c>
      <c r="L156" s="30">
        <v>2015</v>
      </c>
      <c r="M156" s="32">
        <v>2016</v>
      </c>
      <c r="N156" s="32">
        <v>2016</v>
      </c>
      <c r="O156" s="32">
        <v>2015</v>
      </c>
      <c r="P156" s="32">
        <v>2015</v>
      </c>
      <c r="Q156" s="32">
        <v>2014</v>
      </c>
      <c r="R156" s="32" t="s">
        <v>446</v>
      </c>
      <c r="S156" s="32">
        <v>2016</v>
      </c>
      <c r="T156" s="32">
        <v>2013</v>
      </c>
      <c r="U156" s="32">
        <v>2014</v>
      </c>
      <c r="V156" s="32" t="s">
        <v>446</v>
      </c>
      <c r="W156" s="32">
        <v>2015</v>
      </c>
      <c r="X156" s="32" t="s">
        <v>446</v>
      </c>
      <c r="Y156" s="32">
        <v>2012</v>
      </c>
      <c r="Z156" s="32">
        <v>2014</v>
      </c>
      <c r="AA156" s="32">
        <v>2014</v>
      </c>
      <c r="AB156" s="32">
        <v>2014</v>
      </c>
      <c r="AC156" s="32">
        <v>2014</v>
      </c>
      <c r="AD156" s="32">
        <v>2015</v>
      </c>
      <c r="AE156" s="32" t="s">
        <v>446</v>
      </c>
      <c r="AF156" s="32">
        <v>2014</v>
      </c>
      <c r="AG156" s="31">
        <v>2012</v>
      </c>
      <c r="AH156" s="32">
        <v>2014</v>
      </c>
      <c r="AI156" s="32">
        <v>2015</v>
      </c>
      <c r="AJ156" s="32">
        <v>2016</v>
      </c>
      <c r="AK156" s="33" t="s">
        <v>446</v>
      </c>
      <c r="AL156" s="33">
        <v>2015</v>
      </c>
      <c r="AM156" s="32">
        <v>2015</v>
      </c>
      <c r="AN156" s="32">
        <v>2014</v>
      </c>
      <c r="AO156" s="32">
        <v>2014</v>
      </c>
      <c r="AP156" s="32">
        <v>2014</v>
      </c>
      <c r="AQ156" s="32">
        <v>2014</v>
      </c>
      <c r="AR156" s="32">
        <v>2015</v>
      </c>
      <c r="AS156" s="32">
        <v>2014</v>
      </c>
      <c r="AT156" s="32">
        <v>2015</v>
      </c>
      <c r="AU156" s="32">
        <v>2012</v>
      </c>
      <c r="AV156" s="32" t="s">
        <v>446</v>
      </c>
      <c r="AW156" s="32">
        <v>2014</v>
      </c>
      <c r="AX156" s="32">
        <v>2014</v>
      </c>
      <c r="AY156" s="32">
        <v>2014</v>
      </c>
      <c r="AZ156" s="32">
        <v>2015</v>
      </c>
      <c r="BA156" s="32">
        <v>2015</v>
      </c>
      <c r="BB156" s="32">
        <v>2015</v>
      </c>
      <c r="BC156" s="32">
        <v>2015</v>
      </c>
      <c r="BD156" s="32">
        <v>2014</v>
      </c>
      <c r="BE156" s="32">
        <v>2014</v>
      </c>
      <c r="BF156" s="20"/>
    </row>
    <row r="157" spans="1:58" x14ac:dyDescent="0.35">
      <c r="A157" s="26" t="s">
        <v>290</v>
      </c>
      <c r="B157" s="21" t="s">
        <v>289</v>
      </c>
      <c r="C157" s="30">
        <v>2014</v>
      </c>
      <c r="D157" s="30">
        <v>2014</v>
      </c>
      <c r="E157" s="30">
        <v>2014</v>
      </c>
      <c r="F157" s="30">
        <v>2014</v>
      </c>
      <c r="G157" s="30">
        <v>2014</v>
      </c>
      <c r="H157" s="30">
        <v>2014</v>
      </c>
      <c r="I157" s="30">
        <v>2014</v>
      </c>
      <c r="J157" s="30">
        <v>2015</v>
      </c>
      <c r="K157" s="30">
        <v>2015</v>
      </c>
      <c r="L157" s="30">
        <v>2015</v>
      </c>
      <c r="M157" s="32">
        <v>2016</v>
      </c>
      <c r="N157" s="32">
        <v>2016</v>
      </c>
      <c r="O157" s="32">
        <v>2015</v>
      </c>
      <c r="P157" s="32">
        <v>2015</v>
      </c>
      <c r="Q157" s="32">
        <v>2014</v>
      </c>
      <c r="R157" s="32" t="s">
        <v>446</v>
      </c>
      <c r="S157" s="32">
        <v>2016</v>
      </c>
      <c r="T157" s="32">
        <v>2013</v>
      </c>
      <c r="U157" s="32">
        <v>2014</v>
      </c>
      <c r="V157" s="32" t="s">
        <v>446</v>
      </c>
      <c r="W157" s="32">
        <v>2015</v>
      </c>
      <c r="X157" s="32" t="s">
        <v>446</v>
      </c>
      <c r="Y157" s="32">
        <v>2011</v>
      </c>
      <c r="Z157" s="32">
        <v>2014</v>
      </c>
      <c r="AA157" s="32">
        <v>2014</v>
      </c>
      <c r="AB157" s="32">
        <v>2014</v>
      </c>
      <c r="AC157" s="32">
        <v>2014</v>
      </c>
      <c r="AD157" s="32">
        <v>2015</v>
      </c>
      <c r="AE157" s="32" t="s">
        <v>446</v>
      </c>
      <c r="AF157" s="32">
        <v>2014</v>
      </c>
      <c r="AG157" s="31">
        <v>2012</v>
      </c>
      <c r="AH157" s="32">
        <v>2014</v>
      </c>
      <c r="AI157" s="32">
        <v>2015</v>
      </c>
      <c r="AJ157" s="32">
        <v>2016</v>
      </c>
      <c r="AK157" s="33" t="s">
        <v>446</v>
      </c>
      <c r="AL157" s="33">
        <v>2015</v>
      </c>
      <c r="AM157" s="32">
        <v>2015</v>
      </c>
      <c r="AN157" s="32">
        <v>2014</v>
      </c>
      <c r="AO157" s="32">
        <v>2014</v>
      </c>
      <c r="AP157" s="32">
        <v>2014</v>
      </c>
      <c r="AQ157" s="32">
        <v>2014</v>
      </c>
      <c r="AR157" s="32">
        <v>2015</v>
      </c>
      <c r="AS157" s="32">
        <v>2014</v>
      </c>
      <c r="AT157" s="32">
        <v>2015</v>
      </c>
      <c r="AU157" s="32">
        <v>2012</v>
      </c>
      <c r="AV157" s="32">
        <v>2013</v>
      </c>
      <c r="AW157" s="32">
        <v>2014</v>
      </c>
      <c r="AX157" s="32">
        <v>2014</v>
      </c>
      <c r="AY157" s="32">
        <v>2014</v>
      </c>
      <c r="AZ157" s="32">
        <v>2015</v>
      </c>
      <c r="BA157" s="32">
        <v>2015</v>
      </c>
      <c r="BB157" s="32">
        <v>2015</v>
      </c>
      <c r="BC157" s="32">
        <v>2015</v>
      </c>
      <c r="BD157" s="32">
        <v>2014</v>
      </c>
      <c r="BE157" s="32">
        <v>2014</v>
      </c>
      <c r="BF157" s="20"/>
    </row>
    <row r="158" spans="1:58" x14ac:dyDescent="0.35">
      <c r="A158" s="26" t="s">
        <v>292</v>
      </c>
      <c r="B158" s="21" t="s">
        <v>291</v>
      </c>
      <c r="C158" s="30">
        <v>2014</v>
      </c>
      <c r="D158" s="30">
        <v>2014</v>
      </c>
      <c r="E158" s="30">
        <v>2014</v>
      </c>
      <c r="F158" s="30">
        <v>2014</v>
      </c>
      <c r="G158" s="30">
        <v>2014</v>
      </c>
      <c r="H158" s="30">
        <v>2014</v>
      </c>
      <c r="I158" s="30">
        <v>2014</v>
      </c>
      <c r="J158" s="30">
        <v>2015</v>
      </c>
      <c r="K158" s="30">
        <v>2015</v>
      </c>
      <c r="L158" s="30">
        <v>2015</v>
      </c>
      <c r="M158" s="32">
        <v>2016</v>
      </c>
      <c r="N158" s="32">
        <v>2016</v>
      </c>
      <c r="O158" s="32">
        <v>2015</v>
      </c>
      <c r="P158" s="32">
        <v>2015</v>
      </c>
      <c r="Q158" s="32">
        <v>2014</v>
      </c>
      <c r="R158" s="32" t="s">
        <v>446</v>
      </c>
      <c r="S158" s="32">
        <v>2016</v>
      </c>
      <c r="T158" s="32">
        <v>2013</v>
      </c>
      <c r="U158" s="32">
        <v>2014</v>
      </c>
      <c r="V158" s="32">
        <v>2014</v>
      </c>
      <c r="W158" s="32">
        <v>2015</v>
      </c>
      <c r="X158" s="32">
        <v>2007</v>
      </c>
      <c r="Y158" s="32">
        <v>2010</v>
      </c>
      <c r="Z158" s="32">
        <v>2014</v>
      </c>
      <c r="AA158" s="32">
        <v>2014</v>
      </c>
      <c r="AB158" s="32" t="s">
        <v>446</v>
      </c>
      <c r="AC158" s="32">
        <v>2014</v>
      </c>
      <c r="AD158" s="32">
        <v>2015</v>
      </c>
      <c r="AE158" s="32">
        <v>2012</v>
      </c>
      <c r="AF158" s="32" t="s">
        <v>446</v>
      </c>
      <c r="AG158" s="31">
        <v>2005</v>
      </c>
      <c r="AH158" s="32">
        <v>2014</v>
      </c>
      <c r="AI158" s="32">
        <v>2015</v>
      </c>
      <c r="AJ158" s="32">
        <v>2016</v>
      </c>
      <c r="AK158" s="33" t="s">
        <v>446</v>
      </c>
      <c r="AL158" s="33">
        <v>2015</v>
      </c>
      <c r="AM158" s="32">
        <v>2015</v>
      </c>
      <c r="AN158" s="32">
        <v>2014</v>
      </c>
      <c r="AO158" s="32">
        <v>2014</v>
      </c>
      <c r="AP158" s="32" t="s">
        <v>446</v>
      </c>
      <c r="AQ158" s="32" t="s">
        <v>446</v>
      </c>
      <c r="AR158" s="32">
        <v>2009</v>
      </c>
      <c r="AS158" s="32">
        <v>2014</v>
      </c>
      <c r="AT158" s="32" t="s">
        <v>446</v>
      </c>
      <c r="AU158" s="32">
        <v>2012</v>
      </c>
      <c r="AV158" s="32" t="s">
        <v>446</v>
      </c>
      <c r="AW158" s="32">
        <v>2014</v>
      </c>
      <c r="AX158" s="32">
        <v>2014</v>
      </c>
      <c r="AY158" s="32">
        <v>2014</v>
      </c>
      <c r="AZ158" s="32">
        <v>2015</v>
      </c>
      <c r="BA158" s="32">
        <v>2015</v>
      </c>
      <c r="BB158" s="32">
        <v>2015</v>
      </c>
      <c r="BC158" s="32">
        <v>2015</v>
      </c>
      <c r="BD158" s="32">
        <v>2014</v>
      </c>
      <c r="BE158" s="32">
        <v>2014</v>
      </c>
      <c r="BF158" s="20"/>
    </row>
    <row r="159" spans="1:58" x14ac:dyDescent="0.35">
      <c r="A159" s="26" t="s">
        <v>294</v>
      </c>
      <c r="B159" s="21" t="s">
        <v>293</v>
      </c>
      <c r="C159" s="30">
        <v>2014</v>
      </c>
      <c r="D159" s="30">
        <v>2014</v>
      </c>
      <c r="E159" s="30">
        <v>2014</v>
      </c>
      <c r="F159" s="30">
        <v>2014</v>
      </c>
      <c r="G159" s="30">
        <v>2014</v>
      </c>
      <c r="H159" s="30">
        <v>2014</v>
      </c>
      <c r="I159" s="30">
        <v>2014</v>
      </c>
      <c r="J159" s="30">
        <v>2015</v>
      </c>
      <c r="K159" s="30">
        <v>2015</v>
      </c>
      <c r="L159" s="30">
        <v>2015</v>
      </c>
      <c r="M159" s="32">
        <v>2016</v>
      </c>
      <c r="N159" s="32">
        <v>2016</v>
      </c>
      <c r="O159" s="32">
        <v>2015</v>
      </c>
      <c r="P159" s="32">
        <v>2015</v>
      </c>
      <c r="Q159" s="32" t="s">
        <v>446</v>
      </c>
      <c r="R159" s="32">
        <v>2006</v>
      </c>
      <c r="S159" s="32">
        <v>2016</v>
      </c>
      <c r="T159" s="32">
        <v>2013</v>
      </c>
      <c r="U159" s="32">
        <v>2014</v>
      </c>
      <c r="V159" s="32">
        <v>2014</v>
      </c>
      <c r="W159" s="32">
        <v>2015</v>
      </c>
      <c r="X159" s="32">
        <v>2009</v>
      </c>
      <c r="Y159" s="32">
        <v>2010</v>
      </c>
      <c r="Z159" s="32">
        <v>2014</v>
      </c>
      <c r="AA159" s="32">
        <v>2014</v>
      </c>
      <c r="AB159" s="32">
        <v>2014</v>
      </c>
      <c r="AC159" s="32" t="s">
        <v>446</v>
      </c>
      <c r="AD159" s="32">
        <v>2015</v>
      </c>
      <c r="AE159" s="32">
        <v>2012</v>
      </c>
      <c r="AF159" s="32">
        <v>2012</v>
      </c>
      <c r="AG159" s="31" t="s">
        <v>446</v>
      </c>
      <c r="AH159" s="32">
        <v>2014</v>
      </c>
      <c r="AI159" s="32">
        <v>2015</v>
      </c>
      <c r="AJ159" s="32">
        <v>2016</v>
      </c>
      <c r="AK159" s="33">
        <v>2015</v>
      </c>
      <c r="AL159" s="33">
        <v>2015</v>
      </c>
      <c r="AM159" s="32">
        <v>2015</v>
      </c>
      <c r="AN159" s="32">
        <v>2014</v>
      </c>
      <c r="AO159" s="32">
        <v>2014</v>
      </c>
      <c r="AP159" s="32" t="s">
        <v>446</v>
      </c>
      <c r="AQ159" s="32" t="s">
        <v>446</v>
      </c>
      <c r="AR159" s="32" t="s">
        <v>446</v>
      </c>
      <c r="AS159" s="32">
        <v>2014</v>
      </c>
      <c r="AT159" s="32">
        <v>2015</v>
      </c>
      <c r="AU159" s="32">
        <v>2012</v>
      </c>
      <c r="AV159" s="32" t="s">
        <v>446</v>
      </c>
      <c r="AW159" s="32">
        <v>2014</v>
      </c>
      <c r="AX159" s="32">
        <v>2014</v>
      </c>
      <c r="AY159" s="32">
        <v>2014</v>
      </c>
      <c r="AZ159" s="32">
        <v>2011</v>
      </c>
      <c r="BA159" s="32">
        <v>2011</v>
      </c>
      <c r="BB159" s="32">
        <v>2014</v>
      </c>
      <c r="BC159" s="32">
        <v>2015</v>
      </c>
      <c r="BD159" s="32">
        <v>2014</v>
      </c>
      <c r="BE159" s="32">
        <v>2014</v>
      </c>
      <c r="BF159" s="20"/>
    </row>
    <row r="160" spans="1:58" x14ac:dyDescent="0.35">
      <c r="A160" s="26" t="s">
        <v>296</v>
      </c>
      <c r="B160" s="21" t="s">
        <v>295</v>
      </c>
      <c r="C160" s="30">
        <v>2014</v>
      </c>
      <c r="D160" s="30">
        <v>2014</v>
      </c>
      <c r="E160" s="30">
        <v>2014</v>
      </c>
      <c r="F160" s="30">
        <v>2014</v>
      </c>
      <c r="G160" s="30">
        <v>2014</v>
      </c>
      <c r="H160" s="30">
        <v>2014</v>
      </c>
      <c r="I160" s="30">
        <v>2014</v>
      </c>
      <c r="J160" s="30">
        <v>2015</v>
      </c>
      <c r="K160" s="30">
        <v>2015</v>
      </c>
      <c r="L160" s="30">
        <v>2015</v>
      </c>
      <c r="M160" s="32">
        <v>2016</v>
      </c>
      <c r="N160" s="32">
        <v>2016</v>
      </c>
      <c r="O160" s="32">
        <v>2015</v>
      </c>
      <c r="P160" s="32">
        <v>2015</v>
      </c>
      <c r="Q160" s="32">
        <v>2014</v>
      </c>
      <c r="R160" s="32">
        <v>2012</v>
      </c>
      <c r="S160" s="32">
        <v>2016</v>
      </c>
      <c r="T160" s="32">
        <v>2013</v>
      </c>
      <c r="U160" s="32">
        <v>2014</v>
      </c>
      <c r="V160" s="32">
        <v>2014</v>
      </c>
      <c r="W160" s="32">
        <v>2015</v>
      </c>
      <c r="X160" s="32">
        <v>2008</v>
      </c>
      <c r="Y160" s="32">
        <v>2013</v>
      </c>
      <c r="Z160" s="32">
        <v>2014</v>
      </c>
      <c r="AA160" s="32">
        <v>2014</v>
      </c>
      <c r="AB160" s="32">
        <v>2014</v>
      </c>
      <c r="AC160" s="32">
        <v>2014</v>
      </c>
      <c r="AD160" s="32">
        <v>2015</v>
      </c>
      <c r="AE160" s="32">
        <v>2012</v>
      </c>
      <c r="AF160" s="32">
        <v>2014</v>
      </c>
      <c r="AG160" s="31">
        <v>2011</v>
      </c>
      <c r="AH160" s="32">
        <v>2014</v>
      </c>
      <c r="AI160" s="32">
        <v>2015</v>
      </c>
      <c r="AJ160" s="32">
        <v>2016</v>
      </c>
      <c r="AK160" s="33" t="s">
        <v>446</v>
      </c>
      <c r="AL160" s="33">
        <v>2015</v>
      </c>
      <c r="AM160" s="32">
        <v>2015</v>
      </c>
      <c r="AN160" s="32">
        <v>2014</v>
      </c>
      <c r="AO160" s="32">
        <v>2014</v>
      </c>
      <c r="AP160" s="32">
        <v>2014</v>
      </c>
      <c r="AQ160" s="32">
        <v>2014</v>
      </c>
      <c r="AR160" s="32">
        <v>2015</v>
      </c>
      <c r="AS160" s="32">
        <v>2014</v>
      </c>
      <c r="AT160" s="32">
        <v>2015</v>
      </c>
      <c r="AU160" s="32">
        <v>2012</v>
      </c>
      <c r="AV160" s="32">
        <v>2012</v>
      </c>
      <c r="AW160" s="32">
        <v>2014</v>
      </c>
      <c r="AX160" s="32">
        <v>2014</v>
      </c>
      <c r="AY160" s="32">
        <v>2014</v>
      </c>
      <c r="AZ160" s="32">
        <v>2015</v>
      </c>
      <c r="BA160" s="32">
        <v>2015</v>
      </c>
      <c r="BB160" s="32">
        <v>2015</v>
      </c>
      <c r="BC160" s="32">
        <v>2015</v>
      </c>
      <c r="BD160" s="32">
        <v>2014</v>
      </c>
      <c r="BE160" s="32">
        <v>2014</v>
      </c>
      <c r="BF160" s="20"/>
    </row>
    <row r="161" spans="1:58" x14ac:dyDescent="0.35">
      <c r="A161" s="26" t="s">
        <v>299</v>
      </c>
      <c r="B161" s="21" t="s">
        <v>298</v>
      </c>
      <c r="C161" s="30">
        <v>2014</v>
      </c>
      <c r="D161" s="30">
        <v>2014</v>
      </c>
      <c r="E161" s="30">
        <v>2014</v>
      </c>
      <c r="F161" s="30">
        <v>2014</v>
      </c>
      <c r="G161" s="30">
        <v>2014</v>
      </c>
      <c r="H161" s="30">
        <v>2014</v>
      </c>
      <c r="I161" s="30">
        <v>2014</v>
      </c>
      <c r="J161" s="30">
        <v>2015</v>
      </c>
      <c r="K161" s="30">
        <v>2015</v>
      </c>
      <c r="L161" s="30">
        <v>2015</v>
      </c>
      <c r="M161" s="32">
        <v>2016</v>
      </c>
      <c r="N161" s="32">
        <v>2016</v>
      </c>
      <c r="O161" s="32">
        <v>2015</v>
      </c>
      <c r="P161" s="32">
        <v>2015</v>
      </c>
      <c r="Q161" s="32">
        <v>2014</v>
      </c>
      <c r="R161" s="32">
        <v>2010</v>
      </c>
      <c r="S161" s="32">
        <v>2016</v>
      </c>
      <c r="T161" s="32">
        <v>2013</v>
      </c>
      <c r="U161" s="32">
        <v>2014</v>
      </c>
      <c r="V161" s="32">
        <v>2014</v>
      </c>
      <c r="W161" s="32">
        <v>2015</v>
      </c>
      <c r="X161" s="32">
        <v>2010</v>
      </c>
      <c r="Y161" s="32" t="s">
        <v>446</v>
      </c>
      <c r="Z161" s="32">
        <v>2014</v>
      </c>
      <c r="AA161" s="32">
        <v>2014</v>
      </c>
      <c r="AB161" s="32">
        <v>2014</v>
      </c>
      <c r="AC161" s="32">
        <v>2014</v>
      </c>
      <c r="AD161" s="32">
        <v>2015</v>
      </c>
      <c r="AE161" s="32">
        <v>2012</v>
      </c>
      <c r="AF161" s="32" t="s">
        <v>446</v>
      </c>
      <c r="AG161" s="31" t="s">
        <v>446</v>
      </c>
      <c r="AH161" s="32">
        <v>2014</v>
      </c>
      <c r="AI161" s="32">
        <v>2015</v>
      </c>
      <c r="AJ161" s="32">
        <v>2016</v>
      </c>
      <c r="AK161" s="33">
        <v>2015</v>
      </c>
      <c r="AL161" s="33">
        <v>2016</v>
      </c>
      <c r="AM161" s="32">
        <v>2015</v>
      </c>
      <c r="AN161" s="32">
        <v>2014</v>
      </c>
      <c r="AO161" s="32">
        <v>2014</v>
      </c>
      <c r="AP161" s="32" t="s">
        <v>446</v>
      </c>
      <c r="AQ161" s="32" t="s">
        <v>446</v>
      </c>
      <c r="AR161" s="32" t="s">
        <v>446</v>
      </c>
      <c r="AS161" s="32">
        <v>2014</v>
      </c>
      <c r="AT161" s="32">
        <v>2015</v>
      </c>
      <c r="AU161" s="32">
        <v>2012</v>
      </c>
      <c r="AV161" s="32">
        <v>2008</v>
      </c>
      <c r="AW161" s="32">
        <v>2014</v>
      </c>
      <c r="AX161" s="32">
        <v>2014</v>
      </c>
      <c r="AY161" s="32">
        <v>2014</v>
      </c>
      <c r="AZ161" s="32">
        <v>2015</v>
      </c>
      <c r="BA161" s="32">
        <v>2015</v>
      </c>
      <c r="BB161" s="32">
        <v>2015</v>
      </c>
      <c r="BC161" s="32">
        <v>2015</v>
      </c>
      <c r="BD161" s="32">
        <v>2014</v>
      </c>
      <c r="BE161" s="32">
        <v>2014</v>
      </c>
      <c r="BF161" s="20"/>
    </row>
    <row r="162" spans="1:58" x14ac:dyDescent="0.35">
      <c r="A162" s="26" t="s">
        <v>301</v>
      </c>
      <c r="B162" s="21" t="s">
        <v>300</v>
      </c>
      <c r="C162" s="30">
        <v>2014</v>
      </c>
      <c r="D162" s="30">
        <v>2014</v>
      </c>
      <c r="E162" s="30">
        <v>2014</v>
      </c>
      <c r="F162" s="30">
        <v>2014</v>
      </c>
      <c r="G162" s="30">
        <v>2014</v>
      </c>
      <c r="H162" s="30">
        <v>2014</v>
      </c>
      <c r="I162" s="30">
        <v>2014</v>
      </c>
      <c r="J162" s="30">
        <v>2015</v>
      </c>
      <c r="K162" s="30">
        <v>2015</v>
      </c>
      <c r="L162" s="30">
        <v>2015</v>
      </c>
      <c r="M162" s="32">
        <v>2016</v>
      </c>
      <c r="N162" s="32">
        <v>2016</v>
      </c>
      <c r="O162" s="32">
        <v>2015</v>
      </c>
      <c r="P162" s="32">
        <v>2015</v>
      </c>
      <c r="Q162" s="32">
        <v>2014</v>
      </c>
      <c r="R162" s="32" t="s">
        <v>446</v>
      </c>
      <c r="S162" s="32">
        <v>2016</v>
      </c>
      <c r="T162" s="32">
        <v>2013</v>
      </c>
      <c r="U162" s="32">
        <v>2014</v>
      </c>
      <c r="V162" s="32" t="s">
        <v>446</v>
      </c>
      <c r="W162" s="32">
        <v>2015</v>
      </c>
      <c r="X162" s="32" t="s">
        <v>446</v>
      </c>
      <c r="Y162" s="32">
        <v>2013</v>
      </c>
      <c r="Z162" s="32">
        <v>2014</v>
      </c>
      <c r="AA162" s="32">
        <v>2014</v>
      </c>
      <c r="AB162" s="32">
        <v>2013</v>
      </c>
      <c r="AC162" s="32">
        <v>2014</v>
      </c>
      <c r="AD162" s="32">
        <v>2015</v>
      </c>
      <c r="AE162" s="32" t="s">
        <v>446</v>
      </c>
      <c r="AF162" s="32">
        <v>2014</v>
      </c>
      <c r="AG162" s="31">
        <v>2012</v>
      </c>
      <c r="AH162" s="32">
        <v>2014</v>
      </c>
      <c r="AI162" s="32">
        <v>2015</v>
      </c>
      <c r="AJ162" s="32">
        <v>2016</v>
      </c>
      <c r="AK162" s="33" t="s">
        <v>446</v>
      </c>
      <c r="AL162" s="33">
        <v>2015</v>
      </c>
      <c r="AM162" s="32">
        <v>2015</v>
      </c>
      <c r="AN162" s="32">
        <v>2014</v>
      </c>
      <c r="AO162" s="32">
        <v>2014</v>
      </c>
      <c r="AP162" s="32">
        <v>2014</v>
      </c>
      <c r="AQ162" s="32">
        <v>2014</v>
      </c>
      <c r="AR162" s="32">
        <v>2015</v>
      </c>
      <c r="AS162" s="32">
        <v>2014</v>
      </c>
      <c r="AT162" s="32">
        <v>2015</v>
      </c>
      <c r="AU162" s="32">
        <v>2012</v>
      </c>
      <c r="AV162" s="32">
        <v>2013</v>
      </c>
      <c r="AW162" s="32">
        <v>2014</v>
      </c>
      <c r="AX162" s="32">
        <v>2014</v>
      </c>
      <c r="AY162" s="32">
        <v>2014</v>
      </c>
      <c r="AZ162" s="32">
        <v>2015</v>
      </c>
      <c r="BA162" s="32">
        <v>2015</v>
      </c>
      <c r="BB162" s="32">
        <v>2015</v>
      </c>
      <c r="BC162" s="32">
        <v>2015</v>
      </c>
      <c r="BD162" s="32">
        <v>2014</v>
      </c>
      <c r="BE162" s="32">
        <v>2014</v>
      </c>
      <c r="BF162" s="20"/>
    </row>
    <row r="163" spans="1:58" x14ac:dyDescent="0.35">
      <c r="A163" s="26" t="s">
        <v>303</v>
      </c>
      <c r="B163" s="21" t="s">
        <v>302</v>
      </c>
      <c r="C163" s="30">
        <v>2014</v>
      </c>
      <c r="D163" s="30">
        <v>2014</v>
      </c>
      <c r="E163" s="30">
        <v>2014</v>
      </c>
      <c r="F163" s="30">
        <v>2014</v>
      </c>
      <c r="G163" s="30">
        <v>2014</v>
      </c>
      <c r="H163" s="30">
        <v>2014</v>
      </c>
      <c r="I163" s="30">
        <v>2014</v>
      </c>
      <c r="J163" s="30">
        <v>2015</v>
      </c>
      <c r="K163" s="30">
        <v>2015</v>
      </c>
      <c r="L163" s="30">
        <v>2015</v>
      </c>
      <c r="M163" s="32">
        <v>2016</v>
      </c>
      <c r="N163" s="32">
        <v>2016</v>
      </c>
      <c r="O163" s="32">
        <v>2015</v>
      </c>
      <c r="P163" s="32">
        <v>2015</v>
      </c>
      <c r="Q163" s="32">
        <v>2014</v>
      </c>
      <c r="R163" s="32" t="s">
        <v>446</v>
      </c>
      <c r="S163" s="32">
        <v>2016</v>
      </c>
      <c r="T163" s="32">
        <v>2013</v>
      </c>
      <c r="U163" s="32">
        <v>2014</v>
      </c>
      <c r="V163" s="32">
        <v>2014</v>
      </c>
      <c r="W163" s="32">
        <v>2015</v>
      </c>
      <c r="X163" s="32">
        <v>2012</v>
      </c>
      <c r="Y163" s="32">
        <v>2010</v>
      </c>
      <c r="Z163" s="32">
        <v>2014</v>
      </c>
      <c r="AA163" s="32">
        <v>2014</v>
      </c>
      <c r="AB163" s="32">
        <v>2014</v>
      </c>
      <c r="AC163" s="32">
        <v>2014</v>
      </c>
      <c r="AD163" s="32">
        <v>2015</v>
      </c>
      <c r="AE163" s="32">
        <v>2012</v>
      </c>
      <c r="AF163" s="32">
        <v>2014</v>
      </c>
      <c r="AG163" s="31">
        <v>2012</v>
      </c>
      <c r="AH163" s="32">
        <v>2014</v>
      </c>
      <c r="AI163" s="32">
        <v>2015</v>
      </c>
      <c r="AJ163" s="32">
        <v>2016</v>
      </c>
      <c r="AK163" s="33">
        <v>2015</v>
      </c>
      <c r="AL163" s="33">
        <v>2015</v>
      </c>
      <c r="AM163" s="32">
        <v>2015</v>
      </c>
      <c r="AN163" s="32">
        <v>2014</v>
      </c>
      <c r="AO163" s="32">
        <v>2014</v>
      </c>
      <c r="AP163" s="32">
        <v>2014</v>
      </c>
      <c r="AQ163" s="32">
        <v>2014</v>
      </c>
      <c r="AR163" s="32">
        <v>2015</v>
      </c>
      <c r="AS163" s="32">
        <v>2014</v>
      </c>
      <c r="AT163" s="32">
        <v>2015</v>
      </c>
      <c r="AU163" s="32">
        <v>2012</v>
      </c>
      <c r="AV163" s="32">
        <v>2010</v>
      </c>
      <c r="AW163" s="32">
        <v>2014</v>
      </c>
      <c r="AX163" s="32">
        <v>2014</v>
      </c>
      <c r="AY163" s="32">
        <v>2014</v>
      </c>
      <c r="AZ163" s="32">
        <v>2015</v>
      </c>
      <c r="BA163" s="32">
        <v>2015</v>
      </c>
      <c r="BB163" s="32">
        <v>2015</v>
      </c>
      <c r="BC163" s="32">
        <v>2015</v>
      </c>
      <c r="BD163" s="32">
        <v>2014</v>
      </c>
      <c r="BE163" s="32">
        <v>2014</v>
      </c>
      <c r="BF163" s="20"/>
    </row>
    <row r="164" spans="1:58" x14ac:dyDescent="0.35">
      <c r="A164" s="26" t="s">
        <v>305</v>
      </c>
      <c r="B164" s="21" t="s">
        <v>304</v>
      </c>
      <c r="C164" s="30">
        <v>2014</v>
      </c>
      <c r="D164" s="30">
        <v>2014</v>
      </c>
      <c r="E164" s="30">
        <v>2014</v>
      </c>
      <c r="F164" s="30">
        <v>2014</v>
      </c>
      <c r="G164" s="30">
        <v>2014</v>
      </c>
      <c r="H164" s="30">
        <v>2014</v>
      </c>
      <c r="I164" s="30">
        <v>2014</v>
      </c>
      <c r="J164" s="30">
        <v>2015</v>
      </c>
      <c r="K164" s="30">
        <v>2015</v>
      </c>
      <c r="L164" s="30">
        <v>2015</v>
      </c>
      <c r="M164" s="32">
        <v>2016</v>
      </c>
      <c r="N164" s="32">
        <v>2016</v>
      </c>
      <c r="O164" s="32">
        <v>2015</v>
      </c>
      <c r="P164" s="32">
        <v>2015</v>
      </c>
      <c r="Q164" s="32">
        <v>2014</v>
      </c>
      <c r="R164" s="32">
        <v>2010</v>
      </c>
      <c r="S164" s="32">
        <v>2016</v>
      </c>
      <c r="T164" s="32">
        <v>2013</v>
      </c>
      <c r="U164" s="32">
        <v>2014</v>
      </c>
      <c r="V164" s="32">
        <v>2014</v>
      </c>
      <c r="W164" s="32">
        <v>2015</v>
      </c>
      <c r="X164" s="32">
        <v>2014</v>
      </c>
      <c r="Y164" s="32">
        <v>2010</v>
      </c>
      <c r="Z164" s="32">
        <v>2014</v>
      </c>
      <c r="AA164" s="32">
        <v>2014</v>
      </c>
      <c r="AB164" s="32">
        <v>2014</v>
      </c>
      <c r="AC164" s="32">
        <v>2014</v>
      </c>
      <c r="AD164" s="32">
        <v>2015</v>
      </c>
      <c r="AE164" s="32">
        <v>2012</v>
      </c>
      <c r="AF164" s="32">
        <v>2014</v>
      </c>
      <c r="AG164" s="31">
        <v>2009</v>
      </c>
      <c r="AH164" s="32">
        <v>2014</v>
      </c>
      <c r="AI164" s="32">
        <v>2015</v>
      </c>
      <c r="AJ164" s="32">
        <v>2016</v>
      </c>
      <c r="AK164" s="33">
        <v>2015</v>
      </c>
      <c r="AL164" s="33">
        <v>2016</v>
      </c>
      <c r="AM164" s="32">
        <v>2015</v>
      </c>
      <c r="AN164" s="32">
        <v>2014</v>
      </c>
      <c r="AO164" s="32">
        <v>2014</v>
      </c>
      <c r="AP164" s="32" t="s">
        <v>446</v>
      </c>
      <c r="AQ164" s="32" t="s">
        <v>446</v>
      </c>
      <c r="AR164" s="32">
        <v>2011</v>
      </c>
      <c r="AS164" s="32">
        <v>2014</v>
      </c>
      <c r="AT164" s="32">
        <v>2015</v>
      </c>
      <c r="AU164" s="32">
        <v>2012</v>
      </c>
      <c r="AV164" s="32">
        <v>2013</v>
      </c>
      <c r="AW164" s="32">
        <v>2014</v>
      </c>
      <c r="AX164" s="32">
        <v>2014</v>
      </c>
      <c r="AY164" s="32">
        <v>2014</v>
      </c>
      <c r="AZ164" s="32">
        <v>2014</v>
      </c>
      <c r="BA164" s="32">
        <v>2014</v>
      </c>
      <c r="BB164" s="32">
        <v>2015</v>
      </c>
      <c r="BC164" s="32">
        <v>2015</v>
      </c>
      <c r="BD164" s="32">
        <v>2014</v>
      </c>
      <c r="BE164" s="32">
        <v>2014</v>
      </c>
      <c r="BF164" s="20"/>
    </row>
    <row r="165" spans="1:58" x14ac:dyDescent="0.35">
      <c r="A165" s="26" t="s">
        <v>307</v>
      </c>
      <c r="B165" s="21" t="s">
        <v>306</v>
      </c>
      <c r="C165" s="30">
        <v>2014</v>
      </c>
      <c r="D165" s="30">
        <v>2014</v>
      </c>
      <c r="E165" s="30">
        <v>2014</v>
      </c>
      <c r="F165" s="30">
        <v>2014</v>
      </c>
      <c r="G165" s="30">
        <v>2014</v>
      </c>
      <c r="H165" s="30">
        <v>2014</v>
      </c>
      <c r="I165" s="30">
        <v>2014</v>
      </c>
      <c r="J165" s="30">
        <v>2015</v>
      </c>
      <c r="K165" s="30">
        <v>2015</v>
      </c>
      <c r="L165" s="30">
        <v>2015</v>
      </c>
      <c r="M165" s="32">
        <v>2016</v>
      </c>
      <c r="N165" s="32">
        <v>2016</v>
      </c>
      <c r="O165" s="32">
        <v>2015</v>
      </c>
      <c r="P165" s="32">
        <v>2015</v>
      </c>
      <c r="Q165" s="32">
        <v>2014</v>
      </c>
      <c r="R165" s="32">
        <v>2010</v>
      </c>
      <c r="S165" s="32">
        <v>2016</v>
      </c>
      <c r="T165" s="32">
        <v>2013</v>
      </c>
      <c r="U165" s="32">
        <v>2014</v>
      </c>
      <c r="V165" s="32">
        <v>2014</v>
      </c>
      <c r="W165" s="32">
        <v>2015</v>
      </c>
      <c r="X165" s="32">
        <v>2010</v>
      </c>
      <c r="Y165" s="32">
        <v>2012</v>
      </c>
      <c r="Z165" s="32">
        <v>2014</v>
      </c>
      <c r="AA165" s="32">
        <v>2014</v>
      </c>
      <c r="AB165" s="32">
        <v>2014</v>
      </c>
      <c r="AC165" s="32">
        <v>2014</v>
      </c>
      <c r="AD165" s="32">
        <v>2015</v>
      </c>
      <c r="AE165" s="32">
        <v>2012</v>
      </c>
      <c r="AF165" s="32">
        <v>2014</v>
      </c>
      <c r="AG165" s="31" t="s">
        <v>446</v>
      </c>
      <c r="AH165" s="32">
        <v>2014</v>
      </c>
      <c r="AI165" s="32">
        <v>2015</v>
      </c>
      <c r="AJ165" s="32">
        <v>2016</v>
      </c>
      <c r="AK165" s="33" t="s">
        <v>446</v>
      </c>
      <c r="AL165" s="33">
        <v>2015</v>
      </c>
      <c r="AM165" s="32">
        <v>2015</v>
      </c>
      <c r="AN165" s="32">
        <v>2014</v>
      </c>
      <c r="AO165" s="32">
        <v>2014</v>
      </c>
      <c r="AP165" s="32">
        <v>2013</v>
      </c>
      <c r="AQ165" s="32">
        <v>2013</v>
      </c>
      <c r="AR165" s="32" t="s">
        <v>446</v>
      </c>
      <c r="AS165" s="32">
        <v>2014</v>
      </c>
      <c r="AT165" s="32">
        <v>2015</v>
      </c>
      <c r="AU165" s="32">
        <v>2012</v>
      </c>
      <c r="AV165" s="32">
        <v>2010</v>
      </c>
      <c r="AW165" s="32">
        <v>2014</v>
      </c>
      <c r="AX165" s="32">
        <v>2014</v>
      </c>
      <c r="AY165" s="32">
        <v>2014</v>
      </c>
      <c r="AZ165" s="32">
        <v>2015</v>
      </c>
      <c r="BA165" s="32">
        <v>2015</v>
      </c>
      <c r="BB165" s="32">
        <v>2015</v>
      </c>
      <c r="BC165" s="32">
        <v>2015</v>
      </c>
      <c r="BD165" s="32">
        <v>2014</v>
      </c>
      <c r="BE165" s="32">
        <v>2014</v>
      </c>
      <c r="BF165" s="20"/>
    </row>
    <row r="166" spans="1:58" x14ac:dyDescent="0.35">
      <c r="A166" s="26" t="s">
        <v>309</v>
      </c>
      <c r="B166" s="21" t="s">
        <v>308</v>
      </c>
      <c r="C166" s="30">
        <v>2014</v>
      </c>
      <c r="D166" s="30">
        <v>2014</v>
      </c>
      <c r="E166" s="30">
        <v>2014</v>
      </c>
      <c r="F166" s="30">
        <v>2014</v>
      </c>
      <c r="G166" s="30">
        <v>2014</v>
      </c>
      <c r="H166" s="30">
        <v>2014</v>
      </c>
      <c r="I166" s="30">
        <v>2014</v>
      </c>
      <c r="J166" s="30">
        <v>2015</v>
      </c>
      <c r="K166" s="30">
        <v>2015</v>
      </c>
      <c r="L166" s="30">
        <v>2015</v>
      </c>
      <c r="M166" s="32">
        <v>2016</v>
      </c>
      <c r="N166" s="32">
        <v>2016</v>
      </c>
      <c r="O166" s="32">
        <v>2015</v>
      </c>
      <c r="P166" s="32">
        <v>2015</v>
      </c>
      <c r="Q166" s="32">
        <v>2014</v>
      </c>
      <c r="R166" s="32">
        <v>2010</v>
      </c>
      <c r="S166" s="32">
        <v>2016</v>
      </c>
      <c r="T166" s="32">
        <v>2013</v>
      </c>
      <c r="U166" s="32">
        <v>2014</v>
      </c>
      <c r="V166" s="32">
        <v>2014</v>
      </c>
      <c r="W166" s="32">
        <v>2015</v>
      </c>
      <c r="X166" s="32">
        <v>2010</v>
      </c>
      <c r="Y166" s="32">
        <v>2009</v>
      </c>
      <c r="Z166" s="32">
        <v>2014</v>
      </c>
      <c r="AA166" s="32">
        <v>2014</v>
      </c>
      <c r="AB166" s="32">
        <v>2014</v>
      </c>
      <c r="AC166" s="32">
        <v>2014</v>
      </c>
      <c r="AD166" s="32">
        <v>2015</v>
      </c>
      <c r="AE166" s="32">
        <v>2012</v>
      </c>
      <c r="AF166" s="32">
        <v>2014</v>
      </c>
      <c r="AG166" s="31">
        <v>2009</v>
      </c>
      <c r="AH166" s="32">
        <v>2014</v>
      </c>
      <c r="AI166" s="32">
        <v>2015</v>
      </c>
      <c r="AJ166" s="32">
        <v>2016</v>
      </c>
      <c r="AK166" s="33" t="s">
        <v>446</v>
      </c>
      <c r="AL166" s="33">
        <v>2015</v>
      </c>
      <c r="AM166" s="32">
        <v>2015</v>
      </c>
      <c r="AN166" s="32">
        <v>2014</v>
      </c>
      <c r="AO166" s="32">
        <v>2014</v>
      </c>
      <c r="AP166" s="32" t="s">
        <v>446</v>
      </c>
      <c r="AQ166" s="32" t="s">
        <v>446</v>
      </c>
      <c r="AR166" s="32">
        <v>2015</v>
      </c>
      <c r="AS166" s="32">
        <v>2014</v>
      </c>
      <c r="AT166" s="32">
        <v>2015</v>
      </c>
      <c r="AU166" s="32">
        <v>2012</v>
      </c>
      <c r="AV166" s="32">
        <v>2010</v>
      </c>
      <c r="AW166" s="32">
        <v>2014</v>
      </c>
      <c r="AX166" s="32">
        <v>2014</v>
      </c>
      <c r="AY166" s="32">
        <v>2014</v>
      </c>
      <c r="AZ166" s="32">
        <v>2015</v>
      </c>
      <c r="BA166" s="32">
        <v>2015</v>
      </c>
      <c r="BB166" s="32">
        <v>2015</v>
      </c>
      <c r="BC166" s="32">
        <v>2015</v>
      </c>
      <c r="BD166" s="32">
        <v>2014</v>
      </c>
      <c r="BE166" s="32">
        <v>2014</v>
      </c>
      <c r="BF166" s="20"/>
    </row>
    <row r="167" spans="1:58" x14ac:dyDescent="0.35">
      <c r="A167" s="26" t="s">
        <v>311</v>
      </c>
      <c r="B167" s="21" t="s">
        <v>310</v>
      </c>
      <c r="C167" s="30">
        <v>2014</v>
      </c>
      <c r="D167" s="30">
        <v>2014</v>
      </c>
      <c r="E167" s="30">
        <v>2014</v>
      </c>
      <c r="F167" s="30">
        <v>2014</v>
      </c>
      <c r="G167" s="30">
        <v>2014</v>
      </c>
      <c r="H167" s="30">
        <v>2014</v>
      </c>
      <c r="I167" s="30">
        <v>2014</v>
      </c>
      <c r="J167" s="30">
        <v>2015</v>
      </c>
      <c r="K167" s="30">
        <v>2015</v>
      </c>
      <c r="L167" s="30">
        <v>2015</v>
      </c>
      <c r="M167" s="32">
        <v>2016</v>
      </c>
      <c r="N167" s="32">
        <v>2016</v>
      </c>
      <c r="O167" s="32">
        <v>2015</v>
      </c>
      <c r="P167" s="32">
        <v>2015</v>
      </c>
      <c r="Q167" s="32">
        <v>2014</v>
      </c>
      <c r="R167" s="32" t="s">
        <v>446</v>
      </c>
      <c r="S167" s="32">
        <v>2016</v>
      </c>
      <c r="T167" s="32">
        <v>2013</v>
      </c>
      <c r="U167" s="32">
        <v>2014</v>
      </c>
      <c r="V167" s="32" t="s">
        <v>446</v>
      </c>
      <c r="W167" s="32">
        <v>2015</v>
      </c>
      <c r="X167" s="32" t="s">
        <v>446</v>
      </c>
      <c r="Y167" s="32">
        <v>2011</v>
      </c>
      <c r="Z167" s="32">
        <v>2014</v>
      </c>
      <c r="AA167" s="32">
        <v>2014</v>
      </c>
      <c r="AB167" s="32">
        <v>2014</v>
      </c>
      <c r="AC167" s="32">
        <v>2014</v>
      </c>
      <c r="AD167" s="32">
        <v>2015</v>
      </c>
      <c r="AE167" s="32" t="s">
        <v>446</v>
      </c>
      <c r="AF167" s="32">
        <v>2014</v>
      </c>
      <c r="AG167" s="31">
        <v>2012</v>
      </c>
      <c r="AH167" s="32">
        <v>2014</v>
      </c>
      <c r="AI167" s="32">
        <v>2015</v>
      </c>
      <c r="AJ167" s="32">
        <v>2016</v>
      </c>
      <c r="AK167" s="33" t="s">
        <v>446</v>
      </c>
      <c r="AL167" s="33">
        <v>2015</v>
      </c>
      <c r="AM167" s="32">
        <v>2015</v>
      </c>
      <c r="AN167" s="32">
        <v>2014</v>
      </c>
      <c r="AO167" s="32">
        <v>2014</v>
      </c>
      <c r="AP167" s="32">
        <v>2014</v>
      </c>
      <c r="AQ167" s="32">
        <v>2014</v>
      </c>
      <c r="AR167" s="32">
        <v>2015</v>
      </c>
      <c r="AS167" s="32">
        <v>2014</v>
      </c>
      <c r="AT167" s="32">
        <v>2015</v>
      </c>
      <c r="AU167" s="32">
        <v>2012</v>
      </c>
      <c r="AV167" s="32" t="s">
        <v>446</v>
      </c>
      <c r="AW167" s="32">
        <v>2014</v>
      </c>
      <c r="AX167" s="32">
        <v>2014</v>
      </c>
      <c r="AY167" s="32">
        <v>2014</v>
      </c>
      <c r="AZ167" s="32">
        <v>2015</v>
      </c>
      <c r="BA167" s="32">
        <v>2015</v>
      </c>
      <c r="BB167" s="32">
        <v>2015</v>
      </c>
      <c r="BC167" s="32">
        <v>2015</v>
      </c>
      <c r="BD167" s="32">
        <v>2014</v>
      </c>
      <c r="BE167" s="32">
        <v>2014</v>
      </c>
      <c r="BF167" s="20"/>
    </row>
    <row r="168" spans="1:58" x14ac:dyDescent="0.35">
      <c r="A168" s="26" t="s">
        <v>313</v>
      </c>
      <c r="B168" s="21" t="s">
        <v>312</v>
      </c>
      <c r="C168" s="30">
        <v>2014</v>
      </c>
      <c r="D168" s="30">
        <v>2014</v>
      </c>
      <c r="E168" s="30">
        <v>2014</v>
      </c>
      <c r="F168" s="30">
        <v>2014</v>
      </c>
      <c r="G168" s="30">
        <v>2014</v>
      </c>
      <c r="H168" s="30">
        <v>2014</v>
      </c>
      <c r="I168" s="30">
        <v>2014</v>
      </c>
      <c r="J168" s="30">
        <v>2015</v>
      </c>
      <c r="K168" s="30">
        <v>2015</v>
      </c>
      <c r="L168" s="30">
        <v>2015</v>
      </c>
      <c r="M168" s="32">
        <v>2016</v>
      </c>
      <c r="N168" s="32">
        <v>2016</v>
      </c>
      <c r="O168" s="32">
        <v>2015</v>
      </c>
      <c r="P168" s="32">
        <v>2015</v>
      </c>
      <c r="Q168" s="32">
        <v>2014</v>
      </c>
      <c r="R168" s="32" t="s">
        <v>446</v>
      </c>
      <c r="S168" s="32">
        <v>2016</v>
      </c>
      <c r="T168" s="32">
        <v>2013</v>
      </c>
      <c r="U168" s="32">
        <v>2014</v>
      </c>
      <c r="V168" s="32" t="s">
        <v>446</v>
      </c>
      <c r="W168" s="32">
        <v>2015</v>
      </c>
      <c r="X168" s="32" t="s">
        <v>446</v>
      </c>
      <c r="Y168" s="32">
        <v>2012</v>
      </c>
      <c r="Z168" s="32">
        <v>2014</v>
      </c>
      <c r="AA168" s="32">
        <v>2014</v>
      </c>
      <c r="AB168" s="32">
        <v>2013</v>
      </c>
      <c r="AC168" s="32">
        <v>2014</v>
      </c>
      <c r="AD168" s="32">
        <v>2015</v>
      </c>
      <c r="AE168" s="32" t="s">
        <v>446</v>
      </c>
      <c r="AF168" s="32">
        <v>2014</v>
      </c>
      <c r="AG168" s="31">
        <v>2012</v>
      </c>
      <c r="AH168" s="32">
        <v>2014</v>
      </c>
      <c r="AI168" s="32">
        <v>2015</v>
      </c>
      <c r="AJ168" s="32">
        <v>2016</v>
      </c>
      <c r="AK168" s="33" t="s">
        <v>446</v>
      </c>
      <c r="AL168" s="33">
        <v>2015</v>
      </c>
      <c r="AM168" s="32">
        <v>2015</v>
      </c>
      <c r="AN168" s="32">
        <v>2014</v>
      </c>
      <c r="AO168" s="32">
        <v>2014</v>
      </c>
      <c r="AP168" s="32">
        <v>2014</v>
      </c>
      <c r="AQ168" s="32">
        <v>2014</v>
      </c>
      <c r="AR168" s="32">
        <v>2015</v>
      </c>
      <c r="AS168" s="32">
        <v>2014</v>
      </c>
      <c r="AT168" s="32">
        <v>2015</v>
      </c>
      <c r="AU168" s="32">
        <v>2012</v>
      </c>
      <c r="AV168" s="32" t="s">
        <v>446</v>
      </c>
      <c r="AW168" s="32">
        <v>2014</v>
      </c>
      <c r="AX168" s="32">
        <v>2014</v>
      </c>
      <c r="AY168" s="32">
        <v>2014</v>
      </c>
      <c r="AZ168" s="32">
        <v>2015</v>
      </c>
      <c r="BA168" s="32">
        <v>2015</v>
      </c>
      <c r="BB168" s="32">
        <v>2015</v>
      </c>
      <c r="BC168" s="32">
        <v>2015</v>
      </c>
      <c r="BD168" s="32">
        <v>2014</v>
      </c>
      <c r="BE168" s="32">
        <v>2014</v>
      </c>
      <c r="BF168" s="20"/>
    </row>
    <row r="169" spans="1:58" x14ac:dyDescent="0.35">
      <c r="A169" s="26" t="s">
        <v>426</v>
      </c>
      <c r="B169" s="21" t="s">
        <v>314</v>
      </c>
      <c r="C169" s="30">
        <v>2014</v>
      </c>
      <c r="D169" s="30">
        <v>2014</v>
      </c>
      <c r="E169" s="30">
        <v>2014</v>
      </c>
      <c r="F169" s="30">
        <v>2014</v>
      </c>
      <c r="G169" s="30">
        <v>2014</v>
      </c>
      <c r="H169" s="30">
        <v>2014</v>
      </c>
      <c r="I169" s="30">
        <v>2014</v>
      </c>
      <c r="J169" s="30">
        <v>2015</v>
      </c>
      <c r="K169" s="30">
        <v>2015</v>
      </c>
      <c r="L169" s="30">
        <v>2015</v>
      </c>
      <c r="M169" s="32">
        <v>2016</v>
      </c>
      <c r="N169" s="32">
        <v>2016</v>
      </c>
      <c r="O169" s="32">
        <v>2015</v>
      </c>
      <c r="P169" s="32">
        <v>2015</v>
      </c>
      <c r="Q169" s="32">
        <v>2014</v>
      </c>
      <c r="R169" s="32">
        <v>2009</v>
      </c>
      <c r="S169" s="32">
        <v>2016</v>
      </c>
      <c r="T169" s="32">
        <v>2013</v>
      </c>
      <c r="U169" s="32">
        <v>2014</v>
      </c>
      <c r="V169" s="32" t="s">
        <v>446</v>
      </c>
      <c r="W169" s="32">
        <v>2015</v>
      </c>
      <c r="X169" s="32">
        <v>2009</v>
      </c>
      <c r="Y169" s="32">
        <v>2010</v>
      </c>
      <c r="Z169" s="32">
        <v>2014</v>
      </c>
      <c r="AA169" s="32">
        <v>2014</v>
      </c>
      <c r="AB169" s="32">
        <v>2014</v>
      </c>
      <c r="AC169" s="32">
        <v>2014</v>
      </c>
      <c r="AD169" s="32">
        <v>2015</v>
      </c>
      <c r="AE169" s="32" t="s">
        <v>446</v>
      </c>
      <c r="AF169" s="32">
        <v>2014</v>
      </c>
      <c r="AG169" s="31">
        <v>2004</v>
      </c>
      <c r="AH169" s="32">
        <v>2014</v>
      </c>
      <c r="AI169" s="32">
        <v>2015</v>
      </c>
      <c r="AJ169" s="32">
        <v>2016</v>
      </c>
      <c r="AK169" s="33">
        <v>2015</v>
      </c>
      <c r="AL169" s="33">
        <v>2015</v>
      </c>
      <c r="AM169" s="32">
        <v>2015</v>
      </c>
      <c r="AN169" s="32">
        <v>2014</v>
      </c>
      <c r="AO169" s="32">
        <v>2014</v>
      </c>
      <c r="AP169" s="32" t="s">
        <v>446</v>
      </c>
      <c r="AQ169" s="32" t="s">
        <v>446</v>
      </c>
      <c r="AR169" s="32">
        <v>2009</v>
      </c>
      <c r="AS169" s="32">
        <v>2014</v>
      </c>
      <c r="AT169" s="32">
        <v>2015</v>
      </c>
      <c r="AU169" s="32">
        <v>2012</v>
      </c>
      <c r="AV169" s="32">
        <v>2013</v>
      </c>
      <c r="AW169" s="32">
        <v>2014</v>
      </c>
      <c r="AX169" s="32">
        <v>2014</v>
      </c>
      <c r="AY169" s="32">
        <v>2014</v>
      </c>
      <c r="AZ169" s="32">
        <v>2015</v>
      </c>
      <c r="BA169" s="32">
        <v>2015</v>
      </c>
      <c r="BB169" s="32" t="s">
        <v>446</v>
      </c>
      <c r="BC169" s="32">
        <v>2015</v>
      </c>
      <c r="BD169" s="32">
        <v>2014</v>
      </c>
      <c r="BE169" s="32">
        <v>2014</v>
      </c>
      <c r="BF169" s="20"/>
    </row>
    <row r="170" spans="1:58" x14ac:dyDescent="0.35">
      <c r="A170" s="26" t="s">
        <v>316</v>
      </c>
      <c r="B170" s="21" t="s">
        <v>315</v>
      </c>
      <c r="C170" s="30">
        <v>2014</v>
      </c>
      <c r="D170" s="30">
        <v>2014</v>
      </c>
      <c r="E170" s="30">
        <v>2014</v>
      </c>
      <c r="F170" s="30">
        <v>2014</v>
      </c>
      <c r="G170" s="30">
        <v>2014</v>
      </c>
      <c r="H170" s="30">
        <v>2014</v>
      </c>
      <c r="I170" s="30">
        <v>2014</v>
      </c>
      <c r="J170" s="30">
        <v>2015</v>
      </c>
      <c r="K170" s="30">
        <v>2015</v>
      </c>
      <c r="L170" s="30">
        <v>2015</v>
      </c>
      <c r="M170" s="32">
        <v>2016</v>
      </c>
      <c r="N170" s="32">
        <v>2016</v>
      </c>
      <c r="O170" s="32">
        <v>2015</v>
      </c>
      <c r="P170" s="32">
        <v>2015</v>
      </c>
      <c r="Q170" s="32">
        <v>2014</v>
      </c>
      <c r="R170" s="32">
        <v>2012</v>
      </c>
      <c r="S170" s="32">
        <v>2016</v>
      </c>
      <c r="T170" s="32">
        <v>2013</v>
      </c>
      <c r="U170" s="32">
        <v>2014</v>
      </c>
      <c r="V170" s="32">
        <v>2014</v>
      </c>
      <c r="W170" s="32">
        <v>2015</v>
      </c>
      <c r="X170" s="32">
        <v>2012</v>
      </c>
      <c r="Y170" s="32">
        <v>2013</v>
      </c>
      <c r="Z170" s="32">
        <v>2014</v>
      </c>
      <c r="AA170" s="32">
        <v>2014</v>
      </c>
      <c r="AB170" s="32">
        <v>2014</v>
      </c>
      <c r="AC170" s="32">
        <v>2014</v>
      </c>
      <c r="AD170" s="32">
        <v>2015</v>
      </c>
      <c r="AE170" s="32">
        <v>2012</v>
      </c>
      <c r="AF170" s="32">
        <v>2014</v>
      </c>
      <c r="AG170" s="31">
        <v>2009</v>
      </c>
      <c r="AH170" s="32">
        <v>2014</v>
      </c>
      <c r="AI170" s="32">
        <v>2015</v>
      </c>
      <c r="AJ170" s="32">
        <v>2016</v>
      </c>
      <c r="AK170" s="33" t="s">
        <v>446</v>
      </c>
      <c r="AL170" s="33">
        <v>2015</v>
      </c>
      <c r="AM170" s="32">
        <v>2015</v>
      </c>
      <c r="AN170" s="32">
        <v>2014</v>
      </c>
      <c r="AO170" s="32">
        <v>2014</v>
      </c>
      <c r="AP170" s="32" t="s">
        <v>446</v>
      </c>
      <c r="AQ170" s="32" t="s">
        <v>446</v>
      </c>
      <c r="AR170" s="32">
        <v>2009</v>
      </c>
      <c r="AS170" s="32">
        <v>2014</v>
      </c>
      <c r="AT170" s="32">
        <v>2015</v>
      </c>
      <c r="AU170" s="32">
        <v>2012</v>
      </c>
      <c r="AV170" s="32">
        <v>2013</v>
      </c>
      <c r="AW170" s="32">
        <v>2014</v>
      </c>
      <c r="AX170" s="32">
        <v>2014</v>
      </c>
      <c r="AY170" s="32">
        <v>2014</v>
      </c>
      <c r="AZ170" s="32">
        <v>2015</v>
      </c>
      <c r="BA170" s="32">
        <v>2015</v>
      </c>
      <c r="BB170" s="32">
        <v>2015</v>
      </c>
      <c r="BC170" s="32">
        <v>2015</v>
      </c>
      <c r="BD170" s="32">
        <v>2014</v>
      </c>
      <c r="BE170" s="32">
        <v>2014</v>
      </c>
      <c r="BF170" s="20"/>
    </row>
    <row r="171" spans="1:58" x14ac:dyDescent="0.35">
      <c r="A171" s="26" t="s">
        <v>427</v>
      </c>
      <c r="B171" s="21" t="s">
        <v>317</v>
      </c>
      <c r="C171" s="30">
        <v>2014</v>
      </c>
      <c r="D171" s="30">
        <v>2014</v>
      </c>
      <c r="E171" s="30">
        <v>2014</v>
      </c>
      <c r="F171" s="30">
        <v>2014</v>
      </c>
      <c r="G171" s="30">
        <v>2014</v>
      </c>
      <c r="H171" s="30">
        <v>2014</v>
      </c>
      <c r="I171" s="30">
        <v>2014</v>
      </c>
      <c r="J171" s="30">
        <v>2015</v>
      </c>
      <c r="K171" s="30">
        <v>2015</v>
      </c>
      <c r="L171" s="30">
        <v>2015</v>
      </c>
      <c r="M171" s="32">
        <v>2016</v>
      </c>
      <c r="N171" s="32">
        <v>2016</v>
      </c>
      <c r="O171" s="32">
        <v>2015</v>
      </c>
      <c r="P171" s="32">
        <v>2015</v>
      </c>
      <c r="Q171" s="32">
        <v>2014</v>
      </c>
      <c r="R171" s="32">
        <v>2010</v>
      </c>
      <c r="S171" s="32">
        <v>2016</v>
      </c>
      <c r="T171" s="32">
        <v>2013</v>
      </c>
      <c r="U171" s="32">
        <v>2014</v>
      </c>
      <c r="V171" s="32">
        <v>2014</v>
      </c>
      <c r="W171" s="32">
        <v>2015</v>
      </c>
      <c r="X171" s="32">
        <v>2011</v>
      </c>
      <c r="Y171" s="32">
        <v>2012</v>
      </c>
      <c r="Z171" s="32">
        <v>2014</v>
      </c>
      <c r="AA171" s="32">
        <v>2014</v>
      </c>
      <c r="AB171" s="32">
        <v>2014</v>
      </c>
      <c r="AC171" s="32">
        <v>2014</v>
      </c>
      <c r="AD171" s="32">
        <v>2015</v>
      </c>
      <c r="AE171" s="32">
        <v>2012</v>
      </c>
      <c r="AF171" s="32">
        <v>2014</v>
      </c>
      <c r="AG171" s="31">
        <v>2012</v>
      </c>
      <c r="AH171" s="32">
        <v>2014</v>
      </c>
      <c r="AI171" s="32">
        <v>2015</v>
      </c>
      <c r="AJ171" s="32">
        <v>2016</v>
      </c>
      <c r="AK171" s="33" t="s">
        <v>446</v>
      </c>
      <c r="AL171" s="33">
        <v>2016</v>
      </c>
      <c r="AM171" s="32">
        <v>2015</v>
      </c>
      <c r="AN171" s="32">
        <v>2014</v>
      </c>
      <c r="AO171" s="32">
        <v>2014</v>
      </c>
      <c r="AP171" s="32">
        <v>2013</v>
      </c>
      <c r="AQ171" s="32">
        <v>2014</v>
      </c>
      <c r="AR171" s="32">
        <v>2015</v>
      </c>
      <c r="AS171" s="32">
        <v>2014</v>
      </c>
      <c r="AT171" s="32">
        <v>2015</v>
      </c>
      <c r="AU171" s="32">
        <v>2012</v>
      </c>
      <c r="AV171" s="32">
        <v>2012</v>
      </c>
      <c r="AW171" s="32">
        <v>2014</v>
      </c>
      <c r="AX171" s="32">
        <v>2014</v>
      </c>
      <c r="AY171" s="32">
        <v>2014</v>
      </c>
      <c r="AZ171" s="32">
        <v>2015</v>
      </c>
      <c r="BA171" s="32">
        <v>2015</v>
      </c>
      <c r="BB171" s="32">
        <v>2015</v>
      </c>
      <c r="BC171" s="32">
        <v>2015</v>
      </c>
      <c r="BD171" s="32">
        <v>2014</v>
      </c>
      <c r="BE171" s="32">
        <v>2014</v>
      </c>
      <c r="BF171" s="20"/>
    </row>
    <row r="172" spans="1:58" x14ac:dyDescent="0.35">
      <c r="A172" s="26" t="s">
        <v>319</v>
      </c>
      <c r="B172" s="21" t="s">
        <v>318</v>
      </c>
      <c r="C172" s="30">
        <v>2014</v>
      </c>
      <c r="D172" s="30">
        <v>2014</v>
      </c>
      <c r="E172" s="30">
        <v>2014</v>
      </c>
      <c r="F172" s="30">
        <v>2014</v>
      </c>
      <c r="G172" s="30">
        <v>2014</v>
      </c>
      <c r="H172" s="30">
        <v>2014</v>
      </c>
      <c r="I172" s="30">
        <v>2014</v>
      </c>
      <c r="J172" s="30">
        <v>2015</v>
      </c>
      <c r="K172" s="30">
        <v>2015</v>
      </c>
      <c r="L172" s="30">
        <v>2015</v>
      </c>
      <c r="M172" s="32">
        <v>2016</v>
      </c>
      <c r="N172" s="32">
        <v>2016</v>
      </c>
      <c r="O172" s="32">
        <v>2015</v>
      </c>
      <c r="P172" s="32">
        <v>2015</v>
      </c>
      <c r="Q172" s="32">
        <v>2014</v>
      </c>
      <c r="R172" s="32">
        <v>2006</v>
      </c>
      <c r="S172" s="32">
        <v>2016</v>
      </c>
      <c r="T172" s="32">
        <v>2013</v>
      </c>
      <c r="U172" s="32">
        <v>2014</v>
      </c>
      <c r="V172" s="32">
        <v>2014</v>
      </c>
      <c r="W172" s="32">
        <v>2015</v>
      </c>
      <c r="X172" s="32">
        <v>2012</v>
      </c>
      <c r="Y172" s="32">
        <v>2010</v>
      </c>
      <c r="Z172" s="32">
        <v>2014</v>
      </c>
      <c r="AA172" s="32">
        <v>2014</v>
      </c>
      <c r="AB172" s="32">
        <v>2014</v>
      </c>
      <c r="AC172" s="32">
        <v>2014</v>
      </c>
      <c r="AD172" s="32">
        <v>2015</v>
      </c>
      <c r="AE172" s="32">
        <v>2012</v>
      </c>
      <c r="AF172" s="32">
        <v>2014</v>
      </c>
      <c r="AG172" s="31">
        <v>2012</v>
      </c>
      <c r="AH172" s="32">
        <v>2014</v>
      </c>
      <c r="AI172" s="32">
        <v>2015</v>
      </c>
      <c r="AJ172" s="32">
        <v>2016</v>
      </c>
      <c r="AK172" s="33">
        <v>2015</v>
      </c>
      <c r="AL172" s="33">
        <v>2015</v>
      </c>
      <c r="AM172" s="32">
        <v>2015</v>
      </c>
      <c r="AN172" s="32">
        <v>2014</v>
      </c>
      <c r="AO172" s="32">
        <v>2014</v>
      </c>
      <c r="AP172" s="32">
        <v>2014</v>
      </c>
      <c r="AQ172" s="32">
        <v>2014</v>
      </c>
      <c r="AR172" s="32">
        <v>2015</v>
      </c>
      <c r="AS172" s="32">
        <v>2014</v>
      </c>
      <c r="AT172" s="32">
        <v>2015</v>
      </c>
      <c r="AU172" s="32">
        <v>2012</v>
      </c>
      <c r="AV172" s="32">
        <v>2010</v>
      </c>
      <c r="AW172" s="32">
        <v>2014</v>
      </c>
      <c r="AX172" s="32">
        <v>2014</v>
      </c>
      <c r="AY172" s="32">
        <v>2014</v>
      </c>
      <c r="AZ172" s="32">
        <v>2015</v>
      </c>
      <c r="BA172" s="32">
        <v>2015</v>
      </c>
      <c r="BB172" s="32">
        <v>2015</v>
      </c>
      <c r="BC172" s="32">
        <v>2015</v>
      </c>
      <c r="BD172" s="32">
        <v>2014</v>
      </c>
      <c r="BE172" s="32">
        <v>2014</v>
      </c>
      <c r="BF172" s="20"/>
    </row>
    <row r="173" spans="1:58" x14ac:dyDescent="0.35">
      <c r="A173" s="26" t="s">
        <v>440</v>
      </c>
      <c r="B173" s="21" t="s">
        <v>187</v>
      </c>
      <c r="C173" s="30">
        <v>2014</v>
      </c>
      <c r="D173" s="30">
        <v>2014</v>
      </c>
      <c r="E173" s="30">
        <v>2014</v>
      </c>
      <c r="F173" s="30">
        <v>2014</v>
      </c>
      <c r="G173" s="30">
        <v>2014</v>
      </c>
      <c r="H173" s="30">
        <v>2014</v>
      </c>
      <c r="I173" s="30">
        <v>2014</v>
      </c>
      <c r="J173" s="30">
        <v>2015</v>
      </c>
      <c r="K173" s="30">
        <v>2015</v>
      </c>
      <c r="L173" s="30">
        <v>2015</v>
      </c>
      <c r="M173" s="32">
        <v>2016</v>
      </c>
      <c r="N173" s="32">
        <v>2016</v>
      </c>
      <c r="O173" s="32">
        <v>2015</v>
      </c>
      <c r="P173" s="32">
        <v>2015</v>
      </c>
      <c r="Q173" s="32">
        <v>2014</v>
      </c>
      <c r="R173" s="32">
        <v>2011</v>
      </c>
      <c r="S173" s="32">
        <v>2016</v>
      </c>
      <c r="T173" s="32">
        <v>2013</v>
      </c>
      <c r="U173" s="32">
        <v>2014</v>
      </c>
      <c r="V173" s="32">
        <v>2014</v>
      </c>
      <c r="W173" s="32">
        <v>2015</v>
      </c>
      <c r="X173" s="32">
        <v>2011</v>
      </c>
      <c r="Y173" s="32">
        <v>2010</v>
      </c>
      <c r="Z173" s="32">
        <v>2014</v>
      </c>
      <c r="AA173" s="32">
        <v>2014</v>
      </c>
      <c r="AB173" s="32">
        <v>2013</v>
      </c>
      <c r="AC173" s="32">
        <v>2014</v>
      </c>
      <c r="AD173" s="32">
        <v>2015</v>
      </c>
      <c r="AE173" s="32" t="s">
        <v>446</v>
      </c>
      <c r="AF173" s="32">
        <v>2014</v>
      </c>
      <c r="AG173" s="31">
        <v>2008</v>
      </c>
      <c r="AH173" s="32">
        <v>2014</v>
      </c>
      <c r="AI173" s="32">
        <v>2015</v>
      </c>
      <c r="AJ173" s="32">
        <v>2016</v>
      </c>
      <c r="AK173" s="33">
        <v>2015</v>
      </c>
      <c r="AL173" s="33">
        <v>2015</v>
      </c>
      <c r="AM173" s="32">
        <v>2015</v>
      </c>
      <c r="AN173" s="32">
        <v>2014</v>
      </c>
      <c r="AO173" s="32">
        <v>2014</v>
      </c>
      <c r="AP173" s="32">
        <v>2013</v>
      </c>
      <c r="AQ173" s="32">
        <v>2013</v>
      </c>
      <c r="AR173" s="32">
        <v>2015</v>
      </c>
      <c r="AS173" s="32">
        <v>2014</v>
      </c>
      <c r="AT173" s="32">
        <v>2015</v>
      </c>
      <c r="AU173" s="32">
        <v>2012</v>
      </c>
      <c r="AV173" s="32">
        <v>2013</v>
      </c>
      <c r="AW173" s="32">
        <v>2014</v>
      </c>
      <c r="AX173" s="32">
        <v>2014</v>
      </c>
      <c r="AY173" s="32">
        <v>2014</v>
      </c>
      <c r="AZ173" s="32">
        <v>2015</v>
      </c>
      <c r="BA173" s="32">
        <v>2015</v>
      </c>
      <c r="BB173" s="32">
        <v>2015</v>
      </c>
      <c r="BC173" s="32">
        <v>2015</v>
      </c>
      <c r="BD173" s="32">
        <v>2014</v>
      </c>
      <c r="BE173" s="32">
        <v>2014</v>
      </c>
      <c r="BF173" s="20"/>
    </row>
    <row r="174" spans="1:58" x14ac:dyDescent="0.35">
      <c r="A174" s="26" t="s">
        <v>365</v>
      </c>
      <c r="B174" s="21" t="s">
        <v>91</v>
      </c>
      <c r="C174" s="30">
        <v>2014</v>
      </c>
      <c r="D174" s="30">
        <v>2014</v>
      </c>
      <c r="E174" s="30">
        <v>2014</v>
      </c>
      <c r="F174" s="30">
        <v>2014</v>
      </c>
      <c r="G174" s="30">
        <v>2014</v>
      </c>
      <c r="H174" s="30">
        <v>2014</v>
      </c>
      <c r="I174" s="30">
        <v>2014</v>
      </c>
      <c r="J174" s="30">
        <v>2015</v>
      </c>
      <c r="K174" s="30">
        <v>2015</v>
      </c>
      <c r="L174" s="30">
        <v>2015</v>
      </c>
      <c r="M174" s="32">
        <v>2016</v>
      </c>
      <c r="N174" s="32">
        <v>2016</v>
      </c>
      <c r="O174" s="32">
        <v>2015</v>
      </c>
      <c r="P174" s="32">
        <v>2015</v>
      </c>
      <c r="Q174" s="32">
        <v>2014</v>
      </c>
      <c r="R174" s="32">
        <v>2010</v>
      </c>
      <c r="S174" s="32">
        <v>2016</v>
      </c>
      <c r="T174" s="32">
        <v>2013</v>
      </c>
      <c r="U174" s="32">
        <v>2014</v>
      </c>
      <c r="V174" s="32">
        <v>2014</v>
      </c>
      <c r="W174" s="32">
        <v>2015</v>
      </c>
      <c r="X174" s="32">
        <v>2009</v>
      </c>
      <c r="Y174" s="32">
        <v>2011</v>
      </c>
      <c r="Z174" s="32">
        <v>2014</v>
      </c>
      <c r="AA174" s="32">
        <v>2014</v>
      </c>
      <c r="AB174" s="32" t="s">
        <v>446</v>
      </c>
      <c r="AC174" s="32">
        <v>2014</v>
      </c>
      <c r="AD174" s="32">
        <v>2015</v>
      </c>
      <c r="AE174" s="32">
        <v>2012</v>
      </c>
      <c r="AF174" s="32" t="s">
        <v>446</v>
      </c>
      <c r="AG174" s="31">
        <v>2007</v>
      </c>
      <c r="AH174" s="32">
        <v>2014</v>
      </c>
      <c r="AI174" s="32">
        <v>2015</v>
      </c>
      <c r="AJ174" s="32">
        <v>2016</v>
      </c>
      <c r="AK174" s="33">
        <v>2015</v>
      </c>
      <c r="AL174" s="33">
        <v>2015</v>
      </c>
      <c r="AM174" s="32">
        <v>2015</v>
      </c>
      <c r="AN174" s="32">
        <v>2014</v>
      </c>
      <c r="AO174" s="32">
        <v>2014</v>
      </c>
      <c r="AP174" s="32" t="s">
        <v>446</v>
      </c>
      <c r="AQ174" s="32" t="s">
        <v>446</v>
      </c>
      <c r="AR174" s="32">
        <v>2009</v>
      </c>
      <c r="AS174" s="32">
        <v>2014</v>
      </c>
      <c r="AT174" s="32">
        <v>2015</v>
      </c>
      <c r="AU174" s="32">
        <v>2012</v>
      </c>
      <c r="AV174" s="32">
        <v>2010</v>
      </c>
      <c r="AW174" s="32">
        <v>2014</v>
      </c>
      <c r="AX174" s="32">
        <v>2014</v>
      </c>
      <c r="AY174" s="32">
        <v>2014</v>
      </c>
      <c r="AZ174" s="32">
        <v>2015</v>
      </c>
      <c r="BA174" s="32">
        <v>2015</v>
      </c>
      <c r="BB174" s="32">
        <v>2015</v>
      </c>
      <c r="BC174" s="32">
        <v>2015</v>
      </c>
      <c r="BD174" s="32">
        <v>2014</v>
      </c>
      <c r="BE174" s="32">
        <v>2014</v>
      </c>
      <c r="BF174" s="20"/>
    </row>
    <row r="175" spans="1:58" x14ac:dyDescent="0.35">
      <c r="A175" s="26" t="s">
        <v>321</v>
      </c>
      <c r="B175" s="21" t="s">
        <v>320</v>
      </c>
      <c r="C175" s="30">
        <v>2014</v>
      </c>
      <c r="D175" s="30">
        <v>2014</v>
      </c>
      <c r="E175" s="30">
        <v>2014</v>
      </c>
      <c r="F175" s="30">
        <v>2014</v>
      </c>
      <c r="G175" s="30">
        <v>2014</v>
      </c>
      <c r="H175" s="30">
        <v>2014</v>
      </c>
      <c r="I175" s="30">
        <v>2014</v>
      </c>
      <c r="J175" s="30">
        <v>2015</v>
      </c>
      <c r="K175" s="30">
        <v>2015</v>
      </c>
      <c r="L175" s="30">
        <v>2015</v>
      </c>
      <c r="M175" s="32">
        <v>2016</v>
      </c>
      <c r="N175" s="32">
        <v>2016</v>
      </c>
      <c r="O175" s="32">
        <v>2015</v>
      </c>
      <c r="P175" s="32">
        <v>2015</v>
      </c>
      <c r="Q175" s="32">
        <v>2014</v>
      </c>
      <c r="R175" s="32">
        <v>2014</v>
      </c>
      <c r="S175" s="32">
        <v>2016</v>
      </c>
      <c r="T175" s="32">
        <v>2013</v>
      </c>
      <c r="U175" s="32">
        <v>2014</v>
      </c>
      <c r="V175" s="32">
        <v>2014</v>
      </c>
      <c r="W175" s="32">
        <v>2015</v>
      </c>
      <c r="X175" s="32">
        <v>2014</v>
      </c>
      <c r="Y175" s="32">
        <v>2010</v>
      </c>
      <c r="Z175" s="32">
        <v>2014</v>
      </c>
      <c r="AA175" s="32">
        <v>2014</v>
      </c>
      <c r="AB175" s="32">
        <v>2014</v>
      </c>
      <c r="AC175" s="32">
        <v>2014</v>
      </c>
      <c r="AD175" s="32">
        <v>2015</v>
      </c>
      <c r="AE175" s="32">
        <v>2012</v>
      </c>
      <c r="AF175" s="32">
        <v>2014</v>
      </c>
      <c r="AG175" s="31">
        <v>2011</v>
      </c>
      <c r="AH175" s="32">
        <v>2014</v>
      </c>
      <c r="AI175" s="32">
        <v>2015</v>
      </c>
      <c r="AJ175" s="32">
        <v>2016</v>
      </c>
      <c r="AK175" s="33">
        <v>2015</v>
      </c>
      <c r="AL175" s="33">
        <v>2015</v>
      </c>
      <c r="AM175" s="32">
        <v>2015</v>
      </c>
      <c r="AN175" s="32">
        <v>2014</v>
      </c>
      <c r="AO175" s="32">
        <v>2014</v>
      </c>
      <c r="AP175" s="32">
        <v>2014</v>
      </c>
      <c r="AQ175" s="32">
        <v>2014</v>
      </c>
      <c r="AR175" s="32">
        <v>2015</v>
      </c>
      <c r="AS175" s="32">
        <v>2014</v>
      </c>
      <c r="AT175" s="32">
        <v>2015</v>
      </c>
      <c r="AU175" s="32">
        <v>2012</v>
      </c>
      <c r="AV175" s="32">
        <v>2011</v>
      </c>
      <c r="AW175" s="32">
        <v>2014</v>
      </c>
      <c r="AX175" s="32">
        <v>2014</v>
      </c>
      <c r="AY175" s="32">
        <v>2014</v>
      </c>
      <c r="AZ175" s="32">
        <v>2015</v>
      </c>
      <c r="BA175" s="32">
        <v>2015</v>
      </c>
      <c r="BB175" s="32">
        <v>2015</v>
      </c>
      <c r="BC175" s="32">
        <v>2015</v>
      </c>
      <c r="BD175" s="32">
        <v>2014</v>
      </c>
      <c r="BE175" s="32">
        <v>2014</v>
      </c>
      <c r="BF175" s="20"/>
    </row>
    <row r="176" spans="1:58" x14ac:dyDescent="0.35">
      <c r="A176" s="26" t="s">
        <v>323</v>
      </c>
      <c r="B176" s="21" t="s">
        <v>322</v>
      </c>
      <c r="C176" s="30">
        <v>2014</v>
      </c>
      <c r="D176" s="30">
        <v>2014</v>
      </c>
      <c r="E176" s="30">
        <v>2014</v>
      </c>
      <c r="F176" s="30">
        <v>2014</v>
      </c>
      <c r="G176" s="30">
        <v>2014</v>
      </c>
      <c r="H176" s="30">
        <v>2014</v>
      </c>
      <c r="I176" s="30">
        <v>2014</v>
      </c>
      <c r="J176" s="30">
        <v>2015</v>
      </c>
      <c r="K176" s="30">
        <v>2015</v>
      </c>
      <c r="L176" s="30">
        <v>2015</v>
      </c>
      <c r="M176" s="32">
        <v>2016</v>
      </c>
      <c r="N176" s="32">
        <v>2016</v>
      </c>
      <c r="O176" s="32">
        <v>2015</v>
      </c>
      <c r="P176" s="32">
        <v>2015</v>
      </c>
      <c r="Q176" s="32">
        <v>2014</v>
      </c>
      <c r="R176" s="32" t="s">
        <v>446</v>
      </c>
      <c r="S176" s="32">
        <v>2016</v>
      </c>
      <c r="T176" s="32">
        <v>2013</v>
      </c>
      <c r="U176" s="32">
        <v>2014</v>
      </c>
      <c r="V176" s="32">
        <v>2014</v>
      </c>
      <c r="W176" s="32">
        <v>2015</v>
      </c>
      <c r="X176" s="32">
        <v>2012</v>
      </c>
      <c r="Y176" s="32">
        <v>2010</v>
      </c>
      <c r="Z176" s="32">
        <v>2014</v>
      </c>
      <c r="AA176" s="32">
        <v>2014</v>
      </c>
      <c r="AB176" s="32" t="s">
        <v>446</v>
      </c>
      <c r="AC176" s="32">
        <v>2014</v>
      </c>
      <c r="AD176" s="32">
        <v>2015</v>
      </c>
      <c r="AE176" s="32" t="s">
        <v>446</v>
      </c>
      <c r="AF176" s="32">
        <v>2014</v>
      </c>
      <c r="AG176" s="31">
        <v>2009</v>
      </c>
      <c r="AH176" s="32">
        <v>2014</v>
      </c>
      <c r="AI176" s="32">
        <v>2015</v>
      </c>
      <c r="AJ176" s="32">
        <v>2016</v>
      </c>
      <c r="AK176" s="33" t="s">
        <v>446</v>
      </c>
      <c r="AL176" s="33">
        <v>2015</v>
      </c>
      <c r="AM176" s="32">
        <v>2015</v>
      </c>
      <c r="AN176" s="32">
        <v>2014</v>
      </c>
      <c r="AO176" s="32">
        <v>2014</v>
      </c>
      <c r="AP176" s="32" t="s">
        <v>446</v>
      </c>
      <c r="AQ176" s="32" t="s">
        <v>446</v>
      </c>
      <c r="AR176" s="32">
        <v>2011</v>
      </c>
      <c r="AS176" s="32">
        <v>2014</v>
      </c>
      <c r="AT176" s="32" t="s">
        <v>446</v>
      </c>
      <c r="AU176" s="32">
        <v>2012</v>
      </c>
      <c r="AV176" s="32">
        <v>2011</v>
      </c>
      <c r="AW176" s="32">
        <v>2014</v>
      </c>
      <c r="AX176" s="32">
        <v>2014</v>
      </c>
      <c r="AY176" s="32">
        <v>2014</v>
      </c>
      <c r="AZ176" s="32">
        <v>2015</v>
      </c>
      <c r="BA176" s="32">
        <v>2015</v>
      </c>
      <c r="BB176" s="32">
        <v>2014</v>
      </c>
      <c r="BC176" s="32">
        <v>2015</v>
      </c>
      <c r="BD176" s="32">
        <v>2014</v>
      </c>
      <c r="BE176" s="32">
        <v>2014</v>
      </c>
      <c r="BF176" s="20"/>
    </row>
    <row r="177" spans="1:58" x14ac:dyDescent="0.35">
      <c r="A177" s="26" t="s">
        <v>325</v>
      </c>
      <c r="B177" s="21" t="s">
        <v>324</v>
      </c>
      <c r="C177" s="30">
        <v>2014</v>
      </c>
      <c r="D177" s="30">
        <v>2014</v>
      </c>
      <c r="E177" s="30">
        <v>2014</v>
      </c>
      <c r="F177" s="30">
        <v>2014</v>
      </c>
      <c r="G177" s="30">
        <v>2014</v>
      </c>
      <c r="H177" s="30">
        <v>2014</v>
      </c>
      <c r="I177" s="30">
        <v>2014</v>
      </c>
      <c r="J177" s="30">
        <v>2015</v>
      </c>
      <c r="K177" s="30">
        <v>2015</v>
      </c>
      <c r="L177" s="30">
        <v>2015</v>
      </c>
      <c r="M177" s="32">
        <v>2016</v>
      </c>
      <c r="N177" s="32">
        <v>2016</v>
      </c>
      <c r="O177" s="32">
        <v>2015</v>
      </c>
      <c r="P177" s="32">
        <v>2015</v>
      </c>
      <c r="Q177" s="32">
        <v>2014</v>
      </c>
      <c r="R177" s="32">
        <v>2006</v>
      </c>
      <c r="S177" s="32">
        <v>2016</v>
      </c>
      <c r="T177" s="32">
        <v>2013</v>
      </c>
      <c r="U177" s="32">
        <v>2014</v>
      </c>
      <c r="V177" s="32" t="s">
        <v>446</v>
      </c>
      <c r="W177" s="32">
        <v>2015</v>
      </c>
      <c r="X177" s="32" t="s">
        <v>446</v>
      </c>
      <c r="Y177" s="32">
        <v>2010</v>
      </c>
      <c r="Z177" s="32">
        <v>2014</v>
      </c>
      <c r="AA177" s="32">
        <v>2014</v>
      </c>
      <c r="AB177" s="32">
        <v>2013</v>
      </c>
      <c r="AC177" s="32">
        <v>2014</v>
      </c>
      <c r="AD177" s="32">
        <v>2015</v>
      </c>
      <c r="AE177" s="32" t="s">
        <v>446</v>
      </c>
      <c r="AF177" s="32">
        <v>2014</v>
      </c>
      <c r="AG177" s="31" t="s">
        <v>446</v>
      </c>
      <c r="AH177" s="32">
        <v>2014</v>
      </c>
      <c r="AI177" s="32">
        <v>2015</v>
      </c>
      <c r="AJ177" s="32">
        <v>2016</v>
      </c>
      <c r="AK177" s="33" t="s">
        <v>446</v>
      </c>
      <c r="AL177" s="33">
        <v>2015</v>
      </c>
      <c r="AM177" s="32">
        <v>2015</v>
      </c>
      <c r="AN177" s="32">
        <v>2014</v>
      </c>
      <c r="AO177" s="32">
        <v>2014</v>
      </c>
      <c r="AP177" s="32">
        <v>2013</v>
      </c>
      <c r="AQ177" s="32">
        <v>2013</v>
      </c>
      <c r="AR177" s="32">
        <v>2011</v>
      </c>
      <c r="AS177" s="32">
        <v>2014</v>
      </c>
      <c r="AT177" s="32">
        <v>2015</v>
      </c>
      <c r="AU177" s="32">
        <v>2012</v>
      </c>
      <c r="AV177" s="32">
        <v>2013</v>
      </c>
      <c r="AW177" s="32">
        <v>2014</v>
      </c>
      <c r="AX177" s="32">
        <v>2014</v>
      </c>
      <c r="AY177" s="32">
        <v>2014</v>
      </c>
      <c r="AZ177" s="32">
        <v>2015</v>
      </c>
      <c r="BA177" s="32">
        <v>2015</v>
      </c>
      <c r="BB177" s="32">
        <v>2015</v>
      </c>
      <c r="BC177" s="32">
        <v>2015</v>
      </c>
      <c r="BD177" s="32">
        <v>2014</v>
      </c>
      <c r="BE177" s="32">
        <v>2014</v>
      </c>
      <c r="BF177" s="20"/>
    </row>
    <row r="178" spans="1:58" x14ac:dyDescent="0.35">
      <c r="A178" s="26" t="s">
        <v>327</v>
      </c>
      <c r="B178" s="21" t="s">
        <v>326</v>
      </c>
      <c r="C178" s="30">
        <v>2014</v>
      </c>
      <c r="D178" s="30">
        <v>2014</v>
      </c>
      <c r="E178" s="30">
        <v>2014</v>
      </c>
      <c r="F178" s="30">
        <v>2014</v>
      </c>
      <c r="G178" s="30">
        <v>2014</v>
      </c>
      <c r="H178" s="30">
        <v>2014</v>
      </c>
      <c r="I178" s="30">
        <v>2014</v>
      </c>
      <c r="J178" s="30">
        <v>2015</v>
      </c>
      <c r="K178" s="30">
        <v>2015</v>
      </c>
      <c r="L178" s="30">
        <v>2015</v>
      </c>
      <c r="M178" s="32">
        <v>2016</v>
      </c>
      <c r="N178" s="32">
        <v>2016</v>
      </c>
      <c r="O178" s="32">
        <v>2015</v>
      </c>
      <c r="P178" s="32">
        <v>2015</v>
      </c>
      <c r="Q178" s="32">
        <v>2014</v>
      </c>
      <c r="R178" s="32">
        <v>2012</v>
      </c>
      <c r="S178" s="32">
        <v>2016</v>
      </c>
      <c r="T178" s="32">
        <v>2013</v>
      </c>
      <c r="U178" s="32">
        <v>2014</v>
      </c>
      <c r="V178" s="32">
        <v>2014</v>
      </c>
      <c r="W178" s="32">
        <v>2015</v>
      </c>
      <c r="X178" s="32">
        <v>2012</v>
      </c>
      <c r="Y178" s="32">
        <v>2010</v>
      </c>
      <c r="Z178" s="32">
        <v>2014</v>
      </c>
      <c r="AA178" s="32">
        <v>2014</v>
      </c>
      <c r="AB178" s="32">
        <v>2014</v>
      </c>
      <c r="AC178" s="32">
        <v>2014</v>
      </c>
      <c r="AD178" s="32">
        <v>2015</v>
      </c>
      <c r="AE178" s="32" t="s">
        <v>446</v>
      </c>
      <c r="AF178" s="32">
        <v>2014</v>
      </c>
      <c r="AG178" s="31">
        <v>2010</v>
      </c>
      <c r="AH178" s="32">
        <v>2014</v>
      </c>
      <c r="AI178" s="32">
        <v>2015</v>
      </c>
      <c r="AJ178" s="32">
        <v>2016</v>
      </c>
      <c r="AK178" s="33" t="s">
        <v>446</v>
      </c>
      <c r="AL178" s="33">
        <v>2015</v>
      </c>
      <c r="AM178" s="32">
        <v>2015</v>
      </c>
      <c r="AN178" s="32">
        <v>2014</v>
      </c>
      <c r="AO178" s="32">
        <v>2014</v>
      </c>
      <c r="AP178" s="32">
        <v>2014</v>
      </c>
      <c r="AQ178" s="32">
        <v>2014</v>
      </c>
      <c r="AR178" s="32">
        <v>2011</v>
      </c>
      <c r="AS178" s="32">
        <v>2014</v>
      </c>
      <c r="AT178" s="32">
        <v>2015</v>
      </c>
      <c r="AU178" s="32">
        <v>2012</v>
      </c>
      <c r="AV178" s="32">
        <v>2011</v>
      </c>
      <c r="AW178" s="32">
        <v>2014</v>
      </c>
      <c r="AX178" s="32">
        <v>2014</v>
      </c>
      <c r="AY178" s="32">
        <v>2014</v>
      </c>
      <c r="AZ178" s="32">
        <v>2015</v>
      </c>
      <c r="BA178" s="32">
        <v>2015</v>
      </c>
      <c r="BB178" s="32">
        <v>2015</v>
      </c>
      <c r="BC178" s="32">
        <v>2015</v>
      </c>
      <c r="BD178" s="32">
        <v>2014</v>
      </c>
      <c r="BE178" s="32">
        <v>2014</v>
      </c>
      <c r="BF178" s="20"/>
    </row>
    <row r="179" spans="1:58" x14ac:dyDescent="0.35">
      <c r="A179" s="26" t="s">
        <v>329</v>
      </c>
      <c r="B179" s="21" t="s">
        <v>328</v>
      </c>
      <c r="C179" s="30">
        <v>2014</v>
      </c>
      <c r="D179" s="30">
        <v>2014</v>
      </c>
      <c r="E179" s="30">
        <v>2014</v>
      </c>
      <c r="F179" s="30">
        <v>2014</v>
      </c>
      <c r="G179" s="30">
        <v>2014</v>
      </c>
      <c r="H179" s="30">
        <v>2014</v>
      </c>
      <c r="I179" s="30">
        <v>2014</v>
      </c>
      <c r="J179" s="30">
        <v>2015</v>
      </c>
      <c r="K179" s="30">
        <v>2015</v>
      </c>
      <c r="L179" s="30">
        <v>2015</v>
      </c>
      <c r="M179" s="32">
        <v>2016</v>
      </c>
      <c r="N179" s="32">
        <v>2016</v>
      </c>
      <c r="O179" s="32">
        <v>2015</v>
      </c>
      <c r="P179" s="32">
        <v>2015</v>
      </c>
      <c r="Q179" s="32">
        <v>2014</v>
      </c>
      <c r="R179" s="32" t="s">
        <v>446</v>
      </c>
      <c r="S179" s="32">
        <v>2016</v>
      </c>
      <c r="T179" s="32">
        <v>2013</v>
      </c>
      <c r="U179" s="32">
        <v>2014</v>
      </c>
      <c r="V179" s="32">
        <v>2014</v>
      </c>
      <c r="W179" s="32">
        <v>2015</v>
      </c>
      <c r="X179" s="32">
        <v>2013</v>
      </c>
      <c r="Y179" s="32">
        <v>2011</v>
      </c>
      <c r="Z179" s="32">
        <v>2014</v>
      </c>
      <c r="AA179" s="32">
        <v>2014</v>
      </c>
      <c r="AB179" s="32" t="s">
        <v>446</v>
      </c>
      <c r="AC179" s="32">
        <v>2014</v>
      </c>
      <c r="AD179" s="32">
        <v>2015</v>
      </c>
      <c r="AE179" s="32">
        <v>2012</v>
      </c>
      <c r="AF179" s="32">
        <v>2014</v>
      </c>
      <c r="AG179" s="31">
        <v>2012</v>
      </c>
      <c r="AH179" s="32">
        <v>2014</v>
      </c>
      <c r="AI179" s="32">
        <v>2015</v>
      </c>
      <c r="AJ179" s="32">
        <v>2016</v>
      </c>
      <c r="AK179" s="33">
        <v>2015</v>
      </c>
      <c r="AL179" s="33">
        <v>2016</v>
      </c>
      <c r="AM179" s="32">
        <v>2015</v>
      </c>
      <c r="AN179" s="32">
        <v>2014</v>
      </c>
      <c r="AO179" s="32">
        <v>2014</v>
      </c>
      <c r="AP179" s="32">
        <v>2014</v>
      </c>
      <c r="AQ179" s="32">
        <v>2014</v>
      </c>
      <c r="AR179" s="32">
        <v>2015</v>
      </c>
      <c r="AS179" s="32">
        <v>2014</v>
      </c>
      <c r="AT179" s="32">
        <v>2015</v>
      </c>
      <c r="AU179" s="32">
        <v>2012</v>
      </c>
      <c r="AV179" s="32">
        <v>2013</v>
      </c>
      <c r="AW179" s="32">
        <v>2014</v>
      </c>
      <c r="AX179" s="32">
        <v>2014</v>
      </c>
      <c r="AY179" s="32">
        <v>2014</v>
      </c>
      <c r="AZ179" s="32">
        <v>2015</v>
      </c>
      <c r="BA179" s="32">
        <v>2015</v>
      </c>
      <c r="BB179" s="32">
        <v>2015</v>
      </c>
      <c r="BC179" s="32">
        <v>2015</v>
      </c>
      <c r="BD179" s="32">
        <v>2014</v>
      </c>
      <c r="BE179" s="32">
        <v>2014</v>
      </c>
      <c r="BF179" s="20"/>
    </row>
    <row r="180" spans="1:58" x14ac:dyDescent="0.35">
      <c r="A180" s="26" t="s">
        <v>331</v>
      </c>
      <c r="B180" s="21" t="s">
        <v>330</v>
      </c>
      <c r="C180" s="30">
        <v>2014</v>
      </c>
      <c r="D180" s="30">
        <v>2014</v>
      </c>
      <c r="E180" s="30">
        <v>2014</v>
      </c>
      <c r="F180" s="30">
        <v>2014</v>
      </c>
      <c r="G180" s="30">
        <v>2014</v>
      </c>
      <c r="H180" s="30">
        <v>2014</v>
      </c>
      <c r="I180" s="30">
        <v>2014</v>
      </c>
      <c r="J180" s="30">
        <v>2015</v>
      </c>
      <c r="K180" s="30">
        <v>2015</v>
      </c>
      <c r="L180" s="30">
        <v>2015</v>
      </c>
      <c r="M180" s="32">
        <v>2016</v>
      </c>
      <c r="N180" s="32">
        <v>2016</v>
      </c>
      <c r="O180" s="32">
        <v>2015</v>
      </c>
      <c r="P180" s="32">
        <v>2015</v>
      </c>
      <c r="Q180" s="32">
        <v>2014</v>
      </c>
      <c r="R180" s="32" t="s">
        <v>446</v>
      </c>
      <c r="S180" s="32">
        <v>2016</v>
      </c>
      <c r="T180" s="32">
        <v>2013</v>
      </c>
      <c r="U180" s="32">
        <v>2014</v>
      </c>
      <c r="V180" s="32">
        <v>2014</v>
      </c>
      <c r="W180" s="32">
        <v>2015</v>
      </c>
      <c r="X180" s="32" t="s">
        <v>446</v>
      </c>
      <c r="Y180" s="32">
        <v>2010</v>
      </c>
      <c r="Z180" s="32">
        <v>2014</v>
      </c>
      <c r="AA180" s="32">
        <v>2014</v>
      </c>
      <c r="AB180" s="32" t="s">
        <v>446</v>
      </c>
      <c r="AC180" s="32">
        <v>2014</v>
      </c>
      <c r="AD180" s="32">
        <v>2015</v>
      </c>
      <c r="AE180" s="32" t="s">
        <v>446</v>
      </c>
      <c r="AF180" s="32" t="s">
        <v>446</v>
      </c>
      <c r="AG180" s="31" t="s">
        <v>446</v>
      </c>
      <c r="AH180" s="32">
        <v>2014</v>
      </c>
      <c r="AI180" s="32">
        <v>2015</v>
      </c>
      <c r="AJ180" s="32">
        <v>2016</v>
      </c>
      <c r="AK180" s="33" t="s">
        <v>446</v>
      </c>
      <c r="AL180" s="33">
        <v>2015</v>
      </c>
      <c r="AM180" s="32">
        <v>2015</v>
      </c>
      <c r="AN180" s="32">
        <v>2014</v>
      </c>
      <c r="AO180" s="32">
        <v>2014</v>
      </c>
      <c r="AP180" s="32" t="s">
        <v>446</v>
      </c>
      <c r="AQ180" s="32" t="s">
        <v>446</v>
      </c>
      <c r="AR180" s="32" t="s">
        <v>446</v>
      </c>
      <c r="AS180" s="32">
        <v>2014</v>
      </c>
      <c r="AT180" s="32">
        <v>2015</v>
      </c>
      <c r="AU180" s="32">
        <v>2012</v>
      </c>
      <c r="AV180" s="32">
        <v>2013</v>
      </c>
      <c r="AW180" s="32">
        <v>2014</v>
      </c>
      <c r="AX180" s="32">
        <v>2014</v>
      </c>
      <c r="AY180" s="32">
        <v>2014</v>
      </c>
      <c r="AZ180" s="32">
        <v>2006</v>
      </c>
      <c r="BA180" s="32">
        <v>2006</v>
      </c>
      <c r="BB180" s="32">
        <v>2015</v>
      </c>
      <c r="BC180" s="32">
        <v>2015</v>
      </c>
      <c r="BD180" s="32">
        <v>2014</v>
      </c>
      <c r="BE180" s="32">
        <v>2014</v>
      </c>
      <c r="BF180" s="20"/>
    </row>
    <row r="181" spans="1:58" x14ac:dyDescent="0.35">
      <c r="A181" s="26" t="s">
        <v>333</v>
      </c>
      <c r="B181" s="21" t="s">
        <v>332</v>
      </c>
      <c r="C181" s="30">
        <v>2014</v>
      </c>
      <c r="D181" s="30">
        <v>2014</v>
      </c>
      <c r="E181" s="30">
        <v>2014</v>
      </c>
      <c r="F181" s="30">
        <v>2014</v>
      </c>
      <c r="G181" s="30">
        <v>2014</v>
      </c>
      <c r="H181" s="30">
        <v>2014</v>
      </c>
      <c r="I181" s="30">
        <v>2014</v>
      </c>
      <c r="J181" s="30">
        <v>2015</v>
      </c>
      <c r="K181" s="30">
        <v>2015</v>
      </c>
      <c r="L181" s="30">
        <v>2015</v>
      </c>
      <c r="M181" s="32">
        <v>2016</v>
      </c>
      <c r="N181" s="32">
        <v>2016</v>
      </c>
      <c r="O181" s="32">
        <v>2015</v>
      </c>
      <c r="P181" s="32">
        <v>2015</v>
      </c>
      <c r="Q181" s="32" t="s">
        <v>446</v>
      </c>
      <c r="R181" s="32" t="s">
        <v>446</v>
      </c>
      <c r="S181" s="32">
        <v>2016</v>
      </c>
      <c r="T181" s="32">
        <v>2013</v>
      </c>
      <c r="U181" s="32">
        <v>2014</v>
      </c>
      <c r="V181" s="32">
        <v>2014</v>
      </c>
      <c r="W181" s="32">
        <v>2015</v>
      </c>
      <c r="X181" s="32">
        <v>2007</v>
      </c>
      <c r="Y181" s="32">
        <v>2010</v>
      </c>
      <c r="Z181" s="32">
        <v>2014</v>
      </c>
      <c r="AA181" s="32">
        <v>2014</v>
      </c>
      <c r="AB181" s="32" t="s">
        <v>446</v>
      </c>
      <c r="AC181" s="32">
        <v>2014</v>
      </c>
      <c r="AD181" s="32">
        <v>2015</v>
      </c>
      <c r="AE181" s="32" t="s">
        <v>446</v>
      </c>
      <c r="AF181" s="32" t="s">
        <v>446</v>
      </c>
      <c r="AG181" s="31" t="s">
        <v>446</v>
      </c>
      <c r="AH181" s="32">
        <v>2014</v>
      </c>
      <c r="AI181" s="32">
        <v>2015</v>
      </c>
      <c r="AJ181" s="32">
        <v>2016</v>
      </c>
      <c r="AK181" s="33" t="s">
        <v>446</v>
      </c>
      <c r="AL181" s="33" t="s">
        <v>446</v>
      </c>
      <c r="AM181" s="32">
        <v>2015</v>
      </c>
      <c r="AN181" s="32">
        <v>2014</v>
      </c>
      <c r="AO181" s="32">
        <v>2014</v>
      </c>
      <c r="AP181" s="32" t="s">
        <v>446</v>
      </c>
      <c r="AQ181" s="32" t="s">
        <v>446</v>
      </c>
      <c r="AR181" s="32" t="s">
        <v>446</v>
      </c>
      <c r="AS181" s="32">
        <v>2014</v>
      </c>
      <c r="AT181" s="32" t="s">
        <v>446</v>
      </c>
      <c r="AU181" s="32">
        <v>2012</v>
      </c>
      <c r="AV181" s="32" t="s">
        <v>446</v>
      </c>
      <c r="AW181" s="32">
        <v>2013</v>
      </c>
      <c r="AX181" s="32">
        <v>2014</v>
      </c>
      <c r="AY181" s="32">
        <v>2014</v>
      </c>
      <c r="AZ181" s="32">
        <v>2013</v>
      </c>
      <c r="BA181" s="32">
        <v>2015</v>
      </c>
      <c r="BB181" s="32">
        <v>2014</v>
      </c>
      <c r="BC181" s="32">
        <v>2015</v>
      </c>
      <c r="BD181" s="32">
        <v>2014</v>
      </c>
      <c r="BE181" s="32">
        <v>2014</v>
      </c>
      <c r="BF181" s="20"/>
    </row>
    <row r="182" spans="1:58" x14ac:dyDescent="0.35">
      <c r="A182" s="26" t="s">
        <v>335</v>
      </c>
      <c r="B182" s="21" t="s">
        <v>334</v>
      </c>
      <c r="C182" s="30">
        <v>2014</v>
      </c>
      <c r="D182" s="30">
        <v>2014</v>
      </c>
      <c r="E182" s="30">
        <v>2014</v>
      </c>
      <c r="F182" s="30">
        <v>2014</v>
      </c>
      <c r="G182" s="30">
        <v>2014</v>
      </c>
      <c r="H182" s="30">
        <v>2014</v>
      </c>
      <c r="I182" s="30">
        <v>2014</v>
      </c>
      <c r="J182" s="30">
        <v>2015</v>
      </c>
      <c r="K182" s="30">
        <v>2015</v>
      </c>
      <c r="L182" s="30">
        <v>2015</v>
      </c>
      <c r="M182" s="32">
        <v>2016</v>
      </c>
      <c r="N182" s="32">
        <v>2016</v>
      </c>
      <c r="O182" s="32">
        <v>2015</v>
      </c>
      <c r="P182" s="32">
        <v>2015</v>
      </c>
      <c r="Q182" s="32">
        <v>2014</v>
      </c>
      <c r="R182" s="32">
        <v>2011</v>
      </c>
      <c r="S182" s="32">
        <v>2016</v>
      </c>
      <c r="T182" s="32">
        <v>2013</v>
      </c>
      <c r="U182" s="32">
        <v>2014</v>
      </c>
      <c r="V182" s="32">
        <v>2014</v>
      </c>
      <c r="W182" s="32">
        <v>2015</v>
      </c>
      <c r="X182" s="32">
        <v>2011</v>
      </c>
      <c r="Y182" s="32">
        <v>2010</v>
      </c>
      <c r="Z182" s="32">
        <v>2014</v>
      </c>
      <c r="AA182" s="32">
        <v>2014</v>
      </c>
      <c r="AB182" s="32">
        <v>2014</v>
      </c>
      <c r="AC182" s="32">
        <v>2014</v>
      </c>
      <c r="AD182" s="32">
        <v>2015</v>
      </c>
      <c r="AE182" s="32">
        <v>2012</v>
      </c>
      <c r="AF182" s="32">
        <v>2014</v>
      </c>
      <c r="AG182" s="31">
        <v>2012</v>
      </c>
      <c r="AH182" s="32">
        <v>2014</v>
      </c>
      <c r="AI182" s="32">
        <v>2015</v>
      </c>
      <c r="AJ182" s="32">
        <v>2016</v>
      </c>
      <c r="AK182" s="33">
        <v>2015</v>
      </c>
      <c r="AL182" s="33">
        <v>2016</v>
      </c>
      <c r="AM182" s="32">
        <v>2015</v>
      </c>
      <c r="AN182" s="32">
        <v>2014</v>
      </c>
      <c r="AO182" s="32">
        <v>2014</v>
      </c>
      <c r="AP182" s="32">
        <v>2013</v>
      </c>
      <c r="AQ182" s="32">
        <v>2014</v>
      </c>
      <c r="AR182" s="32" t="s">
        <v>446</v>
      </c>
      <c r="AS182" s="32">
        <v>2014</v>
      </c>
      <c r="AT182" s="32">
        <v>2015</v>
      </c>
      <c r="AU182" s="32">
        <v>2012</v>
      </c>
      <c r="AV182" s="32">
        <v>2012</v>
      </c>
      <c r="AW182" s="32">
        <v>2014</v>
      </c>
      <c r="AX182" s="32">
        <v>2014</v>
      </c>
      <c r="AY182" s="32">
        <v>2014</v>
      </c>
      <c r="AZ182" s="32">
        <v>2015</v>
      </c>
      <c r="BA182" s="32">
        <v>2015</v>
      </c>
      <c r="BB182" s="32">
        <v>2015</v>
      </c>
      <c r="BC182" s="32">
        <v>2015</v>
      </c>
      <c r="BD182" s="32">
        <v>2014</v>
      </c>
      <c r="BE182" s="32">
        <v>2014</v>
      </c>
      <c r="BF182" s="20"/>
    </row>
    <row r="183" spans="1:58" x14ac:dyDescent="0.35">
      <c r="A183" s="26" t="s">
        <v>337</v>
      </c>
      <c r="B183" s="21" t="s">
        <v>336</v>
      </c>
      <c r="C183" s="30">
        <v>2014</v>
      </c>
      <c r="D183" s="30">
        <v>2014</v>
      </c>
      <c r="E183" s="30">
        <v>2014</v>
      </c>
      <c r="F183" s="30">
        <v>2014</v>
      </c>
      <c r="G183" s="30">
        <v>2014</v>
      </c>
      <c r="H183" s="30">
        <v>2014</v>
      </c>
      <c r="I183" s="30">
        <v>2014</v>
      </c>
      <c r="J183" s="30">
        <v>2015</v>
      </c>
      <c r="K183" s="30">
        <v>2015</v>
      </c>
      <c r="L183" s="30">
        <v>2015</v>
      </c>
      <c r="M183" s="32">
        <v>2016</v>
      </c>
      <c r="N183" s="32">
        <v>2016</v>
      </c>
      <c r="O183" s="32">
        <v>2015</v>
      </c>
      <c r="P183" s="32">
        <v>2015</v>
      </c>
      <c r="Q183" s="32">
        <v>2014</v>
      </c>
      <c r="R183" s="32">
        <v>2012</v>
      </c>
      <c r="S183" s="32">
        <v>2016</v>
      </c>
      <c r="T183" s="32">
        <v>2013</v>
      </c>
      <c r="U183" s="32">
        <v>2014</v>
      </c>
      <c r="V183" s="32">
        <v>2014</v>
      </c>
      <c r="W183" s="32">
        <v>2015</v>
      </c>
      <c r="X183" s="32" t="s">
        <v>446</v>
      </c>
      <c r="Y183" s="32">
        <v>2013</v>
      </c>
      <c r="Z183" s="32">
        <v>2014</v>
      </c>
      <c r="AA183" s="32">
        <v>2014</v>
      </c>
      <c r="AB183" s="32">
        <v>2014</v>
      </c>
      <c r="AC183" s="32">
        <v>2014</v>
      </c>
      <c r="AD183" s="32">
        <v>2015</v>
      </c>
      <c r="AE183" s="32" t="s">
        <v>446</v>
      </c>
      <c r="AF183" s="32">
        <v>2014</v>
      </c>
      <c r="AG183" s="31">
        <v>2013</v>
      </c>
      <c r="AH183" s="32">
        <v>2014</v>
      </c>
      <c r="AI183" s="32">
        <v>2015</v>
      </c>
      <c r="AJ183" s="32">
        <v>2016</v>
      </c>
      <c r="AK183" s="33">
        <v>2015</v>
      </c>
      <c r="AL183" s="33">
        <v>2015</v>
      </c>
      <c r="AM183" s="32">
        <v>2015</v>
      </c>
      <c r="AN183" s="32">
        <v>2014</v>
      </c>
      <c r="AO183" s="32">
        <v>2014</v>
      </c>
      <c r="AP183" s="32">
        <v>2013</v>
      </c>
      <c r="AQ183" s="32">
        <v>2014</v>
      </c>
      <c r="AR183" s="32" t="s">
        <v>446</v>
      </c>
      <c r="AS183" s="32">
        <v>2014</v>
      </c>
      <c r="AT183" s="32">
        <v>2015</v>
      </c>
      <c r="AU183" s="32">
        <v>2012</v>
      </c>
      <c r="AV183" s="32">
        <v>2013</v>
      </c>
      <c r="AW183" s="32">
        <v>2014</v>
      </c>
      <c r="AX183" s="32">
        <v>2014</v>
      </c>
      <c r="AY183" s="32">
        <v>2014</v>
      </c>
      <c r="AZ183" s="32">
        <v>2015</v>
      </c>
      <c r="BA183" s="32">
        <v>2015</v>
      </c>
      <c r="BB183" s="32">
        <v>2015</v>
      </c>
      <c r="BC183" s="32">
        <v>2015</v>
      </c>
      <c r="BD183" s="32">
        <v>2014</v>
      </c>
      <c r="BE183" s="32">
        <v>2014</v>
      </c>
      <c r="BF183" s="20"/>
    </row>
    <row r="184" spans="1:58" x14ac:dyDescent="0.35">
      <c r="A184" s="26" t="s">
        <v>339</v>
      </c>
      <c r="B184" s="21" t="s">
        <v>338</v>
      </c>
      <c r="C184" s="30">
        <v>2014</v>
      </c>
      <c r="D184" s="30">
        <v>2014</v>
      </c>
      <c r="E184" s="30">
        <v>2014</v>
      </c>
      <c r="F184" s="30">
        <v>2014</v>
      </c>
      <c r="G184" s="30">
        <v>2014</v>
      </c>
      <c r="H184" s="30">
        <v>2014</v>
      </c>
      <c r="I184" s="30">
        <v>2014</v>
      </c>
      <c r="J184" s="30">
        <v>2015</v>
      </c>
      <c r="K184" s="30">
        <v>2015</v>
      </c>
      <c r="L184" s="30">
        <v>2015</v>
      </c>
      <c r="M184" s="32">
        <v>2016</v>
      </c>
      <c r="N184" s="32">
        <v>2016</v>
      </c>
      <c r="O184" s="32">
        <v>2015</v>
      </c>
      <c r="P184" s="32">
        <v>2015</v>
      </c>
      <c r="Q184" s="32">
        <v>2014</v>
      </c>
      <c r="R184" s="32" t="s">
        <v>446</v>
      </c>
      <c r="S184" s="32">
        <v>2016</v>
      </c>
      <c r="T184" s="32">
        <v>2013</v>
      </c>
      <c r="U184" s="32">
        <v>2014</v>
      </c>
      <c r="V184" s="32" t="s">
        <v>446</v>
      </c>
      <c r="W184" s="32">
        <v>2015</v>
      </c>
      <c r="X184" s="32" t="s">
        <v>446</v>
      </c>
      <c r="Y184" s="32">
        <v>2010</v>
      </c>
      <c r="Z184" s="32">
        <v>2014</v>
      </c>
      <c r="AA184" s="32">
        <v>2014</v>
      </c>
      <c r="AB184" s="32" t="s">
        <v>446</v>
      </c>
      <c r="AC184" s="32">
        <v>2014</v>
      </c>
      <c r="AD184" s="32">
        <v>2015</v>
      </c>
      <c r="AE184" s="32" t="s">
        <v>446</v>
      </c>
      <c r="AF184" s="32">
        <v>2014</v>
      </c>
      <c r="AG184" s="31" t="s">
        <v>446</v>
      </c>
      <c r="AH184" s="32">
        <v>2014</v>
      </c>
      <c r="AI184" s="32">
        <v>2015</v>
      </c>
      <c r="AJ184" s="32">
        <v>2016</v>
      </c>
      <c r="AK184" s="33" t="s">
        <v>446</v>
      </c>
      <c r="AL184" s="33">
        <v>2015</v>
      </c>
      <c r="AM184" s="32">
        <v>2015</v>
      </c>
      <c r="AN184" s="32">
        <v>2014</v>
      </c>
      <c r="AO184" s="32">
        <v>2014</v>
      </c>
      <c r="AP184" s="32" t="s">
        <v>446</v>
      </c>
      <c r="AQ184" s="32" t="s">
        <v>446</v>
      </c>
      <c r="AR184" s="32">
        <v>2015</v>
      </c>
      <c r="AS184" s="32">
        <v>2014</v>
      </c>
      <c r="AT184" s="32">
        <v>2015</v>
      </c>
      <c r="AU184" s="32">
        <v>2012</v>
      </c>
      <c r="AV184" s="32" t="s">
        <v>446</v>
      </c>
      <c r="AW184" s="32">
        <v>2014</v>
      </c>
      <c r="AX184" s="32">
        <v>2014</v>
      </c>
      <c r="AY184" s="32">
        <v>2014</v>
      </c>
      <c r="AZ184" s="32">
        <v>2015</v>
      </c>
      <c r="BA184" s="32">
        <v>2015</v>
      </c>
      <c r="BB184" s="32">
        <v>2015</v>
      </c>
      <c r="BC184" s="32">
        <v>2015</v>
      </c>
      <c r="BD184" s="32">
        <v>2014</v>
      </c>
      <c r="BE184" s="32">
        <v>2014</v>
      </c>
      <c r="BF184" s="20"/>
    </row>
    <row r="185" spans="1:58" x14ac:dyDescent="0.35">
      <c r="A185" s="26" t="s">
        <v>428</v>
      </c>
      <c r="B185" s="21" t="s">
        <v>340</v>
      </c>
      <c r="C185" s="30">
        <v>2014</v>
      </c>
      <c r="D185" s="30">
        <v>2014</v>
      </c>
      <c r="E185" s="30">
        <v>2014</v>
      </c>
      <c r="F185" s="30">
        <v>2014</v>
      </c>
      <c r="G185" s="30">
        <v>2014</v>
      </c>
      <c r="H185" s="30">
        <v>2014</v>
      </c>
      <c r="I185" s="30">
        <v>2014</v>
      </c>
      <c r="J185" s="30">
        <v>2015</v>
      </c>
      <c r="K185" s="30">
        <v>2015</v>
      </c>
      <c r="L185" s="30">
        <v>2015</v>
      </c>
      <c r="M185" s="32">
        <v>2016</v>
      </c>
      <c r="N185" s="32">
        <v>2016</v>
      </c>
      <c r="O185" s="32">
        <v>2015</v>
      </c>
      <c r="P185" s="32">
        <v>2015</v>
      </c>
      <c r="Q185" s="32">
        <v>2014</v>
      </c>
      <c r="R185" s="32" t="s">
        <v>446</v>
      </c>
      <c r="S185" s="32">
        <v>2016</v>
      </c>
      <c r="T185" s="32">
        <v>2013</v>
      </c>
      <c r="U185" s="32">
        <v>2014</v>
      </c>
      <c r="V185" s="32" t="s">
        <v>446</v>
      </c>
      <c r="W185" s="32">
        <v>2015</v>
      </c>
      <c r="X185" s="32" t="s">
        <v>446</v>
      </c>
      <c r="Y185" s="32">
        <v>2013</v>
      </c>
      <c r="Z185" s="32">
        <v>2014</v>
      </c>
      <c r="AA185" s="32">
        <v>2014</v>
      </c>
      <c r="AB185" s="32">
        <v>2013</v>
      </c>
      <c r="AC185" s="32">
        <v>2014</v>
      </c>
      <c r="AD185" s="32">
        <v>2015</v>
      </c>
      <c r="AE185" s="32" t="s">
        <v>446</v>
      </c>
      <c r="AF185" s="32">
        <v>2014</v>
      </c>
      <c r="AG185" s="31">
        <v>2012</v>
      </c>
      <c r="AH185" s="32">
        <v>2014</v>
      </c>
      <c r="AI185" s="32">
        <v>2015</v>
      </c>
      <c r="AJ185" s="32">
        <v>2016</v>
      </c>
      <c r="AK185" s="33" t="s">
        <v>446</v>
      </c>
      <c r="AL185" s="33">
        <v>2015</v>
      </c>
      <c r="AM185" s="32">
        <v>2015</v>
      </c>
      <c r="AN185" s="32">
        <v>2014</v>
      </c>
      <c r="AO185" s="32">
        <v>2014</v>
      </c>
      <c r="AP185" s="32">
        <v>2014</v>
      </c>
      <c r="AQ185" s="32">
        <v>2014</v>
      </c>
      <c r="AR185" s="32">
        <v>2015</v>
      </c>
      <c r="AS185" s="32">
        <v>2014</v>
      </c>
      <c r="AT185" s="32">
        <v>2015</v>
      </c>
      <c r="AU185" s="32">
        <v>2012</v>
      </c>
      <c r="AV185" s="32" t="s">
        <v>446</v>
      </c>
      <c r="AW185" s="32">
        <v>2014</v>
      </c>
      <c r="AX185" s="32">
        <v>2014</v>
      </c>
      <c r="AY185" s="32">
        <v>2014</v>
      </c>
      <c r="AZ185" s="32">
        <v>2015</v>
      </c>
      <c r="BA185" s="32">
        <v>2015</v>
      </c>
      <c r="BB185" s="32">
        <v>2015</v>
      </c>
      <c r="BC185" s="32">
        <v>2015</v>
      </c>
      <c r="BD185" s="32">
        <v>2014</v>
      </c>
      <c r="BE185" s="32">
        <v>2014</v>
      </c>
      <c r="BF185" s="20"/>
    </row>
    <row r="186" spans="1:58" x14ac:dyDescent="0.35">
      <c r="A186" s="26" t="s">
        <v>342</v>
      </c>
      <c r="B186" s="21" t="s">
        <v>341</v>
      </c>
      <c r="C186" s="30">
        <v>2014</v>
      </c>
      <c r="D186" s="30">
        <v>2014</v>
      </c>
      <c r="E186" s="30">
        <v>2014</v>
      </c>
      <c r="F186" s="30">
        <v>2014</v>
      </c>
      <c r="G186" s="30">
        <v>2014</v>
      </c>
      <c r="H186" s="30">
        <v>2014</v>
      </c>
      <c r="I186" s="30">
        <v>2014</v>
      </c>
      <c r="J186" s="30">
        <v>2015</v>
      </c>
      <c r="K186" s="30">
        <v>2015</v>
      </c>
      <c r="L186" s="30">
        <v>2015</v>
      </c>
      <c r="M186" s="32">
        <v>2016</v>
      </c>
      <c r="N186" s="32">
        <v>2016</v>
      </c>
      <c r="O186" s="32">
        <v>2015</v>
      </c>
      <c r="P186" s="32">
        <v>2015</v>
      </c>
      <c r="Q186" s="32">
        <v>2014</v>
      </c>
      <c r="R186" s="32" t="s">
        <v>446</v>
      </c>
      <c r="S186" s="32">
        <v>2016</v>
      </c>
      <c r="T186" s="32">
        <v>2013</v>
      </c>
      <c r="U186" s="32">
        <v>2014</v>
      </c>
      <c r="V186" s="32" t="s">
        <v>446</v>
      </c>
      <c r="W186" s="32">
        <v>2015</v>
      </c>
      <c r="X186" s="32">
        <v>2012</v>
      </c>
      <c r="Y186" s="32">
        <v>2011</v>
      </c>
      <c r="Z186" s="32">
        <v>2014</v>
      </c>
      <c r="AA186" s="32">
        <v>2014</v>
      </c>
      <c r="AB186" s="32" t="s">
        <v>446</v>
      </c>
      <c r="AC186" s="32">
        <v>2014</v>
      </c>
      <c r="AD186" s="32">
        <v>2015</v>
      </c>
      <c r="AE186" s="32" t="s">
        <v>446</v>
      </c>
      <c r="AF186" s="32">
        <v>2014</v>
      </c>
      <c r="AG186" s="31">
        <v>2013</v>
      </c>
      <c r="AH186" s="32">
        <v>2014</v>
      </c>
      <c r="AI186" s="32">
        <v>2015</v>
      </c>
      <c r="AJ186" s="32">
        <v>2016</v>
      </c>
      <c r="AK186" s="33" t="s">
        <v>446</v>
      </c>
      <c r="AL186" s="33">
        <v>2015</v>
      </c>
      <c r="AM186" s="32">
        <v>2015</v>
      </c>
      <c r="AN186" s="32">
        <v>2014</v>
      </c>
      <c r="AO186" s="32">
        <v>2014</v>
      </c>
      <c r="AP186" s="32">
        <v>2014</v>
      </c>
      <c r="AQ186" s="32">
        <v>2014</v>
      </c>
      <c r="AR186" s="32">
        <v>2011</v>
      </c>
      <c r="AS186" s="32">
        <v>2014</v>
      </c>
      <c r="AT186" s="32">
        <v>2015</v>
      </c>
      <c r="AU186" s="32">
        <v>2012</v>
      </c>
      <c r="AV186" s="32" t="s">
        <v>446</v>
      </c>
      <c r="AW186" s="32">
        <v>2014</v>
      </c>
      <c r="AX186" s="32">
        <v>2014</v>
      </c>
      <c r="AY186" s="32">
        <v>2013</v>
      </c>
      <c r="AZ186" s="32">
        <v>2015</v>
      </c>
      <c r="BA186" s="32">
        <v>2015</v>
      </c>
      <c r="BB186" s="32">
        <v>2015</v>
      </c>
      <c r="BC186" s="32">
        <v>2015</v>
      </c>
      <c r="BD186" s="32">
        <v>2014</v>
      </c>
      <c r="BE186" s="32">
        <v>2014</v>
      </c>
      <c r="BF186" s="20"/>
    </row>
    <row r="187" spans="1:58" x14ac:dyDescent="0.35">
      <c r="A187" s="26" t="s">
        <v>344</v>
      </c>
      <c r="B187" s="21" t="s">
        <v>343</v>
      </c>
      <c r="C187" s="30">
        <v>2014</v>
      </c>
      <c r="D187" s="30">
        <v>2014</v>
      </c>
      <c r="E187" s="30">
        <v>2014</v>
      </c>
      <c r="F187" s="30">
        <v>2014</v>
      </c>
      <c r="G187" s="30">
        <v>2014</v>
      </c>
      <c r="H187" s="30">
        <v>2014</v>
      </c>
      <c r="I187" s="30">
        <v>2014</v>
      </c>
      <c r="J187" s="30">
        <v>2015</v>
      </c>
      <c r="K187" s="30">
        <v>2015</v>
      </c>
      <c r="L187" s="30">
        <v>2015</v>
      </c>
      <c r="M187" s="32">
        <v>2016</v>
      </c>
      <c r="N187" s="32">
        <v>2016</v>
      </c>
      <c r="O187" s="32">
        <v>2015</v>
      </c>
      <c r="P187" s="32">
        <v>2015</v>
      </c>
      <c r="Q187" s="32">
        <v>2014</v>
      </c>
      <c r="R187" s="32" t="s">
        <v>446</v>
      </c>
      <c r="S187" s="32">
        <v>2016</v>
      </c>
      <c r="T187" s="32">
        <v>2013</v>
      </c>
      <c r="U187" s="32">
        <v>2014</v>
      </c>
      <c r="V187" s="32">
        <v>2014</v>
      </c>
      <c r="W187" s="32">
        <v>2015</v>
      </c>
      <c r="X187" s="32">
        <v>2011</v>
      </c>
      <c r="Y187" s="32">
        <v>2010</v>
      </c>
      <c r="Z187" s="32">
        <v>2014</v>
      </c>
      <c r="AA187" s="32">
        <v>2014</v>
      </c>
      <c r="AB187" s="32">
        <v>2014</v>
      </c>
      <c r="AC187" s="32">
        <v>2014</v>
      </c>
      <c r="AD187" s="32">
        <v>2015</v>
      </c>
      <c r="AE187" s="32" t="s">
        <v>446</v>
      </c>
      <c r="AF187" s="32">
        <v>2014</v>
      </c>
      <c r="AG187" s="31">
        <v>2013</v>
      </c>
      <c r="AH187" s="32">
        <v>2014</v>
      </c>
      <c r="AI187" s="32">
        <v>2015</v>
      </c>
      <c r="AJ187" s="32">
        <v>2016</v>
      </c>
      <c r="AK187" s="33" t="s">
        <v>446</v>
      </c>
      <c r="AL187" s="33">
        <v>2015</v>
      </c>
      <c r="AM187" s="32">
        <v>2015</v>
      </c>
      <c r="AN187" s="32">
        <v>2014</v>
      </c>
      <c r="AO187" s="32">
        <v>2014</v>
      </c>
      <c r="AP187" s="32">
        <v>2014</v>
      </c>
      <c r="AQ187" s="32">
        <v>2014</v>
      </c>
      <c r="AR187" s="32">
        <v>2011</v>
      </c>
      <c r="AS187" s="32">
        <v>2014</v>
      </c>
      <c r="AT187" s="32">
        <v>2015</v>
      </c>
      <c r="AU187" s="32">
        <v>2012</v>
      </c>
      <c r="AV187" s="32">
        <v>2013</v>
      </c>
      <c r="AW187" s="32">
        <v>2014</v>
      </c>
      <c r="AX187" s="32">
        <v>2014</v>
      </c>
      <c r="AY187" s="32">
        <v>2014</v>
      </c>
      <c r="AZ187" s="32">
        <v>2015</v>
      </c>
      <c r="BA187" s="32">
        <v>2015</v>
      </c>
      <c r="BB187" s="32">
        <v>2015</v>
      </c>
      <c r="BC187" s="32">
        <v>2015</v>
      </c>
      <c r="BD187" s="32">
        <v>2014</v>
      </c>
      <c r="BE187" s="32">
        <v>2014</v>
      </c>
      <c r="BF187" s="20"/>
    </row>
    <row r="188" spans="1:58" x14ac:dyDescent="0.35">
      <c r="A188" s="26" t="s">
        <v>346</v>
      </c>
      <c r="B188" s="21" t="s">
        <v>345</v>
      </c>
      <c r="C188" s="30">
        <v>2014</v>
      </c>
      <c r="D188" s="30">
        <v>2014</v>
      </c>
      <c r="E188" s="30">
        <v>2014</v>
      </c>
      <c r="F188" s="30">
        <v>2014</v>
      </c>
      <c r="G188" s="30">
        <v>2014</v>
      </c>
      <c r="H188" s="30">
        <v>2014</v>
      </c>
      <c r="I188" s="30">
        <v>2014</v>
      </c>
      <c r="J188" s="30">
        <v>2015</v>
      </c>
      <c r="K188" s="30">
        <v>2015</v>
      </c>
      <c r="L188" s="30">
        <v>2015</v>
      </c>
      <c r="M188" s="32">
        <v>2016</v>
      </c>
      <c r="N188" s="32">
        <v>2016</v>
      </c>
      <c r="O188" s="32">
        <v>2015</v>
      </c>
      <c r="P188" s="32">
        <v>2015</v>
      </c>
      <c r="Q188" s="32">
        <v>2014</v>
      </c>
      <c r="R188" s="32">
        <v>2006</v>
      </c>
      <c r="S188" s="32">
        <v>2016</v>
      </c>
      <c r="T188" s="32">
        <v>2013</v>
      </c>
      <c r="U188" s="32">
        <v>2014</v>
      </c>
      <c r="V188" s="32">
        <v>2014</v>
      </c>
      <c r="W188" s="32">
        <v>2015</v>
      </c>
      <c r="X188" s="32">
        <v>2006</v>
      </c>
      <c r="Y188" s="32">
        <v>2013</v>
      </c>
      <c r="Z188" s="32">
        <v>2014</v>
      </c>
      <c r="AA188" s="32">
        <v>2014</v>
      </c>
      <c r="AB188" s="32">
        <v>2014</v>
      </c>
      <c r="AC188" s="32">
        <v>2014</v>
      </c>
      <c r="AD188" s="32">
        <v>2015</v>
      </c>
      <c r="AE188" s="32" t="s">
        <v>446</v>
      </c>
      <c r="AF188" s="32" t="s">
        <v>446</v>
      </c>
      <c r="AG188" s="31">
        <v>2003</v>
      </c>
      <c r="AH188" s="32">
        <v>2014</v>
      </c>
      <c r="AI188" s="32">
        <v>2015</v>
      </c>
      <c r="AJ188" s="32">
        <v>2016</v>
      </c>
      <c r="AK188" s="33" t="s">
        <v>446</v>
      </c>
      <c r="AL188" s="33">
        <v>2015</v>
      </c>
      <c r="AM188" s="32">
        <v>2015</v>
      </c>
      <c r="AN188" s="32">
        <v>2014</v>
      </c>
      <c r="AO188" s="32">
        <v>2014</v>
      </c>
      <c r="AP188" s="32" t="s">
        <v>446</v>
      </c>
      <c r="AQ188" s="32" t="s">
        <v>446</v>
      </c>
      <c r="AR188" s="32">
        <v>2007</v>
      </c>
      <c r="AS188" s="32">
        <v>2014</v>
      </c>
      <c r="AT188" s="32">
        <v>2015</v>
      </c>
      <c r="AU188" s="32">
        <v>2012</v>
      </c>
      <c r="AV188" s="32">
        <v>2013</v>
      </c>
      <c r="AW188" s="32">
        <v>2014</v>
      </c>
      <c r="AX188" s="32">
        <v>2014</v>
      </c>
      <c r="AY188" s="32">
        <v>2014</v>
      </c>
      <c r="AZ188" s="32">
        <v>2015</v>
      </c>
      <c r="BA188" s="32">
        <v>2012</v>
      </c>
      <c r="BB188" s="32">
        <v>2015</v>
      </c>
      <c r="BC188" s="32">
        <v>2015</v>
      </c>
      <c r="BD188" s="32">
        <v>2014</v>
      </c>
      <c r="BE188" s="32">
        <v>2014</v>
      </c>
      <c r="BF188" s="20"/>
    </row>
    <row r="189" spans="1:58" x14ac:dyDescent="0.35">
      <c r="A189" s="26" t="s">
        <v>348</v>
      </c>
      <c r="B189" s="21" t="s">
        <v>347</v>
      </c>
      <c r="C189" s="30">
        <v>2014</v>
      </c>
      <c r="D189" s="30">
        <v>2014</v>
      </c>
      <c r="E189" s="30">
        <v>2014</v>
      </c>
      <c r="F189" s="30">
        <v>2014</v>
      </c>
      <c r="G189" s="30">
        <v>2014</v>
      </c>
      <c r="H189" s="30">
        <v>2014</v>
      </c>
      <c r="I189" s="30">
        <v>2014</v>
      </c>
      <c r="J189" s="30">
        <v>2015</v>
      </c>
      <c r="K189" s="30">
        <v>2015</v>
      </c>
      <c r="L189" s="30">
        <v>2015</v>
      </c>
      <c r="M189" s="32">
        <v>2016</v>
      </c>
      <c r="N189" s="32">
        <v>2016</v>
      </c>
      <c r="O189" s="32">
        <v>2015</v>
      </c>
      <c r="P189" s="32">
        <v>2015</v>
      </c>
      <c r="Q189" s="32">
        <v>2014</v>
      </c>
      <c r="R189" s="32">
        <v>2007</v>
      </c>
      <c r="S189" s="32">
        <v>2016</v>
      </c>
      <c r="T189" s="32">
        <v>2013</v>
      </c>
      <c r="U189" s="32">
        <v>2014</v>
      </c>
      <c r="V189" s="32">
        <v>2014</v>
      </c>
      <c r="W189" s="32">
        <v>2015</v>
      </c>
      <c r="X189" s="32">
        <v>2013</v>
      </c>
      <c r="Y189" s="32">
        <v>2010</v>
      </c>
      <c r="Z189" s="32">
        <v>2014</v>
      </c>
      <c r="AA189" s="32">
        <v>2014</v>
      </c>
      <c r="AB189" s="32" t="s">
        <v>446</v>
      </c>
      <c r="AC189" s="32">
        <v>2014</v>
      </c>
      <c r="AD189" s="32">
        <v>2015</v>
      </c>
      <c r="AE189" s="32">
        <v>2012</v>
      </c>
      <c r="AF189" s="32" t="s">
        <v>446</v>
      </c>
      <c r="AG189" s="31">
        <v>2010</v>
      </c>
      <c r="AH189" s="32">
        <v>2014</v>
      </c>
      <c r="AI189" s="32">
        <v>2015</v>
      </c>
      <c r="AJ189" s="32">
        <v>2016</v>
      </c>
      <c r="AK189" s="33" t="s">
        <v>446</v>
      </c>
      <c r="AL189" s="33">
        <v>2015</v>
      </c>
      <c r="AM189" s="32">
        <v>2015</v>
      </c>
      <c r="AN189" s="32">
        <v>2014</v>
      </c>
      <c r="AO189" s="32">
        <v>2014</v>
      </c>
      <c r="AP189" s="32" t="s">
        <v>446</v>
      </c>
      <c r="AQ189" s="32" t="s">
        <v>446</v>
      </c>
      <c r="AR189" s="32">
        <v>2011</v>
      </c>
      <c r="AS189" s="32">
        <v>2014</v>
      </c>
      <c r="AT189" s="32" t="s">
        <v>446</v>
      </c>
      <c r="AU189" s="32">
        <v>2012</v>
      </c>
      <c r="AV189" s="32">
        <v>2013</v>
      </c>
      <c r="AW189" s="32">
        <v>2014</v>
      </c>
      <c r="AX189" s="32">
        <v>2014</v>
      </c>
      <c r="AY189" s="32">
        <v>2014</v>
      </c>
      <c r="AZ189" s="32">
        <v>2015</v>
      </c>
      <c r="BA189" s="32">
        <v>2015</v>
      </c>
      <c r="BB189" s="32">
        <v>2014</v>
      </c>
      <c r="BC189" s="32">
        <v>2015</v>
      </c>
      <c r="BD189" s="32">
        <v>2014</v>
      </c>
      <c r="BE189" s="32">
        <v>2014</v>
      </c>
      <c r="BF189" s="20"/>
    </row>
    <row r="190" spans="1:58" x14ac:dyDescent="0.35">
      <c r="A190" s="26" t="s">
        <v>429</v>
      </c>
      <c r="B190" s="21" t="s">
        <v>349</v>
      </c>
      <c r="C190" s="30">
        <v>2014</v>
      </c>
      <c r="D190" s="30">
        <v>2014</v>
      </c>
      <c r="E190" s="30">
        <v>2014</v>
      </c>
      <c r="F190" s="30">
        <v>2014</v>
      </c>
      <c r="G190" s="30">
        <v>2014</v>
      </c>
      <c r="H190" s="30">
        <v>2014</v>
      </c>
      <c r="I190" s="30">
        <v>2014</v>
      </c>
      <c r="J190" s="30">
        <v>2015</v>
      </c>
      <c r="K190" s="30">
        <v>2015</v>
      </c>
      <c r="L190" s="30">
        <v>2015</v>
      </c>
      <c r="M190" s="32">
        <v>2016</v>
      </c>
      <c r="N190" s="32">
        <v>2016</v>
      </c>
      <c r="O190" s="32">
        <v>2015</v>
      </c>
      <c r="P190" s="32">
        <v>2015</v>
      </c>
      <c r="Q190" s="32">
        <v>2014</v>
      </c>
      <c r="R190" s="32" t="s">
        <v>446</v>
      </c>
      <c r="S190" s="32">
        <v>2016</v>
      </c>
      <c r="T190" s="32">
        <v>2013</v>
      </c>
      <c r="U190" s="32">
        <v>2014</v>
      </c>
      <c r="V190" s="32" t="s">
        <v>446</v>
      </c>
      <c r="W190" s="32">
        <v>2015</v>
      </c>
      <c r="X190" s="32">
        <v>2009</v>
      </c>
      <c r="Y190" s="32" t="s">
        <v>446</v>
      </c>
      <c r="Z190" s="32">
        <v>2014</v>
      </c>
      <c r="AA190" s="32">
        <v>2014</v>
      </c>
      <c r="AB190" s="32">
        <v>2014</v>
      </c>
      <c r="AC190" s="32">
        <v>2014</v>
      </c>
      <c r="AD190" s="32">
        <v>2015</v>
      </c>
      <c r="AE190" s="32">
        <v>2012</v>
      </c>
      <c r="AF190" s="32">
        <v>2014</v>
      </c>
      <c r="AG190" s="31">
        <v>2006</v>
      </c>
      <c r="AH190" s="32">
        <v>2014</v>
      </c>
      <c r="AI190" s="32">
        <v>2015</v>
      </c>
      <c r="AJ190" s="32">
        <v>2016</v>
      </c>
      <c r="AK190" s="33" t="s">
        <v>446</v>
      </c>
      <c r="AL190" s="33">
        <v>2015</v>
      </c>
      <c r="AM190" s="32">
        <v>2015</v>
      </c>
      <c r="AN190" s="32">
        <v>2014</v>
      </c>
      <c r="AO190" s="32">
        <v>2014</v>
      </c>
      <c r="AP190" s="32">
        <v>2014</v>
      </c>
      <c r="AQ190" s="32">
        <v>2014</v>
      </c>
      <c r="AR190" s="32">
        <v>2015</v>
      </c>
      <c r="AS190" s="32">
        <v>2014</v>
      </c>
      <c r="AT190" s="32">
        <v>2015</v>
      </c>
      <c r="AU190" s="32">
        <v>2012</v>
      </c>
      <c r="AV190" s="32">
        <v>2011</v>
      </c>
      <c r="AW190" s="32">
        <v>2014</v>
      </c>
      <c r="AX190" s="32">
        <v>2014</v>
      </c>
      <c r="AY190" s="32">
        <v>2014</v>
      </c>
      <c r="AZ190" s="32">
        <v>2015</v>
      </c>
      <c r="BA190" s="32">
        <v>2015</v>
      </c>
      <c r="BB190" s="32">
        <v>2013</v>
      </c>
      <c r="BC190" s="32">
        <v>2015</v>
      </c>
      <c r="BD190" s="32">
        <v>2014</v>
      </c>
      <c r="BE190" s="32">
        <v>2014</v>
      </c>
      <c r="BF190" s="20"/>
    </row>
    <row r="191" spans="1:58" x14ac:dyDescent="0.35">
      <c r="A191" s="26" t="s">
        <v>367</v>
      </c>
      <c r="B191" s="21" t="s">
        <v>350</v>
      </c>
      <c r="C191" s="30">
        <v>2014</v>
      </c>
      <c r="D191" s="30">
        <v>2014</v>
      </c>
      <c r="E191" s="30">
        <v>2014</v>
      </c>
      <c r="F191" s="30">
        <v>2014</v>
      </c>
      <c r="G191" s="30">
        <v>2014</v>
      </c>
      <c r="H191" s="30">
        <v>2014</v>
      </c>
      <c r="I191" s="30">
        <v>2014</v>
      </c>
      <c r="J191" s="30">
        <v>2015</v>
      </c>
      <c r="K191" s="30">
        <v>2015</v>
      </c>
      <c r="L191" s="30">
        <v>2015</v>
      </c>
      <c r="M191" s="32">
        <v>2016</v>
      </c>
      <c r="N191" s="32">
        <v>2016</v>
      </c>
      <c r="O191" s="32">
        <v>2015</v>
      </c>
      <c r="P191" s="32">
        <v>2015</v>
      </c>
      <c r="Q191" s="32">
        <v>2014</v>
      </c>
      <c r="R191" s="32">
        <v>2011</v>
      </c>
      <c r="S191" s="32">
        <v>2016</v>
      </c>
      <c r="T191" s="32">
        <v>2013</v>
      </c>
      <c r="U191" s="32">
        <v>2014</v>
      </c>
      <c r="V191" s="32">
        <v>2014</v>
      </c>
      <c r="W191" s="32">
        <v>2015</v>
      </c>
      <c r="X191" s="32">
        <v>2013</v>
      </c>
      <c r="Y191" s="32">
        <v>2013</v>
      </c>
      <c r="Z191" s="32">
        <v>2014</v>
      </c>
      <c r="AA191" s="32">
        <v>2014</v>
      </c>
      <c r="AB191" s="32">
        <v>2014</v>
      </c>
      <c r="AC191" s="32">
        <v>2014</v>
      </c>
      <c r="AD191" s="32">
        <v>2015</v>
      </c>
      <c r="AE191" s="32">
        <v>2012</v>
      </c>
      <c r="AF191" s="32">
        <v>2014</v>
      </c>
      <c r="AG191" s="31">
        <v>2012</v>
      </c>
      <c r="AH191" s="32">
        <v>2014</v>
      </c>
      <c r="AI191" s="32">
        <v>2015</v>
      </c>
      <c r="AJ191" s="32">
        <v>2016</v>
      </c>
      <c r="AK191" s="33" t="s">
        <v>446</v>
      </c>
      <c r="AL191" s="33">
        <v>2015</v>
      </c>
      <c r="AM191" s="32">
        <v>2015</v>
      </c>
      <c r="AN191" s="32">
        <v>2014</v>
      </c>
      <c r="AO191" s="32">
        <v>2014</v>
      </c>
      <c r="AP191" s="32" t="s">
        <v>446</v>
      </c>
      <c r="AQ191" s="32" t="s">
        <v>446</v>
      </c>
      <c r="AR191" s="32">
        <v>2015</v>
      </c>
      <c r="AS191" s="32">
        <v>2014</v>
      </c>
      <c r="AT191" s="32">
        <v>2015</v>
      </c>
      <c r="AU191" s="32">
        <v>2012</v>
      </c>
      <c r="AV191" s="32">
        <v>2009</v>
      </c>
      <c r="AW191" s="32">
        <v>2014</v>
      </c>
      <c r="AX191" s="32">
        <v>2014</v>
      </c>
      <c r="AY191" s="32">
        <v>2014</v>
      </c>
      <c r="AZ191" s="32">
        <v>2015</v>
      </c>
      <c r="BA191" s="32">
        <v>2015</v>
      </c>
      <c r="BB191" s="32">
        <v>2015</v>
      </c>
      <c r="BC191" s="32">
        <v>2015</v>
      </c>
      <c r="BD191" s="32">
        <v>2014</v>
      </c>
      <c r="BE191" s="32">
        <v>2014</v>
      </c>
      <c r="BF191" s="20"/>
    </row>
    <row r="192" spans="1:58" x14ac:dyDescent="0.35">
      <c r="A192" s="26" t="s">
        <v>352</v>
      </c>
      <c r="B192" s="21" t="s">
        <v>351</v>
      </c>
      <c r="C192" s="30">
        <v>2014</v>
      </c>
      <c r="D192" s="30">
        <v>2014</v>
      </c>
      <c r="E192" s="30">
        <v>2014</v>
      </c>
      <c r="F192" s="30">
        <v>2014</v>
      </c>
      <c r="G192" s="30">
        <v>2014</v>
      </c>
      <c r="H192" s="30">
        <v>2014</v>
      </c>
      <c r="I192" s="30">
        <v>2014</v>
      </c>
      <c r="J192" s="30">
        <v>2015</v>
      </c>
      <c r="K192" s="30">
        <v>2015</v>
      </c>
      <c r="L192" s="30">
        <v>2015</v>
      </c>
      <c r="M192" s="32">
        <v>2016</v>
      </c>
      <c r="N192" s="32">
        <v>2016</v>
      </c>
      <c r="O192" s="32">
        <v>2015</v>
      </c>
      <c r="P192" s="32">
        <v>2015</v>
      </c>
      <c r="Q192" s="32">
        <v>2014</v>
      </c>
      <c r="R192" s="32">
        <v>2013</v>
      </c>
      <c r="S192" s="32">
        <v>2016</v>
      </c>
      <c r="T192" s="32">
        <v>2013</v>
      </c>
      <c r="U192" s="32">
        <v>2014</v>
      </c>
      <c r="V192" s="32" t="s">
        <v>446</v>
      </c>
      <c r="W192" s="32">
        <v>2015</v>
      </c>
      <c r="X192" s="32">
        <v>2013</v>
      </c>
      <c r="Y192" s="32">
        <v>2010</v>
      </c>
      <c r="Z192" s="32">
        <v>2014</v>
      </c>
      <c r="AA192" s="32">
        <v>2014</v>
      </c>
      <c r="AB192" s="32">
        <v>2014</v>
      </c>
      <c r="AC192" s="32">
        <v>2014</v>
      </c>
      <c r="AD192" s="32">
        <v>2015</v>
      </c>
      <c r="AE192" s="32">
        <v>2012</v>
      </c>
      <c r="AF192" s="32">
        <v>2014</v>
      </c>
      <c r="AG192" s="31">
        <v>2005</v>
      </c>
      <c r="AH192" s="32">
        <v>2014</v>
      </c>
      <c r="AI192" s="32">
        <v>2015</v>
      </c>
      <c r="AJ192" s="32">
        <v>2016</v>
      </c>
      <c r="AK192" s="33">
        <v>2016</v>
      </c>
      <c r="AL192" s="33">
        <v>2016</v>
      </c>
      <c r="AM192" s="32">
        <v>2015</v>
      </c>
      <c r="AN192" s="32">
        <v>2014</v>
      </c>
      <c r="AO192" s="32">
        <v>2014</v>
      </c>
      <c r="AP192" s="32">
        <v>2013</v>
      </c>
      <c r="AQ192" s="32">
        <v>2013</v>
      </c>
      <c r="AR192" s="32">
        <v>2015</v>
      </c>
      <c r="AS192" s="32">
        <v>2014</v>
      </c>
      <c r="AT192" s="32">
        <v>2015</v>
      </c>
      <c r="AU192" s="32">
        <v>2012</v>
      </c>
      <c r="AV192" s="32">
        <v>2013</v>
      </c>
      <c r="AW192" s="32">
        <v>2014</v>
      </c>
      <c r="AX192" s="32">
        <v>2014</v>
      </c>
      <c r="AY192" s="32">
        <v>2014</v>
      </c>
      <c r="AZ192" s="32">
        <v>2012</v>
      </c>
      <c r="BA192" s="32">
        <v>2012</v>
      </c>
      <c r="BB192" s="32">
        <v>2013</v>
      </c>
      <c r="BC192" s="32">
        <v>2015</v>
      </c>
      <c r="BD192" s="32">
        <v>2014</v>
      </c>
      <c r="BE192" s="32">
        <v>2014</v>
      </c>
      <c r="BF192" s="20"/>
    </row>
    <row r="193" spans="1:58" x14ac:dyDescent="0.35">
      <c r="A193" s="26" t="s">
        <v>354</v>
      </c>
      <c r="B193" s="21" t="s">
        <v>353</v>
      </c>
      <c r="C193" s="30">
        <v>2014</v>
      </c>
      <c r="D193" s="30">
        <v>2014</v>
      </c>
      <c r="E193" s="30">
        <v>2014</v>
      </c>
      <c r="F193" s="30">
        <v>2014</v>
      </c>
      <c r="G193" s="30">
        <v>2014</v>
      </c>
      <c r="H193" s="30">
        <v>2014</v>
      </c>
      <c r="I193" s="30">
        <v>2014</v>
      </c>
      <c r="J193" s="30">
        <v>2015</v>
      </c>
      <c r="K193" s="30">
        <v>2015</v>
      </c>
      <c r="L193" s="30">
        <v>2015</v>
      </c>
      <c r="M193" s="32">
        <v>2016</v>
      </c>
      <c r="N193" s="32">
        <v>2016</v>
      </c>
      <c r="O193" s="32">
        <v>2015</v>
      </c>
      <c r="P193" s="32">
        <v>2015</v>
      </c>
      <c r="Q193" s="32">
        <v>2014</v>
      </c>
      <c r="R193" s="32">
        <v>2014</v>
      </c>
      <c r="S193" s="32">
        <v>2016</v>
      </c>
      <c r="T193" s="32">
        <v>2013</v>
      </c>
      <c r="U193" s="32">
        <v>2014</v>
      </c>
      <c r="V193" s="32">
        <v>2014</v>
      </c>
      <c r="W193" s="32">
        <v>2015</v>
      </c>
      <c r="X193" s="32">
        <v>2013</v>
      </c>
      <c r="Y193" s="32">
        <v>2012</v>
      </c>
      <c r="Z193" s="32">
        <v>2014</v>
      </c>
      <c r="AA193" s="32">
        <v>2014</v>
      </c>
      <c r="AB193" s="32">
        <v>2014</v>
      </c>
      <c r="AC193" s="32">
        <v>2014</v>
      </c>
      <c r="AD193" s="32">
        <v>2015</v>
      </c>
      <c r="AE193" s="32">
        <v>2012</v>
      </c>
      <c r="AF193" s="32">
        <v>2014</v>
      </c>
      <c r="AG193" s="31">
        <v>2010</v>
      </c>
      <c r="AH193" s="32">
        <v>2014</v>
      </c>
      <c r="AI193" s="32">
        <v>2015</v>
      </c>
      <c r="AJ193" s="32">
        <v>2016</v>
      </c>
      <c r="AK193" s="33" t="s">
        <v>446</v>
      </c>
      <c r="AL193" s="33">
        <v>2015</v>
      </c>
      <c r="AM193" s="32">
        <v>2015</v>
      </c>
      <c r="AN193" s="32">
        <v>2014</v>
      </c>
      <c r="AO193" s="32">
        <v>2014</v>
      </c>
      <c r="AP193" s="32">
        <v>2013</v>
      </c>
      <c r="AQ193" s="32">
        <v>2013</v>
      </c>
      <c r="AR193" s="32">
        <v>2009</v>
      </c>
      <c r="AS193" s="32">
        <v>2014</v>
      </c>
      <c r="AT193" s="32">
        <v>2015</v>
      </c>
      <c r="AU193" s="32">
        <v>2012</v>
      </c>
      <c r="AV193" s="32">
        <v>2007</v>
      </c>
      <c r="AW193" s="32">
        <v>2014</v>
      </c>
      <c r="AX193" s="32">
        <v>2014</v>
      </c>
      <c r="AY193" s="32">
        <v>2014</v>
      </c>
      <c r="AZ193" s="32">
        <v>2015</v>
      </c>
      <c r="BA193" s="32">
        <v>2015</v>
      </c>
      <c r="BB193" s="32">
        <v>2015</v>
      </c>
      <c r="BC193" s="32">
        <v>2015</v>
      </c>
      <c r="BD193" s="32">
        <v>2014</v>
      </c>
      <c r="BE193" s="32">
        <v>2014</v>
      </c>
      <c r="BF193" s="20"/>
    </row>
    <row r="194" spans="1:58" x14ac:dyDescent="0.35">
      <c r="A194" s="26" t="s">
        <v>356</v>
      </c>
      <c r="B194" s="21" t="s">
        <v>355</v>
      </c>
      <c r="C194" s="30">
        <v>2014</v>
      </c>
      <c r="D194" s="30">
        <v>2014</v>
      </c>
      <c r="E194" s="30">
        <v>2014</v>
      </c>
      <c r="F194" s="30">
        <v>2014</v>
      </c>
      <c r="G194" s="30">
        <v>2014</v>
      </c>
      <c r="H194" s="30">
        <v>2014</v>
      </c>
      <c r="I194" s="30">
        <v>2014</v>
      </c>
      <c r="J194" s="30">
        <v>2015</v>
      </c>
      <c r="K194" s="30">
        <v>2015</v>
      </c>
      <c r="L194" s="30">
        <v>2015</v>
      </c>
      <c r="M194" s="32">
        <v>2016</v>
      </c>
      <c r="N194" s="32">
        <v>2016</v>
      </c>
      <c r="O194" s="32">
        <v>2015</v>
      </c>
      <c r="P194" s="32">
        <v>2015</v>
      </c>
      <c r="Q194" s="32">
        <v>2014</v>
      </c>
      <c r="R194" s="32">
        <v>2014</v>
      </c>
      <c r="S194" s="32">
        <v>2016</v>
      </c>
      <c r="T194" s="32">
        <v>2013</v>
      </c>
      <c r="U194" s="32">
        <v>2014</v>
      </c>
      <c r="V194" s="32">
        <v>2014</v>
      </c>
      <c r="W194" s="32">
        <v>2015</v>
      </c>
      <c r="X194" s="32">
        <v>2014</v>
      </c>
      <c r="Y194" s="32">
        <v>2011</v>
      </c>
      <c r="Z194" s="32">
        <v>2014</v>
      </c>
      <c r="AA194" s="32">
        <v>2014</v>
      </c>
      <c r="AB194" s="32">
        <v>2014</v>
      </c>
      <c r="AC194" s="32">
        <v>2014</v>
      </c>
      <c r="AD194" s="32">
        <v>2015</v>
      </c>
      <c r="AE194" s="32">
        <v>2012</v>
      </c>
      <c r="AF194" s="32">
        <v>2014</v>
      </c>
      <c r="AG194" s="31" t="s">
        <v>446</v>
      </c>
      <c r="AH194" s="32">
        <v>2014</v>
      </c>
      <c r="AI194" s="32">
        <v>2015</v>
      </c>
      <c r="AJ194" s="32">
        <v>2016</v>
      </c>
      <c r="AK194" s="33">
        <v>2015</v>
      </c>
      <c r="AL194" s="33">
        <v>2015</v>
      </c>
      <c r="AM194" s="32">
        <v>2015</v>
      </c>
      <c r="AN194" s="32">
        <v>2014</v>
      </c>
      <c r="AO194" s="32">
        <v>2014</v>
      </c>
      <c r="AP194" s="32" t="s">
        <v>446</v>
      </c>
      <c r="AQ194" s="32" t="s">
        <v>446</v>
      </c>
      <c r="AR194" s="32">
        <v>2015</v>
      </c>
      <c r="AS194" s="32">
        <v>2014</v>
      </c>
      <c r="AT194" s="32">
        <v>2015</v>
      </c>
      <c r="AU194" s="32">
        <v>2012</v>
      </c>
      <c r="AV194" s="32">
        <v>2011</v>
      </c>
      <c r="AW194" s="32">
        <v>2014</v>
      </c>
      <c r="AX194" s="32">
        <v>2014</v>
      </c>
      <c r="AY194" s="32">
        <v>2014</v>
      </c>
      <c r="AZ194" s="32">
        <v>2015</v>
      </c>
      <c r="BA194" s="32">
        <v>2015</v>
      </c>
      <c r="BB194" s="32">
        <v>2015</v>
      </c>
      <c r="BC194" s="32">
        <v>2015</v>
      </c>
      <c r="BD194" s="32">
        <v>2014</v>
      </c>
      <c r="BE194" s="32">
        <v>2014</v>
      </c>
      <c r="BF194" s="20"/>
    </row>
  </sheetData>
  <mergeCells count="1">
    <mergeCell ref="A1:BE1"/>
  </mergeCells>
  <pageMargins left="0.7" right="0.7" top="0.75" bottom="0.75" header="0.3" footer="0.3"/>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dimension ref="A1:BE193"/>
  <sheetViews>
    <sheetView zoomScale="80" zoomScaleNormal="80" zoomScalePageLayoutView="80" workbookViewId="0">
      <pane xSplit="1" ySplit="2" topLeftCell="B3" activePane="bottomRight" state="frozen"/>
      <selection pane="topRight" activeCell="B1" sqref="B1"/>
      <selection pane="bottomLeft" activeCell="A3" sqref="A3"/>
      <selection pane="bottomRight" activeCell="BB3" sqref="BB3:BB193"/>
    </sheetView>
  </sheetViews>
  <sheetFormatPr defaultColWidth="9.453125" defaultRowHeight="14.5" x14ac:dyDescent="0.35"/>
  <cols>
    <col min="2" max="52" width="5" bestFit="1" customWidth="1"/>
  </cols>
  <sheetData>
    <row r="1" spans="1:57" ht="287" x14ac:dyDescent="0.35">
      <c r="A1" t="s">
        <v>357</v>
      </c>
      <c r="B1" s="34" t="s">
        <v>392</v>
      </c>
      <c r="C1" s="34" t="s">
        <v>393</v>
      </c>
      <c r="D1" s="34" t="s">
        <v>430</v>
      </c>
      <c r="E1" s="34" t="s">
        <v>431</v>
      </c>
      <c r="F1" s="34" t="s">
        <v>432</v>
      </c>
      <c r="G1" s="34" t="s">
        <v>433</v>
      </c>
      <c r="H1" s="34" t="s">
        <v>435</v>
      </c>
      <c r="I1" s="34" t="s">
        <v>415</v>
      </c>
      <c r="J1" s="34" t="s">
        <v>416</v>
      </c>
      <c r="K1" s="34" t="s">
        <v>414</v>
      </c>
      <c r="L1" s="34" t="s">
        <v>413</v>
      </c>
      <c r="M1" s="34" t="s">
        <v>417</v>
      </c>
      <c r="N1" s="34" t="s">
        <v>441</v>
      </c>
      <c r="O1" s="34" t="s">
        <v>442</v>
      </c>
      <c r="P1" s="34" t="s">
        <v>374</v>
      </c>
      <c r="Q1" s="34" t="s">
        <v>375</v>
      </c>
      <c r="R1" s="34" t="s">
        <v>407</v>
      </c>
      <c r="S1" s="34" t="s">
        <v>408</v>
      </c>
      <c r="T1" s="34" t="s">
        <v>408</v>
      </c>
      <c r="U1" s="34" t="s">
        <v>383</v>
      </c>
      <c r="V1" s="34" t="s">
        <v>402</v>
      </c>
      <c r="W1" s="34" t="s">
        <v>382</v>
      </c>
      <c r="X1" s="34" t="s">
        <v>436</v>
      </c>
      <c r="Y1" s="34" t="s">
        <v>400</v>
      </c>
      <c r="Z1" s="34" t="s">
        <v>438</v>
      </c>
      <c r="AA1" s="34" t="s">
        <v>385</v>
      </c>
      <c r="AB1" s="34" t="s">
        <v>401</v>
      </c>
      <c r="AC1" s="34" t="s">
        <v>444</v>
      </c>
      <c r="AD1" s="34" t="s">
        <v>399</v>
      </c>
      <c r="AE1" s="34" t="s">
        <v>373</v>
      </c>
      <c r="AF1" s="34" t="s">
        <v>403</v>
      </c>
      <c r="AG1" s="34" t="s">
        <v>404</v>
      </c>
      <c r="AH1" s="34" t="s">
        <v>404</v>
      </c>
      <c r="AI1" s="34" t="s">
        <v>404</v>
      </c>
      <c r="AJ1" s="34" t="s">
        <v>405</v>
      </c>
      <c r="AK1" s="34" t="s">
        <v>406</v>
      </c>
      <c r="AL1" s="34" t="s">
        <v>384</v>
      </c>
      <c r="AM1" s="34" t="s">
        <v>387</v>
      </c>
      <c r="AN1" s="34" t="s">
        <v>388</v>
      </c>
      <c r="AO1" s="34" t="s">
        <v>389</v>
      </c>
      <c r="AP1" s="34" t="s">
        <v>390</v>
      </c>
      <c r="AQ1" s="34" t="s">
        <v>397</v>
      </c>
      <c r="AR1" s="34" t="s">
        <v>358</v>
      </c>
      <c r="AS1" s="34" t="s">
        <v>386</v>
      </c>
      <c r="AT1" s="34" t="s">
        <v>359</v>
      </c>
      <c r="AU1" s="34" t="s">
        <v>391</v>
      </c>
      <c r="AV1" s="34" t="s">
        <v>360</v>
      </c>
      <c r="AW1" s="34" t="s">
        <v>361</v>
      </c>
      <c r="AX1" s="34" t="s">
        <v>434</v>
      </c>
      <c r="AY1" s="34" t="s">
        <v>377</v>
      </c>
      <c r="AZ1" s="34" t="s">
        <v>376</v>
      </c>
    </row>
    <row r="2" spans="1:57" x14ac:dyDescent="0.35">
      <c r="A2" t="s">
        <v>445</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448</v>
      </c>
      <c r="BB2" t="s">
        <v>447</v>
      </c>
      <c r="BC2" t="s">
        <v>449</v>
      </c>
      <c r="BD2" t="s">
        <v>452</v>
      </c>
      <c r="BE2" t="s">
        <v>453</v>
      </c>
    </row>
    <row r="3" spans="1:57" x14ac:dyDescent="0.35">
      <c r="A3" t="s">
        <v>0</v>
      </c>
      <c r="B3" s="35">
        <f>IF('Indicator Date hidden'!C4="x","x",$B$2-'Indicator Date hidden'!C4)</f>
        <v>0</v>
      </c>
      <c r="C3" s="35">
        <f>IF('Indicator Date hidden'!D4="x","x",$C$2-'Indicator Date hidden'!D4)</f>
        <v>0</v>
      </c>
      <c r="D3" s="35">
        <f>IF('Indicator Date hidden'!E4="x","x",$D$2-'Indicator Date hidden'!E4)</f>
        <v>0</v>
      </c>
      <c r="E3" s="35">
        <f>IF('Indicator Date hidden'!F4="x","x",$E$2-'Indicator Date hidden'!F4)</f>
        <v>0</v>
      </c>
      <c r="F3" s="35">
        <f>IF('Indicator Date hidden'!G4="x","x",$F$2-'Indicator Date hidden'!G4)</f>
        <v>0</v>
      </c>
      <c r="G3" s="35">
        <f>IF('Indicator Date hidden'!H4="x","x",$G$2-'Indicator Date hidden'!H4)</f>
        <v>0</v>
      </c>
      <c r="H3" s="35">
        <f>IF('Indicator Date hidden'!I4="x","x",$H$2-'Indicator Date hidden'!I4)</f>
        <v>0</v>
      </c>
      <c r="I3" s="35">
        <f>IF('Indicator Date hidden'!J4="x","x",$I$2-'Indicator Date hidden'!J4)</f>
        <v>0</v>
      </c>
      <c r="J3" s="35">
        <f>IF('Indicator Date hidden'!K4="x","x",$J$2-'Indicator Date hidden'!K4)</f>
        <v>0</v>
      </c>
      <c r="K3" s="35">
        <f>IF('Indicator Date hidden'!L4="x","x",$K$2-'Indicator Date hidden'!L4)</f>
        <v>0</v>
      </c>
      <c r="L3" s="35">
        <f>IF('Indicator Date hidden'!M4="x","x",$L$2-'Indicator Date hidden'!M4)</f>
        <v>0</v>
      </c>
      <c r="M3" s="35">
        <f>IF('Indicator Date hidden'!N4="x","x",$M$2-'Indicator Date hidden'!N4)</f>
        <v>0</v>
      </c>
      <c r="N3" s="35">
        <f>IF('Indicator Date hidden'!O4="x","x",$N$2-'Indicator Date hidden'!O4)</f>
        <v>0</v>
      </c>
      <c r="O3" s="35">
        <f>IF('Indicator Date hidden'!P4="x","x",$O$2-'Indicator Date hidden'!P4)</f>
        <v>0</v>
      </c>
      <c r="P3" s="35">
        <f>IF('Indicator Date hidden'!Q4="x","x",$P$2-'Indicator Date hidden'!Q4)</f>
        <v>0</v>
      </c>
      <c r="Q3" s="35">
        <f>IF('Indicator Date hidden'!R4="x","x",$Q$2-'Indicator Date hidden'!R4)</f>
        <v>3</v>
      </c>
      <c r="R3" s="35">
        <f>IF('Indicator Date hidden'!S4="x","x",$R$2-'Indicator Date hidden'!S4)</f>
        <v>0</v>
      </c>
      <c r="S3" s="35">
        <f>IF('Indicator Date hidden'!T4="x","x",$S$2-'Indicator Date hidden'!T4)</f>
        <v>0</v>
      </c>
      <c r="T3" s="35">
        <f>IF('Indicator Date hidden'!U4="x","x",$T$2-'Indicator Date hidden'!U4)</f>
        <v>0</v>
      </c>
      <c r="U3" s="35">
        <f>IF('Indicator Date hidden'!V4="x","x",$U$2-'Indicator Date hidden'!V4)</f>
        <v>0</v>
      </c>
      <c r="V3" s="35">
        <f>IF('Indicator Date hidden'!W4="x","x",$V$2-'Indicator Date hidden'!W4)</f>
        <v>0</v>
      </c>
      <c r="W3" s="35">
        <f>IF('Indicator Date hidden'!X4="x","x",$W$2-'Indicator Date hidden'!X4)</f>
        <v>10</v>
      </c>
      <c r="X3" s="35">
        <f>IF('Indicator Date hidden'!Y4="x","x",$X$2-'Indicator Date hidden'!Y4)</f>
        <v>1</v>
      </c>
      <c r="Y3" s="35">
        <f>IF('Indicator Date hidden'!Z4="x","x",$Y$2-'Indicator Date hidden'!Z4)</f>
        <v>0</v>
      </c>
      <c r="Z3" s="35">
        <f>IF('Indicator Date hidden'!AA4="x","x",$Z$2-'Indicator Date hidden'!AA4)</f>
        <v>0</v>
      </c>
      <c r="AA3" s="35">
        <f>IF('Indicator Date hidden'!AB4="x","x",$AA$2-'Indicator Date hidden'!AB4)</f>
        <v>0</v>
      </c>
      <c r="AB3" s="35">
        <f>IF('Indicator Date hidden'!AC4="x","x",$AB$2-'Indicator Date hidden'!AC4)</f>
        <v>0</v>
      </c>
      <c r="AC3" s="35">
        <f>IF('Indicator Date hidden'!AD4="x","x",$AC$2-'Indicator Date hidden'!AD4)</f>
        <v>0</v>
      </c>
      <c r="AD3" s="35">
        <f>IF('Indicator Date hidden'!AE4="x","x",$AD$2-'Indicator Date hidden'!AE4)</f>
        <v>0</v>
      </c>
      <c r="AE3" s="35">
        <f>IF('Indicator Date hidden'!AF4="x","x",$AE$2-'Indicator Date hidden'!AF4)</f>
        <v>0</v>
      </c>
      <c r="AF3" s="35">
        <f>IF('Indicator Date hidden'!AG4="x","x",$AF$2-'Indicator Date hidden'!AG4)</f>
        <v>6</v>
      </c>
      <c r="AG3" s="35">
        <f>IF('Indicator Date hidden'!AH4="x","x",$AG$2-'Indicator Date hidden'!AH4)</f>
        <v>0</v>
      </c>
      <c r="AH3" s="35">
        <f>IF('Indicator Date hidden'!AI4="x","x",$AH$2-'Indicator Date hidden'!AI4)</f>
        <v>0</v>
      </c>
      <c r="AI3" s="35">
        <f>IF('Indicator Date hidden'!AJ4="x","x",$AI$2-'Indicator Date hidden'!AJ4)</f>
        <v>0</v>
      </c>
      <c r="AJ3" s="35">
        <f>IF('Indicator Date hidden'!AK4="x","x",$AJ$2-'Indicator Date hidden'!AK4)</f>
        <v>1</v>
      </c>
      <c r="AK3" s="35">
        <f>IF('Indicator Date hidden'!AL4="x","x",$AK$2-'Indicator Date hidden'!AL4)</f>
        <v>1</v>
      </c>
      <c r="AL3" s="35">
        <f>IF('Indicator Date hidden'!AM4="x","x",$AL$2-'Indicator Date hidden'!AM4)</f>
        <v>0</v>
      </c>
      <c r="AM3" s="35">
        <f>IF('Indicator Date hidden'!AN4="x","x",$AM$2-'Indicator Date hidden'!AN4)</f>
        <v>0</v>
      </c>
      <c r="AN3" s="35">
        <f>IF('Indicator Date hidden'!AO4="x","x",$AN$2-'Indicator Date hidden'!AO4)</f>
        <v>0</v>
      </c>
      <c r="AO3" s="35" t="str">
        <f>IF('Indicator Date hidden'!AP4="x","x",$AO$2-'Indicator Date hidden'!AP4)</f>
        <v>x</v>
      </c>
      <c r="AP3" s="35" t="str">
        <f>IF('Indicator Date hidden'!AQ4="x","x",$AP$2-'Indicator Date hidden'!AQ4)</f>
        <v>x</v>
      </c>
      <c r="AQ3" s="35">
        <f>IF('Indicator Date hidden'!AR4="x","x",$AQ$2-'Indicator Date hidden'!AR4)</f>
        <v>0</v>
      </c>
      <c r="AR3" s="35">
        <f>IF('Indicator Date hidden'!AS4="x","x",$AR$2-'Indicator Date hidden'!AS4)</f>
        <v>0</v>
      </c>
      <c r="AS3" s="35">
        <f>IF('Indicator Date hidden'!AT4="x","x",$AS$2-'Indicator Date hidden'!AT4)</f>
        <v>0</v>
      </c>
      <c r="AT3" s="35">
        <f>IF('Indicator Date hidden'!AU4="x","x",$AT$2-'Indicator Date hidden'!AU4)</f>
        <v>0</v>
      </c>
      <c r="AU3" s="35">
        <f>IF('Indicator Date hidden'!AV4="x","x",$AU$2-'Indicator Date hidden'!AV4)</f>
        <v>3</v>
      </c>
      <c r="AV3" s="35">
        <f>IF('Indicator Date hidden'!AW4="x","x",$AV$2-'Indicator Date hidden'!AW4)</f>
        <v>0</v>
      </c>
      <c r="AW3" s="35">
        <f>IF('Indicator Date hidden'!AX4="x","x",$AW$2-'Indicator Date hidden'!AX4)</f>
        <v>0</v>
      </c>
      <c r="AX3" s="35">
        <f>IF('Indicator Date hidden'!AY4="x","x",$AX$2-'Indicator Date hidden'!AY4)</f>
        <v>0</v>
      </c>
      <c r="AY3" s="35">
        <f>IF('Indicator Date hidden'!AZ4="x","x",$AY$2-'Indicator Date hidden'!AZ4)</f>
        <v>0</v>
      </c>
      <c r="AZ3" s="35">
        <f>IF('Indicator Date hidden'!BA4="x","x",$AZ$2-'Indicator Date hidden'!BA4)</f>
        <v>0</v>
      </c>
      <c r="BA3">
        <f>SUM(B3:AZ3)</f>
        <v>25</v>
      </c>
      <c r="BB3" s="36">
        <f>BA3/COUNT(B3:AZ3)</f>
        <v>0.51020408163265307</v>
      </c>
      <c r="BC3">
        <f>COUNTIF(B3:AZ3,"&gt;0")</f>
        <v>7</v>
      </c>
      <c r="BD3" s="36">
        <f>_xlfn.STDEV.P(B3:AZ3)</f>
        <v>1.7157428209782613</v>
      </c>
      <c r="BE3" s="38">
        <f>MEDIAN(B3:AZ3)</f>
        <v>0</v>
      </c>
    </row>
    <row r="4" spans="1:57" x14ac:dyDescent="0.35">
      <c r="A4" t="s">
        <v>2</v>
      </c>
      <c r="B4" s="35">
        <f>IF('Indicator Date hidden'!C5="x","x",$B$2-'Indicator Date hidden'!C5)</f>
        <v>0</v>
      </c>
      <c r="C4" s="35">
        <f>IF('Indicator Date hidden'!D5="x","x",$C$2-'Indicator Date hidden'!D5)</f>
        <v>0</v>
      </c>
      <c r="D4" s="35">
        <f>IF('Indicator Date hidden'!E5="x","x",$D$2-'Indicator Date hidden'!E5)</f>
        <v>0</v>
      </c>
      <c r="E4" s="35">
        <f>IF('Indicator Date hidden'!F5="x","x",$E$2-'Indicator Date hidden'!F5)</f>
        <v>0</v>
      </c>
      <c r="F4" s="35">
        <f>IF('Indicator Date hidden'!G5="x","x",$F$2-'Indicator Date hidden'!G5)</f>
        <v>0</v>
      </c>
      <c r="G4" s="35">
        <f>IF('Indicator Date hidden'!H5="x","x",$G$2-'Indicator Date hidden'!H5)</f>
        <v>0</v>
      </c>
      <c r="H4" s="35">
        <f>IF('Indicator Date hidden'!I5="x","x",$H$2-'Indicator Date hidden'!I5)</f>
        <v>0</v>
      </c>
      <c r="I4" s="35">
        <f>IF('Indicator Date hidden'!J5="x","x",$I$2-'Indicator Date hidden'!J5)</f>
        <v>0</v>
      </c>
      <c r="J4" s="35">
        <f>IF('Indicator Date hidden'!K5="x","x",$J$2-'Indicator Date hidden'!K5)</f>
        <v>0</v>
      </c>
      <c r="K4" s="35">
        <f>IF('Indicator Date hidden'!L5="x","x",$K$2-'Indicator Date hidden'!L5)</f>
        <v>0</v>
      </c>
      <c r="L4" s="35">
        <f>IF('Indicator Date hidden'!M5="x","x",$L$2-'Indicator Date hidden'!M5)</f>
        <v>0</v>
      </c>
      <c r="M4" s="35">
        <f>IF('Indicator Date hidden'!N5="x","x",$M$2-'Indicator Date hidden'!N5)</f>
        <v>0</v>
      </c>
      <c r="N4" s="35">
        <f>IF('Indicator Date hidden'!O5="x","x",$N$2-'Indicator Date hidden'!O5)</f>
        <v>0</v>
      </c>
      <c r="O4" s="35">
        <f>IF('Indicator Date hidden'!P5="x","x",$O$2-'Indicator Date hidden'!P5)</f>
        <v>0</v>
      </c>
      <c r="P4" s="35">
        <f>IF('Indicator Date hidden'!Q5="x","x",$P$2-'Indicator Date hidden'!Q5)</f>
        <v>0</v>
      </c>
      <c r="Q4" s="35">
        <f>IF('Indicator Date hidden'!R5="x","x",$Q$2-'Indicator Date hidden'!R5)</f>
        <v>5</v>
      </c>
      <c r="R4" s="35">
        <f>IF('Indicator Date hidden'!S5="x","x",$R$2-'Indicator Date hidden'!S5)</f>
        <v>0</v>
      </c>
      <c r="S4" s="35">
        <f>IF('Indicator Date hidden'!T5="x","x",$S$2-'Indicator Date hidden'!T5)</f>
        <v>0</v>
      </c>
      <c r="T4" s="35">
        <f>IF('Indicator Date hidden'!U5="x","x",$T$2-'Indicator Date hidden'!U5)</f>
        <v>0</v>
      </c>
      <c r="U4" s="35">
        <f>IF('Indicator Date hidden'!V5="x","x",$U$2-'Indicator Date hidden'!V5)</f>
        <v>0</v>
      </c>
      <c r="V4" s="35">
        <f>IF('Indicator Date hidden'!W5="x","x",$V$2-'Indicator Date hidden'!W5)</f>
        <v>0</v>
      </c>
      <c r="W4" s="35">
        <f>IF('Indicator Date hidden'!X5="x","x",$W$2-'Indicator Date hidden'!X5)</f>
        <v>5</v>
      </c>
      <c r="X4" s="35">
        <f>IF('Indicator Date hidden'!Y5="x","x",$X$2-'Indicator Date hidden'!Y5)</f>
        <v>1</v>
      </c>
      <c r="Y4" s="35">
        <f>IF('Indicator Date hidden'!Z5="x","x",$Y$2-'Indicator Date hidden'!Z5)</f>
        <v>0</v>
      </c>
      <c r="Z4" s="35">
        <f>IF('Indicator Date hidden'!AA5="x","x",$Z$2-'Indicator Date hidden'!AA5)</f>
        <v>0</v>
      </c>
      <c r="AA4" s="35">
        <f>IF('Indicator Date hidden'!AB5="x","x",$AA$2-'Indicator Date hidden'!AB5)</f>
        <v>1</v>
      </c>
      <c r="AB4" s="35">
        <f>IF('Indicator Date hidden'!AC5="x","x",$AB$2-'Indicator Date hidden'!AC5)</f>
        <v>0</v>
      </c>
      <c r="AC4" s="35">
        <f>IF('Indicator Date hidden'!AD5="x","x",$AC$2-'Indicator Date hidden'!AD5)</f>
        <v>0</v>
      </c>
      <c r="AD4" s="35" t="str">
        <f>IF('Indicator Date hidden'!AE5="x","x",$AD$2-'Indicator Date hidden'!AE5)</f>
        <v>x</v>
      </c>
      <c r="AE4" s="35">
        <f>IF('Indicator Date hidden'!AF5="x","x",$AE$2-'Indicator Date hidden'!AF5)</f>
        <v>0</v>
      </c>
      <c r="AF4" s="35">
        <f>IF('Indicator Date hidden'!AG5="x","x",$AF$2-'Indicator Date hidden'!AG5)</f>
        <v>1</v>
      </c>
      <c r="AG4" s="35">
        <f>IF('Indicator Date hidden'!AH5="x","x",$AG$2-'Indicator Date hidden'!AH5)</f>
        <v>0</v>
      </c>
      <c r="AH4" s="35">
        <f>IF('Indicator Date hidden'!AI5="x","x",$AH$2-'Indicator Date hidden'!AI5)</f>
        <v>0</v>
      </c>
      <c r="AI4" s="35">
        <f>IF('Indicator Date hidden'!AJ5="x","x",$AI$2-'Indicator Date hidden'!AJ5)</f>
        <v>0</v>
      </c>
      <c r="AJ4" s="35" t="str">
        <f>IF('Indicator Date hidden'!AK5="x","x",$AJ$2-'Indicator Date hidden'!AK5)</f>
        <v>x</v>
      </c>
      <c r="AK4" s="35">
        <f>IF('Indicator Date hidden'!AL5="x","x",$AK$2-'Indicator Date hidden'!AL5)</f>
        <v>1</v>
      </c>
      <c r="AL4" s="35">
        <f>IF('Indicator Date hidden'!AM5="x","x",$AL$2-'Indicator Date hidden'!AM5)</f>
        <v>0</v>
      </c>
      <c r="AM4" s="35">
        <f>IF('Indicator Date hidden'!AN5="x","x",$AM$2-'Indicator Date hidden'!AN5)</f>
        <v>0</v>
      </c>
      <c r="AN4" s="35">
        <f>IF('Indicator Date hidden'!AO5="x","x",$AN$2-'Indicator Date hidden'!AO5)</f>
        <v>0</v>
      </c>
      <c r="AO4" s="35">
        <f>IF('Indicator Date hidden'!AP5="x","x",$AO$2-'Indicator Date hidden'!AP5)</f>
        <v>0</v>
      </c>
      <c r="AP4" s="35">
        <f>IF('Indicator Date hidden'!AQ5="x","x",$AP$2-'Indicator Date hidden'!AQ5)</f>
        <v>0</v>
      </c>
      <c r="AQ4" s="35" t="str">
        <f>IF('Indicator Date hidden'!AR5="x","x",$AQ$2-'Indicator Date hidden'!AR5)</f>
        <v>x</v>
      </c>
      <c r="AR4" s="35">
        <f>IF('Indicator Date hidden'!AS5="x","x",$AR$2-'Indicator Date hidden'!AS5)</f>
        <v>0</v>
      </c>
      <c r="AS4" s="35">
        <f>IF('Indicator Date hidden'!AT5="x","x",$AS$2-'Indicator Date hidden'!AT5)</f>
        <v>0</v>
      </c>
      <c r="AT4" s="35">
        <f>IF('Indicator Date hidden'!AU5="x","x",$AT$2-'Indicator Date hidden'!AU5)</f>
        <v>0</v>
      </c>
      <c r="AU4" s="35">
        <f>IF('Indicator Date hidden'!AV5="x","x",$AU$2-'Indicator Date hidden'!AV5)</f>
        <v>2</v>
      </c>
      <c r="AV4" s="35">
        <f>IF('Indicator Date hidden'!AW5="x","x",$AV$2-'Indicator Date hidden'!AW5)</f>
        <v>0</v>
      </c>
      <c r="AW4" s="35">
        <f>IF('Indicator Date hidden'!AX5="x","x",$AW$2-'Indicator Date hidden'!AX5)</f>
        <v>0</v>
      </c>
      <c r="AX4" s="35">
        <f>IF('Indicator Date hidden'!AY5="x","x",$AX$2-'Indicator Date hidden'!AY5)</f>
        <v>0</v>
      </c>
      <c r="AY4" s="35">
        <f>IF('Indicator Date hidden'!AZ5="x","x",$AY$2-'Indicator Date hidden'!AZ5)</f>
        <v>0</v>
      </c>
      <c r="AZ4" s="35">
        <f>IF('Indicator Date hidden'!BA5="x","x",$AZ$2-'Indicator Date hidden'!BA5)</f>
        <v>0</v>
      </c>
      <c r="BA4">
        <f t="shared" ref="BA4:BA67" si="0">SUM(B4:AZ4)</f>
        <v>16</v>
      </c>
      <c r="BB4" s="36">
        <f t="shared" ref="BB4:BB67" si="1">BA4/COUNT(B4:AZ4)</f>
        <v>0.33333333333333331</v>
      </c>
      <c r="BC4">
        <f t="shared" ref="BC4:BC67" si="2">COUNTIF(B4:AZ4,"&gt;0")</f>
        <v>7</v>
      </c>
      <c r="BD4" s="36">
        <f t="shared" ref="BD4:BD67" si="3">_xlfn.STDEV.P(B4:AZ4)</f>
        <v>1.0474837574980447</v>
      </c>
      <c r="BE4" s="38">
        <f t="shared" ref="BE4:BE67" si="4">MEDIAN(B4:AZ4)</f>
        <v>0</v>
      </c>
    </row>
    <row r="5" spans="1:57" x14ac:dyDescent="0.35">
      <c r="A5" t="s">
        <v>4</v>
      </c>
      <c r="B5" s="35">
        <f>IF('Indicator Date hidden'!C6="x","x",$B$2-'Indicator Date hidden'!C6)</f>
        <v>0</v>
      </c>
      <c r="C5" s="35">
        <f>IF('Indicator Date hidden'!D6="x","x",$C$2-'Indicator Date hidden'!D6)</f>
        <v>0</v>
      </c>
      <c r="D5" s="35">
        <f>IF('Indicator Date hidden'!E6="x","x",$D$2-'Indicator Date hidden'!E6)</f>
        <v>0</v>
      </c>
      <c r="E5" s="35">
        <f>IF('Indicator Date hidden'!F6="x","x",$E$2-'Indicator Date hidden'!F6)</f>
        <v>0</v>
      </c>
      <c r="F5" s="35">
        <f>IF('Indicator Date hidden'!G6="x","x",$F$2-'Indicator Date hidden'!G6)</f>
        <v>0</v>
      </c>
      <c r="G5" s="35">
        <f>IF('Indicator Date hidden'!H6="x","x",$G$2-'Indicator Date hidden'!H6)</f>
        <v>0</v>
      </c>
      <c r="H5" s="35">
        <f>IF('Indicator Date hidden'!I6="x","x",$H$2-'Indicator Date hidden'!I6)</f>
        <v>0</v>
      </c>
      <c r="I5" s="35">
        <f>IF('Indicator Date hidden'!J6="x","x",$I$2-'Indicator Date hidden'!J6)</f>
        <v>0</v>
      </c>
      <c r="J5" s="35">
        <f>IF('Indicator Date hidden'!K6="x","x",$J$2-'Indicator Date hidden'!K6)</f>
        <v>0</v>
      </c>
      <c r="K5" s="35">
        <f>IF('Indicator Date hidden'!L6="x","x",$K$2-'Indicator Date hidden'!L6)</f>
        <v>0</v>
      </c>
      <c r="L5" s="35">
        <f>IF('Indicator Date hidden'!M6="x","x",$L$2-'Indicator Date hidden'!M6)</f>
        <v>0</v>
      </c>
      <c r="M5" s="35">
        <f>IF('Indicator Date hidden'!N6="x","x",$M$2-'Indicator Date hidden'!N6)</f>
        <v>0</v>
      </c>
      <c r="N5" s="35">
        <f>IF('Indicator Date hidden'!O6="x","x",$N$2-'Indicator Date hidden'!O6)</f>
        <v>0</v>
      </c>
      <c r="O5" s="35">
        <f>IF('Indicator Date hidden'!P6="x","x",$O$2-'Indicator Date hidden'!P6)</f>
        <v>0</v>
      </c>
      <c r="P5" s="35">
        <f>IF('Indicator Date hidden'!Q6="x","x",$P$2-'Indicator Date hidden'!Q6)</f>
        <v>0</v>
      </c>
      <c r="Q5" s="35" t="str">
        <f>IF('Indicator Date hidden'!R6="x","x",$Q$2-'Indicator Date hidden'!R6)</f>
        <v>x</v>
      </c>
      <c r="R5" s="35">
        <f>IF('Indicator Date hidden'!S6="x","x",$R$2-'Indicator Date hidden'!S6)</f>
        <v>0</v>
      </c>
      <c r="S5" s="35">
        <f>IF('Indicator Date hidden'!T6="x","x",$S$2-'Indicator Date hidden'!T6)</f>
        <v>0</v>
      </c>
      <c r="T5" s="35">
        <f>IF('Indicator Date hidden'!U6="x","x",$T$2-'Indicator Date hidden'!U6)</f>
        <v>0</v>
      </c>
      <c r="U5" s="35">
        <f>IF('Indicator Date hidden'!V6="x","x",$U$2-'Indicator Date hidden'!V6)</f>
        <v>0</v>
      </c>
      <c r="V5" s="35">
        <f>IF('Indicator Date hidden'!W6="x","x",$V$2-'Indicator Date hidden'!W6)</f>
        <v>0</v>
      </c>
      <c r="W5" s="35">
        <f>IF('Indicator Date hidden'!X6="x","x",$W$2-'Indicator Date hidden'!X6)</f>
        <v>2</v>
      </c>
      <c r="X5" s="35">
        <f>IF('Indicator Date hidden'!Y6="x","x",$X$2-'Indicator Date hidden'!Y6)</f>
        <v>4</v>
      </c>
      <c r="Y5" s="35">
        <f>IF('Indicator Date hidden'!Z6="x","x",$Y$2-'Indicator Date hidden'!Z6)</f>
        <v>0</v>
      </c>
      <c r="Z5" s="35">
        <f>IF('Indicator Date hidden'!AA6="x","x",$Z$2-'Indicator Date hidden'!AA6)</f>
        <v>0</v>
      </c>
      <c r="AA5" s="35">
        <f>IF('Indicator Date hidden'!AB6="x","x",$AA$2-'Indicator Date hidden'!AB6)</f>
        <v>0</v>
      </c>
      <c r="AB5" s="35">
        <f>IF('Indicator Date hidden'!AC6="x","x",$AB$2-'Indicator Date hidden'!AC6)</f>
        <v>0</v>
      </c>
      <c r="AC5" s="35">
        <f>IF('Indicator Date hidden'!AD6="x","x",$AC$2-'Indicator Date hidden'!AD6)</f>
        <v>0</v>
      </c>
      <c r="AD5" s="35">
        <f>IF('Indicator Date hidden'!AE6="x","x",$AD$2-'Indicator Date hidden'!AE6)</f>
        <v>0</v>
      </c>
      <c r="AE5" s="35">
        <f>IF('Indicator Date hidden'!AF6="x","x",$AE$2-'Indicator Date hidden'!AF6)</f>
        <v>0</v>
      </c>
      <c r="AF5" s="35" t="str">
        <f>IF('Indicator Date hidden'!AG6="x","x",$AF$2-'Indicator Date hidden'!AG6)</f>
        <v>x</v>
      </c>
      <c r="AG5" s="35">
        <f>IF('Indicator Date hidden'!AH6="x","x",$AG$2-'Indicator Date hidden'!AH6)</f>
        <v>0</v>
      </c>
      <c r="AH5" s="35">
        <f>IF('Indicator Date hidden'!AI6="x","x",$AH$2-'Indicator Date hidden'!AI6)</f>
        <v>0</v>
      </c>
      <c r="AI5" s="35">
        <f>IF('Indicator Date hidden'!AJ6="x","x",$AI$2-'Indicator Date hidden'!AJ6)</f>
        <v>0</v>
      </c>
      <c r="AJ5" s="35">
        <f>IF('Indicator Date hidden'!AK6="x","x",$AJ$2-'Indicator Date hidden'!AK6)</f>
        <v>1</v>
      </c>
      <c r="AK5" s="35">
        <f>IF('Indicator Date hidden'!AL6="x","x",$AK$2-'Indicator Date hidden'!AL6)</f>
        <v>1</v>
      </c>
      <c r="AL5" s="35">
        <f>IF('Indicator Date hidden'!AM6="x","x",$AL$2-'Indicator Date hidden'!AM6)</f>
        <v>0</v>
      </c>
      <c r="AM5" s="35">
        <f>IF('Indicator Date hidden'!AN6="x","x",$AM$2-'Indicator Date hidden'!AN6)</f>
        <v>0</v>
      </c>
      <c r="AN5" s="35">
        <f>IF('Indicator Date hidden'!AO6="x","x",$AN$2-'Indicator Date hidden'!AO6)</f>
        <v>0</v>
      </c>
      <c r="AO5" s="35">
        <f>IF('Indicator Date hidden'!AP6="x","x",$AO$2-'Indicator Date hidden'!AP6)</f>
        <v>0</v>
      </c>
      <c r="AP5" s="35">
        <f>IF('Indicator Date hidden'!AQ6="x","x",$AP$2-'Indicator Date hidden'!AQ6)</f>
        <v>0</v>
      </c>
      <c r="AQ5" s="35">
        <f>IF('Indicator Date hidden'!AR6="x","x",$AQ$2-'Indicator Date hidden'!AR6)</f>
        <v>4</v>
      </c>
      <c r="AR5" s="35">
        <f>IF('Indicator Date hidden'!AS6="x","x",$AR$2-'Indicator Date hidden'!AS6)</f>
        <v>0</v>
      </c>
      <c r="AS5" s="35">
        <f>IF('Indicator Date hidden'!AT6="x","x",$AS$2-'Indicator Date hidden'!AT6)</f>
        <v>0</v>
      </c>
      <c r="AT5" s="35">
        <f>IF('Indicator Date hidden'!AU6="x","x",$AT$2-'Indicator Date hidden'!AU6)</f>
        <v>0</v>
      </c>
      <c r="AU5" s="35">
        <f>IF('Indicator Date hidden'!AV6="x","x",$AU$2-'Indicator Date hidden'!AV6)</f>
        <v>8</v>
      </c>
      <c r="AV5" s="35">
        <f>IF('Indicator Date hidden'!AW6="x","x",$AV$2-'Indicator Date hidden'!AW6)</f>
        <v>0</v>
      </c>
      <c r="AW5" s="35">
        <f>IF('Indicator Date hidden'!AX6="x","x",$AW$2-'Indicator Date hidden'!AX6)</f>
        <v>0</v>
      </c>
      <c r="AX5" s="35">
        <f>IF('Indicator Date hidden'!AY6="x","x",$AX$2-'Indicator Date hidden'!AY6)</f>
        <v>0</v>
      </c>
      <c r="AY5" s="35">
        <f>IF('Indicator Date hidden'!AZ6="x","x",$AY$2-'Indicator Date hidden'!AZ6)</f>
        <v>0</v>
      </c>
      <c r="AZ5" s="35">
        <f>IF('Indicator Date hidden'!BA6="x","x",$AZ$2-'Indicator Date hidden'!BA6)</f>
        <v>0</v>
      </c>
      <c r="BA5">
        <f t="shared" si="0"/>
        <v>20</v>
      </c>
      <c r="BB5" s="36">
        <f t="shared" si="1"/>
        <v>0.40816326530612246</v>
      </c>
      <c r="BC5">
        <f t="shared" si="2"/>
        <v>6</v>
      </c>
      <c r="BD5" s="36">
        <f t="shared" si="3"/>
        <v>1.3838480414828314</v>
      </c>
      <c r="BE5" s="38">
        <f t="shared" si="4"/>
        <v>0</v>
      </c>
    </row>
    <row r="6" spans="1:57" x14ac:dyDescent="0.35">
      <c r="A6" t="s">
        <v>6</v>
      </c>
      <c r="B6" s="35">
        <f>IF('Indicator Date hidden'!C7="x","x",$B$2-'Indicator Date hidden'!C7)</f>
        <v>0</v>
      </c>
      <c r="C6" s="35">
        <f>IF('Indicator Date hidden'!D7="x","x",$C$2-'Indicator Date hidden'!D7)</f>
        <v>0</v>
      </c>
      <c r="D6" s="35">
        <f>IF('Indicator Date hidden'!E7="x","x",$D$2-'Indicator Date hidden'!E7)</f>
        <v>0</v>
      </c>
      <c r="E6" s="35">
        <f>IF('Indicator Date hidden'!F7="x","x",$E$2-'Indicator Date hidden'!F7)</f>
        <v>0</v>
      </c>
      <c r="F6" s="35">
        <f>IF('Indicator Date hidden'!G7="x","x",$F$2-'Indicator Date hidden'!G7)</f>
        <v>0</v>
      </c>
      <c r="G6" s="35">
        <f>IF('Indicator Date hidden'!H7="x","x",$G$2-'Indicator Date hidden'!H7)</f>
        <v>0</v>
      </c>
      <c r="H6" s="35">
        <f>IF('Indicator Date hidden'!I7="x","x",$H$2-'Indicator Date hidden'!I7)</f>
        <v>0</v>
      </c>
      <c r="I6" s="35">
        <f>IF('Indicator Date hidden'!J7="x","x",$I$2-'Indicator Date hidden'!J7)</f>
        <v>0</v>
      </c>
      <c r="J6" s="35">
        <f>IF('Indicator Date hidden'!K7="x","x",$J$2-'Indicator Date hidden'!K7)</f>
        <v>0</v>
      </c>
      <c r="K6" s="35">
        <f>IF('Indicator Date hidden'!L7="x","x",$K$2-'Indicator Date hidden'!L7)</f>
        <v>0</v>
      </c>
      <c r="L6" s="35">
        <f>IF('Indicator Date hidden'!M7="x","x",$L$2-'Indicator Date hidden'!M7)</f>
        <v>0</v>
      </c>
      <c r="M6" s="35">
        <f>IF('Indicator Date hidden'!N7="x","x",$M$2-'Indicator Date hidden'!N7)</f>
        <v>0</v>
      </c>
      <c r="N6" s="35">
        <f>IF('Indicator Date hidden'!O7="x","x",$N$2-'Indicator Date hidden'!O7)</f>
        <v>0</v>
      </c>
      <c r="O6" s="35">
        <f>IF('Indicator Date hidden'!P7="x","x",$O$2-'Indicator Date hidden'!P7)</f>
        <v>0</v>
      </c>
      <c r="P6" s="35">
        <f>IF('Indicator Date hidden'!Q7="x","x",$P$2-'Indicator Date hidden'!Q7)</f>
        <v>0</v>
      </c>
      <c r="Q6" s="35" t="str">
        <f>IF('Indicator Date hidden'!R7="x","x",$Q$2-'Indicator Date hidden'!R7)</f>
        <v>x</v>
      </c>
      <c r="R6" s="35">
        <f>IF('Indicator Date hidden'!S7="x","x",$R$2-'Indicator Date hidden'!S7)</f>
        <v>0</v>
      </c>
      <c r="S6" s="35">
        <f>IF('Indicator Date hidden'!T7="x","x",$S$2-'Indicator Date hidden'!T7)</f>
        <v>0</v>
      </c>
      <c r="T6" s="35">
        <f>IF('Indicator Date hidden'!U7="x","x",$T$2-'Indicator Date hidden'!U7)</f>
        <v>0</v>
      </c>
      <c r="U6" s="35">
        <f>IF('Indicator Date hidden'!V7="x","x",$U$2-'Indicator Date hidden'!V7)</f>
        <v>0</v>
      </c>
      <c r="V6" s="35">
        <f>IF('Indicator Date hidden'!W7="x","x",$V$2-'Indicator Date hidden'!W7)</f>
        <v>0</v>
      </c>
      <c r="W6" s="35">
        <f>IF('Indicator Date hidden'!X7="x","x",$W$2-'Indicator Date hidden'!X7)</f>
        <v>7</v>
      </c>
      <c r="X6" s="35">
        <f>IF('Indicator Date hidden'!Y7="x","x",$X$2-'Indicator Date hidden'!Y7)</f>
        <v>5</v>
      </c>
      <c r="Y6" s="35">
        <f>IF('Indicator Date hidden'!Z7="x","x",$Y$2-'Indicator Date hidden'!Z7)</f>
        <v>0</v>
      </c>
      <c r="Z6" s="35">
        <f>IF('Indicator Date hidden'!AA7="x","x",$Z$2-'Indicator Date hidden'!AA7)</f>
        <v>0</v>
      </c>
      <c r="AA6" s="35">
        <f>IF('Indicator Date hidden'!AB7="x","x",$AA$2-'Indicator Date hidden'!AB7)</f>
        <v>0</v>
      </c>
      <c r="AB6" s="35">
        <f>IF('Indicator Date hidden'!AC7="x","x",$AB$2-'Indicator Date hidden'!AC7)</f>
        <v>0</v>
      </c>
      <c r="AC6" s="35">
        <f>IF('Indicator Date hidden'!AD7="x","x",$AC$2-'Indicator Date hidden'!AD7)</f>
        <v>0</v>
      </c>
      <c r="AD6" s="35">
        <f>IF('Indicator Date hidden'!AE7="x","x",$AD$2-'Indicator Date hidden'!AE7)</f>
        <v>0</v>
      </c>
      <c r="AE6" s="35" t="str">
        <f>IF('Indicator Date hidden'!AF7="x","x",$AE$2-'Indicator Date hidden'!AF7)</f>
        <v>x</v>
      </c>
      <c r="AF6" s="35">
        <f>IF('Indicator Date hidden'!AG7="x","x",$AF$2-'Indicator Date hidden'!AG7)</f>
        <v>5</v>
      </c>
      <c r="AG6" s="35">
        <f>IF('Indicator Date hidden'!AH7="x","x",$AG$2-'Indicator Date hidden'!AH7)</f>
        <v>0</v>
      </c>
      <c r="AH6" s="35">
        <f>IF('Indicator Date hidden'!AI7="x","x",$AH$2-'Indicator Date hidden'!AI7)</f>
        <v>0</v>
      </c>
      <c r="AI6" s="35">
        <f>IF('Indicator Date hidden'!AJ7="x","x",$AI$2-'Indicator Date hidden'!AJ7)</f>
        <v>0</v>
      </c>
      <c r="AJ6" s="35" t="str">
        <f>IF('Indicator Date hidden'!AK7="x","x",$AJ$2-'Indicator Date hidden'!AK7)</f>
        <v>x</v>
      </c>
      <c r="AK6" s="35">
        <f>IF('Indicator Date hidden'!AL7="x","x",$AK$2-'Indicator Date hidden'!AL7)</f>
        <v>1</v>
      </c>
      <c r="AL6" s="35">
        <f>IF('Indicator Date hidden'!AM7="x","x",$AL$2-'Indicator Date hidden'!AM7)</f>
        <v>0</v>
      </c>
      <c r="AM6" s="35">
        <f>IF('Indicator Date hidden'!AN7="x","x",$AM$2-'Indicator Date hidden'!AN7)</f>
        <v>0</v>
      </c>
      <c r="AN6" s="35">
        <f>IF('Indicator Date hidden'!AO7="x","x",$AN$2-'Indicator Date hidden'!AO7)</f>
        <v>0</v>
      </c>
      <c r="AO6" s="35">
        <f>IF('Indicator Date hidden'!AP7="x","x",$AO$2-'Indicator Date hidden'!AP7)</f>
        <v>1</v>
      </c>
      <c r="AP6" s="35">
        <f>IF('Indicator Date hidden'!AQ7="x","x",$AP$2-'Indicator Date hidden'!AQ7)</f>
        <v>1</v>
      </c>
      <c r="AQ6" s="35">
        <f>IF('Indicator Date hidden'!AR7="x","x",$AQ$2-'Indicator Date hidden'!AR7)</f>
        <v>8</v>
      </c>
      <c r="AR6" s="35">
        <f>IF('Indicator Date hidden'!AS7="x","x",$AR$2-'Indicator Date hidden'!AS7)</f>
        <v>0</v>
      </c>
      <c r="AS6" s="35">
        <f>IF('Indicator Date hidden'!AT7="x","x",$AS$2-'Indicator Date hidden'!AT7)</f>
        <v>0</v>
      </c>
      <c r="AT6" s="35">
        <f>IF('Indicator Date hidden'!AU7="x","x",$AT$2-'Indicator Date hidden'!AU7)</f>
        <v>0</v>
      </c>
      <c r="AU6" s="35">
        <f>IF('Indicator Date hidden'!AV7="x","x",$AU$2-'Indicator Date hidden'!AV7)</f>
        <v>1</v>
      </c>
      <c r="AV6" s="35">
        <f>IF('Indicator Date hidden'!AW7="x","x",$AV$2-'Indicator Date hidden'!AW7)</f>
        <v>0</v>
      </c>
      <c r="AW6" s="35">
        <f>IF('Indicator Date hidden'!AX7="x","x",$AW$2-'Indicator Date hidden'!AX7)</f>
        <v>0</v>
      </c>
      <c r="AX6" s="35">
        <f>IF('Indicator Date hidden'!AY7="x","x",$AX$2-'Indicator Date hidden'!AY7)</f>
        <v>0</v>
      </c>
      <c r="AY6" s="35">
        <f>IF('Indicator Date hidden'!AZ7="x","x",$AY$2-'Indicator Date hidden'!AZ7)</f>
        <v>0</v>
      </c>
      <c r="AZ6" s="35">
        <f>IF('Indicator Date hidden'!BA7="x","x",$AZ$2-'Indicator Date hidden'!BA7)</f>
        <v>0</v>
      </c>
      <c r="BA6">
        <f t="shared" si="0"/>
        <v>29</v>
      </c>
      <c r="BB6" s="36">
        <f t="shared" si="1"/>
        <v>0.60416666666666663</v>
      </c>
      <c r="BC6">
        <f t="shared" si="2"/>
        <v>8</v>
      </c>
      <c r="BD6" s="36">
        <f t="shared" si="3"/>
        <v>1.7646952443851476</v>
      </c>
      <c r="BE6" s="38">
        <f t="shared" si="4"/>
        <v>0</v>
      </c>
    </row>
    <row r="7" spans="1:57" x14ac:dyDescent="0.35">
      <c r="A7" t="s">
        <v>8</v>
      </c>
      <c r="B7" s="35">
        <f>IF('Indicator Date hidden'!C8="x","x",$B$2-'Indicator Date hidden'!C8)</f>
        <v>0</v>
      </c>
      <c r="C7" s="35">
        <f>IF('Indicator Date hidden'!D8="x","x",$C$2-'Indicator Date hidden'!D8)</f>
        <v>0</v>
      </c>
      <c r="D7" s="35">
        <f>IF('Indicator Date hidden'!E8="x","x",$D$2-'Indicator Date hidden'!E8)</f>
        <v>0</v>
      </c>
      <c r="E7" s="35">
        <f>IF('Indicator Date hidden'!F8="x","x",$E$2-'Indicator Date hidden'!F8)</f>
        <v>0</v>
      </c>
      <c r="F7" s="35">
        <f>IF('Indicator Date hidden'!G8="x","x",$F$2-'Indicator Date hidden'!G8)</f>
        <v>0</v>
      </c>
      <c r="G7" s="35">
        <f>IF('Indicator Date hidden'!H8="x","x",$G$2-'Indicator Date hidden'!H8)</f>
        <v>0</v>
      </c>
      <c r="H7" s="35">
        <f>IF('Indicator Date hidden'!I8="x","x",$H$2-'Indicator Date hidden'!I8)</f>
        <v>0</v>
      </c>
      <c r="I7" s="35">
        <f>IF('Indicator Date hidden'!J8="x","x",$I$2-'Indicator Date hidden'!J8)</f>
        <v>0</v>
      </c>
      <c r="J7" s="35">
        <f>IF('Indicator Date hidden'!K8="x","x",$J$2-'Indicator Date hidden'!K8)</f>
        <v>0</v>
      </c>
      <c r="K7" s="35">
        <f>IF('Indicator Date hidden'!L8="x","x",$K$2-'Indicator Date hidden'!L8)</f>
        <v>0</v>
      </c>
      <c r="L7" s="35">
        <f>IF('Indicator Date hidden'!M8="x","x",$L$2-'Indicator Date hidden'!M8)</f>
        <v>0</v>
      </c>
      <c r="M7" s="35">
        <f>IF('Indicator Date hidden'!N8="x","x",$M$2-'Indicator Date hidden'!N8)</f>
        <v>0</v>
      </c>
      <c r="N7" s="35">
        <f>IF('Indicator Date hidden'!O8="x","x",$N$2-'Indicator Date hidden'!O8)</f>
        <v>0</v>
      </c>
      <c r="O7" s="35">
        <f>IF('Indicator Date hidden'!P8="x","x",$O$2-'Indicator Date hidden'!P8)</f>
        <v>0</v>
      </c>
      <c r="P7" s="35">
        <f>IF('Indicator Date hidden'!Q8="x","x",$P$2-'Indicator Date hidden'!Q8)</f>
        <v>0</v>
      </c>
      <c r="Q7" s="35" t="str">
        <f>IF('Indicator Date hidden'!R8="x","x",$Q$2-'Indicator Date hidden'!R8)</f>
        <v>x</v>
      </c>
      <c r="R7" s="35">
        <f>IF('Indicator Date hidden'!S8="x","x",$R$2-'Indicator Date hidden'!S8)</f>
        <v>0</v>
      </c>
      <c r="S7" s="35">
        <f>IF('Indicator Date hidden'!T8="x","x",$S$2-'Indicator Date hidden'!T8)</f>
        <v>0</v>
      </c>
      <c r="T7" s="35">
        <f>IF('Indicator Date hidden'!U8="x","x",$T$2-'Indicator Date hidden'!U8)</f>
        <v>0</v>
      </c>
      <c r="U7" s="35">
        <f>IF('Indicator Date hidden'!V8="x","x",$U$2-'Indicator Date hidden'!V8)</f>
        <v>0</v>
      </c>
      <c r="V7" s="35">
        <f>IF('Indicator Date hidden'!W8="x","x",$V$2-'Indicator Date hidden'!W8)</f>
        <v>0</v>
      </c>
      <c r="W7" s="35" t="str">
        <f>IF('Indicator Date hidden'!X8="x","x",$W$2-'Indicator Date hidden'!X8)</f>
        <v>x</v>
      </c>
      <c r="X7" s="35" t="str">
        <f>IF('Indicator Date hidden'!Y8="x","x",$X$2-'Indicator Date hidden'!Y8)</f>
        <v>x</v>
      </c>
      <c r="Y7" s="35">
        <f>IF('Indicator Date hidden'!Z8="x","x",$Y$2-'Indicator Date hidden'!Z8)</f>
        <v>0</v>
      </c>
      <c r="Z7" s="35">
        <f>IF('Indicator Date hidden'!AA8="x","x",$Z$2-'Indicator Date hidden'!AA8)</f>
        <v>0</v>
      </c>
      <c r="AA7" s="35" t="str">
        <f>IF('Indicator Date hidden'!AB8="x","x",$AA$2-'Indicator Date hidden'!AB8)</f>
        <v>x</v>
      </c>
      <c r="AB7" s="35">
        <f>IF('Indicator Date hidden'!AC8="x","x",$AB$2-'Indicator Date hidden'!AC8)</f>
        <v>0</v>
      </c>
      <c r="AC7" s="35">
        <f>IF('Indicator Date hidden'!AD8="x","x",$AC$2-'Indicator Date hidden'!AD8)</f>
        <v>0</v>
      </c>
      <c r="AD7" s="35" t="str">
        <f>IF('Indicator Date hidden'!AE8="x","x",$AD$2-'Indicator Date hidden'!AE8)</f>
        <v>x</v>
      </c>
      <c r="AE7" s="35" t="str">
        <f>IF('Indicator Date hidden'!AF8="x","x",$AE$2-'Indicator Date hidden'!AF8)</f>
        <v>x</v>
      </c>
      <c r="AF7" s="35" t="str">
        <f>IF('Indicator Date hidden'!AG8="x","x",$AF$2-'Indicator Date hidden'!AG8)</f>
        <v>x</v>
      </c>
      <c r="AG7" s="35">
        <f>IF('Indicator Date hidden'!AH8="x","x",$AG$2-'Indicator Date hidden'!AH8)</f>
        <v>0</v>
      </c>
      <c r="AH7" s="35">
        <f>IF('Indicator Date hidden'!AI8="x","x",$AH$2-'Indicator Date hidden'!AI8)</f>
        <v>0</v>
      </c>
      <c r="AI7" s="35">
        <f>IF('Indicator Date hidden'!AJ8="x","x",$AI$2-'Indicator Date hidden'!AJ8)</f>
        <v>0</v>
      </c>
      <c r="AJ7" s="35" t="str">
        <f>IF('Indicator Date hidden'!AK8="x","x",$AJ$2-'Indicator Date hidden'!AK8)</f>
        <v>x</v>
      </c>
      <c r="AK7" s="35">
        <f>IF('Indicator Date hidden'!AL8="x","x",$AK$2-'Indicator Date hidden'!AL8)</f>
        <v>1</v>
      </c>
      <c r="AL7" s="35">
        <f>IF('Indicator Date hidden'!AM8="x","x",$AL$2-'Indicator Date hidden'!AM8)</f>
        <v>0</v>
      </c>
      <c r="AM7" s="35">
        <f>IF('Indicator Date hidden'!AN8="x","x",$AM$2-'Indicator Date hidden'!AN8)</f>
        <v>0</v>
      </c>
      <c r="AN7" s="35">
        <f>IF('Indicator Date hidden'!AO8="x","x",$AN$2-'Indicator Date hidden'!AO8)</f>
        <v>0</v>
      </c>
      <c r="AO7" s="35">
        <f>IF('Indicator Date hidden'!AP8="x","x",$AO$2-'Indicator Date hidden'!AP8)</f>
        <v>0</v>
      </c>
      <c r="AP7" s="35" t="str">
        <f>IF('Indicator Date hidden'!AQ8="x","x",$AP$2-'Indicator Date hidden'!AQ8)</f>
        <v>x</v>
      </c>
      <c r="AQ7" s="35">
        <f>IF('Indicator Date hidden'!AR8="x","x",$AQ$2-'Indicator Date hidden'!AR8)</f>
        <v>6</v>
      </c>
      <c r="AR7" s="35">
        <f>IF('Indicator Date hidden'!AS8="x","x",$AR$2-'Indicator Date hidden'!AS8)</f>
        <v>0</v>
      </c>
      <c r="AS7" s="35" t="str">
        <f>IF('Indicator Date hidden'!AT8="x","x",$AS$2-'Indicator Date hidden'!AT8)</f>
        <v>x</v>
      </c>
      <c r="AT7" s="35">
        <f>IF('Indicator Date hidden'!AU8="x","x",$AT$2-'Indicator Date hidden'!AU8)</f>
        <v>0</v>
      </c>
      <c r="AU7" s="35">
        <f>IF('Indicator Date hidden'!AV8="x","x",$AU$2-'Indicator Date hidden'!AV8)</f>
        <v>1</v>
      </c>
      <c r="AV7" s="35">
        <f>IF('Indicator Date hidden'!AW8="x","x",$AV$2-'Indicator Date hidden'!AW8)</f>
        <v>0</v>
      </c>
      <c r="AW7" s="35">
        <f>IF('Indicator Date hidden'!AX8="x","x",$AW$2-'Indicator Date hidden'!AX8)</f>
        <v>0</v>
      </c>
      <c r="AX7" s="35">
        <f>IF('Indicator Date hidden'!AY8="x","x",$AX$2-'Indicator Date hidden'!AY8)</f>
        <v>0</v>
      </c>
      <c r="AY7" s="35">
        <f>IF('Indicator Date hidden'!AZ8="x","x",$AY$2-'Indicator Date hidden'!AZ8)</f>
        <v>4</v>
      </c>
      <c r="AZ7" s="35">
        <f>IF('Indicator Date hidden'!BA8="x","x",$AZ$2-'Indicator Date hidden'!BA8)</f>
        <v>0</v>
      </c>
      <c r="BA7">
        <f t="shared" si="0"/>
        <v>12</v>
      </c>
      <c r="BB7" s="36">
        <f t="shared" si="1"/>
        <v>0.29268292682926828</v>
      </c>
      <c r="BC7">
        <f t="shared" si="2"/>
        <v>4</v>
      </c>
      <c r="BD7" s="36">
        <f t="shared" si="3"/>
        <v>1.1096890893733977</v>
      </c>
      <c r="BE7" s="38">
        <f t="shared" si="4"/>
        <v>0</v>
      </c>
    </row>
    <row r="8" spans="1:57" x14ac:dyDescent="0.35">
      <c r="A8" t="s">
        <v>10</v>
      </c>
      <c r="B8" s="35">
        <f>IF('Indicator Date hidden'!C9="x","x",$B$2-'Indicator Date hidden'!C9)</f>
        <v>0</v>
      </c>
      <c r="C8" s="35">
        <f>IF('Indicator Date hidden'!D9="x","x",$C$2-'Indicator Date hidden'!D9)</f>
        <v>0</v>
      </c>
      <c r="D8" s="35">
        <f>IF('Indicator Date hidden'!E9="x","x",$D$2-'Indicator Date hidden'!E9)</f>
        <v>0</v>
      </c>
      <c r="E8" s="35">
        <f>IF('Indicator Date hidden'!F9="x","x",$E$2-'Indicator Date hidden'!F9)</f>
        <v>0</v>
      </c>
      <c r="F8" s="35">
        <f>IF('Indicator Date hidden'!G9="x","x",$F$2-'Indicator Date hidden'!G9)</f>
        <v>0</v>
      </c>
      <c r="G8" s="35">
        <f>IF('Indicator Date hidden'!H9="x","x",$G$2-'Indicator Date hidden'!H9)</f>
        <v>0</v>
      </c>
      <c r="H8" s="35">
        <f>IF('Indicator Date hidden'!I9="x","x",$H$2-'Indicator Date hidden'!I9)</f>
        <v>0</v>
      </c>
      <c r="I8" s="35">
        <f>IF('Indicator Date hidden'!J9="x","x",$I$2-'Indicator Date hidden'!J9)</f>
        <v>0</v>
      </c>
      <c r="J8" s="35">
        <f>IF('Indicator Date hidden'!K9="x","x",$J$2-'Indicator Date hidden'!K9)</f>
        <v>0</v>
      </c>
      <c r="K8" s="35">
        <f>IF('Indicator Date hidden'!L9="x","x",$K$2-'Indicator Date hidden'!L9)</f>
        <v>0</v>
      </c>
      <c r="L8" s="35">
        <f>IF('Indicator Date hidden'!M9="x","x",$L$2-'Indicator Date hidden'!M9)</f>
        <v>0</v>
      </c>
      <c r="M8" s="35">
        <f>IF('Indicator Date hidden'!N9="x","x",$M$2-'Indicator Date hidden'!N9)</f>
        <v>0</v>
      </c>
      <c r="N8" s="35">
        <f>IF('Indicator Date hidden'!O9="x","x",$N$2-'Indicator Date hidden'!O9)</f>
        <v>0</v>
      </c>
      <c r="O8" s="35">
        <f>IF('Indicator Date hidden'!P9="x","x",$O$2-'Indicator Date hidden'!P9)</f>
        <v>0</v>
      </c>
      <c r="P8" s="35">
        <f>IF('Indicator Date hidden'!Q9="x","x",$P$2-'Indicator Date hidden'!Q9)</f>
        <v>0</v>
      </c>
      <c r="Q8" s="35">
        <f>IF('Indicator Date hidden'!R9="x","x",$Q$2-'Indicator Date hidden'!R9)</f>
        <v>9</v>
      </c>
      <c r="R8" s="35">
        <f>IF('Indicator Date hidden'!S9="x","x",$R$2-'Indicator Date hidden'!S9)</f>
        <v>0</v>
      </c>
      <c r="S8" s="35">
        <f>IF('Indicator Date hidden'!T9="x","x",$S$2-'Indicator Date hidden'!T9)</f>
        <v>0</v>
      </c>
      <c r="T8" s="35">
        <f>IF('Indicator Date hidden'!U9="x","x",$T$2-'Indicator Date hidden'!U9)</f>
        <v>0</v>
      </c>
      <c r="U8" s="35">
        <f>IF('Indicator Date hidden'!V9="x","x",$U$2-'Indicator Date hidden'!V9)</f>
        <v>0</v>
      </c>
      <c r="V8" s="35">
        <f>IF('Indicator Date hidden'!W9="x","x",$V$2-'Indicator Date hidden'!W9)</f>
        <v>0</v>
      </c>
      <c r="W8" s="35">
        <f>IF('Indicator Date hidden'!X9="x","x",$W$2-'Indicator Date hidden'!X9)</f>
        <v>9</v>
      </c>
      <c r="X8" s="35">
        <f>IF('Indicator Date hidden'!Y9="x","x",$X$2-'Indicator Date hidden'!Y9)</f>
        <v>1</v>
      </c>
      <c r="Y8" s="35">
        <f>IF('Indicator Date hidden'!Z9="x","x",$Y$2-'Indicator Date hidden'!Z9)</f>
        <v>0</v>
      </c>
      <c r="Z8" s="35">
        <f>IF('Indicator Date hidden'!AA9="x","x",$Z$2-'Indicator Date hidden'!AA9)</f>
        <v>0</v>
      </c>
      <c r="AA8" s="35">
        <f>IF('Indicator Date hidden'!AB9="x","x",$AA$2-'Indicator Date hidden'!AB9)</f>
        <v>0</v>
      </c>
      <c r="AB8" s="35">
        <f>IF('Indicator Date hidden'!AC9="x","x",$AB$2-'Indicator Date hidden'!AC9)</f>
        <v>0</v>
      </c>
      <c r="AC8" s="35">
        <f>IF('Indicator Date hidden'!AD9="x","x",$AC$2-'Indicator Date hidden'!AD9)</f>
        <v>0</v>
      </c>
      <c r="AD8" s="35" t="str">
        <f>IF('Indicator Date hidden'!AE9="x","x",$AD$2-'Indicator Date hidden'!AE9)</f>
        <v>x</v>
      </c>
      <c r="AE8" s="35">
        <f>IF('Indicator Date hidden'!AF9="x","x",$AE$2-'Indicator Date hidden'!AF9)</f>
        <v>0</v>
      </c>
      <c r="AF8" s="35">
        <f>IF('Indicator Date hidden'!AG9="x","x",$AF$2-'Indicator Date hidden'!AG9)</f>
        <v>0</v>
      </c>
      <c r="AG8" s="35">
        <f>IF('Indicator Date hidden'!AH9="x","x",$AG$2-'Indicator Date hidden'!AH9)</f>
        <v>0</v>
      </c>
      <c r="AH8" s="35">
        <f>IF('Indicator Date hidden'!AI9="x","x",$AH$2-'Indicator Date hidden'!AI9)</f>
        <v>0</v>
      </c>
      <c r="AI8" s="35">
        <f>IF('Indicator Date hidden'!AJ9="x","x",$AI$2-'Indicator Date hidden'!AJ9)</f>
        <v>0</v>
      </c>
      <c r="AJ8" s="35" t="str">
        <f>IF('Indicator Date hidden'!AK9="x","x",$AJ$2-'Indicator Date hidden'!AK9)</f>
        <v>x</v>
      </c>
      <c r="AK8" s="35">
        <f>IF('Indicator Date hidden'!AL9="x","x",$AK$2-'Indicator Date hidden'!AL9)</f>
        <v>1</v>
      </c>
      <c r="AL8" s="35">
        <f>IF('Indicator Date hidden'!AM9="x","x",$AL$2-'Indicator Date hidden'!AM9)</f>
        <v>0</v>
      </c>
      <c r="AM8" s="35">
        <f>IF('Indicator Date hidden'!AN9="x","x",$AM$2-'Indicator Date hidden'!AN9)</f>
        <v>0</v>
      </c>
      <c r="AN8" s="35">
        <f>IF('Indicator Date hidden'!AO9="x","x",$AN$2-'Indicator Date hidden'!AO9)</f>
        <v>0</v>
      </c>
      <c r="AO8" s="35" t="str">
        <f>IF('Indicator Date hidden'!AP9="x","x",$AO$2-'Indicator Date hidden'!AP9)</f>
        <v>x</v>
      </c>
      <c r="AP8" s="35" t="str">
        <f>IF('Indicator Date hidden'!AQ9="x","x",$AP$2-'Indicator Date hidden'!AQ9)</f>
        <v>x</v>
      </c>
      <c r="AQ8" s="35">
        <f>IF('Indicator Date hidden'!AR9="x","x",$AQ$2-'Indicator Date hidden'!AR9)</f>
        <v>0</v>
      </c>
      <c r="AR8" s="35">
        <f>IF('Indicator Date hidden'!AS9="x","x",$AR$2-'Indicator Date hidden'!AS9)</f>
        <v>0</v>
      </c>
      <c r="AS8" s="35">
        <f>IF('Indicator Date hidden'!AT9="x","x",$AS$2-'Indicator Date hidden'!AT9)</f>
        <v>0</v>
      </c>
      <c r="AT8" s="35">
        <f>IF('Indicator Date hidden'!AU9="x","x",$AT$2-'Indicator Date hidden'!AU9)</f>
        <v>0</v>
      </c>
      <c r="AU8" s="35">
        <f>IF('Indicator Date hidden'!AV9="x","x",$AU$2-'Indicator Date hidden'!AV9)</f>
        <v>1</v>
      </c>
      <c r="AV8" s="35">
        <f>IF('Indicator Date hidden'!AW9="x","x",$AV$2-'Indicator Date hidden'!AW9)</f>
        <v>0</v>
      </c>
      <c r="AW8" s="35">
        <f>IF('Indicator Date hidden'!AX9="x","x",$AW$2-'Indicator Date hidden'!AX9)</f>
        <v>0</v>
      </c>
      <c r="AX8" s="35">
        <f>IF('Indicator Date hidden'!AY9="x","x",$AX$2-'Indicator Date hidden'!AY9)</f>
        <v>0</v>
      </c>
      <c r="AY8" s="35">
        <f>IF('Indicator Date hidden'!AZ9="x","x",$AY$2-'Indicator Date hidden'!AZ9)</f>
        <v>0</v>
      </c>
      <c r="AZ8" s="35">
        <f>IF('Indicator Date hidden'!BA9="x","x",$AZ$2-'Indicator Date hidden'!BA9)</f>
        <v>0</v>
      </c>
      <c r="BA8">
        <f t="shared" si="0"/>
        <v>21</v>
      </c>
      <c r="BB8" s="36">
        <f t="shared" si="1"/>
        <v>0.44680851063829785</v>
      </c>
      <c r="BC8">
        <f t="shared" si="2"/>
        <v>5</v>
      </c>
      <c r="BD8" s="36">
        <f t="shared" si="3"/>
        <v>1.8196154683596</v>
      </c>
      <c r="BE8" s="38">
        <f t="shared" si="4"/>
        <v>0</v>
      </c>
    </row>
    <row r="9" spans="1:57" x14ac:dyDescent="0.35">
      <c r="A9" t="s">
        <v>12</v>
      </c>
      <c r="B9" s="35">
        <f>IF('Indicator Date hidden'!C10="x","x",$B$2-'Indicator Date hidden'!C10)</f>
        <v>0</v>
      </c>
      <c r="C9" s="35">
        <f>IF('Indicator Date hidden'!D10="x","x",$C$2-'Indicator Date hidden'!D10)</f>
        <v>0</v>
      </c>
      <c r="D9" s="35">
        <f>IF('Indicator Date hidden'!E10="x","x",$D$2-'Indicator Date hidden'!E10)</f>
        <v>0</v>
      </c>
      <c r="E9" s="35">
        <f>IF('Indicator Date hidden'!F10="x","x",$E$2-'Indicator Date hidden'!F10)</f>
        <v>0</v>
      </c>
      <c r="F9" s="35">
        <f>IF('Indicator Date hidden'!G10="x","x",$F$2-'Indicator Date hidden'!G10)</f>
        <v>0</v>
      </c>
      <c r="G9" s="35">
        <f>IF('Indicator Date hidden'!H10="x","x",$G$2-'Indicator Date hidden'!H10)</f>
        <v>0</v>
      </c>
      <c r="H9" s="35">
        <f>IF('Indicator Date hidden'!I10="x","x",$H$2-'Indicator Date hidden'!I10)</f>
        <v>0</v>
      </c>
      <c r="I9" s="35">
        <f>IF('Indicator Date hidden'!J10="x","x",$I$2-'Indicator Date hidden'!J10)</f>
        <v>0</v>
      </c>
      <c r="J9" s="35">
        <f>IF('Indicator Date hidden'!K10="x","x",$J$2-'Indicator Date hidden'!K10)</f>
        <v>0</v>
      </c>
      <c r="K9" s="35">
        <f>IF('Indicator Date hidden'!L10="x","x",$K$2-'Indicator Date hidden'!L10)</f>
        <v>0</v>
      </c>
      <c r="L9" s="35">
        <f>IF('Indicator Date hidden'!M10="x","x",$L$2-'Indicator Date hidden'!M10)</f>
        <v>0</v>
      </c>
      <c r="M9" s="35">
        <f>IF('Indicator Date hidden'!N10="x","x",$M$2-'Indicator Date hidden'!N10)</f>
        <v>0</v>
      </c>
      <c r="N9" s="35">
        <f>IF('Indicator Date hidden'!O10="x","x",$N$2-'Indicator Date hidden'!O10)</f>
        <v>0</v>
      </c>
      <c r="O9" s="35">
        <f>IF('Indicator Date hidden'!P10="x","x",$O$2-'Indicator Date hidden'!P10)</f>
        <v>0</v>
      </c>
      <c r="P9" s="35">
        <f>IF('Indicator Date hidden'!Q10="x","x",$P$2-'Indicator Date hidden'!Q10)</f>
        <v>0</v>
      </c>
      <c r="Q9" s="35">
        <f>IF('Indicator Date hidden'!R10="x","x",$Q$2-'Indicator Date hidden'!R10)</f>
        <v>4</v>
      </c>
      <c r="R9" s="35">
        <f>IF('Indicator Date hidden'!S10="x","x",$R$2-'Indicator Date hidden'!S10)</f>
        <v>0</v>
      </c>
      <c r="S9" s="35">
        <f>IF('Indicator Date hidden'!T10="x","x",$S$2-'Indicator Date hidden'!T10)</f>
        <v>0</v>
      </c>
      <c r="T9" s="35">
        <f>IF('Indicator Date hidden'!U10="x","x",$T$2-'Indicator Date hidden'!U10)</f>
        <v>0</v>
      </c>
      <c r="U9" s="35">
        <f>IF('Indicator Date hidden'!V10="x","x",$U$2-'Indicator Date hidden'!V10)</f>
        <v>0</v>
      </c>
      <c r="V9" s="35">
        <f>IF('Indicator Date hidden'!W10="x","x",$V$2-'Indicator Date hidden'!W10)</f>
        <v>0</v>
      </c>
      <c r="W9" s="35">
        <f>IF('Indicator Date hidden'!X10="x","x",$W$2-'Indicator Date hidden'!X10)</f>
        <v>4</v>
      </c>
      <c r="X9" s="35">
        <f>IF('Indicator Date hidden'!Y10="x","x",$X$2-'Indicator Date hidden'!Y10)</f>
        <v>1</v>
      </c>
      <c r="Y9" s="35">
        <f>IF('Indicator Date hidden'!Z10="x","x",$Y$2-'Indicator Date hidden'!Z10)</f>
        <v>0</v>
      </c>
      <c r="Z9" s="35">
        <f>IF('Indicator Date hidden'!AA10="x","x",$Z$2-'Indicator Date hidden'!AA10)</f>
        <v>0</v>
      </c>
      <c r="AA9" s="35">
        <f>IF('Indicator Date hidden'!AB10="x","x",$AA$2-'Indicator Date hidden'!AB10)</f>
        <v>0</v>
      </c>
      <c r="AB9" s="35">
        <f>IF('Indicator Date hidden'!AC10="x","x",$AB$2-'Indicator Date hidden'!AC10)</f>
        <v>0</v>
      </c>
      <c r="AC9" s="35">
        <f>IF('Indicator Date hidden'!AD10="x","x",$AC$2-'Indicator Date hidden'!AD10)</f>
        <v>0</v>
      </c>
      <c r="AD9" s="35" t="str">
        <f>IF('Indicator Date hidden'!AE10="x","x",$AD$2-'Indicator Date hidden'!AE10)</f>
        <v>x</v>
      </c>
      <c r="AE9" s="35">
        <f>IF('Indicator Date hidden'!AF10="x","x",$AE$2-'Indicator Date hidden'!AF10)</f>
        <v>0</v>
      </c>
      <c r="AF9" s="35">
        <f>IF('Indicator Date hidden'!AG10="x","x",$AF$2-'Indicator Date hidden'!AG10)</f>
        <v>0</v>
      </c>
      <c r="AG9" s="35">
        <f>IF('Indicator Date hidden'!AH10="x","x",$AG$2-'Indicator Date hidden'!AH10)</f>
        <v>0</v>
      </c>
      <c r="AH9" s="35">
        <f>IF('Indicator Date hidden'!AI10="x","x",$AH$2-'Indicator Date hidden'!AI10)</f>
        <v>0</v>
      </c>
      <c r="AI9" s="35">
        <f>IF('Indicator Date hidden'!AJ10="x","x",$AI$2-'Indicator Date hidden'!AJ10)</f>
        <v>0</v>
      </c>
      <c r="AJ9" s="35">
        <f>IF('Indicator Date hidden'!AK10="x","x",$AJ$2-'Indicator Date hidden'!AK10)</f>
        <v>1</v>
      </c>
      <c r="AK9" s="35">
        <f>IF('Indicator Date hidden'!AL10="x","x",$AK$2-'Indicator Date hidden'!AL10)</f>
        <v>1</v>
      </c>
      <c r="AL9" s="35">
        <f>IF('Indicator Date hidden'!AM10="x","x",$AL$2-'Indicator Date hidden'!AM10)</f>
        <v>0</v>
      </c>
      <c r="AM9" s="35">
        <f>IF('Indicator Date hidden'!AN10="x","x",$AM$2-'Indicator Date hidden'!AN10)</f>
        <v>0</v>
      </c>
      <c r="AN9" s="35">
        <f>IF('Indicator Date hidden'!AO10="x","x",$AN$2-'Indicator Date hidden'!AO10)</f>
        <v>0</v>
      </c>
      <c r="AO9" s="35">
        <f>IF('Indicator Date hidden'!AP10="x","x",$AO$2-'Indicator Date hidden'!AP10)</f>
        <v>0</v>
      </c>
      <c r="AP9" s="35">
        <f>IF('Indicator Date hidden'!AQ10="x","x",$AP$2-'Indicator Date hidden'!AQ10)</f>
        <v>0</v>
      </c>
      <c r="AQ9" s="35">
        <f>IF('Indicator Date hidden'!AR10="x","x",$AQ$2-'Indicator Date hidden'!AR10)</f>
        <v>4</v>
      </c>
      <c r="AR9" s="35">
        <f>IF('Indicator Date hidden'!AS10="x","x",$AR$2-'Indicator Date hidden'!AS10)</f>
        <v>0</v>
      </c>
      <c r="AS9" s="35">
        <f>IF('Indicator Date hidden'!AT10="x","x",$AS$2-'Indicator Date hidden'!AT10)</f>
        <v>0</v>
      </c>
      <c r="AT9" s="35">
        <f>IF('Indicator Date hidden'!AU10="x","x",$AT$2-'Indicator Date hidden'!AU10)</f>
        <v>0</v>
      </c>
      <c r="AU9" s="35">
        <f>IF('Indicator Date hidden'!AV10="x","x",$AU$2-'Indicator Date hidden'!AV10)</f>
        <v>3</v>
      </c>
      <c r="AV9" s="35">
        <f>IF('Indicator Date hidden'!AW10="x","x",$AV$2-'Indicator Date hidden'!AW10)</f>
        <v>0</v>
      </c>
      <c r="AW9" s="35">
        <f>IF('Indicator Date hidden'!AX10="x","x",$AW$2-'Indicator Date hidden'!AX10)</f>
        <v>0</v>
      </c>
      <c r="AX9" s="35">
        <f>IF('Indicator Date hidden'!AY10="x","x",$AX$2-'Indicator Date hidden'!AY10)</f>
        <v>0</v>
      </c>
      <c r="AY9" s="35">
        <f>IF('Indicator Date hidden'!AZ10="x","x",$AY$2-'Indicator Date hidden'!AZ10)</f>
        <v>0</v>
      </c>
      <c r="AZ9" s="35">
        <f>IF('Indicator Date hidden'!BA10="x","x",$AZ$2-'Indicator Date hidden'!BA10)</f>
        <v>0</v>
      </c>
      <c r="BA9">
        <f t="shared" si="0"/>
        <v>18</v>
      </c>
      <c r="BB9" s="36">
        <f t="shared" si="1"/>
        <v>0.36</v>
      </c>
      <c r="BC9">
        <f t="shared" si="2"/>
        <v>7</v>
      </c>
      <c r="BD9" s="36">
        <f t="shared" si="3"/>
        <v>1.034601372510205</v>
      </c>
      <c r="BE9" s="38">
        <f t="shared" si="4"/>
        <v>0</v>
      </c>
    </row>
    <row r="10" spans="1:57" x14ac:dyDescent="0.35">
      <c r="A10" t="s">
        <v>14</v>
      </c>
      <c r="B10" s="35">
        <f>IF('Indicator Date hidden'!C11="x","x",$B$2-'Indicator Date hidden'!C11)</f>
        <v>0</v>
      </c>
      <c r="C10" s="35">
        <f>IF('Indicator Date hidden'!D11="x","x",$C$2-'Indicator Date hidden'!D11)</f>
        <v>0</v>
      </c>
      <c r="D10" s="35">
        <f>IF('Indicator Date hidden'!E11="x","x",$D$2-'Indicator Date hidden'!E11)</f>
        <v>0</v>
      </c>
      <c r="E10" s="35">
        <f>IF('Indicator Date hidden'!F11="x","x",$E$2-'Indicator Date hidden'!F11)</f>
        <v>0</v>
      </c>
      <c r="F10" s="35">
        <f>IF('Indicator Date hidden'!G11="x","x",$F$2-'Indicator Date hidden'!G11)</f>
        <v>0</v>
      </c>
      <c r="G10" s="35">
        <f>IF('Indicator Date hidden'!H11="x","x",$G$2-'Indicator Date hidden'!H11)</f>
        <v>0</v>
      </c>
      <c r="H10" s="35">
        <f>IF('Indicator Date hidden'!I11="x","x",$H$2-'Indicator Date hidden'!I11)</f>
        <v>0</v>
      </c>
      <c r="I10" s="35">
        <f>IF('Indicator Date hidden'!J11="x","x",$I$2-'Indicator Date hidden'!J11)</f>
        <v>0</v>
      </c>
      <c r="J10" s="35">
        <f>IF('Indicator Date hidden'!K11="x","x",$J$2-'Indicator Date hidden'!K11)</f>
        <v>0</v>
      </c>
      <c r="K10" s="35">
        <f>IF('Indicator Date hidden'!L11="x","x",$K$2-'Indicator Date hidden'!L11)</f>
        <v>0</v>
      </c>
      <c r="L10" s="35">
        <f>IF('Indicator Date hidden'!M11="x","x",$L$2-'Indicator Date hidden'!M11)</f>
        <v>0</v>
      </c>
      <c r="M10" s="35">
        <f>IF('Indicator Date hidden'!N11="x","x",$M$2-'Indicator Date hidden'!N11)</f>
        <v>0</v>
      </c>
      <c r="N10" s="35">
        <f>IF('Indicator Date hidden'!O11="x","x",$N$2-'Indicator Date hidden'!O11)</f>
        <v>0</v>
      </c>
      <c r="O10" s="35">
        <f>IF('Indicator Date hidden'!P11="x","x",$O$2-'Indicator Date hidden'!P11)</f>
        <v>0</v>
      </c>
      <c r="P10" s="35">
        <f>IF('Indicator Date hidden'!Q11="x","x",$P$2-'Indicator Date hidden'!Q11)</f>
        <v>0</v>
      </c>
      <c r="Q10" s="35" t="str">
        <f>IF('Indicator Date hidden'!R11="x","x",$Q$2-'Indicator Date hidden'!R11)</f>
        <v>x</v>
      </c>
      <c r="R10" s="35">
        <f>IF('Indicator Date hidden'!S11="x","x",$R$2-'Indicator Date hidden'!S11)</f>
        <v>0</v>
      </c>
      <c r="S10" s="35">
        <f>IF('Indicator Date hidden'!T11="x","x",$S$2-'Indicator Date hidden'!T11)</f>
        <v>0</v>
      </c>
      <c r="T10" s="35">
        <f>IF('Indicator Date hidden'!U11="x","x",$T$2-'Indicator Date hidden'!U11)</f>
        <v>0</v>
      </c>
      <c r="U10" s="35" t="str">
        <f>IF('Indicator Date hidden'!V11="x","x",$U$2-'Indicator Date hidden'!V11)</f>
        <v>x</v>
      </c>
      <c r="V10" s="35">
        <f>IF('Indicator Date hidden'!W11="x","x",$V$2-'Indicator Date hidden'!W11)</f>
        <v>0</v>
      </c>
      <c r="W10" s="35">
        <f>IF('Indicator Date hidden'!X11="x","x",$W$2-'Indicator Date hidden'!X11)</f>
        <v>7</v>
      </c>
      <c r="X10" s="35">
        <f>IF('Indicator Date hidden'!Y11="x","x",$X$2-'Indicator Date hidden'!Y11)</f>
        <v>3</v>
      </c>
      <c r="Y10" s="35">
        <f>IF('Indicator Date hidden'!Z11="x","x",$Y$2-'Indicator Date hidden'!Z11)</f>
        <v>0</v>
      </c>
      <c r="Z10" s="35">
        <f>IF('Indicator Date hidden'!AA11="x","x",$Z$2-'Indicator Date hidden'!AA11)</f>
        <v>0</v>
      </c>
      <c r="AA10" s="35">
        <f>IF('Indicator Date hidden'!AB11="x","x",$AA$2-'Indicator Date hidden'!AB11)</f>
        <v>1</v>
      </c>
      <c r="AB10" s="35">
        <f>IF('Indicator Date hidden'!AC11="x","x",$AB$2-'Indicator Date hidden'!AC11)</f>
        <v>0</v>
      </c>
      <c r="AC10" s="35">
        <f>IF('Indicator Date hidden'!AD11="x","x",$AC$2-'Indicator Date hidden'!AD11)</f>
        <v>0</v>
      </c>
      <c r="AD10" s="35" t="str">
        <f>IF('Indicator Date hidden'!AE11="x","x",$AD$2-'Indicator Date hidden'!AE11)</f>
        <v>x</v>
      </c>
      <c r="AE10" s="35">
        <f>IF('Indicator Date hidden'!AF11="x","x",$AE$2-'Indicator Date hidden'!AF11)</f>
        <v>0</v>
      </c>
      <c r="AF10" s="35">
        <f>IF('Indicator Date hidden'!AG11="x","x",$AF$2-'Indicator Date hidden'!AG11)</f>
        <v>3</v>
      </c>
      <c r="AG10" s="35">
        <f>IF('Indicator Date hidden'!AH11="x","x",$AG$2-'Indicator Date hidden'!AH11)</f>
        <v>0</v>
      </c>
      <c r="AH10" s="35">
        <f>IF('Indicator Date hidden'!AI11="x","x",$AH$2-'Indicator Date hidden'!AI11)</f>
        <v>0</v>
      </c>
      <c r="AI10" s="35">
        <f>IF('Indicator Date hidden'!AJ11="x","x",$AI$2-'Indicator Date hidden'!AJ11)</f>
        <v>0</v>
      </c>
      <c r="AJ10" s="35" t="str">
        <f>IF('Indicator Date hidden'!AK11="x","x",$AJ$2-'Indicator Date hidden'!AK11)</f>
        <v>x</v>
      </c>
      <c r="AK10" s="35">
        <f>IF('Indicator Date hidden'!AL11="x","x",$AK$2-'Indicator Date hidden'!AL11)</f>
        <v>1</v>
      </c>
      <c r="AL10" s="35">
        <f>IF('Indicator Date hidden'!AM11="x","x",$AL$2-'Indicator Date hidden'!AM11)</f>
        <v>0</v>
      </c>
      <c r="AM10" s="35">
        <f>IF('Indicator Date hidden'!AN11="x","x",$AM$2-'Indicator Date hidden'!AN11)</f>
        <v>0</v>
      </c>
      <c r="AN10" s="35">
        <f>IF('Indicator Date hidden'!AO11="x","x",$AN$2-'Indicator Date hidden'!AO11)</f>
        <v>0</v>
      </c>
      <c r="AO10" s="35">
        <f>IF('Indicator Date hidden'!AP11="x","x",$AO$2-'Indicator Date hidden'!AP11)</f>
        <v>0</v>
      </c>
      <c r="AP10" s="35" t="str">
        <f>IF('Indicator Date hidden'!AQ11="x","x",$AP$2-'Indicator Date hidden'!AQ11)</f>
        <v>x</v>
      </c>
      <c r="AQ10" s="35">
        <f>IF('Indicator Date hidden'!AR11="x","x",$AQ$2-'Indicator Date hidden'!AR11)</f>
        <v>0</v>
      </c>
      <c r="AR10" s="35">
        <f>IF('Indicator Date hidden'!AS11="x","x",$AR$2-'Indicator Date hidden'!AS11)</f>
        <v>0</v>
      </c>
      <c r="AS10" s="35">
        <f>IF('Indicator Date hidden'!AT11="x","x",$AS$2-'Indicator Date hidden'!AT11)</f>
        <v>0</v>
      </c>
      <c r="AT10" s="35">
        <f>IF('Indicator Date hidden'!AU11="x","x",$AT$2-'Indicator Date hidden'!AU11)</f>
        <v>0</v>
      </c>
      <c r="AU10" s="35" t="str">
        <f>IF('Indicator Date hidden'!AV11="x","x",$AU$2-'Indicator Date hidden'!AV11)</f>
        <v>x</v>
      </c>
      <c r="AV10" s="35">
        <f>IF('Indicator Date hidden'!AW11="x","x",$AV$2-'Indicator Date hidden'!AW11)</f>
        <v>0</v>
      </c>
      <c r="AW10" s="35">
        <f>IF('Indicator Date hidden'!AX11="x","x",$AW$2-'Indicator Date hidden'!AX11)</f>
        <v>0</v>
      </c>
      <c r="AX10" s="35">
        <f>IF('Indicator Date hidden'!AY11="x","x",$AX$2-'Indicator Date hidden'!AY11)</f>
        <v>0</v>
      </c>
      <c r="AY10" s="35">
        <f>IF('Indicator Date hidden'!AZ11="x","x",$AY$2-'Indicator Date hidden'!AZ11)</f>
        <v>0</v>
      </c>
      <c r="AZ10" s="35">
        <f>IF('Indicator Date hidden'!BA11="x","x",$AZ$2-'Indicator Date hidden'!BA11)</f>
        <v>0</v>
      </c>
      <c r="BA10">
        <f t="shared" si="0"/>
        <v>15</v>
      </c>
      <c r="BB10" s="36">
        <f t="shared" si="1"/>
        <v>0.33333333333333331</v>
      </c>
      <c r="BC10">
        <f t="shared" si="2"/>
        <v>5</v>
      </c>
      <c r="BD10" s="36">
        <f t="shared" si="3"/>
        <v>1.1925695879998879</v>
      </c>
      <c r="BE10" s="38">
        <f t="shared" si="4"/>
        <v>0</v>
      </c>
    </row>
    <row r="11" spans="1:57" x14ac:dyDescent="0.35">
      <c r="A11" t="s">
        <v>16</v>
      </c>
      <c r="B11" s="35">
        <f>IF('Indicator Date hidden'!C12="x","x",$B$2-'Indicator Date hidden'!C12)</f>
        <v>0</v>
      </c>
      <c r="C11" s="35">
        <f>IF('Indicator Date hidden'!D12="x","x",$C$2-'Indicator Date hidden'!D12)</f>
        <v>0</v>
      </c>
      <c r="D11" s="35">
        <f>IF('Indicator Date hidden'!E12="x","x",$D$2-'Indicator Date hidden'!E12)</f>
        <v>0</v>
      </c>
      <c r="E11" s="35">
        <f>IF('Indicator Date hidden'!F12="x","x",$E$2-'Indicator Date hidden'!F12)</f>
        <v>0</v>
      </c>
      <c r="F11" s="35">
        <f>IF('Indicator Date hidden'!G12="x","x",$F$2-'Indicator Date hidden'!G12)</f>
        <v>0</v>
      </c>
      <c r="G11" s="35">
        <f>IF('Indicator Date hidden'!H12="x","x",$G$2-'Indicator Date hidden'!H12)</f>
        <v>0</v>
      </c>
      <c r="H11" s="35">
        <f>IF('Indicator Date hidden'!I12="x","x",$H$2-'Indicator Date hidden'!I12)</f>
        <v>0</v>
      </c>
      <c r="I11" s="35">
        <f>IF('Indicator Date hidden'!J12="x","x",$I$2-'Indicator Date hidden'!J12)</f>
        <v>0</v>
      </c>
      <c r="J11" s="35">
        <f>IF('Indicator Date hidden'!K12="x","x",$J$2-'Indicator Date hidden'!K12)</f>
        <v>0</v>
      </c>
      <c r="K11" s="35">
        <f>IF('Indicator Date hidden'!L12="x","x",$K$2-'Indicator Date hidden'!L12)</f>
        <v>0</v>
      </c>
      <c r="L11" s="35">
        <f>IF('Indicator Date hidden'!M12="x","x",$L$2-'Indicator Date hidden'!M12)</f>
        <v>0</v>
      </c>
      <c r="M11" s="35">
        <f>IF('Indicator Date hidden'!N12="x","x",$M$2-'Indicator Date hidden'!N12)</f>
        <v>0</v>
      </c>
      <c r="N11" s="35">
        <f>IF('Indicator Date hidden'!O12="x","x",$N$2-'Indicator Date hidden'!O12)</f>
        <v>0</v>
      </c>
      <c r="O11" s="35">
        <f>IF('Indicator Date hidden'!P12="x","x",$O$2-'Indicator Date hidden'!P12)</f>
        <v>0</v>
      </c>
      <c r="P11" s="35">
        <f>IF('Indicator Date hidden'!Q12="x","x",$P$2-'Indicator Date hidden'!Q12)</f>
        <v>0</v>
      </c>
      <c r="Q11" s="35" t="str">
        <f>IF('Indicator Date hidden'!R12="x","x",$Q$2-'Indicator Date hidden'!R12)</f>
        <v>x</v>
      </c>
      <c r="R11" s="35">
        <f>IF('Indicator Date hidden'!S12="x","x",$R$2-'Indicator Date hidden'!S12)</f>
        <v>0</v>
      </c>
      <c r="S11" s="35">
        <f>IF('Indicator Date hidden'!T12="x","x",$S$2-'Indicator Date hidden'!T12)</f>
        <v>0</v>
      </c>
      <c r="T11" s="35">
        <f>IF('Indicator Date hidden'!U12="x","x",$T$2-'Indicator Date hidden'!U12)</f>
        <v>0</v>
      </c>
      <c r="U11" s="35" t="str">
        <f>IF('Indicator Date hidden'!V12="x","x",$U$2-'Indicator Date hidden'!V12)</f>
        <v>x</v>
      </c>
      <c r="V11" s="35">
        <f>IF('Indicator Date hidden'!W12="x","x",$V$2-'Indicator Date hidden'!W12)</f>
        <v>0</v>
      </c>
      <c r="W11" s="35" t="str">
        <f>IF('Indicator Date hidden'!X12="x","x",$W$2-'Indicator Date hidden'!X12)</f>
        <v>x</v>
      </c>
      <c r="X11" s="35">
        <f>IF('Indicator Date hidden'!Y12="x","x",$X$2-'Indicator Date hidden'!Y12)</f>
        <v>3</v>
      </c>
      <c r="Y11" s="35">
        <f>IF('Indicator Date hidden'!Z12="x","x",$Y$2-'Indicator Date hidden'!Z12)</f>
        <v>0</v>
      </c>
      <c r="Z11" s="35">
        <f>IF('Indicator Date hidden'!AA12="x","x",$Z$2-'Indicator Date hidden'!AA12)</f>
        <v>0</v>
      </c>
      <c r="AA11" s="35" t="str">
        <f>IF('Indicator Date hidden'!AB12="x","x",$AA$2-'Indicator Date hidden'!AB12)</f>
        <v>x</v>
      </c>
      <c r="AB11" s="35">
        <f>IF('Indicator Date hidden'!AC12="x","x",$AB$2-'Indicator Date hidden'!AC12)</f>
        <v>0</v>
      </c>
      <c r="AC11" s="35">
        <f>IF('Indicator Date hidden'!AD12="x","x",$AC$2-'Indicator Date hidden'!AD12)</f>
        <v>0</v>
      </c>
      <c r="AD11" s="35" t="str">
        <f>IF('Indicator Date hidden'!AE12="x","x",$AD$2-'Indicator Date hidden'!AE12)</f>
        <v>x</v>
      </c>
      <c r="AE11" s="35">
        <f>IF('Indicator Date hidden'!AF12="x","x",$AE$2-'Indicator Date hidden'!AF12)</f>
        <v>0</v>
      </c>
      <c r="AF11" s="35">
        <f>IF('Indicator Date hidden'!AG12="x","x",$AF$2-'Indicator Date hidden'!AG12)</f>
        <v>1</v>
      </c>
      <c r="AG11" s="35">
        <f>IF('Indicator Date hidden'!AH12="x","x",$AG$2-'Indicator Date hidden'!AH12)</f>
        <v>0</v>
      </c>
      <c r="AH11" s="35">
        <f>IF('Indicator Date hidden'!AI12="x","x",$AH$2-'Indicator Date hidden'!AI12)</f>
        <v>0</v>
      </c>
      <c r="AI11" s="35">
        <f>IF('Indicator Date hidden'!AJ12="x","x",$AI$2-'Indicator Date hidden'!AJ12)</f>
        <v>0</v>
      </c>
      <c r="AJ11" s="35" t="str">
        <f>IF('Indicator Date hidden'!AK12="x","x",$AJ$2-'Indicator Date hidden'!AK12)</f>
        <v>x</v>
      </c>
      <c r="AK11" s="35">
        <f>IF('Indicator Date hidden'!AL12="x","x",$AK$2-'Indicator Date hidden'!AL12)</f>
        <v>1</v>
      </c>
      <c r="AL11" s="35">
        <f>IF('Indicator Date hidden'!AM12="x","x",$AL$2-'Indicator Date hidden'!AM12)</f>
        <v>0</v>
      </c>
      <c r="AM11" s="35">
        <f>IF('Indicator Date hidden'!AN12="x","x",$AM$2-'Indicator Date hidden'!AN12)</f>
        <v>0</v>
      </c>
      <c r="AN11" s="35">
        <f>IF('Indicator Date hidden'!AO12="x","x",$AN$2-'Indicator Date hidden'!AO12)</f>
        <v>0</v>
      </c>
      <c r="AO11" s="35">
        <f>IF('Indicator Date hidden'!AP12="x","x",$AO$2-'Indicator Date hidden'!AP12)</f>
        <v>0</v>
      </c>
      <c r="AP11" s="35">
        <f>IF('Indicator Date hidden'!AQ12="x","x",$AP$2-'Indicator Date hidden'!AQ12)</f>
        <v>0</v>
      </c>
      <c r="AQ11" s="35">
        <f>IF('Indicator Date hidden'!AR12="x","x",$AQ$2-'Indicator Date hidden'!AR12)</f>
        <v>0</v>
      </c>
      <c r="AR11" s="35">
        <f>IF('Indicator Date hidden'!AS12="x","x",$AR$2-'Indicator Date hidden'!AS12)</f>
        <v>0</v>
      </c>
      <c r="AS11" s="35">
        <f>IF('Indicator Date hidden'!AT12="x","x",$AS$2-'Indicator Date hidden'!AT12)</f>
        <v>0</v>
      </c>
      <c r="AT11" s="35">
        <f>IF('Indicator Date hidden'!AU12="x","x",$AT$2-'Indicator Date hidden'!AU12)</f>
        <v>0</v>
      </c>
      <c r="AU11" s="35" t="str">
        <f>IF('Indicator Date hidden'!AV12="x","x",$AU$2-'Indicator Date hidden'!AV12)</f>
        <v>x</v>
      </c>
      <c r="AV11" s="35">
        <f>IF('Indicator Date hidden'!AW12="x","x",$AV$2-'Indicator Date hidden'!AW12)</f>
        <v>0</v>
      </c>
      <c r="AW11" s="35">
        <f>IF('Indicator Date hidden'!AX12="x","x",$AW$2-'Indicator Date hidden'!AX12)</f>
        <v>0</v>
      </c>
      <c r="AX11" s="35">
        <f>IF('Indicator Date hidden'!AY12="x","x",$AX$2-'Indicator Date hidden'!AY12)</f>
        <v>0</v>
      </c>
      <c r="AY11" s="35">
        <f>IF('Indicator Date hidden'!AZ12="x","x",$AY$2-'Indicator Date hidden'!AZ12)</f>
        <v>0</v>
      </c>
      <c r="AZ11" s="35">
        <f>IF('Indicator Date hidden'!BA12="x","x",$AZ$2-'Indicator Date hidden'!BA12)</f>
        <v>0</v>
      </c>
      <c r="BA11">
        <f t="shared" si="0"/>
        <v>5</v>
      </c>
      <c r="BB11" s="36">
        <f t="shared" si="1"/>
        <v>0.11363636363636363</v>
      </c>
      <c r="BC11">
        <f t="shared" si="2"/>
        <v>3</v>
      </c>
      <c r="BD11" s="36">
        <f t="shared" si="3"/>
        <v>0.48691557467337615</v>
      </c>
      <c r="BE11" s="38">
        <f t="shared" si="4"/>
        <v>0</v>
      </c>
    </row>
    <row r="12" spans="1:57" x14ac:dyDescent="0.35">
      <c r="A12" t="s">
        <v>18</v>
      </c>
      <c r="B12" s="35">
        <f>IF('Indicator Date hidden'!C13="x","x",$B$2-'Indicator Date hidden'!C13)</f>
        <v>0</v>
      </c>
      <c r="C12" s="35">
        <f>IF('Indicator Date hidden'!D13="x","x",$C$2-'Indicator Date hidden'!D13)</f>
        <v>0</v>
      </c>
      <c r="D12" s="35">
        <f>IF('Indicator Date hidden'!E13="x","x",$D$2-'Indicator Date hidden'!E13)</f>
        <v>0</v>
      </c>
      <c r="E12" s="35">
        <f>IF('Indicator Date hidden'!F13="x","x",$E$2-'Indicator Date hidden'!F13)</f>
        <v>0</v>
      </c>
      <c r="F12" s="35">
        <f>IF('Indicator Date hidden'!G13="x","x",$F$2-'Indicator Date hidden'!G13)</f>
        <v>0</v>
      </c>
      <c r="G12" s="35">
        <f>IF('Indicator Date hidden'!H13="x","x",$G$2-'Indicator Date hidden'!H13)</f>
        <v>0</v>
      </c>
      <c r="H12" s="35">
        <f>IF('Indicator Date hidden'!I13="x","x",$H$2-'Indicator Date hidden'!I13)</f>
        <v>0</v>
      </c>
      <c r="I12" s="35">
        <f>IF('Indicator Date hidden'!J13="x","x",$I$2-'Indicator Date hidden'!J13)</f>
        <v>0</v>
      </c>
      <c r="J12" s="35">
        <f>IF('Indicator Date hidden'!K13="x","x",$J$2-'Indicator Date hidden'!K13)</f>
        <v>0</v>
      </c>
      <c r="K12" s="35">
        <f>IF('Indicator Date hidden'!L13="x","x",$K$2-'Indicator Date hidden'!L13)</f>
        <v>0</v>
      </c>
      <c r="L12" s="35">
        <f>IF('Indicator Date hidden'!M13="x","x",$L$2-'Indicator Date hidden'!M13)</f>
        <v>0</v>
      </c>
      <c r="M12" s="35">
        <f>IF('Indicator Date hidden'!N13="x","x",$M$2-'Indicator Date hidden'!N13)</f>
        <v>0</v>
      </c>
      <c r="N12" s="35">
        <f>IF('Indicator Date hidden'!O13="x","x",$N$2-'Indicator Date hidden'!O13)</f>
        <v>0</v>
      </c>
      <c r="O12" s="35">
        <f>IF('Indicator Date hidden'!P13="x","x",$O$2-'Indicator Date hidden'!P13)</f>
        <v>0</v>
      </c>
      <c r="P12" s="35">
        <f>IF('Indicator Date hidden'!Q13="x","x",$P$2-'Indicator Date hidden'!Q13)</f>
        <v>0</v>
      </c>
      <c r="Q12" s="35">
        <f>IF('Indicator Date hidden'!R13="x","x",$Q$2-'Indicator Date hidden'!R13)</f>
        <v>8</v>
      </c>
      <c r="R12" s="35">
        <f>IF('Indicator Date hidden'!S13="x","x",$R$2-'Indicator Date hidden'!S13)</f>
        <v>0</v>
      </c>
      <c r="S12" s="35">
        <f>IF('Indicator Date hidden'!T13="x","x",$S$2-'Indicator Date hidden'!T13)</f>
        <v>0</v>
      </c>
      <c r="T12" s="35">
        <f>IF('Indicator Date hidden'!U13="x","x",$T$2-'Indicator Date hidden'!U13)</f>
        <v>0</v>
      </c>
      <c r="U12" s="35">
        <f>IF('Indicator Date hidden'!V13="x","x",$U$2-'Indicator Date hidden'!V13)</f>
        <v>0</v>
      </c>
      <c r="V12" s="35">
        <f>IF('Indicator Date hidden'!W13="x","x",$V$2-'Indicator Date hidden'!W13)</f>
        <v>0</v>
      </c>
      <c r="W12" s="35">
        <f>IF('Indicator Date hidden'!X13="x","x",$W$2-'Indicator Date hidden'!X13)</f>
        <v>1</v>
      </c>
      <c r="X12" s="35">
        <f>IF('Indicator Date hidden'!Y13="x","x",$X$2-'Indicator Date hidden'!Y13)</f>
        <v>1</v>
      </c>
      <c r="Y12" s="35">
        <f>IF('Indicator Date hidden'!Z13="x","x",$Y$2-'Indicator Date hidden'!Z13)</f>
        <v>0</v>
      </c>
      <c r="Z12" s="35">
        <f>IF('Indicator Date hidden'!AA13="x","x",$Z$2-'Indicator Date hidden'!AA13)</f>
        <v>0</v>
      </c>
      <c r="AA12" s="35">
        <f>IF('Indicator Date hidden'!AB13="x","x",$AA$2-'Indicator Date hidden'!AB13)</f>
        <v>0</v>
      </c>
      <c r="AB12" s="35">
        <f>IF('Indicator Date hidden'!AC13="x","x",$AB$2-'Indicator Date hidden'!AC13)</f>
        <v>0</v>
      </c>
      <c r="AC12" s="35">
        <f>IF('Indicator Date hidden'!AD13="x","x",$AC$2-'Indicator Date hidden'!AD13)</f>
        <v>0</v>
      </c>
      <c r="AD12" s="35">
        <f>IF('Indicator Date hidden'!AE13="x","x",$AD$2-'Indicator Date hidden'!AE13)</f>
        <v>0</v>
      </c>
      <c r="AE12" s="35">
        <f>IF('Indicator Date hidden'!AF13="x","x",$AE$2-'Indicator Date hidden'!AF13)</f>
        <v>0</v>
      </c>
      <c r="AF12" s="35">
        <f>IF('Indicator Date hidden'!AG13="x","x",$AF$2-'Indicator Date hidden'!AG13)</f>
        <v>5</v>
      </c>
      <c r="AG12" s="35">
        <f>IF('Indicator Date hidden'!AH13="x","x",$AG$2-'Indicator Date hidden'!AH13)</f>
        <v>0</v>
      </c>
      <c r="AH12" s="35">
        <f>IF('Indicator Date hidden'!AI13="x","x",$AH$2-'Indicator Date hidden'!AI13)</f>
        <v>0</v>
      </c>
      <c r="AI12" s="35">
        <f>IF('Indicator Date hidden'!AJ13="x","x",$AI$2-'Indicator Date hidden'!AJ13)</f>
        <v>0</v>
      </c>
      <c r="AJ12" s="35">
        <f>IF('Indicator Date hidden'!AK13="x","x",$AJ$2-'Indicator Date hidden'!AK13)</f>
        <v>1</v>
      </c>
      <c r="AK12" s="35">
        <f>IF('Indicator Date hidden'!AL13="x","x",$AK$2-'Indicator Date hidden'!AL13)</f>
        <v>1</v>
      </c>
      <c r="AL12" s="35">
        <f>IF('Indicator Date hidden'!AM13="x","x",$AL$2-'Indicator Date hidden'!AM13)</f>
        <v>0</v>
      </c>
      <c r="AM12" s="35">
        <f>IF('Indicator Date hidden'!AN13="x","x",$AM$2-'Indicator Date hidden'!AN13)</f>
        <v>0</v>
      </c>
      <c r="AN12" s="35">
        <f>IF('Indicator Date hidden'!AO13="x","x",$AN$2-'Indicator Date hidden'!AO13)</f>
        <v>0</v>
      </c>
      <c r="AO12" s="35" t="str">
        <f>IF('Indicator Date hidden'!AP13="x","x",$AO$2-'Indicator Date hidden'!AP13)</f>
        <v>x</v>
      </c>
      <c r="AP12" s="35" t="str">
        <f>IF('Indicator Date hidden'!AQ13="x","x",$AP$2-'Indicator Date hidden'!AQ13)</f>
        <v>x</v>
      </c>
      <c r="AQ12" s="35" t="str">
        <f>IF('Indicator Date hidden'!AR13="x","x",$AQ$2-'Indicator Date hidden'!AR13)</f>
        <v>x</v>
      </c>
      <c r="AR12" s="35">
        <f>IF('Indicator Date hidden'!AS13="x","x",$AR$2-'Indicator Date hidden'!AS13)</f>
        <v>0</v>
      </c>
      <c r="AS12" s="35">
        <f>IF('Indicator Date hidden'!AT13="x","x",$AS$2-'Indicator Date hidden'!AT13)</f>
        <v>0</v>
      </c>
      <c r="AT12" s="35">
        <f>IF('Indicator Date hidden'!AU13="x","x",$AT$2-'Indicator Date hidden'!AU13)</f>
        <v>0</v>
      </c>
      <c r="AU12" s="35">
        <f>IF('Indicator Date hidden'!AV13="x","x",$AU$2-'Indicator Date hidden'!AV13)</f>
        <v>0</v>
      </c>
      <c r="AV12" s="35">
        <f>IF('Indicator Date hidden'!AW13="x","x",$AV$2-'Indicator Date hidden'!AW13)</f>
        <v>0</v>
      </c>
      <c r="AW12" s="35">
        <f>IF('Indicator Date hidden'!AX13="x","x",$AW$2-'Indicator Date hidden'!AX13)</f>
        <v>0</v>
      </c>
      <c r="AX12" s="35">
        <f>IF('Indicator Date hidden'!AY13="x","x",$AX$2-'Indicator Date hidden'!AY13)</f>
        <v>0</v>
      </c>
      <c r="AY12" s="35">
        <f>IF('Indicator Date hidden'!AZ13="x","x",$AY$2-'Indicator Date hidden'!AZ13)</f>
        <v>0</v>
      </c>
      <c r="AZ12" s="35">
        <f>IF('Indicator Date hidden'!BA13="x","x",$AZ$2-'Indicator Date hidden'!BA13)</f>
        <v>0</v>
      </c>
      <c r="BA12">
        <f t="shared" si="0"/>
        <v>17</v>
      </c>
      <c r="BB12" s="36">
        <f t="shared" si="1"/>
        <v>0.35416666666666669</v>
      </c>
      <c r="BC12">
        <f t="shared" si="2"/>
        <v>6</v>
      </c>
      <c r="BD12" s="36">
        <f t="shared" si="3"/>
        <v>1.346129998262509</v>
      </c>
      <c r="BE12" s="38">
        <f t="shared" si="4"/>
        <v>0</v>
      </c>
    </row>
    <row r="13" spans="1:57" x14ac:dyDescent="0.35">
      <c r="A13" t="s">
        <v>20</v>
      </c>
      <c r="B13" s="35">
        <f>IF('Indicator Date hidden'!C14="x","x",$B$2-'Indicator Date hidden'!C14)</f>
        <v>0</v>
      </c>
      <c r="C13" s="35">
        <f>IF('Indicator Date hidden'!D14="x","x",$C$2-'Indicator Date hidden'!D14)</f>
        <v>0</v>
      </c>
      <c r="D13" s="35">
        <f>IF('Indicator Date hidden'!E14="x","x",$D$2-'Indicator Date hidden'!E14)</f>
        <v>0</v>
      </c>
      <c r="E13" s="35">
        <f>IF('Indicator Date hidden'!F14="x","x",$E$2-'Indicator Date hidden'!F14)</f>
        <v>0</v>
      </c>
      <c r="F13" s="35">
        <f>IF('Indicator Date hidden'!G14="x","x",$F$2-'Indicator Date hidden'!G14)</f>
        <v>0</v>
      </c>
      <c r="G13" s="35">
        <f>IF('Indicator Date hidden'!H14="x","x",$G$2-'Indicator Date hidden'!H14)</f>
        <v>0</v>
      </c>
      <c r="H13" s="35">
        <f>IF('Indicator Date hidden'!I14="x","x",$H$2-'Indicator Date hidden'!I14)</f>
        <v>0</v>
      </c>
      <c r="I13" s="35">
        <f>IF('Indicator Date hidden'!J14="x","x",$I$2-'Indicator Date hidden'!J14)</f>
        <v>0</v>
      </c>
      <c r="J13" s="35">
        <f>IF('Indicator Date hidden'!K14="x","x",$J$2-'Indicator Date hidden'!K14)</f>
        <v>0</v>
      </c>
      <c r="K13" s="35">
        <f>IF('Indicator Date hidden'!L14="x","x",$K$2-'Indicator Date hidden'!L14)</f>
        <v>0</v>
      </c>
      <c r="L13" s="35">
        <f>IF('Indicator Date hidden'!M14="x","x",$L$2-'Indicator Date hidden'!M14)</f>
        <v>0</v>
      </c>
      <c r="M13" s="35">
        <f>IF('Indicator Date hidden'!N14="x","x",$M$2-'Indicator Date hidden'!N14)</f>
        <v>0</v>
      </c>
      <c r="N13" s="35">
        <f>IF('Indicator Date hidden'!O14="x","x",$N$2-'Indicator Date hidden'!O14)</f>
        <v>0</v>
      </c>
      <c r="O13" s="35">
        <f>IF('Indicator Date hidden'!P14="x","x",$O$2-'Indicator Date hidden'!P14)</f>
        <v>0</v>
      </c>
      <c r="P13" s="35">
        <f>IF('Indicator Date hidden'!Q14="x","x",$P$2-'Indicator Date hidden'!Q14)</f>
        <v>0</v>
      </c>
      <c r="Q13" s="35" t="str">
        <f>IF('Indicator Date hidden'!R14="x","x",$Q$2-'Indicator Date hidden'!R14)</f>
        <v>x</v>
      </c>
      <c r="R13" s="35">
        <f>IF('Indicator Date hidden'!S14="x","x",$R$2-'Indicator Date hidden'!S14)</f>
        <v>0</v>
      </c>
      <c r="S13" s="35">
        <f>IF('Indicator Date hidden'!T14="x","x",$S$2-'Indicator Date hidden'!T14)</f>
        <v>0</v>
      </c>
      <c r="T13" s="35">
        <f>IF('Indicator Date hidden'!U14="x","x",$T$2-'Indicator Date hidden'!U14)</f>
        <v>0</v>
      </c>
      <c r="U13" s="35" t="str">
        <f>IF('Indicator Date hidden'!V14="x","x",$U$2-'Indicator Date hidden'!V14)</f>
        <v>x</v>
      </c>
      <c r="V13" s="35">
        <f>IF('Indicator Date hidden'!W14="x","x",$V$2-'Indicator Date hidden'!W14)</f>
        <v>0</v>
      </c>
      <c r="W13" s="35" t="str">
        <f>IF('Indicator Date hidden'!X14="x","x",$W$2-'Indicator Date hidden'!X14)</f>
        <v>x</v>
      </c>
      <c r="X13" s="35">
        <f>IF('Indicator Date hidden'!Y14="x","x",$X$2-'Indicator Date hidden'!Y14)</f>
        <v>6</v>
      </c>
      <c r="Y13" s="35">
        <f>IF('Indicator Date hidden'!Z14="x","x",$Y$2-'Indicator Date hidden'!Z14)</f>
        <v>0</v>
      </c>
      <c r="Z13" s="35">
        <f>IF('Indicator Date hidden'!AA14="x","x",$Z$2-'Indicator Date hidden'!AA14)</f>
        <v>0</v>
      </c>
      <c r="AA13" s="35">
        <f>IF('Indicator Date hidden'!AB14="x","x",$AA$2-'Indicator Date hidden'!AB14)</f>
        <v>1</v>
      </c>
      <c r="AB13" s="35">
        <f>IF('Indicator Date hidden'!AC14="x","x",$AB$2-'Indicator Date hidden'!AC14)</f>
        <v>0</v>
      </c>
      <c r="AC13" s="35">
        <f>IF('Indicator Date hidden'!AD14="x","x",$AC$2-'Indicator Date hidden'!AD14)</f>
        <v>0</v>
      </c>
      <c r="AD13" s="35" t="str">
        <f>IF('Indicator Date hidden'!AE14="x","x",$AD$2-'Indicator Date hidden'!AE14)</f>
        <v>x</v>
      </c>
      <c r="AE13" s="35">
        <f>IF('Indicator Date hidden'!AF14="x","x",$AE$2-'Indicator Date hidden'!AF14)</f>
        <v>0</v>
      </c>
      <c r="AF13" s="35" t="str">
        <f>IF('Indicator Date hidden'!AG14="x","x",$AF$2-'Indicator Date hidden'!AG14)</f>
        <v>x</v>
      </c>
      <c r="AG13" s="35">
        <f>IF('Indicator Date hidden'!AH14="x","x",$AG$2-'Indicator Date hidden'!AH14)</f>
        <v>0</v>
      </c>
      <c r="AH13" s="35">
        <f>IF('Indicator Date hidden'!AI14="x","x",$AH$2-'Indicator Date hidden'!AI14)</f>
        <v>0</v>
      </c>
      <c r="AI13" s="35">
        <f>IF('Indicator Date hidden'!AJ14="x","x",$AI$2-'Indicator Date hidden'!AJ14)</f>
        <v>0</v>
      </c>
      <c r="AJ13" s="35" t="str">
        <f>IF('Indicator Date hidden'!AK14="x","x",$AJ$2-'Indicator Date hidden'!AK14)</f>
        <v>x</v>
      </c>
      <c r="AK13" s="35">
        <f>IF('Indicator Date hidden'!AL14="x","x",$AK$2-'Indicator Date hidden'!AL14)</f>
        <v>1</v>
      </c>
      <c r="AL13" s="35">
        <f>IF('Indicator Date hidden'!AM14="x","x",$AL$2-'Indicator Date hidden'!AM14)</f>
        <v>0</v>
      </c>
      <c r="AM13" s="35">
        <f>IF('Indicator Date hidden'!AN14="x","x",$AM$2-'Indicator Date hidden'!AN14)</f>
        <v>0</v>
      </c>
      <c r="AN13" s="35">
        <f>IF('Indicator Date hidden'!AO14="x","x",$AN$2-'Indicator Date hidden'!AO14)</f>
        <v>0</v>
      </c>
      <c r="AO13" s="35">
        <f>IF('Indicator Date hidden'!AP14="x","x",$AO$2-'Indicator Date hidden'!AP14)</f>
        <v>0</v>
      </c>
      <c r="AP13" s="35">
        <f>IF('Indicator Date hidden'!AQ14="x","x",$AP$2-'Indicator Date hidden'!AQ14)</f>
        <v>0</v>
      </c>
      <c r="AQ13" s="35" t="str">
        <f>IF('Indicator Date hidden'!AR14="x","x",$AQ$2-'Indicator Date hidden'!AR14)</f>
        <v>x</v>
      </c>
      <c r="AR13" s="35">
        <f>IF('Indicator Date hidden'!AS14="x","x",$AR$2-'Indicator Date hidden'!AS14)</f>
        <v>0</v>
      </c>
      <c r="AS13" s="35">
        <f>IF('Indicator Date hidden'!AT14="x","x",$AS$2-'Indicator Date hidden'!AT14)</f>
        <v>0</v>
      </c>
      <c r="AT13" s="35">
        <f>IF('Indicator Date hidden'!AU14="x","x",$AT$2-'Indicator Date hidden'!AU14)</f>
        <v>0</v>
      </c>
      <c r="AU13" s="35" t="str">
        <f>IF('Indicator Date hidden'!AV14="x","x",$AU$2-'Indicator Date hidden'!AV14)</f>
        <v>x</v>
      </c>
      <c r="AV13" s="35">
        <f>IF('Indicator Date hidden'!AW14="x","x",$AV$2-'Indicator Date hidden'!AW14)</f>
        <v>0</v>
      </c>
      <c r="AW13" s="35">
        <f>IF('Indicator Date hidden'!AX14="x","x",$AW$2-'Indicator Date hidden'!AX14)</f>
        <v>0</v>
      </c>
      <c r="AX13" s="35">
        <f>IF('Indicator Date hidden'!AY14="x","x",$AX$2-'Indicator Date hidden'!AY14)</f>
        <v>0</v>
      </c>
      <c r="AY13" s="35">
        <f>IF('Indicator Date hidden'!AZ14="x","x",$AY$2-'Indicator Date hidden'!AZ14)</f>
        <v>0</v>
      </c>
      <c r="AZ13" s="35">
        <f>IF('Indicator Date hidden'!BA14="x","x",$AZ$2-'Indicator Date hidden'!BA14)</f>
        <v>0</v>
      </c>
      <c r="BA13">
        <f t="shared" si="0"/>
        <v>8</v>
      </c>
      <c r="BB13" s="36">
        <f t="shared" si="1"/>
        <v>0.18604651162790697</v>
      </c>
      <c r="BC13">
        <f t="shared" si="2"/>
        <v>3</v>
      </c>
      <c r="BD13" s="36">
        <f t="shared" si="3"/>
        <v>0.92147036075157907</v>
      </c>
      <c r="BE13" s="38">
        <f t="shared" si="4"/>
        <v>0</v>
      </c>
    </row>
    <row r="14" spans="1:57" x14ac:dyDescent="0.35">
      <c r="A14" t="s">
        <v>22</v>
      </c>
      <c r="B14" s="35">
        <f>IF('Indicator Date hidden'!C15="x","x",$B$2-'Indicator Date hidden'!C15)</f>
        <v>0</v>
      </c>
      <c r="C14" s="35">
        <f>IF('Indicator Date hidden'!D15="x","x",$C$2-'Indicator Date hidden'!D15)</f>
        <v>0</v>
      </c>
      <c r="D14" s="35">
        <f>IF('Indicator Date hidden'!E15="x","x",$D$2-'Indicator Date hidden'!E15)</f>
        <v>0</v>
      </c>
      <c r="E14" s="35">
        <f>IF('Indicator Date hidden'!F15="x","x",$E$2-'Indicator Date hidden'!F15)</f>
        <v>0</v>
      </c>
      <c r="F14" s="35">
        <f>IF('Indicator Date hidden'!G15="x","x",$F$2-'Indicator Date hidden'!G15)</f>
        <v>0</v>
      </c>
      <c r="G14" s="35">
        <f>IF('Indicator Date hidden'!H15="x","x",$G$2-'Indicator Date hidden'!H15)</f>
        <v>0</v>
      </c>
      <c r="H14" s="35">
        <f>IF('Indicator Date hidden'!I15="x","x",$H$2-'Indicator Date hidden'!I15)</f>
        <v>0</v>
      </c>
      <c r="I14" s="35">
        <f>IF('Indicator Date hidden'!J15="x","x",$I$2-'Indicator Date hidden'!J15)</f>
        <v>0</v>
      </c>
      <c r="J14" s="35">
        <f>IF('Indicator Date hidden'!K15="x","x",$J$2-'Indicator Date hidden'!K15)</f>
        <v>0</v>
      </c>
      <c r="K14" s="35">
        <f>IF('Indicator Date hidden'!L15="x","x",$K$2-'Indicator Date hidden'!L15)</f>
        <v>0</v>
      </c>
      <c r="L14" s="35">
        <f>IF('Indicator Date hidden'!M15="x","x",$L$2-'Indicator Date hidden'!M15)</f>
        <v>0</v>
      </c>
      <c r="M14" s="35">
        <f>IF('Indicator Date hidden'!N15="x","x",$M$2-'Indicator Date hidden'!N15)</f>
        <v>0</v>
      </c>
      <c r="N14" s="35">
        <f>IF('Indicator Date hidden'!O15="x","x",$N$2-'Indicator Date hidden'!O15)</f>
        <v>0</v>
      </c>
      <c r="O14" s="35">
        <f>IF('Indicator Date hidden'!P15="x","x",$O$2-'Indicator Date hidden'!P15)</f>
        <v>0</v>
      </c>
      <c r="P14" s="35">
        <f>IF('Indicator Date hidden'!Q15="x","x",$P$2-'Indicator Date hidden'!Q15)</f>
        <v>0</v>
      </c>
      <c r="Q14" s="35" t="str">
        <f>IF('Indicator Date hidden'!R15="x","x",$Q$2-'Indicator Date hidden'!R15)</f>
        <v>x</v>
      </c>
      <c r="R14" s="35">
        <f>IF('Indicator Date hidden'!S15="x","x",$R$2-'Indicator Date hidden'!S15)</f>
        <v>0</v>
      </c>
      <c r="S14" s="35">
        <f>IF('Indicator Date hidden'!T15="x","x",$S$2-'Indicator Date hidden'!T15)</f>
        <v>0</v>
      </c>
      <c r="T14" s="35">
        <f>IF('Indicator Date hidden'!U15="x","x",$T$2-'Indicator Date hidden'!U15)</f>
        <v>0</v>
      </c>
      <c r="U14" s="35" t="str">
        <f>IF('Indicator Date hidden'!V15="x","x",$U$2-'Indicator Date hidden'!V15)</f>
        <v>x</v>
      </c>
      <c r="V14" s="35">
        <f>IF('Indicator Date hidden'!W15="x","x",$V$2-'Indicator Date hidden'!W15)</f>
        <v>0</v>
      </c>
      <c r="W14" s="35" t="str">
        <f>IF('Indicator Date hidden'!X15="x","x",$W$2-'Indicator Date hidden'!X15)</f>
        <v>x</v>
      </c>
      <c r="X14" s="35">
        <f>IF('Indicator Date hidden'!Y15="x","x",$X$2-'Indicator Date hidden'!Y15)</f>
        <v>2</v>
      </c>
      <c r="Y14" s="35">
        <f>IF('Indicator Date hidden'!Z15="x","x",$Y$2-'Indicator Date hidden'!Z15)</f>
        <v>0</v>
      </c>
      <c r="Z14" s="35">
        <f>IF('Indicator Date hidden'!AA15="x","x",$Z$2-'Indicator Date hidden'!AA15)</f>
        <v>0</v>
      </c>
      <c r="AA14" s="35" t="str">
        <f>IF('Indicator Date hidden'!AB15="x","x",$AA$2-'Indicator Date hidden'!AB15)</f>
        <v>x</v>
      </c>
      <c r="AB14" s="35">
        <f>IF('Indicator Date hidden'!AC15="x","x",$AB$2-'Indicator Date hidden'!AC15)</f>
        <v>0</v>
      </c>
      <c r="AC14" s="35">
        <f>IF('Indicator Date hidden'!AD15="x","x",$AC$2-'Indicator Date hidden'!AD15)</f>
        <v>0</v>
      </c>
      <c r="AD14" s="35" t="str">
        <f>IF('Indicator Date hidden'!AE15="x","x",$AD$2-'Indicator Date hidden'!AE15)</f>
        <v>x</v>
      </c>
      <c r="AE14" s="35">
        <f>IF('Indicator Date hidden'!AF15="x","x",$AE$2-'Indicator Date hidden'!AF15)</f>
        <v>0</v>
      </c>
      <c r="AF14" s="35" t="str">
        <f>IF('Indicator Date hidden'!AG15="x","x",$AF$2-'Indicator Date hidden'!AG15)</f>
        <v>x</v>
      </c>
      <c r="AG14" s="35">
        <f>IF('Indicator Date hidden'!AH15="x","x",$AG$2-'Indicator Date hidden'!AH15)</f>
        <v>0</v>
      </c>
      <c r="AH14" s="35">
        <f>IF('Indicator Date hidden'!AI15="x","x",$AH$2-'Indicator Date hidden'!AI15)</f>
        <v>0</v>
      </c>
      <c r="AI14" s="35">
        <f>IF('Indicator Date hidden'!AJ15="x","x",$AI$2-'Indicator Date hidden'!AJ15)</f>
        <v>0</v>
      </c>
      <c r="AJ14" s="35" t="str">
        <f>IF('Indicator Date hidden'!AK15="x","x",$AJ$2-'Indicator Date hidden'!AK15)</f>
        <v>x</v>
      </c>
      <c r="AK14" s="35">
        <f>IF('Indicator Date hidden'!AL15="x","x",$AK$2-'Indicator Date hidden'!AL15)</f>
        <v>1</v>
      </c>
      <c r="AL14" s="35">
        <f>IF('Indicator Date hidden'!AM15="x","x",$AL$2-'Indicator Date hidden'!AM15)</f>
        <v>0</v>
      </c>
      <c r="AM14" s="35">
        <f>IF('Indicator Date hidden'!AN15="x","x",$AM$2-'Indicator Date hidden'!AN15)</f>
        <v>0</v>
      </c>
      <c r="AN14" s="35">
        <f>IF('Indicator Date hidden'!AO15="x","x",$AN$2-'Indicator Date hidden'!AO15)</f>
        <v>0</v>
      </c>
      <c r="AO14" s="35">
        <f>IF('Indicator Date hidden'!AP15="x","x",$AO$2-'Indicator Date hidden'!AP15)</f>
        <v>0</v>
      </c>
      <c r="AP14" s="35">
        <f>IF('Indicator Date hidden'!AQ15="x","x",$AP$2-'Indicator Date hidden'!AQ15)</f>
        <v>0</v>
      </c>
      <c r="AQ14" s="35">
        <f>IF('Indicator Date hidden'!AR15="x","x",$AQ$2-'Indicator Date hidden'!AR15)</f>
        <v>4</v>
      </c>
      <c r="AR14" s="35">
        <f>IF('Indicator Date hidden'!AS15="x","x",$AR$2-'Indicator Date hidden'!AS15)</f>
        <v>0</v>
      </c>
      <c r="AS14" s="35">
        <f>IF('Indicator Date hidden'!AT15="x","x",$AS$2-'Indicator Date hidden'!AT15)</f>
        <v>0</v>
      </c>
      <c r="AT14" s="35">
        <f>IF('Indicator Date hidden'!AU15="x","x",$AT$2-'Indicator Date hidden'!AU15)</f>
        <v>0</v>
      </c>
      <c r="AU14" s="35">
        <f>IF('Indicator Date hidden'!AV15="x","x",$AU$2-'Indicator Date hidden'!AV15)</f>
        <v>4</v>
      </c>
      <c r="AV14" s="35">
        <f>IF('Indicator Date hidden'!AW15="x","x",$AV$2-'Indicator Date hidden'!AW15)</f>
        <v>0</v>
      </c>
      <c r="AW14" s="35">
        <f>IF('Indicator Date hidden'!AX15="x","x",$AW$2-'Indicator Date hidden'!AX15)</f>
        <v>0</v>
      </c>
      <c r="AX14" s="35">
        <f>IF('Indicator Date hidden'!AY15="x","x",$AX$2-'Indicator Date hidden'!AY15)</f>
        <v>0</v>
      </c>
      <c r="AY14" s="35">
        <f>IF('Indicator Date hidden'!AZ15="x","x",$AY$2-'Indicator Date hidden'!AZ15)</f>
        <v>0</v>
      </c>
      <c r="AZ14" s="35">
        <f>IF('Indicator Date hidden'!BA15="x","x",$AZ$2-'Indicator Date hidden'!BA15)</f>
        <v>0</v>
      </c>
      <c r="BA14">
        <f t="shared" si="0"/>
        <v>11</v>
      </c>
      <c r="BB14" s="36">
        <f t="shared" si="1"/>
        <v>0.25</v>
      </c>
      <c r="BC14">
        <f t="shared" si="2"/>
        <v>4</v>
      </c>
      <c r="BD14" s="36">
        <f t="shared" si="3"/>
        <v>0.882274951990076</v>
      </c>
      <c r="BE14" s="38">
        <f t="shared" si="4"/>
        <v>0</v>
      </c>
    </row>
    <row r="15" spans="1:57" x14ac:dyDescent="0.35">
      <c r="A15" t="s">
        <v>24</v>
      </c>
      <c r="B15" s="35">
        <f>IF('Indicator Date hidden'!C16="x","x",$B$2-'Indicator Date hidden'!C16)</f>
        <v>0</v>
      </c>
      <c r="C15" s="35">
        <f>IF('Indicator Date hidden'!D16="x","x",$C$2-'Indicator Date hidden'!D16)</f>
        <v>0</v>
      </c>
      <c r="D15" s="35">
        <f>IF('Indicator Date hidden'!E16="x","x",$D$2-'Indicator Date hidden'!E16)</f>
        <v>0</v>
      </c>
      <c r="E15" s="35">
        <f>IF('Indicator Date hidden'!F16="x","x",$E$2-'Indicator Date hidden'!F16)</f>
        <v>0</v>
      </c>
      <c r="F15" s="35">
        <f>IF('Indicator Date hidden'!G16="x","x",$F$2-'Indicator Date hidden'!G16)</f>
        <v>0</v>
      </c>
      <c r="G15" s="35">
        <f>IF('Indicator Date hidden'!H16="x","x",$G$2-'Indicator Date hidden'!H16)</f>
        <v>0</v>
      </c>
      <c r="H15" s="35">
        <f>IF('Indicator Date hidden'!I16="x","x",$H$2-'Indicator Date hidden'!I16)</f>
        <v>0</v>
      </c>
      <c r="I15" s="35">
        <f>IF('Indicator Date hidden'!J16="x","x",$I$2-'Indicator Date hidden'!J16)</f>
        <v>0</v>
      </c>
      <c r="J15" s="35">
        <f>IF('Indicator Date hidden'!K16="x","x",$J$2-'Indicator Date hidden'!K16)</f>
        <v>0</v>
      </c>
      <c r="K15" s="35">
        <f>IF('Indicator Date hidden'!L16="x","x",$K$2-'Indicator Date hidden'!L16)</f>
        <v>0</v>
      </c>
      <c r="L15" s="35">
        <f>IF('Indicator Date hidden'!M16="x","x",$L$2-'Indicator Date hidden'!M16)</f>
        <v>0</v>
      </c>
      <c r="M15" s="35">
        <f>IF('Indicator Date hidden'!N16="x","x",$M$2-'Indicator Date hidden'!N16)</f>
        <v>0</v>
      </c>
      <c r="N15" s="35">
        <f>IF('Indicator Date hidden'!O16="x","x",$N$2-'Indicator Date hidden'!O16)</f>
        <v>0</v>
      </c>
      <c r="O15" s="35">
        <f>IF('Indicator Date hidden'!P16="x","x",$O$2-'Indicator Date hidden'!P16)</f>
        <v>0</v>
      </c>
      <c r="P15" s="35">
        <f>IF('Indicator Date hidden'!Q16="x","x",$P$2-'Indicator Date hidden'!Q16)</f>
        <v>0</v>
      </c>
      <c r="Q15" s="35">
        <f>IF('Indicator Date hidden'!R16="x","x",$Q$2-'Indicator Date hidden'!R16)</f>
        <v>3</v>
      </c>
      <c r="R15" s="35">
        <f>IF('Indicator Date hidden'!S16="x","x",$R$2-'Indicator Date hidden'!S16)</f>
        <v>0</v>
      </c>
      <c r="S15" s="35">
        <f>IF('Indicator Date hidden'!T16="x","x",$S$2-'Indicator Date hidden'!T16)</f>
        <v>0</v>
      </c>
      <c r="T15" s="35">
        <f>IF('Indicator Date hidden'!U16="x","x",$T$2-'Indicator Date hidden'!U16)</f>
        <v>0</v>
      </c>
      <c r="U15" s="35">
        <f>IF('Indicator Date hidden'!V16="x","x",$U$2-'Indicator Date hidden'!V16)</f>
        <v>0</v>
      </c>
      <c r="V15" s="35">
        <f>IF('Indicator Date hidden'!W16="x","x",$V$2-'Indicator Date hidden'!W16)</f>
        <v>0</v>
      </c>
      <c r="W15" s="35">
        <f>IF('Indicator Date hidden'!X16="x","x",$W$2-'Indicator Date hidden'!X16)</f>
        <v>0</v>
      </c>
      <c r="X15" s="35">
        <f>IF('Indicator Date hidden'!Y16="x","x",$X$2-'Indicator Date hidden'!Y16)</f>
        <v>3</v>
      </c>
      <c r="Y15" s="35">
        <f>IF('Indicator Date hidden'!Z16="x","x",$Y$2-'Indicator Date hidden'!Z16)</f>
        <v>0</v>
      </c>
      <c r="Z15" s="35">
        <f>IF('Indicator Date hidden'!AA16="x","x",$Z$2-'Indicator Date hidden'!AA16)</f>
        <v>0</v>
      </c>
      <c r="AA15" s="35">
        <f>IF('Indicator Date hidden'!AB16="x","x",$AA$2-'Indicator Date hidden'!AB16)</f>
        <v>0</v>
      </c>
      <c r="AB15" s="35">
        <f>IF('Indicator Date hidden'!AC16="x","x",$AB$2-'Indicator Date hidden'!AC16)</f>
        <v>0</v>
      </c>
      <c r="AC15" s="35">
        <f>IF('Indicator Date hidden'!AD16="x","x",$AC$2-'Indicator Date hidden'!AD16)</f>
        <v>0</v>
      </c>
      <c r="AD15" s="35">
        <f>IF('Indicator Date hidden'!AE16="x","x",$AD$2-'Indicator Date hidden'!AE16)</f>
        <v>0</v>
      </c>
      <c r="AE15" s="35">
        <f>IF('Indicator Date hidden'!AF16="x","x",$AE$2-'Indicator Date hidden'!AF16)</f>
        <v>0</v>
      </c>
      <c r="AF15" s="35">
        <f>IF('Indicator Date hidden'!AG16="x","x",$AF$2-'Indicator Date hidden'!AG16)</f>
        <v>3</v>
      </c>
      <c r="AG15" s="35">
        <f>IF('Indicator Date hidden'!AH16="x","x",$AG$2-'Indicator Date hidden'!AH16)</f>
        <v>0</v>
      </c>
      <c r="AH15" s="35">
        <f>IF('Indicator Date hidden'!AI16="x","x",$AH$2-'Indicator Date hidden'!AI16)</f>
        <v>0</v>
      </c>
      <c r="AI15" s="35">
        <f>IF('Indicator Date hidden'!AJ16="x","x",$AI$2-'Indicator Date hidden'!AJ16)</f>
        <v>0</v>
      </c>
      <c r="AJ15" s="35">
        <f>IF('Indicator Date hidden'!AK16="x","x",$AJ$2-'Indicator Date hidden'!AK16)</f>
        <v>1</v>
      </c>
      <c r="AK15" s="35">
        <f>IF('Indicator Date hidden'!AL16="x","x",$AK$2-'Indicator Date hidden'!AL16)</f>
        <v>1</v>
      </c>
      <c r="AL15" s="35">
        <f>IF('Indicator Date hidden'!AM16="x","x",$AL$2-'Indicator Date hidden'!AM16)</f>
        <v>0</v>
      </c>
      <c r="AM15" s="35">
        <f>IF('Indicator Date hidden'!AN16="x","x",$AM$2-'Indicator Date hidden'!AN16)</f>
        <v>0</v>
      </c>
      <c r="AN15" s="35">
        <f>IF('Indicator Date hidden'!AO16="x","x",$AN$2-'Indicator Date hidden'!AO16)</f>
        <v>0</v>
      </c>
      <c r="AO15" s="35">
        <f>IF('Indicator Date hidden'!AP16="x","x",$AO$2-'Indicator Date hidden'!AP16)</f>
        <v>0</v>
      </c>
      <c r="AP15" s="35">
        <f>IF('Indicator Date hidden'!AQ16="x","x",$AP$2-'Indicator Date hidden'!AQ16)</f>
        <v>0</v>
      </c>
      <c r="AQ15" s="35">
        <f>IF('Indicator Date hidden'!AR16="x","x",$AQ$2-'Indicator Date hidden'!AR16)</f>
        <v>0</v>
      </c>
      <c r="AR15" s="35">
        <f>IF('Indicator Date hidden'!AS16="x","x",$AR$2-'Indicator Date hidden'!AS16)</f>
        <v>0</v>
      </c>
      <c r="AS15" s="35">
        <f>IF('Indicator Date hidden'!AT16="x","x",$AS$2-'Indicator Date hidden'!AT16)</f>
        <v>0</v>
      </c>
      <c r="AT15" s="35">
        <f>IF('Indicator Date hidden'!AU16="x","x",$AT$2-'Indicator Date hidden'!AU16)</f>
        <v>0</v>
      </c>
      <c r="AU15" s="35">
        <f>IF('Indicator Date hidden'!AV16="x","x",$AU$2-'Indicator Date hidden'!AV16)</f>
        <v>1</v>
      </c>
      <c r="AV15" s="35">
        <f>IF('Indicator Date hidden'!AW16="x","x",$AV$2-'Indicator Date hidden'!AW16)</f>
        <v>0</v>
      </c>
      <c r="AW15" s="35">
        <f>IF('Indicator Date hidden'!AX16="x","x",$AW$2-'Indicator Date hidden'!AX16)</f>
        <v>0</v>
      </c>
      <c r="AX15" s="35">
        <f>IF('Indicator Date hidden'!AY16="x","x",$AX$2-'Indicator Date hidden'!AY16)</f>
        <v>0</v>
      </c>
      <c r="AY15" s="35">
        <f>IF('Indicator Date hidden'!AZ16="x","x",$AY$2-'Indicator Date hidden'!AZ16)</f>
        <v>0</v>
      </c>
      <c r="AZ15" s="35">
        <f>IF('Indicator Date hidden'!BA16="x","x",$AZ$2-'Indicator Date hidden'!BA16)</f>
        <v>0</v>
      </c>
      <c r="BA15">
        <f t="shared" si="0"/>
        <v>12</v>
      </c>
      <c r="BB15" s="36">
        <f t="shared" si="1"/>
        <v>0.23529411764705882</v>
      </c>
      <c r="BC15">
        <f t="shared" si="2"/>
        <v>6</v>
      </c>
      <c r="BD15" s="36">
        <f t="shared" si="3"/>
        <v>0.72998080270534449</v>
      </c>
      <c r="BE15" s="38">
        <f t="shared" si="4"/>
        <v>0</v>
      </c>
    </row>
    <row r="16" spans="1:57" x14ac:dyDescent="0.35">
      <c r="A16" t="s">
        <v>26</v>
      </c>
      <c r="B16" s="35">
        <f>IF('Indicator Date hidden'!C17="x","x",$B$2-'Indicator Date hidden'!C17)</f>
        <v>0</v>
      </c>
      <c r="C16" s="35">
        <f>IF('Indicator Date hidden'!D17="x","x",$C$2-'Indicator Date hidden'!D17)</f>
        <v>0</v>
      </c>
      <c r="D16" s="35">
        <f>IF('Indicator Date hidden'!E17="x","x",$D$2-'Indicator Date hidden'!E17)</f>
        <v>0</v>
      </c>
      <c r="E16" s="35">
        <f>IF('Indicator Date hidden'!F17="x","x",$E$2-'Indicator Date hidden'!F17)</f>
        <v>0</v>
      </c>
      <c r="F16" s="35">
        <f>IF('Indicator Date hidden'!G17="x","x",$F$2-'Indicator Date hidden'!G17)</f>
        <v>0</v>
      </c>
      <c r="G16" s="35">
        <f>IF('Indicator Date hidden'!H17="x","x",$G$2-'Indicator Date hidden'!H17)</f>
        <v>0</v>
      </c>
      <c r="H16" s="35">
        <f>IF('Indicator Date hidden'!I17="x","x",$H$2-'Indicator Date hidden'!I17)</f>
        <v>0</v>
      </c>
      <c r="I16" s="35">
        <f>IF('Indicator Date hidden'!J17="x","x",$I$2-'Indicator Date hidden'!J17)</f>
        <v>0</v>
      </c>
      <c r="J16" s="35">
        <f>IF('Indicator Date hidden'!K17="x","x",$J$2-'Indicator Date hidden'!K17)</f>
        <v>0</v>
      </c>
      <c r="K16" s="35">
        <f>IF('Indicator Date hidden'!L17="x","x",$K$2-'Indicator Date hidden'!L17)</f>
        <v>0</v>
      </c>
      <c r="L16" s="35">
        <f>IF('Indicator Date hidden'!M17="x","x",$L$2-'Indicator Date hidden'!M17)</f>
        <v>0</v>
      </c>
      <c r="M16" s="35">
        <f>IF('Indicator Date hidden'!N17="x","x",$M$2-'Indicator Date hidden'!N17)</f>
        <v>0</v>
      </c>
      <c r="N16" s="35">
        <f>IF('Indicator Date hidden'!O17="x","x",$N$2-'Indicator Date hidden'!O17)</f>
        <v>0</v>
      </c>
      <c r="O16" s="35">
        <f>IF('Indicator Date hidden'!P17="x","x",$O$2-'Indicator Date hidden'!P17)</f>
        <v>0</v>
      </c>
      <c r="P16" s="35">
        <f>IF('Indicator Date hidden'!Q17="x","x",$P$2-'Indicator Date hidden'!Q17)</f>
        <v>0</v>
      </c>
      <c r="Q16" s="35">
        <f>IF('Indicator Date hidden'!R17="x","x",$Q$2-'Indicator Date hidden'!R17)</f>
        <v>2</v>
      </c>
      <c r="R16" s="35">
        <f>IF('Indicator Date hidden'!S17="x","x",$R$2-'Indicator Date hidden'!S17)</f>
        <v>0</v>
      </c>
      <c r="S16" s="35">
        <f>IF('Indicator Date hidden'!T17="x","x",$S$2-'Indicator Date hidden'!T17)</f>
        <v>0</v>
      </c>
      <c r="T16" s="35">
        <f>IF('Indicator Date hidden'!U17="x","x",$T$2-'Indicator Date hidden'!U17)</f>
        <v>0</v>
      </c>
      <c r="U16" s="35" t="str">
        <f>IF('Indicator Date hidden'!V17="x","x",$U$2-'Indicator Date hidden'!V17)</f>
        <v>x</v>
      </c>
      <c r="V16" s="35">
        <f>IF('Indicator Date hidden'!W17="x","x",$V$2-'Indicator Date hidden'!W17)</f>
        <v>0</v>
      </c>
      <c r="W16" s="35">
        <f>IF('Indicator Date hidden'!X17="x","x",$W$2-'Indicator Date hidden'!X17)</f>
        <v>1</v>
      </c>
      <c r="X16" s="35">
        <f>IF('Indicator Date hidden'!Y17="x","x",$X$2-'Indicator Date hidden'!Y17)</f>
        <v>4</v>
      </c>
      <c r="Y16" s="35">
        <f>IF('Indicator Date hidden'!Z17="x","x",$Y$2-'Indicator Date hidden'!Z17)</f>
        <v>0</v>
      </c>
      <c r="Z16" s="35">
        <f>IF('Indicator Date hidden'!AA17="x","x",$Z$2-'Indicator Date hidden'!AA17)</f>
        <v>0</v>
      </c>
      <c r="AA16" s="35">
        <f>IF('Indicator Date hidden'!AB17="x","x",$AA$2-'Indicator Date hidden'!AB17)</f>
        <v>1</v>
      </c>
      <c r="AB16" s="35">
        <f>IF('Indicator Date hidden'!AC17="x","x",$AB$2-'Indicator Date hidden'!AC17)</f>
        <v>0</v>
      </c>
      <c r="AC16" s="35">
        <f>IF('Indicator Date hidden'!AD17="x","x",$AC$2-'Indicator Date hidden'!AD17)</f>
        <v>0</v>
      </c>
      <c r="AD16" s="35" t="str">
        <f>IF('Indicator Date hidden'!AE17="x","x",$AD$2-'Indicator Date hidden'!AE17)</f>
        <v>x</v>
      </c>
      <c r="AE16" s="35">
        <f>IF('Indicator Date hidden'!AF17="x","x",$AE$2-'Indicator Date hidden'!AF17)</f>
        <v>0</v>
      </c>
      <c r="AF16" s="35" t="str">
        <f>IF('Indicator Date hidden'!AG17="x","x",$AF$2-'Indicator Date hidden'!AG17)</f>
        <v>x</v>
      </c>
      <c r="AG16" s="35">
        <f>IF('Indicator Date hidden'!AH17="x","x",$AG$2-'Indicator Date hidden'!AH17)</f>
        <v>0</v>
      </c>
      <c r="AH16" s="35">
        <f>IF('Indicator Date hidden'!AI17="x","x",$AH$2-'Indicator Date hidden'!AI17)</f>
        <v>0</v>
      </c>
      <c r="AI16" s="35">
        <f>IF('Indicator Date hidden'!AJ17="x","x",$AI$2-'Indicator Date hidden'!AJ17)</f>
        <v>0</v>
      </c>
      <c r="AJ16" s="35" t="str">
        <f>IF('Indicator Date hidden'!AK17="x","x",$AJ$2-'Indicator Date hidden'!AK17)</f>
        <v>x</v>
      </c>
      <c r="AK16" s="35">
        <f>IF('Indicator Date hidden'!AL17="x","x",$AK$2-'Indicator Date hidden'!AL17)</f>
        <v>1</v>
      </c>
      <c r="AL16" s="35">
        <f>IF('Indicator Date hidden'!AM17="x","x",$AL$2-'Indicator Date hidden'!AM17)</f>
        <v>0</v>
      </c>
      <c r="AM16" s="35">
        <f>IF('Indicator Date hidden'!AN17="x","x",$AM$2-'Indicator Date hidden'!AN17)</f>
        <v>0</v>
      </c>
      <c r="AN16" s="35">
        <f>IF('Indicator Date hidden'!AO17="x","x",$AN$2-'Indicator Date hidden'!AO17)</f>
        <v>0</v>
      </c>
      <c r="AO16" s="35">
        <f>IF('Indicator Date hidden'!AP17="x","x",$AO$2-'Indicator Date hidden'!AP17)</f>
        <v>0</v>
      </c>
      <c r="AP16" s="35">
        <f>IF('Indicator Date hidden'!AQ17="x","x",$AP$2-'Indicator Date hidden'!AQ17)</f>
        <v>0</v>
      </c>
      <c r="AQ16" s="35">
        <f>IF('Indicator Date hidden'!AR17="x","x",$AQ$2-'Indicator Date hidden'!AR17)</f>
        <v>4</v>
      </c>
      <c r="AR16" s="35">
        <f>IF('Indicator Date hidden'!AS17="x","x",$AR$2-'Indicator Date hidden'!AS17)</f>
        <v>0</v>
      </c>
      <c r="AS16" s="35">
        <f>IF('Indicator Date hidden'!AT17="x","x",$AS$2-'Indicator Date hidden'!AT17)</f>
        <v>0</v>
      </c>
      <c r="AT16" s="35">
        <f>IF('Indicator Date hidden'!AU17="x","x",$AT$2-'Indicator Date hidden'!AU17)</f>
        <v>0</v>
      </c>
      <c r="AU16" s="35" t="str">
        <f>IF('Indicator Date hidden'!AV17="x","x",$AU$2-'Indicator Date hidden'!AV17)</f>
        <v>x</v>
      </c>
      <c r="AV16" s="35">
        <f>IF('Indicator Date hidden'!AW17="x","x",$AV$2-'Indicator Date hidden'!AW17)</f>
        <v>0</v>
      </c>
      <c r="AW16" s="35">
        <f>IF('Indicator Date hidden'!AX17="x","x",$AW$2-'Indicator Date hidden'!AX17)</f>
        <v>0</v>
      </c>
      <c r="AX16" s="35">
        <f>IF('Indicator Date hidden'!AY17="x","x",$AX$2-'Indicator Date hidden'!AY17)</f>
        <v>0</v>
      </c>
      <c r="AY16" s="35">
        <f>IF('Indicator Date hidden'!AZ17="x","x",$AY$2-'Indicator Date hidden'!AZ17)</f>
        <v>0</v>
      </c>
      <c r="AZ16" s="35">
        <f>IF('Indicator Date hidden'!BA17="x","x",$AZ$2-'Indicator Date hidden'!BA17)</f>
        <v>0</v>
      </c>
      <c r="BA16">
        <f t="shared" si="0"/>
        <v>13</v>
      </c>
      <c r="BB16" s="36">
        <f t="shared" si="1"/>
        <v>0.28260869565217389</v>
      </c>
      <c r="BC16">
        <f t="shared" si="2"/>
        <v>6</v>
      </c>
      <c r="BD16" s="36">
        <f t="shared" si="3"/>
        <v>0.87633236394549452</v>
      </c>
      <c r="BE16" s="38">
        <f t="shared" si="4"/>
        <v>0</v>
      </c>
    </row>
    <row r="17" spans="1:57" x14ac:dyDescent="0.35">
      <c r="A17" t="s">
        <v>28</v>
      </c>
      <c r="B17" s="35">
        <f>IF('Indicator Date hidden'!C18="x","x",$B$2-'Indicator Date hidden'!C18)</f>
        <v>0</v>
      </c>
      <c r="C17" s="35">
        <f>IF('Indicator Date hidden'!D18="x","x",$C$2-'Indicator Date hidden'!D18)</f>
        <v>0</v>
      </c>
      <c r="D17" s="35">
        <f>IF('Indicator Date hidden'!E18="x","x",$D$2-'Indicator Date hidden'!E18)</f>
        <v>0</v>
      </c>
      <c r="E17" s="35">
        <f>IF('Indicator Date hidden'!F18="x","x",$E$2-'Indicator Date hidden'!F18)</f>
        <v>0</v>
      </c>
      <c r="F17" s="35">
        <f>IF('Indicator Date hidden'!G18="x","x",$F$2-'Indicator Date hidden'!G18)</f>
        <v>0</v>
      </c>
      <c r="G17" s="35">
        <f>IF('Indicator Date hidden'!H18="x","x",$G$2-'Indicator Date hidden'!H18)</f>
        <v>0</v>
      </c>
      <c r="H17" s="35">
        <f>IF('Indicator Date hidden'!I18="x","x",$H$2-'Indicator Date hidden'!I18)</f>
        <v>0</v>
      </c>
      <c r="I17" s="35">
        <f>IF('Indicator Date hidden'!J18="x","x",$I$2-'Indicator Date hidden'!J18)</f>
        <v>0</v>
      </c>
      <c r="J17" s="35">
        <f>IF('Indicator Date hidden'!K18="x","x",$J$2-'Indicator Date hidden'!K18)</f>
        <v>0</v>
      </c>
      <c r="K17" s="35">
        <f>IF('Indicator Date hidden'!L18="x","x",$K$2-'Indicator Date hidden'!L18)</f>
        <v>0</v>
      </c>
      <c r="L17" s="35">
        <f>IF('Indicator Date hidden'!M18="x","x",$L$2-'Indicator Date hidden'!M18)</f>
        <v>0</v>
      </c>
      <c r="M17" s="35">
        <f>IF('Indicator Date hidden'!N18="x","x",$M$2-'Indicator Date hidden'!N18)</f>
        <v>0</v>
      </c>
      <c r="N17" s="35">
        <f>IF('Indicator Date hidden'!O18="x","x",$N$2-'Indicator Date hidden'!O18)</f>
        <v>0</v>
      </c>
      <c r="O17" s="35">
        <f>IF('Indicator Date hidden'!P18="x","x",$O$2-'Indicator Date hidden'!P18)</f>
        <v>0</v>
      </c>
      <c r="P17" s="35">
        <f>IF('Indicator Date hidden'!Q18="x","x",$P$2-'Indicator Date hidden'!Q18)</f>
        <v>0</v>
      </c>
      <c r="Q17" s="35">
        <f>IF('Indicator Date hidden'!R18="x","x",$Q$2-'Indicator Date hidden'!R18)</f>
        <v>9</v>
      </c>
      <c r="R17" s="35">
        <f>IF('Indicator Date hidden'!S18="x","x",$R$2-'Indicator Date hidden'!S18)</f>
        <v>0</v>
      </c>
      <c r="S17" s="35">
        <f>IF('Indicator Date hidden'!T18="x","x",$S$2-'Indicator Date hidden'!T18)</f>
        <v>0</v>
      </c>
      <c r="T17" s="35">
        <f>IF('Indicator Date hidden'!U18="x","x",$T$2-'Indicator Date hidden'!U18)</f>
        <v>0</v>
      </c>
      <c r="U17" s="35">
        <f>IF('Indicator Date hidden'!V18="x","x",$U$2-'Indicator Date hidden'!V18)</f>
        <v>0</v>
      </c>
      <c r="V17" s="35">
        <f>IF('Indicator Date hidden'!W18="x","x",$V$2-'Indicator Date hidden'!W18)</f>
        <v>0</v>
      </c>
      <c r="W17" s="35">
        <f>IF('Indicator Date hidden'!X18="x","x",$W$2-'Indicator Date hidden'!X18)</f>
        <v>9</v>
      </c>
      <c r="X17" s="35">
        <f>IF('Indicator Date hidden'!Y18="x","x",$X$2-'Indicator Date hidden'!Y18)</f>
        <v>1</v>
      </c>
      <c r="Y17" s="35">
        <f>IF('Indicator Date hidden'!Z18="x","x",$Y$2-'Indicator Date hidden'!Z18)</f>
        <v>0</v>
      </c>
      <c r="Z17" s="35">
        <f>IF('Indicator Date hidden'!AA18="x","x",$Z$2-'Indicator Date hidden'!AA18)</f>
        <v>0</v>
      </c>
      <c r="AA17" s="35">
        <f>IF('Indicator Date hidden'!AB18="x","x",$AA$2-'Indicator Date hidden'!AB18)</f>
        <v>0</v>
      </c>
      <c r="AB17" s="35">
        <f>IF('Indicator Date hidden'!AC18="x","x",$AB$2-'Indicator Date hidden'!AC18)</f>
        <v>0</v>
      </c>
      <c r="AC17" s="35">
        <f>IF('Indicator Date hidden'!AD18="x","x",$AC$2-'Indicator Date hidden'!AD18)</f>
        <v>0</v>
      </c>
      <c r="AD17" s="35" t="str">
        <f>IF('Indicator Date hidden'!AE18="x","x",$AD$2-'Indicator Date hidden'!AE18)</f>
        <v>x</v>
      </c>
      <c r="AE17" s="35">
        <f>IF('Indicator Date hidden'!AF18="x","x",$AE$2-'Indicator Date hidden'!AF18)</f>
        <v>0</v>
      </c>
      <c r="AF17" s="35">
        <f>IF('Indicator Date hidden'!AG18="x","x",$AF$2-'Indicator Date hidden'!AG18)</f>
        <v>1</v>
      </c>
      <c r="AG17" s="35">
        <f>IF('Indicator Date hidden'!AH18="x","x",$AG$2-'Indicator Date hidden'!AH18)</f>
        <v>0</v>
      </c>
      <c r="AH17" s="35">
        <f>IF('Indicator Date hidden'!AI18="x","x",$AH$2-'Indicator Date hidden'!AI18)</f>
        <v>0</v>
      </c>
      <c r="AI17" s="35">
        <f>IF('Indicator Date hidden'!AJ18="x","x",$AI$2-'Indicator Date hidden'!AJ18)</f>
        <v>0</v>
      </c>
      <c r="AJ17" s="35" t="str">
        <f>IF('Indicator Date hidden'!AK18="x","x",$AJ$2-'Indicator Date hidden'!AK18)</f>
        <v>x</v>
      </c>
      <c r="AK17" s="35">
        <f>IF('Indicator Date hidden'!AL18="x","x",$AK$2-'Indicator Date hidden'!AL18)</f>
        <v>1</v>
      </c>
      <c r="AL17" s="35">
        <f>IF('Indicator Date hidden'!AM18="x","x",$AL$2-'Indicator Date hidden'!AM18)</f>
        <v>0</v>
      </c>
      <c r="AM17" s="35">
        <f>IF('Indicator Date hidden'!AN18="x","x",$AM$2-'Indicator Date hidden'!AN18)</f>
        <v>0</v>
      </c>
      <c r="AN17" s="35">
        <f>IF('Indicator Date hidden'!AO18="x","x",$AN$2-'Indicator Date hidden'!AO18)</f>
        <v>0</v>
      </c>
      <c r="AO17" s="35" t="str">
        <f>IF('Indicator Date hidden'!AP18="x","x",$AO$2-'Indicator Date hidden'!AP18)</f>
        <v>x</v>
      </c>
      <c r="AP17" s="35" t="str">
        <f>IF('Indicator Date hidden'!AQ18="x","x",$AP$2-'Indicator Date hidden'!AQ18)</f>
        <v>x</v>
      </c>
      <c r="AQ17" s="35">
        <f>IF('Indicator Date hidden'!AR18="x","x",$AQ$2-'Indicator Date hidden'!AR18)</f>
        <v>0</v>
      </c>
      <c r="AR17" s="35">
        <f>IF('Indicator Date hidden'!AS18="x","x",$AR$2-'Indicator Date hidden'!AS18)</f>
        <v>0</v>
      </c>
      <c r="AS17" s="35">
        <f>IF('Indicator Date hidden'!AT18="x","x",$AS$2-'Indicator Date hidden'!AT18)</f>
        <v>0</v>
      </c>
      <c r="AT17" s="35">
        <f>IF('Indicator Date hidden'!AU18="x","x",$AT$2-'Indicator Date hidden'!AU18)</f>
        <v>0</v>
      </c>
      <c r="AU17" s="35">
        <f>IF('Indicator Date hidden'!AV18="x","x",$AU$2-'Indicator Date hidden'!AV18)</f>
        <v>5</v>
      </c>
      <c r="AV17" s="35">
        <f>IF('Indicator Date hidden'!AW18="x","x",$AV$2-'Indicator Date hidden'!AW18)</f>
        <v>0</v>
      </c>
      <c r="AW17" s="35">
        <f>IF('Indicator Date hidden'!AX18="x","x",$AW$2-'Indicator Date hidden'!AX18)</f>
        <v>0</v>
      </c>
      <c r="AX17" s="35">
        <f>IF('Indicator Date hidden'!AY18="x","x",$AX$2-'Indicator Date hidden'!AY18)</f>
        <v>0</v>
      </c>
      <c r="AY17" s="35">
        <f>IF('Indicator Date hidden'!AZ18="x","x",$AY$2-'Indicator Date hidden'!AZ18)</f>
        <v>0</v>
      </c>
      <c r="AZ17" s="35">
        <f>IF('Indicator Date hidden'!BA18="x","x",$AZ$2-'Indicator Date hidden'!BA18)</f>
        <v>0</v>
      </c>
      <c r="BA17">
        <f t="shared" si="0"/>
        <v>26</v>
      </c>
      <c r="BB17" s="36">
        <f t="shared" si="1"/>
        <v>0.55319148936170215</v>
      </c>
      <c r="BC17">
        <f t="shared" si="2"/>
        <v>6</v>
      </c>
      <c r="BD17" s="36">
        <f t="shared" si="3"/>
        <v>1.9330112176568308</v>
      </c>
      <c r="BE17" s="38">
        <f t="shared" si="4"/>
        <v>0</v>
      </c>
    </row>
    <row r="18" spans="1:57" x14ac:dyDescent="0.35">
      <c r="A18" t="s">
        <v>30</v>
      </c>
      <c r="B18" s="35">
        <f>IF('Indicator Date hidden'!C19="x","x",$B$2-'Indicator Date hidden'!C19)</f>
        <v>0</v>
      </c>
      <c r="C18" s="35">
        <f>IF('Indicator Date hidden'!D19="x","x",$C$2-'Indicator Date hidden'!D19)</f>
        <v>0</v>
      </c>
      <c r="D18" s="35">
        <f>IF('Indicator Date hidden'!E19="x","x",$D$2-'Indicator Date hidden'!E19)</f>
        <v>0</v>
      </c>
      <c r="E18" s="35">
        <f>IF('Indicator Date hidden'!F19="x","x",$E$2-'Indicator Date hidden'!F19)</f>
        <v>0</v>
      </c>
      <c r="F18" s="35">
        <f>IF('Indicator Date hidden'!G19="x","x",$F$2-'Indicator Date hidden'!G19)</f>
        <v>0</v>
      </c>
      <c r="G18" s="35">
        <f>IF('Indicator Date hidden'!H19="x","x",$G$2-'Indicator Date hidden'!H19)</f>
        <v>0</v>
      </c>
      <c r="H18" s="35">
        <f>IF('Indicator Date hidden'!I19="x","x",$H$2-'Indicator Date hidden'!I19)</f>
        <v>0</v>
      </c>
      <c r="I18" s="35">
        <f>IF('Indicator Date hidden'!J19="x","x",$I$2-'Indicator Date hidden'!J19)</f>
        <v>0</v>
      </c>
      <c r="J18" s="35">
        <f>IF('Indicator Date hidden'!K19="x","x",$J$2-'Indicator Date hidden'!K19)</f>
        <v>0</v>
      </c>
      <c r="K18" s="35">
        <f>IF('Indicator Date hidden'!L19="x","x",$K$2-'Indicator Date hidden'!L19)</f>
        <v>0</v>
      </c>
      <c r="L18" s="35">
        <f>IF('Indicator Date hidden'!M19="x","x",$L$2-'Indicator Date hidden'!M19)</f>
        <v>0</v>
      </c>
      <c r="M18" s="35">
        <f>IF('Indicator Date hidden'!N19="x","x",$M$2-'Indicator Date hidden'!N19)</f>
        <v>0</v>
      </c>
      <c r="N18" s="35">
        <f>IF('Indicator Date hidden'!O19="x","x",$N$2-'Indicator Date hidden'!O19)</f>
        <v>0</v>
      </c>
      <c r="O18" s="35">
        <f>IF('Indicator Date hidden'!P19="x","x",$O$2-'Indicator Date hidden'!P19)</f>
        <v>0</v>
      </c>
      <c r="P18" s="35">
        <f>IF('Indicator Date hidden'!Q19="x","x",$P$2-'Indicator Date hidden'!Q19)</f>
        <v>0</v>
      </c>
      <c r="Q18" s="35" t="str">
        <f>IF('Indicator Date hidden'!R19="x","x",$Q$2-'Indicator Date hidden'!R19)</f>
        <v>x</v>
      </c>
      <c r="R18" s="35">
        <f>IF('Indicator Date hidden'!S19="x","x",$R$2-'Indicator Date hidden'!S19)</f>
        <v>0</v>
      </c>
      <c r="S18" s="35">
        <f>IF('Indicator Date hidden'!T19="x","x",$S$2-'Indicator Date hidden'!T19)</f>
        <v>0</v>
      </c>
      <c r="T18" s="35">
        <f>IF('Indicator Date hidden'!U19="x","x",$T$2-'Indicator Date hidden'!U19)</f>
        <v>0</v>
      </c>
      <c r="U18" s="35" t="str">
        <f>IF('Indicator Date hidden'!V19="x","x",$U$2-'Indicator Date hidden'!V19)</f>
        <v>x</v>
      </c>
      <c r="V18" s="35">
        <f>IF('Indicator Date hidden'!W19="x","x",$V$2-'Indicator Date hidden'!W19)</f>
        <v>0</v>
      </c>
      <c r="W18" s="35" t="str">
        <f>IF('Indicator Date hidden'!X19="x","x",$W$2-'Indicator Date hidden'!X19)</f>
        <v>x</v>
      </c>
      <c r="X18" s="35">
        <f>IF('Indicator Date hidden'!Y19="x","x",$X$2-'Indicator Date hidden'!Y19)</f>
        <v>1</v>
      </c>
      <c r="Y18" s="35">
        <f>IF('Indicator Date hidden'!Z19="x","x",$Y$2-'Indicator Date hidden'!Z19)</f>
        <v>0</v>
      </c>
      <c r="Z18" s="35">
        <f>IF('Indicator Date hidden'!AA19="x","x",$Z$2-'Indicator Date hidden'!AA19)</f>
        <v>0</v>
      </c>
      <c r="AA18" s="35" t="str">
        <f>IF('Indicator Date hidden'!AB19="x","x",$AA$2-'Indicator Date hidden'!AB19)</f>
        <v>x</v>
      </c>
      <c r="AB18" s="35">
        <f>IF('Indicator Date hidden'!AC19="x","x",$AB$2-'Indicator Date hidden'!AC19)</f>
        <v>0</v>
      </c>
      <c r="AC18" s="35">
        <f>IF('Indicator Date hidden'!AD19="x","x",$AC$2-'Indicator Date hidden'!AD19)</f>
        <v>0</v>
      </c>
      <c r="AD18" s="35" t="str">
        <f>IF('Indicator Date hidden'!AE19="x","x",$AD$2-'Indicator Date hidden'!AE19)</f>
        <v>x</v>
      </c>
      <c r="AE18" s="35">
        <f>IF('Indicator Date hidden'!AF19="x","x",$AE$2-'Indicator Date hidden'!AF19)</f>
        <v>0</v>
      </c>
      <c r="AF18" s="35">
        <f>IF('Indicator Date hidden'!AG19="x","x",$AF$2-'Indicator Date hidden'!AG19)</f>
        <v>1</v>
      </c>
      <c r="AG18" s="35">
        <f>IF('Indicator Date hidden'!AH19="x","x",$AG$2-'Indicator Date hidden'!AH19)</f>
        <v>0</v>
      </c>
      <c r="AH18" s="35">
        <f>IF('Indicator Date hidden'!AI19="x","x",$AH$2-'Indicator Date hidden'!AI19)</f>
        <v>0</v>
      </c>
      <c r="AI18" s="35">
        <f>IF('Indicator Date hidden'!AJ19="x","x",$AI$2-'Indicator Date hidden'!AJ19)</f>
        <v>0</v>
      </c>
      <c r="AJ18" s="35" t="str">
        <f>IF('Indicator Date hidden'!AK19="x","x",$AJ$2-'Indicator Date hidden'!AK19)</f>
        <v>x</v>
      </c>
      <c r="AK18" s="35">
        <f>IF('Indicator Date hidden'!AL19="x","x",$AK$2-'Indicator Date hidden'!AL19)</f>
        <v>1</v>
      </c>
      <c r="AL18" s="35">
        <f>IF('Indicator Date hidden'!AM19="x","x",$AL$2-'Indicator Date hidden'!AM19)</f>
        <v>0</v>
      </c>
      <c r="AM18" s="35">
        <f>IF('Indicator Date hidden'!AN19="x","x",$AM$2-'Indicator Date hidden'!AN19)</f>
        <v>0</v>
      </c>
      <c r="AN18" s="35">
        <f>IF('Indicator Date hidden'!AO19="x","x",$AN$2-'Indicator Date hidden'!AO19)</f>
        <v>0</v>
      </c>
      <c r="AO18" s="35">
        <f>IF('Indicator Date hidden'!AP19="x","x",$AO$2-'Indicator Date hidden'!AP19)</f>
        <v>0</v>
      </c>
      <c r="AP18" s="35">
        <f>IF('Indicator Date hidden'!AQ19="x","x",$AP$2-'Indicator Date hidden'!AQ19)</f>
        <v>0</v>
      </c>
      <c r="AQ18" s="35" t="str">
        <f>IF('Indicator Date hidden'!AR19="x","x",$AQ$2-'Indicator Date hidden'!AR19)</f>
        <v>x</v>
      </c>
      <c r="AR18" s="35">
        <f>IF('Indicator Date hidden'!AS19="x","x",$AR$2-'Indicator Date hidden'!AS19)</f>
        <v>0</v>
      </c>
      <c r="AS18" s="35">
        <f>IF('Indicator Date hidden'!AT19="x","x",$AS$2-'Indicator Date hidden'!AT19)</f>
        <v>0</v>
      </c>
      <c r="AT18" s="35">
        <f>IF('Indicator Date hidden'!AU19="x","x",$AT$2-'Indicator Date hidden'!AU19)</f>
        <v>0</v>
      </c>
      <c r="AU18" s="35" t="str">
        <f>IF('Indicator Date hidden'!AV19="x","x",$AU$2-'Indicator Date hidden'!AV19)</f>
        <v>x</v>
      </c>
      <c r="AV18" s="35">
        <f>IF('Indicator Date hidden'!AW19="x","x",$AV$2-'Indicator Date hidden'!AW19)</f>
        <v>0</v>
      </c>
      <c r="AW18" s="35">
        <f>IF('Indicator Date hidden'!AX19="x","x",$AW$2-'Indicator Date hidden'!AX19)</f>
        <v>0</v>
      </c>
      <c r="AX18" s="35">
        <f>IF('Indicator Date hidden'!AY19="x","x",$AX$2-'Indicator Date hidden'!AY19)</f>
        <v>0</v>
      </c>
      <c r="AY18" s="35">
        <f>IF('Indicator Date hidden'!AZ19="x","x",$AY$2-'Indicator Date hidden'!AZ19)</f>
        <v>0</v>
      </c>
      <c r="AZ18" s="35">
        <f>IF('Indicator Date hidden'!BA19="x","x",$AZ$2-'Indicator Date hidden'!BA19)</f>
        <v>0</v>
      </c>
      <c r="BA18">
        <f t="shared" si="0"/>
        <v>3</v>
      </c>
      <c r="BB18" s="36">
        <f t="shared" si="1"/>
        <v>6.9767441860465115E-2</v>
      </c>
      <c r="BC18">
        <f t="shared" si="2"/>
        <v>3</v>
      </c>
      <c r="BD18" s="36">
        <f t="shared" si="3"/>
        <v>0.25475467790937961</v>
      </c>
      <c r="BE18" s="38">
        <f t="shared" si="4"/>
        <v>0</v>
      </c>
    </row>
    <row r="19" spans="1:57" x14ac:dyDescent="0.35">
      <c r="A19" t="s">
        <v>32</v>
      </c>
      <c r="B19" s="35">
        <f>IF('Indicator Date hidden'!C20="x","x",$B$2-'Indicator Date hidden'!C20)</f>
        <v>0</v>
      </c>
      <c r="C19" s="35">
        <f>IF('Indicator Date hidden'!D20="x","x",$C$2-'Indicator Date hidden'!D20)</f>
        <v>0</v>
      </c>
      <c r="D19" s="35">
        <f>IF('Indicator Date hidden'!E20="x","x",$D$2-'Indicator Date hidden'!E20)</f>
        <v>0</v>
      </c>
      <c r="E19" s="35">
        <f>IF('Indicator Date hidden'!F20="x","x",$E$2-'Indicator Date hidden'!F20)</f>
        <v>0</v>
      </c>
      <c r="F19" s="35">
        <f>IF('Indicator Date hidden'!G20="x","x",$F$2-'Indicator Date hidden'!G20)</f>
        <v>0</v>
      </c>
      <c r="G19" s="35">
        <f>IF('Indicator Date hidden'!H20="x","x",$G$2-'Indicator Date hidden'!H20)</f>
        <v>0</v>
      </c>
      <c r="H19" s="35">
        <f>IF('Indicator Date hidden'!I20="x","x",$H$2-'Indicator Date hidden'!I20)</f>
        <v>0</v>
      </c>
      <c r="I19" s="35">
        <f>IF('Indicator Date hidden'!J20="x","x",$I$2-'Indicator Date hidden'!J20)</f>
        <v>0</v>
      </c>
      <c r="J19" s="35">
        <f>IF('Indicator Date hidden'!K20="x","x",$J$2-'Indicator Date hidden'!K20)</f>
        <v>0</v>
      </c>
      <c r="K19" s="35">
        <f>IF('Indicator Date hidden'!L20="x","x",$K$2-'Indicator Date hidden'!L20)</f>
        <v>0</v>
      </c>
      <c r="L19" s="35">
        <f>IF('Indicator Date hidden'!M20="x","x",$L$2-'Indicator Date hidden'!M20)</f>
        <v>0</v>
      </c>
      <c r="M19" s="35">
        <f>IF('Indicator Date hidden'!N20="x","x",$M$2-'Indicator Date hidden'!N20)</f>
        <v>0</v>
      </c>
      <c r="N19" s="35">
        <f>IF('Indicator Date hidden'!O20="x","x",$N$2-'Indicator Date hidden'!O20)</f>
        <v>0</v>
      </c>
      <c r="O19" s="35">
        <f>IF('Indicator Date hidden'!P20="x","x",$O$2-'Indicator Date hidden'!P20)</f>
        <v>0</v>
      </c>
      <c r="P19" s="35">
        <f>IF('Indicator Date hidden'!Q20="x","x",$P$2-'Indicator Date hidden'!Q20)</f>
        <v>0</v>
      </c>
      <c r="Q19" s="35">
        <f>IF('Indicator Date hidden'!R20="x","x",$Q$2-'Indicator Date hidden'!R20)</f>
        <v>3</v>
      </c>
      <c r="R19" s="35">
        <f>IF('Indicator Date hidden'!S20="x","x",$R$2-'Indicator Date hidden'!S20)</f>
        <v>0</v>
      </c>
      <c r="S19" s="35">
        <f>IF('Indicator Date hidden'!T20="x","x",$S$2-'Indicator Date hidden'!T20)</f>
        <v>0</v>
      </c>
      <c r="T19" s="35">
        <f>IF('Indicator Date hidden'!U20="x","x",$T$2-'Indicator Date hidden'!U20)</f>
        <v>0</v>
      </c>
      <c r="U19" s="35">
        <f>IF('Indicator Date hidden'!V20="x","x",$U$2-'Indicator Date hidden'!V20)</f>
        <v>0</v>
      </c>
      <c r="V19" s="35">
        <f>IF('Indicator Date hidden'!W20="x","x",$V$2-'Indicator Date hidden'!W20)</f>
        <v>0</v>
      </c>
      <c r="W19" s="35">
        <f>IF('Indicator Date hidden'!X20="x","x",$W$2-'Indicator Date hidden'!X20)</f>
        <v>3</v>
      </c>
      <c r="X19" s="35">
        <f>IF('Indicator Date hidden'!Y20="x","x",$X$2-'Indicator Date hidden'!Y20)</f>
        <v>4</v>
      </c>
      <c r="Y19" s="35">
        <f>IF('Indicator Date hidden'!Z20="x","x",$Y$2-'Indicator Date hidden'!Z20)</f>
        <v>0</v>
      </c>
      <c r="Z19" s="35">
        <f>IF('Indicator Date hidden'!AA20="x","x",$Z$2-'Indicator Date hidden'!AA20)</f>
        <v>0</v>
      </c>
      <c r="AA19" s="35">
        <f>IF('Indicator Date hidden'!AB20="x","x",$AA$2-'Indicator Date hidden'!AB20)</f>
        <v>0</v>
      </c>
      <c r="AB19" s="35">
        <f>IF('Indicator Date hidden'!AC20="x","x",$AB$2-'Indicator Date hidden'!AC20)</f>
        <v>0</v>
      </c>
      <c r="AC19" s="35">
        <f>IF('Indicator Date hidden'!AD20="x","x",$AC$2-'Indicator Date hidden'!AD20)</f>
        <v>0</v>
      </c>
      <c r="AD19" s="35">
        <f>IF('Indicator Date hidden'!AE20="x","x",$AD$2-'Indicator Date hidden'!AE20)</f>
        <v>0</v>
      </c>
      <c r="AE19" s="35">
        <f>IF('Indicator Date hidden'!AF20="x","x",$AE$2-'Indicator Date hidden'!AF20)</f>
        <v>0</v>
      </c>
      <c r="AF19" s="35" t="str">
        <f>IF('Indicator Date hidden'!AG20="x","x",$AF$2-'Indicator Date hidden'!AG20)</f>
        <v>x</v>
      </c>
      <c r="AG19" s="35">
        <f>IF('Indicator Date hidden'!AH20="x","x",$AG$2-'Indicator Date hidden'!AH20)</f>
        <v>0</v>
      </c>
      <c r="AH19" s="35">
        <f>IF('Indicator Date hidden'!AI20="x","x",$AH$2-'Indicator Date hidden'!AI20)</f>
        <v>0</v>
      </c>
      <c r="AI19" s="35">
        <f>IF('Indicator Date hidden'!AJ20="x","x",$AI$2-'Indicator Date hidden'!AJ20)</f>
        <v>0</v>
      </c>
      <c r="AJ19" s="35" t="str">
        <f>IF('Indicator Date hidden'!AK20="x","x",$AJ$2-'Indicator Date hidden'!AK20)</f>
        <v>x</v>
      </c>
      <c r="AK19" s="35">
        <f>IF('Indicator Date hidden'!AL20="x","x",$AK$2-'Indicator Date hidden'!AL20)</f>
        <v>1</v>
      </c>
      <c r="AL19" s="35">
        <f>IF('Indicator Date hidden'!AM20="x","x",$AL$2-'Indicator Date hidden'!AM20)</f>
        <v>0</v>
      </c>
      <c r="AM19" s="35">
        <f>IF('Indicator Date hidden'!AN20="x","x",$AM$2-'Indicator Date hidden'!AN20)</f>
        <v>0</v>
      </c>
      <c r="AN19" s="35">
        <f>IF('Indicator Date hidden'!AO20="x","x",$AN$2-'Indicator Date hidden'!AO20)</f>
        <v>0</v>
      </c>
      <c r="AO19" s="35" t="str">
        <f>IF('Indicator Date hidden'!AP20="x","x",$AO$2-'Indicator Date hidden'!AP20)</f>
        <v>x</v>
      </c>
      <c r="AP19" s="35">
        <f>IF('Indicator Date hidden'!AQ20="x","x",$AP$2-'Indicator Date hidden'!AQ20)</f>
        <v>2</v>
      </c>
      <c r="AQ19" s="35" t="str">
        <f>IF('Indicator Date hidden'!AR20="x","x",$AQ$2-'Indicator Date hidden'!AR20)</f>
        <v>x</v>
      </c>
      <c r="AR19" s="35">
        <f>IF('Indicator Date hidden'!AS20="x","x",$AR$2-'Indicator Date hidden'!AS20)</f>
        <v>0</v>
      </c>
      <c r="AS19" s="35" t="str">
        <f>IF('Indicator Date hidden'!AT20="x","x",$AS$2-'Indicator Date hidden'!AT20)</f>
        <v>x</v>
      </c>
      <c r="AT19" s="35">
        <f>IF('Indicator Date hidden'!AU20="x","x",$AT$2-'Indicator Date hidden'!AU20)</f>
        <v>0</v>
      </c>
      <c r="AU19" s="35" t="str">
        <f>IF('Indicator Date hidden'!AV20="x","x",$AU$2-'Indicator Date hidden'!AV20)</f>
        <v>x</v>
      </c>
      <c r="AV19" s="35">
        <f>IF('Indicator Date hidden'!AW20="x","x",$AV$2-'Indicator Date hidden'!AW20)</f>
        <v>0</v>
      </c>
      <c r="AW19" s="35">
        <f>IF('Indicator Date hidden'!AX20="x","x",$AW$2-'Indicator Date hidden'!AX20)</f>
        <v>0</v>
      </c>
      <c r="AX19" s="35">
        <f>IF('Indicator Date hidden'!AY20="x","x",$AX$2-'Indicator Date hidden'!AY20)</f>
        <v>0</v>
      </c>
      <c r="AY19" s="35">
        <f>IF('Indicator Date hidden'!AZ20="x","x",$AY$2-'Indicator Date hidden'!AZ20)</f>
        <v>0</v>
      </c>
      <c r="AZ19" s="35">
        <f>IF('Indicator Date hidden'!BA20="x","x",$AZ$2-'Indicator Date hidden'!BA20)</f>
        <v>0</v>
      </c>
      <c r="BA19">
        <f t="shared" si="0"/>
        <v>13</v>
      </c>
      <c r="BB19" s="36">
        <f t="shared" si="1"/>
        <v>0.28888888888888886</v>
      </c>
      <c r="BC19">
        <f t="shared" si="2"/>
        <v>5</v>
      </c>
      <c r="BD19" s="36">
        <f t="shared" si="3"/>
        <v>0.88499145563288339</v>
      </c>
      <c r="BE19" s="38">
        <f t="shared" si="4"/>
        <v>0</v>
      </c>
    </row>
    <row r="20" spans="1:57" x14ac:dyDescent="0.35">
      <c r="A20" t="s">
        <v>34</v>
      </c>
      <c r="B20" s="35">
        <f>IF('Indicator Date hidden'!C21="x","x",$B$2-'Indicator Date hidden'!C21)</f>
        <v>0</v>
      </c>
      <c r="C20" s="35">
        <f>IF('Indicator Date hidden'!D21="x","x",$C$2-'Indicator Date hidden'!D21)</f>
        <v>0</v>
      </c>
      <c r="D20" s="35">
        <f>IF('Indicator Date hidden'!E21="x","x",$D$2-'Indicator Date hidden'!E21)</f>
        <v>0</v>
      </c>
      <c r="E20" s="35">
        <f>IF('Indicator Date hidden'!F21="x","x",$E$2-'Indicator Date hidden'!F21)</f>
        <v>0</v>
      </c>
      <c r="F20" s="35">
        <f>IF('Indicator Date hidden'!G21="x","x",$F$2-'Indicator Date hidden'!G21)</f>
        <v>0</v>
      </c>
      <c r="G20" s="35">
        <f>IF('Indicator Date hidden'!H21="x","x",$G$2-'Indicator Date hidden'!H21)</f>
        <v>0</v>
      </c>
      <c r="H20" s="35">
        <f>IF('Indicator Date hidden'!I21="x","x",$H$2-'Indicator Date hidden'!I21)</f>
        <v>0</v>
      </c>
      <c r="I20" s="35">
        <f>IF('Indicator Date hidden'!J21="x","x",$I$2-'Indicator Date hidden'!J21)</f>
        <v>0</v>
      </c>
      <c r="J20" s="35">
        <f>IF('Indicator Date hidden'!K21="x","x",$J$2-'Indicator Date hidden'!K21)</f>
        <v>0</v>
      </c>
      <c r="K20" s="35">
        <f>IF('Indicator Date hidden'!L21="x","x",$K$2-'Indicator Date hidden'!L21)</f>
        <v>0</v>
      </c>
      <c r="L20" s="35">
        <f>IF('Indicator Date hidden'!M21="x","x",$L$2-'Indicator Date hidden'!M21)</f>
        <v>0</v>
      </c>
      <c r="M20" s="35">
        <f>IF('Indicator Date hidden'!N21="x","x",$M$2-'Indicator Date hidden'!N21)</f>
        <v>0</v>
      </c>
      <c r="N20" s="35">
        <f>IF('Indicator Date hidden'!O21="x","x",$N$2-'Indicator Date hidden'!O21)</f>
        <v>0</v>
      </c>
      <c r="O20" s="35">
        <f>IF('Indicator Date hidden'!P21="x","x",$O$2-'Indicator Date hidden'!P21)</f>
        <v>0</v>
      </c>
      <c r="P20" s="35">
        <f>IF('Indicator Date hidden'!Q21="x","x",$P$2-'Indicator Date hidden'!Q21)</f>
        <v>0</v>
      </c>
      <c r="Q20" s="35">
        <f>IF('Indicator Date hidden'!R21="x","x",$Q$2-'Indicator Date hidden'!R21)</f>
        <v>2</v>
      </c>
      <c r="R20" s="35">
        <f>IF('Indicator Date hidden'!S21="x","x",$R$2-'Indicator Date hidden'!S21)</f>
        <v>0</v>
      </c>
      <c r="S20" s="35">
        <f>IF('Indicator Date hidden'!T21="x","x",$S$2-'Indicator Date hidden'!T21)</f>
        <v>0</v>
      </c>
      <c r="T20" s="35">
        <f>IF('Indicator Date hidden'!U21="x","x",$T$2-'Indicator Date hidden'!U21)</f>
        <v>0</v>
      </c>
      <c r="U20" s="35">
        <f>IF('Indicator Date hidden'!V21="x","x",$U$2-'Indicator Date hidden'!V21)</f>
        <v>0</v>
      </c>
      <c r="V20" s="35">
        <f>IF('Indicator Date hidden'!W21="x","x",$V$2-'Indicator Date hidden'!W21)</f>
        <v>0</v>
      </c>
      <c r="W20" s="35">
        <f>IF('Indicator Date hidden'!X21="x","x",$W$2-'Indicator Date hidden'!X21)</f>
        <v>0</v>
      </c>
      <c r="X20" s="35">
        <f>IF('Indicator Date hidden'!Y21="x","x",$X$2-'Indicator Date hidden'!Y21)</f>
        <v>4</v>
      </c>
      <c r="Y20" s="35">
        <f>IF('Indicator Date hidden'!Z21="x","x",$Y$2-'Indicator Date hidden'!Z21)</f>
        <v>0</v>
      </c>
      <c r="Z20" s="35">
        <f>IF('Indicator Date hidden'!AA21="x","x",$Z$2-'Indicator Date hidden'!AA21)</f>
        <v>0</v>
      </c>
      <c r="AA20" s="35">
        <f>IF('Indicator Date hidden'!AB21="x","x",$AA$2-'Indicator Date hidden'!AB21)</f>
        <v>0</v>
      </c>
      <c r="AB20" s="35">
        <f>IF('Indicator Date hidden'!AC21="x","x",$AB$2-'Indicator Date hidden'!AC21)</f>
        <v>0</v>
      </c>
      <c r="AC20" s="35">
        <f>IF('Indicator Date hidden'!AD21="x","x",$AC$2-'Indicator Date hidden'!AD21)</f>
        <v>0</v>
      </c>
      <c r="AD20" s="35">
        <f>IF('Indicator Date hidden'!AE21="x","x",$AD$2-'Indicator Date hidden'!AE21)</f>
        <v>0</v>
      </c>
      <c r="AE20" s="35">
        <f>IF('Indicator Date hidden'!AF21="x","x",$AE$2-'Indicator Date hidden'!AF21)</f>
        <v>0</v>
      </c>
      <c r="AF20" s="35">
        <f>IF('Indicator Date hidden'!AG21="x","x",$AF$2-'Indicator Date hidden'!AG21)</f>
        <v>2</v>
      </c>
      <c r="AG20" s="35">
        <f>IF('Indicator Date hidden'!AH21="x","x",$AG$2-'Indicator Date hidden'!AH21)</f>
        <v>0</v>
      </c>
      <c r="AH20" s="35">
        <f>IF('Indicator Date hidden'!AI21="x","x",$AH$2-'Indicator Date hidden'!AI21)</f>
        <v>0</v>
      </c>
      <c r="AI20" s="35">
        <f>IF('Indicator Date hidden'!AJ21="x","x",$AI$2-'Indicator Date hidden'!AJ21)</f>
        <v>0</v>
      </c>
      <c r="AJ20" s="35" t="str">
        <f>IF('Indicator Date hidden'!AK21="x","x",$AJ$2-'Indicator Date hidden'!AK21)</f>
        <v>x</v>
      </c>
      <c r="AK20" s="35">
        <f>IF('Indicator Date hidden'!AL21="x","x",$AK$2-'Indicator Date hidden'!AL21)</f>
        <v>1</v>
      </c>
      <c r="AL20" s="35">
        <f>IF('Indicator Date hidden'!AM21="x","x",$AL$2-'Indicator Date hidden'!AM21)</f>
        <v>0</v>
      </c>
      <c r="AM20" s="35">
        <f>IF('Indicator Date hidden'!AN21="x","x",$AM$2-'Indicator Date hidden'!AN21)</f>
        <v>0</v>
      </c>
      <c r="AN20" s="35">
        <f>IF('Indicator Date hidden'!AO21="x","x",$AN$2-'Indicator Date hidden'!AO21)</f>
        <v>0</v>
      </c>
      <c r="AO20" s="35">
        <f>IF('Indicator Date hidden'!AP21="x","x",$AO$2-'Indicator Date hidden'!AP21)</f>
        <v>0</v>
      </c>
      <c r="AP20" s="35">
        <f>IF('Indicator Date hidden'!AQ21="x","x",$AP$2-'Indicator Date hidden'!AQ21)</f>
        <v>0</v>
      </c>
      <c r="AQ20" s="35">
        <f>IF('Indicator Date hidden'!AR21="x","x",$AQ$2-'Indicator Date hidden'!AR21)</f>
        <v>0</v>
      </c>
      <c r="AR20" s="35">
        <f>IF('Indicator Date hidden'!AS21="x","x",$AR$2-'Indicator Date hidden'!AS21)</f>
        <v>0</v>
      </c>
      <c r="AS20" s="35">
        <f>IF('Indicator Date hidden'!AT21="x","x",$AS$2-'Indicator Date hidden'!AT21)</f>
        <v>0</v>
      </c>
      <c r="AT20" s="35">
        <f>IF('Indicator Date hidden'!AU21="x","x",$AT$2-'Indicator Date hidden'!AU21)</f>
        <v>0</v>
      </c>
      <c r="AU20" s="35">
        <f>IF('Indicator Date hidden'!AV21="x","x",$AU$2-'Indicator Date hidden'!AV21)</f>
        <v>8</v>
      </c>
      <c r="AV20" s="35">
        <f>IF('Indicator Date hidden'!AW21="x","x",$AV$2-'Indicator Date hidden'!AW21)</f>
        <v>0</v>
      </c>
      <c r="AW20" s="35">
        <f>IF('Indicator Date hidden'!AX21="x","x",$AW$2-'Indicator Date hidden'!AX21)</f>
        <v>0</v>
      </c>
      <c r="AX20" s="35">
        <f>IF('Indicator Date hidden'!AY21="x","x",$AX$2-'Indicator Date hidden'!AY21)</f>
        <v>0</v>
      </c>
      <c r="AY20" s="35">
        <f>IF('Indicator Date hidden'!AZ21="x","x",$AY$2-'Indicator Date hidden'!AZ21)</f>
        <v>0</v>
      </c>
      <c r="AZ20" s="35">
        <f>IF('Indicator Date hidden'!BA21="x","x",$AZ$2-'Indicator Date hidden'!BA21)</f>
        <v>0</v>
      </c>
      <c r="BA20">
        <f t="shared" si="0"/>
        <v>17</v>
      </c>
      <c r="BB20" s="36">
        <f t="shared" si="1"/>
        <v>0.34</v>
      </c>
      <c r="BC20">
        <f t="shared" si="2"/>
        <v>5</v>
      </c>
      <c r="BD20" s="36">
        <f t="shared" si="3"/>
        <v>1.290116273829611</v>
      </c>
      <c r="BE20" s="38">
        <f t="shared" si="4"/>
        <v>0</v>
      </c>
    </row>
    <row r="21" spans="1:57" x14ac:dyDescent="0.35">
      <c r="A21" t="s">
        <v>36</v>
      </c>
      <c r="B21" s="35">
        <f>IF('Indicator Date hidden'!C22="x","x",$B$2-'Indicator Date hidden'!C22)</f>
        <v>0</v>
      </c>
      <c r="C21" s="35">
        <f>IF('Indicator Date hidden'!D22="x","x",$C$2-'Indicator Date hidden'!D22)</f>
        <v>0</v>
      </c>
      <c r="D21" s="35">
        <f>IF('Indicator Date hidden'!E22="x","x",$D$2-'Indicator Date hidden'!E22)</f>
        <v>0</v>
      </c>
      <c r="E21" s="35">
        <f>IF('Indicator Date hidden'!F22="x","x",$E$2-'Indicator Date hidden'!F22)</f>
        <v>0</v>
      </c>
      <c r="F21" s="35">
        <f>IF('Indicator Date hidden'!G22="x","x",$F$2-'Indicator Date hidden'!G22)</f>
        <v>0</v>
      </c>
      <c r="G21" s="35">
        <f>IF('Indicator Date hidden'!H22="x","x",$G$2-'Indicator Date hidden'!H22)</f>
        <v>0</v>
      </c>
      <c r="H21" s="35">
        <f>IF('Indicator Date hidden'!I22="x","x",$H$2-'Indicator Date hidden'!I22)</f>
        <v>0</v>
      </c>
      <c r="I21" s="35">
        <f>IF('Indicator Date hidden'!J22="x","x",$I$2-'Indicator Date hidden'!J22)</f>
        <v>0</v>
      </c>
      <c r="J21" s="35">
        <f>IF('Indicator Date hidden'!K22="x","x",$J$2-'Indicator Date hidden'!K22)</f>
        <v>0</v>
      </c>
      <c r="K21" s="35">
        <f>IF('Indicator Date hidden'!L22="x","x",$K$2-'Indicator Date hidden'!L22)</f>
        <v>0</v>
      </c>
      <c r="L21" s="35">
        <f>IF('Indicator Date hidden'!M22="x","x",$L$2-'Indicator Date hidden'!M22)</f>
        <v>0</v>
      </c>
      <c r="M21" s="35">
        <f>IF('Indicator Date hidden'!N22="x","x",$M$2-'Indicator Date hidden'!N22)</f>
        <v>0</v>
      </c>
      <c r="N21" s="35">
        <f>IF('Indicator Date hidden'!O22="x","x",$N$2-'Indicator Date hidden'!O22)</f>
        <v>0</v>
      </c>
      <c r="O21" s="35">
        <f>IF('Indicator Date hidden'!P22="x","x",$O$2-'Indicator Date hidden'!P22)</f>
        <v>0</v>
      </c>
      <c r="P21" s="35">
        <f>IF('Indicator Date hidden'!Q22="x","x",$P$2-'Indicator Date hidden'!Q22)</f>
        <v>0</v>
      </c>
      <c r="Q21" s="35">
        <f>IF('Indicator Date hidden'!R22="x","x",$Q$2-'Indicator Date hidden'!R22)</f>
        <v>4</v>
      </c>
      <c r="R21" s="35">
        <f>IF('Indicator Date hidden'!S22="x","x",$R$2-'Indicator Date hidden'!S22)</f>
        <v>0</v>
      </c>
      <c r="S21" s="35">
        <f>IF('Indicator Date hidden'!T22="x","x",$S$2-'Indicator Date hidden'!T22)</f>
        <v>0</v>
      </c>
      <c r="T21" s="35">
        <f>IF('Indicator Date hidden'!U22="x","x",$T$2-'Indicator Date hidden'!U22)</f>
        <v>0</v>
      </c>
      <c r="U21" s="35">
        <f>IF('Indicator Date hidden'!V22="x","x",$U$2-'Indicator Date hidden'!V22)</f>
        <v>0</v>
      </c>
      <c r="V21" s="35">
        <f>IF('Indicator Date hidden'!W22="x","x",$V$2-'Indicator Date hidden'!W22)</f>
        <v>0</v>
      </c>
      <c r="W21" s="35">
        <f>IF('Indicator Date hidden'!X22="x","x",$W$2-'Indicator Date hidden'!X22)</f>
        <v>4</v>
      </c>
      <c r="X21" s="35">
        <f>IF('Indicator Date hidden'!Y22="x","x",$X$2-'Indicator Date hidden'!Y22)</f>
        <v>2</v>
      </c>
      <c r="Y21" s="35">
        <f>IF('Indicator Date hidden'!Z22="x","x",$Y$2-'Indicator Date hidden'!Z22)</f>
        <v>0</v>
      </c>
      <c r="Z21" s="35">
        <f>IF('Indicator Date hidden'!AA22="x","x",$Z$2-'Indicator Date hidden'!AA22)</f>
        <v>0</v>
      </c>
      <c r="AA21" s="35">
        <f>IF('Indicator Date hidden'!AB22="x","x",$AA$2-'Indicator Date hidden'!AB22)</f>
        <v>1</v>
      </c>
      <c r="AB21" s="35">
        <f>IF('Indicator Date hidden'!AC22="x","x",$AB$2-'Indicator Date hidden'!AC22)</f>
        <v>0</v>
      </c>
      <c r="AC21" s="35">
        <f>IF('Indicator Date hidden'!AD22="x","x",$AC$2-'Indicator Date hidden'!AD22)</f>
        <v>0</v>
      </c>
      <c r="AD21" s="35">
        <f>IF('Indicator Date hidden'!AE22="x","x",$AD$2-'Indicator Date hidden'!AE22)</f>
        <v>0</v>
      </c>
      <c r="AE21" s="35">
        <f>IF('Indicator Date hidden'!AF22="x","x",$AE$2-'Indicator Date hidden'!AF22)</f>
        <v>0</v>
      </c>
      <c r="AF21" s="35">
        <f>IF('Indicator Date hidden'!AG22="x","x",$AF$2-'Indicator Date hidden'!AG22)</f>
        <v>1</v>
      </c>
      <c r="AG21" s="35">
        <f>IF('Indicator Date hidden'!AH22="x","x",$AG$2-'Indicator Date hidden'!AH22)</f>
        <v>0</v>
      </c>
      <c r="AH21" s="35">
        <f>IF('Indicator Date hidden'!AI22="x","x",$AH$2-'Indicator Date hidden'!AI22)</f>
        <v>0</v>
      </c>
      <c r="AI21" s="35">
        <f>IF('Indicator Date hidden'!AJ22="x","x",$AI$2-'Indicator Date hidden'!AJ22)</f>
        <v>0</v>
      </c>
      <c r="AJ21" s="35" t="str">
        <f>IF('Indicator Date hidden'!AK22="x","x",$AJ$2-'Indicator Date hidden'!AK22)</f>
        <v>x</v>
      </c>
      <c r="AK21" s="35" t="str">
        <f>IF('Indicator Date hidden'!AL22="x","x",$AK$2-'Indicator Date hidden'!AL22)</f>
        <v>x</v>
      </c>
      <c r="AL21" s="35">
        <f>IF('Indicator Date hidden'!AM22="x","x",$AL$2-'Indicator Date hidden'!AM22)</f>
        <v>0</v>
      </c>
      <c r="AM21" s="35">
        <f>IF('Indicator Date hidden'!AN22="x","x",$AM$2-'Indicator Date hidden'!AN22)</f>
        <v>0</v>
      </c>
      <c r="AN21" s="35">
        <f>IF('Indicator Date hidden'!AO22="x","x",$AN$2-'Indicator Date hidden'!AO22)</f>
        <v>0</v>
      </c>
      <c r="AO21" s="35">
        <f>IF('Indicator Date hidden'!AP22="x","x",$AO$2-'Indicator Date hidden'!AP22)</f>
        <v>0</v>
      </c>
      <c r="AP21" s="35">
        <f>IF('Indicator Date hidden'!AQ22="x","x",$AP$2-'Indicator Date hidden'!AQ22)</f>
        <v>0</v>
      </c>
      <c r="AQ21" s="35">
        <f>IF('Indicator Date hidden'!AR22="x","x",$AQ$2-'Indicator Date hidden'!AR22)</f>
        <v>0</v>
      </c>
      <c r="AR21" s="35">
        <f>IF('Indicator Date hidden'!AS22="x","x",$AR$2-'Indicator Date hidden'!AS22)</f>
        <v>0</v>
      </c>
      <c r="AS21" s="35">
        <f>IF('Indicator Date hidden'!AT22="x","x",$AS$2-'Indicator Date hidden'!AT22)</f>
        <v>0</v>
      </c>
      <c r="AT21" s="35">
        <f>IF('Indicator Date hidden'!AU22="x","x",$AT$2-'Indicator Date hidden'!AU22)</f>
        <v>0</v>
      </c>
      <c r="AU21" s="35" t="str">
        <f>IF('Indicator Date hidden'!AV22="x","x",$AU$2-'Indicator Date hidden'!AV22)</f>
        <v>x</v>
      </c>
      <c r="AV21" s="35">
        <f>IF('Indicator Date hidden'!AW22="x","x",$AV$2-'Indicator Date hidden'!AW22)</f>
        <v>0</v>
      </c>
      <c r="AW21" s="35">
        <f>IF('Indicator Date hidden'!AX22="x","x",$AW$2-'Indicator Date hidden'!AX22)</f>
        <v>0</v>
      </c>
      <c r="AX21" s="35">
        <f>IF('Indicator Date hidden'!AY22="x","x",$AX$2-'Indicator Date hidden'!AY22)</f>
        <v>0</v>
      </c>
      <c r="AY21" s="35">
        <f>IF('Indicator Date hidden'!AZ22="x","x",$AY$2-'Indicator Date hidden'!AZ22)</f>
        <v>0</v>
      </c>
      <c r="AZ21" s="35">
        <f>IF('Indicator Date hidden'!BA22="x","x",$AZ$2-'Indicator Date hidden'!BA22)</f>
        <v>0</v>
      </c>
      <c r="BA21">
        <f t="shared" si="0"/>
        <v>12</v>
      </c>
      <c r="BB21" s="36">
        <f t="shared" si="1"/>
        <v>0.25</v>
      </c>
      <c r="BC21">
        <f t="shared" si="2"/>
        <v>5</v>
      </c>
      <c r="BD21" s="36">
        <f t="shared" si="3"/>
        <v>0.8539125638299665</v>
      </c>
      <c r="BE21" s="38">
        <f t="shared" si="4"/>
        <v>0</v>
      </c>
    </row>
    <row r="22" spans="1:57" x14ac:dyDescent="0.35">
      <c r="A22" t="s">
        <v>38</v>
      </c>
      <c r="B22" s="35">
        <f>IF('Indicator Date hidden'!C23="x","x",$B$2-'Indicator Date hidden'!C23)</f>
        <v>0</v>
      </c>
      <c r="C22" s="35">
        <f>IF('Indicator Date hidden'!D23="x","x",$C$2-'Indicator Date hidden'!D23)</f>
        <v>0</v>
      </c>
      <c r="D22" s="35">
        <f>IF('Indicator Date hidden'!E23="x","x",$D$2-'Indicator Date hidden'!E23)</f>
        <v>0</v>
      </c>
      <c r="E22" s="35">
        <f>IF('Indicator Date hidden'!F23="x","x",$E$2-'Indicator Date hidden'!F23)</f>
        <v>0</v>
      </c>
      <c r="F22" s="35">
        <f>IF('Indicator Date hidden'!G23="x","x",$F$2-'Indicator Date hidden'!G23)</f>
        <v>0</v>
      </c>
      <c r="G22" s="35">
        <f>IF('Indicator Date hidden'!H23="x","x",$G$2-'Indicator Date hidden'!H23)</f>
        <v>0</v>
      </c>
      <c r="H22" s="35">
        <f>IF('Indicator Date hidden'!I23="x","x",$H$2-'Indicator Date hidden'!I23)</f>
        <v>0</v>
      </c>
      <c r="I22" s="35">
        <f>IF('Indicator Date hidden'!J23="x","x",$I$2-'Indicator Date hidden'!J23)</f>
        <v>0</v>
      </c>
      <c r="J22" s="35">
        <f>IF('Indicator Date hidden'!K23="x","x",$J$2-'Indicator Date hidden'!K23)</f>
        <v>0</v>
      </c>
      <c r="K22" s="35">
        <f>IF('Indicator Date hidden'!L23="x","x",$K$2-'Indicator Date hidden'!L23)</f>
        <v>0</v>
      </c>
      <c r="L22" s="35">
        <f>IF('Indicator Date hidden'!M23="x","x",$L$2-'Indicator Date hidden'!M23)</f>
        <v>0</v>
      </c>
      <c r="M22" s="35">
        <f>IF('Indicator Date hidden'!N23="x","x",$M$2-'Indicator Date hidden'!N23)</f>
        <v>0</v>
      </c>
      <c r="N22" s="35">
        <f>IF('Indicator Date hidden'!O23="x","x",$N$2-'Indicator Date hidden'!O23)</f>
        <v>0</v>
      </c>
      <c r="O22" s="35">
        <f>IF('Indicator Date hidden'!P23="x","x",$O$2-'Indicator Date hidden'!P23)</f>
        <v>0</v>
      </c>
      <c r="P22" s="35">
        <f>IF('Indicator Date hidden'!Q23="x","x",$P$2-'Indicator Date hidden'!Q23)</f>
        <v>0</v>
      </c>
      <c r="Q22" s="35">
        <f>IF('Indicator Date hidden'!R23="x","x",$Q$2-'Indicator Date hidden'!R23)</f>
        <v>6</v>
      </c>
      <c r="R22" s="35">
        <f>IF('Indicator Date hidden'!S23="x","x",$R$2-'Indicator Date hidden'!S23)</f>
        <v>0</v>
      </c>
      <c r="S22" s="35">
        <f>IF('Indicator Date hidden'!T23="x","x",$S$2-'Indicator Date hidden'!T23)</f>
        <v>0</v>
      </c>
      <c r="T22" s="35">
        <f>IF('Indicator Date hidden'!U23="x","x",$T$2-'Indicator Date hidden'!U23)</f>
        <v>0</v>
      </c>
      <c r="U22" s="35">
        <f>IF('Indicator Date hidden'!V23="x","x",$U$2-'Indicator Date hidden'!V23)</f>
        <v>0</v>
      </c>
      <c r="V22" s="35">
        <f>IF('Indicator Date hidden'!W23="x","x",$V$2-'Indicator Date hidden'!W23)</f>
        <v>0</v>
      </c>
      <c r="W22" s="35">
        <f>IF('Indicator Date hidden'!X23="x","x",$W$2-'Indicator Date hidden'!X23)</f>
        <v>6</v>
      </c>
      <c r="X22" s="35">
        <f>IF('Indicator Date hidden'!Y23="x","x",$X$2-'Indicator Date hidden'!Y23)</f>
        <v>2</v>
      </c>
      <c r="Y22" s="35">
        <f>IF('Indicator Date hidden'!Z23="x","x",$Y$2-'Indicator Date hidden'!Z23)</f>
        <v>0</v>
      </c>
      <c r="Z22" s="35">
        <f>IF('Indicator Date hidden'!AA23="x","x",$Z$2-'Indicator Date hidden'!AA23)</f>
        <v>0</v>
      </c>
      <c r="AA22" s="35">
        <f>IF('Indicator Date hidden'!AB23="x","x",$AA$2-'Indicator Date hidden'!AB23)</f>
        <v>0</v>
      </c>
      <c r="AB22" s="35">
        <f>IF('Indicator Date hidden'!AC23="x","x",$AB$2-'Indicator Date hidden'!AC23)</f>
        <v>0</v>
      </c>
      <c r="AC22" s="35">
        <f>IF('Indicator Date hidden'!AD23="x","x",$AC$2-'Indicator Date hidden'!AD23)</f>
        <v>0</v>
      </c>
      <c r="AD22" s="35">
        <f>IF('Indicator Date hidden'!AE23="x","x",$AD$2-'Indicator Date hidden'!AE23)</f>
        <v>0</v>
      </c>
      <c r="AE22" s="35">
        <f>IF('Indicator Date hidden'!AF23="x","x",$AE$2-'Indicator Date hidden'!AF23)</f>
        <v>0</v>
      </c>
      <c r="AF22" s="35">
        <f>IF('Indicator Date hidden'!AG23="x","x",$AF$2-'Indicator Date hidden'!AG23)</f>
        <v>0</v>
      </c>
      <c r="AG22" s="35">
        <f>IF('Indicator Date hidden'!AH23="x","x",$AG$2-'Indicator Date hidden'!AH23)</f>
        <v>0</v>
      </c>
      <c r="AH22" s="35">
        <f>IF('Indicator Date hidden'!AI23="x","x",$AH$2-'Indicator Date hidden'!AI23)</f>
        <v>0</v>
      </c>
      <c r="AI22" s="35">
        <f>IF('Indicator Date hidden'!AJ23="x","x",$AI$2-'Indicator Date hidden'!AJ23)</f>
        <v>0</v>
      </c>
      <c r="AJ22" s="35" t="str">
        <f>IF('Indicator Date hidden'!AK23="x","x",$AJ$2-'Indicator Date hidden'!AK23)</f>
        <v>x</v>
      </c>
      <c r="AK22" s="35">
        <f>IF('Indicator Date hidden'!AL23="x","x",$AK$2-'Indicator Date hidden'!AL23)</f>
        <v>1</v>
      </c>
      <c r="AL22" s="35">
        <f>IF('Indicator Date hidden'!AM23="x","x",$AL$2-'Indicator Date hidden'!AM23)</f>
        <v>0</v>
      </c>
      <c r="AM22" s="35">
        <f>IF('Indicator Date hidden'!AN23="x","x",$AM$2-'Indicator Date hidden'!AN23)</f>
        <v>0</v>
      </c>
      <c r="AN22" s="35">
        <f>IF('Indicator Date hidden'!AO23="x","x",$AN$2-'Indicator Date hidden'!AO23)</f>
        <v>0</v>
      </c>
      <c r="AO22" s="35">
        <f>IF('Indicator Date hidden'!AP23="x","x",$AO$2-'Indicator Date hidden'!AP23)</f>
        <v>0</v>
      </c>
      <c r="AP22" s="35">
        <f>IF('Indicator Date hidden'!AQ23="x","x",$AP$2-'Indicator Date hidden'!AQ23)</f>
        <v>0</v>
      </c>
      <c r="AQ22" s="35">
        <f>IF('Indicator Date hidden'!AR23="x","x",$AQ$2-'Indicator Date hidden'!AR23)</f>
        <v>4</v>
      </c>
      <c r="AR22" s="35">
        <f>IF('Indicator Date hidden'!AS23="x","x",$AR$2-'Indicator Date hidden'!AS23)</f>
        <v>0</v>
      </c>
      <c r="AS22" s="35">
        <f>IF('Indicator Date hidden'!AT23="x","x",$AS$2-'Indicator Date hidden'!AT23)</f>
        <v>0</v>
      </c>
      <c r="AT22" s="35">
        <f>IF('Indicator Date hidden'!AU23="x","x",$AT$2-'Indicator Date hidden'!AU23)</f>
        <v>0</v>
      </c>
      <c r="AU22" s="35">
        <f>IF('Indicator Date hidden'!AV23="x","x",$AU$2-'Indicator Date hidden'!AV23)</f>
        <v>2</v>
      </c>
      <c r="AV22" s="35">
        <f>IF('Indicator Date hidden'!AW23="x","x",$AV$2-'Indicator Date hidden'!AW23)</f>
        <v>0</v>
      </c>
      <c r="AW22" s="35">
        <f>IF('Indicator Date hidden'!AX23="x","x",$AW$2-'Indicator Date hidden'!AX23)</f>
        <v>0</v>
      </c>
      <c r="AX22" s="35">
        <f>IF('Indicator Date hidden'!AY23="x","x",$AX$2-'Indicator Date hidden'!AY23)</f>
        <v>0</v>
      </c>
      <c r="AY22" s="35">
        <f>IF('Indicator Date hidden'!AZ23="x","x",$AY$2-'Indicator Date hidden'!AZ23)</f>
        <v>0</v>
      </c>
      <c r="AZ22" s="35">
        <f>IF('Indicator Date hidden'!BA23="x","x",$AZ$2-'Indicator Date hidden'!BA23)</f>
        <v>0</v>
      </c>
      <c r="BA22">
        <f t="shared" si="0"/>
        <v>21</v>
      </c>
      <c r="BB22" s="36">
        <f t="shared" si="1"/>
        <v>0.42</v>
      </c>
      <c r="BC22">
        <f t="shared" si="2"/>
        <v>6</v>
      </c>
      <c r="BD22" s="36">
        <f t="shared" si="3"/>
        <v>1.3280060240827223</v>
      </c>
      <c r="BE22" s="38">
        <f t="shared" si="4"/>
        <v>0</v>
      </c>
    </row>
    <row r="23" spans="1:57" x14ac:dyDescent="0.35">
      <c r="A23" t="s">
        <v>39</v>
      </c>
      <c r="B23" s="35">
        <f>IF('Indicator Date hidden'!C24="x","x",$B$2-'Indicator Date hidden'!C24)</f>
        <v>0</v>
      </c>
      <c r="C23" s="35">
        <f>IF('Indicator Date hidden'!D24="x","x",$C$2-'Indicator Date hidden'!D24)</f>
        <v>0</v>
      </c>
      <c r="D23" s="35">
        <f>IF('Indicator Date hidden'!E24="x","x",$D$2-'Indicator Date hidden'!E24)</f>
        <v>0</v>
      </c>
      <c r="E23" s="35">
        <f>IF('Indicator Date hidden'!F24="x","x",$E$2-'Indicator Date hidden'!F24)</f>
        <v>0</v>
      </c>
      <c r="F23" s="35">
        <f>IF('Indicator Date hidden'!G24="x","x",$F$2-'Indicator Date hidden'!G24)</f>
        <v>0</v>
      </c>
      <c r="G23" s="35">
        <f>IF('Indicator Date hidden'!H24="x","x",$G$2-'Indicator Date hidden'!H24)</f>
        <v>0</v>
      </c>
      <c r="H23" s="35">
        <f>IF('Indicator Date hidden'!I24="x","x",$H$2-'Indicator Date hidden'!I24)</f>
        <v>0</v>
      </c>
      <c r="I23" s="35">
        <f>IF('Indicator Date hidden'!J24="x","x",$I$2-'Indicator Date hidden'!J24)</f>
        <v>0</v>
      </c>
      <c r="J23" s="35">
        <f>IF('Indicator Date hidden'!K24="x","x",$J$2-'Indicator Date hidden'!K24)</f>
        <v>0</v>
      </c>
      <c r="K23" s="35">
        <f>IF('Indicator Date hidden'!L24="x","x",$K$2-'Indicator Date hidden'!L24)</f>
        <v>0</v>
      </c>
      <c r="L23" s="35">
        <f>IF('Indicator Date hidden'!M24="x","x",$L$2-'Indicator Date hidden'!M24)</f>
        <v>0</v>
      </c>
      <c r="M23" s="35">
        <f>IF('Indicator Date hidden'!N24="x","x",$M$2-'Indicator Date hidden'!N24)</f>
        <v>0</v>
      </c>
      <c r="N23" s="35">
        <f>IF('Indicator Date hidden'!O24="x","x",$N$2-'Indicator Date hidden'!O24)</f>
        <v>0</v>
      </c>
      <c r="O23" s="35">
        <f>IF('Indicator Date hidden'!P24="x","x",$O$2-'Indicator Date hidden'!P24)</f>
        <v>0</v>
      </c>
      <c r="P23" s="35">
        <f>IF('Indicator Date hidden'!Q24="x","x",$P$2-'Indicator Date hidden'!Q24)</f>
        <v>0</v>
      </c>
      <c r="Q23" s="35">
        <f>IF('Indicator Date hidden'!R24="x","x",$Q$2-'Indicator Date hidden'!R24)</f>
        <v>2</v>
      </c>
      <c r="R23" s="35">
        <f>IF('Indicator Date hidden'!S24="x","x",$R$2-'Indicator Date hidden'!S24)</f>
        <v>0</v>
      </c>
      <c r="S23" s="35">
        <f>IF('Indicator Date hidden'!T24="x","x",$S$2-'Indicator Date hidden'!T24)</f>
        <v>0</v>
      </c>
      <c r="T23" s="35">
        <f>IF('Indicator Date hidden'!U24="x","x",$T$2-'Indicator Date hidden'!U24)</f>
        <v>0</v>
      </c>
      <c r="U23" s="35">
        <f>IF('Indicator Date hidden'!V24="x","x",$U$2-'Indicator Date hidden'!V24)</f>
        <v>0</v>
      </c>
      <c r="V23" s="35">
        <f>IF('Indicator Date hidden'!W24="x","x",$V$2-'Indicator Date hidden'!W24)</f>
        <v>0</v>
      </c>
      <c r="W23" s="35">
        <f>IF('Indicator Date hidden'!X24="x","x",$W$2-'Indicator Date hidden'!X24)</f>
        <v>2</v>
      </c>
      <c r="X23" s="35">
        <f>IF('Indicator Date hidden'!Y24="x","x",$X$2-'Indicator Date hidden'!Y24)</f>
        <v>1</v>
      </c>
      <c r="Y23" s="35">
        <f>IF('Indicator Date hidden'!Z24="x","x",$Y$2-'Indicator Date hidden'!Z24)</f>
        <v>0</v>
      </c>
      <c r="Z23" s="35">
        <f>IF('Indicator Date hidden'!AA24="x","x",$Z$2-'Indicator Date hidden'!AA24)</f>
        <v>0</v>
      </c>
      <c r="AA23" s="35" t="str">
        <f>IF('Indicator Date hidden'!AB24="x","x",$AA$2-'Indicator Date hidden'!AB24)</f>
        <v>x</v>
      </c>
      <c r="AB23" s="35">
        <f>IF('Indicator Date hidden'!AC24="x","x",$AB$2-'Indicator Date hidden'!AC24)</f>
        <v>0</v>
      </c>
      <c r="AC23" s="35">
        <f>IF('Indicator Date hidden'!AD24="x","x",$AC$2-'Indicator Date hidden'!AD24)</f>
        <v>0</v>
      </c>
      <c r="AD23" s="35" t="str">
        <f>IF('Indicator Date hidden'!AE24="x","x",$AD$2-'Indicator Date hidden'!AE24)</f>
        <v>x</v>
      </c>
      <c r="AE23" s="35">
        <f>IF('Indicator Date hidden'!AF24="x","x",$AE$2-'Indicator Date hidden'!AF24)</f>
        <v>0</v>
      </c>
      <c r="AF23" s="35">
        <f>IF('Indicator Date hidden'!AG24="x","x",$AF$2-'Indicator Date hidden'!AG24)</f>
        <v>6</v>
      </c>
      <c r="AG23" s="35">
        <f>IF('Indicator Date hidden'!AH24="x","x",$AG$2-'Indicator Date hidden'!AH24)</f>
        <v>0</v>
      </c>
      <c r="AH23" s="35">
        <f>IF('Indicator Date hidden'!AI24="x","x",$AH$2-'Indicator Date hidden'!AI24)</f>
        <v>0</v>
      </c>
      <c r="AI23" s="35">
        <f>IF('Indicator Date hidden'!AJ24="x","x",$AI$2-'Indicator Date hidden'!AJ24)</f>
        <v>0</v>
      </c>
      <c r="AJ23" s="35">
        <f>IF('Indicator Date hidden'!AK24="x","x",$AJ$2-'Indicator Date hidden'!AK24)</f>
        <v>1</v>
      </c>
      <c r="AK23" s="35">
        <f>IF('Indicator Date hidden'!AL24="x","x",$AK$2-'Indicator Date hidden'!AL24)</f>
        <v>1</v>
      </c>
      <c r="AL23" s="35">
        <f>IF('Indicator Date hidden'!AM24="x","x",$AL$2-'Indicator Date hidden'!AM24)</f>
        <v>0</v>
      </c>
      <c r="AM23" s="35">
        <f>IF('Indicator Date hidden'!AN24="x","x",$AM$2-'Indicator Date hidden'!AN24)</f>
        <v>0</v>
      </c>
      <c r="AN23" s="35">
        <f>IF('Indicator Date hidden'!AO24="x","x",$AN$2-'Indicator Date hidden'!AO24)</f>
        <v>0</v>
      </c>
      <c r="AO23" s="35" t="str">
        <f>IF('Indicator Date hidden'!AP24="x","x",$AO$2-'Indicator Date hidden'!AP24)</f>
        <v>x</v>
      </c>
      <c r="AP23" s="35">
        <f>IF('Indicator Date hidden'!AQ24="x","x",$AP$2-'Indicator Date hidden'!AQ24)</f>
        <v>2</v>
      </c>
      <c r="AQ23" s="35" t="str">
        <f>IF('Indicator Date hidden'!AR24="x","x",$AQ$2-'Indicator Date hidden'!AR24)</f>
        <v>x</v>
      </c>
      <c r="AR23" s="35">
        <f>IF('Indicator Date hidden'!AS24="x","x",$AR$2-'Indicator Date hidden'!AS24)</f>
        <v>0</v>
      </c>
      <c r="AS23" s="35">
        <f>IF('Indicator Date hidden'!AT24="x","x",$AS$2-'Indicator Date hidden'!AT24)</f>
        <v>0</v>
      </c>
      <c r="AT23" s="35">
        <f>IF('Indicator Date hidden'!AU24="x","x",$AT$2-'Indicator Date hidden'!AU24)</f>
        <v>0</v>
      </c>
      <c r="AU23" s="35">
        <f>IF('Indicator Date hidden'!AV24="x","x",$AU$2-'Indicator Date hidden'!AV24)</f>
        <v>1</v>
      </c>
      <c r="AV23" s="35">
        <f>IF('Indicator Date hidden'!AW24="x","x",$AV$2-'Indicator Date hidden'!AW24)</f>
        <v>0</v>
      </c>
      <c r="AW23" s="35">
        <f>IF('Indicator Date hidden'!AX24="x","x",$AW$2-'Indicator Date hidden'!AX24)</f>
        <v>0</v>
      </c>
      <c r="AX23" s="35">
        <f>IF('Indicator Date hidden'!AY24="x","x",$AX$2-'Indicator Date hidden'!AY24)</f>
        <v>0</v>
      </c>
      <c r="AY23" s="35">
        <f>IF('Indicator Date hidden'!AZ24="x","x",$AY$2-'Indicator Date hidden'!AZ24)</f>
        <v>0</v>
      </c>
      <c r="AZ23" s="35">
        <f>IF('Indicator Date hidden'!BA24="x","x",$AZ$2-'Indicator Date hidden'!BA24)</f>
        <v>0</v>
      </c>
      <c r="BA23">
        <f t="shared" si="0"/>
        <v>16</v>
      </c>
      <c r="BB23" s="36">
        <f t="shared" si="1"/>
        <v>0.34042553191489361</v>
      </c>
      <c r="BC23">
        <f t="shared" si="2"/>
        <v>8</v>
      </c>
      <c r="BD23" s="36">
        <f t="shared" si="3"/>
        <v>0.99523536710863825</v>
      </c>
      <c r="BE23" s="38">
        <f t="shared" si="4"/>
        <v>0</v>
      </c>
    </row>
    <row r="24" spans="1:57" x14ac:dyDescent="0.35">
      <c r="A24" t="s">
        <v>41</v>
      </c>
      <c r="B24" s="35">
        <f>IF('Indicator Date hidden'!C25="x","x",$B$2-'Indicator Date hidden'!C25)</f>
        <v>0</v>
      </c>
      <c r="C24" s="35">
        <f>IF('Indicator Date hidden'!D25="x","x",$C$2-'Indicator Date hidden'!D25)</f>
        <v>0</v>
      </c>
      <c r="D24" s="35">
        <f>IF('Indicator Date hidden'!E25="x","x",$D$2-'Indicator Date hidden'!E25)</f>
        <v>0</v>
      </c>
      <c r="E24" s="35">
        <f>IF('Indicator Date hidden'!F25="x","x",$E$2-'Indicator Date hidden'!F25)</f>
        <v>0</v>
      </c>
      <c r="F24" s="35">
        <f>IF('Indicator Date hidden'!G25="x","x",$F$2-'Indicator Date hidden'!G25)</f>
        <v>0</v>
      </c>
      <c r="G24" s="35">
        <f>IF('Indicator Date hidden'!H25="x","x",$G$2-'Indicator Date hidden'!H25)</f>
        <v>0</v>
      </c>
      <c r="H24" s="35">
        <f>IF('Indicator Date hidden'!I25="x","x",$H$2-'Indicator Date hidden'!I25)</f>
        <v>0</v>
      </c>
      <c r="I24" s="35">
        <f>IF('Indicator Date hidden'!J25="x","x",$I$2-'Indicator Date hidden'!J25)</f>
        <v>0</v>
      </c>
      <c r="J24" s="35">
        <f>IF('Indicator Date hidden'!K25="x","x",$J$2-'Indicator Date hidden'!K25)</f>
        <v>0</v>
      </c>
      <c r="K24" s="35">
        <f>IF('Indicator Date hidden'!L25="x","x",$K$2-'Indicator Date hidden'!L25)</f>
        <v>0</v>
      </c>
      <c r="L24" s="35">
        <f>IF('Indicator Date hidden'!M25="x","x",$L$2-'Indicator Date hidden'!M25)</f>
        <v>0</v>
      </c>
      <c r="M24" s="35">
        <f>IF('Indicator Date hidden'!N25="x","x",$M$2-'Indicator Date hidden'!N25)</f>
        <v>0</v>
      </c>
      <c r="N24" s="35">
        <f>IF('Indicator Date hidden'!O25="x","x",$N$2-'Indicator Date hidden'!O25)</f>
        <v>0</v>
      </c>
      <c r="O24" s="35">
        <f>IF('Indicator Date hidden'!P25="x","x",$O$2-'Indicator Date hidden'!P25)</f>
        <v>0</v>
      </c>
      <c r="P24" s="35">
        <f>IF('Indicator Date hidden'!Q25="x","x",$P$2-'Indicator Date hidden'!Q25)</f>
        <v>0</v>
      </c>
      <c r="Q24" s="35" t="str">
        <f>IF('Indicator Date hidden'!R25="x","x",$Q$2-'Indicator Date hidden'!R25)</f>
        <v>x</v>
      </c>
      <c r="R24" s="35">
        <f>IF('Indicator Date hidden'!S25="x","x",$R$2-'Indicator Date hidden'!S25)</f>
        <v>0</v>
      </c>
      <c r="S24" s="35">
        <f>IF('Indicator Date hidden'!T25="x","x",$S$2-'Indicator Date hidden'!T25)</f>
        <v>0</v>
      </c>
      <c r="T24" s="35">
        <f>IF('Indicator Date hidden'!U25="x","x",$T$2-'Indicator Date hidden'!U25)</f>
        <v>0</v>
      </c>
      <c r="U24" s="35">
        <f>IF('Indicator Date hidden'!V25="x","x",$U$2-'Indicator Date hidden'!V25)</f>
        <v>0</v>
      </c>
      <c r="V24" s="35">
        <f>IF('Indicator Date hidden'!W25="x","x",$V$2-'Indicator Date hidden'!W25)</f>
        <v>0</v>
      </c>
      <c r="W24" s="35">
        <f>IF('Indicator Date hidden'!X25="x","x",$W$2-'Indicator Date hidden'!X25)</f>
        <v>7</v>
      </c>
      <c r="X24" s="35">
        <f>IF('Indicator Date hidden'!Y25="x","x",$X$2-'Indicator Date hidden'!Y25)</f>
        <v>4</v>
      </c>
      <c r="Y24" s="35">
        <f>IF('Indicator Date hidden'!Z25="x","x",$Y$2-'Indicator Date hidden'!Z25)</f>
        <v>0</v>
      </c>
      <c r="Z24" s="35">
        <f>IF('Indicator Date hidden'!AA25="x","x",$Z$2-'Indicator Date hidden'!AA25)</f>
        <v>0</v>
      </c>
      <c r="AA24" s="35">
        <f>IF('Indicator Date hidden'!AB25="x","x",$AA$2-'Indicator Date hidden'!AB25)</f>
        <v>0</v>
      </c>
      <c r="AB24" s="35">
        <f>IF('Indicator Date hidden'!AC25="x","x",$AB$2-'Indicator Date hidden'!AC25)</f>
        <v>0</v>
      </c>
      <c r="AC24" s="35">
        <f>IF('Indicator Date hidden'!AD25="x","x",$AC$2-'Indicator Date hidden'!AD25)</f>
        <v>0</v>
      </c>
      <c r="AD24" s="35">
        <f>IF('Indicator Date hidden'!AE25="x","x",$AD$2-'Indicator Date hidden'!AE25)</f>
        <v>0</v>
      </c>
      <c r="AE24" s="35">
        <f>IF('Indicator Date hidden'!AF25="x","x",$AE$2-'Indicator Date hidden'!AF25)</f>
        <v>0</v>
      </c>
      <c r="AF24" s="35">
        <f>IF('Indicator Date hidden'!AG25="x","x",$AF$2-'Indicator Date hidden'!AG25)</f>
        <v>4</v>
      </c>
      <c r="AG24" s="35">
        <f>IF('Indicator Date hidden'!AH25="x","x",$AG$2-'Indicator Date hidden'!AH25)</f>
        <v>0</v>
      </c>
      <c r="AH24" s="35">
        <f>IF('Indicator Date hidden'!AI25="x","x",$AH$2-'Indicator Date hidden'!AI25)</f>
        <v>0</v>
      </c>
      <c r="AI24" s="35">
        <f>IF('Indicator Date hidden'!AJ25="x","x",$AI$2-'Indicator Date hidden'!AJ25)</f>
        <v>0</v>
      </c>
      <c r="AJ24" s="35" t="str">
        <f>IF('Indicator Date hidden'!AK25="x","x",$AJ$2-'Indicator Date hidden'!AK25)</f>
        <v>x</v>
      </c>
      <c r="AK24" s="35">
        <f>IF('Indicator Date hidden'!AL25="x","x",$AK$2-'Indicator Date hidden'!AL25)</f>
        <v>1</v>
      </c>
      <c r="AL24" s="35">
        <f>IF('Indicator Date hidden'!AM25="x","x",$AL$2-'Indicator Date hidden'!AM25)</f>
        <v>0</v>
      </c>
      <c r="AM24" s="35">
        <f>IF('Indicator Date hidden'!AN25="x","x",$AM$2-'Indicator Date hidden'!AN25)</f>
        <v>0</v>
      </c>
      <c r="AN24" s="35">
        <f>IF('Indicator Date hidden'!AO25="x","x",$AN$2-'Indicator Date hidden'!AO25)</f>
        <v>0</v>
      </c>
      <c r="AO24" s="35">
        <f>IF('Indicator Date hidden'!AP25="x","x",$AO$2-'Indicator Date hidden'!AP25)</f>
        <v>0</v>
      </c>
      <c r="AP24" s="35">
        <f>IF('Indicator Date hidden'!AQ25="x","x",$AP$2-'Indicator Date hidden'!AQ25)</f>
        <v>0</v>
      </c>
      <c r="AQ24" s="35">
        <f>IF('Indicator Date hidden'!AR25="x","x",$AQ$2-'Indicator Date hidden'!AR25)</f>
        <v>0</v>
      </c>
      <c r="AR24" s="35">
        <f>IF('Indicator Date hidden'!AS25="x","x",$AR$2-'Indicator Date hidden'!AS25)</f>
        <v>0</v>
      </c>
      <c r="AS24" s="35">
        <f>IF('Indicator Date hidden'!AT25="x","x",$AS$2-'Indicator Date hidden'!AT25)</f>
        <v>0</v>
      </c>
      <c r="AT24" s="35">
        <f>IF('Indicator Date hidden'!AU25="x","x",$AT$2-'Indicator Date hidden'!AU25)</f>
        <v>0</v>
      </c>
      <c r="AU24" s="35">
        <f>IF('Indicator Date hidden'!AV25="x","x",$AU$2-'Indicator Date hidden'!AV25)</f>
        <v>1</v>
      </c>
      <c r="AV24" s="35">
        <f>IF('Indicator Date hidden'!AW25="x","x",$AV$2-'Indicator Date hidden'!AW25)</f>
        <v>0</v>
      </c>
      <c r="AW24" s="35">
        <f>IF('Indicator Date hidden'!AX25="x","x",$AW$2-'Indicator Date hidden'!AX25)</f>
        <v>0</v>
      </c>
      <c r="AX24" s="35">
        <f>IF('Indicator Date hidden'!AY25="x","x",$AX$2-'Indicator Date hidden'!AY25)</f>
        <v>0</v>
      </c>
      <c r="AY24" s="35">
        <f>IF('Indicator Date hidden'!AZ25="x","x",$AY$2-'Indicator Date hidden'!AZ25)</f>
        <v>0</v>
      </c>
      <c r="AZ24" s="35">
        <f>IF('Indicator Date hidden'!BA25="x","x",$AZ$2-'Indicator Date hidden'!BA25)</f>
        <v>0</v>
      </c>
      <c r="BA24">
        <f t="shared" si="0"/>
        <v>17</v>
      </c>
      <c r="BB24" s="36">
        <f t="shared" si="1"/>
        <v>0.34693877551020408</v>
      </c>
      <c r="BC24">
        <f t="shared" si="2"/>
        <v>5</v>
      </c>
      <c r="BD24" s="36">
        <f t="shared" si="3"/>
        <v>1.2543966825003519</v>
      </c>
      <c r="BE24" s="38">
        <f t="shared" si="4"/>
        <v>0</v>
      </c>
    </row>
    <row r="25" spans="1:57" x14ac:dyDescent="0.35">
      <c r="A25" t="s">
        <v>43</v>
      </c>
      <c r="B25" s="35">
        <f>IF('Indicator Date hidden'!C26="x","x",$B$2-'Indicator Date hidden'!C26)</f>
        <v>0</v>
      </c>
      <c r="C25" s="35">
        <f>IF('Indicator Date hidden'!D26="x","x",$C$2-'Indicator Date hidden'!D26)</f>
        <v>0</v>
      </c>
      <c r="D25" s="35">
        <f>IF('Indicator Date hidden'!E26="x","x",$D$2-'Indicator Date hidden'!E26)</f>
        <v>0</v>
      </c>
      <c r="E25" s="35">
        <f>IF('Indicator Date hidden'!F26="x","x",$E$2-'Indicator Date hidden'!F26)</f>
        <v>0</v>
      </c>
      <c r="F25" s="35">
        <f>IF('Indicator Date hidden'!G26="x","x",$F$2-'Indicator Date hidden'!G26)</f>
        <v>0</v>
      </c>
      <c r="G25" s="35">
        <f>IF('Indicator Date hidden'!H26="x","x",$G$2-'Indicator Date hidden'!H26)</f>
        <v>0</v>
      </c>
      <c r="H25" s="35">
        <f>IF('Indicator Date hidden'!I26="x","x",$H$2-'Indicator Date hidden'!I26)</f>
        <v>0</v>
      </c>
      <c r="I25" s="35">
        <f>IF('Indicator Date hidden'!J26="x","x",$I$2-'Indicator Date hidden'!J26)</f>
        <v>0</v>
      </c>
      <c r="J25" s="35">
        <f>IF('Indicator Date hidden'!K26="x","x",$J$2-'Indicator Date hidden'!K26)</f>
        <v>0</v>
      </c>
      <c r="K25" s="35">
        <f>IF('Indicator Date hidden'!L26="x","x",$K$2-'Indicator Date hidden'!L26)</f>
        <v>0</v>
      </c>
      <c r="L25" s="35">
        <f>IF('Indicator Date hidden'!M26="x","x",$L$2-'Indicator Date hidden'!M26)</f>
        <v>0</v>
      </c>
      <c r="M25" s="35">
        <f>IF('Indicator Date hidden'!N26="x","x",$M$2-'Indicator Date hidden'!N26)</f>
        <v>0</v>
      </c>
      <c r="N25" s="35">
        <f>IF('Indicator Date hidden'!O26="x","x",$N$2-'Indicator Date hidden'!O26)</f>
        <v>0</v>
      </c>
      <c r="O25" s="35">
        <f>IF('Indicator Date hidden'!P26="x","x",$O$2-'Indicator Date hidden'!P26)</f>
        <v>0</v>
      </c>
      <c r="P25" s="35">
        <f>IF('Indicator Date hidden'!Q26="x","x",$P$2-'Indicator Date hidden'!Q26)</f>
        <v>0</v>
      </c>
      <c r="Q25" s="35">
        <f>IF('Indicator Date hidden'!R26="x","x",$Q$2-'Indicator Date hidden'!R26)</f>
        <v>1</v>
      </c>
      <c r="R25" s="35">
        <f>IF('Indicator Date hidden'!S26="x","x",$R$2-'Indicator Date hidden'!S26)</f>
        <v>0</v>
      </c>
      <c r="S25" s="35">
        <f>IF('Indicator Date hidden'!T26="x","x",$S$2-'Indicator Date hidden'!T26)</f>
        <v>0</v>
      </c>
      <c r="T25" s="35">
        <f>IF('Indicator Date hidden'!U26="x","x",$T$2-'Indicator Date hidden'!U26)</f>
        <v>0</v>
      </c>
      <c r="U25" s="35">
        <f>IF('Indicator Date hidden'!V26="x","x",$U$2-'Indicator Date hidden'!V26)</f>
        <v>0</v>
      </c>
      <c r="V25" s="35">
        <f>IF('Indicator Date hidden'!W26="x","x",$V$2-'Indicator Date hidden'!W26)</f>
        <v>0</v>
      </c>
      <c r="W25" s="35">
        <f>IF('Indicator Date hidden'!X26="x","x",$W$2-'Indicator Date hidden'!X26)</f>
        <v>7</v>
      </c>
      <c r="X25" s="35">
        <f>IF('Indicator Date hidden'!Y26="x","x",$X$2-'Indicator Date hidden'!Y26)</f>
        <v>1</v>
      </c>
      <c r="Y25" s="35">
        <f>IF('Indicator Date hidden'!Z26="x","x",$Y$2-'Indicator Date hidden'!Z26)</f>
        <v>0</v>
      </c>
      <c r="Z25" s="35">
        <f>IF('Indicator Date hidden'!AA26="x","x",$Z$2-'Indicator Date hidden'!AA26)</f>
        <v>0</v>
      </c>
      <c r="AA25" s="35">
        <f>IF('Indicator Date hidden'!AB26="x","x",$AA$2-'Indicator Date hidden'!AB26)</f>
        <v>1</v>
      </c>
      <c r="AB25" s="35">
        <f>IF('Indicator Date hidden'!AC26="x","x",$AB$2-'Indicator Date hidden'!AC26)</f>
        <v>0</v>
      </c>
      <c r="AC25" s="35">
        <f>IF('Indicator Date hidden'!AD26="x","x",$AC$2-'Indicator Date hidden'!AD26)</f>
        <v>0</v>
      </c>
      <c r="AD25" s="35">
        <f>IF('Indicator Date hidden'!AE26="x","x",$AD$2-'Indicator Date hidden'!AE26)</f>
        <v>0</v>
      </c>
      <c r="AE25" s="35">
        <f>IF('Indicator Date hidden'!AF26="x","x",$AE$2-'Indicator Date hidden'!AF26)</f>
        <v>0</v>
      </c>
      <c r="AF25" s="35">
        <f>IF('Indicator Date hidden'!AG26="x","x",$AF$2-'Indicator Date hidden'!AG26)</f>
        <v>0</v>
      </c>
      <c r="AG25" s="35">
        <f>IF('Indicator Date hidden'!AH26="x","x",$AG$2-'Indicator Date hidden'!AH26)</f>
        <v>0</v>
      </c>
      <c r="AH25" s="35">
        <f>IF('Indicator Date hidden'!AI26="x","x",$AH$2-'Indicator Date hidden'!AI26)</f>
        <v>0</v>
      </c>
      <c r="AI25" s="35">
        <f>IF('Indicator Date hidden'!AJ26="x","x",$AI$2-'Indicator Date hidden'!AJ26)</f>
        <v>0</v>
      </c>
      <c r="AJ25" s="35" t="str">
        <f>IF('Indicator Date hidden'!AK26="x","x",$AJ$2-'Indicator Date hidden'!AK26)</f>
        <v>x</v>
      </c>
      <c r="AK25" s="35">
        <f>IF('Indicator Date hidden'!AL26="x","x",$AK$2-'Indicator Date hidden'!AL26)</f>
        <v>1</v>
      </c>
      <c r="AL25" s="35">
        <f>IF('Indicator Date hidden'!AM26="x","x",$AL$2-'Indicator Date hidden'!AM26)</f>
        <v>0</v>
      </c>
      <c r="AM25" s="35">
        <f>IF('Indicator Date hidden'!AN26="x","x",$AM$2-'Indicator Date hidden'!AN26)</f>
        <v>0</v>
      </c>
      <c r="AN25" s="35">
        <f>IF('Indicator Date hidden'!AO26="x","x",$AN$2-'Indicator Date hidden'!AO26)</f>
        <v>0</v>
      </c>
      <c r="AO25" s="35">
        <f>IF('Indicator Date hidden'!AP26="x","x",$AO$2-'Indicator Date hidden'!AP26)</f>
        <v>0</v>
      </c>
      <c r="AP25" s="35">
        <f>IF('Indicator Date hidden'!AQ26="x","x",$AP$2-'Indicator Date hidden'!AQ26)</f>
        <v>0</v>
      </c>
      <c r="AQ25" s="35">
        <f>IF('Indicator Date hidden'!AR26="x","x",$AQ$2-'Indicator Date hidden'!AR26)</f>
        <v>4</v>
      </c>
      <c r="AR25" s="35">
        <f>IF('Indicator Date hidden'!AS26="x","x",$AR$2-'Indicator Date hidden'!AS26)</f>
        <v>0</v>
      </c>
      <c r="AS25" s="35">
        <f>IF('Indicator Date hidden'!AT26="x","x",$AS$2-'Indicator Date hidden'!AT26)</f>
        <v>0</v>
      </c>
      <c r="AT25" s="35">
        <f>IF('Indicator Date hidden'!AU26="x","x",$AT$2-'Indicator Date hidden'!AU26)</f>
        <v>0</v>
      </c>
      <c r="AU25" s="35">
        <f>IF('Indicator Date hidden'!AV26="x","x",$AU$2-'Indicator Date hidden'!AV26)</f>
        <v>1</v>
      </c>
      <c r="AV25" s="35">
        <f>IF('Indicator Date hidden'!AW26="x","x",$AV$2-'Indicator Date hidden'!AW26)</f>
        <v>0</v>
      </c>
      <c r="AW25" s="35">
        <f>IF('Indicator Date hidden'!AX26="x","x",$AW$2-'Indicator Date hidden'!AX26)</f>
        <v>0</v>
      </c>
      <c r="AX25" s="35">
        <f>IF('Indicator Date hidden'!AY26="x","x",$AX$2-'Indicator Date hidden'!AY26)</f>
        <v>0</v>
      </c>
      <c r="AY25" s="35">
        <f>IF('Indicator Date hidden'!AZ26="x","x",$AY$2-'Indicator Date hidden'!AZ26)</f>
        <v>0</v>
      </c>
      <c r="AZ25" s="35">
        <f>IF('Indicator Date hidden'!BA26="x","x",$AZ$2-'Indicator Date hidden'!BA26)</f>
        <v>0</v>
      </c>
      <c r="BA25">
        <f t="shared" si="0"/>
        <v>16</v>
      </c>
      <c r="BB25" s="36">
        <f t="shared" si="1"/>
        <v>0.32</v>
      </c>
      <c r="BC25">
        <f t="shared" si="2"/>
        <v>7</v>
      </c>
      <c r="BD25" s="36">
        <f t="shared" si="3"/>
        <v>1.1391224692718513</v>
      </c>
      <c r="BE25" s="38">
        <f t="shared" si="4"/>
        <v>0</v>
      </c>
    </row>
    <row r="26" spans="1:57" x14ac:dyDescent="0.35">
      <c r="A26" t="s">
        <v>45</v>
      </c>
      <c r="B26" s="35">
        <f>IF('Indicator Date hidden'!C27="x","x",$B$2-'Indicator Date hidden'!C27)</f>
        <v>0</v>
      </c>
      <c r="C26" s="35">
        <f>IF('Indicator Date hidden'!D27="x","x",$C$2-'Indicator Date hidden'!D27)</f>
        <v>0</v>
      </c>
      <c r="D26" s="35">
        <f>IF('Indicator Date hidden'!E27="x","x",$D$2-'Indicator Date hidden'!E27)</f>
        <v>0</v>
      </c>
      <c r="E26" s="35">
        <f>IF('Indicator Date hidden'!F27="x","x",$E$2-'Indicator Date hidden'!F27)</f>
        <v>0</v>
      </c>
      <c r="F26" s="35">
        <f>IF('Indicator Date hidden'!G27="x","x",$F$2-'Indicator Date hidden'!G27)</f>
        <v>0</v>
      </c>
      <c r="G26" s="35">
        <f>IF('Indicator Date hidden'!H27="x","x",$G$2-'Indicator Date hidden'!H27)</f>
        <v>0</v>
      </c>
      <c r="H26" s="35">
        <f>IF('Indicator Date hidden'!I27="x","x",$H$2-'Indicator Date hidden'!I27)</f>
        <v>0</v>
      </c>
      <c r="I26" s="35">
        <f>IF('Indicator Date hidden'!J27="x","x",$I$2-'Indicator Date hidden'!J27)</f>
        <v>0</v>
      </c>
      <c r="J26" s="35">
        <f>IF('Indicator Date hidden'!K27="x","x",$J$2-'Indicator Date hidden'!K27)</f>
        <v>0</v>
      </c>
      <c r="K26" s="35">
        <f>IF('Indicator Date hidden'!L27="x","x",$K$2-'Indicator Date hidden'!L27)</f>
        <v>0</v>
      </c>
      <c r="L26" s="35">
        <f>IF('Indicator Date hidden'!M27="x","x",$L$2-'Indicator Date hidden'!M27)</f>
        <v>0</v>
      </c>
      <c r="M26" s="35">
        <f>IF('Indicator Date hidden'!N27="x","x",$M$2-'Indicator Date hidden'!N27)</f>
        <v>0</v>
      </c>
      <c r="N26" s="35">
        <f>IF('Indicator Date hidden'!O27="x","x",$N$2-'Indicator Date hidden'!O27)</f>
        <v>0</v>
      </c>
      <c r="O26" s="35">
        <f>IF('Indicator Date hidden'!P27="x","x",$O$2-'Indicator Date hidden'!P27)</f>
        <v>0</v>
      </c>
      <c r="P26" s="35">
        <f>IF('Indicator Date hidden'!Q27="x","x",$P$2-'Indicator Date hidden'!Q27)</f>
        <v>0</v>
      </c>
      <c r="Q26" s="35" t="str">
        <f>IF('Indicator Date hidden'!R27="x","x",$Q$2-'Indicator Date hidden'!R27)</f>
        <v>x</v>
      </c>
      <c r="R26" s="35">
        <f>IF('Indicator Date hidden'!S27="x","x",$R$2-'Indicator Date hidden'!S27)</f>
        <v>0</v>
      </c>
      <c r="S26" s="35">
        <f>IF('Indicator Date hidden'!T27="x","x",$S$2-'Indicator Date hidden'!T27)</f>
        <v>0</v>
      </c>
      <c r="T26" s="35">
        <f>IF('Indicator Date hidden'!U27="x","x",$T$2-'Indicator Date hidden'!U27)</f>
        <v>0</v>
      </c>
      <c r="U26" s="35" t="str">
        <f>IF('Indicator Date hidden'!V27="x","x",$U$2-'Indicator Date hidden'!V27)</f>
        <v>x</v>
      </c>
      <c r="V26" s="35">
        <f>IF('Indicator Date hidden'!W27="x","x",$V$2-'Indicator Date hidden'!W27)</f>
        <v>0</v>
      </c>
      <c r="W26" s="35">
        <f>IF('Indicator Date hidden'!X27="x","x",$W$2-'Indicator Date hidden'!X27)</f>
        <v>5</v>
      </c>
      <c r="X26" s="35">
        <f>IF('Indicator Date hidden'!Y27="x","x",$X$2-'Indicator Date hidden'!Y27)</f>
        <v>2</v>
      </c>
      <c r="Y26" s="35">
        <f>IF('Indicator Date hidden'!Z27="x","x",$Y$2-'Indicator Date hidden'!Z27)</f>
        <v>0</v>
      </c>
      <c r="Z26" s="35">
        <f>IF('Indicator Date hidden'!AA27="x","x",$Z$2-'Indicator Date hidden'!AA27)</f>
        <v>0</v>
      </c>
      <c r="AA26" s="35" t="str">
        <f>IF('Indicator Date hidden'!AB27="x","x",$AA$2-'Indicator Date hidden'!AB27)</f>
        <v>x</v>
      </c>
      <c r="AB26" s="35">
        <f>IF('Indicator Date hidden'!AC27="x","x",$AB$2-'Indicator Date hidden'!AC27)</f>
        <v>0</v>
      </c>
      <c r="AC26" s="35">
        <f>IF('Indicator Date hidden'!AD27="x","x",$AC$2-'Indicator Date hidden'!AD27)</f>
        <v>0</v>
      </c>
      <c r="AD26" s="35" t="str">
        <f>IF('Indicator Date hidden'!AE27="x","x",$AD$2-'Indicator Date hidden'!AE27)</f>
        <v>x</v>
      </c>
      <c r="AE26" s="35" t="str">
        <f>IF('Indicator Date hidden'!AF27="x","x",$AE$2-'Indicator Date hidden'!AF27)</f>
        <v>x</v>
      </c>
      <c r="AF26" s="35" t="str">
        <f>IF('Indicator Date hidden'!AG27="x","x",$AF$2-'Indicator Date hidden'!AG27)</f>
        <v>x</v>
      </c>
      <c r="AG26" s="35">
        <f>IF('Indicator Date hidden'!AH27="x","x",$AG$2-'Indicator Date hidden'!AH27)</f>
        <v>0</v>
      </c>
      <c r="AH26" s="35">
        <f>IF('Indicator Date hidden'!AI27="x","x",$AH$2-'Indicator Date hidden'!AI27)</f>
        <v>0</v>
      </c>
      <c r="AI26" s="35">
        <f>IF('Indicator Date hidden'!AJ27="x","x",$AI$2-'Indicator Date hidden'!AJ27)</f>
        <v>0</v>
      </c>
      <c r="AJ26" s="35" t="str">
        <f>IF('Indicator Date hidden'!AK27="x","x",$AJ$2-'Indicator Date hidden'!AK27)</f>
        <v>x</v>
      </c>
      <c r="AK26" s="35">
        <f>IF('Indicator Date hidden'!AL27="x","x",$AK$2-'Indicator Date hidden'!AL27)</f>
        <v>1</v>
      </c>
      <c r="AL26" s="35">
        <f>IF('Indicator Date hidden'!AM27="x","x",$AL$2-'Indicator Date hidden'!AM27)</f>
        <v>0</v>
      </c>
      <c r="AM26" s="35">
        <f>IF('Indicator Date hidden'!AN27="x","x",$AM$2-'Indicator Date hidden'!AN27)</f>
        <v>0</v>
      </c>
      <c r="AN26" s="35">
        <f>IF('Indicator Date hidden'!AO27="x","x",$AN$2-'Indicator Date hidden'!AO27)</f>
        <v>0</v>
      </c>
      <c r="AO26" s="35">
        <f>IF('Indicator Date hidden'!AP27="x","x",$AO$2-'Indicator Date hidden'!AP27)</f>
        <v>0</v>
      </c>
      <c r="AP26" s="35">
        <f>IF('Indicator Date hidden'!AQ27="x","x",$AP$2-'Indicator Date hidden'!AQ27)</f>
        <v>0</v>
      </c>
      <c r="AQ26" s="35">
        <f>IF('Indicator Date hidden'!AR27="x","x",$AQ$2-'Indicator Date hidden'!AR27)</f>
        <v>6</v>
      </c>
      <c r="AR26" s="35">
        <f>IF('Indicator Date hidden'!AS27="x","x",$AR$2-'Indicator Date hidden'!AS27)</f>
        <v>0</v>
      </c>
      <c r="AS26" s="35">
        <f>IF('Indicator Date hidden'!AT27="x","x",$AS$2-'Indicator Date hidden'!AT27)</f>
        <v>2</v>
      </c>
      <c r="AT26" s="35">
        <f>IF('Indicator Date hidden'!AU27="x","x",$AT$2-'Indicator Date hidden'!AU27)</f>
        <v>0</v>
      </c>
      <c r="AU26" s="35">
        <f>IF('Indicator Date hidden'!AV27="x","x",$AU$2-'Indicator Date hidden'!AV27)</f>
        <v>3</v>
      </c>
      <c r="AV26" s="35">
        <f>IF('Indicator Date hidden'!AW27="x","x",$AV$2-'Indicator Date hidden'!AW27)</f>
        <v>0</v>
      </c>
      <c r="AW26" s="35">
        <f>IF('Indicator Date hidden'!AX27="x","x",$AW$2-'Indicator Date hidden'!AX27)</f>
        <v>0</v>
      </c>
      <c r="AX26" s="35">
        <f>IF('Indicator Date hidden'!AY27="x","x",$AX$2-'Indicator Date hidden'!AY27)</f>
        <v>0</v>
      </c>
      <c r="AY26" s="35" t="str">
        <f>IF('Indicator Date hidden'!AZ27="x","x",$AY$2-'Indicator Date hidden'!AZ27)</f>
        <v>x</v>
      </c>
      <c r="AZ26" s="35" t="str">
        <f>IF('Indicator Date hidden'!BA27="x","x",$AZ$2-'Indicator Date hidden'!BA27)</f>
        <v>x</v>
      </c>
      <c r="BA26">
        <f t="shared" si="0"/>
        <v>19</v>
      </c>
      <c r="BB26" s="36">
        <f t="shared" si="1"/>
        <v>0.45238095238095238</v>
      </c>
      <c r="BC26">
        <f t="shared" si="2"/>
        <v>6</v>
      </c>
      <c r="BD26" s="36">
        <f t="shared" si="3"/>
        <v>1.2947215356497641</v>
      </c>
      <c r="BE26" s="38">
        <f t="shared" si="4"/>
        <v>0</v>
      </c>
    </row>
    <row r="27" spans="1:57" x14ac:dyDescent="0.35">
      <c r="A27" t="s">
        <v>46</v>
      </c>
      <c r="B27" s="35">
        <f>IF('Indicator Date hidden'!C28="x","x",$B$2-'Indicator Date hidden'!C28)</f>
        <v>0</v>
      </c>
      <c r="C27" s="35">
        <f>IF('Indicator Date hidden'!D28="x","x",$C$2-'Indicator Date hidden'!D28)</f>
        <v>0</v>
      </c>
      <c r="D27" s="35">
        <f>IF('Indicator Date hidden'!E28="x","x",$D$2-'Indicator Date hidden'!E28)</f>
        <v>0</v>
      </c>
      <c r="E27" s="35">
        <f>IF('Indicator Date hidden'!F28="x","x",$E$2-'Indicator Date hidden'!F28)</f>
        <v>0</v>
      </c>
      <c r="F27" s="35">
        <f>IF('Indicator Date hidden'!G28="x","x",$F$2-'Indicator Date hidden'!G28)</f>
        <v>0</v>
      </c>
      <c r="G27" s="35">
        <f>IF('Indicator Date hidden'!H28="x","x",$G$2-'Indicator Date hidden'!H28)</f>
        <v>0</v>
      </c>
      <c r="H27" s="35">
        <f>IF('Indicator Date hidden'!I28="x","x",$H$2-'Indicator Date hidden'!I28)</f>
        <v>0</v>
      </c>
      <c r="I27" s="35">
        <f>IF('Indicator Date hidden'!J28="x","x",$I$2-'Indicator Date hidden'!J28)</f>
        <v>0</v>
      </c>
      <c r="J27" s="35">
        <f>IF('Indicator Date hidden'!K28="x","x",$J$2-'Indicator Date hidden'!K28)</f>
        <v>0</v>
      </c>
      <c r="K27" s="35">
        <f>IF('Indicator Date hidden'!L28="x","x",$K$2-'Indicator Date hidden'!L28)</f>
        <v>0</v>
      </c>
      <c r="L27" s="35">
        <f>IF('Indicator Date hidden'!M28="x","x",$L$2-'Indicator Date hidden'!M28)</f>
        <v>0</v>
      </c>
      <c r="M27" s="35">
        <f>IF('Indicator Date hidden'!N28="x","x",$M$2-'Indicator Date hidden'!N28)</f>
        <v>0</v>
      </c>
      <c r="N27" s="35">
        <f>IF('Indicator Date hidden'!O28="x","x",$N$2-'Indicator Date hidden'!O28)</f>
        <v>0</v>
      </c>
      <c r="O27" s="35">
        <f>IF('Indicator Date hidden'!P28="x","x",$O$2-'Indicator Date hidden'!P28)</f>
        <v>0</v>
      </c>
      <c r="P27" s="35">
        <f>IF('Indicator Date hidden'!Q28="x","x",$P$2-'Indicator Date hidden'!Q28)</f>
        <v>0</v>
      </c>
      <c r="Q27" s="35" t="str">
        <f>IF('Indicator Date hidden'!R28="x","x",$Q$2-'Indicator Date hidden'!R28)</f>
        <v>x</v>
      </c>
      <c r="R27" s="35">
        <f>IF('Indicator Date hidden'!S28="x","x",$R$2-'Indicator Date hidden'!S28)</f>
        <v>0</v>
      </c>
      <c r="S27" s="35">
        <f>IF('Indicator Date hidden'!T28="x","x",$S$2-'Indicator Date hidden'!T28)</f>
        <v>0</v>
      </c>
      <c r="T27" s="35">
        <f>IF('Indicator Date hidden'!U28="x","x",$T$2-'Indicator Date hidden'!U28)</f>
        <v>0</v>
      </c>
      <c r="U27" s="35" t="str">
        <f>IF('Indicator Date hidden'!V28="x","x",$U$2-'Indicator Date hidden'!V28)</f>
        <v>x</v>
      </c>
      <c r="V27" s="35">
        <f>IF('Indicator Date hidden'!W28="x","x",$V$2-'Indicator Date hidden'!W28)</f>
        <v>0</v>
      </c>
      <c r="W27" s="35">
        <f>IF('Indicator Date hidden'!X28="x","x",$W$2-'Indicator Date hidden'!X28)</f>
        <v>10</v>
      </c>
      <c r="X27" s="35">
        <f>IF('Indicator Date hidden'!Y28="x","x",$X$2-'Indicator Date hidden'!Y28)</f>
        <v>2</v>
      </c>
      <c r="Y27" s="35">
        <f>IF('Indicator Date hidden'!Z28="x","x",$Y$2-'Indicator Date hidden'!Z28)</f>
        <v>0</v>
      </c>
      <c r="Z27" s="35">
        <f>IF('Indicator Date hidden'!AA28="x","x",$Z$2-'Indicator Date hidden'!AA28)</f>
        <v>0</v>
      </c>
      <c r="AA27" s="35" t="str">
        <f>IF('Indicator Date hidden'!AB28="x","x",$AA$2-'Indicator Date hidden'!AB28)</f>
        <v>x</v>
      </c>
      <c r="AB27" s="35">
        <f>IF('Indicator Date hidden'!AC28="x","x",$AB$2-'Indicator Date hidden'!AC28)</f>
        <v>0</v>
      </c>
      <c r="AC27" s="35">
        <f>IF('Indicator Date hidden'!AD28="x","x",$AC$2-'Indicator Date hidden'!AD28)</f>
        <v>0</v>
      </c>
      <c r="AD27" s="35" t="str">
        <f>IF('Indicator Date hidden'!AE28="x","x",$AD$2-'Indicator Date hidden'!AE28)</f>
        <v>x</v>
      </c>
      <c r="AE27" s="35">
        <f>IF('Indicator Date hidden'!AF28="x","x",$AE$2-'Indicator Date hidden'!AF28)</f>
        <v>0</v>
      </c>
      <c r="AF27" s="35">
        <f>IF('Indicator Date hidden'!AG28="x","x",$AF$2-'Indicator Date hidden'!AG28)</f>
        <v>1</v>
      </c>
      <c r="AG27" s="35">
        <f>IF('Indicator Date hidden'!AH28="x","x",$AG$2-'Indicator Date hidden'!AH28)</f>
        <v>0</v>
      </c>
      <c r="AH27" s="35">
        <f>IF('Indicator Date hidden'!AI28="x","x",$AH$2-'Indicator Date hidden'!AI28)</f>
        <v>0</v>
      </c>
      <c r="AI27" s="35">
        <f>IF('Indicator Date hidden'!AJ28="x","x",$AI$2-'Indicator Date hidden'!AJ28)</f>
        <v>0</v>
      </c>
      <c r="AJ27" s="35" t="str">
        <f>IF('Indicator Date hidden'!AK28="x","x",$AJ$2-'Indicator Date hidden'!AK28)</f>
        <v>x</v>
      </c>
      <c r="AK27" s="35">
        <f>IF('Indicator Date hidden'!AL28="x","x",$AK$2-'Indicator Date hidden'!AL28)</f>
        <v>1</v>
      </c>
      <c r="AL27" s="35">
        <f>IF('Indicator Date hidden'!AM28="x","x",$AL$2-'Indicator Date hidden'!AM28)</f>
        <v>0</v>
      </c>
      <c r="AM27" s="35">
        <f>IF('Indicator Date hidden'!AN28="x","x",$AM$2-'Indicator Date hidden'!AN28)</f>
        <v>0</v>
      </c>
      <c r="AN27" s="35">
        <f>IF('Indicator Date hidden'!AO28="x","x",$AN$2-'Indicator Date hidden'!AO28)</f>
        <v>0</v>
      </c>
      <c r="AO27" s="35">
        <f>IF('Indicator Date hidden'!AP28="x","x",$AO$2-'Indicator Date hidden'!AP28)</f>
        <v>0</v>
      </c>
      <c r="AP27" s="35">
        <f>IF('Indicator Date hidden'!AQ28="x","x",$AP$2-'Indicator Date hidden'!AQ28)</f>
        <v>0</v>
      </c>
      <c r="AQ27" s="35">
        <f>IF('Indicator Date hidden'!AR28="x","x",$AQ$2-'Indicator Date hidden'!AR28)</f>
        <v>0</v>
      </c>
      <c r="AR27" s="35">
        <f>IF('Indicator Date hidden'!AS28="x","x",$AR$2-'Indicator Date hidden'!AS28)</f>
        <v>0</v>
      </c>
      <c r="AS27" s="35">
        <f>IF('Indicator Date hidden'!AT28="x","x",$AS$2-'Indicator Date hidden'!AT28)</f>
        <v>0</v>
      </c>
      <c r="AT27" s="35">
        <f>IF('Indicator Date hidden'!AU28="x","x",$AT$2-'Indicator Date hidden'!AU28)</f>
        <v>0</v>
      </c>
      <c r="AU27" s="35">
        <f>IF('Indicator Date hidden'!AV28="x","x",$AU$2-'Indicator Date hidden'!AV28)</f>
        <v>3</v>
      </c>
      <c r="AV27" s="35">
        <f>IF('Indicator Date hidden'!AW28="x","x",$AV$2-'Indicator Date hidden'!AW28)</f>
        <v>0</v>
      </c>
      <c r="AW27" s="35">
        <f>IF('Indicator Date hidden'!AX28="x","x",$AW$2-'Indicator Date hidden'!AX28)</f>
        <v>0</v>
      </c>
      <c r="AX27" s="35">
        <f>IF('Indicator Date hidden'!AY28="x","x",$AX$2-'Indicator Date hidden'!AY28)</f>
        <v>0</v>
      </c>
      <c r="AY27" s="35">
        <f>IF('Indicator Date hidden'!AZ28="x","x",$AY$2-'Indicator Date hidden'!AZ28)</f>
        <v>0</v>
      </c>
      <c r="AZ27" s="35">
        <f>IF('Indicator Date hidden'!BA28="x","x",$AZ$2-'Indicator Date hidden'!BA28)</f>
        <v>0</v>
      </c>
      <c r="BA27">
        <f t="shared" si="0"/>
        <v>17</v>
      </c>
      <c r="BB27" s="36">
        <f t="shared" si="1"/>
        <v>0.36956521739130432</v>
      </c>
      <c r="BC27">
        <f t="shared" si="2"/>
        <v>5</v>
      </c>
      <c r="BD27" s="36">
        <f t="shared" si="3"/>
        <v>1.5373423659336649</v>
      </c>
      <c r="BE27" s="38">
        <f t="shared" si="4"/>
        <v>0</v>
      </c>
    </row>
    <row r="28" spans="1:57" x14ac:dyDescent="0.35">
      <c r="A28" t="s">
        <v>48</v>
      </c>
      <c r="B28" s="35">
        <f>IF('Indicator Date hidden'!C29="x","x",$B$2-'Indicator Date hidden'!C29)</f>
        <v>0</v>
      </c>
      <c r="C28" s="35">
        <f>IF('Indicator Date hidden'!D29="x","x",$C$2-'Indicator Date hidden'!D29)</f>
        <v>0</v>
      </c>
      <c r="D28" s="35">
        <f>IF('Indicator Date hidden'!E29="x","x",$D$2-'Indicator Date hidden'!E29)</f>
        <v>0</v>
      </c>
      <c r="E28" s="35">
        <f>IF('Indicator Date hidden'!F29="x","x",$E$2-'Indicator Date hidden'!F29)</f>
        <v>0</v>
      </c>
      <c r="F28" s="35">
        <f>IF('Indicator Date hidden'!G29="x","x",$F$2-'Indicator Date hidden'!G29)</f>
        <v>0</v>
      </c>
      <c r="G28" s="35">
        <f>IF('Indicator Date hidden'!H29="x","x",$G$2-'Indicator Date hidden'!H29)</f>
        <v>0</v>
      </c>
      <c r="H28" s="35">
        <f>IF('Indicator Date hidden'!I29="x","x",$H$2-'Indicator Date hidden'!I29)</f>
        <v>0</v>
      </c>
      <c r="I28" s="35">
        <f>IF('Indicator Date hidden'!J29="x","x",$I$2-'Indicator Date hidden'!J29)</f>
        <v>0</v>
      </c>
      <c r="J28" s="35">
        <f>IF('Indicator Date hidden'!K29="x","x",$J$2-'Indicator Date hidden'!K29)</f>
        <v>0</v>
      </c>
      <c r="K28" s="35">
        <f>IF('Indicator Date hidden'!L29="x","x",$K$2-'Indicator Date hidden'!L29)</f>
        <v>0</v>
      </c>
      <c r="L28" s="35">
        <f>IF('Indicator Date hidden'!M29="x","x",$L$2-'Indicator Date hidden'!M29)</f>
        <v>0</v>
      </c>
      <c r="M28" s="35">
        <f>IF('Indicator Date hidden'!N29="x","x",$M$2-'Indicator Date hidden'!N29)</f>
        <v>0</v>
      </c>
      <c r="N28" s="35">
        <f>IF('Indicator Date hidden'!O29="x","x",$N$2-'Indicator Date hidden'!O29)</f>
        <v>0</v>
      </c>
      <c r="O28" s="35">
        <f>IF('Indicator Date hidden'!P29="x","x",$O$2-'Indicator Date hidden'!P29)</f>
        <v>0</v>
      </c>
      <c r="P28" s="35">
        <f>IF('Indicator Date hidden'!Q29="x","x",$P$2-'Indicator Date hidden'!Q29)</f>
        <v>0</v>
      </c>
      <c r="Q28" s="35">
        <f>IF('Indicator Date hidden'!R29="x","x",$Q$2-'Indicator Date hidden'!R29)</f>
        <v>4</v>
      </c>
      <c r="R28" s="35">
        <f>IF('Indicator Date hidden'!S29="x","x",$R$2-'Indicator Date hidden'!S29)</f>
        <v>0</v>
      </c>
      <c r="S28" s="35">
        <f>IF('Indicator Date hidden'!T29="x","x",$S$2-'Indicator Date hidden'!T29)</f>
        <v>0</v>
      </c>
      <c r="T28" s="35">
        <f>IF('Indicator Date hidden'!U29="x","x",$T$2-'Indicator Date hidden'!U29)</f>
        <v>0</v>
      </c>
      <c r="U28" s="35">
        <f>IF('Indicator Date hidden'!V29="x","x",$U$2-'Indicator Date hidden'!V29)</f>
        <v>0</v>
      </c>
      <c r="V28" s="35">
        <f>IF('Indicator Date hidden'!W29="x","x",$V$2-'Indicator Date hidden'!W29)</f>
        <v>0</v>
      </c>
      <c r="W28" s="35">
        <f>IF('Indicator Date hidden'!X29="x","x",$W$2-'Indicator Date hidden'!X29)</f>
        <v>4</v>
      </c>
      <c r="X28" s="35">
        <f>IF('Indicator Date hidden'!Y29="x","x",$X$2-'Indicator Date hidden'!Y29)</f>
        <v>4</v>
      </c>
      <c r="Y28" s="35">
        <f>IF('Indicator Date hidden'!Z29="x","x",$Y$2-'Indicator Date hidden'!Z29)</f>
        <v>0</v>
      </c>
      <c r="Z28" s="35">
        <f>IF('Indicator Date hidden'!AA29="x","x",$Z$2-'Indicator Date hidden'!AA29)</f>
        <v>0</v>
      </c>
      <c r="AA28" s="35">
        <f>IF('Indicator Date hidden'!AB29="x","x",$AA$2-'Indicator Date hidden'!AB29)</f>
        <v>0</v>
      </c>
      <c r="AB28" s="35">
        <f>IF('Indicator Date hidden'!AC29="x","x",$AB$2-'Indicator Date hidden'!AC29)</f>
        <v>0</v>
      </c>
      <c r="AC28" s="35">
        <f>IF('Indicator Date hidden'!AD29="x","x",$AC$2-'Indicator Date hidden'!AD29)</f>
        <v>0</v>
      </c>
      <c r="AD28" s="35">
        <f>IF('Indicator Date hidden'!AE29="x","x",$AD$2-'Indicator Date hidden'!AE29)</f>
        <v>0</v>
      </c>
      <c r="AE28" s="35">
        <f>IF('Indicator Date hidden'!AF29="x","x",$AE$2-'Indicator Date hidden'!AF29)</f>
        <v>0</v>
      </c>
      <c r="AF28" s="35">
        <f>IF('Indicator Date hidden'!AG29="x","x",$AF$2-'Indicator Date hidden'!AG29)</f>
        <v>4</v>
      </c>
      <c r="AG28" s="35">
        <f>IF('Indicator Date hidden'!AH29="x","x",$AG$2-'Indicator Date hidden'!AH29)</f>
        <v>0</v>
      </c>
      <c r="AH28" s="35">
        <f>IF('Indicator Date hidden'!AI29="x","x",$AH$2-'Indicator Date hidden'!AI29)</f>
        <v>0</v>
      </c>
      <c r="AI28" s="35">
        <f>IF('Indicator Date hidden'!AJ29="x","x",$AI$2-'Indicator Date hidden'!AJ29)</f>
        <v>0</v>
      </c>
      <c r="AJ28" s="35" t="str">
        <f>IF('Indicator Date hidden'!AK29="x","x",$AJ$2-'Indicator Date hidden'!AK29)</f>
        <v>x</v>
      </c>
      <c r="AK28" s="35">
        <f>IF('Indicator Date hidden'!AL29="x","x",$AK$2-'Indicator Date hidden'!AL29)</f>
        <v>0</v>
      </c>
      <c r="AL28" s="35">
        <f>IF('Indicator Date hidden'!AM29="x","x",$AL$2-'Indicator Date hidden'!AM29)</f>
        <v>0</v>
      </c>
      <c r="AM28" s="35">
        <f>IF('Indicator Date hidden'!AN29="x","x",$AM$2-'Indicator Date hidden'!AN29)</f>
        <v>0</v>
      </c>
      <c r="AN28" s="35">
        <f>IF('Indicator Date hidden'!AO29="x","x",$AN$2-'Indicator Date hidden'!AO29)</f>
        <v>0</v>
      </c>
      <c r="AO28" s="35">
        <f>IF('Indicator Date hidden'!AP29="x","x",$AO$2-'Indicator Date hidden'!AP29)</f>
        <v>0</v>
      </c>
      <c r="AP28" s="35">
        <f>IF('Indicator Date hidden'!AQ29="x","x",$AP$2-'Indicator Date hidden'!AQ29)</f>
        <v>0</v>
      </c>
      <c r="AQ28" s="35">
        <f>IF('Indicator Date hidden'!AR29="x","x",$AQ$2-'Indicator Date hidden'!AR29)</f>
        <v>0</v>
      </c>
      <c r="AR28" s="35">
        <f>IF('Indicator Date hidden'!AS29="x","x",$AR$2-'Indicator Date hidden'!AS29)</f>
        <v>0</v>
      </c>
      <c r="AS28" s="35">
        <f>IF('Indicator Date hidden'!AT29="x","x",$AS$2-'Indicator Date hidden'!AT29)</f>
        <v>0</v>
      </c>
      <c r="AT28" s="35">
        <f>IF('Indicator Date hidden'!AU29="x","x",$AT$2-'Indicator Date hidden'!AU29)</f>
        <v>0</v>
      </c>
      <c r="AU28" s="35">
        <f>IF('Indicator Date hidden'!AV29="x","x",$AU$2-'Indicator Date hidden'!AV29)</f>
        <v>7</v>
      </c>
      <c r="AV28" s="35">
        <f>IF('Indicator Date hidden'!AW29="x","x",$AV$2-'Indicator Date hidden'!AW29)</f>
        <v>0</v>
      </c>
      <c r="AW28" s="35">
        <f>IF('Indicator Date hidden'!AX29="x","x",$AW$2-'Indicator Date hidden'!AX29)</f>
        <v>0</v>
      </c>
      <c r="AX28" s="35">
        <f>IF('Indicator Date hidden'!AY29="x","x",$AX$2-'Indicator Date hidden'!AY29)</f>
        <v>0</v>
      </c>
      <c r="AY28" s="35">
        <f>IF('Indicator Date hidden'!AZ29="x","x",$AY$2-'Indicator Date hidden'!AZ29)</f>
        <v>0</v>
      </c>
      <c r="AZ28" s="35">
        <f>IF('Indicator Date hidden'!BA29="x","x",$AZ$2-'Indicator Date hidden'!BA29)</f>
        <v>0</v>
      </c>
      <c r="BA28">
        <f t="shared" si="0"/>
        <v>23</v>
      </c>
      <c r="BB28" s="36">
        <f t="shared" si="1"/>
        <v>0.46</v>
      </c>
      <c r="BC28">
        <f t="shared" si="2"/>
        <v>5</v>
      </c>
      <c r="BD28" s="36">
        <f t="shared" si="3"/>
        <v>1.4312232530251876</v>
      </c>
      <c r="BE28" s="38">
        <f t="shared" si="4"/>
        <v>0</v>
      </c>
    </row>
    <row r="29" spans="1:57" x14ac:dyDescent="0.35">
      <c r="A29" t="s">
        <v>50</v>
      </c>
      <c r="B29" s="35">
        <f>IF('Indicator Date hidden'!C30="x","x",$B$2-'Indicator Date hidden'!C30)</f>
        <v>0</v>
      </c>
      <c r="C29" s="35">
        <f>IF('Indicator Date hidden'!D30="x","x",$C$2-'Indicator Date hidden'!D30)</f>
        <v>0</v>
      </c>
      <c r="D29" s="35">
        <f>IF('Indicator Date hidden'!E30="x","x",$D$2-'Indicator Date hidden'!E30)</f>
        <v>0</v>
      </c>
      <c r="E29" s="35">
        <f>IF('Indicator Date hidden'!F30="x","x",$E$2-'Indicator Date hidden'!F30)</f>
        <v>0</v>
      </c>
      <c r="F29" s="35">
        <f>IF('Indicator Date hidden'!G30="x","x",$F$2-'Indicator Date hidden'!G30)</f>
        <v>0</v>
      </c>
      <c r="G29" s="35">
        <f>IF('Indicator Date hidden'!H30="x","x",$G$2-'Indicator Date hidden'!H30)</f>
        <v>0</v>
      </c>
      <c r="H29" s="35">
        <f>IF('Indicator Date hidden'!I30="x","x",$H$2-'Indicator Date hidden'!I30)</f>
        <v>0</v>
      </c>
      <c r="I29" s="35">
        <f>IF('Indicator Date hidden'!J30="x","x",$I$2-'Indicator Date hidden'!J30)</f>
        <v>0</v>
      </c>
      <c r="J29" s="35">
        <f>IF('Indicator Date hidden'!K30="x","x",$J$2-'Indicator Date hidden'!K30)</f>
        <v>0</v>
      </c>
      <c r="K29" s="35">
        <f>IF('Indicator Date hidden'!L30="x","x",$K$2-'Indicator Date hidden'!L30)</f>
        <v>0</v>
      </c>
      <c r="L29" s="35">
        <f>IF('Indicator Date hidden'!M30="x","x",$L$2-'Indicator Date hidden'!M30)</f>
        <v>0</v>
      </c>
      <c r="M29" s="35">
        <f>IF('Indicator Date hidden'!N30="x","x",$M$2-'Indicator Date hidden'!N30)</f>
        <v>0</v>
      </c>
      <c r="N29" s="35">
        <f>IF('Indicator Date hidden'!O30="x","x",$N$2-'Indicator Date hidden'!O30)</f>
        <v>0</v>
      </c>
      <c r="O29" s="35">
        <f>IF('Indicator Date hidden'!P30="x","x",$O$2-'Indicator Date hidden'!P30)</f>
        <v>0</v>
      </c>
      <c r="P29" s="35">
        <f>IF('Indicator Date hidden'!Q30="x","x",$P$2-'Indicator Date hidden'!Q30)</f>
        <v>0</v>
      </c>
      <c r="Q29" s="35">
        <f>IF('Indicator Date hidden'!R30="x","x",$Q$2-'Indicator Date hidden'!R30)</f>
        <v>4</v>
      </c>
      <c r="R29" s="35">
        <f>IF('Indicator Date hidden'!S30="x","x",$R$2-'Indicator Date hidden'!S30)</f>
        <v>0</v>
      </c>
      <c r="S29" s="35">
        <f>IF('Indicator Date hidden'!T30="x","x",$S$2-'Indicator Date hidden'!T30)</f>
        <v>0</v>
      </c>
      <c r="T29" s="35">
        <f>IF('Indicator Date hidden'!U30="x","x",$T$2-'Indicator Date hidden'!U30)</f>
        <v>0</v>
      </c>
      <c r="U29" s="35">
        <f>IF('Indicator Date hidden'!V30="x","x",$U$2-'Indicator Date hidden'!V30)</f>
        <v>0</v>
      </c>
      <c r="V29" s="35">
        <f>IF('Indicator Date hidden'!W30="x","x",$V$2-'Indicator Date hidden'!W30)</f>
        <v>0</v>
      </c>
      <c r="W29" s="35">
        <f>IF('Indicator Date hidden'!X30="x","x",$W$2-'Indicator Date hidden'!X30)</f>
        <v>4</v>
      </c>
      <c r="X29" s="35" t="str">
        <f>IF('Indicator Date hidden'!Y30="x","x",$X$2-'Indicator Date hidden'!Y30)</f>
        <v>x</v>
      </c>
      <c r="Y29" s="35">
        <f>IF('Indicator Date hidden'!Z30="x","x",$Y$2-'Indicator Date hidden'!Z30)</f>
        <v>0</v>
      </c>
      <c r="Z29" s="35">
        <f>IF('Indicator Date hidden'!AA30="x","x",$Z$2-'Indicator Date hidden'!AA30)</f>
        <v>0</v>
      </c>
      <c r="AA29" s="35">
        <f>IF('Indicator Date hidden'!AB30="x","x",$AA$2-'Indicator Date hidden'!AB30)</f>
        <v>0</v>
      </c>
      <c r="AB29" s="35">
        <f>IF('Indicator Date hidden'!AC30="x","x",$AB$2-'Indicator Date hidden'!AC30)</f>
        <v>0</v>
      </c>
      <c r="AC29" s="35">
        <f>IF('Indicator Date hidden'!AD30="x","x",$AC$2-'Indicator Date hidden'!AD30)</f>
        <v>0</v>
      </c>
      <c r="AD29" s="35">
        <f>IF('Indicator Date hidden'!AE30="x","x",$AD$2-'Indicator Date hidden'!AE30)</f>
        <v>0</v>
      </c>
      <c r="AE29" s="35">
        <f>IF('Indicator Date hidden'!AF30="x","x",$AE$2-'Indicator Date hidden'!AF30)</f>
        <v>0</v>
      </c>
      <c r="AF29" s="35">
        <f>IF('Indicator Date hidden'!AG30="x","x",$AF$2-'Indicator Date hidden'!AG30)</f>
        <v>7</v>
      </c>
      <c r="AG29" s="35">
        <f>IF('Indicator Date hidden'!AH30="x","x",$AG$2-'Indicator Date hidden'!AH30)</f>
        <v>0</v>
      </c>
      <c r="AH29" s="35">
        <f>IF('Indicator Date hidden'!AI30="x","x",$AH$2-'Indicator Date hidden'!AI30)</f>
        <v>0</v>
      </c>
      <c r="AI29" s="35">
        <f>IF('Indicator Date hidden'!AJ30="x","x",$AI$2-'Indicator Date hidden'!AJ30)</f>
        <v>0</v>
      </c>
      <c r="AJ29" s="35">
        <f>IF('Indicator Date hidden'!AK30="x","x",$AJ$2-'Indicator Date hidden'!AK30)</f>
        <v>1</v>
      </c>
      <c r="AK29" s="35">
        <f>IF('Indicator Date hidden'!AL30="x","x",$AK$2-'Indicator Date hidden'!AL30)</f>
        <v>0</v>
      </c>
      <c r="AL29" s="35">
        <f>IF('Indicator Date hidden'!AM30="x","x",$AL$2-'Indicator Date hidden'!AM30)</f>
        <v>0</v>
      </c>
      <c r="AM29" s="35">
        <f>IF('Indicator Date hidden'!AN30="x","x",$AM$2-'Indicator Date hidden'!AN30)</f>
        <v>0</v>
      </c>
      <c r="AN29" s="35">
        <f>IF('Indicator Date hidden'!AO30="x","x",$AN$2-'Indicator Date hidden'!AO30)</f>
        <v>0</v>
      </c>
      <c r="AO29" s="35">
        <f>IF('Indicator Date hidden'!AP30="x","x",$AO$2-'Indicator Date hidden'!AP30)</f>
        <v>0</v>
      </c>
      <c r="AP29" s="35">
        <f>IF('Indicator Date hidden'!AQ30="x","x",$AP$2-'Indicator Date hidden'!AQ30)</f>
        <v>0</v>
      </c>
      <c r="AQ29" s="35">
        <f>IF('Indicator Date hidden'!AR30="x","x",$AQ$2-'Indicator Date hidden'!AR30)</f>
        <v>0</v>
      </c>
      <c r="AR29" s="35">
        <f>IF('Indicator Date hidden'!AS30="x","x",$AR$2-'Indicator Date hidden'!AS30)</f>
        <v>0</v>
      </c>
      <c r="AS29" s="35">
        <f>IF('Indicator Date hidden'!AT30="x","x",$AS$2-'Indicator Date hidden'!AT30)</f>
        <v>0</v>
      </c>
      <c r="AT29" s="35">
        <f>IF('Indicator Date hidden'!AU30="x","x",$AT$2-'Indicator Date hidden'!AU30)</f>
        <v>0</v>
      </c>
      <c r="AU29" s="35">
        <f>IF('Indicator Date hidden'!AV30="x","x",$AU$2-'Indicator Date hidden'!AV30)</f>
        <v>6</v>
      </c>
      <c r="AV29" s="35">
        <f>IF('Indicator Date hidden'!AW30="x","x",$AV$2-'Indicator Date hidden'!AW30)</f>
        <v>0</v>
      </c>
      <c r="AW29" s="35">
        <f>IF('Indicator Date hidden'!AX30="x","x",$AW$2-'Indicator Date hidden'!AX30)</f>
        <v>0</v>
      </c>
      <c r="AX29" s="35">
        <f>IF('Indicator Date hidden'!AY30="x","x",$AX$2-'Indicator Date hidden'!AY30)</f>
        <v>0</v>
      </c>
      <c r="AY29" s="35">
        <f>IF('Indicator Date hidden'!AZ30="x","x",$AY$2-'Indicator Date hidden'!AZ30)</f>
        <v>0</v>
      </c>
      <c r="AZ29" s="35">
        <f>IF('Indicator Date hidden'!BA30="x","x",$AZ$2-'Indicator Date hidden'!BA30)</f>
        <v>0</v>
      </c>
      <c r="BA29">
        <f t="shared" si="0"/>
        <v>22</v>
      </c>
      <c r="BB29" s="36">
        <f t="shared" si="1"/>
        <v>0.44</v>
      </c>
      <c r="BC29">
        <f t="shared" si="2"/>
        <v>5</v>
      </c>
      <c r="BD29" s="36">
        <f t="shared" si="3"/>
        <v>1.4718695594379279</v>
      </c>
      <c r="BE29" s="38">
        <f t="shared" si="4"/>
        <v>0</v>
      </c>
    </row>
    <row r="30" spans="1:57" x14ac:dyDescent="0.35">
      <c r="A30" t="s">
        <v>58</v>
      </c>
      <c r="B30" s="35">
        <f>IF('Indicator Date hidden'!C31="x","x",$B$2-'Indicator Date hidden'!C31)</f>
        <v>0</v>
      </c>
      <c r="C30" s="35">
        <f>IF('Indicator Date hidden'!D31="x","x",$C$2-'Indicator Date hidden'!D31)</f>
        <v>0</v>
      </c>
      <c r="D30" s="35">
        <f>IF('Indicator Date hidden'!E31="x","x",$D$2-'Indicator Date hidden'!E31)</f>
        <v>0</v>
      </c>
      <c r="E30" s="35">
        <f>IF('Indicator Date hidden'!F31="x","x",$E$2-'Indicator Date hidden'!F31)</f>
        <v>0</v>
      </c>
      <c r="F30" s="35">
        <f>IF('Indicator Date hidden'!G31="x","x",$F$2-'Indicator Date hidden'!G31)</f>
        <v>0</v>
      </c>
      <c r="G30" s="35">
        <f>IF('Indicator Date hidden'!H31="x","x",$G$2-'Indicator Date hidden'!H31)</f>
        <v>0</v>
      </c>
      <c r="H30" s="35">
        <f>IF('Indicator Date hidden'!I31="x","x",$H$2-'Indicator Date hidden'!I31)</f>
        <v>0</v>
      </c>
      <c r="I30" s="35">
        <f>IF('Indicator Date hidden'!J31="x","x",$I$2-'Indicator Date hidden'!J31)</f>
        <v>0</v>
      </c>
      <c r="J30" s="35">
        <f>IF('Indicator Date hidden'!K31="x","x",$J$2-'Indicator Date hidden'!K31)</f>
        <v>0</v>
      </c>
      <c r="K30" s="35">
        <f>IF('Indicator Date hidden'!L31="x","x",$K$2-'Indicator Date hidden'!L31)</f>
        <v>0</v>
      </c>
      <c r="L30" s="35">
        <f>IF('Indicator Date hidden'!M31="x","x",$L$2-'Indicator Date hidden'!M31)</f>
        <v>0</v>
      </c>
      <c r="M30" s="35">
        <f>IF('Indicator Date hidden'!N31="x","x",$M$2-'Indicator Date hidden'!N31)</f>
        <v>0</v>
      </c>
      <c r="N30" s="35">
        <f>IF('Indicator Date hidden'!O31="x","x",$N$2-'Indicator Date hidden'!O31)</f>
        <v>0</v>
      </c>
      <c r="O30" s="35">
        <f>IF('Indicator Date hidden'!P31="x","x",$O$2-'Indicator Date hidden'!P31)</f>
        <v>0</v>
      </c>
      <c r="P30" s="35">
        <f>IF('Indicator Date hidden'!Q31="x","x",$P$2-'Indicator Date hidden'!Q31)</f>
        <v>0</v>
      </c>
      <c r="Q30" s="35" t="str">
        <f>IF('Indicator Date hidden'!R31="x","x",$Q$2-'Indicator Date hidden'!R31)</f>
        <v>x</v>
      </c>
      <c r="R30" s="35">
        <f>IF('Indicator Date hidden'!S31="x","x",$R$2-'Indicator Date hidden'!S31)</f>
        <v>0</v>
      </c>
      <c r="S30" s="35">
        <f>IF('Indicator Date hidden'!T31="x","x",$S$2-'Indicator Date hidden'!T31)</f>
        <v>0</v>
      </c>
      <c r="T30" s="35">
        <f>IF('Indicator Date hidden'!U31="x","x",$T$2-'Indicator Date hidden'!U31)</f>
        <v>0</v>
      </c>
      <c r="U30" s="35">
        <f>IF('Indicator Date hidden'!V31="x","x",$U$2-'Indicator Date hidden'!V31)</f>
        <v>0</v>
      </c>
      <c r="V30" s="35">
        <f>IF('Indicator Date hidden'!W31="x","x",$V$2-'Indicator Date hidden'!W31)</f>
        <v>0</v>
      </c>
      <c r="W30" s="35" t="str">
        <f>IF('Indicator Date hidden'!X31="x","x",$W$2-'Indicator Date hidden'!X31)</f>
        <v>x</v>
      </c>
      <c r="X30" s="35">
        <f>IF('Indicator Date hidden'!Y31="x","x",$X$2-'Indicator Date hidden'!Y31)</f>
        <v>3</v>
      </c>
      <c r="Y30" s="35">
        <f>IF('Indicator Date hidden'!Z31="x","x",$Y$2-'Indicator Date hidden'!Z31)</f>
        <v>0</v>
      </c>
      <c r="Z30" s="35">
        <f>IF('Indicator Date hidden'!AA31="x","x",$Z$2-'Indicator Date hidden'!AA31)</f>
        <v>0</v>
      </c>
      <c r="AA30" s="35">
        <f>IF('Indicator Date hidden'!AB31="x","x",$AA$2-'Indicator Date hidden'!AB31)</f>
        <v>0</v>
      </c>
      <c r="AB30" s="35">
        <f>IF('Indicator Date hidden'!AC31="x","x",$AB$2-'Indicator Date hidden'!AC31)</f>
        <v>0</v>
      </c>
      <c r="AC30" s="35">
        <f>IF('Indicator Date hidden'!AD31="x","x",$AC$2-'Indicator Date hidden'!AD31)</f>
        <v>0</v>
      </c>
      <c r="AD30" s="35">
        <f>IF('Indicator Date hidden'!AE31="x","x",$AD$2-'Indicator Date hidden'!AE31)</f>
        <v>0</v>
      </c>
      <c r="AE30" s="35" t="str">
        <f>IF('Indicator Date hidden'!AF31="x","x",$AE$2-'Indicator Date hidden'!AF31)</f>
        <v>x</v>
      </c>
      <c r="AF30" s="35">
        <f>IF('Indicator Date hidden'!AG31="x","x",$AF$2-'Indicator Date hidden'!AG31)</f>
        <v>6</v>
      </c>
      <c r="AG30" s="35">
        <f>IF('Indicator Date hidden'!AH31="x","x",$AG$2-'Indicator Date hidden'!AH31)</f>
        <v>0</v>
      </c>
      <c r="AH30" s="35">
        <f>IF('Indicator Date hidden'!AI31="x","x",$AH$2-'Indicator Date hidden'!AI31)</f>
        <v>0</v>
      </c>
      <c r="AI30" s="35">
        <f>IF('Indicator Date hidden'!AJ31="x","x",$AI$2-'Indicator Date hidden'!AJ31)</f>
        <v>0</v>
      </c>
      <c r="AJ30" s="35" t="str">
        <f>IF('Indicator Date hidden'!AK31="x","x",$AJ$2-'Indicator Date hidden'!AK31)</f>
        <v>x</v>
      </c>
      <c r="AK30" s="35" t="str">
        <f>IF('Indicator Date hidden'!AL31="x","x",$AK$2-'Indicator Date hidden'!AL31)</f>
        <v>x</v>
      </c>
      <c r="AL30" s="35">
        <f>IF('Indicator Date hidden'!AM31="x","x",$AL$2-'Indicator Date hidden'!AM31)</f>
        <v>0</v>
      </c>
      <c r="AM30" s="35">
        <f>IF('Indicator Date hidden'!AN31="x","x",$AM$2-'Indicator Date hidden'!AN31)</f>
        <v>0</v>
      </c>
      <c r="AN30" s="35">
        <f>IF('Indicator Date hidden'!AO31="x","x",$AN$2-'Indicator Date hidden'!AO31)</f>
        <v>0</v>
      </c>
      <c r="AO30" s="35">
        <f>IF('Indicator Date hidden'!AP31="x","x",$AO$2-'Indicator Date hidden'!AP31)</f>
        <v>0</v>
      </c>
      <c r="AP30" s="35">
        <f>IF('Indicator Date hidden'!AQ31="x","x",$AP$2-'Indicator Date hidden'!AQ31)</f>
        <v>0</v>
      </c>
      <c r="AQ30" s="35">
        <f>IF('Indicator Date hidden'!AR31="x","x",$AQ$2-'Indicator Date hidden'!AR31)</f>
        <v>0</v>
      </c>
      <c r="AR30" s="35">
        <f>IF('Indicator Date hidden'!AS31="x","x",$AR$2-'Indicator Date hidden'!AS31)</f>
        <v>0</v>
      </c>
      <c r="AS30" s="35">
        <f>IF('Indicator Date hidden'!AT31="x","x",$AS$2-'Indicator Date hidden'!AT31)</f>
        <v>0</v>
      </c>
      <c r="AT30" s="35">
        <f>IF('Indicator Date hidden'!AU31="x","x",$AT$2-'Indicator Date hidden'!AU31)</f>
        <v>0</v>
      </c>
      <c r="AU30" s="35">
        <f>IF('Indicator Date hidden'!AV31="x","x",$AU$2-'Indicator Date hidden'!AV31)</f>
        <v>2</v>
      </c>
      <c r="AV30" s="35">
        <f>IF('Indicator Date hidden'!AW31="x","x",$AV$2-'Indicator Date hidden'!AW31)</f>
        <v>0</v>
      </c>
      <c r="AW30" s="35">
        <f>IF('Indicator Date hidden'!AX31="x","x",$AW$2-'Indicator Date hidden'!AX31)</f>
        <v>0</v>
      </c>
      <c r="AX30" s="35">
        <f>IF('Indicator Date hidden'!AY31="x","x",$AX$2-'Indicator Date hidden'!AY31)</f>
        <v>0</v>
      </c>
      <c r="AY30" s="35">
        <f>IF('Indicator Date hidden'!AZ31="x","x",$AY$2-'Indicator Date hidden'!AZ31)</f>
        <v>0</v>
      </c>
      <c r="AZ30" s="35">
        <f>IF('Indicator Date hidden'!BA31="x","x",$AZ$2-'Indicator Date hidden'!BA31)</f>
        <v>0</v>
      </c>
      <c r="BA30">
        <f t="shared" si="0"/>
        <v>11</v>
      </c>
      <c r="BB30" s="36">
        <f t="shared" si="1"/>
        <v>0.2391304347826087</v>
      </c>
      <c r="BC30">
        <f t="shared" si="2"/>
        <v>3</v>
      </c>
      <c r="BD30" s="36">
        <f t="shared" si="3"/>
        <v>1.004008977283086</v>
      </c>
      <c r="BE30" s="38">
        <f t="shared" si="4"/>
        <v>0</v>
      </c>
    </row>
    <row r="31" spans="1:57" x14ac:dyDescent="0.35">
      <c r="A31" t="s">
        <v>52</v>
      </c>
      <c r="B31" s="35">
        <f>IF('Indicator Date hidden'!C32="x","x",$B$2-'Indicator Date hidden'!C32)</f>
        <v>0</v>
      </c>
      <c r="C31" s="35">
        <f>IF('Indicator Date hidden'!D32="x","x",$C$2-'Indicator Date hidden'!D32)</f>
        <v>0</v>
      </c>
      <c r="D31" s="35">
        <f>IF('Indicator Date hidden'!E32="x","x",$D$2-'Indicator Date hidden'!E32)</f>
        <v>0</v>
      </c>
      <c r="E31" s="35">
        <f>IF('Indicator Date hidden'!F32="x","x",$E$2-'Indicator Date hidden'!F32)</f>
        <v>0</v>
      </c>
      <c r="F31" s="35">
        <f>IF('Indicator Date hidden'!G32="x","x",$F$2-'Indicator Date hidden'!G32)</f>
        <v>0</v>
      </c>
      <c r="G31" s="35">
        <f>IF('Indicator Date hidden'!H32="x","x",$G$2-'Indicator Date hidden'!H32)</f>
        <v>0</v>
      </c>
      <c r="H31" s="35">
        <f>IF('Indicator Date hidden'!I32="x","x",$H$2-'Indicator Date hidden'!I32)</f>
        <v>0</v>
      </c>
      <c r="I31" s="35">
        <f>IF('Indicator Date hidden'!J32="x","x",$I$2-'Indicator Date hidden'!J32)</f>
        <v>0</v>
      </c>
      <c r="J31" s="35">
        <f>IF('Indicator Date hidden'!K32="x","x",$J$2-'Indicator Date hidden'!K32)</f>
        <v>0</v>
      </c>
      <c r="K31" s="35">
        <f>IF('Indicator Date hidden'!L32="x","x",$K$2-'Indicator Date hidden'!L32)</f>
        <v>0</v>
      </c>
      <c r="L31" s="35">
        <f>IF('Indicator Date hidden'!M32="x","x",$L$2-'Indicator Date hidden'!M32)</f>
        <v>0</v>
      </c>
      <c r="M31" s="35">
        <f>IF('Indicator Date hidden'!N32="x","x",$M$2-'Indicator Date hidden'!N32)</f>
        <v>0</v>
      </c>
      <c r="N31" s="35">
        <f>IF('Indicator Date hidden'!O32="x","x",$N$2-'Indicator Date hidden'!O32)</f>
        <v>0</v>
      </c>
      <c r="O31" s="35">
        <f>IF('Indicator Date hidden'!P32="x","x",$O$2-'Indicator Date hidden'!P32)</f>
        <v>0</v>
      </c>
      <c r="P31" s="35">
        <f>IF('Indicator Date hidden'!Q32="x","x",$P$2-'Indicator Date hidden'!Q32)</f>
        <v>0</v>
      </c>
      <c r="Q31" s="35">
        <f>IF('Indicator Date hidden'!R32="x","x",$Q$2-'Indicator Date hidden'!R32)</f>
        <v>4</v>
      </c>
      <c r="R31" s="35">
        <f>IF('Indicator Date hidden'!S32="x","x",$R$2-'Indicator Date hidden'!S32)</f>
        <v>0</v>
      </c>
      <c r="S31" s="35">
        <f>IF('Indicator Date hidden'!T32="x","x",$S$2-'Indicator Date hidden'!T32)</f>
        <v>0</v>
      </c>
      <c r="T31" s="35">
        <f>IF('Indicator Date hidden'!U32="x","x",$T$2-'Indicator Date hidden'!U32)</f>
        <v>0</v>
      </c>
      <c r="U31" s="35">
        <f>IF('Indicator Date hidden'!V32="x","x",$U$2-'Indicator Date hidden'!V32)</f>
        <v>0</v>
      </c>
      <c r="V31" s="35">
        <f>IF('Indicator Date hidden'!W32="x","x",$V$2-'Indicator Date hidden'!W32)</f>
        <v>0</v>
      </c>
      <c r="W31" s="35">
        <f>IF('Indicator Date hidden'!X32="x","x",$W$2-'Indicator Date hidden'!X32)</f>
        <v>0</v>
      </c>
      <c r="X31" s="35">
        <f>IF('Indicator Date hidden'!Y32="x","x",$X$2-'Indicator Date hidden'!Y32)</f>
        <v>2</v>
      </c>
      <c r="Y31" s="35">
        <f>IF('Indicator Date hidden'!Z32="x","x",$Y$2-'Indicator Date hidden'!Z32)</f>
        <v>0</v>
      </c>
      <c r="Z31" s="35">
        <f>IF('Indicator Date hidden'!AA32="x","x",$Z$2-'Indicator Date hidden'!AA32)</f>
        <v>0</v>
      </c>
      <c r="AA31" s="35">
        <f>IF('Indicator Date hidden'!AB32="x","x",$AA$2-'Indicator Date hidden'!AB32)</f>
        <v>0</v>
      </c>
      <c r="AB31" s="35">
        <f>IF('Indicator Date hidden'!AC32="x","x",$AB$2-'Indicator Date hidden'!AC32)</f>
        <v>0</v>
      </c>
      <c r="AC31" s="35">
        <f>IF('Indicator Date hidden'!AD32="x","x",$AC$2-'Indicator Date hidden'!AD32)</f>
        <v>0</v>
      </c>
      <c r="AD31" s="35">
        <f>IF('Indicator Date hidden'!AE32="x","x",$AD$2-'Indicator Date hidden'!AE32)</f>
        <v>0</v>
      </c>
      <c r="AE31" s="35">
        <f>IF('Indicator Date hidden'!AF32="x","x",$AE$2-'Indicator Date hidden'!AF32)</f>
        <v>0</v>
      </c>
      <c r="AF31" s="35">
        <f>IF('Indicator Date hidden'!AG32="x","x",$AF$2-'Indicator Date hidden'!AG32)</f>
        <v>1</v>
      </c>
      <c r="AG31" s="35">
        <f>IF('Indicator Date hidden'!AH32="x","x",$AG$2-'Indicator Date hidden'!AH32)</f>
        <v>0</v>
      </c>
      <c r="AH31" s="35">
        <f>IF('Indicator Date hidden'!AI32="x","x",$AH$2-'Indicator Date hidden'!AI32)</f>
        <v>0</v>
      </c>
      <c r="AI31" s="35">
        <f>IF('Indicator Date hidden'!AJ32="x","x",$AI$2-'Indicator Date hidden'!AJ32)</f>
        <v>0</v>
      </c>
      <c r="AJ31" s="35" t="str">
        <f>IF('Indicator Date hidden'!AK32="x","x",$AJ$2-'Indicator Date hidden'!AK32)</f>
        <v>x</v>
      </c>
      <c r="AK31" s="35">
        <f>IF('Indicator Date hidden'!AL32="x","x",$AK$2-'Indicator Date hidden'!AL32)</f>
        <v>1</v>
      </c>
      <c r="AL31" s="35">
        <f>IF('Indicator Date hidden'!AM32="x","x",$AL$2-'Indicator Date hidden'!AM32)</f>
        <v>0</v>
      </c>
      <c r="AM31" s="35">
        <f>IF('Indicator Date hidden'!AN32="x","x",$AM$2-'Indicator Date hidden'!AN32)</f>
        <v>0</v>
      </c>
      <c r="AN31" s="35">
        <f>IF('Indicator Date hidden'!AO32="x","x",$AN$2-'Indicator Date hidden'!AO32)</f>
        <v>0</v>
      </c>
      <c r="AO31" s="35">
        <f>IF('Indicator Date hidden'!AP32="x","x",$AO$2-'Indicator Date hidden'!AP32)</f>
        <v>0</v>
      </c>
      <c r="AP31" s="35">
        <f>IF('Indicator Date hidden'!AQ32="x","x",$AP$2-'Indicator Date hidden'!AQ32)</f>
        <v>0</v>
      </c>
      <c r="AQ31" s="35">
        <f>IF('Indicator Date hidden'!AR32="x","x",$AQ$2-'Indicator Date hidden'!AR32)</f>
        <v>8</v>
      </c>
      <c r="AR31" s="35">
        <f>IF('Indicator Date hidden'!AS32="x","x",$AR$2-'Indicator Date hidden'!AS32)</f>
        <v>0</v>
      </c>
      <c r="AS31" s="35">
        <f>IF('Indicator Date hidden'!AT32="x","x",$AS$2-'Indicator Date hidden'!AT32)</f>
        <v>0</v>
      </c>
      <c r="AT31" s="35">
        <f>IF('Indicator Date hidden'!AU32="x","x",$AT$2-'Indicator Date hidden'!AU32)</f>
        <v>0</v>
      </c>
      <c r="AU31" s="35">
        <f>IF('Indicator Date hidden'!AV32="x","x",$AU$2-'Indicator Date hidden'!AV32)</f>
        <v>5</v>
      </c>
      <c r="AV31" s="35">
        <f>IF('Indicator Date hidden'!AW32="x","x",$AV$2-'Indicator Date hidden'!AW32)</f>
        <v>0</v>
      </c>
      <c r="AW31" s="35">
        <f>IF('Indicator Date hidden'!AX32="x","x",$AW$2-'Indicator Date hidden'!AX32)</f>
        <v>0</v>
      </c>
      <c r="AX31" s="35">
        <f>IF('Indicator Date hidden'!AY32="x","x",$AX$2-'Indicator Date hidden'!AY32)</f>
        <v>0</v>
      </c>
      <c r="AY31" s="35">
        <f>IF('Indicator Date hidden'!AZ32="x","x",$AY$2-'Indicator Date hidden'!AZ32)</f>
        <v>0</v>
      </c>
      <c r="AZ31" s="35">
        <f>IF('Indicator Date hidden'!BA32="x","x",$AZ$2-'Indicator Date hidden'!BA32)</f>
        <v>0</v>
      </c>
      <c r="BA31">
        <f t="shared" si="0"/>
        <v>21</v>
      </c>
      <c r="BB31" s="36">
        <f t="shared" si="1"/>
        <v>0.42</v>
      </c>
      <c r="BC31">
        <f t="shared" si="2"/>
        <v>6</v>
      </c>
      <c r="BD31" s="36">
        <f t="shared" si="3"/>
        <v>1.4295453822806745</v>
      </c>
      <c r="BE31" s="38">
        <f t="shared" si="4"/>
        <v>0</v>
      </c>
    </row>
    <row r="32" spans="1:57" x14ac:dyDescent="0.35">
      <c r="A32" t="s">
        <v>54</v>
      </c>
      <c r="B32" s="35">
        <f>IF('Indicator Date hidden'!C33="x","x",$B$2-'Indicator Date hidden'!C33)</f>
        <v>0</v>
      </c>
      <c r="C32" s="35">
        <f>IF('Indicator Date hidden'!D33="x","x",$C$2-'Indicator Date hidden'!D33)</f>
        <v>0</v>
      </c>
      <c r="D32" s="35">
        <f>IF('Indicator Date hidden'!E33="x","x",$D$2-'Indicator Date hidden'!E33)</f>
        <v>0</v>
      </c>
      <c r="E32" s="35">
        <f>IF('Indicator Date hidden'!F33="x","x",$E$2-'Indicator Date hidden'!F33)</f>
        <v>0</v>
      </c>
      <c r="F32" s="35">
        <f>IF('Indicator Date hidden'!G33="x","x",$F$2-'Indicator Date hidden'!G33)</f>
        <v>0</v>
      </c>
      <c r="G32" s="35">
        <f>IF('Indicator Date hidden'!H33="x","x",$G$2-'Indicator Date hidden'!H33)</f>
        <v>0</v>
      </c>
      <c r="H32" s="35">
        <f>IF('Indicator Date hidden'!I33="x","x",$H$2-'Indicator Date hidden'!I33)</f>
        <v>0</v>
      </c>
      <c r="I32" s="35">
        <f>IF('Indicator Date hidden'!J33="x","x",$I$2-'Indicator Date hidden'!J33)</f>
        <v>0</v>
      </c>
      <c r="J32" s="35">
        <f>IF('Indicator Date hidden'!K33="x","x",$J$2-'Indicator Date hidden'!K33)</f>
        <v>0</v>
      </c>
      <c r="K32" s="35">
        <f>IF('Indicator Date hidden'!L33="x","x",$K$2-'Indicator Date hidden'!L33)</f>
        <v>0</v>
      </c>
      <c r="L32" s="35">
        <f>IF('Indicator Date hidden'!M33="x","x",$L$2-'Indicator Date hidden'!M33)</f>
        <v>0</v>
      </c>
      <c r="M32" s="35">
        <f>IF('Indicator Date hidden'!N33="x","x",$M$2-'Indicator Date hidden'!N33)</f>
        <v>0</v>
      </c>
      <c r="N32" s="35">
        <f>IF('Indicator Date hidden'!O33="x","x",$N$2-'Indicator Date hidden'!O33)</f>
        <v>0</v>
      </c>
      <c r="O32" s="35">
        <f>IF('Indicator Date hidden'!P33="x","x",$O$2-'Indicator Date hidden'!P33)</f>
        <v>0</v>
      </c>
      <c r="P32" s="35">
        <f>IF('Indicator Date hidden'!Q33="x","x",$P$2-'Indicator Date hidden'!Q33)</f>
        <v>0</v>
      </c>
      <c r="Q32" s="35">
        <f>IF('Indicator Date hidden'!R33="x","x",$Q$2-'Indicator Date hidden'!R33)</f>
        <v>3</v>
      </c>
      <c r="R32" s="35">
        <f>IF('Indicator Date hidden'!S33="x","x",$R$2-'Indicator Date hidden'!S33)</f>
        <v>0</v>
      </c>
      <c r="S32" s="35">
        <f>IF('Indicator Date hidden'!T33="x","x",$S$2-'Indicator Date hidden'!T33)</f>
        <v>0</v>
      </c>
      <c r="T32" s="35">
        <f>IF('Indicator Date hidden'!U33="x","x",$T$2-'Indicator Date hidden'!U33)</f>
        <v>0</v>
      </c>
      <c r="U32" s="35">
        <f>IF('Indicator Date hidden'!V33="x","x",$U$2-'Indicator Date hidden'!V33)</f>
        <v>0</v>
      </c>
      <c r="V32" s="35">
        <f>IF('Indicator Date hidden'!W33="x","x",$V$2-'Indicator Date hidden'!W33)</f>
        <v>0</v>
      </c>
      <c r="W32" s="35">
        <f>IF('Indicator Date hidden'!X33="x","x",$W$2-'Indicator Date hidden'!X33)</f>
        <v>3</v>
      </c>
      <c r="X32" s="35">
        <f>IF('Indicator Date hidden'!Y33="x","x",$X$2-'Indicator Date hidden'!Y33)</f>
        <v>5</v>
      </c>
      <c r="Y32" s="35">
        <f>IF('Indicator Date hidden'!Z33="x","x",$Y$2-'Indicator Date hidden'!Z33)</f>
        <v>0</v>
      </c>
      <c r="Z32" s="35">
        <f>IF('Indicator Date hidden'!AA33="x","x",$Z$2-'Indicator Date hidden'!AA33)</f>
        <v>0</v>
      </c>
      <c r="AA32" s="35">
        <f>IF('Indicator Date hidden'!AB33="x","x",$AA$2-'Indicator Date hidden'!AB33)</f>
        <v>0</v>
      </c>
      <c r="AB32" s="35">
        <f>IF('Indicator Date hidden'!AC33="x","x",$AB$2-'Indicator Date hidden'!AC33)</f>
        <v>0</v>
      </c>
      <c r="AC32" s="35">
        <f>IF('Indicator Date hidden'!AD33="x","x",$AC$2-'Indicator Date hidden'!AD33)</f>
        <v>0</v>
      </c>
      <c r="AD32" s="35">
        <f>IF('Indicator Date hidden'!AE33="x","x",$AD$2-'Indicator Date hidden'!AE33)</f>
        <v>0</v>
      </c>
      <c r="AE32" s="35">
        <f>IF('Indicator Date hidden'!AF33="x","x",$AE$2-'Indicator Date hidden'!AF33)</f>
        <v>0</v>
      </c>
      <c r="AF32" s="35">
        <f>IF('Indicator Date hidden'!AG33="x","x",$AF$2-'Indicator Date hidden'!AG33)</f>
        <v>6</v>
      </c>
      <c r="AG32" s="35">
        <f>IF('Indicator Date hidden'!AH33="x","x",$AG$2-'Indicator Date hidden'!AH33)</f>
        <v>0</v>
      </c>
      <c r="AH32" s="35">
        <f>IF('Indicator Date hidden'!AI33="x","x",$AH$2-'Indicator Date hidden'!AI33)</f>
        <v>0</v>
      </c>
      <c r="AI32" s="35">
        <f>IF('Indicator Date hidden'!AJ33="x","x",$AI$2-'Indicator Date hidden'!AJ33)</f>
        <v>0</v>
      </c>
      <c r="AJ32" s="35">
        <f>IF('Indicator Date hidden'!AK33="x","x",$AJ$2-'Indicator Date hidden'!AK33)</f>
        <v>0</v>
      </c>
      <c r="AK32" s="35">
        <f>IF('Indicator Date hidden'!AL33="x","x",$AK$2-'Indicator Date hidden'!AL33)</f>
        <v>0</v>
      </c>
      <c r="AL32" s="35">
        <f>IF('Indicator Date hidden'!AM33="x","x",$AL$2-'Indicator Date hidden'!AM33)</f>
        <v>0</v>
      </c>
      <c r="AM32" s="35">
        <f>IF('Indicator Date hidden'!AN33="x","x",$AM$2-'Indicator Date hidden'!AN33)</f>
        <v>0</v>
      </c>
      <c r="AN32" s="35">
        <f>IF('Indicator Date hidden'!AO33="x","x",$AN$2-'Indicator Date hidden'!AO33)</f>
        <v>0</v>
      </c>
      <c r="AO32" s="35">
        <f>IF('Indicator Date hidden'!AP33="x","x",$AO$2-'Indicator Date hidden'!AP33)</f>
        <v>0</v>
      </c>
      <c r="AP32" s="35">
        <f>IF('Indicator Date hidden'!AQ33="x","x",$AP$2-'Indicator Date hidden'!AQ33)</f>
        <v>0</v>
      </c>
      <c r="AQ32" s="35">
        <f>IF('Indicator Date hidden'!AR33="x","x",$AQ$2-'Indicator Date hidden'!AR33)</f>
        <v>0</v>
      </c>
      <c r="AR32" s="35">
        <f>IF('Indicator Date hidden'!AS33="x","x",$AR$2-'Indicator Date hidden'!AS33)</f>
        <v>0</v>
      </c>
      <c r="AS32" s="35">
        <f>IF('Indicator Date hidden'!AT33="x","x",$AS$2-'Indicator Date hidden'!AT33)</f>
        <v>0</v>
      </c>
      <c r="AT32" s="35">
        <f>IF('Indicator Date hidden'!AU33="x","x",$AT$2-'Indicator Date hidden'!AU33)</f>
        <v>0</v>
      </c>
      <c r="AU32" s="35">
        <f>IF('Indicator Date hidden'!AV33="x","x",$AU$2-'Indicator Date hidden'!AV33)</f>
        <v>4</v>
      </c>
      <c r="AV32" s="35">
        <f>IF('Indicator Date hidden'!AW33="x","x",$AV$2-'Indicator Date hidden'!AW33)</f>
        <v>0</v>
      </c>
      <c r="AW32" s="35">
        <f>IF('Indicator Date hidden'!AX33="x","x",$AW$2-'Indicator Date hidden'!AX33)</f>
        <v>0</v>
      </c>
      <c r="AX32" s="35">
        <f>IF('Indicator Date hidden'!AY33="x","x",$AX$2-'Indicator Date hidden'!AY33)</f>
        <v>0</v>
      </c>
      <c r="AY32" s="35">
        <f>IF('Indicator Date hidden'!AZ33="x","x",$AY$2-'Indicator Date hidden'!AZ33)</f>
        <v>0</v>
      </c>
      <c r="AZ32" s="35">
        <f>IF('Indicator Date hidden'!BA33="x","x",$AZ$2-'Indicator Date hidden'!BA33)</f>
        <v>0</v>
      </c>
      <c r="BA32">
        <f t="shared" si="0"/>
        <v>21</v>
      </c>
      <c r="BB32" s="36">
        <f t="shared" si="1"/>
        <v>0.41176470588235292</v>
      </c>
      <c r="BC32">
        <f t="shared" si="2"/>
        <v>5</v>
      </c>
      <c r="BD32" s="36">
        <f t="shared" si="3"/>
        <v>1.3012282371009458</v>
      </c>
      <c r="BE32" s="38">
        <f t="shared" si="4"/>
        <v>0</v>
      </c>
    </row>
    <row r="33" spans="1:57" x14ac:dyDescent="0.35">
      <c r="A33" t="s">
        <v>56</v>
      </c>
      <c r="B33" s="35">
        <f>IF('Indicator Date hidden'!C34="x","x",$B$2-'Indicator Date hidden'!C34)</f>
        <v>0</v>
      </c>
      <c r="C33" s="35">
        <f>IF('Indicator Date hidden'!D34="x","x",$C$2-'Indicator Date hidden'!D34)</f>
        <v>0</v>
      </c>
      <c r="D33" s="35">
        <f>IF('Indicator Date hidden'!E34="x","x",$D$2-'Indicator Date hidden'!E34)</f>
        <v>0</v>
      </c>
      <c r="E33" s="35">
        <f>IF('Indicator Date hidden'!F34="x","x",$E$2-'Indicator Date hidden'!F34)</f>
        <v>0</v>
      </c>
      <c r="F33" s="35">
        <f>IF('Indicator Date hidden'!G34="x","x",$F$2-'Indicator Date hidden'!G34)</f>
        <v>0</v>
      </c>
      <c r="G33" s="35">
        <f>IF('Indicator Date hidden'!H34="x","x",$G$2-'Indicator Date hidden'!H34)</f>
        <v>0</v>
      </c>
      <c r="H33" s="35">
        <f>IF('Indicator Date hidden'!I34="x","x",$H$2-'Indicator Date hidden'!I34)</f>
        <v>0</v>
      </c>
      <c r="I33" s="35">
        <f>IF('Indicator Date hidden'!J34="x","x",$I$2-'Indicator Date hidden'!J34)</f>
        <v>0</v>
      </c>
      <c r="J33" s="35">
        <f>IF('Indicator Date hidden'!K34="x","x",$J$2-'Indicator Date hidden'!K34)</f>
        <v>0</v>
      </c>
      <c r="K33" s="35">
        <f>IF('Indicator Date hidden'!L34="x","x",$K$2-'Indicator Date hidden'!L34)</f>
        <v>0</v>
      </c>
      <c r="L33" s="35">
        <f>IF('Indicator Date hidden'!M34="x","x",$L$2-'Indicator Date hidden'!M34)</f>
        <v>0</v>
      </c>
      <c r="M33" s="35">
        <f>IF('Indicator Date hidden'!N34="x","x",$M$2-'Indicator Date hidden'!N34)</f>
        <v>0</v>
      </c>
      <c r="N33" s="35">
        <f>IF('Indicator Date hidden'!O34="x","x",$N$2-'Indicator Date hidden'!O34)</f>
        <v>0</v>
      </c>
      <c r="O33" s="35">
        <f>IF('Indicator Date hidden'!P34="x","x",$O$2-'Indicator Date hidden'!P34)</f>
        <v>0</v>
      </c>
      <c r="P33" s="35">
        <f>IF('Indicator Date hidden'!Q34="x","x",$P$2-'Indicator Date hidden'!Q34)</f>
        <v>0</v>
      </c>
      <c r="Q33" s="35" t="str">
        <f>IF('Indicator Date hidden'!R34="x","x",$Q$2-'Indicator Date hidden'!R34)</f>
        <v>x</v>
      </c>
      <c r="R33" s="35">
        <f>IF('Indicator Date hidden'!S34="x","x",$R$2-'Indicator Date hidden'!S34)</f>
        <v>0</v>
      </c>
      <c r="S33" s="35">
        <f>IF('Indicator Date hidden'!T34="x","x",$S$2-'Indicator Date hidden'!T34)</f>
        <v>0</v>
      </c>
      <c r="T33" s="35">
        <f>IF('Indicator Date hidden'!U34="x","x",$T$2-'Indicator Date hidden'!U34)</f>
        <v>0</v>
      </c>
      <c r="U33" s="35" t="str">
        <f>IF('Indicator Date hidden'!V34="x","x",$U$2-'Indicator Date hidden'!V34)</f>
        <v>x</v>
      </c>
      <c r="V33" s="35">
        <f>IF('Indicator Date hidden'!W34="x","x",$V$2-'Indicator Date hidden'!W34)</f>
        <v>0</v>
      </c>
      <c r="W33" s="35" t="str">
        <f>IF('Indicator Date hidden'!X34="x","x",$W$2-'Indicator Date hidden'!X34)</f>
        <v>x</v>
      </c>
      <c r="X33" s="35">
        <f>IF('Indicator Date hidden'!Y34="x","x",$X$2-'Indicator Date hidden'!Y34)</f>
        <v>4</v>
      </c>
      <c r="Y33" s="35">
        <f>IF('Indicator Date hidden'!Z34="x","x",$Y$2-'Indicator Date hidden'!Z34)</f>
        <v>0</v>
      </c>
      <c r="Z33" s="35">
        <f>IF('Indicator Date hidden'!AA34="x","x",$Z$2-'Indicator Date hidden'!AA34)</f>
        <v>0</v>
      </c>
      <c r="AA33" s="35" t="str">
        <f>IF('Indicator Date hidden'!AB34="x","x",$AA$2-'Indicator Date hidden'!AB34)</f>
        <v>x</v>
      </c>
      <c r="AB33" s="35">
        <f>IF('Indicator Date hidden'!AC34="x","x",$AB$2-'Indicator Date hidden'!AC34)</f>
        <v>0</v>
      </c>
      <c r="AC33" s="35">
        <f>IF('Indicator Date hidden'!AD34="x","x",$AC$2-'Indicator Date hidden'!AD34)</f>
        <v>0</v>
      </c>
      <c r="AD33" s="35" t="str">
        <f>IF('Indicator Date hidden'!AE34="x","x",$AD$2-'Indicator Date hidden'!AE34)</f>
        <v>x</v>
      </c>
      <c r="AE33" s="35">
        <f>IF('Indicator Date hidden'!AF34="x","x",$AE$2-'Indicator Date hidden'!AF34)</f>
        <v>0</v>
      </c>
      <c r="AF33" s="35">
        <f>IF('Indicator Date hidden'!AG34="x","x",$AF$2-'Indicator Date hidden'!AG34)</f>
        <v>3</v>
      </c>
      <c r="AG33" s="35">
        <f>IF('Indicator Date hidden'!AH34="x","x",$AG$2-'Indicator Date hidden'!AH34)</f>
        <v>0</v>
      </c>
      <c r="AH33" s="35">
        <f>IF('Indicator Date hidden'!AI34="x","x",$AH$2-'Indicator Date hidden'!AI34)</f>
        <v>0</v>
      </c>
      <c r="AI33" s="35">
        <f>IF('Indicator Date hidden'!AJ34="x","x",$AI$2-'Indicator Date hidden'!AJ34)</f>
        <v>0</v>
      </c>
      <c r="AJ33" s="35" t="str">
        <f>IF('Indicator Date hidden'!AK34="x","x",$AJ$2-'Indicator Date hidden'!AK34)</f>
        <v>x</v>
      </c>
      <c r="AK33" s="35">
        <f>IF('Indicator Date hidden'!AL34="x","x",$AK$2-'Indicator Date hidden'!AL34)</f>
        <v>1</v>
      </c>
      <c r="AL33" s="35">
        <f>IF('Indicator Date hidden'!AM34="x","x",$AL$2-'Indicator Date hidden'!AM34)</f>
        <v>0</v>
      </c>
      <c r="AM33" s="35">
        <f>IF('Indicator Date hidden'!AN34="x","x",$AM$2-'Indicator Date hidden'!AN34)</f>
        <v>0</v>
      </c>
      <c r="AN33" s="35">
        <f>IF('Indicator Date hidden'!AO34="x","x",$AN$2-'Indicator Date hidden'!AO34)</f>
        <v>0</v>
      </c>
      <c r="AO33" s="35">
        <f>IF('Indicator Date hidden'!AP34="x","x",$AO$2-'Indicator Date hidden'!AP34)</f>
        <v>0</v>
      </c>
      <c r="AP33" s="35">
        <f>IF('Indicator Date hidden'!AQ34="x","x",$AP$2-'Indicator Date hidden'!AQ34)</f>
        <v>0</v>
      </c>
      <c r="AQ33" s="35">
        <f>IF('Indicator Date hidden'!AR34="x","x",$AQ$2-'Indicator Date hidden'!AR34)</f>
        <v>4</v>
      </c>
      <c r="AR33" s="35">
        <f>IF('Indicator Date hidden'!AS34="x","x",$AR$2-'Indicator Date hidden'!AS34)</f>
        <v>0</v>
      </c>
      <c r="AS33" s="35">
        <f>IF('Indicator Date hidden'!AT34="x","x",$AS$2-'Indicator Date hidden'!AT34)</f>
        <v>0</v>
      </c>
      <c r="AT33" s="35">
        <f>IF('Indicator Date hidden'!AU34="x","x",$AT$2-'Indicator Date hidden'!AU34)</f>
        <v>0</v>
      </c>
      <c r="AU33" s="35" t="str">
        <f>IF('Indicator Date hidden'!AV34="x","x",$AU$2-'Indicator Date hidden'!AV34)</f>
        <v>x</v>
      </c>
      <c r="AV33" s="35">
        <f>IF('Indicator Date hidden'!AW34="x","x",$AV$2-'Indicator Date hidden'!AW34)</f>
        <v>0</v>
      </c>
      <c r="AW33" s="35">
        <f>IF('Indicator Date hidden'!AX34="x","x",$AW$2-'Indicator Date hidden'!AX34)</f>
        <v>0</v>
      </c>
      <c r="AX33" s="35">
        <f>IF('Indicator Date hidden'!AY34="x","x",$AX$2-'Indicator Date hidden'!AY34)</f>
        <v>0</v>
      </c>
      <c r="AY33" s="35">
        <f>IF('Indicator Date hidden'!AZ34="x","x",$AY$2-'Indicator Date hidden'!AZ34)</f>
        <v>0</v>
      </c>
      <c r="AZ33" s="35">
        <f>IF('Indicator Date hidden'!BA34="x","x",$AZ$2-'Indicator Date hidden'!BA34)</f>
        <v>0</v>
      </c>
      <c r="BA33">
        <f t="shared" si="0"/>
        <v>12</v>
      </c>
      <c r="BB33" s="36">
        <f t="shared" si="1"/>
        <v>0.27272727272727271</v>
      </c>
      <c r="BC33">
        <f t="shared" si="2"/>
        <v>4</v>
      </c>
      <c r="BD33" s="36">
        <f t="shared" si="3"/>
        <v>0.9381712472977406</v>
      </c>
      <c r="BE33" s="38">
        <f t="shared" si="4"/>
        <v>0</v>
      </c>
    </row>
    <row r="34" spans="1:57" x14ac:dyDescent="0.35">
      <c r="A34" t="s">
        <v>59</v>
      </c>
      <c r="B34" s="35">
        <f>IF('Indicator Date hidden'!C35="x","x",$B$2-'Indicator Date hidden'!C35)</f>
        <v>0</v>
      </c>
      <c r="C34" s="35">
        <f>IF('Indicator Date hidden'!D35="x","x",$C$2-'Indicator Date hidden'!D35)</f>
        <v>0</v>
      </c>
      <c r="D34" s="35">
        <f>IF('Indicator Date hidden'!E35="x","x",$D$2-'Indicator Date hidden'!E35)</f>
        <v>0</v>
      </c>
      <c r="E34" s="35">
        <f>IF('Indicator Date hidden'!F35="x","x",$E$2-'Indicator Date hidden'!F35)</f>
        <v>0</v>
      </c>
      <c r="F34" s="35">
        <f>IF('Indicator Date hidden'!G35="x","x",$F$2-'Indicator Date hidden'!G35)</f>
        <v>0</v>
      </c>
      <c r="G34" s="35">
        <f>IF('Indicator Date hidden'!H35="x","x",$G$2-'Indicator Date hidden'!H35)</f>
        <v>0</v>
      </c>
      <c r="H34" s="35">
        <f>IF('Indicator Date hidden'!I35="x","x",$H$2-'Indicator Date hidden'!I35)</f>
        <v>0</v>
      </c>
      <c r="I34" s="35">
        <f>IF('Indicator Date hidden'!J35="x","x",$I$2-'Indicator Date hidden'!J35)</f>
        <v>0</v>
      </c>
      <c r="J34" s="35">
        <f>IF('Indicator Date hidden'!K35="x","x",$J$2-'Indicator Date hidden'!K35)</f>
        <v>0</v>
      </c>
      <c r="K34" s="35">
        <f>IF('Indicator Date hidden'!L35="x","x",$K$2-'Indicator Date hidden'!L35)</f>
        <v>0</v>
      </c>
      <c r="L34" s="35">
        <f>IF('Indicator Date hidden'!M35="x","x",$L$2-'Indicator Date hidden'!M35)</f>
        <v>0</v>
      </c>
      <c r="M34" s="35">
        <f>IF('Indicator Date hidden'!N35="x","x",$M$2-'Indicator Date hidden'!N35)</f>
        <v>0</v>
      </c>
      <c r="N34" s="35">
        <f>IF('Indicator Date hidden'!O35="x","x",$N$2-'Indicator Date hidden'!O35)</f>
        <v>0</v>
      </c>
      <c r="O34" s="35">
        <f>IF('Indicator Date hidden'!P35="x","x",$O$2-'Indicator Date hidden'!P35)</f>
        <v>0</v>
      </c>
      <c r="P34" s="35">
        <f>IF('Indicator Date hidden'!Q35="x","x",$P$2-'Indicator Date hidden'!Q35)</f>
        <v>0</v>
      </c>
      <c r="Q34" s="35">
        <f>IF('Indicator Date hidden'!R35="x","x",$Q$2-'Indicator Date hidden'!R35)</f>
        <v>4</v>
      </c>
      <c r="R34" s="35">
        <f>IF('Indicator Date hidden'!S35="x","x",$R$2-'Indicator Date hidden'!S35)</f>
        <v>0</v>
      </c>
      <c r="S34" s="35">
        <f>IF('Indicator Date hidden'!T35="x","x",$S$2-'Indicator Date hidden'!T35)</f>
        <v>0</v>
      </c>
      <c r="T34" s="35">
        <f>IF('Indicator Date hidden'!U35="x","x",$T$2-'Indicator Date hidden'!U35)</f>
        <v>0</v>
      </c>
      <c r="U34" s="35">
        <f>IF('Indicator Date hidden'!V35="x","x",$U$2-'Indicator Date hidden'!V35)</f>
        <v>0</v>
      </c>
      <c r="V34" s="35">
        <f>IF('Indicator Date hidden'!W35="x","x",$V$2-'Indicator Date hidden'!W35)</f>
        <v>0</v>
      </c>
      <c r="W34" s="35">
        <f>IF('Indicator Date hidden'!X35="x","x",$W$2-'Indicator Date hidden'!X35)</f>
        <v>4</v>
      </c>
      <c r="X34" s="35">
        <f>IF('Indicator Date hidden'!Y35="x","x",$X$2-'Indicator Date hidden'!Y35)</f>
        <v>5</v>
      </c>
      <c r="Y34" s="35">
        <f>IF('Indicator Date hidden'!Z35="x","x",$Y$2-'Indicator Date hidden'!Z35)</f>
        <v>0</v>
      </c>
      <c r="Z34" s="35">
        <f>IF('Indicator Date hidden'!AA35="x","x",$Z$2-'Indicator Date hidden'!AA35)</f>
        <v>0</v>
      </c>
      <c r="AA34" s="35">
        <f>IF('Indicator Date hidden'!AB35="x","x",$AA$2-'Indicator Date hidden'!AB35)</f>
        <v>0</v>
      </c>
      <c r="AB34" s="35">
        <f>IF('Indicator Date hidden'!AC35="x","x",$AB$2-'Indicator Date hidden'!AC35)</f>
        <v>0</v>
      </c>
      <c r="AC34" s="35">
        <f>IF('Indicator Date hidden'!AD35="x","x",$AC$2-'Indicator Date hidden'!AD35)</f>
        <v>0</v>
      </c>
      <c r="AD34" s="35">
        <f>IF('Indicator Date hidden'!AE35="x","x",$AD$2-'Indicator Date hidden'!AE35)</f>
        <v>0</v>
      </c>
      <c r="AE34" s="35">
        <f>IF('Indicator Date hidden'!AF35="x","x",$AE$2-'Indicator Date hidden'!AF35)</f>
        <v>0</v>
      </c>
      <c r="AF34" s="35">
        <f>IF('Indicator Date hidden'!AG35="x","x",$AF$2-'Indicator Date hidden'!AG35)</f>
        <v>5</v>
      </c>
      <c r="AG34" s="35">
        <f>IF('Indicator Date hidden'!AH35="x","x",$AG$2-'Indicator Date hidden'!AH35)</f>
        <v>0</v>
      </c>
      <c r="AH34" s="35">
        <f>IF('Indicator Date hidden'!AI35="x","x",$AH$2-'Indicator Date hidden'!AI35)</f>
        <v>0</v>
      </c>
      <c r="AI34" s="35">
        <f>IF('Indicator Date hidden'!AJ35="x","x",$AI$2-'Indicator Date hidden'!AJ35)</f>
        <v>0</v>
      </c>
      <c r="AJ34" s="35">
        <f>IF('Indicator Date hidden'!AK35="x","x",$AJ$2-'Indicator Date hidden'!AK35)</f>
        <v>0</v>
      </c>
      <c r="AK34" s="35">
        <f>IF('Indicator Date hidden'!AL35="x","x",$AK$2-'Indicator Date hidden'!AL35)</f>
        <v>1</v>
      </c>
      <c r="AL34" s="35">
        <f>IF('Indicator Date hidden'!AM35="x","x",$AL$2-'Indicator Date hidden'!AM35)</f>
        <v>0</v>
      </c>
      <c r="AM34" s="35">
        <f>IF('Indicator Date hidden'!AN35="x","x",$AM$2-'Indicator Date hidden'!AN35)</f>
        <v>0</v>
      </c>
      <c r="AN34" s="35">
        <f>IF('Indicator Date hidden'!AO35="x","x",$AN$2-'Indicator Date hidden'!AO35)</f>
        <v>0</v>
      </c>
      <c r="AO34" s="35" t="str">
        <f>IF('Indicator Date hidden'!AP35="x","x",$AO$2-'Indicator Date hidden'!AP35)</f>
        <v>x</v>
      </c>
      <c r="AP34" s="35" t="str">
        <f>IF('Indicator Date hidden'!AQ35="x","x",$AP$2-'Indicator Date hidden'!AQ35)</f>
        <v>x</v>
      </c>
      <c r="AQ34" s="35" t="str">
        <f>IF('Indicator Date hidden'!AR35="x","x",$AQ$2-'Indicator Date hidden'!AR35)</f>
        <v>x</v>
      </c>
      <c r="AR34" s="35">
        <f>IF('Indicator Date hidden'!AS35="x","x",$AR$2-'Indicator Date hidden'!AS35)</f>
        <v>0</v>
      </c>
      <c r="AS34" s="35">
        <f>IF('Indicator Date hidden'!AT35="x","x",$AS$2-'Indicator Date hidden'!AT35)</f>
        <v>0</v>
      </c>
      <c r="AT34" s="35">
        <f>IF('Indicator Date hidden'!AU35="x","x",$AT$2-'Indicator Date hidden'!AU35)</f>
        <v>0</v>
      </c>
      <c r="AU34" s="35">
        <f>IF('Indicator Date hidden'!AV35="x","x",$AU$2-'Indicator Date hidden'!AV35)</f>
        <v>4</v>
      </c>
      <c r="AV34" s="35">
        <f>IF('Indicator Date hidden'!AW35="x","x",$AV$2-'Indicator Date hidden'!AW35)</f>
        <v>0</v>
      </c>
      <c r="AW34" s="35">
        <f>IF('Indicator Date hidden'!AX35="x","x",$AW$2-'Indicator Date hidden'!AX35)</f>
        <v>0</v>
      </c>
      <c r="AX34" s="35">
        <f>IF('Indicator Date hidden'!AY35="x","x",$AX$2-'Indicator Date hidden'!AY35)</f>
        <v>0</v>
      </c>
      <c r="AY34" s="35">
        <f>IF('Indicator Date hidden'!AZ35="x","x",$AY$2-'Indicator Date hidden'!AZ35)</f>
        <v>0</v>
      </c>
      <c r="AZ34" s="35">
        <f>IF('Indicator Date hidden'!BA35="x","x",$AZ$2-'Indicator Date hidden'!BA35)</f>
        <v>0</v>
      </c>
      <c r="BA34">
        <f t="shared" si="0"/>
        <v>23</v>
      </c>
      <c r="BB34" s="36">
        <f t="shared" si="1"/>
        <v>0.47916666666666669</v>
      </c>
      <c r="BC34">
        <f t="shared" si="2"/>
        <v>6</v>
      </c>
      <c r="BD34" s="36">
        <f t="shared" si="3"/>
        <v>1.3538461159066622</v>
      </c>
      <c r="BE34" s="38">
        <f t="shared" si="4"/>
        <v>0</v>
      </c>
    </row>
    <row r="35" spans="1:57" x14ac:dyDescent="0.35">
      <c r="A35" t="s">
        <v>61</v>
      </c>
      <c r="B35" s="35">
        <f>IF('Indicator Date hidden'!C36="x","x",$B$2-'Indicator Date hidden'!C36)</f>
        <v>0</v>
      </c>
      <c r="C35" s="35">
        <f>IF('Indicator Date hidden'!D36="x","x",$C$2-'Indicator Date hidden'!D36)</f>
        <v>0</v>
      </c>
      <c r="D35" s="35">
        <f>IF('Indicator Date hidden'!E36="x","x",$D$2-'Indicator Date hidden'!E36)</f>
        <v>0</v>
      </c>
      <c r="E35" s="35">
        <f>IF('Indicator Date hidden'!F36="x","x",$E$2-'Indicator Date hidden'!F36)</f>
        <v>0</v>
      </c>
      <c r="F35" s="35">
        <f>IF('Indicator Date hidden'!G36="x","x",$F$2-'Indicator Date hidden'!G36)</f>
        <v>0</v>
      </c>
      <c r="G35" s="35">
        <f>IF('Indicator Date hidden'!H36="x","x",$G$2-'Indicator Date hidden'!H36)</f>
        <v>0</v>
      </c>
      <c r="H35" s="35">
        <f>IF('Indicator Date hidden'!I36="x","x",$H$2-'Indicator Date hidden'!I36)</f>
        <v>0</v>
      </c>
      <c r="I35" s="35">
        <f>IF('Indicator Date hidden'!J36="x","x",$I$2-'Indicator Date hidden'!J36)</f>
        <v>0</v>
      </c>
      <c r="J35" s="35">
        <f>IF('Indicator Date hidden'!K36="x","x",$J$2-'Indicator Date hidden'!K36)</f>
        <v>0</v>
      </c>
      <c r="K35" s="35">
        <f>IF('Indicator Date hidden'!L36="x","x",$K$2-'Indicator Date hidden'!L36)</f>
        <v>0</v>
      </c>
      <c r="L35" s="35">
        <f>IF('Indicator Date hidden'!M36="x","x",$L$2-'Indicator Date hidden'!M36)</f>
        <v>0</v>
      </c>
      <c r="M35" s="35">
        <f>IF('Indicator Date hidden'!N36="x","x",$M$2-'Indicator Date hidden'!N36)</f>
        <v>0</v>
      </c>
      <c r="N35" s="35">
        <f>IF('Indicator Date hidden'!O36="x","x",$N$2-'Indicator Date hidden'!O36)</f>
        <v>0</v>
      </c>
      <c r="O35" s="35">
        <f>IF('Indicator Date hidden'!P36="x","x",$O$2-'Indicator Date hidden'!P36)</f>
        <v>0</v>
      </c>
      <c r="P35" s="35">
        <f>IF('Indicator Date hidden'!Q36="x","x",$P$2-'Indicator Date hidden'!Q36)</f>
        <v>0</v>
      </c>
      <c r="Q35" s="35">
        <f>IF('Indicator Date hidden'!R36="x","x",$Q$2-'Indicator Date hidden'!R36)</f>
        <v>4</v>
      </c>
      <c r="R35" s="35">
        <f>IF('Indicator Date hidden'!S36="x","x",$R$2-'Indicator Date hidden'!S36)</f>
        <v>0</v>
      </c>
      <c r="S35" s="35">
        <f>IF('Indicator Date hidden'!T36="x","x",$S$2-'Indicator Date hidden'!T36)</f>
        <v>0</v>
      </c>
      <c r="T35" s="35">
        <f>IF('Indicator Date hidden'!U36="x","x",$T$2-'Indicator Date hidden'!U36)</f>
        <v>0</v>
      </c>
      <c r="U35" s="35">
        <f>IF('Indicator Date hidden'!V36="x","x",$U$2-'Indicator Date hidden'!V36)</f>
        <v>0</v>
      </c>
      <c r="V35" s="35">
        <f>IF('Indicator Date hidden'!W36="x","x",$V$2-'Indicator Date hidden'!W36)</f>
        <v>0</v>
      </c>
      <c r="W35" s="35">
        <f>IF('Indicator Date hidden'!X36="x","x",$W$2-'Indicator Date hidden'!X36)</f>
        <v>4</v>
      </c>
      <c r="X35" s="35" t="str">
        <f>IF('Indicator Date hidden'!Y36="x","x",$X$2-'Indicator Date hidden'!Y36)</f>
        <v>x</v>
      </c>
      <c r="Y35" s="35">
        <f>IF('Indicator Date hidden'!Z36="x","x",$Y$2-'Indicator Date hidden'!Z36)</f>
        <v>0</v>
      </c>
      <c r="Z35" s="35">
        <f>IF('Indicator Date hidden'!AA36="x","x",$Z$2-'Indicator Date hidden'!AA36)</f>
        <v>0</v>
      </c>
      <c r="AA35" s="35">
        <f>IF('Indicator Date hidden'!AB36="x","x",$AA$2-'Indicator Date hidden'!AB36)</f>
        <v>0</v>
      </c>
      <c r="AB35" s="35">
        <f>IF('Indicator Date hidden'!AC36="x","x",$AB$2-'Indicator Date hidden'!AC36)</f>
        <v>0</v>
      </c>
      <c r="AC35" s="35">
        <f>IF('Indicator Date hidden'!AD36="x","x",$AC$2-'Indicator Date hidden'!AD36)</f>
        <v>0</v>
      </c>
      <c r="AD35" s="35">
        <f>IF('Indicator Date hidden'!AE36="x","x",$AD$2-'Indicator Date hidden'!AE36)</f>
        <v>0</v>
      </c>
      <c r="AE35" s="35">
        <f>IF('Indicator Date hidden'!AF36="x","x",$AE$2-'Indicator Date hidden'!AF36)</f>
        <v>0</v>
      </c>
      <c r="AF35" s="35">
        <f>IF('Indicator Date hidden'!AG36="x","x",$AF$2-'Indicator Date hidden'!AG36)</f>
        <v>2</v>
      </c>
      <c r="AG35" s="35">
        <f>IF('Indicator Date hidden'!AH36="x","x",$AG$2-'Indicator Date hidden'!AH36)</f>
        <v>0</v>
      </c>
      <c r="AH35" s="35">
        <f>IF('Indicator Date hidden'!AI36="x","x",$AH$2-'Indicator Date hidden'!AI36)</f>
        <v>0</v>
      </c>
      <c r="AI35" s="35">
        <f>IF('Indicator Date hidden'!AJ36="x","x",$AI$2-'Indicator Date hidden'!AJ36)</f>
        <v>0</v>
      </c>
      <c r="AJ35" s="35">
        <f>IF('Indicator Date hidden'!AK36="x","x",$AJ$2-'Indicator Date hidden'!AK36)</f>
        <v>1</v>
      </c>
      <c r="AK35" s="35">
        <f>IF('Indicator Date hidden'!AL36="x","x",$AK$2-'Indicator Date hidden'!AL36)</f>
        <v>0</v>
      </c>
      <c r="AL35" s="35">
        <f>IF('Indicator Date hidden'!AM36="x","x",$AL$2-'Indicator Date hidden'!AM36)</f>
        <v>0</v>
      </c>
      <c r="AM35" s="35">
        <f>IF('Indicator Date hidden'!AN36="x","x",$AM$2-'Indicator Date hidden'!AN36)</f>
        <v>0</v>
      </c>
      <c r="AN35" s="35">
        <f>IF('Indicator Date hidden'!AO36="x","x",$AN$2-'Indicator Date hidden'!AO36)</f>
        <v>0</v>
      </c>
      <c r="AO35" s="35" t="str">
        <f>IF('Indicator Date hidden'!AP36="x","x",$AO$2-'Indicator Date hidden'!AP36)</f>
        <v>x</v>
      </c>
      <c r="AP35" s="35" t="str">
        <f>IF('Indicator Date hidden'!AQ36="x","x",$AP$2-'Indicator Date hidden'!AQ36)</f>
        <v>x</v>
      </c>
      <c r="AQ35" s="35" t="str">
        <f>IF('Indicator Date hidden'!AR36="x","x",$AQ$2-'Indicator Date hidden'!AR36)</f>
        <v>x</v>
      </c>
      <c r="AR35" s="35">
        <f>IF('Indicator Date hidden'!AS36="x","x",$AR$2-'Indicator Date hidden'!AS36)</f>
        <v>0</v>
      </c>
      <c r="AS35" s="35">
        <f>IF('Indicator Date hidden'!AT36="x","x",$AS$2-'Indicator Date hidden'!AT36)</f>
        <v>0</v>
      </c>
      <c r="AT35" s="35">
        <f>IF('Indicator Date hidden'!AU36="x","x",$AT$2-'Indicator Date hidden'!AU36)</f>
        <v>0</v>
      </c>
      <c r="AU35" s="35">
        <f>IF('Indicator Date hidden'!AV36="x","x",$AU$2-'Indicator Date hidden'!AV36)</f>
        <v>1</v>
      </c>
      <c r="AV35" s="35">
        <f>IF('Indicator Date hidden'!AW36="x","x",$AV$2-'Indicator Date hidden'!AW36)</f>
        <v>0</v>
      </c>
      <c r="AW35" s="35">
        <f>IF('Indicator Date hidden'!AX36="x","x",$AW$2-'Indicator Date hidden'!AX36)</f>
        <v>0</v>
      </c>
      <c r="AX35" s="35">
        <f>IF('Indicator Date hidden'!AY36="x","x",$AX$2-'Indicator Date hidden'!AY36)</f>
        <v>0</v>
      </c>
      <c r="AY35" s="35">
        <f>IF('Indicator Date hidden'!AZ36="x","x",$AY$2-'Indicator Date hidden'!AZ36)</f>
        <v>0</v>
      </c>
      <c r="AZ35" s="35">
        <f>IF('Indicator Date hidden'!BA36="x","x",$AZ$2-'Indicator Date hidden'!BA36)</f>
        <v>0</v>
      </c>
      <c r="BA35">
        <f t="shared" si="0"/>
        <v>12</v>
      </c>
      <c r="BB35" s="36">
        <f t="shared" si="1"/>
        <v>0.25531914893617019</v>
      </c>
      <c r="BC35">
        <f t="shared" si="2"/>
        <v>5</v>
      </c>
      <c r="BD35" s="36">
        <f t="shared" si="3"/>
        <v>0.86216168465339615</v>
      </c>
      <c r="BE35" s="38">
        <f t="shared" si="4"/>
        <v>0</v>
      </c>
    </row>
    <row r="36" spans="1:57" x14ac:dyDescent="0.35">
      <c r="A36" t="s">
        <v>63</v>
      </c>
      <c r="B36" s="35">
        <f>IF('Indicator Date hidden'!C37="x","x",$B$2-'Indicator Date hidden'!C37)</f>
        <v>0</v>
      </c>
      <c r="C36" s="35">
        <f>IF('Indicator Date hidden'!D37="x","x",$C$2-'Indicator Date hidden'!D37)</f>
        <v>0</v>
      </c>
      <c r="D36" s="35">
        <f>IF('Indicator Date hidden'!E37="x","x",$D$2-'Indicator Date hidden'!E37)</f>
        <v>0</v>
      </c>
      <c r="E36" s="35">
        <f>IF('Indicator Date hidden'!F37="x","x",$E$2-'Indicator Date hidden'!F37)</f>
        <v>0</v>
      </c>
      <c r="F36" s="35">
        <f>IF('Indicator Date hidden'!G37="x","x",$F$2-'Indicator Date hidden'!G37)</f>
        <v>0</v>
      </c>
      <c r="G36" s="35">
        <f>IF('Indicator Date hidden'!H37="x","x",$G$2-'Indicator Date hidden'!H37)</f>
        <v>0</v>
      </c>
      <c r="H36" s="35">
        <f>IF('Indicator Date hidden'!I37="x","x",$H$2-'Indicator Date hidden'!I37)</f>
        <v>0</v>
      </c>
      <c r="I36" s="35">
        <f>IF('Indicator Date hidden'!J37="x","x",$I$2-'Indicator Date hidden'!J37)</f>
        <v>0</v>
      </c>
      <c r="J36" s="35">
        <f>IF('Indicator Date hidden'!K37="x","x",$J$2-'Indicator Date hidden'!K37)</f>
        <v>0</v>
      </c>
      <c r="K36" s="35">
        <f>IF('Indicator Date hidden'!L37="x","x",$K$2-'Indicator Date hidden'!L37)</f>
        <v>0</v>
      </c>
      <c r="L36" s="35">
        <f>IF('Indicator Date hidden'!M37="x","x",$L$2-'Indicator Date hidden'!M37)</f>
        <v>0</v>
      </c>
      <c r="M36" s="35">
        <f>IF('Indicator Date hidden'!N37="x","x",$M$2-'Indicator Date hidden'!N37)</f>
        <v>0</v>
      </c>
      <c r="N36" s="35">
        <f>IF('Indicator Date hidden'!O37="x","x",$N$2-'Indicator Date hidden'!O37)</f>
        <v>0</v>
      </c>
      <c r="O36" s="35">
        <f>IF('Indicator Date hidden'!P37="x","x",$O$2-'Indicator Date hidden'!P37)</f>
        <v>0</v>
      </c>
      <c r="P36" s="35">
        <f>IF('Indicator Date hidden'!Q37="x","x",$P$2-'Indicator Date hidden'!Q37)</f>
        <v>0</v>
      </c>
      <c r="Q36" s="35" t="str">
        <f>IF('Indicator Date hidden'!R37="x","x",$Q$2-'Indicator Date hidden'!R37)</f>
        <v>x</v>
      </c>
      <c r="R36" s="35">
        <f>IF('Indicator Date hidden'!S37="x","x",$R$2-'Indicator Date hidden'!S37)</f>
        <v>0</v>
      </c>
      <c r="S36" s="35">
        <f>IF('Indicator Date hidden'!T37="x","x",$S$2-'Indicator Date hidden'!T37)</f>
        <v>0</v>
      </c>
      <c r="T36" s="35">
        <f>IF('Indicator Date hidden'!U37="x","x",$T$2-'Indicator Date hidden'!U37)</f>
        <v>0</v>
      </c>
      <c r="U36" s="35">
        <f>IF('Indicator Date hidden'!V37="x","x",$U$2-'Indicator Date hidden'!V37)</f>
        <v>0</v>
      </c>
      <c r="V36" s="35">
        <f>IF('Indicator Date hidden'!W37="x","x",$V$2-'Indicator Date hidden'!W37)</f>
        <v>0</v>
      </c>
      <c r="W36" s="35">
        <f>IF('Indicator Date hidden'!X37="x","x",$W$2-'Indicator Date hidden'!X37)</f>
        <v>0</v>
      </c>
      <c r="X36" s="35">
        <f>IF('Indicator Date hidden'!Y37="x","x",$X$2-'Indicator Date hidden'!Y37)</f>
        <v>4</v>
      </c>
      <c r="Y36" s="35">
        <f>IF('Indicator Date hidden'!Z37="x","x",$Y$2-'Indicator Date hidden'!Z37)</f>
        <v>0</v>
      </c>
      <c r="Z36" s="35">
        <f>IF('Indicator Date hidden'!AA37="x","x",$Z$2-'Indicator Date hidden'!AA37)</f>
        <v>0</v>
      </c>
      <c r="AA36" s="35">
        <f>IF('Indicator Date hidden'!AB37="x","x",$AA$2-'Indicator Date hidden'!AB37)</f>
        <v>0</v>
      </c>
      <c r="AB36" s="35">
        <f>IF('Indicator Date hidden'!AC37="x","x",$AB$2-'Indicator Date hidden'!AC37)</f>
        <v>0</v>
      </c>
      <c r="AC36" s="35">
        <f>IF('Indicator Date hidden'!AD37="x","x",$AC$2-'Indicator Date hidden'!AD37)</f>
        <v>0</v>
      </c>
      <c r="AD36" s="35" t="str">
        <f>IF('Indicator Date hidden'!AE37="x","x",$AD$2-'Indicator Date hidden'!AE37)</f>
        <v>x</v>
      </c>
      <c r="AE36" s="35">
        <f>IF('Indicator Date hidden'!AF37="x","x",$AE$2-'Indicator Date hidden'!AF37)</f>
        <v>0</v>
      </c>
      <c r="AF36" s="35">
        <f>IF('Indicator Date hidden'!AG37="x","x",$AF$2-'Indicator Date hidden'!AG37)</f>
        <v>0</v>
      </c>
      <c r="AG36" s="35">
        <f>IF('Indicator Date hidden'!AH37="x","x",$AG$2-'Indicator Date hidden'!AH37)</f>
        <v>0</v>
      </c>
      <c r="AH36" s="35">
        <f>IF('Indicator Date hidden'!AI37="x","x",$AH$2-'Indicator Date hidden'!AI37)</f>
        <v>0</v>
      </c>
      <c r="AI36" s="35">
        <f>IF('Indicator Date hidden'!AJ37="x","x",$AI$2-'Indicator Date hidden'!AJ37)</f>
        <v>0</v>
      </c>
      <c r="AJ36" s="35" t="str">
        <f>IF('Indicator Date hidden'!AK37="x","x",$AJ$2-'Indicator Date hidden'!AK37)</f>
        <v>x</v>
      </c>
      <c r="AK36" s="35">
        <f>IF('Indicator Date hidden'!AL37="x","x",$AK$2-'Indicator Date hidden'!AL37)</f>
        <v>1</v>
      </c>
      <c r="AL36" s="35">
        <f>IF('Indicator Date hidden'!AM37="x","x",$AL$2-'Indicator Date hidden'!AM37)</f>
        <v>0</v>
      </c>
      <c r="AM36" s="35">
        <f>IF('Indicator Date hidden'!AN37="x","x",$AM$2-'Indicator Date hidden'!AN37)</f>
        <v>0</v>
      </c>
      <c r="AN36" s="35">
        <f>IF('Indicator Date hidden'!AO37="x","x",$AN$2-'Indicator Date hidden'!AO37)</f>
        <v>0</v>
      </c>
      <c r="AO36" s="35">
        <f>IF('Indicator Date hidden'!AP37="x","x",$AO$2-'Indicator Date hidden'!AP37)</f>
        <v>0</v>
      </c>
      <c r="AP36" s="35">
        <f>IF('Indicator Date hidden'!AQ37="x","x",$AP$2-'Indicator Date hidden'!AQ37)</f>
        <v>0</v>
      </c>
      <c r="AQ36" s="35">
        <f>IF('Indicator Date hidden'!AR37="x","x",$AQ$2-'Indicator Date hidden'!AR37)</f>
        <v>4</v>
      </c>
      <c r="AR36" s="35">
        <f>IF('Indicator Date hidden'!AS37="x","x",$AR$2-'Indicator Date hidden'!AS37)</f>
        <v>0</v>
      </c>
      <c r="AS36" s="35">
        <f>IF('Indicator Date hidden'!AT37="x","x",$AS$2-'Indicator Date hidden'!AT37)</f>
        <v>0</v>
      </c>
      <c r="AT36" s="35">
        <f>IF('Indicator Date hidden'!AU37="x","x",$AT$2-'Indicator Date hidden'!AU37)</f>
        <v>0</v>
      </c>
      <c r="AU36" s="35">
        <f>IF('Indicator Date hidden'!AV37="x","x",$AU$2-'Indicator Date hidden'!AV37)</f>
        <v>3</v>
      </c>
      <c r="AV36" s="35">
        <f>IF('Indicator Date hidden'!AW37="x","x",$AV$2-'Indicator Date hidden'!AW37)</f>
        <v>0</v>
      </c>
      <c r="AW36" s="35">
        <f>IF('Indicator Date hidden'!AX37="x","x",$AW$2-'Indicator Date hidden'!AX37)</f>
        <v>0</v>
      </c>
      <c r="AX36" s="35">
        <f>IF('Indicator Date hidden'!AY37="x","x",$AX$2-'Indicator Date hidden'!AY37)</f>
        <v>0</v>
      </c>
      <c r="AY36" s="35">
        <f>IF('Indicator Date hidden'!AZ37="x","x",$AY$2-'Indicator Date hidden'!AZ37)</f>
        <v>0</v>
      </c>
      <c r="AZ36" s="35">
        <f>IF('Indicator Date hidden'!BA37="x","x",$AZ$2-'Indicator Date hidden'!BA37)</f>
        <v>0</v>
      </c>
      <c r="BA36">
        <f t="shared" si="0"/>
        <v>12</v>
      </c>
      <c r="BB36" s="36">
        <f t="shared" si="1"/>
        <v>0.25</v>
      </c>
      <c r="BC36">
        <f t="shared" si="2"/>
        <v>4</v>
      </c>
      <c r="BD36" s="36">
        <f t="shared" si="3"/>
        <v>0.90138781886599728</v>
      </c>
      <c r="BE36" s="38">
        <f t="shared" si="4"/>
        <v>0</v>
      </c>
    </row>
    <row r="37" spans="1:57" x14ac:dyDescent="0.35">
      <c r="A37" t="s">
        <v>65</v>
      </c>
      <c r="B37" s="35">
        <f>IF('Indicator Date hidden'!C38="x","x",$B$2-'Indicator Date hidden'!C38)</f>
        <v>0</v>
      </c>
      <c r="C37" s="35">
        <f>IF('Indicator Date hidden'!D38="x","x",$C$2-'Indicator Date hidden'!D38)</f>
        <v>0</v>
      </c>
      <c r="D37" s="35">
        <f>IF('Indicator Date hidden'!E38="x","x",$D$2-'Indicator Date hidden'!E38)</f>
        <v>0</v>
      </c>
      <c r="E37" s="35">
        <f>IF('Indicator Date hidden'!F38="x","x",$E$2-'Indicator Date hidden'!F38)</f>
        <v>0</v>
      </c>
      <c r="F37" s="35">
        <f>IF('Indicator Date hidden'!G38="x","x",$F$2-'Indicator Date hidden'!G38)</f>
        <v>0</v>
      </c>
      <c r="G37" s="35">
        <f>IF('Indicator Date hidden'!H38="x","x",$G$2-'Indicator Date hidden'!H38)</f>
        <v>0</v>
      </c>
      <c r="H37" s="35">
        <f>IF('Indicator Date hidden'!I38="x","x",$H$2-'Indicator Date hidden'!I38)</f>
        <v>0</v>
      </c>
      <c r="I37" s="35">
        <f>IF('Indicator Date hidden'!J38="x","x",$I$2-'Indicator Date hidden'!J38)</f>
        <v>0</v>
      </c>
      <c r="J37" s="35">
        <f>IF('Indicator Date hidden'!K38="x","x",$J$2-'Indicator Date hidden'!K38)</f>
        <v>0</v>
      </c>
      <c r="K37" s="35">
        <f>IF('Indicator Date hidden'!L38="x","x",$K$2-'Indicator Date hidden'!L38)</f>
        <v>0</v>
      </c>
      <c r="L37" s="35">
        <f>IF('Indicator Date hidden'!M38="x","x",$L$2-'Indicator Date hidden'!M38)</f>
        <v>0</v>
      </c>
      <c r="M37" s="35">
        <f>IF('Indicator Date hidden'!N38="x","x",$M$2-'Indicator Date hidden'!N38)</f>
        <v>0</v>
      </c>
      <c r="N37" s="35">
        <f>IF('Indicator Date hidden'!O38="x","x",$N$2-'Indicator Date hidden'!O38)</f>
        <v>0</v>
      </c>
      <c r="O37" s="35">
        <f>IF('Indicator Date hidden'!P38="x","x",$O$2-'Indicator Date hidden'!P38)</f>
        <v>0</v>
      </c>
      <c r="P37" s="35">
        <f>IF('Indicator Date hidden'!Q38="x","x",$P$2-'Indicator Date hidden'!Q38)</f>
        <v>0</v>
      </c>
      <c r="Q37" s="35">
        <f>IF('Indicator Date hidden'!R38="x","x",$Q$2-'Indicator Date hidden'!R38)</f>
        <v>2</v>
      </c>
      <c r="R37" s="35">
        <f>IF('Indicator Date hidden'!S38="x","x",$R$2-'Indicator Date hidden'!S38)</f>
        <v>0</v>
      </c>
      <c r="S37" s="35">
        <f>IF('Indicator Date hidden'!T38="x","x",$S$2-'Indicator Date hidden'!T38)</f>
        <v>0</v>
      </c>
      <c r="T37" s="35">
        <f>IF('Indicator Date hidden'!U38="x","x",$T$2-'Indicator Date hidden'!U38)</f>
        <v>0</v>
      </c>
      <c r="U37" s="35">
        <f>IF('Indicator Date hidden'!V38="x","x",$U$2-'Indicator Date hidden'!V38)</f>
        <v>0</v>
      </c>
      <c r="V37" s="35">
        <f>IF('Indicator Date hidden'!W38="x","x",$V$2-'Indicator Date hidden'!W38)</f>
        <v>0</v>
      </c>
      <c r="W37" s="35">
        <f>IF('Indicator Date hidden'!X38="x","x",$W$2-'Indicator Date hidden'!X38)</f>
        <v>4</v>
      </c>
      <c r="X37" s="35">
        <f>IF('Indicator Date hidden'!Y38="x","x",$X$2-'Indicator Date hidden'!Y38)</f>
        <v>2</v>
      </c>
      <c r="Y37" s="35">
        <f>IF('Indicator Date hidden'!Z38="x","x",$Y$2-'Indicator Date hidden'!Z38)</f>
        <v>0</v>
      </c>
      <c r="Z37" s="35">
        <f>IF('Indicator Date hidden'!AA38="x","x",$Z$2-'Indicator Date hidden'!AA38)</f>
        <v>0</v>
      </c>
      <c r="AA37" s="35">
        <f>IF('Indicator Date hidden'!AB38="x","x",$AA$2-'Indicator Date hidden'!AB38)</f>
        <v>3</v>
      </c>
      <c r="AB37" s="35">
        <f>IF('Indicator Date hidden'!AC38="x","x",$AB$2-'Indicator Date hidden'!AC38)</f>
        <v>0</v>
      </c>
      <c r="AC37" s="35">
        <f>IF('Indicator Date hidden'!AD38="x","x",$AC$2-'Indicator Date hidden'!AD38)</f>
        <v>0</v>
      </c>
      <c r="AD37" s="35">
        <f>IF('Indicator Date hidden'!AE38="x","x",$AD$2-'Indicator Date hidden'!AE38)</f>
        <v>0</v>
      </c>
      <c r="AE37" s="35">
        <f>IF('Indicator Date hidden'!AF38="x","x",$AE$2-'Indicator Date hidden'!AF38)</f>
        <v>0</v>
      </c>
      <c r="AF37" s="35">
        <f>IF('Indicator Date hidden'!AG38="x","x",$AF$2-'Indicator Date hidden'!AG38)</f>
        <v>2</v>
      </c>
      <c r="AG37" s="35">
        <f>IF('Indicator Date hidden'!AH38="x","x",$AG$2-'Indicator Date hidden'!AH38)</f>
        <v>0</v>
      </c>
      <c r="AH37" s="35">
        <f>IF('Indicator Date hidden'!AI38="x","x",$AH$2-'Indicator Date hidden'!AI38)</f>
        <v>0</v>
      </c>
      <c r="AI37" s="35">
        <f>IF('Indicator Date hidden'!AJ38="x","x",$AI$2-'Indicator Date hidden'!AJ38)</f>
        <v>0</v>
      </c>
      <c r="AJ37" s="35" t="str">
        <f>IF('Indicator Date hidden'!AK38="x","x",$AJ$2-'Indicator Date hidden'!AK38)</f>
        <v>x</v>
      </c>
      <c r="AK37" s="35">
        <f>IF('Indicator Date hidden'!AL38="x","x",$AK$2-'Indicator Date hidden'!AL38)</f>
        <v>1</v>
      </c>
      <c r="AL37" s="35">
        <f>IF('Indicator Date hidden'!AM38="x","x",$AL$2-'Indicator Date hidden'!AM38)</f>
        <v>0</v>
      </c>
      <c r="AM37" s="35">
        <f>IF('Indicator Date hidden'!AN38="x","x",$AM$2-'Indicator Date hidden'!AN38)</f>
        <v>0</v>
      </c>
      <c r="AN37" s="35">
        <f>IF('Indicator Date hidden'!AO38="x","x",$AN$2-'Indicator Date hidden'!AO38)</f>
        <v>0</v>
      </c>
      <c r="AO37" s="35">
        <f>IF('Indicator Date hidden'!AP38="x","x",$AO$2-'Indicator Date hidden'!AP38)</f>
        <v>0</v>
      </c>
      <c r="AP37" s="35">
        <f>IF('Indicator Date hidden'!AQ38="x","x",$AP$2-'Indicator Date hidden'!AQ38)</f>
        <v>0</v>
      </c>
      <c r="AQ37" s="35">
        <f>IF('Indicator Date hidden'!AR38="x","x",$AQ$2-'Indicator Date hidden'!AR38)</f>
        <v>4</v>
      </c>
      <c r="AR37" s="35">
        <f>IF('Indicator Date hidden'!AS38="x","x",$AR$2-'Indicator Date hidden'!AS38)</f>
        <v>0</v>
      </c>
      <c r="AS37" s="35">
        <f>IF('Indicator Date hidden'!AT38="x","x",$AS$2-'Indicator Date hidden'!AT38)</f>
        <v>0</v>
      </c>
      <c r="AT37" s="35">
        <f>IF('Indicator Date hidden'!AU38="x","x",$AT$2-'Indicator Date hidden'!AU38)</f>
        <v>0</v>
      </c>
      <c r="AU37" s="35">
        <f>IF('Indicator Date hidden'!AV38="x","x",$AU$2-'Indicator Date hidden'!AV38)</f>
        <v>4</v>
      </c>
      <c r="AV37" s="35">
        <f>IF('Indicator Date hidden'!AW38="x","x",$AV$2-'Indicator Date hidden'!AW38)</f>
        <v>0</v>
      </c>
      <c r="AW37" s="35">
        <f>IF('Indicator Date hidden'!AX38="x","x",$AW$2-'Indicator Date hidden'!AX38)</f>
        <v>0</v>
      </c>
      <c r="AX37" s="35">
        <f>IF('Indicator Date hidden'!AY38="x","x",$AX$2-'Indicator Date hidden'!AY38)</f>
        <v>0</v>
      </c>
      <c r="AY37" s="35">
        <f>IF('Indicator Date hidden'!AZ38="x","x",$AY$2-'Indicator Date hidden'!AZ38)</f>
        <v>0</v>
      </c>
      <c r="AZ37" s="35">
        <f>IF('Indicator Date hidden'!BA38="x","x",$AZ$2-'Indicator Date hidden'!BA38)</f>
        <v>0</v>
      </c>
      <c r="BA37">
        <f t="shared" si="0"/>
        <v>22</v>
      </c>
      <c r="BB37" s="36">
        <f t="shared" si="1"/>
        <v>0.44</v>
      </c>
      <c r="BC37">
        <f t="shared" si="2"/>
        <v>8</v>
      </c>
      <c r="BD37" s="36">
        <f t="shared" si="3"/>
        <v>1.0983624174196784</v>
      </c>
      <c r="BE37" s="38">
        <f t="shared" si="4"/>
        <v>0</v>
      </c>
    </row>
    <row r="38" spans="1:57" x14ac:dyDescent="0.35">
      <c r="A38" t="s">
        <v>66</v>
      </c>
      <c r="B38" s="35">
        <f>IF('Indicator Date hidden'!C39="x","x",$B$2-'Indicator Date hidden'!C39)</f>
        <v>0</v>
      </c>
      <c r="C38" s="35">
        <f>IF('Indicator Date hidden'!D39="x","x",$C$2-'Indicator Date hidden'!D39)</f>
        <v>0</v>
      </c>
      <c r="D38" s="35">
        <f>IF('Indicator Date hidden'!E39="x","x",$D$2-'Indicator Date hidden'!E39)</f>
        <v>0</v>
      </c>
      <c r="E38" s="35">
        <f>IF('Indicator Date hidden'!F39="x","x",$E$2-'Indicator Date hidden'!F39)</f>
        <v>0</v>
      </c>
      <c r="F38" s="35">
        <f>IF('Indicator Date hidden'!G39="x","x",$F$2-'Indicator Date hidden'!G39)</f>
        <v>0</v>
      </c>
      <c r="G38" s="35">
        <f>IF('Indicator Date hidden'!H39="x","x",$G$2-'Indicator Date hidden'!H39)</f>
        <v>0</v>
      </c>
      <c r="H38" s="35">
        <f>IF('Indicator Date hidden'!I39="x","x",$H$2-'Indicator Date hidden'!I39)</f>
        <v>0</v>
      </c>
      <c r="I38" s="35">
        <f>IF('Indicator Date hidden'!J39="x","x",$I$2-'Indicator Date hidden'!J39)</f>
        <v>0</v>
      </c>
      <c r="J38" s="35">
        <f>IF('Indicator Date hidden'!K39="x","x",$J$2-'Indicator Date hidden'!K39)</f>
        <v>0</v>
      </c>
      <c r="K38" s="35">
        <f>IF('Indicator Date hidden'!L39="x","x",$K$2-'Indicator Date hidden'!L39)</f>
        <v>0</v>
      </c>
      <c r="L38" s="35">
        <f>IF('Indicator Date hidden'!M39="x","x",$L$2-'Indicator Date hidden'!M39)</f>
        <v>0</v>
      </c>
      <c r="M38" s="35">
        <f>IF('Indicator Date hidden'!N39="x","x",$M$2-'Indicator Date hidden'!N39)</f>
        <v>0</v>
      </c>
      <c r="N38" s="35">
        <f>IF('Indicator Date hidden'!O39="x","x",$N$2-'Indicator Date hidden'!O39)</f>
        <v>0</v>
      </c>
      <c r="O38" s="35">
        <f>IF('Indicator Date hidden'!P39="x","x",$O$2-'Indicator Date hidden'!P39)</f>
        <v>0</v>
      </c>
      <c r="P38" s="35">
        <f>IF('Indicator Date hidden'!Q39="x","x",$P$2-'Indicator Date hidden'!Q39)</f>
        <v>0</v>
      </c>
      <c r="Q38" s="35">
        <f>IF('Indicator Date hidden'!R39="x","x",$Q$2-'Indicator Date hidden'!R39)</f>
        <v>4</v>
      </c>
      <c r="R38" s="35">
        <f>IF('Indicator Date hidden'!S39="x","x",$R$2-'Indicator Date hidden'!S39)</f>
        <v>0</v>
      </c>
      <c r="S38" s="35">
        <f>IF('Indicator Date hidden'!T39="x","x",$S$2-'Indicator Date hidden'!T39)</f>
        <v>0</v>
      </c>
      <c r="T38" s="35">
        <f>IF('Indicator Date hidden'!U39="x","x",$T$2-'Indicator Date hidden'!U39)</f>
        <v>0</v>
      </c>
      <c r="U38" s="35">
        <f>IF('Indicator Date hidden'!V39="x","x",$U$2-'Indicator Date hidden'!V39)</f>
        <v>0</v>
      </c>
      <c r="V38" s="35">
        <f>IF('Indicator Date hidden'!W39="x","x",$V$2-'Indicator Date hidden'!W39)</f>
        <v>0</v>
      </c>
      <c r="W38" s="35">
        <f>IF('Indicator Date hidden'!X39="x","x",$W$2-'Indicator Date hidden'!X39)</f>
        <v>4</v>
      </c>
      <c r="X38" s="35">
        <f>IF('Indicator Date hidden'!Y39="x","x",$X$2-'Indicator Date hidden'!Y39)</f>
        <v>4</v>
      </c>
      <c r="Y38" s="35">
        <f>IF('Indicator Date hidden'!Z39="x","x",$Y$2-'Indicator Date hidden'!Z39)</f>
        <v>0</v>
      </c>
      <c r="Z38" s="35">
        <f>IF('Indicator Date hidden'!AA39="x","x",$Z$2-'Indicator Date hidden'!AA39)</f>
        <v>0</v>
      </c>
      <c r="AA38" s="35">
        <f>IF('Indicator Date hidden'!AB39="x","x",$AA$2-'Indicator Date hidden'!AB39)</f>
        <v>0</v>
      </c>
      <c r="AB38" s="35">
        <f>IF('Indicator Date hidden'!AC39="x","x",$AB$2-'Indicator Date hidden'!AC39)</f>
        <v>0</v>
      </c>
      <c r="AC38" s="35">
        <f>IF('Indicator Date hidden'!AD39="x","x",$AC$2-'Indicator Date hidden'!AD39)</f>
        <v>0</v>
      </c>
      <c r="AD38" s="35">
        <f>IF('Indicator Date hidden'!AE39="x","x",$AD$2-'Indicator Date hidden'!AE39)</f>
        <v>0</v>
      </c>
      <c r="AE38" s="35">
        <f>IF('Indicator Date hidden'!AF39="x","x",$AE$2-'Indicator Date hidden'!AF39)</f>
        <v>0</v>
      </c>
      <c r="AF38" s="35">
        <f>IF('Indicator Date hidden'!AG39="x","x",$AF$2-'Indicator Date hidden'!AG39)</f>
        <v>0</v>
      </c>
      <c r="AG38" s="35">
        <f>IF('Indicator Date hidden'!AH39="x","x",$AG$2-'Indicator Date hidden'!AH39)</f>
        <v>0</v>
      </c>
      <c r="AH38" s="35">
        <f>IF('Indicator Date hidden'!AI39="x","x",$AH$2-'Indicator Date hidden'!AI39)</f>
        <v>0</v>
      </c>
      <c r="AI38" s="35">
        <f>IF('Indicator Date hidden'!AJ39="x","x",$AI$2-'Indicator Date hidden'!AJ39)</f>
        <v>0</v>
      </c>
      <c r="AJ38" s="35">
        <f>IF('Indicator Date hidden'!AK39="x","x",$AJ$2-'Indicator Date hidden'!AK39)</f>
        <v>1</v>
      </c>
      <c r="AK38" s="35">
        <f>IF('Indicator Date hidden'!AL39="x","x",$AK$2-'Indicator Date hidden'!AL39)</f>
        <v>1</v>
      </c>
      <c r="AL38" s="35">
        <f>IF('Indicator Date hidden'!AM39="x","x",$AL$2-'Indicator Date hidden'!AM39)</f>
        <v>0</v>
      </c>
      <c r="AM38" s="35">
        <f>IF('Indicator Date hidden'!AN39="x","x",$AM$2-'Indicator Date hidden'!AN39)</f>
        <v>0</v>
      </c>
      <c r="AN38" s="35">
        <f>IF('Indicator Date hidden'!AO39="x","x",$AN$2-'Indicator Date hidden'!AO39)</f>
        <v>0</v>
      </c>
      <c r="AO38" s="35">
        <f>IF('Indicator Date hidden'!AP39="x","x",$AO$2-'Indicator Date hidden'!AP39)</f>
        <v>0</v>
      </c>
      <c r="AP38" s="35">
        <f>IF('Indicator Date hidden'!AQ39="x","x",$AP$2-'Indicator Date hidden'!AQ39)</f>
        <v>0</v>
      </c>
      <c r="AQ38" s="35">
        <f>IF('Indicator Date hidden'!AR39="x","x",$AQ$2-'Indicator Date hidden'!AR39)</f>
        <v>0</v>
      </c>
      <c r="AR38" s="35">
        <f>IF('Indicator Date hidden'!AS39="x","x",$AR$2-'Indicator Date hidden'!AS39)</f>
        <v>0</v>
      </c>
      <c r="AS38" s="35">
        <f>IF('Indicator Date hidden'!AT39="x","x",$AS$2-'Indicator Date hidden'!AT39)</f>
        <v>0</v>
      </c>
      <c r="AT38" s="35">
        <f>IF('Indicator Date hidden'!AU39="x","x",$AT$2-'Indicator Date hidden'!AU39)</f>
        <v>0</v>
      </c>
      <c r="AU38" s="35">
        <f>IF('Indicator Date hidden'!AV39="x","x",$AU$2-'Indicator Date hidden'!AV39)</f>
        <v>3</v>
      </c>
      <c r="AV38" s="35">
        <f>IF('Indicator Date hidden'!AW39="x","x",$AV$2-'Indicator Date hidden'!AW39)</f>
        <v>0</v>
      </c>
      <c r="AW38" s="35">
        <f>IF('Indicator Date hidden'!AX39="x","x",$AW$2-'Indicator Date hidden'!AX39)</f>
        <v>0</v>
      </c>
      <c r="AX38" s="35">
        <f>IF('Indicator Date hidden'!AY39="x","x",$AX$2-'Indicator Date hidden'!AY39)</f>
        <v>0</v>
      </c>
      <c r="AY38" s="35">
        <f>IF('Indicator Date hidden'!AZ39="x","x",$AY$2-'Indicator Date hidden'!AZ39)</f>
        <v>0</v>
      </c>
      <c r="AZ38" s="35">
        <f>IF('Indicator Date hidden'!BA39="x","x",$AZ$2-'Indicator Date hidden'!BA39)</f>
        <v>0</v>
      </c>
      <c r="BA38">
        <f t="shared" si="0"/>
        <v>17</v>
      </c>
      <c r="BB38" s="36">
        <f t="shared" si="1"/>
        <v>0.33333333333333331</v>
      </c>
      <c r="BC38">
        <f t="shared" si="2"/>
        <v>6</v>
      </c>
      <c r="BD38" s="36">
        <f t="shared" si="3"/>
        <v>1.0226199851298272</v>
      </c>
      <c r="BE38" s="38">
        <f t="shared" si="4"/>
        <v>0</v>
      </c>
    </row>
    <row r="39" spans="1:57" x14ac:dyDescent="0.35">
      <c r="A39" t="s">
        <v>68</v>
      </c>
      <c r="B39" s="35">
        <f>IF('Indicator Date hidden'!C40="x","x",$B$2-'Indicator Date hidden'!C40)</f>
        <v>0</v>
      </c>
      <c r="C39" s="35">
        <f>IF('Indicator Date hidden'!D40="x","x",$C$2-'Indicator Date hidden'!D40)</f>
        <v>0</v>
      </c>
      <c r="D39" s="35">
        <f>IF('Indicator Date hidden'!E40="x","x",$D$2-'Indicator Date hidden'!E40)</f>
        <v>0</v>
      </c>
      <c r="E39" s="35">
        <f>IF('Indicator Date hidden'!F40="x","x",$E$2-'Indicator Date hidden'!F40)</f>
        <v>0</v>
      </c>
      <c r="F39" s="35">
        <f>IF('Indicator Date hidden'!G40="x","x",$F$2-'Indicator Date hidden'!G40)</f>
        <v>0</v>
      </c>
      <c r="G39" s="35">
        <f>IF('Indicator Date hidden'!H40="x","x",$G$2-'Indicator Date hidden'!H40)</f>
        <v>0</v>
      </c>
      <c r="H39" s="35">
        <f>IF('Indicator Date hidden'!I40="x","x",$H$2-'Indicator Date hidden'!I40)</f>
        <v>0</v>
      </c>
      <c r="I39" s="35">
        <f>IF('Indicator Date hidden'!J40="x","x",$I$2-'Indicator Date hidden'!J40)</f>
        <v>0</v>
      </c>
      <c r="J39" s="35">
        <f>IF('Indicator Date hidden'!K40="x","x",$J$2-'Indicator Date hidden'!K40)</f>
        <v>0</v>
      </c>
      <c r="K39" s="35">
        <f>IF('Indicator Date hidden'!L40="x","x",$K$2-'Indicator Date hidden'!L40)</f>
        <v>0</v>
      </c>
      <c r="L39" s="35">
        <f>IF('Indicator Date hidden'!M40="x","x",$L$2-'Indicator Date hidden'!M40)</f>
        <v>0</v>
      </c>
      <c r="M39" s="35">
        <f>IF('Indicator Date hidden'!N40="x","x",$M$2-'Indicator Date hidden'!N40)</f>
        <v>0</v>
      </c>
      <c r="N39" s="35">
        <f>IF('Indicator Date hidden'!O40="x","x",$N$2-'Indicator Date hidden'!O40)</f>
        <v>0</v>
      </c>
      <c r="O39" s="35">
        <f>IF('Indicator Date hidden'!P40="x","x",$O$2-'Indicator Date hidden'!P40)</f>
        <v>0</v>
      </c>
      <c r="P39" s="35">
        <f>IF('Indicator Date hidden'!Q40="x","x",$P$2-'Indicator Date hidden'!Q40)</f>
        <v>0</v>
      </c>
      <c r="Q39" s="35">
        <f>IF('Indicator Date hidden'!R40="x","x",$Q$2-'Indicator Date hidden'!R40)</f>
        <v>2</v>
      </c>
      <c r="R39" s="35">
        <f>IF('Indicator Date hidden'!S40="x","x",$R$2-'Indicator Date hidden'!S40)</f>
        <v>0</v>
      </c>
      <c r="S39" s="35">
        <f>IF('Indicator Date hidden'!T40="x","x",$S$2-'Indicator Date hidden'!T40)</f>
        <v>0</v>
      </c>
      <c r="T39" s="35">
        <f>IF('Indicator Date hidden'!U40="x","x",$T$2-'Indicator Date hidden'!U40)</f>
        <v>0</v>
      </c>
      <c r="U39" s="35">
        <f>IF('Indicator Date hidden'!V40="x","x",$U$2-'Indicator Date hidden'!V40)</f>
        <v>0</v>
      </c>
      <c r="V39" s="35">
        <f>IF('Indicator Date hidden'!W40="x","x",$V$2-'Indicator Date hidden'!W40)</f>
        <v>0</v>
      </c>
      <c r="W39" s="35">
        <f>IF('Indicator Date hidden'!X40="x","x",$W$2-'Indicator Date hidden'!X40)</f>
        <v>2</v>
      </c>
      <c r="X39" s="35" t="str">
        <f>IF('Indicator Date hidden'!Y40="x","x",$X$2-'Indicator Date hidden'!Y40)</f>
        <v>x</v>
      </c>
      <c r="Y39" s="35">
        <f>IF('Indicator Date hidden'!Z40="x","x",$Y$2-'Indicator Date hidden'!Z40)</f>
        <v>0</v>
      </c>
      <c r="Z39" s="35">
        <f>IF('Indicator Date hidden'!AA40="x","x",$Z$2-'Indicator Date hidden'!AA40)</f>
        <v>0</v>
      </c>
      <c r="AA39" s="35" t="str">
        <f>IF('Indicator Date hidden'!AB40="x","x",$AA$2-'Indicator Date hidden'!AB40)</f>
        <v>x</v>
      </c>
      <c r="AB39" s="35">
        <f>IF('Indicator Date hidden'!AC40="x","x",$AB$2-'Indicator Date hidden'!AC40)</f>
        <v>0</v>
      </c>
      <c r="AC39" s="35">
        <f>IF('Indicator Date hidden'!AD40="x","x",$AC$2-'Indicator Date hidden'!AD40)</f>
        <v>0</v>
      </c>
      <c r="AD39" s="35">
        <f>IF('Indicator Date hidden'!AE40="x","x",$AD$2-'Indicator Date hidden'!AE40)</f>
        <v>0</v>
      </c>
      <c r="AE39" s="35" t="str">
        <f>IF('Indicator Date hidden'!AF40="x","x",$AE$2-'Indicator Date hidden'!AF40)</f>
        <v>x</v>
      </c>
      <c r="AF39" s="35">
        <f>IF('Indicator Date hidden'!AG40="x","x",$AF$2-'Indicator Date hidden'!AG40)</f>
        <v>9</v>
      </c>
      <c r="AG39" s="35">
        <f>IF('Indicator Date hidden'!AH40="x","x",$AG$2-'Indicator Date hidden'!AH40)</f>
        <v>0</v>
      </c>
      <c r="AH39" s="35">
        <f>IF('Indicator Date hidden'!AI40="x","x",$AH$2-'Indicator Date hidden'!AI40)</f>
        <v>0</v>
      </c>
      <c r="AI39" s="35">
        <f>IF('Indicator Date hidden'!AJ40="x","x",$AI$2-'Indicator Date hidden'!AJ40)</f>
        <v>0</v>
      </c>
      <c r="AJ39" s="35" t="str">
        <f>IF('Indicator Date hidden'!AK40="x","x",$AJ$2-'Indicator Date hidden'!AK40)</f>
        <v>x</v>
      </c>
      <c r="AK39" s="35">
        <f>IF('Indicator Date hidden'!AL40="x","x",$AK$2-'Indicator Date hidden'!AL40)</f>
        <v>1</v>
      </c>
      <c r="AL39" s="35">
        <f>IF('Indicator Date hidden'!AM40="x","x",$AL$2-'Indicator Date hidden'!AM40)</f>
        <v>0</v>
      </c>
      <c r="AM39" s="35">
        <f>IF('Indicator Date hidden'!AN40="x","x",$AM$2-'Indicator Date hidden'!AN40)</f>
        <v>0</v>
      </c>
      <c r="AN39" s="35">
        <f>IF('Indicator Date hidden'!AO40="x","x",$AN$2-'Indicator Date hidden'!AO40)</f>
        <v>0</v>
      </c>
      <c r="AO39" s="35" t="str">
        <f>IF('Indicator Date hidden'!AP40="x","x",$AO$2-'Indicator Date hidden'!AP40)</f>
        <v>x</v>
      </c>
      <c r="AP39" s="35" t="str">
        <f>IF('Indicator Date hidden'!AQ40="x","x",$AP$2-'Indicator Date hidden'!AQ40)</f>
        <v>x</v>
      </c>
      <c r="AQ39" s="35">
        <f>IF('Indicator Date hidden'!AR40="x","x",$AQ$2-'Indicator Date hidden'!AR40)</f>
        <v>6</v>
      </c>
      <c r="AR39" s="35">
        <f>IF('Indicator Date hidden'!AS40="x","x",$AR$2-'Indicator Date hidden'!AS40)</f>
        <v>0</v>
      </c>
      <c r="AS39" s="35">
        <f>IF('Indicator Date hidden'!AT40="x","x",$AS$2-'Indicator Date hidden'!AT40)</f>
        <v>0</v>
      </c>
      <c r="AT39" s="35">
        <f>IF('Indicator Date hidden'!AU40="x","x",$AT$2-'Indicator Date hidden'!AU40)</f>
        <v>0</v>
      </c>
      <c r="AU39" s="35">
        <f>IF('Indicator Date hidden'!AV40="x","x",$AU$2-'Indicator Date hidden'!AV40)</f>
        <v>1</v>
      </c>
      <c r="AV39" s="35">
        <f>IF('Indicator Date hidden'!AW40="x","x",$AV$2-'Indicator Date hidden'!AW40)</f>
        <v>0</v>
      </c>
      <c r="AW39" s="35">
        <f>IF('Indicator Date hidden'!AX40="x","x",$AW$2-'Indicator Date hidden'!AX40)</f>
        <v>0</v>
      </c>
      <c r="AX39" s="35">
        <f>IF('Indicator Date hidden'!AY40="x","x",$AX$2-'Indicator Date hidden'!AY40)</f>
        <v>0</v>
      </c>
      <c r="AY39" s="35">
        <f>IF('Indicator Date hidden'!AZ40="x","x",$AY$2-'Indicator Date hidden'!AZ40)</f>
        <v>0</v>
      </c>
      <c r="AZ39" s="35">
        <f>IF('Indicator Date hidden'!BA40="x","x",$AZ$2-'Indicator Date hidden'!BA40)</f>
        <v>0</v>
      </c>
      <c r="BA39">
        <f t="shared" si="0"/>
        <v>21</v>
      </c>
      <c r="BB39" s="36">
        <f t="shared" si="1"/>
        <v>0.46666666666666667</v>
      </c>
      <c r="BC39">
        <f t="shared" si="2"/>
        <v>6</v>
      </c>
      <c r="BD39" s="36">
        <f t="shared" si="3"/>
        <v>1.6138291249213605</v>
      </c>
      <c r="BE39" s="38">
        <f t="shared" si="4"/>
        <v>0</v>
      </c>
    </row>
    <row r="40" spans="1:57" x14ac:dyDescent="0.35">
      <c r="A40" t="s">
        <v>71</v>
      </c>
      <c r="B40" s="35">
        <f>IF('Indicator Date hidden'!C41="x","x",$B$2-'Indicator Date hidden'!C41)</f>
        <v>0</v>
      </c>
      <c r="C40" s="35">
        <f>IF('Indicator Date hidden'!D41="x","x",$C$2-'Indicator Date hidden'!D41)</f>
        <v>0</v>
      </c>
      <c r="D40" s="35">
        <f>IF('Indicator Date hidden'!E41="x","x",$D$2-'Indicator Date hidden'!E41)</f>
        <v>0</v>
      </c>
      <c r="E40" s="35">
        <f>IF('Indicator Date hidden'!F41="x","x",$E$2-'Indicator Date hidden'!F41)</f>
        <v>0</v>
      </c>
      <c r="F40" s="35">
        <f>IF('Indicator Date hidden'!G41="x","x",$F$2-'Indicator Date hidden'!G41)</f>
        <v>0</v>
      </c>
      <c r="G40" s="35">
        <f>IF('Indicator Date hidden'!H41="x","x",$G$2-'Indicator Date hidden'!H41)</f>
        <v>0</v>
      </c>
      <c r="H40" s="35">
        <f>IF('Indicator Date hidden'!I41="x","x",$H$2-'Indicator Date hidden'!I41)</f>
        <v>0</v>
      </c>
      <c r="I40" s="35">
        <f>IF('Indicator Date hidden'!J41="x","x",$I$2-'Indicator Date hidden'!J41)</f>
        <v>0</v>
      </c>
      <c r="J40" s="35">
        <f>IF('Indicator Date hidden'!K41="x","x",$J$2-'Indicator Date hidden'!K41)</f>
        <v>0</v>
      </c>
      <c r="K40" s="35">
        <f>IF('Indicator Date hidden'!L41="x","x",$K$2-'Indicator Date hidden'!L41)</f>
        <v>0</v>
      </c>
      <c r="L40" s="35">
        <f>IF('Indicator Date hidden'!M41="x","x",$L$2-'Indicator Date hidden'!M41)</f>
        <v>0</v>
      </c>
      <c r="M40" s="35">
        <f>IF('Indicator Date hidden'!N41="x","x",$M$2-'Indicator Date hidden'!N41)</f>
        <v>0</v>
      </c>
      <c r="N40" s="35">
        <f>IF('Indicator Date hidden'!O41="x","x",$N$2-'Indicator Date hidden'!O41)</f>
        <v>0</v>
      </c>
      <c r="O40" s="35">
        <f>IF('Indicator Date hidden'!P41="x","x",$O$2-'Indicator Date hidden'!P41)</f>
        <v>0</v>
      </c>
      <c r="P40" s="35">
        <f>IF('Indicator Date hidden'!Q41="x","x",$P$2-'Indicator Date hidden'!Q41)</f>
        <v>0</v>
      </c>
      <c r="Q40" s="35">
        <f>IF('Indicator Date hidden'!R41="x","x",$Q$2-'Indicator Date hidden'!R41)</f>
        <v>2</v>
      </c>
      <c r="R40" s="35">
        <f>IF('Indicator Date hidden'!S41="x","x",$R$2-'Indicator Date hidden'!S41)</f>
        <v>0</v>
      </c>
      <c r="S40" s="35">
        <f>IF('Indicator Date hidden'!T41="x","x",$S$2-'Indicator Date hidden'!T41)</f>
        <v>0</v>
      </c>
      <c r="T40" s="35">
        <f>IF('Indicator Date hidden'!U41="x","x",$T$2-'Indicator Date hidden'!U41)</f>
        <v>0</v>
      </c>
      <c r="U40" s="35">
        <f>IF('Indicator Date hidden'!V41="x","x",$U$2-'Indicator Date hidden'!V41)</f>
        <v>0</v>
      </c>
      <c r="V40" s="35">
        <f>IF('Indicator Date hidden'!W41="x","x",$V$2-'Indicator Date hidden'!W41)</f>
        <v>0</v>
      </c>
      <c r="W40" s="35">
        <f>IF('Indicator Date hidden'!X41="x","x",$W$2-'Indicator Date hidden'!X41)</f>
        <v>3</v>
      </c>
      <c r="X40" s="35">
        <f>IF('Indicator Date hidden'!Y41="x","x",$X$2-'Indicator Date hidden'!Y41)</f>
        <v>4</v>
      </c>
      <c r="Y40" s="35">
        <f>IF('Indicator Date hidden'!Z41="x","x",$Y$2-'Indicator Date hidden'!Z41)</f>
        <v>0</v>
      </c>
      <c r="Z40" s="35">
        <f>IF('Indicator Date hidden'!AA41="x","x",$Z$2-'Indicator Date hidden'!AA41)</f>
        <v>0</v>
      </c>
      <c r="AA40" s="35">
        <f>IF('Indicator Date hidden'!AB41="x","x",$AA$2-'Indicator Date hidden'!AB41)</f>
        <v>0</v>
      </c>
      <c r="AB40" s="35">
        <f>IF('Indicator Date hidden'!AC41="x","x",$AB$2-'Indicator Date hidden'!AC41)</f>
        <v>0</v>
      </c>
      <c r="AC40" s="35">
        <f>IF('Indicator Date hidden'!AD41="x","x",$AC$2-'Indicator Date hidden'!AD41)</f>
        <v>0</v>
      </c>
      <c r="AD40" s="35">
        <f>IF('Indicator Date hidden'!AE41="x","x",$AD$2-'Indicator Date hidden'!AE41)</f>
        <v>0</v>
      </c>
      <c r="AE40" s="35">
        <f>IF('Indicator Date hidden'!AF41="x","x",$AE$2-'Indicator Date hidden'!AF41)</f>
        <v>0</v>
      </c>
      <c r="AF40" s="35">
        <f>IF('Indicator Date hidden'!AG41="x","x",$AF$2-'Indicator Date hidden'!AG41)</f>
        <v>2</v>
      </c>
      <c r="AG40" s="35">
        <f>IF('Indicator Date hidden'!AH41="x","x",$AG$2-'Indicator Date hidden'!AH41)</f>
        <v>0</v>
      </c>
      <c r="AH40" s="35">
        <f>IF('Indicator Date hidden'!AI41="x","x",$AH$2-'Indicator Date hidden'!AI41)</f>
        <v>0</v>
      </c>
      <c r="AI40" s="35">
        <f>IF('Indicator Date hidden'!AJ41="x","x",$AI$2-'Indicator Date hidden'!AJ41)</f>
        <v>0</v>
      </c>
      <c r="AJ40" s="35">
        <f>IF('Indicator Date hidden'!AK41="x","x",$AJ$2-'Indicator Date hidden'!AK41)</f>
        <v>1</v>
      </c>
      <c r="AK40" s="35">
        <f>IF('Indicator Date hidden'!AL41="x","x",$AK$2-'Indicator Date hidden'!AL41)</f>
        <v>0</v>
      </c>
      <c r="AL40" s="35">
        <f>IF('Indicator Date hidden'!AM41="x","x",$AL$2-'Indicator Date hidden'!AM41)</f>
        <v>0</v>
      </c>
      <c r="AM40" s="35">
        <f>IF('Indicator Date hidden'!AN41="x","x",$AM$2-'Indicator Date hidden'!AN41)</f>
        <v>0</v>
      </c>
      <c r="AN40" s="35">
        <f>IF('Indicator Date hidden'!AO41="x","x",$AN$2-'Indicator Date hidden'!AO41)</f>
        <v>0</v>
      </c>
      <c r="AO40" s="35">
        <f>IF('Indicator Date hidden'!AP41="x","x",$AO$2-'Indicator Date hidden'!AP41)</f>
        <v>0</v>
      </c>
      <c r="AP40" s="35">
        <f>IF('Indicator Date hidden'!AQ41="x","x",$AP$2-'Indicator Date hidden'!AQ41)</f>
        <v>0</v>
      </c>
      <c r="AQ40" s="35" t="str">
        <f>IF('Indicator Date hidden'!AR41="x","x",$AQ$2-'Indicator Date hidden'!AR41)</f>
        <v>x</v>
      </c>
      <c r="AR40" s="35">
        <f>IF('Indicator Date hidden'!AS41="x","x",$AR$2-'Indicator Date hidden'!AS41)</f>
        <v>0</v>
      </c>
      <c r="AS40" s="35">
        <f>IF('Indicator Date hidden'!AT41="x","x",$AS$2-'Indicator Date hidden'!AT41)</f>
        <v>0</v>
      </c>
      <c r="AT40" s="35">
        <f>IF('Indicator Date hidden'!AU41="x","x",$AT$2-'Indicator Date hidden'!AU41)</f>
        <v>0</v>
      </c>
      <c r="AU40" s="35">
        <f>IF('Indicator Date hidden'!AV41="x","x",$AU$2-'Indicator Date hidden'!AV41)</f>
        <v>3</v>
      </c>
      <c r="AV40" s="35">
        <f>IF('Indicator Date hidden'!AW41="x","x",$AV$2-'Indicator Date hidden'!AW41)</f>
        <v>0</v>
      </c>
      <c r="AW40" s="35">
        <f>IF('Indicator Date hidden'!AX41="x","x",$AW$2-'Indicator Date hidden'!AX41)</f>
        <v>0</v>
      </c>
      <c r="AX40" s="35">
        <f>IF('Indicator Date hidden'!AY41="x","x",$AX$2-'Indicator Date hidden'!AY41)</f>
        <v>0</v>
      </c>
      <c r="AY40" s="35">
        <f>IF('Indicator Date hidden'!AZ41="x","x",$AY$2-'Indicator Date hidden'!AZ41)</f>
        <v>0</v>
      </c>
      <c r="AZ40" s="35">
        <f>IF('Indicator Date hidden'!BA41="x","x",$AZ$2-'Indicator Date hidden'!BA41)</f>
        <v>0</v>
      </c>
      <c r="BA40">
        <f t="shared" si="0"/>
        <v>15</v>
      </c>
      <c r="BB40" s="36">
        <f t="shared" si="1"/>
        <v>0.3</v>
      </c>
      <c r="BC40">
        <f t="shared" si="2"/>
        <v>6</v>
      </c>
      <c r="BD40" s="36">
        <f t="shared" si="3"/>
        <v>0.87749643873921224</v>
      </c>
      <c r="BE40" s="38">
        <f t="shared" si="4"/>
        <v>0</v>
      </c>
    </row>
    <row r="41" spans="1:57" x14ac:dyDescent="0.35">
      <c r="A41" t="s">
        <v>70</v>
      </c>
      <c r="B41" s="35">
        <f>IF('Indicator Date hidden'!C42="x","x",$B$2-'Indicator Date hidden'!C42)</f>
        <v>0</v>
      </c>
      <c r="C41" s="35">
        <f>IF('Indicator Date hidden'!D42="x","x",$C$2-'Indicator Date hidden'!D42)</f>
        <v>0</v>
      </c>
      <c r="D41" s="35">
        <f>IF('Indicator Date hidden'!E42="x","x",$D$2-'Indicator Date hidden'!E42)</f>
        <v>0</v>
      </c>
      <c r="E41" s="35">
        <f>IF('Indicator Date hidden'!F42="x","x",$E$2-'Indicator Date hidden'!F42)</f>
        <v>0</v>
      </c>
      <c r="F41" s="35">
        <f>IF('Indicator Date hidden'!G42="x","x",$F$2-'Indicator Date hidden'!G42)</f>
        <v>0</v>
      </c>
      <c r="G41" s="35">
        <f>IF('Indicator Date hidden'!H42="x","x",$G$2-'Indicator Date hidden'!H42)</f>
        <v>0</v>
      </c>
      <c r="H41" s="35">
        <f>IF('Indicator Date hidden'!I42="x","x",$H$2-'Indicator Date hidden'!I42)</f>
        <v>0</v>
      </c>
      <c r="I41" s="35">
        <f>IF('Indicator Date hidden'!J42="x","x",$I$2-'Indicator Date hidden'!J42)</f>
        <v>0</v>
      </c>
      <c r="J41" s="35">
        <f>IF('Indicator Date hidden'!K42="x","x",$J$2-'Indicator Date hidden'!K42)</f>
        <v>0</v>
      </c>
      <c r="K41" s="35">
        <f>IF('Indicator Date hidden'!L42="x","x",$K$2-'Indicator Date hidden'!L42)</f>
        <v>0</v>
      </c>
      <c r="L41" s="35">
        <f>IF('Indicator Date hidden'!M42="x","x",$L$2-'Indicator Date hidden'!M42)</f>
        <v>0</v>
      </c>
      <c r="M41" s="35">
        <f>IF('Indicator Date hidden'!N42="x","x",$M$2-'Indicator Date hidden'!N42)</f>
        <v>0</v>
      </c>
      <c r="N41" s="35">
        <f>IF('Indicator Date hidden'!O42="x","x",$N$2-'Indicator Date hidden'!O42)</f>
        <v>0</v>
      </c>
      <c r="O41" s="35">
        <f>IF('Indicator Date hidden'!P42="x","x",$O$2-'Indicator Date hidden'!P42)</f>
        <v>0</v>
      </c>
      <c r="P41" s="35">
        <f>IF('Indicator Date hidden'!Q42="x","x",$P$2-'Indicator Date hidden'!Q42)</f>
        <v>0</v>
      </c>
      <c r="Q41" s="35">
        <f>IF('Indicator Date hidden'!R42="x","x",$Q$2-'Indicator Date hidden'!R42)</f>
        <v>0</v>
      </c>
      <c r="R41" s="35">
        <f>IF('Indicator Date hidden'!S42="x","x",$R$2-'Indicator Date hidden'!S42)</f>
        <v>0</v>
      </c>
      <c r="S41" s="35">
        <f>IF('Indicator Date hidden'!T42="x","x",$S$2-'Indicator Date hidden'!T42)</f>
        <v>0</v>
      </c>
      <c r="T41" s="35">
        <f>IF('Indicator Date hidden'!U42="x","x",$T$2-'Indicator Date hidden'!U42)</f>
        <v>0</v>
      </c>
      <c r="U41" s="35">
        <f>IF('Indicator Date hidden'!V42="x","x",$U$2-'Indicator Date hidden'!V42)</f>
        <v>0</v>
      </c>
      <c r="V41" s="35">
        <f>IF('Indicator Date hidden'!W42="x","x",$V$2-'Indicator Date hidden'!W42)</f>
        <v>0</v>
      </c>
      <c r="W41" s="35">
        <f>IF('Indicator Date hidden'!X42="x","x",$W$2-'Indicator Date hidden'!X42)</f>
        <v>1</v>
      </c>
      <c r="X41" s="35" t="str">
        <f>IF('Indicator Date hidden'!Y42="x","x",$X$2-'Indicator Date hidden'!Y42)</f>
        <v>x</v>
      </c>
      <c r="Y41" s="35">
        <f>IF('Indicator Date hidden'!Z42="x","x",$Y$2-'Indicator Date hidden'!Z42)</f>
        <v>0</v>
      </c>
      <c r="Z41" s="35">
        <f>IF('Indicator Date hidden'!AA42="x","x",$Z$2-'Indicator Date hidden'!AA42)</f>
        <v>0</v>
      </c>
      <c r="AA41" s="35">
        <f>IF('Indicator Date hidden'!AB42="x","x",$AA$2-'Indicator Date hidden'!AB42)</f>
        <v>0</v>
      </c>
      <c r="AB41" s="35">
        <f>IF('Indicator Date hidden'!AC42="x","x",$AB$2-'Indicator Date hidden'!AC42)</f>
        <v>0</v>
      </c>
      <c r="AC41" s="35">
        <f>IF('Indicator Date hidden'!AD42="x","x",$AC$2-'Indicator Date hidden'!AD42)</f>
        <v>0</v>
      </c>
      <c r="AD41" s="35">
        <f>IF('Indicator Date hidden'!AE42="x","x",$AD$2-'Indicator Date hidden'!AE42)</f>
        <v>0</v>
      </c>
      <c r="AE41" s="35">
        <f>IF('Indicator Date hidden'!AF42="x","x",$AE$2-'Indicator Date hidden'!AF42)</f>
        <v>0</v>
      </c>
      <c r="AF41" s="35">
        <f>IF('Indicator Date hidden'!AG42="x","x",$AF$2-'Indicator Date hidden'!AG42)</f>
        <v>1</v>
      </c>
      <c r="AG41" s="35">
        <f>IF('Indicator Date hidden'!AH42="x","x",$AG$2-'Indicator Date hidden'!AH42)</f>
        <v>0</v>
      </c>
      <c r="AH41" s="35">
        <f>IF('Indicator Date hidden'!AI42="x","x",$AH$2-'Indicator Date hidden'!AI42)</f>
        <v>0</v>
      </c>
      <c r="AI41" s="35">
        <f>IF('Indicator Date hidden'!AJ42="x","x",$AI$2-'Indicator Date hidden'!AJ42)</f>
        <v>0</v>
      </c>
      <c r="AJ41" s="35">
        <f>IF('Indicator Date hidden'!AK42="x","x",$AJ$2-'Indicator Date hidden'!AK42)</f>
        <v>1</v>
      </c>
      <c r="AK41" s="35">
        <f>IF('Indicator Date hidden'!AL42="x","x",$AK$2-'Indicator Date hidden'!AL42)</f>
        <v>0</v>
      </c>
      <c r="AL41" s="35">
        <f>IF('Indicator Date hidden'!AM42="x","x",$AL$2-'Indicator Date hidden'!AM42)</f>
        <v>0</v>
      </c>
      <c r="AM41" s="35">
        <f>IF('Indicator Date hidden'!AN42="x","x",$AM$2-'Indicator Date hidden'!AN42)</f>
        <v>0</v>
      </c>
      <c r="AN41" s="35">
        <f>IF('Indicator Date hidden'!AO42="x","x",$AN$2-'Indicator Date hidden'!AO42)</f>
        <v>0</v>
      </c>
      <c r="AO41" s="35" t="str">
        <f>IF('Indicator Date hidden'!AP42="x","x",$AO$2-'Indicator Date hidden'!AP42)</f>
        <v>x</v>
      </c>
      <c r="AP41" s="35" t="str">
        <f>IF('Indicator Date hidden'!AQ42="x","x",$AP$2-'Indicator Date hidden'!AQ42)</f>
        <v>x</v>
      </c>
      <c r="AQ41" s="35">
        <f>IF('Indicator Date hidden'!AR42="x","x",$AQ$2-'Indicator Date hidden'!AR42)</f>
        <v>0</v>
      </c>
      <c r="AR41" s="35">
        <f>IF('Indicator Date hidden'!AS42="x","x",$AR$2-'Indicator Date hidden'!AS42)</f>
        <v>0</v>
      </c>
      <c r="AS41" s="35">
        <f>IF('Indicator Date hidden'!AT42="x","x",$AS$2-'Indicator Date hidden'!AT42)</f>
        <v>0</v>
      </c>
      <c r="AT41" s="35">
        <f>IF('Indicator Date hidden'!AU42="x","x",$AT$2-'Indicator Date hidden'!AU42)</f>
        <v>0</v>
      </c>
      <c r="AU41" s="35">
        <f>IF('Indicator Date hidden'!AV42="x","x",$AU$2-'Indicator Date hidden'!AV42)</f>
        <v>2</v>
      </c>
      <c r="AV41" s="35">
        <f>IF('Indicator Date hidden'!AW42="x","x",$AV$2-'Indicator Date hidden'!AW42)</f>
        <v>0</v>
      </c>
      <c r="AW41" s="35">
        <f>IF('Indicator Date hidden'!AX42="x","x",$AW$2-'Indicator Date hidden'!AX42)</f>
        <v>0</v>
      </c>
      <c r="AX41" s="35">
        <f>IF('Indicator Date hidden'!AY42="x","x",$AX$2-'Indicator Date hidden'!AY42)</f>
        <v>0</v>
      </c>
      <c r="AY41" s="35">
        <f>IF('Indicator Date hidden'!AZ42="x","x",$AY$2-'Indicator Date hidden'!AZ42)</f>
        <v>0</v>
      </c>
      <c r="AZ41" s="35">
        <f>IF('Indicator Date hidden'!BA42="x","x",$AZ$2-'Indicator Date hidden'!BA42)</f>
        <v>0</v>
      </c>
      <c r="BA41">
        <f t="shared" si="0"/>
        <v>5</v>
      </c>
      <c r="BB41" s="36">
        <f t="shared" si="1"/>
        <v>0.10416666666666667</v>
      </c>
      <c r="BC41">
        <f t="shared" si="2"/>
        <v>4</v>
      </c>
      <c r="BD41" s="36">
        <f t="shared" si="3"/>
        <v>0.3673998351780916</v>
      </c>
      <c r="BE41" s="38">
        <f t="shared" si="4"/>
        <v>0</v>
      </c>
    </row>
    <row r="42" spans="1:57" x14ac:dyDescent="0.35">
      <c r="A42" t="s">
        <v>72</v>
      </c>
      <c r="B42" s="35">
        <f>IF('Indicator Date hidden'!C43="x","x",$B$2-'Indicator Date hidden'!C43)</f>
        <v>0</v>
      </c>
      <c r="C42" s="35">
        <f>IF('Indicator Date hidden'!D43="x","x",$C$2-'Indicator Date hidden'!D43)</f>
        <v>0</v>
      </c>
      <c r="D42" s="35">
        <f>IF('Indicator Date hidden'!E43="x","x",$D$2-'Indicator Date hidden'!E43)</f>
        <v>0</v>
      </c>
      <c r="E42" s="35">
        <f>IF('Indicator Date hidden'!F43="x","x",$E$2-'Indicator Date hidden'!F43)</f>
        <v>0</v>
      </c>
      <c r="F42" s="35">
        <f>IF('Indicator Date hidden'!G43="x","x",$F$2-'Indicator Date hidden'!G43)</f>
        <v>0</v>
      </c>
      <c r="G42" s="35">
        <f>IF('Indicator Date hidden'!H43="x","x",$G$2-'Indicator Date hidden'!H43)</f>
        <v>0</v>
      </c>
      <c r="H42" s="35">
        <f>IF('Indicator Date hidden'!I43="x","x",$H$2-'Indicator Date hidden'!I43)</f>
        <v>0</v>
      </c>
      <c r="I42" s="35">
        <f>IF('Indicator Date hidden'!J43="x","x",$I$2-'Indicator Date hidden'!J43)</f>
        <v>0</v>
      </c>
      <c r="J42" s="35">
        <f>IF('Indicator Date hidden'!K43="x","x",$J$2-'Indicator Date hidden'!K43)</f>
        <v>0</v>
      </c>
      <c r="K42" s="35">
        <f>IF('Indicator Date hidden'!L43="x","x",$K$2-'Indicator Date hidden'!L43)</f>
        <v>0</v>
      </c>
      <c r="L42" s="35">
        <f>IF('Indicator Date hidden'!M43="x","x",$L$2-'Indicator Date hidden'!M43)</f>
        <v>0</v>
      </c>
      <c r="M42" s="35">
        <f>IF('Indicator Date hidden'!N43="x","x",$M$2-'Indicator Date hidden'!N43)</f>
        <v>0</v>
      </c>
      <c r="N42" s="35">
        <f>IF('Indicator Date hidden'!O43="x","x",$N$2-'Indicator Date hidden'!O43)</f>
        <v>0</v>
      </c>
      <c r="O42" s="35">
        <f>IF('Indicator Date hidden'!P43="x","x",$O$2-'Indicator Date hidden'!P43)</f>
        <v>0</v>
      </c>
      <c r="P42" s="35">
        <f>IF('Indicator Date hidden'!Q43="x","x",$P$2-'Indicator Date hidden'!Q43)</f>
        <v>0</v>
      </c>
      <c r="Q42" s="35" t="str">
        <f>IF('Indicator Date hidden'!R43="x","x",$Q$2-'Indicator Date hidden'!R43)</f>
        <v>x</v>
      </c>
      <c r="R42" s="35">
        <f>IF('Indicator Date hidden'!S43="x","x",$R$2-'Indicator Date hidden'!S43)</f>
        <v>0</v>
      </c>
      <c r="S42" s="35">
        <f>IF('Indicator Date hidden'!T43="x","x",$S$2-'Indicator Date hidden'!T43)</f>
        <v>0</v>
      </c>
      <c r="T42" s="35">
        <f>IF('Indicator Date hidden'!U43="x","x",$T$2-'Indicator Date hidden'!U43)</f>
        <v>0</v>
      </c>
      <c r="U42" s="35">
        <f>IF('Indicator Date hidden'!V43="x","x",$U$2-'Indicator Date hidden'!V43)</f>
        <v>0</v>
      </c>
      <c r="V42" s="35">
        <f>IF('Indicator Date hidden'!W43="x","x",$V$2-'Indicator Date hidden'!W43)</f>
        <v>0</v>
      </c>
      <c r="W42" s="35">
        <f>IF('Indicator Date hidden'!X43="x","x",$W$2-'Indicator Date hidden'!X43)</f>
        <v>6</v>
      </c>
      <c r="X42" s="35">
        <f>IF('Indicator Date hidden'!Y43="x","x",$X$2-'Indicator Date hidden'!Y43)</f>
        <v>1</v>
      </c>
      <c r="Y42" s="35">
        <f>IF('Indicator Date hidden'!Z43="x","x",$Y$2-'Indicator Date hidden'!Z43)</f>
        <v>0</v>
      </c>
      <c r="Z42" s="35">
        <f>IF('Indicator Date hidden'!AA43="x","x",$Z$2-'Indicator Date hidden'!AA43)</f>
        <v>0</v>
      </c>
      <c r="AA42" s="35">
        <f>IF('Indicator Date hidden'!AB43="x","x",$AA$2-'Indicator Date hidden'!AB43)</f>
        <v>0</v>
      </c>
      <c r="AB42" s="35">
        <f>IF('Indicator Date hidden'!AC43="x","x",$AB$2-'Indicator Date hidden'!AC43)</f>
        <v>0</v>
      </c>
      <c r="AC42" s="35">
        <f>IF('Indicator Date hidden'!AD43="x","x",$AC$2-'Indicator Date hidden'!AD43)</f>
        <v>0</v>
      </c>
      <c r="AD42" s="35">
        <f>IF('Indicator Date hidden'!AE43="x","x",$AD$2-'Indicator Date hidden'!AE43)</f>
        <v>0</v>
      </c>
      <c r="AE42" s="35">
        <f>IF('Indicator Date hidden'!AF43="x","x",$AE$2-'Indicator Date hidden'!AF43)</f>
        <v>0</v>
      </c>
      <c r="AF42" s="35">
        <f>IF('Indicator Date hidden'!AG43="x","x",$AF$2-'Indicator Date hidden'!AG43)</f>
        <v>0</v>
      </c>
      <c r="AG42" s="35">
        <f>IF('Indicator Date hidden'!AH43="x","x",$AG$2-'Indicator Date hidden'!AH43)</f>
        <v>0</v>
      </c>
      <c r="AH42" s="35">
        <f>IF('Indicator Date hidden'!AI43="x","x",$AH$2-'Indicator Date hidden'!AI43)</f>
        <v>0</v>
      </c>
      <c r="AI42" s="35">
        <f>IF('Indicator Date hidden'!AJ43="x","x",$AI$2-'Indicator Date hidden'!AJ43)</f>
        <v>0</v>
      </c>
      <c r="AJ42" s="35" t="str">
        <f>IF('Indicator Date hidden'!AK43="x","x",$AJ$2-'Indicator Date hidden'!AK43)</f>
        <v>x</v>
      </c>
      <c r="AK42" s="35">
        <f>IF('Indicator Date hidden'!AL43="x","x",$AK$2-'Indicator Date hidden'!AL43)</f>
        <v>1</v>
      </c>
      <c r="AL42" s="35">
        <f>IF('Indicator Date hidden'!AM43="x","x",$AL$2-'Indicator Date hidden'!AM43)</f>
        <v>0</v>
      </c>
      <c r="AM42" s="35">
        <f>IF('Indicator Date hidden'!AN43="x","x",$AM$2-'Indicator Date hidden'!AN43)</f>
        <v>0</v>
      </c>
      <c r="AN42" s="35">
        <f>IF('Indicator Date hidden'!AO43="x","x",$AN$2-'Indicator Date hidden'!AO43)</f>
        <v>0</v>
      </c>
      <c r="AO42" s="35">
        <f>IF('Indicator Date hidden'!AP43="x","x",$AO$2-'Indicator Date hidden'!AP43)</f>
        <v>0</v>
      </c>
      <c r="AP42" s="35">
        <f>IF('Indicator Date hidden'!AQ43="x","x",$AP$2-'Indicator Date hidden'!AQ43)</f>
        <v>0</v>
      </c>
      <c r="AQ42" s="35">
        <f>IF('Indicator Date hidden'!AR43="x","x",$AQ$2-'Indicator Date hidden'!AR43)</f>
        <v>4</v>
      </c>
      <c r="AR42" s="35">
        <f>IF('Indicator Date hidden'!AS43="x","x",$AR$2-'Indicator Date hidden'!AS43)</f>
        <v>0</v>
      </c>
      <c r="AS42" s="35">
        <f>IF('Indicator Date hidden'!AT43="x","x",$AS$2-'Indicator Date hidden'!AT43)</f>
        <v>0</v>
      </c>
      <c r="AT42" s="35">
        <f>IF('Indicator Date hidden'!AU43="x","x",$AT$2-'Indicator Date hidden'!AU43)</f>
        <v>0</v>
      </c>
      <c r="AU42" s="35">
        <f>IF('Indicator Date hidden'!AV43="x","x",$AU$2-'Indicator Date hidden'!AV43)</f>
        <v>3</v>
      </c>
      <c r="AV42" s="35">
        <f>IF('Indicator Date hidden'!AW43="x","x",$AV$2-'Indicator Date hidden'!AW43)</f>
        <v>0</v>
      </c>
      <c r="AW42" s="35">
        <f>IF('Indicator Date hidden'!AX43="x","x",$AW$2-'Indicator Date hidden'!AX43)</f>
        <v>0</v>
      </c>
      <c r="AX42" s="35">
        <f>IF('Indicator Date hidden'!AY43="x","x",$AX$2-'Indicator Date hidden'!AY43)</f>
        <v>0</v>
      </c>
      <c r="AY42" s="35">
        <f>IF('Indicator Date hidden'!AZ43="x","x",$AY$2-'Indicator Date hidden'!AZ43)</f>
        <v>0</v>
      </c>
      <c r="AZ42" s="35">
        <f>IF('Indicator Date hidden'!BA43="x","x",$AZ$2-'Indicator Date hidden'!BA43)</f>
        <v>0</v>
      </c>
      <c r="BA42">
        <f t="shared" si="0"/>
        <v>15</v>
      </c>
      <c r="BB42" s="36">
        <f t="shared" si="1"/>
        <v>0.30612244897959184</v>
      </c>
      <c r="BC42">
        <f t="shared" si="2"/>
        <v>5</v>
      </c>
      <c r="BD42" s="36">
        <f t="shared" si="3"/>
        <v>1.0917890510281842</v>
      </c>
      <c r="BE42" s="38">
        <f t="shared" si="4"/>
        <v>0</v>
      </c>
    </row>
    <row r="43" spans="1:57" x14ac:dyDescent="0.35">
      <c r="A43" t="s">
        <v>74</v>
      </c>
      <c r="B43" s="35">
        <f>IF('Indicator Date hidden'!C44="x","x",$B$2-'Indicator Date hidden'!C44)</f>
        <v>0</v>
      </c>
      <c r="C43" s="35">
        <f>IF('Indicator Date hidden'!D44="x","x",$C$2-'Indicator Date hidden'!D44)</f>
        <v>0</v>
      </c>
      <c r="D43" s="35">
        <f>IF('Indicator Date hidden'!E44="x","x",$D$2-'Indicator Date hidden'!E44)</f>
        <v>0</v>
      </c>
      <c r="E43" s="35">
        <f>IF('Indicator Date hidden'!F44="x","x",$E$2-'Indicator Date hidden'!F44)</f>
        <v>0</v>
      </c>
      <c r="F43" s="35">
        <f>IF('Indicator Date hidden'!G44="x","x",$F$2-'Indicator Date hidden'!G44)</f>
        <v>0</v>
      </c>
      <c r="G43" s="35">
        <f>IF('Indicator Date hidden'!H44="x","x",$G$2-'Indicator Date hidden'!H44)</f>
        <v>0</v>
      </c>
      <c r="H43" s="35">
        <f>IF('Indicator Date hidden'!I44="x","x",$H$2-'Indicator Date hidden'!I44)</f>
        <v>0</v>
      </c>
      <c r="I43" s="35">
        <f>IF('Indicator Date hidden'!J44="x","x",$I$2-'Indicator Date hidden'!J44)</f>
        <v>0</v>
      </c>
      <c r="J43" s="35">
        <f>IF('Indicator Date hidden'!K44="x","x",$J$2-'Indicator Date hidden'!K44)</f>
        <v>0</v>
      </c>
      <c r="K43" s="35">
        <f>IF('Indicator Date hidden'!L44="x","x",$K$2-'Indicator Date hidden'!L44)</f>
        <v>0</v>
      </c>
      <c r="L43" s="35">
        <f>IF('Indicator Date hidden'!M44="x","x",$L$2-'Indicator Date hidden'!M44)</f>
        <v>0</v>
      </c>
      <c r="M43" s="35">
        <f>IF('Indicator Date hidden'!N44="x","x",$M$2-'Indicator Date hidden'!N44)</f>
        <v>0</v>
      </c>
      <c r="N43" s="35">
        <f>IF('Indicator Date hidden'!O44="x","x",$N$2-'Indicator Date hidden'!O44)</f>
        <v>0</v>
      </c>
      <c r="O43" s="35">
        <f>IF('Indicator Date hidden'!P44="x","x",$O$2-'Indicator Date hidden'!P44)</f>
        <v>0</v>
      </c>
      <c r="P43" s="35">
        <f>IF('Indicator Date hidden'!Q44="x","x",$P$2-'Indicator Date hidden'!Q44)</f>
        <v>0</v>
      </c>
      <c r="Q43" s="35">
        <f>IF('Indicator Date hidden'!R44="x","x",$Q$2-'Indicator Date hidden'!R44)</f>
        <v>2</v>
      </c>
      <c r="R43" s="35">
        <f>IF('Indicator Date hidden'!S44="x","x",$R$2-'Indicator Date hidden'!S44)</f>
        <v>0</v>
      </c>
      <c r="S43" s="35">
        <f>IF('Indicator Date hidden'!T44="x","x",$S$2-'Indicator Date hidden'!T44)</f>
        <v>0</v>
      </c>
      <c r="T43" s="35">
        <f>IF('Indicator Date hidden'!U44="x","x",$T$2-'Indicator Date hidden'!U44)</f>
        <v>0</v>
      </c>
      <c r="U43" s="35">
        <f>IF('Indicator Date hidden'!V44="x","x",$U$2-'Indicator Date hidden'!V44)</f>
        <v>0</v>
      </c>
      <c r="V43" s="35">
        <f>IF('Indicator Date hidden'!W44="x","x",$V$2-'Indicator Date hidden'!W44)</f>
        <v>0</v>
      </c>
      <c r="W43" s="35">
        <f>IF('Indicator Date hidden'!X44="x","x",$W$2-'Indicator Date hidden'!X44)</f>
        <v>2</v>
      </c>
      <c r="X43" s="35">
        <f>IF('Indicator Date hidden'!Y44="x","x",$X$2-'Indicator Date hidden'!Y44)</f>
        <v>4</v>
      </c>
      <c r="Y43" s="35">
        <f>IF('Indicator Date hidden'!Z44="x","x",$Y$2-'Indicator Date hidden'!Z44)</f>
        <v>0</v>
      </c>
      <c r="Z43" s="35">
        <f>IF('Indicator Date hidden'!AA44="x","x",$Z$2-'Indicator Date hidden'!AA44)</f>
        <v>0</v>
      </c>
      <c r="AA43" s="35">
        <f>IF('Indicator Date hidden'!AB44="x","x",$AA$2-'Indicator Date hidden'!AB44)</f>
        <v>0</v>
      </c>
      <c r="AB43" s="35">
        <f>IF('Indicator Date hidden'!AC44="x","x",$AB$2-'Indicator Date hidden'!AC44)</f>
        <v>0</v>
      </c>
      <c r="AC43" s="35">
        <f>IF('Indicator Date hidden'!AD44="x","x",$AC$2-'Indicator Date hidden'!AD44)</f>
        <v>0</v>
      </c>
      <c r="AD43" s="35">
        <f>IF('Indicator Date hidden'!AE44="x","x",$AD$2-'Indicator Date hidden'!AE44)</f>
        <v>0</v>
      </c>
      <c r="AE43" s="35">
        <f>IF('Indicator Date hidden'!AF44="x","x",$AE$2-'Indicator Date hidden'!AF44)</f>
        <v>0</v>
      </c>
      <c r="AF43" s="35">
        <f>IF('Indicator Date hidden'!AG44="x","x",$AF$2-'Indicator Date hidden'!AG44)</f>
        <v>5</v>
      </c>
      <c r="AG43" s="35">
        <f>IF('Indicator Date hidden'!AH44="x","x",$AG$2-'Indicator Date hidden'!AH44)</f>
        <v>0</v>
      </c>
      <c r="AH43" s="35">
        <f>IF('Indicator Date hidden'!AI44="x","x",$AH$2-'Indicator Date hidden'!AI44)</f>
        <v>0</v>
      </c>
      <c r="AI43" s="35">
        <f>IF('Indicator Date hidden'!AJ44="x","x",$AI$2-'Indicator Date hidden'!AJ44)</f>
        <v>0</v>
      </c>
      <c r="AJ43" s="35">
        <f>IF('Indicator Date hidden'!AK44="x","x",$AJ$2-'Indicator Date hidden'!AK44)</f>
        <v>1</v>
      </c>
      <c r="AK43" s="35">
        <f>IF('Indicator Date hidden'!AL44="x","x",$AK$2-'Indicator Date hidden'!AL44)</f>
        <v>1</v>
      </c>
      <c r="AL43" s="35">
        <f>IF('Indicator Date hidden'!AM44="x","x",$AL$2-'Indicator Date hidden'!AM44)</f>
        <v>0</v>
      </c>
      <c r="AM43" s="35">
        <f>IF('Indicator Date hidden'!AN44="x","x",$AM$2-'Indicator Date hidden'!AN44)</f>
        <v>0</v>
      </c>
      <c r="AN43" s="35">
        <f>IF('Indicator Date hidden'!AO44="x","x",$AN$2-'Indicator Date hidden'!AO44)</f>
        <v>0</v>
      </c>
      <c r="AO43" s="35">
        <f>IF('Indicator Date hidden'!AP44="x","x",$AO$2-'Indicator Date hidden'!AP44)</f>
        <v>0</v>
      </c>
      <c r="AP43" s="35">
        <f>IF('Indicator Date hidden'!AQ44="x","x",$AP$2-'Indicator Date hidden'!AQ44)</f>
        <v>0</v>
      </c>
      <c r="AQ43" s="35">
        <f>IF('Indicator Date hidden'!AR44="x","x",$AQ$2-'Indicator Date hidden'!AR44)</f>
        <v>0</v>
      </c>
      <c r="AR43" s="35">
        <f>IF('Indicator Date hidden'!AS44="x","x",$AR$2-'Indicator Date hidden'!AS44)</f>
        <v>0</v>
      </c>
      <c r="AS43" s="35">
        <f>IF('Indicator Date hidden'!AT44="x","x",$AS$2-'Indicator Date hidden'!AT44)</f>
        <v>0</v>
      </c>
      <c r="AT43" s="35">
        <f>IF('Indicator Date hidden'!AU44="x","x",$AT$2-'Indicator Date hidden'!AU44)</f>
        <v>0</v>
      </c>
      <c r="AU43" s="35">
        <f>IF('Indicator Date hidden'!AV44="x","x",$AU$2-'Indicator Date hidden'!AV44)</f>
        <v>2</v>
      </c>
      <c r="AV43" s="35">
        <f>IF('Indicator Date hidden'!AW44="x","x",$AV$2-'Indicator Date hidden'!AW44)</f>
        <v>0</v>
      </c>
      <c r="AW43" s="35">
        <f>IF('Indicator Date hidden'!AX44="x","x",$AW$2-'Indicator Date hidden'!AX44)</f>
        <v>0</v>
      </c>
      <c r="AX43" s="35">
        <f>IF('Indicator Date hidden'!AY44="x","x",$AX$2-'Indicator Date hidden'!AY44)</f>
        <v>0</v>
      </c>
      <c r="AY43" s="35">
        <f>IF('Indicator Date hidden'!AZ44="x","x",$AY$2-'Indicator Date hidden'!AZ44)</f>
        <v>0</v>
      </c>
      <c r="AZ43" s="35">
        <f>IF('Indicator Date hidden'!BA44="x","x",$AZ$2-'Indicator Date hidden'!BA44)</f>
        <v>0</v>
      </c>
      <c r="BA43">
        <f t="shared" si="0"/>
        <v>17</v>
      </c>
      <c r="BB43" s="36">
        <f t="shared" si="1"/>
        <v>0.33333333333333331</v>
      </c>
      <c r="BC43">
        <f t="shared" si="2"/>
        <v>7</v>
      </c>
      <c r="BD43" s="36">
        <f t="shared" si="3"/>
        <v>0.98352440815564335</v>
      </c>
      <c r="BE43" s="38">
        <f t="shared" si="4"/>
        <v>0</v>
      </c>
    </row>
    <row r="44" spans="1:57" x14ac:dyDescent="0.35">
      <c r="A44" t="s">
        <v>75</v>
      </c>
      <c r="B44" s="35">
        <f>IF('Indicator Date hidden'!C45="x","x",$B$2-'Indicator Date hidden'!C45)</f>
        <v>0</v>
      </c>
      <c r="C44" s="35">
        <f>IF('Indicator Date hidden'!D45="x","x",$C$2-'Indicator Date hidden'!D45)</f>
        <v>0</v>
      </c>
      <c r="D44" s="35">
        <f>IF('Indicator Date hidden'!E45="x","x",$D$2-'Indicator Date hidden'!E45)</f>
        <v>0</v>
      </c>
      <c r="E44" s="35">
        <f>IF('Indicator Date hidden'!F45="x","x",$E$2-'Indicator Date hidden'!F45)</f>
        <v>0</v>
      </c>
      <c r="F44" s="35">
        <f>IF('Indicator Date hidden'!G45="x","x",$F$2-'Indicator Date hidden'!G45)</f>
        <v>0</v>
      </c>
      <c r="G44" s="35">
        <f>IF('Indicator Date hidden'!H45="x","x",$G$2-'Indicator Date hidden'!H45)</f>
        <v>0</v>
      </c>
      <c r="H44" s="35">
        <f>IF('Indicator Date hidden'!I45="x","x",$H$2-'Indicator Date hidden'!I45)</f>
        <v>0</v>
      </c>
      <c r="I44" s="35">
        <f>IF('Indicator Date hidden'!J45="x","x",$I$2-'Indicator Date hidden'!J45)</f>
        <v>0</v>
      </c>
      <c r="J44" s="35">
        <f>IF('Indicator Date hidden'!K45="x","x",$J$2-'Indicator Date hidden'!K45)</f>
        <v>0</v>
      </c>
      <c r="K44" s="35">
        <f>IF('Indicator Date hidden'!L45="x","x",$K$2-'Indicator Date hidden'!L45)</f>
        <v>0</v>
      </c>
      <c r="L44" s="35">
        <f>IF('Indicator Date hidden'!M45="x","x",$L$2-'Indicator Date hidden'!M45)</f>
        <v>0</v>
      </c>
      <c r="M44" s="35">
        <f>IF('Indicator Date hidden'!N45="x","x",$M$2-'Indicator Date hidden'!N45)</f>
        <v>0</v>
      </c>
      <c r="N44" s="35">
        <f>IF('Indicator Date hidden'!O45="x","x",$N$2-'Indicator Date hidden'!O45)</f>
        <v>0</v>
      </c>
      <c r="O44" s="35">
        <f>IF('Indicator Date hidden'!P45="x","x",$O$2-'Indicator Date hidden'!P45)</f>
        <v>0</v>
      </c>
      <c r="P44" s="35">
        <f>IF('Indicator Date hidden'!Q45="x","x",$P$2-'Indicator Date hidden'!Q45)</f>
        <v>0</v>
      </c>
      <c r="Q44" s="35" t="str">
        <f>IF('Indicator Date hidden'!R45="x","x",$Q$2-'Indicator Date hidden'!R45)</f>
        <v>x</v>
      </c>
      <c r="R44" s="35">
        <f>IF('Indicator Date hidden'!S45="x","x",$R$2-'Indicator Date hidden'!S45)</f>
        <v>0</v>
      </c>
      <c r="S44" s="35">
        <f>IF('Indicator Date hidden'!T45="x","x",$S$2-'Indicator Date hidden'!T45)</f>
        <v>0</v>
      </c>
      <c r="T44" s="35">
        <f>IF('Indicator Date hidden'!U45="x","x",$T$2-'Indicator Date hidden'!U45)</f>
        <v>0</v>
      </c>
      <c r="U44" s="35" t="str">
        <f>IF('Indicator Date hidden'!V45="x","x",$U$2-'Indicator Date hidden'!V45)</f>
        <v>x</v>
      </c>
      <c r="V44" s="35">
        <f>IF('Indicator Date hidden'!W45="x","x",$V$2-'Indicator Date hidden'!W45)</f>
        <v>0</v>
      </c>
      <c r="W44" s="35" t="str">
        <f>IF('Indicator Date hidden'!X45="x","x",$W$2-'Indicator Date hidden'!X45)</f>
        <v>x</v>
      </c>
      <c r="X44" s="35">
        <f>IF('Indicator Date hidden'!Y45="x","x",$X$2-'Indicator Date hidden'!Y45)</f>
        <v>2</v>
      </c>
      <c r="Y44" s="35">
        <f>IF('Indicator Date hidden'!Z45="x","x",$Y$2-'Indicator Date hidden'!Z45)</f>
        <v>0</v>
      </c>
      <c r="Z44" s="35">
        <f>IF('Indicator Date hidden'!AA45="x","x",$Z$2-'Indicator Date hidden'!AA45)</f>
        <v>0</v>
      </c>
      <c r="AA44" s="35" t="str">
        <f>IF('Indicator Date hidden'!AB45="x","x",$AA$2-'Indicator Date hidden'!AB45)</f>
        <v>x</v>
      </c>
      <c r="AB44" s="35">
        <f>IF('Indicator Date hidden'!AC45="x","x",$AB$2-'Indicator Date hidden'!AC45)</f>
        <v>0</v>
      </c>
      <c r="AC44" s="35">
        <f>IF('Indicator Date hidden'!AD45="x","x",$AC$2-'Indicator Date hidden'!AD45)</f>
        <v>0</v>
      </c>
      <c r="AD44" s="35" t="str">
        <f>IF('Indicator Date hidden'!AE45="x","x",$AD$2-'Indicator Date hidden'!AE45)</f>
        <v>x</v>
      </c>
      <c r="AE44" s="35">
        <f>IF('Indicator Date hidden'!AF45="x","x",$AE$2-'Indicator Date hidden'!AF45)</f>
        <v>0</v>
      </c>
      <c r="AF44" s="35">
        <f>IF('Indicator Date hidden'!AG45="x","x",$AF$2-'Indicator Date hidden'!AG45)</f>
        <v>2</v>
      </c>
      <c r="AG44" s="35">
        <f>IF('Indicator Date hidden'!AH45="x","x",$AG$2-'Indicator Date hidden'!AH45)</f>
        <v>0</v>
      </c>
      <c r="AH44" s="35">
        <f>IF('Indicator Date hidden'!AI45="x","x",$AH$2-'Indicator Date hidden'!AI45)</f>
        <v>0</v>
      </c>
      <c r="AI44" s="35">
        <f>IF('Indicator Date hidden'!AJ45="x","x",$AI$2-'Indicator Date hidden'!AJ45)</f>
        <v>0</v>
      </c>
      <c r="AJ44" s="35" t="str">
        <f>IF('Indicator Date hidden'!AK45="x","x",$AJ$2-'Indicator Date hidden'!AK45)</f>
        <v>x</v>
      </c>
      <c r="AK44" s="35">
        <f>IF('Indicator Date hidden'!AL45="x","x",$AK$2-'Indicator Date hidden'!AL45)</f>
        <v>1</v>
      </c>
      <c r="AL44" s="35">
        <f>IF('Indicator Date hidden'!AM45="x","x",$AL$2-'Indicator Date hidden'!AM45)</f>
        <v>0</v>
      </c>
      <c r="AM44" s="35">
        <f>IF('Indicator Date hidden'!AN45="x","x",$AM$2-'Indicator Date hidden'!AN45)</f>
        <v>0</v>
      </c>
      <c r="AN44" s="35">
        <f>IF('Indicator Date hidden'!AO45="x","x",$AN$2-'Indicator Date hidden'!AO45)</f>
        <v>0</v>
      </c>
      <c r="AO44" s="35">
        <f>IF('Indicator Date hidden'!AP45="x","x",$AO$2-'Indicator Date hidden'!AP45)</f>
        <v>0</v>
      </c>
      <c r="AP44" s="35">
        <f>IF('Indicator Date hidden'!AQ45="x","x",$AP$2-'Indicator Date hidden'!AQ45)</f>
        <v>0</v>
      </c>
      <c r="AQ44" s="35">
        <f>IF('Indicator Date hidden'!AR45="x","x",$AQ$2-'Indicator Date hidden'!AR45)</f>
        <v>0</v>
      </c>
      <c r="AR44" s="35">
        <f>IF('Indicator Date hidden'!AS45="x","x",$AR$2-'Indicator Date hidden'!AS45)</f>
        <v>0</v>
      </c>
      <c r="AS44" s="35">
        <f>IF('Indicator Date hidden'!AT45="x","x",$AS$2-'Indicator Date hidden'!AT45)</f>
        <v>0</v>
      </c>
      <c r="AT44" s="35">
        <f>IF('Indicator Date hidden'!AU45="x","x",$AT$2-'Indicator Date hidden'!AU45)</f>
        <v>0</v>
      </c>
      <c r="AU44" s="35">
        <f>IF('Indicator Date hidden'!AV45="x","x",$AU$2-'Indicator Date hidden'!AV45)</f>
        <v>3</v>
      </c>
      <c r="AV44" s="35">
        <f>IF('Indicator Date hidden'!AW45="x","x",$AV$2-'Indicator Date hidden'!AW45)</f>
        <v>0</v>
      </c>
      <c r="AW44" s="35">
        <f>IF('Indicator Date hidden'!AX45="x","x",$AW$2-'Indicator Date hidden'!AX45)</f>
        <v>0</v>
      </c>
      <c r="AX44" s="35">
        <f>IF('Indicator Date hidden'!AY45="x","x",$AX$2-'Indicator Date hidden'!AY45)</f>
        <v>0</v>
      </c>
      <c r="AY44" s="35">
        <f>IF('Indicator Date hidden'!AZ45="x","x",$AY$2-'Indicator Date hidden'!AZ45)</f>
        <v>0</v>
      </c>
      <c r="AZ44" s="35">
        <f>IF('Indicator Date hidden'!BA45="x","x",$AZ$2-'Indicator Date hidden'!BA45)</f>
        <v>0</v>
      </c>
      <c r="BA44">
        <f t="shared" si="0"/>
        <v>8</v>
      </c>
      <c r="BB44" s="36">
        <f t="shared" si="1"/>
        <v>0.17777777777777778</v>
      </c>
      <c r="BC44">
        <f t="shared" si="2"/>
        <v>4</v>
      </c>
      <c r="BD44" s="36">
        <f t="shared" si="3"/>
        <v>0.60695556816656282</v>
      </c>
      <c r="BE44" s="38">
        <f t="shared" si="4"/>
        <v>0</v>
      </c>
    </row>
    <row r="45" spans="1:57" x14ac:dyDescent="0.35">
      <c r="A45" t="s">
        <v>77</v>
      </c>
      <c r="B45" s="35">
        <f>IF('Indicator Date hidden'!C46="x","x",$B$2-'Indicator Date hidden'!C46)</f>
        <v>0</v>
      </c>
      <c r="C45" s="35">
        <f>IF('Indicator Date hidden'!D46="x","x",$C$2-'Indicator Date hidden'!D46)</f>
        <v>0</v>
      </c>
      <c r="D45" s="35">
        <f>IF('Indicator Date hidden'!E46="x","x",$D$2-'Indicator Date hidden'!E46)</f>
        <v>0</v>
      </c>
      <c r="E45" s="35">
        <f>IF('Indicator Date hidden'!F46="x","x",$E$2-'Indicator Date hidden'!F46)</f>
        <v>0</v>
      </c>
      <c r="F45" s="35">
        <f>IF('Indicator Date hidden'!G46="x","x",$F$2-'Indicator Date hidden'!G46)</f>
        <v>0</v>
      </c>
      <c r="G45" s="35">
        <f>IF('Indicator Date hidden'!H46="x","x",$G$2-'Indicator Date hidden'!H46)</f>
        <v>0</v>
      </c>
      <c r="H45" s="35">
        <f>IF('Indicator Date hidden'!I46="x","x",$H$2-'Indicator Date hidden'!I46)</f>
        <v>0</v>
      </c>
      <c r="I45" s="35">
        <f>IF('Indicator Date hidden'!J46="x","x",$I$2-'Indicator Date hidden'!J46)</f>
        <v>0</v>
      </c>
      <c r="J45" s="35">
        <f>IF('Indicator Date hidden'!K46="x","x",$J$2-'Indicator Date hidden'!K46)</f>
        <v>0</v>
      </c>
      <c r="K45" s="35">
        <f>IF('Indicator Date hidden'!L46="x","x",$K$2-'Indicator Date hidden'!L46)</f>
        <v>0</v>
      </c>
      <c r="L45" s="35">
        <f>IF('Indicator Date hidden'!M46="x","x",$L$2-'Indicator Date hidden'!M46)</f>
        <v>0</v>
      </c>
      <c r="M45" s="35">
        <f>IF('Indicator Date hidden'!N46="x","x",$M$2-'Indicator Date hidden'!N46)</f>
        <v>0</v>
      </c>
      <c r="N45" s="35">
        <f>IF('Indicator Date hidden'!O46="x","x",$N$2-'Indicator Date hidden'!O46)</f>
        <v>0</v>
      </c>
      <c r="O45" s="35">
        <f>IF('Indicator Date hidden'!P46="x","x",$O$2-'Indicator Date hidden'!P46)</f>
        <v>0</v>
      </c>
      <c r="P45" s="35">
        <f>IF('Indicator Date hidden'!Q46="x","x",$P$2-'Indicator Date hidden'!Q46)</f>
        <v>0</v>
      </c>
      <c r="Q45" s="35" t="str">
        <f>IF('Indicator Date hidden'!R46="x","x",$Q$2-'Indicator Date hidden'!R46)</f>
        <v>x</v>
      </c>
      <c r="R45" s="35">
        <f>IF('Indicator Date hidden'!S46="x","x",$R$2-'Indicator Date hidden'!S46)</f>
        <v>0</v>
      </c>
      <c r="S45" s="35">
        <f>IF('Indicator Date hidden'!T46="x","x",$S$2-'Indicator Date hidden'!T46)</f>
        <v>0</v>
      </c>
      <c r="T45" s="35">
        <f>IF('Indicator Date hidden'!U46="x","x",$T$2-'Indicator Date hidden'!U46)</f>
        <v>0</v>
      </c>
      <c r="U45" s="35" t="str">
        <f>IF('Indicator Date hidden'!V46="x","x",$U$2-'Indicator Date hidden'!V46)</f>
        <v>x</v>
      </c>
      <c r="V45" s="35">
        <f>IF('Indicator Date hidden'!W46="x","x",$V$2-'Indicator Date hidden'!W46)</f>
        <v>0</v>
      </c>
      <c r="W45" s="35" t="str">
        <f>IF('Indicator Date hidden'!X46="x","x",$W$2-'Indicator Date hidden'!X46)</f>
        <v>x</v>
      </c>
      <c r="X45" s="35">
        <f>IF('Indicator Date hidden'!Y46="x","x",$X$2-'Indicator Date hidden'!Y46)</f>
        <v>4</v>
      </c>
      <c r="Y45" s="35">
        <f>IF('Indicator Date hidden'!Z46="x","x",$Y$2-'Indicator Date hidden'!Z46)</f>
        <v>0</v>
      </c>
      <c r="Z45" s="35">
        <f>IF('Indicator Date hidden'!AA46="x","x",$Z$2-'Indicator Date hidden'!AA46)</f>
        <v>0</v>
      </c>
      <c r="AA45" s="35">
        <f>IF('Indicator Date hidden'!AB46="x","x",$AA$2-'Indicator Date hidden'!AB46)</f>
        <v>0</v>
      </c>
      <c r="AB45" s="35">
        <f>IF('Indicator Date hidden'!AC46="x","x",$AB$2-'Indicator Date hidden'!AC46)</f>
        <v>0</v>
      </c>
      <c r="AC45" s="35">
        <f>IF('Indicator Date hidden'!AD46="x","x",$AC$2-'Indicator Date hidden'!AD46)</f>
        <v>0</v>
      </c>
      <c r="AD45" s="35" t="str">
        <f>IF('Indicator Date hidden'!AE46="x","x",$AD$2-'Indicator Date hidden'!AE46)</f>
        <v>x</v>
      </c>
      <c r="AE45" s="35">
        <f>IF('Indicator Date hidden'!AF46="x","x",$AE$2-'Indicator Date hidden'!AF46)</f>
        <v>0</v>
      </c>
      <c r="AF45" s="35" t="str">
        <f>IF('Indicator Date hidden'!AG46="x","x",$AF$2-'Indicator Date hidden'!AG46)</f>
        <v>x</v>
      </c>
      <c r="AG45" s="35">
        <f>IF('Indicator Date hidden'!AH46="x","x",$AG$2-'Indicator Date hidden'!AH46)</f>
        <v>0</v>
      </c>
      <c r="AH45" s="35">
        <f>IF('Indicator Date hidden'!AI46="x","x",$AH$2-'Indicator Date hidden'!AI46)</f>
        <v>0</v>
      </c>
      <c r="AI45" s="35">
        <f>IF('Indicator Date hidden'!AJ46="x","x",$AI$2-'Indicator Date hidden'!AJ46)</f>
        <v>0</v>
      </c>
      <c r="AJ45" s="35" t="str">
        <f>IF('Indicator Date hidden'!AK46="x","x",$AJ$2-'Indicator Date hidden'!AK46)</f>
        <v>x</v>
      </c>
      <c r="AK45" s="35">
        <f>IF('Indicator Date hidden'!AL46="x","x",$AK$2-'Indicator Date hidden'!AL46)</f>
        <v>1</v>
      </c>
      <c r="AL45" s="35">
        <f>IF('Indicator Date hidden'!AM46="x","x",$AL$2-'Indicator Date hidden'!AM46)</f>
        <v>0</v>
      </c>
      <c r="AM45" s="35">
        <f>IF('Indicator Date hidden'!AN46="x","x",$AM$2-'Indicator Date hidden'!AN46)</f>
        <v>0</v>
      </c>
      <c r="AN45" s="35">
        <f>IF('Indicator Date hidden'!AO46="x","x",$AN$2-'Indicator Date hidden'!AO46)</f>
        <v>0</v>
      </c>
      <c r="AO45" s="35" t="str">
        <f>IF('Indicator Date hidden'!AP46="x","x",$AO$2-'Indicator Date hidden'!AP46)</f>
        <v>x</v>
      </c>
      <c r="AP45" s="35" t="str">
        <f>IF('Indicator Date hidden'!AQ46="x","x",$AP$2-'Indicator Date hidden'!AQ46)</f>
        <v>x</v>
      </c>
      <c r="AQ45" s="35">
        <f>IF('Indicator Date hidden'!AR46="x","x",$AQ$2-'Indicator Date hidden'!AR46)</f>
        <v>4</v>
      </c>
      <c r="AR45" s="35">
        <f>IF('Indicator Date hidden'!AS46="x","x",$AR$2-'Indicator Date hidden'!AS46)</f>
        <v>0</v>
      </c>
      <c r="AS45" s="35">
        <f>IF('Indicator Date hidden'!AT46="x","x",$AS$2-'Indicator Date hidden'!AT46)</f>
        <v>0</v>
      </c>
      <c r="AT45" s="35">
        <f>IF('Indicator Date hidden'!AU46="x","x",$AT$2-'Indicator Date hidden'!AU46)</f>
        <v>0</v>
      </c>
      <c r="AU45" s="35">
        <f>IF('Indicator Date hidden'!AV46="x","x",$AU$2-'Indicator Date hidden'!AV46)</f>
        <v>2</v>
      </c>
      <c r="AV45" s="35">
        <f>IF('Indicator Date hidden'!AW46="x","x",$AV$2-'Indicator Date hidden'!AW46)</f>
        <v>0</v>
      </c>
      <c r="AW45" s="35">
        <f>IF('Indicator Date hidden'!AX46="x","x",$AW$2-'Indicator Date hidden'!AX46)</f>
        <v>0</v>
      </c>
      <c r="AX45" s="35">
        <f>IF('Indicator Date hidden'!AY46="x","x",$AX$2-'Indicator Date hidden'!AY46)</f>
        <v>0</v>
      </c>
      <c r="AY45" s="35">
        <f>IF('Indicator Date hidden'!AZ46="x","x",$AY$2-'Indicator Date hidden'!AZ46)</f>
        <v>0</v>
      </c>
      <c r="AZ45" s="35">
        <f>IF('Indicator Date hidden'!BA46="x","x",$AZ$2-'Indicator Date hidden'!BA46)</f>
        <v>0</v>
      </c>
      <c r="BA45">
        <f t="shared" si="0"/>
        <v>11</v>
      </c>
      <c r="BB45" s="36">
        <f t="shared" si="1"/>
        <v>0.2558139534883721</v>
      </c>
      <c r="BC45">
        <f t="shared" si="2"/>
        <v>4</v>
      </c>
      <c r="BD45" s="36">
        <f t="shared" si="3"/>
        <v>0.89164137268282861</v>
      </c>
      <c r="BE45" s="38">
        <f t="shared" si="4"/>
        <v>0</v>
      </c>
    </row>
    <row r="46" spans="1:57" x14ac:dyDescent="0.35">
      <c r="A46" t="s">
        <v>79</v>
      </c>
      <c r="B46" s="35">
        <f>IF('Indicator Date hidden'!C47="x","x",$B$2-'Indicator Date hidden'!C47)</f>
        <v>0</v>
      </c>
      <c r="C46" s="35">
        <f>IF('Indicator Date hidden'!D47="x","x",$C$2-'Indicator Date hidden'!D47)</f>
        <v>0</v>
      </c>
      <c r="D46" s="35">
        <f>IF('Indicator Date hidden'!E47="x","x",$D$2-'Indicator Date hidden'!E47)</f>
        <v>0</v>
      </c>
      <c r="E46" s="35">
        <f>IF('Indicator Date hidden'!F47="x","x",$E$2-'Indicator Date hidden'!F47)</f>
        <v>0</v>
      </c>
      <c r="F46" s="35">
        <f>IF('Indicator Date hidden'!G47="x","x",$F$2-'Indicator Date hidden'!G47)</f>
        <v>0</v>
      </c>
      <c r="G46" s="35">
        <f>IF('Indicator Date hidden'!H47="x","x",$G$2-'Indicator Date hidden'!H47)</f>
        <v>0</v>
      </c>
      <c r="H46" s="35">
        <f>IF('Indicator Date hidden'!I47="x","x",$H$2-'Indicator Date hidden'!I47)</f>
        <v>0</v>
      </c>
      <c r="I46" s="35">
        <f>IF('Indicator Date hidden'!J47="x","x",$I$2-'Indicator Date hidden'!J47)</f>
        <v>0</v>
      </c>
      <c r="J46" s="35">
        <f>IF('Indicator Date hidden'!K47="x","x",$J$2-'Indicator Date hidden'!K47)</f>
        <v>0</v>
      </c>
      <c r="K46" s="35">
        <f>IF('Indicator Date hidden'!L47="x","x",$K$2-'Indicator Date hidden'!L47)</f>
        <v>0</v>
      </c>
      <c r="L46" s="35">
        <f>IF('Indicator Date hidden'!M47="x","x",$L$2-'Indicator Date hidden'!M47)</f>
        <v>0</v>
      </c>
      <c r="M46" s="35">
        <f>IF('Indicator Date hidden'!N47="x","x",$M$2-'Indicator Date hidden'!N47)</f>
        <v>0</v>
      </c>
      <c r="N46" s="35">
        <f>IF('Indicator Date hidden'!O47="x","x",$N$2-'Indicator Date hidden'!O47)</f>
        <v>0</v>
      </c>
      <c r="O46" s="35">
        <f>IF('Indicator Date hidden'!P47="x","x",$O$2-'Indicator Date hidden'!P47)</f>
        <v>0</v>
      </c>
      <c r="P46" s="35">
        <f>IF('Indicator Date hidden'!Q47="x","x",$P$2-'Indicator Date hidden'!Q47)</f>
        <v>0</v>
      </c>
      <c r="Q46" s="35" t="str">
        <f>IF('Indicator Date hidden'!R47="x","x",$Q$2-'Indicator Date hidden'!R47)</f>
        <v>x</v>
      </c>
      <c r="R46" s="35">
        <f>IF('Indicator Date hidden'!S47="x","x",$R$2-'Indicator Date hidden'!S47)</f>
        <v>0</v>
      </c>
      <c r="S46" s="35">
        <f>IF('Indicator Date hidden'!T47="x","x",$S$2-'Indicator Date hidden'!T47)</f>
        <v>0</v>
      </c>
      <c r="T46" s="35">
        <f>IF('Indicator Date hidden'!U47="x","x",$T$2-'Indicator Date hidden'!U47)</f>
        <v>0</v>
      </c>
      <c r="U46" s="35" t="str">
        <f>IF('Indicator Date hidden'!V47="x","x",$U$2-'Indicator Date hidden'!V47)</f>
        <v>x</v>
      </c>
      <c r="V46" s="35">
        <f>IF('Indicator Date hidden'!W47="x","x",$V$2-'Indicator Date hidden'!W47)</f>
        <v>0</v>
      </c>
      <c r="W46" s="35" t="str">
        <f>IF('Indicator Date hidden'!X47="x","x",$W$2-'Indicator Date hidden'!X47)</f>
        <v>x</v>
      </c>
      <c r="X46" s="35">
        <f>IF('Indicator Date hidden'!Y47="x","x",$X$2-'Indicator Date hidden'!Y47)</f>
        <v>2</v>
      </c>
      <c r="Y46" s="35">
        <f>IF('Indicator Date hidden'!Z47="x","x",$Y$2-'Indicator Date hidden'!Z47)</f>
        <v>0</v>
      </c>
      <c r="Z46" s="35">
        <f>IF('Indicator Date hidden'!AA47="x","x",$Z$2-'Indicator Date hidden'!AA47)</f>
        <v>0</v>
      </c>
      <c r="AA46" s="35">
        <f>IF('Indicator Date hidden'!AB47="x","x",$AA$2-'Indicator Date hidden'!AB47)</f>
        <v>1</v>
      </c>
      <c r="AB46" s="35">
        <f>IF('Indicator Date hidden'!AC47="x","x",$AB$2-'Indicator Date hidden'!AC47)</f>
        <v>0</v>
      </c>
      <c r="AC46" s="35">
        <f>IF('Indicator Date hidden'!AD47="x","x",$AC$2-'Indicator Date hidden'!AD47)</f>
        <v>0</v>
      </c>
      <c r="AD46" s="35" t="str">
        <f>IF('Indicator Date hidden'!AE47="x","x",$AD$2-'Indicator Date hidden'!AE47)</f>
        <v>x</v>
      </c>
      <c r="AE46" s="35">
        <f>IF('Indicator Date hidden'!AF47="x","x",$AE$2-'Indicator Date hidden'!AF47)</f>
        <v>0</v>
      </c>
      <c r="AF46" s="35">
        <f>IF('Indicator Date hidden'!AG47="x","x",$AF$2-'Indicator Date hidden'!AG47)</f>
        <v>1</v>
      </c>
      <c r="AG46" s="35">
        <f>IF('Indicator Date hidden'!AH47="x","x",$AG$2-'Indicator Date hidden'!AH47)</f>
        <v>0</v>
      </c>
      <c r="AH46" s="35">
        <f>IF('Indicator Date hidden'!AI47="x","x",$AH$2-'Indicator Date hidden'!AI47)</f>
        <v>0</v>
      </c>
      <c r="AI46" s="35">
        <f>IF('Indicator Date hidden'!AJ47="x","x",$AI$2-'Indicator Date hidden'!AJ47)</f>
        <v>0</v>
      </c>
      <c r="AJ46" s="35">
        <f>IF('Indicator Date hidden'!AK47="x","x",$AJ$2-'Indicator Date hidden'!AK47)</f>
        <v>1</v>
      </c>
      <c r="AK46" s="35">
        <f>IF('Indicator Date hidden'!AL47="x","x",$AK$2-'Indicator Date hidden'!AL47)</f>
        <v>1</v>
      </c>
      <c r="AL46" s="35">
        <f>IF('Indicator Date hidden'!AM47="x","x",$AL$2-'Indicator Date hidden'!AM47)</f>
        <v>0</v>
      </c>
      <c r="AM46" s="35">
        <f>IF('Indicator Date hidden'!AN47="x","x",$AM$2-'Indicator Date hidden'!AN47)</f>
        <v>0</v>
      </c>
      <c r="AN46" s="35">
        <f>IF('Indicator Date hidden'!AO47="x","x",$AN$2-'Indicator Date hidden'!AO47)</f>
        <v>0</v>
      </c>
      <c r="AO46" s="35">
        <f>IF('Indicator Date hidden'!AP47="x","x",$AO$2-'Indicator Date hidden'!AP47)</f>
        <v>0</v>
      </c>
      <c r="AP46" s="35">
        <f>IF('Indicator Date hidden'!AQ47="x","x",$AP$2-'Indicator Date hidden'!AQ47)</f>
        <v>0</v>
      </c>
      <c r="AQ46" s="35" t="str">
        <f>IF('Indicator Date hidden'!AR47="x","x",$AQ$2-'Indicator Date hidden'!AR47)</f>
        <v>x</v>
      </c>
      <c r="AR46" s="35">
        <f>IF('Indicator Date hidden'!AS47="x","x",$AR$2-'Indicator Date hidden'!AS47)</f>
        <v>0</v>
      </c>
      <c r="AS46" s="35">
        <f>IF('Indicator Date hidden'!AT47="x","x",$AS$2-'Indicator Date hidden'!AT47)</f>
        <v>0</v>
      </c>
      <c r="AT46" s="35">
        <f>IF('Indicator Date hidden'!AU47="x","x",$AT$2-'Indicator Date hidden'!AU47)</f>
        <v>0</v>
      </c>
      <c r="AU46" s="35">
        <f>IF('Indicator Date hidden'!AV47="x","x",$AU$2-'Indicator Date hidden'!AV47)</f>
        <v>3</v>
      </c>
      <c r="AV46" s="35">
        <f>IF('Indicator Date hidden'!AW47="x","x",$AV$2-'Indicator Date hidden'!AW47)</f>
        <v>0</v>
      </c>
      <c r="AW46" s="35">
        <f>IF('Indicator Date hidden'!AX47="x","x",$AW$2-'Indicator Date hidden'!AX47)</f>
        <v>0</v>
      </c>
      <c r="AX46" s="35">
        <f>IF('Indicator Date hidden'!AY47="x","x",$AX$2-'Indicator Date hidden'!AY47)</f>
        <v>0</v>
      </c>
      <c r="AY46" s="35">
        <f>IF('Indicator Date hidden'!AZ47="x","x",$AY$2-'Indicator Date hidden'!AZ47)</f>
        <v>0</v>
      </c>
      <c r="AZ46" s="35">
        <f>IF('Indicator Date hidden'!BA47="x","x",$AZ$2-'Indicator Date hidden'!BA47)</f>
        <v>0</v>
      </c>
      <c r="BA46">
        <f t="shared" si="0"/>
        <v>9</v>
      </c>
      <c r="BB46" s="36">
        <f t="shared" si="1"/>
        <v>0.19565217391304349</v>
      </c>
      <c r="BC46">
        <f t="shared" si="2"/>
        <v>6</v>
      </c>
      <c r="BD46" s="36">
        <f t="shared" si="3"/>
        <v>0.57557401282059684</v>
      </c>
      <c r="BE46" s="38">
        <f t="shared" si="4"/>
        <v>0</v>
      </c>
    </row>
    <row r="47" spans="1:57" x14ac:dyDescent="0.35">
      <c r="A47" t="s">
        <v>81</v>
      </c>
      <c r="B47" s="35">
        <f>IF('Indicator Date hidden'!C48="x","x",$B$2-'Indicator Date hidden'!C48)</f>
        <v>0</v>
      </c>
      <c r="C47" s="35">
        <f>IF('Indicator Date hidden'!D48="x","x",$C$2-'Indicator Date hidden'!D48)</f>
        <v>0</v>
      </c>
      <c r="D47" s="35">
        <f>IF('Indicator Date hidden'!E48="x","x",$D$2-'Indicator Date hidden'!E48)</f>
        <v>0</v>
      </c>
      <c r="E47" s="35">
        <f>IF('Indicator Date hidden'!F48="x","x",$E$2-'Indicator Date hidden'!F48)</f>
        <v>0</v>
      </c>
      <c r="F47" s="35">
        <f>IF('Indicator Date hidden'!G48="x","x",$F$2-'Indicator Date hidden'!G48)</f>
        <v>0</v>
      </c>
      <c r="G47" s="35">
        <f>IF('Indicator Date hidden'!H48="x","x",$G$2-'Indicator Date hidden'!H48)</f>
        <v>0</v>
      </c>
      <c r="H47" s="35">
        <f>IF('Indicator Date hidden'!I48="x","x",$H$2-'Indicator Date hidden'!I48)</f>
        <v>0</v>
      </c>
      <c r="I47" s="35">
        <f>IF('Indicator Date hidden'!J48="x","x",$I$2-'Indicator Date hidden'!J48)</f>
        <v>0</v>
      </c>
      <c r="J47" s="35">
        <f>IF('Indicator Date hidden'!K48="x","x",$J$2-'Indicator Date hidden'!K48)</f>
        <v>0</v>
      </c>
      <c r="K47" s="35">
        <f>IF('Indicator Date hidden'!L48="x","x",$K$2-'Indicator Date hidden'!L48)</f>
        <v>0</v>
      </c>
      <c r="L47" s="35">
        <f>IF('Indicator Date hidden'!M48="x","x",$L$2-'Indicator Date hidden'!M48)</f>
        <v>0</v>
      </c>
      <c r="M47" s="35">
        <f>IF('Indicator Date hidden'!N48="x","x",$M$2-'Indicator Date hidden'!N48)</f>
        <v>0</v>
      </c>
      <c r="N47" s="35">
        <f>IF('Indicator Date hidden'!O48="x","x",$N$2-'Indicator Date hidden'!O48)</f>
        <v>0</v>
      </c>
      <c r="O47" s="35">
        <f>IF('Indicator Date hidden'!P48="x","x",$O$2-'Indicator Date hidden'!P48)</f>
        <v>0</v>
      </c>
      <c r="P47" s="35">
        <f>IF('Indicator Date hidden'!Q48="x","x",$P$2-'Indicator Date hidden'!Q48)</f>
        <v>0</v>
      </c>
      <c r="Q47" s="35" t="str">
        <f>IF('Indicator Date hidden'!R48="x","x",$Q$2-'Indicator Date hidden'!R48)</f>
        <v>x</v>
      </c>
      <c r="R47" s="35">
        <f>IF('Indicator Date hidden'!S48="x","x",$R$2-'Indicator Date hidden'!S48)</f>
        <v>0</v>
      </c>
      <c r="S47" s="35">
        <f>IF('Indicator Date hidden'!T48="x","x",$S$2-'Indicator Date hidden'!T48)</f>
        <v>0</v>
      </c>
      <c r="T47" s="35">
        <f>IF('Indicator Date hidden'!U48="x","x",$T$2-'Indicator Date hidden'!U48)</f>
        <v>0</v>
      </c>
      <c r="U47" s="35" t="str">
        <f>IF('Indicator Date hidden'!V48="x","x",$U$2-'Indicator Date hidden'!V48)</f>
        <v>x</v>
      </c>
      <c r="V47" s="35">
        <f>IF('Indicator Date hidden'!W48="x","x",$V$2-'Indicator Date hidden'!W48)</f>
        <v>0</v>
      </c>
      <c r="W47" s="35" t="str">
        <f>IF('Indicator Date hidden'!X48="x","x",$W$2-'Indicator Date hidden'!X48)</f>
        <v>x</v>
      </c>
      <c r="X47" s="35">
        <f>IF('Indicator Date hidden'!Y48="x","x",$X$2-'Indicator Date hidden'!Y48)</f>
        <v>3</v>
      </c>
      <c r="Y47" s="35">
        <f>IF('Indicator Date hidden'!Z48="x","x",$Y$2-'Indicator Date hidden'!Z48)</f>
        <v>0</v>
      </c>
      <c r="Z47" s="35">
        <f>IF('Indicator Date hidden'!AA48="x","x",$Z$2-'Indicator Date hidden'!AA48)</f>
        <v>0</v>
      </c>
      <c r="AA47" s="35">
        <f>IF('Indicator Date hidden'!AB48="x","x",$AA$2-'Indicator Date hidden'!AB48)</f>
        <v>1</v>
      </c>
      <c r="AB47" s="35">
        <f>IF('Indicator Date hidden'!AC48="x","x",$AB$2-'Indicator Date hidden'!AC48)</f>
        <v>0</v>
      </c>
      <c r="AC47" s="35">
        <f>IF('Indicator Date hidden'!AD48="x","x",$AC$2-'Indicator Date hidden'!AD48)</f>
        <v>0</v>
      </c>
      <c r="AD47" s="35" t="str">
        <f>IF('Indicator Date hidden'!AE48="x","x",$AD$2-'Indicator Date hidden'!AE48)</f>
        <v>x</v>
      </c>
      <c r="AE47" s="35">
        <f>IF('Indicator Date hidden'!AF48="x","x",$AE$2-'Indicator Date hidden'!AF48)</f>
        <v>0</v>
      </c>
      <c r="AF47" s="35">
        <f>IF('Indicator Date hidden'!AG48="x","x",$AF$2-'Indicator Date hidden'!AG48)</f>
        <v>1</v>
      </c>
      <c r="AG47" s="35">
        <f>IF('Indicator Date hidden'!AH48="x","x",$AG$2-'Indicator Date hidden'!AH48)</f>
        <v>0</v>
      </c>
      <c r="AH47" s="35">
        <f>IF('Indicator Date hidden'!AI48="x","x",$AH$2-'Indicator Date hidden'!AI48)</f>
        <v>0</v>
      </c>
      <c r="AI47" s="35">
        <f>IF('Indicator Date hidden'!AJ48="x","x",$AI$2-'Indicator Date hidden'!AJ48)</f>
        <v>0</v>
      </c>
      <c r="AJ47" s="35" t="str">
        <f>IF('Indicator Date hidden'!AK48="x","x",$AJ$2-'Indicator Date hidden'!AK48)</f>
        <v>x</v>
      </c>
      <c r="AK47" s="35">
        <f>IF('Indicator Date hidden'!AL48="x","x",$AK$2-'Indicator Date hidden'!AL48)</f>
        <v>1</v>
      </c>
      <c r="AL47" s="35">
        <f>IF('Indicator Date hidden'!AM48="x","x",$AL$2-'Indicator Date hidden'!AM48)</f>
        <v>0</v>
      </c>
      <c r="AM47" s="35">
        <f>IF('Indicator Date hidden'!AN48="x","x",$AM$2-'Indicator Date hidden'!AN48)</f>
        <v>0</v>
      </c>
      <c r="AN47" s="35">
        <f>IF('Indicator Date hidden'!AO48="x","x",$AN$2-'Indicator Date hidden'!AO48)</f>
        <v>0</v>
      </c>
      <c r="AO47" s="35">
        <f>IF('Indicator Date hidden'!AP48="x","x",$AO$2-'Indicator Date hidden'!AP48)</f>
        <v>0</v>
      </c>
      <c r="AP47" s="35">
        <f>IF('Indicator Date hidden'!AQ48="x","x",$AP$2-'Indicator Date hidden'!AQ48)</f>
        <v>0</v>
      </c>
      <c r="AQ47" s="35">
        <f>IF('Indicator Date hidden'!AR48="x","x",$AQ$2-'Indicator Date hidden'!AR48)</f>
        <v>0</v>
      </c>
      <c r="AR47" s="35">
        <f>IF('Indicator Date hidden'!AS48="x","x",$AR$2-'Indicator Date hidden'!AS48)</f>
        <v>0</v>
      </c>
      <c r="AS47" s="35">
        <f>IF('Indicator Date hidden'!AT48="x","x",$AS$2-'Indicator Date hidden'!AT48)</f>
        <v>0</v>
      </c>
      <c r="AT47" s="35">
        <f>IF('Indicator Date hidden'!AU48="x","x",$AT$2-'Indicator Date hidden'!AU48)</f>
        <v>0</v>
      </c>
      <c r="AU47" s="35" t="str">
        <f>IF('Indicator Date hidden'!AV48="x","x",$AU$2-'Indicator Date hidden'!AV48)</f>
        <v>x</v>
      </c>
      <c r="AV47" s="35">
        <f>IF('Indicator Date hidden'!AW48="x","x",$AV$2-'Indicator Date hidden'!AW48)</f>
        <v>0</v>
      </c>
      <c r="AW47" s="35">
        <f>IF('Indicator Date hidden'!AX48="x","x",$AW$2-'Indicator Date hidden'!AX48)</f>
        <v>0</v>
      </c>
      <c r="AX47" s="35">
        <f>IF('Indicator Date hidden'!AY48="x","x",$AX$2-'Indicator Date hidden'!AY48)</f>
        <v>0</v>
      </c>
      <c r="AY47" s="35">
        <f>IF('Indicator Date hidden'!AZ48="x","x",$AY$2-'Indicator Date hidden'!AZ48)</f>
        <v>0</v>
      </c>
      <c r="AZ47" s="35">
        <f>IF('Indicator Date hidden'!BA48="x","x",$AZ$2-'Indicator Date hidden'!BA48)</f>
        <v>0</v>
      </c>
      <c r="BA47">
        <f t="shared" si="0"/>
        <v>6</v>
      </c>
      <c r="BB47" s="36">
        <f t="shared" si="1"/>
        <v>0.13333333333333333</v>
      </c>
      <c r="BC47">
        <f t="shared" si="2"/>
        <v>4</v>
      </c>
      <c r="BD47" s="36">
        <f t="shared" si="3"/>
        <v>0.49888765156985887</v>
      </c>
      <c r="BE47" s="38">
        <f t="shared" si="4"/>
        <v>0</v>
      </c>
    </row>
    <row r="48" spans="1:57" x14ac:dyDescent="0.35">
      <c r="A48" t="s">
        <v>83</v>
      </c>
      <c r="B48" s="35">
        <f>IF('Indicator Date hidden'!C49="x","x",$B$2-'Indicator Date hidden'!C49)</f>
        <v>0</v>
      </c>
      <c r="C48" s="35">
        <f>IF('Indicator Date hidden'!D49="x","x",$C$2-'Indicator Date hidden'!D49)</f>
        <v>0</v>
      </c>
      <c r="D48" s="35">
        <f>IF('Indicator Date hidden'!E49="x","x",$D$2-'Indicator Date hidden'!E49)</f>
        <v>0</v>
      </c>
      <c r="E48" s="35">
        <f>IF('Indicator Date hidden'!F49="x","x",$E$2-'Indicator Date hidden'!F49)</f>
        <v>0</v>
      </c>
      <c r="F48" s="35">
        <f>IF('Indicator Date hidden'!G49="x","x",$F$2-'Indicator Date hidden'!G49)</f>
        <v>0</v>
      </c>
      <c r="G48" s="35">
        <f>IF('Indicator Date hidden'!H49="x","x",$G$2-'Indicator Date hidden'!H49)</f>
        <v>0</v>
      </c>
      <c r="H48" s="35">
        <f>IF('Indicator Date hidden'!I49="x","x",$H$2-'Indicator Date hidden'!I49)</f>
        <v>0</v>
      </c>
      <c r="I48" s="35">
        <f>IF('Indicator Date hidden'!J49="x","x",$I$2-'Indicator Date hidden'!J49)</f>
        <v>0</v>
      </c>
      <c r="J48" s="35">
        <f>IF('Indicator Date hidden'!K49="x","x",$J$2-'Indicator Date hidden'!K49)</f>
        <v>0</v>
      </c>
      <c r="K48" s="35">
        <f>IF('Indicator Date hidden'!L49="x","x",$K$2-'Indicator Date hidden'!L49)</f>
        <v>0</v>
      </c>
      <c r="L48" s="35">
        <f>IF('Indicator Date hidden'!M49="x","x",$L$2-'Indicator Date hidden'!M49)</f>
        <v>0</v>
      </c>
      <c r="M48" s="35">
        <f>IF('Indicator Date hidden'!N49="x","x",$M$2-'Indicator Date hidden'!N49)</f>
        <v>0</v>
      </c>
      <c r="N48" s="35">
        <f>IF('Indicator Date hidden'!O49="x","x",$N$2-'Indicator Date hidden'!O49)</f>
        <v>0</v>
      </c>
      <c r="O48" s="35">
        <f>IF('Indicator Date hidden'!P49="x","x",$O$2-'Indicator Date hidden'!P49)</f>
        <v>0</v>
      </c>
      <c r="P48" s="35">
        <f>IF('Indicator Date hidden'!Q49="x","x",$P$2-'Indicator Date hidden'!Q49)</f>
        <v>0</v>
      </c>
      <c r="Q48" s="35" t="str">
        <f>IF('Indicator Date hidden'!R49="x","x",$Q$2-'Indicator Date hidden'!R49)</f>
        <v>x</v>
      </c>
      <c r="R48" s="35">
        <f>IF('Indicator Date hidden'!S49="x","x",$R$2-'Indicator Date hidden'!S49)</f>
        <v>0</v>
      </c>
      <c r="S48" s="35">
        <f>IF('Indicator Date hidden'!T49="x","x",$S$2-'Indicator Date hidden'!T49)</f>
        <v>0</v>
      </c>
      <c r="T48" s="35">
        <f>IF('Indicator Date hidden'!U49="x","x",$T$2-'Indicator Date hidden'!U49)</f>
        <v>0</v>
      </c>
      <c r="U48" s="35" t="str">
        <f>IF('Indicator Date hidden'!V49="x","x",$U$2-'Indicator Date hidden'!V49)</f>
        <v>x</v>
      </c>
      <c r="V48" s="35">
        <f>IF('Indicator Date hidden'!W49="x","x",$V$2-'Indicator Date hidden'!W49)</f>
        <v>0</v>
      </c>
      <c r="W48" s="35" t="str">
        <f>IF('Indicator Date hidden'!X49="x","x",$W$2-'Indicator Date hidden'!X49)</f>
        <v>x</v>
      </c>
      <c r="X48" s="35">
        <f>IF('Indicator Date hidden'!Y49="x","x",$X$2-'Indicator Date hidden'!Y49)</f>
        <v>4</v>
      </c>
      <c r="Y48" s="35">
        <f>IF('Indicator Date hidden'!Z49="x","x",$Y$2-'Indicator Date hidden'!Z49)</f>
        <v>0</v>
      </c>
      <c r="Z48" s="35">
        <f>IF('Indicator Date hidden'!AA49="x","x",$Z$2-'Indicator Date hidden'!AA49)</f>
        <v>0</v>
      </c>
      <c r="AA48" s="35">
        <f>IF('Indicator Date hidden'!AB49="x","x",$AA$2-'Indicator Date hidden'!AB49)</f>
        <v>0</v>
      </c>
      <c r="AB48" s="35">
        <f>IF('Indicator Date hidden'!AC49="x","x",$AB$2-'Indicator Date hidden'!AC49)</f>
        <v>0</v>
      </c>
      <c r="AC48" s="35">
        <f>IF('Indicator Date hidden'!AD49="x","x",$AC$2-'Indicator Date hidden'!AD49)</f>
        <v>0</v>
      </c>
      <c r="AD48" s="35" t="str">
        <f>IF('Indicator Date hidden'!AE49="x","x",$AD$2-'Indicator Date hidden'!AE49)</f>
        <v>x</v>
      </c>
      <c r="AE48" s="35">
        <f>IF('Indicator Date hidden'!AF49="x","x",$AE$2-'Indicator Date hidden'!AF49)</f>
        <v>0</v>
      </c>
      <c r="AF48" s="35">
        <f>IF('Indicator Date hidden'!AG49="x","x",$AF$2-'Indicator Date hidden'!AG49)</f>
        <v>1</v>
      </c>
      <c r="AG48" s="35">
        <f>IF('Indicator Date hidden'!AH49="x","x",$AG$2-'Indicator Date hidden'!AH49)</f>
        <v>0</v>
      </c>
      <c r="AH48" s="35">
        <f>IF('Indicator Date hidden'!AI49="x","x",$AH$2-'Indicator Date hidden'!AI49)</f>
        <v>0</v>
      </c>
      <c r="AI48" s="35">
        <f>IF('Indicator Date hidden'!AJ49="x","x",$AI$2-'Indicator Date hidden'!AJ49)</f>
        <v>0</v>
      </c>
      <c r="AJ48" s="35" t="str">
        <f>IF('Indicator Date hidden'!AK49="x","x",$AJ$2-'Indicator Date hidden'!AK49)</f>
        <v>x</v>
      </c>
      <c r="AK48" s="35">
        <f>IF('Indicator Date hidden'!AL49="x","x",$AK$2-'Indicator Date hidden'!AL49)</f>
        <v>1</v>
      </c>
      <c r="AL48" s="35">
        <f>IF('Indicator Date hidden'!AM49="x","x",$AL$2-'Indicator Date hidden'!AM49)</f>
        <v>0</v>
      </c>
      <c r="AM48" s="35">
        <f>IF('Indicator Date hidden'!AN49="x","x",$AM$2-'Indicator Date hidden'!AN49)</f>
        <v>0</v>
      </c>
      <c r="AN48" s="35">
        <f>IF('Indicator Date hidden'!AO49="x","x",$AN$2-'Indicator Date hidden'!AO49)</f>
        <v>0</v>
      </c>
      <c r="AO48" s="35">
        <f>IF('Indicator Date hidden'!AP49="x","x",$AO$2-'Indicator Date hidden'!AP49)</f>
        <v>0</v>
      </c>
      <c r="AP48" s="35">
        <f>IF('Indicator Date hidden'!AQ49="x","x",$AP$2-'Indicator Date hidden'!AQ49)</f>
        <v>0</v>
      </c>
      <c r="AQ48" s="35">
        <f>IF('Indicator Date hidden'!AR49="x","x",$AQ$2-'Indicator Date hidden'!AR49)</f>
        <v>0</v>
      </c>
      <c r="AR48" s="35">
        <f>IF('Indicator Date hidden'!AS49="x","x",$AR$2-'Indicator Date hidden'!AS49)</f>
        <v>0</v>
      </c>
      <c r="AS48" s="35">
        <f>IF('Indicator Date hidden'!AT49="x","x",$AS$2-'Indicator Date hidden'!AT49)</f>
        <v>0</v>
      </c>
      <c r="AT48" s="35">
        <f>IF('Indicator Date hidden'!AU49="x","x",$AT$2-'Indicator Date hidden'!AU49)</f>
        <v>0</v>
      </c>
      <c r="AU48" s="35" t="str">
        <f>IF('Indicator Date hidden'!AV49="x","x",$AU$2-'Indicator Date hidden'!AV49)</f>
        <v>x</v>
      </c>
      <c r="AV48" s="35">
        <f>IF('Indicator Date hidden'!AW49="x","x",$AV$2-'Indicator Date hidden'!AW49)</f>
        <v>0</v>
      </c>
      <c r="AW48" s="35">
        <f>IF('Indicator Date hidden'!AX49="x","x",$AW$2-'Indicator Date hidden'!AX49)</f>
        <v>0</v>
      </c>
      <c r="AX48" s="35">
        <f>IF('Indicator Date hidden'!AY49="x","x",$AX$2-'Indicator Date hidden'!AY49)</f>
        <v>0</v>
      </c>
      <c r="AY48" s="35">
        <f>IF('Indicator Date hidden'!AZ49="x","x",$AY$2-'Indicator Date hidden'!AZ49)</f>
        <v>0</v>
      </c>
      <c r="AZ48" s="35">
        <f>IF('Indicator Date hidden'!BA49="x","x",$AZ$2-'Indicator Date hidden'!BA49)</f>
        <v>0</v>
      </c>
      <c r="BA48">
        <f t="shared" si="0"/>
        <v>6</v>
      </c>
      <c r="BB48" s="36">
        <f t="shared" si="1"/>
        <v>0.13333333333333333</v>
      </c>
      <c r="BC48">
        <f t="shared" si="2"/>
        <v>3</v>
      </c>
      <c r="BD48" s="36">
        <f t="shared" si="3"/>
        <v>0.6182412330330469</v>
      </c>
      <c r="BE48" s="38">
        <f t="shared" si="4"/>
        <v>0</v>
      </c>
    </row>
    <row r="49" spans="1:57" x14ac:dyDescent="0.35">
      <c r="A49" t="s">
        <v>85</v>
      </c>
      <c r="B49" s="35">
        <f>IF('Indicator Date hidden'!C50="x","x",$B$2-'Indicator Date hidden'!C50)</f>
        <v>0</v>
      </c>
      <c r="C49" s="35">
        <f>IF('Indicator Date hidden'!D50="x","x",$C$2-'Indicator Date hidden'!D50)</f>
        <v>0</v>
      </c>
      <c r="D49" s="35">
        <f>IF('Indicator Date hidden'!E50="x","x",$D$2-'Indicator Date hidden'!E50)</f>
        <v>0</v>
      </c>
      <c r="E49" s="35">
        <f>IF('Indicator Date hidden'!F50="x","x",$E$2-'Indicator Date hidden'!F50)</f>
        <v>0</v>
      </c>
      <c r="F49" s="35">
        <f>IF('Indicator Date hidden'!G50="x","x",$F$2-'Indicator Date hidden'!G50)</f>
        <v>0</v>
      </c>
      <c r="G49" s="35">
        <f>IF('Indicator Date hidden'!H50="x","x",$G$2-'Indicator Date hidden'!H50)</f>
        <v>0</v>
      </c>
      <c r="H49" s="35">
        <f>IF('Indicator Date hidden'!I50="x","x",$H$2-'Indicator Date hidden'!I50)</f>
        <v>0</v>
      </c>
      <c r="I49" s="35">
        <f>IF('Indicator Date hidden'!J50="x","x",$I$2-'Indicator Date hidden'!J50)</f>
        <v>0</v>
      </c>
      <c r="J49" s="35">
        <f>IF('Indicator Date hidden'!K50="x","x",$J$2-'Indicator Date hidden'!K50)</f>
        <v>0</v>
      </c>
      <c r="K49" s="35">
        <f>IF('Indicator Date hidden'!L50="x","x",$K$2-'Indicator Date hidden'!L50)</f>
        <v>0</v>
      </c>
      <c r="L49" s="35">
        <f>IF('Indicator Date hidden'!M50="x","x",$L$2-'Indicator Date hidden'!M50)</f>
        <v>0</v>
      </c>
      <c r="M49" s="35">
        <f>IF('Indicator Date hidden'!N50="x","x",$M$2-'Indicator Date hidden'!N50)</f>
        <v>0</v>
      </c>
      <c r="N49" s="35">
        <f>IF('Indicator Date hidden'!O50="x","x",$N$2-'Indicator Date hidden'!O50)</f>
        <v>0</v>
      </c>
      <c r="O49" s="35">
        <f>IF('Indicator Date hidden'!P50="x","x",$O$2-'Indicator Date hidden'!P50)</f>
        <v>0</v>
      </c>
      <c r="P49" s="35">
        <f>IF('Indicator Date hidden'!Q50="x","x",$P$2-'Indicator Date hidden'!Q50)</f>
        <v>0</v>
      </c>
      <c r="Q49" s="35">
        <f>IF('Indicator Date hidden'!R50="x","x",$Q$2-'Indicator Date hidden'!R50)</f>
        <v>8</v>
      </c>
      <c r="R49" s="35">
        <f>IF('Indicator Date hidden'!S50="x","x",$R$2-'Indicator Date hidden'!S50)</f>
        <v>0</v>
      </c>
      <c r="S49" s="35">
        <f>IF('Indicator Date hidden'!T50="x","x",$S$2-'Indicator Date hidden'!T50)</f>
        <v>0</v>
      </c>
      <c r="T49" s="35">
        <f>IF('Indicator Date hidden'!U50="x","x",$T$2-'Indicator Date hidden'!U50)</f>
        <v>0</v>
      </c>
      <c r="U49" s="35" t="str">
        <f>IF('Indicator Date hidden'!V50="x","x",$U$2-'Indicator Date hidden'!V50)</f>
        <v>x</v>
      </c>
      <c r="V49" s="35">
        <f>IF('Indicator Date hidden'!W50="x","x",$V$2-'Indicator Date hidden'!W50)</f>
        <v>0</v>
      </c>
      <c r="W49" s="35">
        <f>IF('Indicator Date hidden'!X50="x","x",$W$2-'Indicator Date hidden'!X50)</f>
        <v>2</v>
      </c>
      <c r="X49" s="35">
        <f>IF('Indicator Date hidden'!Y50="x","x",$X$2-'Indicator Date hidden'!Y50)</f>
        <v>4</v>
      </c>
      <c r="Y49" s="35">
        <f>IF('Indicator Date hidden'!Z50="x","x",$Y$2-'Indicator Date hidden'!Z50)</f>
        <v>0</v>
      </c>
      <c r="Z49" s="35">
        <f>IF('Indicator Date hidden'!AA50="x","x",$Z$2-'Indicator Date hidden'!AA50)</f>
        <v>0</v>
      </c>
      <c r="AA49" s="35">
        <f>IF('Indicator Date hidden'!AB50="x","x",$AA$2-'Indicator Date hidden'!AB50)</f>
        <v>0</v>
      </c>
      <c r="AB49" s="35">
        <f>IF('Indicator Date hidden'!AC50="x","x",$AB$2-'Indicator Date hidden'!AC50)</f>
        <v>0</v>
      </c>
      <c r="AC49" s="35">
        <f>IF('Indicator Date hidden'!AD50="x","x",$AC$2-'Indicator Date hidden'!AD50)</f>
        <v>0</v>
      </c>
      <c r="AD49" s="35">
        <f>IF('Indicator Date hidden'!AE50="x","x",$AD$2-'Indicator Date hidden'!AE50)</f>
        <v>0</v>
      </c>
      <c r="AE49" s="35" t="str">
        <f>IF('Indicator Date hidden'!AF50="x","x",$AE$2-'Indicator Date hidden'!AF50)</f>
        <v>x</v>
      </c>
      <c r="AF49" s="35">
        <f>IF('Indicator Date hidden'!AG50="x","x",$AF$2-'Indicator Date hidden'!AG50)</f>
        <v>1</v>
      </c>
      <c r="AG49" s="35">
        <f>IF('Indicator Date hidden'!AH50="x","x",$AG$2-'Indicator Date hidden'!AH50)</f>
        <v>0</v>
      </c>
      <c r="AH49" s="35">
        <f>IF('Indicator Date hidden'!AI50="x","x",$AH$2-'Indicator Date hidden'!AI50)</f>
        <v>0</v>
      </c>
      <c r="AI49" s="35">
        <f>IF('Indicator Date hidden'!AJ50="x","x",$AI$2-'Indicator Date hidden'!AJ50)</f>
        <v>0</v>
      </c>
      <c r="AJ49" s="35" t="str">
        <f>IF('Indicator Date hidden'!AK50="x","x",$AJ$2-'Indicator Date hidden'!AK50)</f>
        <v>x</v>
      </c>
      <c r="AK49" s="35">
        <f>IF('Indicator Date hidden'!AL50="x","x",$AK$2-'Indicator Date hidden'!AL50)</f>
        <v>0</v>
      </c>
      <c r="AL49" s="35">
        <f>IF('Indicator Date hidden'!AM50="x","x",$AL$2-'Indicator Date hidden'!AM50)</f>
        <v>0</v>
      </c>
      <c r="AM49" s="35">
        <f>IF('Indicator Date hidden'!AN50="x","x",$AM$2-'Indicator Date hidden'!AN50)</f>
        <v>0</v>
      </c>
      <c r="AN49" s="35">
        <f>IF('Indicator Date hidden'!AO50="x","x",$AN$2-'Indicator Date hidden'!AO50)</f>
        <v>0</v>
      </c>
      <c r="AO49" s="35" t="str">
        <f>IF('Indicator Date hidden'!AP50="x","x",$AO$2-'Indicator Date hidden'!AP50)</f>
        <v>x</v>
      </c>
      <c r="AP49" s="35" t="str">
        <f>IF('Indicator Date hidden'!AQ50="x","x",$AP$2-'Indicator Date hidden'!AQ50)</f>
        <v>x</v>
      </c>
      <c r="AQ49" s="35">
        <f>IF('Indicator Date hidden'!AR50="x","x",$AQ$2-'Indicator Date hidden'!AR50)</f>
        <v>4</v>
      </c>
      <c r="AR49" s="35">
        <f>IF('Indicator Date hidden'!AS50="x","x",$AR$2-'Indicator Date hidden'!AS50)</f>
        <v>0</v>
      </c>
      <c r="AS49" s="35">
        <f>IF('Indicator Date hidden'!AT50="x","x",$AS$2-'Indicator Date hidden'!AT50)</f>
        <v>0</v>
      </c>
      <c r="AT49" s="35">
        <f>IF('Indicator Date hidden'!AU50="x","x",$AT$2-'Indicator Date hidden'!AU50)</f>
        <v>0</v>
      </c>
      <c r="AU49" s="35" t="str">
        <f>IF('Indicator Date hidden'!AV50="x","x",$AU$2-'Indicator Date hidden'!AV50)</f>
        <v>x</v>
      </c>
      <c r="AV49" s="35">
        <f>IF('Indicator Date hidden'!AW50="x","x",$AV$2-'Indicator Date hidden'!AW50)</f>
        <v>0</v>
      </c>
      <c r="AW49" s="35">
        <f>IF('Indicator Date hidden'!AX50="x","x",$AW$2-'Indicator Date hidden'!AX50)</f>
        <v>0</v>
      </c>
      <c r="AX49" s="35">
        <f>IF('Indicator Date hidden'!AY50="x","x",$AX$2-'Indicator Date hidden'!AY50)</f>
        <v>0</v>
      </c>
      <c r="AY49" s="35">
        <f>IF('Indicator Date hidden'!AZ50="x","x",$AY$2-'Indicator Date hidden'!AZ50)</f>
        <v>0</v>
      </c>
      <c r="AZ49" s="35">
        <f>IF('Indicator Date hidden'!BA50="x","x",$AZ$2-'Indicator Date hidden'!BA50)</f>
        <v>0</v>
      </c>
      <c r="BA49">
        <f t="shared" si="0"/>
        <v>19</v>
      </c>
      <c r="BB49" s="36">
        <f t="shared" si="1"/>
        <v>0.42222222222222222</v>
      </c>
      <c r="BC49">
        <f t="shared" si="2"/>
        <v>5</v>
      </c>
      <c r="BD49" s="36">
        <f t="shared" si="3"/>
        <v>1.4374188114485538</v>
      </c>
      <c r="BE49" s="38">
        <f t="shared" si="4"/>
        <v>0</v>
      </c>
    </row>
    <row r="50" spans="1:57" x14ac:dyDescent="0.35">
      <c r="A50" t="s">
        <v>87</v>
      </c>
      <c r="B50" s="35">
        <f>IF('Indicator Date hidden'!C51="x","x",$B$2-'Indicator Date hidden'!C51)</f>
        <v>0</v>
      </c>
      <c r="C50" s="35">
        <f>IF('Indicator Date hidden'!D51="x","x",$C$2-'Indicator Date hidden'!D51)</f>
        <v>0</v>
      </c>
      <c r="D50" s="35">
        <f>IF('Indicator Date hidden'!E51="x","x",$D$2-'Indicator Date hidden'!E51)</f>
        <v>0</v>
      </c>
      <c r="E50" s="35">
        <f>IF('Indicator Date hidden'!F51="x","x",$E$2-'Indicator Date hidden'!F51)</f>
        <v>0</v>
      </c>
      <c r="F50" s="35">
        <f>IF('Indicator Date hidden'!G51="x","x",$F$2-'Indicator Date hidden'!G51)</f>
        <v>0</v>
      </c>
      <c r="G50" s="35">
        <f>IF('Indicator Date hidden'!H51="x","x",$G$2-'Indicator Date hidden'!H51)</f>
        <v>0</v>
      </c>
      <c r="H50" s="35">
        <f>IF('Indicator Date hidden'!I51="x","x",$H$2-'Indicator Date hidden'!I51)</f>
        <v>0</v>
      </c>
      <c r="I50" s="35">
        <f>IF('Indicator Date hidden'!J51="x","x",$I$2-'Indicator Date hidden'!J51)</f>
        <v>0</v>
      </c>
      <c r="J50" s="35">
        <f>IF('Indicator Date hidden'!K51="x","x",$J$2-'Indicator Date hidden'!K51)</f>
        <v>0</v>
      </c>
      <c r="K50" s="35">
        <f>IF('Indicator Date hidden'!L51="x","x",$K$2-'Indicator Date hidden'!L51)</f>
        <v>0</v>
      </c>
      <c r="L50" s="35">
        <f>IF('Indicator Date hidden'!M51="x","x",$L$2-'Indicator Date hidden'!M51)</f>
        <v>0</v>
      </c>
      <c r="M50" s="35">
        <f>IF('Indicator Date hidden'!N51="x","x",$M$2-'Indicator Date hidden'!N51)</f>
        <v>0</v>
      </c>
      <c r="N50" s="35">
        <f>IF('Indicator Date hidden'!O51="x","x",$N$2-'Indicator Date hidden'!O51)</f>
        <v>0</v>
      </c>
      <c r="O50" s="35">
        <f>IF('Indicator Date hidden'!P51="x","x",$O$2-'Indicator Date hidden'!P51)</f>
        <v>0</v>
      </c>
      <c r="P50" s="35">
        <f>IF('Indicator Date hidden'!Q51="x","x",$P$2-'Indicator Date hidden'!Q51)</f>
        <v>0</v>
      </c>
      <c r="Q50" s="35" t="str">
        <f>IF('Indicator Date hidden'!R51="x","x",$Q$2-'Indicator Date hidden'!R51)</f>
        <v>x</v>
      </c>
      <c r="R50" s="35">
        <f>IF('Indicator Date hidden'!S51="x","x",$R$2-'Indicator Date hidden'!S51)</f>
        <v>0</v>
      </c>
      <c r="S50" s="35">
        <f>IF('Indicator Date hidden'!T51="x","x",$S$2-'Indicator Date hidden'!T51)</f>
        <v>0</v>
      </c>
      <c r="T50" s="35">
        <f>IF('Indicator Date hidden'!U51="x","x",$T$2-'Indicator Date hidden'!U51)</f>
        <v>0</v>
      </c>
      <c r="U50" s="35">
        <f>IF('Indicator Date hidden'!V51="x","x",$U$2-'Indicator Date hidden'!V51)</f>
        <v>0</v>
      </c>
      <c r="V50" s="35">
        <f>IF('Indicator Date hidden'!W51="x","x",$V$2-'Indicator Date hidden'!W51)</f>
        <v>0</v>
      </c>
      <c r="W50" s="35" t="str">
        <f>IF('Indicator Date hidden'!X51="x","x",$W$2-'Indicator Date hidden'!X51)</f>
        <v>x</v>
      </c>
      <c r="X50" s="35">
        <f>IF('Indicator Date hidden'!Y51="x","x",$X$2-'Indicator Date hidden'!Y51)</f>
        <v>3</v>
      </c>
      <c r="Y50" s="35">
        <f>IF('Indicator Date hidden'!Z51="x","x",$Y$2-'Indicator Date hidden'!Z51)</f>
        <v>0</v>
      </c>
      <c r="Z50" s="35">
        <f>IF('Indicator Date hidden'!AA51="x","x",$Z$2-'Indicator Date hidden'!AA51)</f>
        <v>0</v>
      </c>
      <c r="AA50" s="35" t="str">
        <f>IF('Indicator Date hidden'!AB51="x","x",$AA$2-'Indicator Date hidden'!AB51)</f>
        <v>x</v>
      </c>
      <c r="AB50" s="35">
        <f>IF('Indicator Date hidden'!AC51="x","x",$AB$2-'Indicator Date hidden'!AC51)</f>
        <v>0</v>
      </c>
      <c r="AC50" s="35">
        <f>IF('Indicator Date hidden'!AD51="x","x",$AC$2-'Indicator Date hidden'!AD51)</f>
        <v>0</v>
      </c>
      <c r="AD50" s="35" t="str">
        <f>IF('Indicator Date hidden'!AE51="x","x",$AD$2-'Indicator Date hidden'!AE51)</f>
        <v>x</v>
      </c>
      <c r="AE50" s="35" t="str">
        <f>IF('Indicator Date hidden'!AF51="x","x",$AE$2-'Indicator Date hidden'!AF51)</f>
        <v>x</v>
      </c>
      <c r="AF50" s="35" t="str">
        <f>IF('Indicator Date hidden'!AG51="x","x",$AF$2-'Indicator Date hidden'!AG51)</f>
        <v>x</v>
      </c>
      <c r="AG50" s="35">
        <f>IF('Indicator Date hidden'!AH51="x","x",$AG$2-'Indicator Date hidden'!AH51)</f>
        <v>0</v>
      </c>
      <c r="AH50" s="35">
        <f>IF('Indicator Date hidden'!AI51="x","x",$AH$2-'Indicator Date hidden'!AI51)</f>
        <v>0</v>
      </c>
      <c r="AI50" s="35">
        <f>IF('Indicator Date hidden'!AJ51="x","x",$AI$2-'Indicator Date hidden'!AJ51)</f>
        <v>0</v>
      </c>
      <c r="AJ50" s="35" t="str">
        <f>IF('Indicator Date hidden'!AK51="x","x",$AJ$2-'Indicator Date hidden'!AK51)</f>
        <v>x</v>
      </c>
      <c r="AK50" s="35">
        <f>IF('Indicator Date hidden'!AL51="x","x",$AK$2-'Indicator Date hidden'!AL51)</f>
        <v>1</v>
      </c>
      <c r="AL50" s="35">
        <f>IF('Indicator Date hidden'!AM51="x","x",$AL$2-'Indicator Date hidden'!AM51)</f>
        <v>0</v>
      </c>
      <c r="AM50" s="35">
        <f>IF('Indicator Date hidden'!AN51="x","x",$AM$2-'Indicator Date hidden'!AN51)</f>
        <v>0</v>
      </c>
      <c r="AN50" s="35">
        <f>IF('Indicator Date hidden'!AO51="x","x",$AN$2-'Indicator Date hidden'!AO51)</f>
        <v>0</v>
      </c>
      <c r="AO50" s="35" t="str">
        <f>IF('Indicator Date hidden'!AP51="x","x",$AO$2-'Indicator Date hidden'!AP51)</f>
        <v>x</v>
      </c>
      <c r="AP50" s="35" t="str">
        <f>IF('Indicator Date hidden'!AQ51="x","x",$AP$2-'Indicator Date hidden'!AQ51)</f>
        <v>x</v>
      </c>
      <c r="AQ50" s="35" t="str">
        <f>IF('Indicator Date hidden'!AR51="x","x",$AQ$2-'Indicator Date hidden'!AR51)</f>
        <v>x</v>
      </c>
      <c r="AR50" s="35">
        <f>IF('Indicator Date hidden'!AS51="x","x",$AR$2-'Indicator Date hidden'!AS51)</f>
        <v>0</v>
      </c>
      <c r="AS50" s="35">
        <f>IF('Indicator Date hidden'!AT51="x","x",$AS$2-'Indicator Date hidden'!AT51)</f>
        <v>0</v>
      </c>
      <c r="AT50" s="35">
        <f>IF('Indicator Date hidden'!AU51="x","x",$AT$2-'Indicator Date hidden'!AU51)</f>
        <v>0</v>
      </c>
      <c r="AU50" s="35" t="str">
        <f>IF('Indicator Date hidden'!AV51="x","x",$AU$2-'Indicator Date hidden'!AV51)</f>
        <v>x</v>
      </c>
      <c r="AV50" s="35">
        <f>IF('Indicator Date hidden'!AW51="x","x",$AV$2-'Indicator Date hidden'!AW51)</f>
        <v>0</v>
      </c>
      <c r="AW50" s="35">
        <f>IF('Indicator Date hidden'!AX51="x","x",$AW$2-'Indicator Date hidden'!AX51)</f>
        <v>0</v>
      </c>
      <c r="AX50" s="35">
        <f>IF('Indicator Date hidden'!AY51="x","x",$AX$2-'Indicator Date hidden'!AY51)</f>
        <v>0</v>
      </c>
      <c r="AY50" s="35">
        <f>IF('Indicator Date hidden'!AZ51="x","x",$AY$2-'Indicator Date hidden'!AZ51)</f>
        <v>8</v>
      </c>
      <c r="AZ50" s="35">
        <f>IF('Indicator Date hidden'!BA51="x","x",$AZ$2-'Indicator Date hidden'!BA51)</f>
        <v>8</v>
      </c>
      <c r="BA50">
        <f t="shared" si="0"/>
        <v>20</v>
      </c>
      <c r="BB50" s="36">
        <f t="shared" si="1"/>
        <v>0.5</v>
      </c>
      <c r="BC50">
        <f t="shared" si="2"/>
        <v>4</v>
      </c>
      <c r="BD50" s="36">
        <f t="shared" si="3"/>
        <v>1.7888543819998317</v>
      </c>
      <c r="BE50" s="38">
        <f t="shared" si="4"/>
        <v>0</v>
      </c>
    </row>
    <row r="51" spans="1:57" x14ac:dyDescent="0.35">
      <c r="A51" t="s">
        <v>89</v>
      </c>
      <c r="B51" s="35">
        <f>IF('Indicator Date hidden'!C52="x","x",$B$2-'Indicator Date hidden'!C52)</f>
        <v>0</v>
      </c>
      <c r="C51" s="35">
        <f>IF('Indicator Date hidden'!D52="x","x",$C$2-'Indicator Date hidden'!D52)</f>
        <v>0</v>
      </c>
      <c r="D51" s="35">
        <f>IF('Indicator Date hidden'!E52="x","x",$D$2-'Indicator Date hidden'!E52)</f>
        <v>0</v>
      </c>
      <c r="E51" s="35">
        <f>IF('Indicator Date hidden'!F52="x","x",$E$2-'Indicator Date hidden'!F52)</f>
        <v>0</v>
      </c>
      <c r="F51" s="35">
        <f>IF('Indicator Date hidden'!G52="x","x",$F$2-'Indicator Date hidden'!G52)</f>
        <v>0</v>
      </c>
      <c r="G51" s="35">
        <f>IF('Indicator Date hidden'!H52="x","x",$G$2-'Indicator Date hidden'!H52)</f>
        <v>0</v>
      </c>
      <c r="H51" s="35">
        <f>IF('Indicator Date hidden'!I52="x","x",$H$2-'Indicator Date hidden'!I52)</f>
        <v>0</v>
      </c>
      <c r="I51" s="35">
        <f>IF('Indicator Date hidden'!J52="x","x",$I$2-'Indicator Date hidden'!J52)</f>
        <v>0</v>
      </c>
      <c r="J51" s="35">
        <f>IF('Indicator Date hidden'!K52="x","x",$J$2-'Indicator Date hidden'!K52)</f>
        <v>0</v>
      </c>
      <c r="K51" s="35">
        <f>IF('Indicator Date hidden'!L52="x","x",$K$2-'Indicator Date hidden'!L52)</f>
        <v>0</v>
      </c>
      <c r="L51" s="35">
        <f>IF('Indicator Date hidden'!M52="x","x",$L$2-'Indicator Date hidden'!M52)</f>
        <v>0</v>
      </c>
      <c r="M51" s="35">
        <f>IF('Indicator Date hidden'!N52="x","x",$M$2-'Indicator Date hidden'!N52)</f>
        <v>0</v>
      </c>
      <c r="N51" s="35">
        <f>IF('Indicator Date hidden'!O52="x","x",$N$2-'Indicator Date hidden'!O52)</f>
        <v>0</v>
      </c>
      <c r="O51" s="35">
        <f>IF('Indicator Date hidden'!P52="x","x",$O$2-'Indicator Date hidden'!P52)</f>
        <v>0</v>
      </c>
      <c r="P51" s="35">
        <f>IF('Indicator Date hidden'!Q52="x","x",$P$2-'Indicator Date hidden'!Q52)</f>
        <v>0</v>
      </c>
      <c r="Q51" s="35">
        <f>IF('Indicator Date hidden'!R52="x","x",$Q$2-'Indicator Date hidden'!R52)</f>
        <v>1</v>
      </c>
      <c r="R51" s="35">
        <f>IF('Indicator Date hidden'!S52="x","x",$R$2-'Indicator Date hidden'!S52)</f>
        <v>0</v>
      </c>
      <c r="S51" s="35">
        <f>IF('Indicator Date hidden'!T52="x","x",$S$2-'Indicator Date hidden'!T52)</f>
        <v>0</v>
      </c>
      <c r="T51" s="35">
        <f>IF('Indicator Date hidden'!U52="x","x",$T$2-'Indicator Date hidden'!U52)</f>
        <v>0</v>
      </c>
      <c r="U51" s="35">
        <f>IF('Indicator Date hidden'!V52="x","x",$U$2-'Indicator Date hidden'!V52)</f>
        <v>0</v>
      </c>
      <c r="V51" s="35">
        <f>IF('Indicator Date hidden'!W52="x","x",$V$2-'Indicator Date hidden'!W52)</f>
        <v>0</v>
      </c>
      <c r="W51" s="35">
        <f>IF('Indicator Date hidden'!X52="x","x",$W$2-'Indicator Date hidden'!X52)</f>
        <v>1</v>
      </c>
      <c r="X51" s="35">
        <f>IF('Indicator Date hidden'!Y52="x","x",$X$2-'Indicator Date hidden'!Y52)</f>
        <v>2</v>
      </c>
      <c r="Y51" s="35">
        <f>IF('Indicator Date hidden'!Z52="x","x",$Y$2-'Indicator Date hidden'!Z52)</f>
        <v>0</v>
      </c>
      <c r="Z51" s="35">
        <f>IF('Indicator Date hidden'!AA52="x","x",$Z$2-'Indicator Date hidden'!AA52)</f>
        <v>0</v>
      </c>
      <c r="AA51" s="35">
        <f>IF('Indicator Date hidden'!AB52="x","x",$AA$2-'Indicator Date hidden'!AB52)</f>
        <v>0</v>
      </c>
      <c r="AB51" s="35">
        <f>IF('Indicator Date hidden'!AC52="x","x",$AB$2-'Indicator Date hidden'!AC52)</f>
        <v>0</v>
      </c>
      <c r="AC51" s="35">
        <f>IF('Indicator Date hidden'!AD52="x","x",$AC$2-'Indicator Date hidden'!AD52)</f>
        <v>0</v>
      </c>
      <c r="AD51" s="35">
        <f>IF('Indicator Date hidden'!AE52="x","x",$AD$2-'Indicator Date hidden'!AE52)</f>
        <v>0</v>
      </c>
      <c r="AE51" s="35">
        <f>IF('Indicator Date hidden'!AF52="x","x",$AE$2-'Indicator Date hidden'!AF52)</f>
        <v>0</v>
      </c>
      <c r="AF51" s="35">
        <f>IF('Indicator Date hidden'!AG52="x","x",$AF$2-'Indicator Date hidden'!AG52)</f>
        <v>0</v>
      </c>
      <c r="AG51" s="35">
        <f>IF('Indicator Date hidden'!AH52="x","x",$AG$2-'Indicator Date hidden'!AH52)</f>
        <v>0</v>
      </c>
      <c r="AH51" s="35">
        <f>IF('Indicator Date hidden'!AI52="x","x",$AH$2-'Indicator Date hidden'!AI52)</f>
        <v>0</v>
      </c>
      <c r="AI51" s="35">
        <f>IF('Indicator Date hidden'!AJ52="x","x",$AI$2-'Indicator Date hidden'!AJ52)</f>
        <v>0</v>
      </c>
      <c r="AJ51" s="35" t="str">
        <f>IF('Indicator Date hidden'!AK52="x","x",$AJ$2-'Indicator Date hidden'!AK52)</f>
        <v>x</v>
      </c>
      <c r="AK51" s="35">
        <f>IF('Indicator Date hidden'!AL52="x","x",$AK$2-'Indicator Date hidden'!AL52)</f>
        <v>1</v>
      </c>
      <c r="AL51" s="35">
        <f>IF('Indicator Date hidden'!AM52="x","x",$AL$2-'Indicator Date hidden'!AM52)</f>
        <v>0</v>
      </c>
      <c r="AM51" s="35">
        <f>IF('Indicator Date hidden'!AN52="x","x",$AM$2-'Indicator Date hidden'!AN52)</f>
        <v>0</v>
      </c>
      <c r="AN51" s="35">
        <f>IF('Indicator Date hidden'!AO52="x","x",$AN$2-'Indicator Date hidden'!AO52)</f>
        <v>0</v>
      </c>
      <c r="AO51" s="35">
        <f>IF('Indicator Date hidden'!AP52="x","x",$AO$2-'Indicator Date hidden'!AP52)</f>
        <v>0</v>
      </c>
      <c r="AP51" s="35">
        <f>IF('Indicator Date hidden'!AQ52="x","x",$AP$2-'Indicator Date hidden'!AQ52)</f>
        <v>0</v>
      </c>
      <c r="AQ51" s="35">
        <f>IF('Indicator Date hidden'!AR52="x","x",$AQ$2-'Indicator Date hidden'!AR52)</f>
        <v>0</v>
      </c>
      <c r="AR51" s="35">
        <f>IF('Indicator Date hidden'!AS52="x","x",$AR$2-'Indicator Date hidden'!AS52)</f>
        <v>0</v>
      </c>
      <c r="AS51" s="35">
        <f>IF('Indicator Date hidden'!AT52="x","x",$AS$2-'Indicator Date hidden'!AT52)</f>
        <v>0</v>
      </c>
      <c r="AT51" s="35">
        <f>IF('Indicator Date hidden'!AU52="x","x",$AT$2-'Indicator Date hidden'!AU52)</f>
        <v>0</v>
      </c>
      <c r="AU51" s="35">
        <f>IF('Indicator Date hidden'!AV52="x","x",$AU$2-'Indicator Date hidden'!AV52)</f>
        <v>1</v>
      </c>
      <c r="AV51" s="35">
        <f>IF('Indicator Date hidden'!AW52="x","x",$AV$2-'Indicator Date hidden'!AW52)</f>
        <v>0</v>
      </c>
      <c r="AW51" s="35">
        <f>IF('Indicator Date hidden'!AX52="x","x",$AW$2-'Indicator Date hidden'!AX52)</f>
        <v>0</v>
      </c>
      <c r="AX51" s="35">
        <f>IF('Indicator Date hidden'!AY52="x","x",$AX$2-'Indicator Date hidden'!AY52)</f>
        <v>0</v>
      </c>
      <c r="AY51" s="35">
        <f>IF('Indicator Date hidden'!AZ52="x","x",$AY$2-'Indicator Date hidden'!AZ52)</f>
        <v>0</v>
      </c>
      <c r="AZ51" s="35">
        <f>IF('Indicator Date hidden'!BA52="x","x",$AZ$2-'Indicator Date hidden'!BA52)</f>
        <v>0</v>
      </c>
      <c r="BA51">
        <f t="shared" si="0"/>
        <v>6</v>
      </c>
      <c r="BB51" s="36">
        <f t="shared" si="1"/>
        <v>0.12</v>
      </c>
      <c r="BC51">
        <f t="shared" si="2"/>
        <v>5</v>
      </c>
      <c r="BD51" s="36">
        <f t="shared" si="3"/>
        <v>0.38157568056677826</v>
      </c>
      <c r="BE51" s="38">
        <f t="shared" si="4"/>
        <v>0</v>
      </c>
    </row>
    <row r="52" spans="1:57" x14ac:dyDescent="0.35">
      <c r="A52" t="s">
        <v>92</v>
      </c>
      <c r="B52" s="35">
        <f>IF('Indicator Date hidden'!C53="x","x",$B$2-'Indicator Date hidden'!C53)</f>
        <v>0</v>
      </c>
      <c r="C52" s="35">
        <f>IF('Indicator Date hidden'!D53="x","x",$C$2-'Indicator Date hidden'!D53)</f>
        <v>0</v>
      </c>
      <c r="D52" s="35">
        <f>IF('Indicator Date hidden'!E53="x","x",$D$2-'Indicator Date hidden'!E53)</f>
        <v>0</v>
      </c>
      <c r="E52" s="35">
        <f>IF('Indicator Date hidden'!F53="x","x",$E$2-'Indicator Date hidden'!F53)</f>
        <v>0</v>
      </c>
      <c r="F52" s="35">
        <f>IF('Indicator Date hidden'!G53="x","x",$F$2-'Indicator Date hidden'!G53)</f>
        <v>0</v>
      </c>
      <c r="G52" s="35">
        <f>IF('Indicator Date hidden'!H53="x","x",$G$2-'Indicator Date hidden'!H53)</f>
        <v>0</v>
      </c>
      <c r="H52" s="35">
        <f>IF('Indicator Date hidden'!I53="x","x",$H$2-'Indicator Date hidden'!I53)</f>
        <v>0</v>
      </c>
      <c r="I52" s="35">
        <f>IF('Indicator Date hidden'!J53="x","x",$I$2-'Indicator Date hidden'!J53)</f>
        <v>0</v>
      </c>
      <c r="J52" s="35">
        <f>IF('Indicator Date hidden'!K53="x","x",$J$2-'Indicator Date hidden'!K53)</f>
        <v>0</v>
      </c>
      <c r="K52" s="35">
        <f>IF('Indicator Date hidden'!L53="x","x",$K$2-'Indicator Date hidden'!L53)</f>
        <v>0</v>
      </c>
      <c r="L52" s="35">
        <f>IF('Indicator Date hidden'!M53="x","x",$L$2-'Indicator Date hidden'!M53)</f>
        <v>0</v>
      </c>
      <c r="M52" s="35">
        <f>IF('Indicator Date hidden'!N53="x","x",$M$2-'Indicator Date hidden'!N53)</f>
        <v>0</v>
      </c>
      <c r="N52" s="35">
        <f>IF('Indicator Date hidden'!O53="x","x",$N$2-'Indicator Date hidden'!O53)</f>
        <v>0</v>
      </c>
      <c r="O52" s="35">
        <f>IF('Indicator Date hidden'!P53="x","x",$O$2-'Indicator Date hidden'!P53)</f>
        <v>0</v>
      </c>
      <c r="P52" s="35">
        <f>IF('Indicator Date hidden'!Q53="x","x",$P$2-'Indicator Date hidden'!Q53)</f>
        <v>0</v>
      </c>
      <c r="Q52" s="35">
        <f>IF('Indicator Date hidden'!R53="x","x",$Q$2-'Indicator Date hidden'!R53)</f>
        <v>0</v>
      </c>
      <c r="R52" s="35">
        <f>IF('Indicator Date hidden'!S53="x","x",$R$2-'Indicator Date hidden'!S53)</f>
        <v>0</v>
      </c>
      <c r="S52" s="35">
        <f>IF('Indicator Date hidden'!T53="x","x",$S$2-'Indicator Date hidden'!T53)</f>
        <v>0</v>
      </c>
      <c r="T52" s="35">
        <f>IF('Indicator Date hidden'!U53="x","x",$T$2-'Indicator Date hidden'!U53)</f>
        <v>0</v>
      </c>
      <c r="U52" s="35">
        <f>IF('Indicator Date hidden'!V53="x","x",$U$2-'Indicator Date hidden'!V53)</f>
        <v>0</v>
      </c>
      <c r="V52" s="35">
        <f>IF('Indicator Date hidden'!W53="x","x",$V$2-'Indicator Date hidden'!W53)</f>
        <v>0</v>
      </c>
      <c r="W52" s="35">
        <f>IF('Indicator Date hidden'!X53="x","x",$W$2-'Indicator Date hidden'!X53)</f>
        <v>2</v>
      </c>
      <c r="X52" s="35">
        <f>IF('Indicator Date hidden'!Y53="x","x",$X$2-'Indicator Date hidden'!Y53)</f>
        <v>3</v>
      </c>
      <c r="Y52" s="35">
        <f>IF('Indicator Date hidden'!Z53="x","x",$Y$2-'Indicator Date hidden'!Z53)</f>
        <v>0</v>
      </c>
      <c r="Z52" s="35">
        <f>IF('Indicator Date hidden'!AA53="x","x",$Z$2-'Indicator Date hidden'!AA53)</f>
        <v>0</v>
      </c>
      <c r="AA52" s="35">
        <f>IF('Indicator Date hidden'!AB53="x","x",$AA$2-'Indicator Date hidden'!AB53)</f>
        <v>0</v>
      </c>
      <c r="AB52" s="35">
        <f>IF('Indicator Date hidden'!AC53="x","x",$AB$2-'Indicator Date hidden'!AC53)</f>
        <v>0</v>
      </c>
      <c r="AC52" s="35">
        <f>IF('Indicator Date hidden'!AD53="x","x",$AC$2-'Indicator Date hidden'!AD53)</f>
        <v>0</v>
      </c>
      <c r="AD52" s="35">
        <f>IF('Indicator Date hidden'!AE53="x","x",$AD$2-'Indicator Date hidden'!AE53)</f>
        <v>0</v>
      </c>
      <c r="AE52" s="35">
        <f>IF('Indicator Date hidden'!AF53="x","x",$AE$2-'Indicator Date hidden'!AF53)</f>
        <v>0</v>
      </c>
      <c r="AF52" s="35">
        <f>IF('Indicator Date hidden'!AG53="x","x",$AF$2-'Indicator Date hidden'!AG53)</f>
        <v>0</v>
      </c>
      <c r="AG52" s="35">
        <f>IF('Indicator Date hidden'!AH53="x","x",$AG$2-'Indicator Date hidden'!AH53)</f>
        <v>0</v>
      </c>
      <c r="AH52" s="35">
        <f>IF('Indicator Date hidden'!AI53="x","x",$AH$2-'Indicator Date hidden'!AI53)</f>
        <v>0</v>
      </c>
      <c r="AI52" s="35">
        <f>IF('Indicator Date hidden'!AJ53="x","x",$AI$2-'Indicator Date hidden'!AJ53)</f>
        <v>0</v>
      </c>
      <c r="AJ52" s="35" t="str">
        <f>IF('Indicator Date hidden'!AK53="x","x",$AJ$2-'Indicator Date hidden'!AK53)</f>
        <v>x</v>
      </c>
      <c r="AK52" s="35">
        <f>IF('Indicator Date hidden'!AL53="x","x",$AK$2-'Indicator Date hidden'!AL53)</f>
        <v>1</v>
      </c>
      <c r="AL52" s="35">
        <f>IF('Indicator Date hidden'!AM53="x","x",$AL$2-'Indicator Date hidden'!AM53)</f>
        <v>0</v>
      </c>
      <c r="AM52" s="35">
        <f>IF('Indicator Date hidden'!AN53="x","x",$AM$2-'Indicator Date hidden'!AN53)</f>
        <v>0</v>
      </c>
      <c r="AN52" s="35">
        <f>IF('Indicator Date hidden'!AO53="x","x",$AN$2-'Indicator Date hidden'!AO53)</f>
        <v>0</v>
      </c>
      <c r="AO52" s="35">
        <f>IF('Indicator Date hidden'!AP53="x","x",$AO$2-'Indicator Date hidden'!AP53)</f>
        <v>0</v>
      </c>
      <c r="AP52" s="35">
        <f>IF('Indicator Date hidden'!AQ53="x","x",$AP$2-'Indicator Date hidden'!AQ53)</f>
        <v>0</v>
      </c>
      <c r="AQ52" s="35">
        <f>IF('Indicator Date hidden'!AR53="x","x",$AQ$2-'Indicator Date hidden'!AR53)</f>
        <v>0</v>
      </c>
      <c r="AR52" s="35">
        <f>IF('Indicator Date hidden'!AS53="x","x",$AR$2-'Indicator Date hidden'!AS53)</f>
        <v>0</v>
      </c>
      <c r="AS52" s="35">
        <f>IF('Indicator Date hidden'!AT53="x","x",$AS$2-'Indicator Date hidden'!AT53)</f>
        <v>0</v>
      </c>
      <c r="AT52" s="35">
        <f>IF('Indicator Date hidden'!AU53="x","x",$AT$2-'Indicator Date hidden'!AU53)</f>
        <v>0</v>
      </c>
      <c r="AU52" s="35">
        <f>IF('Indicator Date hidden'!AV53="x","x",$AU$2-'Indicator Date hidden'!AV53)</f>
        <v>1</v>
      </c>
      <c r="AV52" s="35">
        <f>IF('Indicator Date hidden'!AW53="x","x",$AV$2-'Indicator Date hidden'!AW53)</f>
        <v>0</v>
      </c>
      <c r="AW52" s="35">
        <f>IF('Indicator Date hidden'!AX53="x","x",$AW$2-'Indicator Date hidden'!AX53)</f>
        <v>0</v>
      </c>
      <c r="AX52" s="35">
        <f>IF('Indicator Date hidden'!AY53="x","x",$AX$2-'Indicator Date hidden'!AY53)</f>
        <v>0</v>
      </c>
      <c r="AY52" s="35">
        <f>IF('Indicator Date hidden'!AZ53="x","x",$AY$2-'Indicator Date hidden'!AZ53)</f>
        <v>0</v>
      </c>
      <c r="AZ52" s="35">
        <f>IF('Indicator Date hidden'!BA53="x","x",$AZ$2-'Indicator Date hidden'!BA53)</f>
        <v>0</v>
      </c>
      <c r="BA52">
        <f t="shared" si="0"/>
        <v>7</v>
      </c>
      <c r="BB52" s="36">
        <f t="shared" si="1"/>
        <v>0.14000000000000001</v>
      </c>
      <c r="BC52">
        <f t="shared" si="2"/>
        <v>4</v>
      </c>
      <c r="BD52" s="36">
        <f t="shared" si="3"/>
        <v>0.52952809179494909</v>
      </c>
      <c r="BE52" s="38">
        <f t="shared" si="4"/>
        <v>0</v>
      </c>
    </row>
    <row r="53" spans="1:57" x14ac:dyDescent="0.35">
      <c r="A53" t="s">
        <v>94</v>
      </c>
      <c r="B53" s="35">
        <f>IF('Indicator Date hidden'!C54="x","x",$B$2-'Indicator Date hidden'!C54)</f>
        <v>0</v>
      </c>
      <c r="C53" s="35">
        <f>IF('Indicator Date hidden'!D54="x","x",$C$2-'Indicator Date hidden'!D54)</f>
        <v>0</v>
      </c>
      <c r="D53" s="35">
        <f>IF('Indicator Date hidden'!E54="x","x",$D$2-'Indicator Date hidden'!E54)</f>
        <v>0</v>
      </c>
      <c r="E53" s="35">
        <f>IF('Indicator Date hidden'!F54="x","x",$E$2-'Indicator Date hidden'!F54)</f>
        <v>0</v>
      </c>
      <c r="F53" s="35">
        <f>IF('Indicator Date hidden'!G54="x","x",$F$2-'Indicator Date hidden'!G54)</f>
        <v>0</v>
      </c>
      <c r="G53" s="35">
        <f>IF('Indicator Date hidden'!H54="x","x",$G$2-'Indicator Date hidden'!H54)</f>
        <v>0</v>
      </c>
      <c r="H53" s="35">
        <f>IF('Indicator Date hidden'!I54="x","x",$H$2-'Indicator Date hidden'!I54)</f>
        <v>0</v>
      </c>
      <c r="I53" s="35">
        <f>IF('Indicator Date hidden'!J54="x","x",$I$2-'Indicator Date hidden'!J54)</f>
        <v>0</v>
      </c>
      <c r="J53" s="35">
        <f>IF('Indicator Date hidden'!K54="x","x",$J$2-'Indicator Date hidden'!K54)</f>
        <v>0</v>
      </c>
      <c r="K53" s="35">
        <f>IF('Indicator Date hidden'!L54="x","x",$K$2-'Indicator Date hidden'!L54)</f>
        <v>0</v>
      </c>
      <c r="L53" s="35">
        <f>IF('Indicator Date hidden'!M54="x","x",$L$2-'Indicator Date hidden'!M54)</f>
        <v>0</v>
      </c>
      <c r="M53" s="35">
        <f>IF('Indicator Date hidden'!N54="x","x",$M$2-'Indicator Date hidden'!N54)</f>
        <v>0</v>
      </c>
      <c r="N53" s="35">
        <f>IF('Indicator Date hidden'!O54="x","x",$N$2-'Indicator Date hidden'!O54)</f>
        <v>0</v>
      </c>
      <c r="O53" s="35">
        <f>IF('Indicator Date hidden'!P54="x","x",$O$2-'Indicator Date hidden'!P54)</f>
        <v>0</v>
      </c>
      <c r="P53" s="35">
        <f>IF('Indicator Date hidden'!Q54="x","x",$P$2-'Indicator Date hidden'!Q54)</f>
        <v>0</v>
      </c>
      <c r="Q53" s="35">
        <f>IF('Indicator Date hidden'!R54="x","x",$Q$2-'Indicator Date hidden'!R54)</f>
        <v>0</v>
      </c>
      <c r="R53" s="35">
        <f>IF('Indicator Date hidden'!S54="x","x",$R$2-'Indicator Date hidden'!S54)</f>
        <v>0</v>
      </c>
      <c r="S53" s="35">
        <f>IF('Indicator Date hidden'!T54="x","x",$S$2-'Indicator Date hidden'!T54)</f>
        <v>0</v>
      </c>
      <c r="T53" s="35">
        <f>IF('Indicator Date hidden'!U54="x","x",$T$2-'Indicator Date hidden'!U54)</f>
        <v>0</v>
      </c>
      <c r="U53" s="35">
        <f>IF('Indicator Date hidden'!V54="x","x",$U$2-'Indicator Date hidden'!V54)</f>
        <v>0</v>
      </c>
      <c r="V53" s="35">
        <f>IF('Indicator Date hidden'!W54="x","x",$V$2-'Indicator Date hidden'!W54)</f>
        <v>0</v>
      </c>
      <c r="W53" s="35">
        <f>IF('Indicator Date hidden'!X54="x","x",$W$2-'Indicator Date hidden'!X54)</f>
        <v>0</v>
      </c>
      <c r="X53" s="35">
        <f>IF('Indicator Date hidden'!Y54="x","x",$X$2-'Indicator Date hidden'!Y54)</f>
        <v>4</v>
      </c>
      <c r="Y53" s="35">
        <f>IF('Indicator Date hidden'!Z54="x","x",$Y$2-'Indicator Date hidden'!Z54)</f>
        <v>0</v>
      </c>
      <c r="Z53" s="35">
        <f>IF('Indicator Date hidden'!AA54="x","x",$Z$2-'Indicator Date hidden'!AA54)</f>
        <v>0</v>
      </c>
      <c r="AA53" s="35">
        <f>IF('Indicator Date hidden'!AB54="x","x",$AA$2-'Indicator Date hidden'!AB54)</f>
        <v>0</v>
      </c>
      <c r="AB53" s="35">
        <f>IF('Indicator Date hidden'!AC54="x","x",$AB$2-'Indicator Date hidden'!AC54)</f>
        <v>0</v>
      </c>
      <c r="AC53" s="35">
        <f>IF('Indicator Date hidden'!AD54="x","x",$AC$2-'Indicator Date hidden'!AD54)</f>
        <v>0</v>
      </c>
      <c r="AD53" s="35" t="str">
        <f>IF('Indicator Date hidden'!AE54="x","x",$AD$2-'Indicator Date hidden'!AE54)</f>
        <v>x</v>
      </c>
      <c r="AE53" s="35">
        <f>IF('Indicator Date hidden'!AF54="x","x",$AE$2-'Indicator Date hidden'!AF54)</f>
        <v>0</v>
      </c>
      <c r="AF53" s="35">
        <f>IF('Indicator Date hidden'!AG54="x","x",$AF$2-'Indicator Date hidden'!AG54)</f>
        <v>5</v>
      </c>
      <c r="AG53" s="35">
        <f>IF('Indicator Date hidden'!AH54="x","x",$AG$2-'Indicator Date hidden'!AH54)</f>
        <v>0</v>
      </c>
      <c r="AH53" s="35">
        <f>IF('Indicator Date hidden'!AI54="x","x",$AH$2-'Indicator Date hidden'!AI54)</f>
        <v>0</v>
      </c>
      <c r="AI53" s="35">
        <f>IF('Indicator Date hidden'!AJ54="x","x",$AI$2-'Indicator Date hidden'!AJ54)</f>
        <v>0</v>
      </c>
      <c r="AJ53" s="35">
        <f>IF('Indicator Date hidden'!AK54="x","x",$AJ$2-'Indicator Date hidden'!AK54)</f>
        <v>1</v>
      </c>
      <c r="AK53" s="35">
        <f>IF('Indicator Date hidden'!AL54="x","x",$AK$2-'Indicator Date hidden'!AL54)</f>
        <v>0</v>
      </c>
      <c r="AL53" s="35">
        <f>IF('Indicator Date hidden'!AM54="x","x",$AL$2-'Indicator Date hidden'!AM54)</f>
        <v>0</v>
      </c>
      <c r="AM53" s="35">
        <f>IF('Indicator Date hidden'!AN54="x","x",$AM$2-'Indicator Date hidden'!AN54)</f>
        <v>0</v>
      </c>
      <c r="AN53" s="35">
        <f>IF('Indicator Date hidden'!AO54="x","x",$AN$2-'Indicator Date hidden'!AO54)</f>
        <v>0</v>
      </c>
      <c r="AO53" s="35">
        <f>IF('Indicator Date hidden'!AP54="x","x",$AO$2-'Indicator Date hidden'!AP54)</f>
        <v>0</v>
      </c>
      <c r="AP53" s="35">
        <f>IF('Indicator Date hidden'!AQ54="x","x",$AP$2-'Indicator Date hidden'!AQ54)</f>
        <v>0</v>
      </c>
      <c r="AQ53" s="35">
        <f>IF('Indicator Date hidden'!AR54="x","x",$AQ$2-'Indicator Date hidden'!AR54)</f>
        <v>0</v>
      </c>
      <c r="AR53" s="35">
        <f>IF('Indicator Date hidden'!AS54="x","x",$AR$2-'Indicator Date hidden'!AS54)</f>
        <v>0</v>
      </c>
      <c r="AS53" s="35">
        <f>IF('Indicator Date hidden'!AT54="x","x",$AS$2-'Indicator Date hidden'!AT54)</f>
        <v>0</v>
      </c>
      <c r="AT53" s="35">
        <f>IF('Indicator Date hidden'!AU54="x","x",$AT$2-'Indicator Date hidden'!AU54)</f>
        <v>0</v>
      </c>
      <c r="AU53" s="35">
        <f>IF('Indicator Date hidden'!AV54="x","x",$AU$2-'Indicator Date hidden'!AV54)</f>
        <v>1</v>
      </c>
      <c r="AV53" s="35">
        <f>IF('Indicator Date hidden'!AW54="x","x",$AV$2-'Indicator Date hidden'!AW54)</f>
        <v>0</v>
      </c>
      <c r="AW53" s="35">
        <f>IF('Indicator Date hidden'!AX54="x","x",$AW$2-'Indicator Date hidden'!AX54)</f>
        <v>0</v>
      </c>
      <c r="AX53" s="35">
        <f>IF('Indicator Date hidden'!AY54="x","x",$AX$2-'Indicator Date hidden'!AY54)</f>
        <v>0</v>
      </c>
      <c r="AY53" s="35">
        <f>IF('Indicator Date hidden'!AZ54="x","x",$AY$2-'Indicator Date hidden'!AZ54)</f>
        <v>0</v>
      </c>
      <c r="AZ53" s="35">
        <f>IF('Indicator Date hidden'!BA54="x","x",$AZ$2-'Indicator Date hidden'!BA54)</f>
        <v>0</v>
      </c>
      <c r="BA53">
        <f t="shared" si="0"/>
        <v>11</v>
      </c>
      <c r="BB53" s="36">
        <f t="shared" si="1"/>
        <v>0.22</v>
      </c>
      <c r="BC53">
        <f t="shared" si="2"/>
        <v>4</v>
      </c>
      <c r="BD53" s="36">
        <f t="shared" si="3"/>
        <v>0.90088845036441667</v>
      </c>
      <c r="BE53" s="38">
        <f t="shared" si="4"/>
        <v>0</v>
      </c>
    </row>
    <row r="54" spans="1:57" x14ac:dyDescent="0.35">
      <c r="A54" t="s">
        <v>96</v>
      </c>
      <c r="B54" s="35">
        <f>IF('Indicator Date hidden'!C55="x","x",$B$2-'Indicator Date hidden'!C55)</f>
        <v>0</v>
      </c>
      <c r="C54" s="35">
        <f>IF('Indicator Date hidden'!D55="x","x",$C$2-'Indicator Date hidden'!D55)</f>
        <v>0</v>
      </c>
      <c r="D54" s="35">
        <f>IF('Indicator Date hidden'!E55="x","x",$D$2-'Indicator Date hidden'!E55)</f>
        <v>0</v>
      </c>
      <c r="E54" s="35">
        <f>IF('Indicator Date hidden'!F55="x","x",$E$2-'Indicator Date hidden'!F55)</f>
        <v>0</v>
      </c>
      <c r="F54" s="35">
        <f>IF('Indicator Date hidden'!G55="x","x",$F$2-'Indicator Date hidden'!G55)</f>
        <v>0</v>
      </c>
      <c r="G54" s="35">
        <f>IF('Indicator Date hidden'!H55="x","x",$G$2-'Indicator Date hidden'!H55)</f>
        <v>0</v>
      </c>
      <c r="H54" s="35">
        <f>IF('Indicator Date hidden'!I55="x","x",$H$2-'Indicator Date hidden'!I55)</f>
        <v>0</v>
      </c>
      <c r="I54" s="35">
        <f>IF('Indicator Date hidden'!J55="x","x",$I$2-'Indicator Date hidden'!J55)</f>
        <v>0</v>
      </c>
      <c r="J54" s="35">
        <f>IF('Indicator Date hidden'!K55="x","x",$J$2-'Indicator Date hidden'!K55)</f>
        <v>0</v>
      </c>
      <c r="K54" s="35">
        <f>IF('Indicator Date hidden'!L55="x","x",$K$2-'Indicator Date hidden'!L55)</f>
        <v>0</v>
      </c>
      <c r="L54" s="35">
        <f>IF('Indicator Date hidden'!M55="x","x",$L$2-'Indicator Date hidden'!M55)</f>
        <v>0</v>
      </c>
      <c r="M54" s="35">
        <f>IF('Indicator Date hidden'!N55="x","x",$M$2-'Indicator Date hidden'!N55)</f>
        <v>0</v>
      </c>
      <c r="N54" s="35">
        <f>IF('Indicator Date hidden'!O55="x","x",$N$2-'Indicator Date hidden'!O55)</f>
        <v>0</v>
      </c>
      <c r="O54" s="35">
        <f>IF('Indicator Date hidden'!P55="x","x",$O$2-'Indicator Date hidden'!P55)</f>
        <v>0</v>
      </c>
      <c r="P54" s="35">
        <f>IF('Indicator Date hidden'!Q55="x","x",$P$2-'Indicator Date hidden'!Q55)</f>
        <v>0</v>
      </c>
      <c r="Q54" s="35" t="str">
        <f>IF('Indicator Date hidden'!R55="x","x",$Q$2-'Indicator Date hidden'!R55)</f>
        <v>x</v>
      </c>
      <c r="R54" s="35">
        <f>IF('Indicator Date hidden'!S55="x","x",$R$2-'Indicator Date hidden'!S55)</f>
        <v>0</v>
      </c>
      <c r="S54" s="35">
        <f>IF('Indicator Date hidden'!T55="x","x",$S$2-'Indicator Date hidden'!T55)</f>
        <v>0</v>
      </c>
      <c r="T54" s="35">
        <f>IF('Indicator Date hidden'!U55="x","x",$T$2-'Indicator Date hidden'!U55)</f>
        <v>0</v>
      </c>
      <c r="U54" s="35">
        <f>IF('Indicator Date hidden'!V55="x","x",$U$2-'Indicator Date hidden'!V55)</f>
        <v>0</v>
      </c>
      <c r="V54" s="35">
        <f>IF('Indicator Date hidden'!W55="x","x",$V$2-'Indicator Date hidden'!W55)</f>
        <v>0</v>
      </c>
      <c r="W54" s="35">
        <f>IF('Indicator Date hidden'!X55="x","x",$W$2-'Indicator Date hidden'!X55)</f>
        <v>6</v>
      </c>
      <c r="X54" s="35">
        <f>IF('Indicator Date hidden'!Y55="x","x",$X$2-'Indicator Date hidden'!Y55)</f>
        <v>4</v>
      </c>
      <c r="Y54" s="35">
        <f>IF('Indicator Date hidden'!Z55="x","x",$Y$2-'Indicator Date hidden'!Z55)</f>
        <v>0</v>
      </c>
      <c r="Z54" s="35">
        <f>IF('Indicator Date hidden'!AA55="x","x",$Z$2-'Indicator Date hidden'!AA55)</f>
        <v>0</v>
      </c>
      <c r="AA54" s="35">
        <f>IF('Indicator Date hidden'!AB55="x","x",$AA$2-'Indicator Date hidden'!AB55)</f>
        <v>0</v>
      </c>
      <c r="AB54" s="35">
        <f>IF('Indicator Date hidden'!AC55="x","x",$AB$2-'Indicator Date hidden'!AC55)</f>
        <v>0</v>
      </c>
      <c r="AC54" s="35">
        <f>IF('Indicator Date hidden'!AD55="x","x",$AC$2-'Indicator Date hidden'!AD55)</f>
        <v>0</v>
      </c>
      <c r="AD54" s="35">
        <f>IF('Indicator Date hidden'!AE55="x","x",$AD$2-'Indicator Date hidden'!AE55)</f>
        <v>0</v>
      </c>
      <c r="AE54" s="35">
        <f>IF('Indicator Date hidden'!AF55="x","x",$AE$2-'Indicator Date hidden'!AF55)</f>
        <v>0</v>
      </c>
      <c r="AF54" s="35">
        <f>IF('Indicator Date hidden'!AG55="x","x",$AF$2-'Indicator Date hidden'!AG55)</f>
        <v>0</v>
      </c>
      <c r="AG54" s="35">
        <f>IF('Indicator Date hidden'!AH55="x","x",$AG$2-'Indicator Date hidden'!AH55)</f>
        <v>0</v>
      </c>
      <c r="AH54" s="35">
        <f>IF('Indicator Date hidden'!AI55="x","x",$AH$2-'Indicator Date hidden'!AI55)</f>
        <v>0</v>
      </c>
      <c r="AI54" s="35">
        <f>IF('Indicator Date hidden'!AJ55="x","x",$AI$2-'Indicator Date hidden'!AJ55)</f>
        <v>0</v>
      </c>
      <c r="AJ54" s="35">
        <f>IF('Indicator Date hidden'!AK55="x","x",$AJ$2-'Indicator Date hidden'!AK55)</f>
        <v>1</v>
      </c>
      <c r="AK54" s="35">
        <f>IF('Indicator Date hidden'!AL55="x","x",$AK$2-'Indicator Date hidden'!AL55)</f>
        <v>1</v>
      </c>
      <c r="AL54" s="35">
        <f>IF('Indicator Date hidden'!AM55="x","x",$AL$2-'Indicator Date hidden'!AM55)</f>
        <v>0</v>
      </c>
      <c r="AM54" s="35">
        <f>IF('Indicator Date hidden'!AN55="x","x",$AM$2-'Indicator Date hidden'!AN55)</f>
        <v>0</v>
      </c>
      <c r="AN54" s="35">
        <f>IF('Indicator Date hidden'!AO55="x","x",$AN$2-'Indicator Date hidden'!AO55)</f>
        <v>0</v>
      </c>
      <c r="AO54" s="35">
        <f>IF('Indicator Date hidden'!AP55="x","x",$AO$2-'Indicator Date hidden'!AP55)</f>
        <v>0</v>
      </c>
      <c r="AP54" s="35">
        <f>IF('Indicator Date hidden'!AQ55="x","x",$AP$2-'Indicator Date hidden'!AQ55)</f>
        <v>0</v>
      </c>
      <c r="AQ54" s="35">
        <f>IF('Indicator Date hidden'!AR55="x","x",$AQ$2-'Indicator Date hidden'!AR55)</f>
        <v>6</v>
      </c>
      <c r="AR54" s="35">
        <f>IF('Indicator Date hidden'!AS55="x","x",$AR$2-'Indicator Date hidden'!AS55)</f>
        <v>0</v>
      </c>
      <c r="AS54" s="35">
        <f>IF('Indicator Date hidden'!AT55="x","x",$AS$2-'Indicator Date hidden'!AT55)</f>
        <v>0</v>
      </c>
      <c r="AT54" s="35">
        <f>IF('Indicator Date hidden'!AU55="x","x",$AT$2-'Indicator Date hidden'!AU55)</f>
        <v>0</v>
      </c>
      <c r="AU54" s="35">
        <f>IF('Indicator Date hidden'!AV55="x","x",$AU$2-'Indicator Date hidden'!AV55)</f>
        <v>1</v>
      </c>
      <c r="AV54" s="35">
        <f>IF('Indicator Date hidden'!AW55="x","x",$AV$2-'Indicator Date hidden'!AW55)</f>
        <v>0</v>
      </c>
      <c r="AW54" s="35">
        <f>IF('Indicator Date hidden'!AX55="x","x",$AW$2-'Indicator Date hidden'!AX55)</f>
        <v>0</v>
      </c>
      <c r="AX54" s="35">
        <f>IF('Indicator Date hidden'!AY55="x","x",$AX$2-'Indicator Date hidden'!AY55)</f>
        <v>0</v>
      </c>
      <c r="AY54" s="35">
        <f>IF('Indicator Date hidden'!AZ55="x","x",$AY$2-'Indicator Date hidden'!AZ55)</f>
        <v>0</v>
      </c>
      <c r="AZ54" s="35">
        <f>IF('Indicator Date hidden'!BA55="x","x",$AZ$2-'Indicator Date hidden'!BA55)</f>
        <v>0</v>
      </c>
      <c r="BA54">
        <f t="shared" si="0"/>
        <v>19</v>
      </c>
      <c r="BB54" s="36">
        <f t="shared" si="1"/>
        <v>0.38</v>
      </c>
      <c r="BC54">
        <f t="shared" si="2"/>
        <v>6</v>
      </c>
      <c r="BD54" s="36">
        <f t="shared" si="3"/>
        <v>1.2944496900227525</v>
      </c>
      <c r="BE54" s="38">
        <f t="shared" si="4"/>
        <v>0</v>
      </c>
    </row>
    <row r="55" spans="1:57" x14ac:dyDescent="0.35">
      <c r="A55" t="s">
        <v>98</v>
      </c>
      <c r="B55" s="35">
        <f>IF('Indicator Date hidden'!C56="x","x",$B$2-'Indicator Date hidden'!C56)</f>
        <v>0</v>
      </c>
      <c r="C55" s="35">
        <f>IF('Indicator Date hidden'!D56="x","x",$C$2-'Indicator Date hidden'!D56)</f>
        <v>0</v>
      </c>
      <c r="D55" s="35">
        <f>IF('Indicator Date hidden'!E56="x","x",$D$2-'Indicator Date hidden'!E56)</f>
        <v>0</v>
      </c>
      <c r="E55" s="35">
        <f>IF('Indicator Date hidden'!F56="x","x",$E$2-'Indicator Date hidden'!F56)</f>
        <v>0</v>
      </c>
      <c r="F55" s="35">
        <f>IF('Indicator Date hidden'!G56="x","x",$F$2-'Indicator Date hidden'!G56)</f>
        <v>0</v>
      </c>
      <c r="G55" s="35">
        <f>IF('Indicator Date hidden'!H56="x","x",$G$2-'Indicator Date hidden'!H56)</f>
        <v>0</v>
      </c>
      <c r="H55" s="35">
        <f>IF('Indicator Date hidden'!I56="x","x",$H$2-'Indicator Date hidden'!I56)</f>
        <v>0</v>
      </c>
      <c r="I55" s="35">
        <f>IF('Indicator Date hidden'!J56="x","x",$I$2-'Indicator Date hidden'!J56)</f>
        <v>0</v>
      </c>
      <c r="J55" s="35">
        <f>IF('Indicator Date hidden'!K56="x","x",$J$2-'Indicator Date hidden'!K56)</f>
        <v>0</v>
      </c>
      <c r="K55" s="35">
        <f>IF('Indicator Date hidden'!L56="x","x",$K$2-'Indicator Date hidden'!L56)</f>
        <v>0</v>
      </c>
      <c r="L55" s="35">
        <f>IF('Indicator Date hidden'!M56="x","x",$L$2-'Indicator Date hidden'!M56)</f>
        <v>0</v>
      </c>
      <c r="M55" s="35">
        <f>IF('Indicator Date hidden'!N56="x","x",$M$2-'Indicator Date hidden'!N56)</f>
        <v>0</v>
      </c>
      <c r="N55" s="35">
        <f>IF('Indicator Date hidden'!O56="x","x",$N$2-'Indicator Date hidden'!O56)</f>
        <v>0</v>
      </c>
      <c r="O55" s="35">
        <f>IF('Indicator Date hidden'!P56="x","x",$O$2-'Indicator Date hidden'!P56)</f>
        <v>0</v>
      </c>
      <c r="P55" s="35">
        <f>IF('Indicator Date hidden'!Q56="x","x",$P$2-'Indicator Date hidden'!Q56)</f>
        <v>0</v>
      </c>
      <c r="Q55" s="35" t="str">
        <f>IF('Indicator Date hidden'!R56="x","x",$Q$2-'Indicator Date hidden'!R56)</f>
        <v>x</v>
      </c>
      <c r="R55" s="35">
        <f>IF('Indicator Date hidden'!S56="x","x",$R$2-'Indicator Date hidden'!S56)</f>
        <v>0</v>
      </c>
      <c r="S55" s="35">
        <f>IF('Indicator Date hidden'!T56="x","x",$S$2-'Indicator Date hidden'!T56)</f>
        <v>0</v>
      </c>
      <c r="T55" s="35">
        <f>IF('Indicator Date hidden'!U56="x","x",$T$2-'Indicator Date hidden'!U56)</f>
        <v>0</v>
      </c>
      <c r="U55" s="35">
        <f>IF('Indicator Date hidden'!V56="x","x",$U$2-'Indicator Date hidden'!V56)</f>
        <v>0</v>
      </c>
      <c r="V55" s="35">
        <f>IF('Indicator Date hidden'!W56="x","x",$V$2-'Indicator Date hidden'!W56)</f>
        <v>0</v>
      </c>
      <c r="W55" s="35">
        <f>IF('Indicator Date hidden'!X56="x","x",$W$2-'Indicator Date hidden'!X56)</f>
        <v>4</v>
      </c>
      <c r="X55" s="35" t="str">
        <f>IF('Indicator Date hidden'!Y56="x","x",$X$2-'Indicator Date hidden'!Y56)</f>
        <v>x</v>
      </c>
      <c r="Y55" s="35">
        <f>IF('Indicator Date hidden'!Z56="x","x",$Y$2-'Indicator Date hidden'!Z56)</f>
        <v>0</v>
      </c>
      <c r="Z55" s="35">
        <f>IF('Indicator Date hidden'!AA56="x","x",$Z$2-'Indicator Date hidden'!AA56)</f>
        <v>0</v>
      </c>
      <c r="AA55" s="35">
        <f>IF('Indicator Date hidden'!AB56="x","x",$AA$2-'Indicator Date hidden'!AB56)</f>
        <v>0</v>
      </c>
      <c r="AB55" s="35">
        <f>IF('Indicator Date hidden'!AC56="x","x",$AB$2-'Indicator Date hidden'!AC56)</f>
        <v>0</v>
      </c>
      <c r="AC55" s="35">
        <f>IF('Indicator Date hidden'!AD56="x","x",$AC$2-'Indicator Date hidden'!AD56)</f>
        <v>0</v>
      </c>
      <c r="AD55" s="35">
        <f>IF('Indicator Date hidden'!AE56="x","x",$AD$2-'Indicator Date hidden'!AE56)</f>
        <v>0</v>
      </c>
      <c r="AE55" s="35" t="str">
        <f>IF('Indicator Date hidden'!AF56="x","x",$AE$2-'Indicator Date hidden'!AF56)</f>
        <v>x</v>
      </c>
      <c r="AF55" s="35" t="str">
        <f>IF('Indicator Date hidden'!AG56="x","x",$AF$2-'Indicator Date hidden'!AG56)</f>
        <v>x</v>
      </c>
      <c r="AG55" s="35">
        <f>IF('Indicator Date hidden'!AH56="x","x",$AG$2-'Indicator Date hidden'!AH56)</f>
        <v>0</v>
      </c>
      <c r="AH55" s="35">
        <f>IF('Indicator Date hidden'!AI56="x","x",$AH$2-'Indicator Date hidden'!AI56)</f>
        <v>0</v>
      </c>
      <c r="AI55" s="35">
        <f>IF('Indicator Date hidden'!AJ56="x","x",$AI$2-'Indicator Date hidden'!AJ56)</f>
        <v>0</v>
      </c>
      <c r="AJ55" s="35" t="str">
        <f>IF('Indicator Date hidden'!AK56="x","x",$AJ$2-'Indicator Date hidden'!AK56)</f>
        <v>x</v>
      </c>
      <c r="AK55" s="35">
        <f>IF('Indicator Date hidden'!AL56="x","x",$AK$2-'Indicator Date hidden'!AL56)</f>
        <v>1</v>
      </c>
      <c r="AL55" s="35">
        <f>IF('Indicator Date hidden'!AM56="x","x",$AL$2-'Indicator Date hidden'!AM56)</f>
        <v>0</v>
      </c>
      <c r="AM55" s="35">
        <f>IF('Indicator Date hidden'!AN56="x","x",$AM$2-'Indicator Date hidden'!AN56)</f>
        <v>0</v>
      </c>
      <c r="AN55" s="35">
        <f>IF('Indicator Date hidden'!AO56="x","x",$AN$2-'Indicator Date hidden'!AO56)</f>
        <v>0</v>
      </c>
      <c r="AO55" s="35" t="str">
        <f>IF('Indicator Date hidden'!AP56="x","x",$AO$2-'Indicator Date hidden'!AP56)</f>
        <v>x</v>
      </c>
      <c r="AP55" s="35" t="str">
        <f>IF('Indicator Date hidden'!AQ56="x","x",$AP$2-'Indicator Date hidden'!AQ56)</f>
        <v>x</v>
      </c>
      <c r="AQ55" s="35" t="str">
        <f>IF('Indicator Date hidden'!AR56="x","x",$AQ$2-'Indicator Date hidden'!AR56)</f>
        <v>x</v>
      </c>
      <c r="AR55" s="35">
        <f>IF('Indicator Date hidden'!AS56="x","x",$AR$2-'Indicator Date hidden'!AS56)</f>
        <v>0</v>
      </c>
      <c r="AS55" s="35">
        <f>IF('Indicator Date hidden'!AT56="x","x",$AS$2-'Indicator Date hidden'!AT56)</f>
        <v>2</v>
      </c>
      <c r="AT55" s="35">
        <f>IF('Indicator Date hidden'!AU56="x","x",$AT$2-'Indicator Date hidden'!AU56)</f>
        <v>0</v>
      </c>
      <c r="AU55" s="35">
        <f>IF('Indicator Date hidden'!AV56="x","x",$AU$2-'Indicator Date hidden'!AV56)</f>
        <v>1</v>
      </c>
      <c r="AV55" s="35">
        <f>IF('Indicator Date hidden'!AW56="x","x",$AV$2-'Indicator Date hidden'!AW56)</f>
        <v>0</v>
      </c>
      <c r="AW55" s="35">
        <f>IF('Indicator Date hidden'!AX56="x","x",$AW$2-'Indicator Date hidden'!AX56)</f>
        <v>0</v>
      </c>
      <c r="AX55" s="35">
        <f>IF('Indicator Date hidden'!AY56="x","x",$AX$2-'Indicator Date hidden'!AY56)</f>
        <v>0</v>
      </c>
      <c r="AY55" s="35">
        <f>IF('Indicator Date hidden'!AZ56="x","x",$AY$2-'Indicator Date hidden'!AZ56)</f>
        <v>0</v>
      </c>
      <c r="AZ55" s="35">
        <f>IF('Indicator Date hidden'!BA56="x","x",$AZ$2-'Indicator Date hidden'!BA56)</f>
        <v>0</v>
      </c>
      <c r="BA55">
        <f t="shared" si="0"/>
        <v>8</v>
      </c>
      <c r="BB55" s="36">
        <f t="shared" si="1"/>
        <v>0.18604651162790697</v>
      </c>
      <c r="BC55">
        <f t="shared" si="2"/>
        <v>4</v>
      </c>
      <c r="BD55" s="36">
        <f t="shared" si="3"/>
        <v>0.69066243743802314</v>
      </c>
      <c r="BE55" s="38">
        <f t="shared" si="4"/>
        <v>0</v>
      </c>
    </row>
    <row r="56" spans="1:57" x14ac:dyDescent="0.35">
      <c r="A56" t="s">
        <v>100</v>
      </c>
      <c r="B56" s="35">
        <f>IF('Indicator Date hidden'!C57="x","x",$B$2-'Indicator Date hidden'!C57)</f>
        <v>0</v>
      </c>
      <c r="C56" s="35">
        <f>IF('Indicator Date hidden'!D57="x","x",$C$2-'Indicator Date hidden'!D57)</f>
        <v>0</v>
      </c>
      <c r="D56" s="35">
        <f>IF('Indicator Date hidden'!E57="x","x",$D$2-'Indicator Date hidden'!E57)</f>
        <v>0</v>
      </c>
      <c r="E56" s="35">
        <f>IF('Indicator Date hidden'!F57="x","x",$E$2-'Indicator Date hidden'!F57)</f>
        <v>0</v>
      </c>
      <c r="F56" s="35">
        <f>IF('Indicator Date hidden'!G57="x","x",$F$2-'Indicator Date hidden'!G57)</f>
        <v>0</v>
      </c>
      <c r="G56" s="35">
        <f>IF('Indicator Date hidden'!H57="x","x",$G$2-'Indicator Date hidden'!H57)</f>
        <v>0</v>
      </c>
      <c r="H56" s="35">
        <f>IF('Indicator Date hidden'!I57="x","x",$H$2-'Indicator Date hidden'!I57)</f>
        <v>0</v>
      </c>
      <c r="I56" s="35">
        <f>IF('Indicator Date hidden'!J57="x","x",$I$2-'Indicator Date hidden'!J57)</f>
        <v>0</v>
      </c>
      <c r="J56" s="35">
        <f>IF('Indicator Date hidden'!K57="x","x",$J$2-'Indicator Date hidden'!K57)</f>
        <v>0</v>
      </c>
      <c r="K56" s="35">
        <f>IF('Indicator Date hidden'!L57="x","x",$K$2-'Indicator Date hidden'!L57)</f>
        <v>0</v>
      </c>
      <c r="L56" s="35">
        <f>IF('Indicator Date hidden'!M57="x","x",$L$2-'Indicator Date hidden'!M57)</f>
        <v>0</v>
      </c>
      <c r="M56" s="35">
        <f>IF('Indicator Date hidden'!N57="x","x",$M$2-'Indicator Date hidden'!N57)</f>
        <v>0</v>
      </c>
      <c r="N56" s="35">
        <f>IF('Indicator Date hidden'!O57="x","x",$N$2-'Indicator Date hidden'!O57)</f>
        <v>0</v>
      </c>
      <c r="O56" s="35">
        <f>IF('Indicator Date hidden'!P57="x","x",$O$2-'Indicator Date hidden'!P57)</f>
        <v>0</v>
      </c>
      <c r="P56" s="35">
        <f>IF('Indicator Date hidden'!Q57="x","x",$P$2-'Indicator Date hidden'!Q57)</f>
        <v>0</v>
      </c>
      <c r="Q56" s="35" t="str">
        <f>IF('Indicator Date hidden'!R57="x","x",$Q$2-'Indicator Date hidden'!R57)</f>
        <v>x</v>
      </c>
      <c r="R56" s="35">
        <f>IF('Indicator Date hidden'!S57="x","x",$R$2-'Indicator Date hidden'!S57)</f>
        <v>0</v>
      </c>
      <c r="S56" s="35">
        <f>IF('Indicator Date hidden'!T57="x","x",$S$2-'Indicator Date hidden'!T57)</f>
        <v>0</v>
      </c>
      <c r="T56" s="35">
        <f>IF('Indicator Date hidden'!U57="x","x",$T$2-'Indicator Date hidden'!U57)</f>
        <v>0</v>
      </c>
      <c r="U56" s="35" t="str">
        <f>IF('Indicator Date hidden'!V57="x","x",$U$2-'Indicator Date hidden'!V57)</f>
        <v>x</v>
      </c>
      <c r="V56" s="35">
        <f>IF('Indicator Date hidden'!W57="x","x",$V$2-'Indicator Date hidden'!W57)</f>
        <v>0</v>
      </c>
      <c r="W56" s="35">
        <f>IF('Indicator Date hidden'!X57="x","x",$W$2-'Indicator Date hidden'!X57)</f>
        <v>4</v>
      </c>
      <c r="X56" s="35" t="str">
        <f>IF('Indicator Date hidden'!Y57="x","x",$X$2-'Indicator Date hidden'!Y57)</f>
        <v>x</v>
      </c>
      <c r="Y56" s="35">
        <f>IF('Indicator Date hidden'!Z57="x","x",$Y$2-'Indicator Date hidden'!Z57)</f>
        <v>0</v>
      </c>
      <c r="Z56" s="35">
        <f>IF('Indicator Date hidden'!AA57="x","x",$Z$2-'Indicator Date hidden'!AA57)</f>
        <v>0</v>
      </c>
      <c r="AA56" s="35">
        <f>IF('Indicator Date hidden'!AB57="x","x",$AA$2-'Indicator Date hidden'!AB57)</f>
        <v>0</v>
      </c>
      <c r="AB56" s="35">
        <f>IF('Indicator Date hidden'!AC57="x","x",$AB$2-'Indicator Date hidden'!AC57)</f>
        <v>0</v>
      </c>
      <c r="AC56" s="35">
        <f>IF('Indicator Date hidden'!AD57="x","x",$AC$2-'Indicator Date hidden'!AD57)</f>
        <v>0</v>
      </c>
      <c r="AD56" s="35">
        <f>IF('Indicator Date hidden'!AE57="x","x",$AD$2-'Indicator Date hidden'!AE57)</f>
        <v>0</v>
      </c>
      <c r="AE56" s="35" t="str">
        <f>IF('Indicator Date hidden'!AF57="x","x",$AE$2-'Indicator Date hidden'!AF57)</f>
        <v>x</v>
      </c>
      <c r="AF56" s="35" t="str">
        <f>IF('Indicator Date hidden'!AG57="x","x",$AF$2-'Indicator Date hidden'!AG57)</f>
        <v>x</v>
      </c>
      <c r="AG56" s="35">
        <f>IF('Indicator Date hidden'!AH57="x","x",$AG$2-'Indicator Date hidden'!AH57)</f>
        <v>0</v>
      </c>
      <c r="AH56" s="35">
        <f>IF('Indicator Date hidden'!AI57="x","x",$AH$2-'Indicator Date hidden'!AI57)</f>
        <v>0</v>
      </c>
      <c r="AI56" s="35">
        <f>IF('Indicator Date hidden'!AJ57="x","x",$AI$2-'Indicator Date hidden'!AJ57)</f>
        <v>0</v>
      </c>
      <c r="AJ56" s="35" t="str">
        <f>IF('Indicator Date hidden'!AK57="x","x",$AJ$2-'Indicator Date hidden'!AK57)</f>
        <v>x</v>
      </c>
      <c r="AK56" s="35">
        <f>IF('Indicator Date hidden'!AL57="x","x",$AK$2-'Indicator Date hidden'!AL57)</f>
        <v>1</v>
      </c>
      <c r="AL56" s="35">
        <f>IF('Indicator Date hidden'!AM57="x","x",$AL$2-'Indicator Date hidden'!AM57)</f>
        <v>0</v>
      </c>
      <c r="AM56" s="35">
        <f>IF('Indicator Date hidden'!AN57="x","x",$AM$2-'Indicator Date hidden'!AN57)</f>
        <v>0</v>
      </c>
      <c r="AN56" s="35">
        <f>IF('Indicator Date hidden'!AO57="x","x",$AN$2-'Indicator Date hidden'!AO57)</f>
        <v>0</v>
      </c>
      <c r="AO56" s="35" t="str">
        <f>IF('Indicator Date hidden'!AP57="x","x",$AO$2-'Indicator Date hidden'!AP57)</f>
        <v>x</v>
      </c>
      <c r="AP56" s="35" t="str">
        <f>IF('Indicator Date hidden'!AQ57="x","x",$AP$2-'Indicator Date hidden'!AQ57)</f>
        <v>x</v>
      </c>
      <c r="AQ56" s="35" t="str">
        <f>IF('Indicator Date hidden'!AR57="x","x",$AQ$2-'Indicator Date hidden'!AR57)</f>
        <v>x</v>
      </c>
      <c r="AR56" s="35">
        <f>IF('Indicator Date hidden'!AS57="x","x",$AR$2-'Indicator Date hidden'!AS57)</f>
        <v>0</v>
      </c>
      <c r="AS56" s="35">
        <f>IF('Indicator Date hidden'!AT57="x","x",$AS$2-'Indicator Date hidden'!AT57)</f>
        <v>0</v>
      </c>
      <c r="AT56" s="35">
        <f>IF('Indicator Date hidden'!AU57="x","x",$AT$2-'Indicator Date hidden'!AU57)</f>
        <v>0</v>
      </c>
      <c r="AU56" s="35">
        <f>IF('Indicator Date hidden'!AV57="x","x",$AU$2-'Indicator Date hidden'!AV57)</f>
        <v>1</v>
      </c>
      <c r="AV56" s="35">
        <f>IF('Indicator Date hidden'!AW57="x","x",$AV$2-'Indicator Date hidden'!AW57)</f>
        <v>0</v>
      </c>
      <c r="AW56" s="35">
        <f>IF('Indicator Date hidden'!AX57="x","x",$AW$2-'Indicator Date hidden'!AX57)</f>
        <v>0</v>
      </c>
      <c r="AX56" s="35">
        <f>IF('Indicator Date hidden'!AY57="x","x",$AX$2-'Indicator Date hidden'!AY57)</f>
        <v>0</v>
      </c>
      <c r="AY56" s="35">
        <f>IF('Indicator Date hidden'!AZ57="x","x",$AY$2-'Indicator Date hidden'!AZ57)</f>
        <v>0</v>
      </c>
      <c r="AZ56" s="35">
        <f>IF('Indicator Date hidden'!BA57="x","x",$AZ$2-'Indicator Date hidden'!BA57)</f>
        <v>0</v>
      </c>
      <c r="BA56">
        <f t="shared" si="0"/>
        <v>6</v>
      </c>
      <c r="BB56" s="36">
        <f t="shared" si="1"/>
        <v>0.14285714285714285</v>
      </c>
      <c r="BC56">
        <f t="shared" si="2"/>
        <v>3</v>
      </c>
      <c r="BD56" s="36">
        <f t="shared" si="3"/>
        <v>0.63887656499993994</v>
      </c>
      <c r="BE56" s="38">
        <f t="shared" si="4"/>
        <v>0</v>
      </c>
    </row>
    <row r="57" spans="1:57" x14ac:dyDescent="0.35">
      <c r="A57" t="s">
        <v>102</v>
      </c>
      <c r="B57" s="35">
        <f>IF('Indicator Date hidden'!C58="x","x",$B$2-'Indicator Date hidden'!C58)</f>
        <v>0</v>
      </c>
      <c r="C57" s="35">
        <f>IF('Indicator Date hidden'!D58="x","x",$C$2-'Indicator Date hidden'!D58)</f>
        <v>0</v>
      </c>
      <c r="D57" s="35">
        <f>IF('Indicator Date hidden'!E58="x","x",$D$2-'Indicator Date hidden'!E58)</f>
        <v>0</v>
      </c>
      <c r="E57" s="35">
        <f>IF('Indicator Date hidden'!F58="x","x",$E$2-'Indicator Date hidden'!F58)</f>
        <v>0</v>
      </c>
      <c r="F57" s="35">
        <f>IF('Indicator Date hidden'!G58="x","x",$F$2-'Indicator Date hidden'!G58)</f>
        <v>0</v>
      </c>
      <c r="G57" s="35">
        <f>IF('Indicator Date hidden'!H58="x","x",$G$2-'Indicator Date hidden'!H58)</f>
        <v>0</v>
      </c>
      <c r="H57" s="35">
        <f>IF('Indicator Date hidden'!I58="x","x",$H$2-'Indicator Date hidden'!I58)</f>
        <v>0</v>
      </c>
      <c r="I57" s="35">
        <f>IF('Indicator Date hidden'!J58="x","x",$I$2-'Indicator Date hidden'!J58)</f>
        <v>0</v>
      </c>
      <c r="J57" s="35">
        <f>IF('Indicator Date hidden'!K58="x","x",$J$2-'Indicator Date hidden'!K58)</f>
        <v>0</v>
      </c>
      <c r="K57" s="35">
        <f>IF('Indicator Date hidden'!L58="x","x",$K$2-'Indicator Date hidden'!L58)</f>
        <v>0</v>
      </c>
      <c r="L57" s="35">
        <f>IF('Indicator Date hidden'!M58="x","x",$L$2-'Indicator Date hidden'!M58)</f>
        <v>0</v>
      </c>
      <c r="M57" s="35">
        <f>IF('Indicator Date hidden'!N58="x","x",$M$2-'Indicator Date hidden'!N58)</f>
        <v>0</v>
      </c>
      <c r="N57" s="35">
        <f>IF('Indicator Date hidden'!O58="x","x",$N$2-'Indicator Date hidden'!O58)</f>
        <v>0</v>
      </c>
      <c r="O57" s="35">
        <f>IF('Indicator Date hidden'!P58="x","x",$O$2-'Indicator Date hidden'!P58)</f>
        <v>0</v>
      </c>
      <c r="P57" s="35">
        <f>IF('Indicator Date hidden'!Q58="x","x",$P$2-'Indicator Date hidden'!Q58)</f>
        <v>0</v>
      </c>
      <c r="Q57" s="35" t="str">
        <f>IF('Indicator Date hidden'!R58="x","x",$Q$2-'Indicator Date hidden'!R58)</f>
        <v>x</v>
      </c>
      <c r="R57" s="35">
        <f>IF('Indicator Date hidden'!S58="x","x",$R$2-'Indicator Date hidden'!S58)</f>
        <v>0</v>
      </c>
      <c r="S57" s="35">
        <f>IF('Indicator Date hidden'!T58="x","x",$S$2-'Indicator Date hidden'!T58)</f>
        <v>0</v>
      </c>
      <c r="T57" s="35">
        <f>IF('Indicator Date hidden'!U58="x","x",$T$2-'Indicator Date hidden'!U58)</f>
        <v>0</v>
      </c>
      <c r="U57" s="35" t="str">
        <f>IF('Indicator Date hidden'!V58="x","x",$U$2-'Indicator Date hidden'!V58)</f>
        <v>x</v>
      </c>
      <c r="V57" s="35">
        <f>IF('Indicator Date hidden'!W58="x","x",$V$2-'Indicator Date hidden'!W58)</f>
        <v>0</v>
      </c>
      <c r="W57" s="35" t="str">
        <f>IF('Indicator Date hidden'!X58="x","x",$W$2-'Indicator Date hidden'!X58)</f>
        <v>x</v>
      </c>
      <c r="X57" s="35">
        <f>IF('Indicator Date hidden'!Y58="x","x",$X$2-'Indicator Date hidden'!Y58)</f>
        <v>2</v>
      </c>
      <c r="Y57" s="35">
        <f>IF('Indicator Date hidden'!Z58="x","x",$Y$2-'Indicator Date hidden'!Z58)</f>
        <v>0</v>
      </c>
      <c r="Z57" s="35">
        <f>IF('Indicator Date hidden'!AA58="x","x",$Z$2-'Indicator Date hidden'!AA58)</f>
        <v>0</v>
      </c>
      <c r="AA57" s="35">
        <f>IF('Indicator Date hidden'!AB58="x","x",$AA$2-'Indicator Date hidden'!AB58)</f>
        <v>1</v>
      </c>
      <c r="AB57" s="35">
        <f>IF('Indicator Date hidden'!AC58="x","x",$AB$2-'Indicator Date hidden'!AC58)</f>
        <v>0</v>
      </c>
      <c r="AC57" s="35">
        <f>IF('Indicator Date hidden'!AD58="x","x",$AC$2-'Indicator Date hidden'!AD58)</f>
        <v>0</v>
      </c>
      <c r="AD57" s="35" t="str">
        <f>IF('Indicator Date hidden'!AE58="x","x",$AD$2-'Indicator Date hidden'!AE58)</f>
        <v>x</v>
      </c>
      <c r="AE57" s="35">
        <f>IF('Indicator Date hidden'!AF58="x","x",$AE$2-'Indicator Date hidden'!AF58)</f>
        <v>0</v>
      </c>
      <c r="AF57" s="35">
        <f>IF('Indicator Date hidden'!AG58="x","x",$AF$2-'Indicator Date hidden'!AG58)</f>
        <v>1</v>
      </c>
      <c r="AG57" s="35">
        <f>IF('Indicator Date hidden'!AH58="x","x",$AG$2-'Indicator Date hidden'!AH58)</f>
        <v>0</v>
      </c>
      <c r="AH57" s="35">
        <f>IF('Indicator Date hidden'!AI58="x","x",$AH$2-'Indicator Date hidden'!AI58)</f>
        <v>0</v>
      </c>
      <c r="AI57" s="35">
        <f>IF('Indicator Date hidden'!AJ58="x","x",$AI$2-'Indicator Date hidden'!AJ58)</f>
        <v>0</v>
      </c>
      <c r="AJ57" s="35" t="str">
        <f>IF('Indicator Date hidden'!AK58="x","x",$AJ$2-'Indicator Date hidden'!AK58)</f>
        <v>x</v>
      </c>
      <c r="AK57" s="35">
        <f>IF('Indicator Date hidden'!AL58="x","x",$AK$2-'Indicator Date hidden'!AL58)</f>
        <v>1</v>
      </c>
      <c r="AL57" s="35">
        <f>IF('Indicator Date hidden'!AM58="x","x",$AL$2-'Indicator Date hidden'!AM58)</f>
        <v>0</v>
      </c>
      <c r="AM57" s="35">
        <f>IF('Indicator Date hidden'!AN58="x","x",$AM$2-'Indicator Date hidden'!AN58)</f>
        <v>0</v>
      </c>
      <c r="AN57" s="35">
        <f>IF('Indicator Date hidden'!AO58="x","x",$AN$2-'Indicator Date hidden'!AO58)</f>
        <v>0</v>
      </c>
      <c r="AO57" s="35">
        <f>IF('Indicator Date hidden'!AP58="x","x",$AO$2-'Indicator Date hidden'!AP58)</f>
        <v>0</v>
      </c>
      <c r="AP57" s="35">
        <f>IF('Indicator Date hidden'!AQ58="x","x",$AP$2-'Indicator Date hidden'!AQ58)</f>
        <v>0</v>
      </c>
      <c r="AQ57" s="35" t="str">
        <f>IF('Indicator Date hidden'!AR58="x","x",$AQ$2-'Indicator Date hidden'!AR58)</f>
        <v>x</v>
      </c>
      <c r="AR57" s="35">
        <f>IF('Indicator Date hidden'!AS58="x","x",$AR$2-'Indicator Date hidden'!AS58)</f>
        <v>0</v>
      </c>
      <c r="AS57" s="35">
        <f>IF('Indicator Date hidden'!AT58="x","x",$AS$2-'Indicator Date hidden'!AT58)</f>
        <v>0</v>
      </c>
      <c r="AT57" s="35">
        <f>IF('Indicator Date hidden'!AU58="x","x",$AT$2-'Indicator Date hidden'!AU58)</f>
        <v>0</v>
      </c>
      <c r="AU57" s="35">
        <f>IF('Indicator Date hidden'!AV58="x","x",$AU$2-'Indicator Date hidden'!AV58)</f>
        <v>3</v>
      </c>
      <c r="AV57" s="35">
        <f>IF('Indicator Date hidden'!AW58="x","x",$AV$2-'Indicator Date hidden'!AW58)</f>
        <v>0</v>
      </c>
      <c r="AW57" s="35">
        <f>IF('Indicator Date hidden'!AX58="x","x",$AW$2-'Indicator Date hidden'!AX58)</f>
        <v>0</v>
      </c>
      <c r="AX57" s="35">
        <f>IF('Indicator Date hidden'!AY58="x","x",$AX$2-'Indicator Date hidden'!AY58)</f>
        <v>0</v>
      </c>
      <c r="AY57" s="35">
        <f>IF('Indicator Date hidden'!AZ58="x","x",$AY$2-'Indicator Date hidden'!AZ58)</f>
        <v>0</v>
      </c>
      <c r="AZ57" s="35">
        <f>IF('Indicator Date hidden'!BA58="x","x",$AZ$2-'Indicator Date hidden'!BA58)</f>
        <v>0</v>
      </c>
      <c r="BA57">
        <f t="shared" si="0"/>
        <v>8</v>
      </c>
      <c r="BB57" s="36">
        <f t="shared" si="1"/>
        <v>0.17777777777777778</v>
      </c>
      <c r="BC57">
        <f t="shared" si="2"/>
        <v>5</v>
      </c>
      <c r="BD57" s="36">
        <f t="shared" si="3"/>
        <v>0.56916659888291987</v>
      </c>
      <c r="BE57" s="38">
        <f t="shared" si="4"/>
        <v>0</v>
      </c>
    </row>
    <row r="58" spans="1:57" x14ac:dyDescent="0.35">
      <c r="A58" t="s">
        <v>104</v>
      </c>
      <c r="B58" s="35">
        <f>IF('Indicator Date hidden'!C59="x","x",$B$2-'Indicator Date hidden'!C59)</f>
        <v>0</v>
      </c>
      <c r="C58" s="35">
        <f>IF('Indicator Date hidden'!D59="x","x",$C$2-'Indicator Date hidden'!D59)</f>
        <v>0</v>
      </c>
      <c r="D58" s="35">
        <f>IF('Indicator Date hidden'!E59="x","x",$D$2-'Indicator Date hidden'!E59)</f>
        <v>0</v>
      </c>
      <c r="E58" s="35">
        <f>IF('Indicator Date hidden'!F59="x","x",$E$2-'Indicator Date hidden'!F59)</f>
        <v>0</v>
      </c>
      <c r="F58" s="35">
        <f>IF('Indicator Date hidden'!G59="x","x",$F$2-'Indicator Date hidden'!G59)</f>
        <v>0</v>
      </c>
      <c r="G58" s="35">
        <f>IF('Indicator Date hidden'!H59="x","x",$G$2-'Indicator Date hidden'!H59)</f>
        <v>0</v>
      </c>
      <c r="H58" s="35">
        <f>IF('Indicator Date hidden'!I59="x","x",$H$2-'Indicator Date hidden'!I59)</f>
        <v>0</v>
      </c>
      <c r="I58" s="35">
        <f>IF('Indicator Date hidden'!J59="x","x",$I$2-'Indicator Date hidden'!J59)</f>
        <v>0</v>
      </c>
      <c r="J58" s="35">
        <f>IF('Indicator Date hidden'!K59="x","x",$J$2-'Indicator Date hidden'!K59)</f>
        <v>0</v>
      </c>
      <c r="K58" s="35">
        <f>IF('Indicator Date hidden'!L59="x","x",$K$2-'Indicator Date hidden'!L59)</f>
        <v>0</v>
      </c>
      <c r="L58" s="35">
        <f>IF('Indicator Date hidden'!M59="x","x",$L$2-'Indicator Date hidden'!M59)</f>
        <v>0</v>
      </c>
      <c r="M58" s="35">
        <f>IF('Indicator Date hidden'!N59="x","x",$M$2-'Indicator Date hidden'!N59)</f>
        <v>0</v>
      </c>
      <c r="N58" s="35">
        <f>IF('Indicator Date hidden'!O59="x","x",$N$2-'Indicator Date hidden'!O59)</f>
        <v>0</v>
      </c>
      <c r="O58" s="35">
        <f>IF('Indicator Date hidden'!P59="x","x",$O$2-'Indicator Date hidden'!P59)</f>
        <v>0</v>
      </c>
      <c r="P58" s="35">
        <f>IF('Indicator Date hidden'!Q59="x","x",$P$2-'Indicator Date hidden'!Q59)</f>
        <v>0</v>
      </c>
      <c r="Q58" s="35">
        <f>IF('Indicator Date hidden'!R59="x","x",$Q$2-'Indicator Date hidden'!R59)</f>
        <v>3</v>
      </c>
      <c r="R58" s="35">
        <f>IF('Indicator Date hidden'!S59="x","x",$R$2-'Indicator Date hidden'!S59)</f>
        <v>0</v>
      </c>
      <c r="S58" s="35">
        <f>IF('Indicator Date hidden'!T59="x","x",$S$2-'Indicator Date hidden'!T59)</f>
        <v>0</v>
      </c>
      <c r="T58" s="35">
        <f>IF('Indicator Date hidden'!U59="x","x",$T$2-'Indicator Date hidden'!U59)</f>
        <v>0</v>
      </c>
      <c r="U58" s="35">
        <f>IF('Indicator Date hidden'!V59="x","x",$U$2-'Indicator Date hidden'!V59)</f>
        <v>0</v>
      </c>
      <c r="V58" s="35">
        <f>IF('Indicator Date hidden'!W59="x","x",$V$2-'Indicator Date hidden'!W59)</f>
        <v>0</v>
      </c>
      <c r="W58" s="35">
        <f>IF('Indicator Date hidden'!X59="x","x",$W$2-'Indicator Date hidden'!X59)</f>
        <v>0</v>
      </c>
      <c r="X58" s="35">
        <f>IF('Indicator Date hidden'!Y59="x","x",$X$2-'Indicator Date hidden'!Y59)</f>
        <v>4</v>
      </c>
      <c r="Y58" s="35">
        <f>IF('Indicator Date hidden'!Z59="x","x",$Y$2-'Indicator Date hidden'!Z59)</f>
        <v>0</v>
      </c>
      <c r="Z58" s="35">
        <f>IF('Indicator Date hidden'!AA59="x","x",$Z$2-'Indicator Date hidden'!AA59)</f>
        <v>0</v>
      </c>
      <c r="AA58" s="35">
        <f>IF('Indicator Date hidden'!AB59="x","x",$AA$2-'Indicator Date hidden'!AB59)</f>
        <v>0</v>
      </c>
      <c r="AB58" s="35">
        <f>IF('Indicator Date hidden'!AC59="x","x",$AB$2-'Indicator Date hidden'!AC59)</f>
        <v>0</v>
      </c>
      <c r="AC58" s="35">
        <f>IF('Indicator Date hidden'!AD59="x","x",$AC$2-'Indicator Date hidden'!AD59)</f>
        <v>0</v>
      </c>
      <c r="AD58" s="35">
        <f>IF('Indicator Date hidden'!AE59="x","x",$AD$2-'Indicator Date hidden'!AE59)</f>
        <v>0</v>
      </c>
      <c r="AE58" s="35">
        <f>IF('Indicator Date hidden'!AF59="x","x",$AE$2-'Indicator Date hidden'!AF59)</f>
        <v>0</v>
      </c>
      <c r="AF58" s="35">
        <f>IF('Indicator Date hidden'!AG59="x","x",$AF$2-'Indicator Date hidden'!AG59)</f>
        <v>3</v>
      </c>
      <c r="AG58" s="35">
        <f>IF('Indicator Date hidden'!AH59="x","x",$AG$2-'Indicator Date hidden'!AH59)</f>
        <v>0</v>
      </c>
      <c r="AH58" s="35">
        <f>IF('Indicator Date hidden'!AI59="x","x",$AH$2-'Indicator Date hidden'!AI59)</f>
        <v>0</v>
      </c>
      <c r="AI58" s="35">
        <f>IF('Indicator Date hidden'!AJ59="x","x",$AI$2-'Indicator Date hidden'!AJ59)</f>
        <v>0</v>
      </c>
      <c r="AJ58" s="35">
        <f>IF('Indicator Date hidden'!AK59="x","x",$AJ$2-'Indicator Date hidden'!AK59)</f>
        <v>1</v>
      </c>
      <c r="AK58" s="35">
        <f>IF('Indicator Date hidden'!AL59="x","x",$AK$2-'Indicator Date hidden'!AL59)</f>
        <v>0</v>
      </c>
      <c r="AL58" s="35">
        <f>IF('Indicator Date hidden'!AM59="x","x",$AL$2-'Indicator Date hidden'!AM59)</f>
        <v>0</v>
      </c>
      <c r="AM58" s="35">
        <f>IF('Indicator Date hidden'!AN59="x","x",$AM$2-'Indicator Date hidden'!AN59)</f>
        <v>0</v>
      </c>
      <c r="AN58" s="35">
        <f>IF('Indicator Date hidden'!AO59="x","x",$AN$2-'Indicator Date hidden'!AO59)</f>
        <v>0</v>
      </c>
      <c r="AO58" s="35">
        <f>IF('Indicator Date hidden'!AP59="x","x",$AO$2-'Indicator Date hidden'!AP59)</f>
        <v>0</v>
      </c>
      <c r="AP58" s="35">
        <f>IF('Indicator Date hidden'!AQ59="x","x",$AP$2-'Indicator Date hidden'!AQ59)</f>
        <v>0</v>
      </c>
      <c r="AQ58" s="35">
        <f>IF('Indicator Date hidden'!AR59="x","x",$AQ$2-'Indicator Date hidden'!AR59)</f>
        <v>0</v>
      </c>
      <c r="AR58" s="35">
        <f>IF('Indicator Date hidden'!AS59="x","x",$AR$2-'Indicator Date hidden'!AS59)</f>
        <v>0</v>
      </c>
      <c r="AS58" s="35">
        <f>IF('Indicator Date hidden'!AT59="x","x",$AS$2-'Indicator Date hidden'!AT59)</f>
        <v>0</v>
      </c>
      <c r="AT58" s="35">
        <f>IF('Indicator Date hidden'!AU59="x","x",$AT$2-'Indicator Date hidden'!AU59)</f>
        <v>0</v>
      </c>
      <c r="AU58" s="35">
        <f>IF('Indicator Date hidden'!AV59="x","x",$AU$2-'Indicator Date hidden'!AV59)</f>
        <v>7</v>
      </c>
      <c r="AV58" s="35">
        <f>IF('Indicator Date hidden'!AW59="x","x",$AV$2-'Indicator Date hidden'!AW59)</f>
        <v>0</v>
      </c>
      <c r="AW58" s="35">
        <f>IF('Indicator Date hidden'!AX59="x","x",$AW$2-'Indicator Date hidden'!AX59)</f>
        <v>0</v>
      </c>
      <c r="AX58" s="35">
        <f>IF('Indicator Date hidden'!AY59="x","x",$AX$2-'Indicator Date hidden'!AY59)</f>
        <v>0</v>
      </c>
      <c r="AY58" s="35">
        <f>IF('Indicator Date hidden'!AZ59="x","x",$AY$2-'Indicator Date hidden'!AZ59)</f>
        <v>0</v>
      </c>
      <c r="AZ58" s="35">
        <f>IF('Indicator Date hidden'!BA59="x","x",$AZ$2-'Indicator Date hidden'!BA59)</f>
        <v>0</v>
      </c>
      <c r="BA58">
        <f t="shared" si="0"/>
        <v>18</v>
      </c>
      <c r="BB58" s="36">
        <f t="shared" si="1"/>
        <v>0.35294117647058826</v>
      </c>
      <c r="BC58">
        <f t="shared" si="2"/>
        <v>5</v>
      </c>
      <c r="BD58" s="36">
        <f t="shared" si="3"/>
        <v>1.2338927625531195</v>
      </c>
      <c r="BE58" s="38">
        <f t="shared" si="4"/>
        <v>0</v>
      </c>
    </row>
    <row r="59" spans="1:57" x14ac:dyDescent="0.35">
      <c r="A59" t="s">
        <v>106</v>
      </c>
      <c r="B59" s="35">
        <f>IF('Indicator Date hidden'!C60="x","x",$B$2-'Indicator Date hidden'!C60)</f>
        <v>0</v>
      </c>
      <c r="C59" s="35">
        <f>IF('Indicator Date hidden'!D60="x","x",$C$2-'Indicator Date hidden'!D60)</f>
        <v>0</v>
      </c>
      <c r="D59" s="35">
        <f>IF('Indicator Date hidden'!E60="x","x",$D$2-'Indicator Date hidden'!E60)</f>
        <v>0</v>
      </c>
      <c r="E59" s="35">
        <f>IF('Indicator Date hidden'!F60="x","x",$E$2-'Indicator Date hidden'!F60)</f>
        <v>0</v>
      </c>
      <c r="F59" s="35">
        <f>IF('Indicator Date hidden'!G60="x","x",$F$2-'Indicator Date hidden'!G60)</f>
        <v>0</v>
      </c>
      <c r="G59" s="35">
        <f>IF('Indicator Date hidden'!H60="x","x",$G$2-'Indicator Date hidden'!H60)</f>
        <v>0</v>
      </c>
      <c r="H59" s="35">
        <f>IF('Indicator Date hidden'!I60="x","x",$H$2-'Indicator Date hidden'!I60)</f>
        <v>0</v>
      </c>
      <c r="I59" s="35">
        <f>IF('Indicator Date hidden'!J60="x","x",$I$2-'Indicator Date hidden'!J60)</f>
        <v>0</v>
      </c>
      <c r="J59" s="35">
        <f>IF('Indicator Date hidden'!K60="x","x",$J$2-'Indicator Date hidden'!K60)</f>
        <v>0</v>
      </c>
      <c r="K59" s="35">
        <f>IF('Indicator Date hidden'!L60="x","x",$K$2-'Indicator Date hidden'!L60)</f>
        <v>0</v>
      </c>
      <c r="L59" s="35">
        <f>IF('Indicator Date hidden'!M60="x","x",$L$2-'Indicator Date hidden'!M60)</f>
        <v>0</v>
      </c>
      <c r="M59" s="35">
        <f>IF('Indicator Date hidden'!N60="x","x",$M$2-'Indicator Date hidden'!N60)</f>
        <v>0</v>
      </c>
      <c r="N59" s="35">
        <f>IF('Indicator Date hidden'!O60="x","x",$N$2-'Indicator Date hidden'!O60)</f>
        <v>0</v>
      </c>
      <c r="O59" s="35">
        <f>IF('Indicator Date hidden'!P60="x","x",$O$2-'Indicator Date hidden'!P60)</f>
        <v>0</v>
      </c>
      <c r="P59" s="35">
        <f>IF('Indicator Date hidden'!Q60="x","x",$P$2-'Indicator Date hidden'!Q60)</f>
        <v>0</v>
      </c>
      <c r="Q59" s="35" t="str">
        <f>IF('Indicator Date hidden'!R60="x","x",$Q$2-'Indicator Date hidden'!R60)</f>
        <v>x</v>
      </c>
      <c r="R59" s="35">
        <f>IF('Indicator Date hidden'!S60="x","x",$R$2-'Indicator Date hidden'!S60)</f>
        <v>0</v>
      </c>
      <c r="S59" s="35">
        <f>IF('Indicator Date hidden'!T60="x","x",$S$2-'Indicator Date hidden'!T60)</f>
        <v>0</v>
      </c>
      <c r="T59" s="35">
        <f>IF('Indicator Date hidden'!U60="x","x",$T$2-'Indicator Date hidden'!U60)</f>
        <v>0</v>
      </c>
      <c r="U59" s="35">
        <f>IF('Indicator Date hidden'!V60="x","x",$U$2-'Indicator Date hidden'!V60)</f>
        <v>0</v>
      </c>
      <c r="V59" s="35">
        <f>IF('Indicator Date hidden'!W60="x","x",$V$2-'Indicator Date hidden'!W60)</f>
        <v>0</v>
      </c>
      <c r="W59" s="35">
        <f>IF('Indicator Date hidden'!X60="x","x",$W$2-'Indicator Date hidden'!X60)</f>
        <v>10</v>
      </c>
      <c r="X59" s="35">
        <f>IF('Indicator Date hidden'!Y60="x","x",$X$2-'Indicator Date hidden'!Y60)</f>
        <v>4</v>
      </c>
      <c r="Y59" s="35">
        <f>IF('Indicator Date hidden'!Z60="x","x",$Y$2-'Indicator Date hidden'!Z60)</f>
        <v>0</v>
      </c>
      <c r="Z59" s="35">
        <f>IF('Indicator Date hidden'!AA60="x","x",$Z$2-'Indicator Date hidden'!AA60)</f>
        <v>0</v>
      </c>
      <c r="AA59" s="35">
        <f>IF('Indicator Date hidden'!AB60="x","x",$AA$2-'Indicator Date hidden'!AB60)</f>
        <v>0</v>
      </c>
      <c r="AB59" s="35">
        <f>IF('Indicator Date hidden'!AC60="x","x",$AB$2-'Indicator Date hidden'!AC60)</f>
        <v>0</v>
      </c>
      <c r="AC59" s="35">
        <f>IF('Indicator Date hidden'!AD60="x","x",$AC$2-'Indicator Date hidden'!AD60)</f>
        <v>0</v>
      </c>
      <c r="AD59" s="35" t="str">
        <f>IF('Indicator Date hidden'!AE60="x","x",$AD$2-'Indicator Date hidden'!AE60)</f>
        <v>x</v>
      </c>
      <c r="AE59" s="35">
        <f>IF('Indicator Date hidden'!AF60="x","x",$AE$2-'Indicator Date hidden'!AF60)</f>
        <v>0</v>
      </c>
      <c r="AF59" s="35">
        <f>IF('Indicator Date hidden'!AG60="x","x",$AF$2-'Indicator Date hidden'!AG60)</f>
        <v>5</v>
      </c>
      <c r="AG59" s="35">
        <f>IF('Indicator Date hidden'!AH60="x","x",$AG$2-'Indicator Date hidden'!AH60)</f>
        <v>0</v>
      </c>
      <c r="AH59" s="35">
        <f>IF('Indicator Date hidden'!AI60="x","x",$AH$2-'Indicator Date hidden'!AI60)</f>
        <v>0</v>
      </c>
      <c r="AI59" s="35">
        <f>IF('Indicator Date hidden'!AJ60="x","x",$AI$2-'Indicator Date hidden'!AJ60)</f>
        <v>0</v>
      </c>
      <c r="AJ59" s="35" t="str">
        <f>IF('Indicator Date hidden'!AK60="x","x",$AJ$2-'Indicator Date hidden'!AK60)</f>
        <v>x</v>
      </c>
      <c r="AK59" s="35">
        <f>IF('Indicator Date hidden'!AL60="x","x",$AK$2-'Indicator Date hidden'!AL60)</f>
        <v>1</v>
      </c>
      <c r="AL59" s="35">
        <f>IF('Indicator Date hidden'!AM60="x","x",$AL$2-'Indicator Date hidden'!AM60)</f>
        <v>0</v>
      </c>
      <c r="AM59" s="35">
        <f>IF('Indicator Date hidden'!AN60="x","x",$AM$2-'Indicator Date hidden'!AN60)</f>
        <v>0</v>
      </c>
      <c r="AN59" s="35">
        <f>IF('Indicator Date hidden'!AO60="x","x",$AN$2-'Indicator Date hidden'!AO60)</f>
        <v>0</v>
      </c>
      <c r="AO59" s="35">
        <f>IF('Indicator Date hidden'!AP60="x","x",$AO$2-'Indicator Date hidden'!AP60)</f>
        <v>0</v>
      </c>
      <c r="AP59" s="35">
        <f>IF('Indicator Date hidden'!AQ60="x","x",$AP$2-'Indicator Date hidden'!AQ60)</f>
        <v>0</v>
      </c>
      <c r="AQ59" s="35">
        <f>IF('Indicator Date hidden'!AR60="x","x",$AQ$2-'Indicator Date hidden'!AR60)</f>
        <v>0</v>
      </c>
      <c r="AR59" s="35">
        <f>IF('Indicator Date hidden'!AS60="x","x",$AR$2-'Indicator Date hidden'!AS60)</f>
        <v>0</v>
      </c>
      <c r="AS59" s="35" t="str">
        <f>IF('Indicator Date hidden'!AT60="x","x",$AS$2-'Indicator Date hidden'!AT60)</f>
        <v>x</v>
      </c>
      <c r="AT59" s="35">
        <f>IF('Indicator Date hidden'!AU60="x","x",$AT$2-'Indicator Date hidden'!AU60)</f>
        <v>0</v>
      </c>
      <c r="AU59" s="35" t="str">
        <f>IF('Indicator Date hidden'!AV60="x","x",$AU$2-'Indicator Date hidden'!AV60)</f>
        <v>x</v>
      </c>
      <c r="AV59" s="35">
        <f>IF('Indicator Date hidden'!AW60="x","x",$AV$2-'Indicator Date hidden'!AW60)</f>
        <v>0</v>
      </c>
      <c r="AW59" s="35">
        <f>IF('Indicator Date hidden'!AX60="x","x",$AW$2-'Indicator Date hidden'!AX60)</f>
        <v>0</v>
      </c>
      <c r="AX59" s="35">
        <f>IF('Indicator Date hidden'!AY60="x","x",$AX$2-'Indicator Date hidden'!AY60)</f>
        <v>0</v>
      </c>
      <c r="AY59" s="35">
        <f>IF('Indicator Date hidden'!AZ60="x","x",$AY$2-'Indicator Date hidden'!AZ60)</f>
        <v>0</v>
      </c>
      <c r="AZ59" s="35">
        <f>IF('Indicator Date hidden'!BA60="x","x",$AZ$2-'Indicator Date hidden'!BA60)</f>
        <v>0</v>
      </c>
      <c r="BA59">
        <f t="shared" si="0"/>
        <v>20</v>
      </c>
      <c r="BB59" s="36">
        <f t="shared" si="1"/>
        <v>0.43478260869565216</v>
      </c>
      <c r="BC59">
        <f t="shared" si="2"/>
        <v>4</v>
      </c>
      <c r="BD59" s="36">
        <f t="shared" si="3"/>
        <v>1.702327995691469</v>
      </c>
      <c r="BE59" s="38">
        <f t="shared" si="4"/>
        <v>0</v>
      </c>
    </row>
    <row r="60" spans="1:57" x14ac:dyDescent="0.35">
      <c r="A60" t="s">
        <v>108</v>
      </c>
      <c r="B60" s="35">
        <f>IF('Indicator Date hidden'!C61="x","x",$B$2-'Indicator Date hidden'!C61)</f>
        <v>0</v>
      </c>
      <c r="C60" s="35">
        <f>IF('Indicator Date hidden'!D61="x","x",$C$2-'Indicator Date hidden'!D61)</f>
        <v>0</v>
      </c>
      <c r="D60" s="35">
        <f>IF('Indicator Date hidden'!E61="x","x",$D$2-'Indicator Date hidden'!E61)</f>
        <v>0</v>
      </c>
      <c r="E60" s="35">
        <f>IF('Indicator Date hidden'!F61="x","x",$E$2-'Indicator Date hidden'!F61)</f>
        <v>0</v>
      </c>
      <c r="F60" s="35">
        <f>IF('Indicator Date hidden'!G61="x","x",$F$2-'Indicator Date hidden'!G61)</f>
        <v>0</v>
      </c>
      <c r="G60" s="35">
        <f>IF('Indicator Date hidden'!H61="x","x",$G$2-'Indicator Date hidden'!H61)</f>
        <v>0</v>
      </c>
      <c r="H60" s="35">
        <f>IF('Indicator Date hidden'!I61="x","x",$H$2-'Indicator Date hidden'!I61)</f>
        <v>0</v>
      </c>
      <c r="I60" s="35">
        <f>IF('Indicator Date hidden'!J61="x","x",$I$2-'Indicator Date hidden'!J61)</f>
        <v>0</v>
      </c>
      <c r="J60" s="35">
        <f>IF('Indicator Date hidden'!K61="x","x",$J$2-'Indicator Date hidden'!K61)</f>
        <v>0</v>
      </c>
      <c r="K60" s="35">
        <f>IF('Indicator Date hidden'!L61="x","x",$K$2-'Indicator Date hidden'!L61)</f>
        <v>0</v>
      </c>
      <c r="L60" s="35">
        <f>IF('Indicator Date hidden'!M61="x","x",$L$2-'Indicator Date hidden'!M61)</f>
        <v>0</v>
      </c>
      <c r="M60" s="35">
        <f>IF('Indicator Date hidden'!N61="x","x",$M$2-'Indicator Date hidden'!N61)</f>
        <v>0</v>
      </c>
      <c r="N60" s="35">
        <f>IF('Indicator Date hidden'!O61="x","x",$N$2-'Indicator Date hidden'!O61)</f>
        <v>0</v>
      </c>
      <c r="O60" s="35">
        <f>IF('Indicator Date hidden'!P61="x","x",$O$2-'Indicator Date hidden'!P61)</f>
        <v>0</v>
      </c>
      <c r="P60" s="35">
        <f>IF('Indicator Date hidden'!Q61="x","x",$P$2-'Indicator Date hidden'!Q61)</f>
        <v>0</v>
      </c>
      <c r="Q60" s="35" t="str">
        <f>IF('Indicator Date hidden'!R61="x","x",$Q$2-'Indicator Date hidden'!R61)</f>
        <v>x</v>
      </c>
      <c r="R60" s="35">
        <f>IF('Indicator Date hidden'!S61="x","x",$R$2-'Indicator Date hidden'!S61)</f>
        <v>0</v>
      </c>
      <c r="S60" s="35">
        <f>IF('Indicator Date hidden'!T61="x","x",$S$2-'Indicator Date hidden'!T61)</f>
        <v>0</v>
      </c>
      <c r="T60" s="35">
        <f>IF('Indicator Date hidden'!U61="x","x",$T$2-'Indicator Date hidden'!U61)</f>
        <v>0</v>
      </c>
      <c r="U60" s="35" t="str">
        <f>IF('Indicator Date hidden'!V61="x","x",$U$2-'Indicator Date hidden'!V61)</f>
        <v>x</v>
      </c>
      <c r="V60" s="35">
        <f>IF('Indicator Date hidden'!W61="x","x",$V$2-'Indicator Date hidden'!W61)</f>
        <v>0</v>
      </c>
      <c r="W60" s="35" t="str">
        <f>IF('Indicator Date hidden'!X61="x","x",$W$2-'Indicator Date hidden'!X61)</f>
        <v>x</v>
      </c>
      <c r="X60" s="35">
        <f>IF('Indicator Date hidden'!Y61="x","x",$X$2-'Indicator Date hidden'!Y61)</f>
        <v>4</v>
      </c>
      <c r="Y60" s="35">
        <f>IF('Indicator Date hidden'!Z61="x","x",$Y$2-'Indicator Date hidden'!Z61)</f>
        <v>0</v>
      </c>
      <c r="Z60" s="35">
        <f>IF('Indicator Date hidden'!AA61="x","x",$Z$2-'Indicator Date hidden'!AA61)</f>
        <v>0</v>
      </c>
      <c r="AA60" s="35" t="str">
        <f>IF('Indicator Date hidden'!AB61="x","x",$AA$2-'Indicator Date hidden'!AB61)</f>
        <v>x</v>
      </c>
      <c r="AB60" s="35">
        <f>IF('Indicator Date hidden'!AC61="x","x",$AB$2-'Indicator Date hidden'!AC61)</f>
        <v>0</v>
      </c>
      <c r="AC60" s="35">
        <f>IF('Indicator Date hidden'!AD61="x","x",$AC$2-'Indicator Date hidden'!AD61)</f>
        <v>0</v>
      </c>
      <c r="AD60" s="35" t="str">
        <f>IF('Indicator Date hidden'!AE61="x","x",$AD$2-'Indicator Date hidden'!AE61)</f>
        <v>x</v>
      </c>
      <c r="AE60" s="35">
        <f>IF('Indicator Date hidden'!AF61="x","x",$AE$2-'Indicator Date hidden'!AF61)</f>
        <v>0</v>
      </c>
      <c r="AF60" s="35">
        <f>IF('Indicator Date hidden'!AG61="x","x",$AF$2-'Indicator Date hidden'!AG61)</f>
        <v>1</v>
      </c>
      <c r="AG60" s="35">
        <f>IF('Indicator Date hidden'!AH61="x","x",$AG$2-'Indicator Date hidden'!AH61)</f>
        <v>0</v>
      </c>
      <c r="AH60" s="35">
        <f>IF('Indicator Date hidden'!AI61="x","x",$AH$2-'Indicator Date hidden'!AI61)</f>
        <v>0</v>
      </c>
      <c r="AI60" s="35">
        <f>IF('Indicator Date hidden'!AJ61="x","x",$AI$2-'Indicator Date hidden'!AJ61)</f>
        <v>0</v>
      </c>
      <c r="AJ60" s="35" t="str">
        <f>IF('Indicator Date hidden'!AK61="x","x",$AJ$2-'Indicator Date hidden'!AK61)</f>
        <v>x</v>
      </c>
      <c r="AK60" s="35">
        <f>IF('Indicator Date hidden'!AL61="x","x",$AK$2-'Indicator Date hidden'!AL61)</f>
        <v>1</v>
      </c>
      <c r="AL60" s="35">
        <f>IF('Indicator Date hidden'!AM61="x","x",$AL$2-'Indicator Date hidden'!AM61)</f>
        <v>0</v>
      </c>
      <c r="AM60" s="35">
        <f>IF('Indicator Date hidden'!AN61="x","x",$AM$2-'Indicator Date hidden'!AN61)</f>
        <v>0</v>
      </c>
      <c r="AN60" s="35">
        <f>IF('Indicator Date hidden'!AO61="x","x",$AN$2-'Indicator Date hidden'!AO61)</f>
        <v>0</v>
      </c>
      <c r="AO60" s="35">
        <f>IF('Indicator Date hidden'!AP61="x","x",$AO$2-'Indicator Date hidden'!AP61)</f>
        <v>0</v>
      </c>
      <c r="AP60" s="35">
        <f>IF('Indicator Date hidden'!AQ61="x","x",$AP$2-'Indicator Date hidden'!AQ61)</f>
        <v>0</v>
      </c>
      <c r="AQ60" s="35">
        <f>IF('Indicator Date hidden'!AR61="x","x",$AQ$2-'Indicator Date hidden'!AR61)</f>
        <v>0</v>
      </c>
      <c r="AR60" s="35">
        <f>IF('Indicator Date hidden'!AS61="x","x",$AR$2-'Indicator Date hidden'!AS61)</f>
        <v>0</v>
      </c>
      <c r="AS60" s="35">
        <f>IF('Indicator Date hidden'!AT61="x","x",$AS$2-'Indicator Date hidden'!AT61)</f>
        <v>0</v>
      </c>
      <c r="AT60" s="35">
        <f>IF('Indicator Date hidden'!AU61="x","x",$AT$2-'Indicator Date hidden'!AU61)</f>
        <v>0</v>
      </c>
      <c r="AU60" s="35" t="str">
        <f>IF('Indicator Date hidden'!AV61="x","x",$AU$2-'Indicator Date hidden'!AV61)</f>
        <v>x</v>
      </c>
      <c r="AV60" s="35">
        <f>IF('Indicator Date hidden'!AW61="x","x",$AV$2-'Indicator Date hidden'!AW61)</f>
        <v>0</v>
      </c>
      <c r="AW60" s="35">
        <f>IF('Indicator Date hidden'!AX61="x","x",$AW$2-'Indicator Date hidden'!AX61)</f>
        <v>0</v>
      </c>
      <c r="AX60" s="35">
        <f>IF('Indicator Date hidden'!AY61="x","x",$AX$2-'Indicator Date hidden'!AY61)</f>
        <v>0</v>
      </c>
      <c r="AY60" s="35">
        <f>IF('Indicator Date hidden'!AZ61="x","x",$AY$2-'Indicator Date hidden'!AZ61)</f>
        <v>0</v>
      </c>
      <c r="AZ60" s="35">
        <f>IF('Indicator Date hidden'!BA61="x","x",$AZ$2-'Indicator Date hidden'!BA61)</f>
        <v>0</v>
      </c>
      <c r="BA60">
        <f t="shared" si="0"/>
        <v>6</v>
      </c>
      <c r="BB60" s="36">
        <f t="shared" si="1"/>
        <v>0.13636363636363635</v>
      </c>
      <c r="BC60">
        <f t="shared" si="2"/>
        <v>3</v>
      </c>
      <c r="BD60" s="36">
        <f t="shared" si="3"/>
        <v>0.62489668567579637</v>
      </c>
      <c r="BE60" s="38">
        <f t="shared" si="4"/>
        <v>0</v>
      </c>
    </row>
    <row r="61" spans="1:57" x14ac:dyDescent="0.35">
      <c r="A61" t="s">
        <v>110</v>
      </c>
      <c r="B61" s="35">
        <f>IF('Indicator Date hidden'!C62="x","x",$B$2-'Indicator Date hidden'!C62)</f>
        <v>0</v>
      </c>
      <c r="C61" s="35">
        <f>IF('Indicator Date hidden'!D62="x","x",$C$2-'Indicator Date hidden'!D62)</f>
        <v>0</v>
      </c>
      <c r="D61" s="35">
        <f>IF('Indicator Date hidden'!E62="x","x",$D$2-'Indicator Date hidden'!E62)</f>
        <v>0</v>
      </c>
      <c r="E61" s="35">
        <f>IF('Indicator Date hidden'!F62="x","x",$E$2-'Indicator Date hidden'!F62)</f>
        <v>0</v>
      </c>
      <c r="F61" s="35">
        <f>IF('Indicator Date hidden'!G62="x","x",$F$2-'Indicator Date hidden'!G62)</f>
        <v>0</v>
      </c>
      <c r="G61" s="35">
        <f>IF('Indicator Date hidden'!H62="x","x",$G$2-'Indicator Date hidden'!H62)</f>
        <v>0</v>
      </c>
      <c r="H61" s="35">
        <f>IF('Indicator Date hidden'!I62="x","x",$H$2-'Indicator Date hidden'!I62)</f>
        <v>0</v>
      </c>
      <c r="I61" s="35">
        <f>IF('Indicator Date hidden'!J62="x","x",$I$2-'Indicator Date hidden'!J62)</f>
        <v>0</v>
      </c>
      <c r="J61" s="35">
        <f>IF('Indicator Date hidden'!K62="x","x",$J$2-'Indicator Date hidden'!K62)</f>
        <v>0</v>
      </c>
      <c r="K61" s="35">
        <f>IF('Indicator Date hidden'!L62="x","x",$K$2-'Indicator Date hidden'!L62)</f>
        <v>0</v>
      </c>
      <c r="L61" s="35">
        <f>IF('Indicator Date hidden'!M62="x","x",$L$2-'Indicator Date hidden'!M62)</f>
        <v>0</v>
      </c>
      <c r="M61" s="35">
        <f>IF('Indicator Date hidden'!N62="x","x",$M$2-'Indicator Date hidden'!N62)</f>
        <v>0</v>
      </c>
      <c r="N61" s="35">
        <f>IF('Indicator Date hidden'!O62="x","x",$N$2-'Indicator Date hidden'!O62)</f>
        <v>0</v>
      </c>
      <c r="O61" s="35">
        <f>IF('Indicator Date hidden'!P62="x","x",$O$2-'Indicator Date hidden'!P62)</f>
        <v>0</v>
      </c>
      <c r="P61" s="35">
        <f>IF('Indicator Date hidden'!Q62="x","x",$P$2-'Indicator Date hidden'!Q62)</f>
        <v>0</v>
      </c>
      <c r="Q61" s="35" t="str">
        <f>IF('Indicator Date hidden'!R62="x","x",$Q$2-'Indicator Date hidden'!R62)</f>
        <v>x</v>
      </c>
      <c r="R61" s="35">
        <f>IF('Indicator Date hidden'!S62="x","x",$R$2-'Indicator Date hidden'!S62)</f>
        <v>0</v>
      </c>
      <c r="S61" s="35">
        <f>IF('Indicator Date hidden'!T62="x","x",$S$2-'Indicator Date hidden'!T62)</f>
        <v>0</v>
      </c>
      <c r="T61" s="35">
        <f>IF('Indicator Date hidden'!U62="x","x",$T$2-'Indicator Date hidden'!U62)</f>
        <v>0</v>
      </c>
      <c r="U61" s="35" t="str">
        <f>IF('Indicator Date hidden'!V62="x","x",$U$2-'Indicator Date hidden'!V62)</f>
        <v>x</v>
      </c>
      <c r="V61" s="35">
        <f>IF('Indicator Date hidden'!W62="x","x",$V$2-'Indicator Date hidden'!W62)</f>
        <v>0</v>
      </c>
      <c r="W61" s="35" t="str">
        <f>IF('Indicator Date hidden'!X62="x","x",$W$2-'Indicator Date hidden'!X62)</f>
        <v>x</v>
      </c>
      <c r="X61" s="35">
        <f>IF('Indicator Date hidden'!Y62="x","x",$X$2-'Indicator Date hidden'!Y62)</f>
        <v>1</v>
      </c>
      <c r="Y61" s="35">
        <f>IF('Indicator Date hidden'!Z62="x","x",$Y$2-'Indicator Date hidden'!Z62)</f>
        <v>0</v>
      </c>
      <c r="Z61" s="35">
        <f>IF('Indicator Date hidden'!AA62="x","x",$Z$2-'Indicator Date hidden'!AA62)</f>
        <v>0</v>
      </c>
      <c r="AA61" s="35" t="str">
        <f>IF('Indicator Date hidden'!AB62="x","x",$AA$2-'Indicator Date hidden'!AB62)</f>
        <v>x</v>
      </c>
      <c r="AB61" s="35">
        <f>IF('Indicator Date hidden'!AC62="x","x",$AB$2-'Indicator Date hidden'!AC62)</f>
        <v>0</v>
      </c>
      <c r="AC61" s="35">
        <f>IF('Indicator Date hidden'!AD62="x","x",$AC$2-'Indicator Date hidden'!AD62)</f>
        <v>0</v>
      </c>
      <c r="AD61" s="35" t="str">
        <f>IF('Indicator Date hidden'!AE62="x","x",$AD$2-'Indicator Date hidden'!AE62)</f>
        <v>x</v>
      </c>
      <c r="AE61" s="35">
        <f>IF('Indicator Date hidden'!AF62="x","x",$AE$2-'Indicator Date hidden'!AF62)</f>
        <v>0</v>
      </c>
      <c r="AF61" s="35">
        <f>IF('Indicator Date hidden'!AG62="x","x",$AF$2-'Indicator Date hidden'!AG62)</f>
        <v>1</v>
      </c>
      <c r="AG61" s="35">
        <f>IF('Indicator Date hidden'!AH62="x","x",$AG$2-'Indicator Date hidden'!AH62)</f>
        <v>0</v>
      </c>
      <c r="AH61" s="35">
        <f>IF('Indicator Date hidden'!AI62="x","x",$AH$2-'Indicator Date hidden'!AI62)</f>
        <v>0</v>
      </c>
      <c r="AI61" s="35">
        <f>IF('Indicator Date hidden'!AJ62="x","x",$AI$2-'Indicator Date hidden'!AJ62)</f>
        <v>0</v>
      </c>
      <c r="AJ61" s="35" t="str">
        <f>IF('Indicator Date hidden'!AK62="x","x",$AJ$2-'Indicator Date hidden'!AK62)</f>
        <v>x</v>
      </c>
      <c r="AK61" s="35">
        <f>IF('Indicator Date hidden'!AL62="x","x",$AK$2-'Indicator Date hidden'!AL62)</f>
        <v>1</v>
      </c>
      <c r="AL61" s="35">
        <f>IF('Indicator Date hidden'!AM62="x","x",$AL$2-'Indicator Date hidden'!AM62)</f>
        <v>0</v>
      </c>
      <c r="AM61" s="35">
        <f>IF('Indicator Date hidden'!AN62="x","x",$AM$2-'Indicator Date hidden'!AN62)</f>
        <v>0</v>
      </c>
      <c r="AN61" s="35">
        <f>IF('Indicator Date hidden'!AO62="x","x",$AN$2-'Indicator Date hidden'!AO62)</f>
        <v>0</v>
      </c>
      <c r="AO61" s="35">
        <f>IF('Indicator Date hidden'!AP62="x","x",$AO$2-'Indicator Date hidden'!AP62)</f>
        <v>0</v>
      </c>
      <c r="AP61" s="35">
        <f>IF('Indicator Date hidden'!AQ62="x","x",$AP$2-'Indicator Date hidden'!AQ62)</f>
        <v>0</v>
      </c>
      <c r="AQ61" s="35">
        <f>IF('Indicator Date hidden'!AR62="x","x",$AQ$2-'Indicator Date hidden'!AR62)</f>
        <v>0</v>
      </c>
      <c r="AR61" s="35">
        <f>IF('Indicator Date hidden'!AS62="x","x",$AR$2-'Indicator Date hidden'!AS62)</f>
        <v>0</v>
      </c>
      <c r="AS61" s="35">
        <f>IF('Indicator Date hidden'!AT62="x","x",$AS$2-'Indicator Date hidden'!AT62)</f>
        <v>0</v>
      </c>
      <c r="AT61" s="35">
        <f>IF('Indicator Date hidden'!AU62="x","x",$AT$2-'Indicator Date hidden'!AU62)</f>
        <v>0</v>
      </c>
      <c r="AU61" s="35" t="str">
        <f>IF('Indicator Date hidden'!AV62="x","x",$AU$2-'Indicator Date hidden'!AV62)</f>
        <v>x</v>
      </c>
      <c r="AV61" s="35">
        <f>IF('Indicator Date hidden'!AW62="x","x",$AV$2-'Indicator Date hidden'!AW62)</f>
        <v>0</v>
      </c>
      <c r="AW61" s="35">
        <f>IF('Indicator Date hidden'!AX62="x","x",$AW$2-'Indicator Date hidden'!AX62)</f>
        <v>0</v>
      </c>
      <c r="AX61" s="35">
        <f>IF('Indicator Date hidden'!AY62="x","x",$AX$2-'Indicator Date hidden'!AY62)</f>
        <v>0</v>
      </c>
      <c r="AY61" s="35">
        <f>IF('Indicator Date hidden'!AZ62="x","x",$AY$2-'Indicator Date hidden'!AZ62)</f>
        <v>0</v>
      </c>
      <c r="AZ61" s="35">
        <f>IF('Indicator Date hidden'!BA62="x","x",$AZ$2-'Indicator Date hidden'!BA62)</f>
        <v>0</v>
      </c>
      <c r="BA61">
        <f t="shared" si="0"/>
        <v>3</v>
      </c>
      <c r="BB61" s="36">
        <f t="shared" si="1"/>
        <v>6.8181818181818177E-2</v>
      </c>
      <c r="BC61">
        <f t="shared" si="2"/>
        <v>3</v>
      </c>
      <c r="BD61" s="36">
        <f t="shared" si="3"/>
        <v>0.25205764787294127</v>
      </c>
      <c r="BE61" s="38">
        <f t="shared" si="4"/>
        <v>0</v>
      </c>
    </row>
    <row r="62" spans="1:57" x14ac:dyDescent="0.35">
      <c r="A62" t="s">
        <v>112</v>
      </c>
      <c r="B62" s="35">
        <f>IF('Indicator Date hidden'!C63="x","x",$B$2-'Indicator Date hidden'!C63)</f>
        <v>0</v>
      </c>
      <c r="C62" s="35">
        <f>IF('Indicator Date hidden'!D63="x","x",$C$2-'Indicator Date hidden'!D63)</f>
        <v>0</v>
      </c>
      <c r="D62" s="35">
        <f>IF('Indicator Date hidden'!E63="x","x",$D$2-'Indicator Date hidden'!E63)</f>
        <v>0</v>
      </c>
      <c r="E62" s="35">
        <f>IF('Indicator Date hidden'!F63="x","x",$E$2-'Indicator Date hidden'!F63)</f>
        <v>0</v>
      </c>
      <c r="F62" s="35">
        <f>IF('Indicator Date hidden'!G63="x","x",$F$2-'Indicator Date hidden'!G63)</f>
        <v>0</v>
      </c>
      <c r="G62" s="35">
        <f>IF('Indicator Date hidden'!H63="x","x",$G$2-'Indicator Date hidden'!H63)</f>
        <v>0</v>
      </c>
      <c r="H62" s="35">
        <f>IF('Indicator Date hidden'!I63="x","x",$H$2-'Indicator Date hidden'!I63)</f>
        <v>0</v>
      </c>
      <c r="I62" s="35">
        <f>IF('Indicator Date hidden'!J63="x","x",$I$2-'Indicator Date hidden'!J63)</f>
        <v>0</v>
      </c>
      <c r="J62" s="35">
        <f>IF('Indicator Date hidden'!K63="x","x",$J$2-'Indicator Date hidden'!K63)</f>
        <v>0</v>
      </c>
      <c r="K62" s="35">
        <f>IF('Indicator Date hidden'!L63="x","x",$K$2-'Indicator Date hidden'!L63)</f>
        <v>0</v>
      </c>
      <c r="L62" s="35">
        <f>IF('Indicator Date hidden'!M63="x","x",$L$2-'Indicator Date hidden'!M63)</f>
        <v>0</v>
      </c>
      <c r="M62" s="35">
        <f>IF('Indicator Date hidden'!N63="x","x",$M$2-'Indicator Date hidden'!N63)</f>
        <v>0</v>
      </c>
      <c r="N62" s="35">
        <f>IF('Indicator Date hidden'!O63="x","x",$N$2-'Indicator Date hidden'!O63)</f>
        <v>0</v>
      </c>
      <c r="O62" s="35">
        <f>IF('Indicator Date hidden'!P63="x","x",$O$2-'Indicator Date hidden'!P63)</f>
        <v>0</v>
      </c>
      <c r="P62" s="35">
        <f>IF('Indicator Date hidden'!Q63="x","x",$P$2-'Indicator Date hidden'!Q63)</f>
        <v>0</v>
      </c>
      <c r="Q62" s="35">
        <f>IF('Indicator Date hidden'!R63="x","x",$Q$2-'Indicator Date hidden'!R63)</f>
        <v>2</v>
      </c>
      <c r="R62" s="35">
        <f>IF('Indicator Date hidden'!S63="x","x",$R$2-'Indicator Date hidden'!S63)</f>
        <v>0</v>
      </c>
      <c r="S62" s="35">
        <f>IF('Indicator Date hidden'!T63="x","x",$S$2-'Indicator Date hidden'!T63)</f>
        <v>0</v>
      </c>
      <c r="T62" s="35">
        <f>IF('Indicator Date hidden'!U63="x","x",$T$2-'Indicator Date hidden'!U63)</f>
        <v>0</v>
      </c>
      <c r="U62" s="35">
        <f>IF('Indicator Date hidden'!V63="x","x",$U$2-'Indicator Date hidden'!V63)</f>
        <v>0</v>
      </c>
      <c r="V62" s="35">
        <f>IF('Indicator Date hidden'!W63="x","x",$V$2-'Indicator Date hidden'!W63)</f>
        <v>0</v>
      </c>
      <c r="W62" s="35">
        <f>IF('Indicator Date hidden'!X63="x","x",$W$2-'Indicator Date hidden'!X63)</f>
        <v>2</v>
      </c>
      <c r="X62" s="35" t="str">
        <f>IF('Indicator Date hidden'!Y63="x","x",$X$2-'Indicator Date hidden'!Y63)</f>
        <v>x</v>
      </c>
      <c r="Y62" s="35">
        <f>IF('Indicator Date hidden'!Z63="x","x",$Y$2-'Indicator Date hidden'!Z63)</f>
        <v>0</v>
      </c>
      <c r="Z62" s="35">
        <f>IF('Indicator Date hidden'!AA63="x","x",$Z$2-'Indicator Date hidden'!AA63)</f>
        <v>0</v>
      </c>
      <c r="AA62" s="35">
        <f>IF('Indicator Date hidden'!AB63="x","x",$AA$2-'Indicator Date hidden'!AB63)</f>
        <v>0</v>
      </c>
      <c r="AB62" s="35">
        <f>IF('Indicator Date hidden'!AC63="x","x",$AB$2-'Indicator Date hidden'!AC63)</f>
        <v>0</v>
      </c>
      <c r="AC62" s="35">
        <f>IF('Indicator Date hidden'!AD63="x","x",$AC$2-'Indicator Date hidden'!AD63)</f>
        <v>0</v>
      </c>
      <c r="AD62" s="35">
        <f>IF('Indicator Date hidden'!AE63="x","x",$AD$2-'Indicator Date hidden'!AE63)</f>
        <v>0</v>
      </c>
      <c r="AE62" s="35">
        <f>IF('Indicator Date hidden'!AF63="x","x",$AE$2-'Indicator Date hidden'!AF63)</f>
        <v>0</v>
      </c>
      <c r="AF62" s="35">
        <f>IF('Indicator Date hidden'!AG63="x","x",$AF$2-'Indicator Date hidden'!AG63)</f>
        <v>8</v>
      </c>
      <c r="AG62" s="35">
        <f>IF('Indicator Date hidden'!AH63="x","x",$AG$2-'Indicator Date hidden'!AH63)</f>
        <v>0</v>
      </c>
      <c r="AH62" s="35">
        <f>IF('Indicator Date hidden'!AI63="x","x",$AH$2-'Indicator Date hidden'!AI63)</f>
        <v>0</v>
      </c>
      <c r="AI62" s="35">
        <f>IF('Indicator Date hidden'!AJ63="x","x",$AI$2-'Indicator Date hidden'!AJ63)</f>
        <v>0</v>
      </c>
      <c r="AJ62" s="35" t="str">
        <f>IF('Indicator Date hidden'!AK63="x","x",$AJ$2-'Indicator Date hidden'!AK63)</f>
        <v>x</v>
      </c>
      <c r="AK62" s="35">
        <f>IF('Indicator Date hidden'!AL63="x","x",$AK$2-'Indicator Date hidden'!AL63)</f>
        <v>1</v>
      </c>
      <c r="AL62" s="35">
        <f>IF('Indicator Date hidden'!AM63="x","x",$AL$2-'Indicator Date hidden'!AM63)</f>
        <v>0</v>
      </c>
      <c r="AM62" s="35">
        <f>IF('Indicator Date hidden'!AN63="x","x",$AM$2-'Indicator Date hidden'!AN63)</f>
        <v>0</v>
      </c>
      <c r="AN62" s="35">
        <f>IF('Indicator Date hidden'!AO63="x","x",$AN$2-'Indicator Date hidden'!AO63)</f>
        <v>0</v>
      </c>
      <c r="AO62" s="35">
        <f>IF('Indicator Date hidden'!AP63="x","x",$AO$2-'Indicator Date hidden'!AP63)</f>
        <v>0</v>
      </c>
      <c r="AP62" s="35">
        <f>IF('Indicator Date hidden'!AQ63="x","x",$AP$2-'Indicator Date hidden'!AQ63)</f>
        <v>0</v>
      </c>
      <c r="AQ62" s="35">
        <f>IF('Indicator Date hidden'!AR63="x","x",$AQ$2-'Indicator Date hidden'!AR63)</f>
        <v>0</v>
      </c>
      <c r="AR62" s="35">
        <f>IF('Indicator Date hidden'!AS63="x","x",$AR$2-'Indicator Date hidden'!AS63)</f>
        <v>0</v>
      </c>
      <c r="AS62" s="35">
        <f>IF('Indicator Date hidden'!AT63="x","x",$AS$2-'Indicator Date hidden'!AT63)</f>
        <v>0</v>
      </c>
      <c r="AT62" s="35">
        <f>IF('Indicator Date hidden'!AU63="x","x",$AT$2-'Indicator Date hidden'!AU63)</f>
        <v>0</v>
      </c>
      <c r="AU62" s="35">
        <f>IF('Indicator Date hidden'!AV63="x","x",$AU$2-'Indicator Date hidden'!AV63)</f>
        <v>2</v>
      </c>
      <c r="AV62" s="35">
        <f>IF('Indicator Date hidden'!AW63="x","x",$AV$2-'Indicator Date hidden'!AW63)</f>
        <v>0</v>
      </c>
      <c r="AW62" s="35">
        <f>IF('Indicator Date hidden'!AX63="x","x",$AW$2-'Indicator Date hidden'!AX63)</f>
        <v>0</v>
      </c>
      <c r="AX62" s="35">
        <f>IF('Indicator Date hidden'!AY63="x","x",$AX$2-'Indicator Date hidden'!AY63)</f>
        <v>0</v>
      </c>
      <c r="AY62" s="35">
        <f>IF('Indicator Date hidden'!AZ63="x","x",$AY$2-'Indicator Date hidden'!AZ63)</f>
        <v>0</v>
      </c>
      <c r="AZ62" s="35">
        <f>IF('Indicator Date hidden'!BA63="x","x",$AZ$2-'Indicator Date hidden'!BA63)</f>
        <v>0</v>
      </c>
      <c r="BA62">
        <f t="shared" si="0"/>
        <v>15</v>
      </c>
      <c r="BB62" s="36">
        <f t="shared" si="1"/>
        <v>0.30612244897959184</v>
      </c>
      <c r="BC62">
        <f t="shared" si="2"/>
        <v>5</v>
      </c>
      <c r="BD62" s="36">
        <f t="shared" si="3"/>
        <v>1.2156140907620758</v>
      </c>
      <c r="BE62" s="38">
        <f t="shared" si="4"/>
        <v>0</v>
      </c>
    </row>
    <row r="63" spans="1:57" x14ac:dyDescent="0.35">
      <c r="A63" t="s">
        <v>114</v>
      </c>
      <c r="B63" s="35">
        <f>IF('Indicator Date hidden'!C64="x","x",$B$2-'Indicator Date hidden'!C64)</f>
        <v>0</v>
      </c>
      <c r="C63" s="35">
        <f>IF('Indicator Date hidden'!D64="x","x",$C$2-'Indicator Date hidden'!D64)</f>
        <v>0</v>
      </c>
      <c r="D63" s="35">
        <f>IF('Indicator Date hidden'!E64="x","x",$D$2-'Indicator Date hidden'!E64)</f>
        <v>0</v>
      </c>
      <c r="E63" s="35">
        <f>IF('Indicator Date hidden'!F64="x","x",$E$2-'Indicator Date hidden'!F64)</f>
        <v>0</v>
      </c>
      <c r="F63" s="35">
        <f>IF('Indicator Date hidden'!G64="x","x",$F$2-'Indicator Date hidden'!G64)</f>
        <v>0</v>
      </c>
      <c r="G63" s="35">
        <f>IF('Indicator Date hidden'!H64="x","x",$G$2-'Indicator Date hidden'!H64)</f>
        <v>0</v>
      </c>
      <c r="H63" s="35">
        <f>IF('Indicator Date hidden'!I64="x","x",$H$2-'Indicator Date hidden'!I64)</f>
        <v>0</v>
      </c>
      <c r="I63" s="35">
        <f>IF('Indicator Date hidden'!J64="x","x",$I$2-'Indicator Date hidden'!J64)</f>
        <v>0</v>
      </c>
      <c r="J63" s="35">
        <f>IF('Indicator Date hidden'!K64="x","x",$J$2-'Indicator Date hidden'!K64)</f>
        <v>0</v>
      </c>
      <c r="K63" s="35">
        <f>IF('Indicator Date hidden'!L64="x","x",$K$2-'Indicator Date hidden'!L64)</f>
        <v>0</v>
      </c>
      <c r="L63" s="35">
        <f>IF('Indicator Date hidden'!M64="x","x",$L$2-'Indicator Date hidden'!M64)</f>
        <v>0</v>
      </c>
      <c r="M63" s="35">
        <f>IF('Indicator Date hidden'!N64="x","x",$M$2-'Indicator Date hidden'!N64)</f>
        <v>0</v>
      </c>
      <c r="N63" s="35">
        <f>IF('Indicator Date hidden'!O64="x","x",$N$2-'Indicator Date hidden'!O64)</f>
        <v>0</v>
      </c>
      <c r="O63" s="35">
        <f>IF('Indicator Date hidden'!P64="x","x",$O$2-'Indicator Date hidden'!P64)</f>
        <v>0</v>
      </c>
      <c r="P63" s="35">
        <f>IF('Indicator Date hidden'!Q64="x","x",$P$2-'Indicator Date hidden'!Q64)</f>
        <v>0</v>
      </c>
      <c r="Q63" s="35">
        <f>IF('Indicator Date hidden'!R64="x","x",$Q$2-'Indicator Date hidden'!R64)</f>
        <v>1</v>
      </c>
      <c r="R63" s="35">
        <f>IF('Indicator Date hidden'!S64="x","x",$R$2-'Indicator Date hidden'!S64)</f>
        <v>0</v>
      </c>
      <c r="S63" s="35">
        <f>IF('Indicator Date hidden'!T64="x","x",$S$2-'Indicator Date hidden'!T64)</f>
        <v>0</v>
      </c>
      <c r="T63" s="35">
        <f>IF('Indicator Date hidden'!U64="x","x",$T$2-'Indicator Date hidden'!U64)</f>
        <v>0</v>
      </c>
      <c r="U63" s="35">
        <f>IF('Indicator Date hidden'!V64="x","x",$U$2-'Indicator Date hidden'!V64)</f>
        <v>0</v>
      </c>
      <c r="V63" s="35">
        <f>IF('Indicator Date hidden'!W64="x","x",$V$2-'Indicator Date hidden'!W64)</f>
        <v>0</v>
      </c>
      <c r="W63" s="35">
        <f>IF('Indicator Date hidden'!X64="x","x",$W$2-'Indicator Date hidden'!X64)</f>
        <v>1</v>
      </c>
      <c r="X63" s="35">
        <f>IF('Indicator Date hidden'!Y64="x","x",$X$2-'Indicator Date hidden'!Y64)</f>
        <v>4</v>
      </c>
      <c r="Y63" s="35">
        <f>IF('Indicator Date hidden'!Z64="x","x",$Y$2-'Indicator Date hidden'!Z64)</f>
        <v>0</v>
      </c>
      <c r="Z63" s="35">
        <f>IF('Indicator Date hidden'!AA64="x","x",$Z$2-'Indicator Date hidden'!AA64)</f>
        <v>0</v>
      </c>
      <c r="AA63" s="35">
        <f>IF('Indicator Date hidden'!AB64="x","x",$AA$2-'Indicator Date hidden'!AB64)</f>
        <v>0</v>
      </c>
      <c r="AB63" s="35">
        <f>IF('Indicator Date hidden'!AC64="x","x",$AB$2-'Indicator Date hidden'!AC64)</f>
        <v>0</v>
      </c>
      <c r="AC63" s="35">
        <f>IF('Indicator Date hidden'!AD64="x","x",$AC$2-'Indicator Date hidden'!AD64)</f>
        <v>0</v>
      </c>
      <c r="AD63" s="35">
        <f>IF('Indicator Date hidden'!AE64="x","x",$AD$2-'Indicator Date hidden'!AE64)</f>
        <v>0</v>
      </c>
      <c r="AE63" s="35">
        <f>IF('Indicator Date hidden'!AF64="x","x",$AE$2-'Indicator Date hidden'!AF64)</f>
        <v>0</v>
      </c>
      <c r="AF63" s="35">
        <f>IF('Indicator Date hidden'!AG64="x","x",$AF$2-'Indicator Date hidden'!AG64)</f>
        <v>10</v>
      </c>
      <c r="AG63" s="35">
        <f>IF('Indicator Date hidden'!AH64="x","x",$AG$2-'Indicator Date hidden'!AH64)</f>
        <v>0</v>
      </c>
      <c r="AH63" s="35">
        <f>IF('Indicator Date hidden'!AI64="x","x",$AH$2-'Indicator Date hidden'!AI64)</f>
        <v>0</v>
      </c>
      <c r="AI63" s="35">
        <f>IF('Indicator Date hidden'!AJ64="x","x",$AI$2-'Indicator Date hidden'!AJ64)</f>
        <v>0</v>
      </c>
      <c r="AJ63" s="35" t="str">
        <f>IF('Indicator Date hidden'!AK64="x","x",$AJ$2-'Indicator Date hidden'!AK64)</f>
        <v>x</v>
      </c>
      <c r="AK63" s="35">
        <f>IF('Indicator Date hidden'!AL64="x","x",$AK$2-'Indicator Date hidden'!AL64)</f>
        <v>1</v>
      </c>
      <c r="AL63" s="35">
        <f>IF('Indicator Date hidden'!AM64="x","x",$AL$2-'Indicator Date hidden'!AM64)</f>
        <v>0</v>
      </c>
      <c r="AM63" s="35">
        <f>IF('Indicator Date hidden'!AN64="x","x",$AM$2-'Indicator Date hidden'!AN64)</f>
        <v>0</v>
      </c>
      <c r="AN63" s="35">
        <f>IF('Indicator Date hidden'!AO64="x","x",$AN$2-'Indicator Date hidden'!AO64)</f>
        <v>0</v>
      </c>
      <c r="AO63" s="35">
        <f>IF('Indicator Date hidden'!AP64="x","x",$AO$2-'Indicator Date hidden'!AP64)</f>
        <v>0</v>
      </c>
      <c r="AP63" s="35">
        <f>IF('Indicator Date hidden'!AQ64="x","x",$AP$2-'Indicator Date hidden'!AQ64)</f>
        <v>0</v>
      </c>
      <c r="AQ63" s="35">
        <f>IF('Indicator Date hidden'!AR64="x","x",$AQ$2-'Indicator Date hidden'!AR64)</f>
        <v>0</v>
      </c>
      <c r="AR63" s="35">
        <f>IF('Indicator Date hidden'!AS64="x","x",$AR$2-'Indicator Date hidden'!AS64)</f>
        <v>0</v>
      </c>
      <c r="AS63" s="35">
        <f>IF('Indicator Date hidden'!AT64="x","x",$AS$2-'Indicator Date hidden'!AT64)</f>
        <v>0</v>
      </c>
      <c r="AT63" s="35">
        <f>IF('Indicator Date hidden'!AU64="x","x",$AT$2-'Indicator Date hidden'!AU64)</f>
        <v>0</v>
      </c>
      <c r="AU63" s="35">
        <f>IF('Indicator Date hidden'!AV64="x","x",$AU$2-'Indicator Date hidden'!AV64)</f>
        <v>1</v>
      </c>
      <c r="AV63" s="35">
        <f>IF('Indicator Date hidden'!AW64="x","x",$AV$2-'Indicator Date hidden'!AW64)</f>
        <v>0</v>
      </c>
      <c r="AW63" s="35">
        <f>IF('Indicator Date hidden'!AX64="x","x",$AW$2-'Indicator Date hidden'!AX64)</f>
        <v>0</v>
      </c>
      <c r="AX63" s="35">
        <f>IF('Indicator Date hidden'!AY64="x","x",$AX$2-'Indicator Date hidden'!AY64)</f>
        <v>0</v>
      </c>
      <c r="AY63" s="35">
        <f>IF('Indicator Date hidden'!AZ64="x","x",$AY$2-'Indicator Date hidden'!AZ64)</f>
        <v>0</v>
      </c>
      <c r="AZ63" s="35">
        <f>IF('Indicator Date hidden'!BA64="x","x",$AZ$2-'Indicator Date hidden'!BA64)</f>
        <v>0</v>
      </c>
      <c r="BA63">
        <f t="shared" si="0"/>
        <v>18</v>
      </c>
      <c r="BB63" s="36">
        <f t="shared" si="1"/>
        <v>0.36</v>
      </c>
      <c r="BC63">
        <f t="shared" si="2"/>
        <v>6</v>
      </c>
      <c r="BD63" s="36">
        <f t="shared" si="3"/>
        <v>1.5067846561469891</v>
      </c>
      <c r="BE63" s="38">
        <f t="shared" si="4"/>
        <v>0</v>
      </c>
    </row>
    <row r="64" spans="1:57" x14ac:dyDescent="0.35">
      <c r="A64" t="s">
        <v>116</v>
      </c>
      <c r="B64" s="35">
        <f>IF('Indicator Date hidden'!C65="x","x",$B$2-'Indicator Date hidden'!C65)</f>
        <v>0</v>
      </c>
      <c r="C64" s="35">
        <f>IF('Indicator Date hidden'!D65="x","x",$C$2-'Indicator Date hidden'!D65)</f>
        <v>0</v>
      </c>
      <c r="D64" s="35">
        <f>IF('Indicator Date hidden'!E65="x","x",$D$2-'Indicator Date hidden'!E65)</f>
        <v>0</v>
      </c>
      <c r="E64" s="35">
        <f>IF('Indicator Date hidden'!F65="x","x",$E$2-'Indicator Date hidden'!F65)</f>
        <v>0</v>
      </c>
      <c r="F64" s="35">
        <f>IF('Indicator Date hidden'!G65="x","x",$F$2-'Indicator Date hidden'!G65)</f>
        <v>0</v>
      </c>
      <c r="G64" s="35">
        <f>IF('Indicator Date hidden'!H65="x","x",$G$2-'Indicator Date hidden'!H65)</f>
        <v>0</v>
      </c>
      <c r="H64" s="35">
        <f>IF('Indicator Date hidden'!I65="x","x",$H$2-'Indicator Date hidden'!I65)</f>
        <v>0</v>
      </c>
      <c r="I64" s="35">
        <f>IF('Indicator Date hidden'!J65="x","x",$I$2-'Indicator Date hidden'!J65)</f>
        <v>0</v>
      </c>
      <c r="J64" s="35">
        <f>IF('Indicator Date hidden'!K65="x","x",$J$2-'Indicator Date hidden'!K65)</f>
        <v>0</v>
      </c>
      <c r="K64" s="35">
        <f>IF('Indicator Date hidden'!L65="x","x",$K$2-'Indicator Date hidden'!L65)</f>
        <v>0</v>
      </c>
      <c r="L64" s="35">
        <f>IF('Indicator Date hidden'!M65="x","x",$L$2-'Indicator Date hidden'!M65)</f>
        <v>0</v>
      </c>
      <c r="M64" s="35">
        <f>IF('Indicator Date hidden'!N65="x","x",$M$2-'Indicator Date hidden'!N65)</f>
        <v>0</v>
      </c>
      <c r="N64" s="35">
        <f>IF('Indicator Date hidden'!O65="x","x",$N$2-'Indicator Date hidden'!O65)</f>
        <v>0</v>
      </c>
      <c r="O64" s="35">
        <f>IF('Indicator Date hidden'!P65="x","x",$O$2-'Indicator Date hidden'!P65)</f>
        <v>0</v>
      </c>
      <c r="P64" s="35">
        <f>IF('Indicator Date hidden'!Q65="x","x",$P$2-'Indicator Date hidden'!Q65)</f>
        <v>0</v>
      </c>
      <c r="Q64" s="35">
        <f>IF('Indicator Date hidden'!R65="x","x",$Q$2-'Indicator Date hidden'!R65)</f>
        <v>9</v>
      </c>
      <c r="R64" s="35">
        <f>IF('Indicator Date hidden'!S65="x","x",$R$2-'Indicator Date hidden'!S65)</f>
        <v>0</v>
      </c>
      <c r="S64" s="35">
        <f>IF('Indicator Date hidden'!T65="x","x",$S$2-'Indicator Date hidden'!T65)</f>
        <v>0</v>
      </c>
      <c r="T64" s="35">
        <f>IF('Indicator Date hidden'!U65="x","x",$T$2-'Indicator Date hidden'!U65)</f>
        <v>0</v>
      </c>
      <c r="U64" s="35">
        <f>IF('Indicator Date hidden'!V65="x","x",$U$2-'Indicator Date hidden'!V65)</f>
        <v>0</v>
      </c>
      <c r="V64" s="35">
        <f>IF('Indicator Date hidden'!W65="x","x",$V$2-'Indicator Date hidden'!W65)</f>
        <v>0</v>
      </c>
      <c r="W64" s="35">
        <f>IF('Indicator Date hidden'!X65="x","x",$W$2-'Indicator Date hidden'!X65)</f>
        <v>5</v>
      </c>
      <c r="X64" s="35">
        <f>IF('Indicator Date hidden'!Y65="x","x",$X$2-'Indicator Date hidden'!Y65)</f>
        <v>1</v>
      </c>
      <c r="Y64" s="35">
        <f>IF('Indicator Date hidden'!Z65="x","x",$Y$2-'Indicator Date hidden'!Z65)</f>
        <v>0</v>
      </c>
      <c r="Z64" s="35">
        <f>IF('Indicator Date hidden'!AA65="x","x",$Z$2-'Indicator Date hidden'!AA65)</f>
        <v>0</v>
      </c>
      <c r="AA64" s="35">
        <f>IF('Indicator Date hidden'!AB65="x","x",$AA$2-'Indicator Date hidden'!AB65)</f>
        <v>0</v>
      </c>
      <c r="AB64" s="35">
        <f>IF('Indicator Date hidden'!AC65="x","x",$AB$2-'Indicator Date hidden'!AC65)</f>
        <v>0</v>
      </c>
      <c r="AC64" s="35">
        <f>IF('Indicator Date hidden'!AD65="x","x",$AC$2-'Indicator Date hidden'!AD65)</f>
        <v>0</v>
      </c>
      <c r="AD64" s="35">
        <f>IF('Indicator Date hidden'!AE65="x","x",$AD$2-'Indicator Date hidden'!AE65)</f>
        <v>0</v>
      </c>
      <c r="AE64" s="35">
        <f>IF('Indicator Date hidden'!AF65="x","x",$AE$2-'Indicator Date hidden'!AF65)</f>
        <v>0</v>
      </c>
      <c r="AF64" s="35">
        <f>IF('Indicator Date hidden'!AG65="x","x",$AF$2-'Indicator Date hidden'!AG65)</f>
        <v>0</v>
      </c>
      <c r="AG64" s="35">
        <f>IF('Indicator Date hidden'!AH65="x","x",$AG$2-'Indicator Date hidden'!AH65)</f>
        <v>0</v>
      </c>
      <c r="AH64" s="35">
        <f>IF('Indicator Date hidden'!AI65="x","x",$AH$2-'Indicator Date hidden'!AI65)</f>
        <v>0</v>
      </c>
      <c r="AI64" s="35">
        <f>IF('Indicator Date hidden'!AJ65="x","x",$AI$2-'Indicator Date hidden'!AJ65)</f>
        <v>0</v>
      </c>
      <c r="AJ64" s="35">
        <f>IF('Indicator Date hidden'!AK65="x","x",$AJ$2-'Indicator Date hidden'!AK65)</f>
        <v>1</v>
      </c>
      <c r="AK64" s="35">
        <f>IF('Indicator Date hidden'!AL65="x","x",$AK$2-'Indicator Date hidden'!AL65)</f>
        <v>1</v>
      </c>
      <c r="AL64" s="35">
        <f>IF('Indicator Date hidden'!AM65="x","x",$AL$2-'Indicator Date hidden'!AM65)</f>
        <v>0</v>
      </c>
      <c r="AM64" s="35">
        <f>IF('Indicator Date hidden'!AN65="x","x",$AM$2-'Indicator Date hidden'!AN65)</f>
        <v>0</v>
      </c>
      <c r="AN64" s="35">
        <f>IF('Indicator Date hidden'!AO65="x","x",$AN$2-'Indicator Date hidden'!AO65)</f>
        <v>0</v>
      </c>
      <c r="AO64" s="35" t="str">
        <f>IF('Indicator Date hidden'!AP65="x","x",$AO$2-'Indicator Date hidden'!AP65)</f>
        <v>x</v>
      </c>
      <c r="AP64" s="35" t="str">
        <f>IF('Indicator Date hidden'!AQ65="x","x",$AP$2-'Indicator Date hidden'!AQ65)</f>
        <v>x</v>
      </c>
      <c r="AQ64" s="35">
        <f>IF('Indicator Date hidden'!AR65="x","x",$AQ$2-'Indicator Date hidden'!AR65)</f>
        <v>0</v>
      </c>
      <c r="AR64" s="35">
        <f>IF('Indicator Date hidden'!AS65="x","x",$AR$2-'Indicator Date hidden'!AS65)</f>
        <v>0</v>
      </c>
      <c r="AS64" s="35">
        <f>IF('Indicator Date hidden'!AT65="x","x",$AS$2-'Indicator Date hidden'!AT65)</f>
        <v>0</v>
      </c>
      <c r="AT64" s="35">
        <f>IF('Indicator Date hidden'!AU65="x","x",$AT$2-'Indicator Date hidden'!AU65)</f>
        <v>0</v>
      </c>
      <c r="AU64" s="35">
        <f>IF('Indicator Date hidden'!AV65="x","x",$AU$2-'Indicator Date hidden'!AV65)</f>
        <v>1</v>
      </c>
      <c r="AV64" s="35">
        <f>IF('Indicator Date hidden'!AW65="x","x",$AV$2-'Indicator Date hidden'!AW65)</f>
        <v>0</v>
      </c>
      <c r="AW64" s="35">
        <f>IF('Indicator Date hidden'!AX65="x","x",$AW$2-'Indicator Date hidden'!AX65)</f>
        <v>0</v>
      </c>
      <c r="AX64" s="35">
        <f>IF('Indicator Date hidden'!AY65="x","x",$AX$2-'Indicator Date hidden'!AY65)</f>
        <v>0</v>
      </c>
      <c r="AY64" s="35">
        <f>IF('Indicator Date hidden'!AZ65="x","x",$AY$2-'Indicator Date hidden'!AZ65)</f>
        <v>0</v>
      </c>
      <c r="AZ64" s="35">
        <f>IF('Indicator Date hidden'!BA65="x","x",$AZ$2-'Indicator Date hidden'!BA65)</f>
        <v>0</v>
      </c>
      <c r="BA64">
        <f t="shared" si="0"/>
        <v>18</v>
      </c>
      <c r="BB64" s="36">
        <f t="shared" si="1"/>
        <v>0.36734693877551022</v>
      </c>
      <c r="BC64">
        <f t="shared" si="2"/>
        <v>6</v>
      </c>
      <c r="BD64" s="36">
        <f t="shared" si="3"/>
        <v>1.4525681346346322</v>
      </c>
      <c r="BE64" s="38">
        <f t="shared" si="4"/>
        <v>0</v>
      </c>
    </row>
    <row r="65" spans="1:57" x14ac:dyDescent="0.35">
      <c r="A65" t="s">
        <v>118</v>
      </c>
      <c r="B65" s="35">
        <f>IF('Indicator Date hidden'!C66="x","x",$B$2-'Indicator Date hidden'!C66)</f>
        <v>0</v>
      </c>
      <c r="C65" s="35">
        <f>IF('Indicator Date hidden'!D66="x","x",$C$2-'Indicator Date hidden'!D66)</f>
        <v>0</v>
      </c>
      <c r="D65" s="35">
        <f>IF('Indicator Date hidden'!E66="x","x",$D$2-'Indicator Date hidden'!E66)</f>
        <v>0</v>
      </c>
      <c r="E65" s="35">
        <f>IF('Indicator Date hidden'!F66="x","x",$E$2-'Indicator Date hidden'!F66)</f>
        <v>0</v>
      </c>
      <c r="F65" s="35">
        <f>IF('Indicator Date hidden'!G66="x","x",$F$2-'Indicator Date hidden'!G66)</f>
        <v>0</v>
      </c>
      <c r="G65" s="35">
        <f>IF('Indicator Date hidden'!H66="x","x",$G$2-'Indicator Date hidden'!H66)</f>
        <v>0</v>
      </c>
      <c r="H65" s="35">
        <f>IF('Indicator Date hidden'!I66="x","x",$H$2-'Indicator Date hidden'!I66)</f>
        <v>0</v>
      </c>
      <c r="I65" s="35">
        <f>IF('Indicator Date hidden'!J66="x","x",$I$2-'Indicator Date hidden'!J66)</f>
        <v>0</v>
      </c>
      <c r="J65" s="35">
        <f>IF('Indicator Date hidden'!K66="x","x",$J$2-'Indicator Date hidden'!K66)</f>
        <v>0</v>
      </c>
      <c r="K65" s="35">
        <f>IF('Indicator Date hidden'!L66="x","x",$K$2-'Indicator Date hidden'!L66)</f>
        <v>0</v>
      </c>
      <c r="L65" s="35">
        <f>IF('Indicator Date hidden'!M66="x","x",$L$2-'Indicator Date hidden'!M66)</f>
        <v>0</v>
      </c>
      <c r="M65" s="35">
        <f>IF('Indicator Date hidden'!N66="x","x",$M$2-'Indicator Date hidden'!N66)</f>
        <v>0</v>
      </c>
      <c r="N65" s="35">
        <f>IF('Indicator Date hidden'!O66="x","x",$N$2-'Indicator Date hidden'!O66)</f>
        <v>0</v>
      </c>
      <c r="O65" s="35">
        <f>IF('Indicator Date hidden'!P66="x","x",$O$2-'Indicator Date hidden'!P66)</f>
        <v>0</v>
      </c>
      <c r="P65" s="35">
        <f>IF('Indicator Date hidden'!Q66="x","x",$P$2-'Indicator Date hidden'!Q66)</f>
        <v>0</v>
      </c>
      <c r="Q65" s="35" t="str">
        <f>IF('Indicator Date hidden'!R66="x","x",$Q$2-'Indicator Date hidden'!R66)</f>
        <v>x</v>
      </c>
      <c r="R65" s="35">
        <f>IF('Indicator Date hidden'!S66="x","x",$R$2-'Indicator Date hidden'!S66)</f>
        <v>0</v>
      </c>
      <c r="S65" s="35">
        <f>IF('Indicator Date hidden'!T66="x","x",$S$2-'Indicator Date hidden'!T66)</f>
        <v>0</v>
      </c>
      <c r="T65" s="35">
        <f>IF('Indicator Date hidden'!U66="x","x",$T$2-'Indicator Date hidden'!U66)</f>
        <v>0</v>
      </c>
      <c r="U65" s="35" t="str">
        <f>IF('Indicator Date hidden'!V66="x","x",$U$2-'Indicator Date hidden'!V66)</f>
        <v>x</v>
      </c>
      <c r="V65" s="35">
        <f>IF('Indicator Date hidden'!W66="x","x",$V$2-'Indicator Date hidden'!W66)</f>
        <v>0</v>
      </c>
      <c r="W65" s="35">
        <f>IF('Indicator Date hidden'!X66="x","x",$W$2-'Indicator Date hidden'!X66)</f>
        <v>9</v>
      </c>
      <c r="X65" s="35">
        <f>IF('Indicator Date hidden'!Y66="x","x",$X$2-'Indicator Date hidden'!Y66)</f>
        <v>2</v>
      </c>
      <c r="Y65" s="35">
        <f>IF('Indicator Date hidden'!Z66="x","x",$Y$2-'Indicator Date hidden'!Z66)</f>
        <v>0</v>
      </c>
      <c r="Z65" s="35">
        <f>IF('Indicator Date hidden'!AA66="x","x",$Z$2-'Indicator Date hidden'!AA66)</f>
        <v>0</v>
      </c>
      <c r="AA65" s="35" t="str">
        <f>IF('Indicator Date hidden'!AB66="x","x",$AA$2-'Indicator Date hidden'!AB66)</f>
        <v>x</v>
      </c>
      <c r="AB65" s="35">
        <f>IF('Indicator Date hidden'!AC66="x","x",$AB$2-'Indicator Date hidden'!AC66)</f>
        <v>0</v>
      </c>
      <c r="AC65" s="35">
        <f>IF('Indicator Date hidden'!AD66="x","x",$AC$2-'Indicator Date hidden'!AD66)</f>
        <v>0</v>
      </c>
      <c r="AD65" s="35" t="str">
        <f>IF('Indicator Date hidden'!AE66="x","x",$AD$2-'Indicator Date hidden'!AE66)</f>
        <v>x</v>
      </c>
      <c r="AE65" s="35">
        <f>IF('Indicator Date hidden'!AF66="x","x",$AE$2-'Indicator Date hidden'!AF66)</f>
        <v>0</v>
      </c>
      <c r="AF65" s="35">
        <f>IF('Indicator Date hidden'!AG66="x","x",$AF$2-'Indicator Date hidden'!AG66)</f>
        <v>2</v>
      </c>
      <c r="AG65" s="35">
        <f>IF('Indicator Date hidden'!AH66="x","x",$AG$2-'Indicator Date hidden'!AH66)</f>
        <v>0</v>
      </c>
      <c r="AH65" s="35">
        <f>IF('Indicator Date hidden'!AI66="x","x",$AH$2-'Indicator Date hidden'!AI66)</f>
        <v>0</v>
      </c>
      <c r="AI65" s="35">
        <f>IF('Indicator Date hidden'!AJ66="x","x",$AI$2-'Indicator Date hidden'!AJ66)</f>
        <v>0</v>
      </c>
      <c r="AJ65" s="35" t="str">
        <f>IF('Indicator Date hidden'!AK66="x","x",$AJ$2-'Indicator Date hidden'!AK66)</f>
        <v>x</v>
      </c>
      <c r="AK65" s="35">
        <f>IF('Indicator Date hidden'!AL66="x","x",$AK$2-'Indicator Date hidden'!AL66)</f>
        <v>1</v>
      </c>
      <c r="AL65" s="35">
        <f>IF('Indicator Date hidden'!AM66="x","x",$AL$2-'Indicator Date hidden'!AM66)</f>
        <v>0</v>
      </c>
      <c r="AM65" s="35">
        <f>IF('Indicator Date hidden'!AN66="x","x",$AM$2-'Indicator Date hidden'!AN66)</f>
        <v>0</v>
      </c>
      <c r="AN65" s="35">
        <f>IF('Indicator Date hidden'!AO66="x","x",$AN$2-'Indicator Date hidden'!AO66)</f>
        <v>0</v>
      </c>
      <c r="AO65" s="35">
        <f>IF('Indicator Date hidden'!AP66="x","x",$AO$2-'Indicator Date hidden'!AP66)</f>
        <v>0</v>
      </c>
      <c r="AP65" s="35">
        <f>IF('Indicator Date hidden'!AQ66="x","x",$AP$2-'Indicator Date hidden'!AQ66)</f>
        <v>0</v>
      </c>
      <c r="AQ65" s="35">
        <f>IF('Indicator Date hidden'!AR66="x","x",$AQ$2-'Indicator Date hidden'!AR66)</f>
        <v>0</v>
      </c>
      <c r="AR65" s="35">
        <f>IF('Indicator Date hidden'!AS66="x","x",$AR$2-'Indicator Date hidden'!AS66)</f>
        <v>0</v>
      </c>
      <c r="AS65" s="35">
        <f>IF('Indicator Date hidden'!AT66="x","x",$AS$2-'Indicator Date hidden'!AT66)</f>
        <v>0</v>
      </c>
      <c r="AT65" s="35">
        <f>IF('Indicator Date hidden'!AU66="x","x",$AT$2-'Indicator Date hidden'!AU66)</f>
        <v>0</v>
      </c>
      <c r="AU65" s="35" t="str">
        <f>IF('Indicator Date hidden'!AV66="x","x",$AU$2-'Indicator Date hidden'!AV66)</f>
        <v>x</v>
      </c>
      <c r="AV65" s="35">
        <f>IF('Indicator Date hidden'!AW66="x","x",$AV$2-'Indicator Date hidden'!AW66)</f>
        <v>0</v>
      </c>
      <c r="AW65" s="35">
        <f>IF('Indicator Date hidden'!AX66="x","x",$AW$2-'Indicator Date hidden'!AX66)</f>
        <v>0</v>
      </c>
      <c r="AX65" s="35">
        <f>IF('Indicator Date hidden'!AY66="x","x",$AX$2-'Indicator Date hidden'!AY66)</f>
        <v>0</v>
      </c>
      <c r="AY65" s="35">
        <f>IF('Indicator Date hidden'!AZ66="x","x",$AY$2-'Indicator Date hidden'!AZ66)</f>
        <v>0</v>
      </c>
      <c r="AZ65" s="35">
        <f>IF('Indicator Date hidden'!BA66="x","x",$AZ$2-'Indicator Date hidden'!BA66)</f>
        <v>0</v>
      </c>
      <c r="BA65">
        <f t="shared" si="0"/>
        <v>14</v>
      </c>
      <c r="BB65" s="36">
        <f t="shared" si="1"/>
        <v>0.31111111111111112</v>
      </c>
      <c r="BC65">
        <f t="shared" si="2"/>
        <v>4</v>
      </c>
      <c r="BD65" s="36">
        <f t="shared" si="3"/>
        <v>1.3795687284594451</v>
      </c>
      <c r="BE65" s="38">
        <f t="shared" si="4"/>
        <v>0</v>
      </c>
    </row>
    <row r="66" spans="1:57" x14ac:dyDescent="0.35">
      <c r="A66" t="s">
        <v>120</v>
      </c>
      <c r="B66" s="35">
        <f>IF('Indicator Date hidden'!C67="x","x",$B$2-'Indicator Date hidden'!C67)</f>
        <v>0</v>
      </c>
      <c r="C66" s="35">
        <f>IF('Indicator Date hidden'!D67="x","x",$C$2-'Indicator Date hidden'!D67)</f>
        <v>0</v>
      </c>
      <c r="D66" s="35">
        <f>IF('Indicator Date hidden'!E67="x","x",$D$2-'Indicator Date hidden'!E67)</f>
        <v>0</v>
      </c>
      <c r="E66" s="35">
        <f>IF('Indicator Date hidden'!F67="x","x",$E$2-'Indicator Date hidden'!F67)</f>
        <v>0</v>
      </c>
      <c r="F66" s="35">
        <f>IF('Indicator Date hidden'!G67="x","x",$F$2-'Indicator Date hidden'!G67)</f>
        <v>0</v>
      </c>
      <c r="G66" s="35">
        <f>IF('Indicator Date hidden'!H67="x","x",$G$2-'Indicator Date hidden'!H67)</f>
        <v>0</v>
      </c>
      <c r="H66" s="35">
        <f>IF('Indicator Date hidden'!I67="x","x",$H$2-'Indicator Date hidden'!I67)</f>
        <v>0</v>
      </c>
      <c r="I66" s="35">
        <f>IF('Indicator Date hidden'!J67="x","x",$I$2-'Indicator Date hidden'!J67)</f>
        <v>0</v>
      </c>
      <c r="J66" s="35">
        <f>IF('Indicator Date hidden'!K67="x","x",$J$2-'Indicator Date hidden'!K67)</f>
        <v>0</v>
      </c>
      <c r="K66" s="35">
        <f>IF('Indicator Date hidden'!L67="x","x",$K$2-'Indicator Date hidden'!L67)</f>
        <v>0</v>
      </c>
      <c r="L66" s="35">
        <f>IF('Indicator Date hidden'!M67="x","x",$L$2-'Indicator Date hidden'!M67)</f>
        <v>0</v>
      </c>
      <c r="M66" s="35">
        <f>IF('Indicator Date hidden'!N67="x","x",$M$2-'Indicator Date hidden'!N67)</f>
        <v>0</v>
      </c>
      <c r="N66" s="35">
        <f>IF('Indicator Date hidden'!O67="x","x",$N$2-'Indicator Date hidden'!O67)</f>
        <v>0</v>
      </c>
      <c r="O66" s="35">
        <f>IF('Indicator Date hidden'!P67="x","x",$O$2-'Indicator Date hidden'!P67)</f>
        <v>0</v>
      </c>
      <c r="P66" s="35">
        <f>IF('Indicator Date hidden'!Q67="x","x",$P$2-'Indicator Date hidden'!Q67)</f>
        <v>0</v>
      </c>
      <c r="Q66" s="35">
        <f>IF('Indicator Date hidden'!R67="x","x",$Q$2-'Indicator Date hidden'!R67)</f>
        <v>3</v>
      </c>
      <c r="R66" s="35">
        <f>IF('Indicator Date hidden'!S67="x","x",$R$2-'Indicator Date hidden'!S67)</f>
        <v>0</v>
      </c>
      <c r="S66" s="35">
        <f>IF('Indicator Date hidden'!T67="x","x",$S$2-'Indicator Date hidden'!T67)</f>
        <v>0</v>
      </c>
      <c r="T66" s="35">
        <f>IF('Indicator Date hidden'!U67="x","x",$T$2-'Indicator Date hidden'!U67)</f>
        <v>0</v>
      </c>
      <c r="U66" s="35">
        <f>IF('Indicator Date hidden'!V67="x","x",$U$2-'Indicator Date hidden'!V67)</f>
        <v>0</v>
      </c>
      <c r="V66" s="35">
        <f>IF('Indicator Date hidden'!W67="x","x",$V$2-'Indicator Date hidden'!W67)</f>
        <v>0</v>
      </c>
      <c r="W66" s="35">
        <f>IF('Indicator Date hidden'!X67="x","x",$W$2-'Indicator Date hidden'!X67)</f>
        <v>0</v>
      </c>
      <c r="X66" s="35">
        <f>IF('Indicator Date hidden'!Y67="x","x",$X$2-'Indicator Date hidden'!Y67)</f>
        <v>4</v>
      </c>
      <c r="Y66" s="35">
        <f>IF('Indicator Date hidden'!Z67="x","x",$Y$2-'Indicator Date hidden'!Z67)</f>
        <v>0</v>
      </c>
      <c r="Z66" s="35">
        <f>IF('Indicator Date hidden'!AA67="x","x",$Z$2-'Indicator Date hidden'!AA67)</f>
        <v>0</v>
      </c>
      <c r="AA66" s="35">
        <f>IF('Indicator Date hidden'!AB67="x","x",$AA$2-'Indicator Date hidden'!AB67)</f>
        <v>0</v>
      </c>
      <c r="AB66" s="35">
        <f>IF('Indicator Date hidden'!AC67="x","x",$AB$2-'Indicator Date hidden'!AC67)</f>
        <v>0</v>
      </c>
      <c r="AC66" s="35">
        <f>IF('Indicator Date hidden'!AD67="x","x",$AC$2-'Indicator Date hidden'!AD67)</f>
        <v>0</v>
      </c>
      <c r="AD66" s="35">
        <f>IF('Indicator Date hidden'!AE67="x","x",$AD$2-'Indicator Date hidden'!AE67)</f>
        <v>0</v>
      </c>
      <c r="AE66" s="35">
        <f>IF('Indicator Date hidden'!AF67="x","x",$AE$2-'Indicator Date hidden'!AF67)</f>
        <v>0</v>
      </c>
      <c r="AF66" s="35">
        <f>IF('Indicator Date hidden'!AG67="x","x",$AF$2-'Indicator Date hidden'!AG67)</f>
        <v>8</v>
      </c>
      <c r="AG66" s="35">
        <f>IF('Indicator Date hidden'!AH67="x","x",$AG$2-'Indicator Date hidden'!AH67)</f>
        <v>0</v>
      </c>
      <c r="AH66" s="35">
        <f>IF('Indicator Date hidden'!AI67="x","x",$AH$2-'Indicator Date hidden'!AI67)</f>
        <v>0</v>
      </c>
      <c r="AI66" s="35">
        <f>IF('Indicator Date hidden'!AJ67="x","x",$AI$2-'Indicator Date hidden'!AJ67)</f>
        <v>0</v>
      </c>
      <c r="AJ66" s="35" t="str">
        <f>IF('Indicator Date hidden'!AK67="x","x",$AJ$2-'Indicator Date hidden'!AK67)</f>
        <v>x</v>
      </c>
      <c r="AK66" s="35">
        <f>IF('Indicator Date hidden'!AL67="x","x",$AK$2-'Indicator Date hidden'!AL67)</f>
        <v>1</v>
      </c>
      <c r="AL66" s="35">
        <f>IF('Indicator Date hidden'!AM67="x","x",$AL$2-'Indicator Date hidden'!AM67)</f>
        <v>0</v>
      </c>
      <c r="AM66" s="35">
        <f>IF('Indicator Date hidden'!AN67="x","x",$AM$2-'Indicator Date hidden'!AN67)</f>
        <v>0</v>
      </c>
      <c r="AN66" s="35">
        <f>IF('Indicator Date hidden'!AO67="x","x",$AN$2-'Indicator Date hidden'!AO67)</f>
        <v>0</v>
      </c>
      <c r="AO66" s="35">
        <f>IF('Indicator Date hidden'!AP67="x","x",$AO$2-'Indicator Date hidden'!AP67)</f>
        <v>0</v>
      </c>
      <c r="AP66" s="35">
        <f>IF('Indicator Date hidden'!AQ67="x","x",$AP$2-'Indicator Date hidden'!AQ67)</f>
        <v>0</v>
      </c>
      <c r="AQ66" s="35">
        <f>IF('Indicator Date hidden'!AR67="x","x",$AQ$2-'Indicator Date hidden'!AR67)</f>
        <v>0</v>
      </c>
      <c r="AR66" s="35">
        <f>IF('Indicator Date hidden'!AS67="x","x",$AR$2-'Indicator Date hidden'!AS67)</f>
        <v>0</v>
      </c>
      <c r="AS66" s="35">
        <f>IF('Indicator Date hidden'!AT67="x","x",$AS$2-'Indicator Date hidden'!AT67)</f>
        <v>0</v>
      </c>
      <c r="AT66" s="35">
        <f>IF('Indicator Date hidden'!AU67="x","x",$AT$2-'Indicator Date hidden'!AU67)</f>
        <v>0</v>
      </c>
      <c r="AU66" s="35">
        <f>IF('Indicator Date hidden'!AV67="x","x",$AU$2-'Indicator Date hidden'!AV67)</f>
        <v>4</v>
      </c>
      <c r="AV66" s="35">
        <f>IF('Indicator Date hidden'!AW67="x","x",$AV$2-'Indicator Date hidden'!AW67)</f>
        <v>0</v>
      </c>
      <c r="AW66" s="35">
        <f>IF('Indicator Date hidden'!AX67="x","x",$AW$2-'Indicator Date hidden'!AX67)</f>
        <v>0</v>
      </c>
      <c r="AX66" s="35">
        <f>IF('Indicator Date hidden'!AY67="x","x",$AX$2-'Indicator Date hidden'!AY67)</f>
        <v>0</v>
      </c>
      <c r="AY66" s="35">
        <f>IF('Indicator Date hidden'!AZ67="x","x",$AY$2-'Indicator Date hidden'!AZ67)</f>
        <v>0</v>
      </c>
      <c r="AZ66" s="35">
        <f>IF('Indicator Date hidden'!BA67="x","x",$AZ$2-'Indicator Date hidden'!BA67)</f>
        <v>0</v>
      </c>
      <c r="BA66">
        <f t="shared" si="0"/>
        <v>20</v>
      </c>
      <c r="BB66" s="36">
        <f t="shared" si="1"/>
        <v>0.4</v>
      </c>
      <c r="BC66">
        <f t="shared" si="2"/>
        <v>5</v>
      </c>
      <c r="BD66" s="36">
        <f t="shared" si="3"/>
        <v>1.4</v>
      </c>
      <c r="BE66" s="38">
        <f t="shared" si="4"/>
        <v>0</v>
      </c>
    </row>
    <row r="67" spans="1:57" x14ac:dyDescent="0.35">
      <c r="A67" t="s">
        <v>122</v>
      </c>
      <c r="B67" s="35">
        <f>IF('Indicator Date hidden'!C68="x","x",$B$2-'Indicator Date hidden'!C68)</f>
        <v>0</v>
      </c>
      <c r="C67" s="35">
        <f>IF('Indicator Date hidden'!D68="x","x",$C$2-'Indicator Date hidden'!D68)</f>
        <v>0</v>
      </c>
      <c r="D67" s="35">
        <f>IF('Indicator Date hidden'!E68="x","x",$D$2-'Indicator Date hidden'!E68)</f>
        <v>0</v>
      </c>
      <c r="E67" s="35">
        <f>IF('Indicator Date hidden'!F68="x","x",$E$2-'Indicator Date hidden'!F68)</f>
        <v>0</v>
      </c>
      <c r="F67" s="35">
        <f>IF('Indicator Date hidden'!G68="x","x",$F$2-'Indicator Date hidden'!G68)</f>
        <v>0</v>
      </c>
      <c r="G67" s="35">
        <f>IF('Indicator Date hidden'!H68="x","x",$G$2-'Indicator Date hidden'!H68)</f>
        <v>0</v>
      </c>
      <c r="H67" s="35">
        <f>IF('Indicator Date hidden'!I68="x","x",$H$2-'Indicator Date hidden'!I68)</f>
        <v>0</v>
      </c>
      <c r="I67" s="35">
        <f>IF('Indicator Date hidden'!J68="x","x",$I$2-'Indicator Date hidden'!J68)</f>
        <v>0</v>
      </c>
      <c r="J67" s="35">
        <f>IF('Indicator Date hidden'!K68="x","x",$J$2-'Indicator Date hidden'!K68)</f>
        <v>0</v>
      </c>
      <c r="K67" s="35">
        <f>IF('Indicator Date hidden'!L68="x","x",$K$2-'Indicator Date hidden'!L68)</f>
        <v>0</v>
      </c>
      <c r="L67" s="35">
        <f>IF('Indicator Date hidden'!M68="x","x",$L$2-'Indicator Date hidden'!M68)</f>
        <v>0</v>
      </c>
      <c r="M67" s="35">
        <f>IF('Indicator Date hidden'!N68="x","x",$M$2-'Indicator Date hidden'!N68)</f>
        <v>0</v>
      </c>
      <c r="N67" s="35">
        <f>IF('Indicator Date hidden'!O68="x","x",$N$2-'Indicator Date hidden'!O68)</f>
        <v>0</v>
      </c>
      <c r="O67" s="35">
        <f>IF('Indicator Date hidden'!P68="x","x",$O$2-'Indicator Date hidden'!P68)</f>
        <v>0</v>
      </c>
      <c r="P67" s="35">
        <f>IF('Indicator Date hidden'!Q68="x","x",$P$2-'Indicator Date hidden'!Q68)</f>
        <v>0</v>
      </c>
      <c r="Q67" s="35" t="str">
        <f>IF('Indicator Date hidden'!R68="x","x",$Q$2-'Indicator Date hidden'!R68)</f>
        <v>x</v>
      </c>
      <c r="R67" s="35">
        <f>IF('Indicator Date hidden'!S68="x","x",$R$2-'Indicator Date hidden'!S68)</f>
        <v>0</v>
      </c>
      <c r="S67" s="35">
        <f>IF('Indicator Date hidden'!T68="x","x",$S$2-'Indicator Date hidden'!T68)</f>
        <v>0</v>
      </c>
      <c r="T67" s="35">
        <f>IF('Indicator Date hidden'!U68="x","x",$T$2-'Indicator Date hidden'!U68)</f>
        <v>0</v>
      </c>
      <c r="U67" s="35" t="str">
        <f>IF('Indicator Date hidden'!V68="x","x",$U$2-'Indicator Date hidden'!V68)</f>
        <v>x</v>
      </c>
      <c r="V67" s="35">
        <f>IF('Indicator Date hidden'!W68="x","x",$V$2-'Indicator Date hidden'!W68)</f>
        <v>0</v>
      </c>
      <c r="W67" s="35" t="str">
        <f>IF('Indicator Date hidden'!X68="x","x",$W$2-'Indicator Date hidden'!X68)</f>
        <v>x</v>
      </c>
      <c r="X67" s="35">
        <f>IF('Indicator Date hidden'!Y68="x","x",$X$2-'Indicator Date hidden'!Y68)</f>
        <v>4</v>
      </c>
      <c r="Y67" s="35">
        <f>IF('Indicator Date hidden'!Z68="x","x",$Y$2-'Indicator Date hidden'!Z68)</f>
        <v>0</v>
      </c>
      <c r="Z67" s="35">
        <f>IF('Indicator Date hidden'!AA68="x","x",$Z$2-'Indicator Date hidden'!AA68)</f>
        <v>0</v>
      </c>
      <c r="AA67" s="35" t="str">
        <f>IF('Indicator Date hidden'!AB68="x","x",$AA$2-'Indicator Date hidden'!AB68)</f>
        <v>x</v>
      </c>
      <c r="AB67" s="35">
        <f>IF('Indicator Date hidden'!AC68="x","x",$AB$2-'Indicator Date hidden'!AC68)</f>
        <v>0</v>
      </c>
      <c r="AC67" s="35">
        <f>IF('Indicator Date hidden'!AD68="x","x",$AC$2-'Indicator Date hidden'!AD68)</f>
        <v>0</v>
      </c>
      <c r="AD67" s="35" t="str">
        <f>IF('Indicator Date hidden'!AE68="x","x",$AD$2-'Indicator Date hidden'!AE68)</f>
        <v>x</v>
      </c>
      <c r="AE67" s="35">
        <f>IF('Indicator Date hidden'!AF68="x","x",$AE$2-'Indicator Date hidden'!AF68)</f>
        <v>0</v>
      </c>
      <c r="AF67" s="35">
        <f>IF('Indicator Date hidden'!AG68="x","x",$AF$2-'Indicator Date hidden'!AG68)</f>
        <v>1</v>
      </c>
      <c r="AG67" s="35">
        <f>IF('Indicator Date hidden'!AH68="x","x",$AG$2-'Indicator Date hidden'!AH68)</f>
        <v>0</v>
      </c>
      <c r="AH67" s="35">
        <f>IF('Indicator Date hidden'!AI68="x","x",$AH$2-'Indicator Date hidden'!AI68)</f>
        <v>0</v>
      </c>
      <c r="AI67" s="35">
        <f>IF('Indicator Date hidden'!AJ68="x","x",$AI$2-'Indicator Date hidden'!AJ68)</f>
        <v>0</v>
      </c>
      <c r="AJ67" s="35" t="str">
        <f>IF('Indicator Date hidden'!AK68="x","x",$AJ$2-'Indicator Date hidden'!AK68)</f>
        <v>x</v>
      </c>
      <c r="AK67" s="35">
        <f>IF('Indicator Date hidden'!AL68="x","x",$AK$2-'Indicator Date hidden'!AL68)</f>
        <v>1</v>
      </c>
      <c r="AL67" s="35">
        <f>IF('Indicator Date hidden'!AM68="x","x",$AL$2-'Indicator Date hidden'!AM68)</f>
        <v>0</v>
      </c>
      <c r="AM67" s="35">
        <f>IF('Indicator Date hidden'!AN68="x","x",$AM$2-'Indicator Date hidden'!AN68)</f>
        <v>0</v>
      </c>
      <c r="AN67" s="35">
        <f>IF('Indicator Date hidden'!AO68="x","x",$AN$2-'Indicator Date hidden'!AO68)</f>
        <v>0</v>
      </c>
      <c r="AO67" s="35">
        <f>IF('Indicator Date hidden'!AP68="x","x",$AO$2-'Indicator Date hidden'!AP68)</f>
        <v>0</v>
      </c>
      <c r="AP67" s="35">
        <f>IF('Indicator Date hidden'!AQ68="x","x",$AP$2-'Indicator Date hidden'!AQ68)</f>
        <v>0</v>
      </c>
      <c r="AQ67" s="35">
        <f>IF('Indicator Date hidden'!AR68="x","x",$AQ$2-'Indicator Date hidden'!AR68)</f>
        <v>0</v>
      </c>
      <c r="AR67" s="35">
        <f>IF('Indicator Date hidden'!AS68="x","x",$AR$2-'Indicator Date hidden'!AS68)</f>
        <v>0</v>
      </c>
      <c r="AS67" s="35">
        <f>IF('Indicator Date hidden'!AT68="x","x",$AS$2-'Indicator Date hidden'!AT68)</f>
        <v>0</v>
      </c>
      <c r="AT67" s="35">
        <f>IF('Indicator Date hidden'!AU68="x","x",$AT$2-'Indicator Date hidden'!AU68)</f>
        <v>0</v>
      </c>
      <c r="AU67" s="35">
        <f>IF('Indicator Date hidden'!AV68="x","x",$AU$2-'Indicator Date hidden'!AV68)</f>
        <v>1</v>
      </c>
      <c r="AV67" s="35">
        <f>IF('Indicator Date hidden'!AW68="x","x",$AV$2-'Indicator Date hidden'!AW68)</f>
        <v>0</v>
      </c>
      <c r="AW67" s="35">
        <f>IF('Indicator Date hidden'!AX68="x","x",$AW$2-'Indicator Date hidden'!AX68)</f>
        <v>0</v>
      </c>
      <c r="AX67" s="35">
        <f>IF('Indicator Date hidden'!AY68="x","x",$AX$2-'Indicator Date hidden'!AY68)</f>
        <v>0</v>
      </c>
      <c r="AY67" s="35">
        <f>IF('Indicator Date hidden'!AZ68="x","x",$AY$2-'Indicator Date hidden'!AZ68)</f>
        <v>0</v>
      </c>
      <c r="AZ67" s="35">
        <f>IF('Indicator Date hidden'!BA68="x","x",$AZ$2-'Indicator Date hidden'!BA68)</f>
        <v>0</v>
      </c>
      <c r="BA67">
        <f t="shared" si="0"/>
        <v>7</v>
      </c>
      <c r="BB67" s="36">
        <f t="shared" si="1"/>
        <v>0.15555555555555556</v>
      </c>
      <c r="BC67">
        <f t="shared" si="2"/>
        <v>4</v>
      </c>
      <c r="BD67" s="36">
        <f t="shared" si="3"/>
        <v>0.63089198073681729</v>
      </c>
      <c r="BE67" s="38">
        <f t="shared" si="4"/>
        <v>0</v>
      </c>
    </row>
    <row r="68" spans="1:57" x14ac:dyDescent="0.35">
      <c r="A68" t="s">
        <v>124</v>
      </c>
      <c r="B68" s="35">
        <f>IF('Indicator Date hidden'!C69="x","x",$B$2-'Indicator Date hidden'!C69)</f>
        <v>0</v>
      </c>
      <c r="C68" s="35">
        <f>IF('Indicator Date hidden'!D69="x","x",$C$2-'Indicator Date hidden'!D69)</f>
        <v>0</v>
      </c>
      <c r="D68" s="35">
        <f>IF('Indicator Date hidden'!E69="x","x",$D$2-'Indicator Date hidden'!E69)</f>
        <v>0</v>
      </c>
      <c r="E68" s="35">
        <f>IF('Indicator Date hidden'!F69="x","x",$E$2-'Indicator Date hidden'!F69)</f>
        <v>0</v>
      </c>
      <c r="F68" s="35">
        <f>IF('Indicator Date hidden'!G69="x","x",$F$2-'Indicator Date hidden'!G69)</f>
        <v>0</v>
      </c>
      <c r="G68" s="35">
        <f>IF('Indicator Date hidden'!H69="x","x",$G$2-'Indicator Date hidden'!H69)</f>
        <v>0</v>
      </c>
      <c r="H68" s="35">
        <f>IF('Indicator Date hidden'!I69="x","x",$H$2-'Indicator Date hidden'!I69)</f>
        <v>0</v>
      </c>
      <c r="I68" s="35">
        <f>IF('Indicator Date hidden'!J69="x","x",$I$2-'Indicator Date hidden'!J69)</f>
        <v>0</v>
      </c>
      <c r="J68" s="35">
        <f>IF('Indicator Date hidden'!K69="x","x",$J$2-'Indicator Date hidden'!K69)</f>
        <v>0</v>
      </c>
      <c r="K68" s="35">
        <f>IF('Indicator Date hidden'!L69="x","x",$K$2-'Indicator Date hidden'!L69)</f>
        <v>0</v>
      </c>
      <c r="L68" s="35">
        <f>IF('Indicator Date hidden'!M69="x","x",$L$2-'Indicator Date hidden'!M69)</f>
        <v>0</v>
      </c>
      <c r="M68" s="35">
        <f>IF('Indicator Date hidden'!N69="x","x",$M$2-'Indicator Date hidden'!N69)</f>
        <v>0</v>
      </c>
      <c r="N68" s="35">
        <f>IF('Indicator Date hidden'!O69="x","x",$N$2-'Indicator Date hidden'!O69)</f>
        <v>0</v>
      </c>
      <c r="O68" s="35">
        <f>IF('Indicator Date hidden'!P69="x","x",$O$2-'Indicator Date hidden'!P69)</f>
        <v>0</v>
      </c>
      <c r="P68" s="35">
        <f>IF('Indicator Date hidden'!Q69="x","x",$P$2-'Indicator Date hidden'!Q69)</f>
        <v>0</v>
      </c>
      <c r="Q68" s="35" t="str">
        <f>IF('Indicator Date hidden'!R69="x","x",$Q$2-'Indicator Date hidden'!R69)</f>
        <v>x</v>
      </c>
      <c r="R68" s="35">
        <f>IF('Indicator Date hidden'!S69="x","x",$R$2-'Indicator Date hidden'!S69)</f>
        <v>0</v>
      </c>
      <c r="S68" s="35">
        <f>IF('Indicator Date hidden'!T69="x","x",$S$2-'Indicator Date hidden'!T69)</f>
        <v>0</v>
      </c>
      <c r="T68" s="35">
        <f>IF('Indicator Date hidden'!U69="x","x",$T$2-'Indicator Date hidden'!U69)</f>
        <v>0</v>
      </c>
      <c r="U68" s="35">
        <f>IF('Indicator Date hidden'!V69="x","x",$U$2-'Indicator Date hidden'!V69)</f>
        <v>0</v>
      </c>
      <c r="V68" s="35">
        <f>IF('Indicator Date hidden'!W69="x","x",$V$2-'Indicator Date hidden'!W69)</f>
        <v>0</v>
      </c>
      <c r="W68" s="35" t="str">
        <f>IF('Indicator Date hidden'!X69="x","x",$W$2-'Indicator Date hidden'!X69)</f>
        <v>x</v>
      </c>
      <c r="X68" s="35" t="str">
        <f>IF('Indicator Date hidden'!Y69="x","x",$X$2-'Indicator Date hidden'!Y69)</f>
        <v>x</v>
      </c>
      <c r="Y68" s="35">
        <f>IF('Indicator Date hidden'!Z69="x","x",$Y$2-'Indicator Date hidden'!Z69)</f>
        <v>0</v>
      </c>
      <c r="Z68" s="35">
        <f>IF('Indicator Date hidden'!AA69="x","x",$Z$2-'Indicator Date hidden'!AA69)</f>
        <v>0</v>
      </c>
      <c r="AA68" s="35" t="str">
        <f>IF('Indicator Date hidden'!AB69="x","x",$AA$2-'Indicator Date hidden'!AB69)</f>
        <v>x</v>
      </c>
      <c r="AB68" s="35">
        <f>IF('Indicator Date hidden'!AC69="x","x",$AB$2-'Indicator Date hidden'!AC69)</f>
        <v>0</v>
      </c>
      <c r="AC68" s="35">
        <f>IF('Indicator Date hidden'!AD69="x","x",$AC$2-'Indicator Date hidden'!AD69)</f>
        <v>0</v>
      </c>
      <c r="AD68" s="35" t="str">
        <f>IF('Indicator Date hidden'!AE69="x","x",$AD$2-'Indicator Date hidden'!AE69)</f>
        <v>x</v>
      </c>
      <c r="AE68" s="35" t="str">
        <f>IF('Indicator Date hidden'!AF69="x","x",$AE$2-'Indicator Date hidden'!AF69)</f>
        <v>x</v>
      </c>
      <c r="AF68" s="35" t="str">
        <f>IF('Indicator Date hidden'!AG69="x","x",$AF$2-'Indicator Date hidden'!AG69)</f>
        <v>x</v>
      </c>
      <c r="AG68" s="35">
        <f>IF('Indicator Date hidden'!AH69="x","x",$AG$2-'Indicator Date hidden'!AH69)</f>
        <v>0</v>
      </c>
      <c r="AH68" s="35">
        <f>IF('Indicator Date hidden'!AI69="x","x",$AH$2-'Indicator Date hidden'!AI69)</f>
        <v>0</v>
      </c>
      <c r="AI68" s="35">
        <f>IF('Indicator Date hidden'!AJ69="x","x",$AI$2-'Indicator Date hidden'!AJ69)</f>
        <v>0</v>
      </c>
      <c r="AJ68" s="35" t="str">
        <f>IF('Indicator Date hidden'!AK69="x","x",$AJ$2-'Indicator Date hidden'!AK69)</f>
        <v>x</v>
      </c>
      <c r="AK68" s="35">
        <f>IF('Indicator Date hidden'!AL69="x","x",$AK$2-'Indicator Date hidden'!AL69)</f>
        <v>1</v>
      </c>
      <c r="AL68" s="35">
        <f>IF('Indicator Date hidden'!AM69="x","x",$AL$2-'Indicator Date hidden'!AM69)</f>
        <v>0</v>
      </c>
      <c r="AM68" s="35">
        <f>IF('Indicator Date hidden'!AN69="x","x",$AM$2-'Indicator Date hidden'!AN69)</f>
        <v>0</v>
      </c>
      <c r="AN68" s="35">
        <f>IF('Indicator Date hidden'!AO69="x","x",$AN$2-'Indicator Date hidden'!AO69)</f>
        <v>0</v>
      </c>
      <c r="AO68" s="35">
        <f>IF('Indicator Date hidden'!AP69="x","x",$AO$2-'Indicator Date hidden'!AP69)</f>
        <v>0</v>
      </c>
      <c r="AP68" s="35" t="str">
        <f>IF('Indicator Date hidden'!AQ69="x","x",$AP$2-'Indicator Date hidden'!AQ69)</f>
        <v>x</v>
      </c>
      <c r="AQ68" s="35">
        <f>IF('Indicator Date hidden'!AR69="x","x",$AQ$2-'Indicator Date hidden'!AR69)</f>
        <v>4</v>
      </c>
      <c r="AR68" s="35">
        <f>IF('Indicator Date hidden'!AS69="x","x",$AR$2-'Indicator Date hidden'!AS69)</f>
        <v>0</v>
      </c>
      <c r="AS68" s="35" t="str">
        <f>IF('Indicator Date hidden'!AT69="x","x",$AS$2-'Indicator Date hidden'!AT69)</f>
        <v>x</v>
      </c>
      <c r="AT68" s="35">
        <f>IF('Indicator Date hidden'!AU69="x","x",$AT$2-'Indicator Date hidden'!AU69)</f>
        <v>0</v>
      </c>
      <c r="AU68" s="35" t="str">
        <f>IF('Indicator Date hidden'!AV69="x","x",$AU$2-'Indicator Date hidden'!AV69)</f>
        <v>x</v>
      </c>
      <c r="AV68" s="35">
        <f>IF('Indicator Date hidden'!AW69="x","x",$AV$2-'Indicator Date hidden'!AW69)</f>
        <v>0</v>
      </c>
      <c r="AW68" s="35">
        <f>IF('Indicator Date hidden'!AX69="x","x",$AW$2-'Indicator Date hidden'!AX69)</f>
        <v>0</v>
      </c>
      <c r="AX68" s="35">
        <f>IF('Indicator Date hidden'!AY69="x","x",$AX$2-'Indicator Date hidden'!AY69)</f>
        <v>0</v>
      </c>
      <c r="AY68" s="35">
        <f>IF('Indicator Date hidden'!AZ69="x","x",$AY$2-'Indicator Date hidden'!AZ69)</f>
        <v>0</v>
      </c>
      <c r="AZ68" s="35">
        <f>IF('Indicator Date hidden'!BA69="x","x",$AZ$2-'Indicator Date hidden'!BA69)</f>
        <v>0</v>
      </c>
      <c r="BA68">
        <f t="shared" ref="BA68:BA131" si="5">SUM(B68:AZ68)</f>
        <v>5</v>
      </c>
      <c r="BB68" s="36">
        <f t="shared" ref="BB68:BB131" si="6">BA68/COUNT(B68:AZ68)</f>
        <v>0.125</v>
      </c>
      <c r="BC68">
        <f t="shared" ref="BC68:BC131" si="7">COUNTIF(B68:AZ68,"&gt;0")</f>
        <v>2</v>
      </c>
      <c r="BD68" s="36">
        <f t="shared" ref="BD68:BD131" si="8">_xlfn.STDEV.P(B68:AZ68)</f>
        <v>0.63982419460348638</v>
      </c>
      <c r="BE68" s="38">
        <f t="shared" ref="BE68:BE131" si="9">MEDIAN(B68:AZ68)</f>
        <v>0</v>
      </c>
    </row>
    <row r="69" spans="1:57" x14ac:dyDescent="0.35">
      <c r="A69" t="s">
        <v>126</v>
      </c>
      <c r="B69" s="35">
        <f>IF('Indicator Date hidden'!C70="x","x",$B$2-'Indicator Date hidden'!C70)</f>
        <v>0</v>
      </c>
      <c r="C69" s="35">
        <f>IF('Indicator Date hidden'!D70="x","x",$C$2-'Indicator Date hidden'!D70)</f>
        <v>0</v>
      </c>
      <c r="D69" s="35">
        <f>IF('Indicator Date hidden'!E70="x","x",$D$2-'Indicator Date hidden'!E70)</f>
        <v>0</v>
      </c>
      <c r="E69" s="35">
        <f>IF('Indicator Date hidden'!F70="x","x",$E$2-'Indicator Date hidden'!F70)</f>
        <v>0</v>
      </c>
      <c r="F69" s="35">
        <f>IF('Indicator Date hidden'!G70="x","x",$F$2-'Indicator Date hidden'!G70)</f>
        <v>0</v>
      </c>
      <c r="G69" s="35">
        <f>IF('Indicator Date hidden'!H70="x","x",$G$2-'Indicator Date hidden'!H70)</f>
        <v>0</v>
      </c>
      <c r="H69" s="35">
        <f>IF('Indicator Date hidden'!I70="x","x",$H$2-'Indicator Date hidden'!I70)</f>
        <v>0</v>
      </c>
      <c r="I69" s="35">
        <f>IF('Indicator Date hidden'!J70="x","x",$I$2-'Indicator Date hidden'!J70)</f>
        <v>0</v>
      </c>
      <c r="J69" s="35">
        <f>IF('Indicator Date hidden'!K70="x","x",$J$2-'Indicator Date hidden'!K70)</f>
        <v>0</v>
      </c>
      <c r="K69" s="35">
        <f>IF('Indicator Date hidden'!L70="x","x",$K$2-'Indicator Date hidden'!L70)</f>
        <v>0</v>
      </c>
      <c r="L69" s="35">
        <f>IF('Indicator Date hidden'!M70="x","x",$L$2-'Indicator Date hidden'!M70)</f>
        <v>0</v>
      </c>
      <c r="M69" s="35">
        <f>IF('Indicator Date hidden'!N70="x","x",$M$2-'Indicator Date hidden'!N70)</f>
        <v>0</v>
      </c>
      <c r="N69" s="35">
        <f>IF('Indicator Date hidden'!O70="x","x",$N$2-'Indicator Date hidden'!O70)</f>
        <v>0</v>
      </c>
      <c r="O69" s="35">
        <f>IF('Indicator Date hidden'!P70="x","x",$O$2-'Indicator Date hidden'!P70)</f>
        <v>0</v>
      </c>
      <c r="P69" s="35">
        <f>IF('Indicator Date hidden'!Q70="x","x",$P$2-'Indicator Date hidden'!Q70)</f>
        <v>0</v>
      </c>
      <c r="Q69" s="35" t="str">
        <f>IF('Indicator Date hidden'!R70="x","x",$Q$2-'Indicator Date hidden'!R70)</f>
        <v>x</v>
      </c>
      <c r="R69" s="35">
        <f>IF('Indicator Date hidden'!S70="x","x",$R$2-'Indicator Date hidden'!S70)</f>
        <v>0</v>
      </c>
      <c r="S69" s="35">
        <f>IF('Indicator Date hidden'!T70="x","x",$S$2-'Indicator Date hidden'!T70)</f>
        <v>0</v>
      </c>
      <c r="T69" s="35">
        <f>IF('Indicator Date hidden'!U70="x","x",$T$2-'Indicator Date hidden'!U70)</f>
        <v>0</v>
      </c>
      <c r="U69" s="35">
        <f>IF('Indicator Date hidden'!V70="x","x",$U$2-'Indicator Date hidden'!V70)</f>
        <v>0</v>
      </c>
      <c r="V69" s="35">
        <f>IF('Indicator Date hidden'!W70="x","x",$V$2-'Indicator Date hidden'!W70)</f>
        <v>0</v>
      </c>
      <c r="W69" s="35">
        <f>IF('Indicator Date hidden'!X70="x","x",$W$2-'Indicator Date hidden'!X70)</f>
        <v>5</v>
      </c>
      <c r="X69" s="35">
        <f>IF('Indicator Date hidden'!Y70="x","x",$X$2-'Indicator Date hidden'!Y70)</f>
        <v>5</v>
      </c>
      <c r="Y69" s="35">
        <f>IF('Indicator Date hidden'!Z70="x","x",$Y$2-'Indicator Date hidden'!Z70)</f>
        <v>0</v>
      </c>
      <c r="Z69" s="35">
        <f>IF('Indicator Date hidden'!AA70="x","x",$Z$2-'Indicator Date hidden'!AA70)</f>
        <v>0</v>
      </c>
      <c r="AA69" s="35">
        <f>IF('Indicator Date hidden'!AB70="x","x",$AA$2-'Indicator Date hidden'!AB70)</f>
        <v>0</v>
      </c>
      <c r="AB69" s="35">
        <f>IF('Indicator Date hidden'!AC70="x","x",$AB$2-'Indicator Date hidden'!AC70)</f>
        <v>0</v>
      </c>
      <c r="AC69" s="35">
        <f>IF('Indicator Date hidden'!AD70="x","x",$AC$2-'Indicator Date hidden'!AD70)</f>
        <v>0</v>
      </c>
      <c r="AD69" s="35">
        <f>IF('Indicator Date hidden'!AE70="x","x",$AD$2-'Indicator Date hidden'!AE70)</f>
        <v>0</v>
      </c>
      <c r="AE69" s="35">
        <f>IF('Indicator Date hidden'!AF70="x","x",$AE$2-'Indicator Date hidden'!AF70)</f>
        <v>0</v>
      </c>
      <c r="AF69" s="35">
        <f>IF('Indicator Date hidden'!AG70="x","x",$AF$2-'Indicator Date hidden'!AG70)</f>
        <v>2</v>
      </c>
      <c r="AG69" s="35">
        <f>IF('Indicator Date hidden'!AH70="x","x",$AG$2-'Indicator Date hidden'!AH70)</f>
        <v>0</v>
      </c>
      <c r="AH69" s="35">
        <f>IF('Indicator Date hidden'!AI70="x","x",$AH$2-'Indicator Date hidden'!AI70)</f>
        <v>0</v>
      </c>
      <c r="AI69" s="35">
        <f>IF('Indicator Date hidden'!AJ70="x","x",$AI$2-'Indicator Date hidden'!AJ70)</f>
        <v>0</v>
      </c>
      <c r="AJ69" s="35">
        <f>IF('Indicator Date hidden'!AK70="x","x",$AJ$2-'Indicator Date hidden'!AK70)</f>
        <v>1</v>
      </c>
      <c r="AK69" s="35">
        <f>IF('Indicator Date hidden'!AL70="x","x",$AK$2-'Indicator Date hidden'!AL70)</f>
        <v>1</v>
      </c>
      <c r="AL69" s="35">
        <f>IF('Indicator Date hidden'!AM70="x","x",$AL$2-'Indicator Date hidden'!AM70)</f>
        <v>0</v>
      </c>
      <c r="AM69" s="35">
        <f>IF('Indicator Date hidden'!AN70="x","x",$AM$2-'Indicator Date hidden'!AN70)</f>
        <v>0</v>
      </c>
      <c r="AN69" s="35">
        <f>IF('Indicator Date hidden'!AO70="x","x",$AN$2-'Indicator Date hidden'!AO70)</f>
        <v>0</v>
      </c>
      <c r="AO69" s="35">
        <f>IF('Indicator Date hidden'!AP70="x","x",$AO$2-'Indicator Date hidden'!AP70)</f>
        <v>0</v>
      </c>
      <c r="AP69" s="35">
        <f>IF('Indicator Date hidden'!AQ70="x","x",$AP$2-'Indicator Date hidden'!AQ70)</f>
        <v>0</v>
      </c>
      <c r="AQ69" s="35">
        <f>IF('Indicator Date hidden'!AR70="x","x",$AQ$2-'Indicator Date hidden'!AR70)</f>
        <v>0</v>
      </c>
      <c r="AR69" s="35">
        <f>IF('Indicator Date hidden'!AS70="x","x",$AR$2-'Indicator Date hidden'!AS70)</f>
        <v>0</v>
      </c>
      <c r="AS69" s="35">
        <f>IF('Indicator Date hidden'!AT70="x","x",$AS$2-'Indicator Date hidden'!AT70)</f>
        <v>0</v>
      </c>
      <c r="AT69" s="35">
        <f>IF('Indicator Date hidden'!AU70="x","x",$AT$2-'Indicator Date hidden'!AU70)</f>
        <v>0</v>
      </c>
      <c r="AU69" s="35">
        <f>IF('Indicator Date hidden'!AV70="x","x",$AU$2-'Indicator Date hidden'!AV70)</f>
        <v>1</v>
      </c>
      <c r="AV69" s="35">
        <f>IF('Indicator Date hidden'!AW70="x","x",$AV$2-'Indicator Date hidden'!AW70)</f>
        <v>0</v>
      </c>
      <c r="AW69" s="35">
        <f>IF('Indicator Date hidden'!AX70="x","x",$AW$2-'Indicator Date hidden'!AX70)</f>
        <v>0</v>
      </c>
      <c r="AX69" s="35">
        <f>IF('Indicator Date hidden'!AY70="x","x",$AX$2-'Indicator Date hidden'!AY70)</f>
        <v>0</v>
      </c>
      <c r="AY69" s="35">
        <f>IF('Indicator Date hidden'!AZ70="x","x",$AY$2-'Indicator Date hidden'!AZ70)</f>
        <v>0</v>
      </c>
      <c r="AZ69" s="35">
        <f>IF('Indicator Date hidden'!BA70="x","x",$AZ$2-'Indicator Date hidden'!BA70)</f>
        <v>0</v>
      </c>
      <c r="BA69">
        <f t="shared" si="5"/>
        <v>15</v>
      </c>
      <c r="BB69" s="36">
        <f t="shared" si="6"/>
        <v>0.3</v>
      </c>
      <c r="BC69">
        <f t="shared" si="7"/>
        <v>6</v>
      </c>
      <c r="BD69" s="36">
        <f t="shared" si="8"/>
        <v>1.0246950765959599</v>
      </c>
      <c r="BE69" s="38">
        <f t="shared" si="9"/>
        <v>0</v>
      </c>
    </row>
    <row r="70" spans="1:57" x14ac:dyDescent="0.35">
      <c r="A70" t="s">
        <v>128</v>
      </c>
      <c r="B70" s="35">
        <f>IF('Indicator Date hidden'!C71="x","x",$B$2-'Indicator Date hidden'!C71)</f>
        <v>0</v>
      </c>
      <c r="C70" s="35">
        <f>IF('Indicator Date hidden'!D71="x","x",$C$2-'Indicator Date hidden'!D71)</f>
        <v>0</v>
      </c>
      <c r="D70" s="35">
        <f>IF('Indicator Date hidden'!E71="x","x",$D$2-'Indicator Date hidden'!E71)</f>
        <v>0</v>
      </c>
      <c r="E70" s="35">
        <f>IF('Indicator Date hidden'!F71="x","x",$E$2-'Indicator Date hidden'!F71)</f>
        <v>0</v>
      </c>
      <c r="F70" s="35">
        <f>IF('Indicator Date hidden'!G71="x","x",$F$2-'Indicator Date hidden'!G71)</f>
        <v>0</v>
      </c>
      <c r="G70" s="35">
        <f>IF('Indicator Date hidden'!H71="x","x",$G$2-'Indicator Date hidden'!H71)</f>
        <v>0</v>
      </c>
      <c r="H70" s="35">
        <f>IF('Indicator Date hidden'!I71="x","x",$H$2-'Indicator Date hidden'!I71)</f>
        <v>0</v>
      </c>
      <c r="I70" s="35">
        <f>IF('Indicator Date hidden'!J71="x","x",$I$2-'Indicator Date hidden'!J71)</f>
        <v>0</v>
      </c>
      <c r="J70" s="35">
        <f>IF('Indicator Date hidden'!K71="x","x",$J$2-'Indicator Date hidden'!K71)</f>
        <v>0</v>
      </c>
      <c r="K70" s="35">
        <f>IF('Indicator Date hidden'!L71="x","x",$K$2-'Indicator Date hidden'!L71)</f>
        <v>0</v>
      </c>
      <c r="L70" s="35">
        <f>IF('Indicator Date hidden'!M71="x","x",$L$2-'Indicator Date hidden'!M71)</f>
        <v>0</v>
      </c>
      <c r="M70" s="35">
        <f>IF('Indicator Date hidden'!N71="x","x",$M$2-'Indicator Date hidden'!N71)</f>
        <v>0</v>
      </c>
      <c r="N70" s="35">
        <f>IF('Indicator Date hidden'!O71="x","x",$N$2-'Indicator Date hidden'!O71)</f>
        <v>0</v>
      </c>
      <c r="O70" s="35">
        <f>IF('Indicator Date hidden'!P71="x","x",$O$2-'Indicator Date hidden'!P71)</f>
        <v>0</v>
      </c>
      <c r="P70" s="35">
        <f>IF('Indicator Date hidden'!Q71="x","x",$P$2-'Indicator Date hidden'!Q71)</f>
        <v>0</v>
      </c>
      <c r="Q70" s="35">
        <f>IF('Indicator Date hidden'!R71="x","x",$Q$2-'Indicator Date hidden'!R71)</f>
        <v>2</v>
      </c>
      <c r="R70" s="35">
        <f>IF('Indicator Date hidden'!S71="x","x",$R$2-'Indicator Date hidden'!S71)</f>
        <v>0</v>
      </c>
      <c r="S70" s="35">
        <f>IF('Indicator Date hidden'!T71="x","x",$S$2-'Indicator Date hidden'!T71)</f>
        <v>0</v>
      </c>
      <c r="T70" s="35">
        <f>IF('Indicator Date hidden'!U71="x","x",$T$2-'Indicator Date hidden'!U71)</f>
        <v>0</v>
      </c>
      <c r="U70" s="35">
        <f>IF('Indicator Date hidden'!V71="x","x",$U$2-'Indicator Date hidden'!V71)</f>
        <v>0</v>
      </c>
      <c r="V70" s="35">
        <f>IF('Indicator Date hidden'!W71="x","x",$V$2-'Indicator Date hidden'!W71)</f>
        <v>0</v>
      </c>
      <c r="W70" s="35">
        <f>IF('Indicator Date hidden'!X71="x","x",$W$2-'Indicator Date hidden'!X71)</f>
        <v>2</v>
      </c>
      <c r="X70" s="35">
        <f>IF('Indicator Date hidden'!Y71="x","x",$X$2-'Indicator Date hidden'!Y71)</f>
        <v>4</v>
      </c>
      <c r="Y70" s="35">
        <f>IF('Indicator Date hidden'!Z71="x","x",$Y$2-'Indicator Date hidden'!Z71)</f>
        <v>0</v>
      </c>
      <c r="Z70" s="35">
        <f>IF('Indicator Date hidden'!AA71="x","x",$Z$2-'Indicator Date hidden'!AA71)</f>
        <v>0</v>
      </c>
      <c r="AA70" s="35">
        <f>IF('Indicator Date hidden'!AB71="x","x",$AA$2-'Indicator Date hidden'!AB71)</f>
        <v>0</v>
      </c>
      <c r="AB70" s="35">
        <f>IF('Indicator Date hidden'!AC71="x","x",$AB$2-'Indicator Date hidden'!AC71)</f>
        <v>0</v>
      </c>
      <c r="AC70" s="35">
        <f>IF('Indicator Date hidden'!AD71="x","x",$AC$2-'Indicator Date hidden'!AD71)</f>
        <v>0</v>
      </c>
      <c r="AD70" s="35">
        <f>IF('Indicator Date hidden'!AE71="x","x",$AD$2-'Indicator Date hidden'!AE71)</f>
        <v>0</v>
      </c>
      <c r="AE70" s="35" t="str">
        <f>IF('Indicator Date hidden'!AF71="x","x",$AE$2-'Indicator Date hidden'!AF71)</f>
        <v>x</v>
      </c>
      <c r="AF70" s="35">
        <f>IF('Indicator Date hidden'!AG71="x","x",$AF$2-'Indicator Date hidden'!AG71)</f>
        <v>1</v>
      </c>
      <c r="AG70" s="35">
        <f>IF('Indicator Date hidden'!AH71="x","x",$AG$2-'Indicator Date hidden'!AH71)</f>
        <v>0</v>
      </c>
      <c r="AH70" s="35">
        <f>IF('Indicator Date hidden'!AI71="x","x",$AH$2-'Indicator Date hidden'!AI71)</f>
        <v>0</v>
      </c>
      <c r="AI70" s="35">
        <f>IF('Indicator Date hidden'!AJ71="x","x",$AI$2-'Indicator Date hidden'!AJ71)</f>
        <v>0</v>
      </c>
      <c r="AJ70" s="35" t="str">
        <f>IF('Indicator Date hidden'!AK71="x","x",$AJ$2-'Indicator Date hidden'!AK71)</f>
        <v>x</v>
      </c>
      <c r="AK70" s="35">
        <f>IF('Indicator Date hidden'!AL71="x","x",$AK$2-'Indicator Date hidden'!AL71)</f>
        <v>1</v>
      </c>
      <c r="AL70" s="35">
        <f>IF('Indicator Date hidden'!AM71="x","x",$AL$2-'Indicator Date hidden'!AM71)</f>
        <v>0</v>
      </c>
      <c r="AM70" s="35">
        <f>IF('Indicator Date hidden'!AN71="x","x",$AM$2-'Indicator Date hidden'!AN71)</f>
        <v>0</v>
      </c>
      <c r="AN70" s="35">
        <f>IF('Indicator Date hidden'!AO71="x","x",$AN$2-'Indicator Date hidden'!AO71)</f>
        <v>0</v>
      </c>
      <c r="AO70" s="35">
        <f>IF('Indicator Date hidden'!AP71="x","x",$AO$2-'Indicator Date hidden'!AP71)</f>
        <v>1</v>
      </c>
      <c r="AP70" s="35">
        <f>IF('Indicator Date hidden'!AQ71="x","x",$AP$2-'Indicator Date hidden'!AQ71)</f>
        <v>1</v>
      </c>
      <c r="AQ70" s="35">
        <f>IF('Indicator Date hidden'!AR71="x","x",$AQ$2-'Indicator Date hidden'!AR71)</f>
        <v>0</v>
      </c>
      <c r="AR70" s="35">
        <f>IF('Indicator Date hidden'!AS71="x","x",$AR$2-'Indicator Date hidden'!AS71)</f>
        <v>0</v>
      </c>
      <c r="AS70" s="35">
        <f>IF('Indicator Date hidden'!AT71="x","x",$AS$2-'Indicator Date hidden'!AT71)</f>
        <v>0</v>
      </c>
      <c r="AT70" s="35">
        <f>IF('Indicator Date hidden'!AU71="x","x",$AT$2-'Indicator Date hidden'!AU71)</f>
        <v>0</v>
      </c>
      <c r="AU70" s="35">
        <f>IF('Indicator Date hidden'!AV71="x","x",$AU$2-'Indicator Date hidden'!AV71)</f>
        <v>4</v>
      </c>
      <c r="AV70" s="35">
        <f>IF('Indicator Date hidden'!AW71="x","x",$AV$2-'Indicator Date hidden'!AW71)</f>
        <v>0</v>
      </c>
      <c r="AW70" s="35">
        <f>IF('Indicator Date hidden'!AX71="x","x",$AW$2-'Indicator Date hidden'!AX71)</f>
        <v>0</v>
      </c>
      <c r="AX70" s="35">
        <f>IF('Indicator Date hidden'!AY71="x","x",$AX$2-'Indicator Date hidden'!AY71)</f>
        <v>0</v>
      </c>
      <c r="AY70" s="35">
        <f>IF('Indicator Date hidden'!AZ71="x","x",$AY$2-'Indicator Date hidden'!AZ71)</f>
        <v>0</v>
      </c>
      <c r="AZ70" s="35">
        <f>IF('Indicator Date hidden'!BA71="x","x",$AZ$2-'Indicator Date hidden'!BA71)</f>
        <v>0</v>
      </c>
      <c r="BA70">
        <f t="shared" si="5"/>
        <v>16</v>
      </c>
      <c r="BB70" s="36">
        <f t="shared" si="6"/>
        <v>0.32653061224489793</v>
      </c>
      <c r="BC70">
        <f t="shared" si="7"/>
        <v>8</v>
      </c>
      <c r="BD70" s="36">
        <f t="shared" si="8"/>
        <v>0.88957121296748443</v>
      </c>
      <c r="BE70" s="38">
        <f t="shared" si="9"/>
        <v>0</v>
      </c>
    </row>
    <row r="71" spans="1:57" x14ac:dyDescent="0.35">
      <c r="A71" t="s">
        <v>130</v>
      </c>
      <c r="B71" s="35">
        <f>IF('Indicator Date hidden'!C72="x","x",$B$2-'Indicator Date hidden'!C72)</f>
        <v>0</v>
      </c>
      <c r="C71" s="35">
        <f>IF('Indicator Date hidden'!D72="x","x",$C$2-'Indicator Date hidden'!D72)</f>
        <v>0</v>
      </c>
      <c r="D71" s="35">
        <f>IF('Indicator Date hidden'!E72="x","x",$D$2-'Indicator Date hidden'!E72)</f>
        <v>0</v>
      </c>
      <c r="E71" s="35">
        <f>IF('Indicator Date hidden'!F72="x","x",$E$2-'Indicator Date hidden'!F72)</f>
        <v>0</v>
      </c>
      <c r="F71" s="35">
        <f>IF('Indicator Date hidden'!G72="x","x",$F$2-'Indicator Date hidden'!G72)</f>
        <v>0</v>
      </c>
      <c r="G71" s="35">
        <f>IF('Indicator Date hidden'!H72="x","x",$G$2-'Indicator Date hidden'!H72)</f>
        <v>0</v>
      </c>
      <c r="H71" s="35">
        <f>IF('Indicator Date hidden'!I72="x","x",$H$2-'Indicator Date hidden'!I72)</f>
        <v>0</v>
      </c>
      <c r="I71" s="35">
        <f>IF('Indicator Date hidden'!J72="x","x",$I$2-'Indicator Date hidden'!J72)</f>
        <v>0</v>
      </c>
      <c r="J71" s="35">
        <f>IF('Indicator Date hidden'!K72="x","x",$J$2-'Indicator Date hidden'!K72)</f>
        <v>0</v>
      </c>
      <c r="K71" s="35">
        <f>IF('Indicator Date hidden'!L72="x","x",$K$2-'Indicator Date hidden'!L72)</f>
        <v>0</v>
      </c>
      <c r="L71" s="35">
        <f>IF('Indicator Date hidden'!M72="x","x",$L$2-'Indicator Date hidden'!M72)</f>
        <v>0</v>
      </c>
      <c r="M71" s="35">
        <f>IF('Indicator Date hidden'!N72="x","x",$M$2-'Indicator Date hidden'!N72)</f>
        <v>0</v>
      </c>
      <c r="N71" s="35">
        <f>IF('Indicator Date hidden'!O72="x","x",$N$2-'Indicator Date hidden'!O72)</f>
        <v>0</v>
      </c>
      <c r="O71" s="35">
        <f>IF('Indicator Date hidden'!P72="x","x",$O$2-'Indicator Date hidden'!P72)</f>
        <v>0</v>
      </c>
      <c r="P71" s="35">
        <f>IF('Indicator Date hidden'!Q72="x","x",$P$2-'Indicator Date hidden'!Q72)</f>
        <v>0</v>
      </c>
      <c r="Q71" s="35">
        <f>IF('Indicator Date hidden'!R72="x","x",$Q$2-'Indicator Date hidden'!R72)</f>
        <v>8</v>
      </c>
      <c r="R71" s="35">
        <f>IF('Indicator Date hidden'!S72="x","x",$R$2-'Indicator Date hidden'!S72)</f>
        <v>0</v>
      </c>
      <c r="S71" s="35">
        <f>IF('Indicator Date hidden'!T72="x","x",$S$2-'Indicator Date hidden'!T72)</f>
        <v>0</v>
      </c>
      <c r="T71" s="35">
        <f>IF('Indicator Date hidden'!U72="x","x",$T$2-'Indicator Date hidden'!U72)</f>
        <v>0</v>
      </c>
      <c r="U71" s="35">
        <f>IF('Indicator Date hidden'!V72="x","x",$U$2-'Indicator Date hidden'!V72)</f>
        <v>0</v>
      </c>
      <c r="V71" s="35">
        <f>IF('Indicator Date hidden'!W72="x","x",$V$2-'Indicator Date hidden'!W72)</f>
        <v>0</v>
      </c>
      <c r="W71" s="35">
        <f>IF('Indicator Date hidden'!X72="x","x",$W$2-'Indicator Date hidden'!X72)</f>
        <v>0</v>
      </c>
      <c r="X71" s="35">
        <f>IF('Indicator Date hidden'!Y72="x","x",$X$2-'Indicator Date hidden'!Y72)</f>
        <v>4</v>
      </c>
      <c r="Y71" s="35">
        <f>IF('Indicator Date hidden'!Z72="x","x",$Y$2-'Indicator Date hidden'!Z72)</f>
        <v>0</v>
      </c>
      <c r="Z71" s="35">
        <f>IF('Indicator Date hidden'!AA72="x","x",$Z$2-'Indicator Date hidden'!AA72)</f>
        <v>0</v>
      </c>
      <c r="AA71" s="35">
        <f>IF('Indicator Date hidden'!AB72="x","x",$AA$2-'Indicator Date hidden'!AB72)</f>
        <v>0</v>
      </c>
      <c r="AB71" s="35">
        <f>IF('Indicator Date hidden'!AC72="x","x",$AB$2-'Indicator Date hidden'!AC72)</f>
        <v>0</v>
      </c>
      <c r="AC71" s="35">
        <f>IF('Indicator Date hidden'!AD72="x","x",$AC$2-'Indicator Date hidden'!AD72)</f>
        <v>0</v>
      </c>
      <c r="AD71" s="35">
        <f>IF('Indicator Date hidden'!AE72="x","x",$AD$2-'Indicator Date hidden'!AE72)</f>
        <v>0</v>
      </c>
      <c r="AE71" s="35" t="str">
        <f>IF('Indicator Date hidden'!AF72="x","x",$AE$2-'Indicator Date hidden'!AF72)</f>
        <v>x</v>
      </c>
      <c r="AF71" s="35">
        <f>IF('Indicator Date hidden'!AG72="x","x",$AF$2-'Indicator Date hidden'!AG72)</f>
        <v>3</v>
      </c>
      <c r="AG71" s="35">
        <f>IF('Indicator Date hidden'!AH72="x","x",$AG$2-'Indicator Date hidden'!AH72)</f>
        <v>0</v>
      </c>
      <c r="AH71" s="35">
        <f>IF('Indicator Date hidden'!AI72="x","x",$AH$2-'Indicator Date hidden'!AI72)</f>
        <v>0</v>
      </c>
      <c r="AI71" s="35">
        <f>IF('Indicator Date hidden'!AJ72="x","x",$AI$2-'Indicator Date hidden'!AJ72)</f>
        <v>0</v>
      </c>
      <c r="AJ71" s="35" t="str">
        <f>IF('Indicator Date hidden'!AK72="x","x",$AJ$2-'Indicator Date hidden'!AK72)</f>
        <v>x</v>
      </c>
      <c r="AK71" s="35">
        <f>IF('Indicator Date hidden'!AL72="x","x",$AK$2-'Indicator Date hidden'!AL72)</f>
        <v>1</v>
      </c>
      <c r="AL71" s="35">
        <f>IF('Indicator Date hidden'!AM72="x","x",$AL$2-'Indicator Date hidden'!AM72)</f>
        <v>0</v>
      </c>
      <c r="AM71" s="35">
        <f>IF('Indicator Date hidden'!AN72="x","x",$AM$2-'Indicator Date hidden'!AN72)</f>
        <v>0</v>
      </c>
      <c r="AN71" s="35">
        <f>IF('Indicator Date hidden'!AO72="x","x",$AN$2-'Indicator Date hidden'!AO72)</f>
        <v>0</v>
      </c>
      <c r="AO71" s="35" t="str">
        <f>IF('Indicator Date hidden'!AP72="x","x",$AO$2-'Indicator Date hidden'!AP72)</f>
        <v>x</v>
      </c>
      <c r="AP71" s="35" t="str">
        <f>IF('Indicator Date hidden'!AQ72="x","x",$AP$2-'Indicator Date hidden'!AQ72)</f>
        <v>x</v>
      </c>
      <c r="AQ71" s="35">
        <f>IF('Indicator Date hidden'!AR72="x","x",$AQ$2-'Indicator Date hidden'!AR72)</f>
        <v>0</v>
      </c>
      <c r="AR71" s="35">
        <f>IF('Indicator Date hidden'!AS72="x","x",$AR$2-'Indicator Date hidden'!AS72)</f>
        <v>0</v>
      </c>
      <c r="AS71" s="35">
        <f>IF('Indicator Date hidden'!AT72="x","x",$AS$2-'Indicator Date hidden'!AT72)</f>
        <v>0</v>
      </c>
      <c r="AT71" s="35">
        <f>IF('Indicator Date hidden'!AU72="x","x",$AT$2-'Indicator Date hidden'!AU72)</f>
        <v>0</v>
      </c>
      <c r="AU71" s="35">
        <f>IF('Indicator Date hidden'!AV72="x","x",$AU$2-'Indicator Date hidden'!AV72)</f>
        <v>1</v>
      </c>
      <c r="AV71" s="35">
        <f>IF('Indicator Date hidden'!AW72="x","x",$AV$2-'Indicator Date hidden'!AW72)</f>
        <v>0</v>
      </c>
      <c r="AW71" s="35">
        <f>IF('Indicator Date hidden'!AX72="x","x",$AW$2-'Indicator Date hidden'!AX72)</f>
        <v>0</v>
      </c>
      <c r="AX71" s="35">
        <f>IF('Indicator Date hidden'!AY72="x","x",$AX$2-'Indicator Date hidden'!AY72)</f>
        <v>0</v>
      </c>
      <c r="AY71" s="35">
        <f>IF('Indicator Date hidden'!AZ72="x","x",$AY$2-'Indicator Date hidden'!AZ72)</f>
        <v>0</v>
      </c>
      <c r="AZ71" s="35">
        <f>IF('Indicator Date hidden'!BA72="x","x",$AZ$2-'Indicator Date hidden'!BA72)</f>
        <v>0</v>
      </c>
      <c r="BA71">
        <f t="shared" si="5"/>
        <v>17</v>
      </c>
      <c r="BB71" s="36">
        <f t="shared" si="6"/>
        <v>0.36170212765957449</v>
      </c>
      <c r="BC71">
        <f t="shared" si="7"/>
        <v>5</v>
      </c>
      <c r="BD71" s="36">
        <f t="shared" si="8"/>
        <v>1.3436300769231442</v>
      </c>
      <c r="BE71" s="38">
        <f t="shared" si="9"/>
        <v>0</v>
      </c>
    </row>
    <row r="72" spans="1:57" x14ac:dyDescent="0.35">
      <c r="A72" t="s">
        <v>131</v>
      </c>
      <c r="B72" s="35">
        <f>IF('Indicator Date hidden'!C73="x","x",$B$2-'Indicator Date hidden'!C73)</f>
        <v>0</v>
      </c>
      <c r="C72" s="35">
        <f>IF('Indicator Date hidden'!D73="x","x",$C$2-'Indicator Date hidden'!D73)</f>
        <v>0</v>
      </c>
      <c r="D72" s="35">
        <f>IF('Indicator Date hidden'!E73="x","x",$D$2-'Indicator Date hidden'!E73)</f>
        <v>0</v>
      </c>
      <c r="E72" s="35">
        <f>IF('Indicator Date hidden'!F73="x","x",$E$2-'Indicator Date hidden'!F73)</f>
        <v>0</v>
      </c>
      <c r="F72" s="35">
        <f>IF('Indicator Date hidden'!G73="x","x",$F$2-'Indicator Date hidden'!G73)</f>
        <v>0</v>
      </c>
      <c r="G72" s="35">
        <f>IF('Indicator Date hidden'!H73="x","x",$G$2-'Indicator Date hidden'!H73)</f>
        <v>0</v>
      </c>
      <c r="H72" s="35">
        <f>IF('Indicator Date hidden'!I73="x","x",$H$2-'Indicator Date hidden'!I73)</f>
        <v>0</v>
      </c>
      <c r="I72" s="35">
        <f>IF('Indicator Date hidden'!J73="x","x",$I$2-'Indicator Date hidden'!J73)</f>
        <v>0</v>
      </c>
      <c r="J72" s="35">
        <f>IF('Indicator Date hidden'!K73="x","x",$J$2-'Indicator Date hidden'!K73)</f>
        <v>0</v>
      </c>
      <c r="K72" s="35">
        <f>IF('Indicator Date hidden'!L73="x","x",$K$2-'Indicator Date hidden'!L73)</f>
        <v>0</v>
      </c>
      <c r="L72" s="35">
        <f>IF('Indicator Date hidden'!M73="x","x",$L$2-'Indicator Date hidden'!M73)</f>
        <v>0</v>
      </c>
      <c r="M72" s="35">
        <f>IF('Indicator Date hidden'!N73="x","x",$M$2-'Indicator Date hidden'!N73)</f>
        <v>0</v>
      </c>
      <c r="N72" s="35">
        <f>IF('Indicator Date hidden'!O73="x","x",$N$2-'Indicator Date hidden'!O73)</f>
        <v>0</v>
      </c>
      <c r="O72" s="35">
        <f>IF('Indicator Date hidden'!P73="x","x",$O$2-'Indicator Date hidden'!P73)</f>
        <v>0</v>
      </c>
      <c r="P72" s="35">
        <f>IF('Indicator Date hidden'!Q73="x","x",$P$2-'Indicator Date hidden'!Q73)</f>
        <v>0</v>
      </c>
      <c r="Q72" s="35">
        <f>IF('Indicator Date hidden'!R73="x","x",$Q$2-'Indicator Date hidden'!R73)</f>
        <v>5</v>
      </c>
      <c r="R72" s="35">
        <f>IF('Indicator Date hidden'!S73="x","x",$R$2-'Indicator Date hidden'!S73)</f>
        <v>0</v>
      </c>
      <c r="S72" s="35">
        <f>IF('Indicator Date hidden'!T73="x","x",$S$2-'Indicator Date hidden'!T73)</f>
        <v>0</v>
      </c>
      <c r="T72" s="35">
        <f>IF('Indicator Date hidden'!U73="x","x",$T$2-'Indicator Date hidden'!U73)</f>
        <v>0</v>
      </c>
      <c r="U72" s="35">
        <f>IF('Indicator Date hidden'!V73="x","x",$U$2-'Indicator Date hidden'!V73)</f>
        <v>0</v>
      </c>
      <c r="V72" s="35">
        <f>IF('Indicator Date hidden'!W73="x","x",$V$2-'Indicator Date hidden'!W73)</f>
        <v>0</v>
      </c>
      <c r="W72" s="35">
        <f>IF('Indicator Date hidden'!X73="x","x",$W$2-'Indicator Date hidden'!X73)</f>
        <v>0</v>
      </c>
      <c r="X72" s="35">
        <f>IF('Indicator Date hidden'!Y73="x","x",$X$2-'Indicator Date hidden'!Y73)</f>
        <v>4</v>
      </c>
      <c r="Y72" s="35">
        <f>IF('Indicator Date hidden'!Z73="x","x",$Y$2-'Indicator Date hidden'!Z73)</f>
        <v>0</v>
      </c>
      <c r="Z72" s="35">
        <f>IF('Indicator Date hidden'!AA73="x","x",$Z$2-'Indicator Date hidden'!AA73)</f>
        <v>0</v>
      </c>
      <c r="AA72" s="35">
        <f>IF('Indicator Date hidden'!AB73="x","x",$AA$2-'Indicator Date hidden'!AB73)</f>
        <v>0</v>
      </c>
      <c r="AB72" s="35">
        <f>IF('Indicator Date hidden'!AC73="x","x",$AB$2-'Indicator Date hidden'!AC73)</f>
        <v>0</v>
      </c>
      <c r="AC72" s="35">
        <f>IF('Indicator Date hidden'!AD73="x","x",$AC$2-'Indicator Date hidden'!AD73)</f>
        <v>0</v>
      </c>
      <c r="AD72" s="35">
        <f>IF('Indicator Date hidden'!AE73="x","x",$AD$2-'Indicator Date hidden'!AE73)</f>
        <v>0</v>
      </c>
      <c r="AE72" s="35">
        <f>IF('Indicator Date hidden'!AF73="x","x",$AE$2-'Indicator Date hidden'!AF73)</f>
        <v>0</v>
      </c>
      <c r="AF72" s="35" t="str">
        <f>IF('Indicator Date hidden'!AG73="x","x",$AF$2-'Indicator Date hidden'!AG73)</f>
        <v>x</v>
      </c>
      <c r="AG72" s="35">
        <f>IF('Indicator Date hidden'!AH73="x","x",$AG$2-'Indicator Date hidden'!AH73)</f>
        <v>0</v>
      </c>
      <c r="AH72" s="35">
        <f>IF('Indicator Date hidden'!AI73="x","x",$AH$2-'Indicator Date hidden'!AI73)</f>
        <v>0</v>
      </c>
      <c r="AI72" s="35">
        <f>IF('Indicator Date hidden'!AJ73="x","x",$AI$2-'Indicator Date hidden'!AJ73)</f>
        <v>0</v>
      </c>
      <c r="AJ72" s="35" t="str">
        <f>IF('Indicator Date hidden'!AK73="x","x",$AJ$2-'Indicator Date hidden'!AK73)</f>
        <v>x</v>
      </c>
      <c r="AK72" s="35">
        <f>IF('Indicator Date hidden'!AL73="x","x",$AK$2-'Indicator Date hidden'!AL73)</f>
        <v>1</v>
      </c>
      <c r="AL72" s="35">
        <f>IF('Indicator Date hidden'!AM73="x","x",$AL$2-'Indicator Date hidden'!AM73)</f>
        <v>0</v>
      </c>
      <c r="AM72" s="35">
        <f>IF('Indicator Date hidden'!AN73="x","x",$AM$2-'Indicator Date hidden'!AN73)</f>
        <v>0</v>
      </c>
      <c r="AN72" s="35">
        <f>IF('Indicator Date hidden'!AO73="x","x",$AN$2-'Indicator Date hidden'!AO73)</f>
        <v>0</v>
      </c>
      <c r="AO72" s="35" t="str">
        <f>IF('Indicator Date hidden'!AP73="x","x",$AO$2-'Indicator Date hidden'!AP73)</f>
        <v>x</v>
      </c>
      <c r="AP72" s="35" t="str">
        <f>IF('Indicator Date hidden'!AQ73="x","x",$AP$2-'Indicator Date hidden'!AQ73)</f>
        <v>x</v>
      </c>
      <c r="AQ72" s="35" t="str">
        <f>IF('Indicator Date hidden'!AR73="x","x",$AQ$2-'Indicator Date hidden'!AR73)</f>
        <v>x</v>
      </c>
      <c r="AR72" s="35">
        <f>IF('Indicator Date hidden'!AS73="x","x",$AR$2-'Indicator Date hidden'!AS73)</f>
        <v>0</v>
      </c>
      <c r="AS72" s="35">
        <f>IF('Indicator Date hidden'!AT73="x","x",$AS$2-'Indicator Date hidden'!AT73)</f>
        <v>0</v>
      </c>
      <c r="AT72" s="35">
        <f>IF('Indicator Date hidden'!AU73="x","x",$AT$2-'Indicator Date hidden'!AU73)</f>
        <v>0</v>
      </c>
      <c r="AU72" s="35">
        <f>IF('Indicator Date hidden'!AV73="x","x",$AU$2-'Indicator Date hidden'!AV73)</f>
        <v>5</v>
      </c>
      <c r="AV72" s="35">
        <f>IF('Indicator Date hidden'!AW73="x","x",$AV$2-'Indicator Date hidden'!AW73)</f>
        <v>0</v>
      </c>
      <c r="AW72" s="35">
        <f>IF('Indicator Date hidden'!AX73="x","x",$AW$2-'Indicator Date hidden'!AX73)</f>
        <v>0</v>
      </c>
      <c r="AX72" s="35">
        <f>IF('Indicator Date hidden'!AY73="x","x",$AX$2-'Indicator Date hidden'!AY73)</f>
        <v>0</v>
      </c>
      <c r="AY72" s="35">
        <f>IF('Indicator Date hidden'!AZ73="x","x",$AY$2-'Indicator Date hidden'!AZ73)</f>
        <v>0</v>
      </c>
      <c r="AZ72" s="35">
        <f>IF('Indicator Date hidden'!BA73="x","x",$AZ$2-'Indicator Date hidden'!BA73)</f>
        <v>0</v>
      </c>
      <c r="BA72">
        <f t="shared" si="5"/>
        <v>15</v>
      </c>
      <c r="BB72" s="36">
        <f t="shared" si="6"/>
        <v>0.32608695652173914</v>
      </c>
      <c r="BC72">
        <f t="shared" si="7"/>
        <v>4</v>
      </c>
      <c r="BD72" s="36">
        <f t="shared" si="8"/>
        <v>1.1619763491211101</v>
      </c>
      <c r="BE72" s="38">
        <f t="shared" si="9"/>
        <v>0</v>
      </c>
    </row>
    <row r="73" spans="1:57" x14ac:dyDescent="0.35">
      <c r="A73" t="s">
        <v>133</v>
      </c>
      <c r="B73" s="35">
        <f>IF('Indicator Date hidden'!C74="x","x",$B$2-'Indicator Date hidden'!C74)</f>
        <v>0</v>
      </c>
      <c r="C73" s="35">
        <f>IF('Indicator Date hidden'!D74="x","x",$C$2-'Indicator Date hidden'!D74)</f>
        <v>0</v>
      </c>
      <c r="D73" s="35">
        <f>IF('Indicator Date hidden'!E74="x","x",$D$2-'Indicator Date hidden'!E74)</f>
        <v>0</v>
      </c>
      <c r="E73" s="35">
        <f>IF('Indicator Date hidden'!F74="x","x",$E$2-'Indicator Date hidden'!F74)</f>
        <v>0</v>
      </c>
      <c r="F73" s="35">
        <f>IF('Indicator Date hidden'!G74="x","x",$F$2-'Indicator Date hidden'!G74)</f>
        <v>0</v>
      </c>
      <c r="G73" s="35">
        <f>IF('Indicator Date hidden'!H74="x","x",$G$2-'Indicator Date hidden'!H74)</f>
        <v>0</v>
      </c>
      <c r="H73" s="35">
        <f>IF('Indicator Date hidden'!I74="x","x",$H$2-'Indicator Date hidden'!I74)</f>
        <v>0</v>
      </c>
      <c r="I73" s="35">
        <f>IF('Indicator Date hidden'!J74="x","x",$I$2-'Indicator Date hidden'!J74)</f>
        <v>0</v>
      </c>
      <c r="J73" s="35">
        <f>IF('Indicator Date hidden'!K74="x","x",$J$2-'Indicator Date hidden'!K74)</f>
        <v>0</v>
      </c>
      <c r="K73" s="35">
        <f>IF('Indicator Date hidden'!L74="x","x",$K$2-'Indicator Date hidden'!L74)</f>
        <v>0</v>
      </c>
      <c r="L73" s="35">
        <f>IF('Indicator Date hidden'!M74="x","x",$L$2-'Indicator Date hidden'!M74)</f>
        <v>0</v>
      </c>
      <c r="M73" s="35">
        <f>IF('Indicator Date hidden'!N74="x","x",$M$2-'Indicator Date hidden'!N74)</f>
        <v>0</v>
      </c>
      <c r="N73" s="35">
        <f>IF('Indicator Date hidden'!O74="x","x",$N$2-'Indicator Date hidden'!O74)</f>
        <v>0</v>
      </c>
      <c r="O73" s="35">
        <f>IF('Indicator Date hidden'!P74="x","x",$O$2-'Indicator Date hidden'!P74)</f>
        <v>0</v>
      </c>
      <c r="P73" s="35">
        <f>IF('Indicator Date hidden'!Q74="x","x",$P$2-'Indicator Date hidden'!Q74)</f>
        <v>0</v>
      </c>
      <c r="Q73" s="35">
        <f>IF('Indicator Date hidden'!R74="x","x",$Q$2-'Indicator Date hidden'!R74)</f>
        <v>2</v>
      </c>
      <c r="R73" s="35">
        <f>IF('Indicator Date hidden'!S74="x","x",$R$2-'Indicator Date hidden'!S74)</f>
        <v>0</v>
      </c>
      <c r="S73" s="35">
        <f>IF('Indicator Date hidden'!T74="x","x",$S$2-'Indicator Date hidden'!T74)</f>
        <v>0</v>
      </c>
      <c r="T73" s="35">
        <f>IF('Indicator Date hidden'!U74="x","x",$T$2-'Indicator Date hidden'!U74)</f>
        <v>0</v>
      </c>
      <c r="U73" s="35">
        <f>IF('Indicator Date hidden'!V74="x","x",$U$2-'Indicator Date hidden'!V74)</f>
        <v>0</v>
      </c>
      <c r="V73" s="35">
        <f>IF('Indicator Date hidden'!W74="x","x",$V$2-'Indicator Date hidden'!W74)</f>
        <v>0</v>
      </c>
      <c r="W73" s="35">
        <f>IF('Indicator Date hidden'!X74="x","x",$W$2-'Indicator Date hidden'!X74)</f>
        <v>2</v>
      </c>
      <c r="X73" s="35">
        <f>IF('Indicator Date hidden'!Y74="x","x",$X$2-'Indicator Date hidden'!Y74)</f>
        <v>0</v>
      </c>
      <c r="Y73" s="35">
        <f>IF('Indicator Date hidden'!Z74="x","x",$Y$2-'Indicator Date hidden'!Z74)</f>
        <v>0</v>
      </c>
      <c r="Z73" s="35">
        <f>IF('Indicator Date hidden'!AA74="x","x",$Z$2-'Indicator Date hidden'!AA74)</f>
        <v>0</v>
      </c>
      <c r="AA73" s="35">
        <f>IF('Indicator Date hidden'!AB74="x","x",$AA$2-'Indicator Date hidden'!AB74)</f>
        <v>0</v>
      </c>
      <c r="AB73" s="35">
        <f>IF('Indicator Date hidden'!AC74="x","x",$AB$2-'Indicator Date hidden'!AC74)</f>
        <v>0</v>
      </c>
      <c r="AC73" s="35">
        <f>IF('Indicator Date hidden'!AD74="x","x",$AC$2-'Indicator Date hidden'!AD74)</f>
        <v>0</v>
      </c>
      <c r="AD73" s="35">
        <f>IF('Indicator Date hidden'!AE74="x","x",$AD$2-'Indicator Date hidden'!AE74)</f>
        <v>0</v>
      </c>
      <c r="AE73" s="35">
        <f>IF('Indicator Date hidden'!AF74="x","x",$AE$2-'Indicator Date hidden'!AF74)</f>
        <v>0</v>
      </c>
      <c r="AF73" s="35">
        <f>IF('Indicator Date hidden'!AG74="x","x",$AF$2-'Indicator Date hidden'!AG74)</f>
        <v>1</v>
      </c>
      <c r="AG73" s="35">
        <f>IF('Indicator Date hidden'!AH74="x","x",$AG$2-'Indicator Date hidden'!AH74)</f>
        <v>0</v>
      </c>
      <c r="AH73" s="35">
        <f>IF('Indicator Date hidden'!AI74="x","x",$AH$2-'Indicator Date hidden'!AI74)</f>
        <v>0</v>
      </c>
      <c r="AI73" s="35">
        <f>IF('Indicator Date hidden'!AJ74="x","x",$AI$2-'Indicator Date hidden'!AJ74)</f>
        <v>0</v>
      </c>
      <c r="AJ73" s="35">
        <f>IF('Indicator Date hidden'!AK74="x","x",$AJ$2-'Indicator Date hidden'!AK74)</f>
        <v>0</v>
      </c>
      <c r="AK73" s="35">
        <f>IF('Indicator Date hidden'!AL74="x","x",$AK$2-'Indicator Date hidden'!AL74)</f>
        <v>1</v>
      </c>
      <c r="AL73" s="35">
        <f>IF('Indicator Date hidden'!AM74="x","x",$AL$2-'Indicator Date hidden'!AM74)</f>
        <v>0</v>
      </c>
      <c r="AM73" s="35">
        <f>IF('Indicator Date hidden'!AN74="x","x",$AM$2-'Indicator Date hidden'!AN74)</f>
        <v>0</v>
      </c>
      <c r="AN73" s="35">
        <f>IF('Indicator Date hidden'!AO74="x","x",$AN$2-'Indicator Date hidden'!AO74)</f>
        <v>0</v>
      </c>
      <c r="AO73" s="35">
        <f>IF('Indicator Date hidden'!AP74="x","x",$AO$2-'Indicator Date hidden'!AP74)</f>
        <v>0</v>
      </c>
      <c r="AP73" s="35">
        <f>IF('Indicator Date hidden'!AQ74="x","x",$AP$2-'Indicator Date hidden'!AQ74)</f>
        <v>0</v>
      </c>
      <c r="AQ73" s="35">
        <f>IF('Indicator Date hidden'!AR74="x","x",$AQ$2-'Indicator Date hidden'!AR74)</f>
        <v>4</v>
      </c>
      <c r="AR73" s="35">
        <f>IF('Indicator Date hidden'!AS74="x","x",$AR$2-'Indicator Date hidden'!AS74)</f>
        <v>0</v>
      </c>
      <c r="AS73" s="35">
        <f>IF('Indicator Date hidden'!AT74="x","x",$AS$2-'Indicator Date hidden'!AT74)</f>
        <v>0</v>
      </c>
      <c r="AT73" s="35">
        <f>IF('Indicator Date hidden'!AU74="x","x",$AT$2-'Indicator Date hidden'!AU74)</f>
        <v>0</v>
      </c>
      <c r="AU73" s="35">
        <f>IF('Indicator Date hidden'!AV74="x","x",$AU$2-'Indicator Date hidden'!AV74)</f>
        <v>8</v>
      </c>
      <c r="AV73" s="35">
        <f>IF('Indicator Date hidden'!AW74="x","x",$AV$2-'Indicator Date hidden'!AW74)</f>
        <v>0</v>
      </c>
      <c r="AW73" s="35">
        <f>IF('Indicator Date hidden'!AX74="x","x",$AW$2-'Indicator Date hidden'!AX74)</f>
        <v>0</v>
      </c>
      <c r="AX73" s="35">
        <f>IF('Indicator Date hidden'!AY74="x","x",$AX$2-'Indicator Date hidden'!AY74)</f>
        <v>0</v>
      </c>
      <c r="AY73" s="35">
        <f>IF('Indicator Date hidden'!AZ74="x","x",$AY$2-'Indicator Date hidden'!AZ74)</f>
        <v>0</v>
      </c>
      <c r="AZ73" s="35">
        <f>IF('Indicator Date hidden'!BA74="x","x",$AZ$2-'Indicator Date hidden'!BA74)</f>
        <v>0</v>
      </c>
      <c r="BA73">
        <f t="shared" si="5"/>
        <v>18</v>
      </c>
      <c r="BB73" s="36">
        <f t="shared" si="6"/>
        <v>0.35294117647058826</v>
      </c>
      <c r="BC73">
        <f t="shared" si="7"/>
        <v>6</v>
      </c>
      <c r="BD73" s="36">
        <f t="shared" si="8"/>
        <v>1.2806788857104259</v>
      </c>
      <c r="BE73" s="38">
        <f t="shared" si="9"/>
        <v>0</v>
      </c>
    </row>
    <row r="74" spans="1:57" x14ac:dyDescent="0.35">
      <c r="A74" t="s">
        <v>135</v>
      </c>
      <c r="B74" s="35">
        <f>IF('Indicator Date hidden'!C75="x","x",$B$2-'Indicator Date hidden'!C75)</f>
        <v>0</v>
      </c>
      <c r="C74" s="35">
        <f>IF('Indicator Date hidden'!D75="x","x",$C$2-'Indicator Date hidden'!D75)</f>
        <v>0</v>
      </c>
      <c r="D74" s="35">
        <f>IF('Indicator Date hidden'!E75="x","x",$D$2-'Indicator Date hidden'!E75)</f>
        <v>0</v>
      </c>
      <c r="E74" s="35">
        <f>IF('Indicator Date hidden'!F75="x","x",$E$2-'Indicator Date hidden'!F75)</f>
        <v>0</v>
      </c>
      <c r="F74" s="35">
        <f>IF('Indicator Date hidden'!G75="x","x",$F$2-'Indicator Date hidden'!G75)</f>
        <v>0</v>
      </c>
      <c r="G74" s="35">
        <f>IF('Indicator Date hidden'!H75="x","x",$G$2-'Indicator Date hidden'!H75)</f>
        <v>0</v>
      </c>
      <c r="H74" s="35">
        <f>IF('Indicator Date hidden'!I75="x","x",$H$2-'Indicator Date hidden'!I75)</f>
        <v>0</v>
      </c>
      <c r="I74" s="35">
        <f>IF('Indicator Date hidden'!J75="x","x",$I$2-'Indicator Date hidden'!J75)</f>
        <v>0</v>
      </c>
      <c r="J74" s="35">
        <f>IF('Indicator Date hidden'!K75="x","x",$J$2-'Indicator Date hidden'!K75)</f>
        <v>0</v>
      </c>
      <c r="K74" s="35">
        <f>IF('Indicator Date hidden'!L75="x","x",$K$2-'Indicator Date hidden'!L75)</f>
        <v>0</v>
      </c>
      <c r="L74" s="35">
        <f>IF('Indicator Date hidden'!M75="x","x",$L$2-'Indicator Date hidden'!M75)</f>
        <v>0</v>
      </c>
      <c r="M74" s="35">
        <f>IF('Indicator Date hidden'!N75="x","x",$M$2-'Indicator Date hidden'!N75)</f>
        <v>0</v>
      </c>
      <c r="N74" s="35">
        <f>IF('Indicator Date hidden'!O75="x","x",$N$2-'Indicator Date hidden'!O75)</f>
        <v>0</v>
      </c>
      <c r="O74" s="35">
        <f>IF('Indicator Date hidden'!P75="x","x",$O$2-'Indicator Date hidden'!P75)</f>
        <v>0</v>
      </c>
      <c r="P74" s="35">
        <f>IF('Indicator Date hidden'!Q75="x","x",$P$2-'Indicator Date hidden'!Q75)</f>
        <v>0</v>
      </c>
      <c r="Q74" s="35">
        <f>IF('Indicator Date hidden'!R75="x","x",$Q$2-'Indicator Date hidden'!R75)</f>
        <v>2</v>
      </c>
      <c r="R74" s="35">
        <f>IF('Indicator Date hidden'!S75="x","x",$R$2-'Indicator Date hidden'!S75)</f>
        <v>0</v>
      </c>
      <c r="S74" s="35">
        <f>IF('Indicator Date hidden'!T75="x","x",$S$2-'Indicator Date hidden'!T75)</f>
        <v>0</v>
      </c>
      <c r="T74" s="35">
        <f>IF('Indicator Date hidden'!U75="x","x",$T$2-'Indicator Date hidden'!U75)</f>
        <v>0</v>
      </c>
      <c r="U74" s="35">
        <f>IF('Indicator Date hidden'!V75="x","x",$U$2-'Indicator Date hidden'!V75)</f>
        <v>0</v>
      </c>
      <c r="V74" s="35">
        <f>IF('Indicator Date hidden'!W75="x","x",$V$2-'Indicator Date hidden'!W75)</f>
        <v>0</v>
      </c>
      <c r="W74" s="35">
        <f>IF('Indicator Date hidden'!X75="x","x",$W$2-'Indicator Date hidden'!X75)</f>
        <v>2</v>
      </c>
      <c r="X74" s="35" t="str">
        <f>IF('Indicator Date hidden'!Y75="x","x",$X$2-'Indicator Date hidden'!Y75)</f>
        <v>x</v>
      </c>
      <c r="Y74" s="35">
        <f>IF('Indicator Date hidden'!Z75="x","x",$Y$2-'Indicator Date hidden'!Z75)</f>
        <v>0</v>
      </c>
      <c r="Z74" s="35">
        <f>IF('Indicator Date hidden'!AA75="x","x",$Z$2-'Indicator Date hidden'!AA75)</f>
        <v>0</v>
      </c>
      <c r="AA74" s="35">
        <f>IF('Indicator Date hidden'!AB75="x","x",$AA$2-'Indicator Date hidden'!AB75)</f>
        <v>0</v>
      </c>
      <c r="AB74" s="35">
        <f>IF('Indicator Date hidden'!AC75="x","x",$AB$2-'Indicator Date hidden'!AC75)</f>
        <v>0</v>
      </c>
      <c r="AC74" s="35">
        <f>IF('Indicator Date hidden'!AD75="x","x",$AC$2-'Indicator Date hidden'!AD75)</f>
        <v>0</v>
      </c>
      <c r="AD74" s="35">
        <f>IF('Indicator Date hidden'!AE75="x","x",$AD$2-'Indicator Date hidden'!AE75)</f>
        <v>0</v>
      </c>
      <c r="AE74" s="35">
        <f>IF('Indicator Date hidden'!AF75="x","x",$AE$2-'Indicator Date hidden'!AF75)</f>
        <v>0</v>
      </c>
      <c r="AF74" s="35">
        <f>IF('Indicator Date hidden'!AG75="x","x",$AF$2-'Indicator Date hidden'!AG75)</f>
        <v>0</v>
      </c>
      <c r="AG74" s="35">
        <f>IF('Indicator Date hidden'!AH75="x","x",$AG$2-'Indicator Date hidden'!AH75)</f>
        <v>0</v>
      </c>
      <c r="AH74" s="35">
        <f>IF('Indicator Date hidden'!AI75="x","x",$AH$2-'Indicator Date hidden'!AI75)</f>
        <v>0</v>
      </c>
      <c r="AI74" s="35">
        <f>IF('Indicator Date hidden'!AJ75="x","x",$AI$2-'Indicator Date hidden'!AJ75)</f>
        <v>0</v>
      </c>
      <c r="AJ74" s="35">
        <f>IF('Indicator Date hidden'!AK75="x","x",$AJ$2-'Indicator Date hidden'!AK75)</f>
        <v>1</v>
      </c>
      <c r="AK74" s="35">
        <f>IF('Indicator Date hidden'!AL75="x","x",$AK$2-'Indicator Date hidden'!AL75)</f>
        <v>1</v>
      </c>
      <c r="AL74" s="35">
        <f>IF('Indicator Date hidden'!AM75="x","x",$AL$2-'Indicator Date hidden'!AM75)</f>
        <v>0</v>
      </c>
      <c r="AM74" s="35">
        <f>IF('Indicator Date hidden'!AN75="x","x",$AM$2-'Indicator Date hidden'!AN75)</f>
        <v>0</v>
      </c>
      <c r="AN74" s="35">
        <f>IF('Indicator Date hidden'!AO75="x","x",$AN$2-'Indicator Date hidden'!AO75)</f>
        <v>0</v>
      </c>
      <c r="AO74" s="35">
        <f>IF('Indicator Date hidden'!AP75="x","x",$AO$2-'Indicator Date hidden'!AP75)</f>
        <v>0</v>
      </c>
      <c r="AP74" s="35">
        <f>IF('Indicator Date hidden'!AQ75="x","x",$AP$2-'Indicator Date hidden'!AQ75)</f>
        <v>0</v>
      </c>
      <c r="AQ74" s="35">
        <f>IF('Indicator Date hidden'!AR75="x","x",$AQ$2-'Indicator Date hidden'!AR75)</f>
        <v>4</v>
      </c>
      <c r="AR74" s="35">
        <f>IF('Indicator Date hidden'!AS75="x","x",$AR$2-'Indicator Date hidden'!AS75)</f>
        <v>0</v>
      </c>
      <c r="AS74" s="35">
        <f>IF('Indicator Date hidden'!AT75="x","x",$AS$2-'Indicator Date hidden'!AT75)</f>
        <v>0</v>
      </c>
      <c r="AT74" s="35">
        <f>IF('Indicator Date hidden'!AU75="x","x",$AT$2-'Indicator Date hidden'!AU75)</f>
        <v>0</v>
      </c>
      <c r="AU74" s="35">
        <f>IF('Indicator Date hidden'!AV75="x","x",$AU$2-'Indicator Date hidden'!AV75)</f>
        <v>0</v>
      </c>
      <c r="AV74" s="35">
        <f>IF('Indicator Date hidden'!AW75="x","x",$AV$2-'Indicator Date hidden'!AW75)</f>
        <v>0</v>
      </c>
      <c r="AW74" s="35">
        <f>IF('Indicator Date hidden'!AX75="x","x",$AW$2-'Indicator Date hidden'!AX75)</f>
        <v>0</v>
      </c>
      <c r="AX74" s="35">
        <f>IF('Indicator Date hidden'!AY75="x","x",$AX$2-'Indicator Date hidden'!AY75)</f>
        <v>0</v>
      </c>
      <c r="AY74" s="35">
        <f>IF('Indicator Date hidden'!AZ75="x","x",$AY$2-'Indicator Date hidden'!AZ75)</f>
        <v>0</v>
      </c>
      <c r="AZ74" s="35">
        <f>IF('Indicator Date hidden'!BA75="x","x",$AZ$2-'Indicator Date hidden'!BA75)</f>
        <v>0</v>
      </c>
      <c r="BA74">
        <f t="shared" si="5"/>
        <v>10</v>
      </c>
      <c r="BB74" s="36">
        <f t="shared" si="6"/>
        <v>0.2</v>
      </c>
      <c r="BC74">
        <f t="shared" si="7"/>
        <v>5</v>
      </c>
      <c r="BD74" s="36">
        <f t="shared" si="8"/>
        <v>0.69282032302755092</v>
      </c>
      <c r="BE74" s="38">
        <f t="shared" si="9"/>
        <v>0</v>
      </c>
    </row>
    <row r="75" spans="1:57" x14ac:dyDescent="0.35">
      <c r="A75" t="s">
        <v>137</v>
      </c>
      <c r="B75" s="35">
        <f>IF('Indicator Date hidden'!C76="x","x",$B$2-'Indicator Date hidden'!C76)</f>
        <v>0</v>
      </c>
      <c r="C75" s="35">
        <f>IF('Indicator Date hidden'!D76="x","x",$C$2-'Indicator Date hidden'!D76)</f>
        <v>0</v>
      </c>
      <c r="D75" s="35">
        <f>IF('Indicator Date hidden'!E76="x","x",$D$2-'Indicator Date hidden'!E76)</f>
        <v>0</v>
      </c>
      <c r="E75" s="35">
        <f>IF('Indicator Date hidden'!F76="x","x",$E$2-'Indicator Date hidden'!F76)</f>
        <v>0</v>
      </c>
      <c r="F75" s="35">
        <f>IF('Indicator Date hidden'!G76="x","x",$F$2-'Indicator Date hidden'!G76)</f>
        <v>0</v>
      </c>
      <c r="G75" s="35">
        <f>IF('Indicator Date hidden'!H76="x","x",$G$2-'Indicator Date hidden'!H76)</f>
        <v>0</v>
      </c>
      <c r="H75" s="35">
        <f>IF('Indicator Date hidden'!I76="x","x",$H$2-'Indicator Date hidden'!I76)</f>
        <v>0</v>
      </c>
      <c r="I75" s="35">
        <f>IF('Indicator Date hidden'!J76="x","x",$I$2-'Indicator Date hidden'!J76)</f>
        <v>0</v>
      </c>
      <c r="J75" s="35">
        <f>IF('Indicator Date hidden'!K76="x","x",$J$2-'Indicator Date hidden'!K76)</f>
        <v>0</v>
      </c>
      <c r="K75" s="35">
        <f>IF('Indicator Date hidden'!L76="x","x",$K$2-'Indicator Date hidden'!L76)</f>
        <v>0</v>
      </c>
      <c r="L75" s="35">
        <f>IF('Indicator Date hidden'!M76="x","x",$L$2-'Indicator Date hidden'!M76)</f>
        <v>0</v>
      </c>
      <c r="M75" s="35">
        <f>IF('Indicator Date hidden'!N76="x","x",$M$2-'Indicator Date hidden'!N76)</f>
        <v>0</v>
      </c>
      <c r="N75" s="35">
        <f>IF('Indicator Date hidden'!O76="x","x",$N$2-'Indicator Date hidden'!O76)</f>
        <v>0</v>
      </c>
      <c r="O75" s="35">
        <f>IF('Indicator Date hidden'!P76="x","x",$O$2-'Indicator Date hidden'!P76)</f>
        <v>0</v>
      </c>
      <c r="P75" s="35">
        <f>IF('Indicator Date hidden'!Q76="x","x",$P$2-'Indicator Date hidden'!Q76)</f>
        <v>0</v>
      </c>
      <c r="Q75" s="35" t="str">
        <f>IF('Indicator Date hidden'!R76="x","x",$Q$2-'Indicator Date hidden'!R76)</f>
        <v>x</v>
      </c>
      <c r="R75" s="35">
        <f>IF('Indicator Date hidden'!S76="x","x",$R$2-'Indicator Date hidden'!S76)</f>
        <v>0</v>
      </c>
      <c r="S75" s="35">
        <f>IF('Indicator Date hidden'!T76="x","x",$S$2-'Indicator Date hidden'!T76)</f>
        <v>0</v>
      </c>
      <c r="T75" s="35">
        <f>IF('Indicator Date hidden'!U76="x","x",$T$2-'Indicator Date hidden'!U76)</f>
        <v>0</v>
      </c>
      <c r="U75" s="35" t="str">
        <f>IF('Indicator Date hidden'!V76="x","x",$U$2-'Indicator Date hidden'!V76)</f>
        <v>x</v>
      </c>
      <c r="V75" s="35">
        <f>IF('Indicator Date hidden'!W76="x","x",$V$2-'Indicator Date hidden'!W76)</f>
        <v>0</v>
      </c>
      <c r="W75" s="35" t="str">
        <f>IF('Indicator Date hidden'!X76="x","x",$W$2-'Indicator Date hidden'!X76)</f>
        <v>x</v>
      </c>
      <c r="X75" s="35">
        <f>IF('Indicator Date hidden'!Y76="x","x",$X$2-'Indicator Date hidden'!Y76)</f>
        <v>2</v>
      </c>
      <c r="Y75" s="35">
        <f>IF('Indicator Date hidden'!Z76="x","x",$Y$2-'Indicator Date hidden'!Z76)</f>
        <v>0</v>
      </c>
      <c r="Z75" s="35">
        <f>IF('Indicator Date hidden'!AA76="x","x",$Z$2-'Indicator Date hidden'!AA76)</f>
        <v>0</v>
      </c>
      <c r="AA75" s="35" t="str">
        <f>IF('Indicator Date hidden'!AB76="x","x",$AA$2-'Indicator Date hidden'!AB76)</f>
        <v>x</v>
      </c>
      <c r="AB75" s="35">
        <f>IF('Indicator Date hidden'!AC76="x","x",$AB$2-'Indicator Date hidden'!AC76)</f>
        <v>0</v>
      </c>
      <c r="AC75" s="35">
        <f>IF('Indicator Date hidden'!AD76="x","x",$AC$2-'Indicator Date hidden'!AD76)</f>
        <v>0</v>
      </c>
      <c r="AD75" s="35" t="str">
        <f>IF('Indicator Date hidden'!AE76="x","x",$AD$2-'Indicator Date hidden'!AE76)</f>
        <v>x</v>
      </c>
      <c r="AE75" s="35">
        <f>IF('Indicator Date hidden'!AF76="x","x",$AE$2-'Indicator Date hidden'!AF76)</f>
        <v>0</v>
      </c>
      <c r="AF75" s="35">
        <f>IF('Indicator Date hidden'!AG76="x","x",$AF$2-'Indicator Date hidden'!AG76)</f>
        <v>1</v>
      </c>
      <c r="AG75" s="35">
        <f>IF('Indicator Date hidden'!AH76="x","x",$AG$2-'Indicator Date hidden'!AH76)</f>
        <v>0</v>
      </c>
      <c r="AH75" s="35">
        <f>IF('Indicator Date hidden'!AI76="x","x",$AH$2-'Indicator Date hidden'!AI76)</f>
        <v>0</v>
      </c>
      <c r="AI75" s="35">
        <f>IF('Indicator Date hidden'!AJ76="x","x",$AI$2-'Indicator Date hidden'!AJ76)</f>
        <v>0</v>
      </c>
      <c r="AJ75" s="35" t="str">
        <f>IF('Indicator Date hidden'!AK76="x","x",$AJ$2-'Indicator Date hidden'!AK76)</f>
        <v>x</v>
      </c>
      <c r="AK75" s="35">
        <f>IF('Indicator Date hidden'!AL76="x","x",$AK$2-'Indicator Date hidden'!AL76)</f>
        <v>1</v>
      </c>
      <c r="AL75" s="35">
        <f>IF('Indicator Date hidden'!AM76="x","x",$AL$2-'Indicator Date hidden'!AM76)</f>
        <v>0</v>
      </c>
      <c r="AM75" s="35">
        <f>IF('Indicator Date hidden'!AN76="x","x",$AM$2-'Indicator Date hidden'!AN76)</f>
        <v>0</v>
      </c>
      <c r="AN75" s="35">
        <f>IF('Indicator Date hidden'!AO76="x","x",$AN$2-'Indicator Date hidden'!AO76)</f>
        <v>0</v>
      </c>
      <c r="AO75" s="35">
        <f>IF('Indicator Date hidden'!AP76="x","x",$AO$2-'Indicator Date hidden'!AP76)</f>
        <v>0</v>
      </c>
      <c r="AP75" s="35">
        <f>IF('Indicator Date hidden'!AQ76="x","x",$AP$2-'Indicator Date hidden'!AQ76)</f>
        <v>0</v>
      </c>
      <c r="AQ75" s="35">
        <f>IF('Indicator Date hidden'!AR76="x","x",$AQ$2-'Indicator Date hidden'!AR76)</f>
        <v>0</v>
      </c>
      <c r="AR75" s="35">
        <f>IF('Indicator Date hidden'!AS76="x","x",$AR$2-'Indicator Date hidden'!AS76)</f>
        <v>0</v>
      </c>
      <c r="AS75" s="35">
        <f>IF('Indicator Date hidden'!AT76="x","x",$AS$2-'Indicator Date hidden'!AT76)</f>
        <v>0</v>
      </c>
      <c r="AT75" s="35">
        <f>IF('Indicator Date hidden'!AU76="x","x",$AT$2-'Indicator Date hidden'!AU76)</f>
        <v>0</v>
      </c>
      <c r="AU75" s="35">
        <f>IF('Indicator Date hidden'!AV76="x","x",$AU$2-'Indicator Date hidden'!AV76)</f>
        <v>1</v>
      </c>
      <c r="AV75" s="35">
        <f>IF('Indicator Date hidden'!AW76="x","x",$AV$2-'Indicator Date hidden'!AW76)</f>
        <v>0</v>
      </c>
      <c r="AW75" s="35">
        <f>IF('Indicator Date hidden'!AX76="x","x",$AW$2-'Indicator Date hidden'!AX76)</f>
        <v>0</v>
      </c>
      <c r="AX75" s="35">
        <f>IF('Indicator Date hidden'!AY76="x","x",$AX$2-'Indicator Date hidden'!AY76)</f>
        <v>0</v>
      </c>
      <c r="AY75" s="35">
        <f>IF('Indicator Date hidden'!AZ76="x","x",$AY$2-'Indicator Date hidden'!AZ76)</f>
        <v>0</v>
      </c>
      <c r="AZ75" s="35">
        <f>IF('Indicator Date hidden'!BA76="x","x",$AZ$2-'Indicator Date hidden'!BA76)</f>
        <v>0</v>
      </c>
      <c r="BA75">
        <f t="shared" si="5"/>
        <v>5</v>
      </c>
      <c r="BB75" s="36">
        <f t="shared" si="6"/>
        <v>0.1111111111111111</v>
      </c>
      <c r="BC75">
        <f t="shared" si="7"/>
        <v>4</v>
      </c>
      <c r="BD75" s="36">
        <f t="shared" si="8"/>
        <v>0.37843080813169783</v>
      </c>
      <c r="BE75" s="38">
        <f t="shared" si="9"/>
        <v>0</v>
      </c>
    </row>
    <row r="76" spans="1:57" x14ac:dyDescent="0.35">
      <c r="A76" t="s">
        <v>139</v>
      </c>
      <c r="B76" s="35">
        <f>IF('Indicator Date hidden'!C77="x","x",$B$2-'Indicator Date hidden'!C77)</f>
        <v>0</v>
      </c>
      <c r="C76" s="35">
        <f>IF('Indicator Date hidden'!D77="x","x",$C$2-'Indicator Date hidden'!D77)</f>
        <v>0</v>
      </c>
      <c r="D76" s="35">
        <f>IF('Indicator Date hidden'!E77="x","x",$D$2-'Indicator Date hidden'!E77)</f>
        <v>0</v>
      </c>
      <c r="E76" s="35">
        <f>IF('Indicator Date hidden'!F77="x","x",$E$2-'Indicator Date hidden'!F77)</f>
        <v>0</v>
      </c>
      <c r="F76" s="35">
        <f>IF('Indicator Date hidden'!G77="x","x",$F$2-'Indicator Date hidden'!G77)</f>
        <v>0</v>
      </c>
      <c r="G76" s="35">
        <f>IF('Indicator Date hidden'!H77="x","x",$G$2-'Indicator Date hidden'!H77)</f>
        <v>0</v>
      </c>
      <c r="H76" s="35">
        <f>IF('Indicator Date hidden'!I77="x","x",$H$2-'Indicator Date hidden'!I77)</f>
        <v>0</v>
      </c>
      <c r="I76" s="35">
        <f>IF('Indicator Date hidden'!J77="x","x",$I$2-'Indicator Date hidden'!J77)</f>
        <v>0</v>
      </c>
      <c r="J76" s="35">
        <f>IF('Indicator Date hidden'!K77="x","x",$J$2-'Indicator Date hidden'!K77)</f>
        <v>0</v>
      </c>
      <c r="K76" s="35">
        <f>IF('Indicator Date hidden'!L77="x","x",$K$2-'Indicator Date hidden'!L77)</f>
        <v>0</v>
      </c>
      <c r="L76" s="35">
        <f>IF('Indicator Date hidden'!M77="x","x",$L$2-'Indicator Date hidden'!M77)</f>
        <v>0</v>
      </c>
      <c r="M76" s="35">
        <f>IF('Indicator Date hidden'!N77="x","x",$M$2-'Indicator Date hidden'!N77)</f>
        <v>0</v>
      </c>
      <c r="N76" s="35">
        <f>IF('Indicator Date hidden'!O77="x","x",$N$2-'Indicator Date hidden'!O77)</f>
        <v>0</v>
      </c>
      <c r="O76" s="35">
        <f>IF('Indicator Date hidden'!P77="x","x",$O$2-'Indicator Date hidden'!P77)</f>
        <v>0</v>
      </c>
      <c r="P76" s="35">
        <f>IF('Indicator Date hidden'!Q77="x","x",$P$2-'Indicator Date hidden'!Q77)</f>
        <v>0</v>
      </c>
      <c r="Q76" s="35" t="str">
        <f>IF('Indicator Date hidden'!R77="x","x",$Q$2-'Indicator Date hidden'!R77)</f>
        <v>x</v>
      </c>
      <c r="R76" s="35">
        <f>IF('Indicator Date hidden'!S77="x","x",$R$2-'Indicator Date hidden'!S77)</f>
        <v>0</v>
      </c>
      <c r="S76" s="35">
        <f>IF('Indicator Date hidden'!T77="x","x",$S$2-'Indicator Date hidden'!T77)</f>
        <v>0</v>
      </c>
      <c r="T76" s="35">
        <f>IF('Indicator Date hidden'!U77="x","x",$T$2-'Indicator Date hidden'!U77)</f>
        <v>0</v>
      </c>
      <c r="U76" s="35" t="str">
        <f>IF('Indicator Date hidden'!V77="x","x",$U$2-'Indicator Date hidden'!V77)</f>
        <v>x</v>
      </c>
      <c r="V76" s="35">
        <f>IF('Indicator Date hidden'!W77="x","x",$V$2-'Indicator Date hidden'!W77)</f>
        <v>0</v>
      </c>
      <c r="W76" s="35" t="str">
        <f>IF('Indicator Date hidden'!X77="x","x",$W$2-'Indicator Date hidden'!X77)</f>
        <v>x</v>
      </c>
      <c r="X76" s="35">
        <f>IF('Indicator Date hidden'!Y77="x","x",$X$2-'Indicator Date hidden'!Y77)</f>
        <v>2</v>
      </c>
      <c r="Y76" s="35">
        <f>IF('Indicator Date hidden'!Z77="x","x",$Y$2-'Indicator Date hidden'!Z77)</f>
        <v>0</v>
      </c>
      <c r="Z76" s="35">
        <f>IF('Indicator Date hidden'!AA77="x","x",$Z$2-'Indicator Date hidden'!AA77)</f>
        <v>0</v>
      </c>
      <c r="AA76" s="35" t="str">
        <f>IF('Indicator Date hidden'!AB77="x","x",$AA$2-'Indicator Date hidden'!AB77)</f>
        <v>x</v>
      </c>
      <c r="AB76" s="35">
        <f>IF('Indicator Date hidden'!AC77="x","x",$AB$2-'Indicator Date hidden'!AC77)</f>
        <v>0</v>
      </c>
      <c r="AC76" s="35">
        <f>IF('Indicator Date hidden'!AD77="x","x",$AC$2-'Indicator Date hidden'!AD77)</f>
        <v>0</v>
      </c>
      <c r="AD76" s="35" t="str">
        <f>IF('Indicator Date hidden'!AE77="x","x",$AD$2-'Indicator Date hidden'!AE77)</f>
        <v>x</v>
      </c>
      <c r="AE76" s="35">
        <f>IF('Indicator Date hidden'!AF77="x","x",$AE$2-'Indicator Date hidden'!AF77)</f>
        <v>0</v>
      </c>
      <c r="AF76" s="35">
        <f>IF('Indicator Date hidden'!AG77="x","x",$AF$2-'Indicator Date hidden'!AG77)</f>
        <v>1</v>
      </c>
      <c r="AG76" s="35">
        <f>IF('Indicator Date hidden'!AH77="x","x",$AG$2-'Indicator Date hidden'!AH77)</f>
        <v>0</v>
      </c>
      <c r="AH76" s="35">
        <f>IF('Indicator Date hidden'!AI77="x","x",$AH$2-'Indicator Date hidden'!AI77)</f>
        <v>0</v>
      </c>
      <c r="AI76" s="35">
        <f>IF('Indicator Date hidden'!AJ77="x","x",$AI$2-'Indicator Date hidden'!AJ77)</f>
        <v>0</v>
      </c>
      <c r="AJ76" s="35" t="str">
        <f>IF('Indicator Date hidden'!AK77="x","x",$AJ$2-'Indicator Date hidden'!AK77)</f>
        <v>x</v>
      </c>
      <c r="AK76" s="35">
        <f>IF('Indicator Date hidden'!AL77="x","x",$AK$2-'Indicator Date hidden'!AL77)</f>
        <v>1</v>
      </c>
      <c r="AL76" s="35">
        <f>IF('Indicator Date hidden'!AM77="x","x",$AL$2-'Indicator Date hidden'!AM77)</f>
        <v>0</v>
      </c>
      <c r="AM76" s="35">
        <f>IF('Indicator Date hidden'!AN77="x","x",$AM$2-'Indicator Date hidden'!AN77)</f>
        <v>0</v>
      </c>
      <c r="AN76" s="35">
        <f>IF('Indicator Date hidden'!AO77="x","x",$AN$2-'Indicator Date hidden'!AO77)</f>
        <v>0</v>
      </c>
      <c r="AO76" s="35">
        <f>IF('Indicator Date hidden'!AP77="x","x",$AO$2-'Indicator Date hidden'!AP77)</f>
        <v>0</v>
      </c>
      <c r="AP76" s="35">
        <f>IF('Indicator Date hidden'!AQ77="x","x",$AP$2-'Indicator Date hidden'!AQ77)</f>
        <v>0</v>
      </c>
      <c r="AQ76" s="35" t="str">
        <f>IF('Indicator Date hidden'!AR77="x","x",$AQ$2-'Indicator Date hidden'!AR77)</f>
        <v>x</v>
      </c>
      <c r="AR76" s="35">
        <f>IF('Indicator Date hidden'!AS77="x","x",$AR$2-'Indicator Date hidden'!AS77)</f>
        <v>0</v>
      </c>
      <c r="AS76" s="35">
        <f>IF('Indicator Date hidden'!AT77="x","x",$AS$2-'Indicator Date hidden'!AT77)</f>
        <v>0</v>
      </c>
      <c r="AT76" s="35">
        <f>IF('Indicator Date hidden'!AU77="x","x",$AT$2-'Indicator Date hidden'!AU77)</f>
        <v>0</v>
      </c>
      <c r="AU76" s="35" t="str">
        <f>IF('Indicator Date hidden'!AV77="x","x",$AU$2-'Indicator Date hidden'!AV77)</f>
        <v>x</v>
      </c>
      <c r="AV76" s="35">
        <f>IF('Indicator Date hidden'!AW77="x","x",$AV$2-'Indicator Date hidden'!AW77)</f>
        <v>0</v>
      </c>
      <c r="AW76" s="35">
        <f>IF('Indicator Date hidden'!AX77="x","x",$AW$2-'Indicator Date hidden'!AX77)</f>
        <v>0</v>
      </c>
      <c r="AX76" s="35">
        <f>IF('Indicator Date hidden'!AY77="x","x",$AX$2-'Indicator Date hidden'!AY77)</f>
        <v>0</v>
      </c>
      <c r="AY76" s="35">
        <f>IF('Indicator Date hidden'!AZ77="x","x",$AY$2-'Indicator Date hidden'!AZ77)</f>
        <v>0</v>
      </c>
      <c r="AZ76" s="35">
        <f>IF('Indicator Date hidden'!BA77="x","x",$AZ$2-'Indicator Date hidden'!BA77)</f>
        <v>0</v>
      </c>
      <c r="BA76">
        <f t="shared" si="5"/>
        <v>4</v>
      </c>
      <c r="BB76" s="36">
        <f t="shared" si="6"/>
        <v>9.3023255813953487E-2</v>
      </c>
      <c r="BC76">
        <f t="shared" si="7"/>
        <v>3</v>
      </c>
      <c r="BD76" s="36">
        <f t="shared" si="8"/>
        <v>0.36177556246753595</v>
      </c>
      <c r="BE76" s="38">
        <f t="shared" si="9"/>
        <v>0</v>
      </c>
    </row>
    <row r="77" spans="1:57" x14ac:dyDescent="0.35">
      <c r="A77" t="s">
        <v>141</v>
      </c>
      <c r="B77" s="35">
        <f>IF('Indicator Date hidden'!C78="x","x",$B$2-'Indicator Date hidden'!C78)</f>
        <v>0</v>
      </c>
      <c r="C77" s="35">
        <f>IF('Indicator Date hidden'!D78="x","x",$C$2-'Indicator Date hidden'!D78)</f>
        <v>0</v>
      </c>
      <c r="D77" s="35">
        <f>IF('Indicator Date hidden'!E78="x","x",$D$2-'Indicator Date hidden'!E78)</f>
        <v>0</v>
      </c>
      <c r="E77" s="35">
        <f>IF('Indicator Date hidden'!F78="x","x",$E$2-'Indicator Date hidden'!F78)</f>
        <v>0</v>
      </c>
      <c r="F77" s="35">
        <f>IF('Indicator Date hidden'!G78="x","x",$F$2-'Indicator Date hidden'!G78)</f>
        <v>0</v>
      </c>
      <c r="G77" s="35">
        <f>IF('Indicator Date hidden'!H78="x","x",$G$2-'Indicator Date hidden'!H78)</f>
        <v>0</v>
      </c>
      <c r="H77" s="35">
        <f>IF('Indicator Date hidden'!I78="x","x",$H$2-'Indicator Date hidden'!I78)</f>
        <v>0</v>
      </c>
      <c r="I77" s="35">
        <f>IF('Indicator Date hidden'!J78="x","x",$I$2-'Indicator Date hidden'!J78)</f>
        <v>0</v>
      </c>
      <c r="J77" s="35">
        <f>IF('Indicator Date hidden'!K78="x","x",$J$2-'Indicator Date hidden'!K78)</f>
        <v>0</v>
      </c>
      <c r="K77" s="35">
        <f>IF('Indicator Date hidden'!L78="x","x",$K$2-'Indicator Date hidden'!L78)</f>
        <v>0</v>
      </c>
      <c r="L77" s="35">
        <f>IF('Indicator Date hidden'!M78="x","x",$L$2-'Indicator Date hidden'!M78)</f>
        <v>0</v>
      </c>
      <c r="M77" s="35">
        <f>IF('Indicator Date hidden'!N78="x","x",$M$2-'Indicator Date hidden'!N78)</f>
        <v>0</v>
      </c>
      <c r="N77" s="35">
        <f>IF('Indicator Date hidden'!O78="x","x",$N$2-'Indicator Date hidden'!O78)</f>
        <v>0</v>
      </c>
      <c r="O77" s="35">
        <f>IF('Indicator Date hidden'!P78="x","x",$O$2-'Indicator Date hidden'!P78)</f>
        <v>0</v>
      </c>
      <c r="P77" s="35">
        <f>IF('Indicator Date hidden'!Q78="x","x",$P$2-'Indicator Date hidden'!Q78)</f>
        <v>0</v>
      </c>
      <c r="Q77" s="35">
        <f>IF('Indicator Date hidden'!R78="x","x",$Q$2-'Indicator Date hidden'!R78)</f>
        <v>8</v>
      </c>
      <c r="R77" s="35">
        <f>IF('Indicator Date hidden'!S78="x","x",$R$2-'Indicator Date hidden'!S78)</f>
        <v>0</v>
      </c>
      <c r="S77" s="35">
        <f>IF('Indicator Date hidden'!T78="x","x",$S$2-'Indicator Date hidden'!T78)</f>
        <v>0</v>
      </c>
      <c r="T77" s="35">
        <f>IF('Indicator Date hidden'!U78="x","x",$T$2-'Indicator Date hidden'!U78)</f>
        <v>0</v>
      </c>
      <c r="U77" s="35">
        <f>IF('Indicator Date hidden'!V78="x","x",$U$2-'Indicator Date hidden'!V78)</f>
        <v>0</v>
      </c>
      <c r="V77" s="35">
        <f>IF('Indicator Date hidden'!W78="x","x",$V$2-'Indicator Date hidden'!W78)</f>
        <v>0</v>
      </c>
      <c r="W77" s="35">
        <f>IF('Indicator Date hidden'!X78="x","x",$W$2-'Indicator Date hidden'!X78)</f>
        <v>8</v>
      </c>
      <c r="X77" s="35">
        <f>IF('Indicator Date hidden'!Y78="x","x",$X$2-'Indicator Date hidden'!Y78)</f>
        <v>2</v>
      </c>
      <c r="Y77" s="35">
        <f>IF('Indicator Date hidden'!Z78="x","x",$Y$2-'Indicator Date hidden'!Z78)</f>
        <v>0</v>
      </c>
      <c r="Z77" s="35">
        <f>IF('Indicator Date hidden'!AA78="x","x",$Z$2-'Indicator Date hidden'!AA78)</f>
        <v>0</v>
      </c>
      <c r="AA77" s="35">
        <f>IF('Indicator Date hidden'!AB78="x","x",$AA$2-'Indicator Date hidden'!AB78)</f>
        <v>1</v>
      </c>
      <c r="AB77" s="35">
        <f>IF('Indicator Date hidden'!AC78="x","x",$AB$2-'Indicator Date hidden'!AC78)</f>
        <v>0</v>
      </c>
      <c r="AC77" s="35">
        <f>IF('Indicator Date hidden'!AD78="x","x",$AC$2-'Indicator Date hidden'!AD78)</f>
        <v>0</v>
      </c>
      <c r="AD77" s="35">
        <f>IF('Indicator Date hidden'!AE78="x","x",$AD$2-'Indicator Date hidden'!AE78)</f>
        <v>0</v>
      </c>
      <c r="AE77" s="35">
        <f>IF('Indicator Date hidden'!AF78="x","x",$AE$2-'Indicator Date hidden'!AF78)</f>
        <v>0</v>
      </c>
      <c r="AF77" s="35">
        <f>IF('Indicator Date hidden'!AG78="x","x",$AF$2-'Indicator Date hidden'!AG78)</f>
        <v>2</v>
      </c>
      <c r="AG77" s="35">
        <f>IF('Indicator Date hidden'!AH78="x","x",$AG$2-'Indicator Date hidden'!AH78)</f>
        <v>0</v>
      </c>
      <c r="AH77" s="35">
        <f>IF('Indicator Date hidden'!AI78="x","x",$AH$2-'Indicator Date hidden'!AI78)</f>
        <v>0</v>
      </c>
      <c r="AI77" s="35">
        <f>IF('Indicator Date hidden'!AJ78="x","x",$AI$2-'Indicator Date hidden'!AJ78)</f>
        <v>0</v>
      </c>
      <c r="AJ77" s="35">
        <f>IF('Indicator Date hidden'!AK78="x","x",$AJ$2-'Indicator Date hidden'!AK78)</f>
        <v>1</v>
      </c>
      <c r="AK77" s="35">
        <f>IF('Indicator Date hidden'!AL78="x","x",$AK$2-'Indicator Date hidden'!AL78)</f>
        <v>1</v>
      </c>
      <c r="AL77" s="35">
        <f>IF('Indicator Date hidden'!AM78="x","x",$AL$2-'Indicator Date hidden'!AM78)</f>
        <v>0</v>
      </c>
      <c r="AM77" s="35">
        <f>IF('Indicator Date hidden'!AN78="x","x",$AM$2-'Indicator Date hidden'!AN78)</f>
        <v>0</v>
      </c>
      <c r="AN77" s="35">
        <f>IF('Indicator Date hidden'!AO78="x","x",$AN$2-'Indicator Date hidden'!AO78)</f>
        <v>0</v>
      </c>
      <c r="AO77" s="35">
        <f>IF('Indicator Date hidden'!AP78="x","x",$AO$2-'Indicator Date hidden'!AP78)</f>
        <v>0</v>
      </c>
      <c r="AP77" s="35">
        <f>IF('Indicator Date hidden'!AQ78="x","x",$AP$2-'Indicator Date hidden'!AQ78)</f>
        <v>0</v>
      </c>
      <c r="AQ77" s="35">
        <f>IF('Indicator Date hidden'!AR78="x","x",$AQ$2-'Indicator Date hidden'!AR78)</f>
        <v>0</v>
      </c>
      <c r="AR77" s="35">
        <f>IF('Indicator Date hidden'!AS78="x","x",$AR$2-'Indicator Date hidden'!AS78)</f>
        <v>0</v>
      </c>
      <c r="AS77" s="35">
        <f>IF('Indicator Date hidden'!AT78="x","x",$AS$2-'Indicator Date hidden'!AT78)</f>
        <v>0</v>
      </c>
      <c r="AT77" s="35">
        <f>IF('Indicator Date hidden'!AU78="x","x",$AT$2-'Indicator Date hidden'!AU78)</f>
        <v>0</v>
      </c>
      <c r="AU77" s="35">
        <f>IF('Indicator Date hidden'!AV78="x","x",$AU$2-'Indicator Date hidden'!AV78)</f>
        <v>3</v>
      </c>
      <c r="AV77" s="35">
        <f>IF('Indicator Date hidden'!AW78="x","x",$AV$2-'Indicator Date hidden'!AW78)</f>
        <v>0</v>
      </c>
      <c r="AW77" s="35">
        <f>IF('Indicator Date hidden'!AX78="x","x",$AW$2-'Indicator Date hidden'!AX78)</f>
        <v>0</v>
      </c>
      <c r="AX77" s="35">
        <f>IF('Indicator Date hidden'!AY78="x","x",$AX$2-'Indicator Date hidden'!AY78)</f>
        <v>0</v>
      </c>
      <c r="AY77" s="35">
        <f>IF('Indicator Date hidden'!AZ78="x","x",$AY$2-'Indicator Date hidden'!AZ78)</f>
        <v>0</v>
      </c>
      <c r="AZ77" s="35">
        <f>IF('Indicator Date hidden'!BA78="x","x",$AZ$2-'Indicator Date hidden'!BA78)</f>
        <v>0</v>
      </c>
      <c r="BA77">
        <f t="shared" si="5"/>
        <v>26</v>
      </c>
      <c r="BB77" s="36">
        <f t="shared" si="6"/>
        <v>0.50980392156862742</v>
      </c>
      <c r="BC77">
        <f t="shared" si="7"/>
        <v>8</v>
      </c>
      <c r="BD77" s="36">
        <f t="shared" si="8"/>
        <v>1.6254417079264867</v>
      </c>
      <c r="BE77" s="38">
        <f t="shared" si="9"/>
        <v>0</v>
      </c>
    </row>
    <row r="78" spans="1:57" x14ac:dyDescent="0.35">
      <c r="A78" t="s">
        <v>143</v>
      </c>
      <c r="B78" s="35">
        <f>IF('Indicator Date hidden'!C79="x","x",$B$2-'Indicator Date hidden'!C79)</f>
        <v>0</v>
      </c>
      <c r="C78" s="35">
        <f>IF('Indicator Date hidden'!D79="x","x",$C$2-'Indicator Date hidden'!D79)</f>
        <v>0</v>
      </c>
      <c r="D78" s="35">
        <f>IF('Indicator Date hidden'!E79="x","x",$D$2-'Indicator Date hidden'!E79)</f>
        <v>0</v>
      </c>
      <c r="E78" s="35">
        <f>IF('Indicator Date hidden'!F79="x","x",$E$2-'Indicator Date hidden'!F79)</f>
        <v>0</v>
      </c>
      <c r="F78" s="35">
        <f>IF('Indicator Date hidden'!G79="x","x",$F$2-'Indicator Date hidden'!G79)</f>
        <v>0</v>
      </c>
      <c r="G78" s="35">
        <f>IF('Indicator Date hidden'!H79="x","x",$G$2-'Indicator Date hidden'!H79)</f>
        <v>0</v>
      </c>
      <c r="H78" s="35">
        <f>IF('Indicator Date hidden'!I79="x","x",$H$2-'Indicator Date hidden'!I79)</f>
        <v>0</v>
      </c>
      <c r="I78" s="35">
        <f>IF('Indicator Date hidden'!J79="x","x",$I$2-'Indicator Date hidden'!J79)</f>
        <v>0</v>
      </c>
      <c r="J78" s="35">
        <f>IF('Indicator Date hidden'!K79="x","x",$J$2-'Indicator Date hidden'!K79)</f>
        <v>0</v>
      </c>
      <c r="K78" s="35">
        <f>IF('Indicator Date hidden'!L79="x","x",$K$2-'Indicator Date hidden'!L79)</f>
        <v>0</v>
      </c>
      <c r="L78" s="35">
        <f>IF('Indicator Date hidden'!M79="x","x",$L$2-'Indicator Date hidden'!M79)</f>
        <v>0</v>
      </c>
      <c r="M78" s="35">
        <f>IF('Indicator Date hidden'!N79="x","x",$M$2-'Indicator Date hidden'!N79)</f>
        <v>0</v>
      </c>
      <c r="N78" s="35">
        <f>IF('Indicator Date hidden'!O79="x","x",$N$2-'Indicator Date hidden'!O79)</f>
        <v>0</v>
      </c>
      <c r="O78" s="35">
        <f>IF('Indicator Date hidden'!P79="x","x",$O$2-'Indicator Date hidden'!P79)</f>
        <v>0</v>
      </c>
      <c r="P78" s="35">
        <f>IF('Indicator Date hidden'!Q79="x","x",$P$2-'Indicator Date hidden'!Q79)</f>
        <v>0</v>
      </c>
      <c r="Q78" s="35">
        <f>IF('Indicator Date hidden'!R79="x","x",$Q$2-'Indicator Date hidden'!R79)</f>
        <v>2</v>
      </c>
      <c r="R78" s="35">
        <f>IF('Indicator Date hidden'!S79="x","x",$R$2-'Indicator Date hidden'!S79)</f>
        <v>0</v>
      </c>
      <c r="S78" s="35">
        <f>IF('Indicator Date hidden'!T79="x","x",$S$2-'Indicator Date hidden'!T79)</f>
        <v>0</v>
      </c>
      <c r="T78" s="35">
        <f>IF('Indicator Date hidden'!U79="x","x",$T$2-'Indicator Date hidden'!U79)</f>
        <v>0</v>
      </c>
      <c r="U78" s="35">
        <f>IF('Indicator Date hidden'!V79="x","x",$U$2-'Indicator Date hidden'!V79)</f>
        <v>0</v>
      </c>
      <c r="V78" s="35">
        <f>IF('Indicator Date hidden'!W79="x","x",$V$2-'Indicator Date hidden'!W79)</f>
        <v>0</v>
      </c>
      <c r="W78" s="35">
        <f>IF('Indicator Date hidden'!X79="x","x",$W$2-'Indicator Date hidden'!X79)</f>
        <v>1</v>
      </c>
      <c r="X78" s="35">
        <f>IF('Indicator Date hidden'!Y79="x","x",$X$2-'Indicator Date hidden'!Y79)</f>
        <v>2</v>
      </c>
      <c r="Y78" s="35">
        <f>IF('Indicator Date hidden'!Z79="x","x",$Y$2-'Indicator Date hidden'!Z79)</f>
        <v>0</v>
      </c>
      <c r="Z78" s="35">
        <f>IF('Indicator Date hidden'!AA79="x","x",$Z$2-'Indicator Date hidden'!AA79)</f>
        <v>0</v>
      </c>
      <c r="AA78" s="35">
        <f>IF('Indicator Date hidden'!AB79="x","x",$AA$2-'Indicator Date hidden'!AB79)</f>
        <v>0</v>
      </c>
      <c r="AB78" s="35">
        <f>IF('Indicator Date hidden'!AC79="x","x",$AB$2-'Indicator Date hidden'!AC79)</f>
        <v>0</v>
      </c>
      <c r="AC78" s="35">
        <f>IF('Indicator Date hidden'!AD79="x","x",$AC$2-'Indicator Date hidden'!AD79)</f>
        <v>0</v>
      </c>
      <c r="AD78" s="35">
        <f>IF('Indicator Date hidden'!AE79="x","x",$AD$2-'Indicator Date hidden'!AE79)</f>
        <v>0</v>
      </c>
      <c r="AE78" s="35">
        <f>IF('Indicator Date hidden'!AF79="x","x",$AE$2-'Indicator Date hidden'!AF79)</f>
        <v>0</v>
      </c>
      <c r="AF78" s="35">
        <f>IF('Indicator Date hidden'!AG79="x","x",$AF$2-'Indicator Date hidden'!AG79)</f>
        <v>2</v>
      </c>
      <c r="AG78" s="35">
        <f>IF('Indicator Date hidden'!AH79="x","x",$AG$2-'Indicator Date hidden'!AH79)</f>
        <v>0</v>
      </c>
      <c r="AH78" s="35">
        <f>IF('Indicator Date hidden'!AI79="x","x",$AH$2-'Indicator Date hidden'!AI79)</f>
        <v>0</v>
      </c>
      <c r="AI78" s="35">
        <f>IF('Indicator Date hidden'!AJ79="x","x",$AI$2-'Indicator Date hidden'!AJ79)</f>
        <v>0</v>
      </c>
      <c r="AJ78" s="35">
        <f>IF('Indicator Date hidden'!AK79="x","x",$AJ$2-'Indicator Date hidden'!AK79)</f>
        <v>1</v>
      </c>
      <c r="AK78" s="35">
        <f>IF('Indicator Date hidden'!AL79="x","x",$AK$2-'Indicator Date hidden'!AL79)</f>
        <v>1</v>
      </c>
      <c r="AL78" s="35">
        <f>IF('Indicator Date hidden'!AM79="x","x",$AL$2-'Indicator Date hidden'!AM79)</f>
        <v>0</v>
      </c>
      <c r="AM78" s="35">
        <f>IF('Indicator Date hidden'!AN79="x","x",$AM$2-'Indicator Date hidden'!AN79)</f>
        <v>0</v>
      </c>
      <c r="AN78" s="35">
        <f>IF('Indicator Date hidden'!AO79="x","x",$AN$2-'Indicator Date hidden'!AO79)</f>
        <v>0</v>
      </c>
      <c r="AO78" s="35">
        <f>IF('Indicator Date hidden'!AP79="x","x",$AO$2-'Indicator Date hidden'!AP79)</f>
        <v>0</v>
      </c>
      <c r="AP78" s="35">
        <f>IF('Indicator Date hidden'!AQ79="x","x",$AP$2-'Indicator Date hidden'!AQ79)</f>
        <v>0</v>
      </c>
      <c r="AQ78" s="35">
        <f>IF('Indicator Date hidden'!AR79="x","x",$AQ$2-'Indicator Date hidden'!AR79)</f>
        <v>0</v>
      </c>
      <c r="AR78" s="35">
        <f>IF('Indicator Date hidden'!AS79="x","x",$AR$2-'Indicator Date hidden'!AS79)</f>
        <v>0</v>
      </c>
      <c r="AS78" s="35">
        <f>IF('Indicator Date hidden'!AT79="x","x",$AS$2-'Indicator Date hidden'!AT79)</f>
        <v>0</v>
      </c>
      <c r="AT78" s="35">
        <f>IF('Indicator Date hidden'!AU79="x","x",$AT$2-'Indicator Date hidden'!AU79)</f>
        <v>0</v>
      </c>
      <c r="AU78" s="35">
        <f>IF('Indicator Date hidden'!AV79="x","x",$AU$2-'Indicator Date hidden'!AV79)</f>
        <v>3</v>
      </c>
      <c r="AV78" s="35">
        <f>IF('Indicator Date hidden'!AW79="x","x",$AV$2-'Indicator Date hidden'!AW79)</f>
        <v>0</v>
      </c>
      <c r="AW78" s="35">
        <f>IF('Indicator Date hidden'!AX79="x","x",$AW$2-'Indicator Date hidden'!AX79)</f>
        <v>0</v>
      </c>
      <c r="AX78" s="35">
        <f>IF('Indicator Date hidden'!AY79="x","x",$AX$2-'Indicator Date hidden'!AY79)</f>
        <v>0</v>
      </c>
      <c r="AY78" s="35">
        <f>IF('Indicator Date hidden'!AZ79="x","x",$AY$2-'Indicator Date hidden'!AZ79)</f>
        <v>0</v>
      </c>
      <c r="AZ78" s="35">
        <f>IF('Indicator Date hidden'!BA79="x","x",$AZ$2-'Indicator Date hidden'!BA79)</f>
        <v>0</v>
      </c>
      <c r="BA78">
        <f t="shared" si="5"/>
        <v>12</v>
      </c>
      <c r="BB78" s="36">
        <f t="shared" si="6"/>
        <v>0.23529411764705882</v>
      </c>
      <c r="BC78">
        <f t="shared" si="7"/>
        <v>7</v>
      </c>
      <c r="BD78" s="36">
        <f t="shared" si="8"/>
        <v>0.64437947941784246</v>
      </c>
      <c r="BE78" s="38">
        <f t="shared" si="9"/>
        <v>0</v>
      </c>
    </row>
    <row r="79" spans="1:57" x14ac:dyDescent="0.35">
      <c r="A79" t="s">
        <v>145</v>
      </c>
      <c r="B79" s="35">
        <f>IF('Indicator Date hidden'!C80="x","x",$B$2-'Indicator Date hidden'!C80)</f>
        <v>0</v>
      </c>
      <c r="C79" s="35">
        <f>IF('Indicator Date hidden'!D80="x","x",$C$2-'Indicator Date hidden'!D80)</f>
        <v>0</v>
      </c>
      <c r="D79" s="35">
        <f>IF('Indicator Date hidden'!E80="x","x",$D$2-'Indicator Date hidden'!E80)</f>
        <v>0</v>
      </c>
      <c r="E79" s="35">
        <f>IF('Indicator Date hidden'!F80="x","x",$E$2-'Indicator Date hidden'!F80)</f>
        <v>0</v>
      </c>
      <c r="F79" s="35">
        <f>IF('Indicator Date hidden'!G80="x","x",$F$2-'Indicator Date hidden'!G80)</f>
        <v>0</v>
      </c>
      <c r="G79" s="35">
        <f>IF('Indicator Date hidden'!H80="x","x",$G$2-'Indicator Date hidden'!H80)</f>
        <v>0</v>
      </c>
      <c r="H79" s="35">
        <f>IF('Indicator Date hidden'!I80="x","x",$H$2-'Indicator Date hidden'!I80)</f>
        <v>0</v>
      </c>
      <c r="I79" s="35">
        <f>IF('Indicator Date hidden'!J80="x","x",$I$2-'Indicator Date hidden'!J80)</f>
        <v>0</v>
      </c>
      <c r="J79" s="35">
        <f>IF('Indicator Date hidden'!K80="x","x",$J$2-'Indicator Date hidden'!K80)</f>
        <v>0</v>
      </c>
      <c r="K79" s="35">
        <f>IF('Indicator Date hidden'!L80="x","x",$K$2-'Indicator Date hidden'!L80)</f>
        <v>0</v>
      </c>
      <c r="L79" s="35">
        <f>IF('Indicator Date hidden'!M80="x","x",$L$2-'Indicator Date hidden'!M80)</f>
        <v>0</v>
      </c>
      <c r="M79" s="35">
        <f>IF('Indicator Date hidden'!N80="x","x",$M$2-'Indicator Date hidden'!N80)</f>
        <v>0</v>
      </c>
      <c r="N79" s="35">
        <f>IF('Indicator Date hidden'!O80="x","x",$N$2-'Indicator Date hidden'!O80)</f>
        <v>0</v>
      </c>
      <c r="O79" s="35">
        <f>IF('Indicator Date hidden'!P80="x","x",$O$2-'Indicator Date hidden'!P80)</f>
        <v>0</v>
      </c>
      <c r="P79" s="35">
        <f>IF('Indicator Date hidden'!Q80="x","x",$P$2-'Indicator Date hidden'!Q80)</f>
        <v>0</v>
      </c>
      <c r="Q79" s="35" t="str">
        <f>IF('Indicator Date hidden'!R80="x","x",$Q$2-'Indicator Date hidden'!R80)</f>
        <v>x</v>
      </c>
      <c r="R79" s="35">
        <f>IF('Indicator Date hidden'!S80="x","x",$R$2-'Indicator Date hidden'!S80)</f>
        <v>0</v>
      </c>
      <c r="S79" s="35">
        <f>IF('Indicator Date hidden'!T80="x","x",$S$2-'Indicator Date hidden'!T80)</f>
        <v>0</v>
      </c>
      <c r="T79" s="35">
        <f>IF('Indicator Date hidden'!U80="x","x",$T$2-'Indicator Date hidden'!U80)</f>
        <v>0</v>
      </c>
      <c r="U79" s="35">
        <f>IF('Indicator Date hidden'!V80="x","x",$U$2-'Indicator Date hidden'!V80)</f>
        <v>0</v>
      </c>
      <c r="V79" s="35">
        <f>IF('Indicator Date hidden'!W80="x","x",$V$2-'Indicator Date hidden'!W80)</f>
        <v>0</v>
      </c>
      <c r="W79" s="35">
        <f>IF('Indicator Date hidden'!X80="x","x",$W$2-'Indicator Date hidden'!X80)</f>
        <v>10</v>
      </c>
      <c r="X79" s="35">
        <f>IF('Indicator Date hidden'!Y80="x","x",$X$2-'Indicator Date hidden'!Y80)</f>
        <v>4</v>
      </c>
      <c r="Y79" s="35">
        <f>IF('Indicator Date hidden'!Z80="x","x",$Y$2-'Indicator Date hidden'!Z80)</f>
        <v>0</v>
      </c>
      <c r="Z79" s="35">
        <f>IF('Indicator Date hidden'!AA80="x","x",$Z$2-'Indicator Date hidden'!AA80)</f>
        <v>0</v>
      </c>
      <c r="AA79" s="35">
        <f>IF('Indicator Date hidden'!AB80="x","x",$AA$2-'Indicator Date hidden'!AB80)</f>
        <v>0</v>
      </c>
      <c r="AB79" s="35">
        <f>IF('Indicator Date hidden'!AC80="x","x",$AB$2-'Indicator Date hidden'!AC80)</f>
        <v>0</v>
      </c>
      <c r="AC79" s="35">
        <f>IF('Indicator Date hidden'!AD80="x","x",$AC$2-'Indicator Date hidden'!AD80)</f>
        <v>0</v>
      </c>
      <c r="AD79" s="35">
        <f>IF('Indicator Date hidden'!AE80="x","x",$AD$2-'Indicator Date hidden'!AE80)</f>
        <v>0</v>
      </c>
      <c r="AE79" s="35">
        <f>IF('Indicator Date hidden'!AF80="x","x",$AE$2-'Indicator Date hidden'!AF80)</f>
        <v>0</v>
      </c>
      <c r="AF79" s="35">
        <f>IF('Indicator Date hidden'!AG80="x","x",$AF$2-'Indicator Date hidden'!AG80)</f>
        <v>0</v>
      </c>
      <c r="AG79" s="35">
        <f>IF('Indicator Date hidden'!AH80="x","x",$AG$2-'Indicator Date hidden'!AH80)</f>
        <v>0</v>
      </c>
      <c r="AH79" s="35">
        <f>IF('Indicator Date hidden'!AI80="x","x",$AH$2-'Indicator Date hidden'!AI80)</f>
        <v>0</v>
      </c>
      <c r="AI79" s="35">
        <f>IF('Indicator Date hidden'!AJ80="x","x",$AI$2-'Indicator Date hidden'!AJ80)</f>
        <v>0</v>
      </c>
      <c r="AJ79" s="35" t="str">
        <f>IF('Indicator Date hidden'!AK80="x","x",$AJ$2-'Indicator Date hidden'!AK80)</f>
        <v>x</v>
      </c>
      <c r="AK79" s="35">
        <f>IF('Indicator Date hidden'!AL80="x","x",$AK$2-'Indicator Date hidden'!AL80)</f>
        <v>1</v>
      </c>
      <c r="AL79" s="35">
        <f>IF('Indicator Date hidden'!AM80="x","x",$AL$2-'Indicator Date hidden'!AM80)</f>
        <v>0</v>
      </c>
      <c r="AM79" s="35">
        <f>IF('Indicator Date hidden'!AN80="x","x",$AM$2-'Indicator Date hidden'!AN80)</f>
        <v>0</v>
      </c>
      <c r="AN79" s="35">
        <f>IF('Indicator Date hidden'!AO80="x","x",$AN$2-'Indicator Date hidden'!AO80)</f>
        <v>0</v>
      </c>
      <c r="AO79" s="35">
        <f>IF('Indicator Date hidden'!AP80="x","x",$AO$2-'Indicator Date hidden'!AP80)</f>
        <v>0</v>
      </c>
      <c r="AP79" s="35">
        <f>IF('Indicator Date hidden'!AQ80="x","x",$AP$2-'Indicator Date hidden'!AQ80)</f>
        <v>0</v>
      </c>
      <c r="AQ79" s="35">
        <f>IF('Indicator Date hidden'!AR80="x","x",$AQ$2-'Indicator Date hidden'!AR80)</f>
        <v>4</v>
      </c>
      <c r="AR79" s="35">
        <f>IF('Indicator Date hidden'!AS80="x","x",$AR$2-'Indicator Date hidden'!AS80)</f>
        <v>0</v>
      </c>
      <c r="AS79" s="35">
        <f>IF('Indicator Date hidden'!AT80="x","x",$AS$2-'Indicator Date hidden'!AT80)</f>
        <v>0</v>
      </c>
      <c r="AT79" s="35">
        <f>IF('Indicator Date hidden'!AU80="x","x",$AT$2-'Indicator Date hidden'!AU80)</f>
        <v>0</v>
      </c>
      <c r="AU79" s="35">
        <f>IF('Indicator Date hidden'!AV80="x","x",$AU$2-'Indicator Date hidden'!AV80)</f>
        <v>2</v>
      </c>
      <c r="AV79" s="35">
        <f>IF('Indicator Date hidden'!AW80="x","x",$AV$2-'Indicator Date hidden'!AW80)</f>
        <v>0</v>
      </c>
      <c r="AW79" s="35">
        <f>IF('Indicator Date hidden'!AX80="x","x",$AW$2-'Indicator Date hidden'!AX80)</f>
        <v>0</v>
      </c>
      <c r="AX79" s="35">
        <f>IF('Indicator Date hidden'!AY80="x","x",$AX$2-'Indicator Date hidden'!AY80)</f>
        <v>0</v>
      </c>
      <c r="AY79" s="35">
        <f>IF('Indicator Date hidden'!AZ80="x","x",$AY$2-'Indicator Date hidden'!AZ80)</f>
        <v>0</v>
      </c>
      <c r="AZ79" s="35">
        <f>IF('Indicator Date hidden'!BA80="x","x",$AZ$2-'Indicator Date hidden'!BA80)</f>
        <v>0</v>
      </c>
      <c r="BA79">
        <f t="shared" si="5"/>
        <v>21</v>
      </c>
      <c r="BB79" s="36">
        <f t="shared" si="6"/>
        <v>0.42857142857142855</v>
      </c>
      <c r="BC79">
        <f t="shared" si="7"/>
        <v>5</v>
      </c>
      <c r="BD79" s="36">
        <f t="shared" si="8"/>
        <v>1.6162440712835371</v>
      </c>
      <c r="BE79" s="38">
        <f t="shared" si="9"/>
        <v>0</v>
      </c>
    </row>
    <row r="80" spans="1:57" x14ac:dyDescent="0.35">
      <c r="A80" t="s">
        <v>146</v>
      </c>
      <c r="B80" s="35">
        <f>IF('Indicator Date hidden'!C81="x","x",$B$2-'Indicator Date hidden'!C81)</f>
        <v>0</v>
      </c>
      <c r="C80" s="35">
        <f>IF('Indicator Date hidden'!D81="x","x",$C$2-'Indicator Date hidden'!D81)</f>
        <v>0</v>
      </c>
      <c r="D80" s="35">
        <f>IF('Indicator Date hidden'!E81="x","x",$D$2-'Indicator Date hidden'!E81)</f>
        <v>0</v>
      </c>
      <c r="E80" s="35">
        <f>IF('Indicator Date hidden'!F81="x","x",$E$2-'Indicator Date hidden'!F81)</f>
        <v>0</v>
      </c>
      <c r="F80" s="35">
        <f>IF('Indicator Date hidden'!G81="x","x",$F$2-'Indicator Date hidden'!G81)</f>
        <v>0</v>
      </c>
      <c r="G80" s="35">
        <f>IF('Indicator Date hidden'!H81="x","x",$G$2-'Indicator Date hidden'!H81)</f>
        <v>0</v>
      </c>
      <c r="H80" s="35">
        <f>IF('Indicator Date hidden'!I81="x","x",$H$2-'Indicator Date hidden'!I81)</f>
        <v>0</v>
      </c>
      <c r="I80" s="35">
        <f>IF('Indicator Date hidden'!J81="x","x",$I$2-'Indicator Date hidden'!J81)</f>
        <v>0</v>
      </c>
      <c r="J80" s="35">
        <f>IF('Indicator Date hidden'!K81="x","x",$J$2-'Indicator Date hidden'!K81)</f>
        <v>0</v>
      </c>
      <c r="K80" s="35">
        <f>IF('Indicator Date hidden'!L81="x","x",$K$2-'Indicator Date hidden'!L81)</f>
        <v>0</v>
      </c>
      <c r="L80" s="35">
        <f>IF('Indicator Date hidden'!M81="x","x",$L$2-'Indicator Date hidden'!M81)</f>
        <v>0</v>
      </c>
      <c r="M80" s="35">
        <f>IF('Indicator Date hidden'!N81="x","x",$M$2-'Indicator Date hidden'!N81)</f>
        <v>0</v>
      </c>
      <c r="N80" s="35">
        <f>IF('Indicator Date hidden'!O81="x","x",$N$2-'Indicator Date hidden'!O81)</f>
        <v>0</v>
      </c>
      <c r="O80" s="35">
        <f>IF('Indicator Date hidden'!P81="x","x",$O$2-'Indicator Date hidden'!P81)</f>
        <v>0</v>
      </c>
      <c r="P80" s="35">
        <f>IF('Indicator Date hidden'!Q81="x","x",$P$2-'Indicator Date hidden'!Q81)</f>
        <v>0</v>
      </c>
      <c r="Q80" s="35">
        <f>IF('Indicator Date hidden'!R81="x","x",$Q$2-'Indicator Date hidden'!R81)</f>
        <v>3</v>
      </c>
      <c r="R80" s="35">
        <f>IF('Indicator Date hidden'!S81="x","x",$R$2-'Indicator Date hidden'!S81)</f>
        <v>0</v>
      </c>
      <c r="S80" s="35">
        <f>IF('Indicator Date hidden'!T81="x","x",$S$2-'Indicator Date hidden'!T81)</f>
        <v>0</v>
      </c>
      <c r="T80" s="35">
        <f>IF('Indicator Date hidden'!U81="x","x",$T$2-'Indicator Date hidden'!U81)</f>
        <v>0</v>
      </c>
      <c r="U80" s="35">
        <f>IF('Indicator Date hidden'!V81="x","x",$U$2-'Indicator Date hidden'!V81)</f>
        <v>0</v>
      </c>
      <c r="V80" s="35">
        <f>IF('Indicator Date hidden'!W81="x","x",$V$2-'Indicator Date hidden'!W81)</f>
        <v>0</v>
      </c>
      <c r="W80" s="35">
        <f>IF('Indicator Date hidden'!X81="x","x",$W$2-'Indicator Date hidden'!X81)</f>
        <v>3</v>
      </c>
      <c r="X80" s="35">
        <f>IF('Indicator Date hidden'!Y81="x","x",$X$2-'Indicator Date hidden'!Y81)</f>
        <v>4</v>
      </c>
      <c r="Y80" s="35">
        <f>IF('Indicator Date hidden'!Z81="x","x",$Y$2-'Indicator Date hidden'!Z81)</f>
        <v>0</v>
      </c>
      <c r="Z80" s="35">
        <f>IF('Indicator Date hidden'!AA81="x","x",$Z$2-'Indicator Date hidden'!AA81)</f>
        <v>0</v>
      </c>
      <c r="AA80" s="35" t="str">
        <f>IF('Indicator Date hidden'!AB81="x","x",$AA$2-'Indicator Date hidden'!AB81)</f>
        <v>x</v>
      </c>
      <c r="AB80" s="35">
        <f>IF('Indicator Date hidden'!AC81="x","x",$AB$2-'Indicator Date hidden'!AC81)</f>
        <v>0</v>
      </c>
      <c r="AC80" s="35">
        <f>IF('Indicator Date hidden'!AD81="x","x",$AC$2-'Indicator Date hidden'!AD81)</f>
        <v>0</v>
      </c>
      <c r="AD80" s="35" t="str">
        <f>IF('Indicator Date hidden'!AE81="x","x",$AD$2-'Indicator Date hidden'!AE81)</f>
        <v>x</v>
      </c>
      <c r="AE80" s="35">
        <f>IF('Indicator Date hidden'!AF81="x","x",$AE$2-'Indicator Date hidden'!AF81)</f>
        <v>0</v>
      </c>
      <c r="AF80" s="35">
        <f>IF('Indicator Date hidden'!AG81="x","x",$AF$2-'Indicator Date hidden'!AG81)</f>
        <v>1</v>
      </c>
      <c r="AG80" s="35">
        <f>IF('Indicator Date hidden'!AH81="x","x",$AG$2-'Indicator Date hidden'!AH81)</f>
        <v>0</v>
      </c>
      <c r="AH80" s="35">
        <f>IF('Indicator Date hidden'!AI81="x","x",$AH$2-'Indicator Date hidden'!AI81)</f>
        <v>0</v>
      </c>
      <c r="AI80" s="35">
        <f>IF('Indicator Date hidden'!AJ81="x","x",$AI$2-'Indicator Date hidden'!AJ81)</f>
        <v>0</v>
      </c>
      <c r="AJ80" s="35">
        <f>IF('Indicator Date hidden'!AK81="x","x",$AJ$2-'Indicator Date hidden'!AK81)</f>
        <v>0</v>
      </c>
      <c r="AK80" s="35">
        <f>IF('Indicator Date hidden'!AL81="x","x",$AK$2-'Indicator Date hidden'!AL81)</f>
        <v>0</v>
      </c>
      <c r="AL80" s="35">
        <f>IF('Indicator Date hidden'!AM81="x","x",$AL$2-'Indicator Date hidden'!AM81)</f>
        <v>0</v>
      </c>
      <c r="AM80" s="35">
        <f>IF('Indicator Date hidden'!AN81="x","x",$AM$2-'Indicator Date hidden'!AN81)</f>
        <v>0</v>
      </c>
      <c r="AN80" s="35">
        <f>IF('Indicator Date hidden'!AO81="x","x",$AN$2-'Indicator Date hidden'!AO81)</f>
        <v>0</v>
      </c>
      <c r="AO80" s="35">
        <f>IF('Indicator Date hidden'!AP81="x","x",$AO$2-'Indicator Date hidden'!AP81)</f>
        <v>0</v>
      </c>
      <c r="AP80" s="35">
        <f>IF('Indicator Date hidden'!AQ81="x","x",$AP$2-'Indicator Date hidden'!AQ81)</f>
        <v>0</v>
      </c>
      <c r="AQ80" s="35">
        <f>IF('Indicator Date hidden'!AR81="x","x",$AQ$2-'Indicator Date hidden'!AR81)</f>
        <v>0</v>
      </c>
      <c r="AR80" s="35">
        <f>IF('Indicator Date hidden'!AS81="x","x",$AR$2-'Indicator Date hidden'!AS81)</f>
        <v>0</v>
      </c>
      <c r="AS80" s="35">
        <f>IF('Indicator Date hidden'!AT81="x","x",$AS$2-'Indicator Date hidden'!AT81)</f>
        <v>0</v>
      </c>
      <c r="AT80" s="35">
        <f>IF('Indicator Date hidden'!AU81="x","x",$AT$2-'Indicator Date hidden'!AU81)</f>
        <v>0</v>
      </c>
      <c r="AU80" s="35">
        <f>IF('Indicator Date hidden'!AV81="x","x",$AU$2-'Indicator Date hidden'!AV81)</f>
        <v>1</v>
      </c>
      <c r="AV80" s="35">
        <f>IF('Indicator Date hidden'!AW81="x","x",$AV$2-'Indicator Date hidden'!AW81)</f>
        <v>0</v>
      </c>
      <c r="AW80" s="35">
        <f>IF('Indicator Date hidden'!AX81="x","x",$AW$2-'Indicator Date hidden'!AX81)</f>
        <v>0</v>
      </c>
      <c r="AX80" s="35">
        <f>IF('Indicator Date hidden'!AY81="x","x",$AX$2-'Indicator Date hidden'!AY81)</f>
        <v>0</v>
      </c>
      <c r="AY80" s="35">
        <f>IF('Indicator Date hidden'!AZ81="x","x",$AY$2-'Indicator Date hidden'!AZ81)</f>
        <v>0</v>
      </c>
      <c r="AZ80" s="35">
        <f>IF('Indicator Date hidden'!BA81="x","x",$AZ$2-'Indicator Date hidden'!BA81)</f>
        <v>0</v>
      </c>
      <c r="BA80">
        <f t="shared" si="5"/>
        <v>12</v>
      </c>
      <c r="BB80" s="36">
        <f t="shared" si="6"/>
        <v>0.24489795918367346</v>
      </c>
      <c r="BC80">
        <f t="shared" si="7"/>
        <v>5</v>
      </c>
      <c r="BD80" s="36">
        <f t="shared" si="8"/>
        <v>0.82141272642849417</v>
      </c>
      <c r="BE80" s="38">
        <f t="shared" si="9"/>
        <v>0</v>
      </c>
    </row>
    <row r="81" spans="1:57" x14ac:dyDescent="0.35">
      <c r="A81" t="s">
        <v>148</v>
      </c>
      <c r="B81" s="35">
        <f>IF('Indicator Date hidden'!C82="x","x",$B$2-'Indicator Date hidden'!C82)</f>
        <v>0</v>
      </c>
      <c r="C81" s="35">
        <f>IF('Indicator Date hidden'!D82="x","x",$C$2-'Indicator Date hidden'!D82)</f>
        <v>0</v>
      </c>
      <c r="D81" s="35">
        <f>IF('Indicator Date hidden'!E82="x","x",$D$2-'Indicator Date hidden'!E82)</f>
        <v>0</v>
      </c>
      <c r="E81" s="35">
        <f>IF('Indicator Date hidden'!F82="x","x",$E$2-'Indicator Date hidden'!F82)</f>
        <v>0</v>
      </c>
      <c r="F81" s="35">
        <f>IF('Indicator Date hidden'!G82="x","x",$F$2-'Indicator Date hidden'!G82)</f>
        <v>0</v>
      </c>
      <c r="G81" s="35">
        <f>IF('Indicator Date hidden'!H82="x","x",$G$2-'Indicator Date hidden'!H82)</f>
        <v>0</v>
      </c>
      <c r="H81" s="35">
        <f>IF('Indicator Date hidden'!I82="x","x",$H$2-'Indicator Date hidden'!I82)</f>
        <v>0</v>
      </c>
      <c r="I81" s="35">
        <f>IF('Indicator Date hidden'!J82="x","x",$I$2-'Indicator Date hidden'!J82)</f>
        <v>0</v>
      </c>
      <c r="J81" s="35">
        <f>IF('Indicator Date hidden'!K82="x","x",$J$2-'Indicator Date hidden'!K82)</f>
        <v>0</v>
      </c>
      <c r="K81" s="35">
        <f>IF('Indicator Date hidden'!L82="x","x",$K$2-'Indicator Date hidden'!L82)</f>
        <v>0</v>
      </c>
      <c r="L81" s="35">
        <f>IF('Indicator Date hidden'!M82="x","x",$L$2-'Indicator Date hidden'!M82)</f>
        <v>0</v>
      </c>
      <c r="M81" s="35">
        <f>IF('Indicator Date hidden'!N82="x","x",$M$2-'Indicator Date hidden'!N82)</f>
        <v>0</v>
      </c>
      <c r="N81" s="35">
        <f>IF('Indicator Date hidden'!O82="x","x",$N$2-'Indicator Date hidden'!O82)</f>
        <v>0</v>
      </c>
      <c r="O81" s="35">
        <f>IF('Indicator Date hidden'!P82="x","x",$O$2-'Indicator Date hidden'!P82)</f>
        <v>0</v>
      </c>
      <c r="P81" s="35">
        <f>IF('Indicator Date hidden'!Q82="x","x",$P$2-'Indicator Date hidden'!Q82)</f>
        <v>0</v>
      </c>
      <c r="Q81" s="35" t="str">
        <f>IF('Indicator Date hidden'!R82="x","x",$Q$2-'Indicator Date hidden'!R82)</f>
        <v>x</v>
      </c>
      <c r="R81" s="35">
        <f>IF('Indicator Date hidden'!S82="x","x",$R$2-'Indicator Date hidden'!S82)</f>
        <v>0</v>
      </c>
      <c r="S81" s="35">
        <f>IF('Indicator Date hidden'!T82="x","x",$S$2-'Indicator Date hidden'!T82)</f>
        <v>0</v>
      </c>
      <c r="T81" s="35">
        <f>IF('Indicator Date hidden'!U82="x","x",$T$2-'Indicator Date hidden'!U82)</f>
        <v>0</v>
      </c>
      <c r="U81" s="35" t="str">
        <f>IF('Indicator Date hidden'!V82="x","x",$U$2-'Indicator Date hidden'!V82)</f>
        <v>x</v>
      </c>
      <c r="V81" s="35">
        <f>IF('Indicator Date hidden'!W82="x","x",$V$2-'Indicator Date hidden'!W82)</f>
        <v>0</v>
      </c>
      <c r="W81" s="35" t="str">
        <f>IF('Indicator Date hidden'!X82="x","x",$W$2-'Indicator Date hidden'!X82)</f>
        <v>x</v>
      </c>
      <c r="X81" s="35">
        <f>IF('Indicator Date hidden'!Y82="x","x",$X$2-'Indicator Date hidden'!Y82)</f>
        <v>1</v>
      </c>
      <c r="Y81" s="35">
        <f>IF('Indicator Date hidden'!Z82="x","x",$Y$2-'Indicator Date hidden'!Z82)</f>
        <v>0</v>
      </c>
      <c r="Z81" s="35">
        <f>IF('Indicator Date hidden'!AA82="x","x",$Z$2-'Indicator Date hidden'!AA82)</f>
        <v>0</v>
      </c>
      <c r="AA81" s="35">
        <f>IF('Indicator Date hidden'!AB82="x","x",$AA$2-'Indicator Date hidden'!AB82)</f>
        <v>0</v>
      </c>
      <c r="AB81" s="35">
        <f>IF('Indicator Date hidden'!AC82="x","x",$AB$2-'Indicator Date hidden'!AC82)</f>
        <v>0</v>
      </c>
      <c r="AC81" s="35">
        <f>IF('Indicator Date hidden'!AD82="x","x",$AC$2-'Indicator Date hidden'!AD82)</f>
        <v>0</v>
      </c>
      <c r="AD81" s="35" t="str">
        <f>IF('Indicator Date hidden'!AE82="x","x",$AD$2-'Indicator Date hidden'!AE82)</f>
        <v>x</v>
      </c>
      <c r="AE81" s="35">
        <f>IF('Indicator Date hidden'!AF82="x","x",$AE$2-'Indicator Date hidden'!AF82)</f>
        <v>0</v>
      </c>
      <c r="AF81" s="35">
        <f>IF('Indicator Date hidden'!AG82="x","x",$AF$2-'Indicator Date hidden'!AG82)</f>
        <v>1</v>
      </c>
      <c r="AG81" s="35">
        <f>IF('Indicator Date hidden'!AH82="x","x",$AG$2-'Indicator Date hidden'!AH82)</f>
        <v>0</v>
      </c>
      <c r="AH81" s="35">
        <f>IF('Indicator Date hidden'!AI82="x","x",$AH$2-'Indicator Date hidden'!AI82)</f>
        <v>0</v>
      </c>
      <c r="AI81" s="35">
        <f>IF('Indicator Date hidden'!AJ82="x","x",$AI$2-'Indicator Date hidden'!AJ82)</f>
        <v>0</v>
      </c>
      <c r="AJ81" s="35" t="str">
        <f>IF('Indicator Date hidden'!AK82="x","x",$AJ$2-'Indicator Date hidden'!AK82)</f>
        <v>x</v>
      </c>
      <c r="AK81" s="35">
        <f>IF('Indicator Date hidden'!AL82="x","x",$AK$2-'Indicator Date hidden'!AL82)</f>
        <v>1</v>
      </c>
      <c r="AL81" s="35">
        <f>IF('Indicator Date hidden'!AM82="x","x",$AL$2-'Indicator Date hidden'!AM82)</f>
        <v>0</v>
      </c>
      <c r="AM81" s="35">
        <f>IF('Indicator Date hidden'!AN82="x","x",$AM$2-'Indicator Date hidden'!AN82)</f>
        <v>0</v>
      </c>
      <c r="AN81" s="35">
        <f>IF('Indicator Date hidden'!AO82="x","x",$AN$2-'Indicator Date hidden'!AO82)</f>
        <v>0</v>
      </c>
      <c r="AO81" s="35">
        <f>IF('Indicator Date hidden'!AP82="x","x",$AO$2-'Indicator Date hidden'!AP82)</f>
        <v>0</v>
      </c>
      <c r="AP81" s="35">
        <f>IF('Indicator Date hidden'!AQ82="x","x",$AP$2-'Indicator Date hidden'!AQ82)</f>
        <v>0</v>
      </c>
      <c r="AQ81" s="35" t="str">
        <f>IF('Indicator Date hidden'!AR82="x","x",$AQ$2-'Indicator Date hidden'!AR82)</f>
        <v>x</v>
      </c>
      <c r="AR81" s="35">
        <f>IF('Indicator Date hidden'!AS82="x","x",$AR$2-'Indicator Date hidden'!AS82)</f>
        <v>0</v>
      </c>
      <c r="AS81" s="35">
        <f>IF('Indicator Date hidden'!AT82="x","x",$AS$2-'Indicator Date hidden'!AT82)</f>
        <v>0</v>
      </c>
      <c r="AT81" s="35">
        <f>IF('Indicator Date hidden'!AU82="x","x",$AT$2-'Indicator Date hidden'!AU82)</f>
        <v>0</v>
      </c>
      <c r="AU81" s="35" t="str">
        <f>IF('Indicator Date hidden'!AV82="x","x",$AU$2-'Indicator Date hidden'!AV82)</f>
        <v>x</v>
      </c>
      <c r="AV81" s="35">
        <f>IF('Indicator Date hidden'!AW82="x","x",$AV$2-'Indicator Date hidden'!AW82)</f>
        <v>0</v>
      </c>
      <c r="AW81" s="35">
        <f>IF('Indicator Date hidden'!AX82="x","x",$AW$2-'Indicator Date hidden'!AX82)</f>
        <v>0</v>
      </c>
      <c r="AX81" s="35">
        <f>IF('Indicator Date hidden'!AY82="x","x",$AX$2-'Indicator Date hidden'!AY82)</f>
        <v>0</v>
      </c>
      <c r="AY81" s="35">
        <f>IF('Indicator Date hidden'!AZ82="x","x",$AY$2-'Indicator Date hidden'!AZ82)</f>
        <v>0</v>
      </c>
      <c r="AZ81" s="35">
        <f>IF('Indicator Date hidden'!BA82="x","x",$AZ$2-'Indicator Date hidden'!BA82)</f>
        <v>0</v>
      </c>
      <c r="BA81">
        <f t="shared" si="5"/>
        <v>3</v>
      </c>
      <c r="BB81" s="36">
        <f t="shared" si="6"/>
        <v>6.8181818181818177E-2</v>
      </c>
      <c r="BC81">
        <f t="shared" si="7"/>
        <v>3</v>
      </c>
      <c r="BD81" s="36">
        <f t="shared" si="8"/>
        <v>0.25205764787294127</v>
      </c>
      <c r="BE81" s="38">
        <f t="shared" si="9"/>
        <v>0</v>
      </c>
    </row>
    <row r="82" spans="1:57" x14ac:dyDescent="0.35">
      <c r="A82" t="s">
        <v>150</v>
      </c>
      <c r="B82" s="35">
        <f>IF('Indicator Date hidden'!C83="x","x",$B$2-'Indicator Date hidden'!C83)</f>
        <v>0</v>
      </c>
      <c r="C82" s="35">
        <f>IF('Indicator Date hidden'!D83="x","x",$C$2-'Indicator Date hidden'!D83)</f>
        <v>0</v>
      </c>
      <c r="D82" s="35">
        <f>IF('Indicator Date hidden'!E83="x","x",$D$2-'Indicator Date hidden'!E83)</f>
        <v>0</v>
      </c>
      <c r="E82" s="35">
        <f>IF('Indicator Date hidden'!F83="x","x",$E$2-'Indicator Date hidden'!F83)</f>
        <v>0</v>
      </c>
      <c r="F82" s="35">
        <f>IF('Indicator Date hidden'!G83="x","x",$F$2-'Indicator Date hidden'!G83)</f>
        <v>0</v>
      </c>
      <c r="G82" s="35">
        <f>IF('Indicator Date hidden'!H83="x","x",$G$2-'Indicator Date hidden'!H83)</f>
        <v>0</v>
      </c>
      <c r="H82" s="35">
        <f>IF('Indicator Date hidden'!I83="x","x",$H$2-'Indicator Date hidden'!I83)</f>
        <v>0</v>
      </c>
      <c r="I82" s="35">
        <f>IF('Indicator Date hidden'!J83="x","x",$I$2-'Indicator Date hidden'!J83)</f>
        <v>0</v>
      </c>
      <c r="J82" s="35">
        <f>IF('Indicator Date hidden'!K83="x","x",$J$2-'Indicator Date hidden'!K83)</f>
        <v>0</v>
      </c>
      <c r="K82" s="35">
        <f>IF('Indicator Date hidden'!L83="x","x",$K$2-'Indicator Date hidden'!L83)</f>
        <v>0</v>
      </c>
      <c r="L82" s="35">
        <f>IF('Indicator Date hidden'!M83="x","x",$L$2-'Indicator Date hidden'!M83)</f>
        <v>0</v>
      </c>
      <c r="M82" s="35">
        <f>IF('Indicator Date hidden'!N83="x","x",$M$2-'Indicator Date hidden'!N83)</f>
        <v>0</v>
      </c>
      <c r="N82" s="35">
        <f>IF('Indicator Date hidden'!O83="x","x",$N$2-'Indicator Date hidden'!O83)</f>
        <v>0</v>
      </c>
      <c r="O82" s="35">
        <f>IF('Indicator Date hidden'!P83="x","x",$O$2-'Indicator Date hidden'!P83)</f>
        <v>0</v>
      </c>
      <c r="P82" s="35">
        <f>IF('Indicator Date hidden'!Q83="x","x",$P$2-'Indicator Date hidden'!Q83)</f>
        <v>0</v>
      </c>
      <c r="Q82" s="35" t="str">
        <f>IF('Indicator Date hidden'!R83="x","x",$Q$2-'Indicator Date hidden'!R83)</f>
        <v>x</v>
      </c>
      <c r="R82" s="35">
        <f>IF('Indicator Date hidden'!S83="x","x",$R$2-'Indicator Date hidden'!S83)</f>
        <v>0</v>
      </c>
      <c r="S82" s="35">
        <f>IF('Indicator Date hidden'!T83="x","x",$S$2-'Indicator Date hidden'!T83)</f>
        <v>0</v>
      </c>
      <c r="T82" s="35">
        <f>IF('Indicator Date hidden'!U83="x","x",$T$2-'Indicator Date hidden'!U83)</f>
        <v>0</v>
      </c>
      <c r="U82" s="35" t="str">
        <f>IF('Indicator Date hidden'!V83="x","x",$U$2-'Indicator Date hidden'!V83)</f>
        <v>x</v>
      </c>
      <c r="V82" s="35">
        <f>IF('Indicator Date hidden'!W83="x","x",$V$2-'Indicator Date hidden'!W83)</f>
        <v>0</v>
      </c>
      <c r="W82" s="35" t="str">
        <f>IF('Indicator Date hidden'!X83="x","x",$W$2-'Indicator Date hidden'!X83)</f>
        <v>x</v>
      </c>
      <c r="X82" s="35">
        <f>IF('Indicator Date hidden'!Y83="x","x",$X$2-'Indicator Date hidden'!Y83)</f>
        <v>2</v>
      </c>
      <c r="Y82" s="35">
        <f>IF('Indicator Date hidden'!Z83="x","x",$Y$2-'Indicator Date hidden'!Z83)</f>
        <v>0</v>
      </c>
      <c r="Z82" s="35">
        <f>IF('Indicator Date hidden'!AA83="x","x",$Z$2-'Indicator Date hidden'!AA83)</f>
        <v>0</v>
      </c>
      <c r="AA82" s="35" t="str">
        <f>IF('Indicator Date hidden'!AB83="x","x",$AA$2-'Indicator Date hidden'!AB83)</f>
        <v>x</v>
      </c>
      <c r="AB82" s="35">
        <f>IF('Indicator Date hidden'!AC83="x","x",$AB$2-'Indicator Date hidden'!AC83)</f>
        <v>0</v>
      </c>
      <c r="AC82" s="35">
        <f>IF('Indicator Date hidden'!AD83="x","x",$AC$2-'Indicator Date hidden'!AD83)</f>
        <v>0</v>
      </c>
      <c r="AD82" s="35" t="str">
        <f>IF('Indicator Date hidden'!AE83="x","x",$AD$2-'Indicator Date hidden'!AE83)</f>
        <v>x</v>
      </c>
      <c r="AE82" s="35">
        <f>IF('Indicator Date hidden'!AF83="x","x",$AE$2-'Indicator Date hidden'!AF83)</f>
        <v>0</v>
      </c>
      <c r="AF82" s="35">
        <f>IF('Indicator Date hidden'!AG83="x","x",$AF$2-'Indicator Date hidden'!AG83)</f>
        <v>3</v>
      </c>
      <c r="AG82" s="35">
        <f>IF('Indicator Date hidden'!AH83="x","x",$AG$2-'Indicator Date hidden'!AH83)</f>
        <v>0</v>
      </c>
      <c r="AH82" s="35">
        <f>IF('Indicator Date hidden'!AI83="x","x",$AH$2-'Indicator Date hidden'!AI83)</f>
        <v>0</v>
      </c>
      <c r="AI82" s="35">
        <f>IF('Indicator Date hidden'!AJ83="x","x",$AI$2-'Indicator Date hidden'!AJ83)</f>
        <v>0</v>
      </c>
      <c r="AJ82" s="35" t="str">
        <f>IF('Indicator Date hidden'!AK83="x","x",$AJ$2-'Indicator Date hidden'!AK83)</f>
        <v>x</v>
      </c>
      <c r="AK82" s="35">
        <f>IF('Indicator Date hidden'!AL83="x","x",$AK$2-'Indicator Date hidden'!AL83)</f>
        <v>1</v>
      </c>
      <c r="AL82" s="35">
        <f>IF('Indicator Date hidden'!AM83="x","x",$AL$2-'Indicator Date hidden'!AM83)</f>
        <v>0</v>
      </c>
      <c r="AM82" s="35">
        <f>IF('Indicator Date hidden'!AN83="x","x",$AM$2-'Indicator Date hidden'!AN83)</f>
        <v>0</v>
      </c>
      <c r="AN82" s="35">
        <f>IF('Indicator Date hidden'!AO83="x","x",$AN$2-'Indicator Date hidden'!AO83)</f>
        <v>0</v>
      </c>
      <c r="AO82" s="35">
        <f>IF('Indicator Date hidden'!AP83="x","x",$AO$2-'Indicator Date hidden'!AP83)</f>
        <v>0</v>
      </c>
      <c r="AP82" s="35">
        <f>IF('Indicator Date hidden'!AQ83="x","x",$AP$2-'Indicator Date hidden'!AQ83)</f>
        <v>0</v>
      </c>
      <c r="AQ82" s="35" t="str">
        <f>IF('Indicator Date hidden'!AR83="x","x",$AQ$2-'Indicator Date hidden'!AR83)</f>
        <v>x</v>
      </c>
      <c r="AR82" s="35">
        <f>IF('Indicator Date hidden'!AS83="x","x",$AR$2-'Indicator Date hidden'!AS83)</f>
        <v>0</v>
      </c>
      <c r="AS82" s="35">
        <f>IF('Indicator Date hidden'!AT83="x","x",$AS$2-'Indicator Date hidden'!AT83)</f>
        <v>0</v>
      </c>
      <c r="AT82" s="35">
        <f>IF('Indicator Date hidden'!AU83="x","x",$AT$2-'Indicator Date hidden'!AU83)</f>
        <v>0</v>
      </c>
      <c r="AU82" s="35" t="str">
        <f>IF('Indicator Date hidden'!AV83="x","x",$AU$2-'Indicator Date hidden'!AV83)</f>
        <v>x</v>
      </c>
      <c r="AV82" s="35">
        <f>IF('Indicator Date hidden'!AW83="x","x",$AV$2-'Indicator Date hidden'!AW83)</f>
        <v>0</v>
      </c>
      <c r="AW82" s="35">
        <f>IF('Indicator Date hidden'!AX83="x","x",$AW$2-'Indicator Date hidden'!AX83)</f>
        <v>0</v>
      </c>
      <c r="AX82" s="35">
        <f>IF('Indicator Date hidden'!AY83="x","x",$AX$2-'Indicator Date hidden'!AY83)</f>
        <v>0</v>
      </c>
      <c r="AY82" s="35">
        <f>IF('Indicator Date hidden'!AZ83="x","x",$AY$2-'Indicator Date hidden'!AZ83)</f>
        <v>0</v>
      </c>
      <c r="AZ82" s="35">
        <f>IF('Indicator Date hidden'!BA83="x","x",$AZ$2-'Indicator Date hidden'!BA83)</f>
        <v>0</v>
      </c>
      <c r="BA82">
        <f t="shared" si="5"/>
        <v>6</v>
      </c>
      <c r="BB82" s="36">
        <f t="shared" si="6"/>
        <v>0.13953488372093023</v>
      </c>
      <c r="BC82">
        <f t="shared" si="7"/>
        <v>3</v>
      </c>
      <c r="BD82" s="36">
        <f t="shared" si="8"/>
        <v>0.55327336062187538</v>
      </c>
      <c r="BE82" s="38">
        <f t="shared" si="9"/>
        <v>0</v>
      </c>
    </row>
    <row r="83" spans="1:57" x14ac:dyDescent="0.35">
      <c r="A83" t="s">
        <v>152</v>
      </c>
      <c r="B83" s="35">
        <f>IF('Indicator Date hidden'!C84="x","x",$B$2-'Indicator Date hidden'!C84)</f>
        <v>0</v>
      </c>
      <c r="C83" s="35">
        <f>IF('Indicator Date hidden'!D84="x","x",$C$2-'Indicator Date hidden'!D84)</f>
        <v>0</v>
      </c>
      <c r="D83" s="35">
        <f>IF('Indicator Date hidden'!E84="x","x",$D$2-'Indicator Date hidden'!E84)</f>
        <v>0</v>
      </c>
      <c r="E83" s="35">
        <f>IF('Indicator Date hidden'!F84="x","x",$E$2-'Indicator Date hidden'!F84)</f>
        <v>0</v>
      </c>
      <c r="F83" s="35">
        <f>IF('Indicator Date hidden'!G84="x","x",$F$2-'Indicator Date hidden'!G84)</f>
        <v>0</v>
      </c>
      <c r="G83" s="35">
        <f>IF('Indicator Date hidden'!H84="x","x",$G$2-'Indicator Date hidden'!H84)</f>
        <v>0</v>
      </c>
      <c r="H83" s="35">
        <f>IF('Indicator Date hidden'!I84="x","x",$H$2-'Indicator Date hidden'!I84)</f>
        <v>0</v>
      </c>
      <c r="I83" s="35">
        <f>IF('Indicator Date hidden'!J84="x","x",$I$2-'Indicator Date hidden'!J84)</f>
        <v>0</v>
      </c>
      <c r="J83" s="35">
        <f>IF('Indicator Date hidden'!K84="x","x",$J$2-'Indicator Date hidden'!K84)</f>
        <v>0</v>
      </c>
      <c r="K83" s="35">
        <f>IF('Indicator Date hidden'!L84="x","x",$K$2-'Indicator Date hidden'!L84)</f>
        <v>0</v>
      </c>
      <c r="L83" s="35">
        <f>IF('Indicator Date hidden'!M84="x","x",$L$2-'Indicator Date hidden'!M84)</f>
        <v>0</v>
      </c>
      <c r="M83" s="35">
        <f>IF('Indicator Date hidden'!N84="x","x",$M$2-'Indicator Date hidden'!N84)</f>
        <v>0</v>
      </c>
      <c r="N83" s="35">
        <f>IF('Indicator Date hidden'!O84="x","x",$N$2-'Indicator Date hidden'!O84)</f>
        <v>0</v>
      </c>
      <c r="O83" s="35">
        <f>IF('Indicator Date hidden'!P84="x","x",$O$2-'Indicator Date hidden'!P84)</f>
        <v>0</v>
      </c>
      <c r="P83" s="35">
        <f>IF('Indicator Date hidden'!Q84="x","x",$P$2-'Indicator Date hidden'!Q84)</f>
        <v>0</v>
      </c>
      <c r="Q83" s="35" t="str">
        <f>IF('Indicator Date hidden'!R84="x","x",$Q$2-'Indicator Date hidden'!R84)</f>
        <v>x</v>
      </c>
      <c r="R83" s="35">
        <f>IF('Indicator Date hidden'!S84="x","x",$R$2-'Indicator Date hidden'!S84)</f>
        <v>0</v>
      </c>
      <c r="S83" s="35">
        <f>IF('Indicator Date hidden'!T84="x","x",$S$2-'Indicator Date hidden'!T84)</f>
        <v>0</v>
      </c>
      <c r="T83" s="35">
        <f>IF('Indicator Date hidden'!U84="x","x",$T$2-'Indicator Date hidden'!U84)</f>
        <v>0</v>
      </c>
      <c r="U83" s="35" t="str">
        <f>IF('Indicator Date hidden'!V84="x","x",$U$2-'Indicator Date hidden'!V84)</f>
        <v>x</v>
      </c>
      <c r="V83" s="35">
        <f>IF('Indicator Date hidden'!W84="x","x",$V$2-'Indicator Date hidden'!W84)</f>
        <v>0</v>
      </c>
      <c r="W83" s="35" t="str">
        <f>IF('Indicator Date hidden'!X84="x","x",$W$2-'Indicator Date hidden'!X84)</f>
        <v>x</v>
      </c>
      <c r="X83" s="35">
        <f>IF('Indicator Date hidden'!Y84="x","x",$X$2-'Indicator Date hidden'!Y84)</f>
        <v>2</v>
      </c>
      <c r="Y83" s="35">
        <f>IF('Indicator Date hidden'!Z84="x","x",$Y$2-'Indicator Date hidden'!Z84)</f>
        <v>0</v>
      </c>
      <c r="Z83" s="35">
        <f>IF('Indicator Date hidden'!AA84="x","x",$Z$2-'Indicator Date hidden'!AA84)</f>
        <v>0</v>
      </c>
      <c r="AA83" s="35">
        <f>IF('Indicator Date hidden'!AB84="x","x",$AA$2-'Indicator Date hidden'!AB84)</f>
        <v>1</v>
      </c>
      <c r="AB83" s="35">
        <f>IF('Indicator Date hidden'!AC84="x","x",$AB$2-'Indicator Date hidden'!AC84)</f>
        <v>0</v>
      </c>
      <c r="AC83" s="35">
        <f>IF('Indicator Date hidden'!AD84="x","x",$AC$2-'Indicator Date hidden'!AD84)</f>
        <v>0</v>
      </c>
      <c r="AD83" s="35" t="str">
        <f>IF('Indicator Date hidden'!AE84="x","x",$AD$2-'Indicator Date hidden'!AE84)</f>
        <v>x</v>
      </c>
      <c r="AE83" s="35">
        <f>IF('Indicator Date hidden'!AF84="x","x",$AE$2-'Indicator Date hidden'!AF84)</f>
        <v>0</v>
      </c>
      <c r="AF83" s="35">
        <f>IF('Indicator Date hidden'!AG84="x","x",$AF$2-'Indicator Date hidden'!AG84)</f>
        <v>1</v>
      </c>
      <c r="AG83" s="35">
        <f>IF('Indicator Date hidden'!AH84="x","x",$AG$2-'Indicator Date hidden'!AH84)</f>
        <v>0</v>
      </c>
      <c r="AH83" s="35">
        <f>IF('Indicator Date hidden'!AI84="x","x",$AH$2-'Indicator Date hidden'!AI84)</f>
        <v>0</v>
      </c>
      <c r="AI83" s="35">
        <f>IF('Indicator Date hidden'!AJ84="x","x",$AI$2-'Indicator Date hidden'!AJ84)</f>
        <v>0</v>
      </c>
      <c r="AJ83" s="35" t="str">
        <f>IF('Indicator Date hidden'!AK84="x","x",$AJ$2-'Indicator Date hidden'!AK84)</f>
        <v>x</v>
      </c>
      <c r="AK83" s="35">
        <f>IF('Indicator Date hidden'!AL84="x","x",$AK$2-'Indicator Date hidden'!AL84)</f>
        <v>1</v>
      </c>
      <c r="AL83" s="35">
        <f>IF('Indicator Date hidden'!AM84="x","x",$AL$2-'Indicator Date hidden'!AM84)</f>
        <v>0</v>
      </c>
      <c r="AM83" s="35">
        <f>IF('Indicator Date hidden'!AN84="x","x",$AM$2-'Indicator Date hidden'!AN84)</f>
        <v>0</v>
      </c>
      <c r="AN83" s="35">
        <f>IF('Indicator Date hidden'!AO84="x","x",$AN$2-'Indicator Date hidden'!AO84)</f>
        <v>0</v>
      </c>
      <c r="AO83" s="35">
        <f>IF('Indicator Date hidden'!AP84="x","x",$AO$2-'Indicator Date hidden'!AP84)</f>
        <v>0</v>
      </c>
      <c r="AP83" s="35">
        <f>IF('Indicator Date hidden'!AQ84="x","x",$AP$2-'Indicator Date hidden'!AQ84)</f>
        <v>0</v>
      </c>
      <c r="AQ83" s="35">
        <f>IF('Indicator Date hidden'!AR84="x","x",$AQ$2-'Indicator Date hidden'!AR84)</f>
        <v>0</v>
      </c>
      <c r="AR83" s="35">
        <f>IF('Indicator Date hidden'!AS84="x","x",$AR$2-'Indicator Date hidden'!AS84)</f>
        <v>0</v>
      </c>
      <c r="AS83" s="35">
        <f>IF('Indicator Date hidden'!AT84="x","x",$AS$2-'Indicator Date hidden'!AT84)</f>
        <v>0</v>
      </c>
      <c r="AT83" s="35">
        <f>IF('Indicator Date hidden'!AU84="x","x",$AT$2-'Indicator Date hidden'!AU84)</f>
        <v>0</v>
      </c>
      <c r="AU83" s="35">
        <f>IF('Indicator Date hidden'!AV84="x","x",$AU$2-'Indicator Date hidden'!AV84)</f>
        <v>1</v>
      </c>
      <c r="AV83" s="35">
        <f>IF('Indicator Date hidden'!AW84="x","x",$AV$2-'Indicator Date hidden'!AW84)</f>
        <v>0</v>
      </c>
      <c r="AW83" s="35">
        <f>IF('Indicator Date hidden'!AX84="x","x",$AW$2-'Indicator Date hidden'!AX84)</f>
        <v>0</v>
      </c>
      <c r="AX83" s="35">
        <f>IF('Indicator Date hidden'!AY84="x","x",$AX$2-'Indicator Date hidden'!AY84)</f>
        <v>0</v>
      </c>
      <c r="AY83" s="35">
        <f>IF('Indicator Date hidden'!AZ84="x","x",$AY$2-'Indicator Date hidden'!AZ84)</f>
        <v>0</v>
      </c>
      <c r="AZ83" s="35">
        <f>IF('Indicator Date hidden'!BA84="x","x",$AZ$2-'Indicator Date hidden'!BA84)</f>
        <v>0</v>
      </c>
      <c r="BA83">
        <f t="shared" si="5"/>
        <v>6</v>
      </c>
      <c r="BB83" s="36">
        <f t="shared" si="6"/>
        <v>0.13043478260869565</v>
      </c>
      <c r="BC83">
        <f t="shared" si="7"/>
        <v>5</v>
      </c>
      <c r="BD83" s="36">
        <f t="shared" si="8"/>
        <v>0.39610580778888255</v>
      </c>
      <c r="BE83" s="38">
        <f t="shared" si="9"/>
        <v>0</v>
      </c>
    </row>
    <row r="84" spans="1:57" x14ac:dyDescent="0.35">
      <c r="A84" t="s">
        <v>154</v>
      </c>
      <c r="B84" s="35">
        <f>IF('Indicator Date hidden'!C85="x","x",$B$2-'Indicator Date hidden'!C85)</f>
        <v>0</v>
      </c>
      <c r="C84" s="35">
        <f>IF('Indicator Date hidden'!D85="x","x",$C$2-'Indicator Date hidden'!D85)</f>
        <v>0</v>
      </c>
      <c r="D84" s="35">
        <f>IF('Indicator Date hidden'!E85="x","x",$D$2-'Indicator Date hidden'!E85)</f>
        <v>0</v>
      </c>
      <c r="E84" s="35">
        <f>IF('Indicator Date hidden'!F85="x","x",$E$2-'Indicator Date hidden'!F85)</f>
        <v>0</v>
      </c>
      <c r="F84" s="35">
        <f>IF('Indicator Date hidden'!G85="x","x",$F$2-'Indicator Date hidden'!G85)</f>
        <v>0</v>
      </c>
      <c r="G84" s="35">
        <f>IF('Indicator Date hidden'!H85="x","x",$G$2-'Indicator Date hidden'!H85)</f>
        <v>0</v>
      </c>
      <c r="H84" s="35">
        <f>IF('Indicator Date hidden'!I85="x","x",$H$2-'Indicator Date hidden'!I85)</f>
        <v>0</v>
      </c>
      <c r="I84" s="35">
        <f>IF('Indicator Date hidden'!J85="x","x",$I$2-'Indicator Date hidden'!J85)</f>
        <v>0</v>
      </c>
      <c r="J84" s="35">
        <f>IF('Indicator Date hidden'!K85="x","x",$J$2-'Indicator Date hidden'!K85)</f>
        <v>0</v>
      </c>
      <c r="K84" s="35">
        <f>IF('Indicator Date hidden'!L85="x","x",$K$2-'Indicator Date hidden'!L85)</f>
        <v>0</v>
      </c>
      <c r="L84" s="35">
        <f>IF('Indicator Date hidden'!M85="x","x",$L$2-'Indicator Date hidden'!M85)</f>
        <v>0</v>
      </c>
      <c r="M84" s="35">
        <f>IF('Indicator Date hidden'!N85="x","x",$M$2-'Indicator Date hidden'!N85)</f>
        <v>0</v>
      </c>
      <c r="N84" s="35">
        <f>IF('Indicator Date hidden'!O85="x","x",$N$2-'Indicator Date hidden'!O85)</f>
        <v>0</v>
      </c>
      <c r="O84" s="35">
        <f>IF('Indicator Date hidden'!P85="x","x",$O$2-'Indicator Date hidden'!P85)</f>
        <v>0</v>
      </c>
      <c r="P84" s="35">
        <f>IF('Indicator Date hidden'!Q85="x","x",$P$2-'Indicator Date hidden'!Q85)</f>
        <v>0</v>
      </c>
      <c r="Q84" s="35">
        <f>IF('Indicator Date hidden'!R85="x","x",$Q$2-'Indicator Date hidden'!R85)</f>
        <v>4</v>
      </c>
      <c r="R84" s="35">
        <f>IF('Indicator Date hidden'!S85="x","x",$R$2-'Indicator Date hidden'!S85)</f>
        <v>0</v>
      </c>
      <c r="S84" s="35">
        <f>IF('Indicator Date hidden'!T85="x","x",$S$2-'Indicator Date hidden'!T85)</f>
        <v>0</v>
      </c>
      <c r="T84" s="35">
        <f>IF('Indicator Date hidden'!U85="x","x",$T$2-'Indicator Date hidden'!U85)</f>
        <v>0</v>
      </c>
      <c r="U84" s="35">
        <f>IF('Indicator Date hidden'!V85="x","x",$U$2-'Indicator Date hidden'!V85)</f>
        <v>0</v>
      </c>
      <c r="V84" s="35">
        <f>IF('Indicator Date hidden'!W85="x","x",$V$2-'Indicator Date hidden'!W85)</f>
        <v>0</v>
      </c>
      <c r="W84" s="35">
        <f>IF('Indicator Date hidden'!X85="x","x",$W$2-'Indicator Date hidden'!X85)</f>
        <v>2</v>
      </c>
      <c r="X84" s="35">
        <f>IF('Indicator Date hidden'!Y85="x","x",$X$2-'Indicator Date hidden'!Y85)</f>
        <v>6</v>
      </c>
      <c r="Y84" s="35">
        <f>IF('Indicator Date hidden'!Z85="x","x",$Y$2-'Indicator Date hidden'!Z85)</f>
        <v>0</v>
      </c>
      <c r="Z84" s="35">
        <f>IF('Indicator Date hidden'!AA85="x","x",$Z$2-'Indicator Date hidden'!AA85)</f>
        <v>0</v>
      </c>
      <c r="AA84" s="35">
        <f>IF('Indicator Date hidden'!AB85="x","x",$AA$2-'Indicator Date hidden'!AB85)</f>
        <v>0</v>
      </c>
      <c r="AB84" s="35">
        <f>IF('Indicator Date hidden'!AC85="x","x",$AB$2-'Indicator Date hidden'!AC85)</f>
        <v>0</v>
      </c>
      <c r="AC84" s="35">
        <f>IF('Indicator Date hidden'!AD85="x","x",$AC$2-'Indicator Date hidden'!AD85)</f>
        <v>0</v>
      </c>
      <c r="AD84" s="35" t="str">
        <f>IF('Indicator Date hidden'!AE85="x","x",$AD$2-'Indicator Date hidden'!AE85)</f>
        <v>x</v>
      </c>
      <c r="AE84" s="35">
        <f>IF('Indicator Date hidden'!AF85="x","x",$AE$2-'Indicator Date hidden'!AF85)</f>
        <v>0</v>
      </c>
      <c r="AF84" s="35">
        <f>IF('Indicator Date hidden'!AG85="x","x",$AF$2-'Indicator Date hidden'!AG85)</f>
        <v>9</v>
      </c>
      <c r="AG84" s="35">
        <f>IF('Indicator Date hidden'!AH85="x","x",$AG$2-'Indicator Date hidden'!AH85)</f>
        <v>0</v>
      </c>
      <c r="AH84" s="35">
        <f>IF('Indicator Date hidden'!AI85="x","x",$AH$2-'Indicator Date hidden'!AI85)</f>
        <v>0</v>
      </c>
      <c r="AI84" s="35">
        <f>IF('Indicator Date hidden'!AJ85="x","x",$AI$2-'Indicator Date hidden'!AJ85)</f>
        <v>0</v>
      </c>
      <c r="AJ84" s="35" t="str">
        <f>IF('Indicator Date hidden'!AK85="x","x",$AJ$2-'Indicator Date hidden'!AK85)</f>
        <v>x</v>
      </c>
      <c r="AK84" s="35">
        <f>IF('Indicator Date hidden'!AL85="x","x",$AK$2-'Indicator Date hidden'!AL85)</f>
        <v>1</v>
      </c>
      <c r="AL84" s="35">
        <f>IF('Indicator Date hidden'!AM85="x","x",$AL$2-'Indicator Date hidden'!AM85)</f>
        <v>0</v>
      </c>
      <c r="AM84" s="35">
        <f>IF('Indicator Date hidden'!AN85="x","x",$AM$2-'Indicator Date hidden'!AN85)</f>
        <v>0</v>
      </c>
      <c r="AN84" s="35">
        <f>IF('Indicator Date hidden'!AO85="x","x",$AN$2-'Indicator Date hidden'!AO85)</f>
        <v>0</v>
      </c>
      <c r="AO84" s="35">
        <f>IF('Indicator Date hidden'!AP85="x","x",$AO$2-'Indicator Date hidden'!AP85)</f>
        <v>0</v>
      </c>
      <c r="AP84" s="35">
        <f>IF('Indicator Date hidden'!AQ85="x","x",$AP$2-'Indicator Date hidden'!AQ85)</f>
        <v>0</v>
      </c>
      <c r="AQ84" s="35">
        <f>IF('Indicator Date hidden'!AR85="x","x",$AQ$2-'Indicator Date hidden'!AR85)</f>
        <v>4</v>
      </c>
      <c r="AR84" s="35">
        <f>IF('Indicator Date hidden'!AS85="x","x",$AR$2-'Indicator Date hidden'!AS85)</f>
        <v>0</v>
      </c>
      <c r="AS84" s="35">
        <f>IF('Indicator Date hidden'!AT85="x","x",$AS$2-'Indicator Date hidden'!AT85)</f>
        <v>0</v>
      </c>
      <c r="AT84" s="35">
        <f>IF('Indicator Date hidden'!AU85="x","x",$AT$2-'Indicator Date hidden'!AU85)</f>
        <v>0</v>
      </c>
      <c r="AU84" s="35">
        <f>IF('Indicator Date hidden'!AV85="x","x",$AU$2-'Indicator Date hidden'!AV85)</f>
        <v>1</v>
      </c>
      <c r="AV84" s="35">
        <f>IF('Indicator Date hidden'!AW85="x","x",$AV$2-'Indicator Date hidden'!AW85)</f>
        <v>0</v>
      </c>
      <c r="AW84" s="35">
        <f>IF('Indicator Date hidden'!AX85="x","x",$AW$2-'Indicator Date hidden'!AX85)</f>
        <v>0</v>
      </c>
      <c r="AX84" s="35">
        <f>IF('Indicator Date hidden'!AY85="x","x",$AX$2-'Indicator Date hidden'!AY85)</f>
        <v>0</v>
      </c>
      <c r="AY84" s="35">
        <f>IF('Indicator Date hidden'!AZ85="x","x",$AY$2-'Indicator Date hidden'!AZ85)</f>
        <v>0</v>
      </c>
      <c r="AZ84" s="35">
        <f>IF('Indicator Date hidden'!BA85="x","x",$AZ$2-'Indicator Date hidden'!BA85)</f>
        <v>0</v>
      </c>
      <c r="BA84">
        <f t="shared" si="5"/>
        <v>27</v>
      </c>
      <c r="BB84" s="36">
        <f t="shared" si="6"/>
        <v>0.55102040816326525</v>
      </c>
      <c r="BC84">
        <f t="shared" si="7"/>
        <v>7</v>
      </c>
      <c r="BD84" s="36">
        <f t="shared" si="8"/>
        <v>1.6910475498666611</v>
      </c>
      <c r="BE84" s="38">
        <f t="shared" si="9"/>
        <v>0</v>
      </c>
    </row>
    <row r="85" spans="1:57" x14ac:dyDescent="0.35">
      <c r="A85" t="s">
        <v>156</v>
      </c>
      <c r="B85" s="35">
        <f>IF('Indicator Date hidden'!C86="x","x",$B$2-'Indicator Date hidden'!C86)</f>
        <v>0</v>
      </c>
      <c r="C85" s="35">
        <f>IF('Indicator Date hidden'!D86="x","x",$C$2-'Indicator Date hidden'!D86)</f>
        <v>0</v>
      </c>
      <c r="D85" s="35">
        <f>IF('Indicator Date hidden'!E86="x","x",$D$2-'Indicator Date hidden'!E86)</f>
        <v>0</v>
      </c>
      <c r="E85" s="35">
        <f>IF('Indicator Date hidden'!F86="x","x",$E$2-'Indicator Date hidden'!F86)</f>
        <v>0</v>
      </c>
      <c r="F85" s="35">
        <f>IF('Indicator Date hidden'!G86="x","x",$F$2-'Indicator Date hidden'!G86)</f>
        <v>0</v>
      </c>
      <c r="G85" s="35">
        <f>IF('Indicator Date hidden'!H86="x","x",$G$2-'Indicator Date hidden'!H86)</f>
        <v>0</v>
      </c>
      <c r="H85" s="35">
        <f>IF('Indicator Date hidden'!I86="x","x",$H$2-'Indicator Date hidden'!I86)</f>
        <v>0</v>
      </c>
      <c r="I85" s="35">
        <f>IF('Indicator Date hidden'!J86="x","x",$I$2-'Indicator Date hidden'!J86)</f>
        <v>0</v>
      </c>
      <c r="J85" s="35">
        <f>IF('Indicator Date hidden'!K86="x","x",$J$2-'Indicator Date hidden'!K86)</f>
        <v>0</v>
      </c>
      <c r="K85" s="35">
        <f>IF('Indicator Date hidden'!L86="x","x",$K$2-'Indicator Date hidden'!L86)</f>
        <v>0</v>
      </c>
      <c r="L85" s="35">
        <f>IF('Indicator Date hidden'!M86="x","x",$L$2-'Indicator Date hidden'!M86)</f>
        <v>0</v>
      </c>
      <c r="M85" s="35">
        <f>IF('Indicator Date hidden'!N86="x","x",$M$2-'Indicator Date hidden'!N86)</f>
        <v>0</v>
      </c>
      <c r="N85" s="35">
        <f>IF('Indicator Date hidden'!O86="x","x",$N$2-'Indicator Date hidden'!O86)</f>
        <v>0</v>
      </c>
      <c r="O85" s="35">
        <f>IF('Indicator Date hidden'!P86="x","x",$O$2-'Indicator Date hidden'!P86)</f>
        <v>0</v>
      </c>
      <c r="P85" s="35">
        <f>IF('Indicator Date hidden'!Q86="x","x",$P$2-'Indicator Date hidden'!Q86)</f>
        <v>0</v>
      </c>
      <c r="Q85" s="35" t="str">
        <f>IF('Indicator Date hidden'!R86="x","x",$Q$2-'Indicator Date hidden'!R86)</f>
        <v>x</v>
      </c>
      <c r="R85" s="35">
        <f>IF('Indicator Date hidden'!S86="x","x",$R$2-'Indicator Date hidden'!S86)</f>
        <v>0</v>
      </c>
      <c r="S85" s="35">
        <f>IF('Indicator Date hidden'!T86="x","x",$S$2-'Indicator Date hidden'!T86)</f>
        <v>0</v>
      </c>
      <c r="T85" s="35">
        <f>IF('Indicator Date hidden'!U86="x","x",$T$2-'Indicator Date hidden'!U86)</f>
        <v>0</v>
      </c>
      <c r="U85" s="35" t="str">
        <f>IF('Indicator Date hidden'!V86="x","x",$U$2-'Indicator Date hidden'!V86)</f>
        <v>x</v>
      </c>
      <c r="V85" s="35">
        <f>IF('Indicator Date hidden'!W86="x","x",$V$2-'Indicator Date hidden'!W86)</f>
        <v>0</v>
      </c>
      <c r="W85" s="35">
        <f>IF('Indicator Date hidden'!X86="x","x",$W$2-'Indicator Date hidden'!X86)</f>
        <v>4</v>
      </c>
      <c r="X85" s="35">
        <f>IF('Indicator Date hidden'!Y86="x","x",$X$2-'Indicator Date hidden'!Y86)</f>
        <v>4</v>
      </c>
      <c r="Y85" s="35">
        <f>IF('Indicator Date hidden'!Z86="x","x",$Y$2-'Indicator Date hidden'!Z86)</f>
        <v>0</v>
      </c>
      <c r="Z85" s="35">
        <f>IF('Indicator Date hidden'!AA86="x","x",$Z$2-'Indicator Date hidden'!AA86)</f>
        <v>0</v>
      </c>
      <c r="AA85" s="35">
        <f>IF('Indicator Date hidden'!AB86="x","x",$AA$2-'Indicator Date hidden'!AB86)</f>
        <v>3</v>
      </c>
      <c r="AB85" s="35">
        <f>IF('Indicator Date hidden'!AC86="x","x",$AB$2-'Indicator Date hidden'!AC86)</f>
        <v>0</v>
      </c>
      <c r="AC85" s="35">
        <f>IF('Indicator Date hidden'!AD86="x","x",$AC$2-'Indicator Date hidden'!AD86)</f>
        <v>0</v>
      </c>
      <c r="AD85" s="35" t="str">
        <f>IF('Indicator Date hidden'!AE86="x","x",$AD$2-'Indicator Date hidden'!AE86)</f>
        <v>x</v>
      </c>
      <c r="AE85" s="35">
        <f>IF('Indicator Date hidden'!AF86="x","x",$AE$2-'Indicator Date hidden'!AF86)</f>
        <v>0</v>
      </c>
      <c r="AF85" s="35">
        <f>IF('Indicator Date hidden'!AG86="x","x",$AF$2-'Indicator Date hidden'!AG86)</f>
        <v>5</v>
      </c>
      <c r="AG85" s="35">
        <f>IF('Indicator Date hidden'!AH86="x","x",$AG$2-'Indicator Date hidden'!AH86)</f>
        <v>0</v>
      </c>
      <c r="AH85" s="35">
        <f>IF('Indicator Date hidden'!AI86="x","x",$AH$2-'Indicator Date hidden'!AI86)</f>
        <v>0</v>
      </c>
      <c r="AI85" s="35">
        <f>IF('Indicator Date hidden'!AJ86="x","x",$AI$2-'Indicator Date hidden'!AJ86)</f>
        <v>0</v>
      </c>
      <c r="AJ85" s="35" t="str">
        <f>IF('Indicator Date hidden'!AK86="x","x",$AJ$2-'Indicator Date hidden'!AK86)</f>
        <v>x</v>
      </c>
      <c r="AK85" s="35">
        <f>IF('Indicator Date hidden'!AL86="x","x",$AK$2-'Indicator Date hidden'!AL86)</f>
        <v>1</v>
      </c>
      <c r="AL85" s="35">
        <f>IF('Indicator Date hidden'!AM86="x","x",$AL$2-'Indicator Date hidden'!AM86)</f>
        <v>0</v>
      </c>
      <c r="AM85" s="35">
        <f>IF('Indicator Date hidden'!AN86="x","x",$AM$2-'Indicator Date hidden'!AN86)</f>
        <v>0</v>
      </c>
      <c r="AN85" s="35">
        <f>IF('Indicator Date hidden'!AO86="x","x",$AN$2-'Indicator Date hidden'!AO86)</f>
        <v>0</v>
      </c>
      <c r="AO85" s="35">
        <f>IF('Indicator Date hidden'!AP86="x","x",$AO$2-'Indicator Date hidden'!AP86)</f>
        <v>0</v>
      </c>
      <c r="AP85" s="35">
        <f>IF('Indicator Date hidden'!AQ86="x","x",$AP$2-'Indicator Date hidden'!AQ86)</f>
        <v>0</v>
      </c>
      <c r="AQ85" s="35">
        <f>IF('Indicator Date hidden'!AR86="x","x",$AQ$2-'Indicator Date hidden'!AR86)</f>
        <v>4</v>
      </c>
      <c r="AR85" s="35">
        <f>IF('Indicator Date hidden'!AS86="x","x",$AR$2-'Indicator Date hidden'!AS86)</f>
        <v>0</v>
      </c>
      <c r="AS85" s="35">
        <f>IF('Indicator Date hidden'!AT86="x","x",$AS$2-'Indicator Date hidden'!AT86)</f>
        <v>0</v>
      </c>
      <c r="AT85" s="35">
        <f>IF('Indicator Date hidden'!AU86="x","x",$AT$2-'Indicator Date hidden'!AU86)</f>
        <v>0</v>
      </c>
      <c r="AU85" s="35" t="str">
        <f>IF('Indicator Date hidden'!AV86="x","x",$AU$2-'Indicator Date hidden'!AV86)</f>
        <v>x</v>
      </c>
      <c r="AV85" s="35">
        <f>IF('Indicator Date hidden'!AW86="x","x",$AV$2-'Indicator Date hidden'!AW86)</f>
        <v>0</v>
      </c>
      <c r="AW85" s="35">
        <f>IF('Indicator Date hidden'!AX86="x","x",$AW$2-'Indicator Date hidden'!AX86)</f>
        <v>0</v>
      </c>
      <c r="AX85" s="35">
        <f>IF('Indicator Date hidden'!AY86="x","x",$AX$2-'Indicator Date hidden'!AY86)</f>
        <v>0</v>
      </c>
      <c r="AY85" s="35">
        <f>IF('Indicator Date hidden'!AZ86="x","x",$AY$2-'Indicator Date hidden'!AZ86)</f>
        <v>0</v>
      </c>
      <c r="AZ85" s="35">
        <f>IF('Indicator Date hidden'!BA86="x","x",$AZ$2-'Indicator Date hidden'!BA86)</f>
        <v>0</v>
      </c>
      <c r="BA85">
        <f t="shared" si="5"/>
        <v>21</v>
      </c>
      <c r="BB85" s="36">
        <f t="shared" si="6"/>
        <v>0.45652173913043476</v>
      </c>
      <c r="BC85">
        <f t="shared" si="7"/>
        <v>6</v>
      </c>
      <c r="BD85" s="36">
        <f t="shared" si="8"/>
        <v>1.2633034978928379</v>
      </c>
      <c r="BE85" s="38">
        <f t="shared" si="9"/>
        <v>0</v>
      </c>
    </row>
    <row r="86" spans="1:57" x14ac:dyDescent="0.35">
      <c r="A86" t="s">
        <v>158</v>
      </c>
      <c r="B86" s="35">
        <f>IF('Indicator Date hidden'!C87="x","x",$B$2-'Indicator Date hidden'!C87)</f>
        <v>0</v>
      </c>
      <c r="C86" s="35">
        <f>IF('Indicator Date hidden'!D87="x","x",$C$2-'Indicator Date hidden'!D87)</f>
        <v>0</v>
      </c>
      <c r="D86" s="35">
        <f>IF('Indicator Date hidden'!E87="x","x",$D$2-'Indicator Date hidden'!E87)</f>
        <v>0</v>
      </c>
      <c r="E86" s="35">
        <f>IF('Indicator Date hidden'!F87="x","x",$E$2-'Indicator Date hidden'!F87)</f>
        <v>0</v>
      </c>
      <c r="F86" s="35">
        <f>IF('Indicator Date hidden'!G87="x","x",$F$2-'Indicator Date hidden'!G87)</f>
        <v>0</v>
      </c>
      <c r="G86" s="35">
        <f>IF('Indicator Date hidden'!H87="x","x",$G$2-'Indicator Date hidden'!H87)</f>
        <v>0</v>
      </c>
      <c r="H86" s="35">
        <f>IF('Indicator Date hidden'!I87="x","x",$H$2-'Indicator Date hidden'!I87)</f>
        <v>0</v>
      </c>
      <c r="I86" s="35">
        <f>IF('Indicator Date hidden'!J87="x","x",$I$2-'Indicator Date hidden'!J87)</f>
        <v>0</v>
      </c>
      <c r="J86" s="35">
        <f>IF('Indicator Date hidden'!K87="x","x",$J$2-'Indicator Date hidden'!K87)</f>
        <v>0</v>
      </c>
      <c r="K86" s="35">
        <f>IF('Indicator Date hidden'!L87="x","x",$K$2-'Indicator Date hidden'!L87)</f>
        <v>0</v>
      </c>
      <c r="L86" s="35">
        <f>IF('Indicator Date hidden'!M87="x","x",$L$2-'Indicator Date hidden'!M87)</f>
        <v>0</v>
      </c>
      <c r="M86" s="35">
        <f>IF('Indicator Date hidden'!N87="x","x",$M$2-'Indicator Date hidden'!N87)</f>
        <v>0</v>
      </c>
      <c r="N86" s="35">
        <f>IF('Indicator Date hidden'!O87="x","x",$N$2-'Indicator Date hidden'!O87)</f>
        <v>0</v>
      </c>
      <c r="O86" s="35">
        <f>IF('Indicator Date hidden'!P87="x","x",$O$2-'Indicator Date hidden'!P87)</f>
        <v>0</v>
      </c>
      <c r="P86" s="35">
        <f>IF('Indicator Date hidden'!Q87="x","x",$P$2-'Indicator Date hidden'!Q87)</f>
        <v>0</v>
      </c>
      <c r="Q86" s="35">
        <f>IF('Indicator Date hidden'!R87="x","x",$Q$2-'Indicator Date hidden'!R87)</f>
        <v>2</v>
      </c>
      <c r="R86" s="35">
        <f>IF('Indicator Date hidden'!S87="x","x",$R$2-'Indicator Date hidden'!S87)</f>
        <v>0</v>
      </c>
      <c r="S86" s="35">
        <f>IF('Indicator Date hidden'!T87="x","x",$S$2-'Indicator Date hidden'!T87)</f>
        <v>0</v>
      </c>
      <c r="T86" s="35">
        <f>IF('Indicator Date hidden'!U87="x","x",$T$2-'Indicator Date hidden'!U87)</f>
        <v>0</v>
      </c>
      <c r="U86" s="35">
        <f>IF('Indicator Date hidden'!V87="x","x",$U$2-'Indicator Date hidden'!V87)</f>
        <v>0</v>
      </c>
      <c r="V86" s="35">
        <f>IF('Indicator Date hidden'!W87="x","x",$V$2-'Indicator Date hidden'!W87)</f>
        <v>0</v>
      </c>
      <c r="W86" s="35">
        <f>IF('Indicator Date hidden'!X87="x","x",$W$2-'Indicator Date hidden'!X87)</f>
        <v>2</v>
      </c>
      <c r="X86" s="35">
        <f>IF('Indicator Date hidden'!Y87="x","x",$X$2-'Indicator Date hidden'!Y87)</f>
        <v>4</v>
      </c>
      <c r="Y86" s="35">
        <f>IF('Indicator Date hidden'!Z87="x","x",$Y$2-'Indicator Date hidden'!Z87)</f>
        <v>0</v>
      </c>
      <c r="Z86" s="35">
        <f>IF('Indicator Date hidden'!AA87="x","x",$Z$2-'Indicator Date hidden'!AA87)</f>
        <v>0</v>
      </c>
      <c r="AA86" s="35" t="str">
        <f>IF('Indicator Date hidden'!AB87="x","x",$AA$2-'Indicator Date hidden'!AB87)</f>
        <v>x</v>
      </c>
      <c r="AB86" s="35">
        <f>IF('Indicator Date hidden'!AC87="x","x",$AB$2-'Indicator Date hidden'!AC87)</f>
        <v>0</v>
      </c>
      <c r="AC86" s="35">
        <f>IF('Indicator Date hidden'!AD87="x","x",$AC$2-'Indicator Date hidden'!AD87)</f>
        <v>0</v>
      </c>
      <c r="AD86" s="35" t="str">
        <f>IF('Indicator Date hidden'!AE87="x","x",$AD$2-'Indicator Date hidden'!AE87)</f>
        <v>x</v>
      </c>
      <c r="AE86" s="35">
        <f>IF('Indicator Date hidden'!AF87="x","x",$AE$2-'Indicator Date hidden'!AF87)</f>
        <v>0</v>
      </c>
      <c r="AF86" s="35">
        <f>IF('Indicator Date hidden'!AG87="x","x",$AF$2-'Indicator Date hidden'!AG87)</f>
        <v>3</v>
      </c>
      <c r="AG86" s="35">
        <f>IF('Indicator Date hidden'!AH87="x","x",$AG$2-'Indicator Date hidden'!AH87)</f>
        <v>0</v>
      </c>
      <c r="AH86" s="35">
        <f>IF('Indicator Date hidden'!AI87="x","x",$AH$2-'Indicator Date hidden'!AI87)</f>
        <v>0</v>
      </c>
      <c r="AI86" s="35">
        <f>IF('Indicator Date hidden'!AJ87="x","x",$AI$2-'Indicator Date hidden'!AJ87)</f>
        <v>0</v>
      </c>
      <c r="AJ86" s="35" t="str">
        <f>IF('Indicator Date hidden'!AK87="x","x",$AJ$2-'Indicator Date hidden'!AK87)</f>
        <v>x</v>
      </c>
      <c r="AK86" s="35">
        <f>IF('Indicator Date hidden'!AL87="x","x",$AK$2-'Indicator Date hidden'!AL87)</f>
        <v>0</v>
      </c>
      <c r="AL86" s="35">
        <f>IF('Indicator Date hidden'!AM87="x","x",$AL$2-'Indicator Date hidden'!AM87)</f>
        <v>0</v>
      </c>
      <c r="AM86" s="35">
        <f>IF('Indicator Date hidden'!AN87="x","x",$AM$2-'Indicator Date hidden'!AN87)</f>
        <v>0</v>
      </c>
      <c r="AN86" s="35">
        <f>IF('Indicator Date hidden'!AO87="x","x",$AN$2-'Indicator Date hidden'!AO87)</f>
        <v>0</v>
      </c>
      <c r="AO86" s="35">
        <f>IF('Indicator Date hidden'!AP87="x","x",$AO$2-'Indicator Date hidden'!AP87)</f>
        <v>0</v>
      </c>
      <c r="AP86" s="35">
        <f>IF('Indicator Date hidden'!AQ87="x","x",$AP$2-'Indicator Date hidden'!AQ87)</f>
        <v>0</v>
      </c>
      <c r="AQ86" s="35">
        <f>IF('Indicator Date hidden'!AR87="x","x",$AQ$2-'Indicator Date hidden'!AR87)</f>
        <v>4</v>
      </c>
      <c r="AR86" s="35">
        <f>IF('Indicator Date hidden'!AS87="x","x",$AR$2-'Indicator Date hidden'!AS87)</f>
        <v>0</v>
      </c>
      <c r="AS86" s="35">
        <f>IF('Indicator Date hidden'!AT87="x","x",$AS$2-'Indicator Date hidden'!AT87)</f>
        <v>0</v>
      </c>
      <c r="AT86" s="35">
        <f>IF('Indicator Date hidden'!AU87="x","x",$AT$2-'Indicator Date hidden'!AU87)</f>
        <v>0</v>
      </c>
      <c r="AU86" s="35">
        <f>IF('Indicator Date hidden'!AV87="x","x",$AU$2-'Indicator Date hidden'!AV87)</f>
        <v>2</v>
      </c>
      <c r="AV86" s="35">
        <f>IF('Indicator Date hidden'!AW87="x","x",$AV$2-'Indicator Date hidden'!AW87)</f>
        <v>0</v>
      </c>
      <c r="AW86" s="35">
        <f>IF('Indicator Date hidden'!AX87="x","x",$AW$2-'Indicator Date hidden'!AX87)</f>
        <v>0</v>
      </c>
      <c r="AX86" s="35">
        <f>IF('Indicator Date hidden'!AY87="x","x",$AX$2-'Indicator Date hidden'!AY87)</f>
        <v>0</v>
      </c>
      <c r="AY86" s="35">
        <f>IF('Indicator Date hidden'!AZ87="x","x",$AY$2-'Indicator Date hidden'!AZ87)</f>
        <v>0</v>
      </c>
      <c r="AZ86" s="35">
        <f>IF('Indicator Date hidden'!BA87="x","x",$AZ$2-'Indicator Date hidden'!BA87)</f>
        <v>0</v>
      </c>
      <c r="BA86">
        <f t="shared" si="5"/>
        <v>17</v>
      </c>
      <c r="BB86" s="36">
        <f t="shared" si="6"/>
        <v>0.35416666666666669</v>
      </c>
      <c r="BC86">
        <f t="shared" si="7"/>
        <v>6</v>
      </c>
      <c r="BD86" s="36">
        <f t="shared" si="8"/>
        <v>0.98930917254864714</v>
      </c>
      <c r="BE86" s="38">
        <f t="shared" si="9"/>
        <v>0</v>
      </c>
    </row>
    <row r="87" spans="1:57" x14ac:dyDescent="0.35">
      <c r="A87" t="s">
        <v>160</v>
      </c>
      <c r="B87" s="35">
        <f>IF('Indicator Date hidden'!C88="x","x",$B$2-'Indicator Date hidden'!C88)</f>
        <v>0</v>
      </c>
      <c r="C87" s="35">
        <f>IF('Indicator Date hidden'!D88="x","x",$C$2-'Indicator Date hidden'!D88)</f>
        <v>0</v>
      </c>
      <c r="D87" s="35">
        <f>IF('Indicator Date hidden'!E88="x","x",$D$2-'Indicator Date hidden'!E88)</f>
        <v>0</v>
      </c>
      <c r="E87" s="35">
        <f>IF('Indicator Date hidden'!F88="x","x",$E$2-'Indicator Date hidden'!F88)</f>
        <v>0</v>
      </c>
      <c r="F87" s="35">
        <f>IF('Indicator Date hidden'!G88="x","x",$F$2-'Indicator Date hidden'!G88)</f>
        <v>0</v>
      </c>
      <c r="G87" s="35">
        <f>IF('Indicator Date hidden'!H88="x","x",$G$2-'Indicator Date hidden'!H88)</f>
        <v>0</v>
      </c>
      <c r="H87" s="35">
        <f>IF('Indicator Date hidden'!I88="x","x",$H$2-'Indicator Date hidden'!I88)</f>
        <v>0</v>
      </c>
      <c r="I87" s="35">
        <f>IF('Indicator Date hidden'!J88="x","x",$I$2-'Indicator Date hidden'!J88)</f>
        <v>0</v>
      </c>
      <c r="J87" s="35">
        <f>IF('Indicator Date hidden'!K88="x","x",$J$2-'Indicator Date hidden'!K88)</f>
        <v>0</v>
      </c>
      <c r="K87" s="35">
        <f>IF('Indicator Date hidden'!L88="x","x",$K$2-'Indicator Date hidden'!L88)</f>
        <v>0</v>
      </c>
      <c r="L87" s="35">
        <f>IF('Indicator Date hidden'!M88="x","x",$L$2-'Indicator Date hidden'!M88)</f>
        <v>0</v>
      </c>
      <c r="M87" s="35">
        <f>IF('Indicator Date hidden'!N88="x","x",$M$2-'Indicator Date hidden'!N88)</f>
        <v>0</v>
      </c>
      <c r="N87" s="35">
        <f>IF('Indicator Date hidden'!O88="x","x",$N$2-'Indicator Date hidden'!O88)</f>
        <v>0</v>
      </c>
      <c r="O87" s="35">
        <f>IF('Indicator Date hidden'!P88="x","x",$O$2-'Indicator Date hidden'!P88)</f>
        <v>0</v>
      </c>
      <c r="P87" s="35">
        <f>IF('Indicator Date hidden'!Q88="x","x",$P$2-'Indicator Date hidden'!Q88)</f>
        <v>0</v>
      </c>
      <c r="Q87" s="35">
        <f>IF('Indicator Date hidden'!R88="x","x",$Q$2-'Indicator Date hidden'!R88)</f>
        <v>3</v>
      </c>
      <c r="R87" s="35">
        <f>IF('Indicator Date hidden'!S88="x","x",$R$2-'Indicator Date hidden'!S88)</f>
        <v>0</v>
      </c>
      <c r="S87" s="35">
        <f>IF('Indicator Date hidden'!T88="x","x",$S$2-'Indicator Date hidden'!T88)</f>
        <v>0</v>
      </c>
      <c r="T87" s="35">
        <f>IF('Indicator Date hidden'!U88="x","x",$T$2-'Indicator Date hidden'!U88)</f>
        <v>0</v>
      </c>
      <c r="U87" s="35">
        <f>IF('Indicator Date hidden'!V88="x","x",$U$2-'Indicator Date hidden'!V88)</f>
        <v>0</v>
      </c>
      <c r="V87" s="35">
        <f>IF('Indicator Date hidden'!W88="x","x",$V$2-'Indicator Date hidden'!W88)</f>
        <v>0</v>
      </c>
      <c r="W87" s="35">
        <f>IF('Indicator Date hidden'!X88="x","x",$W$2-'Indicator Date hidden'!X88)</f>
        <v>4</v>
      </c>
      <c r="X87" s="35">
        <f>IF('Indicator Date hidden'!Y88="x","x",$X$2-'Indicator Date hidden'!Y88)</f>
        <v>1</v>
      </c>
      <c r="Y87" s="35">
        <f>IF('Indicator Date hidden'!Z88="x","x",$Y$2-'Indicator Date hidden'!Z88)</f>
        <v>0</v>
      </c>
      <c r="Z87" s="35">
        <f>IF('Indicator Date hidden'!AA88="x","x",$Z$2-'Indicator Date hidden'!AA88)</f>
        <v>0</v>
      </c>
      <c r="AA87" s="35">
        <f>IF('Indicator Date hidden'!AB88="x","x",$AA$2-'Indicator Date hidden'!AB88)</f>
        <v>0</v>
      </c>
      <c r="AB87" s="35">
        <f>IF('Indicator Date hidden'!AC88="x","x",$AB$2-'Indicator Date hidden'!AC88)</f>
        <v>0</v>
      </c>
      <c r="AC87" s="35">
        <f>IF('Indicator Date hidden'!AD88="x","x",$AC$2-'Indicator Date hidden'!AD88)</f>
        <v>0</v>
      </c>
      <c r="AD87" s="35" t="str">
        <f>IF('Indicator Date hidden'!AE88="x","x",$AD$2-'Indicator Date hidden'!AE88)</f>
        <v>x</v>
      </c>
      <c r="AE87" s="35">
        <f>IF('Indicator Date hidden'!AF88="x","x",$AE$2-'Indicator Date hidden'!AF88)</f>
        <v>0</v>
      </c>
      <c r="AF87" s="35">
        <f>IF('Indicator Date hidden'!AG88="x","x",$AF$2-'Indicator Date hidden'!AG88)</f>
        <v>0</v>
      </c>
      <c r="AG87" s="35">
        <f>IF('Indicator Date hidden'!AH88="x","x",$AG$2-'Indicator Date hidden'!AH88)</f>
        <v>0</v>
      </c>
      <c r="AH87" s="35">
        <f>IF('Indicator Date hidden'!AI88="x","x",$AH$2-'Indicator Date hidden'!AI88)</f>
        <v>0</v>
      </c>
      <c r="AI87" s="35">
        <f>IF('Indicator Date hidden'!AJ88="x","x",$AI$2-'Indicator Date hidden'!AJ88)</f>
        <v>0</v>
      </c>
      <c r="AJ87" s="35" t="str">
        <f>IF('Indicator Date hidden'!AK88="x","x",$AJ$2-'Indicator Date hidden'!AK88)</f>
        <v>x</v>
      </c>
      <c r="AK87" s="35">
        <f>IF('Indicator Date hidden'!AL88="x","x",$AK$2-'Indicator Date hidden'!AL88)</f>
        <v>1</v>
      </c>
      <c r="AL87" s="35">
        <f>IF('Indicator Date hidden'!AM88="x","x",$AL$2-'Indicator Date hidden'!AM88)</f>
        <v>0</v>
      </c>
      <c r="AM87" s="35">
        <f>IF('Indicator Date hidden'!AN88="x","x",$AM$2-'Indicator Date hidden'!AN88)</f>
        <v>0</v>
      </c>
      <c r="AN87" s="35">
        <f>IF('Indicator Date hidden'!AO88="x","x",$AN$2-'Indicator Date hidden'!AO88)</f>
        <v>0</v>
      </c>
      <c r="AO87" s="35" t="str">
        <f>IF('Indicator Date hidden'!AP88="x","x",$AO$2-'Indicator Date hidden'!AP88)</f>
        <v>x</v>
      </c>
      <c r="AP87" s="35" t="str">
        <f>IF('Indicator Date hidden'!AQ88="x","x",$AP$2-'Indicator Date hidden'!AQ88)</f>
        <v>x</v>
      </c>
      <c r="AQ87" s="35">
        <f>IF('Indicator Date hidden'!AR88="x","x",$AQ$2-'Indicator Date hidden'!AR88)</f>
        <v>4</v>
      </c>
      <c r="AR87" s="35">
        <f>IF('Indicator Date hidden'!AS88="x","x",$AR$2-'Indicator Date hidden'!AS88)</f>
        <v>0</v>
      </c>
      <c r="AS87" s="35">
        <f>IF('Indicator Date hidden'!AT88="x","x",$AS$2-'Indicator Date hidden'!AT88)</f>
        <v>0</v>
      </c>
      <c r="AT87" s="35">
        <f>IF('Indicator Date hidden'!AU88="x","x",$AT$2-'Indicator Date hidden'!AU88)</f>
        <v>0</v>
      </c>
      <c r="AU87" s="35">
        <f>IF('Indicator Date hidden'!AV88="x","x",$AU$2-'Indicator Date hidden'!AV88)</f>
        <v>5</v>
      </c>
      <c r="AV87" s="35">
        <f>IF('Indicator Date hidden'!AW88="x","x",$AV$2-'Indicator Date hidden'!AW88)</f>
        <v>0</v>
      </c>
      <c r="AW87" s="35">
        <f>IF('Indicator Date hidden'!AX88="x","x",$AW$2-'Indicator Date hidden'!AX88)</f>
        <v>0</v>
      </c>
      <c r="AX87" s="35">
        <f>IF('Indicator Date hidden'!AY88="x","x",$AX$2-'Indicator Date hidden'!AY88)</f>
        <v>0</v>
      </c>
      <c r="AY87" s="35">
        <f>IF('Indicator Date hidden'!AZ88="x","x",$AY$2-'Indicator Date hidden'!AZ88)</f>
        <v>0</v>
      </c>
      <c r="AZ87" s="35">
        <f>IF('Indicator Date hidden'!BA88="x","x",$AZ$2-'Indicator Date hidden'!BA88)</f>
        <v>0</v>
      </c>
      <c r="BA87">
        <f t="shared" si="5"/>
        <v>18</v>
      </c>
      <c r="BB87" s="36">
        <f t="shared" si="6"/>
        <v>0.38297872340425532</v>
      </c>
      <c r="BC87">
        <f t="shared" si="7"/>
        <v>6</v>
      </c>
      <c r="BD87" s="36">
        <f t="shared" si="8"/>
        <v>1.1402349793169586</v>
      </c>
      <c r="BE87" s="38">
        <f t="shared" si="9"/>
        <v>0</v>
      </c>
    </row>
    <row r="88" spans="1:57" x14ac:dyDescent="0.35">
      <c r="A88" t="s">
        <v>162</v>
      </c>
      <c r="B88" s="35">
        <f>IF('Indicator Date hidden'!C89="x","x",$B$2-'Indicator Date hidden'!C89)</f>
        <v>0</v>
      </c>
      <c r="C88" s="35">
        <f>IF('Indicator Date hidden'!D89="x","x",$C$2-'Indicator Date hidden'!D89)</f>
        <v>0</v>
      </c>
      <c r="D88" s="35">
        <f>IF('Indicator Date hidden'!E89="x","x",$D$2-'Indicator Date hidden'!E89)</f>
        <v>0</v>
      </c>
      <c r="E88" s="35">
        <f>IF('Indicator Date hidden'!F89="x","x",$E$2-'Indicator Date hidden'!F89)</f>
        <v>0</v>
      </c>
      <c r="F88" s="35">
        <f>IF('Indicator Date hidden'!G89="x","x",$F$2-'Indicator Date hidden'!G89)</f>
        <v>0</v>
      </c>
      <c r="G88" s="35">
        <f>IF('Indicator Date hidden'!H89="x","x",$G$2-'Indicator Date hidden'!H89)</f>
        <v>0</v>
      </c>
      <c r="H88" s="35">
        <f>IF('Indicator Date hidden'!I89="x","x",$H$2-'Indicator Date hidden'!I89)</f>
        <v>0</v>
      </c>
      <c r="I88" s="35">
        <f>IF('Indicator Date hidden'!J89="x","x",$I$2-'Indicator Date hidden'!J89)</f>
        <v>0</v>
      </c>
      <c r="J88" s="35">
        <f>IF('Indicator Date hidden'!K89="x","x",$J$2-'Indicator Date hidden'!K89)</f>
        <v>0</v>
      </c>
      <c r="K88" s="35">
        <f>IF('Indicator Date hidden'!L89="x","x",$K$2-'Indicator Date hidden'!L89)</f>
        <v>0</v>
      </c>
      <c r="L88" s="35">
        <f>IF('Indicator Date hidden'!M89="x","x",$L$2-'Indicator Date hidden'!M89)</f>
        <v>0</v>
      </c>
      <c r="M88" s="35">
        <f>IF('Indicator Date hidden'!N89="x","x",$M$2-'Indicator Date hidden'!N89)</f>
        <v>0</v>
      </c>
      <c r="N88" s="35">
        <f>IF('Indicator Date hidden'!O89="x","x",$N$2-'Indicator Date hidden'!O89)</f>
        <v>0</v>
      </c>
      <c r="O88" s="35">
        <f>IF('Indicator Date hidden'!P89="x","x",$O$2-'Indicator Date hidden'!P89)</f>
        <v>0</v>
      </c>
      <c r="P88" s="35">
        <f>IF('Indicator Date hidden'!Q89="x","x",$P$2-'Indicator Date hidden'!Q89)</f>
        <v>0</v>
      </c>
      <c r="Q88" s="35">
        <f>IF('Indicator Date hidden'!R89="x","x",$Q$2-'Indicator Date hidden'!R89)</f>
        <v>5</v>
      </c>
      <c r="R88" s="35">
        <f>IF('Indicator Date hidden'!S89="x","x",$R$2-'Indicator Date hidden'!S89)</f>
        <v>0</v>
      </c>
      <c r="S88" s="35">
        <f>IF('Indicator Date hidden'!T89="x","x",$S$2-'Indicator Date hidden'!T89)</f>
        <v>0</v>
      </c>
      <c r="T88" s="35">
        <f>IF('Indicator Date hidden'!U89="x","x",$T$2-'Indicator Date hidden'!U89)</f>
        <v>0</v>
      </c>
      <c r="U88" s="35">
        <f>IF('Indicator Date hidden'!V89="x","x",$U$2-'Indicator Date hidden'!V89)</f>
        <v>0</v>
      </c>
      <c r="V88" s="35">
        <f>IF('Indicator Date hidden'!W89="x","x",$V$2-'Indicator Date hidden'!W89)</f>
        <v>0</v>
      </c>
      <c r="W88" s="35">
        <f>IF('Indicator Date hidden'!X89="x","x",$W$2-'Indicator Date hidden'!X89)</f>
        <v>0</v>
      </c>
      <c r="X88" s="35">
        <f>IF('Indicator Date hidden'!Y89="x","x",$X$2-'Indicator Date hidden'!Y89)</f>
        <v>1</v>
      </c>
      <c r="Y88" s="35">
        <f>IF('Indicator Date hidden'!Z89="x","x",$Y$2-'Indicator Date hidden'!Z89)</f>
        <v>0</v>
      </c>
      <c r="Z88" s="35">
        <f>IF('Indicator Date hidden'!AA89="x","x",$Z$2-'Indicator Date hidden'!AA89)</f>
        <v>0</v>
      </c>
      <c r="AA88" s="35">
        <f>IF('Indicator Date hidden'!AB89="x","x",$AA$2-'Indicator Date hidden'!AB89)</f>
        <v>0</v>
      </c>
      <c r="AB88" s="35">
        <f>IF('Indicator Date hidden'!AC89="x","x",$AB$2-'Indicator Date hidden'!AC89)</f>
        <v>0</v>
      </c>
      <c r="AC88" s="35">
        <f>IF('Indicator Date hidden'!AD89="x","x",$AC$2-'Indicator Date hidden'!AD89)</f>
        <v>0</v>
      </c>
      <c r="AD88" s="35">
        <f>IF('Indicator Date hidden'!AE89="x","x",$AD$2-'Indicator Date hidden'!AE89)</f>
        <v>0</v>
      </c>
      <c r="AE88" s="35">
        <f>IF('Indicator Date hidden'!AF89="x","x",$AE$2-'Indicator Date hidden'!AF89)</f>
        <v>0</v>
      </c>
      <c r="AF88" s="35">
        <f>IF('Indicator Date hidden'!AG89="x","x",$AF$2-'Indicator Date hidden'!AG89)</f>
        <v>8</v>
      </c>
      <c r="AG88" s="35">
        <f>IF('Indicator Date hidden'!AH89="x","x",$AG$2-'Indicator Date hidden'!AH89)</f>
        <v>0</v>
      </c>
      <c r="AH88" s="35">
        <f>IF('Indicator Date hidden'!AI89="x","x",$AH$2-'Indicator Date hidden'!AI89)</f>
        <v>0</v>
      </c>
      <c r="AI88" s="35">
        <f>IF('Indicator Date hidden'!AJ89="x","x",$AI$2-'Indicator Date hidden'!AJ89)</f>
        <v>0</v>
      </c>
      <c r="AJ88" s="35">
        <f>IF('Indicator Date hidden'!AK89="x","x",$AJ$2-'Indicator Date hidden'!AK89)</f>
        <v>1</v>
      </c>
      <c r="AK88" s="35">
        <f>IF('Indicator Date hidden'!AL89="x","x",$AK$2-'Indicator Date hidden'!AL89)</f>
        <v>0</v>
      </c>
      <c r="AL88" s="35">
        <f>IF('Indicator Date hidden'!AM89="x","x",$AL$2-'Indicator Date hidden'!AM89)</f>
        <v>0</v>
      </c>
      <c r="AM88" s="35">
        <f>IF('Indicator Date hidden'!AN89="x","x",$AM$2-'Indicator Date hidden'!AN89)</f>
        <v>0</v>
      </c>
      <c r="AN88" s="35">
        <f>IF('Indicator Date hidden'!AO89="x","x",$AN$2-'Indicator Date hidden'!AO89)</f>
        <v>0</v>
      </c>
      <c r="AO88" s="35">
        <f>IF('Indicator Date hidden'!AP89="x","x",$AO$2-'Indicator Date hidden'!AP89)</f>
        <v>1</v>
      </c>
      <c r="AP88" s="35">
        <f>IF('Indicator Date hidden'!AQ89="x","x",$AP$2-'Indicator Date hidden'!AQ89)</f>
        <v>0</v>
      </c>
      <c r="AQ88" s="35">
        <f>IF('Indicator Date hidden'!AR89="x","x",$AQ$2-'Indicator Date hidden'!AR89)</f>
        <v>0</v>
      </c>
      <c r="AR88" s="35">
        <f>IF('Indicator Date hidden'!AS89="x","x",$AR$2-'Indicator Date hidden'!AS89)</f>
        <v>0</v>
      </c>
      <c r="AS88" s="35">
        <f>IF('Indicator Date hidden'!AT89="x","x",$AS$2-'Indicator Date hidden'!AT89)</f>
        <v>0</v>
      </c>
      <c r="AT88" s="35">
        <f>IF('Indicator Date hidden'!AU89="x","x",$AT$2-'Indicator Date hidden'!AU89)</f>
        <v>0</v>
      </c>
      <c r="AU88" s="35">
        <f>IF('Indicator Date hidden'!AV89="x","x",$AU$2-'Indicator Date hidden'!AV89)</f>
        <v>7</v>
      </c>
      <c r="AV88" s="35">
        <f>IF('Indicator Date hidden'!AW89="x","x",$AV$2-'Indicator Date hidden'!AW89)</f>
        <v>0</v>
      </c>
      <c r="AW88" s="35">
        <f>IF('Indicator Date hidden'!AX89="x","x",$AW$2-'Indicator Date hidden'!AX89)</f>
        <v>0</v>
      </c>
      <c r="AX88" s="35">
        <f>IF('Indicator Date hidden'!AY89="x","x",$AX$2-'Indicator Date hidden'!AY89)</f>
        <v>0</v>
      </c>
      <c r="AY88" s="35">
        <f>IF('Indicator Date hidden'!AZ89="x","x",$AY$2-'Indicator Date hidden'!AZ89)</f>
        <v>0</v>
      </c>
      <c r="AZ88" s="35">
        <f>IF('Indicator Date hidden'!BA89="x","x",$AZ$2-'Indicator Date hidden'!BA89)</f>
        <v>0</v>
      </c>
      <c r="BA88">
        <f t="shared" si="5"/>
        <v>23</v>
      </c>
      <c r="BB88" s="36">
        <f t="shared" si="6"/>
        <v>0.45098039215686275</v>
      </c>
      <c r="BC88">
        <f t="shared" si="7"/>
        <v>6</v>
      </c>
      <c r="BD88" s="36">
        <f t="shared" si="8"/>
        <v>1.6004132492087735</v>
      </c>
      <c r="BE88" s="38">
        <f t="shared" si="9"/>
        <v>0</v>
      </c>
    </row>
    <row r="89" spans="1:57" x14ac:dyDescent="0.35">
      <c r="A89" t="s">
        <v>164</v>
      </c>
      <c r="B89" s="35">
        <f>IF('Indicator Date hidden'!C90="x","x",$B$2-'Indicator Date hidden'!C90)</f>
        <v>0</v>
      </c>
      <c r="C89" s="35">
        <f>IF('Indicator Date hidden'!D90="x","x",$C$2-'Indicator Date hidden'!D90)</f>
        <v>0</v>
      </c>
      <c r="D89" s="35">
        <f>IF('Indicator Date hidden'!E90="x","x",$D$2-'Indicator Date hidden'!E90)</f>
        <v>0</v>
      </c>
      <c r="E89" s="35">
        <f>IF('Indicator Date hidden'!F90="x","x",$E$2-'Indicator Date hidden'!F90)</f>
        <v>0</v>
      </c>
      <c r="F89" s="35">
        <f>IF('Indicator Date hidden'!G90="x","x",$F$2-'Indicator Date hidden'!G90)</f>
        <v>0</v>
      </c>
      <c r="G89" s="35">
        <f>IF('Indicator Date hidden'!H90="x","x",$G$2-'Indicator Date hidden'!H90)</f>
        <v>0</v>
      </c>
      <c r="H89" s="35">
        <f>IF('Indicator Date hidden'!I90="x","x",$H$2-'Indicator Date hidden'!I90)</f>
        <v>0</v>
      </c>
      <c r="I89" s="35">
        <f>IF('Indicator Date hidden'!J90="x","x",$I$2-'Indicator Date hidden'!J90)</f>
        <v>0</v>
      </c>
      <c r="J89" s="35">
        <f>IF('Indicator Date hidden'!K90="x","x",$J$2-'Indicator Date hidden'!K90)</f>
        <v>0</v>
      </c>
      <c r="K89" s="35">
        <f>IF('Indicator Date hidden'!L90="x","x",$K$2-'Indicator Date hidden'!L90)</f>
        <v>0</v>
      </c>
      <c r="L89" s="35">
        <f>IF('Indicator Date hidden'!M90="x","x",$L$2-'Indicator Date hidden'!M90)</f>
        <v>0</v>
      </c>
      <c r="M89" s="35">
        <f>IF('Indicator Date hidden'!N90="x","x",$M$2-'Indicator Date hidden'!N90)</f>
        <v>0</v>
      </c>
      <c r="N89" s="35">
        <f>IF('Indicator Date hidden'!O90="x","x",$N$2-'Indicator Date hidden'!O90)</f>
        <v>0</v>
      </c>
      <c r="O89" s="35">
        <f>IF('Indicator Date hidden'!P90="x","x",$O$2-'Indicator Date hidden'!P90)</f>
        <v>0</v>
      </c>
      <c r="P89" s="35">
        <f>IF('Indicator Date hidden'!Q90="x","x",$P$2-'Indicator Date hidden'!Q90)</f>
        <v>0</v>
      </c>
      <c r="Q89" s="35" t="str">
        <f>IF('Indicator Date hidden'!R90="x","x",$Q$2-'Indicator Date hidden'!R90)</f>
        <v>x</v>
      </c>
      <c r="R89" s="35">
        <f>IF('Indicator Date hidden'!S90="x","x",$R$2-'Indicator Date hidden'!S90)</f>
        <v>0</v>
      </c>
      <c r="S89" s="35">
        <f>IF('Indicator Date hidden'!T90="x","x",$S$2-'Indicator Date hidden'!T90)</f>
        <v>0</v>
      </c>
      <c r="T89" s="35">
        <f>IF('Indicator Date hidden'!U90="x","x",$T$2-'Indicator Date hidden'!U90)</f>
        <v>0</v>
      </c>
      <c r="U89" s="35">
        <f>IF('Indicator Date hidden'!V90="x","x",$U$2-'Indicator Date hidden'!V90)</f>
        <v>0</v>
      </c>
      <c r="V89" s="35">
        <f>IF('Indicator Date hidden'!W90="x","x",$V$2-'Indicator Date hidden'!W90)</f>
        <v>0</v>
      </c>
      <c r="W89" s="35">
        <f>IF('Indicator Date hidden'!X90="x","x",$W$2-'Indicator Date hidden'!X90)</f>
        <v>5</v>
      </c>
      <c r="X89" s="35">
        <f>IF('Indicator Date hidden'!Y90="x","x",$X$2-'Indicator Date hidden'!Y90)</f>
        <v>4</v>
      </c>
      <c r="Y89" s="35">
        <f>IF('Indicator Date hidden'!Z90="x","x",$Y$2-'Indicator Date hidden'!Z90)</f>
        <v>0</v>
      </c>
      <c r="Z89" s="35">
        <f>IF('Indicator Date hidden'!AA90="x","x",$Z$2-'Indicator Date hidden'!AA90)</f>
        <v>0</v>
      </c>
      <c r="AA89" s="35" t="str">
        <f>IF('Indicator Date hidden'!AB90="x","x",$AA$2-'Indicator Date hidden'!AB90)</f>
        <v>x</v>
      </c>
      <c r="AB89" s="35">
        <f>IF('Indicator Date hidden'!AC90="x","x",$AB$2-'Indicator Date hidden'!AC90)</f>
        <v>0</v>
      </c>
      <c r="AC89" s="35">
        <f>IF('Indicator Date hidden'!AD90="x","x",$AC$2-'Indicator Date hidden'!AD90)</f>
        <v>0</v>
      </c>
      <c r="AD89" s="35" t="str">
        <f>IF('Indicator Date hidden'!AE90="x","x",$AD$2-'Indicator Date hidden'!AE90)</f>
        <v>x</v>
      </c>
      <c r="AE89" s="35" t="str">
        <f>IF('Indicator Date hidden'!AF90="x","x",$AE$2-'Indicator Date hidden'!AF90)</f>
        <v>x</v>
      </c>
      <c r="AF89" s="35">
        <f>IF('Indicator Date hidden'!AG90="x","x",$AF$2-'Indicator Date hidden'!AG90)</f>
        <v>7</v>
      </c>
      <c r="AG89" s="35">
        <f>IF('Indicator Date hidden'!AH90="x","x",$AG$2-'Indicator Date hidden'!AH90)</f>
        <v>0</v>
      </c>
      <c r="AH89" s="35">
        <f>IF('Indicator Date hidden'!AI90="x","x",$AH$2-'Indicator Date hidden'!AI90)</f>
        <v>0</v>
      </c>
      <c r="AI89" s="35">
        <f>IF('Indicator Date hidden'!AJ90="x","x",$AI$2-'Indicator Date hidden'!AJ90)</f>
        <v>0</v>
      </c>
      <c r="AJ89" s="35" t="str">
        <f>IF('Indicator Date hidden'!AK90="x","x",$AJ$2-'Indicator Date hidden'!AK90)</f>
        <v>x</v>
      </c>
      <c r="AK89" s="35" t="str">
        <f>IF('Indicator Date hidden'!AL90="x","x",$AK$2-'Indicator Date hidden'!AL90)</f>
        <v>x</v>
      </c>
      <c r="AL89" s="35">
        <f>IF('Indicator Date hidden'!AM90="x","x",$AL$2-'Indicator Date hidden'!AM90)</f>
        <v>0</v>
      </c>
      <c r="AM89" s="35">
        <f>IF('Indicator Date hidden'!AN90="x","x",$AM$2-'Indicator Date hidden'!AN90)</f>
        <v>0</v>
      </c>
      <c r="AN89" s="35">
        <f>IF('Indicator Date hidden'!AO90="x","x",$AN$2-'Indicator Date hidden'!AO90)</f>
        <v>0</v>
      </c>
      <c r="AO89" s="35" t="str">
        <f>IF('Indicator Date hidden'!AP90="x","x",$AO$2-'Indicator Date hidden'!AP90)</f>
        <v>x</v>
      </c>
      <c r="AP89" s="35" t="str">
        <f>IF('Indicator Date hidden'!AQ90="x","x",$AP$2-'Indicator Date hidden'!AQ90)</f>
        <v>x</v>
      </c>
      <c r="AQ89" s="35" t="str">
        <f>IF('Indicator Date hidden'!AR90="x","x",$AQ$2-'Indicator Date hidden'!AR90)</f>
        <v>x</v>
      </c>
      <c r="AR89" s="35">
        <f>IF('Indicator Date hidden'!AS90="x","x",$AR$2-'Indicator Date hidden'!AS90)</f>
        <v>0</v>
      </c>
      <c r="AS89" s="35" t="str">
        <f>IF('Indicator Date hidden'!AT90="x","x",$AS$2-'Indicator Date hidden'!AT90)</f>
        <v>x</v>
      </c>
      <c r="AT89" s="35">
        <f>IF('Indicator Date hidden'!AU90="x","x",$AT$2-'Indicator Date hidden'!AU90)</f>
        <v>0</v>
      </c>
      <c r="AU89" s="35" t="str">
        <f>IF('Indicator Date hidden'!AV90="x","x",$AU$2-'Indicator Date hidden'!AV90)</f>
        <v>x</v>
      </c>
      <c r="AV89" s="35">
        <f>IF('Indicator Date hidden'!AW90="x","x",$AV$2-'Indicator Date hidden'!AW90)</f>
        <v>0</v>
      </c>
      <c r="AW89" s="35">
        <f>IF('Indicator Date hidden'!AX90="x","x",$AW$2-'Indicator Date hidden'!AX90)</f>
        <v>0</v>
      </c>
      <c r="AX89" s="35">
        <f>IF('Indicator Date hidden'!AY90="x","x",$AX$2-'Indicator Date hidden'!AY90)</f>
        <v>0</v>
      </c>
      <c r="AY89" s="35">
        <f>IF('Indicator Date hidden'!AZ90="x","x",$AY$2-'Indicator Date hidden'!AZ90)</f>
        <v>0</v>
      </c>
      <c r="AZ89" s="35">
        <f>IF('Indicator Date hidden'!BA90="x","x",$AZ$2-'Indicator Date hidden'!BA90)</f>
        <v>0</v>
      </c>
      <c r="BA89">
        <f t="shared" si="5"/>
        <v>16</v>
      </c>
      <c r="BB89" s="36">
        <f t="shared" si="6"/>
        <v>0.4</v>
      </c>
      <c r="BC89">
        <f t="shared" si="7"/>
        <v>3</v>
      </c>
      <c r="BD89" s="36">
        <f t="shared" si="8"/>
        <v>1.4456832294800961</v>
      </c>
      <c r="BE89" s="38">
        <f t="shared" si="9"/>
        <v>0</v>
      </c>
    </row>
    <row r="90" spans="1:57" x14ac:dyDescent="0.35">
      <c r="A90" t="s">
        <v>166</v>
      </c>
      <c r="B90" s="35">
        <f>IF('Indicator Date hidden'!C91="x","x",$B$2-'Indicator Date hidden'!C91)</f>
        <v>0</v>
      </c>
      <c r="C90" s="35">
        <f>IF('Indicator Date hidden'!D91="x","x",$C$2-'Indicator Date hidden'!D91)</f>
        <v>0</v>
      </c>
      <c r="D90" s="35">
        <f>IF('Indicator Date hidden'!E91="x","x",$D$2-'Indicator Date hidden'!E91)</f>
        <v>0</v>
      </c>
      <c r="E90" s="35">
        <f>IF('Indicator Date hidden'!F91="x","x",$E$2-'Indicator Date hidden'!F91)</f>
        <v>0</v>
      </c>
      <c r="F90" s="35">
        <f>IF('Indicator Date hidden'!G91="x","x",$F$2-'Indicator Date hidden'!G91)</f>
        <v>0</v>
      </c>
      <c r="G90" s="35">
        <f>IF('Indicator Date hidden'!H91="x","x",$G$2-'Indicator Date hidden'!H91)</f>
        <v>0</v>
      </c>
      <c r="H90" s="35">
        <f>IF('Indicator Date hidden'!I91="x","x",$H$2-'Indicator Date hidden'!I91)</f>
        <v>0</v>
      </c>
      <c r="I90" s="35">
        <f>IF('Indicator Date hidden'!J91="x","x",$I$2-'Indicator Date hidden'!J91)</f>
        <v>0</v>
      </c>
      <c r="J90" s="35">
        <f>IF('Indicator Date hidden'!K91="x","x",$J$2-'Indicator Date hidden'!K91)</f>
        <v>0</v>
      </c>
      <c r="K90" s="35">
        <f>IF('Indicator Date hidden'!L91="x","x",$K$2-'Indicator Date hidden'!L91)</f>
        <v>0</v>
      </c>
      <c r="L90" s="35">
        <f>IF('Indicator Date hidden'!M91="x","x",$L$2-'Indicator Date hidden'!M91)</f>
        <v>0</v>
      </c>
      <c r="M90" s="35">
        <f>IF('Indicator Date hidden'!N91="x","x",$M$2-'Indicator Date hidden'!N91)</f>
        <v>0</v>
      </c>
      <c r="N90" s="35">
        <f>IF('Indicator Date hidden'!O91="x","x",$N$2-'Indicator Date hidden'!O91)</f>
        <v>0</v>
      </c>
      <c r="O90" s="35">
        <f>IF('Indicator Date hidden'!P91="x","x",$O$2-'Indicator Date hidden'!P91)</f>
        <v>0</v>
      </c>
      <c r="P90" s="35" t="str">
        <f>IF('Indicator Date hidden'!Q91="x","x",$P$2-'Indicator Date hidden'!Q91)</f>
        <v>x</v>
      </c>
      <c r="Q90" s="35" t="str">
        <f>IF('Indicator Date hidden'!R91="x","x",$Q$2-'Indicator Date hidden'!R91)</f>
        <v>x</v>
      </c>
      <c r="R90" s="35">
        <f>IF('Indicator Date hidden'!S91="x","x",$R$2-'Indicator Date hidden'!S91)</f>
        <v>0</v>
      </c>
      <c r="S90" s="35">
        <f>IF('Indicator Date hidden'!T91="x","x",$S$2-'Indicator Date hidden'!T91)</f>
        <v>0</v>
      </c>
      <c r="T90" s="35">
        <f>IF('Indicator Date hidden'!U91="x","x",$T$2-'Indicator Date hidden'!U91)</f>
        <v>0</v>
      </c>
      <c r="U90" s="35" t="str">
        <f>IF('Indicator Date hidden'!V91="x","x",$U$2-'Indicator Date hidden'!V91)</f>
        <v>x</v>
      </c>
      <c r="V90" s="35">
        <f>IF('Indicator Date hidden'!W91="x","x",$V$2-'Indicator Date hidden'!W91)</f>
        <v>0</v>
      </c>
      <c r="W90" s="35">
        <f>IF('Indicator Date hidden'!X91="x","x",$W$2-'Indicator Date hidden'!X91)</f>
        <v>2</v>
      </c>
      <c r="X90" s="35" t="str">
        <f>IF('Indicator Date hidden'!Y91="x","x",$X$2-'Indicator Date hidden'!Y91)</f>
        <v>x</v>
      </c>
      <c r="Y90" s="35">
        <f>IF('Indicator Date hidden'!Z91="x","x",$Y$2-'Indicator Date hidden'!Z91)</f>
        <v>0</v>
      </c>
      <c r="Z90" s="35">
        <f>IF('Indicator Date hidden'!AA91="x","x",$Z$2-'Indicator Date hidden'!AA91)</f>
        <v>0</v>
      </c>
      <c r="AA90" s="35" t="str">
        <f>IF('Indicator Date hidden'!AB91="x","x",$AA$2-'Indicator Date hidden'!AB91)</f>
        <v>x</v>
      </c>
      <c r="AB90" s="35" t="str">
        <f>IF('Indicator Date hidden'!AC91="x","x",$AB$2-'Indicator Date hidden'!AC91)</f>
        <v>x</v>
      </c>
      <c r="AC90" s="35">
        <f>IF('Indicator Date hidden'!AD91="x","x",$AC$2-'Indicator Date hidden'!AD91)</f>
        <v>0</v>
      </c>
      <c r="AD90" s="35">
        <f>IF('Indicator Date hidden'!AE91="x","x",$AD$2-'Indicator Date hidden'!AE91)</f>
        <v>0</v>
      </c>
      <c r="AE90" s="35" t="str">
        <f>IF('Indicator Date hidden'!AF91="x","x",$AE$2-'Indicator Date hidden'!AF91)</f>
        <v>x</v>
      </c>
      <c r="AF90" s="35" t="str">
        <f>IF('Indicator Date hidden'!AG91="x","x",$AF$2-'Indicator Date hidden'!AG91)</f>
        <v>x</v>
      </c>
      <c r="AG90" s="35">
        <f>IF('Indicator Date hidden'!AH91="x","x",$AG$2-'Indicator Date hidden'!AH91)</f>
        <v>0</v>
      </c>
      <c r="AH90" s="35">
        <f>IF('Indicator Date hidden'!AI91="x","x",$AH$2-'Indicator Date hidden'!AI91)</f>
        <v>0</v>
      </c>
      <c r="AI90" s="35">
        <f>IF('Indicator Date hidden'!AJ91="x","x",$AI$2-'Indicator Date hidden'!AJ91)</f>
        <v>0</v>
      </c>
      <c r="AJ90" s="35" t="str">
        <f>IF('Indicator Date hidden'!AK91="x","x",$AJ$2-'Indicator Date hidden'!AK91)</f>
        <v>x</v>
      </c>
      <c r="AK90" s="35" t="str">
        <f>IF('Indicator Date hidden'!AL91="x","x",$AK$2-'Indicator Date hidden'!AL91)</f>
        <v>x</v>
      </c>
      <c r="AL90" s="35">
        <f>IF('Indicator Date hidden'!AM91="x","x",$AL$2-'Indicator Date hidden'!AM91)</f>
        <v>0</v>
      </c>
      <c r="AM90" s="35">
        <f>IF('Indicator Date hidden'!AN91="x","x",$AM$2-'Indicator Date hidden'!AN91)</f>
        <v>0</v>
      </c>
      <c r="AN90" s="35">
        <f>IF('Indicator Date hidden'!AO91="x","x",$AN$2-'Indicator Date hidden'!AO91)</f>
        <v>0</v>
      </c>
      <c r="AO90" s="35" t="str">
        <f>IF('Indicator Date hidden'!AP91="x","x",$AO$2-'Indicator Date hidden'!AP91)</f>
        <v>x</v>
      </c>
      <c r="AP90" s="35" t="str">
        <f>IF('Indicator Date hidden'!AQ91="x","x",$AP$2-'Indicator Date hidden'!AQ91)</f>
        <v>x</v>
      </c>
      <c r="AQ90" s="35" t="str">
        <f>IF('Indicator Date hidden'!AR91="x","x",$AQ$2-'Indicator Date hidden'!AR91)</f>
        <v>x</v>
      </c>
      <c r="AR90" s="35">
        <f>IF('Indicator Date hidden'!AS91="x","x",$AR$2-'Indicator Date hidden'!AS91)</f>
        <v>0</v>
      </c>
      <c r="AS90" s="35">
        <f>IF('Indicator Date hidden'!AT91="x","x",$AS$2-'Indicator Date hidden'!AT91)</f>
        <v>0</v>
      </c>
      <c r="AT90" s="35">
        <f>IF('Indicator Date hidden'!AU91="x","x",$AT$2-'Indicator Date hidden'!AU91)</f>
        <v>0</v>
      </c>
      <c r="AU90" s="35">
        <f>IF('Indicator Date hidden'!AV91="x","x",$AU$2-'Indicator Date hidden'!AV91)</f>
        <v>6</v>
      </c>
      <c r="AV90" s="35">
        <f>IF('Indicator Date hidden'!AW91="x","x",$AV$2-'Indicator Date hidden'!AW91)</f>
        <v>0</v>
      </c>
      <c r="AW90" s="35">
        <f>IF('Indicator Date hidden'!AX91="x","x",$AW$2-'Indicator Date hidden'!AX91)</f>
        <v>0</v>
      </c>
      <c r="AX90" s="35">
        <f>IF('Indicator Date hidden'!AY91="x","x",$AX$2-'Indicator Date hidden'!AY91)</f>
        <v>0</v>
      </c>
      <c r="AY90" s="35">
        <f>IF('Indicator Date hidden'!AZ91="x","x",$AY$2-'Indicator Date hidden'!AZ91)</f>
        <v>0</v>
      </c>
      <c r="AZ90" s="35">
        <f>IF('Indicator Date hidden'!BA91="x","x",$AZ$2-'Indicator Date hidden'!BA91)</f>
        <v>0</v>
      </c>
      <c r="BA90">
        <f t="shared" si="5"/>
        <v>8</v>
      </c>
      <c r="BB90" s="36">
        <f t="shared" si="6"/>
        <v>0.21052631578947367</v>
      </c>
      <c r="BC90">
        <f t="shared" si="7"/>
        <v>2</v>
      </c>
      <c r="BD90" s="36">
        <f t="shared" si="8"/>
        <v>1.0041465278073112</v>
      </c>
      <c r="BE90" s="38">
        <f t="shared" si="9"/>
        <v>0</v>
      </c>
    </row>
    <row r="91" spans="1:57" x14ac:dyDescent="0.35">
      <c r="A91" t="s">
        <v>297</v>
      </c>
      <c r="B91" s="35">
        <f>IF('Indicator Date hidden'!C92="x","x",$B$2-'Indicator Date hidden'!C92)</f>
        <v>0</v>
      </c>
      <c r="C91" s="35">
        <f>IF('Indicator Date hidden'!D92="x","x",$C$2-'Indicator Date hidden'!D92)</f>
        <v>0</v>
      </c>
      <c r="D91" s="35">
        <f>IF('Indicator Date hidden'!E92="x","x",$D$2-'Indicator Date hidden'!E92)</f>
        <v>0</v>
      </c>
      <c r="E91" s="35">
        <f>IF('Indicator Date hidden'!F92="x","x",$E$2-'Indicator Date hidden'!F92)</f>
        <v>0</v>
      </c>
      <c r="F91" s="35">
        <f>IF('Indicator Date hidden'!G92="x","x",$F$2-'Indicator Date hidden'!G92)</f>
        <v>0</v>
      </c>
      <c r="G91" s="35">
        <f>IF('Indicator Date hidden'!H92="x","x",$G$2-'Indicator Date hidden'!H92)</f>
        <v>0</v>
      </c>
      <c r="H91" s="35">
        <f>IF('Indicator Date hidden'!I92="x","x",$H$2-'Indicator Date hidden'!I92)</f>
        <v>0</v>
      </c>
      <c r="I91" s="35">
        <f>IF('Indicator Date hidden'!J92="x","x",$I$2-'Indicator Date hidden'!J92)</f>
        <v>0</v>
      </c>
      <c r="J91" s="35">
        <f>IF('Indicator Date hidden'!K92="x","x",$J$2-'Indicator Date hidden'!K92)</f>
        <v>0</v>
      </c>
      <c r="K91" s="35">
        <f>IF('Indicator Date hidden'!L92="x","x",$K$2-'Indicator Date hidden'!L92)</f>
        <v>0</v>
      </c>
      <c r="L91" s="35">
        <f>IF('Indicator Date hidden'!M92="x","x",$L$2-'Indicator Date hidden'!M92)</f>
        <v>0</v>
      </c>
      <c r="M91" s="35">
        <f>IF('Indicator Date hidden'!N92="x","x",$M$2-'Indicator Date hidden'!N92)</f>
        <v>0</v>
      </c>
      <c r="N91" s="35">
        <f>IF('Indicator Date hidden'!O92="x","x",$N$2-'Indicator Date hidden'!O92)</f>
        <v>0</v>
      </c>
      <c r="O91" s="35">
        <f>IF('Indicator Date hidden'!P92="x","x",$O$2-'Indicator Date hidden'!P92)</f>
        <v>0</v>
      </c>
      <c r="P91" s="35">
        <f>IF('Indicator Date hidden'!Q92="x","x",$P$2-'Indicator Date hidden'!Q92)</f>
        <v>0</v>
      </c>
      <c r="Q91" s="35" t="str">
        <f>IF('Indicator Date hidden'!R92="x","x",$Q$2-'Indicator Date hidden'!R92)</f>
        <v>x</v>
      </c>
      <c r="R91" s="35">
        <f>IF('Indicator Date hidden'!S92="x","x",$R$2-'Indicator Date hidden'!S92)</f>
        <v>0</v>
      </c>
      <c r="S91" s="35">
        <f>IF('Indicator Date hidden'!T92="x","x",$S$2-'Indicator Date hidden'!T92)</f>
        <v>0</v>
      </c>
      <c r="T91" s="35">
        <f>IF('Indicator Date hidden'!U92="x","x",$T$2-'Indicator Date hidden'!U92)</f>
        <v>0</v>
      </c>
      <c r="U91" s="35" t="str">
        <f>IF('Indicator Date hidden'!V92="x","x",$U$2-'Indicator Date hidden'!V92)</f>
        <v>x</v>
      </c>
      <c r="V91" s="35">
        <f>IF('Indicator Date hidden'!W92="x","x",$V$2-'Indicator Date hidden'!W92)</f>
        <v>0</v>
      </c>
      <c r="W91" s="35">
        <f>IF('Indicator Date hidden'!X92="x","x",$W$2-'Indicator Date hidden'!X92)</f>
        <v>4</v>
      </c>
      <c r="X91" s="35">
        <f>IF('Indicator Date hidden'!Y92="x","x",$X$2-'Indicator Date hidden'!Y92)</f>
        <v>2</v>
      </c>
      <c r="Y91" s="35">
        <f>IF('Indicator Date hidden'!Z92="x","x",$Y$2-'Indicator Date hidden'!Z92)</f>
        <v>0</v>
      </c>
      <c r="Z91" s="35">
        <f>IF('Indicator Date hidden'!AA92="x","x",$Z$2-'Indicator Date hidden'!AA92)</f>
        <v>0</v>
      </c>
      <c r="AA91" s="35" t="str">
        <f>IF('Indicator Date hidden'!AB92="x","x",$AA$2-'Indicator Date hidden'!AB92)</f>
        <v>x</v>
      </c>
      <c r="AB91" s="35">
        <f>IF('Indicator Date hidden'!AC92="x","x",$AB$2-'Indicator Date hidden'!AC92)</f>
        <v>0</v>
      </c>
      <c r="AC91" s="35">
        <f>IF('Indicator Date hidden'!AD92="x","x",$AC$2-'Indicator Date hidden'!AD92)</f>
        <v>0</v>
      </c>
      <c r="AD91" s="35">
        <f>IF('Indicator Date hidden'!AE92="x","x",$AD$2-'Indicator Date hidden'!AE92)</f>
        <v>0</v>
      </c>
      <c r="AE91" s="35">
        <f>IF('Indicator Date hidden'!AF92="x","x",$AE$2-'Indicator Date hidden'!AF92)</f>
        <v>0</v>
      </c>
      <c r="AF91" s="35" t="str">
        <f>IF('Indicator Date hidden'!AG92="x","x",$AF$2-'Indicator Date hidden'!AG92)</f>
        <v>x</v>
      </c>
      <c r="AG91" s="35">
        <f>IF('Indicator Date hidden'!AH92="x","x",$AG$2-'Indicator Date hidden'!AH92)</f>
        <v>0</v>
      </c>
      <c r="AH91" s="35">
        <f>IF('Indicator Date hidden'!AI92="x","x",$AH$2-'Indicator Date hidden'!AI92)</f>
        <v>0</v>
      </c>
      <c r="AI91" s="35">
        <f>IF('Indicator Date hidden'!AJ92="x","x",$AI$2-'Indicator Date hidden'!AJ92)</f>
        <v>0</v>
      </c>
      <c r="AJ91" s="35" t="str">
        <f>IF('Indicator Date hidden'!AK92="x","x",$AJ$2-'Indicator Date hidden'!AK92)</f>
        <v>x</v>
      </c>
      <c r="AK91" s="35">
        <f>IF('Indicator Date hidden'!AL92="x","x",$AK$2-'Indicator Date hidden'!AL92)</f>
        <v>1</v>
      </c>
      <c r="AL91" s="35">
        <f>IF('Indicator Date hidden'!AM92="x","x",$AL$2-'Indicator Date hidden'!AM92)</f>
        <v>0</v>
      </c>
      <c r="AM91" s="35">
        <f>IF('Indicator Date hidden'!AN92="x","x",$AM$2-'Indicator Date hidden'!AN92)</f>
        <v>0</v>
      </c>
      <c r="AN91" s="35">
        <f>IF('Indicator Date hidden'!AO92="x","x",$AN$2-'Indicator Date hidden'!AO92)</f>
        <v>0</v>
      </c>
      <c r="AO91" s="35">
        <f>IF('Indicator Date hidden'!AP92="x","x",$AO$2-'Indicator Date hidden'!AP92)</f>
        <v>0</v>
      </c>
      <c r="AP91" s="35">
        <f>IF('Indicator Date hidden'!AQ92="x","x",$AP$2-'Indicator Date hidden'!AQ92)</f>
        <v>0</v>
      </c>
      <c r="AQ91" s="35">
        <f>IF('Indicator Date hidden'!AR92="x","x",$AQ$2-'Indicator Date hidden'!AR92)</f>
        <v>4</v>
      </c>
      <c r="AR91" s="35">
        <f>IF('Indicator Date hidden'!AS92="x","x",$AR$2-'Indicator Date hidden'!AS92)</f>
        <v>0</v>
      </c>
      <c r="AS91" s="35">
        <f>IF('Indicator Date hidden'!AT92="x","x",$AS$2-'Indicator Date hidden'!AT92)</f>
        <v>0</v>
      </c>
      <c r="AT91" s="35">
        <f>IF('Indicator Date hidden'!AU92="x","x",$AT$2-'Indicator Date hidden'!AU92)</f>
        <v>0</v>
      </c>
      <c r="AU91" s="35" t="str">
        <f>IF('Indicator Date hidden'!AV92="x","x",$AU$2-'Indicator Date hidden'!AV92)</f>
        <v>x</v>
      </c>
      <c r="AV91" s="35">
        <f>IF('Indicator Date hidden'!AW92="x","x",$AV$2-'Indicator Date hidden'!AW92)</f>
        <v>0</v>
      </c>
      <c r="AW91" s="35">
        <f>IF('Indicator Date hidden'!AX92="x","x",$AW$2-'Indicator Date hidden'!AX92)</f>
        <v>0</v>
      </c>
      <c r="AX91" s="35">
        <f>IF('Indicator Date hidden'!AY92="x","x",$AX$2-'Indicator Date hidden'!AY92)</f>
        <v>0</v>
      </c>
      <c r="AY91" s="35">
        <f>IF('Indicator Date hidden'!AZ92="x","x",$AY$2-'Indicator Date hidden'!AZ92)</f>
        <v>0</v>
      </c>
      <c r="AZ91" s="35">
        <f>IF('Indicator Date hidden'!BA92="x","x",$AZ$2-'Indicator Date hidden'!BA92)</f>
        <v>3</v>
      </c>
      <c r="BA91">
        <f t="shared" si="5"/>
        <v>14</v>
      </c>
      <c r="BB91" s="36">
        <f t="shared" si="6"/>
        <v>0.31111111111111112</v>
      </c>
      <c r="BC91">
        <f t="shared" si="7"/>
        <v>5</v>
      </c>
      <c r="BD91" s="36">
        <f t="shared" si="8"/>
        <v>0.9619938143072605</v>
      </c>
      <c r="BE91" s="38">
        <f t="shared" si="9"/>
        <v>0</v>
      </c>
    </row>
    <row r="92" spans="1:57" x14ac:dyDescent="0.35">
      <c r="A92" t="s">
        <v>167</v>
      </c>
      <c r="B92" s="35">
        <f>IF('Indicator Date hidden'!C93="x","x",$B$2-'Indicator Date hidden'!C93)</f>
        <v>0</v>
      </c>
      <c r="C92" s="35">
        <f>IF('Indicator Date hidden'!D93="x","x",$C$2-'Indicator Date hidden'!D93)</f>
        <v>0</v>
      </c>
      <c r="D92" s="35">
        <f>IF('Indicator Date hidden'!E93="x","x",$D$2-'Indicator Date hidden'!E93)</f>
        <v>0</v>
      </c>
      <c r="E92" s="35">
        <f>IF('Indicator Date hidden'!F93="x","x",$E$2-'Indicator Date hidden'!F93)</f>
        <v>0</v>
      </c>
      <c r="F92" s="35">
        <f>IF('Indicator Date hidden'!G93="x","x",$F$2-'Indicator Date hidden'!G93)</f>
        <v>0</v>
      </c>
      <c r="G92" s="35">
        <f>IF('Indicator Date hidden'!H93="x","x",$G$2-'Indicator Date hidden'!H93)</f>
        <v>0</v>
      </c>
      <c r="H92" s="35">
        <f>IF('Indicator Date hidden'!I93="x","x",$H$2-'Indicator Date hidden'!I93)</f>
        <v>0</v>
      </c>
      <c r="I92" s="35">
        <f>IF('Indicator Date hidden'!J93="x","x",$I$2-'Indicator Date hidden'!J93)</f>
        <v>0</v>
      </c>
      <c r="J92" s="35">
        <f>IF('Indicator Date hidden'!K93="x","x",$J$2-'Indicator Date hidden'!K93)</f>
        <v>0</v>
      </c>
      <c r="K92" s="35">
        <f>IF('Indicator Date hidden'!L93="x","x",$K$2-'Indicator Date hidden'!L93)</f>
        <v>0</v>
      </c>
      <c r="L92" s="35">
        <f>IF('Indicator Date hidden'!M93="x","x",$L$2-'Indicator Date hidden'!M93)</f>
        <v>0</v>
      </c>
      <c r="M92" s="35">
        <f>IF('Indicator Date hidden'!N93="x","x",$M$2-'Indicator Date hidden'!N93)</f>
        <v>0</v>
      </c>
      <c r="N92" s="35">
        <f>IF('Indicator Date hidden'!O93="x","x",$N$2-'Indicator Date hidden'!O93)</f>
        <v>0</v>
      </c>
      <c r="O92" s="35">
        <f>IF('Indicator Date hidden'!P93="x","x",$O$2-'Indicator Date hidden'!P93)</f>
        <v>0</v>
      </c>
      <c r="P92" s="35">
        <f>IF('Indicator Date hidden'!Q93="x","x",$P$2-'Indicator Date hidden'!Q93)</f>
        <v>0</v>
      </c>
      <c r="Q92" s="35" t="str">
        <f>IF('Indicator Date hidden'!R93="x","x",$Q$2-'Indicator Date hidden'!R93)</f>
        <v>x</v>
      </c>
      <c r="R92" s="35">
        <f>IF('Indicator Date hidden'!S93="x","x",$R$2-'Indicator Date hidden'!S93)</f>
        <v>0</v>
      </c>
      <c r="S92" s="35">
        <f>IF('Indicator Date hidden'!T93="x","x",$S$2-'Indicator Date hidden'!T93)</f>
        <v>0</v>
      </c>
      <c r="T92" s="35">
        <f>IF('Indicator Date hidden'!U93="x","x",$T$2-'Indicator Date hidden'!U93)</f>
        <v>0</v>
      </c>
      <c r="U92" s="35" t="str">
        <f>IF('Indicator Date hidden'!V93="x","x",$U$2-'Indicator Date hidden'!V93)</f>
        <v>x</v>
      </c>
      <c r="V92" s="35">
        <f>IF('Indicator Date hidden'!W93="x","x",$V$2-'Indicator Date hidden'!W93)</f>
        <v>0</v>
      </c>
      <c r="W92" s="35">
        <f>IF('Indicator Date hidden'!X93="x","x",$W$2-'Indicator Date hidden'!X93)</f>
        <v>0</v>
      </c>
      <c r="X92" s="35">
        <f>IF('Indicator Date hidden'!Y93="x","x",$X$2-'Indicator Date hidden'!Y93)</f>
        <v>2</v>
      </c>
      <c r="Y92" s="35">
        <f>IF('Indicator Date hidden'!Z93="x","x",$Y$2-'Indicator Date hidden'!Z93)</f>
        <v>0</v>
      </c>
      <c r="Z92" s="35">
        <f>IF('Indicator Date hidden'!AA93="x","x",$Z$2-'Indicator Date hidden'!AA93)</f>
        <v>0</v>
      </c>
      <c r="AA92" s="35" t="str">
        <f>IF('Indicator Date hidden'!AB93="x","x",$AA$2-'Indicator Date hidden'!AB93)</f>
        <v>x</v>
      </c>
      <c r="AB92" s="35">
        <f>IF('Indicator Date hidden'!AC93="x","x",$AB$2-'Indicator Date hidden'!AC93)</f>
        <v>0</v>
      </c>
      <c r="AC92" s="35">
        <f>IF('Indicator Date hidden'!AD93="x","x",$AC$2-'Indicator Date hidden'!AD93)</f>
        <v>0</v>
      </c>
      <c r="AD92" s="35" t="str">
        <f>IF('Indicator Date hidden'!AE93="x","x",$AD$2-'Indicator Date hidden'!AE93)</f>
        <v>x</v>
      </c>
      <c r="AE92" s="35">
        <f>IF('Indicator Date hidden'!AF93="x","x",$AE$2-'Indicator Date hidden'!AF93)</f>
        <v>0</v>
      </c>
      <c r="AF92" s="35" t="str">
        <f>IF('Indicator Date hidden'!AG93="x","x",$AF$2-'Indicator Date hidden'!AG93)</f>
        <v>x</v>
      </c>
      <c r="AG92" s="35">
        <f>IF('Indicator Date hidden'!AH93="x","x",$AG$2-'Indicator Date hidden'!AH93)</f>
        <v>0</v>
      </c>
      <c r="AH92" s="35">
        <f>IF('Indicator Date hidden'!AI93="x","x",$AH$2-'Indicator Date hidden'!AI93)</f>
        <v>0</v>
      </c>
      <c r="AI92" s="35">
        <f>IF('Indicator Date hidden'!AJ93="x","x",$AI$2-'Indicator Date hidden'!AJ93)</f>
        <v>0</v>
      </c>
      <c r="AJ92" s="35" t="str">
        <f>IF('Indicator Date hidden'!AK93="x","x",$AJ$2-'Indicator Date hidden'!AK93)</f>
        <v>x</v>
      </c>
      <c r="AK92" s="35">
        <f>IF('Indicator Date hidden'!AL93="x","x",$AK$2-'Indicator Date hidden'!AL93)</f>
        <v>1</v>
      </c>
      <c r="AL92" s="35">
        <f>IF('Indicator Date hidden'!AM93="x","x",$AL$2-'Indicator Date hidden'!AM93)</f>
        <v>0</v>
      </c>
      <c r="AM92" s="35">
        <f>IF('Indicator Date hidden'!AN93="x","x",$AM$2-'Indicator Date hidden'!AN93)</f>
        <v>0</v>
      </c>
      <c r="AN92" s="35">
        <f>IF('Indicator Date hidden'!AO93="x","x",$AN$2-'Indicator Date hidden'!AO93)</f>
        <v>0</v>
      </c>
      <c r="AO92" s="35">
        <f>IF('Indicator Date hidden'!AP93="x","x",$AO$2-'Indicator Date hidden'!AP93)</f>
        <v>0</v>
      </c>
      <c r="AP92" s="35">
        <f>IF('Indicator Date hidden'!AQ93="x","x",$AP$2-'Indicator Date hidden'!AQ93)</f>
        <v>0</v>
      </c>
      <c r="AQ92" s="35" t="str">
        <f>IF('Indicator Date hidden'!AR93="x","x",$AQ$2-'Indicator Date hidden'!AR93)</f>
        <v>x</v>
      </c>
      <c r="AR92" s="35">
        <f>IF('Indicator Date hidden'!AS93="x","x",$AR$2-'Indicator Date hidden'!AS93)</f>
        <v>0</v>
      </c>
      <c r="AS92" s="35">
        <f>IF('Indicator Date hidden'!AT93="x","x",$AS$2-'Indicator Date hidden'!AT93)</f>
        <v>0</v>
      </c>
      <c r="AT92" s="35">
        <f>IF('Indicator Date hidden'!AU93="x","x",$AT$2-'Indicator Date hidden'!AU93)</f>
        <v>0</v>
      </c>
      <c r="AU92" s="35">
        <f>IF('Indicator Date hidden'!AV93="x","x",$AU$2-'Indicator Date hidden'!AV93)</f>
        <v>1</v>
      </c>
      <c r="AV92" s="35">
        <f>IF('Indicator Date hidden'!AW93="x","x",$AV$2-'Indicator Date hidden'!AW93)</f>
        <v>0</v>
      </c>
      <c r="AW92" s="35">
        <f>IF('Indicator Date hidden'!AX93="x","x",$AW$2-'Indicator Date hidden'!AX93)</f>
        <v>0</v>
      </c>
      <c r="AX92" s="35">
        <f>IF('Indicator Date hidden'!AY93="x","x",$AX$2-'Indicator Date hidden'!AY93)</f>
        <v>0</v>
      </c>
      <c r="AY92" s="35">
        <f>IF('Indicator Date hidden'!AZ93="x","x",$AY$2-'Indicator Date hidden'!AZ93)</f>
        <v>0</v>
      </c>
      <c r="AZ92" s="35">
        <f>IF('Indicator Date hidden'!BA93="x","x",$AZ$2-'Indicator Date hidden'!BA93)</f>
        <v>0</v>
      </c>
      <c r="BA92">
        <f t="shared" si="5"/>
        <v>4</v>
      </c>
      <c r="BB92" s="36">
        <f t="shared" si="6"/>
        <v>9.0909090909090912E-2</v>
      </c>
      <c r="BC92">
        <f t="shared" si="7"/>
        <v>3</v>
      </c>
      <c r="BD92" s="36">
        <f t="shared" si="8"/>
        <v>0.35790944881871867</v>
      </c>
      <c r="BE92" s="38">
        <f t="shared" si="9"/>
        <v>0</v>
      </c>
    </row>
    <row r="93" spans="1:57" x14ac:dyDescent="0.35">
      <c r="A93" t="s">
        <v>169</v>
      </c>
      <c r="B93" s="35">
        <f>IF('Indicator Date hidden'!C94="x","x",$B$2-'Indicator Date hidden'!C94)</f>
        <v>0</v>
      </c>
      <c r="C93" s="35">
        <f>IF('Indicator Date hidden'!D94="x","x",$C$2-'Indicator Date hidden'!D94)</f>
        <v>0</v>
      </c>
      <c r="D93" s="35">
        <f>IF('Indicator Date hidden'!E94="x","x",$D$2-'Indicator Date hidden'!E94)</f>
        <v>0</v>
      </c>
      <c r="E93" s="35">
        <f>IF('Indicator Date hidden'!F94="x","x",$E$2-'Indicator Date hidden'!F94)</f>
        <v>0</v>
      </c>
      <c r="F93" s="35">
        <f>IF('Indicator Date hidden'!G94="x","x",$F$2-'Indicator Date hidden'!G94)</f>
        <v>0</v>
      </c>
      <c r="G93" s="35">
        <f>IF('Indicator Date hidden'!H94="x","x",$G$2-'Indicator Date hidden'!H94)</f>
        <v>0</v>
      </c>
      <c r="H93" s="35">
        <f>IF('Indicator Date hidden'!I94="x","x",$H$2-'Indicator Date hidden'!I94)</f>
        <v>0</v>
      </c>
      <c r="I93" s="35">
        <f>IF('Indicator Date hidden'!J94="x","x",$I$2-'Indicator Date hidden'!J94)</f>
        <v>0</v>
      </c>
      <c r="J93" s="35">
        <f>IF('Indicator Date hidden'!K94="x","x",$J$2-'Indicator Date hidden'!K94)</f>
        <v>0</v>
      </c>
      <c r="K93" s="35">
        <f>IF('Indicator Date hidden'!L94="x","x",$K$2-'Indicator Date hidden'!L94)</f>
        <v>0</v>
      </c>
      <c r="L93" s="35">
        <f>IF('Indicator Date hidden'!M94="x","x",$L$2-'Indicator Date hidden'!M94)</f>
        <v>0</v>
      </c>
      <c r="M93" s="35">
        <f>IF('Indicator Date hidden'!N94="x","x",$M$2-'Indicator Date hidden'!N94)</f>
        <v>0</v>
      </c>
      <c r="N93" s="35">
        <f>IF('Indicator Date hidden'!O94="x","x",$N$2-'Indicator Date hidden'!O94)</f>
        <v>0</v>
      </c>
      <c r="O93" s="35">
        <f>IF('Indicator Date hidden'!P94="x","x",$O$2-'Indicator Date hidden'!P94)</f>
        <v>0</v>
      </c>
      <c r="P93" s="35">
        <f>IF('Indicator Date hidden'!Q94="x","x",$P$2-'Indicator Date hidden'!Q94)</f>
        <v>0</v>
      </c>
      <c r="Q93" s="35">
        <f>IF('Indicator Date hidden'!R94="x","x",$Q$2-'Indicator Date hidden'!R94)</f>
        <v>2</v>
      </c>
      <c r="R93" s="35">
        <f>IF('Indicator Date hidden'!S94="x","x",$R$2-'Indicator Date hidden'!S94)</f>
        <v>0</v>
      </c>
      <c r="S93" s="35">
        <f>IF('Indicator Date hidden'!T94="x","x",$S$2-'Indicator Date hidden'!T94)</f>
        <v>0</v>
      </c>
      <c r="T93" s="35">
        <f>IF('Indicator Date hidden'!U94="x","x",$T$2-'Indicator Date hidden'!U94)</f>
        <v>0</v>
      </c>
      <c r="U93" s="35">
        <f>IF('Indicator Date hidden'!V94="x","x",$U$2-'Indicator Date hidden'!V94)</f>
        <v>0</v>
      </c>
      <c r="V93" s="35">
        <f>IF('Indicator Date hidden'!W94="x","x",$V$2-'Indicator Date hidden'!W94)</f>
        <v>0</v>
      </c>
      <c r="W93" s="35">
        <f>IF('Indicator Date hidden'!X94="x","x",$W$2-'Indicator Date hidden'!X94)</f>
        <v>0</v>
      </c>
      <c r="X93" s="35">
        <f>IF('Indicator Date hidden'!Y94="x","x",$X$2-'Indicator Date hidden'!Y94)</f>
        <v>1</v>
      </c>
      <c r="Y93" s="35">
        <f>IF('Indicator Date hidden'!Z94="x","x",$Y$2-'Indicator Date hidden'!Z94)</f>
        <v>0</v>
      </c>
      <c r="Z93" s="35">
        <f>IF('Indicator Date hidden'!AA94="x","x",$Z$2-'Indicator Date hidden'!AA94)</f>
        <v>0</v>
      </c>
      <c r="AA93" s="35">
        <f>IF('Indicator Date hidden'!AB94="x","x",$AA$2-'Indicator Date hidden'!AB94)</f>
        <v>0</v>
      </c>
      <c r="AB93" s="35">
        <f>IF('Indicator Date hidden'!AC94="x","x",$AB$2-'Indicator Date hidden'!AC94)</f>
        <v>0</v>
      </c>
      <c r="AC93" s="35">
        <f>IF('Indicator Date hidden'!AD94="x","x",$AC$2-'Indicator Date hidden'!AD94)</f>
        <v>0</v>
      </c>
      <c r="AD93" s="35">
        <f>IF('Indicator Date hidden'!AE94="x","x",$AD$2-'Indicator Date hidden'!AE94)</f>
        <v>0</v>
      </c>
      <c r="AE93" s="35">
        <f>IF('Indicator Date hidden'!AF94="x","x",$AE$2-'Indicator Date hidden'!AF94)</f>
        <v>0</v>
      </c>
      <c r="AF93" s="35">
        <f>IF('Indicator Date hidden'!AG94="x","x",$AF$2-'Indicator Date hidden'!AG94)</f>
        <v>1</v>
      </c>
      <c r="AG93" s="35">
        <f>IF('Indicator Date hidden'!AH94="x","x",$AG$2-'Indicator Date hidden'!AH94)</f>
        <v>0</v>
      </c>
      <c r="AH93" s="35">
        <f>IF('Indicator Date hidden'!AI94="x","x",$AH$2-'Indicator Date hidden'!AI94)</f>
        <v>0</v>
      </c>
      <c r="AI93" s="35">
        <f>IF('Indicator Date hidden'!AJ94="x","x",$AI$2-'Indicator Date hidden'!AJ94)</f>
        <v>0</v>
      </c>
      <c r="AJ93" s="35" t="str">
        <f>IF('Indicator Date hidden'!AK94="x","x",$AJ$2-'Indicator Date hidden'!AK94)</f>
        <v>x</v>
      </c>
      <c r="AK93" s="35">
        <f>IF('Indicator Date hidden'!AL94="x","x",$AK$2-'Indicator Date hidden'!AL94)</f>
        <v>1</v>
      </c>
      <c r="AL93" s="35">
        <f>IF('Indicator Date hidden'!AM94="x","x",$AL$2-'Indicator Date hidden'!AM94)</f>
        <v>0</v>
      </c>
      <c r="AM93" s="35">
        <f>IF('Indicator Date hidden'!AN94="x","x",$AM$2-'Indicator Date hidden'!AN94)</f>
        <v>0</v>
      </c>
      <c r="AN93" s="35">
        <f>IF('Indicator Date hidden'!AO94="x","x",$AN$2-'Indicator Date hidden'!AO94)</f>
        <v>0</v>
      </c>
      <c r="AO93" s="35" t="str">
        <f>IF('Indicator Date hidden'!AP94="x","x",$AO$2-'Indicator Date hidden'!AP94)</f>
        <v>x</v>
      </c>
      <c r="AP93" s="35" t="str">
        <f>IF('Indicator Date hidden'!AQ94="x","x",$AP$2-'Indicator Date hidden'!AQ94)</f>
        <v>x</v>
      </c>
      <c r="AQ93" s="35">
        <f>IF('Indicator Date hidden'!AR94="x","x",$AQ$2-'Indicator Date hidden'!AR94)</f>
        <v>0</v>
      </c>
      <c r="AR93" s="35">
        <f>IF('Indicator Date hidden'!AS94="x","x",$AR$2-'Indicator Date hidden'!AS94)</f>
        <v>0</v>
      </c>
      <c r="AS93" s="35">
        <f>IF('Indicator Date hidden'!AT94="x","x",$AS$2-'Indicator Date hidden'!AT94)</f>
        <v>0</v>
      </c>
      <c r="AT93" s="35">
        <f>IF('Indicator Date hidden'!AU94="x","x",$AT$2-'Indicator Date hidden'!AU94)</f>
        <v>0</v>
      </c>
      <c r="AU93" s="35">
        <f>IF('Indicator Date hidden'!AV94="x","x",$AU$2-'Indicator Date hidden'!AV94)</f>
        <v>5</v>
      </c>
      <c r="AV93" s="35">
        <f>IF('Indicator Date hidden'!AW94="x","x",$AV$2-'Indicator Date hidden'!AW94)</f>
        <v>0</v>
      </c>
      <c r="AW93" s="35">
        <f>IF('Indicator Date hidden'!AX94="x","x",$AW$2-'Indicator Date hidden'!AX94)</f>
        <v>0</v>
      </c>
      <c r="AX93" s="35">
        <f>IF('Indicator Date hidden'!AY94="x","x",$AX$2-'Indicator Date hidden'!AY94)</f>
        <v>0</v>
      </c>
      <c r="AY93" s="35">
        <f>IF('Indicator Date hidden'!AZ94="x","x",$AY$2-'Indicator Date hidden'!AZ94)</f>
        <v>0</v>
      </c>
      <c r="AZ93" s="35">
        <f>IF('Indicator Date hidden'!BA94="x","x",$AZ$2-'Indicator Date hidden'!BA94)</f>
        <v>0</v>
      </c>
      <c r="BA93">
        <f t="shared" si="5"/>
        <v>10</v>
      </c>
      <c r="BB93" s="36">
        <f t="shared" si="6"/>
        <v>0.20833333333333334</v>
      </c>
      <c r="BC93">
        <f t="shared" si="7"/>
        <v>5</v>
      </c>
      <c r="BD93" s="36">
        <f t="shared" si="8"/>
        <v>0.78947063839568399</v>
      </c>
      <c r="BE93" s="38">
        <f t="shared" si="9"/>
        <v>0</v>
      </c>
    </row>
    <row r="94" spans="1:57" x14ac:dyDescent="0.35">
      <c r="A94" t="s">
        <v>171</v>
      </c>
      <c r="B94" s="35">
        <f>IF('Indicator Date hidden'!C95="x","x",$B$2-'Indicator Date hidden'!C95)</f>
        <v>0</v>
      </c>
      <c r="C94" s="35">
        <f>IF('Indicator Date hidden'!D95="x","x",$C$2-'Indicator Date hidden'!D95)</f>
        <v>0</v>
      </c>
      <c r="D94" s="35">
        <f>IF('Indicator Date hidden'!E95="x","x",$D$2-'Indicator Date hidden'!E95)</f>
        <v>0</v>
      </c>
      <c r="E94" s="35">
        <f>IF('Indicator Date hidden'!F95="x","x",$E$2-'Indicator Date hidden'!F95)</f>
        <v>0</v>
      </c>
      <c r="F94" s="35">
        <f>IF('Indicator Date hidden'!G95="x","x",$F$2-'Indicator Date hidden'!G95)</f>
        <v>0</v>
      </c>
      <c r="G94" s="35">
        <f>IF('Indicator Date hidden'!H95="x","x",$G$2-'Indicator Date hidden'!H95)</f>
        <v>0</v>
      </c>
      <c r="H94" s="35">
        <f>IF('Indicator Date hidden'!I95="x","x",$H$2-'Indicator Date hidden'!I95)</f>
        <v>0</v>
      </c>
      <c r="I94" s="35">
        <f>IF('Indicator Date hidden'!J95="x","x",$I$2-'Indicator Date hidden'!J95)</f>
        <v>0</v>
      </c>
      <c r="J94" s="35">
        <f>IF('Indicator Date hidden'!K95="x","x",$J$2-'Indicator Date hidden'!K95)</f>
        <v>0</v>
      </c>
      <c r="K94" s="35">
        <f>IF('Indicator Date hidden'!L95="x","x",$K$2-'Indicator Date hidden'!L95)</f>
        <v>0</v>
      </c>
      <c r="L94" s="35">
        <f>IF('Indicator Date hidden'!M95="x","x",$L$2-'Indicator Date hidden'!M95)</f>
        <v>0</v>
      </c>
      <c r="M94" s="35">
        <f>IF('Indicator Date hidden'!N95="x","x",$M$2-'Indicator Date hidden'!N95)</f>
        <v>0</v>
      </c>
      <c r="N94" s="35">
        <f>IF('Indicator Date hidden'!O95="x","x",$N$2-'Indicator Date hidden'!O95)</f>
        <v>0</v>
      </c>
      <c r="O94" s="35">
        <f>IF('Indicator Date hidden'!P95="x","x",$O$2-'Indicator Date hidden'!P95)</f>
        <v>0</v>
      </c>
      <c r="P94" s="35">
        <f>IF('Indicator Date hidden'!Q95="x","x",$P$2-'Indicator Date hidden'!Q95)</f>
        <v>0</v>
      </c>
      <c r="Q94" s="35">
        <f>IF('Indicator Date hidden'!R95="x","x",$Q$2-'Indicator Date hidden'!R95)</f>
        <v>2</v>
      </c>
      <c r="R94" s="35">
        <f>IF('Indicator Date hidden'!S95="x","x",$R$2-'Indicator Date hidden'!S95)</f>
        <v>0</v>
      </c>
      <c r="S94" s="35">
        <f>IF('Indicator Date hidden'!T95="x","x",$S$2-'Indicator Date hidden'!T95)</f>
        <v>0</v>
      </c>
      <c r="T94" s="35">
        <f>IF('Indicator Date hidden'!U95="x","x",$T$2-'Indicator Date hidden'!U95)</f>
        <v>0</v>
      </c>
      <c r="U94" s="35">
        <f>IF('Indicator Date hidden'!V95="x","x",$U$2-'Indicator Date hidden'!V95)</f>
        <v>0</v>
      </c>
      <c r="V94" s="35">
        <f>IF('Indicator Date hidden'!W95="x","x",$V$2-'Indicator Date hidden'!W95)</f>
        <v>0</v>
      </c>
      <c r="W94" s="35">
        <f>IF('Indicator Date hidden'!X95="x","x",$W$2-'Indicator Date hidden'!X95)</f>
        <v>3</v>
      </c>
      <c r="X94" s="35">
        <f>IF('Indicator Date hidden'!Y95="x","x",$X$2-'Indicator Date hidden'!Y95)</f>
        <v>2</v>
      </c>
      <c r="Y94" s="35">
        <f>IF('Indicator Date hidden'!Z95="x","x",$Y$2-'Indicator Date hidden'!Z95)</f>
        <v>0</v>
      </c>
      <c r="Z94" s="35">
        <f>IF('Indicator Date hidden'!AA95="x","x",$Z$2-'Indicator Date hidden'!AA95)</f>
        <v>0</v>
      </c>
      <c r="AA94" s="35">
        <f>IF('Indicator Date hidden'!AB95="x","x",$AA$2-'Indicator Date hidden'!AB95)</f>
        <v>0</v>
      </c>
      <c r="AB94" s="35">
        <f>IF('Indicator Date hidden'!AC95="x","x",$AB$2-'Indicator Date hidden'!AC95)</f>
        <v>0</v>
      </c>
      <c r="AC94" s="35">
        <f>IF('Indicator Date hidden'!AD95="x","x",$AC$2-'Indicator Date hidden'!AD95)</f>
        <v>0</v>
      </c>
      <c r="AD94" s="35">
        <f>IF('Indicator Date hidden'!AE95="x","x",$AD$2-'Indicator Date hidden'!AE95)</f>
        <v>0</v>
      </c>
      <c r="AE94" s="35">
        <f>IF('Indicator Date hidden'!AF95="x","x",$AE$2-'Indicator Date hidden'!AF95)</f>
        <v>1</v>
      </c>
      <c r="AF94" s="35">
        <f>IF('Indicator Date hidden'!AG95="x","x",$AF$2-'Indicator Date hidden'!AG95)</f>
        <v>1</v>
      </c>
      <c r="AG94" s="35">
        <f>IF('Indicator Date hidden'!AH95="x","x",$AG$2-'Indicator Date hidden'!AH95)</f>
        <v>0</v>
      </c>
      <c r="AH94" s="35">
        <f>IF('Indicator Date hidden'!AI95="x","x",$AH$2-'Indicator Date hidden'!AI95)</f>
        <v>0</v>
      </c>
      <c r="AI94" s="35">
        <f>IF('Indicator Date hidden'!AJ95="x","x",$AI$2-'Indicator Date hidden'!AJ95)</f>
        <v>0</v>
      </c>
      <c r="AJ94" s="35">
        <f>IF('Indicator Date hidden'!AK95="x","x",$AJ$2-'Indicator Date hidden'!AK95)</f>
        <v>1</v>
      </c>
      <c r="AK94" s="35">
        <f>IF('Indicator Date hidden'!AL95="x","x",$AK$2-'Indicator Date hidden'!AL95)</f>
        <v>1</v>
      </c>
      <c r="AL94" s="35">
        <f>IF('Indicator Date hidden'!AM95="x","x",$AL$2-'Indicator Date hidden'!AM95)</f>
        <v>0</v>
      </c>
      <c r="AM94" s="35">
        <f>IF('Indicator Date hidden'!AN95="x","x",$AM$2-'Indicator Date hidden'!AN95)</f>
        <v>0</v>
      </c>
      <c r="AN94" s="35">
        <f>IF('Indicator Date hidden'!AO95="x","x",$AN$2-'Indicator Date hidden'!AO95)</f>
        <v>0</v>
      </c>
      <c r="AO94" s="35">
        <f>IF('Indicator Date hidden'!AP95="x","x",$AO$2-'Indicator Date hidden'!AP95)</f>
        <v>2</v>
      </c>
      <c r="AP94" s="35">
        <f>IF('Indicator Date hidden'!AQ95="x","x",$AP$2-'Indicator Date hidden'!AQ95)</f>
        <v>1</v>
      </c>
      <c r="AQ94" s="35">
        <f>IF('Indicator Date hidden'!AR95="x","x",$AQ$2-'Indicator Date hidden'!AR95)</f>
        <v>0</v>
      </c>
      <c r="AR94" s="35">
        <f>IF('Indicator Date hidden'!AS95="x","x",$AR$2-'Indicator Date hidden'!AS95)</f>
        <v>0</v>
      </c>
      <c r="AS94" s="35">
        <f>IF('Indicator Date hidden'!AT95="x","x",$AS$2-'Indicator Date hidden'!AT95)</f>
        <v>0</v>
      </c>
      <c r="AT94" s="35">
        <f>IF('Indicator Date hidden'!AU95="x","x",$AT$2-'Indicator Date hidden'!AU95)</f>
        <v>0</v>
      </c>
      <c r="AU94" s="35" t="str">
        <f>IF('Indicator Date hidden'!AV95="x","x",$AU$2-'Indicator Date hidden'!AV95)</f>
        <v>x</v>
      </c>
      <c r="AV94" s="35">
        <f>IF('Indicator Date hidden'!AW95="x","x",$AV$2-'Indicator Date hidden'!AW95)</f>
        <v>0</v>
      </c>
      <c r="AW94" s="35">
        <f>IF('Indicator Date hidden'!AX95="x","x",$AW$2-'Indicator Date hidden'!AX95)</f>
        <v>0</v>
      </c>
      <c r="AX94" s="35">
        <f>IF('Indicator Date hidden'!AY95="x","x",$AX$2-'Indicator Date hidden'!AY95)</f>
        <v>0</v>
      </c>
      <c r="AY94" s="35">
        <f>IF('Indicator Date hidden'!AZ95="x","x",$AY$2-'Indicator Date hidden'!AZ95)</f>
        <v>0</v>
      </c>
      <c r="AZ94" s="35">
        <f>IF('Indicator Date hidden'!BA95="x","x",$AZ$2-'Indicator Date hidden'!BA95)</f>
        <v>0</v>
      </c>
      <c r="BA94">
        <f t="shared" si="5"/>
        <v>14</v>
      </c>
      <c r="BB94" s="36">
        <f t="shared" si="6"/>
        <v>0.28000000000000003</v>
      </c>
      <c r="BC94">
        <f t="shared" si="7"/>
        <v>9</v>
      </c>
      <c r="BD94" s="36">
        <f t="shared" si="8"/>
        <v>0.664529909033446</v>
      </c>
      <c r="BE94" s="38">
        <f t="shared" si="9"/>
        <v>0</v>
      </c>
    </row>
    <row r="95" spans="1:57" x14ac:dyDescent="0.35">
      <c r="A95" t="s">
        <v>172</v>
      </c>
      <c r="B95" s="35">
        <f>IF('Indicator Date hidden'!C96="x","x",$B$2-'Indicator Date hidden'!C96)</f>
        <v>0</v>
      </c>
      <c r="C95" s="35">
        <f>IF('Indicator Date hidden'!D96="x","x",$C$2-'Indicator Date hidden'!D96)</f>
        <v>0</v>
      </c>
      <c r="D95" s="35">
        <f>IF('Indicator Date hidden'!E96="x","x",$D$2-'Indicator Date hidden'!E96)</f>
        <v>0</v>
      </c>
      <c r="E95" s="35">
        <f>IF('Indicator Date hidden'!F96="x","x",$E$2-'Indicator Date hidden'!F96)</f>
        <v>0</v>
      </c>
      <c r="F95" s="35">
        <f>IF('Indicator Date hidden'!G96="x","x",$F$2-'Indicator Date hidden'!G96)</f>
        <v>0</v>
      </c>
      <c r="G95" s="35">
        <f>IF('Indicator Date hidden'!H96="x","x",$G$2-'Indicator Date hidden'!H96)</f>
        <v>0</v>
      </c>
      <c r="H95" s="35">
        <f>IF('Indicator Date hidden'!I96="x","x",$H$2-'Indicator Date hidden'!I96)</f>
        <v>0</v>
      </c>
      <c r="I95" s="35">
        <f>IF('Indicator Date hidden'!J96="x","x",$I$2-'Indicator Date hidden'!J96)</f>
        <v>0</v>
      </c>
      <c r="J95" s="35">
        <f>IF('Indicator Date hidden'!K96="x","x",$J$2-'Indicator Date hidden'!K96)</f>
        <v>0</v>
      </c>
      <c r="K95" s="35">
        <f>IF('Indicator Date hidden'!L96="x","x",$K$2-'Indicator Date hidden'!L96)</f>
        <v>0</v>
      </c>
      <c r="L95" s="35">
        <f>IF('Indicator Date hidden'!M96="x","x",$L$2-'Indicator Date hidden'!M96)</f>
        <v>0</v>
      </c>
      <c r="M95" s="35">
        <f>IF('Indicator Date hidden'!N96="x","x",$M$2-'Indicator Date hidden'!N96)</f>
        <v>0</v>
      </c>
      <c r="N95" s="35">
        <f>IF('Indicator Date hidden'!O96="x","x",$N$2-'Indicator Date hidden'!O96)</f>
        <v>0</v>
      </c>
      <c r="O95" s="35">
        <f>IF('Indicator Date hidden'!P96="x","x",$O$2-'Indicator Date hidden'!P96)</f>
        <v>0</v>
      </c>
      <c r="P95" s="35">
        <f>IF('Indicator Date hidden'!Q96="x","x",$P$2-'Indicator Date hidden'!Q96)</f>
        <v>0</v>
      </c>
      <c r="Q95" s="35" t="str">
        <f>IF('Indicator Date hidden'!R96="x","x",$Q$2-'Indicator Date hidden'!R96)</f>
        <v>x</v>
      </c>
      <c r="R95" s="35">
        <f>IF('Indicator Date hidden'!S96="x","x",$R$2-'Indicator Date hidden'!S96)</f>
        <v>0</v>
      </c>
      <c r="S95" s="35">
        <f>IF('Indicator Date hidden'!T96="x","x",$S$2-'Indicator Date hidden'!T96)</f>
        <v>0</v>
      </c>
      <c r="T95" s="35">
        <f>IF('Indicator Date hidden'!U96="x","x",$T$2-'Indicator Date hidden'!U96)</f>
        <v>0</v>
      </c>
      <c r="U95" s="35" t="str">
        <f>IF('Indicator Date hidden'!V96="x","x",$U$2-'Indicator Date hidden'!V96)</f>
        <v>x</v>
      </c>
      <c r="V95" s="35">
        <f>IF('Indicator Date hidden'!W96="x","x",$V$2-'Indicator Date hidden'!W96)</f>
        <v>0</v>
      </c>
      <c r="W95" s="35" t="str">
        <f>IF('Indicator Date hidden'!X96="x","x",$W$2-'Indicator Date hidden'!X96)</f>
        <v>x</v>
      </c>
      <c r="X95" s="35">
        <f>IF('Indicator Date hidden'!Y96="x","x",$X$2-'Indicator Date hidden'!Y96)</f>
        <v>2</v>
      </c>
      <c r="Y95" s="35">
        <f>IF('Indicator Date hidden'!Z96="x","x",$Y$2-'Indicator Date hidden'!Z96)</f>
        <v>0</v>
      </c>
      <c r="Z95" s="35">
        <f>IF('Indicator Date hidden'!AA96="x","x",$Z$2-'Indicator Date hidden'!AA96)</f>
        <v>0</v>
      </c>
      <c r="AA95" s="35" t="str">
        <f>IF('Indicator Date hidden'!AB96="x","x",$AA$2-'Indicator Date hidden'!AB96)</f>
        <v>x</v>
      </c>
      <c r="AB95" s="35">
        <f>IF('Indicator Date hidden'!AC96="x","x",$AB$2-'Indicator Date hidden'!AC96)</f>
        <v>0</v>
      </c>
      <c r="AC95" s="35">
        <f>IF('Indicator Date hidden'!AD96="x","x",$AC$2-'Indicator Date hidden'!AD96)</f>
        <v>0</v>
      </c>
      <c r="AD95" s="35" t="str">
        <f>IF('Indicator Date hidden'!AE96="x","x",$AD$2-'Indicator Date hidden'!AE96)</f>
        <v>x</v>
      </c>
      <c r="AE95" s="35">
        <f>IF('Indicator Date hidden'!AF96="x","x",$AE$2-'Indicator Date hidden'!AF96)</f>
        <v>0</v>
      </c>
      <c r="AF95" s="35">
        <f>IF('Indicator Date hidden'!AG96="x","x",$AF$2-'Indicator Date hidden'!AG96)</f>
        <v>1</v>
      </c>
      <c r="AG95" s="35">
        <f>IF('Indicator Date hidden'!AH96="x","x",$AG$2-'Indicator Date hidden'!AH96)</f>
        <v>0</v>
      </c>
      <c r="AH95" s="35">
        <f>IF('Indicator Date hidden'!AI96="x","x",$AH$2-'Indicator Date hidden'!AI96)</f>
        <v>0</v>
      </c>
      <c r="AI95" s="35">
        <f>IF('Indicator Date hidden'!AJ96="x","x",$AI$2-'Indicator Date hidden'!AJ96)</f>
        <v>0</v>
      </c>
      <c r="AJ95" s="35" t="str">
        <f>IF('Indicator Date hidden'!AK96="x","x",$AJ$2-'Indicator Date hidden'!AK96)</f>
        <v>x</v>
      </c>
      <c r="AK95" s="35">
        <f>IF('Indicator Date hidden'!AL96="x","x",$AK$2-'Indicator Date hidden'!AL96)</f>
        <v>1</v>
      </c>
      <c r="AL95" s="35">
        <f>IF('Indicator Date hidden'!AM96="x","x",$AL$2-'Indicator Date hidden'!AM96)</f>
        <v>0</v>
      </c>
      <c r="AM95" s="35">
        <f>IF('Indicator Date hidden'!AN96="x","x",$AM$2-'Indicator Date hidden'!AN96)</f>
        <v>0</v>
      </c>
      <c r="AN95" s="35">
        <f>IF('Indicator Date hidden'!AO96="x","x",$AN$2-'Indicator Date hidden'!AO96)</f>
        <v>0</v>
      </c>
      <c r="AO95" s="35">
        <f>IF('Indicator Date hidden'!AP96="x","x",$AO$2-'Indicator Date hidden'!AP96)</f>
        <v>0</v>
      </c>
      <c r="AP95" s="35">
        <f>IF('Indicator Date hidden'!AQ96="x","x",$AP$2-'Indicator Date hidden'!AQ96)</f>
        <v>0</v>
      </c>
      <c r="AQ95" s="35" t="str">
        <f>IF('Indicator Date hidden'!AR96="x","x",$AQ$2-'Indicator Date hidden'!AR96)</f>
        <v>x</v>
      </c>
      <c r="AR95" s="35">
        <f>IF('Indicator Date hidden'!AS96="x","x",$AR$2-'Indicator Date hidden'!AS96)</f>
        <v>0</v>
      </c>
      <c r="AS95" s="35">
        <f>IF('Indicator Date hidden'!AT96="x","x",$AS$2-'Indicator Date hidden'!AT96)</f>
        <v>0</v>
      </c>
      <c r="AT95" s="35">
        <f>IF('Indicator Date hidden'!AU96="x","x",$AT$2-'Indicator Date hidden'!AU96)</f>
        <v>0</v>
      </c>
      <c r="AU95" s="35">
        <f>IF('Indicator Date hidden'!AV96="x","x",$AU$2-'Indicator Date hidden'!AV96)</f>
        <v>3</v>
      </c>
      <c r="AV95" s="35">
        <f>IF('Indicator Date hidden'!AW96="x","x",$AV$2-'Indicator Date hidden'!AW96)</f>
        <v>0</v>
      </c>
      <c r="AW95" s="35">
        <f>IF('Indicator Date hidden'!AX96="x","x",$AW$2-'Indicator Date hidden'!AX96)</f>
        <v>0</v>
      </c>
      <c r="AX95" s="35">
        <f>IF('Indicator Date hidden'!AY96="x","x",$AX$2-'Indicator Date hidden'!AY96)</f>
        <v>0</v>
      </c>
      <c r="AY95" s="35">
        <f>IF('Indicator Date hidden'!AZ96="x","x",$AY$2-'Indicator Date hidden'!AZ96)</f>
        <v>0</v>
      </c>
      <c r="AZ95" s="35">
        <f>IF('Indicator Date hidden'!BA96="x","x",$AZ$2-'Indicator Date hidden'!BA96)</f>
        <v>0</v>
      </c>
      <c r="BA95">
        <f t="shared" si="5"/>
        <v>7</v>
      </c>
      <c r="BB95" s="36">
        <f t="shared" si="6"/>
        <v>0.15909090909090909</v>
      </c>
      <c r="BC95">
        <f t="shared" si="7"/>
        <v>4</v>
      </c>
      <c r="BD95" s="36">
        <f t="shared" si="8"/>
        <v>0.56178214065037613</v>
      </c>
      <c r="BE95" s="38">
        <f t="shared" si="9"/>
        <v>0</v>
      </c>
    </row>
    <row r="96" spans="1:57" x14ac:dyDescent="0.35">
      <c r="A96" t="s">
        <v>173</v>
      </c>
      <c r="B96" s="35">
        <f>IF('Indicator Date hidden'!C97="x","x",$B$2-'Indicator Date hidden'!C97)</f>
        <v>0</v>
      </c>
      <c r="C96" s="35">
        <f>IF('Indicator Date hidden'!D97="x","x",$C$2-'Indicator Date hidden'!D97)</f>
        <v>0</v>
      </c>
      <c r="D96" s="35">
        <f>IF('Indicator Date hidden'!E97="x","x",$D$2-'Indicator Date hidden'!E97)</f>
        <v>0</v>
      </c>
      <c r="E96" s="35">
        <f>IF('Indicator Date hidden'!F97="x","x",$E$2-'Indicator Date hidden'!F97)</f>
        <v>0</v>
      </c>
      <c r="F96" s="35">
        <f>IF('Indicator Date hidden'!G97="x","x",$F$2-'Indicator Date hidden'!G97)</f>
        <v>0</v>
      </c>
      <c r="G96" s="35">
        <f>IF('Indicator Date hidden'!H97="x","x",$G$2-'Indicator Date hidden'!H97)</f>
        <v>0</v>
      </c>
      <c r="H96" s="35">
        <f>IF('Indicator Date hidden'!I97="x","x",$H$2-'Indicator Date hidden'!I97)</f>
        <v>0</v>
      </c>
      <c r="I96" s="35">
        <f>IF('Indicator Date hidden'!J97="x","x",$I$2-'Indicator Date hidden'!J97)</f>
        <v>0</v>
      </c>
      <c r="J96" s="35">
        <f>IF('Indicator Date hidden'!K97="x","x",$J$2-'Indicator Date hidden'!K97)</f>
        <v>0</v>
      </c>
      <c r="K96" s="35">
        <f>IF('Indicator Date hidden'!L97="x","x",$K$2-'Indicator Date hidden'!L97)</f>
        <v>0</v>
      </c>
      <c r="L96" s="35">
        <f>IF('Indicator Date hidden'!M97="x","x",$L$2-'Indicator Date hidden'!M97)</f>
        <v>0</v>
      </c>
      <c r="M96" s="35">
        <f>IF('Indicator Date hidden'!N97="x","x",$M$2-'Indicator Date hidden'!N97)</f>
        <v>0</v>
      </c>
      <c r="N96" s="35">
        <f>IF('Indicator Date hidden'!O97="x","x",$N$2-'Indicator Date hidden'!O97)</f>
        <v>0</v>
      </c>
      <c r="O96" s="35">
        <f>IF('Indicator Date hidden'!P97="x","x",$O$2-'Indicator Date hidden'!P97)</f>
        <v>0</v>
      </c>
      <c r="P96" s="35">
        <f>IF('Indicator Date hidden'!Q97="x","x",$P$2-'Indicator Date hidden'!Q97)</f>
        <v>0</v>
      </c>
      <c r="Q96" s="35" t="str">
        <f>IF('Indicator Date hidden'!R97="x","x",$Q$2-'Indicator Date hidden'!R97)</f>
        <v>x</v>
      </c>
      <c r="R96" s="35">
        <f>IF('Indicator Date hidden'!S97="x","x",$R$2-'Indicator Date hidden'!S97)</f>
        <v>0</v>
      </c>
      <c r="S96" s="35">
        <f>IF('Indicator Date hidden'!T97="x","x",$S$2-'Indicator Date hidden'!T97)</f>
        <v>0</v>
      </c>
      <c r="T96" s="35">
        <f>IF('Indicator Date hidden'!U97="x","x",$T$2-'Indicator Date hidden'!U97)</f>
        <v>0</v>
      </c>
      <c r="U96" s="35">
        <f>IF('Indicator Date hidden'!V97="x","x",$U$2-'Indicator Date hidden'!V97)</f>
        <v>0</v>
      </c>
      <c r="V96" s="35">
        <f>IF('Indicator Date hidden'!W97="x","x",$V$2-'Indicator Date hidden'!W97)</f>
        <v>0</v>
      </c>
      <c r="W96" s="35">
        <f>IF('Indicator Date hidden'!X97="x","x",$W$2-'Indicator Date hidden'!X97)</f>
        <v>10</v>
      </c>
      <c r="X96" s="35">
        <f>IF('Indicator Date hidden'!Y97="x","x",$X$2-'Indicator Date hidden'!Y97)</f>
        <v>3</v>
      </c>
      <c r="Y96" s="35">
        <f>IF('Indicator Date hidden'!Z97="x","x",$Y$2-'Indicator Date hidden'!Z97)</f>
        <v>0</v>
      </c>
      <c r="Z96" s="35">
        <f>IF('Indicator Date hidden'!AA97="x","x",$Z$2-'Indicator Date hidden'!AA97)</f>
        <v>0</v>
      </c>
      <c r="AA96" s="35">
        <f>IF('Indicator Date hidden'!AB97="x","x",$AA$2-'Indicator Date hidden'!AB97)</f>
        <v>0</v>
      </c>
      <c r="AB96" s="35">
        <f>IF('Indicator Date hidden'!AC97="x","x",$AB$2-'Indicator Date hidden'!AC97)</f>
        <v>0</v>
      </c>
      <c r="AC96" s="35">
        <f>IF('Indicator Date hidden'!AD97="x","x",$AC$2-'Indicator Date hidden'!AD97)</f>
        <v>0</v>
      </c>
      <c r="AD96" s="35" t="str">
        <f>IF('Indicator Date hidden'!AE97="x","x",$AD$2-'Indicator Date hidden'!AE97)</f>
        <v>x</v>
      </c>
      <c r="AE96" s="35">
        <f>IF('Indicator Date hidden'!AF97="x","x",$AE$2-'Indicator Date hidden'!AF97)</f>
        <v>0</v>
      </c>
      <c r="AF96" s="35" t="str">
        <f>IF('Indicator Date hidden'!AG97="x","x",$AF$2-'Indicator Date hidden'!AG97)</f>
        <v>x</v>
      </c>
      <c r="AG96" s="35">
        <f>IF('Indicator Date hidden'!AH97="x","x",$AG$2-'Indicator Date hidden'!AH97)</f>
        <v>0</v>
      </c>
      <c r="AH96" s="35">
        <f>IF('Indicator Date hidden'!AI97="x","x",$AH$2-'Indicator Date hidden'!AI97)</f>
        <v>0</v>
      </c>
      <c r="AI96" s="35">
        <f>IF('Indicator Date hidden'!AJ97="x","x",$AI$2-'Indicator Date hidden'!AJ97)</f>
        <v>0</v>
      </c>
      <c r="AJ96" s="35">
        <f>IF('Indicator Date hidden'!AK97="x","x",$AJ$2-'Indicator Date hidden'!AK97)</f>
        <v>1</v>
      </c>
      <c r="AK96" s="35">
        <f>IF('Indicator Date hidden'!AL97="x","x",$AK$2-'Indicator Date hidden'!AL97)</f>
        <v>0</v>
      </c>
      <c r="AL96" s="35">
        <f>IF('Indicator Date hidden'!AM97="x","x",$AL$2-'Indicator Date hidden'!AM97)</f>
        <v>0</v>
      </c>
      <c r="AM96" s="35">
        <f>IF('Indicator Date hidden'!AN97="x","x",$AM$2-'Indicator Date hidden'!AN97)</f>
        <v>0</v>
      </c>
      <c r="AN96" s="35">
        <f>IF('Indicator Date hidden'!AO97="x","x",$AN$2-'Indicator Date hidden'!AO97)</f>
        <v>0</v>
      </c>
      <c r="AO96" s="35" t="str">
        <f>IF('Indicator Date hidden'!AP97="x","x",$AO$2-'Indicator Date hidden'!AP97)</f>
        <v>x</v>
      </c>
      <c r="AP96" s="35" t="str">
        <f>IF('Indicator Date hidden'!AQ97="x","x",$AP$2-'Indicator Date hidden'!AQ97)</f>
        <v>x</v>
      </c>
      <c r="AQ96" s="35">
        <f>IF('Indicator Date hidden'!AR97="x","x",$AQ$2-'Indicator Date hidden'!AR97)</f>
        <v>0</v>
      </c>
      <c r="AR96" s="35">
        <f>IF('Indicator Date hidden'!AS97="x","x",$AR$2-'Indicator Date hidden'!AS97)</f>
        <v>0</v>
      </c>
      <c r="AS96" s="35">
        <f>IF('Indicator Date hidden'!AT97="x","x",$AS$2-'Indicator Date hidden'!AT97)</f>
        <v>0</v>
      </c>
      <c r="AT96" s="35">
        <f>IF('Indicator Date hidden'!AU97="x","x",$AT$2-'Indicator Date hidden'!AU97)</f>
        <v>0</v>
      </c>
      <c r="AU96" s="35">
        <f>IF('Indicator Date hidden'!AV97="x","x",$AU$2-'Indicator Date hidden'!AV97)</f>
        <v>7</v>
      </c>
      <c r="AV96" s="35">
        <f>IF('Indicator Date hidden'!AW97="x","x",$AV$2-'Indicator Date hidden'!AW97)</f>
        <v>0</v>
      </c>
      <c r="AW96" s="35">
        <f>IF('Indicator Date hidden'!AX97="x","x",$AW$2-'Indicator Date hidden'!AX97)</f>
        <v>0</v>
      </c>
      <c r="AX96" s="35">
        <f>IF('Indicator Date hidden'!AY97="x","x",$AX$2-'Indicator Date hidden'!AY97)</f>
        <v>0</v>
      </c>
      <c r="AY96" s="35">
        <f>IF('Indicator Date hidden'!AZ97="x","x",$AY$2-'Indicator Date hidden'!AZ97)</f>
        <v>0</v>
      </c>
      <c r="AZ96" s="35">
        <f>IF('Indicator Date hidden'!BA97="x","x",$AZ$2-'Indicator Date hidden'!BA97)</f>
        <v>0</v>
      </c>
      <c r="BA96">
        <f t="shared" si="5"/>
        <v>21</v>
      </c>
      <c r="BB96" s="36">
        <f t="shared" si="6"/>
        <v>0.45652173913043476</v>
      </c>
      <c r="BC96">
        <f t="shared" si="7"/>
        <v>4</v>
      </c>
      <c r="BD96" s="36">
        <f t="shared" si="8"/>
        <v>1.8022512701706603</v>
      </c>
      <c r="BE96" s="38">
        <f t="shared" si="9"/>
        <v>0</v>
      </c>
    </row>
    <row r="97" spans="1:57" x14ac:dyDescent="0.35">
      <c r="A97" t="s">
        <v>175</v>
      </c>
      <c r="B97" s="35">
        <f>IF('Indicator Date hidden'!C98="x","x",$B$2-'Indicator Date hidden'!C98)</f>
        <v>0</v>
      </c>
      <c r="C97" s="35">
        <f>IF('Indicator Date hidden'!D98="x","x",$C$2-'Indicator Date hidden'!D98)</f>
        <v>0</v>
      </c>
      <c r="D97" s="35">
        <f>IF('Indicator Date hidden'!E98="x","x",$D$2-'Indicator Date hidden'!E98)</f>
        <v>0</v>
      </c>
      <c r="E97" s="35">
        <f>IF('Indicator Date hidden'!F98="x","x",$E$2-'Indicator Date hidden'!F98)</f>
        <v>0</v>
      </c>
      <c r="F97" s="35">
        <f>IF('Indicator Date hidden'!G98="x","x",$F$2-'Indicator Date hidden'!G98)</f>
        <v>0</v>
      </c>
      <c r="G97" s="35">
        <f>IF('Indicator Date hidden'!H98="x","x",$G$2-'Indicator Date hidden'!H98)</f>
        <v>0</v>
      </c>
      <c r="H97" s="35">
        <f>IF('Indicator Date hidden'!I98="x","x",$H$2-'Indicator Date hidden'!I98)</f>
        <v>0</v>
      </c>
      <c r="I97" s="35">
        <f>IF('Indicator Date hidden'!J98="x","x",$I$2-'Indicator Date hidden'!J98)</f>
        <v>0</v>
      </c>
      <c r="J97" s="35">
        <f>IF('Indicator Date hidden'!K98="x","x",$J$2-'Indicator Date hidden'!K98)</f>
        <v>0</v>
      </c>
      <c r="K97" s="35">
        <f>IF('Indicator Date hidden'!L98="x","x",$K$2-'Indicator Date hidden'!L98)</f>
        <v>0</v>
      </c>
      <c r="L97" s="35">
        <f>IF('Indicator Date hidden'!M98="x","x",$L$2-'Indicator Date hidden'!M98)</f>
        <v>0</v>
      </c>
      <c r="M97" s="35">
        <f>IF('Indicator Date hidden'!N98="x","x",$M$2-'Indicator Date hidden'!N98)</f>
        <v>0</v>
      </c>
      <c r="N97" s="35">
        <f>IF('Indicator Date hidden'!O98="x","x",$N$2-'Indicator Date hidden'!O98)</f>
        <v>0</v>
      </c>
      <c r="O97" s="35">
        <f>IF('Indicator Date hidden'!P98="x","x",$O$2-'Indicator Date hidden'!P98)</f>
        <v>0</v>
      </c>
      <c r="P97" s="35">
        <f>IF('Indicator Date hidden'!Q98="x","x",$P$2-'Indicator Date hidden'!Q98)</f>
        <v>0</v>
      </c>
      <c r="Q97" s="35">
        <f>IF('Indicator Date hidden'!R98="x","x",$Q$2-'Indicator Date hidden'!R98)</f>
        <v>5</v>
      </c>
      <c r="R97" s="35">
        <f>IF('Indicator Date hidden'!S98="x","x",$R$2-'Indicator Date hidden'!S98)</f>
        <v>0</v>
      </c>
      <c r="S97" s="35">
        <f>IF('Indicator Date hidden'!T98="x","x",$S$2-'Indicator Date hidden'!T98)</f>
        <v>0</v>
      </c>
      <c r="T97" s="35">
        <f>IF('Indicator Date hidden'!U98="x","x",$T$2-'Indicator Date hidden'!U98)</f>
        <v>0</v>
      </c>
      <c r="U97" s="35">
        <f>IF('Indicator Date hidden'!V98="x","x",$U$2-'Indicator Date hidden'!V98)</f>
        <v>0</v>
      </c>
      <c r="V97" s="35">
        <f>IF('Indicator Date hidden'!W98="x","x",$V$2-'Indicator Date hidden'!W98)</f>
        <v>0</v>
      </c>
      <c r="W97" s="35">
        <f>IF('Indicator Date hidden'!X98="x","x",$W$2-'Indicator Date hidden'!X98)</f>
        <v>0</v>
      </c>
      <c r="X97" s="35" t="str">
        <f>IF('Indicator Date hidden'!Y98="x","x",$X$2-'Indicator Date hidden'!Y98)</f>
        <v>x</v>
      </c>
      <c r="Y97" s="35">
        <f>IF('Indicator Date hidden'!Z98="x","x",$Y$2-'Indicator Date hidden'!Z98)</f>
        <v>0</v>
      </c>
      <c r="Z97" s="35">
        <f>IF('Indicator Date hidden'!AA98="x","x",$Z$2-'Indicator Date hidden'!AA98)</f>
        <v>0</v>
      </c>
      <c r="AA97" s="35">
        <f>IF('Indicator Date hidden'!AB98="x","x",$AA$2-'Indicator Date hidden'!AB98)</f>
        <v>0</v>
      </c>
      <c r="AB97" s="35">
        <f>IF('Indicator Date hidden'!AC98="x","x",$AB$2-'Indicator Date hidden'!AC98)</f>
        <v>0</v>
      </c>
      <c r="AC97" s="35">
        <f>IF('Indicator Date hidden'!AD98="x","x",$AC$2-'Indicator Date hidden'!AD98)</f>
        <v>0</v>
      </c>
      <c r="AD97" s="35" t="str">
        <f>IF('Indicator Date hidden'!AE98="x","x",$AD$2-'Indicator Date hidden'!AE98)</f>
        <v>x</v>
      </c>
      <c r="AE97" s="35">
        <f>IF('Indicator Date hidden'!AF98="x","x",$AE$2-'Indicator Date hidden'!AF98)</f>
        <v>0</v>
      </c>
      <c r="AF97" s="35">
        <f>IF('Indicator Date hidden'!AG98="x","x",$AF$2-'Indicator Date hidden'!AG98)</f>
        <v>3</v>
      </c>
      <c r="AG97" s="35">
        <f>IF('Indicator Date hidden'!AH98="x","x",$AG$2-'Indicator Date hidden'!AH98)</f>
        <v>0</v>
      </c>
      <c r="AH97" s="35">
        <f>IF('Indicator Date hidden'!AI98="x","x",$AH$2-'Indicator Date hidden'!AI98)</f>
        <v>0</v>
      </c>
      <c r="AI97" s="35">
        <f>IF('Indicator Date hidden'!AJ98="x","x",$AI$2-'Indicator Date hidden'!AJ98)</f>
        <v>0</v>
      </c>
      <c r="AJ97" s="35" t="str">
        <f>IF('Indicator Date hidden'!AK98="x","x",$AJ$2-'Indicator Date hidden'!AK98)</f>
        <v>x</v>
      </c>
      <c r="AK97" s="35">
        <f>IF('Indicator Date hidden'!AL98="x","x",$AK$2-'Indicator Date hidden'!AL98)</f>
        <v>1</v>
      </c>
      <c r="AL97" s="35">
        <f>IF('Indicator Date hidden'!AM98="x","x",$AL$2-'Indicator Date hidden'!AM98)</f>
        <v>0</v>
      </c>
      <c r="AM97" s="35">
        <f>IF('Indicator Date hidden'!AN98="x","x",$AM$2-'Indicator Date hidden'!AN98)</f>
        <v>0</v>
      </c>
      <c r="AN97" s="35">
        <f>IF('Indicator Date hidden'!AO98="x","x",$AN$2-'Indicator Date hidden'!AO98)</f>
        <v>0</v>
      </c>
      <c r="AO97" s="35">
        <f>IF('Indicator Date hidden'!AP98="x","x",$AO$2-'Indicator Date hidden'!AP98)</f>
        <v>0</v>
      </c>
      <c r="AP97" s="35">
        <f>IF('Indicator Date hidden'!AQ98="x","x",$AP$2-'Indicator Date hidden'!AQ98)</f>
        <v>0</v>
      </c>
      <c r="AQ97" s="35">
        <f>IF('Indicator Date hidden'!AR98="x","x",$AQ$2-'Indicator Date hidden'!AR98)</f>
        <v>0</v>
      </c>
      <c r="AR97" s="35">
        <f>IF('Indicator Date hidden'!AS98="x","x",$AR$2-'Indicator Date hidden'!AS98)</f>
        <v>0</v>
      </c>
      <c r="AS97" s="35">
        <f>IF('Indicator Date hidden'!AT98="x","x",$AS$2-'Indicator Date hidden'!AT98)</f>
        <v>0</v>
      </c>
      <c r="AT97" s="35">
        <f>IF('Indicator Date hidden'!AU98="x","x",$AT$2-'Indicator Date hidden'!AU98)</f>
        <v>0</v>
      </c>
      <c r="AU97" s="35">
        <f>IF('Indicator Date hidden'!AV98="x","x",$AU$2-'Indicator Date hidden'!AV98)</f>
        <v>5</v>
      </c>
      <c r="AV97" s="35">
        <f>IF('Indicator Date hidden'!AW98="x","x",$AV$2-'Indicator Date hidden'!AW98)</f>
        <v>0</v>
      </c>
      <c r="AW97" s="35">
        <f>IF('Indicator Date hidden'!AX98="x","x",$AW$2-'Indicator Date hidden'!AX98)</f>
        <v>0</v>
      </c>
      <c r="AX97" s="35">
        <f>IF('Indicator Date hidden'!AY98="x","x",$AX$2-'Indicator Date hidden'!AY98)</f>
        <v>0</v>
      </c>
      <c r="AY97" s="35">
        <f>IF('Indicator Date hidden'!AZ98="x","x",$AY$2-'Indicator Date hidden'!AZ98)</f>
        <v>0</v>
      </c>
      <c r="AZ97" s="35">
        <f>IF('Indicator Date hidden'!BA98="x","x",$AZ$2-'Indicator Date hidden'!BA98)</f>
        <v>0</v>
      </c>
      <c r="BA97">
        <f t="shared" si="5"/>
        <v>14</v>
      </c>
      <c r="BB97" s="36">
        <f t="shared" si="6"/>
        <v>0.29166666666666669</v>
      </c>
      <c r="BC97">
        <f t="shared" si="7"/>
        <v>4</v>
      </c>
      <c r="BD97" s="36">
        <f t="shared" si="8"/>
        <v>1.0793194872490515</v>
      </c>
      <c r="BE97" s="38">
        <f t="shared" si="9"/>
        <v>0</v>
      </c>
    </row>
    <row r="98" spans="1:57" x14ac:dyDescent="0.35">
      <c r="A98" t="s">
        <v>177</v>
      </c>
      <c r="B98" s="35">
        <f>IF('Indicator Date hidden'!C99="x","x",$B$2-'Indicator Date hidden'!C99)</f>
        <v>0</v>
      </c>
      <c r="C98" s="35">
        <f>IF('Indicator Date hidden'!D99="x","x",$C$2-'Indicator Date hidden'!D99)</f>
        <v>0</v>
      </c>
      <c r="D98" s="35">
        <f>IF('Indicator Date hidden'!E99="x","x",$D$2-'Indicator Date hidden'!E99)</f>
        <v>0</v>
      </c>
      <c r="E98" s="35">
        <f>IF('Indicator Date hidden'!F99="x","x",$E$2-'Indicator Date hidden'!F99)</f>
        <v>0</v>
      </c>
      <c r="F98" s="35">
        <f>IF('Indicator Date hidden'!G99="x","x",$F$2-'Indicator Date hidden'!G99)</f>
        <v>0</v>
      </c>
      <c r="G98" s="35">
        <f>IF('Indicator Date hidden'!H99="x","x",$G$2-'Indicator Date hidden'!H99)</f>
        <v>0</v>
      </c>
      <c r="H98" s="35">
        <f>IF('Indicator Date hidden'!I99="x","x",$H$2-'Indicator Date hidden'!I99)</f>
        <v>0</v>
      </c>
      <c r="I98" s="35">
        <f>IF('Indicator Date hidden'!J99="x","x",$I$2-'Indicator Date hidden'!J99)</f>
        <v>0</v>
      </c>
      <c r="J98" s="35">
        <f>IF('Indicator Date hidden'!K99="x","x",$J$2-'Indicator Date hidden'!K99)</f>
        <v>0</v>
      </c>
      <c r="K98" s="35">
        <f>IF('Indicator Date hidden'!L99="x","x",$K$2-'Indicator Date hidden'!L99)</f>
        <v>0</v>
      </c>
      <c r="L98" s="35">
        <f>IF('Indicator Date hidden'!M99="x","x",$L$2-'Indicator Date hidden'!M99)</f>
        <v>0</v>
      </c>
      <c r="M98" s="35">
        <f>IF('Indicator Date hidden'!N99="x","x",$M$2-'Indicator Date hidden'!N99)</f>
        <v>0</v>
      </c>
      <c r="N98" s="35">
        <f>IF('Indicator Date hidden'!O99="x","x",$N$2-'Indicator Date hidden'!O99)</f>
        <v>0</v>
      </c>
      <c r="O98" s="35">
        <f>IF('Indicator Date hidden'!P99="x","x",$O$2-'Indicator Date hidden'!P99)</f>
        <v>0</v>
      </c>
      <c r="P98" s="35">
        <f>IF('Indicator Date hidden'!Q99="x","x",$P$2-'Indicator Date hidden'!Q99)</f>
        <v>0</v>
      </c>
      <c r="Q98" s="35">
        <f>IF('Indicator Date hidden'!R99="x","x",$Q$2-'Indicator Date hidden'!R99)</f>
        <v>1</v>
      </c>
      <c r="R98" s="35">
        <f>IF('Indicator Date hidden'!S99="x","x",$R$2-'Indicator Date hidden'!S99)</f>
        <v>0</v>
      </c>
      <c r="S98" s="35">
        <f>IF('Indicator Date hidden'!T99="x","x",$S$2-'Indicator Date hidden'!T99)</f>
        <v>0</v>
      </c>
      <c r="T98" s="35">
        <f>IF('Indicator Date hidden'!U99="x","x",$T$2-'Indicator Date hidden'!U99)</f>
        <v>0</v>
      </c>
      <c r="U98" s="35">
        <f>IF('Indicator Date hidden'!V99="x","x",$U$2-'Indicator Date hidden'!V99)</f>
        <v>0</v>
      </c>
      <c r="V98" s="35">
        <f>IF('Indicator Date hidden'!W99="x","x",$V$2-'Indicator Date hidden'!W99)</f>
        <v>0</v>
      </c>
      <c r="W98" s="35">
        <f>IF('Indicator Date hidden'!X99="x","x",$W$2-'Indicator Date hidden'!X99)</f>
        <v>1</v>
      </c>
      <c r="X98" s="35">
        <f>IF('Indicator Date hidden'!Y99="x","x",$X$2-'Indicator Date hidden'!Y99)</f>
        <v>4</v>
      </c>
      <c r="Y98" s="35">
        <f>IF('Indicator Date hidden'!Z99="x","x",$Y$2-'Indicator Date hidden'!Z99)</f>
        <v>0</v>
      </c>
      <c r="Z98" s="35">
        <f>IF('Indicator Date hidden'!AA99="x","x",$Z$2-'Indicator Date hidden'!AA99)</f>
        <v>0</v>
      </c>
      <c r="AA98" s="35">
        <f>IF('Indicator Date hidden'!AB99="x","x",$AA$2-'Indicator Date hidden'!AB99)</f>
        <v>0</v>
      </c>
      <c r="AB98" s="35">
        <f>IF('Indicator Date hidden'!AC99="x","x",$AB$2-'Indicator Date hidden'!AC99)</f>
        <v>0</v>
      </c>
      <c r="AC98" s="35">
        <f>IF('Indicator Date hidden'!AD99="x","x",$AC$2-'Indicator Date hidden'!AD99)</f>
        <v>0</v>
      </c>
      <c r="AD98" s="35">
        <f>IF('Indicator Date hidden'!AE99="x","x",$AD$2-'Indicator Date hidden'!AE99)</f>
        <v>0</v>
      </c>
      <c r="AE98" s="35">
        <f>IF('Indicator Date hidden'!AF99="x","x",$AE$2-'Indicator Date hidden'!AF99)</f>
        <v>0</v>
      </c>
      <c r="AF98" s="35">
        <f>IF('Indicator Date hidden'!AG99="x","x",$AF$2-'Indicator Date hidden'!AG99)</f>
        <v>6</v>
      </c>
      <c r="AG98" s="35">
        <f>IF('Indicator Date hidden'!AH99="x","x",$AG$2-'Indicator Date hidden'!AH99)</f>
        <v>0</v>
      </c>
      <c r="AH98" s="35">
        <f>IF('Indicator Date hidden'!AI99="x","x",$AH$2-'Indicator Date hidden'!AI99)</f>
        <v>0</v>
      </c>
      <c r="AI98" s="35">
        <f>IF('Indicator Date hidden'!AJ99="x","x",$AI$2-'Indicator Date hidden'!AJ99)</f>
        <v>0</v>
      </c>
      <c r="AJ98" s="35" t="str">
        <f>IF('Indicator Date hidden'!AK99="x","x",$AJ$2-'Indicator Date hidden'!AK99)</f>
        <v>x</v>
      </c>
      <c r="AK98" s="35">
        <f>IF('Indicator Date hidden'!AL99="x","x",$AK$2-'Indicator Date hidden'!AL99)</f>
        <v>0</v>
      </c>
      <c r="AL98" s="35">
        <f>IF('Indicator Date hidden'!AM99="x","x",$AL$2-'Indicator Date hidden'!AM99)</f>
        <v>0</v>
      </c>
      <c r="AM98" s="35">
        <f>IF('Indicator Date hidden'!AN99="x","x",$AM$2-'Indicator Date hidden'!AN99)</f>
        <v>0</v>
      </c>
      <c r="AN98" s="35">
        <f>IF('Indicator Date hidden'!AO99="x","x",$AN$2-'Indicator Date hidden'!AO99)</f>
        <v>0</v>
      </c>
      <c r="AO98" s="35" t="str">
        <f>IF('Indicator Date hidden'!AP99="x","x",$AO$2-'Indicator Date hidden'!AP99)</f>
        <v>x</v>
      </c>
      <c r="AP98" s="35" t="str">
        <f>IF('Indicator Date hidden'!AQ99="x","x",$AP$2-'Indicator Date hidden'!AQ99)</f>
        <v>x</v>
      </c>
      <c r="AQ98" s="35" t="str">
        <f>IF('Indicator Date hidden'!AR99="x","x",$AQ$2-'Indicator Date hidden'!AR99)</f>
        <v>x</v>
      </c>
      <c r="AR98" s="35">
        <f>IF('Indicator Date hidden'!AS99="x","x",$AR$2-'Indicator Date hidden'!AS99)</f>
        <v>0</v>
      </c>
      <c r="AS98" s="35">
        <f>IF('Indicator Date hidden'!AT99="x","x",$AS$2-'Indicator Date hidden'!AT99)</f>
        <v>0</v>
      </c>
      <c r="AT98" s="35">
        <f>IF('Indicator Date hidden'!AU99="x","x",$AT$2-'Indicator Date hidden'!AU99)</f>
        <v>0</v>
      </c>
      <c r="AU98" s="35">
        <f>IF('Indicator Date hidden'!AV99="x","x",$AU$2-'Indicator Date hidden'!AV99)</f>
        <v>7</v>
      </c>
      <c r="AV98" s="35">
        <f>IF('Indicator Date hidden'!AW99="x","x",$AV$2-'Indicator Date hidden'!AW99)</f>
        <v>0</v>
      </c>
      <c r="AW98" s="35">
        <f>IF('Indicator Date hidden'!AX99="x","x",$AW$2-'Indicator Date hidden'!AX99)</f>
        <v>0</v>
      </c>
      <c r="AX98" s="35">
        <f>IF('Indicator Date hidden'!AY99="x","x",$AX$2-'Indicator Date hidden'!AY99)</f>
        <v>0</v>
      </c>
      <c r="AY98" s="35">
        <f>IF('Indicator Date hidden'!AZ99="x","x",$AY$2-'Indicator Date hidden'!AZ99)</f>
        <v>0</v>
      </c>
      <c r="AZ98" s="35">
        <f>IF('Indicator Date hidden'!BA99="x","x",$AZ$2-'Indicator Date hidden'!BA99)</f>
        <v>0</v>
      </c>
      <c r="BA98">
        <f t="shared" si="5"/>
        <v>19</v>
      </c>
      <c r="BB98" s="36">
        <f t="shared" si="6"/>
        <v>0.40425531914893614</v>
      </c>
      <c r="BC98">
        <f t="shared" si="7"/>
        <v>5</v>
      </c>
      <c r="BD98" s="36">
        <f t="shared" si="8"/>
        <v>1.4241021728239582</v>
      </c>
      <c r="BE98" s="38">
        <f t="shared" si="9"/>
        <v>0</v>
      </c>
    </row>
    <row r="99" spans="1:57" x14ac:dyDescent="0.35">
      <c r="A99" t="s">
        <v>179</v>
      </c>
      <c r="B99" s="35">
        <f>IF('Indicator Date hidden'!C100="x","x",$B$2-'Indicator Date hidden'!C100)</f>
        <v>0</v>
      </c>
      <c r="C99" s="35">
        <f>IF('Indicator Date hidden'!D100="x","x",$C$2-'Indicator Date hidden'!D100)</f>
        <v>0</v>
      </c>
      <c r="D99" s="35">
        <f>IF('Indicator Date hidden'!E100="x","x",$D$2-'Indicator Date hidden'!E100)</f>
        <v>0</v>
      </c>
      <c r="E99" s="35">
        <f>IF('Indicator Date hidden'!F100="x","x",$E$2-'Indicator Date hidden'!F100)</f>
        <v>0</v>
      </c>
      <c r="F99" s="35">
        <f>IF('Indicator Date hidden'!G100="x","x",$F$2-'Indicator Date hidden'!G100)</f>
        <v>0</v>
      </c>
      <c r="G99" s="35">
        <f>IF('Indicator Date hidden'!H100="x","x",$G$2-'Indicator Date hidden'!H100)</f>
        <v>0</v>
      </c>
      <c r="H99" s="35">
        <f>IF('Indicator Date hidden'!I100="x","x",$H$2-'Indicator Date hidden'!I100)</f>
        <v>0</v>
      </c>
      <c r="I99" s="35">
        <f>IF('Indicator Date hidden'!J100="x","x",$I$2-'Indicator Date hidden'!J100)</f>
        <v>0</v>
      </c>
      <c r="J99" s="35">
        <f>IF('Indicator Date hidden'!K100="x","x",$J$2-'Indicator Date hidden'!K100)</f>
        <v>0</v>
      </c>
      <c r="K99" s="35">
        <f>IF('Indicator Date hidden'!L100="x","x",$K$2-'Indicator Date hidden'!L100)</f>
        <v>0</v>
      </c>
      <c r="L99" s="35">
        <f>IF('Indicator Date hidden'!M100="x","x",$L$2-'Indicator Date hidden'!M100)</f>
        <v>0</v>
      </c>
      <c r="M99" s="35">
        <f>IF('Indicator Date hidden'!N100="x","x",$M$2-'Indicator Date hidden'!N100)</f>
        <v>0</v>
      </c>
      <c r="N99" s="35">
        <f>IF('Indicator Date hidden'!O100="x","x",$N$2-'Indicator Date hidden'!O100)</f>
        <v>0</v>
      </c>
      <c r="O99" s="35">
        <f>IF('Indicator Date hidden'!P100="x","x",$O$2-'Indicator Date hidden'!P100)</f>
        <v>0</v>
      </c>
      <c r="P99" s="35">
        <f>IF('Indicator Date hidden'!Q100="x","x",$P$2-'Indicator Date hidden'!Q100)</f>
        <v>0</v>
      </c>
      <c r="Q99" s="35">
        <f>IF('Indicator Date hidden'!R100="x","x",$Q$2-'Indicator Date hidden'!R100)</f>
        <v>7</v>
      </c>
      <c r="R99" s="35">
        <f>IF('Indicator Date hidden'!S100="x","x",$R$2-'Indicator Date hidden'!S100)</f>
        <v>0</v>
      </c>
      <c r="S99" s="35">
        <f>IF('Indicator Date hidden'!T100="x","x",$S$2-'Indicator Date hidden'!T100)</f>
        <v>0</v>
      </c>
      <c r="T99" s="35">
        <f>IF('Indicator Date hidden'!U100="x","x",$T$2-'Indicator Date hidden'!U100)</f>
        <v>0</v>
      </c>
      <c r="U99" s="35">
        <f>IF('Indicator Date hidden'!V100="x","x",$U$2-'Indicator Date hidden'!V100)</f>
        <v>0</v>
      </c>
      <c r="V99" s="35">
        <f>IF('Indicator Date hidden'!W100="x","x",$V$2-'Indicator Date hidden'!W100)</f>
        <v>0</v>
      </c>
      <c r="W99" s="35">
        <f>IF('Indicator Date hidden'!X100="x","x",$W$2-'Indicator Date hidden'!X100)</f>
        <v>7</v>
      </c>
      <c r="X99" s="35">
        <f>IF('Indicator Date hidden'!Y100="x","x",$X$2-'Indicator Date hidden'!Y100)</f>
        <v>4</v>
      </c>
      <c r="Y99" s="35">
        <f>IF('Indicator Date hidden'!Z100="x","x",$Y$2-'Indicator Date hidden'!Z100)</f>
        <v>0</v>
      </c>
      <c r="Z99" s="35">
        <f>IF('Indicator Date hidden'!AA100="x","x",$Z$2-'Indicator Date hidden'!AA100)</f>
        <v>0</v>
      </c>
      <c r="AA99" s="35" t="str">
        <f>IF('Indicator Date hidden'!AB100="x","x",$AA$2-'Indicator Date hidden'!AB100)</f>
        <v>x</v>
      </c>
      <c r="AB99" s="35">
        <f>IF('Indicator Date hidden'!AC100="x","x",$AB$2-'Indicator Date hidden'!AC100)</f>
        <v>0</v>
      </c>
      <c r="AC99" s="35">
        <f>IF('Indicator Date hidden'!AD100="x","x",$AC$2-'Indicator Date hidden'!AD100)</f>
        <v>0</v>
      </c>
      <c r="AD99" s="35" t="str">
        <f>IF('Indicator Date hidden'!AE100="x","x",$AD$2-'Indicator Date hidden'!AE100)</f>
        <v>x</v>
      </c>
      <c r="AE99" s="35">
        <f>IF('Indicator Date hidden'!AF100="x","x",$AE$2-'Indicator Date hidden'!AF100)</f>
        <v>0</v>
      </c>
      <c r="AF99" s="35" t="str">
        <f>IF('Indicator Date hidden'!AG100="x","x",$AF$2-'Indicator Date hidden'!AG100)</f>
        <v>x</v>
      </c>
      <c r="AG99" s="35">
        <f>IF('Indicator Date hidden'!AH100="x","x",$AG$2-'Indicator Date hidden'!AH100)</f>
        <v>0</v>
      </c>
      <c r="AH99" s="35">
        <f>IF('Indicator Date hidden'!AI100="x","x",$AH$2-'Indicator Date hidden'!AI100)</f>
        <v>0</v>
      </c>
      <c r="AI99" s="35">
        <f>IF('Indicator Date hidden'!AJ100="x","x",$AI$2-'Indicator Date hidden'!AJ100)</f>
        <v>0</v>
      </c>
      <c r="AJ99" s="35">
        <f>IF('Indicator Date hidden'!AK100="x","x",$AJ$2-'Indicator Date hidden'!AK100)</f>
        <v>0</v>
      </c>
      <c r="AK99" s="35">
        <f>IF('Indicator Date hidden'!AL100="x","x",$AK$2-'Indicator Date hidden'!AL100)</f>
        <v>1</v>
      </c>
      <c r="AL99" s="35">
        <f>IF('Indicator Date hidden'!AM100="x","x",$AL$2-'Indicator Date hidden'!AM100)</f>
        <v>0</v>
      </c>
      <c r="AM99" s="35">
        <f>IF('Indicator Date hidden'!AN100="x","x",$AM$2-'Indicator Date hidden'!AN100)</f>
        <v>0</v>
      </c>
      <c r="AN99" s="35">
        <f>IF('Indicator Date hidden'!AO100="x","x",$AN$2-'Indicator Date hidden'!AO100)</f>
        <v>0</v>
      </c>
      <c r="AO99" s="35" t="str">
        <f>IF('Indicator Date hidden'!AP100="x","x",$AO$2-'Indicator Date hidden'!AP100)</f>
        <v>x</v>
      </c>
      <c r="AP99" s="35" t="str">
        <f>IF('Indicator Date hidden'!AQ100="x","x",$AP$2-'Indicator Date hidden'!AQ100)</f>
        <v>x</v>
      </c>
      <c r="AQ99" s="35" t="str">
        <f>IF('Indicator Date hidden'!AR100="x","x",$AQ$2-'Indicator Date hidden'!AR100)</f>
        <v>x</v>
      </c>
      <c r="AR99" s="35">
        <f>IF('Indicator Date hidden'!AS100="x","x",$AR$2-'Indicator Date hidden'!AS100)</f>
        <v>0</v>
      </c>
      <c r="AS99" s="35">
        <f>IF('Indicator Date hidden'!AT100="x","x",$AS$2-'Indicator Date hidden'!AT100)</f>
        <v>0</v>
      </c>
      <c r="AT99" s="35">
        <f>IF('Indicator Date hidden'!AU100="x","x",$AT$2-'Indicator Date hidden'!AU100)</f>
        <v>0</v>
      </c>
      <c r="AU99" s="35">
        <f>IF('Indicator Date hidden'!AV100="x","x",$AU$2-'Indicator Date hidden'!AV100)</f>
        <v>1</v>
      </c>
      <c r="AV99" s="35">
        <f>IF('Indicator Date hidden'!AW100="x","x",$AV$2-'Indicator Date hidden'!AW100)</f>
        <v>0</v>
      </c>
      <c r="AW99" s="35">
        <f>IF('Indicator Date hidden'!AX100="x","x",$AW$2-'Indicator Date hidden'!AX100)</f>
        <v>0</v>
      </c>
      <c r="AX99" s="35">
        <f>IF('Indicator Date hidden'!AY100="x","x",$AX$2-'Indicator Date hidden'!AY100)</f>
        <v>0</v>
      </c>
      <c r="AY99" s="35">
        <f>IF('Indicator Date hidden'!AZ100="x","x",$AY$2-'Indicator Date hidden'!AZ100)</f>
        <v>0</v>
      </c>
      <c r="AZ99" s="35" t="str">
        <f>IF('Indicator Date hidden'!BA100="x","x",$AZ$2-'Indicator Date hidden'!BA100)</f>
        <v>x</v>
      </c>
      <c r="BA99">
        <f t="shared" si="5"/>
        <v>20</v>
      </c>
      <c r="BB99" s="36">
        <f t="shared" si="6"/>
        <v>0.45454545454545453</v>
      </c>
      <c r="BC99">
        <f t="shared" si="7"/>
        <v>5</v>
      </c>
      <c r="BD99" s="36">
        <f t="shared" si="8"/>
        <v>1.5587661999529314</v>
      </c>
      <c r="BE99" s="38">
        <f t="shared" si="9"/>
        <v>0</v>
      </c>
    </row>
    <row r="100" spans="1:57" x14ac:dyDescent="0.35">
      <c r="A100" t="s">
        <v>181</v>
      </c>
      <c r="B100" s="35">
        <f>IF('Indicator Date hidden'!C101="x","x",$B$2-'Indicator Date hidden'!C101)</f>
        <v>0</v>
      </c>
      <c r="C100" s="35">
        <f>IF('Indicator Date hidden'!D101="x","x",$C$2-'Indicator Date hidden'!D101)</f>
        <v>0</v>
      </c>
      <c r="D100" s="35">
        <f>IF('Indicator Date hidden'!E101="x","x",$D$2-'Indicator Date hidden'!E101)</f>
        <v>0</v>
      </c>
      <c r="E100" s="35">
        <f>IF('Indicator Date hidden'!F101="x","x",$E$2-'Indicator Date hidden'!F101)</f>
        <v>0</v>
      </c>
      <c r="F100" s="35">
        <f>IF('Indicator Date hidden'!G101="x","x",$F$2-'Indicator Date hidden'!G101)</f>
        <v>0</v>
      </c>
      <c r="G100" s="35">
        <f>IF('Indicator Date hidden'!H101="x","x",$G$2-'Indicator Date hidden'!H101)</f>
        <v>0</v>
      </c>
      <c r="H100" s="35">
        <f>IF('Indicator Date hidden'!I101="x","x",$H$2-'Indicator Date hidden'!I101)</f>
        <v>0</v>
      </c>
      <c r="I100" s="35">
        <f>IF('Indicator Date hidden'!J101="x","x",$I$2-'Indicator Date hidden'!J101)</f>
        <v>0</v>
      </c>
      <c r="J100" s="35">
        <f>IF('Indicator Date hidden'!K101="x","x",$J$2-'Indicator Date hidden'!K101)</f>
        <v>0</v>
      </c>
      <c r="K100" s="35">
        <f>IF('Indicator Date hidden'!L101="x","x",$K$2-'Indicator Date hidden'!L101)</f>
        <v>0</v>
      </c>
      <c r="L100" s="35">
        <f>IF('Indicator Date hidden'!M101="x","x",$L$2-'Indicator Date hidden'!M101)</f>
        <v>0</v>
      </c>
      <c r="M100" s="35">
        <f>IF('Indicator Date hidden'!N101="x","x",$M$2-'Indicator Date hidden'!N101)</f>
        <v>0</v>
      </c>
      <c r="N100" s="35">
        <f>IF('Indicator Date hidden'!O101="x","x",$N$2-'Indicator Date hidden'!O101)</f>
        <v>0</v>
      </c>
      <c r="O100" s="35">
        <f>IF('Indicator Date hidden'!P101="x","x",$O$2-'Indicator Date hidden'!P101)</f>
        <v>0</v>
      </c>
      <c r="P100" s="35">
        <f>IF('Indicator Date hidden'!Q101="x","x",$P$2-'Indicator Date hidden'!Q101)</f>
        <v>0</v>
      </c>
      <c r="Q100" s="35" t="str">
        <f>IF('Indicator Date hidden'!R101="x","x",$Q$2-'Indicator Date hidden'!R101)</f>
        <v>x</v>
      </c>
      <c r="R100" s="35">
        <f>IF('Indicator Date hidden'!S101="x","x",$R$2-'Indicator Date hidden'!S101)</f>
        <v>0</v>
      </c>
      <c r="S100" s="35">
        <f>IF('Indicator Date hidden'!T101="x","x",$S$2-'Indicator Date hidden'!T101)</f>
        <v>0</v>
      </c>
      <c r="T100" s="35">
        <f>IF('Indicator Date hidden'!U101="x","x",$T$2-'Indicator Date hidden'!U101)</f>
        <v>0</v>
      </c>
      <c r="U100" s="35" t="str">
        <f>IF('Indicator Date hidden'!V101="x","x",$U$2-'Indicator Date hidden'!V101)</f>
        <v>x</v>
      </c>
      <c r="V100" s="35" t="str">
        <f>IF('Indicator Date hidden'!W101="x","x",$V$2-'Indicator Date hidden'!W101)</f>
        <v>x</v>
      </c>
      <c r="W100" s="35" t="str">
        <f>IF('Indicator Date hidden'!X101="x","x",$W$2-'Indicator Date hidden'!X101)</f>
        <v>x</v>
      </c>
      <c r="X100" s="35" t="str">
        <f>IF('Indicator Date hidden'!Y101="x","x",$X$2-'Indicator Date hidden'!Y101)</f>
        <v>x</v>
      </c>
      <c r="Y100" s="35" t="str">
        <f>IF('Indicator Date hidden'!Z101="x","x",$Y$2-'Indicator Date hidden'!Z101)</f>
        <v>x</v>
      </c>
      <c r="Z100" s="35" t="str">
        <f>IF('Indicator Date hidden'!AA101="x","x",$Z$2-'Indicator Date hidden'!AA101)</f>
        <v>x</v>
      </c>
      <c r="AA100" s="35" t="str">
        <f>IF('Indicator Date hidden'!AB101="x","x",$AA$2-'Indicator Date hidden'!AB101)</f>
        <v>x</v>
      </c>
      <c r="AB100" s="35" t="str">
        <f>IF('Indicator Date hidden'!AC101="x","x",$AB$2-'Indicator Date hidden'!AC101)</f>
        <v>x</v>
      </c>
      <c r="AC100" s="35">
        <f>IF('Indicator Date hidden'!AD101="x","x",$AC$2-'Indicator Date hidden'!AD101)</f>
        <v>0</v>
      </c>
      <c r="AD100" s="35" t="str">
        <f>IF('Indicator Date hidden'!AE101="x","x",$AD$2-'Indicator Date hidden'!AE101)</f>
        <v>x</v>
      </c>
      <c r="AE100" s="35" t="str">
        <f>IF('Indicator Date hidden'!AF101="x","x",$AE$2-'Indicator Date hidden'!AF101)</f>
        <v>x</v>
      </c>
      <c r="AF100" s="35" t="str">
        <f>IF('Indicator Date hidden'!AG101="x","x",$AF$2-'Indicator Date hidden'!AG101)</f>
        <v>x</v>
      </c>
      <c r="AG100" s="35">
        <f>IF('Indicator Date hidden'!AH101="x","x",$AG$2-'Indicator Date hidden'!AH101)</f>
        <v>0</v>
      </c>
      <c r="AH100" s="35">
        <f>IF('Indicator Date hidden'!AI101="x","x",$AH$2-'Indicator Date hidden'!AI101)</f>
        <v>0</v>
      </c>
      <c r="AI100" s="35">
        <f>IF('Indicator Date hidden'!AJ101="x","x",$AI$2-'Indicator Date hidden'!AJ101)</f>
        <v>0</v>
      </c>
      <c r="AJ100" s="35" t="str">
        <f>IF('Indicator Date hidden'!AK101="x","x",$AJ$2-'Indicator Date hidden'!AK101)</f>
        <v>x</v>
      </c>
      <c r="AK100" s="35">
        <f>IF('Indicator Date hidden'!AL101="x","x",$AK$2-'Indicator Date hidden'!AL101)</f>
        <v>1</v>
      </c>
      <c r="AL100" s="35">
        <f>IF('Indicator Date hidden'!AM101="x","x",$AL$2-'Indicator Date hidden'!AM101)</f>
        <v>0</v>
      </c>
      <c r="AM100" s="35">
        <f>IF('Indicator Date hidden'!AN101="x","x",$AM$2-'Indicator Date hidden'!AN101)</f>
        <v>0</v>
      </c>
      <c r="AN100" s="35">
        <f>IF('Indicator Date hidden'!AO101="x","x",$AN$2-'Indicator Date hidden'!AO101)</f>
        <v>0</v>
      </c>
      <c r="AO100" s="35" t="str">
        <f>IF('Indicator Date hidden'!AP101="x","x",$AO$2-'Indicator Date hidden'!AP101)</f>
        <v>x</v>
      </c>
      <c r="AP100" s="35" t="str">
        <f>IF('Indicator Date hidden'!AQ101="x","x",$AP$2-'Indicator Date hidden'!AQ101)</f>
        <v>x</v>
      </c>
      <c r="AQ100" s="35" t="str">
        <f>IF('Indicator Date hidden'!AR101="x","x",$AQ$2-'Indicator Date hidden'!AR101)</f>
        <v>x</v>
      </c>
      <c r="AR100" s="35">
        <f>IF('Indicator Date hidden'!AS101="x","x",$AR$2-'Indicator Date hidden'!AS101)</f>
        <v>0</v>
      </c>
      <c r="AS100" s="35" t="str">
        <f>IF('Indicator Date hidden'!AT101="x","x",$AS$2-'Indicator Date hidden'!AT101)</f>
        <v>x</v>
      </c>
      <c r="AT100" s="35">
        <f>IF('Indicator Date hidden'!AU101="x","x",$AT$2-'Indicator Date hidden'!AU101)</f>
        <v>0</v>
      </c>
      <c r="AU100" s="35" t="str">
        <f>IF('Indicator Date hidden'!AV101="x","x",$AU$2-'Indicator Date hidden'!AV101)</f>
        <v>x</v>
      </c>
      <c r="AV100" s="35">
        <f>IF('Indicator Date hidden'!AW101="x","x",$AV$2-'Indicator Date hidden'!AW101)</f>
        <v>0</v>
      </c>
      <c r="AW100" s="35">
        <f>IF('Indicator Date hidden'!AX101="x","x",$AW$2-'Indicator Date hidden'!AX101)</f>
        <v>0</v>
      </c>
      <c r="AX100" s="35">
        <f>IF('Indicator Date hidden'!AY101="x","x",$AX$2-'Indicator Date hidden'!AY101)</f>
        <v>0</v>
      </c>
      <c r="AY100" s="35" t="str">
        <f>IF('Indicator Date hidden'!AZ101="x","x",$AY$2-'Indicator Date hidden'!AZ101)</f>
        <v>x</v>
      </c>
      <c r="AZ100" s="35" t="str">
        <f>IF('Indicator Date hidden'!BA101="x","x",$AZ$2-'Indicator Date hidden'!BA101)</f>
        <v>x</v>
      </c>
      <c r="BA100">
        <f t="shared" si="5"/>
        <v>1</v>
      </c>
      <c r="BB100" s="36">
        <f t="shared" si="6"/>
        <v>3.2258064516129031E-2</v>
      </c>
      <c r="BC100">
        <f t="shared" si="7"/>
        <v>1</v>
      </c>
      <c r="BD100" s="36">
        <f t="shared" si="8"/>
        <v>0.17668469596940842</v>
      </c>
      <c r="BE100" s="38">
        <f t="shared" si="9"/>
        <v>0</v>
      </c>
    </row>
    <row r="101" spans="1:57" x14ac:dyDescent="0.35">
      <c r="A101" t="s">
        <v>183</v>
      </c>
      <c r="B101" s="35">
        <f>IF('Indicator Date hidden'!C102="x","x",$B$2-'Indicator Date hidden'!C102)</f>
        <v>0</v>
      </c>
      <c r="C101" s="35">
        <f>IF('Indicator Date hidden'!D102="x","x",$C$2-'Indicator Date hidden'!D102)</f>
        <v>0</v>
      </c>
      <c r="D101" s="35">
        <f>IF('Indicator Date hidden'!E102="x","x",$D$2-'Indicator Date hidden'!E102)</f>
        <v>0</v>
      </c>
      <c r="E101" s="35">
        <f>IF('Indicator Date hidden'!F102="x","x",$E$2-'Indicator Date hidden'!F102)</f>
        <v>0</v>
      </c>
      <c r="F101" s="35">
        <f>IF('Indicator Date hidden'!G102="x","x",$F$2-'Indicator Date hidden'!G102)</f>
        <v>0</v>
      </c>
      <c r="G101" s="35">
        <f>IF('Indicator Date hidden'!H102="x","x",$G$2-'Indicator Date hidden'!H102)</f>
        <v>0</v>
      </c>
      <c r="H101" s="35">
        <f>IF('Indicator Date hidden'!I102="x","x",$H$2-'Indicator Date hidden'!I102)</f>
        <v>0</v>
      </c>
      <c r="I101" s="35">
        <f>IF('Indicator Date hidden'!J102="x","x",$I$2-'Indicator Date hidden'!J102)</f>
        <v>0</v>
      </c>
      <c r="J101" s="35">
        <f>IF('Indicator Date hidden'!K102="x","x",$J$2-'Indicator Date hidden'!K102)</f>
        <v>0</v>
      </c>
      <c r="K101" s="35">
        <f>IF('Indicator Date hidden'!L102="x","x",$K$2-'Indicator Date hidden'!L102)</f>
        <v>0</v>
      </c>
      <c r="L101" s="35">
        <f>IF('Indicator Date hidden'!M102="x","x",$L$2-'Indicator Date hidden'!M102)</f>
        <v>0</v>
      </c>
      <c r="M101" s="35">
        <f>IF('Indicator Date hidden'!N102="x","x",$M$2-'Indicator Date hidden'!N102)</f>
        <v>0</v>
      </c>
      <c r="N101" s="35">
        <f>IF('Indicator Date hidden'!O102="x","x",$N$2-'Indicator Date hidden'!O102)</f>
        <v>0</v>
      </c>
      <c r="O101" s="35">
        <f>IF('Indicator Date hidden'!P102="x","x",$O$2-'Indicator Date hidden'!P102)</f>
        <v>0</v>
      </c>
      <c r="P101" s="35">
        <f>IF('Indicator Date hidden'!Q102="x","x",$P$2-'Indicator Date hidden'!Q102)</f>
        <v>0</v>
      </c>
      <c r="Q101" s="35" t="str">
        <f>IF('Indicator Date hidden'!R102="x","x",$Q$2-'Indicator Date hidden'!R102)</f>
        <v>x</v>
      </c>
      <c r="R101" s="35">
        <f>IF('Indicator Date hidden'!S102="x","x",$R$2-'Indicator Date hidden'!S102)</f>
        <v>0</v>
      </c>
      <c r="S101" s="35">
        <f>IF('Indicator Date hidden'!T102="x","x",$S$2-'Indicator Date hidden'!T102)</f>
        <v>0</v>
      </c>
      <c r="T101" s="35">
        <f>IF('Indicator Date hidden'!U102="x","x",$T$2-'Indicator Date hidden'!U102)</f>
        <v>0</v>
      </c>
      <c r="U101" s="35" t="str">
        <f>IF('Indicator Date hidden'!V102="x","x",$U$2-'Indicator Date hidden'!V102)</f>
        <v>x</v>
      </c>
      <c r="V101" s="35">
        <f>IF('Indicator Date hidden'!W102="x","x",$V$2-'Indicator Date hidden'!W102)</f>
        <v>0</v>
      </c>
      <c r="W101" s="35" t="str">
        <f>IF('Indicator Date hidden'!X102="x","x",$W$2-'Indicator Date hidden'!X102)</f>
        <v>x</v>
      </c>
      <c r="X101" s="35">
        <f>IF('Indicator Date hidden'!Y102="x","x",$X$2-'Indicator Date hidden'!Y102)</f>
        <v>2</v>
      </c>
      <c r="Y101" s="35">
        <f>IF('Indicator Date hidden'!Z102="x","x",$Y$2-'Indicator Date hidden'!Z102)</f>
        <v>0</v>
      </c>
      <c r="Z101" s="35">
        <f>IF('Indicator Date hidden'!AA102="x","x",$Z$2-'Indicator Date hidden'!AA102)</f>
        <v>0</v>
      </c>
      <c r="AA101" s="35" t="str">
        <f>IF('Indicator Date hidden'!AB102="x","x",$AA$2-'Indicator Date hidden'!AB102)</f>
        <v>x</v>
      </c>
      <c r="AB101" s="35">
        <f>IF('Indicator Date hidden'!AC102="x","x",$AB$2-'Indicator Date hidden'!AC102)</f>
        <v>0</v>
      </c>
      <c r="AC101" s="35">
        <f>IF('Indicator Date hidden'!AD102="x","x",$AC$2-'Indicator Date hidden'!AD102)</f>
        <v>0</v>
      </c>
      <c r="AD101" s="35" t="str">
        <f>IF('Indicator Date hidden'!AE102="x","x",$AD$2-'Indicator Date hidden'!AE102)</f>
        <v>x</v>
      </c>
      <c r="AE101" s="35">
        <f>IF('Indicator Date hidden'!AF102="x","x",$AE$2-'Indicator Date hidden'!AF102)</f>
        <v>0</v>
      </c>
      <c r="AF101" s="35">
        <f>IF('Indicator Date hidden'!AG102="x","x",$AF$2-'Indicator Date hidden'!AG102)</f>
        <v>1</v>
      </c>
      <c r="AG101" s="35">
        <f>IF('Indicator Date hidden'!AH102="x","x",$AG$2-'Indicator Date hidden'!AH102)</f>
        <v>0</v>
      </c>
      <c r="AH101" s="35">
        <f>IF('Indicator Date hidden'!AI102="x","x",$AH$2-'Indicator Date hidden'!AI102)</f>
        <v>0</v>
      </c>
      <c r="AI101" s="35">
        <f>IF('Indicator Date hidden'!AJ102="x","x",$AI$2-'Indicator Date hidden'!AJ102)</f>
        <v>0</v>
      </c>
      <c r="AJ101" s="35" t="str">
        <f>IF('Indicator Date hidden'!AK102="x","x",$AJ$2-'Indicator Date hidden'!AK102)</f>
        <v>x</v>
      </c>
      <c r="AK101" s="35">
        <f>IF('Indicator Date hidden'!AL102="x","x",$AK$2-'Indicator Date hidden'!AL102)</f>
        <v>1</v>
      </c>
      <c r="AL101" s="35">
        <f>IF('Indicator Date hidden'!AM102="x","x",$AL$2-'Indicator Date hidden'!AM102)</f>
        <v>0</v>
      </c>
      <c r="AM101" s="35">
        <f>IF('Indicator Date hidden'!AN102="x","x",$AM$2-'Indicator Date hidden'!AN102)</f>
        <v>0</v>
      </c>
      <c r="AN101" s="35">
        <f>IF('Indicator Date hidden'!AO102="x","x",$AN$2-'Indicator Date hidden'!AO102)</f>
        <v>0</v>
      </c>
      <c r="AO101" s="35">
        <f>IF('Indicator Date hidden'!AP102="x","x",$AO$2-'Indicator Date hidden'!AP102)</f>
        <v>0</v>
      </c>
      <c r="AP101" s="35">
        <f>IF('Indicator Date hidden'!AQ102="x","x",$AP$2-'Indicator Date hidden'!AQ102)</f>
        <v>0</v>
      </c>
      <c r="AQ101" s="35" t="str">
        <f>IF('Indicator Date hidden'!AR102="x","x",$AQ$2-'Indicator Date hidden'!AR102)</f>
        <v>x</v>
      </c>
      <c r="AR101" s="35">
        <f>IF('Indicator Date hidden'!AS102="x","x",$AR$2-'Indicator Date hidden'!AS102)</f>
        <v>0</v>
      </c>
      <c r="AS101" s="35">
        <f>IF('Indicator Date hidden'!AT102="x","x",$AS$2-'Indicator Date hidden'!AT102)</f>
        <v>0</v>
      </c>
      <c r="AT101" s="35">
        <f>IF('Indicator Date hidden'!AU102="x","x",$AT$2-'Indicator Date hidden'!AU102)</f>
        <v>0</v>
      </c>
      <c r="AU101" s="35">
        <f>IF('Indicator Date hidden'!AV102="x","x",$AU$2-'Indicator Date hidden'!AV102)</f>
        <v>3</v>
      </c>
      <c r="AV101" s="35">
        <f>IF('Indicator Date hidden'!AW102="x","x",$AV$2-'Indicator Date hidden'!AW102)</f>
        <v>0</v>
      </c>
      <c r="AW101" s="35">
        <f>IF('Indicator Date hidden'!AX102="x","x",$AW$2-'Indicator Date hidden'!AX102)</f>
        <v>0</v>
      </c>
      <c r="AX101" s="35">
        <f>IF('Indicator Date hidden'!AY102="x","x",$AX$2-'Indicator Date hidden'!AY102)</f>
        <v>0</v>
      </c>
      <c r="AY101" s="35">
        <f>IF('Indicator Date hidden'!AZ102="x","x",$AY$2-'Indicator Date hidden'!AZ102)</f>
        <v>0</v>
      </c>
      <c r="AZ101" s="35">
        <f>IF('Indicator Date hidden'!BA102="x","x",$AZ$2-'Indicator Date hidden'!BA102)</f>
        <v>0</v>
      </c>
      <c r="BA101">
        <f t="shared" si="5"/>
        <v>7</v>
      </c>
      <c r="BB101" s="36">
        <f t="shared" si="6"/>
        <v>0.15909090909090909</v>
      </c>
      <c r="BC101">
        <f t="shared" si="7"/>
        <v>4</v>
      </c>
      <c r="BD101" s="36">
        <f t="shared" si="8"/>
        <v>0.56178214065037613</v>
      </c>
      <c r="BE101" s="38">
        <f t="shared" si="9"/>
        <v>0</v>
      </c>
    </row>
    <row r="102" spans="1:57" x14ac:dyDescent="0.35">
      <c r="A102" t="s">
        <v>185</v>
      </c>
      <c r="B102" s="35">
        <f>IF('Indicator Date hidden'!C103="x","x",$B$2-'Indicator Date hidden'!C103)</f>
        <v>0</v>
      </c>
      <c r="C102" s="35">
        <f>IF('Indicator Date hidden'!D103="x","x",$C$2-'Indicator Date hidden'!D103)</f>
        <v>0</v>
      </c>
      <c r="D102" s="35">
        <f>IF('Indicator Date hidden'!E103="x","x",$D$2-'Indicator Date hidden'!E103)</f>
        <v>0</v>
      </c>
      <c r="E102" s="35">
        <f>IF('Indicator Date hidden'!F103="x","x",$E$2-'Indicator Date hidden'!F103)</f>
        <v>0</v>
      </c>
      <c r="F102" s="35">
        <f>IF('Indicator Date hidden'!G103="x","x",$F$2-'Indicator Date hidden'!G103)</f>
        <v>0</v>
      </c>
      <c r="G102" s="35">
        <f>IF('Indicator Date hidden'!H103="x","x",$G$2-'Indicator Date hidden'!H103)</f>
        <v>0</v>
      </c>
      <c r="H102" s="35">
        <f>IF('Indicator Date hidden'!I103="x","x",$H$2-'Indicator Date hidden'!I103)</f>
        <v>0</v>
      </c>
      <c r="I102" s="35">
        <f>IF('Indicator Date hidden'!J103="x","x",$I$2-'Indicator Date hidden'!J103)</f>
        <v>0</v>
      </c>
      <c r="J102" s="35">
        <f>IF('Indicator Date hidden'!K103="x","x",$J$2-'Indicator Date hidden'!K103)</f>
        <v>0</v>
      </c>
      <c r="K102" s="35">
        <f>IF('Indicator Date hidden'!L103="x","x",$K$2-'Indicator Date hidden'!L103)</f>
        <v>0</v>
      </c>
      <c r="L102" s="35">
        <f>IF('Indicator Date hidden'!M103="x","x",$L$2-'Indicator Date hidden'!M103)</f>
        <v>0</v>
      </c>
      <c r="M102" s="35">
        <f>IF('Indicator Date hidden'!N103="x","x",$M$2-'Indicator Date hidden'!N103)</f>
        <v>0</v>
      </c>
      <c r="N102" s="35">
        <f>IF('Indicator Date hidden'!O103="x","x",$N$2-'Indicator Date hidden'!O103)</f>
        <v>0</v>
      </c>
      <c r="O102" s="35">
        <f>IF('Indicator Date hidden'!P103="x","x",$O$2-'Indicator Date hidden'!P103)</f>
        <v>0</v>
      </c>
      <c r="P102" s="35">
        <f>IF('Indicator Date hidden'!Q103="x","x",$P$2-'Indicator Date hidden'!Q103)</f>
        <v>0</v>
      </c>
      <c r="Q102" s="35" t="str">
        <f>IF('Indicator Date hidden'!R103="x","x",$Q$2-'Indicator Date hidden'!R103)</f>
        <v>x</v>
      </c>
      <c r="R102" s="35">
        <f>IF('Indicator Date hidden'!S103="x","x",$R$2-'Indicator Date hidden'!S103)</f>
        <v>0</v>
      </c>
      <c r="S102" s="35">
        <f>IF('Indicator Date hidden'!T103="x","x",$S$2-'Indicator Date hidden'!T103)</f>
        <v>0</v>
      </c>
      <c r="T102" s="35">
        <f>IF('Indicator Date hidden'!U103="x","x",$T$2-'Indicator Date hidden'!U103)</f>
        <v>0</v>
      </c>
      <c r="U102" s="35" t="str">
        <f>IF('Indicator Date hidden'!V103="x","x",$U$2-'Indicator Date hidden'!V103)</f>
        <v>x</v>
      </c>
      <c r="V102" s="35">
        <f>IF('Indicator Date hidden'!W103="x","x",$V$2-'Indicator Date hidden'!W103)</f>
        <v>0</v>
      </c>
      <c r="W102" s="35" t="str">
        <f>IF('Indicator Date hidden'!X103="x","x",$W$2-'Indicator Date hidden'!X103)</f>
        <v>x</v>
      </c>
      <c r="X102" s="35">
        <f>IF('Indicator Date hidden'!Y103="x","x",$X$2-'Indicator Date hidden'!Y103)</f>
        <v>1</v>
      </c>
      <c r="Y102" s="35">
        <f>IF('Indicator Date hidden'!Z103="x","x",$Y$2-'Indicator Date hidden'!Z103)</f>
        <v>0</v>
      </c>
      <c r="Z102" s="35">
        <f>IF('Indicator Date hidden'!AA103="x","x",$Z$2-'Indicator Date hidden'!AA103)</f>
        <v>0</v>
      </c>
      <c r="AA102" s="35" t="str">
        <f>IF('Indicator Date hidden'!AB103="x","x",$AA$2-'Indicator Date hidden'!AB103)</f>
        <v>x</v>
      </c>
      <c r="AB102" s="35">
        <f>IF('Indicator Date hidden'!AC103="x","x",$AB$2-'Indicator Date hidden'!AC103)</f>
        <v>0</v>
      </c>
      <c r="AC102" s="35">
        <f>IF('Indicator Date hidden'!AD103="x","x",$AC$2-'Indicator Date hidden'!AD103)</f>
        <v>0</v>
      </c>
      <c r="AD102" s="35" t="str">
        <f>IF('Indicator Date hidden'!AE103="x","x",$AD$2-'Indicator Date hidden'!AE103)</f>
        <v>x</v>
      </c>
      <c r="AE102" s="35">
        <f>IF('Indicator Date hidden'!AF103="x","x",$AE$2-'Indicator Date hidden'!AF103)</f>
        <v>0</v>
      </c>
      <c r="AF102" s="35">
        <f>IF('Indicator Date hidden'!AG103="x","x",$AF$2-'Indicator Date hidden'!AG103)</f>
        <v>1</v>
      </c>
      <c r="AG102" s="35">
        <f>IF('Indicator Date hidden'!AH103="x","x",$AG$2-'Indicator Date hidden'!AH103)</f>
        <v>0</v>
      </c>
      <c r="AH102" s="35">
        <f>IF('Indicator Date hidden'!AI103="x","x",$AH$2-'Indicator Date hidden'!AI103)</f>
        <v>0</v>
      </c>
      <c r="AI102" s="35">
        <f>IF('Indicator Date hidden'!AJ103="x","x",$AI$2-'Indicator Date hidden'!AJ103)</f>
        <v>0</v>
      </c>
      <c r="AJ102" s="35" t="str">
        <f>IF('Indicator Date hidden'!AK103="x","x",$AJ$2-'Indicator Date hidden'!AK103)</f>
        <v>x</v>
      </c>
      <c r="AK102" s="35">
        <f>IF('Indicator Date hidden'!AL103="x","x",$AK$2-'Indicator Date hidden'!AL103)</f>
        <v>1</v>
      </c>
      <c r="AL102" s="35">
        <f>IF('Indicator Date hidden'!AM103="x","x",$AL$2-'Indicator Date hidden'!AM103)</f>
        <v>0</v>
      </c>
      <c r="AM102" s="35">
        <f>IF('Indicator Date hidden'!AN103="x","x",$AM$2-'Indicator Date hidden'!AN103)</f>
        <v>0</v>
      </c>
      <c r="AN102" s="35">
        <f>IF('Indicator Date hidden'!AO103="x","x",$AN$2-'Indicator Date hidden'!AO103)</f>
        <v>0</v>
      </c>
      <c r="AO102" s="35">
        <f>IF('Indicator Date hidden'!AP103="x","x",$AO$2-'Indicator Date hidden'!AP103)</f>
        <v>0</v>
      </c>
      <c r="AP102" s="35">
        <f>IF('Indicator Date hidden'!AQ103="x","x",$AP$2-'Indicator Date hidden'!AQ103)</f>
        <v>0</v>
      </c>
      <c r="AQ102" s="35" t="str">
        <f>IF('Indicator Date hidden'!AR103="x","x",$AQ$2-'Indicator Date hidden'!AR103)</f>
        <v>x</v>
      </c>
      <c r="AR102" s="35">
        <f>IF('Indicator Date hidden'!AS103="x","x",$AR$2-'Indicator Date hidden'!AS103)</f>
        <v>0</v>
      </c>
      <c r="AS102" s="35">
        <f>IF('Indicator Date hidden'!AT103="x","x",$AS$2-'Indicator Date hidden'!AT103)</f>
        <v>0</v>
      </c>
      <c r="AT102" s="35">
        <f>IF('Indicator Date hidden'!AU103="x","x",$AT$2-'Indicator Date hidden'!AU103)</f>
        <v>0</v>
      </c>
      <c r="AU102" s="35" t="str">
        <f>IF('Indicator Date hidden'!AV103="x","x",$AU$2-'Indicator Date hidden'!AV103)</f>
        <v>x</v>
      </c>
      <c r="AV102" s="35">
        <f>IF('Indicator Date hidden'!AW103="x","x",$AV$2-'Indicator Date hidden'!AW103)</f>
        <v>0</v>
      </c>
      <c r="AW102" s="35">
        <f>IF('Indicator Date hidden'!AX103="x","x",$AW$2-'Indicator Date hidden'!AX103)</f>
        <v>0</v>
      </c>
      <c r="AX102" s="35">
        <f>IF('Indicator Date hidden'!AY103="x","x",$AX$2-'Indicator Date hidden'!AY103)</f>
        <v>0</v>
      </c>
      <c r="AY102" s="35">
        <f>IF('Indicator Date hidden'!AZ103="x","x",$AY$2-'Indicator Date hidden'!AZ103)</f>
        <v>0</v>
      </c>
      <c r="AZ102" s="35">
        <f>IF('Indicator Date hidden'!BA103="x","x",$AZ$2-'Indicator Date hidden'!BA103)</f>
        <v>0</v>
      </c>
      <c r="BA102">
        <f t="shared" si="5"/>
        <v>3</v>
      </c>
      <c r="BB102" s="36">
        <f t="shared" si="6"/>
        <v>6.9767441860465115E-2</v>
      </c>
      <c r="BC102">
        <f t="shared" si="7"/>
        <v>3</v>
      </c>
      <c r="BD102" s="36">
        <f t="shared" si="8"/>
        <v>0.25475467790937961</v>
      </c>
      <c r="BE102" s="38">
        <f t="shared" si="9"/>
        <v>0</v>
      </c>
    </row>
    <row r="103" spans="1:57" x14ac:dyDescent="0.35">
      <c r="A103" t="s">
        <v>188</v>
      </c>
      <c r="B103" s="35">
        <f>IF('Indicator Date hidden'!C104="x","x",$B$2-'Indicator Date hidden'!C104)</f>
        <v>0</v>
      </c>
      <c r="C103" s="35">
        <f>IF('Indicator Date hidden'!D104="x","x",$C$2-'Indicator Date hidden'!D104)</f>
        <v>0</v>
      </c>
      <c r="D103" s="35">
        <f>IF('Indicator Date hidden'!E104="x","x",$D$2-'Indicator Date hidden'!E104)</f>
        <v>0</v>
      </c>
      <c r="E103" s="35">
        <f>IF('Indicator Date hidden'!F104="x","x",$E$2-'Indicator Date hidden'!F104)</f>
        <v>0</v>
      </c>
      <c r="F103" s="35">
        <f>IF('Indicator Date hidden'!G104="x","x",$F$2-'Indicator Date hidden'!G104)</f>
        <v>0</v>
      </c>
      <c r="G103" s="35">
        <f>IF('Indicator Date hidden'!H104="x","x",$G$2-'Indicator Date hidden'!H104)</f>
        <v>0</v>
      </c>
      <c r="H103" s="35">
        <f>IF('Indicator Date hidden'!I104="x","x",$H$2-'Indicator Date hidden'!I104)</f>
        <v>0</v>
      </c>
      <c r="I103" s="35">
        <f>IF('Indicator Date hidden'!J104="x","x",$I$2-'Indicator Date hidden'!J104)</f>
        <v>0</v>
      </c>
      <c r="J103" s="35">
        <f>IF('Indicator Date hidden'!K104="x","x",$J$2-'Indicator Date hidden'!K104)</f>
        <v>0</v>
      </c>
      <c r="K103" s="35">
        <f>IF('Indicator Date hidden'!L104="x","x",$K$2-'Indicator Date hidden'!L104)</f>
        <v>0</v>
      </c>
      <c r="L103" s="35">
        <f>IF('Indicator Date hidden'!M104="x","x",$L$2-'Indicator Date hidden'!M104)</f>
        <v>0</v>
      </c>
      <c r="M103" s="35">
        <f>IF('Indicator Date hidden'!N104="x","x",$M$2-'Indicator Date hidden'!N104)</f>
        <v>0</v>
      </c>
      <c r="N103" s="35">
        <f>IF('Indicator Date hidden'!O104="x","x",$N$2-'Indicator Date hidden'!O104)</f>
        <v>0</v>
      </c>
      <c r="O103" s="35">
        <f>IF('Indicator Date hidden'!P104="x","x",$O$2-'Indicator Date hidden'!P104)</f>
        <v>0</v>
      </c>
      <c r="P103" s="35">
        <f>IF('Indicator Date hidden'!Q104="x","x",$P$2-'Indicator Date hidden'!Q104)</f>
        <v>0</v>
      </c>
      <c r="Q103" s="35">
        <f>IF('Indicator Date hidden'!R104="x","x",$Q$2-'Indicator Date hidden'!R104)</f>
        <v>5</v>
      </c>
      <c r="R103" s="35">
        <f>IF('Indicator Date hidden'!S104="x","x",$R$2-'Indicator Date hidden'!S104)</f>
        <v>0</v>
      </c>
      <c r="S103" s="35">
        <f>IF('Indicator Date hidden'!T104="x","x",$S$2-'Indicator Date hidden'!T104)</f>
        <v>0</v>
      </c>
      <c r="T103" s="35">
        <f>IF('Indicator Date hidden'!U104="x","x",$T$2-'Indicator Date hidden'!U104)</f>
        <v>0</v>
      </c>
      <c r="U103" s="35">
        <f>IF('Indicator Date hidden'!V104="x","x",$U$2-'Indicator Date hidden'!V104)</f>
        <v>0</v>
      </c>
      <c r="V103" s="35">
        <f>IF('Indicator Date hidden'!W104="x","x",$V$2-'Indicator Date hidden'!W104)</f>
        <v>0</v>
      </c>
      <c r="W103" s="35">
        <f>IF('Indicator Date hidden'!X104="x","x",$W$2-'Indicator Date hidden'!X104)</f>
        <v>10</v>
      </c>
      <c r="X103" s="35">
        <f>IF('Indicator Date hidden'!Y104="x","x",$X$2-'Indicator Date hidden'!Y104)</f>
        <v>4</v>
      </c>
      <c r="Y103" s="35">
        <f>IF('Indicator Date hidden'!Z104="x","x",$Y$2-'Indicator Date hidden'!Z104)</f>
        <v>0</v>
      </c>
      <c r="Z103" s="35">
        <f>IF('Indicator Date hidden'!AA104="x","x",$Z$2-'Indicator Date hidden'!AA104)</f>
        <v>0</v>
      </c>
      <c r="AA103" s="35">
        <f>IF('Indicator Date hidden'!AB104="x","x",$AA$2-'Indicator Date hidden'!AB104)</f>
        <v>0</v>
      </c>
      <c r="AB103" s="35">
        <f>IF('Indicator Date hidden'!AC104="x","x",$AB$2-'Indicator Date hidden'!AC104)</f>
        <v>0</v>
      </c>
      <c r="AC103" s="35">
        <f>IF('Indicator Date hidden'!AD104="x","x",$AC$2-'Indicator Date hidden'!AD104)</f>
        <v>0</v>
      </c>
      <c r="AD103" s="35">
        <f>IF('Indicator Date hidden'!AE104="x","x",$AD$2-'Indicator Date hidden'!AE104)</f>
        <v>0</v>
      </c>
      <c r="AE103" s="35" t="str">
        <f>IF('Indicator Date hidden'!AF104="x","x",$AE$2-'Indicator Date hidden'!AF104)</f>
        <v>x</v>
      </c>
      <c r="AF103" s="35">
        <f>IF('Indicator Date hidden'!AG104="x","x",$AF$2-'Indicator Date hidden'!AG104)</f>
        <v>3</v>
      </c>
      <c r="AG103" s="35">
        <f>IF('Indicator Date hidden'!AH104="x","x",$AG$2-'Indicator Date hidden'!AH104)</f>
        <v>0</v>
      </c>
      <c r="AH103" s="35">
        <f>IF('Indicator Date hidden'!AI104="x","x",$AH$2-'Indicator Date hidden'!AI104)</f>
        <v>0</v>
      </c>
      <c r="AI103" s="35">
        <f>IF('Indicator Date hidden'!AJ104="x","x",$AI$2-'Indicator Date hidden'!AJ104)</f>
        <v>0</v>
      </c>
      <c r="AJ103" s="35" t="str">
        <f>IF('Indicator Date hidden'!AK104="x","x",$AJ$2-'Indicator Date hidden'!AK104)</f>
        <v>x</v>
      </c>
      <c r="AK103" s="35">
        <f>IF('Indicator Date hidden'!AL104="x","x",$AK$2-'Indicator Date hidden'!AL104)</f>
        <v>1</v>
      </c>
      <c r="AL103" s="35">
        <f>IF('Indicator Date hidden'!AM104="x","x",$AL$2-'Indicator Date hidden'!AM104)</f>
        <v>0</v>
      </c>
      <c r="AM103" s="35">
        <f>IF('Indicator Date hidden'!AN104="x","x",$AM$2-'Indicator Date hidden'!AN104)</f>
        <v>0</v>
      </c>
      <c r="AN103" s="35">
        <f>IF('Indicator Date hidden'!AO104="x","x",$AN$2-'Indicator Date hidden'!AO104)</f>
        <v>0</v>
      </c>
      <c r="AO103" s="35">
        <f>IF('Indicator Date hidden'!AP104="x","x",$AO$2-'Indicator Date hidden'!AP104)</f>
        <v>0</v>
      </c>
      <c r="AP103" s="35">
        <f>IF('Indicator Date hidden'!AQ104="x","x",$AP$2-'Indicator Date hidden'!AQ104)</f>
        <v>0</v>
      </c>
      <c r="AQ103" s="35">
        <f>IF('Indicator Date hidden'!AR104="x","x",$AQ$2-'Indicator Date hidden'!AR104)</f>
        <v>0</v>
      </c>
      <c r="AR103" s="35">
        <f>IF('Indicator Date hidden'!AS104="x","x",$AR$2-'Indicator Date hidden'!AS104)</f>
        <v>0</v>
      </c>
      <c r="AS103" s="35">
        <f>IF('Indicator Date hidden'!AT104="x","x",$AS$2-'Indicator Date hidden'!AT104)</f>
        <v>0</v>
      </c>
      <c r="AT103" s="35">
        <f>IF('Indicator Date hidden'!AU104="x","x",$AT$2-'Indicator Date hidden'!AU104)</f>
        <v>0</v>
      </c>
      <c r="AU103" s="35">
        <f>IF('Indicator Date hidden'!AV104="x","x",$AU$2-'Indicator Date hidden'!AV104)</f>
        <v>5</v>
      </c>
      <c r="AV103" s="35">
        <f>IF('Indicator Date hidden'!AW104="x","x",$AV$2-'Indicator Date hidden'!AW104)</f>
        <v>0</v>
      </c>
      <c r="AW103" s="35">
        <f>IF('Indicator Date hidden'!AX104="x","x",$AW$2-'Indicator Date hidden'!AX104)</f>
        <v>0</v>
      </c>
      <c r="AX103" s="35">
        <f>IF('Indicator Date hidden'!AY104="x","x",$AX$2-'Indicator Date hidden'!AY104)</f>
        <v>0</v>
      </c>
      <c r="AY103" s="35">
        <f>IF('Indicator Date hidden'!AZ104="x","x",$AY$2-'Indicator Date hidden'!AZ104)</f>
        <v>0</v>
      </c>
      <c r="AZ103" s="35">
        <f>IF('Indicator Date hidden'!BA104="x","x",$AZ$2-'Indicator Date hidden'!BA104)</f>
        <v>0</v>
      </c>
      <c r="BA103">
        <f t="shared" si="5"/>
        <v>28</v>
      </c>
      <c r="BB103" s="36">
        <f t="shared" si="6"/>
        <v>0.5714285714285714</v>
      </c>
      <c r="BC103">
        <f t="shared" si="7"/>
        <v>6</v>
      </c>
      <c r="BD103" s="36">
        <f t="shared" si="8"/>
        <v>1.8070158058105026</v>
      </c>
      <c r="BE103" s="38">
        <f t="shared" si="9"/>
        <v>0</v>
      </c>
    </row>
    <row r="104" spans="1:57" x14ac:dyDescent="0.35">
      <c r="A104" t="s">
        <v>190</v>
      </c>
      <c r="B104" s="35">
        <f>IF('Indicator Date hidden'!C105="x","x",$B$2-'Indicator Date hidden'!C105)</f>
        <v>0</v>
      </c>
      <c r="C104" s="35">
        <f>IF('Indicator Date hidden'!D105="x","x",$C$2-'Indicator Date hidden'!D105)</f>
        <v>0</v>
      </c>
      <c r="D104" s="35">
        <f>IF('Indicator Date hidden'!E105="x","x",$D$2-'Indicator Date hidden'!E105)</f>
        <v>0</v>
      </c>
      <c r="E104" s="35">
        <f>IF('Indicator Date hidden'!F105="x","x",$E$2-'Indicator Date hidden'!F105)</f>
        <v>0</v>
      </c>
      <c r="F104" s="35">
        <f>IF('Indicator Date hidden'!G105="x","x",$F$2-'Indicator Date hidden'!G105)</f>
        <v>0</v>
      </c>
      <c r="G104" s="35">
        <f>IF('Indicator Date hidden'!H105="x","x",$G$2-'Indicator Date hidden'!H105)</f>
        <v>0</v>
      </c>
      <c r="H104" s="35">
        <f>IF('Indicator Date hidden'!I105="x","x",$H$2-'Indicator Date hidden'!I105)</f>
        <v>0</v>
      </c>
      <c r="I104" s="35">
        <f>IF('Indicator Date hidden'!J105="x","x",$I$2-'Indicator Date hidden'!J105)</f>
        <v>0</v>
      </c>
      <c r="J104" s="35">
        <f>IF('Indicator Date hidden'!K105="x","x",$J$2-'Indicator Date hidden'!K105)</f>
        <v>0</v>
      </c>
      <c r="K104" s="35">
        <f>IF('Indicator Date hidden'!L105="x","x",$K$2-'Indicator Date hidden'!L105)</f>
        <v>0</v>
      </c>
      <c r="L104" s="35">
        <f>IF('Indicator Date hidden'!M105="x","x",$L$2-'Indicator Date hidden'!M105)</f>
        <v>0</v>
      </c>
      <c r="M104" s="35">
        <f>IF('Indicator Date hidden'!N105="x","x",$M$2-'Indicator Date hidden'!N105)</f>
        <v>0</v>
      </c>
      <c r="N104" s="35">
        <f>IF('Indicator Date hidden'!O105="x","x",$N$2-'Indicator Date hidden'!O105)</f>
        <v>0</v>
      </c>
      <c r="O104" s="35">
        <f>IF('Indicator Date hidden'!P105="x","x",$O$2-'Indicator Date hidden'!P105)</f>
        <v>0</v>
      </c>
      <c r="P104" s="35">
        <f>IF('Indicator Date hidden'!Q105="x","x",$P$2-'Indicator Date hidden'!Q105)</f>
        <v>0</v>
      </c>
      <c r="Q104" s="35">
        <f>IF('Indicator Date hidden'!R105="x","x",$Q$2-'Indicator Date hidden'!R105)</f>
        <v>4</v>
      </c>
      <c r="R104" s="35">
        <f>IF('Indicator Date hidden'!S105="x","x",$R$2-'Indicator Date hidden'!S105)</f>
        <v>0</v>
      </c>
      <c r="S104" s="35">
        <f>IF('Indicator Date hidden'!T105="x","x",$S$2-'Indicator Date hidden'!T105)</f>
        <v>0</v>
      </c>
      <c r="T104" s="35">
        <f>IF('Indicator Date hidden'!U105="x","x",$T$2-'Indicator Date hidden'!U105)</f>
        <v>0</v>
      </c>
      <c r="U104" s="35">
        <f>IF('Indicator Date hidden'!V105="x","x",$U$2-'Indicator Date hidden'!V105)</f>
        <v>0</v>
      </c>
      <c r="V104" s="35">
        <f>IF('Indicator Date hidden'!W105="x","x",$V$2-'Indicator Date hidden'!W105)</f>
        <v>0</v>
      </c>
      <c r="W104" s="35">
        <f>IF('Indicator Date hidden'!X105="x","x",$W$2-'Indicator Date hidden'!X105)</f>
        <v>0</v>
      </c>
      <c r="X104" s="35">
        <f>IF('Indicator Date hidden'!Y105="x","x",$X$2-'Indicator Date hidden'!Y105)</f>
        <v>4</v>
      </c>
      <c r="Y104" s="35">
        <f>IF('Indicator Date hidden'!Z105="x","x",$Y$2-'Indicator Date hidden'!Z105)</f>
        <v>0</v>
      </c>
      <c r="Z104" s="35">
        <f>IF('Indicator Date hidden'!AA105="x","x",$Z$2-'Indicator Date hidden'!AA105)</f>
        <v>0</v>
      </c>
      <c r="AA104" s="35">
        <f>IF('Indicator Date hidden'!AB105="x","x",$AA$2-'Indicator Date hidden'!AB105)</f>
        <v>0</v>
      </c>
      <c r="AB104" s="35">
        <f>IF('Indicator Date hidden'!AC105="x","x",$AB$2-'Indicator Date hidden'!AC105)</f>
        <v>0</v>
      </c>
      <c r="AC104" s="35">
        <f>IF('Indicator Date hidden'!AD105="x","x",$AC$2-'Indicator Date hidden'!AD105)</f>
        <v>0</v>
      </c>
      <c r="AD104" s="35">
        <f>IF('Indicator Date hidden'!AE105="x","x",$AD$2-'Indicator Date hidden'!AE105)</f>
        <v>0</v>
      </c>
      <c r="AE104" s="35">
        <f>IF('Indicator Date hidden'!AF105="x","x",$AE$2-'Indicator Date hidden'!AF105)</f>
        <v>0</v>
      </c>
      <c r="AF104" s="35">
        <f>IF('Indicator Date hidden'!AG105="x","x",$AF$2-'Indicator Date hidden'!AG105)</f>
        <v>3</v>
      </c>
      <c r="AG104" s="35">
        <f>IF('Indicator Date hidden'!AH105="x","x",$AG$2-'Indicator Date hidden'!AH105)</f>
        <v>0</v>
      </c>
      <c r="AH104" s="35">
        <f>IF('Indicator Date hidden'!AI105="x","x",$AH$2-'Indicator Date hidden'!AI105)</f>
        <v>0</v>
      </c>
      <c r="AI104" s="35">
        <f>IF('Indicator Date hidden'!AJ105="x","x",$AI$2-'Indicator Date hidden'!AJ105)</f>
        <v>0</v>
      </c>
      <c r="AJ104" s="35" t="str">
        <f>IF('Indicator Date hidden'!AK105="x","x",$AJ$2-'Indicator Date hidden'!AK105)</f>
        <v>x</v>
      </c>
      <c r="AK104" s="35">
        <f>IF('Indicator Date hidden'!AL105="x","x",$AK$2-'Indicator Date hidden'!AL105)</f>
        <v>1</v>
      </c>
      <c r="AL104" s="35">
        <f>IF('Indicator Date hidden'!AM105="x","x",$AL$2-'Indicator Date hidden'!AM105)</f>
        <v>0</v>
      </c>
      <c r="AM104" s="35">
        <f>IF('Indicator Date hidden'!AN105="x","x",$AM$2-'Indicator Date hidden'!AN105)</f>
        <v>0</v>
      </c>
      <c r="AN104" s="35">
        <f>IF('Indicator Date hidden'!AO105="x","x",$AN$2-'Indicator Date hidden'!AO105)</f>
        <v>0</v>
      </c>
      <c r="AO104" s="35">
        <f>IF('Indicator Date hidden'!AP105="x","x",$AO$2-'Indicator Date hidden'!AP105)</f>
        <v>1</v>
      </c>
      <c r="AP104" s="35">
        <f>IF('Indicator Date hidden'!AQ105="x","x",$AP$2-'Indicator Date hidden'!AQ105)</f>
        <v>1</v>
      </c>
      <c r="AQ104" s="35">
        <f>IF('Indicator Date hidden'!AR105="x","x",$AQ$2-'Indicator Date hidden'!AR105)</f>
        <v>0</v>
      </c>
      <c r="AR104" s="35">
        <f>IF('Indicator Date hidden'!AS105="x","x",$AR$2-'Indicator Date hidden'!AS105)</f>
        <v>0</v>
      </c>
      <c r="AS104" s="35">
        <f>IF('Indicator Date hidden'!AT105="x","x",$AS$2-'Indicator Date hidden'!AT105)</f>
        <v>0</v>
      </c>
      <c r="AT104" s="35">
        <f>IF('Indicator Date hidden'!AU105="x","x",$AT$2-'Indicator Date hidden'!AU105)</f>
        <v>0</v>
      </c>
      <c r="AU104" s="35">
        <f>IF('Indicator Date hidden'!AV105="x","x",$AU$2-'Indicator Date hidden'!AV105)</f>
        <v>4</v>
      </c>
      <c r="AV104" s="35">
        <f>IF('Indicator Date hidden'!AW105="x","x",$AV$2-'Indicator Date hidden'!AW105)</f>
        <v>0</v>
      </c>
      <c r="AW104" s="35">
        <f>IF('Indicator Date hidden'!AX105="x","x",$AW$2-'Indicator Date hidden'!AX105)</f>
        <v>0</v>
      </c>
      <c r="AX104" s="35">
        <f>IF('Indicator Date hidden'!AY105="x","x",$AX$2-'Indicator Date hidden'!AY105)</f>
        <v>0</v>
      </c>
      <c r="AY104" s="35">
        <f>IF('Indicator Date hidden'!AZ105="x","x",$AY$2-'Indicator Date hidden'!AZ105)</f>
        <v>0</v>
      </c>
      <c r="AZ104" s="35">
        <f>IF('Indicator Date hidden'!BA105="x","x",$AZ$2-'Indicator Date hidden'!BA105)</f>
        <v>0</v>
      </c>
      <c r="BA104">
        <f t="shared" si="5"/>
        <v>18</v>
      </c>
      <c r="BB104" s="36">
        <f t="shared" si="6"/>
        <v>0.36</v>
      </c>
      <c r="BC104">
        <f t="shared" si="7"/>
        <v>7</v>
      </c>
      <c r="BD104" s="36">
        <f t="shared" si="8"/>
        <v>1.034601372510205</v>
      </c>
      <c r="BE104" s="38">
        <f t="shared" si="9"/>
        <v>0</v>
      </c>
    </row>
    <row r="105" spans="1:57" x14ac:dyDescent="0.35">
      <c r="A105" t="s">
        <v>192</v>
      </c>
      <c r="B105" s="35">
        <f>IF('Indicator Date hidden'!C106="x","x",$B$2-'Indicator Date hidden'!C106)</f>
        <v>0</v>
      </c>
      <c r="C105" s="35">
        <f>IF('Indicator Date hidden'!D106="x","x",$C$2-'Indicator Date hidden'!D106)</f>
        <v>0</v>
      </c>
      <c r="D105" s="35">
        <f>IF('Indicator Date hidden'!E106="x","x",$D$2-'Indicator Date hidden'!E106)</f>
        <v>0</v>
      </c>
      <c r="E105" s="35">
        <f>IF('Indicator Date hidden'!F106="x","x",$E$2-'Indicator Date hidden'!F106)</f>
        <v>0</v>
      </c>
      <c r="F105" s="35">
        <f>IF('Indicator Date hidden'!G106="x","x",$F$2-'Indicator Date hidden'!G106)</f>
        <v>0</v>
      </c>
      <c r="G105" s="35">
        <f>IF('Indicator Date hidden'!H106="x","x",$G$2-'Indicator Date hidden'!H106)</f>
        <v>0</v>
      </c>
      <c r="H105" s="35">
        <f>IF('Indicator Date hidden'!I106="x","x",$H$2-'Indicator Date hidden'!I106)</f>
        <v>0</v>
      </c>
      <c r="I105" s="35">
        <f>IF('Indicator Date hidden'!J106="x","x",$I$2-'Indicator Date hidden'!J106)</f>
        <v>0</v>
      </c>
      <c r="J105" s="35">
        <f>IF('Indicator Date hidden'!K106="x","x",$J$2-'Indicator Date hidden'!K106)</f>
        <v>0</v>
      </c>
      <c r="K105" s="35">
        <f>IF('Indicator Date hidden'!L106="x","x",$K$2-'Indicator Date hidden'!L106)</f>
        <v>0</v>
      </c>
      <c r="L105" s="35">
        <f>IF('Indicator Date hidden'!M106="x","x",$L$2-'Indicator Date hidden'!M106)</f>
        <v>0</v>
      </c>
      <c r="M105" s="35">
        <f>IF('Indicator Date hidden'!N106="x","x",$M$2-'Indicator Date hidden'!N106)</f>
        <v>0</v>
      </c>
      <c r="N105" s="35">
        <f>IF('Indicator Date hidden'!O106="x","x",$N$2-'Indicator Date hidden'!O106)</f>
        <v>0</v>
      </c>
      <c r="O105" s="35">
        <f>IF('Indicator Date hidden'!P106="x","x",$O$2-'Indicator Date hidden'!P106)</f>
        <v>0</v>
      </c>
      <c r="P105" s="35">
        <f>IF('Indicator Date hidden'!Q106="x","x",$P$2-'Indicator Date hidden'!Q106)</f>
        <v>0</v>
      </c>
      <c r="Q105" s="35" t="str">
        <f>IF('Indicator Date hidden'!R106="x","x",$Q$2-'Indicator Date hidden'!R106)</f>
        <v>x</v>
      </c>
      <c r="R105" s="35">
        <f>IF('Indicator Date hidden'!S106="x","x",$R$2-'Indicator Date hidden'!S106)</f>
        <v>0</v>
      </c>
      <c r="S105" s="35">
        <f>IF('Indicator Date hidden'!T106="x","x",$S$2-'Indicator Date hidden'!T106)</f>
        <v>0</v>
      </c>
      <c r="T105" s="35">
        <f>IF('Indicator Date hidden'!U106="x","x",$T$2-'Indicator Date hidden'!U106)</f>
        <v>0</v>
      </c>
      <c r="U105" s="35" t="str">
        <f>IF('Indicator Date hidden'!V106="x","x",$U$2-'Indicator Date hidden'!V106)</f>
        <v>x</v>
      </c>
      <c r="V105" s="35">
        <f>IF('Indicator Date hidden'!W106="x","x",$V$2-'Indicator Date hidden'!W106)</f>
        <v>0</v>
      </c>
      <c r="W105" s="35">
        <f>IF('Indicator Date hidden'!X106="x","x",$W$2-'Indicator Date hidden'!X106)</f>
        <v>8</v>
      </c>
      <c r="X105" s="35">
        <f>IF('Indicator Date hidden'!Y106="x","x",$X$2-'Indicator Date hidden'!Y106)</f>
        <v>4</v>
      </c>
      <c r="Y105" s="35">
        <f>IF('Indicator Date hidden'!Z106="x","x",$Y$2-'Indicator Date hidden'!Z106)</f>
        <v>0</v>
      </c>
      <c r="Z105" s="35">
        <f>IF('Indicator Date hidden'!AA106="x","x",$Z$2-'Indicator Date hidden'!AA106)</f>
        <v>0</v>
      </c>
      <c r="AA105" s="35">
        <f>IF('Indicator Date hidden'!AB106="x","x",$AA$2-'Indicator Date hidden'!AB106)</f>
        <v>0</v>
      </c>
      <c r="AB105" s="35">
        <f>IF('Indicator Date hidden'!AC106="x","x",$AB$2-'Indicator Date hidden'!AC106)</f>
        <v>0</v>
      </c>
      <c r="AC105" s="35">
        <f>IF('Indicator Date hidden'!AD106="x","x",$AC$2-'Indicator Date hidden'!AD106)</f>
        <v>0</v>
      </c>
      <c r="AD105" s="35">
        <f>IF('Indicator Date hidden'!AE106="x","x",$AD$2-'Indicator Date hidden'!AE106)</f>
        <v>0</v>
      </c>
      <c r="AE105" s="35">
        <f>IF('Indicator Date hidden'!AF106="x","x",$AE$2-'Indicator Date hidden'!AF106)</f>
        <v>0</v>
      </c>
      <c r="AF105" s="35">
        <f>IF('Indicator Date hidden'!AG106="x","x",$AF$2-'Indicator Date hidden'!AG106)</f>
        <v>4</v>
      </c>
      <c r="AG105" s="35">
        <f>IF('Indicator Date hidden'!AH106="x","x",$AG$2-'Indicator Date hidden'!AH106)</f>
        <v>0</v>
      </c>
      <c r="AH105" s="35">
        <f>IF('Indicator Date hidden'!AI106="x","x",$AH$2-'Indicator Date hidden'!AI106)</f>
        <v>0</v>
      </c>
      <c r="AI105" s="35">
        <f>IF('Indicator Date hidden'!AJ106="x","x",$AI$2-'Indicator Date hidden'!AJ106)</f>
        <v>0</v>
      </c>
      <c r="AJ105" s="35" t="str">
        <f>IF('Indicator Date hidden'!AK106="x","x",$AJ$2-'Indicator Date hidden'!AK106)</f>
        <v>x</v>
      </c>
      <c r="AK105" s="35">
        <f>IF('Indicator Date hidden'!AL106="x","x",$AK$2-'Indicator Date hidden'!AL106)</f>
        <v>1</v>
      </c>
      <c r="AL105" s="35">
        <f>IF('Indicator Date hidden'!AM106="x","x",$AL$2-'Indicator Date hidden'!AM106)</f>
        <v>0</v>
      </c>
      <c r="AM105" s="35">
        <f>IF('Indicator Date hidden'!AN106="x","x",$AM$2-'Indicator Date hidden'!AN106)</f>
        <v>0</v>
      </c>
      <c r="AN105" s="35">
        <f>IF('Indicator Date hidden'!AO106="x","x",$AN$2-'Indicator Date hidden'!AO106)</f>
        <v>0</v>
      </c>
      <c r="AO105" s="35">
        <f>IF('Indicator Date hidden'!AP106="x","x",$AO$2-'Indicator Date hidden'!AP106)</f>
        <v>0</v>
      </c>
      <c r="AP105" s="35">
        <f>IF('Indicator Date hidden'!AQ106="x","x",$AP$2-'Indicator Date hidden'!AQ106)</f>
        <v>0</v>
      </c>
      <c r="AQ105" s="35">
        <f>IF('Indicator Date hidden'!AR106="x","x",$AQ$2-'Indicator Date hidden'!AR106)</f>
        <v>4</v>
      </c>
      <c r="AR105" s="35">
        <f>IF('Indicator Date hidden'!AS106="x","x",$AR$2-'Indicator Date hidden'!AS106)</f>
        <v>0</v>
      </c>
      <c r="AS105" s="35">
        <f>IF('Indicator Date hidden'!AT106="x","x",$AS$2-'Indicator Date hidden'!AT106)</f>
        <v>0</v>
      </c>
      <c r="AT105" s="35">
        <f>IF('Indicator Date hidden'!AU106="x","x",$AT$2-'Indicator Date hidden'!AU106)</f>
        <v>0</v>
      </c>
      <c r="AU105" s="35">
        <f>IF('Indicator Date hidden'!AV106="x","x",$AU$2-'Indicator Date hidden'!AV106)</f>
        <v>4</v>
      </c>
      <c r="AV105" s="35">
        <f>IF('Indicator Date hidden'!AW106="x","x",$AV$2-'Indicator Date hidden'!AW106)</f>
        <v>0</v>
      </c>
      <c r="AW105" s="35">
        <f>IF('Indicator Date hidden'!AX106="x","x",$AW$2-'Indicator Date hidden'!AX106)</f>
        <v>0</v>
      </c>
      <c r="AX105" s="35">
        <f>IF('Indicator Date hidden'!AY106="x","x",$AX$2-'Indicator Date hidden'!AY106)</f>
        <v>0</v>
      </c>
      <c r="AY105" s="35">
        <f>IF('Indicator Date hidden'!AZ106="x","x",$AY$2-'Indicator Date hidden'!AZ106)</f>
        <v>0</v>
      </c>
      <c r="AZ105" s="35">
        <f>IF('Indicator Date hidden'!BA106="x","x",$AZ$2-'Indicator Date hidden'!BA106)</f>
        <v>0</v>
      </c>
      <c r="BA105">
        <f t="shared" si="5"/>
        <v>25</v>
      </c>
      <c r="BB105" s="36">
        <f t="shared" si="6"/>
        <v>0.52083333333333337</v>
      </c>
      <c r="BC105">
        <f t="shared" si="7"/>
        <v>6</v>
      </c>
      <c r="BD105" s="36">
        <f t="shared" si="8"/>
        <v>1.5544235712600631</v>
      </c>
      <c r="BE105" s="38">
        <f t="shared" si="9"/>
        <v>0</v>
      </c>
    </row>
    <row r="106" spans="1:57" x14ac:dyDescent="0.35">
      <c r="A106" t="s">
        <v>194</v>
      </c>
      <c r="B106" s="35">
        <f>IF('Indicator Date hidden'!C107="x","x",$B$2-'Indicator Date hidden'!C107)</f>
        <v>0</v>
      </c>
      <c r="C106" s="35">
        <f>IF('Indicator Date hidden'!D107="x","x",$C$2-'Indicator Date hidden'!D107)</f>
        <v>0</v>
      </c>
      <c r="D106" s="35">
        <f>IF('Indicator Date hidden'!E107="x","x",$D$2-'Indicator Date hidden'!E107)</f>
        <v>0</v>
      </c>
      <c r="E106" s="35">
        <f>IF('Indicator Date hidden'!F107="x","x",$E$2-'Indicator Date hidden'!F107)</f>
        <v>0</v>
      </c>
      <c r="F106" s="35">
        <f>IF('Indicator Date hidden'!G107="x","x",$F$2-'Indicator Date hidden'!G107)</f>
        <v>0</v>
      </c>
      <c r="G106" s="35">
        <f>IF('Indicator Date hidden'!H107="x","x",$G$2-'Indicator Date hidden'!H107)</f>
        <v>0</v>
      </c>
      <c r="H106" s="35">
        <f>IF('Indicator Date hidden'!I107="x","x",$H$2-'Indicator Date hidden'!I107)</f>
        <v>0</v>
      </c>
      <c r="I106" s="35">
        <f>IF('Indicator Date hidden'!J107="x","x",$I$2-'Indicator Date hidden'!J107)</f>
        <v>0</v>
      </c>
      <c r="J106" s="35">
        <f>IF('Indicator Date hidden'!K107="x","x",$J$2-'Indicator Date hidden'!K107)</f>
        <v>0</v>
      </c>
      <c r="K106" s="35">
        <f>IF('Indicator Date hidden'!L107="x","x",$K$2-'Indicator Date hidden'!L107)</f>
        <v>0</v>
      </c>
      <c r="L106" s="35">
        <f>IF('Indicator Date hidden'!M107="x","x",$L$2-'Indicator Date hidden'!M107)</f>
        <v>0</v>
      </c>
      <c r="M106" s="35">
        <f>IF('Indicator Date hidden'!N107="x","x",$M$2-'Indicator Date hidden'!N107)</f>
        <v>0</v>
      </c>
      <c r="N106" s="35">
        <f>IF('Indicator Date hidden'!O107="x","x",$N$2-'Indicator Date hidden'!O107)</f>
        <v>0</v>
      </c>
      <c r="O106" s="35">
        <f>IF('Indicator Date hidden'!P107="x","x",$O$2-'Indicator Date hidden'!P107)</f>
        <v>0</v>
      </c>
      <c r="P106" s="35">
        <f>IF('Indicator Date hidden'!Q107="x","x",$P$2-'Indicator Date hidden'!Q107)</f>
        <v>0</v>
      </c>
      <c r="Q106" s="35">
        <f>IF('Indicator Date hidden'!R107="x","x",$Q$2-'Indicator Date hidden'!R107)</f>
        <v>5</v>
      </c>
      <c r="R106" s="35">
        <f>IF('Indicator Date hidden'!S107="x","x",$R$2-'Indicator Date hidden'!S107)</f>
        <v>0</v>
      </c>
      <c r="S106" s="35">
        <f>IF('Indicator Date hidden'!T107="x","x",$S$2-'Indicator Date hidden'!T107)</f>
        <v>0</v>
      </c>
      <c r="T106" s="35">
        <f>IF('Indicator Date hidden'!U107="x","x",$T$2-'Indicator Date hidden'!U107)</f>
        <v>0</v>
      </c>
      <c r="U106" s="35">
        <f>IF('Indicator Date hidden'!V107="x","x",$U$2-'Indicator Date hidden'!V107)</f>
        <v>0</v>
      </c>
      <c r="V106" s="35">
        <f>IF('Indicator Date hidden'!W107="x","x",$V$2-'Indicator Date hidden'!W107)</f>
        <v>0</v>
      </c>
      <c r="W106" s="35">
        <f>IF('Indicator Date hidden'!X107="x","x",$W$2-'Indicator Date hidden'!X107)</f>
        <v>5</v>
      </c>
      <c r="X106" s="35">
        <f>IF('Indicator Date hidden'!Y107="x","x",$X$2-'Indicator Date hidden'!Y107)</f>
        <v>4</v>
      </c>
      <c r="Y106" s="35">
        <f>IF('Indicator Date hidden'!Z107="x","x",$Y$2-'Indicator Date hidden'!Z107)</f>
        <v>0</v>
      </c>
      <c r="Z106" s="35">
        <f>IF('Indicator Date hidden'!AA107="x","x",$Z$2-'Indicator Date hidden'!AA107)</f>
        <v>0</v>
      </c>
      <c r="AA106" s="35">
        <f>IF('Indicator Date hidden'!AB107="x","x",$AA$2-'Indicator Date hidden'!AB107)</f>
        <v>1</v>
      </c>
      <c r="AB106" s="35">
        <f>IF('Indicator Date hidden'!AC107="x","x",$AB$2-'Indicator Date hidden'!AC107)</f>
        <v>0</v>
      </c>
      <c r="AC106" s="35">
        <f>IF('Indicator Date hidden'!AD107="x","x",$AC$2-'Indicator Date hidden'!AD107)</f>
        <v>0</v>
      </c>
      <c r="AD106" s="35" t="str">
        <f>IF('Indicator Date hidden'!AE107="x","x",$AD$2-'Indicator Date hidden'!AE107)</f>
        <v>x</v>
      </c>
      <c r="AE106" s="35">
        <f>IF('Indicator Date hidden'!AF107="x","x",$AE$2-'Indicator Date hidden'!AF107)</f>
        <v>0</v>
      </c>
      <c r="AF106" s="35">
        <f>IF('Indicator Date hidden'!AG107="x","x",$AF$2-'Indicator Date hidden'!AG107)</f>
        <v>4</v>
      </c>
      <c r="AG106" s="35">
        <f>IF('Indicator Date hidden'!AH107="x","x",$AG$2-'Indicator Date hidden'!AH107)</f>
        <v>0</v>
      </c>
      <c r="AH106" s="35">
        <f>IF('Indicator Date hidden'!AI107="x","x",$AH$2-'Indicator Date hidden'!AI107)</f>
        <v>0</v>
      </c>
      <c r="AI106" s="35">
        <f>IF('Indicator Date hidden'!AJ107="x","x",$AI$2-'Indicator Date hidden'!AJ107)</f>
        <v>0</v>
      </c>
      <c r="AJ106" s="35" t="str">
        <f>IF('Indicator Date hidden'!AK107="x","x",$AJ$2-'Indicator Date hidden'!AK107)</f>
        <v>x</v>
      </c>
      <c r="AK106" s="35" t="str">
        <f>IF('Indicator Date hidden'!AL107="x","x",$AK$2-'Indicator Date hidden'!AL107)</f>
        <v>x</v>
      </c>
      <c r="AL106" s="35">
        <f>IF('Indicator Date hidden'!AM107="x","x",$AL$2-'Indicator Date hidden'!AM107)</f>
        <v>0</v>
      </c>
      <c r="AM106" s="35">
        <f>IF('Indicator Date hidden'!AN107="x","x",$AM$2-'Indicator Date hidden'!AN107)</f>
        <v>0</v>
      </c>
      <c r="AN106" s="35">
        <f>IF('Indicator Date hidden'!AO107="x","x",$AN$2-'Indicator Date hidden'!AO107)</f>
        <v>0</v>
      </c>
      <c r="AO106" s="35">
        <f>IF('Indicator Date hidden'!AP107="x","x",$AO$2-'Indicator Date hidden'!AP107)</f>
        <v>1</v>
      </c>
      <c r="AP106" s="35">
        <f>IF('Indicator Date hidden'!AQ107="x","x",$AP$2-'Indicator Date hidden'!AQ107)</f>
        <v>1</v>
      </c>
      <c r="AQ106" s="35">
        <f>IF('Indicator Date hidden'!AR107="x","x",$AQ$2-'Indicator Date hidden'!AR107)</f>
        <v>4</v>
      </c>
      <c r="AR106" s="35">
        <f>IF('Indicator Date hidden'!AS107="x","x",$AR$2-'Indicator Date hidden'!AS107)</f>
        <v>0</v>
      </c>
      <c r="AS106" s="35" t="str">
        <f>IF('Indicator Date hidden'!AT107="x","x",$AS$2-'Indicator Date hidden'!AT107)</f>
        <v>x</v>
      </c>
      <c r="AT106" s="35">
        <f>IF('Indicator Date hidden'!AU107="x","x",$AT$2-'Indicator Date hidden'!AU107)</f>
        <v>0</v>
      </c>
      <c r="AU106" s="35">
        <f>IF('Indicator Date hidden'!AV107="x","x",$AU$2-'Indicator Date hidden'!AV107)</f>
        <v>8</v>
      </c>
      <c r="AV106" s="35">
        <f>IF('Indicator Date hidden'!AW107="x","x",$AV$2-'Indicator Date hidden'!AW107)</f>
        <v>0</v>
      </c>
      <c r="AW106" s="35">
        <f>IF('Indicator Date hidden'!AX107="x","x",$AW$2-'Indicator Date hidden'!AX107)</f>
        <v>0</v>
      </c>
      <c r="AX106" s="35">
        <f>IF('Indicator Date hidden'!AY107="x","x",$AX$2-'Indicator Date hidden'!AY107)</f>
        <v>0</v>
      </c>
      <c r="AY106" s="35">
        <f>IF('Indicator Date hidden'!AZ107="x","x",$AY$2-'Indicator Date hidden'!AZ107)</f>
        <v>0</v>
      </c>
      <c r="AZ106" s="35">
        <f>IF('Indicator Date hidden'!BA107="x","x",$AZ$2-'Indicator Date hidden'!BA107)</f>
        <v>0</v>
      </c>
      <c r="BA106">
        <f t="shared" si="5"/>
        <v>33</v>
      </c>
      <c r="BB106" s="36">
        <f t="shared" si="6"/>
        <v>0.7021276595744681</v>
      </c>
      <c r="BC106">
        <f t="shared" si="7"/>
        <v>9</v>
      </c>
      <c r="BD106" s="36">
        <f t="shared" si="8"/>
        <v>1.7371399044212934</v>
      </c>
      <c r="BE106" s="38">
        <f t="shared" si="9"/>
        <v>0</v>
      </c>
    </row>
    <row r="107" spans="1:57" x14ac:dyDescent="0.35">
      <c r="A107" t="s">
        <v>196</v>
      </c>
      <c r="B107" s="35">
        <f>IF('Indicator Date hidden'!C108="x","x",$B$2-'Indicator Date hidden'!C108)</f>
        <v>0</v>
      </c>
      <c r="C107" s="35">
        <f>IF('Indicator Date hidden'!D108="x","x",$C$2-'Indicator Date hidden'!D108)</f>
        <v>0</v>
      </c>
      <c r="D107" s="35">
        <f>IF('Indicator Date hidden'!E108="x","x",$D$2-'Indicator Date hidden'!E108)</f>
        <v>0</v>
      </c>
      <c r="E107" s="35">
        <f>IF('Indicator Date hidden'!F108="x","x",$E$2-'Indicator Date hidden'!F108)</f>
        <v>0</v>
      </c>
      <c r="F107" s="35">
        <f>IF('Indicator Date hidden'!G108="x","x",$F$2-'Indicator Date hidden'!G108)</f>
        <v>0</v>
      </c>
      <c r="G107" s="35">
        <f>IF('Indicator Date hidden'!H108="x","x",$G$2-'Indicator Date hidden'!H108)</f>
        <v>0</v>
      </c>
      <c r="H107" s="35">
        <f>IF('Indicator Date hidden'!I108="x","x",$H$2-'Indicator Date hidden'!I108)</f>
        <v>0</v>
      </c>
      <c r="I107" s="35">
        <f>IF('Indicator Date hidden'!J108="x","x",$I$2-'Indicator Date hidden'!J108)</f>
        <v>0</v>
      </c>
      <c r="J107" s="35">
        <f>IF('Indicator Date hidden'!K108="x","x",$J$2-'Indicator Date hidden'!K108)</f>
        <v>0</v>
      </c>
      <c r="K107" s="35">
        <f>IF('Indicator Date hidden'!L108="x","x",$K$2-'Indicator Date hidden'!L108)</f>
        <v>0</v>
      </c>
      <c r="L107" s="35">
        <f>IF('Indicator Date hidden'!M108="x","x",$L$2-'Indicator Date hidden'!M108)</f>
        <v>0</v>
      </c>
      <c r="M107" s="35">
        <f>IF('Indicator Date hidden'!N108="x","x",$M$2-'Indicator Date hidden'!N108)</f>
        <v>0</v>
      </c>
      <c r="N107" s="35">
        <f>IF('Indicator Date hidden'!O108="x","x",$N$2-'Indicator Date hidden'!O108)</f>
        <v>0</v>
      </c>
      <c r="O107" s="35">
        <f>IF('Indicator Date hidden'!P108="x","x",$O$2-'Indicator Date hidden'!P108)</f>
        <v>0</v>
      </c>
      <c r="P107" s="35">
        <f>IF('Indicator Date hidden'!Q108="x","x",$P$2-'Indicator Date hidden'!Q108)</f>
        <v>0</v>
      </c>
      <c r="Q107" s="35">
        <f>IF('Indicator Date hidden'!R108="x","x",$Q$2-'Indicator Date hidden'!R108)</f>
        <v>1</v>
      </c>
      <c r="R107" s="35">
        <f>IF('Indicator Date hidden'!S108="x","x",$R$2-'Indicator Date hidden'!S108)</f>
        <v>0</v>
      </c>
      <c r="S107" s="35">
        <f>IF('Indicator Date hidden'!T108="x","x",$S$2-'Indicator Date hidden'!T108)</f>
        <v>0</v>
      </c>
      <c r="T107" s="35">
        <f>IF('Indicator Date hidden'!U108="x","x",$T$2-'Indicator Date hidden'!U108)</f>
        <v>0</v>
      </c>
      <c r="U107" s="35">
        <f>IF('Indicator Date hidden'!V108="x","x",$U$2-'Indicator Date hidden'!V108)</f>
        <v>0</v>
      </c>
      <c r="V107" s="35">
        <f>IF('Indicator Date hidden'!W108="x","x",$V$2-'Indicator Date hidden'!W108)</f>
        <v>0</v>
      </c>
      <c r="W107" s="35">
        <f>IF('Indicator Date hidden'!X108="x","x",$W$2-'Indicator Date hidden'!X108)</f>
        <v>8</v>
      </c>
      <c r="X107" s="35">
        <f>IF('Indicator Date hidden'!Y108="x","x",$X$2-'Indicator Date hidden'!Y108)</f>
        <v>4</v>
      </c>
      <c r="Y107" s="35">
        <f>IF('Indicator Date hidden'!Z108="x","x",$Y$2-'Indicator Date hidden'!Z108)</f>
        <v>0</v>
      </c>
      <c r="Z107" s="35">
        <f>IF('Indicator Date hidden'!AA108="x","x",$Z$2-'Indicator Date hidden'!AA108)</f>
        <v>0</v>
      </c>
      <c r="AA107" s="35">
        <f>IF('Indicator Date hidden'!AB108="x","x",$AA$2-'Indicator Date hidden'!AB108)</f>
        <v>0</v>
      </c>
      <c r="AB107" s="35">
        <f>IF('Indicator Date hidden'!AC108="x","x",$AB$2-'Indicator Date hidden'!AC108)</f>
        <v>0</v>
      </c>
      <c r="AC107" s="35">
        <f>IF('Indicator Date hidden'!AD108="x","x",$AC$2-'Indicator Date hidden'!AD108)</f>
        <v>0</v>
      </c>
      <c r="AD107" s="35">
        <f>IF('Indicator Date hidden'!AE108="x","x",$AD$2-'Indicator Date hidden'!AE108)</f>
        <v>0</v>
      </c>
      <c r="AE107" s="35">
        <f>IF('Indicator Date hidden'!AF108="x","x",$AE$2-'Indicator Date hidden'!AF108)</f>
        <v>0</v>
      </c>
      <c r="AF107" s="35">
        <f>IF('Indicator Date hidden'!AG108="x","x",$AF$2-'Indicator Date hidden'!AG108)</f>
        <v>3</v>
      </c>
      <c r="AG107" s="35">
        <f>IF('Indicator Date hidden'!AH108="x","x",$AG$2-'Indicator Date hidden'!AH108)</f>
        <v>0</v>
      </c>
      <c r="AH107" s="35">
        <f>IF('Indicator Date hidden'!AI108="x","x",$AH$2-'Indicator Date hidden'!AI108)</f>
        <v>0</v>
      </c>
      <c r="AI107" s="35">
        <f>IF('Indicator Date hidden'!AJ108="x","x",$AI$2-'Indicator Date hidden'!AJ108)</f>
        <v>0</v>
      </c>
      <c r="AJ107" s="35">
        <f>IF('Indicator Date hidden'!AK108="x","x",$AJ$2-'Indicator Date hidden'!AK108)</f>
        <v>0</v>
      </c>
      <c r="AK107" s="35">
        <f>IF('Indicator Date hidden'!AL108="x","x",$AK$2-'Indicator Date hidden'!AL108)</f>
        <v>1</v>
      </c>
      <c r="AL107" s="35">
        <f>IF('Indicator Date hidden'!AM108="x","x",$AL$2-'Indicator Date hidden'!AM108)</f>
        <v>0</v>
      </c>
      <c r="AM107" s="35">
        <f>IF('Indicator Date hidden'!AN108="x","x",$AM$2-'Indicator Date hidden'!AN108)</f>
        <v>0</v>
      </c>
      <c r="AN107" s="35">
        <f>IF('Indicator Date hidden'!AO108="x","x",$AN$2-'Indicator Date hidden'!AO108)</f>
        <v>0</v>
      </c>
      <c r="AO107" s="35">
        <f>IF('Indicator Date hidden'!AP108="x","x",$AO$2-'Indicator Date hidden'!AP108)</f>
        <v>0</v>
      </c>
      <c r="AP107" s="35">
        <f>IF('Indicator Date hidden'!AQ108="x","x",$AP$2-'Indicator Date hidden'!AQ108)</f>
        <v>0</v>
      </c>
      <c r="AQ107" s="35">
        <f>IF('Indicator Date hidden'!AR108="x","x",$AQ$2-'Indicator Date hidden'!AR108)</f>
        <v>0</v>
      </c>
      <c r="AR107" s="35">
        <f>IF('Indicator Date hidden'!AS108="x","x",$AR$2-'Indicator Date hidden'!AS108)</f>
        <v>0</v>
      </c>
      <c r="AS107" s="35">
        <f>IF('Indicator Date hidden'!AT108="x","x",$AS$2-'Indicator Date hidden'!AT108)</f>
        <v>0</v>
      </c>
      <c r="AT107" s="35">
        <f>IF('Indicator Date hidden'!AU108="x","x",$AT$2-'Indicator Date hidden'!AU108)</f>
        <v>0</v>
      </c>
      <c r="AU107" s="35">
        <f>IF('Indicator Date hidden'!AV108="x","x",$AU$2-'Indicator Date hidden'!AV108)</f>
        <v>3</v>
      </c>
      <c r="AV107" s="35">
        <f>IF('Indicator Date hidden'!AW108="x","x",$AV$2-'Indicator Date hidden'!AW108)</f>
        <v>0</v>
      </c>
      <c r="AW107" s="35">
        <f>IF('Indicator Date hidden'!AX108="x","x",$AW$2-'Indicator Date hidden'!AX108)</f>
        <v>0</v>
      </c>
      <c r="AX107" s="35">
        <f>IF('Indicator Date hidden'!AY108="x","x",$AX$2-'Indicator Date hidden'!AY108)</f>
        <v>0</v>
      </c>
      <c r="AY107" s="35">
        <f>IF('Indicator Date hidden'!AZ108="x","x",$AY$2-'Indicator Date hidden'!AZ108)</f>
        <v>0</v>
      </c>
      <c r="AZ107" s="35">
        <f>IF('Indicator Date hidden'!BA108="x","x",$AZ$2-'Indicator Date hidden'!BA108)</f>
        <v>0</v>
      </c>
      <c r="BA107">
        <f t="shared" si="5"/>
        <v>20</v>
      </c>
      <c r="BB107" s="36">
        <f t="shared" si="6"/>
        <v>0.39215686274509803</v>
      </c>
      <c r="BC107">
        <f t="shared" si="7"/>
        <v>6</v>
      </c>
      <c r="BD107" s="36">
        <f t="shared" si="8"/>
        <v>1.344246000078636</v>
      </c>
      <c r="BE107" s="38">
        <f t="shared" si="9"/>
        <v>0</v>
      </c>
    </row>
    <row r="108" spans="1:57" x14ac:dyDescent="0.35">
      <c r="A108" t="s">
        <v>198</v>
      </c>
      <c r="B108" s="35">
        <f>IF('Indicator Date hidden'!C109="x","x",$B$2-'Indicator Date hidden'!C109)</f>
        <v>0</v>
      </c>
      <c r="C108" s="35">
        <f>IF('Indicator Date hidden'!D109="x","x",$C$2-'Indicator Date hidden'!D109)</f>
        <v>0</v>
      </c>
      <c r="D108" s="35">
        <f>IF('Indicator Date hidden'!E109="x","x",$D$2-'Indicator Date hidden'!E109)</f>
        <v>0</v>
      </c>
      <c r="E108" s="35">
        <f>IF('Indicator Date hidden'!F109="x","x",$E$2-'Indicator Date hidden'!F109)</f>
        <v>0</v>
      </c>
      <c r="F108" s="35">
        <f>IF('Indicator Date hidden'!G109="x","x",$F$2-'Indicator Date hidden'!G109)</f>
        <v>0</v>
      </c>
      <c r="G108" s="35">
        <f>IF('Indicator Date hidden'!H109="x","x",$G$2-'Indicator Date hidden'!H109)</f>
        <v>0</v>
      </c>
      <c r="H108" s="35">
        <f>IF('Indicator Date hidden'!I109="x","x",$H$2-'Indicator Date hidden'!I109)</f>
        <v>0</v>
      </c>
      <c r="I108" s="35">
        <f>IF('Indicator Date hidden'!J109="x","x",$I$2-'Indicator Date hidden'!J109)</f>
        <v>0</v>
      </c>
      <c r="J108" s="35">
        <f>IF('Indicator Date hidden'!K109="x","x",$J$2-'Indicator Date hidden'!K109)</f>
        <v>0</v>
      </c>
      <c r="K108" s="35">
        <f>IF('Indicator Date hidden'!L109="x","x",$K$2-'Indicator Date hidden'!L109)</f>
        <v>0</v>
      </c>
      <c r="L108" s="35">
        <f>IF('Indicator Date hidden'!M109="x","x",$L$2-'Indicator Date hidden'!M109)</f>
        <v>0</v>
      </c>
      <c r="M108" s="35">
        <f>IF('Indicator Date hidden'!N109="x","x",$M$2-'Indicator Date hidden'!N109)</f>
        <v>0</v>
      </c>
      <c r="N108" s="35">
        <f>IF('Indicator Date hidden'!O109="x","x",$N$2-'Indicator Date hidden'!O109)</f>
        <v>0</v>
      </c>
      <c r="O108" s="35">
        <f>IF('Indicator Date hidden'!P109="x","x",$O$2-'Indicator Date hidden'!P109)</f>
        <v>0</v>
      </c>
      <c r="P108" s="35">
        <f>IF('Indicator Date hidden'!Q109="x","x",$P$2-'Indicator Date hidden'!Q109)</f>
        <v>0</v>
      </c>
      <c r="Q108" s="35" t="str">
        <f>IF('Indicator Date hidden'!R109="x","x",$Q$2-'Indicator Date hidden'!R109)</f>
        <v>x</v>
      </c>
      <c r="R108" s="35">
        <f>IF('Indicator Date hidden'!S109="x","x",$R$2-'Indicator Date hidden'!S109)</f>
        <v>0</v>
      </c>
      <c r="S108" s="35">
        <f>IF('Indicator Date hidden'!T109="x","x",$S$2-'Indicator Date hidden'!T109)</f>
        <v>0</v>
      </c>
      <c r="T108" s="35">
        <f>IF('Indicator Date hidden'!U109="x","x",$T$2-'Indicator Date hidden'!U109)</f>
        <v>0</v>
      </c>
      <c r="U108" s="35" t="str">
        <f>IF('Indicator Date hidden'!V109="x","x",$U$2-'Indicator Date hidden'!V109)</f>
        <v>x</v>
      </c>
      <c r="V108" s="35">
        <f>IF('Indicator Date hidden'!W109="x","x",$V$2-'Indicator Date hidden'!W109)</f>
        <v>0</v>
      </c>
      <c r="W108" s="35" t="str">
        <f>IF('Indicator Date hidden'!X109="x","x",$W$2-'Indicator Date hidden'!X109)</f>
        <v>x</v>
      </c>
      <c r="X108" s="35">
        <f>IF('Indicator Date hidden'!Y109="x","x",$X$2-'Indicator Date hidden'!Y109)</f>
        <v>1</v>
      </c>
      <c r="Y108" s="35">
        <f>IF('Indicator Date hidden'!Z109="x","x",$Y$2-'Indicator Date hidden'!Z109)</f>
        <v>0</v>
      </c>
      <c r="Z108" s="35">
        <f>IF('Indicator Date hidden'!AA109="x","x",$Z$2-'Indicator Date hidden'!AA109)</f>
        <v>0</v>
      </c>
      <c r="AA108" s="35" t="str">
        <f>IF('Indicator Date hidden'!AB109="x","x",$AA$2-'Indicator Date hidden'!AB109)</f>
        <v>x</v>
      </c>
      <c r="AB108" s="35">
        <f>IF('Indicator Date hidden'!AC109="x","x",$AB$2-'Indicator Date hidden'!AC109)</f>
        <v>0</v>
      </c>
      <c r="AC108" s="35">
        <f>IF('Indicator Date hidden'!AD109="x","x",$AC$2-'Indicator Date hidden'!AD109)</f>
        <v>0</v>
      </c>
      <c r="AD108" s="35" t="str">
        <f>IF('Indicator Date hidden'!AE109="x","x",$AD$2-'Indicator Date hidden'!AE109)</f>
        <v>x</v>
      </c>
      <c r="AE108" s="35">
        <f>IF('Indicator Date hidden'!AF109="x","x",$AE$2-'Indicator Date hidden'!AF109)</f>
        <v>0</v>
      </c>
      <c r="AF108" s="35" t="str">
        <f>IF('Indicator Date hidden'!AG109="x","x",$AF$2-'Indicator Date hidden'!AG109)</f>
        <v>x</v>
      </c>
      <c r="AG108" s="35">
        <f>IF('Indicator Date hidden'!AH109="x","x",$AG$2-'Indicator Date hidden'!AH109)</f>
        <v>0</v>
      </c>
      <c r="AH108" s="35">
        <f>IF('Indicator Date hidden'!AI109="x","x",$AH$2-'Indicator Date hidden'!AI109)</f>
        <v>0</v>
      </c>
      <c r="AI108" s="35">
        <f>IF('Indicator Date hidden'!AJ109="x","x",$AI$2-'Indicator Date hidden'!AJ109)</f>
        <v>0</v>
      </c>
      <c r="AJ108" s="35" t="str">
        <f>IF('Indicator Date hidden'!AK109="x","x",$AJ$2-'Indicator Date hidden'!AK109)</f>
        <v>x</v>
      </c>
      <c r="AK108" s="35">
        <f>IF('Indicator Date hidden'!AL109="x","x",$AK$2-'Indicator Date hidden'!AL109)</f>
        <v>1</v>
      </c>
      <c r="AL108" s="35">
        <f>IF('Indicator Date hidden'!AM109="x","x",$AL$2-'Indicator Date hidden'!AM109)</f>
        <v>0</v>
      </c>
      <c r="AM108" s="35">
        <f>IF('Indicator Date hidden'!AN109="x","x",$AM$2-'Indicator Date hidden'!AN109)</f>
        <v>0</v>
      </c>
      <c r="AN108" s="35">
        <f>IF('Indicator Date hidden'!AO109="x","x",$AN$2-'Indicator Date hidden'!AO109)</f>
        <v>0</v>
      </c>
      <c r="AO108" s="35">
        <f>IF('Indicator Date hidden'!AP109="x","x",$AO$2-'Indicator Date hidden'!AP109)</f>
        <v>0</v>
      </c>
      <c r="AP108" s="35">
        <f>IF('Indicator Date hidden'!AQ109="x","x",$AP$2-'Indicator Date hidden'!AQ109)</f>
        <v>0</v>
      </c>
      <c r="AQ108" s="35" t="str">
        <f>IF('Indicator Date hidden'!AR109="x","x",$AQ$2-'Indicator Date hidden'!AR109)</f>
        <v>x</v>
      </c>
      <c r="AR108" s="35">
        <f>IF('Indicator Date hidden'!AS109="x","x",$AR$2-'Indicator Date hidden'!AS109)</f>
        <v>0</v>
      </c>
      <c r="AS108" s="35">
        <f>IF('Indicator Date hidden'!AT109="x","x",$AS$2-'Indicator Date hidden'!AT109)</f>
        <v>0</v>
      </c>
      <c r="AT108" s="35">
        <f>IF('Indicator Date hidden'!AU109="x","x",$AT$2-'Indicator Date hidden'!AU109)</f>
        <v>0</v>
      </c>
      <c r="AU108" s="35">
        <f>IF('Indicator Date hidden'!AV109="x","x",$AU$2-'Indicator Date hidden'!AV109)</f>
        <v>3</v>
      </c>
      <c r="AV108" s="35">
        <f>IF('Indicator Date hidden'!AW109="x","x",$AV$2-'Indicator Date hidden'!AW109)</f>
        <v>0</v>
      </c>
      <c r="AW108" s="35">
        <f>IF('Indicator Date hidden'!AX109="x","x",$AW$2-'Indicator Date hidden'!AX109)</f>
        <v>0</v>
      </c>
      <c r="AX108" s="35">
        <f>IF('Indicator Date hidden'!AY109="x","x",$AX$2-'Indicator Date hidden'!AY109)</f>
        <v>0</v>
      </c>
      <c r="AY108" s="35">
        <f>IF('Indicator Date hidden'!AZ109="x","x",$AY$2-'Indicator Date hidden'!AZ109)</f>
        <v>0</v>
      </c>
      <c r="AZ108" s="35">
        <f>IF('Indicator Date hidden'!BA109="x","x",$AZ$2-'Indicator Date hidden'!BA109)</f>
        <v>0</v>
      </c>
      <c r="BA108">
        <f t="shared" si="5"/>
        <v>5</v>
      </c>
      <c r="BB108" s="36">
        <f t="shared" si="6"/>
        <v>0.11627906976744186</v>
      </c>
      <c r="BC108">
        <f t="shared" si="7"/>
        <v>3</v>
      </c>
      <c r="BD108" s="36">
        <f t="shared" si="8"/>
        <v>0.49223280205852848</v>
      </c>
      <c r="BE108" s="38">
        <f t="shared" si="9"/>
        <v>0</v>
      </c>
    </row>
    <row r="109" spans="1:57" x14ac:dyDescent="0.35">
      <c r="A109" t="s">
        <v>200</v>
      </c>
      <c r="B109" s="35">
        <f>IF('Indicator Date hidden'!C110="x","x",$B$2-'Indicator Date hidden'!C110)</f>
        <v>0</v>
      </c>
      <c r="C109" s="35">
        <f>IF('Indicator Date hidden'!D110="x","x",$C$2-'Indicator Date hidden'!D110)</f>
        <v>0</v>
      </c>
      <c r="D109" s="35">
        <f>IF('Indicator Date hidden'!E110="x","x",$D$2-'Indicator Date hidden'!E110)</f>
        <v>0</v>
      </c>
      <c r="E109" s="35">
        <f>IF('Indicator Date hidden'!F110="x","x",$E$2-'Indicator Date hidden'!F110)</f>
        <v>0</v>
      </c>
      <c r="F109" s="35">
        <f>IF('Indicator Date hidden'!G110="x","x",$F$2-'Indicator Date hidden'!G110)</f>
        <v>0</v>
      </c>
      <c r="G109" s="35">
        <f>IF('Indicator Date hidden'!H110="x","x",$G$2-'Indicator Date hidden'!H110)</f>
        <v>0</v>
      </c>
      <c r="H109" s="35">
        <f>IF('Indicator Date hidden'!I110="x","x",$H$2-'Indicator Date hidden'!I110)</f>
        <v>0</v>
      </c>
      <c r="I109" s="35">
        <f>IF('Indicator Date hidden'!J110="x","x",$I$2-'Indicator Date hidden'!J110)</f>
        <v>0</v>
      </c>
      <c r="J109" s="35">
        <f>IF('Indicator Date hidden'!K110="x","x",$J$2-'Indicator Date hidden'!K110)</f>
        <v>0</v>
      </c>
      <c r="K109" s="35">
        <f>IF('Indicator Date hidden'!L110="x","x",$K$2-'Indicator Date hidden'!L110)</f>
        <v>0</v>
      </c>
      <c r="L109" s="35">
        <f>IF('Indicator Date hidden'!M110="x","x",$L$2-'Indicator Date hidden'!M110)</f>
        <v>0</v>
      </c>
      <c r="M109" s="35">
        <f>IF('Indicator Date hidden'!N110="x","x",$M$2-'Indicator Date hidden'!N110)</f>
        <v>0</v>
      </c>
      <c r="N109" s="35">
        <f>IF('Indicator Date hidden'!O110="x","x",$N$2-'Indicator Date hidden'!O110)</f>
        <v>0</v>
      </c>
      <c r="O109" s="35">
        <f>IF('Indicator Date hidden'!P110="x","x",$O$2-'Indicator Date hidden'!P110)</f>
        <v>0</v>
      </c>
      <c r="P109" s="35" t="str">
        <f>IF('Indicator Date hidden'!Q110="x","x",$P$2-'Indicator Date hidden'!Q110)</f>
        <v>x</v>
      </c>
      <c r="Q109" s="35" t="str">
        <f>IF('Indicator Date hidden'!R110="x","x",$Q$2-'Indicator Date hidden'!R110)</f>
        <v>x</v>
      </c>
      <c r="R109" s="35">
        <f>IF('Indicator Date hidden'!S110="x","x",$R$2-'Indicator Date hidden'!S110)</f>
        <v>0</v>
      </c>
      <c r="S109" s="35">
        <f>IF('Indicator Date hidden'!T110="x","x",$S$2-'Indicator Date hidden'!T110)</f>
        <v>0</v>
      </c>
      <c r="T109" s="35">
        <f>IF('Indicator Date hidden'!U110="x","x",$T$2-'Indicator Date hidden'!U110)</f>
        <v>0</v>
      </c>
      <c r="U109" s="35">
        <f>IF('Indicator Date hidden'!V110="x","x",$U$2-'Indicator Date hidden'!V110)</f>
        <v>0</v>
      </c>
      <c r="V109" s="35">
        <f>IF('Indicator Date hidden'!W110="x","x",$V$2-'Indicator Date hidden'!W110)</f>
        <v>0</v>
      </c>
      <c r="W109" s="35">
        <f>IF('Indicator Date hidden'!X110="x","x",$W$2-'Indicator Date hidden'!X110)</f>
        <v>7</v>
      </c>
      <c r="X109" s="35">
        <f>IF('Indicator Date hidden'!Y110="x","x",$X$2-'Indicator Date hidden'!Y110)</f>
        <v>4</v>
      </c>
      <c r="Y109" s="35">
        <f>IF('Indicator Date hidden'!Z110="x","x",$Y$2-'Indicator Date hidden'!Z110)</f>
        <v>0</v>
      </c>
      <c r="Z109" s="35">
        <f>IF('Indicator Date hidden'!AA110="x","x",$Z$2-'Indicator Date hidden'!AA110)</f>
        <v>0</v>
      </c>
      <c r="AA109" s="35" t="str">
        <f>IF('Indicator Date hidden'!AB110="x","x",$AA$2-'Indicator Date hidden'!AB110)</f>
        <v>x</v>
      </c>
      <c r="AB109" s="35">
        <f>IF('Indicator Date hidden'!AC110="x","x",$AB$2-'Indicator Date hidden'!AC110)</f>
        <v>0</v>
      </c>
      <c r="AC109" s="35">
        <f>IF('Indicator Date hidden'!AD110="x","x",$AC$2-'Indicator Date hidden'!AD110)</f>
        <v>0</v>
      </c>
      <c r="AD109" s="35" t="str">
        <f>IF('Indicator Date hidden'!AE110="x","x",$AD$2-'Indicator Date hidden'!AE110)</f>
        <v>x</v>
      </c>
      <c r="AE109" s="35" t="str">
        <f>IF('Indicator Date hidden'!AF110="x","x",$AE$2-'Indicator Date hidden'!AF110)</f>
        <v>x</v>
      </c>
      <c r="AF109" s="35" t="str">
        <f>IF('Indicator Date hidden'!AG110="x","x",$AF$2-'Indicator Date hidden'!AG110)</f>
        <v>x</v>
      </c>
      <c r="AG109" s="35">
        <f>IF('Indicator Date hidden'!AH110="x","x",$AG$2-'Indicator Date hidden'!AH110)</f>
        <v>0</v>
      </c>
      <c r="AH109" s="35">
        <f>IF('Indicator Date hidden'!AI110="x","x",$AH$2-'Indicator Date hidden'!AI110)</f>
        <v>0</v>
      </c>
      <c r="AI109" s="35">
        <f>IF('Indicator Date hidden'!AJ110="x","x",$AI$2-'Indicator Date hidden'!AJ110)</f>
        <v>0</v>
      </c>
      <c r="AJ109" s="35" t="str">
        <f>IF('Indicator Date hidden'!AK110="x","x",$AJ$2-'Indicator Date hidden'!AK110)</f>
        <v>x</v>
      </c>
      <c r="AK109" s="35" t="str">
        <f>IF('Indicator Date hidden'!AL110="x","x",$AK$2-'Indicator Date hidden'!AL110)</f>
        <v>x</v>
      </c>
      <c r="AL109" s="35">
        <f>IF('Indicator Date hidden'!AM110="x","x",$AL$2-'Indicator Date hidden'!AM110)</f>
        <v>0</v>
      </c>
      <c r="AM109" s="35">
        <f>IF('Indicator Date hidden'!AN110="x","x",$AM$2-'Indicator Date hidden'!AN110)</f>
        <v>0</v>
      </c>
      <c r="AN109" s="35">
        <f>IF('Indicator Date hidden'!AO110="x","x",$AN$2-'Indicator Date hidden'!AO110)</f>
        <v>0</v>
      </c>
      <c r="AO109" s="35" t="str">
        <f>IF('Indicator Date hidden'!AP110="x","x",$AO$2-'Indicator Date hidden'!AP110)</f>
        <v>x</v>
      </c>
      <c r="AP109" s="35" t="str">
        <f>IF('Indicator Date hidden'!AQ110="x","x",$AP$2-'Indicator Date hidden'!AQ110)</f>
        <v>x</v>
      </c>
      <c r="AQ109" s="35">
        <f>IF('Indicator Date hidden'!AR110="x","x",$AQ$2-'Indicator Date hidden'!AR110)</f>
        <v>4</v>
      </c>
      <c r="AR109" s="35">
        <f>IF('Indicator Date hidden'!AS110="x","x",$AR$2-'Indicator Date hidden'!AS110)</f>
        <v>0</v>
      </c>
      <c r="AS109" s="35" t="str">
        <f>IF('Indicator Date hidden'!AT110="x","x",$AS$2-'Indicator Date hidden'!AT110)</f>
        <v>x</v>
      </c>
      <c r="AT109" s="35">
        <f>IF('Indicator Date hidden'!AU110="x","x",$AT$2-'Indicator Date hidden'!AU110)</f>
        <v>0</v>
      </c>
      <c r="AU109" s="35" t="str">
        <f>IF('Indicator Date hidden'!AV110="x","x",$AU$2-'Indicator Date hidden'!AV110)</f>
        <v>x</v>
      </c>
      <c r="AV109" s="35">
        <f>IF('Indicator Date hidden'!AW110="x","x",$AV$2-'Indicator Date hidden'!AW110)</f>
        <v>0</v>
      </c>
      <c r="AW109" s="35">
        <f>IF('Indicator Date hidden'!AX110="x","x",$AW$2-'Indicator Date hidden'!AX110)</f>
        <v>0</v>
      </c>
      <c r="AX109" s="35">
        <f>IF('Indicator Date hidden'!AY110="x","x",$AX$2-'Indicator Date hidden'!AY110)</f>
        <v>0</v>
      </c>
      <c r="AY109" s="35">
        <f>IF('Indicator Date hidden'!AZ110="x","x",$AY$2-'Indicator Date hidden'!AZ110)</f>
        <v>0</v>
      </c>
      <c r="AZ109" s="35">
        <f>IF('Indicator Date hidden'!BA110="x","x",$AZ$2-'Indicator Date hidden'!BA110)</f>
        <v>0</v>
      </c>
      <c r="BA109">
        <f t="shared" si="5"/>
        <v>15</v>
      </c>
      <c r="BB109" s="36">
        <f t="shared" si="6"/>
        <v>0.38461538461538464</v>
      </c>
      <c r="BC109">
        <f t="shared" si="7"/>
        <v>3</v>
      </c>
      <c r="BD109" s="36">
        <f t="shared" si="8"/>
        <v>1.3888823142513684</v>
      </c>
      <c r="BE109" s="38">
        <f t="shared" si="9"/>
        <v>0</v>
      </c>
    </row>
    <row r="110" spans="1:57" x14ac:dyDescent="0.35">
      <c r="A110" t="s">
        <v>202</v>
      </c>
      <c r="B110" s="35">
        <f>IF('Indicator Date hidden'!C111="x","x",$B$2-'Indicator Date hidden'!C111)</f>
        <v>0</v>
      </c>
      <c r="C110" s="35">
        <f>IF('Indicator Date hidden'!D111="x","x",$C$2-'Indicator Date hidden'!D111)</f>
        <v>0</v>
      </c>
      <c r="D110" s="35">
        <f>IF('Indicator Date hidden'!E111="x","x",$D$2-'Indicator Date hidden'!E111)</f>
        <v>0</v>
      </c>
      <c r="E110" s="35">
        <f>IF('Indicator Date hidden'!F111="x","x",$E$2-'Indicator Date hidden'!F111)</f>
        <v>0</v>
      </c>
      <c r="F110" s="35">
        <f>IF('Indicator Date hidden'!G111="x","x",$F$2-'Indicator Date hidden'!G111)</f>
        <v>0</v>
      </c>
      <c r="G110" s="35">
        <f>IF('Indicator Date hidden'!H111="x","x",$G$2-'Indicator Date hidden'!H111)</f>
        <v>0</v>
      </c>
      <c r="H110" s="35">
        <f>IF('Indicator Date hidden'!I111="x","x",$H$2-'Indicator Date hidden'!I111)</f>
        <v>0</v>
      </c>
      <c r="I110" s="35">
        <f>IF('Indicator Date hidden'!J111="x","x",$I$2-'Indicator Date hidden'!J111)</f>
        <v>0</v>
      </c>
      <c r="J110" s="35">
        <f>IF('Indicator Date hidden'!K111="x","x",$J$2-'Indicator Date hidden'!K111)</f>
        <v>0</v>
      </c>
      <c r="K110" s="35">
        <f>IF('Indicator Date hidden'!L111="x","x",$K$2-'Indicator Date hidden'!L111)</f>
        <v>0</v>
      </c>
      <c r="L110" s="35">
        <f>IF('Indicator Date hidden'!M111="x","x",$L$2-'Indicator Date hidden'!M111)</f>
        <v>0</v>
      </c>
      <c r="M110" s="35">
        <f>IF('Indicator Date hidden'!N111="x","x",$M$2-'Indicator Date hidden'!N111)</f>
        <v>0</v>
      </c>
      <c r="N110" s="35">
        <f>IF('Indicator Date hidden'!O111="x","x",$N$2-'Indicator Date hidden'!O111)</f>
        <v>0</v>
      </c>
      <c r="O110" s="35">
        <f>IF('Indicator Date hidden'!P111="x","x",$O$2-'Indicator Date hidden'!P111)</f>
        <v>0</v>
      </c>
      <c r="P110" s="35">
        <f>IF('Indicator Date hidden'!Q111="x","x",$P$2-'Indicator Date hidden'!Q111)</f>
        <v>0</v>
      </c>
      <c r="Q110" s="35">
        <f>IF('Indicator Date hidden'!R111="x","x",$Q$2-'Indicator Date hidden'!R111)</f>
        <v>3</v>
      </c>
      <c r="R110" s="35">
        <f>IF('Indicator Date hidden'!S111="x","x",$R$2-'Indicator Date hidden'!S111)</f>
        <v>0</v>
      </c>
      <c r="S110" s="35">
        <f>IF('Indicator Date hidden'!T111="x","x",$S$2-'Indicator Date hidden'!T111)</f>
        <v>0</v>
      </c>
      <c r="T110" s="35">
        <f>IF('Indicator Date hidden'!U111="x","x",$T$2-'Indicator Date hidden'!U111)</f>
        <v>0</v>
      </c>
      <c r="U110" s="35">
        <f>IF('Indicator Date hidden'!V111="x","x",$U$2-'Indicator Date hidden'!V111)</f>
        <v>0</v>
      </c>
      <c r="V110" s="35">
        <f>IF('Indicator Date hidden'!W111="x","x",$V$2-'Indicator Date hidden'!W111)</f>
        <v>0</v>
      </c>
      <c r="W110" s="35">
        <f>IF('Indicator Date hidden'!X111="x","x",$W$2-'Indicator Date hidden'!X111)</f>
        <v>2</v>
      </c>
      <c r="X110" s="35">
        <f>IF('Indicator Date hidden'!Y111="x","x",$X$2-'Indicator Date hidden'!Y111)</f>
        <v>4</v>
      </c>
      <c r="Y110" s="35">
        <f>IF('Indicator Date hidden'!Z111="x","x",$Y$2-'Indicator Date hidden'!Z111)</f>
        <v>0</v>
      </c>
      <c r="Z110" s="35">
        <f>IF('Indicator Date hidden'!AA111="x","x",$Z$2-'Indicator Date hidden'!AA111)</f>
        <v>0</v>
      </c>
      <c r="AA110" s="35">
        <f>IF('Indicator Date hidden'!AB111="x","x",$AA$2-'Indicator Date hidden'!AB111)</f>
        <v>0</v>
      </c>
      <c r="AB110" s="35">
        <f>IF('Indicator Date hidden'!AC111="x","x",$AB$2-'Indicator Date hidden'!AC111)</f>
        <v>0</v>
      </c>
      <c r="AC110" s="35">
        <f>IF('Indicator Date hidden'!AD111="x","x",$AC$2-'Indicator Date hidden'!AD111)</f>
        <v>0</v>
      </c>
      <c r="AD110" s="35">
        <f>IF('Indicator Date hidden'!AE111="x","x",$AD$2-'Indicator Date hidden'!AE111)</f>
        <v>0</v>
      </c>
      <c r="AE110" s="35">
        <f>IF('Indicator Date hidden'!AF111="x","x",$AE$2-'Indicator Date hidden'!AF111)</f>
        <v>0</v>
      </c>
      <c r="AF110" s="35">
        <f>IF('Indicator Date hidden'!AG111="x","x",$AF$2-'Indicator Date hidden'!AG111)</f>
        <v>5</v>
      </c>
      <c r="AG110" s="35">
        <f>IF('Indicator Date hidden'!AH111="x","x",$AG$2-'Indicator Date hidden'!AH111)</f>
        <v>0</v>
      </c>
      <c r="AH110" s="35">
        <f>IF('Indicator Date hidden'!AI111="x","x",$AH$2-'Indicator Date hidden'!AI111)</f>
        <v>0</v>
      </c>
      <c r="AI110" s="35">
        <f>IF('Indicator Date hidden'!AJ111="x","x",$AI$2-'Indicator Date hidden'!AJ111)</f>
        <v>0</v>
      </c>
      <c r="AJ110" s="35" t="str">
        <f>IF('Indicator Date hidden'!AK111="x","x",$AJ$2-'Indicator Date hidden'!AK111)</f>
        <v>x</v>
      </c>
      <c r="AK110" s="35">
        <f>IF('Indicator Date hidden'!AL111="x","x",$AK$2-'Indicator Date hidden'!AL111)</f>
        <v>0</v>
      </c>
      <c r="AL110" s="35">
        <f>IF('Indicator Date hidden'!AM111="x","x",$AL$2-'Indicator Date hidden'!AM111)</f>
        <v>0</v>
      </c>
      <c r="AM110" s="35">
        <f>IF('Indicator Date hidden'!AN111="x","x",$AM$2-'Indicator Date hidden'!AN111)</f>
        <v>0</v>
      </c>
      <c r="AN110" s="35">
        <f>IF('Indicator Date hidden'!AO111="x","x",$AN$2-'Indicator Date hidden'!AO111)</f>
        <v>0</v>
      </c>
      <c r="AO110" s="35">
        <f>IF('Indicator Date hidden'!AP111="x","x",$AO$2-'Indicator Date hidden'!AP111)</f>
        <v>0</v>
      </c>
      <c r="AP110" s="35">
        <f>IF('Indicator Date hidden'!AQ111="x","x",$AP$2-'Indicator Date hidden'!AQ111)</f>
        <v>0</v>
      </c>
      <c r="AQ110" s="35">
        <f>IF('Indicator Date hidden'!AR111="x","x",$AQ$2-'Indicator Date hidden'!AR111)</f>
        <v>4</v>
      </c>
      <c r="AR110" s="35">
        <f>IF('Indicator Date hidden'!AS111="x","x",$AR$2-'Indicator Date hidden'!AS111)</f>
        <v>0</v>
      </c>
      <c r="AS110" s="35">
        <f>IF('Indicator Date hidden'!AT111="x","x",$AS$2-'Indicator Date hidden'!AT111)</f>
        <v>0</v>
      </c>
      <c r="AT110" s="35">
        <f>IF('Indicator Date hidden'!AU111="x","x",$AT$2-'Indicator Date hidden'!AU111)</f>
        <v>0</v>
      </c>
      <c r="AU110" s="35">
        <f>IF('Indicator Date hidden'!AV111="x","x",$AU$2-'Indicator Date hidden'!AV111)</f>
        <v>7</v>
      </c>
      <c r="AV110" s="35">
        <f>IF('Indicator Date hidden'!AW111="x","x",$AV$2-'Indicator Date hidden'!AW111)</f>
        <v>0</v>
      </c>
      <c r="AW110" s="35">
        <f>IF('Indicator Date hidden'!AX111="x","x",$AW$2-'Indicator Date hidden'!AX111)</f>
        <v>0</v>
      </c>
      <c r="AX110" s="35">
        <f>IF('Indicator Date hidden'!AY111="x","x",$AX$2-'Indicator Date hidden'!AY111)</f>
        <v>0</v>
      </c>
      <c r="AY110" s="35">
        <f>IF('Indicator Date hidden'!AZ111="x","x",$AY$2-'Indicator Date hidden'!AZ111)</f>
        <v>0</v>
      </c>
      <c r="AZ110" s="35">
        <f>IF('Indicator Date hidden'!BA111="x","x",$AZ$2-'Indicator Date hidden'!BA111)</f>
        <v>0</v>
      </c>
      <c r="BA110">
        <f t="shared" si="5"/>
        <v>25</v>
      </c>
      <c r="BB110" s="36">
        <f t="shared" si="6"/>
        <v>0.5</v>
      </c>
      <c r="BC110">
        <f t="shared" si="7"/>
        <v>6</v>
      </c>
      <c r="BD110" s="36">
        <f t="shared" si="8"/>
        <v>1.4594519519326423</v>
      </c>
      <c r="BE110" s="38">
        <f t="shared" si="9"/>
        <v>0</v>
      </c>
    </row>
    <row r="111" spans="1:57" x14ac:dyDescent="0.35">
      <c r="A111" t="s">
        <v>204</v>
      </c>
      <c r="B111" s="35">
        <f>IF('Indicator Date hidden'!C112="x","x",$B$2-'Indicator Date hidden'!C112)</f>
        <v>0</v>
      </c>
      <c r="C111" s="35">
        <f>IF('Indicator Date hidden'!D112="x","x",$C$2-'Indicator Date hidden'!D112)</f>
        <v>0</v>
      </c>
      <c r="D111" s="35">
        <f>IF('Indicator Date hidden'!E112="x","x",$D$2-'Indicator Date hidden'!E112)</f>
        <v>0</v>
      </c>
      <c r="E111" s="35">
        <f>IF('Indicator Date hidden'!F112="x","x",$E$2-'Indicator Date hidden'!F112)</f>
        <v>0</v>
      </c>
      <c r="F111" s="35">
        <f>IF('Indicator Date hidden'!G112="x","x",$F$2-'Indicator Date hidden'!G112)</f>
        <v>0</v>
      </c>
      <c r="G111" s="35">
        <f>IF('Indicator Date hidden'!H112="x","x",$G$2-'Indicator Date hidden'!H112)</f>
        <v>0</v>
      </c>
      <c r="H111" s="35">
        <f>IF('Indicator Date hidden'!I112="x","x",$H$2-'Indicator Date hidden'!I112)</f>
        <v>0</v>
      </c>
      <c r="I111" s="35">
        <f>IF('Indicator Date hidden'!J112="x","x",$I$2-'Indicator Date hidden'!J112)</f>
        <v>0</v>
      </c>
      <c r="J111" s="35">
        <f>IF('Indicator Date hidden'!K112="x","x",$J$2-'Indicator Date hidden'!K112)</f>
        <v>0</v>
      </c>
      <c r="K111" s="35">
        <f>IF('Indicator Date hidden'!L112="x","x",$K$2-'Indicator Date hidden'!L112)</f>
        <v>0</v>
      </c>
      <c r="L111" s="35">
        <f>IF('Indicator Date hidden'!M112="x","x",$L$2-'Indicator Date hidden'!M112)</f>
        <v>0</v>
      </c>
      <c r="M111" s="35">
        <f>IF('Indicator Date hidden'!N112="x","x",$M$2-'Indicator Date hidden'!N112)</f>
        <v>0</v>
      </c>
      <c r="N111" s="35">
        <f>IF('Indicator Date hidden'!O112="x","x",$N$2-'Indicator Date hidden'!O112)</f>
        <v>0</v>
      </c>
      <c r="O111" s="35">
        <f>IF('Indicator Date hidden'!P112="x","x",$O$2-'Indicator Date hidden'!P112)</f>
        <v>0</v>
      </c>
      <c r="P111" s="35">
        <f>IF('Indicator Date hidden'!Q112="x","x",$P$2-'Indicator Date hidden'!Q112)</f>
        <v>0</v>
      </c>
      <c r="Q111" s="35" t="str">
        <f>IF('Indicator Date hidden'!R112="x","x",$Q$2-'Indicator Date hidden'!R112)</f>
        <v>x</v>
      </c>
      <c r="R111" s="35">
        <f>IF('Indicator Date hidden'!S112="x","x",$R$2-'Indicator Date hidden'!S112)</f>
        <v>0</v>
      </c>
      <c r="S111" s="35">
        <f>IF('Indicator Date hidden'!T112="x","x",$S$2-'Indicator Date hidden'!T112)</f>
        <v>0</v>
      </c>
      <c r="T111" s="35">
        <f>IF('Indicator Date hidden'!U112="x","x",$T$2-'Indicator Date hidden'!U112)</f>
        <v>0</v>
      </c>
      <c r="U111" s="35">
        <f>IF('Indicator Date hidden'!V112="x","x",$U$2-'Indicator Date hidden'!V112)</f>
        <v>0</v>
      </c>
      <c r="V111" s="35">
        <f>IF('Indicator Date hidden'!W112="x","x",$V$2-'Indicator Date hidden'!W112)</f>
        <v>0</v>
      </c>
      <c r="W111" s="35" t="str">
        <f>IF('Indicator Date hidden'!X112="x","x",$W$2-'Indicator Date hidden'!X112)</f>
        <v>x</v>
      </c>
      <c r="X111" s="35" t="str">
        <f>IF('Indicator Date hidden'!Y112="x","x",$X$2-'Indicator Date hidden'!Y112)</f>
        <v>x</v>
      </c>
      <c r="Y111" s="35">
        <f>IF('Indicator Date hidden'!Z112="x","x",$Y$2-'Indicator Date hidden'!Z112)</f>
        <v>0</v>
      </c>
      <c r="Z111" s="35">
        <f>IF('Indicator Date hidden'!AA112="x","x",$Z$2-'Indicator Date hidden'!AA112)</f>
        <v>0</v>
      </c>
      <c r="AA111" s="35">
        <f>IF('Indicator Date hidden'!AB112="x","x",$AA$2-'Indicator Date hidden'!AB112)</f>
        <v>0</v>
      </c>
      <c r="AB111" s="35">
        <f>IF('Indicator Date hidden'!AC112="x","x",$AB$2-'Indicator Date hidden'!AC112)</f>
        <v>0</v>
      </c>
      <c r="AC111" s="35">
        <f>IF('Indicator Date hidden'!AD112="x","x",$AC$2-'Indicator Date hidden'!AD112)</f>
        <v>0</v>
      </c>
      <c r="AD111" s="35" t="str">
        <f>IF('Indicator Date hidden'!AE112="x","x",$AD$2-'Indicator Date hidden'!AE112)</f>
        <v>x</v>
      </c>
      <c r="AE111" s="35">
        <f>IF('Indicator Date hidden'!AF112="x","x",$AE$2-'Indicator Date hidden'!AF112)</f>
        <v>0</v>
      </c>
      <c r="AF111" s="35">
        <f>IF('Indicator Date hidden'!AG112="x","x",$AF$2-'Indicator Date hidden'!AG112)</f>
        <v>1</v>
      </c>
      <c r="AG111" s="35">
        <f>IF('Indicator Date hidden'!AH112="x","x",$AG$2-'Indicator Date hidden'!AH112)</f>
        <v>0</v>
      </c>
      <c r="AH111" s="35">
        <f>IF('Indicator Date hidden'!AI112="x","x",$AH$2-'Indicator Date hidden'!AI112)</f>
        <v>0</v>
      </c>
      <c r="AI111" s="35">
        <f>IF('Indicator Date hidden'!AJ112="x","x",$AI$2-'Indicator Date hidden'!AJ112)</f>
        <v>0</v>
      </c>
      <c r="AJ111" s="35" t="str">
        <f>IF('Indicator Date hidden'!AK112="x","x",$AJ$2-'Indicator Date hidden'!AK112)</f>
        <v>x</v>
      </c>
      <c r="AK111" s="35">
        <f>IF('Indicator Date hidden'!AL112="x","x",$AK$2-'Indicator Date hidden'!AL112)</f>
        <v>1</v>
      </c>
      <c r="AL111" s="35">
        <f>IF('Indicator Date hidden'!AM112="x","x",$AL$2-'Indicator Date hidden'!AM112)</f>
        <v>0</v>
      </c>
      <c r="AM111" s="35">
        <f>IF('Indicator Date hidden'!AN112="x","x",$AM$2-'Indicator Date hidden'!AN112)</f>
        <v>0</v>
      </c>
      <c r="AN111" s="35">
        <f>IF('Indicator Date hidden'!AO112="x","x",$AN$2-'Indicator Date hidden'!AO112)</f>
        <v>0</v>
      </c>
      <c r="AO111" s="35">
        <f>IF('Indicator Date hidden'!AP112="x","x",$AO$2-'Indicator Date hidden'!AP112)</f>
        <v>0</v>
      </c>
      <c r="AP111" s="35">
        <f>IF('Indicator Date hidden'!AQ112="x","x",$AP$2-'Indicator Date hidden'!AQ112)</f>
        <v>0</v>
      </c>
      <c r="AQ111" s="35">
        <f>IF('Indicator Date hidden'!AR112="x","x",$AQ$2-'Indicator Date hidden'!AR112)</f>
        <v>0</v>
      </c>
      <c r="AR111" s="35">
        <f>IF('Indicator Date hidden'!AS112="x","x",$AR$2-'Indicator Date hidden'!AS112)</f>
        <v>0</v>
      </c>
      <c r="AS111" s="35">
        <f>IF('Indicator Date hidden'!AT112="x","x",$AS$2-'Indicator Date hidden'!AT112)</f>
        <v>0</v>
      </c>
      <c r="AT111" s="35">
        <f>IF('Indicator Date hidden'!AU112="x","x",$AT$2-'Indicator Date hidden'!AU112)</f>
        <v>0</v>
      </c>
      <c r="AU111" s="35">
        <f>IF('Indicator Date hidden'!AV112="x","x",$AU$2-'Indicator Date hidden'!AV112)</f>
        <v>3</v>
      </c>
      <c r="AV111" s="35">
        <f>IF('Indicator Date hidden'!AW112="x","x",$AV$2-'Indicator Date hidden'!AW112)</f>
        <v>0</v>
      </c>
      <c r="AW111" s="35">
        <f>IF('Indicator Date hidden'!AX112="x","x",$AW$2-'Indicator Date hidden'!AX112)</f>
        <v>0</v>
      </c>
      <c r="AX111" s="35">
        <f>IF('Indicator Date hidden'!AY112="x","x",$AX$2-'Indicator Date hidden'!AY112)</f>
        <v>0</v>
      </c>
      <c r="AY111" s="35">
        <f>IF('Indicator Date hidden'!AZ112="x","x",$AY$2-'Indicator Date hidden'!AZ112)</f>
        <v>0</v>
      </c>
      <c r="AZ111" s="35">
        <f>IF('Indicator Date hidden'!BA112="x","x",$AZ$2-'Indicator Date hidden'!BA112)</f>
        <v>0</v>
      </c>
      <c r="BA111">
        <f t="shared" si="5"/>
        <v>5</v>
      </c>
      <c r="BB111" s="36">
        <f t="shared" si="6"/>
        <v>0.10869565217391304</v>
      </c>
      <c r="BC111">
        <f t="shared" si="7"/>
        <v>3</v>
      </c>
      <c r="BD111" s="36">
        <f t="shared" si="8"/>
        <v>0.47677635216220238</v>
      </c>
      <c r="BE111" s="38">
        <f t="shared" si="9"/>
        <v>0</v>
      </c>
    </row>
    <row r="112" spans="1:57" x14ac:dyDescent="0.35">
      <c r="A112" t="s">
        <v>206</v>
      </c>
      <c r="B112" s="35">
        <f>IF('Indicator Date hidden'!C113="x","x",$B$2-'Indicator Date hidden'!C113)</f>
        <v>0</v>
      </c>
      <c r="C112" s="35">
        <f>IF('Indicator Date hidden'!D113="x","x",$C$2-'Indicator Date hidden'!D113)</f>
        <v>0</v>
      </c>
      <c r="D112" s="35">
        <f>IF('Indicator Date hidden'!E113="x","x",$D$2-'Indicator Date hidden'!E113)</f>
        <v>0</v>
      </c>
      <c r="E112" s="35">
        <f>IF('Indicator Date hidden'!F113="x","x",$E$2-'Indicator Date hidden'!F113)</f>
        <v>0</v>
      </c>
      <c r="F112" s="35">
        <f>IF('Indicator Date hidden'!G113="x","x",$F$2-'Indicator Date hidden'!G113)</f>
        <v>0</v>
      </c>
      <c r="G112" s="35">
        <f>IF('Indicator Date hidden'!H113="x","x",$G$2-'Indicator Date hidden'!H113)</f>
        <v>0</v>
      </c>
      <c r="H112" s="35">
        <f>IF('Indicator Date hidden'!I113="x","x",$H$2-'Indicator Date hidden'!I113)</f>
        <v>0</v>
      </c>
      <c r="I112" s="35">
        <f>IF('Indicator Date hidden'!J113="x","x",$I$2-'Indicator Date hidden'!J113)</f>
        <v>0</v>
      </c>
      <c r="J112" s="35">
        <f>IF('Indicator Date hidden'!K113="x","x",$J$2-'Indicator Date hidden'!K113)</f>
        <v>0</v>
      </c>
      <c r="K112" s="35">
        <f>IF('Indicator Date hidden'!L113="x","x",$K$2-'Indicator Date hidden'!L113)</f>
        <v>0</v>
      </c>
      <c r="L112" s="35">
        <f>IF('Indicator Date hidden'!M113="x","x",$L$2-'Indicator Date hidden'!M113)</f>
        <v>0</v>
      </c>
      <c r="M112" s="35">
        <f>IF('Indicator Date hidden'!N113="x","x",$M$2-'Indicator Date hidden'!N113)</f>
        <v>0</v>
      </c>
      <c r="N112" s="35">
        <f>IF('Indicator Date hidden'!O113="x","x",$N$2-'Indicator Date hidden'!O113)</f>
        <v>0</v>
      </c>
      <c r="O112" s="35">
        <f>IF('Indicator Date hidden'!P113="x","x",$O$2-'Indicator Date hidden'!P113)</f>
        <v>0</v>
      </c>
      <c r="P112" s="35">
        <f>IF('Indicator Date hidden'!Q113="x","x",$P$2-'Indicator Date hidden'!Q113)</f>
        <v>0</v>
      </c>
      <c r="Q112" s="35">
        <f>IF('Indicator Date hidden'!R113="x","x",$Q$2-'Indicator Date hidden'!R113)</f>
        <v>2</v>
      </c>
      <c r="R112" s="35">
        <f>IF('Indicator Date hidden'!S113="x","x",$R$2-'Indicator Date hidden'!S113)</f>
        <v>0</v>
      </c>
      <c r="S112" s="35">
        <f>IF('Indicator Date hidden'!T113="x","x",$S$2-'Indicator Date hidden'!T113)</f>
        <v>0</v>
      </c>
      <c r="T112" s="35">
        <f>IF('Indicator Date hidden'!U113="x","x",$T$2-'Indicator Date hidden'!U113)</f>
        <v>0</v>
      </c>
      <c r="U112" s="35">
        <f>IF('Indicator Date hidden'!V113="x","x",$U$2-'Indicator Date hidden'!V113)</f>
        <v>0</v>
      </c>
      <c r="V112" s="35">
        <f>IF('Indicator Date hidden'!W113="x","x",$V$2-'Indicator Date hidden'!W113)</f>
        <v>0</v>
      </c>
      <c r="W112" s="35">
        <f>IF('Indicator Date hidden'!X113="x","x",$W$2-'Indicator Date hidden'!X113)</f>
        <v>2</v>
      </c>
      <c r="X112" s="35">
        <f>IF('Indicator Date hidden'!Y113="x","x",$X$2-'Indicator Date hidden'!Y113)</f>
        <v>3</v>
      </c>
      <c r="Y112" s="35">
        <f>IF('Indicator Date hidden'!Z113="x","x",$Y$2-'Indicator Date hidden'!Z113)</f>
        <v>0</v>
      </c>
      <c r="Z112" s="35">
        <f>IF('Indicator Date hidden'!AA113="x","x",$Z$2-'Indicator Date hidden'!AA113)</f>
        <v>0</v>
      </c>
      <c r="AA112" s="35">
        <f>IF('Indicator Date hidden'!AB113="x","x",$AA$2-'Indicator Date hidden'!AB113)</f>
        <v>0</v>
      </c>
      <c r="AB112" s="35">
        <f>IF('Indicator Date hidden'!AC113="x","x",$AB$2-'Indicator Date hidden'!AC113)</f>
        <v>0</v>
      </c>
      <c r="AC112" s="35">
        <f>IF('Indicator Date hidden'!AD113="x","x",$AC$2-'Indicator Date hidden'!AD113)</f>
        <v>0</v>
      </c>
      <c r="AD112" s="35">
        <f>IF('Indicator Date hidden'!AE113="x","x",$AD$2-'Indicator Date hidden'!AE113)</f>
        <v>0</v>
      </c>
      <c r="AE112" s="35">
        <f>IF('Indicator Date hidden'!AF113="x","x",$AE$2-'Indicator Date hidden'!AF113)</f>
        <v>0</v>
      </c>
      <c r="AF112" s="35">
        <f>IF('Indicator Date hidden'!AG113="x","x",$AF$2-'Indicator Date hidden'!AG113)</f>
        <v>1</v>
      </c>
      <c r="AG112" s="35">
        <f>IF('Indicator Date hidden'!AH113="x","x",$AG$2-'Indicator Date hidden'!AH113)</f>
        <v>0</v>
      </c>
      <c r="AH112" s="35">
        <f>IF('Indicator Date hidden'!AI113="x","x",$AH$2-'Indicator Date hidden'!AI113)</f>
        <v>0</v>
      </c>
      <c r="AI112" s="35">
        <f>IF('Indicator Date hidden'!AJ113="x","x",$AI$2-'Indicator Date hidden'!AJ113)</f>
        <v>0</v>
      </c>
      <c r="AJ112" s="35">
        <f>IF('Indicator Date hidden'!AK113="x","x",$AJ$2-'Indicator Date hidden'!AK113)</f>
        <v>1</v>
      </c>
      <c r="AK112" s="35">
        <f>IF('Indicator Date hidden'!AL113="x","x",$AK$2-'Indicator Date hidden'!AL113)</f>
        <v>1</v>
      </c>
      <c r="AL112" s="35">
        <f>IF('Indicator Date hidden'!AM113="x","x",$AL$2-'Indicator Date hidden'!AM113)</f>
        <v>0</v>
      </c>
      <c r="AM112" s="35">
        <f>IF('Indicator Date hidden'!AN113="x","x",$AM$2-'Indicator Date hidden'!AN113)</f>
        <v>0</v>
      </c>
      <c r="AN112" s="35">
        <f>IF('Indicator Date hidden'!AO113="x","x",$AN$2-'Indicator Date hidden'!AO113)</f>
        <v>0</v>
      </c>
      <c r="AO112" s="35">
        <f>IF('Indicator Date hidden'!AP113="x","x",$AO$2-'Indicator Date hidden'!AP113)</f>
        <v>0</v>
      </c>
      <c r="AP112" s="35">
        <f>IF('Indicator Date hidden'!AQ113="x","x",$AP$2-'Indicator Date hidden'!AQ113)</f>
        <v>0</v>
      </c>
      <c r="AQ112" s="35">
        <f>IF('Indicator Date hidden'!AR113="x","x",$AQ$2-'Indicator Date hidden'!AR113)</f>
        <v>0</v>
      </c>
      <c r="AR112" s="35">
        <f>IF('Indicator Date hidden'!AS113="x","x",$AR$2-'Indicator Date hidden'!AS113)</f>
        <v>0</v>
      </c>
      <c r="AS112" s="35">
        <f>IF('Indicator Date hidden'!AT113="x","x",$AS$2-'Indicator Date hidden'!AT113)</f>
        <v>0</v>
      </c>
      <c r="AT112" s="35">
        <f>IF('Indicator Date hidden'!AU113="x","x",$AT$2-'Indicator Date hidden'!AU113)</f>
        <v>0</v>
      </c>
      <c r="AU112" s="35">
        <f>IF('Indicator Date hidden'!AV113="x","x",$AU$2-'Indicator Date hidden'!AV113)</f>
        <v>1</v>
      </c>
      <c r="AV112" s="35">
        <f>IF('Indicator Date hidden'!AW113="x","x",$AV$2-'Indicator Date hidden'!AW113)</f>
        <v>0</v>
      </c>
      <c r="AW112" s="35">
        <f>IF('Indicator Date hidden'!AX113="x","x",$AW$2-'Indicator Date hidden'!AX113)</f>
        <v>0</v>
      </c>
      <c r="AX112" s="35">
        <f>IF('Indicator Date hidden'!AY113="x","x",$AX$2-'Indicator Date hidden'!AY113)</f>
        <v>0</v>
      </c>
      <c r="AY112" s="35">
        <f>IF('Indicator Date hidden'!AZ113="x","x",$AY$2-'Indicator Date hidden'!AZ113)</f>
        <v>0</v>
      </c>
      <c r="AZ112" s="35">
        <f>IF('Indicator Date hidden'!BA113="x","x",$AZ$2-'Indicator Date hidden'!BA113)</f>
        <v>0</v>
      </c>
      <c r="BA112">
        <f t="shared" si="5"/>
        <v>11</v>
      </c>
      <c r="BB112" s="36">
        <f t="shared" si="6"/>
        <v>0.21568627450980393</v>
      </c>
      <c r="BC112">
        <f t="shared" si="7"/>
        <v>7</v>
      </c>
      <c r="BD112" s="36">
        <f t="shared" si="8"/>
        <v>0.60435431401656636</v>
      </c>
      <c r="BE112" s="38">
        <f t="shared" si="9"/>
        <v>0</v>
      </c>
    </row>
    <row r="113" spans="1:57" x14ac:dyDescent="0.35">
      <c r="A113" t="s">
        <v>208</v>
      </c>
      <c r="B113" s="35">
        <f>IF('Indicator Date hidden'!C114="x","x",$B$2-'Indicator Date hidden'!C114)</f>
        <v>0</v>
      </c>
      <c r="C113" s="35">
        <f>IF('Indicator Date hidden'!D114="x","x",$C$2-'Indicator Date hidden'!D114)</f>
        <v>0</v>
      </c>
      <c r="D113" s="35">
        <f>IF('Indicator Date hidden'!E114="x","x",$D$2-'Indicator Date hidden'!E114)</f>
        <v>0</v>
      </c>
      <c r="E113" s="35">
        <f>IF('Indicator Date hidden'!F114="x","x",$E$2-'Indicator Date hidden'!F114)</f>
        <v>0</v>
      </c>
      <c r="F113" s="35">
        <f>IF('Indicator Date hidden'!G114="x","x",$F$2-'Indicator Date hidden'!G114)</f>
        <v>0</v>
      </c>
      <c r="G113" s="35">
        <f>IF('Indicator Date hidden'!H114="x","x",$G$2-'Indicator Date hidden'!H114)</f>
        <v>0</v>
      </c>
      <c r="H113" s="35">
        <f>IF('Indicator Date hidden'!I114="x","x",$H$2-'Indicator Date hidden'!I114)</f>
        <v>0</v>
      </c>
      <c r="I113" s="35">
        <f>IF('Indicator Date hidden'!J114="x","x",$I$2-'Indicator Date hidden'!J114)</f>
        <v>0</v>
      </c>
      <c r="J113" s="35">
        <f>IF('Indicator Date hidden'!K114="x","x",$J$2-'Indicator Date hidden'!K114)</f>
        <v>0</v>
      </c>
      <c r="K113" s="35">
        <f>IF('Indicator Date hidden'!L114="x","x",$K$2-'Indicator Date hidden'!L114)</f>
        <v>0</v>
      </c>
      <c r="L113" s="35">
        <f>IF('Indicator Date hidden'!M114="x","x",$L$2-'Indicator Date hidden'!M114)</f>
        <v>0</v>
      </c>
      <c r="M113" s="35">
        <f>IF('Indicator Date hidden'!N114="x","x",$M$2-'Indicator Date hidden'!N114)</f>
        <v>0</v>
      </c>
      <c r="N113" s="35">
        <f>IF('Indicator Date hidden'!O114="x","x",$N$2-'Indicator Date hidden'!O114)</f>
        <v>0</v>
      </c>
      <c r="O113" s="35">
        <f>IF('Indicator Date hidden'!P114="x","x",$O$2-'Indicator Date hidden'!P114)</f>
        <v>0</v>
      </c>
      <c r="P113" s="35">
        <f>IF('Indicator Date hidden'!Q114="x","x",$P$2-'Indicator Date hidden'!Q114)</f>
        <v>0</v>
      </c>
      <c r="Q113" s="35" t="str">
        <f>IF('Indicator Date hidden'!R114="x","x",$Q$2-'Indicator Date hidden'!R114)</f>
        <v>x</v>
      </c>
      <c r="R113" s="35">
        <f>IF('Indicator Date hidden'!S114="x","x",$R$2-'Indicator Date hidden'!S114)</f>
        <v>0</v>
      </c>
      <c r="S113" s="35">
        <f>IF('Indicator Date hidden'!T114="x","x",$S$2-'Indicator Date hidden'!T114)</f>
        <v>0</v>
      </c>
      <c r="T113" s="35">
        <f>IF('Indicator Date hidden'!U114="x","x",$T$2-'Indicator Date hidden'!U114)</f>
        <v>0</v>
      </c>
      <c r="U113" s="35">
        <f>IF('Indicator Date hidden'!V114="x","x",$U$2-'Indicator Date hidden'!V114)</f>
        <v>0</v>
      </c>
      <c r="V113" s="35">
        <f>IF('Indicator Date hidden'!W114="x","x",$V$2-'Indicator Date hidden'!W114)</f>
        <v>0</v>
      </c>
      <c r="W113" s="35">
        <f>IF('Indicator Date hidden'!X114="x","x",$W$2-'Indicator Date hidden'!X114)</f>
        <v>9</v>
      </c>
      <c r="X113" s="35">
        <f>IF('Indicator Date hidden'!Y114="x","x",$X$2-'Indicator Date hidden'!Y114)</f>
        <v>4</v>
      </c>
      <c r="Y113" s="35">
        <f>IF('Indicator Date hidden'!Z114="x","x",$Y$2-'Indicator Date hidden'!Z114)</f>
        <v>0</v>
      </c>
      <c r="Z113" s="35">
        <f>IF('Indicator Date hidden'!AA114="x","x",$Z$2-'Indicator Date hidden'!AA114)</f>
        <v>0</v>
      </c>
      <c r="AA113" s="35" t="str">
        <f>IF('Indicator Date hidden'!AB114="x","x",$AA$2-'Indicator Date hidden'!AB114)</f>
        <v>x</v>
      </c>
      <c r="AB113" s="35">
        <f>IF('Indicator Date hidden'!AC114="x","x",$AB$2-'Indicator Date hidden'!AC114)</f>
        <v>0</v>
      </c>
      <c r="AC113" s="35">
        <f>IF('Indicator Date hidden'!AD114="x","x",$AC$2-'Indicator Date hidden'!AD114)</f>
        <v>0</v>
      </c>
      <c r="AD113" s="35" t="str">
        <f>IF('Indicator Date hidden'!AE114="x","x",$AD$2-'Indicator Date hidden'!AE114)</f>
        <v>x</v>
      </c>
      <c r="AE113" s="35" t="str">
        <f>IF('Indicator Date hidden'!AF114="x","x",$AE$2-'Indicator Date hidden'!AF114)</f>
        <v>x</v>
      </c>
      <c r="AF113" s="35" t="str">
        <f>IF('Indicator Date hidden'!AG114="x","x",$AF$2-'Indicator Date hidden'!AG114)</f>
        <v>x</v>
      </c>
      <c r="AG113" s="35">
        <f>IF('Indicator Date hidden'!AH114="x","x",$AG$2-'Indicator Date hidden'!AH114)</f>
        <v>0</v>
      </c>
      <c r="AH113" s="35">
        <f>IF('Indicator Date hidden'!AI114="x","x",$AH$2-'Indicator Date hidden'!AI114)</f>
        <v>0</v>
      </c>
      <c r="AI113" s="35">
        <f>IF('Indicator Date hidden'!AJ114="x","x",$AI$2-'Indicator Date hidden'!AJ114)</f>
        <v>0</v>
      </c>
      <c r="AJ113" s="35" t="str">
        <f>IF('Indicator Date hidden'!AK114="x","x",$AJ$2-'Indicator Date hidden'!AK114)</f>
        <v>x</v>
      </c>
      <c r="AK113" s="35">
        <f>IF('Indicator Date hidden'!AL114="x","x",$AK$2-'Indicator Date hidden'!AL114)</f>
        <v>1</v>
      </c>
      <c r="AL113" s="35">
        <f>IF('Indicator Date hidden'!AM114="x","x",$AL$2-'Indicator Date hidden'!AM114)</f>
        <v>0</v>
      </c>
      <c r="AM113" s="35">
        <f>IF('Indicator Date hidden'!AN114="x","x",$AM$2-'Indicator Date hidden'!AN114)</f>
        <v>0</v>
      </c>
      <c r="AN113" s="35">
        <f>IF('Indicator Date hidden'!AO114="x","x",$AN$2-'Indicator Date hidden'!AO114)</f>
        <v>0</v>
      </c>
      <c r="AO113" s="35" t="str">
        <f>IF('Indicator Date hidden'!AP114="x","x",$AO$2-'Indicator Date hidden'!AP114)</f>
        <v>x</v>
      </c>
      <c r="AP113" s="35" t="str">
        <f>IF('Indicator Date hidden'!AQ114="x","x",$AP$2-'Indicator Date hidden'!AQ114)</f>
        <v>x</v>
      </c>
      <c r="AQ113" s="35">
        <f>IF('Indicator Date hidden'!AR114="x","x",$AQ$2-'Indicator Date hidden'!AR114)</f>
        <v>4</v>
      </c>
      <c r="AR113" s="35">
        <f>IF('Indicator Date hidden'!AS114="x","x",$AR$2-'Indicator Date hidden'!AS114)</f>
        <v>0</v>
      </c>
      <c r="AS113" s="35" t="str">
        <f>IF('Indicator Date hidden'!AT114="x","x",$AS$2-'Indicator Date hidden'!AT114)</f>
        <v>x</v>
      </c>
      <c r="AT113" s="35">
        <f>IF('Indicator Date hidden'!AU114="x","x",$AT$2-'Indicator Date hidden'!AU114)</f>
        <v>0</v>
      </c>
      <c r="AU113" s="35" t="str">
        <f>IF('Indicator Date hidden'!AV114="x","x",$AU$2-'Indicator Date hidden'!AV114)</f>
        <v>x</v>
      </c>
      <c r="AV113" s="35">
        <f>IF('Indicator Date hidden'!AW114="x","x",$AV$2-'Indicator Date hidden'!AW114)</f>
        <v>0</v>
      </c>
      <c r="AW113" s="35">
        <f>IF('Indicator Date hidden'!AX114="x","x",$AW$2-'Indicator Date hidden'!AX114)</f>
        <v>0</v>
      </c>
      <c r="AX113" s="35">
        <f>IF('Indicator Date hidden'!AY114="x","x",$AX$2-'Indicator Date hidden'!AY114)</f>
        <v>0</v>
      </c>
      <c r="AY113" s="35">
        <f>IF('Indicator Date hidden'!AZ114="x","x",$AY$2-'Indicator Date hidden'!AZ114)</f>
        <v>0</v>
      </c>
      <c r="AZ113" s="35">
        <f>IF('Indicator Date hidden'!BA114="x","x",$AZ$2-'Indicator Date hidden'!BA114)</f>
        <v>0</v>
      </c>
      <c r="BA113">
        <f t="shared" si="5"/>
        <v>18</v>
      </c>
      <c r="BB113" s="36">
        <f t="shared" si="6"/>
        <v>0.43902439024390244</v>
      </c>
      <c r="BC113">
        <f t="shared" si="7"/>
        <v>4</v>
      </c>
      <c r="BD113" s="36">
        <f t="shared" si="8"/>
        <v>1.6086470680820633</v>
      </c>
      <c r="BE113" s="38">
        <f t="shared" si="9"/>
        <v>0</v>
      </c>
    </row>
    <row r="114" spans="1:57" x14ac:dyDescent="0.35">
      <c r="A114" t="s">
        <v>209</v>
      </c>
      <c r="B114" s="35">
        <f>IF('Indicator Date hidden'!C115="x","x",$B$2-'Indicator Date hidden'!C115)</f>
        <v>0</v>
      </c>
      <c r="C114" s="35">
        <f>IF('Indicator Date hidden'!D115="x","x",$C$2-'Indicator Date hidden'!D115)</f>
        <v>0</v>
      </c>
      <c r="D114" s="35">
        <f>IF('Indicator Date hidden'!E115="x","x",$D$2-'Indicator Date hidden'!E115)</f>
        <v>0</v>
      </c>
      <c r="E114" s="35">
        <f>IF('Indicator Date hidden'!F115="x","x",$E$2-'Indicator Date hidden'!F115)</f>
        <v>0</v>
      </c>
      <c r="F114" s="35">
        <f>IF('Indicator Date hidden'!G115="x","x",$F$2-'Indicator Date hidden'!G115)</f>
        <v>0</v>
      </c>
      <c r="G114" s="35">
        <f>IF('Indicator Date hidden'!H115="x","x",$G$2-'Indicator Date hidden'!H115)</f>
        <v>0</v>
      </c>
      <c r="H114" s="35">
        <f>IF('Indicator Date hidden'!I115="x","x",$H$2-'Indicator Date hidden'!I115)</f>
        <v>0</v>
      </c>
      <c r="I114" s="35">
        <f>IF('Indicator Date hidden'!J115="x","x",$I$2-'Indicator Date hidden'!J115)</f>
        <v>0</v>
      </c>
      <c r="J114" s="35">
        <f>IF('Indicator Date hidden'!K115="x","x",$J$2-'Indicator Date hidden'!K115)</f>
        <v>0</v>
      </c>
      <c r="K114" s="35">
        <f>IF('Indicator Date hidden'!L115="x","x",$K$2-'Indicator Date hidden'!L115)</f>
        <v>0</v>
      </c>
      <c r="L114" s="35">
        <f>IF('Indicator Date hidden'!M115="x","x",$L$2-'Indicator Date hidden'!M115)</f>
        <v>0</v>
      </c>
      <c r="M114" s="35">
        <f>IF('Indicator Date hidden'!N115="x","x",$M$2-'Indicator Date hidden'!N115)</f>
        <v>0</v>
      </c>
      <c r="N114" s="35">
        <f>IF('Indicator Date hidden'!O115="x","x",$N$2-'Indicator Date hidden'!O115)</f>
        <v>0</v>
      </c>
      <c r="O114" s="35">
        <f>IF('Indicator Date hidden'!P115="x","x",$O$2-'Indicator Date hidden'!P115)</f>
        <v>0</v>
      </c>
      <c r="P114" s="35">
        <f>IF('Indicator Date hidden'!Q115="x","x",$P$2-'Indicator Date hidden'!Q115)</f>
        <v>0</v>
      </c>
      <c r="Q114" s="35">
        <f>IF('Indicator Date hidden'!R115="x","x",$Q$2-'Indicator Date hidden'!R115)</f>
        <v>2</v>
      </c>
      <c r="R114" s="35">
        <f>IF('Indicator Date hidden'!S115="x","x",$R$2-'Indicator Date hidden'!S115)</f>
        <v>0</v>
      </c>
      <c r="S114" s="35">
        <f>IF('Indicator Date hidden'!T115="x","x",$S$2-'Indicator Date hidden'!T115)</f>
        <v>0</v>
      </c>
      <c r="T114" s="35">
        <f>IF('Indicator Date hidden'!U115="x","x",$T$2-'Indicator Date hidden'!U115)</f>
        <v>0</v>
      </c>
      <c r="U114" s="35">
        <f>IF('Indicator Date hidden'!V115="x","x",$U$2-'Indicator Date hidden'!V115)</f>
        <v>0</v>
      </c>
      <c r="V114" s="35">
        <f>IF('Indicator Date hidden'!W115="x","x",$V$2-'Indicator Date hidden'!W115)</f>
        <v>0</v>
      </c>
      <c r="W114" s="35">
        <f>IF('Indicator Date hidden'!X115="x","x",$W$2-'Indicator Date hidden'!X115)</f>
        <v>2</v>
      </c>
      <c r="X114" s="35">
        <f>IF('Indicator Date hidden'!Y115="x","x",$X$2-'Indicator Date hidden'!Y115)</f>
        <v>1</v>
      </c>
      <c r="Y114" s="35">
        <f>IF('Indicator Date hidden'!Z115="x","x",$Y$2-'Indicator Date hidden'!Z115)</f>
        <v>0</v>
      </c>
      <c r="Z114" s="35">
        <f>IF('Indicator Date hidden'!AA115="x","x",$Z$2-'Indicator Date hidden'!AA115)</f>
        <v>0</v>
      </c>
      <c r="AA114" s="35">
        <f>IF('Indicator Date hidden'!AB115="x","x",$AA$2-'Indicator Date hidden'!AB115)</f>
        <v>0</v>
      </c>
      <c r="AB114" s="35">
        <f>IF('Indicator Date hidden'!AC115="x","x",$AB$2-'Indicator Date hidden'!AC115)</f>
        <v>0</v>
      </c>
      <c r="AC114" s="35">
        <f>IF('Indicator Date hidden'!AD115="x","x",$AC$2-'Indicator Date hidden'!AD115)</f>
        <v>0</v>
      </c>
      <c r="AD114" s="35" t="str">
        <f>IF('Indicator Date hidden'!AE115="x","x",$AD$2-'Indicator Date hidden'!AE115)</f>
        <v>x</v>
      </c>
      <c r="AE114" s="35">
        <f>IF('Indicator Date hidden'!AF115="x","x",$AE$2-'Indicator Date hidden'!AF115)</f>
        <v>0</v>
      </c>
      <c r="AF114" s="35">
        <f>IF('Indicator Date hidden'!AG115="x","x",$AF$2-'Indicator Date hidden'!AG115)</f>
        <v>0</v>
      </c>
      <c r="AG114" s="35">
        <f>IF('Indicator Date hidden'!AH115="x","x",$AG$2-'Indicator Date hidden'!AH115)</f>
        <v>0</v>
      </c>
      <c r="AH114" s="35">
        <f>IF('Indicator Date hidden'!AI115="x","x",$AH$2-'Indicator Date hidden'!AI115)</f>
        <v>0</v>
      </c>
      <c r="AI114" s="35">
        <f>IF('Indicator Date hidden'!AJ115="x","x",$AI$2-'Indicator Date hidden'!AJ115)</f>
        <v>0</v>
      </c>
      <c r="AJ114" s="35" t="str">
        <f>IF('Indicator Date hidden'!AK115="x","x",$AJ$2-'Indicator Date hidden'!AK115)</f>
        <v>x</v>
      </c>
      <c r="AK114" s="35">
        <f>IF('Indicator Date hidden'!AL115="x","x",$AK$2-'Indicator Date hidden'!AL115)</f>
        <v>1</v>
      </c>
      <c r="AL114" s="35">
        <f>IF('Indicator Date hidden'!AM115="x","x",$AL$2-'Indicator Date hidden'!AM115)</f>
        <v>0</v>
      </c>
      <c r="AM114" s="35">
        <f>IF('Indicator Date hidden'!AN115="x","x",$AM$2-'Indicator Date hidden'!AN115)</f>
        <v>0</v>
      </c>
      <c r="AN114" s="35">
        <f>IF('Indicator Date hidden'!AO115="x","x",$AN$2-'Indicator Date hidden'!AO115)</f>
        <v>0</v>
      </c>
      <c r="AO114" s="35">
        <f>IF('Indicator Date hidden'!AP115="x","x",$AO$2-'Indicator Date hidden'!AP115)</f>
        <v>1</v>
      </c>
      <c r="AP114" s="35">
        <f>IF('Indicator Date hidden'!AQ115="x","x",$AP$2-'Indicator Date hidden'!AQ115)</f>
        <v>1</v>
      </c>
      <c r="AQ114" s="35">
        <f>IF('Indicator Date hidden'!AR115="x","x",$AQ$2-'Indicator Date hidden'!AR115)</f>
        <v>6</v>
      </c>
      <c r="AR114" s="35">
        <f>IF('Indicator Date hidden'!AS115="x","x",$AR$2-'Indicator Date hidden'!AS115)</f>
        <v>0</v>
      </c>
      <c r="AS114" s="35">
        <f>IF('Indicator Date hidden'!AT115="x","x",$AS$2-'Indicator Date hidden'!AT115)</f>
        <v>0</v>
      </c>
      <c r="AT114" s="35">
        <f>IF('Indicator Date hidden'!AU115="x","x",$AT$2-'Indicator Date hidden'!AU115)</f>
        <v>0</v>
      </c>
      <c r="AU114" s="35">
        <f>IF('Indicator Date hidden'!AV115="x","x",$AU$2-'Indicator Date hidden'!AV115)</f>
        <v>1</v>
      </c>
      <c r="AV114" s="35">
        <f>IF('Indicator Date hidden'!AW115="x","x",$AV$2-'Indicator Date hidden'!AW115)</f>
        <v>0</v>
      </c>
      <c r="AW114" s="35">
        <f>IF('Indicator Date hidden'!AX115="x","x",$AW$2-'Indicator Date hidden'!AX115)</f>
        <v>0</v>
      </c>
      <c r="AX114" s="35">
        <f>IF('Indicator Date hidden'!AY115="x","x",$AX$2-'Indicator Date hidden'!AY115)</f>
        <v>0</v>
      </c>
      <c r="AY114" s="35">
        <f>IF('Indicator Date hidden'!AZ115="x","x",$AY$2-'Indicator Date hidden'!AZ115)</f>
        <v>0</v>
      </c>
      <c r="AZ114" s="35">
        <f>IF('Indicator Date hidden'!BA115="x","x",$AZ$2-'Indicator Date hidden'!BA115)</f>
        <v>0</v>
      </c>
      <c r="BA114">
        <f t="shared" si="5"/>
        <v>15</v>
      </c>
      <c r="BB114" s="36">
        <f t="shared" si="6"/>
        <v>0.30612244897959184</v>
      </c>
      <c r="BC114">
        <f t="shared" si="7"/>
        <v>8</v>
      </c>
      <c r="BD114" s="36">
        <f t="shared" si="8"/>
        <v>0.95199214609719185</v>
      </c>
      <c r="BE114" s="38">
        <f t="shared" si="9"/>
        <v>0</v>
      </c>
    </row>
    <row r="115" spans="1:57" x14ac:dyDescent="0.35">
      <c r="A115" t="s">
        <v>210</v>
      </c>
      <c r="B115" s="35">
        <f>IF('Indicator Date hidden'!C116="x","x",$B$2-'Indicator Date hidden'!C116)</f>
        <v>0</v>
      </c>
      <c r="C115" s="35">
        <f>IF('Indicator Date hidden'!D116="x","x",$C$2-'Indicator Date hidden'!D116)</f>
        <v>0</v>
      </c>
      <c r="D115" s="35">
        <f>IF('Indicator Date hidden'!E116="x","x",$D$2-'Indicator Date hidden'!E116)</f>
        <v>0</v>
      </c>
      <c r="E115" s="35">
        <f>IF('Indicator Date hidden'!F116="x","x",$E$2-'Indicator Date hidden'!F116)</f>
        <v>0</v>
      </c>
      <c r="F115" s="35">
        <f>IF('Indicator Date hidden'!G116="x","x",$F$2-'Indicator Date hidden'!G116)</f>
        <v>0</v>
      </c>
      <c r="G115" s="35">
        <f>IF('Indicator Date hidden'!H116="x","x",$G$2-'Indicator Date hidden'!H116)</f>
        <v>0</v>
      </c>
      <c r="H115" s="35">
        <f>IF('Indicator Date hidden'!I116="x","x",$H$2-'Indicator Date hidden'!I116)</f>
        <v>0</v>
      </c>
      <c r="I115" s="35">
        <f>IF('Indicator Date hidden'!J116="x","x",$I$2-'Indicator Date hidden'!J116)</f>
        <v>0</v>
      </c>
      <c r="J115" s="35">
        <f>IF('Indicator Date hidden'!K116="x","x",$J$2-'Indicator Date hidden'!K116)</f>
        <v>0</v>
      </c>
      <c r="K115" s="35">
        <f>IF('Indicator Date hidden'!L116="x","x",$K$2-'Indicator Date hidden'!L116)</f>
        <v>0</v>
      </c>
      <c r="L115" s="35">
        <f>IF('Indicator Date hidden'!M116="x","x",$L$2-'Indicator Date hidden'!M116)</f>
        <v>0</v>
      </c>
      <c r="M115" s="35">
        <f>IF('Indicator Date hidden'!N116="x","x",$M$2-'Indicator Date hidden'!N116)</f>
        <v>0</v>
      </c>
      <c r="N115" s="35">
        <f>IF('Indicator Date hidden'!O116="x","x",$N$2-'Indicator Date hidden'!O116)</f>
        <v>0</v>
      </c>
      <c r="O115" s="35">
        <f>IF('Indicator Date hidden'!P116="x","x",$O$2-'Indicator Date hidden'!P116)</f>
        <v>0</v>
      </c>
      <c r="P115" s="35">
        <f>IF('Indicator Date hidden'!Q116="x","x",$P$2-'Indicator Date hidden'!Q116)</f>
        <v>0</v>
      </c>
      <c r="Q115" s="35">
        <f>IF('Indicator Date hidden'!R116="x","x",$Q$2-'Indicator Date hidden'!R116)</f>
        <v>4</v>
      </c>
      <c r="R115" s="35">
        <f>IF('Indicator Date hidden'!S116="x","x",$R$2-'Indicator Date hidden'!S116)</f>
        <v>0</v>
      </c>
      <c r="S115" s="35">
        <f>IF('Indicator Date hidden'!T116="x","x",$S$2-'Indicator Date hidden'!T116)</f>
        <v>0</v>
      </c>
      <c r="T115" s="35">
        <f>IF('Indicator Date hidden'!U116="x","x",$T$2-'Indicator Date hidden'!U116)</f>
        <v>0</v>
      </c>
      <c r="U115" s="35">
        <f>IF('Indicator Date hidden'!V116="x","x",$U$2-'Indicator Date hidden'!V116)</f>
        <v>0</v>
      </c>
      <c r="V115" s="35">
        <f>IF('Indicator Date hidden'!W116="x","x",$V$2-'Indicator Date hidden'!W116)</f>
        <v>0</v>
      </c>
      <c r="W115" s="35">
        <f>IF('Indicator Date hidden'!X116="x","x",$W$2-'Indicator Date hidden'!X116)</f>
        <v>1</v>
      </c>
      <c r="X115" s="35">
        <f>IF('Indicator Date hidden'!Y116="x","x",$X$2-'Indicator Date hidden'!Y116)</f>
        <v>3</v>
      </c>
      <c r="Y115" s="35">
        <f>IF('Indicator Date hidden'!Z116="x","x",$Y$2-'Indicator Date hidden'!Z116)</f>
        <v>0</v>
      </c>
      <c r="Z115" s="35">
        <f>IF('Indicator Date hidden'!AA116="x","x",$Z$2-'Indicator Date hidden'!AA116)</f>
        <v>0</v>
      </c>
      <c r="AA115" s="35">
        <f>IF('Indicator Date hidden'!AB116="x","x",$AA$2-'Indicator Date hidden'!AB116)</f>
        <v>1</v>
      </c>
      <c r="AB115" s="35">
        <f>IF('Indicator Date hidden'!AC116="x","x",$AB$2-'Indicator Date hidden'!AC116)</f>
        <v>0</v>
      </c>
      <c r="AC115" s="35">
        <f>IF('Indicator Date hidden'!AD116="x","x",$AC$2-'Indicator Date hidden'!AD116)</f>
        <v>0</v>
      </c>
      <c r="AD115" s="35" t="str">
        <f>IF('Indicator Date hidden'!AE116="x","x",$AD$2-'Indicator Date hidden'!AE116)</f>
        <v>x</v>
      </c>
      <c r="AE115" s="35">
        <f>IF('Indicator Date hidden'!AF116="x","x",$AE$2-'Indicator Date hidden'!AF116)</f>
        <v>0</v>
      </c>
      <c r="AF115" s="35">
        <f>IF('Indicator Date hidden'!AG116="x","x",$AF$2-'Indicator Date hidden'!AG116)</f>
        <v>1</v>
      </c>
      <c r="AG115" s="35">
        <f>IF('Indicator Date hidden'!AH116="x","x",$AG$2-'Indicator Date hidden'!AH116)</f>
        <v>0</v>
      </c>
      <c r="AH115" s="35">
        <f>IF('Indicator Date hidden'!AI116="x","x",$AH$2-'Indicator Date hidden'!AI116)</f>
        <v>0</v>
      </c>
      <c r="AI115" s="35">
        <f>IF('Indicator Date hidden'!AJ116="x","x",$AI$2-'Indicator Date hidden'!AJ116)</f>
        <v>0</v>
      </c>
      <c r="AJ115" s="35" t="str">
        <f>IF('Indicator Date hidden'!AK116="x","x",$AJ$2-'Indicator Date hidden'!AK116)</f>
        <v>x</v>
      </c>
      <c r="AK115" s="35">
        <f>IF('Indicator Date hidden'!AL116="x","x",$AK$2-'Indicator Date hidden'!AL116)</f>
        <v>1</v>
      </c>
      <c r="AL115" s="35">
        <f>IF('Indicator Date hidden'!AM116="x","x",$AL$2-'Indicator Date hidden'!AM116)</f>
        <v>0</v>
      </c>
      <c r="AM115" s="35">
        <f>IF('Indicator Date hidden'!AN116="x","x",$AM$2-'Indicator Date hidden'!AN116)</f>
        <v>0</v>
      </c>
      <c r="AN115" s="35">
        <f>IF('Indicator Date hidden'!AO116="x","x",$AN$2-'Indicator Date hidden'!AO116)</f>
        <v>0</v>
      </c>
      <c r="AO115" s="35" t="str">
        <f>IF('Indicator Date hidden'!AP116="x","x",$AO$2-'Indicator Date hidden'!AP116)</f>
        <v>x</v>
      </c>
      <c r="AP115" s="35">
        <f>IF('Indicator Date hidden'!AQ116="x","x",$AP$2-'Indicator Date hidden'!AQ116)</f>
        <v>2</v>
      </c>
      <c r="AQ115" s="35">
        <f>IF('Indicator Date hidden'!AR116="x","x",$AQ$2-'Indicator Date hidden'!AR116)</f>
        <v>0</v>
      </c>
      <c r="AR115" s="35">
        <f>IF('Indicator Date hidden'!AS116="x","x",$AR$2-'Indicator Date hidden'!AS116)</f>
        <v>0</v>
      </c>
      <c r="AS115" s="35">
        <f>IF('Indicator Date hidden'!AT116="x","x",$AS$2-'Indicator Date hidden'!AT116)</f>
        <v>0</v>
      </c>
      <c r="AT115" s="35">
        <f>IF('Indicator Date hidden'!AU116="x","x",$AT$2-'Indicator Date hidden'!AU116)</f>
        <v>0</v>
      </c>
      <c r="AU115" s="35">
        <f>IF('Indicator Date hidden'!AV116="x","x",$AU$2-'Indicator Date hidden'!AV116)</f>
        <v>4</v>
      </c>
      <c r="AV115" s="35">
        <f>IF('Indicator Date hidden'!AW116="x","x",$AV$2-'Indicator Date hidden'!AW116)</f>
        <v>0</v>
      </c>
      <c r="AW115" s="35">
        <f>IF('Indicator Date hidden'!AX116="x","x",$AW$2-'Indicator Date hidden'!AX116)</f>
        <v>0</v>
      </c>
      <c r="AX115" s="35">
        <f>IF('Indicator Date hidden'!AY116="x","x",$AX$2-'Indicator Date hidden'!AY116)</f>
        <v>0</v>
      </c>
      <c r="AY115" s="35">
        <f>IF('Indicator Date hidden'!AZ116="x","x",$AY$2-'Indicator Date hidden'!AZ116)</f>
        <v>0</v>
      </c>
      <c r="AZ115" s="35">
        <f>IF('Indicator Date hidden'!BA116="x","x",$AZ$2-'Indicator Date hidden'!BA116)</f>
        <v>0</v>
      </c>
      <c r="BA115">
        <f t="shared" si="5"/>
        <v>17</v>
      </c>
      <c r="BB115" s="36">
        <f t="shared" si="6"/>
        <v>0.35416666666666669</v>
      </c>
      <c r="BC115">
        <f t="shared" si="7"/>
        <v>8</v>
      </c>
      <c r="BD115" s="36">
        <f t="shared" si="8"/>
        <v>0.94625541243131372</v>
      </c>
      <c r="BE115" s="38">
        <f t="shared" si="9"/>
        <v>0</v>
      </c>
    </row>
    <row r="116" spans="1:57" x14ac:dyDescent="0.35">
      <c r="A116" t="s">
        <v>212</v>
      </c>
      <c r="B116" s="35">
        <f>IF('Indicator Date hidden'!C117="x","x",$B$2-'Indicator Date hidden'!C117)</f>
        <v>0</v>
      </c>
      <c r="C116" s="35">
        <f>IF('Indicator Date hidden'!D117="x","x",$C$2-'Indicator Date hidden'!D117)</f>
        <v>0</v>
      </c>
      <c r="D116" s="35">
        <f>IF('Indicator Date hidden'!E117="x","x",$D$2-'Indicator Date hidden'!E117)</f>
        <v>0</v>
      </c>
      <c r="E116" s="35">
        <f>IF('Indicator Date hidden'!F117="x","x",$E$2-'Indicator Date hidden'!F117)</f>
        <v>0</v>
      </c>
      <c r="F116" s="35">
        <f>IF('Indicator Date hidden'!G117="x","x",$F$2-'Indicator Date hidden'!G117)</f>
        <v>0</v>
      </c>
      <c r="G116" s="35">
        <f>IF('Indicator Date hidden'!H117="x","x",$G$2-'Indicator Date hidden'!H117)</f>
        <v>0</v>
      </c>
      <c r="H116" s="35">
        <f>IF('Indicator Date hidden'!I117="x","x",$H$2-'Indicator Date hidden'!I117)</f>
        <v>0</v>
      </c>
      <c r="I116" s="35">
        <f>IF('Indicator Date hidden'!J117="x","x",$I$2-'Indicator Date hidden'!J117)</f>
        <v>0</v>
      </c>
      <c r="J116" s="35">
        <f>IF('Indicator Date hidden'!K117="x","x",$J$2-'Indicator Date hidden'!K117)</f>
        <v>0</v>
      </c>
      <c r="K116" s="35">
        <f>IF('Indicator Date hidden'!L117="x","x",$K$2-'Indicator Date hidden'!L117)</f>
        <v>0</v>
      </c>
      <c r="L116" s="35">
        <f>IF('Indicator Date hidden'!M117="x","x",$L$2-'Indicator Date hidden'!M117)</f>
        <v>0</v>
      </c>
      <c r="M116" s="35">
        <f>IF('Indicator Date hidden'!N117="x","x",$M$2-'Indicator Date hidden'!N117)</f>
        <v>0</v>
      </c>
      <c r="N116" s="35">
        <f>IF('Indicator Date hidden'!O117="x","x",$N$2-'Indicator Date hidden'!O117)</f>
        <v>0</v>
      </c>
      <c r="O116" s="35">
        <f>IF('Indicator Date hidden'!P117="x","x",$O$2-'Indicator Date hidden'!P117)</f>
        <v>0</v>
      </c>
      <c r="P116" s="35">
        <f>IF('Indicator Date hidden'!Q117="x","x",$P$2-'Indicator Date hidden'!Q117)</f>
        <v>0</v>
      </c>
      <c r="Q116" s="35">
        <f>IF('Indicator Date hidden'!R117="x","x",$Q$2-'Indicator Date hidden'!R117)</f>
        <v>1</v>
      </c>
      <c r="R116" s="35">
        <f>IF('Indicator Date hidden'!S117="x","x",$R$2-'Indicator Date hidden'!S117)</f>
        <v>0</v>
      </c>
      <c r="S116" s="35">
        <f>IF('Indicator Date hidden'!T117="x","x",$S$2-'Indicator Date hidden'!T117)</f>
        <v>0</v>
      </c>
      <c r="T116" s="35">
        <f>IF('Indicator Date hidden'!U117="x","x",$T$2-'Indicator Date hidden'!U117)</f>
        <v>0</v>
      </c>
      <c r="U116" s="35">
        <f>IF('Indicator Date hidden'!V117="x","x",$U$2-'Indicator Date hidden'!V117)</f>
        <v>0</v>
      </c>
      <c r="V116" s="35">
        <f>IF('Indicator Date hidden'!W117="x","x",$V$2-'Indicator Date hidden'!W117)</f>
        <v>0</v>
      </c>
      <c r="W116" s="35">
        <f>IF('Indicator Date hidden'!X117="x","x",$W$2-'Indicator Date hidden'!X117)</f>
        <v>1</v>
      </c>
      <c r="X116" s="35">
        <f>IF('Indicator Date hidden'!Y117="x","x",$X$2-'Indicator Date hidden'!Y117)</f>
        <v>1</v>
      </c>
      <c r="Y116" s="35">
        <f>IF('Indicator Date hidden'!Z117="x","x",$Y$2-'Indicator Date hidden'!Z117)</f>
        <v>0</v>
      </c>
      <c r="Z116" s="35">
        <f>IF('Indicator Date hidden'!AA117="x","x",$Z$2-'Indicator Date hidden'!AA117)</f>
        <v>0</v>
      </c>
      <c r="AA116" s="35" t="str">
        <f>IF('Indicator Date hidden'!AB117="x","x",$AA$2-'Indicator Date hidden'!AB117)</f>
        <v>x</v>
      </c>
      <c r="AB116" s="35">
        <f>IF('Indicator Date hidden'!AC117="x","x",$AB$2-'Indicator Date hidden'!AC117)</f>
        <v>0</v>
      </c>
      <c r="AC116" s="35">
        <f>IF('Indicator Date hidden'!AD117="x","x",$AC$2-'Indicator Date hidden'!AD117)</f>
        <v>0</v>
      </c>
      <c r="AD116" s="35" t="str">
        <f>IF('Indicator Date hidden'!AE117="x","x",$AD$2-'Indicator Date hidden'!AE117)</f>
        <v>x</v>
      </c>
      <c r="AE116" s="35">
        <f>IF('Indicator Date hidden'!AF117="x","x",$AE$2-'Indicator Date hidden'!AF117)</f>
        <v>0</v>
      </c>
      <c r="AF116" s="35">
        <f>IF('Indicator Date hidden'!AG117="x","x",$AF$2-'Indicator Date hidden'!AG117)</f>
        <v>0</v>
      </c>
      <c r="AG116" s="35">
        <f>IF('Indicator Date hidden'!AH117="x","x",$AG$2-'Indicator Date hidden'!AH117)</f>
        <v>0</v>
      </c>
      <c r="AH116" s="35">
        <f>IF('Indicator Date hidden'!AI117="x","x",$AH$2-'Indicator Date hidden'!AI117)</f>
        <v>0</v>
      </c>
      <c r="AI116" s="35">
        <f>IF('Indicator Date hidden'!AJ117="x","x",$AI$2-'Indicator Date hidden'!AJ117)</f>
        <v>0</v>
      </c>
      <c r="AJ116" s="35" t="str">
        <f>IF('Indicator Date hidden'!AK117="x","x",$AJ$2-'Indicator Date hidden'!AK117)</f>
        <v>x</v>
      </c>
      <c r="AK116" s="35">
        <f>IF('Indicator Date hidden'!AL117="x","x",$AK$2-'Indicator Date hidden'!AL117)</f>
        <v>1</v>
      </c>
      <c r="AL116" s="35">
        <f>IF('Indicator Date hidden'!AM117="x","x",$AL$2-'Indicator Date hidden'!AM117)</f>
        <v>0</v>
      </c>
      <c r="AM116" s="35">
        <f>IF('Indicator Date hidden'!AN117="x","x",$AM$2-'Indicator Date hidden'!AN117)</f>
        <v>0</v>
      </c>
      <c r="AN116" s="35">
        <f>IF('Indicator Date hidden'!AO117="x","x",$AN$2-'Indicator Date hidden'!AO117)</f>
        <v>0</v>
      </c>
      <c r="AO116" s="35" t="str">
        <f>IF('Indicator Date hidden'!AP117="x","x",$AO$2-'Indicator Date hidden'!AP117)</f>
        <v>x</v>
      </c>
      <c r="AP116" s="35" t="str">
        <f>IF('Indicator Date hidden'!AQ117="x","x",$AP$2-'Indicator Date hidden'!AQ117)</f>
        <v>x</v>
      </c>
      <c r="AQ116" s="35">
        <f>IF('Indicator Date hidden'!AR117="x","x",$AQ$2-'Indicator Date hidden'!AR117)</f>
        <v>8</v>
      </c>
      <c r="AR116" s="35">
        <f>IF('Indicator Date hidden'!AS117="x","x",$AR$2-'Indicator Date hidden'!AS117)</f>
        <v>0</v>
      </c>
      <c r="AS116" s="35">
        <f>IF('Indicator Date hidden'!AT117="x","x",$AS$2-'Indicator Date hidden'!AT117)</f>
        <v>0</v>
      </c>
      <c r="AT116" s="35">
        <f>IF('Indicator Date hidden'!AU117="x","x",$AT$2-'Indicator Date hidden'!AU117)</f>
        <v>0</v>
      </c>
      <c r="AU116" s="35">
        <f>IF('Indicator Date hidden'!AV117="x","x",$AU$2-'Indicator Date hidden'!AV117)</f>
        <v>3</v>
      </c>
      <c r="AV116" s="35">
        <f>IF('Indicator Date hidden'!AW117="x","x",$AV$2-'Indicator Date hidden'!AW117)</f>
        <v>0</v>
      </c>
      <c r="AW116" s="35">
        <f>IF('Indicator Date hidden'!AX117="x","x",$AW$2-'Indicator Date hidden'!AX117)</f>
        <v>0</v>
      </c>
      <c r="AX116" s="35">
        <f>IF('Indicator Date hidden'!AY117="x","x",$AX$2-'Indicator Date hidden'!AY117)</f>
        <v>0</v>
      </c>
      <c r="AY116" s="35">
        <f>IF('Indicator Date hidden'!AZ117="x","x",$AY$2-'Indicator Date hidden'!AZ117)</f>
        <v>0</v>
      </c>
      <c r="AZ116" s="35">
        <f>IF('Indicator Date hidden'!BA117="x","x",$AZ$2-'Indicator Date hidden'!BA117)</f>
        <v>0</v>
      </c>
      <c r="BA116">
        <f t="shared" si="5"/>
        <v>15</v>
      </c>
      <c r="BB116" s="36">
        <f t="shared" si="6"/>
        <v>0.32608695652173914</v>
      </c>
      <c r="BC116">
        <f t="shared" si="7"/>
        <v>6</v>
      </c>
      <c r="BD116" s="36">
        <f t="shared" si="8"/>
        <v>1.2520304869549503</v>
      </c>
      <c r="BE116" s="38">
        <f t="shared" si="9"/>
        <v>0</v>
      </c>
    </row>
    <row r="117" spans="1:57" x14ac:dyDescent="0.35">
      <c r="A117" t="s">
        <v>214</v>
      </c>
      <c r="B117" s="35">
        <f>IF('Indicator Date hidden'!C118="x","x",$B$2-'Indicator Date hidden'!C118)</f>
        <v>0</v>
      </c>
      <c r="C117" s="35">
        <f>IF('Indicator Date hidden'!D118="x","x",$C$2-'Indicator Date hidden'!D118)</f>
        <v>0</v>
      </c>
      <c r="D117" s="35">
        <f>IF('Indicator Date hidden'!E118="x","x",$D$2-'Indicator Date hidden'!E118)</f>
        <v>0</v>
      </c>
      <c r="E117" s="35">
        <f>IF('Indicator Date hidden'!F118="x","x",$E$2-'Indicator Date hidden'!F118)</f>
        <v>0</v>
      </c>
      <c r="F117" s="35">
        <f>IF('Indicator Date hidden'!G118="x","x",$F$2-'Indicator Date hidden'!G118)</f>
        <v>0</v>
      </c>
      <c r="G117" s="35">
        <f>IF('Indicator Date hidden'!H118="x","x",$G$2-'Indicator Date hidden'!H118)</f>
        <v>0</v>
      </c>
      <c r="H117" s="35">
        <f>IF('Indicator Date hidden'!I118="x","x",$H$2-'Indicator Date hidden'!I118)</f>
        <v>0</v>
      </c>
      <c r="I117" s="35">
        <f>IF('Indicator Date hidden'!J118="x","x",$I$2-'Indicator Date hidden'!J118)</f>
        <v>0</v>
      </c>
      <c r="J117" s="35">
        <f>IF('Indicator Date hidden'!K118="x","x",$J$2-'Indicator Date hidden'!K118)</f>
        <v>0</v>
      </c>
      <c r="K117" s="35">
        <f>IF('Indicator Date hidden'!L118="x","x",$K$2-'Indicator Date hidden'!L118)</f>
        <v>0</v>
      </c>
      <c r="L117" s="35">
        <f>IF('Indicator Date hidden'!M118="x","x",$L$2-'Indicator Date hidden'!M118)</f>
        <v>0</v>
      </c>
      <c r="M117" s="35">
        <f>IF('Indicator Date hidden'!N118="x","x",$M$2-'Indicator Date hidden'!N118)</f>
        <v>0</v>
      </c>
      <c r="N117" s="35">
        <f>IF('Indicator Date hidden'!O118="x","x",$N$2-'Indicator Date hidden'!O118)</f>
        <v>0</v>
      </c>
      <c r="O117" s="35">
        <f>IF('Indicator Date hidden'!P118="x","x",$O$2-'Indicator Date hidden'!P118)</f>
        <v>0</v>
      </c>
      <c r="P117" s="35">
        <f>IF('Indicator Date hidden'!Q118="x","x",$P$2-'Indicator Date hidden'!Q118)</f>
        <v>0</v>
      </c>
      <c r="Q117" s="35">
        <f>IF('Indicator Date hidden'!R118="x","x",$Q$2-'Indicator Date hidden'!R118)</f>
        <v>3</v>
      </c>
      <c r="R117" s="35">
        <f>IF('Indicator Date hidden'!S118="x","x",$R$2-'Indicator Date hidden'!S118)</f>
        <v>0</v>
      </c>
      <c r="S117" s="35">
        <f>IF('Indicator Date hidden'!T118="x","x",$S$2-'Indicator Date hidden'!T118)</f>
        <v>0</v>
      </c>
      <c r="T117" s="35">
        <f>IF('Indicator Date hidden'!U118="x","x",$T$2-'Indicator Date hidden'!U118)</f>
        <v>0</v>
      </c>
      <c r="U117" s="35">
        <f>IF('Indicator Date hidden'!V118="x","x",$U$2-'Indicator Date hidden'!V118)</f>
        <v>0</v>
      </c>
      <c r="V117" s="35">
        <f>IF('Indicator Date hidden'!W118="x","x",$V$2-'Indicator Date hidden'!W118)</f>
        <v>0</v>
      </c>
      <c r="W117" s="35">
        <f>IF('Indicator Date hidden'!X118="x","x",$W$2-'Indicator Date hidden'!X118)</f>
        <v>3</v>
      </c>
      <c r="X117" s="35">
        <f>IF('Indicator Date hidden'!Y118="x","x",$X$2-'Indicator Date hidden'!Y118)</f>
        <v>4</v>
      </c>
      <c r="Y117" s="35">
        <f>IF('Indicator Date hidden'!Z118="x","x",$Y$2-'Indicator Date hidden'!Z118)</f>
        <v>0</v>
      </c>
      <c r="Z117" s="35">
        <f>IF('Indicator Date hidden'!AA118="x","x",$Z$2-'Indicator Date hidden'!AA118)</f>
        <v>0</v>
      </c>
      <c r="AA117" s="35">
        <f>IF('Indicator Date hidden'!AB118="x","x",$AA$2-'Indicator Date hidden'!AB118)</f>
        <v>0</v>
      </c>
      <c r="AB117" s="35">
        <f>IF('Indicator Date hidden'!AC118="x","x",$AB$2-'Indicator Date hidden'!AC118)</f>
        <v>0</v>
      </c>
      <c r="AC117" s="35">
        <f>IF('Indicator Date hidden'!AD118="x","x",$AC$2-'Indicator Date hidden'!AD118)</f>
        <v>0</v>
      </c>
      <c r="AD117" s="35" t="str">
        <f>IF('Indicator Date hidden'!AE118="x","x",$AD$2-'Indicator Date hidden'!AE118)</f>
        <v>x</v>
      </c>
      <c r="AE117" s="35">
        <f>IF('Indicator Date hidden'!AF118="x","x",$AE$2-'Indicator Date hidden'!AF118)</f>
        <v>0</v>
      </c>
      <c r="AF117" s="35">
        <f>IF('Indicator Date hidden'!AG118="x","x",$AF$2-'Indicator Date hidden'!AG118)</f>
        <v>6</v>
      </c>
      <c r="AG117" s="35">
        <f>IF('Indicator Date hidden'!AH118="x","x",$AG$2-'Indicator Date hidden'!AH118)</f>
        <v>0</v>
      </c>
      <c r="AH117" s="35">
        <f>IF('Indicator Date hidden'!AI118="x","x",$AH$2-'Indicator Date hidden'!AI118)</f>
        <v>0</v>
      </c>
      <c r="AI117" s="35">
        <f>IF('Indicator Date hidden'!AJ118="x","x",$AI$2-'Indicator Date hidden'!AJ118)</f>
        <v>0</v>
      </c>
      <c r="AJ117" s="35" t="str">
        <f>IF('Indicator Date hidden'!AK118="x","x",$AJ$2-'Indicator Date hidden'!AK118)</f>
        <v>x</v>
      </c>
      <c r="AK117" s="35">
        <f>IF('Indicator Date hidden'!AL118="x","x",$AK$2-'Indicator Date hidden'!AL118)</f>
        <v>1</v>
      </c>
      <c r="AL117" s="35">
        <f>IF('Indicator Date hidden'!AM118="x","x",$AL$2-'Indicator Date hidden'!AM118)</f>
        <v>0</v>
      </c>
      <c r="AM117" s="35">
        <f>IF('Indicator Date hidden'!AN118="x","x",$AM$2-'Indicator Date hidden'!AN118)</f>
        <v>0</v>
      </c>
      <c r="AN117" s="35">
        <f>IF('Indicator Date hidden'!AO118="x","x",$AN$2-'Indicator Date hidden'!AO118)</f>
        <v>0</v>
      </c>
      <c r="AO117" s="35">
        <f>IF('Indicator Date hidden'!AP118="x","x",$AO$2-'Indicator Date hidden'!AP118)</f>
        <v>0</v>
      </c>
      <c r="AP117" s="35">
        <f>IF('Indicator Date hidden'!AQ118="x","x",$AP$2-'Indicator Date hidden'!AQ118)</f>
        <v>0</v>
      </c>
      <c r="AQ117" s="35">
        <f>IF('Indicator Date hidden'!AR118="x","x",$AQ$2-'Indicator Date hidden'!AR118)</f>
        <v>4</v>
      </c>
      <c r="AR117" s="35">
        <f>IF('Indicator Date hidden'!AS118="x","x",$AR$2-'Indicator Date hidden'!AS118)</f>
        <v>0</v>
      </c>
      <c r="AS117" s="35">
        <f>IF('Indicator Date hidden'!AT118="x","x",$AS$2-'Indicator Date hidden'!AT118)</f>
        <v>0</v>
      </c>
      <c r="AT117" s="35">
        <f>IF('Indicator Date hidden'!AU118="x","x",$AT$2-'Indicator Date hidden'!AU118)</f>
        <v>0</v>
      </c>
      <c r="AU117" s="35">
        <f>IF('Indicator Date hidden'!AV118="x","x",$AU$2-'Indicator Date hidden'!AV118)</f>
        <v>3</v>
      </c>
      <c r="AV117" s="35">
        <f>IF('Indicator Date hidden'!AW118="x","x",$AV$2-'Indicator Date hidden'!AW118)</f>
        <v>0</v>
      </c>
      <c r="AW117" s="35">
        <f>IF('Indicator Date hidden'!AX118="x","x",$AW$2-'Indicator Date hidden'!AX118)</f>
        <v>0</v>
      </c>
      <c r="AX117" s="35">
        <f>IF('Indicator Date hidden'!AY118="x","x",$AX$2-'Indicator Date hidden'!AY118)</f>
        <v>0</v>
      </c>
      <c r="AY117" s="35">
        <f>IF('Indicator Date hidden'!AZ118="x","x",$AY$2-'Indicator Date hidden'!AZ118)</f>
        <v>0</v>
      </c>
      <c r="AZ117" s="35">
        <f>IF('Indicator Date hidden'!BA118="x","x",$AZ$2-'Indicator Date hidden'!BA118)</f>
        <v>0</v>
      </c>
      <c r="BA117">
        <f t="shared" si="5"/>
        <v>24</v>
      </c>
      <c r="BB117" s="36">
        <f t="shared" si="6"/>
        <v>0.48979591836734693</v>
      </c>
      <c r="BC117">
        <f t="shared" si="7"/>
        <v>7</v>
      </c>
      <c r="BD117" s="36">
        <f t="shared" si="8"/>
        <v>1.3112145636088988</v>
      </c>
      <c r="BE117" s="38">
        <f t="shared" si="9"/>
        <v>0</v>
      </c>
    </row>
    <row r="118" spans="1:57" x14ac:dyDescent="0.35">
      <c r="A118" t="s">
        <v>216</v>
      </c>
      <c r="B118" s="35">
        <f>IF('Indicator Date hidden'!C119="x","x",$B$2-'Indicator Date hidden'!C119)</f>
        <v>0</v>
      </c>
      <c r="C118" s="35">
        <f>IF('Indicator Date hidden'!D119="x","x",$C$2-'Indicator Date hidden'!D119)</f>
        <v>0</v>
      </c>
      <c r="D118" s="35">
        <f>IF('Indicator Date hidden'!E119="x","x",$D$2-'Indicator Date hidden'!E119)</f>
        <v>0</v>
      </c>
      <c r="E118" s="35">
        <f>IF('Indicator Date hidden'!F119="x","x",$E$2-'Indicator Date hidden'!F119)</f>
        <v>0</v>
      </c>
      <c r="F118" s="35">
        <f>IF('Indicator Date hidden'!G119="x","x",$F$2-'Indicator Date hidden'!G119)</f>
        <v>0</v>
      </c>
      <c r="G118" s="35">
        <f>IF('Indicator Date hidden'!H119="x","x",$G$2-'Indicator Date hidden'!H119)</f>
        <v>0</v>
      </c>
      <c r="H118" s="35">
        <f>IF('Indicator Date hidden'!I119="x","x",$H$2-'Indicator Date hidden'!I119)</f>
        <v>0</v>
      </c>
      <c r="I118" s="35">
        <f>IF('Indicator Date hidden'!J119="x","x",$I$2-'Indicator Date hidden'!J119)</f>
        <v>0</v>
      </c>
      <c r="J118" s="35">
        <f>IF('Indicator Date hidden'!K119="x","x",$J$2-'Indicator Date hidden'!K119)</f>
        <v>0</v>
      </c>
      <c r="K118" s="35">
        <f>IF('Indicator Date hidden'!L119="x","x",$K$2-'Indicator Date hidden'!L119)</f>
        <v>0</v>
      </c>
      <c r="L118" s="35">
        <f>IF('Indicator Date hidden'!M119="x","x",$L$2-'Indicator Date hidden'!M119)</f>
        <v>0</v>
      </c>
      <c r="M118" s="35">
        <f>IF('Indicator Date hidden'!N119="x","x",$M$2-'Indicator Date hidden'!N119)</f>
        <v>0</v>
      </c>
      <c r="N118" s="35">
        <f>IF('Indicator Date hidden'!O119="x","x",$N$2-'Indicator Date hidden'!O119)</f>
        <v>0</v>
      </c>
      <c r="O118" s="35">
        <f>IF('Indicator Date hidden'!P119="x","x",$O$2-'Indicator Date hidden'!P119)</f>
        <v>0</v>
      </c>
      <c r="P118" s="35">
        <f>IF('Indicator Date hidden'!Q119="x","x",$P$2-'Indicator Date hidden'!Q119)</f>
        <v>0</v>
      </c>
      <c r="Q118" s="35">
        <f>IF('Indicator Date hidden'!R119="x","x",$Q$2-'Indicator Date hidden'!R119)</f>
        <v>3</v>
      </c>
      <c r="R118" s="35">
        <f>IF('Indicator Date hidden'!S119="x","x",$R$2-'Indicator Date hidden'!S119)</f>
        <v>0</v>
      </c>
      <c r="S118" s="35">
        <f>IF('Indicator Date hidden'!T119="x","x",$S$2-'Indicator Date hidden'!T119)</f>
        <v>0</v>
      </c>
      <c r="T118" s="35">
        <f>IF('Indicator Date hidden'!U119="x","x",$T$2-'Indicator Date hidden'!U119)</f>
        <v>0</v>
      </c>
      <c r="U118" s="35">
        <f>IF('Indicator Date hidden'!V119="x","x",$U$2-'Indicator Date hidden'!V119)</f>
        <v>0</v>
      </c>
      <c r="V118" s="35">
        <f>IF('Indicator Date hidden'!W119="x","x",$V$2-'Indicator Date hidden'!W119)</f>
        <v>0</v>
      </c>
      <c r="W118" s="35">
        <f>IF('Indicator Date hidden'!X119="x","x",$W$2-'Indicator Date hidden'!X119)</f>
        <v>3</v>
      </c>
      <c r="X118" s="35">
        <f>IF('Indicator Date hidden'!Y119="x","x",$X$2-'Indicator Date hidden'!Y119)</f>
        <v>2</v>
      </c>
      <c r="Y118" s="35">
        <f>IF('Indicator Date hidden'!Z119="x","x",$Y$2-'Indicator Date hidden'!Z119)</f>
        <v>0</v>
      </c>
      <c r="Z118" s="35">
        <f>IF('Indicator Date hidden'!AA119="x","x",$Z$2-'Indicator Date hidden'!AA119)</f>
        <v>0</v>
      </c>
      <c r="AA118" s="35">
        <f>IF('Indicator Date hidden'!AB119="x","x",$AA$2-'Indicator Date hidden'!AB119)</f>
        <v>0</v>
      </c>
      <c r="AB118" s="35">
        <f>IF('Indicator Date hidden'!AC119="x","x",$AB$2-'Indicator Date hidden'!AC119)</f>
        <v>0</v>
      </c>
      <c r="AC118" s="35">
        <f>IF('Indicator Date hidden'!AD119="x","x",$AC$2-'Indicator Date hidden'!AD119)</f>
        <v>0</v>
      </c>
      <c r="AD118" s="35">
        <f>IF('Indicator Date hidden'!AE119="x","x",$AD$2-'Indicator Date hidden'!AE119)</f>
        <v>0</v>
      </c>
      <c r="AE118" s="35">
        <f>IF('Indicator Date hidden'!AF119="x","x",$AE$2-'Indicator Date hidden'!AF119)</f>
        <v>0</v>
      </c>
      <c r="AF118" s="35">
        <f>IF('Indicator Date hidden'!AG119="x","x",$AF$2-'Indicator Date hidden'!AG119)</f>
        <v>4</v>
      </c>
      <c r="AG118" s="35">
        <f>IF('Indicator Date hidden'!AH119="x","x",$AG$2-'Indicator Date hidden'!AH119)</f>
        <v>0</v>
      </c>
      <c r="AH118" s="35">
        <f>IF('Indicator Date hidden'!AI119="x","x",$AH$2-'Indicator Date hidden'!AI119)</f>
        <v>0</v>
      </c>
      <c r="AI118" s="35">
        <f>IF('Indicator Date hidden'!AJ119="x","x",$AI$2-'Indicator Date hidden'!AJ119)</f>
        <v>0</v>
      </c>
      <c r="AJ118" s="35" t="str">
        <f>IF('Indicator Date hidden'!AK119="x","x",$AJ$2-'Indicator Date hidden'!AK119)</f>
        <v>x</v>
      </c>
      <c r="AK118" s="35">
        <f>IF('Indicator Date hidden'!AL119="x","x",$AK$2-'Indicator Date hidden'!AL119)</f>
        <v>1</v>
      </c>
      <c r="AL118" s="35">
        <f>IF('Indicator Date hidden'!AM119="x","x",$AL$2-'Indicator Date hidden'!AM119)</f>
        <v>0</v>
      </c>
      <c r="AM118" s="35">
        <f>IF('Indicator Date hidden'!AN119="x","x",$AM$2-'Indicator Date hidden'!AN119)</f>
        <v>0</v>
      </c>
      <c r="AN118" s="35">
        <f>IF('Indicator Date hidden'!AO119="x","x",$AN$2-'Indicator Date hidden'!AO119)</f>
        <v>0</v>
      </c>
      <c r="AO118" s="35">
        <f>IF('Indicator Date hidden'!AP119="x","x",$AO$2-'Indicator Date hidden'!AP119)</f>
        <v>2</v>
      </c>
      <c r="AP118" s="35">
        <f>IF('Indicator Date hidden'!AQ119="x","x",$AP$2-'Indicator Date hidden'!AQ119)</f>
        <v>2</v>
      </c>
      <c r="AQ118" s="35">
        <f>IF('Indicator Date hidden'!AR119="x","x",$AQ$2-'Indicator Date hidden'!AR119)</f>
        <v>0</v>
      </c>
      <c r="AR118" s="35">
        <f>IF('Indicator Date hidden'!AS119="x","x",$AR$2-'Indicator Date hidden'!AS119)</f>
        <v>0</v>
      </c>
      <c r="AS118" s="35">
        <f>IF('Indicator Date hidden'!AT119="x","x",$AS$2-'Indicator Date hidden'!AT119)</f>
        <v>0</v>
      </c>
      <c r="AT118" s="35">
        <f>IF('Indicator Date hidden'!AU119="x","x",$AT$2-'Indicator Date hidden'!AU119)</f>
        <v>0</v>
      </c>
      <c r="AU118" s="35">
        <f>IF('Indicator Date hidden'!AV119="x","x",$AU$2-'Indicator Date hidden'!AV119)</f>
        <v>5</v>
      </c>
      <c r="AV118" s="35">
        <f>IF('Indicator Date hidden'!AW119="x","x",$AV$2-'Indicator Date hidden'!AW119)</f>
        <v>0</v>
      </c>
      <c r="AW118" s="35">
        <f>IF('Indicator Date hidden'!AX119="x","x",$AW$2-'Indicator Date hidden'!AX119)</f>
        <v>0</v>
      </c>
      <c r="AX118" s="35">
        <f>IF('Indicator Date hidden'!AY119="x","x",$AX$2-'Indicator Date hidden'!AY119)</f>
        <v>0</v>
      </c>
      <c r="AY118" s="35">
        <f>IF('Indicator Date hidden'!AZ119="x","x",$AY$2-'Indicator Date hidden'!AZ119)</f>
        <v>0</v>
      </c>
      <c r="AZ118" s="35">
        <f>IF('Indicator Date hidden'!BA119="x","x",$AZ$2-'Indicator Date hidden'!BA119)</f>
        <v>0</v>
      </c>
      <c r="BA118">
        <f t="shared" si="5"/>
        <v>22</v>
      </c>
      <c r="BB118" s="36">
        <f t="shared" si="6"/>
        <v>0.44</v>
      </c>
      <c r="BC118">
        <f t="shared" si="7"/>
        <v>8</v>
      </c>
      <c r="BD118" s="36">
        <f t="shared" si="8"/>
        <v>1.1164228589562291</v>
      </c>
      <c r="BE118" s="38">
        <f t="shared" si="9"/>
        <v>0</v>
      </c>
    </row>
    <row r="119" spans="1:57" x14ac:dyDescent="0.35">
      <c r="A119" t="s">
        <v>218</v>
      </c>
      <c r="B119" s="35">
        <f>IF('Indicator Date hidden'!C120="x","x",$B$2-'Indicator Date hidden'!C120)</f>
        <v>0</v>
      </c>
      <c r="C119" s="35">
        <f>IF('Indicator Date hidden'!D120="x","x",$C$2-'Indicator Date hidden'!D120)</f>
        <v>0</v>
      </c>
      <c r="D119" s="35">
        <f>IF('Indicator Date hidden'!E120="x","x",$D$2-'Indicator Date hidden'!E120)</f>
        <v>0</v>
      </c>
      <c r="E119" s="35">
        <f>IF('Indicator Date hidden'!F120="x","x",$E$2-'Indicator Date hidden'!F120)</f>
        <v>0</v>
      </c>
      <c r="F119" s="35">
        <f>IF('Indicator Date hidden'!G120="x","x",$F$2-'Indicator Date hidden'!G120)</f>
        <v>0</v>
      </c>
      <c r="G119" s="35">
        <f>IF('Indicator Date hidden'!H120="x","x",$G$2-'Indicator Date hidden'!H120)</f>
        <v>0</v>
      </c>
      <c r="H119" s="35">
        <f>IF('Indicator Date hidden'!I120="x","x",$H$2-'Indicator Date hidden'!I120)</f>
        <v>0</v>
      </c>
      <c r="I119" s="35">
        <f>IF('Indicator Date hidden'!J120="x","x",$I$2-'Indicator Date hidden'!J120)</f>
        <v>0</v>
      </c>
      <c r="J119" s="35">
        <f>IF('Indicator Date hidden'!K120="x","x",$J$2-'Indicator Date hidden'!K120)</f>
        <v>0</v>
      </c>
      <c r="K119" s="35">
        <f>IF('Indicator Date hidden'!L120="x","x",$K$2-'Indicator Date hidden'!L120)</f>
        <v>0</v>
      </c>
      <c r="L119" s="35">
        <f>IF('Indicator Date hidden'!M120="x","x",$L$2-'Indicator Date hidden'!M120)</f>
        <v>0</v>
      </c>
      <c r="M119" s="35">
        <f>IF('Indicator Date hidden'!N120="x","x",$M$2-'Indicator Date hidden'!N120)</f>
        <v>0</v>
      </c>
      <c r="N119" s="35">
        <f>IF('Indicator Date hidden'!O120="x","x",$N$2-'Indicator Date hidden'!O120)</f>
        <v>0</v>
      </c>
      <c r="O119" s="35">
        <f>IF('Indicator Date hidden'!P120="x","x",$O$2-'Indicator Date hidden'!P120)</f>
        <v>0</v>
      </c>
      <c r="P119" s="35">
        <f>IF('Indicator Date hidden'!Q120="x","x",$P$2-'Indicator Date hidden'!Q120)</f>
        <v>0</v>
      </c>
      <c r="Q119" s="35" t="str">
        <f>IF('Indicator Date hidden'!R120="x","x",$Q$2-'Indicator Date hidden'!R120)</f>
        <v>x</v>
      </c>
      <c r="R119" s="35">
        <f>IF('Indicator Date hidden'!S120="x","x",$R$2-'Indicator Date hidden'!S120)</f>
        <v>0</v>
      </c>
      <c r="S119" s="35">
        <f>IF('Indicator Date hidden'!T120="x","x",$S$2-'Indicator Date hidden'!T120)</f>
        <v>0</v>
      </c>
      <c r="T119" s="35">
        <f>IF('Indicator Date hidden'!U120="x","x",$T$2-'Indicator Date hidden'!U120)</f>
        <v>0</v>
      </c>
      <c r="U119" s="35">
        <f>IF('Indicator Date hidden'!V120="x","x",$U$2-'Indicator Date hidden'!V120)</f>
        <v>0</v>
      </c>
      <c r="V119" s="35">
        <f>IF('Indicator Date hidden'!W120="x","x",$V$2-'Indicator Date hidden'!W120)</f>
        <v>0</v>
      </c>
      <c r="W119" s="35">
        <f>IF('Indicator Date hidden'!X120="x","x",$W$2-'Indicator Date hidden'!X120)</f>
        <v>5</v>
      </c>
      <c r="X119" s="35">
        <f>IF('Indicator Date hidden'!Y120="x","x",$X$2-'Indicator Date hidden'!Y120)</f>
        <v>2</v>
      </c>
      <c r="Y119" s="35">
        <f>IF('Indicator Date hidden'!Z120="x","x",$Y$2-'Indicator Date hidden'!Z120)</f>
        <v>0</v>
      </c>
      <c r="Z119" s="35">
        <f>IF('Indicator Date hidden'!AA120="x","x",$Z$2-'Indicator Date hidden'!AA120)</f>
        <v>0</v>
      </c>
      <c r="AA119" s="35">
        <f>IF('Indicator Date hidden'!AB120="x","x",$AA$2-'Indicator Date hidden'!AB120)</f>
        <v>0</v>
      </c>
      <c r="AB119" s="35">
        <f>IF('Indicator Date hidden'!AC120="x","x",$AB$2-'Indicator Date hidden'!AC120)</f>
        <v>0</v>
      </c>
      <c r="AC119" s="35">
        <f>IF('Indicator Date hidden'!AD120="x","x",$AC$2-'Indicator Date hidden'!AD120)</f>
        <v>0</v>
      </c>
      <c r="AD119" s="35">
        <f>IF('Indicator Date hidden'!AE120="x","x",$AD$2-'Indicator Date hidden'!AE120)</f>
        <v>0</v>
      </c>
      <c r="AE119" s="35">
        <f>IF('Indicator Date hidden'!AF120="x","x",$AE$2-'Indicator Date hidden'!AF120)</f>
        <v>0</v>
      </c>
      <c r="AF119" s="35" t="str">
        <f>IF('Indicator Date hidden'!AG120="x","x",$AF$2-'Indicator Date hidden'!AG120)</f>
        <v>x</v>
      </c>
      <c r="AG119" s="35">
        <f>IF('Indicator Date hidden'!AH120="x","x",$AG$2-'Indicator Date hidden'!AH120)</f>
        <v>0</v>
      </c>
      <c r="AH119" s="35">
        <f>IF('Indicator Date hidden'!AI120="x","x",$AH$2-'Indicator Date hidden'!AI120)</f>
        <v>0</v>
      </c>
      <c r="AI119" s="35">
        <f>IF('Indicator Date hidden'!AJ120="x","x",$AI$2-'Indicator Date hidden'!AJ120)</f>
        <v>0</v>
      </c>
      <c r="AJ119" s="35">
        <f>IF('Indicator Date hidden'!AK120="x","x",$AJ$2-'Indicator Date hidden'!AK120)</f>
        <v>1</v>
      </c>
      <c r="AK119" s="35">
        <f>IF('Indicator Date hidden'!AL120="x","x",$AK$2-'Indicator Date hidden'!AL120)</f>
        <v>1</v>
      </c>
      <c r="AL119" s="35">
        <f>IF('Indicator Date hidden'!AM120="x","x",$AL$2-'Indicator Date hidden'!AM120)</f>
        <v>0</v>
      </c>
      <c r="AM119" s="35">
        <f>IF('Indicator Date hidden'!AN120="x","x",$AM$2-'Indicator Date hidden'!AN120)</f>
        <v>0</v>
      </c>
      <c r="AN119" s="35">
        <f>IF('Indicator Date hidden'!AO120="x","x",$AN$2-'Indicator Date hidden'!AO120)</f>
        <v>0</v>
      </c>
      <c r="AO119" s="35">
        <f>IF('Indicator Date hidden'!AP120="x","x",$AO$2-'Indicator Date hidden'!AP120)</f>
        <v>1</v>
      </c>
      <c r="AP119" s="35">
        <f>IF('Indicator Date hidden'!AQ120="x","x",$AP$2-'Indicator Date hidden'!AQ120)</f>
        <v>1</v>
      </c>
      <c r="AQ119" s="35">
        <f>IF('Indicator Date hidden'!AR120="x","x",$AQ$2-'Indicator Date hidden'!AR120)</f>
        <v>6</v>
      </c>
      <c r="AR119" s="35">
        <f>IF('Indicator Date hidden'!AS120="x","x",$AR$2-'Indicator Date hidden'!AS120)</f>
        <v>0</v>
      </c>
      <c r="AS119" s="35">
        <f>IF('Indicator Date hidden'!AT120="x","x",$AS$2-'Indicator Date hidden'!AT120)</f>
        <v>0</v>
      </c>
      <c r="AT119" s="35">
        <f>IF('Indicator Date hidden'!AU120="x","x",$AT$2-'Indicator Date hidden'!AU120)</f>
        <v>0</v>
      </c>
      <c r="AU119" s="35">
        <f>IF('Indicator Date hidden'!AV120="x","x",$AU$2-'Indicator Date hidden'!AV120)</f>
        <v>1</v>
      </c>
      <c r="AV119" s="35">
        <f>IF('Indicator Date hidden'!AW120="x","x",$AV$2-'Indicator Date hidden'!AW120)</f>
        <v>0</v>
      </c>
      <c r="AW119" s="35">
        <f>IF('Indicator Date hidden'!AX120="x","x",$AW$2-'Indicator Date hidden'!AX120)</f>
        <v>0</v>
      </c>
      <c r="AX119" s="35">
        <f>IF('Indicator Date hidden'!AY120="x","x",$AX$2-'Indicator Date hidden'!AY120)</f>
        <v>0</v>
      </c>
      <c r="AY119" s="35">
        <f>IF('Indicator Date hidden'!AZ120="x","x",$AY$2-'Indicator Date hidden'!AZ120)</f>
        <v>0</v>
      </c>
      <c r="AZ119" s="35">
        <f>IF('Indicator Date hidden'!BA120="x","x",$AZ$2-'Indicator Date hidden'!BA120)</f>
        <v>0</v>
      </c>
      <c r="BA119">
        <f t="shared" si="5"/>
        <v>18</v>
      </c>
      <c r="BB119" s="36">
        <f t="shared" si="6"/>
        <v>0.36734693877551022</v>
      </c>
      <c r="BC119">
        <f t="shared" si="7"/>
        <v>8</v>
      </c>
      <c r="BD119" s="36">
        <f t="shared" si="8"/>
        <v>1.1373775341300223</v>
      </c>
      <c r="BE119" s="38">
        <f t="shared" si="9"/>
        <v>0</v>
      </c>
    </row>
    <row r="120" spans="1:57" x14ac:dyDescent="0.35">
      <c r="A120" t="s">
        <v>219</v>
      </c>
      <c r="B120" s="35">
        <f>IF('Indicator Date hidden'!C121="x","x",$B$2-'Indicator Date hidden'!C121)</f>
        <v>0</v>
      </c>
      <c r="C120" s="35">
        <f>IF('Indicator Date hidden'!D121="x","x",$C$2-'Indicator Date hidden'!D121)</f>
        <v>0</v>
      </c>
      <c r="D120" s="35">
        <f>IF('Indicator Date hidden'!E121="x","x",$D$2-'Indicator Date hidden'!E121)</f>
        <v>0</v>
      </c>
      <c r="E120" s="35">
        <f>IF('Indicator Date hidden'!F121="x","x",$E$2-'Indicator Date hidden'!F121)</f>
        <v>0</v>
      </c>
      <c r="F120" s="35">
        <f>IF('Indicator Date hidden'!G121="x","x",$F$2-'Indicator Date hidden'!G121)</f>
        <v>0</v>
      </c>
      <c r="G120" s="35">
        <f>IF('Indicator Date hidden'!H121="x","x",$G$2-'Indicator Date hidden'!H121)</f>
        <v>0</v>
      </c>
      <c r="H120" s="35">
        <f>IF('Indicator Date hidden'!I121="x","x",$H$2-'Indicator Date hidden'!I121)</f>
        <v>0</v>
      </c>
      <c r="I120" s="35">
        <f>IF('Indicator Date hidden'!J121="x","x",$I$2-'Indicator Date hidden'!J121)</f>
        <v>0</v>
      </c>
      <c r="J120" s="35">
        <f>IF('Indicator Date hidden'!K121="x","x",$J$2-'Indicator Date hidden'!K121)</f>
        <v>0</v>
      </c>
      <c r="K120" s="35">
        <f>IF('Indicator Date hidden'!L121="x","x",$K$2-'Indicator Date hidden'!L121)</f>
        <v>0</v>
      </c>
      <c r="L120" s="35">
        <f>IF('Indicator Date hidden'!M121="x","x",$L$2-'Indicator Date hidden'!M121)</f>
        <v>0</v>
      </c>
      <c r="M120" s="35">
        <f>IF('Indicator Date hidden'!N121="x","x",$M$2-'Indicator Date hidden'!N121)</f>
        <v>0</v>
      </c>
      <c r="N120" s="35">
        <f>IF('Indicator Date hidden'!O121="x","x",$N$2-'Indicator Date hidden'!O121)</f>
        <v>0</v>
      </c>
      <c r="O120" s="35">
        <f>IF('Indicator Date hidden'!P121="x","x",$O$2-'Indicator Date hidden'!P121)</f>
        <v>0</v>
      </c>
      <c r="P120" s="35">
        <f>IF('Indicator Date hidden'!Q121="x","x",$P$2-'Indicator Date hidden'!Q121)</f>
        <v>0</v>
      </c>
      <c r="Q120" s="35">
        <f>IF('Indicator Date hidden'!R121="x","x",$Q$2-'Indicator Date hidden'!R121)</f>
        <v>1</v>
      </c>
      <c r="R120" s="35">
        <f>IF('Indicator Date hidden'!S121="x","x",$R$2-'Indicator Date hidden'!S121)</f>
        <v>0</v>
      </c>
      <c r="S120" s="35">
        <f>IF('Indicator Date hidden'!T121="x","x",$S$2-'Indicator Date hidden'!T121)</f>
        <v>0</v>
      </c>
      <c r="T120" s="35">
        <f>IF('Indicator Date hidden'!U121="x","x",$T$2-'Indicator Date hidden'!U121)</f>
        <v>0</v>
      </c>
      <c r="U120" s="35">
        <f>IF('Indicator Date hidden'!V121="x","x",$U$2-'Indicator Date hidden'!V121)</f>
        <v>0</v>
      </c>
      <c r="V120" s="35">
        <f>IF('Indicator Date hidden'!W121="x","x",$V$2-'Indicator Date hidden'!W121)</f>
        <v>0</v>
      </c>
      <c r="W120" s="35">
        <f>IF('Indicator Date hidden'!X121="x","x",$W$2-'Indicator Date hidden'!X121)</f>
        <v>1</v>
      </c>
      <c r="X120" s="35">
        <f>IF('Indicator Date hidden'!Y121="x","x",$X$2-'Indicator Date hidden'!Y121)</f>
        <v>4</v>
      </c>
      <c r="Y120" s="35">
        <f>IF('Indicator Date hidden'!Z121="x","x",$Y$2-'Indicator Date hidden'!Z121)</f>
        <v>0</v>
      </c>
      <c r="Z120" s="35">
        <f>IF('Indicator Date hidden'!AA121="x","x",$Z$2-'Indicator Date hidden'!AA121)</f>
        <v>0</v>
      </c>
      <c r="AA120" s="35">
        <f>IF('Indicator Date hidden'!AB121="x","x",$AA$2-'Indicator Date hidden'!AB121)</f>
        <v>0</v>
      </c>
      <c r="AB120" s="35">
        <f>IF('Indicator Date hidden'!AC121="x","x",$AB$2-'Indicator Date hidden'!AC121)</f>
        <v>0</v>
      </c>
      <c r="AC120" s="35">
        <f>IF('Indicator Date hidden'!AD121="x","x",$AC$2-'Indicator Date hidden'!AD121)</f>
        <v>0</v>
      </c>
      <c r="AD120" s="35">
        <f>IF('Indicator Date hidden'!AE121="x","x",$AD$2-'Indicator Date hidden'!AE121)</f>
        <v>0</v>
      </c>
      <c r="AE120" s="35">
        <f>IF('Indicator Date hidden'!AF121="x","x",$AE$2-'Indicator Date hidden'!AF121)</f>
        <v>0</v>
      </c>
      <c r="AF120" s="35">
        <f>IF('Indicator Date hidden'!AG121="x","x",$AF$2-'Indicator Date hidden'!AG121)</f>
        <v>4</v>
      </c>
      <c r="AG120" s="35">
        <f>IF('Indicator Date hidden'!AH121="x","x",$AG$2-'Indicator Date hidden'!AH121)</f>
        <v>0</v>
      </c>
      <c r="AH120" s="35">
        <f>IF('Indicator Date hidden'!AI121="x","x",$AH$2-'Indicator Date hidden'!AI121)</f>
        <v>0</v>
      </c>
      <c r="AI120" s="35">
        <f>IF('Indicator Date hidden'!AJ121="x","x",$AI$2-'Indicator Date hidden'!AJ121)</f>
        <v>0</v>
      </c>
      <c r="AJ120" s="35" t="str">
        <f>IF('Indicator Date hidden'!AK121="x","x",$AJ$2-'Indicator Date hidden'!AK121)</f>
        <v>x</v>
      </c>
      <c r="AK120" s="35">
        <f>IF('Indicator Date hidden'!AL121="x","x",$AK$2-'Indicator Date hidden'!AL121)</f>
        <v>1</v>
      </c>
      <c r="AL120" s="35">
        <f>IF('Indicator Date hidden'!AM121="x","x",$AL$2-'Indicator Date hidden'!AM121)</f>
        <v>0</v>
      </c>
      <c r="AM120" s="35">
        <f>IF('Indicator Date hidden'!AN121="x","x",$AM$2-'Indicator Date hidden'!AN121)</f>
        <v>0</v>
      </c>
      <c r="AN120" s="35">
        <f>IF('Indicator Date hidden'!AO121="x","x",$AN$2-'Indicator Date hidden'!AO121)</f>
        <v>0</v>
      </c>
      <c r="AO120" s="35">
        <f>IF('Indicator Date hidden'!AP121="x","x",$AO$2-'Indicator Date hidden'!AP121)</f>
        <v>1</v>
      </c>
      <c r="AP120" s="35">
        <f>IF('Indicator Date hidden'!AQ121="x","x",$AP$2-'Indicator Date hidden'!AQ121)</f>
        <v>1</v>
      </c>
      <c r="AQ120" s="35">
        <f>IF('Indicator Date hidden'!AR121="x","x",$AQ$2-'Indicator Date hidden'!AR121)</f>
        <v>6</v>
      </c>
      <c r="AR120" s="35">
        <f>IF('Indicator Date hidden'!AS121="x","x",$AR$2-'Indicator Date hidden'!AS121)</f>
        <v>0</v>
      </c>
      <c r="AS120" s="35">
        <f>IF('Indicator Date hidden'!AT121="x","x",$AS$2-'Indicator Date hidden'!AT121)</f>
        <v>0</v>
      </c>
      <c r="AT120" s="35">
        <f>IF('Indicator Date hidden'!AU121="x","x",$AT$2-'Indicator Date hidden'!AU121)</f>
        <v>0</v>
      </c>
      <c r="AU120" s="35">
        <f>IF('Indicator Date hidden'!AV121="x","x",$AU$2-'Indicator Date hidden'!AV121)</f>
        <v>7</v>
      </c>
      <c r="AV120" s="35">
        <f>IF('Indicator Date hidden'!AW121="x","x",$AV$2-'Indicator Date hidden'!AW121)</f>
        <v>0</v>
      </c>
      <c r="AW120" s="35">
        <f>IF('Indicator Date hidden'!AX121="x","x",$AW$2-'Indicator Date hidden'!AX121)</f>
        <v>0</v>
      </c>
      <c r="AX120" s="35">
        <f>IF('Indicator Date hidden'!AY121="x","x",$AX$2-'Indicator Date hidden'!AY121)</f>
        <v>0</v>
      </c>
      <c r="AY120" s="35">
        <f>IF('Indicator Date hidden'!AZ121="x","x",$AY$2-'Indicator Date hidden'!AZ121)</f>
        <v>0</v>
      </c>
      <c r="AZ120" s="35">
        <f>IF('Indicator Date hidden'!BA121="x","x",$AZ$2-'Indicator Date hidden'!BA121)</f>
        <v>0</v>
      </c>
      <c r="BA120">
        <f t="shared" si="5"/>
        <v>26</v>
      </c>
      <c r="BB120" s="36">
        <f t="shared" si="6"/>
        <v>0.52</v>
      </c>
      <c r="BC120">
        <f t="shared" si="7"/>
        <v>9</v>
      </c>
      <c r="BD120" s="36">
        <f t="shared" si="8"/>
        <v>1.4729562111617576</v>
      </c>
      <c r="BE120" s="38">
        <f t="shared" si="9"/>
        <v>0</v>
      </c>
    </row>
    <row r="121" spans="1:57" x14ac:dyDescent="0.35">
      <c r="A121" t="s">
        <v>221</v>
      </c>
      <c r="B121" s="35">
        <f>IF('Indicator Date hidden'!C122="x","x",$B$2-'Indicator Date hidden'!C122)</f>
        <v>0</v>
      </c>
      <c r="C121" s="35">
        <f>IF('Indicator Date hidden'!D122="x","x",$C$2-'Indicator Date hidden'!D122)</f>
        <v>0</v>
      </c>
      <c r="D121" s="35">
        <f>IF('Indicator Date hidden'!E122="x","x",$D$2-'Indicator Date hidden'!E122)</f>
        <v>0</v>
      </c>
      <c r="E121" s="35">
        <f>IF('Indicator Date hidden'!F122="x","x",$E$2-'Indicator Date hidden'!F122)</f>
        <v>0</v>
      </c>
      <c r="F121" s="35">
        <f>IF('Indicator Date hidden'!G122="x","x",$F$2-'Indicator Date hidden'!G122)</f>
        <v>0</v>
      </c>
      <c r="G121" s="35">
        <f>IF('Indicator Date hidden'!H122="x","x",$G$2-'Indicator Date hidden'!H122)</f>
        <v>0</v>
      </c>
      <c r="H121" s="35">
        <f>IF('Indicator Date hidden'!I122="x","x",$H$2-'Indicator Date hidden'!I122)</f>
        <v>0</v>
      </c>
      <c r="I121" s="35">
        <f>IF('Indicator Date hidden'!J122="x","x",$I$2-'Indicator Date hidden'!J122)</f>
        <v>0</v>
      </c>
      <c r="J121" s="35">
        <f>IF('Indicator Date hidden'!K122="x","x",$J$2-'Indicator Date hidden'!K122)</f>
        <v>0</v>
      </c>
      <c r="K121" s="35">
        <f>IF('Indicator Date hidden'!L122="x","x",$K$2-'Indicator Date hidden'!L122)</f>
        <v>0</v>
      </c>
      <c r="L121" s="35">
        <f>IF('Indicator Date hidden'!M122="x","x",$L$2-'Indicator Date hidden'!M122)</f>
        <v>0</v>
      </c>
      <c r="M121" s="35">
        <f>IF('Indicator Date hidden'!N122="x","x",$M$2-'Indicator Date hidden'!N122)</f>
        <v>0</v>
      </c>
      <c r="N121" s="35">
        <f>IF('Indicator Date hidden'!O122="x","x",$N$2-'Indicator Date hidden'!O122)</f>
        <v>0</v>
      </c>
      <c r="O121" s="35">
        <f>IF('Indicator Date hidden'!P122="x","x",$O$2-'Indicator Date hidden'!P122)</f>
        <v>0</v>
      </c>
      <c r="P121" s="35" t="str">
        <f>IF('Indicator Date hidden'!Q122="x","x",$P$2-'Indicator Date hidden'!Q122)</f>
        <v>x</v>
      </c>
      <c r="Q121" s="35" t="str">
        <f>IF('Indicator Date hidden'!R122="x","x",$Q$2-'Indicator Date hidden'!R122)</f>
        <v>x</v>
      </c>
      <c r="R121" s="35">
        <f>IF('Indicator Date hidden'!S122="x","x",$R$2-'Indicator Date hidden'!S122)</f>
        <v>0</v>
      </c>
      <c r="S121" s="35">
        <f>IF('Indicator Date hidden'!T122="x","x",$S$2-'Indicator Date hidden'!T122)</f>
        <v>0</v>
      </c>
      <c r="T121" s="35">
        <f>IF('Indicator Date hidden'!U122="x","x",$T$2-'Indicator Date hidden'!U122)</f>
        <v>0</v>
      </c>
      <c r="U121" s="35" t="str">
        <f>IF('Indicator Date hidden'!V122="x","x",$U$2-'Indicator Date hidden'!V122)</f>
        <v>x</v>
      </c>
      <c r="V121" s="35">
        <f>IF('Indicator Date hidden'!W122="x","x",$V$2-'Indicator Date hidden'!W122)</f>
        <v>0</v>
      </c>
      <c r="W121" s="35">
        <f>IF('Indicator Date hidden'!X122="x","x",$W$2-'Indicator Date hidden'!X122)</f>
        <v>7</v>
      </c>
      <c r="X121" s="35">
        <f>IF('Indicator Date hidden'!Y122="x","x",$X$2-'Indicator Date hidden'!Y122)</f>
        <v>4</v>
      </c>
      <c r="Y121" s="35">
        <f>IF('Indicator Date hidden'!Z122="x","x",$Y$2-'Indicator Date hidden'!Z122)</f>
        <v>0</v>
      </c>
      <c r="Z121" s="35">
        <f>IF('Indicator Date hidden'!AA122="x","x",$Z$2-'Indicator Date hidden'!AA122)</f>
        <v>0</v>
      </c>
      <c r="AA121" s="35" t="str">
        <f>IF('Indicator Date hidden'!AB122="x","x",$AA$2-'Indicator Date hidden'!AB122)</f>
        <v>x</v>
      </c>
      <c r="AB121" s="35">
        <f>IF('Indicator Date hidden'!AC122="x","x",$AB$2-'Indicator Date hidden'!AC122)</f>
        <v>0</v>
      </c>
      <c r="AC121" s="35">
        <f>IF('Indicator Date hidden'!AD122="x","x",$AC$2-'Indicator Date hidden'!AD122)</f>
        <v>0</v>
      </c>
      <c r="AD121" s="35" t="str">
        <f>IF('Indicator Date hidden'!AE122="x","x",$AD$2-'Indicator Date hidden'!AE122)</f>
        <v>x</v>
      </c>
      <c r="AE121" s="35" t="str">
        <f>IF('Indicator Date hidden'!AF122="x","x",$AE$2-'Indicator Date hidden'!AF122)</f>
        <v>x</v>
      </c>
      <c r="AF121" s="35" t="str">
        <f>IF('Indicator Date hidden'!AG122="x","x",$AF$2-'Indicator Date hidden'!AG122)</f>
        <v>x</v>
      </c>
      <c r="AG121" s="35">
        <f>IF('Indicator Date hidden'!AH122="x","x",$AG$2-'Indicator Date hidden'!AH122)</f>
        <v>0</v>
      </c>
      <c r="AH121" s="35">
        <f>IF('Indicator Date hidden'!AI122="x","x",$AH$2-'Indicator Date hidden'!AI122)</f>
        <v>0</v>
      </c>
      <c r="AI121" s="35">
        <f>IF('Indicator Date hidden'!AJ122="x","x",$AI$2-'Indicator Date hidden'!AJ122)</f>
        <v>0</v>
      </c>
      <c r="AJ121" s="35" t="str">
        <f>IF('Indicator Date hidden'!AK122="x","x",$AJ$2-'Indicator Date hidden'!AK122)</f>
        <v>x</v>
      </c>
      <c r="AK121" s="35">
        <f>IF('Indicator Date hidden'!AL122="x","x",$AK$2-'Indicator Date hidden'!AL122)</f>
        <v>1</v>
      </c>
      <c r="AL121" s="35">
        <f>IF('Indicator Date hidden'!AM122="x","x",$AL$2-'Indicator Date hidden'!AM122)</f>
        <v>0</v>
      </c>
      <c r="AM121" s="35">
        <f>IF('Indicator Date hidden'!AN122="x","x",$AM$2-'Indicator Date hidden'!AN122)</f>
        <v>0</v>
      </c>
      <c r="AN121" s="35">
        <f>IF('Indicator Date hidden'!AO122="x","x",$AN$2-'Indicator Date hidden'!AO122)</f>
        <v>0</v>
      </c>
      <c r="AO121" s="35" t="str">
        <f>IF('Indicator Date hidden'!AP122="x","x",$AO$2-'Indicator Date hidden'!AP122)</f>
        <v>x</v>
      </c>
      <c r="AP121" s="35" t="str">
        <f>IF('Indicator Date hidden'!AQ122="x","x",$AP$2-'Indicator Date hidden'!AQ122)</f>
        <v>x</v>
      </c>
      <c r="AQ121" s="35">
        <f>IF('Indicator Date hidden'!AR122="x","x",$AQ$2-'Indicator Date hidden'!AR122)</f>
        <v>4</v>
      </c>
      <c r="AR121" s="35">
        <f>IF('Indicator Date hidden'!AS122="x","x",$AR$2-'Indicator Date hidden'!AS122)</f>
        <v>1</v>
      </c>
      <c r="AS121" s="35" t="str">
        <f>IF('Indicator Date hidden'!AT122="x","x",$AS$2-'Indicator Date hidden'!AT122)</f>
        <v>x</v>
      </c>
      <c r="AT121" s="35" t="str">
        <f>IF('Indicator Date hidden'!AU122="x","x",$AT$2-'Indicator Date hidden'!AU122)</f>
        <v>x</v>
      </c>
      <c r="AU121" s="35" t="str">
        <f>IF('Indicator Date hidden'!AV122="x","x",$AU$2-'Indicator Date hidden'!AV122)</f>
        <v>x</v>
      </c>
      <c r="AV121" s="35">
        <f>IF('Indicator Date hidden'!AW122="x","x",$AV$2-'Indicator Date hidden'!AW122)</f>
        <v>3</v>
      </c>
      <c r="AW121" s="35">
        <f>IF('Indicator Date hidden'!AX122="x","x",$AW$2-'Indicator Date hidden'!AX122)</f>
        <v>3</v>
      </c>
      <c r="AX121" s="35">
        <f>IF('Indicator Date hidden'!AY122="x","x",$AX$2-'Indicator Date hidden'!AY122)</f>
        <v>0</v>
      </c>
      <c r="AY121" s="35">
        <f>IF('Indicator Date hidden'!AZ122="x","x",$AY$2-'Indicator Date hidden'!AZ122)</f>
        <v>0</v>
      </c>
      <c r="AZ121" s="35">
        <f>IF('Indicator Date hidden'!BA122="x","x",$AZ$2-'Indicator Date hidden'!BA122)</f>
        <v>0</v>
      </c>
      <c r="BA121">
        <f t="shared" si="5"/>
        <v>23</v>
      </c>
      <c r="BB121" s="36">
        <f t="shared" si="6"/>
        <v>0.60526315789473684</v>
      </c>
      <c r="BC121">
        <f t="shared" si="7"/>
        <v>7</v>
      </c>
      <c r="BD121" s="36">
        <f t="shared" si="8"/>
        <v>1.5137870545547005</v>
      </c>
      <c r="BE121" s="38">
        <f t="shared" si="9"/>
        <v>0</v>
      </c>
    </row>
    <row r="122" spans="1:57" x14ac:dyDescent="0.35">
      <c r="A122" t="s">
        <v>223</v>
      </c>
      <c r="B122" s="35">
        <f>IF('Indicator Date hidden'!C123="x","x",$B$2-'Indicator Date hidden'!C123)</f>
        <v>0</v>
      </c>
      <c r="C122" s="35">
        <f>IF('Indicator Date hidden'!D123="x","x",$C$2-'Indicator Date hidden'!D123)</f>
        <v>0</v>
      </c>
      <c r="D122" s="35">
        <f>IF('Indicator Date hidden'!E123="x","x",$D$2-'Indicator Date hidden'!E123)</f>
        <v>0</v>
      </c>
      <c r="E122" s="35">
        <f>IF('Indicator Date hidden'!F123="x","x",$E$2-'Indicator Date hidden'!F123)</f>
        <v>0</v>
      </c>
      <c r="F122" s="35">
        <f>IF('Indicator Date hidden'!G123="x","x",$F$2-'Indicator Date hidden'!G123)</f>
        <v>0</v>
      </c>
      <c r="G122" s="35">
        <f>IF('Indicator Date hidden'!H123="x","x",$G$2-'Indicator Date hidden'!H123)</f>
        <v>0</v>
      </c>
      <c r="H122" s="35">
        <f>IF('Indicator Date hidden'!I123="x","x",$H$2-'Indicator Date hidden'!I123)</f>
        <v>0</v>
      </c>
      <c r="I122" s="35">
        <f>IF('Indicator Date hidden'!J123="x","x",$I$2-'Indicator Date hidden'!J123)</f>
        <v>0</v>
      </c>
      <c r="J122" s="35">
        <f>IF('Indicator Date hidden'!K123="x","x",$J$2-'Indicator Date hidden'!K123)</f>
        <v>0</v>
      </c>
      <c r="K122" s="35">
        <f>IF('Indicator Date hidden'!L123="x","x",$K$2-'Indicator Date hidden'!L123)</f>
        <v>0</v>
      </c>
      <c r="L122" s="35">
        <f>IF('Indicator Date hidden'!M123="x","x",$L$2-'Indicator Date hidden'!M123)</f>
        <v>0</v>
      </c>
      <c r="M122" s="35">
        <f>IF('Indicator Date hidden'!N123="x","x",$M$2-'Indicator Date hidden'!N123)</f>
        <v>0</v>
      </c>
      <c r="N122" s="35">
        <f>IF('Indicator Date hidden'!O123="x","x",$N$2-'Indicator Date hidden'!O123)</f>
        <v>0</v>
      </c>
      <c r="O122" s="35">
        <f>IF('Indicator Date hidden'!P123="x","x",$O$2-'Indicator Date hidden'!P123)</f>
        <v>0</v>
      </c>
      <c r="P122" s="35">
        <f>IF('Indicator Date hidden'!Q123="x","x",$P$2-'Indicator Date hidden'!Q123)</f>
        <v>0</v>
      </c>
      <c r="Q122" s="35">
        <f>IF('Indicator Date hidden'!R123="x","x",$Q$2-'Indicator Date hidden'!R123)</f>
        <v>3</v>
      </c>
      <c r="R122" s="35">
        <f>IF('Indicator Date hidden'!S123="x","x",$R$2-'Indicator Date hidden'!S123)</f>
        <v>0</v>
      </c>
      <c r="S122" s="35">
        <f>IF('Indicator Date hidden'!T123="x","x",$S$2-'Indicator Date hidden'!T123)</f>
        <v>0</v>
      </c>
      <c r="T122" s="35">
        <f>IF('Indicator Date hidden'!U123="x","x",$T$2-'Indicator Date hidden'!U123)</f>
        <v>0</v>
      </c>
      <c r="U122" s="35">
        <f>IF('Indicator Date hidden'!V123="x","x",$U$2-'Indicator Date hidden'!V123)</f>
        <v>0</v>
      </c>
      <c r="V122" s="35">
        <f>IF('Indicator Date hidden'!W123="x","x",$V$2-'Indicator Date hidden'!W123)</f>
        <v>0</v>
      </c>
      <c r="W122" s="35">
        <f>IF('Indicator Date hidden'!X123="x","x",$W$2-'Indicator Date hidden'!X123)</f>
        <v>3</v>
      </c>
      <c r="X122" s="35" t="str">
        <f>IF('Indicator Date hidden'!Y123="x","x",$X$2-'Indicator Date hidden'!Y123)</f>
        <v>x</v>
      </c>
      <c r="Y122" s="35">
        <f>IF('Indicator Date hidden'!Z123="x","x",$Y$2-'Indicator Date hidden'!Z123)</f>
        <v>0</v>
      </c>
      <c r="Z122" s="35">
        <f>IF('Indicator Date hidden'!AA123="x","x",$Z$2-'Indicator Date hidden'!AA123)</f>
        <v>0</v>
      </c>
      <c r="AA122" s="35">
        <f>IF('Indicator Date hidden'!AB123="x","x",$AA$2-'Indicator Date hidden'!AB123)</f>
        <v>0</v>
      </c>
      <c r="AB122" s="35">
        <f>IF('Indicator Date hidden'!AC123="x","x",$AB$2-'Indicator Date hidden'!AC123)</f>
        <v>0</v>
      </c>
      <c r="AC122" s="35">
        <f>IF('Indicator Date hidden'!AD123="x","x",$AC$2-'Indicator Date hidden'!AD123)</f>
        <v>0</v>
      </c>
      <c r="AD122" s="35">
        <f>IF('Indicator Date hidden'!AE123="x","x",$AD$2-'Indicator Date hidden'!AE123)</f>
        <v>0</v>
      </c>
      <c r="AE122" s="35">
        <f>IF('Indicator Date hidden'!AF123="x","x",$AE$2-'Indicator Date hidden'!AF123)</f>
        <v>0</v>
      </c>
      <c r="AF122" s="35">
        <f>IF('Indicator Date hidden'!AG123="x","x",$AF$2-'Indicator Date hidden'!AG123)</f>
        <v>3</v>
      </c>
      <c r="AG122" s="35">
        <f>IF('Indicator Date hidden'!AH123="x","x",$AG$2-'Indicator Date hidden'!AH123)</f>
        <v>0</v>
      </c>
      <c r="AH122" s="35">
        <f>IF('Indicator Date hidden'!AI123="x","x",$AH$2-'Indicator Date hidden'!AI123)</f>
        <v>0</v>
      </c>
      <c r="AI122" s="35">
        <f>IF('Indicator Date hidden'!AJ123="x","x",$AI$2-'Indicator Date hidden'!AJ123)</f>
        <v>0</v>
      </c>
      <c r="AJ122" s="35">
        <f>IF('Indicator Date hidden'!AK123="x","x",$AJ$2-'Indicator Date hidden'!AK123)</f>
        <v>1</v>
      </c>
      <c r="AK122" s="35">
        <f>IF('Indicator Date hidden'!AL123="x","x",$AK$2-'Indicator Date hidden'!AL123)</f>
        <v>1</v>
      </c>
      <c r="AL122" s="35">
        <f>IF('Indicator Date hidden'!AM123="x","x",$AL$2-'Indicator Date hidden'!AM123)</f>
        <v>0</v>
      </c>
      <c r="AM122" s="35">
        <f>IF('Indicator Date hidden'!AN123="x","x",$AM$2-'Indicator Date hidden'!AN123)</f>
        <v>0</v>
      </c>
      <c r="AN122" s="35">
        <f>IF('Indicator Date hidden'!AO123="x","x",$AN$2-'Indicator Date hidden'!AO123)</f>
        <v>0</v>
      </c>
      <c r="AO122" s="35">
        <f>IF('Indicator Date hidden'!AP123="x","x",$AO$2-'Indicator Date hidden'!AP123)</f>
        <v>0</v>
      </c>
      <c r="AP122" s="35">
        <f>IF('Indicator Date hidden'!AQ123="x","x",$AP$2-'Indicator Date hidden'!AQ123)</f>
        <v>0</v>
      </c>
      <c r="AQ122" s="35">
        <f>IF('Indicator Date hidden'!AR123="x","x",$AQ$2-'Indicator Date hidden'!AR123)</f>
        <v>0</v>
      </c>
      <c r="AR122" s="35">
        <f>IF('Indicator Date hidden'!AS123="x","x",$AR$2-'Indicator Date hidden'!AS123)</f>
        <v>0</v>
      </c>
      <c r="AS122" s="35">
        <f>IF('Indicator Date hidden'!AT123="x","x",$AS$2-'Indicator Date hidden'!AT123)</f>
        <v>0</v>
      </c>
      <c r="AT122" s="35">
        <f>IF('Indicator Date hidden'!AU123="x","x",$AT$2-'Indicator Date hidden'!AU123)</f>
        <v>0</v>
      </c>
      <c r="AU122" s="35">
        <f>IF('Indicator Date hidden'!AV123="x","x",$AU$2-'Indicator Date hidden'!AV123)</f>
        <v>3</v>
      </c>
      <c r="AV122" s="35">
        <f>IF('Indicator Date hidden'!AW123="x","x",$AV$2-'Indicator Date hidden'!AW123)</f>
        <v>0</v>
      </c>
      <c r="AW122" s="35">
        <f>IF('Indicator Date hidden'!AX123="x","x",$AW$2-'Indicator Date hidden'!AX123)</f>
        <v>0</v>
      </c>
      <c r="AX122" s="35">
        <f>IF('Indicator Date hidden'!AY123="x","x",$AX$2-'Indicator Date hidden'!AY123)</f>
        <v>0</v>
      </c>
      <c r="AY122" s="35">
        <f>IF('Indicator Date hidden'!AZ123="x","x",$AY$2-'Indicator Date hidden'!AZ123)</f>
        <v>0</v>
      </c>
      <c r="AZ122" s="35">
        <f>IF('Indicator Date hidden'!BA123="x","x",$AZ$2-'Indicator Date hidden'!BA123)</f>
        <v>0</v>
      </c>
      <c r="BA122">
        <f t="shared" si="5"/>
        <v>14</v>
      </c>
      <c r="BB122" s="36">
        <f t="shared" si="6"/>
        <v>0.28000000000000003</v>
      </c>
      <c r="BC122">
        <f t="shared" si="7"/>
        <v>6</v>
      </c>
      <c r="BD122" s="36">
        <f t="shared" si="8"/>
        <v>0.82559069762201176</v>
      </c>
      <c r="BE122" s="38">
        <f t="shared" si="9"/>
        <v>0</v>
      </c>
    </row>
    <row r="123" spans="1:57" x14ac:dyDescent="0.35">
      <c r="A123" t="s">
        <v>225</v>
      </c>
      <c r="B123" s="35">
        <f>IF('Indicator Date hidden'!C124="x","x",$B$2-'Indicator Date hidden'!C124)</f>
        <v>0</v>
      </c>
      <c r="C123" s="35">
        <f>IF('Indicator Date hidden'!D124="x","x",$C$2-'Indicator Date hidden'!D124)</f>
        <v>0</v>
      </c>
      <c r="D123" s="35">
        <f>IF('Indicator Date hidden'!E124="x","x",$D$2-'Indicator Date hidden'!E124)</f>
        <v>0</v>
      </c>
      <c r="E123" s="35">
        <f>IF('Indicator Date hidden'!F124="x","x",$E$2-'Indicator Date hidden'!F124)</f>
        <v>0</v>
      </c>
      <c r="F123" s="35">
        <f>IF('Indicator Date hidden'!G124="x","x",$F$2-'Indicator Date hidden'!G124)</f>
        <v>0</v>
      </c>
      <c r="G123" s="35">
        <f>IF('Indicator Date hidden'!H124="x","x",$G$2-'Indicator Date hidden'!H124)</f>
        <v>0</v>
      </c>
      <c r="H123" s="35">
        <f>IF('Indicator Date hidden'!I124="x","x",$H$2-'Indicator Date hidden'!I124)</f>
        <v>0</v>
      </c>
      <c r="I123" s="35">
        <f>IF('Indicator Date hidden'!J124="x","x",$I$2-'Indicator Date hidden'!J124)</f>
        <v>0</v>
      </c>
      <c r="J123" s="35">
        <f>IF('Indicator Date hidden'!K124="x","x",$J$2-'Indicator Date hidden'!K124)</f>
        <v>0</v>
      </c>
      <c r="K123" s="35">
        <f>IF('Indicator Date hidden'!L124="x","x",$K$2-'Indicator Date hidden'!L124)</f>
        <v>0</v>
      </c>
      <c r="L123" s="35">
        <f>IF('Indicator Date hidden'!M124="x","x",$L$2-'Indicator Date hidden'!M124)</f>
        <v>0</v>
      </c>
      <c r="M123" s="35">
        <f>IF('Indicator Date hidden'!N124="x","x",$M$2-'Indicator Date hidden'!N124)</f>
        <v>0</v>
      </c>
      <c r="N123" s="35">
        <f>IF('Indicator Date hidden'!O124="x","x",$N$2-'Indicator Date hidden'!O124)</f>
        <v>0</v>
      </c>
      <c r="O123" s="35">
        <f>IF('Indicator Date hidden'!P124="x","x",$O$2-'Indicator Date hidden'!P124)</f>
        <v>0</v>
      </c>
      <c r="P123" s="35">
        <f>IF('Indicator Date hidden'!Q124="x","x",$P$2-'Indicator Date hidden'!Q124)</f>
        <v>0</v>
      </c>
      <c r="Q123" s="35" t="str">
        <f>IF('Indicator Date hidden'!R124="x","x",$Q$2-'Indicator Date hidden'!R124)</f>
        <v>x</v>
      </c>
      <c r="R123" s="35">
        <f>IF('Indicator Date hidden'!S124="x","x",$R$2-'Indicator Date hidden'!S124)</f>
        <v>0</v>
      </c>
      <c r="S123" s="35">
        <f>IF('Indicator Date hidden'!T124="x","x",$S$2-'Indicator Date hidden'!T124)</f>
        <v>0</v>
      </c>
      <c r="T123" s="35">
        <f>IF('Indicator Date hidden'!U124="x","x",$T$2-'Indicator Date hidden'!U124)</f>
        <v>0</v>
      </c>
      <c r="U123" s="35" t="str">
        <f>IF('Indicator Date hidden'!V124="x","x",$U$2-'Indicator Date hidden'!V124)</f>
        <v>x</v>
      </c>
      <c r="V123" s="35">
        <f>IF('Indicator Date hidden'!W124="x","x",$V$2-'Indicator Date hidden'!W124)</f>
        <v>0</v>
      </c>
      <c r="W123" s="35" t="str">
        <f>IF('Indicator Date hidden'!X124="x","x",$W$2-'Indicator Date hidden'!X124)</f>
        <v>x</v>
      </c>
      <c r="X123" s="35">
        <f>IF('Indicator Date hidden'!Y124="x","x",$X$2-'Indicator Date hidden'!Y124)</f>
        <v>4</v>
      </c>
      <c r="Y123" s="35">
        <f>IF('Indicator Date hidden'!Z124="x","x",$Y$2-'Indicator Date hidden'!Z124)</f>
        <v>0</v>
      </c>
      <c r="Z123" s="35">
        <f>IF('Indicator Date hidden'!AA124="x","x",$Z$2-'Indicator Date hidden'!AA124)</f>
        <v>0</v>
      </c>
      <c r="AA123" s="35" t="str">
        <f>IF('Indicator Date hidden'!AB124="x","x",$AA$2-'Indicator Date hidden'!AB124)</f>
        <v>x</v>
      </c>
      <c r="AB123" s="35">
        <f>IF('Indicator Date hidden'!AC124="x","x",$AB$2-'Indicator Date hidden'!AC124)</f>
        <v>0</v>
      </c>
      <c r="AC123" s="35">
        <f>IF('Indicator Date hidden'!AD124="x","x",$AC$2-'Indicator Date hidden'!AD124)</f>
        <v>0</v>
      </c>
      <c r="AD123" s="35" t="str">
        <f>IF('Indicator Date hidden'!AE124="x","x",$AD$2-'Indicator Date hidden'!AE124)</f>
        <v>x</v>
      </c>
      <c r="AE123" s="35">
        <f>IF('Indicator Date hidden'!AF124="x","x",$AE$2-'Indicator Date hidden'!AF124)</f>
        <v>0</v>
      </c>
      <c r="AF123" s="35">
        <f>IF('Indicator Date hidden'!AG124="x","x",$AF$2-'Indicator Date hidden'!AG124)</f>
        <v>1</v>
      </c>
      <c r="AG123" s="35">
        <f>IF('Indicator Date hidden'!AH124="x","x",$AG$2-'Indicator Date hidden'!AH124)</f>
        <v>0</v>
      </c>
      <c r="AH123" s="35">
        <f>IF('Indicator Date hidden'!AI124="x","x",$AH$2-'Indicator Date hidden'!AI124)</f>
        <v>0</v>
      </c>
      <c r="AI123" s="35">
        <f>IF('Indicator Date hidden'!AJ124="x","x",$AI$2-'Indicator Date hidden'!AJ124)</f>
        <v>0</v>
      </c>
      <c r="AJ123" s="35" t="str">
        <f>IF('Indicator Date hidden'!AK124="x","x",$AJ$2-'Indicator Date hidden'!AK124)</f>
        <v>x</v>
      </c>
      <c r="AK123" s="35">
        <f>IF('Indicator Date hidden'!AL124="x","x",$AK$2-'Indicator Date hidden'!AL124)</f>
        <v>1</v>
      </c>
      <c r="AL123" s="35">
        <f>IF('Indicator Date hidden'!AM124="x","x",$AL$2-'Indicator Date hidden'!AM124)</f>
        <v>0</v>
      </c>
      <c r="AM123" s="35">
        <f>IF('Indicator Date hidden'!AN124="x","x",$AM$2-'Indicator Date hidden'!AN124)</f>
        <v>0</v>
      </c>
      <c r="AN123" s="35">
        <f>IF('Indicator Date hidden'!AO124="x","x",$AN$2-'Indicator Date hidden'!AO124)</f>
        <v>0</v>
      </c>
      <c r="AO123" s="35">
        <f>IF('Indicator Date hidden'!AP124="x","x",$AO$2-'Indicator Date hidden'!AP124)</f>
        <v>0</v>
      </c>
      <c r="AP123" s="35">
        <f>IF('Indicator Date hidden'!AQ124="x","x",$AP$2-'Indicator Date hidden'!AQ124)</f>
        <v>0</v>
      </c>
      <c r="AQ123" s="35">
        <f>IF('Indicator Date hidden'!AR124="x","x",$AQ$2-'Indicator Date hidden'!AR124)</f>
        <v>0</v>
      </c>
      <c r="AR123" s="35">
        <f>IF('Indicator Date hidden'!AS124="x","x",$AR$2-'Indicator Date hidden'!AS124)</f>
        <v>0</v>
      </c>
      <c r="AS123" s="35">
        <f>IF('Indicator Date hidden'!AT124="x","x",$AS$2-'Indicator Date hidden'!AT124)</f>
        <v>0</v>
      </c>
      <c r="AT123" s="35">
        <f>IF('Indicator Date hidden'!AU124="x","x",$AT$2-'Indicator Date hidden'!AU124)</f>
        <v>0</v>
      </c>
      <c r="AU123" s="35" t="str">
        <f>IF('Indicator Date hidden'!AV124="x","x",$AU$2-'Indicator Date hidden'!AV124)</f>
        <v>x</v>
      </c>
      <c r="AV123" s="35">
        <f>IF('Indicator Date hidden'!AW124="x","x",$AV$2-'Indicator Date hidden'!AW124)</f>
        <v>0</v>
      </c>
      <c r="AW123" s="35">
        <f>IF('Indicator Date hidden'!AX124="x","x",$AW$2-'Indicator Date hidden'!AX124)</f>
        <v>0</v>
      </c>
      <c r="AX123" s="35">
        <f>IF('Indicator Date hidden'!AY124="x","x",$AX$2-'Indicator Date hidden'!AY124)</f>
        <v>0</v>
      </c>
      <c r="AY123" s="35">
        <f>IF('Indicator Date hidden'!AZ124="x","x",$AY$2-'Indicator Date hidden'!AZ124)</f>
        <v>0</v>
      </c>
      <c r="AZ123" s="35">
        <f>IF('Indicator Date hidden'!BA124="x","x",$AZ$2-'Indicator Date hidden'!BA124)</f>
        <v>0</v>
      </c>
      <c r="BA123">
        <f t="shared" si="5"/>
        <v>6</v>
      </c>
      <c r="BB123" s="36">
        <f t="shared" si="6"/>
        <v>0.13636363636363635</v>
      </c>
      <c r="BC123">
        <f t="shared" si="7"/>
        <v>3</v>
      </c>
      <c r="BD123" s="36">
        <f t="shared" si="8"/>
        <v>0.62489668567579637</v>
      </c>
      <c r="BE123" s="38">
        <f t="shared" si="9"/>
        <v>0</v>
      </c>
    </row>
    <row r="124" spans="1:57" x14ac:dyDescent="0.35">
      <c r="A124" t="s">
        <v>227</v>
      </c>
      <c r="B124" s="35">
        <f>IF('Indicator Date hidden'!C125="x","x",$B$2-'Indicator Date hidden'!C125)</f>
        <v>0</v>
      </c>
      <c r="C124" s="35">
        <f>IF('Indicator Date hidden'!D125="x","x",$C$2-'Indicator Date hidden'!D125)</f>
        <v>0</v>
      </c>
      <c r="D124" s="35">
        <f>IF('Indicator Date hidden'!E125="x","x",$D$2-'Indicator Date hidden'!E125)</f>
        <v>0</v>
      </c>
      <c r="E124" s="35">
        <f>IF('Indicator Date hidden'!F125="x","x",$E$2-'Indicator Date hidden'!F125)</f>
        <v>0</v>
      </c>
      <c r="F124" s="35">
        <f>IF('Indicator Date hidden'!G125="x","x",$F$2-'Indicator Date hidden'!G125)</f>
        <v>0</v>
      </c>
      <c r="G124" s="35">
        <f>IF('Indicator Date hidden'!H125="x","x",$G$2-'Indicator Date hidden'!H125)</f>
        <v>0</v>
      </c>
      <c r="H124" s="35">
        <f>IF('Indicator Date hidden'!I125="x","x",$H$2-'Indicator Date hidden'!I125)</f>
        <v>0</v>
      </c>
      <c r="I124" s="35">
        <f>IF('Indicator Date hidden'!J125="x","x",$I$2-'Indicator Date hidden'!J125)</f>
        <v>0</v>
      </c>
      <c r="J124" s="35">
        <f>IF('Indicator Date hidden'!K125="x","x",$J$2-'Indicator Date hidden'!K125)</f>
        <v>0</v>
      </c>
      <c r="K124" s="35">
        <f>IF('Indicator Date hidden'!L125="x","x",$K$2-'Indicator Date hidden'!L125)</f>
        <v>0</v>
      </c>
      <c r="L124" s="35">
        <f>IF('Indicator Date hidden'!M125="x","x",$L$2-'Indicator Date hidden'!M125)</f>
        <v>0</v>
      </c>
      <c r="M124" s="35">
        <f>IF('Indicator Date hidden'!N125="x","x",$M$2-'Indicator Date hidden'!N125)</f>
        <v>0</v>
      </c>
      <c r="N124" s="35">
        <f>IF('Indicator Date hidden'!O125="x","x",$N$2-'Indicator Date hidden'!O125)</f>
        <v>0</v>
      </c>
      <c r="O124" s="35">
        <f>IF('Indicator Date hidden'!P125="x","x",$O$2-'Indicator Date hidden'!P125)</f>
        <v>0</v>
      </c>
      <c r="P124" s="35">
        <f>IF('Indicator Date hidden'!Q125="x","x",$P$2-'Indicator Date hidden'!Q125)</f>
        <v>0</v>
      </c>
      <c r="Q124" s="35" t="str">
        <f>IF('Indicator Date hidden'!R125="x","x",$Q$2-'Indicator Date hidden'!R125)</f>
        <v>x</v>
      </c>
      <c r="R124" s="35">
        <f>IF('Indicator Date hidden'!S125="x","x",$R$2-'Indicator Date hidden'!S125)</f>
        <v>0</v>
      </c>
      <c r="S124" s="35">
        <f>IF('Indicator Date hidden'!T125="x","x",$S$2-'Indicator Date hidden'!T125)</f>
        <v>0</v>
      </c>
      <c r="T124" s="35">
        <f>IF('Indicator Date hidden'!U125="x","x",$T$2-'Indicator Date hidden'!U125)</f>
        <v>0</v>
      </c>
      <c r="U124" s="35" t="str">
        <f>IF('Indicator Date hidden'!V125="x","x",$U$2-'Indicator Date hidden'!V125)</f>
        <v>x</v>
      </c>
      <c r="V124" s="35">
        <f>IF('Indicator Date hidden'!W125="x","x",$V$2-'Indicator Date hidden'!W125)</f>
        <v>0</v>
      </c>
      <c r="W124" s="35" t="str">
        <f>IF('Indicator Date hidden'!X125="x","x",$W$2-'Indicator Date hidden'!X125)</f>
        <v>x</v>
      </c>
      <c r="X124" s="35">
        <f>IF('Indicator Date hidden'!Y125="x","x",$X$2-'Indicator Date hidden'!Y125)</f>
        <v>4</v>
      </c>
      <c r="Y124" s="35">
        <f>IF('Indicator Date hidden'!Z125="x","x",$Y$2-'Indicator Date hidden'!Z125)</f>
        <v>0</v>
      </c>
      <c r="Z124" s="35">
        <f>IF('Indicator Date hidden'!AA125="x","x",$Z$2-'Indicator Date hidden'!AA125)</f>
        <v>0</v>
      </c>
      <c r="AA124" s="35" t="str">
        <f>IF('Indicator Date hidden'!AB125="x","x",$AA$2-'Indicator Date hidden'!AB125)</f>
        <v>x</v>
      </c>
      <c r="AB124" s="35">
        <f>IF('Indicator Date hidden'!AC125="x","x",$AB$2-'Indicator Date hidden'!AC125)</f>
        <v>0</v>
      </c>
      <c r="AC124" s="35">
        <f>IF('Indicator Date hidden'!AD125="x","x",$AC$2-'Indicator Date hidden'!AD125)</f>
        <v>0</v>
      </c>
      <c r="AD124" s="35" t="str">
        <f>IF('Indicator Date hidden'!AE125="x","x",$AD$2-'Indicator Date hidden'!AE125)</f>
        <v>x</v>
      </c>
      <c r="AE124" s="35">
        <f>IF('Indicator Date hidden'!AF125="x","x",$AE$2-'Indicator Date hidden'!AF125)</f>
        <v>0</v>
      </c>
      <c r="AF124" s="35" t="str">
        <f>IF('Indicator Date hidden'!AG125="x","x",$AF$2-'Indicator Date hidden'!AG125)</f>
        <v>x</v>
      </c>
      <c r="AG124" s="35">
        <f>IF('Indicator Date hidden'!AH125="x","x",$AG$2-'Indicator Date hidden'!AH125)</f>
        <v>0</v>
      </c>
      <c r="AH124" s="35">
        <f>IF('Indicator Date hidden'!AI125="x","x",$AH$2-'Indicator Date hidden'!AI125)</f>
        <v>0</v>
      </c>
      <c r="AI124" s="35">
        <f>IF('Indicator Date hidden'!AJ125="x","x",$AI$2-'Indicator Date hidden'!AJ125)</f>
        <v>0</v>
      </c>
      <c r="AJ124" s="35" t="str">
        <f>IF('Indicator Date hidden'!AK125="x","x",$AJ$2-'Indicator Date hidden'!AK125)</f>
        <v>x</v>
      </c>
      <c r="AK124" s="35">
        <f>IF('Indicator Date hidden'!AL125="x","x",$AK$2-'Indicator Date hidden'!AL125)</f>
        <v>1</v>
      </c>
      <c r="AL124" s="35">
        <f>IF('Indicator Date hidden'!AM125="x","x",$AL$2-'Indicator Date hidden'!AM125)</f>
        <v>0</v>
      </c>
      <c r="AM124" s="35">
        <f>IF('Indicator Date hidden'!AN125="x","x",$AM$2-'Indicator Date hidden'!AN125)</f>
        <v>0</v>
      </c>
      <c r="AN124" s="35">
        <f>IF('Indicator Date hidden'!AO125="x","x",$AN$2-'Indicator Date hidden'!AO125)</f>
        <v>0</v>
      </c>
      <c r="AO124" s="35">
        <f>IF('Indicator Date hidden'!AP125="x","x",$AO$2-'Indicator Date hidden'!AP125)</f>
        <v>2</v>
      </c>
      <c r="AP124" s="35" t="str">
        <f>IF('Indicator Date hidden'!AQ125="x","x",$AP$2-'Indicator Date hidden'!AQ125)</f>
        <v>x</v>
      </c>
      <c r="AQ124" s="35">
        <f>IF('Indicator Date hidden'!AR125="x","x",$AQ$2-'Indicator Date hidden'!AR125)</f>
        <v>0</v>
      </c>
      <c r="AR124" s="35">
        <f>IF('Indicator Date hidden'!AS125="x","x",$AR$2-'Indicator Date hidden'!AS125)</f>
        <v>0</v>
      </c>
      <c r="AS124" s="35">
        <f>IF('Indicator Date hidden'!AT125="x","x",$AS$2-'Indicator Date hidden'!AT125)</f>
        <v>0</v>
      </c>
      <c r="AT124" s="35">
        <f>IF('Indicator Date hidden'!AU125="x","x",$AT$2-'Indicator Date hidden'!AU125)</f>
        <v>0</v>
      </c>
      <c r="AU124" s="35" t="str">
        <f>IF('Indicator Date hidden'!AV125="x","x",$AU$2-'Indicator Date hidden'!AV125)</f>
        <v>x</v>
      </c>
      <c r="AV124" s="35">
        <f>IF('Indicator Date hidden'!AW125="x","x",$AV$2-'Indicator Date hidden'!AW125)</f>
        <v>0</v>
      </c>
      <c r="AW124" s="35">
        <f>IF('Indicator Date hidden'!AX125="x","x",$AW$2-'Indicator Date hidden'!AX125)</f>
        <v>0</v>
      </c>
      <c r="AX124" s="35">
        <f>IF('Indicator Date hidden'!AY125="x","x",$AX$2-'Indicator Date hidden'!AY125)</f>
        <v>0</v>
      </c>
      <c r="AY124" s="35" t="str">
        <f>IF('Indicator Date hidden'!AZ125="x","x",$AY$2-'Indicator Date hidden'!AZ125)</f>
        <v>x</v>
      </c>
      <c r="AZ124" s="35">
        <f>IF('Indicator Date hidden'!BA125="x","x",$AZ$2-'Indicator Date hidden'!BA125)</f>
        <v>0</v>
      </c>
      <c r="BA124">
        <f t="shared" si="5"/>
        <v>7</v>
      </c>
      <c r="BB124" s="36">
        <f t="shared" si="6"/>
        <v>0.17073170731707318</v>
      </c>
      <c r="BC124">
        <f t="shared" si="7"/>
        <v>3</v>
      </c>
      <c r="BD124" s="36">
        <f t="shared" si="8"/>
        <v>0.69501496823292719</v>
      </c>
      <c r="BE124" s="38">
        <f t="shared" si="9"/>
        <v>0</v>
      </c>
    </row>
    <row r="125" spans="1:57" x14ac:dyDescent="0.35">
      <c r="A125" t="s">
        <v>229</v>
      </c>
      <c r="B125" s="35">
        <f>IF('Indicator Date hidden'!C126="x","x",$B$2-'Indicator Date hidden'!C126)</f>
        <v>0</v>
      </c>
      <c r="C125" s="35">
        <f>IF('Indicator Date hidden'!D126="x","x",$C$2-'Indicator Date hidden'!D126)</f>
        <v>0</v>
      </c>
      <c r="D125" s="35">
        <f>IF('Indicator Date hidden'!E126="x","x",$D$2-'Indicator Date hidden'!E126)</f>
        <v>0</v>
      </c>
      <c r="E125" s="35">
        <f>IF('Indicator Date hidden'!F126="x","x",$E$2-'Indicator Date hidden'!F126)</f>
        <v>0</v>
      </c>
      <c r="F125" s="35">
        <f>IF('Indicator Date hidden'!G126="x","x",$F$2-'Indicator Date hidden'!G126)</f>
        <v>0</v>
      </c>
      <c r="G125" s="35">
        <f>IF('Indicator Date hidden'!H126="x","x",$G$2-'Indicator Date hidden'!H126)</f>
        <v>0</v>
      </c>
      <c r="H125" s="35">
        <f>IF('Indicator Date hidden'!I126="x","x",$H$2-'Indicator Date hidden'!I126)</f>
        <v>0</v>
      </c>
      <c r="I125" s="35">
        <f>IF('Indicator Date hidden'!J126="x","x",$I$2-'Indicator Date hidden'!J126)</f>
        <v>0</v>
      </c>
      <c r="J125" s="35">
        <f>IF('Indicator Date hidden'!K126="x","x",$J$2-'Indicator Date hidden'!K126)</f>
        <v>0</v>
      </c>
      <c r="K125" s="35">
        <f>IF('Indicator Date hidden'!L126="x","x",$K$2-'Indicator Date hidden'!L126)</f>
        <v>0</v>
      </c>
      <c r="L125" s="35">
        <f>IF('Indicator Date hidden'!M126="x","x",$L$2-'Indicator Date hidden'!M126)</f>
        <v>0</v>
      </c>
      <c r="M125" s="35">
        <f>IF('Indicator Date hidden'!N126="x","x",$M$2-'Indicator Date hidden'!N126)</f>
        <v>0</v>
      </c>
      <c r="N125" s="35">
        <f>IF('Indicator Date hidden'!O126="x","x",$N$2-'Indicator Date hidden'!O126)</f>
        <v>0</v>
      </c>
      <c r="O125" s="35">
        <f>IF('Indicator Date hidden'!P126="x","x",$O$2-'Indicator Date hidden'!P126)</f>
        <v>0</v>
      </c>
      <c r="P125" s="35">
        <f>IF('Indicator Date hidden'!Q126="x","x",$P$2-'Indicator Date hidden'!Q126)</f>
        <v>0</v>
      </c>
      <c r="Q125" s="35">
        <f>IF('Indicator Date hidden'!R126="x","x",$Q$2-'Indicator Date hidden'!R126)</f>
        <v>2</v>
      </c>
      <c r="R125" s="35">
        <f>IF('Indicator Date hidden'!S126="x","x",$R$2-'Indicator Date hidden'!S126)</f>
        <v>0</v>
      </c>
      <c r="S125" s="35">
        <f>IF('Indicator Date hidden'!T126="x","x",$S$2-'Indicator Date hidden'!T126)</f>
        <v>0</v>
      </c>
      <c r="T125" s="35">
        <f>IF('Indicator Date hidden'!U126="x","x",$T$2-'Indicator Date hidden'!U126)</f>
        <v>0</v>
      </c>
      <c r="U125" s="35">
        <f>IF('Indicator Date hidden'!V126="x","x",$U$2-'Indicator Date hidden'!V126)</f>
        <v>0</v>
      </c>
      <c r="V125" s="35">
        <f>IF('Indicator Date hidden'!W126="x","x",$V$2-'Indicator Date hidden'!W126)</f>
        <v>0</v>
      </c>
      <c r="W125" s="35">
        <f>IF('Indicator Date hidden'!X126="x","x",$W$2-'Indicator Date hidden'!X126)</f>
        <v>8</v>
      </c>
      <c r="X125" s="35">
        <f>IF('Indicator Date hidden'!Y126="x","x",$X$2-'Indicator Date hidden'!Y126)</f>
        <v>0</v>
      </c>
      <c r="Y125" s="35">
        <f>IF('Indicator Date hidden'!Z126="x","x",$Y$2-'Indicator Date hidden'!Z126)</f>
        <v>0</v>
      </c>
      <c r="Z125" s="35">
        <f>IF('Indicator Date hidden'!AA126="x","x",$Z$2-'Indicator Date hidden'!AA126)</f>
        <v>0</v>
      </c>
      <c r="AA125" s="35">
        <f>IF('Indicator Date hidden'!AB126="x","x",$AA$2-'Indicator Date hidden'!AB126)</f>
        <v>0</v>
      </c>
      <c r="AB125" s="35">
        <f>IF('Indicator Date hidden'!AC126="x","x",$AB$2-'Indicator Date hidden'!AC126)</f>
        <v>0</v>
      </c>
      <c r="AC125" s="35">
        <f>IF('Indicator Date hidden'!AD126="x","x",$AC$2-'Indicator Date hidden'!AD126)</f>
        <v>0</v>
      </c>
      <c r="AD125" s="35">
        <f>IF('Indicator Date hidden'!AE126="x","x",$AD$2-'Indicator Date hidden'!AE126)</f>
        <v>0</v>
      </c>
      <c r="AE125" s="35">
        <f>IF('Indicator Date hidden'!AF126="x","x",$AE$2-'Indicator Date hidden'!AF126)</f>
        <v>0</v>
      </c>
      <c r="AF125" s="35">
        <f>IF('Indicator Date hidden'!AG126="x","x",$AF$2-'Indicator Date hidden'!AG126)</f>
        <v>4</v>
      </c>
      <c r="AG125" s="35">
        <f>IF('Indicator Date hidden'!AH126="x","x",$AG$2-'Indicator Date hidden'!AH126)</f>
        <v>0</v>
      </c>
      <c r="AH125" s="35">
        <f>IF('Indicator Date hidden'!AI126="x","x",$AH$2-'Indicator Date hidden'!AI126)</f>
        <v>0</v>
      </c>
      <c r="AI125" s="35">
        <f>IF('Indicator Date hidden'!AJ126="x","x",$AI$2-'Indicator Date hidden'!AJ126)</f>
        <v>0</v>
      </c>
      <c r="AJ125" s="35" t="str">
        <f>IF('Indicator Date hidden'!AK126="x","x",$AJ$2-'Indicator Date hidden'!AK126)</f>
        <v>x</v>
      </c>
      <c r="AK125" s="35">
        <f>IF('Indicator Date hidden'!AL126="x","x",$AK$2-'Indicator Date hidden'!AL126)</f>
        <v>1</v>
      </c>
      <c r="AL125" s="35">
        <f>IF('Indicator Date hidden'!AM126="x","x",$AL$2-'Indicator Date hidden'!AM126)</f>
        <v>0</v>
      </c>
      <c r="AM125" s="35">
        <f>IF('Indicator Date hidden'!AN126="x","x",$AM$2-'Indicator Date hidden'!AN126)</f>
        <v>0</v>
      </c>
      <c r="AN125" s="35">
        <f>IF('Indicator Date hidden'!AO126="x","x",$AN$2-'Indicator Date hidden'!AO126)</f>
        <v>0</v>
      </c>
      <c r="AO125" s="35">
        <f>IF('Indicator Date hidden'!AP126="x","x",$AO$2-'Indicator Date hidden'!AP126)</f>
        <v>0</v>
      </c>
      <c r="AP125" s="35">
        <f>IF('Indicator Date hidden'!AQ126="x","x",$AP$2-'Indicator Date hidden'!AQ126)</f>
        <v>0</v>
      </c>
      <c r="AQ125" s="35">
        <f>IF('Indicator Date hidden'!AR126="x","x",$AQ$2-'Indicator Date hidden'!AR126)</f>
        <v>6</v>
      </c>
      <c r="AR125" s="35">
        <f>IF('Indicator Date hidden'!AS126="x","x",$AR$2-'Indicator Date hidden'!AS126)</f>
        <v>0</v>
      </c>
      <c r="AS125" s="35">
        <f>IF('Indicator Date hidden'!AT126="x","x",$AS$2-'Indicator Date hidden'!AT126)</f>
        <v>0</v>
      </c>
      <c r="AT125" s="35">
        <f>IF('Indicator Date hidden'!AU126="x","x",$AT$2-'Indicator Date hidden'!AU126)</f>
        <v>0</v>
      </c>
      <c r="AU125" s="35" t="str">
        <f>IF('Indicator Date hidden'!AV126="x","x",$AU$2-'Indicator Date hidden'!AV126)</f>
        <v>x</v>
      </c>
      <c r="AV125" s="35">
        <f>IF('Indicator Date hidden'!AW126="x","x",$AV$2-'Indicator Date hidden'!AW126)</f>
        <v>0</v>
      </c>
      <c r="AW125" s="35">
        <f>IF('Indicator Date hidden'!AX126="x","x",$AW$2-'Indicator Date hidden'!AX126)</f>
        <v>0</v>
      </c>
      <c r="AX125" s="35">
        <f>IF('Indicator Date hidden'!AY126="x","x",$AX$2-'Indicator Date hidden'!AY126)</f>
        <v>0</v>
      </c>
      <c r="AY125" s="35">
        <f>IF('Indicator Date hidden'!AZ126="x","x",$AY$2-'Indicator Date hidden'!AZ126)</f>
        <v>0</v>
      </c>
      <c r="AZ125" s="35">
        <f>IF('Indicator Date hidden'!BA126="x","x",$AZ$2-'Indicator Date hidden'!BA126)</f>
        <v>0</v>
      </c>
      <c r="BA125">
        <f t="shared" si="5"/>
        <v>21</v>
      </c>
      <c r="BB125" s="36">
        <f t="shared" si="6"/>
        <v>0.42857142857142855</v>
      </c>
      <c r="BC125">
        <f t="shared" si="7"/>
        <v>5</v>
      </c>
      <c r="BD125" s="36">
        <f t="shared" si="8"/>
        <v>1.5118578920369088</v>
      </c>
      <c r="BE125" s="38">
        <f t="shared" si="9"/>
        <v>0</v>
      </c>
    </row>
    <row r="126" spans="1:57" x14ac:dyDescent="0.35">
      <c r="A126" t="s">
        <v>231</v>
      </c>
      <c r="B126" s="35">
        <f>IF('Indicator Date hidden'!C127="x","x",$B$2-'Indicator Date hidden'!C127)</f>
        <v>0</v>
      </c>
      <c r="C126" s="35">
        <f>IF('Indicator Date hidden'!D127="x","x",$C$2-'Indicator Date hidden'!D127)</f>
        <v>0</v>
      </c>
      <c r="D126" s="35">
        <f>IF('Indicator Date hidden'!E127="x","x",$D$2-'Indicator Date hidden'!E127)</f>
        <v>0</v>
      </c>
      <c r="E126" s="35">
        <f>IF('Indicator Date hidden'!F127="x","x",$E$2-'Indicator Date hidden'!F127)</f>
        <v>0</v>
      </c>
      <c r="F126" s="35">
        <f>IF('Indicator Date hidden'!G127="x","x",$F$2-'Indicator Date hidden'!G127)</f>
        <v>0</v>
      </c>
      <c r="G126" s="35">
        <f>IF('Indicator Date hidden'!H127="x","x",$G$2-'Indicator Date hidden'!H127)</f>
        <v>0</v>
      </c>
      <c r="H126" s="35">
        <f>IF('Indicator Date hidden'!I127="x","x",$H$2-'Indicator Date hidden'!I127)</f>
        <v>0</v>
      </c>
      <c r="I126" s="35">
        <f>IF('Indicator Date hidden'!J127="x","x",$I$2-'Indicator Date hidden'!J127)</f>
        <v>0</v>
      </c>
      <c r="J126" s="35">
        <f>IF('Indicator Date hidden'!K127="x","x",$J$2-'Indicator Date hidden'!K127)</f>
        <v>0</v>
      </c>
      <c r="K126" s="35">
        <f>IF('Indicator Date hidden'!L127="x","x",$K$2-'Indicator Date hidden'!L127)</f>
        <v>0</v>
      </c>
      <c r="L126" s="35">
        <f>IF('Indicator Date hidden'!M127="x","x",$L$2-'Indicator Date hidden'!M127)</f>
        <v>0</v>
      </c>
      <c r="M126" s="35">
        <f>IF('Indicator Date hidden'!N127="x","x",$M$2-'Indicator Date hidden'!N127)</f>
        <v>0</v>
      </c>
      <c r="N126" s="35">
        <f>IF('Indicator Date hidden'!O127="x","x",$N$2-'Indicator Date hidden'!O127)</f>
        <v>0</v>
      </c>
      <c r="O126" s="35">
        <f>IF('Indicator Date hidden'!P127="x","x",$O$2-'Indicator Date hidden'!P127)</f>
        <v>0</v>
      </c>
      <c r="P126" s="35">
        <f>IF('Indicator Date hidden'!Q127="x","x",$P$2-'Indicator Date hidden'!Q127)</f>
        <v>0</v>
      </c>
      <c r="Q126" s="35">
        <f>IF('Indicator Date hidden'!R127="x","x",$Q$2-'Indicator Date hidden'!R127)</f>
        <v>2</v>
      </c>
      <c r="R126" s="35">
        <f>IF('Indicator Date hidden'!S127="x","x",$R$2-'Indicator Date hidden'!S127)</f>
        <v>0</v>
      </c>
      <c r="S126" s="35">
        <f>IF('Indicator Date hidden'!T127="x","x",$S$2-'Indicator Date hidden'!T127)</f>
        <v>0</v>
      </c>
      <c r="T126" s="35">
        <f>IF('Indicator Date hidden'!U127="x","x",$T$2-'Indicator Date hidden'!U127)</f>
        <v>0</v>
      </c>
      <c r="U126" s="35">
        <f>IF('Indicator Date hidden'!V127="x","x",$U$2-'Indicator Date hidden'!V127)</f>
        <v>0</v>
      </c>
      <c r="V126" s="35">
        <f>IF('Indicator Date hidden'!W127="x","x",$V$2-'Indicator Date hidden'!W127)</f>
        <v>0</v>
      </c>
      <c r="W126" s="35">
        <f>IF('Indicator Date hidden'!X127="x","x",$W$2-'Indicator Date hidden'!X127)</f>
        <v>2</v>
      </c>
      <c r="X126" s="35">
        <f>IF('Indicator Date hidden'!Y127="x","x",$X$2-'Indicator Date hidden'!Y127)</f>
        <v>4</v>
      </c>
      <c r="Y126" s="35">
        <f>IF('Indicator Date hidden'!Z127="x","x",$Y$2-'Indicator Date hidden'!Z127)</f>
        <v>0</v>
      </c>
      <c r="Z126" s="35">
        <f>IF('Indicator Date hidden'!AA127="x","x",$Z$2-'Indicator Date hidden'!AA127)</f>
        <v>0</v>
      </c>
      <c r="AA126" s="35">
        <f>IF('Indicator Date hidden'!AB127="x","x",$AA$2-'Indicator Date hidden'!AB127)</f>
        <v>0</v>
      </c>
      <c r="AB126" s="35">
        <f>IF('Indicator Date hidden'!AC127="x","x",$AB$2-'Indicator Date hidden'!AC127)</f>
        <v>0</v>
      </c>
      <c r="AC126" s="35">
        <f>IF('Indicator Date hidden'!AD127="x","x",$AC$2-'Indicator Date hidden'!AD127)</f>
        <v>0</v>
      </c>
      <c r="AD126" s="35">
        <f>IF('Indicator Date hidden'!AE127="x","x",$AD$2-'Indicator Date hidden'!AE127)</f>
        <v>0</v>
      </c>
      <c r="AE126" s="35">
        <f>IF('Indicator Date hidden'!AF127="x","x",$AE$2-'Indicator Date hidden'!AF127)</f>
        <v>0</v>
      </c>
      <c r="AF126" s="35">
        <f>IF('Indicator Date hidden'!AG127="x","x",$AF$2-'Indicator Date hidden'!AG127)</f>
        <v>2</v>
      </c>
      <c r="AG126" s="35">
        <f>IF('Indicator Date hidden'!AH127="x","x",$AG$2-'Indicator Date hidden'!AH127)</f>
        <v>0</v>
      </c>
      <c r="AH126" s="35">
        <f>IF('Indicator Date hidden'!AI127="x","x",$AH$2-'Indicator Date hidden'!AI127)</f>
        <v>0</v>
      </c>
      <c r="AI126" s="35">
        <f>IF('Indicator Date hidden'!AJ127="x","x",$AI$2-'Indicator Date hidden'!AJ127)</f>
        <v>0</v>
      </c>
      <c r="AJ126" s="35">
        <f>IF('Indicator Date hidden'!AK127="x","x",$AJ$2-'Indicator Date hidden'!AK127)</f>
        <v>1</v>
      </c>
      <c r="AK126" s="35">
        <f>IF('Indicator Date hidden'!AL127="x","x",$AK$2-'Indicator Date hidden'!AL127)</f>
        <v>0</v>
      </c>
      <c r="AL126" s="35">
        <f>IF('Indicator Date hidden'!AM127="x","x",$AL$2-'Indicator Date hidden'!AM127)</f>
        <v>0</v>
      </c>
      <c r="AM126" s="35">
        <f>IF('Indicator Date hidden'!AN127="x","x",$AM$2-'Indicator Date hidden'!AN127)</f>
        <v>0</v>
      </c>
      <c r="AN126" s="35">
        <f>IF('Indicator Date hidden'!AO127="x","x",$AN$2-'Indicator Date hidden'!AO127)</f>
        <v>0</v>
      </c>
      <c r="AO126" s="35">
        <f>IF('Indicator Date hidden'!AP127="x","x",$AO$2-'Indicator Date hidden'!AP127)</f>
        <v>0</v>
      </c>
      <c r="AP126" s="35">
        <f>IF('Indicator Date hidden'!AQ127="x","x",$AP$2-'Indicator Date hidden'!AQ127)</f>
        <v>0</v>
      </c>
      <c r="AQ126" s="35">
        <f>IF('Indicator Date hidden'!AR127="x","x",$AQ$2-'Indicator Date hidden'!AR127)</f>
        <v>0</v>
      </c>
      <c r="AR126" s="35">
        <f>IF('Indicator Date hidden'!AS127="x","x",$AR$2-'Indicator Date hidden'!AS127)</f>
        <v>0</v>
      </c>
      <c r="AS126" s="35">
        <f>IF('Indicator Date hidden'!AT127="x","x",$AS$2-'Indicator Date hidden'!AT127)</f>
        <v>0</v>
      </c>
      <c r="AT126" s="35">
        <f>IF('Indicator Date hidden'!AU127="x","x",$AT$2-'Indicator Date hidden'!AU127)</f>
        <v>0</v>
      </c>
      <c r="AU126" s="35">
        <f>IF('Indicator Date hidden'!AV127="x","x",$AU$2-'Indicator Date hidden'!AV127)</f>
        <v>2</v>
      </c>
      <c r="AV126" s="35">
        <f>IF('Indicator Date hidden'!AW127="x","x",$AV$2-'Indicator Date hidden'!AW127)</f>
        <v>0</v>
      </c>
      <c r="AW126" s="35">
        <f>IF('Indicator Date hidden'!AX127="x","x",$AW$2-'Indicator Date hidden'!AX127)</f>
        <v>0</v>
      </c>
      <c r="AX126" s="35">
        <f>IF('Indicator Date hidden'!AY127="x","x",$AX$2-'Indicator Date hidden'!AY127)</f>
        <v>0</v>
      </c>
      <c r="AY126" s="35">
        <f>IF('Indicator Date hidden'!AZ127="x","x",$AY$2-'Indicator Date hidden'!AZ127)</f>
        <v>0</v>
      </c>
      <c r="AZ126" s="35">
        <f>IF('Indicator Date hidden'!BA127="x","x",$AZ$2-'Indicator Date hidden'!BA127)</f>
        <v>0</v>
      </c>
      <c r="BA126">
        <f t="shared" si="5"/>
        <v>13</v>
      </c>
      <c r="BB126" s="36">
        <f t="shared" si="6"/>
        <v>0.25490196078431371</v>
      </c>
      <c r="BC126">
        <f t="shared" si="7"/>
        <v>6</v>
      </c>
      <c r="BD126" s="36">
        <f t="shared" si="8"/>
        <v>0.7629441748370086</v>
      </c>
      <c r="BE126" s="38">
        <f t="shared" si="9"/>
        <v>0</v>
      </c>
    </row>
    <row r="127" spans="1:57" x14ac:dyDescent="0.35">
      <c r="A127" t="s">
        <v>233</v>
      </c>
      <c r="B127" s="35">
        <f>IF('Indicator Date hidden'!C128="x","x",$B$2-'Indicator Date hidden'!C128)</f>
        <v>0</v>
      </c>
      <c r="C127" s="35">
        <f>IF('Indicator Date hidden'!D128="x","x",$C$2-'Indicator Date hidden'!D128)</f>
        <v>0</v>
      </c>
      <c r="D127" s="35">
        <f>IF('Indicator Date hidden'!E128="x","x",$D$2-'Indicator Date hidden'!E128)</f>
        <v>0</v>
      </c>
      <c r="E127" s="35">
        <f>IF('Indicator Date hidden'!F128="x","x",$E$2-'Indicator Date hidden'!F128)</f>
        <v>0</v>
      </c>
      <c r="F127" s="35">
        <f>IF('Indicator Date hidden'!G128="x","x",$F$2-'Indicator Date hidden'!G128)</f>
        <v>0</v>
      </c>
      <c r="G127" s="35">
        <f>IF('Indicator Date hidden'!H128="x","x",$G$2-'Indicator Date hidden'!H128)</f>
        <v>0</v>
      </c>
      <c r="H127" s="35">
        <f>IF('Indicator Date hidden'!I128="x","x",$H$2-'Indicator Date hidden'!I128)</f>
        <v>0</v>
      </c>
      <c r="I127" s="35">
        <f>IF('Indicator Date hidden'!J128="x","x",$I$2-'Indicator Date hidden'!J128)</f>
        <v>0</v>
      </c>
      <c r="J127" s="35">
        <f>IF('Indicator Date hidden'!K128="x","x",$J$2-'Indicator Date hidden'!K128)</f>
        <v>0</v>
      </c>
      <c r="K127" s="35">
        <f>IF('Indicator Date hidden'!L128="x","x",$K$2-'Indicator Date hidden'!L128)</f>
        <v>0</v>
      </c>
      <c r="L127" s="35">
        <f>IF('Indicator Date hidden'!M128="x","x",$L$2-'Indicator Date hidden'!M128)</f>
        <v>0</v>
      </c>
      <c r="M127" s="35">
        <f>IF('Indicator Date hidden'!N128="x","x",$M$2-'Indicator Date hidden'!N128)</f>
        <v>0</v>
      </c>
      <c r="N127" s="35">
        <f>IF('Indicator Date hidden'!O128="x","x",$N$2-'Indicator Date hidden'!O128)</f>
        <v>0</v>
      </c>
      <c r="O127" s="35">
        <f>IF('Indicator Date hidden'!P128="x","x",$O$2-'Indicator Date hidden'!P128)</f>
        <v>0</v>
      </c>
      <c r="P127" s="35">
        <f>IF('Indicator Date hidden'!Q128="x","x",$P$2-'Indicator Date hidden'!Q128)</f>
        <v>0</v>
      </c>
      <c r="Q127" s="35">
        <f>IF('Indicator Date hidden'!R128="x","x",$Q$2-'Indicator Date hidden'!R128)</f>
        <v>1</v>
      </c>
      <c r="R127" s="35">
        <f>IF('Indicator Date hidden'!S128="x","x",$R$2-'Indicator Date hidden'!S128)</f>
        <v>0</v>
      </c>
      <c r="S127" s="35">
        <f>IF('Indicator Date hidden'!T128="x","x",$S$2-'Indicator Date hidden'!T128)</f>
        <v>0</v>
      </c>
      <c r="T127" s="35">
        <f>IF('Indicator Date hidden'!U128="x","x",$T$2-'Indicator Date hidden'!U128)</f>
        <v>0</v>
      </c>
      <c r="U127" s="35">
        <f>IF('Indicator Date hidden'!V128="x","x",$U$2-'Indicator Date hidden'!V128)</f>
        <v>0</v>
      </c>
      <c r="V127" s="35">
        <f>IF('Indicator Date hidden'!W128="x","x",$V$2-'Indicator Date hidden'!W128)</f>
        <v>0</v>
      </c>
      <c r="W127" s="35">
        <f>IF('Indicator Date hidden'!X128="x","x",$W$2-'Indicator Date hidden'!X128)</f>
        <v>0</v>
      </c>
      <c r="X127" s="35">
        <f>IF('Indicator Date hidden'!Y128="x","x",$X$2-'Indicator Date hidden'!Y128)</f>
        <v>4</v>
      </c>
      <c r="Y127" s="35">
        <f>IF('Indicator Date hidden'!Z128="x","x",$Y$2-'Indicator Date hidden'!Z128)</f>
        <v>0</v>
      </c>
      <c r="Z127" s="35">
        <f>IF('Indicator Date hidden'!AA128="x","x",$Z$2-'Indicator Date hidden'!AA128)</f>
        <v>0</v>
      </c>
      <c r="AA127" s="35">
        <f>IF('Indicator Date hidden'!AB128="x","x",$AA$2-'Indicator Date hidden'!AB128)</f>
        <v>0</v>
      </c>
      <c r="AB127" s="35">
        <f>IF('Indicator Date hidden'!AC128="x","x",$AB$2-'Indicator Date hidden'!AC128)</f>
        <v>0</v>
      </c>
      <c r="AC127" s="35">
        <f>IF('Indicator Date hidden'!AD128="x","x",$AC$2-'Indicator Date hidden'!AD128)</f>
        <v>0</v>
      </c>
      <c r="AD127" s="35">
        <f>IF('Indicator Date hidden'!AE128="x","x",$AD$2-'Indicator Date hidden'!AE128)</f>
        <v>0</v>
      </c>
      <c r="AE127" s="35" t="str">
        <f>IF('Indicator Date hidden'!AF128="x","x",$AE$2-'Indicator Date hidden'!AF128)</f>
        <v>x</v>
      </c>
      <c r="AF127" s="35">
        <f>IF('Indicator Date hidden'!AG128="x","x",$AF$2-'Indicator Date hidden'!AG128)</f>
        <v>3</v>
      </c>
      <c r="AG127" s="35">
        <f>IF('Indicator Date hidden'!AH128="x","x",$AG$2-'Indicator Date hidden'!AH128)</f>
        <v>0</v>
      </c>
      <c r="AH127" s="35">
        <f>IF('Indicator Date hidden'!AI128="x","x",$AH$2-'Indicator Date hidden'!AI128)</f>
        <v>0</v>
      </c>
      <c r="AI127" s="35">
        <f>IF('Indicator Date hidden'!AJ128="x","x",$AI$2-'Indicator Date hidden'!AJ128)</f>
        <v>0</v>
      </c>
      <c r="AJ127" s="35">
        <f>IF('Indicator Date hidden'!AK128="x","x",$AJ$2-'Indicator Date hidden'!AK128)</f>
        <v>0</v>
      </c>
      <c r="AK127" s="35">
        <f>IF('Indicator Date hidden'!AL128="x","x",$AK$2-'Indicator Date hidden'!AL128)</f>
        <v>1</v>
      </c>
      <c r="AL127" s="35">
        <f>IF('Indicator Date hidden'!AM128="x","x",$AL$2-'Indicator Date hidden'!AM128)</f>
        <v>0</v>
      </c>
      <c r="AM127" s="35">
        <f>IF('Indicator Date hidden'!AN128="x","x",$AM$2-'Indicator Date hidden'!AN128)</f>
        <v>0</v>
      </c>
      <c r="AN127" s="35">
        <f>IF('Indicator Date hidden'!AO128="x","x",$AN$2-'Indicator Date hidden'!AO128)</f>
        <v>0</v>
      </c>
      <c r="AO127" s="35">
        <f>IF('Indicator Date hidden'!AP128="x","x",$AO$2-'Indicator Date hidden'!AP128)</f>
        <v>1</v>
      </c>
      <c r="AP127" s="35">
        <f>IF('Indicator Date hidden'!AQ128="x","x",$AP$2-'Indicator Date hidden'!AQ128)</f>
        <v>1</v>
      </c>
      <c r="AQ127" s="35">
        <f>IF('Indicator Date hidden'!AR128="x","x",$AQ$2-'Indicator Date hidden'!AR128)</f>
        <v>0</v>
      </c>
      <c r="AR127" s="35">
        <f>IF('Indicator Date hidden'!AS128="x","x",$AR$2-'Indicator Date hidden'!AS128)</f>
        <v>0</v>
      </c>
      <c r="AS127" s="35">
        <f>IF('Indicator Date hidden'!AT128="x","x",$AS$2-'Indicator Date hidden'!AT128)</f>
        <v>0</v>
      </c>
      <c r="AT127" s="35">
        <f>IF('Indicator Date hidden'!AU128="x","x",$AT$2-'Indicator Date hidden'!AU128)</f>
        <v>0</v>
      </c>
      <c r="AU127" s="35">
        <f>IF('Indicator Date hidden'!AV128="x","x",$AU$2-'Indicator Date hidden'!AV128)</f>
        <v>6</v>
      </c>
      <c r="AV127" s="35">
        <f>IF('Indicator Date hidden'!AW128="x","x",$AV$2-'Indicator Date hidden'!AW128)</f>
        <v>0</v>
      </c>
      <c r="AW127" s="35">
        <f>IF('Indicator Date hidden'!AX128="x","x",$AW$2-'Indicator Date hidden'!AX128)</f>
        <v>0</v>
      </c>
      <c r="AX127" s="35">
        <f>IF('Indicator Date hidden'!AY128="x","x",$AX$2-'Indicator Date hidden'!AY128)</f>
        <v>0</v>
      </c>
      <c r="AY127" s="35">
        <f>IF('Indicator Date hidden'!AZ128="x","x",$AY$2-'Indicator Date hidden'!AZ128)</f>
        <v>0</v>
      </c>
      <c r="AZ127" s="35">
        <f>IF('Indicator Date hidden'!BA128="x","x",$AZ$2-'Indicator Date hidden'!BA128)</f>
        <v>0</v>
      </c>
      <c r="BA127">
        <f t="shared" si="5"/>
        <v>17</v>
      </c>
      <c r="BB127" s="36">
        <f t="shared" si="6"/>
        <v>0.34</v>
      </c>
      <c r="BC127">
        <f t="shared" si="7"/>
        <v>7</v>
      </c>
      <c r="BD127" s="36">
        <f t="shared" si="8"/>
        <v>1.0883014288330233</v>
      </c>
      <c r="BE127" s="38">
        <f t="shared" si="9"/>
        <v>0</v>
      </c>
    </row>
    <row r="128" spans="1:57" x14ac:dyDescent="0.35">
      <c r="A128" t="s">
        <v>235</v>
      </c>
      <c r="B128" s="35">
        <f>IF('Indicator Date hidden'!C129="x","x",$B$2-'Indicator Date hidden'!C129)</f>
        <v>0</v>
      </c>
      <c r="C128" s="35">
        <f>IF('Indicator Date hidden'!D129="x","x",$C$2-'Indicator Date hidden'!D129)</f>
        <v>0</v>
      </c>
      <c r="D128" s="35">
        <f>IF('Indicator Date hidden'!E129="x","x",$D$2-'Indicator Date hidden'!E129)</f>
        <v>0</v>
      </c>
      <c r="E128" s="35">
        <f>IF('Indicator Date hidden'!F129="x","x",$E$2-'Indicator Date hidden'!F129)</f>
        <v>0</v>
      </c>
      <c r="F128" s="35">
        <f>IF('Indicator Date hidden'!G129="x","x",$F$2-'Indicator Date hidden'!G129)</f>
        <v>0</v>
      </c>
      <c r="G128" s="35">
        <f>IF('Indicator Date hidden'!H129="x","x",$G$2-'Indicator Date hidden'!H129)</f>
        <v>0</v>
      </c>
      <c r="H128" s="35">
        <f>IF('Indicator Date hidden'!I129="x","x",$H$2-'Indicator Date hidden'!I129)</f>
        <v>0</v>
      </c>
      <c r="I128" s="35">
        <f>IF('Indicator Date hidden'!J129="x","x",$I$2-'Indicator Date hidden'!J129)</f>
        <v>0</v>
      </c>
      <c r="J128" s="35">
        <f>IF('Indicator Date hidden'!K129="x","x",$J$2-'Indicator Date hidden'!K129)</f>
        <v>0</v>
      </c>
      <c r="K128" s="35">
        <f>IF('Indicator Date hidden'!L129="x","x",$K$2-'Indicator Date hidden'!L129)</f>
        <v>0</v>
      </c>
      <c r="L128" s="35">
        <f>IF('Indicator Date hidden'!M129="x","x",$L$2-'Indicator Date hidden'!M129)</f>
        <v>0</v>
      </c>
      <c r="M128" s="35">
        <f>IF('Indicator Date hidden'!N129="x","x",$M$2-'Indicator Date hidden'!N129)</f>
        <v>0</v>
      </c>
      <c r="N128" s="35">
        <f>IF('Indicator Date hidden'!O129="x","x",$N$2-'Indicator Date hidden'!O129)</f>
        <v>0</v>
      </c>
      <c r="O128" s="35">
        <f>IF('Indicator Date hidden'!P129="x","x",$O$2-'Indicator Date hidden'!P129)</f>
        <v>0</v>
      </c>
      <c r="P128" s="35">
        <f>IF('Indicator Date hidden'!Q129="x","x",$P$2-'Indicator Date hidden'!Q129)</f>
        <v>0</v>
      </c>
      <c r="Q128" s="35" t="str">
        <f>IF('Indicator Date hidden'!R129="x","x",$Q$2-'Indicator Date hidden'!R129)</f>
        <v>x</v>
      </c>
      <c r="R128" s="35">
        <f>IF('Indicator Date hidden'!S129="x","x",$R$2-'Indicator Date hidden'!S129)</f>
        <v>0</v>
      </c>
      <c r="S128" s="35">
        <f>IF('Indicator Date hidden'!T129="x","x",$S$2-'Indicator Date hidden'!T129)</f>
        <v>0</v>
      </c>
      <c r="T128" s="35">
        <f>IF('Indicator Date hidden'!U129="x","x",$T$2-'Indicator Date hidden'!U129)</f>
        <v>0</v>
      </c>
      <c r="U128" s="35" t="str">
        <f>IF('Indicator Date hidden'!V129="x","x",$U$2-'Indicator Date hidden'!V129)</f>
        <v>x</v>
      </c>
      <c r="V128" s="35">
        <f>IF('Indicator Date hidden'!W129="x","x",$V$2-'Indicator Date hidden'!W129)</f>
        <v>0</v>
      </c>
      <c r="W128" s="35" t="str">
        <f>IF('Indicator Date hidden'!X129="x","x",$W$2-'Indicator Date hidden'!X129)</f>
        <v>x</v>
      </c>
      <c r="X128" s="35">
        <f>IF('Indicator Date hidden'!Y129="x","x",$X$2-'Indicator Date hidden'!Y129)</f>
        <v>2</v>
      </c>
      <c r="Y128" s="35">
        <f>IF('Indicator Date hidden'!Z129="x","x",$Y$2-'Indicator Date hidden'!Z129)</f>
        <v>0</v>
      </c>
      <c r="Z128" s="35">
        <f>IF('Indicator Date hidden'!AA129="x","x",$Z$2-'Indicator Date hidden'!AA129)</f>
        <v>0</v>
      </c>
      <c r="AA128" s="35">
        <f>IF('Indicator Date hidden'!AB129="x","x",$AA$2-'Indicator Date hidden'!AB129)</f>
        <v>0</v>
      </c>
      <c r="AB128" s="35">
        <f>IF('Indicator Date hidden'!AC129="x","x",$AB$2-'Indicator Date hidden'!AC129)</f>
        <v>0</v>
      </c>
      <c r="AC128" s="35">
        <f>IF('Indicator Date hidden'!AD129="x","x",$AC$2-'Indicator Date hidden'!AD129)</f>
        <v>0</v>
      </c>
      <c r="AD128" s="35" t="str">
        <f>IF('Indicator Date hidden'!AE129="x","x",$AD$2-'Indicator Date hidden'!AE129)</f>
        <v>x</v>
      </c>
      <c r="AE128" s="35">
        <f>IF('Indicator Date hidden'!AF129="x","x",$AE$2-'Indicator Date hidden'!AF129)</f>
        <v>0</v>
      </c>
      <c r="AF128" s="35">
        <f>IF('Indicator Date hidden'!AG129="x","x",$AF$2-'Indicator Date hidden'!AG129)</f>
        <v>1</v>
      </c>
      <c r="AG128" s="35">
        <f>IF('Indicator Date hidden'!AH129="x","x",$AG$2-'Indicator Date hidden'!AH129)</f>
        <v>0</v>
      </c>
      <c r="AH128" s="35">
        <f>IF('Indicator Date hidden'!AI129="x","x",$AH$2-'Indicator Date hidden'!AI129)</f>
        <v>0</v>
      </c>
      <c r="AI128" s="35">
        <f>IF('Indicator Date hidden'!AJ129="x","x",$AI$2-'Indicator Date hidden'!AJ129)</f>
        <v>0</v>
      </c>
      <c r="AJ128" s="35" t="str">
        <f>IF('Indicator Date hidden'!AK129="x","x",$AJ$2-'Indicator Date hidden'!AK129)</f>
        <v>x</v>
      </c>
      <c r="AK128" s="35">
        <f>IF('Indicator Date hidden'!AL129="x","x",$AK$2-'Indicator Date hidden'!AL129)</f>
        <v>1</v>
      </c>
      <c r="AL128" s="35">
        <f>IF('Indicator Date hidden'!AM129="x","x",$AL$2-'Indicator Date hidden'!AM129)</f>
        <v>0</v>
      </c>
      <c r="AM128" s="35">
        <f>IF('Indicator Date hidden'!AN129="x","x",$AM$2-'Indicator Date hidden'!AN129)</f>
        <v>0</v>
      </c>
      <c r="AN128" s="35">
        <f>IF('Indicator Date hidden'!AO129="x","x",$AN$2-'Indicator Date hidden'!AO129)</f>
        <v>0</v>
      </c>
      <c r="AO128" s="35">
        <f>IF('Indicator Date hidden'!AP129="x","x",$AO$2-'Indicator Date hidden'!AP129)</f>
        <v>0</v>
      </c>
      <c r="AP128" s="35">
        <f>IF('Indicator Date hidden'!AQ129="x","x",$AP$2-'Indicator Date hidden'!AQ129)</f>
        <v>0</v>
      </c>
      <c r="AQ128" s="35">
        <f>IF('Indicator Date hidden'!AR129="x","x",$AQ$2-'Indicator Date hidden'!AR129)</f>
        <v>0</v>
      </c>
      <c r="AR128" s="35">
        <f>IF('Indicator Date hidden'!AS129="x","x",$AR$2-'Indicator Date hidden'!AS129)</f>
        <v>0</v>
      </c>
      <c r="AS128" s="35">
        <f>IF('Indicator Date hidden'!AT129="x","x",$AS$2-'Indicator Date hidden'!AT129)</f>
        <v>0</v>
      </c>
      <c r="AT128" s="35">
        <f>IF('Indicator Date hidden'!AU129="x","x",$AT$2-'Indicator Date hidden'!AU129)</f>
        <v>0</v>
      </c>
      <c r="AU128" s="35" t="str">
        <f>IF('Indicator Date hidden'!AV129="x","x",$AU$2-'Indicator Date hidden'!AV129)</f>
        <v>x</v>
      </c>
      <c r="AV128" s="35">
        <f>IF('Indicator Date hidden'!AW129="x","x",$AV$2-'Indicator Date hidden'!AW129)</f>
        <v>0</v>
      </c>
      <c r="AW128" s="35">
        <f>IF('Indicator Date hidden'!AX129="x","x",$AW$2-'Indicator Date hidden'!AX129)</f>
        <v>0</v>
      </c>
      <c r="AX128" s="35">
        <f>IF('Indicator Date hidden'!AY129="x","x",$AX$2-'Indicator Date hidden'!AY129)</f>
        <v>0</v>
      </c>
      <c r="AY128" s="35">
        <f>IF('Indicator Date hidden'!AZ129="x","x",$AY$2-'Indicator Date hidden'!AZ129)</f>
        <v>0</v>
      </c>
      <c r="AZ128" s="35">
        <f>IF('Indicator Date hidden'!BA129="x","x",$AZ$2-'Indicator Date hidden'!BA129)</f>
        <v>0</v>
      </c>
      <c r="BA128">
        <f t="shared" si="5"/>
        <v>4</v>
      </c>
      <c r="BB128" s="36">
        <f t="shared" si="6"/>
        <v>8.8888888888888892E-2</v>
      </c>
      <c r="BC128">
        <f t="shared" si="7"/>
        <v>3</v>
      </c>
      <c r="BD128" s="36">
        <f t="shared" si="8"/>
        <v>0.35416394334464951</v>
      </c>
      <c r="BE128" s="38">
        <f t="shared" si="9"/>
        <v>0</v>
      </c>
    </row>
    <row r="129" spans="1:57" x14ac:dyDescent="0.35">
      <c r="A129" t="s">
        <v>238</v>
      </c>
      <c r="B129" s="35">
        <f>IF('Indicator Date hidden'!C130="x","x",$B$2-'Indicator Date hidden'!C130)</f>
        <v>0</v>
      </c>
      <c r="C129" s="35">
        <f>IF('Indicator Date hidden'!D130="x","x",$C$2-'Indicator Date hidden'!D130)</f>
        <v>0</v>
      </c>
      <c r="D129" s="35">
        <f>IF('Indicator Date hidden'!E130="x","x",$D$2-'Indicator Date hidden'!E130)</f>
        <v>0</v>
      </c>
      <c r="E129" s="35">
        <f>IF('Indicator Date hidden'!F130="x","x",$E$2-'Indicator Date hidden'!F130)</f>
        <v>0</v>
      </c>
      <c r="F129" s="35">
        <f>IF('Indicator Date hidden'!G130="x","x",$F$2-'Indicator Date hidden'!G130)</f>
        <v>0</v>
      </c>
      <c r="G129" s="35">
        <f>IF('Indicator Date hidden'!H130="x","x",$G$2-'Indicator Date hidden'!H130)</f>
        <v>0</v>
      </c>
      <c r="H129" s="35">
        <f>IF('Indicator Date hidden'!I130="x","x",$H$2-'Indicator Date hidden'!I130)</f>
        <v>0</v>
      </c>
      <c r="I129" s="35">
        <f>IF('Indicator Date hidden'!J130="x","x",$I$2-'Indicator Date hidden'!J130)</f>
        <v>0</v>
      </c>
      <c r="J129" s="35">
        <f>IF('Indicator Date hidden'!K130="x","x",$J$2-'Indicator Date hidden'!K130)</f>
        <v>0</v>
      </c>
      <c r="K129" s="35">
        <f>IF('Indicator Date hidden'!L130="x","x",$K$2-'Indicator Date hidden'!L130)</f>
        <v>0</v>
      </c>
      <c r="L129" s="35">
        <f>IF('Indicator Date hidden'!M130="x","x",$L$2-'Indicator Date hidden'!M130)</f>
        <v>0</v>
      </c>
      <c r="M129" s="35">
        <f>IF('Indicator Date hidden'!N130="x","x",$M$2-'Indicator Date hidden'!N130)</f>
        <v>0</v>
      </c>
      <c r="N129" s="35">
        <f>IF('Indicator Date hidden'!O130="x","x",$N$2-'Indicator Date hidden'!O130)</f>
        <v>0</v>
      </c>
      <c r="O129" s="35">
        <f>IF('Indicator Date hidden'!P130="x","x",$O$2-'Indicator Date hidden'!P130)</f>
        <v>0</v>
      </c>
      <c r="P129" s="35">
        <f>IF('Indicator Date hidden'!Q130="x","x",$P$2-'Indicator Date hidden'!Q130)</f>
        <v>0</v>
      </c>
      <c r="Q129" s="35" t="str">
        <f>IF('Indicator Date hidden'!R130="x","x",$Q$2-'Indicator Date hidden'!R130)</f>
        <v>x</v>
      </c>
      <c r="R129" s="35">
        <f>IF('Indicator Date hidden'!S130="x","x",$R$2-'Indicator Date hidden'!S130)</f>
        <v>0</v>
      </c>
      <c r="S129" s="35">
        <f>IF('Indicator Date hidden'!T130="x","x",$S$2-'Indicator Date hidden'!T130)</f>
        <v>0</v>
      </c>
      <c r="T129" s="35">
        <f>IF('Indicator Date hidden'!U130="x","x",$T$2-'Indicator Date hidden'!U130)</f>
        <v>0</v>
      </c>
      <c r="U129" s="35" t="str">
        <f>IF('Indicator Date hidden'!V130="x","x",$U$2-'Indicator Date hidden'!V130)</f>
        <v>x</v>
      </c>
      <c r="V129" s="35">
        <f>IF('Indicator Date hidden'!W130="x","x",$V$2-'Indicator Date hidden'!W130)</f>
        <v>0</v>
      </c>
      <c r="W129" s="35">
        <f>IF('Indicator Date hidden'!X130="x","x",$W$2-'Indicator Date hidden'!X130)</f>
        <v>5</v>
      </c>
      <c r="X129" s="35">
        <f>IF('Indicator Date hidden'!Y130="x","x",$X$2-'Indicator Date hidden'!Y130)</f>
        <v>2</v>
      </c>
      <c r="Y129" s="35">
        <f>IF('Indicator Date hidden'!Z130="x","x",$Y$2-'Indicator Date hidden'!Z130)</f>
        <v>0</v>
      </c>
      <c r="Z129" s="35">
        <f>IF('Indicator Date hidden'!AA130="x","x",$Z$2-'Indicator Date hidden'!AA130)</f>
        <v>0</v>
      </c>
      <c r="AA129" s="35">
        <f>IF('Indicator Date hidden'!AB130="x","x",$AA$2-'Indicator Date hidden'!AB130)</f>
        <v>0</v>
      </c>
      <c r="AB129" s="35">
        <f>IF('Indicator Date hidden'!AC130="x","x",$AB$2-'Indicator Date hidden'!AC130)</f>
        <v>0</v>
      </c>
      <c r="AC129" s="35">
        <f>IF('Indicator Date hidden'!AD130="x","x",$AC$2-'Indicator Date hidden'!AD130)</f>
        <v>0</v>
      </c>
      <c r="AD129" s="35" t="str">
        <f>IF('Indicator Date hidden'!AE130="x","x",$AD$2-'Indicator Date hidden'!AE130)</f>
        <v>x</v>
      </c>
      <c r="AE129" s="35">
        <f>IF('Indicator Date hidden'!AF130="x","x",$AE$2-'Indicator Date hidden'!AF130)</f>
        <v>0</v>
      </c>
      <c r="AF129" s="35" t="str">
        <f>IF('Indicator Date hidden'!AG130="x","x",$AF$2-'Indicator Date hidden'!AG130)</f>
        <v>x</v>
      </c>
      <c r="AG129" s="35">
        <f>IF('Indicator Date hidden'!AH130="x","x",$AG$2-'Indicator Date hidden'!AH130)</f>
        <v>0</v>
      </c>
      <c r="AH129" s="35">
        <f>IF('Indicator Date hidden'!AI130="x","x",$AH$2-'Indicator Date hidden'!AI130)</f>
        <v>0</v>
      </c>
      <c r="AI129" s="35">
        <f>IF('Indicator Date hidden'!AJ130="x","x",$AI$2-'Indicator Date hidden'!AJ130)</f>
        <v>0</v>
      </c>
      <c r="AJ129" s="35" t="str">
        <f>IF('Indicator Date hidden'!AK130="x","x",$AJ$2-'Indicator Date hidden'!AK130)</f>
        <v>x</v>
      </c>
      <c r="AK129" s="35">
        <f>IF('Indicator Date hidden'!AL130="x","x",$AK$2-'Indicator Date hidden'!AL130)</f>
        <v>1</v>
      </c>
      <c r="AL129" s="35">
        <f>IF('Indicator Date hidden'!AM130="x","x",$AL$2-'Indicator Date hidden'!AM130)</f>
        <v>0</v>
      </c>
      <c r="AM129" s="35">
        <f>IF('Indicator Date hidden'!AN130="x","x",$AM$2-'Indicator Date hidden'!AN130)</f>
        <v>0</v>
      </c>
      <c r="AN129" s="35">
        <f>IF('Indicator Date hidden'!AO130="x","x",$AN$2-'Indicator Date hidden'!AO130)</f>
        <v>0</v>
      </c>
      <c r="AO129" s="35">
        <f>IF('Indicator Date hidden'!AP130="x","x",$AO$2-'Indicator Date hidden'!AP130)</f>
        <v>0</v>
      </c>
      <c r="AP129" s="35">
        <f>IF('Indicator Date hidden'!AQ130="x","x",$AP$2-'Indicator Date hidden'!AQ130)</f>
        <v>0</v>
      </c>
      <c r="AQ129" s="35" t="str">
        <f>IF('Indicator Date hidden'!AR130="x","x",$AQ$2-'Indicator Date hidden'!AR130)</f>
        <v>x</v>
      </c>
      <c r="AR129" s="35">
        <f>IF('Indicator Date hidden'!AS130="x","x",$AR$2-'Indicator Date hidden'!AS130)</f>
        <v>0</v>
      </c>
      <c r="AS129" s="35">
        <f>IF('Indicator Date hidden'!AT130="x","x",$AS$2-'Indicator Date hidden'!AT130)</f>
        <v>0</v>
      </c>
      <c r="AT129" s="35">
        <f>IF('Indicator Date hidden'!AU130="x","x",$AT$2-'Indicator Date hidden'!AU130)</f>
        <v>0</v>
      </c>
      <c r="AU129" s="35">
        <f>IF('Indicator Date hidden'!AV130="x","x",$AU$2-'Indicator Date hidden'!AV130)</f>
        <v>0</v>
      </c>
      <c r="AV129" s="35">
        <f>IF('Indicator Date hidden'!AW130="x","x",$AV$2-'Indicator Date hidden'!AW130)</f>
        <v>0</v>
      </c>
      <c r="AW129" s="35">
        <f>IF('Indicator Date hidden'!AX130="x","x",$AW$2-'Indicator Date hidden'!AX130)</f>
        <v>0</v>
      </c>
      <c r="AX129" s="35">
        <f>IF('Indicator Date hidden'!AY130="x","x",$AX$2-'Indicator Date hidden'!AY130)</f>
        <v>0</v>
      </c>
      <c r="AY129" s="35">
        <f>IF('Indicator Date hidden'!AZ130="x","x",$AY$2-'Indicator Date hidden'!AZ130)</f>
        <v>0</v>
      </c>
      <c r="AZ129" s="35">
        <f>IF('Indicator Date hidden'!BA130="x","x",$AZ$2-'Indicator Date hidden'!BA130)</f>
        <v>0</v>
      </c>
      <c r="BA129">
        <f t="shared" si="5"/>
        <v>8</v>
      </c>
      <c r="BB129" s="36">
        <f t="shared" si="6"/>
        <v>0.17777777777777778</v>
      </c>
      <c r="BC129">
        <f t="shared" si="7"/>
        <v>3</v>
      </c>
      <c r="BD129" s="36">
        <f t="shared" si="8"/>
        <v>0.7969076034240492</v>
      </c>
      <c r="BE129" s="38">
        <f t="shared" si="9"/>
        <v>0</v>
      </c>
    </row>
    <row r="130" spans="1:57" x14ac:dyDescent="0.35">
      <c r="A130" t="s">
        <v>240</v>
      </c>
      <c r="B130" s="35">
        <f>IF('Indicator Date hidden'!C131="x","x",$B$2-'Indicator Date hidden'!C131)</f>
        <v>0</v>
      </c>
      <c r="C130" s="35">
        <f>IF('Indicator Date hidden'!D131="x","x",$C$2-'Indicator Date hidden'!D131)</f>
        <v>0</v>
      </c>
      <c r="D130" s="35">
        <f>IF('Indicator Date hidden'!E131="x","x",$D$2-'Indicator Date hidden'!E131)</f>
        <v>0</v>
      </c>
      <c r="E130" s="35">
        <f>IF('Indicator Date hidden'!F131="x","x",$E$2-'Indicator Date hidden'!F131)</f>
        <v>0</v>
      </c>
      <c r="F130" s="35">
        <f>IF('Indicator Date hidden'!G131="x","x",$F$2-'Indicator Date hidden'!G131)</f>
        <v>0</v>
      </c>
      <c r="G130" s="35">
        <f>IF('Indicator Date hidden'!H131="x","x",$G$2-'Indicator Date hidden'!H131)</f>
        <v>0</v>
      </c>
      <c r="H130" s="35">
        <f>IF('Indicator Date hidden'!I131="x","x",$H$2-'Indicator Date hidden'!I131)</f>
        <v>0</v>
      </c>
      <c r="I130" s="35">
        <f>IF('Indicator Date hidden'!J131="x","x",$I$2-'Indicator Date hidden'!J131)</f>
        <v>0</v>
      </c>
      <c r="J130" s="35">
        <f>IF('Indicator Date hidden'!K131="x","x",$J$2-'Indicator Date hidden'!K131)</f>
        <v>0</v>
      </c>
      <c r="K130" s="35">
        <f>IF('Indicator Date hidden'!L131="x","x",$K$2-'Indicator Date hidden'!L131)</f>
        <v>0</v>
      </c>
      <c r="L130" s="35">
        <f>IF('Indicator Date hidden'!M131="x","x",$L$2-'Indicator Date hidden'!M131)</f>
        <v>0</v>
      </c>
      <c r="M130" s="35">
        <f>IF('Indicator Date hidden'!N131="x","x",$M$2-'Indicator Date hidden'!N131)</f>
        <v>0</v>
      </c>
      <c r="N130" s="35">
        <f>IF('Indicator Date hidden'!O131="x","x",$N$2-'Indicator Date hidden'!O131)</f>
        <v>0</v>
      </c>
      <c r="O130" s="35">
        <f>IF('Indicator Date hidden'!P131="x","x",$O$2-'Indicator Date hidden'!P131)</f>
        <v>0</v>
      </c>
      <c r="P130" s="35">
        <f>IF('Indicator Date hidden'!Q131="x","x",$P$2-'Indicator Date hidden'!Q131)</f>
        <v>0</v>
      </c>
      <c r="Q130" s="35">
        <f>IF('Indicator Date hidden'!R131="x","x",$Q$2-'Indicator Date hidden'!R131)</f>
        <v>1</v>
      </c>
      <c r="R130" s="35">
        <f>IF('Indicator Date hidden'!S131="x","x",$R$2-'Indicator Date hidden'!S131)</f>
        <v>0</v>
      </c>
      <c r="S130" s="35">
        <f>IF('Indicator Date hidden'!T131="x","x",$S$2-'Indicator Date hidden'!T131)</f>
        <v>0</v>
      </c>
      <c r="T130" s="35">
        <f>IF('Indicator Date hidden'!U131="x","x",$T$2-'Indicator Date hidden'!U131)</f>
        <v>0</v>
      </c>
      <c r="U130" s="35">
        <f>IF('Indicator Date hidden'!V131="x","x",$U$2-'Indicator Date hidden'!V131)</f>
        <v>0</v>
      </c>
      <c r="V130" s="35">
        <f>IF('Indicator Date hidden'!W131="x","x",$V$2-'Indicator Date hidden'!W131)</f>
        <v>0</v>
      </c>
      <c r="W130" s="35">
        <f>IF('Indicator Date hidden'!X131="x","x",$W$2-'Indicator Date hidden'!X131)</f>
        <v>2</v>
      </c>
      <c r="X130" s="35">
        <f>IF('Indicator Date hidden'!Y131="x","x",$X$2-'Indicator Date hidden'!Y131)</f>
        <v>4</v>
      </c>
      <c r="Y130" s="35">
        <f>IF('Indicator Date hidden'!Z131="x","x",$Y$2-'Indicator Date hidden'!Z131)</f>
        <v>0</v>
      </c>
      <c r="Z130" s="35">
        <f>IF('Indicator Date hidden'!AA131="x","x",$Z$2-'Indicator Date hidden'!AA131)</f>
        <v>0</v>
      </c>
      <c r="AA130" s="35">
        <f>IF('Indicator Date hidden'!AB131="x","x",$AA$2-'Indicator Date hidden'!AB131)</f>
        <v>0</v>
      </c>
      <c r="AB130" s="35">
        <f>IF('Indicator Date hidden'!AC131="x","x",$AB$2-'Indicator Date hidden'!AC131)</f>
        <v>0</v>
      </c>
      <c r="AC130" s="35">
        <f>IF('Indicator Date hidden'!AD131="x","x",$AC$2-'Indicator Date hidden'!AD131)</f>
        <v>0</v>
      </c>
      <c r="AD130" s="35">
        <f>IF('Indicator Date hidden'!AE131="x","x",$AD$2-'Indicator Date hidden'!AE131)</f>
        <v>0</v>
      </c>
      <c r="AE130" s="35">
        <f>IF('Indicator Date hidden'!AF131="x","x",$AE$2-'Indicator Date hidden'!AF131)</f>
        <v>0</v>
      </c>
      <c r="AF130" s="35">
        <f>IF('Indicator Date hidden'!AG131="x","x",$AF$2-'Indicator Date hidden'!AG131)</f>
        <v>3</v>
      </c>
      <c r="AG130" s="35">
        <f>IF('Indicator Date hidden'!AH131="x","x",$AG$2-'Indicator Date hidden'!AH131)</f>
        <v>0</v>
      </c>
      <c r="AH130" s="35">
        <f>IF('Indicator Date hidden'!AI131="x","x",$AH$2-'Indicator Date hidden'!AI131)</f>
        <v>0</v>
      </c>
      <c r="AI130" s="35">
        <f>IF('Indicator Date hidden'!AJ131="x","x",$AI$2-'Indicator Date hidden'!AJ131)</f>
        <v>0</v>
      </c>
      <c r="AJ130" s="35">
        <f>IF('Indicator Date hidden'!AK131="x","x",$AJ$2-'Indicator Date hidden'!AK131)</f>
        <v>1</v>
      </c>
      <c r="AK130" s="35">
        <f>IF('Indicator Date hidden'!AL131="x","x",$AK$2-'Indicator Date hidden'!AL131)</f>
        <v>1</v>
      </c>
      <c r="AL130" s="35">
        <f>IF('Indicator Date hidden'!AM131="x","x",$AL$2-'Indicator Date hidden'!AM131)</f>
        <v>0</v>
      </c>
      <c r="AM130" s="35">
        <f>IF('Indicator Date hidden'!AN131="x","x",$AM$2-'Indicator Date hidden'!AN131)</f>
        <v>0</v>
      </c>
      <c r="AN130" s="35">
        <f>IF('Indicator Date hidden'!AO131="x","x",$AN$2-'Indicator Date hidden'!AO131)</f>
        <v>0</v>
      </c>
      <c r="AO130" s="35">
        <f>IF('Indicator Date hidden'!AP131="x","x",$AO$2-'Indicator Date hidden'!AP131)</f>
        <v>0</v>
      </c>
      <c r="AP130" s="35">
        <f>IF('Indicator Date hidden'!AQ131="x","x",$AP$2-'Indicator Date hidden'!AQ131)</f>
        <v>0</v>
      </c>
      <c r="AQ130" s="35">
        <f>IF('Indicator Date hidden'!AR131="x","x",$AQ$2-'Indicator Date hidden'!AR131)</f>
        <v>0</v>
      </c>
      <c r="AR130" s="35">
        <f>IF('Indicator Date hidden'!AS131="x","x",$AR$2-'Indicator Date hidden'!AS131)</f>
        <v>0</v>
      </c>
      <c r="AS130" s="35">
        <f>IF('Indicator Date hidden'!AT131="x","x",$AS$2-'Indicator Date hidden'!AT131)</f>
        <v>0</v>
      </c>
      <c r="AT130" s="35">
        <f>IF('Indicator Date hidden'!AU131="x","x",$AT$2-'Indicator Date hidden'!AU131)</f>
        <v>0</v>
      </c>
      <c r="AU130" s="35">
        <f>IF('Indicator Date hidden'!AV131="x","x",$AU$2-'Indicator Date hidden'!AV131)</f>
        <v>2</v>
      </c>
      <c r="AV130" s="35">
        <f>IF('Indicator Date hidden'!AW131="x","x",$AV$2-'Indicator Date hidden'!AW131)</f>
        <v>0</v>
      </c>
      <c r="AW130" s="35">
        <f>IF('Indicator Date hidden'!AX131="x","x",$AW$2-'Indicator Date hidden'!AX131)</f>
        <v>0</v>
      </c>
      <c r="AX130" s="35">
        <f>IF('Indicator Date hidden'!AY131="x","x",$AX$2-'Indicator Date hidden'!AY131)</f>
        <v>0</v>
      </c>
      <c r="AY130" s="35">
        <f>IF('Indicator Date hidden'!AZ131="x","x",$AY$2-'Indicator Date hidden'!AZ131)</f>
        <v>0</v>
      </c>
      <c r="AZ130" s="35">
        <f>IF('Indicator Date hidden'!BA131="x","x",$AZ$2-'Indicator Date hidden'!BA131)</f>
        <v>0</v>
      </c>
      <c r="BA130">
        <f t="shared" si="5"/>
        <v>14</v>
      </c>
      <c r="BB130" s="36">
        <f t="shared" si="6"/>
        <v>0.27450980392156865</v>
      </c>
      <c r="BC130">
        <f t="shared" si="7"/>
        <v>7</v>
      </c>
      <c r="BD130" s="36">
        <f t="shared" si="8"/>
        <v>0.79405712671829753</v>
      </c>
      <c r="BE130" s="38">
        <f t="shared" si="9"/>
        <v>0</v>
      </c>
    </row>
    <row r="131" spans="1:57" x14ac:dyDescent="0.35">
      <c r="A131" t="s">
        <v>242</v>
      </c>
      <c r="B131" s="35">
        <f>IF('Indicator Date hidden'!C132="x","x",$B$2-'Indicator Date hidden'!C132)</f>
        <v>0</v>
      </c>
      <c r="C131" s="35">
        <f>IF('Indicator Date hidden'!D132="x","x",$C$2-'Indicator Date hidden'!D132)</f>
        <v>0</v>
      </c>
      <c r="D131" s="35">
        <f>IF('Indicator Date hidden'!E132="x","x",$D$2-'Indicator Date hidden'!E132)</f>
        <v>0</v>
      </c>
      <c r="E131" s="35">
        <f>IF('Indicator Date hidden'!F132="x","x",$E$2-'Indicator Date hidden'!F132)</f>
        <v>0</v>
      </c>
      <c r="F131" s="35">
        <f>IF('Indicator Date hidden'!G132="x","x",$F$2-'Indicator Date hidden'!G132)</f>
        <v>0</v>
      </c>
      <c r="G131" s="35">
        <f>IF('Indicator Date hidden'!H132="x","x",$G$2-'Indicator Date hidden'!H132)</f>
        <v>0</v>
      </c>
      <c r="H131" s="35">
        <f>IF('Indicator Date hidden'!I132="x","x",$H$2-'Indicator Date hidden'!I132)</f>
        <v>0</v>
      </c>
      <c r="I131" s="35">
        <f>IF('Indicator Date hidden'!J132="x","x",$I$2-'Indicator Date hidden'!J132)</f>
        <v>0</v>
      </c>
      <c r="J131" s="35">
        <f>IF('Indicator Date hidden'!K132="x","x",$J$2-'Indicator Date hidden'!K132)</f>
        <v>0</v>
      </c>
      <c r="K131" s="35">
        <f>IF('Indicator Date hidden'!L132="x","x",$K$2-'Indicator Date hidden'!L132)</f>
        <v>0</v>
      </c>
      <c r="L131" s="35">
        <f>IF('Indicator Date hidden'!M132="x","x",$L$2-'Indicator Date hidden'!M132)</f>
        <v>0</v>
      </c>
      <c r="M131" s="35">
        <f>IF('Indicator Date hidden'!N132="x","x",$M$2-'Indicator Date hidden'!N132)</f>
        <v>0</v>
      </c>
      <c r="N131" s="35">
        <f>IF('Indicator Date hidden'!O132="x","x",$N$2-'Indicator Date hidden'!O132)</f>
        <v>0</v>
      </c>
      <c r="O131" s="35">
        <f>IF('Indicator Date hidden'!P132="x","x",$O$2-'Indicator Date hidden'!P132)</f>
        <v>0</v>
      </c>
      <c r="P131" s="35">
        <f>IF('Indicator Date hidden'!Q132="x","x",$P$2-'Indicator Date hidden'!Q132)</f>
        <v>0</v>
      </c>
      <c r="Q131" s="35" t="str">
        <f>IF('Indicator Date hidden'!R132="x","x",$Q$2-'Indicator Date hidden'!R132)</f>
        <v>x</v>
      </c>
      <c r="R131" s="35">
        <f>IF('Indicator Date hidden'!S132="x","x",$R$2-'Indicator Date hidden'!S132)</f>
        <v>0</v>
      </c>
      <c r="S131" s="35">
        <f>IF('Indicator Date hidden'!T132="x","x",$S$2-'Indicator Date hidden'!T132)</f>
        <v>0</v>
      </c>
      <c r="T131" s="35">
        <f>IF('Indicator Date hidden'!U132="x","x",$T$2-'Indicator Date hidden'!U132)</f>
        <v>0</v>
      </c>
      <c r="U131" s="35">
        <f>IF('Indicator Date hidden'!V132="x","x",$U$2-'Indicator Date hidden'!V132)</f>
        <v>0</v>
      </c>
      <c r="V131" s="35">
        <f>IF('Indicator Date hidden'!W132="x","x",$V$2-'Indicator Date hidden'!W132)</f>
        <v>0</v>
      </c>
      <c r="W131" s="35">
        <f>IF('Indicator Date hidden'!X132="x","x",$W$2-'Indicator Date hidden'!X132)</f>
        <v>4</v>
      </c>
      <c r="X131" s="35">
        <f>IF('Indicator Date hidden'!Y132="x","x",$X$2-'Indicator Date hidden'!Y132)</f>
        <v>4</v>
      </c>
      <c r="Y131" s="35">
        <f>IF('Indicator Date hidden'!Z132="x","x",$Y$2-'Indicator Date hidden'!Z132)</f>
        <v>0</v>
      </c>
      <c r="Z131" s="35">
        <f>IF('Indicator Date hidden'!AA132="x","x",$Z$2-'Indicator Date hidden'!AA132)</f>
        <v>0</v>
      </c>
      <c r="AA131" s="35">
        <f>IF('Indicator Date hidden'!AB132="x","x",$AA$2-'Indicator Date hidden'!AB132)</f>
        <v>4</v>
      </c>
      <c r="AB131" s="35">
        <f>IF('Indicator Date hidden'!AC132="x","x",$AB$2-'Indicator Date hidden'!AC132)</f>
        <v>0</v>
      </c>
      <c r="AC131" s="35">
        <f>IF('Indicator Date hidden'!AD132="x","x",$AC$2-'Indicator Date hidden'!AD132)</f>
        <v>0</v>
      </c>
      <c r="AD131" s="35" t="str">
        <f>IF('Indicator Date hidden'!AE132="x","x",$AD$2-'Indicator Date hidden'!AE132)</f>
        <v>x</v>
      </c>
      <c r="AE131" s="35" t="str">
        <f>IF('Indicator Date hidden'!AF132="x","x",$AE$2-'Indicator Date hidden'!AF132)</f>
        <v>x</v>
      </c>
      <c r="AF131" s="35" t="str">
        <f>IF('Indicator Date hidden'!AG132="x","x",$AF$2-'Indicator Date hidden'!AG132)</f>
        <v>x</v>
      </c>
      <c r="AG131" s="35">
        <f>IF('Indicator Date hidden'!AH132="x","x",$AG$2-'Indicator Date hidden'!AH132)</f>
        <v>0</v>
      </c>
      <c r="AH131" s="35">
        <f>IF('Indicator Date hidden'!AI132="x","x",$AH$2-'Indicator Date hidden'!AI132)</f>
        <v>0</v>
      </c>
      <c r="AI131" s="35">
        <f>IF('Indicator Date hidden'!AJ132="x","x",$AI$2-'Indicator Date hidden'!AJ132)</f>
        <v>0</v>
      </c>
      <c r="AJ131" s="35" t="str">
        <f>IF('Indicator Date hidden'!AK132="x","x",$AJ$2-'Indicator Date hidden'!AK132)</f>
        <v>x</v>
      </c>
      <c r="AK131" s="35">
        <f>IF('Indicator Date hidden'!AL132="x","x",$AK$2-'Indicator Date hidden'!AL132)</f>
        <v>1</v>
      </c>
      <c r="AL131" s="35">
        <f>IF('Indicator Date hidden'!AM132="x","x",$AL$2-'Indicator Date hidden'!AM132)</f>
        <v>0</v>
      </c>
      <c r="AM131" s="35">
        <f>IF('Indicator Date hidden'!AN132="x","x",$AM$2-'Indicator Date hidden'!AN132)</f>
        <v>0</v>
      </c>
      <c r="AN131" s="35">
        <f>IF('Indicator Date hidden'!AO132="x","x",$AN$2-'Indicator Date hidden'!AO132)</f>
        <v>0</v>
      </c>
      <c r="AO131" s="35" t="str">
        <f>IF('Indicator Date hidden'!AP132="x","x",$AO$2-'Indicator Date hidden'!AP132)</f>
        <v>x</v>
      </c>
      <c r="AP131" s="35" t="str">
        <f>IF('Indicator Date hidden'!AQ132="x","x",$AP$2-'Indicator Date hidden'!AQ132)</f>
        <v>x</v>
      </c>
      <c r="AQ131" s="35">
        <f>IF('Indicator Date hidden'!AR132="x","x",$AQ$2-'Indicator Date hidden'!AR132)</f>
        <v>4</v>
      </c>
      <c r="AR131" s="35">
        <f>IF('Indicator Date hidden'!AS132="x","x",$AR$2-'Indicator Date hidden'!AS132)</f>
        <v>0</v>
      </c>
      <c r="AS131" s="35" t="str">
        <f>IF('Indicator Date hidden'!AT132="x","x",$AS$2-'Indicator Date hidden'!AT132)</f>
        <v>x</v>
      </c>
      <c r="AT131" s="35">
        <f>IF('Indicator Date hidden'!AU132="x","x",$AT$2-'Indicator Date hidden'!AU132)</f>
        <v>0</v>
      </c>
      <c r="AU131" s="35">
        <f>IF('Indicator Date hidden'!AV132="x","x",$AU$2-'Indicator Date hidden'!AV132)</f>
        <v>1</v>
      </c>
      <c r="AV131" s="35" t="str">
        <f>IF('Indicator Date hidden'!AW132="x","x",$AV$2-'Indicator Date hidden'!AW132)</f>
        <v>x</v>
      </c>
      <c r="AW131" s="35">
        <f>IF('Indicator Date hidden'!AX132="x","x",$AW$2-'Indicator Date hidden'!AX132)</f>
        <v>0</v>
      </c>
      <c r="AX131" s="35">
        <f>IF('Indicator Date hidden'!AY132="x","x",$AX$2-'Indicator Date hidden'!AY132)</f>
        <v>0</v>
      </c>
      <c r="AY131" s="35">
        <f>IF('Indicator Date hidden'!AZ132="x","x",$AY$2-'Indicator Date hidden'!AZ132)</f>
        <v>0</v>
      </c>
      <c r="AZ131" s="35">
        <f>IF('Indicator Date hidden'!BA132="x","x",$AZ$2-'Indicator Date hidden'!BA132)</f>
        <v>4</v>
      </c>
      <c r="BA131">
        <f t="shared" si="5"/>
        <v>22</v>
      </c>
      <c r="BB131" s="36">
        <f t="shared" si="6"/>
        <v>0.52380952380952384</v>
      </c>
      <c r="BC131">
        <f t="shared" si="7"/>
        <v>7</v>
      </c>
      <c r="BD131" s="36">
        <f t="shared" si="8"/>
        <v>1.2953781436890899</v>
      </c>
      <c r="BE131" s="38">
        <f t="shared" si="9"/>
        <v>0</v>
      </c>
    </row>
    <row r="132" spans="1:57" x14ac:dyDescent="0.35">
      <c r="A132" t="s">
        <v>237</v>
      </c>
      <c r="B132" s="35">
        <f>IF('Indicator Date hidden'!C133="x","x",$B$2-'Indicator Date hidden'!C133)</f>
        <v>0</v>
      </c>
      <c r="C132" s="35">
        <f>IF('Indicator Date hidden'!D133="x","x",$C$2-'Indicator Date hidden'!D133)</f>
        <v>0</v>
      </c>
      <c r="D132" s="35">
        <f>IF('Indicator Date hidden'!E133="x","x",$D$2-'Indicator Date hidden'!E133)</f>
        <v>0</v>
      </c>
      <c r="E132" s="35">
        <f>IF('Indicator Date hidden'!F133="x","x",$E$2-'Indicator Date hidden'!F133)</f>
        <v>0</v>
      </c>
      <c r="F132" s="35">
        <f>IF('Indicator Date hidden'!G133="x","x",$F$2-'Indicator Date hidden'!G133)</f>
        <v>0</v>
      </c>
      <c r="G132" s="35">
        <f>IF('Indicator Date hidden'!H133="x","x",$G$2-'Indicator Date hidden'!H133)</f>
        <v>0</v>
      </c>
      <c r="H132" s="35">
        <f>IF('Indicator Date hidden'!I133="x","x",$H$2-'Indicator Date hidden'!I133)</f>
        <v>0</v>
      </c>
      <c r="I132" s="35">
        <f>IF('Indicator Date hidden'!J133="x","x",$I$2-'Indicator Date hidden'!J133)</f>
        <v>0</v>
      </c>
      <c r="J132" s="35">
        <f>IF('Indicator Date hidden'!K133="x","x",$J$2-'Indicator Date hidden'!K133)</f>
        <v>0</v>
      </c>
      <c r="K132" s="35">
        <f>IF('Indicator Date hidden'!L133="x","x",$K$2-'Indicator Date hidden'!L133)</f>
        <v>2</v>
      </c>
      <c r="L132" s="35">
        <f>IF('Indicator Date hidden'!M133="x","x",$L$2-'Indicator Date hidden'!M133)</f>
        <v>0</v>
      </c>
      <c r="M132" s="35">
        <f>IF('Indicator Date hidden'!N133="x","x",$M$2-'Indicator Date hidden'!N133)</f>
        <v>0</v>
      </c>
      <c r="N132" s="35">
        <f>IF('Indicator Date hidden'!O133="x","x",$N$2-'Indicator Date hidden'!O133)</f>
        <v>0</v>
      </c>
      <c r="O132" s="35">
        <f>IF('Indicator Date hidden'!P133="x","x",$O$2-'Indicator Date hidden'!P133)</f>
        <v>0</v>
      </c>
      <c r="P132" s="35">
        <f>IF('Indicator Date hidden'!Q133="x","x",$P$2-'Indicator Date hidden'!Q133)</f>
        <v>0</v>
      </c>
      <c r="Q132" s="35">
        <f>IF('Indicator Date hidden'!R133="x","x",$Q$2-'Indicator Date hidden'!R133)</f>
        <v>4</v>
      </c>
      <c r="R132" s="35">
        <f>IF('Indicator Date hidden'!S133="x","x",$R$2-'Indicator Date hidden'!S133)</f>
        <v>0</v>
      </c>
      <c r="S132" s="35">
        <f>IF('Indicator Date hidden'!T133="x","x",$S$2-'Indicator Date hidden'!T133)</f>
        <v>0</v>
      </c>
      <c r="T132" s="35">
        <f>IF('Indicator Date hidden'!U133="x","x",$T$2-'Indicator Date hidden'!U133)</f>
        <v>0</v>
      </c>
      <c r="U132" s="35">
        <f>IF('Indicator Date hidden'!V133="x","x",$U$2-'Indicator Date hidden'!V133)</f>
        <v>0</v>
      </c>
      <c r="V132" s="35">
        <f>IF('Indicator Date hidden'!W133="x","x",$V$2-'Indicator Date hidden'!W133)</f>
        <v>0</v>
      </c>
      <c r="W132" s="35">
        <f>IF('Indicator Date hidden'!X133="x","x",$W$2-'Indicator Date hidden'!X133)</f>
        <v>0</v>
      </c>
      <c r="X132" s="35">
        <f>IF('Indicator Date hidden'!Y133="x","x",$X$2-'Indicator Date hidden'!Y133)</f>
        <v>2</v>
      </c>
      <c r="Y132" s="35">
        <f>IF('Indicator Date hidden'!Z133="x","x",$Y$2-'Indicator Date hidden'!Z133)</f>
        <v>2</v>
      </c>
      <c r="Z132" s="35">
        <f>IF('Indicator Date hidden'!AA133="x","x",$Z$2-'Indicator Date hidden'!AA133)</f>
        <v>0</v>
      </c>
      <c r="AA132" s="35" t="str">
        <f>IF('Indicator Date hidden'!AB133="x","x",$AA$2-'Indicator Date hidden'!AB133)</f>
        <v>x</v>
      </c>
      <c r="AB132" s="35" t="str">
        <f>IF('Indicator Date hidden'!AC133="x","x",$AB$2-'Indicator Date hidden'!AC133)</f>
        <v>x</v>
      </c>
      <c r="AC132" s="35">
        <f>IF('Indicator Date hidden'!AD133="x","x",$AC$2-'Indicator Date hidden'!AD133)</f>
        <v>0</v>
      </c>
      <c r="AD132" s="35" t="str">
        <f>IF('Indicator Date hidden'!AE133="x","x",$AD$2-'Indicator Date hidden'!AE133)</f>
        <v>x</v>
      </c>
      <c r="AE132" s="35" t="str">
        <f>IF('Indicator Date hidden'!AF133="x","x",$AE$2-'Indicator Date hidden'!AF133)</f>
        <v>x</v>
      </c>
      <c r="AF132" s="35">
        <f>IF('Indicator Date hidden'!AG133="x","x",$AF$2-'Indicator Date hidden'!AG133)</f>
        <v>4</v>
      </c>
      <c r="AG132" s="35">
        <f>IF('Indicator Date hidden'!AH133="x","x",$AG$2-'Indicator Date hidden'!AH133)</f>
        <v>0</v>
      </c>
      <c r="AH132" s="35">
        <f>IF('Indicator Date hidden'!AI133="x","x",$AH$2-'Indicator Date hidden'!AI133)</f>
        <v>0</v>
      </c>
      <c r="AI132" s="35">
        <f>IF('Indicator Date hidden'!AJ133="x","x",$AI$2-'Indicator Date hidden'!AJ133)</f>
        <v>0</v>
      </c>
      <c r="AJ132" s="35">
        <f>IF('Indicator Date hidden'!AK133="x","x",$AJ$2-'Indicator Date hidden'!AK133)</f>
        <v>1</v>
      </c>
      <c r="AK132" s="35">
        <f>IF('Indicator Date hidden'!AL133="x","x",$AK$2-'Indicator Date hidden'!AL133)</f>
        <v>1</v>
      </c>
      <c r="AL132" s="35">
        <f>IF('Indicator Date hidden'!AM133="x","x",$AL$2-'Indicator Date hidden'!AM133)</f>
        <v>0</v>
      </c>
      <c r="AM132" s="35">
        <f>IF('Indicator Date hidden'!AN133="x","x",$AM$2-'Indicator Date hidden'!AN133)</f>
        <v>0</v>
      </c>
      <c r="AN132" s="35">
        <f>IF('Indicator Date hidden'!AO133="x","x",$AN$2-'Indicator Date hidden'!AO133)</f>
        <v>0</v>
      </c>
      <c r="AO132" s="35" t="str">
        <f>IF('Indicator Date hidden'!AP133="x","x",$AO$2-'Indicator Date hidden'!AP133)</f>
        <v>x</v>
      </c>
      <c r="AP132" s="35" t="str">
        <f>IF('Indicator Date hidden'!AQ133="x","x",$AP$2-'Indicator Date hidden'!AQ133)</f>
        <v>x</v>
      </c>
      <c r="AQ132" s="35">
        <f>IF('Indicator Date hidden'!AR133="x","x",$AQ$2-'Indicator Date hidden'!AR133)</f>
        <v>0</v>
      </c>
      <c r="AR132" s="35">
        <f>IF('Indicator Date hidden'!AS133="x","x",$AR$2-'Indicator Date hidden'!AS133)</f>
        <v>0</v>
      </c>
      <c r="AS132" s="35" t="str">
        <f>IF('Indicator Date hidden'!AT133="x","x",$AS$2-'Indicator Date hidden'!AT133)</f>
        <v>x</v>
      </c>
      <c r="AT132" s="35">
        <f>IF('Indicator Date hidden'!AU133="x","x",$AT$2-'Indicator Date hidden'!AU133)</f>
        <v>0</v>
      </c>
      <c r="AU132" s="35">
        <f>IF('Indicator Date hidden'!AV133="x","x",$AU$2-'Indicator Date hidden'!AV133)</f>
        <v>0</v>
      </c>
      <c r="AV132" s="35">
        <f>IF('Indicator Date hidden'!AW133="x","x",$AV$2-'Indicator Date hidden'!AW133)</f>
        <v>0</v>
      </c>
      <c r="AW132" s="35">
        <f>IF('Indicator Date hidden'!AX133="x","x",$AW$2-'Indicator Date hidden'!AX133)</f>
        <v>0</v>
      </c>
      <c r="AX132" s="35">
        <f>IF('Indicator Date hidden'!AY133="x","x",$AX$2-'Indicator Date hidden'!AY133)</f>
        <v>0</v>
      </c>
      <c r="AY132" s="35">
        <f>IF('Indicator Date hidden'!AZ133="x","x",$AY$2-'Indicator Date hidden'!AZ133)</f>
        <v>0</v>
      </c>
      <c r="AZ132" s="35">
        <f>IF('Indicator Date hidden'!BA133="x","x",$AZ$2-'Indicator Date hidden'!BA133)</f>
        <v>0</v>
      </c>
      <c r="BA132">
        <f t="shared" ref="BA132:BA193" si="10">SUM(B132:AZ132)</f>
        <v>16</v>
      </c>
      <c r="BB132" s="36">
        <f t="shared" ref="BB132:BB193" si="11">BA132/COUNT(B132:AZ132)</f>
        <v>0.36363636363636365</v>
      </c>
      <c r="BC132">
        <f t="shared" ref="BC132:BC193" si="12">COUNTIF(B132:AZ132,"&gt;0")</f>
        <v>7</v>
      </c>
      <c r="BD132" s="36">
        <f t="shared" ref="BD132:BD193" si="13">_xlfn.STDEV.P(B132:AZ132)</f>
        <v>0.95562709280130176</v>
      </c>
      <c r="BE132" s="38">
        <f t="shared" ref="BE132:BE193" si="14">MEDIAN(B132:AZ132)</f>
        <v>0</v>
      </c>
    </row>
    <row r="133" spans="1:57" x14ac:dyDescent="0.35">
      <c r="A133" t="s">
        <v>244</v>
      </c>
      <c r="B133" s="35">
        <f>IF('Indicator Date hidden'!C134="x","x",$B$2-'Indicator Date hidden'!C134)</f>
        <v>0</v>
      </c>
      <c r="C133" s="35">
        <f>IF('Indicator Date hidden'!D134="x","x",$C$2-'Indicator Date hidden'!D134)</f>
        <v>0</v>
      </c>
      <c r="D133" s="35">
        <f>IF('Indicator Date hidden'!E134="x","x",$D$2-'Indicator Date hidden'!E134)</f>
        <v>0</v>
      </c>
      <c r="E133" s="35">
        <f>IF('Indicator Date hidden'!F134="x","x",$E$2-'Indicator Date hidden'!F134)</f>
        <v>0</v>
      </c>
      <c r="F133" s="35">
        <f>IF('Indicator Date hidden'!G134="x","x",$F$2-'Indicator Date hidden'!G134)</f>
        <v>0</v>
      </c>
      <c r="G133" s="35">
        <f>IF('Indicator Date hidden'!H134="x","x",$G$2-'Indicator Date hidden'!H134)</f>
        <v>0</v>
      </c>
      <c r="H133" s="35">
        <f>IF('Indicator Date hidden'!I134="x","x",$H$2-'Indicator Date hidden'!I134)</f>
        <v>0</v>
      </c>
      <c r="I133" s="35">
        <f>IF('Indicator Date hidden'!J134="x","x",$I$2-'Indicator Date hidden'!J134)</f>
        <v>0</v>
      </c>
      <c r="J133" s="35">
        <f>IF('Indicator Date hidden'!K134="x","x",$J$2-'Indicator Date hidden'!K134)</f>
        <v>0</v>
      </c>
      <c r="K133" s="35">
        <f>IF('Indicator Date hidden'!L134="x","x",$K$2-'Indicator Date hidden'!L134)</f>
        <v>0</v>
      </c>
      <c r="L133" s="35">
        <f>IF('Indicator Date hidden'!M134="x","x",$L$2-'Indicator Date hidden'!M134)</f>
        <v>0</v>
      </c>
      <c r="M133" s="35">
        <f>IF('Indicator Date hidden'!N134="x","x",$M$2-'Indicator Date hidden'!N134)</f>
        <v>0</v>
      </c>
      <c r="N133" s="35">
        <f>IF('Indicator Date hidden'!O134="x","x",$N$2-'Indicator Date hidden'!O134)</f>
        <v>0</v>
      </c>
      <c r="O133" s="35">
        <f>IF('Indicator Date hidden'!P134="x","x",$O$2-'Indicator Date hidden'!P134)</f>
        <v>0</v>
      </c>
      <c r="P133" s="35">
        <f>IF('Indicator Date hidden'!Q134="x","x",$P$2-'Indicator Date hidden'!Q134)</f>
        <v>0</v>
      </c>
      <c r="Q133" s="35" t="str">
        <f>IF('Indicator Date hidden'!R134="x","x",$Q$2-'Indicator Date hidden'!R134)</f>
        <v>x</v>
      </c>
      <c r="R133" s="35">
        <f>IF('Indicator Date hidden'!S134="x","x",$R$2-'Indicator Date hidden'!S134)</f>
        <v>0</v>
      </c>
      <c r="S133" s="35">
        <f>IF('Indicator Date hidden'!T134="x","x",$S$2-'Indicator Date hidden'!T134)</f>
        <v>0</v>
      </c>
      <c r="T133" s="35">
        <f>IF('Indicator Date hidden'!U134="x","x",$T$2-'Indicator Date hidden'!U134)</f>
        <v>0</v>
      </c>
      <c r="U133" s="35">
        <f>IF('Indicator Date hidden'!V134="x","x",$U$2-'Indicator Date hidden'!V134)</f>
        <v>0</v>
      </c>
      <c r="V133" s="35">
        <f>IF('Indicator Date hidden'!W134="x","x",$V$2-'Indicator Date hidden'!W134)</f>
        <v>0</v>
      </c>
      <c r="W133" s="35">
        <f>IF('Indicator Date hidden'!X134="x","x",$W$2-'Indicator Date hidden'!X134)</f>
        <v>6</v>
      </c>
      <c r="X133" s="35">
        <f>IF('Indicator Date hidden'!Y134="x","x",$X$2-'Indicator Date hidden'!Y134)</f>
        <v>1</v>
      </c>
      <c r="Y133" s="35">
        <f>IF('Indicator Date hidden'!Z134="x","x",$Y$2-'Indicator Date hidden'!Z134)</f>
        <v>0</v>
      </c>
      <c r="Z133" s="35">
        <f>IF('Indicator Date hidden'!AA134="x","x",$Z$2-'Indicator Date hidden'!AA134)</f>
        <v>0</v>
      </c>
      <c r="AA133" s="35">
        <f>IF('Indicator Date hidden'!AB134="x","x",$AA$2-'Indicator Date hidden'!AB134)</f>
        <v>0</v>
      </c>
      <c r="AB133" s="35">
        <f>IF('Indicator Date hidden'!AC134="x","x",$AB$2-'Indicator Date hidden'!AC134)</f>
        <v>0</v>
      </c>
      <c r="AC133" s="35">
        <f>IF('Indicator Date hidden'!AD134="x","x",$AC$2-'Indicator Date hidden'!AD134)</f>
        <v>0</v>
      </c>
      <c r="AD133" s="35">
        <f>IF('Indicator Date hidden'!AE134="x","x",$AD$2-'Indicator Date hidden'!AE134)</f>
        <v>0</v>
      </c>
      <c r="AE133" s="35">
        <f>IF('Indicator Date hidden'!AF134="x","x",$AE$2-'Indicator Date hidden'!AF134)</f>
        <v>0</v>
      </c>
      <c r="AF133" s="35">
        <f>IF('Indicator Date hidden'!AG134="x","x",$AF$2-'Indicator Date hidden'!AG134)</f>
        <v>0</v>
      </c>
      <c r="AG133" s="35">
        <f>IF('Indicator Date hidden'!AH134="x","x",$AG$2-'Indicator Date hidden'!AH134)</f>
        <v>0</v>
      </c>
      <c r="AH133" s="35">
        <f>IF('Indicator Date hidden'!AI134="x","x",$AH$2-'Indicator Date hidden'!AI134)</f>
        <v>0</v>
      </c>
      <c r="AI133" s="35">
        <f>IF('Indicator Date hidden'!AJ134="x","x",$AI$2-'Indicator Date hidden'!AJ134)</f>
        <v>0</v>
      </c>
      <c r="AJ133" s="35" t="str">
        <f>IF('Indicator Date hidden'!AK134="x","x",$AJ$2-'Indicator Date hidden'!AK134)</f>
        <v>x</v>
      </c>
      <c r="AK133" s="35">
        <f>IF('Indicator Date hidden'!AL134="x","x",$AK$2-'Indicator Date hidden'!AL134)</f>
        <v>1</v>
      </c>
      <c r="AL133" s="35">
        <f>IF('Indicator Date hidden'!AM134="x","x",$AL$2-'Indicator Date hidden'!AM134)</f>
        <v>0</v>
      </c>
      <c r="AM133" s="35">
        <f>IF('Indicator Date hidden'!AN134="x","x",$AM$2-'Indicator Date hidden'!AN134)</f>
        <v>0</v>
      </c>
      <c r="AN133" s="35">
        <f>IF('Indicator Date hidden'!AO134="x","x",$AN$2-'Indicator Date hidden'!AO134)</f>
        <v>0</v>
      </c>
      <c r="AO133" s="35">
        <f>IF('Indicator Date hidden'!AP134="x","x",$AO$2-'Indicator Date hidden'!AP134)</f>
        <v>0</v>
      </c>
      <c r="AP133" s="35">
        <f>IF('Indicator Date hidden'!AQ134="x","x",$AP$2-'Indicator Date hidden'!AQ134)</f>
        <v>0</v>
      </c>
      <c r="AQ133" s="35">
        <f>IF('Indicator Date hidden'!AR134="x","x",$AQ$2-'Indicator Date hidden'!AR134)</f>
        <v>4</v>
      </c>
      <c r="AR133" s="35">
        <f>IF('Indicator Date hidden'!AS134="x","x",$AR$2-'Indicator Date hidden'!AS134)</f>
        <v>0</v>
      </c>
      <c r="AS133" s="35">
        <f>IF('Indicator Date hidden'!AT134="x","x",$AS$2-'Indicator Date hidden'!AT134)</f>
        <v>0</v>
      </c>
      <c r="AT133" s="35">
        <f>IF('Indicator Date hidden'!AU134="x","x",$AT$2-'Indicator Date hidden'!AU134)</f>
        <v>0</v>
      </c>
      <c r="AU133" s="35">
        <f>IF('Indicator Date hidden'!AV134="x","x",$AU$2-'Indicator Date hidden'!AV134)</f>
        <v>4</v>
      </c>
      <c r="AV133" s="35">
        <f>IF('Indicator Date hidden'!AW134="x","x",$AV$2-'Indicator Date hidden'!AW134)</f>
        <v>0</v>
      </c>
      <c r="AW133" s="35">
        <f>IF('Indicator Date hidden'!AX134="x","x",$AW$2-'Indicator Date hidden'!AX134)</f>
        <v>0</v>
      </c>
      <c r="AX133" s="35">
        <f>IF('Indicator Date hidden'!AY134="x","x",$AX$2-'Indicator Date hidden'!AY134)</f>
        <v>0</v>
      </c>
      <c r="AY133" s="35">
        <f>IF('Indicator Date hidden'!AZ134="x","x",$AY$2-'Indicator Date hidden'!AZ134)</f>
        <v>0</v>
      </c>
      <c r="AZ133" s="35">
        <f>IF('Indicator Date hidden'!BA134="x","x",$AZ$2-'Indicator Date hidden'!BA134)</f>
        <v>0</v>
      </c>
      <c r="BA133">
        <f t="shared" si="10"/>
        <v>16</v>
      </c>
      <c r="BB133" s="36">
        <f t="shared" si="11"/>
        <v>0.32653061224489793</v>
      </c>
      <c r="BC133">
        <f t="shared" si="12"/>
        <v>5</v>
      </c>
      <c r="BD133" s="36">
        <f t="shared" si="13"/>
        <v>1.1497604915104713</v>
      </c>
      <c r="BE133" s="38">
        <f t="shared" si="14"/>
        <v>0</v>
      </c>
    </row>
    <row r="134" spans="1:57" x14ac:dyDescent="0.35">
      <c r="A134" t="s">
        <v>246</v>
      </c>
      <c r="B134" s="35">
        <f>IF('Indicator Date hidden'!C135="x","x",$B$2-'Indicator Date hidden'!C135)</f>
        <v>0</v>
      </c>
      <c r="C134" s="35">
        <f>IF('Indicator Date hidden'!D135="x","x",$C$2-'Indicator Date hidden'!D135)</f>
        <v>0</v>
      </c>
      <c r="D134" s="35">
        <f>IF('Indicator Date hidden'!E135="x","x",$D$2-'Indicator Date hidden'!E135)</f>
        <v>0</v>
      </c>
      <c r="E134" s="35">
        <f>IF('Indicator Date hidden'!F135="x","x",$E$2-'Indicator Date hidden'!F135)</f>
        <v>0</v>
      </c>
      <c r="F134" s="35">
        <f>IF('Indicator Date hidden'!G135="x","x",$F$2-'Indicator Date hidden'!G135)</f>
        <v>0</v>
      </c>
      <c r="G134" s="35">
        <f>IF('Indicator Date hidden'!H135="x","x",$G$2-'Indicator Date hidden'!H135)</f>
        <v>0</v>
      </c>
      <c r="H134" s="35">
        <f>IF('Indicator Date hidden'!I135="x","x",$H$2-'Indicator Date hidden'!I135)</f>
        <v>0</v>
      </c>
      <c r="I134" s="35">
        <f>IF('Indicator Date hidden'!J135="x","x",$I$2-'Indicator Date hidden'!J135)</f>
        <v>0</v>
      </c>
      <c r="J134" s="35">
        <f>IF('Indicator Date hidden'!K135="x","x",$J$2-'Indicator Date hidden'!K135)</f>
        <v>0</v>
      </c>
      <c r="K134" s="35">
        <f>IF('Indicator Date hidden'!L135="x","x",$K$2-'Indicator Date hidden'!L135)</f>
        <v>0</v>
      </c>
      <c r="L134" s="35">
        <f>IF('Indicator Date hidden'!M135="x","x",$L$2-'Indicator Date hidden'!M135)</f>
        <v>0</v>
      </c>
      <c r="M134" s="35">
        <f>IF('Indicator Date hidden'!N135="x","x",$M$2-'Indicator Date hidden'!N135)</f>
        <v>0</v>
      </c>
      <c r="N134" s="35">
        <f>IF('Indicator Date hidden'!O135="x","x",$N$2-'Indicator Date hidden'!O135)</f>
        <v>0</v>
      </c>
      <c r="O134" s="35">
        <f>IF('Indicator Date hidden'!P135="x","x",$O$2-'Indicator Date hidden'!P135)</f>
        <v>0</v>
      </c>
      <c r="P134" s="35">
        <f>IF('Indicator Date hidden'!Q135="x","x",$P$2-'Indicator Date hidden'!Q135)</f>
        <v>0</v>
      </c>
      <c r="Q134" s="35" t="str">
        <f>IF('Indicator Date hidden'!R135="x","x",$Q$2-'Indicator Date hidden'!R135)</f>
        <v>x</v>
      </c>
      <c r="R134" s="35">
        <f>IF('Indicator Date hidden'!S135="x","x",$R$2-'Indicator Date hidden'!S135)</f>
        <v>0</v>
      </c>
      <c r="S134" s="35">
        <f>IF('Indicator Date hidden'!T135="x","x",$S$2-'Indicator Date hidden'!T135)</f>
        <v>0</v>
      </c>
      <c r="T134" s="35">
        <f>IF('Indicator Date hidden'!U135="x","x",$T$2-'Indicator Date hidden'!U135)</f>
        <v>0</v>
      </c>
      <c r="U134" s="35">
        <f>IF('Indicator Date hidden'!V135="x","x",$U$2-'Indicator Date hidden'!V135)</f>
        <v>0</v>
      </c>
      <c r="V134" s="35">
        <f>IF('Indicator Date hidden'!W135="x","x",$V$2-'Indicator Date hidden'!W135)</f>
        <v>0</v>
      </c>
      <c r="W134" s="35">
        <f>IF('Indicator Date hidden'!X135="x","x",$W$2-'Indicator Date hidden'!X135)</f>
        <v>3</v>
      </c>
      <c r="X134" s="35">
        <f>IF('Indicator Date hidden'!Y135="x","x",$X$2-'Indicator Date hidden'!Y135)</f>
        <v>4</v>
      </c>
      <c r="Y134" s="35">
        <f>IF('Indicator Date hidden'!Z135="x","x",$Y$2-'Indicator Date hidden'!Z135)</f>
        <v>0</v>
      </c>
      <c r="Z134" s="35">
        <f>IF('Indicator Date hidden'!AA135="x","x",$Z$2-'Indicator Date hidden'!AA135)</f>
        <v>0</v>
      </c>
      <c r="AA134" s="35">
        <f>IF('Indicator Date hidden'!AB135="x","x",$AA$2-'Indicator Date hidden'!AB135)</f>
        <v>0</v>
      </c>
      <c r="AB134" s="35">
        <f>IF('Indicator Date hidden'!AC135="x","x",$AB$2-'Indicator Date hidden'!AC135)</f>
        <v>0</v>
      </c>
      <c r="AC134" s="35">
        <f>IF('Indicator Date hidden'!AD135="x","x",$AC$2-'Indicator Date hidden'!AD135)</f>
        <v>0</v>
      </c>
      <c r="AD134" s="35">
        <f>IF('Indicator Date hidden'!AE135="x","x",$AD$2-'Indicator Date hidden'!AE135)</f>
        <v>0</v>
      </c>
      <c r="AE134" s="35">
        <f>IF('Indicator Date hidden'!AF135="x","x",$AE$2-'Indicator Date hidden'!AF135)</f>
        <v>0</v>
      </c>
      <c r="AF134" s="35">
        <f>IF('Indicator Date hidden'!AG135="x","x",$AF$2-'Indicator Date hidden'!AG135)</f>
        <v>4</v>
      </c>
      <c r="AG134" s="35">
        <f>IF('Indicator Date hidden'!AH135="x","x",$AG$2-'Indicator Date hidden'!AH135)</f>
        <v>0</v>
      </c>
      <c r="AH134" s="35">
        <f>IF('Indicator Date hidden'!AI135="x","x",$AH$2-'Indicator Date hidden'!AI135)</f>
        <v>0</v>
      </c>
      <c r="AI134" s="35">
        <f>IF('Indicator Date hidden'!AJ135="x","x",$AI$2-'Indicator Date hidden'!AJ135)</f>
        <v>0</v>
      </c>
      <c r="AJ134" s="35">
        <f>IF('Indicator Date hidden'!AK135="x","x",$AJ$2-'Indicator Date hidden'!AK135)</f>
        <v>1</v>
      </c>
      <c r="AK134" s="35">
        <f>IF('Indicator Date hidden'!AL135="x","x",$AK$2-'Indicator Date hidden'!AL135)</f>
        <v>1</v>
      </c>
      <c r="AL134" s="35">
        <f>IF('Indicator Date hidden'!AM135="x","x",$AL$2-'Indicator Date hidden'!AM135)</f>
        <v>0</v>
      </c>
      <c r="AM134" s="35">
        <f>IF('Indicator Date hidden'!AN135="x","x",$AM$2-'Indicator Date hidden'!AN135)</f>
        <v>0</v>
      </c>
      <c r="AN134" s="35">
        <f>IF('Indicator Date hidden'!AO135="x","x",$AN$2-'Indicator Date hidden'!AO135)</f>
        <v>0</v>
      </c>
      <c r="AO134" s="35" t="str">
        <f>IF('Indicator Date hidden'!AP135="x","x",$AO$2-'Indicator Date hidden'!AP135)</f>
        <v>x</v>
      </c>
      <c r="AP134" s="35" t="str">
        <f>IF('Indicator Date hidden'!AQ135="x","x",$AP$2-'Indicator Date hidden'!AQ135)</f>
        <v>x</v>
      </c>
      <c r="AQ134" s="35">
        <f>IF('Indicator Date hidden'!AR135="x","x",$AQ$2-'Indicator Date hidden'!AR135)</f>
        <v>4</v>
      </c>
      <c r="AR134" s="35">
        <f>IF('Indicator Date hidden'!AS135="x","x",$AR$2-'Indicator Date hidden'!AS135)</f>
        <v>0</v>
      </c>
      <c r="AS134" s="35">
        <f>IF('Indicator Date hidden'!AT135="x","x",$AS$2-'Indicator Date hidden'!AT135)</f>
        <v>0</v>
      </c>
      <c r="AT134" s="35">
        <f>IF('Indicator Date hidden'!AU135="x","x",$AT$2-'Indicator Date hidden'!AU135)</f>
        <v>0</v>
      </c>
      <c r="AU134" s="35">
        <f>IF('Indicator Date hidden'!AV135="x","x",$AU$2-'Indicator Date hidden'!AV135)</f>
        <v>1</v>
      </c>
      <c r="AV134" s="35">
        <f>IF('Indicator Date hidden'!AW135="x","x",$AV$2-'Indicator Date hidden'!AW135)</f>
        <v>0</v>
      </c>
      <c r="AW134" s="35">
        <f>IF('Indicator Date hidden'!AX135="x","x",$AW$2-'Indicator Date hidden'!AX135)</f>
        <v>0</v>
      </c>
      <c r="AX134" s="35">
        <f>IF('Indicator Date hidden'!AY135="x","x",$AX$2-'Indicator Date hidden'!AY135)</f>
        <v>0</v>
      </c>
      <c r="AY134" s="35">
        <f>IF('Indicator Date hidden'!AZ135="x","x",$AY$2-'Indicator Date hidden'!AZ135)</f>
        <v>0</v>
      </c>
      <c r="AZ134" s="35">
        <f>IF('Indicator Date hidden'!BA135="x","x",$AZ$2-'Indicator Date hidden'!BA135)</f>
        <v>0</v>
      </c>
      <c r="BA134">
        <f t="shared" si="10"/>
        <v>18</v>
      </c>
      <c r="BB134" s="36">
        <f t="shared" si="11"/>
        <v>0.375</v>
      </c>
      <c r="BC134">
        <f t="shared" si="12"/>
        <v>7</v>
      </c>
      <c r="BD134" s="36">
        <f t="shared" si="13"/>
        <v>1.0532687216470449</v>
      </c>
      <c r="BE134" s="38">
        <f t="shared" si="14"/>
        <v>0</v>
      </c>
    </row>
    <row r="135" spans="1:57" x14ac:dyDescent="0.35">
      <c r="A135" t="s">
        <v>248</v>
      </c>
      <c r="B135" s="35">
        <f>IF('Indicator Date hidden'!C136="x","x",$B$2-'Indicator Date hidden'!C136)</f>
        <v>0</v>
      </c>
      <c r="C135" s="35">
        <f>IF('Indicator Date hidden'!D136="x","x",$C$2-'Indicator Date hidden'!D136)</f>
        <v>0</v>
      </c>
      <c r="D135" s="35">
        <f>IF('Indicator Date hidden'!E136="x","x",$D$2-'Indicator Date hidden'!E136)</f>
        <v>0</v>
      </c>
      <c r="E135" s="35">
        <f>IF('Indicator Date hidden'!F136="x","x",$E$2-'Indicator Date hidden'!F136)</f>
        <v>0</v>
      </c>
      <c r="F135" s="35">
        <f>IF('Indicator Date hidden'!G136="x","x",$F$2-'Indicator Date hidden'!G136)</f>
        <v>0</v>
      </c>
      <c r="G135" s="35">
        <f>IF('Indicator Date hidden'!H136="x","x",$G$2-'Indicator Date hidden'!H136)</f>
        <v>0</v>
      </c>
      <c r="H135" s="35">
        <f>IF('Indicator Date hidden'!I136="x","x",$H$2-'Indicator Date hidden'!I136)</f>
        <v>0</v>
      </c>
      <c r="I135" s="35">
        <f>IF('Indicator Date hidden'!J136="x","x",$I$2-'Indicator Date hidden'!J136)</f>
        <v>0</v>
      </c>
      <c r="J135" s="35">
        <f>IF('Indicator Date hidden'!K136="x","x",$J$2-'Indicator Date hidden'!K136)</f>
        <v>0</v>
      </c>
      <c r="K135" s="35">
        <f>IF('Indicator Date hidden'!L136="x","x",$K$2-'Indicator Date hidden'!L136)</f>
        <v>0</v>
      </c>
      <c r="L135" s="35">
        <f>IF('Indicator Date hidden'!M136="x","x",$L$2-'Indicator Date hidden'!M136)</f>
        <v>0</v>
      </c>
      <c r="M135" s="35">
        <f>IF('Indicator Date hidden'!N136="x","x",$M$2-'Indicator Date hidden'!N136)</f>
        <v>0</v>
      </c>
      <c r="N135" s="35">
        <f>IF('Indicator Date hidden'!O136="x","x",$N$2-'Indicator Date hidden'!O136)</f>
        <v>0</v>
      </c>
      <c r="O135" s="35">
        <f>IF('Indicator Date hidden'!P136="x","x",$O$2-'Indicator Date hidden'!P136)</f>
        <v>0</v>
      </c>
      <c r="P135" s="35">
        <f>IF('Indicator Date hidden'!Q136="x","x",$P$2-'Indicator Date hidden'!Q136)</f>
        <v>0</v>
      </c>
      <c r="Q135" s="35" t="str">
        <f>IF('Indicator Date hidden'!R136="x","x",$Q$2-'Indicator Date hidden'!R136)</f>
        <v>x</v>
      </c>
      <c r="R135" s="35">
        <f>IF('Indicator Date hidden'!S136="x","x",$R$2-'Indicator Date hidden'!S136)</f>
        <v>0</v>
      </c>
      <c r="S135" s="35">
        <f>IF('Indicator Date hidden'!T136="x","x",$S$2-'Indicator Date hidden'!T136)</f>
        <v>0</v>
      </c>
      <c r="T135" s="35">
        <f>IF('Indicator Date hidden'!U136="x","x",$T$2-'Indicator Date hidden'!U136)</f>
        <v>0</v>
      </c>
      <c r="U135" s="35">
        <f>IF('Indicator Date hidden'!V136="x","x",$U$2-'Indicator Date hidden'!V136)</f>
        <v>0</v>
      </c>
      <c r="V135" s="35">
        <f>IF('Indicator Date hidden'!W136="x","x",$V$2-'Indicator Date hidden'!W136)</f>
        <v>0</v>
      </c>
      <c r="W135" s="35">
        <f>IF('Indicator Date hidden'!X136="x","x",$W$2-'Indicator Date hidden'!X136)</f>
        <v>2</v>
      </c>
      <c r="X135" s="35">
        <f>IF('Indicator Date hidden'!Y136="x","x",$X$2-'Indicator Date hidden'!Y136)</f>
        <v>2</v>
      </c>
      <c r="Y135" s="35">
        <f>IF('Indicator Date hidden'!Z136="x","x",$Y$2-'Indicator Date hidden'!Z136)</f>
        <v>0</v>
      </c>
      <c r="Z135" s="35">
        <f>IF('Indicator Date hidden'!AA136="x","x",$Z$2-'Indicator Date hidden'!AA136)</f>
        <v>0</v>
      </c>
      <c r="AA135" s="35">
        <f>IF('Indicator Date hidden'!AB136="x","x",$AA$2-'Indicator Date hidden'!AB136)</f>
        <v>0</v>
      </c>
      <c r="AB135" s="35">
        <f>IF('Indicator Date hidden'!AC136="x","x",$AB$2-'Indicator Date hidden'!AC136)</f>
        <v>0</v>
      </c>
      <c r="AC135" s="35">
        <f>IF('Indicator Date hidden'!AD136="x","x",$AC$2-'Indicator Date hidden'!AD136)</f>
        <v>0</v>
      </c>
      <c r="AD135" s="35">
        <f>IF('Indicator Date hidden'!AE136="x","x",$AD$2-'Indicator Date hidden'!AE136)</f>
        <v>0</v>
      </c>
      <c r="AE135" s="35">
        <f>IF('Indicator Date hidden'!AF136="x","x",$AE$2-'Indicator Date hidden'!AF136)</f>
        <v>0</v>
      </c>
      <c r="AF135" s="35">
        <f>IF('Indicator Date hidden'!AG136="x","x",$AF$2-'Indicator Date hidden'!AG136)</f>
        <v>0</v>
      </c>
      <c r="AG135" s="35">
        <f>IF('Indicator Date hidden'!AH136="x","x",$AG$2-'Indicator Date hidden'!AH136)</f>
        <v>0</v>
      </c>
      <c r="AH135" s="35">
        <f>IF('Indicator Date hidden'!AI136="x","x",$AH$2-'Indicator Date hidden'!AI136)</f>
        <v>0</v>
      </c>
      <c r="AI135" s="35">
        <f>IF('Indicator Date hidden'!AJ136="x","x",$AI$2-'Indicator Date hidden'!AJ136)</f>
        <v>0</v>
      </c>
      <c r="AJ135" s="35" t="str">
        <f>IF('Indicator Date hidden'!AK136="x","x",$AJ$2-'Indicator Date hidden'!AK136)</f>
        <v>x</v>
      </c>
      <c r="AK135" s="35">
        <f>IF('Indicator Date hidden'!AL136="x","x",$AK$2-'Indicator Date hidden'!AL136)</f>
        <v>1</v>
      </c>
      <c r="AL135" s="35">
        <f>IF('Indicator Date hidden'!AM136="x","x",$AL$2-'Indicator Date hidden'!AM136)</f>
        <v>0</v>
      </c>
      <c r="AM135" s="35">
        <f>IF('Indicator Date hidden'!AN136="x","x",$AM$2-'Indicator Date hidden'!AN136)</f>
        <v>0</v>
      </c>
      <c r="AN135" s="35">
        <f>IF('Indicator Date hidden'!AO136="x","x",$AN$2-'Indicator Date hidden'!AO136)</f>
        <v>0</v>
      </c>
      <c r="AO135" s="35">
        <f>IF('Indicator Date hidden'!AP136="x","x",$AO$2-'Indicator Date hidden'!AP136)</f>
        <v>1</v>
      </c>
      <c r="AP135" s="35">
        <f>IF('Indicator Date hidden'!AQ136="x","x",$AP$2-'Indicator Date hidden'!AQ136)</f>
        <v>1</v>
      </c>
      <c r="AQ135" s="35">
        <f>IF('Indicator Date hidden'!AR136="x","x",$AQ$2-'Indicator Date hidden'!AR136)</f>
        <v>6</v>
      </c>
      <c r="AR135" s="35">
        <f>IF('Indicator Date hidden'!AS136="x","x",$AR$2-'Indicator Date hidden'!AS136)</f>
        <v>0</v>
      </c>
      <c r="AS135" s="35">
        <f>IF('Indicator Date hidden'!AT136="x","x",$AS$2-'Indicator Date hidden'!AT136)</f>
        <v>0</v>
      </c>
      <c r="AT135" s="35">
        <f>IF('Indicator Date hidden'!AU136="x","x",$AT$2-'Indicator Date hidden'!AU136)</f>
        <v>0</v>
      </c>
      <c r="AU135" s="35">
        <f>IF('Indicator Date hidden'!AV136="x","x",$AU$2-'Indicator Date hidden'!AV136)</f>
        <v>0</v>
      </c>
      <c r="AV135" s="35">
        <f>IF('Indicator Date hidden'!AW136="x","x",$AV$2-'Indicator Date hidden'!AW136)</f>
        <v>0</v>
      </c>
      <c r="AW135" s="35">
        <f>IF('Indicator Date hidden'!AX136="x","x",$AW$2-'Indicator Date hidden'!AX136)</f>
        <v>0</v>
      </c>
      <c r="AX135" s="35">
        <f>IF('Indicator Date hidden'!AY136="x","x",$AX$2-'Indicator Date hidden'!AY136)</f>
        <v>0</v>
      </c>
      <c r="AY135" s="35">
        <f>IF('Indicator Date hidden'!AZ136="x","x",$AY$2-'Indicator Date hidden'!AZ136)</f>
        <v>0</v>
      </c>
      <c r="AZ135" s="35">
        <f>IF('Indicator Date hidden'!BA136="x","x",$AZ$2-'Indicator Date hidden'!BA136)</f>
        <v>0</v>
      </c>
      <c r="BA135">
        <f t="shared" si="10"/>
        <v>13</v>
      </c>
      <c r="BB135" s="36">
        <f t="shared" si="11"/>
        <v>0.26530612244897961</v>
      </c>
      <c r="BC135">
        <f t="shared" si="12"/>
        <v>6</v>
      </c>
      <c r="BD135" s="36">
        <f t="shared" si="13"/>
        <v>0.94275995611845698</v>
      </c>
      <c r="BE135" s="38">
        <f t="shared" si="14"/>
        <v>0</v>
      </c>
    </row>
    <row r="136" spans="1:57" x14ac:dyDescent="0.35">
      <c r="A136" t="s">
        <v>250</v>
      </c>
      <c r="B136" s="35">
        <f>IF('Indicator Date hidden'!C137="x","x",$B$2-'Indicator Date hidden'!C137)</f>
        <v>0</v>
      </c>
      <c r="C136" s="35">
        <f>IF('Indicator Date hidden'!D137="x","x",$C$2-'Indicator Date hidden'!D137)</f>
        <v>0</v>
      </c>
      <c r="D136" s="35">
        <f>IF('Indicator Date hidden'!E137="x","x",$D$2-'Indicator Date hidden'!E137)</f>
        <v>0</v>
      </c>
      <c r="E136" s="35">
        <f>IF('Indicator Date hidden'!F137="x","x",$E$2-'Indicator Date hidden'!F137)</f>
        <v>0</v>
      </c>
      <c r="F136" s="35">
        <f>IF('Indicator Date hidden'!G137="x","x",$F$2-'Indicator Date hidden'!G137)</f>
        <v>0</v>
      </c>
      <c r="G136" s="35">
        <f>IF('Indicator Date hidden'!H137="x","x",$G$2-'Indicator Date hidden'!H137)</f>
        <v>0</v>
      </c>
      <c r="H136" s="35">
        <f>IF('Indicator Date hidden'!I137="x","x",$H$2-'Indicator Date hidden'!I137)</f>
        <v>0</v>
      </c>
      <c r="I136" s="35">
        <f>IF('Indicator Date hidden'!J137="x","x",$I$2-'Indicator Date hidden'!J137)</f>
        <v>0</v>
      </c>
      <c r="J136" s="35">
        <f>IF('Indicator Date hidden'!K137="x","x",$J$2-'Indicator Date hidden'!K137)</f>
        <v>0</v>
      </c>
      <c r="K136" s="35">
        <f>IF('Indicator Date hidden'!L137="x","x",$K$2-'Indicator Date hidden'!L137)</f>
        <v>0</v>
      </c>
      <c r="L136" s="35">
        <f>IF('Indicator Date hidden'!M137="x","x",$L$2-'Indicator Date hidden'!M137)</f>
        <v>0</v>
      </c>
      <c r="M136" s="35">
        <f>IF('Indicator Date hidden'!N137="x","x",$M$2-'Indicator Date hidden'!N137)</f>
        <v>0</v>
      </c>
      <c r="N136" s="35">
        <f>IF('Indicator Date hidden'!O137="x","x",$N$2-'Indicator Date hidden'!O137)</f>
        <v>0</v>
      </c>
      <c r="O136" s="35">
        <f>IF('Indicator Date hidden'!P137="x","x",$O$2-'Indicator Date hidden'!P137)</f>
        <v>0</v>
      </c>
      <c r="P136" s="35">
        <f>IF('Indicator Date hidden'!Q137="x","x",$P$2-'Indicator Date hidden'!Q137)</f>
        <v>0</v>
      </c>
      <c r="Q136" s="35">
        <f>IF('Indicator Date hidden'!R137="x","x",$Q$2-'Indicator Date hidden'!R137)</f>
        <v>2</v>
      </c>
      <c r="R136" s="35">
        <f>IF('Indicator Date hidden'!S137="x","x",$R$2-'Indicator Date hidden'!S137)</f>
        <v>0</v>
      </c>
      <c r="S136" s="35">
        <f>IF('Indicator Date hidden'!T137="x","x",$S$2-'Indicator Date hidden'!T137)</f>
        <v>0</v>
      </c>
      <c r="T136" s="35">
        <f>IF('Indicator Date hidden'!U137="x","x",$T$2-'Indicator Date hidden'!U137)</f>
        <v>0</v>
      </c>
      <c r="U136" s="35">
        <f>IF('Indicator Date hidden'!V137="x","x",$U$2-'Indicator Date hidden'!V137)</f>
        <v>0</v>
      </c>
      <c r="V136" s="35">
        <f>IF('Indicator Date hidden'!W137="x","x",$V$2-'Indicator Date hidden'!W137)</f>
        <v>0</v>
      </c>
      <c r="W136" s="35">
        <f>IF('Indicator Date hidden'!X137="x","x",$W$2-'Indicator Date hidden'!X137)</f>
        <v>2</v>
      </c>
      <c r="X136" s="35">
        <f>IF('Indicator Date hidden'!Y137="x","x",$X$2-'Indicator Date hidden'!Y137)</f>
        <v>2</v>
      </c>
      <c r="Y136" s="35">
        <f>IF('Indicator Date hidden'!Z137="x","x",$Y$2-'Indicator Date hidden'!Z137)</f>
        <v>0</v>
      </c>
      <c r="Z136" s="35">
        <f>IF('Indicator Date hidden'!AA137="x","x",$Z$2-'Indicator Date hidden'!AA137)</f>
        <v>0</v>
      </c>
      <c r="AA136" s="35">
        <f>IF('Indicator Date hidden'!AB137="x","x",$AA$2-'Indicator Date hidden'!AB137)</f>
        <v>0</v>
      </c>
      <c r="AB136" s="35">
        <f>IF('Indicator Date hidden'!AC137="x","x",$AB$2-'Indicator Date hidden'!AC137)</f>
        <v>0</v>
      </c>
      <c r="AC136" s="35">
        <f>IF('Indicator Date hidden'!AD137="x","x",$AC$2-'Indicator Date hidden'!AD137)</f>
        <v>0</v>
      </c>
      <c r="AD136" s="35">
        <f>IF('Indicator Date hidden'!AE137="x","x",$AD$2-'Indicator Date hidden'!AE137)</f>
        <v>0</v>
      </c>
      <c r="AE136" s="35">
        <f>IF('Indicator Date hidden'!AF137="x","x",$AE$2-'Indicator Date hidden'!AF137)</f>
        <v>0</v>
      </c>
      <c r="AF136" s="35">
        <f>IF('Indicator Date hidden'!AG137="x","x",$AF$2-'Indicator Date hidden'!AG137)</f>
        <v>0</v>
      </c>
      <c r="AG136" s="35">
        <f>IF('Indicator Date hidden'!AH137="x","x",$AG$2-'Indicator Date hidden'!AH137)</f>
        <v>0</v>
      </c>
      <c r="AH136" s="35">
        <f>IF('Indicator Date hidden'!AI137="x","x",$AH$2-'Indicator Date hidden'!AI137)</f>
        <v>0</v>
      </c>
      <c r="AI136" s="35">
        <f>IF('Indicator Date hidden'!AJ137="x","x",$AI$2-'Indicator Date hidden'!AJ137)</f>
        <v>0</v>
      </c>
      <c r="AJ136" s="35">
        <f>IF('Indicator Date hidden'!AK137="x","x",$AJ$2-'Indicator Date hidden'!AK137)</f>
        <v>1</v>
      </c>
      <c r="AK136" s="35">
        <f>IF('Indicator Date hidden'!AL137="x","x",$AK$2-'Indicator Date hidden'!AL137)</f>
        <v>1</v>
      </c>
      <c r="AL136" s="35">
        <f>IF('Indicator Date hidden'!AM137="x","x",$AL$2-'Indicator Date hidden'!AM137)</f>
        <v>0</v>
      </c>
      <c r="AM136" s="35">
        <f>IF('Indicator Date hidden'!AN137="x","x",$AM$2-'Indicator Date hidden'!AN137)</f>
        <v>0</v>
      </c>
      <c r="AN136" s="35">
        <f>IF('Indicator Date hidden'!AO137="x","x",$AN$2-'Indicator Date hidden'!AO137)</f>
        <v>0</v>
      </c>
      <c r="AO136" s="35">
        <f>IF('Indicator Date hidden'!AP137="x","x",$AO$2-'Indicator Date hidden'!AP137)</f>
        <v>0</v>
      </c>
      <c r="AP136" s="35">
        <f>IF('Indicator Date hidden'!AQ137="x","x",$AP$2-'Indicator Date hidden'!AQ137)</f>
        <v>0</v>
      </c>
      <c r="AQ136" s="35">
        <f>IF('Indicator Date hidden'!AR137="x","x",$AQ$2-'Indicator Date hidden'!AR137)</f>
        <v>0</v>
      </c>
      <c r="AR136" s="35">
        <f>IF('Indicator Date hidden'!AS137="x","x",$AR$2-'Indicator Date hidden'!AS137)</f>
        <v>0</v>
      </c>
      <c r="AS136" s="35">
        <f>IF('Indicator Date hidden'!AT137="x","x",$AS$2-'Indicator Date hidden'!AT137)</f>
        <v>0</v>
      </c>
      <c r="AT136" s="35">
        <f>IF('Indicator Date hidden'!AU137="x","x",$AT$2-'Indicator Date hidden'!AU137)</f>
        <v>0</v>
      </c>
      <c r="AU136" s="35">
        <f>IF('Indicator Date hidden'!AV137="x","x",$AU$2-'Indicator Date hidden'!AV137)</f>
        <v>2</v>
      </c>
      <c r="AV136" s="35">
        <f>IF('Indicator Date hidden'!AW137="x","x",$AV$2-'Indicator Date hidden'!AW137)</f>
        <v>0</v>
      </c>
      <c r="AW136" s="35">
        <f>IF('Indicator Date hidden'!AX137="x","x",$AW$2-'Indicator Date hidden'!AX137)</f>
        <v>0</v>
      </c>
      <c r="AX136" s="35">
        <f>IF('Indicator Date hidden'!AY137="x","x",$AX$2-'Indicator Date hidden'!AY137)</f>
        <v>0</v>
      </c>
      <c r="AY136" s="35">
        <f>IF('Indicator Date hidden'!AZ137="x","x",$AY$2-'Indicator Date hidden'!AZ137)</f>
        <v>0</v>
      </c>
      <c r="AZ136" s="35">
        <f>IF('Indicator Date hidden'!BA137="x","x",$AZ$2-'Indicator Date hidden'!BA137)</f>
        <v>0</v>
      </c>
      <c r="BA136">
        <f t="shared" si="10"/>
        <v>10</v>
      </c>
      <c r="BB136" s="36">
        <f t="shared" si="11"/>
        <v>0.19607843137254902</v>
      </c>
      <c r="BC136">
        <f t="shared" si="12"/>
        <v>6</v>
      </c>
      <c r="BD136" s="36">
        <f t="shared" si="13"/>
        <v>0.56079802533627809</v>
      </c>
      <c r="BE136" s="38">
        <f t="shared" si="14"/>
        <v>0</v>
      </c>
    </row>
    <row r="137" spans="1:57" x14ac:dyDescent="0.35">
      <c r="A137" t="s">
        <v>252</v>
      </c>
      <c r="B137" s="35">
        <f>IF('Indicator Date hidden'!C138="x","x",$B$2-'Indicator Date hidden'!C138)</f>
        <v>0</v>
      </c>
      <c r="C137" s="35">
        <f>IF('Indicator Date hidden'!D138="x","x",$C$2-'Indicator Date hidden'!D138)</f>
        <v>0</v>
      </c>
      <c r="D137" s="35">
        <f>IF('Indicator Date hidden'!E138="x","x",$D$2-'Indicator Date hidden'!E138)</f>
        <v>0</v>
      </c>
      <c r="E137" s="35">
        <f>IF('Indicator Date hidden'!F138="x","x",$E$2-'Indicator Date hidden'!F138)</f>
        <v>0</v>
      </c>
      <c r="F137" s="35">
        <f>IF('Indicator Date hidden'!G138="x","x",$F$2-'Indicator Date hidden'!G138)</f>
        <v>0</v>
      </c>
      <c r="G137" s="35">
        <f>IF('Indicator Date hidden'!H138="x","x",$G$2-'Indicator Date hidden'!H138)</f>
        <v>0</v>
      </c>
      <c r="H137" s="35">
        <f>IF('Indicator Date hidden'!I138="x","x",$H$2-'Indicator Date hidden'!I138)</f>
        <v>0</v>
      </c>
      <c r="I137" s="35">
        <f>IF('Indicator Date hidden'!J138="x","x",$I$2-'Indicator Date hidden'!J138)</f>
        <v>0</v>
      </c>
      <c r="J137" s="35">
        <f>IF('Indicator Date hidden'!K138="x","x",$J$2-'Indicator Date hidden'!K138)</f>
        <v>0</v>
      </c>
      <c r="K137" s="35">
        <f>IF('Indicator Date hidden'!L138="x","x",$K$2-'Indicator Date hidden'!L138)</f>
        <v>0</v>
      </c>
      <c r="L137" s="35">
        <f>IF('Indicator Date hidden'!M138="x","x",$L$2-'Indicator Date hidden'!M138)</f>
        <v>0</v>
      </c>
      <c r="M137" s="35">
        <f>IF('Indicator Date hidden'!N138="x","x",$M$2-'Indicator Date hidden'!N138)</f>
        <v>0</v>
      </c>
      <c r="N137" s="35">
        <f>IF('Indicator Date hidden'!O138="x","x",$N$2-'Indicator Date hidden'!O138)</f>
        <v>0</v>
      </c>
      <c r="O137" s="35">
        <f>IF('Indicator Date hidden'!P138="x","x",$O$2-'Indicator Date hidden'!P138)</f>
        <v>0</v>
      </c>
      <c r="P137" s="35">
        <f>IF('Indicator Date hidden'!Q138="x","x",$P$2-'Indicator Date hidden'!Q138)</f>
        <v>0</v>
      </c>
      <c r="Q137" s="35">
        <f>IF('Indicator Date hidden'!R138="x","x",$Q$2-'Indicator Date hidden'!R138)</f>
        <v>1</v>
      </c>
      <c r="R137" s="35">
        <f>IF('Indicator Date hidden'!S138="x","x",$R$2-'Indicator Date hidden'!S138)</f>
        <v>0</v>
      </c>
      <c r="S137" s="35">
        <f>IF('Indicator Date hidden'!T138="x","x",$S$2-'Indicator Date hidden'!T138)</f>
        <v>0</v>
      </c>
      <c r="T137" s="35">
        <f>IF('Indicator Date hidden'!U138="x","x",$T$2-'Indicator Date hidden'!U138)</f>
        <v>0</v>
      </c>
      <c r="U137" s="35">
        <f>IF('Indicator Date hidden'!V138="x","x",$U$2-'Indicator Date hidden'!V138)</f>
        <v>0</v>
      </c>
      <c r="V137" s="35">
        <f>IF('Indicator Date hidden'!W138="x","x",$V$2-'Indicator Date hidden'!W138)</f>
        <v>0</v>
      </c>
      <c r="W137" s="35">
        <f>IF('Indicator Date hidden'!X138="x","x",$W$2-'Indicator Date hidden'!X138)</f>
        <v>3</v>
      </c>
      <c r="X137" s="35" t="str">
        <f>IF('Indicator Date hidden'!Y138="x","x",$X$2-'Indicator Date hidden'!Y138)</f>
        <v>x</v>
      </c>
      <c r="Y137" s="35">
        <f>IF('Indicator Date hidden'!Z138="x","x",$Y$2-'Indicator Date hidden'!Z138)</f>
        <v>0</v>
      </c>
      <c r="Z137" s="35">
        <f>IF('Indicator Date hidden'!AA138="x","x",$Z$2-'Indicator Date hidden'!AA138)</f>
        <v>0</v>
      </c>
      <c r="AA137" s="35">
        <f>IF('Indicator Date hidden'!AB138="x","x",$AA$2-'Indicator Date hidden'!AB138)</f>
        <v>0</v>
      </c>
      <c r="AB137" s="35">
        <f>IF('Indicator Date hidden'!AC138="x","x",$AB$2-'Indicator Date hidden'!AC138)</f>
        <v>0</v>
      </c>
      <c r="AC137" s="35">
        <f>IF('Indicator Date hidden'!AD138="x","x",$AC$2-'Indicator Date hidden'!AD138)</f>
        <v>0</v>
      </c>
      <c r="AD137" s="35">
        <f>IF('Indicator Date hidden'!AE138="x","x",$AD$2-'Indicator Date hidden'!AE138)</f>
        <v>0</v>
      </c>
      <c r="AE137" s="35">
        <f>IF('Indicator Date hidden'!AF138="x","x",$AE$2-'Indicator Date hidden'!AF138)</f>
        <v>0</v>
      </c>
      <c r="AF137" s="35">
        <f>IF('Indicator Date hidden'!AG138="x","x",$AF$2-'Indicator Date hidden'!AG138)</f>
        <v>1</v>
      </c>
      <c r="AG137" s="35">
        <f>IF('Indicator Date hidden'!AH138="x","x",$AG$2-'Indicator Date hidden'!AH138)</f>
        <v>0</v>
      </c>
      <c r="AH137" s="35">
        <f>IF('Indicator Date hidden'!AI138="x","x",$AH$2-'Indicator Date hidden'!AI138)</f>
        <v>0</v>
      </c>
      <c r="AI137" s="35">
        <f>IF('Indicator Date hidden'!AJ138="x","x",$AI$2-'Indicator Date hidden'!AJ138)</f>
        <v>0</v>
      </c>
      <c r="AJ137" s="35">
        <f>IF('Indicator Date hidden'!AK138="x","x",$AJ$2-'Indicator Date hidden'!AK138)</f>
        <v>1</v>
      </c>
      <c r="AK137" s="35">
        <f>IF('Indicator Date hidden'!AL138="x","x",$AK$2-'Indicator Date hidden'!AL138)</f>
        <v>1</v>
      </c>
      <c r="AL137" s="35">
        <f>IF('Indicator Date hidden'!AM138="x","x",$AL$2-'Indicator Date hidden'!AM138)</f>
        <v>0</v>
      </c>
      <c r="AM137" s="35">
        <f>IF('Indicator Date hidden'!AN138="x","x",$AM$2-'Indicator Date hidden'!AN138)</f>
        <v>0</v>
      </c>
      <c r="AN137" s="35">
        <f>IF('Indicator Date hidden'!AO138="x","x",$AN$2-'Indicator Date hidden'!AO138)</f>
        <v>0</v>
      </c>
      <c r="AO137" s="35">
        <f>IF('Indicator Date hidden'!AP138="x","x",$AO$2-'Indicator Date hidden'!AP138)</f>
        <v>0</v>
      </c>
      <c r="AP137" s="35">
        <f>IF('Indicator Date hidden'!AQ138="x","x",$AP$2-'Indicator Date hidden'!AQ138)</f>
        <v>0</v>
      </c>
      <c r="AQ137" s="35">
        <f>IF('Indicator Date hidden'!AR138="x","x",$AQ$2-'Indicator Date hidden'!AR138)</f>
        <v>0</v>
      </c>
      <c r="AR137" s="35">
        <f>IF('Indicator Date hidden'!AS138="x","x",$AR$2-'Indicator Date hidden'!AS138)</f>
        <v>0</v>
      </c>
      <c r="AS137" s="35">
        <f>IF('Indicator Date hidden'!AT138="x","x",$AS$2-'Indicator Date hidden'!AT138)</f>
        <v>0</v>
      </c>
      <c r="AT137" s="35">
        <f>IF('Indicator Date hidden'!AU138="x","x",$AT$2-'Indicator Date hidden'!AU138)</f>
        <v>0</v>
      </c>
      <c r="AU137" s="35">
        <f>IF('Indicator Date hidden'!AV138="x","x",$AU$2-'Indicator Date hidden'!AV138)</f>
        <v>6</v>
      </c>
      <c r="AV137" s="35">
        <f>IF('Indicator Date hidden'!AW138="x","x",$AV$2-'Indicator Date hidden'!AW138)</f>
        <v>0</v>
      </c>
      <c r="AW137" s="35">
        <f>IF('Indicator Date hidden'!AX138="x","x",$AW$2-'Indicator Date hidden'!AX138)</f>
        <v>0</v>
      </c>
      <c r="AX137" s="35">
        <f>IF('Indicator Date hidden'!AY138="x","x",$AX$2-'Indicator Date hidden'!AY138)</f>
        <v>0</v>
      </c>
      <c r="AY137" s="35">
        <f>IF('Indicator Date hidden'!AZ138="x","x",$AY$2-'Indicator Date hidden'!AZ138)</f>
        <v>0</v>
      </c>
      <c r="AZ137" s="35">
        <f>IF('Indicator Date hidden'!BA138="x","x",$AZ$2-'Indicator Date hidden'!BA138)</f>
        <v>0</v>
      </c>
      <c r="BA137">
        <f t="shared" si="10"/>
        <v>13</v>
      </c>
      <c r="BB137" s="36">
        <f t="shared" si="11"/>
        <v>0.26</v>
      </c>
      <c r="BC137">
        <f t="shared" si="12"/>
        <v>6</v>
      </c>
      <c r="BD137" s="36">
        <f t="shared" si="13"/>
        <v>0.95519631490076429</v>
      </c>
      <c r="BE137" s="38">
        <f t="shared" si="14"/>
        <v>0</v>
      </c>
    </row>
    <row r="138" spans="1:57" x14ac:dyDescent="0.35">
      <c r="A138" t="s">
        <v>254</v>
      </c>
      <c r="B138" s="35">
        <f>IF('Indicator Date hidden'!C139="x","x",$B$2-'Indicator Date hidden'!C139)</f>
        <v>0</v>
      </c>
      <c r="C138" s="35">
        <f>IF('Indicator Date hidden'!D139="x","x",$C$2-'Indicator Date hidden'!D139)</f>
        <v>0</v>
      </c>
      <c r="D138" s="35">
        <f>IF('Indicator Date hidden'!E139="x","x",$D$2-'Indicator Date hidden'!E139)</f>
        <v>0</v>
      </c>
      <c r="E138" s="35">
        <f>IF('Indicator Date hidden'!F139="x","x",$E$2-'Indicator Date hidden'!F139)</f>
        <v>0</v>
      </c>
      <c r="F138" s="35">
        <f>IF('Indicator Date hidden'!G139="x","x",$F$2-'Indicator Date hidden'!G139)</f>
        <v>0</v>
      </c>
      <c r="G138" s="35">
        <f>IF('Indicator Date hidden'!H139="x","x",$G$2-'Indicator Date hidden'!H139)</f>
        <v>0</v>
      </c>
      <c r="H138" s="35">
        <f>IF('Indicator Date hidden'!I139="x","x",$H$2-'Indicator Date hidden'!I139)</f>
        <v>0</v>
      </c>
      <c r="I138" s="35">
        <f>IF('Indicator Date hidden'!J139="x","x",$I$2-'Indicator Date hidden'!J139)</f>
        <v>0</v>
      </c>
      <c r="J138" s="35">
        <f>IF('Indicator Date hidden'!K139="x","x",$J$2-'Indicator Date hidden'!K139)</f>
        <v>0</v>
      </c>
      <c r="K138" s="35">
        <f>IF('Indicator Date hidden'!L139="x","x",$K$2-'Indicator Date hidden'!L139)</f>
        <v>0</v>
      </c>
      <c r="L138" s="35">
        <f>IF('Indicator Date hidden'!M139="x","x",$L$2-'Indicator Date hidden'!M139)</f>
        <v>0</v>
      </c>
      <c r="M138" s="35">
        <f>IF('Indicator Date hidden'!N139="x","x",$M$2-'Indicator Date hidden'!N139)</f>
        <v>0</v>
      </c>
      <c r="N138" s="35">
        <f>IF('Indicator Date hidden'!O139="x","x",$N$2-'Indicator Date hidden'!O139)</f>
        <v>0</v>
      </c>
      <c r="O138" s="35">
        <f>IF('Indicator Date hidden'!P139="x","x",$O$2-'Indicator Date hidden'!P139)</f>
        <v>0</v>
      </c>
      <c r="P138" s="35">
        <f>IF('Indicator Date hidden'!Q139="x","x",$P$2-'Indicator Date hidden'!Q139)</f>
        <v>0</v>
      </c>
      <c r="Q138" s="35" t="str">
        <f>IF('Indicator Date hidden'!R139="x","x",$Q$2-'Indicator Date hidden'!R139)</f>
        <v>x</v>
      </c>
      <c r="R138" s="35">
        <f>IF('Indicator Date hidden'!S139="x","x",$R$2-'Indicator Date hidden'!S139)</f>
        <v>0</v>
      </c>
      <c r="S138" s="35">
        <f>IF('Indicator Date hidden'!T139="x","x",$S$2-'Indicator Date hidden'!T139)</f>
        <v>0</v>
      </c>
      <c r="T138" s="35">
        <f>IF('Indicator Date hidden'!U139="x","x",$T$2-'Indicator Date hidden'!U139)</f>
        <v>0</v>
      </c>
      <c r="U138" s="35" t="str">
        <f>IF('Indicator Date hidden'!V139="x","x",$U$2-'Indicator Date hidden'!V139)</f>
        <v>x</v>
      </c>
      <c r="V138" s="35">
        <f>IF('Indicator Date hidden'!W139="x","x",$V$2-'Indicator Date hidden'!W139)</f>
        <v>0</v>
      </c>
      <c r="W138" s="35" t="str">
        <f>IF('Indicator Date hidden'!X139="x","x",$W$2-'Indicator Date hidden'!X139)</f>
        <v>x</v>
      </c>
      <c r="X138" s="35">
        <f>IF('Indicator Date hidden'!Y139="x","x",$X$2-'Indicator Date hidden'!Y139)</f>
        <v>2</v>
      </c>
      <c r="Y138" s="35">
        <f>IF('Indicator Date hidden'!Z139="x","x",$Y$2-'Indicator Date hidden'!Z139)</f>
        <v>0</v>
      </c>
      <c r="Z138" s="35">
        <f>IF('Indicator Date hidden'!AA139="x","x",$Z$2-'Indicator Date hidden'!AA139)</f>
        <v>0</v>
      </c>
      <c r="AA138" s="35">
        <f>IF('Indicator Date hidden'!AB139="x","x",$AA$2-'Indicator Date hidden'!AB139)</f>
        <v>0</v>
      </c>
      <c r="AB138" s="35">
        <f>IF('Indicator Date hidden'!AC139="x","x",$AB$2-'Indicator Date hidden'!AC139)</f>
        <v>0</v>
      </c>
      <c r="AC138" s="35">
        <f>IF('Indicator Date hidden'!AD139="x","x",$AC$2-'Indicator Date hidden'!AD139)</f>
        <v>0</v>
      </c>
      <c r="AD138" s="35" t="str">
        <f>IF('Indicator Date hidden'!AE139="x","x",$AD$2-'Indicator Date hidden'!AE139)</f>
        <v>x</v>
      </c>
      <c r="AE138" s="35">
        <f>IF('Indicator Date hidden'!AF139="x","x",$AE$2-'Indicator Date hidden'!AF139)</f>
        <v>0</v>
      </c>
      <c r="AF138" s="35">
        <f>IF('Indicator Date hidden'!AG139="x","x",$AF$2-'Indicator Date hidden'!AG139)</f>
        <v>1</v>
      </c>
      <c r="AG138" s="35">
        <f>IF('Indicator Date hidden'!AH139="x","x",$AG$2-'Indicator Date hidden'!AH139)</f>
        <v>0</v>
      </c>
      <c r="AH138" s="35">
        <f>IF('Indicator Date hidden'!AI139="x","x",$AH$2-'Indicator Date hidden'!AI139)</f>
        <v>0</v>
      </c>
      <c r="AI138" s="35">
        <f>IF('Indicator Date hidden'!AJ139="x","x",$AI$2-'Indicator Date hidden'!AJ139)</f>
        <v>0</v>
      </c>
      <c r="AJ138" s="35" t="str">
        <f>IF('Indicator Date hidden'!AK139="x","x",$AJ$2-'Indicator Date hidden'!AK139)</f>
        <v>x</v>
      </c>
      <c r="AK138" s="35">
        <f>IF('Indicator Date hidden'!AL139="x","x",$AK$2-'Indicator Date hidden'!AL139)</f>
        <v>1</v>
      </c>
      <c r="AL138" s="35">
        <f>IF('Indicator Date hidden'!AM139="x","x",$AL$2-'Indicator Date hidden'!AM139)</f>
        <v>0</v>
      </c>
      <c r="AM138" s="35">
        <f>IF('Indicator Date hidden'!AN139="x","x",$AM$2-'Indicator Date hidden'!AN139)</f>
        <v>0</v>
      </c>
      <c r="AN138" s="35">
        <f>IF('Indicator Date hidden'!AO139="x","x",$AN$2-'Indicator Date hidden'!AO139)</f>
        <v>0</v>
      </c>
      <c r="AO138" s="35">
        <f>IF('Indicator Date hidden'!AP139="x","x",$AO$2-'Indicator Date hidden'!AP139)</f>
        <v>0</v>
      </c>
      <c r="AP138" s="35">
        <f>IF('Indicator Date hidden'!AQ139="x","x",$AP$2-'Indicator Date hidden'!AQ139)</f>
        <v>0</v>
      </c>
      <c r="AQ138" s="35">
        <f>IF('Indicator Date hidden'!AR139="x","x",$AQ$2-'Indicator Date hidden'!AR139)</f>
        <v>0</v>
      </c>
      <c r="AR138" s="35">
        <f>IF('Indicator Date hidden'!AS139="x","x",$AR$2-'Indicator Date hidden'!AS139)</f>
        <v>0</v>
      </c>
      <c r="AS138" s="35">
        <f>IF('Indicator Date hidden'!AT139="x","x",$AS$2-'Indicator Date hidden'!AT139)</f>
        <v>0</v>
      </c>
      <c r="AT138" s="35">
        <f>IF('Indicator Date hidden'!AU139="x","x",$AT$2-'Indicator Date hidden'!AU139)</f>
        <v>0</v>
      </c>
      <c r="AU138" s="35">
        <f>IF('Indicator Date hidden'!AV139="x","x",$AU$2-'Indicator Date hidden'!AV139)</f>
        <v>1</v>
      </c>
      <c r="AV138" s="35">
        <f>IF('Indicator Date hidden'!AW139="x","x",$AV$2-'Indicator Date hidden'!AW139)</f>
        <v>0</v>
      </c>
      <c r="AW138" s="35">
        <f>IF('Indicator Date hidden'!AX139="x","x",$AW$2-'Indicator Date hidden'!AX139)</f>
        <v>0</v>
      </c>
      <c r="AX138" s="35">
        <f>IF('Indicator Date hidden'!AY139="x","x",$AX$2-'Indicator Date hidden'!AY139)</f>
        <v>0</v>
      </c>
      <c r="AY138" s="35">
        <f>IF('Indicator Date hidden'!AZ139="x","x",$AY$2-'Indicator Date hidden'!AZ139)</f>
        <v>0</v>
      </c>
      <c r="AZ138" s="35">
        <f>IF('Indicator Date hidden'!BA139="x","x",$AZ$2-'Indicator Date hidden'!BA139)</f>
        <v>0</v>
      </c>
      <c r="BA138">
        <f t="shared" si="10"/>
        <v>5</v>
      </c>
      <c r="BB138" s="36">
        <f t="shared" si="11"/>
        <v>0.10869565217391304</v>
      </c>
      <c r="BC138">
        <f t="shared" si="12"/>
        <v>4</v>
      </c>
      <c r="BD138" s="36">
        <f t="shared" si="13"/>
        <v>0.37464538999161057</v>
      </c>
      <c r="BE138" s="38">
        <f t="shared" si="14"/>
        <v>0</v>
      </c>
    </row>
    <row r="139" spans="1:57" x14ac:dyDescent="0.35">
      <c r="A139" t="s">
        <v>256</v>
      </c>
      <c r="B139" s="35">
        <f>IF('Indicator Date hidden'!C140="x","x",$B$2-'Indicator Date hidden'!C140)</f>
        <v>0</v>
      </c>
      <c r="C139" s="35">
        <f>IF('Indicator Date hidden'!D140="x","x",$C$2-'Indicator Date hidden'!D140)</f>
        <v>0</v>
      </c>
      <c r="D139" s="35">
        <f>IF('Indicator Date hidden'!E140="x","x",$D$2-'Indicator Date hidden'!E140)</f>
        <v>0</v>
      </c>
      <c r="E139" s="35">
        <f>IF('Indicator Date hidden'!F140="x","x",$E$2-'Indicator Date hidden'!F140)</f>
        <v>0</v>
      </c>
      <c r="F139" s="35">
        <f>IF('Indicator Date hidden'!G140="x","x",$F$2-'Indicator Date hidden'!G140)</f>
        <v>0</v>
      </c>
      <c r="G139" s="35">
        <f>IF('Indicator Date hidden'!H140="x","x",$G$2-'Indicator Date hidden'!H140)</f>
        <v>0</v>
      </c>
      <c r="H139" s="35">
        <f>IF('Indicator Date hidden'!I140="x","x",$H$2-'Indicator Date hidden'!I140)</f>
        <v>0</v>
      </c>
      <c r="I139" s="35">
        <f>IF('Indicator Date hidden'!J140="x","x",$I$2-'Indicator Date hidden'!J140)</f>
        <v>0</v>
      </c>
      <c r="J139" s="35">
        <f>IF('Indicator Date hidden'!K140="x","x",$J$2-'Indicator Date hidden'!K140)</f>
        <v>0</v>
      </c>
      <c r="K139" s="35">
        <f>IF('Indicator Date hidden'!L140="x","x",$K$2-'Indicator Date hidden'!L140)</f>
        <v>0</v>
      </c>
      <c r="L139" s="35">
        <f>IF('Indicator Date hidden'!M140="x","x",$L$2-'Indicator Date hidden'!M140)</f>
        <v>0</v>
      </c>
      <c r="M139" s="35">
        <f>IF('Indicator Date hidden'!N140="x","x",$M$2-'Indicator Date hidden'!N140)</f>
        <v>0</v>
      </c>
      <c r="N139" s="35">
        <f>IF('Indicator Date hidden'!O140="x","x",$N$2-'Indicator Date hidden'!O140)</f>
        <v>0</v>
      </c>
      <c r="O139" s="35">
        <f>IF('Indicator Date hidden'!P140="x","x",$O$2-'Indicator Date hidden'!P140)</f>
        <v>0</v>
      </c>
      <c r="P139" s="35">
        <f>IF('Indicator Date hidden'!Q140="x","x",$P$2-'Indicator Date hidden'!Q140)</f>
        <v>0</v>
      </c>
      <c r="Q139" s="35" t="str">
        <f>IF('Indicator Date hidden'!R140="x","x",$Q$2-'Indicator Date hidden'!R140)</f>
        <v>x</v>
      </c>
      <c r="R139" s="35">
        <f>IF('Indicator Date hidden'!S140="x","x",$R$2-'Indicator Date hidden'!S140)</f>
        <v>0</v>
      </c>
      <c r="S139" s="35">
        <f>IF('Indicator Date hidden'!T140="x","x",$S$2-'Indicator Date hidden'!T140)</f>
        <v>0</v>
      </c>
      <c r="T139" s="35">
        <f>IF('Indicator Date hidden'!U140="x","x",$T$2-'Indicator Date hidden'!U140)</f>
        <v>0</v>
      </c>
      <c r="U139" s="35" t="str">
        <f>IF('Indicator Date hidden'!V140="x","x",$U$2-'Indicator Date hidden'!V140)</f>
        <v>x</v>
      </c>
      <c r="V139" s="35">
        <f>IF('Indicator Date hidden'!W140="x","x",$V$2-'Indicator Date hidden'!W140)</f>
        <v>0</v>
      </c>
      <c r="W139" s="35" t="str">
        <f>IF('Indicator Date hidden'!X140="x","x",$W$2-'Indicator Date hidden'!X140)</f>
        <v>x</v>
      </c>
      <c r="X139" s="35">
        <f>IF('Indicator Date hidden'!Y140="x","x",$X$2-'Indicator Date hidden'!Y140)</f>
        <v>2</v>
      </c>
      <c r="Y139" s="35">
        <f>IF('Indicator Date hidden'!Z140="x","x",$Y$2-'Indicator Date hidden'!Z140)</f>
        <v>0</v>
      </c>
      <c r="Z139" s="35">
        <f>IF('Indicator Date hidden'!AA140="x","x",$Z$2-'Indicator Date hidden'!AA140)</f>
        <v>0</v>
      </c>
      <c r="AA139" s="35" t="str">
        <f>IF('Indicator Date hidden'!AB140="x","x",$AA$2-'Indicator Date hidden'!AB140)</f>
        <v>x</v>
      </c>
      <c r="AB139" s="35">
        <f>IF('Indicator Date hidden'!AC140="x","x",$AB$2-'Indicator Date hidden'!AC140)</f>
        <v>0</v>
      </c>
      <c r="AC139" s="35">
        <f>IF('Indicator Date hidden'!AD140="x","x",$AC$2-'Indicator Date hidden'!AD140)</f>
        <v>0</v>
      </c>
      <c r="AD139" s="35" t="str">
        <f>IF('Indicator Date hidden'!AE140="x","x",$AD$2-'Indicator Date hidden'!AE140)</f>
        <v>x</v>
      </c>
      <c r="AE139" s="35">
        <f>IF('Indicator Date hidden'!AF140="x","x",$AE$2-'Indicator Date hidden'!AF140)</f>
        <v>0</v>
      </c>
      <c r="AF139" s="35">
        <f>IF('Indicator Date hidden'!AG140="x","x",$AF$2-'Indicator Date hidden'!AG140)</f>
        <v>1</v>
      </c>
      <c r="AG139" s="35">
        <f>IF('Indicator Date hidden'!AH140="x","x",$AG$2-'Indicator Date hidden'!AH140)</f>
        <v>0</v>
      </c>
      <c r="AH139" s="35">
        <f>IF('Indicator Date hidden'!AI140="x","x",$AH$2-'Indicator Date hidden'!AI140)</f>
        <v>0</v>
      </c>
      <c r="AI139" s="35">
        <f>IF('Indicator Date hidden'!AJ140="x","x",$AI$2-'Indicator Date hidden'!AJ140)</f>
        <v>0</v>
      </c>
      <c r="AJ139" s="35" t="str">
        <f>IF('Indicator Date hidden'!AK140="x","x",$AJ$2-'Indicator Date hidden'!AK140)</f>
        <v>x</v>
      </c>
      <c r="AK139" s="35">
        <f>IF('Indicator Date hidden'!AL140="x","x",$AK$2-'Indicator Date hidden'!AL140)</f>
        <v>1</v>
      </c>
      <c r="AL139" s="35">
        <f>IF('Indicator Date hidden'!AM140="x","x",$AL$2-'Indicator Date hidden'!AM140)</f>
        <v>0</v>
      </c>
      <c r="AM139" s="35">
        <f>IF('Indicator Date hidden'!AN140="x","x",$AM$2-'Indicator Date hidden'!AN140)</f>
        <v>0</v>
      </c>
      <c r="AN139" s="35">
        <f>IF('Indicator Date hidden'!AO140="x","x",$AN$2-'Indicator Date hidden'!AO140)</f>
        <v>0</v>
      </c>
      <c r="AO139" s="35">
        <f>IF('Indicator Date hidden'!AP140="x","x",$AO$2-'Indicator Date hidden'!AP140)</f>
        <v>0</v>
      </c>
      <c r="AP139" s="35">
        <f>IF('Indicator Date hidden'!AQ140="x","x",$AP$2-'Indicator Date hidden'!AQ140)</f>
        <v>0</v>
      </c>
      <c r="AQ139" s="35">
        <f>IF('Indicator Date hidden'!AR140="x","x",$AQ$2-'Indicator Date hidden'!AR140)</f>
        <v>0</v>
      </c>
      <c r="AR139" s="35">
        <f>IF('Indicator Date hidden'!AS140="x","x",$AR$2-'Indicator Date hidden'!AS140)</f>
        <v>0</v>
      </c>
      <c r="AS139" s="35">
        <f>IF('Indicator Date hidden'!AT140="x","x",$AS$2-'Indicator Date hidden'!AT140)</f>
        <v>0</v>
      </c>
      <c r="AT139" s="35">
        <f>IF('Indicator Date hidden'!AU140="x","x",$AT$2-'Indicator Date hidden'!AU140)</f>
        <v>0</v>
      </c>
      <c r="AU139" s="35">
        <f>IF('Indicator Date hidden'!AV140="x","x",$AU$2-'Indicator Date hidden'!AV140)</f>
        <v>3</v>
      </c>
      <c r="AV139" s="35">
        <f>IF('Indicator Date hidden'!AW140="x","x",$AV$2-'Indicator Date hidden'!AW140)</f>
        <v>0</v>
      </c>
      <c r="AW139" s="35">
        <f>IF('Indicator Date hidden'!AX140="x","x",$AW$2-'Indicator Date hidden'!AX140)</f>
        <v>0</v>
      </c>
      <c r="AX139" s="35">
        <f>IF('Indicator Date hidden'!AY140="x","x",$AX$2-'Indicator Date hidden'!AY140)</f>
        <v>0</v>
      </c>
      <c r="AY139" s="35">
        <f>IF('Indicator Date hidden'!AZ140="x","x",$AY$2-'Indicator Date hidden'!AZ140)</f>
        <v>0</v>
      </c>
      <c r="AZ139" s="35">
        <f>IF('Indicator Date hidden'!BA140="x","x",$AZ$2-'Indicator Date hidden'!BA140)</f>
        <v>0</v>
      </c>
      <c r="BA139">
        <f t="shared" si="10"/>
        <v>7</v>
      </c>
      <c r="BB139" s="36">
        <f t="shared" si="11"/>
        <v>0.15555555555555556</v>
      </c>
      <c r="BC139">
        <f t="shared" si="12"/>
        <v>4</v>
      </c>
      <c r="BD139" s="36">
        <f t="shared" si="13"/>
        <v>0.55599982236430234</v>
      </c>
      <c r="BE139" s="38">
        <f t="shared" si="14"/>
        <v>0</v>
      </c>
    </row>
    <row r="140" spans="1:57" x14ac:dyDescent="0.35">
      <c r="A140" t="s">
        <v>258</v>
      </c>
      <c r="B140" s="35">
        <f>IF('Indicator Date hidden'!C141="x","x",$B$2-'Indicator Date hidden'!C141)</f>
        <v>0</v>
      </c>
      <c r="C140" s="35">
        <f>IF('Indicator Date hidden'!D141="x","x",$C$2-'Indicator Date hidden'!D141)</f>
        <v>0</v>
      </c>
      <c r="D140" s="35">
        <f>IF('Indicator Date hidden'!E141="x","x",$D$2-'Indicator Date hidden'!E141)</f>
        <v>0</v>
      </c>
      <c r="E140" s="35">
        <f>IF('Indicator Date hidden'!F141="x","x",$E$2-'Indicator Date hidden'!F141)</f>
        <v>0</v>
      </c>
      <c r="F140" s="35">
        <f>IF('Indicator Date hidden'!G141="x","x",$F$2-'Indicator Date hidden'!G141)</f>
        <v>0</v>
      </c>
      <c r="G140" s="35">
        <f>IF('Indicator Date hidden'!H141="x","x",$G$2-'Indicator Date hidden'!H141)</f>
        <v>0</v>
      </c>
      <c r="H140" s="35">
        <f>IF('Indicator Date hidden'!I141="x","x",$H$2-'Indicator Date hidden'!I141)</f>
        <v>0</v>
      </c>
      <c r="I140" s="35">
        <f>IF('Indicator Date hidden'!J141="x","x",$I$2-'Indicator Date hidden'!J141)</f>
        <v>0</v>
      </c>
      <c r="J140" s="35">
        <f>IF('Indicator Date hidden'!K141="x","x",$J$2-'Indicator Date hidden'!K141)</f>
        <v>0</v>
      </c>
      <c r="K140" s="35">
        <f>IF('Indicator Date hidden'!L141="x","x",$K$2-'Indicator Date hidden'!L141)</f>
        <v>0</v>
      </c>
      <c r="L140" s="35">
        <f>IF('Indicator Date hidden'!M141="x","x",$L$2-'Indicator Date hidden'!M141)</f>
        <v>0</v>
      </c>
      <c r="M140" s="35">
        <f>IF('Indicator Date hidden'!N141="x","x",$M$2-'Indicator Date hidden'!N141)</f>
        <v>0</v>
      </c>
      <c r="N140" s="35">
        <f>IF('Indicator Date hidden'!O141="x","x",$N$2-'Indicator Date hidden'!O141)</f>
        <v>0</v>
      </c>
      <c r="O140" s="35">
        <f>IF('Indicator Date hidden'!P141="x","x",$O$2-'Indicator Date hidden'!P141)</f>
        <v>0</v>
      </c>
      <c r="P140" s="35">
        <f>IF('Indicator Date hidden'!Q141="x","x",$P$2-'Indicator Date hidden'!Q141)</f>
        <v>0</v>
      </c>
      <c r="Q140" s="35" t="str">
        <f>IF('Indicator Date hidden'!R141="x","x",$Q$2-'Indicator Date hidden'!R141)</f>
        <v>x</v>
      </c>
      <c r="R140" s="35">
        <f>IF('Indicator Date hidden'!S141="x","x",$R$2-'Indicator Date hidden'!S141)</f>
        <v>0</v>
      </c>
      <c r="S140" s="35">
        <f>IF('Indicator Date hidden'!T141="x","x",$S$2-'Indicator Date hidden'!T141)</f>
        <v>0</v>
      </c>
      <c r="T140" s="35">
        <f>IF('Indicator Date hidden'!U141="x","x",$T$2-'Indicator Date hidden'!U141)</f>
        <v>0</v>
      </c>
      <c r="U140" s="35" t="str">
        <f>IF('Indicator Date hidden'!V141="x","x",$U$2-'Indicator Date hidden'!V141)</f>
        <v>x</v>
      </c>
      <c r="V140" s="35">
        <f>IF('Indicator Date hidden'!W141="x","x",$V$2-'Indicator Date hidden'!W141)</f>
        <v>0</v>
      </c>
      <c r="W140" s="35" t="str">
        <f>IF('Indicator Date hidden'!X141="x","x",$W$2-'Indicator Date hidden'!X141)</f>
        <v>x</v>
      </c>
      <c r="X140" s="35">
        <f>IF('Indicator Date hidden'!Y141="x","x",$X$2-'Indicator Date hidden'!Y141)</f>
        <v>4</v>
      </c>
      <c r="Y140" s="35">
        <f>IF('Indicator Date hidden'!Z141="x","x",$Y$2-'Indicator Date hidden'!Z141)</f>
        <v>0</v>
      </c>
      <c r="Z140" s="35">
        <f>IF('Indicator Date hidden'!AA141="x","x",$Z$2-'Indicator Date hidden'!AA141)</f>
        <v>0</v>
      </c>
      <c r="AA140" s="35" t="str">
        <f>IF('Indicator Date hidden'!AB141="x","x",$AA$2-'Indicator Date hidden'!AB141)</f>
        <v>x</v>
      </c>
      <c r="AB140" s="35">
        <f>IF('Indicator Date hidden'!AC141="x","x",$AB$2-'Indicator Date hidden'!AC141)</f>
        <v>0</v>
      </c>
      <c r="AC140" s="35">
        <f>IF('Indicator Date hidden'!AD141="x","x",$AC$2-'Indicator Date hidden'!AD141)</f>
        <v>0</v>
      </c>
      <c r="AD140" s="35" t="str">
        <f>IF('Indicator Date hidden'!AE141="x","x",$AD$2-'Indicator Date hidden'!AE141)</f>
        <v>x</v>
      </c>
      <c r="AE140" s="35">
        <f>IF('Indicator Date hidden'!AF141="x","x",$AE$2-'Indicator Date hidden'!AF141)</f>
        <v>0</v>
      </c>
      <c r="AF140" s="35" t="str">
        <f>IF('Indicator Date hidden'!AG141="x","x",$AF$2-'Indicator Date hidden'!AG141)</f>
        <v>x</v>
      </c>
      <c r="AG140" s="35">
        <f>IF('Indicator Date hidden'!AH141="x","x",$AG$2-'Indicator Date hidden'!AH141)</f>
        <v>0</v>
      </c>
      <c r="AH140" s="35">
        <f>IF('Indicator Date hidden'!AI141="x","x",$AH$2-'Indicator Date hidden'!AI141)</f>
        <v>0</v>
      </c>
      <c r="AI140" s="35">
        <f>IF('Indicator Date hidden'!AJ141="x","x",$AI$2-'Indicator Date hidden'!AJ141)</f>
        <v>0</v>
      </c>
      <c r="AJ140" s="35" t="str">
        <f>IF('Indicator Date hidden'!AK141="x","x",$AJ$2-'Indicator Date hidden'!AK141)</f>
        <v>x</v>
      </c>
      <c r="AK140" s="35">
        <f>IF('Indicator Date hidden'!AL141="x","x",$AK$2-'Indicator Date hidden'!AL141)</f>
        <v>1</v>
      </c>
      <c r="AL140" s="35">
        <f>IF('Indicator Date hidden'!AM141="x","x",$AL$2-'Indicator Date hidden'!AM141)</f>
        <v>0</v>
      </c>
      <c r="AM140" s="35">
        <f>IF('Indicator Date hidden'!AN141="x","x",$AM$2-'Indicator Date hidden'!AN141)</f>
        <v>0</v>
      </c>
      <c r="AN140" s="35">
        <f>IF('Indicator Date hidden'!AO141="x","x",$AN$2-'Indicator Date hidden'!AO141)</f>
        <v>0</v>
      </c>
      <c r="AO140" s="35">
        <f>IF('Indicator Date hidden'!AP141="x","x",$AO$2-'Indicator Date hidden'!AP141)</f>
        <v>0</v>
      </c>
      <c r="AP140" s="35">
        <f>IF('Indicator Date hidden'!AQ141="x","x",$AP$2-'Indicator Date hidden'!AQ141)</f>
        <v>0</v>
      </c>
      <c r="AQ140" s="35">
        <f>IF('Indicator Date hidden'!AR141="x","x",$AQ$2-'Indicator Date hidden'!AR141)</f>
        <v>0</v>
      </c>
      <c r="AR140" s="35">
        <f>IF('Indicator Date hidden'!AS141="x","x",$AR$2-'Indicator Date hidden'!AS141)</f>
        <v>0</v>
      </c>
      <c r="AS140" s="35">
        <f>IF('Indicator Date hidden'!AT141="x","x",$AS$2-'Indicator Date hidden'!AT141)</f>
        <v>0</v>
      </c>
      <c r="AT140" s="35">
        <f>IF('Indicator Date hidden'!AU141="x","x",$AT$2-'Indicator Date hidden'!AU141)</f>
        <v>0</v>
      </c>
      <c r="AU140" s="35">
        <f>IF('Indicator Date hidden'!AV141="x","x",$AU$2-'Indicator Date hidden'!AV141)</f>
        <v>0</v>
      </c>
      <c r="AV140" s="35">
        <f>IF('Indicator Date hidden'!AW141="x","x",$AV$2-'Indicator Date hidden'!AW141)</f>
        <v>0</v>
      </c>
      <c r="AW140" s="35">
        <f>IF('Indicator Date hidden'!AX141="x","x",$AW$2-'Indicator Date hidden'!AX141)</f>
        <v>0</v>
      </c>
      <c r="AX140" s="35">
        <f>IF('Indicator Date hidden'!AY141="x","x",$AX$2-'Indicator Date hidden'!AY141)</f>
        <v>0</v>
      </c>
      <c r="AY140" s="35">
        <f>IF('Indicator Date hidden'!AZ141="x","x",$AY$2-'Indicator Date hidden'!AZ141)</f>
        <v>0</v>
      </c>
      <c r="AZ140" s="35">
        <f>IF('Indicator Date hidden'!BA141="x","x",$AZ$2-'Indicator Date hidden'!BA141)</f>
        <v>0</v>
      </c>
      <c r="BA140">
        <f t="shared" si="10"/>
        <v>5</v>
      </c>
      <c r="BB140" s="36">
        <f t="shared" si="11"/>
        <v>0.11363636363636363</v>
      </c>
      <c r="BC140">
        <f t="shared" si="12"/>
        <v>2</v>
      </c>
      <c r="BD140" s="36">
        <f t="shared" si="13"/>
        <v>0.61110589362494327</v>
      </c>
      <c r="BE140" s="38">
        <f t="shared" si="14"/>
        <v>0</v>
      </c>
    </row>
    <row r="141" spans="1:57" x14ac:dyDescent="0.35">
      <c r="A141" t="s">
        <v>260</v>
      </c>
      <c r="B141" s="35">
        <f>IF('Indicator Date hidden'!C142="x","x",$B$2-'Indicator Date hidden'!C142)</f>
        <v>0</v>
      </c>
      <c r="C141" s="35">
        <f>IF('Indicator Date hidden'!D142="x","x",$C$2-'Indicator Date hidden'!D142)</f>
        <v>0</v>
      </c>
      <c r="D141" s="35">
        <f>IF('Indicator Date hidden'!E142="x","x",$D$2-'Indicator Date hidden'!E142)</f>
        <v>0</v>
      </c>
      <c r="E141" s="35">
        <f>IF('Indicator Date hidden'!F142="x","x",$E$2-'Indicator Date hidden'!F142)</f>
        <v>0</v>
      </c>
      <c r="F141" s="35">
        <f>IF('Indicator Date hidden'!G142="x","x",$F$2-'Indicator Date hidden'!G142)</f>
        <v>0</v>
      </c>
      <c r="G141" s="35">
        <f>IF('Indicator Date hidden'!H142="x","x",$G$2-'Indicator Date hidden'!H142)</f>
        <v>0</v>
      </c>
      <c r="H141" s="35">
        <f>IF('Indicator Date hidden'!I142="x","x",$H$2-'Indicator Date hidden'!I142)</f>
        <v>0</v>
      </c>
      <c r="I141" s="35">
        <f>IF('Indicator Date hidden'!J142="x","x",$I$2-'Indicator Date hidden'!J142)</f>
        <v>0</v>
      </c>
      <c r="J141" s="35">
        <f>IF('Indicator Date hidden'!K142="x","x",$J$2-'Indicator Date hidden'!K142)</f>
        <v>0</v>
      </c>
      <c r="K141" s="35">
        <f>IF('Indicator Date hidden'!L142="x","x",$K$2-'Indicator Date hidden'!L142)</f>
        <v>0</v>
      </c>
      <c r="L141" s="35">
        <f>IF('Indicator Date hidden'!M142="x","x",$L$2-'Indicator Date hidden'!M142)</f>
        <v>0</v>
      </c>
      <c r="M141" s="35">
        <f>IF('Indicator Date hidden'!N142="x","x",$M$2-'Indicator Date hidden'!N142)</f>
        <v>0</v>
      </c>
      <c r="N141" s="35">
        <f>IF('Indicator Date hidden'!O142="x","x",$N$2-'Indicator Date hidden'!O142)</f>
        <v>0</v>
      </c>
      <c r="O141" s="35">
        <f>IF('Indicator Date hidden'!P142="x","x",$O$2-'Indicator Date hidden'!P142)</f>
        <v>0</v>
      </c>
      <c r="P141" s="35">
        <f>IF('Indicator Date hidden'!Q142="x","x",$P$2-'Indicator Date hidden'!Q142)</f>
        <v>0</v>
      </c>
      <c r="Q141" s="35" t="str">
        <f>IF('Indicator Date hidden'!R142="x","x",$Q$2-'Indicator Date hidden'!R142)</f>
        <v>x</v>
      </c>
      <c r="R141" s="35">
        <f>IF('Indicator Date hidden'!S142="x","x",$R$2-'Indicator Date hidden'!S142)</f>
        <v>0</v>
      </c>
      <c r="S141" s="35">
        <f>IF('Indicator Date hidden'!T142="x","x",$S$2-'Indicator Date hidden'!T142)</f>
        <v>0</v>
      </c>
      <c r="T141" s="35">
        <f>IF('Indicator Date hidden'!U142="x","x",$T$2-'Indicator Date hidden'!U142)</f>
        <v>0</v>
      </c>
      <c r="U141" s="35" t="str">
        <f>IF('Indicator Date hidden'!V142="x","x",$U$2-'Indicator Date hidden'!V142)</f>
        <v>x</v>
      </c>
      <c r="V141" s="35">
        <f>IF('Indicator Date hidden'!W142="x","x",$V$2-'Indicator Date hidden'!W142)</f>
        <v>0</v>
      </c>
      <c r="W141" s="35" t="str">
        <f>IF('Indicator Date hidden'!X142="x","x",$W$2-'Indicator Date hidden'!X142)</f>
        <v>x</v>
      </c>
      <c r="X141" s="35">
        <f>IF('Indicator Date hidden'!Y142="x","x",$X$2-'Indicator Date hidden'!Y142)</f>
        <v>2</v>
      </c>
      <c r="Y141" s="35">
        <f>IF('Indicator Date hidden'!Z142="x","x",$Y$2-'Indicator Date hidden'!Z142)</f>
        <v>0</v>
      </c>
      <c r="Z141" s="35">
        <f>IF('Indicator Date hidden'!AA142="x","x",$Z$2-'Indicator Date hidden'!AA142)</f>
        <v>0</v>
      </c>
      <c r="AA141" s="35">
        <f>IF('Indicator Date hidden'!AB142="x","x",$AA$2-'Indicator Date hidden'!AB142)</f>
        <v>1</v>
      </c>
      <c r="AB141" s="35">
        <f>IF('Indicator Date hidden'!AC142="x","x",$AB$2-'Indicator Date hidden'!AC142)</f>
        <v>0</v>
      </c>
      <c r="AC141" s="35">
        <f>IF('Indicator Date hidden'!AD142="x","x",$AC$2-'Indicator Date hidden'!AD142)</f>
        <v>0</v>
      </c>
      <c r="AD141" s="35" t="str">
        <f>IF('Indicator Date hidden'!AE142="x","x",$AD$2-'Indicator Date hidden'!AE142)</f>
        <v>x</v>
      </c>
      <c r="AE141" s="35">
        <f>IF('Indicator Date hidden'!AF142="x","x",$AE$2-'Indicator Date hidden'!AF142)</f>
        <v>0</v>
      </c>
      <c r="AF141" s="35">
        <f>IF('Indicator Date hidden'!AG142="x","x",$AF$2-'Indicator Date hidden'!AG142)</f>
        <v>1</v>
      </c>
      <c r="AG141" s="35">
        <f>IF('Indicator Date hidden'!AH142="x","x",$AG$2-'Indicator Date hidden'!AH142)</f>
        <v>0</v>
      </c>
      <c r="AH141" s="35">
        <f>IF('Indicator Date hidden'!AI142="x","x",$AH$2-'Indicator Date hidden'!AI142)</f>
        <v>0</v>
      </c>
      <c r="AI141" s="35">
        <f>IF('Indicator Date hidden'!AJ142="x","x",$AI$2-'Indicator Date hidden'!AJ142)</f>
        <v>0</v>
      </c>
      <c r="AJ141" s="35" t="str">
        <f>IF('Indicator Date hidden'!AK142="x","x",$AJ$2-'Indicator Date hidden'!AK142)</f>
        <v>x</v>
      </c>
      <c r="AK141" s="35">
        <f>IF('Indicator Date hidden'!AL142="x","x",$AK$2-'Indicator Date hidden'!AL142)</f>
        <v>1</v>
      </c>
      <c r="AL141" s="35">
        <f>IF('Indicator Date hidden'!AM142="x","x",$AL$2-'Indicator Date hidden'!AM142)</f>
        <v>0</v>
      </c>
      <c r="AM141" s="35">
        <f>IF('Indicator Date hidden'!AN142="x","x",$AM$2-'Indicator Date hidden'!AN142)</f>
        <v>0</v>
      </c>
      <c r="AN141" s="35">
        <f>IF('Indicator Date hidden'!AO142="x","x",$AN$2-'Indicator Date hidden'!AO142)</f>
        <v>0</v>
      </c>
      <c r="AO141" s="35">
        <f>IF('Indicator Date hidden'!AP142="x","x",$AO$2-'Indicator Date hidden'!AP142)</f>
        <v>0</v>
      </c>
      <c r="AP141" s="35">
        <f>IF('Indicator Date hidden'!AQ142="x","x",$AP$2-'Indicator Date hidden'!AQ142)</f>
        <v>0</v>
      </c>
      <c r="AQ141" s="35">
        <f>IF('Indicator Date hidden'!AR142="x","x",$AQ$2-'Indicator Date hidden'!AR142)</f>
        <v>0</v>
      </c>
      <c r="AR141" s="35">
        <f>IF('Indicator Date hidden'!AS142="x","x",$AR$2-'Indicator Date hidden'!AS142)</f>
        <v>0</v>
      </c>
      <c r="AS141" s="35">
        <f>IF('Indicator Date hidden'!AT142="x","x",$AS$2-'Indicator Date hidden'!AT142)</f>
        <v>0</v>
      </c>
      <c r="AT141" s="35">
        <f>IF('Indicator Date hidden'!AU142="x","x",$AT$2-'Indicator Date hidden'!AU142)</f>
        <v>0</v>
      </c>
      <c r="AU141" s="35">
        <f>IF('Indicator Date hidden'!AV142="x","x",$AU$2-'Indicator Date hidden'!AV142)</f>
        <v>3</v>
      </c>
      <c r="AV141" s="35">
        <f>IF('Indicator Date hidden'!AW142="x","x",$AV$2-'Indicator Date hidden'!AW142)</f>
        <v>0</v>
      </c>
      <c r="AW141" s="35">
        <f>IF('Indicator Date hidden'!AX142="x","x",$AW$2-'Indicator Date hidden'!AX142)</f>
        <v>0</v>
      </c>
      <c r="AX141" s="35">
        <f>IF('Indicator Date hidden'!AY142="x","x",$AX$2-'Indicator Date hidden'!AY142)</f>
        <v>0</v>
      </c>
      <c r="AY141" s="35">
        <f>IF('Indicator Date hidden'!AZ142="x","x",$AY$2-'Indicator Date hidden'!AZ142)</f>
        <v>0</v>
      </c>
      <c r="AZ141" s="35">
        <f>IF('Indicator Date hidden'!BA142="x","x",$AZ$2-'Indicator Date hidden'!BA142)</f>
        <v>0</v>
      </c>
      <c r="BA141">
        <f t="shared" si="10"/>
        <v>8</v>
      </c>
      <c r="BB141" s="36">
        <f t="shared" si="11"/>
        <v>0.17391304347826086</v>
      </c>
      <c r="BC141">
        <f t="shared" si="12"/>
        <v>5</v>
      </c>
      <c r="BD141" s="36">
        <f t="shared" si="13"/>
        <v>0.56354266942677045</v>
      </c>
      <c r="BE141" s="38">
        <f t="shared" si="14"/>
        <v>0</v>
      </c>
    </row>
    <row r="142" spans="1:57" x14ac:dyDescent="0.35">
      <c r="A142" t="s">
        <v>262</v>
      </c>
      <c r="B142" s="35">
        <f>IF('Indicator Date hidden'!C143="x","x",$B$2-'Indicator Date hidden'!C143)</f>
        <v>0</v>
      </c>
      <c r="C142" s="35">
        <f>IF('Indicator Date hidden'!D143="x","x",$C$2-'Indicator Date hidden'!D143)</f>
        <v>0</v>
      </c>
      <c r="D142" s="35">
        <f>IF('Indicator Date hidden'!E143="x","x",$D$2-'Indicator Date hidden'!E143)</f>
        <v>0</v>
      </c>
      <c r="E142" s="35">
        <f>IF('Indicator Date hidden'!F143="x","x",$E$2-'Indicator Date hidden'!F143)</f>
        <v>0</v>
      </c>
      <c r="F142" s="35">
        <f>IF('Indicator Date hidden'!G143="x","x",$F$2-'Indicator Date hidden'!G143)</f>
        <v>0</v>
      </c>
      <c r="G142" s="35">
        <f>IF('Indicator Date hidden'!H143="x","x",$G$2-'Indicator Date hidden'!H143)</f>
        <v>0</v>
      </c>
      <c r="H142" s="35">
        <f>IF('Indicator Date hidden'!I143="x","x",$H$2-'Indicator Date hidden'!I143)</f>
        <v>0</v>
      </c>
      <c r="I142" s="35">
        <f>IF('Indicator Date hidden'!J143="x","x",$I$2-'Indicator Date hidden'!J143)</f>
        <v>0</v>
      </c>
      <c r="J142" s="35">
        <f>IF('Indicator Date hidden'!K143="x","x",$J$2-'Indicator Date hidden'!K143)</f>
        <v>0</v>
      </c>
      <c r="K142" s="35">
        <f>IF('Indicator Date hidden'!L143="x","x",$K$2-'Indicator Date hidden'!L143)</f>
        <v>0</v>
      </c>
      <c r="L142" s="35">
        <f>IF('Indicator Date hidden'!M143="x","x",$L$2-'Indicator Date hidden'!M143)</f>
        <v>0</v>
      </c>
      <c r="M142" s="35">
        <f>IF('Indicator Date hidden'!N143="x","x",$M$2-'Indicator Date hidden'!N143)</f>
        <v>0</v>
      </c>
      <c r="N142" s="35">
        <f>IF('Indicator Date hidden'!O143="x","x",$N$2-'Indicator Date hidden'!O143)</f>
        <v>0</v>
      </c>
      <c r="O142" s="35">
        <f>IF('Indicator Date hidden'!P143="x","x",$O$2-'Indicator Date hidden'!P143)</f>
        <v>0</v>
      </c>
      <c r="P142" s="35">
        <f>IF('Indicator Date hidden'!Q143="x","x",$P$2-'Indicator Date hidden'!Q143)</f>
        <v>0</v>
      </c>
      <c r="Q142" s="35" t="str">
        <f>IF('Indicator Date hidden'!R143="x","x",$Q$2-'Indicator Date hidden'!R143)</f>
        <v>x</v>
      </c>
      <c r="R142" s="35">
        <f>IF('Indicator Date hidden'!S143="x","x",$R$2-'Indicator Date hidden'!S143)</f>
        <v>0</v>
      </c>
      <c r="S142" s="35">
        <f>IF('Indicator Date hidden'!T143="x","x",$S$2-'Indicator Date hidden'!T143)</f>
        <v>0</v>
      </c>
      <c r="T142" s="35">
        <f>IF('Indicator Date hidden'!U143="x","x",$T$2-'Indicator Date hidden'!U143)</f>
        <v>0</v>
      </c>
      <c r="U142" s="35" t="str">
        <f>IF('Indicator Date hidden'!V143="x","x",$U$2-'Indicator Date hidden'!V143)</f>
        <v>x</v>
      </c>
      <c r="V142" s="35">
        <f>IF('Indicator Date hidden'!W143="x","x",$V$2-'Indicator Date hidden'!W143)</f>
        <v>0</v>
      </c>
      <c r="W142" s="35" t="str">
        <f>IF('Indicator Date hidden'!X143="x","x",$W$2-'Indicator Date hidden'!X143)</f>
        <v>x</v>
      </c>
      <c r="X142" s="35">
        <f>IF('Indicator Date hidden'!Y143="x","x",$X$2-'Indicator Date hidden'!Y143)</f>
        <v>4</v>
      </c>
      <c r="Y142" s="35">
        <f>IF('Indicator Date hidden'!Z143="x","x",$Y$2-'Indicator Date hidden'!Z143)</f>
        <v>0</v>
      </c>
      <c r="Z142" s="35">
        <f>IF('Indicator Date hidden'!AA143="x","x",$Z$2-'Indicator Date hidden'!AA143)</f>
        <v>0</v>
      </c>
      <c r="AA142" s="35" t="str">
        <f>IF('Indicator Date hidden'!AB143="x","x",$AA$2-'Indicator Date hidden'!AB143)</f>
        <v>x</v>
      </c>
      <c r="AB142" s="35">
        <f>IF('Indicator Date hidden'!AC143="x","x",$AB$2-'Indicator Date hidden'!AC143)</f>
        <v>0</v>
      </c>
      <c r="AC142" s="35">
        <f>IF('Indicator Date hidden'!AD143="x","x",$AC$2-'Indicator Date hidden'!AD143)</f>
        <v>0</v>
      </c>
      <c r="AD142" s="35" t="str">
        <f>IF('Indicator Date hidden'!AE143="x","x",$AD$2-'Indicator Date hidden'!AE143)</f>
        <v>x</v>
      </c>
      <c r="AE142" s="35">
        <f>IF('Indicator Date hidden'!AF143="x","x",$AE$2-'Indicator Date hidden'!AF143)</f>
        <v>0</v>
      </c>
      <c r="AF142" s="35">
        <f>IF('Indicator Date hidden'!AG143="x","x",$AF$2-'Indicator Date hidden'!AG143)</f>
        <v>1</v>
      </c>
      <c r="AG142" s="35">
        <f>IF('Indicator Date hidden'!AH143="x","x",$AG$2-'Indicator Date hidden'!AH143)</f>
        <v>0</v>
      </c>
      <c r="AH142" s="35">
        <f>IF('Indicator Date hidden'!AI143="x","x",$AH$2-'Indicator Date hidden'!AI143)</f>
        <v>0</v>
      </c>
      <c r="AI142" s="35">
        <f>IF('Indicator Date hidden'!AJ143="x","x",$AI$2-'Indicator Date hidden'!AJ143)</f>
        <v>0</v>
      </c>
      <c r="AJ142" s="35">
        <f>IF('Indicator Date hidden'!AK143="x","x",$AJ$2-'Indicator Date hidden'!AK143)</f>
        <v>1</v>
      </c>
      <c r="AK142" s="35">
        <f>IF('Indicator Date hidden'!AL143="x","x",$AK$2-'Indicator Date hidden'!AL143)</f>
        <v>1</v>
      </c>
      <c r="AL142" s="35">
        <f>IF('Indicator Date hidden'!AM143="x","x",$AL$2-'Indicator Date hidden'!AM143)</f>
        <v>0</v>
      </c>
      <c r="AM142" s="35">
        <f>IF('Indicator Date hidden'!AN143="x","x",$AM$2-'Indicator Date hidden'!AN143)</f>
        <v>0</v>
      </c>
      <c r="AN142" s="35">
        <f>IF('Indicator Date hidden'!AO143="x","x",$AN$2-'Indicator Date hidden'!AO143)</f>
        <v>0</v>
      </c>
      <c r="AO142" s="35">
        <f>IF('Indicator Date hidden'!AP143="x","x",$AO$2-'Indicator Date hidden'!AP143)</f>
        <v>0</v>
      </c>
      <c r="AP142" s="35">
        <f>IF('Indicator Date hidden'!AQ143="x","x",$AP$2-'Indicator Date hidden'!AQ143)</f>
        <v>0</v>
      </c>
      <c r="AQ142" s="35" t="str">
        <f>IF('Indicator Date hidden'!AR143="x","x",$AQ$2-'Indicator Date hidden'!AR143)</f>
        <v>x</v>
      </c>
      <c r="AR142" s="35">
        <f>IF('Indicator Date hidden'!AS143="x","x",$AR$2-'Indicator Date hidden'!AS143)</f>
        <v>0</v>
      </c>
      <c r="AS142" s="35">
        <f>IF('Indicator Date hidden'!AT143="x","x",$AS$2-'Indicator Date hidden'!AT143)</f>
        <v>0</v>
      </c>
      <c r="AT142" s="35">
        <f>IF('Indicator Date hidden'!AU143="x","x",$AT$2-'Indicator Date hidden'!AU143)</f>
        <v>0</v>
      </c>
      <c r="AU142" s="35">
        <f>IF('Indicator Date hidden'!AV143="x","x",$AU$2-'Indicator Date hidden'!AV143)</f>
        <v>4</v>
      </c>
      <c r="AV142" s="35">
        <f>IF('Indicator Date hidden'!AW143="x","x",$AV$2-'Indicator Date hidden'!AW143)</f>
        <v>0</v>
      </c>
      <c r="AW142" s="35">
        <f>IF('Indicator Date hidden'!AX143="x","x",$AW$2-'Indicator Date hidden'!AX143)</f>
        <v>0</v>
      </c>
      <c r="AX142" s="35">
        <f>IF('Indicator Date hidden'!AY143="x","x",$AX$2-'Indicator Date hidden'!AY143)</f>
        <v>0</v>
      </c>
      <c r="AY142" s="35">
        <f>IF('Indicator Date hidden'!AZ143="x","x",$AY$2-'Indicator Date hidden'!AZ143)</f>
        <v>0</v>
      </c>
      <c r="AZ142" s="35">
        <f>IF('Indicator Date hidden'!BA143="x","x",$AZ$2-'Indicator Date hidden'!BA143)</f>
        <v>0</v>
      </c>
      <c r="BA142">
        <f t="shared" si="10"/>
        <v>11</v>
      </c>
      <c r="BB142" s="36">
        <f t="shared" si="11"/>
        <v>0.24444444444444444</v>
      </c>
      <c r="BC142">
        <f t="shared" si="12"/>
        <v>5</v>
      </c>
      <c r="BD142" s="36">
        <f t="shared" si="13"/>
        <v>0.84736337621944968</v>
      </c>
      <c r="BE142" s="38">
        <f t="shared" si="14"/>
        <v>0</v>
      </c>
    </row>
    <row r="143" spans="1:57" x14ac:dyDescent="0.35">
      <c r="A143" t="s">
        <v>263</v>
      </c>
      <c r="B143" s="35">
        <f>IF('Indicator Date hidden'!C144="x","x",$B$2-'Indicator Date hidden'!C144)</f>
        <v>0</v>
      </c>
      <c r="C143" s="35">
        <f>IF('Indicator Date hidden'!D144="x","x",$C$2-'Indicator Date hidden'!D144)</f>
        <v>0</v>
      </c>
      <c r="D143" s="35">
        <f>IF('Indicator Date hidden'!E144="x","x",$D$2-'Indicator Date hidden'!E144)</f>
        <v>0</v>
      </c>
      <c r="E143" s="35">
        <f>IF('Indicator Date hidden'!F144="x","x",$E$2-'Indicator Date hidden'!F144)</f>
        <v>0</v>
      </c>
      <c r="F143" s="35">
        <f>IF('Indicator Date hidden'!G144="x","x",$F$2-'Indicator Date hidden'!G144)</f>
        <v>0</v>
      </c>
      <c r="G143" s="35">
        <f>IF('Indicator Date hidden'!H144="x","x",$G$2-'Indicator Date hidden'!H144)</f>
        <v>0</v>
      </c>
      <c r="H143" s="35">
        <f>IF('Indicator Date hidden'!I144="x","x",$H$2-'Indicator Date hidden'!I144)</f>
        <v>0</v>
      </c>
      <c r="I143" s="35">
        <f>IF('Indicator Date hidden'!J144="x","x",$I$2-'Indicator Date hidden'!J144)</f>
        <v>0</v>
      </c>
      <c r="J143" s="35">
        <f>IF('Indicator Date hidden'!K144="x","x",$J$2-'Indicator Date hidden'!K144)</f>
        <v>0</v>
      </c>
      <c r="K143" s="35">
        <f>IF('Indicator Date hidden'!L144="x","x",$K$2-'Indicator Date hidden'!L144)</f>
        <v>0</v>
      </c>
      <c r="L143" s="35">
        <f>IF('Indicator Date hidden'!M144="x","x",$L$2-'Indicator Date hidden'!M144)</f>
        <v>0</v>
      </c>
      <c r="M143" s="35">
        <f>IF('Indicator Date hidden'!N144="x","x",$M$2-'Indicator Date hidden'!N144)</f>
        <v>0</v>
      </c>
      <c r="N143" s="35">
        <f>IF('Indicator Date hidden'!O144="x","x",$N$2-'Indicator Date hidden'!O144)</f>
        <v>0</v>
      </c>
      <c r="O143" s="35">
        <f>IF('Indicator Date hidden'!P144="x","x",$O$2-'Indicator Date hidden'!P144)</f>
        <v>0</v>
      </c>
      <c r="P143" s="35">
        <f>IF('Indicator Date hidden'!Q144="x","x",$P$2-'Indicator Date hidden'!Q144)</f>
        <v>0</v>
      </c>
      <c r="Q143" s="35">
        <f>IF('Indicator Date hidden'!R144="x","x",$Q$2-'Indicator Date hidden'!R144)</f>
        <v>4</v>
      </c>
      <c r="R143" s="35">
        <f>IF('Indicator Date hidden'!S144="x","x",$R$2-'Indicator Date hidden'!S144)</f>
        <v>0</v>
      </c>
      <c r="S143" s="35">
        <f>IF('Indicator Date hidden'!T144="x","x",$S$2-'Indicator Date hidden'!T144)</f>
        <v>0</v>
      </c>
      <c r="T143" s="35">
        <f>IF('Indicator Date hidden'!U144="x","x",$T$2-'Indicator Date hidden'!U144)</f>
        <v>0</v>
      </c>
      <c r="U143" s="35">
        <f>IF('Indicator Date hidden'!V144="x","x",$U$2-'Indicator Date hidden'!V144)</f>
        <v>0</v>
      </c>
      <c r="V143" s="35">
        <f>IF('Indicator Date hidden'!W144="x","x",$V$2-'Indicator Date hidden'!W144)</f>
        <v>0</v>
      </c>
      <c r="W143" s="35">
        <f>IF('Indicator Date hidden'!X144="x","x",$W$2-'Indicator Date hidden'!X144)</f>
        <v>4</v>
      </c>
      <c r="X143" s="35">
        <f>IF('Indicator Date hidden'!Y144="x","x",$X$2-'Indicator Date hidden'!Y144)</f>
        <v>4</v>
      </c>
      <c r="Y143" s="35">
        <f>IF('Indicator Date hidden'!Z144="x","x",$Y$2-'Indicator Date hidden'!Z144)</f>
        <v>0</v>
      </c>
      <c r="Z143" s="35">
        <f>IF('Indicator Date hidden'!AA144="x","x",$Z$2-'Indicator Date hidden'!AA144)</f>
        <v>0</v>
      </c>
      <c r="AA143" s="35">
        <f>IF('Indicator Date hidden'!AB144="x","x",$AA$2-'Indicator Date hidden'!AB144)</f>
        <v>0</v>
      </c>
      <c r="AB143" s="35">
        <f>IF('Indicator Date hidden'!AC144="x","x",$AB$2-'Indicator Date hidden'!AC144)</f>
        <v>0</v>
      </c>
      <c r="AC143" s="35">
        <f>IF('Indicator Date hidden'!AD144="x","x",$AC$2-'Indicator Date hidden'!AD144)</f>
        <v>0</v>
      </c>
      <c r="AD143" s="35">
        <f>IF('Indicator Date hidden'!AE144="x","x",$AD$2-'Indicator Date hidden'!AE144)</f>
        <v>0</v>
      </c>
      <c r="AE143" s="35">
        <f>IF('Indicator Date hidden'!AF144="x","x",$AE$2-'Indicator Date hidden'!AF144)</f>
        <v>0</v>
      </c>
      <c r="AF143" s="35">
        <f>IF('Indicator Date hidden'!AG144="x","x",$AF$2-'Indicator Date hidden'!AG144)</f>
        <v>2</v>
      </c>
      <c r="AG143" s="35">
        <f>IF('Indicator Date hidden'!AH144="x","x",$AG$2-'Indicator Date hidden'!AH144)</f>
        <v>0</v>
      </c>
      <c r="AH143" s="35">
        <f>IF('Indicator Date hidden'!AI144="x","x",$AH$2-'Indicator Date hidden'!AI144)</f>
        <v>0</v>
      </c>
      <c r="AI143" s="35">
        <f>IF('Indicator Date hidden'!AJ144="x","x",$AI$2-'Indicator Date hidden'!AJ144)</f>
        <v>0</v>
      </c>
      <c r="AJ143" s="35" t="str">
        <f>IF('Indicator Date hidden'!AK144="x","x",$AJ$2-'Indicator Date hidden'!AK144)</f>
        <v>x</v>
      </c>
      <c r="AK143" s="35">
        <f>IF('Indicator Date hidden'!AL144="x","x",$AK$2-'Indicator Date hidden'!AL144)</f>
        <v>0</v>
      </c>
      <c r="AL143" s="35">
        <f>IF('Indicator Date hidden'!AM144="x","x",$AL$2-'Indicator Date hidden'!AM144)</f>
        <v>0</v>
      </c>
      <c r="AM143" s="35">
        <f>IF('Indicator Date hidden'!AN144="x","x",$AM$2-'Indicator Date hidden'!AN144)</f>
        <v>0</v>
      </c>
      <c r="AN143" s="35">
        <f>IF('Indicator Date hidden'!AO144="x","x",$AN$2-'Indicator Date hidden'!AO144)</f>
        <v>0</v>
      </c>
      <c r="AO143" s="35">
        <f>IF('Indicator Date hidden'!AP144="x","x",$AO$2-'Indicator Date hidden'!AP144)</f>
        <v>1</v>
      </c>
      <c r="AP143" s="35">
        <f>IF('Indicator Date hidden'!AQ144="x","x",$AP$2-'Indicator Date hidden'!AQ144)</f>
        <v>1</v>
      </c>
      <c r="AQ143" s="35">
        <f>IF('Indicator Date hidden'!AR144="x","x",$AQ$2-'Indicator Date hidden'!AR144)</f>
        <v>0</v>
      </c>
      <c r="AR143" s="35">
        <f>IF('Indicator Date hidden'!AS144="x","x",$AR$2-'Indicator Date hidden'!AS144)</f>
        <v>0</v>
      </c>
      <c r="AS143" s="35">
        <f>IF('Indicator Date hidden'!AT144="x","x",$AS$2-'Indicator Date hidden'!AT144)</f>
        <v>0</v>
      </c>
      <c r="AT143" s="35">
        <f>IF('Indicator Date hidden'!AU144="x","x",$AT$2-'Indicator Date hidden'!AU144)</f>
        <v>0</v>
      </c>
      <c r="AU143" s="35">
        <f>IF('Indicator Date hidden'!AV144="x","x",$AU$2-'Indicator Date hidden'!AV144)</f>
        <v>2</v>
      </c>
      <c r="AV143" s="35">
        <f>IF('Indicator Date hidden'!AW144="x","x",$AV$2-'Indicator Date hidden'!AW144)</f>
        <v>0</v>
      </c>
      <c r="AW143" s="35">
        <f>IF('Indicator Date hidden'!AX144="x","x",$AW$2-'Indicator Date hidden'!AX144)</f>
        <v>0</v>
      </c>
      <c r="AX143" s="35">
        <f>IF('Indicator Date hidden'!AY144="x","x",$AX$2-'Indicator Date hidden'!AY144)</f>
        <v>0</v>
      </c>
      <c r="AY143" s="35">
        <f>IF('Indicator Date hidden'!AZ144="x","x",$AY$2-'Indicator Date hidden'!AZ144)</f>
        <v>0</v>
      </c>
      <c r="AZ143" s="35">
        <f>IF('Indicator Date hidden'!BA144="x","x",$AZ$2-'Indicator Date hidden'!BA144)</f>
        <v>0</v>
      </c>
      <c r="BA143">
        <f t="shared" si="10"/>
        <v>18</v>
      </c>
      <c r="BB143" s="36">
        <f t="shared" si="11"/>
        <v>0.36</v>
      </c>
      <c r="BC143">
        <f t="shared" si="12"/>
        <v>7</v>
      </c>
      <c r="BD143" s="36">
        <f t="shared" si="13"/>
        <v>1.0150862032359615</v>
      </c>
      <c r="BE143" s="38">
        <f t="shared" si="14"/>
        <v>0</v>
      </c>
    </row>
    <row r="144" spans="1:57" x14ac:dyDescent="0.35">
      <c r="A144" t="s">
        <v>265</v>
      </c>
      <c r="B144" s="35">
        <f>IF('Indicator Date hidden'!C145="x","x",$B$2-'Indicator Date hidden'!C145)</f>
        <v>0</v>
      </c>
      <c r="C144" s="35">
        <f>IF('Indicator Date hidden'!D145="x","x",$C$2-'Indicator Date hidden'!D145)</f>
        <v>0</v>
      </c>
      <c r="D144" s="35">
        <f>IF('Indicator Date hidden'!E145="x","x",$D$2-'Indicator Date hidden'!E145)</f>
        <v>0</v>
      </c>
      <c r="E144" s="35">
        <f>IF('Indicator Date hidden'!F145="x","x",$E$2-'Indicator Date hidden'!F145)</f>
        <v>0</v>
      </c>
      <c r="F144" s="35">
        <f>IF('Indicator Date hidden'!G145="x","x",$F$2-'Indicator Date hidden'!G145)</f>
        <v>0</v>
      </c>
      <c r="G144" s="35">
        <f>IF('Indicator Date hidden'!H145="x","x",$G$2-'Indicator Date hidden'!H145)</f>
        <v>0</v>
      </c>
      <c r="H144" s="35">
        <f>IF('Indicator Date hidden'!I145="x","x",$H$2-'Indicator Date hidden'!I145)</f>
        <v>0</v>
      </c>
      <c r="I144" s="35">
        <f>IF('Indicator Date hidden'!J145="x","x",$I$2-'Indicator Date hidden'!J145)</f>
        <v>0</v>
      </c>
      <c r="J144" s="35">
        <f>IF('Indicator Date hidden'!K145="x","x",$J$2-'Indicator Date hidden'!K145)</f>
        <v>0</v>
      </c>
      <c r="K144" s="35">
        <f>IF('Indicator Date hidden'!L145="x","x",$K$2-'Indicator Date hidden'!L145)</f>
        <v>0</v>
      </c>
      <c r="L144" s="35">
        <f>IF('Indicator Date hidden'!M145="x","x",$L$2-'Indicator Date hidden'!M145)</f>
        <v>0</v>
      </c>
      <c r="M144" s="35">
        <f>IF('Indicator Date hidden'!N145="x","x",$M$2-'Indicator Date hidden'!N145)</f>
        <v>0</v>
      </c>
      <c r="N144" s="35">
        <f>IF('Indicator Date hidden'!O145="x","x",$N$2-'Indicator Date hidden'!O145)</f>
        <v>0</v>
      </c>
      <c r="O144" s="35">
        <f>IF('Indicator Date hidden'!P145="x","x",$O$2-'Indicator Date hidden'!P145)</f>
        <v>0</v>
      </c>
      <c r="P144" s="35">
        <f>IF('Indicator Date hidden'!Q145="x","x",$P$2-'Indicator Date hidden'!Q145)</f>
        <v>0</v>
      </c>
      <c r="Q144" s="35" t="str">
        <f>IF('Indicator Date hidden'!R145="x","x",$Q$2-'Indicator Date hidden'!R145)</f>
        <v>x</v>
      </c>
      <c r="R144" s="35">
        <f>IF('Indicator Date hidden'!S145="x","x",$R$2-'Indicator Date hidden'!S145)</f>
        <v>0</v>
      </c>
      <c r="S144" s="35">
        <f>IF('Indicator Date hidden'!T145="x","x",$S$2-'Indicator Date hidden'!T145)</f>
        <v>0</v>
      </c>
      <c r="T144" s="35">
        <f>IF('Indicator Date hidden'!U145="x","x",$T$2-'Indicator Date hidden'!U145)</f>
        <v>0</v>
      </c>
      <c r="U144" s="35" t="str">
        <f>IF('Indicator Date hidden'!V145="x","x",$U$2-'Indicator Date hidden'!V145)</f>
        <v>x</v>
      </c>
      <c r="V144" s="35">
        <f>IF('Indicator Date hidden'!W145="x","x",$V$2-'Indicator Date hidden'!W145)</f>
        <v>0</v>
      </c>
      <c r="W144" s="35" t="str">
        <f>IF('Indicator Date hidden'!X145="x","x",$W$2-'Indicator Date hidden'!X145)</f>
        <v>x</v>
      </c>
      <c r="X144" s="35" t="str">
        <f>IF('Indicator Date hidden'!Y145="x","x",$X$2-'Indicator Date hidden'!Y145)</f>
        <v>x</v>
      </c>
      <c r="Y144" s="35">
        <f>IF('Indicator Date hidden'!Z145="x","x",$Y$2-'Indicator Date hidden'!Z145)</f>
        <v>0</v>
      </c>
      <c r="Z144" s="35">
        <f>IF('Indicator Date hidden'!AA145="x","x",$Z$2-'Indicator Date hidden'!AA145)</f>
        <v>0</v>
      </c>
      <c r="AA144" s="35" t="str">
        <f>IF('Indicator Date hidden'!AB145="x","x",$AA$2-'Indicator Date hidden'!AB145)</f>
        <v>x</v>
      </c>
      <c r="AB144" s="35">
        <f>IF('Indicator Date hidden'!AC145="x","x",$AB$2-'Indicator Date hidden'!AC145)</f>
        <v>0</v>
      </c>
      <c r="AC144" s="35">
        <f>IF('Indicator Date hidden'!AD145="x","x",$AC$2-'Indicator Date hidden'!AD145)</f>
        <v>0</v>
      </c>
      <c r="AD144" s="35" t="str">
        <f>IF('Indicator Date hidden'!AE145="x","x",$AD$2-'Indicator Date hidden'!AE145)</f>
        <v>x</v>
      </c>
      <c r="AE144" s="35" t="str">
        <f>IF('Indicator Date hidden'!AF145="x","x",$AE$2-'Indicator Date hidden'!AF145)</f>
        <v>x</v>
      </c>
      <c r="AF144" s="35" t="str">
        <f>IF('Indicator Date hidden'!AG145="x","x",$AF$2-'Indicator Date hidden'!AG145)</f>
        <v>x</v>
      </c>
      <c r="AG144" s="35">
        <f>IF('Indicator Date hidden'!AH145="x","x",$AG$2-'Indicator Date hidden'!AH145)</f>
        <v>0</v>
      </c>
      <c r="AH144" s="35">
        <f>IF('Indicator Date hidden'!AI145="x","x",$AH$2-'Indicator Date hidden'!AI145)</f>
        <v>0</v>
      </c>
      <c r="AI144" s="35">
        <f>IF('Indicator Date hidden'!AJ145="x","x",$AI$2-'Indicator Date hidden'!AJ145)</f>
        <v>0</v>
      </c>
      <c r="AJ144" s="35" t="str">
        <f>IF('Indicator Date hidden'!AK145="x","x",$AJ$2-'Indicator Date hidden'!AK145)</f>
        <v>x</v>
      </c>
      <c r="AK144" s="35">
        <f>IF('Indicator Date hidden'!AL145="x","x",$AK$2-'Indicator Date hidden'!AL145)</f>
        <v>1</v>
      </c>
      <c r="AL144" s="35">
        <f>IF('Indicator Date hidden'!AM145="x","x",$AL$2-'Indicator Date hidden'!AM145)</f>
        <v>0</v>
      </c>
      <c r="AM144" s="35">
        <f>IF('Indicator Date hidden'!AN145="x","x",$AM$2-'Indicator Date hidden'!AN145)</f>
        <v>0</v>
      </c>
      <c r="AN144" s="35">
        <f>IF('Indicator Date hidden'!AO145="x","x",$AN$2-'Indicator Date hidden'!AO145)</f>
        <v>0</v>
      </c>
      <c r="AO144" s="35">
        <f>IF('Indicator Date hidden'!AP145="x","x",$AO$2-'Indicator Date hidden'!AP145)</f>
        <v>0</v>
      </c>
      <c r="AP144" s="35" t="str">
        <f>IF('Indicator Date hidden'!AQ145="x","x",$AP$2-'Indicator Date hidden'!AQ145)</f>
        <v>x</v>
      </c>
      <c r="AQ144" s="35">
        <f>IF('Indicator Date hidden'!AR145="x","x",$AQ$2-'Indicator Date hidden'!AR145)</f>
        <v>0</v>
      </c>
      <c r="AR144" s="35">
        <f>IF('Indicator Date hidden'!AS145="x","x",$AR$2-'Indicator Date hidden'!AS145)</f>
        <v>0</v>
      </c>
      <c r="AS144" s="35" t="str">
        <f>IF('Indicator Date hidden'!AT145="x","x",$AS$2-'Indicator Date hidden'!AT145)</f>
        <v>x</v>
      </c>
      <c r="AT144" s="35">
        <f>IF('Indicator Date hidden'!AU145="x","x",$AT$2-'Indicator Date hidden'!AU145)</f>
        <v>0</v>
      </c>
      <c r="AU144" s="35" t="str">
        <f>IF('Indicator Date hidden'!AV145="x","x",$AU$2-'Indicator Date hidden'!AV145)</f>
        <v>x</v>
      </c>
      <c r="AV144" s="35">
        <f>IF('Indicator Date hidden'!AW145="x","x",$AV$2-'Indicator Date hidden'!AW145)</f>
        <v>0</v>
      </c>
      <c r="AW144" s="35">
        <f>IF('Indicator Date hidden'!AX145="x","x",$AW$2-'Indicator Date hidden'!AX145)</f>
        <v>0</v>
      </c>
      <c r="AX144" s="35">
        <f>IF('Indicator Date hidden'!AY145="x","x",$AX$2-'Indicator Date hidden'!AY145)</f>
        <v>0</v>
      </c>
      <c r="AY144" s="35">
        <f>IF('Indicator Date hidden'!AZ145="x","x",$AY$2-'Indicator Date hidden'!AZ145)</f>
        <v>8</v>
      </c>
      <c r="AZ144" s="35">
        <f>IF('Indicator Date hidden'!BA145="x","x",$AZ$2-'Indicator Date hidden'!BA145)</f>
        <v>0</v>
      </c>
      <c r="BA144">
        <f t="shared" si="10"/>
        <v>9</v>
      </c>
      <c r="BB144" s="36">
        <f t="shared" si="11"/>
        <v>0.23076923076923078</v>
      </c>
      <c r="BC144">
        <f t="shared" si="12"/>
        <v>2</v>
      </c>
      <c r="BD144" s="36">
        <f t="shared" si="13"/>
        <v>1.2702016488718806</v>
      </c>
      <c r="BE144" s="38">
        <f t="shared" si="14"/>
        <v>0</v>
      </c>
    </row>
    <row r="145" spans="1:57" x14ac:dyDescent="0.35">
      <c r="A145" t="s">
        <v>267</v>
      </c>
      <c r="B145" s="35">
        <f>IF('Indicator Date hidden'!C146="x","x",$B$2-'Indicator Date hidden'!C146)</f>
        <v>0</v>
      </c>
      <c r="C145" s="35">
        <f>IF('Indicator Date hidden'!D146="x","x",$C$2-'Indicator Date hidden'!D146)</f>
        <v>0</v>
      </c>
      <c r="D145" s="35">
        <f>IF('Indicator Date hidden'!E146="x","x",$D$2-'Indicator Date hidden'!E146)</f>
        <v>0</v>
      </c>
      <c r="E145" s="35">
        <f>IF('Indicator Date hidden'!F146="x","x",$E$2-'Indicator Date hidden'!F146)</f>
        <v>0</v>
      </c>
      <c r="F145" s="35">
        <f>IF('Indicator Date hidden'!G146="x","x",$F$2-'Indicator Date hidden'!G146)</f>
        <v>0</v>
      </c>
      <c r="G145" s="35">
        <f>IF('Indicator Date hidden'!H146="x","x",$G$2-'Indicator Date hidden'!H146)</f>
        <v>0</v>
      </c>
      <c r="H145" s="35">
        <f>IF('Indicator Date hidden'!I146="x","x",$H$2-'Indicator Date hidden'!I146)</f>
        <v>0</v>
      </c>
      <c r="I145" s="35">
        <f>IF('Indicator Date hidden'!J146="x","x",$I$2-'Indicator Date hidden'!J146)</f>
        <v>0</v>
      </c>
      <c r="J145" s="35">
        <f>IF('Indicator Date hidden'!K146="x","x",$J$2-'Indicator Date hidden'!K146)</f>
        <v>0</v>
      </c>
      <c r="K145" s="35">
        <f>IF('Indicator Date hidden'!L146="x","x",$K$2-'Indicator Date hidden'!L146)</f>
        <v>0</v>
      </c>
      <c r="L145" s="35">
        <f>IF('Indicator Date hidden'!M146="x","x",$L$2-'Indicator Date hidden'!M146)</f>
        <v>0</v>
      </c>
      <c r="M145" s="35">
        <f>IF('Indicator Date hidden'!N146="x","x",$M$2-'Indicator Date hidden'!N146)</f>
        <v>0</v>
      </c>
      <c r="N145" s="35">
        <f>IF('Indicator Date hidden'!O146="x","x",$N$2-'Indicator Date hidden'!O146)</f>
        <v>0</v>
      </c>
      <c r="O145" s="35">
        <f>IF('Indicator Date hidden'!P146="x","x",$O$2-'Indicator Date hidden'!P146)</f>
        <v>0</v>
      </c>
      <c r="P145" s="35">
        <f>IF('Indicator Date hidden'!Q146="x","x",$P$2-'Indicator Date hidden'!Q146)</f>
        <v>0</v>
      </c>
      <c r="Q145" s="35">
        <f>IF('Indicator Date hidden'!R146="x","x",$Q$2-'Indicator Date hidden'!R146)</f>
        <v>2</v>
      </c>
      <c r="R145" s="35">
        <f>IF('Indicator Date hidden'!S146="x","x",$R$2-'Indicator Date hidden'!S146)</f>
        <v>0</v>
      </c>
      <c r="S145" s="35">
        <f>IF('Indicator Date hidden'!T146="x","x",$S$2-'Indicator Date hidden'!T146)</f>
        <v>0</v>
      </c>
      <c r="T145" s="35">
        <f>IF('Indicator Date hidden'!U146="x","x",$T$2-'Indicator Date hidden'!U146)</f>
        <v>0</v>
      </c>
      <c r="U145" s="35">
        <f>IF('Indicator Date hidden'!V146="x","x",$U$2-'Indicator Date hidden'!V146)</f>
        <v>0</v>
      </c>
      <c r="V145" s="35">
        <f>IF('Indicator Date hidden'!W146="x","x",$V$2-'Indicator Date hidden'!W146)</f>
        <v>0</v>
      </c>
      <c r="W145" s="35">
        <f>IF('Indicator Date hidden'!X146="x","x",$W$2-'Indicator Date hidden'!X146)</f>
        <v>2</v>
      </c>
      <c r="X145" s="35">
        <f>IF('Indicator Date hidden'!Y146="x","x",$X$2-'Indicator Date hidden'!Y146)</f>
        <v>2</v>
      </c>
      <c r="Y145" s="35">
        <f>IF('Indicator Date hidden'!Z146="x","x",$Y$2-'Indicator Date hidden'!Z146)</f>
        <v>0</v>
      </c>
      <c r="Z145" s="35">
        <f>IF('Indicator Date hidden'!AA146="x","x",$Z$2-'Indicator Date hidden'!AA146)</f>
        <v>0</v>
      </c>
      <c r="AA145" s="35" t="str">
        <f>IF('Indicator Date hidden'!AB146="x","x",$AA$2-'Indicator Date hidden'!AB146)</f>
        <v>x</v>
      </c>
      <c r="AB145" s="35">
        <f>IF('Indicator Date hidden'!AC146="x","x",$AB$2-'Indicator Date hidden'!AC146)</f>
        <v>0</v>
      </c>
      <c r="AC145" s="35">
        <f>IF('Indicator Date hidden'!AD146="x","x",$AC$2-'Indicator Date hidden'!AD146)</f>
        <v>0</v>
      </c>
      <c r="AD145" s="35" t="str">
        <f>IF('Indicator Date hidden'!AE146="x","x",$AD$2-'Indicator Date hidden'!AE146)</f>
        <v>x</v>
      </c>
      <c r="AE145" s="35" t="str">
        <f>IF('Indicator Date hidden'!AF146="x","x",$AE$2-'Indicator Date hidden'!AF146)</f>
        <v>x</v>
      </c>
      <c r="AF145" s="35" t="str">
        <f>IF('Indicator Date hidden'!AG146="x","x",$AF$2-'Indicator Date hidden'!AG146)</f>
        <v>x</v>
      </c>
      <c r="AG145" s="35">
        <f>IF('Indicator Date hidden'!AH146="x","x",$AG$2-'Indicator Date hidden'!AH146)</f>
        <v>0</v>
      </c>
      <c r="AH145" s="35">
        <f>IF('Indicator Date hidden'!AI146="x","x",$AH$2-'Indicator Date hidden'!AI146)</f>
        <v>0</v>
      </c>
      <c r="AI145" s="35">
        <f>IF('Indicator Date hidden'!AJ146="x","x",$AI$2-'Indicator Date hidden'!AJ146)</f>
        <v>0</v>
      </c>
      <c r="AJ145" s="35" t="str">
        <f>IF('Indicator Date hidden'!AK146="x","x",$AJ$2-'Indicator Date hidden'!AK146)</f>
        <v>x</v>
      </c>
      <c r="AK145" s="35">
        <f>IF('Indicator Date hidden'!AL146="x","x",$AK$2-'Indicator Date hidden'!AL146)</f>
        <v>1</v>
      </c>
      <c r="AL145" s="35">
        <f>IF('Indicator Date hidden'!AM146="x","x",$AL$2-'Indicator Date hidden'!AM146)</f>
        <v>0</v>
      </c>
      <c r="AM145" s="35">
        <f>IF('Indicator Date hidden'!AN146="x","x",$AM$2-'Indicator Date hidden'!AN146)</f>
        <v>0</v>
      </c>
      <c r="AN145" s="35">
        <f>IF('Indicator Date hidden'!AO146="x","x",$AN$2-'Indicator Date hidden'!AO146)</f>
        <v>0</v>
      </c>
      <c r="AO145" s="35">
        <f>IF('Indicator Date hidden'!AP146="x","x",$AO$2-'Indicator Date hidden'!AP146)</f>
        <v>0</v>
      </c>
      <c r="AP145" s="35">
        <f>IF('Indicator Date hidden'!AQ146="x","x",$AP$2-'Indicator Date hidden'!AQ146)</f>
        <v>0</v>
      </c>
      <c r="AQ145" s="35">
        <f>IF('Indicator Date hidden'!AR146="x","x",$AQ$2-'Indicator Date hidden'!AR146)</f>
        <v>6</v>
      </c>
      <c r="AR145" s="35">
        <f>IF('Indicator Date hidden'!AS146="x","x",$AR$2-'Indicator Date hidden'!AS146)</f>
        <v>0</v>
      </c>
      <c r="AS145" s="35">
        <f>IF('Indicator Date hidden'!AT146="x","x",$AS$2-'Indicator Date hidden'!AT146)</f>
        <v>2</v>
      </c>
      <c r="AT145" s="35">
        <f>IF('Indicator Date hidden'!AU146="x","x",$AT$2-'Indicator Date hidden'!AU146)</f>
        <v>0</v>
      </c>
      <c r="AU145" s="35" t="str">
        <f>IF('Indicator Date hidden'!AV146="x","x",$AU$2-'Indicator Date hidden'!AV146)</f>
        <v>x</v>
      </c>
      <c r="AV145" s="35">
        <f>IF('Indicator Date hidden'!AW146="x","x",$AV$2-'Indicator Date hidden'!AW146)</f>
        <v>0</v>
      </c>
      <c r="AW145" s="35">
        <f>IF('Indicator Date hidden'!AX146="x","x",$AW$2-'Indicator Date hidden'!AX146)</f>
        <v>0</v>
      </c>
      <c r="AX145" s="35">
        <f>IF('Indicator Date hidden'!AY146="x","x",$AX$2-'Indicator Date hidden'!AY146)</f>
        <v>0</v>
      </c>
      <c r="AY145" s="35">
        <f>IF('Indicator Date hidden'!AZ146="x","x",$AY$2-'Indicator Date hidden'!AZ146)</f>
        <v>0</v>
      </c>
      <c r="AZ145" s="35">
        <f>IF('Indicator Date hidden'!BA146="x","x",$AZ$2-'Indicator Date hidden'!BA146)</f>
        <v>0</v>
      </c>
      <c r="BA145">
        <f t="shared" si="10"/>
        <v>15</v>
      </c>
      <c r="BB145" s="36">
        <f t="shared" si="11"/>
        <v>0.33333333333333331</v>
      </c>
      <c r="BC145">
        <f t="shared" si="12"/>
        <v>6</v>
      </c>
      <c r="BD145" s="36">
        <f t="shared" si="13"/>
        <v>1.0327955589886444</v>
      </c>
      <c r="BE145" s="38">
        <f t="shared" si="14"/>
        <v>0</v>
      </c>
    </row>
    <row r="146" spans="1:57" x14ac:dyDescent="0.35">
      <c r="A146" t="s">
        <v>269</v>
      </c>
      <c r="B146" s="35">
        <f>IF('Indicator Date hidden'!C147="x","x",$B$2-'Indicator Date hidden'!C147)</f>
        <v>0</v>
      </c>
      <c r="C146" s="35">
        <f>IF('Indicator Date hidden'!D147="x","x",$C$2-'Indicator Date hidden'!D147)</f>
        <v>0</v>
      </c>
      <c r="D146" s="35">
        <f>IF('Indicator Date hidden'!E147="x","x",$D$2-'Indicator Date hidden'!E147)</f>
        <v>0</v>
      </c>
      <c r="E146" s="35">
        <f>IF('Indicator Date hidden'!F147="x","x",$E$2-'Indicator Date hidden'!F147)</f>
        <v>0</v>
      </c>
      <c r="F146" s="35">
        <f>IF('Indicator Date hidden'!G147="x","x",$F$2-'Indicator Date hidden'!G147)</f>
        <v>0</v>
      </c>
      <c r="G146" s="35">
        <f>IF('Indicator Date hidden'!H147="x","x",$G$2-'Indicator Date hidden'!H147)</f>
        <v>0</v>
      </c>
      <c r="H146" s="35">
        <f>IF('Indicator Date hidden'!I147="x","x",$H$2-'Indicator Date hidden'!I147)</f>
        <v>0</v>
      </c>
      <c r="I146" s="35">
        <f>IF('Indicator Date hidden'!J147="x","x",$I$2-'Indicator Date hidden'!J147)</f>
        <v>0</v>
      </c>
      <c r="J146" s="35">
        <f>IF('Indicator Date hidden'!K147="x","x",$J$2-'Indicator Date hidden'!K147)</f>
        <v>0</v>
      </c>
      <c r="K146" s="35">
        <f>IF('Indicator Date hidden'!L147="x","x",$K$2-'Indicator Date hidden'!L147)</f>
        <v>0</v>
      </c>
      <c r="L146" s="35">
        <f>IF('Indicator Date hidden'!M147="x","x",$L$2-'Indicator Date hidden'!M147)</f>
        <v>0</v>
      </c>
      <c r="M146" s="35">
        <f>IF('Indicator Date hidden'!N147="x","x",$M$2-'Indicator Date hidden'!N147)</f>
        <v>0</v>
      </c>
      <c r="N146" s="35">
        <f>IF('Indicator Date hidden'!O147="x","x",$N$2-'Indicator Date hidden'!O147)</f>
        <v>0</v>
      </c>
      <c r="O146" s="35">
        <f>IF('Indicator Date hidden'!P147="x","x",$O$2-'Indicator Date hidden'!P147)</f>
        <v>0</v>
      </c>
      <c r="P146" s="35">
        <f>IF('Indicator Date hidden'!Q147="x","x",$P$2-'Indicator Date hidden'!Q147)</f>
        <v>0</v>
      </c>
      <c r="Q146" s="35" t="str">
        <f>IF('Indicator Date hidden'!R147="x","x",$Q$2-'Indicator Date hidden'!R147)</f>
        <v>x</v>
      </c>
      <c r="R146" s="35">
        <f>IF('Indicator Date hidden'!S147="x","x",$R$2-'Indicator Date hidden'!S147)</f>
        <v>0</v>
      </c>
      <c r="S146" s="35">
        <f>IF('Indicator Date hidden'!T147="x","x",$S$2-'Indicator Date hidden'!T147)</f>
        <v>0</v>
      </c>
      <c r="T146" s="35">
        <f>IF('Indicator Date hidden'!U147="x","x",$T$2-'Indicator Date hidden'!U147)</f>
        <v>0</v>
      </c>
      <c r="U146" s="35">
        <f>IF('Indicator Date hidden'!V147="x","x",$U$2-'Indicator Date hidden'!V147)</f>
        <v>0</v>
      </c>
      <c r="V146" s="35">
        <f>IF('Indicator Date hidden'!W147="x","x",$V$2-'Indicator Date hidden'!W147)</f>
        <v>0</v>
      </c>
      <c r="W146" s="35" t="str">
        <f>IF('Indicator Date hidden'!X147="x","x",$W$2-'Indicator Date hidden'!X147)</f>
        <v>x</v>
      </c>
      <c r="X146" s="35">
        <f>IF('Indicator Date hidden'!Y147="x","x",$X$2-'Indicator Date hidden'!Y147)</f>
        <v>2</v>
      </c>
      <c r="Y146" s="35">
        <f>IF('Indicator Date hidden'!Z147="x","x",$Y$2-'Indicator Date hidden'!Z147)</f>
        <v>0</v>
      </c>
      <c r="Z146" s="35">
        <f>IF('Indicator Date hidden'!AA147="x","x",$Z$2-'Indicator Date hidden'!AA147)</f>
        <v>0</v>
      </c>
      <c r="AA146" s="35" t="str">
        <f>IF('Indicator Date hidden'!AB147="x","x",$AA$2-'Indicator Date hidden'!AB147)</f>
        <v>x</v>
      </c>
      <c r="AB146" s="35">
        <f>IF('Indicator Date hidden'!AC147="x","x",$AB$2-'Indicator Date hidden'!AC147)</f>
        <v>0</v>
      </c>
      <c r="AC146" s="35">
        <f>IF('Indicator Date hidden'!AD147="x","x",$AC$2-'Indicator Date hidden'!AD147)</f>
        <v>0</v>
      </c>
      <c r="AD146" s="35" t="str">
        <f>IF('Indicator Date hidden'!AE147="x","x",$AD$2-'Indicator Date hidden'!AE147)</f>
        <v>x</v>
      </c>
      <c r="AE146" s="35" t="str">
        <f>IF('Indicator Date hidden'!AF147="x","x",$AE$2-'Indicator Date hidden'!AF147)</f>
        <v>x</v>
      </c>
      <c r="AF146" s="35" t="str">
        <f>IF('Indicator Date hidden'!AG147="x","x",$AF$2-'Indicator Date hidden'!AG147)</f>
        <v>x</v>
      </c>
      <c r="AG146" s="35">
        <f>IF('Indicator Date hidden'!AH147="x","x",$AG$2-'Indicator Date hidden'!AH147)</f>
        <v>0</v>
      </c>
      <c r="AH146" s="35">
        <f>IF('Indicator Date hidden'!AI147="x","x",$AH$2-'Indicator Date hidden'!AI147)</f>
        <v>0</v>
      </c>
      <c r="AI146" s="35">
        <f>IF('Indicator Date hidden'!AJ147="x","x",$AI$2-'Indicator Date hidden'!AJ147)</f>
        <v>0</v>
      </c>
      <c r="AJ146" s="35" t="str">
        <f>IF('Indicator Date hidden'!AK147="x","x",$AJ$2-'Indicator Date hidden'!AK147)</f>
        <v>x</v>
      </c>
      <c r="AK146" s="35">
        <f>IF('Indicator Date hidden'!AL147="x","x",$AK$2-'Indicator Date hidden'!AL147)</f>
        <v>1</v>
      </c>
      <c r="AL146" s="35">
        <f>IF('Indicator Date hidden'!AM147="x","x",$AL$2-'Indicator Date hidden'!AM147)</f>
        <v>0</v>
      </c>
      <c r="AM146" s="35">
        <f>IF('Indicator Date hidden'!AN147="x","x",$AM$2-'Indicator Date hidden'!AN147)</f>
        <v>0</v>
      </c>
      <c r="AN146" s="35">
        <f>IF('Indicator Date hidden'!AO147="x","x",$AN$2-'Indicator Date hidden'!AO147)</f>
        <v>0</v>
      </c>
      <c r="AO146" s="35">
        <f>IF('Indicator Date hidden'!AP147="x","x",$AO$2-'Indicator Date hidden'!AP147)</f>
        <v>0</v>
      </c>
      <c r="AP146" s="35">
        <f>IF('Indicator Date hidden'!AQ147="x","x",$AP$2-'Indicator Date hidden'!AQ147)</f>
        <v>0</v>
      </c>
      <c r="AQ146" s="35" t="str">
        <f>IF('Indicator Date hidden'!AR147="x","x",$AQ$2-'Indicator Date hidden'!AR147)</f>
        <v>x</v>
      </c>
      <c r="AR146" s="35">
        <f>IF('Indicator Date hidden'!AS147="x","x",$AR$2-'Indicator Date hidden'!AS147)</f>
        <v>0</v>
      </c>
      <c r="AS146" s="35">
        <f>IF('Indicator Date hidden'!AT147="x","x",$AS$2-'Indicator Date hidden'!AT147)</f>
        <v>0</v>
      </c>
      <c r="AT146" s="35">
        <f>IF('Indicator Date hidden'!AU147="x","x",$AT$2-'Indicator Date hidden'!AU147)</f>
        <v>0</v>
      </c>
      <c r="AU146" s="35" t="str">
        <f>IF('Indicator Date hidden'!AV147="x","x",$AU$2-'Indicator Date hidden'!AV147)</f>
        <v>x</v>
      </c>
      <c r="AV146" s="35">
        <f>IF('Indicator Date hidden'!AW147="x","x",$AV$2-'Indicator Date hidden'!AW147)</f>
        <v>0</v>
      </c>
      <c r="AW146" s="35">
        <f>IF('Indicator Date hidden'!AX147="x","x",$AW$2-'Indicator Date hidden'!AX147)</f>
        <v>0</v>
      </c>
      <c r="AX146" s="35">
        <f>IF('Indicator Date hidden'!AY147="x","x",$AX$2-'Indicator Date hidden'!AY147)</f>
        <v>0</v>
      </c>
      <c r="AY146" s="35">
        <f>IF('Indicator Date hidden'!AZ147="x","x",$AY$2-'Indicator Date hidden'!AZ147)</f>
        <v>8</v>
      </c>
      <c r="AZ146" s="35">
        <f>IF('Indicator Date hidden'!BA147="x","x",$AZ$2-'Indicator Date hidden'!BA147)</f>
        <v>0</v>
      </c>
      <c r="BA146">
        <f t="shared" si="10"/>
        <v>11</v>
      </c>
      <c r="BB146" s="36">
        <f t="shared" si="11"/>
        <v>0.26190476190476192</v>
      </c>
      <c r="BC146">
        <f t="shared" si="12"/>
        <v>3</v>
      </c>
      <c r="BD146" s="36">
        <f t="shared" si="13"/>
        <v>1.2546963929767045</v>
      </c>
      <c r="BE146" s="38">
        <f t="shared" si="14"/>
        <v>0</v>
      </c>
    </row>
    <row r="147" spans="1:57" x14ac:dyDescent="0.35">
      <c r="A147" t="s">
        <v>271</v>
      </c>
      <c r="B147" s="35">
        <f>IF('Indicator Date hidden'!C148="x","x",$B$2-'Indicator Date hidden'!C148)</f>
        <v>0</v>
      </c>
      <c r="C147" s="35">
        <f>IF('Indicator Date hidden'!D148="x","x",$C$2-'Indicator Date hidden'!D148)</f>
        <v>0</v>
      </c>
      <c r="D147" s="35">
        <f>IF('Indicator Date hidden'!E148="x","x",$D$2-'Indicator Date hidden'!E148)</f>
        <v>0</v>
      </c>
      <c r="E147" s="35">
        <f>IF('Indicator Date hidden'!F148="x","x",$E$2-'Indicator Date hidden'!F148)</f>
        <v>0</v>
      </c>
      <c r="F147" s="35">
        <f>IF('Indicator Date hidden'!G148="x","x",$F$2-'Indicator Date hidden'!G148)</f>
        <v>0</v>
      </c>
      <c r="G147" s="35">
        <f>IF('Indicator Date hidden'!H148="x","x",$G$2-'Indicator Date hidden'!H148)</f>
        <v>0</v>
      </c>
      <c r="H147" s="35">
        <f>IF('Indicator Date hidden'!I148="x","x",$H$2-'Indicator Date hidden'!I148)</f>
        <v>0</v>
      </c>
      <c r="I147" s="35">
        <f>IF('Indicator Date hidden'!J148="x","x",$I$2-'Indicator Date hidden'!J148)</f>
        <v>0</v>
      </c>
      <c r="J147" s="35">
        <f>IF('Indicator Date hidden'!K148="x","x",$J$2-'Indicator Date hidden'!K148)</f>
        <v>0</v>
      </c>
      <c r="K147" s="35">
        <f>IF('Indicator Date hidden'!L148="x","x",$K$2-'Indicator Date hidden'!L148)</f>
        <v>0</v>
      </c>
      <c r="L147" s="35">
        <f>IF('Indicator Date hidden'!M148="x","x",$L$2-'Indicator Date hidden'!M148)</f>
        <v>0</v>
      </c>
      <c r="M147" s="35">
        <f>IF('Indicator Date hidden'!N148="x","x",$M$2-'Indicator Date hidden'!N148)</f>
        <v>0</v>
      </c>
      <c r="N147" s="35">
        <f>IF('Indicator Date hidden'!O148="x","x",$N$2-'Indicator Date hidden'!O148)</f>
        <v>0</v>
      </c>
      <c r="O147" s="35">
        <f>IF('Indicator Date hidden'!P148="x","x",$O$2-'Indicator Date hidden'!P148)</f>
        <v>0</v>
      </c>
      <c r="P147" s="35">
        <f>IF('Indicator Date hidden'!Q148="x","x",$P$2-'Indicator Date hidden'!Q148)</f>
        <v>0</v>
      </c>
      <c r="Q147" s="35" t="str">
        <f>IF('Indicator Date hidden'!R148="x","x",$Q$2-'Indicator Date hidden'!R148)</f>
        <v>x</v>
      </c>
      <c r="R147" s="35">
        <f>IF('Indicator Date hidden'!S148="x","x",$R$2-'Indicator Date hidden'!S148)</f>
        <v>0</v>
      </c>
      <c r="S147" s="35">
        <f>IF('Indicator Date hidden'!T148="x","x",$S$2-'Indicator Date hidden'!T148)</f>
        <v>0</v>
      </c>
      <c r="T147" s="35">
        <f>IF('Indicator Date hidden'!U148="x","x",$T$2-'Indicator Date hidden'!U148)</f>
        <v>0</v>
      </c>
      <c r="U147" s="35">
        <f>IF('Indicator Date hidden'!V148="x","x",$U$2-'Indicator Date hidden'!V148)</f>
        <v>0</v>
      </c>
      <c r="V147" s="35">
        <f>IF('Indicator Date hidden'!W148="x","x",$V$2-'Indicator Date hidden'!W148)</f>
        <v>0</v>
      </c>
      <c r="W147" s="35">
        <f>IF('Indicator Date hidden'!X148="x","x",$W$2-'Indicator Date hidden'!X148)</f>
        <v>0</v>
      </c>
      <c r="X147" s="35">
        <f>IF('Indicator Date hidden'!Y148="x","x",$X$2-'Indicator Date hidden'!Y148)</f>
        <v>4</v>
      </c>
      <c r="Y147" s="35">
        <f>IF('Indicator Date hidden'!Z148="x","x",$Y$2-'Indicator Date hidden'!Z148)</f>
        <v>0</v>
      </c>
      <c r="Z147" s="35">
        <f>IF('Indicator Date hidden'!AA148="x","x",$Z$2-'Indicator Date hidden'!AA148)</f>
        <v>0</v>
      </c>
      <c r="AA147" s="35" t="str">
        <f>IF('Indicator Date hidden'!AB148="x","x",$AA$2-'Indicator Date hidden'!AB148)</f>
        <v>x</v>
      </c>
      <c r="AB147" s="35">
        <f>IF('Indicator Date hidden'!AC148="x","x",$AB$2-'Indicator Date hidden'!AC148)</f>
        <v>0</v>
      </c>
      <c r="AC147" s="35">
        <f>IF('Indicator Date hidden'!AD148="x","x",$AC$2-'Indicator Date hidden'!AD148)</f>
        <v>0</v>
      </c>
      <c r="AD147" s="35" t="str">
        <f>IF('Indicator Date hidden'!AE148="x","x",$AD$2-'Indicator Date hidden'!AE148)</f>
        <v>x</v>
      </c>
      <c r="AE147" s="35">
        <f>IF('Indicator Date hidden'!AF148="x","x",$AE$2-'Indicator Date hidden'!AF148)</f>
        <v>0</v>
      </c>
      <c r="AF147" s="35">
        <f>IF('Indicator Date hidden'!AG148="x","x",$AF$2-'Indicator Date hidden'!AG148)</f>
        <v>5</v>
      </c>
      <c r="AG147" s="35">
        <f>IF('Indicator Date hidden'!AH148="x","x",$AG$2-'Indicator Date hidden'!AH148)</f>
        <v>0</v>
      </c>
      <c r="AH147" s="35">
        <f>IF('Indicator Date hidden'!AI148="x","x",$AH$2-'Indicator Date hidden'!AI148)</f>
        <v>0</v>
      </c>
      <c r="AI147" s="35">
        <f>IF('Indicator Date hidden'!AJ148="x","x",$AI$2-'Indicator Date hidden'!AJ148)</f>
        <v>0</v>
      </c>
      <c r="AJ147" s="35" t="str">
        <f>IF('Indicator Date hidden'!AK148="x","x",$AJ$2-'Indicator Date hidden'!AK148)</f>
        <v>x</v>
      </c>
      <c r="AK147" s="35" t="str">
        <f>IF('Indicator Date hidden'!AL148="x","x",$AK$2-'Indicator Date hidden'!AL148)</f>
        <v>x</v>
      </c>
      <c r="AL147" s="35">
        <f>IF('Indicator Date hidden'!AM148="x","x",$AL$2-'Indicator Date hidden'!AM148)</f>
        <v>0</v>
      </c>
      <c r="AM147" s="35">
        <f>IF('Indicator Date hidden'!AN148="x","x",$AM$2-'Indicator Date hidden'!AN148)</f>
        <v>0</v>
      </c>
      <c r="AN147" s="35">
        <f>IF('Indicator Date hidden'!AO148="x","x",$AN$2-'Indicator Date hidden'!AO148)</f>
        <v>0</v>
      </c>
      <c r="AO147" s="35" t="str">
        <f>IF('Indicator Date hidden'!AP148="x","x",$AO$2-'Indicator Date hidden'!AP148)</f>
        <v>x</v>
      </c>
      <c r="AP147" s="35" t="str">
        <f>IF('Indicator Date hidden'!AQ148="x","x",$AP$2-'Indicator Date hidden'!AQ148)</f>
        <v>x</v>
      </c>
      <c r="AQ147" s="35">
        <f>IF('Indicator Date hidden'!AR148="x","x",$AQ$2-'Indicator Date hidden'!AR148)</f>
        <v>4</v>
      </c>
      <c r="AR147" s="35">
        <f>IF('Indicator Date hidden'!AS148="x","x",$AR$2-'Indicator Date hidden'!AS148)</f>
        <v>0</v>
      </c>
      <c r="AS147" s="35">
        <f>IF('Indicator Date hidden'!AT148="x","x",$AS$2-'Indicator Date hidden'!AT148)</f>
        <v>0</v>
      </c>
      <c r="AT147" s="35">
        <f>IF('Indicator Date hidden'!AU148="x","x",$AT$2-'Indicator Date hidden'!AU148)</f>
        <v>0</v>
      </c>
      <c r="AU147" s="35">
        <f>IF('Indicator Date hidden'!AV148="x","x",$AU$2-'Indicator Date hidden'!AV148)</f>
        <v>3</v>
      </c>
      <c r="AV147" s="35">
        <f>IF('Indicator Date hidden'!AW148="x","x",$AV$2-'Indicator Date hidden'!AW148)</f>
        <v>0</v>
      </c>
      <c r="AW147" s="35">
        <f>IF('Indicator Date hidden'!AX148="x","x",$AW$2-'Indicator Date hidden'!AX148)</f>
        <v>0</v>
      </c>
      <c r="AX147" s="35">
        <f>IF('Indicator Date hidden'!AY148="x","x",$AX$2-'Indicator Date hidden'!AY148)</f>
        <v>0</v>
      </c>
      <c r="AY147" s="35">
        <f>IF('Indicator Date hidden'!AZ148="x","x",$AY$2-'Indicator Date hidden'!AZ148)</f>
        <v>0</v>
      </c>
      <c r="AZ147" s="35">
        <f>IF('Indicator Date hidden'!BA148="x","x",$AZ$2-'Indicator Date hidden'!BA148)</f>
        <v>0</v>
      </c>
      <c r="BA147">
        <f t="shared" si="10"/>
        <v>16</v>
      </c>
      <c r="BB147" s="36">
        <f t="shared" si="11"/>
        <v>0.36363636363636365</v>
      </c>
      <c r="BC147">
        <f t="shared" si="12"/>
        <v>4</v>
      </c>
      <c r="BD147" s="36">
        <f t="shared" si="13"/>
        <v>1.1695163936607824</v>
      </c>
      <c r="BE147" s="38">
        <f t="shared" si="14"/>
        <v>0</v>
      </c>
    </row>
    <row r="148" spans="1:57" x14ac:dyDescent="0.35">
      <c r="A148" t="s">
        <v>273</v>
      </c>
      <c r="B148" s="35">
        <f>IF('Indicator Date hidden'!C149="x","x",$B$2-'Indicator Date hidden'!C149)</f>
        <v>0</v>
      </c>
      <c r="C148" s="35">
        <f>IF('Indicator Date hidden'!D149="x","x",$C$2-'Indicator Date hidden'!D149)</f>
        <v>0</v>
      </c>
      <c r="D148" s="35">
        <f>IF('Indicator Date hidden'!E149="x","x",$D$2-'Indicator Date hidden'!E149)</f>
        <v>0</v>
      </c>
      <c r="E148" s="35">
        <f>IF('Indicator Date hidden'!F149="x","x",$E$2-'Indicator Date hidden'!F149)</f>
        <v>0</v>
      </c>
      <c r="F148" s="35">
        <f>IF('Indicator Date hidden'!G149="x","x",$F$2-'Indicator Date hidden'!G149)</f>
        <v>0</v>
      </c>
      <c r="G148" s="35">
        <f>IF('Indicator Date hidden'!H149="x","x",$G$2-'Indicator Date hidden'!H149)</f>
        <v>0</v>
      </c>
      <c r="H148" s="35">
        <f>IF('Indicator Date hidden'!I149="x","x",$H$2-'Indicator Date hidden'!I149)</f>
        <v>0</v>
      </c>
      <c r="I148" s="35">
        <f>IF('Indicator Date hidden'!J149="x","x",$I$2-'Indicator Date hidden'!J149)</f>
        <v>0</v>
      </c>
      <c r="J148" s="35">
        <f>IF('Indicator Date hidden'!K149="x","x",$J$2-'Indicator Date hidden'!K149)</f>
        <v>0</v>
      </c>
      <c r="K148" s="35">
        <f>IF('Indicator Date hidden'!L149="x","x",$K$2-'Indicator Date hidden'!L149)</f>
        <v>0</v>
      </c>
      <c r="L148" s="35">
        <f>IF('Indicator Date hidden'!M149="x","x",$L$2-'Indicator Date hidden'!M149)</f>
        <v>0</v>
      </c>
      <c r="M148" s="35">
        <f>IF('Indicator Date hidden'!N149="x","x",$M$2-'Indicator Date hidden'!N149)</f>
        <v>0</v>
      </c>
      <c r="N148" s="35">
        <f>IF('Indicator Date hidden'!O149="x","x",$N$2-'Indicator Date hidden'!O149)</f>
        <v>0</v>
      </c>
      <c r="O148" s="35">
        <f>IF('Indicator Date hidden'!P149="x","x",$O$2-'Indicator Date hidden'!P149)</f>
        <v>0</v>
      </c>
      <c r="P148" s="35">
        <f>IF('Indicator Date hidden'!Q149="x","x",$P$2-'Indicator Date hidden'!Q149)</f>
        <v>0</v>
      </c>
      <c r="Q148" s="35">
        <f>IF('Indicator Date hidden'!R149="x","x",$Q$2-'Indicator Date hidden'!R149)</f>
        <v>5</v>
      </c>
      <c r="R148" s="35">
        <f>IF('Indicator Date hidden'!S149="x","x",$R$2-'Indicator Date hidden'!S149)</f>
        <v>0</v>
      </c>
      <c r="S148" s="35">
        <f>IF('Indicator Date hidden'!T149="x","x",$S$2-'Indicator Date hidden'!T149)</f>
        <v>0</v>
      </c>
      <c r="T148" s="35">
        <f>IF('Indicator Date hidden'!U149="x","x",$T$2-'Indicator Date hidden'!U149)</f>
        <v>0</v>
      </c>
      <c r="U148" s="35">
        <f>IF('Indicator Date hidden'!V149="x","x",$U$2-'Indicator Date hidden'!V149)</f>
        <v>0</v>
      </c>
      <c r="V148" s="35">
        <f>IF('Indicator Date hidden'!W149="x","x",$V$2-'Indicator Date hidden'!W149)</f>
        <v>0</v>
      </c>
      <c r="W148" s="35">
        <f>IF('Indicator Date hidden'!X149="x","x",$W$2-'Indicator Date hidden'!X149)</f>
        <v>6</v>
      </c>
      <c r="X148" s="35" t="str">
        <f>IF('Indicator Date hidden'!Y149="x","x",$X$2-'Indicator Date hidden'!Y149)</f>
        <v>x</v>
      </c>
      <c r="Y148" s="35">
        <f>IF('Indicator Date hidden'!Z149="x","x",$Y$2-'Indicator Date hidden'!Z149)</f>
        <v>0</v>
      </c>
      <c r="Z148" s="35">
        <f>IF('Indicator Date hidden'!AA149="x","x",$Z$2-'Indicator Date hidden'!AA149)</f>
        <v>0</v>
      </c>
      <c r="AA148" s="35">
        <f>IF('Indicator Date hidden'!AB149="x","x",$AA$2-'Indicator Date hidden'!AB149)</f>
        <v>0</v>
      </c>
      <c r="AB148" s="35">
        <f>IF('Indicator Date hidden'!AC149="x","x",$AB$2-'Indicator Date hidden'!AC149)</f>
        <v>0</v>
      </c>
      <c r="AC148" s="35">
        <f>IF('Indicator Date hidden'!AD149="x","x",$AC$2-'Indicator Date hidden'!AD149)</f>
        <v>0</v>
      </c>
      <c r="AD148" s="35">
        <f>IF('Indicator Date hidden'!AE149="x","x",$AD$2-'Indicator Date hidden'!AE149)</f>
        <v>0</v>
      </c>
      <c r="AE148" s="35" t="str">
        <f>IF('Indicator Date hidden'!AF149="x","x",$AE$2-'Indicator Date hidden'!AF149)</f>
        <v>x</v>
      </c>
      <c r="AF148" s="35">
        <f>IF('Indicator Date hidden'!AG149="x","x",$AF$2-'Indicator Date hidden'!AG149)</f>
        <v>3</v>
      </c>
      <c r="AG148" s="35">
        <f>IF('Indicator Date hidden'!AH149="x","x",$AG$2-'Indicator Date hidden'!AH149)</f>
        <v>0</v>
      </c>
      <c r="AH148" s="35">
        <f>IF('Indicator Date hidden'!AI149="x","x",$AH$2-'Indicator Date hidden'!AI149)</f>
        <v>0</v>
      </c>
      <c r="AI148" s="35">
        <f>IF('Indicator Date hidden'!AJ149="x","x",$AI$2-'Indicator Date hidden'!AJ149)</f>
        <v>0</v>
      </c>
      <c r="AJ148" s="35" t="str">
        <f>IF('Indicator Date hidden'!AK149="x","x",$AJ$2-'Indicator Date hidden'!AK149)</f>
        <v>x</v>
      </c>
      <c r="AK148" s="35">
        <f>IF('Indicator Date hidden'!AL149="x","x",$AK$2-'Indicator Date hidden'!AL149)</f>
        <v>1</v>
      </c>
      <c r="AL148" s="35">
        <f>IF('Indicator Date hidden'!AM149="x","x",$AL$2-'Indicator Date hidden'!AM149)</f>
        <v>0</v>
      </c>
      <c r="AM148" s="35">
        <f>IF('Indicator Date hidden'!AN149="x","x",$AM$2-'Indicator Date hidden'!AN149)</f>
        <v>0</v>
      </c>
      <c r="AN148" s="35">
        <f>IF('Indicator Date hidden'!AO149="x","x",$AN$2-'Indicator Date hidden'!AO149)</f>
        <v>0</v>
      </c>
      <c r="AO148" s="35" t="str">
        <f>IF('Indicator Date hidden'!AP149="x","x",$AO$2-'Indicator Date hidden'!AP149)</f>
        <v>x</v>
      </c>
      <c r="AP148" s="35" t="str">
        <f>IF('Indicator Date hidden'!AQ149="x","x",$AP$2-'Indicator Date hidden'!AQ149)</f>
        <v>x</v>
      </c>
      <c r="AQ148" s="35" t="str">
        <f>IF('Indicator Date hidden'!AR149="x","x",$AQ$2-'Indicator Date hidden'!AR149)</f>
        <v>x</v>
      </c>
      <c r="AR148" s="35">
        <f>IF('Indicator Date hidden'!AS149="x","x",$AR$2-'Indicator Date hidden'!AS149)</f>
        <v>0</v>
      </c>
      <c r="AS148" s="35">
        <f>IF('Indicator Date hidden'!AT149="x","x",$AS$2-'Indicator Date hidden'!AT149)</f>
        <v>0</v>
      </c>
      <c r="AT148" s="35">
        <f>IF('Indicator Date hidden'!AU149="x","x",$AT$2-'Indicator Date hidden'!AU149)</f>
        <v>0</v>
      </c>
      <c r="AU148" s="35">
        <f>IF('Indicator Date hidden'!AV149="x","x",$AU$2-'Indicator Date hidden'!AV149)</f>
        <v>6</v>
      </c>
      <c r="AV148" s="35">
        <f>IF('Indicator Date hidden'!AW149="x","x",$AV$2-'Indicator Date hidden'!AW149)</f>
        <v>0</v>
      </c>
      <c r="AW148" s="35">
        <f>IF('Indicator Date hidden'!AX149="x","x",$AW$2-'Indicator Date hidden'!AX149)</f>
        <v>0</v>
      </c>
      <c r="AX148" s="35">
        <f>IF('Indicator Date hidden'!AY149="x","x",$AX$2-'Indicator Date hidden'!AY149)</f>
        <v>0</v>
      </c>
      <c r="AY148" s="35">
        <f>IF('Indicator Date hidden'!AZ149="x","x",$AY$2-'Indicator Date hidden'!AZ149)</f>
        <v>0</v>
      </c>
      <c r="AZ148" s="35">
        <f>IF('Indicator Date hidden'!BA149="x","x",$AZ$2-'Indicator Date hidden'!BA149)</f>
        <v>0</v>
      </c>
      <c r="BA148">
        <f t="shared" si="10"/>
        <v>21</v>
      </c>
      <c r="BB148" s="36">
        <f t="shared" si="11"/>
        <v>0.46666666666666667</v>
      </c>
      <c r="BC148">
        <f t="shared" si="12"/>
        <v>5</v>
      </c>
      <c r="BD148" s="36">
        <f t="shared" si="13"/>
        <v>1.4696938456699069</v>
      </c>
      <c r="BE148" s="38">
        <f t="shared" si="14"/>
        <v>0</v>
      </c>
    </row>
    <row r="149" spans="1:57" x14ac:dyDescent="0.35">
      <c r="A149" t="s">
        <v>275</v>
      </c>
      <c r="B149" s="35">
        <f>IF('Indicator Date hidden'!C150="x","x",$B$2-'Indicator Date hidden'!C150)</f>
        <v>0</v>
      </c>
      <c r="C149" s="35">
        <f>IF('Indicator Date hidden'!D150="x","x",$C$2-'Indicator Date hidden'!D150)</f>
        <v>0</v>
      </c>
      <c r="D149" s="35">
        <f>IF('Indicator Date hidden'!E150="x","x",$D$2-'Indicator Date hidden'!E150)</f>
        <v>0</v>
      </c>
      <c r="E149" s="35">
        <f>IF('Indicator Date hidden'!F150="x","x",$E$2-'Indicator Date hidden'!F150)</f>
        <v>0</v>
      </c>
      <c r="F149" s="35">
        <f>IF('Indicator Date hidden'!G150="x","x",$F$2-'Indicator Date hidden'!G150)</f>
        <v>0</v>
      </c>
      <c r="G149" s="35">
        <f>IF('Indicator Date hidden'!H150="x","x",$G$2-'Indicator Date hidden'!H150)</f>
        <v>0</v>
      </c>
      <c r="H149" s="35">
        <f>IF('Indicator Date hidden'!I150="x","x",$H$2-'Indicator Date hidden'!I150)</f>
        <v>0</v>
      </c>
      <c r="I149" s="35">
        <f>IF('Indicator Date hidden'!J150="x","x",$I$2-'Indicator Date hidden'!J150)</f>
        <v>0</v>
      </c>
      <c r="J149" s="35">
        <f>IF('Indicator Date hidden'!K150="x","x",$J$2-'Indicator Date hidden'!K150)</f>
        <v>0</v>
      </c>
      <c r="K149" s="35">
        <f>IF('Indicator Date hidden'!L150="x","x",$K$2-'Indicator Date hidden'!L150)</f>
        <v>0</v>
      </c>
      <c r="L149" s="35">
        <f>IF('Indicator Date hidden'!M150="x","x",$L$2-'Indicator Date hidden'!M150)</f>
        <v>0</v>
      </c>
      <c r="M149" s="35">
        <f>IF('Indicator Date hidden'!N150="x","x",$M$2-'Indicator Date hidden'!N150)</f>
        <v>0</v>
      </c>
      <c r="N149" s="35">
        <f>IF('Indicator Date hidden'!O150="x","x",$N$2-'Indicator Date hidden'!O150)</f>
        <v>0</v>
      </c>
      <c r="O149" s="35">
        <f>IF('Indicator Date hidden'!P150="x","x",$O$2-'Indicator Date hidden'!P150)</f>
        <v>0</v>
      </c>
      <c r="P149" s="35">
        <f>IF('Indicator Date hidden'!Q150="x","x",$P$2-'Indicator Date hidden'!Q150)</f>
        <v>0</v>
      </c>
      <c r="Q149" s="35" t="str">
        <f>IF('Indicator Date hidden'!R150="x","x",$Q$2-'Indicator Date hidden'!R150)</f>
        <v>x</v>
      </c>
      <c r="R149" s="35">
        <f>IF('Indicator Date hidden'!S150="x","x",$R$2-'Indicator Date hidden'!S150)</f>
        <v>0</v>
      </c>
      <c r="S149" s="35">
        <f>IF('Indicator Date hidden'!T150="x","x",$S$2-'Indicator Date hidden'!T150)</f>
        <v>0</v>
      </c>
      <c r="T149" s="35">
        <f>IF('Indicator Date hidden'!U150="x","x",$T$2-'Indicator Date hidden'!U150)</f>
        <v>0</v>
      </c>
      <c r="U149" s="35" t="str">
        <f>IF('Indicator Date hidden'!V150="x","x",$U$2-'Indicator Date hidden'!V150)</f>
        <v>x</v>
      </c>
      <c r="V149" s="35">
        <f>IF('Indicator Date hidden'!W150="x","x",$V$2-'Indicator Date hidden'!W150)</f>
        <v>0</v>
      </c>
      <c r="W149" s="35">
        <f>IF('Indicator Date hidden'!X150="x","x",$W$2-'Indicator Date hidden'!X150)</f>
        <v>9</v>
      </c>
      <c r="X149" s="35">
        <f>IF('Indicator Date hidden'!Y150="x","x",$X$2-'Indicator Date hidden'!Y150)</f>
        <v>2</v>
      </c>
      <c r="Y149" s="35">
        <f>IF('Indicator Date hidden'!Z150="x","x",$Y$2-'Indicator Date hidden'!Z150)</f>
        <v>0</v>
      </c>
      <c r="Z149" s="35">
        <f>IF('Indicator Date hidden'!AA150="x","x",$Z$2-'Indicator Date hidden'!AA150)</f>
        <v>0</v>
      </c>
      <c r="AA149" s="35" t="str">
        <f>IF('Indicator Date hidden'!AB150="x","x",$AA$2-'Indicator Date hidden'!AB150)</f>
        <v>x</v>
      </c>
      <c r="AB149" s="35">
        <f>IF('Indicator Date hidden'!AC150="x","x",$AB$2-'Indicator Date hidden'!AC150)</f>
        <v>0</v>
      </c>
      <c r="AC149" s="35">
        <f>IF('Indicator Date hidden'!AD150="x","x",$AC$2-'Indicator Date hidden'!AD150)</f>
        <v>0</v>
      </c>
      <c r="AD149" s="35">
        <f>IF('Indicator Date hidden'!AE150="x","x",$AD$2-'Indicator Date hidden'!AE150)</f>
        <v>0</v>
      </c>
      <c r="AE149" s="35">
        <f>IF('Indicator Date hidden'!AF150="x","x",$AE$2-'Indicator Date hidden'!AF150)</f>
        <v>0</v>
      </c>
      <c r="AF149" s="35" t="str">
        <f>IF('Indicator Date hidden'!AG150="x","x",$AF$2-'Indicator Date hidden'!AG150)</f>
        <v>x</v>
      </c>
      <c r="AG149" s="35">
        <f>IF('Indicator Date hidden'!AH150="x","x",$AG$2-'Indicator Date hidden'!AH150)</f>
        <v>0</v>
      </c>
      <c r="AH149" s="35">
        <f>IF('Indicator Date hidden'!AI150="x","x",$AH$2-'Indicator Date hidden'!AI150)</f>
        <v>0</v>
      </c>
      <c r="AI149" s="35">
        <f>IF('Indicator Date hidden'!AJ150="x","x",$AI$2-'Indicator Date hidden'!AJ150)</f>
        <v>0</v>
      </c>
      <c r="AJ149" s="35" t="str">
        <f>IF('Indicator Date hidden'!AK150="x","x",$AJ$2-'Indicator Date hidden'!AK150)</f>
        <v>x</v>
      </c>
      <c r="AK149" s="35">
        <f>IF('Indicator Date hidden'!AL150="x","x",$AK$2-'Indicator Date hidden'!AL150)</f>
        <v>1</v>
      </c>
      <c r="AL149" s="35">
        <f>IF('Indicator Date hidden'!AM150="x","x",$AL$2-'Indicator Date hidden'!AM150)</f>
        <v>0</v>
      </c>
      <c r="AM149" s="35">
        <f>IF('Indicator Date hidden'!AN150="x","x",$AM$2-'Indicator Date hidden'!AN150)</f>
        <v>0</v>
      </c>
      <c r="AN149" s="35">
        <f>IF('Indicator Date hidden'!AO150="x","x",$AN$2-'Indicator Date hidden'!AO150)</f>
        <v>0</v>
      </c>
      <c r="AO149" s="35">
        <f>IF('Indicator Date hidden'!AP150="x","x",$AO$2-'Indicator Date hidden'!AP150)</f>
        <v>1</v>
      </c>
      <c r="AP149" s="35">
        <f>IF('Indicator Date hidden'!AQ150="x","x",$AP$2-'Indicator Date hidden'!AQ150)</f>
        <v>0</v>
      </c>
      <c r="AQ149" s="35" t="str">
        <f>IF('Indicator Date hidden'!AR150="x","x",$AQ$2-'Indicator Date hidden'!AR150)</f>
        <v>x</v>
      </c>
      <c r="AR149" s="35">
        <f>IF('Indicator Date hidden'!AS150="x","x",$AR$2-'Indicator Date hidden'!AS150)</f>
        <v>0</v>
      </c>
      <c r="AS149" s="35">
        <f>IF('Indicator Date hidden'!AT150="x","x",$AS$2-'Indicator Date hidden'!AT150)</f>
        <v>0</v>
      </c>
      <c r="AT149" s="35">
        <f>IF('Indicator Date hidden'!AU150="x","x",$AT$2-'Indicator Date hidden'!AU150)</f>
        <v>0</v>
      </c>
      <c r="AU149" s="35">
        <f>IF('Indicator Date hidden'!AV150="x","x",$AU$2-'Indicator Date hidden'!AV150)</f>
        <v>1</v>
      </c>
      <c r="AV149" s="35">
        <f>IF('Indicator Date hidden'!AW150="x","x",$AV$2-'Indicator Date hidden'!AW150)</f>
        <v>0</v>
      </c>
      <c r="AW149" s="35">
        <f>IF('Indicator Date hidden'!AX150="x","x",$AW$2-'Indicator Date hidden'!AX150)</f>
        <v>0</v>
      </c>
      <c r="AX149" s="35">
        <f>IF('Indicator Date hidden'!AY150="x","x",$AX$2-'Indicator Date hidden'!AY150)</f>
        <v>0</v>
      </c>
      <c r="AY149" s="35">
        <f>IF('Indicator Date hidden'!AZ150="x","x",$AY$2-'Indicator Date hidden'!AZ150)</f>
        <v>0</v>
      </c>
      <c r="AZ149" s="35">
        <f>IF('Indicator Date hidden'!BA150="x","x",$AZ$2-'Indicator Date hidden'!BA150)</f>
        <v>0</v>
      </c>
      <c r="BA149">
        <f t="shared" si="10"/>
        <v>14</v>
      </c>
      <c r="BB149" s="36">
        <f t="shared" si="11"/>
        <v>0.31111111111111112</v>
      </c>
      <c r="BC149">
        <f t="shared" si="12"/>
        <v>5</v>
      </c>
      <c r="BD149" s="36">
        <f t="shared" si="13"/>
        <v>1.3633654800158193</v>
      </c>
      <c r="BE149" s="38">
        <f t="shared" si="14"/>
        <v>0</v>
      </c>
    </row>
    <row r="150" spans="1:57" x14ac:dyDescent="0.35">
      <c r="A150" t="s">
        <v>277</v>
      </c>
      <c r="B150" s="35">
        <f>IF('Indicator Date hidden'!C151="x","x",$B$2-'Indicator Date hidden'!C151)</f>
        <v>0</v>
      </c>
      <c r="C150" s="35">
        <f>IF('Indicator Date hidden'!D151="x","x",$C$2-'Indicator Date hidden'!D151)</f>
        <v>0</v>
      </c>
      <c r="D150" s="35">
        <f>IF('Indicator Date hidden'!E151="x","x",$D$2-'Indicator Date hidden'!E151)</f>
        <v>0</v>
      </c>
      <c r="E150" s="35">
        <f>IF('Indicator Date hidden'!F151="x","x",$E$2-'Indicator Date hidden'!F151)</f>
        <v>0</v>
      </c>
      <c r="F150" s="35">
        <f>IF('Indicator Date hidden'!G151="x","x",$F$2-'Indicator Date hidden'!G151)</f>
        <v>0</v>
      </c>
      <c r="G150" s="35">
        <f>IF('Indicator Date hidden'!H151="x","x",$G$2-'Indicator Date hidden'!H151)</f>
        <v>0</v>
      </c>
      <c r="H150" s="35">
        <f>IF('Indicator Date hidden'!I151="x","x",$H$2-'Indicator Date hidden'!I151)</f>
        <v>0</v>
      </c>
      <c r="I150" s="35">
        <f>IF('Indicator Date hidden'!J151="x","x",$I$2-'Indicator Date hidden'!J151)</f>
        <v>0</v>
      </c>
      <c r="J150" s="35">
        <f>IF('Indicator Date hidden'!K151="x","x",$J$2-'Indicator Date hidden'!K151)</f>
        <v>0</v>
      </c>
      <c r="K150" s="35">
        <f>IF('Indicator Date hidden'!L151="x","x",$K$2-'Indicator Date hidden'!L151)</f>
        <v>0</v>
      </c>
      <c r="L150" s="35">
        <f>IF('Indicator Date hidden'!M151="x","x",$L$2-'Indicator Date hidden'!M151)</f>
        <v>0</v>
      </c>
      <c r="M150" s="35">
        <f>IF('Indicator Date hidden'!N151="x","x",$M$2-'Indicator Date hidden'!N151)</f>
        <v>0</v>
      </c>
      <c r="N150" s="35">
        <f>IF('Indicator Date hidden'!O151="x","x",$N$2-'Indicator Date hidden'!O151)</f>
        <v>0</v>
      </c>
      <c r="O150" s="35">
        <f>IF('Indicator Date hidden'!P151="x","x",$O$2-'Indicator Date hidden'!P151)</f>
        <v>0</v>
      </c>
      <c r="P150" s="35">
        <f>IF('Indicator Date hidden'!Q151="x","x",$P$2-'Indicator Date hidden'!Q151)</f>
        <v>0</v>
      </c>
      <c r="Q150" s="35">
        <f>IF('Indicator Date hidden'!R151="x","x",$Q$2-'Indicator Date hidden'!R151)</f>
        <v>0</v>
      </c>
      <c r="R150" s="35">
        <f>IF('Indicator Date hidden'!S151="x","x",$R$2-'Indicator Date hidden'!S151)</f>
        <v>0</v>
      </c>
      <c r="S150" s="35">
        <f>IF('Indicator Date hidden'!T151="x","x",$S$2-'Indicator Date hidden'!T151)</f>
        <v>0</v>
      </c>
      <c r="T150" s="35">
        <f>IF('Indicator Date hidden'!U151="x","x",$T$2-'Indicator Date hidden'!U151)</f>
        <v>0</v>
      </c>
      <c r="U150" s="35">
        <f>IF('Indicator Date hidden'!V151="x","x",$U$2-'Indicator Date hidden'!V151)</f>
        <v>0</v>
      </c>
      <c r="V150" s="35">
        <f>IF('Indicator Date hidden'!W151="x","x",$V$2-'Indicator Date hidden'!W151)</f>
        <v>0</v>
      </c>
      <c r="W150" s="35">
        <f>IF('Indicator Date hidden'!X151="x","x",$W$2-'Indicator Date hidden'!X151)</f>
        <v>0</v>
      </c>
      <c r="X150" s="35">
        <f>IF('Indicator Date hidden'!Y151="x","x",$X$2-'Indicator Date hidden'!Y151)</f>
        <v>4</v>
      </c>
      <c r="Y150" s="35">
        <f>IF('Indicator Date hidden'!Z151="x","x",$Y$2-'Indicator Date hidden'!Z151)</f>
        <v>0</v>
      </c>
      <c r="Z150" s="35">
        <f>IF('Indicator Date hidden'!AA151="x","x",$Z$2-'Indicator Date hidden'!AA151)</f>
        <v>0</v>
      </c>
      <c r="AA150" s="35">
        <f>IF('Indicator Date hidden'!AB151="x","x",$AA$2-'Indicator Date hidden'!AB151)</f>
        <v>0</v>
      </c>
      <c r="AB150" s="35">
        <f>IF('Indicator Date hidden'!AC151="x","x",$AB$2-'Indicator Date hidden'!AC151)</f>
        <v>0</v>
      </c>
      <c r="AC150" s="35">
        <f>IF('Indicator Date hidden'!AD151="x","x",$AC$2-'Indicator Date hidden'!AD151)</f>
        <v>0</v>
      </c>
      <c r="AD150" s="35">
        <f>IF('Indicator Date hidden'!AE151="x","x",$AD$2-'Indicator Date hidden'!AE151)</f>
        <v>0</v>
      </c>
      <c r="AE150" s="35">
        <f>IF('Indicator Date hidden'!AF151="x","x",$AE$2-'Indicator Date hidden'!AF151)</f>
        <v>0</v>
      </c>
      <c r="AF150" s="35">
        <f>IF('Indicator Date hidden'!AG151="x","x",$AF$2-'Indicator Date hidden'!AG151)</f>
        <v>2</v>
      </c>
      <c r="AG150" s="35">
        <f>IF('Indicator Date hidden'!AH151="x","x",$AG$2-'Indicator Date hidden'!AH151)</f>
        <v>0</v>
      </c>
      <c r="AH150" s="35">
        <f>IF('Indicator Date hidden'!AI151="x","x",$AH$2-'Indicator Date hidden'!AI151)</f>
        <v>0</v>
      </c>
      <c r="AI150" s="35">
        <f>IF('Indicator Date hidden'!AJ151="x","x",$AI$2-'Indicator Date hidden'!AJ151)</f>
        <v>0</v>
      </c>
      <c r="AJ150" s="35">
        <f>IF('Indicator Date hidden'!AK151="x","x",$AJ$2-'Indicator Date hidden'!AK151)</f>
        <v>1</v>
      </c>
      <c r="AK150" s="35">
        <f>IF('Indicator Date hidden'!AL151="x","x",$AK$2-'Indicator Date hidden'!AL151)</f>
        <v>1</v>
      </c>
      <c r="AL150" s="35">
        <f>IF('Indicator Date hidden'!AM151="x","x",$AL$2-'Indicator Date hidden'!AM151)</f>
        <v>0</v>
      </c>
      <c r="AM150" s="35">
        <f>IF('Indicator Date hidden'!AN151="x","x",$AM$2-'Indicator Date hidden'!AN151)</f>
        <v>0</v>
      </c>
      <c r="AN150" s="35">
        <f>IF('Indicator Date hidden'!AO151="x","x",$AN$2-'Indicator Date hidden'!AO151)</f>
        <v>0</v>
      </c>
      <c r="AO150" s="35">
        <f>IF('Indicator Date hidden'!AP151="x","x",$AO$2-'Indicator Date hidden'!AP151)</f>
        <v>0</v>
      </c>
      <c r="AP150" s="35">
        <f>IF('Indicator Date hidden'!AQ151="x","x",$AP$2-'Indicator Date hidden'!AQ151)</f>
        <v>0</v>
      </c>
      <c r="AQ150" s="35">
        <f>IF('Indicator Date hidden'!AR151="x","x",$AQ$2-'Indicator Date hidden'!AR151)</f>
        <v>0</v>
      </c>
      <c r="AR150" s="35">
        <f>IF('Indicator Date hidden'!AS151="x","x",$AR$2-'Indicator Date hidden'!AS151)</f>
        <v>0</v>
      </c>
      <c r="AS150" s="35">
        <f>IF('Indicator Date hidden'!AT151="x","x",$AS$2-'Indicator Date hidden'!AT151)</f>
        <v>0</v>
      </c>
      <c r="AT150" s="35">
        <f>IF('Indicator Date hidden'!AU151="x","x",$AT$2-'Indicator Date hidden'!AU151)</f>
        <v>0</v>
      </c>
      <c r="AU150" s="35">
        <f>IF('Indicator Date hidden'!AV151="x","x",$AU$2-'Indicator Date hidden'!AV151)</f>
        <v>1</v>
      </c>
      <c r="AV150" s="35">
        <f>IF('Indicator Date hidden'!AW151="x","x",$AV$2-'Indicator Date hidden'!AW151)</f>
        <v>0</v>
      </c>
      <c r="AW150" s="35">
        <f>IF('Indicator Date hidden'!AX151="x","x",$AW$2-'Indicator Date hidden'!AX151)</f>
        <v>0</v>
      </c>
      <c r="AX150" s="35">
        <f>IF('Indicator Date hidden'!AY151="x","x",$AX$2-'Indicator Date hidden'!AY151)</f>
        <v>0</v>
      </c>
      <c r="AY150" s="35">
        <f>IF('Indicator Date hidden'!AZ151="x","x",$AY$2-'Indicator Date hidden'!AZ151)</f>
        <v>0</v>
      </c>
      <c r="AZ150" s="35">
        <f>IF('Indicator Date hidden'!BA151="x","x",$AZ$2-'Indicator Date hidden'!BA151)</f>
        <v>0</v>
      </c>
      <c r="BA150">
        <f t="shared" si="10"/>
        <v>9</v>
      </c>
      <c r="BB150" s="36">
        <f t="shared" si="11"/>
        <v>0.17647058823529413</v>
      </c>
      <c r="BC150">
        <f t="shared" si="12"/>
        <v>5</v>
      </c>
      <c r="BD150" s="36">
        <f t="shared" si="13"/>
        <v>0.64794947615130605</v>
      </c>
      <c r="BE150" s="38">
        <f t="shared" si="14"/>
        <v>0</v>
      </c>
    </row>
    <row r="151" spans="1:57" x14ac:dyDescent="0.35">
      <c r="A151" t="s">
        <v>279</v>
      </c>
      <c r="B151" s="35">
        <f>IF('Indicator Date hidden'!C152="x","x",$B$2-'Indicator Date hidden'!C152)</f>
        <v>0</v>
      </c>
      <c r="C151" s="35">
        <f>IF('Indicator Date hidden'!D152="x","x",$C$2-'Indicator Date hidden'!D152)</f>
        <v>0</v>
      </c>
      <c r="D151" s="35">
        <f>IF('Indicator Date hidden'!E152="x","x",$D$2-'Indicator Date hidden'!E152)</f>
        <v>0</v>
      </c>
      <c r="E151" s="35">
        <f>IF('Indicator Date hidden'!F152="x","x",$E$2-'Indicator Date hidden'!F152)</f>
        <v>0</v>
      </c>
      <c r="F151" s="35">
        <f>IF('Indicator Date hidden'!G152="x","x",$F$2-'Indicator Date hidden'!G152)</f>
        <v>0</v>
      </c>
      <c r="G151" s="35">
        <f>IF('Indicator Date hidden'!H152="x","x",$G$2-'Indicator Date hidden'!H152)</f>
        <v>0</v>
      </c>
      <c r="H151" s="35">
        <f>IF('Indicator Date hidden'!I152="x","x",$H$2-'Indicator Date hidden'!I152)</f>
        <v>0</v>
      </c>
      <c r="I151" s="35">
        <f>IF('Indicator Date hidden'!J152="x","x",$I$2-'Indicator Date hidden'!J152)</f>
        <v>0</v>
      </c>
      <c r="J151" s="35">
        <f>IF('Indicator Date hidden'!K152="x","x",$J$2-'Indicator Date hidden'!K152)</f>
        <v>0</v>
      </c>
      <c r="K151" s="35">
        <f>IF('Indicator Date hidden'!L152="x","x",$K$2-'Indicator Date hidden'!L152)</f>
        <v>0</v>
      </c>
      <c r="L151" s="35">
        <f>IF('Indicator Date hidden'!M152="x","x",$L$2-'Indicator Date hidden'!M152)</f>
        <v>0</v>
      </c>
      <c r="M151" s="35">
        <f>IF('Indicator Date hidden'!N152="x","x",$M$2-'Indicator Date hidden'!N152)</f>
        <v>0</v>
      </c>
      <c r="N151" s="35">
        <f>IF('Indicator Date hidden'!O152="x","x",$N$2-'Indicator Date hidden'!O152)</f>
        <v>0</v>
      </c>
      <c r="O151" s="35">
        <f>IF('Indicator Date hidden'!P152="x","x",$O$2-'Indicator Date hidden'!P152)</f>
        <v>0</v>
      </c>
      <c r="P151" s="35">
        <f>IF('Indicator Date hidden'!Q152="x","x",$P$2-'Indicator Date hidden'!Q152)</f>
        <v>0</v>
      </c>
      <c r="Q151" s="35">
        <f>IF('Indicator Date hidden'!R152="x","x",$Q$2-'Indicator Date hidden'!R152)</f>
        <v>0</v>
      </c>
      <c r="R151" s="35">
        <f>IF('Indicator Date hidden'!S152="x","x",$R$2-'Indicator Date hidden'!S152)</f>
        <v>0</v>
      </c>
      <c r="S151" s="35">
        <f>IF('Indicator Date hidden'!T152="x","x",$S$2-'Indicator Date hidden'!T152)</f>
        <v>0</v>
      </c>
      <c r="T151" s="35">
        <f>IF('Indicator Date hidden'!U152="x","x",$T$2-'Indicator Date hidden'!U152)</f>
        <v>0</v>
      </c>
      <c r="U151" s="35">
        <f>IF('Indicator Date hidden'!V152="x","x",$U$2-'Indicator Date hidden'!V152)</f>
        <v>0</v>
      </c>
      <c r="V151" s="35">
        <f>IF('Indicator Date hidden'!W152="x","x",$V$2-'Indicator Date hidden'!W152)</f>
        <v>0</v>
      </c>
      <c r="W151" s="35">
        <f>IF('Indicator Date hidden'!X152="x","x",$W$2-'Indicator Date hidden'!X152)</f>
        <v>0</v>
      </c>
      <c r="X151" s="35">
        <f>IF('Indicator Date hidden'!Y152="x","x",$X$2-'Indicator Date hidden'!Y152)</f>
        <v>4</v>
      </c>
      <c r="Y151" s="35">
        <f>IF('Indicator Date hidden'!Z152="x","x",$Y$2-'Indicator Date hidden'!Z152)</f>
        <v>0</v>
      </c>
      <c r="Z151" s="35">
        <f>IF('Indicator Date hidden'!AA152="x","x",$Z$2-'Indicator Date hidden'!AA152)</f>
        <v>0</v>
      </c>
      <c r="AA151" s="35">
        <f>IF('Indicator Date hidden'!AB152="x","x",$AA$2-'Indicator Date hidden'!AB152)</f>
        <v>1</v>
      </c>
      <c r="AB151" s="35">
        <f>IF('Indicator Date hidden'!AC152="x","x",$AB$2-'Indicator Date hidden'!AC152)</f>
        <v>0</v>
      </c>
      <c r="AC151" s="35">
        <f>IF('Indicator Date hidden'!AD152="x","x",$AC$2-'Indicator Date hidden'!AD152)</f>
        <v>0</v>
      </c>
      <c r="AD151" s="35" t="str">
        <f>IF('Indicator Date hidden'!AE152="x","x",$AD$2-'Indicator Date hidden'!AE152)</f>
        <v>x</v>
      </c>
      <c r="AE151" s="35">
        <f>IF('Indicator Date hidden'!AF152="x","x",$AE$2-'Indicator Date hidden'!AF152)</f>
        <v>0</v>
      </c>
      <c r="AF151" s="35">
        <f>IF('Indicator Date hidden'!AG152="x","x",$AF$2-'Indicator Date hidden'!AG152)</f>
        <v>3</v>
      </c>
      <c r="AG151" s="35">
        <f>IF('Indicator Date hidden'!AH152="x","x",$AG$2-'Indicator Date hidden'!AH152)</f>
        <v>0</v>
      </c>
      <c r="AH151" s="35">
        <f>IF('Indicator Date hidden'!AI152="x","x",$AH$2-'Indicator Date hidden'!AI152)</f>
        <v>0</v>
      </c>
      <c r="AI151" s="35">
        <f>IF('Indicator Date hidden'!AJ152="x","x",$AI$2-'Indicator Date hidden'!AJ152)</f>
        <v>0</v>
      </c>
      <c r="AJ151" s="35" t="str">
        <f>IF('Indicator Date hidden'!AK152="x","x",$AJ$2-'Indicator Date hidden'!AK152)</f>
        <v>x</v>
      </c>
      <c r="AK151" s="35">
        <f>IF('Indicator Date hidden'!AL152="x","x",$AK$2-'Indicator Date hidden'!AL152)</f>
        <v>1</v>
      </c>
      <c r="AL151" s="35">
        <f>IF('Indicator Date hidden'!AM152="x","x",$AL$2-'Indicator Date hidden'!AM152)</f>
        <v>0</v>
      </c>
      <c r="AM151" s="35">
        <f>IF('Indicator Date hidden'!AN152="x","x",$AM$2-'Indicator Date hidden'!AN152)</f>
        <v>0</v>
      </c>
      <c r="AN151" s="35">
        <f>IF('Indicator Date hidden'!AO152="x","x",$AN$2-'Indicator Date hidden'!AO152)</f>
        <v>0</v>
      </c>
      <c r="AO151" s="35" t="str">
        <f>IF('Indicator Date hidden'!AP152="x","x",$AO$2-'Indicator Date hidden'!AP152)</f>
        <v>x</v>
      </c>
      <c r="AP151" s="35">
        <f>IF('Indicator Date hidden'!AQ152="x","x",$AP$2-'Indicator Date hidden'!AQ152)</f>
        <v>2</v>
      </c>
      <c r="AQ151" s="35">
        <f>IF('Indicator Date hidden'!AR152="x","x",$AQ$2-'Indicator Date hidden'!AR152)</f>
        <v>0</v>
      </c>
      <c r="AR151" s="35">
        <f>IF('Indicator Date hidden'!AS152="x","x",$AR$2-'Indicator Date hidden'!AS152)</f>
        <v>0</v>
      </c>
      <c r="AS151" s="35">
        <f>IF('Indicator Date hidden'!AT152="x","x",$AS$2-'Indicator Date hidden'!AT152)</f>
        <v>0</v>
      </c>
      <c r="AT151" s="35">
        <f>IF('Indicator Date hidden'!AU152="x","x",$AT$2-'Indicator Date hidden'!AU152)</f>
        <v>0</v>
      </c>
      <c r="AU151" s="35">
        <f>IF('Indicator Date hidden'!AV152="x","x",$AU$2-'Indicator Date hidden'!AV152)</f>
        <v>3</v>
      </c>
      <c r="AV151" s="35">
        <f>IF('Indicator Date hidden'!AW152="x","x",$AV$2-'Indicator Date hidden'!AW152)</f>
        <v>0</v>
      </c>
      <c r="AW151" s="35">
        <f>IF('Indicator Date hidden'!AX152="x","x",$AW$2-'Indicator Date hidden'!AX152)</f>
        <v>0</v>
      </c>
      <c r="AX151" s="35">
        <f>IF('Indicator Date hidden'!AY152="x","x",$AX$2-'Indicator Date hidden'!AY152)</f>
        <v>0</v>
      </c>
      <c r="AY151" s="35">
        <f>IF('Indicator Date hidden'!AZ152="x","x",$AY$2-'Indicator Date hidden'!AZ152)</f>
        <v>0</v>
      </c>
      <c r="AZ151" s="35">
        <f>IF('Indicator Date hidden'!BA152="x","x",$AZ$2-'Indicator Date hidden'!BA152)</f>
        <v>0</v>
      </c>
      <c r="BA151">
        <f t="shared" si="10"/>
        <v>14</v>
      </c>
      <c r="BB151" s="36">
        <f t="shared" si="11"/>
        <v>0.29166666666666669</v>
      </c>
      <c r="BC151">
        <f t="shared" si="12"/>
        <v>6</v>
      </c>
      <c r="BD151" s="36">
        <f t="shared" si="13"/>
        <v>0.86502247883444561</v>
      </c>
      <c r="BE151" s="38">
        <f t="shared" si="14"/>
        <v>0</v>
      </c>
    </row>
    <row r="152" spans="1:57" x14ac:dyDescent="0.35">
      <c r="A152" t="s">
        <v>281</v>
      </c>
      <c r="B152" s="35">
        <f>IF('Indicator Date hidden'!C153="x","x",$B$2-'Indicator Date hidden'!C153)</f>
        <v>0</v>
      </c>
      <c r="C152" s="35">
        <f>IF('Indicator Date hidden'!D153="x","x",$C$2-'Indicator Date hidden'!D153)</f>
        <v>0</v>
      </c>
      <c r="D152" s="35">
        <f>IF('Indicator Date hidden'!E153="x","x",$D$2-'Indicator Date hidden'!E153)</f>
        <v>0</v>
      </c>
      <c r="E152" s="35">
        <f>IF('Indicator Date hidden'!F153="x","x",$E$2-'Indicator Date hidden'!F153)</f>
        <v>0</v>
      </c>
      <c r="F152" s="35">
        <f>IF('Indicator Date hidden'!G153="x","x",$F$2-'Indicator Date hidden'!G153)</f>
        <v>0</v>
      </c>
      <c r="G152" s="35">
        <f>IF('Indicator Date hidden'!H153="x","x",$G$2-'Indicator Date hidden'!H153)</f>
        <v>0</v>
      </c>
      <c r="H152" s="35">
        <f>IF('Indicator Date hidden'!I153="x","x",$H$2-'Indicator Date hidden'!I153)</f>
        <v>0</v>
      </c>
      <c r="I152" s="35">
        <f>IF('Indicator Date hidden'!J153="x","x",$I$2-'Indicator Date hidden'!J153)</f>
        <v>0</v>
      </c>
      <c r="J152" s="35">
        <f>IF('Indicator Date hidden'!K153="x","x",$J$2-'Indicator Date hidden'!K153)</f>
        <v>0</v>
      </c>
      <c r="K152" s="35">
        <f>IF('Indicator Date hidden'!L153="x","x",$K$2-'Indicator Date hidden'!L153)</f>
        <v>0</v>
      </c>
      <c r="L152" s="35">
        <f>IF('Indicator Date hidden'!M153="x","x",$L$2-'Indicator Date hidden'!M153)</f>
        <v>0</v>
      </c>
      <c r="M152" s="35">
        <f>IF('Indicator Date hidden'!N153="x","x",$M$2-'Indicator Date hidden'!N153)</f>
        <v>0</v>
      </c>
      <c r="N152" s="35">
        <f>IF('Indicator Date hidden'!O153="x","x",$N$2-'Indicator Date hidden'!O153)</f>
        <v>0</v>
      </c>
      <c r="O152" s="35">
        <f>IF('Indicator Date hidden'!P153="x","x",$O$2-'Indicator Date hidden'!P153)</f>
        <v>0</v>
      </c>
      <c r="P152" s="35">
        <f>IF('Indicator Date hidden'!Q153="x","x",$P$2-'Indicator Date hidden'!Q153)</f>
        <v>0</v>
      </c>
      <c r="Q152" s="35" t="str">
        <f>IF('Indicator Date hidden'!R153="x","x",$Q$2-'Indicator Date hidden'!R153)</f>
        <v>x</v>
      </c>
      <c r="R152" s="35">
        <f>IF('Indicator Date hidden'!S153="x","x",$R$2-'Indicator Date hidden'!S153)</f>
        <v>0</v>
      </c>
      <c r="S152" s="35">
        <f>IF('Indicator Date hidden'!T153="x","x",$S$2-'Indicator Date hidden'!T153)</f>
        <v>0</v>
      </c>
      <c r="T152" s="35">
        <f>IF('Indicator Date hidden'!U153="x","x",$T$2-'Indicator Date hidden'!U153)</f>
        <v>0</v>
      </c>
      <c r="U152" s="35">
        <f>IF('Indicator Date hidden'!V153="x","x",$U$2-'Indicator Date hidden'!V153)</f>
        <v>0</v>
      </c>
      <c r="V152" s="35">
        <f>IF('Indicator Date hidden'!W153="x","x",$V$2-'Indicator Date hidden'!W153)</f>
        <v>0</v>
      </c>
      <c r="W152" s="35">
        <f>IF('Indicator Date hidden'!X153="x","x",$W$2-'Indicator Date hidden'!X153)</f>
        <v>2</v>
      </c>
      <c r="X152" s="35">
        <f>IF('Indicator Date hidden'!Y153="x","x",$X$2-'Indicator Date hidden'!Y153)</f>
        <v>2</v>
      </c>
      <c r="Y152" s="35">
        <f>IF('Indicator Date hidden'!Z153="x","x",$Y$2-'Indicator Date hidden'!Z153)</f>
        <v>0</v>
      </c>
      <c r="Z152" s="35">
        <f>IF('Indicator Date hidden'!AA153="x","x",$Z$2-'Indicator Date hidden'!AA153)</f>
        <v>0</v>
      </c>
      <c r="AA152" s="35" t="str">
        <f>IF('Indicator Date hidden'!AB153="x","x",$AA$2-'Indicator Date hidden'!AB153)</f>
        <v>x</v>
      </c>
      <c r="AB152" s="35">
        <f>IF('Indicator Date hidden'!AC153="x","x",$AB$2-'Indicator Date hidden'!AC153)</f>
        <v>0</v>
      </c>
      <c r="AC152" s="35">
        <f>IF('Indicator Date hidden'!AD153="x","x",$AC$2-'Indicator Date hidden'!AD153)</f>
        <v>0</v>
      </c>
      <c r="AD152" s="35" t="str">
        <f>IF('Indicator Date hidden'!AE153="x","x",$AD$2-'Indicator Date hidden'!AE153)</f>
        <v>x</v>
      </c>
      <c r="AE152" s="35" t="str">
        <f>IF('Indicator Date hidden'!AF153="x","x",$AE$2-'Indicator Date hidden'!AF153)</f>
        <v>x</v>
      </c>
      <c r="AF152" s="35">
        <f>IF('Indicator Date hidden'!AG153="x","x",$AF$2-'Indicator Date hidden'!AG153)</f>
        <v>7</v>
      </c>
      <c r="AG152" s="35">
        <f>IF('Indicator Date hidden'!AH153="x","x",$AG$2-'Indicator Date hidden'!AH153)</f>
        <v>0</v>
      </c>
      <c r="AH152" s="35">
        <f>IF('Indicator Date hidden'!AI153="x","x",$AH$2-'Indicator Date hidden'!AI153)</f>
        <v>0</v>
      </c>
      <c r="AI152" s="35">
        <f>IF('Indicator Date hidden'!AJ153="x","x",$AI$2-'Indicator Date hidden'!AJ153)</f>
        <v>0</v>
      </c>
      <c r="AJ152" s="35" t="str">
        <f>IF('Indicator Date hidden'!AK153="x","x",$AJ$2-'Indicator Date hidden'!AK153)</f>
        <v>x</v>
      </c>
      <c r="AK152" s="35" t="str">
        <f>IF('Indicator Date hidden'!AL153="x","x",$AK$2-'Indicator Date hidden'!AL153)</f>
        <v>x</v>
      </c>
      <c r="AL152" s="35">
        <f>IF('Indicator Date hidden'!AM153="x","x",$AL$2-'Indicator Date hidden'!AM153)</f>
        <v>0</v>
      </c>
      <c r="AM152" s="35">
        <f>IF('Indicator Date hidden'!AN153="x","x",$AM$2-'Indicator Date hidden'!AN153)</f>
        <v>0</v>
      </c>
      <c r="AN152" s="35">
        <f>IF('Indicator Date hidden'!AO153="x","x",$AN$2-'Indicator Date hidden'!AO153)</f>
        <v>0</v>
      </c>
      <c r="AO152" s="35">
        <f>IF('Indicator Date hidden'!AP153="x","x",$AO$2-'Indicator Date hidden'!AP153)</f>
        <v>1</v>
      </c>
      <c r="AP152" s="35">
        <f>IF('Indicator Date hidden'!AQ153="x","x",$AP$2-'Indicator Date hidden'!AQ153)</f>
        <v>1</v>
      </c>
      <c r="AQ152" s="35">
        <f>IF('Indicator Date hidden'!AR153="x","x",$AQ$2-'Indicator Date hidden'!AR153)</f>
        <v>0</v>
      </c>
      <c r="AR152" s="35">
        <f>IF('Indicator Date hidden'!AS153="x","x",$AR$2-'Indicator Date hidden'!AS153)</f>
        <v>0</v>
      </c>
      <c r="AS152" s="35">
        <f>IF('Indicator Date hidden'!AT153="x","x",$AS$2-'Indicator Date hidden'!AT153)</f>
        <v>0</v>
      </c>
      <c r="AT152" s="35">
        <f>IF('Indicator Date hidden'!AU153="x","x",$AT$2-'Indicator Date hidden'!AU153)</f>
        <v>0</v>
      </c>
      <c r="AU152" s="35">
        <f>IF('Indicator Date hidden'!AV153="x","x",$AU$2-'Indicator Date hidden'!AV153)</f>
        <v>4</v>
      </c>
      <c r="AV152" s="35">
        <f>IF('Indicator Date hidden'!AW153="x","x",$AV$2-'Indicator Date hidden'!AW153)</f>
        <v>0</v>
      </c>
      <c r="AW152" s="35">
        <f>IF('Indicator Date hidden'!AX153="x","x",$AW$2-'Indicator Date hidden'!AX153)</f>
        <v>0</v>
      </c>
      <c r="AX152" s="35">
        <f>IF('Indicator Date hidden'!AY153="x","x",$AX$2-'Indicator Date hidden'!AY153)</f>
        <v>0</v>
      </c>
      <c r="AY152" s="35">
        <f>IF('Indicator Date hidden'!AZ153="x","x",$AY$2-'Indicator Date hidden'!AZ153)</f>
        <v>0</v>
      </c>
      <c r="AZ152" s="35">
        <f>IF('Indicator Date hidden'!BA153="x","x",$AZ$2-'Indicator Date hidden'!BA153)</f>
        <v>0</v>
      </c>
      <c r="BA152">
        <f t="shared" si="10"/>
        <v>17</v>
      </c>
      <c r="BB152" s="36">
        <f t="shared" si="11"/>
        <v>0.37777777777777777</v>
      </c>
      <c r="BC152">
        <f t="shared" si="12"/>
        <v>6</v>
      </c>
      <c r="BD152" s="36">
        <f t="shared" si="13"/>
        <v>1.2344839477627689</v>
      </c>
      <c r="BE152" s="38">
        <f t="shared" si="14"/>
        <v>0</v>
      </c>
    </row>
    <row r="153" spans="1:57" x14ac:dyDescent="0.35">
      <c r="A153" t="s">
        <v>283</v>
      </c>
      <c r="B153" s="35">
        <f>IF('Indicator Date hidden'!C154="x","x",$B$2-'Indicator Date hidden'!C154)</f>
        <v>0</v>
      </c>
      <c r="C153" s="35">
        <f>IF('Indicator Date hidden'!D154="x","x",$C$2-'Indicator Date hidden'!D154)</f>
        <v>0</v>
      </c>
      <c r="D153" s="35">
        <f>IF('Indicator Date hidden'!E154="x","x",$D$2-'Indicator Date hidden'!E154)</f>
        <v>0</v>
      </c>
      <c r="E153" s="35">
        <f>IF('Indicator Date hidden'!F154="x","x",$E$2-'Indicator Date hidden'!F154)</f>
        <v>0</v>
      </c>
      <c r="F153" s="35">
        <f>IF('Indicator Date hidden'!G154="x","x",$F$2-'Indicator Date hidden'!G154)</f>
        <v>0</v>
      </c>
      <c r="G153" s="35">
        <f>IF('Indicator Date hidden'!H154="x","x",$G$2-'Indicator Date hidden'!H154)</f>
        <v>0</v>
      </c>
      <c r="H153" s="35">
        <f>IF('Indicator Date hidden'!I154="x","x",$H$2-'Indicator Date hidden'!I154)</f>
        <v>0</v>
      </c>
      <c r="I153" s="35">
        <f>IF('Indicator Date hidden'!J154="x","x",$I$2-'Indicator Date hidden'!J154)</f>
        <v>0</v>
      </c>
      <c r="J153" s="35">
        <f>IF('Indicator Date hidden'!K154="x","x",$J$2-'Indicator Date hidden'!K154)</f>
        <v>0</v>
      </c>
      <c r="K153" s="35">
        <f>IF('Indicator Date hidden'!L154="x","x",$K$2-'Indicator Date hidden'!L154)</f>
        <v>0</v>
      </c>
      <c r="L153" s="35">
        <f>IF('Indicator Date hidden'!M154="x","x",$L$2-'Indicator Date hidden'!M154)</f>
        <v>0</v>
      </c>
      <c r="M153" s="35">
        <f>IF('Indicator Date hidden'!N154="x","x",$M$2-'Indicator Date hidden'!N154)</f>
        <v>0</v>
      </c>
      <c r="N153" s="35">
        <f>IF('Indicator Date hidden'!O154="x","x",$N$2-'Indicator Date hidden'!O154)</f>
        <v>0</v>
      </c>
      <c r="O153" s="35">
        <f>IF('Indicator Date hidden'!P154="x","x",$O$2-'Indicator Date hidden'!P154)</f>
        <v>0</v>
      </c>
      <c r="P153" s="35">
        <f>IF('Indicator Date hidden'!Q154="x","x",$P$2-'Indicator Date hidden'!Q154)</f>
        <v>0</v>
      </c>
      <c r="Q153" s="35">
        <f>IF('Indicator Date hidden'!R154="x","x",$Q$2-'Indicator Date hidden'!R154)</f>
        <v>1</v>
      </c>
      <c r="R153" s="35">
        <f>IF('Indicator Date hidden'!S154="x","x",$R$2-'Indicator Date hidden'!S154)</f>
        <v>0</v>
      </c>
      <c r="S153" s="35">
        <f>IF('Indicator Date hidden'!T154="x","x",$S$2-'Indicator Date hidden'!T154)</f>
        <v>0</v>
      </c>
      <c r="T153" s="35">
        <f>IF('Indicator Date hidden'!U154="x","x",$T$2-'Indicator Date hidden'!U154)</f>
        <v>0</v>
      </c>
      <c r="U153" s="35">
        <f>IF('Indicator Date hidden'!V154="x","x",$U$2-'Indicator Date hidden'!V154)</f>
        <v>0</v>
      </c>
      <c r="V153" s="35">
        <f>IF('Indicator Date hidden'!W154="x","x",$V$2-'Indicator Date hidden'!W154)</f>
        <v>0</v>
      </c>
      <c r="W153" s="35">
        <f>IF('Indicator Date hidden'!X154="x","x",$W$2-'Indicator Date hidden'!X154)</f>
        <v>1</v>
      </c>
      <c r="X153" s="35">
        <f>IF('Indicator Date hidden'!Y154="x","x",$X$2-'Indicator Date hidden'!Y154)</f>
        <v>4</v>
      </c>
      <c r="Y153" s="35">
        <f>IF('Indicator Date hidden'!Z154="x","x",$Y$2-'Indicator Date hidden'!Z154)</f>
        <v>0</v>
      </c>
      <c r="Z153" s="35">
        <f>IF('Indicator Date hidden'!AA154="x","x",$Z$2-'Indicator Date hidden'!AA154)</f>
        <v>0</v>
      </c>
      <c r="AA153" s="35">
        <f>IF('Indicator Date hidden'!AB154="x","x",$AA$2-'Indicator Date hidden'!AB154)</f>
        <v>0</v>
      </c>
      <c r="AB153" s="35">
        <f>IF('Indicator Date hidden'!AC154="x","x",$AB$2-'Indicator Date hidden'!AC154)</f>
        <v>0</v>
      </c>
      <c r="AC153" s="35">
        <f>IF('Indicator Date hidden'!AD154="x","x",$AC$2-'Indicator Date hidden'!AD154)</f>
        <v>0</v>
      </c>
      <c r="AD153" s="35">
        <f>IF('Indicator Date hidden'!AE154="x","x",$AD$2-'Indicator Date hidden'!AE154)</f>
        <v>0</v>
      </c>
      <c r="AE153" s="35">
        <f>IF('Indicator Date hidden'!AF154="x","x",$AE$2-'Indicator Date hidden'!AF154)</f>
        <v>0</v>
      </c>
      <c r="AF153" s="35">
        <f>IF('Indicator Date hidden'!AG154="x","x",$AF$2-'Indicator Date hidden'!AG154)</f>
        <v>2</v>
      </c>
      <c r="AG153" s="35">
        <f>IF('Indicator Date hidden'!AH154="x","x",$AG$2-'Indicator Date hidden'!AH154)</f>
        <v>0</v>
      </c>
      <c r="AH153" s="35">
        <f>IF('Indicator Date hidden'!AI154="x","x",$AH$2-'Indicator Date hidden'!AI154)</f>
        <v>0</v>
      </c>
      <c r="AI153" s="35">
        <f>IF('Indicator Date hidden'!AJ154="x","x",$AI$2-'Indicator Date hidden'!AJ154)</f>
        <v>0</v>
      </c>
      <c r="AJ153" s="35" t="str">
        <f>IF('Indicator Date hidden'!AK154="x","x",$AJ$2-'Indicator Date hidden'!AK154)</f>
        <v>x</v>
      </c>
      <c r="AK153" s="35">
        <f>IF('Indicator Date hidden'!AL154="x","x",$AK$2-'Indicator Date hidden'!AL154)</f>
        <v>1</v>
      </c>
      <c r="AL153" s="35">
        <f>IF('Indicator Date hidden'!AM154="x","x",$AL$2-'Indicator Date hidden'!AM154)</f>
        <v>0</v>
      </c>
      <c r="AM153" s="35">
        <f>IF('Indicator Date hidden'!AN154="x","x",$AM$2-'Indicator Date hidden'!AN154)</f>
        <v>0</v>
      </c>
      <c r="AN153" s="35">
        <f>IF('Indicator Date hidden'!AO154="x","x",$AN$2-'Indicator Date hidden'!AO154)</f>
        <v>0</v>
      </c>
      <c r="AO153" s="35">
        <f>IF('Indicator Date hidden'!AP154="x","x",$AO$2-'Indicator Date hidden'!AP154)</f>
        <v>0</v>
      </c>
      <c r="AP153" s="35">
        <f>IF('Indicator Date hidden'!AQ154="x","x",$AP$2-'Indicator Date hidden'!AQ154)</f>
        <v>0</v>
      </c>
      <c r="AQ153" s="35">
        <f>IF('Indicator Date hidden'!AR154="x","x",$AQ$2-'Indicator Date hidden'!AR154)</f>
        <v>6</v>
      </c>
      <c r="AR153" s="35">
        <f>IF('Indicator Date hidden'!AS154="x","x",$AR$2-'Indicator Date hidden'!AS154)</f>
        <v>0</v>
      </c>
      <c r="AS153" s="35">
        <f>IF('Indicator Date hidden'!AT154="x","x",$AS$2-'Indicator Date hidden'!AT154)</f>
        <v>0</v>
      </c>
      <c r="AT153" s="35">
        <f>IF('Indicator Date hidden'!AU154="x","x",$AT$2-'Indicator Date hidden'!AU154)</f>
        <v>0</v>
      </c>
      <c r="AU153" s="35">
        <f>IF('Indicator Date hidden'!AV154="x","x",$AU$2-'Indicator Date hidden'!AV154)</f>
        <v>1</v>
      </c>
      <c r="AV153" s="35">
        <f>IF('Indicator Date hidden'!AW154="x","x",$AV$2-'Indicator Date hidden'!AW154)</f>
        <v>0</v>
      </c>
      <c r="AW153" s="35">
        <f>IF('Indicator Date hidden'!AX154="x","x",$AW$2-'Indicator Date hidden'!AX154)</f>
        <v>0</v>
      </c>
      <c r="AX153" s="35">
        <f>IF('Indicator Date hidden'!AY154="x","x",$AX$2-'Indicator Date hidden'!AY154)</f>
        <v>0</v>
      </c>
      <c r="AY153" s="35">
        <f>IF('Indicator Date hidden'!AZ154="x","x",$AY$2-'Indicator Date hidden'!AZ154)</f>
        <v>0</v>
      </c>
      <c r="AZ153" s="35">
        <f>IF('Indicator Date hidden'!BA154="x","x",$AZ$2-'Indicator Date hidden'!BA154)</f>
        <v>0</v>
      </c>
      <c r="BA153">
        <f t="shared" si="10"/>
        <v>16</v>
      </c>
      <c r="BB153" s="36">
        <f t="shared" si="11"/>
        <v>0.32</v>
      </c>
      <c r="BC153">
        <f t="shared" si="12"/>
        <v>7</v>
      </c>
      <c r="BD153" s="36">
        <f t="shared" si="13"/>
        <v>1.0476640682967036</v>
      </c>
      <c r="BE153" s="38">
        <f t="shared" si="14"/>
        <v>0</v>
      </c>
    </row>
    <row r="154" spans="1:57" x14ac:dyDescent="0.35">
      <c r="A154" t="s">
        <v>285</v>
      </c>
      <c r="B154" s="35">
        <f>IF('Indicator Date hidden'!C155="x","x",$B$2-'Indicator Date hidden'!C155)</f>
        <v>0</v>
      </c>
      <c r="C154" s="35">
        <f>IF('Indicator Date hidden'!D155="x","x",$C$2-'Indicator Date hidden'!D155)</f>
        <v>0</v>
      </c>
      <c r="D154" s="35">
        <f>IF('Indicator Date hidden'!E155="x","x",$D$2-'Indicator Date hidden'!E155)</f>
        <v>0</v>
      </c>
      <c r="E154" s="35">
        <f>IF('Indicator Date hidden'!F155="x","x",$E$2-'Indicator Date hidden'!F155)</f>
        <v>0</v>
      </c>
      <c r="F154" s="35">
        <f>IF('Indicator Date hidden'!G155="x","x",$F$2-'Indicator Date hidden'!G155)</f>
        <v>0</v>
      </c>
      <c r="G154" s="35">
        <f>IF('Indicator Date hidden'!H155="x","x",$G$2-'Indicator Date hidden'!H155)</f>
        <v>0</v>
      </c>
      <c r="H154" s="35">
        <f>IF('Indicator Date hidden'!I155="x","x",$H$2-'Indicator Date hidden'!I155)</f>
        <v>0</v>
      </c>
      <c r="I154" s="35">
        <f>IF('Indicator Date hidden'!J155="x","x",$I$2-'Indicator Date hidden'!J155)</f>
        <v>0</v>
      </c>
      <c r="J154" s="35">
        <f>IF('Indicator Date hidden'!K155="x","x",$J$2-'Indicator Date hidden'!K155)</f>
        <v>0</v>
      </c>
      <c r="K154" s="35">
        <f>IF('Indicator Date hidden'!L155="x","x",$K$2-'Indicator Date hidden'!L155)</f>
        <v>0</v>
      </c>
      <c r="L154" s="35">
        <f>IF('Indicator Date hidden'!M155="x","x",$L$2-'Indicator Date hidden'!M155)</f>
        <v>0</v>
      </c>
      <c r="M154" s="35">
        <f>IF('Indicator Date hidden'!N155="x","x",$M$2-'Indicator Date hidden'!N155)</f>
        <v>0</v>
      </c>
      <c r="N154" s="35">
        <f>IF('Indicator Date hidden'!O155="x","x",$N$2-'Indicator Date hidden'!O155)</f>
        <v>0</v>
      </c>
      <c r="O154" s="35">
        <f>IF('Indicator Date hidden'!P155="x","x",$O$2-'Indicator Date hidden'!P155)</f>
        <v>0</v>
      </c>
      <c r="P154" s="35">
        <f>IF('Indicator Date hidden'!Q155="x","x",$P$2-'Indicator Date hidden'!Q155)</f>
        <v>0</v>
      </c>
      <c r="Q154" s="35" t="str">
        <f>IF('Indicator Date hidden'!R155="x","x",$Q$2-'Indicator Date hidden'!R155)</f>
        <v>x</v>
      </c>
      <c r="R154" s="35">
        <f>IF('Indicator Date hidden'!S155="x","x",$R$2-'Indicator Date hidden'!S155)</f>
        <v>0</v>
      </c>
      <c r="S154" s="35">
        <f>IF('Indicator Date hidden'!T155="x","x",$S$2-'Indicator Date hidden'!T155)</f>
        <v>0</v>
      </c>
      <c r="T154" s="35">
        <f>IF('Indicator Date hidden'!U155="x","x",$T$2-'Indicator Date hidden'!U155)</f>
        <v>0</v>
      </c>
      <c r="U154" s="35" t="str">
        <f>IF('Indicator Date hidden'!V155="x","x",$U$2-'Indicator Date hidden'!V155)</f>
        <v>x</v>
      </c>
      <c r="V154" s="35">
        <f>IF('Indicator Date hidden'!W155="x","x",$V$2-'Indicator Date hidden'!W155)</f>
        <v>0</v>
      </c>
      <c r="W154" s="35" t="str">
        <f>IF('Indicator Date hidden'!X155="x","x",$W$2-'Indicator Date hidden'!X155)</f>
        <v>x</v>
      </c>
      <c r="X154" s="35">
        <f>IF('Indicator Date hidden'!Y155="x","x",$X$2-'Indicator Date hidden'!Y155)</f>
        <v>1</v>
      </c>
      <c r="Y154" s="35">
        <f>IF('Indicator Date hidden'!Z155="x","x",$Y$2-'Indicator Date hidden'!Z155)</f>
        <v>0</v>
      </c>
      <c r="Z154" s="35">
        <f>IF('Indicator Date hidden'!AA155="x","x",$Z$2-'Indicator Date hidden'!AA155)</f>
        <v>0</v>
      </c>
      <c r="AA154" s="35" t="str">
        <f>IF('Indicator Date hidden'!AB155="x","x",$AA$2-'Indicator Date hidden'!AB155)</f>
        <v>x</v>
      </c>
      <c r="AB154" s="35">
        <f>IF('Indicator Date hidden'!AC155="x","x",$AB$2-'Indicator Date hidden'!AC155)</f>
        <v>0</v>
      </c>
      <c r="AC154" s="35">
        <f>IF('Indicator Date hidden'!AD155="x","x",$AC$2-'Indicator Date hidden'!AD155)</f>
        <v>0</v>
      </c>
      <c r="AD154" s="35" t="str">
        <f>IF('Indicator Date hidden'!AE155="x","x",$AD$2-'Indicator Date hidden'!AE155)</f>
        <v>x</v>
      </c>
      <c r="AE154" s="35">
        <f>IF('Indicator Date hidden'!AF155="x","x",$AE$2-'Indicator Date hidden'!AF155)</f>
        <v>0</v>
      </c>
      <c r="AF154" s="35" t="str">
        <f>IF('Indicator Date hidden'!AG155="x","x",$AF$2-'Indicator Date hidden'!AG155)</f>
        <v>x</v>
      </c>
      <c r="AG154" s="35">
        <f>IF('Indicator Date hidden'!AH155="x","x",$AG$2-'Indicator Date hidden'!AH155)</f>
        <v>0</v>
      </c>
      <c r="AH154" s="35">
        <f>IF('Indicator Date hidden'!AI155="x","x",$AH$2-'Indicator Date hidden'!AI155)</f>
        <v>0</v>
      </c>
      <c r="AI154" s="35">
        <f>IF('Indicator Date hidden'!AJ155="x","x",$AI$2-'Indicator Date hidden'!AJ155)</f>
        <v>0</v>
      </c>
      <c r="AJ154" s="35" t="str">
        <f>IF('Indicator Date hidden'!AK155="x","x",$AJ$2-'Indicator Date hidden'!AK155)</f>
        <v>x</v>
      </c>
      <c r="AK154" s="35">
        <f>IF('Indicator Date hidden'!AL155="x","x",$AK$2-'Indicator Date hidden'!AL155)</f>
        <v>1</v>
      </c>
      <c r="AL154" s="35">
        <f>IF('Indicator Date hidden'!AM155="x","x",$AL$2-'Indicator Date hidden'!AM155)</f>
        <v>0</v>
      </c>
      <c r="AM154" s="35">
        <f>IF('Indicator Date hidden'!AN155="x","x",$AM$2-'Indicator Date hidden'!AN155)</f>
        <v>0</v>
      </c>
      <c r="AN154" s="35">
        <f>IF('Indicator Date hidden'!AO155="x","x",$AN$2-'Indicator Date hidden'!AO155)</f>
        <v>0</v>
      </c>
      <c r="AO154" s="35">
        <f>IF('Indicator Date hidden'!AP155="x","x",$AO$2-'Indicator Date hidden'!AP155)</f>
        <v>0</v>
      </c>
      <c r="AP154" s="35">
        <f>IF('Indicator Date hidden'!AQ155="x","x",$AP$2-'Indicator Date hidden'!AQ155)</f>
        <v>0</v>
      </c>
      <c r="AQ154" s="35">
        <f>IF('Indicator Date hidden'!AR155="x","x",$AQ$2-'Indicator Date hidden'!AR155)</f>
        <v>8</v>
      </c>
      <c r="AR154" s="35">
        <f>IF('Indicator Date hidden'!AS155="x","x",$AR$2-'Indicator Date hidden'!AS155)</f>
        <v>0</v>
      </c>
      <c r="AS154" s="35">
        <f>IF('Indicator Date hidden'!AT155="x","x",$AS$2-'Indicator Date hidden'!AT155)</f>
        <v>0</v>
      </c>
      <c r="AT154" s="35">
        <f>IF('Indicator Date hidden'!AU155="x","x",$AT$2-'Indicator Date hidden'!AU155)</f>
        <v>0</v>
      </c>
      <c r="AU154" s="35">
        <f>IF('Indicator Date hidden'!AV155="x","x",$AU$2-'Indicator Date hidden'!AV155)</f>
        <v>1</v>
      </c>
      <c r="AV154" s="35">
        <f>IF('Indicator Date hidden'!AW155="x","x",$AV$2-'Indicator Date hidden'!AW155)</f>
        <v>0</v>
      </c>
      <c r="AW154" s="35">
        <f>IF('Indicator Date hidden'!AX155="x","x",$AW$2-'Indicator Date hidden'!AX155)</f>
        <v>0</v>
      </c>
      <c r="AX154" s="35">
        <f>IF('Indicator Date hidden'!AY155="x","x",$AX$2-'Indicator Date hidden'!AY155)</f>
        <v>0</v>
      </c>
      <c r="AY154" s="35">
        <f>IF('Indicator Date hidden'!AZ155="x","x",$AY$2-'Indicator Date hidden'!AZ155)</f>
        <v>0</v>
      </c>
      <c r="AZ154" s="35">
        <f>IF('Indicator Date hidden'!BA155="x","x",$AZ$2-'Indicator Date hidden'!BA155)</f>
        <v>0</v>
      </c>
      <c r="BA154">
        <f t="shared" si="10"/>
        <v>11</v>
      </c>
      <c r="BB154" s="36">
        <f t="shared" si="11"/>
        <v>0.25</v>
      </c>
      <c r="BC154">
        <f t="shared" si="12"/>
        <v>4</v>
      </c>
      <c r="BD154" s="36">
        <f t="shared" si="13"/>
        <v>1.2083986398234949</v>
      </c>
      <c r="BE154" s="38">
        <f t="shared" si="14"/>
        <v>0</v>
      </c>
    </row>
    <row r="155" spans="1:57" x14ac:dyDescent="0.35">
      <c r="A155" t="s">
        <v>287</v>
      </c>
      <c r="B155" s="35">
        <f>IF('Indicator Date hidden'!C156="x","x",$B$2-'Indicator Date hidden'!C156)</f>
        <v>0</v>
      </c>
      <c r="C155" s="35">
        <f>IF('Indicator Date hidden'!D156="x","x",$C$2-'Indicator Date hidden'!D156)</f>
        <v>0</v>
      </c>
      <c r="D155" s="35">
        <f>IF('Indicator Date hidden'!E156="x","x",$D$2-'Indicator Date hidden'!E156)</f>
        <v>0</v>
      </c>
      <c r="E155" s="35">
        <f>IF('Indicator Date hidden'!F156="x","x",$E$2-'Indicator Date hidden'!F156)</f>
        <v>0</v>
      </c>
      <c r="F155" s="35">
        <f>IF('Indicator Date hidden'!G156="x","x",$F$2-'Indicator Date hidden'!G156)</f>
        <v>0</v>
      </c>
      <c r="G155" s="35">
        <f>IF('Indicator Date hidden'!H156="x","x",$G$2-'Indicator Date hidden'!H156)</f>
        <v>0</v>
      </c>
      <c r="H155" s="35">
        <f>IF('Indicator Date hidden'!I156="x","x",$H$2-'Indicator Date hidden'!I156)</f>
        <v>0</v>
      </c>
      <c r="I155" s="35">
        <f>IF('Indicator Date hidden'!J156="x","x",$I$2-'Indicator Date hidden'!J156)</f>
        <v>0</v>
      </c>
      <c r="J155" s="35">
        <f>IF('Indicator Date hidden'!K156="x","x",$J$2-'Indicator Date hidden'!K156)</f>
        <v>0</v>
      </c>
      <c r="K155" s="35">
        <f>IF('Indicator Date hidden'!L156="x","x",$K$2-'Indicator Date hidden'!L156)</f>
        <v>0</v>
      </c>
      <c r="L155" s="35">
        <f>IF('Indicator Date hidden'!M156="x","x",$L$2-'Indicator Date hidden'!M156)</f>
        <v>0</v>
      </c>
      <c r="M155" s="35">
        <f>IF('Indicator Date hidden'!N156="x","x",$M$2-'Indicator Date hidden'!N156)</f>
        <v>0</v>
      </c>
      <c r="N155" s="35">
        <f>IF('Indicator Date hidden'!O156="x","x",$N$2-'Indicator Date hidden'!O156)</f>
        <v>0</v>
      </c>
      <c r="O155" s="35">
        <f>IF('Indicator Date hidden'!P156="x","x",$O$2-'Indicator Date hidden'!P156)</f>
        <v>0</v>
      </c>
      <c r="P155" s="35">
        <f>IF('Indicator Date hidden'!Q156="x","x",$P$2-'Indicator Date hidden'!Q156)</f>
        <v>0</v>
      </c>
      <c r="Q155" s="35" t="str">
        <f>IF('Indicator Date hidden'!R156="x","x",$Q$2-'Indicator Date hidden'!R156)</f>
        <v>x</v>
      </c>
      <c r="R155" s="35">
        <f>IF('Indicator Date hidden'!S156="x","x",$R$2-'Indicator Date hidden'!S156)</f>
        <v>0</v>
      </c>
      <c r="S155" s="35">
        <f>IF('Indicator Date hidden'!T156="x","x",$S$2-'Indicator Date hidden'!T156)</f>
        <v>0</v>
      </c>
      <c r="T155" s="35">
        <f>IF('Indicator Date hidden'!U156="x","x",$T$2-'Indicator Date hidden'!U156)</f>
        <v>0</v>
      </c>
      <c r="U155" s="35" t="str">
        <f>IF('Indicator Date hidden'!V156="x","x",$U$2-'Indicator Date hidden'!V156)</f>
        <v>x</v>
      </c>
      <c r="V155" s="35">
        <f>IF('Indicator Date hidden'!W156="x","x",$V$2-'Indicator Date hidden'!W156)</f>
        <v>0</v>
      </c>
      <c r="W155" s="35" t="str">
        <f>IF('Indicator Date hidden'!X156="x","x",$W$2-'Indicator Date hidden'!X156)</f>
        <v>x</v>
      </c>
      <c r="X155" s="35">
        <f>IF('Indicator Date hidden'!Y156="x","x",$X$2-'Indicator Date hidden'!Y156)</f>
        <v>2</v>
      </c>
      <c r="Y155" s="35">
        <f>IF('Indicator Date hidden'!Z156="x","x",$Y$2-'Indicator Date hidden'!Z156)</f>
        <v>0</v>
      </c>
      <c r="Z155" s="35">
        <f>IF('Indicator Date hidden'!AA156="x","x",$Z$2-'Indicator Date hidden'!AA156)</f>
        <v>0</v>
      </c>
      <c r="AA155" s="35">
        <f>IF('Indicator Date hidden'!AB156="x","x",$AA$2-'Indicator Date hidden'!AB156)</f>
        <v>0</v>
      </c>
      <c r="AB155" s="35">
        <f>IF('Indicator Date hidden'!AC156="x","x",$AB$2-'Indicator Date hidden'!AC156)</f>
        <v>0</v>
      </c>
      <c r="AC155" s="35">
        <f>IF('Indicator Date hidden'!AD156="x","x",$AC$2-'Indicator Date hidden'!AD156)</f>
        <v>0</v>
      </c>
      <c r="AD155" s="35" t="str">
        <f>IF('Indicator Date hidden'!AE156="x","x",$AD$2-'Indicator Date hidden'!AE156)</f>
        <v>x</v>
      </c>
      <c r="AE155" s="35">
        <f>IF('Indicator Date hidden'!AF156="x","x",$AE$2-'Indicator Date hidden'!AF156)</f>
        <v>0</v>
      </c>
      <c r="AF155" s="35">
        <f>IF('Indicator Date hidden'!AG156="x","x",$AF$2-'Indicator Date hidden'!AG156)</f>
        <v>1</v>
      </c>
      <c r="AG155" s="35">
        <f>IF('Indicator Date hidden'!AH156="x","x",$AG$2-'Indicator Date hidden'!AH156)</f>
        <v>0</v>
      </c>
      <c r="AH155" s="35">
        <f>IF('Indicator Date hidden'!AI156="x","x",$AH$2-'Indicator Date hidden'!AI156)</f>
        <v>0</v>
      </c>
      <c r="AI155" s="35">
        <f>IF('Indicator Date hidden'!AJ156="x","x",$AI$2-'Indicator Date hidden'!AJ156)</f>
        <v>0</v>
      </c>
      <c r="AJ155" s="35" t="str">
        <f>IF('Indicator Date hidden'!AK156="x","x",$AJ$2-'Indicator Date hidden'!AK156)</f>
        <v>x</v>
      </c>
      <c r="AK155" s="35">
        <f>IF('Indicator Date hidden'!AL156="x","x",$AK$2-'Indicator Date hidden'!AL156)</f>
        <v>1</v>
      </c>
      <c r="AL155" s="35">
        <f>IF('Indicator Date hidden'!AM156="x","x",$AL$2-'Indicator Date hidden'!AM156)</f>
        <v>0</v>
      </c>
      <c r="AM155" s="35">
        <f>IF('Indicator Date hidden'!AN156="x","x",$AM$2-'Indicator Date hidden'!AN156)</f>
        <v>0</v>
      </c>
      <c r="AN155" s="35">
        <f>IF('Indicator Date hidden'!AO156="x","x",$AN$2-'Indicator Date hidden'!AO156)</f>
        <v>0</v>
      </c>
      <c r="AO155" s="35">
        <f>IF('Indicator Date hidden'!AP156="x","x",$AO$2-'Indicator Date hidden'!AP156)</f>
        <v>0</v>
      </c>
      <c r="AP155" s="35">
        <f>IF('Indicator Date hidden'!AQ156="x","x",$AP$2-'Indicator Date hidden'!AQ156)</f>
        <v>0</v>
      </c>
      <c r="AQ155" s="35">
        <f>IF('Indicator Date hidden'!AR156="x","x",$AQ$2-'Indicator Date hidden'!AR156)</f>
        <v>0</v>
      </c>
      <c r="AR155" s="35">
        <f>IF('Indicator Date hidden'!AS156="x","x",$AR$2-'Indicator Date hidden'!AS156)</f>
        <v>0</v>
      </c>
      <c r="AS155" s="35">
        <f>IF('Indicator Date hidden'!AT156="x","x",$AS$2-'Indicator Date hidden'!AT156)</f>
        <v>0</v>
      </c>
      <c r="AT155" s="35">
        <f>IF('Indicator Date hidden'!AU156="x","x",$AT$2-'Indicator Date hidden'!AU156)</f>
        <v>0</v>
      </c>
      <c r="AU155" s="35" t="str">
        <f>IF('Indicator Date hidden'!AV156="x","x",$AU$2-'Indicator Date hidden'!AV156)</f>
        <v>x</v>
      </c>
      <c r="AV155" s="35">
        <f>IF('Indicator Date hidden'!AW156="x","x",$AV$2-'Indicator Date hidden'!AW156)</f>
        <v>0</v>
      </c>
      <c r="AW155" s="35">
        <f>IF('Indicator Date hidden'!AX156="x","x",$AW$2-'Indicator Date hidden'!AX156)</f>
        <v>0</v>
      </c>
      <c r="AX155" s="35">
        <f>IF('Indicator Date hidden'!AY156="x","x",$AX$2-'Indicator Date hidden'!AY156)</f>
        <v>0</v>
      </c>
      <c r="AY155" s="35">
        <f>IF('Indicator Date hidden'!AZ156="x","x",$AY$2-'Indicator Date hidden'!AZ156)</f>
        <v>0</v>
      </c>
      <c r="AZ155" s="35">
        <f>IF('Indicator Date hidden'!BA156="x","x",$AZ$2-'Indicator Date hidden'!BA156)</f>
        <v>0</v>
      </c>
      <c r="BA155">
        <f t="shared" si="10"/>
        <v>4</v>
      </c>
      <c r="BB155" s="36">
        <f t="shared" si="11"/>
        <v>8.8888888888888892E-2</v>
      </c>
      <c r="BC155">
        <f t="shared" si="12"/>
        <v>3</v>
      </c>
      <c r="BD155" s="36">
        <f t="shared" si="13"/>
        <v>0.35416394334464951</v>
      </c>
      <c r="BE155" s="38">
        <f t="shared" si="14"/>
        <v>0</v>
      </c>
    </row>
    <row r="156" spans="1:57" x14ac:dyDescent="0.35">
      <c r="A156" t="s">
        <v>289</v>
      </c>
      <c r="B156" s="35">
        <f>IF('Indicator Date hidden'!C157="x","x",$B$2-'Indicator Date hidden'!C157)</f>
        <v>0</v>
      </c>
      <c r="C156" s="35">
        <f>IF('Indicator Date hidden'!D157="x","x",$C$2-'Indicator Date hidden'!D157)</f>
        <v>0</v>
      </c>
      <c r="D156" s="35">
        <f>IF('Indicator Date hidden'!E157="x","x",$D$2-'Indicator Date hidden'!E157)</f>
        <v>0</v>
      </c>
      <c r="E156" s="35">
        <f>IF('Indicator Date hidden'!F157="x","x",$E$2-'Indicator Date hidden'!F157)</f>
        <v>0</v>
      </c>
      <c r="F156" s="35">
        <f>IF('Indicator Date hidden'!G157="x","x",$F$2-'Indicator Date hidden'!G157)</f>
        <v>0</v>
      </c>
      <c r="G156" s="35">
        <f>IF('Indicator Date hidden'!H157="x","x",$G$2-'Indicator Date hidden'!H157)</f>
        <v>0</v>
      </c>
      <c r="H156" s="35">
        <f>IF('Indicator Date hidden'!I157="x","x",$H$2-'Indicator Date hidden'!I157)</f>
        <v>0</v>
      </c>
      <c r="I156" s="35">
        <f>IF('Indicator Date hidden'!J157="x","x",$I$2-'Indicator Date hidden'!J157)</f>
        <v>0</v>
      </c>
      <c r="J156" s="35">
        <f>IF('Indicator Date hidden'!K157="x","x",$J$2-'Indicator Date hidden'!K157)</f>
        <v>0</v>
      </c>
      <c r="K156" s="35">
        <f>IF('Indicator Date hidden'!L157="x","x",$K$2-'Indicator Date hidden'!L157)</f>
        <v>0</v>
      </c>
      <c r="L156" s="35">
        <f>IF('Indicator Date hidden'!M157="x","x",$L$2-'Indicator Date hidden'!M157)</f>
        <v>0</v>
      </c>
      <c r="M156" s="35">
        <f>IF('Indicator Date hidden'!N157="x","x",$M$2-'Indicator Date hidden'!N157)</f>
        <v>0</v>
      </c>
      <c r="N156" s="35">
        <f>IF('Indicator Date hidden'!O157="x","x",$N$2-'Indicator Date hidden'!O157)</f>
        <v>0</v>
      </c>
      <c r="O156" s="35">
        <f>IF('Indicator Date hidden'!P157="x","x",$O$2-'Indicator Date hidden'!P157)</f>
        <v>0</v>
      </c>
      <c r="P156" s="35">
        <f>IF('Indicator Date hidden'!Q157="x","x",$P$2-'Indicator Date hidden'!Q157)</f>
        <v>0</v>
      </c>
      <c r="Q156" s="35" t="str">
        <f>IF('Indicator Date hidden'!R157="x","x",$Q$2-'Indicator Date hidden'!R157)</f>
        <v>x</v>
      </c>
      <c r="R156" s="35">
        <f>IF('Indicator Date hidden'!S157="x","x",$R$2-'Indicator Date hidden'!S157)</f>
        <v>0</v>
      </c>
      <c r="S156" s="35">
        <f>IF('Indicator Date hidden'!T157="x","x",$S$2-'Indicator Date hidden'!T157)</f>
        <v>0</v>
      </c>
      <c r="T156" s="35">
        <f>IF('Indicator Date hidden'!U157="x","x",$T$2-'Indicator Date hidden'!U157)</f>
        <v>0</v>
      </c>
      <c r="U156" s="35" t="str">
        <f>IF('Indicator Date hidden'!V157="x","x",$U$2-'Indicator Date hidden'!V157)</f>
        <v>x</v>
      </c>
      <c r="V156" s="35">
        <f>IF('Indicator Date hidden'!W157="x","x",$V$2-'Indicator Date hidden'!W157)</f>
        <v>0</v>
      </c>
      <c r="W156" s="35" t="str">
        <f>IF('Indicator Date hidden'!X157="x","x",$W$2-'Indicator Date hidden'!X157)</f>
        <v>x</v>
      </c>
      <c r="X156" s="35">
        <f>IF('Indicator Date hidden'!Y157="x","x",$X$2-'Indicator Date hidden'!Y157)</f>
        <v>3</v>
      </c>
      <c r="Y156" s="35">
        <f>IF('Indicator Date hidden'!Z157="x","x",$Y$2-'Indicator Date hidden'!Z157)</f>
        <v>0</v>
      </c>
      <c r="Z156" s="35">
        <f>IF('Indicator Date hidden'!AA157="x","x",$Z$2-'Indicator Date hidden'!AA157)</f>
        <v>0</v>
      </c>
      <c r="AA156" s="35">
        <f>IF('Indicator Date hidden'!AB157="x","x",$AA$2-'Indicator Date hidden'!AB157)</f>
        <v>0</v>
      </c>
      <c r="AB156" s="35">
        <f>IF('Indicator Date hidden'!AC157="x","x",$AB$2-'Indicator Date hidden'!AC157)</f>
        <v>0</v>
      </c>
      <c r="AC156" s="35">
        <f>IF('Indicator Date hidden'!AD157="x","x",$AC$2-'Indicator Date hidden'!AD157)</f>
        <v>0</v>
      </c>
      <c r="AD156" s="35" t="str">
        <f>IF('Indicator Date hidden'!AE157="x","x",$AD$2-'Indicator Date hidden'!AE157)</f>
        <v>x</v>
      </c>
      <c r="AE156" s="35">
        <f>IF('Indicator Date hidden'!AF157="x","x",$AE$2-'Indicator Date hidden'!AF157)</f>
        <v>0</v>
      </c>
      <c r="AF156" s="35">
        <f>IF('Indicator Date hidden'!AG157="x","x",$AF$2-'Indicator Date hidden'!AG157)</f>
        <v>1</v>
      </c>
      <c r="AG156" s="35">
        <f>IF('Indicator Date hidden'!AH157="x","x",$AG$2-'Indicator Date hidden'!AH157)</f>
        <v>0</v>
      </c>
      <c r="AH156" s="35">
        <f>IF('Indicator Date hidden'!AI157="x","x",$AH$2-'Indicator Date hidden'!AI157)</f>
        <v>0</v>
      </c>
      <c r="AI156" s="35">
        <f>IF('Indicator Date hidden'!AJ157="x","x",$AI$2-'Indicator Date hidden'!AJ157)</f>
        <v>0</v>
      </c>
      <c r="AJ156" s="35" t="str">
        <f>IF('Indicator Date hidden'!AK157="x","x",$AJ$2-'Indicator Date hidden'!AK157)</f>
        <v>x</v>
      </c>
      <c r="AK156" s="35">
        <f>IF('Indicator Date hidden'!AL157="x","x",$AK$2-'Indicator Date hidden'!AL157)</f>
        <v>1</v>
      </c>
      <c r="AL156" s="35">
        <f>IF('Indicator Date hidden'!AM157="x","x",$AL$2-'Indicator Date hidden'!AM157)</f>
        <v>0</v>
      </c>
      <c r="AM156" s="35">
        <f>IF('Indicator Date hidden'!AN157="x","x",$AM$2-'Indicator Date hidden'!AN157)</f>
        <v>0</v>
      </c>
      <c r="AN156" s="35">
        <f>IF('Indicator Date hidden'!AO157="x","x",$AN$2-'Indicator Date hidden'!AO157)</f>
        <v>0</v>
      </c>
      <c r="AO156" s="35">
        <f>IF('Indicator Date hidden'!AP157="x","x",$AO$2-'Indicator Date hidden'!AP157)</f>
        <v>0</v>
      </c>
      <c r="AP156" s="35">
        <f>IF('Indicator Date hidden'!AQ157="x","x",$AP$2-'Indicator Date hidden'!AQ157)</f>
        <v>0</v>
      </c>
      <c r="AQ156" s="35">
        <f>IF('Indicator Date hidden'!AR157="x","x",$AQ$2-'Indicator Date hidden'!AR157)</f>
        <v>0</v>
      </c>
      <c r="AR156" s="35">
        <f>IF('Indicator Date hidden'!AS157="x","x",$AR$2-'Indicator Date hidden'!AS157)</f>
        <v>0</v>
      </c>
      <c r="AS156" s="35">
        <f>IF('Indicator Date hidden'!AT157="x","x",$AS$2-'Indicator Date hidden'!AT157)</f>
        <v>0</v>
      </c>
      <c r="AT156" s="35">
        <f>IF('Indicator Date hidden'!AU157="x","x",$AT$2-'Indicator Date hidden'!AU157)</f>
        <v>0</v>
      </c>
      <c r="AU156" s="35">
        <f>IF('Indicator Date hidden'!AV157="x","x",$AU$2-'Indicator Date hidden'!AV157)</f>
        <v>1</v>
      </c>
      <c r="AV156" s="35">
        <f>IF('Indicator Date hidden'!AW157="x","x",$AV$2-'Indicator Date hidden'!AW157)</f>
        <v>0</v>
      </c>
      <c r="AW156" s="35">
        <f>IF('Indicator Date hidden'!AX157="x","x",$AW$2-'Indicator Date hidden'!AX157)</f>
        <v>0</v>
      </c>
      <c r="AX156" s="35">
        <f>IF('Indicator Date hidden'!AY157="x","x",$AX$2-'Indicator Date hidden'!AY157)</f>
        <v>0</v>
      </c>
      <c r="AY156" s="35">
        <f>IF('Indicator Date hidden'!AZ157="x","x",$AY$2-'Indicator Date hidden'!AZ157)</f>
        <v>0</v>
      </c>
      <c r="AZ156" s="35">
        <f>IF('Indicator Date hidden'!BA157="x","x",$AZ$2-'Indicator Date hidden'!BA157)</f>
        <v>0</v>
      </c>
      <c r="BA156">
        <f t="shared" si="10"/>
        <v>6</v>
      </c>
      <c r="BB156" s="36">
        <f t="shared" si="11"/>
        <v>0.13043478260869565</v>
      </c>
      <c r="BC156">
        <f t="shared" si="12"/>
        <v>4</v>
      </c>
      <c r="BD156" s="36">
        <f t="shared" si="13"/>
        <v>0.49381811702611073</v>
      </c>
      <c r="BE156" s="38">
        <f t="shared" si="14"/>
        <v>0</v>
      </c>
    </row>
    <row r="157" spans="1:57" x14ac:dyDescent="0.35">
      <c r="A157" t="s">
        <v>291</v>
      </c>
      <c r="B157" s="35">
        <f>IF('Indicator Date hidden'!C158="x","x",$B$2-'Indicator Date hidden'!C158)</f>
        <v>0</v>
      </c>
      <c r="C157" s="35">
        <f>IF('Indicator Date hidden'!D158="x","x",$C$2-'Indicator Date hidden'!D158)</f>
        <v>0</v>
      </c>
      <c r="D157" s="35">
        <f>IF('Indicator Date hidden'!E158="x","x",$D$2-'Indicator Date hidden'!E158)</f>
        <v>0</v>
      </c>
      <c r="E157" s="35">
        <f>IF('Indicator Date hidden'!F158="x","x",$E$2-'Indicator Date hidden'!F158)</f>
        <v>0</v>
      </c>
      <c r="F157" s="35">
        <f>IF('Indicator Date hidden'!G158="x","x",$F$2-'Indicator Date hidden'!G158)</f>
        <v>0</v>
      </c>
      <c r="G157" s="35">
        <f>IF('Indicator Date hidden'!H158="x","x",$G$2-'Indicator Date hidden'!H158)</f>
        <v>0</v>
      </c>
      <c r="H157" s="35">
        <f>IF('Indicator Date hidden'!I158="x","x",$H$2-'Indicator Date hidden'!I158)</f>
        <v>0</v>
      </c>
      <c r="I157" s="35">
        <f>IF('Indicator Date hidden'!J158="x","x",$I$2-'Indicator Date hidden'!J158)</f>
        <v>0</v>
      </c>
      <c r="J157" s="35">
        <f>IF('Indicator Date hidden'!K158="x","x",$J$2-'Indicator Date hidden'!K158)</f>
        <v>0</v>
      </c>
      <c r="K157" s="35">
        <f>IF('Indicator Date hidden'!L158="x","x",$K$2-'Indicator Date hidden'!L158)</f>
        <v>0</v>
      </c>
      <c r="L157" s="35">
        <f>IF('Indicator Date hidden'!M158="x","x",$L$2-'Indicator Date hidden'!M158)</f>
        <v>0</v>
      </c>
      <c r="M157" s="35">
        <f>IF('Indicator Date hidden'!N158="x","x",$M$2-'Indicator Date hidden'!N158)</f>
        <v>0</v>
      </c>
      <c r="N157" s="35">
        <f>IF('Indicator Date hidden'!O158="x","x",$N$2-'Indicator Date hidden'!O158)</f>
        <v>0</v>
      </c>
      <c r="O157" s="35">
        <f>IF('Indicator Date hidden'!P158="x","x",$O$2-'Indicator Date hidden'!P158)</f>
        <v>0</v>
      </c>
      <c r="P157" s="35">
        <f>IF('Indicator Date hidden'!Q158="x","x",$P$2-'Indicator Date hidden'!Q158)</f>
        <v>0</v>
      </c>
      <c r="Q157" s="35" t="str">
        <f>IF('Indicator Date hidden'!R158="x","x",$Q$2-'Indicator Date hidden'!R158)</f>
        <v>x</v>
      </c>
      <c r="R157" s="35">
        <f>IF('Indicator Date hidden'!S158="x","x",$R$2-'Indicator Date hidden'!S158)</f>
        <v>0</v>
      </c>
      <c r="S157" s="35">
        <f>IF('Indicator Date hidden'!T158="x","x",$S$2-'Indicator Date hidden'!T158)</f>
        <v>0</v>
      </c>
      <c r="T157" s="35">
        <f>IF('Indicator Date hidden'!U158="x","x",$T$2-'Indicator Date hidden'!U158)</f>
        <v>0</v>
      </c>
      <c r="U157" s="35">
        <f>IF('Indicator Date hidden'!V158="x","x",$U$2-'Indicator Date hidden'!V158)</f>
        <v>0</v>
      </c>
      <c r="V157" s="35">
        <f>IF('Indicator Date hidden'!W158="x","x",$V$2-'Indicator Date hidden'!W158)</f>
        <v>0</v>
      </c>
      <c r="W157" s="35">
        <f>IF('Indicator Date hidden'!X158="x","x",$W$2-'Indicator Date hidden'!X158)</f>
        <v>7</v>
      </c>
      <c r="X157" s="35">
        <f>IF('Indicator Date hidden'!Y158="x","x",$X$2-'Indicator Date hidden'!Y158)</f>
        <v>4</v>
      </c>
      <c r="Y157" s="35">
        <f>IF('Indicator Date hidden'!Z158="x","x",$Y$2-'Indicator Date hidden'!Z158)</f>
        <v>0</v>
      </c>
      <c r="Z157" s="35">
        <f>IF('Indicator Date hidden'!AA158="x","x",$Z$2-'Indicator Date hidden'!AA158)</f>
        <v>0</v>
      </c>
      <c r="AA157" s="35" t="str">
        <f>IF('Indicator Date hidden'!AB158="x","x",$AA$2-'Indicator Date hidden'!AB158)</f>
        <v>x</v>
      </c>
      <c r="AB157" s="35">
        <f>IF('Indicator Date hidden'!AC158="x","x",$AB$2-'Indicator Date hidden'!AC158)</f>
        <v>0</v>
      </c>
      <c r="AC157" s="35">
        <f>IF('Indicator Date hidden'!AD158="x","x",$AC$2-'Indicator Date hidden'!AD158)</f>
        <v>0</v>
      </c>
      <c r="AD157" s="35">
        <f>IF('Indicator Date hidden'!AE158="x","x",$AD$2-'Indicator Date hidden'!AE158)</f>
        <v>0</v>
      </c>
      <c r="AE157" s="35" t="str">
        <f>IF('Indicator Date hidden'!AF158="x","x",$AE$2-'Indicator Date hidden'!AF158)</f>
        <v>x</v>
      </c>
      <c r="AF157" s="35">
        <f>IF('Indicator Date hidden'!AG158="x","x",$AF$2-'Indicator Date hidden'!AG158)</f>
        <v>8</v>
      </c>
      <c r="AG157" s="35">
        <f>IF('Indicator Date hidden'!AH158="x","x",$AG$2-'Indicator Date hidden'!AH158)</f>
        <v>0</v>
      </c>
      <c r="AH157" s="35">
        <f>IF('Indicator Date hidden'!AI158="x","x",$AH$2-'Indicator Date hidden'!AI158)</f>
        <v>0</v>
      </c>
      <c r="AI157" s="35">
        <f>IF('Indicator Date hidden'!AJ158="x","x",$AI$2-'Indicator Date hidden'!AJ158)</f>
        <v>0</v>
      </c>
      <c r="AJ157" s="35" t="str">
        <f>IF('Indicator Date hidden'!AK158="x","x",$AJ$2-'Indicator Date hidden'!AK158)</f>
        <v>x</v>
      </c>
      <c r="AK157" s="35">
        <f>IF('Indicator Date hidden'!AL158="x","x",$AK$2-'Indicator Date hidden'!AL158)</f>
        <v>1</v>
      </c>
      <c r="AL157" s="35">
        <f>IF('Indicator Date hidden'!AM158="x","x",$AL$2-'Indicator Date hidden'!AM158)</f>
        <v>0</v>
      </c>
      <c r="AM157" s="35">
        <f>IF('Indicator Date hidden'!AN158="x","x",$AM$2-'Indicator Date hidden'!AN158)</f>
        <v>0</v>
      </c>
      <c r="AN157" s="35">
        <f>IF('Indicator Date hidden'!AO158="x","x",$AN$2-'Indicator Date hidden'!AO158)</f>
        <v>0</v>
      </c>
      <c r="AO157" s="35" t="str">
        <f>IF('Indicator Date hidden'!AP158="x","x",$AO$2-'Indicator Date hidden'!AP158)</f>
        <v>x</v>
      </c>
      <c r="AP157" s="35" t="str">
        <f>IF('Indicator Date hidden'!AQ158="x","x",$AP$2-'Indicator Date hidden'!AQ158)</f>
        <v>x</v>
      </c>
      <c r="AQ157" s="35">
        <f>IF('Indicator Date hidden'!AR158="x","x",$AQ$2-'Indicator Date hidden'!AR158)</f>
        <v>6</v>
      </c>
      <c r="AR157" s="35">
        <f>IF('Indicator Date hidden'!AS158="x","x",$AR$2-'Indicator Date hidden'!AS158)</f>
        <v>0</v>
      </c>
      <c r="AS157" s="35" t="str">
        <f>IF('Indicator Date hidden'!AT158="x","x",$AS$2-'Indicator Date hidden'!AT158)</f>
        <v>x</v>
      </c>
      <c r="AT157" s="35">
        <f>IF('Indicator Date hidden'!AU158="x","x",$AT$2-'Indicator Date hidden'!AU158)</f>
        <v>0</v>
      </c>
      <c r="AU157" s="35" t="str">
        <f>IF('Indicator Date hidden'!AV158="x","x",$AU$2-'Indicator Date hidden'!AV158)</f>
        <v>x</v>
      </c>
      <c r="AV157" s="35">
        <f>IF('Indicator Date hidden'!AW158="x","x",$AV$2-'Indicator Date hidden'!AW158)</f>
        <v>0</v>
      </c>
      <c r="AW157" s="35">
        <f>IF('Indicator Date hidden'!AX158="x","x",$AW$2-'Indicator Date hidden'!AX158)</f>
        <v>0</v>
      </c>
      <c r="AX157" s="35">
        <f>IF('Indicator Date hidden'!AY158="x","x",$AX$2-'Indicator Date hidden'!AY158)</f>
        <v>0</v>
      </c>
      <c r="AY157" s="35">
        <f>IF('Indicator Date hidden'!AZ158="x","x",$AY$2-'Indicator Date hidden'!AZ158)</f>
        <v>0</v>
      </c>
      <c r="AZ157" s="35">
        <f>IF('Indicator Date hidden'!BA158="x","x",$AZ$2-'Indicator Date hidden'!BA158)</f>
        <v>0</v>
      </c>
      <c r="BA157">
        <f t="shared" si="10"/>
        <v>26</v>
      </c>
      <c r="BB157" s="36">
        <f t="shared" si="11"/>
        <v>0.60465116279069764</v>
      </c>
      <c r="BC157">
        <f t="shared" si="12"/>
        <v>5</v>
      </c>
      <c r="BD157" s="36">
        <f t="shared" si="13"/>
        <v>1.8694550242289667</v>
      </c>
      <c r="BE157" s="38">
        <f t="shared" si="14"/>
        <v>0</v>
      </c>
    </row>
    <row r="158" spans="1:57" x14ac:dyDescent="0.35">
      <c r="A158" t="s">
        <v>293</v>
      </c>
      <c r="B158" s="35">
        <f>IF('Indicator Date hidden'!C159="x","x",$B$2-'Indicator Date hidden'!C159)</f>
        <v>0</v>
      </c>
      <c r="C158" s="35">
        <f>IF('Indicator Date hidden'!D159="x","x",$C$2-'Indicator Date hidden'!D159)</f>
        <v>0</v>
      </c>
      <c r="D158" s="35">
        <f>IF('Indicator Date hidden'!E159="x","x",$D$2-'Indicator Date hidden'!E159)</f>
        <v>0</v>
      </c>
      <c r="E158" s="35">
        <f>IF('Indicator Date hidden'!F159="x","x",$E$2-'Indicator Date hidden'!F159)</f>
        <v>0</v>
      </c>
      <c r="F158" s="35">
        <f>IF('Indicator Date hidden'!G159="x","x",$F$2-'Indicator Date hidden'!G159)</f>
        <v>0</v>
      </c>
      <c r="G158" s="35">
        <f>IF('Indicator Date hidden'!H159="x","x",$G$2-'Indicator Date hidden'!H159)</f>
        <v>0</v>
      </c>
      <c r="H158" s="35">
        <f>IF('Indicator Date hidden'!I159="x","x",$H$2-'Indicator Date hidden'!I159)</f>
        <v>0</v>
      </c>
      <c r="I158" s="35">
        <f>IF('Indicator Date hidden'!J159="x","x",$I$2-'Indicator Date hidden'!J159)</f>
        <v>0</v>
      </c>
      <c r="J158" s="35">
        <f>IF('Indicator Date hidden'!K159="x","x",$J$2-'Indicator Date hidden'!K159)</f>
        <v>0</v>
      </c>
      <c r="K158" s="35">
        <f>IF('Indicator Date hidden'!L159="x","x",$K$2-'Indicator Date hidden'!L159)</f>
        <v>0</v>
      </c>
      <c r="L158" s="35">
        <f>IF('Indicator Date hidden'!M159="x","x",$L$2-'Indicator Date hidden'!M159)</f>
        <v>0</v>
      </c>
      <c r="M158" s="35">
        <f>IF('Indicator Date hidden'!N159="x","x",$M$2-'Indicator Date hidden'!N159)</f>
        <v>0</v>
      </c>
      <c r="N158" s="35">
        <f>IF('Indicator Date hidden'!O159="x","x",$N$2-'Indicator Date hidden'!O159)</f>
        <v>0</v>
      </c>
      <c r="O158" s="35">
        <f>IF('Indicator Date hidden'!P159="x","x",$O$2-'Indicator Date hidden'!P159)</f>
        <v>0</v>
      </c>
      <c r="P158" s="35" t="str">
        <f>IF('Indicator Date hidden'!Q159="x","x",$P$2-'Indicator Date hidden'!Q159)</f>
        <v>x</v>
      </c>
      <c r="Q158" s="35">
        <f>IF('Indicator Date hidden'!R159="x","x",$Q$2-'Indicator Date hidden'!R159)</f>
        <v>8</v>
      </c>
      <c r="R158" s="35">
        <f>IF('Indicator Date hidden'!S159="x","x",$R$2-'Indicator Date hidden'!S159)</f>
        <v>0</v>
      </c>
      <c r="S158" s="35">
        <f>IF('Indicator Date hidden'!T159="x","x",$S$2-'Indicator Date hidden'!T159)</f>
        <v>0</v>
      </c>
      <c r="T158" s="35">
        <f>IF('Indicator Date hidden'!U159="x","x",$T$2-'Indicator Date hidden'!U159)</f>
        <v>0</v>
      </c>
      <c r="U158" s="35">
        <f>IF('Indicator Date hidden'!V159="x","x",$U$2-'Indicator Date hidden'!V159)</f>
        <v>0</v>
      </c>
      <c r="V158" s="35">
        <f>IF('Indicator Date hidden'!W159="x","x",$V$2-'Indicator Date hidden'!W159)</f>
        <v>0</v>
      </c>
      <c r="W158" s="35">
        <f>IF('Indicator Date hidden'!X159="x","x",$W$2-'Indicator Date hidden'!X159)</f>
        <v>5</v>
      </c>
      <c r="X158" s="35">
        <f>IF('Indicator Date hidden'!Y159="x","x",$X$2-'Indicator Date hidden'!Y159)</f>
        <v>4</v>
      </c>
      <c r="Y158" s="35">
        <f>IF('Indicator Date hidden'!Z159="x","x",$Y$2-'Indicator Date hidden'!Z159)</f>
        <v>0</v>
      </c>
      <c r="Z158" s="35">
        <f>IF('Indicator Date hidden'!AA159="x","x",$Z$2-'Indicator Date hidden'!AA159)</f>
        <v>0</v>
      </c>
      <c r="AA158" s="35">
        <f>IF('Indicator Date hidden'!AB159="x","x",$AA$2-'Indicator Date hidden'!AB159)</f>
        <v>0</v>
      </c>
      <c r="AB158" s="35" t="str">
        <f>IF('Indicator Date hidden'!AC159="x","x",$AB$2-'Indicator Date hidden'!AC159)</f>
        <v>x</v>
      </c>
      <c r="AC158" s="35">
        <f>IF('Indicator Date hidden'!AD159="x","x",$AC$2-'Indicator Date hidden'!AD159)</f>
        <v>0</v>
      </c>
      <c r="AD158" s="35">
        <f>IF('Indicator Date hidden'!AE159="x","x",$AD$2-'Indicator Date hidden'!AE159)</f>
        <v>0</v>
      </c>
      <c r="AE158" s="35">
        <f>IF('Indicator Date hidden'!AF159="x","x",$AE$2-'Indicator Date hidden'!AF159)</f>
        <v>2</v>
      </c>
      <c r="AF158" s="35" t="str">
        <f>IF('Indicator Date hidden'!AG159="x","x",$AF$2-'Indicator Date hidden'!AG159)</f>
        <v>x</v>
      </c>
      <c r="AG158" s="35">
        <f>IF('Indicator Date hidden'!AH159="x","x",$AG$2-'Indicator Date hidden'!AH159)</f>
        <v>0</v>
      </c>
      <c r="AH158" s="35">
        <f>IF('Indicator Date hidden'!AI159="x","x",$AH$2-'Indicator Date hidden'!AI159)</f>
        <v>0</v>
      </c>
      <c r="AI158" s="35">
        <f>IF('Indicator Date hidden'!AJ159="x","x",$AI$2-'Indicator Date hidden'!AJ159)</f>
        <v>0</v>
      </c>
      <c r="AJ158" s="35">
        <f>IF('Indicator Date hidden'!AK159="x","x",$AJ$2-'Indicator Date hidden'!AK159)</f>
        <v>1</v>
      </c>
      <c r="AK158" s="35">
        <f>IF('Indicator Date hidden'!AL159="x","x",$AK$2-'Indicator Date hidden'!AL159)</f>
        <v>1</v>
      </c>
      <c r="AL158" s="35">
        <f>IF('Indicator Date hidden'!AM159="x","x",$AL$2-'Indicator Date hidden'!AM159)</f>
        <v>0</v>
      </c>
      <c r="AM158" s="35">
        <f>IF('Indicator Date hidden'!AN159="x","x",$AM$2-'Indicator Date hidden'!AN159)</f>
        <v>0</v>
      </c>
      <c r="AN158" s="35">
        <f>IF('Indicator Date hidden'!AO159="x","x",$AN$2-'Indicator Date hidden'!AO159)</f>
        <v>0</v>
      </c>
      <c r="AO158" s="35" t="str">
        <f>IF('Indicator Date hidden'!AP159="x","x",$AO$2-'Indicator Date hidden'!AP159)</f>
        <v>x</v>
      </c>
      <c r="AP158" s="35" t="str">
        <f>IF('Indicator Date hidden'!AQ159="x","x",$AP$2-'Indicator Date hidden'!AQ159)</f>
        <v>x</v>
      </c>
      <c r="AQ158" s="35" t="str">
        <f>IF('Indicator Date hidden'!AR159="x","x",$AQ$2-'Indicator Date hidden'!AR159)</f>
        <v>x</v>
      </c>
      <c r="AR158" s="35">
        <f>IF('Indicator Date hidden'!AS159="x","x",$AR$2-'Indicator Date hidden'!AS159)</f>
        <v>0</v>
      </c>
      <c r="AS158" s="35">
        <f>IF('Indicator Date hidden'!AT159="x","x",$AS$2-'Indicator Date hidden'!AT159)</f>
        <v>0</v>
      </c>
      <c r="AT158" s="35">
        <f>IF('Indicator Date hidden'!AU159="x","x",$AT$2-'Indicator Date hidden'!AU159)</f>
        <v>0</v>
      </c>
      <c r="AU158" s="35" t="str">
        <f>IF('Indicator Date hidden'!AV159="x","x",$AU$2-'Indicator Date hidden'!AV159)</f>
        <v>x</v>
      </c>
      <c r="AV158" s="35">
        <f>IF('Indicator Date hidden'!AW159="x","x",$AV$2-'Indicator Date hidden'!AW159)</f>
        <v>0</v>
      </c>
      <c r="AW158" s="35">
        <f>IF('Indicator Date hidden'!AX159="x","x",$AW$2-'Indicator Date hidden'!AX159)</f>
        <v>0</v>
      </c>
      <c r="AX158" s="35">
        <f>IF('Indicator Date hidden'!AY159="x","x",$AX$2-'Indicator Date hidden'!AY159)</f>
        <v>0</v>
      </c>
      <c r="AY158" s="35">
        <f>IF('Indicator Date hidden'!AZ159="x","x",$AY$2-'Indicator Date hidden'!AZ159)</f>
        <v>4</v>
      </c>
      <c r="AZ158" s="35">
        <f>IF('Indicator Date hidden'!BA159="x","x",$AZ$2-'Indicator Date hidden'!BA159)</f>
        <v>4</v>
      </c>
      <c r="BA158">
        <f t="shared" si="10"/>
        <v>29</v>
      </c>
      <c r="BB158" s="36">
        <f t="shared" si="11"/>
        <v>0.65909090909090906</v>
      </c>
      <c r="BC158">
        <f t="shared" si="12"/>
        <v>8</v>
      </c>
      <c r="BD158" s="36">
        <f t="shared" si="13"/>
        <v>1.6779747237529292</v>
      </c>
      <c r="BE158" s="38">
        <f t="shared" si="14"/>
        <v>0</v>
      </c>
    </row>
    <row r="159" spans="1:57" x14ac:dyDescent="0.35">
      <c r="A159" t="s">
        <v>295</v>
      </c>
      <c r="B159" s="35">
        <f>IF('Indicator Date hidden'!C160="x","x",$B$2-'Indicator Date hidden'!C160)</f>
        <v>0</v>
      </c>
      <c r="C159" s="35">
        <f>IF('Indicator Date hidden'!D160="x","x",$C$2-'Indicator Date hidden'!D160)</f>
        <v>0</v>
      </c>
      <c r="D159" s="35">
        <f>IF('Indicator Date hidden'!E160="x","x",$D$2-'Indicator Date hidden'!E160)</f>
        <v>0</v>
      </c>
      <c r="E159" s="35">
        <f>IF('Indicator Date hidden'!F160="x","x",$E$2-'Indicator Date hidden'!F160)</f>
        <v>0</v>
      </c>
      <c r="F159" s="35">
        <f>IF('Indicator Date hidden'!G160="x","x",$F$2-'Indicator Date hidden'!G160)</f>
        <v>0</v>
      </c>
      <c r="G159" s="35">
        <f>IF('Indicator Date hidden'!H160="x","x",$G$2-'Indicator Date hidden'!H160)</f>
        <v>0</v>
      </c>
      <c r="H159" s="35">
        <f>IF('Indicator Date hidden'!I160="x","x",$H$2-'Indicator Date hidden'!I160)</f>
        <v>0</v>
      </c>
      <c r="I159" s="35">
        <f>IF('Indicator Date hidden'!J160="x","x",$I$2-'Indicator Date hidden'!J160)</f>
        <v>0</v>
      </c>
      <c r="J159" s="35">
        <f>IF('Indicator Date hidden'!K160="x","x",$J$2-'Indicator Date hidden'!K160)</f>
        <v>0</v>
      </c>
      <c r="K159" s="35">
        <f>IF('Indicator Date hidden'!L160="x","x",$K$2-'Indicator Date hidden'!L160)</f>
        <v>0</v>
      </c>
      <c r="L159" s="35">
        <f>IF('Indicator Date hidden'!M160="x","x",$L$2-'Indicator Date hidden'!M160)</f>
        <v>0</v>
      </c>
      <c r="M159" s="35">
        <f>IF('Indicator Date hidden'!N160="x","x",$M$2-'Indicator Date hidden'!N160)</f>
        <v>0</v>
      </c>
      <c r="N159" s="35">
        <f>IF('Indicator Date hidden'!O160="x","x",$N$2-'Indicator Date hidden'!O160)</f>
        <v>0</v>
      </c>
      <c r="O159" s="35">
        <f>IF('Indicator Date hidden'!P160="x","x",$O$2-'Indicator Date hidden'!P160)</f>
        <v>0</v>
      </c>
      <c r="P159" s="35">
        <f>IF('Indicator Date hidden'!Q160="x","x",$P$2-'Indicator Date hidden'!Q160)</f>
        <v>0</v>
      </c>
      <c r="Q159" s="35">
        <f>IF('Indicator Date hidden'!R160="x","x",$Q$2-'Indicator Date hidden'!R160)</f>
        <v>2</v>
      </c>
      <c r="R159" s="35">
        <f>IF('Indicator Date hidden'!S160="x","x",$R$2-'Indicator Date hidden'!S160)</f>
        <v>0</v>
      </c>
      <c r="S159" s="35">
        <f>IF('Indicator Date hidden'!T160="x","x",$S$2-'Indicator Date hidden'!T160)</f>
        <v>0</v>
      </c>
      <c r="T159" s="35">
        <f>IF('Indicator Date hidden'!U160="x","x",$T$2-'Indicator Date hidden'!U160)</f>
        <v>0</v>
      </c>
      <c r="U159" s="35">
        <f>IF('Indicator Date hidden'!V160="x","x",$U$2-'Indicator Date hidden'!V160)</f>
        <v>0</v>
      </c>
      <c r="V159" s="35">
        <f>IF('Indicator Date hidden'!W160="x","x",$V$2-'Indicator Date hidden'!W160)</f>
        <v>0</v>
      </c>
      <c r="W159" s="35">
        <f>IF('Indicator Date hidden'!X160="x","x",$W$2-'Indicator Date hidden'!X160)</f>
        <v>6</v>
      </c>
      <c r="X159" s="35">
        <f>IF('Indicator Date hidden'!Y160="x","x",$X$2-'Indicator Date hidden'!Y160)</f>
        <v>1</v>
      </c>
      <c r="Y159" s="35">
        <f>IF('Indicator Date hidden'!Z160="x","x",$Y$2-'Indicator Date hidden'!Z160)</f>
        <v>0</v>
      </c>
      <c r="Z159" s="35">
        <f>IF('Indicator Date hidden'!AA160="x","x",$Z$2-'Indicator Date hidden'!AA160)</f>
        <v>0</v>
      </c>
      <c r="AA159" s="35">
        <f>IF('Indicator Date hidden'!AB160="x","x",$AA$2-'Indicator Date hidden'!AB160)</f>
        <v>0</v>
      </c>
      <c r="AB159" s="35">
        <f>IF('Indicator Date hidden'!AC160="x","x",$AB$2-'Indicator Date hidden'!AC160)</f>
        <v>0</v>
      </c>
      <c r="AC159" s="35">
        <f>IF('Indicator Date hidden'!AD160="x","x",$AC$2-'Indicator Date hidden'!AD160)</f>
        <v>0</v>
      </c>
      <c r="AD159" s="35">
        <f>IF('Indicator Date hidden'!AE160="x","x",$AD$2-'Indicator Date hidden'!AE160)</f>
        <v>0</v>
      </c>
      <c r="AE159" s="35">
        <f>IF('Indicator Date hidden'!AF160="x","x",$AE$2-'Indicator Date hidden'!AF160)</f>
        <v>0</v>
      </c>
      <c r="AF159" s="35">
        <f>IF('Indicator Date hidden'!AG160="x","x",$AF$2-'Indicator Date hidden'!AG160)</f>
        <v>2</v>
      </c>
      <c r="AG159" s="35">
        <f>IF('Indicator Date hidden'!AH160="x","x",$AG$2-'Indicator Date hidden'!AH160)</f>
        <v>0</v>
      </c>
      <c r="AH159" s="35">
        <f>IF('Indicator Date hidden'!AI160="x","x",$AH$2-'Indicator Date hidden'!AI160)</f>
        <v>0</v>
      </c>
      <c r="AI159" s="35">
        <f>IF('Indicator Date hidden'!AJ160="x","x",$AI$2-'Indicator Date hidden'!AJ160)</f>
        <v>0</v>
      </c>
      <c r="AJ159" s="35" t="str">
        <f>IF('Indicator Date hidden'!AK160="x","x",$AJ$2-'Indicator Date hidden'!AK160)</f>
        <v>x</v>
      </c>
      <c r="AK159" s="35">
        <f>IF('Indicator Date hidden'!AL160="x","x",$AK$2-'Indicator Date hidden'!AL160)</f>
        <v>1</v>
      </c>
      <c r="AL159" s="35">
        <f>IF('Indicator Date hidden'!AM160="x","x",$AL$2-'Indicator Date hidden'!AM160)</f>
        <v>0</v>
      </c>
      <c r="AM159" s="35">
        <f>IF('Indicator Date hidden'!AN160="x","x",$AM$2-'Indicator Date hidden'!AN160)</f>
        <v>0</v>
      </c>
      <c r="AN159" s="35">
        <f>IF('Indicator Date hidden'!AO160="x","x",$AN$2-'Indicator Date hidden'!AO160)</f>
        <v>0</v>
      </c>
      <c r="AO159" s="35">
        <f>IF('Indicator Date hidden'!AP160="x","x",$AO$2-'Indicator Date hidden'!AP160)</f>
        <v>0</v>
      </c>
      <c r="AP159" s="35">
        <f>IF('Indicator Date hidden'!AQ160="x","x",$AP$2-'Indicator Date hidden'!AQ160)</f>
        <v>0</v>
      </c>
      <c r="AQ159" s="35">
        <f>IF('Indicator Date hidden'!AR160="x","x",$AQ$2-'Indicator Date hidden'!AR160)</f>
        <v>0</v>
      </c>
      <c r="AR159" s="35">
        <f>IF('Indicator Date hidden'!AS160="x","x",$AR$2-'Indicator Date hidden'!AS160)</f>
        <v>0</v>
      </c>
      <c r="AS159" s="35">
        <f>IF('Indicator Date hidden'!AT160="x","x",$AS$2-'Indicator Date hidden'!AT160)</f>
        <v>0</v>
      </c>
      <c r="AT159" s="35">
        <f>IF('Indicator Date hidden'!AU160="x","x",$AT$2-'Indicator Date hidden'!AU160)</f>
        <v>0</v>
      </c>
      <c r="AU159" s="35">
        <f>IF('Indicator Date hidden'!AV160="x","x",$AU$2-'Indicator Date hidden'!AV160)</f>
        <v>2</v>
      </c>
      <c r="AV159" s="35">
        <f>IF('Indicator Date hidden'!AW160="x","x",$AV$2-'Indicator Date hidden'!AW160)</f>
        <v>0</v>
      </c>
      <c r="AW159" s="35">
        <f>IF('Indicator Date hidden'!AX160="x","x",$AW$2-'Indicator Date hidden'!AX160)</f>
        <v>0</v>
      </c>
      <c r="AX159" s="35">
        <f>IF('Indicator Date hidden'!AY160="x","x",$AX$2-'Indicator Date hidden'!AY160)</f>
        <v>0</v>
      </c>
      <c r="AY159" s="35">
        <f>IF('Indicator Date hidden'!AZ160="x","x",$AY$2-'Indicator Date hidden'!AZ160)</f>
        <v>0</v>
      </c>
      <c r="AZ159" s="35">
        <f>IF('Indicator Date hidden'!BA160="x","x",$AZ$2-'Indicator Date hidden'!BA160)</f>
        <v>0</v>
      </c>
      <c r="BA159">
        <f t="shared" si="10"/>
        <v>14</v>
      </c>
      <c r="BB159" s="36">
        <f t="shared" si="11"/>
        <v>0.28000000000000003</v>
      </c>
      <c r="BC159">
        <f t="shared" si="12"/>
        <v>6</v>
      </c>
      <c r="BD159" s="36">
        <f t="shared" si="13"/>
        <v>0.96</v>
      </c>
      <c r="BE159" s="38">
        <f t="shared" si="14"/>
        <v>0</v>
      </c>
    </row>
    <row r="160" spans="1:57" x14ac:dyDescent="0.35">
      <c r="A160" t="s">
        <v>298</v>
      </c>
      <c r="B160" s="35">
        <f>IF('Indicator Date hidden'!C161="x","x",$B$2-'Indicator Date hidden'!C161)</f>
        <v>0</v>
      </c>
      <c r="C160" s="35">
        <f>IF('Indicator Date hidden'!D161="x","x",$C$2-'Indicator Date hidden'!D161)</f>
        <v>0</v>
      </c>
      <c r="D160" s="35">
        <f>IF('Indicator Date hidden'!E161="x","x",$D$2-'Indicator Date hidden'!E161)</f>
        <v>0</v>
      </c>
      <c r="E160" s="35">
        <f>IF('Indicator Date hidden'!F161="x","x",$E$2-'Indicator Date hidden'!F161)</f>
        <v>0</v>
      </c>
      <c r="F160" s="35">
        <f>IF('Indicator Date hidden'!G161="x","x",$F$2-'Indicator Date hidden'!G161)</f>
        <v>0</v>
      </c>
      <c r="G160" s="35">
        <f>IF('Indicator Date hidden'!H161="x","x",$G$2-'Indicator Date hidden'!H161)</f>
        <v>0</v>
      </c>
      <c r="H160" s="35">
        <f>IF('Indicator Date hidden'!I161="x","x",$H$2-'Indicator Date hidden'!I161)</f>
        <v>0</v>
      </c>
      <c r="I160" s="35">
        <f>IF('Indicator Date hidden'!J161="x","x",$I$2-'Indicator Date hidden'!J161)</f>
        <v>0</v>
      </c>
      <c r="J160" s="35">
        <f>IF('Indicator Date hidden'!K161="x","x",$J$2-'Indicator Date hidden'!K161)</f>
        <v>0</v>
      </c>
      <c r="K160" s="35">
        <f>IF('Indicator Date hidden'!L161="x","x",$K$2-'Indicator Date hidden'!L161)</f>
        <v>0</v>
      </c>
      <c r="L160" s="35">
        <f>IF('Indicator Date hidden'!M161="x","x",$L$2-'Indicator Date hidden'!M161)</f>
        <v>0</v>
      </c>
      <c r="M160" s="35">
        <f>IF('Indicator Date hidden'!N161="x","x",$M$2-'Indicator Date hidden'!N161)</f>
        <v>0</v>
      </c>
      <c r="N160" s="35">
        <f>IF('Indicator Date hidden'!O161="x","x",$N$2-'Indicator Date hidden'!O161)</f>
        <v>0</v>
      </c>
      <c r="O160" s="35">
        <f>IF('Indicator Date hidden'!P161="x","x",$O$2-'Indicator Date hidden'!P161)</f>
        <v>0</v>
      </c>
      <c r="P160" s="35">
        <f>IF('Indicator Date hidden'!Q161="x","x",$P$2-'Indicator Date hidden'!Q161)</f>
        <v>0</v>
      </c>
      <c r="Q160" s="35">
        <f>IF('Indicator Date hidden'!R161="x","x",$Q$2-'Indicator Date hidden'!R161)</f>
        <v>4</v>
      </c>
      <c r="R160" s="35">
        <f>IF('Indicator Date hidden'!S161="x","x",$R$2-'Indicator Date hidden'!S161)</f>
        <v>0</v>
      </c>
      <c r="S160" s="35">
        <f>IF('Indicator Date hidden'!T161="x","x",$S$2-'Indicator Date hidden'!T161)</f>
        <v>0</v>
      </c>
      <c r="T160" s="35">
        <f>IF('Indicator Date hidden'!U161="x","x",$T$2-'Indicator Date hidden'!U161)</f>
        <v>0</v>
      </c>
      <c r="U160" s="35">
        <f>IF('Indicator Date hidden'!V161="x","x",$U$2-'Indicator Date hidden'!V161)</f>
        <v>0</v>
      </c>
      <c r="V160" s="35">
        <f>IF('Indicator Date hidden'!W161="x","x",$V$2-'Indicator Date hidden'!W161)</f>
        <v>0</v>
      </c>
      <c r="W160" s="35">
        <f>IF('Indicator Date hidden'!X161="x","x",$W$2-'Indicator Date hidden'!X161)</f>
        <v>4</v>
      </c>
      <c r="X160" s="35" t="str">
        <f>IF('Indicator Date hidden'!Y161="x","x",$X$2-'Indicator Date hidden'!Y161)</f>
        <v>x</v>
      </c>
      <c r="Y160" s="35">
        <f>IF('Indicator Date hidden'!Z161="x","x",$Y$2-'Indicator Date hidden'!Z161)</f>
        <v>0</v>
      </c>
      <c r="Z160" s="35">
        <f>IF('Indicator Date hidden'!AA161="x","x",$Z$2-'Indicator Date hidden'!AA161)</f>
        <v>0</v>
      </c>
      <c r="AA160" s="35">
        <f>IF('Indicator Date hidden'!AB161="x","x",$AA$2-'Indicator Date hidden'!AB161)</f>
        <v>0</v>
      </c>
      <c r="AB160" s="35">
        <f>IF('Indicator Date hidden'!AC161="x","x",$AB$2-'Indicator Date hidden'!AC161)</f>
        <v>0</v>
      </c>
      <c r="AC160" s="35">
        <f>IF('Indicator Date hidden'!AD161="x","x",$AC$2-'Indicator Date hidden'!AD161)</f>
        <v>0</v>
      </c>
      <c r="AD160" s="35">
        <f>IF('Indicator Date hidden'!AE161="x","x",$AD$2-'Indicator Date hidden'!AE161)</f>
        <v>0</v>
      </c>
      <c r="AE160" s="35" t="str">
        <f>IF('Indicator Date hidden'!AF161="x","x",$AE$2-'Indicator Date hidden'!AF161)</f>
        <v>x</v>
      </c>
      <c r="AF160" s="35" t="str">
        <f>IF('Indicator Date hidden'!AG161="x","x",$AF$2-'Indicator Date hidden'!AG161)</f>
        <v>x</v>
      </c>
      <c r="AG160" s="35">
        <f>IF('Indicator Date hidden'!AH161="x","x",$AG$2-'Indicator Date hidden'!AH161)</f>
        <v>0</v>
      </c>
      <c r="AH160" s="35">
        <f>IF('Indicator Date hidden'!AI161="x","x",$AH$2-'Indicator Date hidden'!AI161)</f>
        <v>0</v>
      </c>
      <c r="AI160" s="35">
        <f>IF('Indicator Date hidden'!AJ161="x","x",$AI$2-'Indicator Date hidden'!AJ161)</f>
        <v>0</v>
      </c>
      <c r="AJ160" s="35">
        <f>IF('Indicator Date hidden'!AK161="x","x",$AJ$2-'Indicator Date hidden'!AK161)</f>
        <v>1</v>
      </c>
      <c r="AK160" s="35">
        <f>IF('Indicator Date hidden'!AL161="x","x",$AK$2-'Indicator Date hidden'!AL161)</f>
        <v>0</v>
      </c>
      <c r="AL160" s="35">
        <f>IF('Indicator Date hidden'!AM161="x","x",$AL$2-'Indicator Date hidden'!AM161)</f>
        <v>0</v>
      </c>
      <c r="AM160" s="35">
        <f>IF('Indicator Date hidden'!AN161="x","x",$AM$2-'Indicator Date hidden'!AN161)</f>
        <v>0</v>
      </c>
      <c r="AN160" s="35">
        <f>IF('Indicator Date hidden'!AO161="x","x",$AN$2-'Indicator Date hidden'!AO161)</f>
        <v>0</v>
      </c>
      <c r="AO160" s="35" t="str">
        <f>IF('Indicator Date hidden'!AP161="x","x",$AO$2-'Indicator Date hidden'!AP161)</f>
        <v>x</v>
      </c>
      <c r="AP160" s="35" t="str">
        <f>IF('Indicator Date hidden'!AQ161="x","x",$AP$2-'Indicator Date hidden'!AQ161)</f>
        <v>x</v>
      </c>
      <c r="AQ160" s="35" t="str">
        <f>IF('Indicator Date hidden'!AR161="x","x",$AQ$2-'Indicator Date hidden'!AR161)</f>
        <v>x</v>
      </c>
      <c r="AR160" s="35">
        <f>IF('Indicator Date hidden'!AS161="x","x",$AR$2-'Indicator Date hidden'!AS161)</f>
        <v>0</v>
      </c>
      <c r="AS160" s="35">
        <f>IF('Indicator Date hidden'!AT161="x","x",$AS$2-'Indicator Date hidden'!AT161)</f>
        <v>0</v>
      </c>
      <c r="AT160" s="35">
        <f>IF('Indicator Date hidden'!AU161="x","x",$AT$2-'Indicator Date hidden'!AU161)</f>
        <v>0</v>
      </c>
      <c r="AU160" s="35">
        <f>IF('Indicator Date hidden'!AV161="x","x",$AU$2-'Indicator Date hidden'!AV161)</f>
        <v>6</v>
      </c>
      <c r="AV160" s="35">
        <f>IF('Indicator Date hidden'!AW161="x","x",$AV$2-'Indicator Date hidden'!AW161)</f>
        <v>0</v>
      </c>
      <c r="AW160" s="35">
        <f>IF('Indicator Date hidden'!AX161="x","x",$AW$2-'Indicator Date hidden'!AX161)</f>
        <v>0</v>
      </c>
      <c r="AX160" s="35">
        <f>IF('Indicator Date hidden'!AY161="x","x",$AX$2-'Indicator Date hidden'!AY161)</f>
        <v>0</v>
      </c>
      <c r="AY160" s="35">
        <f>IF('Indicator Date hidden'!AZ161="x","x",$AY$2-'Indicator Date hidden'!AZ161)</f>
        <v>0</v>
      </c>
      <c r="AZ160" s="35">
        <f>IF('Indicator Date hidden'!BA161="x","x",$AZ$2-'Indicator Date hidden'!BA161)</f>
        <v>0</v>
      </c>
      <c r="BA160">
        <f t="shared" si="10"/>
        <v>15</v>
      </c>
      <c r="BB160" s="36">
        <f t="shared" si="11"/>
        <v>0.33333333333333331</v>
      </c>
      <c r="BC160">
        <f t="shared" si="12"/>
        <v>4</v>
      </c>
      <c r="BD160" s="36">
        <f t="shared" si="13"/>
        <v>1.1925695879998879</v>
      </c>
      <c r="BE160" s="38">
        <f t="shared" si="14"/>
        <v>0</v>
      </c>
    </row>
    <row r="161" spans="1:57" x14ac:dyDescent="0.35">
      <c r="A161" t="s">
        <v>300</v>
      </c>
      <c r="B161" s="35">
        <f>IF('Indicator Date hidden'!C162="x","x",$B$2-'Indicator Date hidden'!C162)</f>
        <v>0</v>
      </c>
      <c r="C161" s="35">
        <f>IF('Indicator Date hidden'!D162="x","x",$C$2-'Indicator Date hidden'!D162)</f>
        <v>0</v>
      </c>
      <c r="D161" s="35">
        <f>IF('Indicator Date hidden'!E162="x","x",$D$2-'Indicator Date hidden'!E162)</f>
        <v>0</v>
      </c>
      <c r="E161" s="35">
        <f>IF('Indicator Date hidden'!F162="x","x",$E$2-'Indicator Date hidden'!F162)</f>
        <v>0</v>
      </c>
      <c r="F161" s="35">
        <f>IF('Indicator Date hidden'!G162="x","x",$F$2-'Indicator Date hidden'!G162)</f>
        <v>0</v>
      </c>
      <c r="G161" s="35">
        <f>IF('Indicator Date hidden'!H162="x","x",$G$2-'Indicator Date hidden'!H162)</f>
        <v>0</v>
      </c>
      <c r="H161" s="35">
        <f>IF('Indicator Date hidden'!I162="x","x",$H$2-'Indicator Date hidden'!I162)</f>
        <v>0</v>
      </c>
      <c r="I161" s="35">
        <f>IF('Indicator Date hidden'!J162="x","x",$I$2-'Indicator Date hidden'!J162)</f>
        <v>0</v>
      </c>
      <c r="J161" s="35">
        <f>IF('Indicator Date hidden'!K162="x","x",$J$2-'Indicator Date hidden'!K162)</f>
        <v>0</v>
      </c>
      <c r="K161" s="35">
        <f>IF('Indicator Date hidden'!L162="x","x",$K$2-'Indicator Date hidden'!L162)</f>
        <v>0</v>
      </c>
      <c r="L161" s="35">
        <f>IF('Indicator Date hidden'!M162="x","x",$L$2-'Indicator Date hidden'!M162)</f>
        <v>0</v>
      </c>
      <c r="M161" s="35">
        <f>IF('Indicator Date hidden'!N162="x","x",$M$2-'Indicator Date hidden'!N162)</f>
        <v>0</v>
      </c>
      <c r="N161" s="35">
        <f>IF('Indicator Date hidden'!O162="x","x",$N$2-'Indicator Date hidden'!O162)</f>
        <v>0</v>
      </c>
      <c r="O161" s="35">
        <f>IF('Indicator Date hidden'!P162="x","x",$O$2-'Indicator Date hidden'!P162)</f>
        <v>0</v>
      </c>
      <c r="P161" s="35">
        <f>IF('Indicator Date hidden'!Q162="x","x",$P$2-'Indicator Date hidden'!Q162)</f>
        <v>0</v>
      </c>
      <c r="Q161" s="35" t="str">
        <f>IF('Indicator Date hidden'!R162="x","x",$Q$2-'Indicator Date hidden'!R162)</f>
        <v>x</v>
      </c>
      <c r="R161" s="35">
        <f>IF('Indicator Date hidden'!S162="x","x",$R$2-'Indicator Date hidden'!S162)</f>
        <v>0</v>
      </c>
      <c r="S161" s="35">
        <f>IF('Indicator Date hidden'!T162="x","x",$S$2-'Indicator Date hidden'!T162)</f>
        <v>0</v>
      </c>
      <c r="T161" s="35">
        <f>IF('Indicator Date hidden'!U162="x","x",$T$2-'Indicator Date hidden'!U162)</f>
        <v>0</v>
      </c>
      <c r="U161" s="35" t="str">
        <f>IF('Indicator Date hidden'!V162="x","x",$U$2-'Indicator Date hidden'!V162)</f>
        <v>x</v>
      </c>
      <c r="V161" s="35">
        <f>IF('Indicator Date hidden'!W162="x","x",$V$2-'Indicator Date hidden'!W162)</f>
        <v>0</v>
      </c>
      <c r="W161" s="35" t="str">
        <f>IF('Indicator Date hidden'!X162="x","x",$W$2-'Indicator Date hidden'!X162)</f>
        <v>x</v>
      </c>
      <c r="X161" s="35">
        <f>IF('Indicator Date hidden'!Y162="x","x",$X$2-'Indicator Date hidden'!Y162)</f>
        <v>1</v>
      </c>
      <c r="Y161" s="35">
        <f>IF('Indicator Date hidden'!Z162="x","x",$Y$2-'Indicator Date hidden'!Z162)</f>
        <v>0</v>
      </c>
      <c r="Z161" s="35">
        <f>IF('Indicator Date hidden'!AA162="x","x",$Z$2-'Indicator Date hidden'!AA162)</f>
        <v>0</v>
      </c>
      <c r="AA161" s="35">
        <f>IF('Indicator Date hidden'!AB162="x","x",$AA$2-'Indicator Date hidden'!AB162)</f>
        <v>1</v>
      </c>
      <c r="AB161" s="35">
        <f>IF('Indicator Date hidden'!AC162="x","x",$AB$2-'Indicator Date hidden'!AC162)</f>
        <v>0</v>
      </c>
      <c r="AC161" s="35">
        <f>IF('Indicator Date hidden'!AD162="x","x",$AC$2-'Indicator Date hidden'!AD162)</f>
        <v>0</v>
      </c>
      <c r="AD161" s="35" t="str">
        <f>IF('Indicator Date hidden'!AE162="x","x",$AD$2-'Indicator Date hidden'!AE162)</f>
        <v>x</v>
      </c>
      <c r="AE161" s="35">
        <f>IF('Indicator Date hidden'!AF162="x","x",$AE$2-'Indicator Date hidden'!AF162)</f>
        <v>0</v>
      </c>
      <c r="AF161" s="35">
        <f>IF('Indicator Date hidden'!AG162="x","x",$AF$2-'Indicator Date hidden'!AG162)</f>
        <v>1</v>
      </c>
      <c r="AG161" s="35">
        <f>IF('Indicator Date hidden'!AH162="x","x",$AG$2-'Indicator Date hidden'!AH162)</f>
        <v>0</v>
      </c>
      <c r="AH161" s="35">
        <f>IF('Indicator Date hidden'!AI162="x","x",$AH$2-'Indicator Date hidden'!AI162)</f>
        <v>0</v>
      </c>
      <c r="AI161" s="35">
        <f>IF('Indicator Date hidden'!AJ162="x","x",$AI$2-'Indicator Date hidden'!AJ162)</f>
        <v>0</v>
      </c>
      <c r="AJ161" s="35" t="str">
        <f>IF('Indicator Date hidden'!AK162="x","x",$AJ$2-'Indicator Date hidden'!AK162)</f>
        <v>x</v>
      </c>
      <c r="AK161" s="35">
        <f>IF('Indicator Date hidden'!AL162="x","x",$AK$2-'Indicator Date hidden'!AL162)</f>
        <v>1</v>
      </c>
      <c r="AL161" s="35">
        <f>IF('Indicator Date hidden'!AM162="x","x",$AL$2-'Indicator Date hidden'!AM162)</f>
        <v>0</v>
      </c>
      <c r="AM161" s="35">
        <f>IF('Indicator Date hidden'!AN162="x","x",$AM$2-'Indicator Date hidden'!AN162)</f>
        <v>0</v>
      </c>
      <c r="AN161" s="35">
        <f>IF('Indicator Date hidden'!AO162="x","x",$AN$2-'Indicator Date hidden'!AO162)</f>
        <v>0</v>
      </c>
      <c r="AO161" s="35">
        <f>IF('Indicator Date hidden'!AP162="x","x",$AO$2-'Indicator Date hidden'!AP162)</f>
        <v>0</v>
      </c>
      <c r="AP161" s="35">
        <f>IF('Indicator Date hidden'!AQ162="x","x",$AP$2-'Indicator Date hidden'!AQ162)</f>
        <v>0</v>
      </c>
      <c r="AQ161" s="35">
        <f>IF('Indicator Date hidden'!AR162="x","x",$AQ$2-'Indicator Date hidden'!AR162)</f>
        <v>0</v>
      </c>
      <c r="AR161" s="35">
        <f>IF('Indicator Date hidden'!AS162="x","x",$AR$2-'Indicator Date hidden'!AS162)</f>
        <v>0</v>
      </c>
      <c r="AS161" s="35">
        <f>IF('Indicator Date hidden'!AT162="x","x",$AS$2-'Indicator Date hidden'!AT162)</f>
        <v>0</v>
      </c>
      <c r="AT161" s="35">
        <f>IF('Indicator Date hidden'!AU162="x","x",$AT$2-'Indicator Date hidden'!AU162)</f>
        <v>0</v>
      </c>
      <c r="AU161" s="35">
        <f>IF('Indicator Date hidden'!AV162="x","x",$AU$2-'Indicator Date hidden'!AV162)</f>
        <v>1</v>
      </c>
      <c r="AV161" s="35">
        <f>IF('Indicator Date hidden'!AW162="x","x",$AV$2-'Indicator Date hidden'!AW162)</f>
        <v>0</v>
      </c>
      <c r="AW161" s="35">
        <f>IF('Indicator Date hidden'!AX162="x","x",$AW$2-'Indicator Date hidden'!AX162)</f>
        <v>0</v>
      </c>
      <c r="AX161" s="35">
        <f>IF('Indicator Date hidden'!AY162="x","x",$AX$2-'Indicator Date hidden'!AY162)</f>
        <v>0</v>
      </c>
      <c r="AY161" s="35">
        <f>IF('Indicator Date hidden'!AZ162="x","x",$AY$2-'Indicator Date hidden'!AZ162)</f>
        <v>0</v>
      </c>
      <c r="AZ161" s="35">
        <f>IF('Indicator Date hidden'!BA162="x","x",$AZ$2-'Indicator Date hidden'!BA162)</f>
        <v>0</v>
      </c>
      <c r="BA161">
        <f t="shared" si="10"/>
        <v>5</v>
      </c>
      <c r="BB161" s="36">
        <f t="shared" si="11"/>
        <v>0.10869565217391304</v>
      </c>
      <c r="BC161">
        <f t="shared" si="12"/>
        <v>5</v>
      </c>
      <c r="BD161" s="36">
        <f t="shared" si="13"/>
        <v>0.31125697963644244</v>
      </c>
      <c r="BE161" s="38">
        <f t="shared" si="14"/>
        <v>0</v>
      </c>
    </row>
    <row r="162" spans="1:57" x14ac:dyDescent="0.35">
      <c r="A162" t="s">
        <v>302</v>
      </c>
      <c r="B162" s="35">
        <f>IF('Indicator Date hidden'!C163="x","x",$B$2-'Indicator Date hidden'!C163)</f>
        <v>0</v>
      </c>
      <c r="C162" s="35">
        <f>IF('Indicator Date hidden'!D163="x","x",$C$2-'Indicator Date hidden'!D163)</f>
        <v>0</v>
      </c>
      <c r="D162" s="35">
        <f>IF('Indicator Date hidden'!E163="x","x",$D$2-'Indicator Date hidden'!E163)</f>
        <v>0</v>
      </c>
      <c r="E162" s="35">
        <f>IF('Indicator Date hidden'!F163="x","x",$E$2-'Indicator Date hidden'!F163)</f>
        <v>0</v>
      </c>
      <c r="F162" s="35">
        <f>IF('Indicator Date hidden'!G163="x","x",$F$2-'Indicator Date hidden'!G163)</f>
        <v>0</v>
      </c>
      <c r="G162" s="35">
        <f>IF('Indicator Date hidden'!H163="x","x",$G$2-'Indicator Date hidden'!H163)</f>
        <v>0</v>
      </c>
      <c r="H162" s="35">
        <f>IF('Indicator Date hidden'!I163="x","x",$H$2-'Indicator Date hidden'!I163)</f>
        <v>0</v>
      </c>
      <c r="I162" s="35">
        <f>IF('Indicator Date hidden'!J163="x","x",$I$2-'Indicator Date hidden'!J163)</f>
        <v>0</v>
      </c>
      <c r="J162" s="35">
        <f>IF('Indicator Date hidden'!K163="x","x",$J$2-'Indicator Date hidden'!K163)</f>
        <v>0</v>
      </c>
      <c r="K162" s="35">
        <f>IF('Indicator Date hidden'!L163="x","x",$K$2-'Indicator Date hidden'!L163)</f>
        <v>0</v>
      </c>
      <c r="L162" s="35">
        <f>IF('Indicator Date hidden'!M163="x","x",$L$2-'Indicator Date hidden'!M163)</f>
        <v>0</v>
      </c>
      <c r="M162" s="35">
        <f>IF('Indicator Date hidden'!N163="x","x",$M$2-'Indicator Date hidden'!N163)</f>
        <v>0</v>
      </c>
      <c r="N162" s="35">
        <f>IF('Indicator Date hidden'!O163="x","x",$N$2-'Indicator Date hidden'!O163)</f>
        <v>0</v>
      </c>
      <c r="O162" s="35">
        <f>IF('Indicator Date hidden'!P163="x","x",$O$2-'Indicator Date hidden'!P163)</f>
        <v>0</v>
      </c>
      <c r="P162" s="35">
        <f>IF('Indicator Date hidden'!Q163="x","x",$P$2-'Indicator Date hidden'!Q163)</f>
        <v>0</v>
      </c>
      <c r="Q162" s="35" t="str">
        <f>IF('Indicator Date hidden'!R163="x","x",$Q$2-'Indicator Date hidden'!R163)</f>
        <v>x</v>
      </c>
      <c r="R162" s="35">
        <f>IF('Indicator Date hidden'!S163="x","x",$R$2-'Indicator Date hidden'!S163)</f>
        <v>0</v>
      </c>
      <c r="S162" s="35">
        <f>IF('Indicator Date hidden'!T163="x","x",$S$2-'Indicator Date hidden'!T163)</f>
        <v>0</v>
      </c>
      <c r="T162" s="35">
        <f>IF('Indicator Date hidden'!U163="x","x",$T$2-'Indicator Date hidden'!U163)</f>
        <v>0</v>
      </c>
      <c r="U162" s="35">
        <f>IF('Indicator Date hidden'!V163="x","x",$U$2-'Indicator Date hidden'!V163)</f>
        <v>0</v>
      </c>
      <c r="V162" s="35">
        <f>IF('Indicator Date hidden'!W163="x","x",$V$2-'Indicator Date hidden'!W163)</f>
        <v>0</v>
      </c>
      <c r="W162" s="35">
        <f>IF('Indicator Date hidden'!X163="x","x",$W$2-'Indicator Date hidden'!X163)</f>
        <v>2</v>
      </c>
      <c r="X162" s="35">
        <f>IF('Indicator Date hidden'!Y163="x","x",$X$2-'Indicator Date hidden'!Y163)</f>
        <v>4</v>
      </c>
      <c r="Y162" s="35">
        <f>IF('Indicator Date hidden'!Z163="x","x",$Y$2-'Indicator Date hidden'!Z163)</f>
        <v>0</v>
      </c>
      <c r="Z162" s="35">
        <f>IF('Indicator Date hidden'!AA163="x","x",$Z$2-'Indicator Date hidden'!AA163)</f>
        <v>0</v>
      </c>
      <c r="AA162" s="35">
        <f>IF('Indicator Date hidden'!AB163="x","x",$AA$2-'Indicator Date hidden'!AB163)</f>
        <v>0</v>
      </c>
      <c r="AB162" s="35">
        <f>IF('Indicator Date hidden'!AC163="x","x",$AB$2-'Indicator Date hidden'!AC163)</f>
        <v>0</v>
      </c>
      <c r="AC162" s="35">
        <f>IF('Indicator Date hidden'!AD163="x","x",$AC$2-'Indicator Date hidden'!AD163)</f>
        <v>0</v>
      </c>
      <c r="AD162" s="35">
        <f>IF('Indicator Date hidden'!AE163="x","x",$AD$2-'Indicator Date hidden'!AE163)</f>
        <v>0</v>
      </c>
      <c r="AE162" s="35">
        <f>IF('Indicator Date hidden'!AF163="x","x",$AE$2-'Indicator Date hidden'!AF163)</f>
        <v>0</v>
      </c>
      <c r="AF162" s="35">
        <f>IF('Indicator Date hidden'!AG163="x","x",$AF$2-'Indicator Date hidden'!AG163)</f>
        <v>1</v>
      </c>
      <c r="AG162" s="35">
        <f>IF('Indicator Date hidden'!AH163="x","x",$AG$2-'Indicator Date hidden'!AH163)</f>
        <v>0</v>
      </c>
      <c r="AH162" s="35">
        <f>IF('Indicator Date hidden'!AI163="x","x",$AH$2-'Indicator Date hidden'!AI163)</f>
        <v>0</v>
      </c>
      <c r="AI162" s="35">
        <f>IF('Indicator Date hidden'!AJ163="x","x",$AI$2-'Indicator Date hidden'!AJ163)</f>
        <v>0</v>
      </c>
      <c r="AJ162" s="35">
        <f>IF('Indicator Date hidden'!AK163="x","x",$AJ$2-'Indicator Date hidden'!AK163)</f>
        <v>1</v>
      </c>
      <c r="AK162" s="35">
        <f>IF('Indicator Date hidden'!AL163="x","x",$AK$2-'Indicator Date hidden'!AL163)</f>
        <v>1</v>
      </c>
      <c r="AL162" s="35">
        <f>IF('Indicator Date hidden'!AM163="x","x",$AL$2-'Indicator Date hidden'!AM163)</f>
        <v>0</v>
      </c>
      <c r="AM162" s="35">
        <f>IF('Indicator Date hidden'!AN163="x","x",$AM$2-'Indicator Date hidden'!AN163)</f>
        <v>0</v>
      </c>
      <c r="AN162" s="35">
        <f>IF('Indicator Date hidden'!AO163="x","x",$AN$2-'Indicator Date hidden'!AO163)</f>
        <v>0</v>
      </c>
      <c r="AO162" s="35">
        <f>IF('Indicator Date hidden'!AP163="x","x",$AO$2-'Indicator Date hidden'!AP163)</f>
        <v>0</v>
      </c>
      <c r="AP162" s="35">
        <f>IF('Indicator Date hidden'!AQ163="x","x",$AP$2-'Indicator Date hidden'!AQ163)</f>
        <v>0</v>
      </c>
      <c r="AQ162" s="35">
        <f>IF('Indicator Date hidden'!AR163="x","x",$AQ$2-'Indicator Date hidden'!AR163)</f>
        <v>0</v>
      </c>
      <c r="AR162" s="35">
        <f>IF('Indicator Date hidden'!AS163="x","x",$AR$2-'Indicator Date hidden'!AS163)</f>
        <v>0</v>
      </c>
      <c r="AS162" s="35">
        <f>IF('Indicator Date hidden'!AT163="x","x",$AS$2-'Indicator Date hidden'!AT163)</f>
        <v>0</v>
      </c>
      <c r="AT162" s="35">
        <f>IF('Indicator Date hidden'!AU163="x","x",$AT$2-'Indicator Date hidden'!AU163)</f>
        <v>0</v>
      </c>
      <c r="AU162" s="35">
        <f>IF('Indicator Date hidden'!AV163="x","x",$AU$2-'Indicator Date hidden'!AV163)</f>
        <v>4</v>
      </c>
      <c r="AV162" s="35">
        <f>IF('Indicator Date hidden'!AW163="x","x",$AV$2-'Indicator Date hidden'!AW163)</f>
        <v>0</v>
      </c>
      <c r="AW162" s="35">
        <f>IF('Indicator Date hidden'!AX163="x","x",$AW$2-'Indicator Date hidden'!AX163)</f>
        <v>0</v>
      </c>
      <c r="AX162" s="35">
        <f>IF('Indicator Date hidden'!AY163="x","x",$AX$2-'Indicator Date hidden'!AY163)</f>
        <v>0</v>
      </c>
      <c r="AY162" s="35">
        <f>IF('Indicator Date hidden'!AZ163="x","x",$AY$2-'Indicator Date hidden'!AZ163)</f>
        <v>0</v>
      </c>
      <c r="AZ162" s="35">
        <f>IF('Indicator Date hidden'!BA163="x","x",$AZ$2-'Indicator Date hidden'!BA163)</f>
        <v>0</v>
      </c>
      <c r="BA162">
        <f t="shared" si="10"/>
        <v>13</v>
      </c>
      <c r="BB162" s="36">
        <f t="shared" si="11"/>
        <v>0.26</v>
      </c>
      <c r="BC162">
        <f t="shared" si="12"/>
        <v>6</v>
      </c>
      <c r="BD162" s="36">
        <f t="shared" si="13"/>
        <v>0.84403791384036775</v>
      </c>
      <c r="BE162" s="38">
        <f t="shared" si="14"/>
        <v>0</v>
      </c>
    </row>
    <row r="163" spans="1:57" x14ac:dyDescent="0.35">
      <c r="A163" t="s">
        <v>304</v>
      </c>
      <c r="B163" s="35">
        <f>IF('Indicator Date hidden'!C164="x","x",$B$2-'Indicator Date hidden'!C164)</f>
        <v>0</v>
      </c>
      <c r="C163" s="35">
        <f>IF('Indicator Date hidden'!D164="x","x",$C$2-'Indicator Date hidden'!D164)</f>
        <v>0</v>
      </c>
      <c r="D163" s="35">
        <f>IF('Indicator Date hidden'!E164="x","x",$D$2-'Indicator Date hidden'!E164)</f>
        <v>0</v>
      </c>
      <c r="E163" s="35">
        <f>IF('Indicator Date hidden'!F164="x","x",$E$2-'Indicator Date hidden'!F164)</f>
        <v>0</v>
      </c>
      <c r="F163" s="35">
        <f>IF('Indicator Date hidden'!G164="x","x",$F$2-'Indicator Date hidden'!G164)</f>
        <v>0</v>
      </c>
      <c r="G163" s="35">
        <f>IF('Indicator Date hidden'!H164="x","x",$G$2-'Indicator Date hidden'!H164)</f>
        <v>0</v>
      </c>
      <c r="H163" s="35">
        <f>IF('Indicator Date hidden'!I164="x","x",$H$2-'Indicator Date hidden'!I164)</f>
        <v>0</v>
      </c>
      <c r="I163" s="35">
        <f>IF('Indicator Date hidden'!J164="x","x",$I$2-'Indicator Date hidden'!J164)</f>
        <v>0</v>
      </c>
      <c r="J163" s="35">
        <f>IF('Indicator Date hidden'!K164="x","x",$J$2-'Indicator Date hidden'!K164)</f>
        <v>0</v>
      </c>
      <c r="K163" s="35">
        <f>IF('Indicator Date hidden'!L164="x","x",$K$2-'Indicator Date hidden'!L164)</f>
        <v>0</v>
      </c>
      <c r="L163" s="35">
        <f>IF('Indicator Date hidden'!M164="x","x",$L$2-'Indicator Date hidden'!M164)</f>
        <v>0</v>
      </c>
      <c r="M163" s="35">
        <f>IF('Indicator Date hidden'!N164="x","x",$M$2-'Indicator Date hidden'!N164)</f>
        <v>0</v>
      </c>
      <c r="N163" s="35">
        <f>IF('Indicator Date hidden'!O164="x","x",$N$2-'Indicator Date hidden'!O164)</f>
        <v>0</v>
      </c>
      <c r="O163" s="35">
        <f>IF('Indicator Date hidden'!P164="x","x",$O$2-'Indicator Date hidden'!P164)</f>
        <v>0</v>
      </c>
      <c r="P163" s="35">
        <f>IF('Indicator Date hidden'!Q164="x","x",$P$2-'Indicator Date hidden'!Q164)</f>
        <v>0</v>
      </c>
      <c r="Q163" s="35">
        <f>IF('Indicator Date hidden'!R164="x","x",$Q$2-'Indicator Date hidden'!R164)</f>
        <v>4</v>
      </c>
      <c r="R163" s="35">
        <f>IF('Indicator Date hidden'!S164="x","x",$R$2-'Indicator Date hidden'!S164)</f>
        <v>0</v>
      </c>
      <c r="S163" s="35">
        <f>IF('Indicator Date hidden'!T164="x","x",$S$2-'Indicator Date hidden'!T164)</f>
        <v>0</v>
      </c>
      <c r="T163" s="35">
        <f>IF('Indicator Date hidden'!U164="x","x",$T$2-'Indicator Date hidden'!U164)</f>
        <v>0</v>
      </c>
      <c r="U163" s="35">
        <f>IF('Indicator Date hidden'!V164="x","x",$U$2-'Indicator Date hidden'!V164)</f>
        <v>0</v>
      </c>
      <c r="V163" s="35">
        <f>IF('Indicator Date hidden'!W164="x","x",$V$2-'Indicator Date hidden'!W164)</f>
        <v>0</v>
      </c>
      <c r="W163" s="35">
        <f>IF('Indicator Date hidden'!X164="x","x",$W$2-'Indicator Date hidden'!X164)</f>
        <v>0</v>
      </c>
      <c r="X163" s="35">
        <f>IF('Indicator Date hidden'!Y164="x","x",$X$2-'Indicator Date hidden'!Y164)</f>
        <v>4</v>
      </c>
      <c r="Y163" s="35">
        <f>IF('Indicator Date hidden'!Z164="x","x",$Y$2-'Indicator Date hidden'!Z164)</f>
        <v>0</v>
      </c>
      <c r="Z163" s="35">
        <f>IF('Indicator Date hidden'!AA164="x","x",$Z$2-'Indicator Date hidden'!AA164)</f>
        <v>0</v>
      </c>
      <c r="AA163" s="35">
        <f>IF('Indicator Date hidden'!AB164="x","x",$AA$2-'Indicator Date hidden'!AB164)</f>
        <v>0</v>
      </c>
      <c r="AB163" s="35">
        <f>IF('Indicator Date hidden'!AC164="x","x",$AB$2-'Indicator Date hidden'!AC164)</f>
        <v>0</v>
      </c>
      <c r="AC163" s="35">
        <f>IF('Indicator Date hidden'!AD164="x","x",$AC$2-'Indicator Date hidden'!AD164)</f>
        <v>0</v>
      </c>
      <c r="AD163" s="35">
        <f>IF('Indicator Date hidden'!AE164="x","x",$AD$2-'Indicator Date hidden'!AE164)</f>
        <v>0</v>
      </c>
      <c r="AE163" s="35">
        <f>IF('Indicator Date hidden'!AF164="x","x",$AE$2-'Indicator Date hidden'!AF164)</f>
        <v>0</v>
      </c>
      <c r="AF163" s="35">
        <f>IF('Indicator Date hidden'!AG164="x","x",$AF$2-'Indicator Date hidden'!AG164)</f>
        <v>4</v>
      </c>
      <c r="AG163" s="35">
        <f>IF('Indicator Date hidden'!AH164="x","x",$AG$2-'Indicator Date hidden'!AH164)</f>
        <v>0</v>
      </c>
      <c r="AH163" s="35">
        <f>IF('Indicator Date hidden'!AI164="x","x",$AH$2-'Indicator Date hidden'!AI164)</f>
        <v>0</v>
      </c>
      <c r="AI163" s="35">
        <f>IF('Indicator Date hidden'!AJ164="x","x",$AI$2-'Indicator Date hidden'!AJ164)</f>
        <v>0</v>
      </c>
      <c r="AJ163" s="35">
        <f>IF('Indicator Date hidden'!AK164="x","x",$AJ$2-'Indicator Date hidden'!AK164)</f>
        <v>1</v>
      </c>
      <c r="AK163" s="35">
        <f>IF('Indicator Date hidden'!AL164="x","x",$AK$2-'Indicator Date hidden'!AL164)</f>
        <v>0</v>
      </c>
      <c r="AL163" s="35">
        <f>IF('Indicator Date hidden'!AM164="x","x",$AL$2-'Indicator Date hidden'!AM164)</f>
        <v>0</v>
      </c>
      <c r="AM163" s="35">
        <f>IF('Indicator Date hidden'!AN164="x","x",$AM$2-'Indicator Date hidden'!AN164)</f>
        <v>0</v>
      </c>
      <c r="AN163" s="35">
        <f>IF('Indicator Date hidden'!AO164="x","x",$AN$2-'Indicator Date hidden'!AO164)</f>
        <v>0</v>
      </c>
      <c r="AO163" s="35" t="str">
        <f>IF('Indicator Date hidden'!AP164="x","x",$AO$2-'Indicator Date hidden'!AP164)</f>
        <v>x</v>
      </c>
      <c r="AP163" s="35" t="str">
        <f>IF('Indicator Date hidden'!AQ164="x","x",$AP$2-'Indicator Date hidden'!AQ164)</f>
        <v>x</v>
      </c>
      <c r="AQ163" s="35">
        <f>IF('Indicator Date hidden'!AR164="x","x",$AQ$2-'Indicator Date hidden'!AR164)</f>
        <v>4</v>
      </c>
      <c r="AR163" s="35">
        <f>IF('Indicator Date hidden'!AS164="x","x",$AR$2-'Indicator Date hidden'!AS164)</f>
        <v>0</v>
      </c>
      <c r="AS163" s="35">
        <f>IF('Indicator Date hidden'!AT164="x","x",$AS$2-'Indicator Date hidden'!AT164)</f>
        <v>0</v>
      </c>
      <c r="AT163" s="35">
        <f>IF('Indicator Date hidden'!AU164="x","x",$AT$2-'Indicator Date hidden'!AU164)</f>
        <v>0</v>
      </c>
      <c r="AU163" s="35">
        <f>IF('Indicator Date hidden'!AV164="x","x",$AU$2-'Indicator Date hidden'!AV164)</f>
        <v>1</v>
      </c>
      <c r="AV163" s="35">
        <f>IF('Indicator Date hidden'!AW164="x","x",$AV$2-'Indicator Date hidden'!AW164)</f>
        <v>0</v>
      </c>
      <c r="AW163" s="35">
        <f>IF('Indicator Date hidden'!AX164="x","x",$AW$2-'Indicator Date hidden'!AX164)</f>
        <v>0</v>
      </c>
      <c r="AX163" s="35">
        <f>IF('Indicator Date hidden'!AY164="x","x",$AX$2-'Indicator Date hidden'!AY164)</f>
        <v>0</v>
      </c>
      <c r="AY163" s="35">
        <f>IF('Indicator Date hidden'!AZ164="x","x",$AY$2-'Indicator Date hidden'!AZ164)</f>
        <v>1</v>
      </c>
      <c r="AZ163" s="35">
        <f>IF('Indicator Date hidden'!BA164="x","x",$AZ$2-'Indicator Date hidden'!BA164)</f>
        <v>1</v>
      </c>
      <c r="BA163">
        <f t="shared" si="10"/>
        <v>20</v>
      </c>
      <c r="BB163" s="36">
        <f t="shared" si="11"/>
        <v>0.40816326530612246</v>
      </c>
      <c r="BC163">
        <f t="shared" si="12"/>
        <v>8</v>
      </c>
      <c r="BD163" s="36">
        <f t="shared" si="13"/>
        <v>1.1050601118923169</v>
      </c>
      <c r="BE163" s="38">
        <f t="shared" si="14"/>
        <v>0</v>
      </c>
    </row>
    <row r="164" spans="1:57" x14ac:dyDescent="0.35">
      <c r="A164" t="s">
        <v>306</v>
      </c>
      <c r="B164" s="35">
        <f>IF('Indicator Date hidden'!C165="x","x",$B$2-'Indicator Date hidden'!C165)</f>
        <v>0</v>
      </c>
      <c r="C164" s="35">
        <f>IF('Indicator Date hidden'!D165="x","x",$C$2-'Indicator Date hidden'!D165)</f>
        <v>0</v>
      </c>
      <c r="D164" s="35">
        <f>IF('Indicator Date hidden'!E165="x","x",$D$2-'Indicator Date hidden'!E165)</f>
        <v>0</v>
      </c>
      <c r="E164" s="35">
        <f>IF('Indicator Date hidden'!F165="x","x",$E$2-'Indicator Date hidden'!F165)</f>
        <v>0</v>
      </c>
      <c r="F164" s="35">
        <f>IF('Indicator Date hidden'!G165="x","x",$F$2-'Indicator Date hidden'!G165)</f>
        <v>0</v>
      </c>
      <c r="G164" s="35">
        <f>IF('Indicator Date hidden'!H165="x","x",$G$2-'Indicator Date hidden'!H165)</f>
        <v>0</v>
      </c>
      <c r="H164" s="35">
        <f>IF('Indicator Date hidden'!I165="x","x",$H$2-'Indicator Date hidden'!I165)</f>
        <v>0</v>
      </c>
      <c r="I164" s="35">
        <f>IF('Indicator Date hidden'!J165="x","x",$I$2-'Indicator Date hidden'!J165)</f>
        <v>0</v>
      </c>
      <c r="J164" s="35">
        <f>IF('Indicator Date hidden'!K165="x","x",$J$2-'Indicator Date hidden'!K165)</f>
        <v>0</v>
      </c>
      <c r="K164" s="35">
        <f>IF('Indicator Date hidden'!L165="x","x",$K$2-'Indicator Date hidden'!L165)</f>
        <v>0</v>
      </c>
      <c r="L164" s="35">
        <f>IF('Indicator Date hidden'!M165="x","x",$L$2-'Indicator Date hidden'!M165)</f>
        <v>0</v>
      </c>
      <c r="M164" s="35">
        <f>IF('Indicator Date hidden'!N165="x","x",$M$2-'Indicator Date hidden'!N165)</f>
        <v>0</v>
      </c>
      <c r="N164" s="35">
        <f>IF('Indicator Date hidden'!O165="x","x",$N$2-'Indicator Date hidden'!O165)</f>
        <v>0</v>
      </c>
      <c r="O164" s="35">
        <f>IF('Indicator Date hidden'!P165="x","x",$O$2-'Indicator Date hidden'!P165)</f>
        <v>0</v>
      </c>
      <c r="P164" s="35">
        <f>IF('Indicator Date hidden'!Q165="x","x",$P$2-'Indicator Date hidden'!Q165)</f>
        <v>0</v>
      </c>
      <c r="Q164" s="35">
        <f>IF('Indicator Date hidden'!R165="x","x",$Q$2-'Indicator Date hidden'!R165)</f>
        <v>4</v>
      </c>
      <c r="R164" s="35">
        <f>IF('Indicator Date hidden'!S165="x","x",$R$2-'Indicator Date hidden'!S165)</f>
        <v>0</v>
      </c>
      <c r="S164" s="35">
        <f>IF('Indicator Date hidden'!T165="x","x",$S$2-'Indicator Date hidden'!T165)</f>
        <v>0</v>
      </c>
      <c r="T164" s="35">
        <f>IF('Indicator Date hidden'!U165="x","x",$T$2-'Indicator Date hidden'!U165)</f>
        <v>0</v>
      </c>
      <c r="U164" s="35">
        <f>IF('Indicator Date hidden'!V165="x","x",$U$2-'Indicator Date hidden'!V165)</f>
        <v>0</v>
      </c>
      <c r="V164" s="35">
        <f>IF('Indicator Date hidden'!W165="x","x",$V$2-'Indicator Date hidden'!W165)</f>
        <v>0</v>
      </c>
      <c r="W164" s="35">
        <f>IF('Indicator Date hidden'!X165="x","x",$W$2-'Indicator Date hidden'!X165)</f>
        <v>4</v>
      </c>
      <c r="X164" s="35">
        <f>IF('Indicator Date hidden'!Y165="x","x",$X$2-'Indicator Date hidden'!Y165)</f>
        <v>2</v>
      </c>
      <c r="Y164" s="35">
        <f>IF('Indicator Date hidden'!Z165="x","x",$Y$2-'Indicator Date hidden'!Z165)</f>
        <v>0</v>
      </c>
      <c r="Z164" s="35">
        <f>IF('Indicator Date hidden'!AA165="x","x",$Z$2-'Indicator Date hidden'!AA165)</f>
        <v>0</v>
      </c>
      <c r="AA164" s="35">
        <f>IF('Indicator Date hidden'!AB165="x","x",$AA$2-'Indicator Date hidden'!AB165)</f>
        <v>0</v>
      </c>
      <c r="AB164" s="35">
        <f>IF('Indicator Date hidden'!AC165="x","x",$AB$2-'Indicator Date hidden'!AC165)</f>
        <v>0</v>
      </c>
      <c r="AC164" s="35">
        <f>IF('Indicator Date hidden'!AD165="x","x",$AC$2-'Indicator Date hidden'!AD165)</f>
        <v>0</v>
      </c>
      <c r="AD164" s="35">
        <f>IF('Indicator Date hidden'!AE165="x","x",$AD$2-'Indicator Date hidden'!AE165)</f>
        <v>0</v>
      </c>
      <c r="AE164" s="35">
        <f>IF('Indicator Date hidden'!AF165="x","x",$AE$2-'Indicator Date hidden'!AF165)</f>
        <v>0</v>
      </c>
      <c r="AF164" s="35" t="str">
        <f>IF('Indicator Date hidden'!AG165="x","x",$AF$2-'Indicator Date hidden'!AG165)</f>
        <v>x</v>
      </c>
      <c r="AG164" s="35">
        <f>IF('Indicator Date hidden'!AH165="x","x",$AG$2-'Indicator Date hidden'!AH165)</f>
        <v>0</v>
      </c>
      <c r="AH164" s="35">
        <f>IF('Indicator Date hidden'!AI165="x","x",$AH$2-'Indicator Date hidden'!AI165)</f>
        <v>0</v>
      </c>
      <c r="AI164" s="35">
        <f>IF('Indicator Date hidden'!AJ165="x","x",$AI$2-'Indicator Date hidden'!AJ165)</f>
        <v>0</v>
      </c>
      <c r="AJ164" s="35" t="str">
        <f>IF('Indicator Date hidden'!AK165="x","x",$AJ$2-'Indicator Date hidden'!AK165)</f>
        <v>x</v>
      </c>
      <c r="AK164" s="35">
        <f>IF('Indicator Date hidden'!AL165="x","x",$AK$2-'Indicator Date hidden'!AL165)</f>
        <v>1</v>
      </c>
      <c r="AL164" s="35">
        <f>IF('Indicator Date hidden'!AM165="x","x",$AL$2-'Indicator Date hidden'!AM165)</f>
        <v>0</v>
      </c>
      <c r="AM164" s="35">
        <f>IF('Indicator Date hidden'!AN165="x","x",$AM$2-'Indicator Date hidden'!AN165)</f>
        <v>0</v>
      </c>
      <c r="AN164" s="35">
        <f>IF('Indicator Date hidden'!AO165="x","x",$AN$2-'Indicator Date hidden'!AO165)</f>
        <v>0</v>
      </c>
      <c r="AO164" s="35">
        <f>IF('Indicator Date hidden'!AP165="x","x",$AO$2-'Indicator Date hidden'!AP165)</f>
        <v>1</v>
      </c>
      <c r="AP164" s="35">
        <f>IF('Indicator Date hidden'!AQ165="x","x",$AP$2-'Indicator Date hidden'!AQ165)</f>
        <v>1</v>
      </c>
      <c r="AQ164" s="35" t="str">
        <f>IF('Indicator Date hidden'!AR165="x","x",$AQ$2-'Indicator Date hidden'!AR165)</f>
        <v>x</v>
      </c>
      <c r="AR164" s="35">
        <f>IF('Indicator Date hidden'!AS165="x","x",$AR$2-'Indicator Date hidden'!AS165)</f>
        <v>0</v>
      </c>
      <c r="AS164" s="35">
        <f>IF('Indicator Date hidden'!AT165="x","x",$AS$2-'Indicator Date hidden'!AT165)</f>
        <v>0</v>
      </c>
      <c r="AT164" s="35">
        <f>IF('Indicator Date hidden'!AU165="x","x",$AT$2-'Indicator Date hidden'!AU165)</f>
        <v>0</v>
      </c>
      <c r="AU164" s="35">
        <f>IF('Indicator Date hidden'!AV165="x","x",$AU$2-'Indicator Date hidden'!AV165)</f>
        <v>4</v>
      </c>
      <c r="AV164" s="35">
        <f>IF('Indicator Date hidden'!AW165="x","x",$AV$2-'Indicator Date hidden'!AW165)</f>
        <v>0</v>
      </c>
      <c r="AW164" s="35">
        <f>IF('Indicator Date hidden'!AX165="x","x",$AW$2-'Indicator Date hidden'!AX165)</f>
        <v>0</v>
      </c>
      <c r="AX164" s="35">
        <f>IF('Indicator Date hidden'!AY165="x","x",$AX$2-'Indicator Date hidden'!AY165)</f>
        <v>0</v>
      </c>
      <c r="AY164" s="35">
        <f>IF('Indicator Date hidden'!AZ165="x","x",$AY$2-'Indicator Date hidden'!AZ165)</f>
        <v>0</v>
      </c>
      <c r="AZ164" s="35">
        <f>IF('Indicator Date hidden'!BA165="x","x",$AZ$2-'Indicator Date hidden'!BA165)</f>
        <v>0</v>
      </c>
      <c r="BA164">
        <f t="shared" si="10"/>
        <v>17</v>
      </c>
      <c r="BB164" s="36">
        <f t="shared" si="11"/>
        <v>0.35416666666666669</v>
      </c>
      <c r="BC164">
        <f t="shared" si="12"/>
        <v>7</v>
      </c>
      <c r="BD164" s="36">
        <f t="shared" si="13"/>
        <v>1.0101481602000548</v>
      </c>
      <c r="BE164" s="38">
        <f t="shared" si="14"/>
        <v>0</v>
      </c>
    </row>
    <row r="165" spans="1:57" x14ac:dyDescent="0.35">
      <c r="A165" t="s">
        <v>308</v>
      </c>
      <c r="B165" s="35">
        <f>IF('Indicator Date hidden'!C166="x","x",$B$2-'Indicator Date hidden'!C166)</f>
        <v>0</v>
      </c>
      <c r="C165" s="35">
        <f>IF('Indicator Date hidden'!D166="x","x",$C$2-'Indicator Date hidden'!D166)</f>
        <v>0</v>
      </c>
      <c r="D165" s="35">
        <f>IF('Indicator Date hidden'!E166="x","x",$D$2-'Indicator Date hidden'!E166)</f>
        <v>0</v>
      </c>
      <c r="E165" s="35">
        <f>IF('Indicator Date hidden'!F166="x","x",$E$2-'Indicator Date hidden'!F166)</f>
        <v>0</v>
      </c>
      <c r="F165" s="35">
        <f>IF('Indicator Date hidden'!G166="x","x",$F$2-'Indicator Date hidden'!G166)</f>
        <v>0</v>
      </c>
      <c r="G165" s="35">
        <f>IF('Indicator Date hidden'!H166="x","x",$G$2-'Indicator Date hidden'!H166)</f>
        <v>0</v>
      </c>
      <c r="H165" s="35">
        <f>IF('Indicator Date hidden'!I166="x","x",$H$2-'Indicator Date hidden'!I166)</f>
        <v>0</v>
      </c>
      <c r="I165" s="35">
        <f>IF('Indicator Date hidden'!J166="x","x",$I$2-'Indicator Date hidden'!J166)</f>
        <v>0</v>
      </c>
      <c r="J165" s="35">
        <f>IF('Indicator Date hidden'!K166="x","x",$J$2-'Indicator Date hidden'!K166)</f>
        <v>0</v>
      </c>
      <c r="K165" s="35">
        <f>IF('Indicator Date hidden'!L166="x","x",$K$2-'Indicator Date hidden'!L166)</f>
        <v>0</v>
      </c>
      <c r="L165" s="35">
        <f>IF('Indicator Date hidden'!M166="x","x",$L$2-'Indicator Date hidden'!M166)</f>
        <v>0</v>
      </c>
      <c r="M165" s="35">
        <f>IF('Indicator Date hidden'!N166="x","x",$M$2-'Indicator Date hidden'!N166)</f>
        <v>0</v>
      </c>
      <c r="N165" s="35">
        <f>IF('Indicator Date hidden'!O166="x","x",$N$2-'Indicator Date hidden'!O166)</f>
        <v>0</v>
      </c>
      <c r="O165" s="35">
        <f>IF('Indicator Date hidden'!P166="x","x",$O$2-'Indicator Date hidden'!P166)</f>
        <v>0</v>
      </c>
      <c r="P165" s="35">
        <f>IF('Indicator Date hidden'!Q166="x","x",$P$2-'Indicator Date hidden'!Q166)</f>
        <v>0</v>
      </c>
      <c r="Q165" s="35">
        <f>IF('Indicator Date hidden'!R166="x","x",$Q$2-'Indicator Date hidden'!R166)</f>
        <v>4</v>
      </c>
      <c r="R165" s="35">
        <f>IF('Indicator Date hidden'!S166="x","x",$R$2-'Indicator Date hidden'!S166)</f>
        <v>0</v>
      </c>
      <c r="S165" s="35">
        <f>IF('Indicator Date hidden'!T166="x","x",$S$2-'Indicator Date hidden'!T166)</f>
        <v>0</v>
      </c>
      <c r="T165" s="35">
        <f>IF('Indicator Date hidden'!U166="x","x",$T$2-'Indicator Date hidden'!U166)</f>
        <v>0</v>
      </c>
      <c r="U165" s="35">
        <f>IF('Indicator Date hidden'!V166="x","x",$U$2-'Indicator Date hidden'!V166)</f>
        <v>0</v>
      </c>
      <c r="V165" s="35">
        <f>IF('Indicator Date hidden'!W166="x","x",$V$2-'Indicator Date hidden'!W166)</f>
        <v>0</v>
      </c>
      <c r="W165" s="35">
        <f>IF('Indicator Date hidden'!X166="x","x",$W$2-'Indicator Date hidden'!X166)</f>
        <v>4</v>
      </c>
      <c r="X165" s="35">
        <f>IF('Indicator Date hidden'!Y166="x","x",$X$2-'Indicator Date hidden'!Y166)</f>
        <v>5</v>
      </c>
      <c r="Y165" s="35">
        <f>IF('Indicator Date hidden'!Z166="x","x",$Y$2-'Indicator Date hidden'!Z166)</f>
        <v>0</v>
      </c>
      <c r="Z165" s="35">
        <f>IF('Indicator Date hidden'!AA166="x","x",$Z$2-'Indicator Date hidden'!AA166)</f>
        <v>0</v>
      </c>
      <c r="AA165" s="35">
        <f>IF('Indicator Date hidden'!AB166="x","x",$AA$2-'Indicator Date hidden'!AB166)</f>
        <v>0</v>
      </c>
      <c r="AB165" s="35">
        <f>IF('Indicator Date hidden'!AC166="x","x",$AB$2-'Indicator Date hidden'!AC166)</f>
        <v>0</v>
      </c>
      <c r="AC165" s="35">
        <f>IF('Indicator Date hidden'!AD166="x","x",$AC$2-'Indicator Date hidden'!AD166)</f>
        <v>0</v>
      </c>
      <c r="AD165" s="35">
        <f>IF('Indicator Date hidden'!AE166="x","x",$AD$2-'Indicator Date hidden'!AE166)</f>
        <v>0</v>
      </c>
      <c r="AE165" s="35">
        <f>IF('Indicator Date hidden'!AF166="x","x",$AE$2-'Indicator Date hidden'!AF166)</f>
        <v>0</v>
      </c>
      <c r="AF165" s="35">
        <f>IF('Indicator Date hidden'!AG166="x","x",$AF$2-'Indicator Date hidden'!AG166)</f>
        <v>4</v>
      </c>
      <c r="AG165" s="35">
        <f>IF('Indicator Date hidden'!AH166="x","x",$AG$2-'Indicator Date hidden'!AH166)</f>
        <v>0</v>
      </c>
      <c r="AH165" s="35">
        <f>IF('Indicator Date hidden'!AI166="x","x",$AH$2-'Indicator Date hidden'!AI166)</f>
        <v>0</v>
      </c>
      <c r="AI165" s="35">
        <f>IF('Indicator Date hidden'!AJ166="x","x",$AI$2-'Indicator Date hidden'!AJ166)</f>
        <v>0</v>
      </c>
      <c r="AJ165" s="35" t="str">
        <f>IF('Indicator Date hidden'!AK166="x","x",$AJ$2-'Indicator Date hidden'!AK166)</f>
        <v>x</v>
      </c>
      <c r="AK165" s="35">
        <f>IF('Indicator Date hidden'!AL166="x","x",$AK$2-'Indicator Date hidden'!AL166)</f>
        <v>1</v>
      </c>
      <c r="AL165" s="35">
        <f>IF('Indicator Date hidden'!AM166="x","x",$AL$2-'Indicator Date hidden'!AM166)</f>
        <v>0</v>
      </c>
      <c r="AM165" s="35">
        <f>IF('Indicator Date hidden'!AN166="x","x",$AM$2-'Indicator Date hidden'!AN166)</f>
        <v>0</v>
      </c>
      <c r="AN165" s="35">
        <f>IF('Indicator Date hidden'!AO166="x","x",$AN$2-'Indicator Date hidden'!AO166)</f>
        <v>0</v>
      </c>
      <c r="AO165" s="35" t="str">
        <f>IF('Indicator Date hidden'!AP166="x","x",$AO$2-'Indicator Date hidden'!AP166)</f>
        <v>x</v>
      </c>
      <c r="AP165" s="35" t="str">
        <f>IF('Indicator Date hidden'!AQ166="x","x",$AP$2-'Indicator Date hidden'!AQ166)</f>
        <v>x</v>
      </c>
      <c r="AQ165" s="35">
        <f>IF('Indicator Date hidden'!AR166="x","x",$AQ$2-'Indicator Date hidden'!AR166)</f>
        <v>0</v>
      </c>
      <c r="AR165" s="35">
        <f>IF('Indicator Date hidden'!AS166="x","x",$AR$2-'Indicator Date hidden'!AS166)</f>
        <v>0</v>
      </c>
      <c r="AS165" s="35">
        <f>IF('Indicator Date hidden'!AT166="x","x",$AS$2-'Indicator Date hidden'!AT166)</f>
        <v>0</v>
      </c>
      <c r="AT165" s="35">
        <f>IF('Indicator Date hidden'!AU166="x","x",$AT$2-'Indicator Date hidden'!AU166)</f>
        <v>0</v>
      </c>
      <c r="AU165" s="35">
        <f>IF('Indicator Date hidden'!AV166="x","x",$AU$2-'Indicator Date hidden'!AV166)</f>
        <v>4</v>
      </c>
      <c r="AV165" s="35">
        <f>IF('Indicator Date hidden'!AW166="x","x",$AV$2-'Indicator Date hidden'!AW166)</f>
        <v>0</v>
      </c>
      <c r="AW165" s="35">
        <f>IF('Indicator Date hidden'!AX166="x","x",$AW$2-'Indicator Date hidden'!AX166)</f>
        <v>0</v>
      </c>
      <c r="AX165" s="35">
        <f>IF('Indicator Date hidden'!AY166="x","x",$AX$2-'Indicator Date hidden'!AY166)</f>
        <v>0</v>
      </c>
      <c r="AY165" s="35">
        <f>IF('Indicator Date hidden'!AZ166="x","x",$AY$2-'Indicator Date hidden'!AZ166)</f>
        <v>0</v>
      </c>
      <c r="AZ165" s="35">
        <f>IF('Indicator Date hidden'!BA166="x","x",$AZ$2-'Indicator Date hidden'!BA166)</f>
        <v>0</v>
      </c>
      <c r="BA165">
        <f t="shared" si="10"/>
        <v>22</v>
      </c>
      <c r="BB165" s="36">
        <f t="shared" si="11"/>
        <v>0.45833333333333331</v>
      </c>
      <c r="BC165">
        <f t="shared" si="12"/>
        <v>6</v>
      </c>
      <c r="BD165" s="36">
        <f t="shared" si="13"/>
        <v>1.2903218806001686</v>
      </c>
      <c r="BE165" s="38">
        <f t="shared" si="14"/>
        <v>0</v>
      </c>
    </row>
    <row r="166" spans="1:57" x14ac:dyDescent="0.35">
      <c r="A166" t="s">
        <v>310</v>
      </c>
      <c r="B166" s="35">
        <f>IF('Indicator Date hidden'!C167="x","x",$B$2-'Indicator Date hidden'!C167)</f>
        <v>0</v>
      </c>
      <c r="C166" s="35">
        <f>IF('Indicator Date hidden'!D167="x","x",$C$2-'Indicator Date hidden'!D167)</f>
        <v>0</v>
      </c>
      <c r="D166" s="35">
        <f>IF('Indicator Date hidden'!E167="x","x",$D$2-'Indicator Date hidden'!E167)</f>
        <v>0</v>
      </c>
      <c r="E166" s="35">
        <f>IF('Indicator Date hidden'!F167="x","x",$E$2-'Indicator Date hidden'!F167)</f>
        <v>0</v>
      </c>
      <c r="F166" s="35">
        <f>IF('Indicator Date hidden'!G167="x","x",$F$2-'Indicator Date hidden'!G167)</f>
        <v>0</v>
      </c>
      <c r="G166" s="35">
        <f>IF('Indicator Date hidden'!H167="x","x",$G$2-'Indicator Date hidden'!H167)</f>
        <v>0</v>
      </c>
      <c r="H166" s="35">
        <f>IF('Indicator Date hidden'!I167="x","x",$H$2-'Indicator Date hidden'!I167)</f>
        <v>0</v>
      </c>
      <c r="I166" s="35">
        <f>IF('Indicator Date hidden'!J167="x","x",$I$2-'Indicator Date hidden'!J167)</f>
        <v>0</v>
      </c>
      <c r="J166" s="35">
        <f>IF('Indicator Date hidden'!K167="x","x",$J$2-'Indicator Date hidden'!K167)</f>
        <v>0</v>
      </c>
      <c r="K166" s="35">
        <f>IF('Indicator Date hidden'!L167="x","x",$K$2-'Indicator Date hidden'!L167)</f>
        <v>0</v>
      </c>
      <c r="L166" s="35">
        <f>IF('Indicator Date hidden'!M167="x","x",$L$2-'Indicator Date hidden'!M167)</f>
        <v>0</v>
      </c>
      <c r="M166" s="35">
        <f>IF('Indicator Date hidden'!N167="x","x",$M$2-'Indicator Date hidden'!N167)</f>
        <v>0</v>
      </c>
      <c r="N166" s="35">
        <f>IF('Indicator Date hidden'!O167="x","x",$N$2-'Indicator Date hidden'!O167)</f>
        <v>0</v>
      </c>
      <c r="O166" s="35">
        <f>IF('Indicator Date hidden'!P167="x","x",$O$2-'Indicator Date hidden'!P167)</f>
        <v>0</v>
      </c>
      <c r="P166" s="35">
        <f>IF('Indicator Date hidden'!Q167="x","x",$P$2-'Indicator Date hidden'!Q167)</f>
        <v>0</v>
      </c>
      <c r="Q166" s="35" t="str">
        <f>IF('Indicator Date hidden'!R167="x","x",$Q$2-'Indicator Date hidden'!R167)</f>
        <v>x</v>
      </c>
      <c r="R166" s="35">
        <f>IF('Indicator Date hidden'!S167="x","x",$R$2-'Indicator Date hidden'!S167)</f>
        <v>0</v>
      </c>
      <c r="S166" s="35">
        <f>IF('Indicator Date hidden'!T167="x","x",$S$2-'Indicator Date hidden'!T167)</f>
        <v>0</v>
      </c>
      <c r="T166" s="35">
        <f>IF('Indicator Date hidden'!U167="x","x",$T$2-'Indicator Date hidden'!U167)</f>
        <v>0</v>
      </c>
      <c r="U166" s="35" t="str">
        <f>IF('Indicator Date hidden'!V167="x","x",$U$2-'Indicator Date hidden'!V167)</f>
        <v>x</v>
      </c>
      <c r="V166" s="35">
        <f>IF('Indicator Date hidden'!W167="x","x",$V$2-'Indicator Date hidden'!W167)</f>
        <v>0</v>
      </c>
      <c r="W166" s="35" t="str">
        <f>IF('Indicator Date hidden'!X167="x","x",$W$2-'Indicator Date hidden'!X167)</f>
        <v>x</v>
      </c>
      <c r="X166" s="35">
        <f>IF('Indicator Date hidden'!Y167="x","x",$X$2-'Indicator Date hidden'!Y167)</f>
        <v>3</v>
      </c>
      <c r="Y166" s="35">
        <f>IF('Indicator Date hidden'!Z167="x","x",$Y$2-'Indicator Date hidden'!Z167)</f>
        <v>0</v>
      </c>
      <c r="Z166" s="35">
        <f>IF('Indicator Date hidden'!AA167="x","x",$Z$2-'Indicator Date hidden'!AA167)</f>
        <v>0</v>
      </c>
      <c r="AA166" s="35">
        <f>IF('Indicator Date hidden'!AB167="x","x",$AA$2-'Indicator Date hidden'!AB167)</f>
        <v>0</v>
      </c>
      <c r="AB166" s="35">
        <f>IF('Indicator Date hidden'!AC167="x","x",$AB$2-'Indicator Date hidden'!AC167)</f>
        <v>0</v>
      </c>
      <c r="AC166" s="35">
        <f>IF('Indicator Date hidden'!AD167="x","x",$AC$2-'Indicator Date hidden'!AD167)</f>
        <v>0</v>
      </c>
      <c r="AD166" s="35" t="str">
        <f>IF('Indicator Date hidden'!AE167="x","x",$AD$2-'Indicator Date hidden'!AE167)</f>
        <v>x</v>
      </c>
      <c r="AE166" s="35">
        <f>IF('Indicator Date hidden'!AF167="x","x",$AE$2-'Indicator Date hidden'!AF167)</f>
        <v>0</v>
      </c>
      <c r="AF166" s="35">
        <f>IF('Indicator Date hidden'!AG167="x","x",$AF$2-'Indicator Date hidden'!AG167)</f>
        <v>1</v>
      </c>
      <c r="AG166" s="35">
        <f>IF('Indicator Date hidden'!AH167="x","x",$AG$2-'Indicator Date hidden'!AH167)</f>
        <v>0</v>
      </c>
      <c r="AH166" s="35">
        <f>IF('Indicator Date hidden'!AI167="x","x",$AH$2-'Indicator Date hidden'!AI167)</f>
        <v>0</v>
      </c>
      <c r="AI166" s="35">
        <f>IF('Indicator Date hidden'!AJ167="x","x",$AI$2-'Indicator Date hidden'!AJ167)</f>
        <v>0</v>
      </c>
      <c r="AJ166" s="35" t="str">
        <f>IF('Indicator Date hidden'!AK167="x","x",$AJ$2-'Indicator Date hidden'!AK167)</f>
        <v>x</v>
      </c>
      <c r="AK166" s="35">
        <f>IF('Indicator Date hidden'!AL167="x","x",$AK$2-'Indicator Date hidden'!AL167)</f>
        <v>1</v>
      </c>
      <c r="AL166" s="35">
        <f>IF('Indicator Date hidden'!AM167="x","x",$AL$2-'Indicator Date hidden'!AM167)</f>
        <v>0</v>
      </c>
      <c r="AM166" s="35">
        <f>IF('Indicator Date hidden'!AN167="x","x",$AM$2-'Indicator Date hidden'!AN167)</f>
        <v>0</v>
      </c>
      <c r="AN166" s="35">
        <f>IF('Indicator Date hidden'!AO167="x","x",$AN$2-'Indicator Date hidden'!AO167)</f>
        <v>0</v>
      </c>
      <c r="AO166" s="35">
        <f>IF('Indicator Date hidden'!AP167="x","x",$AO$2-'Indicator Date hidden'!AP167)</f>
        <v>0</v>
      </c>
      <c r="AP166" s="35">
        <f>IF('Indicator Date hidden'!AQ167="x","x",$AP$2-'Indicator Date hidden'!AQ167)</f>
        <v>0</v>
      </c>
      <c r="AQ166" s="35">
        <f>IF('Indicator Date hidden'!AR167="x","x",$AQ$2-'Indicator Date hidden'!AR167)</f>
        <v>0</v>
      </c>
      <c r="AR166" s="35">
        <f>IF('Indicator Date hidden'!AS167="x","x",$AR$2-'Indicator Date hidden'!AS167)</f>
        <v>0</v>
      </c>
      <c r="AS166" s="35">
        <f>IF('Indicator Date hidden'!AT167="x","x",$AS$2-'Indicator Date hidden'!AT167)</f>
        <v>0</v>
      </c>
      <c r="AT166" s="35">
        <f>IF('Indicator Date hidden'!AU167="x","x",$AT$2-'Indicator Date hidden'!AU167)</f>
        <v>0</v>
      </c>
      <c r="AU166" s="35" t="str">
        <f>IF('Indicator Date hidden'!AV167="x","x",$AU$2-'Indicator Date hidden'!AV167)</f>
        <v>x</v>
      </c>
      <c r="AV166" s="35">
        <f>IF('Indicator Date hidden'!AW167="x","x",$AV$2-'Indicator Date hidden'!AW167)</f>
        <v>0</v>
      </c>
      <c r="AW166" s="35">
        <f>IF('Indicator Date hidden'!AX167="x","x",$AW$2-'Indicator Date hidden'!AX167)</f>
        <v>0</v>
      </c>
      <c r="AX166" s="35">
        <f>IF('Indicator Date hidden'!AY167="x","x",$AX$2-'Indicator Date hidden'!AY167)</f>
        <v>0</v>
      </c>
      <c r="AY166" s="35">
        <f>IF('Indicator Date hidden'!AZ167="x","x",$AY$2-'Indicator Date hidden'!AZ167)</f>
        <v>0</v>
      </c>
      <c r="AZ166" s="35">
        <f>IF('Indicator Date hidden'!BA167="x","x",$AZ$2-'Indicator Date hidden'!BA167)</f>
        <v>0</v>
      </c>
      <c r="BA166">
        <f t="shared" si="10"/>
        <v>5</v>
      </c>
      <c r="BB166" s="36">
        <f t="shared" si="11"/>
        <v>0.1111111111111111</v>
      </c>
      <c r="BC166">
        <f t="shared" si="12"/>
        <v>3</v>
      </c>
      <c r="BD166" s="36">
        <f t="shared" si="13"/>
        <v>0.48176629752619554</v>
      </c>
      <c r="BE166" s="38">
        <f t="shared" si="14"/>
        <v>0</v>
      </c>
    </row>
    <row r="167" spans="1:57" x14ac:dyDescent="0.35">
      <c r="A167" t="s">
        <v>312</v>
      </c>
      <c r="B167" s="35">
        <f>IF('Indicator Date hidden'!C168="x","x",$B$2-'Indicator Date hidden'!C168)</f>
        <v>0</v>
      </c>
      <c r="C167" s="35">
        <f>IF('Indicator Date hidden'!D168="x","x",$C$2-'Indicator Date hidden'!D168)</f>
        <v>0</v>
      </c>
      <c r="D167" s="35">
        <f>IF('Indicator Date hidden'!E168="x","x",$D$2-'Indicator Date hidden'!E168)</f>
        <v>0</v>
      </c>
      <c r="E167" s="35">
        <f>IF('Indicator Date hidden'!F168="x","x",$E$2-'Indicator Date hidden'!F168)</f>
        <v>0</v>
      </c>
      <c r="F167" s="35">
        <f>IF('Indicator Date hidden'!G168="x","x",$F$2-'Indicator Date hidden'!G168)</f>
        <v>0</v>
      </c>
      <c r="G167" s="35">
        <f>IF('Indicator Date hidden'!H168="x","x",$G$2-'Indicator Date hidden'!H168)</f>
        <v>0</v>
      </c>
      <c r="H167" s="35">
        <f>IF('Indicator Date hidden'!I168="x","x",$H$2-'Indicator Date hidden'!I168)</f>
        <v>0</v>
      </c>
      <c r="I167" s="35">
        <f>IF('Indicator Date hidden'!J168="x","x",$I$2-'Indicator Date hidden'!J168)</f>
        <v>0</v>
      </c>
      <c r="J167" s="35">
        <f>IF('Indicator Date hidden'!K168="x","x",$J$2-'Indicator Date hidden'!K168)</f>
        <v>0</v>
      </c>
      <c r="K167" s="35">
        <f>IF('Indicator Date hidden'!L168="x","x",$K$2-'Indicator Date hidden'!L168)</f>
        <v>0</v>
      </c>
      <c r="L167" s="35">
        <f>IF('Indicator Date hidden'!M168="x","x",$L$2-'Indicator Date hidden'!M168)</f>
        <v>0</v>
      </c>
      <c r="M167" s="35">
        <f>IF('Indicator Date hidden'!N168="x","x",$M$2-'Indicator Date hidden'!N168)</f>
        <v>0</v>
      </c>
      <c r="N167" s="35">
        <f>IF('Indicator Date hidden'!O168="x","x",$N$2-'Indicator Date hidden'!O168)</f>
        <v>0</v>
      </c>
      <c r="O167" s="35">
        <f>IF('Indicator Date hidden'!P168="x","x",$O$2-'Indicator Date hidden'!P168)</f>
        <v>0</v>
      </c>
      <c r="P167" s="35">
        <f>IF('Indicator Date hidden'!Q168="x","x",$P$2-'Indicator Date hidden'!Q168)</f>
        <v>0</v>
      </c>
      <c r="Q167" s="35" t="str">
        <f>IF('Indicator Date hidden'!R168="x","x",$Q$2-'Indicator Date hidden'!R168)</f>
        <v>x</v>
      </c>
      <c r="R167" s="35">
        <f>IF('Indicator Date hidden'!S168="x","x",$R$2-'Indicator Date hidden'!S168)</f>
        <v>0</v>
      </c>
      <c r="S167" s="35">
        <f>IF('Indicator Date hidden'!T168="x","x",$S$2-'Indicator Date hidden'!T168)</f>
        <v>0</v>
      </c>
      <c r="T167" s="35">
        <f>IF('Indicator Date hidden'!U168="x","x",$T$2-'Indicator Date hidden'!U168)</f>
        <v>0</v>
      </c>
      <c r="U167" s="35" t="str">
        <f>IF('Indicator Date hidden'!V168="x","x",$U$2-'Indicator Date hidden'!V168)</f>
        <v>x</v>
      </c>
      <c r="V167" s="35">
        <f>IF('Indicator Date hidden'!W168="x","x",$V$2-'Indicator Date hidden'!W168)</f>
        <v>0</v>
      </c>
      <c r="W167" s="35" t="str">
        <f>IF('Indicator Date hidden'!X168="x","x",$W$2-'Indicator Date hidden'!X168)</f>
        <v>x</v>
      </c>
      <c r="X167" s="35">
        <f>IF('Indicator Date hidden'!Y168="x","x",$X$2-'Indicator Date hidden'!Y168)</f>
        <v>2</v>
      </c>
      <c r="Y167" s="35">
        <f>IF('Indicator Date hidden'!Z168="x","x",$Y$2-'Indicator Date hidden'!Z168)</f>
        <v>0</v>
      </c>
      <c r="Z167" s="35">
        <f>IF('Indicator Date hidden'!AA168="x","x",$Z$2-'Indicator Date hidden'!AA168)</f>
        <v>0</v>
      </c>
      <c r="AA167" s="35">
        <f>IF('Indicator Date hidden'!AB168="x","x",$AA$2-'Indicator Date hidden'!AB168)</f>
        <v>1</v>
      </c>
      <c r="AB167" s="35">
        <f>IF('Indicator Date hidden'!AC168="x","x",$AB$2-'Indicator Date hidden'!AC168)</f>
        <v>0</v>
      </c>
      <c r="AC167" s="35">
        <f>IF('Indicator Date hidden'!AD168="x","x",$AC$2-'Indicator Date hidden'!AD168)</f>
        <v>0</v>
      </c>
      <c r="AD167" s="35" t="str">
        <f>IF('Indicator Date hidden'!AE168="x","x",$AD$2-'Indicator Date hidden'!AE168)</f>
        <v>x</v>
      </c>
      <c r="AE167" s="35">
        <f>IF('Indicator Date hidden'!AF168="x","x",$AE$2-'Indicator Date hidden'!AF168)</f>
        <v>0</v>
      </c>
      <c r="AF167" s="35">
        <f>IF('Indicator Date hidden'!AG168="x","x",$AF$2-'Indicator Date hidden'!AG168)</f>
        <v>1</v>
      </c>
      <c r="AG167" s="35">
        <f>IF('Indicator Date hidden'!AH168="x","x",$AG$2-'Indicator Date hidden'!AH168)</f>
        <v>0</v>
      </c>
      <c r="AH167" s="35">
        <f>IF('Indicator Date hidden'!AI168="x","x",$AH$2-'Indicator Date hidden'!AI168)</f>
        <v>0</v>
      </c>
      <c r="AI167" s="35">
        <f>IF('Indicator Date hidden'!AJ168="x","x",$AI$2-'Indicator Date hidden'!AJ168)</f>
        <v>0</v>
      </c>
      <c r="AJ167" s="35" t="str">
        <f>IF('Indicator Date hidden'!AK168="x","x",$AJ$2-'Indicator Date hidden'!AK168)</f>
        <v>x</v>
      </c>
      <c r="AK167" s="35">
        <f>IF('Indicator Date hidden'!AL168="x","x",$AK$2-'Indicator Date hidden'!AL168)</f>
        <v>1</v>
      </c>
      <c r="AL167" s="35">
        <f>IF('Indicator Date hidden'!AM168="x","x",$AL$2-'Indicator Date hidden'!AM168)</f>
        <v>0</v>
      </c>
      <c r="AM167" s="35">
        <f>IF('Indicator Date hidden'!AN168="x","x",$AM$2-'Indicator Date hidden'!AN168)</f>
        <v>0</v>
      </c>
      <c r="AN167" s="35">
        <f>IF('Indicator Date hidden'!AO168="x","x",$AN$2-'Indicator Date hidden'!AO168)</f>
        <v>0</v>
      </c>
      <c r="AO167" s="35">
        <f>IF('Indicator Date hidden'!AP168="x","x",$AO$2-'Indicator Date hidden'!AP168)</f>
        <v>0</v>
      </c>
      <c r="AP167" s="35">
        <f>IF('Indicator Date hidden'!AQ168="x","x",$AP$2-'Indicator Date hidden'!AQ168)</f>
        <v>0</v>
      </c>
      <c r="AQ167" s="35">
        <f>IF('Indicator Date hidden'!AR168="x","x",$AQ$2-'Indicator Date hidden'!AR168)</f>
        <v>0</v>
      </c>
      <c r="AR167" s="35">
        <f>IF('Indicator Date hidden'!AS168="x","x",$AR$2-'Indicator Date hidden'!AS168)</f>
        <v>0</v>
      </c>
      <c r="AS167" s="35">
        <f>IF('Indicator Date hidden'!AT168="x","x",$AS$2-'Indicator Date hidden'!AT168)</f>
        <v>0</v>
      </c>
      <c r="AT167" s="35">
        <f>IF('Indicator Date hidden'!AU168="x","x",$AT$2-'Indicator Date hidden'!AU168)</f>
        <v>0</v>
      </c>
      <c r="AU167" s="35" t="str">
        <f>IF('Indicator Date hidden'!AV168="x","x",$AU$2-'Indicator Date hidden'!AV168)</f>
        <v>x</v>
      </c>
      <c r="AV167" s="35">
        <f>IF('Indicator Date hidden'!AW168="x","x",$AV$2-'Indicator Date hidden'!AW168)</f>
        <v>0</v>
      </c>
      <c r="AW167" s="35">
        <f>IF('Indicator Date hidden'!AX168="x","x",$AW$2-'Indicator Date hidden'!AX168)</f>
        <v>0</v>
      </c>
      <c r="AX167" s="35">
        <f>IF('Indicator Date hidden'!AY168="x","x",$AX$2-'Indicator Date hidden'!AY168)</f>
        <v>0</v>
      </c>
      <c r="AY167" s="35">
        <f>IF('Indicator Date hidden'!AZ168="x","x",$AY$2-'Indicator Date hidden'!AZ168)</f>
        <v>0</v>
      </c>
      <c r="AZ167" s="35">
        <f>IF('Indicator Date hidden'!BA168="x","x",$AZ$2-'Indicator Date hidden'!BA168)</f>
        <v>0</v>
      </c>
      <c r="BA167">
        <f t="shared" si="10"/>
        <v>5</v>
      </c>
      <c r="BB167" s="36">
        <f t="shared" si="11"/>
        <v>0.1111111111111111</v>
      </c>
      <c r="BC167">
        <f t="shared" si="12"/>
        <v>4</v>
      </c>
      <c r="BD167" s="36">
        <f t="shared" si="13"/>
        <v>0.37843080813169783</v>
      </c>
      <c r="BE167" s="38">
        <f t="shared" si="14"/>
        <v>0</v>
      </c>
    </row>
    <row r="168" spans="1:57" x14ac:dyDescent="0.35">
      <c r="A168" t="s">
        <v>314</v>
      </c>
      <c r="B168" s="35">
        <f>IF('Indicator Date hidden'!C169="x","x",$B$2-'Indicator Date hidden'!C169)</f>
        <v>0</v>
      </c>
      <c r="C168" s="35">
        <f>IF('Indicator Date hidden'!D169="x","x",$C$2-'Indicator Date hidden'!D169)</f>
        <v>0</v>
      </c>
      <c r="D168" s="35">
        <f>IF('Indicator Date hidden'!E169="x","x",$D$2-'Indicator Date hidden'!E169)</f>
        <v>0</v>
      </c>
      <c r="E168" s="35">
        <f>IF('Indicator Date hidden'!F169="x","x",$E$2-'Indicator Date hidden'!F169)</f>
        <v>0</v>
      </c>
      <c r="F168" s="35">
        <f>IF('Indicator Date hidden'!G169="x","x",$F$2-'Indicator Date hidden'!G169)</f>
        <v>0</v>
      </c>
      <c r="G168" s="35">
        <f>IF('Indicator Date hidden'!H169="x","x",$G$2-'Indicator Date hidden'!H169)</f>
        <v>0</v>
      </c>
      <c r="H168" s="35">
        <f>IF('Indicator Date hidden'!I169="x","x",$H$2-'Indicator Date hidden'!I169)</f>
        <v>0</v>
      </c>
      <c r="I168" s="35">
        <f>IF('Indicator Date hidden'!J169="x","x",$I$2-'Indicator Date hidden'!J169)</f>
        <v>0</v>
      </c>
      <c r="J168" s="35">
        <f>IF('Indicator Date hidden'!K169="x","x",$J$2-'Indicator Date hidden'!K169)</f>
        <v>0</v>
      </c>
      <c r="K168" s="35">
        <f>IF('Indicator Date hidden'!L169="x","x",$K$2-'Indicator Date hidden'!L169)</f>
        <v>0</v>
      </c>
      <c r="L168" s="35">
        <f>IF('Indicator Date hidden'!M169="x","x",$L$2-'Indicator Date hidden'!M169)</f>
        <v>0</v>
      </c>
      <c r="M168" s="35">
        <f>IF('Indicator Date hidden'!N169="x","x",$M$2-'Indicator Date hidden'!N169)</f>
        <v>0</v>
      </c>
      <c r="N168" s="35">
        <f>IF('Indicator Date hidden'!O169="x","x",$N$2-'Indicator Date hidden'!O169)</f>
        <v>0</v>
      </c>
      <c r="O168" s="35">
        <f>IF('Indicator Date hidden'!P169="x","x",$O$2-'Indicator Date hidden'!P169)</f>
        <v>0</v>
      </c>
      <c r="P168" s="35">
        <f>IF('Indicator Date hidden'!Q169="x","x",$P$2-'Indicator Date hidden'!Q169)</f>
        <v>0</v>
      </c>
      <c r="Q168" s="35">
        <f>IF('Indicator Date hidden'!R169="x","x",$Q$2-'Indicator Date hidden'!R169)</f>
        <v>5</v>
      </c>
      <c r="R168" s="35">
        <f>IF('Indicator Date hidden'!S169="x","x",$R$2-'Indicator Date hidden'!S169)</f>
        <v>0</v>
      </c>
      <c r="S168" s="35">
        <f>IF('Indicator Date hidden'!T169="x","x",$S$2-'Indicator Date hidden'!T169)</f>
        <v>0</v>
      </c>
      <c r="T168" s="35">
        <f>IF('Indicator Date hidden'!U169="x","x",$T$2-'Indicator Date hidden'!U169)</f>
        <v>0</v>
      </c>
      <c r="U168" s="35" t="str">
        <f>IF('Indicator Date hidden'!V169="x","x",$U$2-'Indicator Date hidden'!V169)</f>
        <v>x</v>
      </c>
      <c r="V168" s="35">
        <f>IF('Indicator Date hidden'!W169="x","x",$V$2-'Indicator Date hidden'!W169)</f>
        <v>0</v>
      </c>
      <c r="W168" s="35">
        <f>IF('Indicator Date hidden'!X169="x","x",$W$2-'Indicator Date hidden'!X169)</f>
        <v>5</v>
      </c>
      <c r="X168" s="35">
        <f>IF('Indicator Date hidden'!Y169="x","x",$X$2-'Indicator Date hidden'!Y169)</f>
        <v>4</v>
      </c>
      <c r="Y168" s="35">
        <f>IF('Indicator Date hidden'!Z169="x","x",$Y$2-'Indicator Date hidden'!Z169)</f>
        <v>0</v>
      </c>
      <c r="Z168" s="35">
        <f>IF('Indicator Date hidden'!AA169="x","x",$Z$2-'Indicator Date hidden'!AA169)</f>
        <v>0</v>
      </c>
      <c r="AA168" s="35">
        <f>IF('Indicator Date hidden'!AB169="x","x",$AA$2-'Indicator Date hidden'!AB169)</f>
        <v>0</v>
      </c>
      <c r="AB168" s="35">
        <f>IF('Indicator Date hidden'!AC169="x","x",$AB$2-'Indicator Date hidden'!AC169)</f>
        <v>0</v>
      </c>
      <c r="AC168" s="35">
        <f>IF('Indicator Date hidden'!AD169="x","x",$AC$2-'Indicator Date hidden'!AD169)</f>
        <v>0</v>
      </c>
      <c r="AD168" s="35" t="str">
        <f>IF('Indicator Date hidden'!AE169="x","x",$AD$2-'Indicator Date hidden'!AE169)</f>
        <v>x</v>
      </c>
      <c r="AE168" s="35">
        <f>IF('Indicator Date hidden'!AF169="x","x",$AE$2-'Indicator Date hidden'!AF169)</f>
        <v>0</v>
      </c>
      <c r="AF168" s="35">
        <f>IF('Indicator Date hidden'!AG169="x","x",$AF$2-'Indicator Date hidden'!AG169)</f>
        <v>9</v>
      </c>
      <c r="AG168" s="35">
        <f>IF('Indicator Date hidden'!AH169="x","x",$AG$2-'Indicator Date hidden'!AH169)</f>
        <v>0</v>
      </c>
      <c r="AH168" s="35">
        <f>IF('Indicator Date hidden'!AI169="x","x",$AH$2-'Indicator Date hidden'!AI169)</f>
        <v>0</v>
      </c>
      <c r="AI168" s="35">
        <f>IF('Indicator Date hidden'!AJ169="x","x",$AI$2-'Indicator Date hidden'!AJ169)</f>
        <v>0</v>
      </c>
      <c r="AJ168" s="35">
        <f>IF('Indicator Date hidden'!AK169="x","x",$AJ$2-'Indicator Date hidden'!AK169)</f>
        <v>1</v>
      </c>
      <c r="AK168" s="35">
        <f>IF('Indicator Date hidden'!AL169="x","x",$AK$2-'Indicator Date hidden'!AL169)</f>
        <v>1</v>
      </c>
      <c r="AL168" s="35">
        <f>IF('Indicator Date hidden'!AM169="x","x",$AL$2-'Indicator Date hidden'!AM169)</f>
        <v>0</v>
      </c>
      <c r="AM168" s="35">
        <f>IF('Indicator Date hidden'!AN169="x","x",$AM$2-'Indicator Date hidden'!AN169)</f>
        <v>0</v>
      </c>
      <c r="AN168" s="35">
        <f>IF('Indicator Date hidden'!AO169="x","x",$AN$2-'Indicator Date hidden'!AO169)</f>
        <v>0</v>
      </c>
      <c r="AO168" s="35" t="str">
        <f>IF('Indicator Date hidden'!AP169="x","x",$AO$2-'Indicator Date hidden'!AP169)</f>
        <v>x</v>
      </c>
      <c r="AP168" s="35" t="str">
        <f>IF('Indicator Date hidden'!AQ169="x","x",$AP$2-'Indicator Date hidden'!AQ169)</f>
        <v>x</v>
      </c>
      <c r="AQ168" s="35">
        <f>IF('Indicator Date hidden'!AR169="x","x",$AQ$2-'Indicator Date hidden'!AR169)</f>
        <v>6</v>
      </c>
      <c r="AR168" s="35">
        <f>IF('Indicator Date hidden'!AS169="x","x",$AR$2-'Indicator Date hidden'!AS169)</f>
        <v>0</v>
      </c>
      <c r="AS168" s="35">
        <f>IF('Indicator Date hidden'!AT169="x","x",$AS$2-'Indicator Date hidden'!AT169)</f>
        <v>0</v>
      </c>
      <c r="AT168" s="35">
        <f>IF('Indicator Date hidden'!AU169="x","x",$AT$2-'Indicator Date hidden'!AU169)</f>
        <v>0</v>
      </c>
      <c r="AU168" s="35">
        <f>IF('Indicator Date hidden'!AV169="x","x",$AU$2-'Indicator Date hidden'!AV169)</f>
        <v>1</v>
      </c>
      <c r="AV168" s="35">
        <f>IF('Indicator Date hidden'!AW169="x","x",$AV$2-'Indicator Date hidden'!AW169)</f>
        <v>0</v>
      </c>
      <c r="AW168" s="35">
        <f>IF('Indicator Date hidden'!AX169="x","x",$AW$2-'Indicator Date hidden'!AX169)</f>
        <v>0</v>
      </c>
      <c r="AX168" s="35">
        <f>IF('Indicator Date hidden'!AY169="x","x",$AX$2-'Indicator Date hidden'!AY169)</f>
        <v>0</v>
      </c>
      <c r="AY168" s="35">
        <f>IF('Indicator Date hidden'!AZ169="x","x",$AY$2-'Indicator Date hidden'!AZ169)</f>
        <v>0</v>
      </c>
      <c r="AZ168" s="35">
        <f>IF('Indicator Date hidden'!BA169="x","x",$AZ$2-'Indicator Date hidden'!BA169)</f>
        <v>0</v>
      </c>
      <c r="BA168">
        <f t="shared" si="10"/>
        <v>32</v>
      </c>
      <c r="BB168" s="36">
        <f t="shared" si="11"/>
        <v>0.68085106382978722</v>
      </c>
      <c r="BC168">
        <f t="shared" si="12"/>
        <v>8</v>
      </c>
      <c r="BD168" s="36">
        <f t="shared" si="13"/>
        <v>1.8691946494125444</v>
      </c>
      <c r="BE168" s="38">
        <f t="shared" si="14"/>
        <v>0</v>
      </c>
    </row>
    <row r="169" spans="1:57" x14ac:dyDescent="0.35">
      <c r="A169" t="s">
        <v>315</v>
      </c>
      <c r="B169" s="35">
        <f>IF('Indicator Date hidden'!C170="x","x",$B$2-'Indicator Date hidden'!C170)</f>
        <v>0</v>
      </c>
      <c r="C169" s="35">
        <f>IF('Indicator Date hidden'!D170="x","x",$C$2-'Indicator Date hidden'!D170)</f>
        <v>0</v>
      </c>
      <c r="D169" s="35">
        <f>IF('Indicator Date hidden'!E170="x","x",$D$2-'Indicator Date hidden'!E170)</f>
        <v>0</v>
      </c>
      <c r="E169" s="35">
        <f>IF('Indicator Date hidden'!F170="x","x",$E$2-'Indicator Date hidden'!F170)</f>
        <v>0</v>
      </c>
      <c r="F169" s="35">
        <f>IF('Indicator Date hidden'!G170="x","x",$F$2-'Indicator Date hidden'!G170)</f>
        <v>0</v>
      </c>
      <c r="G169" s="35">
        <f>IF('Indicator Date hidden'!H170="x","x",$G$2-'Indicator Date hidden'!H170)</f>
        <v>0</v>
      </c>
      <c r="H169" s="35">
        <f>IF('Indicator Date hidden'!I170="x","x",$H$2-'Indicator Date hidden'!I170)</f>
        <v>0</v>
      </c>
      <c r="I169" s="35">
        <f>IF('Indicator Date hidden'!J170="x","x",$I$2-'Indicator Date hidden'!J170)</f>
        <v>0</v>
      </c>
      <c r="J169" s="35">
        <f>IF('Indicator Date hidden'!K170="x","x",$J$2-'Indicator Date hidden'!K170)</f>
        <v>0</v>
      </c>
      <c r="K169" s="35">
        <f>IF('Indicator Date hidden'!L170="x","x",$K$2-'Indicator Date hidden'!L170)</f>
        <v>0</v>
      </c>
      <c r="L169" s="35">
        <f>IF('Indicator Date hidden'!M170="x","x",$L$2-'Indicator Date hidden'!M170)</f>
        <v>0</v>
      </c>
      <c r="M169" s="35">
        <f>IF('Indicator Date hidden'!N170="x","x",$M$2-'Indicator Date hidden'!N170)</f>
        <v>0</v>
      </c>
      <c r="N169" s="35">
        <f>IF('Indicator Date hidden'!O170="x","x",$N$2-'Indicator Date hidden'!O170)</f>
        <v>0</v>
      </c>
      <c r="O169" s="35">
        <f>IF('Indicator Date hidden'!P170="x","x",$O$2-'Indicator Date hidden'!P170)</f>
        <v>0</v>
      </c>
      <c r="P169" s="35">
        <f>IF('Indicator Date hidden'!Q170="x","x",$P$2-'Indicator Date hidden'!Q170)</f>
        <v>0</v>
      </c>
      <c r="Q169" s="35">
        <f>IF('Indicator Date hidden'!R170="x","x",$Q$2-'Indicator Date hidden'!R170)</f>
        <v>2</v>
      </c>
      <c r="R169" s="35">
        <f>IF('Indicator Date hidden'!S170="x","x",$R$2-'Indicator Date hidden'!S170)</f>
        <v>0</v>
      </c>
      <c r="S169" s="35">
        <f>IF('Indicator Date hidden'!T170="x","x",$S$2-'Indicator Date hidden'!T170)</f>
        <v>0</v>
      </c>
      <c r="T169" s="35">
        <f>IF('Indicator Date hidden'!U170="x","x",$T$2-'Indicator Date hidden'!U170)</f>
        <v>0</v>
      </c>
      <c r="U169" s="35">
        <f>IF('Indicator Date hidden'!V170="x","x",$U$2-'Indicator Date hidden'!V170)</f>
        <v>0</v>
      </c>
      <c r="V169" s="35">
        <f>IF('Indicator Date hidden'!W170="x","x",$V$2-'Indicator Date hidden'!W170)</f>
        <v>0</v>
      </c>
      <c r="W169" s="35">
        <f>IF('Indicator Date hidden'!X170="x","x",$W$2-'Indicator Date hidden'!X170)</f>
        <v>2</v>
      </c>
      <c r="X169" s="35">
        <f>IF('Indicator Date hidden'!Y170="x","x",$X$2-'Indicator Date hidden'!Y170)</f>
        <v>1</v>
      </c>
      <c r="Y169" s="35">
        <f>IF('Indicator Date hidden'!Z170="x","x",$Y$2-'Indicator Date hidden'!Z170)</f>
        <v>0</v>
      </c>
      <c r="Z169" s="35">
        <f>IF('Indicator Date hidden'!AA170="x","x",$Z$2-'Indicator Date hidden'!AA170)</f>
        <v>0</v>
      </c>
      <c r="AA169" s="35">
        <f>IF('Indicator Date hidden'!AB170="x","x",$AA$2-'Indicator Date hidden'!AB170)</f>
        <v>0</v>
      </c>
      <c r="AB169" s="35">
        <f>IF('Indicator Date hidden'!AC170="x","x",$AB$2-'Indicator Date hidden'!AC170)</f>
        <v>0</v>
      </c>
      <c r="AC169" s="35">
        <f>IF('Indicator Date hidden'!AD170="x","x",$AC$2-'Indicator Date hidden'!AD170)</f>
        <v>0</v>
      </c>
      <c r="AD169" s="35">
        <f>IF('Indicator Date hidden'!AE170="x","x",$AD$2-'Indicator Date hidden'!AE170)</f>
        <v>0</v>
      </c>
      <c r="AE169" s="35">
        <f>IF('Indicator Date hidden'!AF170="x","x",$AE$2-'Indicator Date hidden'!AF170)</f>
        <v>0</v>
      </c>
      <c r="AF169" s="35">
        <f>IF('Indicator Date hidden'!AG170="x","x",$AF$2-'Indicator Date hidden'!AG170)</f>
        <v>4</v>
      </c>
      <c r="AG169" s="35">
        <f>IF('Indicator Date hidden'!AH170="x","x",$AG$2-'Indicator Date hidden'!AH170)</f>
        <v>0</v>
      </c>
      <c r="AH169" s="35">
        <f>IF('Indicator Date hidden'!AI170="x","x",$AH$2-'Indicator Date hidden'!AI170)</f>
        <v>0</v>
      </c>
      <c r="AI169" s="35">
        <f>IF('Indicator Date hidden'!AJ170="x","x",$AI$2-'Indicator Date hidden'!AJ170)</f>
        <v>0</v>
      </c>
      <c r="AJ169" s="35" t="str">
        <f>IF('Indicator Date hidden'!AK170="x","x",$AJ$2-'Indicator Date hidden'!AK170)</f>
        <v>x</v>
      </c>
      <c r="AK169" s="35">
        <f>IF('Indicator Date hidden'!AL170="x","x",$AK$2-'Indicator Date hidden'!AL170)</f>
        <v>1</v>
      </c>
      <c r="AL169" s="35">
        <f>IF('Indicator Date hidden'!AM170="x","x",$AL$2-'Indicator Date hidden'!AM170)</f>
        <v>0</v>
      </c>
      <c r="AM169" s="35">
        <f>IF('Indicator Date hidden'!AN170="x","x",$AM$2-'Indicator Date hidden'!AN170)</f>
        <v>0</v>
      </c>
      <c r="AN169" s="35">
        <f>IF('Indicator Date hidden'!AO170="x","x",$AN$2-'Indicator Date hidden'!AO170)</f>
        <v>0</v>
      </c>
      <c r="AO169" s="35" t="str">
        <f>IF('Indicator Date hidden'!AP170="x","x",$AO$2-'Indicator Date hidden'!AP170)</f>
        <v>x</v>
      </c>
      <c r="AP169" s="35" t="str">
        <f>IF('Indicator Date hidden'!AQ170="x","x",$AP$2-'Indicator Date hidden'!AQ170)</f>
        <v>x</v>
      </c>
      <c r="AQ169" s="35">
        <f>IF('Indicator Date hidden'!AR170="x","x",$AQ$2-'Indicator Date hidden'!AR170)</f>
        <v>6</v>
      </c>
      <c r="AR169" s="35">
        <f>IF('Indicator Date hidden'!AS170="x","x",$AR$2-'Indicator Date hidden'!AS170)</f>
        <v>0</v>
      </c>
      <c r="AS169" s="35">
        <f>IF('Indicator Date hidden'!AT170="x","x",$AS$2-'Indicator Date hidden'!AT170)</f>
        <v>0</v>
      </c>
      <c r="AT169" s="35">
        <f>IF('Indicator Date hidden'!AU170="x","x",$AT$2-'Indicator Date hidden'!AU170)</f>
        <v>0</v>
      </c>
      <c r="AU169" s="35">
        <f>IF('Indicator Date hidden'!AV170="x","x",$AU$2-'Indicator Date hidden'!AV170)</f>
        <v>1</v>
      </c>
      <c r="AV169" s="35">
        <f>IF('Indicator Date hidden'!AW170="x","x",$AV$2-'Indicator Date hidden'!AW170)</f>
        <v>0</v>
      </c>
      <c r="AW169" s="35">
        <f>IF('Indicator Date hidden'!AX170="x","x",$AW$2-'Indicator Date hidden'!AX170)</f>
        <v>0</v>
      </c>
      <c r="AX169" s="35">
        <f>IF('Indicator Date hidden'!AY170="x","x",$AX$2-'Indicator Date hidden'!AY170)</f>
        <v>0</v>
      </c>
      <c r="AY169" s="35">
        <f>IF('Indicator Date hidden'!AZ170="x","x",$AY$2-'Indicator Date hidden'!AZ170)</f>
        <v>0</v>
      </c>
      <c r="AZ169" s="35">
        <f>IF('Indicator Date hidden'!BA170="x","x",$AZ$2-'Indicator Date hidden'!BA170)</f>
        <v>0</v>
      </c>
      <c r="BA169">
        <f t="shared" si="10"/>
        <v>17</v>
      </c>
      <c r="BB169" s="36">
        <f t="shared" si="11"/>
        <v>0.35416666666666669</v>
      </c>
      <c r="BC169">
        <f t="shared" si="12"/>
        <v>7</v>
      </c>
      <c r="BD169" s="36">
        <f t="shared" si="13"/>
        <v>1.0895255720827401</v>
      </c>
      <c r="BE169" s="38">
        <f t="shared" si="14"/>
        <v>0</v>
      </c>
    </row>
    <row r="170" spans="1:57" x14ac:dyDescent="0.35">
      <c r="A170" t="s">
        <v>317</v>
      </c>
      <c r="B170" s="35">
        <f>IF('Indicator Date hidden'!C171="x","x",$B$2-'Indicator Date hidden'!C171)</f>
        <v>0</v>
      </c>
      <c r="C170" s="35">
        <f>IF('Indicator Date hidden'!D171="x","x",$C$2-'Indicator Date hidden'!D171)</f>
        <v>0</v>
      </c>
      <c r="D170" s="35">
        <f>IF('Indicator Date hidden'!E171="x","x",$D$2-'Indicator Date hidden'!E171)</f>
        <v>0</v>
      </c>
      <c r="E170" s="35">
        <f>IF('Indicator Date hidden'!F171="x","x",$E$2-'Indicator Date hidden'!F171)</f>
        <v>0</v>
      </c>
      <c r="F170" s="35">
        <f>IF('Indicator Date hidden'!G171="x","x",$F$2-'Indicator Date hidden'!G171)</f>
        <v>0</v>
      </c>
      <c r="G170" s="35">
        <f>IF('Indicator Date hidden'!H171="x","x",$G$2-'Indicator Date hidden'!H171)</f>
        <v>0</v>
      </c>
      <c r="H170" s="35">
        <f>IF('Indicator Date hidden'!I171="x","x",$H$2-'Indicator Date hidden'!I171)</f>
        <v>0</v>
      </c>
      <c r="I170" s="35">
        <f>IF('Indicator Date hidden'!J171="x","x",$I$2-'Indicator Date hidden'!J171)</f>
        <v>0</v>
      </c>
      <c r="J170" s="35">
        <f>IF('Indicator Date hidden'!K171="x","x",$J$2-'Indicator Date hidden'!K171)</f>
        <v>0</v>
      </c>
      <c r="K170" s="35">
        <f>IF('Indicator Date hidden'!L171="x","x",$K$2-'Indicator Date hidden'!L171)</f>
        <v>0</v>
      </c>
      <c r="L170" s="35">
        <f>IF('Indicator Date hidden'!M171="x","x",$L$2-'Indicator Date hidden'!M171)</f>
        <v>0</v>
      </c>
      <c r="M170" s="35">
        <f>IF('Indicator Date hidden'!N171="x","x",$M$2-'Indicator Date hidden'!N171)</f>
        <v>0</v>
      </c>
      <c r="N170" s="35">
        <f>IF('Indicator Date hidden'!O171="x","x",$N$2-'Indicator Date hidden'!O171)</f>
        <v>0</v>
      </c>
      <c r="O170" s="35">
        <f>IF('Indicator Date hidden'!P171="x","x",$O$2-'Indicator Date hidden'!P171)</f>
        <v>0</v>
      </c>
      <c r="P170" s="35">
        <f>IF('Indicator Date hidden'!Q171="x","x",$P$2-'Indicator Date hidden'!Q171)</f>
        <v>0</v>
      </c>
      <c r="Q170" s="35">
        <f>IF('Indicator Date hidden'!R171="x","x",$Q$2-'Indicator Date hidden'!R171)</f>
        <v>4</v>
      </c>
      <c r="R170" s="35">
        <f>IF('Indicator Date hidden'!S171="x","x",$R$2-'Indicator Date hidden'!S171)</f>
        <v>0</v>
      </c>
      <c r="S170" s="35">
        <f>IF('Indicator Date hidden'!T171="x","x",$S$2-'Indicator Date hidden'!T171)</f>
        <v>0</v>
      </c>
      <c r="T170" s="35">
        <f>IF('Indicator Date hidden'!U171="x","x",$T$2-'Indicator Date hidden'!U171)</f>
        <v>0</v>
      </c>
      <c r="U170" s="35">
        <f>IF('Indicator Date hidden'!V171="x","x",$U$2-'Indicator Date hidden'!V171)</f>
        <v>0</v>
      </c>
      <c r="V170" s="35">
        <f>IF('Indicator Date hidden'!W171="x","x",$V$2-'Indicator Date hidden'!W171)</f>
        <v>0</v>
      </c>
      <c r="W170" s="35">
        <f>IF('Indicator Date hidden'!X171="x","x",$W$2-'Indicator Date hidden'!X171)</f>
        <v>3</v>
      </c>
      <c r="X170" s="35">
        <f>IF('Indicator Date hidden'!Y171="x","x",$X$2-'Indicator Date hidden'!Y171)</f>
        <v>2</v>
      </c>
      <c r="Y170" s="35">
        <f>IF('Indicator Date hidden'!Z171="x","x",$Y$2-'Indicator Date hidden'!Z171)</f>
        <v>0</v>
      </c>
      <c r="Z170" s="35">
        <f>IF('Indicator Date hidden'!AA171="x","x",$Z$2-'Indicator Date hidden'!AA171)</f>
        <v>0</v>
      </c>
      <c r="AA170" s="35">
        <f>IF('Indicator Date hidden'!AB171="x","x",$AA$2-'Indicator Date hidden'!AB171)</f>
        <v>0</v>
      </c>
      <c r="AB170" s="35">
        <f>IF('Indicator Date hidden'!AC171="x","x",$AB$2-'Indicator Date hidden'!AC171)</f>
        <v>0</v>
      </c>
      <c r="AC170" s="35">
        <f>IF('Indicator Date hidden'!AD171="x","x",$AC$2-'Indicator Date hidden'!AD171)</f>
        <v>0</v>
      </c>
      <c r="AD170" s="35">
        <f>IF('Indicator Date hidden'!AE171="x","x",$AD$2-'Indicator Date hidden'!AE171)</f>
        <v>0</v>
      </c>
      <c r="AE170" s="35">
        <f>IF('Indicator Date hidden'!AF171="x","x",$AE$2-'Indicator Date hidden'!AF171)</f>
        <v>0</v>
      </c>
      <c r="AF170" s="35">
        <f>IF('Indicator Date hidden'!AG171="x","x",$AF$2-'Indicator Date hidden'!AG171)</f>
        <v>1</v>
      </c>
      <c r="AG170" s="35">
        <f>IF('Indicator Date hidden'!AH171="x","x",$AG$2-'Indicator Date hidden'!AH171)</f>
        <v>0</v>
      </c>
      <c r="AH170" s="35">
        <f>IF('Indicator Date hidden'!AI171="x","x",$AH$2-'Indicator Date hidden'!AI171)</f>
        <v>0</v>
      </c>
      <c r="AI170" s="35">
        <f>IF('Indicator Date hidden'!AJ171="x","x",$AI$2-'Indicator Date hidden'!AJ171)</f>
        <v>0</v>
      </c>
      <c r="AJ170" s="35" t="str">
        <f>IF('Indicator Date hidden'!AK171="x","x",$AJ$2-'Indicator Date hidden'!AK171)</f>
        <v>x</v>
      </c>
      <c r="AK170" s="35">
        <f>IF('Indicator Date hidden'!AL171="x","x",$AK$2-'Indicator Date hidden'!AL171)</f>
        <v>0</v>
      </c>
      <c r="AL170" s="35">
        <f>IF('Indicator Date hidden'!AM171="x","x",$AL$2-'Indicator Date hidden'!AM171)</f>
        <v>0</v>
      </c>
      <c r="AM170" s="35">
        <f>IF('Indicator Date hidden'!AN171="x","x",$AM$2-'Indicator Date hidden'!AN171)</f>
        <v>0</v>
      </c>
      <c r="AN170" s="35">
        <f>IF('Indicator Date hidden'!AO171="x","x",$AN$2-'Indicator Date hidden'!AO171)</f>
        <v>0</v>
      </c>
      <c r="AO170" s="35">
        <f>IF('Indicator Date hidden'!AP171="x","x",$AO$2-'Indicator Date hidden'!AP171)</f>
        <v>1</v>
      </c>
      <c r="AP170" s="35">
        <f>IF('Indicator Date hidden'!AQ171="x","x",$AP$2-'Indicator Date hidden'!AQ171)</f>
        <v>0</v>
      </c>
      <c r="AQ170" s="35">
        <f>IF('Indicator Date hidden'!AR171="x","x",$AQ$2-'Indicator Date hidden'!AR171)</f>
        <v>0</v>
      </c>
      <c r="AR170" s="35">
        <f>IF('Indicator Date hidden'!AS171="x","x",$AR$2-'Indicator Date hidden'!AS171)</f>
        <v>0</v>
      </c>
      <c r="AS170" s="35">
        <f>IF('Indicator Date hidden'!AT171="x","x",$AS$2-'Indicator Date hidden'!AT171)</f>
        <v>0</v>
      </c>
      <c r="AT170" s="35">
        <f>IF('Indicator Date hidden'!AU171="x","x",$AT$2-'Indicator Date hidden'!AU171)</f>
        <v>0</v>
      </c>
      <c r="AU170" s="35">
        <f>IF('Indicator Date hidden'!AV171="x","x",$AU$2-'Indicator Date hidden'!AV171)</f>
        <v>2</v>
      </c>
      <c r="AV170" s="35">
        <f>IF('Indicator Date hidden'!AW171="x","x",$AV$2-'Indicator Date hidden'!AW171)</f>
        <v>0</v>
      </c>
      <c r="AW170" s="35">
        <f>IF('Indicator Date hidden'!AX171="x","x",$AW$2-'Indicator Date hidden'!AX171)</f>
        <v>0</v>
      </c>
      <c r="AX170" s="35">
        <f>IF('Indicator Date hidden'!AY171="x","x",$AX$2-'Indicator Date hidden'!AY171)</f>
        <v>0</v>
      </c>
      <c r="AY170" s="35">
        <f>IF('Indicator Date hidden'!AZ171="x","x",$AY$2-'Indicator Date hidden'!AZ171)</f>
        <v>0</v>
      </c>
      <c r="AZ170" s="35">
        <f>IF('Indicator Date hidden'!BA171="x","x",$AZ$2-'Indicator Date hidden'!BA171)</f>
        <v>0</v>
      </c>
      <c r="BA170">
        <f t="shared" si="10"/>
        <v>13</v>
      </c>
      <c r="BB170" s="36">
        <f t="shared" si="11"/>
        <v>0.26</v>
      </c>
      <c r="BC170">
        <f t="shared" si="12"/>
        <v>6</v>
      </c>
      <c r="BD170" s="36">
        <f t="shared" si="13"/>
        <v>0.79523581408284172</v>
      </c>
      <c r="BE170" s="38">
        <f t="shared" si="14"/>
        <v>0</v>
      </c>
    </row>
    <row r="171" spans="1:57" x14ac:dyDescent="0.35">
      <c r="A171" t="s">
        <v>318</v>
      </c>
      <c r="B171" s="35">
        <f>IF('Indicator Date hidden'!C172="x","x",$B$2-'Indicator Date hidden'!C172)</f>
        <v>0</v>
      </c>
      <c r="C171" s="35">
        <f>IF('Indicator Date hidden'!D172="x","x",$C$2-'Indicator Date hidden'!D172)</f>
        <v>0</v>
      </c>
      <c r="D171" s="35">
        <f>IF('Indicator Date hidden'!E172="x","x",$D$2-'Indicator Date hidden'!E172)</f>
        <v>0</v>
      </c>
      <c r="E171" s="35">
        <f>IF('Indicator Date hidden'!F172="x","x",$E$2-'Indicator Date hidden'!F172)</f>
        <v>0</v>
      </c>
      <c r="F171" s="35">
        <f>IF('Indicator Date hidden'!G172="x","x",$F$2-'Indicator Date hidden'!G172)</f>
        <v>0</v>
      </c>
      <c r="G171" s="35">
        <f>IF('Indicator Date hidden'!H172="x","x",$G$2-'Indicator Date hidden'!H172)</f>
        <v>0</v>
      </c>
      <c r="H171" s="35">
        <f>IF('Indicator Date hidden'!I172="x","x",$H$2-'Indicator Date hidden'!I172)</f>
        <v>0</v>
      </c>
      <c r="I171" s="35">
        <f>IF('Indicator Date hidden'!J172="x","x",$I$2-'Indicator Date hidden'!J172)</f>
        <v>0</v>
      </c>
      <c r="J171" s="35">
        <f>IF('Indicator Date hidden'!K172="x","x",$J$2-'Indicator Date hidden'!K172)</f>
        <v>0</v>
      </c>
      <c r="K171" s="35">
        <f>IF('Indicator Date hidden'!L172="x","x",$K$2-'Indicator Date hidden'!L172)</f>
        <v>0</v>
      </c>
      <c r="L171" s="35">
        <f>IF('Indicator Date hidden'!M172="x","x",$L$2-'Indicator Date hidden'!M172)</f>
        <v>0</v>
      </c>
      <c r="M171" s="35">
        <f>IF('Indicator Date hidden'!N172="x","x",$M$2-'Indicator Date hidden'!N172)</f>
        <v>0</v>
      </c>
      <c r="N171" s="35">
        <f>IF('Indicator Date hidden'!O172="x","x",$N$2-'Indicator Date hidden'!O172)</f>
        <v>0</v>
      </c>
      <c r="O171" s="35">
        <f>IF('Indicator Date hidden'!P172="x","x",$O$2-'Indicator Date hidden'!P172)</f>
        <v>0</v>
      </c>
      <c r="P171" s="35">
        <f>IF('Indicator Date hidden'!Q172="x","x",$P$2-'Indicator Date hidden'!Q172)</f>
        <v>0</v>
      </c>
      <c r="Q171" s="35">
        <f>IF('Indicator Date hidden'!R172="x","x",$Q$2-'Indicator Date hidden'!R172)</f>
        <v>8</v>
      </c>
      <c r="R171" s="35">
        <f>IF('Indicator Date hidden'!S172="x","x",$R$2-'Indicator Date hidden'!S172)</f>
        <v>0</v>
      </c>
      <c r="S171" s="35">
        <f>IF('Indicator Date hidden'!T172="x","x",$S$2-'Indicator Date hidden'!T172)</f>
        <v>0</v>
      </c>
      <c r="T171" s="35">
        <f>IF('Indicator Date hidden'!U172="x","x",$T$2-'Indicator Date hidden'!U172)</f>
        <v>0</v>
      </c>
      <c r="U171" s="35">
        <f>IF('Indicator Date hidden'!V172="x","x",$U$2-'Indicator Date hidden'!V172)</f>
        <v>0</v>
      </c>
      <c r="V171" s="35">
        <f>IF('Indicator Date hidden'!W172="x","x",$V$2-'Indicator Date hidden'!W172)</f>
        <v>0</v>
      </c>
      <c r="W171" s="35">
        <f>IF('Indicator Date hidden'!X172="x","x",$W$2-'Indicator Date hidden'!X172)</f>
        <v>2</v>
      </c>
      <c r="X171" s="35">
        <f>IF('Indicator Date hidden'!Y172="x","x",$X$2-'Indicator Date hidden'!Y172)</f>
        <v>4</v>
      </c>
      <c r="Y171" s="35">
        <f>IF('Indicator Date hidden'!Z172="x","x",$Y$2-'Indicator Date hidden'!Z172)</f>
        <v>0</v>
      </c>
      <c r="Z171" s="35">
        <f>IF('Indicator Date hidden'!AA172="x","x",$Z$2-'Indicator Date hidden'!AA172)</f>
        <v>0</v>
      </c>
      <c r="AA171" s="35">
        <f>IF('Indicator Date hidden'!AB172="x","x",$AA$2-'Indicator Date hidden'!AB172)</f>
        <v>0</v>
      </c>
      <c r="AB171" s="35">
        <f>IF('Indicator Date hidden'!AC172="x","x",$AB$2-'Indicator Date hidden'!AC172)</f>
        <v>0</v>
      </c>
      <c r="AC171" s="35">
        <f>IF('Indicator Date hidden'!AD172="x","x",$AC$2-'Indicator Date hidden'!AD172)</f>
        <v>0</v>
      </c>
      <c r="AD171" s="35">
        <f>IF('Indicator Date hidden'!AE172="x","x",$AD$2-'Indicator Date hidden'!AE172)</f>
        <v>0</v>
      </c>
      <c r="AE171" s="35">
        <f>IF('Indicator Date hidden'!AF172="x","x",$AE$2-'Indicator Date hidden'!AF172)</f>
        <v>0</v>
      </c>
      <c r="AF171" s="35">
        <f>IF('Indicator Date hidden'!AG172="x","x",$AF$2-'Indicator Date hidden'!AG172)</f>
        <v>1</v>
      </c>
      <c r="AG171" s="35">
        <f>IF('Indicator Date hidden'!AH172="x","x",$AG$2-'Indicator Date hidden'!AH172)</f>
        <v>0</v>
      </c>
      <c r="AH171" s="35">
        <f>IF('Indicator Date hidden'!AI172="x","x",$AH$2-'Indicator Date hidden'!AI172)</f>
        <v>0</v>
      </c>
      <c r="AI171" s="35">
        <f>IF('Indicator Date hidden'!AJ172="x","x",$AI$2-'Indicator Date hidden'!AJ172)</f>
        <v>0</v>
      </c>
      <c r="AJ171" s="35">
        <f>IF('Indicator Date hidden'!AK172="x","x",$AJ$2-'Indicator Date hidden'!AK172)</f>
        <v>1</v>
      </c>
      <c r="AK171" s="35">
        <f>IF('Indicator Date hidden'!AL172="x","x",$AK$2-'Indicator Date hidden'!AL172)</f>
        <v>1</v>
      </c>
      <c r="AL171" s="35">
        <f>IF('Indicator Date hidden'!AM172="x","x",$AL$2-'Indicator Date hidden'!AM172)</f>
        <v>0</v>
      </c>
      <c r="AM171" s="35">
        <f>IF('Indicator Date hidden'!AN172="x","x",$AM$2-'Indicator Date hidden'!AN172)</f>
        <v>0</v>
      </c>
      <c r="AN171" s="35">
        <f>IF('Indicator Date hidden'!AO172="x","x",$AN$2-'Indicator Date hidden'!AO172)</f>
        <v>0</v>
      </c>
      <c r="AO171" s="35">
        <f>IF('Indicator Date hidden'!AP172="x","x",$AO$2-'Indicator Date hidden'!AP172)</f>
        <v>0</v>
      </c>
      <c r="AP171" s="35">
        <f>IF('Indicator Date hidden'!AQ172="x","x",$AP$2-'Indicator Date hidden'!AQ172)</f>
        <v>0</v>
      </c>
      <c r="AQ171" s="35">
        <f>IF('Indicator Date hidden'!AR172="x","x",$AQ$2-'Indicator Date hidden'!AR172)</f>
        <v>0</v>
      </c>
      <c r="AR171" s="35">
        <f>IF('Indicator Date hidden'!AS172="x","x",$AR$2-'Indicator Date hidden'!AS172)</f>
        <v>0</v>
      </c>
      <c r="AS171" s="35">
        <f>IF('Indicator Date hidden'!AT172="x","x",$AS$2-'Indicator Date hidden'!AT172)</f>
        <v>0</v>
      </c>
      <c r="AT171" s="35">
        <f>IF('Indicator Date hidden'!AU172="x","x",$AT$2-'Indicator Date hidden'!AU172)</f>
        <v>0</v>
      </c>
      <c r="AU171" s="35">
        <f>IF('Indicator Date hidden'!AV172="x","x",$AU$2-'Indicator Date hidden'!AV172)</f>
        <v>4</v>
      </c>
      <c r="AV171" s="35">
        <f>IF('Indicator Date hidden'!AW172="x","x",$AV$2-'Indicator Date hidden'!AW172)</f>
        <v>0</v>
      </c>
      <c r="AW171" s="35">
        <f>IF('Indicator Date hidden'!AX172="x","x",$AW$2-'Indicator Date hidden'!AX172)</f>
        <v>0</v>
      </c>
      <c r="AX171" s="35">
        <f>IF('Indicator Date hidden'!AY172="x","x",$AX$2-'Indicator Date hidden'!AY172)</f>
        <v>0</v>
      </c>
      <c r="AY171" s="35">
        <f>IF('Indicator Date hidden'!AZ172="x","x",$AY$2-'Indicator Date hidden'!AZ172)</f>
        <v>0</v>
      </c>
      <c r="AZ171" s="35">
        <f>IF('Indicator Date hidden'!BA172="x","x",$AZ$2-'Indicator Date hidden'!BA172)</f>
        <v>0</v>
      </c>
      <c r="BA171">
        <f t="shared" si="10"/>
        <v>21</v>
      </c>
      <c r="BB171" s="36">
        <f t="shared" si="11"/>
        <v>0.41176470588235292</v>
      </c>
      <c r="BC171">
        <f t="shared" si="12"/>
        <v>7</v>
      </c>
      <c r="BD171" s="36">
        <f t="shared" si="13"/>
        <v>1.3601682506685981</v>
      </c>
      <c r="BE171" s="38">
        <f t="shared" si="14"/>
        <v>0</v>
      </c>
    </row>
    <row r="172" spans="1:57" x14ac:dyDescent="0.35">
      <c r="A172" t="s">
        <v>187</v>
      </c>
      <c r="B172" s="35">
        <f>IF('Indicator Date hidden'!C173="x","x",$B$2-'Indicator Date hidden'!C173)</f>
        <v>0</v>
      </c>
      <c r="C172" s="35">
        <f>IF('Indicator Date hidden'!D173="x","x",$C$2-'Indicator Date hidden'!D173)</f>
        <v>0</v>
      </c>
      <c r="D172" s="35">
        <f>IF('Indicator Date hidden'!E173="x","x",$D$2-'Indicator Date hidden'!E173)</f>
        <v>0</v>
      </c>
      <c r="E172" s="35">
        <f>IF('Indicator Date hidden'!F173="x","x",$E$2-'Indicator Date hidden'!F173)</f>
        <v>0</v>
      </c>
      <c r="F172" s="35">
        <f>IF('Indicator Date hidden'!G173="x","x",$F$2-'Indicator Date hidden'!G173)</f>
        <v>0</v>
      </c>
      <c r="G172" s="35">
        <f>IF('Indicator Date hidden'!H173="x","x",$G$2-'Indicator Date hidden'!H173)</f>
        <v>0</v>
      </c>
      <c r="H172" s="35">
        <f>IF('Indicator Date hidden'!I173="x","x",$H$2-'Indicator Date hidden'!I173)</f>
        <v>0</v>
      </c>
      <c r="I172" s="35">
        <f>IF('Indicator Date hidden'!J173="x","x",$I$2-'Indicator Date hidden'!J173)</f>
        <v>0</v>
      </c>
      <c r="J172" s="35">
        <f>IF('Indicator Date hidden'!K173="x","x",$J$2-'Indicator Date hidden'!K173)</f>
        <v>0</v>
      </c>
      <c r="K172" s="35">
        <f>IF('Indicator Date hidden'!L173="x","x",$K$2-'Indicator Date hidden'!L173)</f>
        <v>0</v>
      </c>
      <c r="L172" s="35">
        <f>IF('Indicator Date hidden'!M173="x","x",$L$2-'Indicator Date hidden'!M173)</f>
        <v>0</v>
      </c>
      <c r="M172" s="35">
        <f>IF('Indicator Date hidden'!N173="x","x",$M$2-'Indicator Date hidden'!N173)</f>
        <v>0</v>
      </c>
      <c r="N172" s="35">
        <f>IF('Indicator Date hidden'!O173="x","x",$N$2-'Indicator Date hidden'!O173)</f>
        <v>0</v>
      </c>
      <c r="O172" s="35">
        <f>IF('Indicator Date hidden'!P173="x","x",$O$2-'Indicator Date hidden'!P173)</f>
        <v>0</v>
      </c>
      <c r="P172" s="35">
        <f>IF('Indicator Date hidden'!Q173="x","x",$P$2-'Indicator Date hidden'!Q173)</f>
        <v>0</v>
      </c>
      <c r="Q172" s="35">
        <f>IF('Indicator Date hidden'!R173="x","x",$Q$2-'Indicator Date hidden'!R173)</f>
        <v>3</v>
      </c>
      <c r="R172" s="35">
        <f>IF('Indicator Date hidden'!S173="x","x",$R$2-'Indicator Date hidden'!S173)</f>
        <v>0</v>
      </c>
      <c r="S172" s="35">
        <f>IF('Indicator Date hidden'!T173="x","x",$S$2-'Indicator Date hidden'!T173)</f>
        <v>0</v>
      </c>
      <c r="T172" s="35">
        <f>IF('Indicator Date hidden'!U173="x","x",$T$2-'Indicator Date hidden'!U173)</f>
        <v>0</v>
      </c>
      <c r="U172" s="35">
        <f>IF('Indicator Date hidden'!V173="x","x",$U$2-'Indicator Date hidden'!V173)</f>
        <v>0</v>
      </c>
      <c r="V172" s="35">
        <f>IF('Indicator Date hidden'!W173="x","x",$V$2-'Indicator Date hidden'!W173)</f>
        <v>0</v>
      </c>
      <c r="W172" s="35">
        <f>IF('Indicator Date hidden'!X173="x","x",$W$2-'Indicator Date hidden'!X173)</f>
        <v>3</v>
      </c>
      <c r="X172" s="35">
        <f>IF('Indicator Date hidden'!Y173="x","x",$X$2-'Indicator Date hidden'!Y173)</f>
        <v>4</v>
      </c>
      <c r="Y172" s="35">
        <f>IF('Indicator Date hidden'!Z173="x","x",$Y$2-'Indicator Date hidden'!Z173)</f>
        <v>0</v>
      </c>
      <c r="Z172" s="35">
        <f>IF('Indicator Date hidden'!AA173="x","x",$Z$2-'Indicator Date hidden'!AA173)</f>
        <v>0</v>
      </c>
      <c r="AA172" s="35">
        <f>IF('Indicator Date hidden'!AB173="x","x",$AA$2-'Indicator Date hidden'!AB173)</f>
        <v>1</v>
      </c>
      <c r="AB172" s="35">
        <f>IF('Indicator Date hidden'!AC173="x","x",$AB$2-'Indicator Date hidden'!AC173)</f>
        <v>0</v>
      </c>
      <c r="AC172" s="35">
        <f>IF('Indicator Date hidden'!AD173="x","x",$AC$2-'Indicator Date hidden'!AD173)</f>
        <v>0</v>
      </c>
      <c r="AD172" s="35" t="str">
        <f>IF('Indicator Date hidden'!AE173="x","x",$AD$2-'Indicator Date hidden'!AE173)</f>
        <v>x</v>
      </c>
      <c r="AE172" s="35">
        <f>IF('Indicator Date hidden'!AF173="x","x",$AE$2-'Indicator Date hidden'!AF173)</f>
        <v>0</v>
      </c>
      <c r="AF172" s="35">
        <f>IF('Indicator Date hidden'!AG173="x","x",$AF$2-'Indicator Date hidden'!AG173)</f>
        <v>5</v>
      </c>
      <c r="AG172" s="35">
        <f>IF('Indicator Date hidden'!AH173="x","x",$AG$2-'Indicator Date hidden'!AH173)</f>
        <v>0</v>
      </c>
      <c r="AH172" s="35">
        <f>IF('Indicator Date hidden'!AI173="x","x",$AH$2-'Indicator Date hidden'!AI173)</f>
        <v>0</v>
      </c>
      <c r="AI172" s="35">
        <f>IF('Indicator Date hidden'!AJ173="x","x",$AI$2-'Indicator Date hidden'!AJ173)</f>
        <v>0</v>
      </c>
      <c r="AJ172" s="35">
        <f>IF('Indicator Date hidden'!AK173="x","x",$AJ$2-'Indicator Date hidden'!AK173)</f>
        <v>1</v>
      </c>
      <c r="AK172" s="35">
        <f>IF('Indicator Date hidden'!AL173="x","x",$AK$2-'Indicator Date hidden'!AL173)</f>
        <v>1</v>
      </c>
      <c r="AL172" s="35">
        <f>IF('Indicator Date hidden'!AM173="x","x",$AL$2-'Indicator Date hidden'!AM173)</f>
        <v>0</v>
      </c>
      <c r="AM172" s="35">
        <f>IF('Indicator Date hidden'!AN173="x","x",$AM$2-'Indicator Date hidden'!AN173)</f>
        <v>0</v>
      </c>
      <c r="AN172" s="35">
        <f>IF('Indicator Date hidden'!AO173="x","x",$AN$2-'Indicator Date hidden'!AO173)</f>
        <v>0</v>
      </c>
      <c r="AO172" s="35">
        <f>IF('Indicator Date hidden'!AP173="x","x",$AO$2-'Indicator Date hidden'!AP173)</f>
        <v>1</v>
      </c>
      <c r="AP172" s="35">
        <f>IF('Indicator Date hidden'!AQ173="x","x",$AP$2-'Indicator Date hidden'!AQ173)</f>
        <v>1</v>
      </c>
      <c r="AQ172" s="35">
        <f>IF('Indicator Date hidden'!AR173="x","x",$AQ$2-'Indicator Date hidden'!AR173)</f>
        <v>0</v>
      </c>
      <c r="AR172" s="35">
        <f>IF('Indicator Date hidden'!AS173="x","x",$AR$2-'Indicator Date hidden'!AS173)</f>
        <v>0</v>
      </c>
      <c r="AS172" s="35">
        <f>IF('Indicator Date hidden'!AT173="x","x",$AS$2-'Indicator Date hidden'!AT173)</f>
        <v>0</v>
      </c>
      <c r="AT172" s="35">
        <f>IF('Indicator Date hidden'!AU173="x","x",$AT$2-'Indicator Date hidden'!AU173)</f>
        <v>0</v>
      </c>
      <c r="AU172" s="35">
        <f>IF('Indicator Date hidden'!AV173="x","x",$AU$2-'Indicator Date hidden'!AV173)</f>
        <v>1</v>
      </c>
      <c r="AV172" s="35">
        <f>IF('Indicator Date hidden'!AW173="x","x",$AV$2-'Indicator Date hidden'!AW173)</f>
        <v>0</v>
      </c>
      <c r="AW172" s="35">
        <f>IF('Indicator Date hidden'!AX173="x","x",$AW$2-'Indicator Date hidden'!AX173)</f>
        <v>0</v>
      </c>
      <c r="AX172" s="35">
        <f>IF('Indicator Date hidden'!AY173="x","x",$AX$2-'Indicator Date hidden'!AY173)</f>
        <v>0</v>
      </c>
      <c r="AY172" s="35">
        <f>IF('Indicator Date hidden'!AZ173="x","x",$AY$2-'Indicator Date hidden'!AZ173)</f>
        <v>0</v>
      </c>
      <c r="AZ172" s="35">
        <f>IF('Indicator Date hidden'!BA173="x","x",$AZ$2-'Indicator Date hidden'!BA173)</f>
        <v>0</v>
      </c>
      <c r="BA172">
        <f t="shared" si="10"/>
        <v>21</v>
      </c>
      <c r="BB172" s="36">
        <f t="shared" si="11"/>
        <v>0.42</v>
      </c>
      <c r="BC172">
        <f t="shared" si="12"/>
        <v>10</v>
      </c>
      <c r="BD172" s="36">
        <f t="shared" si="13"/>
        <v>1.06</v>
      </c>
      <c r="BE172" s="38">
        <f t="shared" si="14"/>
        <v>0</v>
      </c>
    </row>
    <row r="173" spans="1:57" x14ac:dyDescent="0.35">
      <c r="A173" t="s">
        <v>91</v>
      </c>
      <c r="B173" s="35">
        <f>IF('Indicator Date hidden'!C174="x","x",$B$2-'Indicator Date hidden'!C174)</f>
        <v>0</v>
      </c>
      <c r="C173" s="35">
        <f>IF('Indicator Date hidden'!D174="x","x",$C$2-'Indicator Date hidden'!D174)</f>
        <v>0</v>
      </c>
      <c r="D173" s="35">
        <f>IF('Indicator Date hidden'!E174="x","x",$D$2-'Indicator Date hidden'!E174)</f>
        <v>0</v>
      </c>
      <c r="E173" s="35">
        <f>IF('Indicator Date hidden'!F174="x","x",$E$2-'Indicator Date hidden'!F174)</f>
        <v>0</v>
      </c>
      <c r="F173" s="35">
        <f>IF('Indicator Date hidden'!G174="x","x",$F$2-'Indicator Date hidden'!G174)</f>
        <v>0</v>
      </c>
      <c r="G173" s="35">
        <f>IF('Indicator Date hidden'!H174="x","x",$G$2-'Indicator Date hidden'!H174)</f>
        <v>0</v>
      </c>
      <c r="H173" s="35">
        <f>IF('Indicator Date hidden'!I174="x","x",$H$2-'Indicator Date hidden'!I174)</f>
        <v>0</v>
      </c>
      <c r="I173" s="35">
        <f>IF('Indicator Date hidden'!J174="x","x",$I$2-'Indicator Date hidden'!J174)</f>
        <v>0</v>
      </c>
      <c r="J173" s="35">
        <f>IF('Indicator Date hidden'!K174="x","x",$J$2-'Indicator Date hidden'!K174)</f>
        <v>0</v>
      </c>
      <c r="K173" s="35">
        <f>IF('Indicator Date hidden'!L174="x","x",$K$2-'Indicator Date hidden'!L174)</f>
        <v>0</v>
      </c>
      <c r="L173" s="35">
        <f>IF('Indicator Date hidden'!M174="x","x",$L$2-'Indicator Date hidden'!M174)</f>
        <v>0</v>
      </c>
      <c r="M173" s="35">
        <f>IF('Indicator Date hidden'!N174="x","x",$M$2-'Indicator Date hidden'!N174)</f>
        <v>0</v>
      </c>
      <c r="N173" s="35">
        <f>IF('Indicator Date hidden'!O174="x","x",$N$2-'Indicator Date hidden'!O174)</f>
        <v>0</v>
      </c>
      <c r="O173" s="35">
        <f>IF('Indicator Date hidden'!P174="x","x",$O$2-'Indicator Date hidden'!P174)</f>
        <v>0</v>
      </c>
      <c r="P173" s="35">
        <f>IF('Indicator Date hidden'!Q174="x","x",$P$2-'Indicator Date hidden'!Q174)</f>
        <v>0</v>
      </c>
      <c r="Q173" s="35">
        <f>IF('Indicator Date hidden'!R174="x","x",$Q$2-'Indicator Date hidden'!R174)</f>
        <v>4</v>
      </c>
      <c r="R173" s="35">
        <f>IF('Indicator Date hidden'!S174="x","x",$R$2-'Indicator Date hidden'!S174)</f>
        <v>0</v>
      </c>
      <c r="S173" s="35">
        <f>IF('Indicator Date hidden'!T174="x","x",$S$2-'Indicator Date hidden'!T174)</f>
        <v>0</v>
      </c>
      <c r="T173" s="35">
        <f>IF('Indicator Date hidden'!U174="x","x",$T$2-'Indicator Date hidden'!U174)</f>
        <v>0</v>
      </c>
      <c r="U173" s="35">
        <f>IF('Indicator Date hidden'!V174="x","x",$U$2-'Indicator Date hidden'!V174)</f>
        <v>0</v>
      </c>
      <c r="V173" s="35">
        <f>IF('Indicator Date hidden'!W174="x","x",$V$2-'Indicator Date hidden'!W174)</f>
        <v>0</v>
      </c>
      <c r="W173" s="35">
        <f>IF('Indicator Date hidden'!X174="x","x",$W$2-'Indicator Date hidden'!X174)</f>
        <v>5</v>
      </c>
      <c r="X173" s="35">
        <f>IF('Indicator Date hidden'!Y174="x","x",$X$2-'Indicator Date hidden'!Y174)</f>
        <v>3</v>
      </c>
      <c r="Y173" s="35">
        <f>IF('Indicator Date hidden'!Z174="x","x",$Y$2-'Indicator Date hidden'!Z174)</f>
        <v>0</v>
      </c>
      <c r="Z173" s="35">
        <f>IF('Indicator Date hidden'!AA174="x","x",$Z$2-'Indicator Date hidden'!AA174)</f>
        <v>0</v>
      </c>
      <c r="AA173" s="35" t="str">
        <f>IF('Indicator Date hidden'!AB174="x","x",$AA$2-'Indicator Date hidden'!AB174)</f>
        <v>x</v>
      </c>
      <c r="AB173" s="35">
        <f>IF('Indicator Date hidden'!AC174="x","x",$AB$2-'Indicator Date hidden'!AC174)</f>
        <v>0</v>
      </c>
      <c r="AC173" s="35">
        <f>IF('Indicator Date hidden'!AD174="x","x",$AC$2-'Indicator Date hidden'!AD174)</f>
        <v>0</v>
      </c>
      <c r="AD173" s="35">
        <f>IF('Indicator Date hidden'!AE174="x","x",$AD$2-'Indicator Date hidden'!AE174)</f>
        <v>0</v>
      </c>
      <c r="AE173" s="35" t="str">
        <f>IF('Indicator Date hidden'!AF174="x","x",$AE$2-'Indicator Date hidden'!AF174)</f>
        <v>x</v>
      </c>
      <c r="AF173" s="35">
        <f>IF('Indicator Date hidden'!AG174="x","x",$AF$2-'Indicator Date hidden'!AG174)</f>
        <v>6</v>
      </c>
      <c r="AG173" s="35">
        <f>IF('Indicator Date hidden'!AH174="x","x",$AG$2-'Indicator Date hidden'!AH174)</f>
        <v>0</v>
      </c>
      <c r="AH173" s="35">
        <f>IF('Indicator Date hidden'!AI174="x","x",$AH$2-'Indicator Date hidden'!AI174)</f>
        <v>0</v>
      </c>
      <c r="AI173" s="35">
        <f>IF('Indicator Date hidden'!AJ174="x","x",$AI$2-'Indicator Date hidden'!AJ174)</f>
        <v>0</v>
      </c>
      <c r="AJ173" s="35">
        <f>IF('Indicator Date hidden'!AK174="x","x",$AJ$2-'Indicator Date hidden'!AK174)</f>
        <v>1</v>
      </c>
      <c r="AK173" s="35">
        <f>IF('Indicator Date hidden'!AL174="x","x",$AK$2-'Indicator Date hidden'!AL174)</f>
        <v>1</v>
      </c>
      <c r="AL173" s="35">
        <f>IF('Indicator Date hidden'!AM174="x","x",$AL$2-'Indicator Date hidden'!AM174)</f>
        <v>0</v>
      </c>
      <c r="AM173" s="35">
        <f>IF('Indicator Date hidden'!AN174="x","x",$AM$2-'Indicator Date hidden'!AN174)</f>
        <v>0</v>
      </c>
      <c r="AN173" s="35">
        <f>IF('Indicator Date hidden'!AO174="x","x",$AN$2-'Indicator Date hidden'!AO174)</f>
        <v>0</v>
      </c>
      <c r="AO173" s="35" t="str">
        <f>IF('Indicator Date hidden'!AP174="x","x",$AO$2-'Indicator Date hidden'!AP174)</f>
        <v>x</v>
      </c>
      <c r="AP173" s="35" t="str">
        <f>IF('Indicator Date hidden'!AQ174="x","x",$AP$2-'Indicator Date hidden'!AQ174)</f>
        <v>x</v>
      </c>
      <c r="AQ173" s="35">
        <f>IF('Indicator Date hidden'!AR174="x","x",$AQ$2-'Indicator Date hidden'!AR174)</f>
        <v>6</v>
      </c>
      <c r="AR173" s="35">
        <f>IF('Indicator Date hidden'!AS174="x","x",$AR$2-'Indicator Date hidden'!AS174)</f>
        <v>0</v>
      </c>
      <c r="AS173" s="35">
        <f>IF('Indicator Date hidden'!AT174="x","x",$AS$2-'Indicator Date hidden'!AT174)</f>
        <v>0</v>
      </c>
      <c r="AT173" s="35">
        <f>IF('Indicator Date hidden'!AU174="x","x",$AT$2-'Indicator Date hidden'!AU174)</f>
        <v>0</v>
      </c>
      <c r="AU173" s="35">
        <f>IF('Indicator Date hidden'!AV174="x","x",$AU$2-'Indicator Date hidden'!AV174)</f>
        <v>4</v>
      </c>
      <c r="AV173" s="35">
        <f>IF('Indicator Date hidden'!AW174="x","x",$AV$2-'Indicator Date hidden'!AW174)</f>
        <v>0</v>
      </c>
      <c r="AW173" s="35">
        <f>IF('Indicator Date hidden'!AX174="x","x",$AW$2-'Indicator Date hidden'!AX174)</f>
        <v>0</v>
      </c>
      <c r="AX173" s="35">
        <f>IF('Indicator Date hidden'!AY174="x","x",$AX$2-'Indicator Date hidden'!AY174)</f>
        <v>0</v>
      </c>
      <c r="AY173" s="35">
        <f>IF('Indicator Date hidden'!AZ174="x","x",$AY$2-'Indicator Date hidden'!AZ174)</f>
        <v>0</v>
      </c>
      <c r="AZ173" s="35">
        <f>IF('Indicator Date hidden'!BA174="x","x",$AZ$2-'Indicator Date hidden'!BA174)</f>
        <v>0</v>
      </c>
      <c r="BA173">
        <f t="shared" si="10"/>
        <v>30</v>
      </c>
      <c r="BB173" s="36">
        <f t="shared" si="11"/>
        <v>0.63829787234042556</v>
      </c>
      <c r="BC173">
        <f t="shared" si="12"/>
        <v>8</v>
      </c>
      <c r="BD173" s="36">
        <f t="shared" si="13"/>
        <v>1.6035271218227041</v>
      </c>
      <c r="BE173" s="38">
        <f t="shared" si="14"/>
        <v>0</v>
      </c>
    </row>
    <row r="174" spans="1:57" x14ac:dyDescent="0.35">
      <c r="A174" t="s">
        <v>320</v>
      </c>
      <c r="B174" s="35">
        <f>IF('Indicator Date hidden'!C175="x","x",$B$2-'Indicator Date hidden'!C175)</f>
        <v>0</v>
      </c>
      <c r="C174" s="35">
        <f>IF('Indicator Date hidden'!D175="x","x",$C$2-'Indicator Date hidden'!D175)</f>
        <v>0</v>
      </c>
      <c r="D174" s="35">
        <f>IF('Indicator Date hidden'!E175="x","x",$D$2-'Indicator Date hidden'!E175)</f>
        <v>0</v>
      </c>
      <c r="E174" s="35">
        <f>IF('Indicator Date hidden'!F175="x","x",$E$2-'Indicator Date hidden'!F175)</f>
        <v>0</v>
      </c>
      <c r="F174" s="35">
        <f>IF('Indicator Date hidden'!G175="x","x",$F$2-'Indicator Date hidden'!G175)</f>
        <v>0</v>
      </c>
      <c r="G174" s="35">
        <f>IF('Indicator Date hidden'!H175="x","x",$G$2-'Indicator Date hidden'!H175)</f>
        <v>0</v>
      </c>
      <c r="H174" s="35">
        <f>IF('Indicator Date hidden'!I175="x","x",$H$2-'Indicator Date hidden'!I175)</f>
        <v>0</v>
      </c>
      <c r="I174" s="35">
        <f>IF('Indicator Date hidden'!J175="x","x",$I$2-'Indicator Date hidden'!J175)</f>
        <v>0</v>
      </c>
      <c r="J174" s="35">
        <f>IF('Indicator Date hidden'!K175="x","x",$J$2-'Indicator Date hidden'!K175)</f>
        <v>0</v>
      </c>
      <c r="K174" s="35">
        <f>IF('Indicator Date hidden'!L175="x","x",$K$2-'Indicator Date hidden'!L175)</f>
        <v>0</v>
      </c>
      <c r="L174" s="35">
        <f>IF('Indicator Date hidden'!M175="x","x",$L$2-'Indicator Date hidden'!M175)</f>
        <v>0</v>
      </c>
      <c r="M174" s="35">
        <f>IF('Indicator Date hidden'!N175="x","x",$M$2-'Indicator Date hidden'!N175)</f>
        <v>0</v>
      </c>
      <c r="N174" s="35">
        <f>IF('Indicator Date hidden'!O175="x","x",$N$2-'Indicator Date hidden'!O175)</f>
        <v>0</v>
      </c>
      <c r="O174" s="35">
        <f>IF('Indicator Date hidden'!P175="x","x",$O$2-'Indicator Date hidden'!P175)</f>
        <v>0</v>
      </c>
      <c r="P174" s="35">
        <f>IF('Indicator Date hidden'!Q175="x","x",$P$2-'Indicator Date hidden'!Q175)</f>
        <v>0</v>
      </c>
      <c r="Q174" s="35">
        <f>IF('Indicator Date hidden'!R175="x","x",$Q$2-'Indicator Date hidden'!R175)</f>
        <v>0</v>
      </c>
      <c r="R174" s="35">
        <f>IF('Indicator Date hidden'!S175="x","x",$R$2-'Indicator Date hidden'!S175)</f>
        <v>0</v>
      </c>
      <c r="S174" s="35">
        <f>IF('Indicator Date hidden'!T175="x","x",$S$2-'Indicator Date hidden'!T175)</f>
        <v>0</v>
      </c>
      <c r="T174" s="35">
        <f>IF('Indicator Date hidden'!U175="x","x",$T$2-'Indicator Date hidden'!U175)</f>
        <v>0</v>
      </c>
      <c r="U174" s="35">
        <f>IF('Indicator Date hidden'!V175="x","x",$U$2-'Indicator Date hidden'!V175)</f>
        <v>0</v>
      </c>
      <c r="V174" s="35">
        <f>IF('Indicator Date hidden'!W175="x","x",$V$2-'Indicator Date hidden'!W175)</f>
        <v>0</v>
      </c>
      <c r="W174" s="35">
        <f>IF('Indicator Date hidden'!X175="x","x",$W$2-'Indicator Date hidden'!X175)</f>
        <v>0</v>
      </c>
      <c r="X174" s="35">
        <f>IF('Indicator Date hidden'!Y175="x","x",$X$2-'Indicator Date hidden'!Y175)</f>
        <v>4</v>
      </c>
      <c r="Y174" s="35">
        <f>IF('Indicator Date hidden'!Z175="x","x",$Y$2-'Indicator Date hidden'!Z175)</f>
        <v>0</v>
      </c>
      <c r="Z174" s="35">
        <f>IF('Indicator Date hidden'!AA175="x","x",$Z$2-'Indicator Date hidden'!AA175)</f>
        <v>0</v>
      </c>
      <c r="AA174" s="35">
        <f>IF('Indicator Date hidden'!AB175="x","x",$AA$2-'Indicator Date hidden'!AB175)</f>
        <v>0</v>
      </c>
      <c r="AB174" s="35">
        <f>IF('Indicator Date hidden'!AC175="x","x",$AB$2-'Indicator Date hidden'!AC175)</f>
        <v>0</v>
      </c>
      <c r="AC174" s="35">
        <f>IF('Indicator Date hidden'!AD175="x","x",$AC$2-'Indicator Date hidden'!AD175)</f>
        <v>0</v>
      </c>
      <c r="AD174" s="35">
        <f>IF('Indicator Date hidden'!AE175="x","x",$AD$2-'Indicator Date hidden'!AE175)</f>
        <v>0</v>
      </c>
      <c r="AE174" s="35">
        <f>IF('Indicator Date hidden'!AF175="x","x",$AE$2-'Indicator Date hidden'!AF175)</f>
        <v>0</v>
      </c>
      <c r="AF174" s="35">
        <f>IF('Indicator Date hidden'!AG175="x","x",$AF$2-'Indicator Date hidden'!AG175)</f>
        <v>2</v>
      </c>
      <c r="AG174" s="35">
        <f>IF('Indicator Date hidden'!AH175="x","x",$AG$2-'Indicator Date hidden'!AH175)</f>
        <v>0</v>
      </c>
      <c r="AH174" s="35">
        <f>IF('Indicator Date hidden'!AI175="x","x",$AH$2-'Indicator Date hidden'!AI175)</f>
        <v>0</v>
      </c>
      <c r="AI174" s="35">
        <f>IF('Indicator Date hidden'!AJ175="x","x",$AI$2-'Indicator Date hidden'!AJ175)</f>
        <v>0</v>
      </c>
      <c r="AJ174" s="35">
        <f>IF('Indicator Date hidden'!AK175="x","x",$AJ$2-'Indicator Date hidden'!AK175)</f>
        <v>1</v>
      </c>
      <c r="AK174" s="35">
        <f>IF('Indicator Date hidden'!AL175="x","x",$AK$2-'Indicator Date hidden'!AL175)</f>
        <v>1</v>
      </c>
      <c r="AL174" s="35">
        <f>IF('Indicator Date hidden'!AM175="x","x",$AL$2-'Indicator Date hidden'!AM175)</f>
        <v>0</v>
      </c>
      <c r="AM174" s="35">
        <f>IF('Indicator Date hidden'!AN175="x","x",$AM$2-'Indicator Date hidden'!AN175)</f>
        <v>0</v>
      </c>
      <c r="AN174" s="35">
        <f>IF('Indicator Date hidden'!AO175="x","x",$AN$2-'Indicator Date hidden'!AO175)</f>
        <v>0</v>
      </c>
      <c r="AO174" s="35">
        <f>IF('Indicator Date hidden'!AP175="x","x",$AO$2-'Indicator Date hidden'!AP175)</f>
        <v>0</v>
      </c>
      <c r="AP174" s="35">
        <f>IF('Indicator Date hidden'!AQ175="x","x",$AP$2-'Indicator Date hidden'!AQ175)</f>
        <v>0</v>
      </c>
      <c r="AQ174" s="35">
        <f>IF('Indicator Date hidden'!AR175="x","x",$AQ$2-'Indicator Date hidden'!AR175)</f>
        <v>0</v>
      </c>
      <c r="AR174" s="35">
        <f>IF('Indicator Date hidden'!AS175="x","x",$AR$2-'Indicator Date hidden'!AS175)</f>
        <v>0</v>
      </c>
      <c r="AS174" s="35">
        <f>IF('Indicator Date hidden'!AT175="x","x",$AS$2-'Indicator Date hidden'!AT175)</f>
        <v>0</v>
      </c>
      <c r="AT174" s="35">
        <f>IF('Indicator Date hidden'!AU175="x","x",$AT$2-'Indicator Date hidden'!AU175)</f>
        <v>0</v>
      </c>
      <c r="AU174" s="35">
        <f>IF('Indicator Date hidden'!AV175="x","x",$AU$2-'Indicator Date hidden'!AV175)</f>
        <v>3</v>
      </c>
      <c r="AV174" s="35">
        <f>IF('Indicator Date hidden'!AW175="x","x",$AV$2-'Indicator Date hidden'!AW175)</f>
        <v>0</v>
      </c>
      <c r="AW174" s="35">
        <f>IF('Indicator Date hidden'!AX175="x","x",$AW$2-'Indicator Date hidden'!AX175)</f>
        <v>0</v>
      </c>
      <c r="AX174" s="35">
        <f>IF('Indicator Date hidden'!AY175="x","x",$AX$2-'Indicator Date hidden'!AY175)</f>
        <v>0</v>
      </c>
      <c r="AY174" s="35">
        <f>IF('Indicator Date hidden'!AZ175="x","x",$AY$2-'Indicator Date hidden'!AZ175)</f>
        <v>0</v>
      </c>
      <c r="AZ174" s="35">
        <f>IF('Indicator Date hidden'!BA175="x","x",$AZ$2-'Indicator Date hidden'!BA175)</f>
        <v>0</v>
      </c>
      <c r="BA174">
        <f t="shared" si="10"/>
        <v>11</v>
      </c>
      <c r="BB174" s="36">
        <f t="shared" si="11"/>
        <v>0.21568627450980393</v>
      </c>
      <c r="BC174">
        <f t="shared" si="12"/>
        <v>5</v>
      </c>
      <c r="BD174" s="36">
        <f t="shared" si="13"/>
        <v>0.74921463429579604</v>
      </c>
      <c r="BE174" s="38">
        <f t="shared" si="14"/>
        <v>0</v>
      </c>
    </row>
    <row r="175" spans="1:57" x14ac:dyDescent="0.35">
      <c r="A175" t="s">
        <v>322</v>
      </c>
      <c r="B175" s="35">
        <f>IF('Indicator Date hidden'!C176="x","x",$B$2-'Indicator Date hidden'!C176)</f>
        <v>0</v>
      </c>
      <c r="C175" s="35">
        <f>IF('Indicator Date hidden'!D176="x","x",$C$2-'Indicator Date hidden'!D176)</f>
        <v>0</v>
      </c>
      <c r="D175" s="35">
        <f>IF('Indicator Date hidden'!E176="x","x",$D$2-'Indicator Date hidden'!E176)</f>
        <v>0</v>
      </c>
      <c r="E175" s="35">
        <f>IF('Indicator Date hidden'!F176="x","x",$E$2-'Indicator Date hidden'!F176)</f>
        <v>0</v>
      </c>
      <c r="F175" s="35">
        <f>IF('Indicator Date hidden'!G176="x","x",$F$2-'Indicator Date hidden'!G176)</f>
        <v>0</v>
      </c>
      <c r="G175" s="35">
        <f>IF('Indicator Date hidden'!H176="x","x",$G$2-'Indicator Date hidden'!H176)</f>
        <v>0</v>
      </c>
      <c r="H175" s="35">
        <f>IF('Indicator Date hidden'!I176="x","x",$H$2-'Indicator Date hidden'!I176)</f>
        <v>0</v>
      </c>
      <c r="I175" s="35">
        <f>IF('Indicator Date hidden'!J176="x","x",$I$2-'Indicator Date hidden'!J176)</f>
        <v>0</v>
      </c>
      <c r="J175" s="35">
        <f>IF('Indicator Date hidden'!K176="x","x",$J$2-'Indicator Date hidden'!K176)</f>
        <v>0</v>
      </c>
      <c r="K175" s="35">
        <f>IF('Indicator Date hidden'!L176="x","x",$K$2-'Indicator Date hidden'!L176)</f>
        <v>0</v>
      </c>
      <c r="L175" s="35">
        <f>IF('Indicator Date hidden'!M176="x","x",$L$2-'Indicator Date hidden'!M176)</f>
        <v>0</v>
      </c>
      <c r="M175" s="35">
        <f>IF('Indicator Date hidden'!N176="x","x",$M$2-'Indicator Date hidden'!N176)</f>
        <v>0</v>
      </c>
      <c r="N175" s="35">
        <f>IF('Indicator Date hidden'!O176="x","x",$N$2-'Indicator Date hidden'!O176)</f>
        <v>0</v>
      </c>
      <c r="O175" s="35">
        <f>IF('Indicator Date hidden'!P176="x","x",$O$2-'Indicator Date hidden'!P176)</f>
        <v>0</v>
      </c>
      <c r="P175" s="35">
        <f>IF('Indicator Date hidden'!Q176="x","x",$P$2-'Indicator Date hidden'!Q176)</f>
        <v>0</v>
      </c>
      <c r="Q175" s="35" t="str">
        <f>IF('Indicator Date hidden'!R176="x","x",$Q$2-'Indicator Date hidden'!R176)</f>
        <v>x</v>
      </c>
      <c r="R175" s="35">
        <f>IF('Indicator Date hidden'!S176="x","x",$R$2-'Indicator Date hidden'!S176)</f>
        <v>0</v>
      </c>
      <c r="S175" s="35">
        <f>IF('Indicator Date hidden'!T176="x","x",$S$2-'Indicator Date hidden'!T176)</f>
        <v>0</v>
      </c>
      <c r="T175" s="35">
        <f>IF('Indicator Date hidden'!U176="x","x",$T$2-'Indicator Date hidden'!U176)</f>
        <v>0</v>
      </c>
      <c r="U175" s="35">
        <f>IF('Indicator Date hidden'!V176="x","x",$U$2-'Indicator Date hidden'!V176)</f>
        <v>0</v>
      </c>
      <c r="V175" s="35">
        <f>IF('Indicator Date hidden'!W176="x","x",$V$2-'Indicator Date hidden'!W176)</f>
        <v>0</v>
      </c>
      <c r="W175" s="35">
        <f>IF('Indicator Date hidden'!X176="x","x",$W$2-'Indicator Date hidden'!X176)</f>
        <v>2</v>
      </c>
      <c r="X175" s="35">
        <f>IF('Indicator Date hidden'!Y176="x","x",$X$2-'Indicator Date hidden'!Y176)</f>
        <v>4</v>
      </c>
      <c r="Y175" s="35">
        <f>IF('Indicator Date hidden'!Z176="x","x",$Y$2-'Indicator Date hidden'!Z176)</f>
        <v>0</v>
      </c>
      <c r="Z175" s="35">
        <f>IF('Indicator Date hidden'!AA176="x","x",$Z$2-'Indicator Date hidden'!AA176)</f>
        <v>0</v>
      </c>
      <c r="AA175" s="35" t="str">
        <f>IF('Indicator Date hidden'!AB176="x","x",$AA$2-'Indicator Date hidden'!AB176)</f>
        <v>x</v>
      </c>
      <c r="AB175" s="35">
        <f>IF('Indicator Date hidden'!AC176="x","x",$AB$2-'Indicator Date hidden'!AC176)</f>
        <v>0</v>
      </c>
      <c r="AC175" s="35">
        <f>IF('Indicator Date hidden'!AD176="x","x",$AC$2-'Indicator Date hidden'!AD176)</f>
        <v>0</v>
      </c>
      <c r="AD175" s="35" t="str">
        <f>IF('Indicator Date hidden'!AE176="x","x",$AD$2-'Indicator Date hidden'!AE176)</f>
        <v>x</v>
      </c>
      <c r="AE175" s="35">
        <f>IF('Indicator Date hidden'!AF176="x","x",$AE$2-'Indicator Date hidden'!AF176)</f>
        <v>0</v>
      </c>
      <c r="AF175" s="35">
        <f>IF('Indicator Date hidden'!AG176="x","x",$AF$2-'Indicator Date hidden'!AG176)</f>
        <v>4</v>
      </c>
      <c r="AG175" s="35">
        <f>IF('Indicator Date hidden'!AH176="x","x",$AG$2-'Indicator Date hidden'!AH176)</f>
        <v>0</v>
      </c>
      <c r="AH175" s="35">
        <f>IF('Indicator Date hidden'!AI176="x","x",$AH$2-'Indicator Date hidden'!AI176)</f>
        <v>0</v>
      </c>
      <c r="AI175" s="35">
        <f>IF('Indicator Date hidden'!AJ176="x","x",$AI$2-'Indicator Date hidden'!AJ176)</f>
        <v>0</v>
      </c>
      <c r="AJ175" s="35" t="str">
        <f>IF('Indicator Date hidden'!AK176="x","x",$AJ$2-'Indicator Date hidden'!AK176)</f>
        <v>x</v>
      </c>
      <c r="AK175" s="35">
        <f>IF('Indicator Date hidden'!AL176="x","x",$AK$2-'Indicator Date hidden'!AL176)</f>
        <v>1</v>
      </c>
      <c r="AL175" s="35">
        <f>IF('Indicator Date hidden'!AM176="x","x",$AL$2-'Indicator Date hidden'!AM176)</f>
        <v>0</v>
      </c>
      <c r="AM175" s="35">
        <f>IF('Indicator Date hidden'!AN176="x","x",$AM$2-'Indicator Date hidden'!AN176)</f>
        <v>0</v>
      </c>
      <c r="AN175" s="35">
        <f>IF('Indicator Date hidden'!AO176="x","x",$AN$2-'Indicator Date hidden'!AO176)</f>
        <v>0</v>
      </c>
      <c r="AO175" s="35" t="str">
        <f>IF('Indicator Date hidden'!AP176="x","x",$AO$2-'Indicator Date hidden'!AP176)</f>
        <v>x</v>
      </c>
      <c r="AP175" s="35" t="str">
        <f>IF('Indicator Date hidden'!AQ176="x","x",$AP$2-'Indicator Date hidden'!AQ176)</f>
        <v>x</v>
      </c>
      <c r="AQ175" s="35">
        <f>IF('Indicator Date hidden'!AR176="x","x",$AQ$2-'Indicator Date hidden'!AR176)</f>
        <v>4</v>
      </c>
      <c r="AR175" s="35">
        <f>IF('Indicator Date hidden'!AS176="x","x",$AR$2-'Indicator Date hidden'!AS176)</f>
        <v>0</v>
      </c>
      <c r="AS175" s="35" t="str">
        <f>IF('Indicator Date hidden'!AT176="x","x",$AS$2-'Indicator Date hidden'!AT176)</f>
        <v>x</v>
      </c>
      <c r="AT175" s="35">
        <f>IF('Indicator Date hidden'!AU176="x","x",$AT$2-'Indicator Date hidden'!AU176)</f>
        <v>0</v>
      </c>
      <c r="AU175" s="35">
        <f>IF('Indicator Date hidden'!AV176="x","x",$AU$2-'Indicator Date hidden'!AV176)</f>
        <v>3</v>
      </c>
      <c r="AV175" s="35">
        <f>IF('Indicator Date hidden'!AW176="x","x",$AV$2-'Indicator Date hidden'!AW176)</f>
        <v>0</v>
      </c>
      <c r="AW175" s="35">
        <f>IF('Indicator Date hidden'!AX176="x","x",$AW$2-'Indicator Date hidden'!AX176)</f>
        <v>0</v>
      </c>
      <c r="AX175" s="35">
        <f>IF('Indicator Date hidden'!AY176="x","x",$AX$2-'Indicator Date hidden'!AY176)</f>
        <v>0</v>
      </c>
      <c r="AY175" s="35">
        <f>IF('Indicator Date hidden'!AZ176="x","x",$AY$2-'Indicator Date hidden'!AZ176)</f>
        <v>0</v>
      </c>
      <c r="AZ175" s="35">
        <f>IF('Indicator Date hidden'!BA176="x","x",$AZ$2-'Indicator Date hidden'!BA176)</f>
        <v>0</v>
      </c>
      <c r="BA175">
        <f t="shared" si="10"/>
        <v>18</v>
      </c>
      <c r="BB175" s="36">
        <f t="shared" si="11"/>
        <v>0.40909090909090912</v>
      </c>
      <c r="BC175">
        <f t="shared" si="12"/>
        <v>6</v>
      </c>
      <c r="BD175" s="36">
        <f t="shared" si="13"/>
        <v>1.1143318792846604</v>
      </c>
      <c r="BE175" s="38">
        <f t="shared" si="14"/>
        <v>0</v>
      </c>
    </row>
    <row r="176" spans="1:57" x14ac:dyDescent="0.35">
      <c r="A176" t="s">
        <v>324</v>
      </c>
      <c r="B176" s="35">
        <f>IF('Indicator Date hidden'!C177="x","x",$B$2-'Indicator Date hidden'!C177)</f>
        <v>0</v>
      </c>
      <c r="C176" s="35">
        <f>IF('Indicator Date hidden'!D177="x","x",$C$2-'Indicator Date hidden'!D177)</f>
        <v>0</v>
      </c>
      <c r="D176" s="35">
        <f>IF('Indicator Date hidden'!E177="x","x",$D$2-'Indicator Date hidden'!E177)</f>
        <v>0</v>
      </c>
      <c r="E176" s="35">
        <f>IF('Indicator Date hidden'!F177="x","x",$E$2-'Indicator Date hidden'!F177)</f>
        <v>0</v>
      </c>
      <c r="F176" s="35">
        <f>IF('Indicator Date hidden'!G177="x","x",$F$2-'Indicator Date hidden'!G177)</f>
        <v>0</v>
      </c>
      <c r="G176" s="35">
        <f>IF('Indicator Date hidden'!H177="x","x",$G$2-'Indicator Date hidden'!H177)</f>
        <v>0</v>
      </c>
      <c r="H176" s="35">
        <f>IF('Indicator Date hidden'!I177="x","x",$H$2-'Indicator Date hidden'!I177)</f>
        <v>0</v>
      </c>
      <c r="I176" s="35">
        <f>IF('Indicator Date hidden'!J177="x","x",$I$2-'Indicator Date hidden'!J177)</f>
        <v>0</v>
      </c>
      <c r="J176" s="35">
        <f>IF('Indicator Date hidden'!K177="x","x",$J$2-'Indicator Date hidden'!K177)</f>
        <v>0</v>
      </c>
      <c r="K176" s="35">
        <f>IF('Indicator Date hidden'!L177="x","x",$K$2-'Indicator Date hidden'!L177)</f>
        <v>0</v>
      </c>
      <c r="L176" s="35">
        <f>IF('Indicator Date hidden'!M177="x","x",$L$2-'Indicator Date hidden'!M177)</f>
        <v>0</v>
      </c>
      <c r="M176" s="35">
        <f>IF('Indicator Date hidden'!N177="x","x",$M$2-'Indicator Date hidden'!N177)</f>
        <v>0</v>
      </c>
      <c r="N176" s="35">
        <f>IF('Indicator Date hidden'!O177="x","x",$N$2-'Indicator Date hidden'!O177)</f>
        <v>0</v>
      </c>
      <c r="O176" s="35">
        <f>IF('Indicator Date hidden'!P177="x","x",$O$2-'Indicator Date hidden'!P177)</f>
        <v>0</v>
      </c>
      <c r="P176" s="35">
        <f>IF('Indicator Date hidden'!Q177="x","x",$P$2-'Indicator Date hidden'!Q177)</f>
        <v>0</v>
      </c>
      <c r="Q176" s="35">
        <f>IF('Indicator Date hidden'!R177="x","x",$Q$2-'Indicator Date hidden'!R177)</f>
        <v>8</v>
      </c>
      <c r="R176" s="35">
        <f>IF('Indicator Date hidden'!S177="x","x",$R$2-'Indicator Date hidden'!S177)</f>
        <v>0</v>
      </c>
      <c r="S176" s="35">
        <f>IF('Indicator Date hidden'!T177="x","x",$S$2-'Indicator Date hidden'!T177)</f>
        <v>0</v>
      </c>
      <c r="T176" s="35">
        <f>IF('Indicator Date hidden'!U177="x","x",$T$2-'Indicator Date hidden'!U177)</f>
        <v>0</v>
      </c>
      <c r="U176" s="35" t="str">
        <f>IF('Indicator Date hidden'!V177="x","x",$U$2-'Indicator Date hidden'!V177)</f>
        <v>x</v>
      </c>
      <c r="V176" s="35">
        <f>IF('Indicator Date hidden'!W177="x","x",$V$2-'Indicator Date hidden'!W177)</f>
        <v>0</v>
      </c>
      <c r="W176" s="35" t="str">
        <f>IF('Indicator Date hidden'!X177="x","x",$W$2-'Indicator Date hidden'!X177)</f>
        <v>x</v>
      </c>
      <c r="X176" s="35">
        <f>IF('Indicator Date hidden'!Y177="x","x",$X$2-'Indicator Date hidden'!Y177)</f>
        <v>4</v>
      </c>
      <c r="Y176" s="35">
        <f>IF('Indicator Date hidden'!Z177="x","x",$Y$2-'Indicator Date hidden'!Z177)</f>
        <v>0</v>
      </c>
      <c r="Z176" s="35">
        <f>IF('Indicator Date hidden'!AA177="x","x",$Z$2-'Indicator Date hidden'!AA177)</f>
        <v>0</v>
      </c>
      <c r="AA176" s="35">
        <f>IF('Indicator Date hidden'!AB177="x","x",$AA$2-'Indicator Date hidden'!AB177)</f>
        <v>1</v>
      </c>
      <c r="AB176" s="35">
        <f>IF('Indicator Date hidden'!AC177="x","x",$AB$2-'Indicator Date hidden'!AC177)</f>
        <v>0</v>
      </c>
      <c r="AC176" s="35">
        <f>IF('Indicator Date hidden'!AD177="x","x",$AC$2-'Indicator Date hidden'!AD177)</f>
        <v>0</v>
      </c>
      <c r="AD176" s="35" t="str">
        <f>IF('Indicator Date hidden'!AE177="x","x",$AD$2-'Indicator Date hidden'!AE177)</f>
        <v>x</v>
      </c>
      <c r="AE176" s="35">
        <f>IF('Indicator Date hidden'!AF177="x","x",$AE$2-'Indicator Date hidden'!AF177)</f>
        <v>0</v>
      </c>
      <c r="AF176" s="35" t="str">
        <f>IF('Indicator Date hidden'!AG177="x","x",$AF$2-'Indicator Date hidden'!AG177)</f>
        <v>x</v>
      </c>
      <c r="AG176" s="35">
        <f>IF('Indicator Date hidden'!AH177="x","x",$AG$2-'Indicator Date hidden'!AH177)</f>
        <v>0</v>
      </c>
      <c r="AH176" s="35">
        <f>IF('Indicator Date hidden'!AI177="x","x",$AH$2-'Indicator Date hidden'!AI177)</f>
        <v>0</v>
      </c>
      <c r="AI176" s="35">
        <f>IF('Indicator Date hidden'!AJ177="x","x",$AI$2-'Indicator Date hidden'!AJ177)</f>
        <v>0</v>
      </c>
      <c r="AJ176" s="35" t="str">
        <f>IF('Indicator Date hidden'!AK177="x","x",$AJ$2-'Indicator Date hidden'!AK177)</f>
        <v>x</v>
      </c>
      <c r="AK176" s="35">
        <f>IF('Indicator Date hidden'!AL177="x","x",$AK$2-'Indicator Date hidden'!AL177)</f>
        <v>1</v>
      </c>
      <c r="AL176" s="35">
        <f>IF('Indicator Date hidden'!AM177="x","x",$AL$2-'Indicator Date hidden'!AM177)</f>
        <v>0</v>
      </c>
      <c r="AM176" s="35">
        <f>IF('Indicator Date hidden'!AN177="x","x",$AM$2-'Indicator Date hidden'!AN177)</f>
        <v>0</v>
      </c>
      <c r="AN176" s="35">
        <f>IF('Indicator Date hidden'!AO177="x","x",$AN$2-'Indicator Date hidden'!AO177)</f>
        <v>0</v>
      </c>
      <c r="AO176" s="35">
        <f>IF('Indicator Date hidden'!AP177="x","x",$AO$2-'Indicator Date hidden'!AP177)</f>
        <v>1</v>
      </c>
      <c r="AP176" s="35">
        <f>IF('Indicator Date hidden'!AQ177="x","x",$AP$2-'Indicator Date hidden'!AQ177)</f>
        <v>1</v>
      </c>
      <c r="AQ176" s="35">
        <f>IF('Indicator Date hidden'!AR177="x","x",$AQ$2-'Indicator Date hidden'!AR177)</f>
        <v>4</v>
      </c>
      <c r="AR176" s="35">
        <f>IF('Indicator Date hidden'!AS177="x","x",$AR$2-'Indicator Date hidden'!AS177)</f>
        <v>0</v>
      </c>
      <c r="AS176" s="35">
        <f>IF('Indicator Date hidden'!AT177="x","x",$AS$2-'Indicator Date hidden'!AT177)</f>
        <v>0</v>
      </c>
      <c r="AT176" s="35">
        <f>IF('Indicator Date hidden'!AU177="x","x",$AT$2-'Indicator Date hidden'!AU177)</f>
        <v>0</v>
      </c>
      <c r="AU176" s="35">
        <f>IF('Indicator Date hidden'!AV177="x","x",$AU$2-'Indicator Date hidden'!AV177)</f>
        <v>1</v>
      </c>
      <c r="AV176" s="35">
        <f>IF('Indicator Date hidden'!AW177="x","x",$AV$2-'Indicator Date hidden'!AW177)</f>
        <v>0</v>
      </c>
      <c r="AW176" s="35">
        <f>IF('Indicator Date hidden'!AX177="x","x",$AW$2-'Indicator Date hidden'!AX177)</f>
        <v>0</v>
      </c>
      <c r="AX176" s="35">
        <f>IF('Indicator Date hidden'!AY177="x","x",$AX$2-'Indicator Date hidden'!AY177)</f>
        <v>0</v>
      </c>
      <c r="AY176" s="35">
        <f>IF('Indicator Date hidden'!AZ177="x","x",$AY$2-'Indicator Date hidden'!AZ177)</f>
        <v>0</v>
      </c>
      <c r="AZ176" s="35">
        <f>IF('Indicator Date hidden'!BA177="x","x",$AZ$2-'Indicator Date hidden'!BA177)</f>
        <v>0</v>
      </c>
      <c r="BA176">
        <f t="shared" si="10"/>
        <v>21</v>
      </c>
      <c r="BB176" s="36">
        <f t="shared" si="11"/>
        <v>0.45652173913043476</v>
      </c>
      <c r="BC176">
        <f t="shared" si="12"/>
        <v>8</v>
      </c>
      <c r="BD176" s="36">
        <f t="shared" si="13"/>
        <v>1.4096950292933457</v>
      </c>
      <c r="BE176" s="38">
        <f t="shared" si="14"/>
        <v>0</v>
      </c>
    </row>
    <row r="177" spans="1:57" x14ac:dyDescent="0.35">
      <c r="A177" t="s">
        <v>326</v>
      </c>
      <c r="B177" s="35">
        <f>IF('Indicator Date hidden'!C178="x","x",$B$2-'Indicator Date hidden'!C178)</f>
        <v>0</v>
      </c>
      <c r="C177" s="35">
        <f>IF('Indicator Date hidden'!D178="x","x",$C$2-'Indicator Date hidden'!D178)</f>
        <v>0</v>
      </c>
      <c r="D177" s="35">
        <f>IF('Indicator Date hidden'!E178="x","x",$D$2-'Indicator Date hidden'!E178)</f>
        <v>0</v>
      </c>
      <c r="E177" s="35">
        <f>IF('Indicator Date hidden'!F178="x","x",$E$2-'Indicator Date hidden'!F178)</f>
        <v>0</v>
      </c>
      <c r="F177" s="35">
        <f>IF('Indicator Date hidden'!G178="x","x",$F$2-'Indicator Date hidden'!G178)</f>
        <v>0</v>
      </c>
      <c r="G177" s="35">
        <f>IF('Indicator Date hidden'!H178="x","x",$G$2-'Indicator Date hidden'!H178)</f>
        <v>0</v>
      </c>
      <c r="H177" s="35">
        <f>IF('Indicator Date hidden'!I178="x","x",$H$2-'Indicator Date hidden'!I178)</f>
        <v>0</v>
      </c>
      <c r="I177" s="35">
        <f>IF('Indicator Date hidden'!J178="x","x",$I$2-'Indicator Date hidden'!J178)</f>
        <v>0</v>
      </c>
      <c r="J177" s="35">
        <f>IF('Indicator Date hidden'!K178="x","x",$J$2-'Indicator Date hidden'!K178)</f>
        <v>0</v>
      </c>
      <c r="K177" s="35">
        <f>IF('Indicator Date hidden'!L178="x","x",$K$2-'Indicator Date hidden'!L178)</f>
        <v>0</v>
      </c>
      <c r="L177" s="35">
        <f>IF('Indicator Date hidden'!M178="x","x",$L$2-'Indicator Date hidden'!M178)</f>
        <v>0</v>
      </c>
      <c r="M177" s="35">
        <f>IF('Indicator Date hidden'!N178="x","x",$M$2-'Indicator Date hidden'!N178)</f>
        <v>0</v>
      </c>
      <c r="N177" s="35">
        <f>IF('Indicator Date hidden'!O178="x","x",$N$2-'Indicator Date hidden'!O178)</f>
        <v>0</v>
      </c>
      <c r="O177" s="35">
        <f>IF('Indicator Date hidden'!P178="x","x",$O$2-'Indicator Date hidden'!P178)</f>
        <v>0</v>
      </c>
      <c r="P177" s="35">
        <f>IF('Indicator Date hidden'!Q178="x","x",$P$2-'Indicator Date hidden'!Q178)</f>
        <v>0</v>
      </c>
      <c r="Q177" s="35">
        <f>IF('Indicator Date hidden'!R178="x","x",$Q$2-'Indicator Date hidden'!R178)</f>
        <v>2</v>
      </c>
      <c r="R177" s="35">
        <f>IF('Indicator Date hidden'!S178="x","x",$R$2-'Indicator Date hidden'!S178)</f>
        <v>0</v>
      </c>
      <c r="S177" s="35">
        <f>IF('Indicator Date hidden'!T178="x","x",$S$2-'Indicator Date hidden'!T178)</f>
        <v>0</v>
      </c>
      <c r="T177" s="35">
        <f>IF('Indicator Date hidden'!U178="x","x",$T$2-'Indicator Date hidden'!U178)</f>
        <v>0</v>
      </c>
      <c r="U177" s="35">
        <f>IF('Indicator Date hidden'!V178="x","x",$U$2-'Indicator Date hidden'!V178)</f>
        <v>0</v>
      </c>
      <c r="V177" s="35">
        <f>IF('Indicator Date hidden'!W178="x","x",$V$2-'Indicator Date hidden'!W178)</f>
        <v>0</v>
      </c>
      <c r="W177" s="35">
        <f>IF('Indicator Date hidden'!X178="x","x",$W$2-'Indicator Date hidden'!X178)</f>
        <v>2</v>
      </c>
      <c r="X177" s="35">
        <f>IF('Indicator Date hidden'!Y178="x","x",$X$2-'Indicator Date hidden'!Y178)</f>
        <v>4</v>
      </c>
      <c r="Y177" s="35">
        <f>IF('Indicator Date hidden'!Z178="x","x",$Y$2-'Indicator Date hidden'!Z178)</f>
        <v>0</v>
      </c>
      <c r="Z177" s="35">
        <f>IF('Indicator Date hidden'!AA178="x","x",$Z$2-'Indicator Date hidden'!AA178)</f>
        <v>0</v>
      </c>
      <c r="AA177" s="35">
        <f>IF('Indicator Date hidden'!AB178="x","x",$AA$2-'Indicator Date hidden'!AB178)</f>
        <v>0</v>
      </c>
      <c r="AB177" s="35">
        <f>IF('Indicator Date hidden'!AC178="x","x",$AB$2-'Indicator Date hidden'!AC178)</f>
        <v>0</v>
      </c>
      <c r="AC177" s="35">
        <f>IF('Indicator Date hidden'!AD178="x","x",$AC$2-'Indicator Date hidden'!AD178)</f>
        <v>0</v>
      </c>
      <c r="AD177" s="35" t="str">
        <f>IF('Indicator Date hidden'!AE178="x","x",$AD$2-'Indicator Date hidden'!AE178)</f>
        <v>x</v>
      </c>
      <c r="AE177" s="35">
        <f>IF('Indicator Date hidden'!AF178="x","x",$AE$2-'Indicator Date hidden'!AF178)</f>
        <v>0</v>
      </c>
      <c r="AF177" s="35">
        <f>IF('Indicator Date hidden'!AG178="x","x",$AF$2-'Indicator Date hidden'!AG178)</f>
        <v>3</v>
      </c>
      <c r="AG177" s="35">
        <f>IF('Indicator Date hidden'!AH178="x","x",$AG$2-'Indicator Date hidden'!AH178)</f>
        <v>0</v>
      </c>
      <c r="AH177" s="35">
        <f>IF('Indicator Date hidden'!AI178="x","x",$AH$2-'Indicator Date hidden'!AI178)</f>
        <v>0</v>
      </c>
      <c r="AI177" s="35">
        <f>IF('Indicator Date hidden'!AJ178="x","x",$AI$2-'Indicator Date hidden'!AJ178)</f>
        <v>0</v>
      </c>
      <c r="AJ177" s="35" t="str">
        <f>IF('Indicator Date hidden'!AK178="x","x",$AJ$2-'Indicator Date hidden'!AK178)</f>
        <v>x</v>
      </c>
      <c r="AK177" s="35">
        <f>IF('Indicator Date hidden'!AL178="x","x",$AK$2-'Indicator Date hidden'!AL178)</f>
        <v>1</v>
      </c>
      <c r="AL177" s="35">
        <f>IF('Indicator Date hidden'!AM178="x","x",$AL$2-'Indicator Date hidden'!AM178)</f>
        <v>0</v>
      </c>
      <c r="AM177" s="35">
        <f>IF('Indicator Date hidden'!AN178="x","x",$AM$2-'Indicator Date hidden'!AN178)</f>
        <v>0</v>
      </c>
      <c r="AN177" s="35">
        <f>IF('Indicator Date hidden'!AO178="x","x",$AN$2-'Indicator Date hidden'!AO178)</f>
        <v>0</v>
      </c>
      <c r="AO177" s="35">
        <f>IF('Indicator Date hidden'!AP178="x","x",$AO$2-'Indicator Date hidden'!AP178)</f>
        <v>0</v>
      </c>
      <c r="AP177" s="35">
        <f>IF('Indicator Date hidden'!AQ178="x","x",$AP$2-'Indicator Date hidden'!AQ178)</f>
        <v>0</v>
      </c>
      <c r="AQ177" s="35">
        <f>IF('Indicator Date hidden'!AR178="x","x",$AQ$2-'Indicator Date hidden'!AR178)</f>
        <v>4</v>
      </c>
      <c r="AR177" s="35">
        <f>IF('Indicator Date hidden'!AS178="x","x",$AR$2-'Indicator Date hidden'!AS178)</f>
        <v>0</v>
      </c>
      <c r="AS177" s="35">
        <f>IF('Indicator Date hidden'!AT178="x","x",$AS$2-'Indicator Date hidden'!AT178)</f>
        <v>0</v>
      </c>
      <c r="AT177" s="35">
        <f>IF('Indicator Date hidden'!AU178="x","x",$AT$2-'Indicator Date hidden'!AU178)</f>
        <v>0</v>
      </c>
      <c r="AU177" s="35">
        <f>IF('Indicator Date hidden'!AV178="x","x",$AU$2-'Indicator Date hidden'!AV178)</f>
        <v>3</v>
      </c>
      <c r="AV177" s="35">
        <f>IF('Indicator Date hidden'!AW178="x","x",$AV$2-'Indicator Date hidden'!AW178)</f>
        <v>0</v>
      </c>
      <c r="AW177" s="35">
        <f>IF('Indicator Date hidden'!AX178="x","x",$AW$2-'Indicator Date hidden'!AX178)</f>
        <v>0</v>
      </c>
      <c r="AX177" s="35">
        <f>IF('Indicator Date hidden'!AY178="x","x",$AX$2-'Indicator Date hidden'!AY178)</f>
        <v>0</v>
      </c>
      <c r="AY177" s="35">
        <f>IF('Indicator Date hidden'!AZ178="x","x",$AY$2-'Indicator Date hidden'!AZ178)</f>
        <v>0</v>
      </c>
      <c r="AZ177" s="35">
        <f>IF('Indicator Date hidden'!BA178="x","x",$AZ$2-'Indicator Date hidden'!BA178)</f>
        <v>0</v>
      </c>
      <c r="BA177">
        <f t="shared" si="10"/>
        <v>19</v>
      </c>
      <c r="BB177" s="36">
        <f t="shared" si="11"/>
        <v>0.38775510204081631</v>
      </c>
      <c r="BC177">
        <f t="shared" si="12"/>
        <v>7</v>
      </c>
      <c r="BD177" s="36">
        <f t="shared" si="13"/>
        <v>1.0265123542823911</v>
      </c>
      <c r="BE177" s="38">
        <f t="shared" si="14"/>
        <v>0</v>
      </c>
    </row>
    <row r="178" spans="1:57" x14ac:dyDescent="0.35">
      <c r="A178" t="s">
        <v>328</v>
      </c>
      <c r="B178" s="35">
        <f>IF('Indicator Date hidden'!C179="x","x",$B$2-'Indicator Date hidden'!C179)</f>
        <v>0</v>
      </c>
      <c r="C178" s="35">
        <f>IF('Indicator Date hidden'!D179="x","x",$C$2-'Indicator Date hidden'!D179)</f>
        <v>0</v>
      </c>
      <c r="D178" s="35">
        <f>IF('Indicator Date hidden'!E179="x","x",$D$2-'Indicator Date hidden'!E179)</f>
        <v>0</v>
      </c>
      <c r="E178" s="35">
        <f>IF('Indicator Date hidden'!F179="x","x",$E$2-'Indicator Date hidden'!F179)</f>
        <v>0</v>
      </c>
      <c r="F178" s="35">
        <f>IF('Indicator Date hidden'!G179="x","x",$F$2-'Indicator Date hidden'!G179)</f>
        <v>0</v>
      </c>
      <c r="G178" s="35">
        <f>IF('Indicator Date hidden'!H179="x","x",$G$2-'Indicator Date hidden'!H179)</f>
        <v>0</v>
      </c>
      <c r="H178" s="35">
        <f>IF('Indicator Date hidden'!I179="x","x",$H$2-'Indicator Date hidden'!I179)</f>
        <v>0</v>
      </c>
      <c r="I178" s="35">
        <f>IF('Indicator Date hidden'!J179="x","x",$I$2-'Indicator Date hidden'!J179)</f>
        <v>0</v>
      </c>
      <c r="J178" s="35">
        <f>IF('Indicator Date hidden'!K179="x","x",$J$2-'Indicator Date hidden'!K179)</f>
        <v>0</v>
      </c>
      <c r="K178" s="35">
        <f>IF('Indicator Date hidden'!L179="x","x",$K$2-'Indicator Date hidden'!L179)</f>
        <v>0</v>
      </c>
      <c r="L178" s="35">
        <f>IF('Indicator Date hidden'!M179="x","x",$L$2-'Indicator Date hidden'!M179)</f>
        <v>0</v>
      </c>
      <c r="M178" s="35">
        <f>IF('Indicator Date hidden'!N179="x","x",$M$2-'Indicator Date hidden'!N179)</f>
        <v>0</v>
      </c>
      <c r="N178" s="35">
        <f>IF('Indicator Date hidden'!O179="x","x",$N$2-'Indicator Date hidden'!O179)</f>
        <v>0</v>
      </c>
      <c r="O178" s="35">
        <f>IF('Indicator Date hidden'!P179="x","x",$O$2-'Indicator Date hidden'!P179)</f>
        <v>0</v>
      </c>
      <c r="P178" s="35">
        <f>IF('Indicator Date hidden'!Q179="x","x",$P$2-'Indicator Date hidden'!Q179)</f>
        <v>0</v>
      </c>
      <c r="Q178" s="35" t="str">
        <f>IF('Indicator Date hidden'!R179="x","x",$Q$2-'Indicator Date hidden'!R179)</f>
        <v>x</v>
      </c>
      <c r="R178" s="35">
        <f>IF('Indicator Date hidden'!S179="x","x",$R$2-'Indicator Date hidden'!S179)</f>
        <v>0</v>
      </c>
      <c r="S178" s="35">
        <f>IF('Indicator Date hidden'!T179="x","x",$S$2-'Indicator Date hidden'!T179)</f>
        <v>0</v>
      </c>
      <c r="T178" s="35">
        <f>IF('Indicator Date hidden'!U179="x","x",$T$2-'Indicator Date hidden'!U179)</f>
        <v>0</v>
      </c>
      <c r="U178" s="35">
        <f>IF('Indicator Date hidden'!V179="x","x",$U$2-'Indicator Date hidden'!V179)</f>
        <v>0</v>
      </c>
      <c r="V178" s="35">
        <f>IF('Indicator Date hidden'!W179="x","x",$V$2-'Indicator Date hidden'!W179)</f>
        <v>0</v>
      </c>
      <c r="W178" s="35">
        <f>IF('Indicator Date hidden'!X179="x","x",$W$2-'Indicator Date hidden'!X179)</f>
        <v>1</v>
      </c>
      <c r="X178" s="35">
        <f>IF('Indicator Date hidden'!Y179="x","x",$X$2-'Indicator Date hidden'!Y179)</f>
        <v>3</v>
      </c>
      <c r="Y178" s="35">
        <f>IF('Indicator Date hidden'!Z179="x","x",$Y$2-'Indicator Date hidden'!Z179)</f>
        <v>0</v>
      </c>
      <c r="Z178" s="35">
        <f>IF('Indicator Date hidden'!AA179="x","x",$Z$2-'Indicator Date hidden'!AA179)</f>
        <v>0</v>
      </c>
      <c r="AA178" s="35" t="str">
        <f>IF('Indicator Date hidden'!AB179="x","x",$AA$2-'Indicator Date hidden'!AB179)</f>
        <v>x</v>
      </c>
      <c r="AB178" s="35">
        <f>IF('Indicator Date hidden'!AC179="x","x",$AB$2-'Indicator Date hidden'!AC179)</f>
        <v>0</v>
      </c>
      <c r="AC178" s="35">
        <f>IF('Indicator Date hidden'!AD179="x","x",$AC$2-'Indicator Date hidden'!AD179)</f>
        <v>0</v>
      </c>
      <c r="AD178" s="35">
        <f>IF('Indicator Date hidden'!AE179="x","x",$AD$2-'Indicator Date hidden'!AE179)</f>
        <v>0</v>
      </c>
      <c r="AE178" s="35">
        <f>IF('Indicator Date hidden'!AF179="x","x",$AE$2-'Indicator Date hidden'!AF179)</f>
        <v>0</v>
      </c>
      <c r="AF178" s="35">
        <f>IF('Indicator Date hidden'!AG179="x","x",$AF$2-'Indicator Date hidden'!AG179)</f>
        <v>1</v>
      </c>
      <c r="AG178" s="35">
        <f>IF('Indicator Date hidden'!AH179="x","x",$AG$2-'Indicator Date hidden'!AH179)</f>
        <v>0</v>
      </c>
      <c r="AH178" s="35">
        <f>IF('Indicator Date hidden'!AI179="x","x",$AH$2-'Indicator Date hidden'!AI179)</f>
        <v>0</v>
      </c>
      <c r="AI178" s="35">
        <f>IF('Indicator Date hidden'!AJ179="x","x",$AI$2-'Indicator Date hidden'!AJ179)</f>
        <v>0</v>
      </c>
      <c r="AJ178" s="35">
        <f>IF('Indicator Date hidden'!AK179="x","x",$AJ$2-'Indicator Date hidden'!AK179)</f>
        <v>1</v>
      </c>
      <c r="AK178" s="35">
        <f>IF('Indicator Date hidden'!AL179="x","x",$AK$2-'Indicator Date hidden'!AL179)</f>
        <v>0</v>
      </c>
      <c r="AL178" s="35">
        <f>IF('Indicator Date hidden'!AM179="x","x",$AL$2-'Indicator Date hidden'!AM179)</f>
        <v>0</v>
      </c>
      <c r="AM178" s="35">
        <f>IF('Indicator Date hidden'!AN179="x","x",$AM$2-'Indicator Date hidden'!AN179)</f>
        <v>0</v>
      </c>
      <c r="AN178" s="35">
        <f>IF('Indicator Date hidden'!AO179="x","x",$AN$2-'Indicator Date hidden'!AO179)</f>
        <v>0</v>
      </c>
      <c r="AO178" s="35">
        <f>IF('Indicator Date hidden'!AP179="x","x",$AO$2-'Indicator Date hidden'!AP179)</f>
        <v>0</v>
      </c>
      <c r="AP178" s="35">
        <f>IF('Indicator Date hidden'!AQ179="x","x",$AP$2-'Indicator Date hidden'!AQ179)</f>
        <v>0</v>
      </c>
      <c r="AQ178" s="35">
        <f>IF('Indicator Date hidden'!AR179="x","x",$AQ$2-'Indicator Date hidden'!AR179)</f>
        <v>0</v>
      </c>
      <c r="AR178" s="35">
        <f>IF('Indicator Date hidden'!AS179="x","x",$AR$2-'Indicator Date hidden'!AS179)</f>
        <v>0</v>
      </c>
      <c r="AS178" s="35">
        <f>IF('Indicator Date hidden'!AT179="x","x",$AS$2-'Indicator Date hidden'!AT179)</f>
        <v>0</v>
      </c>
      <c r="AT178" s="35">
        <f>IF('Indicator Date hidden'!AU179="x","x",$AT$2-'Indicator Date hidden'!AU179)</f>
        <v>0</v>
      </c>
      <c r="AU178" s="35">
        <f>IF('Indicator Date hidden'!AV179="x","x",$AU$2-'Indicator Date hidden'!AV179)</f>
        <v>1</v>
      </c>
      <c r="AV178" s="35">
        <f>IF('Indicator Date hidden'!AW179="x","x",$AV$2-'Indicator Date hidden'!AW179)</f>
        <v>0</v>
      </c>
      <c r="AW178" s="35">
        <f>IF('Indicator Date hidden'!AX179="x","x",$AW$2-'Indicator Date hidden'!AX179)</f>
        <v>0</v>
      </c>
      <c r="AX178" s="35">
        <f>IF('Indicator Date hidden'!AY179="x","x",$AX$2-'Indicator Date hidden'!AY179)</f>
        <v>0</v>
      </c>
      <c r="AY178" s="35">
        <f>IF('Indicator Date hidden'!AZ179="x","x",$AY$2-'Indicator Date hidden'!AZ179)</f>
        <v>0</v>
      </c>
      <c r="AZ178" s="35">
        <f>IF('Indicator Date hidden'!BA179="x","x",$AZ$2-'Indicator Date hidden'!BA179)</f>
        <v>0</v>
      </c>
      <c r="BA178">
        <f t="shared" si="10"/>
        <v>7</v>
      </c>
      <c r="BB178" s="36">
        <f t="shared" si="11"/>
        <v>0.14285714285714285</v>
      </c>
      <c r="BC178">
        <f t="shared" si="12"/>
        <v>5</v>
      </c>
      <c r="BD178" s="36">
        <f t="shared" si="13"/>
        <v>0.49487165930539351</v>
      </c>
      <c r="BE178" s="38">
        <f t="shared" si="14"/>
        <v>0</v>
      </c>
    </row>
    <row r="179" spans="1:57" x14ac:dyDescent="0.35">
      <c r="A179" t="s">
        <v>330</v>
      </c>
      <c r="B179" s="35">
        <f>IF('Indicator Date hidden'!C180="x","x",$B$2-'Indicator Date hidden'!C180)</f>
        <v>0</v>
      </c>
      <c r="C179" s="35">
        <f>IF('Indicator Date hidden'!D180="x","x",$C$2-'Indicator Date hidden'!D180)</f>
        <v>0</v>
      </c>
      <c r="D179" s="35">
        <f>IF('Indicator Date hidden'!E180="x","x",$D$2-'Indicator Date hidden'!E180)</f>
        <v>0</v>
      </c>
      <c r="E179" s="35">
        <f>IF('Indicator Date hidden'!F180="x","x",$E$2-'Indicator Date hidden'!F180)</f>
        <v>0</v>
      </c>
      <c r="F179" s="35">
        <f>IF('Indicator Date hidden'!G180="x","x",$F$2-'Indicator Date hidden'!G180)</f>
        <v>0</v>
      </c>
      <c r="G179" s="35">
        <f>IF('Indicator Date hidden'!H180="x","x",$G$2-'Indicator Date hidden'!H180)</f>
        <v>0</v>
      </c>
      <c r="H179" s="35">
        <f>IF('Indicator Date hidden'!I180="x","x",$H$2-'Indicator Date hidden'!I180)</f>
        <v>0</v>
      </c>
      <c r="I179" s="35">
        <f>IF('Indicator Date hidden'!J180="x","x",$I$2-'Indicator Date hidden'!J180)</f>
        <v>0</v>
      </c>
      <c r="J179" s="35">
        <f>IF('Indicator Date hidden'!K180="x","x",$J$2-'Indicator Date hidden'!K180)</f>
        <v>0</v>
      </c>
      <c r="K179" s="35">
        <f>IF('Indicator Date hidden'!L180="x","x",$K$2-'Indicator Date hidden'!L180)</f>
        <v>0</v>
      </c>
      <c r="L179" s="35">
        <f>IF('Indicator Date hidden'!M180="x","x",$L$2-'Indicator Date hidden'!M180)</f>
        <v>0</v>
      </c>
      <c r="M179" s="35">
        <f>IF('Indicator Date hidden'!N180="x","x",$M$2-'Indicator Date hidden'!N180)</f>
        <v>0</v>
      </c>
      <c r="N179" s="35">
        <f>IF('Indicator Date hidden'!O180="x","x",$N$2-'Indicator Date hidden'!O180)</f>
        <v>0</v>
      </c>
      <c r="O179" s="35">
        <f>IF('Indicator Date hidden'!P180="x","x",$O$2-'Indicator Date hidden'!P180)</f>
        <v>0</v>
      </c>
      <c r="P179" s="35">
        <f>IF('Indicator Date hidden'!Q180="x","x",$P$2-'Indicator Date hidden'!Q180)</f>
        <v>0</v>
      </c>
      <c r="Q179" s="35" t="str">
        <f>IF('Indicator Date hidden'!R180="x","x",$Q$2-'Indicator Date hidden'!R180)</f>
        <v>x</v>
      </c>
      <c r="R179" s="35">
        <f>IF('Indicator Date hidden'!S180="x","x",$R$2-'Indicator Date hidden'!S180)</f>
        <v>0</v>
      </c>
      <c r="S179" s="35">
        <f>IF('Indicator Date hidden'!T180="x","x",$S$2-'Indicator Date hidden'!T180)</f>
        <v>0</v>
      </c>
      <c r="T179" s="35">
        <f>IF('Indicator Date hidden'!U180="x","x",$T$2-'Indicator Date hidden'!U180)</f>
        <v>0</v>
      </c>
      <c r="U179" s="35">
        <f>IF('Indicator Date hidden'!V180="x","x",$U$2-'Indicator Date hidden'!V180)</f>
        <v>0</v>
      </c>
      <c r="V179" s="35">
        <f>IF('Indicator Date hidden'!W180="x","x",$V$2-'Indicator Date hidden'!W180)</f>
        <v>0</v>
      </c>
      <c r="W179" s="35" t="str">
        <f>IF('Indicator Date hidden'!X180="x","x",$W$2-'Indicator Date hidden'!X180)</f>
        <v>x</v>
      </c>
      <c r="X179" s="35">
        <f>IF('Indicator Date hidden'!Y180="x","x",$X$2-'Indicator Date hidden'!Y180)</f>
        <v>4</v>
      </c>
      <c r="Y179" s="35">
        <f>IF('Indicator Date hidden'!Z180="x","x",$Y$2-'Indicator Date hidden'!Z180)</f>
        <v>0</v>
      </c>
      <c r="Z179" s="35">
        <f>IF('Indicator Date hidden'!AA180="x","x",$Z$2-'Indicator Date hidden'!AA180)</f>
        <v>0</v>
      </c>
      <c r="AA179" s="35" t="str">
        <f>IF('Indicator Date hidden'!AB180="x","x",$AA$2-'Indicator Date hidden'!AB180)</f>
        <v>x</v>
      </c>
      <c r="AB179" s="35">
        <f>IF('Indicator Date hidden'!AC180="x","x",$AB$2-'Indicator Date hidden'!AC180)</f>
        <v>0</v>
      </c>
      <c r="AC179" s="35">
        <f>IF('Indicator Date hidden'!AD180="x","x",$AC$2-'Indicator Date hidden'!AD180)</f>
        <v>0</v>
      </c>
      <c r="AD179" s="35" t="str">
        <f>IF('Indicator Date hidden'!AE180="x","x",$AD$2-'Indicator Date hidden'!AE180)</f>
        <v>x</v>
      </c>
      <c r="AE179" s="35" t="str">
        <f>IF('Indicator Date hidden'!AF180="x","x",$AE$2-'Indicator Date hidden'!AF180)</f>
        <v>x</v>
      </c>
      <c r="AF179" s="35" t="str">
        <f>IF('Indicator Date hidden'!AG180="x","x",$AF$2-'Indicator Date hidden'!AG180)</f>
        <v>x</v>
      </c>
      <c r="AG179" s="35">
        <f>IF('Indicator Date hidden'!AH180="x","x",$AG$2-'Indicator Date hidden'!AH180)</f>
        <v>0</v>
      </c>
      <c r="AH179" s="35">
        <f>IF('Indicator Date hidden'!AI180="x","x",$AH$2-'Indicator Date hidden'!AI180)</f>
        <v>0</v>
      </c>
      <c r="AI179" s="35">
        <f>IF('Indicator Date hidden'!AJ180="x","x",$AI$2-'Indicator Date hidden'!AJ180)</f>
        <v>0</v>
      </c>
      <c r="AJ179" s="35" t="str">
        <f>IF('Indicator Date hidden'!AK180="x","x",$AJ$2-'Indicator Date hidden'!AK180)</f>
        <v>x</v>
      </c>
      <c r="AK179" s="35">
        <f>IF('Indicator Date hidden'!AL180="x","x",$AK$2-'Indicator Date hidden'!AL180)</f>
        <v>1</v>
      </c>
      <c r="AL179" s="35">
        <f>IF('Indicator Date hidden'!AM180="x","x",$AL$2-'Indicator Date hidden'!AM180)</f>
        <v>0</v>
      </c>
      <c r="AM179" s="35">
        <f>IF('Indicator Date hidden'!AN180="x","x",$AM$2-'Indicator Date hidden'!AN180)</f>
        <v>0</v>
      </c>
      <c r="AN179" s="35">
        <f>IF('Indicator Date hidden'!AO180="x","x",$AN$2-'Indicator Date hidden'!AO180)</f>
        <v>0</v>
      </c>
      <c r="AO179" s="35" t="str">
        <f>IF('Indicator Date hidden'!AP180="x","x",$AO$2-'Indicator Date hidden'!AP180)</f>
        <v>x</v>
      </c>
      <c r="AP179" s="35" t="str">
        <f>IF('Indicator Date hidden'!AQ180="x","x",$AP$2-'Indicator Date hidden'!AQ180)</f>
        <v>x</v>
      </c>
      <c r="AQ179" s="35" t="str">
        <f>IF('Indicator Date hidden'!AR180="x","x",$AQ$2-'Indicator Date hidden'!AR180)</f>
        <v>x</v>
      </c>
      <c r="AR179" s="35">
        <f>IF('Indicator Date hidden'!AS180="x","x",$AR$2-'Indicator Date hidden'!AS180)</f>
        <v>0</v>
      </c>
      <c r="AS179" s="35">
        <f>IF('Indicator Date hidden'!AT180="x","x",$AS$2-'Indicator Date hidden'!AT180)</f>
        <v>0</v>
      </c>
      <c r="AT179" s="35">
        <f>IF('Indicator Date hidden'!AU180="x","x",$AT$2-'Indicator Date hidden'!AU180)</f>
        <v>0</v>
      </c>
      <c r="AU179" s="35">
        <f>IF('Indicator Date hidden'!AV180="x","x",$AU$2-'Indicator Date hidden'!AV180)</f>
        <v>1</v>
      </c>
      <c r="AV179" s="35">
        <f>IF('Indicator Date hidden'!AW180="x","x",$AV$2-'Indicator Date hidden'!AW180)</f>
        <v>0</v>
      </c>
      <c r="AW179" s="35">
        <f>IF('Indicator Date hidden'!AX180="x","x",$AW$2-'Indicator Date hidden'!AX180)</f>
        <v>0</v>
      </c>
      <c r="AX179" s="35">
        <f>IF('Indicator Date hidden'!AY180="x","x",$AX$2-'Indicator Date hidden'!AY180)</f>
        <v>0</v>
      </c>
      <c r="AY179" s="35">
        <f>IF('Indicator Date hidden'!AZ180="x","x",$AY$2-'Indicator Date hidden'!AZ180)</f>
        <v>9</v>
      </c>
      <c r="AZ179" s="35">
        <f>IF('Indicator Date hidden'!BA180="x","x",$AZ$2-'Indicator Date hidden'!BA180)</f>
        <v>9</v>
      </c>
      <c r="BA179">
        <f t="shared" si="10"/>
        <v>24</v>
      </c>
      <c r="BB179" s="36">
        <f t="shared" si="11"/>
        <v>0.58536585365853655</v>
      </c>
      <c r="BC179">
        <f t="shared" si="12"/>
        <v>5</v>
      </c>
      <c r="BD179" s="36">
        <f t="shared" si="13"/>
        <v>2.011862500224515</v>
      </c>
      <c r="BE179" s="38">
        <f t="shared" si="14"/>
        <v>0</v>
      </c>
    </row>
    <row r="180" spans="1:57" x14ac:dyDescent="0.35">
      <c r="A180" t="s">
        <v>332</v>
      </c>
      <c r="B180" s="35">
        <f>IF('Indicator Date hidden'!C181="x","x",$B$2-'Indicator Date hidden'!C181)</f>
        <v>0</v>
      </c>
      <c r="C180" s="35">
        <f>IF('Indicator Date hidden'!D181="x","x",$C$2-'Indicator Date hidden'!D181)</f>
        <v>0</v>
      </c>
      <c r="D180" s="35">
        <f>IF('Indicator Date hidden'!E181="x","x",$D$2-'Indicator Date hidden'!E181)</f>
        <v>0</v>
      </c>
      <c r="E180" s="35">
        <f>IF('Indicator Date hidden'!F181="x","x",$E$2-'Indicator Date hidden'!F181)</f>
        <v>0</v>
      </c>
      <c r="F180" s="35">
        <f>IF('Indicator Date hidden'!G181="x","x",$F$2-'Indicator Date hidden'!G181)</f>
        <v>0</v>
      </c>
      <c r="G180" s="35">
        <f>IF('Indicator Date hidden'!H181="x","x",$G$2-'Indicator Date hidden'!H181)</f>
        <v>0</v>
      </c>
      <c r="H180" s="35">
        <f>IF('Indicator Date hidden'!I181="x","x",$H$2-'Indicator Date hidden'!I181)</f>
        <v>0</v>
      </c>
      <c r="I180" s="35">
        <f>IF('Indicator Date hidden'!J181="x","x",$I$2-'Indicator Date hidden'!J181)</f>
        <v>0</v>
      </c>
      <c r="J180" s="35">
        <f>IF('Indicator Date hidden'!K181="x","x",$J$2-'Indicator Date hidden'!K181)</f>
        <v>0</v>
      </c>
      <c r="K180" s="35">
        <f>IF('Indicator Date hidden'!L181="x","x",$K$2-'Indicator Date hidden'!L181)</f>
        <v>0</v>
      </c>
      <c r="L180" s="35">
        <f>IF('Indicator Date hidden'!M181="x","x",$L$2-'Indicator Date hidden'!M181)</f>
        <v>0</v>
      </c>
      <c r="M180" s="35">
        <f>IF('Indicator Date hidden'!N181="x","x",$M$2-'Indicator Date hidden'!N181)</f>
        <v>0</v>
      </c>
      <c r="N180" s="35">
        <f>IF('Indicator Date hidden'!O181="x","x",$N$2-'Indicator Date hidden'!O181)</f>
        <v>0</v>
      </c>
      <c r="O180" s="35">
        <f>IF('Indicator Date hidden'!P181="x","x",$O$2-'Indicator Date hidden'!P181)</f>
        <v>0</v>
      </c>
      <c r="P180" s="35" t="str">
        <f>IF('Indicator Date hidden'!Q181="x","x",$P$2-'Indicator Date hidden'!Q181)</f>
        <v>x</v>
      </c>
      <c r="Q180" s="35" t="str">
        <f>IF('Indicator Date hidden'!R181="x","x",$Q$2-'Indicator Date hidden'!R181)</f>
        <v>x</v>
      </c>
      <c r="R180" s="35">
        <f>IF('Indicator Date hidden'!S181="x","x",$R$2-'Indicator Date hidden'!S181)</f>
        <v>0</v>
      </c>
      <c r="S180" s="35">
        <f>IF('Indicator Date hidden'!T181="x","x",$S$2-'Indicator Date hidden'!T181)</f>
        <v>0</v>
      </c>
      <c r="T180" s="35">
        <f>IF('Indicator Date hidden'!U181="x","x",$T$2-'Indicator Date hidden'!U181)</f>
        <v>0</v>
      </c>
      <c r="U180" s="35">
        <f>IF('Indicator Date hidden'!V181="x","x",$U$2-'Indicator Date hidden'!V181)</f>
        <v>0</v>
      </c>
      <c r="V180" s="35">
        <f>IF('Indicator Date hidden'!W181="x","x",$V$2-'Indicator Date hidden'!W181)</f>
        <v>0</v>
      </c>
      <c r="W180" s="35">
        <f>IF('Indicator Date hidden'!X181="x","x",$W$2-'Indicator Date hidden'!X181)</f>
        <v>7</v>
      </c>
      <c r="X180" s="35">
        <f>IF('Indicator Date hidden'!Y181="x","x",$X$2-'Indicator Date hidden'!Y181)</f>
        <v>4</v>
      </c>
      <c r="Y180" s="35">
        <f>IF('Indicator Date hidden'!Z181="x","x",$Y$2-'Indicator Date hidden'!Z181)</f>
        <v>0</v>
      </c>
      <c r="Z180" s="35">
        <f>IF('Indicator Date hidden'!AA181="x","x",$Z$2-'Indicator Date hidden'!AA181)</f>
        <v>0</v>
      </c>
      <c r="AA180" s="35" t="str">
        <f>IF('Indicator Date hidden'!AB181="x","x",$AA$2-'Indicator Date hidden'!AB181)</f>
        <v>x</v>
      </c>
      <c r="AB180" s="35">
        <f>IF('Indicator Date hidden'!AC181="x","x",$AB$2-'Indicator Date hidden'!AC181)</f>
        <v>0</v>
      </c>
      <c r="AC180" s="35">
        <f>IF('Indicator Date hidden'!AD181="x","x",$AC$2-'Indicator Date hidden'!AD181)</f>
        <v>0</v>
      </c>
      <c r="AD180" s="35" t="str">
        <f>IF('Indicator Date hidden'!AE181="x","x",$AD$2-'Indicator Date hidden'!AE181)</f>
        <v>x</v>
      </c>
      <c r="AE180" s="35" t="str">
        <f>IF('Indicator Date hidden'!AF181="x","x",$AE$2-'Indicator Date hidden'!AF181)</f>
        <v>x</v>
      </c>
      <c r="AF180" s="35" t="str">
        <f>IF('Indicator Date hidden'!AG181="x","x",$AF$2-'Indicator Date hidden'!AG181)</f>
        <v>x</v>
      </c>
      <c r="AG180" s="35">
        <f>IF('Indicator Date hidden'!AH181="x","x",$AG$2-'Indicator Date hidden'!AH181)</f>
        <v>0</v>
      </c>
      <c r="AH180" s="35">
        <f>IF('Indicator Date hidden'!AI181="x","x",$AH$2-'Indicator Date hidden'!AI181)</f>
        <v>0</v>
      </c>
      <c r="AI180" s="35">
        <f>IF('Indicator Date hidden'!AJ181="x","x",$AI$2-'Indicator Date hidden'!AJ181)</f>
        <v>0</v>
      </c>
      <c r="AJ180" s="35" t="str">
        <f>IF('Indicator Date hidden'!AK181="x","x",$AJ$2-'Indicator Date hidden'!AK181)</f>
        <v>x</v>
      </c>
      <c r="AK180" s="35" t="str">
        <f>IF('Indicator Date hidden'!AL181="x","x",$AK$2-'Indicator Date hidden'!AL181)</f>
        <v>x</v>
      </c>
      <c r="AL180" s="35">
        <f>IF('Indicator Date hidden'!AM181="x","x",$AL$2-'Indicator Date hidden'!AM181)</f>
        <v>0</v>
      </c>
      <c r="AM180" s="35">
        <f>IF('Indicator Date hidden'!AN181="x","x",$AM$2-'Indicator Date hidden'!AN181)</f>
        <v>0</v>
      </c>
      <c r="AN180" s="35">
        <f>IF('Indicator Date hidden'!AO181="x","x",$AN$2-'Indicator Date hidden'!AO181)</f>
        <v>0</v>
      </c>
      <c r="AO180" s="35" t="str">
        <f>IF('Indicator Date hidden'!AP181="x","x",$AO$2-'Indicator Date hidden'!AP181)</f>
        <v>x</v>
      </c>
      <c r="AP180" s="35" t="str">
        <f>IF('Indicator Date hidden'!AQ181="x","x",$AP$2-'Indicator Date hidden'!AQ181)</f>
        <v>x</v>
      </c>
      <c r="AQ180" s="35" t="str">
        <f>IF('Indicator Date hidden'!AR181="x","x",$AQ$2-'Indicator Date hidden'!AR181)</f>
        <v>x</v>
      </c>
      <c r="AR180" s="35">
        <f>IF('Indicator Date hidden'!AS181="x","x",$AR$2-'Indicator Date hidden'!AS181)</f>
        <v>0</v>
      </c>
      <c r="AS180" s="35" t="str">
        <f>IF('Indicator Date hidden'!AT181="x","x",$AS$2-'Indicator Date hidden'!AT181)</f>
        <v>x</v>
      </c>
      <c r="AT180" s="35">
        <f>IF('Indicator Date hidden'!AU181="x","x",$AT$2-'Indicator Date hidden'!AU181)</f>
        <v>0</v>
      </c>
      <c r="AU180" s="35" t="str">
        <f>IF('Indicator Date hidden'!AV181="x","x",$AU$2-'Indicator Date hidden'!AV181)</f>
        <v>x</v>
      </c>
      <c r="AV180" s="35">
        <f>IF('Indicator Date hidden'!AW181="x","x",$AV$2-'Indicator Date hidden'!AW181)</f>
        <v>1</v>
      </c>
      <c r="AW180" s="35">
        <f>IF('Indicator Date hidden'!AX181="x","x",$AW$2-'Indicator Date hidden'!AX181)</f>
        <v>0</v>
      </c>
      <c r="AX180" s="35">
        <f>IF('Indicator Date hidden'!AY181="x","x",$AX$2-'Indicator Date hidden'!AY181)</f>
        <v>0</v>
      </c>
      <c r="AY180" s="35">
        <f>IF('Indicator Date hidden'!AZ181="x","x",$AY$2-'Indicator Date hidden'!AZ181)</f>
        <v>2</v>
      </c>
      <c r="AZ180" s="35">
        <f>IF('Indicator Date hidden'!BA181="x","x",$AZ$2-'Indicator Date hidden'!BA181)</f>
        <v>0</v>
      </c>
      <c r="BA180">
        <f t="shared" si="10"/>
        <v>14</v>
      </c>
      <c r="BB180" s="36">
        <f t="shared" si="11"/>
        <v>0.36842105263157893</v>
      </c>
      <c r="BC180">
        <f t="shared" si="12"/>
        <v>4</v>
      </c>
      <c r="BD180" s="36">
        <f t="shared" si="13"/>
        <v>1.3062814364200901</v>
      </c>
      <c r="BE180" s="38">
        <f t="shared" si="14"/>
        <v>0</v>
      </c>
    </row>
    <row r="181" spans="1:57" x14ac:dyDescent="0.35">
      <c r="A181" t="s">
        <v>334</v>
      </c>
      <c r="B181" s="35">
        <f>IF('Indicator Date hidden'!C182="x","x",$B$2-'Indicator Date hidden'!C182)</f>
        <v>0</v>
      </c>
      <c r="C181" s="35">
        <f>IF('Indicator Date hidden'!D182="x","x",$C$2-'Indicator Date hidden'!D182)</f>
        <v>0</v>
      </c>
      <c r="D181" s="35">
        <f>IF('Indicator Date hidden'!E182="x","x",$D$2-'Indicator Date hidden'!E182)</f>
        <v>0</v>
      </c>
      <c r="E181" s="35">
        <f>IF('Indicator Date hidden'!F182="x","x",$E$2-'Indicator Date hidden'!F182)</f>
        <v>0</v>
      </c>
      <c r="F181" s="35">
        <f>IF('Indicator Date hidden'!G182="x","x",$F$2-'Indicator Date hidden'!G182)</f>
        <v>0</v>
      </c>
      <c r="G181" s="35">
        <f>IF('Indicator Date hidden'!H182="x","x",$G$2-'Indicator Date hidden'!H182)</f>
        <v>0</v>
      </c>
      <c r="H181" s="35">
        <f>IF('Indicator Date hidden'!I182="x","x",$H$2-'Indicator Date hidden'!I182)</f>
        <v>0</v>
      </c>
      <c r="I181" s="35">
        <f>IF('Indicator Date hidden'!J182="x","x",$I$2-'Indicator Date hidden'!J182)</f>
        <v>0</v>
      </c>
      <c r="J181" s="35">
        <f>IF('Indicator Date hidden'!K182="x","x",$J$2-'Indicator Date hidden'!K182)</f>
        <v>0</v>
      </c>
      <c r="K181" s="35">
        <f>IF('Indicator Date hidden'!L182="x","x",$K$2-'Indicator Date hidden'!L182)</f>
        <v>0</v>
      </c>
      <c r="L181" s="35">
        <f>IF('Indicator Date hidden'!M182="x","x",$L$2-'Indicator Date hidden'!M182)</f>
        <v>0</v>
      </c>
      <c r="M181" s="35">
        <f>IF('Indicator Date hidden'!N182="x","x",$M$2-'Indicator Date hidden'!N182)</f>
        <v>0</v>
      </c>
      <c r="N181" s="35">
        <f>IF('Indicator Date hidden'!O182="x","x",$N$2-'Indicator Date hidden'!O182)</f>
        <v>0</v>
      </c>
      <c r="O181" s="35">
        <f>IF('Indicator Date hidden'!P182="x","x",$O$2-'Indicator Date hidden'!P182)</f>
        <v>0</v>
      </c>
      <c r="P181" s="35">
        <f>IF('Indicator Date hidden'!Q182="x","x",$P$2-'Indicator Date hidden'!Q182)</f>
        <v>0</v>
      </c>
      <c r="Q181" s="35">
        <f>IF('Indicator Date hidden'!R182="x","x",$Q$2-'Indicator Date hidden'!R182)</f>
        <v>3</v>
      </c>
      <c r="R181" s="35">
        <f>IF('Indicator Date hidden'!S182="x","x",$R$2-'Indicator Date hidden'!S182)</f>
        <v>0</v>
      </c>
      <c r="S181" s="35">
        <f>IF('Indicator Date hidden'!T182="x","x",$S$2-'Indicator Date hidden'!T182)</f>
        <v>0</v>
      </c>
      <c r="T181" s="35">
        <f>IF('Indicator Date hidden'!U182="x","x",$T$2-'Indicator Date hidden'!U182)</f>
        <v>0</v>
      </c>
      <c r="U181" s="35">
        <f>IF('Indicator Date hidden'!V182="x","x",$U$2-'Indicator Date hidden'!V182)</f>
        <v>0</v>
      </c>
      <c r="V181" s="35">
        <f>IF('Indicator Date hidden'!W182="x","x",$V$2-'Indicator Date hidden'!W182)</f>
        <v>0</v>
      </c>
      <c r="W181" s="35">
        <f>IF('Indicator Date hidden'!X182="x","x",$W$2-'Indicator Date hidden'!X182)</f>
        <v>3</v>
      </c>
      <c r="X181" s="35">
        <f>IF('Indicator Date hidden'!Y182="x","x",$X$2-'Indicator Date hidden'!Y182)</f>
        <v>4</v>
      </c>
      <c r="Y181" s="35">
        <f>IF('Indicator Date hidden'!Z182="x","x",$Y$2-'Indicator Date hidden'!Z182)</f>
        <v>0</v>
      </c>
      <c r="Z181" s="35">
        <f>IF('Indicator Date hidden'!AA182="x","x",$Z$2-'Indicator Date hidden'!AA182)</f>
        <v>0</v>
      </c>
      <c r="AA181" s="35">
        <f>IF('Indicator Date hidden'!AB182="x","x",$AA$2-'Indicator Date hidden'!AB182)</f>
        <v>0</v>
      </c>
      <c r="AB181" s="35">
        <f>IF('Indicator Date hidden'!AC182="x","x",$AB$2-'Indicator Date hidden'!AC182)</f>
        <v>0</v>
      </c>
      <c r="AC181" s="35">
        <f>IF('Indicator Date hidden'!AD182="x","x",$AC$2-'Indicator Date hidden'!AD182)</f>
        <v>0</v>
      </c>
      <c r="AD181" s="35">
        <f>IF('Indicator Date hidden'!AE182="x","x",$AD$2-'Indicator Date hidden'!AE182)</f>
        <v>0</v>
      </c>
      <c r="AE181" s="35">
        <f>IF('Indicator Date hidden'!AF182="x","x",$AE$2-'Indicator Date hidden'!AF182)</f>
        <v>0</v>
      </c>
      <c r="AF181" s="35">
        <f>IF('Indicator Date hidden'!AG182="x","x",$AF$2-'Indicator Date hidden'!AG182)</f>
        <v>1</v>
      </c>
      <c r="AG181" s="35">
        <f>IF('Indicator Date hidden'!AH182="x","x",$AG$2-'Indicator Date hidden'!AH182)</f>
        <v>0</v>
      </c>
      <c r="AH181" s="35">
        <f>IF('Indicator Date hidden'!AI182="x","x",$AH$2-'Indicator Date hidden'!AI182)</f>
        <v>0</v>
      </c>
      <c r="AI181" s="35">
        <f>IF('Indicator Date hidden'!AJ182="x","x",$AI$2-'Indicator Date hidden'!AJ182)</f>
        <v>0</v>
      </c>
      <c r="AJ181" s="35">
        <f>IF('Indicator Date hidden'!AK182="x","x",$AJ$2-'Indicator Date hidden'!AK182)</f>
        <v>1</v>
      </c>
      <c r="AK181" s="35">
        <f>IF('Indicator Date hidden'!AL182="x","x",$AK$2-'Indicator Date hidden'!AL182)</f>
        <v>0</v>
      </c>
      <c r="AL181" s="35">
        <f>IF('Indicator Date hidden'!AM182="x","x",$AL$2-'Indicator Date hidden'!AM182)</f>
        <v>0</v>
      </c>
      <c r="AM181" s="35">
        <f>IF('Indicator Date hidden'!AN182="x","x",$AM$2-'Indicator Date hidden'!AN182)</f>
        <v>0</v>
      </c>
      <c r="AN181" s="35">
        <f>IF('Indicator Date hidden'!AO182="x","x",$AN$2-'Indicator Date hidden'!AO182)</f>
        <v>0</v>
      </c>
      <c r="AO181" s="35">
        <f>IF('Indicator Date hidden'!AP182="x","x",$AO$2-'Indicator Date hidden'!AP182)</f>
        <v>1</v>
      </c>
      <c r="AP181" s="35">
        <f>IF('Indicator Date hidden'!AQ182="x","x",$AP$2-'Indicator Date hidden'!AQ182)</f>
        <v>0</v>
      </c>
      <c r="AQ181" s="35" t="str">
        <f>IF('Indicator Date hidden'!AR182="x","x",$AQ$2-'Indicator Date hidden'!AR182)</f>
        <v>x</v>
      </c>
      <c r="AR181" s="35">
        <f>IF('Indicator Date hidden'!AS182="x","x",$AR$2-'Indicator Date hidden'!AS182)</f>
        <v>0</v>
      </c>
      <c r="AS181" s="35">
        <f>IF('Indicator Date hidden'!AT182="x","x",$AS$2-'Indicator Date hidden'!AT182)</f>
        <v>0</v>
      </c>
      <c r="AT181" s="35">
        <f>IF('Indicator Date hidden'!AU182="x","x",$AT$2-'Indicator Date hidden'!AU182)</f>
        <v>0</v>
      </c>
      <c r="AU181" s="35">
        <f>IF('Indicator Date hidden'!AV182="x","x",$AU$2-'Indicator Date hidden'!AV182)</f>
        <v>2</v>
      </c>
      <c r="AV181" s="35">
        <f>IF('Indicator Date hidden'!AW182="x","x",$AV$2-'Indicator Date hidden'!AW182)</f>
        <v>0</v>
      </c>
      <c r="AW181" s="35">
        <f>IF('Indicator Date hidden'!AX182="x","x",$AW$2-'Indicator Date hidden'!AX182)</f>
        <v>0</v>
      </c>
      <c r="AX181" s="35">
        <f>IF('Indicator Date hidden'!AY182="x","x",$AX$2-'Indicator Date hidden'!AY182)</f>
        <v>0</v>
      </c>
      <c r="AY181" s="35">
        <f>IF('Indicator Date hidden'!AZ182="x","x",$AY$2-'Indicator Date hidden'!AZ182)</f>
        <v>0</v>
      </c>
      <c r="AZ181" s="35">
        <f>IF('Indicator Date hidden'!BA182="x","x",$AZ$2-'Indicator Date hidden'!BA182)</f>
        <v>0</v>
      </c>
      <c r="BA181">
        <f t="shared" si="10"/>
        <v>15</v>
      </c>
      <c r="BB181" s="36">
        <f t="shared" si="11"/>
        <v>0.3</v>
      </c>
      <c r="BC181">
        <f t="shared" si="12"/>
        <v>7</v>
      </c>
      <c r="BD181" s="36">
        <f t="shared" si="13"/>
        <v>0.8544003745317531</v>
      </c>
      <c r="BE181" s="38">
        <f t="shared" si="14"/>
        <v>0</v>
      </c>
    </row>
    <row r="182" spans="1:57" x14ac:dyDescent="0.35">
      <c r="A182" t="s">
        <v>336</v>
      </c>
      <c r="B182" s="35">
        <f>IF('Indicator Date hidden'!C183="x","x",$B$2-'Indicator Date hidden'!C183)</f>
        <v>0</v>
      </c>
      <c r="C182" s="35">
        <f>IF('Indicator Date hidden'!D183="x","x",$C$2-'Indicator Date hidden'!D183)</f>
        <v>0</v>
      </c>
      <c r="D182" s="35">
        <f>IF('Indicator Date hidden'!E183="x","x",$D$2-'Indicator Date hidden'!E183)</f>
        <v>0</v>
      </c>
      <c r="E182" s="35">
        <f>IF('Indicator Date hidden'!F183="x","x",$E$2-'Indicator Date hidden'!F183)</f>
        <v>0</v>
      </c>
      <c r="F182" s="35">
        <f>IF('Indicator Date hidden'!G183="x","x",$F$2-'Indicator Date hidden'!G183)</f>
        <v>0</v>
      </c>
      <c r="G182" s="35">
        <f>IF('Indicator Date hidden'!H183="x","x",$G$2-'Indicator Date hidden'!H183)</f>
        <v>0</v>
      </c>
      <c r="H182" s="35">
        <f>IF('Indicator Date hidden'!I183="x","x",$H$2-'Indicator Date hidden'!I183)</f>
        <v>0</v>
      </c>
      <c r="I182" s="35">
        <f>IF('Indicator Date hidden'!J183="x","x",$I$2-'Indicator Date hidden'!J183)</f>
        <v>0</v>
      </c>
      <c r="J182" s="35">
        <f>IF('Indicator Date hidden'!K183="x","x",$J$2-'Indicator Date hidden'!K183)</f>
        <v>0</v>
      </c>
      <c r="K182" s="35">
        <f>IF('Indicator Date hidden'!L183="x","x",$K$2-'Indicator Date hidden'!L183)</f>
        <v>0</v>
      </c>
      <c r="L182" s="35">
        <f>IF('Indicator Date hidden'!M183="x","x",$L$2-'Indicator Date hidden'!M183)</f>
        <v>0</v>
      </c>
      <c r="M182" s="35">
        <f>IF('Indicator Date hidden'!N183="x","x",$M$2-'Indicator Date hidden'!N183)</f>
        <v>0</v>
      </c>
      <c r="N182" s="35">
        <f>IF('Indicator Date hidden'!O183="x","x",$N$2-'Indicator Date hidden'!O183)</f>
        <v>0</v>
      </c>
      <c r="O182" s="35">
        <f>IF('Indicator Date hidden'!P183="x","x",$O$2-'Indicator Date hidden'!P183)</f>
        <v>0</v>
      </c>
      <c r="P182" s="35">
        <f>IF('Indicator Date hidden'!Q183="x","x",$P$2-'Indicator Date hidden'!Q183)</f>
        <v>0</v>
      </c>
      <c r="Q182" s="35">
        <f>IF('Indicator Date hidden'!R183="x","x",$Q$2-'Indicator Date hidden'!R183)</f>
        <v>2</v>
      </c>
      <c r="R182" s="35">
        <f>IF('Indicator Date hidden'!S183="x","x",$R$2-'Indicator Date hidden'!S183)</f>
        <v>0</v>
      </c>
      <c r="S182" s="35">
        <f>IF('Indicator Date hidden'!T183="x","x",$S$2-'Indicator Date hidden'!T183)</f>
        <v>0</v>
      </c>
      <c r="T182" s="35">
        <f>IF('Indicator Date hidden'!U183="x","x",$T$2-'Indicator Date hidden'!U183)</f>
        <v>0</v>
      </c>
      <c r="U182" s="35">
        <f>IF('Indicator Date hidden'!V183="x","x",$U$2-'Indicator Date hidden'!V183)</f>
        <v>0</v>
      </c>
      <c r="V182" s="35">
        <f>IF('Indicator Date hidden'!W183="x","x",$V$2-'Indicator Date hidden'!W183)</f>
        <v>0</v>
      </c>
      <c r="W182" s="35" t="str">
        <f>IF('Indicator Date hidden'!X183="x","x",$W$2-'Indicator Date hidden'!X183)</f>
        <v>x</v>
      </c>
      <c r="X182" s="35">
        <f>IF('Indicator Date hidden'!Y183="x","x",$X$2-'Indicator Date hidden'!Y183)</f>
        <v>1</v>
      </c>
      <c r="Y182" s="35">
        <f>IF('Indicator Date hidden'!Z183="x","x",$Y$2-'Indicator Date hidden'!Z183)</f>
        <v>0</v>
      </c>
      <c r="Z182" s="35">
        <f>IF('Indicator Date hidden'!AA183="x","x",$Z$2-'Indicator Date hidden'!AA183)</f>
        <v>0</v>
      </c>
      <c r="AA182" s="35">
        <f>IF('Indicator Date hidden'!AB183="x","x",$AA$2-'Indicator Date hidden'!AB183)</f>
        <v>0</v>
      </c>
      <c r="AB182" s="35">
        <f>IF('Indicator Date hidden'!AC183="x","x",$AB$2-'Indicator Date hidden'!AC183)</f>
        <v>0</v>
      </c>
      <c r="AC182" s="35">
        <f>IF('Indicator Date hidden'!AD183="x","x",$AC$2-'Indicator Date hidden'!AD183)</f>
        <v>0</v>
      </c>
      <c r="AD182" s="35" t="str">
        <f>IF('Indicator Date hidden'!AE183="x","x",$AD$2-'Indicator Date hidden'!AE183)</f>
        <v>x</v>
      </c>
      <c r="AE182" s="35">
        <f>IF('Indicator Date hidden'!AF183="x","x",$AE$2-'Indicator Date hidden'!AF183)</f>
        <v>0</v>
      </c>
      <c r="AF182" s="35">
        <f>IF('Indicator Date hidden'!AG183="x","x",$AF$2-'Indicator Date hidden'!AG183)</f>
        <v>0</v>
      </c>
      <c r="AG182" s="35">
        <f>IF('Indicator Date hidden'!AH183="x","x",$AG$2-'Indicator Date hidden'!AH183)</f>
        <v>0</v>
      </c>
      <c r="AH182" s="35">
        <f>IF('Indicator Date hidden'!AI183="x","x",$AH$2-'Indicator Date hidden'!AI183)</f>
        <v>0</v>
      </c>
      <c r="AI182" s="35">
        <f>IF('Indicator Date hidden'!AJ183="x","x",$AI$2-'Indicator Date hidden'!AJ183)</f>
        <v>0</v>
      </c>
      <c r="AJ182" s="35">
        <f>IF('Indicator Date hidden'!AK183="x","x",$AJ$2-'Indicator Date hidden'!AK183)</f>
        <v>1</v>
      </c>
      <c r="AK182" s="35">
        <f>IF('Indicator Date hidden'!AL183="x","x",$AK$2-'Indicator Date hidden'!AL183)</f>
        <v>1</v>
      </c>
      <c r="AL182" s="35">
        <f>IF('Indicator Date hidden'!AM183="x","x",$AL$2-'Indicator Date hidden'!AM183)</f>
        <v>0</v>
      </c>
      <c r="AM182" s="35">
        <f>IF('Indicator Date hidden'!AN183="x","x",$AM$2-'Indicator Date hidden'!AN183)</f>
        <v>0</v>
      </c>
      <c r="AN182" s="35">
        <f>IF('Indicator Date hidden'!AO183="x","x",$AN$2-'Indicator Date hidden'!AO183)</f>
        <v>0</v>
      </c>
      <c r="AO182" s="35">
        <f>IF('Indicator Date hidden'!AP183="x","x",$AO$2-'Indicator Date hidden'!AP183)</f>
        <v>1</v>
      </c>
      <c r="AP182" s="35">
        <f>IF('Indicator Date hidden'!AQ183="x","x",$AP$2-'Indicator Date hidden'!AQ183)</f>
        <v>0</v>
      </c>
      <c r="AQ182" s="35" t="str">
        <f>IF('Indicator Date hidden'!AR183="x","x",$AQ$2-'Indicator Date hidden'!AR183)</f>
        <v>x</v>
      </c>
      <c r="AR182" s="35">
        <f>IF('Indicator Date hidden'!AS183="x","x",$AR$2-'Indicator Date hidden'!AS183)</f>
        <v>0</v>
      </c>
      <c r="AS182" s="35">
        <f>IF('Indicator Date hidden'!AT183="x","x",$AS$2-'Indicator Date hidden'!AT183)</f>
        <v>0</v>
      </c>
      <c r="AT182" s="35">
        <f>IF('Indicator Date hidden'!AU183="x","x",$AT$2-'Indicator Date hidden'!AU183)</f>
        <v>0</v>
      </c>
      <c r="AU182" s="35">
        <f>IF('Indicator Date hidden'!AV183="x","x",$AU$2-'Indicator Date hidden'!AV183)</f>
        <v>1</v>
      </c>
      <c r="AV182" s="35">
        <f>IF('Indicator Date hidden'!AW183="x","x",$AV$2-'Indicator Date hidden'!AW183)</f>
        <v>0</v>
      </c>
      <c r="AW182" s="35">
        <f>IF('Indicator Date hidden'!AX183="x","x",$AW$2-'Indicator Date hidden'!AX183)</f>
        <v>0</v>
      </c>
      <c r="AX182" s="35">
        <f>IF('Indicator Date hidden'!AY183="x","x",$AX$2-'Indicator Date hidden'!AY183)</f>
        <v>0</v>
      </c>
      <c r="AY182" s="35">
        <f>IF('Indicator Date hidden'!AZ183="x","x",$AY$2-'Indicator Date hidden'!AZ183)</f>
        <v>0</v>
      </c>
      <c r="AZ182" s="35">
        <f>IF('Indicator Date hidden'!BA183="x","x",$AZ$2-'Indicator Date hidden'!BA183)</f>
        <v>0</v>
      </c>
      <c r="BA182">
        <f t="shared" si="10"/>
        <v>7</v>
      </c>
      <c r="BB182" s="36">
        <f t="shared" si="11"/>
        <v>0.14583333333333334</v>
      </c>
      <c r="BC182">
        <f t="shared" si="12"/>
        <v>6</v>
      </c>
      <c r="BD182" s="36">
        <f t="shared" si="13"/>
        <v>0.40771637064126931</v>
      </c>
      <c r="BE182" s="38">
        <f t="shared" si="14"/>
        <v>0</v>
      </c>
    </row>
    <row r="183" spans="1:57" x14ac:dyDescent="0.35">
      <c r="A183" t="s">
        <v>338</v>
      </c>
      <c r="B183" s="35">
        <f>IF('Indicator Date hidden'!C184="x","x",$B$2-'Indicator Date hidden'!C184)</f>
        <v>0</v>
      </c>
      <c r="C183" s="35">
        <f>IF('Indicator Date hidden'!D184="x","x",$C$2-'Indicator Date hidden'!D184)</f>
        <v>0</v>
      </c>
      <c r="D183" s="35">
        <f>IF('Indicator Date hidden'!E184="x","x",$D$2-'Indicator Date hidden'!E184)</f>
        <v>0</v>
      </c>
      <c r="E183" s="35">
        <f>IF('Indicator Date hidden'!F184="x","x",$E$2-'Indicator Date hidden'!F184)</f>
        <v>0</v>
      </c>
      <c r="F183" s="35">
        <f>IF('Indicator Date hidden'!G184="x","x",$F$2-'Indicator Date hidden'!G184)</f>
        <v>0</v>
      </c>
      <c r="G183" s="35">
        <f>IF('Indicator Date hidden'!H184="x","x",$G$2-'Indicator Date hidden'!H184)</f>
        <v>0</v>
      </c>
      <c r="H183" s="35">
        <f>IF('Indicator Date hidden'!I184="x","x",$H$2-'Indicator Date hidden'!I184)</f>
        <v>0</v>
      </c>
      <c r="I183" s="35">
        <f>IF('Indicator Date hidden'!J184="x","x",$I$2-'Indicator Date hidden'!J184)</f>
        <v>0</v>
      </c>
      <c r="J183" s="35">
        <f>IF('Indicator Date hidden'!K184="x","x",$J$2-'Indicator Date hidden'!K184)</f>
        <v>0</v>
      </c>
      <c r="K183" s="35">
        <f>IF('Indicator Date hidden'!L184="x","x",$K$2-'Indicator Date hidden'!L184)</f>
        <v>0</v>
      </c>
      <c r="L183" s="35">
        <f>IF('Indicator Date hidden'!M184="x","x",$L$2-'Indicator Date hidden'!M184)</f>
        <v>0</v>
      </c>
      <c r="M183" s="35">
        <f>IF('Indicator Date hidden'!N184="x","x",$M$2-'Indicator Date hidden'!N184)</f>
        <v>0</v>
      </c>
      <c r="N183" s="35">
        <f>IF('Indicator Date hidden'!O184="x","x",$N$2-'Indicator Date hidden'!O184)</f>
        <v>0</v>
      </c>
      <c r="O183" s="35">
        <f>IF('Indicator Date hidden'!P184="x","x",$O$2-'Indicator Date hidden'!P184)</f>
        <v>0</v>
      </c>
      <c r="P183" s="35">
        <f>IF('Indicator Date hidden'!Q184="x","x",$P$2-'Indicator Date hidden'!Q184)</f>
        <v>0</v>
      </c>
      <c r="Q183" s="35" t="str">
        <f>IF('Indicator Date hidden'!R184="x","x",$Q$2-'Indicator Date hidden'!R184)</f>
        <v>x</v>
      </c>
      <c r="R183" s="35">
        <f>IF('Indicator Date hidden'!S184="x","x",$R$2-'Indicator Date hidden'!S184)</f>
        <v>0</v>
      </c>
      <c r="S183" s="35">
        <f>IF('Indicator Date hidden'!T184="x","x",$S$2-'Indicator Date hidden'!T184)</f>
        <v>0</v>
      </c>
      <c r="T183" s="35">
        <f>IF('Indicator Date hidden'!U184="x","x",$T$2-'Indicator Date hidden'!U184)</f>
        <v>0</v>
      </c>
      <c r="U183" s="35" t="str">
        <f>IF('Indicator Date hidden'!V184="x","x",$U$2-'Indicator Date hidden'!V184)</f>
        <v>x</v>
      </c>
      <c r="V183" s="35">
        <f>IF('Indicator Date hidden'!W184="x","x",$V$2-'Indicator Date hidden'!W184)</f>
        <v>0</v>
      </c>
      <c r="W183" s="35" t="str">
        <f>IF('Indicator Date hidden'!X184="x","x",$W$2-'Indicator Date hidden'!X184)</f>
        <v>x</v>
      </c>
      <c r="X183" s="35">
        <f>IF('Indicator Date hidden'!Y184="x","x",$X$2-'Indicator Date hidden'!Y184)</f>
        <v>4</v>
      </c>
      <c r="Y183" s="35">
        <f>IF('Indicator Date hidden'!Z184="x","x",$Y$2-'Indicator Date hidden'!Z184)</f>
        <v>0</v>
      </c>
      <c r="Z183" s="35">
        <f>IF('Indicator Date hidden'!AA184="x","x",$Z$2-'Indicator Date hidden'!AA184)</f>
        <v>0</v>
      </c>
      <c r="AA183" s="35" t="str">
        <f>IF('Indicator Date hidden'!AB184="x","x",$AA$2-'Indicator Date hidden'!AB184)</f>
        <v>x</v>
      </c>
      <c r="AB183" s="35">
        <f>IF('Indicator Date hidden'!AC184="x","x",$AB$2-'Indicator Date hidden'!AC184)</f>
        <v>0</v>
      </c>
      <c r="AC183" s="35">
        <f>IF('Indicator Date hidden'!AD184="x","x",$AC$2-'Indicator Date hidden'!AD184)</f>
        <v>0</v>
      </c>
      <c r="AD183" s="35" t="str">
        <f>IF('Indicator Date hidden'!AE184="x","x",$AD$2-'Indicator Date hidden'!AE184)</f>
        <v>x</v>
      </c>
      <c r="AE183" s="35">
        <f>IF('Indicator Date hidden'!AF184="x","x",$AE$2-'Indicator Date hidden'!AF184)</f>
        <v>0</v>
      </c>
      <c r="AF183" s="35" t="str">
        <f>IF('Indicator Date hidden'!AG184="x","x",$AF$2-'Indicator Date hidden'!AG184)</f>
        <v>x</v>
      </c>
      <c r="AG183" s="35">
        <f>IF('Indicator Date hidden'!AH184="x","x",$AG$2-'Indicator Date hidden'!AH184)</f>
        <v>0</v>
      </c>
      <c r="AH183" s="35">
        <f>IF('Indicator Date hidden'!AI184="x","x",$AH$2-'Indicator Date hidden'!AI184)</f>
        <v>0</v>
      </c>
      <c r="AI183" s="35">
        <f>IF('Indicator Date hidden'!AJ184="x","x",$AI$2-'Indicator Date hidden'!AJ184)</f>
        <v>0</v>
      </c>
      <c r="AJ183" s="35" t="str">
        <f>IF('Indicator Date hidden'!AK184="x","x",$AJ$2-'Indicator Date hidden'!AK184)</f>
        <v>x</v>
      </c>
      <c r="AK183" s="35">
        <f>IF('Indicator Date hidden'!AL184="x","x",$AK$2-'Indicator Date hidden'!AL184)</f>
        <v>1</v>
      </c>
      <c r="AL183" s="35">
        <f>IF('Indicator Date hidden'!AM184="x","x",$AL$2-'Indicator Date hidden'!AM184)</f>
        <v>0</v>
      </c>
      <c r="AM183" s="35">
        <f>IF('Indicator Date hidden'!AN184="x","x",$AM$2-'Indicator Date hidden'!AN184)</f>
        <v>0</v>
      </c>
      <c r="AN183" s="35">
        <f>IF('Indicator Date hidden'!AO184="x","x",$AN$2-'Indicator Date hidden'!AO184)</f>
        <v>0</v>
      </c>
      <c r="AO183" s="35" t="str">
        <f>IF('Indicator Date hidden'!AP184="x","x",$AO$2-'Indicator Date hidden'!AP184)</f>
        <v>x</v>
      </c>
      <c r="AP183" s="35" t="str">
        <f>IF('Indicator Date hidden'!AQ184="x","x",$AP$2-'Indicator Date hidden'!AQ184)</f>
        <v>x</v>
      </c>
      <c r="AQ183" s="35">
        <f>IF('Indicator Date hidden'!AR184="x","x",$AQ$2-'Indicator Date hidden'!AR184)</f>
        <v>0</v>
      </c>
      <c r="AR183" s="35">
        <f>IF('Indicator Date hidden'!AS184="x","x",$AR$2-'Indicator Date hidden'!AS184)</f>
        <v>0</v>
      </c>
      <c r="AS183" s="35">
        <f>IF('Indicator Date hidden'!AT184="x","x",$AS$2-'Indicator Date hidden'!AT184)</f>
        <v>0</v>
      </c>
      <c r="AT183" s="35">
        <f>IF('Indicator Date hidden'!AU184="x","x",$AT$2-'Indicator Date hidden'!AU184)</f>
        <v>0</v>
      </c>
      <c r="AU183" s="35" t="str">
        <f>IF('Indicator Date hidden'!AV184="x","x",$AU$2-'Indicator Date hidden'!AV184)</f>
        <v>x</v>
      </c>
      <c r="AV183" s="35">
        <f>IF('Indicator Date hidden'!AW184="x","x",$AV$2-'Indicator Date hidden'!AW184)</f>
        <v>0</v>
      </c>
      <c r="AW183" s="35">
        <f>IF('Indicator Date hidden'!AX184="x","x",$AW$2-'Indicator Date hidden'!AX184)</f>
        <v>0</v>
      </c>
      <c r="AX183" s="35">
        <f>IF('Indicator Date hidden'!AY184="x","x",$AX$2-'Indicator Date hidden'!AY184)</f>
        <v>0</v>
      </c>
      <c r="AY183" s="35">
        <f>IF('Indicator Date hidden'!AZ184="x","x",$AY$2-'Indicator Date hidden'!AZ184)</f>
        <v>0</v>
      </c>
      <c r="AZ183" s="35">
        <f>IF('Indicator Date hidden'!BA184="x","x",$AZ$2-'Indicator Date hidden'!BA184)</f>
        <v>0</v>
      </c>
      <c r="BA183">
        <f t="shared" si="10"/>
        <v>5</v>
      </c>
      <c r="BB183" s="36">
        <f t="shared" si="11"/>
        <v>0.12195121951219512</v>
      </c>
      <c r="BC183">
        <f t="shared" si="12"/>
        <v>2</v>
      </c>
      <c r="BD183" s="36">
        <f t="shared" si="13"/>
        <v>0.63226738521052295</v>
      </c>
      <c r="BE183" s="38">
        <f t="shared" si="14"/>
        <v>0</v>
      </c>
    </row>
    <row r="184" spans="1:57" x14ac:dyDescent="0.35">
      <c r="A184" t="s">
        <v>340</v>
      </c>
      <c r="B184" s="35">
        <f>IF('Indicator Date hidden'!C185="x","x",$B$2-'Indicator Date hidden'!C185)</f>
        <v>0</v>
      </c>
      <c r="C184" s="35">
        <f>IF('Indicator Date hidden'!D185="x","x",$C$2-'Indicator Date hidden'!D185)</f>
        <v>0</v>
      </c>
      <c r="D184" s="35">
        <f>IF('Indicator Date hidden'!E185="x","x",$D$2-'Indicator Date hidden'!E185)</f>
        <v>0</v>
      </c>
      <c r="E184" s="35">
        <f>IF('Indicator Date hidden'!F185="x","x",$E$2-'Indicator Date hidden'!F185)</f>
        <v>0</v>
      </c>
      <c r="F184" s="35">
        <f>IF('Indicator Date hidden'!G185="x","x",$F$2-'Indicator Date hidden'!G185)</f>
        <v>0</v>
      </c>
      <c r="G184" s="35">
        <f>IF('Indicator Date hidden'!H185="x","x",$G$2-'Indicator Date hidden'!H185)</f>
        <v>0</v>
      </c>
      <c r="H184" s="35">
        <f>IF('Indicator Date hidden'!I185="x","x",$H$2-'Indicator Date hidden'!I185)</f>
        <v>0</v>
      </c>
      <c r="I184" s="35">
        <f>IF('Indicator Date hidden'!J185="x","x",$I$2-'Indicator Date hidden'!J185)</f>
        <v>0</v>
      </c>
      <c r="J184" s="35">
        <f>IF('Indicator Date hidden'!K185="x","x",$J$2-'Indicator Date hidden'!K185)</f>
        <v>0</v>
      </c>
      <c r="K184" s="35">
        <f>IF('Indicator Date hidden'!L185="x","x",$K$2-'Indicator Date hidden'!L185)</f>
        <v>0</v>
      </c>
      <c r="L184" s="35">
        <f>IF('Indicator Date hidden'!M185="x","x",$L$2-'Indicator Date hidden'!M185)</f>
        <v>0</v>
      </c>
      <c r="M184" s="35">
        <f>IF('Indicator Date hidden'!N185="x","x",$M$2-'Indicator Date hidden'!N185)</f>
        <v>0</v>
      </c>
      <c r="N184" s="35">
        <f>IF('Indicator Date hidden'!O185="x","x",$N$2-'Indicator Date hidden'!O185)</f>
        <v>0</v>
      </c>
      <c r="O184" s="35">
        <f>IF('Indicator Date hidden'!P185="x","x",$O$2-'Indicator Date hidden'!P185)</f>
        <v>0</v>
      </c>
      <c r="P184" s="35">
        <f>IF('Indicator Date hidden'!Q185="x","x",$P$2-'Indicator Date hidden'!Q185)</f>
        <v>0</v>
      </c>
      <c r="Q184" s="35" t="str">
        <f>IF('Indicator Date hidden'!R185="x","x",$Q$2-'Indicator Date hidden'!R185)</f>
        <v>x</v>
      </c>
      <c r="R184" s="35">
        <f>IF('Indicator Date hidden'!S185="x","x",$R$2-'Indicator Date hidden'!S185)</f>
        <v>0</v>
      </c>
      <c r="S184" s="35">
        <f>IF('Indicator Date hidden'!T185="x","x",$S$2-'Indicator Date hidden'!T185)</f>
        <v>0</v>
      </c>
      <c r="T184" s="35">
        <f>IF('Indicator Date hidden'!U185="x","x",$T$2-'Indicator Date hidden'!U185)</f>
        <v>0</v>
      </c>
      <c r="U184" s="35" t="str">
        <f>IF('Indicator Date hidden'!V185="x","x",$U$2-'Indicator Date hidden'!V185)</f>
        <v>x</v>
      </c>
      <c r="V184" s="35">
        <f>IF('Indicator Date hidden'!W185="x","x",$V$2-'Indicator Date hidden'!W185)</f>
        <v>0</v>
      </c>
      <c r="W184" s="35" t="str">
        <f>IF('Indicator Date hidden'!X185="x","x",$W$2-'Indicator Date hidden'!X185)</f>
        <v>x</v>
      </c>
      <c r="X184" s="35">
        <f>IF('Indicator Date hidden'!Y185="x","x",$X$2-'Indicator Date hidden'!Y185)</f>
        <v>1</v>
      </c>
      <c r="Y184" s="35">
        <f>IF('Indicator Date hidden'!Z185="x","x",$Y$2-'Indicator Date hidden'!Z185)</f>
        <v>0</v>
      </c>
      <c r="Z184" s="35">
        <f>IF('Indicator Date hidden'!AA185="x","x",$Z$2-'Indicator Date hidden'!AA185)</f>
        <v>0</v>
      </c>
      <c r="AA184" s="35">
        <f>IF('Indicator Date hidden'!AB185="x","x",$AA$2-'Indicator Date hidden'!AB185)</f>
        <v>1</v>
      </c>
      <c r="AB184" s="35">
        <f>IF('Indicator Date hidden'!AC185="x","x",$AB$2-'Indicator Date hidden'!AC185)</f>
        <v>0</v>
      </c>
      <c r="AC184" s="35">
        <f>IF('Indicator Date hidden'!AD185="x","x",$AC$2-'Indicator Date hidden'!AD185)</f>
        <v>0</v>
      </c>
      <c r="AD184" s="35" t="str">
        <f>IF('Indicator Date hidden'!AE185="x","x",$AD$2-'Indicator Date hidden'!AE185)</f>
        <v>x</v>
      </c>
      <c r="AE184" s="35">
        <f>IF('Indicator Date hidden'!AF185="x","x",$AE$2-'Indicator Date hidden'!AF185)</f>
        <v>0</v>
      </c>
      <c r="AF184" s="35">
        <f>IF('Indicator Date hidden'!AG185="x","x",$AF$2-'Indicator Date hidden'!AG185)</f>
        <v>1</v>
      </c>
      <c r="AG184" s="35">
        <f>IF('Indicator Date hidden'!AH185="x","x",$AG$2-'Indicator Date hidden'!AH185)</f>
        <v>0</v>
      </c>
      <c r="AH184" s="35">
        <f>IF('Indicator Date hidden'!AI185="x","x",$AH$2-'Indicator Date hidden'!AI185)</f>
        <v>0</v>
      </c>
      <c r="AI184" s="35">
        <f>IF('Indicator Date hidden'!AJ185="x","x",$AI$2-'Indicator Date hidden'!AJ185)</f>
        <v>0</v>
      </c>
      <c r="AJ184" s="35" t="str">
        <f>IF('Indicator Date hidden'!AK185="x","x",$AJ$2-'Indicator Date hidden'!AK185)</f>
        <v>x</v>
      </c>
      <c r="AK184" s="35">
        <f>IF('Indicator Date hidden'!AL185="x","x",$AK$2-'Indicator Date hidden'!AL185)</f>
        <v>1</v>
      </c>
      <c r="AL184" s="35">
        <f>IF('Indicator Date hidden'!AM185="x","x",$AL$2-'Indicator Date hidden'!AM185)</f>
        <v>0</v>
      </c>
      <c r="AM184" s="35">
        <f>IF('Indicator Date hidden'!AN185="x","x",$AM$2-'Indicator Date hidden'!AN185)</f>
        <v>0</v>
      </c>
      <c r="AN184" s="35">
        <f>IF('Indicator Date hidden'!AO185="x","x",$AN$2-'Indicator Date hidden'!AO185)</f>
        <v>0</v>
      </c>
      <c r="AO184" s="35">
        <f>IF('Indicator Date hidden'!AP185="x","x",$AO$2-'Indicator Date hidden'!AP185)</f>
        <v>0</v>
      </c>
      <c r="AP184" s="35">
        <f>IF('Indicator Date hidden'!AQ185="x","x",$AP$2-'Indicator Date hidden'!AQ185)</f>
        <v>0</v>
      </c>
      <c r="AQ184" s="35">
        <f>IF('Indicator Date hidden'!AR185="x","x",$AQ$2-'Indicator Date hidden'!AR185)</f>
        <v>0</v>
      </c>
      <c r="AR184" s="35">
        <f>IF('Indicator Date hidden'!AS185="x","x",$AR$2-'Indicator Date hidden'!AS185)</f>
        <v>0</v>
      </c>
      <c r="AS184" s="35">
        <f>IF('Indicator Date hidden'!AT185="x","x",$AS$2-'Indicator Date hidden'!AT185)</f>
        <v>0</v>
      </c>
      <c r="AT184" s="35">
        <f>IF('Indicator Date hidden'!AU185="x","x",$AT$2-'Indicator Date hidden'!AU185)</f>
        <v>0</v>
      </c>
      <c r="AU184" s="35" t="str">
        <f>IF('Indicator Date hidden'!AV185="x","x",$AU$2-'Indicator Date hidden'!AV185)</f>
        <v>x</v>
      </c>
      <c r="AV184" s="35">
        <f>IF('Indicator Date hidden'!AW185="x","x",$AV$2-'Indicator Date hidden'!AW185)</f>
        <v>0</v>
      </c>
      <c r="AW184" s="35">
        <f>IF('Indicator Date hidden'!AX185="x","x",$AW$2-'Indicator Date hidden'!AX185)</f>
        <v>0</v>
      </c>
      <c r="AX184" s="35">
        <f>IF('Indicator Date hidden'!AY185="x","x",$AX$2-'Indicator Date hidden'!AY185)</f>
        <v>0</v>
      </c>
      <c r="AY184" s="35">
        <f>IF('Indicator Date hidden'!AZ185="x","x",$AY$2-'Indicator Date hidden'!AZ185)</f>
        <v>0</v>
      </c>
      <c r="AZ184" s="35">
        <f>IF('Indicator Date hidden'!BA185="x","x",$AZ$2-'Indicator Date hidden'!BA185)</f>
        <v>0</v>
      </c>
      <c r="BA184">
        <f t="shared" si="10"/>
        <v>4</v>
      </c>
      <c r="BB184" s="36">
        <f t="shared" si="11"/>
        <v>8.8888888888888892E-2</v>
      </c>
      <c r="BC184">
        <f t="shared" si="12"/>
        <v>4</v>
      </c>
      <c r="BD184" s="36">
        <f t="shared" si="13"/>
        <v>0.28458329944145994</v>
      </c>
      <c r="BE184" s="38">
        <f t="shared" si="14"/>
        <v>0</v>
      </c>
    </row>
    <row r="185" spans="1:57" x14ac:dyDescent="0.35">
      <c r="A185" t="s">
        <v>341</v>
      </c>
      <c r="B185" s="35">
        <f>IF('Indicator Date hidden'!C186="x","x",$B$2-'Indicator Date hidden'!C186)</f>
        <v>0</v>
      </c>
      <c r="C185" s="35">
        <f>IF('Indicator Date hidden'!D186="x","x",$C$2-'Indicator Date hidden'!D186)</f>
        <v>0</v>
      </c>
      <c r="D185" s="35">
        <f>IF('Indicator Date hidden'!E186="x","x",$D$2-'Indicator Date hidden'!E186)</f>
        <v>0</v>
      </c>
      <c r="E185" s="35">
        <f>IF('Indicator Date hidden'!F186="x","x",$E$2-'Indicator Date hidden'!F186)</f>
        <v>0</v>
      </c>
      <c r="F185" s="35">
        <f>IF('Indicator Date hidden'!G186="x","x",$F$2-'Indicator Date hidden'!G186)</f>
        <v>0</v>
      </c>
      <c r="G185" s="35">
        <f>IF('Indicator Date hidden'!H186="x","x",$G$2-'Indicator Date hidden'!H186)</f>
        <v>0</v>
      </c>
      <c r="H185" s="35">
        <f>IF('Indicator Date hidden'!I186="x","x",$H$2-'Indicator Date hidden'!I186)</f>
        <v>0</v>
      </c>
      <c r="I185" s="35">
        <f>IF('Indicator Date hidden'!J186="x","x",$I$2-'Indicator Date hidden'!J186)</f>
        <v>0</v>
      </c>
      <c r="J185" s="35">
        <f>IF('Indicator Date hidden'!K186="x","x",$J$2-'Indicator Date hidden'!K186)</f>
        <v>0</v>
      </c>
      <c r="K185" s="35">
        <f>IF('Indicator Date hidden'!L186="x","x",$K$2-'Indicator Date hidden'!L186)</f>
        <v>0</v>
      </c>
      <c r="L185" s="35">
        <f>IF('Indicator Date hidden'!M186="x","x",$L$2-'Indicator Date hidden'!M186)</f>
        <v>0</v>
      </c>
      <c r="M185" s="35">
        <f>IF('Indicator Date hidden'!N186="x","x",$M$2-'Indicator Date hidden'!N186)</f>
        <v>0</v>
      </c>
      <c r="N185" s="35">
        <f>IF('Indicator Date hidden'!O186="x","x",$N$2-'Indicator Date hidden'!O186)</f>
        <v>0</v>
      </c>
      <c r="O185" s="35">
        <f>IF('Indicator Date hidden'!P186="x","x",$O$2-'Indicator Date hidden'!P186)</f>
        <v>0</v>
      </c>
      <c r="P185" s="35">
        <f>IF('Indicator Date hidden'!Q186="x","x",$P$2-'Indicator Date hidden'!Q186)</f>
        <v>0</v>
      </c>
      <c r="Q185" s="35" t="str">
        <f>IF('Indicator Date hidden'!R186="x","x",$Q$2-'Indicator Date hidden'!R186)</f>
        <v>x</v>
      </c>
      <c r="R185" s="35">
        <f>IF('Indicator Date hidden'!S186="x","x",$R$2-'Indicator Date hidden'!S186)</f>
        <v>0</v>
      </c>
      <c r="S185" s="35">
        <f>IF('Indicator Date hidden'!T186="x","x",$S$2-'Indicator Date hidden'!T186)</f>
        <v>0</v>
      </c>
      <c r="T185" s="35">
        <f>IF('Indicator Date hidden'!U186="x","x",$T$2-'Indicator Date hidden'!U186)</f>
        <v>0</v>
      </c>
      <c r="U185" s="35" t="str">
        <f>IF('Indicator Date hidden'!V186="x","x",$U$2-'Indicator Date hidden'!V186)</f>
        <v>x</v>
      </c>
      <c r="V185" s="35">
        <f>IF('Indicator Date hidden'!W186="x","x",$V$2-'Indicator Date hidden'!W186)</f>
        <v>0</v>
      </c>
      <c r="W185" s="35">
        <f>IF('Indicator Date hidden'!X186="x","x",$W$2-'Indicator Date hidden'!X186)</f>
        <v>2</v>
      </c>
      <c r="X185" s="35">
        <f>IF('Indicator Date hidden'!Y186="x","x",$X$2-'Indicator Date hidden'!Y186)</f>
        <v>3</v>
      </c>
      <c r="Y185" s="35">
        <f>IF('Indicator Date hidden'!Z186="x","x",$Y$2-'Indicator Date hidden'!Z186)</f>
        <v>0</v>
      </c>
      <c r="Z185" s="35">
        <f>IF('Indicator Date hidden'!AA186="x","x",$Z$2-'Indicator Date hidden'!AA186)</f>
        <v>0</v>
      </c>
      <c r="AA185" s="35" t="str">
        <f>IF('Indicator Date hidden'!AB186="x","x",$AA$2-'Indicator Date hidden'!AB186)</f>
        <v>x</v>
      </c>
      <c r="AB185" s="35">
        <f>IF('Indicator Date hidden'!AC186="x","x",$AB$2-'Indicator Date hidden'!AC186)</f>
        <v>0</v>
      </c>
      <c r="AC185" s="35">
        <f>IF('Indicator Date hidden'!AD186="x","x",$AC$2-'Indicator Date hidden'!AD186)</f>
        <v>0</v>
      </c>
      <c r="AD185" s="35" t="str">
        <f>IF('Indicator Date hidden'!AE186="x","x",$AD$2-'Indicator Date hidden'!AE186)</f>
        <v>x</v>
      </c>
      <c r="AE185" s="35">
        <f>IF('Indicator Date hidden'!AF186="x","x",$AE$2-'Indicator Date hidden'!AF186)</f>
        <v>0</v>
      </c>
      <c r="AF185" s="35">
        <f>IF('Indicator Date hidden'!AG186="x","x",$AF$2-'Indicator Date hidden'!AG186)</f>
        <v>0</v>
      </c>
      <c r="AG185" s="35">
        <f>IF('Indicator Date hidden'!AH186="x","x",$AG$2-'Indicator Date hidden'!AH186)</f>
        <v>0</v>
      </c>
      <c r="AH185" s="35">
        <f>IF('Indicator Date hidden'!AI186="x","x",$AH$2-'Indicator Date hidden'!AI186)</f>
        <v>0</v>
      </c>
      <c r="AI185" s="35">
        <f>IF('Indicator Date hidden'!AJ186="x","x",$AI$2-'Indicator Date hidden'!AJ186)</f>
        <v>0</v>
      </c>
      <c r="AJ185" s="35" t="str">
        <f>IF('Indicator Date hidden'!AK186="x","x",$AJ$2-'Indicator Date hidden'!AK186)</f>
        <v>x</v>
      </c>
      <c r="AK185" s="35">
        <f>IF('Indicator Date hidden'!AL186="x","x",$AK$2-'Indicator Date hidden'!AL186)</f>
        <v>1</v>
      </c>
      <c r="AL185" s="35">
        <f>IF('Indicator Date hidden'!AM186="x","x",$AL$2-'Indicator Date hidden'!AM186)</f>
        <v>0</v>
      </c>
      <c r="AM185" s="35">
        <f>IF('Indicator Date hidden'!AN186="x","x",$AM$2-'Indicator Date hidden'!AN186)</f>
        <v>0</v>
      </c>
      <c r="AN185" s="35">
        <f>IF('Indicator Date hidden'!AO186="x","x",$AN$2-'Indicator Date hidden'!AO186)</f>
        <v>0</v>
      </c>
      <c r="AO185" s="35">
        <f>IF('Indicator Date hidden'!AP186="x","x",$AO$2-'Indicator Date hidden'!AP186)</f>
        <v>0</v>
      </c>
      <c r="AP185" s="35">
        <f>IF('Indicator Date hidden'!AQ186="x","x",$AP$2-'Indicator Date hidden'!AQ186)</f>
        <v>0</v>
      </c>
      <c r="AQ185" s="35">
        <f>IF('Indicator Date hidden'!AR186="x","x",$AQ$2-'Indicator Date hidden'!AR186)</f>
        <v>4</v>
      </c>
      <c r="AR185" s="35">
        <f>IF('Indicator Date hidden'!AS186="x","x",$AR$2-'Indicator Date hidden'!AS186)</f>
        <v>0</v>
      </c>
      <c r="AS185" s="35">
        <f>IF('Indicator Date hidden'!AT186="x","x",$AS$2-'Indicator Date hidden'!AT186)</f>
        <v>0</v>
      </c>
      <c r="AT185" s="35">
        <f>IF('Indicator Date hidden'!AU186="x","x",$AT$2-'Indicator Date hidden'!AU186)</f>
        <v>0</v>
      </c>
      <c r="AU185" s="35" t="str">
        <f>IF('Indicator Date hidden'!AV186="x","x",$AU$2-'Indicator Date hidden'!AV186)</f>
        <v>x</v>
      </c>
      <c r="AV185" s="35">
        <f>IF('Indicator Date hidden'!AW186="x","x",$AV$2-'Indicator Date hidden'!AW186)</f>
        <v>0</v>
      </c>
      <c r="AW185" s="35">
        <f>IF('Indicator Date hidden'!AX186="x","x",$AW$2-'Indicator Date hidden'!AX186)</f>
        <v>0</v>
      </c>
      <c r="AX185" s="35">
        <f>IF('Indicator Date hidden'!AY186="x","x",$AX$2-'Indicator Date hidden'!AY186)</f>
        <v>1</v>
      </c>
      <c r="AY185" s="35">
        <f>IF('Indicator Date hidden'!AZ186="x","x",$AY$2-'Indicator Date hidden'!AZ186)</f>
        <v>0</v>
      </c>
      <c r="AZ185" s="35">
        <f>IF('Indicator Date hidden'!BA186="x","x",$AZ$2-'Indicator Date hidden'!BA186)</f>
        <v>0</v>
      </c>
      <c r="BA185">
        <f t="shared" si="10"/>
        <v>11</v>
      </c>
      <c r="BB185" s="36">
        <f t="shared" si="11"/>
        <v>0.24444444444444444</v>
      </c>
      <c r="BC185">
        <f t="shared" si="12"/>
        <v>5</v>
      </c>
      <c r="BD185" s="36">
        <f t="shared" si="13"/>
        <v>0.79318081322554435</v>
      </c>
      <c r="BE185" s="38">
        <f t="shared" si="14"/>
        <v>0</v>
      </c>
    </row>
    <row r="186" spans="1:57" x14ac:dyDescent="0.35">
      <c r="A186" t="s">
        <v>343</v>
      </c>
      <c r="B186" s="35">
        <f>IF('Indicator Date hidden'!C187="x","x",$B$2-'Indicator Date hidden'!C187)</f>
        <v>0</v>
      </c>
      <c r="C186" s="35">
        <f>IF('Indicator Date hidden'!D187="x","x",$C$2-'Indicator Date hidden'!D187)</f>
        <v>0</v>
      </c>
      <c r="D186" s="35">
        <f>IF('Indicator Date hidden'!E187="x","x",$D$2-'Indicator Date hidden'!E187)</f>
        <v>0</v>
      </c>
      <c r="E186" s="35">
        <f>IF('Indicator Date hidden'!F187="x","x",$E$2-'Indicator Date hidden'!F187)</f>
        <v>0</v>
      </c>
      <c r="F186" s="35">
        <f>IF('Indicator Date hidden'!G187="x","x",$F$2-'Indicator Date hidden'!G187)</f>
        <v>0</v>
      </c>
      <c r="G186" s="35">
        <f>IF('Indicator Date hidden'!H187="x","x",$G$2-'Indicator Date hidden'!H187)</f>
        <v>0</v>
      </c>
      <c r="H186" s="35">
        <f>IF('Indicator Date hidden'!I187="x","x",$H$2-'Indicator Date hidden'!I187)</f>
        <v>0</v>
      </c>
      <c r="I186" s="35">
        <f>IF('Indicator Date hidden'!J187="x","x",$I$2-'Indicator Date hidden'!J187)</f>
        <v>0</v>
      </c>
      <c r="J186" s="35">
        <f>IF('Indicator Date hidden'!K187="x","x",$J$2-'Indicator Date hidden'!K187)</f>
        <v>0</v>
      </c>
      <c r="K186" s="35">
        <f>IF('Indicator Date hidden'!L187="x","x",$K$2-'Indicator Date hidden'!L187)</f>
        <v>0</v>
      </c>
      <c r="L186" s="35">
        <f>IF('Indicator Date hidden'!M187="x","x",$L$2-'Indicator Date hidden'!M187)</f>
        <v>0</v>
      </c>
      <c r="M186" s="35">
        <f>IF('Indicator Date hidden'!N187="x","x",$M$2-'Indicator Date hidden'!N187)</f>
        <v>0</v>
      </c>
      <c r="N186" s="35">
        <f>IF('Indicator Date hidden'!O187="x","x",$N$2-'Indicator Date hidden'!O187)</f>
        <v>0</v>
      </c>
      <c r="O186" s="35">
        <f>IF('Indicator Date hidden'!P187="x","x",$O$2-'Indicator Date hidden'!P187)</f>
        <v>0</v>
      </c>
      <c r="P186" s="35">
        <f>IF('Indicator Date hidden'!Q187="x","x",$P$2-'Indicator Date hidden'!Q187)</f>
        <v>0</v>
      </c>
      <c r="Q186" s="35" t="str">
        <f>IF('Indicator Date hidden'!R187="x","x",$Q$2-'Indicator Date hidden'!R187)</f>
        <v>x</v>
      </c>
      <c r="R186" s="35">
        <f>IF('Indicator Date hidden'!S187="x","x",$R$2-'Indicator Date hidden'!S187)</f>
        <v>0</v>
      </c>
      <c r="S186" s="35">
        <f>IF('Indicator Date hidden'!T187="x","x",$S$2-'Indicator Date hidden'!T187)</f>
        <v>0</v>
      </c>
      <c r="T186" s="35">
        <f>IF('Indicator Date hidden'!U187="x","x",$T$2-'Indicator Date hidden'!U187)</f>
        <v>0</v>
      </c>
      <c r="U186" s="35">
        <f>IF('Indicator Date hidden'!V187="x","x",$U$2-'Indicator Date hidden'!V187)</f>
        <v>0</v>
      </c>
      <c r="V186" s="35">
        <f>IF('Indicator Date hidden'!W187="x","x",$V$2-'Indicator Date hidden'!W187)</f>
        <v>0</v>
      </c>
      <c r="W186" s="35">
        <f>IF('Indicator Date hidden'!X187="x","x",$W$2-'Indicator Date hidden'!X187)</f>
        <v>3</v>
      </c>
      <c r="X186" s="35">
        <f>IF('Indicator Date hidden'!Y187="x","x",$X$2-'Indicator Date hidden'!Y187)</f>
        <v>4</v>
      </c>
      <c r="Y186" s="35">
        <f>IF('Indicator Date hidden'!Z187="x","x",$Y$2-'Indicator Date hidden'!Z187)</f>
        <v>0</v>
      </c>
      <c r="Z186" s="35">
        <f>IF('Indicator Date hidden'!AA187="x","x",$Z$2-'Indicator Date hidden'!AA187)</f>
        <v>0</v>
      </c>
      <c r="AA186" s="35">
        <f>IF('Indicator Date hidden'!AB187="x","x",$AA$2-'Indicator Date hidden'!AB187)</f>
        <v>0</v>
      </c>
      <c r="AB186" s="35">
        <f>IF('Indicator Date hidden'!AC187="x","x",$AB$2-'Indicator Date hidden'!AC187)</f>
        <v>0</v>
      </c>
      <c r="AC186" s="35">
        <f>IF('Indicator Date hidden'!AD187="x","x",$AC$2-'Indicator Date hidden'!AD187)</f>
        <v>0</v>
      </c>
      <c r="AD186" s="35" t="str">
        <f>IF('Indicator Date hidden'!AE187="x","x",$AD$2-'Indicator Date hidden'!AE187)</f>
        <v>x</v>
      </c>
      <c r="AE186" s="35">
        <f>IF('Indicator Date hidden'!AF187="x","x",$AE$2-'Indicator Date hidden'!AF187)</f>
        <v>0</v>
      </c>
      <c r="AF186" s="35">
        <f>IF('Indicator Date hidden'!AG187="x","x",$AF$2-'Indicator Date hidden'!AG187)</f>
        <v>0</v>
      </c>
      <c r="AG186" s="35">
        <f>IF('Indicator Date hidden'!AH187="x","x",$AG$2-'Indicator Date hidden'!AH187)</f>
        <v>0</v>
      </c>
      <c r="AH186" s="35">
        <f>IF('Indicator Date hidden'!AI187="x","x",$AH$2-'Indicator Date hidden'!AI187)</f>
        <v>0</v>
      </c>
      <c r="AI186" s="35">
        <f>IF('Indicator Date hidden'!AJ187="x","x",$AI$2-'Indicator Date hidden'!AJ187)</f>
        <v>0</v>
      </c>
      <c r="AJ186" s="35" t="str">
        <f>IF('Indicator Date hidden'!AK187="x","x",$AJ$2-'Indicator Date hidden'!AK187)</f>
        <v>x</v>
      </c>
      <c r="AK186" s="35">
        <f>IF('Indicator Date hidden'!AL187="x","x",$AK$2-'Indicator Date hidden'!AL187)</f>
        <v>1</v>
      </c>
      <c r="AL186" s="35">
        <f>IF('Indicator Date hidden'!AM187="x","x",$AL$2-'Indicator Date hidden'!AM187)</f>
        <v>0</v>
      </c>
      <c r="AM186" s="35">
        <f>IF('Indicator Date hidden'!AN187="x","x",$AM$2-'Indicator Date hidden'!AN187)</f>
        <v>0</v>
      </c>
      <c r="AN186" s="35">
        <f>IF('Indicator Date hidden'!AO187="x","x",$AN$2-'Indicator Date hidden'!AO187)</f>
        <v>0</v>
      </c>
      <c r="AO186" s="35">
        <f>IF('Indicator Date hidden'!AP187="x","x",$AO$2-'Indicator Date hidden'!AP187)</f>
        <v>0</v>
      </c>
      <c r="AP186" s="35">
        <f>IF('Indicator Date hidden'!AQ187="x","x",$AP$2-'Indicator Date hidden'!AQ187)</f>
        <v>0</v>
      </c>
      <c r="AQ186" s="35">
        <f>IF('Indicator Date hidden'!AR187="x","x",$AQ$2-'Indicator Date hidden'!AR187)</f>
        <v>4</v>
      </c>
      <c r="AR186" s="35">
        <f>IF('Indicator Date hidden'!AS187="x","x",$AR$2-'Indicator Date hidden'!AS187)</f>
        <v>0</v>
      </c>
      <c r="AS186" s="35">
        <f>IF('Indicator Date hidden'!AT187="x","x",$AS$2-'Indicator Date hidden'!AT187)</f>
        <v>0</v>
      </c>
      <c r="AT186" s="35">
        <f>IF('Indicator Date hidden'!AU187="x","x",$AT$2-'Indicator Date hidden'!AU187)</f>
        <v>0</v>
      </c>
      <c r="AU186" s="35">
        <f>IF('Indicator Date hidden'!AV187="x","x",$AU$2-'Indicator Date hidden'!AV187)</f>
        <v>1</v>
      </c>
      <c r="AV186" s="35">
        <f>IF('Indicator Date hidden'!AW187="x","x",$AV$2-'Indicator Date hidden'!AW187)</f>
        <v>0</v>
      </c>
      <c r="AW186" s="35">
        <f>IF('Indicator Date hidden'!AX187="x","x",$AW$2-'Indicator Date hidden'!AX187)</f>
        <v>0</v>
      </c>
      <c r="AX186" s="35">
        <f>IF('Indicator Date hidden'!AY187="x","x",$AX$2-'Indicator Date hidden'!AY187)</f>
        <v>0</v>
      </c>
      <c r="AY186" s="35">
        <f>IF('Indicator Date hidden'!AZ187="x","x",$AY$2-'Indicator Date hidden'!AZ187)</f>
        <v>0</v>
      </c>
      <c r="AZ186" s="35">
        <f>IF('Indicator Date hidden'!BA187="x","x",$AZ$2-'Indicator Date hidden'!BA187)</f>
        <v>0</v>
      </c>
      <c r="BA186">
        <f t="shared" si="10"/>
        <v>13</v>
      </c>
      <c r="BB186" s="36">
        <f t="shared" si="11"/>
        <v>0.27083333333333331</v>
      </c>
      <c r="BC186">
        <f t="shared" si="12"/>
        <v>5</v>
      </c>
      <c r="BD186" s="36">
        <f t="shared" si="13"/>
        <v>0.90690828581995475</v>
      </c>
      <c r="BE186" s="38">
        <f t="shared" si="14"/>
        <v>0</v>
      </c>
    </row>
    <row r="187" spans="1:57" x14ac:dyDescent="0.35">
      <c r="A187" t="s">
        <v>345</v>
      </c>
      <c r="B187" s="35">
        <f>IF('Indicator Date hidden'!C188="x","x",$B$2-'Indicator Date hidden'!C188)</f>
        <v>0</v>
      </c>
      <c r="C187" s="35">
        <f>IF('Indicator Date hidden'!D188="x","x",$C$2-'Indicator Date hidden'!D188)</f>
        <v>0</v>
      </c>
      <c r="D187" s="35">
        <f>IF('Indicator Date hidden'!E188="x","x",$D$2-'Indicator Date hidden'!E188)</f>
        <v>0</v>
      </c>
      <c r="E187" s="35">
        <f>IF('Indicator Date hidden'!F188="x","x",$E$2-'Indicator Date hidden'!F188)</f>
        <v>0</v>
      </c>
      <c r="F187" s="35">
        <f>IF('Indicator Date hidden'!G188="x","x",$F$2-'Indicator Date hidden'!G188)</f>
        <v>0</v>
      </c>
      <c r="G187" s="35">
        <f>IF('Indicator Date hidden'!H188="x","x",$G$2-'Indicator Date hidden'!H188)</f>
        <v>0</v>
      </c>
      <c r="H187" s="35">
        <f>IF('Indicator Date hidden'!I188="x","x",$H$2-'Indicator Date hidden'!I188)</f>
        <v>0</v>
      </c>
      <c r="I187" s="35">
        <f>IF('Indicator Date hidden'!J188="x","x",$I$2-'Indicator Date hidden'!J188)</f>
        <v>0</v>
      </c>
      <c r="J187" s="35">
        <f>IF('Indicator Date hidden'!K188="x","x",$J$2-'Indicator Date hidden'!K188)</f>
        <v>0</v>
      </c>
      <c r="K187" s="35">
        <f>IF('Indicator Date hidden'!L188="x","x",$K$2-'Indicator Date hidden'!L188)</f>
        <v>0</v>
      </c>
      <c r="L187" s="35">
        <f>IF('Indicator Date hidden'!M188="x","x",$L$2-'Indicator Date hidden'!M188)</f>
        <v>0</v>
      </c>
      <c r="M187" s="35">
        <f>IF('Indicator Date hidden'!N188="x","x",$M$2-'Indicator Date hidden'!N188)</f>
        <v>0</v>
      </c>
      <c r="N187" s="35">
        <f>IF('Indicator Date hidden'!O188="x","x",$N$2-'Indicator Date hidden'!O188)</f>
        <v>0</v>
      </c>
      <c r="O187" s="35">
        <f>IF('Indicator Date hidden'!P188="x","x",$O$2-'Indicator Date hidden'!P188)</f>
        <v>0</v>
      </c>
      <c r="P187" s="35">
        <f>IF('Indicator Date hidden'!Q188="x","x",$P$2-'Indicator Date hidden'!Q188)</f>
        <v>0</v>
      </c>
      <c r="Q187" s="35">
        <f>IF('Indicator Date hidden'!R188="x","x",$Q$2-'Indicator Date hidden'!R188)</f>
        <v>8</v>
      </c>
      <c r="R187" s="35">
        <f>IF('Indicator Date hidden'!S188="x","x",$R$2-'Indicator Date hidden'!S188)</f>
        <v>0</v>
      </c>
      <c r="S187" s="35">
        <f>IF('Indicator Date hidden'!T188="x","x",$S$2-'Indicator Date hidden'!T188)</f>
        <v>0</v>
      </c>
      <c r="T187" s="35">
        <f>IF('Indicator Date hidden'!U188="x","x",$T$2-'Indicator Date hidden'!U188)</f>
        <v>0</v>
      </c>
      <c r="U187" s="35">
        <f>IF('Indicator Date hidden'!V188="x","x",$U$2-'Indicator Date hidden'!V188)</f>
        <v>0</v>
      </c>
      <c r="V187" s="35">
        <f>IF('Indicator Date hidden'!W188="x","x",$V$2-'Indicator Date hidden'!W188)</f>
        <v>0</v>
      </c>
      <c r="W187" s="35">
        <f>IF('Indicator Date hidden'!X188="x","x",$W$2-'Indicator Date hidden'!X188)</f>
        <v>8</v>
      </c>
      <c r="X187" s="35">
        <f>IF('Indicator Date hidden'!Y188="x","x",$X$2-'Indicator Date hidden'!Y188)</f>
        <v>1</v>
      </c>
      <c r="Y187" s="35">
        <f>IF('Indicator Date hidden'!Z188="x","x",$Y$2-'Indicator Date hidden'!Z188)</f>
        <v>0</v>
      </c>
      <c r="Z187" s="35">
        <f>IF('Indicator Date hidden'!AA188="x","x",$Z$2-'Indicator Date hidden'!AA188)</f>
        <v>0</v>
      </c>
      <c r="AA187" s="35">
        <f>IF('Indicator Date hidden'!AB188="x","x",$AA$2-'Indicator Date hidden'!AB188)</f>
        <v>0</v>
      </c>
      <c r="AB187" s="35">
        <f>IF('Indicator Date hidden'!AC188="x","x",$AB$2-'Indicator Date hidden'!AC188)</f>
        <v>0</v>
      </c>
      <c r="AC187" s="35">
        <f>IF('Indicator Date hidden'!AD188="x","x",$AC$2-'Indicator Date hidden'!AD188)</f>
        <v>0</v>
      </c>
      <c r="AD187" s="35" t="str">
        <f>IF('Indicator Date hidden'!AE188="x","x",$AD$2-'Indicator Date hidden'!AE188)</f>
        <v>x</v>
      </c>
      <c r="AE187" s="35" t="str">
        <f>IF('Indicator Date hidden'!AF188="x","x",$AE$2-'Indicator Date hidden'!AF188)</f>
        <v>x</v>
      </c>
      <c r="AF187" s="35">
        <f>IF('Indicator Date hidden'!AG188="x","x",$AF$2-'Indicator Date hidden'!AG188)</f>
        <v>10</v>
      </c>
      <c r="AG187" s="35">
        <f>IF('Indicator Date hidden'!AH188="x","x",$AG$2-'Indicator Date hidden'!AH188)</f>
        <v>0</v>
      </c>
      <c r="AH187" s="35">
        <f>IF('Indicator Date hidden'!AI188="x","x",$AH$2-'Indicator Date hidden'!AI188)</f>
        <v>0</v>
      </c>
      <c r="AI187" s="35">
        <f>IF('Indicator Date hidden'!AJ188="x","x",$AI$2-'Indicator Date hidden'!AJ188)</f>
        <v>0</v>
      </c>
      <c r="AJ187" s="35" t="str">
        <f>IF('Indicator Date hidden'!AK188="x","x",$AJ$2-'Indicator Date hidden'!AK188)</f>
        <v>x</v>
      </c>
      <c r="AK187" s="35">
        <f>IF('Indicator Date hidden'!AL188="x","x",$AK$2-'Indicator Date hidden'!AL188)</f>
        <v>1</v>
      </c>
      <c r="AL187" s="35">
        <f>IF('Indicator Date hidden'!AM188="x","x",$AL$2-'Indicator Date hidden'!AM188)</f>
        <v>0</v>
      </c>
      <c r="AM187" s="35">
        <f>IF('Indicator Date hidden'!AN188="x","x",$AM$2-'Indicator Date hidden'!AN188)</f>
        <v>0</v>
      </c>
      <c r="AN187" s="35">
        <f>IF('Indicator Date hidden'!AO188="x","x",$AN$2-'Indicator Date hidden'!AO188)</f>
        <v>0</v>
      </c>
      <c r="AO187" s="35" t="str">
        <f>IF('Indicator Date hidden'!AP188="x","x",$AO$2-'Indicator Date hidden'!AP188)</f>
        <v>x</v>
      </c>
      <c r="AP187" s="35" t="str">
        <f>IF('Indicator Date hidden'!AQ188="x","x",$AP$2-'Indicator Date hidden'!AQ188)</f>
        <v>x</v>
      </c>
      <c r="AQ187" s="35">
        <f>IF('Indicator Date hidden'!AR188="x","x",$AQ$2-'Indicator Date hidden'!AR188)</f>
        <v>8</v>
      </c>
      <c r="AR187" s="35">
        <f>IF('Indicator Date hidden'!AS188="x","x",$AR$2-'Indicator Date hidden'!AS188)</f>
        <v>0</v>
      </c>
      <c r="AS187" s="35">
        <f>IF('Indicator Date hidden'!AT188="x","x",$AS$2-'Indicator Date hidden'!AT188)</f>
        <v>0</v>
      </c>
      <c r="AT187" s="35">
        <f>IF('Indicator Date hidden'!AU188="x","x",$AT$2-'Indicator Date hidden'!AU188)</f>
        <v>0</v>
      </c>
      <c r="AU187" s="35">
        <f>IF('Indicator Date hidden'!AV188="x","x",$AU$2-'Indicator Date hidden'!AV188)</f>
        <v>1</v>
      </c>
      <c r="AV187" s="35">
        <f>IF('Indicator Date hidden'!AW188="x","x",$AV$2-'Indicator Date hidden'!AW188)</f>
        <v>0</v>
      </c>
      <c r="AW187" s="35">
        <f>IF('Indicator Date hidden'!AX188="x","x",$AW$2-'Indicator Date hidden'!AX188)</f>
        <v>0</v>
      </c>
      <c r="AX187" s="35">
        <f>IF('Indicator Date hidden'!AY188="x","x",$AX$2-'Indicator Date hidden'!AY188)</f>
        <v>0</v>
      </c>
      <c r="AY187" s="35">
        <f>IF('Indicator Date hidden'!AZ188="x","x",$AY$2-'Indicator Date hidden'!AZ188)</f>
        <v>0</v>
      </c>
      <c r="AZ187" s="35">
        <f>IF('Indicator Date hidden'!BA188="x","x",$AZ$2-'Indicator Date hidden'!BA188)</f>
        <v>3</v>
      </c>
      <c r="BA187">
        <f t="shared" si="10"/>
        <v>40</v>
      </c>
      <c r="BB187" s="36">
        <f t="shared" si="11"/>
        <v>0.86956521739130432</v>
      </c>
      <c r="BC187">
        <f t="shared" si="12"/>
        <v>8</v>
      </c>
      <c r="BD187" s="36">
        <f t="shared" si="13"/>
        <v>2.4192048249119229</v>
      </c>
      <c r="BE187" s="38">
        <f t="shared" si="14"/>
        <v>0</v>
      </c>
    </row>
    <row r="188" spans="1:57" x14ac:dyDescent="0.35">
      <c r="A188" t="s">
        <v>347</v>
      </c>
      <c r="B188" s="35">
        <f>IF('Indicator Date hidden'!C189="x","x",$B$2-'Indicator Date hidden'!C189)</f>
        <v>0</v>
      </c>
      <c r="C188" s="35">
        <f>IF('Indicator Date hidden'!D189="x","x",$C$2-'Indicator Date hidden'!D189)</f>
        <v>0</v>
      </c>
      <c r="D188" s="35">
        <f>IF('Indicator Date hidden'!E189="x","x",$D$2-'Indicator Date hidden'!E189)</f>
        <v>0</v>
      </c>
      <c r="E188" s="35">
        <f>IF('Indicator Date hidden'!F189="x","x",$E$2-'Indicator Date hidden'!F189)</f>
        <v>0</v>
      </c>
      <c r="F188" s="35">
        <f>IF('Indicator Date hidden'!G189="x","x",$F$2-'Indicator Date hidden'!G189)</f>
        <v>0</v>
      </c>
      <c r="G188" s="35">
        <f>IF('Indicator Date hidden'!H189="x","x",$G$2-'Indicator Date hidden'!H189)</f>
        <v>0</v>
      </c>
      <c r="H188" s="35">
        <f>IF('Indicator Date hidden'!I189="x","x",$H$2-'Indicator Date hidden'!I189)</f>
        <v>0</v>
      </c>
      <c r="I188" s="35">
        <f>IF('Indicator Date hidden'!J189="x","x",$I$2-'Indicator Date hidden'!J189)</f>
        <v>0</v>
      </c>
      <c r="J188" s="35">
        <f>IF('Indicator Date hidden'!K189="x","x",$J$2-'Indicator Date hidden'!K189)</f>
        <v>0</v>
      </c>
      <c r="K188" s="35">
        <f>IF('Indicator Date hidden'!L189="x","x",$K$2-'Indicator Date hidden'!L189)</f>
        <v>0</v>
      </c>
      <c r="L188" s="35">
        <f>IF('Indicator Date hidden'!M189="x","x",$L$2-'Indicator Date hidden'!M189)</f>
        <v>0</v>
      </c>
      <c r="M188" s="35">
        <f>IF('Indicator Date hidden'!N189="x","x",$M$2-'Indicator Date hidden'!N189)</f>
        <v>0</v>
      </c>
      <c r="N188" s="35">
        <f>IF('Indicator Date hidden'!O189="x","x",$N$2-'Indicator Date hidden'!O189)</f>
        <v>0</v>
      </c>
      <c r="O188" s="35">
        <f>IF('Indicator Date hidden'!P189="x","x",$O$2-'Indicator Date hidden'!P189)</f>
        <v>0</v>
      </c>
      <c r="P188" s="35">
        <f>IF('Indicator Date hidden'!Q189="x","x",$P$2-'Indicator Date hidden'!Q189)</f>
        <v>0</v>
      </c>
      <c r="Q188" s="35">
        <f>IF('Indicator Date hidden'!R189="x","x",$Q$2-'Indicator Date hidden'!R189)</f>
        <v>7</v>
      </c>
      <c r="R188" s="35">
        <f>IF('Indicator Date hidden'!S189="x","x",$R$2-'Indicator Date hidden'!S189)</f>
        <v>0</v>
      </c>
      <c r="S188" s="35">
        <f>IF('Indicator Date hidden'!T189="x","x",$S$2-'Indicator Date hidden'!T189)</f>
        <v>0</v>
      </c>
      <c r="T188" s="35">
        <f>IF('Indicator Date hidden'!U189="x","x",$T$2-'Indicator Date hidden'!U189)</f>
        <v>0</v>
      </c>
      <c r="U188" s="35">
        <f>IF('Indicator Date hidden'!V189="x","x",$U$2-'Indicator Date hidden'!V189)</f>
        <v>0</v>
      </c>
      <c r="V188" s="35">
        <f>IF('Indicator Date hidden'!W189="x","x",$V$2-'Indicator Date hidden'!W189)</f>
        <v>0</v>
      </c>
      <c r="W188" s="35">
        <f>IF('Indicator Date hidden'!X189="x","x",$W$2-'Indicator Date hidden'!X189)</f>
        <v>1</v>
      </c>
      <c r="X188" s="35">
        <f>IF('Indicator Date hidden'!Y189="x","x",$X$2-'Indicator Date hidden'!Y189)</f>
        <v>4</v>
      </c>
      <c r="Y188" s="35">
        <f>IF('Indicator Date hidden'!Z189="x","x",$Y$2-'Indicator Date hidden'!Z189)</f>
        <v>0</v>
      </c>
      <c r="Z188" s="35">
        <f>IF('Indicator Date hidden'!AA189="x","x",$Z$2-'Indicator Date hidden'!AA189)</f>
        <v>0</v>
      </c>
      <c r="AA188" s="35" t="str">
        <f>IF('Indicator Date hidden'!AB189="x","x",$AA$2-'Indicator Date hidden'!AB189)</f>
        <v>x</v>
      </c>
      <c r="AB188" s="35">
        <f>IF('Indicator Date hidden'!AC189="x","x",$AB$2-'Indicator Date hidden'!AC189)</f>
        <v>0</v>
      </c>
      <c r="AC188" s="35">
        <f>IF('Indicator Date hidden'!AD189="x","x",$AC$2-'Indicator Date hidden'!AD189)</f>
        <v>0</v>
      </c>
      <c r="AD188" s="35">
        <f>IF('Indicator Date hidden'!AE189="x","x",$AD$2-'Indicator Date hidden'!AE189)</f>
        <v>0</v>
      </c>
      <c r="AE188" s="35" t="str">
        <f>IF('Indicator Date hidden'!AF189="x","x",$AE$2-'Indicator Date hidden'!AF189)</f>
        <v>x</v>
      </c>
      <c r="AF188" s="35">
        <f>IF('Indicator Date hidden'!AG189="x","x",$AF$2-'Indicator Date hidden'!AG189)</f>
        <v>3</v>
      </c>
      <c r="AG188" s="35">
        <f>IF('Indicator Date hidden'!AH189="x","x",$AG$2-'Indicator Date hidden'!AH189)</f>
        <v>0</v>
      </c>
      <c r="AH188" s="35">
        <f>IF('Indicator Date hidden'!AI189="x","x",$AH$2-'Indicator Date hidden'!AI189)</f>
        <v>0</v>
      </c>
      <c r="AI188" s="35">
        <f>IF('Indicator Date hidden'!AJ189="x","x",$AI$2-'Indicator Date hidden'!AJ189)</f>
        <v>0</v>
      </c>
      <c r="AJ188" s="35" t="str">
        <f>IF('Indicator Date hidden'!AK189="x","x",$AJ$2-'Indicator Date hidden'!AK189)</f>
        <v>x</v>
      </c>
      <c r="AK188" s="35">
        <f>IF('Indicator Date hidden'!AL189="x","x",$AK$2-'Indicator Date hidden'!AL189)</f>
        <v>1</v>
      </c>
      <c r="AL188" s="35">
        <f>IF('Indicator Date hidden'!AM189="x","x",$AL$2-'Indicator Date hidden'!AM189)</f>
        <v>0</v>
      </c>
      <c r="AM188" s="35">
        <f>IF('Indicator Date hidden'!AN189="x","x",$AM$2-'Indicator Date hidden'!AN189)</f>
        <v>0</v>
      </c>
      <c r="AN188" s="35">
        <f>IF('Indicator Date hidden'!AO189="x","x",$AN$2-'Indicator Date hidden'!AO189)</f>
        <v>0</v>
      </c>
      <c r="AO188" s="35" t="str">
        <f>IF('Indicator Date hidden'!AP189="x","x",$AO$2-'Indicator Date hidden'!AP189)</f>
        <v>x</v>
      </c>
      <c r="AP188" s="35" t="str">
        <f>IF('Indicator Date hidden'!AQ189="x","x",$AP$2-'Indicator Date hidden'!AQ189)</f>
        <v>x</v>
      </c>
      <c r="AQ188" s="35">
        <f>IF('Indicator Date hidden'!AR189="x","x",$AQ$2-'Indicator Date hidden'!AR189)</f>
        <v>4</v>
      </c>
      <c r="AR188" s="35">
        <f>IF('Indicator Date hidden'!AS189="x","x",$AR$2-'Indicator Date hidden'!AS189)</f>
        <v>0</v>
      </c>
      <c r="AS188" s="35" t="str">
        <f>IF('Indicator Date hidden'!AT189="x","x",$AS$2-'Indicator Date hidden'!AT189)</f>
        <v>x</v>
      </c>
      <c r="AT188" s="35">
        <f>IF('Indicator Date hidden'!AU189="x","x",$AT$2-'Indicator Date hidden'!AU189)</f>
        <v>0</v>
      </c>
      <c r="AU188" s="35">
        <f>IF('Indicator Date hidden'!AV189="x","x",$AU$2-'Indicator Date hidden'!AV189)</f>
        <v>1</v>
      </c>
      <c r="AV188" s="35">
        <f>IF('Indicator Date hidden'!AW189="x","x",$AV$2-'Indicator Date hidden'!AW189)</f>
        <v>0</v>
      </c>
      <c r="AW188" s="35">
        <f>IF('Indicator Date hidden'!AX189="x","x",$AW$2-'Indicator Date hidden'!AX189)</f>
        <v>0</v>
      </c>
      <c r="AX188" s="35">
        <f>IF('Indicator Date hidden'!AY189="x","x",$AX$2-'Indicator Date hidden'!AY189)</f>
        <v>0</v>
      </c>
      <c r="AY188" s="35">
        <f>IF('Indicator Date hidden'!AZ189="x","x",$AY$2-'Indicator Date hidden'!AZ189)</f>
        <v>0</v>
      </c>
      <c r="AZ188" s="35">
        <f>IF('Indicator Date hidden'!BA189="x","x",$AZ$2-'Indicator Date hidden'!BA189)</f>
        <v>0</v>
      </c>
      <c r="BA188">
        <f t="shared" si="10"/>
        <v>21</v>
      </c>
      <c r="BB188" s="36">
        <f t="shared" si="11"/>
        <v>0.46666666666666667</v>
      </c>
      <c r="BC188">
        <f t="shared" si="12"/>
        <v>7</v>
      </c>
      <c r="BD188" s="36">
        <f t="shared" si="13"/>
        <v>1.3597385369580759</v>
      </c>
      <c r="BE188" s="38">
        <f t="shared" si="14"/>
        <v>0</v>
      </c>
    </row>
    <row r="189" spans="1:57" x14ac:dyDescent="0.35">
      <c r="A189" t="s">
        <v>349</v>
      </c>
      <c r="B189" s="35">
        <f>IF('Indicator Date hidden'!C190="x","x",$B$2-'Indicator Date hidden'!C190)</f>
        <v>0</v>
      </c>
      <c r="C189" s="35">
        <f>IF('Indicator Date hidden'!D190="x","x",$C$2-'Indicator Date hidden'!D190)</f>
        <v>0</v>
      </c>
      <c r="D189" s="35">
        <f>IF('Indicator Date hidden'!E190="x","x",$D$2-'Indicator Date hidden'!E190)</f>
        <v>0</v>
      </c>
      <c r="E189" s="35">
        <f>IF('Indicator Date hidden'!F190="x","x",$E$2-'Indicator Date hidden'!F190)</f>
        <v>0</v>
      </c>
      <c r="F189" s="35">
        <f>IF('Indicator Date hidden'!G190="x","x",$F$2-'Indicator Date hidden'!G190)</f>
        <v>0</v>
      </c>
      <c r="G189" s="35">
        <f>IF('Indicator Date hidden'!H190="x","x",$G$2-'Indicator Date hidden'!H190)</f>
        <v>0</v>
      </c>
      <c r="H189" s="35">
        <f>IF('Indicator Date hidden'!I190="x","x",$H$2-'Indicator Date hidden'!I190)</f>
        <v>0</v>
      </c>
      <c r="I189" s="35">
        <f>IF('Indicator Date hidden'!J190="x","x",$I$2-'Indicator Date hidden'!J190)</f>
        <v>0</v>
      </c>
      <c r="J189" s="35">
        <f>IF('Indicator Date hidden'!K190="x","x",$J$2-'Indicator Date hidden'!K190)</f>
        <v>0</v>
      </c>
      <c r="K189" s="35">
        <f>IF('Indicator Date hidden'!L190="x","x",$K$2-'Indicator Date hidden'!L190)</f>
        <v>0</v>
      </c>
      <c r="L189" s="35">
        <f>IF('Indicator Date hidden'!M190="x","x",$L$2-'Indicator Date hidden'!M190)</f>
        <v>0</v>
      </c>
      <c r="M189" s="35">
        <f>IF('Indicator Date hidden'!N190="x","x",$M$2-'Indicator Date hidden'!N190)</f>
        <v>0</v>
      </c>
      <c r="N189" s="35">
        <f>IF('Indicator Date hidden'!O190="x","x",$N$2-'Indicator Date hidden'!O190)</f>
        <v>0</v>
      </c>
      <c r="O189" s="35">
        <f>IF('Indicator Date hidden'!P190="x","x",$O$2-'Indicator Date hidden'!P190)</f>
        <v>0</v>
      </c>
      <c r="P189" s="35">
        <f>IF('Indicator Date hidden'!Q190="x","x",$P$2-'Indicator Date hidden'!Q190)</f>
        <v>0</v>
      </c>
      <c r="Q189" s="35" t="str">
        <f>IF('Indicator Date hidden'!R190="x","x",$Q$2-'Indicator Date hidden'!R190)</f>
        <v>x</v>
      </c>
      <c r="R189" s="35">
        <f>IF('Indicator Date hidden'!S190="x","x",$R$2-'Indicator Date hidden'!S190)</f>
        <v>0</v>
      </c>
      <c r="S189" s="35">
        <f>IF('Indicator Date hidden'!T190="x","x",$S$2-'Indicator Date hidden'!T190)</f>
        <v>0</v>
      </c>
      <c r="T189" s="35">
        <f>IF('Indicator Date hidden'!U190="x","x",$T$2-'Indicator Date hidden'!U190)</f>
        <v>0</v>
      </c>
      <c r="U189" s="35" t="str">
        <f>IF('Indicator Date hidden'!V190="x","x",$U$2-'Indicator Date hidden'!V190)</f>
        <v>x</v>
      </c>
      <c r="V189" s="35">
        <f>IF('Indicator Date hidden'!W190="x","x",$V$2-'Indicator Date hidden'!W190)</f>
        <v>0</v>
      </c>
      <c r="W189" s="35">
        <f>IF('Indicator Date hidden'!X190="x","x",$W$2-'Indicator Date hidden'!X190)</f>
        <v>5</v>
      </c>
      <c r="X189" s="35" t="str">
        <f>IF('Indicator Date hidden'!Y190="x","x",$X$2-'Indicator Date hidden'!Y190)</f>
        <v>x</v>
      </c>
      <c r="Y189" s="35">
        <f>IF('Indicator Date hidden'!Z190="x","x",$Y$2-'Indicator Date hidden'!Z190)</f>
        <v>0</v>
      </c>
      <c r="Z189" s="35">
        <f>IF('Indicator Date hidden'!AA190="x","x",$Z$2-'Indicator Date hidden'!AA190)</f>
        <v>0</v>
      </c>
      <c r="AA189" s="35">
        <f>IF('Indicator Date hidden'!AB190="x","x",$AA$2-'Indicator Date hidden'!AB190)</f>
        <v>0</v>
      </c>
      <c r="AB189" s="35">
        <f>IF('Indicator Date hidden'!AC190="x","x",$AB$2-'Indicator Date hidden'!AC190)</f>
        <v>0</v>
      </c>
      <c r="AC189" s="35">
        <f>IF('Indicator Date hidden'!AD190="x","x",$AC$2-'Indicator Date hidden'!AD190)</f>
        <v>0</v>
      </c>
      <c r="AD189" s="35">
        <f>IF('Indicator Date hidden'!AE190="x","x",$AD$2-'Indicator Date hidden'!AE190)</f>
        <v>0</v>
      </c>
      <c r="AE189" s="35">
        <f>IF('Indicator Date hidden'!AF190="x","x",$AE$2-'Indicator Date hidden'!AF190)</f>
        <v>0</v>
      </c>
      <c r="AF189" s="35">
        <f>IF('Indicator Date hidden'!AG190="x","x",$AF$2-'Indicator Date hidden'!AG190)</f>
        <v>7</v>
      </c>
      <c r="AG189" s="35">
        <f>IF('Indicator Date hidden'!AH190="x","x",$AG$2-'Indicator Date hidden'!AH190)</f>
        <v>0</v>
      </c>
      <c r="AH189" s="35">
        <f>IF('Indicator Date hidden'!AI190="x","x",$AH$2-'Indicator Date hidden'!AI190)</f>
        <v>0</v>
      </c>
      <c r="AI189" s="35">
        <f>IF('Indicator Date hidden'!AJ190="x","x",$AI$2-'Indicator Date hidden'!AJ190)</f>
        <v>0</v>
      </c>
      <c r="AJ189" s="35" t="str">
        <f>IF('Indicator Date hidden'!AK190="x","x",$AJ$2-'Indicator Date hidden'!AK190)</f>
        <v>x</v>
      </c>
      <c r="AK189" s="35">
        <f>IF('Indicator Date hidden'!AL190="x","x",$AK$2-'Indicator Date hidden'!AL190)</f>
        <v>1</v>
      </c>
      <c r="AL189" s="35">
        <f>IF('Indicator Date hidden'!AM190="x","x",$AL$2-'Indicator Date hidden'!AM190)</f>
        <v>0</v>
      </c>
      <c r="AM189" s="35">
        <f>IF('Indicator Date hidden'!AN190="x","x",$AM$2-'Indicator Date hidden'!AN190)</f>
        <v>0</v>
      </c>
      <c r="AN189" s="35">
        <f>IF('Indicator Date hidden'!AO190="x","x",$AN$2-'Indicator Date hidden'!AO190)</f>
        <v>0</v>
      </c>
      <c r="AO189" s="35">
        <f>IF('Indicator Date hidden'!AP190="x","x",$AO$2-'Indicator Date hidden'!AP190)</f>
        <v>0</v>
      </c>
      <c r="AP189" s="35">
        <f>IF('Indicator Date hidden'!AQ190="x","x",$AP$2-'Indicator Date hidden'!AQ190)</f>
        <v>0</v>
      </c>
      <c r="AQ189" s="35">
        <f>IF('Indicator Date hidden'!AR190="x","x",$AQ$2-'Indicator Date hidden'!AR190)</f>
        <v>0</v>
      </c>
      <c r="AR189" s="35">
        <f>IF('Indicator Date hidden'!AS190="x","x",$AR$2-'Indicator Date hidden'!AS190)</f>
        <v>0</v>
      </c>
      <c r="AS189" s="35">
        <f>IF('Indicator Date hidden'!AT190="x","x",$AS$2-'Indicator Date hidden'!AT190)</f>
        <v>0</v>
      </c>
      <c r="AT189" s="35">
        <f>IF('Indicator Date hidden'!AU190="x","x",$AT$2-'Indicator Date hidden'!AU190)</f>
        <v>0</v>
      </c>
      <c r="AU189" s="35">
        <f>IF('Indicator Date hidden'!AV190="x","x",$AU$2-'Indicator Date hidden'!AV190)</f>
        <v>3</v>
      </c>
      <c r="AV189" s="35">
        <f>IF('Indicator Date hidden'!AW190="x","x",$AV$2-'Indicator Date hidden'!AW190)</f>
        <v>0</v>
      </c>
      <c r="AW189" s="35">
        <f>IF('Indicator Date hidden'!AX190="x","x",$AW$2-'Indicator Date hidden'!AX190)</f>
        <v>0</v>
      </c>
      <c r="AX189" s="35">
        <f>IF('Indicator Date hidden'!AY190="x","x",$AX$2-'Indicator Date hidden'!AY190)</f>
        <v>0</v>
      </c>
      <c r="AY189" s="35">
        <f>IF('Indicator Date hidden'!AZ190="x","x",$AY$2-'Indicator Date hidden'!AZ190)</f>
        <v>0</v>
      </c>
      <c r="AZ189" s="35">
        <f>IF('Indicator Date hidden'!BA190="x","x",$AZ$2-'Indicator Date hidden'!BA190)</f>
        <v>0</v>
      </c>
      <c r="BA189">
        <f t="shared" si="10"/>
        <v>16</v>
      </c>
      <c r="BB189" s="36">
        <f t="shared" si="11"/>
        <v>0.34042553191489361</v>
      </c>
      <c r="BC189">
        <f t="shared" si="12"/>
        <v>4</v>
      </c>
      <c r="BD189" s="36">
        <f t="shared" si="13"/>
        <v>1.2928048962521967</v>
      </c>
      <c r="BE189" s="38">
        <f t="shared" si="14"/>
        <v>0</v>
      </c>
    </row>
    <row r="190" spans="1:57" x14ac:dyDescent="0.35">
      <c r="A190" t="s">
        <v>350</v>
      </c>
      <c r="B190" s="35">
        <f>IF('Indicator Date hidden'!C191="x","x",$B$2-'Indicator Date hidden'!C191)</f>
        <v>0</v>
      </c>
      <c r="C190" s="35">
        <f>IF('Indicator Date hidden'!D191="x","x",$C$2-'Indicator Date hidden'!D191)</f>
        <v>0</v>
      </c>
      <c r="D190" s="35">
        <f>IF('Indicator Date hidden'!E191="x","x",$D$2-'Indicator Date hidden'!E191)</f>
        <v>0</v>
      </c>
      <c r="E190" s="35">
        <f>IF('Indicator Date hidden'!F191="x","x",$E$2-'Indicator Date hidden'!F191)</f>
        <v>0</v>
      </c>
      <c r="F190" s="35">
        <f>IF('Indicator Date hidden'!G191="x","x",$F$2-'Indicator Date hidden'!G191)</f>
        <v>0</v>
      </c>
      <c r="G190" s="35">
        <f>IF('Indicator Date hidden'!H191="x","x",$G$2-'Indicator Date hidden'!H191)</f>
        <v>0</v>
      </c>
      <c r="H190" s="35">
        <f>IF('Indicator Date hidden'!I191="x","x",$H$2-'Indicator Date hidden'!I191)</f>
        <v>0</v>
      </c>
      <c r="I190" s="35">
        <f>IF('Indicator Date hidden'!J191="x","x",$I$2-'Indicator Date hidden'!J191)</f>
        <v>0</v>
      </c>
      <c r="J190" s="35">
        <f>IF('Indicator Date hidden'!K191="x","x",$J$2-'Indicator Date hidden'!K191)</f>
        <v>0</v>
      </c>
      <c r="K190" s="35">
        <f>IF('Indicator Date hidden'!L191="x","x",$K$2-'Indicator Date hidden'!L191)</f>
        <v>0</v>
      </c>
      <c r="L190" s="35">
        <f>IF('Indicator Date hidden'!M191="x","x",$L$2-'Indicator Date hidden'!M191)</f>
        <v>0</v>
      </c>
      <c r="M190" s="35">
        <f>IF('Indicator Date hidden'!N191="x","x",$M$2-'Indicator Date hidden'!N191)</f>
        <v>0</v>
      </c>
      <c r="N190" s="35">
        <f>IF('Indicator Date hidden'!O191="x","x",$N$2-'Indicator Date hidden'!O191)</f>
        <v>0</v>
      </c>
      <c r="O190" s="35">
        <f>IF('Indicator Date hidden'!P191="x","x",$O$2-'Indicator Date hidden'!P191)</f>
        <v>0</v>
      </c>
      <c r="P190" s="35">
        <f>IF('Indicator Date hidden'!Q191="x","x",$P$2-'Indicator Date hidden'!Q191)</f>
        <v>0</v>
      </c>
      <c r="Q190" s="35">
        <f>IF('Indicator Date hidden'!R191="x","x",$Q$2-'Indicator Date hidden'!R191)</f>
        <v>3</v>
      </c>
      <c r="R190" s="35">
        <f>IF('Indicator Date hidden'!S191="x","x",$R$2-'Indicator Date hidden'!S191)</f>
        <v>0</v>
      </c>
      <c r="S190" s="35">
        <f>IF('Indicator Date hidden'!T191="x","x",$S$2-'Indicator Date hidden'!T191)</f>
        <v>0</v>
      </c>
      <c r="T190" s="35">
        <f>IF('Indicator Date hidden'!U191="x","x",$T$2-'Indicator Date hidden'!U191)</f>
        <v>0</v>
      </c>
      <c r="U190" s="35">
        <f>IF('Indicator Date hidden'!V191="x","x",$U$2-'Indicator Date hidden'!V191)</f>
        <v>0</v>
      </c>
      <c r="V190" s="35">
        <f>IF('Indicator Date hidden'!W191="x","x",$V$2-'Indicator Date hidden'!W191)</f>
        <v>0</v>
      </c>
      <c r="W190" s="35">
        <f>IF('Indicator Date hidden'!X191="x","x",$W$2-'Indicator Date hidden'!X191)</f>
        <v>1</v>
      </c>
      <c r="X190" s="35">
        <f>IF('Indicator Date hidden'!Y191="x","x",$X$2-'Indicator Date hidden'!Y191)</f>
        <v>1</v>
      </c>
      <c r="Y190" s="35">
        <f>IF('Indicator Date hidden'!Z191="x","x",$Y$2-'Indicator Date hidden'!Z191)</f>
        <v>0</v>
      </c>
      <c r="Z190" s="35">
        <f>IF('Indicator Date hidden'!AA191="x","x",$Z$2-'Indicator Date hidden'!AA191)</f>
        <v>0</v>
      </c>
      <c r="AA190" s="35">
        <f>IF('Indicator Date hidden'!AB191="x","x",$AA$2-'Indicator Date hidden'!AB191)</f>
        <v>0</v>
      </c>
      <c r="AB190" s="35">
        <f>IF('Indicator Date hidden'!AC191="x","x",$AB$2-'Indicator Date hidden'!AC191)</f>
        <v>0</v>
      </c>
      <c r="AC190" s="35">
        <f>IF('Indicator Date hidden'!AD191="x","x",$AC$2-'Indicator Date hidden'!AD191)</f>
        <v>0</v>
      </c>
      <c r="AD190" s="35">
        <f>IF('Indicator Date hidden'!AE191="x","x",$AD$2-'Indicator Date hidden'!AE191)</f>
        <v>0</v>
      </c>
      <c r="AE190" s="35">
        <f>IF('Indicator Date hidden'!AF191="x","x",$AE$2-'Indicator Date hidden'!AF191)</f>
        <v>0</v>
      </c>
      <c r="AF190" s="35">
        <f>IF('Indicator Date hidden'!AG191="x","x",$AF$2-'Indicator Date hidden'!AG191)</f>
        <v>1</v>
      </c>
      <c r="AG190" s="35">
        <f>IF('Indicator Date hidden'!AH191="x","x",$AG$2-'Indicator Date hidden'!AH191)</f>
        <v>0</v>
      </c>
      <c r="AH190" s="35">
        <f>IF('Indicator Date hidden'!AI191="x","x",$AH$2-'Indicator Date hidden'!AI191)</f>
        <v>0</v>
      </c>
      <c r="AI190" s="35">
        <f>IF('Indicator Date hidden'!AJ191="x","x",$AI$2-'Indicator Date hidden'!AJ191)</f>
        <v>0</v>
      </c>
      <c r="AJ190" s="35" t="str">
        <f>IF('Indicator Date hidden'!AK191="x","x",$AJ$2-'Indicator Date hidden'!AK191)</f>
        <v>x</v>
      </c>
      <c r="AK190" s="35">
        <f>IF('Indicator Date hidden'!AL191="x","x",$AK$2-'Indicator Date hidden'!AL191)</f>
        <v>1</v>
      </c>
      <c r="AL190" s="35">
        <f>IF('Indicator Date hidden'!AM191="x","x",$AL$2-'Indicator Date hidden'!AM191)</f>
        <v>0</v>
      </c>
      <c r="AM190" s="35">
        <f>IF('Indicator Date hidden'!AN191="x","x",$AM$2-'Indicator Date hidden'!AN191)</f>
        <v>0</v>
      </c>
      <c r="AN190" s="35">
        <f>IF('Indicator Date hidden'!AO191="x","x",$AN$2-'Indicator Date hidden'!AO191)</f>
        <v>0</v>
      </c>
      <c r="AO190" s="35" t="str">
        <f>IF('Indicator Date hidden'!AP191="x","x",$AO$2-'Indicator Date hidden'!AP191)</f>
        <v>x</v>
      </c>
      <c r="AP190" s="35" t="str">
        <f>IF('Indicator Date hidden'!AQ191="x","x",$AP$2-'Indicator Date hidden'!AQ191)</f>
        <v>x</v>
      </c>
      <c r="AQ190" s="35">
        <f>IF('Indicator Date hidden'!AR191="x","x",$AQ$2-'Indicator Date hidden'!AR191)</f>
        <v>0</v>
      </c>
      <c r="AR190" s="35">
        <f>IF('Indicator Date hidden'!AS191="x","x",$AR$2-'Indicator Date hidden'!AS191)</f>
        <v>0</v>
      </c>
      <c r="AS190" s="35">
        <f>IF('Indicator Date hidden'!AT191="x","x",$AS$2-'Indicator Date hidden'!AT191)</f>
        <v>0</v>
      </c>
      <c r="AT190" s="35">
        <f>IF('Indicator Date hidden'!AU191="x","x",$AT$2-'Indicator Date hidden'!AU191)</f>
        <v>0</v>
      </c>
      <c r="AU190" s="35">
        <f>IF('Indicator Date hidden'!AV191="x","x",$AU$2-'Indicator Date hidden'!AV191)</f>
        <v>5</v>
      </c>
      <c r="AV190" s="35">
        <f>IF('Indicator Date hidden'!AW191="x","x",$AV$2-'Indicator Date hidden'!AW191)</f>
        <v>0</v>
      </c>
      <c r="AW190" s="35">
        <f>IF('Indicator Date hidden'!AX191="x","x",$AW$2-'Indicator Date hidden'!AX191)</f>
        <v>0</v>
      </c>
      <c r="AX190" s="35">
        <f>IF('Indicator Date hidden'!AY191="x","x",$AX$2-'Indicator Date hidden'!AY191)</f>
        <v>0</v>
      </c>
      <c r="AY190" s="35">
        <f>IF('Indicator Date hidden'!AZ191="x","x",$AY$2-'Indicator Date hidden'!AZ191)</f>
        <v>0</v>
      </c>
      <c r="AZ190" s="35">
        <f>IF('Indicator Date hidden'!BA191="x","x",$AZ$2-'Indicator Date hidden'!BA191)</f>
        <v>0</v>
      </c>
      <c r="BA190">
        <f t="shared" si="10"/>
        <v>12</v>
      </c>
      <c r="BB190" s="36">
        <f t="shared" si="11"/>
        <v>0.25</v>
      </c>
      <c r="BC190">
        <f t="shared" si="12"/>
        <v>6</v>
      </c>
      <c r="BD190" s="36">
        <f t="shared" si="13"/>
        <v>0.8539125638299665</v>
      </c>
      <c r="BE190" s="38">
        <f t="shared" si="14"/>
        <v>0</v>
      </c>
    </row>
    <row r="191" spans="1:57" x14ac:dyDescent="0.35">
      <c r="A191" t="s">
        <v>351</v>
      </c>
      <c r="B191" s="35">
        <f>IF('Indicator Date hidden'!C192="x","x",$B$2-'Indicator Date hidden'!C192)</f>
        <v>0</v>
      </c>
      <c r="C191" s="35">
        <f>IF('Indicator Date hidden'!D192="x","x",$C$2-'Indicator Date hidden'!D192)</f>
        <v>0</v>
      </c>
      <c r="D191" s="35">
        <f>IF('Indicator Date hidden'!E192="x","x",$D$2-'Indicator Date hidden'!E192)</f>
        <v>0</v>
      </c>
      <c r="E191" s="35">
        <f>IF('Indicator Date hidden'!F192="x","x",$E$2-'Indicator Date hidden'!F192)</f>
        <v>0</v>
      </c>
      <c r="F191" s="35">
        <f>IF('Indicator Date hidden'!G192="x","x",$F$2-'Indicator Date hidden'!G192)</f>
        <v>0</v>
      </c>
      <c r="G191" s="35">
        <f>IF('Indicator Date hidden'!H192="x","x",$G$2-'Indicator Date hidden'!H192)</f>
        <v>0</v>
      </c>
      <c r="H191" s="35">
        <f>IF('Indicator Date hidden'!I192="x","x",$H$2-'Indicator Date hidden'!I192)</f>
        <v>0</v>
      </c>
      <c r="I191" s="35">
        <f>IF('Indicator Date hidden'!J192="x","x",$I$2-'Indicator Date hidden'!J192)</f>
        <v>0</v>
      </c>
      <c r="J191" s="35">
        <f>IF('Indicator Date hidden'!K192="x","x",$J$2-'Indicator Date hidden'!K192)</f>
        <v>0</v>
      </c>
      <c r="K191" s="35">
        <f>IF('Indicator Date hidden'!L192="x","x",$K$2-'Indicator Date hidden'!L192)</f>
        <v>0</v>
      </c>
      <c r="L191" s="35">
        <f>IF('Indicator Date hidden'!M192="x","x",$L$2-'Indicator Date hidden'!M192)</f>
        <v>0</v>
      </c>
      <c r="M191" s="35">
        <f>IF('Indicator Date hidden'!N192="x","x",$M$2-'Indicator Date hidden'!N192)</f>
        <v>0</v>
      </c>
      <c r="N191" s="35">
        <f>IF('Indicator Date hidden'!O192="x","x",$N$2-'Indicator Date hidden'!O192)</f>
        <v>0</v>
      </c>
      <c r="O191" s="35">
        <f>IF('Indicator Date hidden'!P192="x","x",$O$2-'Indicator Date hidden'!P192)</f>
        <v>0</v>
      </c>
      <c r="P191" s="35">
        <f>IF('Indicator Date hidden'!Q192="x","x",$P$2-'Indicator Date hidden'!Q192)</f>
        <v>0</v>
      </c>
      <c r="Q191" s="35">
        <f>IF('Indicator Date hidden'!R192="x","x",$Q$2-'Indicator Date hidden'!R192)</f>
        <v>1</v>
      </c>
      <c r="R191" s="35">
        <f>IF('Indicator Date hidden'!S192="x","x",$R$2-'Indicator Date hidden'!S192)</f>
        <v>0</v>
      </c>
      <c r="S191" s="35">
        <f>IF('Indicator Date hidden'!T192="x","x",$S$2-'Indicator Date hidden'!T192)</f>
        <v>0</v>
      </c>
      <c r="T191" s="35">
        <f>IF('Indicator Date hidden'!U192="x","x",$T$2-'Indicator Date hidden'!U192)</f>
        <v>0</v>
      </c>
      <c r="U191" s="35" t="str">
        <f>IF('Indicator Date hidden'!V192="x","x",$U$2-'Indicator Date hidden'!V192)</f>
        <v>x</v>
      </c>
      <c r="V191" s="35">
        <f>IF('Indicator Date hidden'!W192="x","x",$V$2-'Indicator Date hidden'!W192)</f>
        <v>0</v>
      </c>
      <c r="W191" s="35">
        <f>IF('Indicator Date hidden'!X192="x","x",$W$2-'Indicator Date hidden'!X192)</f>
        <v>1</v>
      </c>
      <c r="X191" s="35">
        <f>IF('Indicator Date hidden'!Y192="x","x",$X$2-'Indicator Date hidden'!Y192)</f>
        <v>4</v>
      </c>
      <c r="Y191" s="35">
        <f>IF('Indicator Date hidden'!Z192="x","x",$Y$2-'Indicator Date hidden'!Z192)</f>
        <v>0</v>
      </c>
      <c r="Z191" s="35">
        <f>IF('Indicator Date hidden'!AA192="x","x",$Z$2-'Indicator Date hidden'!AA192)</f>
        <v>0</v>
      </c>
      <c r="AA191" s="35">
        <f>IF('Indicator Date hidden'!AB192="x","x",$AA$2-'Indicator Date hidden'!AB192)</f>
        <v>0</v>
      </c>
      <c r="AB191" s="35">
        <f>IF('Indicator Date hidden'!AC192="x","x",$AB$2-'Indicator Date hidden'!AC192)</f>
        <v>0</v>
      </c>
      <c r="AC191" s="35">
        <f>IF('Indicator Date hidden'!AD192="x","x",$AC$2-'Indicator Date hidden'!AD192)</f>
        <v>0</v>
      </c>
      <c r="AD191" s="35">
        <f>IF('Indicator Date hidden'!AE192="x","x",$AD$2-'Indicator Date hidden'!AE192)</f>
        <v>0</v>
      </c>
      <c r="AE191" s="35">
        <f>IF('Indicator Date hidden'!AF192="x","x",$AE$2-'Indicator Date hidden'!AF192)</f>
        <v>0</v>
      </c>
      <c r="AF191" s="35">
        <f>IF('Indicator Date hidden'!AG192="x","x",$AF$2-'Indicator Date hidden'!AG192)</f>
        <v>8</v>
      </c>
      <c r="AG191" s="35">
        <f>IF('Indicator Date hidden'!AH192="x","x",$AG$2-'Indicator Date hidden'!AH192)</f>
        <v>0</v>
      </c>
      <c r="AH191" s="35">
        <f>IF('Indicator Date hidden'!AI192="x","x",$AH$2-'Indicator Date hidden'!AI192)</f>
        <v>0</v>
      </c>
      <c r="AI191" s="35">
        <f>IF('Indicator Date hidden'!AJ192="x","x",$AI$2-'Indicator Date hidden'!AJ192)</f>
        <v>0</v>
      </c>
      <c r="AJ191" s="35">
        <f>IF('Indicator Date hidden'!AK192="x","x",$AJ$2-'Indicator Date hidden'!AK192)</f>
        <v>0</v>
      </c>
      <c r="AK191" s="35">
        <f>IF('Indicator Date hidden'!AL192="x","x",$AK$2-'Indicator Date hidden'!AL192)</f>
        <v>0</v>
      </c>
      <c r="AL191" s="35">
        <f>IF('Indicator Date hidden'!AM192="x","x",$AL$2-'Indicator Date hidden'!AM192)</f>
        <v>0</v>
      </c>
      <c r="AM191" s="35">
        <f>IF('Indicator Date hidden'!AN192="x","x",$AM$2-'Indicator Date hidden'!AN192)</f>
        <v>0</v>
      </c>
      <c r="AN191" s="35">
        <f>IF('Indicator Date hidden'!AO192="x","x",$AN$2-'Indicator Date hidden'!AO192)</f>
        <v>0</v>
      </c>
      <c r="AO191" s="35">
        <f>IF('Indicator Date hidden'!AP192="x","x",$AO$2-'Indicator Date hidden'!AP192)</f>
        <v>1</v>
      </c>
      <c r="AP191" s="35">
        <f>IF('Indicator Date hidden'!AQ192="x","x",$AP$2-'Indicator Date hidden'!AQ192)</f>
        <v>1</v>
      </c>
      <c r="AQ191" s="35">
        <f>IF('Indicator Date hidden'!AR192="x","x",$AQ$2-'Indicator Date hidden'!AR192)</f>
        <v>0</v>
      </c>
      <c r="AR191" s="35">
        <f>IF('Indicator Date hidden'!AS192="x","x",$AR$2-'Indicator Date hidden'!AS192)</f>
        <v>0</v>
      </c>
      <c r="AS191" s="35">
        <f>IF('Indicator Date hidden'!AT192="x","x",$AS$2-'Indicator Date hidden'!AT192)</f>
        <v>0</v>
      </c>
      <c r="AT191" s="35">
        <f>IF('Indicator Date hidden'!AU192="x","x",$AT$2-'Indicator Date hidden'!AU192)</f>
        <v>0</v>
      </c>
      <c r="AU191" s="35">
        <f>IF('Indicator Date hidden'!AV192="x","x",$AU$2-'Indicator Date hidden'!AV192)</f>
        <v>1</v>
      </c>
      <c r="AV191" s="35">
        <f>IF('Indicator Date hidden'!AW192="x","x",$AV$2-'Indicator Date hidden'!AW192)</f>
        <v>0</v>
      </c>
      <c r="AW191" s="35">
        <f>IF('Indicator Date hidden'!AX192="x","x",$AW$2-'Indicator Date hidden'!AX192)</f>
        <v>0</v>
      </c>
      <c r="AX191" s="35">
        <f>IF('Indicator Date hidden'!AY192="x","x",$AX$2-'Indicator Date hidden'!AY192)</f>
        <v>0</v>
      </c>
      <c r="AY191" s="35">
        <f>IF('Indicator Date hidden'!AZ192="x","x",$AY$2-'Indicator Date hidden'!AZ192)</f>
        <v>3</v>
      </c>
      <c r="AZ191" s="35">
        <f>IF('Indicator Date hidden'!BA192="x","x",$AZ$2-'Indicator Date hidden'!BA192)</f>
        <v>3</v>
      </c>
      <c r="BA191">
        <f t="shared" si="10"/>
        <v>23</v>
      </c>
      <c r="BB191" s="36">
        <f t="shared" si="11"/>
        <v>0.46</v>
      </c>
      <c r="BC191">
        <f t="shared" si="12"/>
        <v>9</v>
      </c>
      <c r="BD191" s="36">
        <f t="shared" si="13"/>
        <v>1.3595587519485872</v>
      </c>
      <c r="BE191" s="38">
        <f t="shared" si="14"/>
        <v>0</v>
      </c>
    </row>
    <row r="192" spans="1:57" x14ac:dyDescent="0.35">
      <c r="A192" t="s">
        <v>353</v>
      </c>
      <c r="B192" s="35">
        <f>IF('Indicator Date hidden'!C193="x","x",$B$2-'Indicator Date hidden'!C193)</f>
        <v>0</v>
      </c>
      <c r="C192" s="35">
        <f>IF('Indicator Date hidden'!D193="x","x",$C$2-'Indicator Date hidden'!D193)</f>
        <v>0</v>
      </c>
      <c r="D192" s="35">
        <f>IF('Indicator Date hidden'!E193="x","x",$D$2-'Indicator Date hidden'!E193)</f>
        <v>0</v>
      </c>
      <c r="E192" s="35">
        <f>IF('Indicator Date hidden'!F193="x","x",$E$2-'Indicator Date hidden'!F193)</f>
        <v>0</v>
      </c>
      <c r="F192" s="35">
        <f>IF('Indicator Date hidden'!G193="x","x",$F$2-'Indicator Date hidden'!G193)</f>
        <v>0</v>
      </c>
      <c r="G192" s="35">
        <f>IF('Indicator Date hidden'!H193="x","x",$G$2-'Indicator Date hidden'!H193)</f>
        <v>0</v>
      </c>
      <c r="H192" s="35">
        <f>IF('Indicator Date hidden'!I193="x","x",$H$2-'Indicator Date hidden'!I193)</f>
        <v>0</v>
      </c>
      <c r="I192" s="35">
        <f>IF('Indicator Date hidden'!J193="x","x",$I$2-'Indicator Date hidden'!J193)</f>
        <v>0</v>
      </c>
      <c r="J192" s="35">
        <f>IF('Indicator Date hidden'!K193="x","x",$J$2-'Indicator Date hidden'!K193)</f>
        <v>0</v>
      </c>
      <c r="K192" s="35">
        <f>IF('Indicator Date hidden'!L193="x","x",$K$2-'Indicator Date hidden'!L193)</f>
        <v>0</v>
      </c>
      <c r="L192" s="35">
        <f>IF('Indicator Date hidden'!M193="x","x",$L$2-'Indicator Date hidden'!M193)</f>
        <v>0</v>
      </c>
      <c r="M192" s="35">
        <f>IF('Indicator Date hidden'!N193="x","x",$M$2-'Indicator Date hidden'!N193)</f>
        <v>0</v>
      </c>
      <c r="N192" s="35">
        <f>IF('Indicator Date hidden'!O193="x","x",$N$2-'Indicator Date hidden'!O193)</f>
        <v>0</v>
      </c>
      <c r="O192" s="35">
        <f>IF('Indicator Date hidden'!P193="x","x",$O$2-'Indicator Date hidden'!P193)</f>
        <v>0</v>
      </c>
      <c r="P192" s="35">
        <f>IF('Indicator Date hidden'!Q193="x","x",$P$2-'Indicator Date hidden'!Q193)</f>
        <v>0</v>
      </c>
      <c r="Q192" s="35">
        <f>IF('Indicator Date hidden'!R193="x","x",$Q$2-'Indicator Date hidden'!R193)</f>
        <v>0</v>
      </c>
      <c r="R192" s="35">
        <f>IF('Indicator Date hidden'!S193="x","x",$R$2-'Indicator Date hidden'!S193)</f>
        <v>0</v>
      </c>
      <c r="S192" s="35">
        <f>IF('Indicator Date hidden'!T193="x","x",$S$2-'Indicator Date hidden'!T193)</f>
        <v>0</v>
      </c>
      <c r="T192" s="35">
        <f>IF('Indicator Date hidden'!U193="x","x",$T$2-'Indicator Date hidden'!U193)</f>
        <v>0</v>
      </c>
      <c r="U192" s="35">
        <f>IF('Indicator Date hidden'!V193="x","x",$U$2-'Indicator Date hidden'!V193)</f>
        <v>0</v>
      </c>
      <c r="V192" s="35">
        <f>IF('Indicator Date hidden'!W193="x","x",$V$2-'Indicator Date hidden'!W193)</f>
        <v>0</v>
      </c>
      <c r="W192" s="35">
        <f>IF('Indicator Date hidden'!X193="x","x",$W$2-'Indicator Date hidden'!X193)</f>
        <v>1</v>
      </c>
      <c r="X192" s="35">
        <f>IF('Indicator Date hidden'!Y193="x","x",$X$2-'Indicator Date hidden'!Y193)</f>
        <v>2</v>
      </c>
      <c r="Y192" s="35">
        <f>IF('Indicator Date hidden'!Z193="x","x",$Y$2-'Indicator Date hidden'!Z193)</f>
        <v>0</v>
      </c>
      <c r="Z192" s="35">
        <f>IF('Indicator Date hidden'!AA193="x","x",$Z$2-'Indicator Date hidden'!AA193)</f>
        <v>0</v>
      </c>
      <c r="AA192" s="35">
        <f>IF('Indicator Date hidden'!AB193="x","x",$AA$2-'Indicator Date hidden'!AB193)</f>
        <v>0</v>
      </c>
      <c r="AB192" s="35">
        <f>IF('Indicator Date hidden'!AC193="x","x",$AB$2-'Indicator Date hidden'!AC193)</f>
        <v>0</v>
      </c>
      <c r="AC192" s="35">
        <f>IF('Indicator Date hidden'!AD193="x","x",$AC$2-'Indicator Date hidden'!AD193)</f>
        <v>0</v>
      </c>
      <c r="AD192" s="35">
        <f>IF('Indicator Date hidden'!AE193="x","x",$AD$2-'Indicator Date hidden'!AE193)</f>
        <v>0</v>
      </c>
      <c r="AE192" s="35">
        <f>IF('Indicator Date hidden'!AF193="x","x",$AE$2-'Indicator Date hidden'!AF193)</f>
        <v>0</v>
      </c>
      <c r="AF192" s="35">
        <f>IF('Indicator Date hidden'!AG193="x","x",$AF$2-'Indicator Date hidden'!AG193)</f>
        <v>3</v>
      </c>
      <c r="AG192" s="35">
        <f>IF('Indicator Date hidden'!AH193="x","x",$AG$2-'Indicator Date hidden'!AH193)</f>
        <v>0</v>
      </c>
      <c r="AH192" s="35">
        <f>IF('Indicator Date hidden'!AI193="x","x",$AH$2-'Indicator Date hidden'!AI193)</f>
        <v>0</v>
      </c>
      <c r="AI192" s="35">
        <f>IF('Indicator Date hidden'!AJ193="x","x",$AI$2-'Indicator Date hidden'!AJ193)</f>
        <v>0</v>
      </c>
      <c r="AJ192" s="35" t="str">
        <f>IF('Indicator Date hidden'!AK193="x","x",$AJ$2-'Indicator Date hidden'!AK193)</f>
        <v>x</v>
      </c>
      <c r="AK192" s="35">
        <f>IF('Indicator Date hidden'!AL193="x","x",$AK$2-'Indicator Date hidden'!AL193)</f>
        <v>1</v>
      </c>
      <c r="AL192" s="35">
        <f>IF('Indicator Date hidden'!AM193="x","x",$AL$2-'Indicator Date hidden'!AM193)</f>
        <v>0</v>
      </c>
      <c r="AM192" s="35">
        <f>IF('Indicator Date hidden'!AN193="x","x",$AM$2-'Indicator Date hidden'!AN193)</f>
        <v>0</v>
      </c>
      <c r="AN192" s="35">
        <f>IF('Indicator Date hidden'!AO193="x","x",$AN$2-'Indicator Date hidden'!AO193)</f>
        <v>0</v>
      </c>
      <c r="AO192" s="35">
        <f>IF('Indicator Date hidden'!AP193="x","x",$AO$2-'Indicator Date hidden'!AP193)</f>
        <v>1</v>
      </c>
      <c r="AP192" s="35">
        <f>IF('Indicator Date hidden'!AQ193="x","x",$AP$2-'Indicator Date hidden'!AQ193)</f>
        <v>1</v>
      </c>
      <c r="AQ192" s="35">
        <f>IF('Indicator Date hidden'!AR193="x","x",$AQ$2-'Indicator Date hidden'!AR193)</f>
        <v>6</v>
      </c>
      <c r="AR192" s="35">
        <f>IF('Indicator Date hidden'!AS193="x","x",$AR$2-'Indicator Date hidden'!AS193)</f>
        <v>0</v>
      </c>
      <c r="AS192" s="35">
        <f>IF('Indicator Date hidden'!AT193="x","x",$AS$2-'Indicator Date hidden'!AT193)</f>
        <v>0</v>
      </c>
      <c r="AT192" s="35">
        <f>IF('Indicator Date hidden'!AU193="x","x",$AT$2-'Indicator Date hidden'!AU193)</f>
        <v>0</v>
      </c>
      <c r="AU192" s="35">
        <f>IF('Indicator Date hidden'!AV193="x","x",$AU$2-'Indicator Date hidden'!AV193)</f>
        <v>7</v>
      </c>
      <c r="AV192" s="35">
        <f>IF('Indicator Date hidden'!AW193="x","x",$AV$2-'Indicator Date hidden'!AW193)</f>
        <v>0</v>
      </c>
      <c r="AW192" s="35">
        <f>IF('Indicator Date hidden'!AX193="x","x",$AW$2-'Indicator Date hidden'!AX193)</f>
        <v>0</v>
      </c>
      <c r="AX192" s="35">
        <f>IF('Indicator Date hidden'!AY193="x","x",$AX$2-'Indicator Date hidden'!AY193)</f>
        <v>0</v>
      </c>
      <c r="AY192" s="35">
        <f>IF('Indicator Date hidden'!AZ193="x","x",$AY$2-'Indicator Date hidden'!AZ193)</f>
        <v>0</v>
      </c>
      <c r="AZ192" s="35">
        <f>IF('Indicator Date hidden'!BA193="x","x",$AZ$2-'Indicator Date hidden'!BA193)</f>
        <v>0</v>
      </c>
      <c r="BA192">
        <f t="shared" si="10"/>
        <v>22</v>
      </c>
      <c r="BB192" s="36">
        <f t="shared" si="11"/>
        <v>0.44</v>
      </c>
      <c r="BC192">
        <f t="shared" si="12"/>
        <v>8</v>
      </c>
      <c r="BD192" s="36">
        <f t="shared" si="13"/>
        <v>1.3588230201170424</v>
      </c>
      <c r="BE192" s="38">
        <f t="shared" si="14"/>
        <v>0</v>
      </c>
    </row>
    <row r="193" spans="1:57" x14ac:dyDescent="0.35">
      <c r="A193" t="s">
        <v>355</v>
      </c>
      <c r="B193" s="35">
        <f>IF('Indicator Date hidden'!C194="x","x",$B$2-'Indicator Date hidden'!C194)</f>
        <v>0</v>
      </c>
      <c r="C193" s="35">
        <f>IF('Indicator Date hidden'!D194="x","x",$C$2-'Indicator Date hidden'!D194)</f>
        <v>0</v>
      </c>
      <c r="D193" s="35">
        <f>IF('Indicator Date hidden'!E194="x","x",$D$2-'Indicator Date hidden'!E194)</f>
        <v>0</v>
      </c>
      <c r="E193" s="35">
        <f>IF('Indicator Date hidden'!F194="x","x",$E$2-'Indicator Date hidden'!F194)</f>
        <v>0</v>
      </c>
      <c r="F193" s="35">
        <f>IF('Indicator Date hidden'!G194="x","x",$F$2-'Indicator Date hidden'!G194)</f>
        <v>0</v>
      </c>
      <c r="G193" s="35">
        <f>IF('Indicator Date hidden'!H194="x","x",$G$2-'Indicator Date hidden'!H194)</f>
        <v>0</v>
      </c>
      <c r="H193" s="35">
        <f>IF('Indicator Date hidden'!I194="x","x",$H$2-'Indicator Date hidden'!I194)</f>
        <v>0</v>
      </c>
      <c r="I193" s="35">
        <f>IF('Indicator Date hidden'!J194="x","x",$I$2-'Indicator Date hidden'!J194)</f>
        <v>0</v>
      </c>
      <c r="J193" s="35">
        <f>IF('Indicator Date hidden'!K194="x","x",$J$2-'Indicator Date hidden'!K194)</f>
        <v>0</v>
      </c>
      <c r="K193" s="35">
        <f>IF('Indicator Date hidden'!L194="x","x",$K$2-'Indicator Date hidden'!L194)</f>
        <v>0</v>
      </c>
      <c r="L193" s="35">
        <f>IF('Indicator Date hidden'!M194="x","x",$L$2-'Indicator Date hidden'!M194)</f>
        <v>0</v>
      </c>
      <c r="M193" s="35">
        <f>IF('Indicator Date hidden'!N194="x","x",$M$2-'Indicator Date hidden'!N194)</f>
        <v>0</v>
      </c>
      <c r="N193" s="35">
        <f>IF('Indicator Date hidden'!O194="x","x",$N$2-'Indicator Date hidden'!O194)</f>
        <v>0</v>
      </c>
      <c r="O193" s="35">
        <f>IF('Indicator Date hidden'!P194="x","x",$O$2-'Indicator Date hidden'!P194)</f>
        <v>0</v>
      </c>
      <c r="P193" s="35">
        <f>IF('Indicator Date hidden'!Q194="x","x",$P$2-'Indicator Date hidden'!Q194)</f>
        <v>0</v>
      </c>
      <c r="Q193" s="35">
        <f>IF('Indicator Date hidden'!R194="x","x",$Q$2-'Indicator Date hidden'!R194)</f>
        <v>0</v>
      </c>
      <c r="R193" s="35">
        <f>IF('Indicator Date hidden'!S194="x","x",$R$2-'Indicator Date hidden'!S194)</f>
        <v>0</v>
      </c>
      <c r="S193" s="35">
        <f>IF('Indicator Date hidden'!T194="x","x",$S$2-'Indicator Date hidden'!T194)</f>
        <v>0</v>
      </c>
      <c r="T193" s="35">
        <f>IF('Indicator Date hidden'!U194="x","x",$T$2-'Indicator Date hidden'!U194)</f>
        <v>0</v>
      </c>
      <c r="U193" s="35">
        <f>IF('Indicator Date hidden'!V194="x","x",$U$2-'Indicator Date hidden'!V194)</f>
        <v>0</v>
      </c>
      <c r="V193" s="35">
        <f>IF('Indicator Date hidden'!W194="x","x",$V$2-'Indicator Date hidden'!W194)</f>
        <v>0</v>
      </c>
      <c r="W193" s="35">
        <f>IF('Indicator Date hidden'!X194="x","x",$W$2-'Indicator Date hidden'!X194)</f>
        <v>0</v>
      </c>
      <c r="X193" s="35">
        <f>IF('Indicator Date hidden'!Y194="x","x",$X$2-'Indicator Date hidden'!Y194)</f>
        <v>3</v>
      </c>
      <c r="Y193" s="35">
        <f>IF('Indicator Date hidden'!Z194="x","x",$Y$2-'Indicator Date hidden'!Z194)</f>
        <v>0</v>
      </c>
      <c r="Z193" s="35">
        <f>IF('Indicator Date hidden'!AA194="x","x",$Z$2-'Indicator Date hidden'!AA194)</f>
        <v>0</v>
      </c>
      <c r="AA193" s="35">
        <f>IF('Indicator Date hidden'!AB194="x","x",$AA$2-'Indicator Date hidden'!AB194)</f>
        <v>0</v>
      </c>
      <c r="AB193" s="35">
        <f>IF('Indicator Date hidden'!AC194="x","x",$AB$2-'Indicator Date hidden'!AC194)</f>
        <v>0</v>
      </c>
      <c r="AC193" s="35">
        <f>IF('Indicator Date hidden'!AD194="x","x",$AC$2-'Indicator Date hidden'!AD194)</f>
        <v>0</v>
      </c>
      <c r="AD193" s="35">
        <f>IF('Indicator Date hidden'!AE194="x","x",$AD$2-'Indicator Date hidden'!AE194)</f>
        <v>0</v>
      </c>
      <c r="AE193" s="35">
        <f>IF('Indicator Date hidden'!AF194="x","x",$AE$2-'Indicator Date hidden'!AF194)</f>
        <v>0</v>
      </c>
      <c r="AF193" s="35" t="str">
        <f>IF('Indicator Date hidden'!AG194="x","x",$AF$2-'Indicator Date hidden'!AG194)</f>
        <v>x</v>
      </c>
      <c r="AG193" s="35">
        <f>IF('Indicator Date hidden'!AH194="x","x",$AG$2-'Indicator Date hidden'!AH194)</f>
        <v>0</v>
      </c>
      <c r="AH193" s="35">
        <f>IF('Indicator Date hidden'!AI194="x","x",$AH$2-'Indicator Date hidden'!AI194)</f>
        <v>0</v>
      </c>
      <c r="AI193" s="35">
        <f>IF('Indicator Date hidden'!AJ194="x","x",$AI$2-'Indicator Date hidden'!AJ194)</f>
        <v>0</v>
      </c>
      <c r="AJ193" s="35">
        <f>IF('Indicator Date hidden'!AK194="x","x",$AJ$2-'Indicator Date hidden'!AK194)</f>
        <v>1</v>
      </c>
      <c r="AK193" s="35">
        <f>IF('Indicator Date hidden'!AL194="x","x",$AK$2-'Indicator Date hidden'!AL194)</f>
        <v>1</v>
      </c>
      <c r="AL193" s="35">
        <f>IF('Indicator Date hidden'!AM194="x","x",$AL$2-'Indicator Date hidden'!AM194)</f>
        <v>0</v>
      </c>
      <c r="AM193" s="35">
        <f>IF('Indicator Date hidden'!AN194="x","x",$AM$2-'Indicator Date hidden'!AN194)</f>
        <v>0</v>
      </c>
      <c r="AN193" s="35">
        <f>IF('Indicator Date hidden'!AO194="x","x",$AN$2-'Indicator Date hidden'!AO194)</f>
        <v>0</v>
      </c>
      <c r="AO193" s="35" t="str">
        <f>IF('Indicator Date hidden'!AP194="x","x",$AO$2-'Indicator Date hidden'!AP194)</f>
        <v>x</v>
      </c>
      <c r="AP193" s="35" t="str">
        <f>IF('Indicator Date hidden'!AQ194="x","x",$AP$2-'Indicator Date hidden'!AQ194)</f>
        <v>x</v>
      </c>
      <c r="AQ193" s="35">
        <f>IF('Indicator Date hidden'!AR194="x","x",$AQ$2-'Indicator Date hidden'!AR194)</f>
        <v>0</v>
      </c>
      <c r="AR193" s="35">
        <f>IF('Indicator Date hidden'!AS194="x","x",$AR$2-'Indicator Date hidden'!AS194)</f>
        <v>0</v>
      </c>
      <c r="AS193" s="35">
        <f>IF('Indicator Date hidden'!AT194="x","x",$AS$2-'Indicator Date hidden'!AT194)</f>
        <v>0</v>
      </c>
      <c r="AT193" s="35">
        <f>IF('Indicator Date hidden'!AU194="x","x",$AT$2-'Indicator Date hidden'!AU194)</f>
        <v>0</v>
      </c>
      <c r="AU193" s="35">
        <f>IF('Indicator Date hidden'!AV194="x","x",$AU$2-'Indicator Date hidden'!AV194)</f>
        <v>3</v>
      </c>
      <c r="AV193" s="35">
        <f>IF('Indicator Date hidden'!AW194="x","x",$AV$2-'Indicator Date hidden'!AW194)</f>
        <v>0</v>
      </c>
      <c r="AW193" s="35">
        <f>IF('Indicator Date hidden'!AX194="x","x",$AW$2-'Indicator Date hidden'!AX194)</f>
        <v>0</v>
      </c>
      <c r="AX193" s="35">
        <f>IF('Indicator Date hidden'!AY194="x","x",$AX$2-'Indicator Date hidden'!AY194)</f>
        <v>0</v>
      </c>
      <c r="AY193" s="35">
        <f>IF('Indicator Date hidden'!AZ194="x","x",$AY$2-'Indicator Date hidden'!AZ194)</f>
        <v>0</v>
      </c>
      <c r="AZ193" s="35">
        <f>IF('Indicator Date hidden'!BA194="x","x",$AZ$2-'Indicator Date hidden'!BA194)</f>
        <v>0</v>
      </c>
      <c r="BA193">
        <f t="shared" si="10"/>
        <v>8</v>
      </c>
      <c r="BB193" s="36">
        <f t="shared" si="11"/>
        <v>0.16666666666666666</v>
      </c>
      <c r="BC193">
        <f t="shared" si="12"/>
        <v>4</v>
      </c>
      <c r="BD193" s="36">
        <f t="shared" si="13"/>
        <v>0.62360956446232352</v>
      </c>
      <c r="BE193" s="38">
        <f t="shared" si="14"/>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BB192"/>
  <sheetViews>
    <sheetView zoomScale="80" zoomScaleNormal="80" zoomScalePageLayoutView="80" workbookViewId="0">
      <pane xSplit="1" ySplit="1" topLeftCell="B142" activePane="bottomRight" state="frozen"/>
      <selection pane="topRight" activeCell="B1" sqref="B1"/>
      <selection pane="bottomLeft" activeCell="A2" sqref="A2"/>
      <selection pane="bottomRight" activeCell="AE157" sqref="AE157"/>
    </sheetView>
  </sheetViews>
  <sheetFormatPr defaultColWidth="9.453125" defaultRowHeight="14.5" x14ac:dyDescent="0.35"/>
  <cols>
    <col min="2" max="52" width="5" bestFit="1" customWidth="1"/>
  </cols>
  <sheetData>
    <row r="1" spans="1:54" ht="287" x14ac:dyDescent="0.35">
      <c r="A1" t="s">
        <v>357</v>
      </c>
      <c r="B1" s="34" t="s">
        <v>392</v>
      </c>
      <c r="C1" s="34" t="s">
        <v>393</v>
      </c>
      <c r="D1" s="34" t="s">
        <v>430</v>
      </c>
      <c r="E1" s="34" t="s">
        <v>431</v>
      </c>
      <c r="F1" s="34" t="s">
        <v>432</v>
      </c>
      <c r="G1" s="34" t="s">
        <v>433</v>
      </c>
      <c r="H1" s="34" t="s">
        <v>435</v>
      </c>
      <c r="I1" s="34" t="s">
        <v>415</v>
      </c>
      <c r="J1" s="34" t="s">
        <v>416</v>
      </c>
      <c r="K1" s="34" t="s">
        <v>414</v>
      </c>
      <c r="L1" s="34" t="s">
        <v>413</v>
      </c>
      <c r="M1" s="34" t="s">
        <v>417</v>
      </c>
      <c r="N1" s="34" t="s">
        <v>441</v>
      </c>
      <c r="O1" s="34" t="s">
        <v>442</v>
      </c>
      <c r="P1" s="34" t="s">
        <v>374</v>
      </c>
      <c r="Q1" s="34" t="s">
        <v>375</v>
      </c>
      <c r="R1" s="34" t="s">
        <v>407</v>
      </c>
      <c r="S1" s="34" t="s">
        <v>408</v>
      </c>
      <c r="T1" s="34" t="s">
        <v>408</v>
      </c>
      <c r="U1" s="34" t="s">
        <v>383</v>
      </c>
      <c r="V1" s="34" t="s">
        <v>402</v>
      </c>
      <c r="W1" s="34" t="s">
        <v>382</v>
      </c>
      <c r="X1" s="34" t="s">
        <v>436</v>
      </c>
      <c r="Y1" s="34" t="s">
        <v>400</v>
      </c>
      <c r="Z1" s="34" t="s">
        <v>438</v>
      </c>
      <c r="AA1" s="34" t="s">
        <v>385</v>
      </c>
      <c r="AB1" s="34" t="s">
        <v>401</v>
      </c>
      <c r="AC1" s="34" t="s">
        <v>444</v>
      </c>
      <c r="AD1" s="34" t="s">
        <v>399</v>
      </c>
      <c r="AE1" s="34" t="s">
        <v>373</v>
      </c>
      <c r="AF1" s="34" t="s">
        <v>403</v>
      </c>
      <c r="AG1" s="34" t="s">
        <v>404</v>
      </c>
      <c r="AH1" s="34" t="s">
        <v>404</v>
      </c>
      <c r="AI1" s="34" t="s">
        <v>404</v>
      </c>
      <c r="AJ1" s="34" t="s">
        <v>405</v>
      </c>
      <c r="AK1" s="34" t="s">
        <v>406</v>
      </c>
      <c r="AL1" s="34" t="s">
        <v>384</v>
      </c>
      <c r="AM1" s="34" t="s">
        <v>387</v>
      </c>
      <c r="AN1" s="34" t="s">
        <v>388</v>
      </c>
      <c r="AO1" s="34" t="s">
        <v>389</v>
      </c>
      <c r="AP1" s="34" t="s">
        <v>390</v>
      </c>
      <c r="AQ1" s="34" t="s">
        <v>397</v>
      </c>
      <c r="AR1" s="34" t="s">
        <v>358</v>
      </c>
      <c r="AS1" s="34" t="s">
        <v>386</v>
      </c>
      <c r="AT1" s="34" t="s">
        <v>359</v>
      </c>
      <c r="AU1" s="34" t="s">
        <v>391</v>
      </c>
      <c r="AV1" s="34" t="s">
        <v>360</v>
      </c>
      <c r="AW1" s="34" t="s">
        <v>361</v>
      </c>
      <c r="AX1" s="34" t="s">
        <v>434</v>
      </c>
      <c r="AY1" s="34" t="s">
        <v>377</v>
      </c>
      <c r="AZ1" s="34" t="s">
        <v>376</v>
      </c>
      <c r="BA1" s="34" t="s">
        <v>450</v>
      </c>
      <c r="BB1" s="34" t="s">
        <v>451</v>
      </c>
    </row>
    <row r="2" spans="1:54" x14ac:dyDescent="0.35">
      <c r="A2" t="s">
        <v>0</v>
      </c>
      <c r="B2" s="35" t="e">
        <f>IF('Crisis Indicator Data'!#REF!="No Data",1,IF(#REF!&lt;&gt;"",1,0))</f>
        <v>#REF!</v>
      </c>
      <c r="C2" s="35" t="e">
        <f>IF('Crisis Indicator Data'!#REF!="No Data",1,IF(#REF!&lt;&gt;"",1,0))</f>
        <v>#REF!</v>
      </c>
      <c r="D2" s="35" t="e">
        <f>IF('Crisis Indicator Data'!#REF!="No Data",1,IF(#REF!&lt;&gt;"",1,0))</f>
        <v>#REF!</v>
      </c>
      <c r="E2" s="35" t="e">
        <f>IF('Crisis Indicator Data'!#REF!="No Data",1,IF(#REF!&lt;&gt;"",1,0))</f>
        <v>#REF!</v>
      </c>
      <c r="F2" s="35" t="e">
        <f>IF('Crisis Indicator Data'!#REF!="No Data",1,IF(#REF!&lt;&gt;"",1,0))</f>
        <v>#REF!</v>
      </c>
      <c r="G2" s="35" t="e">
        <f>IF('Crisis Indicator Data'!#REF!="No Data",1,IF(#REF!&lt;&gt;"",1,0))</f>
        <v>#REF!</v>
      </c>
      <c r="H2" s="35" t="e">
        <f>IF('Crisis Indicator Data'!#REF!="No Data",1,IF(#REF!&lt;&gt;"",1,0))</f>
        <v>#REF!</v>
      </c>
      <c r="I2" s="35" t="e">
        <f>IF('Crisis Indicator Data'!#REF!="No Data",1,IF(#REF!&lt;&gt;"",1,0))</f>
        <v>#REF!</v>
      </c>
      <c r="J2" s="35" t="e">
        <f>IF('Crisis Indicator Data'!#REF!="No Data",1,IF(#REF!&lt;&gt;"",1,0))</f>
        <v>#REF!</v>
      </c>
      <c r="K2" s="35" t="e">
        <f>IF('Crisis Indicator Data'!#REF!="No Data",1,IF(#REF!&lt;&gt;"",1,0))</f>
        <v>#REF!</v>
      </c>
      <c r="L2" s="35" t="e">
        <f>IF('Crisis Indicator Data'!#REF!="No Data",1,IF(#REF!&lt;&gt;"",1,0))</f>
        <v>#REF!</v>
      </c>
      <c r="M2" s="35" t="e">
        <f>IF('Crisis Indicator Data'!#REF!="No Data",1,IF(#REF!&lt;&gt;"",1,0))</f>
        <v>#REF!</v>
      </c>
      <c r="N2" s="35" t="e">
        <f>IF('Crisis Indicator Data'!#REF!="No Data",1,IF(#REF!&lt;&gt;"",1,0))</f>
        <v>#REF!</v>
      </c>
      <c r="O2" s="35" t="e">
        <f>IF('Crisis Indicator Data'!#REF!="No Data",1,IF(#REF!&lt;&gt;"",1,0))</f>
        <v>#REF!</v>
      </c>
      <c r="P2" s="35" t="e">
        <f>IF('Crisis Indicator Data'!#REF!="No Data",1,IF(#REF!&lt;&gt;"",1,0))</f>
        <v>#REF!</v>
      </c>
      <c r="Q2" s="35" t="e">
        <f>IF('Crisis Indicator Data'!#REF!="No Data",1,IF(#REF!&lt;&gt;"",1,0))</f>
        <v>#REF!</v>
      </c>
      <c r="R2" s="35" t="e">
        <f>IF('Crisis Indicator Data'!#REF!="No Data",1,IF(#REF!&lt;&gt;"",1,0))</f>
        <v>#REF!</v>
      </c>
      <c r="S2" s="35" t="e">
        <f>IF('Crisis Indicator Data'!#REF!="No Data",1,IF(#REF!&lt;&gt;"",1,0))</f>
        <v>#REF!</v>
      </c>
      <c r="T2" s="35" t="e">
        <f>IF('Crisis Indicator Data'!#REF!="No Data",1,IF(#REF!&lt;&gt;"",1,0))</f>
        <v>#REF!</v>
      </c>
      <c r="U2" s="35" t="e">
        <f>IF('Crisis Indicator Data'!#REF!="No Data",1,IF(#REF!&lt;&gt;"",1,0))</f>
        <v>#REF!</v>
      </c>
      <c r="V2" s="35" t="e">
        <f>IF('Crisis Indicator Data'!#REF!="No Data",1,IF(#REF!&lt;&gt;"",1,0))</f>
        <v>#REF!</v>
      </c>
      <c r="W2" s="35" t="e">
        <f>IF('Crisis Indicator Data'!#REF!="No Data",1,IF(#REF!&lt;&gt;"",1,0))</f>
        <v>#REF!</v>
      </c>
      <c r="X2" s="35" t="e">
        <f>IF('Crisis Indicator Data'!#REF!="No Data",1,IF(#REF!&lt;&gt;"",1,0))</f>
        <v>#REF!</v>
      </c>
      <c r="Y2" s="35" t="e">
        <f>IF('Crisis Indicator Data'!#REF!="No Data",1,IF(#REF!&lt;&gt;"",1,0))</f>
        <v>#REF!</v>
      </c>
      <c r="Z2" s="35" t="e">
        <f>IF('Crisis Indicator Data'!#REF!="No Data",1,IF(#REF!&lt;&gt;"",1,0))</f>
        <v>#REF!</v>
      </c>
      <c r="AA2" s="35" t="e">
        <f>IF('Crisis Indicator Data'!#REF!="No Data",1,IF(#REF!&lt;&gt;"",1,0))</f>
        <v>#REF!</v>
      </c>
      <c r="AB2" s="35" t="e">
        <f>IF('Crisis Indicator Data'!#REF!="No Data",1,IF(#REF!&lt;&gt;"",1,0))</f>
        <v>#REF!</v>
      </c>
      <c r="AC2" s="35" t="e">
        <f>IF('Crisis Indicator Data'!#REF!="No Data",1,IF(#REF!&lt;&gt;"",1,0))</f>
        <v>#REF!</v>
      </c>
      <c r="AD2" s="35" t="e">
        <f>IF('Crisis Indicator Data'!#REF!="No Data",1,IF(#REF!&lt;&gt;"",1,0))</f>
        <v>#REF!</v>
      </c>
      <c r="AE2" s="35" t="e">
        <f>IF('Crisis Indicator Data'!#REF!="No Data",1,IF(#REF!&lt;&gt;"",1,0))</f>
        <v>#REF!</v>
      </c>
      <c r="AF2" s="35" t="e">
        <f>IF('Crisis Indicator Data'!#REF!="No Data",1,IF(#REF!&lt;&gt;"",1,0))</f>
        <v>#REF!</v>
      </c>
      <c r="AG2" s="35" t="e">
        <f>IF('Crisis Indicator Data'!#REF!="No Data",1,IF(#REF!&lt;&gt;"",1,0))</f>
        <v>#REF!</v>
      </c>
      <c r="AH2" s="35" t="e">
        <f>IF('Crisis Indicator Data'!#REF!="No Data",1,IF(#REF!&lt;&gt;"",1,0))</f>
        <v>#REF!</v>
      </c>
      <c r="AI2" s="35" t="e">
        <f>IF('Crisis Indicator Data'!#REF!="No Data",1,IF(#REF!&lt;&gt;"",1,0))</f>
        <v>#REF!</v>
      </c>
      <c r="AJ2" s="35" t="e">
        <f>IF('Crisis Indicator Data'!#REF!="No Data",1,IF(#REF!&lt;&gt;"",1,0))</f>
        <v>#REF!</v>
      </c>
      <c r="AK2" s="35" t="e">
        <f>IF('Crisis Indicator Data'!#REF!="No Data",1,IF(#REF!&lt;&gt;"",1,0))</f>
        <v>#REF!</v>
      </c>
      <c r="AL2" s="35" t="e">
        <f>IF('Crisis Indicator Data'!#REF!="No Data",1,IF(#REF!&lt;&gt;"",1,0))</f>
        <v>#REF!</v>
      </c>
      <c r="AM2" s="35" t="e">
        <f>IF('Crisis Indicator Data'!#REF!="No Data",1,IF(#REF!&lt;&gt;"",1,0))</f>
        <v>#REF!</v>
      </c>
      <c r="AN2" s="35" t="e">
        <f>IF('Crisis Indicator Data'!#REF!="No Data",1,IF(#REF!&lt;&gt;"",1,0))</f>
        <v>#REF!</v>
      </c>
      <c r="AO2" s="35" t="e">
        <f>IF('Crisis Indicator Data'!#REF!="No Data",1,IF(#REF!&lt;&gt;"",1,0))</f>
        <v>#REF!</v>
      </c>
      <c r="AP2" s="35" t="e">
        <f>IF('Crisis Indicator Data'!#REF!="No Data",1,IF(#REF!&lt;&gt;"",1,0))</f>
        <v>#REF!</v>
      </c>
      <c r="AQ2" s="35" t="e">
        <f>IF('Crisis Indicator Data'!#REF!="No Data",1,IF(#REF!&lt;&gt;"",1,0))</f>
        <v>#REF!</v>
      </c>
      <c r="AR2" s="35" t="e">
        <f>IF('Crisis Indicator Data'!#REF!="No Data",1,IF(#REF!&lt;&gt;"",1,0))</f>
        <v>#REF!</v>
      </c>
      <c r="AS2" s="35" t="e">
        <f>IF('Crisis Indicator Data'!#REF!="No Data",1,IF(#REF!&lt;&gt;"",1,0))</f>
        <v>#REF!</v>
      </c>
      <c r="AT2" s="35" t="e">
        <f>IF('Crisis Indicator Data'!#REF!="No Data",1,IF(#REF!&lt;&gt;"",1,0))</f>
        <v>#REF!</v>
      </c>
      <c r="AU2" s="35" t="e">
        <f>IF('Crisis Indicator Data'!#REF!="No Data",1,IF(#REF!&lt;&gt;"",1,0))</f>
        <v>#REF!</v>
      </c>
      <c r="AV2" s="35" t="e">
        <f>IF('Crisis Indicator Data'!#REF!="No Data",1,IF(#REF!&lt;&gt;"",1,0))</f>
        <v>#REF!</v>
      </c>
      <c r="AW2" s="35" t="e">
        <f>IF('Crisis Indicator Data'!#REF!="No Data",1,IF(#REF!&lt;&gt;"",1,0))</f>
        <v>#REF!</v>
      </c>
      <c r="AX2" s="35" t="e">
        <f>IF('Crisis Indicator Data'!#REF!="No Data",1,IF(#REF!&lt;&gt;"",1,0))</f>
        <v>#REF!</v>
      </c>
      <c r="AY2" s="35" t="e">
        <f>IF('Crisis Indicator Data'!#REF!="No Data",1,IF(#REF!&lt;&gt;"",1,0))</f>
        <v>#REF!</v>
      </c>
      <c r="AZ2" s="35" t="e">
        <f>IF('Crisis Indicator Data'!#REF!="No Data",1,IF(#REF!&lt;&gt;"",1,0))</f>
        <v>#REF!</v>
      </c>
      <c r="BA2" t="e">
        <f>SUM(B2:AZ2)</f>
        <v>#REF!</v>
      </c>
      <c r="BB2" s="37" t="e">
        <f>BA2/51</f>
        <v>#REF!</v>
      </c>
    </row>
    <row r="3" spans="1:54" x14ac:dyDescent="0.35">
      <c r="A3" t="s">
        <v>2</v>
      </c>
      <c r="B3" s="35" t="e">
        <f>IF('Crisis Indicator Data'!#REF!="No Data",1,IF(#REF!&lt;&gt;"",1,0))</f>
        <v>#REF!</v>
      </c>
      <c r="C3" s="35" t="e">
        <f>IF('Crisis Indicator Data'!#REF!="No Data",1,IF(#REF!&lt;&gt;"",1,0))</f>
        <v>#REF!</v>
      </c>
      <c r="D3" s="35" t="e">
        <f>IF('Crisis Indicator Data'!#REF!="No Data",1,IF(#REF!&lt;&gt;"",1,0))</f>
        <v>#REF!</v>
      </c>
      <c r="E3" s="35" t="e">
        <f>IF('Crisis Indicator Data'!#REF!="No Data",1,IF(#REF!&lt;&gt;"",1,0))</f>
        <v>#REF!</v>
      </c>
      <c r="F3" s="35" t="e">
        <f>IF('Crisis Indicator Data'!#REF!="No Data",1,IF(#REF!&lt;&gt;"",1,0))</f>
        <v>#REF!</v>
      </c>
      <c r="G3" s="35" t="e">
        <f>IF('Crisis Indicator Data'!#REF!="No Data",1,IF(#REF!&lt;&gt;"",1,0))</f>
        <v>#REF!</v>
      </c>
      <c r="H3" s="35" t="e">
        <f>IF('Crisis Indicator Data'!#REF!="No Data",1,IF(#REF!&lt;&gt;"",1,0))</f>
        <v>#REF!</v>
      </c>
      <c r="I3" s="35" t="e">
        <f>IF('Crisis Indicator Data'!#REF!="No Data",1,IF(#REF!&lt;&gt;"",1,0))</f>
        <v>#REF!</v>
      </c>
      <c r="J3" s="35" t="e">
        <f>IF('Crisis Indicator Data'!#REF!="No Data",1,IF(#REF!&lt;&gt;"",1,0))</f>
        <v>#REF!</v>
      </c>
      <c r="K3" s="35" t="e">
        <f>IF('Crisis Indicator Data'!#REF!="No Data",1,IF(#REF!&lt;&gt;"",1,0))</f>
        <v>#REF!</v>
      </c>
      <c r="L3" s="35" t="e">
        <f>IF('Crisis Indicator Data'!#REF!="No Data",1,IF(#REF!&lt;&gt;"",1,0))</f>
        <v>#REF!</v>
      </c>
      <c r="M3" s="35" t="e">
        <f>IF('Crisis Indicator Data'!#REF!="No Data",1,IF(#REF!&lt;&gt;"",1,0))</f>
        <v>#REF!</v>
      </c>
      <c r="N3" s="35" t="e">
        <f>IF('Crisis Indicator Data'!#REF!="No Data",1,IF(#REF!&lt;&gt;"",1,0))</f>
        <v>#REF!</v>
      </c>
      <c r="O3" s="35" t="e">
        <f>IF('Crisis Indicator Data'!#REF!="No Data",1,IF(#REF!&lt;&gt;"",1,0))</f>
        <v>#REF!</v>
      </c>
      <c r="P3" s="35" t="e">
        <f>IF('Crisis Indicator Data'!#REF!="No Data",1,IF(#REF!&lt;&gt;"",1,0))</f>
        <v>#REF!</v>
      </c>
      <c r="Q3" s="35" t="e">
        <f>IF('Crisis Indicator Data'!#REF!="No Data",1,IF(#REF!&lt;&gt;"",1,0))</f>
        <v>#REF!</v>
      </c>
      <c r="R3" s="35" t="e">
        <f>IF('Crisis Indicator Data'!#REF!="No Data",1,IF(#REF!&lt;&gt;"",1,0))</f>
        <v>#REF!</v>
      </c>
      <c r="S3" s="35" t="e">
        <f>IF('Crisis Indicator Data'!#REF!="No Data",1,IF(#REF!&lt;&gt;"",1,0))</f>
        <v>#REF!</v>
      </c>
      <c r="T3" s="35" t="e">
        <f>IF('Crisis Indicator Data'!#REF!="No Data",1,IF(#REF!&lt;&gt;"",1,0))</f>
        <v>#REF!</v>
      </c>
      <c r="U3" s="35" t="e">
        <f>IF('Crisis Indicator Data'!#REF!="No Data",1,IF(#REF!&lt;&gt;"",1,0))</f>
        <v>#REF!</v>
      </c>
      <c r="V3" s="35" t="e">
        <f>IF('Crisis Indicator Data'!#REF!="No Data",1,IF(#REF!&lt;&gt;"",1,0))</f>
        <v>#REF!</v>
      </c>
      <c r="W3" s="35" t="e">
        <f>IF('Crisis Indicator Data'!#REF!="No Data",1,IF(#REF!&lt;&gt;"",1,0))</f>
        <v>#REF!</v>
      </c>
      <c r="X3" s="35" t="e">
        <f>IF('Crisis Indicator Data'!#REF!="No Data",1,IF(#REF!&lt;&gt;"",1,0))</f>
        <v>#REF!</v>
      </c>
      <c r="Y3" s="35" t="e">
        <f>IF('Crisis Indicator Data'!#REF!="No Data",1,IF(#REF!&lt;&gt;"",1,0))</f>
        <v>#REF!</v>
      </c>
      <c r="Z3" s="35" t="e">
        <f>IF('Crisis Indicator Data'!#REF!="No Data",1,IF(#REF!&lt;&gt;"",1,0))</f>
        <v>#REF!</v>
      </c>
      <c r="AA3" s="35" t="e">
        <f>IF('Crisis Indicator Data'!#REF!="No Data",1,IF(#REF!&lt;&gt;"",1,0))</f>
        <v>#REF!</v>
      </c>
      <c r="AB3" s="35" t="e">
        <f>IF('Crisis Indicator Data'!#REF!="No Data",1,IF(#REF!&lt;&gt;"",1,0))</f>
        <v>#REF!</v>
      </c>
      <c r="AC3" s="35" t="e">
        <f>IF('Crisis Indicator Data'!#REF!="No Data",1,IF(#REF!&lt;&gt;"",1,0))</f>
        <v>#REF!</v>
      </c>
      <c r="AD3" s="35" t="e">
        <f>IF('Crisis Indicator Data'!#REF!="No Data",1,IF(#REF!&lt;&gt;"",1,0))</f>
        <v>#REF!</v>
      </c>
      <c r="AE3" s="35" t="e">
        <f>IF('Crisis Indicator Data'!#REF!="No Data",1,IF(#REF!&lt;&gt;"",1,0))</f>
        <v>#REF!</v>
      </c>
      <c r="AF3" s="35" t="e">
        <f>IF('Crisis Indicator Data'!#REF!="No Data",1,IF(#REF!&lt;&gt;"",1,0))</f>
        <v>#REF!</v>
      </c>
      <c r="AG3" s="35" t="e">
        <f>IF('Crisis Indicator Data'!#REF!="No Data",1,IF(#REF!&lt;&gt;"",1,0))</f>
        <v>#REF!</v>
      </c>
      <c r="AH3" s="35" t="e">
        <f>IF('Crisis Indicator Data'!#REF!="No Data",1,IF(#REF!&lt;&gt;"",1,0))</f>
        <v>#REF!</v>
      </c>
      <c r="AI3" s="35" t="e">
        <f>IF('Crisis Indicator Data'!#REF!="No Data",1,IF(#REF!&lt;&gt;"",1,0))</f>
        <v>#REF!</v>
      </c>
      <c r="AJ3" s="35" t="e">
        <f>IF('Crisis Indicator Data'!#REF!="No Data",1,IF(#REF!&lt;&gt;"",1,0))</f>
        <v>#REF!</v>
      </c>
      <c r="AK3" s="35" t="e">
        <f>IF('Crisis Indicator Data'!#REF!="No Data",1,IF(#REF!&lt;&gt;"",1,0))</f>
        <v>#REF!</v>
      </c>
      <c r="AL3" s="35" t="e">
        <f>IF('Crisis Indicator Data'!#REF!="No Data",1,IF(#REF!&lt;&gt;"",1,0))</f>
        <v>#REF!</v>
      </c>
      <c r="AM3" s="35" t="e">
        <f>IF('Crisis Indicator Data'!#REF!="No Data",1,IF(#REF!&lt;&gt;"",1,0))</f>
        <v>#REF!</v>
      </c>
      <c r="AN3" s="35" t="e">
        <f>IF('Crisis Indicator Data'!#REF!="No Data",1,IF(#REF!&lt;&gt;"",1,0))</f>
        <v>#REF!</v>
      </c>
      <c r="AO3" s="35" t="e">
        <f>IF('Crisis Indicator Data'!#REF!="No Data",1,IF(#REF!&lt;&gt;"",1,0))</f>
        <v>#REF!</v>
      </c>
      <c r="AP3" s="35" t="e">
        <f>IF('Crisis Indicator Data'!#REF!="No Data",1,IF(#REF!&lt;&gt;"",1,0))</f>
        <v>#REF!</v>
      </c>
      <c r="AQ3" s="35" t="e">
        <f>IF('Crisis Indicator Data'!#REF!="No Data",1,IF(#REF!&lt;&gt;"",1,0))</f>
        <v>#REF!</v>
      </c>
      <c r="AR3" s="35" t="e">
        <f>IF('Crisis Indicator Data'!#REF!="No Data",1,IF(#REF!&lt;&gt;"",1,0))</f>
        <v>#REF!</v>
      </c>
      <c r="AS3" s="35" t="e">
        <f>IF('Crisis Indicator Data'!#REF!="No Data",1,IF(#REF!&lt;&gt;"",1,0))</f>
        <v>#REF!</v>
      </c>
      <c r="AT3" s="35" t="e">
        <f>IF('Crisis Indicator Data'!#REF!="No Data",1,IF(#REF!&lt;&gt;"",1,0))</f>
        <v>#REF!</v>
      </c>
      <c r="AU3" s="35" t="e">
        <f>IF('Crisis Indicator Data'!#REF!="No Data",1,IF(#REF!&lt;&gt;"",1,0))</f>
        <v>#REF!</v>
      </c>
      <c r="AV3" s="35" t="e">
        <f>IF('Crisis Indicator Data'!#REF!="No Data",1,IF(#REF!&lt;&gt;"",1,0))</f>
        <v>#REF!</v>
      </c>
      <c r="AW3" s="35" t="e">
        <f>IF('Crisis Indicator Data'!#REF!="No Data",1,IF(#REF!&lt;&gt;"",1,0))</f>
        <v>#REF!</v>
      </c>
      <c r="AX3" s="35" t="e">
        <f>IF('Crisis Indicator Data'!#REF!="No Data",1,IF(#REF!&lt;&gt;"",1,0))</f>
        <v>#REF!</v>
      </c>
      <c r="AY3" s="35" t="e">
        <f>IF('Crisis Indicator Data'!#REF!="No Data",1,IF(#REF!&lt;&gt;"",1,0))</f>
        <v>#REF!</v>
      </c>
      <c r="AZ3" s="35" t="e">
        <f>IF('Crisis Indicator Data'!#REF!="No Data",1,IF(#REF!&lt;&gt;"",1,0))</f>
        <v>#REF!</v>
      </c>
      <c r="BA3" t="e">
        <f t="shared" ref="BA3:BA66" si="0">SUM(B3:AZ3)</f>
        <v>#REF!</v>
      </c>
      <c r="BB3" s="37" t="e">
        <f t="shared" ref="BB3:BB66" si="1">BA3/51</f>
        <v>#REF!</v>
      </c>
    </row>
    <row r="4" spans="1:54" x14ac:dyDescent="0.35">
      <c r="A4" t="s">
        <v>4</v>
      </c>
      <c r="B4" s="35" t="e">
        <f>IF('Crisis Indicator Data'!#REF!="No Data",1,IF(#REF!&lt;&gt;"",1,0))</f>
        <v>#REF!</v>
      </c>
      <c r="C4" s="35" t="e">
        <f>IF('Crisis Indicator Data'!#REF!="No Data",1,IF(#REF!&lt;&gt;"",1,0))</f>
        <v>#REF!</v>
      </c>
      <c r="D4" s="35" t="e">
        <f>IF('Crisis Indicator Data'!#REF!="No Data",1,IF(#REF!&lt;&gt;"",1,0))</f>
        <v>#REF!</v>
      </c>
      <c r="E4" s="35" t="e">
        <f>IF('Crisis Indicator Data'!#REF!="No Data",1,IF(#REF!&lt;&gt;"",1,0))</f>
        <v>#REF!</v>
      </c>
      <c r="F4" s="35" t="e">
        <f>IF('Crisis Indicator Data'!#REF!="No Data",1,IF(#REF!&lt;&gt;"",1,0))</f>
        <v>#REF!</v>
      </c>
      <c r="G4" s="35" t="e">
        <f>IF('Crisis Indicator Data'!#REF!="No Data",1,IF(#REF!&lt;&gt;"",1,0))</f>
        <v>#REF!</v>
      </c>
      <c r="H4" s="35" t="e">
        <f>IF('Crisis Indicator Data'!#REF!="No Data",1,IF(#REF!&lt;&gt;"",1,0))</f>
        <v>#REF!</v>
      </c>
      <c r="I4" s="35" t="e">
        <f>IF('Crisis Indicator Data'!#REF!="No Data",1,IF(#REF!&lt;&gt;"",1,0))</f>
        <v>#REF!</v>
      </c>
      <c r="J4" s="35" t="e">
        <f>IF('Crisis Indicator Data'!#REF!="No Data",1,IF(#REF!&lt;&gt;"",1,0))</f>
        <v>#REF!</v>
      </c>
      <c r="K4" s="35" t="e">
        <f>IF('Crisis Indicator Data'!#REF!="No Data",1,IF(#REF!&lt;&gt;"",1,0))</f>
        <v>#REF!</v>
      </c>
      <c r="L4" s="35" t="e">
        <f>IF('Crisis Indicator Data'!#REF!="No Data",1,IF(#REF!&lt;&gt;"",1,0))</f>
        <v>#REF!</v>
      </c>
      <c r="M4" s="35" t="e">
        <f>IF('Crisis Indicator Data'!#REF!="No Data",1,IF(#REF!&lt;&gt;"",1,0))</f>
        <v>#REF!</v>
      </c>
      <c r="N4" s="35" t="e">
        <f>IF('Crisis Indicator Data'!#REF!="No Data",1,IF(#REF!&lt;&gt;"",1,0))</f>
        <v>#REF!</v>
      </c>
      <c r="O4" s="35" t="e">
        <f>IF('Crisis Indicator Data'!#REF!="No Data",1,IF(#REF!&lt;&gt;"",1,0))</f>
        <v>#REF!</v>
      </c>
      <c r="P4" s="35" t="e">
        <f>IF('Crisis Indicator Data'!#REF!="No Data",1,IF(#REF!&lt;&gt;"",1,0))</f>
        <v>#REF!</v>
      </c>
      <c r="Q4" s="35" t="e">
        <f>IF('Crisis Indicator Data'!#REF!="No Data",1,IF(#REF!&lt;&gt;"",1,0))</f>
        <v>#REF!</v>
      </c>
      <c r="R4" s="35" t="e">
        <f>IF('Crisis Indicator Data'!#REF!="No Data",1,IF(#REF!&lt;&gt;"",1,0))</f>
        <v>#REF!</v>
      </c>
      <c r="S4" s="35" t="e">
        <f>IF('Crisis Indicator Data'!#REF!="No Data",1,IF(#REF!&lt;&gt;"",1,0))</f>
        <v>#REF!</v>
      </c>
      <c r="T4" s="35" t="e">
        <f>IF('Crisis Indicator Data'!#REF!="No Data",1,IF(#REF!&lt;&gt;"",1,0))</f>
        <v>#REF!</v>
      </c>
      <c r="U4" s="35" t="e">
        <f>IF('Crisis Indicator Data'!#REF!="No Data",1,IF(#REF!&lt;&gt;"",1,0))</f>
        <v>#REF!</v>
      </c>
      <c r="V4" s="35" t="e">
        <f>IF('Crisis Indicator Data'!#REF!="No Data",1,IF(#REF!&lt;&gt;"",1,0))</f>
        <v>#REF!</v>
      </c>
      <c r="W4" s="35" t="e">
        <f>IF('Crisis Indicator Data'!#REF!="No Data",1,IF(#REF!&lt;&gt;"",1,0))</f>
        <v>#REF!</v>
      </c>
      <c r="X4" s="35" t="e">
        <f>IF('Crisis Indicator Data'!#REF!="No Data",1,IF(#REF!&lt;&gt;"",1,0))</f>
        <v>#REF!</v>
      </c>
      <c r="Y4" s="35" t="e">
        <f>IF('Crisis Indicator Data'!#REF!="No Data",1,IF(#REF!&lt;&gt;"",1,0))</f>
        <v>#REF!</v>
      </c>
      <c r="Z4" s="35" t="e">
        <f>IF('Crisis Indicator Data'!#REF!="No Data",1,IF(#REF!&lt;&gt;"",1,0))</f>
        <v>#REF!</v>
      </c>
      <c r="AA4" s="35" t="e">
        <f>IF('Crisis Indicator Data'!#REF!="No Data",1,IF(#REF!&lt;&gt;"",1,0))</f>
        <v>#REF!</v>
      </c>
      <c r="AB4" s="35" t="e">
        <f>IF('Crisis Indicator Data'!#REF!="No Data",1,IF(#REF!&lt;&gt;"",1,0))</f>
        <v>#REF!</v>
      </c>
      <c r="AC4" s="35" t="e">
        <f>IF('Crisis Indicator Data'!#REF!="No Data",1,IF(#REF!&lt;&gt;"",1,0))</f>
        <v>#REF!</v>
      </c>
      <c r="AD4" s="35" t="e">
        <f>IF('Crisis Indicator Data'!#REF!="No Data",1,IF(#REF!&lt;&gt;"",1,0))</f>
        <v>#REF!</v>
      </c>
      <c r="AE4" s="35" t="e">
        <f>IF('Crisis Indicator Data'!#REF!="No Data",1,IF(#REF!&lt;&gt;"",1,0))</f>
        <v>#REF!</v>
      </c>
      <c r="AF4" s="35" t="e">
        <f>IF('Crisis Indicator Data'!#REF!="No Data",1,IF(#REF!&lt;&gt;"",1,0))</f>
        <v>#REF!</v>
      </c>
      <c r="AG4" s="35" t="e">
        <f>IF('Crisis Indicator Data'!#REF!="No Data",1,IF(#REF!&lt;&gt;"",1,0))</f>
        <v>#REF!</v>
      </c>
      <c r="AH4" s="35" t="e">
        <f>IF('Crisis Indicator Data'!#REF!="No Data",1,IF(#REF!&lt;&gt;"",1,0))</f>
        <v>#REF!</v>
      </c>
      <c r="AI4" s="35" t="e">
        <f>IF('Crisis Indicator Data'!#REF!="No Data",1,IF(#REF!&lt;&gt;"",1,0))</f>
        <v>#REF!</v>
      </c>
      <c r="AJ4" s="35" t="e">
        <f>IF('Crisis Indicator Data'!#REF!="No Data",1,IF(#REF!&lt;&gt;"",1,0))</f>
        <v>#REF!</v>
      </c>
      <c r="AK4" s="35" t="e">
        <f>IF('Crisis Indicator Data'!#REF!="No Data",1,IF(#REF!&lt;&gt;"",1,0))</f>
        <v>#REF!</v>
      </c>
      <c r="AL4" s="35" t="e">
        <f>IF('Crisis Indicator Data'!#REF!="No Data",1,IF(#REF!&lt;&gt;"",1,0))</f>
        <v>#REF!</v>
      </c>
      <c r="AM4" s="35" t="e">
        <f>IF('Crisis Indicator Data'!#REF!="No Data",1,IF(#REF!&lt;&gt;"",1,0))</f>
        <v>#REF!</v>
      </c>
      <c r="AN4" s="35" t="e">
        <f>IF('Crisis Indicator Data'!#REF!="No Data",1,IF(#REF!&lt;&gt;"",1,0))</f>
        <v>#REF!</v>
      </c>
      <c r="AO4" s="35" t="e">
        <f>IF('Crisis Indicator Data'!#REF!="No Data",1,IF(#REF!&lt;&gt;"",1,0))</f>
        <v>#REF!</v>
      </c>
      <c r="AP4" s="35" t="e">
        <f>IF('Crisis Indicator Data'!#REF!="No Data",1,IF(#REF!&lt;&gt;"",1,0))</f>
        <v>#REF!</v>
      </c>
      <c r="AQ4" s="35" t="e">
        <f>IF('Crisis Indicator Data'!#REF!="No Data",1,IF(#REF!&lt;&gt;"",1,0))</f>
        <v>#REF!</v>
      </c>
      <c r="AR4" s="35" t="e">
        <f>IF('Crisis Indicator Data'!#REF!="No Data",1,IF(#REF!&lt;&gt;"",1,0))</f>
        <v>#REF!</v>
      </c>
      <c r="AS4" s="35" t="e">
        <f>IF('Crisis Indicator Data'!#REF!="No Data",1,IF(#REF!&lt;&gt;"",1,0))</f>
        <v>#REF!</v>
      </c>
      <c r="AT4" s="35" t="e">
        <f>IF('Crisis Indicator Data'!#REF!="No Data",1,IF(#REF!&lt;&gt;"",1,0))</f>
        <v>#REF!</v>
      </c>
      <c r="AU4" s="35" t="e">
        <f>IF('Crisis Indicator Data'!#REF!="No Data",1,IF(#REF!&lt;&gt;"",1,0))</f>
        <v>#REF!</v>
      </c>
      <c r="AV4" s="35" t="e">
        <f>IF('Crisis Indicator Data'!#REF!="No Data",1,IF(#REF!&lt;&gt;"",1,0))</f>
        <v>#REF!</v>
      </c>
      <c r="AW4" s="35" t="e">
        <f>IF('Crisis Indicator Data'!#REF!="No Data",1,IF(#REF!&lt;&gt;"",1,0))</f>
        <v>#REF!</v>
      </c>
      <c r="AX4" s="35" t="e">
        <f>IF('Crisis Indicator Data'!#REF!="No Data",1,IF(#REF!&lt;&gt;"",1,0))</f>
        <v>#REF!</v>
      </c>
      <c r="AY4" s="35" t="e">
        <f>IF('Crisis Indicator Data'!#REF!="No Data",1,IF(#REF!&lt;&gt;"",1,0))</f>
        <v>#REF!</v>
      </c>
      <c r="AZ4" s="35" t="e">
        <f>IF('Crisis Indicator Data'!#REF!="No Data",1,IF(#REF!&lt;&gt;"",1,0))</f>
        <v>#REF!</v>
      </c>
      <c r="BA4" t="e">
        <f t="shared" si="0"/>
        <v>#REF!</v>
      </c>
      <c r="BB4" s="37" t="e">
        <f t="shared" si="1"/>
        <v>#REF!</v>
      </c>
    </row>
    <row r="5" spans="1:54" x14ac:dyDescent="0.35">
      <c r="A5" t="s">
        <v>6</v>
      </c>
      <c r="B5" s="35" t="e">
        <f>IF('Crisis Indicator Data'!#REF!="No Data",1,IF(#REF!&lt;&gt;"",1,0))</f>
        <v>#REF!</v>
      </c>
      <c r="C5" s="35" t="e">
        <f>IF('Crisis Indicator Data'!#REF!="No Data",1,IF(#REF!&lt;&gt;"",1,0))</f>
        <v>#REF!</v>
      </c>
      <c r="D5" s="35" t="e">
        <f>IF('Crisis Indicator Data'!#REF!="No Data",1,IF(#REF!&lt;&gt;"",1,0))</f>
        <v>#REF!</v>
      </c>
      <c r="E5" s="35" t="e">
        <f>IF('Crisis Indicator Data'!#REF!="No Data",1,IF(#REF!&lt;&gt;"",1,0))</f>
        <v>#REF!</v>
      </c>
      <c r="F5" s="35" t="e">
        <f>IF('Crisis Indicator Data'!#REF!="No Data",1,IF(#REF!&lt;&gt;"",1,0))</f>
        <v>#REF!</v>
      </c>
      <c r="G5" s="35" t="e">
        <f>IF('Crisis Indicator Data'!#REF!="No Data",1,IF(#REF!&lt;&gt;"",1,0))</f>
        <v>#REF!</v>
      </c>
      <c r="H5" s="35" t="e">
        <f>IF('Crisis Indicator Data'!#REF!="No Data",1,IF(#REF!&lt;&gt;"",1,0))</f>
        <v>#REF!</v>
      </c>
      <c r="I5" s="35" t="e">
        <f>IF('Crisis Indicator Data'!#REF!="No Data",1,IF(#REF!&lt;&gt;"",1,0))</f>
        <v>#REF!</v>
      </c>
      <c r="J5" s="35" t="e">
        <f>IF('Crisis Indicator Data'!#REF!="No Data",1,IF(#REF!&lt;&gt;"",1,0))</f>
        <v>#REF!</v>
      </c>
      <c r="K5" s="35" t="e">
        <f>IF('Crisis Indicator Data'!#REF!="No Data",1,IF(#REF!&lt;&gt;"",1,0))</f>
        <v>#REF!</v>
      </c>
      <c r="L5" s="35" t="e">
        <f>IF('Crisis Indicator Data'!#REF!="No Data",1,IF(#REF!&lt;&gt;"",1,0))</f>
        <v>#REF!</v>
      </c>
      <c r="M5" s="35" t="e">
        <f>IF('Crisis Indicator Data'!#REF!="No Data",1,IF(#REF!&lt;&gt;"",1,0))</f>
        <v>#REF!</v>
      </c>
      <c r="N5" s="35" t="e">
        <f>IF('Crisis Indicator Data'!#REF!="No Data",1,IF(#REF!&lt;&gt;"",1,0))</f>
        <v>#REF!</v>
      </c>
      <c r="O5" s="35" t="e">
        <f>IF('Crisis Indicator Data'!#REF!="No Data",1,IF(#REF!&lt;&gt;"",1,0))</f>
        <v>#REF!</v>
      </c>
      <c r="P5" s="35" t="e">
        <f>IF('Crisis Indicator Data'!#REF!="No Data",1,IF(#REF!&lt;&gt;"",1,0))</f>
        <v>#REF!</v>
      </c>
      <c r="Q5" s="35" t="e">
        <f>IF('Crisis Indicator Data'!#REF!="No Data",1,IF(#REF!&lt;&gt;"",1,0))</f>
        <v>#REF!</v>
      </c>
      <c r="R5" s="35" t="e">
        <f>IF('Crisis Indicator Data'!#REF!="No Data",1,IF(#REF!&lt;&gt;"",1,0))</f>
        <v>#REF!</v>
      </c>
      <c r="S5" s="35" t="e">
        <f>IF('Crisis Indicator Data'!#REF!="No Data",1,IF(#REF!&lt;&gt;"",1,0))</f>
        <v>#REF!</v>
      </c>
      <c r="T5" s="35" t="e">
        <f>IF('Crisis Indicator Data'!#REF!="No Data",1,IF(#REF!&lt;&gt;"",1,0))</f>
        <v>#REF!</v>
      </c>
      <c r="U5" s="35" t="e">
        <f>IF('Crisis Indicator Data'!#REF!="No Data",1,IF(#REF!&lt;&gt;"",1,0))</f>
        <v>#REF!</v>
      </c>
      <c r="V5" s="35" t="e">
        <f>IF('Crisis Indicator Data'!#REF!="No Data",1,IF(#REF!&lt;&gt;"",1,0))</f>
        <v>#REF!</v>
      </c>
      <c r="W5" s="35" t="e">
        <f>IF('Crisis Indicator Data'!#REF!="No Data",1,IF(#REF!&lt;&gt;"",1,0))</f>
        <v>#REF!</v>
      </c>
      <c r="X5" s="35" t="e">
        <f>IF('Crisis Indicator Data'!#REF!="No Data",1,IF(#REF!&lt;&gt;"",1,0))</f>
        <v>#REF!</v>
      </c>
      <c r="Y5" s="35" t="e">
        <f>IF('Crisis Indicator Data'!#REF!="No Data",1,IF(#REF!&lt;&gt;"",1,0))</f>
        <v>#REF!</v>
      </c>
      <c r="Z5" s="35" t="e">
        <f>IF('Crisis Indicator Data'!#REF!="No Data",1,IF(#REF!&lt;&gt;"",1,0))</f>
        <v>#REF!</v>
      </c>
      <c r="AA5" s="35" t="e">
        <f>IF('Crisis Indicator Data'!#REF!="No Data",1,IF(#REF!&lt;&gt;"",1,0))</f>
        <v>#REF!</v>
      </c>
      <c r="AB5" s="35" t="e">
        <f>IF('Crisis Indicator Data'!#REF!="No Data",1,IF(#REF!&lt;&gt;"",1,0))</f>
        <v>#REF!</v>
      </c>
      <c r="AC5" s="35" t="e">
        <f>IF('Crisis Indicator Data'!#REF!="No Data",1,IF(#REF!&lt;&gt;"",1,0))</f>
        <v>#REF!</v>
      </c>
      <c r="AD5" s="35" t="e">
        <f>IF('Crisis Indicator Data'!#REF!="No Data",1,IF(#REF!&lt;&gt;"",1,0))</f>
        <v>#REF!</v>
      </c>
      <c r="AE5" s="35" t="e">
        <f>IF('Crisis Indicator Data'!#REF!="No Data",1,IF(#REF!&lt;&gt;"",1,0))</f>
        <v>#REF!</v>
      </c>
      <c r="AF5" s="35" t="e">
        <f>IF('Crisis Indicator Data'!#REF!="No Data",1,IF(#REF!&lt;&gt;"",1,0))</f>
        <v>#REF!</v>
      </c>
      <c r="AG5" s="35" t="e">
        <f>IF('Crisis Indicator Data'!#REF!="No Data",1,IF(#REF!&lt;&gt;"",1,0))</f>
        <v>#REF!</v>
      </c>
      <c r="AH5" s="35" t="e">
        <f>IF('Crisis Indicator Data'!#REF!="No Data",1,IF(#REF!&lt;&gt;"",1,0))</f>
        <v>#REF!</v>
      </c>
      <c r="AI5" s="35" t="e">
        <f>IF('Crisis Indicator Data'!#REF!="No Data",1,IF(#REF!&lt;&gt;"",1,0))</f>
        <v>#REF!</v>
      </c>
      <c r="AJ5" s="35" t="e">
        <f>IF('Crisis Indicator Data'!#REF!="No Data",1,IF(#REF!&lt;&gt;"",1,0))</f>
        <v>#REF!</v>
      </c>
      <c r="AK5" s="35" t="e">
        <f>IF('Crisis Indicator Data'!#REF!="No Data",1,IF(#REF!&lt;&gt;"",1,0))</f>
        <v>#REF!</v>
      </c>
      <c r="AL5" s="35" t="e">
        <f>IF('Crisis Indicator Data'!#REF!="No Data",1,IF(#REF!&lt;&gt;"",1,0))</f>
        <v>#REF!</v>
      </c>
      <c r="AM5" s="35" t="e">
        <f>IF('Crisis Indicator Data'!#REF!="No Data",1,IF(#REF!&lt;&gt;"",1,0))</f>
        <v>#REF!</v>
      </c>
      <c r="AN5" s="35" t="e">
        <f>IF('Crisis Indicator Data'!#REF!="No Data",1,IF(#REF!&lt;&gt;"",1,0))</f>
        <v>#REF!</v>
      </c>
      <c r="AO5" s="35" t="e">
        <f>IF('Crisis Indicator Data'!#REF!="No Data",1,IF(#REF!&lt;&gt;"",1,0))</f>
        <v>#REF!</v>
      </c>
      <c r="AP5" s="35" t="e">
        <f>IF('Crisis Indicator Data'!#REF!="No Data",1,IF(#REF!&lt;&gt;"",1,0))</f>
        <v>#REF!</v>
      </c>
      <c r="AQ5" s="35" t="e">
        <f>IF('Crisis Indicator Data'!#REF!="No Data",1,IF(#REF!&lt;&gt;"",1,0))</f>
        <v>#REF!</v>
      </c>
      <c r="AR5" s="35" t="e">
        <f>IF('Crisis Indicator Data'!#REF!="No Data",1,IF(#REF!&lt;&gt;"",1,0))</f>
        <v>#REF!</v>
      </c>
      <c r="AS5" s="35" t="e">
        <f>IF('Crisis Indicator Data'!#REF!="No Data",1,IF(#REF!&lt;&gt;"",1,0))</f>
        <v>#REF!</v>
      </c>
      <c r="AT5" s="35" t="e">
        <f>IF('Crisis Indicator Data'!#REF!="No Data",1,IF(#REF!&lt;&gt;"",1,0))</f>
        <v>#REF!</v>
      </c>
      <c r="AU5" s="35" t="e">
        <f>IF('Crisis Indicator Data'!#REF!="No Data",1,IF(#REF!&lt;&gt;"",1,0))</f>
        <v>#REF!</v>
      </c>
      <c r="AV5" s="35" t="e">
        <f>IF('Crisis Indicator Data'!#REF!="No Data",1,IF(#REF!&lt;&gt;"",1,0))</f>
        <v>#REF!</v>
      </c>
      <c r="AW5" s="35" t="e">
        <f>IF('Crisis Indicator Data'!#REF!="No Data",1,IF(#REF!&lt;&gt;"",1,0))</f>
        <v>#REF!</v>
      </c>
      <c r="AX5" s="35" t="e">
        <f>IF('Crisis Indicator Data'!#REF!="No Data",1,IF(#REF!&lt;&gt;"",1,0))</f>
        <v>#REF!</v>
      </c>
      <c r="AY5" s="35" t="e">
        <f>IF('Crisis Indicator Data'!#REF!="No Data",1,IF(#REF!&lt;&gt;"",1,0))</f>
        <v>#REF!</v>
      </c>
      <c r="AZ5" s="35" t="e">
        <f>IF('Crisis Indicator Data'!#REF!="No Data",1,IF(#REF!&lt;&gt;"",1,0))</f>
        <v>#REF!</v>
      </c>
      <c r="BA5" t="e">
        <f t="shared" si="0"/>
        <v>#REF!</v>
      </c>
      <c r="BB5" s="37" t="e">
        <f t="shared" si="1"/>
        <v>#REF!</v>
      </c>
    </row>
    <row r="6" spans="1:54" x14ac:dyDescent="0.35">
      <c r="A6" t="s">
        <v>8</v>
      </c>
      <c r="B6" s="35" t="e">
        <f>IF('Crisis Indicator Data'!#REF!="No Data",1,IF(#REF!&lt;&gt;"",1,0))</f>
        <v>#REF!</v>
      </c>
      <c r="C6" s="35" t="e">
        <f>IF('Crisis Indicator Data'!#REF!="No Data",1,IF(#REF!&lt;&gt;"",1,0))</f>
        <v>#REF!</v>
      </c>
      <c r="D6" s="35" t="e">
        <f>IF('Crisis Indicator Data'!#REF!="No Data",1,IF(#REF!&lt;&gt;"",1,0))</f>
        <v>#REF!</v>
      </c>
      <c r="E6" s="35" t="e">
        <f>IF('Crisis Indicator Data'!#REF!="No Data",1,IF(#REF!&lt;&gt;"",1,0))</f>
        <v>#REF!</v>
      </c>
      <c r="F6" s="35" t="e">
        <f>IF('Crisis Indicator Data'!#REF!="No Data",1,IF(#REF!&lt;&gt;"",1,0))</f>
        <v>#REF!</v>
      </c>
      <c r="G6" s="35" t="e">
        <f>IF('Crisis Indicator Data'!#REF!="No Data",1,IF(#REF!&lt;&gt;"",1,0))</f>
        <v>#REF!</v>
      </c>
      <c r="H6" s="35" t="e">
        <f>IF('Crisis Indicator Data'!#REF!="No Data",1,IF(#REF!&lt;&gt;"",1,0))</f>
        <v>#REF!</v>
      </c>
      <c r="I6" s="35" t="e">
        <f>IF('Crisis Indicator Data'!#REF!="No Data",1,IF(#REF!&lt;&gt;"",1,0))</f>
        <v>#REF!</v>
      </c>
      <c r="J6" s="35" t="e">
        <f>IF('Crisis Indicator Data'!#REF!="No Data",1,IF(#REF!&lt;&gt;"",1,0))</f>
        <v>#REF!</v>
      </c>
      <c r="K6" s="35" t="e">
        <f>IF('Crisis Indicator Data'!#REF!="No Data",1,IF(#REF!&lt;&gt;"",1,0))</f>
        <v>#REF!</v>
      </c>
      <c r="L6" s="35" t="e">
        <f>IF('Crisis Indicator Data'!#REF!="No Data",1,IF(#REF!&lt;&gt;"",1,0))</f>
        <v>#REF!</v>
      </c>
      <c r="M6" s="35" t="e">
        <f>IF('Crisis Indicator Data'!#REF!="No Data",1,IF(#REF!&lt;&gt;"",1,0))</f>
        <v>#REF!</v>
      </c>
      <c r="N6" s="35" t="e">
        <f>IF('Crisis Indicator Data'!#REF!="No Data",1,IF(#REF!&lt;&gt;"",1,0))</f>
        <v>#REF!</v>
      </c>
      <c r="O6" s="35" t="e">
        <f>IF('Crisis Indicator Data'!#REF!="No Data",1,IF(#REF!&lt;&gt;"",1,0))</f>
        <v>#REF!</v>
      </c>
      <c r="P6" s="35" t="e">
        <f>IF('Crisis Indicator Data'!#REF!="No Data",1,IF(#REF!&lt;&gt;"",1,0))</f>
        <v>#REF!</v>
      </c>
      <c r="Q6" s="35" t="e">
        <f>IF('Crisis Indicator Data'!#REF!="No Data",1,IF(#REF!&lt;&gt;"",1,0))</f>
        <v>#REF!</v>
      </c>
      <c r="R6" s="35" t="e">
        <f>IF('Crisis Indicator Data'!#REF!="No Data",1,IF(#REF!&lt;&gt;"",1,0))</f>
        <v>#REF!</v>
      </c>
      <c r="S6" s="35" t="e">
        <f>IF('Crisis Indicator Data'!#REF!="No Data",1,IF(#REF!&lt;&gt;"",1,0))</f>
        <v>#REF!</v>
      </c>
      <c r="T6" s="35" t="e">
        <f>IF('Crisis Indicator Data'!#REF!="No Data",1,IF(#REF!&lt;&gt;"",1,0))</f>
        <v>#REF!</v>
      </c>
      <c r="U6" s="35" t="e">
        <f>IF('Crisis Indicator Data'!#REF!="No Data",1,IF(#REF!&lt;&gt;"",1,0))</f>
        <v>#REF!</v>
      </c>
      <c r="V6" s="35" t="e">
        <f>IF('Crisis Indicator Data'!#REF!="No Data",1,IF(#REF!&lt;&gt;"",1,0))</f>
        <v>#REF!</v>
      </c>
      <c r="W6" s="35" t="e">
        <f>IF('Crisis Indicator Data'!#REF!="No Data",1,IF(#REF!&lt;&gt;"",1,0))</f>
        <v>#REF!</v>
      </c>
      <c r="X6" s="35" t="e">
        <f>IF('Crisis Indicator Data'!#REF!="No Data",1,IF(#REF!&lt;&gt;"",1,0))</f>
        <v>#REF!</v>
      </c>
      <c r="Y6" s="35" t="e">
        <f>IF('Crisis Indicator Data'!#REF!="No Data",1,IF(#REF!&lt;&gt;"",1,0))</f>
        <v>#REF!</v>
      </c>
      <c r="Z6" s="35" t="e">
        <f>IF('Crisis Indicator Data'!#REF!="No Data",1,IF(#REF!&lt;&gt;"",1,0))</f>
        <v>#REF!</v>
      </c>
      <c r="AA6" s="35" t="e">
        <f>IF('Crisis Indicator Data'!#REF!="No Data",1,IF(#REF!&lt;&gt;"",1,0))</f>
        <v>#REF!</v>
      </c>
      <c r="AB6" s="35" t="e">
        <f>IF('Crisis Indicator Data'!#REF!="No Data",1,IF(#REF!&lt;&gt;"",1,0))</f>
        <v>#REF!</v>
      </c>
      <c r="AC6" s="35" t="e">
        <f>IF('Crisis Indicator Data'!#REF!="No Data",1,IF(#REF!&lt;&gt;"",1,0))</f>
        <v>#REF!</v>
      </c>
      <c r="AD6" s="35" t="e">
        <f>IF('Crisis Indicator Data'!#REF!="No Data",1,IF(#REF!&lt;&gt;"",1,0))</f>
        <v>#REF!</v>
      </c>
      <c r="AE6" s="35" t="e">
        <f>IF('Crisis Indicator Data'!#REF!="No Data",1,IF(#REF!&lt;&gt;"",1,0))</f>
        <v>#REF!</v>
      </c>
      <c r="AF6" s="35" t="e">
        <f>IF('Crisis Indicator Data'!#REF!="No Data",1,IF(#REF!&lt;&gt;"",1,0))</f>
        <v>#REF!</v>
      </c>
      <c r="AG6" s="35" t="e">
        <f>IF('Crisis Indicator Data'!#REF!="No Data",1,IF(#REF!&lt;&gt;"",1,0))</f>
        <v>#REF!</v>
      </c>
      <c r="AH6" s="35" t="e">
        <f>IF('Crisis Indicator Data'!#REF!="No Data",1,IF(#REF!&lt;&gt;"",1,0))</f>
        <v>#REF!</v>
      </c>
      <c r="AI6" s="35" t="e">
        <f>IF('Crisis Indicator Data'!#REF!="No Data",1,IF(#REF!&lt;&gt;"",1,0))</f>
        <v>#REF!</v>
      </c>
      <c r="AJ6" s="35" t="e">
        <f>IF('Crisis Indicator Data'!#REF!="No Data",1,IF(#REF!&lt;&gt;"",1,0))</f>
        <v>#REF!</v>
      </c>
      <c r="AK6" s="35" t="e">
        <f>IF('Crisis Indicator Data'!#REF!="No Data",1,IF(#REF!&lt;&gt;"",1,0))</f>
        <v>#REF!</v>
      </c>
      <c r="AL6" s="35" t="e">
        <f>IF('Crisis Indicator Data'!#REF!="No Data",1,IF(#REF!&lt;&gt;"",1,0))</f>
        <v>#REF!</v>
      </c>
      <c r="AM6" s="35" t="e">
        <f>IF('Crisis Indicator Data'!#REF!="No Data",1,IF(#REF!&lt;&gt;"",1,0))</f>
        <v>#REF!</v>
      </c>
      <c r="AN6" s="35" t="e">
        <f>IF('Crisis Indicator Data'!#REF!="No Data",1,IF(#REF!&lt;&gt;"",1,0))</f>
        <v>#REF!</v>
      </c>
      <c r="AO6" s="35" t="e">
        <f>IF('Crisis Indicator Data'!#REF!="No Data",1,IF(#REF!&lt;&gt;"",1,0))</f>
        <v>#REF!</v>
      </c>
      <c r="AP6" s="35" t="e">
        <f>IF('Crisis Indicator Data'!#REF!="No Data",1,IF(#REF!&lt;&gt;"",1,0))</f>
        <v>#REF!</v>
      </c>
      <c r="AQ6" s="35" t="e">
        <f>IF('Crisis Indicator Data'!#REF!="No Data",1,IF(#REF!&lt;&gt;"",1,0))</f>
        <v>#REF!</v>
      </c>
      <c r="AR6" s="35" t="e">
        <f>IF('Crisis Indicator Data'!#REF!="No Data",1,IF(#REF!&lt;&gt;"",1,0))</f>
        <v>#REF!</v>
      </c>
      <c r="AS6" s="35" t="e">
        <f>IF('Crisis Indicator Data'!#REF!="No Data",1,IF(#REF!&lt;&gt;"",1,0))</f>
        <v>#REF!</v>
      </c>
      <c r="AT6" s="35" t="e">
        <f>IF('Crisis Indicator Data'!#REF!="No Data",1,IF(#REF!&lt;&gt;"",1,0))</f>
        <v>#REF!</v>
      </c>
      <c r="AU6" s="35" t="e">
        <f>IF('Crisis Indicator Data'!#REF!="No Data",1,IF(#REF!&lt;&gt;"",1,0))</f>
        <v>#REF!</v>
      </c>
      <c r="AV6" s="35" t="e">
        <f>IF('Crisis Indicator Data'!#REF!="No Data",1,IF(#REF!&lt;&gt;"",1,0))</f>
        <v>#REF!</v>
      </c>
      <c r="AW6" s="35" t="e">
        <f>IF('Crisis Indicator Data'!#REF!="No Data",1,IF(#REF!&lt;&gt;"",1,0))</f>
        <v>#REF!</v>
      </c>
      <c r="AX6" s="35" t="e">
        <f>IF('Crisis Indicator Data'!#REF!="No Data",1,IF(#REF!&lt;&gt;"",1,0))</f>
        <v>#REF!</v>
      </c>
      <c r="AY6" s="35" t="e">
        <f>IF('Crisis Indicator Data'!#REF!="No Data",1,IF(#REF!&lt;&gt;"",1,0))</f>
        <v>#REF!</v>
      </c>
      <c r="AZ6" s="35" t="e">
        <f>IF('Crisis Indicator Data'!#REF!="No Data",1,IF(#REF!&lt;&gt;"",1,0))</f>
        <v>#REF!</v>
      </c>
      <c r="BA6" t="e">
        <f t="shared" si="0"/>
        <v>#REF!</v>
      </c>
      <c r="BB6" s="37" t="e">
        <f t="shared" si="1"/>
        <v>#REF!</v>
      </c>
    </row>
    <row r="7" spans="1:54" x14ac:dyDescent="0.35">
      <c r="A7" t="s">
        <v>10</v>
      </c>
      <c r="B7" s="35" t="e">
        <f>IF('Crisis Indicator Data'!#REF!="No Data",1,IF(#REF!&lt;&gt;"",1,0))</f>
        <v>#REF!</v>
      </c>
      <c r="C7" s="35" t="e">
        <f>IF('Crisis Indicator Data'!#REF!="No Data",1,IF(#REF!&lt;&gt;"",1,0))</f>
        <v>#REF!</v>
      </c>
      <c r="D7" s="35" t="e">
        <f>IF('Crisis Indicator Data'!#REF!="No Data",1,IF(#REF!&lt;&gt;"",1,0))</f>
        <v>#REF!</v>
      </c>
      <c r="E7" s="35" t="e">
        <f>IF('Crisis Indicator Data'!#REF!="No Data",1,IF(#REF!&lt;&gt;"",1,0))</f>
        <v>#REF!</v>
      </c>
      <c r="F7" s="35" t="e">
        <f>IF('Crisis Indicator Data'!#REF!="No Data",1,IF(#REF!&lt;&gt;"",1,0))</f>
        <v>#REF!</v>
      </c>
      <c r="G7" s="35" t="e">
        <f>IF('Crisis Indicator Data'!#REF!="No Data",1,IF(#REF!&lt;&gt;"",1,0))</f>
        <v>#REF!</v>
      </c>
      <c r="H7" s="35" t="e">
        <f>IF('Crisis Indicator Data'!#REF!="No Data",1,IF(#REF!&lt;&gt;"",1,0))</f>
        <v>#REF!</v>
      </c>
      <c r="I7" s="35" t="e">
        <f>IF('Crisis Indicator Data'!#REF!="No Data",1,IF(#REF!&lt;&gt;"",1,0))</f>
        <v>#REF!</v>
      </c>
      <c r="J7" s="35" t="e">
        <f>IF('Crisis Indicator Data'!#REF!="No Data",1,IF(#REF!&lt;&gt;"",1,0))</f>
        <v>#REF!</v>
      </c>
      <c r="K7" s="35" t="e">
        <f>IF('Crisis Indicator Data'!#REF!="No Data",1,IF(#REF!&lt;&gt;"",1,0))</f>
        <v>#REF!</v>
      </c>
      <c r="L7" s="35" t="e">
        <f>IF('Crisis Indicator Data'!#REF!="No Data",1,IF(#REF!&lt;&gt;"",1,0))</f>
        <v>#REF!</v>
      </c>
      <c r="M7" s="35" t="e">
        <f>IF('Crisis Indicator Data'!#REF!="No Data",1,IF(#REF!&lt;&gt;"",1,0))</f>
        <v>#REF!</v>
      </c>
      <c r="N7" s="35" t="e">
        <f>IF('Crisis Indicator Data'!#REF!="No Data",1,IF(#REF!&lt;&gt;"",1,0))</f>
        <v>#REF!</v>
      </c>
      <c r="O7" s="35" t="e">
        <f>IF('Crisis Indicator Data'!#REF!="No Data",1,IF(#REF!&lt;&gt;"",1,0))</f>
        <v>#REF!</v>
      </c>
      <c r="P7" s="35" t="e">
        <f>IF('Crisis Indicator Data'!#REF!="No Data",1,IF(#REF!&lt;&gt;"",1,0))</f>
        <v>#REF!</v>
      </c>
      <c r="Q7" s="35" t="e">
        <f>IF('Crisis Indicator Data'!#REF!="No Data",1,IF(#REF!&lt;&gt;"",1,0))</f>
        <v>#REF!</v>
      </c>
      <c r="R7" s="35" t="e">
        <f>IF('Crisis Indicator Data'!#REF!="No Data",1,IF(#REF!&lt;&gt;"",1,0))</f>
        <v>#REF!</v>
      </c>
      <c r="S7" s="35" t="e">
        <f>IF('Crisis Indicator Data'!#REF!="No Data",1,IF(#REF!&lt;&gt;"",1,0))</f>
        <v>#REF!</v>
      </c>
      <c r="T7" s="35" t="e">
        <f>IF('Crisis Indicator Data'!#REF!="No Data",1,IF(#REF!&lt;&gt;"",1,0))</f>
        <v>#REF!</v>
      </c>
      <c r="U7" s="35" t="e">
        <f>IF('Crisis Indicator Data'!#REF!="No Data",1,IF(#REF!&lt;&gt;"",1,0))</f>
        <v>#REF!</v>
      </c>
      <c r="V7" s="35" t="e">
        <f>IF('Crisis Indicator Data'!#REF!="No Data",1,IF(#REF!&lt;&gt;"",1,0))</f>
        <v>#REF!</v>
      </c>
      <c r="W7" s="35" t="e">
        <f>IF('Crisis Indicator Data'!#REF!="No Data",1,IF(#REF!&lt;&gt;"",1,0))</f>
        <v>#REF!</v>
      </c>
      <c r="X7" s="35" t="e">
        <f>IF('Crisis Indicator Data'!#REF!="No Data",1,IF(#REF!&lt;&gt;"",1,0))</f>
        <v>#REF!</v>
      </c>
      <c r="Y7" s="35" t="e">
        <f>IF('Crisis Indicator Data'!#REF!="No Data",1,IF(#REF!&lt;&gt;"",1,0))</f>
        <v>#REF!</v>
      </c>
      <c r="Z7" s="35" t="e">
        <f>IF('Crisis Indicator Data'!#REF!="No Data",1,IF(#REF!&lt;&gt;"",1,0))</f>
        <v>#REF!</v>
      </c>
      <c r="AA7" s="35" t="e">
        <f>IF('Crisis Indicator Data'!#REF!="No Data",1,IF(#REF!&lt;&gt;"",1,0))</f>
        <v>#REF!</v>
      </c>
      <c r="AB7" s="35" t="e">
        <f>IF('Crisis Indicator Data'!#REF!="No Data",1,IF(#REF!&lt;&gt;"",1,0))</f>
        <v>#REF!</v>
      </c>
      <c r="AC7" s="35" t="e">
        <f>IF('Crisis Indicator Data'!#REF!="No Data",1,IF(#REF!&lt;&gt;"",1,0))</f>
        <v>#REF!</v>
      </c>
      <c r="AD7" s="35" t="e">
        <f>IF('Crisis Indicator Data'!#REF!="No Data",1,IF(#REF!&lt;&gt;"",1,0))</f>
        <v>#REF!</v>
      </c>
      <c r="AE7" s="35" t="e">
        <f>IF('Crisis Indicator Data'!#REF!="No Data",1,IF(#REF!&lt;&gt;"",1,0))</f>
        <v>#REF!</v>
      </c>
      <c r="AF7" s="35" t="e">
        <f>IF('Crisis Indicator Data'!#REF!="No Data",1,IF(#REF!&lt;&gt;"",1,0))</f>
        <v>#REF!</v>
      </c>
      <c r="AG7" s="35" t="e">
        <f>IF('Crisis Indicator Data'!#REF!="No Data",1,IF(#REF!&lt;&gt;"",1,0))</f>
        <v>#REF!</v>
      </c>
      <c r="AH7" s="35" t="e">
        <f>IF('Crisis Indicator Data'!#REF!="No Data",1,IF(#REF!&lt;&gt;"",1,0))</f>
        <v>#REF!</v>
      </c>
      <c r="AI7" s="35" t="e">
        <f>IF('Crisis Indicator Data'!#REF!="No Data",1,IF(#REF!&lt;&gt;"",1,0))</f>
        <v>#REF!</v>
      </c>
      <c r="AJ7" s="35" t="e">
        <f>IF('Crisis Indicator Data'!#REF!="No Data",1,IF(#REF!&lt;&gt;"",1,0))</f>
        <v>#REF!</v>
      </c>
      <c r="AK7" s="35" t="e">
        <f>IF('Crisis Indicator Data'!#REF!="No Data",1,IF(#REF!&lt;&gt;"",1,0))</f>
        <v>#REF!</v>
      </c>
      <c r="AL7" s="35" t="e">
        <f>IF('Crisis Indicator Data'!#REF!="No Data",1,IF(#REF!&lt;&gt;"",1,0))</f>
        <v>#REF!</v>
      </c>
      <c r="AM7" s="35" t="e">
        <f>IF('Crisis Indicator Data'!#REF!="No Data",1,IF(#REF!&lt;&gt;"",1,0))</f>
        <v>#REF!</v>
      </c>
      <c r="AN7" s="35" t="e">
        <f>IF('Crisis Indicator Data'!#REF!="No Data",1,IF(#REF!&lt;&gt;"",1,0))</f>
        <v>#REF!</v>
      </c>
      <c r="AO7" s="35" t="e">
        <f>IF('Crisis Indicator Data'!#REF!="No Data",1,IF(#REF!&lt;&gt;"",1,0))</f>
        <v>#REF!</v>
      </c>
      <c r="AP7" s="35" t="e">
        <f>IF('Crisis Indicator Data'!#REF!="No Data",1,IF(#REF!&lt;&gt;"",1,0))</f>
        <v>#REF!</v>
      </c>
      <c r="AQ7" s="35" t="e">
        <f>IF('Crisis Indicator Data'!#REF!="No Data",1,IF(#REF!&lt;&gt;"",1,0))</f>
        <v>#REF!</v>
      </c>
      <c r="AR7" s="35" t="e">
        <f>IF('Crisis Indicator Data'!#REF!="No Data",1,IF(#REF!&lt;&gt;"",1,0))</f>
        <v>#REF!</v>
      </c>
      <c r="AS7" s="35" t="e">
        <f>IF('Crisis Indicator Data'!#REF!="No Data",1,IF(#REF!&lt;&gt;"",1,0))</f>
        <v>#REF!</v>
      </c>
      <c r="AT7" s="35" t="e">
        <f>IF('Crisis Indicator Data'!#REF!="No Data",1,IF(#REF!&lt;&gt;"",1,0))</f>
        <v>#REF!</v>
      </c>
      <c r="AU7" s="35" t="e">
        <f>IF('Crisis Indicator Data'!#REF!="No Data",1,IF(#REF!&lt;&gt;"",1,0))</f>
        <v>#REF!</v>
      </c>
      <c r="AV7" s="35" t="e">
        <f>IF('Crisis Indicator Data'!#REF!="No Data",1,IF(#REF!&lt;&gt;"",1,0))</f>
        <v>#REF!</v>
      </c>
      <c r="AW7" s="35" t="e">
        <f>IF('Crisis Indicator Data'!#REF!="No Data",1,IF(#REF!&lt;&gt;"",1,0))</f>
        <v>#REF!</v>
      </c>
      <c r="AX7" s="35" t="e">
        <f>IF('Crisis Indicator Data'!#REF!="No Data",1,IF(#REF!&lt;&gt;"",1,0))</f>
        <v>#REF!</v>
      </c>
      <c r="AY7" s="35" t="e">
        <f>IF('Crisis Indicator Data'!#REF!="No Data",1,IF(#REF!&lt;&gt;"",1,0))</f>
        <v>#REF!</v>
      </c>
      <c r="AZ7" s="35" t="e">
        <f>IF('Crisis Indicator Data'!#REF!="No Data",1,IF(#REF!&lt;&gt;"",1,0))</f>
        <v>#REF!</v>
      </c>
      <c r="BA7" t="e">
        <f t="shared" si="0"/>
        <v>#REF!</v>
      </c>
      <c r="BB7" s="37" t="e">
        <f t="shared" si="1"/>
        <v>#REF!</v>
      </c>
    </row>
    <row r="8" spans="1:54" x14ac:dyDescent="0.35">
      <c r="A8" t="s">
        <v>12</v>
      </c>
      <c r="B8" s="35" t="e">
        <f>IF('Crisis Indicator Data'!#REF!="No Data",1,IF(#REF!&lt;&gt;"",1,0))</f>
        <v>#REF!</v>
      </c>
      <c r="C8" s="35" t="e">
        <f>IF('Crisis Indicator Data'!#REF!="No Data",1,IF(#REF!&lt;&gt;"",1,0))</f>
        <v>#REF!</v>
      </c>
      <c r="D8" s="35" t="e">
        <f>IF('Crisis Indicator Data'!#REF!="No Data",1,IF(#REF!&lt;&gt;"",1,0))</f>
        <v>#REF!</v>
      </c>
      <c r="E8" s="35" t="e">
        <f>IF('Crisis Indicator Data'!#REF!="No Data",1,IF(#REF!&lt;&gt;"",1,0))</f>
        <v>#REF!</v>
      </c>
      <c r="F8" s="35" t="e">
        <f>IF('Crisis Indicator Data'!#REF!="No Data",1,IF(#REF!&lt;&gt;"",1,0))</f>
        <v>#REF!</v>
      </c>
      <c r="G8" s="35" t="e">
        <f>IF('Crisis Indicator Data'!#REF!="No Data",1,IF(#REF!&lt;&gt;"",1,0))</f>
        <v>#REF!</v>
      </c>
      <c r="H8" s="35" t="e">
        <f>IF('Crisis Indicator Data'!#REF!="No Data",1,IF(#REF!&lt;&gt;"",1,0))</f>
        <v>#REF!</v>
      </c>
      <c r="I8" s="35" t="e">
        <f>IF('Crisis Indicator Data'!#REF!="No Data",1,IF(#REF!&lt;&gt;"",1,0))</f>
        <v>#REF!</v>
      </c>
      <c r="J8" s="35" t="e">
        <f>IF('Crisis Indicator Data'!#REF!="No Data",1,IF(#REF!&lt;&gt;"",1,0))</f>
        <v>#REF!</v>
      </c>
      <c r="K8" s="35" t="e">
        <f>IF('Crisis Indicator Data'!#REF!="No Data",1,IF(#REF!&lt;&gt;"",1,0))</f>
        <v>#REF!</v>
      </c>
      <c r="L8" s="35" t="e">
        <f>IF('Crisis Indicator Data'!#REF!="No Data",1,IF(#REF!&lt;&gt;"",1,0))</f>
        <v>#REF!</v>
      </c>
      <c r="M8" s="35" t="e">
        <f>IF('Crisis Indicator Data'!#REF!="No Data",1,IF(#REF!&lt;&gt;"",1,0))</f>
        <v>#REF!</v>
      </c>
      <c r="N8" s="35" t="e">
        <f>IF('Crisis Indicator Data'!#REF!="No Data",1,IF(#REF!&lt;&gt;"",1,0))</f>
        <v>#REF!</v>
      </c>
      <c r="O8" s="35" t="e">
        <f>IF('Crisis Indicator Data'!#REF!="No Data",1,IF(#REF!&lt;&gt;"",1,0))</f>
        <v>#REF!</v>
      </c>
      <c r="P8" s="35" t="e">
        <f>IF('Crisis Indicator Data'!#REF!="No Data",1,IF(#REF!&lt;&gt;"",1,0))</f>
        <v>#REF!</v>
      </c>
      <c r="Q8" s="35" t="e">
        <f>IF('Crisis Indicator Data'!#REF!="No Data",1,IF(#REF!&lt;&gt;"",1,0))</f>
        <v>#REF!</v>
      </c>
      <c r="R8" s="35" t="e">
        <f>IF('Crisis Indicator Data'!#REF!="No Data",1,IF(#REF!&lt;&gt;"",1,0))</f>
        <v>#REF!</v>
      </c>
      <c r="S8" s="35" t="e">
        <f>IF('Crisis Indicator Data'!#REF!="No Data",1,IF(#REF!&lt;&gt;"",1,0))</f>
        <v>#REF!</v>
      </c>
      <c r="T8" s="35" t="e">
        <f>IF('Crisis Indicator Data'!#REF!="No Data",1,IF(#REF!&lt;&gt;"",1,0))</f>
        <v>#REF!</v>
      </c>
      <c r="U8" s="35" t="e">
        <f>IF('Crisis Indicator Data'!#REF!="No Data",1,IF(#REF!&lt;&gt;"",1,0))</f>
        <v>#REF!</v>
      </c>
      <c r="V8" s="35" t="e">
        <f>IF('Crisis Indicator Data'!#REF!="No Data",1,IF(#REF!&lt;&gt;"",1,0))</f>
        <v>#REF!</v>
      </c>
      <c r="W8" s="35" t="e">
        <f>IF('Crisis Indicator Data'!#REF!="No Data",1,IF(#REF!&lt;&gt;"",1,0))</f>
        <v>#REF!</v>
      </c>
      <c r="X8" s="35" t="e">
        <f>IF('Crisis Indicator Data'!#REF!="No Data",1,IF(#REF!&lt;&gt;"",1,0))</f>
        <v>#REF!</v>
      </c>
      <c r="Y8" s="35" t="e">
        <f>IF('Crisis Indicator Data'!#REF!="No Data",1,IF(#REF!&lt;&gt;"",1,0))</f>
        <v>#REF!</v>
      </c>
      <c r="Z8" s="35" t="e">
        <f>IF('Crisis Indicator Data'!#REF!="No Data",1,IF(#REF!&lt;&gt;"",1,0))</f>
        <v>#REF!</v>
      </c>
      <c r="AA8" s="35" t="e">
        <f>IF('Crisis Indicator Data'!#REF!="No Data",1,IF(#REF!&lt;&gt;"",1,0))</f>
        <v>#REF!</v>
      </c>
      <c r="AB8" s="35" t="e">
        <f>IF('Crisis Indicator Data'!#REF!="No Data",1,IF(#REF!&lt;&gt;"",1,0))</f>
        <v>#REF!</v>
      </c>
      <c r="AC8" s="35" t="e">
        <f>IF('Crisis Indicator Data'!#REF!="No Data",1,IF(#REF!&lt;&gt;"",1,0))</f>
        <v>#REF!</v>
      </c>
      <c r="AD8" s="35" t="e">
        <f>IF('Crisis Indicator Data'!#REF!="No Data",1,IF(#REF!&lt;&gt;"",1,0))</f>
        <v>#REF!</v>
      </c>
      <c r="AE8" s="35" t="e">
        <f>IF('Crisis Indicator Data'!#REF!="No Data",1,IF(#REF!&lt;&gt;"",1,0))</f>
        <v>#REF!</v>
      </c>
      <c r="AF8" s="35" t="e">
        <f>IF('Crisis Indicator Data'!#REF!="No Data",1,IF(#REF!&lt;&gt;"",1,0))</f>
        <v>#REF!</v>
      </c>
      <c r="AG8" s="35" t="e">
        <f>IF('Crisis Indicator Data'!#REF!="No Data",1,IF(#REF!&lt;&gt;"",1,0))</f>
        <v>#REF!</v>
      </c>
      <c r="AH8" s="35" t="e">
        <f>IF('Crisis Indicator Data'!#REF!="No Data",1,IF(#REF!&lt;&gt;"",1,0))</f>
        <v>#REF!</v>
      </c>
      <c r="AI8" s="35" t="e">
        <f>IF('Crisis Indicator Data'!#REF!="No Data",1,IF(#REF!&lt;&gt;"",1,0))</f>
        <v>#REF!</v>
      </c>
      <c r="AJ8" s="35" t="e">
        <f>IF('Crisis Indicator Data'!#REF!="No Data",1,IF(#REF!&lt;&gt;"",1,0))</f>
        <v>#REF!</v>
      </c>
      <c r="AK8" s="35" t="e">
        <f>IF('Crisis Indicator Data'!#REF!="No Data",1,IF(#REF!&lt;&gt;"",1,0))</f>
        <v>#REF!</v>
      </c>
      <c r="AL8" s="35" t="e">
        <f>IF('Crisis Indicator Data'!#REF!="No Data",1,IF(#REF!&lt;&gt;"",1,0))</f>
        <v>#REF!</v>
      </c>
      <c r="AM8" s="35" t="e">
        <f>IF('Crisis Indicator Data'!#REF!="No Data",1,IF(#REF!&lt;&gt;"",1,0))</f>
        <v>#REF!</v>
      </c>
      <c r="AN8" s="35" t="e">
        <f>IF('Crisis Indicator Data'!#REF!="No Data",1,IF(#REF!&lt;&gt;"",1,0))</f>
        <v>#REF!</v>
      </c>
      <c r="AO8" s="35" t="e">
        <f>IF('Crisis Indicator Data'!#REF!="No Data",1,IF(#REF!&lt;&gt;"",1,0))</f>
        <v>#REF!</v>
      </c>
      <c r="AP8" s="35" t="e">
        <f>IF('Crisis Indicator Data'!#REF!="No Data",1,IF(#REF!&lt;&gt;"",1,0))</f>
        <v>#REF!</v>
      </c>
      <c r="AQ8" s="35" t="e">
        <f>IF('Crisis Indicator Data'!#REF!="No Data",1,IF(#REF!&lt;&gt;"",1,0))</f>
        <v>#REF!</v>
      </c>
      <c r="AR8" s="35" t="e">
        <f>IF('Crisis Indicator Data'!#REF!="No Data",1,IF(#REF!&lt;&gt;"",1,0))</f>
        <v>#REF!</v>
      </c>
      <c r="AS8" s="35" t="e">
        <f>IF('Crisis Indicator Data'!#REF!="No Data",1,IF(#REF!&lt;&gt;"",1,0))</f>
        <v>#REF!</v>
      </c>
      <c r="AT8" s="35" t="e">
        <f>IF('Crisis Indicator Data'!#REF!="No Data",1,IF(#REF!&lt;&gt;"",1,0))</f>
        <v>#REF!</v>
      </c>
      <c r="AU8" s="35" t="e">
        <f>IF('Crisis Indicator Data'!#REF!="No Data",1,IF(#REF!&lt;&gt;"",1,0))</f>
        <v>#REF!</v>
      </c>
      <c r="AV8" s="35" t="e">
        <f>IF('Crisis Indicator Data'!#REF!="No Data",1,IF(#REF!&lt;&gt;"",1,0))</f>
        <v>#REF!</v>
      </c>
      <c r="AW8" s="35" t="e">
        <f>IF('Crisis Indicator Data'!#REF!="No Data",1,IF(#REF!&lt;&gt;"",1,0))</f>
        <v>#REF!</v>
      </c>
      <c r="AX8" s="35" t="e">
        <f>IF('Crisis Indicator Data'!#REF!="No Data",1,IF(#REF!&lt;&gt;"",1,0))</f>
        <v>#REF!</v>
      </c>
      <c r="AY8" s="35" t="e">
        <f>IF('Crisis Indicator Data'!#REF!="No Data",1,IF(#REF!&lt;&gt;"",1,0))</f>
        <v>#REF!</v>
      </c>
      <c r="AZ8" s="35" t="e">
        <f>IF('Crisis Indicator Data'!#REF!="No Data",1,IF(#REF!&lt;&gt;"",1,0))</f>
        <v>#REF!</v>
      </c>
      <c r="BA8" t="e">
        <f t="shared" si="0"/>
        <v>#REF!</v>
      </c>
      <c r="BB8" s="37" t="e">
        <f t="shared" si="1"/>
        <v>#REF!</v>
      </c>
    </row>
    <row r="9" spans="1:54" x14ac:dyDescent="0.35">
      <c r="A9" t="s">
        <v>14</v>
      </c>
      <c r="B9" s="35" t="e">
        <f>IF('Crisis Indicator Data'!#REF!="No Data",1,IF(#REF!&lt;&gt;"",1,0))</f>
        <v>#REF!</v>
      </c>
      <c r="C9" s="35" t="e">
        <f>IF('Crisis Indicator Data'!#REF!="No Data",1,IF(#REF!&lt;&gt;"",1,0))</f>
        <v>#REF!</v>
      </c>
      <c r="D9" s="35" t="e">
        <f>IF('Crisis Indicator Data'!#REF!="No Data",1,IF(#REF!&lt;&gt;"",1,0))</f>
        <v>#REF!</v>
      </c>
      <c r="E9" s="35" t="e">
        <f>IF('Crisis Indicator Data'!#REF!="No Data",1,IF(#REF!&lt;&gt;"",1,0))</f>
        <v>#REF!</v>
      </c>
      <c r="F9" s="35" t="e">
        <f>IF('Crisis Indicator Data'!#REF!="No Data",1,IF(#REF!&lt;&gt;"",1,0))</f>
        <v>#REF!</v>
      </c>
      <c r="G9" s="35" t="e">
        <f>IF('Crisis Indicator Data'!#REF!="No Data",1,IF(#REF!&lt;&gt;"",1,0))</f>
        <v>#REF!</v>
      </c>
      <c r="H9" s="35" t="e">
        <f>IF('Crisis Indicator Data'!#REF!="No Data",1,IF(#REF!&lt;&gt;"",1,0))</f>
        <v>#REF!</v>
      </c>
      <c r="I9" s="35" t="e">
        <f>IF('Crisis Indicator Data'!#REF!="No Data",1,IF(#REF!&lt;&gt;"",1,0))</f>
        <v>#REF!</v>
      </c>
      <c r="J9" s="35" t="e">
        <f>IF('Crisis Indicator Data'!#REF!="No Data",1,IF(#REF!&lt;&gt;"",1,0))</f>
        <v>#REF!</v>
      </c>
      <c r="K9" s="35" t="e">
        <f>IF('Crisis Indicator Data'!#REF!="No Data",1,IF(#REF!&lt;&gt;"",1,0))</f>
        <v>#REF!</v>
      </c>
      <c r="L9" s="35" t="e">
        <f>IF('Crisis Indicator Data'!#REF!="No Data",1,IF(#REF!&lt;&gt;"",1,0))</f>
        <v>#REF!</v>
      </c>
      <c r="M9" s="35" t="e">
        <f>IF('Crisis Indicator Data'!#REF!="No Data",1,IF(#REF!&lt;&gt;"",1,0))</f>
        <v>#REF!</v>
      </c>
      <c r="N9" s="35" t="e">
        <f>IF('Crisis Indicator Data'!#REF!="No Data",1,IF(#REF!&lt;&gt;"",1,0))</f>
        <v>#REF!</v>
      </c>
      <c r="O9" s="35" t="e">
        <f>IF('Crisis Indicator Data'!#REF!="No Data",1,IF(#REF!&lt;&gt;"",1,0))</f>
        <v>#REF!</v>
      </c>
      <c r="P9" s="35" t="e">
        <f>IF('Crisis Indicator Data'!#REF!="No Data",1,IF(#REF!&lt;&gt;"",1,0))</f>
        <v>#REF!</v>
      </c>
      <c r="Q9" s="35" t="e">
        <f>IF('Crisis Indicator Data'!#REF!="No Data",1,IF(#REF!&lt;&gt;"",1,0))</f>
        <v>#REF!</v>
      </c>
      <c r="R9" s="35" t="e">
        <f>IF('Crisis Indicator Data'!#REF!="No Data",1,IF(#REF!&lt;&gt;"",1,0))</f>
        <v>#REF!</v>
      </c>
      <c r="S9" s="35" t="e">
        <f>IF('Crisis Indicator Data'!#REF!="No Data",1,IF(#REF!&lt;&gt;"",1,0))</f>
        <v>#REF!</v>
      </c>
      <c r="T9" s="35" t="e">
        <f>IF('Crisis Indicator Data'!#REF!="No Data",1,IF(#REF!&lt;&gt;"",1,0))</f>
        <v>#REF!</v>
      </c>
      <c r="U9" s="35" t="e">
        <f>IF('Crisis Indicator Data'!#REF!="No Data",1,IF(#REF!&lt;&gt;"",1,0))</f>
        <v>#REF!</v>
      </c>
      <c r="V9" s="35" t="e">
        <f>IF('Crisis Indicator Data'!#REF!="No Data",1,IF(#REF!&lt;&gt;"",1,0))</f>
        <v>#REF!</v>
      </c>
      <c r="W9" s="35" t="e">
        <f>IF('Crisis Indicator Data'!#REF!="No Data",1,IF(#REF!&lt;&gt;"",1,0))</f>
        <v>#REF!</v>
      </c>
      <c r="X9" s="35" t="e">
        <f>IF('Crisis Indicator Data'!#REF!="No Data",1,IF(#REF!&lt;&gt;"",1,0))</f>
        <v>#REF!</v>
      </c>
      <c r="Y9" s="35" t="e">
        <f>IF('Crisis Indicator Data'!#REF!="No Data",1,IF(#REF!&lt;&gt;"",1,0))</f>
        <v>#REF!</v>
      </c>
      <c r="Z9" s="35" t="e">
        <f>IF('Crisis Indicator Data'!#REF!="No Data",1,IF(#REF!&lt;&gt;"",1,0))</f>
        <v>#REF!</v>
      </c>
      <c r="AA9" s="35" t="e">
        <f>IF('Crisis Indicator Data'!#REF!="No Data",1,IF(#REF!&lt;&gt;"",1,0))</f>
        <v>#REF!</v>
      </c>
      <c r="AB9" s="35" t="e">
        <f>IF('Crisis Indicator Data'!#REF!="No Data",1,IF(#REF!&lt;&gt;"",1,0))</f>
        <v>#REF!</v>
      </c>
      <c r="AC9" s="35" t="e">
        <f>IF('Crisis Indicator Data'!#REF!="No Data",1,IF(#REF!&lt;&gt;"",1,0))</f>
        <v>#REF!</v>
      </c>
      <c r="AD9" s="35" t="e">
        <f>IF('Crisis Indicator Data'!#REF!="No Data",1,IF(#REF!&lt;&gt;"",1,0))</f>
        <v>#REF!</v>
      </c>
      <c r="AE9" s="35" t="e">
        <f>IF('Crisis Indicator Data'!#REF!="No Data",1,IF(#REF!&lt;&gt;"",1,0))</f>
        <v>#REF!</v>
      </c>
      <c r="AF9" s="35" t="e">
        <f>IF('Crisis Indicator Data'!#REF!="No Data",1,IF(#REF!&lt;&gt;"",1,0))</f>
        <v>#REF!</v>
      </c>
      <c r="AG9" s="35" t="e">
        <f>IF('Crisis Indicator Data'!#REF!="No Data",1,IF(#REF!&lt;&gt;"",1,0))</f>
        <v>#REF!</v>
      </c>
      <c r="AH9" s="35" t="e">
        <f>IF('Crisis Indicator Data'!#REF!="No Data",1,IF(#REF!&lt;&gt;"",1,0))</f>
        <v>#REF!</v>
      </c>
      <c r="AI9" s="35" t="e">
        <f>IF('Crisis Indicator Data'!#REF!="No Data",1,IF(#REF!&lt;&gt;"",1,0))</f>
        <v>#REF!</v>
      </c>
      <c r="AJ9" s="35" t="e">
        <f>IF('Crisis Indicator Data'!#REF!="No Data",1,IF(#REF!&lt;&gt;"",1,0))</f>
        <v>#REF!</v>
      </c>
      <c r="AK9" s="35" t="e">
        <f>IF('Crisis Indicator Data'!#REF!="No Data",1,IF(#REF!&lt;&gt;"",1,0))</f>
        <v>#REF!</v>
      </c>
      <c r="AL9" s="35" t="e">
        <f>IF('Crisis Indicator Data'!#REF!="No Data",1,IF(#REF!&lt;&gt;"",1,0))</f>
        <v>#REF!</v>
      </c>
      <c r="AM9" s="35" t="e">
        <f>IF('Crisis Indicator Data'!#REF!="No Data",1,IF(#REF!&lt;&gt;"",1,0))</f>
        <v>#REF!</v>
      </c>
      <c r="AN9" s="35" t="e">
        <f>IF('Crisis Indicator Data'!#REF!="No Data",1,IF(#REF!&lt;&gt;"",1,0))</f>
        <v>#REF!</v>
      </c>
      <c r="AO9" s="35" t="e">
        <f>IF('Crisis Indicator Data'!#REF!="No Data",1,IF(#REF!&lt;&gt;"",1,0))</f>
        <v>#REF!</v>
      </c>
      <c r="AP9" s="35" t="e">
        <f>IF('Crisis Indicator Data'!#REF!="No Data",1,IF(#REF!&lt;&gt;"",1,0))</f>
        <v>#REF!</v>
      </c>
      <c r="AQ9" s="35" t="e">
        <f>IF('Crisis Indicator Data'!#REF!="No Data",1,IF(#REF!&lt;&gt;"",1,0))</f>
        <v>#REF!</v>
      </c>
      <c r="AR9" s="35" t="e">
        <f>IF('Crisis Indicator Data'!#REF!="No Data",1,IF(#REF!&lt;&gt;"",1,0))</f>
        <v>#REF!</v>
      </c>
      <c r="AS9" s="35" t="e">
        <f>IF('Crisis Indicator Data'!#REF!="No Data",1,IF(#REF!&lt;&gt;"",1,0))</f>
        <v>#REF!</v>
      </c>
      <c r="AT9" s="35" t="e">
        <f>IF('Crisis Indicator Data'!#REF!="No Data",1,IF(#REF!&lt;&gt;"",1,0))</f>
        <v>#REF!</v>
      </c>
      <c r="AU9" s="35" t="e">
        <f>IF('Crisis Indicator Data'!#REF!="No Data",1,IF(#REF!&lt;&gt;"",1,0))</f>
        <v>#REF!</v>
      </c>
      <c r="AV9" s="35" t="e">
        <f>IF('Crisis Indicator Data'!#REF!="No Data",1,IF(#REF!&lt;&gt;"",1,0))</f>
        <v>#REF!</v>
      </c>
      <c r="AW9" s="35" t="e">
        <f>IF('Crisis Indicator Data'!#REF!="No Data",1,IF(#REF!&lt;&gt;"",1,0))</f>
        <v>#REF!</v>
      </c>
      <c r="AX9" s="35" t="e">
        <f>IF('Crisis Indicator Data'!#REF!="No Data",1,IF(#REF!&lt;&gt;"",1,0))</f>
        <v>#REF!</v>
      </c>
      <c r="AY9" s="35" t="e">
        <f>IF('Crisis Indicator Data'!#REF!="No Data",1,IF(#REF!&lt;&gt;"",1,0))</f>
        <v>#REF!</v>
      </c>
      <c r="AZ9" s="35" t="e">
        <f>IF('Crisis Indicator Data'!#REF!="No Data",1,IF(#REF!&lt;&gt;"",1,0))</f>
        <v>#REF!</v>
      </c>
      <c r="BA9" t="e">
        <f t="shared" si="0"/>
        <v>#REF!</v>
      </c>
      <c r="BB9" s="37" t="e">
        <f t="shared" si="1"/>
        <v>#REF!</v>
      </c>
    </row>
    <row r="10" spans="1:54" x14ac:dyDescent="0.35">
      <c r="A10" t="s">
        <v>16</v>
      </c>
      <c r="B10" s="35" t="e">
        <f>IF('Crisis Indicator Data'!#REF!="No Data",1,IF(#REF!&lt;&gt;"",1,0))</f>
        <v>#REF!</v>
      </c>
      <c r="C10" s="35" t="e">
        <f>IF('Crisis Indicator Data'!#REF!="No Data",1,IF(#REF!&lt;&gt;"",1,0))</f>
        <v>#REF!</v>
      </c>
      <c r="D10" s="35" t="e">
        <f>IF('Crisis Indicator Data'!#REF!="No Data",1,IF(#REF!&lt;&gt;"",1,0))</f>
        <v>#REF!</v>
      </c>
      <c r="E10" s="35" t="e">
        <f>IF('Crisis Indicator Data'!#REF!="No Data",1,IF(#REF!&lt;&gt;"",1,0))</f>
        <v>#REF!</v>
      </c>
      <c r="F10" s="35" t="e">
        <f>IF('Crisis Indicator Data'!#REF!="No Data",1,IF(#REF!&lt;&gt;"",1,0))</f>
        <v>#REF!</v>
      </c>
      <c r="G10" s="35" t="e">
        <f>IF('Crisis Indicator Data'!#REF!="No Data",1,IF(#REF!&lt;&gt;"",1,0))</f>
        <v>#REF!</v>
      </c>
      <c r="H10" s="35" t="e">
        <f>IF('Crisis Indicator Data'!#REF!="No Data",1,IF(#REF!&lt;&gt;"",1,0))</f>
        <v>#REF!</v>
      </c>
      <c r="I10" s="35" t="e">
        <f>IF('Crisis Indicator Data'!#REF!="No Data",1,IF(#REF!&lt;&gt;"",1,0))</f>
        <v>#REF!</v>
      </c>
      <c r="J10" s="35" t="e">
        <f>IF('Crisis Indicator Data'!#REF!="No Data",1,IF(#REF!&lt;&gt;"",1,0))</f>
        <v>#REF!</v>
      </c>
      <c r="K10" s="35" t="e">
        <f>IF('Crisis Indicator Data'!#REF!="No Data",1,IF(#REF!&lt;&gt;"",1,0))</f>
        <v>#REF!</v>
      </c>
      <c r="L10" s="35" t="e">
        <f>IF('Crisis Indicator Data'!#REF!="No Data",1,IF(#REF!&lt;&gt;"",1,0))</f>
        <v>#REF!</v>
      </c>
      <c r="M10" s="35" t="e">
        <f>IF('Crisis Indicator Data'!#REF!="No Data",1,IF(#REF!&lt;&gt;"",1,0))</f>
        <v>#REF!</v>
      </c>
      <c r="N10" s="35" t="e">
        <f>IF('Crisis Indicator Data'!#REF!="No Data",1,IF(#REF!&lt;&gt;"",1,0))</f>
        <v>#REF!</v>
      </c>
      <c r="O10" s="35" t="e">
        <f>IF('Crisis Indicator Data'!#REF!="No Data",1,IF(#REF!&lt;&gt;"",1,0))</f>
        <v>#REF!</v>
      </c>
      <c r="P10" s="35" t="e">
        <f>IF('Crisis Indicator Data'!#REF!="No Data",1,IF(#REF!&lt;&gt;"",1,0))</f>
        <v>#REF!</v>
      </c>
      <c r="Q10" s="35" t="e">
        <f>IF('Crisis Indicator Data'!#REF!="No Data",1,IF(#REF!&lt;&gt;"",1,0))</f>
        <v>#REF!</v>
      </c>
      <c r="R10" s="35" t="e">
        <f>IF('Crisis Indicator Data'!#REF!="No Data",1,IF(#REF!&lt;&gt;"",1,0))</f>
        <v>#REF!</v>
      </c>
      <c r="S10" s="35" t="e">
        <f>IF('Crisis Indicator Data'!#REF!="No Data",1,IF(#REF!&lt;&gt;"",1,0))</f>
        <v>#REF!</v>
      </c>
      <c r="T10" s="35" t="e">
        <f>IF('Crisis Indicator Data'!#REF!="No Data",1,IF(#REF!&lt;&gt;"",1,0))</f>
        <v>#REF!</v>
      </c>
      <c r="U10" s="35" t="e">
        <f>IF('Crisis Indicator Data'!#REF!="No Data",1,IF(#REF!&lt;&gt;"",1,0))</f>
        <v>#REF!</v>
      </c>
      <c r="V10" s="35" t="e">
        <f>IF('Crisis Indicator Data'!#REF!="No Data",1,IF(#REF!&lt;&gt;"",1,0))</f>
        <v>#REF!</v>
      </c>
      <c r="W10" s="35" t="e">
        <f>IF('Crisis Indicator Data'!#REF!="No Data",1,IF(#REF!&lt;&gt;"",1,0))</f>
        <v>#REF!</v>
      </c>
      <c r="X10" s="35" t="e">
        <f>IF('Crisis Indicator Data'!#REF!="No Data",1,IF(#REF!&lt;&gt;"",1,0))</f>
        <v>#REF!</v>
      </c>
      <c r="Y10" s="35" t="e">
        <f>IF('Crisis Indicator Data'!#REF!="No Data",1,IF(#REF!&lt;&gt;"",1,0))</f>
        <v>#REF!</v>
      </c>
      <c r="Z10" s="35" t="e">
        <f>IF('Crisis Indicator Data'!#REF!="No Data",1,IF(#REF!&lt;&gt;"",1,0))</f>
        <v>#REF!</v>
      </c>
      <c r="AA10" s="35" t="e">
        <f>IF('Crisis Indicator Data'!#REF!="No Data",1,IF(#REF!&lt;&gt;"",1,0))</f>
        <v>#REF!</v>
      </c>
      <c r="AB10" s="35" t="e">
        <f>IF('Crisis Indicator Data'!#REF!="No Data",1,IF(#REF!&lt;&gt;"",1,0))</f>
        <v>#REF!</v>
      </c>
      <c r="AC10" s="35" t="e">
        <f>IF('Crisis Indicator Data'!#REF!="No Data",1,IF(#REF!&lt;&gt;"",1,0))</f>
        <v>#REF!</v>
      </c>
      <c r="AD10" s="35" t="e">
        <f>IF('Crisis Indicator Data'!#REF!="No Data",1,IF(#REF!&lt;&gt;"",1,0))</f>
        <v>#REF!</v>
      </c>
      <c r="AE10" s="35" t="e">
        <f>IF('Crisis Indicator Data'!#REF!="No Data",1,IF(#REF!&lt;&gt;"",1,0))</f>
        <v>#REF!</v>
      </c>
      <c r="AF10" s="35" t="e">
        <f>IF('Crisis Indicator Data'!#REF!="No Data",1,IF(#REF!&lt;&gt;"",1,0))</f>
        <v>#REF!</v>
      </c>
      <c r="AG10" s="35" t="e">
        <f>IF('Crisis Indicator Data'!#REF!="No Data",1,IF(#REF!&lt;&gt;"",1,0))</f>
        <v>#REF!</v>
      </c>
      <c r="AH10" s="35" t="e">
        <f>IF('Crisis Indicator Data'!#REF!="No Data",1,IF(#REF!&lt;&gt;"",1,0))</f>
        <v>#REF!</v>
      </c>
      <c r="AI10" s="35" t="e">
        <f>IF('Crisis Indicator Data'!#REF!="No Data",1,IF(#REF!&lt;&gt;"",1,0))</f>
        <v>#REF!</v>
      </c>
      <c r="AJ10" s="35" t="e">
        <f>IF('Crisis Indicator Data'!#REF!="No Data",1,IF(#REF!&lt;&gt;"",1,0))</f>
        <v>#REF!</v>
      </c>
      <c r="AK10" s="35" t="e">
        <f>IF('Crisis Indicator Data'!#REF!="No Data",1,IF(#REF!&lt;&gt;"",1,0))</f>
        <v>#REF!</v>
      </c>
      <c r="AL10" s="35" t="e">
        <f>IF('Crisis Indicator Data'!#REF!="No Data",1,IF(#REF!&lt;&gt;"",1,0))</f>
        <v>#REF!</v>
      </c>
      <c r="AM10" s="35" t="e">
        <f>IF('Crisis Indicator Data'!#REF!="No Data",1,IF(#REF!&lt;&gt;"",1,0))</f>
        <v>#REF!</v>
      </c>
      <c r="AN10" s="35" t="e">
        <f>IF('Crisis Indicator Data'!#REF!="No Data",1,IF(#REF!&lt;&gt;"",1,0))</f>
        <v>#REF!</v>
      </c>
      <c r="AO10" s="35" t="e">
        <f>IF('Crisis Indicator Data'!#REF!="No Data",1,IF(#REF!&lt;&gt;"",1,0))</f>
        <v>#REF!</v>
      </c>
      <c r="AP10" s="35" t="e">
        <f>IF('Crisis Indicator Data'!#REF!="No Data",1,IF(#REF!&lt;&gt;"",1,0))</f>
        <v>#REF!</v>
      </c>
      <c r="AQ10" s="35" t="e">
        <f>IF('Crisis Indicator Data'!#REF!="No Data",1,IF(#REF!&lt;&gt;"",1,0))</f>
        <v>#REF!</v>
      </c>
      <c r="AR10" s="35" t="e">
        <f>IF('Crisis Indicator Data'!#REF!="No Data",1,IF(#REF!&lt;&gt;"",1,0))</f>
        <v>#REF!</v>
      </c>
      <c r="AS10" s="35" t="e">
        <f>IF('Crisis Indicator Data'!#REF!="No Data",1,IF(#REF!&lt;&gt;"",1,0))</f>
        <v>#REF!</v>
      </c>
      <c r="AT10" s="35" t="e">
        <f>IF('Crisis Indicator Data'!#REF!="No Data",1,IF(#REF!&lt;&gt;"",1,0))</f>
        <v>#REF!</v>
      </c>
      <c r="AU10" s="35" t="e">
        <f>IF('Crisis Indicator Data'!#REF!="No Data",1,IF(#REF!&lt;&gt;"",1,0))</f>
        <v>#REF!</v>
      </c>
      <c r="AV10" s="35" t="e">
        <f>IF('Crisis Indicator Data'!#REF!="No Data",1,IF(#REF!&lt;&gt;"",1,0))</f>
        <v>#REF!</v>
      </c>
      <c r="AW10" s="35" t="e">
        <f>IF('Crisis Indicator Data'!#REF!="No Data",1,IF(#REF!&lt;&gt;"",1,0))</f>
        <v>#REF!</v>
      </c>
      <c r="AX10" s="35" t="e">
        <f>IF('Crisis Indicator Data'!#REF!="No Data",1,IF(#REF!&lt;&gt;"",1,0))</f>
        <v>#REF!</v>
      </c>
      <c r="AY10" s="35" t="e">
        <f>IF('Crisis Indicator Data'!#REF!="No Data",1,IF(#REF!&lt;&gt;"",1,0))</f>
        <v>#REF!</v>
      </c>
      <c r="AZ10" s="35" t="e">
        <f>IF('Crisis Indicator Data'!#REF!="No Data",1,IF(#REF!&lt;&gt;"",1,0))</f>
        <v>#REF!</v>
      </c>
      <c r="BA10" t="e">
        <f t="shared" si="0"/>
        <v>#REF!</v>
      </c>
      <c r="BB10" s="37" t="e">
        <f t="shared" si="1"/>
        <v>#REF!</v>
      </c>
    </row>
    <row r="11" spans="1:54" x14ac:dyDescent="0.35">
      <c r="A11" t="s">
        <v>18</v>
      </c>
      <c r="B11" s="35" t="e">
        <f>IF('Crisis Indicator Data'!#REF!="No Data",1,IF(#REF!&lt;&gt;"",1,0))</f>
        <v>#REF!</v>
      </c>
      <c r="C11" s="35" t="e">
        <f>IF('Crisis Indicator Data'!#REF!="No Data",1,IF(#REF!&lt;&gt;"",1,0))</f>
        <v>#REF!</v>
      </c>
      <c r="D11" s="35" t="e">
        <f>IF('Crisis Indicator Data'!#REF!="No Data",1,IF(#REF!&lt;&gt;"",1,0))</f>
        <v>#REF!</v>
      </c>
      <c r="E11" s="35" t="e">
        <f>IF('Crisis Indicator Data'!#REF!="No Data",1,IF(#REF!&lt;&gt;"",1,0))</f>
        <v>#REF!</v>
      </c>
      <c r="F11" s="35" t="e">
        <f>IF('Crisis Indicator Data'!#REF!="No Data",1,IF(#REF!&lt;&gt;"",1,0))</f>
        <v>#REF!</v>
      </c>
      <c r="G11" s="35" t="e">
        <f>IF('Crisis Indicator Data'!#REF!="No Data",1,IF(#REF!&lt;&gt;"",1,0))</f>
        <v>#REF!</v>
      </c>
      <c r="H11" s="35" t="e">
        <f>IF('Crisis Indicator Data'!#REF!="No Data",1,IF(#REF!&lt;&gt;"",1,0))</f>
        <v>#REF!</v>
      </c>
      <c r="I11" s="35" t="e">
        <f>IF('Crisis Indicator Data'!#REF!="No Data",1,IF(#REF!&lt;&gt;"",1,0))</f>
        <v>#REF!</v>
      </c>
      <c r="J11" s="35" t="e">
        <f>IF('Crisis Indicator Data'!#REF!="No Data",1,IF(#REF!&lt;&gt;"",1,0))</f>
        <v>#REF!</v>
      </c>
      <c r="K11" s="35" t="e">
        <f>IF('Crisis Indicator Data'!#REF!="No Data",1,IF(#REF!&lt;&gt;"",1,0))</f>
        <v>#REF!</v>
      </c>
      <c r="L11" s="35" t="e">
        <f>IF('Crisis Indicator Data'!#REF!="No Data",1,IF(#REF!&lt;&gt;"",1,0))</f>
        <v>#REF!</v>
      </c>
      <c r="M11" s="35" t="e">
        <f>IF('Crisis Indicator Data'!#REF!="No Data",1,IF(#REF!&lt;&gt;"",1,0))</f>
        <v>#REF!</v>
      </c>
      <c r="N11" s="35" t="e">
        <f>IF('Crisis Indicator Data'!#REF!="No Data",1,IF(#REF!&lt;&gt;"",1,0))</f>
        <v>#REF!</v>
      </c>
      <c r="O11" s="35" t="e">
        <f>IF('Crisis Indicator Data'!#REF!="No Data",1,IF(#REF!&lt;&gt;"",1,0))</f>
        <v>#REF!</v>
      </c>
      <c r="P11" s="35" t="e">
        <f>IF('Crisis Indicator Data'!#REF!="No Data",1,IF(#REF!&lt;&gt;"",1,0))</f>
        <v>#REF!</v>
      </c>
      <c r="Q11" s="35" t="e">
        <f>IF('Crisis Indicator Data'!#REF!="No Data",1,IF(#REF!&lt;&gt;"",1,0))</f>
        <v>#REF!</v>
      </c>
      <c r="R11" s="35" t="e">
        <f>IF('Crisis Indicator Data'!#REF!="No Data",1,IF(#REF!&lt;&gt;"",1,0))</f>
        <v>#REF!</v>
      </c>
      <c r="S11" s="35" t="e">
        <f>IF('Crisis Indicator Data'!#REF!="No Data",1,IF(#REF!&lt;&gt;"",1,0))</f>
        <v>#REF!</v>
      </c>
      <c r="T11" s="35" t="e">
        <f>IF('Crisis Indicator Data'!#REF!="No Data",1,IF(#REF!&lt;&gt;"",1,0))</f>
        <v>#REF!</v>
      </c>
      <c r="U11" s="35" t="e">
        <f>IF('Crisis Indicator Data'!#REF!="No Data",1,IF(#REF!&lt;&gt;"",1,0))</f>
        <v>#REF!</v>
      </c>
      <c r="V11" s="35" t="e">
        <f>IF('Crisis Indicator Data'!#REF!="No Data",1,IF(#REF!&lt;&gt;"",1,0))</f>
        <v>#REF!</v>
      </c>
      <c r="W11" s="35" t="e">
        <f>IF('Crisis Indicator Data'!#REF!="No Data",1,IF(#REF!&lt;&gt;"",1,0))</f>
        <v>#REF!</v>
      </c>
      <c r="X11" s="35" t="e">
        <f>IF('Crisis Indicator Data'!#REF!="No Data",1,IF(#REF!&lt;&gt;"",1,0))</f>
        <v>#REF!</v>
      </c>
      <c r="Y11" s="35" t="e">
        <f>IF('Crisis Indicator Data'!#REF!="No Data",1,IF(#REF!&lt;&gt;"",1,0))</f>
        <v>#REF!</v>
      </c>
      <c r="Z11" s="35" t="e">
        <f>IF('Crisis Indicator Data'!#REF!="No Data",1,IF(#REF!&lt;&gt;"",1,0))</f>
        <v>#REF!</v>
      </c>
      <c r="AA11" s="35" t="e">
        <f>IF('Crisis Indicator Data'!#REF!="No Data",1,IF(#REF!&lt;&gt;"",1,0))</f>
        <v>#REF!</v>
      </c>
      <c r="AB11" s="35" t="e">
        <f>IF('Crisis Indicator Data'!#REF!="No Data",1,IF(#REF!&lt;&gt;"",1,0))</f>
        <v>#REF!</v>
      </c>
      <c r="AC11" s="35" t="e">
        <f>IF('Crisis Indicator Data'!#REF!="No Data",1,IF(#REF!&lt;&gt;"",1,0))</f>
        <v>#REF!</v>
      </c>
      <c r="AD11" s="35" t="e">
        <f>IF('Crisis Indicator Data'!#REF!="No Data",1,IF(#REF!&lt;&gt;"",1,0))</f>
        <v>#REF!</v>
      </c>
      <c r="AE11" s="35" t="e">
        <f>IF('Crisis Indicator Data'!#REF!="No Data",1,IF(#REF!&lt;&gt;"",1,0))</f>
        <v>#REF!</v>
      </c>
      <c r="AF11" s="35" t="e">
        <f>IF('Crisis Indicator Data'!#REF!="No Data",1,IF(#REF!&lt;&gt;"",1,0))</f>
        <v>#REF!</v>
      </c>
      <c r="AG11" s="35" t="e">
        <f>IF('Crisis Indicator Data'!#REF!="No Data",1,IF(#REF!&lt;&gt;"",1,0))</f>
        <v>#REF!</v>
      </c>
      <c r="AH11" s="35" t="e">
        <f>IF('Crisis Indicator Data'!#REF!="No Data",1,IF(#REF!&lt;&gt;"",1,0))</f>
        <v>#REF!</v>
      </c>
      <c r="AI11" s="35" t="e">
        <f>IF('Crisis Indicator Data'!#REF!="No Data",1,IF(#REF!&lt;&gt;"",1,0))</f>
        <v>#REF!</v>
      </c>
      <c r="AJ11" s="35" t="e">
        <f>IF('Crisis Indicator Data'!#REF!="No Data",1,IF(#REF!&lt;&gt;"",1,0))</f>
        <v>#REF!</v>
      </c>
      <c r="AK11" s="35" t="e">
        <f>IF('Crisis Indicator Data'!#REF!="No Data",1,IF(#REF!&lt;&gt;"",1,0))</f>
        <v>#REF!</v>
      </c>
      <c r="AL11" s="35" t="e">
        <f>IF('Crisis Indicator Data'!#REF!="No Data",1,IF(#REF!&lt;&gt;"",1,0))</f>
        <v>#REF!</v>
      </c>
      <c r="AM11" s="35" t="e">
        <f>IF('Crisis Indicator Data'!#REF!="No Data",1,IF(#REF!&lt;&gt;"",1,0))</f>
        <v>#REF!</v>
      </c>
      <c r="AN11" s="35" t="e">
        <f>IF('Crisis Indicator Data'!#REF!="No Data",1,IF(#REF!&lt;&gt;"",1,0))</f>
        <v>#REF!</v>
      </c>
      <c r="AO11" s="35" t="e">
        <f>IF('Crisis Indicator Data'!#REF!="No Data",1,IF(#REF!&lt;&gt;"",1,0))</f>
        <v>#REF!</v>
      </c>
      <c r="AP11" s="35" t="e">
        <f>IF('Crisis Indicator Data'!#REF!="No Data",1,IF(#REF!&lt;&gt;"",1,0))</f>
        <v>#REF!</v>
      </c>
      <c r="AQ11" s="35" t="e">
        <f>IF('Crisis Indicator Data'!#REF!="No Data",1,IF(#REF!&lt;&gt;"",1,0))</f>
        <v>#REF!</v>
      </c>
      <c r="AR11" s="35" t="e">
        <f>IF('Crisis Indicator Data'!#REF!="No Data",1,IF(#REF!&lt;&gt;"",1,0))</f>
        <v>#REF!</v>
      </c>
      <c r="AS11" s="35" t="e">
        <f>IF('Crisis Indicator Data'!#REF!="No Data",1,IF(#REF!&lt;&gt;"",1,0))</f>
        <v>#REF!</v>
      </c>
      <c r="AT11" s="35" t="e">
        <f>IF('Crisis Indicator Data'!#REF!="No Data",1,IF(#REF!&lt;&gt;"",1,0))</f>
        <v>#REF!</v>
      </c>
      <c r="AU11" s="35" t="e">
        <f>IF('Crisis Indicator Data'!#REF!="No Data",1,IF(#REF!&lt;&gt;"",1,0))</f>
        <v>#REF!</v>
      </c>
      <c r="AV11" s="35" t="e">
        <f>IF('Crisis Indicator Data'!#REF!="No Data",1,IF(#REF!&lt;&gt;"",1,0))</f>
        <v>#REF!</v>
      </c>
      <c r="AW11" s="35" t="e">
        <f>IF('Crisis Indicator Data'!#REF!="No Data",1,IF(#REF!&lt;&gt;"",1,0))</f>
        <v>#REF!</v>
      </c>
      <c r="AX11" s="35" t="e">
        <f>IF('Crisis Indicator Data'!#REF!="No Data",1,IF(#REF!&lt;&gt;"",1,0))</f>
        <v>#REF!</v>
      </c>
      <c r="AY11" s="35" t="e">
        <f>IF('Crisis Indicator Data'!#REF!="No Data",1,IF(#REF!&lt;&gt;"",1,0))</f>
        <v>#REF!</v>
      </c>
      <c r="AZ11" s="35" t="e">
        <f>IF('Crisis Indicator Data'!#REF!="No Data",1,IF(#REF!&lt;&gt;"",1,0))</f>
        <v>#REF!</v>
      </c>
      <c r="BA11" t="e">
        <f t="shared" si="0"/>
        <v>#REF!</v>
      </c>
      <c r="BB11" s="37" t="e">
        <f t="shared" si="1"/>
        <v>#REF!</v>
      </c>
    </row>
    <row r="12" spans="1:54" x14ac:dyDescent="0.35">
      <c r="A12" t="s">
        <v>20</v>
      </c>
      <c r="B12" s="35" t="e">
        <f>IF('Crisis Indicator Data'!#REF!="No Data",1,IF(#REF!&lt;&gt;"",1,0))</f>
        <v>#REF!</v>
      </c>
      <c r="C12" s="35" t="e">
        <f>IF('Crisis Indicator Data'!#REF!="No Data",1,IF(#REF!&lt;&gt;"",1,0))</f>
        <v>#REF!</v>
      </c>
      <c r="D12" s="35" t="e">
        <f>IF('Crisis Indicator Data'!#REF!="No Data",1,IF(#REF!&lt;&gt;"",1,0))</f>
        <v>#REF!</v>
      </c>
      <c r="E12" s="35" t="e">
        <f>IF('Crisis Indicator Data'!#REF!="No Data",1,IF(#REF!&lt;&gt;"",1,0))</f>
        <v>#REF!</v>
      </c>
      <c r="F12" s="35" t="e">
        <f>IF('Crisis Indicator Data'!#REF!="No Data",1,IF(#REF!&lt;&gt;"",1,0))</f>
        <v>#REF!</v>
      </c>
      <c r="G12" s="35" t="e">
        <f>IF('Crisis Indicator Data'!#REF!="No Data",1,IF(#REF!&lt;&gt;"",1,0))</f>
        <v>#REF!</v>
      </c>
      <c r="H12" s="35" t="e">
        <f>IF('Crisis Indicator Data'!#REF!="No Data",1,IF(#REF!&lt;&gt;"",1,0))</f>
        <v>#REF!</v>
      </c>
      <c r="I12" s="35" t="e">
        <f>IF('Crisis Indicator Data'!#REF!="No Data",1,IF(#REF!&lt;&gt;"",1,0))</f>
        <v>#REF!</v>
      </c>
      <c r="J12" s="35" t="e">
        <f>IF('Crisis Indicator Data'!#REF!="No Data",1,IF(#REF!&lt;&gt;"",1,0))</f>
        <v>#REF!</v>
      </c>
      <c r="K12" s="35" t="e">
        <f>IF('Crisis Indicator Data'!#REF!="No Data",1,IF(#REF!&lt;&gt;"",1,0))</f>
        <v>#REF!</v>
      </c>
      <c r="L12" s="35" t="e">
        <f>IF('Crisis Indicator Data'!#REF!="No Data",1,IF(#REF!&lt;&gt;"",1,0))</f>
        <v>#REF!</v>
      </c>
      <c r="M12" s="35" t="e">
        <f>IF('Crisis Indicator Data'!#REF!="No Data",1,IF(#REF!&lt;&gt;"",1,0))</f>
        <v>#REF!</v>
      </c>
      <c r="N12" s="35" t="e">
        <f>IF('Crisis Indicator Data'!#REF!="No Data",1,IF(#REF!&lt;&gt;"",1,0))</f>
        <v>#REF!</v>
      </c>
      <c r="O12" s="35" t="e">
        <f>IF('Crisis Indicator Data'!#REF!="No Data",1,IF(#REF!&lt;&gt;"",1,0))</f>
        <v>#REF!</v>
      </c>
      <c r="P12" s="35" t="e">
        <f>IF('Crisis Indicator Data'!#REF!="No Data",1,IF(#REF!&lt;&gt;"",1,0))</f>
        <v>#REF!</v>
      </c>
      <c r="Q12" s="35" t="e">
        <f>IF('Crisis Indicator Data'!#REF!="No Data",1,IF(#REF!&lt;&gt;"",1,0))</f>
        <v>#REF!</v>
      </c>
      <c r="R12" s="35" t="e">
        <f>IF('Crisis Indicator Data'!#REF!="No Data",1,IF(#REF!&lt;&gt;"",1,0))</f>
        <v>#REF!</v>
      </c>
      <c r="S12" s="35" t="e">
        <f>IF('Crisis Indicator Data'!#REF!="No Data",1,IF(#REF!&lt;&gt;"",1,0))</f>
        <v>#REF!</v>
      </c>
      <c r="T12" s="35" t="e">
        <f>IF('Crisis Indicator Data'!#REF!="No Data",1,IF(#REF!&lt;&gt;"",1,0))</f>
        <v>#REF!</v>
      </c>
      <c r="U12" s="35" t="e">
        <f>IF('Crisis Indicator Data'!#REF!="No Data",1,IF(#REF!&lt;&gt;"",1,0))</f>
        <v>#REF!</v>
      </c>
      <c r="V12" s="35" t="e">
        <f>IF('Crisis Indicator Data'!#REF!="No Data",1,IF(#REF!&lt;&gt;"",1,0))</f>
        <v>#REF!</v>
      </c>
      <c r="W12" s="35" t="e">
        <f>IF('Crisis Indicator Data'!#REF!="No Data",1,IF(#REF!&lt;&gt;"",1,0))</f>
        <v>#REF!</v>
      </c>
      <c r="X12" s="35" t="e">
        <f>IF('Crisis Indicator Data'!#REF!="No Data",1,IF(#REF!&lt;&gt;"",1,0))</f>
        <v>#REF!</v>
      </c>
      <c r="Y12" s="35" t="e">
        <f>IF('Crisis Indicator Data'!#REF!="No Data",1,IF(#REF!&lt;&gt;"",1,0))</f>
        <v>#REF!</v>
      </c>
      <c r="Z12" s="35" t="e">
        <f>IF('Crisis Indicator Data'!#REF!="No Data",1,IF(#REF!&lt;&gt;"",1,0))</f>
        <v>#REF!</v>
      </c>
      <c r="AA12" s="35" t="e">
        <f>IF('Crisis Indicator Data'!#REF!="No Data",1,IF(#REF!&lt;&gt;"",1,0))</f>
        <v>#REF!</v>
      </c>
      <c r="AB12" s="35" t="e">
        <f>IF('Crisis Indicator Data'!#REF!="No Data",1,IF(#REF!&lt;&gt;"",1,0))</f>
        <v>#REF!</v>
      </c>
      <c r="AC12" s="35" t="e">
        <f>IF('Crisis Indicator Data'!#REF!="No Data",1,IF(#REF!&lt;&gt;"",1,0))</f>
        <v>#REF!</v>
      </c>
      <c r="AD12" s="35" t="e">
        <f>IF('Crisis Indicator Data'!#REF!="No Data",1,IF(#REF!&lt;&gt;"",1,0))</f>
        <v>#REF!</v>
      </c>
      <c r="AE12" s="35" t="e">
        <f>IF('Crisis Indicator Data'!#REF!="No Data",1,IF(#REF!&lt;&gt;"",1,0))</f>
        <v>#REF!</v>
      </c>
      <c r="AF12" s="35" t="e">
        <f>IF('Crisis Indicator Data'!#REF!="No Data",1,IF(#REF!&lt;&gt;"",1,0))</f>
        <v>#REF!</v>
      </c>
      <c r="AG12" s="35" t="e">
        <f>IF('Crisis Indicator Data'!#REF!="No Data",1,IF(#REF!&lt;&gt;"",1,0))</f>
        <v>#REF!</v>
      </c>
      <c r="AH12" s="35" t="e">
        <f>IF('Crisis Indicator Data'!#REF!="No Data",1,IF(#REF!&lt;&gt;"",1,0))</f>
        <v>#REF!</v>
      </c>
      <c r="AI12" s="35" t="e">
        <f>IF('Crisis Indicator Data'!#REF!="No Data",1,IF(#REF!&lt;&gt;"",1,0))</f>
        <v>#REF!</v>
      </c>
      <c r="AJ12" s="35" t="e">
        <f>IF('Crisis Indicator Data'!#REF!="No Data",1,IF(#REF!&lt;&gt;"",1,0))</f>
        <v>#REF!</v>
      </c>
      <c r="AK12" s="35" t="e">
        <f>IF('Crisis Indicator Data'!#REF!="No Data",1,IF(#REF!&lt;&gt;"",1,0))</f>
        <v>#REF!</v>
      </c>
      <c r="AL12" s="35" t="e">
        <f>IF('Crisis Indicator Data'!#REF!="No Data",1,IF(#REF!&lt;&gt;"",1,0))</f>
        <v>#REF!</v>
      </c>
      <c r="AM12" s="35" t="e">
        <f>IF('Crisis Indicator Data'!#REF!="No Data",1,IF(#REF!&lt;&gt;"",1,0))</f>
        <v>#REF!</v>
      </c>
      <c r="AN12" s="35" t="e">
        <f>IF('Crisis Indicator Data'!#REF!="No Data",1,IF(#REF!&lt;&gt;"",1,0))</f>
        <v>#REF!</v>
      </c>
      <c r="AO12" s="35" t="e">
        <f>IF('Crisis Indicator Data'!#REF!="No Data",1,IF(#REF!&lt;&gt;"",1,0))</f>
        <v>#REF!</v>
      </c>
      <c r="AP12" s="35" t="e">
        <f>IF('Crisis Indicator Data'!#REF!="No Data",1,IF(#REF!&lt;&gt;"",1,0))</f>
        <v>#REF!</v>
      </c>
      <c r="AQ12" s="35" t="e">
        <f>IF('Crisis Indicator Data'!#REF!="No Data",1,IF(#REF!&lt;&gt;"",1,0))</f>
        <v>#REF!</v>
      </c>
      <c r="AR12" s="35" t="e">
        <f>IF('Crisis Indicator Data'!#REF!="No Data",1,IF(#REF!&lt;&gt;"",1,0))</f>
        <v>#REF!</v>
      </c>
      <c r="AS12" s="35" t="e">
        <f>IF('Crisis Indicator Data'!#REF!="No Data",1,IF(#REF!&lt;&gt;"",1,0))</f>
        <v>#REF!</v>
      </c>
      <c r="AT12" s="35" t="e">
        <f>IF('Crisis Indicator Data'!#REF!="No Data",1,IF(#REF!&lt;&gt;"",1,0))</f>
        <v>#REF!</v>
      </c>
      <c r="AU12" s="35" t="e">
        <f>IF('Crisis Indicator Data'!#REF!="No Data",1,IF(#REF!&lt;&gt;"",1,0))</f>
        <v>#REF!</v>
      </c>
      <c r="AV12" s="35" t="e">
        <f>IF('Crisis Indicator Data'!#REF!="No Data",1,IF(#REF!&lt;&gt;"",1,0))</f>
        <v>#REF!</v>
      </c>
      <c r="AW12" s="35" t="e">
        <f>IF('Crisis Indicator Data'!#REF!="No Data",1,IF(#REF!&lt;&gt;"",1,0))</f>
        <v>#REF!</v>
      </c>
      <c r="AX12" s="35" t="e">
        <f>IF('Crisis Indicator Data'!#REF!="No Data",1,IF(#REF!&lt;&gt;"",1,0))</f>
        <v>#REF!</v>
      </c>
      <c r="AY12" s="35" t="e">
        <f>IF('Crisis Indicator Data'!#REF!="No Data",1,IF(#REF!&lt;&gt;"",1,0))</f>
        <v>#REF!</v>
      </c>
      <c r="AZ12" s="35" t="e">
        <f>IF('Crisis Indicator Data'!#REF!="No Data",1,IF(#REF!&lt;&gt;"",1,0))</f>
        <v>#REF!</v>
      </c>
      <c r="BA12" t="e">
        <f t="shared" si="0"/>
        <v>#REF!</v>
      </c>
      <c r="BB12" s="37" t="e">
        <f t="shared" si="1"/>
        <v>#REF!</v>
      </c>
    </row>
    <row r="13" spans="1:54" x14ac:dyDescent="0.35">
      <c r="A13" t="s">
        <v>22</v>
      </c>
      <c r="B13" s="35" t="e">
        <f>IF('Crisis Indicator Data'!#REF!="No Data",1,IF(#REF!&lt;&gt;"",1,0))</f>
        <v>#REF!</v>
      </c>
      <c r="C13" s="35" t="e">
        <f>IF('Crisis Indicator Data'!#REF!="No Data",1,IF(#REF!&lt;&gt;"",1,0))</f>
        <v>#REF!</v>
      </c>
      <c r="D13" s="35" t="e">
        <f>IF('Crisis Indicator Data'!#REF!="No Data",1,IF(#REF!&lt;&gt;"",1,0))</f>
        <v>#REF!</v>
      </c>
      <c r="E13" s="35" t="e">
        <f>IF('Crisis Indicator Data'!#REF!="No Data",1,IF(#REF!&lt;&gt;"",1,0))</f>
        <v>#REF!</v>
      </c>
      <c r="F13" s="35" t="e">
        <f>IF('Crisis Indicator Data'!#REF!="No Data",1,IF(#REF!&lt;&gt;"",1,0))</f>
        <v>#REF!</v>
      </c>
      <c r="G13" s="35" t="e">
        <f>IF('Crisis Indicator Data'!#REF!="No Data",1,IF(#REF!&lt;&gt;"",1,0))</f>
        <v>#REF!</v>
      </c>
      <c r="H13" s="35" t="e">
        <f>IF('Crisis Indicator Data'!#REF!="No Data",1,IF(#REF!&lt;&gt;"",1,0))</f>
        <v>#REF!</v>
      </c>
      <c r="I13" s="35" t="e">
        <f>IF('Crisis Indicator Data'!#REF!="No Data",1,IF(#REF!&lt;&gt;"",1,0))</f>
        <v>#REF!</v>
      </c>
      <c r="J13" s="35" t="e">
        <f>IF('Crisis Indicator Data'!#REF!="No Data",1,IF(#REF!&lt;&gt;"",1,0))</f>
        <v>#REF!</v>
      </c>
      <c r="K13" s="35" t="e">
        <f>IF('Crisis Indicator Data'!#REF!="No Data",1,IF(#REF!&lt;&gt;"",1,0))</f>
        <v>#REF!</v>
      </c>
      <c r="L13" s="35" t="e">
        <f>IF('Crisis Indicator Data'!#REF!="No Data",1,IF(#REF!&lt;&gt;"",1,0))</f>
        <v>#REF!</v>
      </c>
      <c r="M13" s="35" t="e">
        <f>IF('Crisis Indicator Data'!#REF!="No Data",1,IF(#REF!&lt;&gt;"",1,0))</f>
        <v>#REF!</v>
      </c>
      <c r="N13" s="35" t="e">
        <f>IF('Crisis Indicator Data'!#REF!="No Data",1,IF(#REF!&lt;&gt;"",1,0))</f>
        <v>#REF!</v>
      </c>
      <c r="O13" s="35" t="e">
        <f>IF('Crisis Indicator Data'!#REF!="No Data",1,IF(#REF!&lt;&gt;"",1,0))</f>
        <v>#REF!</v>
      </c>
      <c r="P13" s="35" t="e">
        <f>IF('Crisis Indicator Data'!#REF!="No Data",1,IF(#REF!&lt;&gt;"",1,0))</f>
        <v>#REF!</v>
      </c>
      <c r="Q13" s="35" t="e">
        <f>IF('Crisis Indicator Data'!#REF!="No Data",1,IF(#REF!&lt;&gt;"",1,0))</f>
        <v>#REF!</v>
      </c>
      <c r="R13" s="35" t="e">
        <f>IF('Crisis Indicator Data'!#REF!="No Data",1,IF(#REF!&lt;&gt;"",1,0))</f>
        <v>#REF!</v>
      </c>
      <c r="S13" s="35" t="e">
        <f>IF('Crisis Indicator Data'!#REF!="No Data",1,IF(#REF!&lt;&gt;"",1,0))</f>
        <v>#REF!</v>
      </c>
      <c r="T13" s="35" t="e">
        <f>IF('Crisis Indicator Data'!#REF!="No Data",1,IF(#REF!&lt;&gt;"",1,0))</f>
        <v>#REF!</v>
      </c>
      <c r="U13" s="35" t="e">
        <f>IF('Crisis Indicator Data'!#REF!="No Data",1,IF(#REF!&lt;&gt;"",1,0))</f>
        <v>#REF!</v>
      </c>
      <c r="V13" s="35" t="e">
        <f>IF('Crisis Indicator Data'!#REF!="No Data",1,IF(#REF!&lt;&gt;"",1,0))</f>
        <v>#REF!</v>
      </c>
      <c r="W13" s="35" t="e">
        <f>IF('Crisis Indicator Data'!#REF!="No Data",1,IF(#REF!&lt;&gt;"",1,0))</f>
        <v>#REF!</v>
      </c>
      <c r="X13" s="35" t="e">
        <f>IF('Crisis Indicator Data'!#REF!="No Data",1,IF(#REF!&lt;&gt;"",1,0))</f>
        <v>#REF!</v>
      </c>
      <c r="Y13" s="35" t="e">
        <f>IF('Crisis Indicator Data'!#REF!="No Data",1,IF(#REF!&lt;&gt;"",1,0))</f>
        <v>#REF!</v>
      </c>
      <c r="Z13" s="35" t="e">
        <f>IF('Crisis Indicator Data'!#REF!="No Data",1,IF(#REF!&lt;&gt;"",1,0))</f>
        <v>#REF!</v>
      </c>
      <c r="AA13" s="35" t="e">
        <f>IF('Crisis Indicator Data'!#REF!="No Data",1,IF(#REF!&lt;&gt;"",1,0))</f>
        <v>#REF!</v>
      </c>
      <c r="AB13" s="35" t="e">
        <f>IF('Crisis Indicator Data'!#REF!="No Data",1,IF(#REF!&lt;&gt;"",1,0))</f>
        <v>#REF!</v>
      </c>
      <c r="AC13" s="35" t="e">
        <f>IF('Crisis Indicator Data'!#REF!="No Data",1,IF(#REF!&lt;&gt;"",1,0))</f>
        <v>#REF!</v>
      </c>
      <c r="AD13" s="35" t="e">
        <f>IF('Crisis Indicator Data'!#REF!="No Data",1,IF(#REF!&lt;&gt;"",1,0))</f>
        <v>#REF!</v>
      </c>
      <c r="AE13" s="35" t="e">
        <f>IF('Crisis Indicator Data'!#REF!="No Data",1,IF(#REF!&lt;&gt;"",1,0))</f>
        <v>#REF!</v>
      </c>
      <c r="AF13" s="35" t="e">
        <f>IF('Crisis Indicator Data'!#REF!="No Data",1,IF(#REF!&lt;&gt;"",1,0))</f>
        <v>#REF!</v>
      </c>
      <c r="AG13" s="35" t="e">
        <f>IF('Crisis Indicator Data'!#REF!="No Data",1,IF(#REF!&lt;&gt;"",1,0))</f>
        <v>#REF!</v>
      </c>
      <c r="AH13" s="35" t="e">
        <f>IF('Crisis Indicator Data'!#REF!="No Data",1,IF(#REF!&lt;&gt;"",1,0))</f>
        <v>#REF!</v>
      </c>
      <c r="AI13" s="35" t="e">
        <f>IF('Crisis Indicator Data'!#REF!="No Data",1,IF(#REF!&lt;&gt;"",1,0))</f>
        <v>#REF!</v>
      </c>
      <c r="AJ13" s="35" t="e">
        <f>IF('Crisis Indicator Data'!#REF!="No Data",1,IF(#REF!&lt;&gt;"",1,0))</f>
        <v>#REF!</v>
      </c>
      <c r="AK13" s="35" t="e">
        <f>IF('Crisis Indicator Data'!#REF!="No Data",1,IF(#REF!&lt;&gt;"",1,0))</f>
        <v>#REF!</v>
      </c>
      <c r="AL13" s="35" t="e">
        <f>IF('Crisis Indicator Data'!#REF!="No Data",1,IF(#REF!&lt;&gt;"",1,0))</f>
        <v>#REF!</v>
      </c>
      <c r="AM13" s="35" t="e">
        <f>IF('Crisis Indicator Data'!#REF!="No Data",1,IF(#REF!&lt;&gt;"",1,0))</f>
        <v>#REF!</v>
      </c>
      <c r="AN13" s="35" t="e">
        <f>IF('Crisis Indicator Data'!#REF!="No Data",1,IF(#REF!&lt;&gt;"",1,0))</f>
        <v>#REF!</v>
      </c>
      <c r="AO13" s="35" t="e">
        <f>IF('Crisis Indicator Data'!#REF!="No Data",1,IF(#REF!&lt;&gt;"",1,0))</f>
        <v>#REF!</v>
      </c>
      <c r="AP13" s="35" t="e">
        <f>IF('Crisis Indicator Data'!#REF!="No Data",1,IF(#REF!&lt;&gt;"",1,0))</f>
        <v>#REF!</v>
      </c>
      <c r="AQ13" s="35" t="e">
        <f>IF('Crisis Indicator Data'!#REF!="No Data",1,IF(#REF!&lt;&gt;"",1,0))</f>
        <v>#REF!</v>
      </c>
      <c r="AR13" s="35" t="e">
        <f>IF('Crisis Indicator Data'!#REF!="No Data",1,IF(#REF!&lt;&gt;"",1,0))</f>
        <v>#REF!</v>
      </c>
      <c r="AS13" s="35" t="e">
        <f>IF('Crisis Indicator Data'!#REF!="No Data",1,IF(#REF!&lt;&gt;"",1,0))</f>
        <v>#REF!</v>
      </c>
      <c r="AT13" s="35" t="e">
        <f>IF('Crisis Indicator Data'!#REF!="No Data",1,IF(#REF!&lt;&gt;"",1,0))</f>
        <v>#REF!</v>
      </c>
      <c r="AU13" s="35" t="e">
        <f>IF('Crisis Indicator Data'!#REF!="No Data",1,IF(#REF!&lt;&gt;"",1,0))</f>
        <v>#REF!</v>
      </c>
      <c r="AV13" s="35" t="e">
        <f>IF('Crisis Indicator Data'!#REF!="No Data",1,IF(#REF!&lt;&gt;"",1,0))</f>
        <v>#REF!</v>
      </c>
      <c r="AW13" s="35" t="e">
        <f>IF('Crisis Indicator Data'!#REF!="No Data",1,IF(#REF!&lt;&gt;"",1,0))</f>
        <v>#REF!</v>
      </c>
      <c r="AX13" s="35" t="e">
        <f>IF('Crisis Indicator Data'!#REF!="No Data",1,IF(#REF!&lt;&gt;"",1,0))</f>
        <v>#REF!</v>
      </c>
      <c r="AY13" s="35" t="e">
        <f>IF('Crisis Indicator Data'!#REF!="No Data",1,IF(#REF!&lt;&gt;"",1,0))</f>
        <v>#REF!</v>
      </c>
      <c r="AZ13" s="35" t="e">
        <f>IF('Crisis Indicator Data'!#REF!="No Data",1,IF(#REF!&lt;&gt;"",1,0))</f>
        <v>#REF!</v>
      </c>
      <c r="BA13" t="e">
        <f t="shared" si="0"/>
        <v>#REF!</v>
      </c>
      <c r="BB13" s="37" t="e">
        <f t="shared" si="1"/>
        <v>#REF!</v>
      </c>
    </row>
    <row r="14" spans="1:54" x14ac:dyDescent="0.35">
      <c r="A14" t="s">
        <v>24</v>
      </c>
      <c r="B14" s="35" t="e">
        <f>IF('Crisis Indicator Data'!#REF!="No Data",1,IF(#REF!&lt;&gt;"",1,0))</f>
        <v>#REF!</v>
      </c>
      <c r="C14" s="35" t="e">
        <f>IF('Crisis Indicator Data'!#REF!="No Data",1,IF(#REF!&lt;&gt;"",1,0))</f>
        <v>#REF!</v>
      </c>
      <c r="D14" s="35" t="e">
        <f>IF('Crisis Indicator Data'!#REF!="No Data",1,IF(#REF!&lt;&gt;"",1,0))</f>
        <v>#REF!</v>
      </c>
      <c r="E14" s="35" t="e">
        <f>IF('Crisis Indicator Data'!#REF!="No Data",1,IF(#REF!&lt;&gt;"",1,0))</f>
        <v>#REF!</v>
      </c>
      <c r="F14" s="35" t="e">
        <f>IF('Crisis Indicator Data'!#REF!="No Data",1,IF(#REF!&lt;&gt;"",1,0))</f>
        <v>#REF!</v>
      </c>
      <c r="G14" s="35" t="e">
        <f>IF('Crisis Indicator Data'!#REF!="No Data",1,IF(#REF!&lt;&gt;"",1,0))</f>
        <v>#REF!</v>
      </c>
      <c r="H14" s="35" t="e">
        <f>IF('Crisis Indicator Data'!#REF!="No Data",1,IF(#REF!&lt;&gt;"",1,0))</f>
        <v>#REF!</v>
      </c>
      <c r="I14" s="35" t="e">
        <f>IF('Crisis Indicator Data'!#REF!="No Data",1,IF(#REF!&lt;&gt;"",1,0))</f>
        <v>#REF!</v>
      </c>
      <c r="J14" s="35" t="e">
        <f>IF('Crisis Indicator Data'!#REF!="No Data",1,IF(#REF!&lt;&gt;"",1,0))</f>
        <v>#REF!</v>
      </c>
      <c r="K14" s="35" t="e">
        <f>IF('Crisis Indicator Data'!#REF!="No Data",1,IF(#REF!&lt;&gt;"",1,0))</f>
        <v>#REF!</v>
      </c>
      <c r="L14" s="35" t="e">
        <f>IF('Crisis Indicator Data'!#REF!="No Data",1,IF(#REF!&lt;&gt;"",1,0))</f>
        <v>#REF!</v>
      </c>
      <c r="M14" s="35" t="e">
        <f>IF('Crisis Indicator Data'!#REF!="No Data",1,IF(#REF!&lt;&gt;"",1,0))</f>
        <v>#REF!</v>
      </c>
      <c r="N14" s="35" t="e">
        <f>IF('Crisis Indicator Data'!#REF!="No Data",1,IF(#REF!&lt;&gt;"",1,0))</f>
        <v>#REF!</v>
      </c>
      <c r="O14" s="35" t="e">
        <f>IF('Crisis Indicator Data'!#REF!="No Data",1,IF(#REF!&lt;&gt;"",1,0))</f>
        <v>#REF!</v>
      </c>
      <c r="P14" s="35" t="e">
        <f>IF('Crisis Indicator Data'!#REF!="No Data",1,IF(#REF!&lt;&gt;"",1,0))</f>
        <v>#REF!</v>
      </c>
      <c r="Q14" s="35" t="e">
        <f>IF('Crisis Indicator Data'!#REF!="No Data",1,IF(#REF!&lt;&gt;"",1,0))</f>
        <v>#REF!</v>
      </c>
      <c r="R14" s="35" t="e">
        <f>IF('Crisis Indicator Data'!#REF!="No Data",1,IF(#REF!&lt;&gt;"",1,0))</f>
        <v>#REF!</v>
      </c>
      <c r="S14" s="35" t="e">
        <f>IF('Crisis Indicator Data'!#REF!="No Data",1,IF(#REF!&lt;&gt;"",1,0))</f>
        <v>#REF!</v>
      </c>
      <c r="T14" s="35" t="e">
        <f>IF('Crisis Indicator Data'!#REF!="No Data",1,IF(#REF!&lt;&gt;"",1,0))</f>
        <v>#REF!</v>
      </c>
      <c r="U14" s="35" t="e">
        <f>IF('Crisis Indicator Data'!#REF!="No Data",1,IF(#REF!&lt;&gt;"",1,0))</f>
        <v>#REF!</v>
      </c>
      <c r="V14" s="35" t="e">
        <f>IF('Crisis Indicator Data'!#REF!="No Data",1,IF(#REF!&lt;&gt;"",1,0))</f>
        <v>#REF!</v>
      </c>
      <c r="W14" s="35" t="e">
        <f>IF('Crisis Indicator Data'!#REF!="No Data",1,IF(#REF!&lt;&gt;"",1,0))</f>
        <v>#REF!</v>
      </c>
      <c r="X14" s="35" t="e">
        <f>IF('Crisis Indicator Data'!#REF!="No Data",1,IF(#REF!&lt;&gt;"",1,0))</f>
        <v>#REF!</v>
      </c>
      <c r="Y14" s="35" t="e">
        <f>IF('Crisis Indicator Data'!#REF!="No Data",1,IF(#REF!&lt;&gt;"",1,0))</f>
        <v>#REF!</v>
      </c>
      <c r="Z14" s="35" t="e">
        <f>IF('Crisis Indicator Data'!#REF!="No Data",1,IF(#REF!&lt;&gt;"",1,0))</f>
        <v>#REF!</v>
      </c>
      <c r="AA14" s="35" t="e">
        <f>IF('Crisis Indicator Data'!#REF!="No Data",1,IF(#REF!&lt;&gt;"",1,0))</f>
        <v>#REF!</v>
      </c>
      <c r="AB14" s="35" t="e">
        <f>IF('Crisis Indicator Data'!#REF!="No Data",1,IF(#REF!&lt;&gt;"",1,0))</f>
        <v>#REF!</v>
      </c>
      <c r="AC14" s="35" t="e">
        <f>IF('Crisis Indicator Data'!#REF!="No Data",1,IF(#REF!&lt;&gt;"",1,0))</f>
        <v>#REF!</v>
      </c>
      <c r="AD14" s="35" t="e">
        <f>IF('Crisis Indicator Data'!#REF!="No Data",1,IF(#REF!&lt;&gt;"",1,0))</f>
        <v>#REF!</v>
      </c>
      <c r="AE14" s="35" t="e">
        <f>IF('Crisis Indicator Data'!#REF!="No Data",1,IF(#REF!&lt;&gt;"",1,0))</f>
        <v>#REF!</v>
      </c>
      <c r="AF14" s="35" t="e">
        <f>IF('Crisis Indicator Data'!#REF!="No Data",1,IF(#REF!&lt;&gt;"",1,0))</f>
        <v>#REF!</v>
      </c>
      <c r="AG14" s="35" t="e">
        <f>IF('Crisis Indicator Data'!#REF!="No Data",1,IF(#REF!&lt;&gt;"",1,0))</f>
        <v>#REF!</v>
      </c>
      <c r="AH14" s="35" t="e">
        <f>IF('Crisis Indicator Data'!#REF!="No Data",1,IF(#REF!&lt;&gt;"",1,0))</f>
        <v>#REF!</v>
      </c>
      <c r="AI14" s="35" t="e">
        <f>IF('Crisis Indicator Data'!#REF!="No Data",1,IF(#REF!&lt;&gt;"",1,0))</f>
        <v>#REF!</v>
      </c>
      <c r="AJ14" s="35" t="e">
        <f>IF('Crisis Indicator Data'!#REF!="No Data",1,IF(#REF!&lt;&gt;"",1,0))</f>
        <v>#REF!</v>
      </c>
      <c r="AK14" s="35" t="e">
        <f>IF('Crisis Indicator Data'!#REF!="No Data",1,IF(#REF!&lt;&gt;"",1,0))</f>
        <v>#REF!</v>
      </c>
      <c r="AL14" s="35" t="e">
        <f>IF('Crisis Indicator Data'!#REF!="No Data",1,IF(#REF!&lt;&gt;"",1,0))</f>
        <v>#REF!</v>
      </c>
      <c r="AM14" s="35" t="e">
        <f>IF('Crisis Indicator Data'!#REF!="No Data",1,IF(#REF!&lt;&gt;"",1,0))</f>
        <v>#REF!</v>
      </c>
      <c r="AN14" s="35" t="e">
        <f>IF('Crisis Indicator Data'!#REF!="No Data",1,IF(#REF!&lt;&gt;"",1,0))</f>
        <v>#REF!</v>
      </c>
      <c r="AO14" s="35" t="e">
        <f>IF('Crisis Indicator Data'!#REF!="No Data",1,IF(#REF!&lt;&gt;"",1,0))</f>
        <v>#REF!</v>
      </c>
      <c r="AP14" s="35" t="e">
        <f>IF('Crisis Indicator Data'!#REF!="No Data",1,IF(#REF!&lt;&gt;"",1,0))</f>
        <v>#REF!</v>
      </c>
      <c r="AQ14" s="35" t="e">
        <f>IF('Crisis Indicator Data'!#REF!="No Data",1,IF(#REF!&lt;&gt;"",1,0))</f>
        <v>#REF!</v>
      </c>
      <c r="AR14" s="35" t="e">
        <f>IF('Crisis Indicator Data'!#REF!="No Data",1,IF(#REF!&lt;&gt;"",1,0))</f>
        <v>#REF!</v>
      </c>
      <c r="AS14" s="35" t="e">
        <f>IF('Crisis Indicator Data'!#REF!="No Data",1,IF(#REF!&lt;&gt;"",1,0))</f>
        <v>#REF!</v>
      </c>
      <c r="AT14" s="35" t="e">
        <f>IF('Crisis Indicator Data'!#REF!="No Data",1,IF(#REF!&lt;&gt;"",1,0))</f>
        <v>#REF!</v>
      </c>
      <c r="AU14" s="35" t="e">
        <f>IF('Crisis Indicator Data'!#REF!="No Data",1,IF(#REF!&lt;&gt;"",1,0))</f>
        <v>#REF!</v>
      </c>
      <c r="AV14" s="35" t="e">
        <f>IF('Crisis Indicator Data'!#REF!="No Data",1,IF(#REF!&lt;&gt;"",1,0))</f>
        <v>#REF!</v>
      </c>
      <c r="AW14" s="35" t="e">
        <f>IF('Crisis Indicator Data'!#REF!="No Data",1,IF(#REF!&lt;&gt;"",1,0))</f>
        <v>#REF!</v>
      </c>
      <c r="AX14" s="35" t="e">
        <f>IF('Crisis Indicator Data'!#REF!="No Data",1,IF(#REF!&lt;&gt;"",1,0))</f>
        <v>#REF!</v>
      </c>
      <c r="AY14" s="35" t="e">
        <f>IF('Crisis Indicator Data'!#REF!="No Data",1,IF(#REF!&lt;&gt;"",1,0))</f>
        <v>#REF!</v>
      </c>
      <c r="AZ14" s="35" t="e">
        <f>IF('Crisis Indicator Data'!#REF!="No Data",1,IF(#REF!&lt;&gt;"",1,0))</f>
        <v>#REF!</v>
      </c>
      <c r="BA14" t="e">
        <f t="shared" si="0"/>
        <v>#REF!</v>
      </c>
      <c r="BB14" s="37" t="e">
        <f t="shared" si="1"/>
        <v>#REF!</v>
      </c>
    </row>
    <row r="15" spans="1:54" x14ac:dyDescent="0.35">
      <c r="A15" t="s">
        <v>26</v>
      </c>
      <c r="B15" s="35" t="e">
        <f>IF('Crisis Indicator Data'!#REF!="No Data",1,IF(#REF!&lt;&gt;"",1,0))</f>
        <v>#REF!</v>
      </c>
      <c r="C15" s="35" t="e">
        <f>IF('Crisis Indicator Data'!#REF!="No Data",1,IF(#REF!&lt;&gt;"",1,0))</f>
        <v>#REF!</v>
      </c>
      <c r="D15" s="35" t="e">
        <f>IF('Crisis Indicator Data'!#REF!="No Data",1,IF(#REF!&lt;&gt;"",1,0))</f>
        <v>#REF!</v>
      </c>
      <c r="E15" s="35" t="e">
        <f>IF('Crisis Indicator Data'!#REF!="No Data",1,IF(#REF!&lt;&gt;"",1,0))</f>
        <v>#REF!</v>
      </c>
      <c r="F15" s="35" t="e">
        <f>IF('Crisis Indicator Data'!#REF!="No Data",1,IF(#REF!&lt;&gt;"",1,0))</f>
        <v>#REF!</v>
      </c>
      <c r="G15" s="35" t="e">
        <f>IF('Crisis Indicator Data'!#REF!="No Data",1,IF(#REF!&lt;&gt;"",1,0))</f>
        <v>#REF!</v>
      </c>
      <c r="H15" s="35" t="e">
        <f>IF('Crisis Indicator Data'!#REF!="No Data",1,IF(#REF!&lt;&gt;"",1,0))</f>
        <v>#REF!</v>
      </c>
      <c r="I15" s="35" t="e">
        <f>IF('Crisis Indicator Data'!#REF!="No Data",1,IF(#REF!&lt;&gt;"",1,0))</f>
        <v>#REF!</v>
      </c>
      <c r="J15" s="35" t="e">
        <f>IF('Crisis Indicator Data'!#REF!="No Data",1,IF(#REF!&lt;&gt;"",1,0))</f>
        <v>#REF!</v>
      </c>
      <c r="K15" s="35" t="e">
        <f>IF('Crisis Indicator Data'!#REF!="No Data",1,IF(#REF!&lt;&gt;"",1,0))</f>
        <v>#REF!</v>
      </c>
      <c r="L15" s="35" t="e">
        <f>IF('Crisis Indicator Data'!#REF!="No Data",1,IF(#REF!&lt;&gt;"",1,0))</f>
        <v>#REF!</v>
      </c>
      <c r="M15" s="35" t="e">
        <f>IF('Crisis Indicator Data'!#REF!="No Data",1,IF(#REF!&lt;&gt;"",1,0))</f>
        <v>#REF!</v>
      </c>
      <c r="N15" s="35" t="e">
        <f>IF('Crisis Indicator Data'!#REF!="No Data",1,IF(#REF!&lt;&gt;"",1,0))</f>
        <v>#REF!</v>
      </c>
      <c r="O15" s="35" t="e">
        <f>IF('Crisis Indicator Data'!#REF!="No Data",1,IF(#REF!&lt;&gt;"",1,0))</f>
        <v>#REF!</v>
      </c>
      <c r="P15" s="35" t="e">
        <f>IF('Crisis Indicator Data'!#REF!="No Data",1,IF(#REF!&lt;&gt;"",1,0))</f>
        <v>#REF!</v>
      </c>
      <c r="Q15" s="35" t="e">
        <f>IF('Crisis Indicator Data'!#REF!="No Data",1,IF(#REF!&lt;&gt;"",1,0))</f>
        <v>#REF!</v>
      </c>
      <c r="R15" s="35" t="e">
        <f>IF('Crisis Indicator Data'!#REF!="No Data",1,IF(#REF!&lt;&gt;"",1,0))</f>
        <v>#REF!</v>
      </c>
      <c r="S15" s="35" t="e">
        <f>IF('Crisis Indicator Data'!#REF!="No Data",1,IF(#REF!&lt;&gt;"",1,0))</f>
        <v>#REF!</v>
      </c>
      <c r="T15" s="35" t="e">
        <f>IF('Crisis Indicator Data'!#REF!="No Data",1,IF(#REF!&lt;&gt;"",1,0))</f>
        <v>#REF!</v>
      </c>
      <c r="U15" s="35" t="e">
        <f>IF('Crisis Indicator Data'!#REF!="No Data",1,IF(#REF!&lt;&gt;"",1,0))</f>
        <v>#REF!</v>
      </c>
      <c r="V15" s="35" t="e">
        <f>IF('Crisis Indicator Data'!#REF!="No Data",1,IF(#REF!&lt;&gt;"",1,0))</f>
        <v>#REF!</v>
      </c>
      <c r="W15" s="35" t="e">
        <f>IF('Crisis Indicator Data'!#REF!="No Data",1,IF(#REF!&lt;&gt;"",1,0))</f>
        <v>#REF!</v>
      </c>
      <c r="X15" s="35" t="e">
        <f>IF('Crisis Indicator Data'!#REF!="No Data",1,IF(#REF!&lt;&gt;"",1,0))</f>
        <v>#REF!</v>
      </c>
      <c r="Y15" s="35" t="e">
        <f>IF('Crisis Indicator Data'!#REF!="No Data",1,IF(#REF!&lt;&gt;"",1,0))</f>
        <v>#REF!</v>
      </c>
      <c r="Z15" s="35" t="e">
        <f>IF('Crisis Indicator Data'!#REF!="No Data",1,IF(#REF!&lt;&gt;"",1,0))</f>
        <v>#REF!</v>
      </c>
      <c r="AA15" s="35" t="e">
        <f>IF('Crisis Indicator Data'!#REF!="No Data",1,IF(#REF!&lt;&gt;"",1,0))</f>
        <v>#REF!</v>
      </c>
      <c r="AB15" s="35" t="e">
        <f>IF('Crisis Indicator Data'!#REF!="No Data",1,IF(#REF!&lt;&gt;"",1,0))</f>
        <v>#REF!</v>
      </c>
      <c r="AC15" s="35" t="e">
        <f>IF('Crisis Indicator Data'!#REF!="No Data",1,IF(#REF!&lt;&gt;"",1,0))</f>
        <v>#REF!</v>
      </c>
      <c r="AD15" s="35" t="e">
        <f>IF('Crisis Indicator Data'!#REF!="No Data",1,IF(#REF!&lt;&gt;"",1,0))</f>
        <v>#REF!</v>
      </c>
      <c r="AE15" s="35" t="e">
        <f>IF('Crisis Indicator Data'!#REF!="No Data",1,IF(#REF!&lt;&gt;"",1,0))</f>
        <v>#REF!</v>
      </c>
      <c r="AF15" s="35" t="e">
        <f>IF('Crisis Indicator Data'!#REF!="No Data",1,IF(#REF!&lt;&gt;"",1,0))</f>
        <v>#REF!</v>
      </c>
      <c r="AG15" s="35" t="e">
        <f>IF('Crisis Indicator Data'!#REF!="No Data",1,IF(#REF!&lt;&gt;"",1,0))</f>
        <v>#REF!</v>
      </c>
      <c r="AH15" s="35" t="e">
        <f>IF('Crisis Indicator Data'!#REF!="No Data",1,IF(#REF!&lt;&gt;"",1,0))</f>
        <v>#REF!</v>
      </c>
      <c r="AI15" s="35" t="e">
        <f>IF('Crisis Indicator Data'!#REF!="No Data",1,IF(#REF!&lt;&gt;"",1,0))</f>
        <v>#REF!</v>
      </c>
      <c r="AJ15" s="35" t="e">
        <f>IF('Crisis Indicator Data'!#REF!="No Data",1,IF(#REF!&lt;&gt;"",1,0))</f>
        <v>#REF!</v>
      </c>
      <c r="AK15" s="35" t="e">
        <f>IF('Crisis Indicator Data'!#REF!="No Data",1,IF(#REF!&lt;&gt;"",1,0))</f>
        <v>#REF!</v>
      </c>
      <c r="AL15" s="35" t="e">
        <f>IF('Crisis Indicator Data'!#REF!="No Data",1,IF(#REF!&lt;&gt;"",1,0))</f>
        <v>#REF!</v>
      </c>
      <c r="AM15" s="35" t="e">
        <f>IF('Crisis Indicator Data'!#REF!="No Data",1,IF(#REF!&lt;&gt;"",1,0))</f>
        <v>#REF!</v>
      </c>
      <c r="AN15" s="35" t="e">
        <f>IF('Crisis Indicator Data'!#REF!="No Data",1,IF(#REF!&lt;&gt;"",1,0))</f>
        <v>#REF!</v>
      </c>
      <c r="AO15" s="35" t="e">
        <f>IF('Crisis Indicator Data'!#REF!="No Data",1,IF(#REF!&lt;&gt;"",1,0))</f>
        <v>#REF!</v>
      </c>
      <c r="AP15" s="35" t="e">
        <f>IF('Crisis Indicator Data'!#REF!="No Data",1,IF(#REF!&lt;&gt;"",1,0))</f>
        <v>#REF!</v>
      </c>
      <c r="AQ15" s="35" t="e">
        <f>IF('Crisis Indicator Data'!#REF!="No Data",1,IF(#REF!&lt;&gt;"",1,0))</f>
        <v>#REF!</v>
      </c>
      <c r="AR15" s="35" t="e">
        <f>IF('Crisis Indicator Data'!#REF!="No Data",1,IF(#REF!&lt;&gt;"",1,0))</f>
        <v>#REF!</v>
      </c>
      <c r="AS15" s="35" t="e">
        <f>IF('Crisis Indicator Data'!#REF!="No Data",1,IF(#REF!&lt;&gt;"",1,0))</f>
        <v>#REF!</v>
      </c>
      <c r="AT15" s="35" t="e">
        <f>IF('Crisis Indicator Data'!#REF!="No Data",1,IF(#REF!&lt;&gt;"",1,0))</f>
        <v>#REF!</v>
      </c>
      <c r="AU15" s="35" t="e">
        <f>IF('Crisis Indicator Data'!#REF!="No Data",1,IF(#REF!&lt;&gt;"",1,0))</f>
        <v>#REF!</v>
      </c>
      <c r="AV15" s="35" t="e">
        <f>IF('Crisis Indicator Data'!#REF!="No Data",1,IF(#REF!&lt;&gt;"",1,0))</f>
        <v>#REF!</v>
      </c>
      <c r="AW15" s="35" t="e">
        <f>IF('Crisis Indicator Data'!#REF!="No Data",1,IF(#REF!&lt;&gt;"",1,0))</f>
        <v>#REF!</v>
      </c>
      <c r="AX15" s="35" t="e">
        <f>IF('Crisis Indicator Data'!#REF!="No Data",1,IF(#REF!&lt;&gt;"",1,0))</f>
        <v>#REF!</v>
      </c>
      <c r="AY15" s="35" t="e">
        <f>IF('Crisis Indicator Data'!#REF!="No Data",1,IF(#REF!&lt;&gt;"",1,0))</f>
        <v>#REF!</v>
      </c>
      <c r="AZ15" s="35" t="e">
        <f>IF('Crisis Indicator Data'!#REF!="No Data",1,IF(#REF!&lt;&gt;"",1,0))</f>
        <v>#REF!</v>
      </c>
      <c r="BA15" t="e">
        <f t="shared" si="0"/>
        <v>#REF!</v>
      </c>
      <c r="BB15" s="37" t="e">
        <f t="shared" si="1"/>
        <v>#REF!</v>
      </c>
    </row>
    <row r="16" spans="1:54" x14ac:dyDescent="0.35">
      <c r="A16" t="s">
        <v>28</v>
      </c>
      <c r="B16" s="35" t="e">
        <f>IF('Crisis Indicator Data'!#REF!="No Data",1,IF(#REF!&lt;&gt;"",1,0))</f>
        <v>#REF!</v>
      </c>
      <c r="C16" s="35" t="e">
        <f>IF('Crisis Indicator Data'!#REF!="No Data",1,IF(#REF!&lt;&gt;"",1,0))</f>
        <v>#REF!</v>
      </c>
      <c r="D16" s="35" t="e">
        <f>IF('Crisis Indicator Data'!#REF!="No Data",1,IF(#REF!&lt;&gt;"",1,0))</f>
        <v>#REF!</v>
      </c>
      <c r="E16" s="35" t="e">
        <f>IF('Crisis Indicator Data'!#REF!="No Data",1,IF(#REF!&lt;&gt;"",1,0))</f>
        <v>#REF!</v>
      </c>
      <c r="F16" s="35" t="e">
        <f>IF('Crisis Indicator Data'!#REF!="No Data",1,IF(#REF!&lt;&gt;"",1,0))</f>
        <v>#REF!</v>
      </c>
      <c r="G16" s="35" t="e">
        <f>IF('Crisis Indicator Data'!#REF!="No Data",1,IF(#REF!&lt;&gt;"",1,0))</f>
        <v>#REF!</v>
      </c>
      <c r="H16" s="35" t="e">
        <f>IF('Crisis Indicator Data'!#REF!="No Data",1,IF(#REF!&lt;&gt;"",1,0))</f>
        <v>#REF!</v>
      </c>
      <c r="I16" s="35" t="e">
        <f>IF('Crisis Indicator Data'!#REF!="No Data",1,IF(#REF!&lt;&gt;"",1,0))</f>
        <v>#REF!</v>
      </c>
      <c r="J16" s="35" t="e">
        <f>IF('Crisis Indicator Data'!#REF!="No Data",1,IF(#REF!&lt;&gt;"",1,0))</f>
        <v>#REF!</v>
      </c>
      <c r="K16" s="35" t="e">
        <f>IF('Crisis Indicator Data'!#REF!="No Data",1,IF(#REF!&lt;&gt;"",1,0))</f>
        <v>#REF!</v>
      </c>
      <c r="L16" s="35" t="e">
        <f>IF('Crisis Indicator Data'!#REF!="No Data",1,IF(#REF!&lt;&gt;"",1,0))</f>
        <v>#REF!</v>
      </c>
      <c r="M16" s="35" t="e">
        <f>IF('Crisis Indicator Data'!#REF!="No Data",1,IF(#REF!&lt;&gt;"",1,0))</f>
        <v>#REF!</v>
      </c>
      <c r="N16" s="35" t="e">
        <f>IF('Crisis Indicator Data'!#REF!="No Data",1,IF(#REF!&lt;&gt;"",1,0))</f>
        <v>#REF!</v>
      </c>
      <c r="O16" s="35" t="e">
        <f>IF('Crisis Indicator Data'!#REF!="No Data",1,IF(#REF!&lt;&gt;"",1,0))</f>
        <v>#REF!</v>
      </c>
      <c r="P16" s="35" t="e">
        <f>IF('Crisis Indicator Data'!#REF!="No Data",1,IF(#REF!&lt;&gt;"",1,0))</f>
        <v>#REF!</v>
      </c>
      <c r="Q16" s="35" t="e">
        <f>IF('Crisis Indicator Data'!#REF!="No Data",1,IF(#REF!&lt;&gt;"",1,0))</f>
        <v>#REF!</v>
      </c>
      <c r="R16" s="35" t="e">
        <f>IF('Crisis Indicator Data'!#REF!="No Data",1,IF(#REF!&lt;&gt;"",1,0))</f>
        <v>#REF!</v>
      </c>
      <c r="S16" s="35" t="e">
        <f>IF('Crisis Indicator Data'!#REF!="No Data",1,IF(#REF!&lt;&gt;"",1,0))</f>
        <v>#REF!</v>
      </c>
      <c r="T16" s="35" t="e">
        <f>IF('Crisis Indicator Data'!#REF!="No Data",1,IF(#REF!&lt;&gt;"",1,0))</f>
        <v>#REF!</v>
      </c>
      <c r="U16" s="35" t="e">
        <f>IF('Crisis Indicator Data'!#REF!="No Data",1,IF(#REF!&lt;&gt;"",1,0))</f>
        <v>#REF!</v>
      </c>
      <c r="V16" s="35" t="e">
        <f>IF('Crisis Indicator Data'!#REF!="No Data",1,IF(#REF!&lt;&gt;"",1,0))</f>
        <v>#REF!</v>
      </c>
      <c r="W16" s="35" t="e">
        <f>IF('Crisis Indicator Data'!#REF!="No Data",1,IF(#REF!&lt;&gt;"",1,0))</f>
        <v>#REF!</v>
      </c>
      <c r="X16" s="35" t="e">
        <f>IF('Crisis Indicator Data'!#REF!="No Data",1,IF(#REF!&lt;&gt;"",1,0))</f>
        <v>#REF!</v>
      </c>
      <c r="Y16" s="35" t="e">
        <f>IF('Crisis Indicator Data'!#REF!="No Data",1,IF(#REF!&lt;&gt;"",1,0))</f>
        <v>#REF!</v>
      </c>
      <c r="Z16" s="35" t="e">
        <f>IF('Crisis Indicator Data'!#REF!="No Data",1,IF(#REF!&lt;&gt;"",1,0))</f>
        <v>#REF!</v>
      </c>
      <c r="AA16" s="35" t="e">
        <f>IF('Crisis Indicator Data'!#REF!="No Data",1,IF(#REF!&lt;&gt;"",1,0))</f>
        <v>#REF!</v>
      </c>
      <c r="AB16" s="35" t="e">
        <f>IF('Crisis Indicator Data'!#REF!="No Data",1,IF(#REF!&lt;&gt;"",1,0))</f>
        <v>#REF!</v>
      </c>
      <c r="AC16" s="35" t="e">
        <f>IF('Crisis Indicator Data'!#REF!="No Data",1,IF(#REF!&lt;&gt;"",1,0))</f>
        <v>#REF!</v>
      </c>
      <c r="AD16" s="35" t="e">
        <f>IF('Crisis Indicator Data'!#REF!="No Data",1,IF(#REF!&lt;&gt;"",1,0))</f>
        <v>#REF!</v>
      </c>
      <c r="AE16" s="35" t="e">
        <f>IF('Crisis Indicator Data'!#REF!="No Data",1,IF(#REF!&lt;&gt;"",1,0))</f>
        <v>#REF!</v>
      </c>
      <c r="AF16" s="35" t="e">
        <f>IF('Crisis Indicator Data'!#REF!="No Data",1,IF(#REF!&lt;&gt;"",1,0))</f>
        <v>#REF!</v>
      </c>
      <c r="AG16" s="35" t="e">
        <f>IF('Crisis Indicator Data'!#REF!="No Data",1,IF(#REF!&lt;&gt;"",1,0))</f>
        <v>#REF!</v>
      </c>
      <c r="AH16" s="35" t="e">
        <f>IF('Crisis Indicator Data'!#REF!="No Data",1,IF(#REF!&lt;&gt;"",1,0))</f>
        <v>#REF!</v>
      </c>
      <c r="AI16" s="35" t="e">
        <f>IF('Crisis Indicator Data'!#REF!="No Data",1,IF(#REF!&lt;&gt;"",1,0))</f>
        <v>#REF!</v>
      </c>
      <c r="AJ16" s="35" t="e">
        <f>IF('Crisis Indicator Data'!#REF!="No Data",1,IF(#REF!&lt;&gt;"",1,0))</f>
        <v>#REF!</v>
      </c>
      <c r="AK16" s="35" t="e">
        <f>IF('Crisis Indicator Data'!#REF!="No Data",1,IF(#REF!&lt;&gt;"",1,0))</f>
        <v>#REF!</v>
      </c>
      <c r="AL16" s="35" t="e">
        <f>IF('Crisis Indicator Data'!#REF!="No Data",1,IF(#REF!&lt;&gt;"",1,0))</f>
        <v>#REF!</v>
      </c>
      <c r="AM16" s="35" t="e">
        <f>IF('Crisis Indicator Data'!#REF!="No Data",1,IF(#REF!&lt;&gt;"",1,0))</f>
        <v>#REF!</v>
      </c>
      <c r="AN16" s="35" t="e">
        <f>IF('Crisis Indicator Data'!#REF!="No Data",1,IF(#REF!&lt;&gt;"",1,0))</f>
        <v>#REF!</v>
      </c>
      <c r="AO16" s="35" t="e">
        <f>IF('Crisis Indicator Data'!#REF!="No Data",1,IF(#REF!&lt;&gt;"",1,0))</f>
        <v>#REF!</v>
      </c>
      <c r="AP16" s="35" t="e">
        <f>IF('Crisis Indicator Data'!#REF!="No Data",1,IF(#REF!&lt;&gt;"",1,0))</f>
        <v>#REF!</v>
      </c>
      <c r="AQ16" s="35" t="e">
        <f>IF('Crisis Indicator Data'!#REF!="No Data",1,IF(#REF!&lt;&gt;"",1,0))</f>
        <v>#REF!</v>
      </c>
      <c r="AR16" s="35" t="e">
        <f>IF('Crisis Indicator Data'!#REF!="No Data",1,IF(#REF!&lt;&gt;"",1,0))</f>
        <v>#REF!</v>
      </c>
      <c r="AS16" s="35" t="e">
        <f>IF('Crisis Indicator Data'!#REF!="No Data",1,IF(#REF!&lt;&gt;"",1,0))</f>
        <v>#REF!</v>
      </c>
      <c r="AT16" s="35" t="e">
        <f>IF('Crisis Indicator Data'!#REF!="No Data",1,IF(#REF!&lt;&gt;"",1,0))</f>
        <v>#REF!</v>
      </c>
      <c r="AU16" s="35" t="e">
        <f>IF('Crisis Indicator Data'!#REF!="No Data",1,IF(#REF!&lt;&gt;"",1,0))</f>
        <v>#REF!</v>
      </c>
      <c r="AV16" s="35" t="e">
        <f>IF('Crisis Indicator Data'!#REF!="No Data",1,IF(#REF!&lt;&gt;"",1,0))</f>
        <v>#REF!</v>
      </c>
      <c r="AW16" s="35" t="e">
        <f>IF('Crisis Indicator Data'!#REF!="No Data",1,IF(#REF!&lt;&gt;"",1,0))</f>
        <v>#REF!</v>
      </c>
      <c r="AX16" s="35" t="e">
        <f>IF('Crisis Indicator Data'!#REF!="No Data",1,IF(#REF!&lt;&gt;"",1,0))</f>
        <v>#REF!</v>
      </c>
      <c r="AY16" s="35" t="e">
        <f>IF('Crisis Indicator Data'!#REF!="No Data",1,IF(#REF!&lt;&gt;"",1,0))</f>
        <v>#REF!</v>
      </c>
      <c r="AZ16" s="35" t="e">
        <f>IF('Crisis Indicator Data'!#REF!="No Data",1,IF(#REF!&lt;&gt;"",1,0))</f>
        <v>#REF!</v>
      </c>
      <c r="BA16" t="e">
        <f t="shared" si="0"/>
        <v>#REF!</v>
      </c>
      <c r="BB16" s="37" t="e">
        <f t="shared" si="1"/>
        <v>#REF!</v>
      </c>
    </row>
    <row r="17" spans="1:54" x14ac:dyDescent="0.35">
      <c r="A17" t="s">
        <v>30</v>
      </c>
      <c r="B17" s="35" t="e">
        <f>IF('Crisis Indicator Data'!#REF!="No Data",1,IF(#REF!&lt;&gt;"",1,0))</f>
        <v>#REF!</v>
      </c>
      <c r="C17" s="35" t="e">
        <f>IF('Crisis Indicator Data'!#REF!="No Data",1,IF(#REF!&lt;&gt;"",1,0))</f>
        <v>#REF!</v>
      </c>
      <c r="D17" s="35" t="e">
        <f>IF('Crisis Indicator Data'!#REF!="No Data",1,IF(#REF!&lt;&gt;"",1,0))</f>
        <v>#REF!</v>
      </c>
      <c r="E17" s="35" t="e">
        <f>IF('Crisis Indicator Data'!#REF!="No Data",1,IF(#REF!&lt;&gt;"",1,0))</f>
        <v>#REF!</v>
      </c>
      <c r="F17" s="35" t="e">
        <f>IF('Crisis Indicator Data'!#REF!="No Data",1,IF(#REF!&lt;&gt;"",1,0))</f>
        <v>#REF!</v>
      </c>
      <c r="G17" s="35" t="e">
        <f>IF('Crisis Indicator Data'!#REF!="No Data",1,IF(#REF!&lt;&gt;"",1,0))</f>
        <v>#REF!</v>
      </c>
      <c r="H17" s="35" t="e">
        <f>IF('Crisis Indicator Data'!#REF!="No Data",1,IF(#REF!&lt;&gt;"",1,0))</f>
        <v>#REF!</v>
      </c>
      <c r="I17" s="35" t="e">
        <f>IF('Crisis Indicator Data'!#REF!="No Data",1,IF(#REF!&lt;&gt;"",1,0))</f>
        <v>#REF!</v>
      </c>
      <c r="J17" s="35" t="e">
        <f>IF('Crisis Indicator Data'!#REF!="No Data",1,IF(#REF!&lt;&gt;"",1,0))</f>
        <v>#REF!</v>
      </c>
      <c r="K17" s="35" t="e">
        <f>IF('Crisis Indicator Data'!#REF!="No Data",1,IF(#REF!&lt;&gt;"",1,0))</f>
        <v>#REF!</v>
      </c>
      <c r="L17" s="35" t="e">
        <f>IF('Crisis Indicator Data'!#REF!="No Data",1,IF(#REF!&lt;&gt;"",1,0))</f>
        <v>#REF!</v>
      </c>
      <c r="M17" s="35" t="e">
        <f>IF('Crisis Indicator Data'!#REF!="No Data",1,IF(#REF!&lt;&gt;"",1,0))</f>
        <v>#REF!</v>
      </c>
      <c r="N17" s="35" t="e">
        <f>IF('Crisis Indicator Data'!#REF!="No Data",1,IF(#REF!&lt;&gt;"",1,0))</f>
        <v>#REF!</v>
      </c>
      <c r="O17" s="35" t="e">
        <f>IF('Crisis Indicator Data'!#REF!="No Data",1,IF(#REF!&lt;&gt;"",1,0))</f>
        <v>#REF!</v>
      </c>
      <c r="P17" s="35" t="e">
        <f>IF('Crisis Indicator Data'!#REF!="No Data",1,IF(#REF!&lt;&gt;"",1,0))</f>
        <v>#REF!</v>
      </c>
      <c r="Q17" s="35" t="e">
        <f>IF('Crisis Indicator Data'!#REF!="No Data",1,IF(#REF!&lt;&gt;"",1,0))</f>
        <v>#REF!</v>
      </c>
      <c r="R17" s="35" t="e">
        <f>IF('Crisis Indicator Data'!#REF!="No Data",1,IF(#REF!&lt;&gt;"",1,0))</f>
        <v>#REF!</v>
      </c>
      <c r="S17" s="35" t="e">
        <f>IF('Crisis Indicator Data'!#REF!="No Data",1,IF(#REF!&lt;&gt;"",1,0))</f>
        <v>#REF!</v>
      </c>
      <c r="T17" s="35" t="e">
        <f>IF('Crisis Indicator Data'!#REF!="No Data",1,IF(#REF!&lt;&gt;"",1,0))</f>
        <v>#REF!</v>
      </c>
      <c r="U17" s="35" t="e">
        <f>IF('Crisis Indicator Data'!#REF!="No Data",1,IF(#REF!&lt;&gt;"",1,0))</f>
        <v>#REF!</v>
      </c>
      <c r="V17" s="35" t="e">
        <f>IF('Crisis Indicator Data'!#REF!="No Data",1,IF(#REF!&lt;&gt;"",1,0))</f>
        <v>#REF!</v>
      </c>
      <c r="W17" s="35" t="e">
        <f>IF('Crisis Indicator Data'!#REF!="No Data",1,IF(#REF!&lt;&gt;"",1,0))</f>
        <v>#REF!</v>
      </c>
      <c r="X17" s="35" t="e">
        <f>IF('Crisis Indicator Data'!#REF!="No Data",1,IF(#REF!&lt;&gt;"",1,0))</f>
        <v>#REF!</v>
      </c>
      <c r="Y17" s="35" t="e">
        <f>IF('Crisis Indicator Data'!#REF!="No Data",1,IF(#REF!&lt;&gt;"",1,0))</f>
        <v>#REF!</v>
      </c>
      <c r="Z17" s="35" t="e">
        <f>IF('Crisis Indicator Data'!#REF!="No Data",1,IF(#REF!&lt;&gt;"",1,0))</f>
        <v>#REF!</v>
      </c>
      <c r="AA17" s="35" t="e">
        <f>IF('Crisis Indicator Data'!#REF!="No Data",1,IF(#REF!&lt;&gt;"",1,0))</f>
        <v>#REF!</v>
      </c>
      <c r="AB17" s="35" t="e">
        <f>IF('Crisis Indicator Data'!#REF!="No Data",1,IF(#REF!&lt;&gt;"",1,0))</f>
        <v>#REF!</v>
      </c>
      <c r="AC17" s="35" t="e">
        <f>IF('Crisis Indicator Data'!#REF!="No Data",1,IF(#REF!&lt;&gt;"",1,0))</f>
        <v>#REF!</v>
      </c>
      <c r="AD17" s="35" t="e">
        <f>IF('Crisis Indicator Data'!#REF!="No Data",1,IF(#REF!&lt;&gt;"",1,0))</f>
        <v>#REF!</v>
      </c>
      <c r="AE17" s="35" t="e">
        <f>IF('Crisis Indicator Data'!#REF!="No Data",1,IF(#REF!&lt;&gt;"",1,0))</f>
        <v>#REF!</v>
      </c>
      <c r="AF17" s="35" t="e">
        <f>IF('Crisis Indicator Data'!#REF!="No Data",1,IF(#REF!&lt;&gt;"",1,0))</f>
        <v>#REF!</v>
      </c>
      <c r="AG17" s="35" t="e">
        <f>IF('Crisis Indicator Data'!#REF!="No Data",1,IF(#REF!&lt;&gt;"",1,0))</f>
        <v>#REF!</v>
      </c>
      <c r="AH17" s="35" t="e">
        <f>IF('Crisis Indicator Data'!#REF!="No Data",1,IF(#REF!&lt;&gt;"",1,0))</f>
        <v>#REF!</v>
      </c>
      <c r="AI17" s="35" t="e">
        <f>IF('Crisis Indicator Data'!#REF!="No Data",1,IF(#REF!&lt;&gt;"",1,0))</f>
        <v>#REF!</v>
      </c>
      <c r="AJ17" s="35" t="e">
        <f>IF('Crisis Indicator Data'!#REF!="No Data",1,IF(#REF!&lt;&gt;"",1,0))</f>
        <v>#REF!</v>
      </c>
      <c r="AK17" s="35" t="e">
        <f>IF('Crisis Indicator Data'!#REF!="No Data",1,IF(#REF!&lt;&gt;"",1,0))</f>
        <v>#REF!</v>
      </c>
      <c r="AL17" s="35" t="e">
        <f>IF('Crisis Indicator Data'!#REF!="No Data",1,IF(#REF!&lt;&gt;"",1,0))</f>
        <v>#REF!</v>
      </c>
      <c r="AM17" s="35" t="e">
        <f>IF('Crisis Indicator Data'!#REF!="No Data",1,IF(#REF!&lt;&gt;"",1,0))</f>
        <v>#REF!</v>
      </c>
      <c r="AN17" s="35" t="e">
        <f>IF('Crisis Indicator Data'!#REF!="No Data",1,IF(#REF!&lt;&gt;"",1,0))</f>
        <v>#REF!</v>
      </c>
      <c r="AO17" s="35" t="e">
        <f>IF('Crisis Indicator Data'!#REF!="No Data",1,IF(#REF!&lt;&gt;"",1,0))</f>
        <v>#REF!</v>
      </c>
      <c r="AP17" s="35" t="e">
        <f>IF('Crisis Indicator Data'!#REF!="No Data",1,IF(#REF!&lt;&gt;"",1,0))</f>
        <v>#REF!</v>
      </c>
      <c r="AQ17" s="35" t="e">
        <f>IF('Crisis Indicator Data'!#REF!="No Data",1,IF(#REF!&lt;&gt;"",1,0))</f>
        <v>#REF!</v>
      </c>
      <c r="AR17" s="35" t="e">
        <f>IF('Crisis Indicator Data'!#REF!="No Data",1,IF(#REF!&lt;&gt;"",1,0))</f>
        <v>#REF!</v>
      </c>
      <c r="AS17" s="35" t="e">
        <f>IF('Crisis Indicator Data'!#REF!="No Data",1,IF(#REF!&lt;&gt;"",1,0))</f>
        <v>#REF!</v>
      </c>
      <c r="AT17" s="35" t="e">
        <f>IF('Crisis Indicator Data'!#REF!="No Data",1,IF(#REF!&lt;&gt;"",1,0))</f>
        <v>#REF!</v>
      </c>
      <c r="AU17" s="35" t="e">
        <f>IF('Crisis Indicator Data'!#REF!="No Data",1,IF(#REF!&lt;&gt;"",1,0))</f>
        <v>#REF!</v>
      </c>
      <c r="AV17" s="35" t="e">
        <f>IF('Crisis Indicator Data'!#REF!="No Data",1,IF(#REF!&lt;&gt;"",1,0))</f>
        <v>#REF!</v>
      </c>
      <c r="AW17" s="35" t="e">
        <f>IF('Crisis Indicator Data'!#REF!="No Data",1,IF(#REF!&lt;&gt;"",1,0))</f>
        <v>#REF!</v>
      </c>
      <c r="AX17" s="35" t="e">
        <f>IF('Crisis Indicator Data'!#REF!="No Data",1,IF(#REF!&lt;&gt;"",1,0))</f>
        <v>#REF!</v>
      </c>
      <c r="AY17" s="35" t="e">
        <f>IF('Crisis Indicator Data'!#REF!="No Data",1,IF(#REF!&lt;&gt;"",1,0))</f>
        <v>#REF!</v>
      </c>
      <c r="AZ17" s="35" t="e">
        <f>IF('Crisis Indicator Data'!#REF!="No Data",1,IF(#REF!&lt;&gt;"",1,0))</f>
        <v>#REF!</v>
      </c>
      <c r="BA17" t="e">
        <f t="shared" si="0"/>
        <v>#REF!</v>
      </c>
      <c r="BB17" s="37" t="e">
        <f t="shared" si="1"/>
        <v>#REF!</v>
      </c>
    </row>
    <row r="18" spans="1:54" x14ac:dyDescent="0.35">
      <c r="A18" t="s">
        <v>32</v>
      </c>
      <c r="B18" s="35" t="e">
        <f>IF('Crisis Indicator Data'!#REF!="No Data",1,IF(#REF!&lt;&gt;"",1,0))</f>
        <v>#REF!</v>
      </c>
      <c r="C18" s="35" t="e">
        <f>IF('Crisis Indicator Data'!#REF!="No Data",1,IF(#REF!&lt;&gt;"",1,0))</f>
        <v>#REF!</v>
      </c>
      <c r="D18" s="35" t="e">
        <f>IF('Crisis Indicator Data'!#REF!="No Data",1,IF(#REF!&lt;&gt;"",1,0))</f>
        <v>#REF!</v>
      </c>
      <c r="E18" s="35" t="e">
        <f>IF('Crisis Indicator Data'!#REF!="No Data",1,IF(#REF!&lt;&gt;"",1,0))</f>
        <v>#REF!</v>
      </c>
      <c r="F18" s="35" t="e">
        <f>IF('Crisis Indicator Data'!#REF!="No Data",1,IF(#REF!&lt;&gt;"",1,0))</f>
        <v>#REF!</v>
      </c>
      <c r="G18" s="35" t="e">
        <f>IF('Crisis Indicator Data'!#REF!="No Data",1,IF(#REF!&lt;&gt;"",1,0))</f>
        <v>#REF!</v>
      </c>
      <c r="H18" s="35" t="e">
        <f>IF('Crisis Indicator Data'!#REF!="No Data",1,IF(#REF!&lt;&gt;"",1,0))</f>
        <v>#REF!</v>
      </c>
      <c r="I18" s="35" t="e">
        <f>IF('Crisis Indicator Data'!#REF!="No Data",1,IF(#REF!&lt;&gt;"",1,0))</f>
        <v>#REF!</v>
      </c>
      <c r="J18" s="35" t="e">
        <f>IF('Crisis Indicator Data'!#REF!="No Data",1,IF(#REF!&lt;&gt;"",1,0))</f>
        <v>#REF!</v>
      </c>
      <c r="K18" s="35" t="e">
        <f>IF('Crisis Indicator Data'!#REF!="No Data",1,IF(#REF!&lt;&gt;"",1,0))</f>
        <v>#REF!</v>
      </c>
      <c r="L18" s="35" t="e">
        <f>IF('Crisis Indicator Data'!#REF!="No Data",1,IF(#REF!&lt;&gt;"",1,0))</f>
        <v>#REF!</v>
      </c>
      <c r="M18" s="35" t="e">
        <f>IF('Crisis Indicator Data'!#REF!="No Data",1,IF(#REF!&lt;&gt;"",1,0))</f>
        <v>#REF!</v>
      </c>
      <c r="N18" s="35" t="e">
        <f>IF('Crisis Indicator Data'!#REF!="No Data",1,IF(#REF!&lt;&gt;"",1,0))</f>
        <v>#REF!</v>
      </c>
      <c r="O18" s="35" t="e">
        <f>IF('Crisis Indicator Data'!#REF!="No Data",1,IF(#REF!&lt;&gt;"",1,0))</f>
        <v>#REF!</v>
      </c>
      <c r="P18" s="35" t="e">
        <f>IF('Crisis Indicator Data'!#REF!="No Data",1,IF(#REF!&lt;&gt;"",1,0))</f>
        <v>#REF!</v>
      </c>
      <c r="Q18" s="35" t="e">
        <f>IF('Crisis Indicator Data'!#REF!="No Data",1,IF(#REF!&lt;&gt;"",1,0))</f>
        <v>#REF!</v>
      </c>
      <c r="R18" s="35" t="e">
        <f>IF('Crisis Indicator Data'!#REF!="No Data",1,IF(#REF!&lt;&gt;"",1,0))</f>
        <v>#REF!</v>
      </c>
      <c r="S18" s="35" t="e">
        <f>IF('Crisis Indicator Data'!#REF!="No Data",1,IF(#REF!&lt;&gt;"",1,0))</f>
        <v>#REF!</v>
      </c>
      <c r="T18" s="35" t="e">
        <f>IF('Crisis Indicator Data'!#REF!="No Data",1,IF(#REF!&lt;&gt;"",1,0))</f>
        <v>#REF!</v>
      </c>
      <c r="U18" s="35" t="e">
        <f>IF('Crisis Indicator Data'!#REF!="No Data",1,IF(#REF!&lt;&gt;"",1,0))</f>
        <v>#REF!</v>
      </c>
      <c r="V18" s="35" t="e">
        <f>IF('Crisis Indicator Data'!#REF!="No Data",1,IF(#REF!&lt;&gt;"",1,0))</f>
        <v>#REF!</v>
      </c>
      <c r="W18" s="35" t="e">
        <f>IF('Crisis Indicator Data'!#REF!="No Data",1,IF(#REF!&lt;&gt;"",1,0))</f>
        <v>#REF!</v>
      </c>
      <c r="X18" s="35" t="e">
        <f>IF('Crisis Indicator Data'!#REF!="No Data",1,IF(#REF!&lt;&gt;"",1,0))</f>
        <v>#REF!</v>
      </c>
      <c r="Y18" s="35" t="e">
        <f>IF('Crisis Indicator Data'!#REF!="No Data",1,IF(#REF!&lt;&gt;"",1,0))</f>
        <v>#REF!</v>
      </c>
      <c r="Z18" s="35" t="e">
        <f>IF('Crisis Indicator Data'!#REF!="No Data",1,IF(#REF!&lt;&gt;"",1,0))</f>
        <v>#REF!</v>
      </c>
      <c r="AA18" s="35" t="e">
        <f>IF('Crisis Indicator Data'!#REF!="No Data",1,IF(#REF!&lt;&gt;"",1,0))</f>
        <v>#REF!</v>
      </c>
      <c r="AB18" s="35" t="e">
        <f>IF('Crisis Indicator Data'!#REF!="No Data",1,IF(#REF!&lt;&gt;"",1,0))</f>
        <v>#REF!</v>
      </c>
      <c r="AC18" s="35" t="e">
        <f>IF('Crisis Indicator Data'!#REF!="No Data",1,IF(#REF!&lt;&gt;"",1,0))</f>
        <v>#REF!</v>
      </c>
      <c r="AD18" s="35" t="e">
        <f>IF('Crisis Indicator Data'!#REF!="No Data",1,IF(#REF!&lt;&gt;"",1,0))</f>
        <v>#REF!</v>
      </c>
      <c r="AE18" s="35" t="e">
        <f>IF('Crisis Indicator Data'!#REF!="No Data",1,IF(#REF!&lt;&gt;"",1,0))</f>
        <v>#REF!</v>
      </c>
      <c r="AF18" s="35" t="e">
        <f>IF('Crisis Indicator Data'!#REF!="No Data",1,IF(#REF!&lt;&gt;"",1,0))</f>
        <v>#REF!</v>
      </c>
      <c r="AG18" s="35" t="e">
        <f>IF('Crisis Indicator Data'!#REF!="No Data",1,IF(#REF!&lt;&gt;"",1,0))</f>
        <v>#REF!</v>
      </c>
      <c r="AH18" s="35" t="e">
        <f>IF('Crisis Indicator Data'!#REF!="No Data",1,IF(#REF!&lt;&gt;"",1,0))</f>
        <v>#REF!</v>
      </c>
      <c r="AI18" s="35" t="e">
        <f>IF('Crisis Indicator Data'!#REF!="No Data",1,IF(#REF!&lt;&gt;"",1,0))</f>
        <v>#REF!</v>
      </c>
      <c r="AJ18" s="35" t="e">
        <f>IF('Crisis Indicator Data'!#REF!="No Data",1,IF(#REF!&lt;&gt;"",1,0))</f>
        <v>#REF!</v>
      </c>
      <c r="AK18" s="35" t="e">
        <f>IF('Crisis Indicator Data'!#REF!="No Data",1,IF(#REF!&lt;&gt;"",1,0))</f>
        <v>#REF!</v>
      </c>
      <c r="AL18" s="35" t="e">
        <f>IF('Crisis Indicator Data'!#REF!="No Data",1,IF(#REF!&lt;&gt;"",1,0))</f>
        <v>#REF!</v>
      </c>
      <c r="AM18" s="35" t="e">
        <f>IF('Crisis Indicator Data'!#REF!="No Data",1,IF(#REF!&lt;&gt;"",1,0))</f>
        <v>#REF!</v>
      </c>
      <c r="AN18" s="35" t="e">
        <f>IF('Crisis Indicator Data'!#REF!="No Data",1,IF(#REF!&lt;&gt;"",1,0))</f>
        <v>#REF!</v>
      </c>
      <c r="AO18" s="35" t="e">
        <f>IF('Crisis Indicator Data'!#REF!="No Data",1,IF(#REF!&lt;&gt;"",1,0))</f>
        <v>#REF!</v>
      </c>
      <c r="AP18" s="35" t="e">
        <f>IF('Crisis Indicator Data'!#REF!="No Data",1,IF(#REF!&lt;&gt;"",1,0))</f>
        <v>#REF!</v>
      </c>
      <c r="AQ18" s="35" t="e">
        <f>IF('Crisis Indicator Data'!#REF!="No Data",1,IF(#REF!&lt;&gt;"",1,0))</f>
        <v>#REF!</v>
      </c>
      <c r="AR18" s="35" t="e">
        <f>IF('Crisis Indicator Data'!#REF!="No Data",1,IF(#REF!&lt;&gt;"",1,0))</f>
        <v>#REF!</v>
      </c>
      <c r="AS18" s="35" t="e">
        <f>IF('Crisis Indicator Data'!#REF!="No Data",1,IF(#REF!&lt;&gt;"",1,0))</f>
        <v>#REF!</v>
      </c>
      <c r="AT18" s="35" t="e">
        <f>IF('Crisis Indicator Data'!#REF!="No Data",1,IF(#REF!&lt;&gt;"",1,0))</f>
        <v>#REF!</v>
      </c>
      <c r="AU18" s="35" t="e">
        <f>IF('Crisis Indicator Data'!#REF!="No Data",1,IF(#REF!&lt;&gt;"",1,0))</f>
        <v>#REF!</v>
      </c>
      <c r="AV18" s="35" t="e">
        <f>IF('Crisis Indicator Data'!#REF!="No Data",1,IF(#REF!&lt;&gt;"",1,0))</f>
        <v>#REF!</v>
      </c>
      <c r="AW18" s="35" t="e">
        <f>IF('Crisis Indicator Data'!#REF!="No Data",1,IF(#REF!&lt;&gt;"",1,0))</f>
        <v>#REF!</v>
      </c>
      <c r="AX18" s="35" t="e">
        <f>IF('Crisis Indicator Data'!#REF!="No Data",1,IF(#REF!&lt;&gt;"",1,0))</f>
        <v>#REF!</v>
      </c>
      <c r="AY18" s="35" t="e">
        <f>IF('Crisis Indicator Data'!#REF!="No Data",1,IF(#REF!&lt;&gt;"",1,0))</f>
        <v>#REF!</v>
      </c>
      <c r="AZ18" s="35" t="e">
        <f>IF('Crisis Indicator Data'!#REF!="No Data",1,IF(#REF!&lt;&gt;"",1,0))</f>
        <v>#REF!</v>
      </c>
      <c r="BA18" t="e">
        <f t="shared" si="0"/>
        <v>#REF!</v>
      </c>
      <c r="BB18" s="37" t="e">
        <f t="shared" si="1"/>
        <v>#REF!</v>
      </c>
    </row>
    <row r="19" spans="1:54" x14ac:dyDescent="0.35">
      <c r="A19" t="s">
        <v>34</v>
      </c>
      <c r="B19" s="35" t="e">
        <f>IF('Crisis Indicator Data'!#REF!="No Data",1,IF(#REF!&lt;&gt;"",1,0))</f>
        <v>#REF!</v>
      </c>
      <c r="C19" s="35" t="e">
        <f>IF('Crisis Indicator Data'!#REF!="No Data",1,IF(#REF!&lt;&gt;"",1,0))</f>
        <v>#REF!</v>
      </c>
      <c r="D19" s="35" t="e">
        <f>IF('Crisis Indicator Data'!#REF!="No Data",1,IF(#REF!&lt;&gt;"",1,0))</f>
        <v>#REF!</v>
      </c>
      <c r="E19" s="35" t="e">
        <f>IF('Crisis Indicator Data'!#REF!="No Data",1,IF(#REF!&lt;&gt;"",1,0))</f>
        <v>#REF!</v>
      </c>
      <c r="F19" s="35" t="e">
        <f>IF('Crisis Indicator Data'!#REF!="No Data",1,IF(#REF!&lt;&gt;"",1,0))</f>
        <v>#REF!</v>
      </c>
      <c r="G19" s="35" t="e">
        <f>IF('Crisis Indicator Data'!#REF!="No Data",1,IF(#REF!&lt;&gt;"",1,0))</f>
        <v>#REF!</v>
      </c>
      <c r="H19" s="35" t="e">
        <f>IF('Crisis Indicator Data'!#REF!="No Data",1,IF(#REF!&lt;&gt;"",1,0))</f>
        <v>#REF!</v>
      </c>
      <c r="I19" s="35" t="e">
        <f>IF('Crisis Indicator Data'!#REF!="No Data",1,IF(#REF!&lt;&gt;"",1,0))</f>
        <v>#REF!</v>
      </c>
      <c r="J19" s="35" t="e">
        <f>IF('Crisis Indicator Data'!#REF!="No Data",1,IF(#REF!&lt;&gt;"",1,0))</f>
        <v>#REF!</v>
      </c>
      <c r="K19" s="35" t="e">
        <f>IF('Crisis Indicator Data'!#REF!="No Data",1,IF(#REF!&lt;&gt;"",1,0))</f>
        <v>#REF!</v>
      </c>
      <c r="L19" s="35" t="e">
        <f>IF('Crisis Indicator Data'!#REF!="No Data",1,IF(#REF!&lt;&gt;"",1,0))</f>
        <v>#REF!</v>
      </c>
      <c r="M19" s="35" t="e">
        <f>IF('Crisis Indicator Data'!#REF!="No Data",1,IF(#REF!&lt;&gt;"",1,0))</f>
        <v>#REF!</v>
      </c>
      <c r="N19" s="35" t="e">
        <f>IF('Crisis Indicator Data'!#REF!="No Data",1,IF(#REF!&lt;&gt;"",1,0))</f>
        <v>#REF!</v>
      </c>
      <c r="O19" s="35" t="e">
        <f>IF('Crisis Indicator Data'!#REF!="No Data",1,IF(#REF!&lt;&gt;"",1,0))</f>
        <v>#REF!</v>
      </c>
      <c r="P19" s="35" t="e">
        <f>IF('Crisis Indicator Data'!#REF!="No Data",1,IF(#REF!&lt;&gt;"",1,0))</f>
        <v>#REF!</v>
      </c>
      <c r="Q19" s="35" t="e">
        <f>IF('Crisis Indicator Data'!#REF!="No Data",1,IF(#REF!&lt;&gt;"",1,0))</f>
        <v>#REF!</v>
      </c>
      <c r="R19" s="35" t="e">
        <f>IF('Crisis Indicator Data'!#REF!="No Data",1,IF(#REF!&lt;&gt;"",1,0))</f>
        <v>#REF!</v>
      </c>
      <c r="S19" s="35" t="e">
        <f>IF('Crisis Indicator Data'!#REF!="No Data",1,IF(#REF!&lt;&gt;"",1,0))</f>
        <v>#REF!</v>
      </c>
      <c r="T19" s="35" t="e">
        <f>IF('Crisis Indicator Data'!#REF!="No Data",1,IF(#REF!&lt;&gt;"",1,0))</f>
        <v>#REF!</v>
      </c>
      <c r="U19" s="35" t="e">
        <f>IF('Crisis Indicator Data'!#REF!="No Data",1,IF(#REF!&lt;&gt;"",1,0))</f>
        <v>#REF!</v>
      </c>
      <c r="V19" s="35" t="e">
        <f>IF('Crisis Indicator Data'!#REF!="No Data",1,IF(#REF!&lt;&gt;"",1,0))</f>
        <v>#REF!</v>
      </c>
      <c r="W19" s="35" t="e">
        <f>IF('Crisis Indicator Data'!#REF!="No Data",1,IF(#REF!&lt;&gt;"",1,0))</f>
        <v>#REF!</v>
      </c>
      <c r="X19" s="35" t="e">
        <f>IF('Crisis Indicator Data'!#REF!="No Data",1,IF(#REF!&lt;&gt;"",1,0))</f>
        <v>#REF!</v>
      </c>
      <c r="Y19" s="35" t="e">
        <f>IF('Crisis Indicator Data'!#REF!="No Data",1,IF(#REF!&lt;&gt;"",1,0))</f>
        <v>#REF!</v>
      </c>
      <c r="Z19" s="35" t="e">
        <f>IF('Crisis Indicator Data'!#REF!="No Data",1,IF(#REF!&lt;&gt;"",1,0))</f>
        <v>#REF!</v>
      </c>
      <c r="AA19" s="35" t="e">
        <f>IF('Crisis Indicator Data'!#REF!="No Data",1,IF(#REF!&lt;&gt;"",1,0))</f>
        <v>#REF!</v>
      </c>
      <c r="AB19" s="35" t="e">
        <f>IF('Crisis Indicator Data'!#REF!="No Data",1,IF(#REF!&lt;&gt;"",1,0))</f>
        <v>#REF!</v>
      </c>
      <c r="AC19" s="35" t="e">
        <f>IF('Crisis Indicator Data'!#REF!="No Data",1,IF(#REF!&lt;&gt;"",1,0))</f>
        <v>#REF!</v>
      </c>
      <c r="AD19" s="35" t="e">
        <f>IF('Crisis Indicator Data'!#REF!="No Data",1,IF(#REF!&lt;&gt;"",1,0))</f>
        <v>#REF!</v>
      </c>
      <c r="AE19" s="35" t="e">
        <f>IF('Crisis Indicator Data'!#REF!="No Data",1,IF(#REF!&lt;&gt;"",1,0))</f>
        <v>#REF!</v>
      </c>
      <c r="AF19" s="35" t="e">
        <f>IF('Crisis Indicator Data'!#REF!="No Data",1,IF(#REF!&lt;&gt;"",1,0))</f>
        <v>#REF!</v>
      </c>
      <c r="AG19" s="35" t="e">
        <f>IF('Crisis Indicator Data'!#REF!="No Data",1,IF(#REF!&lt;&gt;"",1,0))</f>
        <v>#REF!</v>
      </c>
      <c r="AH19" s="35" t="e">
        <f>IF('Crisis Indicator Data'!#REF!="No Data",1,IF(#REF!&lt;&gt;"",1,0))</f>
        <v>#REF!</v>
      </c>
      <c r="AI19" s="35" t="e">
        <f>IF('Crisis Indicator Data'!#REF!="No Data",1,IF(#REF!&lt;&gt;"",1,0))</f>
        <v>#REF!</v>
      </c>
      <c r="AJ19" s="35" t="e">
        <f>IF('Crisis Indicator Data'!#REF!="No Data",1,IF(#REF!&lt;&gt;"",1,0))</f>
        <v>#REF!</v>
      </c>
      <c r="AK19" s="35" t="e">
        <f>IF('Crisis Indicator Data'!#REF!="No Data",1,IF(#REF!&lt;&gt;"",1,0))</f>
        <v>#REF!</v>
      </c>
      <c r="AL19" s="35" t="e">
        <f>IF('Crisis Indicator Data'!#REF!="No Data",1,IF(#REF!&lt;&gt;"",1,0))</f>
        <v>#REF!</v>
      </c>
      <c r="AM19" s="35" t="e">
        <f>IF('Crisis Indicator Data'!#REF!="No Data",1,IF(#REF!&lt;&gt;"",1,0))</f>
        <v>#REF!</v>
      </c>
      <c r="AN19" s="35" t="e">
        <f>IF('Crisis Indicator Data'!#REF!="No Data",1,IF(#REF!&lt;&gt;"",1,0))</f>
        <v>#REF!</v>
      </c>
      <c r="AO19" s="35" t="e">
        <f>IF('Crisis Indicator Data'!#REF!="No Data",1,IF(#REF!&lt;&gt;"",1,0))</f>
        <v>#REF!</v>
      </c>
      <c r="AP19" s="35" t="e">
        <f>IF('Crisis Indicator Data'!#REF!="No Data",1,IF(#REF!&lt;&gt;"",1,0))</f>
        <v>#REF!</v>
      </c>
      <c r="AQ19" s="35" t="e">
        <f>IF('Crisis Indicator Data'!#REF!="No Data",1,IF(#REF!&lt;&gt;"",1,0))</f>
        <v>#REF!</v>
      </c>
      <c r="AR19" s="35" t="e">
        <f>IF('Crisis Indicator Data'!#REF!="No Data",1,IF(#REF!&lt;&gt;"",1,0))</f>
        <v>#REF!</v>
      </c>
      <c r="AS19" s="35" t="e">
        <f>IF('Crisis Indicator Data'!#REF!="No Data",1,IF(#REF!&lt;&gt;"",1,0))</f>
        <v>#REF!</v>
      </c>
      <c r="AT19" s="35" t="e">
        <f>IF('Crisis Indicator Data'!#REF!="No Data",1,IF(#REF!&lt;&gt;"",1,0))</f>
        <v>#REF!</v>
      </c>
      <c r="AU19" s="35" t="e">
        <f>IF('Crisis Indicator Data'!#REF!="No Data",1,IF(#REF!&lt;&gt;"",1,0))</f>
        <v>#REF!</v>
      </c>
      <c r="AV19" s="35" t="e">
        <f>IF('Crisis Indicator Data'!#REF!="No Data",1,IF(#REF!&lt;&gt;"",1,0))</f>
        <v>#REF!</v>
      </c>
      <c r="AW19" s="35" t="e">
        <f>IF('Crisis Indicator Data'!#REF!="No Data",1,IF(#REF!&lt;&gt;"",1,0))</f>
        <v>#REF!</v>
      </c>
      <c r="AX19" s="35" t="e">
        <f>IF('Crisis Indicator Data'!#REF!="No Data",1,IF(#REF!&lt;&gt;"",1,0))</f>
        <v>#REF!</v>
      </c>
      <c r="AY19" s="35" t="e">
        <f>IF('Crisis Indicator Data'!#REF!="No Data",1,IF(#REF!&lt;&gt;"",1,0))</f>
        <v>#REF!</v>
      </c>
      <c r="AZ19" s="35" t="e">
        <f>IF('Crisis Indicator Data'!#REF!="No Data",1,IF(#REF!&lt;&gt;"",1,0))</f>
        <v>#REF!</v>
      </c>
      <c r="BA19" t="e">
        <f t="shared" si="0"/>
        <v>#REF!</v>
      </c>
      <c r="BB19" s="37" t="e">
        <f t="shared" si="1"/>
        <v>#REF!</v>
      </c>
    </row>
    <row r="20" spans="1:54" x14ac:dyDescent="0.35">
      <c r="A20" t="s">
        <v>36</v>
      </c>
      <c r="B20" s="35" t="e">
        <f>IF('Crisis Indicator Data'!#REF!="No Data",1,IF(#REF!&lt;&gt;"",1,0))</f>
        <v>#REF!</v>
      </c>
      <c r="C20" s="35" t="e">
        <f>IF('Crisis Indicator Data'!#REF!="No Data",1,IF(#REF!&lt;&gt;"",1,0))</f>
        <v>#REF!</v>
      </c>
      <c r="D20" s="35" t="e">
        <f>IF('Crisis Indicator Data'!#REF!="No Data",1,IF(#REF!&lt;&gt;"",1,0))</f>
        <v>#REF!</v>
      </c>
      <c r="E20" s="35" t="e">
        <f>IF('Crisis Indicator Data'!#REF!="No Data",1,IF(#REF!&lt;&gt;"",1,0))</f>
        <v>#REF!</v>
      </c>
      <c r="F20" s="35" t="e">
        <f>IF('Crisis Indicator Data'!#REF!="No Data",1,IF(#REF!&lt;&gt;"",1,0))</f>
        <v>#REF!</v>
      </c>
      <c r="G20" s="35" t="e">
        <f>IF('Crisis Indicator Data'!#REF!="No Data",1,IF(#REF!&lt;&gt;"",1,0))</f>
        <v>#REF!</v>
      </c>
      <c r="H20" s="35" t="e">
        <f>IF('Crisis Indicator Data'!#REF!="No Data",1,IF(#REF!&lt;&gt;"",1,0))</f>
        <v>#REF!</v>
      </c>
      <c r="I20" s="35" t="e">
        <f>IF('Crisis Indicator Data'!#REF!="No Data",1,IF(#REF!&lt;&gt;"",1,0))</f>
        <v>#REF!</v>
      </c>
      <c r="J20" s="35" t="e">
        <f>IF('Crisis Indicator Data'!#REF!="No Data",1,IF(#REF!&lt;&gt;"",1,0))</f>
        <v>#REF!</v>
      </c>
      <c r="K20" s="35" t="e">
        <f>IF('Crisis Indicator Data'!#REF!="No Data",1,IF(#REF!&lt;&gt;"",1,0))</f>
        <v>#REF!</v>
      </c>
      <c r="L20" s="35" t="e">
        <f>IF('Crisis Indicator Data'!#REF!="No Data",1,IF(#REF!&lt;&gt;"",1,0))</f>
        <v>#REF!</v>
      </c>
      <c r="M20" s="35" t="e">
        <f>IF('Crisis Indicator Data'!#REF!="No Data",1,IF(#REF!&lt;&gt;"",1,0))</f>
        <v>#REF!</v>
      </c>
      <c r="N20" s="35" t="e">
        <f>IF('Crisis Indicator Data'!#REF!="No Data",1,IF(#REF!&lt;&gt;"",1,0))</f>
        <v>#REF!</v>
      </c>
      <c r="O20" s="35" t="e">
        <f>IF('Crisis Indicator Data'!#REF!="No Data",1,IF(#REF!&lt;&gt;"",1,0))</f>
        <v>#REF!</v>
      </c>
      <c r="P20" s="35" t="e">
        <f>IF('Crisis Indicator Data'!#REF!="No Data",1,IF(#REF!&lt;&gt;"",1,0))</f>
        <v>#REF!</v>
      </c>
      <c r="Q20" s="35" t="e">
        <f>IF('Crisis Indicator Data'!#REF!="No Data",1,IF(#REF!&lt;&gt;"",1,0))</f>
        <v>#REF!</v>
      </c>
      <c r="R20" s="35" t="e">
        <f>IF('Crisis Indicator Data'!#REF!="No Data",1,IF(#REF!&lt;&gt;"",1,0))</f>
        <v>#REF!</v>
      </c>
      <c r="S20" s="35" t="e">
        <f>IF('Crisis Indicator Data'!#REF!="No Data",1,IF(#REF!&lt;&gt;"",1,0))</f>
        <v>#REF!</v>
      </c>
      <c r="T20" s="35" t="e">
        <f>IF('Crisis Indicator Data'!#REF!="No Data",1,IF(#REF!&lt;&gt;"",1,0))</f>
        <v>#REF!</v>
      </c>
      <c r="U20" s="35" t="e">
        <f>IF('Crisis Indicator Data'!#REF!="No Data",1,IF(#REF!&lt;&gt;"",1,0))</f>
        <v>#REF!</v>
      </c>
      <c r="V20" s="35" t="e">
        <f>IF('Crisis Indicator Data'!#REF!="No Data",1,IF(#REF!&lt;&gt;"",1,0))</f>
        <v>#REF!</v>
      </c>
      <c r="W20" s="35" t="e">
        <f>IF('Crisis Indicator Data'!#REF!="No Data",1,IF(#REF!&lt;&gt;"",1,0))</f>
        <v>#REF!</v>
      </c>
      <c r="X20" s="35" t="e">
        <f>IF('Crisis Indicator Data'!#REF!="No Data",1,IF(#REF!&lt;&gt;"",1,0))</f>
        <v>#REF!</v>
      </c>
      <c r="Y20" s="35" t="e">
        <f>IF('Crisis Indicator Data'!#REF!="No Data",1,IF(#REF!&lt;&gt;"",1,0))</f>
        <v>#REF!</v>
      </c>
      <c r="Z20" s="35" t="e">
        <f>IF('Crisis Indicator Data'!#REF!="No Data",1,IF(#REF!&lt;&gt;"",1,0))</f>
        <v>#REF!</v>
      </c>
      <c r="AA20" s="35" t="e">
        <f>IF('Crisis Indicator Data'!#REF!="No Data",1,IF(#REF!&lt;&gt;"",1,0))</f>
        <v>#REF!</v>
      </c>
      <c r="AB20" s="35" t="e">
        <f>IF('Crisis Indicator Data'!#REF!="No Data",1,IF(#REF!&lt;&gt;"",1,0))</f>
        <v>#REF!</v>
      </c>
      <c r="AC20" s="35" t="e">
        <f>IF('Crisis Indicator Data'!#REF!="No Data",1,IF(#REF!&lt;&gt;"",1,0))</f>
        <v>#REF!</v>
      </c>
      <c r="AD20" s="35" t="e">
        <f>IF('Crisis Indicator Data'!#REF!="No Data",1,IF(#REF!&lt;&gt;"",1,0))</f>
        <v>#REF!</v>
      </c>
      <c r="AE20" s="35" t="e">
        <f>IF('Crisis Indicator Data'!#REF!="No Data",1,IF(#REF!&lt;&gt;"",1,0))</f>
        <v>#REF!</v>
      </c>
      <c r="AF20" s="35" t="e">
        <f>IF('Crisis Indicator Data'!#REF!="No Data",1,IF(#REF!&lt;&gt;"",1,0))</f>
        <v>#REF!</v>
      </c>
      <c r="AG20" s="35" t="e">
        <f>IF('Crisis Indicator Data'!#REF!="No Data",1,IF(#REF!&lt;&gt;"",1,0))</f>
        <v>#REF!</v>
      </c>
      <c r="AH20" s="35" t="e">
        <f>IF('Crisis Indicator Data'!#REF!="No Data",1,IF(#REF!&lt;&gt;"",1,0))</f>
        <v>#REF!</v>
      </c>
      <c r="AI20" s="35" t="e">
        <f>IF('Crisis Indicator Data'!#REF!="No Data",1,IF(#REF!&lt;&gt;"",1,0))</f>
        <v>#REF!</v>
      </c>
      <c r="AJ20" s="35" t="e">
        <f>IF('Crisis Indicator Data'!#REF!="No Data",1,IF(#REF!&lt;&gt;"",1,0))</f>
        <v>#REF!</v>
      </c>
      <c r="AK20" s="35" t="e">
        <f>IF('Crisis Indicator Data'!#REF!="No Data",1,IF(#REF!&lt;&gt;"",1,0))</f>
        <v>#REF!</v>
      </c>
      <c r="AL20" s="35" t="e">
        <f>IF('Crisis Indicator Data'!#REF!="No Data",1,IF(#REF!&lt;&gt;"",1,0))</f>
        <v>#REF!</v>
      </c>
      <c r="AM20" s="35" t="e">
        <f>IF('Crisis Indicator Data'!#REF!="No Data",1,IF(#REF!&lt;&gt;"",1,0))</f>
        <v>#REF!</v>
      </c>
      <c r="AN20" s="35" t="e">
        <f>IF('Crisis Indicator Data'!#REF!="No Data",1,IF(#REF!&lt;&gt;"",1,0))</f>
        <v>#REF!</v>
      </c>
      <c r="AO20" s="35" t="e">
        <f>IF('Crisis Indicator Data'!#REF!="No Data",1,IF(#REF!&lt;&gt;"",1,0))</f>
        <v>#REF!</v>
      </c>
      <c r="AP20" s="35" t="e">
        <f>IF('Crisis Indicator Data'!#REF!="No Data",1,IF(#REF!&lt;&gt;"",1,0))</f>
        <v>#REF!</v>
      </c>
      <c r="AQ20" s="35" t="e">
        <f>IF('Crisis Indicator Data'!#REF!="No Data",1,IF(#REF!&lt;&gt;"",1,0))</f>
        <v>#REF!</v>
      </c>
      <c r="AR20" s="35" t="e">
        <f>IF('Crisis Indicator Data'!#REF!="No Data",1,IF(#REF!&lt;&gt;"",1,0))</f>
        <v>#REF!</v>
      </c>
      <c r="AS20" s="35" t="e">
        <f>IF('Crisis Indicator Data'!#REF!="No Data",1,IF(#REF!&lt;&gt;"",1,0))</f>
        <v>#REF!</v>
      </c>
      <c r="AT20" s="35" t="e">
        <f>IF('Crisis Indicator Data'!#REF!="No Data",1,IF(#REF!&lt;&gt;"",1,0))</f>
        <v>#REF!</v>
      </c>
      <c r="AU20" s="35" t="e">
        <f>IF('Crisis Indicator Data'!#REF!="No Data",1,IF(#REF!&lt;&gt;"",1,0))</f>
        <v>#REF!</v>
      </c>
      <c r="AV20" s="35" t="e">
        <f>IF('Crisis Indicator Data'!#REF!="No Data",1,IF(#REF!&lt;&gt;"",1,0))</f>
        <v>#REF!</v>
      </c>
      <c r="AW20" s="35" t="e">
        <f>IF('Crisis Indicator Data'!#REF!="No Data",1,IF(#REF!&lt;&gt;"",1,0))</f>
        <v>#REF!</v>
      </c>
      <c r="AX20" s="35" t="e">
        <f>IF('Crisis Indicator Data'!#REF!="No Data",1,IF(#REF!&lt;&gt;"",1,0))</f>
        <v>#REF!</v>
      </c>
      <c r="AY20" s="35" t="e">
        <f>IF('Crisis Indicator Data'!#REF!="No Data",1,IF(#REF!&lt;&gt;"",1,0))</f>
        <v>#REF!</v>
      </c>
      <c r="AZ20" s="35" t="e">
        <f>IF('Crisis Indicator Data'!#REF!="No Data",1,IF(#REF!&lt;&gt;"",1,0))</f>
        <v>#REF!</v>
      </c>
      <c r="BA20" t="e">
        <f t="shared" si="0"/>
        <v>#REF!</v>
      </c>
      <c r="BB20" s="37" t="e">
        <f t="shared" si="1"/>
        <v>#REF!</v>
      </c>
    </row>
    <row r="21" spans="1:54" x14ac:dyDescent="0.35">
      <c r="A21" t="s">
        <v>38</v>
      </c>
      <c r="B21" s="35" t="e">
        <f>IF('Crisis Indicator Data'!#REF!="No Data",1,IF(#REF!&lt;&gt;"",1,0))</f>
        <v>#REF!</v>
      </c>
      <c r="C21" s="35" t="e">
        <f>IF('Crisis Indicator Data'!#REF!="No Data",1,IF(#REF!&lt;&gt;"",1,0))</f>
        <v>#REF!</v>
      </c>
      <c r="D21" s="35" t="e">
        <f>IF('Crisis Indicator Data'!#REF!="No Data",1,IF(#REF!&lt;&gt;"",1,0))</f>
        <v>#REF!</v>
      </c>
      <c r="E21" s="35" t="e">
        <f>IF('Crisis Indicator Data'!#REF!="No Data",1,IF(#REF!&lt;&gt;"",1,0))</f>
        <v>#REF!</v>
      </c>
      <c r="F21" s="35" t="e">
        <f>IF('Crisis Indicator Data'!#REF!="No Data",1,IF(#REF!&lt;&gt;"",1,0))</f>
        <v>#REF!</v>
      </c>
      <c r="G21" s="35" t="e">
        <f>IF('Crisis Indicator Data'!#REF!="No Data",1,IF(#REF!&lt;&gt;"",1,0))</f>
        <v>#REF!</v>
      </c>
      <c r="H21" s="35" t="e">
        <f>IF('Crisis Indicator Data'!#REF!="No Data",1,IF(#REF!&lt;&gt;"",1,0))</f>
        <v>#REF!</v>
      </c>
      <c r="I21" s="35" t="e">
        <f>IF('Crisis Indicator Data'!#REF!="No Data",1,IF(#REF!&lt;&gt;"",1,0))</f>
        <v>#REF!</v>
      </c>
      <c r="J21" s="35" t="e">
        <f>IF('Crisis Indicator Data'!#REF!="No Data",1,IF(#REF!&lt;&gt;"",1,0))</f>
        <v>#REF!</v>
      </c>
      <c r="K21" s="35" t="e">
        <f>IF('Crisis Indicator Data'!#REF!="No Data",1,IF(#REF!&lt;&gt;"",1,0))</f>
        <v>#REF!</v>
      </c>
      <c r="L21" s="35" t="e">
        <f>IF('Crisis Indicator Data'!#REF!="No Data",1,IF(#REF!&lt;&gt;"",1,0))</f>
        <v>#REF!</v>
      </c>
      <c r="M21" s="35" t="e">
        <f>IF('Crisis Indicator Data'!#REF!="No Data",1,IF(#REF!&lt;&gt;"",1,0))</f>
        <v>#REF!</v>
      </c>
      <c r="N21" s="35" t="e">
        <f>IF('Crisis Indicator Data'!#REF!="No Data",1,IF(#REF!&lt;&gt;"",1,0))</f>
        <v>#REF!</v>
      </c>
      <c r="O21" s="35" t="e">
        <f>IF('Crisis Indicator Data'!#REF!="No Data",1,IF(#REF!&lt;&gt;"",1,0))</f>
        <v>#REF!</v>
      </c>
      <c r="P21" s="35" t="e">
        <f>IF('Crisis Indicator Data'!#REF!="No Data",1,IF(#REF!&lt;&gt;"",1,0))</f>
        <v>#REF!</v>
      </c>
      <c r="Q21" s="35" t="e">
        <f>IF('Crisis Indicator Data'!#REF!="No Data",1,IF(#REF!&lt;&gt;"",1,0))</f>
        <v>#REF!</v>
      </c>
      <c r="R21" s="35" t="e">
        <f>IF('Crisis Indicator Data'!#REF!="No Data",1,IF(#REF!&lt;&gt;"",1,0))</f>
        <v>#REF!</v>
      </c>
      <c r="S21" s="35" t="e">
        <f>IF('Crisis Indicator Data'!#REF!="No Data",1,IF(#REF!&lt;&gt;"",1,0))</f>
        <v>#REF!</v>
      </c>
      <c r="T21" s="35" t="e">
        <f>IF('Crisis Indicator Data'!#REF!="No Data",1,IF(#REF!&lt;&gt;"",1,0))</f>
        <v>#REF!</v>
      </c>
      <c r="U21" s="35" t="e">
        <f>IF('Crisis Indicator Data'!#REF!="No Data",1,IF(#REF!&lt;&gt;"",1,0))</f>
        <v>#REF!</v>
      </c>
      <c r="V21" s="35" t="e">
        <f>IF('Crisis Indicator Data'!#REF!="No Data",1,IF(#REF!&lt;&gt;"",1,0))</f>
        <v>#REF!</v>
      </c>
      <c r="W21" s="35" t="e">
        <f>IF('Crisis Indicator Data'!#REF!="No Data",1,IF(#REF!&lt;&gt;"",1,0))</f>
        <v>#REF!</v>
      </c>
      <c r="X21" s="35" t="e">
        <f>IF('Crisis Indicator Data'!#REF!="No Data",1,IF(#REF!&lt;&gt;"",1,0))</f>
        <v>#REF!</v>
      </c>
      <c r="Y21" s="35" t="e">
        <f>IF('Crisis Indicator Data'!#REF!="No Data",1,IF(#REF!&lt;&gt;"",1,0))</f>
        <v>#REF!</v>
      </c>
      <c r="Z21" s="35" t="e">
        <f>IF('Crisis Indicator Data'!#REF!="No Data",1,IF(#REF!&lt;&gt;"",1,0))</f>
        <v>#REF!</v>
      </c>
      <c r="AA21" s="35" t="e">
        <f>IF('Crisis Indicator Data'!#REF!="No Data",1,IF(#REF!&lt;&gt;"",1,0))</f>
        <v>#REF!</v>
      </c>
      <c r="AB21" s="35" t="e">
        <f>IF('Crisis Indicator Data'!#REF!="No Data",1,IF(#REF!&lt;&gt;"",1,0))</f>
        <v>#REF!</v>
      </c>
      <c r="AC21" s="35" t="e">
        <f>IF('Crisis Indicator Data'!#REF!="No Data",1,IF(#REF!&lt;&gt;"",1,0))</f>
        <v>#REF!</v>
      </c>
      <c r="AD21" s="35" t="e">
        <f>IF('Crisis Indicator Data'!#REF!="No Data",1,IF(#REF!&lt;&gt;"",1,0))</f>
        <v>#REF!</v>
      </c>
      <c r="AE21" s="35" t="e">
        <f>IF('Crisis Indicator Data'!#REF!="No Data",1,IF(#REF!&lt;&gt;"",1,0))</f>
        <v>#REF!</v>
      </c>
      <c r="AF21" s="35" t="e">
        <f>IF('Crisis Indicator Data'!#REF!="No Data",1,IF(#REF!&lt;&gt;"",1,0))</f>
        <v>#REF!</v>
      </c>
      <c r="AG21" s="35" t="e">
        <f>IF('Crisis Indicator Data'!#REF!="No Data",1,IF(#REF!&lt;&gt;"",1,0))</f>
        <v>#REF!</v>
      </c>
      <c r="AH21" s="35" t="e">
        <f>IF('Crisis Indicator Data'!#REF!="No Data",1,IF(#REF!&lt;&gt;"",1,0))</f>
        <v>#REF!</v>
      </c>
      <c r="AI21" s="35" t="e">
        <f>IF('Crisis Indicator Data'!#REF!="No Data",1,IF(#REF!&lt;&gt;"",1,0))</f>
        <v>#REF!</v>
      </c>
      <c r="AJ21" s="35" t="e">
        <f>IF('Crisis Indicator Data'!#REF!="No Data",1,IF(#REF!&lt;&gt;"",1,0))</f>
        <v>#REF!</v>
      </c>
      <c r="AK21" s="35" t="e">
        <f>IF('Crisis Indicator Data'!#REF!="No Data",1,IF(#REF!&lt;&gt;"",1,0))</f>
        <v>#REF!</v>
      </c>
      <c r="AL21" s="35" t="e">
        <f>IF('Crisis Indicator Data'!#REF!="No Data",1,IF(#REF!&lt;&gt;"",1,0))</f>
        <v>#REF!</v>
      </c>
      <c r="AM21" s="35" t="e">
        <f>IF('Crisis Indicator Data'!#REF!="No Data",1,IF(#REF!&lt;&gt;"",1,0))</f>
        <v>#REF!</v>
      </c>
      <c r="AN21" s="35" t="e">
        <f>IF('Crisis Indicator Data'!#REF!="No Data",1,IF(#REF!&lt;&gt;"",1,0))</f>
        <v>#REF!</v>
      </c>
      <c r="AO21" s="35" t="e">
        <f>IF('Crisis Indicator Data'!#REF!="No Data",1,IF(#REF!&lt;&gt;"",1,0))</f>
        <v>#REF!</v>
      </c>
      <c r="AP21" s="35" t="e">
        <f>IF('Crisis Indicator Data'!#REF!="No Data",1,IF(#REF!&lt;&gt;"",1,0))</f>
        <v>#REF!</v>
      </c>
      <c r="AQ21" s="35" t="e">
        <f>IF('Crisis Indicator Data'!#REF!="No Data",1,IF(#REF!&lt;&gt;"",1,0))</f>
        <v>#REF!</v>
      </c>
      <c r="AR21" s="35" t="e">
        <f>IF('Crisis Indicator Data'!#REF!="No Data",1,IF(#REF!&lt;&gt;"",1,0))</f>
        <v>#REF!</v>
      </c>
      <c r="AS21" s="35" t="e">
        <f>IF('Crisis Indicator Data'!#REF!="No Data",1,IF(#REF!&lt;&gt;"",1,0))</f>
        <v>#REF!</v>
      </c>
      <c r="AT21" s="35" t="e">
        <f>IF('Crisis Indicator Data'!#REF!="No Data",1,IF(#REF!&lt;&gt;"",1,0))</f>
        <v>#REF!</v>
      </c>
      <c r="AU21" s="35" t="e">
        <f>IF('Crisis Indicator Data'!#REF!="No Data",1,IF(#REF!&lt;&gt;"",1,0))</f>
        <v>#REF!</v>
      </c>
      <c r="AV21" s="35" t="e">
        <f>IF('Crisis Indicator Data'!#REF!="No Data",1,IF(#REF!&lt;&gt;"",1,0))</f>
        <v>#REF!</v>
      </c>
      <c r="AW21" s="35" t="e">
        <f>IF('Crisis Indicator Data'!#REF!="No Data",1,IF(#REF!&lt;&gt;"",1,0))</f>
        <v>#REF!</v>
      </c>
      <c r="AX21" s="35" t="e">
        <f>IF('Crisis Indicator Data'!#REF!="No Data",1,IF(#REF!&lt;&gt;"",1,0))</f>
        <v>#REF!</v>
      </c>
      <c r="AY21" s="35" t="e">
        <f>IF('Crisis Indicator Data'!#REF!="No Data",1,IF(#REF!&lt;&gt;"",1,0))</f>
        <v>#REF!</v>
      </c>
      <c r="AZ21" s="35" t="e">
        <f>IF('Crisis Indicator Data'!#REF!="No Data",1,IF(#REF!&lt;&gt;"",1,0))</f>
        <v>#REF!</v>
      </c>
      <c r="BA21" t="e">
        <f t="shared" si="0"/>
        <v>#REF!</v>
      </c>
      <c r="BB21" s="37" t="e">
        <f t="shared" si="1"/>
        <v>#REF!</v>
      </c>
    </row>
    <row r="22" spans="1:54" x14ac:dyDescent="0.35">
      <c r="A22" t="s">
        <v>39</v>
      </c>
      <c r="B22" s="35" t="e">
        <f>IF('Crisis Indicator Data'!#REF!="No Data",1,IF(#REF!&lt;&gt;"",1,0))</f>
        <v>#REF!</v>
      </c>
      <c r="C22" s="35" t="e">
        <f>IF('Crisis Indicator Data'!#REF!="No Data",1,IF(#REF!&lt;&gt;"",1,0))</f>
        <v>#REF!</v>
      </c>
      <c r="D22" s="35" t="e">
        <f>IF('Crisis Indicator Data'!#REF!="No Data",1,IF(#REF!&lt;&gt;"",1,0))</f>
        <v>#REF!</v>
      </c>
      <c r="E22" s="35" t="e">
        <f>IF('Crisis Indicator Data'!#REF!="No Data",1,IF(#REF!&lt;&gt;"",1,0))</f>
        <v>#REF!</v>
      </c>
      <c r="F22" s="35" t="e">
        <f>IF('Crisis Indicator Data'!#REF!="No Data",1,IF(#REF!&lt;&gt;"",1,0))</f>
        <v>#REF!</v>
      </c>
      <c r="G22" s="35" t="e">
        <f>IF('Crisis Indicator Data'!#REF!="No Data",1,IF(#REF!&lt;&gt;"",1,0))</f>
        <v>#REF!</v>
      </c>
      <c r="H22" s="35" t="e">
        <f>IF('Crisis Indicator Data'!#REF!="No Data",1,IF(#REF!&lt;&gt;"",1,0))</f>
        <v>#REF!</v>
      </c>
      <c r="I22" s="35" t="e">
        <f>IF('Crisis Indicator Data'!#REF!="No Data",1,IF(#REF!&lt;&gt;"",1,0))</f>
        <v>#REF!</v>
      </c>
      <c r="J22" s="35" t="e">
        <f>IF('Crisis Indicator Data'!#REF!="No Data",1,IF(#REF!&lt;&gt;"",1,0))</f>
        <v>#REF!</v>
      </c>
      <c r="K22" s="35" t="e">
        <f>IF('Crisis Indicator Data'!#REF!="No Data",1,IF(#REF!&lt;&gt;"",1,0))</f>
        <v>#REF!</v>
      </c>
      <c r="L22" s="35" t="e">
        <f>IF('Crisis Indicator Data'!#REF!="No Data",1,IF(#REF!&lt;&gt;"",1,0))</f>
        <v>#REF!</v>
      </c>
      <c r="M22" s="35" t="e">
        <f>IF('Crisis Indicator Data'!#REF!="No Data",1,IF(#REF!&lt;&gt;"",1,0))</f>
        <v>#REF!</v>
      </c>
      <c r="N22" s="35" t="e">
        <f>IF('Crisis Indicator Data'!#REF!="No Data",1,IF(#REF!&lt;&gt;"",1,0))</f>
        <v>#REF!</v>
      </c>
      <c r="O22" s="35" t="e">
        <f>IF('Crisis Indicator Data'!#REF!="No Data",1,IF(#REF!&lt;&gt;"",1,0))</f>
        <v>#REF!</v>
      </c>
      <c r="P22" s="35" t="e">
        <f>IF('Crisis Indicator Data'!#REF!="No Data",1,IF(#REF!&lt;&gt;"",1,0))</f>
        <v>#REF!</v>
      </c>
      <c r="Q22" s="35" t="e">
        <f>IF('Crisis Indicator Data'!#REF!="No Data",1,IF(#REF!&lt;&gt;"",1,0))</f>
        <v>#REF!</v>
      </c>
      <c r="R22" s="35" t="e">
        <f>IF('Crisis Indicator Data'!#REF!="No Data",1,IF(#REF!&lt;&gt;"",1,0))</f>
        <v>#REF!</v>
      </c>
      <c r="S22" s="35" t="e">
        <f>IF('Crisis Indicator Data'!#REF!="No Data",1,IF(#REF!&lt;&gt;"",1,0))</f>
        <v>#REF!</v>
      </c>
      <c r="T22" s="35" t="e">
        <f>IF('Crisis Indicator Data'!#REF!="No Data",1,IF(#REF!&lt;&gt;"",1,0))</f>
        <v>#REF!</v>
      </c>
      <c r="U22" s="35" t="e">
        <f>IF('Crisis Indicator Data'!#REF!="No Data",1,IF(#REF!&lt;&gt;"",1,0))</f>
        <v>#REF!</v>
      </c>
      <c r="V22" s="35" t="e">
        <f>IF('Crisis Indicator Data'!#REF!="No Data",1,IF(#REF!&lt;&gt;"",1,0))</f>
        <v>#REF!</v>
      </c>
      <c r="W22" s="35" t="e">
        <f>IF('Crisis Indicator Data'!#REF!="No Data",1,IF(#REF!&lt;&gt;"",1,0))</f>
        <v>#REF!</v>
      </c>
      <c r="X22" s="35" t="e">
        <f>IF('Crisis Indicator Data'!#REF!="No Data",1,IF(#REF!&lt;&gt;"",1,0))</f>
        <v>#REF!</v>
      </c>
      <c r="Y22" s="35" t="e">
        <f>IF('Crisis Indicator Data'!#REF!="No Data",1,IF(#REF!&lt;&gt;"",1,0))</f>
        <v>#REF!</v>
      </c>
      <c r="Z22" s="35" t="e">
        <f>IF('Crisis Indicator Data'!#REF!="No Data",1,IF(#REF!&lt;&gt;"",1,0))</f>
        <v>#REF!</v>
      </c>
      <c r="AA22" s="35" t="e">
        <f>IF('Crisis Indicator Data'!#REF!="No Data",1,IF(#REF!&lt;&gt;"",1,0))</f>
        <v>#REF!</v>
      </c>
      <c r="AB22" s="35" t="e">
        <f>IF('Crisis Indicator Data'!#REF!="No Data",1,IF(#REF!&lt;&gt;"",1,0))</f>
        <v>#REF!</v>
      </c>
      <c r="AC22" s="35" t="e">
        <f>IF('Crisis Indicator Data'!#REF!="No Data",1,IF(#REF!&lt;&gt;"",1,0))</f>
        <v>#REF!</v>
      </c>
      <c r="AD22" s="35" t="e">
        <f>IF('Crisis Indicator Data'!#REF!="No Data",1,IF(#REF!&lt;&gt;"",1,0))</f>
        <v>#REF!</v>
      </c>
      <c r="AE22" s="35" t="e">
        <f>IF('Crisis Indicator Data'!#REF!="No Data",1,IF(#REF!&lt;&gt;"",1,0))</f>
        <v>#REF!</v>
      </c>
      <c r="AF22" s="35" t="e">
        <f>IF('Crisis Indicator Data'!#REF!="No Data",1,IF(#REF!&lt;&gt;"",1,0))</f>
        <v>#REF!</v>
      </c>
      <c r="AG22" s="35" t="e">
        <f>IF('Crisis Indicator Data'!#REF!="No Data",1,IF(#REF!&lt;&gt;"",1,0))</f>
        <v>#REF!</v>
      </c>
      <c r="AH22" s="35" t="e">
        <f>IF('Crisis Indicator Data'!#REF!="No Data",1,IF(#REF!&lt;&gt;"",1,0))</f>
        <v>#REF!</v>
      </c>
      <c r="AI22" s="35" t="e">
        <f>IF('Crisis Indicator Data'!#REF!="No Data",1,IF(#REF!&lt;&gt;"",1,0))</f>
        <v>#REF!</v>
      </c>
      <c r="AJ22" s="35" t="e">
        <f>IF('Crisis Indicator Data'!#REF!="No Data",1,IF(#REF!&lt;&gt;"",1,0))</f>
        <v>#REF!</v>
      </c>
      <c r="AK22" s="35" t="e">
        <f>IF('Crisis Indicator Data'!#REF!="No Data",1,IF(#REF!&lt;&gt;"",1,0))</f>
        <v>#REF!</v>
      </c>
      <c r="AL22" s="35" t="e">
        <f>IF('Crisis Indicator Data'!#REF!="No Data",1,IF(#REF!&lt;&gt;"",1,0))</f>
        <v>#REF!</v>
      </c>
      <c r="AM22" s="35" t="e">
        <f>IF('Crisis Indicator Data'!#REF!="No Data",1,IF(#REF!&lt;&gt;"",1,0))</f>
        <v>#REF!</v>
      </c>
      <c r="AN22" s="35" t="e">
        <f>IF('Crisis Indicator Data'!#REF!="No Data",1,IF(#REF!&lt;&gt;"",1,0))</f>
        <v>#REF!</v>
      </c>
      <c r="AO22" s="35" t="e">
        <f>IF('Crisis Indicator Data'!#REF!="No Data",1,IF(#REF!&lt;&gt;"",1,0))</f>
        <v>#REF!</v>
      </c>
      <c r="AP22" s="35" t="e">
        <f>IF('Crisis Indicator Data'!#REF!="No Data",1,IF(#REF!&lt;&gt;"",1,0))</f>
        <v>#REF!</v>
      </c>
      <c r="AQ22" s="35" t="e">
        <f>IF('Crisis Indicator Data'!#REF!="No Data",1,IF(#REF!&lt;&gt;"",1,0))</f>
        <v>#REF!</v>
      </c>
      <c r="AR22" s="35" t="e">
        <f>IF('Crisis Indicator Data'!#REF!="No Data",1,IF(#REF!&lt;&gt;"",1,0))</f>
        <v>#REF!</v>
      </c>
      <c r="AS22" s="35" t="e">
        <f>IF('Crisis Indicator Data'!#REF!="No Data",1,IF(#REF!&lt;&gt;"",1,0))</f>
        <v>#REF!</v>
      </c>
      <c r="AT22" s="35" t="e">
        <f>IF('Crisis Indicator Data'!#REF!="No Data",1,IF(#REF!&lt;&gt;"",1,0))</f>
        <v>#REF!</v>
      </c>
      <c r="AU22" s="35" t="e">
        <f>IF('Crisis Indicator Data'!#REF!="No Data",1,IF(#REF!&lt;&gt;"",1,0))</f>
        <v>#REF!</v>
      </c>
      <c r="AV22" s="35" t="e">
        <f>IF('Crisis Indicator Data'!#REF!="No Data",1,IF(#REF!&lt;&gt;"",1,0))</f>
        <v>#REF!</v>
      </c>
      <c r="AW22" s="35" t="e">
        <f>IF('Crisis Indicator Data'!#REF!="No Data",1,IF(#REF!&lt;&gt;"",1,0))</f>
        <v>#REF!</v>
      </c>
      <c r="AX22" s="35" t="e">
        <f>IF('Crisis Indicator Data'!#REF!="No Data",1,IF(#REF!&lt;&gt;"",1,0))</f>
        <v>#REF!</v>
      </c>
      <c r="AY22" s="35" t="e">
        <f>IF('Crisis Indicator Data'!#REF!="No Data",1,IF(#REF!&lt;&gt;"",1,0))</f>
        <v>#REF!</v>
      </c>
      <c r="AZ22" s="35" t="e">
        <f>IF('Crisis Indicator Data'!#REF!="No Data",1,IF(#REF!&lt;&gt;"",1,0))</f>
        <v>#REF!</v>
      </c>
      <c r="BA22" t="e">
        <f t="shared" si="0"/>
        <v>#REF!</v>
      </c>
      <c r="BB22" s="37" t="e">
        <f t="shared" si="1"/>
        <v>#REF!</v>
      </c>
    </row>
    <row r="23" spans="1:54" x14ac:dyDescent="0.35">
      <c r="A23" t="s">
        <v>41</v>
      </c>
      <c r="B23" s="35" t="e">
        <f>IF('Crisis Indicator Data'!#REF!="No Data",1,IF(#REF!&lt;&gt;"",1,0))</f>
        <v>#REF!</v>
      </c>
      <c r="C23" s="35" t="e">
        <f>IF('Crisis Indicator Data'!#REF!="No Data",1,IF(#REF!&lt;&gt;"",1,0))</f>
        <v>#REF!</v>
      </c>
      <c r="D23" s="35" t="e">
        <f>IF('Crisis Indicator Data'!#REF!="No Data",1,IF(#REF!&lt;&gt;"",1,0))</f>
        <v>#REF!</v>
      </c>
      <c r="E23" s="35" t="e">
        <f>IF('Crisis Indicator Data'!#REF!="No Data",1,IF(#REF!&lt;&gt;"",1,0))</f>
        <v>#REF!</v>
      </c>
      <c r="F23" s="35" t="e">
        <f>IF('Crisis Indicator Data'!#REF!="No Data",1,IF(#REF!&lt;&gt;"",1,0))</f>
        <v>#REF!</v>
      </c>
      <c r="G23" s="35" t="e">
        <f>IF('Crisis Indicator Data'!#REF!="No Data",1,IF(#REF!&lt;&gt;"",1,0))</f>
        <v>#REF!</v>
      </c>
      <c r="H23" s="35" t="e">
        <f>IF('Crisis Indicator Data'!#REF!="No Data",1,IF(#REF!&lt;&gt;"",1,0))</f>
        <v>#REF!</v>
      </c>
      <c r="I23" s="35" t="e">
        <f>IF('Crisis Indicator Data'!#REF!="No Data",1,IF(#REF!&lt;&gt;"",1,0))</f>
        <v>#REF!</v>
      </c>
      <c r="J23" s="35" t="e">
        <f>IF('Crisis Indicator Data'!#REF!="No Data",1,IF(#REF!&lt;&gt;"",1,0))</f>
        <v>#REF!</v>
      </c>
      <c r="K23" s="35" t="e">
        <f>IF('Crisis Indicator Data'!#REF!="No Data",1,IF(#REF!&lt;&gt;"",1,0))</f>
        <v>#REF!</v>
      </c>
      <c r="L23" s="35" t="e">
        <f>IF('Crisis Indicator Data'!#REF!="No Data",1,IF(#REF!&lt;&gt;"",1,0))</f>
        <v>#REF!</v>
      </c>
      <c r="M23" s="35" t="e">
        <f>IF('Crisis Indicator Data'!#REF!="No Data",1,IF(#REF!&lt;&gt;"",1,0))</f>
        <v>#REF!</v>
      </c>
      <c r="N23" s="35" t="e">
        <f>IF('Crisis Indicator Data'!#REF!="No Data",1,IF(#REF!&lt;&gt;"",1,0))</f>
        <v>#REF!</v>
      </c>
      <c r="O23" s="35" t="e">
        <f>IF('Crisis Indicator Data'!#REF!="No Data",1,IF(#REF!&lt;&gt;"",1,0))</f>
        <v>#REF!</v>
      </c>
      <c r="P23" s="35" t="e">
        <f>IF('Crisis Indicator Data'!#REF!="No Data",1,IF(#REF!&lt;&gt;"",1,0))</f>
        <v>#REF!</v>
      </c>
      <c r="Q23" s="35" t="e">
        <f>IF('Crisis Indicator Data'!#REF!="No Data",1,IF(#REF!&lt;&gt;"",1,0))</f>
        <v>#REF!</v>
      </c>
      <c r="R23" s="35" t="e">
        <f>IF('Crisis Indicator Data'!#REF!="No Data",1,IF(#REF!&lt;&gt;"",1,0))</f>
        <v>#REF!</v>
      </c>
      <c r="S23" s="35" t="e">
        <f>IF('Crisis Indicator Data'!#REF!="No Data",1,IF(#REF!&lt;&gt;"",1,0))</f>
        <v>#REF!</v>
      </c>
      <c r="T23" s="35" t="e">
        <f>IF('Crisis Indicator Data'!#REF!="No Data",1,IF(#REF!&lt;&gt;"",1,0))</f>
        <v>#REF!</v>
      </c>
      <c r="U23" s="35" t="e">
        <f>IF('Crisis Indicator Data'!#REF!="No Data",1,IF(#REF!&lt;&gt;"",1,0))</f>
        <v>#REF!</v>
      </c>
      <c r="V23" s="35" t="e">
        <f>IF('Crisis Indicator Data'!#REF!="No Data",1,IF(#REF!&lt;&gt;"",1,0))</f>
        <v>#REF!</v>
      </c>
      <c r="W23" s="35" t="e">
        <f>IF('Crisis Indicator Data'!#REF!="No Data",1,IF(#REF!&lt;&gt;"",1,0))</f>
        <v>#REF!</v>
      </c>
      <c r="X23" s="35" t="e">
        <f>IF('Crisis Indicator Data'!#REF!="No Data",1,IF(#REF!&lt;&gt;"",1,0))</f>
        <v>#REF!</v>
      </c>
      <c r="Y23" s="35" t="e">
        <f>IF('Crisis Indicator Data'!#REF!="No Data",1,IF(#REF!&lt;&gt;"",1,0))</f>
        <v>#REF!</v>
      </c>
      <c r="Z23" s="35" t="e">
        <f>IF('Crisis Indicator Data'!#REF!="No Data",1,IF(#REF!&lt;&gt;"",1,0))</f>
        <v>#REF!</v>
      </c>
      <c r="AA23" s="35" t="e">
        <f>IF('Crisis Indicator Data'!#REF!="No Data",1,IF(#REF!&lt;&gt;"",1,0))</f>
        <v>#REF!</v>
      </c>
      <c r="AB23" s="35" t="e">
        <f>IF('Crisis Indicator Data'!#REF!="No Data",1,IF(#REF!&lt;&gt;"",1,0))</f>
        <v>#REF!</v>
      </c>
      <c r="AC23" s="35" t="e">
        <f>IF('Crisis Indicator Data'!#REF!="No Data",1,IF(#REF!&lt;&gt;"",1,0))</f>
        <v>#REF!</v>
      </c>
      <c r="AD23" s="35" t="e">
        <f>IF('Crisis Indicator Data'!#REF!="No Data",1,IF(#REF!&lt;&gt;"",1,0))</f>
        <v>#REF!</v>
      </c>
      <c r="AE23" s="35" t="e">
        <f>IF('Crisis Indicator Data'!#REF!="No Data",1,IF(#REF!&lt;&gt;"",1,0))</f>
        <v>#REF!</v>
      </c>
      <c r="AF23" s="35" t="e">
        <f>IF('Crisis Indicator Data'!#REF!="No Data",1,IF(#REF!&lt;&gt;"",1,0))</f>
        <v>#REF!</v>
      </c>
      <c r="AG23" s="35" t="e">
        <f>IF('Crisis Indicator Data'!#REF!="No Data",1,IF(#REF!&lt;&gt;"",1,0))</f>
        <v>#REF!</v>
      </c>
      <c r="AH23" s="35" t="e">
        <f>IF('Crisis Indicator Data'!#REF!="No Data",1,IF(#REF!&lt;&gt;"",1,0))</f>
        <v>#REF!</v>
      </c>
      <c r="AI23" s="35" t="e">
        <f>IF('Crisis Indicator Data'!#REF!="No Data",1,IF(#REF!&lt;&gt;"",1,0))</f>
        <v>#REF!</v>
      </c>
      <c r="AJ23" s="35" t="e">
        <f>IF('Crisis Indicator Data'!#REF!="No Data",1,IF(#REF!&lt;&gt;"",1,0))</f>
        <v>#REF!</v>
      </c>
      <c r="AK23" s="35" t="e">
        <f>IF('Crisis Indicator Data'!#REF!="No Data",1,IF(#REF!&lt;&gt;"",1,0))</f>
        <v>#REF!</v>
      </c>
      <c r="AL23" s="35" t="e">
        <f>IF('Crisis Indicator Data'!#REF!="No Data",1,IF(#REF!&lt;&gt;"",1,0))</f>
        <v>#REF!</v>
      </c>
      <c r="AM23" s="35" t="e">
        <f>IF('Crisis Indicator Data'!#REF!="No Data",1,IF(#REF!&lt;&gt;"",1,0))</f>
        <v>#REF!</v>
      </c>
      <c r="AN23" s="35" t="e">
        <f>IF('Crisis Indicator Data'!#REF!="No Data",1,IF(#REF!&lt;&gt;"",1,0))</f>
        <v>#REF!</v>
      </c>
      <c r="AO23" s="35" t="e">
        <f>IF('Crisis Indicator Data'!#REF!="No Data",1,IF(#REF!&lt;&gt;"",1,0))</f>
        <v>#REF!</v>
      </c>
      <c r="AP23" s="35" t="e">
        <f>IF('Crisis Indicator Data'!#REF!="No Data",1,IF(#REF!&lt;&gt;"",1,0))</f>
        <v>#REF!</v>
      </c>
      <c r="AQ23" s="35" t="e">
        <f>IF('Crisis Indicator Data'!#REF!="No Data",1,IF(#REF!&lt;&gt;"",1,0))</f>
        <v>#REF!</v>
      </c>
      <c r="AR23" s="35" t="e">
        <f>IF('Crisis Indicator Data'!#REF!="No Data",1,IF(#REF!&lt;&gt;"",1,0))</f>
        <v>#REF!</v>
      </c>
      <c r="AS23" s="35" t="e">
        <f>IF('Crisis Indicator Data'!#REF!="No Data",1,IF(#REF!&lt;&gt;"",1,0))</f>
        <v>#REF!</v>
      </c>
      <c r="AT23" s="35" t="e">
        <f>IF('Crisis Indicator Data'!#REF!="No Data",1,IF(#REF!&lt;&gt;"",1,0))</f>
        <v>#REF!</v>
      </c>
      <c r="AU23" s="35" t="e">
        <f>IF('Crisis Indicator Data'!#REF!="No Data",1,IF(#REF!&lt;&gt;"",1,0))</f>
        <v>#REF!</v>
      </c>
      <c r="AV23" s="35" t="e">
        <f>IF('Crisis Indicator Data'!#REF!="No Data",1,IF(#REF!&lt;&gt;"",1,0))</f>
        <v>#REF!</v>
      </c>
      <c r="AW23" s="35" t="e">
        <f>IF('Crisis Indicator Data'!#REF!="No Data",1,IF(#REF!&lt;&gt;"",1,0))</f>
        <v>#REF!</v>
      </c>
      <c r="AX23" s="35" t="e">
        <f>IF('Crisis Indicator Data'!#REF!="No Data",1,IF(#REF!&lt;&gt;"",1,0))</f>
        <v>#REF!</v>
      </c>
      <c r="AY23" s="35" t="e">
        <f>IF('Crisis Indicator Data'!#REF!="No Data",1,IF(#REF!&lt;&gt;"",1,0))</f>
        <v>#REF!</v>
      </c>
      <c r="AZ23" s="35" t="e">
        <f>IF('Crisis Indicator Data'!#REF!="No Data",1,IF(#REF!&lt;&gt;"",1,0))</f>
        <v>#REF!</v>
      </c>
      <c r="BA23" t="e">
        <f t="shared" si="0"/>
        <v>#REF!</v>
      </c>
      <c r="BB23" s="37" t="e">
        <f t="shared" si="1"/>
        <v>#REF!</v>
      </c>
    </row>
    <row r="24" spans="1:54" x14ac:dyDescent="0.35">
      <c r="A24" t="s">
        <v>43</v>
      </c>
      <c r="B24" s="35" t="e">
        <f>IF('Crisis Indicator Data'!#REF!="No Data",1,IF(#REF!&lt;&gt;"",1,0))</f>
        <v>#REF!</v>
      </c>
      <c r="C24" s="35" t="e">
        <f>IF('Crisis Indicator Data'!#REF!="No Data",1,IF(#REF!&lt;&gt;"",1,0))</f>
        <v>#REF!</v>
      </c>
      <c r="D24" s="35" t="e">
        <f>IF('Crisis Indicator Data'!#REF!="No Data",1,IF(#REF!&lt;&gt;"",1,0))</f>
        <v>#REF!</v>
      </c>
      <c r="E24" s="35" t="e">
        <f>IF('Crisis Indicator Data'!#REF!="No Data",1,IF(#REF!&lt;&gt;"",1,0))</f>
        <v>#REF!</v>
      </c>
      <c r="F24" s="35" t="e">
        <f>IF('Crisis Indicator Data'!#REF!="No Data",1,IF(#REF!&lt;&gt;"",1,0))</f>
        <v>#REF!</v>
      </c>
      <c r="G24" s="35" t="e">
        <f>IF('Crisis Indicator Data'!#REF!="No Data",1,IF(#REF!&lt;&gt;"",1,0))</f>
        <v>#REF!</v>
      </c>
      <c r="H24" s="35" t="e">
        <f>IF('Crisis Indicator Data'!#REF!="No Data",1,IF(#REF!&lt;&gt;"",1,0))</f>
        <v>#REF!</v>
      </c>
      <c r="I24" s="35" t="e">
        <f>IF('Crisis Indicator Data'!#REF!="No Data",1,IF(#REF!&lt;&gt;"",1,0))</f>
        <v>#REF!</v>
      </c>
      <c r="J24" s="35" t="e">
        <f>IF('Crisis Indicator Data'!#REF!="No Data",1,IF(#REF!&lt;&gt;"",1,0))</f>
        <v>#REF!</v>
      </c>
      <c r="K24" s="35" t="e">
        <f>IF('Crisis Indicator Data'!#REF!="No Data",1,IF(#REF!&lt;&gt;"",1,0))</f>
        <v>#REF!</v>
      </c>
      <c r="L24" s="35" t="e">
        <f>IF('Crisis Indicator Data'!#REF!="No Data",1,IF(#REF!&lt;&gt;"",1,0))</f>
        <v>#REF!</v>
      </c>
      <c r="M24" s="35" t="e">
        <f>IF('Crisis Indicator Data'!#REF!="No Data",1,IF(#REF!&lt;&gt;"",1,0))</f>
        <v>#REF!</v>
      </c>
      <c r="N24" s="35" t="e">
        <f>IF('Crisis Indicator Data'!#REF!="No Data",1,IF(#REF!&lt;&gt;"",1,0))</f>
        <v>#REF!</v>
      </c>
      <c r="O24" s="35" t="e">
        <f>IF('Crisis Indicator Data'!#REF!="No Data",1,IF(#REF!&lt;&gt;"",1,0))</f>
        <v>#REF!</v>
      </c>
      <c r="P24" s="35" t="e">
        <f>IF('Crisis Indicator Data'!#REF!="No Data",1,IF(#REF!&lt;&gt;"",1,0))</f>
        <v>#REF!</v>
      </c>
      <c r="Q24" s="35" t="e">
        <f>IF('Crisis Indicator Data'!#REF!="No Data",1,IF(#REF!&lt;&gt;"",1,0))</f>
        <v>#REF!</v>
      </c>
      <c r="R24" s="35" t="e">
        <f>IF('Crisis Indicator Data'!#REF!="No Data",1,IF(#REF!&lt;&gt;"",1,0))</f>
        <v>#REF!</v>
      </c>
      <c r="S24" s="35" t="e">
        <f>IF('Crisis Indicator Data'!#REF!="No Data",1,IF(#REF!&lt;&gt;"",1,0))</f>
        <v>#REF!</v>
      </c>
      <c r="T24" s="35" t="e">
        <f>IF('Crisis Indicator Data'!#REF!="No Data",1,IF(#REF!&lt;&gt;"",1,0))</f>
        <v>#REF!</v>
      </c>
      <c r="U24" s="35" t="e">
        <f>IF('Crisis Indicator Data'!#REF!="No Data",1,IF(#REF!&lt;&gt;"",1,0))</f>
        <v>#REF!</v>
      </c>
      <c r="V24" s="35" t="e">
        <f>IF('Crisis Indicator Data'!#REF!="No Data",1,IF(#REF!&lt;&gt;"",1,0))</f>
        <v>#REF!</v>
      </c>
      <c r="W24" s="35" t="e">
        <f>IF('Crisis Indicator Data'!#REF!="No Data",1,IF(#REF!&lt;&gt;"",1,0))</f>
        <v>#REF!</v>
      </c>
      <c r="X24" s="35" t="e">
        <f>IF('Crisis Indicator Data'!#REF!="No Data",1,IF(#REF!&lt;&gt;"",1,0))</f>
        <v>#REF!</v>
      </c>
      <c r="Y24" s="35" t="e">
        <f>IF('Crisis Indicator Data'!#REF!="No Data",1,IF(#REF!&lt;&gt;"",1,0))</f>
        <v>#REF!</v>
      </c>
      <c r="Z24" s="35" t="e">
        <f>IF('Crisis Indicator Data'!#REF!="No Data",1,IF(#REF!&lt;&gt;"",1,0))</f>
        <v>#REF!</v>
      </c>
      <c r="AA24" s="35" t="e">
        <f>IF('Crisis Indicator Data'!#REF!="No Data",1,IF(#REF!&lt;&gt;"",1,0))</f>
        <v>#REF!</v>
      </c>
      <c r="AB24" s="35" t="e">
        <f>IF('Crisis Indicator Data'!#REF!="No Data",1,IF(#REF!&lt;&gt;"",1,0))</f>
        <v>#REF!</v>
      </c>
      <c r="AC24" s="35" t="e">
        <f>IF('Crisis Indicator Data'!#REF!="No Data",1,IF(#REF!&lt;&gt;"",1,0))</f>
        <v>#REF!</v>
      </c>
      <c r="AD24" s="35" t="e">
        <f>IF('Crisis Indicator Data'!#REF!="No Data",1,IF(#REF!&lt;&gt;"",1,0))</f>
        <v>#REF!</v>
      </c>
      <c r="AE24" s="35" t="e">
        <f>IF('Crisis Indicator Data'!#REF!="No Data",1,IF(#REF!&lt;&gt;"",1,0))</f>
        <v>#REF!</v>
      </c>
      <c r="AF24" s="35" t="e">
        <f>IF('Crisis Indicator Data'!#REF!="No Data",1,IF(#REF!&lt;&gt;"",1,0))</f>
        <v>#REF!</v>
      </c>
      <c r="AG24" s="35" t="e">
        <f>IF('Crisis Indicator Data'!#REF!="No Data",1,IF(#REF!&lt;&gt;"",1,0))</f>
        <v>#REF!</v>
      </c>
      <c r="AH24" s="35" t="e">
        <f>IF('Crisis Indicator Data'!#REF!="No Data",1,IF(#REF!&lt;&gt;"",1,0))</f>
        <v>#REF!</v>
      </c>
      <c r="AI24" s="35" t="e">
        <f>IF('Crisis Indicator Data'!#REF!="No Data",1,IF(#REF!&lt;&gt;"",1,0))</f>
        <v>#REF!</v>
      </c>
      <c r="AJ24" s="35" t="e">
        <f>IF('Crisis Indicator Data'!#REF!="No Data",1,IF(#REF!&lt;&gt;"",1,0))</f>
        <v>#REF!</v>
      </c>
      <c r="AK24" s="35" t="e">
        <f>IF('Crisis Indicator Data'!#REF!="No Data",1,IF(#REF!&lt;&gt;"",1,0))</f>
        <v>#REF!</v>
      </c>
      <c r="AL24" s="35" t="e">
        <f>IF('Crisis Indicator Data'!#REF!="No Data",1,IF(#REF!&lt;&gt;"",1,0))</f>
        <v>#REF!</v>
      </c>
      <c r="AM24" s="35" t="e">
        <f>IF('Crisis Indicator Data'!#REF!="No Data",1,IF(#REF!&lt;&gt;"",1,0))</f>
        <v>#REF!</v>
      </c>
      <c r="AN24" s="35" t="e">
        <f>IF('Crisis Indicator Data'!#REF!="No Data",1,IF(#REF!&lt;&gt;"",1,0))</f>
        <v>#REF!</v>
      </c>
      <c r="AO24" s="35" t="e">
        <f>IF('Crisis Indicator Data'!#REF!="No Data",1,IF(#REF!&lt;&gt;"",1,0))</f>
        <v>#REF!</v>
      </c>
      <c r="AP24" s="35" t="e">
        <f>IF('Crisis Indicator Data'!#REF!="No Data",1,IF(#REF!&lt;&gt;"",1,0))</f>
        <v>#REF!</v>
      </c>
      <c r="AQ24" s="35" t="e">
        <f>IF('Crisis Indicator Data'!#REF!="No Data",1,IF(#REF!&lt;&gt;"",1,0))</f>
        <v>#REF!</v>
      </c>
      <c r="AR24" s="35" t="e">
        <f>IF('Crisis Indicator Data'!#REF!="No Data",1,IF(#REF!&lt;&gt;"",1,0))</f>
        <v>#REF!</v>
      </c>
      <c r="AS24" s="35" t="e">
        <f>IF('Crisis Indicator Data'!#REF!="No Data",1,IF(#REF!&lt;&gt;"",1,0))</f>
        <v>#REF!</v>
      </c>
      <c r="AT24" s="35" t="e">
        <f>IF('Crisis Indicator Data'!#REF!="No Data",1,IF(#REF!&lt;&gt;"",1,0))</f>
        <v>#REF!</v>
      </c>
      <c r="AU24" s="35" t="e">
        <f>IF('Crisis Indicator Data'!#REF!="No Data",1,IF(#REF!&lt;&gt;"",1,0))</f>
        <v>#REF!</v>
      </c>
      <c r="AV24" s="35" t="e">
        <f>IF('Crisis Indicator Data'!#REF!="No Data",1,IF(#REF!&lt;&gt;"",1,0))</f>
        <v>#REF!</v>
      </c>
      <c r="AW24" s="35" t="e">
        <f>IF('Crisis Indicator Data'!#REF!="No Data",1,IF(#REF!&lt;&gt;"",1,0))</f>
        <v>#REF!</v>
      </c>
      <c r="AX24" s="35" t="e">
        <f>IF('Crisis Indicator Data'!#REF!="No Data",1,IF(#REF!&lt;&gt;"",1,0))</f>
        <v>#REF!</v>
      </c>
      <c r="AY24" s="35" t="e">
        <f>IF('Crisis Indicator Data'!#REF!="No Data",1,IF(#REF!&lt;&gt;"",1,0))</f>
        <v>#REF!</v>
      </c>
      <c r="AZ24" s="35" t="e">
        <f>IF('Crisis Indicator Data'!#REF!="No Data",1,IF(#REF!&lt;&gt;"",1,0))</f>
        <v>#REF!</v>
      </c>
      <c r="BA24" t="e">
        <f t="shared" si="0"/>
        <v>#REF!</v>
      </c>
      <c r="BB24" s="37" t="e">
        <f t="shared" si="1"/>
        <v>#REF!</v>
      </c>
    </row>
    <row r="25" spans="1:54" x14ac:dyDescent="0.35">
      <c r="A25" t="s">
        <v>45</v>
      </c>
      <c r="B25" s="35" t="e">
        <f>IF('Crisis Indicator Data'!#REF!="No Data",1,IF(#REF!&lt;&gt;"",1,0))</f>
        <v>#REF!</v>
      </c>
      <c r="C25" s="35" t="e">
        <f>IF('Crisis Indicator Data'!#REF!="No Data",1,IF(#REF!&lt;&gt;"",1,0))</f>
        <v>#REF!</v>
      </c>
      <c r="D25" s="35" t="e">
        <f>IF('Crisis Indicator Data'!#REF!="No Data",1,IF(#REF!&lt;&gt;"",1,0))</f>
        <v>#REF!</v>
      </c>
      <c r="E25" s="35" t="e">
        <f>IF('Crisis Indicator Data'!#REF!="No Data",1,IF(#REF!&lt;&gt;"",1,0))</f>
        <v>#REF!</v>
      </c>
      <c r="F25" s="35" t="e">
        <f>IF('Crisis Indicator Data'!#REF!="No Data",1,IF(#REF!&lt;&gt;"",1,0))</f>
        <v>#REF!</v>
      </c>
      <c r="G25" s="35" t="e">
        <f>IF('Crisis Indicator Data'!#REF!="No Data",1,IF(#REF!&lt;&gt;"",1,0))</f>
        <v>#REF!</v>
      </c>
      <c r="H25" s="35" t="e">
        <f>IF('Crisis Indicator Data'!#REF!="No Data",1,IF(#REF!&lt;&gt;"",1,0))</f>
        <v>#REF!</v>
      </c>
      <c r="I25" s="35" t="e">
        <f>IF('Crisis Indicator Data'!#REF!="No Data",1,IF(#REF!&lt;&gt;"",1,0))</f>
        <v>#REF!</v>
      </c>
      <c r="J25" s="35" t="e">
        <f>IF('Crisis Indicator Data'!#REF!="No Data",1,IF(#REF!&lt;&gt;"",1,0))</f>
        <v>#REF!</v>
      </c>
      <c r="K25" s="35" t="e">
        <f>IF('Crisis Indicator Data'!#REF!="No Data",1,IF(#REF!&lt;&gt;"",1,0))</f>
        <v>#REF!</v>
      </c>
      <c r="L25" s="35" t="e">
        <f>IF('Crisis Indicator Data'!#REF!="No Data",1,IF(#REF!&lt;&gt;"",1,0))</f>
        <v>#REF!</v>
      </c>
      <c r="M25" s="35" t="e">
        <f>IF('Crisis Indicator Data'!#REF!="No Data",1,IF(#REF!&lt;&gt;"",1,0))</f>
        <v>#REF!</v>
      </c>
      <c r="N25" s="35" t="e">
        <f>IF('Crisis Indicator Data'!#REF!="No Data",1,IF(#REF!&lt;&gt;"",1,0))</f>
        <v>#REF!</v>
      </c>
      <c r="O25" s="35" t="e">
        <f>IF('Crisis Indicator Data'!#REF!="No Data",1,IF(#REF!&lt;&gt;"",1,0))</f>
        <v>#REF!</v>
      </c>
      <c r="P25" s="35" t="e">
        <f>IF('Crisis Indicator Data'!#REF!="No Data",1,IF(#REF!&lt;&gt;"",1,0))</f>
        <v>#REF!</v>
      </c>
      <c r="Q25" s="35" t="e">
        <f>IF('Crisis Indicator Data'!#REF!="No Data",1,IF(#REF!&lt;&gt;"",1,0))</f>
        <v>#REF!</v>
      </c>
      <c r="R25" s="35" t="e">
        <f>IF('Crisis Indicator Data'!#REF!="No Data",1,IF(#REF!&lt;&gt;"",1,0))</f>
        <v>#REF!</v>
      </c>
      <c r="S25" s="35" t="e">
        <f>IF('Crisis Indicator Data'!#REF!="No Data",1,IF(#REF!&lt;&gt;"",1,0))</f>
        <v>#REF!</v>
      </c>
      <c r="T25" s="35" t="e">
        <f>IF('Crisis Indicator Data'!#REF!="No Data",1,IF(#REF!&lt;&gt;"",1,0))</f>
        <v>#REF!</v>
      </c>
      <c r="U25" s="35" t="e">
        <f>IF('Crisis Indicator Data'!#REF!="No Data",1,IF(#REF!&lt;&gt;"",1,0))</f>
        <v>#REF!</v>
      </c>
      <c r="V25" s="35" t="e">
        <f>IF('Crisis Indicator Data'!#REF!="No Data",1,IF(#REF!&lt;&gt;"",1,0))</f>
        <v>#REF!</v>
      </c>
      <c r="W25" s="35" t="e">
        <f>IF('Crisis Indicator Data'!#REF!="No Data",1,IF(#REF!&lt;&gt;"",1,0))</f>
        <v>#REF!</v>
      </c>
      <c r="X25" s="35" t="e">
        <f>IF('Crisis Indicator Data'!#REF!="No Data",1,IF(#REF!&lt;&gt;"",1,0))</f>
        <v>#REF!</v>
      </c>
      <c r="Y25" s="35" t="e">
        <f>IF('Crisis Indicator Data'!#REF!="No Data",1,IF(#REF!&lt;&gt;"",1,0))</f>
        <v>#REF!</v>
      </c>
      <c r="Z25" s="35" t="e">
        <f>IF('Crisis Indicator Data'!#REF!="No Data",1,IF(#REF!&lt;&gt;"",1,0))</f>
        <v>#REF!</v>
      </c>
      <c r="AA25" s="35" t="e">
        <f>IF('Crisis Indicator Data'!#REF!="No Data",1,IF(#REF!&lt;&gt;"",1,0))</f>
        <v>#REF!</v>
      </c>
      <c r="AB25" s="35" t="e">
        <f>IF('Crisis Indicator Data'!#REF!="No Data",1,IF(#REF!&lt;&gt;"",1,0))</f>
        <v>#REF!</v>
      </c>
      <c r="AC25" s="35" t="e">
        <f>IF('Crisis Indicator Data'!#REF!="No Data",1,IF(#REF!&lt;&gt;"",1,0))</f>
        <v>#REF!</v>
      </c>
      <c r="AD25" s="35" t="e">
        <f>IF('Crisis Indicator Data'!#REF!="No Data",1,IF(#REF!&lt;&gt;"",1,0))</f>
        <v>#REF!</v>
      </c>
      <c r="AE25" s="35" t="e">
        <f>IF('Crisis Indicator Data'!#REF!="No Data",1,IF(#REF!&lt;&gt;"",1,0))</f>
        <v>#REF!</v>
      </c>
      <c r="AF25" s="35" t="e">
        <f>IF('Crisis Indicator Data'!#REF!="No Data",1,IF(#REF!&lt;&gt;"",1,0))</f>
        <v>#REF!</v>
      </c>
      <c r="AG25" s="35" t="e">
        <f>IF('Crisis Indicator Data'!#REF!="No Data",1,IF(#REF!&lt;&gt;"",1,0))</f>
        <v>#REF!</v>
      </c>
      <c r="AH25" s="35" t="e">
        <f>IF('Crisis Indicator Data'!#REF!="No Data",1,IF(#REF!&lt;&gt;"",1,0))</f>
        <v>#REF!</v>
      </c>
      <c r="AI25" s="35" t="e">
        <f>IF('Crisis Indicator Data'!#REF!="No Data",1,IF(#REF!&lt;&gt;"",1,0))</f>
        <v>#REF!</v>
      </c>
      <c r="AJ25" s="35" t="e">
        <f>IF('Crisis Indicator Data'!#REF!="No Data",1,IF(#REF!&lt;&gt;"",1,0))</f>
        <v>#REF!</v>
      </c>
      <c r="AK25" s="35" t="e">
        <f>IF('Crisis Indicator Data'!#REF!="No Data",1,IF(#REF!&lt;&gt;"",1,0))</f>
        <v>#REF!</v>
      </c>
      <c r="AL25" s="35" t="e">
        <f>IF('Crisis Indicator Data'!#REF!="No Data",1,IF(#REF!&lt;&gt;"",1,0))</f>
        <v>#REF!</v>
      </c>
      <c r="AM25" s="35" t="e">
        <f>IF('Crisis Indicator Data'!#REF!="No Data",1,IF(#REF!&lt;&gt;"",1,0))</f>
        <v>#REF!</v>
      </c>
      <c r="AN25" s="35" t="e">
        <f>IF('Crisis Indicator Data'!#REF!="No Data",1,IF(#REF!&lt;&gt;"",1,0))</f>
        <v>#REF!</v>
      </c>
      <c r="AO25" s="35" t="e">
        <f>IF('Crisis Indicator Data'!#REF!="No Data",1,IF(#REF!&lt;&gt;"",1,0))</f>
        <v>#REF!</v>
      </c>
      <c r="AP25" s="35" t="e">
        <f>IF('Crisis Indicator Data'!#REF!="No Data",1,IF(#REF!&lt;&gt;"",1,0))</f>
        <v>#REF!</v>
      </c>
      <c r="AQ25" s="35" t="e">
        <f>IF('Crisis Indicator Data'!#REF!="No Data",1,IF(#REF!&lt;&gt;"",1,0))</f>
        <v>#REF!</v>
      </c>
      <c r="AR25" s="35" t="e">
        <f>IF('Crisis Indicator Data'!#REF!="No Data",1,IF(#REF!&lt;&gt;"",1,0))</f>
        <v>#REF!</v>
      </c>
      <c r="AS25" s="35" t="e">
        <f>IF('Crisis Indicator Data'!#REF!="No Data",1,IF(#REF!&lt;&gt;"",1,0))</f>
        <v>#REF!</v>
      </c>
      <c r="AT25" s="35" t="e">
        <f>IF('Crisis Indicator Data'!#REF!="No Data",1,IF(#REF!&lt;&gt;"",1,0))</f>
        <v>#REF!</v>
      </c>
      <c r="AU25" s="35" t="e">
        <f>IF('Crisis Indicator Data'!#REF!="No Data",1,IF(#REF!&lt;&gt;"",1,0))</f>
        <v>#REF!</v>
      </c>
      <c r="AV25" s="35" t="e">
        <f>IF('Crisis Indicator Data'!#REF!="No Data",1,IF(#REF!&lt;&gt;"",1,0))</f>
        <v>#REF!</v>
      </c>
      <c r="AW25" s="35" t="e">
        <f>IF('Crisis Indicator Data'!#REF!="No Data",1,IF(#REF!&lt;&gt;"",1,0))</f>
        <v>#REF!</v>
      </c>
      <c r="AX25" s="35" t="e">
        <f>IF('Crisis Indicator Data'!#REF!="No Data",1,IF(#REF!&lt;&gt;"",1,0))</f>
        <v>#REF!</v>
      </c>
      <c r="AY25" s="35" t="e">
        <f>IF('Crisis Indicator Data'!#REF!="No Data",1,IF(#REF!&lt;&gt;"",1,0))</f>
        <v>#REF!</v>
      </c>
      <c r="AZ25" s="35" t="e">
        <f>IF('Crisis Indicator Data'!#REF!="No Data",1,IF(#REF!&lt;&gt;"",1,0))</f>
        <v>#REF!</v>
      </c>
      <c r="BA25" t="e">
        <f t="shared" si="0"/>
        <v>#REF!</v>
      </c>
      <c r="BB25" s="37" t="e">
        <f t="shared" si="1"/>
        <v>#REF!</v>
      </c>
    </row>
    <row r="26" spans="1:54" x14ac:dyDescent="0.35">
      <c r="A26" t="s">
        <v>46</v>
      </c>
      <c r="B26" s="35" t="e">
        <f>IF('Crisis Indicator Data'!#REF!="No Data",1,IF(#REF!&lt;&gt;"",1,0))</f>
        <v>#REF!</v>
      </c>
      <c r="C26" s="35" t="e">
        <f>IF('Crisis Indicator Data'!#REF!="No Data",1,IF(#REF!&lt;&gt;"",1,0))</f>
        <v>#REF!</v>
      </c>
      <c r="D26" s="35" t="e">
        <f>IF('Crisis Indicator Data'!#REF!="No Data",1,IF(#REF!&lt;&gt;"",1,0))</f>
        <v>#REF!</v>
      </c>
      <c r="E26" s="35" t="e">
        <f>IF('Crisis Indicator Data'!#REF!="No Data",1,IF(#REF!&lt;&gt;"",1,0))</f>
        <v>#REF!</v>
      </c>
      <c r="F26" s="35" t="e">
        <f>IF('Crisis Indicator Data'!#REF!="No Data",1,IF(#REF!&lt;&gt;"",1,0))</f>
        <v>#REF!</v>
      </c>
      <c r="G26" s="35" t="e">
        <f>IF('Crisis Indicator Data'!#REF!="No Data",1,IF(#REF!&lt;&gt;"",1,0))</f>
        <v>#REF!</v>
      </c>
      <c r="H26" s="35" t="e">
        <f>IF('Crisis Indicator Data'!#REF!="No Data",1,IF(#REF!&lt;&gt;"",1,0))</f>
        <v>#REF!</v>
      </c>
      <c r="I26" s="35" t="e">
        <f>IF('Crisis Indicator Data'!#REF!="No Data",1,IF(#REF!&lt;&gt;"",1,0))</f>
        <v>#REF!</v>
      </c>
      <c r="J26" s="35" t="e">
        <f>IF('Crisis Indicator Data'!#REF!="No Data",1,IF(#REF!&lt;&gt;"",1,0))</f>
        <v>#REF!</v>
      </c>
      <c r="K26" s="35" t="e">
        <f>IF('Crisis Indicator Data'!#REF!="No Data",1,IF(#REF!&lt;&gt;"",1,0))</f>
        <v>#REF!</v>
      </c>
      <c r="L26" s="35" t="e">
        <f>IF('Crisis Indicator Data'!#REF!="No Data",1,IF(#REF!&lt;&gt;"",1,0))</f>
        <v>#REF!</v>
      </c>
      <c r="M26" s="35" t="e">
        <f>IF('Crisis Indicator Data'!#REF!="No Data",1,IF(#REF!&lt;&gt;"",1,0))</f>
        <v>#REF!</v>
      </c>
      <c r="N26" s="35" t="e">
        <f>IF('Crisis Indicator Data'!#REF!="No Data",1,IF(#REF!&lt;&gt;"",1,0))</f>
        <v>#REF!</v>
      </c>
      <c r="O26" s="35" t="e">
        <f>IF('Crisis Indicator Data'!#REF!="No Data",1,IF(#REF!&lt;&gt;"",1,0))</f>
        <v>#REF!</v>
      </c>
      <c r="P26" s="35" t="e">
        <f>IF('Crisis Indicator Data'!#REF!="No Data",1,IF(#REF!&lt;&gt;"",1,0))</f>
        <v>#REF!</v>
      </c>
      <c r="Q26" s="35" t="e">
        <f>IF('Crisis Indicator Data'!#REF!="No Data",1,IF(#REF!&lt;&gt;"",1,0))</f>
        <v>#REF!</v>
      </c>
      <c r="R26" s="35" t="e">
        <f>IF('Crisis Indicator Data'!#REF!="No Data",1,IF(#REF!&lt;&gt;"",1,0))</f>
        <v>#REF!</v>
      </c>
      <c r="S26" s="35" t="e">
        <f>IF('Crisis Indicator Data'!#REF!="No Data",1,IF(#REF!&lt;&gt;"",1,0))</f>
        <v>#REF!</v>
      </c>
      <c r="T26" s="35" t="e">
        <f>IF('Crisis Indicator Data'!#REF!="No Data",1,IF(#REF!&lt;&gt;"",1,0))</f>
        <v>#REF!</v>
      </c>
      <c r="U26" s="35" t="e">
        <f>IF('Crisis Indicator Data'!#REF!="No Data",1,IF(#REF!&lt;&gt;"",1,0))</f>
        <v>#REF!</v>
      </c>
      <c r="V26" s="35" t="e">
        <f>IF('Crisis Indicator Data'!#REF!="No Data",1,IF(#REF!&lt;&gt;"",1,0))</f>
        <v>#REF!</v>
      </c>
      <c r="W26" s="35" t="e">
        <f>IF('Crisis Indicator Data'!#REF!="No Data",1,IF(#REF!&lt;&gt;"",1,0))</f>
        <v>#REF!</v>
      </c>
      <c r="X26" s="35" t="e">
        <f>IF('Crisis Indicator Data'!#REF!="No Data",1,IF(#REF!&lt;&gt;"",1,0))</f>
        <v>#REF!</v>
      </c>
      <c r="Y26" s="35" t="e">
        <f>IF('Crisis Indicator Data'!#REF!="No Data",1,IF(#REF!&lt;&gt;"",1,0))</f>
        <v>#REF!</v>
      </c>
      <c r="Z26" s="35" t="e">
        <f>IF('Crisis Indicator Data'!#REF!="No Data",1,IF(#REF!&lt;&gt;"",1,0))</f>
        <v>#REF!</v>
      </c>
      <c r="AA26" s="35" t="e">
        <f>IF('Crisis Indicator Data'!#REF!="No Data",1,IF(#REF!&lt;&gt;"",1,0))</f>
        <v>#REF!</v>
      </c>
      <c r="AB26" s="35" t="e">
        <f>IF('Crisis Indicator Data'!#REF!="No Data",1,IF(#REF!&lt;&gt;"",1,0))</f>
        <v>#REF!</v>
      </c>
      <c r="AC26" s="35" t="e">
        <f>IF('Crisis Indicator Data'!#REF!="No Data",1,IF(#REF!&lt;&gt;"",1,0))</f>
        <v>#REF!</v>
      </c>
      <c r="AD26" s="35" t="e">
        <f>IF('Crisis Indicator Data'!#REF!="No Data",1,IF(#REF!&lt;&gt;"",1,0))</f>
        <v>#REF!</v>
      </c>
      <c r="AE26" s="35" t="e">
        <f>IF('Crisis Indicator Data'!#REF!="No Data",1,IF(#REF!&lt;&gt;"",1,0))</f>
        <v>#REF!</v>
      </c>
      <c r="AF26" s="35" t="e">
        <f>IF('Crisis Indicator Data'!#REF!="No Data",1,IF(#REF!&lt;&gt;"",1,0))</f>
        <v>#REF!</v>
      </c>
      <c r="AG26" s="35" t="e">
        <f>IF('Crisis Indicator Data'!#REF!="No Data",1,IF(#REF!&lt;&gt;"",1,0))</f>
        <v>#REF!</v>
      </c>
      <c r="AH26" s="35" t="e">
        <f>IF('Crisis Indicator Data'!#REF!="No Data",1,IF(#REF!&lt;&gt;"",1,0))</f>
        <v>#REF!</v>
      </c>
      <c r="AI26" s="35" t="e">
        <f>IF('Crisis Indicator Data'!#REF!="No Data",1,IF(#REF!&lt;&gt;"",1,0))</f>
        <v>#REF!</v>
      </c>
      <c r="AJ26" s="35" t="e">
        <f>IF('Crisis Indicator Data'!#REF!="No Data",1,IF(#REF!&lt;&gt;"",1,0))</f>
        <v>#REF!</v>
      </c>
      <c r="AK26" s="35" t="e">
        <f>IF('Crisis Indicator Data'!#REF!="No Data",1,IF(#REF!&lt;&gt;"",1,0))</f>
        <v>#REF!</v>
      </c>
      <c r="AL26" s="35" t="e">
        <f>IF('Crisis Indicator Data'!#REF!="No Data",1,IF(#REF!&lt;&gt;"",1,0))</f>
        <v>#REF!</v>
      </c>
      <c r="AM26" s="35" t="e">
        <f>IF('Crisis Indicator Data'!#REF!="No Data",1,IF(#REF!&lt;&gt;"",1,0))</f>
        <v>#REF!</v>
      </c>
      <c r="AN26" s="35" t="e">
        <f>IF('Crisis Indicator Data'!#REF!="No Data",1,IF(#REF!&lt;&gt;"",1,0))</f>
        <v>#REF!</v>
      </c>
      <c r="AO26" s="35" t="e">
        <f>IF('Crisis Indicator Data'!#REF!="No Data",1,IF(#REF!&lt;&gt;"",1,0))</f>
        <v>#REF!</v>
      </c>
      <c r="AP26" s="35" t="e">
        <f>IF('Crisis Indicator Data'!#REF!="No Data",1,IF(#REF!&lt;&gt;"",1,0))</f>
        <v>#REF!</v>
      </c>
      <c r="AQ26" s="35" t="e">
        <f>IF('Crisis Indicator Data'!#REF!="No Data",1,IF(#REF!&lt;&gt;"",1,0))</f>
        <v>#REF!</v>
      </c>
      <c r="AR26" s="35" t="e">
        <f>IF('Crisis Indicator Data'!#REF!="No Data",1,IF(#REF!&lt;&gt;"",1,0))</f>
        <v>#REF!</v>
      </c>
      <c r="AS26" s="35" t="e">
        <f>IF('Crisis Indicator Data'!#REF!="No Data",1,IF(#REF!&lt;&gt;"",1,0))</f>
        <v>#REF!</v>
      </c>
      <c r="AT26" s="35" t="e">
        <f>IF('Crisis Indicator Data'!#REF!="No Data",1,IF(#REF!&lt;&gt;"",1,0))</f>
        <v>#REF!</v>
      </c>
      <c r="AU26" s="35" t="e">
        <f>IF('Crisis Indicator Data'!#REF!="No Data",1,IF(#REF!&lt;&gt;"",1,0))</f>
        <v>#REF!</v>
      </c>
      <c r="AV26" s="35" t="e">
        <f>IF('Crisis Indicator Data'!#REF!="No Data",1,IF(#REF!&lt;&gt;"",1,0))</f>
        <v>#REF!</v>
      </c>
      <c r="AW26" s="35" t="e">
        <f>IF('Crisis Indicator Data'!#REF!="No Data",1,IF(#REF!&lt;&gt;"",1,0))</f>
        <v>#REF!</v>
      </c>
      <c r="AX26" s="35" t="e">
        <f>IF('Crisis Indicator Data'!#REF!="No Data",1,IF(#REF!&lt;&gt;"",1,0))</f>
        <v>#REF!</v>
      </c>
      <c r="AY26" s="35" t="e">
        <f>IF('Crisis Indicator Data'!#REF!="No Data",1,IF(#REF!&lt;&gt;"",1,0))</f>
        <v>#REF!</v>
      </c>
      <c r="AZ26" s="35" t="e">
        <f>IF('Crisis Indicator Data'!#REF!="No Data",1,IF(#REF!&lt;&gt;"",1,0))</f>
        <v>#REF!</v>
      </c>
      <c r="BA26" t="e">
        <f t="shared" si="0"/>
        <v>#REF!</v>
      </c>
      <c r="BB26" s="37" t="e">
        <f t="shared" si="1"/>
        <v>#REF!</v>
      </c>
    </row>
    <row r="27" spans="1:54" x14ac:dyDescent="0.35">
      <c r="A27" t="s">
        <v>48</v>
      </c>
      <c r="B27" s="35" t="e">
        <f>IF('Crisis Indicator Data'!#REF!="No Data",1,IF(#REF!&lt;&gt;"",1,0))</f>
        <v>#REF!</v>
      </c>
      <c r="C27" s="35" t="e">
        <f>IF('Crisis Indicator Data'!#REF!="No Data",1,IF(#REF!&lt;&gt;"",1,0))</f>
        <v>#REF!</v>
      </c>
      <c r="D27" s="35" t="e">
        <f>IF('Crisis Indicator Data'!#REF!="No Data",1,IF(#REF!&lt;&gt;"",1,0))</f>
        <v>#REF!</v>
      </c>
      <c r="E27" s="35" t="e">
        <f>IF('Crisis Indicator Data'!#REF!="No Data",1,IF(#REF!&lt;&gt;"",1,0))</f>
        <v>#REF!</v>
      </c>
      <c r="F27" s="35" t="e">
        <f>IF('Crisis Indicator Data'!#REF!="No Data",1,IF(#REF!&lt;&gt;"",1,0))</f>
        <v>#REF!</v>
      </c>
      <c r="G27" s="35" t="e">
        <f>IF('Crisis Indicator Data'!#REF!="No Data",1,IF(#REF!&lt;&gt;"",1,0))</f>
        <v>#REF!</v>
      </c>
      <c r="H27" s="35" t="e">
        <f>IF('Crisis Indicator Data'!#REF!="No Data",1,IF(#REF!&lt;&gt;"",1,0))</f>
        <v>#REF!</v>
      </c>
      <c r="I27" s="35" t="e">
        <f>IF('Crisis Indicator Data'!#REF!="No Data",1,IF(#REF!&lt;&gt;"",1,0))</f>
        <v>#REF!</v>
      </c>
      <c r="J27" s="35" t="e">
        <f>IF('Crisis Indicator Data'!#REF!="No Data",1,IF(#REF!&lt;&gt;"",1,0))</f>
        <v>#REF!</v>
      </c>
      <c r="K27" s="35" t="e">
        <f>IF('Crisis Indicator Data'!#REF!="No Data",1,IF(#REF!&lt;&gt;"",1,0))</f>
        <v>#REF!</v>
      </c>
      <c r="L27" s="35" t="e">
        <f>IF('Crisis Indicator Data'!#REF!="No Data",1,IF(#REF!&lt;&gt;"",1,0))</f>
        <v>#REF!</v>
      </c>
      <c r="M27" s="35" t="e">
        <f>IF('Crisis Indicator Data'!#REF!="No Data",1,IF(#REF!&lt;&gt;"",1,0))</f>
        <v>#REF!</v>
      </c>
      <c r="N27" s="35" t="e">
        <f>IF('Crisis Indicator Data'!#REF!="No Data",1,IF(#REF!&lt;&gt;"",1,0))</f>
        <v>#REF!</v>
      </c>
      <c r="O27" s="35" t="e">
        <f>IF('Crisis Indicator Data'!#REF!="No Data",1,IF(#REF!&lt;&gt;"",1,0))</f>
        <v>#REF!</v>
      </c>
      <c r="P27" s="35" t="e">
        <f>IF('Crisis Indicator Data'!#REF!="No Data",1,IF(#REF!&lt;&gt;"",1,0))</f>
        <v>#REF!</v>
      </c>
      <c r="Q27" s="35" t="e">
        <f>IF('Crisis Indicator Data'!#REF!="No Data",1,IF(#REF!&lt;&gt;"",1,0))</f>
        <v>#REF!</v>
      </c>
      <c r="R27" s="35" t="e">
        <f>IF('Crisis Indicator Data'!#REF!="No Data",1,IF(#REF!&lt;&gt;"",1,0))</f>
        <v>#REF!</v>
      </c>
      <c r="S27" s="35" t="e">
        <f>IF('Crisis Indicator Data'!#REF!="No Data",1,IF(#REF!&lt;&gt;"",1,0))</f>
        <v>#REF!</v>
      </c>
      <c r="T27" s="35" t="e">
        <f>IF('Crisis Indicator Data'!#REF!="No Data",1,IF(#REF!&lt;&gt;"",1,0))</f>
        <v>#REF!</v>
      </c>
      <c r="U27" s="35" t="e">
        <f>IF('Crisis Indicator Data'!#REF!="No Data",1,IF(#REF!&lt;&gt;"",1,0))</f>
        <v>#REF!</v>
      </c>
      <c r="V27" s="35" t="e">
        <f>IF('Crisis Indicator Data'!#REF!="No Data",1,IF(#REF!&lt;&gt;"",1,0))</f>
        <v>#REF!</v>
      </c>
      <c r="W27" s="35" t="e">
        <f>IF('Crisis Indicator Data'!#REF!="No Data",1,IF(#REF!&lt;&gt;"",1,0))</f>
        <v>#REF!</v>
      </c>
      <c r="X27" s="35" t="e">
        <f>IF('Crisis Indicator Data'!#REF!="No Data",1,IF(#REF!&lt;&gt;"",1,0))</f>
        <v>#REF!</v>
      </c>
      <c r="Y27" s="35" t="e">
        <f>IF('Crisis Indicator Data'!#REF!="No Data",1,IF(#REF!&lt;&gt;"",1,0))</f>
        <v>#REF!</v>
      </c>
      <c r="Z27" s="35" t="e">
        <f>IF('Crisis Indicator Data'!#REF!="No Data",1,IF(#REF!&lt;&gt;"",1,0))</f>
        <v>#REF!</v>
      </c>
      <c r="AA27" s="35" t="e">
        <f>IF('Crisis Indicator Data'!#REF!="No Data",1,IF(#REF!&lt;&gt;"",1,0))</f>
        <v>#REF!</v>
      </c>
      <c r="AB27" s="35" t="e">
        <f>IF('Crisis Indicator Data'!#REF!="No Data",1,IF(#REF!&lt;&gt;"",1,0))</f>
        <v>#REF!</v>
      </c>
      <c r="AC27" s="35" t="e">
        <f>IF('Crisis Indicator Data'!#REF!="No Data",1,IF(#REF!&lt;&gt;"",1,0))</f>
        <v>#REF!</v>
      </c>
      <c r="AD27" s="35" t="e">
        <f>IF('Crisis Indicator Data'!#REF!="No Data",1,IF(#REF!&lt;&gt;"",1,0))</f>
        <v>#REF!</v>
      </c>
      <c r="AE27" s="35" t="e">
        <f>IF('Crisis Indicator Data'!#REF!="No Data",1,IF(#REF!&lt;&gt;"",1,0))</f>
        <v>#REF!</v>
      </c>
      <c r="AF27" s="35" t="e">
        <f>IF('Crisis Indicator Data'!#REF!="No Data",1,IF(#REF!&lt;&gt;"",1,0))</f>
        <v>#REF!</v>
      </c>
      <c r="AG27" s="35" t="e">
        <f>IF('Crisis Indicator Data'!#REF!="No Data",1,IF(#REF!&lt;&gt;"",1,0))</f>
        <v>#REF!</v>
      </c>
      <c r="AH27" s="35" t="e">
        <f>IF('Crisis Indicator Data'!#REF!="No Data",1,IF(#REF!&lt;&gt;"",1,0))</f>
        <v>#REF!</v>
      </c>
      <c r="AI27" s="35" t="e">
        <f>IF('Crisis Indicator Data'!#REF!="No Data",1,IF(#REF!&lt;&gt;"",1,0))</f>
        <v>#REF!</v>
      </c>
      <c r="AJ27" s="35" t="e">
        <f>IF('Crisis Indicator Data'!#REF!="No Data",1,IF(#REF!&lt;&gt;"",1,0))</f>
        <v>#REF!</v>
      </c>
      <c r="AK27" s="35" t="e">
        <f>IF('Crisis Indicator Data'!#REF!="No Data",1,IF(#REF!&lt;&gt;"",1,0))</f>
        <v>#REF!</v>
      </c>
      <c r="AL27" s="35" t="e">
        <f>IF('Crisis Indicator Data'!#REF!="No Data",1,IF(#REF!&lt;&gt;"",1,0))</f>
        <v>#REF!</v>
      </c>
      <c r="AM27" s="35" t="e">
        <f>IF('Crisis Indicator Data'!#REF!="No Data",1,IF(#REF!&lt;&gt;"",1,0))</f>
        <v>#REF!</v>
      </c>
      <c r="AN27" s="35" t="e">
        <f>IF('Crisis Indicator Data'!#REF!="No Data",1,IF(#REF!&lt;&gt;"",1,0))</f>
        <v>#REF!</v>
      </c>
      <c r="AO27" s="35" t="e">
        <f>IF('Crisis Indicator Data'!#REF!="No Data",1,IF(#REF!&lt;&gt;"",1,0))</f>
        <v>#REF!</v>
      </c>
      <c r="AP27" s="35" t="e">
        <f>IF('Crisis Indicator Data'!#REF!="No Data",1,IF(#REF!&lt;&gt;"",1,0))</f>
        <v>#REF!</v>
      </c>
      <c r="AQ27" s="35" t="e">
        <f>IF('Crisis Indicator Data'!#REF!="No Data",1,IF(#REF!&lt;&gt;"",1,0))</f>
        <v>#REF!</v>
      </c>
      <c r="AR27" s="35" t="e">
        <f>IF('Crisis Indicator Data'!#REF!="No Data",1,IF(#REF!&lt;&gt;"",1,0))</f>
        <v>#REF!</v>
      </c>
      <c r="AS27" s="35" t="e">
        <f>IF('Crisis Indicator Data'!#REF!="No Data",1,IF(#REF!&lt;&gt;"",1,0))</f>
        <v>#REF!</v>
      </c>
      <c r="AT27" s="35" t="e">
        <f>IF('Crisis Indicator Data'!#REF!="No Data",1,IF(#REF!&lt;&gt;"",1,0))</f>
        <v>#REF!</v>
      </c>
      <c r="AU27" s="35" t="e">
        <f>IF('Crisis Indicator Data'!#REF!="No Data",1,IF(#REF!&lt;&gt;"",1,0))</f>
        <v>#REF!</v>
      </c>
      <c r="AV27" s="35" t="e">
        <f>IF('Crisis Indicator Data'!#REF!="No Data",1,IF(#REF!&lt;&gt;"",1,0))</f>
        <v>#REF!</v>
      </c>
      <c r="AW27" s="35" t="e">
        <f>IF('Crisis Indicator Data'!#REF!="No Data",1,IF(#REF!&lt;&gt;"",1,0))</f>
        <v>#REF!</v>
      </c>
      <c r="AX27" s="35" t="e">
        <f>IF('Crisis Indicator Data'!#REF!="No Data",1,IF(#REF!&lt;&gt;"",1,0))</f>
        <v>#REF!</v>
      </c>
      <c r="AY27" s="35" t="e">
        <f>IF('Crisis Indicator Data'!#REF!="No Data",1,IF(#REF!&lt;&gt;"",1,0))</f>
        <v>#REF!</v>
      </c>
      <c r="AZ27" s="35" t="e">
        <f>IF('Crisis Indicator Data'!#REF!="No Data",1,IF(#REF!&lt;&gt;"",1,0))</f>
        <v>#REF!</v>
      </c>
      <c r="BA27" t="e">
        <f t="shared" si="0"/>
        <v>#REF!</v>
      </c>
      <c r="BB27" s="37" t="e">
        <f t="shared" si="1"/>
        <v>#REF!</v>
      </c>
    </row>
    <row r="28" spans="1:54" x14ac:dyDescent="0.35">
      <c r="A28" t="s">
        <v>50</v>
      </c>
      <c r="B28" s="35" t="e">
        <f>IF('Crisis Indicator Data'!#REF!="No Data",1,IF(#REF!&lt;&gt;"",1,0))</f>
        <v>#REF!</v>
      </c>
      <c r="C28" s="35" t="e">
        <f>IF('Crisis Indicator Data'!#REF!="No Data",1,IF(#REF!&lt;&gt;"",1,0))</f>
        <v>#REF!</v>
      </c>
      <c r="D28" s="35" t="e">
        <f>IF('Crisis Indicator Data'!#REF!="No Data",1,IF(#REF!&lt;&gt;"",1,0))</f>
        <v>#REF!</v>
      </c>
      <c r="E28" s="35" t="e">
        <f>IF('Crisis Indicator Data'!#REF!="No Data",1,IF(#REF!&lt;&gt;"",1,0))</f>
        <v>#REF!</v>
      </c>
      <c r="F28" s="35" t="e">
        <f>IF('Crisis Indicator Data'!#REF!="No Data",1,IF(#REF!&lt;&gt;"",1,0))</f>
        <v>#REF!</v>
      </c>
      <c r="G28" s="35" t="e">
        <f>IF('Crisis Indicator Data'!#REF!="No Data",1,IF(#REF!&lt;&gt;"",1,0))</f>
        <v>#REF!</v>
      </c>
      <c r="H28" s="35" t="e">
        <f>IF('Crisis Indicator Data'!#REF!="No Data",1,IF(#REF!&lt;&gt;"",1,0))</f>
        <v>#REF!</v>
      </c>
      <c r="I28" s="35" t="e">
        <f>IF('Crisis Indicator Data'!#REF!="No Data",1,IF(#REF!&lt;&gt;"",1,0))</f>
        <v>#REF!</v>
      </c>
      <c r="J28" s="35" t="e">
        <f>IF('Crisis Indicator Data'!#REF!="No Data",1,IF(#REF!&lt;&gt;"",1,0))</f>
        <v>#REF!</v>
      </c>
      <c r="K28" s="35" t="e">
        <f>IF('Crisis Indicator Data'!#REF!="No Data",1,IF(#REF!&lt;&gt;"",1,0))</f>
        <v>#REF!</v>
      </c>
      <c r="L28" s="35" t="e">
        <f>IF('Crisis Indicator Data'!#REF!="No Data",1,IF(#REF!&lt;&gt;"",1,0))</f>
        <v>#REF!</v>
      </c>
      <c r="M28" s="35" t="e">
        <f>IF('Crisis Indicator Data'!#REF!="No Data",1,IF(#REF!&lt;&gt;"",1,0))</f>
        <v>#REF!</v>
      </c>
      <c r="N28" s="35" t="e">
        <f>IF('Crisis Indicator Data'!#REF!="No Data",1,IF(#REF!&lt;&gt;"",1,0))</f>
        <v>#REF!</v>
      </c>
      <c r="O28" s="35" t="e">
        <f>IF('Crisis Indicator Data'!#REF!="No Data",1,IF(#REF!&lt;&gt;"",1,0))</f>
        <v>#REF!</v>
      </c>
      <c r="P28" s="35" t="e">
        <f>IF('Crisis Indicator Data'!#REF!="No Data",1,IF(#REF!&lt;&gt;"",1,0))</f>
        <v>#REF!</v>
      </c>
      <c r="Q28" s="35" t="e">
        <f>IF('Crisis Indicator Data'!#REF!="No Data",1,IF(#REF!&lt;&gt;"",1,0))</f>
        <v>#REF!</v>
      </c>
      <c r="R28" s="35" t="e">
        <f>IF('Crisis Indicator Data'!#REF!="No Data",1,IF(#REF!&lt;&gt;"",1,0))</f>
        <v>#REF!</v>
      </c>
      <c r="S28" s="35" t="e">
        <f>IF('Crisis Indicator Data'!#REF!="No Data",1,IF(#REF!&lt;&gt;"",1,0))</f>
        <v>#REF!</v>
      </c>
      <c r="T28" s="35" t="e">
        <f>IF('Crisis Indicator Data'!#REF!="No Data",1,IF(#REF!&lt;&gt;"",1,0))</f>
        <v>#REF!</v>
      </c>
      <c r="U28" s="35" t="e">
        <f>IF('Crisis Indicator Data'!#REF!="No Data",1,IF(#REF!&lt;&gt;"",1,0))</f>
        <v>#REF!</v>
      </c>
      <c r="V28" s="35" t="e">
        <f>IF('Crisis Indicator Data'!#REF!="No Data",1,IF(#REF!&lt;&gt;"",1,0))</f>
        <v>#REF!</v>
      </c>
      <c r="W28" s="35" t="e">
        <f>IF('Crisis Indicator Data'!#REF!="No Data",1,IF(#REF!&lt;&gt;"",1,0))</f>
        <v>#REF!</v>
      </c>
      <c r="X28" s="35" t="e">
        <f>IF('Crisis Indicator Data'!#REF!="No Data",1,IF(#REF!&lt;&gt;"",1,0))</f>
        <v>#REF!</v>
      </c>
      <c r="Y28" s="35" t="e">
        <f>IF('Crisis Indicator Data'!#REF!="No Data",1,IF(#REF!&lt;&gt;"",1,0))</f>
        <v>#REF!</v>
      </c>
      <c r="Z28" s="35" t="e">
        <f>IF('Crisis Indicator Data'!#REF!="No Data",1,IF(#REF!&lt;&gt;"",1,0))</f>
        <v>#REF!</v>
      </c>
      <c r="AA28" s="35" t="e">
        <f>IF('Crisis Indicator Data'!#REF!="No Data",1,IF(#REF!&lt;&gt;"",1,0))</f>
        <v>#REF!</v>
      </c>
      <c r="AB28" s="35" t="e">
        <f>IF('Crisis Indicator Data'!#REF!="No Data",1,IF(#REF!&lt;&gt;"",1,0))</f>
        <v>#REF!</v>
      </c>
      <c r="AC28" s="35" t="e">
        <f>IF('Crisis Indicator Data'!#REF!="No Data",1,IF(#REF!&lt;&gt;"",1,0))</f>
        <v>#REF!</v>
      </c>
      <c r="AD28" s="35" t="e">
        <f>IF('Crisis Indicator Data'!#REF!="No Data",1,IF(#REF!&lt;&gt;"",1,0))</f>
        <v>#REF!</v>
      </c>
      <c r="AE28" s="35" t="e">
        <f>IF('Crisis Indicator Data'!#REF!="No Data",1,IF(#REF!&lt;&gt;"",1,0))</f>
        <v>#REF!</v>
      </c>
      <c r="AF28" s="35" t="e">
        <f>IF('Crisis Indicator Data'!#REF!="No Data",1,IF(#REF!&lt;&gt;"",1,0))</f>
        <v>#REF!</v>
      </c>
      <c r="AG28" s="35" t="e">
        <f>IF('Crisis Indicator Data'!#REF!="No Data",1,IF(#REF!&lt;&gt;"",1,0))</f>
        <v>#REF!</v>
      </c>
      <c r="AH28" s="35" t="e">
        <f>IF('Crisis Indicator Data'!#REF!="No Data",1,IF(#REF!&lt;&gt;"",1,0))</f>
        <v>#REF!</v>
      </c>
      <c r="AI28" s="35" t="e">
        <f>IF('Crisis Indicator Data'!#REF!="No Data",1,IF(#REF!&lt;&gt;"",1,0))</f>
        <v>#REF!</v>
      </c>
      <c r="AJ28" s="35" t="e">
        <f>IF('Crisis Indicator Data'!#REF!="No Data",1,IF(#REF!&lt;&gt;"",1,0))</f>
        <v>#REF!</v>
      </c>
      <c r="AK28" s="35" t="e">
        <f>IF('Crisis Indicator Data'!#REF!="No Data",1,IF(#REF!&lt;&gt;"",1,0))</f>
        <v>#REF!</v>
      </c>
      <c r="AL28" s="35" t="e">
        <f>IF('Crisis Indicator Data'!#REF!="No Data",1,IF(#REF!&lt;&gt;"",1,0))</f>
        <v>#REF!</v>
      </c>
      <c r="AM28" s="35" t="e">
        <f>IF('Crisis Indicator Data'!#REF!="No Data",1,IF(#REF!&lt;&gt;"",1,0))</f>
        <v>#REF!</v>
      </c>
      <c r="AN28" s="35" t="e">
        <f>IF('Crisis Indicator Data'!#REF!="No Data",1,IF(#REF!&lt;&gt;"",1,0))</f>
        <v>#REF!</v>
      </c>
      <c r="AO28" s="35" t="e">
        <f>IF('Crisis Indicator Data'!#REF!="No Data",1,IF(#REF!&lt;&gt;"",1,0))</f>
        <v>#REF!</v>
      </c>
      <c r="AP28" s="35" t="e">
        <f>IF('Crisis Indicator Data'!#REF!="No Data",1,IF(#REF!&lt;&gt;"",1,0))</f>
        <v>#REF!</v>
      </c>
      <c r="AQ28" s="35" t="e">
        <f>IF('Crisis Indicator Data'!#REF!="No Data",1,IF(#REF!&lt;&gt;"",1,0))</f>
        <v>#REF!</v>
      </c>
      <c r="AR28" s="35" t="e">
        <f>IF('Crisis Indicator Data'!#REF!="No Data",1,IF(#REF!&lt;&gt;"",1,0))</f>
        <v>#REF!</v>
      </c>
      <c r="AS28" s="35" t="e">
        <f>IF('Crisis Indicator Data'!#REF!="No Data",1,IF(#REF!&lt;&gt;"",1,0))</f>
        <v>#REF!</v>
      </c>
      <c r="AT28" s="35" t="e">
        <f>IF('Crisis Indicator Data'!#REF!="No Data",1,IF(#REF!&lt;&gt;"",1,0))</f>
        <v>#REF!</v>
      </c>
      <c r="AU28" s="35" t="e">
        <f>IF('Crisis Indicator Data'!#REF!="No Data",1,IF(#REF!&lt;&gt;"",1,0))</f>
        <v>#REF!</v>
      </c>
      <c r="AV28" s="35" t="e">
        <f>IF('Crisis Indicator Data'!#REF!="No Data",1,IF(#REF!&lt;&gt;"",1,0))</f>
        <v>#REF!</v>
      </c>
      <c r="AW28" s="35" t="e">
        <f>IF('Crisis Indicator Data'!#REF!="No Data",1,IF(#REF!&lt;&gt;"",1,0))</f>
        <v>#REF!</v>
      </c>
      <c r="AX28" s="35" t="e">
        <f>IF('Crisis Indicator Data'!#REF!="No Data",1,IF(#REF!&lt;&gt;"",1,0))</f>
        <v>#REF!</v>
      </c>
      <c r="AY28" s="35" t="e">
        <f>IF('Crisis Indicator Data'!#REF!="No Data",1,IF(#REF!&lt;&gt;"",1,0))</f>
        <v>#REF!</v>
      </c>
      <c r="AZ28" s="35" t="e">
        <f>IF('Crisis Indicator Data'!#REF!="No Data",1,IF(#REF!&lt;&gt;"",1,0))</f>
        <v>#REF!</v>
      </c>
      <c r="BA28" t="e">
        <f t="shared" si="0"/>
        <v>#REF!</v>
      </c>
      <c r="BB28" s="37" t="e">
        <f t="shared" si="1"/>
        <v>#REF!</v>
      </c>
    </row>
    <row r="29" spans="1:54" x14ac:dyDescent="0.35">
      <c r="A29" t="s">
        <v>58</v>
      </c>
      <c r="B29" s="35" t="e">
        <f>IF('Crisis Indicator Data'!#REF!="No Data",1,IF(#REF!&lt;&gt;"",1,0))</f>
        <v>#REF!</v>
      </c>
      <c r="C29" s="35" t="e">
        <f>IF('Crisis Indicator Data'!#REF!="No Data",1,IF(#REF!&lt;&gt;"",1,0))</f>
        <v>#REF!</v>
      </c>
      <c r="D29" s="35" t="e">
        <f>IF('Crisis Indicator Data'!#REF!="No Data",1,IF(#REF!&lt;&gt;"",1,0))</f>
        <v>#REF!</v>
      </c>
      <c r="E29" s="35" t="e">
        <f>IF('Crisis Indicator Data'!#REF!="No Data",1,IF(#REF!&lt;&gt;"",1,0))</f>
        <v>#REF!</v>
      </c>
      <c r="F29" s="35" t="e">
        <f>IF('Crisis Indicator Data'!#REF!="No Data",1,IF(#REF!&lt;&gt;"",1,0))</f>
        <v>#REF!</v>
      </c>
      <c r="G29" s="35" t="e">
        <f>IF('Crisis Indicator Data'!#REF!="No Data",1,IF(#REF!&lt;&gt;"",1,0))</f>
        <v>#REF!</v>
      </c>
      <c r="H29" s="35" t="e">
        <f>IF('Crisis Indicator Data'!#REF!="No Data",1,IF(#REF!&lt;&gt;"",1,0))</f>
        <v>#REF!</v>
      </c>
      <c r="I29" s="35" t="e">
        <f>IF('Crisis Indicator Data'!#REF!="No Data",1,IF(#REF!&lt;&gt;"",1,0))</f>
        <v>#REF!</v>
      </c>
      <c r="J29" s="35" t="e">
        <f>IF('Crisis Indicator Data'!#REF!="No Data",1,IF(#REF!&lt;&gt;"",1,0))</f>
        <v>#REF!</v>
      </c>
      <c r="K29" s="35" t="e">
        <f>IF('Crisis Indicator Data'!#REF!="No Data",1,IF(#REF!&lt;&gt;"",1,0))</f>
        <v>#REF!</v>
      </c>
      <c r="L29" s="35" t="e">
        <f>IF('Crisis Indicator Data'!#REF!="No Data",1,IF(#REF!&lt;&gt;"",1,0))</f>
        <v>#REF!</v>
      </c>
      <c r="M29" s="35" t="e">
        <f>IF('Crisis Indicator Data'!#REF!="No Data",1,IF(#REF!&lt;&gt;"",1,0))</f>
        <v>#REF!</v>
      </c>
      <c r="N29" s="35" t="e">
        <f>IF('Crisis Indicator Data'!#REF!="No Data",1,IF(#REF!&lt;&gt;"",1,0))</f>
        <v>#REF!</v>
      </c>
      <c r="O29" s="35" t="e">
        <f>IF('Crisis Indicator Data'!#REF!="No Data",1,IF(#REF!&lt;&gt;"",1,0))</f>
        <v>#REF!</v>
      </c>
      <c r="P29" s="35" t="e">
        <f>IF('Crisis Indicator Data'!#REF!="No Data",1,IF(#REF!&lt;&gt;"",1,0))</f>
        <v>#REF!</v>
      </c>
      <c r="Q29" s="35" t="e">
        <f>IF('Crisis Indicator Data'!#REF!="No Data",1,IF(#REF!&lt;&gt;"",1,0))</f>
        <v>#REF!</v>
      </c>
      <c r="R29" s="35" t="e">
        <f>IF('Crisis Indicator Data'!#REF!="No Data",1,IF(#REF!&lt;&gt;"",1,0))</f>
        <v>#REF!</v>
      </c>
      <c r="S29" s="35" t="e">
        <f>IF('Crisis Indicator Data'!#REF!="No Data",1,IF(#REF!&lt;&gt;"",1,0))</f>
        <v>#REF!</v>
      </c>
      <c r="T29" s="35" t="e">
        <f>IF('Crisis Indicator Data'!#REF!="No Data",1,IF(#REF!&lt;&gt;"",1,0))</f>
        <v>#REF!</v>
      </c>
      <c r="U29" s="35" t="e">
        <f>IF('Crisis Indicator Data'!#REF!="No Data",1,IF(#REF!&lt;&gt;"",1,0))</f>
        <v>#REF!</v>
      </c>
      <c r="V29" s="35" t="e">
        <f>IF('Crisis Indicator Data'!#REF!="No Data",1,IF(#REF!&lt;&gt;"",1,0))</f>
        <v>#REF!</v>
      </c>
      <c r="W29" s="35" t="e">
        <f>IF('Crisis Indicator Data'!#REF!="No Data",1,IF(#REF!&lt;&gt;"",1,0))</f>
        <v>#REF!</v>
      </c>
      <c r="X29" s="35" t="e">
        <f>IF('Crisis Indicator Data'!#REF!="No Data",1,IF(#REF!&lt;&gt;"",1,0))</f>
        <v>#REF!</v>
      </c>
      <c r="Y29" s="35" t="e">
        <f>IF('Crisis Indicator Data'!#REF!="No Data",1,IF(#REF!&lt;&gt;"",1,0))</f>
        <v>#REF!</v>
      </c>
      <c r="Z29" s="35" t="e">
        <f>IF('Crisis Indicator Data'!#REF!="No Data",1,IF(#REF!&lt;&gt;"",1,0))</f>
        <v>#REF!</v>
      </c>
      <c r="AA29" s="35" t="e">
        <f>IF('Crisis Indicator Data'!#REF!="No Data",1,IF(#REF!&lt;&gt;"",1,0))</f>
        <v>#REF!</v>
      </c>
      <c r="AB29" s="35" t="e">
        <f>IF('Crisis Indicator Data'!#REF!="No Data",1,IF(#REF!&lt;&gt;"",1,0))</f>
        <v>#REF!</v>
      </c>
      <c r="AC29" s="35" t="e">
        <f>IF('Crisis Indicator Data'!#REF!="No Data",1,IF(#REF!&lt;&gt;"",1,0))</f>
        <v>#REF!</v>
      </c>
      <c r="AD29" s="35" t="e">
        <f>IF('Crisis Indicator Data'!#REF!="No Data",1,IF(#REF!&lt;&gt;"",1,0))</f>
        <v>#REF!</v>
      </c>
      <c r="AE29" s="35" t="e">
        <f>IF('Crisis Indicator Data'!#REF!="No Data",1,IF(#REF!&lt;&gt;"",1,0))</f>
        <v>#REF!</v>
      </c>
      <c r="AF29" s="35" t="e">
        <f>IF('Crisis Indicator Data'!#REF!="No Data",1,IF(#REF!&lt;&gt;"",1,0))</f>
        <v>#REF!</v>
      </c>
      <c r="AG29" s="35" t="e">
        <f>IF('Crisis Indicator Data'!#REF!="No Data",1,IF(#REF!&lt;&gt;"",1,0))</f>
        <v>#REF!</v>
      </c>
      <c r="AH29" s="35" t="e">
        <f>IF('Crisis Indicator Data'!#REF!="No Data",1,IF(#REF!&lt;&gt;"",1,0))</f>
        <v>#REF!</v>
      </c>
      <c r="AI29" s="35" t="e">
        <f>IF('Crisis Indicator Data'!#REF!="No Data",1,IF(#REF!&lt;&gt;"",1,0))</f>
        <v>#REF!</v>
      </c>
      <c r="AJ29" s="35" t="e">
        <f>IF('Crisis Indicator Data'!#REF!="No Data",1,IF(#REF!&lt;&gt;"",1,0))</f>
        <v>#REF!</v>
      </c>
      <c r="AK29" s="35" t="e">
        <f>IF('Crisis Indicator Data'!#REF!="No Data",1,IF(#REF!&lt;&gt;"",1,0))</f>
        <v>#REF!</v>
      </c>
      <c r="AL29" s="35" t="e">
        <f>IF('Crisis Indicator Data'!#REF!="No Data",1,IF(#REF!&lt;&gt;"",1,0))</f>
        <v>#REF!</v>
      </c>
      <c r="AM29" s="35" t="e">
        <f>IF('Crisis Indicator Data'!#REF!="No Data",1,IF(#REF!&lt;&gt;"",1,0))</f>
        <v>#REF!</v>
      </c>
      <c r="AN29" s="35" t="e">
        <f>IF('Crisis Indicator Data'!#REF!="No Data",1,IF(#REF!&lt;&gt;"",1,0))</f>
        <v>#REF!</v>
      </c>
      <c r="AO29" s="35" t="e">
        <f>IF('Crisis Indicator Data'!#REF!="No Data",1,IF(#REF!&lt;&gt;"",1,0))</f>
        <v>#REF!</v>
      </c>
      <c r="AP29" s="35" t="e">
        <f>IF('Crisis Indicator Data'!#REF!="No Data",1,IF(#REF!&lt;&gt;"",1,0))</f>
        <v>#REF!</v>
      </c>
      <c r="AQ29" s="35" t="e">
        <f>IF('Crisis Indicator Data'!#REF!="No Data",1,IF(#REF!&lt;&gt;"",1,0))</f>
        <v>#REF!</v>
      </c>
      <c r="AR29" s="35" t="e">
        <f>IF('Crisis Indicator Data'!#REF!="No Data",1,IF(#REF!&lt;&gt;"",1,0))</f>
        <v>#REF!</v>
      </c>
      <c r="AS29" s="35" t="e">
        <f>IF('Crisis Indicator Data'!#REF!="No Data",1,IF(#REF!&lt;&gt;"",1,0))</f>
        <v>#REF!</v>
      </c>
      <c r="AT29" s="35" t="e">
        <f>IF('Crisis Indicator Data'!#REF!="No Data",1,IF(#REF!&lt;&gt;"",1,0))</f>
        <v>#REF!</v>
      </c>
      <c r="AU29" s="35" t="e">
        <f>IF('Crisis Indicator Data'!#REF!="No Data",1,IF(#REF!&lt;&gt;"",1,0))</f>
        <v>#REF!</v>
      </c>
      <c r="AV29" s="35" t="e">
        <f>IF('Crisis Indicator Data'!#REF!="No Data",1,IF(#REF!&lt;&gt;"",1,0))</f>
        <v>#REF!</v>
      </c>
      <c r="AW29" s="35" t="e">
        <f>IF('Crisis Indicator Data'!#REF!="No Data",1,IF(#REF!&lt;&gt;"",1,0))</f>
        <v>#REF!</v>
      </c>
      <c r="AX29" s="35" t="e">
        <f>IF('Crisis Indicator Data'!#REF!="No Data",1,IF(#REF!&lt;&gt;"",1,0))</f>
        <v>#REF!</v>
      </c>
      <c r="AY29" s="35" t="e">
        <f>IF('Crisis Indicator Data'!#REF!="No Data",1,IF(#REF!&lt;&gt;"",1,0))</f>
        <v>#REF!</v>
      </c>
      <c r="AZ29" s="35" t="e">
        <f>IF('Crisis Indicator Data'!#REF!="No Data",1,IF(#REF!&lt;&gt;"",1,0))</f>
        <v>#REF!</v>
      </c>
      <c r="BA29" t="e">
        <f t="shared" si="0"/>
        <v>#REF!</v>
      </c>
      <c r="BB29" s="37" t="e">
        <f t="shared" si="1"/>
        <v>#REF!</v>
      </c>
    </row>
    <row r="30" spans="1:54" x14ac:dyDescent="0.35">
      <c r="A30" t="s">
        <v>52</v>
      </c>
      <c r="B30" s="35" t="e">
        <f>IF('Crisis Indicator Data'!#REF!="No Data",1,IF(#REF!&lt;&gt;"",1,0))</f>
        <v>#REF!</v>
      </c>
      <c r="C30" s="35" t="e">
        <f>IF('Crisis Indicator Data'!#REF!="No Data",1,IF(#REF!&lt;&gt;"",1,0))</f>
        <v>#REF!</v>
      </c>
      <c r="D30" s="35" t="e">
        <f>IF('Crisis Indicator Data'!#REF!="No Data",1,IF(#REF!&lt;&gt;"",1,0))</f>
        <v>#REF!</v>
      </c>
      <c r="E30" s="35" t="e">
        <f>IF('Crisis Indicator Data'!#REF!="No Data",1,IF(#REF!&lt;&gt;"",1,0))</f>
        <v>#REF!</v>
      </c>
      <c r="F30" s="35" t="e">
        <f>IF('Crisis Indicator Data'!#REF!="No Data",1,IF(#REF!&lt;&gt;"",1,0))</f>
        <v>#REF!</v>
      </c>
      <c r="G30" s="35" t="e">
        <f>IF('Crisis Indicator Data'!#REF!="No Data",1,IF(#REF!&lt;&gt;"",1,0))</f>
        <v>#REF!</v>
      </c>
      <c r="H30" s="35" t="e">
        <f>IF('Crisis Indicator Data'!#REF!="No Data",1,IF(#REF!&lt;&gt;"",1,0))</f>
        <v>#REF!</v>
      </c>
      <c r="I30" s="35" t="e">
        <f>IF('Crisis Indicator Data'!#REF!="No Data",1,IF(#REF!&lt;&gt;"",1,0))</f>
        <v>#REF!</v>
      </c>
      <c r="J30" s="35" t="e">
        <f>IF('Crisis Indicator Data'!#REF!="No Data",1,IF(#REF!&lt;&gt;"",1,0))</f>
        <v>#REF!</v>
      </c>
      <c r="K30" s="35" t="e">
        <f>IF('Crisis Indicator Data'!#REF!="No Data",1,IF(#REF!&lt;&gt;"",1,0))</f>
        <v>#REF!</v>
      </c>
      <c r="L30" s="35" t="e">
        <f>IF('Crisis Indicator Data'!#REF!="No Data",1,IF(#REF!&lt;&gt;"",1,0))</f>
        <v>#REF!</v>
      </c>
      <c r="M30" s="35" t="e">
        <f>IF('Crisis Indicator Data'!#REF!="No Data",1,IF(#REF!&lt;&gt;"",1,0))</f>
        <v>#REF!</v>
      </c>
      <c r="N30" s="35" t="e">
        <f>IF('Crisis Indicator Data'!#REF!="No Data",1,IF(#REF!&lt;&gt;"",1,0))</f>
        <v>#REF!</v>
      </c>
      <c r="O30" s="35" t="e">
        <f>IF('Crisis Indicator Data'!#REF!="No Data",1,IF(#REF!&lt;&gt;"",1,0))</f>
        <v>#REF!</v>
      </c>
      <c r="P30" s="35" t="e">
        <f>IF('Crisis Indicator Data'!#REF!="No Data",1,IF(#REF!&lt;&gt;"",1,0))</f>
        <v>#REF!</v>
      </c>
      <c r="Q30" s="35" t="e">
        <f>IF('Crisis Indicator Data'!#REF!="No Data",1,IF(#REF!&lt;&gt;"",1,0))</f>
        <v>#REF!</v>
      </c>
      <c r="R30" s="35" t="e">
        <f>IF('Crisis Indicator Data'!#REF!="No Data",1,IF(#REF!&lt;&gt;"",1,0))</f>
        <v>#REF!</v>
      </c>
      <c r="S30" s="35" t="e">
        <f>IF('Crisis Indicator Data'!#REF!="No Data",1,IF(#REF!&lt;&gt;"",1,0))</f>
        <v>#REF!</v>
      </c>
      <c r="T30" s="35" t="e">
        <f>IF('Crisis Indicator Data'!#REF!="No Data",1,IF(#REF!&lt;&gt;"",1,0))</f>
        <v>#REF!</v>
      </c>
      <c r="U30" s="35" t="e">
        <f>IF('Crisis Indicator Data'!#REF!="No Data",1,IF(#REF!&lt;&gt;"",1,0))</f>
        <v>#REF!</v>
      </c>
      <c r="V30" s="35" t="e">
        <f>IF('Crisis Indicator Data'!#REF!="No Data",1,IF(#REF!&lt;&gt;"",1,0))</f>
        <v>#REF!</v>
      </c>
      <c r="W30" s="35" t="e">
        <f>IF('Crisis Indicator Data'!#REF!="No Data",1,IF(#REF!&lt;&gt;"",1,0))</f>
        <v>#REF!</v>
      </c>
      <c r="X30" s="35" t="e">
        <f>IF('Crisis Indicator Data'!#REF!="No Data",1,IF(#REF!&lt;&gt;"",1,0))</f>
        <v>#REF!</v>
      </c>
      <c r="Y30" s="35" t="e">
        <f>IF('Crisis Indicator Data'!#REF!="No Data",1,IF(#REF!&lt;&gt;"",1,0))</f>
        <v>#REF!</v>
      </c>
      <c r="Z30" s="35" t="e">
        <f>IF('Crisis Indicator Data'!#REF!="No Data",1,IF(#REF!&lt;&gt;"",1,0))</f>
        <v>#REF!</v>
      </c>
      <c r="AA30" s="35" t="e">
        <f>IF('Crisis Indicator Data'!#REF!="No Data",1,IF(#REF!&lt;&gt;"",1,0))</f>
        <v>#REF!</v>
      </c>
      <c r="AB30" s="35" t="e">
        <f>IF('Crisis Indicator Data'!#REF!="No Data",1,IF(#REF!&lt;&gt;"",1,0))</f>
        <v>#REF!</v>
      </c>
      <c r="AC30" s="35" t="e">
        <f>IF('Crisis Indicator Data'!#REF!="No Data",1,IF(#REF!&lt;&gt;"",1,0))</f>
        <v>#REF!</v>
      </c>
      <c r="AD30" s="35" t="e">
        <f>IF('Crisis Indicator Data'!#REF!="No Data",1,IF(#REF!&lt;&gt;"",1,0))</f>
        <v>#REF!</v>
      </c>
      <c r="AE30" s="35" t="e">
        <f>IF('Crisis Indicator Data'!#REF!="No Data",1,IF(#REF!&lt;&gt;"",1,0))</f>
        <v>#REF!</v>
      </c>
      <c r="AF30" s="35" t="e">
        <f>IF('Crisis Indicator Data'!#REF!="No Data",1,IF(#REF!&lt;&gt;"",1,0))</f>
        <v>#REF!</v>
      </c>
      <c r="AG30" s="35" t="e">
        <f>IF('Crisis Indicator Data'!#REF!="No Data",1,IF(#REF!&lt;&gt;"",1,0))</f>
        <v>#REF!</v>
      </c>
      <c r="AH30" s="35" t="e">
        <f>IF('Crisis Indicator Data'!#REF!="No Data",1,IF(#REF!&lt;&gt;"",1,0))</f>
        <v>#REF!</v>
      </c>
      <c r="AI30" s="35" t="e">
        <f>IF('Crisis Indicator Data'!#REF!="No Data",1,IF(#REF!&lt;&gt;"",1,0))</f>
        <v>#REF!</v>
      </c>
      <c r="AJ30" s="35" t="e">
        <f>IF('Crisis Indicator Data'!#REF!="No Data",1,IF(#REF!&lt;&gt;"",1,0))</f>
        <v>#REF!</v>
      </c>
      <c r="AK30" s="35" t="e">
        <f>IF('Crisis Indicator Data'!#REF!="No Data",1,IF(#REF!&lt;&gt;"",1,0))</f>
        <v>#REF!</v>
      </c>
      <c r="AL30" s="35" t="e">
        <f>IF('Crisis Indicator Data'!#REF!="No Data",1,IF(#REF!&lt;&gt;"",1,0))</f>
        <v>#REF!</v>
      </c>
      <c r="AM30" s="35" t="e">
        <f>IF('Crisis Indicator Data'!#REF!="No Data",1,IF(#REF!&lt;&gt;"",1,0))</f>
        <v>#REF!</v>
      </c>
      <c r="AN30" s="35" t="e">
        <f>IF('Crisis Indicator Data'!#REF!="No Data",1,IF(#REF!&lt;&gt;"",1,0))</f>
        <v>#REF!</v>
      </c>
      <c r="AO30" s="35" t="e">
        <f>IF('Crisis Indicator Data'!#REF!="No Data",1,IF(#REF!&lt;&gt;"",1,0))</f>
        <v>#REF!</v>
      </c>
      <c r="AP30" s="35" t="e">
        <f>IF('Crisis Indicator Data'!#REF!="No Data",1,IF(#REF!&lt;&gt;"",1,0))</f>
        <v>#REF!</v>
      </c>
      <c r="AQ30" s="35" t="e">
        <f>IF('Crisis Indicator Data'!#REF!="No Data",1,IF(#REF!&lt;&gt;"",1,0))</f>
        <v>#REF!</v>
      </c>
      <c r="AR30" s="35" t="e">
        <f>IF('Crisis Indicator Data'!#REF!="No Data",1,IF(#REF!&lt;&gt;"",1,0))</f>
        <v>#REF!</v>
      </c>
      <c r="AS30" s="35" t="e">
        <f>IF('Crisis Indicator Data'!#REF!="No Data",1,IF(#REF!&lt;&gt;"",1,0))</f>
        <v>#REF!</v>
      </c>
      <c r="AT30" s="35" t="e">
        <f>IF('Crisis Indicator Data'!#REF!="No Data",1,IF(#REF!&lt;&gt;"",1,0))</f>
        <v>#REF!</v>
      </c>
      <c r="AU30" s="35" t="e">
        <f>IF('Crisis Indicator Data'!#REF!="No Data",1,IF(#REF!&lt;&gt;"",1,0))</f>
        <v>#REF!</v>
      </c>
      <c r="AV30" s="35" t="e">
        <f>IF('Crisis Indicator Data'!#REF!="No Data",1,IF(#REF!&lt;&gt;"",1,0))</f>
        <v>#REF!</v>
      </c>
      <c r="AW30" s="35" t="e">
        <f>IF('Crisis Indicator Data'!#REF!="No Data",1,IF(#REF!&lt;&gt;"",1,0))</f>
        <v>#REF!</v>
      </c>
      <c r="AX30" s="35" t="e">
        <f>IF('Crisis Indicator Data'!#REF!="No Data",1,IF(#REF!&lt;&gt;"",1,0))</f>
        <v>#REF!</v>
      </c>
      <c r="AY30" s="35" t="e">
        <f>IF('Crisis Indicator Data'!#REF!="No Data",1,IF(#REF!&lt;&gt;"",1,0))</f>
        <v>#REF!</v>
      </c>
      <c r="AZ30" s="35" t="e">
        <f>IF('Crisis Indicator Data'!#REF!="No Data",1,IF(#REF!&lt;&gt;"",1,0))</f>
        <v>#REF!</v>
      </c>
      <c r="BA30" t="e">
        <f t="shared" si="0"/>
        <v>#REF!</v>
      </c>
      <c r="BB30" s="37" t="e">
        <f t="shared" si="1"/>
        <v>#REF!</v>
      </c>
    </row>
    <row r="31" spans="1:54" x14ac:dyDescent="0.35">
      <c r="A31" t="s">
        <v>54</v>
      </c>
      <c r="B31" s="35" t="e">
        <f>IF('Crisis Indicator Data'!#REF!="No Data",1,IF(#REF!&lt;&gt;"",1,0))</f>
        <v>#REF!</v>
      </c>
      <c r="C31" s="35" t="e">
        <f>IF('Crisis Indicator Data'!#REF!="No Data",1,IF(#REF!&lt;&gt;"",1,0))</f>
        <v>#REF!</v>
      </c>
      <c r="D31" s="35" t="e">
        <f>IF('Crisis Indicator Data'!#REF!="No Data",1,IF(#REF!&lt;&gt;"",1,0))</f>
        <v>#REF!</v>
      </c>
      <c r="E31" s="35" t="e">
        <f>IF('Crisis Indicator Data'!#REF!="No Data",1,IF(#REF!&lt;&gt;"",1,0))</f>
        <v>#REF!</v>
      </c>
      <c r="F31" s="35" t="e">
        <f>IF('Crisis Indicator Data'!#REF!="No Data",1,IF(#REF!&lt;&gt;"",1,0))</f>
        <v>#REF!</v>
      </c>
      <c r="G31" s="35" t="e">
        <f>IF('Crisis Indicator Data'!#REF!="No Data",1,IF(#REF!&lt;&gt;"",1,0))</f>
        <v>#REF!</v>
      </c>
      <c r="H31" s="35" t="e">
        <f>IF('Crisis Indicator Data'!#REF!="No Data",1,IF(#REF!&lt;&gt;"",1,0))</f>
        <v>#REF!</v>
      </c>
      <c r="I31" s="35" t="e">
        <f>IF('Crisis Indicator Data'!#REF!="No Data",1,IF(#REF!&lt;&gt;"",1,0))</f>
        <v>#REF!</v>
      </c>
      <c r="J31" s="35" t="e">
        <f>IF('Crisis Indicator Data'!#REF!="No Data",1,IF(#REF!&lt;&gt;"",1,0))</f>
        <v>#REF!</v>
      </c>
      <c r="K31" s="35" t="e">
        <f>IF('Crisis Indicator Data'!#REF!="No Data",1,IF(#REF!&lt;&gt;"",1,0))</f>
        <v>#REF!</v>
      </c>
      <c r="L31" s="35" t="e">
        <f>IF('Crisis Indicator Data'!#REF!="No Data",1,IF(#REF!&lt;&gt;"",1,0))</f>
        <v>#REF!</v>
      </c>
      <c r="M31" s="35" t="e">
        <f>IF('Crisis Indicator Data'!#REF!="No Data",1,IF(#REF!&lt;&gt;"",1,0))</f>
        <v>#REF!</v>
      </c>
      <c r="N31" s="35" t="e">
        <f>IF('Crisis Indicator Data'!#REF!="No Data",1,IF(#REF!&lt;&gt;"",1,0))</f>
        <v>#REF!</v>
      </c>
      <c r="O31" s="35" t="e">
        <f>IF('Crisis Indicator Data'!#REF!="No Data",1,IF(#REF!&lt;&gt;"",1,0))</f>
        <v>#REF!</v>
      </c>
      <c r="P31" s="35" t="e">
        <f>IF('Crisis Indicator Data'!#REF!="No Data",1,IF(#REF!&lt;&gt;"",1,0))</f>
        <v>#REF!</v>
      </c>
      <c r="Q31" s="35" t="e">
        <f>IF('Crisis Indicator Data'!#REF!="No Data",1,IF(#REF!&lt;&gt;"",1,0))</f>
        <v>#REF!</v>
      </c>
      <c r="R31" s="35" t="e">
        <f>IF('Crisis Indicator Data'!#REF!="No Data",1,IF(#REF!&lt;&gt;"",1,0))</f>
        <v>#REF!</v>
      </c>
      <c r="S31" s="35" t="e">
        <f>IF('Crisis Indicator Data'!#REF!="No Data",1,IF(#REF!&lt;&gt;"",1,0))</f>
        <v>#REF!</v>
      </c>
      <c r="T31" s="35" t="e">
        <f>IF('Crisis Indicator Data'!#REF!="No Data",1,IF(#REF!&lt;&gt;"",1,0))</f>
        <v>#REF!</v>
      </c>
      <c r="U31" s="35" t="e">
        <f>IF('Crisis Indicator Data'!#REF!="No Data",1,IF(#REF!&lt;&gt;"",1,0))</f>
        <v>#REF!</v>
      </c>
      <c r="V31" s="35" t="e">
        <f>IF('Crisis Indicator Data'!#REF!="No Data",1,IF(#REF!&lt;&gt;"",1,0))</f>
        <v>#REF!</v>
      </c>
      <c r="W31" s="35" t="e">
        <f>IF('Crisis Indicator Data'!#REF!="No Data",1,IF(#REF!&lt;&gt;"",1,0))</f>
        <v>#REF!</v>
      </c>
      <c r="X31" s="35" t="e">
        <f>IF('Crisis Indicator Data'!#REF!="No Data",1,IF(#REF!&lt;&gt;"",1,0))</f>
        <v>#REF!</v>
      </c>
      <c r="Y31" s="35" t="e">
        <f>IF('Crisis Indicator Data'!#REF!="No Data",1,IF(#REF!&lt;&gt;"",1,0))</f>
        <v>#REF!</v>
      </c>
      <c r="Z31" s="35" t="e">
        <f>IF('Crisis Indicator Data'!#REF!="No Data",1,IF(#REF!&lt;&gt;"",1,0))</f>
        <v>#REF!</v>
      </c>
      <c r="AA31" s="35" t="e">
        <f>IF('Crisis Indicator Data'!#REF!="No Data",1,IF(#REF!&lt;&gt;"",1,0))</f>
        <v>#REF!</v>
      </c>
      <c r="AB31" s="35" t="e">
        <f>IF('Crisis Indicator Data'!#REF!="No Data",1,IF(#REF!&lt;&gt;"",1,0))</f>
        <v>#REF!</v>
      </c>
      <c r="AC31" s="35" t="e">
        <f>IF('Crisis Indicator Data'!#REF!="No Data",1,IF(#REF!&lt;&gt;"",1,0))</f>
        <v>#REF!</v>
      </c>
      <c r="AD31" s="35" t="e">
        <f>IF('Crisis Indicator Data'!#REF!="No Data",1,IF(#REF!&lt;&gt;"",1,0))</f>
        <v>#REF!</v>
      </c>
      <c r="AE31" s="35" t="e">
        <f>IF('Crisis Indicator Data'!#REF!="No Data",1,IF(#REF!&lt;&gt;"",1,0))</f>
        <v>#REF!</v>
      </c>
      <c r="AF31" s="35" t="e">
        <f>IF('Crisis Indicator Data'!#REF!="No Data",1,IF(#REF!&lt;&gt;"",1,0))</f>
        <v>#REF!</v>
      </c>
      <c r="AG31" s="35" t="e">
        <f>IF('Crisis Indicator Data'!#REF!="No Data",1,IF(#REF!&lt;&gt;"",1,0))</f>
        <v>#REF!</v>
      </c>
      <c r="AH31" s="35" t="e">
        <f>IF('Crisis Indicator Data'!#REF!="No Data",1,IF(#REF!&lt;&gt;"",1,0))</f>
        <v>#REF!</v>
      </c>
      <c r="AI31" s="35" t="e">
        <f>IF('Crisis Indicator Data'!#REF!="No Data",1,IF(#REF!&lt;&gt;"",1,0))</f>
        <v>#REF!</v>
      </c>
      <c r="AJ31" s="35" t="e">
        <f>IF('Crisis Indicator Data'!#REF!="No Data",1,IF(#REF!&lt;&gt;"",1,0))</f>
        <v>#REF!</v>
      </c>
      <c r="AK31" s="35" t="e">
        <f>IF('Crisis Indicator Data'!#REF!="No Data",1,IF(#REF!&lt;&gt;"",1,0))</f>
        <v>#REF!</v>
      </c>
      <c r="AL31" s="35" t="e">
        <f>IF('Crisis Indicator Data'!#REF!="No Data",1,IF(#REF!&lt;&gt;"",1,0))</f>
        <v>#REF!</v>
      </c>
      <c r="AM31" s="35" t="e">
        <f>IF('Crisis Indicator Data'!#REF!="No Data",1,IF(#REF!&lt;&gt;"",1,0))</f>
        <v>#REF!</v>
      </c>
      <c r="AN31" s="35" t="e">
        <f>IF('Crisis Indicator Data'!#REF!="No Data",1,IF(#REF!&lt;&gt;"",1,0))</f>
        <v>#REF!</v>
      </c>
      <c r="AO31" s="35" t="e">
        <f>IF('Crisis Indicator Data'!#REF!="No Data",1,IF(#REF!&lt;&gt;"",1,0))</f>
        <v>#REF!</v>
      </c>
      <c r="AP31" s="35" t="e">
        <f>IF('Crisis Indicator Data'!#REF!="No Data",1,IF(#REF!&lt;&gt;"",1,0))</f>
        <v>#REF!</v>
      </c>
      <c r="AQ31" s="35" t="e">
        <f>IF('Crisis Indicator Data'!#REF!="No Data",1,IF(#REF!&lt;&gt;"",1,0))</f>
        <v>#REF!</v>
      </c>
      <c r="AR31" s="35" t="e">
        <f>IF('Crisis Indicator Data'!#REF!="No Data",1,IF(#REF!&lt;&gt;"",1,0))</f>
        <v>#REF!</v>
      </c>
      <c r="AS31" s="35" t="e">
        <f>IF('Crisis Indicator Data'!#REF!="No Data",1,IF(#REF!&lt;&gt;"",1,0))</f>
        <v>#REF!</v>
      </c>
      <c r="AT31" s="35" t="e">
        <f>IF('Crisis Indicator Data'!#REF!="No Data",1,IF(#REF!&lt;&gt;"",1,0))</f>
        <v>#REF!</v>
      </c>
      <c r="AU31" s="35" t="e">
        <f>IF('Crisis Indicator Data'!#REF!="No Data",1,IF(#REF!&lt;&gt;"",1,0))</f>
        <v>#REF!</v>
      </c>
      <c r="AV31" s="35" t="e">
        <f>IF('Crisis Indicator Data'!#REF!="No Data",1,IF(#REF!&lt;&gt;"",1,0))</f>
        <v>#REF!</v>
      </c>
      <c r="AW31" s="35" t="e">
        <f>IF('Crisis Indicator Data'!#REF!="No Data",1,IF(#REF!&lt;&gt;"",1,0))</f>
        <v>#REF!</v>
      </c>
      <c r="AX31" s="35" t="e">
        <f>IF('Crisis Indicator Data'!#REF!="No Data",1,IF(#REF!&lt;&gt;"",1,0))</f>
        <v>#REF!</v>
      </c>
      <c r="AY31" s="35" t="e">
        <f>IF('Crisis Indicator Data'!#REF!="No Data",1,IF(#REF!&lt;&gt;"",1,0))</f>
        <v>#REF!</v>
      </c>
      <c r="AZ31" s="35" t="e">
        <f>IF('Crisis Indicator Data'!#REF!="No Data",1,IF(#REF!&lt;&gt;"",1,0))</f>
        <v>#REF!</v>
      </c>
      <c r="BA31" t="e">
        <f t="shared" si="0"/>
        <v>#REF!</v>
      </c>
      <c r="BB31" s="37" t="e">
        <f t="shared" si="1"/>
        <v>#REF!</v>
      </c>
    </row>
    <row r="32" spans="1:54" x14ac:dyDescent="0.35">
      <c r="A32" t="s">
        <v>56</v>
      </c>
      <c r="B32" s="35" t="e">
        <f>IF('Crisis Indicator Data'!#REF!="No Data",1,IF(#REF!&lt;&gt;"",1,0))</f>
        <v>#REF!</v>
      </c>
      <c r="C32" s="35" t="e">
        <f>IF('Crisis Indicator Data'!#REF!="No Data",1,IF(#REF!&lt;&gt;"",1,0))</f>
        <v>#REF!</v>
      </c>
      <c r="D32" s="35" t="e">
        <f>IF('Crisis Indicator Data'!#REF!="No Data",1,IF(#REF!&lt;&gt;"",1,0))</f>
        <v>#REF!</v>
      </c>
      <c r="E32" s="35" t="e">
        <f>IF('Crisis Indicator Data'!#REF!="No Data",1,IF(#REF!&lt;&gt;"",1,0))</f>
        <v>#REF!</v>
      </c>
      <c r="F32" s="35" t="e">
        <f>IF('Crisis Indicator Data'!#REF!="No Data",1,IF(#REF!&lt;&gt;"",1,0))</f>
        <v>#REF!</v>
      </c>
      <c r="G32" s="35" t="e">
        <f>IF('Crisis Indicator Data'!#REF!="No Data",1,IF(#REF!&lt;&gt;"",1,0))</f>
        <v>#REF!</v>
      </c>
      <c r="H32" s="35" t="e">
        <f>IF('Crisis Indicator Data'!#REF!="No Data",1,IF(#REF!&lt;&gt;"",1,0))</f>
        <v>#REF!</v>
      </c>
      <c r="I32" s="35" t="e">
        <f>IF('Crisis Indicator Data'!#REF!="No Data",1,IF(#REF!&lt;&gt;"",1,0))</f>
        <v>#REF!</v>
      </c>
      <c r="J32" s="35" t="e">
        <f>IF('Crisis Indicator Data'!#REF!="No Data",1,IF(#REF!&lt;&gt;"",1,0))</f>
        <v>#REF!</v>
      </c>
      <c r="K32" s="35" t="e">
        <f>IF('Crisis Indicator Data'!#REF!="No Data",1,IF(#REF!&lt;&gt;"",1,0))</f>
        <v>#REF!</v>
      </c>
      <c r="L32" s="35" t="e">
        <f>IF('Crisis Indicator Data'!#REF!="No Data",1,IF(#REF!&lt;&gt;"",1,0))</f>
        <v>#REF!</v>
      </c>
      <c r="M32" s="35" t="e">
        <f>IF('Crisis Indicator Data'!#REF!="No Data",1,IF(#REF!&lt;&gt;"",1,0))</f>
        <v>#REF!</v>
      </c>
      <c r="N32" s="35" t="e">
        <f>IF('Crisis Indicator Data'!#REF!="No Data",1,IF(#REF!&lt;&gt;"",1,0))</f>
        <v>#REF!</v>
      </c>
      <c r="O32" s="35" t="e">
        <f>IF('Crisis Indicator Data'!#REF!="No Data",1,IF(#REF!&lt;&gt;"",1,0))</f>
        <v>#REF!</v>
      </c>
      <c r="P32" s="35" t="e">
        <f>IF('Crisis Indicator Data'!#REF!="No Data",1,IF(#REF!&lt;&gt;"",1,0))</f>
        <v>#REF!</v>
      </c>
      <c r="Q32" s="35" t="e">
        <f>IF('Crisis Indicator Data'!#REF!="No Data",1,IF(#REF!&lt;&gt;"",1,0))</f>
        <v>#REF!</v>
      </c>
      <c r="R32" s="35" t="e">
        <f>IF('Crisis Indicator Data'!#REF!="No Data",1,IF(#REF!&lt;&gt;"",1,0))</f>
        <v>#REF!</v>
      </c>
      <c r="S32" s="35" t="e">
        <f>IF('Crisis Indicator Data'!#REF!="No Data",1,IF(#REF!&lt;&gt;"",1,0))</f>
        <v>#REF!</v>
      </c>
      <c r="T32" s="35" t="e">
        <f>IF('Crisis Indicator Data'!#REF!="No Data",1,IF(#REF!&lt;&gt;"",1,0))</f>
        <v>#REF!</v>
      </c>
      <c r="U32" s="35" t="e">
        <f>IF('Crisis Indicator Data'!#REF!="No Data",1,IF(#REF!&lt;&gt;"",1,0))</f>
        <v>#REF!</v>
      </c>
      <c r="V32" s="35" t="e">
        <f>IF('Crisis Indicator Data'!#REF!="No Data",1,IF(#REF!&lt;&gt;"",1,0))</f>
        <v>#REF!</v>
      </c>
      <c r="W32" s="35" t="e">
        <f>IF('Crisis Indicator Data'!#REF!="No Data",1,IF(#REF!&lt;&gt;"",1,0))</f>
        <v>#REF!</v>
      </c>
      <c r="X32" s="35" t="e">
        <f>IF('Crisis Indicator Data'!#REF!="No Data",1,IF(#REF!&lt;&gt;"",1,0))</f>
        <v>#REF!</v>
      </c>
      <c r="Y32" s="35" t="e">
        <f>IF('Crisis Indicator Data'!#REF!="No Data",1,IF(#REF!&lt;&gt;"",1,0))</f>
        <v>#REF!</v>
      </c>
      <c r="Z32" s="35" t="e">
        <f>IF('Crisis Indicator Data'!#REF!="No Data",1,IF(#REF!&lt;&gt;"",1,0))</f>
        <v>#REF!</v>
      </c>
      <c r="AA32" s="35" t="e">
        <f>IF('Crisis Indicator Data'!#REF!="No Data",1,IF(#REF!&lt;&gt;"",1,0))</f>
        <v>#REF!</v>
      </c>
      <c r="AB32" s="35" t="e">
        <f>IF('Crisis Indicator Data'!#REF!="No Data",1,IF(#REF!&lt;&gt;"",1,0))</f>
        <v>#REF!</v>
      </c>
      <c r="AC32" s="35" t="e">
        <f>IF('Crisis Indicator Data'!#REF!="No Data",1,IF(#REF!&lt;&gt;"",1,0))</f>
        <v>#REF!</v>
      </c>
      <c r="AD32" s="35" t="e">
        <f>IF('Crisis Indicator Data'!#REF!="No Data",1,IF(#REF!&lt;&gt;"",1,0))</f>
        <v>#REF!</v>
      </c>
      <c r="AE32" s="35" t="e">
        <f>IF('Crisis Indicator Data'!#REF!="No Data",1,IF(#REF!&lt;&gt;"",1,0))</f>
        <v>#REF!</v>
      </c>
      <c r="AF32" s="35" t="e">
        <f>IF('Crisis Indicator Data'!#REF!="No Data",1,IF(#REF!&lt;&gt;"",1,0))</f>
        <v>#REF!</v>
      </c>
      <c r="AG32" s="35" t="e">
        <f>IF('Crisis Indicator Data'!#REF!="No Data",1,IF(#REF!&lt;&gt;"",1,0))</f>
        <v>#REF!</v>
      </c>
      <c r="AH32" s="35" t="e">
        <f>IF('Crisis Indicator Data'!#REF!="No Data",1,IF(#REF!&lt;&gt;"",1,0))</f>
        <v>#REF!</v>
      </c>
      <c r="AI32" s="35" t="e">
        <f>IF('Crisis Indicator Data'!#REF!="No Data",1,IF(#REF!&lt;&gt;"",1,0))</f>
        <v>#REF!</v>
      </c>
      <c r="AJ32" s="35" t="e">
        <f>IF('Crisis Indicator Data'!#REF!="No Data",1,IF(#REF!&lt;&gt;"",1,0))</f>
        <v>#REF!</v>
      </c>
      <c r="AK32" s="35" t="e">
        <f>IF('Crisis Indicator Data'!#REF!="No Data",1,IF(#REF!&lt;&gt;"",1,0))</f>
        <v>#REF!</v>
      </c>
      <c r="AL32" s="35" t="e">
        <f>IF('Crisis Indicator Data'!#REF!="No Data",1,IF(#REF!&lt;&gt;"",1,0))</f>
        <v>#REF!</v>
      </c>
      <c r="AM32" s="35" t="e">
        <f>IF('Crisis Indicator Data'!#REF!="No Data",1,IF(#REF!&lt;&gt;"",1,0))</f>
        <v>#REF!</v>
      </c>
      <c r="AN32" s="35" t="e">
        <f>IF('Crisis Indicator Data'!#REF!="No Data",1,IF(#REF!&lt;&gt;"",1,0))</f>
        <v>#REF!</v>
      </c>
      <c r="AO32" s="35" t="e">
        <f>IF('Crisis Indicator Data'!#REF!="No Data",1,IF(#REF!&lt;&gt;"",1,0))</f>
        <v>#REF!</v>
      </c>
      <c r="AP32" s="35" t="e">
        <f>IF('Crisis Indicator Data'!#REF!="No Data",1,IF(#REF!&lt;&gt;"",1,0))</f>
        <v>#REF!</v>
      </c>
      <c r="AQ32" s="35" t="e">
        <f>IF('Crisis Indicator Data'!#REF!="No Data",1,IF(#REF!&lt;&gt;"",1,0))</f>
        <v>#REF!</v>
      </c>
      <c r="AR32" s="35" t="e">
        <f>IF('Crisis Indicator Data'!#REF!="No Data",1,IF(#REF!&lt;&gt;"",1,0))</f>
        <v>#REF!</v>
      </c>
      <c r="AS32" s="35" t="e">
        <f>IF('Crisis Indicator Data'!#REF!="No Data",1,IF(#REF!&lt;&gt;"",1,0))</f>
        <v>#REF!</v>
      </c>
      <c r="AT32" s="35" t="e">
        <f>IF('Crisis Indicator Data'!#REF!="No Data",1,IF(#REF!&lt;&gt;"",1,0))</f>
        <v>#REF!</v>
      </c>
      <c r="AU32" s="35" t="e">
        <f>IF('Crisis Indicator Data'!#REF!="No Data",1,IF(#REF!&lt;&gt;"",1,0))</f>
        <v>#REF!</v>
      </c>
      <c r="AV32" s="35" t="e">
        <f>IF('Crisis Indicator Data'!#REF!="No Data",1,IF(#REF!&lt;&gt;"",1,0))</f>
        <v>#REF!</v>
      </c>
      <c r="AW32" s="35" t="e">
        <f>IF('Crisis Indicator Data'!#REF!="No Data",1,IF(#REF!&lt;&gt;"",1,0))</f>
        <v>#REF!</v>
      </c>
      <c r="AX32" s="35" t="e">
        <f>IF('Crisis Indicator Data'!#REF!="No Data",1,IF(#REF!&lt;&gt;"",1,0))</f>
        <v>#REF!</v>
      </c>
      <c r="AY32" s="35" t="e">
        <f>IF('Crisis Indicator Data'!#REF!="No Data",1,IF(#REF!&lt;&gt;"",1,0))</f>
        <v>#REF!</v>
      </c>
      <c r="AZ32" s="35" t="e">
        <f>IF('Crisis Indicator Data'!#REF!="No Data",1,IF(#REF!&lt;&gt;"",1,0))</f>
        <v>#REF!</v>
      </c>
      <c r="BA32" t="e">
        <f t="shared" si="0"/>
        <v>#REF!</v>
      </c>
      <c r="BB32" s="37" t="e">
        <f t="shared" si="1"/>
        <v>#REF!</v>
      </c>
    </row>
    <row r="33" spans="1:54" x14ac:dyDescent="0.35">
      <c r="A33" t="s">
        <v>59</v>
      </c>
      <c r="B33" s="35" t="e">
        <f>IF('Crisis Indicator Data'!#REF!="No Data",1,IF(#REF!&lt;&gt;"",1,0))</f>
        <v>#REF!</v>
      </c>
      <c r="C33" s="35" t="e">
        <f>IF('Crisis Indicator Data'!#REF!="No Data",1,IF(#REF!&lt;&gt;"",1,0))</f>
        <v>#REF!</v>
      </c>
      <c r="D33" s="35" t="e">
        <f>IF('Crisis Indicator Data'!#REF!="No Data",1,IF(#REF!&lt;&gt;"",1,0))</f>
        <v>#REF!</v>
      </c>
      <c r="E33" s="35" t="e">
        <f>IF('Crisis Indicator Data'!#REF!="No Data",1,IF(#REF!&lt;&gt;"",1,0))</f>
        <v>#REF!</v>
      </c>
      <c r="F33" s="35" t="e">
        <f>IF('Crisis Indicator Data'!#REF!="No Data",1,IF(#REF!&lt;&gt;"",1,0))</f>
        <v>#REF!</v>
      </c>
      <c r="G33" s="35" t="e">
        <f>IF('Crisis Indicator Data'!#REF!="No Data",1,IF(#REF!&lt;&gt;"",1,0))</f>
        <v>#REF!</v>
      </c>
      <c r="H33" s="35" t="e">
        <f>IF('Crisis Indicator Data'!#REF!="No Data",1,IF(#REF!&lt;&gt;"",1,0))</f>
        <v>#REF!</v>
      </c>
      <c r="I33" s="35" t="e">
        <f>IF('Crisis Indicator Data'!#REF!="No Data",1,IF(#REF!&lt;&gt;"",1,0))</f>
        <v>#REF!</v>
      </c>
      <c r="J33" s="35" t="e">
        <f>IF('Crisis Indicator Data'!#REF!="No Data",1,IF(#REF!&lt;&gt;"",1,0))</f>
        <v>#REF!</v>
      </c>
      <c r="K33" s="35" t="e">
        <f>IF('Crisis Indicator Data'!#REF!="No Data",1,IF(#REF!&lt;&gt;"",1,0))</f>
        <v>#REF!</v>
      </c>
      <c r="L33" s="35" t="e">
        <f>IF('Crisis Indicator Data'!#REF!="No Data",1,IF(#REF!&lt;&gt;"",1,0))</f>
        <v>#REF!</v>
      </c>
      <c r="M33" s="35" t="e">
        <f>IF('Crisis Indicator Data'!#REF!="No Data",1,IF(#REF!&lt;&gt;"",1,0))</f>
        <v>#REF!</v>
      </c>
      <c r="N33" s="35" t="e">
        <f>IF('Crisis Indicator Data'!#REF!="No Data",1,IF(#REF!&lt;&gt;"",1,0))</f>
        <v>#REF!</v>
      </c>
      <c r="O33" s="35" t="e">
        <f>IF('Crisis Indicator Data'!#REF!="No Data",1,IF(#REF!&lt;&gt;"",1,0))</f>
        <v>#REF!</v>
      </c>
      <c r="P33" s="35" t="e">
        <f>IF('Crisis Indicator Data'!#REF!="No Data",1,IF(#REF!&lt;&gt;"",1,0))</f>
        <v>#REF!</v>
      </c>
      <c r="Q33" s="35" t="e">
        <f>IF('Crisis Indicator Data'!#REF!="No Data",1,IF(#REF!&lt;&gt;"",1,0))</f>
        <v>#REF!</v>
      </c>
      <c r="R33" s="35" t="e">
        <f>IF('Crisis Indicator Data'!#REF!="No Data",1,IF(#REF!&lt;&gt;"",1,0))</f>
        <v>#REF!</v>
      </c>
      <c r="S33" s="35" t="e">
        <f>IF('Crisis Indicator Data'!#REF!="No Data",1,IF(#REF!&lt;&gt;"",1,0))</f>
        <v>#REF!</v>
      </c>
      <c r="T33" s="35" t="e">
        <f>IF('Crisis Indicator Data'!#REF!="No Data",1,IF(#REF!&lt;&gt;"",1,0))</f>
        <v>#REF!</v>
      </c>
      <c r="U33" s="35" t="e">
        <f>IF('Crisis Indicator Data'!#REF!="No Data",1,IF(#REF!&lt;&gt;"",1,0))</f>
        <v>#REF!</v>
      </c>
      <c r="V33" s="35" t="e">
        <f>IF('Crisis Indicator Data'!#REF!="No Data",1,IF(#REF!&lt;&gt;"",1,0))</f>
        <v>#REF!</v>
      </c>
      <c r="W33" s="35" t="e">
        <f>IF('Crisis Indicator Data'!#REF!="No Data",1,IF(#REF!&lt;&gt;"",1,0))</f>
        <v>#REF!</v>
      </c>
      <c r="X33" s="35" t="e">
        <f>IF('Crisis Indicator Data'!#REF!="No Data",1,IF(#REF!&lt;&gt;"",1,0))</f>
        <v>#REF!</v>
      </c>
      <c r="Y33" s="35" t="e">
        <f>IF('Crisis Indicator Data'!#REF!="No Data",1,IF(#REF!&lt;&gt;"",1,0))</f>
        <v>#REF!</v>
      </c>
      <c r="Z33" s="35" t="e">
        <f>IF('Crisis Indicator Data'!#REF!="No Data",1,IF(#REF!&lt;&gt;"",1,0))</f>
        <v>#REF!</v>
      </c>
      <c r="AA33" s="35" t="e">
        <f>IF('Crisis Indicator Data'!#REF!="No Data",1,IF(#REF!&lt;&gt;"",1,0))</f>
        <v>#REF!</v>
      </c>
      <c r="AB33" s="35" t="e">
        <f>IF('Crisis Indicator Data'!#REF!="No Data",1,IF(#REF!&lt;&gt;"",1,0))</f>
        <v>#REF!</v>
      </c>
      <c r="AC33" s="35" t="e">
        <f>IF('Crisis Indicator Data'!#REF!="No Data",1,IF(#REF!&lt;&gt;"",1,0))</f>
        <v>#REF!</v>
      </c>
      <c r="AD33" s="35" t="e">
        <f>IF('Crisis Indicator Data'!#REF!="No Data",1,IF(#REF!&lt;&gt;"",1,0))</f>
        <v>#REF!</v>
      </c>
      <c r="AE33" s="35" t="e">
        <f>IF('Crisis Indicator Data'!#REF!="No Data",1,IF(#REF!&lt;&gt;"",1,0))</f>
        <v>#REF!</v>
      </c>
      <c r="AF33" s="35" t="e">
        <f>IF('Crisis Indicator Data'!#REF!="No Data",1,IF(#REF!&lt;&gt;"",1,0))</f>
        <v>#REF!</v>
      </c>
      <c r="AG33" s="35" t="e">
        <f>IF('Crisis Indicator Data'!#REF!="No Data",1,IF(#REF!&lt;&gt;"",1,0))</f>
        <v>#REF!</v>
      </c>
      <c r="AH33" s="35" t="e">
        <f>IF('Crisis Indicator Data'!#REF!="No Data",1,IF(#REF!&lt;&gt;"",1,0))</f>
        <v>#REF!</v>
      </c>
      <c r="AI33" s="35" t="e">
        <f>IF('Crisis Indicator Data'!#REF!="No Data",1,IF(#REF!&lt;&gt;"",1,0))</f>
        <v>#REF!</v>
      </c>
      <c r="AJ33" s="35" t="e">
        <f>IF('Crisis Indicator Data'!#REF!="No Data",1,IF(#REF!&lt;&gt;"",1,0))</f>
        <v>#REF!</v>
      </c>
      <c r="AK33" s="35" t="e">
        <f>IF('Crisis Indicator Data'!#REF!="No Data",1,IF(#REF!&lt;&gt;"",1,0))</f>
        <v>#REF!</v>
      </c>
      <c r="AL33" s="35" t="e">
        <f>IF('Crisis Indicator Data'!#REF!="No Data",1,IF(#REF!&lt;&gt;"",1,0))</f>
        <v>#REF!</v>
      </c>
      <c r="AM33" s="35" t="e">
        <f>IF('Crisis Indicator Data'!#REF!="No Data",1,IF(#REF!&lt;&gt;"",1,0))</f>
        <v>#REF!</v>
      </c>
      <c r="AN33" s="35" t="e">
        <f>IF('Crisis Indicator Data'!#REF!="No Data",1,IF(#REF!&lt;&gt;"",1,0))</f>
        <v>#REF!</v>
      </c>
      <c r="AO33" s="35" t="e">
        <f>IF('Crisis Indicator Data'!#REF!="No Data",1,IF(#REF!&lt;&gt;"",1,0))</f>
        <v>#REF!</v>
      </c>
      <c r="AP33" s="35" t="e">
        <f>IF('Crisis Indicator Data'!#REF!="No Data",1,IF(#REF!&lt;&gt;"",1,0))</f>
        <v>#REF!</v>
      </c>
      <c r="AQ33" s="35" t="e">
        <f>IF('Crisis Indicator Data'!#REF!="No Data",1,IF(#REF!&lt;&gt;"",1,0))</f>
        <v>#REF!</v>
      </c>
      <c r="AR33" s="35" t="e">
        <f>IF('Crisis Indicator Data'!#REF!="No Data",1,IF(#REF!&lt;&gt;"",1,0))</f>
        <v>#REF!</v>
      </c>
      <c r="AS33" s="35" t="e">
        <f>IF('Crisis Indicator Data'!#REF!="No Data",1,IF(#REF!&lt;&gt;"",1,0))</f>
        <v>#REF!</v>
      </c>
      <c r="AT33" s="35" t="e">
        <f>IF('Crisis Indicator Data'!#REF!="No Data",1,IF(#REF!&lt;&gt;"",1,0))</f>
        <v>#REF!</v>
      </c>
      <c r="AU33" s="35" t="e">
        <f>IF('Crisis Indicator Data'!#REF!="No Data",1,IF(#REF!&lt;&gt;"",1,0))</f>
        <v>#REF!</v>
      </c>
      <c r="AV33" s="35" t="e">
        <f>IF('Crisis Indicator Data'!#REF!="No Data",1,IF(#REF!&lt;&gt;"",1,0))</f>
        <v>#REF!</v>
      </c>
      <c r="AW33" s="35" t="e">
        <f>IF('Crisis Indicator Data'!#REF!="No Data",1,IF(#REF!&lt;&gt;"",1,0))</f>
        <v>#REF!</v>
      </c>
      <c r="AX33" s="35" t="e">
        <f>IF('Crisis Indicator Data'!#REF!="No Data",1,IF(#REF!&lt;&gt;"",1,0))</f>
        <v>#REF!</v>
      </c>
      <c r="AY33" s="35" t="e">
        <f>IF('Crisis Indicator Data'!#REF!="No Data",1,IF(#REF!&lt;&gt;"",1,0))</f>
        <v>#REF!</v>
      </c>
      <c r="AZ33" s="35" t="e">
        <f>IF('Crisis Indicator Data'!#REF!="No Data",1,IF(#REF!&lt;&gt;"",1,0))</f>
        <v>#REF!</v>
      </c>
      <c r="BA33" t="e">
        <f t="shared" si="0"/>
        <v>#REF!</v>
      </c>
      <c r="BB33" s="37" t="e">
        <f t="shared" si="1"/>
        <v>#REF!</v>
      </c>
    </row>
    <row r="34" spans="1:54" x14ac:dyDescent="0.35">
      <c r="A34" t="s">
        <v>61</v>
      </c>
      <c r="B34" s="35" t="e">
        <f>IF('Crisis Indicator Data'!#REF!="No Data",1,IF(#REF!&lt;&gt;"",1,0))</f>
        <v>#REF!</v>
      </c>
      <c r="C34" s="35" t="e">
        <f>IF('Crisis Indicator Data'!#REF!="No Data",1,IF(#REF!&lt;&gt;"",1,0))</f>
        <v>#REF!</v>
      </c>
      <c r="D34" s="35" t="e">
        <f>IF('Crisis Indicator Data'!#REF!="No Data",1,IF(#REF!&lt;&gt;"",1,0))</f>
        <v>#REF!</v>
      </c>
      <c r="E34" s="35" t="e">
        <f>IF('Crisis Indicator Data'!#REF!="No Data",1,IF(#REF!&lt;&gt;"",1,0))</f>
        <v>#REF!</v>
      </c>
      <c r="F34" s="35" t="e">
        <f>IF('Crisis Indicator Data'!#REF!="No Data",1,IF(#REF!&lt;&gt;"",1,0))</f>
        <v>#REF!</v>
      </c>
      <c r="G34" s="35" t="e">
        <f>IF('Crisis Indicator Data'!#REF!="No Data",1,IF(#REF!&lt;&gt;"",1,0))</f>
        <v>#REF!</v>
      </c>
      <c r="H34" s="35" t="e">
        <f>IF('Crisis Indicator Data'!#REF!="No Data",1,IF(#REF!&lt;&gt;"",1,0))</f>
        <v>#REF!</v>
      </c>
      <c r="I34" s="35" t="e">
        <f>IF('Crisis Indicator Data'!#REF!="No Data",1,IF(#REF!&lt;&gt;"",1,0))</f>
        <v>#REF!</v>
      </c>
      <c r="J34" s="35" t="e">
        <f>IF('Crisis Indicator Data'!#REF!="No Data",1,IF(#REF!&lt;&gt;"",1,0))</f>
        <v>#REF!</v>
      </c>
      <c r="K34" s="35" t="e">
        <f>IF('Crisis Indicator Data'!#REF!="No Data",1,IF(#REF!&lt;&gt;"",1,0))</f>
        <v>#REF!</v>
      </c>
      <c r="L34" s="35" t="e">
        <f>IF('Crisis Indicator Data'!#REF!="No Data",1,IF(#REF!&lt;&gt;"",1,0))</f>
        <v>#REF!</v>
      </c>
      <c r="M34" s="35" t="e">
        <f>IF('Crisis Indicator Data'!#REF!="No Data",1,IF(#REF!&lt;&gt;"",1,0))</f>
        <v>#REF!</v>
      </c>
      <c r="N34" s="35" t="e">
        <f>IF('Crisis Indicator Data'!#REF!="No Data",1,IF(#REF!&lt;&gt;"",1,0))</f>
        <v>#REF!</v>
      </c>
      <c r="O34" s="35" t="e">
        <f>IF('Crisis Indicator Data'!#REF!="No Data",1,IF(#REF!&lt;&gt;"",1,0))</f>
        <v>#REF!</v>
      </c>
      <c r="P34" s="35" t="e">
        <f>IF('Crisis Indicator Data'!#REF!="No Data",1,IF(#REF!&lt;&gt;"",1,0))</f>
        <v>#REF!</v>
      </c>
      <c r="Q34" s="35" t="e">
        <f>IF('Crisis Indicator Data'!#REF!="No Data",1,IF(#REF!&lt;&gt;"",1,0))</f>
        <v>#REF!</v>
      </c>
      <c r="R34" s="35" t="e">
        <f>IF('Crisis Indicator Data'!#REF!="No Data",1,IF(#REF!&lt;&gt;"",1,0))</f>
        <v>#REF!</v>
      </c>
      <c r="S34" s="35" t="e">
        <f>IF('Crisis Indicator Data'!#REF!="No Data",1,IF(#REF!&lt;&gt;"",1,0))</f>
        <v>#REF!</v>
      </c>
      <c r="T34" s="35" t="e">
        <f>IF('Crisis Indicator Data'!#REF!="No Data",1,IF(#REF!&lt;&gt;"",1,0))</f>
        <v>#REF!</v>
      </c>
      <c r="U34" s="35" t="e">
        <f>IF('Crisis Indicator Data'!#REF!="No Data",1,IF(#REF!&lt;&gt;"",1,0))</f>
        <v>#REF!</v>
      </c>
      <c r="V34" s="35" t="e">
        <f>IF('Crisis Indicator Data'!#REF!="No Data",1,IF(#REF!&lt;&gt;"",1,0))</f>
        <v>#REF!</v>
      </c>
      <c r="W34" s="35" t="e">
        <f>IF('Crisis Indicator Data'!#REF!="No Data",1,IF(#REF!&lt;&gt;"",1,0))</f>
        <v>#REF!</v>
      </c>
      <c r="X34" s="35" t="e">
        <f>IF('Crisis Indicator Data'!#REF!="No Data",1,IF(#REF!&lt;&gt;"",1,0))</f>
        <v>#REF!</v>
      </c>
      <c r="Y34" s="35" t="e">
        <f>IF('Crisis Indicator Data'!#REF!="No Data",1,IF(#REF!&lt;&gt;"",1,0))</f>
        <v>#REF!</v>
      </c>
      <c r="Z34" s="35" t="e">
        <f>IF('Crisis Indicator Data'!#REF!="No Data",1,IF(#REF!&lt;&gt;"",1,0))</f>
        <v>#REF!</v>
      </c>
      <c r="AA34" s="35" t="e">
        <f>IF('Crisis Indicator Data'!#REF!="No Data",1,IF(#REF!&lt;&gt;"",1,0))</f>
        <v>#REF!</v>
      </c>
      <c r="AB34" s="35" t="e">
        <f>IF('Crisis Indicator Data'!#REF!="No Data",1,IF(#REF!&lt;&gt;"",1,0))</f>
        <v>#REF!</v>
      </c>
      <c r="AC34" s="35" t="e">
        <f>IF('Crisis Indicator Data'!#REF!="No Data",1,IF(#REF!&lt;&gt;"",1,0))</f>
        <v>#REF!</v>
      </c>
      <c r="AD34" s="35" t="e">
        <f>IF('Crisis Indicator Data'!#REF!="No Data",1,IF(#REF!&lt;&gt;"",1,0))</f>
        <v>#REF!</v>
      </c>
      <c r="AE34" s="35" t="e">
        <f>IF('Crisis Indicator Data'!#REF!="No Data",1,IF(#REF!&lt;&gt;"",1,0))</f>
        <v>#REF!</v>
      </c>
      <c r="AF34" s="35" t="e">
        <f>IF('Crisis Indicator Data'!#REF!="No Data",1,IF(#REF!&lt;&gt;"",1,0))</f>
        <v>#REF!</v>
      </c>
      <c r="AG34" s="35" t="e">
        <f>IF('Crisis Indicator Data'!#REF!="No Data",1,IF(#REF!&lt;&gt;"",1,0))</f>
        <v>#REF!</v>
      </c>
      <c r="AH34" s="35" t="e">
        <f>IF('Crisis Indicator Data'!#REF!="No Data",1,IF(#REF!&lt;&gt;"",1,0))</f>
        <v>#REF!</v>
      </c>
      <c r="AI34" s="35" t="e">
        <f>IF('Crisis Indicator Data'!#REF!="No Data",1,IF(#REF!&lt;&gt;"",1,0))</f>
        <v>#REF!</v>
      </c>
      <c r="AJ34" s="35" t="e">
        <f>IF('Crisis Indicator Data'!#REF!="No Data",1,IF(#REF!&lt;&gt;"",1,0))</f>
        <v>#REF!</v>
      </c>
      <c r="AK34" s="35" t="e">
        <f>IF('Crisis Indicator Data'!#REF!="No Data",1,IF(#REF!&lt;&gt;"",1,0))</f>
        <v>#REF!</v>
      </c>
      <c r="AL34" s="35" t="e">
        <f>IF('Crisis Indicator Data'!#REF!="No Data",1,IF(#REF!&lt;&gt;"",1,0))</f>
        <v>#REF!</v>
      </c>
      <c r="AM34" s="35" t="e">
        <f>IF('Crisis Indicator Data'!#REF!="No Data",1,IF(#REF!&lt;&gt;"",1,0))</f>
        <v>#REF!</v>
      </c>
      <c r="AN34" s="35" t="e">
        <f>IF('Crisis Indicator Data'!#REF!="No Data",1,IF(#REF!&lt;&gt;"",1,0))</f>
        <v>#REF!</v>
      </c>
      <c r="AO34" s="35" t="e">
        <f>IF('Crisis Indicator Data'!#REF!="No Data",1,IF(#REF!&lt;&gt;"",1,0))</f>
        <v>#REF!</v>
      </c>
      <c r="AP34" s="35" t="e">
        <f>IF('Crisis Indicator Data'!#REF!="No Data",1,IF(#REF!&lt;&gt;"",1,0))</f>
        <v>#REF!</v>
      </c>
      <c r="AQ34" s="35" t="e">
        <f>IF('Crisis Indicator Data'!#REF!="No Data",1,IF(#REF!&lt;&gt;"",1,0))</f>
        <v>#REF!</v>
      </c>
      <c r="AR34" s="35" t="e">
        <f>IF('Crisis Indicator Data'!#REF!="No Data",1,IF(#REF!&lt;&gt;"",1,0))</f>
        <v>#REF!</v>
      </c>
      <c r="AS34" s="35" t="e">
        <f>IF('Crisis Indicator Data'!#REF!="No Data",1,IF(#REF!&lt;&gt;"",1,0))</f>
        <v>#REF!</v>
      </c>
      <c r="AT34" s="35" t="e">
        <f>IF('Crisis Indicator Data'!#REF!="No Data",1,IF(#REF!&lt;&gt;"",1,0))</f>
        <v>#REF!</v>
      </c>
      <c r="AU34" s="35" t="e">
        <f>IF('Crisis Indicator Data'!#REF!="No Data",1,IF(#REF!&lt;&gt;"",1,0))</f>
        <v>#REF!</v>
      </c>
      <c r="AV34" s="35" t="e">
        <f>IF('Crisis Indicator Data'!#REF!="No Data",1,IF(#REF!&lt;&gt;"",1,0))</f>
        <v>#REF!</v>
      </c>
      <c r="AW34" s="35" t="e">
        <f>IF('Crisis Indicator Data'!#REF!="No Data",1,IF(#REF!&lt;&gt;"",1,0))</f>
        <v>#REF!</v>
      </c>
      <c r="AX34" s="35" t="e">
        <f>IF('Crisis Indicator Data'!#REF!="No Data",1,IF(#REF!&lt;&gt;"",1,0))</f>
        <v>#REF!</v>
      </c>
      <c r="AY34" s="35" t="e">
        <f>IF('Crisis Indicator Data'!#REF!="No Data",1,IF(#REF!&lt;&gt;"",1,0))</f>
        <v>#REF!</v>
      </c>
      <c r="AZ34" s="35" t="e">
        <f>IF('Crisis Indicator Data'!#REF!="No Data",1,IF(#REF!&lt;&gt;"",1,0))</f>
        <v>#REF!</v>
      </c>
      <c r="BA34" t="e">
        <f t="shared" si="0"/>
        <v>#REF!</v>
      </c>
      <c r="BB34" s="37" t="e">
        <f t="shared" si="1"/>
        <v>#REF!</v>
      </c>
    </row>
    <row r="35" spans="1:54" x14ac:dyDescent="0.35">
      <c r="A35" t="s">
        <v>63</v>
      </c>
      <c r="B35" s="35" t="e">
        <f>IF('Crisis Indicator Data'!#REF!="No Data",1,IF(#REF!&lt;&gt;"",1,0))</f>
        <v>#REF!</v>
      </c>
      <c r="C35" s="35" t="e">
        <f>IF('Crisis Indicator Data'!#REF!="No Data",1,IF(#REF!&lt;&gt;"",1,0))</f>
        <v>#REF!</v>
      </c>
      <c r="D35" s="35" t="e">
        <f>IF('Crisis Indicator Data'!#REF!="No Data",1,IF(#REF!&lt;&gt;"",1,0))</f>
        <v>#REF!</v>
      </c>
      <c r="E35" s="35" t="e">
        <f>IF('Crisis Indicator Data'!#REF!="No Data",1,IF(#REF!&lt;&gt;"",1,0))</f>
        <v>#REF!</v>
      </c>
      <c r="F35" s="35" t="e">
        <f>IF('Crisis Indicator Data'!#REF!="No Data",1,IF(#REF!&lt;&gt;"",1,0))</f>
        <v>#REF!</v>
      </c>
      <c r="G35" s="35" t="e">
        <f>IF('Crisis Indicator Data'!#REF!="No Data",1,IF(#REF!&lt;&gt;"",1,0))</f>
        <v>#REF!</v>
      </c>
      <c r="H35" s="35" t="e">
        <f>IF('Crisis Indicator Data'!#REF!="No Data",1,IF(#REF!&lt;&gt;"",1,0))</f>
        <v>#REF!</v>
      </c>
      <c r="I35" s="35" t="e">
        <f>IF('Crisis Indicator Data'!#REF!="No Data",1,IF(#REF!&lt;&gt;"",1,0))</f>
        <v>#REF!</v>
      </c>
      <c r="J35" s="35" t="e">
        <f>IF('Crisis Indicator Data'!#REF!="No Data",1,IF(#REF!&lt;&gt;"",1,0))</f>
        <v>#REF!</v>
      </c>
      <c r="K35" s="35" t="e">
        <f>IF('Crisis Indicator Data'!#REF!="No Data",1,IF(#REF!&lt;&gt;"",1,0))</f>
        <v>#REF!</v>
      </c>
      <c r="L35" s="35" t="e">
        <f>IF('Crisis Indicator Data'!#REF!="No Data",1,IF(#REF!&lt;&gt;"",1,0))</f>
        <v>#REF!</v>
      </c>
      <c r="M35" s="35" t="e">
        <f>IF('Crisis Indicator Data'!#REF!="No Data",1,IF(#REF!&lt;&gt;"",1,0))</f>
        <v>#REF!</v>
      </c>
      <c r="N35" s="35" t="e">
        <f>IF('Crisis Indicator Data'!#REF!="No Data",1,IF(#REF!&lt;&gt;"",1,0))</f>
        <v>#REF!</v>
      </c>
      <c r="O35" s="35" t="e">
        <f>IF('Crisis Indicator Data'!#REF!="No Data",1,IF(#REF!&lt;&gt;"",1,0))</f>
        <v>#REF!</v>
      </c>
      <c r="P35" s="35" t="e">
        <f>IF('Crisis Indicator Data'!#REF!="No Data",1,IF(#REF!&lt;&gt;"",1,0))</f>
        <v>#REF!</v>
      </c>
      <c r="Q35" s="35" t="e">
        <f>IF('Crisis Indicator Data'!#REF!="No Data",1,IF(#REF!&lt;&gt;"",1,0))</f>
        <v>#REF!</v>
      </c>
      <c r="R35" s="35" t="e">
        <f>IF('Crisis Indicator Data'!#REF!="No Data",1,IF(#REF!&lt;&gt;"",1,0))</f>
        <v>#REF!</v>
      </c>
      <c r="S35" s="35" t="e">
        <f>IF('Crisis Indicator Data'!#REF!="No Data",1,IF(#REF!&lt;&gt;"",1,0))</f>
        <v>#REF!</v>
      </c>
      <c r="T35" s="35" t="e">
        <f>IF('Crisis Indicator Data'!#REF!="No Data",1,IF(#REF!&lt;&gt;"",1,0))</f>
        <v>#REF!</v>
      </c>
      <c r="U35" s="35" t="e">
        <f>IF('Crisis Indicator Data'!#REF!="No Data",1,IF(#REF!&lt;&gt;"",1,0))</f>
        <v>#REF!</v>
      </c>
      <c r="V35" s="35" t="e">
        <f>IF('Crisis Indicator Data'!#REF!="No Data",1,IF(#REF!&lt;&gt;"",1,0))</f>
        <v>#REF!</v>
      </c>
      <c r="W35" s="35" t="e">
        <f>IF('Crisis Indicator Data'!#REF!="No Data",1,IF(#REF!&lt;&gt;"",1,0))</f>
        <v>#REF!</v>
      </c>
      <c r="X35" s="35" t="e">
        <f>IF('Crisis Indicator Data'!#REF!="No Data",1,IF(#REF!&lt;&gt;"",1,0))</f>
        <v>#REF!</v>
      </c>
      <c r="Y35" s="35" t="e">
        <f>IF('Crisis Indicator Data'!#REF!="No Data",1,IF(#REF!&lt;&gt;"",1,0))</f>
        <v>#REF!</v>
      </c>
      <c r="Z35" s="35" t="e">
        <f>IF('Crisis Indicator Data'!#REF!="No Data",1,IF(#REF!&lt;&gt;"",1,0))</f>
        <v>#REF!</v>
      </c>
      <c r="AA35" s="35" t="e">
        <f>IF('Crisis Indicator Data'!#REF!="No Data",1,IF(#REF!&lt;&gt;"",1,0))</f>
        <v>#REF!</v>
      </c>
      <c r="AB35" s="35" t="e">
        <f>IF('Crisis Indicator Data'!#REF!="No Data",1,IF(#REF!&lt;&gt;"",1,0))</f>
        <v>#REF!</v>
      </c>
      <c r="AC35" s="35" t="e">
        <f>IF('Crisis Indicator Data'!#REF!="No Data",1,IF(#REF!&lt;&gt;"",1,0))</f>
        <v>#REF!</v>
      </c>
      <c r="AD35" s="35" t="e">
        <f>IF('Crisis Indicator Data'!#REF!="No Data",1,IF(#REF!&lt;&gt;"",1,0))</f>
        <v>#REF!</v>
      </c>
      <c r="AE35" s="35" t="e">
        <f>IF('Crisis Indicator Data'!#REF!="No Data",1,IF(#REF!&lt;&gt;"",1,0))</f>
        <v>#REF!</v>
      </c>
      <c r="AF35" s="35" t="e">
        <f>IF('Crisis Indicator Data'!#REF!="No Data",1,IF(#REF!&lt;&gt;"",1,0))</f>
        <v>#REF!</v>
      </c>
      <c r="AG35" s="35" t="e">
        <f>IF('Crisis Indicator Data'!#REF!="No Data",1,IF(#REF!&lt;&gt;"",1,0))</f>
        <v>#REF!</v>
      </c>
      <c r="AH35" s="35" t="e">
        <f>IF('Crisis Indicator Data'!#REF!="No Data",1,IF(#REF!&lt;&gt;"",1,0))</f>
        <v>#REF!</v>
      </c>
      <c r="AI35" s="35" t="e">
        <f>IF('Crisis Indicator Data'!#REF!="No Data",1,IF(#REF!&lt;&gt;"",1,0))</f>
        <v>#REF!</v>
      </c>
      <c r="AJ35" s="35" t="e">
        <f>IF('Crisis Indicator Data'!#REF!="No Data",1,IF(#REF!&lt;&gt;"",1,0))</f>
        <v>#REF!</v>
      </c>
      <c r="AK35" s="35" t="e">
        <f>IF('Crisis Indicator Data'!#REF!="No Data",1,IF(#REF!&lt;&gt;"",1,0))</f>
        <v>#REF!</v>
      </c>
      <c r="AL35" s="35" t="e">
        <f>IF('Crisis Indicator Data'!#REF!="No Data",1,IF(#REF!&lt;&gt;"",1,0))</f>
        <v>#REF!</v>
      </c>
      <c r="AM35" s="35" t="e">
        <f>IF('Crisis Indicator Data'!#REF!="No Data",1,IF(#REF!&lt;&gt;"",1,0))</f>
        <v>#REF!</v>
      </c>
      <c r="AN35" s="35" t="e">
        <f>IF('Crisis Indicator Data'!#REF!="No Data",1,IF(#REF!&lt;&gt;"",1,0))</f>
        <v>#REF!</v>
      </c>
      <c r="AO35" s="35" t="e">
        <f>IF('Crisis Indicator Data'!#REF!="No Data",1,IF(#REF!&lt;&gt;"",1,0))</f>
        <v>#REF!</v>
      </c>
      <c r="AP35" s="35" t="e">
        <f>IF('Crisis Indicator Data'!#REF!="No Data",1,IF(#REF!&lt;&gt;"",1,0))</f>
        <v>#REF!</v>
      </c>
      <c r="AQ35" s="35" t="e">
        <f>IF('Crisis Indicator Data'!#REF!="No Data",1,IF(#REF!&lt;&gt;"",1,0))</f>
        <v>#REF!</v>
      </c>
      <c r="AR35" s="35" t="e">
        <f>IF('Crisis Indicator Data'!#REF!="No Data",1,IF(#REF!&lt;&gt;"",1,0))</f>
        <v>#REF!</v>
      </c>
      <c r="AS35" s="35" t="e">
        <f>IF('Crisis Indicator Data'!#REF!="No Data",1,IF(#REF!&lt;&gt;"",1,0))</f>
        <v>#REF!</v>
      </c>
      <c r="AT35" s="35" t="e">
        <f>IF('Crisis Indicator Data'!#REF!="No Data",1,IF(#REF!&lt;&gt;"",1,0))</f>
        <v>#REF!</v>
      </c>
      <c r="AU35" s="35" t="e">
        <f>IF('Crisis Indicator Data'!#REF!="No Data",1,IF(#REF!&lt;&gt;"",1,0))</f>
        <v>#REF!</v>
      </c>
      <c r="AV35" s="35" t="e">
        <f>IF('Crisis Indicator Data'!#REF!="No Data",1,IF(#REF!&lt;&gt;"",1,0))</f>
        <v>#REF!</v>
      </c>
      <c r="AW35" s="35" t="e">
        <f>IF('Crisis Indicator Data'!#REF!="No Data",1,IF(#REF!&lt;&gt;"",1,0))</f>
        <v>#REF!</v>
      </c>
      <c r="AX35" s="35" t="e">
        <f>IF('Crisis Indicator Data'!#REF!="No Data",1,IF(#REF!&lt;&gt;"",1,0))</f>
        <v>#REF!</v>
      </c>
      <c r="AY35" s="35" t="e">
        <f>IF('Crisis Indicator Data'!#REF!="No Data",1,IF(#REF!&lt;&gt;"",1,0))</f>
        <v>#REF!</v>
      </c>
      <c r="AZ35" s="35" t="e">
        <f>IF('Crisis Indicator Data'!#REF!="No Data",1,IF(#REF!&lt;&gt;"",1,0))</f>
        <v>#REF!</v>
      </c>
      <c r="BA35" t="e">
        <f t="shared" si="0"/>
        <v>#REF!</v>
      </c>
      <c r="BB35" s="37" t="e">
        <f t="shared" si="1"/>
        <v>#REF!</v>
      </c>
    </row>
    <row r="36" spans="1:54" x14ac:dyDescent="0.35">
      <c r="A36" t="s">
        <v>65</v>
      </c>
      <c r="B36" s="35" t="e">
        <f>IF('Crisis Indicator Data'!#REF!="No Data",1,IF(#REF!&lt;&gt;"",1,0))</f>
        <v>#REF!</v>
      </c>
      <c r="C36" s="35" t="e">
        <f>IF('Crisis Indicator Data'!#REF!="No Data",1,IF(#REF!&lt;&gt;"",1,0))</f>
        <v>#REF!</v>
      </c>
      <c r="D36" s="35" t="e">
        <f>IF('Crisis Indicator Data'!#REF!="No Data",1,IF(#REF!&lt;&gt;"",1,0))</f>
        <v>#REF!</v>
      </c>
      <c r="E36" s="35" t="e">
        <f>IF('Crisis Indicator Data'!#REF!="No Data",1,IF(#REF!&lt;&gt;"",1,0))</f>
        <v>#REF!</v>
      </c>
      <c r="F36" s="35" t="e">
        <f>IF('Crisis Indicator Data'!#REF!="No Data",1,IF(#REF!&lt;&gt;"",1,0))</f>
        <v>#REF!</v>
      </c>
      <c r="G36" s="35" t="e">
        <f>IF('Crisis Indicator Data'!#REF!="No Data",1,IF(#REF!&lt;&gt;"",1,0))</f>
        <v>#REF!</v>
      </c>
      <c r="H36" s="35" t="e">
        <f>IF('Crisis Indicator Data'!#REF!="No Data",1,IF(#REF!&lt;&gt;"",1,0))</f>
        <v>#REF!</v>
      </c>
      <c r="I36" s="35" t="e">
        <f>IF('Crisis Indicator Data'!#REF!="No Data",1,IF(#REF!&lt;&gt;"",1,0))</f>
        <v>#REF!</v>
      </c>
      <c r="J36" s="35" t="e">
        <f>IF('Crisis Indicator Data'!#REF!="No Data",1,IF(#REF!&lt;&gt;"",1,0))</f>
        <v>#REF!</v>
      </c>
      <c r="K36" s="35" t="e">
        <f>IF('Crisis Indicator Data'!#REF!="No Data",1,IF(#REF!&lt;&gt;"",1,0))</f>
        <v>#REF!</v>
      </c>
      <c r="L36" s="35" t="e">
        <f>IF('Crisis Indicator Data'!#REF!="No Data",1,IF(#REF!&lt;&gt;"",1,0))</f>
        <v>#REF!</v>
      </c>
      <c r="M36" s="35" t="e">
        <f>IF('Crisis Indicator Data'!#REF!="No Data",1,IF(#REF!&lt;&gt;"",1,0))</f>
        <v>#REF!</v>
      </c>
      <c r="N36" s="35" t="e">
        <f>IF('Crisis Indicator Data'!#REF!="No Data",1,IF(#REF!&lt;&gt;"",1,0))</f>
        <v>#REF!</v>
      </c>
      <c r="O36" s="35" t="e">
        <f>IF('Crisis Indicator Data'!#REF!="No Data",1,IF(#REF!&lt;&gt;"",1,0))</f>
        <v>#REF!</v>
      </c>
      <c r="P36" s="35" t="e">
        <f>IF('Crisis Indicator Data'!#REF!="No Data",1,IF(#REF!&lt;&gt;"",1,0))</f>
        <v>#REF!</v>
      </c>
      <c r="Q36" s="35" t="e">
        <f>IF('Crisis Indicator Data'!#REF!="No Data",1,IF(#REF!&lt;&gt;"",1,0))</f>
        <v>#REF!</v>
      </c>
      <c r="R36" s="35" t="e">
        <f>IF('Crisis Indicator Data'!#REF!="No Data",1,IF(#REF!&lt;&gt;"",1,0))</f>
        <v>#REF!</v>
      </c>
      <c r="S36" s="35" t="e">
        <f>IF('Crisis Indicator Data'!#REF!="No Data",1,IF(#REF!&lt;&gt;"",1,0))</f>
        <v>#REF!</v>
      </c>
      <c r="T36" s="35" t="e">
        <f>IF('Crisis Indicator Data'!#REF!="No Data",1,IF(#REF!&lt;&gt;"",1,0))</f>
        <v>#REF!</v>
      </c>
      <c r="U36" s="35" t="e">
        <f>IF('Crisis Indicator Data'!#REF!="No Data",1,IF(#REF!&lt;&gt;"",1,0))</f>
        <v>#REF!</v>
      </c>
      <c r="V36" s="35" t="e">
        <f>IF('Crisis Indicator Data'!#REF!="No Data",1,IF(#REF!&lt;&gt;"",1,0))</f>
        <v>#REF!</v>
      </c>
      <c r="W36" s="35" t="e">
        <f>IF('Crisis Indicator Data'!#REF!="No Data",1,IF(#REF!&lt;&gt;"",1,0))</f>
        <v>#REF!</v>
      </c>
      <c r="X36" s="35" t="e">
        <f>IF('Crisis Indicator Data'!#REF!="No Data",1,IF(#REF!&lt;&gt;"",1,0))</f>
        <v>#REF!</v>
      </c>
      <c r="Y36" s="35" t="e">
        <f>IF('Crisis Indicator Data'!#REF!="No Data",1,IF(#REF!&lt;&gt;"",1,0))</f>
        <v>#REF!</v>
      </c>
      <c r="Z36" s="35" t="e">
        <f>IF('Crisis Indicator Data'!#REF!="No Data",1,IF(#REF!&lt;&gt;"",1,0))</f>
        <v>#REF!</v>
      </c>
      <c r="AA36" s="35" t="e">
        <f>IF('Crisis Indicator Data'!#REF!="No Data",1,IF(#REF!&lt;&gt;"",1,0))</f>
        <v>#REF!</v>
      </c>
      <c r="AB36" s="35" t="e">
        <f>IF('Crisis Indicator Data'!#REF!="No Data",1,IF(#REF!&lt;&gt;"",1,0))</f>
        <v>#REF!</v>
      </c>
      <c r="AC36" s="35" t="e">
        <f>IF('Crisis Indicator Data'!#REF!="No Data",1,IF(#REF!&lt;&gt;"",1,0))</f>
        <v>#REF!</v>
      </c>
      <c r="AD36" s="35" t="e">
        <f>IF('Crisis Indicator Data'!#REF!="No Data",1,IF(#REF!&lt;&gt;"",1,0))</f>
        <v>#REF!</v>
      </c>
      <c r="AE36" s="35" t="e">
        <f>IF('Crisis Indicator Data'!#REF!="No Data",1,IF(#REF!&lt;&gt;"",1,0))</f>
        <v>#REF!</v>
      </c>
      <c r="AF36" s="35" t="e">
        <f>IF('Crisis Indicator Data'!#REF!="No Data",1,IF(#REF!&lt;&gt;"",1,0))</f>
        <v>#REF!</v>
      </c>
      <c r="AG36" s="35" t="e">
        <f>IF('Crisis Indicator Data'!#REF!="No Data",1,IF(#REF!&lt;&gt;"",1,0))</f>
        <v>#REF!</v>
      </c>
      <c r="AH36" s="35" t="e">
        <f>IF('Crisis Indicator Data'!#REF!="No Data",1,IF(#REF!&lt;&gt;"",1,0))</f>
        <v>#REF!</v>
      </c>
      <c r="AI36" s="35" t="e">
        <f>IF('Crisis Indicator Data'!#REF!="No Data",1,IF(#REF!&lt;&gt;"",1,0))</f>
        <v>#REF!</v>
      </c>
      <c r="AJ36" s="35" t="e">
        <f>IF('Crisis Indicator Data'!#REF!="No Data",1,IF(#REF!&lt;&gt;"",1,0))</f>
        <v>#REF!</v>
      </c>
      <c r="AK36" s="35" t="e">
        <f>IF('Crisis Indicator Data'!#REF!="No Data",1,IF(#REF!&lt;&gt;"",1,0))</f>
        <v>#REF!</v>
      </c>
      <c r="AL36" s="35" t="e">
        <f>IF('Crisis Indicator Data'!#REF!="No Data",1,IF(#REF!&lt;&gt;"",1,0))</f>
        <v>#REF!</v>
      </c>
      <c r="AM36" s="35" t="e">
        <f>IF('Crisis Indicator Data'!#REF!="No Data",1,IF(#REF!&lt;&gt;"",1,0))</f>
        <v>#REF!</v>
      </c>
      <c r="AN36" s="35" t="e">
        <f>IF('Crisis Indicator Data'!#REF!="No Data",1,IF(#REF!&lt;&gt;"",1,0))</f>
        <v>#REF!</v>
      </c>
      <c r="AO36" s="35" t="e">
        <f>IF('Crisis Indicator Data'!#REF!="No Data",1,IF(#REF!&lt;&gt;"",1,0))</f>
        <v>#REF!</v>
      </c>
      <c r="AP36" s="35" t="e">
        <f>IF('Crisis Indicator Data'!#REF!="No Data",1,IF(#REF!&lt;&gt;"",1,0))</f>
        <v>#REF!</v>
      </c>
      <c r="AQ36" s="35" t="e">
        <f>IF('Crisis Indicator Data'!#REF!="No Data",1,IF(#REF!&lt;&gt;"",1,0))</f>
        <v>#REF!</v>
      </c>
      <c r="AR36" s="35" t="e">
        <f>IF('Crisis Indicator Data'!#REF!="No Data",1,IF(#REF!&lt;&gt;"",1,0))</f>
        <v>#REF!</v>
      </c>
      <c r="AS36" s="35" t="e">
        <f>IF('Crisis Indicator Data'!#REF!="No Data",1,IF(#REF!&lt;&gt;"",1,0))</f>
        <v>#REF!</v>
      </c>
      <c r="AT36" s="35" t="e">
        <f>IF('Crisis Indicator Data'!#REF!="No Data",1,IF(#REF!&lt;&gt;"",1,0))</f>
        <v>#REF!</v>
      </c>
      <c r="AU36" s="35" t="e">
        <f>IF('Crisis Indicator Data'!#REF!="No Data",1,IF(#REF!&lt;&gt;"",1,0))</f>
        <v>#REF!</v>
      </c>
      <c r="AV36" s="35" t="e">
        <f>IF('Crisis Indicator Data'!#REF!="No Data",1,IF(#REF!&lt;&gt;"",1,0))</f>
        <v>#REF!</v>
      </c>
      <c r="AW36" s="35" t="e">
        <f>IF('Crisis Indicator Data'!#REF!="No Data",1,IF(#REF!&lt;&gt;"",1,0))</f>
        <v>#REF!</v>
      </c>
      <c r="AX36" s="35" t="e">
        <f>IF('Crisis Indicator Data'!#REF!="No Data",1,IF(#REF!&lt;&gt;"",1,0))</f>
        <v>#REF!</v>
      </c>
      <c r="AY36" s="35" t="e">
        <f>IF('Crisis Indicator Data'!#REF!="No Data",1,IF(#REF!&lt;&gt;"",1,0))</f>
        <v>#REF!</v>
      </c>
      <c r="AZ36" s="35" t="e">
        <f>IF('Crisis Indicator Data'!#REF!="No Data",1,IF(#REF!&lt;&gt;"",1,0))</f>
        <v>#REF!</v>
      </c>
      <c r="BA36" t="e">
        <f t="shared" si="0"/>
        <v>#REF!</v>
      </c>
      <c r="BB36" s="37" t="e">
        <f t="shared" si="1"/>
        <v>#REF!</v>
      </c>
    </row>
    <row r="37" spans="1:54" x14ac:dyDescent="0.35">
      <c r="A37" t="s">
        <v>66</v>
      </c>
      <c r="B37" s="35" t="e">
        <f>IF('Crisis Indicator Data'!#REF!="No Data",1,IF(#REF!&lt;&gt;"",1,0))</f>
        <v>#REF!</v>
      </c>
      <c r="C37" s="35" t="e">
        <f>IF('Crisis Indicator Data'!#REF!="No Data",1,IF(#REF!&lt;&gt;"",1,0))</f>
        <v>#REF!</v>
      </c>
      <c r="D37" s="35" t="e">
        <f>IF('Crisis Indicator Data'!#REF!="No Data",1,IF(#REF!&lt;&gt;"",1,0))</f>
        <v>#REF!</v>
      </c>
      <c r="E37" s="35" t="e">
        <f>IF('Crisis Indicator Data'!#REF!="No Data",1,IF(#REF!&lt;&gt;"",1,0))</f>
        <v>#REF!</v>
      </c>
      <c r="F37" s="35" t="e">
        <f>IF('Crisis Indicator Data'!#REF!="No Data",1,IF(#REF!&lt;&gt;"",1,0))</f>
        <v>#REF!</v>
      </c>
      <c r="G37" s="35" t="e">
        <f>IF('Crisis Indicator Data'!#REF!="No Data",1,IF(#REF!&lt;&gt;"",1,0))</f>
        <v>#REF!</v>
      </c>
      <c r="H37" s="35" t="e">
        <f>IF('Crisis Indicator Data'!#REF!="No Data",1,IF(#REF!&lt;&gt;"",1,0))</f>
        <v>#REF!</v>
      </c>
      <c r="I37" s="35" t="e">
        <f>IF('Crisis Indicator Data'!#REF!="No Data",1,IF(#REF!&lt;&gt;"",1,0))</f>
        <v>#REF!</v>
      </c>
      <c r="J37" s="35" t="e">
        <f>IF('Crisis Indicator Data'!#REF!="No Data",1,IF(#REF!&lt;&gt;"",1,0))</f>
        <v>#REF!</v>
      </c>
      <c r="K37" s="35" t="e">
        <f>IF('Crisis Indicator Data'!#REF!="No Data",1,IF(#REF!&lt;&gt;"",1,0))</f>
        <v>#REF!</v>
      </c>
      <c r="L37" s="35" t="e">
        <f>IF('Crisis Indicator Data'!#REF!="No Data",1,IF(#REF!&lt;&gt;"",1,0))</f>
        <v>#REF!</v>
      </c>
      <c r="M37" s="35" t="e">
        <f>IF('Crisis Indicator Data'!#REF!="No Data",1,IF(#REF!&lt;&gt;"",1,0))</f>
        <v>#REF!</v>
      </c>
      <c r="N37" s="35" t="e">
        <f>IF('Crisis Indicator Data'!#REF!="No Data",1,IF(#REF!&lt;&gt;"",1,0))</f>
        <v>#REF!</v>
      </c>
      <c r="O37" s="35" t="e">
        <f>IF('Crisis Indicator Data'!#REF!="No Data",1,IF(#REF!&lt;&gt;"",1,0))</f>
        <v>#REF!</v>
      </c>
      <c r="P37" s="35" t="e">
        <f>IF('Crisis Indicator Data'!#REF!="No Data",1,IF(#REF!&lt;&gt;"",1,0))</f>
        <v>#REF!</v>
      </c>
      <c r="Q37" s="35" t="e">
        <f>IF('Crisis Indicator Data'!#REF!="No Data",1,IF(#REF!&lt;&gt;"",1,0))</f>
        <v>#REF!</v>
      </c>
      <c r="R37" s="35" t="e">
        <f>IF('Crisis Indicator Data'!#REF!="No Data",1,IF(#REF!&lt;&gt;"",1,0))</f>
        <v>#REF!</v>
      </c>
      <c r="S37" s="35" t="e">
        <f>IF('Crisis Indicator Data'!#REF!="No Data",1,IF(#REF!&lt;&gt;"",1,0))</f>
        <v>#REF!</v>
      </c>
      <c r="T37" s="35" t="e">
        <f>IF('Crisis Indicator Data'!#REF!="No Data",1,IF(#REF!&lt;&gt;"",1,0))</f>
        <v>#REF!</v>
      </c>
      <c r="U37" s="35" t="e">
        <f>IF('Crisis Indicator Data'!#REF!="No Data",1,IF(#REF!&lt;&gt;"",1,0))</f>
        <v>#REF!</v>
      </c>
      <c r="V37" s="35" t="e">
        <f>IF('Crisis Indicator Data'!#REF!="No Data",1,IF(#REF!&lt;&gt;"",1,0))</f>
        <v>#REF!</v>
      </c>
      <c r="W37" s="35" t="e">
        <f>IF('Crisis Indicator Data'!#REF!="No Data",1,IF(#REF!&lt;&gt;"",1,0))</f>
        <v>#REF!</v>
      </c>
      <c r="X37" s="35" t="e">
        <f>IF('Crisis Indicator Data'!#REF!="No Data",1,IF(#REF!&lt;&gt;"",1,0))</f>
        <v>#REF!</v>
      </c>
      <c r="Y37" s="35" t="e">
        <f>IF('Crisis Indicator Data'!#REF!="No Data",1,IF(#REF!&lt;&gt;"",1,0))</f>
        <v>#REF!</v>
      </c>
      <c r="Z37" s="35" t="e">
        <f>IF('Crisis Indicator Data'!#REF!="No Data",1,IF(#REF!&lt;&gt;"",1,0))</f>
        <v>#REF!</v>
      </c>
      <c r="AA37" s="35" t="e">
        <f>IF('Crisis Indicator Data'!#REF!="No Data",1,IF(#REF!&lt;&gt;"",1,0))</f>
        <v>#REF!</v>
      </c>
      <c r="AB37" s="35" t="e">
        <f>IF('Crisis Indicator Data'!#REF!="No Data",1,IF(#REF!&lt;&gt;"",1,0))</f>
        <v>#REF!</v>
      </c>
      <c r="AC37" s="35" t="e">
        <f>IF('Crisis Indicator Data'!#REF!="No Data",1,IF(#REF!&lt;&gt;"",1,0))</f>
        <v>#REF!</v>
      </c>
      <c r="AD37" s="35" t="e">
        <f>IF('Crisis Indicator Data'!#REF!="No Data",1,IF(#REF!&lt;&gt;"",1,0))</f>
        <v>#REF!</v>
      </c>
      <c r="AE37" s="35" t="e">
        <f>IF('Crisis Indicator Data'!#REF!="No Data",1,IF(#REF!&lt;&gt;"",1,0))</f>
        <v>#REF!</v>
      </c>
      <c r="AF37" s="35" t="e">
        <f>IF('Crisis Indicator Data'!#REF!="No Data",1,IF(#REF!&lt;&gt;"",1,0))</f>
        <v>#REF!</v>
      </c>
      <c r="AG37" s="35" t="e">
        <f>IF('Crisis Indicator Data'!#REF!="No Data",1,IF(#REF!&lt;&gt;"",1,0))</f>
        <v>#REF!</v>
      </c>
      <c r="AH37" s="35" t="e">
        <f>IF('Crisis Indicator Data'!#REF!="No Data",1,IF(#REF!&lt;&gt;"",1,0))</f>
        <v>#REF!</v>
      </c>
      <c r="AI37" s="35" t="e">
        <f>IF('Crisis Indicator Data'!#REF!="No Data",1,IF(#REF!&lt;&gt;"",1,0))</f>
        <v>#REF!</v>
      </c>
      <c r="AJ37" s="35" t="e">
        <f>IF('Crisis Indicator Data'!#REF!="No Data",1,IF(#REF!&lt;&gt;"",1,0))</f>
        <v>#REF!</v>
      </c>
      <c r="AK37" s="35" t="e">
        <f>IF('Crisis Indicator Data'!#REF!="No Data",1,IF(#REF!&lt;&gt;"",1,0))</f>
        <v>#REF!</v>
      </c>
      <c r="AL37" s="35" t="e">
        <f>IF('Crisis Indicator Data'!#REF!="No Data",1,IF(#REF!&lt;&gt;"",1,0))</f>
        <v>#REF!</v>
      </c>
      <c r="AM37" s="35" t="e">
        <f>IF('Crisis Indicator Data'!#REF!="No Data",1,IF(#REF!&lt;&gt;"",1,0))</f>
        <v>#REF!</v>
      </c>
      <c r="AN37" s="35" t="e">
        <f>IF('Crisis Indicator Data'!#REF!="No Data",1,IF(#REF!&lt;&gt;"",1,0))</f>
        <v>#REF!</v>
      </c>
      <c r="AO37" s="35" t="e">
        <f>IF('Crisis Indicator Data'!#REF!="No Data",1,IF(#REF!&lt;&gt;"",1,0))</f>
        <v>#REF!</v>
      </c>
      <c r="AP37" s="35" t="e">
        <f>IF('Crisis Indicator Data'!#REF!="No Data",1,IF(#REF!&lt;&gt;"",1,0))</f>
        <v>#REF!</v>
      </c>
      <c r="AQ37" s="35" t="e">
        <f>IF('Crisis Indicator Data'!#REF!="No Data",1,IF(#REF!&lt;&gt;"",1,0))</f>
        <v>#REF!</v>
      </c>
      <c r="AR37" s="35" t="e">
        <f>IF('Crisis Indicator Data'!#REF!="No Data",1,IF(#REF!&lt;&gt;"",1,0))</f>
        <v>#REF!</v>
      </c>
      <c r="AS37" s="35" t="e">
        <f>IF('Crisis Indicator Data'!#REF!="No Data",1,IF(#REF!&lt;&gt;"",1,0))</f>
        <v>#REF!</v>
      </c>
      <c r="AT37" s="35" t="e">
        <f>IF('Crisis Indicator Data'!#REF!="No Data",1,IF(#REF!&lt;&gt;"",1,0))</f>
        <v>#REF!</v>
      </c>
      <c r="AU37" s="35" t="e">
        <f>IF('Crisis Indicator Data'!#REF!="No Data",1,IF(#REF!&lt;&gt;"",1,0))</f>
        <v>#REF!</v>
      </c>
      <c r="AV37" s="35" t="e">
        <f>IF('Crisis Indicator Data'!#REF!="No Data",1,IF(#REF!&lt;&gt;"",1,0))</f>
        <v>#REF!</v>
      </c>
      <c r="AW37" s="35" t="e">
        <f>IF('Crisis Indicator Data'!#REF!="No Data",1,IF(#REF!&lt;&gt;"",1,0))</f>
        <v>#REF!</v>
      </c>
      <c r="AX37" s="35" t="e">
        <f>IF('Crisis Indicator Data'!#REF!="No Data",1,IF(#REF!&lt;&gt;"",1,0))</f>
        <v>#REF!</v>
      </c>
      <c r="AY37" s="35" t="e">
        <f>IF('Crisis Indicator Data'!#REF!="No Data",1,IF(#REF!&lt;&gt;"",1,0))</f>
        <v>#REF!</v>
      </c>
      <c r="AZ37" s="35" t="e">
        <f>IF('Crisis Indicator Data'!#REF!="No Data",1,IF(#REF!&lt;&gt;"",1,0))</f>
        <v>#REF!</v>
      </c>
      <c r="BA37" t="e">
        <f t="shared" si="0"/>
        <v>#REF!</v>
      </c>
      <c r="BB37" s="37" t="e">
        <f t="shared" si="1"/>
        <v>#REF!</v>
      </c>
    </row>
    <row r="38" spans="1:54" x14ac:dyDescent="0.35">
      <c r="A38" t="s">
        <v>68</v>
      </c>
      <c r="B38" s="35" t="e">
        <f>IF('Crisis Indicator Data'!#REF!="No Data",1,IF(#REF!&lt;&gt;"",1,0))</f>
        <v>#REF!</v>
      </c>
      <c r="C38" s="35" t="e">
        <f>IF('Crisis Indicator Data'!#REF!="No Data",1,IF(#REF!&lt;&gt;"",1,0))</f>
        <v>#REF!</v>
      </c>
      <c r="D38" s="35" t="e">
        <f>IF('Crisis Indicator Data'!#REF!="No Data",1,IF(#REF!&lt;&gt;"",1,0))</f>
        <v>#REF!</v>
      </c>
      <c r="E38" s="35" t="e">
        <f>IF('Crisis Indicator Data'!#REF!="No Data",1,IF(#REF!&lt;&gt;"",1,0))</f>
        <v>#REF!</v>
      </c>
      <c r="F38" s="35" t="e">
        <f>IF('Crisis Indicator Data'!#REF!="No Data",1,IF(#REF!&lt;&gt;"",1,0))</f>
        <v>#REF!</v>
      </c>
      <c r="G38" s="35" t="e">
        <f>IF('Crisis Indicator Data'!#REF!="No Data",1,IF(#REF!&lt;&gt;"",1,0))</f>
        <v>#REF!</v>
      </c>
      <c r="H38" s="35" t="e">
        <f>IF('Crisis Indicator Data'!#REF!="No Data",1,IF(#REF!&lt;&gt;"",1,0))</f>
        <v>#REF!</v>
      </c>
      <c r="I38" s="35" t="e">
        <f>IF('Crisis Indicator Data'!#REF!="No Data",1,IF(#REF!&lt;&gt;"",1,0))</f>
        <v>#REF!</v>
      </c>
      <c r="J38" s="35" t="e">
        <f>IF('Crisis Indicator Data'!#REF!="No Data",1,IF(#REF!&lt;&gt;"",1,0))</f>
        <v>#REF!</v>
      </c>
      <c r="K38" s="35" t="e">
        <f>IF('Crisis Indicator Data'!#REF!="No Data",1,IF(#REF!&lt;&gt;"",1,0))</f>
        <v>#REF!</v>
      </c>
      <c r="L38" s="35" t="e">
        <f>IF('Crisis Indicator Data'!#REF!="No Data",1,IF(#REF!&lt;&gt;"",1,0))</f>
        <v>#REF!</v>
      </c>
      <c r="M38" s="35" t="e">
        <f>IF('Crisis Indicator Data'!#REF!="No Data",1,IF(#REF!&lt;&gt;"",1,0))</f>
        <v>#REF!</v>
      </c>
      <c r="N38" s="35" t="e">
        <f>IF('Crisis Indicator Data'!#REF!="No Data",1,IF(#REF!&lt;&gt;"",1,0))</f>
        <v>#REF!</v>
      </c>
      <c r="O38" s="35" t="e">
        <f>IF('Crisis Indicator Data'!#REF!="No Data",1,IF(#REF!&lt;&gt;"",1,0))</f>
        <v>#REF!</v>
      </c>
      <c r="P38" s="35" t="e">
        <f>IF('Crisis Indicator Data'!#REF!="No Data",1,IF(#REF!&lt;&gt;"",1,0))</f>
        <v>#REF!</v>
      </c>
      <c r="Q38" s="35" t="e">
        <f>IF('Crisis Indicator Data'!#REF!="No Data",1,IF(#REF!&lt;&gt;"",1,0))</f>
        <v>#REF!</v>
      </c>
      <c r="R38" s="35" t="e">
        <f>IF('Crisis Indicator Data'!#REF!="No Data",1,IF(#REF!&lt;&gt;"",1,0))</f>
        <v>#REF!</v>
      </c>
      <c r="S38" s="35" t="e">
        <f>IF('Crisis Indicator Data'!#REF!="No Data",1,IF(#REF!&lt;&gt;"",1,0))</f>
        <v>#REF!</v>
      </c>
      <c r="T38" s="35" t="e">
        <f>IF('Crisis Indicator Data'!#REF!="No Data",1,IF(#REF!&lt;&gt;"",1,0))</f>
        <v>#REF!</v>
      </c>
      <c r="U38" s="35" t="e">
        <f>IF('Crisis Indicator Data'!#REF!="No Data",1,IF(#REF!&lt;&gt;"",1,0))</f>
        <v>#REF!</v>
      </c>
      <c r="V38" s="35" t="e">
        <f>IF('Crisis Indicator Data'!#REF!="No Data",1,IF(#REF!&lt;&gt;"",1,0))</f>
        <v>#REF!</v>
      </c>
      <c r="W38" s="35" t="e">
        <f>IF('Crisis Indicator Data'!#REF!="No Data",1,IF(#REF!&lt;&gt;"",1,0))</f>
        <v>#REF!</v>
      </c>
      <c r="X38" s="35" t="e">
        <f>IF('Crisis Indicator Data'!#REF!="No Data",1,IF(#REF!&lt;&gt;"",1,0))</f>
        <v>#REF!</v>
      </c>
      <c r="Y38" s="35" t="e">
        <f>IF('Crisis Indicator Data'!#REF!="No Data",1,IF(#REF!&lt;&gt;"",1,0))</f>
        <v>#REF!</v>
      </c>
      <c r="Z38" s="35" t="e">
        <f>IF('Crisis Indicator Data'!#REF!="No Data",1,IF(#REF!&lt;&gt;"",1,0))</f>
        <v>#REF!</v>
      </c>
      <c r="AA38" s="35" t="e">
        <f>IF('Crisis Indicator Data'!#REF!="No Data",1,IF(#REF!&lt;&gt;"",1,0))</f>
        <v>#REF!</v>
      </c>
      <c r="AB38" s="35" t="e">
        <f>IF('Crisis Indicator Data'!#REF!="No Data",1,IF(#REF!&lt;&gt;"",1,0))</f>
        <v>#REF!</v>
      </c>
      <c r="AC38" s="35" t="e">
        <f>IF('Crisis Indicator Data'!#REF!="No Data",1,IF(#REF!&lt;&gt;"",1,0))</f>
        <v>#REF!</v>
      </c>
      <c r="AD38" s="35" t="e">
        <f>IF('Crisis Indicator Data'!#REF!="No Data",1,IF(#REF!&lt;&gt;"",1,0))</f>
        <v>#REF!</v>
      </c>
      <c r="AE38" s="35" t="e">
        <f>IF('Crisis Indicator Data'!#REF!="No Data",1,IF(#REF!&lt;&gt;"",1,0))</f>
        <v>#REF!</v>
      </c>
      <c r="AF38" s="35" t="e">
        <f>IF('Crisis Indicator Data'!#REF!="No Data",1,IF(#REF!&lt;&gt;"",1,0))</f>
        <v>#REF!</v>
      </c>
      <c r="AG38" s="35" t="e">
        <f>IF('Crisis Indicator Data'!#REF!="No Data",1,IF(#REF!&lt;&gt;"",1,0))</f>
        <v>#REF!</v>
      </c>
      <c r="AH38" s="35" t="e">
        <f>IF('Crisis Indicator Data'!#REF!="No Data",1,IF(#REF!&lt;&gt;"",1,0))</f>
        <v>#REF!</v>
      </c>
      <c r="AI38" s="35" t="e">
        <f>IF('Crisis Indicator Data'!#REF!="No Data",1,IF(#REF!&lt;&gt;"",1,0))</f>
        <v>#REF!</v>
      </c>
      <c r="AJ38" s="35" t="e">
        <f>IF('Crisis Indicator Data'!#REF!="No Data",1,IF(#REF!&lt;&gt;"",1,0))</f>
        <v>#REF!</v>
      </c>
      <c r="AK38" s="35" t="e">
        <f>IF('Crisis Indicator Data'!#REF!="No Data",1,IF(#REF!&lt;&gt;"",1,0))</f>
        <v>#REF!</v>
      </c>
      <c r="AL38" s="35" t="e">
        <f>IF('Crisis Indicator Data'!#REF!="No Data",1,IF(#REF!&lt;&gt;"",1,0))</f>
        <v>#REF!</v>
      </c>
      <c r="AM38" s="35" t="e">
        <f>IF('Crisis Indicator Data'!#REF!="No Data",1,IF(#REF!&lt;&gt;"",1,0))</f>
        <v>#REF!</v>
      </c>
      <c r="AN38" s="35" t="e">
        <f>IF('Crisis Indicator Data'!#REF!="No Data",1,IF(#REF!&lt;&gt;"",1,0))</f>
        <v>#REF!</v>
      </c>
      <c r="AO38" s="35" t="e">
        <f>IF('Crisis Indicator Data'!#REF!="No Data",1,IF(#REF!&lt;&gt;"",1,0))</f>
        <v>#REF!</v>
      </c>
      <c r="AP38" s="35" t="e">
        <f>IF('Crisis Indicator Data'!#REF!="No Data",1,IF(#REF!&lt;&gt;"",1,0))</f>
        <v>#REF!</v>
      </c>
      <c r="AQ38" s="35" t="e">
        <f>IF('Crisis Indicator Data'!#REF!="No Data",1,IF(#REF!&lt;&gt;"",1,0))</f>
        <v>#REF!</v>
      </c>
      <c r="AR38" s="35" t="e">
        <f>IF('Crisis Indicator Data'!#REF!="No Data",1,IF(#REF!&lt;&gt;"",1,0))</f>
        <v>#REF!</v>
      </c>
      <c r="AS38" s="35" t="e">
        <f>IF('Crisis Indicator Data'!#REF!="No Data",1,IF(#REF!&lt;&gt;"",1,0))</f>
        <v>#REF!</v>
      </c>
      <c r="AT38" s="35" t="e">
        <f>IF('Crisis Indicator Data'!#REF!="No Data",1,IF(#REF!&lt;&gt;"",1,0))</f>
        <v>#REF!</v>
      </c>
      <c r="AU38" s="35" t="e">
        <f>IF('Crisis Indicator Data'!#REF!="No Data",1,IF(#REF!&lt;&gt;"",1,0))</f>
        <v>#REF!</v>
      </c>
      <c r="AV38" s="35" t="e">
        <f>IF('Crisis Indicator Data'!#REF!="No Data",1,IF(#REF!&lt;&gt;"",1,0))</f>
        <v>#REF!</v>
      </c>
      <c r="AW38" s="35" t="e">
        <f>IF('Crisis Indicator Data'!#REF!="No Data",1,IF(#REF!&lt;&gt;"",1,0))</f>
        <v>#REF!</v>
      </c>
      <c r="AX38" s="35" t="e">
        <f>IF('Crisis Indicator Data'!#REF!="No Data",1,IF(#REF!&lt;&gt;"",1,0))</f>
        <v>#REF!</v>
      </c>
      <c r="AY38" s="35" t="e">
        <f>IF('Crisis Indicator Data'!#REF!="No Data",1,IF(#REF!&lt;&gt;"",1,0))</f>
        <v>#REF!</v>
      </c>
      <c r="AZ38" s="35" t="e">
        <f>IF('Crisis Indicator Data'!#REF!="No Data",1,IF(#REF!&lt;&gt;"",1,0))</f>
        <v>#REF!</v>
      </c>
      <c r="BA38" t="e">
        <f t="shared" si="0"/>
        <v>#REF!</v>
      </c>
      <c r="BB38" s="37" t="e">
        <f t="shared" si="1"/>
        <v>#REF!</v>
      </c>
    </row>
    <row r="39" spans="1:54" x14ac:dyDescent="0.35">
      <c r="A39" t="s">
        <v>71</v>
      </c>
      <c r="B39" s="35" t="e">
        <f>IF('Crisis Indicator Data'!#REF!="No Data",1,IF(#REF!&lt;&gt;"",1,0))</f>
        <v>#REF!</v>
      </c>
      <c r="C39" s="35" t="e">
        <f>IF('Crisis Indicator Data'!#REF!="No Data",1,IF(#REF!&lt;&gt;"",1,0))</f>
        <v>#REF!</v>
      </c>
      <c r="D39" s="35" t="e">
        <f>IF('Crisis Indicator Data'!#REF!="No Data",1,IF(#REF!&lt;&gt;"",1,0))</f>
        <v>#REF!</v>
      </c>
      <c r="E39" s="35" t="e">
        <f>IF('Crisis Indicator Data'!#REF!="No Data",1,IF(#REF!&lt;&gt;"",1,0))</f>
        <v>#REF!</v>
      </c>
      <c r="F39" s="35" t="e">
        <f>IF('Crisis Indicator Data'!#REF!="No Data",1,IF(#REF!&lt;&gt;"",1,0))</f>
        <v>#REF!</v>
      </c>
      <c r="G39" s="35" t="e">
        <f>IF('Crisis Indicator Data'!#REF!="No Data",1,IF(#REF!&lt;&gt;"",1,0))</f>
        <v>#REF!</v>
      </c>
      <c r="H39" s="35" t="e">
        <f>IF('Crisis Indicator Data'!#REF!="No Data",1,IF(#REF!&lt;&gt;"",1,0))</f>
        <v>#REF!</v>
      </c>
      <c r="I39" s="35" t="e">
        <f>IF('Crisis Indicator Data'!#REF!="No Data",1,IF(#REF!&lt;&gt;"",1,0))</f>
        <v>#REF!</v>
      </c>
      <c r="J39" s="35" t="e">
        <f>IF('Crisis Indicator Data'!#REF!="No Data",1,IF(#REF!&lt;&gt;"",1,0))</f>
        <v>#REF!</v>
      </c>
      <c r="K39" s="35" t="e">
        <f>IF('Crisis Indicator Data'!#REF!="No Data",1,IF(#REF!&lt;&gt;"",1,0))</f>
        <v>#REF!</v>
      </c>
      <c r="L39" s="35" t="e">
        <f>IF('Crisis Indicator Data'!#REF!="No Data",1,IF(#REF!&lt;&gt;"",1,0))</f>
        <v>#REF!</v>
      </c>
      <c r="M39" s="35" t="e">
        <f>IF('Crisis Indicator Data'!#REF!="No Data",1,IF(#REF!&lt;&gt;"",1,0))</f>
        <v>#REF!</v>
      </c>
      <c r="N39" s="35" t="e">
        <f>IF('Crisis Indicator Data'!#REF!="No Data",1,IF(#REF!&lt;&gt;"",1,0))</f>
        <v>#REF!</v>
      </c>
      <c r="O39" s="35" t="e">
        <f>IF('Crisis Indicator Data'!#REF!="No Data",1,IF(#REF!&lt;&gt;"",1,0))</f>
        <v>#REF!</v>
      </c>
      <c r="P39" s="35" t="e">
        <f>IF('Crisis Indicator Data'!#REF!="No Data",1,IF(#REF!&lt;&gt;"",1,0))</f>
        <v>#REF!</v>
      </c>
      <c r="Q39" s="35" t="e">
        <f>IF('Crisis Indicator Data'!#REF!="No Data",1,IF(#REF!&lt;&gt;"",1,0))</f>
        <v>#REF!</v>
      </c>
      <c r="R39" s="35" t="e">
        <f>IF('Crisis Indicator Data'!#REF!="No Data",1,IF(#REF!&lt;&gt;"",1,0))</f>
        <v>#REF!</v>
      </c>
      <c r="S39" s="35" t="e">
        <f>IF('Crisis Indicator Data'!#REF!="No Data",1,IF(#REF!&lt;&gt;"",1,0))</f>
        <v>#REF!</v>
      </c>
      <c r="T39" s="35" t="e">
        <f>IF('Crisis Indicator Data'!#REF!="No Data",1,IF(#REF!&lt;&gt;"",1,0))</f>
        <v>#REF!</v>
      </c>
      <c r="U39" s="35" t="e">
        <f>IF('Crisis Indicator Data'!#REF!="No Data",1,IF(#REF!&lt;&gt;"",1,0))</f>
        <v>#REF!</v>
      </c>
      <c r="V39" s="35" t="e">
        <f>IF('Crisis Indicator Data'!#REF!="No Data",1,IF(#REF!&lt;&gt;"",1,0))</f>
        <v>#REF!</v>
      </c>
      <c r="W39" s="35" t="e">
        <f>IF('Crisis Indicator Data'!#REF!="No Data",1,IF(#REF!&lt;&gt;"",1,0))</f>
        <v>#REF!</v>
      </c>
      <c r="X39" s="35" t="e">
        <f>IF('Crisis Indicator Data'!#REF!="No Data",1,IF(#REF!&lt;&gt;"",1,0))</f>
        <v>#REF!</v>
      </c>
      <c r="Y39" s="35" t="e">
        <f>IF('Crisis Indicator Data'!#REF!="No Data",1,IF(#REF!&lt;&gt;"",1,0))</f>
        <v>#REF!</v>
      </c>
      <c r="Z39" s="35" t="e">
        <f>IF('Crisis Indicator Data'!#REF!="No Data",1,IF(#REF!&lt;&gt;"",1,0))</f>
        <v>#REF!</v>
      </c>
      <c r="AA39" s="35" t="e">
        <f>IF('Crisis Indicator Data'!#REF!="No Data",1,IF(#REF!&lt;&gt;"",1,0))</f>
        <v>#REF!</v>
      </c>
      <c r="AB39" s="35" t="e">
        <f>IF('Crisis Indicator Data'!#REF!="No Data",1,IF(#REF!&lt;&gt;"",1,0))</f>
        <v>#REF!</v>
      </c>
      <c r="AC39" s="35" t="e">
        <f>IF('Crisis Indicator Data'!#REF!="No Data",1,IF(#REF!&lt;&gt;"",1,0))</f>
        <v>#REF!</v>
      </c>
      <c r="AD39" s="35" t="e">
        <f>IF('Crisis Indicator Data'!#REF!="No Data",1,IF(#REF!&lt;&gt;"",1,0))</f>
        <v>#REF!</v>
      </c>
      <c r="AE39" s="35" t="e">
        <f>IF('Crisis Indicator Data'!#REF!="No Data",1,IF(#REF!&lt;&gt;"",1,0))</f>
        <v>#REF!</v>
      </c>
      <c r="AF39" s="35" t="e">
        <f>IF('Crisis Indicator Data'!#REF!="No Data",1,IF(#REF!&lt;&gt;"",1,0))</f>
        <v>#REF!</v>
      </c>
      <c r="AG39" s="35" t="e">
        <f>IF('Crisis Indicator Data'!#REF!="No Data",1,IF(#REF!&lt;&gt;"",1,0))</f>
        <v>#REF!</v>
      </c>
      <c r="AH39" s="35" t="e">
        <f>IF('Crisis Indicator Data'!#REF!="No Data",1,IF(#REF!&lt;&gt;"",1,0))</f>
        <v>#REF!</v>
      </c>
      <c r="AI39" s="35" t="e">
        <f>IF('Crisis Indicator Data'!#REF!="No Data",1,IF(#REF!&lt;&gt;"",1,0))</f>
        <v>#REF!</v>
      </c>
      <c r="AJ39" s="35" t="e">
        <f>IF('Crisis Indicator Data'!#REF!="No Data",1,IF(#REF!&lt;&gt;"",1,0))</f>
        <v>#REF!</v>
      </c>
      <c r="AK39" s="35" t="e">
        <f>IF('Crisis Indicator Data'!#REF!="No Data",1,IF(#REF!&lt;&gt;"",1,0))</f>
        <v>#REF!</v>
      </c>
      <c r="AL39" s="35" t="e">
        <f>IF('Crisis Indicator Data'!#REF!="No Data",1,IF(#REF!&lt;&gt;"",1,0))</f>
        <v>#REF!</v>
      </c>
      <c r="AM39" s="35" t="e">
        <f>IF('Crisis Indicator Data'!#REF!="No Data",1,IF(#REF!&lt;&gt;"",1,0))</f>
        <v>#REF!</v>
      </c>
      <c r="AN39" s="35" t="e">
        <f>IF('Crisis Indicator Data'!#REF!="No Data",1,IF(#REF!&lt;&gt;"",1,0))</f>
        <v>#REF!</v>
      </c>
      <c r="AO39" s="35" t="e">
        <f>IF('Crisis Indicator Data'!#REF!="No Data",1,IF(#REF!&lt;&gt;"",1,0))</f>
        <v>#REF!</v>
      </c>
      <c r="AP39" s="35" t="e">
        <f>IF('Crisis Indicator Data'!#REF!="No Data",1,IF(#REF!&lt;&gt;"",1,0))</f>
        <v>#REF!</v>
      </c>
      <c r="AQ39" s="35" t="e">
        <f>IF('Crisis Indicator Data'!#REF!="No Data",1,IF(#REF!&lt;&gt;"",1,0))</f>
        <v>#REF!</v>
      </c>
      <c r="AR39" s="35" t="e">
        <f>IF('Crisis Indicator Data'!#REF!="No Data",1,IF(#REF!&lt;&gt;"",1,0))</f>
        <v>#REF!</v>
      </c>
      <c r="AS39" s="35" t="e">
        <f>IF('Crisis Indicator Data'!#REF!="No Data",1,IF(#REF!&lt;&gt;"",1,0))</f>
        <v>#REF!</v>
      </c>
      <c r="AT39" s="35" t="e">
        <f>IF('Crisis Indicator Data'!#REF!="No Data",1,IF(#REF!&lt;&gt;"",1,0))</f>
        <v>#REF!</v>
      </c>
      <c r="AU39" s="35" t="e">
        <f>IF('Crisis Indicator Data'!#REF!="No Data",1,IF(#REF!&lt;&gt;"",1,0))</f>
        <v>#REF!</v>
      </c>
      <c r="AV39" s="35" t="e">
        <f>IF('Crisis Indicator Data'!#REF!="No Data",1,IF(#REF!&lt;&gt;"",1,0))</f>
        <v>#REF!</v>
      </c>
      <c r="AW39" s="35" t="e">
        <f>IF('Crisis Indicator Data'!#REF!="No Data",1,IF(#REF!&lt;&gt;"",1,0))</f>
        <v>#REF!</v>
      </c>
      <c r="AX39" s="35" t="e">
        <f>IF('Crisis Indicator Data'!#REF!="No Data",1,IF(#REF!&lt;&gt;"",1,0))</f>
        <v>#REF!</v>
      </c>
      <c r="AY39" s="35" t="e">
        <f>IF('Crisis Indicator Data'!#REF!="No Data",1,IF(#REF!&lt;&gt;"",1,0))</f>
        <v>#REF!</v>
      </c>
      <c r="AZ39" s="35" t="e">
        <f>IF('Crisis Indicator Data'!#REF!="No Data",1,IF(#REF!&lt;&gt;"",1,0))</f>
        <v>#REF!</v>
      </c>
      <c r="BA39" t="e">
        <f t="shared" si="0"/>
        <v>#REF!</v>
      </c>
      <c r="BB39" s="37" t="e">
        <f t="shared" si="1"/>
        <v>#REF!</v>
      </c>
    </row>
    <row r="40" spans="1:54" x14ac:dyDescent="0.35">
      <c r="A40" t="s">
        <v>70</v>
      </c>
      <c r="B40" s="35" t="e">
        <f>IF('Crisis Indicator Data'!#REF!="No Data",1,IF(#REF!&lt;&gt;"",1,0))</f>
        <v>#REF!</v>
      </c>
      <c r="C40" s="35" t="e">
        <f>IF('Crisis Indicator Data'!#REF!="No Data",1,IF(#REF!&lt;&gt;"",1,0))</f>
        <v>#REF!</v>
      </c>
      <c r="D40" s="35" t="e">
        <f>IF('Crisis Indicator Data'!#REF!="No Data",1,IF(#REF!&lt;&gt;"",1,0))</f>
        <v>#REF!</v>
      </c>
      <c r="E40" s="35" t="e">
        <f>IF('Crisis Indicator Data'!#REF!="No Data",1,IF(#REF!&lt;&gt;"",1,0))</f>
        <v>#REF!</v>
      </c>
      <c r="F40" s="35" t="e">
        <f>IF('Crisis Indicator Data'!#REF!="No Data",1,IF(#REF!&lt;&gt;"",1,0))</f>
        <v>#REF!</v>
      </c>
      <c r="G40" s="35" t="e">
        <f>IF('Crisis Indicator Data'!#REF!="No Data",1,IF(#REF!&lt;&gt;"",1,0))</f>
        <v>#REF!</v>
      </c>
      <c r="H40" s="35" t="e">
        <f>IF('Crisis Indicator Data'!#REF!="No Data",1,IF(#REF!&lt;&gt;"",1,0))</f>
        <v>#REF!</v>
      </c>
      <c r="I40" s="35" t="e">
        <f>IF('Crisis Indicator Data'!#REF!="No Data",1,IF(#REF!&lt;&gt;"",1,0))</f>
        <v>#REF!</v>
      </c>
      <c r="J40" s="35" t="e">
        <f>IF('Crisis Indicator Data'!#REF!="No Data",1,IF(#REF!&lt;&gt;"",1,0))</f>
        <v>#REF!</v>
      </c>
      <c r="K40" s="35" t="e">
        <f>IF('Crisis Indicator Data'!#REF!="No Data",1,IF(#REF!&lt;&gt;"",1,0))</f>
        <v>#REF!</v>
      </c>
      <c r="L40" s="35" t="e">
        <f>IF('Crisis Indicator Data'!#REF!="No Data",1,IF(#REF!&lt;&gt;"",1,0))</f>
        <v>#REF!</v>
      </c>
      <c r="M40" s="35" t="e">
        <f>IF('Crisis Indicator Data'!#REF!="No Data",1,IF(#REF!&lt;&gt;"",1,0))</f>
        <v>#REF!</v>
      </c>
      <c r="N40" s="35" t="e">
        <f>IF('Crisis Indicator Data'!#REF!="No Data",1,IF(#REF!&lt;&gt;"",1,0))</f>
        <v>#REF!</v>
      </c>
      <c r="O40" s="35" t="e">
        <f>IF('Crisis Indicator Data'!#REF!="No Data",1,IF(#REF!&lt;&gt;"",1,0))</f>
        <v>#REF!</v>
      </c>
      <c r="P40" s="35" t="e">
        <f>IF('Crisis Indicator Data'!#REF!="No Data",1,IF(#REF!&lt;&gt;"",1,0))</f>
        <v>#REF!</v>
      </c>
      <c r="Q40" s="35" t="e">
        <f>IF('Crisis Indicator Data'!#REF!="No Data",1,IF(#REF!&lt;&gt;"",1,0))</f>
        <v>#REF!</v>
      </c>
      <c r="R40" s="35" t="e">
        <f>IF('Crisis Indicator Data'!#REF!="No Data",1,IF(#REF!&lt;&gt;"",1,0))</f>
        <v>#REF!</v>
      </c>
      <c r="S40" s="35" t="e">
        <f>IF('Crisis Indicator Data'!#REF!="No Data",1,IF(#REF!&lt;&gt;"",1,0))</f>
        <v>#REF!</v>
      </c>
      <c r="T40" s="35" t="e">
        <f>IF('Crisis Indicator Data'!#REF!="No Data",1,IF(#REF!&lt;&gt;"",1,0))</f>
        <v>#REF!</v>
      </c>
      <c r="U40" s="35" t="e">
        <f>IF('Crisis Indicator Data'!#REF!="No Data",1,IF(#REF!&lt;&gt;"",1,0))</f>
        <v>#REF!</v>
      </c>
      <c r="V40" s="35" t="e">
        <f>IF('Crisis Indicator Data'!#REF!="No Data",1,IF(#REF!&lt;&gt;"",1,0))</f>
        <v>#REF!</v>
      </c>
      <c r="W40" s="35" t="e">
        <f>IF('Crisis Indicator Data'!#REF!="No Data",1,IF(#REF!&lt;&gt;"",1,0))</f>
        <v>#REF!</v>
      </c>
      <c r="X40" s="35" t="e">
        <f>IF('Crisis Indicator Data'!#REF!="No Data",1,IF(#REF!&lt;&gt;"",1,0))</f>
        <v>#REF!</v>
      </c>
      <c r="Y40" s="35" t="e">
        <f>IF('Crisis Indicator Data'!#REF!="No Data",1,IF(#REF!&lt;&gt;"",1,0))</f>
        <v>#REF!</v>
      </c>
      <c r="Z40" s="35" t="e">
        <f>IF('Crisis Indicator Data'!#REF!="No Data",1,IF(#REF!&lt;&gt;"",1,0))</f>
        <v>#REF!</v>
      </c>
      <c r="AA40" s="35" t="e">
        <f>IF('Crisis Indicator Data'!#REF!="No Data",1,IF(#REF!&lt;&gt;"",1,0))</f>
        <v>#REF!</v>
      </c>
      <c r="AB40" s="35" t="e">
        <f>IF('Crisis Indicator Data'!#REF!="No Data",1,IF(#REF!&lt;&gt;"",1,0))</f>
        <v>#REF!</v>
      </c>
      <c r="AC40" s="35" t="e">
        <f>IF('Crisis Indicator Data'!#REF!="No Data",1,IF(#REF!&lt;&gt;"",1,0))</f>
        <v>#REF!</v>
      </c>
      <c r="AD40" s="35" t="e">
        <f>IF('Crisis Indicator Data'!#REF!="No Data",1,IF(#REF!&lt;&gt;"",1,0))</f>
        <v>#REF!</v>
      </c>
      <c r="AE40" s="35" t="e">
        <f>IF('Crisis Indicator Data'!#REF!="No Data",1,IF(#REF!&lt;&gt;"",1,0))</f>
        <v>#REF!</v>
      </c>
      <c r="AF40" s="35" t="e">
        <f>IF('Crisis Indicator Data'!#REF!="No Data",1,IF(#REF!&lt;&gt;"",1,0))</f>
        <v>#REF!</v>
      </c>
      <c r="AG40" s="35" t="e">
        <f>IF('Crisis Indicator Data'!#REF!="No Data",1,IF(#REF!&lt;&gt;"",1,0))</f>
        <v>#REF!</v>
      </c>
      <c r="AH40" s="35" t="e">
        <f>IF('Crisis Indicator Data'!#REF!="No Data",1,IF(#REF!&lt;&gt;"",1,0))</f>
        <v>#REF!</v>
      </c>
      <c r="AI40" s="35" t="e">
        <f>IF('Crisis Indicator Data'!#REF!="No Data",1,IF(#REF!&lt;&gt;"",1,0))</f>
        <v>#REF!</v>
      </c>
      <c r="AJ40" s="35" t="e">
        <f>IF('Crisis Indicator Data'!#REF!="No Data",1,IF(#REF!&lt;&gt;"",1,0))</f>
        <v>#REF!</v>
      </c>
      <c r="AK40" s="35" t="e">
        <f>IF('Crisis Indicator Data'!#REF!="No Data",1,IF(#REF!&lt;&gt;"",1,0))</f>
        <v>#REF!</v>
      </c>
      <c r="AL40" s="35" t="e">
        <f>IF('Crisis Indicator Data'!#REF!="No Data",1,IF(#REF!&lt;&gt;"",1,0))</f>
        <v>#REF!</v>
      </c>
      <c r="AM40" s="35" t="e">
        <f>IF('Crisis Indicator Data'!#REF!="No Data",1,IF(#REF!&lt;&gt;"",1,0))</f>
        <v>#REF!</v>
      </c>
      <c r="AN40" s="35" t="e">
        <f>IF('Crisis Indicator Data'!#REF!="No Data",1,IF(#REF!&lt;&gt;"",1,0))</f>
        <v>#REF!</v>
      </c>
      <c r="AO40" s="35" t="e">
        <f>IF('Crisis Indicator Data'!#REF!="No Data",1,IF(#REF!&lt;&gt;"",1,0))</f>
        <v>#REF!</v>
      </c>
      <c r="AP40" s="35" t="e">
        <f>IF('Crisis Indicator Data'!#REF!="No Data",1,IF(#REF!&lt;&gt;"",1,0))</f>
        <v>#REF!</v>
      </c>
      <c r="AQ40" s="35" t="e">
        <f>IF('Crisis Indicator Data'!#REF!="No Data",1,IF(#REF!&lt;&gt;"",1,0))</f>
        <v>#REF!</v>
      </c>
      <c r="AR40" s="35" t="e">
        <f>IF('Crisis Indicator Data'!#REF!="No Data",1,IF(#REF!&lt;&gt;"",1,0))</f>
        <v>#REF!</v>
      </c>
      <c r="AS40" s="35" t="e">
        <f>IF('Crisis Indicator Data'!#REF!="No Data",1,IF(#REF!&lt;&gt;"",1,0))</f>
        <v>#REF!</v>
      </c>
      <c r="AT40" s="35" t="e">
        <f>IF('Crisis Indicator Data'!#REF!="No Data",1,IF(#REF!&lt;&gt;"",1,0))</f>
        <v>#REF!</v>
      </c>
      <c r="AU40" s="35" t="e">
        <f>IF('Crisis Indicator Data'!#REF!="No Data",1,IF(#REF!&lt;&gt;"",1,0))</f>
        <v>#REF!</v>
      </c>
      <c r="AV40" s="35" t="e">
        <f>IF('Crisis Indicator Data'!#REF!="No Data",1,IF(#REF!&lt;&gt;"",1,0))</f>
        <v>#REF!</v>
      </c>
      <c r="AW40" s="35" t="e">
        <f>IF('Crisis Indicator Data'!#REF!="No Data",1,IF(#REF!&lt;&gt;"",1,0))</f>
        <v>#REF!</v>
      </c>
      <c r="AX40" s="35" t="e">
        <f>IF('Crisis Indicator Data'!#REF!="No Data",1,IF(#REF!&lt;&gt;"",1,0))</f>
        <v>#REF!</v>
      </c>
      <c r="AY40" s="35" t="e">
        <f>IF('Crisis Indicator Data'!#REF!="No Data",1,IF(#REF!&lt;&gt;"",1,0))</f>
        <v>#REF!</v>
      </c>
      <c r="AZ40" s="35" t="e">
        <f>IF('Crisis Indicator Data'!#REF!="No Data",1,IF(#REF!&lt;&gt;"",1,0))</f>
        <v>#REF!</v>
      </c>
      <c r="BA40" t="e">
        <f t="shared" si="0"/>
        <v>#REF!</v>
      </c>
      <c r="BB40" s="37" t="e">
        <f t="shared" si="1"/>
        <v>#REF!</v>
      </c>
    </row>
    <row r="41" spans="1:54" x14ac:dyDescent="0.35">
      <c r="A41" t="s">
        <v>72</v>
      </c>
      <c r="B41" s="35" t="e">
        <f>IF('Crisis Indicator Data'!#REF!="No Data",1,IF(#REF!&lt;&gt;"",1,0))</f>
        <v>#REF!</v>
      </c>
      <c r="C41" s="35" t="e">
        <f>IF('Crisis Indicator Data'!#REF!="No Data",1,IF(#REF!&lt;&gt;"",1,0))</f>
        <v>#REF!</v>
      </c>
      <c r="D41" s="35" t="e">
        <f>IF('Crisis Indicator Data'!#REF!="No Data",1,IF(#REF!&lt;&gt;"",1,0))</f>
        <v>#REF!</v>
      </c>
      <c r="E41" s="35" t="e">
        <f>IF('Crisis Indicator Data'!#REF!="No Data",1,IF(#REF!&lt;&gt;"",1,0))</f>
        <v>#REF!</v>
      </c>
      <c r="F41" s="35" t="e">
        <f>IF('Crisis Indicator Data'!#REF!="No Data",1,IF(#REF!&lt;&gt;"",1,0))</f>
        <v>#REF!</v>
      </c>
      <c r="G41" s="35" t="e">
        <f>IF('Crisis Indicator Data'!#REF!="No Data",1,IF(#REF!&lt;&gt;"",1,0))</f>
        <v>#REF!</v>
      </c>
      <c r="H41" s="35" t="e">
        <f>IF('Crisis Indicator Data'!#REF!="No Data",1,IF(#REF!&lt;&gt;"",1,0))</f>
        <v>#REF!</v>
      </c>
      <c r="I41" s="35" t="e">
        <f>IF('Crisis Indicator Data'!#REF!="No Data",1,IF(#REF!&lt;&gt;"",1,0))</f>
        <v>#REF!</v>
      </c>
      <c r="J41" s="35" t="e">
        <f>IF('Crisis Indicator Data'!#REF!="No Data",1,IF(#REF!&lt;&gt;"",1,0))</f>
        <v>#REF!</v>
      </c>
      <c r="K41" s="35" t="e">
        <f>IF('Crisis Indicator Data'!#REF!="No Data",1,IF(#REF!&lt;&gt;"",1,0))</f>
        <v>#REF!</v>
      </c>
      <c r="L41" s="35" t="e">
        <f>IF('Crisis Indicator Data'!#REF!="No Data",1,IF(#REF!&lt;&gt;"",1,0))</f>
        <v>#REF!</v>
      </c>
      <c r="M41" s="35" t="e">
        <f>IF('Crisis Indicator Data'!#REF!="No Data",1,IF(#REF!&lt;&gt;"",1,0))</f>
        <v>#REF!</v>
      </c>
      <c r="N41" s="35" t="e">
        <f>IF('Crisis Indicator Data'!#REF!="No Data",1,IF(#REF!&lt;&gt;"",1,0))</f>
        <v>#REF!</v>
      </c>
      <c r="O41" s="35" t="e">
        <f>IF('Crisis Indicator Data'!#REF!="No Data",1,IF(#REF!&lt;&gt;"",1,0))</f>
        <v>#REF!</v>
      </c>
      <c r="P41" s="35" t="e">
        <f>IF('Crisis Indicator Data'!#REF!="No Data",1,IF(#REF!&lt;&gt;"",1,0))</f>
        <v>#REF!</v>
      </c>
      <c r="Q41" s="35" t="e">
        <f>IF('Crisis Indicator Data'!#REF!="No Data",1,IF(#REF!&lt;&gt;"",1,0))</f>
        <v>#REF!</v>
      </c>
      <c r="R41" s="35" t="e">
        <f>IF('Crisis Indicator Data'!#REF!="No Data",1,IF(#REF!&lt;&gt;"",1,0))</f>
        <v>#REF!</v>
      </c>
      <c r="S41" s="35" t="e">
        <f>IF('Crisis Indicator Data'!#REF!="No Data",1,IF(#REF!&lt;&gt;"",1,0))</f>
        <v>#REF!</v>
      </c>
      <c r="T41" s="35" t="e">
        <f>IF('Crisis Indicator Data'!#REF!="No Data",1,IF(#REF!&lt;&gt;"",1,0))</f>
        <v>#REF!</v>
      </c>
      <c r="U41" s="35" t="e">
        <f>IF('Crisis Indicator Data'!#REF!="No Data",1,IF(#REF!&lt;&gt;"",1,0))</f>
        <v>#REF!</v>
      </c>
      <c r="V41" s="35" t="e">
        <f>IF('Crisis Indicator Data'!#REF!="No Data",1,IF(#REF!&lt;&gt;"",1,0))</f>
        <v>#REF!</v>
      </c>
      <c r="W41" s="35" t="e">
        <f>IF('Crisis Indicator Data'!#REF!="No Data",1,IF(#REF!&lt;&gt;"",1,0))</f>
        <v>#REF!</v>
      </c>
      <c r="X41" s="35" t="e">
        <f>IF('Crisis Indicator Data'!#REF!="No Data",1,IF(#REF!&lt;&gt;"",1,0))</f>
        <v>#REF!</v>
      </c>
      <c r="Y41" s="35" t="e">
        <f>IF('Crisis Indicator Data'!#REF!="No Data",1,IF(#REF!&lt;&gt;"",1,0))</f>
        <v>#REF!</v>
      </c>
      <c r="Z41" s="35" t="e">
        <f>IF('Crisis Indicator Data'!#REF!="No Data",1,IF(#REF!&lt;&gt;"",1,0))</f>
        <v>#REF!</v>
      </c>
      <c r="AA41" s="35" t="e">
        <f>IF('Crisis Indicator Data'!#REF!="No Data",1,IF(#REF!&lt;&gt;"",1,0))</f>
        <v>#REF!</v>
      </c>
      <c r="AB41" s="35" t="e">
        <f>IF('Crisis Indicator Data'!#REF!="No Data",1,IF(#REF!&lt;&gt;"",1,0))</f>
        <v>#REF!</v>
      </c>
      <c r="AC41" s="35" t="e">
        <f>IF('Crisis Indicator Data'!#REF!="No Data",1,IF(#REF!&lt;&gt;"",1,0))</f>
        <v>#REF!</v>
      </c>
      <c r="AD41" s="35" t="e">
        <f>IF('Crisis Indicator Data'!#REF!="No Data",1,IF(#REF!&lt;&gt;"",1,0))</f>
        <v>#REF!</v>
      </c>
      <c r="AE41" s="35" t="e">
        <f>IF('Crisis Indicator Data'!#REF!="No Data",1,IF(#REF!&lt;&gt;"",1,0))</f>
        <v>#REF!</v>
      </c>
      <c r="AF41" s="35" t="e">
        <f>IF('Crisis Indicator Data'!#REF!="No Data",1,IF(#REF!&lt;&gt;"",1,0))</f>
        <v>#REF!</v>
      </c>
      <c r="AG41" s="35" t="e">
        <f>IF('Crisis Indicator Data'!#REF!="No Data",1,IF(#REF!&lt;&gt;"",1,0))</f>
        <v>#REF!</v>
      </c>
      <c r="AH41" s="35" t="e">
        <f>IF('Crisis Indicator Data'!#REF!="No Data",1,IF(#REF!&lt;&gt;"",1,0))</f>
        <v>#REF!</v>
      </c>
      <c r="AI41" s="35" t="e">
        <f>IF('Crisis Indicator Data'!#REF!="No Data",1,IF(#REF!&lt;&gt;"",1,0))</f>
        <v>#REF!</v>
      </c>
      <c r="AJ41" s="35" t="e">
        <f>IF('Crisis Indicator Data'!#REF!="No Data",1,IF(#REF!&lt;&gt;"",1,0))</f>
        <v>#REF!</v>
      </c>
      <c r="AK41" s="35" t="e">
        <f>IF('Crisis Indicator Data'!#REF!="No Data",1,IF(#REF!&lt;&gt;"",1,0))</f>
        <v>#REF!</v>
      </c>
      <c r="AL41" s="35" t="e">
        <f>IF('Crisis Indicator Data'!#REF!="No Data",1,IF(#REF!&lt;&gt;"",1,0))</f>
        <v>#REF!</v>
      </c>
      <c r="AM41" s="35" t="e">
        <f>IF('Crisis Indicator Data'!#REF!="No Data",1,IF(#REF!&lt;&gt;"",1,0))</f>
        <v>#REF!</v>
      </c>
      <c r="AN41" s="35" t="e">
        <f>IF('Crisis Indicator Data'!#REF!="No Data",1,IF(#REF!&lt;&gt;"",1,0))</f>
        <v>#REF!</v>
      </c>
      <c r="AO41" s="35" t="e">
        <f>IF('Crisis Indicator Data'!#REF!="No Data",1,IF(#REF!&lt;&gt;"",1,0))</f>
        <v>#REF!</v>
      </c>
      <c r="AP41" s="35" t="e">
        <f>IF('Crisis Indicator Data'!#REF!="No Data",1,IF(#REF!&lt;&gt;"",1,0))</f>
        <v>#REF!</v>
      </c>
      <c r="AQ41" s="35" t="e">
        <f>IF('Crisis Indicator Data'!#REF!="No Data",1,IF(#REF!&lt;&gt;"",1,0))</f>
        <v>#REF!</v>
      </c>
      <c r="AR41" s="35" t="e">
        <f>IF('Crisis Indicator Data'!#REF!="No Data",1,IF(#REF!&lt;&gt;"",1,0))</f>
        <v>#REF!</v>
      </c>
      <c r="AS41" s="35" t="e">
        <f>IF('Crisis Indicator Data'!#REF!="No Data",1,IF(#REF!&lt;&gt;"",1,0))</f>
        <v>#REF!</v>
      </c>
      <c r="AT41" s="35" t="e">
        <f>IF('Crisis Indicator Data'!#REF!="No Data",1,IF(#REF!&lt;&gt;"",1,0))</f>
        <v>#REF!</v>
      </c>
      <c r="AU41" s="35" t="e">
        <f>IF('Crisis Indicator Data'!#REF!="No Data",1,IF(#REF!&lt;&gt;"",1,0))</f>
        <v>#REF!</v>
      </c>
      <c r="AV41" s="35" t="e">
        <f>IF('Crisis Indicator Data'!#REF!="No Data",1,IF(#REF!&lt;&gt;"",1,0))</f>
        <v>#REF!</v>
      </c>
      <c r="AW41" s="35" t="e">
        <f>IF('Crisis Indicator Data'!#REF!="No Data",1,IF(#REF!&lt;&gt;"",1,0))</f>
        <v>#REF!</v>
      </c>
      <c r="AX41" s="35" t="e">
        <f>IF('Crisis Indicator Data'!#REF!="No Data",1,IF(#REF!&lt;&gt;"",1,0))</f>
        <v>#REF!</v>
      </c>
      <c r="AY41" s="35" t="e">
        <f>IF('Crisis Indicator Data'!#REF!="No Data",1,IF(#REF!&lt;&gt;"",1,0))</f>
        <v>#REF!</v>
      </c>
      <c r="AZ41" s="35" t="e">
        <f>IF('Crisis Indicator Data'!#REF!="No Data",1,IF(#REF!&lt;&gt;"",1,0))</f>
        <v>#REF!</v>
      </c>
      <c r="BA41" t="e">
        <f t="shared" si="0"/>
        <v>#REF!</v>
      </c>
      <c r="BB41" s="37" t="e">
        <f t="shared" si="1"/>
        <v>#REF!</v>
      </c>
    </row>
    <row r="42" spans="1:54" x14ac:dyDescent="0.35">
      <c r="A42" t="s">
        <v>74</v>
      </c>
      <c r="B42" s="35" t="e">
        <f>IF('Crisis Indicator Data'!#REF!="No Data",1,IF(#REF!&lt;&gt;"",1,0))</f>
        <v>#REF!</v>
      </c>
      <c r="C42" s="35" t="e">
        <f>IF('Crisis Indicator Data'!#REF!="No Data",1,IF(#REF!&lt;&gt;"",1,0))</f>
        <v>#REF!</v>
      </c>
      <c r="D42" s="35" t="e">
        <f>IF('Crisis Indicator Data'!#REF!="No Data",1,IF(#REF!&lt;&gt;"",1,0))</f>
        <v>#REF!</v>
      </c>
      <c r="E42" s="35" t="e">
        <f>IF('Crisis Indicator Data'!#REF!="No Data",1,IF(#REF!&lt;&gt;"",1,0))</f>
        <v>#REF!</v>
      </c>
      <c r="F42" s="35" t="e">
        <f>IF('Crisis Indicator Data'!#REF!="No Data",1,IF(#REF!&lt;&gt;"",1,0))</f>
        <v>#REF!</v>
      </c>
      <c r="G42" s="35" t="e">
        <f>IF('Crisis Indicator Data'!#REF!="No Data",1,IF(#REF!&lt;&gt;"",1,0))</f>
        <v>#REF!</v>
      </c>
      <c r="H42" s="35" t="e">
        <f>IF('Crisis Indicator Data'!#REF!="No Data",1,IF(#REF!&lt;&gt;"",1,0))</f>
        <v>#REF!</v>
      </c>
      <c r="I42" s="35" t="e">
        <f>IF('Crisis Indicator Data'!#REF!="No Data",1,IF(#REF!&lt;&gt;"",1,0))</f>
        <v>#REF!</v>
      </c>
      <c r="J42" s="35" t="e">
        <f>IF('Crisis Indicator Data'!#REF!="No Data",1,IF(#REF!&lt;&gt;"",1,0))</f>
        <v>#REF!</v>
      </c>
      <c r="K42" s="35" t="e">
        <f>IF('Crisis Indicator Data'!#REF!="No Data",1,IF(#REF!&lt;&gt;"",1,0))</f>
        <v>#REF!</v>
      </c>
      <c r="L42" s="35" t="e">
        <f>IF('Crisis Indicator Data'!#REF!="No Data",1,IF(#REF!&lt;&gt;"",1,0))</f>
        <v>#REF!</v>
      </c>
      <c r="M42" s="35" t="e">
        <f>IF('Crisis Indicator Data'!#REF!="No Data",1,IF(#REF!&lt;&gt;"",1,0))</f>
        <v>#REF!</v>
      </c>
      <c r="N42" s="35" t="e">
        <f>IF('Crisis Indicator Data'!#REF!="No Data",1,IF(#REF!&lt;&gt;"",1,0))</f>
        <v>#REF!</v>
      </c>
      <c r="O42" s="35" t="e">
        <f>IF('Crisis Indicator Data'!#REF!="No Data",1,IF(#REF!&lt;&gt;"",1,0))</f>
        <v>#REF!</v>
      </c>
      <c r="P42" s="35" t="e">
        <f>IF('Crisis Indicator Data'!#REF!="No Data",1,IF(#REF!&lt;&gt;"",1,0))</f>
        <v>#REF!</v>
      </c>
      <c r="Q42" s="35" t="e">
        <f>IF('Crisis Indicator Data'!#REF!="No Data",1,IF(#REF!&lt;&gt;"",1,0))</f>
        <v>#REF!</v>
      </c>
      <c r="R42" s="35" t="e">
        <f>IF('Crisis Indicator Data'!#REF!="No Data",1,IF(#REF!&lt;&gt;"",1,0))</f>
        <v>#REF!</v>
      </c>
      <c r="S42" s="35" t="e">
        <f>IF('Crisis Indicator Data'!#REF!="No Data",1,IF(#REF!&lt;&gt;"",1,0))</f>
        <v>#REF!</v>
      </c>
      <c r="T42" s="35" t="e">
        <f>IF('Crisis Indicator Data'!#REF!="No Data",1,IF(#REF!&lt;&gt;"",1,0))</f>
        <v>#REF!</v>
      </c>
      <c r="U42" s="35" t="e">
        <f>IF('Crisis Indicator Data'!#REF!="No Data",1,IF(#REF!&lt;&gt;"",1,0))</f>
        <v>#REF!</v>
      </c>
      <c r="V42" s="35" t="e">
        <f>IF('Crisis Indicator Data'!#REF!="No Data",1,IF(#REF!&lt;&gt;"",1,0))</f>
        <v>#REF!</v>
      </c>
      <c r="W42" s="35" t="e">
        <f>IF('Crisis Indicator Data'!#REF!="No Data",1,IF(#REF!&lt;&gt;"",1,0))</f>
        <v>#REF!</v>
      </c>
      <c r="X42" s="35" t="e">
        <f>IF('Crisis Indicator Data'!#REF!="No Data",1,IF(#REF!&lt;&gt;"",1,0))</f>
        <v>#REF!</v>
      </c>
      <c r="Y42" s="35" t="e">
        <f>IF('Crisis Indicator Data'!#REF!="No Data",1,IF(#REF!&lt;&gt;"",1,0))</f>
        <v>#REF!</v>
      </c>
      <c r="Z42" s="35" t="e">
        <f>IF('Crisis Indicator Data'!#REF!="No Data",1,IF(#REF!&lt;&gt;"",1,0))</f>
        <v>#REF!</v>
      </c>
      <c r="AA42" s="35" t="e">
        <f>IF('Crisis Indicator Data'!#REF!="No Data",1,IF(#REF!&lt;&gt;"",1,0))</f>
        <v>#REF!</v>
      </c>
      <c r="AB42" s="35" t="e">
        <f>IF('Crisis Indicator Data'!#REF!="No Data",1,IF(#REF!&lt;&gt;"",1,0))</f>
        <v>#REF!</v>
      </c>
      <c r="AC42" s="35" t="e">
        <f>IF('Crisis Indicator Data'!#REF!="No Data",1,IF(#REF!&lt;&gt;"",1,0))</f>
        <v>#REF!</v>
      </c>
      <c r="AD42" s="35" t="e">
        <f>IF('Crisis Indicator Data'!#REF!="No Data",1,IF(#REF!&lt;&gt;"",1,0))</f>
        <v>#REF!</v>
      </c>
      <c r="AE42" s="35" t="e">
        <f>IF('Crisis Indicator Data'!#REF!="No Data",1,IF(#REF!&lt;&gt;"",1,0))</f>
        <v>#REF!</v>
      </c>
      <c r="AF42" s="35" t="e">
        <f>IF('Crisis Indicator Data'!#REF!="No Data",1,IF(#REF!&lt;&gt;"",1,0))</f>
        <v>#REF!</v>
      </c>
      <c r="AG42" s="35" t="e">
        <f>IF('Crisis Indicator Data'!#REF!="No Data",1,IF(#REF!&lt;&gt;"",1,0))</f>
        <v>#REF!</v>
      </c>
      <c r="AH42" s="35" t="e">
        <f>IF('Crisis Indicator Data'!#REF!="No Data",1,IF(#REF!&lt;&gt;"",1,0))</f>
        <v>#REF!</v>
      </c>
      <c r="AI42" s="35" t="e">
        <f>IF('Crisis Indicator Data'!#REF!="No Data",1,IF(#REF!&lt;&gt;"",1,0))</f>
        <v>#REF!</v>
      </c>
      <c r="AJ42" s="35" t="e">
        <f>IF('Crisis Indicator Data'!#REF!="No Data",1,IF(#REF!&lt;&gt;"",1,0))</f>
        <v>#REF!</v>
      </c>
      <c r="AK42" s="35" t="e">
        <f>IF('Crisis Indicator Data'!#REF!="No Data",1,IF(#REF!&lt;&gt;"",1,0))</f>
        <v>#REF!</v>
      </c>
      <c r="AL42" s="35" t="e">
        <f>IF('Crisis Indicator Data'!#REF!="No Data",1,IF(#REF!&lt;&gt;"",1,0))</f>
        <v>#REF!</v>
      </c>
      <c r="AM42" s="35" t="e">
        <f>IF('Crisis Indicator Data'!#REF!="No Data",1,IF(#REF!&lt;&gt;"",1,0))</f>
        <v>#REF!</v>
      </c>
      <c r="AN42" s="35" t="e">
        <f>IF('Crisis Indicator Data'!#REF!="No Data",1,IF(#REF!&lt;&gt;"",1,0))</f>
        <v>#REF!</v>
      </c>
      <c r="AO42" s="35" t="e">
        <f>IF('Crisis Indicator Data'!#REF!="No Data",1,IF(#REF!&lt;&gt;"",1,0))</f>
        <v>#REF!</v>
      </c>
      <c r="AP42" s="35" t="e">
        <f>IF('Crisis Indicator Data'!#REF!="No Data",1,IF(#REF!&lt;&gt;"",1,0))</f>
        <v>#REF!</v>
      </c>
      <c r="AQ42" s="35" t="e">
        <f>IF('Crisis Indicator Data'!#REF!="No Data",1,IF(#REF!&lt;&gt;"",1,0))</f>
        <v>#REF!</v>
      </c>
      <c r="AR42" s="35" t="e">
        <f>IF('Crisis Indicator Data'!#REF!="No Data",1,IF(#REF!&lt;&gt;"",1,0))</f>
        <v>#REF!</v>
      </c>
      <c r="AS42" s="35" t="e">
        <f>IF('Crisis Indicator Data'!#REF!="No Data",1,IF(#REF!&lt;&gt;"",1,0))</f>
        <v>#REF!</v>
      </c>
      <c r="AT42" s="35" t="e">
        <f>IF('Crisis Indicator Data'!#REF!="No Data",1,IF(#REF!&lt;&gt;"",1,0))</f>
        <v>#REF!</v>
      </c>
      <c r="AU42" s="35" t="e">
        <f>IF('Crisis Indicator Data'!#REF!="No Data",1,IF(#REF!&lt;&gt;"",1,0))</f>
        <v>#REF!</v>
      </c>
      <c r="AV42" s="35" t="e">
        <f>IF('Crisis Indicator Data'!#REF!="No Data",1,IF(#REF!&lt;&gt;"",1,0))</f>
        <v>#REF!</v>
      </c>
      <c r="AW42" s="35" t="e">
        <f>IF('Crisis Indicator Data'!#REF!="No Data",1,IF(#REF!&lt;&gt;"",1,0))</f>
        <v>#REF!</v>
      </c>
      <c r="AX42" s="35" t="e">
        <f>IF('Crisis Indicator Data'!#REF!="No Data",1,IF(#REF!&lt;&gt;"",1,0))</f>
        <v>#REF!</v>
      </c>
      <c r="AY42" s="35" t="e">
        <f>IF('Crisis Indicator Data'!#REF!="No Data",1,IF(#REF!&lt;&gt;"",1,0))</f>
        <v>#REF!</v>
      </c>
      <c r="AZ42" s="35" t="e">
        <f>IF('Crisis Indicator Data'!#REF!="No Data",1,IF(#REF!&lt;&gt;"",1,0))</f>
        <v>#REF!</v>
      </c>
      <c r="BA42" t="e">
        <f t="shared" si="0"/>
        <v>#REF!</v>
      </c>
      <c r="BB42" s="37" t="e">
        <f t="shared" si="1"/>
        <v>#REF!</v>
      </c>
    </row>
    <row r="43" spans="1:54" x14ac:dyDescent="0.35">
      <c r="A43" t="s">
        <v>75</v>
      </c>
      <c r="B43" s="35" t="e">
        <f>IF('Crisis Indicator Data'!#REF!="No Data",1,IF(#REF!&lt;&gt;"",1,0))</f>
        <v>#REF!</v>
      </c>
      <c r="C43" s="35" t="e">
        <f>IF('Crisis Indicator Data'!#REF!="No Data",1,IF(#REF!&lt;&gt;"",1,0))</f>
        <v>#REF!</v>
      </c>
      <c r="D43" s="35" t="e">
        <f>IF('Crisis Indicator Data'!#REF!="No Data",1,IF(#REF!&lt;&gt;"",1,0))</f>
        <v>#REF!</v>
      </c>
      <c r="E43" s="35" t="e">
        <f>IF('Crisis Indicator Data'!#REF!="No Data",1,IF(#REF!&lt;&gt;"",1,0))</f>
        <v>#REF!</v>
      </c>
      <c r="F43" s="35" t="e">
        <f>IF('Crisis Indicator Data'!#REF!="No Data",1,IF(#REF!&lt;&gt;"",1,0))</f>
        <v>#REF!</v>
      </c>
      <c r="G43" s="35" t="e">
        <f>IF('Crisis Indicator Data'!#REF!="No Data",1,IF(#REF!&lt;&gt;"",1,0))</f>
        <v>#REF!</v>
      </c>
      <c r="H43" s="35" t="e">
        <f>IF('Crisis Indicator Data'!#REF!="No Data",1,IF(#REF!&lt;&gt;"",1,0))</f>
        <v>#REF!</v>
      </c>
      <c r="I43" s="35" t="e">
        <f>IF('Crisis Indicator Data'!#REF!="No Data",1,IF(#REF!&lt;&gt;"",1,0))</f>
        <v>#REF!</v>
      </c>
      <c r="J43" s="35" t="e">
        <f>IF('Crisis Indicator Data'!#REF!="No Data",1,IF(#REF!&lt;&gt;"",1,0))</f>
        <v>#REF!</v>
      </c>
      <c r="K43" s="35" t="e">
        <f>IF('Crisis Indicator Data'!#REF!="No Data",1,IF(#REF!&lt;&gt;"",1,0))</f>
        <v>#REF!</v>
      </c>
      <c r="L43" s="35" t="e">
        <f>IF('Crisis Indicator Data'!#REF!="No Data",1,IF(#REF!&lt;&gt;"",1,0))</f>
        <v>#REF!</v>
      </c>
      <c r="M43" s="35" t="e">
        <f>IF('Crisis Indicator Data'!#REF!="No Data",1,IF(#REF!&lt;&gt;"",1,0))</f>
        <v>#REF!</v>
      </c>
      <c r="N43" s="35" t="e">
        <f>IF('Crisis Indicator Data'!#REF!="No Data",1,IF(#REF!&lt;&gt;"",1,0))</f>
        <v>#REF!</v>
      </c>
      <c r="O43" s="35" t="e">
        <f>IF('Crisis Indicator Data'!#REF!="No Data",1,IF(#REF!&lt;&gt;"",1,0))</f>
        <v>#REF!</v>
      </c>
      <c r="P43" s="35" t="e">
        <f>IF('Crisis Indicator Data'!#REF!="No Data",1,IF(#REF!&lt;&gt;"",1,0))</f>
        <v>#REF!</v>
      </c>
      <c r="Q43" s="35" t="e">
        <f>IF('Crisis Indicator Data'!#REF!="No Data",1,IF(#REF!&lt;&gt;"",1,0))</f>
        <v>#REF!</v>
      </c>
      <c r="R43" s="35" t="e">
        <f>IF('Crisis Indicator Data'!#REF!="No Data",1,IF(#REF!&lt;&gt;"",1,0))</f>
        <v>#REF!</v>
      </c>
      <c r="S43" s="35" t="e">
        <f>IF('Crisis Indicator Data'!#REF!="No Data",1,IF(#REF!&lt;&gt;"",1,0))</f>
        <v>#REF!</v>
      </c>
      <c r="T43" s="35" t="e">
        <f>IF('Crisis Indicator Data'!#REF!="No Data",1,IF(#REF!&lt;&gt;"",1,0))</f>
        <v>#REF!</v>
      </c>
      <c r="U43" s="35" t="e">
        <f>IF('Crisis Indicator Data'!#REF!="No Data",1,IF(#REF!&lt;&gt;"",1,0))</f>
        <v>#REF!</v>
      </c>
      <c r="V43" s="35" t="e">
        <f>IF('Crisis Indicator Data'!#REF!="No Data",1,IF(#REF!&lt;&gt;"",1,0))</f>
        <v>#REF!</v>
      </c>
      <c r="W43" s="35" t="e">
        <f>IF('Crisis Indicator Data'!#REF!="No Data",1,IF(#REF!&lt;&gt;"",1,0))</f>
        <v>#REF!</v>
      </c>
      <c r="X43" s="35" t="e">
        <f>IF('Crisis Indicator Data'!#REF!="No Data",1,IF(#REF!&lt;&gt;"",1,0))</f>
        <v>#REF!</v>
      </c>
      <c r="Y43" s="35" t="e">
        <f>IF('Crisis Indicator Data'!#REF!="No Data",1,IF(#REF!&lt;&gt;"",1,0))</f>
        <v>#REF!</v>
      </c>
      <c r="Z43" s="35" t="e">
        <f>IF('Crisis Indicator Data'!#REF!="No Data",1,IF(#REF!&lt;&gt;"",1,0))</f>
        <v>#REF!</v>
      </c>
      <c r="AA43" s="35" t="e">
        <f>IF('Crisis Indicator Data'!#REF!="No Data",1,IF(#REF!&lt;&gt;"",1,0))</f>
        <v>#REF!</v>
      </c>
      <c r="AB43" s="35" t="e">
        <f>IF('Crisis Indicator Data'!#REF!="No Data",1,IF(#REF!&lt;&gt;"",1,0))</f>
        <v>#REF!</v>
      </c>
      <c r="AC43" s="35" t="e">
        <f>IF('Crisis Indicator Data'!#REF!="No Data",1,IF(#REF!&lt;&gt;"",1,0))</f>
        <v>#REF!</v>
      </c>
      <c r="AD43" s="35" t="e">
        <f>IF('Crisis Indicator Data'!#REF!="No Data",1,IF(#REF!&lt;&gt;"",1,0))</f>
        <v>#REF!</v>
      </c>
      <c r="AE43" s="35" t="e">
        <f>IF('Crisis Indicator Data'!#REF!="No Data",1,IF(#REF!&lt;&gt;"",1,0))</f>
        <v>#REF!</v>
      </c>
      <c r="AF43" s="35" t="e">
        <f>IF('Crisis Indicator Data'!#REF!="No Data",1,IF(#REF!&lt;&gt;"",1,0))</f>
        <v>#REF!</v>
      </c>
      <c r="AG43" s="35" t="e">
        <f>IF('Crisis Indicator Data'!#REF!="No Data",1,IF(#REF!&lt;&gt;"",1,0))</f>
        <v>#REF!</v>
      </c>
      <c r="AH43" s="35" t="e">
        <f>IF('Crisis Indicator Data'!#REF!="No Data",1,IF(#REF!&lt;&gt;"",1,0))</f>
        <v>#REF!</v>
      </c>
      <c r="AI43" s="35" t="e">
        <f>IF('Crisis Indicator Data'!#REF!="No Data",1,IF(#REF!&lt;&gt;"",1,0))</f>
        <v>#REF!</v>
      </c>
      <c r="AJ43" s="35" t="e">
        <f>IF('Crisis Indicator Data'!#REF!="No Data",1,IF(#REF!&lt;&gt;"",1,0))</f>
        <v>#REF!</v>
      </c>
      <c r="AK43" s="35" t="e">
        <f>IF('Crisis Indicator Data'!#REF!="No Data",1,IF(#REF!&lt;&gt;"",1,0))</f>
        <v>#REF!</v>
      </c>
      <c r="AL43" s="35" t="e">
        <f>IF('Crisis Indicator Data'!#REF!="No Data",1,IF(#REF!&lt;&gt;"",1,0))</f>
        <v>#REF!</v>
      </c>
      <c r="AM43" s="35" t="e">
        <f>IF('Crisis Indicator Data'!#REF!="No Data",1,IF(#REF!&lt;&gt;"",1,0))</f>
        <v>#REF!</v>
      </c>
      <c r="AN43" s="35" t="e">
        <f>IF('Crisis Indicator Data'!#REF!="No Data",1,IF(#REF!&lt;&gt;"",1,0))</f>
        <v>#REF!</v>
      </c>
      <c r="AO43" s="35" t="e">
        <f>IF('Crisis Indicator Data'!#REF!="No Data",1,IF(#REF!&lt;&gt;"",1,0))</f>
        <v>#REF!</v>
      </c>
      <c r="AP43" s="35" t="e">
        <f>IF('Crisis Indicator Data'!#REF!="No Data",1,IF(#REF!&lt;&gt;"",1,0))</f>
        <v>#REF!</v>
      </c>
      <c r="AQ43" s="35" t="e">
        <f>IF('Crisis Indicator Data'!#REF!="No Data",1,IF(#REF!&lt;&gt;"",1,0))</f>
        <v>#REF!</v>
      </c>
      <c r="AR43" s="35" t="e">
        <f>IF('Crisis Indicator Data'!#REF!="No Data",1,IF(#REF!&lt;&gt;"",1,0))</f>
        <v>#REF!</v>
      </c>
      <c r="AS43" s="35" t="e">
        <f>IF('Crisis Indicator Data'!#REF!="No Data",1,IF(#REF!&lt;&gt;"",1,0))</f>
        <v>#REF!</v>
      </c>
      <c r="AT43" s="35" t="e">
        <f>IF('Crisis Indicator Data'!#REF!="No Data",1,IF(#REF!&lt;&gt;"",1,0))</f>
        <v>#REF!</v>
      </c>
      <c r="AU43" s="35" t="e">
        <f>IF('Crisis Indicator Data'!#REF!="No Data",1,IF(#REF!&lt;&gt;"",1,0))</f>
        <v>#REF!</v>
      </c>
      <c r="AV43" s="35" t="e">
        <f>IF('Crisis Indicator Data'!#REF!="No Data",1,IF(#REF!&lt;&gt;"",1,0))</f>
        <v>#REF!</v>
      </c>
      <c r="AW43" s="35" t="e">
        <f>IF('Crisis Indicator Data'!#REF!="No Data",1,IF(#REF!&lt;&gt;"",1,0))</f>
        <v>#REF!</v>
      </c>
      <c r="AX43" s="35" t="e">
        <f>IF('Crisis Indicator Data'!#REF!="No Data",1,IF(#REF!&lt;&gt;"",1,0))</f>
        <v>#REF!</v>
      </c>
      <c r="AY43" s="35" t="e">
        <f>IF('Crisis Indicator Data'!#REF!="No Data",1,IF(#REF!&lt;&gt;"",1,0))</f>
        <v>#REF!</v>
      </c>
      <c r="AZ43" s="35" t="e">
        <f>IF('Crisis Indicator Data'!#REF!="No Data",1,IF(#REF!&lt;&gt;"",1,0))</f>
        <v>#REF!</v>
      </c>
      <c r="BA43" t="e">
        <f t="shared" si="0"/>
        <v>#REF!</v>
      </c>
      <c r="BB43" s="37" t="e">
        <f t="shared" si="1"/>
        <v>#REF!</v>
      </c>
    </row>
    <row r="44" spans="1:54" x14ac:dyDescent="0.35">
      <c r="A44" t="s">
        <v>77</v>
      </c>
      <c r="B44" s="35" t="e">
        <f>IF('Crisis Indicator Data'!#REF!="No Data",1,IF(#REF!&lt;&gt;"",1,0))</f>
        <v>#REF!</v>
      </c>
      <c r="C44" s="35" t="e">
        <f>IF('Crisis Indicator Data'!#REF!="No Data",1,IF(#REF!&lt;&gt;"",1,0))</f>
        <v>#REF!</v>
      </c>
      <c r="D44" s="35" t="e">
        <f>IF('Crisis Indicator Data'!#REF!="No Data",1,IF(#REF!&lt;&gt;"",1,0))</f>
        <v>#REF!</v>
      </c>
      <c r="E44" s="35" t="e">
        <f>IF('Crisis Indicator Data'!#REF!="No Data",1,IF(#REF!&lt;&gt;"",1,0))</f>
        <v>#REF!</v>
      </c>
      <c r="F44" s="35" t="e">
        <f>IF('Crisis Indicator Data'!#REF!="No Data",1,IF(#REF!&lt;&gt;"",1,0))</f>
        <v>#REF!</v>
      </c>
      <c r="G44" s="35" t="e">
        <f>IF('Crisis Indicator Data'!#REF!="No Data",1,IF(#REF!&lt;&gt;"",1,0))</f>
        <v>#REF!</v>
      </c>
      <c r="H44" s="35" t="e">
        <f>IF('Crisis Indicator Data'!#REF!="No Data",1,IF(#REF!&lt;&gt;"",1,0))</f>
        <v>#REF!</v>
      </c>
      <c r="I44" s="35" t="e">
        <f>IF('Crisis Indicator Data'!#REF!="No Data",1,IF(#REF!&lt;&gt;"",1,0))</f>
        <v>#REF!</v>
      </c>
      <c r="J44" s="35" t="e">
        <f>IF('Crisis Indicator Data'!#REF!="No Data",1,IF(#REF!&lt;&gt;"",1,0))</f>
        <v>#REF!</v>
      </c>
      <c r="K44" s="35" t="e">
        <f>IF('Crisis Indicator Data'!#REF!="No Data",1,IF(#REF!&lt;&gt;"",1,0))</f>
        <v>#REF!</v>
      </c>
      <c r="L44" s="35" t="e">
        <f>IF('Crisis Indicator Data'!#REF!="No Data",1,IF(#REF!&lt;&gt;"",1,0))</f>
        <v>#REF!</v>
      </c>
      <c r="M44" s="35" t="e">
        <f>IF('Crisis Indicator Data'!#REF!="No Data",1,IF(#REF!&lt;&gt;"",1,0))</f>
        <v>#REF!</v>
      </c>
      <c r="N44" s="35" t="e">
        <f>IF('Crisis Indicator Data'!#REF!="No Data",1,IF(#REF!&lt;&gt;"",1,0))</f>
        <v>#REF!</v>
      </c>
      <c r="O44" s="35" t="e">
        <f>IF('Crisis Indicator Data'!#REF!="No Data",1,IF(#REF!&lt;&gt;"",1,0))</f>
        <v>#REF!</v>
      </c>
      <c r="P44" s="35" t="e">
        <f>IF('Crisis Indicator Data'!#REF!="No Data",1,IF(#REF!&lt;&gt;"",1,0))</f>
        <v>#REF!</v>
      </c>
      <c r="Q44" s="35" t="e">
        <f>IF('Crisis Indicator Data'!#REF!="No Data",1,IF(#REF!&lt;&gt;"",1,0))</f>
        <v>#REF!</v>
      </c>
      <c r="R44" s="35" t="e">
        <f>IF('Crisis Indicator Data'!#REF!="No Data",1,IF(#REF!&lt;&gt;"",1,0))</f>
        <v>#REF!</v>
      </c>
      <c r="S44" s="35" t="e">
        <f>IF('Crisis Indicator Data'!#REF!="No Data",1,IF(#REF!&lt;&gt;"",1,0))</f>
        <v>#REF!</v>
      </c>
      <c r="T44" s="35" t="e">
        <f>IF('Crisis Indicator Data'!#REF!="No Data",1,IF(#REF!&lt;&gt;"",1,0))</f>
        <v>#REF!</v>
      </c>
      <c r="U44" s="35" t="e">
        <f>IF('Crisis Indicator Data'!#REF!="No Data",1,IF(#REF!&lt;&gt;"",1,0))</f>
        <v>#REF!</v>
      </c>
      <c r="V44" s="35" t="e">
        <f>IF('Crisis Indicator Data'!#REF!="No Data",1,IF(#REF!&lt;&gt;"",1,0))</f>
        <v>#REF!</v>
      </c>
      <c r="W44" s="35" t="e">
        <f>IF('Crisis Indicator Data'!#REF!="No Data",1,IF(#REF!&lt;&gt;"",1,0))</f>
        <v>#REF!</v>
      </c>
      <c r="X44" s="35" t="e">
        <f>IF('Crisis Indicator Data'!#REF!="No Data",1,IF(#REF!&lt;&gt;"",1,0))</f>
        <v>#REF!</v>
      </c>
      <c r="Y44" s="35" t="e">
        <f>IF('Crisis Indicator Data'!#REF!="No Data",1,IF(#REF!&lt;&gt;"",1,0))</f>
        <v>#REF!</v>
      </c>
      <c r="Z44" s="35" t="e">
        <f>IF('Crisis Indicator Data'!#REF!="No Data",1,IF(#REF!&lt;&gt;"",1,0))</f>
        <v>#REF!</v>
      </c>
      <c r="AA44" s="35" t="e">
        <f>IF('Crisis Indicator Data'!#REF!="No Data",1,IF(#REF!&lt;&gt;"",1,0))</f>
        <v>#REF!</v>
      </c>
      <c r="AB44" s="35" t="e">
        <f>IF('Crisis Indicator Data'!#REF!="No Data",1,IF(#REF!&lt;&gt;"",1,0))</f>
        <v>#REF!</v>
      </c>
      <c r="AC44" s="35" t="e">
        <f>IF('Crisis Indicator Data'!#REF!="No Data",1,IF(#REF!&lt;&gt;"",1,0))</f>
        <v>#REF!</v>
      </c>
      <c r="AD44" s="35" t="e">
        <f>IF('Crisis Indicator Data'!#REF!="No Data",1,IF(#REF!&lt;&gt;"",1,0))</f>
        <v>#REF!</v>
      </c>
      <c r="AE44" s="35" t="e">
        <f>IF('Crisis Indicator Data'!#REF!="No Data",1,IF(#REF!&lt;&gt;"",1,0))</f>
        <v>#REF!</v>
      </c>
      <c r="AF44" s="35" t="e">
        <f>IF('Crisis Indicator Data'!#REF!="No Data",1,IF(#REF!&lt;&gt;"",1,0))</f>
        <v>#REF!</v>
      </c>
      <c r="AG44" s="35" t="e">
        <f>IF('Crisis Indicator Data'!#REF!="No Data",1,IF(#REF!&lt;&gt;"",1,0))</f>
        <v>#REF!</v>
      </c>
      <c r="AH44" s="35" t="e">
        <f>IF('Crisis Indicator Data'!#REF!="No Data",1,IF(#REF!&lt;&gt;"",1,0))</f>
        <v>#REF!</v>
      </c>
      <c r="AI44" s="35" t="e">
        <f>IF('Crisis Indicator Data'!#REF!="No Data",1,IF(#REF!&lt;&gt;"",1,0))</f>
        <v>#REF!</v>
      </c>
      <c r="AJ44" s="35" t="e">
        <f>IF('Crisis Indicator Data'!#REF!="No Data",1,IF(#REF!&lt;&gt;"",1,0))</f>
        <v>#REF!</v>
      </c>
      <c r="AK44" s="35" t="e">
        <f>IF('Crisis Indicator Data'!#REF!="No Data",1,IF(#REF!&lt;&gt;"",1,0))</f>
        <v>#REF!</v>
      </c>
      <c r="AL44" s="35" t="e">
        <f>IF('Crisis Indicator Data'!#REF!="No Data",1,IF(#REF!&lt;&gt;"",1,0))</f>
        <v>#REF!</v>
      </c>
      <c r="AM44" s="35" t="e">
        <f>IF('Crisis Indicator Data'!#REF!="No Data",1,IF(#REF!&lt;&gt;"",1,0))</f>
        <v>#REF!</v>
      </c>
      <c r="AN44" s="35" t="e">
        <f>IF('Crisis Indicator Data'!#REF!="No Data",1,IF(#REF!&lt;&gt;"",1,0))</f>
        <v>#REF!</v>
      </c>
      <c r="AO44" s="35" t="e">
        <f>IF('Crisis Indicator Data'!#REF!="No Data",1,IF(#REF!&lt;&gt;"",1,0))</f>
        <v>#REF!</v>
      </c>
      <c r="AP44" s="35" t="e">
        <f>IF('Crisis Indicator Data'!#REF!="No Data",1,IF(#REF!&lt;&gt;"",1,0))</f>
        <v>#REF!</v>
      </c>
      <c r="AQ44" s="35" t="e">
        <f>IF('Crisis Indicator Data'!#REF!="No Data",1,IF(#REF!&lt;&gt;"",1,0))</f>
        <v>#REF!</v>
      </c>
      <c r="AR44" s="35" t="e">
        <f>IF('Crisis Indicator Data'!#REF!="No Data",1,IF(#REF!&lt;&gt;"",1,0))</f>
        <v>#REF!</v>
      </c>
      <c r="AS44" s="35" t="e">
        <f>IF('Crisis Indicator Data'!#REF!="No Data",1,IF(#REF!&lt;&gt;"",1,0))</f>
        <v>#REF!</v>
      </c>
      <c r="AT44" s="35" t="e">
        <f>IF('Crisis Indicator Data'!#REF!="No Data",1,IF(#REF!&lt;&gt;"",1,0))</f>
        <v>#REF!</v>
      </c>
      <c r="AU44" s="35" t="e">
        <f>IF('Crisis Indicator Data'!#REF!="No Data",1,IF(#REF!&lt;&gt;"",1,0))</f>
        <v>#REF!</v>
      </c>
      <c r="AV44" s="35" t="e">
        <f>IF('Crisis Indicator Data'!#REF!="No Data",1,IF(#REF!&lt;&gt;"",1,0))</f>
        <v>#REF!</v>
      </c>
      <c r="AW44" s="35" t="e">
        <f>IF('Crisis Indicator Data'!#REF!="No Data",1,IF(#REF!&lt;&gt;"",1,0))</f>
        <v>#REF!</v>
      </c>
      <c r="AX44" s="35" t="e">
        <f>IF('Crisis Indicator Data'!#REF!="No Data",1,IF(#REF!&lt;&gt;"",1,0))</f>
        <v>#REF!</v>
      </c>
      <c r="AY44" s="35" t="e">
        <f>IF('Crisis Indicator Data'!#REF!="No Data",1,IF(#REF!&lt;&gt;"",1,0))</f>
        <v>#REF!</v>
      </c>
      <c r="AZ44" s="35" t="e">
        <f>IF('Crisis Indicator Data'!#REF!="No Data",1,IF(#REF!&lt;&gt;"",1,0))</f>
        <v>#REF!</v>
      </c>
      <c r="BA44" t="e">
        <f t="shared" si="0"/>
        <v>#REF!</v>
      </c>
      <c r="BB44" s="37" t="e">
        <f t="shared" si="1"/>
        <v>#REF!</v>
      </c>
    </row>
    <row r="45" spans="1:54" x14ac:dyDescent="0.35">
      <c r="A45" t="s">
        <v>79</v>
      </c>
      <c r="B45" s="35" t="e">
        <f>IF('Crisis Indicator Data'!#REF!="No Data",1,IF(#REF!&lt;&gt;"",1,0))</f>
        <v>#REF!</v>
      </c>
      <c r="C45" s="35" t="e">
        <f>IF('Crisis Indicator Data'!#REF!="No Data",1,IF(#REF!&lt;&gt;"",1,0))</f>
        <v>#REF!</v>
      </c>
      <c r="D45" s="35" t="e">
        <f>IF('Crisis Indicator Data'!#REF!="No Data",1,IF(#REF!&lt;&gt;"",1,0))</f>
        <v>#REF!</v>
      </c>
      <c r="E45" s="35" t="e">
        <f>IF('Crisis Indicator Data'!#REF!="No Data",1,IF(#REF!&lt;&gt;"",1,0))</f>
        <v>#REF!</v>
      </c>
      <c r="F45" s="35" t="e">
        <f>IF('Crisis Indicator Data'!#REF!="No Data",1,IF(#REF!&lt;&gt;"",1,0))</f>
        <v>#REF!</v>
      </c>
      <c r="G45" s="35" t="e">
        <f>IF('Crisis Indicator Data'!#REF!="No Data",1,IF(#REF!&lt;&gt;"",1,0))</f>
        <v>#REF!</v>
      </c>
      <c r="H45" s="35" t="e">
        <f>IF('Crisis Indicator Data'!#REF!="No Data",1,IF(#REF!&lt;&gt;"",1,0))</f>
        <v>#REF!</v>
      </c>
      <c r="I45" s="35" t="e">
        <f>IF('Crisis Indicator Data'!#REF!="No Data",1,IF(#REF!&lt;&gt;"",1,0))</f>
        <v>#REF!</v>
      </c>
      <c r="J45" s="35" t="e">
        <f>IF('Crisis Indicator Data'!#REF!="No Data",1,IF(#REF!&lt;&gt;"",1,0))</f>
        <v>#REF!</v>
      </c>
      <c r="K45" s="35" t="e">
        <f>IF('Crisis Indicator Data'!#REF!="No Data",1,IF(#REF!&lt;&gt;"",1,0))</f>
        <v>#REF!</v>
      </c>
      <c r="L45" s="35" t="e">
        <f>IF('Crisis Indicator Data'!#REF!="No Data",1,IF(#REF!&lt;&gt;"",1,0))</f>
        <v>#REF!</v>
      </c>
      <c r="M45" s="35" t="e">
        <f>IF('Crisis Indicator Data'!#REF!="No Data",1,IF(#REF!&lt;&gt;"",1,0))</f>
        <v>#REF!</v>
      </c>
      <c r="N45" s="35" t="e">
        <f>IF('Crisis Indicator Data'!#REF!="No Data",1,IF(#REF!&lt;&gt;"",1,0))</f>
        <v>#REF!</v>
      </c>
      <c r="O45" s="35" t="e">
        <f>IF('Crisis Indicator Data'!#REF!="No Data",1,IF(#REF!&lt;&gt;"",1,0))</f>
        <v>#REF!</v>
      </c>
      <c r="P45" s="35" t="e">
        <f>IF('Crisis Indicator Data'!#REF!="No Data",1,IF(#REF!&lt;&gt;"",1,0))</f>
        <v>#REF!</v>
      </c>
      <c r="Q45" s="35" t="e">
        <f>IF('Crisis Indicator Data'!#REF!="No Data",1,IF(#REF!&lt;&gt;"",1,0))</f>
        <v>#REF!</v>
      </c>
      <c r="R45" s="35" t="e">
        <f>IF('Crisis Indicator Data'!#REF!="No Data",1,IF(#REF!&lt;&gt;"",1,0))</f>
        <v>#REF!</v>
      </c>
      <c r="S45" s="35" t="e">
        <f>IF('Crisis Indicator Data'!#REF!="No Data",1,IF(#REF!&lt;&gt;"",1,0))</f>
        <v>#REF!</v>
      </c>
      <c r="T45" s="35" t="e">
        <f>IF('Crisis Indicator Data'!#REF!="No Data",1,IF(#REF!&lt;&gt;"",1,0))</f>
        <v>#REF!</v>
      </c>
      <c r="U45" s="35" t="e">
        <f>IF('Crisis Indicator Data'!#REF!="No Data",1,IF(#REF!&lt;&gt;"",1,0))</f>
        <v>#REF!</v>
      </c>
      <c r="V45" s="35" t="e">
        <f>IF('Crisis Indicator Data'!#REF!="No Data",1,IF(#REF!&lt;&gt;"",1,0))</f>
        <v>#REF!</v>
      </c>
      <c r="W45" s="35" t="e">
        <f>IF('Crisis Indicator Data'!#REF!="No Data",1,IF(#REF!&lt;&gt;"",1,0))</f>
        <v>#REF!</v>
      </c>
      <c r="X45" s="35" t="e">
        <f>IF('Crisis Indicator Data'!#REF!="No Data",1,IF(#REF!&lt;&gt;"",1,0))</f>
        <v>#REF!</v>
      </c>
      <c r="Y45" s="35" t="e">
        <f>IF('Crisis Indicator Data'!#REF!="No Data",1,IF(#REF!&lt;&gt;"",1,0))</f>
        <v>#REF!</v>
      </c>
      <c r="Z45" s="35" t="e">
        <f>IF('Crisis Indicator Data'!#REF!="No Data",1,IF(#REF!&lt;&gt;"",1,0))</f>
        <v>#REF!</v>
      </c>
      <c r="AA45" s="35" t="e">
        <f>IF('Crisis Indicator Data'!#REF!="No Data",1,IF(#REF!&lt;&gt;"",1,0))</f>
        <v>#REF!</v>
      </c>
      <c r="AB45" s="35" t="e">
        <f>IF('Crisis Indicator Data'!#REF!="No Data",1,IF(#REF!&lt;&gt;"",1,0))</f>
        <v>#REF!</v>
      </c>
      <c r="AC45" s="35" t="e">
        <f>IF('Crisis Indicator Data'!#REF!="No Data",1,IF(#REF!&lt;&gt;"",1,0))</f>
        <v>#REF!</v>
      </c>
      <c r="AD45" s="35" t="e">
        <f>IF('Crisis Indicator Data'!#REF!="No Data",1,IF(#REF!&lt;&gt;"",1,0))</f>
        <v>#REF!</v>
      </c>
      <c r="AE45" s="35" t="e">
        <f>IF('Crisis Indicator Data'!#REF!="No Data",1,IF(#REF!&lt;&gt;"",1,0))</f>
        <v>#REF!</v>
      </c>
      <c r="AF45" s="35" t="e">
        <f>IF('Crisis Indicator Data'!#REF!="No Data",1,IF(#REF!&lt;&gt;"",1,0))</f>
        <v>#REF!</v>
      </c>
      <c r="AG45" s="35" t="e">
        <f>IF('Crisis Indicator Data'!#REF!="No Data",1,IF(#REF!&lt;&gt;"",1,0))</f>
        <v>#REF!</v>
      </c>
      <c r="AH45" s="35" t="e">
        <f>IF('Crisis Indicator Data'!#REF!="No Data",1,IF(#REF!&lt;&gt;"",1,0))</f>
        <v>#REF!</v>
      </c>
      <c r="AI45" s="35" t="e">
        <f>IF('Crisis Indicator Data'!#REF!="No Data",1,IF(#REF!&lt;&gt;"",1,0))</f>
        <v>#REF!</v>
      </c>
      <c r="AJ45" s="35" t="e">
        <f>IF('Crisis Indicator Data'!#REF!="No Data",1,IF(#REF!&lt;&gt;"",1,0))</f>
        <v>#REF!</v>
      </c>
      <c r="AK45" s="35" t="e">
        <f>IF('Crisis Indicator Data'!#REF!="No Data",1,IF(#REF!&lt;&gt;"",1,0))</f>
        <v>#REF!</v>
      </c>
      <c r="AL45" s="35" t="e">
        <f>IF('Crisis Indicator Data'!#REF!="No Data",1,IF(#REF!&lt;&gt;"",1,0))</f>
        <v>#REF!</v>
      </c>
      <c r="AM45" s="35" t="e">
        <f>IF('Crisis Indicator Data'!#REF!="No Data",1,IF(#REF!&lt;&gt;"",1,0))</f>
        <v>#REF!</v>
      </c>
      <c r="AN45" s="35" t="e">
        <f>IF('Crisis Indicator Data'!#REF!="No Data",1,IF(#REF!&lt;&gt;"",1,0))</f>
        <v>#REF!</v>
      </c>
      <c r="AO45" s="35" t="e">
        <f>IF('Crisis Indicator Data'!#REF!="No Data",1,IF(#REF!&lt;&gt;"",1,0))</f>
        <v>#REF!</v>
      </c>
      <c r="AP45" s="35" t="e">
        <f>IF('Crisis Indicator Data'!#REF!="No Data",1,IF(#REF!&lt;&gt;"",1,0))</f>
        <v>#REF!</v>
      </c>
      <c r="AQ45" s="35" t="e">
        <f>IF('Crisis Indicator Data'!#REF!="No Data",1,IF(#REF!&lt;&gt;"",1,0))</f>
        <v>#REF!</v>
      </c>
      <c r="AR45" s="35" t="e">
        <f>IF('Crisis Indicator Data'!#REF!="No Data",1,IF(#REF!&lt;&gt;"",1,0))</f>
        <v>#REF!</v>
      </c>
      <c r="AS45" s="35" t="e">
        <f>IF('Crisis Indicator Data'!#REF!="No Data",1,IF(#REF!&lt;&gt;"",1,0))</f>
        <v>#REF!</v>
      </c>
      <c r="AT45" s="35" t="e">
        <f>IF('Crisis Indicator Data'!#REF!="No Data",1,IF(#REF!&lt;&gt;"",1,0))</f>
        <v>#REF!</v>
      </c>
      <c r="AU45" s="35" t="e">
        <f>IF('Crisis Indicator Data'!#REF!="No Data",1,IF(#REF!&lt;&gt;"",1,0))</f>
        <v>#REF!</v>
      </c>
      <c r="AV45" s="35" t="e">
        <f>IF('Crisis Indicator Data'!#REF!="No Data",1,IF(#REF!&lt;&gt;"",1,0))</f>
        <v>#REF!</v>
      </c>
      <c r="AW45" s="35" t="e">
        <f>IF('Crisis Indicator Data'!#REF!="No Data",1,IF(#REF!&lt;&gt;"",1,0))</f>
        <v>#REF!</v>
      </c>
      <c r="AX45" s="35" t="e">
        <f>IF('Crisis Indicator Data'!#REF!="No Data",1,IF(#REF!&lt;&gt;"",1,0))</f>
        <v>#REF!</v>
      </c>
      <c r="AY45" s="35" t="e">
        <f>IF('Crisis Indicator Data'!#REF!="No Data",1,IF(#REF!&lt;&gt;"",1,0))</f>
        <v>#REF!</v>
      </c>
      <c r="AZ45" s="35" t="e">
        <f>IF('Crisis Indicator Data'!#REF!="No Data",1,IF(#REF!&lt;&gt;"",1,0))</f>
        <v>#REF!</v>
      </c>
      <c r="BA45" t="e">
        <f t="shared" si="0"/>
        <v>#REF!</v>
      </c>
      <c r="BB45" s="37" t="e">
        <f t="shared" si="1"/>
        <v>#REF!</v>
      </c>
    </row>
    <row r="46" spans="1:54" x14ac:dyDescent="0.35">
      <c r="A46" t="s">
        <v>81</v>
      </c>
      <c r="B46" s="35" t="e">
        <f>IF('Crisis Indicator Data'!#REF!="No Data",1,IF(#REF!&lt;&gt;"",1,0))</f>
        <v>#REF!</v>
      </c>
      <c r="C46" s="35" t="e">
        <f>IF('Crisis Indicator Data'!#REF!="No Data",1,IF(#REF!&lt;&gt;"",1,0))</f>
        <v>#REF!</v>
      </c>
      <c r="D46" s="35" t="e">
        <f>IF('Crisis Indicator Data'!#REF!="No Data",1,IF(#REF!&lt;&gt;"",1,0))</f>
        <v>#REF!</v>
      </c>
      <c r="E46" s="35" t="e">
        <f>IF('Crisis Indicator Data'!#REF!="No Data",1,IF(#REF!&lt;&gt;"",1,0))</f>
        <v>#REF!</v>
      </c>
      <c r="F46" s="35" t="e">
        <f>IF('Crisis Indicator Data'!#REF!="No Data",1,IF(#REF!&lt;&gt;"",1,0))</f>
        <v>#REF!</v>
      </c>
      <c r="G46" s="35" t="e">
        <f>IF('Crisis Indicator Data'!#REF!="No Data",1,IF(#REF!&lt;&gt;"",1,0))</f>
        <v>#REF!</v>
      </c>
      <c r="H46" s="35" t="e">
        <f>IF('Crisis Indicator Data'!#REF!="No Data",1,IF(#REF!&lt;&gt;"",1,0))</f>
        <v>#REF!</v>
      </c>
      <c r="I46" s="35" t="e">
        <f>IF('Crisis Indicator Data'!#REF!="No Data",1,IF(#REF!&lt;&gt;"",1,0))</f>
        <v>#REF!</v>
      </c>
      <c r="J46" s="35" t="e">
        <f>IF('Crisis Indicator Data'!#REF!="No Data",1,IF(#REF!&lt;&gt;"",1,0))</f>
        <v>#REF!</v>
      </c>
      <c r="K46" s="35" t="e">
        <f>IF('Crisis Indicator Data'!#REF!="No Data",1,IF(#REF!&lt;&gt;"",1,0))</f>
        <v>#REF!</v>
      </c>
      <c r="L46" s="35" t="e">
        <f>IF('Crisis Indicator Data'!#REF!="No Data",1,IF(#REF!&lt;&gt;"",1,0))</f>
        <v>#REF!</v>
      </c>
      <c r="M46" s="35" t="e">
        <f>IF('Crisis Indicator Data'!#REF!="No Data",1,IF(#REF!&lt;&gt;"",1,0))</f>
        <v>#REF!</v>
      </c>
      <c r="N46" s="35" t="e">
        <f>IF('Crisis Indicator Data'!#REF!="No Data",1,IF(#REF!&lt;&gt;"",1,0))</f>
        <v>#REF!</v>
      </c>
      <c r="O46" s="35" t="e">
        <f>IF('Crisis Indicator Data'!#REF!="No Data",1,IF(#REF!&lt;&gt;"",1,0))</f>
        <v>#REF!</v>
      </c>
      <c r="P46" s="35" t="e">
        <f>IF('Crisis Indicator Data'!#REF!="No Data",1,IF(#REF!&lt;&gt;"",1,0))</f>
        <v>#REF!</v>
      </c>
      <c r="Q46" s="35" t="e">
        <f>IF('Crisis Indicator Data'!#REF!="No Data",1,IF(#REF!&lt;&gt;"",1,0))</f>
        <v>#REF!</v>
      </c>
      <c r="R46" s="35" t="e">
        <f>IF('Crisis Indicator Data'!#REF!="No Data",1,IF(#REF!&lt;&gt;"",1,0))</f>
        <v>#REF!</v>
      </c>
      <c r="S46" s="35" t="e">
        <f>IF('Crisis Indicator Data'!#REF!="No Data",1,IF(#REF!&lt;&gt;"",1,0))</f>
        <v>#REF!</v>
      </c>
      <c r="T46" s="35" t="e">
        <f>IF('Crisis Indicator Data'!#REF!="No Data",1,IF(#REF!&lt;&gt;"",1,0))</f>
        <v>#REF!</v>
      </c>
      <c r="U46" s="35" t="e">
        <f>IF('Crisis Indicator Data'!#REF!="No Data",1,IF(#REF!&lt;&gt;"",1,0))</f>
        <v>#REF!</v>
      </c>
      <c r="V46" s="35" t="e">
        <f>IF('Crisis Indicator Data'!#REF!="No Data",1,IF(#REF!&lt;&gt;"",1,0))</f>
        <v>#REF!</v>
      </c>
      <c r="W46" s="35" t="e">
        <f>IF('Crisis Indicator Data'!#REF!="No Data",1,IF(#REF!&lt;&gt;"",1,0))</f>
        <v>#REF!</v>
      </c>
      <c r="X46" s="35" t="e">
        <f>IF('Crisis Indicator Data'!#REF!="No Data",1,IF(#REF!&lt;&gt;"",1,0))</f>
        <v>#REF!</v>
      </c>
      <c r="Y46" s="35" t="e">
        <f>IF('Crisis Indicator Data'!#REF!="No Data",1,IF(#REF!&lt;&gt;"",1,0))</f>
        <v>#REF!</v>
      </c>
      <c r="Z46" s="35" t="e">
        <f>IF('Crisis Indicator Data'!#REF!="No Data",1,IF(#REF!&lt;&gt;"",1,0))</f>
        <v>#REF!</v>
      </c>
      <c r="AA46" s="35" t="e">
        <f>IF('Crisis Indicator Data'!#REF!="No Data",1,IF(#REF!&lt;&gt;"",1,0))</f>
        <v>#REF!</v>
      </c>
      <c r="AB46" s="35" t="e">
        <f>IF('Crisis Indicator Data'!#REF!="No Data",1,IF(#REF!&lt;&gt;"",1,0))</f>
        <v>#REF!</v>
      </c>
      <c r="AC46" s="35" t="e">
        <f>IF('Crisis Indicator Data'!#REF!="No Data",1,IF(#REF!&lt;&gt;"",1,0))</f>
        <v>#REF!</v>
      </c>
      <c r="AD46" s="35" t="e">
        <f>IF('Crisis Indicator Data'!#REF!="No Data",1,IF(#REF!&lt;&gt;"",1,0))</f>
        <v>#REF!</v>
      </c>
      <c r="AE46" s="35" t="e">
        <f>IF('Crisis Indicator Data'!#REF!="No Data",1,IF(#REF!&lt;&gt;"",1,0))</f>
        <v>#REF!</v>
      </c>
      <c r="AF46" s="35" t="e">
        <f>IF('Crisis Indicator Data'!#REF!="No Data",1,IF(#REF!&lt;&gt;"",1,0))</f>
        <v>#REF!</v>
      </c>
      <c r="AG46" s="35" t="e">
        <f>IF('Crisis Indicator Data'!#REF!="No Data",1,IF(#REF!&lt;&gt;"",1,0))</f>
        <v>#REF!</v>
      </c>
      <c r="AH46" s="35" t="e">
        <f>IF('Crisis Indicator Data'!#REF!="No Data",1,IF(#REF!&lt;&gt;"",1,0))</f>
        <v>#REF!</v>
      </c>
      <c r="AI46" s="35" t="e">
        <f>IF('Crisis Indicator Data'!#REF!="No Data",1,IF(#REF!&lt;&gt;"",1,0))</f>
        <v>#REF!</v>
      </c>
      <c r="AJ46" s="35" t="e">
        <f>IF('Crisis Indicator Data'!#REF!="No Data",1,IF(#REF!&lt;&gt;"",1,0))</f>
        <v>#REF!</v>
      </c>
      <c r="AK46" s="35" t="e">
        <f>IF('Crisis Indicator Data'!#REF!="No Data",1,IF(#REF!&lt;&gt;"",1,0))</f>
        <v>#REF!</v>
      </c>
      <c r="AL46" s="35" t="e">
        <f>IF('Crisis Indicator Data'!#REF!="No Data",1,IF(#REF!&lt;&gt;"",1,0))</f>
        <v>#REF!</v>
      </c>
      <c r="AM46" s="35" t="e">
        <f>IF('Crisis Indicator Data'!#REF!="No Data",1,IF(#REF!&lt;&gt;"",1,0))</f>
        <v>#REF!</v>
      </c>
      <c r="AN46" s="35" t="e">
        <f>IF('Crisis Indicator Data'!#REF!="No Data",1,IF(#REF!&lt;&gt;"",1,0))</f>
        <v>#REF!</v>
      </c>
      <c r="AO46" s="35" t="e">
        <f>IF('Crisis Indicator Data'!#REF!="No Data",1,IF(#REF!&lt;&gt;"",1,0))</f>
        <v>#REF!</v>
      </c>
      <c r="AP46" s="35" t="e">
        <f>IF('Crisis Indicator Data'!#REF!="No Data",1,IF(#REF!&lt;&gt;"",1,0))</f>
        <v>#REF!</v>
      </c>
      <c r="AQ46" s="35" t="e">
        <f>IF('Crisis Indicator Data'!#REF!="No Data",1,IF(#REF!&lt;&gt;"",1,0))</f>
        <v>#REF!</v>
      </c>
      <c r="AR46" s="35" t="e">
        <f>IF('Crisis Indicator Data'!#REF!="No Data",1,IF(#REF!&lt;&gt;"",1,0))</f>
        <v>#REF!</v>
      </c>
      <c r="AS46" s="35" t="e">
        <f>IF('Crisis Indicator Data'!#REF!="No Data",1,IF(#REF!&lt;&gt;"",1,0))</f>
        <v>#REF!</v>
      </c>
      <c r="AT46" s="35" t="e">
        <f>IF('Crisis Indicator Data'!#REF!="No Data",1,IF(#REF!&lt;&gt;"",1,0))</f>
        <v>#REF!</v>
      </c>
      <c r="AU46" s="35" t="e">
        <f>IF('Crisis Indicator Data'!#REF!="No Data",1,IF(#REF!&lt;&gt;"",1,0))</f>
        <v>#REF!</v>
      </c>
      <c r="AV46" s="35" t="e">
        <f>IF('Crisis Indicator Data'!#REF!="No Data",1,IF(#REF!&lt;&gt;"",1,0))</f>
        <v>#REF!</v>
      </c>
      <c r="AW46" s="35" t="e">
        <f>IF('Crisis Indicator Data'!#REF!="No Data",1,IF(#REF!&lt;&gt;"",1,0))</f>
        <v>#REF!</v>
      </c>
      <c r="AX46" s="35" t="e">
        <f>IF('Crisis Indicator Data'!#REF!="No Data",1,IF(#REF!&lt;&gt;"",1,0))</f>
        <v>#REF!</v>
      </c>
      <c r="AY46" s="35" t="e">
        <f>IF('Crisis Indicator Data'!#REF!="No Data",1,IF(#REF!&lt;&gt;"",1,0))</f>
        <v>#REF!</v>
      </c>
      <c r="AZ46" s="35" t="e">
        <f>IF('Crisis Indicator Data'!#REF!="No Data",1,IF(#REF!&lt;&gt;"",1,0))</f>
        <v>#REF!</v>
      </c>
      <c r="BA46" t="e">
        <f t="shared" si="0"/>
        <v>#REF!</v>
      </c>
      <c r="BB46" s="37" t="e">
        <f t="shared" si="1"/>
        <v>#REF!</v>
      </c>
    </row>
    <row r="47" spans="1:54" x14ac:dyDescent="0.35">
      <c r="A47" t="s">
        <v>83</v>
      </c>
      <c r="B47" s="35" t="e">
        <f>IF('Crisis Indicator Data'!#REF!="No Data",1,IF(#REF!&lt;&gt;"",1,0))</f>
        <v>#REF!</v>
      </c>
      <c r="C47" s="35" t="e">
        <f>IF('Crisis Indicator Data'!#REF!="No Data",1,IF(#REF!&lt;&gt;"",1,0))</f>
        <v>#REF!</v>
      </c>
      <c r="D47" s="35" t="e">
        <f>IF('Crisis Indicator Data'!#REF!="No Data",1,IF(#REF!&lt;&gt;"",1,0))</f>
        <v>#REF!</v>
      </c>
      <c r="E47" s="35" t="e">
        <f>IF('Crisis Indicator Data'!#REF!="No Data",1,IF(#REF!&lt;&gt;"",1,0))</f>
        <v>#REF!</v>
      </c>
      <c r="F47" s="35" t="e">
        <f>IF('Crisis Indicator Data'!#REF!="No Data",1,IF(#REF!&lt;&gt;"",1,0))</f>
        <v>#REF!</v>
      </c>
      <c r="G47" s="35" t="e">
        <f>IF('Crisis Indicator Data'!#REF!="No Data",1,IF(#REF!&lt;&gt;"",1,0))</f>
        <v>#REF!</v>
      </c>
      <c r="H47" s="35" t="e">
        <f>IF('Crisis Indicator Data'!#REF!="No Data",1,IF(#REF!&lt;&gt;"",1,0))</f>
        <v>#REF!</v>
      </c>
      <c r="I47" s="35" t="e">
        <f>IF('Crisis Indicator Data'!#REF!="No Data",1,IF(#REF!&lt;&gt;"",1,0))</f>
        <v>#REF!</v>
      </c>
      <c r="J47" s="35" t="e">
        <f>IF('Crisis Indicator Data'!#REF!="No Data",1,IF(#REF!&lt;&gt;"",1,0))</f>
        <v>#REF!</v>
      </c>
      <c r="K47" s="35" t="e">
        <f>IF('Crisis Indicator Data'!#REF!="No Data",1,IF(#REF!&lt;&gt;"",1,0))</f>
        <v>#REF!</v>
      </c>
      <c r="L47" s="35" t="e">
        <f>IF('Crisis Indicator Data'!#REF!="No Data",1,IF(#REF!&lt;&gt;"",1,0))</f>
        <v>#REF!</v>
      </c>
      <c r="M47" s="35" t="e">
        <f>IF('Crisis Indicator Data'!#REF!="No Data",1,IF(#REF!&lt;&gt;"",1,0))</f>
        <v>#REF!</v>
      </c>
      <c r="N47" s="35" t="e">
        <f>IF('Crisis Indicator Data'!#REF!="No Data",1,IF(#REF!&lt;&gt;"",1,0))</f>
        <v>#REF!</v>
      </c>
      <c r="O47" s="35" t="e">
        <f>IF('Crisis Indicator Data'!#REF!="No Data",1,IF(#REF!&lt;&gt;"",1,0))</f>
        <v>#REF!</v>
      </c>
      <c r="P47" s="35" t="e">
        <f>IF('Crisis Indicator Data'!#REF!="No Data",1,IF(#REF!&lt;&gt;"",1,0))</f>
        <v>#REF!</v>
      </c>
      <c r="Q47" s="35" t="e">
        <f>IF('Crisis Indicator Data'!#REF!="No Data",1,IF(#REF!&lt;&gt;"",1,0))</f>
        <v>#REF!</v>
      </c>
      <c r="R47" s="35" t="e">
        <f>IF('Crisis Indicator Data'!#REF!="No Data",1,IF(#REF!&lt;&gt;"",1,0))</f>
        <v>#REF!</v>
      </c>
      <c r="S47" s="35" t="e">
        <f>IF('Crisis Indicator Data'!#REF!="No Data",1,IF(#REF!&lt;&gt;"",1,0))</f>
        <v>#REF!</v>
      </c>
      <c r="T47" s="35" t="e">
        <f>IF('Crisis Indicator Data'!#REF!="No Data",1,IF(#REF!&lt;&gt;"",1,0))</f>
        <v>#REF!</v>
      </c>
      <c r="U47" s="35" t="e">
        <f>IF('Crisis Indicator Data'!#REF!="No Data",1,IF(#REF!&lt;&gt;"",1,0))</f>
        <v>#REF!</v>
      </c>
      <c r="V47" s="35" t="e">
        <f>IF('Crisis Indicator Data'!#REF!="No Data",1,IF(#REF!&lt;&gt;"",1,0))</f>
        <v>#REF!</v>
      </c>
      <c r="W47" s="35" t="e">
        <f>IF('Crisis Indicator Data'!#REF!="No Data",1,IF(#REF!&lt;&gt;"",1,0))</f>
        <v>#REF!</v>
      </c>
      <c r="X47" s="35" t="e">
        <f>IF('Crisis Indicator Data'!#REF!="No Data",1,IF(#REF!&lt;&gt;"",1,0))</f>
        <v>#REF!</v>
      </c>
      <c r="Y47" s="35" t="e">
        <f>IF('Crisis Indicator Data'!#REF!="No Data",1,IF(#REF!&lt;&gt;"",1,0))</f>
        <v>#REF!</v>
      </c>
      <c r="Z47" s="35" t="e">
        <f>IF('Crisis Indicator Data'!#REF!="No Data",1,IF(#REF!&lt;&gt;"",1,0))</f>
        <v>#REF!</v>
      </c>
      <c r="AA47" s="35" t="e">
        <f>IF('Crisis Indicator Data'!#REF!="No Data",1,IF(#REF!&lt;&gt;"",1,0))</f>
        <v>#REF!</v>
      </c>
      <c r="AB47" s="35" t="e">
        <f>IF('Crisis Indicator Data'!#REF!="No Data",1,IF(#REF!&lt;&gt;"",1,0))</f>
        <v>#REF!</v>
      </c>
      <c r="AC47" s="35" t="e">
        <f>IF('Crisis Indicator Data'!#REF!="No Data",1,IF(#REF!&lt;&gt;"",1,0))</f>
        <v>#REF!</v>
      </c>
      <c r="AD47" s="35" t="e">
        <f>IF('Crisis Indicator Data'!#REF!="No Data",1,IF(#REF!&lt;&gt;"",1,0))</f>
        <v>#REF!</v>
      </c>
      <c r="AE47" s="35" t="e">
        <f>IF('Crisis Indicator Data'!#REF!="No Data",1,IF(#REF!&lt;&gt;"",1,0))</f>
        <v>#REF!</v>
      </c>
      <c r="AF47" s="35" t="e">
        <f>IF('Crisis Indicator Data'!#REF!="No Data",1,IF(#REF!&lt;&gt;"",1,0))</f>
        <v>#REF!</v>
      </c>
      <c r="AG47" s="35" t="e">
        <f>IF('Crisis Indicator Data'!#REF!="No Data",1,IF(#REF!&lt;&gt;"",1,0))</f>
        <v>#REF!</v>
      </c>
      <c r="AH47" s="35" t="e">
        <f>IF('Crisis Indicator Data'!#REF!="No Data",1,IF(#REF!&lt;&gt;"",1,0))</f>
        <v>#REF!</v>
      </c>
      <c r="AI47" s="35" t="e">
        <f>IF('Crisis Indicator Data'!#REF!="No Data",1,IF(#REF!&lt;&gt;"",1,0))</f>
        <v>#REF!</v>
      </c>
      <c r="AJ47" s="35" t="e">
        <f>IF('Crisis Indicator Data'!#REF!="No Data",1,IF(#REF!&lt;&gt;"",1,0))</f>
        <v>#REF!</v>
      </c>
      <c r="AK47" s="35" t="e">
        <f>IF('Crisis Indicator Data'!#REF!="No Data",1,IF(#REF!&lt;&gt;"",1,0))</f>
        <v>#REF!</v>
      </c>
      <c r="AL47" s="35" t="e">
        <f>IF('Crisis Indicator Data'!#REF!="No Data",1,IF(#REF!&lt;&gt;"",1,0))</f>
        <v>#REF!</v>
      </c>
      <c r="AM47" s="35" t="e">
        <f>IF('Crisis Indicator Data'!#REF!="No Data",1,IF(#REF!&lt;&gt;"",1,0))</f>
        <v>#REF!</v>
      </c>
      <c r="AN47" s="35" t="e">
        <f>IF('Crisis Indicator Data'!#REF!="No Data",1,IF(#REF!&lt;&gt;"",1,0))</f>
        <v>#REF!</v>
      </c>
      <c r="AO47" s="35" t="e">
        <f>IF('Crisis Indicator Data'!#REF!="No Data",1,IF(#REF!&lt;&gt;"",1,0))</f>
        <v>#REF!</v>
      </c>
      <c r="AP47" s="35" t="e">
        <f>IF('Crisis Indicator Data'!#REF!="No Data",1,IF(#REF!&lt;&gt;"",1,0))</f>
        <v>#REF!</v>
      </c>
      <c r="AQ47" s="35" t="e">
        <f>IF('Crisis Indicator Data'!#REF!="No Data",1,IF(#REF!&lt;&gt;"",1,0))</f>
        <v>#REF!</v>
      </c>
      <c r="AR47" s="35" t="e">
        <f>IF('Crisis Indicator Data'!#REF!="No Data",1,IF(#REF!&lt;&gt;"",1,0))</f>
        <v>#REF!</v>
      </c>
      <c r="AS47" s="35" t="e">
        <f>IF('Crisis Indicator Data'!#REF!="No Data",1,IF(#REF!&lt;&gt;"",1,0))</f>
        <v>#REF!</v>
      </c>
      <c r="AT47" s="35" t="e">
        <f>IF('Crisis Indicator Data'!#REF!="No Data",1,IF(#REF!&lt;&gt;"",1,0))</f>
        <v>#REF!</v>
      </c>
      <c r="AU47" s="35" t="e">
        <f>IF('Crisis Indicator Data'!#REF!="No Data",1,IF(#REF!&lt;&gt;"",1,0))</f>
        <v>#REF!</v>
      </c>
      <c r="AV47" s="35" t="e">
        <f>IF('Crisis Indicator Data'!#REF!="No Data",1,IF(#REF!&lt;&gt;"",1,0))</f>
        <v>#REF!</v>
      </c>
      <c r="AW47" s="35" t="e">
        <f>IF('Crisis Indicator Data'!#REF!="No Data",1,IF(#REF!&lt;&gt;"",1,0))</f>
        <v>#REF!</v>
      </c>
      <c r="AX47" s="35" t="e">
        <f>IF('Crisis Indicator Data'!#REF!="No Data",1,IF(#REF!&lt;&gt;"",1,0))</f>
        <v>#REF!</v>
      </c>
      <c r="AY47" s="35" t="e">
        <f>IF('Crisis Indicator Data'!#REF!="No Data",1,IF(#REF!&lt;&gt;"",1,0))</f>
        <v>#REF!</v>
      </c>
      <c r="AZ47" s="35" t="e">
        <f>IF('Crisis Indicator Data'!#REF!="No Data",1,IF(#REF!&lt;&gt;"",1,0))</f>
        <v>#REF!</v>
      </c>
      <c r="BA47" t="e">
        <f t="shared" si="0"/>
        <v>#REF!</v>
      </c>
      <c r="BB47" s="37" t="e">
        <f t="shared" si="1"/>
        <v>#REF!</v>
      </c>
    </row>
    <row r="48" spans="1:54" x14ac:dyDescent="0.35">
      <c r="A48" t="s">
        <v>85</v>
      </c>
      <c r="B48" s="35" t="e">
        <f>IF('Crisis Indicator Data'!#REF!="No Data",1,IF(#REF!&lt;&gt;"",1,0))</f>
        <v>#REF!</v>
      </c>
      <c r="C48" s="35" t="e">
        <f>IF('Crisis Indicator Data'!#REF!="No Data",1,IF(#REF!&lt;&gt;"",1,0))</f>
        <v>#REF!</v>
      </c>
      <c r="D48" s="35" t="e">
        <f>IF('Crisis Indicator Data'!#REF!="No Data",1,IF(#REF!&lt;&gt;"",1,0))</f>
        <v>#REF!</v>
      </c>
      <c r="E48" s="35" t="e">
        <f>IF('Crisis Indicator Data'!#REF!="No Data",1,IF(#REF!&lt;&gt;"",1,0))</f>
        <v>#REF!</v>
      </c>
      <c r="F48" s="35" t="e">
        <f>IF('Crisis Indicator Data'!#REF!="No Data",1,IF(#REF!&lt;&gt;"",1,0))</f>
        <v>#REF!</v>
      </c>
      <c r="G48" s="35" t="e">
        <f>IF('Crisis Indicator Data'!#REF!="No Data",1,IF(#REF!&lt;&gt;"",1,0))</f>
        <v>#REF!</v>
      </c>
      <c r="H48" s="35" t="e">
        <f>IF('Crisis Indicator Data'!#REF!="No Data",1,IF(#REF!&lt;&gt;"",1,0))</f>
        <v>#REF!</v>
      </c>
      <c r="I48" s="35" t="e">
        <f>IF('Crisis Indicator Data'!#REF!="No Data",1,IF(#REF!&lt;&gt;"",1,0))</f>
        <v>#REF!</v>
      </c>
      <c r="J48" s="35" t="e">
        <f>IF('Crisis Indicator Data'!#REF!="No Data",1,IF(#REF!&lt;&gt;"",1,0))</f>
        <v>#REF!</v>
      </c>
      <c r="K48" s="35" t="e">
        <f>IF('Crisis Indicator Data'!#REF!="No Data",1,IF(#REF!&lt;&gt;"",1,0))</f>
        <v>#REF!</v>
      </c>
      <c r="L48" s="35" t="e">
        <f>IF('Crisis Indicator Data'!#REF!="No Data",1,IF(#REF!&lt;&gt;"",1,0))</f>
        <v>#REF!</v>
      </c>
      <c r="M48" s="35" t="e">
        <f>IF('Crisis Indicator Data'!#REF!="No Data",1,IF(#REF!&lt;&gt;"",1,0))</f>
        <v>#REF!</v>
      </c>
      <c r="N48" s="35" t="e">
        <f>IF('Crisis Indicator Data'!#REF!="No Data",1,IF(#REF!&lt;&gt;"",1,0))</f>
        <v>#REF!</v>
      </c>
      <c r="O48" s="35" t="e">
        <f>IF('Crisis Indicator Data'!#REF!="No Data",1,IF(#REF!&lt;&gt;"",1,0))</f>
        <v>#REF!</v>
      </c>
      <c r="P48" s="35" t="e">
        <f>IF('Crisis Indicator Data'!#REF!="No Data",1,IF(#REF!&lt;&gt;"",1,0))</f>
        <v>#REF!</v>
      </c>
      <c r="Q48" s="35" t="e">
        <f>IF('Crisis Indicator Data'!#REF!="No Data",1,IF(#REF!&lt;&gt;"",1,0))</f>
        <v>#REF!</v>
      </c>
      <c r="R48" s="35" t="e">
        <f>IF('Crisis Indicator Data'!#REF!="No Data",1,IF(#REF!&lt;&gt;"",1,0))</f>
        <v>#REF!</v>
      </c>
      <c r="S48" s="35" t="e">
        <f>IF('Crisis Indicator Data'!#REF!="No Data",1,IF(#REF!&lt;&gt;"",1,0))</f>
        <v>#REF!</v>
      </c>
      <c r="T48" s="35" t="e">
        <f>IF('Crisis Indicator Data'!#REF!="No Data",1,IF(#REF!&lt;&gt;"",1,0))</f>
        <v>#REF!</v>
      </c>
      <c r="U48" s="35" t="e">
        <f>IF('Crisis Indicator Data'!#REF!="No Data",1,IF(#REF!&lt;&gt;"",1,0))</f>
        <v>#REF!</v>
      </c>
      <c r="V48" s="35" t="e">
        <f>IF('Crisis Indicator Data'!#REF!="No Data",1,IF(#REF!&lt;&gt;"",1,0))</f>
        <v>#REF!</v>
      </c>
      <c r="W48" s="35" t="e">
        <f>IF('Crisis Indicator Data'!#REF!="No Data",1,IF(#REF!&lt;&gt;"",1,0))</f>
        <v>#REF!</v>
      </c>
      <c r="X48" s="35" t="e">
        <f>IF('Crisis Indicator Data'!#REF!="No Data",1,IF(#REF!&lt;&gt;"",1,0))</f>
        <v>#REF!</v>
      </c>
      <c r="Y48" s="35" t="e">
        <f>IF('Crisis Indicator Data'!#REF!="No Data",1,IF(#REF!&lt;&gt;"",1,0))</f>
        <v>#REF!</v>
      </c>
      <c r="Z48" s="35" t="e">
        <f>IF('Crisis Indicator Data'!#REF!="No Data",1,IF(#REF!&lt;&gt;"",1,0))</f>
        <v>#REF!</v>
      </c>
      <c r="AA48" s="35" t="e">
        <f>IF('Crisis Indicator Data'!#REF!="No Data",1,IF(#REF!&lt;&gt;"",1,0))</f>
        <v>#REF!</v>
      </c>
      <c r="AB48" s="35" t="e">
        <f>IF('Crisis Indicator Data'!#REF!="No Data",1,IF(#REF!&lt;&gt;"",1,0))</f>
        <v>#REF!</v>
      </c>
      <c r="AC48" s="35" t="e">
        <f>IF('Crisis Indicator Data'!#REF!="No Data",1,IF(#REF!&lt;&gt;"",1,0))</f>
        <v>#REF!</v>
      </c>
      <c r="AD48" s="35" t="e">
        <f>IF('Crisis Indicator Data'!#REF!="No Data",1,IF(#REF!&lt;&gt;"",1,0))</f>
        <v>#REF!</v>
      </c>
      <c r="AE48" s="35" t="e">
        <f>IF('Crisis Indicator Data'!#REF!="No Data",1,IF(#REF!&lt;&gt;"",1,0))</f>
        <v>#REF!</v>
      </c>
      <c r="AF48" s="35" t="e">
        <f>IF('Crisis Indicator Data'!#REF!="No Data",1,IF(#REF!&lt;&gt;"",1,0))</f>
        <v>#REF!</v>
      </c>
      <c r="AG48" s="35" t="e">
        <f>IF('Crisis Indicator Data'!#REF!="No Data",1,IF(#REF!&lt;&gt;"",1,0))</f>
        <v>#REF!</v>
      </c>
      <c r="AH48" s="35" t="e">
        <f>IF('Crisis Indicator Data'!#REF!="No Data",1,IF(#REF!&lt;&gt;"",1,0))</f>
        <v>#REF!</v>
      </c>
      <c r="AI48" s="35" t="e">
        <f>IF('Crisis Indicator Data'!#REF!="No Data",1,IF(#REF!&lt;&gt;"",1,0))</f>
        <v>#REF!</v>
      </c>
      <c r="AJ48" s="35" t="e">
        <f>IF('Crisis Indicator Data'!#REF!="No Data",1,IF(#REF!&lt;&gt;"",1,0))</f>
        <v>#REF!</v>
      </c>
      <c r="AK48" s="35" t="e">
        <f>IF('Crisis Indicator Data'!#REF!="No Data",1,IF(#REF!&lt;&gt;"",1,0))</f>
        <v>#REF!</v>
      </c>
      <c r="AL48" s="35" t="e">
        <f>IF('Crisis Indicator Data'!#REF!="No Data",1,IF(#REF!&lt;&gt;"",1,0))</f>
        <v>#REF!</v>
      </c>
      <c r="AM48" s="35" t="e">
        <f>IF('Crisis Indicator Data'!#REF!="No Data",1,IF(#REF!&lt;&gt;"",1,0))</f>
        <v>#REF!</v>
      </c>
      <c r="AN48" s="35" t="e">
        <f>IF('Crisis Indicator Data'!#REF!="No Data",1,IF(#REF!&lt;&gt;"",1,0))</f>
        <v>#REF!</v>
      </c>
      <c r="AO48" s="35" t="e">
        <f>IF('Crisis Indicator Data'!#REF!="No Data",1,IF(#REF!&lt;&gt;"",1,0))</f>
        <v>#REF!</v>
      </c>
      <c r="AP48" s="35" t="e">
        <f>IF('Crisis Indicator Data'!#REF!="No Data",1,IF(#REF!&lt;&gt;"",1,0))</f>
        <v>#REF!</v>
      </c>
      <c r="AQ48" s="35" t="e">
        <f>IF('Crisis Indicator Data'!#REF!="No Data",1,IF(#REF!&lt;&gt;"",1,0))</f>
        <v>#REF!</v>
      </c>
      <c r="AR48" s="35" t="e">
        <f>IF('Crisis Indicator Data'!#REF!="No Data",1,IF(#REF!&lt;&gt;"",1,0))</f>
        <v>#REF!</v>
      </c>
      <c r="AS48" s="35" t="e">
        <f>IF('Crisis Indicator Data'!#REF!="No Data",1,IF(#REF!&lt;&gt;"",1,0))</f>
        <v>#REF!</v>
      </c>
      <c r="AT48" s="35" t="e">
        <f>IF('Crisis Indicator Data'!#REF!="No Data",1,IF(#REF!&lt;&gt;"",1,0))</f>
        <v>#REF!</v>
      </c>
      <c r="AU48" s="35" t="e">
        <f>IF('Crisis Indicator Data'!#REF!="No Data",1,IF(#REF!&lt;&gt;"",1,0))</f>
        <v>#REF!</v>
      </c>
      <c r="AV48" s="35" t="e">
        <f>IF('Crisis Indicator Data'!#REF!="No Data",1,IF(#REF!&lt;&gt;"",1,0))</f>
        <v>#REF!</v>
      </c>
      <c r="AW48" s="35" t="e">
        <f>IF('Crisis Indicator Data'!#REF!="No Data",1,IF(#REF!&lt;&gt;"",1,0))</f>
        <v>#REF!</v>
      </c>
      <c r="AX48" s="35" t="e">
        <f>IF('Crisis Indicator Data'!#REF!="No Data",1,IF(#REF!&lt;&gt;"",1,0))</f>
        <v>#REF!</v>
      </c>
      <c r="AY48" s="35" t="e">
        <f>IF('Crisis Indicator Data'!#REF!="No Data",1,IF(#REF!&lt;&gt;"",1,0))</f>
        <v>#REF!</v>
      </c>
      <c r="AZ48" s="35" t="e">
        <f>IF('Crisis Indicator Data'!#REF!="No Data",1,IF(#REF!&lt;&gt;"",1,0))</f>
        <v>#REF!</v>
      </c>
      <c r="BA48" t="e">
        <f t="shared" si="0"/>
        <v>#REF!</v>
      </c>
      <c r="BB48" s="37" t="e">
        <f t="shared" si="1"/>
        <v>#REF!</v>
      </c>
    </row>
    <row r="49" spans="1:54" x14ac:dyDescent="0.35">
      <c r="A49" t="s">
        <v>87</v>
      </c>
      <c r="B49" s="35" t="e">
        <f>IF('Crisis Indicator Data'!#REF!="No Data",1,IF(#REF!&lt;&gt;"",1,0))</f>
        <v>#REF!</v>
      </c>
      <c r="C49" s="35" t="e">
        <f>IF('Crisis Indicator Data'!#REF!="No Data",1,IF(#REF!&lt;&gt;"",1,0))</f>
        <v>#REF!</v>
      </c>
      <c r="D49" s="35" t="e">
        <f>IF('Crisis Indicator Data'!#REF!="No Data",1,IF(#REF!&lt;&gt;"",1,0))</f>
        <v>#REF!</v>
      </c>
      <c r="E49" s="35" t="e">
        <f>IF('Crisis Indicator Data'!#REF!="No Data",1,IF(#REF!&lt;&gt;"",1,0))</f>
        <v>#REF!</v>
      </c>
      <c r="F49" s="35" t="e">
        <f>IF('Crisis Indicator Data'!#REF!="No Data",1,IF(#REF!&lt;&gt;"",1,0))</f>
        <v>#REF!</v>
      </c>
      <c r="G49" s="35" t="e">
        <f>IF('Crisis Indicator Data'!#REF!="No Data",1,IF(#REF!&lt;&gt;"",1,0))</f>
        <v>#REF!</v>
      </c>
      <c r="H49" s="35" t="e">
        <f>IF('Crisis Indicator Data'!#REF!="No Data",1,IF(#REF!&lt;&gt;"",1,0))</f>
        <v>#REF!</v>
      </c>
      <c r="I49" s="35" t="e">
        <f>IF('Crisis Indicator Data'!#REF!="No Data",1,IF(#REF!&lt;&gt;"",1,0))</f>
        <v>#REF!</v>
      </c>
      <c r="J49" s="35" t="e">
        <f>IF('Crisis Indicator Data'!#REF!="No Data",1,IF(#REF!&lt;&gt;"",1,0))</f>
        <v>#REF!</v>
      </c>
      <c r="K49" s="35" t="e">
        <f>IF('Crisis Indicator Data'!#REF!="No Data",1,IF(#REF!&lt;&gt;"",1,0))</f>
        <v>#REF!</v>
      </c>
      <c r="L49" s="35" t="e">
        <f>IF('Crisis Indicator Data'!#REF!="No Data",1,IF(#REF!&lt;&gt;"",1,0))</f>
        <v>#REF!</v>
      </c>
      <c r="M49" s="35" t="e">
        <f>IF('Crisis Indicator Data'!#REF!="No Data",1,IF(#REF!&lt;&gt;"",1,0))</f>
        <v>#REF!</v>
      </c>
      <c r="N49" s="35" t="e">
        <f>IF('Crisis Indicator Data'!#REF!="No Data",1,IF(#REF!&lt;&gt;"",1,0))</f>
        <v>#REF!</v>
      </c>
      <c r="O49" s="35" t="e">
        <f>IF('Crisis Indicator Data'!#REF!="No Data",1,IF(#REF!&lt;&gt;"",1,0))</f>
        <v>#REF!</v>
      </c>
      <c r="P49" s="35" t="e">
        <f>IF('Crisis Indicator Data'!#REF!="No Data",1,IF(#REF!&lt;&gt;"",1,0))</f>
        <v>#REF!</v>
      </c>
      <c r="Q49" s="35" t="e">
        <f>IF('Crisis Indicator Data'!#REF!="No Data",1,IF(#REF!&lt;&gt;"",1,0))</f>
        <v>#REF!</v>
      </c>
      <c r="R49" s="35" t="e">
        <f>IF('Crisis Indicator Data'!#REF!="No Data",1,IF(#REF!&lt;&gt;"",1,0))</f>
        <v>#REF!</v>
      </c>
      <c r="S49" s="35" t="e">
        <f>IF('Crisis Indicator Data'!#REF!="No Data",1,IF(#REF!&lt;&gt;"",1,0))</f>
        <v>#REF!</v>
      </c>
      <c r="T49" s="35" t="e">
        <f>IF('Crisis Indicator Data'!#REF!="No Data",1,IF(#REF!&lt;&gt;"",1,0))</f>
        <v>#REF!</v>
      </c>
      <c r="U49" s="35" t="e">
        <f>IF('Crisis Indicator Data'!#REF!="No Data",1,IF(#REF!&lt;&gt;"",1,0))</f>
        <v>#REF!</v>
      </c>
      <c r="V49" s="35" t="e">
        <f>IF('Crisis Indicator Data'!#REF!="No Data",1,IF(#REF!&lt;&gt;"",1,0))</f>
        <v>#REF!</v>
      </c>
      <c r="W49" s="35" t="e">
        <f>IF('Crisis Indicator Data'!#REF!="No Data",1,IF(#REF!&lt;&gt;"",1,0))</f>
        <v>#REF!</v>
      </c>
      <c r="X49" s="35" t="e">
        <f>IF('Crisis Indicator Data'!#REF!="No Data",1,IF(#REF!&lt;&gt;"",1,0))</f>
        <v>#REF!</v>
      </c>
      <c r="Y49" s="35" t="e">
        <f>IF('Crisis Indicator Data'!#REF!="No Data",1,IF(#REF!&lt;&gt;"",1,0))</f>
        <v>#REF!</v>
      </c>
      <c r="Z49" s="35" t="e">
        <f>IF('Crisis Indicator Data'!#REF!="No Data",1,IF(#REF!&lt;&gt;"",1,0))</f>
        <v>#REF!</v>
      </c>
      <c r="AA49" s="35" t="e">
        <f>IF('Crisis Indicator Data'!#REF!="No Data",1,IF(#REF!&lt;&gt;"",1,0))</f>
        <v>#REF!</v>
      </c>
      <c r="AB49" s="35" t="e">
        <f>IF('Crisis Indicator Data'!#REF!="No Data",1,IF(#REF!&lt;&gt;"",1,0))</f>
        <v>#REF!</v>
      </c>
      <c r="AC49" s="35" t="e">
        <f>IF('Crisis Indicator Data'!#REF!="No Data",1,IF(#REF!&lt;&gt;"",1,0))</f>
        <v>#REF!</v>
      </c>
      <c r="AD49" s="35" t="e">
        <f>IF('Crisis Indicator Data'!#REF!="No Data",1,IF(#REF!&lt;&gt;"",1,0))</f>
        <v>#REF!</v>
      </c>
      <c r="AE49" s="35" t="e">
        <f>IF('Crisis Indicator Data'!#REF!="No Data",1,IF(#REF!&lt;&gt;"",1,0))</f>
        <v>#REF!</v>
      </c>
      <c r="AF49" s="35" t="e">
        <f>IF('Crisis Indicator Data'!#REF!="No Data",1,IF(#REF!&lt;&gt;"",1,0))</f>
        <v>#REF!</v>
      </c>
      <c r="AG49" s="35" t="e">
        <f>IF('Crisis Indicator Data'!#REF!="No Data",1,IF(#REF!&lt;&gt;"",1,0))</f>
        <v>#REF!</v>
      </c>
      <c r="AH49" s="35" t="e">
        <f>IF('Crisis Indicator Data'!#REF!="No Data",1,IF(#REF!&lt;&gt;"",1,0))</f>
        <v>#REF!</v>
      </c>
      <c r="AI49" s="35" t="e">
        <f>IF('Crisis Indicator Data'!#REF!="No Data",1,IF(#REF!&lt;&gt;"",1,0))</f>
        <v>#REF!</v>
      </c>
      <c r="AJ49" s="35" t="e">
        <f>IF('Crisis Indicator Data'!#REF!="No Data",1,IF(#REF!&lt;&gt;"",1,0))</f>
        <v>#REF!</v>
      </c>
      <c r="AK49" s="35" t="e">
        <f>IF('Crisis Indicator Data'!#REF!="No Data",1,IF(#REF!&lt;&gt;"",1,0))</f>
        <v>#REF!</v>
      </c>
      <c r="AL49" s="35" t="e">
        <f>IF('Crisis Indicator Data'!#REF!="No Data",1,IF(#REF!&lt;&gt;"",1,0))</f>
        <v>#REF!</v>
      </c>
      <c r="AM49" s="35" t="e">
        <f>IF('Crisis Indicator Data'!#REF!="No Data",1,IF(#REF!&lt;&gt;"",1,0))</f>
        <v>#REF!</v>
      </c>
      <c r="AN49" s="35" t="e">
        <f>IF('Crisis Indicator Data'!#REF!="No Data",1,IF(#REF!&lt;&gt;"",1,0))</f>
        <v>#REF!</v>
      </c>
      <c r="AO49" s="35" t="e">
        <f>IF('Crisis Indicator Data'!#REF!="No Data",1,IF(#REF!&lt;&gt;"",1,0))</f>
        <v>#REF!</v>
      </c>
      <c r="AP49" s="35" t="e">
        <f>IF('Crisis Indicator Data'!#REF!="No Data",1,IF(#REF!&lt;&gt;"",1,0))</f>
        <v>#REF!</v>
      </c>
      <c r="AQ49" s="35" t="e">
        <f>IF('Crisis Indicator Data'!#REF!="No Data",1,IF(#REF!&lt;&gt;"",1,0))</f>
        <v>#REF!</v>
      </c>
      <c r="AR49" s="35" t="e">
        <f>IF('Crisis Indicator Data'!#REF!="No Data",1,IF(#REF!&lt;&gt;"",1,0))</f>
        <v>#REF!</v>
      </c>
      <c r="AS49" s="35" t="e">
        <f>IF('Crisis Indicator Data'!#REF!="No Data",1,IF(#REF!&lt;&gt;"",1,0))</f>
        <v>#REF!</v>
      </c>
      <c r="AT49" s="35" t="e">
        <f>IF('Crisis Indicator Data'!#REF!="No Data",1,IF(#REF!&lt;&gt;"",1,0))</f>
        <v>#REF!</v>
      </c>
      <c r="AU49" s="35" t="e">
        <f>IF('Crisis Indicator Data'!#REF!="No Data",1,IF(#REF!&lt;&gt;"",1,0))</f>
        <v>#REF!</v>
      </c>
      <c r="AV49" s="35" t="e">
        <f>IF('Crisis Indicator Data'!#REF!="No Data",1,IF(#REF!&lt;&gt;"",1,0))</f>
        <v>#REF!</v>
      </c>
      <c r="AW49" s="35" t="e">
        <f>IF('Crisis Indicator Data'!#REF!="No Data",1,IF(#REF!&lt;&gt;"",1,0))</f>
        <v>#REF!</v>
      </c>
      <c r="AX49" s="35" t="e">
        <f>IF('Crisis Indicator Data'!#REF!="No Data",1,IF(#REF!&lt;&gt;"",1,0))</f>
        <v>#REF!</v>
      </c>
      <c r="AY49" s="35" t="e">
        <f>IF('Crisis Indicator Data'!#REF!="No Data",1,IF(#REF!&lt;&gt;"",1,0))</f>
        <v>#REF!</v>
      </c>
      <c r="AZ49" s="35" t="e">
        <f>IF('Crisis Indicator Data'!#REF!="No Data",1,IF(#REF!&lt;&gt;"",1,0))</f>
        <v>#REF!</v>
      </c>
      <c r="BA49" t="e">
        <f t="shared" si="0"/>
        <v>#REF!</v>
      </c>
      <c r="BB49" s="37" t="e">
        <f t="shared" si="1"/>
        <v>#REF!</v>
      </c>
    </row>
    <row r="50" spans="1:54" x14ac:dyDescent="0.35">
      <c r="A50" t="s">
        <v>89</v>
      </c>
      <c r="B50" s="35" t="e">
        <f>IF('Crisis Indicator Data'!#REF!="No Data",1,IF(#REF!&lt;&gt;"",1,0))</f>
        <v>#REF!</v>
      </c>
      <c r="C50" s="35" t="e">
        <f>IF('Crisis Indicator Data'!#REF!="No Data",1,IF(#REF!&lt;&gt;"",1,0))</f>
        <v>#REF!</v>
      </c>
      <c r="D50" s="35" t="e">
        <f>IF('Crisis Indicator Data'!#REF!="No Data",1,IF(#REF!&lt;&gt;"",1,0))</f>
        <v>#REF!</v>
      </c>
      <c r="E50" s="35" t="e">
        <f>IF('Crisis Indicator Data'!#REF!="No Data",1,IF(#REF!&lt;&gt;"",1,0))</f>
        <v>#REF!</v>
      </c>
      <c r="F50" s="35" t="e">
        <f>IF('Crisis Indicator Data'!#REF!="No Data",1,IF(#REF!&lt;&gt;"",1,0))</f>
        <v>#REF!</v>
      </c>
      <c r="G50" s="35" t="e">
        <f>IF('Crisis Indicator Data'!#REF!="No Data",1,IF(#REF!&lt;&gt;"",1,0))</f>
        <v>#REF!</v>
      </c>
      <c r="H50" s="35" t="e">
        <f>IF('Crisis Indicator Data'!#REF!="No Data",1,IF(#REF!&lt;&gt;"",1,0))</f>
        <v>#REF!</v>
      </c>
      <c r="I50" s="35" t="e">
        <f>IF('Crisis Indicator Data'!#REF!="No Data",1,IF(#REF!&lt;&gt;"",1,0))</f>
        <v>#REF!</v>
      </c>
      <c r="J50" s="35" t="e">
        <f>IF('Crisis Indicator Data'!#REF!="No Data",1,IF(#REF!&lt;&gt;"",1,0))</f>
        <v>#REF!</v>
      </c>
      <c r="K50" s="35" t="e">
        <f>IF('Crisis Indicator Data'!#REF!="No Data",1,IF(#REF!&lt;&gt;"",1,0))</f>
        <v>#REF!</v>
      </c>
      <c r="L50" s="35" t="e">
        <f>IF('Crisis Indicator Data'!#REF!="No Data",1,IF(#REF!&lt;&gt;"",1,0))</f>
        <v>#REF!</v>
      </c>
      <c r="M50" s="35" t="e">
        <f>IF('Crisis Indicator Data'!#REF!="No Data",1,IF(#REF!&lt;&gt;"",1,0))</f>
        <v>#REF!</v>
      </c>
      <c r="N50" s="35" t="e">
        <f>IF('Crisis Indicator Data'!#REF!="No Data",1,IF(#REF!&lt;&gt;"",1,0))</f>
        <v>#REF!</v>
      </c>
      <c r="O50" s="35" t="e">
        <f>IF('Crisis Indicator Data'!#REF!="No Data",1,IF(#REF!&lt;&gt;"",1,0))</f>
        <v>#REF!</v>
      </c>
      <c r="P50" s="35" t="e">
        <f>IF('Crisis Indicator Data'!#REF!="No Data",1,IF(#REF!&lt;&gt;"",1,0))</f>
        <v>#REF!</v>
      </c>
      <c r="Q50" s="35" t="e">
        <f>IF('Crisis Indicator Data'!#REF!="No Data",1,IF(#REF!&lt;&gt;"",1,0))</f>
        <v>#REF!</v>
      </c>
      <c r="R50" s="35" t="e">
        <f>IF('Crisis Indicator Data'!#REF!="No Data",1,IF(#REF!&lt;&gt;"",1,0))</f>
        <v>#REF!</v>
      </c>
      <c r="S50" s="35" t="e">
        <f>IF('Crisis Indicator Data'!#REF!="No Data",1,IF(#REF!&lt;&gt;"",1,0))</f>
        <v>#REF!</v>
      </c>
      <c r="T50" s="35" t="e">
        <f>IF('Crisis Indicator Data'!#REF!="No Data",1,IF(#REF!&lt;&gt;"",1,0))</f>
        <v>#REF!</v>
      </c>
      <c r="U50" s="35" t="e">
        <f>IF('Crisis Indicator Data'!#REF!="No Data",1,IF(#REF!&lt;&gt;"",1,0))</f>
        <v>#REF!</v>
      </c>
      <c r="V50" s="35" t="e">
        <f>IF('Crisis Indicator Data'!#REF!="No Data",1,IF(#REF!&lt;&gt;"",1,0))</f>
        <v>#REF!</v>
      </c>
      <c r="W50" s="35" t="e">
        <f>IF('Crisis Indicator Data'!#REF!="No Data",1,IF(#REF!&lt;&gt;"",1,0))</f>
        <v>#REF!</v>
      </c>
      <c r="X50" s="35" t="e">
        <f>IF('Crisis Indicator Data'!#REF!="No Data",1,IF(#REF!&lt;&gt;"",1,0))</f>
        <v>#REF!</v>
      </c>
      <c r="Y50" s="35" t="e">
        <f>IF('Crisis Indicator Data'!#REF!="No Data",1,IF(#REF!&lt;&gt;"",1,0))</f>
        <v>#REF!</v>
      </c>
      <c r="Z50" s="35" t="e">
        <f>IF('Crisis Indicator Data'!#REF!="No Data",1,IF(#REF!&lt;&gt;"",1,0))</f>
        <v>#REF!</v>
      </c>
      <c r="AA50" s="35" t="e">
        <f>IF('Crisis Indicator Data'!#REF!="No Data",1,IF(#REF!&lt;&gt;"",1,0))</f>
        <v>#REF!</v>
      </c>
      <c r="AB50" s="35" t="e">
        <f>IF('Crisis Indicator Data'!#REF!="No Data",1,IF(#REF!&lt;&gt;"",1,0))</f>
        <v>#REF!</v>
      </c>
      <c r="AC50" s="35" t="e">
        <f>IF('Crisis Indicator Data'!#REF!="No Data",1,IF(#REF!&lt;&gt;"",1,0))</f>
        <v>#REF!</v>
      </c>
      <c r="AD50" s="35" t="e">
        <f>IF('Crisis Indicator Data'!#REF!="No Data",1,IF(#REF!&lt;&gt;"",1,0))</f>
        <v>#REF!</v>
      </c>
      <c r="AE50" s="35" t="e">
        <f>IF('Crisis Indicator Data'!#REF!="No Data",1,IF(#REF!&lt;&gt;"",1,0))</f>
        <v>#REF!</v>
      </c>
      <c r="AF50" s="35" t="e">
        <f>IF('Crisis Indicator Data'!#REF!="No Data",1,IF(#REF!&lt;&gt;"",1,0))</f>
        <v>#REF!</v>
      </c>
      <c r="AG50" s="35" t="e">
        <f>IF('Crisis Indicator Data'!#REF!="No Data",1,IF(#REF!&lt;&gt;"",1,0))</f>
        <v>#REF!</v>
      </c>
      <c r="AH50" s="35" t="e">
        <f>IF('Crisis Indicator Data'!#REF!="No Data",1,IF(#REF!&lt;&gt;"",1,0))</f>
        <v>#REF!</v>
      </c>
      <c r="AI50" s="35" t="e">
        <f>IF('Crisis Indicator Data'!#REF!="No Data",1,IF(#REF!&lt;&gt;"",1,0))</f>
        <v>#REF!</v>
      </c>
      <c r="AJ50" s="35" t="e">
        <f>IF('Crisis Indicator Data'!#REF!="No Data",1,IF(#REF!&lt;&gt;"",1,0))</f>
        <v>#REF!</v>
      </c>
      <c r="AK50" s="35" t="e">
        <f>IF('Crisis Indicator Data'!#REF!="No Data",1,IF(#REF!&lt;&gt;"",1,0))</f>
        <v>#REF!</v>
      </c>
      <c r="AL50" s="35" t="e">
        <f>IF('Crisis Indicator Data'!#REF!="No Data",1,IF(#REF!&lt;&gt;"",1,0))</f>
        <v>#REF!</v>
      </c>
      <c r="AM50" s="35" t="e">
        <f>IF('Crisis Indicator Data'!#REF!="No Data",1,IF(#REF!&lt;&gt;"",1,0))</f>
        <v>#REF!</v>
      </c>
      <c r="AN50" s="35" t="e">
        <f>IF('Crisis Indicator Data'!#REF!="No Data",1,IF(#REF!&lt;&gt;"",1,0))</f>
        <v>#REF!</v>
      </c>
      <c r="AO50" s="35" t="e">
        <f>IF('Crisis Indicator Data'!#REF!="No Data",1,IF(#REF!&lt;&gt;"",1,0))</f>
        <v>#REF!</v>
      </c>
      <c r="AP50" s="35" t="e">
        <f>IF('Crisis Indicator Data'!#REF!="No Data",1,IF(#REF!&lt;&gt;"",1,0))</f>
        <v>#REF!</v>
      </c>
      <c r="AQ50" s="35" t="e">
        <f>IF('Crisis Indicator Data'!#REF!="No Data",1,IF(#REF!&lt;&gt;"",1,0))</f>
        <v>#REF!</v>
      </c>
      <c r="AR50" s="35" t="e">
        <f>IF('Crisis Indicator Data'!#REF!="No Data",1,IF(#REF!&lt;&gt;"",1,0))</f>
        <v>#REF!</v>
      </c>
      <c r="AS50" s="35" t="e">
        <f>IF('Crisis Indicator Data'!#REF!="No Data",1,IF(#REF!&lt;&gt;"",1,0))</f>
        <v>#REF!</v>
      </c>
      <c r="AT50" s="35" t="e">
        <f>IF('Crisis Indicator Data'!#REF!="No Data",1,IF(#REF!&lt;&gt;"",1,0))</f>
        <v>#REF!</v>
      </c>
      <c r="AU50" s="35" t="e">
        <f>IF('Crisis Indicator Data'!#REF!="No Data",1,IF(#REF!&lt;&gt;"",1,0))</f>
        <v>#REF!</v>
      </c>
      <c r="AV50" s="35" t="e">
        <f>IF('Crisis Indicator Data'!#REF!="No Data",1,IF(#REF!&lt;&gt;"",1,0))</f>
        <v>#REF!</v>
      </c>
      <c r="AW50" s="35" t="e">
        <f>IF('Crisis Indicator Data'!#REF!="No Data",1,IF(#REF!&lt;&gt;"",1,0))</f>
        <v>#REF!</v>
      </c>
      <c r="AX50" s="35" t="e">
        <f>IF('Crisis Indicator Data'!#REF!="No Data",1,IF(#REF!&lt;&gt;"",1,0))</f>
        <v>#REF!</v>
      </c>
      <c r="AY50" s="35" t="e">
        <f>IF('Crisis Indicator Data'!#REF!="No Data",1,IF(#REF!&lt;&gt;"",1,0))</f>
        <v>#REF!</v>
      </c>
      <c r="AZ50" s="35" t="e">
        <f>IF('Crisis Indicator Data'!#REF!="No Data",1,IF(#REF!&lt;&gt;"",1,0))</f>
        <v>#REF!</v>
      </c>
      <c r="BA50" t="e">
        <f t="shared" si="0"/>
        <v>#REF!</v>
      </c>
      <c r="BB50" s="37" t="e">
        <f t="shared" si="1"/>
        <v>#REF!</v>
      </c>
    </row>
    <row r="51" spans="1:54" x14ac:dyDescent="0.35">
      <c r="A51" t="s">
        <v>92</v>
      </c>
      <c r="B51" s="35" t="e">
        <f>IF('Crisis Indicator Data'!#REF!="No Data",1,IF(#REF!&lt;&gt;"",1,0))</f>
        <v>#REF!</v>
      </c>
      <c r="C51" s="35" t="e">
        <f>IF('Crisis Indicator Data'!#REF!="No Data",1,IF(#REF!&lt;&gt;"",1,0))</f>
        <v>#REF!</v>
      </c>
      <c r="D51" s="35" t="e">
        <f>IF('Crisis Indicator Data'!#REF!="No Data",1,IF(#REF!&lt;&gt;"",1,0))</f>
        <v>#REF!</v>
      </c>
      <c r="E51" s="35" t="e">
        <f>IF('Crisis Indicator Data'!#REF!="No Data",1,IF(#REF!&lt;&gt;"",1,0))</f>
        <v>#REF!</v>
      </c>
      <c r="F51" s="35" t="e">
        <f>IF('Crisis Indicator Data'!#REF!="No Data",1,IF(#REF!&lt;&gt;"",1,0))</f>
        <v>#REF!</v>
      </c>
      <c r="G51" s="35" t="e">
        <f>IF('Crisis Indicator Data'!#REF!="No Data",1,IF(#REF!&lt;&gt;"",1,0))</f>
        <v>#REF!</v>
      </c>
      <c r="H51" s="35" t="e">
        <f>IF('Crisis Indicator Data'!#REF!="No Data",1,IF(#REF!&lt;&gt;"",1,0))</f>
        <v>#REF!</v>
      </c>
      <c r="I51" s="35" t="e">
        <f>IF('Crisis Indicator Data'!#REF!="No Data",1,IF(#REF!&lt;&gt;"",1,0))</f>
        <v>#REF!</v>
      </c>
      <c r="J51" s="35" t="e">
        <f>IF('Crisis Indicator Data'!#REF!="No Data",1,IF(#REF!&lt;&gt;"",1,0))</f>
        <v>#REF!</v>
      </c>
      <c r="K51" s="35" t="e">
        <f>IF('Crisis Indicator Data'!#REF!="No Data",1,IF(#REF!&lt;&gt;"",1,0))</f>
        <v>#REF!</v>
      </c>
      <c r="L51" s="35" t="e">
        <f>IF('Crisis Indicator Data'!#REF!="No Data",1,IF(#REF!&lt;&gt;"",1,0))</f>
        <v>#REF!</v>
      </c>
      <c r="M51" s="35" t="e">
        <f>IF('Crisis Indicator Data'!#REF!="No Data",1,IF(#REF!&lt;&gt;"",1,0))</f>
        <v>#REF!</v>
      </c>
      <c r="N51" s="35" t="e">
        <f>IF('Crisis Indicator Data'!#REF!="No Data",1,IF(#REF!&lt;&gt;"",1,0))</f>
        <v>#REF!</v>
      </c>
      <c r="O51" s="35" t="e">
        <f>IF('Crisis Indicator Data'!#REF!="No Data",1,IF(#REF!&lt;&gt;"",1,0))</f>
        <v>#REF!</v>
      </c>
      <c r="P51" s="35" t="e">
        <f>IF('Crisis Indicator Data'!#REF!="No Data",1,IF(#REF!&lt;&gt;"",1,0))</f>
        <v>#REF!</v>
      </c>
      <c r="Q51" s="35" t="e">
        <f>IF('Crisis Indicator Data'!#REF!="No Data",1,IF(#REF!&lt;&gt;"",1,0))</f>
        <v>#REF!</v>
      </c>
      <c r="R51" s="35" t="e">
        <f>IF('Crisis Indicator Data'!#REF!="No Data",1,IF(#REF!&lt;&gt;"",1,0))</f>
        <v>#REF!</v>
      </c>
      <c r="S51" s="35" t="e">
        <f>IF('Crisis Indicator Data'!#REF!="No Data",1,IF(#REF!&lt;&gt;"",1,0))</f>
        <v>#REF!</v>
      </c>
      <c r="T51" s="35" t="e">
        <f>IF('Crisis Indicator Data'!#REF!="No Data",1,IF(#REF!&lt;&gt;"",1,0))</f>
        <v>#REF!</v>
      </c>
      <c r="U51" s="35" t="e">
        <f>IF('Crisis Indicator Data'!#REF!="No Data",1,IF(#REF!&lt;&gt;"",1,0))</f>
        <v>#REF!</v>
      </c>
      <c r="V51" s="35" t="e">
        <f>IF('Crisis Indicator Data'!#REF!="No Data",1,IF(#REF!&lt;&gt;"",1,0))</f>
        <v>#REF!</v>
      </c>
      <c r="W51" s="35" t="e">
        <f>IF('Crisis Indicator Data'!#REF!="No Data",1,IF(#REF!&lt;&gt;"",1,0))</f>
        <v>#REF!</v>
      </c>
      <c r="X51" s="35" t="e">
        <f>IF('Crisis Indicator Data'!#REF!="No Data",1,IF(#REF!&lt;&gt;"",1,0))</f>
        <v>#REF!</v>
      </c>
      <c r="Y51" s="35" t="e">
        <f>IF('Crisis Indicator Data'!#REF!="No Data",1,IF(#REF!&lt;&gt;"",1,0))</f>
        <v>#REF!</v>
      </c>
      <c r="Z51" s="35" t="e">
        <f>IF('Crisis Indicator Data'!#REF!="No Data",1,IF(#REF!&lt;&gt;"",1,0))</f>
        <v>#REF!</v>
      </c>
      <c r="AA51" s="35" t="e">
        <f>IF('Crisis Indicator Data'!#REF!="No Data",1,IF(#REF!&lt;&gt;"",1,0))</f>
        <v>#REF!</v>
      </c>
      <c r="AB51" s="35" t="e">
        <f>IF('Crisis Indicator Data'!#REF!="No Data",1,IF(#REF!&lt;&gt;"",1,0))</f>
        <v>#REF!</v>
      </c>
      <c r="AC51" s="35" t="e">
        <f>IF('Crisis Indicator Data'!#REF!="No Data",1,IF(#REF!&lt;&gt;"",1,0))</f>
        <v>#REF!</v>
      </c>
      <c r="AD51" s="35" t="e">
        <f>IF('Crisis Indicator Data'!#REF!="No Data",1,IF(#REF!&lt;&gt;"",1,0))</f>
        <v>#REF!</v>
      </c>
      <c r="AE51" s="35" t="e">
        <f>IF('Crisis Indicator Data'!#REF!="No Data",1,IF(#REF!&lt;&gt;"",1,0))</f>
        <v>#REF!</v>
      </c>
      <c r="AF51" s="35" t="e">
        <f>IF('Crisis Indicator Data'!#REF!="No Data",1,IF(#REF!&lt;&gt;"",1,0))</f>
        <v>#REF!</v>
      </c>
      <c r="AG51" s="35" t="e">
        <f>IF('Crisis Indicator Data'!#REF!="No Data",1,IF(#REF!&lt;&gt;"",1,0))</f>
        <v>#REF!</v>
      </c>
      <c r="AH51" s="35" t="e">
        <f>IF('Crisis Indicator Data'!#REF!="No Data",1,IF(#REF!&lt;&gt;"",1,0))</f>
        <v>#REF!</v>
      </c>
      <c r="AI51" s="35" t="e">
        <f>IF('Crisis Indicator Data'!#REF!="No Data",1,IF(#REF!&lt;&gt;"",1,0))</f>
        <v>#REF!</v>
      </c>
      <c r="AJ51" s="35" t="e">
        <f>IF('Crisis Indicator Data'!#REF!="No Data",1,IF(#REF!&lt;&gt;"",1,0))</f>
        <v>#REF!</v>
      </c>
      <c r="AK51" s="35" t="e">
        <f>IF('Crisis Indicator Data'!#REF!="No Data",1,IF(#REF!&lt;&gt;"",1,0))</f>
        <v>#REF!</v>
      </c>
      <c r="AL51" s="35" t="e">
        <f>IF('Crisis Indicator Data'!#REF!="No Data",1,IF(#REF!&lt;&gt;"",1,0))</f>
        <v>#REF!</v>
      </c>
      <c r="AM51" s="35" t="e">
        <f>IF('Crisis Indicator Data'!#REF!="No Data",1,IF(#REF!&lt;&gt;"",1,0))</f>
        <v>#REF!</v>
      </c>
      <c r="AN51" s="35" t="e">
        <f>IF('Crisis Indicator Data'!#REF!="No Data",1,IF(#REF!&lt;&gt;"",1,0))</f>
        <v>#REF!</v>
      </c>
      <c r="AO51" s="35" t="e">
        <f>IF('Crisis Indicator Data'!#REF!="No Data",1,IF(#REF!&lt;&gt;"",1,0))</f>
        <v>#REF!</v>
      </c>
      <c r="AP51" s="35" t="e">
        <f>IF('Crisis Indicator Data'!#REF!="No Data",1,IF(#REF!&lt;&gt;"",1,0))</f>
        <v>#REF!</v>
      </c>
      <c r="AQ51" s="35" t="e">
        <f>IF('Crisis Indicator Data'!#REF!="No Data",1,IF(#REF!&lt;&gt;"",1,0))</f>
        <v>#REF!</v>
      </c>
      <c r="AR51" s="35" t="e">
        <f>IF('Crisis Indicator Data'!#REF!="No Data",1,IF(#REF!&lt;&gt;"",1,0))</f>
        <v>#REF!</v>
      </c>
      <c r="AS51" s="35" t="e">
        <f>IF('Crisis Indicator Data'!#REF!="No Data",1,IF(#REF!&lt;&gt;"",1,0))</f>
        <v>#REF!</v>
      </c>
      <c r="AT51" s="35" t="e">
        <f>IF('Crisis Indicator Data'!#REF!="No Data",1,IF(#REF!&lt;&gt;"",1,0))</f>
        <v>#REF!</v>
      </c>
      <c r="AU51" s="35" t="e">
        <f>IF('Crisis Indicator Data'!#REF!="No Data",1,IF(#REF!&lt;&gt;"",1,0))</f>
        <v>#REF!</v>
      </c>
      <c r="AV51" s="35" t="e">
        <f>IF('Crisis Indicator Data'!#REF!="No Data",1,IF(#REF!&lt;&gt;"",1,0))</f>
        <v>#REF!</v>
      </c>
      <c r="AW51" s="35" t="e">
        <f>IF('Crisis Indicator Data'!#REF!="No Data",1,IF(#REF!&lt;&gt;"",1,0))</f>
        <v>#REF!</v>
      </c>
      <c r="AX51" s="35" t="e">
        <f>IF('Crisis Indicator Data'!#REF!="No Data",1,IF(#REF!&lt;&gt;"",1,0))</f>
        <v>#REF!</v>
      </c>
      <c r="AY51" s="35" t="e">
        <f>IF('Crisis Indicator Data'!#REF!="No Data",1,IF(#REF!&lt;&gt;"",1,0))</f>
        <v>#REF!</v>
      </c>
      <c r="AZ51" s="35" t="e">
        <f>IF('Crisis Indicator Data'!#REF!="No Data",1,IF(#REF!&lt;&gt;"",1,0))</f>
        <v>#REF!</v>
      </c>
      <c r="BA51" t="e">
        <f t="shared" si="0"/>
        <v>#REF!</v>
      </c>
      <c r="BB51" s="37" t="e">
        <f t="shared" si="1"/>
        <v>#REF!</v>
      </c>
    </row>
    <row r="52" spans="1:54" x14ac:dyDescent="0.35">
      <c r="A52" t="s">
        <v>94</v>
      </c>
      <c r="B52" s="35" t="e">
        <f>IF('Crisis Indicator Data'!#REF!="No Data",1,IF(#REF!&lt;&gt;"",1,0))</f>
        <v>#REF!</v>
      </c>
      <c r="C52" s="35" t="e">
        <f>IF('Crisis Indicator Data'!#REF!="No Data",1,IF(#REF!&lt;&gt;"",1,0))</f>
        <v>#REF!</v>
      </c>
      <c r="D52" s="35" t="e">
        <f>IF('Crisis Indicator Data'!#REF!="No Data",1,IF(#REF!&lt;&gt;"",1,0))</f>
        <v>#REF!</v>
      </c>
      <c r="E52" s="35" t="e">
        <f>IF('Crisis Indicator Data'!#REF!="No Data",1,IF(#REF!&lt;&gt;"",1,0))</f>
        <v>#REF!</v>
      </c>
      <c r="F52" s="35" t="e">
        <f>IF('Crisis Indicator Data'!#REF!="No Data",1,IF(#REF!&lt;&gt;"",1,0))</f>
        <v>#REF!</v>
      </c>
      <c r="G52" s="35" t="e">
        <f>IF('Crisis Indicator Data'!#REF!="No Data",1,IF(#REF!&lt;&gt;"",1,0))</f>
        <v>#REF!</v>
      </c>
      <c r="H52" s="35" t="e">
        <f>IF('Crisis Indicator Data'!#REF!="No Data",1,IF(#REF!&lt;&gt;"",1,0))</f>
        <v>#REF!</v>
      </c>
      <c r="I52" s="35" t="e">
        <f>IF('Crisis Indicator Data'!#REF!="No Data",1,IF(#REF!&lt;&gt;"",1,0))</f>
        <v>#REF!</v>
      </c>
      <c r="J52" s="35" t="e">
        <f>IF('Crisis Indicator Data'!#REF!="No Data",1,IF(#REF!&lt;&gt;"",1,0))</f>
        <v>#REF!</v>
      </c>
      <c r="K52" s="35" t="e">
        <f>IF('Crisis Indicator Data'!#REF!="No Data",1,IF(#REF!&lt;&gt;"",1,0))</f>
        <v>#REF!</v>
      </c>
      <c r="L52" s="35" t="e">
        <f>IF('Crisis Indicator Data'!#REF!="No Data",1,IF(#REF!&lt;&gt;"",1,0))</f>
        <v>#REF!</v>
      </c>
      <c r="M52" s="35" t="e">
        <f>IF('Crisis Indicator Data'!#REF!="No Data",1,IF(#REF!&lt;&gt;"",1,0))</f>
        <v>#REF!</v>
      </c>
      <c r="N52" s="35" t="e">
        <f>IF('Crisis Indicator Data'!#REF!="No Data",1,IF(#REF!&lt;&gt;"",1,0))</f>
        <v>#REF!</v>
      </c>
      <c r="O52" s="35" t="e">
        <f>IF('Crisis Indicator Data'!#REF!="No Data",1,IF(#REF!&lt;&gt;"",1,0))</f>
        <v>#REF!</v>
      </c>
      <c r="P52" s="35" t="e">
        <f>IF('Crisis Indicator Data'!#REF!="No Data",1,IF(#REF!&lt;&gt;"",1,0))</f>
        <v>#REF!</v>
      </c>
      <c r="Q52" s="35" t="e">
        <f>IF('Crisis Indicator Data'!#REF!="No Data",1,IF(#REF!&lt;&gt;"",1,0))</f>
        <v>#REF!</v>
      </c>
      <c r="R52" s="35" t="e">
        <f>IF('Crisis Indicator Data'!#REF!="No Data",1,IF(#REF!&lt;&gt;"",1,0))</f>
        <v>#REF!</v>
      </c>
      <c r="S52" s="35" t="e">
        <f>IF('Crisis Indicator Data'!#REF!="No Data",1,IF(#REF!&lt;&gt;"",1,0))</f>
        <v>#REF!</v>
      </c>
      <c r="T52" s="35" t="e">
        <f>IF('Crisis Indicator Data'!#REF!="No Data",1,IF(#REF!&lt;&gt;"",1,0))</f>
        <v>#REF!</v>
      </c>
      <c r="U52" s="35" t="e">
        <f>IF('Crisis Indicator Data'!#REF!="No Data",1,IF(#REF!&lt;&gt;"",1,0))</f>
        <v>#REF!</v>
      </c>
      <c r="V52" s="35" t="e">
        <f>IF('Crisis Indicator Data'!#REF!="No Data",1,IF(#REF!&lt;&gt;"",1,0))</f>
        <v>#REF!</v>
      </c>
      <c r="W52" s="35" t="e">
        <f>IF('Crisis Indicator Data'!#REF!="No Data",1,IF(#REF!&lt;&gt;"",1,0))</f>
        <v>#REF!</v>
      </c>
      <c r="X52" s="35" t="e">
        <f>IF('Crisis Indicator Data'!#REF!="No Data",1,IF(#REF!&lt;&gt;"",1,0))</f>
        <v>#REF!</v>
      </c>
      <c r="Y52" s="35" t="e">
        <f>IF('Crisis Indicator Data'!#REF!="No Data",1,IF(#REF!&lt;&gt;"",1,0))</f>
        <v>#REF!</v>
      </c>
      <c r="Z52" s="35" t="e">
        <f>IF('Crisis Indicator Data'!#REF!="No Data",1,IF(#REF!&lt;&gt;"",1,0))</f>
        <v>#REF!</v>
      </c>
      <c r="AA52" s="35" t="e">
        <f>IF('Crisis Indicator Data'!#REF!="No Data",1,IF(#REF!&lt;&gt;"",1,0))</f>
        <v>#REF!</v>
      </c>
      <c r="AB52" s="35" t="e">
        <f>IF('Crisis Indicator Data'!#REF!="No Data",1,IF(#REF!&lt;&gt;"",1,0))</f>
        <v>#REF!</v>
      </c>
      <c r="AC52" s="35" t="e">
        <f>IF('Crisis Indicator Data'!#REF!="No Data",1,IF(#REF!&lt;&gt;"",1,0))</f>
        <v>#REF!</v>
      </c>
      <c r="AD52" s="35" t="e">
        <f>IF('Crisis Indicator Data'!#REF!="No Data",1,IF(#REF!&lt;&gt;"",1,0))</f>
        <v>#REF!</v>
      </c>
      <c r="AE52" s="35" t="e">
        <f>IF('Crisis Indicator Data'!#REF!="No Data",1,IF(#REF!&lt;&gt;"",1,0))</f>
        <v>#REF!</v>
      </c>
      <c r="AF52" s="35" t="e">
        <f>IF('Crisis Indicator Data'!#REF!="No Data",1,IF(#REF!&lt;&gt;"",1,0))</f>
        <v>#REF!</v>
      </c>
      <c r="AG52" s="35" t="e">
        <f>IF('Crisis Indicator Data'!#REF!="No Data",1,IF(#REF!&lt;&gt;"",1,0))</f>
        <v>#REF!</v>
      </c>
      <c r="AH52" s="35" t="e">
        <f>IF('Crisis Indicator Data'!#REF!="No Data",1,IF(#REF!&lt;&gt;"",1,0))</f>
        <v>#REF!</v>
      </c>
      <c r="AI52" s="35" t="e">
        <f>IF('Crisis Indicator Data'!#REF!="No Data",1,IF(#REF!&lt;&gt;"",1,0))</f>
        <v>#REF!</v>
      </c>
      <c r="AJ52" s="35" t="e">
        <f>IF('Crisis Indicator Data'!#REF!="No Data",1,IF(#REF!&lt;&gt;"",1,0))</f>
        <v>#REF!</v>
      </c>
      <c r="AK52" s="35" t="e">
        <f>IF('Crisis Indicator Data'!#REF!="No Data",1,IF(#REF!&lt;&gt;"",1,0))</f>
        <v>#REF!</v>
      </c>
      <c r="AL52" s="35" t="e">
        <f>IF('Crisis Indicator Data'!#REF!="No Data",1,IF(#REF!&lt;&gt;"",1,0))</f>
        <v>#REF!</v>
      </c>
      <c r="AM52" s="35" t="e">
        <f>IF('Crisis Indicator Data'!#REF!="No Data",1,IF(#REF!&lt;&gt;"",1,0))</f>
        <v>#REF!</v>
      </c>
      <c r="AN52" s="35" t="e">
        <f>IF('Crisis Indicator Data'!#REF!="No Data",1,IF(#REF!&lt;&gt;"",1,0))</f>
        <v>#REF!</v>
      </c>
      <c r="AO52" s="35" t="e">
        <f>IF('Crisis Indicator Data'!#REF!="No Data",1,IF(#REF!&lt;&gt;"",1,0))</f>
        <v>#REF!</v>
      </c>
      <c r="AP52" s="35" t="e">
        <f>IF('Crisis Indicator Data'!#REF!="No Data",1,IF(#REF!&lt;&gt;"",1,0))</f>
        <v>#REF!</v>
      </c>
      <c r="AQ52" s="35" t="e">
        <f>IF('Crisis Indicator Data'!#REF!="No Data",1,IF(#REF!&lt;&gt;"",1,0))</f>
        <v>#REF!</v>
      </c>
      <c r="AR52" s="35" t="e">
        <f>IF('Crisis Indicator Data'!#REF!="No Data",1,IF(#REF!&lt;&gt;"",1,0))</f>
        <v>#REF!</v>
      </c>
      <c r="AS52" s="35" t="e">
        <f>IF('Crisis Indicator Data'!#REF!="No Data",1,IF(#REF!&lt;&gt;"",1,0))</f>
        <v>#REF!</v>
      </c>
      <c r="AT52" s="35" t="e">
        <f>IF('Crisis Indicator Data'!#REF!="No Data",1,IF(#REF!&lt;&gt;"",1,0))</f>
        <v>#REF!</v>
      </c>
      <c r="AU52" s="35" t="e">
        <f>IF('Crisis Indicator Data'!#REF!="No Data",1,IF(#REF!&lt;&gt;"",1,0))</f>
        <v>#REF!</v>
      </c>
      <c r="AV52" s="35" t="e">
        <f>IF('Crisis Indicator Data'!#REF!="No Data",1,IF(#REF!&lt;&gt;"",1,0))</f>
        <v>#REF!</v>
      </c>
      <c r="AW52" s="35" t="e">
        <f>IF('Crisis Indicator Data'!#REF!="No Data",1,IF(#REF!&lt;&gt;"",1,0))</f>
        <v>#REF!</v>
      </c>
      <c r="AX52" s="35" t="e">
        <f>IF('Crisis Indicator Data'!#REF!="No Data",1,IF(#REF!&lt;&gt;"",1,0))</f>
        <v>#REF!</v>
      </c>
      <c r="AY52" s="35" t="e">
        <f>IF('Crisis Indicator Data'!#REF!="No Data",1,IF(#REF!&lt;&gt;"",1,0))</f>
        <v>#REF!</v>
      </c>
      <c r="AZ52" s="35" t="e">
        <f>IF('Crisis Indicator Data'!#REF!="No Data",1,IF(#REF!&lt;&gt;"",1,0))</f>
        <v>#REF!</v>
      </c>
      <c r="BA52" t="e">
        <f t="shared" si="0"/>
        <v>#REF!</v>
      </c>
      <c r="BB52" s="37" t="e">
        <f t="shared" si="1"/>
        <v>#REF!</v>
      </c>
    </row>
    <row r="53" spans="1:54" x14ac:dyDescent="0.35">
      <c r="A53" t="s">
        <v>96</v>
      </c>
      <c r="B53" s="35" t="e">
        <f>IF('Crisis Indicator Data'!#REF!="No Data",1,IF(#REF!&lt;&gt;"",1,0))</f>
        <v>#REF!</v>
      </c>
      <c r="C53" s="35" t="e">
        <f>IF('Crisis Indicator Data'!#REF!="No Data",1,IF(#REF!&lt;&gt;"",1,0))</f>
        <v>#REF!</v>
      </c>
      <c r="D53" s="35" t="e">
        <f>IF('Crisis Indicator Data'!#REF!="No Data",1,IF(#REF!&lt;&gt;"",1,0))</f>
        <v>#REF!</v>
      </c>
      <c r="E53" s="35" t="e">
        <f>IF('Crisis Indicator Data'!#REF!="No Data",1,IF(#REF!&lt;&gt;"",1,0))</f>
        <v>#REF!</v>
      </c>
      <c r="F53" s="35" t="e">
        <f>IF('Crisis Indicator Data'!#REF!="No Data",1,IF(#REF!&lt;&gt;"",1,0))</f>
        <v>#REF!</v>
      </c>
      <c r="G53" s="35" t="e">
        <f>IF('Crisis Indicator Data'!#REF!="No Data",1,IF(#REF!&lt;&gt;"",1,0))</f>
        <v>#REF!</v>
      </c>
      <c r="H53" s="35" t="e">
        <f>IF('Crisis Indicator Data'!#REF!="No Data",1,IF(#REF!&lt;&gt;"",1,0))</f>
        <v>#REF!</v>
      </c>
      <c r="I53" s="35" t="e">
        <f>IF('Crisis Indicator Data'!#REF!="No Data",1,IF(#REF!&lt;&gt;"",1,0))</f>
        <v>#REF!</v>
      </c>
      <c r="J53" s="35" t="e">
        <f>IF('Crisis Indicator Data'!#REF!="No Data",1,IF(#REF!&lt;&gt;"",1,0))</f>
        <v>#REF!</v>
      </c>
      <c r="K53" s="35" t="e">
        <f>IF('Crisis Indicator Data'!#REF!="No Data",1,IF(#REF!&lt;&gt;"",1,0))</f>
        <v>#REF!</v>
      </c>
      <c r="L53" s="35" t="e">
        <f>IF('Crisis Indicator Data'!#REF!="No Data",1,IF(#REF!&lt;&gt;"",1,0))</f>
        <v>#REF!</v>
      </c>
      <c r="M53" s="35" t="e">
        <f>IF('Crisis Indicator Data'!#REF!="No Data",1,IF(#REF!&lt;&gt;"",1,0))</f>
        <v>#REF!</v>
      </c>
      <c r="N53" s="35" t="e">
        <f>IF('Crisis Indicator Data'!#REF!="No Data",1,IF(#REF!&lt;&gt;"",1,0))</f>
        <v>#REF!</v>
      </c>
      <c r="O53" s="35" t="e">
        <f>IF('Crisis Indicator Data'!#REF!="No Data",1,IF(#REF!&lt;&gt;"",1,0))</f>
        <v>#REF!</v>
      </c>
      <c r="P53" s="35" t="e">
        <f>IF('Crisis Indicator Data'!#REF!="No Data",1,IF(#REF!&lt;&gt;"",1,0))</f>
        <v>#REF!</v>
      </c>
      <c r="Q53" s="35" t="e">
        <f>IF('Crisis Indicator Data'!#REF!="No Data",1,IF(#REF!&lt;&gt;"",1,0))</f>
        <v>#REF!</v>
      </c>
      <c r="R53" s="35" t="e">
        <f>IF('Crisis Indicator Data'!#REF!="No Data",1,IF(#REF!&lt;&gt;"",1,0))</f>
        <v>#REF!</v>
      </c>
      <c r="S53" s="35" t="e">
        <f>IF('Crisis Indicator Data'!#REF!="No Data",1,IF(#REF!&lt;&gt;"",1,0))</f>
        <v>#REF!</v>
      </c>
      <c r="T53" s="35" t="e">
        <f>IF('Crisis Indicator Data'!#REF!="No Data",1,IF(#REF!&lt;&gt;"",1,0))</f>
        <v>#REF!</v>
      </c>
      <c r="U53" s="35" t="e">
        <f>IF('Crisis Indicator Data'!#REF!="No Data",1,IF(#REF!&lt;&gt;"",1,0))</f>
        <v>#REF!</v>
      </c>
      <c r="V53" s="35" t="e">
        <f>IF('Crisis Indicator Data'!#REF!="No Data",1,IF(#REF!&lt;&gt;"",1,0))</f>
        <v>#REF!</v>
      </c>
      <c r="W53" s="35" t="e">
        <f>IF('Crisis Indicator Data'!#REF!="No Data",1,IF(#REF!&lt;&gt;"",1,0))</f>
        <v>#REF!</v>
      </c>
      <c r="X53" s="35" t="e">
        <f>IF('Crisis Indicator Data'!#REF!="No Data",1,IF(#REF!&lt;&gt;"",1,0))</f>
        <v>#REF!</v>
      </c>
      <c r="Y53" s="35" t="e">
        <f>IF('Crisis Indicator Data'!#REF!="No Data",1,IF(#REF!&lt;&gt;"",1,0))</f>
        <v>#REF!</v>
      </c>
      <c r="Z53" s="35" t="e">
        <f>IF('Crisis Indicator Data'!#REF!="No Data",1,IF(#REF!&lt;&gt;"",1,0))</f>
        <v>#REF!</v>
      </c>
      <c r="AA53" s="35" t="e">
        <f>IF('Crisis Indicator Data'!#REF!="No Data",1,IF(#REF!&lt;&gt;"",1,0))</f>
        <v>#REF!</v>
      </c>
      <c r="AB53" s="35" t="e">
        <f>IF('Crisis Indicator Data'!#REF!="No Data",1,IF(#REF!&lt;&gt;"",1,0))</f>
        <v>#REF!</v>
      </c>
      <c r="AC53" s="35" t="e">
        <f>IF('Crisis Indicator Data'!#REF!="No Data",1,IF(#REF!&lt;&gt;"",1,0))</f>
        <v>#REF!</v>
      </c>
      <c r="AD53" s="35" t="e">
        <f>IF('Crisis Indicator Data'!#REF!="No Data",1,IF(#REF!&lt;&gt;"",1,0))</f>
        <v>#REF!</v>
      </c>
      <c r="AE53" s="35" t="e">
        <f>IF('Crisis Indicator Data'!#REF!="No Data",1,IF(#REF!&lt;&gt;"",1,0))</f>
        <v>#REF!</v>
      </c>
      <c r="AF53" s="35" t="e">
        <f>IF('Crisis Indicator Data'!#REF!="No Data",1,IF(#REF!&lt;&gt;"",1,0))</f>
        <v>#REF!</v>
      </c>
      <c r="AG53" s="35" t="e">
        <f>IF('Crisis Indicator Data'!#REF!="No Data",1,IF(#REF!&lt;&gt;"",1,0))</f>
        <v>#REF!</v>
      </c>
      <c r="AH53" s="35" t="e">
        <f>IF('Crisis Indicator Data'!#REF!="No Data",1,IF(#REF!&lt;&gt;"",1,0))</f>
        <v>#REF!</v>
      </c>
      <c r="AI53" s="35" t="e">
        <f>IF('Crisis Indicator Data'!#REF!="No Data",1,IF(#REF!&lt;&gt;"",1,0))</f>
        <v>#REF!</v>
      </c>
      <c r="AJ53" s="35" t="e">
        <f>IF('Crisis Indicator Data'!#REF!="No Data",1,IF(#REF!&lt;&gt;"",1,0))</f>
        <v>#REF!</v>
      </c>
      <c r="AK53" s="35" t="e">
        <f>IF('Crisis Indicator Data'!#REF!="No Data",1,IF(#REF!&lt;&gt;"",1,0))</f>
        <v>#REF!</v>
      </c>
      <c r="AL53" s="35" t="e">
        <f>IF('Crisis Indicator Data'!#REF!="No Data",1,IF(#REF!&lt;&gt;"",1,0))</f>
        <v>#REF!</v>
      </c>
      <c r="AM53" s="35" t="e">
        <f>IF('Crisis Indicator Data'!#REF!="No Data",1,IF(#REF!&lt;&gt;"",1,0))</f>
        <v>#REF!</v>
      </c>
      <c r="AN53" s="35" t="e">
        <f>IF('Crisis Indicator Data'!#REF!="No Data",1,IF(#REF!&lt;&gt;"",1,0))</f>
        <v>#REF!</v>
      </c>
      <c r="AO53" s="35" t="e">
        <f>IF('Crisis Indicator Data'!#REF!="No Data",1,IF(#REF!&lt;&gt;"",1,0))</f>
        <v>#REF!</v>
      </c>
      <c r="AP53" s="35" t="e">
        <f>IF('Crisis Indicator Data'!#REF!="No Data",1,IF(#REF!&lt;&gt;"",1,0))</f>
        <v>#REF!</v>
      </c>
      <c r="AQ53" s="35" t="e">
        <f>IF('Crisis Indicator Data'!#REF!="No Data",1,IF(#REF!&lt;&gt;"",1,0))</f>
        <v>#REF!</v>
      </c>
      <c r="AR53" s="35" t="e">
        <f>IF('Crisis Indicator Data'!#REF!="No Data",1,IF(#REF!&lt;&gt;"",1,0))</f>
        <v>#REF!</v>
      </c>
      <c r="AS53" s="35" t="e">
        <f>IF('Crisis Indicator Data'!#REF!="No Data",1,IF(#REF!&lt;&gt;"",1,0))</f>
        <v>#REF!</v>
      </c>
      <c r="AT53" s="35" t="e">
        <f>IF('Crisis Indicator Data'!#REF!="No Data",1,IF(#REF!&lt;&gt;"",1,0))</f>
        <v>#REF!</v>
      </c>
      <c r="AU53" s="35" t="e">
        <f>IF('Crisis Indicator Data'!#REF!="No Data",1,IF(#REF!&lt;&gt;"",1,0))</f>
        <v>#REF!</v>
      </c>
      <c r="AV53" s="35" t="e">
        <f>IF('Crisis Indicator Data'!#REF!="No Data",1,IF(#REF!&lt;&gt;"",1,0))</f>
        <v>#REF!</v>
      </c>
      <c r="AW53" s="35" t="e">
        <f>IF('Crisis Indicator Data'!#REF!="No Data",1,IF(#REF!&lt;&gt;"",1,0))</f>
        <v>#REF!</v>
      </c>
      <c r="AX53" s="35" t="e">
        <f>IF('Crisis Indicator Data'!#REF!="No Data",1,IF(#REF!&lt;&gt;"",1,0))</f>
        <v>#REF!</v>
      </c>
      <c r="AY53" s="35" t="e">
        <f>IF('Crisis Indicator Data'!#REF!="No Data",1,IF(#REF!&lt;&gt;"",1,0))</f>
        <v>#REF!</v>
      </c>
      <c r="AZ53" s="35" t="e">
        <f>IF('Crisis Indicator Data'!#REF!="No Data",1,IF(#REF!&lt;&gt;"",1,0))</f>
        <v>#REF!</v>
      </c>
      <c r="BA53" t="e">
        <f t="shared" si="0"/>
        <v>#REF!</v>
      </c>
      <c r="BB53" s="37" t="e">
        <f t="shared" si="1"/>
        <v>#REF!</v>
      </c>
    </row>
    <row r="54" spans="1:54" x14ac:dyDescent="0.35">
      <c r="A54" t="s">
        <v>98</v>
      </c>
      <c r="B54" s="35" t="e">
        <f>IF('Crisis Indicator Data'!#REF!="No Data",1,IF(#REF!&lt;&gt;"",1,0))</f>
        <v>#REF!</v>
      </c>
      <c r="C54" s="35" t="e">
        <f>IF('Crisis Indicator Data'!#REF!="No Data",1,IF(#REF!&lt;&gt;"",1,0))</f>
        <v>#REF!</v>
      </c>
      <c r="D54" s="35" t="e">
        <f>IF('Crisis Indicator Data'!#REF!="No Data",1,IF(#REF!&lt;&gt;"",1,0))</f>
        <v>#REF!</v>
      </c>
      <c r="E54" s="35" t="e">
        <f>IF('Crisis Indicator Data'!#REF!="No Data",1,IF(#REF!&lt;&gt;"",1,0))</f>
        <v>#REF!</v>
      </c>
      <c r="F54" s="35" t="e">
        <f>IF('Crisis Indicator Data'!#REF!="No Data",1,IF(#REF!&lt;&gt;"",1,0))</f>
        <v>#REF!</v>
      </c>
      <c r="G54" s="35" t="e">
        <f>IF('Crisis Indicator Data'!#REF!="No Data",1,IF(#REF!&lt;&gt;"",1,0))</f>
        <v>#REF!</v>
      </c>
      <c r="H54" s="35" t="e">
        <f>IF('Crisis Indicator Data'!#REF!="No Data",1,IF(#REF!&lt;&gt;"",1,0))</f>
        <v>#REF!</v>
      </c>
      <c r="I54" s="35" t="e">
        <f>IF('Crisis Indicator Data'!#REF!="No Data",1,IF(#REF!&lt;&gt;"",1,0))</f>
        <v>#REF!</v>
      </c>
      <c r="J54" s="35" t="e">
        <f>IF('Crisis Indicator Data'!#REF!="No Data",1,IF(#REF!&lt;&gt;"",1,0))</f>
        <v>#REF!</v>
      </c>
      <c r="K54" s="35" t="e">
        <f>IF('Crisis Indicator Data'!#REF!="No Data",1,IF(#REF!&lt;&gt;"",1,0))</f>
        <v>#REF!</v>
      </c>
      <c r="L54" s="35" t="e">
        <f>IF('Crisis Indicator Data'!#REF!="No Data",1,IF(#REF!&lt;&gt;"",1,0))</f>
        <v>#REF!</v>
      </c>
      <c r="M54" s="35" t="e">
        <f>IF('Crisis Indicator Data'!#REF!="No Data",1,IF(#REF!&lt;&gt;"",1,0))</f>
        <v>#REF!</v>
      </c>
      <c r="N54" s="35" t="e">
        <f>IF('Crisis Indicator Data'!#REF!="No Data",1,IF(#REF!&lt;&gt;"",1,0))</f>
        <v>#REF!</v>
      </c>
      <c r="O54" s="35" t="e">
        <f>IF('Crisis Indicator Data'!#REF!="No Data",1,IF(#REF!&lt;&gt;"",1,0))</f>
        <v>#REF!</v>
      </c>
      <c r="P54" s="35" t="e">
        <f>IF('Crisis Indicator Data'!#REF!="No Data",1,IF(#REF!&lt;&gt;"",1,0))</f>
        <v>#REF!</v>
      </c>
      <c r="Q54" s="35" t="e">
        <f>IF('Crisis Indicator Data'!#REF!="No Data",1,IF(#REF!&lt;&gt;"",1,0))</f>
        <v>#REF!</v>
      </c>
      <c r="R54" s="35" t="e">
        <f>IF('Crisis Indicator Data'!#REF!="No Data",1,IF(#REF!&lt;&gt;"",1,0))</f>
        <v>#REF!</v>
      </c>
      <c r="S54" s="35" t="e">
        <f>IF('Crisis Indicator Data'!#REF!="No Data",1,IF(#REF!&lt;&gt;"",1,0))</f>
        <v>#REF!</v>
      </c>
      <c r="T54" s="35" t="e">
        <f>IF('Crisis Indicator Data'!#REF!="No Data",1,IF(#REF!&lt;&gt;"",1,0))</f>
        <v>#REF!</v>
      </c>
      <c r="U54" s="35" t="e">
        <f>IF('Crisis Indicator Data'!#REF!="No Data",1,IF(#REF!&lt;&gt;"",1,0))</f>
        <v>#REF!</v>
      </c>
      <c r="V54" s="35" t="e">
        <f>IF('Crisis Indicator Data'!#REF!="No Data",1,IF(#REF!&lt;&gt;"",1,0))</f>
        <v>#REF!</v>
      </c>
      <c r="W54" s="35" t="e">
        <f>IF('Crisis Indicator Data'!#REF!="No Data",1,IF(#REF!&lt;&gt;"",1,0))</f>
        <v>#REF!</v>
      </c>
      <c r="X54" s="35" t="e">
        <f>IF('Crisis Indicator Data'!#REF!="No Data",1,IF(#REF!&lt;&gt;"",1,0))</f>
        <v>#REF!</v>
      </c>
      <c r="Y54" s="35" t="e">
        <f>IF('Crisis Indicator Data'!#REF!="No Data",1,IF(#REF!&lt;&gt;"",1,0))</f>
        <v>#REF!</v>
      </c>
      <c r="Z54" s="35" t="e">
        <f>IF('Crisis Indicator Data'!#REF!="No Data",1,IF(#REF!&lt;&gt;"",1,0))</f>
        <v>#REF!</v>
      </c>
      <c r="AA54" s="35" t="e">
        <f>IF('Crisis Indicator Data'!#REF!="No Data",1,IF(#REF!&lt;&gt;"",1,0))</f>
        <v>#REF!</v>
      </c>
      <c r="AB54" s="35" t="e">
        <f>IF('Crisis Indicator Data'!#REF!="No Data",1,IF(#REF!&lt;&gt;"",1,0))</f>
        <v>#REF!</v>
      </c>
      <c r="AC54" s="35" t="e">
        <f>IF('Crisis Indicator Data'!#REF!="No Data",1,IF(#REF!&lt;&gt;"",1,0))</f>
        <v>#REF!</v>
      </c>
      <c r="AD54" s="35" t="e">
        <f>IF('Crisis Indicator Data'!#REF!="No Data",1,IF(#REF!&lt;&gt;"",1,0))</f>
        <v>#REF!</v>
      </c>
      <c r="AE54" s="35" t="e">
        <f>IF('Crisis Indicator Data'!#REF!="No Data",1,IF(#REF!&lt;&gt;"",1,0))</f>
        <v>#REF!</v>
      </c>
      <c r="AF54" s="35" t="e">
        <f>IF('Crisis Indicator Data'!#REF!="No Data",1,IF(#REF!&lt;&gt;"",1,0))</f>
        <v>#REF!</v>
      </c>
      <c r="AG54" s="35" t="e">
        <f>IF('Crisis Indicator Data'!#REF!="No Data",1,IF(#REF!&lt;&gt;"",1,0))</f>
        <v>#REF!</v>
      </c>
      <c r="AH54" s="35" t="e">
        <f>IF('Crisis Indicator Data'!#REF!="No Data",1,IF(#REF!&lt;&gt;"",1,0))</f>
        <v>#REF!</v>
      </c>
      <c r="AI54" s="35" t="e">
        <f>IF('Crisis Indicator Data'!#REF!="No Data",1,IF(#REF!&lt;&gt;"",1,0))</f>
        <v>#REF!</v>
      </c>
      <c r="AJ54" s="35" t="e">
        <f>IF('Crisis Indicator Data'!#REF!="No Data",1,IF(#REF!&lt;&gt;"",1,0))</f>
        <v>#REF!</v>
      </c>
      <c r="AK54" s="35" t="e">
        <f>IF('Crisis Indicator Data'!#REF!="No Data",1,IF(#REF!&lt;&gt;"",1,0))</f>
        <v>#REF!</v>
      </c>
      <c r="AL54" s="35" t="e">
        <f>IF('Crisis Indicator Data'!#REF!="No Data",1,IF(#REF!&lt;&gt;"",1,0))</f>
        <v>#REF!</v>
      </c>
      <c r="AM54" s="35" t="e">
        <f>IF('Crisis Indicator Data'!#REF!="No Data",1,IF(#REF!&lt;&gt;"",1,0))</f>
        <v>#REF!</v>
      </c>
      <c r="AN54" s="35" t="e">
        <f>IF('Crisis Indicator Data'!#REF!="No Data",1,IF(#REF!&lt;&gt;"",1,0))</f>
        <v>#REF!</v>
      </c>
      <c r="AO54" s="35" t="e">
        <f>IF('Crisis Indicator Data'!#REF!="No Data",1,IF(#REF!&lt;&gt;"",1,0))</f>
        <v>#REF!</v>
      </c>
      <c r="AP54" s="35" t="e">
        <f>IF('Crisis Indicator Data'!#REF!="No Data",1,IF(#REF!&lt;&gt;"",1,0))</f>
        <v>#REF!</v>
      </c>
      <c r="AQ54" s="35" t="e">
        <f>IF('Crisis Indicator Data'!#REF!="No Data",1,IF(#REF!&lt;&gt;"",1,0))</f>
        <v>#REF!</v>
      </c>
      <c r="AR54" s="35" t="e">
        <f>IF('Crisis Indicator Data'!#REF!="No Data",1,IF(#REF!&lt;&gt;"",1,0))</f>
        <v>#REF!</v>
      </c>
      <c r="AS54" s="35" t="e">
        <f>IF('Crisis Indicator Data'!#REF!="No Data",1,IF(#REF!&lt;&gt;"",1,0))</f>
        <v>#REF!</v>
      </c>
      <c r="AT54" s="35" t="e">
        <f>IF('Crisis Indicator Data'!#REF!="No Data",1,IF(#REF!&lt;&gt;"",1,0))</f>
        <v>#REF!</v>
      </c>
      <c r="AU54" s="35" t="e">
        <f>IF('Crisis Indicator Data'!#REF!="No Data",1,IF(#REF!&lt;&gt;"",1,0))</f>
        <v>#REF!</v>
      </c>
      <c r="AV54" s="35" t="e">
        <f>IF('Crisis Indicator Data'!#REF!="No Data",1,IF(#REF!&lt;&gt;"",1,0))</f>
        <v>#REF!</v>
      </c>
      <c r="AW54" s="35" t="e">
        <f>IF('Crisis Indicator Data'!#REF!="No Data",1,IF(#REF!&lt;&gt;"",1,0))</f>
        <v>#REF!</v>
      </c>
      <c r="AX54" s="35" t="e">
        <f>IF('Crisis Indicator Data'!#REF!="No Data",1,IF(#REF!&lt;&gt;"",1,0))</f>
        <v>#REF!</v>
      </c>
      <c r="AY54" s="35" t="e">
        <f>IF('Crisis Indicator Data'!#REF!="No Data",1,IF(#REF!&lt;&gt;"",1,0))</f>
        <v>#REF!</v>
      </c>
      <c r="AZ54" s="35" t="e">
        <f>IF('Crisis Indicator Data'!#REF!="No Data",1,IF(#REF!&lt;&gt;"",1,0))</f>
        <v>#REF!</v>
      </c>
      <c r="BA54" t="e">
        <f t="shared" si="0"/>
        <v>#REF!</v>
      </c>
      <c r="BB54" s="37" t="e">
        <f t="shared" si="1"/>
        <v>#REF!</v>
      </c>
    </row>
    <row r="55" spans="1:54" x14ac:dyDescent="0.35">
      <c r="A55" t="s">
        <v>100</v>
      </c>
      <c r="B55" s="35" t="e">
        <f>IF('Crisis Indicator Data'!#REF!="No Data",1,IF(#REF!&lt;&gt;"",1,0))</f>
        <v>#REF!</v>
      </c>
      <c r="C55" s="35" t="e">
        <f>IF('Crisis Indicator Data'!#REF!="No Data",1,IF(#REF!&lt;&gt;"",1,0))</f>
        <v>#REF!</v>
      </c>
      <c r="D55" s="35" t="e">
        <f>IF('Crisis Indicator Data'!#REF!="No Data",1,IF(#REF!&lt;&gt;"",1,0))</f>
        <v>#REF!</v>
      </c>
      <c r="E55" s="35" t="e">
        <f>IF('Crisis Indicator Data'!#REF!="No Data",1,IF(#REF!&lt;&gt;"",1,0))</f>
        <v>#REF!</v>
      </c>
      <c r="F55" s="35" t="e">
        <f>IF('Crisis Indicator Data'!#REF!="No Data",1,IF(#REF!&lt;&gt;"",1,0))</f>
        <v>#REF!</v>
      </c>
      <c r="G55" s="35" t="e">
        <f>IF('Crisis Indicator Data'!#REF!="No Data",1,IF(#REF!&lt;&gt;"",1,0))</f>
        <v>#REF!</v>
      </c>
      <c r="H55" s="35" t="e">
        <f>IF('Crisis Indicator Data'!#REF!="No Data",1,IF(#REF!&lt;&gt;"",1,0))</f>
        <v>#REF!</v>
      </c>
      <c r="I55" s="35" t="e">
        <f>IF('Crisis Indicator Data'!#REF!="No Data",1,IF(#REF!&lt;&gt;"",1,0))</f>
        <v>#REF!</v>
      </c>
      <c r="J55" s="35" t="e">
        <f>IF('Crisis Indicator Data'!#REF!="No Data",1,IF(#REF!&lt;&gt;"",1,0))</f>
        <v>#REF!</v>
      </c>
      <c r="K55" s="35" t="e">
        <f>IF('Crisis Indicator Data'!#REF!="No Data",1,IF(#REF!&lt;&gt;"",1,0))</f>
        <v>#REF!</v>
      </c>
      <c r="L55" s="35" t="e">
        <f>IF('Crisis Indicator Data'!#REF!="No Data",1,IF(#REF!&lt;&gt;"",1,0))</f>
        <v>#REF!</v>
      </c>
      <c r="M55" s="35" t="e">
        <f>IF('Crisis Indicator Data'!#REF!="No Data",1,IF(#REF!&lt;&gt;"",1,0))</f>
        <v>#REF!</v>
      </c>
      <c r="N55" s="35" t="e">
        <f>IF('Crisis Indicator Data'!#REF!="No Data",1,IF(#REF!&lt;&gt;"",1,0))</f>
        <v>#REF!</v>
      </c>
      <c r="O55" s="35" t="e">
        <f>IF('Crisis Indicator Data'!#REF!="No Data",1,IF(#REF!&lt;&gt;"",1,0))</f>
        <v>#REF!</v>
      </c>
      <c r="P55" s="35" t="e">
        <f>IF('Crisis Indicator Data'!#REF!="No Data",1,IF(#REF!&lt;&gt;"",1,0))</f>
        <v>#REF!</v>
      </c>
      <c r="Q55" s="35" t="e">
        <f>IF('Crisis Indicator Data'!#REF!="No Data",1,IF(#REF!&lt;&gt;"",1,0))</f>
        <v>#REF!</v>
      </c>
      <c r="R55" s="35" t="e">
        <f>IF('Crisis Indicator Data'!#REF!="No Data",1,IF(#REF!&lt;&gt;"",1,0))</f>
        <v>#REF!</v>
      </c>
      <c r="S55" s="35" t="e">
        <f>IF('Crisis Indicator Data'!#REF!="No Data",1,IF(#REF!&lt;&gt;"",1,0))</f>
        <v>#REF!</v>
      </c>
      <c r="T55" s="35" t="e">
        <f>IF('Crisis Indicator Data'!#REF!="No Data",1,IF(#REF!&lt;&gt;"",1,0))</f>
        <v>#REF!</v>
      </c>
      <c r="U55" s="35" t="e">
        <f>IF('Crisis Indicator Data'!#REF!="No Data",1,IF(#REF!&lt;&gt;"",1,0))</f>
        <v>#REF!</v>
      </c>
      <c r="V55" s="35" t="e">
        <f>IF('Crisis Indicator Data'!#REF!="No Data",1,IF(#REF!&lt;&gt;"",1,0))</f>
        <v>#REF!</v>
      </c>
      <c r="W55" s="35" t="e">
        <f>IF('Crisis Indicator Data'!#REF!="No Data",1,IF(#REF!&lt;&gt;"",1,0))</f>
        <v>#REF!</v>
      </c>
      <c r="X55" s="35" t="e">
        <f>IF('Crisis Indicator Data'!#REF!="No Data",1,IF(#REF!&lt;&gt;"",1,0))</f>
        <v>#REF!</v>
      </c>
      <c r="Y55" s="35" t="e">
        <f>IF('Crisis Indicator Data'!#REF!="No Data",1,IF(#REF!&lt;&gt;"",1,0))</f>
        <v>#REF!</v>
      </c>
      <c r="Z55" s="35" t="e">
        <f>IF('Crisis Indicator Data'!#REF!="No Data",1,IF(#REF!&lt;&gt;"",1,0))</f>
        <v>#REF!</v>
      </c>
      <c r="AA55" s="35" t="e">
        <f>IF('Crisis Indicator Data'!#REF!="No Data",1,IF(#REF!&lt;&gt;"",1,0))</f>
        <v>#REF!</v>
      </c>
      <c r="AB55" s="35" t="e">
        <f>IF('Crisis Indicator Data'!#REF!="No Data",1,IF(#REF!&lt;&gt;"",1,0))</f>
        <v>#REF!</v>
      </c>
      <c r="AC55" s="35" t="e">
        <f>IF('Crisis Indicator Data'!#REF!="No Data",1,IF(#REF!&lt;&gt;"",1,0))</f>
        <v>#REF!</v>
      </c>
      <c r="AD55" s="35" t="e">
        <f>IF('Crisis Indicator Data'!#REF!="No Data",1,IF(#REF!&lt;&gt;"",1,0))</f>
        <v>#REF!</v>
      </c>
      <c r="AE55" s="35" t="e">
        <f>IF('Crisis Indicator Data'!#REF!="No Data",1,IF(#REF!&lt;&gt;"",1,0))</f>
        <v>#REF!</v>
      </c>
      <c r="AF55" s="35" t="e">
        <f>IF('Crisis Indicator Data'!#REF!="No Data",1,IF(#REF!&lt;&gt;"",1,0))</f>
        <v>#REF!</v>
      </c>
      <c r="AG55" s="35" t="e">
        <f>IF('Crisis Indicator Data'!#REF!="No Data",1,IF(#REF!&lt;&gt;"",1,0))</f>
        <v>#REF!</v>
      </c>
      <c r="AH55" s="35" t="e">
        <f>IF('Crisis Indicator Data'!#REF!="No Data",1,IF(#REF!&lt;&gt;"",1,0))</f>
        <v>#REF!</v>
      </c>
      <c r="AI55" s="35" t="e">
        <f>IF('Crisis Indicator Data'!#REF!="No Data",1,IF(#REF!&lt;&gt;"",1,0))</f>
        <v>#REF!</v>
      </c>
      <c r="AJ55" s="35" t="e">
        <f>IF('Crisis Indicator Data'!#REF!="No Data",1,IF(#REF!&lt;&gt;"",1,0))</f>
        <v>#REF!</v>
      </c>
      <c r="AK55" s="35" t="e">
        <f>IF('Crisis Indicator Data'!#REF!="No Data",1,IF(#REF!&lt;&gt;"",1,0))</f>
        <v>#REF!</v>
      </c>
      <c r="AL55" s="35" t="e">
        <f>IF('Crisis Indicator Data'!#REF!="No Data",1,IF(#REF!&lt;&gt;"",1,0))</f>
        <v>#REF!</v>
      </c>
      <c r="AM55" s="35" t="e">
        <f>IF('Crisis Indicator Data'!#REF!="No Data",1,IF(#REF!&lt;&gt;"",1,0))</f>
        <v>#REF!</v>
      </c>
      <c r="AN55" s="35" t="e">
        <f>IF('Crisis Indicator Data'!#REF!="No Data",1,IF(#REF!&lt;&gt;"",1,0))</f>
        <v>#REF!</v>
      </c>
      <c r="AO55" s="35" t="e">
        <f>IF('Crisis Indicator Data'!#REF!="No Data",1,IF(#REF!&lt;&gt;"",1,0))</f>
        <v>#REF!</v>
      </c>
      <c r="AP55" s="35" t="e">
        <f>IF('Crisis Indicator Data'!#REF!="No Data",1,IF(#REF!&lt;&gt;"",1,0))</f>
        <v>#REF!</v>
      </c>
      <c r="AQ55" s="35" t="e">
        <f>IF('Crisis Indicator Data'!#REF!="No Data",1,IF(#REF!&lt;&gt;"",1,0))</f>
        <v>#REF!</v>
      </c>
      <c r="AR55" s="35" t="e">
        <f>IF('Crisis Indicator Data'!#REF!="No Data",1,IF(#REF!&lt;&gt;"",1,0))</f>
        <v>#REF!</v>
      </c>
      <c r="AS55" s="35" t="e">
        <f>IF('Crisis Indicator Data'!#REF!="No Data",1,IF(#REF!&lt;&gt;"",1,0))</f>
        <v>#REF!</v>
      </c>
      <c r="AT55" s="35" t="e">
        <f>IF('Crisis Indicator Data'!#REF!="No Data",1,IF(#REF!&lt;&gt;"",1,0))</f>
        <v>#REF!</v>
      </c>
      <c r="AU55" s="35" t="e">
        <f>IF('Crisis Indicator Data'!#REF!="No Data",1,IF(#REF!&lt;&gt;"",1,0))</f>
        <v>#REF!</v>
      </c>
      <c r="AV55" s="35" t="e">
        <f>IF('Crisis Indicator Data'!#REF!="No Data",1,IF(#REF!&lt;&gt;"",1,0))</f>
        <v>#REF!</v>
      </c>
      <c r="AW55" s="35" t="e">
        <f>IF('Crisis Indicator Data'!#REF!="No Data",1,IF(#REF!&lt;&gt;"",1,0))</f>
        <v>#REF!</v>
      </c>
      <c r="AX55" s="35" t="e">
        <f>IF('Crisis Indicator Data'!#REF!="No Data",1,IF(#REF!&lt;&gt;"",1,0))</f>
        <v>#REF!</v>
      </c>
      <c r="AY55" s="35" t="e">
        <f>IF('Crisis Indicator Data'!#REF!="No Data",1,IF(#REF!&lt;&gt;"",1,0))</f>
        <v>#REF!</v>
      </c>
      <c r="AZ55" s="35" t="e">
        <f>IF('Crisis Indicator Data'!#REF!="No Data",1,IF(#REF!&lt;&gt;"",1,0))</f>
        <v>#REF!</v>
      </c>
      <c r="BA55" t="e">
        <f t="shared" si="0"/>
        <v>#REF!</v>
      </c>
      <c r="BB55" s="37" t="e">
        <f t="shared" si="1"/>
        <v>#REF!</v>
      </c>
    </row>
    <row r="56" spans="1:54" x14ac:dyDescent="0.35">
      <c r="A56" t="s">
        <v>102</v>
      </c>
      <c r="B56" s="35" t="e">
        <f>IF('Crisis Indicator Data'!#REF!="No Data",1,IF(#REF!&lt;&gt;"",1,0))</f>
        <v>#REF!</v>
      </c>
      <c r="C56" s="35" t="e">
        <f>IF('Crisis Indicator Data'!#REF!="No Data",1,IF(#REF!&lt;&gt;"",1,0))</f>
        <v>#REF!</v>
      </c>
      <c r="D56" s="35" t="e">
        <f>IF('Crisis Indicator Data'!#REF!="No Data",1,IF(#REF!&lt;&gt;"",1,0))</f>
        <v>#REF!</v>
      </c>
      <c r="E56" s="35" t="e">
        <f>IF('Crisis Indicator Data'!#REF!="No Data",1,IF(#REF!&lt;&gt;"",1,0))</f>
        <v>#REF!</v>
      </c>
      <c r="F56" s="35" t="e">
        <f>IF('Crisis Indicator Data'!#REF!="No Data",1,IF(#REF!&lt;&gt;"",1,0))</f>
        <v>#REF!</v>
      </c>
      <c r="G56" s="35" t="e">
        <f>IF('Crisis Indicator Data'!#REF!="No Data",1,IF(#REF!&lt;&gt;"",1,0))</f>
        <v>#REF!</v>
      </c>
      <c r="H56" s="35" t="e">
        <f>IF('Crisis Indicator Data'!#REF!="No Data",1,IF(#REF!&lt;&gt;"",1,0))</f>
        <v>#REF!</v>
      </c>
      <c r="I56" s="35" t="e">
        <f>IF('Crisis Indicator Data'!#REF!="No Data",1,IF(#REF!&lt;&gt;"",1,0))</f>
        <v>#REF!</v>
      </c>
      <c r="J56" s="35" t="e">
        <f>IF('Crisis Indicator Data'!#REF!="No Data",1,IF(#REF!&lt;&gt;"",1,0))</f>
        <v>#REF!</v>
      </c>
      <c r="K56" s="35" t="e">
        <f>IF('Crisis Indicator Data'!#REF!="No Data",1,IF(#REF!&lt;&gt;"",1,0))</f>
        <v>#REF!</v>
      </c>
      <c r="L56" s="35" t="e">
        <f>IF('Crisis Indicator Data'!#REF!="No Data",1,IF(#REF!&lt;&gt;"",1,0))</f>
        <v>#REF!</v>
      </c>
      <c r="M56" s="35" t="e">
        <f>IF('Crisis Indicator Data'!#REF!="No Data",1,IF(#REF!&lt;&gt;"",1,0))</f>
        <v>#REF!</v>
      </c>
      <c r="N56" s="35" t="e">
        <f>IF('Crisis Indicator Data'!#REF!="No Data",1,IF(#REF!&lt;&gt;"",1,0))</f>
        <v>#REF!</v>
      </c>
      <c r="O56" s="35" t="e">
        <f>IF('Crisis Indicator Data'!#REF!="No Data",1,IF(#REF!&lt;&gt;"",1,0))</f>
        <v>#REF!</v>
      </c>
      <c r="P56" s="35" t="e">
        <f>IF('Crisis Indicator Data'!#REF!="No Data",1,IF(#REF!&lt;&gt;"",1,0))</f>
        <v>#REF!</v>
      </c>
      <c r="Q56" s="35" t="e">
        <f>IF('Crisis Indicator Data'!#REF!="No Data",1,IF(#REF!&lt;&gt;"",1,0))</f>
        <v>#REF!</v>
      </c>
      <c r="R56" s="35" t="e">
        <f>IF('Crisis Indicator Data'!#REF!="No Data",1,IF(#REF!&lt;&gt;"",1,0))</f>
        <v>#REF!</v>
      </c>
      <c r="S56" s="35" t="e">
        <f>IF('Crisis Indicator Data'!#REF!="No Data",1,IF(#REF!&lt;&gt;"",1,0))</f>
        <v>#REF!</v>
      </c>
      <c r="T56" s="35" t="e">
        <f>IF('Crisis Indicator Data'!#REF!="No Data",1,IF(#REF!&lt;&gt;"",1,0))</f>
        <v>#REF!</v>
      </c>
      <c r="U56" s="35" t="e">
        <f>IF('Crisis Indicator Data'!#REF!="No Data",1,IF(#REF!&lt;&gt;"",1,0))</f>
        <v>#REF!</v>
      </c>
      <c r="V56" s="35" t="e">
        <f>IF('Crisis Indicator Data'!#REF!="No Data",1,IF(#REF!&lt;&gt;"",1,0))</f>
        <v>#REF!</v>
      </c>
      <c r="W56" s="35" t="e">
        <f>IF('Crisis Indicator Data'!#REF!="No Data",1,IF(#REF!&lt;&gt;"",1,0))</f>
        <v>#REF!</v>
      </c>
      <c r="X56" s="35" t="e">
        <f>IF('Crisis Indicator Data'!#REF!="No Data",1,IF(#REF!&lt;&gt;"",1,0))</f>
        <v>#REF!</v>
      </c>
      <c r="Y56" s="35" t="e">
        <f>IF('Crisis Indicator Data'!#REF!="No Data",1,IF(#REF!&lt;&gt;"",1,0))</f>
        <v>#REF!</v>
      </c>
      <c r="Z56" s="35" t="e">
        <f>IF('Crisis Indicator Data'!#REF!="No Data",1,IF(#REF!&lt;&gt;"",1,0))</f>
        <v>#REF!</v>
      </c>
      <c r="AA56" s="35" t="e">
        <f>IF('Crisis Indicator Data'!#REF!="No Data",1,IF(#REF!&lt;&gt;"",1,0))</f>
        <v>#REF!</v>
      </c>
      <c r="AB56" s="35" t="e">
        <f>IF('Crisis Indicator Data'!#REF!="No Data",1,IF(#REF!&lt;&gt;"",1,0))</f>
        <v>#REF!</v>
      </c>
      <c r="AC56" s="35" t="e">
        <f>IF('Crisis Indicator Data'!#REF!="No Data",1,IF(#REF!&lt;&gt;"",1,0))</f>
        <v>#REF!</v>
      </c>
      <c r="AD56" s="35" t="e">
        <f>IF('Crisis Indicator Data'!#REF!="No Data",1,IF(#REF!&lt;&gt;"",1,0))</f>
        <v>#REF!</v>
      </c>
      <c r="AE56" s="35" t="e">
        <f>IF('Crisis Indicator Data'!#REF!="No Data",1,IF(#REF!&lt;&gt;"",1,0))</f>
        <v>#REF!</v>
      </c>
      <c r="AF56" s="35" t="e">
        <f>IF('Crisis Indicator Data'!#REF!="No Data",1,IF(#REF!&lt;&gt;"",1,0))</f>
        <v>#REF!</v>
      </c>
      <c r="AG56" s="35" t="e">
        <f>IF('Crisis Indicator Data'!#REF!="No Data",1,IF(#REF!&lt;&gt;"",1,0))</f>
        <v>#REF!</v>
      </c>
      <c r="AH56" s="35" t="e">
        <f>IF('Crisis Indicator Data'!#REF!="No Data",1,IF(#REF!&lt;&gt;"",1,0))</f>
        <v>#REF!</v>
      </c>
      <c r="AI56" s="35" t="e">
        <f>IF('Crisis Indicator Data'!#REF!="No Data",1,IF(#REF!&lt;&gt;"",1,0))</f>
        <v>#REF!</v>
      </c>
      <c r="AJ56" s="35" t="e">
        <f>IF('Crisis Indicator Data'!#REF!="No Data",1,IF(#REF!&lt;&gt;"",1,0))</f>
        <v>#REF!</v>
      </c>
      <c r="AK56" s="35" t="e">
        <f>IF('Crisis Indicator Data'!#REF!="No Data",1,IF(#REF!&lt;&gt;"",1,0))</f>
        <v>#REF!</v>
      </c>
      <c r="AL56" s="35" t="e">
        <f>IF('Crisis Indicator Data'!#REF!="No Data",1,IF(#REF!&lt;&gt;"",1,0))</f>
        <v>#REF!</v>
      </c>
      <c r="AM56" s="35" t="e">
        <f>IF('Crisis Indicator Data'!#REF!="No Data",1,IF(#REF!&lt;&gt;"",1,0))</f>
        <v>#REF!</v>
      </c>
      <c r="AN56" s="35" t="e">
        <f>IF('Crisis Indicator Data'!#REF!="No Data",1,IF(#REF!&lt;&gt;"",1,0))</f>
        <v>#REF!</v>
      </c>
      <c r="AO56" s="35" t="e">
        <f>IF('Crisis Indicator Data'!#REF!="No Data",1,IF(#REF!&lt;&gt;"",1,0))</f>
        <v>#REF!</v>
      </c>
      <c r="AP56" s="35" t="e">
        <f>IF('Crisis Indicator Data'!#REF!="No Data",1,IF(#REF!&lt;&gt;"",1,0))</f>
        <v>#REF!</v>
      </c>
      <c r="AQ56" s="35" t="e">
        <f>IF('Crisis Indicator Data'!#REF!="No Data",1,IF(#REF!&lt;&gt;"",1,0))</f>
        <v>#REF!</v>
      </c>
      <c r="AR56" s="35" t="e">
        <f>IF('Crisis Indicator Data'!#REF!="No Data",1,IF(#REF!&lt;&gt;"",1,0))</f>
        <v>#REF!</v>
      </c>
      <c r="AS56" s="35" t="e">
        <f>IF('Crisis Indicator Data'!#REF!="No Data",1,IF(#REF!&lt;&gt;"",1,0))</f>
        <v>#REF!</v>
      </c>
      <c r="AT56" s="35" t="e">
        <f>IF('Crisis Indicator Data'!#REF!="No Data",1,IF(#REF!&lt;&gt;"",1,0))</f>
        <v>#REF!</v>
      </c>
      <c r="AU56" s="35" t="e">
        <f>IF('Crisis Indicator Data'!#REF!="No Data",1,IF(#REF!&lt;&gt;"",1,0))</f>
        <v>#REF!</v>
      </c>
      <c r="AV56" s="35" t="e">
        <f>IF('Crisis Indicator Data'!#REF!="No Data",1,IF(#REF!&lt;&gt;"",1,0))</f>
        <v>#REF!</v>
      </c>
      <c r="AW56" s="35" t="e">
        <f>IF('Crisis Indicator Data'!#REF!="No Data",1,IF(#REF!&lt;&gt;"",1,0))</f>
        <v>#REF!</v>
      </c>
      <c r="AX56" s="35" t="e">
        <f>IF('Crisis Indicator Data'!#REF!="No Data",1,IF(#REF!&lt;&gt;"",1,0))</f>
        <v>#REF!</v>
      </c>
      <c r="AY56" s="35" t="e">
        <f>IF('Crisis Indicator Data'!#REF!="No Data",1,IF(#REF!&lt;&gt;"",1,0))</f>
        <v>#REF!</v>
      </c>
      <c r="AZ56" s="35" t="e">
        <f>IF('Crisis Indicator Data'!#REF!="No Data",1,IF(#REF!&lt;&gt;"",1,0))</f>
        <v>#REF!</v>
      </c>
      <c r="BA56" t="e">
        <f t="shared" si="0"/>
        <v>#REF!</v>
      </c>
      <c r="BB56" s="37" t="e">
        <f t="shared" si="1"/>
        <v>#REF!</v>
      </c>
    </row>
    <row r="57" spans="1:54" x14ac:dyDescent="0.35">
      <c r="A57" t="s">
        <v>104</v>
      </c>
      <c r="B57" s="35" t="e">
        <f>IF('Crisis Indicator Data'!#REF!="No Data",1,IF(#REF!&lt;&gt;"",1,0))</f>
        <v>#REF!</v>
      </c>
      <c r="C57" s="35" t="e">
        <f>IF('Crisis Indicator Data'!#REF!="No Data",1,IF(#REF!&lt;&gt;"",1,0))</f>
        <v>#REF!</v>
      </c>
      <c r="D57" s="35" t="e">
        <f>IF('Crisis Indicator Data'!#REF!="No Data",1,IF(#REF!&lt;&gt;"",1,0))</f>
        <v>#REF!</v>
      </c>
      <c r="E57" s="35" t="e">
        <f>IF('Crisis Indicator Data'!#REF!="No Data",1,IF(#REF!&lt;&gt;"",1,0))</f>
        <v>#REF!</v>
      </c>
      <c r="F57" s="35" t="e">
        <f>IF('Crisis Indicator Data'!#REF!="No Data",1,IF(#REF!&lt;&gt;"",1,0))</f>
        <v>#REF!</v>
      </c>
      <c r="G57" s="35" t="e">
        <f>IF('Crisis Indicator Data'!#REF!="No Data",1,IF(#REF!&lt;&gt;"",1,0))</f>
        <v>#REF!</v>
      </c>
      <c r="H57" s="35" t="e">
        <f>IF('Crisis Indicator Data'!#REF!="No Data",1,IF(#REF!&lt;&gt;"",1,0))</f>
        <v>#REF!</v>
      </c>
      <c r="I57" s="35" t="e">
        <f>IF('Crisis Indicator Data'!#REF!="No Data",1,IF(#REF!&lt;&gt;"",1,0))</f>
        <v>#REF!</v>
      </c>
      <c r="J57" s="35" t="e">
        <f>IF('Crisis Indicator Data'!#REF!="No Data",1,IF(#REF!&lt;&gt;"",1,0))</f>
        <v>#REF!</v>
      </c>
      <c r="K57" s="35" t="e">
        <f>IF('Crisis Indicator Data'!#REF!="No Data",1,IF(#REF!&lt;&gt;"",1,0))</f>
        <v>#REF!</v>
      </c>
      <c r="L57" s="35" t="e">
        <f>IF('Crisis Indicator Data'!#REF!="No Data",1,IF(#REF!&lt;&gt;"",1,0))</f>
        <v>#REF!</v>
      </c>
      <c r="M57" s="35" t="e">
        <f>IF('Crisis Indicator Data'!#REF!="No Data",1,IF(#REF!&lt;&gt;"",1,0))</f>
        <v>#REF!</v>
      </c>
      <c r="N57" s="35" t="e">
        <f>IF('Crisis Indicator Data'!#REF!="No Data",1,IF(#REF!&lt;&gt;"",1,0))</f>
        <v>#REF!</v>
      </c>
      <c r="O57" s="35" t="e">
        <f>IF('Crisis Indicator Data'!#REF!="No Data",1,IF(#REF!&lt;&gt;"",1,0))</f>
        <v>#REF!</v>
      </c>
      <c r="P57" s="35" t="e">
        <f>IF('Crisis Indicator Data'!#REF!="No Data",1,IF(#REF!&lt;&gt;"",1,0))</f>
        <v>#REF!</v>
      </c>
      <c r="Q57" s="35" t="e">
        <f>IF('Crisis Indicator Data'!#REF!="No Data",1,IF(#REF!&lt;&gt;"",1,0))</f>
        <v>#REF!</v>
      </c>
      <c r="R57" s="35" t="e">
        <f>IF('Crisis Indicator Data'!#REF!="No Data",1,IF(#REF!&lt;&gt;"",1,0))</f>
        <v>#REF!</v>
      </c>
      <c r="S57" s="35" t="e">
        <f>IF('Crisis Indicator Data'!#REF!="No Data",1,IF(#REF!&lt;&gt;"",1,0))</f>
        <v>#REF!</v>
      </c>
      <c r="T57" s="35" t="e">
        <f>IF('Crisis Indicator Data'!#REF!="No Data",1,IF(#REF!&lt;&gt;"",1,0))</f>
        <v>#REF!</v>
      </c>
      <c r="U57" s="35" t="e">
        <f>IF('Crisis Indicator Data'!#REF!="No Data",1,IF(#REF!&lt;&gt;"",1,0))</f>
        <v>#REF!</v>
      </c>
      <c r="V57" s="35" t="e">
        <f>IF('Crisis Indicator Data'!#REF!="No Data",1,IF(#REF!&lt;&gt;"",1,0))</f>
        <v>#REF!</v>
      </c>
      <c r="W57" s="35" t="e">
        <f>IF('Crisis Indicator Data'!#REF!="No Data",1,IF(#REF!&lt;&gt;"",1,0))</f>
        <v>#REF!</v>
      </c>
      <c r="X57" s="35" t="e">
        <f>IF('Crisis Indicator Data'!#REF!="No Data",1,IF(#REF!&lt;&gt;"",1,0))</f>
        <v>#REF!</v>
      </c>
      <c r="Y57" s="35" t="e">
        <f>IF('Crisis Indicator Data'!#REF!="No Data",1,IF(#REF!&lt;&gt;"",1,0))</f>
        <v>#REF!</v>
      </c>
      <c r="Z57" s="35" t="e">
        <f>IF('Crisis Indicator Data'!#REF!="No Data",1,IF(#REF!&lt;&gt;"",1,0))</f>
        <v>#REF!</v>
      </c>
      <c r="AA57" s="35" t="e">
        <f>IF('Crisis Indicator Data'!#REF!="No Data",1,IF(#REF!&lt;&gt;"",1,0))</f>
        <v>#REF!</v>
      </c>
      <c r="AB57" s="35" t="e">
        <f>IF('Crisis Indicator Data'!#REF!="No Data",1,IF(#REF!&lt;&gt;"",1,0))</f>
        <v>#REF!</v>
      </c>
      <c r="AC57" s="35" t="e">
        <f>IF('Crisis Indicator Data'!#REF!="No Data",1,IF(#REF!&lt;&gt;"",1,0))</f>
        <v>#REF!</v>
      </c>
      <c r="AD57" s="35" t="e">
        <f>IF('Crisis Indicator Data'!#REF!="No Data",1,IF(#REF!&lt;&gt;"",1,0))</f>
        <v>#REF!</v>
      </c>
      <c r="AE57" s="35" t="e">
        <f>IF('Crisis Indicator Data'!#REF!="No Data",1,IF(#REF!&lt;&gt;"",1,0))</f>
        <v>#REF!</v>
      </c>
      <c r="AF57" s="35" t="e">
        <f>IF('Crisis Indicator Data'!#REF!="No Data",1,IF(#REF!&lt;&gt;"",1,0))</f>
        <v>#REF!</v>
      </c>
      <c r="AG57" s="35" t="e">
        <f>IF('Crisis Indicator Data'!#REF!="No Data",1,IF(#REF!&lt;&gt;"",1,0))</f>
        <v>#REF!</v>
      </c>
      <c r="AH57" s="35" t="e">
        <f>IF('Crisis Indicator Data'!#REF!="No Data",1,IF(#REF!&lt;&gt;"",1,0))</f>
        <v>#REF!</v>
      </c>
      <c r="AI57" s="35" t="e">
        <f>IF('Crisis Indicator Data'!#REF!="No Data",1,IF(#REF!&lt;&gt;"",1,0))</f>
        <v>#REF!</v>
      </c>
      <c r="AJ57" s="35" t="e">
        <f>IF('Crisis Indicator Data'!#REF!="No Data",1,IF(#REF!&lt;&gt;"",1,0))</f>
        <v>#REF!</v>
      </c>
      <c r="AK57" s="35" t="e">
        <f>IF('Crisis Indicator Data'!#REF!="No Data",1,IF(#REF!&lt;&gt;"",1,0))</f>
        <v>#REF!</v>
      </c>
      <c r="AL57" s="35" t="e">
        <f>IF('Crisis Indicator Data'!#REF!="No Data",1,IF(#REF!&lt;&gt;"",1,0))</f>
        <v>#REF!</v>
      </c>
      <c r="AM57" s="35" t="e">
        <f>IF('Crisis Indicator Data'!#REF!="No Data",1,IF(#REF!&lt;&gt;"",1,0))</f>
        <v>#REF!</v>
      </c>
      <c r="AN57" s="35" t="e">
        <f>IF('Crisis Indicator Data'!#REF!="No Data",1,IF(#REF!&lt;&gt;"",1,0))</f>
        <v>#REF!</v>
      </c>
      <c r="AO57" s="35" t="e">
        <f>IF('Crisis Indicator Data'!#REF!="No Data",1,IF(#REF!&lt;&gt;"",1,0))</f>
        <v>#REF!</v>
      </c>
      <c r="AP57" s="35" t="e">
        <f>IF('Crisis Indicator Data'!#REF!="No Data",1,IF(#REF!&lt;&gt;"",1,0))</f>
        <v>#REF!</v>
      </c>
      <c r="AQ57" s="35" t="e">
        <f>IF('Crisis Indicator Data'!#REF!="No Data",1,IF(#REF!&lt;&gt;"",1,0))</f>
        <v>#REF!</v>
      </c>
      <c r="AR57" s="35" t="e">
        <f>IF('Crisis Indicator Data'!#REF!="No Data",1,IF(#REF!&lt;&gt;"",1,0))</f>
        <v>#REF!</v>
      </c>
      <c r="AS57" s="35" t="e">
        <f>IF('Crisis Indicator Data'!#REF!="No Data",1,IF(#REF!&lt;&gt;"",1,0))</f>
        <v>#REF!</v>
      </c>
      <c r="AT57" s="35" t="e">
        <f>IF('Crisis Indicator Data'!#REF!="No Data",1,IF(#REF!&lt;&gt;"",1,0))</f>
        <v>#REF!</v>
      </c>
      <c r="AU57" s="35" t="e">
        <f>IF('Crisis Indicator Data'!#REF!="No Data",1,IF(#REF!&lt;&gt;"",1,0))</f>
        <v>#REF!</v>
      </c>
      <c r="AV57" s="35" t="e">
        <f>IF('Crisis Indicator Data'!#REF!="No Data",1,IF(#REF!&lt;&gt;"",1,0))</f>
        <v>#REF!</v>
      </c>
      <c r="AW57" s="35" t="e">
        <f>IF('Crisis Indicator Data'!#REF!="No Data",1,IF(#REF!&lt;&gt;"",1,0))</f>
        <v>#REF!</v>
      </c>
      <c r="AX57" s="35" t="e">
        <f>IF('Crisis Indicator Data'!#REF!="No Data",1,IF(#REF!&lt;&gt;"",1,0))</f>
        <v>#REF!</v>
      </c>
      <c r="AY57" s="35" t="e">
        <f>IF('Crisis Indicator Data'!#REF!="No Data",1,IF(#REF!&lt;&gt;"",1,0))</f>
        <v>#REF!</v>
      </c>
      <c r="AZ57" s="35" t="e">
        <f>IF('Crisis Indicator Data'!#REF!="No Data",1,IF(#REF!&lt;&gt;"",1,0))</f>
        <v>#REF!</v>
      </c>
      <c r="BA57" t="e">
        <f t="shared" si="0"/>
        <v>#REF!</v>
      </c>
      <c r="BB57" s="37" t="e">
        <f t="shared" si="1"/>
        <v>#REF!</v>
      </c>
    </row>
    <row r="58" spans="1:54" x14ac:dyDescent="0.35">
      <c r="A58" t="s">
        <v>106</v>
      </c>
      <c r="B58" s="35" t="e">
        <f>IF('Crisis Indicator Data'!#REF!="No Data",1,IF(#REF!&lt;&gt;"",1,0))</f>
        <v>#REF!</v>
      </c>
      <c r="C58" s="35" t="e">
        <f>IF('Crisis Indicator Data'!#REF!="No Data",1,IF(#REF!&lt;&gt;"",1,0))</f>
        <v>#REF!</v>
      </c>
      <c r="D58" s="35" t="e">
        <f>IF('Crisis Indicator Data'!#REF!="No Data",1,IF(#REF!&lt;&gt;"",1,0))</f>
        <v>#REF!</v>
      </c>
      <c r="E58" s="35" t="e">
        <f>IF('Crisis Indicator Data'!#REF!="No Data",1,IF(#REF!&lt;&gt;"",1,0))</f>
        <v>#REF!</v>
      </c>
      <c r="F58" s="35" t="e">
        <f>IF('Crisis Indicator Data'!#REF!="No Data",1,IF(#REF!&lt;&gt;"",1,0))</f>
        <v>#REF!</v>
      </c>
      <c r="G58" s="35" t="e">
        <f>IF('Crisis Indicator Data'!#REF!="No Data",1,IF(#REF!&lt;&gt;"",1,0))</f>
        <v>#REF!</v>
      </c>
      <c r="H58" s="35" t="e">
        <f>IF('Crisis Indicator Data'!#REF!="No Data",1,IF(#REF!&lt;&gt;"",1,0))</f>
        <v>#REF!</v>
      </c>
      <c r="I58" s="35" t="e">
        <f>IF('Crisis Indicator Data'!#REF!="No Data",1,IF(#REF!&lt;&gt;"",1,0))</f>
        <v>#REF!</v>
      </c>
      <c r="J58" s="35" t="e">
        <f>IF('Crisis Indicator Data'!#REF!="No Data",1,IF(#REF!&lt;&gt;"",1,0))</f>
        <v>#REF!</v>
      </c>
      <c r="K58" s="35" t="e">
        <f>IF('Crisis Indicator Data'!#REF!="No Data",1,IF(#REF!&lt;&gt;"",1,0))</f>
        <v>#REF!</v>
      </c>
      <c r="L58" s="35" t="e">
        <f>IF('Crisis Indicator Data'!#REF!="No Data",1,IF(#REF!&lt;&gt;"",1,0))</f>
        <v>#REF!</v>
      </c>
      <c r="M58" s="35" t="e">
        <f>IF('Crisis Indicator Data'!#REF!="No Data",1,IF(#REF!&lt;&gt;"",1,0))</f>
        <v>#REF!</v>
      </c>
      <c r="N58" s="35" t="e">
        <f>IF('Crisis Indicator Data'!#REF!="No Data",1,IF(#REF!&lt;&gt;"",1,0))</f>
        <v>#REF!</v>
      </c>
      <c r="O58" s="35" t="e">
        <f>IF('Crisis Indicator Data'!#REF!="No Data",1,IF(#REF!&lt;&gt;"",1,0))</f>
        <v>#REF!</v>
      </c>
      <c r="P58" s="35" t="e">
        <f>IF('Crisis Indicator Data'!#REF!="No Data",1,IF(#REF!&lt;&gt;"",1,0))</f>
        <v>#REF!</v>
      </c>
      <c r="Q58" s="35" t="e">
        <f>IF('Crisis Indicator Data'!#REF!="No Data",1,IF(#REF!&lt;&gt;"",1,0))</f>
        <v>#REF!</v>
      </c>
      <c r="R58" s="35" t="e">
        <f>IF('Crisis Indicator Data'!#REF!="No Data",1,IF(#REF!&lt;&gt;"",1,0))</f>
        <v>#REF!</v>
      </c>
      <c r="S58" s="35" t="e">
        <f>IF('Crisis Indicator Data'!#REF!="No Data",1,IF(#REF!&lt;&gt;"",1,0))</f>
        <v>#REF!</v>
      </c>
      <c r="T58" s="35" t="e">
        <f>IF('Crisis Indicator Data'!#REF!="No Data",1,IF(#REF!&lt;&gt;"",1,0))</f>
        <v>#REF!</v>
      </c>
      <c r="U58" s="35" t="e">
        <f>IF('Crisis Indicator Data'!#REF!="No Data",1,IF(#REF!&lt;&gt;"",1,0))</f>
        <v>#REF!</v>
      </c>
      <c r="V58" s="35" t="e">
        <f>IF('Crisis Indicator Data'!#REF!="No Data",1,IF(#REF!&lt;&gt;"",1,0))</f>
        <v>#REF!</v>
      </c>
      <c r="W58" s="35" t="e">
        <f>IF('Crisis Indicator Data'!#REF!="No Data",1,IF(#REF!&lt;&gt;"",1,0))</f>
        <v>#REF!</v>
      </c>
      <c r="X58" s="35" t="e">
        <f>IF('Crisis Indicator Data'!#REF!="No Data",1,IF(#REF!&lt;&gt;"",1,0))</f>
        <v>#REF!</v>
      </c>
      <c r="Y58" s="35" t="e">
        <f>IF('Crisis Indicator Data'!#REF!="No Data",1,IF(#REF!&lt;&gt;"",1,0))</f>
        <v>#REF!</v>
      </c>
      <c r="Z58" s="35" t="e">
        <f>IF('Crisis Indicator Data'!#REF!="No Data",1,IF(#REF!&lt;&gt;"",1,0))</f>
        <v>#REF!</v>
      </c>
      <c r="AA58" s="35" t="e">
        <f>IF('Crisis Indicator Data'!#REF!="No Data",1,IF(#REF!&lt;&gt;"",1,0))</f>
        <v>#REF!</v>
      </c>
      <c r="AB58" s="35" t="e">
        <f>IF('Crisis Indicator Data'!#REF!="No Data",1,IF(#REF!&lt;&gt;"",1,0))</f>
        <v>#REF!</v>
      </c>
      <c r="AC58" s="35" t="e">
        <f>IF('Crisis Indicator Data'!#REF!="No Data",1,IF(#REF!&lt;&gt;"",1,0))</f>
        <v>#REF!</v>
      </c>
      <c r="AD58" s="35" t="e">
        <f>IF('Crisis Indicator Data'!#REF!="No Data",1,IF(#REF!&lt;&gt;"",1,0))</f>
        <v>#REF!</v>
      </c>
      <c r="AE58" s="35" t="e">
        <f>IF('Crisis Indicator Data'!#REF!="No Data",1,IF(#REF!&lt;&gt;"",1,0))</f>
        <v>#REF!</v>
      </c>
      <c r="AF58" s="35" t="e">
        <f>IF('Crisis Indicator Data'!#REF!="No Data",1,IF(#REF!&lt;&gt;"",1,0))</f>
        <v>#REF!</v>
      </c>
      <c r="AG58" s="35" t="e">
        <f>IF('Crisis Indicator Data'!#REF!="No Data",1,IF(#REF!&lt;&gt;"",1,0))</f>
        <v>#REF!</v>
      </c>
      <c r="AH58" s="35" t="e">
        <f>IF('Crisis Indicator Data'!#REF!="No Data",1,IF(#REF!&lt;&gt;"",1,0))</f>
        <v>#REF!</v>
      </c>
      <c r="AI58" s="35" t="e">
        <f>IF('Crisis Indicator Data'!#REF!="No Data",1,IF(#REF!&lt;&gt;"",1,0))</f>
        <v>#REF!</v>
      </c>
      <c r="AJ58" s="35" t="e">
        <f>IF('Crisis Indicator Data'!#REF!="No Data",1,IF(#REF!&lt;&gt;"",1,0))</f>
        <v>#REF!</v>
      </c>
      <c r="AK58" s="35" t="e">
        <f>IF('Crisis Indicator Data'!#REF!="No Data",1,IF(#REF!&lt;&gt;"",1,0))</f>
        <v>#REF!</v>
      </c>
      <c r="AL58" s="35" t="e">
        <f>IF('Crisis Indicator Data'!#REF!="No Data",1,IF(#REF!&lt;&gt;"",1,0))</f>
        <v>#REF!</v>
      </c>
      <c r="AM58" s="35" t="e">
        <f>IF('Crisis Indicator Data'!#REF!="No Data",1,IF(#REF!&lt;&gt;"",1,0))</f>
        <v>#REF!</v>
      </c>
      <c r="AN58" s="35" t="e">
        <f>IF('Crisis Indicator Data'!#REF!="No Data",1,IF(#REF!&lt;&gt;"",1,0))</f>
        <v>#REF!</v>
      </c>
      <c r="AO58" s="35" t="e">
        <f>IF('Crisis Indicator Data'!#REF!="No Data",1,IF(#REF!&lt;&gt;"",1,0))</f>
        <v>#REF!</v>
      </c>
      <c r="AP58" s="35" t="e">
        <f>IF('Crisis Indicator Data'!#REF!="No Data",1,IF(#REF!&lt;&gt;"",1,0))</f>
        <v>#REF!</v>
      </c>
      <c r="AQ58" s="35" t="e">
        <f>IF('Crisis Indicator Data'!#REF!="No Data",1,IF(#REF!&lt;&gt;"",1,0))</f>
        <v>#REF!</v>
      </c>
      <c r="AR58" s="35" t="e">
        <f>IF('Crisis Indicator Data'!#REF!="No Data",1,IF(#REF!&lt;&gt;"",1,0))</f>
        <v>#REF!</v>
      </c>
      <c r="AS58" s="35" t="e">
        <f>IF('Crisis Indicator Data'!#REF!="No Data",1,IF(#REF!&lt;&gt;"",1,0))</f>
        <v>#REF!</v>
      </c>
      <c r="AT58" s="35" t="e">
        <f>IF('Crisis Indicator Data'!#REF!="No Data",1,IF(#REF!&lt;&gt;"",1,0))</f>
        <v>#REF!</v>
      </c>
      <c r="AU58" s="35" t="e">
        <f>IF('Crisis Indicator Data'!#REF!="No Data",1,IF(#REF!&lt;&gt;"",1,0))</f>
        <v>#REF!</v>
      </c>
      <c r="AV58" s="35" t="e">
        <f>IF('Crisis Indicator Data'!#REF!="No Data",1,IF(#REF!&lt;&gt;"",1,0))</f>
        <v>#REF!</v>
      </c>
      <c r="AW58" s="35" t="e">
        <f>IF('Crisis Indicator Data'!#REF!="No Data",1,IF(#REF!&lt;&gt;"",1,0))</f>
        <v>#REF!</v>
      </c>
      <c r="AX58" s="35" t="e">
        <f>IF('Crisis Indicator Data'!#REF!="No Data",1,IF(#REF!&lt;&gt;"",1,0))</f>
        <v>#REF!</v>
      </c>
      <c r="AY58" s="35" t="e">
        <f>IF('Crisis Indicator Data'!#REF!="No Data",1,IF(#REF!&lt;&gt;"",1,0))</f>
        <v>#REF!</v>
      </c>
      <c r="AZ58" s="35" t="e">
        <f>IF('Crisis Indicator Data'!#REF!="No Data",1,IF(#REF!&lt;&gt;"",1,0))</f>
        <v>#REF!</v>
      </c>
      <c r="BA58" t="e">
        <f t="shared" si="0"/>
        <v>#REF!</v>
      </c>
      <c r="BB58" s="37" t="e">
        <f t="shared" si="1"/>
        <v>#REF!</v>
      </c>
    </row>
    <row r="59" spans="1:54" x14ac:dyDescent="0.35">
      <c r="A59" t="s">
        <v>108</v>
      </c>
      <c r="B59" s="35" t="e">
        <f>IF('Crisis Indicator Data'!#REF!="No Data",1,IF(#REF!&lt;&gt;"",1,0))</f>
        <v>#REF!</v>
      </c>
      <c r="C59" s="35" t="e">
        <f>IF('Crisis Indicator Data'!#REF!="No Data",1,IF(#REF!&lt;&gt;"",1,0))</f>
        <v>#REF!</v>
      </c>
      <c r="D59" s="35" t="e">
        <f>IF('Crisis Indicator Data'!#REF!="No Data",1,IF(#REF!&lt;&gt;"",1,0))</f>
        <v>#REF!</v>
      </c>
      <c r="E59" s="35" t="e">
        <f>IF('Crisis Indicator Data'!#REF!="No Data",1,IF(#REF!&lt;&gt;"",1,0))</f>
        <v>#REF!</v>
      </c>
      <c r="F59" s="35" t="e">
        <f>IF('Crisis Indicator Data'!#REF!="No Data",1,IF(#REF!&lt;&gt;"",1,0))</f>
        <v>#REF!</v>
      </c>
      <c r="G59" s="35" t="e">
        <f>IF('Crisis Indicator Data'!#REF!="No Data",1,IF(#REF!&lt;&gt;"",1,0))</f>
        <v>#REF!</v>
      </c>
      <c r="H59" s="35" t="e">
        <f>IF('Crisis Indicator Data'!#REF!="No Data",1,IF(#REF!&lt;&gt;"",1,0))</f>
        <v>#REF!</v>
      </c>
      <c r="I59" s="35" t="e">
        <f>IF('Crisis Indicator Data'!#REF!="No Data",1,IF(#REF!&lt;&gt;"",1,0))</f>
        <v>#REF!</v>
      </c>
      <c r="J59" s="35" t="e">
        <f>IF('Crisis Indicator Data'!#REF!="No Data",1,IF(#REF!&lt;&gt;"",1,0))</f>
        <v>#REF!</v>
      </c>
      <c r="K59" s="35" t="e">
        <f>IF('Crisis Indicator Data'!#REF!="No Data",1,IF(#REF!&lt;&gt;"",1,0))</f>
        <v>#REF!</v>
      </c>
      <c r="L59" s="35" t="e">
        <f>IF('Crisis Indicator Data'!#REF!="No Data",1,IF(#REF!&lt;&gt;"",1,0))</f>
        <v>#REF!</v>
      </c>
      <c r="M59" s="35" t="e">
        <f>IF('Crisis Indicator Data'!#REF!="No Data",1,IF(#REF!&lt;&gt;"",1,0))</f>
        <v>#REF!</v>
      </c>
      <c r="N59" s="35" t="e">
        <f>IF('Crisis Indicator Data'!#REF!="No Data",1,IF(#REF!&lt;&gt;"",1,0))</f>
        <v>#REF!</v>
      </c>
      <c r="O59" s="35" t="e">
        <f>IF('Crisis Indicator Data'!#REF!="No Data",1,IF(#REF!&lt;&gt;"",1,0))</f>
        <v>#REF!</v>
      </c>
      <c r="P59" s="35" t="e">
        <f>IF('Crisis Indicator Data'!#REF!="No Data",1,IF(#REF!&lt;&gt;"",1,0))</f>
        <v>#REF!</v>
      </c>
      <c r="Q59" s="35" t="e">
        <f>IF('Crisis Indicator Data'!#REF!="No Data",1,IF(#REF!&lt;&gt;"",1,0))</f>
        <v>#REF!</v>
      </c>
      <c r="R59" s="35" t="e">
        <f>IF('Crisis Indicator Data'!#REF!="No Data",1,IF(#REF!&lt;&gt;"",1,0))</f>
        <v>#REF!</v>
      </c>
      <c r="S59" s="35" t="e">
        <f>IF('Crisis Indicator Data'!#REF!="No Data",1,IF(#REF!&lt;&gt;"",1,0))</f>
        <v>#REF!</v>
      </c>
      <c r="T59" s="35" t="e">
        <f>IF('Crisis Indicator Data'!#REF!="No Data",1,IF(#REF!&lt;&gt;"",1,0))</f>
        <v>#REF!</v>
      </c>
      <c r="U59" s="35" t="e">
        <f>IF('Crisis Indicator Data'!#REF!="No Data",1,IF(#REF!&lt;&gt;"",1,0))</f>
        <v>#REF!</v>
      </c>
      <c r="V59" s="35" t="e">
        <f>IF('Crisis Indicator Data'!#REF!="No Data",1,IF(#REF!&lt;&gt;"",1,0))</f>
        <v>#REF!</v>
      </c>
      <c r="W59" s="35" t="e">
        <f>IF('Crisis Indicator Data'!#REF!="No Data",1,IF(#REF!&lt;&gt;"",1,0))</f>
        <v>#REF!</v>
      </c>
      <c r="X59" s="35" t="e">
        <f>IF('Crisis Indicator Data'!#REF!="No Data",1,IF(#REF!&lt;&gt;"",1,0))</f>
        <v>#REF!</v>
      </c>
      <c r="Y59" s="35" t="e">
        <f>IF('Crisis Indicator Data'!#REF!="No Data",1,IF(#REF!&lt;&gt;"",1,0))</f>
        <v>#REF!</v>
      </c>
      <c r="Z59" s="35" t="e">
        <f>IF('Crisis Indicator Data'!#REF!="No Data",1,IF(#REF!&lt;&gt;"",1,0))</f>
        <v>#REF!</v>
      </c>
      <c r="AA59" s="35" t="e">
        <f>IF('Crisis Indicator Data'!#REF!="No Data",1,IF(#REF!&lt;&gt;"",1,0))</f>
        <v>#REF!</v>
      </c>
      <c r="AB59" s="35" t="e">
        <f>IF('Crisis Indicator Data'!#REF!="No Data",1,IF(#REF!&lt;&gt;"",1,0))</f>
        <v>#REF!</v>
      </c>
      <c r="AC59" s="35" t="e">
        <f>IF('Crisis Indicator Data'!#REF!="No Data",1,IF(#REF!&lt;&gt;"",1,0))</f>
        <v>#REF!</v>
      </c>
      <c r="AD59" s="35" t="e">
        <f>IF('Crisis Indicator Data'!#REF!="No Data",1,IF(#REF!&lt;&gt;"",1,0))</f>
        <v>#REF!</v>
      </c>
      <c r="AE59" s="35" t="e">
        <f>IF('Crisis Indicator Data'!#REF!="No Data",1,IF(#REF!&lt;&gt;"",1,0))</f>
        <v>#REF!</v>
      </c>
      <c r="AF59" s="35" t="e">
        <f>IF('Crisis Indicator Data'!#REF!="No Data",1,IF(#REF!&lt;&gt;"",1,0))</f>
        <v>#REF!</v>
      </c>
      <c r="AG59" s="35" t="e">
        <f>IF('Crisis Indicator Data'!#REF!="No Data",1,IF(#REF!&lt;&gt;"",1,0))</f>
        <v>#REF!</v>
      </c>
      <c r="AH59" s="35" t="e">
        <f>IF('Crisis Indicator Data'!#REF!="No Data",1,IF(#REF!&lt;&gt;"",1,0))</f>
        <v>#REF!</v>
      </c>
      <c r="AI59" s="35" t="e">
        <f>IF('Crisis Indicator Data'!#REF!="No Data",1,IF(#REF!&lt;&gt;"",1,0))</f>
        <v>#REF!</v>
      </c>
      <c r="AJ59" s="35" t="e">
        <f>IF('Crisis Indicator Data'!#REF!="No Data",1,IF(#REF!&lt;&gt;"",1,0))</f>
        <v>#REF!</v>
      </c>
      <c r="AK59" s="35" t="e">
        <f>IF('Crisis Indicator Data'!#REF!="No Data",1,IF(#REF!&lt;&gt;"",1,0))</f>
        <v>#REF!</v>
      </c>
      <c r="AL59" s="35" t="e">
        <f>IF('Crisis Indicator Data'!#REF!="No Data",1,IF(#REF!&lt;&gt;"",1,0))</f>
        <v>#REF!</v>
      </c>
      <c r="AM59" s="35" t="e">
        <f>IF('Crisis Indicator Data'!#REF!="No Data",1,IF(#REF!&lt;&gt;"",1,0))</f>
        <v>#REF!</v>
      </c>
      <c r="AN59" s="35" t="e">
        <f>IF('Crisis Indicator Data'!#REF!="No Data",1,IF(#REF!&lt;&gt;"",1,0))</f>
        <v>#REF!</v>
      </c>
      <c r="AO59" s="35" t="e">
        <f>IF('Crisis Indicator Data'!#REF!="No Data",1,IF(#REF!&lt;&gt;"",1,0))</f>
        <v>#REF!</v>
      </c>
      <c r="AP59" s="35" t="e">
        <f>IF('Crisis Indicator Data'!#REF!="No Data",1,IF(#REF!&lt;&gt;"",1,0))</f>
        <v>#REF!</v>
      </c>
      <c r="AQ59" s="35" t="e">
        <f>IF('Crisis Indicator Data'!#REF!="No Data",1,IF(#REF!&lt;&gt;"",1,0))</f>
        <v>#REF!</v>
      </c>
      <c r="AR59" s="35" t="e">
        <f>IF('Crisis Indicator Data'!#REF!="No Data",1,IF(#REF!&lt;&gt;"",1,0))</f>
        <v>#REF!</v>
      </c>
      <c r="AS59" s="35" t="e">
        <f>IF('Crisis Indicator Data'!#REF!="No Data",1,IF(#REF!&lt;&gt;"",1,0))</f>
        <v>#REF!</v>
      </c>
      <c r="AT59" s="35" t="e">
        <f>IF('Crisis Indicator Data'!#REF!="No Data",1,IF(#REF!&lt;&gt;"",1,0))</f>
        <v>#REF!</v>
      </c>
      <c r="AU59" s="35" t="e">
        <f>IF('Crisis Indicator Data'!#REF!="No Data",1,IF(#REF!&lt;&gt;"",1,0))</f>
        <v>#REF!</v>
      </c>
      <c r="AV59" s="35" t="e">
        <f>IF('Crisis Indicator Data'!#REF!="No Data",1,IF(#REF!&lt;&gt;"",1,0))</f>
        <v>#REF!</v>
      </c>
      <c r="AW59" s="35" t="e">
        <f>IF('Crisis Indicator Data'!#REF!="No Data",1,IF(#REF!&lt;&gt;"",1,0))</f>
        <v>#REF!</v>
      </c>
      <c r="AX59" s="35" t="e">
        <f>IF('Crisis Indicator Data'!#REF!="No Data",1,IF(#REF!&lt;&gt;"",1,0))</f>
        <v>#REF!</v>
      </c>
      <c r="AY59" s="35" t="e">
        <f>IF('Crisis Indicator Data'!#REF!="No Data",1,IF(#REF!&lt;&gt;"",1,0))</f>
        <v>#REF!</v>
      </c>
      <c r="AZ59" s="35" t="e">
        <f>IF('Crisis Indicator Data'!#REF!="No Data",1,IF(#REF!&lt;&gt;"",1,0))</f>
        <v>#REF!</v>
      </c>
      <c r="BA59" t="e">
        <f t="shared" si="0"/>
        <v>#REF!</v>
      </c>
      <c r="BB59" s="37" t="e">
        <f t="shared" si="1"/>
        <v>#REF!</v>
      </c>
    </row>
    <row r="60" spans="1:54" x14ac:dyDescent="0.35">
      <c r="A60" t="s">
        <v>110</v>
      </c>
      <c r="B60" s="35" t="e">
        <f>IF('Crisis Indicator Data'!#REF!="No Data",1,IF(#REF!&lt;&gt;"",1,0))</f>
        <v>#REF!</v>
      </c>
      <c r="C60" s="35" t="e">
        <f>IF('Crisis Indicator Data'!#REF!="No Data",1,IF(#REF!&lt;&gt;"",1,0))</f>
        <v>#REF!</v>
      </c>
      <c r="D60" s="35" t="e">
        <f>IF('Crisis Indicator Data'!#REF!="No Data",1,IF(#REF!&lt;&gt;"",1,0))</f>
        <v>#REF!</v>
      </c>
      <c r="E60" s="35" t="e">
        <f>IF('Crisis Indicator Data'!#REF!="No Data",1,IF(#REF!&lt;&gt;"",1,0))</f>
        <v>#REF!</v>
      </c>
      <c r="F60" s="35" t="e">
        <f>IF('Crisis Indicator Data'!#REF!="No Data",1,IF(#REF!&lt;&gt;"",1,0))</f>
        <v>#REF!</v>
      </c>
      <c r="G60" s="35" t="e">
        <f>IF('Crisis Indicator Data'!#REF!="No Data",1,IF(#REF!&lt;&gt;"",1,0))</f>
        <v>#REF!</v>
      </c>
      <c r="H60" s="35" t="e">
        <f>IF('Crisis Indicator Data'!#REF!="No Data",1,IF(#REF!&lt;&gt;"",1,0))</f>
        <v>#REF!</v>
      </c>
      <c r="I60" s="35" t="e">
        <f>IF('Crisis Indicator Data'!#REF!="No Data",1,IF(#REF!&lt;&gt;"",1,0))</f>
        <v>#REF!</v>
      </c>
      <c r="J60" s="35" t="e">
        <f>IF('Crisis Indicator Data'!#REF!="No Data",1,IF(#REF!&lt;&gt;"",1,0))</f>
        <v>#REF!</v>
      </c>
      <c r="K60" s="35" t="e">
        <f>IF('Crisis Indicator Data'!#REF!="No Data",1,IF(#REF!&lt;&gt;"",1,0))</f>
        <v>#REF!</v>
      </c>
      <c r="L60" s="35" t="e">
        <f>IF('Crisis Indicator Data'!#REF!="No Data",1,IF(#REF!&lt;&gt;"",1,0))</f>
        <v>#REF!</v>
      </c>
      <c r="M60" s="35" t="e">
        <f>IF('Crisis Indicator Data'!#REF!="No Data",1,IF(#REF!&lt;&gt;"",1,0))</f>
        <v>#REF!</v>
      </c>
      <c r="N60" s="35" t="e">
        <f>IF('Crisis Indicator Data'!#REF!="No Data",1,IF(#REF!&lt;&gt;"",1,0))</f>
        <v>#REF!</v>
      </c>
      <c r="O60" s="35" t="e">
        <f>IF('Crisis Indicator Data'!#REF!="No Data",1,IF(#REF!&lt;&gt;"",1,0))</f>
        <v>#REF!</v>
      </c>
      <c r="P60" s="35" t="e">
        <f>IF('Crisis Indicator Data'!#REF!="No Data",1,IF(#REF!&lt;&gt;"",1,0))</f>
        <v>#REF!</v>
      </c>
      <c r="Q60" s="35" t="e">
        <f>IF('Crisis Indicator Data'!#REF!="No Data",1,IF(#REF!&lt;&gt;"",1,0))</f>
        <v>#REF!</v>
      </c>
      <c r="R60" s="35" t="e">
        <f>IF('Crisis Indicator Data'!#REF!="No Data",1,IF(#REF!&lt;&gt;"",1,0))</f>
        <v>#REF!</v>
      </c>
      <c r="S60" s="35" t="e">
        <f>IF('Crisis Indicator Data'!#REF!="No Data",1,IF(#REF!&lt;&gt;"",1,0))</f>
        <v>#REF!</v>
      </c>
      <c r="T60" s="35" t="e">
        <f>IF('Crisis Indicator Data'!#REF!="No Data",1,IF(#REF!&lt;&gt;"",1,0))</f>
        <v>#REF!</v>
      </c>
      <c r="U60" s="35" t="e">
        <f>IF('Crisis Indicator Data'!#REF!="No Data",1,IF(#REF!&lt;&gt;"",1,0))</f>
        <v>#REF!</v>
      </c>
      <c r="V60" s="35" t="e">
        <f>IF('Crisis Indicator Data'!#REF!="No Data",1,IF(#REF!&lt;&gt;"",1,0))</f>
        <v>#REF!</v>
      </c>
      <c r="W60" s="35" t="e">
        <f>IF('Crisis Indicator Data'!#REF!="No Data",1,IF(#REF!&lt;&gt;"",1,0))</f>
        <v>#REF!</v>
      </c>
      <c r="X60" s="35" t="e">
        <f>IF('Crisis Indicator Data'!#REF!="No Data",1,IF(#REF!&lt;&gt;"",1,0))</f>
        <v>#REF!</v>
      </c>
      <c r="Y60" s="35" t="e">
        <f>IF('Crisis Indicator Data'!#REF!="No Data",1,IF(#REF!&lt;&gt;"",1,0))</f>
        <v>#REF!</v>
      </c>
      <c r="Z60" s="35" t="e">
        <f>IF('Crisis Indicator Data'!#REF!="No Data",1,IF(#REF!&lt;&gt;"",1,0))</f>
        <v>#REF!</v>
      </c>
      <c r="AA60" s="35" t="e">
        <f>IF('Crisis Indicator Data'!#REF!="No Data",1,IF(#REF!&lt;&gt;"",1,0))</f>
        <v>#REF!</v>
      </c>
      <c r="AB60" s="35" t="e">
        <f>IF('Crisis Indicator Data'!#REF!="No Data",1,IF(#REF!&lt;&gt;"",1,0))</f>
        <v>#REF!</v>
      </c>
      <c r="AC60" s="35" t="e">
        <f>IF('Crisis Indicator Data'!#REF!="No Data",1,IF(#REF!&lt;&gt;"",1,0))</f>
        <v>#REF!</v>
      </c>
      <c r="AD60" s="35" t="e">
        <f>IF('Crisis Indicator Data'!#REF!="No Data",1,IF(#REF!&lt;&gt;"",1,0))</f>
        <v>#REF!</v>
      </c>
      <c r="AE60" s="35" t="e">
        <f>IF('Crisis Indicator Data'!#REF!="No Data",1,IF(#REF!&lt;&gt;"",1,0))</f>
        <v>#REF!</v>
      </c>
      <c r="AF60" s="35" t="e">
        <f>IF('Crisis Indicator Data'!#REF!="No Data",1,IF(#REF!&lt;&gt;"",1,0))</f>
        <v>#REF!</v>
      </c>
      <c r="AG60" s="35" t="e">
        <f>IF('Crisis Indicator Data'!#REF!="No Data",1,IF(#REF!&lt;&gt;"",1,0))</f>
        <v>#REF!</v>
      </c>
      <c r="AH60" s="35" t="e">
        <f>IF('Crisis Indicator Data'!#REF!="No Data",1,IF(#REF!&lt;&gt;"",1,0))</f>
        <v>#REF!</v>
      </c>
      <c r="AI60" s="35" t="e">
        <f>IF('Crisis Indicator Data'!#REF!="No Data",1,IF(#REF!&lt;&gt;"",1,0))</f>
        <v>#REF!</v>
      </c>
      <c r="AJ60" s="35" t="e">
        <f>IF('Crisis Indicator Data'!#REF!="No Data",1,IF(#REF!&lt;&gt;"",1,0))</f>
        <v>#REF!</v>
      </c>
      <c r="AK60" s="35" t="e">
        <f>IF('Crisis Indicator Data'!#REF!="No Data",1,IF(#REF!&lt;&gt;"",1,0))</f>
        <v>#REF!</v>
      </c>
      <c r="AL60" s="35" t="e">
        <f>IF('Crisis Indicator Data'!#REF!="No Data",1,IF(#REF!&lt;&gt;"",1,0))</f>
        <v>#REF!</v>
      </c>
      <c r="AM60" s="35" t="e">
        <f>IF('Crisis Indicator Data'!#REF!="No Data",1,IF(#REF!&lt;&gt;"",1,0))</f>
        <v>#REF!</v>
      </c>
      <c r="AN60" s="35" t="e">
        <f>IF('Crisis Indicator Data'!#REF!="No Data",1,IF(#REF!&lt;&gt;"",1,0))</f>
        <v>#REF!</v>
      </c>
      <c r="AO60" s="35" t="e">
        <f>IF('Crisis Indicator Data'!#REF!="No Data",1,IF(#REF!&lt;&gt;"",1,0))</f>
        <v>#REF!</v>
      </c>
      <c r="AP60" s="35" t="e">
        <f>IF('Crisis Indicator Data'!#REF!="No Data",1,IF(#REF!&lt;&gt;"",1,0))</f>
        <v>#REF!</v>
      </c>
      <c r="AQ60" s="35" t="e">
        <f>IF('Crisis Indicator Data'!#REF!="No Data",1,IF(#REF!&lt;&gt;"",1,0))</f>
        <v>#REF!</v>
      </c>
      <c r="AR60" s="35" t="e">
        <f>IF('Crisis Indicator Data'!#REF!="No Data",1,IF(#REF!&lt;&gt;"",1,0))</f>
        <v>#REF!</v>
      </c>
      <c r="AS60" s="35" t="e">
        <f>IF('Crisis Indicator Data'!#REF!="No Data",1,IF(#REF!&lt;&gt;"",1,0))</f>
        <v>#REF!</v>
      </c>
      <c r="AT60" s="35" t="e">
        <f>IF('Crisis Indicator Data'!#REF!="No Data",1,IF(#REF!&lt;&gt;"",1,0))</f>
        <v>#REF!</v>
      </c>
      <c r="AU60" s="35" t="e">
        <f>IF('Crisis Indicator Data'!#REF!="No Data",1,IF(#REF!&lt;&gt;"",1,0))</f>
        <v>#REF!</v>
      </c>
      <c r="AV60" s="35" t="e">
        <f>IF('Crisis Indicator Data'!#REF!="No Data",1,IF(#REF!&lt;&gt;"",1,0))</f>
        <v>#REF!</v>
      </c>
      <c r="AW60" s="35" t="e">
        <f>IF('Crisis Indicator Data'!#REF!="No Data",1,IF(#REF!&lt;&gt;"",1,0))</f>
        <v>#REF!</v>
      </c>
      <c r="AX60" s="35" t="e">
        <f>IF('Crisis Indicator Data'!#REF!="No Data",1,IF(#REF!&lt;&gt;"",1,0))</f>
        <v>#REF!</v>
      </c>
      <c r="AY60" s="35" t="e">
        <f>IF('Crisis Indicator Data'!#REF!="No Data",1,IF(#REF!&lt;&gt;"",1,0))</f>
        <v>#REF!</v>
      </c>
      <c r="AZ60" s="35" t="e">
        <f>IF('Crisis Indicator Data'!#REF!="No Data",1,IF(#REF!&lt;&gt;"",1,0))</f>
        <v>#REF!</v>
      </c>
      <c r="BA60" t="e">
        <f t="shared" si="0"/>
        <v>#REF!</v>
      </c>
      <c r="BB60" s="37" t="e">
        <f t="shared" si="1"/>
        <v>#REF!</v>
      </c>
    </row>
    <row r="61" spans="1:54" x14ac:dyDescent="0.35">
      <c r="A61" t="s">
        <v>112</v>
      </c>
      <c r="B61" s="35" t="e">
        <f>IF('Crisis Indicator Data'!#REF!="No Data",1,IF(#REF!&lt;&gt;"",1,0))</f>
        <v>#REF!</v>
      </c>
      <c r="C61" s="35" t="e">
        <f>IF('Crisis Indicator Data'!#REF!="No Data",1,IF(#REF!&lt;&gt;"",1,0))</f>
        <v>#REF!</v>
      </c>
      <c r="D61" s="35" t="e">
        <f>IF('Crisis Indicator Data'!#REF!="No Data",1,IF(#REF!&lt;&gt;"",1,0))</f>
        <v>#REF!</v>
      </c>
      <c r="E61" s="35" t="e">
        <f>IF('Crisis Indicator Data'!#REF!="No Data",1,IF(#REF!&lt;&gt;"",1,0))</f>
        <v>#REF!</v>
      </c>
      <c r="F61" s="35" t="e">
        <f>IF('Crisis Indicator Data'!#REF!="No Data",1,IF(#REF!&lt;&gt;"",1,0))</f>
        <v>#REF!</v>
      </c>
      <c r="G61" s="35" t="e">
        <f>IF('Crisis Indicator Data'!#REF!="No Data",1,IF(#REF!&lt;&gt;"",1,0))</f>
        <v>#REF!</v>
      </c>
      <c r="H61" s="35" t="e">
        <f>IF('Crisis Indicator Data'!#REF!="No Data",1,IF(#REF!&lt;&gt;"",1,0))</f>
        <v>#REF!</v>
      </c>
      <c r="I61" s="35" t="e">
        <f>IF('Crisis Indicator Data'!#REF!="No Data",1,IF(#REF!&lt;&gt;"",1,0))</f>
        <v>#REF!</v>
      </c>
      <c r="J61" s="35" t="e">
        <f>IF('Crisis Indicator Data'!#REF!="No Data",1,IF(#REF!&lt;&gt;"",1,0))</f>
        <v>#REF!</v>
      </c>
      <c r="K61" s="35" t="e">
        <f>IF('Crisis Indicator Data'!#REF!="No Data",1,IF(#REF!&lt;&gt;"",1,0))</f>
        <v>#REF!</v>
      </c>
      <c r="L61" s="35" t="e">
        <f>IF('Crisis Indicator Data'!#REF!="No Data",1,IF(#REF!&lt;&gt;"",1,0))</f>
        <v>#REF!</v>
      </c>
      <c r="M61" s="35" t="e">
        <f>IF('Crisis Indicator Data'!#REF!="No Data",1,IF(#REF!&lt;&gt;"",1,0))</f>
        <v>#REF!</v>
      </c>
      <c r="N61" s="35" t="e">
        <f>IF('Crisis Indicator Data'!#REF!="No Data",1,IF(#REF!&lt;&gt;"",1,0))</f>
        <v>#REF!</v>
      </c>
      <c r="O61" s="35" t="e">
        <f>IF('Crisis Indicator Data'!#REF!="No Data",1,IF(#REF!&lt;&gt;"",1,0))</f>
        <v>#REF!</v>
      </c>
      <c r="P61" s="35" t="e">
        <f>IF('Crisis Indicator Data'!#REF!="No Data",1,IF(#REF!&lt;&gt;"",1,0))</f>
        <v>#REF!</v>
      </c>
      <c r="Q61" s="35" t="e">
        <f>IF('Crisis Indicator Data'!#REF!="No Data",1,IF(#REF!&lt;&gt;"",1,0))</f>
        <v>#REF!</v>
      </c>
      <c r="R61" s="35" t="e">
        <f>IF('Crisis Indicator Data'!#REF!="No Data",1,IF(#REF!&lt;&gt;"",1,0))</f>
        <v>#REF!</v>
      </c>
      <c r="S61" s="35" t="e">
        <f>IF('Crisis Indicator Data'!#REF!="No Data",1,IF(#REF!&lt;&gt;"",1,0))</f>
        <v>#REF!</v>
      </c>
      <c r="T61" s="35" t="e">
        <f>IF('Crisis Indicator Data'!#REF!="No Data",1,IF(#REF!&lt;&gt;"",1,0))</f>
        <v>#REF!</v>
      </c>
      <c r="U61" s="35" t="e">
        <f>IF('Crisis Indicator Data'!#REF!="No Data",1,IF(#REF!&lt;&gt;"",1,0))</f>
        <v>#REF!</v>
      </c>
      <c r="V61" s="35" t="e">
        <f>IF('Crisis Indicator Data'!#REF!="No Data",1,IF(#REF!&lt;&gt;"",1,0))</f>
        <v>#REF!</v>
      </c>
      <c r="W61" s="35" t="e">
        <f>IF('Crisis Indicator Data'!#REF!="No Data",1,IF(#REF!&lt;&gt;"",1,0))</f>
        <v>#REF!</v>
      </c>
      <c r="X61" s="35" t="e">
        <f>IF('Crisis Indicator Data'!#REF!="No Data",1,IF(#REF!&lt;&gt;"",1,0))</f>
        <v>#REF!</v>
      </c>
      <c r="Y61" s="35" t="e">
        <f>IF('Crisis Indicator Data'!#REF!="No Data",1,IF(#REF!&lt;&gt;"",1,0))</f>
        <v>#REF!</v>
      </c>
      <c r="Z61" s="35" t="e">
        <f>IF('Crisis Indicator Data'!#REF!="No Data",1,IF(#REF!&lt;&gt;"",1,0))</f>
        <v>#REF!</v>
      </c>
      <c r="AA61" s="35" t="e">
        <f>IF('Crisis Indicator Data'!#REF!="No Data",1,IF(#REF!&lt;&gt;"",1,0))</f>
        <v>#REF!</v>
      </c>
      <c r="AB61" s="35" t="e">
        <f>IF('Crisis Indicator Data'!#REF!="No Data",1,IF(#REF!&lt;&gt;"",1,0))</f>
        <v>#REF!</v>
      </c>
      <c r="AC61" s="35" t="e">
        <f>IF('Crisis Indicator Data'!#REF!="No Data",1,IF(#REF!&lt;&gt;"",1,0))</f>
        <v>#REF!</v>
      </c>
      <c r="AD61" s="35" t="e">
        <f>IF('Crisis Indicator Data'!#REF!="No Data",1,IF(#REF!&lt;&gt;"",1,0))</f>
        <v>#REF!</v>
      </c>
      <c r="AE61" s="35" t="e">
        <f>IF('Crisis Indicator Data'!#REF!="No Data",1,IF(#REF!&lt;&gt;"",1,0))</f>
        <v>#REF!</v>
      </c>
      <c r="AF61" s="35" t="e">
        <f>IF('Crisis Indicator Data'!#REF!="No Data",1,IF(#REF!&lt;&gt;"",1,0))</f>
        <v>#REF!</v>
      </c>
      <c r="AG61" s="35" t="e">
        <f>IF('Crisis Indicator Data'!#REF!="No Data",1,IF(#REF!&lt;&gt;"",1,0))</f>
        <v>#REF!</v>
      </c>
      <c r="AH61" s="35" t="e">
        <f>IF('Crisis Indicator Data'!#REF!="No Data",1,IF(#REF!&lt;&gt;"",1,0))</f>
        <v>#REF!</v>
      </c>
      <c r="AI61" s="35" t="e">
        <f>IF('Crisis Indicator Data'!#REF!="No Data",1,IF(#REF!&lt;&gt;"",1,0))</f>
        <v>#REF!</v>
      </c>
      <c r="AJ61" s="35" t="e">
        <f>IF('Crisis Indicator Data'!#REF!="No Data",1,IF(#REF!&lt;&gt;"",1,0))</f>
        <v>#REF!</v>
      </c>
      <c r="AK61" s="35" t="e">
        <f>IF('Crisis Indicator Data'!#REF!="No Data",1,IF(#REF!&lt;&gt;"",1,0))</f>
        <v>#REF!</v>
      </c>
      <c r="AL61" s="35" t="e">
        <f>IF('Crisis Indicator Data'!#REF!="No Data",1,IF(#REF!&lt;&gt;"",1,0))</f>
        <v>#REF!</v>
      </c>
      <c r="AM61" s="35" t="e">
        <f>IF('Crisis Indicator Data'!#REF!="No Data",1,IF(#REF!&lt;&gt;"",1,0))</f>
        <v>#REF!</v>
      </c>
      <c r="AN61" s="35" t="e">
        <f>IF('Crisis Indicator Data'!#REF!="No Data",1,IF(#REF!&lt;&gt;"",1,0))</f>
        <v>#REF!</v>
      </c>
      <c r="AO61" s="35" t="e">
        <f>IF('Crisis Indicator Data'!#REF!="No Data",1,IF(#REF!&lt;&gt;"",1,0))</f>
        <v>#REF!</v>
      </c>
      <c r="AP61" s="35" t="e">
        <f>IF('Crisis Indicator Data'!#REF!="No Data",1,IF(#REF!&lt;&gt;"",1,0))</f>
        <v>#REF!</v>
      </c>
      <c r="AQ61" s="35" t="e">
        <f>IF('Crisis Indicator Data'!#REF!="No Data",1,IF(#REF!&lt;&gt;"",1,0))</f>
        <v>#REF!</v>
      </c>
      <c r="AR61" s="35" t="e">
        <f>IF('Crisis Indicator Data'!#REF!="No Data",1,IF(#REF!&lt;&gt;"",1,0))</f>
        <v>#REF!</v>
      </c>
      <c r="AS61" s="35" t="e">
        <f>IF('Crisis Indicator Data'!#REF!="No Data",1,IF(#REF!&lt;&gt;"",1,0))</f>
        <v>#REF!</v>
      </c>
      <c r="AT61" s="35" t="e">
        <f>IF('Crisis Indicator Data'!#REF!="No Data",1,IF(#REF!&lt;&gt;"",1,0))</f>
        <v>#REF!</v>
      </c>
      <c r="AU61" s="35" t="e">
        <f>IF('Crisis Indicator Data'!#REF!="No Data",1,IF(#REF!&lt;&gt;"",1,0))</f>
        <v>#REF!</v>
      </c>
      <c r="AV61" s="35" t="e">
        <f>IF('Crisis Indicator Data'!#REF!="No Data",1,IF(#REF!&lt;&gt;"",1,0))</f>
        <v>#REF!</v>
      </c>
      <c r="AW61" s="35" t="e">
        <f>IF('Crisis Indicator Data'!#REF!="No Data",1,IF(#REF!&lt;&gt;"",1,0))</f>
        <v>#REF!</v>
      </c>
      <c r="AX61" s="35" t="e">
        <f>IF('Crisis Indicator Data'!#REF!="No Data",1,IF(#REF!&lt;&gt;"",1,0))</f>
        <v>#REF!</v>
      </c>
      <c r="AY61" s="35" t="e">
        <f>IF('Crisis Indicator Data'!#REF!="No Data",1,IF(#REF!&lt;&gt;"",1,0))</f>
        <v>#REF!</v>
      </c>
      <c r="AZ61" s="35" t="e">
        <f>IF('Crisis Indicator Data'!#REF!="No Data",1,IF(#REF!&lt;&gt;"",1,0))</f>
        <v>#REF!</v>
      </c>
      <c r="BA61" t="e">
        <f t="shared" si="0"/>
        <v>#REF!</v>
      </c>
      <c r="BB61" s="37" t="e">
        <f t="shared" si="1"/>
        <v>#REF!</v>
      </c>
    </row>
    <row r="62" spans="1:54" x14ac:dyDescent="0.35">
      <c r="A62" t="s">
        <v>114</v>
      </c>
      <c r="B62" s="35" t="e">
        <f>IF('Crisis Indicator Data'!#REF!="No Data",1,IF(#REF!&lt;&gt;"",1,0))</f>
        <v>#REF!</v>
      </c>
      <c r="C62" s="35" t="e">
        <f>IF('Crisis Indicator Data'!#REF!="No Data",1,IF(#REF!&lt;&gt;"",1,0))</f>
        <v>#REF!</v>
      </c>
      <c r="D62" s="35" t="e">
        <f>IF('Crisis Indicator Data'!#REF!="No Data",1,IF(#REF!&lt;&gt;"",1,0))</f>
        <v>#REF!</v>
      </c>
      <c r="E62" s="35" t="e">
        <f>IF('Crisis Indicator Data'!#REF!="No Data",1,IF(#REF!&lt;&gt;"",1,0))</f>
        <v>#REF!</v>
      </c>
      <c r="F62" s="35" t="e">
        <f>IF('Crisis Indicator Data'!#REF!="No Data",1,IF(#REF!&lt;&gt;"",1,0))</f>
        <v>#REF!</v>
      </c>
      <c r="G62" s="35" t="e">
        <f>IF('Crisis Indicator Data'!#REF!="No Data",1,IF(#REF!&lt;&gt;"",1,0))</f>
        <v>#REF!</v>
      </c>
      <c r="H62" s="35" t="e">
        <f>IF('Crisis Indicator Data'!#REF!="No Data",1,IF(#REF!&lt;&gt;"",1,0))</f>
        <v>#REF!</v>
      </c>
      <c r="I62" s="35" t="e">
        <f>IF('Crisis Indicator Data'!#REF!="No Data",1,IF(#REF!&lt;&gt;"",1,0))</f>
        <v>#REF!</v>
      </c>
      <c r="J62" s="35" t="e">
        <f>IF('Crisis Indicator Data'!#REF!="No Data",1,IF(#REF!&lt;&gt;"",1,0))</f>
        <v>#REF!</v>
      </c>
      <c r="K62" s="35" t="e">
        <f>IF('Crisis Indicator Data'!#REF!="No Data",1,IF(#REF!&lt;&gt;"",1,0))</f>
        <v>#REF!</v>
      </c>
      <c r="L62" s="35" t="e">
        <f>IF('Crisis Indicator Data'!#REF!="No Data",1,IF(#REF!&lt;&gt;"",1,0))</f>
        <v>#REF!</v>
      </c>
      <c r="M62" s="35" t="e">
        <f>IF('Crisis Indicator Data'!#REF!="No Data",1,IF(#REF!&lt;&gt;"",1,0))</f>
        <v>#REF!</v>
      </c>
      <c r="N62" s="35" t="e">
        <f>IF('Crisis Indicator Data'!#REF!="No Data",1,IF(#REF!&lt;&gt;"",1,0))</f>
        <v>#REF!</v>
      </c>
      <c r="O62" s="35" t="e">
        <f>IF('Crisis Indicator Data'!#REF!="No Data",1,IF(#REF!&lt;&gt;"",1,0))</f>
        <v>#REF!</v>
      </c>
      <c r="P62" s="35" t="e">
        <f>IF('Crisis Indicator Data'!#REF!="No Data",1,IF(#REF!&lt;&gt;"",1,0))</f>
        <v>#REF!</v>
      </c>
      <c r="Q62" s="35" t="e">
        <f>IF('Crisis Indicator Data'!#REF!="No Data",1,IF(#REF!&lt;&gt;"",1,0))</f>
        <v>#REF!</v>
      </c>
      <c r="R62" s="35" t="e">
        <f>IF('Crisis Indicator Data'!#REF!="No Data",1,IF(#REF!&lt;&gt;"",1,0))</f>
        <v>#REF!</v>
      </c>
      <c r="S62" s="35" t="e">
        <f>IF('Crisis Indicator Data'!#REF!="No Data",1,IF(#REF!&lt;&gt;"",1,0))</f>
        <v>#REF!</v>
      </c>
      <c r="T62" s="35" t="e">
        <f>IF('Crisis Indicator Data'!#REF!="No Data",1,IF(#REF!&lt;&gt;"",1,0))</f>
        <v>#REF!</v>
      </c>
      <c r="U62" s="35" t="e">
        <f>IF('Crisis Indicator Data'!#REF!="No Data",1,IF(#REF!&lt;&gt;"",1,0))</f>
        <v>#REF!</v>
      </c>
      <c r="V62" s="35" t="e">
        <f>IF('Crisis Indicator Data'!#REF!="No Data",1,IF(#REF!&lt;&gt;"",1,0))</f>
        <v>#REF!</v>
      </c>
      <c r="W62" s="35" t="e">
        <f>IF('Crisis Indicator Data'!#REF!="No Data",1,IF(#REF!&lt;&gt;"",1,0))</f>
        <v>#REF!</v>
      </c>
      <c r="X62" s="35" t="e">
        <f>IF('Crisis Indicator Data'!#REF!="No Data",1,IF(#REF!&lt;&gt;"",1,0))</f>
        <v>#REF!</v>
      </c>
      <c r="Y62" s="35" t="e">
        <f>IF('Crisis Indicator Data'!#REF!="No Data",1,IF(#REF!&lt;&gt;"",1,0))</f>
        <v>#REF!</v>
      </c>
      <c r="Z62" s="35" t="e">
        <f>IF('Crisis Indicator Data'!#REF!="No Data",1,IF(#REF!&lt;&gt;"",1,0))</f>
        <v>#REF!</v>
      </c>
      <c r="AA62" s="35" t="e">
        <f>IF('Crisis Indicator Data'!#REF!="No Data",1,IF(#REF!&lt;&gt;"",1,0))</f>
        <v>#REF!</v>
      </c>
      <c r="AB62" s="35" t="e">
        <f>IF('Crisis Indicator Data'!#REF!="No Data",1,IF(#REF!&lt;&gt;"",1,0))</f>
        <v>#REF!</v>
      </c>
      <c r="AC62" s="35" t="e">
        <f>IF('Crisis Indicator Data'!#REF!="No Data",1,IF(#REF!&lt;&gt;"",1,0))</f>
        <v>#REF!</v>
      </c>
      <c r="AD62" s="35" t="e">
        <f>IF('Crisis Indicator Data'!#REF!="No Data",1,IF(#REF!&lt;&gt;"",1,0))</f>
        <v>#REF!</v>
      </c>
      <c r="AE62" s="35" t="e">
        <f>IF('Crisis Indicator Data'!#REF!="No Data",1,IF(#REF!&lt;&gt;"",1,0))</f>
        <v>#REF!</v>
      </c>
      <c r="AF62" s="35" t="e">
        <f>IF('Crisis Indicator Data'!#REF!="No Data",1,IF(#REF!&lt;&gt;"",1,0))</f>
        <v>#REF!</v>
      </c>
      <c r="AG62" s="35" t="e">
        <f>IF('Crisis Indicator Data'!#REF!="No Data",1,IF(#REF!&lt;&gt;"",1,0))</f>
        <v>#REF!</v>
      </c>
      <c r="AH62" s="35" t="e">
        <f>IF('Crisis Indicator Data'!#REF!="No Data",1,IF(#REF!&lt;&gt;"",1,0))</f>
        <v>#REF!</v>
      </c>
      <c r="AI62" s="35" t="e">
        <f>IF('Crisis Indicator Data'!#REF!="No Data",1,IF(#REF!&lt;&gt;"",1,0))</f>
        <v>#REF!</v>
      </c>
      <c r="AJ62" s="35" t="e">
        <f>IF('Crisis Indicator Data'!#REF!="No Data",1,IF(#REF!&lt;&gt;"",1,0))</f>
        <v>#REF!</v>
      </c>
      <c r="AK62" s="35" t="e">
        <f>IF('Crisis Indicator Data'!#REF!="No Data",1,IF(#REF!&lt;&gt;"",1,0))</f>
        <v>#REF!</v>
      </c>
      <c r="AL62" s="35" t="e">
        <f>IF('Crisis Indicator Data'!#REF!="No Data",1,IF(#REF!&lt;&gt;"",1,0))</f>
        <v>#REF!</v>
      </c>
      <c r="AM62" s="35" t="e">
        <f>IF('Crisis Indicator Data'!#REF!="No Data",1,IF(#REF!&lt;&gt;"",1,0))</f>
        <v>#REF!</v>
      </c>
      <c r="AN62" s="35" t="e">
        <f>IF('Crisis Indicator Data'!#REF!="No Data",1,IF(#REF!&lt;&gt;"",1,0))</f>
        <v>#REF!</v>
      </c>
      <c r="AO62" s="35" t="e">
        <f>IF('Crisis Indicator Data'!#REF!="No Data",1,IF(#REF!&lt;&gt;"",1,0))</f>
        <v>#REF!</v>
      </c>
      <c r="AP62" s="35" t="e">
        <f>IF('Crisis Indicator Data'!#REF!="No Data",1,IF(#REF!&lt;&gt;"",1,0))</f>
        <v>#REF!</v>
      </c>
      <c r="AQ62" s="35" t="e">
        <f>IF('Crisis Indicator Data'!#REF!="No Data",1,IF(#REF!&lt;&gt;"",1,0))</f>
        <v>#REF!</v>
      </c>
      <c r="AR62" s="35" t="e">
        <f>IF('Crisis Indicator Data'!#REF!="No Data",1,IF(#REF!&lt;&gt;"",1,0))</f>
        <v>#REF!</v>
      </c>
      <c r="AS62" s="35" t="e">
        <f>IF('Crisis Indicator Data'!#REF!="No Data",1,IF(#REF!&lt;&gt;"",1,0))</f>
        <v>#REF!</v>
      </c>
      <c r="AT62" s="35" t="e">
        <f>IF('Crisis Indicator Data'!#REF!="No Data",1,IF(#REF!&lt;&gt;"",1,0))</f>
        <v>#REF!</v>
      </c>
      <c r="AU62" s="35" t="e">
        <f>IF('Crisis Indicator Data'!#REF!="No Data",1,IF(#REF!&lt;&gt;"",1,0))</f>
        <v>#REF!</v>
      </c>
      <c r="AV62" s="35" t="e">
        <f>IF('Crisis Indicator Data'!#REF!="No Data",1,IF(#REF!&lt;&gt;"",1,0))</f>
        <v>#REF!</v>
      </c>
      <c r="AW62" s="35" t="e">
        <f>IF('Crisis Indicator Data'!#REF!="No Data",1,IF(#REF!&lt;&gt;"",1,0))</f>
        <v>#REF!</v>
      </c>
      <c r="AX62" s="35" t="e">
        <f>IF('Crisis Indicator Data'!#REF!="No Data",1,IF(#REF!&lt;&gt;"",1,0))</f>
        <v>#REF!</v>
      </c>
      <c r="AY62" s="35" t="e">
        <f>IF('Crisis Indicator Data'!#REF!="No Data",1,IF(#REF!&lt;&gt;"",1,0))</f>
        <v>#REF!</v>
      </c>
      <c r="AZ62" s="35" t="e">
        <f>IF('Crisis Indicator Data'!#REF!="No Data",1,IF(#REF!&lt;&gt;"",1,0))</f>
        <v>#REF!</v>
      </c>
      <c r="BA62" t="e">
        <f t="shared" si="0"/>
        <v>#REF!</v>
      </c>
      <c r="BB62" s="37" t="e">
        <f t="shared" si="1"/>
        <v>#REF!</v>
      </c>
    </row>
    <row r="63" spans="1:54" x14ac:dyDescent="0.35">
      <c r="A63" t="s">
        <v>116</v>
      </c>
      <c r="B63" s="35" t="e">
        <f>IF('Crisis Indicator Data'!#REF!="No Data",1,IF(#REF!&lt;&gt;"",1,0))</f>
        <v>#REF!</v>
      </c>
      <c r="C63" s="35" t="e">
        <f>IF('Crisis Indicator Data'!#REF!="No Data",1,IF(#REF!&lt;&gt;"",1,0))</f>
        <v>#REF!</v>
      </c>
      <c r="D63" s="35" t="e">
        <f>IF('Crisis Indicator Data'!#REF!="No Data",1,IF(#REF!&lt;&gt;"",1,0))</f>
        <v>#REF!</v>
      </c>
      <c r="E63" s="35" t="e">
        <f>IF('Crisis Indicator Data'!#REF!="No Data",1,IF(#REF!&lt;&gt;"",1,0))</f>
        <v>#REF!</v>
      </c>
      <c r="F63" s="35" t="e">
        <f>IF('Crisis Indicator Data'!#REF!="No Data",1,IF(#REF!&lt;&gt;"",1,0))</f>
        <v>#REF!</v>
      </c>
      <c r="G63" s="35" t="e">
        <f>IF('Crisis Indicator Data'!#REF!="No Data",1,IF(#REF!&lt;&gt;"",1,0))</f>
        <v>#REF!</v>
      </c>
      <c r="H63" s="35" t="e">
        <f>IF('Crisis Indicator Data'!#REF!="No Data",1,IF(#REF!&lt;&gt;"",1,0))</f>
        <v>#REF!</v>
      </c>
      <c r="I63" s="35" t="e">
        <f>IF('Crisis Indicator Data'!#REF!="No Data",1,IF(#REF!&lt;&gt;"",1,0))</f>
        <v>#REF!</v>
      </c>
      <c r="J63" s="35" t="e">
        <f>IF('Crisis Indicator Data'!#REF!="No Data",1,IF(#REF!&lt;&gt;"",1,0))</f>
        <v>#REF!</v>
      </c>
      <c r="K63" s="35" t="e">
        <f>IF('Crisis Indicator Data'!#REF!="No Data",1,IF(#REF!&lt;&gt;"",1,0))</f>
        <v>#REF!</v>
      </c>
      <c r="L63" s="35" t="e">
        <f>IF('Crisis Indicator Data'!#REF!="No Data",1,IF(#REF!&lt;&gt;"",1,0))</f>
        <v>#REF!</v>
      </c>
      <c r="M63" s="35" t="e">
        <f>IF('Crisis Indicator Data'!#REF!="No Data",1,IF(#REF!&lt;&gt;"",1,0))</f>
        <v>#REF!</v>
      </c>
      <c r="N63" s="35" t="e">
        <f>IF('Crisis Indicator Data'!#REF!="No Data",1,IF(#REF!&lt;&gt;"",1,0))</f>
        <v>#REF!</v>
      </c>
      <c r="O63" s="35" t="e">
        <f>IF('Crisis Indicator Data'!#REF!="No Data",1,IF(#REF!&lt;&gt;"",1,0))</f>
        <v>#REF!</v>
      </c>
      <c r="P63" s="35" t="e">
        <f>IF('Crisis Indicator Data'!#REF!="No Data",1,IF(#REF!&lt;&gt;"",1,0))</f>
        <v>#REF!</v>
      </c>
      <c r="Q63" s="35" t="e">
        <f>IF('Crisis Indicator Data'!#REF!="No Data",1,IF(#REF!&lt;&gt;"",1,0))</f>
        <v>#REF!</v>
      </c>
      <c r="R63" s="35" t="e">
        <f>IF('Crisis Indicator Data'!#REF!="No Data",1,IF(#REF!&lt;&gt;"",1,0))</f>
        <v>#REF!</v>
      </c>
      <c r="S63" s="35" t="e">
        <f>IF('Crisis Indicator Data'!#REF!="No Data",1,IF(#REF!&lt;&gt;"",1,0))</f>
        <v>#REF!</v>
      </c>
      <c r="T63" s="35" t="e">
        <f>IF('Crisis Indicator Data'!#REF!="No Data",1,IF(#REF!&lt;&gt;"",1,0))</f>
        <v>#REF!</v>
      </c>
      <c r="U63" s="35" t="e">
        <f>IF('Crisis Indicator Data'!#REF!="No Data",1,IF(#REF!&lt;&gt;"",1,0))</f>
        <v>#REF!</v>
      </c>
      <c r="V63" s="35" t="e">
        <f>IF('Crisis Indicator Data'!#REF!="No Data",1,IF(#REF!&lt;&gt;"",1,0))</f>
        <v>#REF!</v>
      </c>
      <c r="W63" s="35" t="e">
        <f>IF('Crisis Indicator Data'!#REF!="No Data",1,IF(#REF!&lt;&gt;"",1,0))</f>
        <v>#REF!</v>
      </c>
      <c r="X63" s="35" t="e">
        <f>IF('Crisis Indicator Data'!#REF!="No Data",1,IF(#REF!&lt;&gt;"",1,0))</f>
        <v>#REF!</v>
      </c>
      <c r="Y63" s="35" t="e">
        <f>IF('Crisis Indicator Data'!#REF!="No Data",1,IF(#REF!&lt;&gt;"",1,0))</f>
        <v>#REF!</v>
      </c>
      <c r="Z63" s="35" t="e">
        <f>IF('Crisis Indicator Data'!#REF!="No Data",1,IF(#REF!&lt;&gt;"",1,0))</f>
        <v>#REF!</v>
      </c>
      <c r="AA63" s="35" t="e">
        <f>IF('Crisis Indicator Data'!#REF!="No Data",1,IF(#REF!&lt;&gt;"",1,0))</f>
        <v>#REF!</v>
      </c>
      <c r="AB63" s="35" t="e">
        <f>IF('Crisis Indicator Data'!#REF!="No Data",1,IF(#REF!&lt;&gt;"",1,0))</f>
        <v>#REF!</v>
      </c>
      <c r="AC63" s="35" t="e">
        <f>IF('Crisis Indicator Data'!#REF!="No Data",1,IF(#REF!&lt;&gt;"",1,0))</f>
        <v>#REF!</v>
      </c>
      <c r="AD63" s="35" t="e">
        <f>IF('Crisis Indicator Data'!#REF!="No Data",1,IF(#REF!&lt;&gt;"",1,0))</f>
        <v>#REF!</v>
      </c>
      <c r="AE63" s="35" t="e">
        <f>IF('Crisis Indicator Data'!#REF!="No Data",1,IF(#REF!&lt;&gt;"",1,0))</f>
        <v>#REF!</v>
      </c>
      <c r="AF63" s="35" t="e">
        <f>IF('Crisis Indicator Data'!#REF!="No Data",1,IF(#REF!&lt;&gt;"",1,0))</f>
        <v>#REF!</v>
      </c>
      <c r="AG63" s="35" t="e">
        <f>IF('Crisis Indicator Data'!#REF!="No Data",1,IF(#REF!&lt;&gt;"",1,0))</f>
        <v>#REF!</v>
      </c>
      <c r="AH63" s="35" t="e">
        <f>IF('Crisis Indicator Data'!#REF!="No Data",1,IF(#REF!&lt;&gt;"",1,0))</f>
        <v>#REF!</v>
      </c>
      <c r="AI63" s="35" t="e">
        <f>IF('Crisis Indicator Data'!#REF!="No Data",1,IF(#REF!&lt;&gt;"",1,0))</f>
        <v>#REF!</v>
      </c>
      <c r="AJ63" s="35" t="e">
        <f>IF('Crisis Indicator Data'!#REF!="No Data",1,IF(#REF!&lt;&gt;"",1,0))</f>
        <v>#REF!</v>
      </c>
      <c r="AK63" s="35" t="e">
        <f>IF('Crisis Indicator Data'!#REF!="No Data",1,IF(#REF!&lt;&gt;"",1,0))</f>
        <v>#REF!</v>
      </c>
      <c r="AL63" s="35" t="e">
        <f>IF('Crisis Indicator Data'!#REF!="No Data",1,IF(#REF!&lt;&gt;"",1,0))</f>
        <v>#REF!</v>
      </c>
      <c r="AM63" s="35" t="e">
        <f>IF('Crisis Indicator Data'!#REF!="No Data",1,IF(#REF!&lt;&gt;"",1,0))</f>
        <v>#REF!</v>
      </c>
      <c r="AN63" s="35" t="e">
        <f>IF('Crisis Indicator Data'!#REF!="No Data",1,IF(#REF!&lt;&gt;"",1,0))</f>
        <v>#REF!</v>
      </c>
      <c r="AO63" s="35" t="e">
        <f>IF('Crisis Indicator Data'!#REF!="No Data",1,IF(#REF!&lt;&gt;"",1,0))</f>
        <v>#REF!</v>
      </c>
      <c r="AP63" s="35" t="e">
        <f>IF('Crisis Indicator Data'!#REF!="No Data",1,IF(#REF!&lt;&gt;"",1,0))</f>
        <v>#REF!</v>
      </c>
      <c r="AQ63" s="35" t="e">
        <f>IF('Crisis Indicator Data'!#REF!="No Data",1,IF(#REF!&lt;&gt;"",1,0))</f>
        <v>#REF!</v>
      </c>
      <c r="AR63" s="35" t="e">
        <f>IF('Crisis Indicator Data'!#REF!="No Data",1,IF(#REF!&lt;&gt;"",1,0))</f>
        <v>#REF!</v>
      </c>
      <c r="AS63" s="35" t="e">
        <f>IF('Crisis Indicator Data'!#REF!="No Data",1,IF(#REF!&lt;&gt;"",1,0))</f>
        <v>#REF!</v>
      </c>
      <c r="AT63" s="35" t="e">
        <f>IF('Crisis Indicator Data'!#REF!="No Data",1,IF(#REF!&lt;&gt;"",1,0))</f>
        <v>#REF!</v>
      </c>
      <c r="AU63" s="35" t="e">
        <f>IF('Crisis Indicator Data'!#REF!="No Data",1,IF(#REF!&lt;&gt;"",1,0))</f>
        <v>#REF!</v>
      </c>
      <c r="AV63" s="35" t="e">
        <f>IF('Crisis Indicator Data'!#REF!="No Data",1,IF(#REF!&lt;&gt;"",1,0))</f>
        <v>#REF!</v>
      </c>
      <c r="AW63" s="35" t="e">
        <f>IF('Crisis Indicator Data'!#REF!="No Data",1,IF(#REF!&lt;&gt;"",1,0))</f>
        <v>#REF!</v>
      </c>
      <c r="AX63" s="35" t="e">
        <f>IF('Crisis Indicator Data'!#REF!="No Data",1,IF(#REF!&lt;&gt;"",1,0))</f>
        <v>#REF!</v>
      </c>
      <c r="AY63" s="35" t="e">
        <f>IF('Crisis Indicator Data'!#REF!="No Data",1,IF(#REF!&lt;&gt;"",1,0))</f>
        <v>#REF!</v>
      </c>
      <c r="AZ63" s="35" t="e">
        <f>IF('Crisis Indicator Data'!#REF!="No Data",1,IF(#REF!&lt;&gt;"",1,0))</f>
        <v>#REF!</v>
      </c>
      <c r="BA63" t="e">
        <f t="shared" si="0"/>
        <v>#REF!</v>
      </c>
      <c r="BB63" s="37" t="e">
        <f t="shared" si="1"/>
        <v>#REF!</v>
      </c>
    </row>
    <row r="64" spans="1:54" x14ac:dyDescent="0.35">
      <c r="A64" t="s">
        <v>118</v>
      </c>
      <c r="B64" s="35" t="e">
        <f>IF('Crisis Indicator Data'!#REF!="No Data",1,IF(#REF!&lt;&gt;"",1,0))</f>
        <v>#REF!</v>
      </c>
      <c r="C64" s="35" t="e">
        <f>IF('Crisis Indicator Data'!#REF!="No Data",1,IF(#REF!&lt;&gt;"",1,0))</f>
        <v>#REF!</v>
      </c>
      <c r="D64" s="35" t="e">
        <f>IF('Crisis Indicator Data'!#REF!="No Data",1,IF(#REF!&lt;&gt;"",1,0))</f>
        <v>#REF!</v>
      </c>
      <c r="E64" s="35" t="e">
        <f>IF('Crisis Indicator Data'!#REF!="No Data",1,IF(#REF!&lt;&gt;"",1,0))</f>
        <v>#REF!</v>
      </c>
      <c r="F64" s="35" t="e">
        <f>IF('Crisis Indicator Data'!#REF!="No Data",1,IF(#REF!&lt;&gt;"",1,0))</f>
        <v>#REF!</v>
      </c>
      <c r="G64" s="35" t="e">
        <f>IF('Crisis Indicator Data'!#REF!="No Data",1,IF(#REF!&lt;&gt;"",1,0))</f>
        <v>#REF!</v>
      </c>
      <c r="H64" s="35" t="e">
        <f>IF('Crisis Indicator Data'!#REF!="No Data",1,IF(#REF!&lt;&gt;"",1,0))</f>
        <v>#REF!</v>
      </c>
      <c r="I64" s="35" t="e">
        <f>IF('Crisis Indicator Data'!#REF!="No Data",1,IF(#REF!&lt;&gt;"",1,0))</f>
        <v>#REF!</v>
      </c>
      <c r="J64" s="35" t="e">
        <f>IF('Crisis Indicator Data'!#REF!="No Data",1,IF(#REF!&lt;&gt;"",1,0))</f>
        <v>#REF!</v>
      </c>
      <c r="K64" s="35" t="e">
        <f>IF('Crisis Indicator Data'!#REF!="No Data",1,IF(#REF!&lt;&gt;"",1,0))</f>
        <v>#REF!</v>
      </c>
      <c r="L64" s="35" t="e">
        <f>IF('Crisis Indicator Data'!#REF!="No Data",1,IF(#REF!&lt;&gt;"",1,0))</f>
        <v>#REF!</v>
      </c>
      <c r="M64" s="35" t="e">
        <f>IF('Crisis Indicator Data'!#REF!="No Data",1,IF(#REF!&lt;&gt;"",1,0))</f>
        <v>#REF!</v>
      </c>
      <c r="N64" s="35" t="e">
        <f>IF('Crisis Indicator Data'!#REF!="No Data",1,IF(#REF!&lt;&gt;"",1,0))</f>
        <v>#REF!</v>
      </c>
      <c r="O64" s="35" t="e">
        <f>IF('Crisis Indicator Data'!#REF!="No Data",1,IF(#REF!&lt;&gt;"",1,0))</f>
        <v>#REF!</v>
      </c>
      <c r="P64" s="35" t="e">
        <f>IF('Crisis Indicator Data'!#REF!="No Data",1,IF(#REF!&lt;&gt;"",1,0))</f>
        <v>#REF!</v>
      </c>
      <c r="Q64" s="35" t="e">
        <f>IF('Crisis Indicator Data'!#REF!="No Data",1,IF(#REF!&lt;&gt;"",1,0))</f>
        <v>#REF!</v>
      </c>
      <c r="R64" s="35" t="e">
        <f>IF('Crisis Indicator Data'!#REF!="No Data",1,IF(#REF!&lt;&gt;"",1,0))</f>
        <v>#REF!</v>
      </c>
      <c r="S64" s="35" t="e">
        <f>IF('Crisis Indicator Data'!#REF!="No Data",1,IF(#REF!&lt;&gt;"",1,0))</f>
        <v>#REF!</v>
      </c>
      <c r="T64" s="35" t="e">
        <f>IF('Crisis Indicator Data'!#REF!="No Data",1,IF(#REF!&lt;&gt;"",1,0))</f>
        <v>#REF!</v>
      </c>
      <c r="U64" s="35" t="e">
        <f>IF('Crisis Indicator Data'!#REF!="No Data",1,IF(#REF!&lt;&gt;"",1,0))</f>
        <v>#REF!</v>
      </c>
      <c r="V64" s="35" t="e">
        <f>IF('Crisis Indicator Data'!#REF!="No Data",1,IF(#REF!&lt;&gt;"",1,0))</f>
        <v>#REF!</v>
      </c>
      <c r="W64" s="35" t="e">
        <f>IF('Crisis Indicator Data'!#REF!="No Data",1,IF(#REF!&lt;&gt;"",1,0))</f>
        <v>#REF!</v>
      </c>
      <c r="X64" s="35" t="e">
        <f>IF('Crisis Indicator Data'!#REF!="No Data",1,IF(#REF!&lt;&gt;"",1,0))</f>
        <v>#REF!</v>
      </c>
      <c r="Y64" s="35" t="e">
        <f>IF('Crisis Indicator Data'!#REF!="No Data",1,IF(#REF!&lt;&gt;"",1,0))</f>
        <v>#REF!</v>
      </c>
      <c r="Z64" s="35" t="e">
        <f>IF('Crisis Indicator Data'!#REF!="No Data",1,IF(#REF!&lt;&gt;"",1,0))</f>
        <v>#REF!</v>
      </c>
      <c r="AA64" s="35" t="e">
        <f>IF('Crisis Indicator Data'!#REF!="No Data",1,IF(#REF!&lt;&gt;"",1,0))</f>
        <v>#REF!</v>
      </c>
      <c r="AB64" s="35" t="e">
        <f>IF('Crisis Indicator Data'!#REF!="No Data",1,IF(#REF!&lt;&gt;"",1,0))</f>
        <v>#REF!</v>
      </c>
      <c r="AC64" s="35" t="e">
        <f>IF('Crisis Indicator Data'!#REF!="No Data",1,IF(#REF!&lt;&gt;"",1,0))</f>
        <v>#REF!</v>
      </c>
      <c r="AD64" s="35" t="e">
        <f>IF('Crisis Indicator Data'!#REF!="No Data",1,IF(#REF!&lt;&gt;"",1,0))</f>
        <v>#REF!</v>
      </c>
      <c r="AE64" s="35" t="e">
        <f>IF('Crisis Indicator Data'!#REF!="No Data",1,IF(#REF!&lt;&gt;"",1,0))</f>
        <v>#REF!</v>
      </c>
      <c r="AF64" s="35" t="e">
        <f>IF('Crisis Indicator Data'!#REF!="No Data",1,IF(#REF!&lt;&gt;"",1,0))</f>
        <v>#REF!</v>
      </c>
      <c r="AG64" s="35" t="e">
        <f>IF('Crisis Indicator Data'!#REF!="No Data",1,IF(#REF!&lt;&gt;"",1,0))</f>
        <v>#REF!</v>
      </c>
      <c r="AH64" s="35" t="e">
        <f>IF('Crisis Indicator Data'!#REF!="No Data",1,IF(#REF!&lt;&gt;"",1,0))</f>
        <v>#REF!</v>
      </c>
      <c r="AI64" s="35" t="e">
        <f>IF('Crisis Indicator Data'!#REF!="No Data",1,IF(#REF!&lt;&gt;"",1,0))</f>
        <v>#REF!</v>
      </c>
      <c r="AJ64" s="35" t="e">
        <f>IF('Crisis Indicator Data'!#REF!="No Data",1,IF(#REF!&lt;&gt;"",1,0))</f>
        <v>#REF!</v>
      </c>
      <c r="AK64" s="35" t="e">
        <f>IF('Crisis Indicator Data'!#REF!="No Data",1,IF(#REF!&lt;&gt;"",1,0))</f>
        <v>#REF!</v>
      </c>
      <c r="AL64" s="35" t="e">
        <f>IF('Crisis Indicator Data'!#REF!="No Data",1,IF(#REF!&lt;&gt;"",1,0))</f>
        <v>#REF!</v>
      </c>
      <c r="AM64" s="35" t="e">
        <f>IF('Crisis Indicator Data'!#REF!="No Data",1,IF(#REF!&lt;&gt;"",1,0))</f>
        <v>#REF!</v>
      </c>
      <c r="AN64" s="35" t="e">
        <f>IF('Crisis Indicator Data'!#REF!="No Data",1,IF(#REF!&lt;&gt;"",1,0))</f>
        <v>#REF!</v>
      </c>
      <c r="AO64" s="35" t="e">
        <f>IF('Crisis Indicator Data'!#REF!="No Data",1,IF(#REF!&lt;&gt;"",1,0))</f>
        <v>#REF!</v>
      </c>
      <c r="AP64" s="35" t="e">
        <f>IF('Crisis Indicator Data'!#REF!="No Data",1,IF(#REF!&lt;&gt;"",1,0))</f>
        <v>#REF!</v>
      </c>
      <c r="AQ64" s="35" t="e">
        <f>IF('Crisis Indicator Data'!#REF!="No Data",1,IF(#REF!&lt;&gt;"",1,0))</f>
        <v>#REF!</v>
      </c>
      <c r="AR64" s="35" t="e">
        <f>IF('Crisis Indicator Data'!#REF!="No Data",1,IF(#REF!&lt;&gt;"",1,0))</f>
        <v>#REF!</v>
      </c>
      <c r="AS64" s="35" t="e">
        <f>IF('Crisis Indicator Data'!#REF!="No Data",1,IF(#REF!&lt;&gt;"",1,0))</f>
        <v>#REF!</v>
      </c>
      <c r="AT64" s="35" t="e">
        <f>IF('Crisis Indicator Data'!#REF!="No Data",1,IF(#REF!&lt;&gt;"",1,0))</f>
        <v>#REF!</v>
      </c>
      <c r="AU64" s="35" t="e">
        <f>IF('Crisis Indicator Data'!#REF!="No Data",1,IF(#REF!&lt;&gt;"",1,0))</f>
        <v>#REF!</v>
      </c>
      <c r="AV64" s="35" t="e">
        <f>IF('Crisis Indicator Data'!#REF!="No Data",1,IF(#REF!&lt;&gt;"",1,0))</f>
        <v>#REF!</v>
      </c>
      <c r="AW64" s="35" t="e">
        <f>IF('Crisis Indicator Data'!#REF!="No Data",1,IF(#REF!&lt;&gt;"",1,0))</f>
        <v>#REF!</v>
      </c>
      <c r="AX64" s="35" t="e">
        <f>IF('Crisis Indicator Data'!#REF!="No Data",1,IF(#REF!&lt;&gt;"",1,0))</f>
        <v>#REF!</v>
      </c>
      <c r="AY64" s="35" t="e">
        <f>IF('Crisis Indicator Data'!#REF!="No Data",1,IF(#REF!&lt;&gt;"",1,0))</f>
        <v>#REF!</v>
      </c>
      <c r="AZ64" s="35" t="e">
        <f>IF('Crisis Indicator Data'!#REF!="No Data",1,IF(#REF!&lt;&gt;"",1,0))</f>
        <v>#REF!</v>
      </c>
      <c r="BA64" t="e">
        <f t="shared" si="0"/>
        <v>#REF!</v>
      </c>
      <c r="BB64" s="37" t="e">
        <f t="shared" si="1"/>
        <v>#REF!</v>
      </c>
    </row>
    <row r="65" spans="1:54" x14ac:dyDescent="0.35">
      <c r="A65" t="s">
        <v>120</v>
      </c>
      <c r="B65" s="35" t="e">
        <f>IF('Crisis Indicator Data'!#REF!="No Data",1,IF(#REF!&lt;&gt;"",1,0))</f>
        <v>#REF!</v>
      </c>
      <c r="C65" s="35" t="e">
        <f>IF('Crisis Indicator Data'!#REF!="No Data",1,IF(#REF!&lt;&gt;"",1,0))</f>
        <v>#REF!</v>
      </c>
      <c r="D65" s="35" t="e">
        <f>IF('Crisis Indicator Data'!#REF!="No Data",1,IF(#REF!&lt;&gt;"",1,0))</f>
        <v>#REF!</v>
      </c>
      <c r="E65" s="35" t="e">
        <f>IF('Crisis Indicator Data'!#REF!="No Data",1,IF(#REF!&lt;&gt;"",1,0))</f>
        <v>#REF!</v>
      </c>
      <c r="F65" s="35" t="e">
        <f>IF('Crisis Indicator Data'!#REF!="No Data",1,IF(#REF!&lt;&gt;"",1,0))</f>
        <v>#REF!</v>
      </c>
      <c r="G65" s="35" t="e">
        <f>IF('Crisis Indicator Data'!#REF!="No Data",1,IF(#REF!&lt;&gt;"",1,0))</f>
        <v>#REF!</v>
      </c>
      <c r="H65" s="35" t="e">
        <f>IF('Crisis Indicator Data'!#REF!="No Data",1,IF(#REF!&lt;&gt;"",1,0))</f>
        <v>#REF!</v>
      </c>
      <c r="I65" s="35" t="e">
        <f>IF('Crisis Indicator Data'!#REF!="No Data",1,IF(#REF!&lt;&gt;"",1,0))</f>
        <v>#REF!</v>
      </c>
      <c r="J65" s="35" t="e">
        <f>IF('Crisis Indicator Data'!#REF!="No Data",1,IF(#REF!&lt;&gt;"",1,0))</f>
        <v>#REF!</v>
      </c>
      <c r="K65" s="35" t="e">
        <f>IF('Crisis Indicator Data'!#REF!="No Data",1,IF(#REF!&lt;&gt;"",1,0))</f>
        <v>#REF!</v>
      </c>
      <c r="L65" s="35" t="e">
        <f>IF('Crisis Indicator Data'!#REF!="No Data",1,IF(#REF!&lt;&gt;"",1,0))</f>
        <v>#REF!</v>
      </c>
      <c r="M65" s="35" t="e">
        <f>IF('Crisis Indicator Data'!#REF!="No Data",1,IF(#REF!&lt;&gt;"",1,0))</f>
        <v>#REF!</v>
      </c>
      <c r="N65" s="35" t="e">
        <f>IF('Crisis Indicator Data'!#REF!="No Data",1,IF(#REF!&lt;&gt;"",1,0))</f>
        <v>#REF!</v>
      </c>
      <c r="O65" s="35" t="e">
        <f>IF('Crisis Indicator Data'!#REF!="No Data",1,IF(#REF!&lt;&gt;"",1,0))</f>
        <v>#REF!</v>
      </c>
      <c r="P65" s="35" t="e">
        <f>IF('Crisis Indicator Data'!#REF!="No Data",1,IF(#REF!&lt;&gt;"",1,0))</f>
        <v>#REF!</v>
      </c>
      <c r="Q65" s="35" t="e">
        <f>IF('Crisis Indicator Data'!#REF!="No Data",1,IF(#REF!&lt;&gt;"",1,0))</f>
        <v>#REF!</v>
      </c>
      <c r="R65" s="35" t="e">
        <f>IF('Crisis Indicator Data'!#REF!="No Data",1,IF(#REF!&lt;&gt;"",1,0))</f>
        <v>#REF!</v>
      </c>
      <c r="S65" s="35" t="e">
        <f>IF('Crisis Indicator Data'!#REF!="No Data",1,IF(#REF!&lt;&gt;"",1,0))</f>
        <v>#REF!</v>
      </c>
      <c r="T65" s="35" t="e">
        <f>IF('Crisis Indicator Data'!#REF!="No Data",1,IF(#REF!&lt;&gt;"",1,0))</f>
        <v>#REF!</v>
      </c>
      <c r="U65" s="35" t="e">
        <f>IF('Crisis Indicator Data'!#REF!="No Data",1,IF(#REF!&lt;&gt;"",1,0))</f>
        <v>#REF!</v>
      </c>
      <c r="V65" s="35" t="e">
        <f>IF('Crisis Indicator Data'!#REF!="No Data",1,IF(#REF!&lt;&gt;"",1,0))</f>
        <v>#REF!</v>
      </c>
      <c r="W65" s="35" t="e">
        <f>IF('Crisis Indicator Data'!#REF!="No Data",1,IF(#REF!&lt;&gt;"",1,0))</f>
        <v>#REF!</v>
      </c>
      <c r="X65" s="35" t="e">
        <f>IF('Crisis Indicator Data'!#REF!="No Data",1,IF(#REF!&lt;&gt;"",1,0))</f>
        <v>#REF!</v>
      </c>
      <c r="Y65" s="35" t="e">
        <f>IF('Crisis Indicator Data'!#REF!="No Data",1,IF(#REF!&lt;&gt;"",1,0))</f>
        <v>#REF!</v>
      </c>
      <c r="Z65" s="35" t="e">
        <f>IF('Crisis Indicator Data'!#REF!="No Data",1,IF(#REF!&lt;&gt;"",1,0))</f>
        <v>#REF!</v>
      </c>
      <c r="AA65" s="35" t="e">
        <f>IF('Crisis Indicator Data'!#REF!="No Data",1,IF(#REF!&lt;&gt;"",1,0))</f>
        <v>#REF!</v>
      </c>
      <c r="AB65" s="35" t="e">
        <f>IF('Crisis Indicator Data'!#REF!="No Data",1,IF(#REF!&lt;&gt;"",1,0))</f>
        <v>#REF!</v>
      </c>
      <c r="AC65" s="35" t="e">
        <f>IF('Crisis Indicator Data'!#REF!="No Data",1,IF(#REF!&lt;&gt;"",1,0))</f>
        <v>#REF!</v>
      </c>
      <c r="AD65" s="35" t="e">
        <f>IF('Crisis Indicator Data'!#REF!="No Data",1,IF(#REF!&lt;&gt;"",1,0))</f>
        <v>#REF!</v>
      </c>
      <c r="AE65" s="35" t="e">
        <f>IF('Crisis Indicator Data'!#REF!="No Data",1,IF(#REF!&lt;&gt;"",1,0))</f>
        <v>#REF!</v>
      </c>
      <c r="AF65" s="35" t="e">
        <f>IF('Crisis Indicator Data'!#REF!="No Data",1,IF(#REF!&lt;&gt;"",1,0))</f>
        <v>#REF!</v>
      </c>
      <c r="AG65" s="35" t="e">
        <f>IF('Crisis Indicator Data'!#REF!="No Data",1,IF(#REF!&lt;&gt;"",1,0))</f>
        <v>#REF!</v>
      </c>
      <c r="AH65" s="35" t="e">
        <f>IF('Crisis Indicator Data'!#REF!="No Data",1,IF(#REF!&lt;&gt;"",1,0))</f>
        <v>#REF!</v>
      </c>
      <c r="AI65" s="35" t="e">
        <f>IF('Crisis Indicator Data'!#REF!="No Data",1,IF(#REF!&lt;&gt;"",1,0))</f>
        <v>#REF!</v>
      </c>
      <c r="AJ65" s="35" t="e">
        <f>IF('Crisis Indicator Data'!#REF!="No Data",1,IF(#REF!&lt;&gt;"",1,0))</f>
        <v>#REF!</v>
      </c>
      <c r="AK65" s="35" t="e">
        <f>IF('Crisis Indicator Data'!#REF!="No Data",1,IF(#REF!&lt;&gt;"",1,0))</f>
        <v>#REF!</v>
      </c>
      <c r="AL65" s="35" t="e">
        <f>IF('Crisis Indicator Data'!#REF!="No Data",1,IF(#REF!&lt;&gt;"",1,0))</f>
        <v>#REF!</v>
      </c>
      <c r="AM65" s="35" t="e">
        <f>IF('Crisis Indicator Data'!#REF!="No Data",1,IF(#REF!&lt;&gt;"",1,0))</f>
        <v>#REF!</v>
      </c>
      <c r="AN65" s="35" t="e">
        <f>IF('Crisis Indicator Data'!#REF!="No Data",1,IF(#REF!&lt;&gt;"",1,0))</f>
        <v>#REF!</v>
      </c>
      <c r="AO65" s="35" t="e">
        <f>IF('Crisis Indicator Data'!#REF!="No Data",1,IF(#REF!&lt;&gt;"",1,0))</f>
        <v>#REF!</v>
      </c>
      <c r="AP65" s="35" t="e">
        <f>IF('Crisis Indicator Data'!#REF!="No Data",1,IF(#REF!&lt;&gt;"",1,0))</f>
        <v>#REF!</v>
      </c>
      <c r="AQ65" s="35" t="e">
        <f>IF('Crisis Indicator Data'!#REF!="No Data",1,IF(#REF!&lt;&gt;"",1,0))</f>
        <v>#REF!</v>
      </c>
      <c r="AR65" s="35" t="e">
        <f>IF('Crisis Indicator Data'!#REF!="No Data",1,IF(#REF!&lt;&gt;"",1,0))</f>
        <v>#REF!</v>
      </c>
      <c r="AS65" s="35" t="e">
        <f>IF('Crisis Indicator Data'!#REF!="No Data",1,IF(#REF!&lt;&gt;"",1,0))</f>
        <v>#REF!</v>
      </c>
      <c r="AT65" s="35" t="e">
        <f>IF('Crisis Indicator Data'!#REF!="No Data",1,IF(#REF!&lt;&gt;"",1,0))</f>
        <v>#REF!</v>
      </c>
      <c r="AU65" s="35" t="e">
        <f>IF('Crisis Indicator Data'!#REF!="No Data",1,IF(#REF!&lt;&gt;"",1,0))</f>
        <v>#REF!</v>
      </c>
      <c r="AV65" s="35" t="e">
        <f>IF('Crisis Indicator Data'!#REF!="No Data",1,IF(#REF!&lt;&gt;"",1,0))</f>
        <v>#REF!</v>
      </c>
      <c r="AW65" s="35" t="e">
        <f>IF('Crisis Indicator Data'!#REF!="No Data",1,IF(#REF!&lt;&gt;"",1,0))</f>
        <v>#REF!</v>
      </c>
      <c r="AX65" s="35" t="e">
        <f>IF('Crisis Indicator Data'!#REF!="No Data",1,IF(#REF!&lt;&gt;"",1,0))</f>
        <v>#REF!</v>
      </c>
      <c r="AY65" s="35" t="e">
        <f>IF('Crisis Indicator Data'!#REF!="No Data",1,IF(#REF!&lt;&gt;"",1,0))</f>
        <v>#REF!</v>
      </c>
      <c r="AZ65" s="35" t="e">
        <f>IF('Crisis Indicator Data'!#REF!="No Data",1,IF(#REF!&lt;&gt;"",1,0))</f>
        <v>#REF!</v>
      </c>
      <c r="BA65" t="e">
        <f t="shared" si="0"/>
        <v>#REF!</v>
      </c>
      <c r="BB65" s="37" t="e">
        <f t="shared" si="1"/>
        <v>#REF!</v>
      </c>
    </row>
    <row r="66" spans="1:54" x14ac:dyDescent="0.35">
      <c r="A66" t="s">
        <v>122</v>
      </c>
      <c r="B66" s="35" t="e">
        <f>IF('Crisis Indicator Data'!#REF!="No Data",1,IF(#REF!&lt;&gt;"",1,0))</f>
        <v>#REF!</v>
      </c>
      <c r="C66" s="35" t="e">
        <f>IF('Crisis Indicator Data'!#REF!="No Data",1,IF(#REF!&lt;&gt;"",1,0))</f>
        <v>#REF!</v>
      </c>
      <c r="D66" s="35" t="e">
        <f>IF('Crisis Indicator Data'!#REF!="No Data",1,IF(#REF!&lt;&gt;"",1,0))</f>
        <v>#REF!</v>
      </c>
      <c r="E66" s="35" t="e">
        <f>IF('Crisis Indicator Data'!#REF!="No Data",1,IF(#REF!&lt;&gt;"",1,0))</f>
        <v>#REF!</v>
      </c>
      <c r="F66" s="35" t="e">
        <f>IF('Crisis Indicator Data'!#REF!="No Data",1,IF(#REF!&lt;&gt;"",1,0))</f>
        <v>#REF!</v>
      </c>
      <c r="G66" s="35" t="e">
        <f>IF('Crisis Indicator Data'!#REF!="No Data",1,IF(#REF!&lt;&gt;"",1,0))</f>
        <v>#REF!</v>
      </c>
      <c r="H66" s="35" t="e">
        <f>IF('Crisis Indicator Data'!#REF!="No Data",1,IF(#REF!&lt;&gt;"",1,0))</f>
        <v>#REF!</v>
      </c>
      <c r="I66" s="35" t="e">
        <f>IF('Crisis Indicator Data'!#REF!="No Data",1,IF(#REF!&lt;&gt;"",1,0))</f>
        <v>#REF!</v>
      </c>
      <c r="J66" s="35" t="e">
        <f>IF('Crisis Indicator Data'!#REF!="No Data",1,IF(#REF!&lt;&gt;"",1,0))</f>
        <v>#REF!</v>
      </c>
      <c r="K66" s="35" t="e">
        <f>IF('Crisis Indicator Data'!#REF!="No Data",1,IF(#REF!&lt;&gt;"",1,0))</f>
        <v>#REF!</v>
      </c>
      <c r="L66" s="35" t="e">
        <f>IF('Crisis Indicator Data'!#REF!="No Data",1,IF(#REF!&lt;&gt;"",1,0))</f>
        <v>#REF!</v>
      </c>
      <c r="M66" s="35" t="e">
        <f>IF('Crisis Indicator Data'!#REF!="No Data",1,IF(#REF!&lt;&gt;"",1,0))</f>
        <v>#REF!</v>
      </c>
      <c r="N66" s="35" t="e">
        <f>IF('Crisis Indicator Data'!#REF!="No Data",1,IF(#REF!&lt;&gt;"",1,0))</f>
        <v>#REF!</v>
      </c>
      <c r="O66" s="35" t="e">
        <f>IF('Crisis Indicator Data'!#REF!="No Data",1,IF(#REF!&lt;&gt;"",1,0))</f>
        <v>#REF!</v>
      </c>
      <c r="P66" s="35" t="e">
        <f>IF('Crisis Indicator Data'!#REF!="No Data",1,IF(#REF!&lt;&gt;"",1,0))</f>
        <v>#REF!</v>
      </c>
      <c r="Q66" s="35" t="e">
        <f>IF('Crisis Indicator Data'!#REF!="No Data",1,IF(#REF!&lt;&gt;"",1,0))</f>
        <v>#REF!</v>
      </c>
      <c r="R66" s="35" t="e">
        <f>IF('Crisis Indicator Data'!#REF!="No Data",1,IF(#REF!&lt;&gt;"",1,0))</f>
        <v>#REF!</v>
      </c>
      <c r="S66" s="35" t="e">
        <f>IF('Crisis Indicator Data'!#REF!="No Data",1,IF(#REF!&lt;&gt;"",1,0))</f>
        <v>#REF!</v>
      </c>
      <c r="T66" s="35" t="e">
        <f>IF('Crisis Indicator Data'!#REF!="No Data",1,IF(#REF!&lt;&gt;"",1,0))</f>
        <v>#REF!</v>
      </c>
      <c r="U66" s="35" t="e">
        <f>IF('Crisis Indicator Data'!#REF!="No Data",1,IF(#REF!&lt;&gt;"",1,0))</f>
        <v>#REF!</v>
      </c>
      <c r="V66" s="35" t="e">
        <f>IF('Crisis Indicator Data'!#REF!="No Data",1,IF(#REF!&lt;&gt;"",1,0))</f>
        <v>#REF!</v>
      </c>
      <c r="W66" s="35" t="e">
        <f>IF('Crisis Indicator Data'!#REF!="No Data",1,IF(#REF!&lt;&gt;"",1,0))</f>
        <v>#REF!</v>
      </c>
      <c r="X66" s="35" t="e">
        <f>IF('Crisis Indicator Data'!#REF!="No Data",1,IF(#REF!&lt;&gt;"",1,0))</f>
        <v>#REF!</v>
      </c>
      <c r="Y66" s="35" t="e">
        <f>IF('Crisis Indicator Data'!#REF!="No Data",1,IF(#REF!&lt;&gt;"",1,0))</f>
        <v>#REF!</v>
      </c>
      <c r="Z66" s="35" t="e">
        <f>IF('Crisis Indicator Data'!#REF!="No Data",1,IF(#REF!&lt;&gt;"",1,0))</f>
        <v>#REF!</v>
      </c>
      <c r="AA66" s="35" t="e">
        <f>IF('Crisis Indicator Data'!#REF!="No Data",1,IF(#REF!&lt;&gt;"",1,0))</f>
        <v>#REF!</v>
      </c>
      <c r="AB66" s="35" t="e">
        <f>IF('Crisis Indicator Data'!#REF!="No Data",1,IF(#REF!&lt;&gt;"",1,0))</f>
        <v>#REF!</v>
      </c>
      <c r="AC66" s="35" t="e">
        <f>IF('Crisis Indicator Data'!#REF!="No Data",1,IF(#REF!&lt;&gt;"",1,0))</f>
        <v>#REF!</v>
      </c>
      <c r="AD66" s="35" t="e">
        <f>IF('Crisis Indicator Data'!#REF!="No Data",1,IF(#REF!&lt;&gt;"",1,0))</f>
        <v>#REF!</v>
      </c>
      <c r="AE66" s="35" t="e">
        <f>IF('Crisis Indicator Data'!#REF!="No Data",1,IF(#REF!&lt;&gt;"",1,0))</f>
        <v>#REF!</v>
      </c>
      <c r="AF66" s="35" t="e">
        <f>IF('Crisis Indicator Data'!#REF!="No Data",1,IF(#REF!&lt;&gt;"",1,0))</f>
        <v>#REF!</v>
      </c>
      <c r="AG66" s="35" t="e">
        <f>IF('Crisis Indicator Data'!#REF!="No Data",1,IF(#REF!&lt;&gt;"",1,0))</f>
        <v>#REF!</v>
      </c>
      <c r="AH66" s="35" t="e">
        <f>IF('Crisis Indicator Data'!#REF!="No Data",1,IF(#REF!&lt;&gt;"",1,0))</f>
        <v>#REF!</v>
      </c>
      <c r="AI66" s="35" t="e">
        <f>IF('Crisis Indicator Data'!#REF!="No Data",1,IF(#REF!&lt;&gt;"",1,0))</f>
        <v>#REF!</v>
      </c>
      <c r="AJ66" s="35" t="e">
        <f>IF('Crisis Indicator Data'!#REF!="No Data",1,IF(#REF!&lt;&gt;"",1,0))</f>
        <v>#REF!</v>
      </c>
      <c r="AK66" s="35" t="e">
        <f>IF('Crisis Indicator Data'!#REF!="No Data",1,IF(#REF!&lt;&gt;"",1,0))</f>
        <v>#REF!</v>
      </c>
      <c r="AL66" s="35" t="e">
        <f>IF('Crisis Indicator Data'!#REF!="No Data",1,IF(#REF!&lt;&gt;"",1,0))</f>
        <v>#REF!</v>
      </c>
      <c r="AM66" s="35" t="e">
        <f>IF('Crisis Indicator Data'!#REF!="No Data",1,IF(#REF!&lt;&gt;"",1,0))</f>
        <v>#REF!</v>
      </c>
      <c r="AN66" s="35" t="e">
        <f>IF('Crisis Indicator Data'!#REF!="No Data",1,IF(#REF!&lt;&gt;"",1,0))</f>
        <v>#REF!</v>
      </c>
      <c r="AO66" s="35" t="e">
        <f>IF('Crisis Indicator Data'!#REF!="No Data",1,IF(#REF!&lt;&gt;"",1,0))</f>
        <v>#REF!</v>
      </c>
      <c r="AP66" s="35" t="e">
        <f>IF('Crisis Indicator Data'!#REF!="No Data",1,IF(#REF!&lt;&gt;"",1,0))</f>
        <v>#REF!</v>
      </c>
      <c r="AQ66" s="35" t="e">
        <f>IF('Crisis Indicator Data'!#REF!="No Data",1,IF(#REF!&lt;&gt;"",1,0))</f>
        <v>#REF!</v>
      </c>
      <c r="AR66" s="35" t="e">
        <f>IF('Crisis Indicator Data'!#REF!="No Data",1,IF(#REF!&lt;&gt;"",1,0))</f>
        <v>#REF!</v>
      </c>
      <c r="AS66" s="35" t="e">
        <f>IF('Crisis Indicator Data'!#REF!="No Data",1,IF(#REF!&lt;&gt;"",1,0))</f>
        <v>#REF!</v>
      </c>
      <c r="AT66" s="35" t="e">
        <f>IF('Crisis Indicator Data'!#REF!="No Data",1,IF(#REF!&lt;&gt;"",1,0))</f>
        <v>#REF!</v>
      </c>
      <c r="AU66" s="35" t="e">
        <f>IF('Crisis Indicator Data'!#REF!="No Data",1,IF(#REF!&lt;&gt;"",1,0))</f>
        <v>#REF!</v>
      </c>
      <c r="AV66" s="35" t="e">
        <f>IF('Crisis Indicator Data'!#REF!="No Data",1,IF(#REF!&lt;&gt;"",1,0))</f>
        <v>#REF!</v>
      </c>
      <c r="AW66" s="35" t="e">
        <f>IF('Crisis Indicator Data'!#REF!="No Data",1,IF(#REF!&lt;&gt;"",1,0))</f>
        <v>#REF!</v>
      </c>
      <c r="AX66" s="35" t="e">
        <f>IF('Crisis Indicator Data'!#REF!="No Data",1,IF(#REF!&lt;&gt;"",1,0))</f>
        <v>#REF!</v>
      </c>
      <c r="AY66" s="35" t="e">
        <f>IF('Crisis Indicator Data'!#REF!="No Data",1,IF(#REF!&lt;&gt;"",1,0))</f>
        <v>#REF!</v>
      </c>
      <c r="AZ66" s="35" t="e">
        <f>IF('Crisis Indicator Data'!#REF!="No Data",1,IF(#REF!&lt;&gt;"",1,0))</f>
        <v>#REF!</v>
      </c>
      <c r="BA66" t="e">
        <f t="shared" si="0"/>
        <v>#REF!</v>
      </c>
      <c r="BB66" s="37" t="e">
        <f t="shared" si="1"/>
        <v>#REF!</v>
      </c>
    </row>
    <row r="67" spans="1:54" x14ac:dyDescent="0.35">
      <c r="A67" t="s">
        <v>124</v>
      </c>
      <c r="B67" s="35" t="e">
        <f>IF('Crisis Indicator Data'!#REF!="No Data",1,IF(#REF!&lt;&gt;"",1,0))</f>
        <v>#REF!</v>
      </c>
      <c r="C67" s="35" t="e">
        <f>IF('Crisis Indicator Data'!#REF!="No Data",1,IF(#REF!&lt;&gt;"",1,0))</f>
        <v>#REF!</v>
      </c>
      <c r="D67" s="35" t="e">
        <f>IF('Crisis Indicator Data'!#REF!="No Data",1,IF(#REF!&lt;&gt;"",1,0))</f>
        <v>#REF!</v>
      </c>
      <c r="E67" s="35" t="e">
        <f>IF('Crisis Indicator Data'!#REF!="No Data",1,IF(#REF!&lt;&gt;"",1,0))</f>
        <v>#REF!</v>
      </c>
      <c r="F67" s="35" t="e">
        <f>IF('Crisis Indicator Data'!#REF!="No Data",1,IF(#REF!&lt;&gt;"",1,0))</f>
        <v>#REF!</v>
      </c>
      <c r="G67" s="35" t="e">
        <f>IF('Crisis Indicator Data'!#REF!="No Data",1,IF(#REF!&lt;&gt;"",1,0))</f>
        <v>#REF!</v>
      </c>
      <c r="H67" s="35" t="e">
        <f>IF('Crisis Indicator Data'!#REF!="No Data",1,IF(#REF!&lt;&gt;"",1,0))</f>
        <v>#REF!</v>
      </c>
      <c r="I67" s="35" t="e">
        <f>IF('Crisis Indicator Data'!#REF!="No Data",1,IF(#REF!&lt;&gt;"",1,0))</f>
        <v>#REF!</v>
      </c>
      <c r="J67" s="35" t="e">
        <f>IF('Crisis Indicator Data'!#REF!="No Data",1,IF(#REF!&lt;&gt;"",1,0))</f>
        <v>#REF!</v>
      </c>
      <c r="K67" s="35" t="e">
        <f>IF('Crisis Indicator Data'!#REF!="No Data",1,IF(#REF!&lt;&gt;"",1,0))</f>
        <v>#REF!</v>
      </c>
      <c r="L67" s="35" t="e">
        <f>IF('Crisis Indicator Data'!#REF!="No Data",1,IF(#REF!&lt;&gt;"",1,0))</f>
        <v>#REF!</v>
      </c>
      <c r="M67" s="35" t="e">
        <f>IF('Crisis Indicator Data'!#REF!="No Data",1,IF(#REF!&lt;&gt;"",1,0))</f>
        <v>#REF!</v>
      </c>
      <c r="N67" s="35" t="e">
        <f>IF('Crisis Indicator Data'!#REF!="No Data",1,IF(#REF!&lt;&gt;"",1,0))</f>
        <v>#REF!</v>
      </c>
      <c r="O67" s="35" t="e">
        <f>IF('Crisis Indicator Data'!#REF!="No Data",1,IF(#REF!&lt;&gt;"",1,0))</f>
        <v>#REF!</v>
      </c>
      <c r="P67" s="35" t="e">
        <f>IF('Crisis Indicator Data'!#REF!="No Data",1,IF(#REF!&lt;&gt;"",1,0))</f>
        <v>#REF!</v>
      </c>
      <c r="Q67" s="35" t="e">
        <f>IF('Crisis Indicator Data'!#REF!="No Data",1,IF(#REF!&lt;&gt;"",1,0))</f>
        <v>#REF!</v>
      </c>
      <c r="R67" s="35" t="e">
        <f>IF('Crisis Indicator Data'!#REF!="No Data",1,IF(#REF!&lt;&gt;"",1,0))</f>
        <v>#REF!</v>
      </c>
      <c r="S67" s="35" t="e">
        <f>IF('Crisis Indicator Data'!#REF!="No Data",1,IF(#REF!&lt;&gt;"",1,0))</f>
        <v>#REF!</v>
      </c>
      <c r="T67" s="35" t="e">
        <f>IF('Crisis Indicator Data'!#REF!="No Data",1,IF(#REF!&lt;&gt;"",1,0))</f>
        <v>#REF!</v>
      </c>
      <c r="U67" s="35" t="e">
        <f>IF('Crisis Indicator Data'!#REF!="No Data",1,IF(#REF!&lt;&gt;"",1,0))</f>
        <v>#REF!</v>
      </c>
      <c r="V67" s="35" t="e">
        <f>IF('Crisis Indicator Data'!#REF!="No Data",1,IF(#REF!&lt;&gt;"",1,0))</f>
        <v>#REF!</v>
      </c>
      <c r="W67" s="35" t="e">
        <f>IF('Crisis Indicator Data'!#REF!="No Data",1,IF(#REF!&lt;&gt;"",1,0))</f>
        <v>#REF!</v>
      </c>
      <c r="X67" s="35" t="e">
        <f>IF('Crisis Indicator Data'!#REF!="No Data",1,IF(#REF!&lt;&gt;"",1,0))</f>
        <v>#REF!</v>
      </c>
      <c r="Y67" s="35" t="e">
        <f>IF('Crisis Indicator Data'!#REF!="No Data",1,IF(#REF!&lt;&gt;"",1,0))</f>
        <v>#REF!</v>
      </c>
      <c r="Z67" s="35" t="e">
        <f>IF('Crisis Indicator Data'!#REF!="No Data",1,IF(#REF!&lt;&gt;"",1,0))</f>
        <v>#REF!</v>
      </c>
      <c r="AA67" s="35" t="e">
        <f>IF('Crisis Indicator Data'!#REF!="No Data",1,IF(#REF!&lt;&gt;"",1,0))</f>
        <v>#REF!</v>
      </c>
      <c r="AB67" s="35" t="e">
        <f>IF('Crisis Indicator Data'!#REF!="No Data",1,IF(#REF!&lt;&gt;"",1,0))</f>
        <v>#REF!</v>
      </c>
      <c r="AC67" s="35" t="e">
        <f>IF('Crisis Indicator Data'!#REF!="No Data",1,IF(#REF!&lt;&gt;"",1,0))</f>
        <v>#REF!</v>
      </c>
      <c r="AD67" s="35" t="e">
        <f>IF('Crisis Indicator Data'!#REF!="No Data",1,IF(#REF!&lt;&gt;"",1,0))</f>
        <v>#REF!</v>
      </c>
      <c r="AE67" s="35" t="e">
        <f>IF('Crisis Indicator Data'!#REF!="No Data",1,IF(#REF!&lt;&gt;"",1,0))</f>
        <v>#REF!</v>
      </c>
      <c r="AF67" s="35" t="e">
        <f>IF('Crisis Indicator Data'!#REF!="No Data",1,IF(#REF!&lt;&gt;"",1,0))</f>
        <v>#REF!</v>
      </c>
      <c r="AG67" s="35" t="e">
        <f>IF('Crisis Indicator Data'!#REF!="No Data",1,IF(#REF!&lt;&gt;"",1,0))</f>
        <v>#REF!</v>
      </c>
      <c r="AH67" s="35" t="e">
        <f>IF('Crisis Indicator Data'!#REF!="No Data",1,IF(#REF!&lt;&gt;"",1,0))</f>
        <v>#REF!</v>
      </c>
      <c r="AI67" s="35" t="e">
        <f>IF('Crisis Indicator Data'!#REF!="No Data",1,IF(#REF!&lt;&gt;"",1,0))</f>
        <v>#REF!</v>
      </c>
      <c r="AJ67" s="35" t="e">
        <f>IF('Crisis Indicator Data'!#REF!="No Data",1,IF(#REF!&lt;&gt;"",1,0))</f>
        <v>#REF!</v>
      </c>
      <c r="AK67" s="35" t="e">
        <f>IF('Crisis Indicator Data'!#REF!="No Data",1,IF(#REF!&lt;&gt;"",1,0))</f>
        <v>#REF!</v>
      </c>
      <c r="AL67" s="35" t="e">
        <f>IF('Crisis Indicator Data'!#REF!="No Data",1,IF(#REF!&lt;&gt;"",1,0))</f>
        <v>#REF!</v>
      </c>
      <c r="AM67" s="35" t="e">
        <f>IF('Crisis Indicator Data'!#REF!="No Data",1,IF(#REF!&lt;&gt;"",1,0))</f>
        <v>#REF!</v>
      </c>
      <c r="AN67" s="35" t="e">
        <f>IF('Crisis Indicator Data'!#REF!="No Data",1,IF(#REF!&lt;&gt;"",1,0))</f>
        <v>#REF!</v>
      </c>
      <c r="AO67" s="35" t="e">
        <f>IF('Crisis Indicator Data'!#REF!="No Data",1,IF(#REF!&lt;&gt;"",1,0))</f>
        <v>#REF!</v>
      </c>
      <c r="AP67" s="35" t="e">
        <f>IF('Crisis Indicator Data'!#REF!="No Data",1,IF(#REF!&lt;&gt;"",1,0))</f>
        <v>#REF!</v>
      </c>
      <c r="AQ67" s="35" t="e">
        <f>IF('Crisis Indicator Data'!#REF!="No Data",1,IF(#REF!&lt;&gt;"",1,0))</f>
        <v>#REF!</v>
      </c>
      <c r="AR67" s="35" t="e">
        <f>IF('Crisis Indicator Data'!#REF!="No Data",1,IF(#REF!&lt;&gt;"",1,0))</f>
        <v>#REF!</v>
      </c>
      <c r="AS67" s="35" t="e">
        <f>IF('Crisis Indicator Data'!#REF!="No Data",1,IF(#REF!&lt;&gt;"",1,0))</f>
        <v>#REF!</v>
      </c>
      <c r="AT67" s="35" t="e">
        <f>IF('Crisis Indicator Data'!#REF!="No Data",1,IF(#REF!&lt;&gt;"",1,0))</f>
        <v>#REF!</v>
      </c>
      <c r="AU67" s="35" t="e">
        <f>IF('Crisis Indicator Data'!#REF!="No Data",1,IF(#REF!&lt;&gt;"",1,0))</f>
        <v>#REF!</v>
      </c>
      <c r="AV67" s="35" t="e">
        <f>IF('Crisis Indicator Data'!#REF!="No Data",1,IF(#REF!&lt;&gt;"",1,0))</f>
        <v>#REF!</v>
      </c>
      <c r="AW67" s="35" t="e">
        <f>IF('Crisis Indicator Data'!#REF!="No Data",1,IF(#REF!&lt;&gt;"",1,0))</f>
        <v>#REF!</v>
      </c>
      <c r="AX67" s="35" t="e">
        <f>IF('Crisis Indicator Data'!#REF!="No Data",1,IF(#REF!&lt;&gt;"",1,0))</f>
        <v>#REF!</v>
      </c>
      <c r="AY67" s="35" t="e">
        <f>IF('Crisis Indicator Data'!#REF!="No Data",1,IF(#REF!&lt;&gt;"",1,0))</f>
        <v>#REF!</v>
      </c>
      <c r="AZ67" s="35" t="e">
        <f>IF('Crisis Indicator Data'!#REF!="No Data",1,IF(#REF!&lt;&gt;"",1,0))</f>
        <v>#REF!</v>
      </c>
      <c r="BA67" t="e">
        <f t="shared" ref="BA67:BA130" si="2">SUM(B67:AZ67)</f>
        <v>#REF!</v>
      </c>
      <c r="BB67" s="37" t="e">
        <f t="shared" ref="BB67:BB130" si="3">BA67/51</f>
        <v>#REF!</v>
      </c>
    </row>
    <row r="68" spans="1:54" x14ac:dyDescent="0.35">
      <c r="A68" t="s">
        <v>126</v>
      </c>
      <c r="B68" s="35" t="e">
        <f>IF('Crisis Indicator Data'!#REF!="No Data",1,IF(#REF!&lt;&gt;"",1,0))</f>
        <v>#REF!</v>
      </c>
      <c r="C68" s="35" t="e">
        <f>IF('Crisis Indicator Data'!#REF!="No Data",1,IF(#REF!&lt;&gt;"",1,0))</f>
        <v>#REF!</v>
      </c>
      <c r="D68" s="35" t="e">
        <f>IF('Crisis Indicator Data'!#REF!="No Data",1,IF(#REF!&lt;&gt;"",1,0))</f>
        <v>#REF!</v>
      </c>
      <c r="E68" s="35" t="e">
        <f>IF('Crisis Indicator Data'!#REF!="No Data",1,IF(#REF!&lt;&gt;"",1,0))</f>
        <v>#REF!</v>
      </c>
      <c r="F68" s="35" t="e">
        <f>IF('Crisis Indicator Data'!#REF!="No Data",1,IF(#REF!&lt;&gt;"",1,0))</f>
        <v>#REF!</v>
      </c>
      <c r="G68" s="35" t="e">
        <f>IF('Crisis Indicator Data'!#REF!="No Data",1,IF(#REF!&lt;&gt;"",1,0))</f>
        <v>#REF!</v>
      </c>
      <c r="H68" s="35" t="e">
        <f>IF('Crisis Indicator Data'!#REF!="No Data",1,IF(#REF!&lt;&gt;"",1,0))</f>
        <v>#REF!</v>
      </c>
      <c r="I68" s="35" t="e">
        <f>IF('Crisis Indicator Data'!#REF!="No Data",1,IF(#REF!&lt;&gt;"",1,0))</f>
        <v>#REF!</v>
      </c>
      <c r="J68" s="35" t="e">
        <f>IF('Crisis Indicator Data'!#REF!="No Data",1,IF(#REF!&lt;&gt;"",1,0))</f>
        <v>#REF!</v>
      </c>
      <c r="K68" s="35" t="e">
        <f>IF('Crisis Indicator Data'!#REF!="No Data",1,IF(#REF!&lt;&gt;"",1,0))</f>
        <v>#REF!</v>
      </c>
      <c r="L68" s="35" t="e">
        <f>IF('Crisis Indicator Data'!#REF!="No Data",1,IF(#REF!&lt;&gt;"",1,0))</f>
        <v>#REF!</v>
      </c>
      <c r="M68" s="35" t="e">
        <f>IF('Crisis Indicator Data'!#REF!="No Data",1,IF(#REF!&lt;&gt;"",1,0))</f>
        <v>#REF!</v>
      </c>
      <c r="N68" s="35" t="e">
        <f>IF('Crisis Indicator Data'!#REF!="No Data",1,IF(#REF!&lt;&gt;"",1,0))</f>
        <v>#REF!</v>
      </c>
      <c r="O68" s="35" t="e">
        <f>IF('Crisis Indicator Data'!#REF!="No Data",1,IF(#REF!&lt;&gt;"",1,0))</f>
        <v>#REF!</v>
      </c>
      <c r="P68" s="35" t="e">
        <f>IF('Crisis Indicator Data'!#REF!="No Data",1,IF(#REF!&lt;&gt;"",1,0))</f>
        <v>#REF!</v>
      </c>
      <c r="Q68" s="35" t="e">
        <f>IF('Crisis Indicator Data'!#REF!="No Data",1,IF(#REF!&lt;&gt;"",1,0))</f>
        <v>#REF!</v>
      </c>
      <c r="R68" s="35" t="e">
        <f>IF('Crisis Indicator Data'!#REF!="No Data",1,IF(#REF!&lt;&gt;"",1,0))</f>
        <v>#REF!</v>
      </c>
      <c r="S68" s="35" t="e">
        <f>IF('Crisis Indicator Data'!#REF!="No Data",1,IF(#REF!&lt;&gt;"",1,0))</f>
        <v>#REF!</v>
      </c>
      <c r="T68" s="35" t="e">
        <f>IF('Crisis Indicator Data'!#REF!="No Data",1,IF(#REF!&lt;&gt;"",1,0))</f>
        <v>#REF!</v>
      </c>
      <c r="U68" s="35" t="e">
        <f>IF('Crisis Indicator Data'!#REF!="No Data",1,IF(#REF!&lt;&gt;"",1,0))</f>
        <v>#REF!</v>
      </c>
      <c r="V68" s="35" t="e">
        <f>IF('Crisis Indicator Data'!#REF!="No Data",1,IF(#REF!&lt;&gt;"",1,0))</f>
        <v>#REF!</v>
      </c>
      <c r="W68" s="35" t="e">
        <f>IF('Crisis Indicator Data'!#REF!="No Data",1,IF(#REF!&lt;&gt;"",1,0))</f>
        <v>#REF!</v>
      </c>
      <c r="X68" s="35" t="e">
        <f>IF('Crisis Indicator Data'!#REF!="No Data",1,IF(#REF!&lt;&gt;"",1,0))</f>
        <v>#REF!</v>
      </c>
      <c r="Y68" s="35" t="e">
        <f>IF('Crisis Indicator Data'!#REF!="No Data",1,IF(#REF!&lt;&gt;"",1,0))</f>
        <v>#REF!</v>
      </c>
      <c r="Z68" s="35" t="e">
        <f>IF('Crisis Indicator Data'!#REF!="No Data",1,IF(#REF!&lt;&gt;"",1,0))</f>
        <v>#REF!</v>
      </c>
      <c r="AA68" s="35" t="e">
        <f>IF('Crisis Indicator Data'!#REF!="No Data",1,IF(#REF!&lt;&gt;"",1,0))</f>
        <v>#REF!</v>
      </c>
      <c r="AB68" s="35" t="e">
        <f>IF('Crisis Indicator Data'!#REF!="No Data",1,IF(#REF!&lt;&gt;"",1,0))</f>
        <v>#REF!</v>
      </c>
      <c r="AC68" s="35" t="e">
        <f>IF('Crisis Indicator Data'!#REF!="No Data",1,IF(#REF!&lt;&gt;"",1,0))</f>
        <v>#REF!</v>
      </c>
      <c r="AD68" s="35" t="e">
        <f>IF('Crisis Indicator Data'!#REF!="No Data",1,IF(#REF!&lt;&gt;"",1,0))</f>
        <v>#REF!</v>
      </c>
      <c r="AE68" s="35" t="e">
        <f>IF('Crisis Indicator Data'!#REF!="No Data",1,IF(#REF!&lt;&gt;"",1,0))</f>
        <v>#REF!</v>
      </c>
      <c r="AF68" s="35" t="e">
        <f>IF('Crisis Indicator Data'!#REF!="No Data",1,IF(#REF!&lt;&gt;"",1,0))</f>
        <v>#REF!</v>
      </c>
      <c r="AG68" s="35" t="e">
        <f>IF('Crisis Indicator Data'!#REF!="No Data",1,IF(#REF!&lt;&gt;"",1,0))</f>
        <v>#REF!</v>
      </c>
      <c r="AH68" s="35" t="e">
        <f>IF('Crisis Indicator Data'!#REF!="No Data",1,IF(#REF!&lt;&gt;"",1,0))</f>
        <v>#REF!</v>
      </c>
      <c r="AI68" s="35" t="e">
        <f>IF('Crisis Indicator Data'!#REF!="No Data",1,IF(#REF!&lt;&gt;"",1,0))</f>
        <v>#REF!</v>
      </c>
      <c r="AJ68" s="35" t="e">
        <f>IF('Crisis Indicator Data'!#REF!="No Data",1,IF(#REF!&lt;&gt;"",1,0))</f>
        <v>#REF!</v>
      </c>
      <c r="AK68" s="35" t="e">
        <f>IF('Crisis Indicator Data'!#REF!="No Data",1,IF(#REF!&lt;&gt;"",1,0))</f>
        <v>#REF!</v>
      </c>
      <c r="AL68" s="35" t="e">
        <f>IF('Crisis Indicator Data'!#REF!="No Data",1,IF(#REF!&lt;&gt;"",1,0))</f>
        <v>#REF!</v>
      </c>
      <c r="AM68" s="35" t="e">
        <f>IF('Crisis Indicator Data'!#REF!="No Data",1,IF(#REF!&lt;&gt;"",1,0))</f>
        <v>#REF!</v>
      </c>
      <c r="AN68" s="35" t="e">
        <f>IF('Crisis Indicator Data'!#REF!="No Data",1,IF(#REF!&lt;&gt;"",1,0))</f>
        <v>#REF!</v>
      </c>
      <c r="AO68" s="35" t="e">
        <f>IF('Crisis Indicator Data'!#REF!="No Data",1,IF(#REF!&lt;&gt;"",1,0))</f>
        <v>#REF!</v>
      </c>
      <c r="AP68" s="35" t="e">
        <f>IF('Crisis Indicator Data'!#REF!="No Data",1,IF(#REF!&lt;&gt;"",1,0))</f>
        <v>#REF!</v>
      </c>
      <c r="AQ68" s="35" t="e">
        <f>IF('Crisis Indicator Data'!#REF!="No Data",1,IF(#REF!&lt;&gt;"",1,0))</f>
        <v>#REF!</v>
      </c>
      <c r="AR68" s="35" t="e">
        <f>IF('Crisis Indicator Data'!#REF!="No Data",1,IF(#REF!&lt;&gt;"",1,0))</f>
        <v>#REF!</v>
      </c>
      <c r="AS68" s="35" t="e">
        <f>IF('Crisis Indicator Data'!#REF!="No Data",1,IF(#REF!&lt;&gt;"",1,0))</f>
        <v>#REF!</v>
      </c>
      <c r="AT68" s="35" t="e">
        <f>IF('Crisis Indicator Data'!#REF!="No Data",1,IF(#REF!&lt;&gt;"",1,0))</f>
        <v>#REF!</v>
      </c>
      <c r="AU68" s="35" t="e">
        <f>IF('Crisis Indicator Data'!#REF!="No Data",1,IF(#REF!&lt;&gt;"",1,0))</f>
        <v>#REF!</v>
      </c>
      <c r="AV68" s="35" t="e">
        <f>IF('Crisis Indicator Data'!#REF!="No Data",1,IF(#REF!&lt;&gt;"",1,0))</f>
        <v>#REF!</v>
      </c>
      <c r="AW68" s="35" t="e">
        <f>IF('Crisis Indicator Data'!#REF!="No Data",1,IF(#REF!&lt;&gt;"",1,0))</f>
        <v>#REF!</v>
      </c>
      <c r="AX68" s="35" t="e">
        <f>IF('Crisis Indicator Data'!#REF!="No Data",1,IF(#REF!&lt;&gt;"",1,0))</f>
        <v>#REF!</v>
      </c>
      <c r="AY68" s="35" t="e">
        <f>IF('Crisis Indicator Data'!#REF!="No Data",1,IF(#REF!&lt;&gt;"",1,0))</f>
        <v>#REF!</v>
      </c>
      <c r="AZ68" s="35" t="e">
        <f>IF('Crisis Indicator Data'!#REF!="No Data",1,IF(#REF!&lt;&gt;"",1,0))</f>
        <v>#REF!</v>
      </c>
      <c r="BA68" t="e">
        <f t="shared" si="2"/>
        <v>#REF!</v>
      </c>
      <c r="BB68" s="37" t="e">
        <f t="shared" si="3"/>
        <v>#REF!</v>
      </c>
    </row>
    <row r="69" spans="1:54" x14ac:dyDescent="0.35">
      <c r="A69" t="s">
        <v>128</v>
      </c>
      <c r="B69" s="35" t="e">
        <f>IF('Crisis Indicator Data'!#REF!="No Data",1,IF(#REF!&lt;&gt;"",1,0))</f>
        <v>#REF!</v>
      </c>
      <c r="C69" s="35" t="e">
        <f>IF('Crisis Indicator Data'!#REF!="No Data",1,IF(#REF!&lt;&gt;"",1,0))</f>
        <v>#REF!</v>
      </c>
      <c r="D69" s="35" t="e">
        <f>IF('Crisis Indicator Data'!#REF!="No Data",1,IF(#REF!&lt;&gt;"",1,0))</f>
        <v>#REF!</v>
      </c>
      <c r="E69" s="35" t="e">
        <f>IF('Crisis Indicator Data'!#REF!="No Data",1,IF(#REF!&lt;&gt;"",1,0))</f>
        <v>#REF!</v>
      </c>
      <c r="F69" s="35" t="e">
        <f>IF('Crisis Indicator Data'!#REF!="No Data",1,IF(#REF!&lt;&gt;"",1,0))</f>
        <v>#REF!</v>
      </c>
      <c r="G69" s="35" t="e">
        <f>IF('Crisis Indicator Data'!#REF!="No Data",1,IF(#REF!&lt;&gt;"",1,0))</f>
        <v>#REF!</v>
      </c>
      <c r="H69" s="35" t="e">
        <f>IF('Crisis Indicator Data'!#REF!="No Data",1,IF(#REF!&lt;&gt;"",1,0))</f>
        <v>#REF!</v>
      </c>
      <c r="I69" s="35" t="e">
        <f>IF('Crisis Indicator Data'!#REF!="No Data",1,IF(#REF!&lt;&gt;"",1,0))</f>
        <v>#REF!</v>
      </c>
      <c r="J69" s="35" t="e">
        <f>IF('Crisis Indicator Data'!#REF!="No Data",1,IF(#REF!&lt;&gt;"",1,0))</f>
        <v>#REF!</v>
      </c>
      <c r="K69" s="35" t="e">
        <f>IF('Crisis Indicator Data'!#REF!="No Data",1,IF(#REF!&lt;&gt;"",1,0))</f>
        <v>#REF!</v>
      </c>
      <c r="L69" s="35" t="e">
        <f>IF('Crisis Indicator Data'!#REF!="No Data",1,IF(#REF!&lt;&gt;"",1,0))</f>
        <v>#REF!</v>
      </c>
      <c r="M69" s="35" t="e">
        <f>IF('Crisis Indicator Data'!#REF!="No Data",1,IF(#REF!&lt;&gt;"",1,0))</f>
        <v>#REF!</v>
      </c>
      <c r="N69" s="35" t="e">
        <f>IF('Crisis Indicator Data'!#REF!="No Data",1,IF(#REF!&lt;&gt;"",1,0))</f>
        <v>#REF!</v>
      </c>
      <c r="O69" s="35" t="e">
        <f>IF('Crisis Indicator Data'!#REF!="No Data",1,IF(#REF!&lt;&gt;"",1,0))</f>
        <v>#REF!</v>
      </c>
      <c r="P69" s="35" t="e">
        <f>IF('Crisis Indicator Data'!#REF!="No Data",1,IF(#REF!&lt;&gt;"",1,0))</f>
        <v>#REF!</v>
      </c>
      <c r="Q69" s="35" t="e">
        <f>IF('Crisis Indicator Data'!#REF!="No Data",1,IF(#REF!&lt;&gt;"",1,0))</f>
        <v>#REF!</v>
      </c>
      <c r="R69" s="35" t="e">
        <f>IF('Crisis Indicator Data'!#REF!="No Data",1,IF(#REF!&lt;&gt;"",1,0))</f>
        <v>#REF!</v>
      </c>
      <c r="S69" s="35" t="e">
        <f>IF('Crisis Indicator Data'!#REF!="No Data",1,IF(#REF!&lt;&gt;"",1,0))</f>
        <v>#REF!</v>
      </c>
      <c r="T69" s="35" t="e">
        <f>IF('Crisis Indicator Data'!#REF!="No Data",1,IF(#REF!&lt;&gt;"",1,0))</f>
        <v>#REF!</v>
      </c>
      <c r="U69" s="35" t="e">
        <f>IF('Crisis Indicator Data'!#REF!="No Data",1,IF(#REF!&lt;&gt;"",1,0))</f>
        <v>#REF!</v>
      </c>
      <c r="V69" s="35" t="e">
        <f>IF('Crisis Indicator Data'!#REF!="No Data",1,IF(#REF!&lt;&gt;"",1,0))</f>
        <v>#REF!</v>
      </c>
      <c r="W69" s="35" t="e">
        <f>IF('Crisis Indicator Data'!#REF!="No Data",1,IF(#REF!&lt;&gt;"",1,0))</f>
        <v>#REF!</v>
      </c>
      <c r="X69" s="35" t="e">
        <f>IF('Crisis Indicator Data'!#REF!="No Data",1,IF(#REF!&lt;&gt;"",1,0))</f>
        <v>#REF!</v>
      </c>
      <c r="Y69" s="35" t="e">
        <f>IF('Crisis Indicator Data'!#REF!="No Data",1,IF(#REF!&lt;&gt;"",1,0))</f>
        <v>#REF!</v>
      </c>
      <c r="Z69" s="35" t="e">
        <f>IF('Crisis Indicator Data'!#REF!="No Data",1,IF(#REF!&lt;&gt;"",1,0))</f>
        <v>#REF!</v>
      </c>
      <c r="AA69" s="35" t="e">
        <f>IF('Crisis Indicator Data'!#REF!="No Data",1,IF(#REF!&lt;&gt;"",1,0))</f>
        <v>#REF!</v>
      </c>
      <c r="AB69" s="35" t="e">
        <f>IF('Crisis Indicator Data'!#REF!="No Data",1,IF(#REF!&lt;&gt;"",1,0))</f>
        <v>#REF!</v>
      </c>
      <c r="AC69" s="35" t="e">
        <f>IF('Crisis Indicator Data'!#REF!="No Data",1,IF(#REF!&lt;&gt;"",1,0))</f>
        <v>#REF!</v>
      </c>
      <c r="AD69" s="35" t="e">
        <f>IF('Crisis Indicator Data'!#REF!="No Data",1,IF(#REF!&lt;&gt;"",1,0))</f>
        <v>#REF!</v>
      </c>
      <c r="AE69" s="35" t="e">
        <f>IF('Crisis Indicator Data'!#REF!="No Data",1,IF(#REF!&lt;&gt;"",1,0))</f>
        <v>#REF!</v>
      </c>
      <c r="AF69" s="35" t="e">
        <f>IF('Crisis Indicator Data'!#REF!="No Data",1,IF(#REF!&lt;&gt;"",1,0))</f>
        <v>#REF!</v>
      </c>
      <c r="AG69" s="35" t="e">
        <f>IF('Crisis Indicator Data'!#REF!="No Data",1,IF(#REF!&lt;&gt;"",1,0))</f>
        <v>#REF!</v>
      </c>
      <c r="AH69" s="35" t="e">
        <f>IF('Crisis Indicator Data'!#REF!="No Data",1,IF(#REF!&lt;&gt;"",1,0))</f>
        <v>#REF!</v>
      </c>
      <c r="AI69" s="35" t="e">
        <f>IF('Crisis Indicator Data'!#REF!="No Data",1,IF(#REF!&lt;&gt;"",1,0))</f>
        <v>#REF!</v>
      </c>
      <c r="AJ69" s="35" t="e">
        <f>IF('Crisis Indicator Data'!#REF!="No Data",1,IF(#REF!&lt;&gt;"",1,0))</f>
        <v>#REF!</v>
      </c>
      <c r="AK69" s="35" t="e">
        <f>IF('Crisis Indicator Data'!#REF!="No Data",1,IF(#REF!&lt;&gt;"",1,0))</f>
        <v>#REF!</v>
      </c>
      <c r="AL69" s="35" t="e">
        <f>IF('Crisis Indicator Data'!#REF!="No Data",1,IF(#REF!&lt;&gt;"",1,0))</f>
        <v>#REF!</v>
      </c>
      <c r="AM69" s="35" t="e">
        <f>IF('Crisis Indicator Data'!#REF!="No Data",1,IF(#REF!&lt;&gt;"",1,0))</f>
        <v>#REF!</v>
      </c>
      <c r="AN69" s="35" t="e">
        <f>IF('Crisis Indicator Data'!#REF!="No Data",1,IF(#REF!&lt;&gt;"",1,0))</f>
        <v>#REF!</v>
      </c>
      <c r="AO69" s="35" t="e">
        <f>IF('Crisis Indicator Data'!#REF!="No Data",1,IF(#REF!&lt;&gt;"",1,0))</f>
        <v>#REF!</v>
      </c>
      <c r="AP69" s="35" t="e">
        <f>IF('Crisis Indicator Data'!#REF!="No Data",1,IF(#REF!&lt;&gt;"",1,0))</f>
        <v>#REF!</v>
      </c>
      <c r="AQ69" s="35" t="e">
        <f>IF('Crisis Indicator Data'!#REF!="No Data",1,IF(#REF!&lt;&gt;"",1,0))</f>
        <v>#REF!</v>
      </c>
      <c r="AR69" s="35" t="e">
        <f>IF('Crisis Indicator Data'!#REF!="No Data",1,IF(#REF!&lt;&gt;"",1,0))</f>
        <v>#REF!</v>
      </c>
      <c r="AS69" s="35" t="e">
        <f>IF('Crisis Indicator Data'!#REF!="No Data",1,IF(#REF!&lt;&gt;"",1,0))</f>
        <v>#REF!</v>
      </c>
      <c r="AT69" s="35" t="e">
        <f>IF('Crisis Indicator Data'!#REF!="No Data",1,IF(#REF!&lt;&gt;"",1,0))</f>
        <v>#REF!</v>
      </c>
      <c r="AU69" s="35" t="e">
        <f>IF('Crisis Indicator Data'!#REF!="No Data",1,IF(#REF!&lt;&gt;"",1,0))</f>
        <v>#REF!</v>
      </c>
      <c r="AV69" s="35" t="e">
        <f>IF('Crisis Indicator Data'!#REF!="No Data",1,IF(#REF!&lt;&gt;"",1,0))</f>
        <v>#REF!</v>
      </c>
      <c r="AW69" s="35" t="e">
        <f>IF('Crisis Indicator Data'!#REF!="No Data",1,IF(#REF!&lt;&gt;"",1,0))</f>
        <v>#REF!</v>
      </c>
      <c r="AX69" s="35" t="e">
        <f>IF('Crisis Indicator Data'!#REF!="No Data",1,IF(#REF!&lt;&gt;"",1,0))</f>
        <v>#REF!</v>
      </c>
      <c r="AY69" s="35" t="e">
        <f>IF('Crisis Indicator Data'!#REF!="No Data",1,IF(#REF!&lt;&gt;"",1,0))</f>
        <v>#REF!</v>
      </c>
      <c r="AZ69" s="35" t="e">
        <f>IF('Crisis Indicator Data'!#REF!="No Data",1,IF(#REF!&lt;&gt;"",1,0))</f>
        <v>#REF!</v>
      </c>
      <c r="BA69" t="e">
        <f t="shared" si="2"/>
        <v>#REF!</v>
      </c>
      <c r="BB69" s="37" t="e">
        <f t="shared" si="3"/>
        <v>#REF!</v>
      </c>
    </row>
    <row r="70" spans="1:54" x14ac:dyDescent="0.35">
      <c r="A70" t="s">
        <v>130</v>
      </c>
      <c r="B70" s="35" t="e">
        <f>IF('Crisis Indicator Data'!#REF!="No Data",1,IF(#REF!&lt;&gt;"",1,0))</f>
        <v>#REF!</v>
      </c>
      <c r="C70" s="35" t="e">
        <f>IF('Crisis Indicator Data'!#REF!="No Data",1,IF(#REF!&lt;&gt;"",1,0))</f>
        <v>#REF!</v>
      </c>
      <c r="D70" s="35" t="e">
        <f>IF('Crisis Indicator Data'!#REF!="No Data",1,IF(#REF!&lt;&gt;"",1,0))</f>
        <v>#REF!</v>
      </c>
      <c r="E70" s="35" t="e">
        <f>IF('Crisis Indicator Data'!#REF!="No Data",1,IF(#REF!&lt;&gt;"",1,0))</f>
        <v>#REF!</v>
      </c>
      <c r="F70" s="35" t="e">
        <f>IF('Crisis Indicator Data'!#REF!="No Data",1,IF(#REF!&lt;&gt;"",1,0))</f>
        <v>#REF!</v>
      </c>
      <c r="G70" s="35" t="e">
        <f>IF('Crisis Indicator Data'!#REF!="No Data",1,IF(#REF!&lt;&gt;"",1,0))</f>
        <v>#REF!</v>
      </c>
      <c r="H70" s="35" t="e">
        <f>IF('Crisis Indicator Data'!#REF!="No Data",1,IF(#REF!&lt;&gt;"",1,0))</f>
        <v>#REF!</v>
      </c>
      <c r="I70" s="35" t="e">
        <f>IF('Crisis Indicator Data'!#REF!="No Data",1,IF(#REF!&lt;&gt;"",1,0))</f>
        <v>#REF!</v>
      </c>
      <c r="J70" s="35" t="e">
        <f>IF('Crisis Indicator Data'!#REF!="No Data",1,IF(#REF!&lt;&gt;"",1,0))</f>
        <v>#REF!</v>
      </c>
      <c r="K70" s="35" t="e">
        <f>IF('Crisis Indicator Data'!#REF!="No Data",1,IF(#REF!&lt;&gt;"",1,0))</f>
        <v>#REF!</v>
      </c>
      <c r="L70" s="35" t="e">
        <f>IF('Crisis Indicator Data'!#REF!="No Data",1,IF(#REF!&lt;&gt;"",1,0))</f>
        <v>#REF!</v>
      </c>
      <c r="M70" s="35" t="e">
        <f>IF('Crisis Indicator Data'!#REF!="No Data",1,IF(#REF!&lt;&gt;"",1,0))</f>
        <v>#REF!</v>
      </c>
      <c r="N70" s="35" t="e">
        <f>IF('Crisis Indicator Data'!#REF!="No Data",1,IF(#REF!&lt;&gt;"",1,0))</f>
        <v>#REF!</v>
      </c>
      <c r="O70" s="35" t="e">
        <f>IF('Crisis Indicator Data'!#REF!="No Data",1,IF(#REF!&lt;&gt;"",1,0))</f>
        <v>#REF!</v>
      </c>
      <c r="P70" s="35" t="e">
        <f>IF('Crisis Indicator Data'!#REF!="No Data",1,IF(#REF!&lt;&gt;"",1,0))</f>
        <v>#REF!</v>
      </c>
      <c r="Q70" s="35" t="e">
        <f>IF('Crisis Indicator Data'!#REF!="No Data",1,IF(#REF!&lt;&gt;"",1,0))</f>
        <v>#REF!</v>
      </c>
      <c r="R70" s="35" t="e">
        <f>IF('Crisis Indicator Data'!#REF!="No Data",1,IF(#REF!&lt;&gt;"",1,0))</f>
        <v>#REF!</v>
      </c>
      <c r="S70" s="35" t="e">
        <f>IF('Crisis Indicator Data'!#REF!="No Data",1,IF(#REF!&lt;&gt;"",1,0))</f>
        <v>#REF!</v>
      </c>
      <c r="T70" s="35" t="e">
        <f>IF('Crisis Indicator Data'!#REF!="No Data",1,IF(#REF!&lt;&gt;"",1,0))</f>
        <v>#REF!</v>
      </c>
      <c r="U70" s="35" t="e">
        <f>IF('Crisis Indicator Data'!#REF!="No Data",1,IF(#REF!&lt;&gt;"",1,0))</f>
        <v>#REF!</v>
      </c>
      <c r="V70" s="35" t="e">
        <f>IF('Crisis Indicator Data'!#REF!="No Data",1,IF(#REF!&lt;&gt;"",1,0))</f>
        <v>#REF!</v>
      </c>
      <c r="W70" s="35" t="e">
        <f>IF('Crisis Indicator Data'!#REF!="No Data",1,IF(#REF!&lt;&gt;"",1,0))</f>
        <v>#REF!</v>
      </c>
      <c r="X70" s="35" t="e">
        <f>IF('Crisis Indicator Data'!#REF!="No Data",1,IF(#REF!&lt;&gt;"",1,0))</f>
        <v>#REF!</v>
      </c>
      <c r="Y70" s="35" t="e">
        <f>IF('Crisis Indicator Data'!#REF!="No Data",1,IF(#REF!&lt;&gt;"",1,0))</f>
        <v>#REF!</v>
      </c>
      <c r="Z70" s="35" t="e">
        <f>IF('Crisis Indicator Data'!#REF!="No Data",1,IF(#REF!&lt;&gt;"",1,0))</f>
        <v>#REF!</v>
      </c>
      <c r="AA70" s="35" t="e">
        <f>IF('Crisis Indicator Data'!#REF!="No Data",1,IF(#REF!&lt;&gt;"",1,0))</f>
        <v>#REF!</v>
      </c>
      <c r="AB70" s="35" t="e">
        <f>IF('Crisis Indicator Data'!#REF!="No Data",1,IF(#REF!&lt;&gt;"",1,0))</f>
        <v>#REF!</v>
      </c>
      <c r="AC70" s="35" t="e">
        <f>IF('Crisis Indicator Data'!#REF!="No Data",1,IF(#REF!&lt;&gt;"",1,0))</f>
        <v>#REF!</v>
      </c>
      <c r="AD70" s="35" t="e">
        <f>IF('Crisis Indicator Data'!#REF!="No Data",1,IF(#REF!&lt;&gt;"",1,0))</f>
        <v>#REF!</v>
      </c>
      <c r="AE70" s="35" t="e">
        <f>IF('Crisis Indicator Data'!#REF!="No Data",1,IF(#REF!&lt;&gt;"",1,0))</f>
        <v>#REF!</v>
      </c>
      <c r="AF70" s="35" t="e">
        <f>IF('Crisis Indicator Data'!#REF!="No Data",1,IF(#REF!&lt;&gt;"",1,0))</f>
        <v>#REF!</v>
      </c>
      <c r="AG70" s="35" t="e">
        <f>IF('Crisis Indicator Data'!#REF!="No Data",1,IF(#REF!&lt;&gt;"",1,0))</f>
        <v>#REF!</v>
      </c>
      <c r="AH70" s="35" t="e">
        <f>IF('Crisis Indicator Data'!#REF!="No Data",1,IF(#REF!&lt;&gt;"",1,0))</f>
        <v>#REF!</v>
      </c>
      <c r="AI70" s="35" t="e">
        <f>IF('Crisis Indicator Data'!#REF!="No Data",1,IF(#REF!&lt;&gt;"",1,0))</f>
        <v>#REF!</v>
      </c>
      <c r="AJ70" s="35" t="e">
        <f>IF('Crisis Indicator Data'!#REF!="No Data",1,IF(#REF!&lt;&gt;"",1,0))</f>
        <v>#REF!</v>
      </c>
      <c r="AK70" s="35" t="e">
        <f>IF('Crisis Indicator Data'!#REF!="No Data",1,IF(#REF!&lt;&gt;"",1,0))</f>
        <v>#REF!</v>
      </c>
      <c r="AL70" s="35" t="e">
        <f>IF('Crisis Indicator Data'!#REF!="No Data",1,IF(#REF!&lt;&gt;"",1,0))</f>
        <v>#REF!</v>
      </c>
      <c r="AM70" s="35" t="e">
        <f>IF('Crisis Indicator Data'!#REF!="No Data",1,IF(#REF!&lt;&gt;"",1,0))</f>
        <v>#REF!</v>
      </c>
      <c r="AN70" s="35" t="e">
        <f>IF('Crisis Indicator Data'!#REF!="No Data",1,IF(#REF!&lt;&gt;"",1,0))</f>
        <v>#REF!</v>
      </c>
      <c r="AO70" s="35" t="e">
        <f>IF('Crisis Indicator Data'!#REF!="No Data",1,IF(#REF!&lt;&gt;"",1,0))</f>
        <v>#REF!</v>
      </c>
      <c r="AP70" s="35" t="e">
        <f>IF('Crisis Indicator Data'!#REF!="No Data",1,IF(#REF!&lt;&gt;"",1,0))</f>
        <v>#REF!</v>
      </c>
      <c r="AQ70" s="35" t="e">
        <f>IF('Crisis Indicator Data'!#REF!="No Data",1,IF(#REF!&lt;&gt;"",1,0))</f>
        <v>#REF!</v>
      </c>
      <c r="AR70" s="35" t="e">
        <f>IF('Crisis Indicator Data'!#REF!="No Data",1,IF(#REF!&lt;&gt;"",1,0))</f>
        <v>#REF!</v>
      </c>
      <c r="AS70" s="35" t="e">
        <f>IF('Crisis Indicator Data'!#REF!="No Data",1,IF(#REF!&lt;&gt;"",1,0))</f>
        <v>#REF!</v>
      </c>
      <c r="AT70" s="35" t="e">
        <f>IF('Crisis Indicator Data'!#REF!="No Data",1,IF(#REF!&lt;&gt;"",1,0))</f>
        <v>#REF!</v>
      </c>
      <c r="AU70" s="35" t="e">
        <f>IF('Crisis Indicator Data'!#REF!="No Data",1,IF(#REF!&lt;&gt;"",1,0))</f>
        <v>#REF!</v>
      </c>
      <c r="AV70" s="35" t="e">
        <f>IF('Crisis Indicator Data'!#REF!="No Data",1,IF(#REF!&lt;&gt;"",1,0))</f>
        <v>#REF!</v>
      </c>
      <c r="AW70" s="35" t="e">
        <f>IF('Crisis Indicator Data'!#REF!="No Data",1,IF(#REF!&lt;&gt;"",1,0))</f>
        <v>#REF!</v>
      </c>
      <c r="AX70" s="35" t="e">
        <f>IF('Crisis Indicator Data'!#REF!="No Data",1,IF(#REF!&lt;&gt;"",1,0))</f>
        <v>#REF!</v>
      </c>
      <c r="AY70" s="35" t="e">
        <f>IF('Crisis Indicator Data'!#REF!="No Data",1,IF(#REF!&lt;&gt;"",1,0))</f>
        <v>#REF!</v>
      </c>
      <c r="AZ70" s="35" t="e">
        <f>IF('Crisis Indicator Data'!#REF!="No Data",1,IF(#REF!&lt;&gt;"",1,0))</f>
        <v>#REF!</v>
      </c>
      <c r="BA70" t="e">
        <f t="shared" si="2"/>
        <v>#REF!</v>
      </c>
      <c r="BB70" s="37" t="e">
        <f t="shared" si="3"/>
        <v>#REF!</v>
      </c>
    </row>
    <row r="71" spans="1:54" x14ac:dyDescent="0.35">
      <c r="A71" t="s">
        <v>131</v>
      </c>
      <c r="B71" s="35" t="e">
        <f>IF('Crisis Indicator Data'!#REF!="No Data",1,IF(#REF!&lt;&gt;"",1,0))</f>
        <v>#REF!</v>
      </c>
      <c r="C71" s="35" t="e">
        <f>IF('Crisis Indicator Data'!#REF!="No Data",1,IF(#REF!&lt;&gt;"",1,0))</f>
        <v>#REF!</v>
      </c>
      <c r="D71" s="35" t="e">
        <f>IF('Crisis Indicator Data'!#REF!="No Data",1,IF(#REF!&lt;&gt;"",1,0))</f>
        <v>#REF!</v>
      </c>
      <c r="E71" s="35" t="e">
        <f>IF('Crisis Indicator Data'!#REF!="No Data",1,IF(#REF!&lt;&gt;"",1,0))</f>
        <v>#REF!</v>
      </c>
      <c r="F71" s="35" t="e">
        <f>IF('Crisis Indicator Data'!#REF!="No Data",1,IF(#REF!&lt;&gt;"",1,0))</f>
        <v>#REF!</v>
      </c>
      <c r="G71" s="35" t="e">
        <f>IF('Crisis Indicator Data'!#REF!="No Data",1,IF(#REF!&lt;&gt;"",1,0))</f>
        <v>#REF!</v>
      </c>
      <c r="H71" s="35" t="e">
        <f>IF('Crisis Indicator Data'!#REF!="No Data",1,IF(#REF!&lt;&gt;"",1,0))</f>
        <v>#REF!</v>
      </c>
      <c r="I71" s="35" t="e">
        <f>IF('Crisis Indicator Data'!#REF!="No Data",1,IF(#REF!&lt;&gt;"",1,0))</f>
        <v>#REF!</v>
      </c>
      <c r="J71" s="35" t="e">
        <f>IF('Crisis Indicator Data'!#REF!="No Data",1,IF(#REF!&lt;&gt;"",1,0))</f>
        <v>#REF!</v>
      </c>
      <c r="K71" s="35" t="e">
        <f>IF('Crisis Indicator Data'!#REF!="No Data",1,IF(#REF!&lt;&gt;"",1,0))</f>
        <v>#REF!</v>
      </c>
      <c r="L71" s="35" t="e">
        <f>IF('Crisis Indicator Data'!#REF!="No Data",1,IF(#REF!&lt;&gt;"",1,0))</f>
        <v>#REF!</v>
      </c>
      <c r="M71" s="35" t="e">
        <f>IF('Crisis Indicator Data'!#REF!="No Data",1,IF(#REF!&lt;&gt;"",1,0))</f>
        <v>#REF!</v>
      </c>
      <c r="N71" s="35" t="e">
        <f>IF('Crisis Indicator Data'!#REF!="No Data",1,IF(#REF!&lt;&gt;"",1,0))</f>
        <v>#REF!</v>
      </c>
      <c r="O71" s="35" t="e">
        <f>IF('Crisis Indicator Data'!#REF!="No Data",1,IF(#REF!&lt;&gt;"",1,0))</f>
        <v>#REF!</v>
      </c>
      <c r="P71" s="35" t="e">
        <f>IF('Crisis Indicator Data'!#REF!="No Data",1,IF(#REF!&lt;&gt;"",1,0))</f>
        <v>#REF!</v>
      </c>
      <c r="Q71" s="35" t="e">
        <f>IF('Crisis Indicator Data'!#REF!="No Data",1,IF(#REF!&lt;&gt;"",1,0))</f>
        <v>#REF!</v>
      </c>
      <c r="R71" s="35" t="e">
        <f>IF('Crisis Indicator Data'!#REF!="No Data",1,IF(#REF!&lt;&gt;"",1,0))</f>
        <v>#REF!</v>
      </c>
      <c r="S71" s="35" t="e">
        <f>IF('Crisis Indicator Data'!#REF!="No Data",1,IF(#REF!&lt;&gt;"",1,0))</f>
        <v>#REF!</v>
      </c>
      <c r="T71" s="35" t="e">
        <f>IF('Crisis Indicator Data'!#REF!="No Data",1,IF(#REF!&lt;&gt;"",1,0))</f>
        <v>#REF!</v>
      </c>
      <c r="U71" s="35" t="e">
        <f>IF('Crisis Indicator Data'!#REF!="No Data",1,IF(#REF!&lt;&gt;"",1,0))</f>
        <v>#REF!</v>
      </c>
      <c r="V71" s="35" t="e">
        <f>IF('Crisis Indicator Data'!#REF!="No Data",1,IF(#REF!&lt;&gt;"",1,0))</f>
        <v>#REF!</v>
      </c>
      <c r="W71" s="35" t="e">
        <f>IF('Crisis Indicator Data'!#REF!="No Data",1,IF(#REF!&lt;&gt;"",1,0))</f>
        <v>#REF!</v>
      </c>
      <c r="X71" s="35" t="e">
        <f>IF('Crisis Indicator Data'!#REF!="No Data",1,IF(#REF!&lt;&gt;"",1,0))</f>
        <v>#REF!</v>
      </c>
      <c r="Y71" s="35" t="e">
        <f>IF('Crisis Indicator Data'!#REF!="No Data",1,IF(#REF!&lt;&gt;"",1,0))</f>
        <v>#REF!</v>
      </c>
      <c r="Z71" s="35" t="e">
        <f>IF('Crisis Indicator Data'!#REF!="No Data",1,IF(#REF!&lt;&gt;"",1,0))</f>
        <v>#REF!</v>
      </c>
      <c r="AA71" s="35" t="e">
        <f>IF('Crisis Indicator Data'!#REF!="No Data",1,IF(#REF!&lt;&gt;"",1,0))</f>
        <v>#REF!</v>
      </c>
      <c r="AB71" s="35" t="e">
        <f>IF('Crisis Indicator Data'!#REF!="No Data",1,IF(#REF!&lt;&gt;"",1,0))</f>
        <v>#REF!</v>
      </c>
      <c r="AC71" s="35" t="e">
        <f>IF('Crisis Indicator Data'!#REF!="No Data",1,IF(#REF!&lt;&gt;"",1,0))</f>
        <v>#REF!</v>
      </c>
      <c r="AD71" s="35" t="e">
        <f>IF('Crisis Indicator Data'!#REF!="No Data",1,IF(#REF!&lt;&gt;"",1,0))</f>
        <v>#REF!</v>
      </c>
      <c r="AE71" s="35" t="e">
        <f>IF('Crisis Indicator Data'!#REF!="No Data",1,IF(#REF!&lt;&gt;"",1,0))</f>
        <v>#REF!</v>
      </c>
      <c r="AF71" s="35" t="e">
        <f>IF('Crisis Indicator Data'!#REF!="No Data",1,IF(#REF!&lt;&gt;"",1,0))</f>
        <v>#REF!</v>
      </c>
      <c r="AG71" s="35" t="e">
        <f>IF('Crisis Indicator Data'!#REF!="No Data",1,IF(#REF!&lt;&gt;"",1,0))</f>
        <v>#REF!</v>
      </c>
      <c r="AH71" s="35" t="e">
        <f>IF('Crisis Indicator Data'!#REF!="No Data",1,IF(#REF!&lt;&gt;"",1,0))</f>
        <v>#REF!</v>
      </c>
      <c r="AI71" s="35" t="e">
        <f>IF('Crisis Indicator Data'!#REF!="No Data",1,IF(#REF!&lt;&gt;"",1,0))</f>
        <v>#REF!</v>
      </c>
      <c r="AJ71" s="35" t="e">
        <f>IF('Crisis Indicator Data'!#REF!="No Data",1,IF(#REF!&lt;&gt;"",1,0))</f>
        <v>#REF!</v>
      </c>
      <c r="AK71" s="35" t="e">
        <f>IF('Crisis Indicator Data'!#REF!="No Data",1,IF(#REF!&lt;&gt;"",1,0))</f>
        <v>#REF!</v>
      </c>
      <c r="AL71" s="35" t="e">
        <f>IF('Crisis Indicator Data'!#REF!="No Data",1,IF(#REF!&lt;&gt;"",1,0))</f>
        <v>#REF!</v>
      </c>
      <c r="AM71" s="35" t="e">
        <f>IF('Crisis Indicator Data'!#REF!="No Data",1,IF(#REF!&lt;&gt;"",1,0))</f>
        <v>#REF!</v>
      </c>
      <c r="AN71" s="35" t="e">
        <f>IF('Crisis Indicator Data'!#REF!="No Data",1,IF(#REF!&lt;&gt;"",1,0))</f>
        <v>#REF!</v>
      </c>
      <c r="AO71" s="35" t="e">
        <f>IF('Crisis Indicator Data'!#REF!="No Data",1,IF(#REF!&lt;&gt;"",1,0))</f>
        <v>#REF!</v>
      </c>
      <c r="AP71" s="35" t="e">
        <f>IF('Crisis Indicator Data'!#REF!="No Data",1,IF(#REF!&lt;&gt;"",1,0))</f>
        <v>#REF!</v>
      </c>
      <c r="AQ71" s="35" t="e">
        <f>IF('Crisis Indicator Data'!#REF!="No Data",1,IF(#REF!&lt;&gt;"",1,0))</f>
        <v>#REF!</v>
      </c>
      <c r="AR71" s="35" t="e">
        <f>IF('Crisis Indicator Data'!#REF!="No Data",1,IF(#REF!&lt;&gt;"",1,0))</f>
        <v>#REF!</v>
      </c>
      <c r="AS71" s="35" t="e">
        <f>IF('Crisis Indicator Data'!#REF!="No Data",1,IF(#REF!&lt;&gt;"",1,0))</f>
        <v>#REF!</v>
      </c>
      <c r="AT71" s="35" t="e">
        <f>IF('Crisis Indicator Data'!#REF!="No Data",1,IF(#REF!&lt;&gt;"",1,0))</f>
        <v>#REF!</v>
      </c>
      <c r="AU71" s="35" t="e">
        <f>IF('Crisis Indicator Data'!#REF!="No Data",1,IF(#REF!&lt;&gt;"",1,0))</f>
        <v>#REF!</v>
      </c>
      <c r="AV71" s="35" t="e">
        <f>IF('Crisis Indicator Data'!#REF!="No Data",1,IF(#REF!&lt;&gt;"",1,0))</f>
        <v>#REF!</v>
      </c>
      <c r="AW71" s="35" t="e">
        <f>IF('Crisis Indicator Data'!#REF!="No Data",1,IF(#REF!&lt;&gt;"",1,0))</f>
        <v>#REF!</v>
      </c>
      <c r="AX71" s="35" t="e">
        <f>IF('Crisis Indicator Data'!#REF!="No Data",1,IF(#REF!&lt;&gt;"",1,0))</f>
        <v>#REF!</v>
      </c>
      <c r="AY71" s="35" t="e">
        <f>IF('Crisis Indicator Data'!#REF!="No Data",1,IF(#REF!&lt;&gt;"",1,0))</f>
        <v>#REF!</v>
      </c>
      <c r="AZ71" s="35" t="e">
        <f>IF('Crisis Indicator Data'!#REF!="No Data",1,IF(#REF!&lt;&gt;"",1,0))</f>
        <v>#REF!</v>
      </c>
      <c r="BA71" t="e">
        <f t="shared" si="2"/>
        <v>#REF!</v>
      </c>
      <c r="BB71" s="37" t="e">
        <f t="shared" si="3"/>
        <v>#REF!</v>
      </c>
    </row>
    <row r="72" spans="1:54" x14ac:dyDescent="0.35">
      <c r="A72" t="s">
        <v>133</v>
      </c>
      <c r="B72" s="35" t="e">
        <f>IF('Crisis Indicator Data'!#REF!="No Data",1,IF(#REF!&lt;&gt;"",1,0))</f>
        <v>#REF!</v>
      </c>
      <c r="C72" s="35" t="e">
        <f>IF('Crisis Indicator Data'!#REF!="No Data",1,IF(#REF!&lt;&gt;"",1,0))</f>
        <v>#REF!</v>
      </c>
      <c r="D72" s="35" t="e">
        <f>IF('Crisis Indicator Data'!#REF!="No Data",1,IF(#REF!&lt;&gt;"",1,0))</f>
        <v>#REF!</v>
      </c>
      <c r="E72" s="35" t="e">
        <f>IF('Crisis Indicator Data'!#REF!="No Data",1,IF(#REF!&lt;&gt;"",1,0))</f>
        <v>#REF!</v>
      </c>
      <c r="F72" s="35" t="e">
        <f>IF('Crisis Indicator Data'!#REF!="No Data",1,IF(#REF!&lt;&gt;"",1,0))</f>
        <v>#REF!</v>
      </c>
      <c r="G72" s="35" t="e">
        <f>IF('Crisis Indicator Data'!#REF!="No Data",1,IF(#REF!&lt;&gt;"",1,0))</f>
        <v>#REF!</v>
      </c>
      <c r="H72" s="35" t="e">
        <f>IF('Crisis Indicator Data'!#REF!="No Data",1,IF(#REF!&lt;&gt;"",1,0))</f>
        <v>#REF!</v>
      </c>
      <c r="I72" s="35" t="e">
        <f>IF('Crisis Indicator Data'!#REF!="No Data",1,IF(#REF!&lt;&gt;"",1,0))</f>
        <v>#REF!</v>
      </c>
      <c r="J72" s="35" t="e">
        <f>IF('Crisis Indicator Data'!#REF!="No Data",1,IF(#REF!&lt;&gt;"",1,0))</f>
        <v>#REF!</v>
      </c>
      <c r="K72" s="35" t="e">
        <f>IF('Crisis Indicator Data'!#REF!="No Data",1,IF(#REF!&lt;&gt;"",1,0))</f>
        <v>#REF!</v>
      </c>
      <c r="L72" s="35" t="e">
        <f>IF('Crisis Indicator Data'!#REF!="No Data",1,IF(#REF!&lt;&gt;"",1,0))</f>
        <v>#REF!</v>
      </c>
      <c r="M72" s="35" t="e">
        <f>IF('Crisis Indicator Data'!#REF!="No Data",1,IF(#REF!&lt;&gt;"",1,0))</f>
        <v>#REF!</v>
      </c>
      <c r="N72" s="35" t="e">
        <f>IF('Crisis Indicator Data'!#REF!="No Data",1,IF(#REF!&lt;&gt;"",1,0))</f>
        <v>#REF!</v>
      </c>
      <c r="O72" s="35" t="e">
        <f>IF('Crisis Indicator Data'!#REF!="No Data",1,IF(#REF!&lt;&gt;"",1,0))</f>
        <v>#REF!</v>
      </c>
      <c r="P72" s="35" t="e">
        <f>IF('Crisis Indicator Data'!#REF!="No Data",1,IF(#REF!&lt;&gt;"",1,0))</f>
        <v>#REF!</v>
      </c>
      <c r="Q72" s="35" t="e">
        <f>IF('Crisis Indicator Data'!#REF!="No Data",1,IF(#REF!&lt;&gt;"",1,0))</f>
        <v>#REF!</v>
      </c>
      <c r="R72" s="35" t="e">
        <f>IF('Crisis Indicator Data'!#REF!="No Data",1,IF(#REF!&lt;&gt;"",1,0))</f>
        <v>#REF!</v>
      </c>
      <c r="S72" s="35" t="e">
        <f>IF('Crisis Indicator Data'!#REF!="No Data",1,IF(#REF!&lt;&gt;"",1,0))</f>
        <v>#REF!</v>
      </c>
      <c r="T72" s="35" t="e">
        <f>IF('Crisis Indicator Data'!#REF!="No Data",1,IF(#REF!&lt;&gt;"",1,0))</f>
        <v>#REF!</v>
      </c>
      <c r="U72" s="35" t="e">
        <f>IF('Crisis Indicator Data'!#REF!="No Data",1,IF(#REF!&lt;&gt;"",1,0))</f>
        <v>#REF!</v>
      </c>
      <c r="V72" s="35" t="e">
        <f>IF('Crisis Indicator Data'!#REF!="No Data",1,IF(#REF!&lt;&gt;"",1,0))</f>
        <v>#REF!</v>
      </c>
      <c r="W72" s="35" t="e">
        <f>IF('Crisis Indicator Data'!#REF!="No Data",1,IF(#REF!&lt;&gt;"",1,0))</f>
        <v>#REF!</v>
      </c>
      <c r="X72" s="35" t="e">
        <f>IF('Crisis Indicator Data'!#REF!="No Data",1,IF(#REF!&lt;&gt;"",1,0))</f>
        <v>#REF!</v>
      </c>
      <c r="Y72" s="35" t="e">
        <f>IF('Crisis Indicator Data'!#REF!="No Data",1,IF(#REF!&lt;&gt;"",1,0))</f>
        <v>#REF!</v>
      </c>
      <c r="Z72" s="35" t="e">
        <f>IF('Crisis Indicator Data'!#REF!="No Data",1,IF(#REF!&lt;&gt;"",1,0))</f>
        <v>#REF!</v>
      </c>
      <c r="AA72" s="35" t="e">
        <f>IF('Crisis Indicator Data'!#REF!="No Data",1,IF(#REF!&lt;&gt;"",1,0))</f>
        <v>#REF!</v>
      </c>
      <c r="AB72" s="35" t="e">
        <f>IF('Crisis Indicator Data'!#REF!="No Data",1,IF(#REF!&lt;&gt;"",1,0))</f>
        <v>#REF!</v>
      </c>
      <c r="AC72" s="35" t="e">
        <f>IF('Crisis Indicator Data'!#REF!="No Data",1,IF(#REF!&lt;&gt;"",1,0))</f>
        <v>#REF!</v>
      </c>
      <c r="AD72" s="35" t="e">
        <f>IF('Crisis Indicator Data'!#REF!="No Data",1,IF(#REF!&lt;&gt;"",1,0))</f>
        <v>#REF!</v>
      </c>
      <c r="AE72" s="35" t="e">
        <f>IF('Crisis Indicator Data'!#REF!="No Data",1,IF(#REF!&lt;&gt;"",1,0))</f>
        <v>#REF!</v>
      </c>
      <c r="AF72" s="35" t="e">
        <f>IF('Crisis Indicator Data'!#REF!="No Data",1,IF(#REF!&lt;&gt;"",1,0))</f>
        <v>#REF!</v>
      </c>
      <c r="AG72" s="35" t="e">
        <f>IF('Crisis Indicator Data'!#REF!="No Data",1,IF(#REF!&lt;&gt;"",1,0))</f>
        <v>#REF!</v>
      </c>
      <c r="AH72" s="35" t="e">
        <f>IF('Crisis Indicator Data'!#REF!="No Data",1,IF(#REF!&lt;&gt;"",1,0))</f>
        <v>#REF!</v>
      </c>
      <c r="AI72" s="35" t="e">
        <f>IF('Crisis Indicator Data'!#REF!="No Data",1,IF(#REF!&lt;&gt;"",1,0))</f>
        <v>#REF!</v>
      </c>
      <c r="AJ72" s="35" t="e">
        <f>IF('Crisis Indicator Data'!#REF!="No Data",1,IF(#REF!&lt;&gt;"",1,0))</f>
        <v>#REF!</v>
      </c>
      <c r="AK72" s="35" t="e">
        <f>IF('Crisis Indicator Data'!#REF!="No Data",1,IF(#REF!&lt;&gt;"",1,0))</f>
        <v>#REF!</v>
      </c>
      <c r="AL72" s="35" t="e">
        <f>IF('Crisis Indicator Data'!#REF!="No Data",1,IF(#REF!&lt;&gt;"",1,0))</f>
        <v>#REF!</v>
      </c>
      <c r="AM72" s="35" t="e">
        <f>IF('Crisis Indicator Data'!#REF!="No Data",1,IF(#REF!&lt;&gt;"",1,0))</f>
        <v>#REF!</v>
      </c>
      <c r="AN72" s="35" t="e">
        <f>IF('Crisis Indicator Data'!#REF!="No Data",1,IF(#REF!&lt;&gt;"",1,0))</f>
        <v>#REF!</v>
      </c>
      <c r="AO72" s="35" t="e">
        <f>IF('Crisis Indicator Data'!#REF!="No Data",1,IF(#REF!&lt;&gt;"",1,0))</f>
        <v>#REF!</v>
      </c>
      <c r="AP72" s="35" t="e">
        <f>IF('Crisis Indicator Data'!#REF!="No Data",1,IF(#REF!&lt;&gt;"",1,0))</f>
        <v>#REF!</v>
      </c>
      <c r="AQ72" s="35" t="e">
        <f>IF('Crisis Indicator Data'!#REF!="No Data",1,IF(#REF!&lt;&gt;"",1,0))</f>
        <v>#REF!</v>
      </c>
      <c r="AR72" s="35" t="e">
        <f>IF('Crisis Indicator Data'!#REF!="No Data",1,IF(#REF!&lt;&gt;"",1,0))</f>
        <v>#REF!</v>
      </c>
      <c r="AS72" s="35" t="e">
        <f>IF('Crisis Indicator Data'!#REF!="No Data",1,IF(#REF!&lt;&gt;"",1,0))</f>
        <v>#REF!</v>
      </c>
      <c r="AT72" s="35" t="e">
        <f>IF('Crisis Indicator Data'!#REF!="No Data",1,IF(#REF!&lt;&gt;"",1,0))</f>
        <v>#REF!</v>
      </c>
      <c r="AU72" s="35" t="e">
        <f>IF('Crisis Indicator Data'!#REF!="No Data",1,IF(#REF!&lt;&gt;"",1,0))</f>
        <v>#REF!</v>
      </c>
      <c r="AV72" s="35" t="e">
        <f>IF('Crisis Indicator Data'!#REF!="No Data",1,IF(#REF!&lt;&gt;"",1,0))</f>
        <v>#REF!</v>
      </c>
      <c r="AW72" s="35" t="e">
        <f>IF('Crisis Indicator Data'!#REF!="No Data",1,IF(#REF!&lt;&gt;"",1,0))</f>
        <v>#REF!</v>
      </c>
      <c r="AX72" s="35" t="e">
        <f>IF('Crisis Indicator Data'!#REF!="No Data",1,IF(#REF!&lt;&gt;"",1,0))</f>
        <v>#REF!</v>
      </c>
      <c r="AY72" s="35" t="e">
        <f>IF('Crisis Indicator Data'!#REF!="No Data",1,IF(#REF!&lt;&gt;"",1,0))</f>
        <v>#REF!</v>
      </c>
      <c r="AZ72" s="35" t="e">
        <f>IF('Crisis Indicator Data'!#REF!="No Data",1,IF(#REF!&lt;&gt;"",1,0))</f>
        <v>#REF!</v>
      </c>
      <c r="BA72" t="e">
        <f t="shared" si="2"/>
        <v>#REF!</v>
      </c>
      <c r="BB72" s="37" t="e">
        <f t="shared" si="3"/>
        <v>#REF!</v>
      </c>
    </row>
    <row r="73" spans="1:54" x14ac:dyDescent="0.35">
      <c r="A73" t="s">
        <v>135</v>
      </c>
      <c r="B73" s="35" t="e">
        <f>IF('Crisis Indicator Data'!#REF!="No Data",1,IF(#REF!&lt;&gt;"",1,0))</f>
        <v>#REF!</v>
      </c>
      <c r="C73" s="35" t="e">
        <f>IF('Crisis Indicator Data'!#REF!="No Data",1,IF(#REF!&lt;&gt;"",1,0))</f>
        <v>#REF!</v>
      </c>
      <c r="D73" s="35" t="e">
        <f>IF('Crisis Indicator Data'!#REF!="No Data",1,IF(#REF!&lt;&gt;"",1,0))</f>
        <v>#REF!</v>
      </c>
      <c r="E73" s="35" t="e">
        <f>IF('Crisis Indicator Data'!#REF!="No Data",1,IF(#REF!&lt;&gt;"",1,0))</f>
        <v>#REF!</v>
      </c>
      <c r="F73" s="35" t="e">
        <f>IF('Crisis Indicator Data'!#REF!="No Data",1,IF(#REF!&lt;&gt;"",1,0))</f>
        <v>#REF!</v>
      </c>
      <c r="G73" s="35" t="e">
        <f>IF('Crisis Indicator Data'!#REF!="No Data",1,IF(#REF!&lt;&gt;"",1,0))</f>
        <v>#REF!</v>
      </c>
      <c r="H73" s="35" t="e">
        <f>IF('Crisis Indicator Data'!#REF!="No Data",1,IF(#REF!&lt;&gt;"",1,0))</f>
        <v>#REF!</v>
      </c>
      <c r="I73" s="35" t="e">
        <f>IF('Crisis Indicator Data'!#REF!="No Data",1,IF(#REF!&lt;&gt;"",1,0))</f>
        <v>#REF!</v>
      </c>
      <c r="J73" s="35" t="e">
        <f>IF('Crisis Indicator Data'!#REF!="No Data",1,IF(#REF!&lt;&gt;"",1,0))</f>
        <v>#REF!</v>
      </c>
      <c r="K73" s="35" t="e">
        <f>IF('Crisis Indicator Data'!#REF!="No Data",1,IF(#REF!&lt;&gt;"",1,0))</f>
        <v>#REF!</v>
      </c>
      <c r="L73" s="35" t="e">
        <f>IF('Crisis Indicator Data'!#REF!="No Data",1,IF(#REF!&lt;&gt;"",1,0))</f>
        <v>#REF!</v>
      </c>
      <c r="M73" s="35" t="e">
        <f>IF('Crisis Indicator Data'!#REF!="No Data",1,IF(#REF!&lt;&gt;"",1,0))</f>
        <v>#REF!</v>
      </c>
      <c r="N73" s="35" t="e">
        <f>IF('Crisis Indicator Data'!#REF!="No Data",1,IF(#REF!&lt;&gt;"",1,0))</f>
        <v>#REF!</v>
      </c>
      <c r="O73" s="35" t="e">
        <f>IF('Crisis Indicator Data'!#REF!="No Data",1,IF(#REF!&lt;&gt;"",1,0))</f>
        <v>#REF!</v>
      </c>
      <c r="P73" s="35" t="e">
        <f>IF('Crisis Indicator Data'!#REF!="No Data",1,IF(#REF!&lt;&gt;"",1,0))</f>
        <v>#REF!</v>
      </c>
      <c r="Q73" s="35" t="e">
        <f>IF('Crisis Indicator Data'!#REF!="No Data",1,IF(#REF!&lt;&gt;"",1,0))</f>
        <v>#REF!</v>
      </c>
      <c r="R73" s="35" t="e">
        <f>IF('Crisis Indicator Data'!#REF!="No Data",1,IF(#REF!&lt;&gt;"",1,0))</f>
        <v>#REF!</v>
      </c>
      <c r="S73" s="35" t="e">
        <f>IF('Crisis Indicator Data'!#REF!="No Data",1,IF(#REF!&lt;&gt;"",1,0))</f>
        <v>#REF!</v>
      </c>
      <c r="T73" s="35" t="e">
        <f>IF('Crisis Indicator Data'!#REF!="No Data",1,IF(#REF!&lt;&gt;"",1,0))</f>
        <v>#REF!</v>
      </c>
      <c r="U73" s="35" t="e">
        <f>IF('Crisis Indicator Data'!#REF!="No Data",1,IF(#REF!&lt;&gt;"",1,0))</f>
        <v>#REF!</v>
      </c>
      <c r="V73" s="35" t="e">
        <f>IF('Crisis Indicator Data'!#REF!="No Data",1,IF(#REF!&lt;&gt;"",1,0))</f>
        <v>#REF!</v>
      </c>
      <c r="W73" s="35" t="e">
        <f>IF('Crisis Indicator Data'!#REF!="No Data",1,IF(#REF!&lt;&gt;"",1,0))</f>
        <v>#REF!</v>
      </c>
      <c r="X73" s="35" t="e">
        <f>IF('Crisis Indicator Data'!#REF!="No Data",1,IF(#REF!&lt;&gt;"",1,0))</f>
        <v>#REF!</v>
      </c>
      <c r="Y73" s="35" t="e">
        <f>IF('Crisis Indicator Data'!#REF!="No Data",1,IF(#REF!&lt;&gt;"",1,0))</f>
        <v>#REF!</v>
      </c>
      <c r="Z73" s="35" t="e">
        <f>IF('Crisis Indicator Data'!#REF!="No Data",1,IF(#REF!&lt;&gt;"",1,0))</f>
        <v>#REF!</v>
      </c>
      <c r="AA73" s="35" t="e">
        <f>IF('Crisis Indicator Data'!#REF!="No Data",1,IF(#REF!&lt;&gt;"",1,0))</f>
        <v>#REF!</v>
      </c>
      <c r="AB73" s="35" t="e">
        <f>IF('Crisis Indicator Data'!#REF!="No Data",1,IF(#REF!&lt;&gt;"",1,0))</f>
        <v>#REF!</v>
      </c>
      <c r="AC73" s="35" t="e">
        <f>IF('Crisis Indicator Data'!#REF!="No Data",1,IF(#REF!&lt;&gt;"",1,0))</f>
        <v>#REF!</v>
      </c>
      <c r="AD73" s="35" t="e">
        <f>IF('Crisis Indicator Data'!#REF!="No Data",1,IF(#REF!&lt;&gt;"",1,0))</f>
        <v>#REF!</v>
      </c>
      <c r="AE73" s="35" t="e">
        <f>IF('Crisis Indicator Data'!#REF!="No Data",1,IF(#REF!&lt;&gt;"",1,0))</f>
        <v>#REF!</v>
      </c>
      <c r="AF73" s="35" t="e">
        <f>IF('Crisis Indicator Data'!#REF!="No Data",1,IF(#REF!&lt;&gt;"",1,0))</f>
        <v>#REF!</v>
      </c>
      <c r="AG73" s="35" t="e">
        <f>IF('Crisis Indicator Data'!#REF!="No Data",1,IF(#REF!&lt;&gt;"",1,0))</f>
        <v>#REF!</v>
      </c>
      <c r="AH73" s="35" t="e">
        <f>IF('Crisis Indicator Data'!#REF!="No Data",1,IF(#REF!&lt;&gt;"",1,0))</f>
        <v>#REF!</v>
      </c>
      <c r="AI73" s="35" t="e">
        <f>IF('Crisis Indicator Data'!#REF!="No Data",1,IF(#REF!&lt;&gt;"",1,0))</f>
        <v>#REF!</v>
      </c>
      <c r="AJ73" s="35" t="e">
        <f>IF('Crisis Indicator Data'!#REF!="No Data",1,IF(#REF!&lt;&gt;"",1,0))</f>
        <v>#REF!</v>
      </c>
      <c r="AK73" s="35" t="e">
        <f>IF('Crisis Indicator Data'!#REF!="No Data",1,IF(#REF!&lt;&gt;"",1,0))</f>
        <v>#REF!</v>
      </c>
      <c r="AL73" s="35" t="e">
        <f>IF('Crisis Indicator Data'!#REF!="No Data",1,IF(#REF!&lt;&gt;"",1,0))</f>
        <v>#REF!</v>
      </c>
      <c r="AM73" s="35" t="e">
        <f>IF('Crisis Indicator Data'!#REF!="No Data",1,IF(#REF!&lt;&gt;"",1,0))</f>
        <v>#REF!</v>
      </c>
      <c r="AN73" s="35" t="e">
        <f>IF('Crisis Indicator Data'!#REF!="No Data",1,IF(#REF!&lt;&gt;"",1,0))</f>
        <v>#REF!</v>
      </c>
      <c r="AO73" s="35" t="e">
        <f>IF('Crisis Indicator Data'!#REF!="No Data",1,IF(#REF!&lt;&gt;"",1,0))</f>
        <v>#REF!</v>
      </c>
      <c r="AP73" s="35" t="e">
        <f>IF('Crisis Indicator Data'!#REF!="No Data",1,IF(#REF!&lt;&gt;"",1,0))</f>
        <v>#REF!</v>
      </c>
      <c r="AQ73" s="35" t="e">
        <f>IF('Crisis Indicator Data'!#REF!="No Data",1,IF(#REF!&lt;&gt;"",1,0))</f>
        <v>#REF!</v>
      </c>
      <c r="AR73" s="35" t="e">
        <f>IF('Crisis Indicator Data'!#REF!="No Data",1,IF(#REF!&lt;&gt;"",1,0))</f>
        <v>#REF!</v>
      </c>
      <c r="AS73" s="35" t="e">
        <f>IF('Crisis Indicator Data'!#REF!="No Data",1,IF(#REF!&lt;&gt;"",1,0))</f>
        <v>#REF!</v>
      </c>
      <c r="AT73" s="35" t="e">
        <f>IF('Crisis Indicator Data'!#REF!="No Data",1,IF(#REF!&lt;&gt;"",1,0))</f>
        <v>#REF!</v>
      </c>
      <c r="AU73" s="35" t="e">
        <f>IF('Crisis Indicator Data'!#REF!="No Data",1,IF(#REF!&lt;&gt;"",1,0))</f>
        <v>#REF!</v>
      </c>
      <c r="AV73" s="35" t="e">
        <f>IF('Crisis Indicator Data'!#REF!="No Data",1,IF(#REF!&lt;&gt;"",1,0))</f>
        <v>#REF!</v>
      </c>
      <c r="AW73" s="35" t="e">
        <f>IF('Crisis Indicator Data'!#REF!="No Data",1,IF(#REF!&lt;&gt;"",1,0))</f>
        <v>#REF!</v>
      </c>
      <c r="AX73" s="35" t="e">
        <f>IF('Crisis Indicator Data'!#REF!="No Data",1,IF(#REF!&lt;&gt;"",1,0))</f>
        <v>#REF!</v>
      </c>
      <c r="AY73" s="35" t="e">
        <f>IF('Crisis Indicator Data'!#REF!="No Data",1,IF(#REF!&lt;&gt;"",1,0))</f>
        <v>#REF!</v>
      </c>
      <c r="AZ73" s="35" t="e">
        <f>IF('Crisis Indicator Data'!#REF!="No Data",1,IF(#REF!&lt;&gt;"",1,0))</f>
        <v>#REF!</v>
      </c>
      <c r="BA73" t="e">
        <f t="shared" si="2"/>
        <v>#REF!</v>
      </c>
      <c r="BB73" s="37" t="e">
        <f t="shared" si="3"/>
        <v>#REF!</v>
      </c>
    </row>
    <row r="74" spans="1:54" x14ac:dyDescent="0.35">
      <c r="A74" t="s">
        <v>137</v>
      </c>
      <c r="B74" s="35" t="e">
        <f>IF('Crisis Indicator Data'!#REF!="No Data",1,IF(#REF!&lt;&gt;"",1,0))</f>
        <v>#REF!</v>
      </c>
      <c r="C74" s="35" t="e">
        <f>IF('Crisis Indicator Data'!#REF!="No Data",1,IF(#REF!&lt;&gt;"",1,0))</f>
        <v>#REF!</v>
      </c>
      <c r="D74" s="35" t="e">
        <f>IF('Crisis Indicator Data'!#REF!="No Data",1,IF(#REF!&lt;&gt;"",1,0))</f>
        <v>#REF!</v>
      </c>
      <c r="E74" s="35" t="e">
        <f>IF('Crisis Indicator Data'!#REF!="No Data",1,IF(#REF!&lt;&gt;"",1,0))</f>
        <v>#REF!</v>
      </c>
      <c r="F74" s="35" t="e">
        <f>IF('Crisis Indicator Data'!#REF!="No Data",1,IF(#REF!&lt;&gt;"",1,0))</f>
        <v>#REF!</v>
      </c>
      <c r="G74" s="35" t="e">
        <f>IF('Crisis Indicator Data'!#REF!="No Data",1,IF(#REF!&lt;&gt;"",1,0))</f>
        <v>#REF!</v>
      </c>
      <c r="H74" s="35" t="e">
        <f>IF('Crisis Indicator Data'!#REF!="No Data",1,IF(#REF!&lt;&gt;"",1,0))</f>
        <v>#REF!</v>
      </c>
      <c r="I74" s="35" t="e">
        <f>IF('Crisis Indicator Data'!#REF!="No Data",1,IF(#REF!&lt;&gt;"",1,0))</f>
        <v>#REF!</v>
      </c>
      <c r="J74" s="35" t="e">
        <f>IF('Crisis Indicator Data'!#REF!="No Data",1,IF(#REF!&lt;&gt;"",1,0))</f>
        <v>#REF!</v>
      </c>
      <c r="K74" s="35" t="e">
        <f>IF('Crisis Indicator Data'!#REF!="No Data",1,IF(#REF!&lt;&gt;"",1,0))</f>
        <v>#REF!</v>
      </c>
      <c r="L74" s="35" t="e">
        <f>IF('Crisis Indicator Data'!#REF!="No Data",1,IF(#REF!&lt;&gt;"",1,0))</f>
        <v>#REF!</v>
      </c>
      <c r="M74" s="35" t="e">
        <f>IF('Crisis Indicator Data'!#REF!="No Data",1,IF(#REF!&lt;&gt;"",1,0))</f>
        <v>#REF!</v>
      </c>
      <c r="N74" s="35" t="e">
        <f>IF('Crisis Indicator Data'!#REF!="No Data",1,IF(#REF!&lt;&gt;"",1,0))</f>
        <v>#REF!</v>
      </c>
      <c r="O74" s="35" t="e">
        <f>IF('Crisis Indicator Data'!#REF!="No Data",1,IF(#REF!&lt;&gt;"",1,0))</f>
        <v>#REF!</v>
      </c>
      <c r="P74" s="35" t="e">
        <f>IF('Crisis Indicator Data'!#REF!="No Data",1,IF(#REF!&lt;&gt;"",1,0))</f>
        <v>#REF!</v>
      </c>
      <c r="Q74" s="35" t="e">
        <f>IF('Crisis Indicator Data'!#REF!="No Data",1,IF(#REF!&lt;&gt;"",1,0))</f>
        <v>#REF!</v>
      </c>
      <c r="R74" s="35" t="e">
        <f>IF('Crisis Indicator Data'!#REF!="No Data",1,IF(#REF!&lt;&gt;"",1,0))</f>
        <v>#REF!</v>
      </c>
      <c r="S74" s="35" t="e">
        <f>IF('Crisis Indicator Data'!#REF!="No Data",1,IF(#REF!&lt;&gt;"",1,0))</f>
        <v>#REF!</v>
      </c>
      <c r="T74" s="35" t="e">
        <f>IF('Crisis Indicator Data'!#REF!="No Data",1,IF(#REF!&lt;&gt;"",1,0))</f>
        <v>#REF!</v>
      </c>
      <c r="U74" s="35" t="e">
        <f>IF('Crisis Indicator Data'!#REF!="No Data",1,IF(#REF!&lt;&gt;"",1,0))</f>
        <v>#REF!</v>
      </c>
      <c r="V74" s="35" t="e">
        <f>IF('Crisis Indicator Data'!#REF!="No Data",1,IF(#REF!&lt;&gt;"",1,0))</f>
        <v>#REF!</v>
      </c>
      <c r="W74" s="35" t="e">
        <f>IF('Crisis Indicator Data'!#REF!="No Data",1,IF(#REF!&lt;&gt;"",1,0))</f>
        <v>#REF!</v>
      </c>
      <c r="X74" s="35" t="e">
        <f>IF('Crisis Indicator Data'!#REF!="No Data",1,IF(#REF!&lt;&gt;"",1,0))</f>
        <v>#REF!</v>
      </c>
      <c r="Y74" s="35" t="e">
        <f>IF('Crisis Indicator Data'!#REF!="No Data",1,IF(#REF!&lt;&gt;"",1,0))</f>
        <v>#REF!</v>
      </c>
      <c r="Z74" s="35" t="e">
        <f>IF('Crisis Indicator Data'!#REF!="No Data",1,IF(#REF!&lt;&gt;"",1,0))</f>
        <v>#REF!</v>
      </c>
      <c r="AA74" s="35" t="e">
        <f>IF('Crisis Indicator Data'!#REF!="No Data",1,IF(#REF!&lt;&gt;"",1,0))</f>
        <v>#REF!</v>
      </c>
      <c r="AB74" s="35" t="e">
        <f>IF('Crisis Indicator Data'!#REF!="No Data",1,IF(#REF!&lt;&gt;"",1,0))</f>
        <v>#REF!</v>
      </c>
      <c r="AC74" s="35" t="e">
        <f>IF('Crisis Indicator Data'!#REF!="No Data",1,IF(#REF!&lt;&gt;"",1,0))</f>
        <v>#REF!</v>
      </c>
      <c r="AD74" s="35" t="e">
        <f>IF('Crisis Indicator Data'!#REF!="No Data",1,IF(#REF!&lt;&gt;"",1,0))</f>
        <v>#REF!</v>
      </c>
      <c r="AE74" s="35" t="e">
        <f>IF('Crisis Indicator Data'!#REF!="No Data",1,IF(#REF!&lt;&gt;"",1,0))</f>
        <v>#REF!</v>
      </c>
      <c r="AF74" s="35" t="e">
        <f>IF('Crisis Indicator Data'!#REF!="No Data",1,IF(#REF!&lt;&gt;"",1,0))</f>
        <v>#REF!</v>
      </c>
      <c r="AG74" s="35" t="e">
        <f>IF('Crisis Indicator Data'!#REF!="No Data",1,IF(#REF!&lt;&gt;"",1,0))</f>
        <v>#REF!</v>
      </c>
      <c r="AH74" s="35" t="e">
        <f>IF('Crisis Indicator Data'!#REF!="No Data",1,IF(#REF!&lt;&gt;"",1,0))</f>
        <v>#REF!</v>
      </c>
      <c r="AI74" s="35" t="e">
        <f>IF('Crisis Indicator Data'!#REF!="No Data",1,IF(#REF!&lt;&gt;"",1,0))</f>
        <v>#REF!</v>
      </c>
      <c r="AJ74" s="35" t="e">
        <f>IF('Crisis Indicator Data'!#REF!="No Data",1,IF(#REF!&lt;&gt;"",1,0))</f>
        <v>#REF!</v>
      </c>
      <c r="AK74" s="35" t="e">
        <f>IF('Crisis Indicator Data'!#REF!="No Data",1,IF(#REF!&lt;&gt;"",1,0))</f>
        <v>#REF!</v>
      </c>
      <c r="AL74" s="35" t="e">
        <f>IF('Crisis Indicator Data'!#REF!="No Data",1,IF(#REF!&lt;&gt;"",1,0))</f>
        <v>#REF!</v>
      </c>
      <c r="AM74" s="35" t="e">
        <f>IF('Crisis Indicator Data'!#REF!="No Data",1,IF(#REF!&lt;&gt;"",1,0))</f>
        <v>#REF!</v>
      </c>
      <c r="AN74" s="35" t="e">
        <f>IF('Crisis Indicator Data'!#REF!="No Data",1,IF(#REF!&lt;&gt;"",1,0))</f>
        <v>#REF!</v>
      </c>
      <c r="AO74" s="35" t="e">
        <f>IF('Crisis Indicator Data'!#REF!="No Data",1,IF(#REF!&lt;&gt;"",1,0))</f>
        <v>#REF!</v>
      </c>
      <c r="AP74" s="35" t="e">
        <f>IF('Crisis Indicator Data'!#REF!="No Data",1,IF(#REF!&lt;&gt;"",1,0))</f>
        <v>#REF!</v>
      </c>
      <c r="AQ74" s="35" t="e">
        <f>IF('Crisis Indicator Data'!#REF!="No Data",1,IF(#REF!&lt;&gt;"",1,0))</f>
        <v>#REF!</v>
      </c>
      <c r="AR74" s="35" t="e">
        <f>IF('Crisis Indicator Data'!#REF!="No Data",1,IF(#REF!&lt;&gt;"",1,0))</f>
        <v>#REF!</v>
      </c>
      <c r="AS74" s="35" t="e">
        <f>IF('Crisis Indicator Data'!#REF!="No Data",1,IF(#REF!&lt;&gt;"",1,0))</f>
        <v>#REF!</v>
      </c>
      <c r="AT74" s="35" t="e">
        <f>IF('Crisis Indicator Data'!#REF!="No Data",1,IF(#REF!&lt;&gt;"",1,0))</f>
        <v>#REF!</v>
      </c>
      <c r="AU74" s="35" t="e">
        <f>IF('Crisis Indicator Data'!#REF!="No Data",1,IF(#REF!&lt;&gt;"",1,0))</f>
        <v>#REF!</v>
      </c>
      <c r="AV74" s="35" t="e">
        <f>IF('Crisis Indicator Data'!#REF!="No Data",1,IF(#REF!&lt;&gt;"",1,0))</f>
        <v>#REF!</v>
      </c>
      <c r="AW74" s="35" t="e">
        <f>IF('Crisis Indicator Data'!#REF!="No Data",1,IF(#REF!&lt;&gt;"",1,0))</f>
        <v>#REF!</v>
      </c>
      <c r="AX74" s="35" t="e">
        <f>IF('Crisis Indicator Data'!#REF!="No Data",1,IF(#REF!&lt;&gt;"",1,0))</f>
        <v>#REF!</v>
      </c>
      <c r="AY74" s="35" t="e">
        <f>IF('Crisis Indicator Data'!#REF!="No Data",1,IF(#REF!&lt;&gt;"",1,0))</f>
        <v>#REF!</v>
      </c>
      <c r="AZ74" s="35" t="e">
        <f>IF('Crisis Indicator Data'!#REF!="No Data",1,IF(#REF!&lt;&gt;"",1,0))</f>
        <v>#REF!</v>
      </c>
      <c r="BA74" t="e">
        <f t="shared" si="2"/>
        <v>#REF!</v>
      </c>
      <c r="BB74" s="37" t="e">
        <f t="shared" si="3"/>
        <v>#REF!</v>
      </c>
    </row>
    <row r="75" spans="1:54" x14ac:dyDescent="0.35">
      <c r="A75" t="s">
        <v>139</v>
      </c>
      <c r="B75" s="35" t="e">
        <f>IF('Crisis Indicator Data'!#REF!="No Data",1,IF(#REF!&lt;&gt;"",1,0))</f>
        <v>#REF!</v>
      </c>
      <c r="C75" s="35" t="e">
        <f>IF('Crisis Indicator Data'!#REF!="No Data",1,IF(#REF!&lt;&gt;"",1,0))</f>
        <v>#REF!</v>
      </c>
      <c r="D75" s="35" t="e">
        <f>IF('Crisis Indicator Data'!#REF!="No Data",1,IF(#REF!&lt;&gt;"",1,0))</f>
        <v>#REF!</v>
      </c>
      <c r="E75" s="35" t="e">
        <f>IF('Crisis Indicator Data'!#REF!="No Data",1,IF(#REF!&lt;&gt;"",1,0))</f>
        <v>#REF!</v>
      </c>
      <c r="F75" s="35" t="e">
        <f>IF('Crisis Indicator Data'!#REF!="No Data",1,IF(#REF!&lt;&gt;"",1,0))</f>
        <v>#REF!</v>
      </c>
      <c r="G75" s="35" t="e">
        <f>IF('Crisis Indicator Data'!#REF!="No Data",1,IF(#REF!&lt;&gt;"",1,0))</f>
        <v>#REF!</v>
      </c>
      <c r="H75" s="35" t="e">
        <f>IF('Crisis Indicator Data'!#REF!="No Data",1,IF(#REF!&lt;&gt;"",1,0))</f>
        <v>#REF!</v>
      </c>
      <c r="I75" s="35" t="e">
        <f>IF('Crisis Indicator Data'!#REF!="No Data",1,IF(#REF!&lt;&gt;"",1,0))</f>
        <v>#REF!</v>
      </c>
      <c r="J75" s="35" t="e">
        <f>IF('Crisis Indicator Data'!#REF!="No Data",1,IF(#REF!&lt;&gt;"",1,0))</f>
        <v>#REF!</v>
      </c>
      <c r="K75" s="35" t="e">
        <f>IF('Crisis Indicator Data'!#REF!="No Data",1,IF(#REF!&lt;&gt;"",1,0))</f>
        <v>#REF!</v>
      </c>
      <c r="L75" s="35" t="e">
        <f>IF('Crisis Indicator Data'!#REF!="No Data",1,IF(#REF!&lt;&gt;"",1,0))</f>
        <v>#REF!</v>
      </c>
      <c r="M75" s="35" t="e">
        <f>IF('Crisis Indicator Data'!#REF!="No Data",1,IF(#REF!&lt;&gt;"",1,0))</f>
        <v>#REF!</v>
      </c>
      <c r="N75" s="35" t="e">
        <f>IF('Crisis Indicator Data'!#REF!="No Data",1,IF(#REF!&lt;&gt;"",1,0))</f>
        <v>#REF!</v>
      </c>
      <c r="O75" s="35" t="e">
        <f>IF('Crisis Indicator Data'!#REF!="No Data",1,IF(#REF!&lt;&gt;"",1,0))</f>
        <v>#REF!</v>
      </c>
      <c r="P75" s="35" t="e">
        <f>IF('Crisis Indicator Data'!#REF!="No Data",1,IF(#REF!&lt;&gt;"",1,0))</f>
        <v>#REF!</v>
      </c>
      <c r="Q75" s="35" t="e">
        <f>IF('Crisis Indicator Data'!#REF!="No Data",1,IF(#REF!&lt;&gt;"",1,0))</f>
        <v>#REF!</v>
      </c>
      <c r="R75" s="35" t="e">
        <f>IF('Crisis Indicator Data'!#REF!="No Data",1,IF(#REF!&lt;&gt;"",1,0))</f>
        <v>#REF!</v>
      </c>
      <c r="S75" s="35" t="e">
        <f>IF('Crisis Indicator Data'!#REF!="No Data",1,IF(#REF!&lt;&gt;"",1,0))</f>
        <v>#REF!</v>
      </c>
      <c r="T75" s="35" t="e">
        <f>IF('Crisis Indicator Data'!#REF!="No Data",1,IF(#REF!&lt;&gt;"",1,0))</f>
        <v>#REF!</v>
      </c>
      <c r="U75" s="35" t="e">
        <f>IF('Crisis Indicator Data'!#REF!="No Data",1,IF(#REF!&lt;&gt;"",1,0))</f>
        <v>#REF!</v>
      </c>
      <c r="V75" s="35" t="e">
        <f>IF('Crisis Indicator Data'!#REF!="No Data",1,IF(#REF!&lt;&gt;"",1,0))</f>
        <v>#REF!</v>
      </c>
      <c r="W75" s="35" t="e">
        <f>IF('Crisis Indicator Data'!#REF!="No Data",1,IF(#REF!&lt;&gt;"",1,0))</f>
        <v>#REF!</v>
      </c>
      <c r="X75" s="35" t="e">
        <f>IF('Crisis Indicator Data'!#REF!="No Data",1,IF(#REF!&lt;&gt;"",1,0))</f>
        <v>#REF!</v>
      </c>
      <c r="Y75" s="35" t="e">
        <f>IF('Crisis Indicator Data'!#REF!="No Data",1,IF(#REF!&lt;&gt;"",1,0))</f>
        <v>#REF!</v>
      </c>
      <c r="Z75" s="35" t="e">
        <f>IF('Crisis Indicator Data'!#REF!="No Data",1,IF(#REF!&lt;&gt;"",1,0))</f>
        <v>#REF!</v>
      </c>
      <c r="AA75" s="35" t="e">
        <f>IF('Crisis Indicator Data'!#REF!="No Data",1,IF(#REF!&lt;&gt;"",1,0))</f>
        <v>#REF!</v>
      </c>
      <c r="AB75" s="35" t="e">
        <f>IF('Crisis Indicator Data'!#REF!="No Data",1,IF(#REF!&lt;&gt;"",1,0))</f>
        <v>#REF!</v>
      </c>
      <c r="AC75" s="35" t="e">
        <f>IF('Crisis Indicator Data'!#REF!="No Data",1,IF(#REF!&lt;&gt;"",1,0))</f>
        <v>#REF!</v>
      </c>
      <c r="AD75" s="35" t="e">
        <f>IF('Crisis Indicator Data'!#REF!="No Data",1,IF(#REF!&lt;&gt;"",1,0))</f>
        <v>#REF!</v>
      </c>
      <c r="AE75" s="35" t="e">
        <f>IF('Crisis Indicator Data'!#REF!="No Data",1,IF(#REF!&lt;&gt;"",1,0))</f>
        <v>#REF!</v>
      </c>
      <c r="AF75" s="35" t="e">
        <f>IF('Crisis Indicator Data'!#REF!="No Data",1,IF(#REF!&lt;&gt;"",1,0))</f>
        <v>#REF!</v>
      </c>
      <c r="AG75" s="35" t="e">
        <f>IF('Crisis Indicator Data'!#REF!="No Data",1,IF(#REF!&lt;&gt;"",1,0))</f>
        <v>#REF!</v>
      </c>
      <c r="AH75" s="35" t="e">
        <f>IF('Crisis Indicator Data'!#REF!="No Data",1,IF(#REF!&lt;&gt;"",1,0))</f>
        <v>#REF!</v>
      </c>
      <c r="AI75" s="35" t="e">
        <f>IF('Crisis Indicator Data'!#REF!="No Data",1,IF(#REF!&lt;&gt;"",1,0))</f>
        <v>#REF!</v>
      </c>
      <c r="AJ75" s="35" t="e">
        <f>IF('Crisis Indicator Data'!#REF!="No Data",1,IF(#REF!&lt;&gt;"",1,0))</f>
        <v>#REF!</v>
      </c>
      <c r="AK75" s="35" t="e">
        <f>IF('Crisis Indicator Data'!#REF!="No Data",1,IF(#REF!&lt;&gt;"",1,0))</f>
        <v>#REF!</v>
      </c>
      <c r="AL75" s="35" t="e">
        <f>IF('Crisis Indicator Data'!#REF!="No Data",1,IF(#REF!&lt;&gt;"",1,0))</f>
        <v>#REF!</v>
      </c>
      <c r="AM75" s="35" t="e">
        <f>IF('Crisis Indicator Data'!#REF!="No Data",1,IF(#REF!&lt;&gt;"",1,0))</f>
        <v>#REF!</v>
      </c>
      <c r="AN75" s="35" t="e">
        <f>IF('Crisis Indicator Data'!#REF!="No Data",1,IF(#REF!&lt;&gt;"",1,0))</f>
        <v>#REF!</v>
      </c>
      <c r="AO75" s="35" t="e">
        <f>IF('Crisis Indicator Data'!#REF!="No Data",1,IF(#REF!&lt;&gt;"",1,0))</f>
        <v>#REF!</v>
      </c>
      <c r="AP75" s="35" t="e">
        <f>IF('Crisis Indicator Data'!#REF!="No Data",1,IF(#REF!&lt;&gt;"",1,0))</f>
        <v>#REF!</v>
      </c>
      <c r="AQ75" s="35" t="e">
        <f>IF('Crisis Indicator Data'!#REF!="No Data",1,IF(#REF!&lt;&gt;"",1,0))</f>
        <v>#REF!</v>
      </c>
      <c r="AR75" s="35" t="e">
        <f>IF('Crisis Indicator Data'!#REF!="No Data",1,IF(#REF!&lt;&gt;"",1,0))</f>
        <v>#REF!</v>
      </c>
      <c r="AS75" s="35" t="e">
        <f>IF('Crisis Indicator Data'!#REF!="No Data",1,IF(#REF!&lt;&gt;"",1,0))</f>
        <v>#REF!</v>
      </c>
      <c r="AT75" s="35" t="e">
        <f>IF('Crisis Indicator Data'!#REF!="No Data",1,IF(#REF!&lt;&gt;"",1,0))</f>
        <v>#REF!</v>
      </c>
      <c r="AU75" s="35" t="e">
        <f>IF('Crisis Indicator Data'!#REF!="No Data",1,IF(#REF!&lt;&gt;"",1,0))</f>
        <v>#REF!</v>
      </c>
      <c r="AV75" s="35" t="e">
        <f>IF('Crisis Indicator Data'!#REF!="No Data",1,IF(#REF!&lt;&gt;"",1,0))</f>
        <v>#REF!</v>
      </c>
      <c r="AW75" s="35" t="e">
        <f>IF('Crisis Indicator Data'!#REF!="No Data",1,IF(#REF!&lt;&gt;"",1,0))</f>
        <v>#REF!</v>
      </c>
      <c r="AX75" s="35" t="e">
        <f>IF('Crisis Indicator Data'!#REF!="No Data",1,IF(#REF!&lt;&gt;"",1,0))</f>
        <v>#REF!</v>
      </c>
      <c r="AY75" s="35" t="e">
        <f>IF('Crisis Indicator Data'!#REF!="No Data",1,IF(#REF!&lt;&gt;"",1,0))</f>
        <v>#REF!</v>
      </c>
      <c r="AZ75" s="35" t="e">
        <f>IF('Crisis Indicator Data'!#REF!="No Data",1,IF(#REF!&lt;&gt;"",1,0))</f>
        <v>#REF!</v>
      </c>
      <c r="BA75" t="e">
        <f t="shared" si="2"/>
        <v>#REF!</v>
      </c>
      <c r="BB75" s="37" t="e">
        <f t="shared" si="3"/>
        <v>#REF!</v>
      </c>
    </row>
    <row r="76" spans="1:54" x14ac:dyDescent="0.35">
      <c r="A76" t="s">
        <v>141</v>
      </c>
      <c r="B76" s="35" t="e">
        <f>IF('Crisis Indicator Data'!#REF!="No Data",1,IF(#REF!&lt;&gt;"",1,0))</f>
        <v>#REF!</v>
      </c>
      <c r="C76" s="35" t="e">
        <f>IF('Crisis Indicator Data'!#REF!="No Data",1,IF(#REF!&lt;&gt;"",1,0))</f>
        <v>#REF!</v>
      </c>
      <c r="D76" s="35" t="e">
        <f>IF('Crisis Indicator Data'!#REF!="No Data",1,IF(#REF!&lt;&gt;"",1,0))</f>
        <v>#REF!</v>
      </c>
      <c r="E76" s="35" t="e">
        <f>IF('Crisis Indicator Data'!#REF!="No Data",1,IF(#REF!&lt;&gt;"",1,0))</f>
        <v>#REF!</v>
      </c>
      <c r="F76" s="35" t="e">
        <f>IF('Crisis Indicator Data'!#REF!="No Data",1,IF(#REF!&lt;&gt;"",1,0))</f>
        <v>#REF!</v>
      </c>
      <c r="G76" s="35" t="e">
        <f>IF('Crisis Indicator Data'!#REF!="No Data",1,IF(#REF!&lt;&gt;"",1,0))</f>
        <v>#REF!</v>
      </c>
      <c r="H76" s="35" t="e">
        <f>IF('Crisis Indicator Data'!#REF!="No Data",1,IF(#REF!&lt;&gt;"",1,0))</f>
        <v>#REF!</v>
      </c>
      <c r="I76" s="35" t="e">
        <f>IF('Crisis Indicator Data'!#REF!="No Data",1,IF(#REF!&lt;&gt;"",1,0))</f>
        <v>#REF!</v>
      </c>
      <c r="J76" s="35" t="e">
        <f>IF('Crisis Indicator Data'!#REF!="No Data",1,IF(#REF!&lt;&gt;"",1,0))</f>
        <v>#REF!</v>
      </c>
      <c r="K76" s="35" t="e">
        <f>IF('Crisis Indicator Data'!#REF!="No Data",1,IF(#REF!&lt;&gt;"",1,0))</f>
        <v>#REF!</v>
      </c>
      <c r="L76" s="35" t="e">
        <f>IF('Crisis Indicator Data'!#REF!="No Data",1,IF(#REF!&lt;&gt;"",1,0))</f>
        <v>#REF!</v>
      </c>
      <c r="M76" s="35" t="e">
        <f>IF('Crisis Indicator Data'!#REF!="No Data",1,IF(#REF!&lt;&gt;"",1,0))</f>
        <v>#REF!</v>
      </c>
      <c r="N76" s="35" t="e">
        <f>IF('Crisis Indicator Data'!#REF!="No Data",1,IF(#REF!&lt;&gt;"",1,0))</f>
        <v>#REF!</v>
      </c>
      <c r="O76" s="35" t="e">
        <f>IF('Crisis Indicator Data'!#REF!="No Data",1,IF(#REF!&lt;&gt;"",1,0))</f>
        <v>#REF!</v>
      </c>
      <c r="P76" s="35" t="e">
        <f>IF('Crisis Indicator Data'!#REF!="No Data",1,IF(#REF!&lt;&gt;"",1,0))</f>
        <v>#REF!</v>
      </c>
      <c r="Q76" s="35" t="e">
        <f>IF('Crisis Indicator Data'!#REF!="No Data",1,IF(#REF!&lt;&gt;"",1,0))</f>
        <v>#REF!</v>
      </c>
      <c r="R76" s="35" t="e">
        <f>IF('Crisis Indicator Data'!#REF!="No Data",1,IF(#REF!&lt;&gt;"",1,0))</f>
        <v>#REF!</v>
      </c>
      <c r="S76" s="35" t="e">
        <f>IF('Crisis Indicator Data'!#REF!="No Data",1,IF(#REF!&lt;&gt;"",1,0))</f>
        <v>#REF!</v>
      </c>
      <c r="T76" s="35" t="e">
        <f>IF('Crisis Indicator Data'!#REF!="No Data",1,IF(#REF!&lt;&gt;"",1,0))</f>
        <v>#REF!</v>
      </c>
      <c r="U76" s="35" t="e">
        <f>IF('Crisis Indicator Data'!#REF!="No Data",1,IF(#REF!&lt;&gt;"",1,0))</f>
        <v>#REF!</v>
      </c>
      <c r="V76" s="35" t="e">
        <f>IF('Crisis Indicator Data'!#REF!="No Data",1,IF(#REF!&lt;&gt;"",1,0))</f>
        <v>#REF!</v>
      </c>
      <c r="W76" s="35" t="e">
        <f>IF('Crisis Indicator Data'!#REF!="No Data",1,IF(#REF!&lt;&gt;"",1,0))</f>
        <v>#REF!</v>
      </c>
      <c r="X76" s="35" t="e">
        <f>IF('Crisis Indicator Data'!#REF!="No Data",1,IF(#REF!&lt;&gt;"",1,0))</f>
        <v>#REF!</v>
      </c>
      <c r="Y76" s="35" t="e">
        <f>IF('Crisis Indicator Data'!#REF!="No Data",1,IF(#REF!&lt;&gt;"",1,0))</f>
        <v>#REF!</v>
      </c>
      <c r="Z76" s="35" t="e">
        <f>IF('Crisis Indicator Data'!#REF!="No Data",1,IF(#REF!&lt;&gt;"",1,0))</f>
        <v>#REF!</v>
      </c>
      <c r="AA76" s="35" t="e">
        <f>IF('Crisis Indicator Data'!#REF!="No Data",1,IF(#REF!&lt;&gt;"",1,0))</f>
        <v>#REF!</v>
      </c>
      <c r="AB76" s="35" t="e">
        <f>IF('Crisis Indicator Data'!#REF!="No Data",1,IF(#REF!&lt;&gt;"",1,0))</f>
        <v>#REF!</v>
      </c>
      <c r="AC76" s="35" t="e">
        <f>IF('Crisis Indicator Data'!#REF!="No Data",1,IF(#REF!&lt;&gt;"",1,0))</f>
        <v>#REF!</v>
      </c>
      <c r="AD76" s="35" t="e">
        <f>IF('Crisis Indicator Data'!#REF!="No Data",1,IF(#REF!&lt;&gt;"",1,0))</f>
        <v>#REF!</v>
      </c>
      <c r="AE76" s="35" t="e">
        <f>IF('Crisis Indicator Data'!#REF!="No Data",1,IF(#REF!&lt;&gt;"",1,0))</f>
        <v>#REF!</v>
      </c>
      <c r="AF76" s="35" t="e">
        <f>IF('Crisis Indicator Data'!#REF!="No Data",1,IF(#REF!&lt;&gt;"",1,0))</f>
        <v>#REF!</v>
      </c>
      <c r="AG76" s="35" t="e">
        <f>IF('Crisis Indicator Data'!#REF!="No Data",1,IF(#REF!&lt;&gt;"",1,0))</f>
        <v>#REF!</v>
      </c>
      <c r="AH76" s="35" t="e">
        <f>IF('Crisis Indicator Data'!#REF!="No Data",1,IF(#REF!&lt;&gt;"",1,0))</f>
        <v>#REF!</v>
      </c>
      <c r="AI76" s="35" t="e">
        <f>IF('Crisis Indicator Data'!#REF!="No Data",1,IF(#REF!&lt;&gt;"",1,0))</f>
        <v>#REF!</v>
      </c>
      <c r="AJ76" s="35" t="e">
        <f>IF('Crisis Indicator Data'!#REF!="No Data",1,IF(#REF!&lt;&gt;"",1,0))</f>
        <v>#REF!</v>
      </c>
      <c r="AK76" s="35" t="e">
        <f>IF('Crisis Indicator Data'!#REF!="No Data",1,IF(#REF!&lt;&gt;"",1,0))</f>
        <v>#REF!</v>
      </c>
      <c r="AL76" s="35" t="e">
        <f>IF('Crisis Indicator Data'!#REF!="No Data",1,IF(#REF!&lt;&gt;"",1,0))</f>
        <v>#REF!</v>
      </c>
      <c r="AM76" s="35" t="e">
        <f>IF('Crisis Indicator Data'!#REF!="No Data",1,IF(#REF!&lt;&gt;"",1,0))</f>
        <v>#REF!</v>
      </c>
      <c r="AN76" s="35" t="e">
        <f>IF('Crisis Indicator Data'!#REF!="No Data",1,IF(#REF!&lt;&gt;"",1,0))</f>
        <v>#REF!</v>
      </c>
      <c r="AO76" s="35" t="e">
        <f>IF('Crisis Indicator Data'!#REF!="No Data",1,IF(#REF!&lt;&gt;"",1,0))</f>
        <v>#REF!</v>
      </c>
      <c r="AP76" s="35" t="e">
        <f>IF('Crisis Indicator Data'!#REF!="No Data",1,IF(#REF!&lt;&gt;"",1,0))</f>
        <v>#REF!</v>
      </c>
      <c r="AQ76" s="35" t="e">
        <f>IF('Crisis Indicator Data'!#REF!="No Data",1,IF(#REF!&lt;&gt;"",1,0))</f>
        <v>#REF!</v>
      </c>
      <c r="AR76" s="35" t="e">
        <f>IF('Crisis Indicator Data'!#REF!="No Data",1,IF(#REF!&lt;&gt;"",1,0))</f>
        <v>#REF!</v>
      </c>
      <c r="AS76" s="35" t="e">
        <f>IF('Crisis Indicator Data'!#REF!="No Data",1,IF(#REF!&lt;&gt;"",1,0))</f>
        <v>#REF!</v>
      </c>
      <c r="AT76" s="35" t="e">
        <f>IF('Crisis Indicator Data'!#REF!="No Data",1,IF(#REF!&lt;&gt;"",1,0))</f>
        <v>#REF!</v>
      </c>
      <c r="AU76" s="35" t="e">
        <f>IF('Crisis Indicator Data'!#REF!="No Data",1,IF(#REF!&lt;&gt;"",1,0))</f>
        <v>#REF!</v>
      </c>
      <c r="AV76" s="35" t="e">
        <f>IF('Crisis Indicator Data'!#REF!="No Data",1,IF(#REF!&lt;&gt;"",1,0))</f>
        <v>#REF!</v>
      </c>
      <c r="AW76" s="35" t="e">
        <f>IF('Crisis Indicator Data'!#REF!="No Data",1,IF(#REF!&lt;&gt;"",1,0))</f>
        <v>#REF!</v>
      </c>
      <c r="AX76" s="35" t="e">
        <f>IF('Crisis Indicator Data'!#REF!="No Data",1,IF(#REF!&lt;&gt;"",1,0))</f>
        <v>#REF!</v>
      </c>
      <c r="AY76" s="35" t="e">
        <f>IF('Crisis Indicator Data'!#REF!="No Data",1,IF(#REF!&lt;&gt;"",1,0))</f>
        <v>#REF!</v>
      </c>
      <c r="AZ76" s="35" t="e">
        <f>IF('Crisis Indicator Data'!#REF!="No Data",1,IF(#REF!&lt;&gt;"",1,0))</f>
        <v>#REF!</v>
      </c>
      <c r="BA76" t="e">
        <f t="shared" si="2"/>
        <v>#REF!</v>
      </c>
      <c r="BB76" s="37" t="e">
        <f t="shared" si="3"/>
        <v>#REF!</v>
      </c>
    </row>
    <row r="77" spans="1:54" x14ac:dyDescent="0.35">
      <c r="A77" t="s">
        <v>143</v>
      </c>
      <c r="B77" s="35" t="e">
        <f>IF('Crisis Indicator Data'!#REF!="No Data",1,IF(#REF!&lt;&gt;"",1,0))</f>
        <v>#REF!</v>
      </c>
      <c r="C77" s="35" t="e">
        <f>IF('Crisis Indicator Data'!#REF!="No Data",1,IF(#REF!&lt;&gt;"",1,0))</f>
        <v>#REF!</v>
      </c>
      <c r="D77" s="35" t="e">
        <f>IF('Crisis Indicator Data'!#REF!="No Data",1,IF(#REF!&lt;&gt;"",1,0))</f>
        <v>#REF!</v>
      </c>
      <c r="E77" s="35" t="e">
        <f>IF('Crisis Indicator Data'!#REF!="No Data",1,IF(#REF!&lt;&gt;"",1,0))</f>
        <v>#REF!</v>
      </c>
      <c r="F77" s="35" t="e">
        <f>IF('Crisis Indicator Data'!#REF!="No Data",1,IF(#REF!&lt;&gt;"",1,0))</f>
        <v>#REF!</v>
      </c>
      <c r="G77" s="35" t="e">
        <f>IF('Crisis Indicator Data'!#REF!="No Data",1,IF(#REF!&lt;&gt;"",1,0))</f>
        <v>#REF!</v>
      </c>
      <c r="H77" s="35" t="e">
        <f>IF('Crisis Indicator Data'!#REF!="No Data",1,IF(#REF!&lt;&gt;"",1,0))</f>
        <v>#REF!</v>
      </c>
      <c r="I77" s="35" t="e">
        <f>IF('Crisis Indicator Data'!#REF!="No Data",1,IF(#REF!&lt;&gt;"",1,0))</f>
        <v>#REF!</v>
      </c>
      <c r="J77" s="35" t="e">
        <f>IF('Crisis Indicator Data'!#REF!="No Data",1,IF(#REF!&lt;&gt;"",1,0))</f>
        <v>#REF!</v>
      </c>
      <c r="K77" s="35" t="e">
        <f>IF('Crisis Indicator Data'!#REF!="No Data",1,IF(#REF!&lt;&gt;"",1,0))</f>
        <v>#REF!</v>
      </c>
      <c r="L77" s="35" t="e">
        <f>IF('Crisis Indicator Data'!#REF!="No Data",1,IF(#REF!&lt;&gt;"",1,0))</f>
        <v>#REF!</v>
      </c>
      <c r="M77" s="35" t="e">
        <f>IF('Crisis Indicator Data'!#REF!="No Data",1,IF(#REF!&lt;&gt;"",1,0))</f>
        <v>#REF!</v>
      </c>
      <c r="N77" s="35" t="e">
        <f>IF('Crisis Indicator Data'!#REF!="No Data",1,IF(#REF!&lt;&gt;"",1,0))</f>
        <v>#REF!</v>
      </c>
      <c r="O77" s="35" t="e">
        <f>IF('Crisis Indicator Data'!#REF!="No Data",1,IF(#REF!&lt;&gt;"",1,0))</f>
        <v>#REF!</v>
      </c>
      <c r="P77" s="35" t="e">
        <f>IF('Crisis Indicator Data'!#REF!="No Data",1,IF(#REF!&lt;&gt;"",1,0))</f>
        <v>#REF!</v>
      </c>
      <c r="Q77" s="35" t="e">
        <f>IF('Crisis Indicator Data'!#REF!="No Data",1,IF(#REF!&lt;&gt;"",1,0))</f>
        <v>#REF!</v>
      </c>
      <c r="R77" s="35" t="e">
        <f>IF('Crisis Indicator Data'!#REF!="No Data",1,IF(#REF!&lt;&gt;"",1,0))</f>
        <v>#REF!</v>
      </c>
      <c r="S77" s="35" t="e">
        <f>IF('Crisis Indicator Data'!#REF!="No Data",1,IF(#REF!&lt;&gt;"",1,0))</f>
        <v>#REF!</v>
      </c>
      <c r="T77" s="35" t="e">
        <f>IF('Crisis Indicator Data'!#REF!="No Data",1,IF(#REF!&lt;&gt;"",1,0))</f>
        <v>#REF!</v>
      </c>
      <c r="U77" s="35" t="e">
        <f>IF('Crisis Indicator Data'!#REF!="No Data",1,IF(#REF!&lt;&gt;"",1,0))</f>
        <v>#REF!</v>
      </c>
      <c r="V77" s="35" t="e">
        <f>IF('Crisis Indicator Data'!#REF!="No Data",1,IF(#REF!&lt;&gt;"",1,0))</f>
        <v>#REF!</v>
      </c>
      <c r="W77" s="35" t="e">
        <f>IF('Crisis Indicator Data'!#REF!="No Data",1,IF(#REF!&lt;&gt;"",1,0))</f>
        <v>#REF!</v>
      </c>
      <c r="X77" s="35" t="e">
        <f>IF('Crisis Indicator Data'!#REF!="No Data",1,IF(#REF!&lt;&gt;"",1,0))</f>
        <v>#REF!</v>
      </c>
      <c r="Y77" s="35" t="e">
        <f>IF('Crisis Indicator Data'!#REF!="No Data",1,IF(#REF!&lt;&gt;"",1,0))</f>
        <v>#REF!</v>
      </c>
      <c r="Z77" s="35" t="e">
        <f>IF('Crisis Indicator Data'!#REF!="No Data",1,IF(#REF!&lt;&gt;"",1,0))</f>
        <v>#REF!</v>
      </c>
      <c r="AA77" s="35" t="e">
        <f>IF('Crisis Indicator Data'!#REF!="No Data",1,IF(#REF!&lt;&gt;"",1,0))</f>
        <v>#REF!</v>
      </c>
      <c r="AB77" s="35" t="e">
        <f>IF('Crisis Indicator Data'!#REF!="No Data",1,IF(#REF!&lt;&gt;"",1,0))</f>
        <v>#REF!</v>
      </c>
      <c r="AC77" s="35" t="e">
        <f>IF('Crisis Indicator Data'!#REF!="No Data",1,IF(#REF!&lt;&gt;"",1,0))</f>
        <v>#REF!</v>
      </c>
      <c r="AD77" s="35" t="e">
        <f>IF('Crisis Indicator Data'!#REF!="No Data",1,IF(#REF!&lt;&gt;"",1,0))</f>
        <v>#REF!</v>
      </c>
      <c r="AE77" s="35" t="e">
        <f>IF('Crisis Indicator Data'!#REF!="No Data",1,IF(#REF!&lt;&gt;"",1,0))</f>
        <v>#REF!</v>
      </c>
      <c r="AF77" s="35" t="e">
        <f>IF('Crisis Indicator Data'!#REF!="No Data",1,IF(#REF!&lt;&gt;"",1,0))</f>
        <v>#REF!</v>
      </c>
      <c r="AG77" s="35" t="e">
        <f>IF('Crisis Indicator Data'!#REF!="No Data",1,IF(#REF!&lt;&gt;"",1,0))</f>
        <v>#REF!</v>
      </c>
      <c r="AH77" s="35" t="e">
        <f>IF('Crisis Indicator Data'!#REF!="No Data",1,IF(#REF!&lt;&gt;"",1,0))</f>
        <v>#REF!</v>
      </c>
      <c r="AI77" s="35" t="e">
        <f>IF('Crisis Indicator Data'!#REF!="No Data",1,IF(#REF!&lt;&gt;"",1,0))</f>
        <v>#REF!</v>
      </c>
      <c r="AJ77" s="35" t="e">
        <f>IF('Crisis Indicator Data'!#REF!="No Data",1,IF(#REF!&lt;&gt;"",1,0))</f>
        <v>#REF!</v>
      </c>
      <c r="AK77" s="35" t="e">
        <f>IF('Crisis Indicator Data'!#REF!="No Data",1,IF(#REF!&lt;&gt;"",1,0))</f>
        <v>#REF!</v>
      </c>
      <c r="AL77" s="35" t="e">
        <f>IF('Crisis Indicator Data'!#REF!="No Data",1,IF(#REF!&lt;&gt;"",1,0))</f>
        <v>#REF!</v>
      </c>
      <c r="AM77" s="35" t="e">
        <f>IF('Crisis Indicator Data'!#REF!="No Data",1,IF(#REF!&lt;&gt;"",1,0))</f>
        <v>#REF!</v>
      </c>
      <c r="AN77" s="35" t="e">
        <f>IF('Crisis Indicator Data'!#REF!="No Data",1,IF(#REF!&lt;&gt;"",1,0))</f>
        <v>#REF!</v>
      </c>
      <c r="AO77" s="35" t="e">
        <f>IF('Crisis Indicator Data'!#REF!="No Data",1,IF(#REF!&lt;&gt;"",1,0))</f>
        <v>#REF!</v>
      </c>
      <c r="AP77" s="35" t="e">
        <f>IF('Crisis Indicator Data'!#REF!="No Data",1,IF(#REF!&lt;&gt;"",1,0))</f>
        <v>#REF!</v>
      </c>
      <c r="AQ77" s="35" t="e">
        <f>IF('Crisis Indicator Data'!#REF!="No Data",1,IF(#REF!&lt;&gt;"",1,0))</f>
        <v>#REF!</v>
      </c>
      <c r="AR77" s="35" t="e">
        <f>IF('Crisis Indicator Data'!#REF!="No Data",1,IF(#REF!&lt;&gt;"",1,0))</f>
        <v>#REF!</v>
      </c>
      <c r="AS77" s="35" t="e">
        <f>IF('Crisis Indicator Data'!#REF!="No Data",1,IF(#REF!&lt;&gt;"",1,0))</f>
        <v>#REF!</v>
      </c>
      <c r="AT77" s="35" t="e">
        <f>IF('Crisis Indicator Data'!#REF!="No Data",1,IF(#REF!&lt;&gt;"",1,0))</f>
        <v>#REF!</v>
      </c>
      <c r="AU77" s="35" t="e">
        <f>IF('Crisis Indicator Data'!#REF!="No Data",1,IF(#REF!&lt;&gt;"",1,0))</f>
        <v>#REF!</v>
      </c>
      <c r="AV77" s="35" t="e">
        <f>IF('Crisis Indicator Data'!#REF!="No Data",1,IF(#REF!&lt;&gt;"",1,0))</f>
        <v>#REF!</v>
      </c>
      <c r="AW77" s="35" t="e">
        <f>IF('Crisis Indicator Data'!#REF!="No Data",1,IF(#REF!&lt;&gt;"",1,0))</f>
        <v>#REF!</v>
      </c>
      <c r="AX77" s="35" t="e">
        <f>IF('Crisis Indicator Data'!#REF!="No Data",1,IF(#REF!&lt;&gt;"",1,0))</f>
        <v>#REF!</v>
      </c>
      <c r="AY77" s="35" t="e">
        <f>IF('Crisis Indicator Data'!#REF!="No Data",1,IF(#REF!&lt;&gt;"",1,0))</f>
        <v>#REF!</v>
      </c>
      <c r="AZ77" s="35" t="e">
        <f>IF('Crisis Indicator Data'!#REF!="No Data",1,IF(#REF!&lt;&gt;"",1,0))</f>
        <v>#REF!</v>
      </c>
      <c r="BA77" t="e">
        <f t="shared" si="2"/>
        <v>#REF!</v>
      </c>
      <c r="BB77" s="37" t="e">
        <f t="shared" si="3"/>
        <v>#REF!</v>
      </c>
    </row>
    <row r="78" spans="1:54" x14ac:dyDescent="0.35">
      <c r="A78" t="s">
        <v>145</v>
      </c>
      <c r="B78" s="35" t="e">
        <f>IF('Crisis Indicator Data'!#REF!="No Data",1,IF(#REF!&lt;&gt;"",1,0))</f>
        <v>#REF!</v>
      </c>
      <c r="C78" s="35" t="e">
        <f>IF('Crisis Indicator Data'!#REF!="No Data",1,IF(#REF!&lt;&gt;"",1,0))</f>
        <v>#REF!</v>
      </c>
      <c r="D78" s="35" t="e">
        <f>IF('Crisis Indicator Data'!#REF!="No Data",1,IF(#REF!&lt;&gt;"",1,0))</f>
        <v>#REF!</v>
      </c>
      <c r="E78" s="35" t="e">
        <f>IF('Crisis Indicator Data'!#REF!="No Data",1,IF(#REF!&lt;&gt;"",1,0))</f>
        <v>#REF!</v>
      </c>
      <c r="F78" s="35" t="e">
        <f>IF('Crisis Indicator Data'!#REF!="No Data",1,IF(#REF!&lt;&gt;"",1,0))</f>
        <v>#REF!</v>
      </c>
      <c r="G78" s="35" t="e">
        <f>IF('Crisis Indicator Data'!#REF!="No Data",1,IF(#REF!&lt;&gt;"",1,0))</f>
        <v>#REF!</v>
      </c>
      <c r="H78" s="35" t="e">
        <f>IF('Crisis Indicator Data'!#REF!="No Data",1,IF(#REF!&lt;&gt;"",1,0))</f>
        <v>#REF!</v>
      </c>
      <c r="I78" s="35" t="e">
        <f>IF('Crisis Indicator Data'!#REF!="No Data",1,IF(#REF!&lt;&gt;"",1,0))</f>
        <v>#REF!</v>
      </c>
      <c r="J78" s="35" t="e">
        <f>IF('Crisis Indicator Data'!#REF!="No Data",1,IF(#REF!&lt;&gt;"",1,0))</f>
        <v>#REF!</v>
      </c>
      <c r="K78" s="35" t="e">
        <f>IF('Crisis Indicator Data'!#REF!="No Data",1,IF(#REF!&lt;&gt;"",1,0))</f>
        <v>#REF!</v>
      </c>
      <c r="L78" s="35" t="e">
        <f>IF('Crisis Indicator Data'!#REF!="No Data",1,IF(#REF!&lt;&gt;"",1,0))</f>
        <v>#REF!</v>
      </c>
      <c r="M78" s="35" t="e">
        <f>IF('Crisis Indicator Data'!#REF!="No Data",1,IF(#REF!&lt;&gt;"",1,0))</f>
        <v>#REF!</v>
      </c>
      <c r="N78" s="35" t="e">
        <f>IF('Crisis Indicator Data'!#REF!="No Data",1,IF(#REF!&lt;&gt;"",1,0))</f>
        <v>#REF!</v>
      </c>
      <c r="O78" s="35" t="e">
        <f>IF('Crisis Indicator Data'!#REF!="No Data",1,IF(#REF!&lt;&gt;"",1,0))</f>
        <v>#REF!</v>
      </c>
      <c r="P78" s="35" t="e">
        <f>IF('Crisis Indicator Data'!#REF!="No Data",1,IF(#REF!&lt;&gt;"",1,0))</f>
        <v>#REF!</v>
      </c>
      <c r="Q78" s="35" t="e">
        <f>IF('Crisis Indicator Data'!#REF!="No Data",1,IF(#REF!&lt;&gt;"",1,0))</f>
        <v>#REF!</v>
      </c>
      <c r="R78" s="35" t="e">
        <f>IF('Crisis Indicator Data'!#REF!="No Data",1,IF(#REF!&lt;&gt;"",1,0))</f>
        <v>#REF!</v>
      </c>
      <c r="S78" s="35" t="e">
        <f>IF('Crisis Indicator Data'!#REF!="No Data",1,IF(#REF!&lt;&gt;"",1,0))</f>
        <v>#REF!</v>
      </c>
      <c r="T78" s="35" t="e">
        <f>IF('Crisis Indicator Data'!#REF!="No Data",1,IF(#REF!&lt;&gt;"",1,0))</f>
        <v>#REF!</v>
      </c>
      <c r="U78" s="35" t="e">
        <f>IF('Crisis Indicator Data'!#REF!="No Data",1,IF(#REF!&lt;&gt;"",1,0))</f>
        <v>#REF!</v>
      </c>
      <c r="V78" s="35" t="e">
        <f>IF('Crisis Indicator Data'!#REF!="No Data",1,IF(#REF!&lt;&gt;"",1,0))</f>
        <v>#REF!</v>
      </c>
      <c r="W78" s="35" t="e">
        <f>IF('Crisis Indicator Data'!#REF!="No Data",1,IF(#REF!&lt;&gt;"",1,0))</f>
        <v>#REF!</v>
      </c>
      <c r="X78" s="35" t="e">
        <f>IF('Crisis Indicator Data'!#REF!="No Data",1,IF(#REF!&lt;&gt;"",1,0))</f>
        <v>#REF!</v>
      </c>
      <c r="Y78" s="35" t="e">
        <f>IF('Crisis Indicator Data'!#REF!="No Data",1,IF(#REF!&lt;&gt;"",1,0))</f>
        <v>#REF!</v>
      </c>
      <c r="Z78" s="35" t="e">
        <f>IF('Crisis Indicator Data'!#REF!="No Data",1,IF(#REF!&lt;&gt;"",1,0))</f>
        <v>#REF!</v>
      </c>
      <c r="AA78" s="35" t="e">
        <f>IF('Crisis Indicator Data'!#REF!="No Data",1,IF(#REF!&lt;&gt;"",1,0))</f>
        <v>#REF!</v>
      </c>
      <c r="AB78" s="35" t="e">
        <f>IF('Crisis Indicator Data'!#REF!="No Data",1,IF(#REF!&lt;&gt;"",1,0))</f>
        <v>#REF!</v>
      </c>
      <c r="AC78" s="35" t="e">
        <f>IF('Crisis Indicator Data'!#REF!="No Data",1,IF(#REF!&lt;&gt;"",1,0))</f>
        <v>#REF!</v>
      </c>
      <c r="AD78" s="35" t="e">
        <f>IF('Crisis Indicator Data'!#REF!="No Data",1,IF(#REF!&lt;&gt;"",1,0))</f>
        <v>#REF!</v>
      </c>
      <c r="AE78" s="35" t="e">
        <f>IF('Crisis Indicator Data'!#REF!="No Data",1,IF(#REF!&lt;&gt;"",1,0))</f>
        <v>#REF!</v>
      </c>
      <c r="AF78" s="35" t="e">
        <f>IF('Crisis Indicator Data'!#REF!="No Data",1,IF(#REF!&lt;&gt;"",1,0))</f>
        <v>#REF!</v>
      </c>
      <c r="AG78" s="35" t="e">
        <f>IF('Crisis Indicator Data'!#REF!="No Data",1,IF(#REF!&lt;&gt;"",1,0))</f>
        <v>#REF!</v>
      </c>
      <c r="AH78" s="35" t="e">
        <f>IF('Crisis Indicator Data'!#REF!="No Data",1,IF(#REF!&lt;&gt;"",1,0))</f>
        <v>#REF!</v>
      </c>
      <c r="AI78" s="35" t="e">
        <f>IF('Crisis Indicator Data'!#REF!="No Data",1,IF(#REF!&lt;&gt;"",1,0))</f>
        <v>#REF!</v>
      </c>
      <c r="AJ78" s="35" t="e">
        <f>IF('Crisis Indicator Data'!#REF!="No Data",1,IF(#REF!&lt;&gt;"",1,0))</f>
        <v>#REF!</v>
      </c>
      <c r="AK78" s="35" t="e">
        <f>IF('Crisis Indicator Data'!#REF!="No Data",1,IF(#REF!&lt;&gt;"",1,0))</f>
        <v>#REF!</v>
      </c>
      <c r="AL78" s="35" t="e">
        <f>IF('Crisis Indicator Data'!#REF!="No Data",1,IF(#REF!&lt;&gt;"",1,0))</f>
        <v>#REF!</v>
      </c>
      <c r="AM78" s="35" t="e">
        <f>IF('Crisis Indicator Data'!#REF!="No Data",1,IF(#REF!&lt;&gt;"",1,0))</f>
        <v>#REF!</v>
      </c>
      <c r="AN78" s="35" t="e">
        <f>IF('Crisis Indicator Data'!#REF!="No Data",1,IF(#REF!&lt;&gt;"",1,0))</f>
        <v>#REF!</v>
      </c>
      <c r="AO78" s="35" t="e">
        <f>IF('Crisis Indicator Data'!#REF!="No Data",1,IF(#REF!&lt;&gt;"",1,0))</f>
        <v>#REF!</v>
      </c>
      <c r="AP78" s="35" t="e">
        <f>IF('Crisis Indicator Data'!#REF!="No Data",1,IF(#REF!&lt;&gt;"",1,0))</f>
        <v>#REF!</v>
      </c>
      <c r="AQ78" s="35" t="e">
        <f>IF('Crisis Indicator Data'!#REF!="No Data",1,IF(#REF!&lt;&gt;"",1,0))</f>
        <v>#REF!</v>
      </c>
      <c r="AR78" s="35" t="e">
        <f>IF('Crisis Indicator Data'!#REF!="No Data",1,IF(#REF!&lt;&gt;"",1,0))</f>
        <v>#REF!</v>
      </c>
      <c r="AS78" s="35" t="e">
        <f>IF('Crisis Indicator Data'!#REF!="No Data",1,IF(#REF!&lt;&gt;"",1,0))</f>
        <v>#REF!</v>
      </c>
      <c r="AT78" s="35" t="e">
        <f>IF('Crisis Indicator Data'!#REF!="No Data",1,IF(#REF!&lt;&gt;"",1,0))</f>
        <v>#REF!</v>
      </c>
      <c r="AU78" s="35" t="e">
        <f>IF('Crisis Indicator Data'!#REF!="No Data",1,IF(#REF!&lt;&gt;"",1,0))</f>
        <v>#REF!</v>
      </c>
      <c r="AV78" s="35" t="e">
        <f>IF('Crisis Indicator Data'!#REF!="No Data",1,IF(#REF!&lt;&gt;"",1,0))</f>
        <v>#REF!</v>
      </c>
      <c r="AW78" s="35" t="e">
        <f>IF('Crisis Indicator Data'!#REF!="No Data",1,IF(#REF!&lt;&gt;"",1,0))</f>
        <v>#REF!</v>
      </c>
      <c r="AX78" s="35" t="e">
        <f>IF('Crisis Indicator Data'!#REF!="No Data",1,IF(#REF!&lt;&gt;"",1,0))</f>
        <v>#REF!</v>
      </c>
      <c r="AY78" s="35" t="e">
        <f>IF('Crisis Indicator Data'!#REF!="No Data",1,IF(#REF!&lt;&gt;"",1,0))</f>
        <v>#REF!</v>
      </c>
      <c r="AZ78" s="35" t="e">
        <f>IF('Crisis Indicator Data'!#REF!="No Data",1,IF(#REF!&lt;&gt;"",1,0))</f>
        <v>#REF!</v>
      </c>
      <c r="BA78" t="e">
        <f t="shared" si="2"/>
        <v>#REF!</v>
      </c>
      <c r="BB78" s="37" t="e">
        <f t="shared" si="3"/>
        <v>#REF!</v>
      </c>
    </row>
    <row r="79" spans="1:54" x14ac:dyDescent="0.35">
      <c r="A79" t="s">
        <v>146</v>
      </c>
      <c r="B79" s="35" t="e">
        <f>IF('Crisis Indicator Data'!#REF!="No Data",1,IF(#REF!&lt;&gt;"",1,0))</f>
        <v>#REF!</v>
      </c>
      <c r="C79" s="35" t="e">
        <f>IF('Crisis Indicator Data'!#REF!="No Data",1,IF(#REF!&lt;&gt;"",1,0))</f>
        <v>#REF!</v>
      </c>
      <c r="D79" s="35" t="e">
        <f>IF('Crisis Indicator Data'!#REF!="No Data",1,IF(#REF!&lt;&gt;"",1,0))</f>
        <v>#REF!</v>
      </c>
      <c r="E79" s="35" t="e">
        <f>IF('Crisis Indicator Data'!#REF!="No Data",1,IF(#REF!&lt;&gt;"",1,0))</f>
        <v>#REF!</v>
      </c>
      <c r="F79" s="35" t="e">
        <f>IF('Crisis Indicator Data'!#REF!="No Data",1,IF(#REF!&lt;&gt;"",1,0))</f>
        <v>#REF!</v>
      </c>
      <c r="G79" s="35" t="e">
        <f>IF('Crisis Indicator Data'!#REF!="No Data",1,IF(#REF!&lt;&gt;"",1,0))</f>
        <v>#REF!</v>
      </c>
      <c r="H79" s="35" t="e">
        <f>IF('Crisis Indicator Data'!#REF!="No Data",1,IF(#REF!&lt;&gt;"",1,0))</f>
        <v>#REF!</v>
      </c>
      <c r="I79" s="35" t="e">
        <f>IF('Crisis Indicator Data'!#REF!="No Data",1,IF(#REF!&lt;&gt;"",1,0))</f>
        <v>#REF!</v>
      </c>
      <c r="J79" s="35" t="e">
        <f>IF('Crisis Indicator Data'!#REF!="No Data",1,IF(#REF!&lt;&gt;"",1,0))</f>
        <v>#REF!</v>
      </c>
      <c r="K79" s="35" t="e">
        <f>IF('Crisis Indicator Data'!#REF!="No Data",1,IF(#REF!&lt;&gt;"",1,0))</f>
        <v>#REF!</v>
      </c>
      <c r="L79" s="35" t="e">
        <f>IF('Crisis Indicator Data'!#REF!="No Data",1,IF(#REF!&lt;&gt;"",1,0))</f>
        <v>#REF!</v>
      </c>
      <c r="M79" s="35" t="e">
        <f>IF('Crisis Indicator Data'!#REF!="No Data",1,IF(#REF!&lt;&gt;"",1,0))</f>
        <v>#REF!</v>
      </c>
      <c r="N79" s="35" t="e">
        <f>IF('Crisis Indicator Data'!#REF!="No Data",1,IF(#REF!&lt;&gt;"",1,0))</f>
        <v>#REF!</v>
      </c>
      <c r="O79" s="35" t="e">
        <f>IF('Crisis Indicator Data'!#REF!="No Data",1,IF(#REF!&lt;&gt;"",1,0))</f>
        <v>#REF!</v>
      </c>
      <c r="P79" s="35" t="e">
        <f>IF('Crisis Indicator Data'!#REF!="No Data",1,IF(#REF!&lt;&gt;"",1,0))</f>
        <v>#REF!</v>
      </c>
      <c r="Q79" s="35" t="e">
        <f>IF('Crisis Indicator Data'!#REF!="No Data",1,IF(#REF!&lt;&gt;"",1,0))</f>
        <v>#REF!</v>
      </c>
      <c r="R79" s="35" t="e">
        <f>IF('Crisis Indicator Data'!#REF!="No Data",1,IF(#REF!&lt;&gt;"",1,0))</f>
        <v>#REF!</v>
      </c>
      <c r="S79" s="35" t="e">
        <f>IF('Crisis Indicator Data'!#REF!="No Data",1,IF(#REF!&lt;&gt;"",1,0))</f>
        <v>#REF!</v>
      </c>
      <c r="T79" s="35" t="e">
        <f>IF('Crisis Indicator Data'!#REF!="No Data",1,IF(#REF!&lt;&gt;"",1,0))</f>
        <v>#REF!</v>
      </c>
      <c r="U79" s="35" t="e">
        <f>IF('Crisis Indicator Data'!#REF!="No Data",1,IF(#REF!&lt;&gt;"",1,0))</f>
        <v>#REF!</v>
      </c>
      <c r="V79" s="35" t="e">
        <f>IF('Crisis Indicator Data'!#REF!="No Data",1,IF(#REF!&lt;&gt;"",1,0))</f>
        <v>#REF!</v>
      </c>
      <c r="W79" s="35" t="e">
        <f>IF('Crisis Indicator Data'!#REF!="No Data",1,IF(#REF!&lt;&gt;"",1,0))</f>
        <v>#REF!</v>
      </c>
      <c r="X79" s="35" t="e">
        <f>IF('Crisis Indicator Data'!#REF!="No Data",1,IF(#REF!&lt;&gt;"",1,0))</f>
        <v>#REF!</v>
      </c>
      <c r="Y79" s="35" t="e">
        <f>IF('Crisis Indicator Data'!#REF!="No Data",1,IF(#REF!&lt;&gt;"",1,0))</f>
        <v>#REF!</v>
      </c>
      <c r="Z79" s="35" t="e">
        <f>IF('Crisis Indicator Data'!#REF!="No Data",1,IF(#REF!&lt;&gt;"",1,0))</f>
        <v>#REF!</v>
      </c>
      <c r="AA79" s="35" t="e">
        <f>IF('Crisis Indicator Data'!#REF!="No Data",1,IF(#REF!&lt;&gt;"",1,0))</f>
        <v>#REF!</v>
      </c>
      <c r="AB79" s="35" t="e">
        <f>IF('Crisis Indicator Data'!#REF!="No Data",1,IF(#REF!&lt;&gt;"",1,0))</f>
        <v>#REF!</v>
      </c>
      <c r="AC79" s="35" t="e">
        <f>IF('Crisis Indicator Data'!#REF!="No Data",1,IF(#REF!&lt;&gt;"",1,0))</f>
        <v>#REF!</v>
      </c>
      <c r="AD79" s="35" t="e">
        <f>IF('Crisis Indicator Data'!#REF!="No Data",1,IF(#REF!&lt;&gt;"",1,0))</f>
        <v>#REF!</v>
      </c>
      <c r="AE79" s="35" t="e">
        <f>IF('Crisis Indicator Data'!#REF!="No Data",1,IF(#REF!&lt;&gt;"",1,0))</f>
        <v>#REF!</v>
      </c>
      <c r="AF79" s="35" t="e">
        <f>IF('Crisis Indicator Data'!#REF!="No Data",1,IF(#REF!&lt;&gt;"",1,0))</f>
        <v>#REF!</v>
      </c>
      <c r="AG79" s="35" t="e">
        <f>IF('Crisis Indicator Data'!#REF!="No Data",1,IF(#REF!&lt;&gt;"",1,0))</f>
        <v>#REF!</v>
      </c>
      <c r="AH79" s="35" t="e">
        <f>IF('Crisis Indicator Data'!#REF!="No Data",1,IF(#REF!&lt;&gt;"",1,0))</f>
        <v>#REF!</v>
      </c>
      <c r="AI79" s="35" t="e">
        <f>IF('Crisis Indicator Data'!#REF!="No Data",1,IF(#REF!&lt;&gt;"",1,0))</f>
        <v>#REF!</v>
      </c>
      <c r="AJ79" s="35" t="e">
        <f>IF('Crisis Indicator Data'!#REF!="No Data",1,IF(#REF!&lt;&gt;"",1,0))</f>
        <v>#REF!</v>
      </c>
      <c r="AK79" s="35" t="e">
        <f>IF('Crisis Indicator Data'!#REF!="No Data",1,IF(#REF!&lt;&gt;"",1,0))</f>
        <v>#REF!</v>
      </c>
      <c r="AL79" s="35" t="e">
        <f>IF('Crisis Indicator Data'!#REF!="No Data",1,IF(#REF!&lt;&gt;"",1,0))</f>
        <v>#REF!</v>
      </c>
      <c r="AM79" s="35" t="e">
        <f>IF('Crisis Indicator Data'!#REF!="No Data",1,IF(#REF!&lt;&gt;"",1,0))</f>
        <v>#REF!</v>
      </c>
      <c r="AN79" s="35" t="e">
        <f>IF('Crisis Indicator Data'!#REF!="No Data",1,IF(#REF!&lt;&gt;"",1,0))</f>
        <v>#REF!</v>
      </c>
      <c r="AO79" s="35" t="e">
        <f>IF('Crisis Indicator Data'!#REF!="No Data",1,IF(#REF!&lt;&gt;"",1,0))</f>
        <v>#REF!</v>
      </c>
      <c r="AP79" s="35" t="e">
        <f>IF('Crisis Indicator Data'!#REF!="No Data",1,IF(#REF!&lt;&gt;"",1,0))</f>
        <v>#REF!</v>
      </c>
      <c r="AQ79" s="35" t="e">
        <f>IF('Crisis Indicator Data'!#REF!="No Data",1,IF(#REF!&lt;&gt;"",1,0))</f>
        <v>#REF!</v>
      </c>
      <c r="AR79" s="35" t="e">
        <f>IF('Crisis Indicator Data'!#REF!="No Data",1,IF(#REF!&lt;&gt;"",1,0))</f>
        <v>#REF!</v>
      </c>
      <c r="AS79" s="35" t="e">
        <f>IF('Crisis Indicator Data'!#REF!="No Data",1,IF(#REF!&lt;&gt;"",1,0))</f>
        <v>#REF!</v>
      </c>
      <c r="AT79" s="35" t="e">
        <f>IF('Crisis Indicator Data'!#REF!="No Data",1,IF(#REF!&lt;&gt;"",1,0))</f>
        <v>#REF!</v>
      </c>
      <c r="AU79" s="35" t="e">
        <f>IF('Crisis Indicator Data'!#REF!="No Data",1,IF(#REF!&lt;&gt;"",1,0))</f>
        <v>#REF!</v>
      </c>
      <c r="AV79" s="35" t="e">
        <f>IF('Crisis Indicator Data'!#REF!="No Data",1,IF(#REF!&lt;&gt;"",1,0))</f>
        <v>#REF!</v>
      </c>
      <c r="AW79" s="35" t="e">
        <f>IF('Crisis Indicator Data'!#REF!="No Data",1,IF(#REF!&lt;&gt;"",1,0))</f>
        <v>#REF!</v>
      </c>
      <c r="AX79" s="35" t="e">
        <f>IF('Crisis Indicator Data'!#REF!="No Data",1,IF(#REF!&lt;&gt;"",1,0))</f>
        <v>#REF!</v>
      </c>
      <c r="AY79" s="35" t="e">
        <f>IF('Crisis Indicator Data'!#REF!="No Data",1,IF(#REF!&lt;&gt;"",1,0))</f>
        <v>#REF!</v>
      </c>
      <c r="AZ79" s="35" t="e">
        <f>IF('Crisis Indicator Data'!#REF!="No Data",1,IF(#REF!&lt;&gt;"",1,0))</f>
        <v>#REF!</v>
      </c>
      <c r="BA79" t="e">
        <f t="shared" si="2"/>
        <v>#REF!</v>
      </c>
      <c r="BB79" s="37" t="e">
        <f t="shared" si="3"/>
        <v>#REF!</v>
      </c>
    </row>
    <row r="80" spans="1:54" x14ac:dyDescent="0.35">
      <c r="A80" t="s">
        <v>148</v>
      </c>
      <c r="B80" s="35" t="e">
        <f>IF('Crisis Indicator Data'!#REF!="No Data",1,IF(#REF!&lt;&gt;"",1,0))</f>
        <v>#REF!</v>
      </c>
      <c r="C80" s="35" t="e">
        <f>IF('Crisis Indicator Data'!#REF!="No Data",1,IF(#REF!&lt;&gt;"",1,0))</f>
        <v>#REF!</v>
      </c>
      <c r="D80" s="35" t="e">
        <f>IF('Crisis Indicator Data'!#REF!="No Data",1,IF(#REF!&lt;&gt;"",1,0))</f>
        <v>#REF!</v>
      </c>
      <c r="E80" s="35" t="e">
        <f>IF('Crisis Indicator Data'!#REF!="No Data",1,IF(#REF!&lt;&gt;"",1,0))</f>
        <v>#REF!</v>
      </c>
      <c r="F80" s="35" t="e">
        <f>IF('Crisis Indicator Data'!#REF!="No Data",1,IF(#REF!&lt;&gt;"",1,0))</f>
        <v>#REF!</v>
      </c>
      <c r="G80" s="35" t="e">
        <f>IF('Crisis Indicator Data'!#REF!="No Data",1,IF(#REF!&lt;&gt;"",1,0))</f>
        <v>#REF!</v>
      </c>
      <c r="H80" s="35" t="e">
        <f>IF('Crisis Indicator Data'!#REF!="No Data",1,IF(#REF!&lt;&gt;"",1,0))</f>
        <v>#REF!</v>
      </c>
      <c r="I80" s="35" t="e">
        <f>IF('Crisis Indicator Data'!#REF!="No Data",1,IF(#REF!&lt;&gt;"",1,0))</f>
        <v>#REF!</v>
      </c>
      <c r="J80" s="35" t="e">
        <f>IF('Crisis Indicator Data'!#REF!="No Data",1,IF(#REF!&lt;&gt;"",1,0))</f>
        <v>#REF!</v>
      </c>
      <c r="K80" s="35" t="e">
        <f>IF('Crisis Indicator Data'!#REF!="No Data",1,IF(#REF!&lt;&gt;"",1,0))</f>
        <v>#REF!</v>
      </c>
      <c r="L80" s="35" t="e">
        <f>IF('Crisis Indicator Data'!#REF!="No Data",1,IF(#REF!&lt;&gt;"",1,0))</f>
        <v>#REF!</v>
      </c>
      <c r="M80" s="35" t="e">
        <f>IF('Crisis Indicator Data'!#REF!="No Data",1,IF(#REF!&lt;&gt;"",1,0))</f>
        <v>#REF!</v>
      </c>
      <c r="N80" s="35" t="e">
        <f>IF('Crisis Indicator Data'!#REF!="No Data",1,IF(#REF!&lt;&gt;"",1,0))</f>
        <v>#REF!</v>
      </c>
      <c r="O80" s="35" t="e">
        <f>IF('Crisis Indicator Data'!#REF!="No Data",1,IF(#REF!&lt;&gt;"",1,0))</f>
        <v>#REF!</v>
      </c>
      <c r="P80" s="35" t="e">
        <f>IF('Crisis Indicator Data'!#REF!="No Data",1,IF(#REF!&lt;&gt;"",1,0))</f>
        <v>#REF!</v>
      </c>
      <c r="Q80" s="35" t="e">
        <f>IF('Crisis Indicator Data'!#REF!="No Data",1,IF(#REF!&lt;&gt;"",1,0))</f>
        <v>#REF!</v>
      </c>
      <c r="R80" s="35" t="e">
        <f>IF('Crisis Indicator Data'!#REF!="No Data",1,IF(#REF!&lt;&gt;"",1,0))</f>
        <v>#REF!</v>
      </c>
      <c r="S80" s="35" t="e">
        <f>IF('Crisis Indicator Data'!#REF!="No Data",1,IF(#REF!&lt;&gt;"",1,0))</f>
        <v>#REF!</v>
      </c>
      <c r="T80" s="35" t="e">
        <f>IF('Crisis Indicator Data'!#REF!="No Data",1,IF(#REF!&lt;&gt;"",1,0))</f>
        <v>#REF!</v>
      </c>
      <c r="U80" s="35" t="e">
        <f>IF('Crisis Indicator Data'!#REF!="No Data",1,IF(#REF!&lt;&gt;"",1,0))</f>
        <v>#REF!</v>
      </c>
      <c r="V80" s="35" t="e">
        <f>IF('Crisis Indicator Data'!#REF!="No Data",1,IF(#REF!&lt;&gt;"",1,0))</f>
        <v>#REF!</v>
      </c>
      <c r="W80" s="35" t="e">
        <f>IF('Crisis Indicator Data'!#REF!="No Data",1,IF(#REF!&lt;&gt;"",1,0))</f>
        <v>#REF!</v>
      </c>
      <c r="X80" s="35" t="e">
        <f>IF('Crisis Indicator Data'!#REF!="No Data",1,IF(#REF!&lt;&gt;"",1,0))</f>
        <v>#REF!</v>
      </c>
      <c r="Y80" s="35" t="e">
        <f>IF('Crisis Indicator Data'!#REF!="No Data",1,IF(#REF!&lt;&gt;"",1,0))</f>
        <v>#REF!</v>
      </c>
      <c r="Z80" s="35" t="e">
        <f>IF('Crisis Indicator Data'!#REF!="No Data",1,IF(#REF!&lt;&gt;"",1,0))</f>
        <v>#REF!</v>
      </c>
      <c r="AA80" s="35" t="e">
        <f>IF('Crisis Indicator Data'!#REF!="No Data",1,IF(#REF!&lt;&gt;"",1,0))</f>
        <v>#REF!</v>
      </c>
      <c r="AB80" s="35" t="e">
        <f>IF('Crisis Indicator Data'!#REF!="No Data",1,IF(#REF!&lt;&gt;"",1,0))</f>
        <v>#REF!</v>
      </c>
      <c r="AC80" s="35" t="e">
        <f>IF('Crisis Indicator Data'!#REF!="No Data",1,IF(#REF!&lt;&gt;"",1,0))</f>
        <v>#REF!</v>
      </c>
      <c r="AD80" s="35" t="e">
        <f>IF('Crisis Indicator Data'!#REF!="No Data",1,IF(#REF!&lt;&gt;"",1,0))</f>
        <v>#REF!</v>
      </c>
      <c r="AE80" s="35" t="e">
        <f>IF('Crisis Indicator Data'!#REF!="No Data",1,IF(#REF!&lt;&gt;"",1,0))</f>
        <v>#REF!</v>
      </c>
      <c r="AF80" s="35" t="e">
        <f>IF('Crisis Indicator Data'!#REF!="No Data",1,IF(#REF!&lt;&gt;"",1,0))</f>
        <v>#REF!</v>
      </c>
      <c r="AG80" s="35" t="e">
        <f>IF('Crisis Indicator Data'!#REF!="No Data",1,IF(#REF!&lt;&gt;"",1,0))</f>
        <v>#REF!</v>
      </c>
      <c r="AH80" s="35" t="e">
        <f>IF('Crisis Indicator Data'!#REF!="No Data",1,IF(#REF!&lt;&gt;"",1,0))</f>
        <v>#REF!</v>
      </c>
      <c r="AI80" s="35" t="e">
        <f>IF('Crisis Indicator Data'!#REF!="No Data",1,IF(#REF!&lt;&gt;"",1,0))</f>
        <v>#REF!</v>
      </c>
      <c r="AJ80" s="35" t="e">
        <f>IF('Crisis Indicator Data'!#REF!="No Data",1,IF(#REF!&lt;&gt;"",1,0))</f>
        <v>#REF!</v>
      </c>
      <c r="AK80" s="35" t="e">
        <f>IF('Crisis Indicator Data'!#REF!="No Data",1,IF(#REF!&lt;&gt;"",1,0))</f>
        <v>#REF!</v>
      </c>
      <c r="AL80" s="35" t="e">
        <f>IF('Crisis Indicator Data'!#REF!="No Data",1,IF(#REF!&lt;&gt;"",1,0))</f>
        <v>#REF!</v>
      </c>
      <c r="AM80" s="35" t="e">
        <f>IF('Crisis Indicator Data'!#REF!="No Data",1,IF(#REF!&lt;&gt;"",1,0))</f>
        <v>#REF!</v>
      </c>
      <c r="AN80" s="35" t="e">
        <f>IF('Crisis Indicator Data'!#REF!="No Data",1,IF(#REF!&lt;&gt;"",1,0))</f>
        <v>#REF!</v>
      </c>
      <c r="AO80" s="35" t="e">
        <f>IF('Crisis Indicator Data'!#REF!="No Data",1,IF(#REF!&lt;&gt;"",1,0))</f>
        <v>#REF!</v>
      </c>
      <c r="AP80" s="35" t="e">
        <f>IF('Crisis Indicator Data'!#REF!="No Data",1,IF(#REF!&lt;&gt;"",1,0))</f>
        <v>#REF!</v>
      </c>
      <c r="AQ80" s="35" t="e">
        <f>IF('Crisis Indicator Data'!#REF!="No Data",1,IF(#REF!&lt;&gt;"",1,0))</f>
        <v>#REF!</v>
      </c>
      <c r="AR80" s="35" t="e">
        <f>IF('Crisis Indicator Data'!#REF!="No Data",1,IF(#REF!&lt;&gt;"",1,0))</f>
        <v>#REF!</v>
      </c>
      <c r="AS80" s="35" t="e">
        <f>IF('Crisis Indicator Data'!#REF!="No Data",1,IF(#REF!&lt;&gt;"",1,0))</f>
        <v>#REF!</v>
      </c>
      <c r="AT80" s="35" t="e">
        <f>IF('Crisis Indicator Data'!#REF!="No Data",1,IF(#REF!&lt;&gt;"",1,0))</f>
        <v>#REF!</v>
      </c>
      <c r="AU80" s="35" t="e">
        <f>IF('Crisis Indicator Data'!#REF!="No Data",1,IF(#REF!&lt;&gt;"",1,0))</f>
        <v>#REF!</v>
      </c>
      <c r="AV80" s="35" t="e">
        <f>IF('Crisis Indicator Data'!#REF!="No Data",1,IF(#REF!&lt;&gt;"",1,0))</f>
        <v>#REF!</v>
      </c>
      <c r="AW80" s="35" t="e">
        <f>IF('Crisis Indicator Data'!#REF!="No Data",1,IF(#REF!&lt;&gt;"",1,0))</f>
        <v>#REF!</v>
      </c>
      <c r="AX80" s="35" t="e">
        <f>IF('Crisis Indicator Data'!#REF!="No Data",1,IF(#REF!&lt;&gt;"",1,0))</f>
        <v>#REF!</v>
      </c>
      <c r="AY80" s="35" t="e">
        <f>IF('Crisis Indicator Data'!#REF!="No Data",1,IF(#REF!&lt;&gt;"",1,0))</f>
        <v>#REF!</v>
      </c>
      <c r="AZ80" s="35" t="e">
        <f>IF('Crisis Indicator Data'!#REF!="No Data",1,IF(#REF!&lt;&gt;"",1,0))</f>
        <v>#REF!</v>
      </c>
      <c r="BA80" t="e">
        <f t="shared" si="2"/>
        <v>#REF!</v>
      </c>
      <c r="BB80" s="37" t="e">
        <f t="shared" si="3"/>
        <v>#REF!</v>
      </c>
    </row>
    <row r="81" spans="1:54" x14ac:dyDescent="0.35">
      <c r="A81" t="s">
        <v>150</v>
      </c>
      <c r="B81" s="35" t="e">
        <f>IF('Crisis Indicator Data'!#REF!="No Data",1,IF(#REF!&lt;&gt;"",1,0))</f>
        <v>#REF!</v>
      </c>
      <c r="C81" s="35" t="e">
        <f>IF('Crisis Indicator Data'!#REF!="No Data",1,IF(#REF!&lt;&gt;"",1,0))</f>
        <v>#REF!</v>
      </c>
      <c r="D81" s="35" t="e">
        <f>IF('Crisis Indicator Data'!#REF!="No Data",1,IF(#REF!&lt;&gt;"",1,0))</f>
        <v>#REF!</v>
      </c>
      <c r="E81" s="35" t="e">
        <f>IF('Crisis Indicator Data'!#REF!="No Data",1,IF(#REF!&lt;&gt;"",1,0))</f>
        <v>#REF!</v>
      </c>
      <c r="F81" s="35" t="e">
        <f>IF('Crisis Indicator Data'!#REF!="No Data",1,IF(#REF!&lt;&gt;"",1,0))</f>
        <v>#REF!</v>
      </c>
      <c r="G81" s="35" t="e">
        <f>IF('Crisis Indicator Data'!#REF!="No Data",1,IF(#REF!&lt;&gt;"",1,0))</f>
        <v>#REF!</v>
      </c>
      <c r="H81" s="35" t="e">
        <f>IF('Crisis Indicator Data'!#REF!="No Data",1,IF(#REF!&lt;&gt;"",1,0))</f>
        <v>#REF!</v>
      </c>
      <c r="I81" s="35" t="e">
        <f>IF('Crisis Indicator Data'!#REF!="No Data",1,IF(#REF!&lt;&gt;"",1,0))</f>
        <v>#REF!</v>
      </c>
      <c r="J81" s="35" t="e">
        <f>IF('Crisis Indicator Data'!#REF!="No Data",1,IF(#REF!&lt;&gt;"",1,0))</f>
        <v>#REF!</v>
      </c>
      <c r="K81" s="35" t="e">
        <f>IF('Crisis Indicator Data'!#REF!="No Data",1,IF(#REF!&lt;&gt;"",1,0))</f>
        <v>#REF!</v>
      </c>
      <c r="L81" s="35" t="e">
        <f>IF('Crisis Indicator Data'!#REF!="No Data",1,IF(#REF!&lt;&gt;"",1,0))</f>
        <v>#REF!</v>
      </c>
      <c r="M81" s="35" t="e">
        <f>IF('Crisis Indicator Data'!#REF!="No Data",1,IF(#REF!&lt;&gt;"",1,0))</f>
        <v>#REF!</v>
      </c>
      <c r="N81" s="35" t="e">
        <f>IF('Crisis Indicator Data'!#REF!="No Data",1,IF(#REF!&lt;&gt;"",1,0))</f>
        <v>#REF!</v>
      </c>
      <c r="O81" s="35" t="e">
        <f>IF('Crisis Indicator Data'!#REF!="No Data",1,IF(#REF!&lt;&gt;"",1,0))</f>
        <v>#REF!</v>
      </c>
      <c r="P81" s="35" t="e">
        <f>IF('Crisis Indicator Data'!#REF!="No Data",1,IF(#REF!&lt;&gt;"",1,0))</f>
        <v>#REF!</v>
      </c>
      <c r="Q81" s="35" t="e">
        <f>IF('Crisis Indicator Data'!#REF!="No Data",1,IF(#REF!&lt;&gt;"",1,0))</f>
        <v>#REF!</v>
      </c>
      <c r="R81" s="35" t="e">
        <f>IF('Crisis Indicator Data'!#REF!="No Data",1,IF(#REF!&lt;&gt;"",1,0))</f>
        <v>#REF!</v>
      </c>
      <c r="S81" s="35" t="e">
        <f>IF('Crisis Indicator Data'!#REF!="No Data",1,IF(#REF!&lt;&gt;"",1,0))</f>
        <v>#REF!</v>
      </c>
      <c r="T81" s="35" t="e">
        <f>IF('Crisis Indicator Data'!#REF!="No Data",1,IF(#REF!&lt;&gt;"",1,0))</f>
        <v>#REF!</v>
      </c>
      <c r="U81" s="35" t="e">
        <f>IF('Crisis Indicator Data'!#REF!="No Data",1,IF(#REF!&lt;&gt;"",1,0))</f>
        <v>#REF!</v>
      </c>
      <c r="V81" s="35" t="e">
        <f>IF('Crisis Indicator Data'!#REF!="No Data",1,IF(#REF!&lt;&gt;"",1,0))</f>
        <v>#REF!</v>
      </c>
      <c r="W81" s="35" t="e">
        <f>IF('Crisis Indicator Data'!#REF!="No Data",1,IF(#REF!&lt;&gt;"",1,0))</f>
        <v>#REF!</v>
      </c>
      <c r="X81" s="35" t="e">
        <f>IF('Crisis Indicator Data'!#REF!="No Data",1,IF(#REF!&lt;&gt;"",1,0))</f>
        <v>#REF!</v>
      </c>
      <c r="Y81" s="35" t="e">
        <f>IF('Crisis Indicator Data'!#REF!="No Data",1,IF(#REF!&lt;&gt;"",1,0))</f>
        <v>#REF!</v>
      </c>
      <c r="Z81" s="35" t="e">
        <f>IF('Crisis Indicator Data'!#REF!="No Data",1,IF(#REF!&lt;&gt;"",1,0))</f>
        <v>#REF!</v>
      </c>
      <c r="AA81" s="35" t="e">
        <f>IF('Crisis Indicator Data'!#REF!="No Data",1,IF(#REF!&lt;&gt;"",1,0))</f>
        <v>#REF!</v>
      </c>
      <c r="AB81" s="35" t="e">
        <f>IF('Crisis Indicator Data'!#REF!="No Data",1,IF(#REF!&lt;&gt;"",1,0))</f>
        <v>#REF!</v>
      </c>
      <c r="AC81" s="35" t="e">
        <f>IF('Crisis Indicator Data'!#REF!="No Data",1,IF(#REF!&lt;&gt;"",1,0))</f>
        <v>#REF!</v>
      </c>
      <c r="AD81" s="35" t="e">
        <f>IF('Crisis Indicator Data'!#REF!="No Data",1,IF(#REF!&lt;&gt;"",1,0))</f>
        <v>#REF!</v>
      </c>
      <c r="AE81" s="35" t="e">
        <f>IF('Crisis Indicator Data'!#REF!="No Data",1,IF(#REF!&lt;&gt;"",1,0))</f>
        <v>#REF!</v>
      </c>
      <c r="AF81" s="35" t="e">
        <f>IF('Crisis Indicator Data'!#REF!="No Data",1,IF(#REF!&lt;&gt;"",1,0))</f>
        <v>#REF!</v>
      </c>
      <c r="AG81" s="35" t="e">
        <f>IF('Crisis Indicator Data'!#REF!="No Data",1,IF(#REF!&lt;&gt;"",1,0))</f>
        <v>#REF!</v>
      </c>
      <c r="AH81" s="35" t="e">
        <f>IF('Crisis Indicator Data'!#REF!="No Data",1,IF(#REF!&lt;&gt;"",1,0))</f>
        <v>#REF!</v>
      </c>
      <c r="AI81" s="35" t="e">
        <f>IF('Crisis Indicator Data'!#REF!="No Data",1,IF(#REF!&lt;&gt;"",1,0))</f>
        <v>#REF!</v>
      </c>
      <c r="AJ81" s="35" t="e">
        <f>IF('Crisis Indicator Data'!#REF!="No Data",1,IF(#REF!&lt;&gt;"",1,0))</f>
        <v>#REF!</v>
      </c>
      <c r="AK81" s="35" t="e">
        <f>IF('Crisis Indicator Data'!#REF!="No Data",1,IF(#REF!&lt;&gt;"",1,0))</f>
        <v>#REF!</v>
      </c>
      <c r="AL81" s="35" t="e">
        <f>IF('Crisis Indicator Data'!#REF!="No Data",1,IF(#REF!&lt;&gt;"",1,0))</f>
        <v>#REF!</v>
      </c>
      <c r="AM81" s="35" t="e">
        <f>IF('Crisis Indicator Data'!#REF!="No Data",1,IF(#REF!&lt;&gt;"",1,0))</f>
        <v>#REF!</v>
      </c>
      <c r="AN81" s="35" t="e">
        <f>IF('Crisis Indicator Data'!#REF!="No Data",1,IF(#REF!&lt;&gt;"",1,0))</f>
        <v>#REF!</v>
      </c>
      <c r="AO81" s="35" t="e">
        <f>IF('Crisis Indicator Data'!#REF!="No Data",1,IF(#REF!&lt;&gt;"",1,0))</f>
        <v>#REF!</v>
      </c>
      <c r="AP81" s="35" t="e">
        <f>IF('Crisis Indicator Data'!#REF!="No Data",1,IF(#REF!&lt;&gt;"",1,0))</f>
        <v>#REF!</v>
      </c>
      <c r="AQ81" s="35" t="e">
        <f>IF('Crisis Indicator Data'!#REF!="No Data",1,IF(#REF!&lt;&gt;"",1,0))</f>
        <v>#REF!</v>
      </c>
      <c r="AR81" s="35" t="e">
        <f>IF('Crisis Indicator Data'!#REF!="No Data",1,IF(#REF!&lt;&gt;"",1,0))</f>
        <v>#REF!</v>
      </c>
      <c r="AS81" s="35" t="e">
        <f>IF('Crisis Indicator Data'!#REF!="No Data",1,IF(#REF!&lt;&gt;"",1,0))</f>
        <v>#REF!</v>
      </c>
      <c r="AT81" s="35" t="e">
        <f>IF('Crisis Indicator Data'!#REF!="No Data",1,IF(#REF!&lt;&gt;"",1,0))</f>
        <v>#REF!</v>
      </c>
      <c r="AU81" s="35" t="e">
        <f>IF('Crisis Indicator Data'!#REF!="No Data",1,IF(#REF!&lt;&gt;"",1,0))</f>
        <v>#REF!</v>
      </c>
      <c r="AV81" s="35" t="e">
        <f>IF('Crisis Indicator Data'!#REF!="No Data",1,IF(#REF!&lt;&gt;"",1,0))</f>
        <v>#REF!</v>
      </c>
      <c r="AW81" s="35" t="e">
        <f>IF('Crisis Indicator Data'!#REF!="No Data",1,IF(#REF!&lt;&gt;"",1,0))</f>
        <v>#REF!</v>
      </c>
      <c r="AX81" s="35" t="e">
        <f>IF('Crisis Indicator Data'!#REF!="No Data",1,IF(#REF!&lt;&gt;"",1,0))</f>
        <v>#REF!</v>
      </c>
      <c r="AY81" s="35" t="e">
        <f>IF('Crisis Indicator Data'!#REF!="No Data",1,IF(#REF!&lt;&gt;"",1,0))</f>
        <v>#REF!</v>
      </c>
      <c r="AZ81" s="35" t="e">
        <f>IF('Crisis Indicator Data'!#REF!="No Data",1,IF(#REF!&lt;&gt;"",1,0))</f>
        <v>#REF!</v>
      </c>
      <c r="BA81" t="e">
        <f t="shared" si="2"/>
        <v>#REF!</v>
      </c>
      <c r="BB81" s="37" t="e">
        <f t="shared" si="3"/>
        <v>#REF!</v>
      </c>
    </row>
    <row r="82" spans="1:54" x14ac:dyDescent="0.35">
      <c r="A82" t="s">
        <v>152</v>
      </c>
      <c r="B82" s="35" t="e">
        <f>IF('Crisis Indicator Data'!#REF!="No Data",1,IF(#REF!&lt;&gt;"",1,0))</f>
        <v>#REF!</v>
      </c>
      <c r="C82" s="35" t="e">
        <f>IF('Crisis Indicator Data'!#REF!="No Data",1,IF(#REF!&lt;&gt;"",1,0))</f>
        <v>#REF!</v>
      </c>
      <c r="D82" s="35" t="e">
        <f>IF('Crisis Indicator Data'!#REF!="No Data",1,IF(#REF!&lt;&gt;"",1,0))</f>
        <v>#REF!</v>
      </c>
      <c r="E82" s="35" t="e">
        <f>IF('Crisis Indicator Data'!#REF!="No Data",1,IF(#REF!&lt;&gt;"",1,0))</f>
        <v>#REF!</v>
      </c>
      <c r="F82" s="35" t="e">
        <f>IF('Crisis Indicator Data'!#REF!="No Data",1,IF(#REF!&lt;&gt;"",1,0))</f>
        <v>#REF!</v>
      </c>
      <c r="G82" s="35" t="e">
        <f>IF('Crisis Indicator Data'!#REF!="No Data",1,IF(#REF!&lt;&gt;"",1,0))</f>
        <v>#REF!</v>
      </c>
      <c r="H82" s="35" t="e">
        <f>IF('Crisis Indicator Data'!#REF!="No Data",1,IF(#REF!&lt;&gt;"",1,0))</f>
        <v>#REF!</v>
      </c>
      <c r="I82" s="35" t="e">
        <f>IF('Crisis Indicator Data'!#REF!="No Data",1,IF(#REF!&lt;&gt;"",1,0))</f>
        <v>#REF!</v>
      </c>
      <c r="J82" s="35" t="e">
        <f>IF('Crisis Indicator Data'!#REF!="No Data",1,IF(#REF!&lt;&gt;"",1,0))</f>
        <v>#REF!</v>
      </c>
      <c r="K82" s="35" t="e">
        <f>IF('Crisis Indicator Data'!#REF!="No Data",1,IF(#REF!&lt;&gt;"",1,0))</f>
        <v>#REF!</v>
      </c>
      <c r="L82" s="35" t="e">
        <f>IF('Crisis Indicator Data'!#REF!="No Data",1,IF(#REF!&lt;&gt;"",1,0))</f>
        <v>#REF!</v>
      </c>
      <c r="M82" s="35" t="e">
        <f>IF('Crisis Indicator Data'!#REF!="No Data",1,IF(#REF!&lt;&gt;"",1,0))</f>
        <v>#REF!</v>
      </c>
      <c r="N82" s="35" t="e">
        <f>IF('Crisis Indicator Data'!#REF!="No Data",1,IF(#REF!&lt;&gt;"",1,0))</f>
        <v>#REF!</v>
      </c>
      <c r="O82" s="35" t="e">
        <f>IF('Crisis Indicator Data'!#REF!="No Data",1,IF(#REF!&lt;&gt;"",1,0))</f>
        <v>#REF!</v>
      </c>
      <c r="P82" s="35" t="e">
        <f>IF('Crisis Indicator Data'!#REF!="No Data",1,IF(#REF!&lt;&gt;"",1,0))</f>
        <v>#REF!</v>
      </c>
      <c r="Q82" s="35" t="e">
        <f>IF('Crisis Indicator Data'!#REF!="No Data",1,IF(#REF!&lt;&gt;"",1,0))</f>
        <v>#REF!</v>
      </c>
      <c r="R82" s="35" t="e">
        <f>IF('Crisis Indicator Data'!#REF!="No Data",1,IF(#REF!&lt;&gt;"",1,0))</f>
        <v>#REF!</v>
      </c>
      <c r="S82" s="35" t="e">
        <f>IF('Crisis Indicator Data'!#REF!="No Data",1,IF(#REF!&lt;&gt;"",1,0))</f>
        <v>#REF!</v>
      </c>
      <c r="T82" s="35" t="e">
        <f>IF('Crisis Indicator Data'!#REF!="No Data",1,IF(#REF!&lt;&gt;"",1,0))</f>
        <v>#REF!</v>
      </c>
      <c r="U82" s="35" t="e">
        <f>IF('Crisis Indicator Data'!#REF!="No Data",1,IF(#REF!&lt;&gt;"",1,0))</f>
        <v>#REF!</v>
      </c>
      <c r="V82" s="35" t="e">
        <f>IF('Crisis Indicator Data'!#REF!="No Data",1,IF(#REF!&lt;&gt;"",1,0))</f>
        <v>#REF!</v>
      </c>
      <c r="W82" s="35" t="e">
        <f>IF('Crisis Indicator Data'!#REF!="No Data",1,IF(#REF!&lt;&gt;"",1,0))</f>
        <v>#REF!</v>
      </c>
      <c r="X82" s="35" t="e">
        <f>IF('Crisis Indicator Data'!#REF!="No Data",1,IF(#REF!&lt;&gt;"",1,0))</f>
        <v>#REF!</v>
      </c>
      <c r="Y82" s="35" t="e">
        <f>IF('Crisis Indicator Data'!#REF!="No Data",1,IF(#REF!&lt;&gt;"",1,0))</f>
        <v>#REF!</v>
      </c>
      <c r="Z82" s="35" t="e">
        <f>IF('Crisis Indicator Data'!#REF!="No Data",1,IF(#REF!&lt;&gt;"",1,0))</f>
        <v>#REF!</v>
      </c>
      <c r="AA82" s="35" t="e">
        <f>IF('Crisis Indicator Data'!#REF!="No Data",1,IF(#REF!&lt;&gt;"",1,0))</f>
        <v>#REF!</v>
      </c>
      <c r="AB82" s="35" t="e">
        <f>IF('Crisis Indicator Data'!#REF!="No Data",1,IF(#REF!&lt;&gt;"",1,0))</f>
        <v>#REF!</v>
      </c>
      <c r="AC82" s="35" t="e">
        <f>IF('Crisis Indicator Data'!#REF!="No Data",1,IF(#REF!&lt;&gt;"",1,0))</f>
        <v>#REF!</v>
      </c>
      <c r="AD82" s="35" t="e">
        <f>IF('Crisis Indicator Data'!#REF!="No Data",1,IF(#REF!&lt;&gt;"",1,0))</f>
        <v>#REF!</v>
      </c>
      <c r="AE82" s="35" t="e">
        <f>IF('Crisis Indicator Data'!#REF!="No Data",1,IF(#REF!&lt;&gt;"",1,0))</f>
        <v>#REF!</v>
      </c>
      <c r="AF82" s="35" t="e">
        <f>IF('Crisis Indicator Data'!#REF!="No Data",1,IF(#REF!&lt;&gt;"",1,0))</f>
        <v>#REF!</v>
      </c>
      <c r="AG82" s="35" t="e">
        <f>IF('Crisis Indicator Data'!#REF!="No Data",1,IF(#REF!&lt;&gt;"",1,0))</f>
        <v>#REF!</v>
      </c>
      <c r="AH82" s="35" t="e">
        <f>IF('Crisis Indicator Data'!#REF!="No Data",1,IF(#REF!&lt;&gt;"",1,0))</f>
        <v>#REF!</v>
      </c>
      <c r="AI82" s="35" t="e">
        <f>IF('Crisis Indicator Data'!#REF!="No Data",1,IF(#REF!&lt;&gt;"",1,0))</f>
        <v>#REF!</v>
      </c>
      <c r="AJ82" s="35" t="e">
        <f>IF('Crisis Indicator Data'!#REF!="No Data",1,IF(#REF!&lt;&gt;"",1,0))</f>
        <v>#REF!</v>
      </c>
      <c r="AK82" s="35" t="e">
        <f>IF('Crisis Indicator Data'!#REF!="No Data",1,IF(#REF!&lt;&gt;"",1,0))</f>
        <v>#REF!</v>
      </c>
      <c r="AL82" s="35" t="e">
        <f>IF('Crisis Indicator Data'!#REF!="No Data",1,IF(#REF!&lt;&gt;"",1,0))</f>
        <v>#REF!</v>
      </c>
      <c r="AM82" s="35" t="e">
        <f>IF('Crisis Indicator Data'!#REF!="No Data",1,IF(#REF!&lt;&gt;"",1,0))</f>
        <v>#REF!</v>
      </c>
      <c r="AN82" s="35" t="e">
        <f>IF('Crisis Indicator Data'!#REF!="No Data",1,IF(#REF!&lt;&gt;"",1,0))</f>
        <v>#REF!</v>
      </c>
      <c r="AO82" s="35" t="e">
        <f>IF('Crisis Indicator Data'!#REF!="No Data",1,IF(#REF!&lt;&gt;"",1,0))</f>
        <v>#REF!</v>
      </c>
      <c r="AP82" s="35" t="e">
        <f>IF('Crisis Indicator Data'!#REF!="No Data",1,IF(#REF!&lt;&gt;"",1,0))</f>
        <v>#REF!</v>
      </c>
      <c r="AQ82" s="35" t="e">
        <f>IF('Crisis Indicator Data'!#REF!="No Data",1,IF(#REF!&lt;&gt;"",1,0))</f>
        <v>#REF!</v>
      </c>
      <c r="AR82" s="35" t="e">
        <f>IF('Crisis Indicator Data'!#REF!="No Data",1,IF(#REF!&lt;&gt;"",1,0))</f>
        <v>#REF!</v>
      </c>
      <c r="AS82" s="35" t="e">
        <f>IF('Crisis Indicator Data'!#REF!="No Data",1,IF(#REF!&lt;&gt;"",1,0))</f>
        <v>#REF!</v>
      </c>
      <c r="AT82" s="35" t="e">
        <f>IF('Crisis Indicator Data'!#REF!="No Data",1,IF(#REF!&lt;&gt;"",1,0))</f>
        <v>#REF!</v>
      </c>
      <c r="AU82" s="35" t="e">
        <f>IF('Crisis Indicator Data'!#REF!="No Data",1,IF(#REF!&lt;&gt;"",1,0))</f>
        <v>#REF!</v>
      </c>
      <c r="AV82" s="35" t="e">
        <f>IF('Crisis Indicator Data'!#REF!="No Data",1,IF(#REF!&lt;&gt;"",1,0))</f>
        <v>#REF!</v>
      </c>
      <c r="AW82" s="35" t="e">
        <f>IF('Crisis Indicator Data'!#REF!="No Data",1,IF(#REF!&lt;&gt;"",1,0))</f>
        <v>#REF!</v>
      </c>
      <c r="AX82" s="35" t="e">
        <f>IF('Crisis Indicator Data'!#REF!="No Data",1,IF(#REF!&lt;&gt;"",1,0))</f>
        <v>#REF!</v>
      </c>
      <c r="AY82" s="35" t="e">
        <f>IF('Crisis Indicator Data'!#REF!="No Data",1,IF(#REF!&lt;&gt;"",1,0))</f>
        <v>#REF!</v>
      </c>
      <c r="AZ82" s="35" t="e">
        <f>IF('Crisis Indicator Data'!#REF!="No Data",1,IF(#REF!&lt;&gt;"",1,0))</f>
        <v>#REF!</v>
      </c>
      <c r="BA82" t="e">
        <f t="shared" si="2"/>
        <v>#REF!</v>
      </c>
      <c r="BB82" s="37" t="e">
        <f t="shared" si="3"/>
        <v>#REF!</v>
      </c>
    </row>
    <row r="83" spans="1:54" x14ac:dyDescent="0.35">
      <c r="A83" t="s">
        <v>154</v>
      </c>
      <c r="B83" s="35" t="e">
        <f>IF('Crisis Indicator Data'!#REF!="No Data",1,IF(#REF!&lt;&gt;"",1,0))</f>
        <v>#REF!</v>
      </c>
      <c r="C83" s="35" t="e">
        <f>IF('Crisis Indicator Data'!#REF!="No Data",1,IF(#REF!&lt;&gt;"",1,0))</f>
        <v>#REF!</v>
      </c>
      <c r="D83" s="35" t="e">
        <f>IF('Crisis Indicator Data'!#REF!="No Data",1,IF(#REF!&lt;&gt;"",1,0))</f>
        <v>#REF!</v>
      </c>
      <c r="E83" s="35" t="e">
        <f>IF('Crisis Indicator Data'!#REF!="No Data",1,IF(#REF!&lt;&gt;"",1,0))</f>
        <v>#REF!</v>
      </c>
      <c r="F83" s="35" t="e">
        <f>IF('Crisis Indicator Data'!#REF!="No Data",1,IF(#REF!&lt;&gt;"",1,0))</f>
        <v>#REF!</v>
      </c>
      <c r="G83" s="35" t="e">
        <f>IF('Crisis Indicator Data'!#REF!="No Data",1,IF(#REF!&lt;&gt;"",1,0))</f>
        <v>#REF!</v>
      </c>
      <c r="H83" s="35" t="e">
        <f>IF('Crisis Indicator Data'!#REF!="No Data",1,IF(#REF!&lt;&gt;"",1,0))</f>
        <v>#REF!</v>
      </c>
      <c r="I83" s="35" t="e">
        <f>IF('Crisis Indicator Data'!#REF!="No Data",1,IF(#REF!&lt;&gt;"",1,0))</f>
        <v>#REF!</v>
      </c>
      <c r="J83" s="35" t="e">
        <f>IF('Crisis Indicator Data'!#REF!="No Data",1,IF(#REF!&lt;&gt;"",1,0))</f>
        <v>#REF!</v>
      </c>
      <c r="K83" s="35" t="e">
        <f>IF('Crisis Indicator Data'!#REF!="No Data",1,IF(#REF!&lt;&gt;"",1,0))</f>
        <v>#REF!</v>
      </c>
      <c r="L83" s="35" t="e">
        <f>IF('Crisis Indicator Data'!#REF!="No Data",1,IF(#REF!&lt;&gt;"",1,0))</f>
        <v>#REF!</v>
      </c>
      <c r="M83" s="35" t="e">
        <f>IF('Crisis Indicator Data'!#REF!="No Data",1,IF(#REF!&lt;&gt;"",1,0))</f>
        <v>#REF!</v>
      </c>
      <c r="N83" s="35" t="e">
        <f>IF('Crisis Indicator Data'!#REF!="No Data",1,IF(#REF!&lt;&gt;"",1,0))</f>
        <v>#REF!</v>
      </c>
      <c r="O83" s="35" t="e">
        <f>IF('Crisis Indicator Data'!#REF!="No Data",1,IF(#REF!&lt;&gt;"",1,0))</f>
        <v>#REF!</v>
      </c>
      <c r="P83" s="35" t="e">
        <f>IF('Crisis Indicator Data'!#REF!="No Data",1,IF(#REF!&lt;&gt;"",1,0))</f>
        <v>#REF!</v>
      </c>
      <c r="Q83" s="35" t="e">
        <f>IF('Crisis Indicator Data'!#REF!="No Data",1,IF(#REF!&lt;&gt;"",1,0))</f>
        <v>#REF!</v>
      </c>
      <c r="R83" s="35" t="e">
        <f>IF('Crisis Indicator Data'!#REF!="No Data",1,IF(#REF!&lt;&gt;"",1,0))</f>
        <v>#REF!</v>
      </c>
      <c r="S83" s="35" t="e">
        <f>IF('Crisis Indicator Data'!#REF!="No Data",1,IF(#REF!&lt;&gt;"",1,0))</f>
        <v>#REF!</v>
      </c>
      <c r="T83" s="35" t="e">
        <f>IF('Crisis Indicator Data'!#REF!="No Data",1,IF(#REF!&lt;&gt;"",1,0))</f>
        <v>#REF!</v>
      </c>
      <c r="U83" s="35" t="e">
        <f>IF('Crisis Indicator Data'!#REF!="No Data",1,IF(#REF!&lt;&gt;"",1,0))</f>
        <v>#REF!</v>
      </c>
      <c r="V83" s="35" t="e">
        <f>IF('Crisis Indicator Data'!#REF!="No Data",1,IF(#REF!&lt;&gt;"",1,0))</f>
        <v>#REF!</v>
      </c>
      <c r="W83" s="35" t="e">
        <f>IF('Crisis Indicator Data'!#REF!="No Data",1,IF(#REF!&lt;&gt;"",1,0))</f>
        <v>#REF!</v>
      </c>
      <c r="X83" s="35" t="e">
        <f>IF('Crisis Indicator Data'!#REF!="No Data",1,IF(#REF!&lt;&gt;"",1,0))</f>
        <v>#REF!</v>
      </c>
      <c r="Y83" s="35" t="e">
        <f>IF('Crisis Indicator Data'!#REF!="No Data",1,IF(#REF!&lt;&gt;"",1,0))</f>
        <v>#REF!</v>
      </c>
      <c r="Z83" s="35" t="e">
        <f>IF('Crisis Indicator Data'!#REF!="No Data",1,IF(#REF!&lt;&gt;"",1,0))</f>
        <v>#REF!</v>
      </c>
      <c r="AA83" s="35" t="e">
        <f>IF('Crisis Indicator Data'!#REF!="No Data",1,IF(#REF!&lt;&gt;"",1,0))</f>
        <v>#REF!</v>
      </c>
      <c r="AB83" s="35" t="e">
        <f>IF('Crisis Indicator Data'!#REF!="No Data",1,IF(#REF!&lt;&gt;"",1,0))</f>
        <v>#REF!</v>
      </c>
      <c r="AC83" s="35" t="e">
        <f>IF('Crisis Indicator Data'!#REF!="No Data",1,IF(#REF!&lt;&gt;"",1,0))</f>
        <v>#REF!</v>
      </c>
      <c r="AD83" s="35" t="e">
        <f>IF('Crisis Indicator Data'!#REF!="No Data",1,IF(#REF!&lt;&gt;"",1,0))</f>
        <v>#REF!</v>
      </c>
      <c r="AE83" s="35" t="e">
        <f>IF('Crisis Indicator Data'!#REF!="No Data",1,IF(#REF!&lt;&gt;"",1,0))</f>
        <v>#REF!</v>
      </c>
      <c r="AF83" s="35" t="e">
        <f>IF('Crisis Indicator Data'!#REF!="No Data",1,IF(#REF!&lt;&gt;"",1,0))</f>
        <v>#REF!</v>
      </c>
      <c r="AG83" s="35" t="e">
        <f>IF('Crisis Indicator Data'!#REF!="No Data",1,IF(#REF!&lt;&gt;"",1,0))</f>
        <v>#REF!</v>
      </c>
      <c r="AH83" s="35" t="e">
        <f>IF('Crisis Indicator Data'!#REF!="No Data",1,IF(#REF!&lt;&gt;"",1,0))</f>
        <v>#REF!</v>
      </c>
      <c r="AI83" s="35" t="e">
        <f>IF('Crisis Indicator Data'!#REF!="No Data",1,IF(#REF!&lt;&gt;"",1,0))</f>
        <v>#REF!</v>
      </c>
      <c r="AJ83" s="35" t="e">
        <f>IF('Crisis Indicator Data'!#REF!="No Data",1,IF(#REF!&lt;&gt;"",1,0))</f>
        <v>#REF!</v>
      </c>
      <c r="AK83" s="35" t="e">
        <f>IF('Crisis Indicator Data'!#REF!="No Data",1,IF(#REF!&lt;&gt;"",1,0))</f>
        <v>#REF!</v>
      </c>
      <c r="AL83" s="35" t="e">
        <f>IF('Crisis Indicator Data'!#REF!="No Data",1,IF(#REF!&lt;&gt;"",1,0))</f>
        <v>#REF!</v>
      </c>
      <c r="AM83" s="35" t="e">
        <f>IF('Crisis Indicator Data'!#REF!="No Data",1,IF(#REF!&lt;&gt;"",1,0))</f>
        <v>#REF!</v>
      </c>
      <c r="AN83" s="35" t="e">
        <f>IF('Crisis Indicator Data'!#REF!="No Data",1,IF(#REF!&lt;&gt;"",1,0))</f>
        <v>#REF!</v>
      </c>
      <c r="AO83" s="35" t="e">
        <f>IF('Crisis Indicator Data'!#REF!="No Data",1,IF(#REF!&lt;&gt;"",1,0))</f>
        <v>#REF!</v>
      </c>
      <c r="AP83" s="35" t="e">
        <f>IF('Crisis Indicator Data'!#REF!="No Data",1,IF(#REF!&lt;&gt;"",1,0))</f>
        <v>#REF!</v>
      </c>
      <c r="AQ83" s="35" t="e">
        <f>IF('Crisis Indicator Data'!#REF!="No Data",1,IF(#REF!&lt;&gt;"",1,0))</f>
        <v>#REF!</v>
      </c>
      <c r="AR83" s="35" t="e">
        <f>IF('Crisis Indicator Data'!#REF!="No Data",1,IF(#REF!&lt;&gt;"",1,0))</f>
        <v>#REF!</v>
      </c>
      <c r="AS83" s="35" t="e">
        <f>IF('Crisis Indicator Data'!#REF!="No Data",1,IF(#REF!&lt;&gt;"",1,0))</f>
        <v>#REF!</v>
      </c>
      <c r="AT83" s="35" t="e">
        <f>IF('Crisis Indicator Data'!#REF!="No Data",1,IF(#REF!&lt;&gt;"",1,0))</f>
        <v>#REF!</v>
      </c>
      <c r="AU83" s="35" t="e">
        <f>IF('Crisis Indicator Data'!#REF!="No Data",1,IF(#REF!&lt;&gt;"",1,0))</f>
        <v>#REF!</v>
      </c>
      <c r="AV83" s="35" t="e">
        <f>IF('Crisis Indicator Data'!#REF!="No Data",1,IF(#REF!&lt;&gt;"",1,0))</f>
        <v>#REF!</v>
      </c>
      <c r="AW83" s="35" t="e">
        <f>IF('Crisis Indicator Data'!#REF!="No Data",1,IF(#REF!&lt;&gt;"",1,0))</f>
        <v>#REF!</v>
      </c>
      <c r="AX83" s="35" t="e">
        <f>IF('Crisis Indicator Data'!#REF!="No Data",1,IF(#REF!&lt;&gt;"",1,0))</f>
        <v>#REF!</v>
      </c>
      <c r="AY83" s="35" t="e">
        <f>IF('Crisis Indicator Data'!#REF!="No Data",1,IF(#REF!&lt;&gt;"",1,0))</f>
        <v>#REF!</v>
      </c>
      <c r="AZ83" s="35" t="e">
        <f>IF('Crisis Indicator Data'!#REF!="No Data",1,IF(#REF!&lt;&gt;"",1,0))</f>
        <v>#REF!</v>
      </c>
      <c r="BA83" t="e">
        <f t="shared" si="2"/>
        <v>#REF!</v>
      </c>
      <c r="BB83" s="37" t="e">
        <f t="shared" si="3"/>
        <v>#REF!</v>
      </c>
    </row>
    <row r="84" spans="1:54" x14ac:dyDescent="0.35">
      <c r="A84" t="s">
        <v>156</v>
      </c>
      <c r="B84" s="35" t="e">
        <f>IF('Crisis Indicator Data'!#REF!="No Data",1,IF(#REF!&lt;&gt;"",1,0))</f>
        <v>#REF!</v>
      </c>
      <c r="C84" s="35" t="e">
        <f>IF('Crisis Indicator Data'!#REF!="No Data",1,IF(#REF!&lt;&gt;"",1,0))</f>
        <v>#REF!</v>
      </c>
      <c r="D84" s="35" t="e">
        <f>IF('Crisis Indicator Data'!#REF!="No Data",1,IF(#REF!&lt;&gt;"",1,0))</f>
        <v>#REF!</v>
      </c>
      <c r="E84" s="35" t="e">
        <f>IF('Crisis Indicator Data'!#REF!="No Data",1,IF(#REF!&lt;&gt;"",1,0))</f>
        <v>#REF!</v>
      </c>
      <c r="F84" s="35" t="e">
        <f>IF('Crisis Indicator Data'!#REF!="No Data",1,IF(#REF!&lt;&gt;"",1,0))</f>
        <v>#REF!</v>
      </c>
      <c r="G84" s="35" t="e">
        <f>IF('Crisis Indicator Data'!#REF!="No Data",1,IF(#REF!&lt;&gt;"",1,0))</f>
        <v>#REF!</v>
      </c>
      <c r="H84" s="35" t="e">
        <f>IF('Crisis Indicator Data'!#REF!="No Data",1,IF(#REF!&lt;&gt;"",1,0))</f>
        <v>#REF!</v>
      </c>
      <c r="I84" s="35" t="e">
        <f>IF('Crisis Indicator Data'!#REF!="No Data",1,IF(#REF!&lt;&gt;"",1,0))</f>
        <v>#REF!</v>
      </c>
      <c r="J84" s="35" t="e">
        <f>IF('Crisis Indicator Data'!#REF!="No Data",1,IF(#REF!&lt;&gt;"",1,0))</f>
        <v>#REF!</v>
      </c>
      <c r="K84" s="35" t="e">
        <f>IF('Crisis Indicator Data'!#REF!="No Data",1,IF(#REF!&lt;&gt;"",1,0))</f>
        <v>#REF!</v>
      </c>
      <c r="L84" s="35" t="e">
        <f>IF('Crisis Indicator Data'!#REF!="No Data",1,IF(#REF!&lt;&gt;"",1,0))</f>
        <v>#REF!</v>
      </c>
      <c r="M84" s="35" t="e">
        <f>IF('Crisis Indicator Data'!#REF!="No Data",1,IF(#REF!&lt;&gt;"",1,0))</f>
        <v>#REF!</v>
      </c>
      <c r="N84" s="35" t="e">
        <f>IF('Crisis Indicator Data'!#REF!="No Data",1,IF(#REF!&lt;&gt;"",1,0))</f>
        <v>#REF!</v>
      </c>
      <c r="O84" s="35" t="e">
        <f>IF('Crisis Indicator Data'!#REF!="No Data",1,IF(#REF!&lt;&gt;"",1,0))</f>
        <v>#REF!</v>
      </c>
      <c r="P84" s="35" t="e">
        <f>IF('Crisis Indicator Data'!#REF!="No Data",1,IF(#REF!&lt;&gt;"",1,0))</f>
        <v>#REF!</v>
      </c>
      <c r="Q84" s="35" t="e">
        <f>IF('Crisis Indicator Data'!#REF!="No Data",1,IF(#REF!&lt;&gt;"",1,0))</f>
        <v>#REF!</v>
      </c>
      <c r="R84" s="35" t="e">
        <f>IF('Crisis Indicator Data'!#REF!="No Data",1,IF(#REF!&lt;&gt;"",1,0))</f>
        <v>#REF!</v>
      </c>
      <c r="S84" s="35" t="e">
        <f>IF('Crisis Indicator Data'!#REF!="No Data",1,IF(#REF!&lt;&gt;"",1,0))</f>
        <v>#REF!</v>
      </c>
      <c r="T84" s="35" t="e">
        <f>IF('Crisis Indicator Data'!#REF!="No Data",1,IF(#REF!&lt;&gt;"",1,0))</f>
        <v>#REF!</v>
      </c>
      <c r="U84" s="35" t="e">
        <f>IF('Crisis Indicator Data'!#REF!="No Data",1,IF(#REF!&lt;&gt;"",1,0))</f>
        <v>#REF!</v>
      </c>
      <c r="V84" s="35" t="e">
        <f>IF('Crisis Indicator Data'!#REF!="No Data",1,IF(#REF!&lt;&gt;"",1,0))</f>
        <v>#REF!</v>
      </c>
      <c r="W84" s="35" t="e">
        <f>IF('Crisis Indicator Data'!#REF!="No Data",1,IF(#REF!&lt;&gt;"",1,0))</f>
        <v>#REF!</v>
      </c>
      <c r="X84" s="35" t="e">
        <f>IF('Crisis Indicator Data'!#REF!="No Data",1,IF(#REF!&lt;&gt;"",1,0))</f>
        <v>#REF!</v>
      </c>
      <c r="Y84" s="35" t="e">
        <f>IF('Crisis Indicator Data'!#REF!="No Data",1,IF(#REF!&lt;&gt;"",1,0))</f>
        <v>#REF!</v>
      </c>
      <c r="Z84" s="35" t="e">
        <f>IF('Crisis Indicator Data'!#REF!="No Data",1,IF(#REF!&lt;&gt;"",1,0))</f>
        <v>#REF!</v>
      </c>
      <c r="AA84" s="35" t="e">
        <f>IF('Crisis Indicator Data'!#REF!="No Data",1,IF(#REF!&lt;&gt;"",1,0))</f>
        <v>#REF!</v>
      </c>
      <c r="AB84" s="35" t="e">
        <f>IF('Crisis Indicator Data'!#REF!="No Data",1,IF(#REF!&lt;&gt;"",1,0))</f>
        <v>#REF!</v>
      </c>
      <c r="AC84" s="35" t="e">
        <f>IF('Crisis Indicator Data'!#REF!="No Data",1,IF(#REF!&lt;&gt;"",1,0))</f>
        <v>#REF!</v>
      </c>
      <c r="AD84" s="35" t="e">
        <f>IF('Crisis Indicator Data'!#REF!="No Data",1,IF(#REF!&lt;&gt;"",1,0))</f>
        <v>#REF!</v>
      </c>
      <c r="AE84" s="35" t="e">
        <f>IF('Crisis Indicator Data'!#REF!="No Data",1,IF(#REF!&lt;&gt;"",1,0))</f>
        <v>#REF!</v>
      </c>
      <c r="AF84" s="35" t="e">
        <f>IF('Crisis Indicator Data'!#REF!="No Data",1,IF(#REF!&lt;&gt;"",1,0))</f>
        <v>#REF!</v>
      </c>
      <c r="AG84" s="35" t="e">
        <f>IF('Crisis Indicator Data'!#REF!="No Data",1,IF(#REF!&lt;&gt;"",1,0))</f>
        <v>#REF!</v>
      </c>
      <c r="AH84" s="35" t="e">
        <f>IF('Crisis Indicator Data'!#REF!="No Data",1,IF(#REF!&lt;&gt;"",1,0))</f>
        <v>#REF!</v>
      </c>
      <c r="AI84" s="35" t="e">
        <f>IF('Crisis Indicator Data'!#REF!="No Data",1,IF(#REF!&lt;&gt;"",1,0))</f>
        <v>#REF!</v>
      </c>
      <c r="AJ84" s="35" t="e">
        <f>IF('Crisis Indicator Data'!#REF!="No Data",1,IF(#REF!&lt;&gt;"",1,0))</f>
        <v>#REF!</v>
      </c>
      <c r="AK84" s="35" t="e">
        <f>IF('Crisis Indicator Data'!#REF!="No Data",1,IF(#REF!&lt;&gt;"",1,0))</f>
        <v>#REF!</v>
      </c>
      <c r="AL84" s="35" t="e">
        <f>IF('Crisis Indicator Data'!#REF!="No Data",1,IF(#REF!&lt;&gt;"",1,0))</f>
        <v>#REF!</v>
      </c>
      <c r="AM84" s="35" t="e">
        <f>IF('Crisis Indicator Data'!#REF!="No Data",1,IF(#REF!&lt;&gt;"",1,0))</f>
        <v>#REF!</v>
      </c>
      <c r="AN84" s="35" t="e">
        <f>IF('Crisis Indicator Data'!#REF!="No Data",1,IF(#REF!&lt;&gt;"",1,0))</f>
        <v>#REF!</v>
      </c>
      <c r="AO84" s="35" t="e">
        <f>IF('Crisis Indicator Data'!#REF!="No Data",1,IF(#REF!&lt;&gt;"",1,0))</f>
        <v>#REF!</v>
      </c>
      <c r="AP84" s="35" t="e">
        <f>IF('Crisis Indicator Data'!#REF!="No Data",1,IF(#REF!&lt;&gt;"",1,0))</f>
        <v>#REF!</v>
      </c>
      <c r="AQ84" s="35" t="e">
        <f>IF('Crisis Indicator Data'!#REF!="No Data",1,IF(#REF!&lt;&gt;"",1,0))</f>
        <v>#REF!</v>
      </c>
      <c r="AR84" s="35" t="e">
        <f>IF('Crisis Indicator Data'!#REF!="No Data",1,IF(#REF!&lt;&gt;"",1,0))</f>
        <v>#REF!</v>
      </c>
      <c r="AS84" s="35" t="e">
        <f>IF('Crisis Indicator Data'!#REF!="No Data",1,IF(#REF!&lt;&gt;"",1,0))</f>
        <v>#REF!</v>
      </c>
      <c r="AT84" s="35" t="e">
        <f>IF('Crisis Indicator Data'!#REF!="No Data",1,IF(#REF!&lt;&gt;"",1,0))</f>
        <v>#REF!</v>
      </c>
      <c r="AU84" s="35" t="e">
        <f>IF('Crisis Indicator Data'!#REF!="No Data",1,IF(#REF!&lt;&gt;"",1,0))</f>
        <v>#REF!</v>
      </c>
      <c r="AV84" s="35" t="e">
        <f>IF('Crisis Indicator Data'!#REF!="No Data",1,IF(#REF!&lt;&gt;"",1,0))</f>
        <v>#REF!</v>
      </c>
      <c r="AW84" s="35" t="e">
        <f>IF('Crisis Indicator Data'!#REF!="No Data",1,IF(#REF!&lt;&gt;"",1,0))</f>
        <v>#REF!</v>
      </c>
      <c r="AX84" s="35" t="e">
        <f>IF('Crisis Indicator Data'!#REF!="No Data",1,IF(#REF!&lt;&gt;"",1,0))</f>
        <v>#REF!</v>
      </c>
      <c r="AY84" s="35" t="e">
        <f>IF('Crisis Indicator Data'!#REF!="No Data",1,IF(#REF!&lt;&gt;"",1,0))</f>
        <v>#REF!</v>
      </c>
      <c r="AZ84" s="35" t="e">
        <f>IF('Crisis Indicator Data'!#REF!="No Data",1,IF(#REF!&lt;&gt;"",1,0))</f>
        <v>#REF!</v>
      </c>
      <c r="BA84" t="e">
        <f t="shared" si="2"/>
        <v>#REF!</v>
      </c>
      <c r="BB84" s="37" t="e">
        <f t="shared" si="3"/>
        <v>#REF!</v>
      </c>
    </row>
    <row r="85" spans="1:54" x14ac:dyDescent="0.35">
      <c r="A85" t="s">
        <v>158</v>
      </c>
      <c r="B85" s="35" t="e">
        <f>IF('Crisis Indicator Data'!#REF!="No Data",1,IF(#REF!&lt;&gt;"",1,0))</f>
        <v>#REF!</v>
      </c>
      <c r="C85" s="35" t="e">
        <f>IF('Crisis Indicator Data'!#REF!="No Data",1,IF(#REF!&lt;&gt;"",1,0))</f>
        <v>#REF!</v>
      </c>
      <c r="D85" s="35" t="e">
        <f>IF('Crisis Indicator Data'!#REF!="No Data",1,IF(#REF!&lt;&gt;"",1,0))</f>
        <v>#REF!</v>
      </c>
      <c r="E85" s="35" t="e">
        <f>IF('Crisis Indicator Data'!#REF!="No Data",1,IF(#REF!&lt;&gt;"",1,0))</f>
        <v>#REF!</v>
      </c>
      <c r="F85" s="35" t="e">
        <f>IF('Crisis Indicator Data'!#REF!="No Data",1,IF(#REF!&lt;&gt;"",1,0))</f>
        <v>#REF!</v>
      </c>
      <c r="G85" s="35" t="e">
        <f>IF('Crisis Indicator Data'!#REF!="No Data",1,IF(#REF!&lt;&gt;"",1,0))</f>
        <v>#REF!</v>
      </c>
      <c r="H85" s="35" t="e">
        <f>IF('Crisis Indicator Data'!#REF!="No Data",1,IF(#REF!&lt;&gt;"",1,0))</f>
        <v>#REF!</v>
      </c>
      <c r="I85" s="35" t="e">
        <f>IF('Crisis Indicator Data'!#REF!="No Data",1,IF(#REF!&lt;&gt;"",1,0))</f>
        <v>#REF!</v>
      </c>
      <c r="J85" s="35" t="e">
        <f>IF('Crisis Indicator Data'!#REF!="No Data",1,IF(#REF!&lt;&gt;"",1,0))</f>
        <v>#REF!</v>
      </c>
      <c r="K85" s="35" t="e">
        <f>IF('Crisis Indicator Data'!#REF!="No Data",1,IF(#REF!&lt;&gt;"",1,0))</f>
        <v>#REF!</v>
      </c>
      <c r="L85" s="35" t="e">
        <f>IF('Crisis Indicator Data'!#REF!="No Data",1,IF(#REF!&lt;&gt;"",1,0))</f>
        <v>#REF!</v>
      </c>
      <c r="M85" s="35" t="e">
        <f>IF('Crisis Indicator Data'!#REF!="No Data",1,IF(#REF!&lt;&gt;"",1,0))</f>
        <v>#REF!</v>
      </c>
      <c r="N85" s="35" t="e">
        <f>IF('Crisis Indicator Data'!#REF!="No Data",1,IF(#REF!&lt;&gt;"",1,0))</f>
        <v>#REF!</v>
      </c>
      <c r="O85" s="35" t="e">
        <f>IF('Crisis Indicator Data'!#REF!="No Data",1,IF(#REF!&lt;&gt;"",1,0))</f>
        <v>#REF!</v>
      </c>
      <c r="P85" s="35" t="e">
        <f>IF('Crisis Indicator Data'!#REF!="No Data",1,IF(#REF!&lt;&gt;"",1,0))</f>
        <v>#REF!</v>
      </c>
      <c r="Q85" s="35" t="e">
        <f>IF('Crisis Indicator Data'!#REF!="No Data",1,IF(#REF!&lt;&gt;"",1,0))</f>
        <v>#REF!</v>
      </c>
      <c r="R85" s="35" t="e">
        <f>IF('Crisis Indicator Data'!#REF!="No Data",1,IF(#REF!&lt;&gt;"",1,0))</f>
        <v>#REF!</v>
      </c>
      <c r="S85" s="35" t="e">
        <f>IF('Crisis Indicator Data'!#REF!="No Data",1,IF(#REF!&lt;&gt;"",1,0))</f>
        <v>#REF!</v>
      </c>
      <c r="T85" s="35" t="e">
        <f>IF('Crisis Indicator Data'!#REF!="No Data",1,IF(#REF!&lt;&gt;"",1,0))</f>
        <v>#REF!</v>
      </c>
      <c r="U85" s="35" t="e">
        <f>IF('Crisis Indicator Data'!#REF!="No Data",1,IF(#REF!&lt;&gt;"",1,0))</f>
        <v>#REF!</v>
      </c>
      <c r="V85" s="35" t="e">
        <f>IF('Crisis Indicator Data'!#REF!="No Data",1,IF(#REF!&lt;&gt;"",1,0))</f>
        <v>#REF!</v>
      </c>
      <c r="W85" s="35" t="e">
        <f>IF('Crisis Indicator Data'!#REF!="No Data",1,IF(#REF!&lt;&gt;"",1,0))</f>
        <v>#REF!</v>
      </c>
      <c r="X85" s="35" t="e">
        <f>IF('Crisis Indicator Data'!#REF!="No Data",1,IF(#REF!&lt;&gt;"",1,0))</f>
        <v>#REF!</v>
      </c>
      <c r="Y85" s="35" t="e">
        <f>IF('Crisis Indicator Data'!#REF!="No Data",1,IF(#REF!&lt;&gt;"",1,0))</f>
        <v>#REF!</v>
      </c>
      <c r="Z85" s="35" t="e">
        <f>IF('Crisis Indicator Data'!#REF!="No Data",1,IF(#REF!&lt;&gt;"",1,0))</f>
        <v>#REF!</v>
      </c>
      <c r="AA85" s="35" t="e">
        <f>IF('Crisis Indicator Data'!#REF!="No Data",1,IF(#REF!&lt;&gt;"",1,0))</f>
        <v>#REF!</v>
      </c>
      <c r="AB85" s="35" t="e">
        <f>IF('Crisis Indicator Data'!#REF!="No Data",1,IF(#REF!&lt;&gt;"",1,0))</f>
        <v>#REF!</v>
      </c>
      <c r="AC85" s="35" t="e">
        <f>IF('Crisis Indicator Data'!#REF!="No Data",1,IF(#REF!&lt;&gt;"",1,0))</f>
        <v>#REF!</v>
      </c>
      <c r="AD85" s="35" t="e">
        <f>IF('Crisis Indicator Data'!#REF!="No Data",1,IF(#REF!&lt;&gt;"",1,0))</f>
        <v>#REF!</v>
      </c>
      <c r="AE85" s="35" t="e">
        <f>IF('Crisis Indicator Data'!#REF!="No Data",1,IF(#REF!&lt;&gt;"",1,0))</f>
        <v>#REF!</v>
      </c>
      <c r="AF85" s="35" t="e">
        <f>IF('Crisis Indicator Data'!#REF!="No Data",1,IF(#REF!&lt;&gt;"",1,0))</f>
        <v>#REF!</v>
      </c>
      <c r="AG85" s="35" t="e">
        <f>IF('Crisis Indicator Data'!#REF!="No Data",1,IF(#REF!&lt;&gt;"",1,0))</f>
        <v>#REF!</v>
      </c>
      <c r="AH85" s="35" t="e">
        <f>IF('Crisis Indicator Data'!#REF!="No Data",1,IF(#REF!&lt;&gt;"",1,0))</f>
        <v>#REF!</v>
      </c>
      <c r="AI85" s="35" t="e">
        <f>IF('Crisis Indicator Data'!#REF!="No Data",1,IF(#REF!&lt;&gt;"",1,0))</f>
        <v>#REF!</v>
      </c>
      <c r="AJ85" s="35" t="e">
        <f>IF('Crisis Indicator Data'!#REF!="No Data",1,IF(#REF!&lt;&gt;"",1,0))</f>
        <v>#REF!</v>
      </c>
      <c r="AK85" s="35" t="e">
        <f>IF('Crisis Indicator Data'!#REF!="No Data",1,IF(#REF!&lt;&gt;"",1,0))</f>
        <v>#REF!</v>
      </c>
      <c r="AL85" s="35" t="e">
        <f>IF('Crisis Indicator Data'!#REF!="No Data",1,IF(#REF!&lt;&gt;"",1,0))</f>
        <v>#REF!</v>
      </c>
      <c r="AM85" s="35" t="e">
        <f>IF('Crisis Indicator Data'!#REF!="No Data",1,IF(#REF!&lt;&gt;"",1,0))</f>
        <v>#REF!</v>
      </c>
      <c r="AN85" s="35" t="e">
        <f>IF('Crisis Indicator Data'!#REF!="No Data",1,IF(#REF!&lt;&gt;"",1,0))</f>
        <v>#REF!</v>
      </c>
      <c r="AO85" s="35" t="e">
        <f>IF('Crisis Indicator Data'!#REF!="No Data",1,IF(#REF!&lt;&gt;"",1,0))</f>
        <v>#REF!</v>
      </c>
      <c r="AP85" s="35" t="e">
        <f>IF('Crisis Indicator Data'!#REF!="No Data",1,IF(#REF!&lt;&gt;"",1,0))</f>
        <v>#REF!</v>
      </c>
      <c r="AQ85" s="35" t="e">
        <f>IF('Crisis Indicator Data'!#REF!="No Data",1,IF(#REF!&lt;&gt;"",1,0))</f>
        <v>#REF!</v>
      </c>
      <c r="AR85" s="35" t="e">
        <f>IF('Crisis Indicator Data'!#REF!="No Data",1,IF(#REF!&lt;&gt;"",1,0))</f>
        <v>#REF!</v>
      </c>
      <c r="AS85" s="35" t="e">
        <f>IF('Crisis Indicator Data'!#REF!="No Data",1,IF(#REF!&lt;&gt;"",1,0))</f>
        <v>#REF!</v>
      </c>
      <c r="AT85" s="35" t="e">
        <f>IF('Crisis Indicator Data'!#REF!="No Data",1,IF(#REF!&lt;&gt;"",1,0))</f>
        <v>#REF!</v>
      </c>
      <c r="AU85" s="35" t="e">
        <f>IF('Crisis Indicator Data'!#REF!="No Data",1,IF(#REF!&lt;&gt;"",1,0))</f>
        <v>#REF!</v>
      </c>
      <c r="AV85" s="35" t="e">
        <f>IF('Crisis Indicator Data'!#REF!="No Data",1,IF(#REF!&lt;&gt;"",1,0))</f>
        <v>#REF!</v>
      </c>
      <c r="AW85" s="35" t="e">
        <f>IF('Crisis Indicator Data'!#REF!="No Data",1,IF(#REF!&lt;&gt;"",1,0))</f>
        <v>#REF!</v>
      </c>
      <c r="AX85" s="35" t="e">
        <f>IF('Crisis Indicator Data'!#REF!="No Data",1,IF(#REF!&lt;&gt;"",1,0))</f>
        <v>#REF!</v>
      </c>
      <c r="AY85" s="35" t="e">
        <f>IF('Crisis Indicator Data'!#REF!="No Data",1,IF(#REF!&lt;&gt;"",1,0))</f>
        <v>#REF!</v>
      </c>
      <c r="AZ85" s="35" t="e">
        <f>IF('Crisis Indicator Data'!#REF!="No Data",1,IF(#REF!&lt;&gt;"",1,0))</f>
        <v>#REF!</v>
      </c>
      <c r="BA85" t="e">
        <f t="shared" si="2"/>
        <v>#REF!</v>
      </c>
      <c r="BB85" s="37" t="e">
        <f t="shared" si="3"/>
        <v>#REF!</v>
      </c>
    </row>
    <row r="86" spans="1:54" x14ac:dyDescent="0.35">
      <c r="A86" t="s">
        <v>160</v>
      </c>
      <c r="B86" s="35" t="e">
        <f>IF('Crisis Indicator Data'!#REF!="No Data",1,IF(#REF!&lt;&gt;"",1,0))</f>
        <v>#REF!</v>
      </c>
      <c r="C86" s="35" t="e">
        <f>IF('Crisis Indicator Data'!#REF!="No Data",1,IF(#REF!&lt;&gt;"",1,0))</f>
        <v>#REF!</v>
      </c>
      <c r="D86" s="35" t="e">
        <f>IF('Crisis Indicator Data'!#REF!="No Data",1,IF(#REF!&lt;&gt;"",1,0))</f>
        <v>#REF!</v>
      </c>
      <c r="E86" s="35" t="e">
        <f>IF('Crisis Indicator Data'!#REF!="No Data",1,IF(#REF!&lt;&gt;"",1,0))</f>
        <v>#REF!</v>
      </c>
      <c r="F86" s="35" t="e">
        <f>IF('Crisis Indicator Data'!#REF!="No Data",1,IF(#REF!&lt;&gt;"",1,0))</f>
        <v>#REF!</v>
      </c>
      <c r="G86" s="35" t="e">
        <f>IF('Crisis Indicator Data'!#REF!="No Data",1,IF(#REF!&lt;&gt;"",1,0))</f>
        <v>#REF!</v>
      </c>
      <c r="H86" s="35" t="e">
        <f>IF('Crisis Indicator Data'!#REF!="No Data",1,IF(#REF!&lt;&gt;"",1,0))</f>
        <v>#REF!</v>
      </c>
      <c r="I86" s="35" t="e">
        <f>IF('Crisis Indicator Data'!#REF!="No Data",1,IF(#REF!&lt;&gt;"",1,0))</f>
        <v>#REF!</v>
      </c>
      <c r="J86" s="35" t="e">
        <f>IF('Crisis Indicator Data'!#REF!="No Data",1,IF(#REF!&lt;&gt;"",1,0))</f>
        <v>#REF!</v>
      </c>
      <c r="K86" s="35" t="e">
        <f>IF('Crisis Indicator Data'!#REF!="No Data",1,IF(#REF!&lt;&gt;"",1,0))</f>
        <v>#REF!</v>
      </c>
      <c r="L86" s="35" t="e">
        <f>IF('Crisis Indicator Data'!#REF!="No Data",1,IF(#REF!&lt;&gt;"",1,0))</f>
        <v>#REF!</v>
      </c>
      <c r="M86" s="35" t="e">
        <f>IF('Crisis Indicator Data'!#REF!="No Data",1,IF(#REF!&lt;&gt;"",1,0))</f>
        <v>#REF!</v>
      </c>
      <c r="N86" s="35" t="e">
        <f>IF('Crisis Indicator Data'!#REF!="No Data",1,IF(#REF!&lt;&gt;"",1,0))</f>
        <v>#REF!</v>
      </c>
      <c r="O86" s="35" t="e">
        <f>IF('Crisis Indicator Data'!#REF!="No Data",1,IF(#REF!&lt;&gt;"",1,0))</f>
        <v>#REF!</v>
      </c>
      <c r="P86" s="35" t="e">
        <f>IF('Crisis Indicator Data'!#REF!="No Data",1,IF(#REF!&lt;&gt;"",1,0))</f>
        <v>#REF!</v>
      </c>
      <c r="Q86" s="35" t="e">
        <f>IF('Crisis Indicator Data'!#REF!="No Data",1,IF(#REF!&lt;&gt;"",1,0))</f>
        <v>#REF!</v>
      </c>
      <c r="R86" s="35" t="e">
        <f>IF('Crisis Indicator Data'!#REF!="No Data",1,IF(#REF!&lt;&gt;"",1,0))</f>
        <v>#REF!</v>
      </c>
      <c r="S86" s="35" t="e">
        <f>IF('Crisis Indicator Data'!#REF!="No Data",1,IF(#REF!&lt;&gt;"",1,0))</f>
        <v>#REF!</v>
      </c>
      <c r="T86" s="35" t="e">
        <f>IF('Crisis Indicator Data'!#REF!="No Data",1,IF(#REF!&lt;&gt;"",1,0))</f>
        <v>#REF!</v>
      </c>
      <c r="U86" s="35" t="e">
        <f>IF('Crisis Indicator Data'!#REF!="No Data",1,IF(#REF!&lt;&gt;"",1,0))</f>
        <v>#REF!</v>
      </c>
      <c r="V86" s="35" t="e">
        <f>IF('Crisis Indicator Data'!#REF!="No Data",1,IF(#REF!&lt;&gt;"",1,0))</f>
        <v>#REF!</v>
      </c>
      <c r="W86" s="35" t="e">
        <f>IF('Crisis Indicator Data'!#REF!="No Data",1,IF(#REF!&lt;&gt;"",1,0))</f>
        <v>#REF!</v>
      </c>
      <c r="X86" s="35" t="e">
        <f>IF('Crisis Indicator Data'!#REF!="No Data",1,IF(#REF!&lt;&gt;"",1,0))</f>
        <v>#REF!</v>
      </c>
      <c r="Y86" s="35" t="e">
        <f>IF('Crisis Indicator Data'!#REF!="No Data",1,IF(#REF!&lt;&gt;"",1,0))</f>
        <v>#REF!</v>
      </c>
      <c r="Z86" s="35" t="e">
        <f>IF('Crisis Indicator Data'!#REF!="No Data",1,IF(#REF!&lt;&gt;"",1,0))</f>
        <v>#REF!</v>
      </c>
      <c r="AA86" s="35" t="e">
        <f>IF('Crisis Indicator Data'!#REF!="No Data",1,IF(#REF!&lt;&gt;"",1,0))</f>
        <v>#REF!</v>
      </c>
      <c r="AB86" s="35" t="e">
        <f>IF('Crisis Indicator Data'!#REF!="No Data",1,IF(#REF!&lt;&gt;"",1,0))</f>
        <v>#REF!</v>
      </c>
      <c r="AC86" s="35" t="e">
        <f>IF('Crisis Indicator Data'!#REF!="No Data",1,IF(#REF!&lt;&gt;"",1,0))</f>
        <v>#REF!</v>
      </c>
      <c r="AD86" s="35" t="e">
        <f>IF('Crisis Indicator Data'!#REF!="No Data",1,IF(#REF!&lt;&gt;"",1,0))</f>
        <v>#REF!</v>
      </c>
      <c r="AE86" s="35" t="e">
        <f>IF('Crisis Indicator Data'!#REF!="No Data",1,IF(#REF!&lt;&gt;"",1,0))</f>
        <v>#REF!</v>
      </c>
      <c r="AF86" s="35" t="e">
        <f>IF('Crisis Indicator Data'!#REF!="No Data",1,IF(#REF!&lt;&gt;"",1,0))</f>
        <v>#REF!</v>
      </c>
      <c r="AG86" s="35" t="e">
        <f>IF('Crisis Indicator Data'!#REF!="No Data",1,IF(#REF!&lt;&gt;"",1,0))</f>
        <v>#REF!</v>
      </c>
      <c r="AH86" s="35" t="e">
        <f>IF('Crisis Indicator Data'!#REF!="No Data",1,IF(#REF!&lt;&gt;"",1,0))</f>
        <v>#REF!</v>
      </c>
      <c r="AI86" s="35" t="e">
        <f>IF('Crisis Indicator Data'!#REF!="No Data",1,IF(#REF!&lt;&gt;"",1,0))</f>
        <v>#REF!</v>
      </c>
      <c r="AJ86" s="35" t="e">
        <f>IF('Crisis Indicator Data'!#REF!="No Data",1,IF(#REF!&lt;&gt;"",1,0))</f>
        <v>#REF!</v>
      </c>
      <c r="AK86" s="35" t="e">
        <f>IF('Crisis Indicator Data'!#REF!="No Data",1,IF(#REF!&lt;&gt;"",1,0))</f>
        <v>#REF!</v>
      </c>
      <c r="AL86" s="35" t="e">
        <f>IF('Crisis Indicator Data'!#REF!="No Data",1,IF(#REF!&lt;&gt;"",1,0))</f>
        <v>#REF!</v>
      </c>
      <c r="AM86" s="35" t="e">
        <f>IF('Crisis Indicator Data'!#REF!="No Data",1,IF(#REF!&lt;&gt;"",1,0))</f>
        <v>#REF!</v>
      </c>
      <c r="AN86" s="35" t="e">
        <f>IF('Crisis Indicator Data'!#REF!="No Data",1,IF(#REF!&lt;&gt;"",1,0))</f>
        <v>#REF!</v>
      </c>
      <c r="AO86" s="35" t="e">
        <f>IF('Crisis Indicator Data'!#REF!="No Data",1,IF(#REF!&lt;&gt;"",1,0))</f>
        <v>#REF!</v>
      </c>
      <c r="AP86" s="35" t="e">
        <f>IF('Crisis Indicator Data'!#REF!="No Data",1,IF(#REF!&lt;&gt;"",1,0))</f>
        <v>#REF!</v>
      </c>
      <c r="AQ86" s="35" t="e">
        <f>IF('Crisis Indicator Data'!#REF!="No Data",1,IF(#REF!&lt;&gt;"",1,0))</f>
        <v>#REF!</v>
      </c>
      <c r="AR86" s="35" t="e">
        <f>IF('Crisis Indicator Data'!#REF!="No Data",1,IF(#REF!&lt;&gt;"",1,0))</f>
        <v>#REF!</v>
      </c>
      <c r="AS86" s="35" t="e">
        <f>IF('Crisis Indicator Data'!#REF!="No Data",1,IF(#REF!&lt;&gt;"",1,0))</f>
        <v>#REF!</v>
      </c>
      <c r="AT86" s="35" t="e">
        <f>IF('Crisis Indicator Data'!#REF!="No Data",1,IF(#REF!&lt;&gt;"",1,0))</f>
        <v>#REF!</v>
      </c>
      <c r="AU86" s="35" t="e">
        <f>IF('Crisis Indicator Data'!#REF!="No Data",1,IF(#REF!&lt;&gt;"",1,0))</f>
        <v>#REF!</v>
      </c>
      <c r="AV86" s="35" t="e">
        <f>IF('Crisis Indicator Data'!#REF!="No Data",1,IF(#REF!&lt;&gt;"",1,0))</f>
        <v>#REF!</v>
      </c>
      <c r="AW86" s="35" t="e">
        <f>IF('Crisis Indicator Data'!#REF!="No Data",1,IF(#REF!&lt;&gt;"",1,0))</f>
        <v>#REF!</v>
      </c>
      <c r="AX86" s="35" t="e">
        <f>IF('Crisis Indicator Data'!#REF!="No Data",1,IF(#REF!&lt;&gt;"",1,0))</f>
        <v>#REF!</v>
      </c>
      <c r="AY86" s="35" t="e">
        <f>IF('Crisis Indicator Data'!#REF!="No Data",1,IF(#REF!&lt;&gt;"",1,0))</f>
        <v>#REF!</v>
      </c>
      <c r="AZ86" s="35" t="e">
        <f>IF('Crisis Indicator Data'!#REF!="No Data",1,IF(#REF!&lt;&gt;"",1,0))</f>
        <v>#REF!</v>
      </c>
      <c r="BA86" t="e">
        <f t="shared" si="2"/>
        <v>#REF!</v>
      </c>
      <c r="BB86" s="37" t="e">
        <f t="shared" si="3"/>
        <v>#REF!</v>
      </c>
    </row>
    <row r="87" spans="1:54" x14ac:dyDescent="0.35">
      <c r="A87" t="s">
        <v>162</v>
      </c>
      <c r="B87" s="35" t="e">
        <f>IF('Crisis Indicator Data'!#REF!="No Data",1,IF(#REF!&lt;&gt;"",1,0))</f>
        <v>#REF!</v>
      </c>
      <c r="C87" s="35" t="e">
        <f>IF('Crisis Indicator Data'!#REF!="No Data",1,IF(#REF!&lt;&gt;"",1,0))</f>
        <v>#REF!</v>
      </c>
      <c r="D87" s="35" t="e">
        <f>IF('Crisis Indicator Data'!#REF!="No Data",1,IF(#REF!&lt;&gt;"",1,0))</f>
        <v>#REF!</v>
      </c>
      <c r="E87" s="35" t="e">
        <f>IF('Crisis Indicator Data'!#REF!="No Data",1,IF(#REF!&lt;&gt;"",1,0))</f>
        <v>#REF!</v>
      </c>
      <c r="F87" s="35" t="e">
        <f>IF('Crisis Indicator Data'!#REF!="No Data",1,IF(#REF!&lt;&gt;"",1,0))</f>
        <v>#REF!</v>
      </c>
      <c r="G87" s="35" t="e">
        <f>IF('Crisis Indicator Data'!#REF!="No Data",1,IF(#REF!&lt;&gt;"",1,0))</f>
        <v>#REF!</v>
      </c>
      <c r="H87" s="35" t="e">
        <f>IF('Crisis Indicator Data'!#REF!="No Data",1,IF(#REF!&lt;&gt;"",1,0))</f>
        <v>#REF!</v>
      </c>
      <c r="I87" s="35" t="e">
        <f>IF('Crisis Indicator Data'!#REF!="No Data",1,IF(#REF!&lt;&gt;"",1,0))</f>
        <v>#REF!</v>
      </c>
      <c r="J87" s="35" t="e">
        <f>IF('Crisis Indicator Data'!#REF!="No Data",1,IF(#REF!&lt;&gt;"",1,0))</f>
        <v>#REF!</v>
      </c>
      <c r="K87" s="35" t="e">
        <f>IF('Crisis Indicator Data'!#REF!="No Data",1,IF(#REF!&lt;&gt;"",1,0))</f>
        <v>#REF!</v>
      </c>
      <c r="L87" s="35" t="e">
        <f>IF('Crisis Indicator Data'!#REF!="No Data",1,IF(#REF!&lt;&gt;"",1,0))</f>
        <v>#REF!</v>
      </c>
      <c r="M87" s="35" t="e">
        <f>IF('Crisis Indicator Data'!#REF!="No Data",1,IF(#REF!&lt;&gt;"",1,0))</f>
        <v>#REF!</v>
      </c>
      <c r="N87" s="35" t="e">
        <f>IF('Crisis Indicator Data'!#REF!="No Data",1,IF(#REF!&lt;&gt;"",1,0))</f>
        <v>#REF!</v>
      </c>
      <c r="O87" s="35" t="e">
        <f>IF('Crisis Indicator Data'!#REF!="No Data",1,IF(#REF!&lt;&gt;"",1,0))</f>
        <v>#REF!</v>
      </c>
      <c r="P87" s="35" t="e">
        <f>IF('Crisis Indicator Data'!#REF!="No Data",1,IF(#REF!&lt;&gt;"",1,0))</f>
        <v>#REF!</v>
      </c>
      <c r="Q87" s="35" t="e">
        <f>IF('Crisis Indicator Data'!#REF!="No Data",1,IF(#REF!&lt;&gt;"",1,0))</f>
        <v>#REF!</v>
      </c>
      <c r="R87" s="35" t="e">
        <f>IF('Crisis Indicator Data'!#REF!="No Data",1,IF(#REF!&lt;&gt;"",1,0))</f>
        <v>#REF!</v>
      </c>
      <c r="S87" s="35" t="e">
        <f>IF('Crisis Indicator Data'!#REF!="No Data",1,IF(#REF!&lt;&gt;"",1,0))</f>
        <v>#REF!</v>
      </c>
      <c r="T87" s="35" t="e">
        <f>IF('Crisis Indicator Data'!#REF!="No Data",1,IF(#REF!&lt;&gt;"",1,0))</f>
        <v>#REF!</v>
      </c>
      <c r="U87" s="35" t="e">
        <f>IF('Crisis Indicator Data'!#REF!="No Data",1,IF(#REF!&lt;&gt;"",1,0))</f>
        <v>#REF!</v>
      </c>
      <c r="V87" s="35" t="e">
        <f>IF('Crisis Indicator Data'!#REF!="No Data",1,IF(#REF!&lt;&gt;"",1,0))</f>
        <v>#REF!</v>
      </c>
      <c r="W87" s="35" t="e">
        <f>IF('Crisis Indicator Data'!#REF!="No Data",1,IF(#REF!&lt;&gt;"",1,0))</f>
        <v>#REF!</v>
      </c>
      <c r="X87" s="35" t="e">
        <f>IF('Crisis Indicator Data'!#REF!="No Data",1,IF(#REF!&lt;&gt;"",1,0))</f>
        <v>#REF!</v>
      </c>
      <c r="Y87" s="35" t="e">
        <f>IF('Crisis Indicator Data'!#REF!="No Data",1,IF(#REF!&lt;&gt;"",1,0))</f>
        <v>#REF!</v>
      </c>
      <c r="Z87" s="35" t="e">
        <f>IF('Crisis Indicator Data'!#REF!="No Data",1,IF(#REF!&lt;&gt;"",1,0))</f>
        <v>#REF!</v>
      </c>
      <c r="AA87" s="35" t="e">
        <f>IF('Crisis Indicator Data'!#REF!="No Data",1,IF(#REF!&lt;&gt;"",1,0))</f>
        <v>#REF!</v>
      </c>
      <c r="AB87" s="35" t="e">
        <f>IF('Crisis Indicator Data'!#REF!="No Data",1,IF(#REF!&lt;&gt;"",1,0))</f>
        <v>#REF!</v>
      </c>
      <c r="AC87" s="35" t="e">
        <f>IF('Crisis Indicator Data'!#REF!="No Data",1,IF(#REF!&lt;&gt;"",1,0))</f>
        <v>#REF!</v>
      </c>
      <c r="AD87" s="35" t="e">
        <f>IF('Crisis Indicator Data'!#REF!="No Data",1,IF(#REF!&lt;&gt;"",1,0))</f>
        <v>#REF!</v>
      </c>
      <c r="AE87" s="35" t="e">
        <f>IF('Crisis Indicator Data'!#REF!="No Data",1,IF(#REF!&lt;&gt;"",1,0))</f>
        <v>#REF!</v>
      </c>
      <c r="AF87" s="35" t="e">
        <f>IF('Crisis Indicator Data'!#REF!="No Data",1,IF(#REF!&lt;&gt;"",1,0))</f>
        <v>#REF!</v>
      </c>
      <c r="AG87" s="35" t="e">
        <f>IF('Crisis Indicator Data'!#REF!="No Data",1,IF(#REF!&lt;&gt;"",1,0))</f>
        <v>#REF!</v>
      </c>
      <c r="AH87" s="35" t="e">
        <f>IF('Crisis Indicator Data'!#REF!="No Data",1,IF(#REF!&lt;&gt;"",1,0))</f>
        <v>#REF!</v>
      </c>
      <c r="AI87" s="35" t="e">
        <f>IF('Crisis Indicator Data'!#REF!="No Data",1,IF(#REF!&lt;&gt;"",1,0))</f>
        <v>#REF!</v>
      </c>
      <c r="AJ87" s="35" t="e">
        <f>IF('Crisis Indicator Data'!#REF!="No Data",1,IF(#REF!&lt;&gt;"",1,0))</f>
        <v>#REF!</v>
      </c>
      <c r="AK87" s="35" t="e">
        <f>IF('Crisis Indicator Data'!#REF!="No Data",1,IF(#REF!&lt;&gt;"",1,0))</f>
        <v>#REF!</v>
      </c>
      <c r="AL87" s="35" t="e">
        <f>IF('Crisis Indicator Data'!#REF!="No Data",1,IF(#REF!&lt;&gt;"",1,0))</f>
        <v>#REF!</v>
      </c>
      <c r="AM87" s="35" t="e">
        <f>IF('Crisis Indicator Data'!#REF!="No Data",1,IF(#REF!&lt;&gt;"",1,0))</f>
        <v>#REF!</v>
      </c>
      <c r="AN87" s="35" t="e">
        <f>IF('Crisis Indicator Data'!#REF!="No Data",1,IF(#REF!&lt;&gt;"",1,0))</f>
        <v>#REF!</v>
      </c>
      <c r="AO87" s="35" t="e">
        <f>IF('Crisis Indicator Data'!#REF!="No Data",1,IF(#REF!&lt;&gt;"",1,0))</f>
        <v>#REF!</v>
      </c>
      <c r="AP87" s="35" t="e">
        <f>IF('Crisis Indicator Data'!#REF!="No Data",1,IF(#REF!&lt;&gt;"",1,0))</f>
        <v>#REF!</v>
      </c>
      <c r="AQ87" s="35" t="e">
        <f>IF('Crisis Indicator Data'!#REF!="No Data",1,IF(#REF!&lt;&gt;"",1,0))</f>
        <v>#REF!</v>
      </c>
      <c r="AR87" s="35" t="e">
        <f>IF('Crisis Indicator Data'!#REF!="No Data",1,IF(#REF!&lt;&gt;"",1,0))</f>
        <v>#REF!</v>
      </c>
      <c r="AS87" s="35" t="e">
        <f>IF('Crisis Indicator Data'!#REF!="No Data",1,IF(#REF!&lt;&gt;"",1,0))</f>
        <v>#REF!</v>
      </c>
      <c r="AT87" s="35" t="e">
        <f>IF('Crisis Indicator Data'!#REF!="No Data",1,IF(#REF!&lt;&gt;"",1,0))</f>
        <v>#REF!</v>
      </c>
      <c r="AU87" s="35" t="e">
        <f>IF('Crisis Indicator Data'!#REF!="No Data",1,IF(#REF!&lt;&gt;"",1,0))</f>
        <v>#REF!</v>
      </c>
      <c r="AV87" s="35" t="e">
        <f>IF('Crisis Indicator Data'!#REF!="No Data",1,IF(#REF!&lt;&gt;"",1,0))</f>
        <v>#REF!</v>
      </c>
      <c r="AW87" s="35" t="e">
        <f>IF('Crisis Indicator Data'!#REF!="No Data",1,IF(#REF!&lt;&gt;"",1,0))</f>
        <v>#REF!</v>
      </c>
      <c r="AX87" s="35" t="e">
        <f>IF('Crisis Indicator Data'!#REF!="No Data",1,IF(#REF!&lt;&gt;"",1,0))</f>
        <v>#REF!</v>
      </c>
      <c r="AY87" s="35" t="e">
        <f>IF('Crisis Indicator Data'!#REF!="No Data",1,IF(#REF!&lt;&gt;"",1,0))</f>
        <v>#REF!</v>
      </c>
      <c r="AZ87" s="35" t="e">
        <f>IF('Crisis Indicator Data'!#REF!="No Data",1,IF(#REF!&lt;&gt;"",1,0))</f>
        <v>#REF!</v>
      </c>
      <c r="BA87" t="e">
        <f t="shared" si="2"/>
        <v>#REF!</v>
      </c>
      <c r="BB87" s="37" t="e">
        <f t="shared" si="3"/>
        <v>#REF!</v>
      </c>
    </row>
    <row r="88" spans="1:54" x14ac:dyDescent="0.35">
      <c r="A88" t="s">
        <v>164</v>
      </c>
      <c r="B88" s="35" t="e">
        <f>IF('Crisis Indicator Data'!#REF!="No Data",1,IF(#REF!&lt;&gt;"",1,0))</f>
        <v>#REF!</v>
      </c>
      <c r="C88" s="35" t="e">
        <f>IF('Crisis Indicator Data'!#REF!="No Data",1,IF(#REF!&lt;&gt;"",1,0))</f>
        <v>#REF!</v>
      </c>
      <c r="D88" s="35" t="e">
        <f>IF('Crisis Indicator Data'!#REF!="No Data",1,IF(#REF!&lt;&gt;"",1,0))</f>
        <v>#REF!</v>
      </c>
      <c r="E88" s="35" t="e">
        <f>IF('Crisis Indicator Data'!#REF!="No Data",1,IF(#REF!&lt;&gt;"",1,0))</f>
        <v>#REF!</v>
      </c>
      <c r="F88" s="35" t="e">
        <f>IF('Crisis Indicator Data'!#REF!="No Data",1,IF(#REF!&lt;&gt;"",1,0))</f>
        <v>#REF!</v>
      </c>
      <c r="G88" s="35" t="e">
        <f>IF('Crisis Indicator Data'!#REF!="No Data",1,IF(#REF!&lt;&gt;"",1,0))</f>
        <v>#REF!</v>
      </c>
      <c r="H88" s="35" t="e">
        <f>IF('Crisis Indicator Data'!#REF!="No Data",1,IF(#REF!&lt;&gt;"",1,0))</f>
        <v>#REF!</v>
      </c>
      <c r="I88" s="35" t="e">
        <f>IF('Crisis Indicator Data'!#REF!="No Data",1,IF(#REF!&lt;&gt;"",1,0))</f>
        <v>#REF!</v>
      </c>
      <c r="J88" s="35" t="e">
        <f>IF('Crisis Indicator Data'!#REF!="No Data",1,IF(#REF!&lt;&gt;"",1,0))</f>
        <v>#REF!</v>
      </c>
      <c r="K88" s="35" t="e">
        <f>IF('Crisis Indicator Data'!#REF!="No Data",1,IF(#REF!&lt;&gt;"",1,0))</f>
        <v>#REF!</v>
      </c>
      <c r="L88" s="35" t="e">
        <f>IF('Crisis Indicator Data'!#REF!="No Data",1,IF(#REF!&lt;&gt;"",1,0))</f>
        <v>#REF!</v>
      </c>
      <c r="M88" s="35" t="e">
        <f>IF('Crisis Indicator Data'!#REF!="No Data",1,IF(#REF!&lt;&gt;"",1,0))</f>
        <v>#REF!</v>
      </c>
      <c r="N88" s="35" t="e">
        <f>IF('Crisis Indicator Data'!#REF!="No Data",1,IF(#REF!&lt;&gt;"",1,0))</f>
        <v>#REF!</v>
      </c>
      <c r="O88" s="35" t="e">
        <f>IF('Crisis Indicator Data'!#REF!="No Data",1,IF(#REF!&lt;&gt;"",1,0))</f>
        <v>#REF!</v>
      </c>
      <c r="P88" s="35" t="e">
        <f>IF('Crisis Indicator Data'!#REF!="No Data",1,IF(#REF!&lt;&gt;"",1,0))</f>
        <v>#REF!</v>
      </c>
      <c r="Q88" s="35" t="e">
        <f>IF('Crisis Indicator Data'!#REF!="No Data",1,IF(#REF!&lt;&gt;"",1,0))</f>
        <v>#REF!</v>
      </c>
      <c r="R88" s="35" t="e">
        <f>IF('Crisis Indicator Data'!#REF!="No Data",1,IF(#REF!&lt;&gt;"",1,0))</f>
        <v>#REF!</v>
      </c>
      <c r="S88" s="35" t="e">
        <f>IF('Crisis Indicator Data'!#REF!="No Data",1,IF(#REF!&lt;&gt;"",1,0))</f>
        <v>#REF!</v>
      </c>
      <c r="T88" s="35" t="e">
        <f>IF('Crisis Indicator Data'!#REF!="No Data",1,IF(#REF!&lt;&gt;"",1,0))</f>
        <v>#REF!</v>
      </c>
      <c r="U88" s="35" t="e">
        <f>IF('Crisis Indicator Data'!#REF!="No Data",1,IF(#REF!&lt;&gt;"",1,0))</f>
        <v>#REF!</v>
      </c>
      <c r="V88" s="35" t="e">
        <f>IF('Crisis Indicator Data'!#REF!="No Data",1,IF(#REF!&lt;&gt;"",1,0))</f>
        <v>#REF!</v>
      </c>
      <c r="W88" s="35" t="e">
        <f>IF('Crisis Indicator Data'!#REF!="No Data",1,IF(#REF!&lt;&gt;"",1,0))</f>
        <v>#REF!</v>
      </c>
      <c r="X88" s="35" t="e">
        <f>IF('Crisis Indicator Data'!#REF!="No Data",1,IF(#REF!&lt;&gt;"",1,0))</f>
        <v>#REF!</v>
      </c>
      <c r="Y88" s="35" t="e">
        <f>IF('Crisis Indicator Data'!#REF!="No Data",1,IF(#REF!&lt;&gt;"",1,0))</f>
        <v>#REF!</v>
      </c>
      <c r="Z88" s="35" t="e">
        <f>IF('Crisis Indicator Data'!#REF!="No Data",1,IF(#REF!&lt;&gt;"",1,0))</f>
        <v>#REF!</v>
      </c>
      <c r="AA88" s="35" t="e">
        <f>IF('Crisis Indicator Data'!#REF!="No Data",1,IF(#REF!&lt;&gt;"",1,0))</f>
        <v>#REF!</v>
      </c>
      <c r="AB88" s="35" t="e">
        <f>IF('Crisis Indicator Data'!#REF!="No Data",1,IF(#REF!&lt;&gt;"",1,0))</f>
        <v>#REF!</v>
      </c>
      <c r="AC88" s="35" t="e">
        <f>IF('Crisis Indicator Data'!#REF!="No Data",1,IF(#REF!&lt;&gt;"",1,0))</f>
        <v>#REF!</v>
      </c>
      <c r="AD88" s="35" t="e">
        <f>IF('Crisis Indicator Data'!#REF!="No Data",1,IF(#REF!&lt;&gt;"",1,0))</f>
        <v>#REF!</v>
      </c>
      <c r="AE88" s="35" t="e">
        <f>IF('Crisis Indicator Data'!#REF!="No Data",1,IF(#REF!&lt;&gt;"",1,0))</f>
        <v>#REF!</v>
      </c>
      <c r="AF88" s="35" t="e">
        <f>IF('Crisis Indicator Data'!#REF!="No Data",1,IF(#REF!&lt;&gt;"",1,0))</f>
        <v>#REF!</v>
      </c>
      <c r="AG88" s="35" t="e">
        <f>IF('Crisis Indicator Data'!#REF!="No Data",1,IF(#REF!&lt;&gt;"",1,0))</f>
        <v>#REF!</v>
      </c>
      <c r="AH88" s="35" t="e">
        <f>IF('Crisis Indicator Data'!#REF!="No Data",1,IF(#REF!&lt;&gt;"",1,0))</f>
        <v>#REF!</v>
      </c>
      <c r="AI88" s="35" t="e">
        <f>IF('Crisis Indicator Data'!#REF!="No Data",1,IF(#REF!&lt;&gt;"",1,0))</f>
        <v>#REF!</v>
      </c>
      <c r="AJ88" s="35" t="e">
        <f>IF('Crisis Indicator Data'!#REF!="No Data",1,IF(#REF!&lt;&gt;"",1,0))</f>
        <v>#REF!</v>
      </c>
      <c r="AK88" s="35" t="e">
        <f>IF('Crisis Indicator Data'!#REF!="No Data",1,IF(#REF!&lt;&gt;"",1,0))</f>
        <v>#REF!</v>
      </c>
      <c r="AL88" s="35" t="e">
        <f>IF('Crisis Indicator Data'!#REF!="No Data",1,IF(#REF!&lt;&gt;"",1,0))</f>
        <v>#REF!</v>
      </c>
      <c r="AM88" s="35" t="e">
        <f>IF('Crisis Indicator Data'!#REF!="No Data",1,IF(#REF!&lt;&gt;"",1,0))</f>
        <v>#REF!</v>
      </c>
      <c r="AN88" s="35" t="e">
        <f>IF('Crisis Indicator Data'!#REF!="No Data",1,IF(#REF!&lt;&gt;"",1,0))</f>
        <v>#REF!</v>
      </c>
      <c r="AO88" s="35" t="e">
        <f>IF('Crisis Indicator Data'!#REF!="No Data",1,IF(#REF!&lt;&gt;"",1,0))</f>
        <v>#REF!</v>
      </c>
      <c r="AP88" s="35" t="e">
        <f>IF('Crisis Indicator Data'!#REF!="No Data",1,IF(#REF!&lt;&gt;"",1,0))</f>
        <v>#REF!</v>
      </c>
      <c r="AQ88" s="35" t="e">
        <f>IF('Crisis Indicator Data'!#REF!="No Data",1,IF(#REF!&lt;&gt;"",1,0))</f>
        <v>#REF!</v>
      </c>
      <c r="AR88" s="35" t="e">
        <f>IF('Crisis Indicator Data'!#REF!="No Data",1,IF(#REF!&lt;&gt;"",1,0))</f>
        <v>#REF!</v>
      </c>
      <c r="AS88" s="35" t="e">
        <f>IF('Crisis Indicator Data'!#REF!="No Data",1,IF(#REF!&lt;&gt;"",1,0))</f>
        <v>#REF!</v>
      </c>
      <c r="AT88" s="35" t="e">
        <f>IF('Crisis Indicator Data'!#REF!="No Data",1,IF(#REF!&lt;&gt;"",1,0))</f>
        <v>#REF!</v>
      </c>
      <c r="AU88" s="35" t="e">
        <f>IF('Crisis Indicator Data'!#REF!="No Data",1,IF(#REF!&lt;&gt;"",1,0))</f>
        <v>#REF!</v>
      </c>
      <c r="AV88" s="35" t="e">
        <f>IF('Crisis Indicator Data'!#REF!="No Data",1,IF(#REF!&lt;&gt;"",1,0))</f>
        <v>#REF!</v>
      </c>
      <c r="AW88" s="35" t="e">
        <f>IF('Crisis Indicator Data'!#REF!="No Data",1,IF(#REF!&lt;&gt;"",1,0))</f>
        <v>#REF!</v>
      </c>
      <c r="AX88" s="35" t="e">
        <f>IF('Crisis Indicator Data'!#REF!="No Data",1,IF(#REF!&lt;&gt;"",1,0))</f>
        <v>#REF!</v>
      </c>
      <c r="AY88" s="35" t="e">
        <f>IF('Crisis Indicator Data'!#REF!="No Data",1,IF(#REF!&lt;&gt;"",1,0))</f>
        <v>#REF!</v>
      </c>
      <c r="AZ88" s="35" t="e">
        <f>IF('Crisis Indicator Data'!#REF!="No Data",1,IF(#REF!&lt;&gt;"",1,0))</f>
        <v>#REF!</v>
      </c>
      <c r="BA88" t="e">
        <f t="shared" si="2"/>
        <v>#REF!</v>
      </c>
      <c r="BB88" s="37" t="e">
        <f t="shared" si="3"/>
        <v>#REF!</v>
      </c>
    </row>
    <row r="89" spans="1:54" x14ac:dyDescent="0.35">
      <c r="A89" t="s">
        <v>166</v>
      </c>
      <c r="B89" s="35" t="e">
        <f>IF('Crisis Indicator Data'!#REF!="No Data",1,IF(#REF!&lt;&gt;"",1,0))</f>
        <v>#REF!</v>
      </c>
      <c r="C89" s="35" t="e">
        <f>IF('Crisis Indicator Data'!#REF!="No Data",1,IF(#REF!&lt;&gt;"",1,0))</f>
        <v>#REF!</v>
      </c>
      <c r="D89" s="35" t="e">
        <f>IF('Crisis Indicator Data'!#REF!="No Data",1,IF(#REF!&lt;&gt;"",1,0))</f>
        <v>#REF!</v>
      </c>
      <c r="E89" s="35" t="e">
        <f>IF('Crisis Indicator Data'!#REF!="No Data",1,IF(#REF!&lt;&gt;"",1,0))</f>
        <v>#REF!</v>
      </c>
      <c r="F89" s="35" t="e">
        <f>IF('Crisis Indicator Data'!#REF!="No Data",1,IF(#REF!&lt;&gt;"",1,0))</f>
        <v>#REF!</v>
      </c>
      <c r="G89" s="35" t="e">
        <f>IF('Crisis Indicator Data'!#REF!="No Data",1,IF(#REF!&lt;&gt;"",1,0))</f>
        <v>#REF!</v>
      </c>
      <c r="H89" s="35" t="e">
        <f>IF('Crisis Indicator Data'!#REF!="No Data",1,IF(#REF!&lt;&gt;"",1,0))</f>
        <v>#REF!</v>
      </c>
      <c r="I89" s="35" t="e">
        <f>IF('Crisis Indicator Data'!#REF!="No Data",1,IF(#REF!&lt;&gt;"",1,0))</f>
        <v>#REF!</v>
      </c>
      <c r="J89" s="35" t="e">
        <f>IF('Crisis Indicator Data'!#REF!="No Data",1,IF(#REF!&lt;&gt;"",1,0))</f>
        <v>#REF!</v>
      </c>
      <c r="K89" s="35" t="e">
        <f>IF('Crisis Indicator Data'!#REF!="No Data",1,IF(#REF!&lt;&gt;"",1,0))</f>
        <v>#REF!</v>
      </c>
      <c r="L89" s="35" t="e">
        <f>IF('Crisis Indicator Data'!#REF!="No Data",1,IF(#REF!&lt;&gt;"",1,0))</f>
        <v>#REF!</v>
      </c>
      <c r="M89" s="35" t="e">
        <f>IF('Crisis Indicator Data'!#REF!="No Data",1,IF(#REF!&lt;&gt;"",1,0))</f>
        <v>#REF!</v>
      </c>
      <c r="N89" s="35" t="e">
        <f>IF('Crisis Indicator Data'!#REF!="No Data",1,IF(#REF!&lt;&gt;"",1,0))</f>
        <v>#REF!</v>
      </c>
      <c r="O89" s="35" t="e">
        <f>IF('Crisis Indicator Data'!#REF!="No Data",1,IF(#REF!&lt;&gt;"",1,0))</f>
        <v>#REF!</v>
      </c>
      <c r="P89" s="35" t="e">
        <f>IF('Crisis Indicator Data'!#REF!="No Data",1,IF(#REF!&lt;&gt;"",1,0))</f>
        <v>#REF!</v>
      </c>
      <c r="Q89" s="35" t="e">
        <f>IF('Crisis Indicator Data'!#REF!="No Data",1,IF(#REF!&lt;&gt;"",1,0))</f>
        <v>#REF!</v>
      </c>
      <c r="R89" s="35" t="e">
        <f>IF('Crisis Indicator Data'!#REF!="No Data",1,IF(#REF!&lt;&gt;"",1,0))</f>
        <v>#REF!</v>
      </c>
      <c r="S89" s="35" t="e">
        <f>IF('Crisis Indicator Data'!#REF!="No Data",1,IF(#REF!&lt;&gt;"",1,0))</f>
        <v>#REF!</v>
      </c>
      <c r="T89" s="35" t="e">
        <f>IF('Crisis Indicator Data'!#REF!="No Data",1,IF(#REF!&lt;&gt;"",1,0))</f>
        <v>#REF!</v>
      </c>
      <c r="U89" s="35" t="e">
        <f>IF('Crisis Indicator Data'!#REF!="No Data",1,IF(#REF!&lt;&gt;"",1,0))</f>
        <v>#REF!</v>
      </c>
      <c r="V89" s="35" t="e">
        <f>IF('Crisis Indicator Data'!#REF!="No Data",1,IF(#REF!&lt;&gt;"",1,0))</f>
        <v>#REF!</v>
      </c>
      <c r="W89" s="35" t="e">
        <f>IF('Crisis Indicator Data'!#REF!="No Data",1,IF(#REF!&lt;&gt;"",1,0))</f>
        <v>#REF!</v>
      </c>
      <c r="X89" s="35" t="e">
        <f>IF('Crisis Indicator Data'!#REF!="No Data",1,IF(#REF!&lt;&gt;"",1,0))</f>
        <v>#REF!</v>
      </c>
      <c r="Y89" s="35" t="e">
        <f>IF('Crisis Indicator Data'!#REF!="No Data",1,IF(#REF!&lt;&gt;"",1,0))</f>
        <v>#REF!</v>
      </c>
      <c r="Z89" s="35" t="e">
        <f>IF('Crisis Indicator Data'!#REF!="No Data",1,IF(#REF!&lt;&gt;"",1,0))</f>
        <v>#REF!</v>
      </c>
      <c r="AA89" s="35" t="e">
        <f>IF('Crisis Indicator Data'!#REF!="No Data",1,IF(#REF!&lt;&gt;"",1,0))</f>
        <v>#REF!</v>
      </c>
      <c r="AB89" s="35" t="e">
        <f>IF('Crisis Indicator Data'!#REF!="No Data",1,IF(#REF!&lt;&gt;"",1,0))</f>
        <v>#REF!</v>
      </c>
      <c r="AC89" s="35" t="e">
        <f>IF('Crisis Indicator Data'!#REF!="No Data",1,IF(#REF!&lt;&gt;"",1,0))</f>
        <v>#REF!</v>
      </c>
      <c r="AD89" s="35" t="e">
        <f>IF('Crisis Indicator Data'!#REF!="No Data",1,IF(#REF!&lt;&gt;"",1,0))</f>
        <v>#REF!</v>
      </c>
      <c r="AE89" s="35" t="e">
        <f>IF('Crisis Indicator Data'!#REF!="No Data",1,IF(#REF!&lt;&gt;"",1,0))</f>
        <v>#REF!</v>
      </c>
      <c r="AF89" s="35" t="e">
        <f>IF('Crisis Indicator Data'!#REF!="No Data",1,IF(#REF!&lt;&gt;"",1,0))</f>
        <v>#REF!</v>
      </c>
      <c r="AG89" s="35" t="e">
        <f>IF('Crisis Indicator Data'!#REF!="No Data",1,IF(#REF!&lt;&gt;"",1,0))</f>
        <v>#REF!</v>
      </c>
      <c r="AH89" s="35" t="e">
        <f>IF('Crisis Indicator Data'!#REF!="No Data",1,IF(#REF!&lt;&gt;"",1,0))</f>
        <v>#REF!</v>
      </c>
      <c r="AI89" s="35" t="e">
        <f>IF('Crisis Indicator Data'!#REF!="No Data",1,IF(#REF!&lt;&gt;"",1,0))</f>
        <v>#REF!</v>
      </c>
      <c r="AJ89" s="35" t="e">
        <f>IF('Crisis Indicator Data'!#REF!="No Data",1,IF(#REF!&lt;&gt;"",1,0))</f>
        <v>#REF!</v>
      </c>
      <c r="AK89" s="35" t="e">
        <f>IF('Crisis Indicator Data'!#REF!="No Data",1,IF(#REF!&lt;&gt;"",1,0))</f>
        <v>#REF!</v>
      </c>
      <c r="AL89" s="35" t="e">
        <f>IF('Crisis Indicator Data'!#REF!="No Data",1,IF(#REF!&lt;&gt;"",1,0))</f>
        <v>#REF!</v>
      </c>
      <c r="AM89" s="35" t="e">
        <f>IF('Crisis Indicator Data'!#REF!="No Data",1,IF(#REF!&lt;&gt;"",1,0))</f>
        <v>#REF!</v>
      </c>
      <c r="AN89" s="35" t="e">
        <f>IF('Crisis Indicator Data'!#REF!="No Data",1,IF(#REF!&lt;&gt;"",1,0))</f>
        <v>#REF!</v>
      </c>
      <c r="AO89" s="35" t="e">
        <f>IF('Crisis Indicator Data'!#REF!="No Data",1,IF(#REF!&lt;&gt;"",1,0))</f>
        <v>#REF!</v>
      </c>
      <c r="AP89" s="35" t="e">
        <f>IF('Crisis Indicator Data'!#REF!="No Data",1,IF(#REF!&lt;&gt;"",1,0))</f>
        <v>#REF!</v>
      </c>
      <c r="AQ89" s="35" t="e">
        <f>IF('Crisis Indicator Data'!#REF!="No Data",1,IF(#REF!&lt;&gt;"",1,0))</f>
        <v>#REF!</v>
      </c>
      <c r="AR89" s="35" t="e">
        <f>IF('Crisis Indicator Data'!#REF!="No Data",1,IF(#REF!&lt;&gt;"",1,0))</f>
        <v>#REF!</v>
      </c>
      <c r="AS89" s="35" t="e">
        <f>IF('Crisis Indicator Data'!#REF!="No Data",1,IF(#REF!&lt;&gt;"",1,0))</f>
        <v>#REF!</v>
      </c>
      <c r="AT89" s="35" t="e">
        <f>IF('Crisis Indicator Data'!#REF!="No Data",1,IF(#REF!&lt;&gt;"",1,0))</f>
        <v>#REF!</v>
      </c>
      <c r="AU89" s="35" t="e">
        <f>IF('Crisis Indicator Data'!#REF!="No Data",1,IF(#REF!&lt;&gt;"",1,0))</f>
        <v>#REF!</v>
      </c>
      <c r="AV89" s="35" t="e">
        <f>IF('Crisis Indicator Data'!#REF!="No Data",1,IF(#REF!&lt;&gt;"",1,0))</f>
        <v>#REF!</v>
      </c>
      <c r="AW89" s="35" t="e">
        <f>IF('Crisis Indicator Data'!#REF!="No Data",1,IF(#REF!&lt;&gt;"",1,0))</f>
        <v>#REF!</v>
      </c>
      <c r="AX89" s="35" t="e">
        <f>IF('Crisis Indicator Data'!#REF!="No Data",1,IF(#REF!&lt;&gt;"",1,0))</f>
        <v>#REF!</v>
      </c>
      <c r="AY89" s="35" t="e">
        <f>IF('Crisis Indicator Data'!#REF!="No Data",1,IF(#REF!&lt;&gt;"",1,0))</f>
        <v>#REF!</v>
      </c>
      <c r="AZ89" s="35" t="e">
        <f>IF('Crisis Indicator Data'!#REF!="No Data",1,IF(#REF!&lt;&gt;"",1,0))</f>
        <v>#REF!</v>
      </c>
      <c r="BA89" t="e">
        <f t="shared" si="2"/>
        <v>#REF!</v>
      </c>
      <c r="BB89" s="37" t="e">
        <f t="shared" si="3"/>
        <v>#REF!</v>
      </c>
    </row>
    <row r="90" spans="1:54" x14ac:dyDescent="0.35">
      <c r="A90" t="s">
        <v>297</v>
      </c>
      <c r="B90" s="35" t="e">
        <f>IF('Crisis Indicator Data'!#REF!="No Data",1,IF(#REF!&lt;&gt;"",1,0))</f>
        <v>#REF!</v>
      </c>
      <c r="C90" s="35" t="e">
        <f>IF('Crisis Indicator Data'!#REF!="No Data",1,IF(#REF!&lt;&gt;"",1,0))</f>
        <v>#REF!</v>
      </c>
      <c r="D90" s="35" t="e">
        <f>IF('Crisis Indicator Data'!#REF!="No Data",1,IF(#REF!&lt;&gt;"",1,0))</f>
        <v>#REF!</v>
      </c>
      <c r="E90" s="35" t="e">
        <f>IF('Crisis Indicator Data'!#REF!="No Data",1,IF(#REF!&lt;&gt;"",1,0))</f>
        <v>#REF!</v>
      </c>
      <c r="F90" s="35" t="e">
        <f>IF('Crisis Indicator Data'!#REF!="No Data",1,IF(#REF!&lt;&gt;"",1,0))</f>
        <v>#REF!</v>
      </c>
      <c r="G90" s="35" t="e">
        <f>IF('Crisis Indicator Data'!#REF!="No Data",1,IF(#REF!&lt;&gt;"",1,0))</f>
        <v>#REF!</v>
      </c>
      <c r="H90" s="35" t="e">
        <f>IF('Crisis Indicator Data'!#REF!="No Data",1,IF(#REF!&lt;&gt;"",1,0))</f>
        <v>#REF!</v>
      </c>
      <c r="I90" s="35" t="e">
        <f>IF('Crisis Indicator Data'!#REF!="No Data",1,IF(#REF!&lt;&gt;"",1,0))</f>
        <v>#REF!</v>
      </c>
      <c r="J90" s="35" t="e">
        <f>IF('Crisis Indicator Data'!#REF!="No Data",1,IF(#REF!&lt;&gt;"",1,0))</f>
        <v>#REF!</v>
      </c>
      <c r="K90" s="35" t="e">
        <f>IF('Crisis Indicator Data'!#REF!="No Data",1,IF(#REF!&lt;&gt;"",1,0))</f>
        <v>#REF!</v>
      </c>
      <c r="L90" s="35" t="e">
        <f>IF('Crisis Indicator Data'!#REF!="No Data",1,IF(#REF!&lt;&gt;"",1,0))</f>
        <v>#REF!</v>
      </c>
      <c r="M90" s="35" t="e">
        <f>IF('Crisis Indicator Data'!#REF!="No Data",1,IF(#REF!&lt;&gt;"",1,0))</f>
        <v>#REF!</v>
      </c>
      <c r="N90" s="35" t="e">
        <f>IF('Crisis Indicator Data'!#REF!="No Data",1,IF(#REF!&lt;&gt;"",1,0))</f>
        <v>#REF!</v>
      </c>
      <c r="O90" s="35" t="e">
        <f>IF('Crisis Indicator Data'!#REF!="No Data",1,IF(#REF!&lt;&gt;"",1,0))</f>
        <v>#REF!</v>
      </c>
      <c r="P90" s="35" t="e">
        <f>IF('Crisis Indicator Data'!#REF!="No Data",1,IF(#REF!&lt;&gt;"",1,0))</f>
        <v>#REF!</v>
      </c>
      <c r="Q90" s="35" t="e">
        <f>IF('Crisis Indicator Data'!#REF!="No Data",1,IF(#REF!&lt;&gt;"",1,0))</f>
        <v>#REF!</v>
      </c>
      <c r="R90" s="35" t="e">
        <f>IF('Crisis Indicator Data'!#REF!="No Data",1,IF(#REF!&lt;&gt;"",1,0))</f>
        <v>#REF!</v>
      </c>
      <c r="S90" s="35" t="e">
        <f>IF('Crisis Indicator Data'!#REF!="No Data",1,IF(#REF!&lt;&gt;"",1,0))</f>
        <v>#REF!</v>
      </c>
      <c r="T90" s="35" t="e">
        <f>IF('Crisis Indicator Data'!#REF!="No Data",1,IF(#REF!&lt;&gt;"",1,0))</f>
        <v>#REF!</v>
      </c>
      <c r="U90" s="35" t="e">
        <f>IF('Crisis Indicator Data'!#REF!="No Data",1,IF(#REF!&lt;&gt;"",1,0))</f>
        <v>#REF!</v>
      </c>
      <c r="V90" s="35" t="e">
        <f>IF('Crisis Indicator Data'!#REF!="No Data",1,IF(#REF!&lt;&gt;"",1,0))</f>
        <v>#REF!</v>
      </c>
      <c r="W90" s="35" t="e">
        <f>IF('Crisis Indicator Data'!#REF!="No Data",1,IF(#REF!&lt;&gt;"",1,0))</f>
        <v>#REF!</v>
      </c>
      <c r="X90" s="35" t="e">
        <f>IF('Crisis Indicator Data'!#REF!="No Data",1,IF(#REF!&lt;&gt;"",1,0))</f>
        <v>#REF!</v>
      </c>
      <c r="Y90" s="35" t="e">
        <f>IF('Crisis Indicator Data'!#REF!="No Data",1,IF(#REF!&lt;&gt;"",1,0))</f>
        <v>#REF!</v>
      </c>
      <c r="Z90" s="35" t="e">
        <f>IF('Crisis Indicator Data'!#REF!="No Data",1,IF(#REF!&lt;&gt;"",1,0))</f>
        <v>#REF!</v>
      </c>
      <c r="AA90" s="35" t="e">
        <f>IF('Crisis Indicator Data'!#REF!="No Data",1,IF(#REF!&lt;&gt;"",1,0))</f>
        <v>#REF!</v>
      </c>
      <c r="AB90" s="35" t="e">
        <f>IF('Crisis Indicator Data'!#REF!="No Data",1,IF(#REF!&lt;&gt;"",1,0))</f>
        <v>#REF!</v>
      </c>
      <c r="AC90" s="35" t="e">
        <f>IF('Crisis Indicator Data'!#REF!="No Data",1,IF(#REF!&lt;&gt;"",1,0))</f>
        <v>#REF!</v>
      </c>
      <c r="AD90" s="35" t="e">
        <f>IF('Crisis Indicator Data'!#REF!="No Data",1,IF(#REF!&lt;&gt;"",1,0))</f>
        <v>#REF!</v>
      </c>
      <c r="AE90" s="35" t="e">
        <f>IF('Crisis Indicator Data'!#REF!="No Data",1,IF(#REF!&lt;&gt;"",1,0))</f>
        <v>#REF!</v>
      </c>
      <c r="AF90" s="35" t="e">
        <f>IF('Crisis Indicator Data'!#REF!="No Data",1,IF(#REF!&lt;&gt;"",1,0))</f>
        <v>#REF!</v>
      </c>
      <c r="AG90" s="35" t="e">
        <f>IF('Crisis Indicator Data'!#REF!="No Data",1,IF(#REF!&lt;&gt;"",1,0))</f>
        <v>#REF!</v>
      </c>
      <c r="AH90" s="35" t="e">
        <f>IF('Crisis Indicator Data'!#REF!="No Data",1,IF(#REF!&lt;&gt;"",1,0))</f>
        <v>#REF!</v>
      </c>
      <c r="AI90" s="35" t="e">
        <f>IF('Crisis Indicator Data'!#REF!="No Data",1,IF(#REF!&lt;&gt;"",1,0))</f>
        <v>#REF!</v>
      </c>
      <c r="AJ90" s="35" t="e">
        <f>IF('Crisis Indicator Data'!#REF!="No Data",1,IF(#REF!&lt;&gt;"",1,0))</f>
        <v>#REF!</v>
      </c>
      <c r="AK90" s="35" t="e">
        <f>IF('Crisis Indicator Data'!#REF!="No Data",1,IF(#REF!&lt;&gt;"",1,0))</f>
        <v>#REF!</v>
      </c>
      <c r="AL90" s="35" t="e">
        <f>IF('Crisis Indicator Data'!#REF!="No Data",1,IF(#REF!&lt;&gt;"",1,0))</f>
        <v>#REF!</v>
      </c>
      <c r="AM90" s="35" t="e">
        <f>IF('Crisis Indicator Data'!#REF!="No Data",1,IF(#REF!&lt;&gt;"",1,0))</f>
        <v>#REF!</v>
      </c>
      <c r="AN90" s="35" t="e">
        <f>IF('Crisis Indicator Data'!#REF!="No Data",1,IF(#REF!&lt;&gt;"",1,0))</f>
        <v>#REF!</v>
      </c>
      <c r="AO90" s="35" t="e">
        <f>IF('Crisis Indicator Data'!#REF!="No Data",1,IF(#REF!&lt;&gt;"",1,0))</f>
        <v>#REF!</v>
      </c>
      <c r="AP90" s="35" t="e">
        <f>IF('Crisis Indicator Data'!#REF!="No Data",1,IF(#REF!&lt;&gt;"",1,0))</f>
        <v>#REF!</v>
      </c>
      <c r="AQ90" s="35" t="e">
        <f>IF('Crisis Indicator Data'!#REF!="No Data",1,IF(#REF!&lt;&gt;"",1,0))</f>
        <v>#REF!</v>
      </c>
      <c r="AR90" s="35" t="e">
        <f>IF('Crisis Indicator Data'!#REF!="No Data",1,IF(#REF!&lt;&gt;"",1,0))</f>
        <v>#REF!</v>
      </c>
      <c r="AS90" s="35" t="e">
        <f>IF('Crisis Indicator Data'!#REF!="No Data",1,IF(#REF!&lt;&gt;"",1,0))</f>
        <v>#REF!</v>
      </c>
      <c r="AT90" s="35" t="e">
        <f>IF('Crisis Indicator Data'!#REF!="No Data",1,IF(#REF!&lt;&gt;"",1,0))</f>
        <v>#REF!</v>
      </c>
      <c r="AU90" s="35" t="e">
        <f>IF('Crisis Indicator Data'!#REF!="No Data",1,IF(#REF!&lt;&gt;"",1,0))</f>
        <v>#REF!</v>
      </c>
      <c r="AV90" s="35" t="e">
        <f>IF('Crisis Indicator Data'!#REF!="No Data",1,IF(#REF!&lt;&gt;"",1,0))</f>
        <v>#REF!</v>
      </c>
      <c r="AW90" s="35" t="e">
        <f>IF('Crisis Indicator Data'!#REF!="No Data",1,IF(#REF!&lt;&gt;"",1,0))</f>
        <v>#REF!</v>
      </c>
      <c r="AX90" s="35" t="e">
        <f>IF('Crisis Indicator Data'!#REF!="No Data",1,IF(#REF!&lt;&gt;"",1,0))</f>
        <v>#REF!</v>
      </c>
      <c r="AY90" s="35" t="e">
        <f>IF('Crisis Indicator Data'!#REF!="No Data",1,IF(#REF!&lt;&gt;"",1,0))</f>
        <v>#REF!</v>
      </c>
      <c r="AZ90" s="35" t="e">
        <f>IF('Crisis Indicator Data'!#REF!="No Data",1,IF(#REF!&lt;&gt;"",1,0))</f>
        <v>#REF!</v>
      </c>
      <c r="BA90" t="e">
        <f t="shared" si="2"/>
        <v>#REF!</v>
      </c>
      <c r="BB90" s="37" t="e">
        <f t="shared" si="3"/>
        <v>#REF!</v>
      </c>
    </row>
    <row r="91" spans="1:54" x14ac:dyDescent="0.35">
      <c r="A91" t="s">
        <v>167</v>
      </c>
      <c r="B91" s="35" t="e">
        <f>IF('Crisis Indicator Data'!#REF!="No Data",1,IF(#REF!&lt;&gt;"",1,0))</f>
        <v>#REF!</v>
      </c>
      <c r="C91" s="35" t="e">
        <f>IF('Crisis Indicator Data'!#REF!="No Data",1,IF(#REF!&lt;&gt;"",1,0))</f>
        <v>#REF!</v>
      </c>
      <c r="D91" s="35" t="e">
        <f>IF('Crisis Indicator Data'!#REF!="No Data",1,IF(#REF!&lt;&gt;"",1,0))</f>
        <v>#REF!</v>
      </c>
      <c r="E91" s="35" t="e">
        <f>IF('Crisis Indicator Data'!#REF!="No Data",1,IF(#REF!&lt;&gt;"",1,0))</f>
        <v>#REF!</v>
      </c>
      <c r="F91" s="35" t="e">
        <f>IF('Crisis Indicator Data'!#REF!="No Data",1,IF(#REF!&lt;&gt;"",1,0))</f>
        <v>#REF!</v>
      </c>
      <c r="G91" s="35" t="e">
        <f>IF('Crisis Indicator Data'!#REF!="No Data",1,IF(#REF!&lt;&gt;"",1,0))</f>
        <v>#REF!</v>
      </c>
      <c r="H91" s="35" t="e">
        <f>IF('Crisis Indicator Data'!#REF!="No Data",1,IF(#REF!&lt;&gt;"",1,0))</f>
        <v>#REF!</v>
      </c>
      <c r="I91" s="35" t="e">
        <f>IF('Crisis Indicator Data'!#REF!="No Data",1,IF(#REF!&lt;&gt;"",1,0))</f>
        <v>#REF!</v>
      </c>
      <c r="J91" s="35" t="e">
        <f>IF('Crisis Indicator Data'!#REF!="No Data",1,IF(#REF!&lt;&gt;"",1,0))</f>
        <v>#REF!</v>
      </c>
      <c r="K91" s="35" t="e">
        <f>IF('Crisis Indicator Data'!#REF!="No Data",1,IF(#REF!&lt;&gt;"",1,0))</f>
        <v>#REF!</v>
      </c>
      <c r="L91" s="35" t="e">
        <f>IF('Crisis Indicator Data'!#REF!="No Data",1,IF(#REF!&lt;&gt;"",1,0))</f>
        <v>#REF!</v>
      </c>
      <c r="M91" s="35" t="e">
        <f>IF('Crisis Indicator Data'!#REF!="No Data",1,IF(#REF!&lt;&gt;"",1,0))</f>
        <v>#REF!</v>
      </c>
      <c r="N91" s="35" t="e">
        <f>IF('Crisis Indicator Data'!#REF!="No Data",1,IF(#REF!&lt;&gt;"",1,0))</f>
        <v>#REF!</v>
      </c>
      <c r="O91" s="35" t="e">
        <f>IF('Crisis Indicator Data'!#REF!="No Data",1,IF(#REF!&lt;&gt;"",1,0))</f>
        <v>#REF!</v>
      </c>
      <c r="P91" s="35" t="e">
        <f>IF('Crisis Indicator Data'!#REF!="No Data",1,IF(#REF!&lt;&gt;"",1,0))</f>
        <v>#REF!</v>
      </c>
      <c r="Q91" s="35" t="e">
        <f>IF('Crisis Indicator Data'!#REF!="No Data",1,IF(#REF!&lt;&gt;"",1,0))</f>
        <v>#REF!</v>
      </c>
      <c r="R91" s="35" t="e">
        <f>IF('Crisis Indicator Data'!#REF!="No Data",1,IF(#REF!&lt;&gt;"",1,0))</f>
        <v>#REF!</v>
      </c>
      <c r="S91" s="35" t="e">
        <f>IF('Crisis Indicator Data'!#REF!="No Data",1,IF(#REF!&lt;&gt;"",1,0))</f>
        <v>#REF!</v>
      </c>
      <c r="T91" s="35" t="e">
        <f>IF('Crisis Indicator Data'!#REF!="No Data",1,IF(#REF!&lt;&gt;"",1,0))</f>
        <v>#REF!</v>
      </c>
      <c r="U91" s="35" t="e">
        <f>IF('Crisis Indicator Data'!#REF!="No Data",1,IF(#REF!&lt;&gt;"",1,0))</f>
        <v>#REF!</v>
      </c>
      <c r="V91" s="35" t="e">
        <f>IF('Crisis Indicator Data'!#REF!="No Data",1,IF(#REF!&lt;&gt;"",1,0))</f>
        <v>#REF!</v>
      </c>
      <c r="W91" s="35" t="e">
        <f>IF('Crisis Indicator Data'!#REF!="No Data",1,IF(#REF!&lt;&gt;"",1,0))</f>
        <v>#REF!</v>
      </c>
      <c r="X91" s="35" t="e">
        <f>IF('Crisis Indicator Data'!#REF!="No Data",1,IF(#REF!&lt;&gt;"",1,0))</f>
        <v>#REF!</v>
      </c>
      <c r="Y91" s="35" t="e">
        <f>IF('Crisis Indicator Data'!#REF!="No Data",1,IF(#REF!&lt;&gt;"",1,0))</f>
        <v>#REF!</v>
      </c>
      <c r="Z91" s="35" t="e">
        <f>IF('Crisis Indicator Data'!#REF!="No Data",1,IF(#REF!&lt;&gt;"",1,0))</f>
        <v>#REF!</v>
      </c>
      <c r="AA91" s="35" t="e">
        <f>IF('Crisis Indicator Data'!#REF!="No Data",1,IF(#REF!&lt;&gt;"",1,0))</f>
        <v>#REF!</v>
      </c>
      <c r="AB91" s="35" t="e">
        <f>IF('Crisis Indicator Data'!#REF!="No Data",1,IF(#REF!&lt;&gt;"",1,0))</f>
        <v>#REF!</v>
      </c>
      <c r="AC91" s="35" t="e">
        <f>IF('Crisis Indicator Data'!#REF!="No Data",1,IF(#REF!&lt;&gt;"",1,0))</f>
        <v>#REF!</v>
      </c>
      <c r="AD91" s="35" t="e">
        <f>IF('Crisis Indicator Data'!#REF!="No Data",1,IF(#REF!&lt;&gt;"",1,0))</f>
        <v>#REF!</v>
      </c>
      <c r="AE91" s="35" t="e">
        <f>IF('Crisis Indicator Data'!#REF!="No Data",1,IF(#REF!&lt;&gt;"",1,0))</f>
        <v>#REF!</v>
      </c>
      <c r="AF91" s="35" t="e">
        <f>IF('Crisis Indicator Data'!#REF!="No Data",1,IF(#REF!&lt;&gt;"",1,0))</f>
        <v>#REF!</v>
      </c>
      <c r="AG91" s="35" t="e">
        <f>IF('Crisis Indicator Data'!#REF!="No Data",1,IF(#REF!&lt;&gt;"",1,0))</f>
        <v>#REF!</v>
      </c>
      <c r="AH91" s="35" t="e">
        <f>IF('Crisis Indicator Data'!#REF!="No Data",1,IF(#REF!&lt;&gt;"",1,0))</f>
        <v>#REF!</v>
      </c>
      <c r="AI91" s="35" t="e">
        <f>IF('Crisis Indicator Data'!#REF!="No Data",1,IF(#REF!&lt;&gt;"",1,0))</f>
        <v>#REF!</v>
      </c>
      <c r="AJ91" s="35" t="e">
        <f>IF('Crisis Indicator Data'!#REF!="No Data",1,IF(#REF!&lt;&gt;"",1,0))</f>
        <v>#REF!</v>
      </c>
      <c r="AK91" s="35" t="e">
        <f>IF('Crisis Indicator Data'!#REF!="No Data",1,IF(#REF!&lt;&gt;"",1,0))</f>
        <v>#REF!</v>
      </c>
      <c r="AL91" s="35" t="e">
        <f>IF('Crisis Indicator Data'!#REF!="No Data",1,IF(#REF!&lt;&gt;"",1,0))</f>
        <v>#REF!</v>
      </c>
      <c r="AM91" s="35" t="e">
        <f>IF('Crisis Indicator Data'!#REF!="No Data",1,IF(#REF!&lt;&gt;"",1,0))</f>
        <v>#REF!</v>
      </c>
      <c r="AN91" s="35" t="e">
        <f>IF('Crisis Indicator Data'!#REF!="No Data",1,IF(#REF!&lt;&gt;"",1,0))</f>
        <v>#REF!</v>
      </c>
      <c r="AO91" s="35" t="e">
        <f>IF('Crisis Indicator Data'!#REF!="No Data",1,IF(#REF!&lt;&gt;"",1,0))</f>
        <v>#REF!</v>
      </c>
      <c r="AP91" s="35" t="e">
        <f>IF('Crisis Indicator Data'!#REF!="No Data",1,IF(#REF!&lt;&gt;"",1,0))</f>
        <v>#REF!</v>
      </c>
      <c r="AQ91" s="35" t="e">
        <f>IF('Crisis Indicator Data'!#REF!="No Data",1,IF(#REF!&lt;&gt;"",1,0))</f>
        <v>#REF!</v>
      </c>
      <c r="AR91" s="35" t="e">
        <f>IF('Crisis Indicator Data'!#REF!="No Data",1,IF(#REF!&lt;&gt;"",1,0))</f>
        <v>#REF!</v>
      </c>
      <c r="AS91" s="35" t="e">
        <f>IF('Crisis Indicator Data'!#REF!="No Data",1,IF(#REF!&lt;&gt;"",1,0))</f>
        <v>#REF!</v>
      </c>
      <c r="AT91" s="35" t="e">
        <f>IF('Crisis Indicator Data'!#REF!="No Data",1,IF(#REF!&lt;&gt;"",1,0))</f>
        <v>#REF!</v>
      </c>
      <c r="AU91" s="35" t="e">
        <f>IF('Crisis Indicator Data'!#REF!="No Data",1,IF(#REF!&lt;&gt;"",1,0))</f>
        <v>#REF!</v>
      </c>
      <c r="AV91" s="35" t="e">
        <f>IF('Crisis Indicator Data'!#REF!="No Data",1,IF(#REF!&lt;&gt;"",1,0))</f>
        <v>#REF!</v>
      </c>
      <c r="AW91" s="35" t="e">
        <f>IF('Crisis Indicator Data'!#REF!="No Data",1,IF(#REF!&lt;&gt;"",1,0))</f>
        <v>#REF!</v>
      </c>
      <c r="AX91" s="35" t="e">
        <f>IF('Crisis Indicator Data'!#REF!="No Data",1,IF(#REF!&lt;&gt;"",1,0))</f>
        <v>#REF!</v>
      </c>
      <c r="AY91" s="35" t="e">
        <f>IF('Crisis Indicator Data'!#REF!="No Data",1,IF(#REF!&lt;&gt;"",1,0))</f>
        <v>#REF!</v>
      </c>
      <c r="AZ91" s="35" t="e">
        <f>IF('Crisis Indicator Data'!#REF!="No Data",1,IF(#REF!&lt;&gt;"",1,0))</f>
        <v>#REF!</v>
      </c>
      <c r="BA91" t="e">
        <f t="shared" si="2"/>
        <v>#REF!</v>
      </c>
      <c r="BB91" s="37" t="e">
        <f t="shared" si="3"/>
        <v>#REF!</v>
      </c>
    </row>
    <row r="92" spans="1:54" x14ac:dyDescent="0.35">
      <c r="A92" t="s">
        <v>169</v>
      </c>
      <c r="B92" s="35" t="e">
        <f>IF('Crisis Indicator Data'!#REF!="No Data",1,IF(#REF!&lt;&gt;"",1,0))</f>
        <v>#REF!</v>
      </c>
      <c r="C92" s="35" t="e">
        <f>IF('Crisis Indicator Data'!#REF!="No Data",1,IF(#REF!&lt;&gt;"",1,0))</f>
        <v>#REF!</v>
      </c>
      <c r="D92" s="35" t="e">
        <f>IF('Crisis Indicator Data'!#REF!="No Data",1,IF(#REF!&lt;&gt;"",1,0))</f>
        <v>#REF!</v>
      </c>
      <c r="E92" s="35" t="e">
        <f>IF('Crisis Indicator Data'!#REF!="No Data",1,IF(#REF!&lt;&gt;"",1,0))</f>
        <v>#REF!</v>
      </c>
      <c r="F92" s="35" t="e">
        <f>IF('Crisis Indicator Data'!#REF!="No Data",1,IF(#REF!&lt;&gt;"",1,0))</f>
        <v>#REF!</v>
      </c>
      <c r="G92" s="35" t="e">
        <f>IF('Crisis Indicator Data'!#REF!="No Data",1,IF(#REF!&lt;&gt;"",1,0))</f>
        <v>#REF!</v>
      </c>
      <c r="H92" s="35" t="e">
        <f>IF('Crisis Indicator Data'!#REF!="No Data",1,IF(#REF!&lt;&gt;"",1,0))</f>
        <v>#REF!</v>
      </c>
      <c r="I92" s="35" t="e">
        <f>IF('Crisis Indicator Data'!#REF!="No Data",1,IF(#REF!&lt;&gt;"",1,0))</f>
        <v>#REF!</v>
      </c>
      <c r="J92" s="35" t="e">
        <f>IF('Crisis Indicator Data'!#REF!="No Data",1,IF(#REF!&lt;&gt;"",1,0))</f>
        <v>#REF!</v>
      </c>
      <c r="K92" s="35" t="e">
        <f>IF('Crisis Indicator Data'!#REF!="No Data",1,IF(#REF!&lt;&gt;"",1,0))</f>
        <v>#REF!</v>
      </c>
      <c r="L92" s="35" t="e">
        <f>IF('Crisis Indicator Data'!#REF!="No Data",1,IF(#REF!&lt;&gt;"",1,0))</f>
        <v>#REF!</v>
      </c>
      <c r="M92" s="35" t="e">
        <f>IF('Crisis Indicator Data'!#REF!="No Data",1,IF(#REF!&lt;&gt;"",1,0))</f>
        <v>#REF!</v>
      </c>
      <c r="N92" s="35" t="e">
        <f>IF('Crisis Indicator Data'!#REF!="No Data",1,IF(#REF!&lt;&gt;"",1,0))</f>
        <v>#REF!</v>
      </c>
      <c r="O92" s="35" t="e">
        <f>IF('Crisis Indicator Data'!#REF!="No Data",1,IF(#REF!&lt;&gt;"",1,0))</f>
        <v>#REF!</v>
      </c>
      <c r="P92" s="35" t="e">
        <f>IF('Crisis Indicator Data'!#REF!="No Data",1,IF(#REF!&lt;&gt;"",1,0))</f>
        <v>#REF!</v>
      </c>
      <c r="Q92" s="35" t="e">
        <f>IF('Crisis Indicator Data'!#REF!="No Data",1,IF(#REF!&lt;&gt;"",1,0))</f>
        <v>#REF!</v>
      </c>
      <c r="R92" s="35" t="e">
        <f>IF('Crisis Indicator Data'!#REF!="No Data",1,IF(#REF!&lt;&gt;"",1,0))</f>
        <v>#REF!</v>
      </c>
      <c r="S92" s="35" t="e">
        <f>IF('Crisis Indicator Data'!#REF!="No Data",1,IF(#REF!&lt;&gt;"",1,0))</f>
        <v>#REF!</v>
      </c>
      <c r="T92" s="35" t="e">
        <f>IF('Crisis Indicator Data'!#REF!="No Data",1,IF(#REF!&lt;&gt;"",1,0))</f>
        <v>#REF!</v>
      </c>
      <c r="U92" s="35" t="e">
        <f>IF('Crisis Indicator Data'!#REF!="No Data",1,IF(#REF!&lt;&gt;"",1,0))</f>
        <v>#REF!</v>
      </c>
      <c r="V92" s="35" t="e">
        <f>IF('Crisis Indicator Data'!#REF!="No Data",1,IF(#REF!&lt;&gt;"",1,0))</f>
        <v>#REF!</v>
      </c>
      <c r="W92" s="35" t="e">
        <f>IF('Crisis Indicator Data'!#REF!="No Data",1,IF(#REF!&lt;&gt;"",1,0))</f>
        <v>#REF!</v>
      </c>
      <c r="X92" s="35" t="e">
        <f>IF('Crisis Indicator Data'!#REF!="No Data",1,IF(#REF!&lt;&gt;"",1,0))</f>
        <v>#REF!</v>
      </c>
      <c r="Y92" s="35" t="e">
        <f>IF('Crisis Indicator Data'!#REF!="No Data",1,IF(#REF!&lt;&gt;"",1,0))</f>
        <v>#REF!</v>
      </c>
      <c r="Z92" s="35" t="e">
        <f>IF('Crisis Indicator Data'!#REF!="No Data",1,IF(#REF!&lt;&gt;"",1,0))</f>
        <v>#REF!</v>
      </c>
      <c r="AA92" s="35" t="e">
        <f>IF('Crisis Indicator Data'!#REF!="No Data",1,IF(#REF!&lt;&gt;"",1,0))</f>
        <v>#REF!</v>
      </c>
      <c r="AB92" s="35" t="e">
        <f>IF('Crisis Indicator Data'!#REF!="No Data",1,IF(#REF!&lt;&gt;"",1,0))</f>
        <v>#REF!</v>
      </c>
      <c r="AC92" s="35" t="e">
        <f>IF('Crisis Indicator Data'!#REF!="No Data",1,IF(#REF!&lt;&gt;"",1,0))</f>
        <v>#REF!</v>
      </c>
      <c r="AD92" s="35" t="e">
        <f>IF('Crisis Indicator Data'!#REF!="No Data",1,IF(#REF!&lt;&gt;"",1,0))</f>
        <v>#REF!</v>
      </c>
      <c r="AE92" s="35" t="e">
        <f>IF('Crisis Indicator Data'!#REF!="No Data",1,IF(#REF!&lt;&gt;"",1,0))</f>
        <v>#REF!</v>
      </c>
      <c r="AF92" s="35" t="e">
        <f>IF('Crisis Indicator Data'!#REF!="No Data",1,IF(#REF!&lt;&gt;"",1,0))</f>
        <v>#REF!</v>
      </c>
      <c r="AG92" s="35" t="e">
        <f>IF('Crisis Indicator Data'!#REF!="No Data",1,IF(#REF!&lt;&gt;"",1,0))</f>
        <v>#REF!</v>
      </c>
      <c r="AH92" s="35" t="e">
        <f>IF('Crisis Indicator Data'!#REF!="No Data",1,IF(#REF!&lt;&gt;"",1,0))</f>
        <v>#REF!</v>
      </c>
      <c r="AI92" s="35" t="e">
        <f>IF('Crisis Indicator Data'!#REF!="No Data",1,IF(#REF!&lt;&gt;"",1,0))</f>
        <v>#REF!</v>
      </c>
      <c r="AJ92" s="35" t="e">
        <f>IF('Crisis Indicator Data'!#REF!="No Data",1,IF(#REF!&lt;&gt;"",1,0))</f>
        <v>#REF!</v>
      </c>
      <c r="AK92" s="35" t="e">
        <f>IF('Crisis Indicator Data'!#REF!="No Data",1,IF(#REF!&lt;&gt;"",1,0))</f>
        <v>#REF!</v>
      </c>
      <c r="AL92" s="35" t="e">
        <f>IF('Crisis Indicator Data'!#REF!="No Data",1,IF(#REF!&lt;&gt;"",1,0))</f>
        <v>#REF!</v>
      </c>
      <c r="AM92" s="35" t="e">
        <f>IF('Crisis Indicator Data'!#REF!="No Data",1,IF(#REF!&lt;&gt;"",1,0))</f>
        <v>#REF!</v>
      </c>
      <c r="AN92" s="35" t="e">
        <f>IF('Crisis Indicator Data'!#REF!="No Data",1,IF(#REF!&lt;&gt;"",1,0))</f>
        <v>#REF!</v>
      </c>
      <c r="AO92" s="35" t="e">
        <f>IF('Crisis Indicator Data'!#REF!="No Data",1,IF(#REF!&lt;&gt;"",1,0))</f>
        <v>#REF!</v>
      </c>
      <c r="AP92" s="35" t="e">
        <f>IF('Crisis Indicator Data'!#REF!="No Data",1,IF(#REF!&lt;&gt;"",1,0))</f>
        <v>#REF!</v>
      </c>
      <c r="AQ92" s="35" t="e">
        <f>IF('Crisis Indicator Data'!#REF!="No Data",1,IF(#REF!&lt;&gt;"",1,0))</f>
        <v>#REF!</v>
      </c>
      <c r="AR92" s="35" t="e">
        <f>IF('Crisis Indicator Data'!#REF!="No Data",1,IF(#REF!&lt;&gt;"",1,0))</f>
        <v>#REF!</v>
      </c>
      <c r="AS92" s="35" t="e">
        <f>IF('Crisis Indicator Data'!#REF!="No Data",1,IF(#REF!&lt;&gt;"",1,0))</f>
        <v>#REF!</v>
      </c>
      <c r="AT92" s="35" t="e">
        <f>IF('Crisis Indicator Data'!#REF!="No Data",1,IF(#REF!&lt;&gt;"",1,0))</f>
        <v>#REF!</v>
      </c>
      <c r="AU92" s="35" t="e">
        <f>IF('Crisis Indicator Data'!#REF!="No Data",1,IF(#REF!&lt;&gt;"",1,0))</f>
        <v>#REF!</v>
      </c>
      <c r="AV92" s="35" t="e">
        <f>IF('Crisis Indicator Data'!#REF!="No Data",1,IF(#REF!&lt;&gt;"",1,0))</f>
        <v>#REF!</v>
      </c>
      <c r="AW92" s="35" t="e">
        <f>IF('Crisis Indicator Data'!#REF!="No Data",1,IF(#REF!&lt;&gt;"",1,0))</f>
        <v>#REF!</v>
      </c>
      <c r="AX92" s="35" t="e">
        <f>IF('Crisis Indicator Data'!#REF!="No Data",1,IF(#REF!&lt;&gt;"",1,0))</f>
        <v>#REF!</v>
      </c>
      <c r="AY92" s="35" t="e">
        <f>IF('Crisis Indicator Data'!#REF!="No Data",1,IF(#REF!&lt;&gt;"",1,0))</f>
        <v>#REF!</v>
      </c>
      <c r="AZ92" s="35" t="e">
        <f>IF('Crisis Indicator Data'!#REF!="No Data",1,IF(#REF!&lt;&gt;"",1,0))</f>
        <v>#REF!</v>
      </c>
      <c r="BA92" t="e">
        <f t="shared" si="2"/>
        <v>#REF!</v>
      </c>
      <c r="BB92" s="37" t="e">
        <f t="shared" si="3"/>
        <v>#REF!</v>
      </c>
    </row>
    <row r="93" spans="1:54" x14ac:dyDescent="0.35">
      <c r="A93" t="s">
        <v>171</v>
      </c>
      <c r="B93" s="35" t="e">
        <f>IF('Crisis Indicator Data'!#REF!="No Data",1,IF(#REF!&lt;&gt;"",1,0))</f>
        <v>#REF!</v>
      </c>
      <c r="C93" s="35" t="e">
        <f>IF('Crisis Indicator Data'!#REF!="No Data",1,IF(#REF!&lt;&gt;"",1,0))</f>
        <v>#REF!</v>
      </c>
      <c r="D93" s="35" t="e">
        <f>IF('Crisis Indicator Data'!#REF!="No Data",1,IF(#REF!&lt;&gt;"",1,0))</f>
        <v>#REF!</v>
      </c>
      <c r="E93" s="35" t="e">
        <f>IF('Crisis Indicator Data'!#REF!="No Data",1,IF(#REF!&lt;&gt;"",1,0))</f>
        <v>#REF!</v>
      </c>
      <c r="F93" s="35" t="e">
        <f>IF('Crisis Indicator Data'!#REF!="No Data",1,IF(#REF!&lt;&gt;"",1,0))</f>
        <v>#REF!</v>
      </c>
      <c r="G93" s="35" t="e">
        <f>IF('Crisis Indicator Data'!#REF!="No Data",1,IF(#REF!&lt;&gt;"",1,0))</f>
        <v>#REF!</v>
      </c>
      <c r="H93" s="35" t="e">
        <f>IF('Crisis Indicator Data'!#REF!="No Data",1,IF(#REF!&lt;&gt;"",1,0))</f>
        <v>#REF!</v>
      </c>
      <c r="I93" s="35" t="e">
        <f>IF('Crisis Indicator Data'!#REF!="No Data",1,IF(#REF!&lt;&gt;"",1,0))</f>
        <v>#REF!</v>
      </c>
      <c r="J93" s="35" t="e">
        <f>IF('Crisis Indicator Data'!#REF!="No Data",1,IF(#REF!&lt;&gt;"",1,0))</f>
        <v>#REF!</v>
      </c>
      <c r="K93" s="35" t="e">
        <f>IF('Crisis Indicator Data'!#REF!="No Data",1,IF(#REF!&lt;&gt;"",1,0))</f>
        <v>#REF!</v>
      </c>
      <c r="L93" s="35" t="e">
        <f>IF('Crisis Indicator Data'!#REF!="No Data",1,IF(#REF!&lt;&gt;"",1,0))</f>
        <v>#REF!</v>
      </c>
      <c r="M93" s="35" t="e">
        <f>IF('Crisis Indicator Data'!#REF!="No Data",1,IF(#REF!&lt;&gt;"",1,0))</f>
        <v>#REF!</v>
      </c>
      <c r="N93" s="35" t="e">
        <f>IF('Crisis Indicator Data'!#REF!="No Data",1,IF(#REF!&lt;&gt;"",1,0))</f>
        <v>#REF!</v>
      </c>
      <c r="O93" s="35" t="e">
        <f>IF('Crisis Indicator Data'!#REF!="No Data",1,IF(#REF!&lt;&gt;"",1,0))</f>
        <v>#REF!</v>
      </c>
      <c r="P93" s="35" t="e">
        <f>IF('Crisis Indicator Data'!#REF!="No Data",1,IF(#REF!&lt;&gt;"",1,0))</f>
        <v>#REF!</v>
      </c>
      <c r="Q93" s="35" t="e">
        <f>IF('Crisis Indicator Data'!#REF!="No Data",1,IF(#REF!&lt;&gt;"",1,0))</f>
        <v>#REF!</v>
      </c>
      <c r="R93" s="35" t="e">
        <f>IF('Crisis Indicator Data'!#REF!="No Data",1,IF(#REF!&lt;&gt;"",1,0))</f>
        <v>#REF!</v>
      </c>
      <c r="S93" s="35" t="e">
        <f>IF('Crisis Indicator Data'!#REF!="No Data",1,IF(#REF!&lt;&gt;"",1,0))</f>
        <v>#REF!</v>
      </c>
      <c r="T93" s="35" t="e">
        <f>IF('Crisis Indicator Data'!#REF!="No Data",1,IF(#REF!&lt;&gt;"",1,0))</f>
        <v>#REF!</v>
      </c>
      <c r="U93" s="35" t="e">
        <f>IF('Crisis Indicator Data'!#REF!="No Data",1,IF(#REF!&lt;&gt;"",1,0))</f>
        <v>#REF!</v>
      </c>
      <c r="V93" s="35" t="e">
        <f>IF('Crisis Indicator Data'!#REF!="No Data",1,IF(#REF!&lt;&gt;"",1,0))</f>
        <v>#REF!</v>
      </c>
      <c r="W93" s="35" t="e">
        <f>IF('Crisis Indicator Data'!#REF!="No Data",1,IF(#REF!&lt;&gt;"",1,0))</f>
        <v>#REF!</v>
      </c>
      <c r="X93" s="35" t="e">
        <f>IF('Crisis Indicator Data'!#REF!="No Data",1,IF(#REF!&lt;&gt;"",1,0))</f>
        <v>#REF!</v>
      </c>
      <c r="Y93" s="35" t="e">
        <f>IF('Crisis Indicator Data'!#REF!="No Data",1,IF(#REF!&lt;&gt;"",1,0))</f>
        <v>#REF!</v>
      </c>
      <c r="Z93" s="35" t="e">
        <f>IF('Crisis Indicator Data'!#REF!="No Data",1,IF(#REF!&lt;&gt;"",1,0))</f>
        <v>#REF!</v>
      </c>
      <c r="AA93" s="35" t="e">
        <f>IF('Crisis Indicator Data'!#REF!="No Data",1,IF(#REF!&lt;&gt;"",1,0))</f>
        <v>#REF!</v>
      </c>
      <c r="AB93" s="35" t="e">
        <f>IF('Crisis Indicator Data'!#REF!="No Data",1,IF(#REF!&lt;&gt;"",1,0))</f>
        <v>#REF!</v>
      </c>
      <c r="AC93" s="35" t="e">
        <f>IF('Crisis Indicator Data'!#REF!="No Data",1,IF(#REF!&lt;&gt;"",1,0))</f>
        <v>#REF!</v>
      </c>
      <c r="AD93" s="35" t="e">
        <f>IF('Crisis Indicator Data'!#REF!="No Data",1,IF(#REF!&lt;&gt;"",1,0))</f>
        <v>#REF!</v>
      </c>
      <c r="AE93" s="35" t="e">
        <f>IF('Crisis Indicator Data'!#REF!="No Data",1,IF(#REF!&lt;&gt;"",1,0))</f>
        <v>#REF!</v>
      </c>
      <c r="AF93" s="35" t="e">
        <f>IF('Crisis Indicator Data'!#REF!="No Data",1,IF(#REF!&lt;&gt;"",1,0))</f>
        <v>#REF!</v>
      </c>
      <c r="AG93" s="35" t="e">
        <f>IF('Crisis Indicator Data'!#REF!="No Data",1,IF(#REF!&lt;&gt;"",1,0))</f>
        <v>#REF!</v>
      </c>
      <c r="AH93" s="35" t="e">
        <f>IF('Crisis Indicator Data'!#REF!="No Data",1,IF(#REF!&lt;&gt;"",1,0))</f>
        <v>#REF!</v>
      </c>
      <c r="AI93" s="35" t="e">
        <f>IF('Crisis Indicator Data'!#REF!="No Data",1,IF(#REF!&lt;&gt;"",1,0))</f>
        <v>#REF!</v>
      </c>
      <c r="AJ93" s="35" t="e">
        <f>IF('Crisis Indicator Data'!#REF!="No Data",1,IF(#REF!&lt;&gt;"",1,0))</f>
        <v>#REF!</v>
      </c>
      <c r="AK93" s="35" t="e">
        <f>IF('Crisis Indicator Data'!#REF!="No Data",1,IF(#REF!&lt;&gt;"",1,0))</f>
        <v>#REF!</v>
      </c>
      <c r="AL93" s="35" t="e">
        <f>IF('Crisis Indicator Data'!#REF!="No Data",1,IF(#REF!&lt;&gt;"",1,0))</f>
        <v>#REF!</v>
      </c>
      <c r="AM93" s="35" t="e">
        <f>IF('Crisis Indicator Data'!#REF!="No Data",1,IF(#REF!&lt;&gt;"",1,0))</f>
        <v>#REF!</v>
      </c>
      <c r="AN93" s="35" t="e">
        <f>IF('Crisis Indicator Data'!#REF!="No Data",1,IF(#REF!&lt;&gt;"",1,0))</f>
        <v>#REF!</v>
      </c>
      <c r="AO93" s="35" t="e">
        <f>IF('Crisis Indicator Data'!#REF!="No Data",1,IF(#REF!&lt;&gt;"",1,0))</f>
        <v>#REF!</v>
      </c>
      <c r="AP93" s="35" t="e">
        <f>IF('Crisis Indicator Data'!#REF!="No Data",1,IF(#REF!&lt;&gt;"",1,0))</f>
        <v>#REF!</v>
      </c>
      <c r="AQ93" s="35" t="e">
        <f>IF('Crisis Indicator Data'!#REF!="No Data",1,IF(#REF!&lt;&gt;"",1,0))</f>
        <v>#REF!</v>
      </c>
      <c r="AR93" s="35" t="e">
        <f>IF('Crisis Indicator Data'!#REF!="No Data",1,IF(#REF!&lt;&gt;"",1,0))</f>
        <v>#REF!</v>
      </c>
      <c r="AS93" s="35" t="e">
        <f>IF('Crisis Indicator Data'!#REF!="No Data",1,IF(#REF!&lt;&gt;"",1,0))</f>
        <v>#REF!</v>
      </c>
      <c r="AT93" s="35" t="e">
        <f>IF('Crisis Indicator Data'!#REF!="No Data",1,IF(#REF!&lt;&gt;"",1,0))</f>
        <v>#REF!</v>
      </c>
      <c r="AU93" s="35" t="e">
        <f>IF('Crisis Indicator Data'!#REF!="No Data",1,IF(#REF!&lt;&gt;"",1,0))</f>
        <v>#REF!</v>
      </c>
      <c r="AV93" s="35" t="e">
        <f>IF('Crisis Indicator Data'!#REF!="No Data",1,IF(#REF!&lt;&gt;"",1,0))</f>
        <v>#REF!</v>
      </c>
      <c r="AW93" s="35" t="e">
        <f>IF('Crisis Indicator Data'!#REF!="No Data",1,IF(#REF!&lt;&gt;"",1,0))</f>
        <v>#REF!</v>
      </c>
      <c r="AX93" s="35" t="e">
        <f>IF('Crisis Indicator Data'!#REF!="No Data",1,IF(#REF!&lt;&gt;"",1,0))</f>
        <v>#REF!</v>
      </c>
      <c r="AY93" s="35" t="e">
        <f>IF('Crisis Indicator Data'!#REF!="No Data",1,IF(#REF!&lt;&gt;"",1,0))</f>
        <v>#REF!</v>
      </c>
      <c r="AZ93" s="35" t="e">
        <f>IF('Crisis Indicator Data'!#REF!="No Data",1,IF(#REF!&lt;&gt;"",1,0))</f>
        <v>#REF!</v>
      </c>
      <c r="BA93" t="e">
        <f t="shared" si="2"/>
        <v>#REF!</v>
      </c>
      <c r="BB93" s="37" t="e">
        <f t="shared" si="3"/>
        <v>#REF!</v>
      </c>
    </row>
    <row r="94" spans="1:54" x14ac:dyDescent="0.35">
      <c r="A94" t="s">
        <v>172</v>
      </c>
      <c r="B94" s="35" t="e">
        <f>IF('Crisis Indicator Data'!#REF!="No Data",1,IF(#REF!&lt;&gt;"",1,0))</f>
        <v>#REF!</v>
      </c>
      <c r="C94" s="35" t="e">
        <f>IF('Crisis Indicator Data'!#REF!="No Data",1,IF(#REF!&lt;&gt;"",1,0))</f>
        <v>#REF!</v>
      </c>
      <c r="D94" s="35" t="e">
        <f>IF('Crisis Indicator Data'!#REF!="No Data",1,IF(#REF!&lt;&gt;"",1,0))</f>
        <v>#REF!</v>
      </c>
      <c r="E94" s="35" t="e">
        <f>IF('Crisis Indicator Data'!#REF!="No Data",1,IF(#REF!&lt;&gt;"",1,0))</f>
        <v>#REF!</v>
      </c>
      <c r="F94" s="35" t="e">
        <f>IF('Crisis Indicator Data'!#REF!="No Data",1,IF(#REF!&lt;&gt;"",1,0))</f>
        <v>#REF!</v>
      </c>
      <c r="G94" s="35" t="e">
        <f>IF('Crisis Indicator Data'!#REF!="No Data",1,IF(#REF!&lt;&gt;"",1,0))</f>
        <v>#REF!</v>
      </c>
      <c r="H94" s="35" t="e">
        <f>IF('Crisis Indicator Data'!#REF!="No Data",1,IF(#REF!&lt;&gt;"",1,0))</f>
        <v>#REF!</v>
      </c>
      <c r="I94" s="35" t="e">
        <f>IF('Crisis Indicator Data'!#REF!="No Data",1,IF(#REF!&lt;&gt;"",1,0))</f>
        <v>#REF!</v>
      </c>
      <c r="J94" s="35" t="e">
        <f>IF('Crisis Indicator Data'!#REF!="No Data",1,IF(#REF!&lt;&gt;"",1,0))</f>
        <v>#REF!</v>
      </c>
      <c r="K94" s="35" t="e">
        <f>IF('Crisis Indicator Data'!#REF!="No Data",1,IF(#REF!&lt;&gt;"",1,0))</f>
        <v>#REF!</v>
      </c>
      <c r="L94" s="35" t="e">
        <f>IF('Crisis Indicator Data'!#REF!="No Data",1,IF(#REF!&lt;&gt;"",1,0))</f>
        <v>#REF!</v>
      </c>
      <c r="M94" s="35" t="e">
        <f>IF('Crisis Indicator Data'!#REF!="No Data",1,IF(#REF!&lt;&gt;"",1,0))</f>
        <v>#REF!</v>
      </c>
      <c r="N94" s="35" t="e">
        <f>IF('Crisis Indicator Data'!#REF!="No Data",1,IF(#REF!&lt;&gt;"",1,0))</f>
        <v>#REF!</v>
      </c>
      <c r="O94" s="35" t="e">
        <f>IF('Crisis Indicator Data'!#REF!="No Data",1,IF(#REF!&lt;&gt;"",1,0))</f>
        <v>#REF!</v>
      </c>
      <c r="P94" s="35" t="e">
        <f>IF('Crisis Indicator Data'!#REF!="No Data",1,IF(#REF!&lt;&gt;"",1,0))</f>
        <v>#REF!</v>
      </c>
      <c r="Q94" s="35" t="e">
        <f>IF('Crisis Indicator Data'!#REF!="No Data",1,IF(#REF!&lt;&gt;"",1,0))</f>
        <v>#REF!</v>
      </c>
      <c r="R94" s="35" t="e">
        <f>IF('Crisis Indicator Data'!#REF!="No Data",1,IF(#REF!&lt;&gt;"",1,0))</f>
        <v>#REF!</v>
      </c>
      <c r="S94" s="35" t="e">
        <f>IF('Crisis Indicator Data'!#REF!="No Data",1,IF(#REF!&lt;&gt;"",1,0))</f>
        <v>#REF!</v>
      </c>
      <c r="T94" s="35" t="e">
        <f>IF('Crisis Indicator Data'!#REF!="No Data",1,IF(#REF!&lt;&gt;"",1,0))</f>
        <v>#REF!</v>
      </c>
      <c r="U94" s="35" t="e">
        <f>IF('Crisis Indicator Data'!#REF!="No Data",1,IF(#REF!&lt;&gt;"",1,0))</f>
        <v>#REF!</v>
      </c>
      <c r="V94" s="35" t="e">
        <f>IF('Crisis Indicator Data'!#REF!="No Data",1,IF(#REF!&lt;&gt;"",1,0))</f>
        <v>#REF!</v>
      </c>
      <c r="W94" s="35" t="e">
        <f>IF('Crisis Indicator Data'!#REF!="No Data",1,IF(#REF!&lt;&gt;"",1,0))</f>
        <v>#REF!</v>
      </c>
      <c r="X94" s="35" t="e">
        <f>IF('Crisis Indicator Data'!#REF!="No Data",1,IF(#REF!&lt;&gt;"",1,0))</f>
        <v>#REF!</v>
      </c>
      <c r="Y94" s="35" t="e">
        <f>IF('Crisis Indicator Data'!#REF!="No Data",1,IF(#REF!&lt;&gt;"",1,0))</f>
        <v>#REF!</v>
      </c>
      <c r="Z94" s="35" t="e">
        <f>IF('Crisis Indicator Data'!#REF!="No Data",1,IF(#REF!&lt;&gt;"",1,0))</f>
        <v>#REF!</v>
      </c>
      <c r="AA94" s="35" t="e">
        <f>IF('Crisis Indicator Data'!#REF!="No Data",1,IF(#REF!&lt;&gt;"",1,0))</f>
        <v>#REF!</v>
      </c>
      <c r="AB94" s="35" t="e">
        <f>IF('Crisis Indicator Data'!#REF!="No Data",1,IF(#REF!&lt;&gt;"",1,0))</f>
        <v>#REF!</v>
      </c>
      <c r="AC94" s="35" t="e">
        <f>IF('Crisis Indicator Data'!#REF!="No Data",1,IF(#REF!&lt;&gt;"",1,0))</f>
        <v>#REF!</v>
      </c>
      <c r="AD94" s="35" t="e">
        <f>IF('Crisis Indicator Data'!#REF!="No Data",1,IF(#REF!&lt;&gt;"",1,0))</f>
        <v>#REF!</v>
      </c>
      <c r="AE94" s="35" t="e">
        <f>IF('Crisis Indicator Data'!#REF!="No Data",1,IF(#REF!&lt;&gt;"",1,0))</f>
        <v>#REF!</v>
      </c>
      <c r="AF94" s="35" t="e">
        <f>IF('Crisis Indicator Data'!#REF!="No Data",1,IF(#REF!&lt;&gt;"",1,0))</f>
        <v>#REF!</v>
      </c>
      <c r="AG94" s="35" t="e">
        <f>IF('Crisis Indicator Data'!#REF!="No Data",1,IF(#REF!&lt;&gt;"",1,0))</f>
        <v>#REF!</v>
      </c>
      <c r="AH94" s="35" t="e">
        <f>IF('Crisis Indicator Data'!#REF!="No Data",1,IF(#REF!&lt;&gt;"",1,0))</f>
        <v>#REF!</v>
      </c>
      <c r="AI94" s="35" t="e">
        <f>IF('Crisis Indicator Data'!#REF!="No Data",1,IF(#REF!&lt;&gt;"",1,0))</f>
        <v>#REF!</v>
      </c>
      <c r="AJ94" s="35" t="e">
        <f>IF('Crisis Indicator Data'!#REF!="No Data",1,IF(#REF!&lt;&gt;"",1,0))</f>
        <v>#REF!</v>
      </c>
      <c r="AK94" s="35" t="e">
        <f>IF('Crisis Indicator Data'!#REF!="No Data",1,IF(#REF!&lt;&gt;"",1,0))</f>
        <v>#REF!</v>
      </c>
      <c r="AL94" s="35" t="e">
        <f>IF('Crisis Indicator Data'!#REF!="No Data",1,IF(#REF!&lt;&gt;"",1,0))</f>
        <v>#REF!</v>
      </c>
      <c r="AM94" s="35" t="e">
        <f>IF('Crisis Indicator Data'!#REF!="No Data",1,IF(#REF!&lt;&gt;"",1,0))</f>
        <v>#REF!</v>
      </c>
      <c r="AN94" s="35" t="e">
        <f>IF('Crisis Indicator Data'!#REF!="No Data",1,IF(#REF!&lt;&gt;"",1,0))</f>
        <v>#REF!</v>
      </c>
      <c r="AO94" s="35" t="e">
        <f>IF('Crisis Indicator Data'!#REF!="No Data",1,IF(#REF!&lt;&gt;"",1,0))</f>
        <v>#REF!</v>
      </c>
      <c r="AP94" s="35" t="e">
        <f>IF('Crisis Indicator Data'!#REF!="No Data",1,IF(#REF!&lt;&gt;"",1,0))</f>
        <v>#REF!</v>
      </c>
      <c r="AQ94" s="35" t="e">
        <f>IF('Crisis Indicator Data'!#REF!="No Data",1,IF(#REF!&lt;&gt;"",1,0))</f>
        <v>#REF!</v>
      </c>
      <c r="AR94" s="35" t="e">
        <f>IF('Crisis Indicator Data'!#REF!="No Data",1,IF(#REF!&lt;&gt;"",1,0))</f>
        <v>#REF!</v>
      </c>
      <c r="AS94" s="35" t="e">
        <f>IF('Crisis Indicator Data'!#REF!="No Data",1,IF(#REF!&lt;&gt;"",1,0))</f>
        <v>#REF!</v>
      </c>
      <c r="AT94" s="35" t="e">
        <f>IF('Crisis Indicator Data'!#REF!="No Data",1,IF(#REF!&lt;&gt;"",1,0))</f>
        <v>#REF!</v>
      </c>
      <c r="AU94" s="35" t="e">
        <f>IF('Crisis Indicator Data'!#REF!="No Data",1,IF(#REF!&lt;&gt;"",1,0))</f>
        <v>#REF!</v>
      </c>
      <c r="AV94" s="35" t="e">
        <f>IF('Crisis Indicator Data'!#REF!="No Data",1,IF(#REF!&lt;&gt;"",1,0))</f>
        <v>#REF!</v>
      </c>
      <c r="AW94" s="35" t="e">
        <f>IF('Crisis Indicator Data'!#REF!="No Data",1,IF(#REF!&lt;&gt;"",1,0))</f>
        <v>#REF!</v>
      </c>
      <c r="AX94" s="35" t="e">
        <f>IF('Crisis Indicator Data'!#REF!="No Data",1,IF(#REF!&lt;&gt;"",1,0))</f>
        <v>#REF!</v>
      </c>
      <c r="AY94" s="35" t="e">
        <f>IF('Crisis Indicator Data'!#REF!="No Data",1,IF(#REF!&lt;&gt;"",1,0))</f>
        <v>#REF!</v>
      </c>
      <c r="AZ94" s="35" t="e">
        <f>IF('Crisis Indicator Data'!#REF!="No Data",1,IF(#REF!&lt;&gt;"",1,0))</f>
        <v>#REF!</v>
      </c>
      <c r="BA94" t="e">
        <f t="shared" si="2"/>
        <v>#REF!</v>
      </c>
      <c r="BB94" s="37" t="e">
        <f t="shared" si="3"/>
        <v>#REF!</v>
      </c>
    </row>
    <row r="95" spans="1:54" x14ac:dyDescent="0.35">
      <c r="A95" t="s">
        <v>173</v>
      </c>
      <c r="B95" s="35" t="e">
        <f>IF('Crisis Indicator Data'!#REF!="No Data",1,IF(#REF!&lt;&gt;"",1,0))</f>
        <v>#REF!</v>
      </c>
      <c r="C95" s="35" t="e">
        <f>IF('Crisis Indicator Data'!#REF!="No Data",1,IF(#REF!&lt;&gt;"",1,0))</f>
        <v>#REF!</v>
      </c>
      <c r="D95" s="35" t="e">
        <f>IF('Crisis Indicator Data'!#REF!="No Data",1,IF(#REF!&lt;&gt;"",1,0))</f>
        <v>#REF!</v>
      </c>
      <c r="E95" s="35" t="e">
        <f>IF('Crisis Indicator Data'!#REF!="No Data",1,IF(#REF!&lt;&gt;"",1,0))</f>
        <v>#REF!</v>
      </c>
      <c r="F95" s="35" t="e">
        <f>IF('Crisis Indicator Data'!#REF!="No Data",1,IF(#REF!&lt;&gt;"",1,0))</f>
        <v>#REF!</v>
      </c>
      <c r="G95" s="35" t="e">
        <f>IF('Crisis Indicator Data'!#REF!="No Data",1,IF(#REF!&lt;&gt;"",1,0))</f>
        <v>#REF!</v>
      </c>
      <c r="H95" s="35" t="e">
        <f>IF('Crisis Indicator Data'!#REF!="No Data",1,IF(#REF!&lt;&gt;"",1,0))</f>
        <v>#REF!</v>
      </c>
      <c r="I95" s="35" t="e">
        <f>IF('Crisis Indicator Data'!#REF!="No Data",1,IF(#REF!&lt;&gt;"",1,0))</f>
        <v>#REF!</v>
      </c>
      <c r="J95" s="35" t="e">
        <f>IF('Crisis Indicator Data'!#REF!="No Data",1,IF(#REF!&lt;&gt;"",1,0))</f>
        <v>#REF!</v>
      </c>
      <c r="K95" s="35" t="e">
        <f>IF('Crisis Indicator Data'!#REF!="No Data",1,IF(#REF!&lt;&gt;"",1,0))</f>
        <v>#REF!</v>
      </c>
      <c r="L95" s="35" t="e">
        <f>IF('Crisis Indicator Data'!#REF!="No Data",1,IF(#REF!&lt;&gt;"",1,0))</f>
        <v>#REF!</v>
      </c>
      <c r="M95" s="35" t="e">
        <f>IF('Crisis Indicator Data'!#REF!="No Data",1,IF(#REF!&lt;&gt;"",1,0))</f>
        <v>#REF!</v>
      </c>
      <c r="N95" s="35" t="e">
        <f>IF('Crisis Indicator Data'!#REF!="No Data",1,IF(#REF!&lt;&gt;"",1,0))</f>
        <v>#REF!</v>
      </c>
      <c r="O95" s="35" t="e">
        <f>IF('Crisis Indicator Data'!#REF!="No Data",1,IF(#REF!&lt;&gt;"",1,0))</f>
        <v>#REF!</v>
      </c>
      <c r="P95" s="35" t="e">
        <f>IF('Crisis Indicator Data'!#REF!="No Data",1,IF(#REF!&lt;&gt;"",1,0))</f>
        <v>#REF!</v>
      </c>
      <c r="Q95" s="35" t="e">
        <f>IF('Crisis Indicator Data'!#REF!="No Data",1,IF(#REF!&lt;&gt;"",1,0))</f>
        <v>#REF!</v>
      </c>
      <c r="R95" s="35" t="e">
        <f>IF('Crisis Indicator Data'!#REF!="No Data",1,IF(#REF!&lt;&gt;"",1,0))</f>
        <v>#REF!</v>
      </c>
      <c r="S95" s="35" t="e">
        <f>IF('Crisis Indicator Data'!#REF!="No Data",1,IF(#REF!&lt;&gt;"",1,0))</f>
        <v>#REF!</v>
      </c>
      <c r="T95" s="35" t="e">
        <f>IF('Crisis Indicator Data'!#REF!="No Data",1,IF(#REF!&lt;&gt;"",1,0))</f>
        <v>#REF!</v>
      </c>
      <c r="U95" s="35" t="e">
        <f>IF('Crisis Indicator Data'!#REF!="No Data",1,IF(#REF!&lt;&gt;"",1,0))</f>
        <v>#REF!</v>
      </c>
      <c r="V95" s="35" t="e">
        <f>IF('Crisis Indicator Data'!#REF!="No Data",1,IF(#REF!&lt;&gt;"",1,0))</f>
        <v>#REF!</v>
      </c>
      <c r="W95" s="35" t="e">
        <f>IF('Crisis Indicator Data'!#REF!="No Data",1,IF(#REF!&lt;&gt;"",1,0))</f>
        <v>#REF!</v>
      </c>
      <c r="X95" s="35" t="e">
        <f>IF('Crisis Indicator Data'!#REF!="No Data",1,IF(#REF!&lt;&gt;"",1,0))</f>
        <v>#REF!</v>
      </c>
      <c r="Y95" s="35" t="e">
        <f>IF('Crisis Indicator Data'!#REF!="No Data",1,IF(#REF!&lt;&gt;"",1,0))</f>
        <v>#REF!</v>
      </c>
      <c r="Z95" s="35" t="e">
        <f>IF('Crisis Indicator Data'!#REF!="No Data",1,IF(#REF!&lt;&gt;"",1,0))</f>
        <v>#REF!</v>
      </c>
      <c r="AA95" s="35" t="e">
        <f>IF('Crisis Indicator Data'!#REF!="No Data",1,IF(#REF!&lt;&gt;"",1,0))</f>
        <v>#REF!</v>
      </c>
      <c r="AB95" s="35" t="e">
        <f>IF('Crisis Indicator Data'!#REF!="No Data",1,IF(#REF!&lt;&gt;"",1,0))</f>
        <v>#REF!</v>
      </c>
      <c r="AC95" s="35" t="e">
        <f>IF('Crisis Indicator Data'!#REF!="No Data",1,IF(#REF!&lt;&gt;"",1,0))</f>
        <v>#REF!</v>
      </c>
      <c r="AD95" s="35" t="e">
        <f>IF('Crisis Indicator Data'!#REF!="No Data",1,IF(#REF!&lt;&gt;"",1,0))</f>
        <v>#REF!</v>
      </c>
      <c r="AE95" s="35" t="e">
        <f>IF('Crisis Indicator Data'!#REF!="No Data",1,IF(#REF!&lt;&gt;"",1,0))</f>
        <v>#REF!</v>
      </c>
      <c r="AF95" s="35" t="e">
        <f>IF('Crisis Indicator Data'!#REF!="No Data",1,IF(#REF!&lt;&gt;"",1,0))</f>
        <v>#REF!</v>
      </c>
      <c r="AG95" s="35" t="e">
        <f>IF('Crisis Indicator Data'!#REF!="No Data",1,IF(#REF!&lt;&gt;"",1,0))</f>
        <v>#REF!</v>
      </c>
      <c r="AH95" s="35" t="e">
        <f>IF('Crisis Indicator Data'!#REF!="No Data",1,IF(#REF!&lt;&gt;"",1,0))</f>
        <v>#REF!</v>
      </c>
      <c r="AI95" s="35" t="e">
        <f>IF('Crisis Indicator Data'!#REF!="No Data",1,IF(#REF!&lt;&gt;"",1,0))</f>
        <v>#REF!</v>
      </c>
      <c r="AJ95" s="35" t="e">
        <f>IF('Crisis Indicator Data'!#REF!="No Data",1,IF(#REF!&lt;&gt;"",1,0))</f>
        <v>#REF!</v>
      </c>
      <c r="AK95" s="35" t="e">
        <f>IF('Crisis Indicator Data'!#REF!="No Data",1,IF(#REF!&lt;&gt;"",1,0))</f>
        <v>#REF!</v>
      </c>
      <c r="AL95" s="35" t="e">
        <f>IF('Crisis Indicator Data'!#REF!="No Data",1,IF(#REF!&lt;&gt;"",1,0))</f>
        <v>#REF!</v>
      </c>
      <c r="AM95" s="35" t="e">
        <f>IF('Crisis Indicator Data'!#REF!="No Data",1,IF(#REF!&lt;&gt;"",1,0))</f>
        <v>#REF!</v>
      </c>
      <c r="AN95" s="35" t="e">
        <f>IF('Crisis Indicator Data'!#REF!="No Data",1,IF(#REF!&lt;&gt;"",1,0))</f>
        <v>#REF!</v>
      </c>
      <c r="AO95" s="35" t="e">
        <f>IF('Crisis Indicator Data'!#REF!="No Data",1,IF(#REF!&lt;&gt;"",1,0))</f>
        <v>#REF!</v>
      </c>
      <c r="AP95" s="35" t="e">
        <f>IF('Crisis Indicator Data'!#REF!="No Data",1,IF(#REF!&lt;&gt;"",1,0))</f>
        <v>#REF!</v>
      </c>
      <c r="AQ95" s="35" t="e">
        <f>IF('Crisis Indicator Data'!#REF!="No Data",1,IF(#REF!&lt;&gt;"",1,0))</f>
        <v>#REF!</v>
      </c>
      <c r="AR95" s="35" t="e">
        <f>IF('Crisis Indicator Data'!#REF!="No Data",1,IF(#REF!&lt;&gt;"",1,0))</f>
        <v>#REF!</v>
      </c>
      <c r="AS95" s="35" t="e">
        <f>IF('Crisis Indicator Data'!#REF!="No Data",1,IF(#REF!&lt;&gt;"",1,0))</f>
        <v>#REF!</v>
      </c>
      <c r="AT95" s="35" t="e">
        <f>IF('Crisis Indicator Data'!#REF!="No Data",1,IF(#REF!&lt;&gt;"",1,0))</f>
        <v>#REF!</v>
      </c>
      <c r="AU95" s="35" t="e">
        <f>IF('Crisis Indicator Data'!#REF!="No Data",1,IF(#REF!&lt;&gt;"",1,0))</f>
        <v>#REF!</v>
      </c>
      <c r="AV95" s="35" t="e">
        <f>IF('Crisis Indicator Data'!#REF!="No Data",1,IF(#REF!&lt;&gt;"",1,0))</f>
        <v>#REF!</v>
      </c>
      <c r="AW95" s="35" t="e">
        <f>IF('Crisis Indicator Data'!#REF!="No Data",1,IF(#REF!&lt;&gt;"",1,0))</f>
        <v>#REF!</v>
      </c>
      <c r="AX95" s="35" t="e">
        <f>IF('Crisis Indicator Data'!#REF!="No Data",1,IF(#REF!&lt;&gt;"",1,0))</f>
        <v>#REF!</v>
      </c>
      <c r="AY95" s="35" t="e">
        <f>IF('Crisis Indicator Data'!#REF!="No Data",1,IF(#REF!&lt;&gt;"",1,0))</f>
        <v>#REF!</v>
      </c>
      <c r="AZ95" s="35" t="e">
        <f>IF('Crisis Indicator Data'!#REF!="No Data",1,IF(#REF!&lt;&gt;"",1,0))</f>
        <v>#REF!</v>
      </c>
      <c r="BA95" t="e">
        <f t="shared" si="2"/>
        <v>#REF!</v>
      </c>
      <c r="BB95" s="37" t="e">
        <f t="shared" si="3"/>
        <v>#REF!</v>
      </c>
    </row>
    <row r="96" spans="1:54" x14ac:dyDescent="0.35">
      <c r="A96" t="s">
        <v>175</v>
      </c>
      <c r="B96" s="35" t="e">
        <f>IF('Crisis Indicator Data'!#REF!="No Data",1,IF(#REF!&lt;&gt;"",1,0))</f>
        <v>#REF!</v>
      </c>
      <c r="C96" s="35" t="e">
        <f>IF('Crisis Indicator Data'!#REF!="No Data",1,IF(#REF!&lt;&gt;"",1,0))</f>
        <v>#REF!</v>
      </c>
      <c r="D96" s="35" t="e">
        <f>IF('Crisis Indicator Data'!#REF!="No Data",1,IF(#REF!&lt;&gt;"",1,0))</f>
        <v>#REF!</v>
      </c>
      <c r="E96" s="35" t="e">
        <f>IF('Crisis Indicator Data'!#REF!="No Data",1,IF(#REF!&lt;&gt;"",1,0))</f>
        <v>#REF!</v>
      </c>
      <c r="F96" s="35" t="e">
        <f>IF('Crisis Indicator Data'!#REF!="No Data",1,IF(#REF!&lt;&gt;"",1,0))</f>
        <v>#REF!</v>
      </c>
      <c r="G96" s="35" t="e">
        <f>IF('Crisis Indicator Data'!#REF!="No Data",1,IF(#REF!&lt;&gt;"",1,0))</f>
        <v>#REF!</v>
      </c>
      <c r="H96" s="35" t="e">
        <f>IF('Crisis Indicator Data'!#REF!="No Data",1,IF(#REF!&lt;&gt;"",1,0))</f>
        <v>#REF!</v>
      </c>
      <c r="I96" s="35" t="e">
        <f>IF('Crisis Indicator Data'!#REF!="No Data",1,IF(#REF!&lt;&gt;"",1,0))</f>
        <v>#REF!</v>
      </c>
      <c r="J96" s="35" t="e">
        <f>IF('Crisis Indicator Data'!#REF!="No Data",1,IF(#REF!&lt;&gt;"",1,0))</f>
        <v>#REF!</v>
      </c>
      <c r="K96" s="35" t="e">
        <f>IF('Crisis Indicator Data'!#REF!="No Data",1,IF(#REF!&lt;&gt;"",1,0))</f>
        <v>#REF!</v>
      </c>
      <c r="L96" s="35" t="e">
        <f>IF('Crisis Indicator Data'!#REF!="No Data",1,IF(#REF!&lt;&gt;"",1,0))</f>
        <v>#REF!</v>
      </c>
      <c r="M96" s="35" t="e">
        <f>IF('Crisis Indicator Data'!#REF!="No Data",1,IF(#REF!&lt;&gt;"",1,0))</f>
        <v>#REF!</v>
      </c>
      <c r="N96" s="35" t="e">
        <f>IF('Crisis Indicator Data'!#REF!="No Data",1,IF(#REF!&lt;&gt;"",1,0))</f>
        <v>#REF!</v>
      </c>
      <c r="O96" s="35" t="e">
        <f>IF('Crisis Indicator Data'!#REF!="No Data",1,IF(#REF!&lt;&gt;"",1,0))</f>
        <v>#REF!</v>
      </c>
      <c r="P96" s="35" t="e">
        <f>IF('Crisis Indicator Data'!#REF!="No Data",1,IF(#REF!&lt;&gt;"",1,0))</f>
        <v>#REF!</v>
      </c>
      <c r="Q96" s="35" t="e">
        <f>IF('Crisis Indicator Data'!#REF!="No Data",1,IF(#REF!&lt;&gt;"",1,0))</f>
        <v>#REF!</v>
      </c>
      <c r="R96" s="35" t="e">
        <f>IF('Crisis Indicator Data'!#REF!="No Data",1,IF(#REF!&lt;&gt;"",1,0))</f>
        <v>#REF!</v>
      </c>
      <c r="S96" s="35" t="e">
        <f>IF('Crisis Indicator Data'!#REF!="No Data",1,IF(#REF!&lt;&gt;"",1,0))</f>
        <v>#REF!</v>
      </c>
      <c r="T96" s="35" t="e">
        <f>IF('Crisis Indicator Data'!#REF!="No Data",1,IF(#REF!&lt;&gt;"",1,0))</f>
        <v>#REF!</v>
      </c>
      <c r="U96" s="35" t="e">
        <f>IF('Crisis Indicator Data'!#REF!="No Data",1,IF(#REF!&lt;&gt;"",1,0))</f>
        <v>#REF!</v>
      </c>
      <c r="V96" s="35" t="e">
        <f>IF('Crisis Indicator Data'!#REF!="No Data",1,IF(#REF!&lt;&gt;"",1,0))</f>
        <v>#REF!</v>
      </c>
      <c r="W96" s="35" t="e">
        <f>IF('Crisis Indicator Data'!#REF!="No Data",1,IF(#REF!&lt;&gt;"",1,0))</f>
        <v>#REF!</v>
      </c>
      <c r="X96" s="35" t="e">
        <f>IF('Crisis Indicator Data'!#REF!="No Data",1,IF(#REF!&lt;&gt;"",1,0))</f>
        <v>#REF!</v>
      </c>
      <c r="Y96" s="35" t="e">
        <f>IF('Crisis Indicator Data'!#REF!="No Data",1,IF(#REF!&lt;&gt;"",1,0))</f>
        <v>#REF!</v>
      </c>
      <c r="Z96" s="35" t="e">
        <f>IF('Crisis Indicator Data'!#REF!="No Data",1,IF(#REF!&lt;&gt;"",1,0))</f>
        <v>#REF!</v>
      </c>
      <c r="AA96" s="35" t="e">
        <f>IF('Crisis Indicator Data'!#REF!="No Data",1,IF(#REF!&lt;&gt;"",1,0))</f>
        <v>#REF!</v>
      </c>
      <c r="AB96" s="35" t="e">
        <f>IF('Crisis Indicator Data'!#REF!="No Data",1,IF(#REF!&lt;&gt;"",1,0))</f>
        <v>#REF!</v>
      </c>
      <c r="AC96" s="35" t="e">
        <f>IF('Crisis Indicator Data'!#REF!="No Data",1,IF(#REF!&lt;&gt;"",1,0))</f>
        <v>#REF!</v>
      </c>
      <c r="AD96" s="35" t="e">
        <f>IF('Crisis Indicator Data'!#REF!="No Data",1,IF(#REF!&lt;&gt;"",1,0))</f>
        <v>#REF!</v>
      </c>
      <c r="AE96" s="35" t="e">
        <f>IF('Crisis Indicator Data'!#REF!="No Data",1,IF(#REF!&lt;&gt;"",1,0))</f>
        <v>#REF!</v>
      </c>
      <c r="AF96" s="35" t="e">
        <f>IF('Crisis Indicator Data'!#REF!="No Data",1,IF(#REF!&lt;&gt;"",1,0))</f>
        <v>#REF!</v>
      </c>
      <c r="AG96" s="35" t="e">
        <f>IF('Crisis Indicator Data'!#REF!="No Data",1,IF(#REF!&lt;&gt;"",1,0))</f>
        <v>#REF!</v>
      </c>
      <c r="AH96" s="35" t="e">
        <f>IF('Crisis Indicator Data'!#REF!="No Data",1,IF(#REF!&lt;&gt;"",1,0))</f>
        <v>#REF!</v>
      </c>
      <c r="AI96" s="35" t="e">
        <f>IF('Crisis Indicator Data'!#REF!="No Data",1,IF(#REF!&lt;&gt;"",1,0))</f>
        <v>#REF!</v>
      </c>
      <c r="AJ96" s="35" t="e">
        <f>IF('Crisis Indicator Data'!#REF!="No Data",1,IF(#REF!&lt;&gt;"",1,0))</f>
        <v>#REF!</v>
      </c>
      <c r="AK96" s="35" t="e">
        <f>IF('Crisis Indicator Data'!#REF!="No Data",1,IF(#REF!&lt;&gt;"",1,0))</f>
        <v>#REF!</v>
      </c>
      <c r="AL96" s="35" t="e">
        <f>IF('Crisis Indicator Data'!#REF!="No Data",1,IF(#REF!&lt;&gt;"",1,0))</f>
        <v>#REF!</v>
      </c>
      <c r="AM96" s="35" t="e">
        <f>IF('Crisis Indicator Data'!#REF!="No Data",1,IF(#REF!&lt;&gt;"",1,0))</f>
        <v>#REF!</v>
      </c>
      <c r="AN96" s="35" t="e">
        <f>IF('Crisis Indicator Data'!#REF!="No Data",1,IF(#REF!&lt;&gt;"",1,0))</f>
        <v>#REF!</v>
      </c>
      <c r="AO96" s="35" t="e">
        <f>IF('Crisis Indicator Data'!#REF!="No Data",1,IF(#REF!&lt;&gt;"",1,0))</f>
        <v>#REF!</v>
      </c>
      <c r="AP96" s="35" t="e">
        <f>IF('Crisis Indicator Data'!#REF!="No Data",1,IF(#REF!&lt;&gt;"",1,0))</f>
        <v>#REF!</v>
      </c>
      <c r="AQ96" s="35" t="e">
        <f>IF('Crisis Indicator Data'!#REF!="No Data",1,IF(#REF!&lt;&gt;"",1,0))</f>
        <v>#REF!</v>
      </c>
      <c r="AR96" s="35" t="e">
        <f>IF('Crisis Indicator Data'!#REF!="No Data",1,IF(#REF!&lt;&gt;"",1,0))</f>
        <v>#REF!</v>
      </c>
      <c r="AS96" s="35" t="e">
        <f>IF('Crisis Indicator Data'!#REF!="No Data",1,IF(#REF!&lt;&gt;"",1,0))</f>
        <v>#REF!</v>
      </c>
      <c r="AT96" s="35" t="e">
        <f>IF('Crisis Indicator Data'!#REF!="No Data",1,IF(#REF!&lt;&gt;"",1,0))</f>
        <v>#REF!</v>
      </c>
      <c r="AU96" s="35" t="e">
        <f>IF('Crisis Indicator Data'!#REF!="No Data",1,IF(#REF!&lt;&gt;"",1,0))</f>
        <v>#REF!</v>
      </c>
      <c r="AV96" s="35" t="e">
        <f>IF('Crisis Indicator Data'!#REF!="No Data",1,IF(#REF!&lt;&gt;"",1,0))</f>
        <v>#REF!</v>
      </c>
      <c r="AW96" s="35" t="e">
        <f>IF('Crisis Indicator Data'!#REF!="No Data",1,IF(#REF!&lt;&gt;"",1,0))</f>
        <v>#REF!</v>
      </c>
      <c r="AX96" s="35" t="e">
        <f>IF('Crisis Indicator Data'!#REF!="No Data",1,IF(#REF!&lt;&gt;"",1,0))</f>
        <v>#REF!</v>
      </c>
      <c r="AY96" s="35" t="e">
        <f>IF('Crisis Indicator Data'!#REF!="No Data",1,IF(#REF!&lt;&gt;"",1,0))</f>
        <v>#REF!</v>
      </c>
      <c r="AZ96" s="35" t="e">
        <f>IF('Crisis Indicator Data'!#REF!="No Data",1,IF(#REF!&lt;&gt;"",1,0))</f>
        <v>#REF!</v>
      </c>
      <c r="BA96" t="e">
        <f t="shared" si="2"/>
        <v>#REF!</v>
      </c>
      <c r="BB96" s="37" t="e">
        <f t="shared" si="3"/>
        <v>#REF!</v>
      </c>
    </row>
    <row r="97" spans="1:54" x14ac:dyDescent="0.35">
      <c r="A97" t="s">
        <v>177</v>
      </c>
      <c r="B97" s="35" t="e">
        <f>IF('Crisis Indicator Data'!#REF!="No Data",1,IF(#REF!&lt;&gt;"",1,0))</f>
        <v>#REF!</v>
      </c>
      <c r="C97" s="35" t="e">
        <f>IF('Crisis Indicator Data'!#REF!="No Data",1,IF(#REF!&lt;&gt;"",1,0))</f>
        <v>#REF!</v>
      </c>
      <c r="D97" s="35" t="e">
        <f>IF('Crisis Indicator Data'!#REF!="No Data",1,IF(#REF!&lt;&gt;"",1,0))</f>
        <v>#REF!</v>
      </c>
      <c r="E97" s="35" t="e">
        <f>IF('Crisis Indicator Data'!#REF!="No Data",1,IF(#REF!&lt;&gt;"",1,0))</f>
        <v>#REF!</v>
      </c>
      <c r="F97" s="35" t="e">
        <f>IF('Crisis Indicator Data'!#REF!="No Data",1,IF(#REF!&lt;&gt;"",1,0))</f>
        <v>#REF!</v>
      </c>
      <c r="G97" s="35" t="e">
        <f>IF('Crisis Indicator Data'!#REF!="No Data",1,IF(#REF!&lt;&gt;"",1,0))</f>
        <v>#REF!</v>
      </c>
      <c r="H97" s="35" t="e">
        <f>IF('Crisis Indicator Data'!#REF!="No Data",1,IF(#REF!&lt;&gt;"",1,0))</f>
        <v>#REF!</v>
      </c>
      <c r="I97" s="35" t="e">
        <f>IF('Crisis Indicator Data'!#REF!="No Data",1,IF(#REF!&lt;&gt;"",1,0))</f>
        <v>#REF!</v>
      </c>
      <c r="J97" s="35" t="e">
        <f>IF('Crisis Indicator Data'!#REF!="No Data",1,IF(#REF!&lt;&gt;"",1,0))</f>
        <v>#REF!</v>
      </c>
      <c r="K97" s="35" t="e">
        <f>IF('Crisis Indicator Data'!#REF!="No Data",1,IF(#REF!&lt;&gt;"",1,0))</f>
        <v>#REF!</v>
      </c>
      <c r="L97" s="35" t="e">
        <f>IF('Crisis Indicator Data'!#REF!="No Data",1,IF(#REF!&lt;&gt;"",1,0))</f>
        <v>#REF!</v>
      </c>
      <c r="M97" s="35" t="e">
        <f>IF('Crisis Indicator Data'!#REF!="No Data",1,IF(#REF!&lt;&gt;"",1,0))</f>
        <v>#REF!</v>
      </c>
      <c r="N97" s="35" t="e">
        <f>IF('Crisis Indicator Data'!#REF!="No Data",1,IF(#REF!&lt;&gt;"",1,0))</f>
        <v>#REF!</v>
      </c>
      <c r="O97" s="35" t="e">
        <f>IF('Crisis Indicator Data'!#REF!="No Data",1,IF(#REF!&lt;&gt;"",1,0))</f>
        <v>#REF!</v>
      </c>
      <c r="P97" s="35" t="e">
        <f>IF('Crisis Indicator Data'!#REF!="No Data",1,IF(#REF!&lt;&gt;"",1,0))</f>
        <v>#REF!</v>
      </c>
      <c r="Q97" s="35" t="e">
        <f>IF('Crisis Indicator Data'!#REF!="No Data",1,IF(#REF!&lt;&gt;"",1,0))</f>
        <v>#REF!</v>
      </c>
      <c r="R97" s="35" t="e">
        <f>IF('Crisis Indicator Data'!#REF!="No Data",1,IF(#REF!&lt;&gt;"",1,0))</f>
        <v>#REF!</v>
      </c>
      <c r="S97" s="35" t="e">
        <f>IF('Crisis Indicator Data'!#REF!="No Data",1,IF(#REF!&lt;&gt;"",1,0))</f>
        <v>#REF!</v>
      </c>
      <c r="T97" s="35" t="e">
        <f>IF('Crisis Indicator Data'!#REF!="No Data",1,IF(#REF!&lt;&gt;"",1,0))</f>
        <v>#REF!</v>
      </c>
      <c r="U97" s="35" t="e">
        <f>IF('Crisis Indicator Data'!#REF!="No Data",1,IF(#REF!&lt;&gt;"",1,0))</f>
        <v>#REF!</v>
      </c>
      <c r="V97" s="35" t="e">
        <f>IF('Crisis Indicator Data'!#REF!="No Data",1,IF(#REF!&lt;&gt;"",1,0))</f>
        <v>#REF!</v>
      </c>
      <c r="W97" s="35" t="e">
        <f>IF('Crisis Indicator Data'!#REF!="No Data",1,IF(#REF!&lt;&gt;"",1,0))</f>
        <v>#REF!</v>
      </c>
      <c r="X97" s="35" t="e">
        <f>IF('Crisis Indicator Data'!#REF!="No Data",1,IF(#REF!&lt;&gt;"",1,0))</f>
        <v>#REF!</v>
      </c>
      <c r="Y97" s="35" t="e">
        <f>IF('Crisis Indicator Data'!#REF!="No Data",1,IF(#REF!&lt;&gt;"",1,0))</f>
        <v>#REF!</v>
      </c>
      <c r="Z97" s="35" t="e">
        <f>IF('Crisis Indicator Data'!#REF!="No Data",1,IF(#REF!&lt;&gt;"",1,0))</f>
        <v>#REF!</v>
      </c>
      <c r="AA97" s="35" t="e">
        <f>IF('Crisis Indicator Data'!#REF!="No Data",1,IF(#REF!&lt;&gt;"",1,0))</f>
        <v>#REF!</v>
      </c>
      <c r="AB97" s="35" t="e">
        <f>IF('Crisis Indicator Data'!#REF!="No Data",1,IF(#REF!&lt;&gt;"",1,0))</f>
        <v>#REF!</v>
      </c>
      <c r="AC97" s="35" t="e">
        <f>IF('Crisis Indicator Data'!#REF!="No Data",1,IF(#REF!&lt;&gt;"",1,0))</f>
        <v>#REF!</v>
      </c>
      <c r="AD97" s="35" t="e">
        <f>IF('Crisis Indicator Data'!#REF!="No Data",1,IF(#REF!&lt;&gt;"",1,0))</f>
        <v>#REF!</v>
      </c>
      <c r="AE97" s="35" t="e">
        <f>IF('Crisis Indicator Data'!#REF!="No Data",1,IF(#REF!&lt;&gt;"",1,0))</f>
        <v>#REF!</v>
      </c>
      <c r="AF97" s="35" t="e">
        <f>IF('Crisis Indicator Data'!#REF!="No Data",1,IF(#REF!&lt;&gt;"",1,0))</f>
        <v>#REF!</v>
      </c>
      <c r="AG97" s="35" t="e">
        <f>IF('Crisis Indicator Data'!#REF!="No Data",1,IF(#REF!&lt;&gt;"",1,0))</f>
        <v>#REF!</v>
      </c>
      <c r="AH97" s="35" t="e">
        <f>IF('Crisis Indicator Data'!#REF!="No Data",1,IF(#REF!&lt;&gt;"",1,0))</f>
        <v>#REF!</v>
      </c>
      <c r="AI97" s="35" t="e">
        <f>IF('Crisis Indicator Data'!#REF!="No Data",1,IF(#REF!&lt;&gt;"",1,0))</f>
        <v>#REF!</v>
      </c>
      <c r="AJ97" s="35" t="e">
        <f>IF('Crisis Indicator Data'!#REF!="No Data",1,IF(#REF!&lt;&gt;"",1,0))</f>
        <v>#REF!</v>
      </c>
      <c r="AK97" s="35" t="e">
        <f>IF('Crisis Indicator Data'!#REF!="No Data",1,IF(#REF!&lt;&gt;"",1,0))</f>
        <v>#REF!</v>
      </c>
      <c r="AL97" s="35" t="e">
        <f>IF('Crisis Indicator Data'!#REF!="No Data",1,IF(#REF!&lt;&gt;"",1,0))</f>
        <v>#REF!</v>
      </c>
      <c r="AM97" s="35" t="e">
        <f>IF('Crisis Indicator Data'!#REF!="No Data",1,IF(#REF!&lt;&gt;"",1,0))</f>
        <v>#REF!</v>
      </c>
      <c r="AN97" s="35" t="e">
        <f>IF('Crisis Indicator Data'!#REF!="No Data",1,IF(#REF!&lt;&gt;"",1,0))</f>
        <v>#REF!</v>
      </c>
      <c r="AO97" s="35" t="e">
        <f>IF('Crisis Indicator Data'!#REF!="No Data",1,IF(#REF!&lt;&gt;"",1,0))</f>
        <v>#REF!</v>
      </c>
      <c r="AP97" s="35" t="e">
        <f>IF('Crisis Indicator Data'!#REF!="No Data",1,IF(#REF!&lt;&gt;"",1,0))</f>
        <v>#REF!</v>
      </c>
      <c r="AQ97" s="35" t="e">
        <f>IF('Crisis Indicator Data'!#REF!="No Data",1,IF(#REF!&lt;&gt;"",1,0))</f>
        <v>#REF!</v>
      </c>
      <c r="AR97" s="35" t="e">
        <f>IF('Crisis Indicator Data'!#REF!="No Data",1,IF(#REF!&lt;&gt;"",1,0))</f>
        <v>#REF!</v>
      </c>
      <c r="AS97" s="35" t="e">
        <f>IF('Crisis Indicator Data'!#REF!="No Data",1,IF(#REF!&lt;&gt;"",1,0))</f>
        <v>#REF!</v>
      </c>
      <c r="AT97" s="35" t="e">
        <f>IF('Crisis Indicator Data'!#REF!="No Data",1,IF(#REF!&lt;&gt;"",1,0))</f>
        <v>#REF!</v>
      </c>
      <c r="AU97" s="35" t="e">
        <f>IF('Crisis Indicator Data'!#REF!="No Data",1,IF(#REF!&lt;&gt;"",1,0))</f>
        <v>#REF!</v>
      </c>
      <c r="AV97" s="35" t="e">
        <f>IF('Crisis Indicator Data'!#REF!="No Data",1,IF(#REF!&lt;&gt;"",1,0))</f>
        <v>#REF!</v>
      </c>
      <c r="AW97" s="35" t="e">
        <f>IF('Crisis Indicator Data'!#REF!="No Data",1,IF(#REF!&lt;&gt;"",1,0))</f>
        <v>#REF!</v>
      </c>
      <c r="AX97" s="35" t="e">
        <f>IF('Crisis Indicator Data'!#REF!="No Data",1,IF(#REF!&lt;&gt;"",1,0))</f>
        <v>#REF!</v>
      </c>
      <c r="AY97" s="35" t="e">
        <f>IF('Crisis Indicator Data'!#REF!="No Data",1,IF(#REF!&lt;&gt;"",1,0))</f>
        <v>#REF!</v>
      </c>
      <c r="AZ97" s="35" t="e">
        <f>IF('Crisis Indicator Data'!#REF!="No Data",1,IF(#REF!&lt;&gt;"",1,0))</f>
        <v>#REF!</v>
      </c>
      <c r="BA97" t="e">
        <f t="shared" si="2"/>
        <v>#REF!</v>
      </c>
      <c r="BB97" s="37" t="e">
        <f t="shared" si="3"/>
        <v>#REF!</v>
      </c>
    </row>
    <row r="98" spans="1:54" x14ac:dyDescent="0.35">
      <c r="A98" t="s">
        <v>179</v>
      </c>
      <c r="B98" s="35" t="e">
        <f>IF('Crisis Indicator Data'!#REF!="No Data",1,IF(#REF!&lt;&gt;"",1,0))</f>
        <v>#REF!</v>
      </c>
      <c r="C98" s="35" t="e">
        <f>IF('Crisis Indicator Data'!#REF!="No Data",1,IF(#REF!&lt;&gt;"",1,0))</f>
        <v>#REF!</v>
      </c>
      <c r="D98" s="35" t="e">
        <f>IF('Crisis Indicator Data'!#REF!="No Data",1,IF(#REF!&lt;&gt;"",1,0))</f>
        <v>#REF!</v>
      </c>
      <c r="E98" s="35" t="e">
        <f>IF('Crisis Indicator Data'!#REF!="No Data",1,IF(#REF!&lt;&gt;"",1,0))</f>
        <v>#REF!</v>
      </c>
      <c r="F98" s="35" t="e">
        <f>IF('Crisis Indicator Data'!#REF!="No Data",1,IF(#REF!&lt;&gt;"",1,0))</f>
        <v>#REF!</v>
      </c>
      <c r="G98" s="35" t="e">
        <f>IF('Crisis Indicator Data'!#REF!="No Data",1,IF(#REF!&lt;&gt;"",1,0))</f>
        <v>#REF!</v>
      </c>
      <c r="H98" s="35" t="e">
        <f>IF('Crisis Indicator Data'!#REF!="No Data",1,IF(#REF!&lt;&gt;"",1,0))</f>
        <v>#REF!</v>
      </c>
      <c r="I98" s="35" t="e">
        <f>IF('Crisis Indicator Data'!#REF!="No Data",1,IF(#REF!&lt;&gt;"",1,0))</f>
        <v>#REF!</v>
      </c>
      <c r="J98" s="35" t="e">
        <f>IF('Crisis Indicator Data'!#REF!="No Data",1,IF(#REF!&lt;&gt;"",1,0))</f>
        <v>#REF!</v>
      </c>
      <c r="K98" s="35" t="e">
        <f>IF('Crisis Indicator Data'!#REF!="No Data",1,IF(#REF!&lt;&gt;"",1,0))</f>
        <v>#REF!</v>
      </c>
      <c r="L98" s="35" t="e">
        <f>IF('Crisis Indicator Data'!#REF!="No Data",1,IF(#REF!&lt;&gt;"",1,0))</f>
        <v>#REF!</v>
      </c>
      <c r="M98" s="35" t="e">
        <f>IF('Crisis Indicator Data'!#REF!="No Data",1,IF(#REF!&lt;&gt;"",1,0))</f>
        <v>#REF!</v>
      </c>
      <c r="N98" s="35" t="e">
        <f>IF('Crisis Indicator Data'!#REF!="No Data",1,IF(#REF!&lt;&gt;"",1,0))</f>
        <v>#REF!</v>
      </c>
      <c r="O98" s="35" t="e">
        <f>IF('Crisis Indicator Data'!#REF!="No Data",1,IF(#REF!&lt;&gt;"",1,0))</f>
        <v>#REF!</v>
      </c>
      <c r="P98" s="35" t="e">
        <f>IF('Crisis Indicator Data'!#REF!="No Data",1,IF(#REF!&lt;&gt;"",1,0))</f>
        <v>#REF!</v>
      </c>
      <c r="Q98" s="35" t="e">
        <f>IF('Crisis Indicator Data'!#REF!="No Data",1,IF(#REF!&lt;&gt;"",1,0))</f>
        <v>#REF!</v>
      </c>
      <c r="R98" s="35" t="e">
        <f>IF('Crisis Indicator Data'!#REF!="No Data",1,IF(#REF!&lt;&gt;"",1,0))</f>
        <v>#REF!</v>
      </c>
      <c r="S98" s="35" t="e">
        <f>IF('Crisis Indicator Data'!#REF!="No Data",1,IF(#REF!&lt;&gt;"",1,0))</f>
        <v>#REF!</v>
      </c>
      <c r="T98" s="35" t="e">
        <f>IF('Crisis Indicator Data'!#REF!="No Data",1,IF(#REF!&lt;&gt;"",1,0))</f>
        <v>#REF!</v>
      </c>
      <c r="U98" s="35" t="e">
        <f>IF('Crisis Indicator Data'!#REF!="No Data",1,IF(#REF!&lt;&gt;"",1,0))</f>
        <v>#REF!</v>
      </c>
      <c r="V98" s="35" t="e">
        <f>IF('Crisis Indicator Data'!#REF!="No Data",1,IF(#REF!&lt;&gt;"",1,0))</f>
        <v>#REF!</v>
      </c>
      <c r="W98" s="35" t="e">
        <f>IF('Crisis Indicator Data'!#REF!="No Data",1,IF(#REF!&lt;&gt;"",1,0))</f>
        <v>#REF!</v>
      </c>
      <c r="X98" s="35" t="e">
        <f>IF('Crisis Indicator Data'!#REF!="No Data",1,IF(#REF!&lt;&gt;"",1,0))</f>
        <v>#REF!</v>
      </c>
      <c r="Y98" s="35" t="e">
        <f>IF('Crisis Indicator Data'!#REF!="No Data",1,IF(#REF!&lt;&gt;"",1,0))</f>
        <v>#REF!</v>
      </c>
      <c r="Z98" s="35" t="e">
        <f>IF('Crisis Indicator Data'!#REF!="No Data",1,IF(#REF!&lt;&gt;"",1,0))</f>
        <v>#REF!</v>
      </c>
      <c r="AA98" s="35" t="e">
        <f>IF('Crisis Indicator Data'!#REF!="No Data",1,IF(#REF!&lt;&gt;"",1,0))</f>
        <v>#REF!</v>
      </c>
      <c r="AB98" s="35" t="e">
        <f>IF('Crisis Indicator Data'!#REF!="No Data",1,IF(#REF!&lt;&gt;"",1,0))</f>
        <v>#REF!</v>
      </c>
      <c r="AC98" s="35" t="e">
        <f>IF('Crisis Indicator Data'!#REF!="No Data",1,IF(#REF!&lt;&gt;"",1,0))</f>
        <v>#REF!</v>
      </c>
      <c r="AD98" s="35" t="e">
        <f>IF('Crisis Indicator Data'!#REF!="No Data",1,IF(#REF!&lt;&gt;"",1,0))</f>
        <v>#REF!</v>
      </c>
      <c r="AE98" s="35" t="e">
        <f>IF('Crisis Indicator Data'!#REF!="No Data",1,IF(#REF!&lt;&gt;"",1,0))</f>
        <v>#REF!</v>
      </c>
      <c r="AF98" s="35" t="e">
        <f>IF('Crisis Indicator Data'!#REF!="No Data",1,IF(#REF!&lt;&gt;"",1,0))</f>
        <v>#REF!</v>
      </c>
      <c r="AG98" s="35" t="e">
        <f>IF('Crisis Indicator Data'!#REF!="No Data",1,IF(#REF!&lt;&gt;"",1,0))</f>
        <v>#REF!</v>
      </c>
      <c r="AH98" s="35" t="e">
        <f>IF('Crisis Indicator Data'!#REF!="No Data",1,IF(#REF!&lt;&gt;"",1,0))</f>
        <v>#REF!</v>
      </c>
      <c r="AI98" s="35" t="e">
        <f>IF('Crisis Indicator Data'!#REF!="No Data",1,IF(#REF!&lt;&gt;"",1,0))</f>
        <v>#REF!</v>
      </c>
      <c r="AJ98" s="35" t="e">
        <f>IF('Crisis Indicator Data'!#REF!="No Data",1,IF(#REF!&lt;&gt;"",1,0))</f>
        <v>#REF!</v>
      </c>
      <c r="AK98" s="35" t="e">
        <f>IF('Crisis Indicator Data'!#REF!="No Data",1,IF(#REF!&lt;&gt;"",1,0))</f>
        <v>#REF!</v>
      </c>
      <c r="AL98" s="35" t="e">
        <f>IF('Crisis Indicator Data'!#REF!="No Data",1,IF(#REF!&lt;&gt;"",1,0))</f>
        <v>#REF!</v>
      </c>
      <c r="AM98" s="35" t="e">
        <f>IF('Crisis Indicator Data'!#REF!="No Data",1,IF(#REF!&lt;&gt;"",1,0))</f>
        <v>#REF!</v>
      </c>
      <c r="AN98" s="35" t="e">
        <f>IF('Crisis Indicator Data'!#REF!="No Data",1,IF(#REF!&lt;&gt;"",1,0))</f>
        <v>#REF!</v>
      </c>
      <c r="AO98" s="35" t="e">
        <f>IF('Crisis Indicator Data'!#REF!="No Data",1,IF(#REF!&lt;&gt;"",1,0))</f>
        <v>#REF!</v>
      </c>
      <c r="AP98" s="35" t="e">
        <f>IF('Crisis Indicator Data'!#REF!="No Data",1,IF(#REF!&lt;&gt;"",1,0))</f>
        <v>#REF!</v>
      </c>
      <c r="AQ98" s="35" t="e">
        <f>IF('Crisis Indicator Data'!#REF!="No Data",1,IF(#REF!&lt;&gt;"",1,0))</f>
        <v>#REF!</v>
      </c>
      <c r="AR98" s="35" t="e">
        <f>IF('Crisis Indicator Data'!#REF!="No Data",1,IF(#REF!&lt;&gt;"",1,0))</f>
        <v>#REF!</v>
      </c>
      <c r="AS98" s="35" t="e">
        <f>IF('Crisis Indicator Data'!#REF!="No Data",1,IF(#REF!&lt;&gt;"",1,0))</f>
        <v>#REF!</v>
      </c>
      <c r="AT98" s="35" t="e">
        <f>IF('Crisis Indicator Data'!#REF!="No Data",1,IF(#REF!&lt;&gt;"",1,0))</f>
        <v>#REF!</v>
      </c>
      <c r="AU98" s="35" t="e">
        <f>IF('Crisis Indicator Data'!#REF!="No Data",1,IF(#REF!&lt;&gt;"",1,0))</f>
        <v>#REF!</v>
      </c>
      <c r="AV98" s="35" t="e">
        <f>IF('Crisis Indicator Data'!#REF!="No Data",1,IF(#REF!&lt;&gt;"",1,0))</f>
        <v>#REF!</v>
      </c>
      <c r="AW98" s="35" t="e">
        <f>IF('Crisis Indicator Data'!#REF!="No Data",1,IF(#REF!&lt;&gt;"",1,0))</f>
        <v>#REF!</v>
      </c>
      <c r="AX98" s="35" t="e">
        <f>IF('Crisis Indicator Data'!#REF!="No Data",1,IF(#REF!&lt;&gt;"",1,0))</f>
        <v>#REF!</v>
      </c>
      <c r="AY98" s="35" t="e">
        <f>IF('Crisis Indicator Data'!#REF!="No Data",1,IF(#REF!&lt;&gt;"",1,0))</f>
        <v>#REF!</v>
      </c>
      <c r="AZ98" s="35" t="e">
        <f>IF('Crisis Indicator Data'!#REF!="No Data",1,IF(#REF!&lt;&gt;"",1,0))</f>
        <v>#REF!</v>
      </c>
      <c r="BA98" t="e">
        <f t="shared" si="2"/>
        <v>#REF!</v>
      </c>
      <c r="BB98" s="37" t="e">
        <f t="shared" si="3"/>
        <v>#REF!</v>
      </c>
    </row>
    <row r="99" spans="1:54" x14ac:dyDescent="0.35">
      <c r="A99" t="s">
        <v>181</v>
      </c>
      <c r="B99" s="35" t="e">
        <f>IF('Crisis Indicator Data'!#REF!="No Data",1,IF(#REF!&lt;&gt;"",1,0))</f>
        <v>#REF!</v>
      </c>
      <c r="C99" s="35" t="e">
        <f>IF('Crisis Indicator Data'!#REF!="No Data",1,IF(#REF!&lt;&gt;"",1,0))</f>
        <v>#REF!</v>
      </c>
      <c r="D99" s="35" t="e">
        <f>IF('Crisis Indicator Data'!#REF!="No Data",1,IF(#REF!&lt;&gt;"",1,0))</f>
        <v>#REF!</v>
      </c>
      <c r="E99" s="35" t="e">
        <f>IF('Crisis Indicator Data'!#REF!="No Data",1,IF(#REF!&lt;&gt;"",1,0))</f>
        <v>#REF!</v>
      </c>
      <c r="F99" s="35" t="e">
        <f>IF('Crisis Indicator Data'!#REF!="No Data",1,IF(#REF!&lt;&gt;"",1,0))</f>
        <v>#REF!</v>
      </c>
      <c r="G99" s="35" t="e">
        <f>IF('Crisis Indicator Data'!#REF!="No Data",1,IF(#REF!&lt;&gt;"",1,0))</f>
        <v>#REF!</v>
      </c>
      <c r="H99" s="35" t="e">
        <f>IF('Crisis Indicator Data'!#REF!="No Data",1,IF(#REF!&lt;&gt;"",1,0))</f>
        <v>#REF!</v>
      </c>
      <c r="I99" s="35" t="e">
        <f>IF('Crisis Indicator Data'!#REF!="No Data",1,IF(#REF!&lt;&gt;"",1,0))</f>
        <v>#REF!</v>
      </c>
      <c r="J99" s="35" t="e">
        <f>IF('Crisis Indicator Data'!#REF!="No Data",1,IF(#REF!&lt;&gt;"",1,0))</f>
        <v>#REF!</v>
      </c>
      <c r="K99" s="35" t="e">
        <f>IF('Crisis Indicator Data'!#REF!="No Data",1,IF(#REF!&lt;&gt;"",1,0))</f>
        <v>#REF!</v>
      </c>
      <c r="L99" s="35" t="e">
        <f>IF('Crisis Indicator Data'!#REF!="No Data",1,IF(#REF!&lt;&gt;"",1,0))</f>
        <v>#REF!</v>
      </c>
      <c r="M99" s="35" t="e">
        <f>IF('Crisis Indicator Data'!#REF!="No Data",1,IF(#REF!&lt;&gt;"",1,0))</f>
        <v>#REF!</v>
      </c>
      <c r="N99" s="35" t="e">
        <f>IF('Crisis Indicator Data'!#REF!="No Data",1,IF(#REF!&lt;&gt;"",1,0))</f>
        <v>#REF!</v>
      </c>
      <c r="O99" s="35" t="e">
        <f>IF('Crisis Indicator Data'!#REF!="No Data",1,IF(#REF!&lt;&gt;"",1,0))</f>
        <v>#REF!</v>
      </c>
      <c r="P99" s="35" t="e">
        <f>IF('Crisis Indicator Data'!#REF!="No Data",1,IF(#REF!&lt;&gt;"",1,0))</f>
        <v>#REF!</v>
      </c>
      <c r="Q99" s="35" t="e">
        <f>IF('Crisis Indicator Data'!#REF!="No Data",1,IF(#REF!&lt;&gt;"",1,0))</f>
        <v>#REF!</v>
      </c>
      <c r="R99" s="35" t="e">
        <f>IF('Crisis Indicator Data'!#REF!="No Data",1,IF(#REF!&lt;&gt;"",1,0))</f>
        <v>#REF!</v>
      </c>
      <c r="S99" s="35" t="e">
        <f>IF('Crisis Indicator Data'!#REF!="No Data",1,IF(#REF!&lt;&gt;"",1,0))</f>
        <v>#REF!</v>
      </c>
      <c r="T99" s="35" t="e">
        <f>IF('Crisis Indicator Data'!#REF!="No Data",1,IF(#REF!&lt;&gt;"",1,0))</f>
        <v>#REF!</v>
      </c>
      <c r="U99" s="35" t="e">
        <f>IF('Crisis Indicator Data'!#REF!="No Data",1,IF(#REF!&lt;&gt;"",1,0))</f>
        <v>#REF!</v>
      </c>
      <c r="V99" s="35" t="e">
        <f>IF('Crisis Indicator Data'!#REF!="No Data",1,IF(#REF!&lt;&gt;"",1,0))</f>
        <v>#REF!</v>
      </c>
      <c r="W99" s="35" t="e">
        <f>IF('Crisis Indicator Data'!#REF!="No Data",1,IF(#REF!&lt;&gt;"",1,0))</f>
        <v>#REF!</v>
      </c>
      <c r="X99" s="35" t="e">
        <f>IF('Crisis Indicator Data'!#REF!="No Data",1,IF(#REF!&lt;&gt;"",1,0))</f>
        <v>#REF!</v>
      </c>
      <c r="Y99" s="35" t="e">
        <f>IF('Crisis Indicator Data'!#REF!="No Data",1,IF(#REF!&lt;&gt;"",1,0))</f>
        <v>#REF!</v>
      </c>
      <c r="Z99" s="35" t="e">
        <f>IF('Crisis Indicator Data'!#REF!="No Data",1,IF(#REF!&lt;&gt;"",1,0))</f>
        <v>#REF!</v>
      </c>
      <c r="AA99" s="35" t="e">
        <f>IF('Crisis Indicator Data'!#REF!="No Data",1,IF(#REF!&lt;&gt;"",1,0))</f>
        <v>#REF!</v>
      </c>
      <c r="AB99" s="35" t="e">
        <f>IF('Crisis Indicator Data'!#REF!="No Data",1,IF(#REF!&lt;&gt;"",1,0))</f>
        <v>#REF!</v>
      </c>
      <c r="AC99" s="35" t="e">
        <f>IF('Crisis Indicator Data'!#REF!="No Data",1,IF(#REF!&lt;&gt;"",1,0))</f>
        <v>#REF!</v>
      </c>
      <c r="AD99" s="35" t="e">
        <f>IF('Crisis Indicator Data'!#REF!="No Data",1,IF(#REF!&lt;&gt;"",1,0))</f>
        <v>#REF!</v>
      </c>
      <c r="AE99" s="35" t="e">
        <f>IF('Crisis Indicator Data'!#REF!="No Data",1,IF(#REF!&lt;&gt;"",1,0))</f>
        <v>#REF!</v>
      </c>
      <c r="AF99" s="35" t="e">
        <f>IF('Crisis Indicator Data'!#REF!="No Data",1,IF(#REF!&lt;&gt;"",1,0))</f>
        <v>#REF!</v>
      </c>
      <c r="AG99" s="35" t="e">
        <f>IF('Crisis Indicator Data'!#REF!="No Data",1,IF(#REF!&lt;&gt;"",1,0))</f>
        <v>#REF!</v>
      </c>
      <c r="AH99" s="35" t="e">
        <f>IF('Crisis Indicator Data'!#REF!="No Data",1,IF(#REF!&lt;&gt;"",1,0))</f>
        <v>#REF!</v>
      </c>
      <c r="AI99" s="35" t="e">
        <f>IF('Crisis Indicator Data'!#REF!="No Data",1,IF(#REF!&lt;&gt;"",1,0))</f>
        <v>#REF!</v>
      </c>
      <c r="AJ99" s="35" t="e">
        <f>IF('Crisis Indicator Data'!#REF!="No Data",1,IF(#REF!&lt;&gt;"",1,0))</f>
        <v>#REF!</v>
      </c>
      <c r="AK99" s="35" t="e">
        <f>IF('Crisis Indicator Data'!#REF!="No Data",1,IF(#REF!&lt;&gt;"",1,0))</f>
        <v>#REF!</v>
      </c>
      <c r="AL99" s="35" t="e">
        <f>IF('Crisis Indicator Data'!#REF!="No Data",1,IF(#REF!&lt;&gt;"",1,0))</f>
        <v>#REF!</v>
      </c>
      <c r="AM99" s="35" t="e">
        <f>IF('Crisis Indicator Data'!#REF!="No Data",1,IF(#REF!&lt;&gt;"",1,0))</f>
        <v>#REF!</v>
      </c>
      <c r="AN99" s="35" t="e">
        <f>IF('Crisis Indicator Data'!#REF!="No Data",1,IF(#REF!&lt;&gt;"",1,0))</f>
        <v>#REF!</v>
      </c>
      <c r="AO99" s="35" t="e">
        <f>IF('Crisis Indicator Data'!#REF!="No Data",1,IF(#REF!&lt;&gt;"",1,0))</f>
        <v>#REF!</v>
      </c>
      <c r="AP99" s="35" t="e">
        <f>IF('Crisis Indicator Data'!#REF!="No Data",1,IF(#REF!&lt;&gt;"",1,0))</f>
        <v>#REF!</v>
      </c>
      <c r="AQ99" s="35" t="e">
        <f>IF('Crisis Indicator Data'!#REF!="No Data",1,IF(#REF!&lt;&gt;"",1,0))</f>
        <v>#REF!</v>
      </c>
      <c r="AR99" s="35" t="e">
        <f>IF('Crisis Indicator Data'!#REF!="No Data",1,IF(#REF!&lt;&gt;"",1,0))</f>
        <v>#REF!</v>
      </c>
      <c r="AS99" s="35" t="e">
        <f>IF('Crisis Indicator Data'!#REF!="No Data",1,IF(#REF!&lt;&gt;"",1,0))</f>
        <v>#REF!</v>
      </c>
      <c r="AT99" s="35" t="e">
        <f>IF('Crisis Indicator Data'!#REF!="No Data",1,IF(#REF!&lt;&gt;"",1,0))</f>
        <v>#REF!</v>
      </c>
      <c r="AU99" s="35" t="e">
        <f>IF('Crisis Indicator Data'!#REF!="No Data",1,IF(#REF!&lt;&gt;"",1,0))</f>
        <v>#REF!</v>
      </c>
      <c r="AV99" s="35" t="e">
        <f>IF('Crisis Indicator Data'!#REF!="No Data",1,IF(#REF!&lt;&gt;"",1,0))</f>
        <v>#REF!</v>
      </c>
      <c r="AW99" s="35" t="e">
        <f>IF('Crisis Indicator Data'!#REF!="No Data",1,IF(#REF!&lt;&gt;"",1,0))</f>
        <v>#REF!</v>
      </c>
      <c r="AX99" s="35" t="e">
        <f>IF('Crisis Indicator Data'!#REF!="No Data",1,IF(#REF!&lt;&gt;"",1,0))</f>
        <v>#REF!</v>
      </c>
      <c r="AY99" s="35" t="e">
        <f>IF('Crisis Indicator Data'!#REF!="No Data",1,IF(#REF!&lt;&gt;"",1,0))</f>
        <v>#REF!</v>
      </c>
      <c r="AZ99" s="35" t="e">
        <f>IF('Crisis Indicator Data'!#REF!="No Data",1,IF(#REF!&lt;&gt;"",1,0))</f>
        <v>#REF!</v>
      </c>
      <c r="BA99" t="e">
        <f t="shared" si="2"/>
        <v>#REF!</v>
      </c>
      <c r="BB99" s="37" t="e">
        <f t="shared" si="3"/>
        <v>#REF!</v>
      </c>
    </row>
    <row r="100" spans="1:54" x14ac:dyDescent="0.35">
      <c r="A100" t="s">
        <v>183</v>
      </c>
      <c r="B100" s="35" t="e">
        <f>IF('Crisis Indicator Data'!#REF!="No Data",1,IF(#REF!&lt;&gt;"",1,0))</f>
        <v>#REF!</v>
      </c>
      <c r="C100" s="35" t="e">
        <f>IF('Crisis Indicator Data'!#REF!="No Data",1,IF(#REF!&lt;&gt;"",1,0))</f>
        <v>#REF!</v>
      </c>
      <c r="D100" s="35" t="e">
        <f>IF('Crisis Indicator Data'!#REF!="No Data",1,IF(#REF!&lt;&gt;"",1,0))</f>
        <v>#REF!</v>
      </c>
      <c r="E100" s="35" t="e">
        <f>IF('Crisis Indicator Data'!#REF!="No Data",1,IF(#REF!&lt;&gt;"",1,0))</f>
        <v>#REF!</v>
      </c>
      <c r="F100" s="35" t="e">
        <f>IF('Crisis Indicator Data'!#REF!="No Data",1,IF(#REF!&lt;&gt;"",1,0))</f>
        <v>#REF!</v>
      </c>
      <c r="G100" s="35" t="e">
        <f>IF('Crisis Indicator Data'!#REF!="No Data",1,IF(#REF!&lt;&gt;"",1,0))</f>
        <v>#REF!</v>
      </c>
      <c r="H100" s="35" t="e">
        <f>IF('Crisis Indicator Data'!#REF!="No Data",1,IF(#REF!&lt;&gt;"",1,0))</f>
        <v>#REF!</v>
      </c>
      <c r="I100" s="35" t="e">
        <f>IF('Crisis Indicator Data'!#REF!="No Data",1,IF(#REF!&lt;&gt;"",1,0))</f>
        <v>#REF!</v>
      </c>
      <c r="J100" s="35" t="e">
        <f>IF('Crisis Indicator Data'!#REF!="No Data",1,IF(#REF!&lt;&gt;"",1,0))</f>
        <v>#REF!</v>
      </c>
      <c r="K100" s="35" t="e">
        <f>IF('Crisis Indicator Data'!#REF!="No Data",1,IF(#REF!&lt;&gt;"",1,0))</f>
        <v>#REF!</v>
      </c>
      <c r="L100" s="35" t="e">
        <f>IF('Crisis Indicator Data'!#REF!="No Data",1,IF(#REF!&lt;&gt;"",1,0))</f>
        <v>#REF!</v>
      </c>
      <c r="M100" s="35" t="e">
        <f>IF('Crisis Indicator Data'!#REF!="No Data",1,IF(#REF!&lt;&gt;"",1,0))</f>
        <v>#REF!</v>
      </c>
      <c r="N100" s="35" t="e">
        <f>IF('Crisis Indicator Data'!#REF!="No Data",1,IF(#REF!&lt;&gt;"",1,0))</f>
        <v>#REF!</v>
      </c>
      <c r="O100" s="35" t="e">
        <f>IF('Crisis Indicator Data'!#REF!="No Data",1,IF(#REF!&lt;&gt;"",1,0))</f>
        <v>#REF!</v>
      </c>
      <c r="P100" s="35" t="e">
        <f>IF('Crisis Indicator Data'!#REF!="No Data",1,IF(#REF!&lt;&gt;"",1,0))</f>
        <v>#REF!</v>
      </c>
      <c r="Q100" s="35" t="e">
        <f>IF('Crisis Indicator Data'!#REF!="No Data",1,IF(#REF!&lt;&gt;"",1,0))</f>
        <v>#REF!</v>
      </c>
      <c r="R100" s="35" t="e">
        <f>IF('Crisis Indicator Data'!#REF!="No Data",1,IF(#REF!&lt;&gt;"",1,0))</f>
        <v>#REF!</v>
      </c>
      <c r="S100" s="35" t="e">
        <f>IF('Crisis Indicator Data'!#REF!="No Data",1,IF(#REF!&lt;&gt;"",1,0))</f>
        <v>#REF!</v>
      </c>
      <c r="T100" s="35" t="e">
        <f>IF('Crisis Indicator Data'!#REF!="No Data",1,IF(#REF!&lt;&gt;"",1,0))</f>
        <v>#REF!</v>
      </c>
      <c r="U100" s="35" t="e">
        <f>IF('Crisis Indicator Data'!#REF!="No Data",1,IF(#REF!&lt;&gt;"",1,0))</f>
        <v>#REF!</v>
      </c>
      <c r="V100" s="35" t="e">
        <f>IF('Crisis Indicator Data'!#REF!="No Data",1,IF(#REF!&lt;&gt;"",1,0))</f>
        <v>#REF!</v>
      </c>
      <c r="W100" s="35" t="e">
        <f>IF('Crisis Indicator Data'!#REF!="No Data",1,IF(#REF!&lt;&gt;"",1,0))</f>
        <v>#REF!</v>
      </c>
      <c r="X100" s="35" t="e">
        <f>IF('Crisis Indicator Data'!#REF!="No Data",1,IF(#REF!&lt;&gt;"",1,0))</f>
        <v>#REF!</v>
      </c>
      <c r="Y100" s="35" t="e">
        <f>IF('Crisis Indicator Data'!#REF!="No Data",1,IF(#REF!&lt;&gt;"",1,0))</f>
        <v>#REF!</v>
      </c>
      <c r="Z100" s="35" t="e">
        <f>IF('Crisis Indicator Data'!#REF!="No Data",1,IF(#REF!&lt;&gt;"",1,0))</f>
        <v>#REF!</v>
      </c>
      <c r="AA100" s="35" t="e">
        <f>IF('Crisis Indicator Data'!#REF!="No Data",1,IF(#REF!&lt;&gt;"",1,0))</f>
        <v>#REF!</v>
      </c>
      <c r="AB100" s="35" t="e">
        <f>IF('Crisis Indicator Data'!#REF!="No Data",1,IF(#REF!&lt;&gt;"",1,0))</f>
        <v>#REF!</v>
      </c>
      <c r="AC100" s="35" t="e">
        <f>IF('Crisis Indicator Data'!#REF!="No Data",1,IF(#REF!&lt;&gt;"",1,0))</f>
        <v>#REF!</v>
      </c>
      <c r="AD100" s="35" t="e">
        <f>IF('Crisis Indicator Data'!#REF!="No Data",1,IF(#REF!&lt;&gt;"",1,0))</f>
        <v>#REF!</v>
      </c>
      <c r="AE100" s="35" t="e">
        <f>IF('Crisis Indicator Data'!#REF!="No Data",1,IF(#REF!&lt;&gt;"",1,0))</f>
        <v>#REF!</v>
      </c>
      <c r="AF100" s="35" t="e">
        <f>IF('Crisis Indicator Data'!#REF!="No Data",1,IF(#REF!&lt;&gt;"",1,0))</f>
        <v>#REF!</v>
      </c>
      <c r="AG100" s="35" t="e">
        <f>IF('Crisis Indicator Data'!#REF!="No Data",1,IF(#REF!&lt;&gt;"",1,0))</f>
        <v>#REF!</v>
      </c>
      <c r="AH100" s="35" t="e">
        <f>IF('Crisis Indicator Data'!#REF!="No Data",1,IF(#REF!&lt;&gt;"",1,0))</f>
        <v>#REF!</v>
      </c>
      <c r="AI100" s="35" t="e">
        <f>IF('Crisis Indicator Data'!#REF!="No Data",1,IF(#REF!&lt;&gt;"",1,0))</f>
        <v>#REF!</v>
      </c>
      <c r="AJ100" s="35" t="e">
        <f>IF('Crisis Indicator Data'!#REF!="No Data",1,IF(#REF!&lt;&gt;"",1,0))</f>
        <v>#REF!</v>
      </c>
      <c r="AK100" s="35" t="e">
        <f>IF('Crisis Indicator Data'!#REF!="No Data",1,IF(#REF!&lt;&gt;"",1,0))</f>
        <v>#REF!</v>
      </c>
      <c r="AL100" s="35" t="e">
        <f>IF('Crisis Indicator Data'!#REF!="No Data",1,IF(#REF!&lt;&gt;"",1,0))</f>
        <v>#REF!</v>
      </c>
      <c r="AM100" s="35" t="e">
        <f>IF('Crisis Indicator Data'!#REF!="No Data",1,IF(#REF!&lt;&gt;"",1,0))</f>
        <v>#REF!</v>
      </c>
      <c r="AN100" s="35" t="e">
        <f>IF('Crisis Indicator Data'!#REF!="No Data",1,IF(#REF!&lt;&gt;"",1,0))</f>
        <v>#REF!</v>
      </c>
      <c r="AO100" s="35" t="e">
        <f>IF('Crisis Indicator Data'!#REF!="No Data",1,IF(#REF!&lt;&gt;"",1,0))</f>
        <v>#REF!</v>
      </c>
      <c r="AP100" s="35" t="e">
        <f>IF('Crisis Indicator Data'!#REF!="No Data",1,IF(#REF!&lt;&gt;"",1,0))</f>
        <v>#REF!</v>
      </c>
      <c r="AQ100" s="35" t="e">
        <f>IF('Crisis Indicator Data'!#REF!="No Data",1,IF(#REF!&lt;&gt;"",1,0))</f>
        <v>#REF!</v>
      </c>
      <c r="AR100" s="35" t="e">
        <f>IF('Crisis Indicator Data'!#REF!="No Data",1,IF(#REF!&lt;&gt;"",1,0))</f>
        <v>#REF!</v>
      </c>
      <c r="AS100" s="35" t="e">
        <f>IF('Crisis Indicator Data'!#REF!="No Data",1,IF(#REF!&lt;&gt;"",1,0))</f>
        <v>#REF!</v>
      </c>
      <c r="AT100" s="35" t="e">
        <f>IF('Crisis Indicator Data'!#REF!="No Data",1,IF(#REF!&lt;&gt;"",1,0))</f>
        <v>#REF!</v>
      </c>
      <c r="AU100" s="35" t="e">
        <f>IF('Crisis Indicator Data'!#REF!="No Data",1,IF(#REF!&lt;&gt;"",1,0))</f>
        <v>#REF!</v>
      </c>
      <c r="AV100" s="35" t="e">
        <f>IF('Crisis Indicator Data'!#REF!="No Data",1,IF(#REF!&lt;&gt;"",1,0))</f>
        <v>#REF!</v>
      </c>
      <c r="AW100" s="35" t="e">
        <f>IF('Crisis Indicator Data'!#REF!="No Data",1,IF(#REF!&lt;&gt;"",1,0))</f>
        <v>#REF!</v>
      </c>
      <c r="AX100" s="35" t="e">
        <f>IF('Crisis Indicator Data'!#REF!="No Data",1,IF(#REF!&lt;&gt;"",1,0))</f>
        <v>#REF!</v>
      </c>
      <c r="AY100" s="35" t="e">
        <f>IF('Crisis Indicator Data'!#REF!="No Data",1,IF(#REF!&lt;&gt;"",1,0))</f>
        <v>#REF!</v>
      </c>
      <c r="AZ100" s="35" t="e">
        <f>IF('Crisis Indicator Data'!#REF!="No Data",1,IF(#REF!&lt;&gt;"",1,0))</f>
        <v>#REF!</v>
      </c>
      <c r="BA100" t="e">
        <f t="shared" si="2"/>
        <v>#REF!</v>
      </c>
      <c r="BB100" s="37" t="e">
        <f t="shared" si="3"/>
        <v>#REF!</v>
      </c>
    </row>
    <row r="101" spans="1:54" x14ac:dyDescent="0.35">
      <c r="A101" t="s">
        <v>185</v>
      </c>
      <c r="B101" s="35" t="e">
        <f>IF('Crisis Indicator Data'!#REF!="No Data",1,IF(#REF!&lt;&gt;"",1,0))</f>
        <v>#REF!</v>
      </c>
      <c r="C101" s="35" t="e">
        <f>IF('Crisis Indicator Data'!#REF!="No Data",1,IF(#REF!&lt;&gt;"",1,0))</f>
        <v>#REF!</v>
      </c>
      <c r="D101" s="35" t="e">
        <f>IF('Crisis Indicator Data'!#REF!="No Data",1,IF(#REF!&lt;&gt;"",1,0))</f>
        <v>#REF!</v>
      </c>
      <c r="E101" s="35" t="e">
        <f>IF('Crisis Indicator Data'!#REF!="No Data",1,IF(#REF!&lt;&gt;"",1,0))</f>
        <v>#REF!</v>
      </c>
      <c r="F101" s="35" t="e">
        <f>IF('Crisis Indicator Data'!#REF!="No Data",1,IF(#REF!&lt;&gt;"",1,0))</f>
        <v>#REF!</v>
      </c>
      <c r="G101" s="35" t="e">
        <f>IF('Crisis Indicator Data'!#REF!="No Data",1,IF(#REF!&lt;&gt;"",1,0))</f>
        <v>#REF!</v>
      </c>
      <c r="H101" s="35" t="e">
        <f>IF('Crisis Indicator Data'!#REF!="No Data",1,IF(#REF!&lt;&gt;"",1,0))</f>
        <v>#REF!</v>
      </c>
      <c r="I101" s="35" t="e">
        <f>IF('Crisis Indicator Data'!#REF!="No Data",1,IF(#REF!&lt;&gt;"",1,0))</f>
        <v>#REF!</v>
      </c>
      <c r="J101" s="35" t="e">
        <f>IF('Crisis Indicator Data'!#REF!="No Data",1,IF(#REF!&lt;&gt;"",1,0))</f>
        <v>#REF!</v>
      </c>
      <c r="K101" s="35" t="e">
        <f>IF('Crisis Indicator Data'!#REF!="No Data",1,IF(#REF!&lt;&gt;"",1,0))</f>
        <v>#REF!</v>
      </c>
      <c r="L101" s="35" t="e">
        <f>IF('Crisis Indicator Data'!#REF!="No Data",1,IF(#REF!&lt;&gt;"",1,0))</f>
        <v>#REF!</v>
      </c>
      <c r="M101" s="35" t="e">
        <f>IF('Crisis Indicator Data'!#REF!="No Data",1,IF(#REF!&lt;&gt;"",1,0))</f>
        <v>#REF!</v>
      </c>
      <c r="N101" s="35" t="e">
        <f>IF('Crisis Indicator Data'!#REF!="No Data",1,IF(#REF!&lt;&gt;"",1,0))</f>
        <v>#REF!</v>
      </c>
      <c r="O101" s="35" t="e">
        <f>IF('Crisis Indicator Data'!#REF!="No Data",1,IF(#REF!&lt;&gt;"",1,0))</f>
        <v>#REF!</v>
      </c>
      <c r="P101" s="35" t="e">
        <f>IF('Crisis Indicator Data'!#REF!="No Data",1,IF(#REF!&lt;&gt;"",1,0))</f>
        <v>#REF!</v>
      </c>
      <c r="Q101" s="35" t="e">
        <f>IF('Crisis Indicator Data'!#REF!="No Data",1,IF(#REF!&lt;&gt;"",1,0))</f>
        <v>#REF!</v>
      </c>
      <c r="R101" s="35" t="e">
        <f>IF('Crisis Indicator Data'!#REF!="No Data",1,IF(#REF!&lt;&gt;"",1,0))</f>
        <v>#REF!</v>
      </c>
      <c r="S101" s="35" t="e">
        <f>IF('Crisis Indicator Data'!#REF!="No Data",1,IF(#REF!&lt;&gt;"",1,0))</f>
        <v>#REF!</v>
      </c>
      <c r="T101" s="35" t="e">
        <f>IF('Crisis Indicator Data'!#REF!="No Data",1,IF(#REF!&lt;&gt;"",1,0))</f>
        <v>#REF!</v>
      </c>
      <c r="U101" s="35" t="e">
        <f>IF('Crisis Indicator Data'!#REF!="No Data",1,IF(#REF!&lt;&gt;"",1,0))</f>
        <v>#REF!</v>
      </c>
      <c r="V101" s="35" t="e">
        <f>IF('Crisis Indicator Data'!#REF!="No Data",1,IF(#REF!&lt;&gt;"",1,0))</f>
        <v>#REF!</v>
      </c>
      <c r="W101" s="35" t="e">
        <f>IF('Crisis Indicator Data'!#REF!="No Data",1,IF(#REF!&lt;&gt;"",1,0))</f>
        <v>#REF!</v>
      </c>
      <c r="X101" s="35" t="e">
        <f>IF('Crisis Indicator Data'!#REF!="No Data",1,IF(#REF!&lt;&gt;"",1,0))</f>
        <v>#REF!</v>
      </c>
      <c r="Y101" s="35" t="e">
        <f>IF('Crisis Indicator Data'!#REF!="No Data",1,IF(#REF!&lt;&gt;"",1,0))</f>
        <v>#REF!</v>
      </c>
      <c r="Z101" s="35" t="e">
        <f>IF('Crisis Indicator Data'!#REF!="No Data",1,IF(#REF!&lt;&gt;"",1,0))</f>
        <v>#REF!</v>
      </c>
      <c r="AA101" s="35" t="e">
        <f>IF('Crisis Indicator Data'!#REF!="No Data",1,IF(#REF!&lt;&gt;"",1,0))</f>
        <v>#REF!</v>
      </c>
      <c r="AB101" s="35" t="e">
        <f>IF('Crisis Indicator Data'!#REF!="No Data",1,IF(#REF!&lt;&gt;"",1,0))</f>
        <v>#REF!</v>
      </c>
      <c r="AC101" s="35" t="e">
        <f>IF('Crisis Indicator Data'!#REF!="No Data",1,IF(#REF!&lt;&gt;"",1,0))</f>
        <v>#REF!</v>
      </c>
      <c r="AD101" s="35" t="e">
        <f>IF('Crisis Indicator Data'!#REF!="No Data",1,IF(#REF!&lt;&gt;"",1,0))</f>
        <v>#REF!</v>
      </c>
      <c r="AE101" s="35" t="e">
        <f>IF('Crisis Indicator Data'!#REF!="No Data",1,IF(#REF!&lt;&gt;"",1,0))</f>
        <v>#REF!</v>
      </c>
      <c r="AF101" s="35" t="e">
        <f>IF('Crisis Indicator Data'!#REF!="No Data",1,IF(#REF!&lt;&gt;"",1,0))</f>
        <v>#REF!</v>
      </c>
      <c r="AG101" s="35" t="e">
        <f>IF('Crisis Indicator Data'!#REF!="No Data",1,IF(#REF!&lt;&gt;"",1,0))</f>
        <v>#REF!</v>
      </c>
      <c r="AH101" s="35" t="e">
        <f>IF('Crisis Indicator Data'!#REF!="No Data",1,IF(#REF!&lt;&gt;"",1,0))</f>
        <v>#REF!</v>
      </c>
      <c r="AI101" s="35" t="e">
        <f>IF('Crisis Indicator Data'!#REF!="No Data",1,IF(#REF!&lt;&gt;"",1,0))</f>
        <v>#REF!</v>
      </c>
      <c r="AJ101" s="35" t="e">
        <f>IF('Crisis Indicator Data'!#REF!="No Data",1,IF(#REF!&lt;&gt;"",1,0))</f>
        <v>#REF!</v>
      </c>
      <c r="AK101" s="35" t="e">
        <f>IF('Crisis Indicator Data'!#REF!="No Data",1,IF(#REF!&lt;&gt;"",1,0))</f>
        <v>#REF!</v>
      </c>
      <c r="AL101" s="35" t="e">
        <f>IF('Crisis Indicator Data'!#REF!="No Data",1,IF(#REF!&lt;&gt;"",1,0))</f>
        <v>#REF!</v>
      </c>
      <c r="AM101" s="35" t="e">
        <f>IF('Crisis Indicator Data'!#REF!="No Data",1,IF(#REF!&lt;&gt;"",1,0))</f>
        <v>#REF!</v>
      </c>
      <c r="AN101" s="35" t="e">
        <f>IF('Crisis Indicator Data'!#REF!="No Data",1,IF(#REF!&lt;&gt;"",1,0))</f>
        <v>#REF!</v>
      </c>
      <c r="AO101" s="35" t="e">
        <f>IF('Crisis Indicator Data'!#REF!="No Data",1,IF(#REF!&lt;&gt;"",1,0))</f>
        <v>#REF!</v>
      </c>
      <c r="AP101" s="35" t="e">
        <f>IF('Crisis Indicator Data'!#REF!="No Data",1,IF(#REF!&lt;&gt;"",1,0))</f>
        <v>#REF!</v>
      </c>
      <c r="AQ101" s="35" t="e">
        <f>IF('Crisis Indicator Data'!#REF!="No Data",1,IF(#REF!&lt;&gt;"",1,0))</f>
        <v>#REF!</v>
      </c>
      <c r="AR101" s="35" t="e">
        <f>IF('Crisis Indicator Data'!#REF!="No Data",1,IF(#REF!&lt;&gt;"",1,0))</f>
        <v>#REF!</v>
      </c>
      <c r="AS101" s="35" t="e">
        <f>IF('Crisis Indicator Data'!#REF!="No Data",1,IF(#REF!&lt;&gt;"",1,0))</f>
        <v>#REF!</v>
      </c>
      <c r="AT101" s="35" t="e">
        <f>IF('Crisis Indicator Data'!#REF!="No Data",1,IF(#REF!&lt;&gt;"",1,0))</f>
        <v>#REF!</v>
      </c>
      <c r="AU101" s="35" t="e">
        <f>IF('Crisis Indicator Data'!#REF!="No Data",1,IF(#REF!&lt;&gt;"",1,0))</f>
        <v>#REF!</v>
      </c>
      <c r="AV101" s="35" t="e">
        <f>IF('Crisis Indicator Data'!#REF!="No Data",1,IF(#REF!&lt;&gt;"",1,0))</f>
        <v>#REF!</v>
      </c>
      <c r="AW101" s="35" t="e">
        <f>IF('Crisis Indicator Data'!#REF!="No Data",1,IF(#REF!&lt;&gt;"",1,0))</f>
        <v>#REF!</v>
      </c>
      <c r="AX101" s="35" t="e">
        <f>IF('Crisis Indicator Data'!#REF!="No Data",1,IF(#REF!&lt;&gt;"",1,0))</f>
        <v>#REF!</v>
      </c>
      <c r="AY101" s="35" t="e">
        <f>IF('Crisis Indicator Data'!#REF!="No Data",1,IF(#REF!&lt;&gt;"",1,0))</f>
        <v>#REF!</v>
      </c>
      <c r="AZ101" s="35" t="e">
        <f>IF('Crisis Indicator Data'!#REF!="No Data",1,IF(#REF!&lt;&gt;"",1,0))</f>
        <v>#REF!</v>
      </c>
      <c r="BA101" t="e">
        <f t="shared" si="2"/>
        <v>#REF!</v>
      </c>
      <c r="BB101" s="37" t="e">
        <f t="shared" si="3"/>
        <v>#REF!</v>
      </c>
    </row>
    <row r="102" spans="1:54" x14ac:dyDescent="0.35">
      <c r="A102" t="s">
        <v>188</v>
      </c>
      <c r="B102" s="35" t="e">
        <f>IF('Crisis Indicator Data'!#REF!="No Data",1,IF(#REF!&lt;&gt;"",1,0))</f>
        <v>#REF!</v>
      </c>
      <c r="C102" s="35" t="e">
        <f>IF('Crisis Indicator Data'!#REF!="No Data",1,IF(#REF!&lt;&gt;"",1,0))</f>
        <v>#REF!</v>
      </c>
      <c r="D102" s="35" t="e">
        <f>IF('Crisis Indicator Data'!#REF!="No Data",1,IF(#REF!&lt;&gt;"",1,0))</f>
        <v>#REF!</v>
      </c>
      <c r="E102" s="35" t="e">
        <f>IF('Crisis Indicator Data'!#REF!="No Data",1,IF(#REF!&lt;&gt;"",1,0))</f>
        <v>#REF!</v>
      </c>
      <c r="F102" s="35" t="e">
        <f>IF('Crisis Indicator Data'!#REF!="No Data",1,IF(#REF!&lt;&gt;"",1,0))</f>
        <v>#REF!</v>
      </c>
      <c r="G102" s="35" t="e">
        <f>IF('Crisis Indicator Data'!#REF!="No Data",1,IF(#REF!&lt;&gt;"",1,0))</f>
        <v>#REF!</v>
      </c>
      <c r="H102" s="35" t="e">
        <f>IF('Crisis Indicator Data'!#REF!="No Data",1,IF(#REF!&lt;&gt;"",1,0))</f>
        <v>#REF!</v>
      </c>
      <c r="I102" s="35" t="e">
        <f>IF('Crisis Indicator Data'!#REF!="No Data",1,IF(#REF!&lt;&gt;"",1,0))</f>
        <v>#REF!</v>
      </c>
      <c r="J102" s="35" t="e">
        <f>IF('Crisis Indicator Data'!#REF!="No Data",1,IF(#REF!&lt;&gt;"",1,0))</f>
        <v>#REF!</v>
      </c>
      <c r="K102" s="35" t="e">
        <f>IF('Crisis Indicator Data'!#REF!="No Data",1,IF(#REF!&lt;&gt;"",1,0))</f>
        <v>#REF!</v>
      </c>
      <c r="L102" s="35" t="e">
        <f>IF('Crisis Indicator Data'!#REF!="No Data",1,IF(#REF!&lt;&gt;"",1,0))</f>
        <v>#REF!</v>
      </c>
      <c r="M102" s="35" t="e">
        <f>IF('Crisis Indicator Data'!#REF!="No Data",1,IF(#REF!&lt;&gt;"",1,0))</f>
        <v>#REF!</v>
      </c>
      <c r="N102" s="35" t="e">
        <f>IF('Crisis Indicator Data'!#REF!="No Data",1,IF(#REF!&lt;&gt;"",1,0))</f>
        <v>#REF!</v>
      </c>
      <c r="O102" s="35" t="e">
        <f>IF('Crisis Indicator Data'!#REF!="No Data",1,IF(#REF!&lt;&gt;"",1,0))</f>
        <v>#REF!</v>
      </c>
      <c r="P102" s="35" t="e">
        <f>IF('Crisis Indicator Data'!#REF!="No Data",1,IF(#REF!&lt;&gt;"",1,0))</f>
        <v>#REF!</v>
      </c>
      <c r="Q102" s="35" t="e">
        <f>IF('Crisis Indicator Data'!#REF!="No Data",1,IF(#REF!&lt;&gt;"",1,0))</f>
        <v>#REF!</v>
      </c>
      <c r="R102" s="35" t="e">
        <f>IF('Crisis Indicator Data'!#REF!="No Data",1,IF(#REF!&lt;&gt;"",1,0))</f>
        <v>#REF!</v>
      </c>
      <c r="S102" s="35" t="e">
        <f>IF('Crisis Indicator Data'!#REF!="No Data",1,IF(#REF!&lt;&gt;"",1,0))</f>
        <v>#REF!</v>
      </c>
      <c r="T102" s="35" t="e">
        <f>IF('Crisis Indicator Data'!#REF!="No Data",1,IF(#REF!&lt;&gt;"",1,0))</f>
        <v>#REF!</v>
      </c>
      <c r="U102" s="35" t="e">
        <f>IF('Crisis Indicator Data'!#REF!="No Data",1,IF(#REF!&lt;&gt;"",1,0))</f>
        <v>#REF!</v>
      </c>
      <c r="V102" s="35" t="e">
        <f>IF('Crisis Indicator Data'!#REF!="No Data",1,IF(#REF!&lt;&gt;"",1,0))</f>
        <v>#REF!</v>
      </c>
      <c r="W102" s="35" t="e">
        <f>IF('Crisis Indicator Data'!#REF!="No Data",1,IF(#REF!&lt;&gt;"",1,0))</f>
        <v>#REF!</v>
      </c>
      <c r="X102" s="35" t="e">
        <f>IF('Crisis Indicator Data'!#REF!="No Data",1,IF(#REF!&lt;&gt;"",1,0))</f>
        <v>#REF!</v>
      </c>
      <c r="Y102" s="35" t="e">
        <f>IF('Crisis Indicator Data'!#REF!="No Data",1,IF(#REF!&lt;&gt;"",1,0))</f>
        <v>#REF!</v>
      </c>
      <c r="Z102" s="35" t="e">
        <f>IF('Crisis Indicator Data'!#REF!="No Data",1,IF(#REF!&lt;&gt;"",1,0))</f>
        <v>#REF!</v>
      </c>
      <c r="AA102" s="35" t="e">
        <f>IF('Crisis Indicator Data'!#REF!="No Data",1,IF(#REF!&lt;&gt;"",1,0))</f>
        <v>#REF!</v>
      </c>
      <c r="AB102" s="35" t="e">
        <f>IF('Crisis Indicator Data'!#REF!="No Data",1,IF(#REF!&lt;&gt;"",1,0))</f>
        <v>#REF!</v>
      </c>
      <c r="AC102" s="35" t="e">
        <f>IF('Crisis Indicator Data'!#REF!="No Data",1,IF(#REF!&lt;&gt;"",1,0))</f>
        <v>#REF!</v>
      </c>
      <c r="AD102" s="35" t="e">
        <f>IF('Crisis Indicator Data'!#REF!="No Data",1,IF(#REF!&lt;&gt;"",1,0))</f>
        <v>#REF!</v>
      </c>
      <c r="AE102" s="35" t="e">
        <f>IF('Crisis Indicator Data'!#REF!="No Data",1,IF(#REF!&lt;&gt;"",1,0))</f>
        <v>#REF!</v>
      </c>
      <c r="AF102" s="35" t="e">
        <f>IF('Crisis Indicator Data'!#REF!="No Data",1,IF(#REF!&lt;&gt;"",1,0))</f>
        <v>#REF!</v>
      </c>
      <c r="AG102" s="35" t="e">
        <f>IF('Crisis Indicator Data'!#REF!="No Data",1,IF(#REF!&lt;&gt;"",1,0))</f>
        <v>#REF!</v>
      </c>
      <c r="AH102" s="35" t="e">
        <f>IF('Crisis Indicator Data'!#REF!="No Data",1,IF(#REF!&lt;&gt;"",1,0))</f>
        <v>#REF!</v>
      </c>
      <c r="AI102" s="35" t="e">
        <f>IF('Crisis Indicator Data'!#REF!="No Data",1,IF(#REF!&lt;&gt;"",1,0))</f>
        <v>#REF!</v>
      </c>
      <c r="AJ102" s="35" t="e">
        <f>IF('Crisis Indicator Data'!#REF!="No Data",1,IF(#REF!&lt;&gt;"",1,0))</f>
        <v>#REF!</v>
      </c>
      <c r="AK102" s="35" t="e">
        <f>IF('Crisis Indicator Data'!#REF!="No Data",1,IF(#REF!&lt;&gt;"",1,0))</f>
        <v>#REF!</v>
      </c>
      <c r="AL102" s="35" t="e">
        <f>IF('Crisis Indicator Data'!#REF!="No Data",1,IF(#REF!&lt;&gt;"",1,0))</f>
        <v>#REF!</v>
      </c>
      <c r="AM102" s="35" t="e">
        <f>IF('Crisis Indicator Data'!#REF!="No Data",1,IF(#REF!&lt;&gt;"",1,0))</f>
        <v>#REF!</v>
      </c>
      <c r="AN102" s="35" t="e">
        <f>IF('Crisis Indicator Data'!#REF!="No Data",1,IF(#REF!&lt;&gt;"",1,0))</f>
        <v>#REF!</v>
      </c>
      <c r="AO102" s="35" t="e">
        <f>IF('Crisis Indicator Data'!#REF!="No Data",1,IF(#REF!&lt;&gt;"",1,0))</f>
        <v>#REF!</v>
      </c>
      <c r="AP102" s="35" t="e">
        <f>IF('Crisis Indicator Data'!#REF!="No Data",1,IF(#REF!&lt;&gt;"",1,0))</f>
        <v>#REF!</v>
      </c>
      <c r="AQ102" s="35" t="e">
        <f>IF('Crisis Indicator Data'!#REF!="No Data",1,IF(#REF!&lt;&gt;"",1,0))</f>
        <v>#REF!</v>
      </c>
      <c r="AR102" s="35" t="e">
        <f>IF('Crisis Indicator Data'!#REF!="No Data",1,IF(#REF!&lt;&gt;"",1,0))</f>
        <v>#REF!</v>
      </c>
      <c r="AS102" s="35" t="e">
        <f>IF('Crisis Indicator Data'!#REF!="No Data",1,IF(#REF!&lt;&gt;"",1,0))</f>
        <v>#REF!</v>
      </c>
      <c r="AT102" s="35" t="e">
        <f>IF('Crisis Indicator Data'!#REF!="No Data",1,IF(#REF!&lt;&gt;"",1,0))</f>
        <v>#REF!</v>
      </c>
      <c r="AU102" s="35" t="e">
        <f>IF('Crisis Indicator Data'!#REF!="No Data",1,IF(#REF!&lt;&gt;"",1,0))</f>
        <v>#REF!</v>
      </c>
      <c r="AV102" s="35" t="e">
        <f>IF('Crisis Indicator Data'!#REF!="No Data",1,IF(#REF!&lt;&gt;"",1,0))</f>
        <v>#REF!</v>
      </c>
      <c r="AW102" s="35" t="e">
        <f>IF('Crisis Indicator Data'!#REF!="No Data",1,IF(#REF!&lt;&gt;"",1,0))</f>
        <v>#REF!</v>
      </c>
      <c r="AX102" s="35" t="e">
        <f>IF('Crisis Indicator Data'!#REF!="No Data",1,IF(#REF!&lt;&gt;"",1,0))</f>
        <v>#REF!</v>
      </c>
      <c r="AY102" s="35" t="e">
        <f>IF('Crisis Indicator Data'!#REF!="No Data",1,IF(#REF!&lt;&gt;"",1,0))</f>
        <v>#REF!</v>
      </c>
      <c r="AZ102" s="35" t="e">
        <f>IF('Crisis Indicator Data'!#REF!="No Data",1,IF(#REF!&lt;&gt;"",1,0))</f>
        <v>#REF!</v>
      </c>
      <c r="BA102" t="e">
        <f t="shared" si="2"/>
        <v>#REF!</v>
      </c>
      <c r="BB102" s="37" t="e">
        <f t="shared" si="3"/>
        <v>#REF!</v>
      </c>
    </row>
    <row r="103" spans="1:54" x14ac:dyDescent="0.35">
      <c r="A103" t="s">
        <v>190</v>
      </c>
      <c r="B103" s="35" t="e">
        <f>IF('Crisis Indicator Data'!#REF!="No Data",1,IF(#REF!&lt;&gt;"",1,0))</f>
        <v>#REF!</v>
      </c>
      <c r="C103" s="35" t="e">
        <f>IF('Crisis Indicator Data'!#REF!="No Data",1,IF(#REF!&lt;&gt;"",1,0))</f>
        <v>#REF!</v>
      </c>
      <c r="D103" s="35" t="e">
        <f>IF('Crisis Indicator Data'!#REF!="No Data",1,IF(#REF!&lt;&gt;"",1,0))</f>
        <v>#REF!</v>
      </c>
      <c r="E103" s="35" t="e">
        <f>IF('Crisis Indicator Data'!#REF!="No Data",1,IF(#REF!&lt;&gt;"",1,0))</f>
        <v>#REF!</v>
      </c>
      <c r="F103" s="35" t="e">
        <f>IF('Crisis Indicator Data'!#REF!="No Data",1,IF(#REF!&lt;&gt;"",1,0))</f>
        <v>#REF!</v>
      </c>
      <c r="G103" s="35" t="e">
        <f>IF('Crisis Indicator Data'!#REF!="No Data",1,IF(#REF!&lt;&gt;"",1,0))</f>
        <v>#REF!</v>
      </c>
      <c r="H103" s="35" t="e">
        <f>IF('Crisis Indicator Data'!#REF!="No Data",1,IF(#REF!&lt;&gt;"",1,0))</f>
        <v>#REF!</v>
      </c>
      <c r="I103" s="35" t="e">
        <f>IF('Crisis Indicator Data'!#REF!="No Data",1,IF(#REF!&lt;&gt;"",1,0))</f>
        <v>#REF!</v>
      </c>
      <c r="J103" s="35" t="e">
        <f>IF('Crisis Indicator Data'!#REF!="No Data",1,IF(#REF!&lt;&gt;"",1,0))</f>
        <v>#REF!</v>
      </c>
      <c r="K103" s="35" t="e">
        <f>IF('Crisis Indicator Data'!#REF!="No Data",1,IF(#REF!&lt;&gt;"",1,0))</f>
        <v>#REF!</v>
      </c>
      <c r="L103" s="35" t="e">
        <f>IF('Crisis Indicator Data'!#REF!="No Data",1,IF(#REF!&lt;&gt;"",1,0))</f>
        <v>#REF!</v>
      </c>
      <c r="M103" s="35" t="e">
        <f>IF('Crisis Indicator Data'!#REF!="No Data",1,IF(#REF!&lt;&gt;"",1,0))</f>
        <v>#REF!</v>
      </c>
      <c r="N103" s="35" t="e">
        <f>IF('Crisis Indicator Data'!#REF!="No Data",1,IF(#REF!&lt;&gt;"",1,0))</f>
        <v>#REF!</v>
      </c>
      <c r="O103" s="35" t="e">
        <f>IF('Crisis Indicator Data'!#REF!="No Data",1,IF(#REF!&lt;&gt;"",1,0))</f>
        <v>#REF!</v>
      </c>
      <c r="P103" s="35" t="e">
        <f>IF('Crisis Indicator Data'!#REF!="No Data",1,IF(#REF!&lt;&gt;"",1,0))</f>
        <v>#REF!</v>
      </c>
      <c r="Q103" s="35" t="e">
        <f>IF('Crisis Indicator Data'!#REF!="No Data",1,IF(#REF!&lt;&gt;"",1,0))</f>
        <v>#REF!</v>
      </c>
      <c r="R103" s="35" t="e">
        <f>IF('Crisis Indicator Data'!#REF!="No Data",1,IF(#REF!&lt;&gt;"",1,0))</f>
        <v>#REF!</v>
      </c>
      <c r="S103" s="35" t="e">
        <f>IF('Crisis Indicator Data'!#REF!="No Data",1,IF(#REF!&lt;&gt;"",1,0))</f>
        <v>#REF!</v>
      </c>
      <c r="T103" s="35" t="e">
        <f>IF('Crisis Indicator Data'!#REF!="No Data",1,IF(#REF!&lt;&gt;"",1,0))</f>
        <v>#REF!</v>
      </c>
      <c r="U103" s="35" t="e">
        <f>IF('Crisis Indicator Data'!#REF!="No Data",1,IF(#REF!&lt;&gt;"",1,0))</f>
        <v>#REF!</v>
      </c>
      <c r="V103" s="35" t="e">
        <f>IF('Crisis Indicator Data'!#REF!="No Data",1,IF(#REF!&lt;&gt;"",1,0))</f>
        <v>#REF!</v>
      </c>
      <c r="W103" s="35" t="e">
        <f>IF('Crisis Indicator Data'!#REF!="No Data",1,IF(#REF!&lt;&gt;"",1,0))</f>
        <v>#REF!</v>
      </c>
      <c r="X103" s="35" t="e">
        <f>IF('Crisis Indicator Data'!#REF!="No Data",1,IF(#REF!&lt;&gt;"",1,0))</f>
        <v>#REF!</v>
      </c>
      <c r="Y103" s="35" t="e">
        <f>IF('Crisis Indicator Data'!#REF!="No Data",1,IF(#REF!&lt;&gt;"",1,0))</f>
        <v>#REF!</v>
      </c>
      <c r="Z103" s="35" t="e">
        <f>IF('Crisis Indicator Data'!#REF!="No Data",1,IF(#REF!&lt;&gt;"",1,0))</f>
        <v>#REF!</v>
      </c>
      <c r="AA103" s="35" t="e">
        <f>IF('Crisis Indicator Data'!#REF!="No Data",1,IF(#REF!&lt;&gt;"",1,0))</f>
        <v>#REF!</v>
      </c>
      <c r="AB103" s="35" t="e">
        <f>IF('Crisis Indicator Data'!#REF!="No Data",1,IF(#REF!&lt;&gt;"",1,0))</f>
        <v>#REF!</v>
      </c>
      <c r="AC103" s="35" t="e">
        <f>IF('Crisis Indicator Data'!#REF!="No Data",1,IF(#REF!&lt;&gt;"",1,0))</f>
        <v>#REF!</v>
      </c>
      <c r="AD103" s="35" t="e">
        <f>IF('Crisis Indicator Data'!#REF!="No Data",1,IF(#REF!&lt;&gt;"",1,0))</f>
        <v>#REF!</v>
      </c>
      <c r="AE103" s="35" t="e">
        <f>IF('Crisis Indicator Data'!#REF!="No Data",1,IF(#REF!&lt;&gt;"",1,0))</f>
        <v>#REF!</v>
      </c>
      <c r="AF103" s="35" t="e">
        <f>IF('Crisis Indicator Data'!#REF!="No Data",1,IF(#REF!&lt;&gt;"",1,0))</f>
        <v>#REF!</v>
      </c>
      <c r="AG103" s="35" t="e">
        <f>IF('Crisis Indicator Data'!#REF!="No Data",1,IF(#REF!&lt;&gt;"",1,0))</f>
        <v>#REF!</v>
      </c>
      <c r="AH103" s="35" t="e">
        <f>IF('Crisis Indicator Data'!#REF!="No Data",1,IF(#REF!&lt;&gt;"",1,0))</f>
        <v>#REF!</v>
      </c>
      <c r="AI103" s="35" t="e">
        <f>IF('Crisis Indicator Data'!#REF!="No Data",1,IF(#REF!&lt;&gt;"",1,0))</f>
        <v>#REF!</v>
      </c>
      <c r="AJ103" s="35" t="e">
        <f>IF('Crisis Indicator Data'!#REF!="No Data",1,IF(#REF!&lt;&gt;"",1,0))</f>
        <v>#REF!</v>
      </c>
      <c r="AK103" s="35" t="e">
        <f>IF('Crisis Indicator Data'!#REF!="No Data",1,IF(#REF!&lt;&gt;"",1,0))</f>
        <v>#REF!</v>
      </c>
      <c r="AL103" s="35" t="e">
        <f>IF('Crisis Indicator Data'!#REF!="No Data",1,IF(#REF!&lt;&gt;"",1,0))</f>
        <v>#REF!</v>
      </c>
      <c r="AM103" s="35" t="e">
        <f>IF('Crisis Indicator Data'!#REF!="No Data",1,IF(#REF!&lt;&gt;"",1,0))</f>
        <v>#REF!</v>
      </c>
      <c r="AN103" s="35" t="e">
        <f>IF('Crisis Indicator Data'!#REF!="No Data",1,IF(#REF!&lt;&gt;"",1,0))</f>
        <v>#REF!</v>
      </c>
      <c r="AO103" s="35" t="e">
        <f>IF('Crisis Indicator Data'!#REF!="No Data",1,IF(#REF!&lt;&gt;"",1,0))</f>
        <v>#REF!</v>
      </c>
      <c r="AP103" s="35" t="e">
        <f>IF('Crisis Indicator Data'!#REF!="No Data",1,IF(#REF!&lt;&gt;"",1,0))</f>
        <v>#REF!</v>
      </c>
      <c r="AQ103" s="35" t="e">
        <f>IF('Crisis Indicator Data'!#REF!="No Data",1,IF(#REF!&lt;&gt;"",1,0))</f>
        <v>#REF!</v>
      </c>
      <c r="AR103" s="35" t="e">
        <f>IF('Crisis Indicator Data'!#REF!="No Data",1,IF(#REF!&lt;&gt;"",1,0))</f>
        <v>#REF!</v>
      </c>
      <c r="AS103" s="35" t="e">
        <f>IF('Crisis Indicator Data'!#REF!="No Data",1,IF(#REF!&lt;&gt;"",1,0))</f>
        <v>#REF!</v>
      </c>
      <c r="AT103" s="35" t="e">
        <f>IF('Crisis Indicator Data'!#REF!="No Data",1,IF(#REF!&lt;&gt;"",1,0))</f>
        <v>#REF!</v>
      </c>
      <c r="AU103" s="35" t="e">
        <f>IF('Crisis Indicator Data'!#REF!="No Data",1,IF(#REF!&lt;&gt;"",1,0))</f>
        <v>#REF!</v>
      </c>
      <c r="AV103" s="35" t="e">
        <f>IF('Crisis Indicator Data'!#REF!="No Data",1,IF(#REF!&lt;&gt;"",1,0))</f>
        <v>#REF!</v>
      </c>
      <c r="AW103" s="35" t="e">
        <f>IF('Crisis Indicator Data'!#REF!="No Data",1,IF(#REF!&lt;&gt;"",1,0))</f>
        <v>#REF!</v>
      </c>
      <c r="AX103" s="35" t="e">
        <f>IF('Crisis Indicator Data'!#REF!="No Data",1,IF(#REF!&lt;&gt;"",1,0))</f>
        <v>#REF!</v>
      </c>
      <c r="AY103" s="35" t="e">
        <f>IF('Crisis Indicator Data'!#REF!="No Data",1,IF(#REF!&lt;&gt;"",1,0))</f>
        <v>#REF!</v>
      </c>
      <c r="AZ103" s="35" t="e">
        <f>IF('Crisis Indicator Data'!#REF!="No Data",1,IF(#REF!&lt;&gt;"",1,0))</f>
        <v>#REF!</v>
      </c>
      <c r="BA103" t="e">
        <f t="shared" si="2"/>
        <v>#REF!</v>
      </c>
      <c r="BB103" s="37" t="e">
        <f t="shared" si="3"/>
        <v>#REF!</v>
      </c>
    </row>
    <row r="104" spans="1:54" x14ac:dyDescent="0.35">
      <c r="A104" t="s">
        <v>192</v>
      </c>
      <c r="B104" s="35" t="e">
        <f>IF('Crisis Indicator Data'!#REF!="No Data",1,IF(#REF!&lt;&gt;"",1,0))</f>
        <v>#REF!</v>
      </c>
      <c r="C104" s="35" t="e">
        <f>IF('Crisis Indicator Data'!#REF!="No Data",1,IF(#REF!&lt;&gt;"",1,0))</f>
        <v>#REF!</v>
      </c>
      <c r="D104" s="35" t="e">
        <f>IF('Crisis Indicator Data'!#REF!="No Data",1,IF(#REF!&lt;&gt;"",1,0))</f>
        <v>#REF!</v>
      </c>
      <c r="E104" s="35" t="e">
        <f>IF('Crisis Indicator Data'!#REF!="No Data",1,IF(#REF!&lt;&gt;"",1,0))</f>
        <v>#REF!</v>
      </c>
      <c r="F104" s="35" t="e">
        <f>IF('Crisis Indicator Data'!#REF!="No Data",1,IF(#REF!&lt;&gt;"",1,0))</f>
        <v>#REF!</v>
      </c>
      <c r="G104" s="35" t="e">
        <f>IF('Crisis Indicator Data'!#REF!="No Data",1,IF(#REF!&lt;&gt;"",1,0))</f>
        <v>#REF!</v>
      </c>
      <c r="H104" s="35" t="e">
        <f>IF('Crisis Indicator Data'!#REF!="No Data",1,IF(#REF!&lt;&gt;"",1,0))</f>
        <v>#REF!</v>
      </c>
      <c r="I104" s="35" t="e">
        <f>IF('Crisis Indicator Data'!#REF!="No Data",1,IF(#REF!&lt;&gt;"",1,0))</f>
        <v>#REF!</v>
      </c>
      <c r="J104" s="35" t="e">
        <f>IF('Crisis Indicator Data'!#REF!="No Data",1,IF(#REF!&lt;&gt;"",1,0))</f>
        <v>#REF!</v>
      </c>
      <c r="K104" s="35" t="e">
        <f>IF('Crisis Indicator Data'!#REF!="No Data",1,IF(#REF!&lt;&gt;"",1,0))</f>
        <v>#REF!</v>
      </c>
      <c r="L104" s="35" t="e">
        <f>IF('Crisis Indicator Data'!#REF!="No Data",1,IF(#REF!&lt;&gt;"",1,0))</f>
        <v>#REF!</v>
      </c>
      <c r="M104" s="35" t="e">
        <f>IF('Crisis Indicator Data'!#REF!="No Data",1,IF(#REF!&lt;&gt;"",1,0))</f>
        <v>#REF!</v>
      </c>
      <c r="N104" s="35" t="e">
        <f>IF('Crisis Indicator Data'!#REF!="No Data",1,IF(#REF!&lt;&gt;"",1,0))</f>
        <v>#REF!</v>
      </c>
      <c r="O104" s="35" t="e">
        <f>IF('Crisis Indicator Data'!#REF!="No Data",1,IF(#REF!&lt;&gt;"",1,0))</f>
        <v>#REF!</v>
      </c>
      <c r="P104" s="35" t="e">
        <f>IF('Crisis Indicator Data'!#REF!="No Data",1,IF(#REF!&lt;&gt;"",1,0))</f>
        <v>#REF!</v>
      </c>
      <c r="Q104" s="35" t="e">
        <f>IF('Crisis Indicator Data'!#REF!="No Data",1,IF(#REF!&lt;&gt;"",1,0))</f>
        <v>#REF!</v>
      </c>
      <c r="R104" s="35" t="e">
        <f>IF('Crisis Indicator Data'!#REF!="No Data",1,IF(#REF!&lt;&gt;"",1,0))</f>
        <v>#REF!</v>
      </c>
      <c r="S104" s="35" t="e">
        <f>IF('Crisis Indicator Data'!#REF!="No Data",1,IF(#REF!&lt;&gt;"",1,0))</f>
        <v>#REF!</v>
      </c>
      <c r="T104" s="35" t="e">
        <f>IF('Crisis Indicator Data'!#REF!="No Data",1,IF(#REF!&lt;&gt;"",1,0))</f>
        <v>#REF!</v>
      </c>
      <c r="U104" s="35" t="e">
        <f>IF('Crisis Indicator Data'!#REF!="No Data",1,IF(#REF!&lt;&gt;"",1,0))</f>
        <v>#REF!</v>
      </c>
      <c r="V104" s="35" t="e">
        <f>IF('Crisis Indicator Data'!#REF!="No Data",1,IF(#REF!&lt;&gt;"",1,0))</f>
        <v>#REF!</v>
      </c>
      <c r="W104" s="35" t="e">
        <f>IF('Crisis Indicator Data'!#REF!="No Data",1,IF(#REF!&lt;&gt;"",1,0))</f>
        <v>#REF!</v>
      </c>
      <c r="X104" s="35" t="e">
        <f>IF('Crisis Indicator Data'!#REF!="No Data",1,IF(#REF!&lt;&gt;"",1,0))</f>
        <v>#REF!</v>
      </c>
      <c r="Y104" s="35" t="e">
        <f>IF('Crisis Indicator Data'!#REF!="No Data",1,IF(#REF!&lt;&gt;"",1,0))</f>
        <v>#REF!</v>
      </c>
      <c r="Z104" s="35" t="e">
        <f>IF('Crisis Indicator Data'!#REF!="No Data",1,IF(#REF!&lt;&gt;"",1,0))</f>
        <v>#REF!</v>
      </c>
      <c r="AA104" s="35" t="e">
        <f>IF('Crisis Indicator Data'!#REF!="No Data",1,IF(#REF!&lt;&gt;"",1,0))</f>
        <v>#REF!</v>
      </c>
      <c r="AB104" s="35" t="e">
        <f>IF('Crisis Indicator Data'!#REF!="No Data",1,IF(#REF!&lt;&gt;"",1,0))</f>
        <v>#REF!</v>
      </c>
      <c r="AC104" s="35" t="e">
        <f>IF('Crisis Indicator Data'!#REF!="No Data",1,IF(#REF!&lt;&gt;"",1,0))</f>
        <v>#REF!</v>
      </c>
      <c r="AD104" s="35" t="e">
        <f>IF('Crisis Indicator Data'!#REF!="No Data",1,IF(#REF!&lt;&gt;"",1,0))</f>
        <v>#REF!</v>
      </c>
      <c r="AE104" s="35" t="e">
        <f>IF('Crisis Indicator Data'!#REF!="No Data",1,IF(#REF!&lt;&gt;"",1,0))</f>
        <v>#REF!</v>
      </c>
      <c r="AF104" s="35" t="e">
        <f>IF('Crisis Indicator Data'!#REF!="No Data",1,IF(#REF!&lt;&gt;"",1,0))</f>
        <v>#REF!</v>
      </c>
      <c r="AG104" s="35" t="e">
        <f>IF('Crisis Indicator Data'!#REF!="No Data",1,IF(#REF!&lt;&gt;"",1,0))</f>
        <v>#REF!</v>
      </c>
      <c r="AH104" s="35" t="e">
        <f>IF('Crisis Indicator Data'!#REF!="No Data",1,IF(#REF!&lt;&gt;"",1,0))</f>
        <v>#REF!</v>
      </c>
      <c r="AI104" s="35" t="e">
        <f>IF('Crisis Indicator Data'!#REF!="No Data",1,IF(#REF!&lt;&gt;"",1,0))</f>
        <v>#REF!</v>
      </c>
      <c r="AJ104" s="35" t="e">
        <f>IF('Crisis Indicator Data'!#REF!="No Data",1,IF(#REF!&lt;&gt;"",1,0))</f>
        <v>#REF!</v>
      </c>
      <c r="AK104" s="35" t="e">
        <f>IF('Crisis Indicator Data'!#REF!="No Data",1,IF(#REF!&lt;&gt;"",1,0))</f>
        <v>#REF!</v>
      </c>
      <c r="AL104" s="35" t="e">
        <f>IF('Crisis Indicator Data'!#REF!="No Data",1,IF(#REF!&lt;&gt;"",1,0))</f>
        <v>#REF!</v>
      </c>
      <c r="AM104" s="35" t="e">
        <f>IF('Crisis Indicator Data'!#REF!="No Data",1,IF(#REF!&lt;&gt;"",1,0))</f>
        <v>#REF!</v>
      </c>
      <c r="AN104" s="35" t="e">
        <f>IF('Crisis Indicator Data'!#REF!="No Data",1,IF(#REF!&lt;&gt;"",1,0))</f>
        <v>#REF!</v>
      </c>
      <c r="AO104" s="35" t="e">
        <f>IF('Crisis Indicator Data'!#REF!="No Data",1,IF(#REF!&lt;&gt;"",1,0))</f>
        <v>#REF!</v>
      </c>
      <c r="AP104" s="35" t="e">
        <f>IF('Crisis Indicator Data'!#REF!="No Data",1,IF(#REF!&lt;&gt;"",1,0))</f>
        <v>#REF!</v>
      </c>
      <c r="AQ104" s="35" t="e">
        <f>IF('Crisis Indicator Data'!#REF!="No Data",1,IF(#REF!&lt;&gt;"",1,0))</f>
        <v>#REF!</v>
      </c>
      <c r="AR104" s="35" t="e">
        <f>IF('Crisis Indicator Data'!#REF!="No Data",1,IF(#REF!&lt;&gt;"",1,0))</f>
        <v>#REF!</v>
      </c>
      <c r="AS104" s="35" t="e">
        <f>IF('Crisis Indicator Data'!#REF!="No Data",1,IF(#REF!&lt;&gt;"",1,0))</f>
        <v>#REF!</v>
      </c>
      <c r="AT104" s="35" t="e">
        <f>IF('Crisis Indicator Data'!#REF!="No Data",1,IF(#REF!&lt;&gt;"",1,0))</f>
        <v>#REF!</v>
      </c>
      <c r="AU104" s="35" t="e">
        <f>IF('Crisis Indicator Data'!#REF!="No Data",1,IF(#REF!&lt;&gt;"",1,0))</f>
        <v>#REF!</v>
      </c>
      <c r="AV104" s="35" t="e">
        <f>IF('Crisis Indicator Data'!#REF!="No Data",1,IF(#REF!&lt;&gt;"",1,0))</f>
        <v>#REF!</v>
      </c>
      <c r="AW104" s="35" t="e">
        <f>IF('Crisis Indicator Data'!#REF!="No Data",1,IF(#REF!&lt;&gt;"",1,0))</f>
        <v>#REF!</v>
      </c>
      <c r="AX104" s="35" t="e">
        <f>IF('Crisis Indicator Data'!#REF!="No Data",1,IF(#REF!&lt;&gt;"",1,0))</f>
        <v>#REF!</v>
      </c>
      <c r="AY104" s="35" t="e">
        <f>IF('Crisis Indicator Data'!#REF!="No Data",1,IF(#REF!&lt;&gt;"",1,0))</f>
        <v>#REF!</v>
      </c>
      <c r="AZ104" s="35" t="e">
        <f>IF('Crisis Indicator Data'!#REF!="No Data",1,IF(#REF!&lt;&gt;"",1,0))</f>
        <v>#REF!</v>
      </c>
      <c r="BA104" t="e">
        <f t="shared" si="2"/>
        <v>#REF!</v>
      </c>
      <c r="BB104" s="37" t="e">
        <f t="shared" si="3"/>
        <v>#REF!</v>
      </c>
    </row>
    <row r="105" spans="1:54" x14ac:dyDescent="0.35">
      <c r="A105" t="s">
        <v>194</v>
      </c>
      <c r="B105" s="35" t="e">
        <f>IF('Crisis Indicator Data'!#REF!="No Data",1,IF(#REF!&lt;&gt;"",1,0))</f>
        <v>#REF!</v>
      </c>
      <c r="C105" s="35" t="e">
        <f>IF('Crisis Indicator Data'!#REF!="No Data",1,IF(#REF!&lt;&gt;"",1,0))</f>
        <v>#REF!</v>
      </c>
      <c r="D105" s="35" t="e">
        <f>IF('Crisis Indicator Data'!#REF!="No Data",1,IF(#REF!&lt;&gt;"",1,0))</f>
        <v>#REF!</v>
      </c>
      <c r="E105" s="35" t="e">
        <f>IF('Crisis Indicator Data'!#REF!="No Data",1,IF(#REF!&lt;&gt;"",1,0))</f>
        <v>#REF!</v>
      </c>
      <c r="F105" s="35" t="e">
        <f>IF('Crisis Indicator Data'!#REF!="No Data",1,IF(#REF!&lt;&gt;"",1,0))</f>
        <v>#REF!</v>
      </c>
      <c r="G105" s="35" t="e">
        <f>IF('Crisis Indicator Data'!#REF!="No Data",1,IF(#REF!&lt;&gt;"",1,0))</f>
        <v>#REF!</v>
      </c>
      <c r="H105" s="35" t="e">
        <f>IF('Crisis Indicator Data'!#REF!="No Data",1,IF(#REF!&lt;&gt;"",1,0))</f>
        <v>#REF!</v>
      </c>
      <c r="I105" s="35" t="e">
        <f>IF('Crisis Indicator Data'!#REF!="No Data",1,IF(#REF!&lt;&gt;"",1,0))</f>
        <v>#REF!</v>
      </c>
      <c r="J105" s="35" t="e">
        <f>IF('Crisis Indicator Data'!#REF!="No Data",1,IF(#REF!&lt;&gt;"",1,0))</f>
        <v>#REF!</v>
      </c>
      <c r="K105" s="35" t="e">
        <f>IF('Crisis Indicator Data'!#REF!="No Data",1,IF(#REF!&lt;&gt;"",1,0))</f>
        <v>#REF!</v>
      </c>
      <c r="L105" s="35" t="e">
        <f>IF('Crisis Indicator Data'!#REF!="No Data",1,IF(#REF!&lt;&gt;"",1,0))</f>
        <v>#REF!</v>
      </c>
      <c r="M105" s="35" t="e">
        <f>IF('Crisis Indicator Data'!#REF!="No Data",1,IF(#REF!&lt;&gt;"",1,0))</f>
        <v>#REF!</v>
      </c>
      <c r="N105" s="35" t="e">
        <f>IF('Crisis Indicator Data'!#REF!="No Data",1,IF(#REF!&lt;&gt;"",1,0))</f>
        <v>#REF!</v>
      </c>
      <c r="O105" s="35" t="e">
        <f>IF('Crisis Indicator Data'!#REF!="No Data",1,IF(#REF!&lt;&gt;"",1,0))</f>
        <v>#REF!</v>
      </c>
      <c r="P105" s="35" t="e">
        <f>IF('Crisis Indicator Data'!#REF!="No Data",1,IF(#REF!&lt;&gt;"",1,0))</f>
        <v>#REF!</v>
      </c>
      <c r="Q105" s="35" t="e">
        <f>IF('Crisis Indicator Data'!#REF!="No Data",1,IF(#REF!&lt;&gt;"",1,0))</f>
        <v>#REF!</v>
      </c>
      <c r="R105" s="35" t="e">
        <f>IF('Crisis Indicator Data'!#REF!="No Data",1,IF(#REF!&lt;&gt;"",1,0))</f>
        <v>#REF!</v>
      </c>
      <c r="S105" s="35" t="e">
        <f>IF('Crisis Indicator Data'!#REF!="No Data",1,IF(#REF!&lt;&gt;"",1,0))</f>
        <v>#REF!</v>
      </c>
      <c r="T105" s="35" t="e">
        <f>IF('Crisis Indicator Data'!#REF!="No Data",1,IF(#REF!&lt;&gt;"",1,0))</f>
        <v>#REF!</v>
      </c>
      <c r="U105" s="35" t="e">
        <f>IF('Crisis Indicator Data'!#REF!="No Data",1,IF(#REF!&lt;&gt;"",1,0))</f>
        <v>#REF!</v>
      </c>
      <c r="V105" s="35" t="e">
        <f>IF('Crisis Indicator Data'!#REF!="No Data",1,IF(#REF!&lt;&gt;"",1,0))</f>
        <v>#REF!</v>
      </c>
      <c r="W105" s="35" t="e">
        <f>IF('Crisis Indicator Data'!#REF!="No Data",1,IF(#REF!&lt;&gt;"",1,0))</f>
        <v>#REF!</v>
      </c>
      <c r="X105" s="35" t="e">
        <f>IF('Crisis Indicator Data'!#REF!="No Data",1,IF(#REF!&lt;&gt;"",1,0))</f>
        <v>#REF!</v>
      </c>
      <c r="Y105" s="35" t="e">
        <f>IF('Crisis Indicator Data'!#REF!="No Data",1,IF(#REF!&lt;&gt;"",1,0))</f>
        <v>#REF!</v>
      </c>
      <c r="Z105" s="35" t="e">
        <f>IF('Crisis Indicator Data'!#REF!="No Data",1,IF(#REF!&lt;&gt;"",1,0))</f>
        <v>#REF!</v>
      </c>
      <c r="AA105" s="35" t="e">
        <f>IF('Crisis Indicator Data'!#REF!="No Data",1,IF(#REF!&lt;&gt;"",1,0))</f>
        <v>#REF!</v>
      </c>
      <c r="AB105" s="35" t="e">
        <f>IF('Crisis Indicator Data'!#REF!="No Data",1,IF(#REF!&lt;&gt;"",1,0))</f>
        <v>#REF!</v>
      </c>
      <c r="AC105" s="35" t="e">
        <f>IF('Crisis Indicator Data'!#REF!="No Data",1,IF(#REF!&lt;&gt;"",1,0))</f>
        <v>#REF!</v>
      </c>
      <c r="AD105" s="35" t="e">
        <f>IF('Crisis Indicator Data'!#REF!="No Data",1,IF(#REF!&lt;&gt;"",1,0))</f>
        <v>#REF!</v>
      </c>
      <c r="AE105" s="35" t="e">
        <f>IF('Crisis Indicator Data'!#REF!="No Data",1,IF(#REF!&lt;&gt;"",1,0))</f>
        <v>#REF!</v>
      </c>
      <c r="AF105" s="35" t="e">
        <f>IF('Crisis Indicator Data'!#REF!="No Data",1,IF(#REF!&lt;&gt;"",1,0))</f>
        <v>#REF!</v>
      </c>
      <c r="AG105" s="35" t="e">
        <f>IF('Crisis Indicator Data'!#REF!="No Data",1,IF(#REF!&lt;&gt;"",1,0))</f>
        <v>#REF!</v>
      </c>
      <c r="AH105" s="35" t="e">
        <f>IF('Crisis Indicator Data'!#REF!="No Data",1,IF(#REF!&lt;&gt;"",1,0))</f>
        <v>#REF!</v>
      </c>
      <c r="AI105" s="35" t="e">
        <f>IF('Crisis Indicator Data'!#REF!="No Data",1,IF(#REF!&lt;&gt;"",1,0))</f>
        <v>#REF!</v>
      </c>
      <c r="AJ105" s="35" t="e">
        <f>IF('Crisis Indicator Data'!#REF!="No Data",1,IF(#REF!&lt;&gt;"",1,0))</f>
        <v>#REF!</v>
      </c>
      <c r="AK105" s="35" t="e">
        <f>IF('Crisis Indicator Data'!#REF!="No Data",1,IF(#REF!&lt;&gt;"",1,0))</f>
        <v>#REF!</v>
      </c>
      <c r="AL105" s="35" t="e">
        <f>IF('Crisis Indicator Data'!#REF!="No Data",1,IF(#REF!&lt;&gt;"",1,0))</f>
        <v>#REF!</v>
      </c>
      <c r="AM105" s="35" t="e">
        <f>IF('Crisis Indicator Data'!#REF!="No Data",1,IF(#REF!&lt;&gt;"",1,0))</f>
        <v>#REF!</v>
      </c>
      <c r="AN105" s="35" t="e">
        <f>IF('Crisis Indicator Data'!#REF!="No Data",1,IF(#REF!&lt;&gt;"",1,0))</f>
        <v>#REF!</v>
      </c>
      <c r="AO105" s="35" t="e">
        <f>IF('Crisis Indicator Data'!#REF!="No Data",1,IF(#REF!&lt;&gt;"",1,0))</f>
        <v>#REF!</v>
      </c>
      <c r="AP105" s="35" t="e">
        <f>IF('Crisis Indicator Data'!#REF!="No Data",1,IF(#REF!&lt;&gt;"",1,0))</f>
        <v>#REF!</v>
      </c>
      <c r="AQ105" s="35" t="e">
        <f>IF('Crisis Indicator Data'!#REF!="No Data",1,IF(#REF!&lt;&gt;"",1,0))</f>
        <v>#REF!</v>
      </c>
      <c r="AR105" s="35" t="e">
        <f>IF('Crisis Indicator Data'!#REF!="No Data",1,IF(#REF!&lt;&gt;"",1,0))</f>
        <v>#REF!</v>
      </c>
      <c r="AS105" s="35" t="e">
        <f>IF('Crisis Indicator Data'!#REF!="No Data",1,IF(#REF!&lt;&gt;"",1,0))</f>
        <v>#REF!</v>
      </c>
      <c r="AT105" s="35" t="e">
        <f>IF('Crisis Indicator Data'!#REF!="No Data",1,IF(#REF!&lt;&gt;"",1,0))</f>
        <v>#REF!</v>
      </c>
      <c r="AU105" s="35" t="e">
        <f>IF('Crisis Indicator Data'!#REF!="No Data",1,IF(#REF!&lt;&gt;"",1,0))</f>
        <v>#REF!</v>
      </c>
      <c r="AV105" s="35" t="e">
        <f>IF('Crisis Indicator Data'!#REF!="No Data",1,IF(#REF!&lt;&gt;"",1,0))</f>
        <v>#REF!</v>
      </c>
      <c r="AW105" s="35" t="e">
        <f>IF('Crisis Indicator Data'!#REF!="No Data",1,IF(#REF!&lt;&gt;"",1,0))</f>
        <v>#REF!</v>
      </c>
      <c r="AX105" s="35" t="e">
        <f>IF('Crisis Indicator Data'!#REF!="No Data",1,IF(#REF!&lt;&gt;"",1,0))</f>
        <v>#REF!</v>
      </c>
      <c r="AY105" s="35" t="e">
        <f>IF('Crisis Indicator Data'!#REF!="No Data",1,IF(#REF!&lt;&gt;"",1,0))</f>
        <v>#REF!</v>
      </c>
      <c r="AZ105" s="35" t="e">
        <f>IF('Crisis Indicator Data'!#REF!="No Data",1,IF(#REF!&lt;&gt;"",1,0))</f>
        <v>#REF!</v>
      </c>
      <c r="BA105" t="e">
        <f t="shared" si="2"/>
        <v>#REF!</v>
      </c>
      <c r="BB105" s="37" t="e">
        <f t="shared" si="3"/>
        <v>#REF!</v>
      </c>
    </row>
    <row r="106" spans="1:54" x14ac:dyDescent="0.35">
      <c r="A106" t="s">
        <v>196</v>
      </c>
      <c r="B106" s="35" t="e">
        <f>IF('Crisis Indicator Data'!#REF!="No Data",1,IF(#REF!&lt;&gt;"",1,0))</f>
        <v>#REF!</v>
      </c>
      <c r="C106" s="35" t="e">
        <f>IF('Crisis Indicator Data'!#REF!="No Data",1,IF(#REF!&lt;&gt;"",1,0))</f>
        <v>#REF!</v>
      </c>
      <c r="D106" s="35" t="e">
        <f>IF('Crisis Indicator Data'!#REF!="No Data",1,IF(#REF!&lt;&gt;"",1,0))</f>
        <v>#REF!</v>
      </c>
      <c r="E106" s="35" t="e">
        <f>IF('Crisis Indicator Data'!#REF!="No Data",1,IF(#REF!&lt;&gt;"",1,0))</f>
        <v>#REF!</v>
      </c>
      <c r="F106" s="35" t="e">
        <f>IF('Crisis Indicator Data'!#REF!="No Data",1,IF(#REF!&lt;&gt;"",1,0))</f>
        <v>#REF!</v>
      </c>
      <c r="G106" s="35" t="e">
        <f>IF('Crisis Indicator Data'!#REF!="No Data",1,IF(#REF!&lt;&gt;"",1,0))</f>
        <v>#REF!</v>
      </c>
      <c r="H106" s="35" t="e">
        <f>IF('Crisis Indicator Data'!#REF!="No Data",1,IF(#REF!&lt;&gt;"",1,0))</f>
        <v>#REF!</v>
      </c>
      <c r="I106" s="35" t="e">
        <f>IF('Crisis Indicator Data'!#REF!="No Data",1,IF(#REF!&lt;&gt;"",1,0))</f>
        <v>#REF!</v>
      </c>
      <c r="J106" s="35" t="e">
        <f>IF('Crisis Indicator Data'!#REF!="No Data",1,IF(#REF!&lt;&gt;"",1,0))</f>
        <v>#REF!</v>
      </c>
      <c r="K106" s="35" t="e">
        <f>IF('Crisis Indicator Data'!#REF!="No Data",1,IF(#REF!&lt;&gt;"",1,0))</f>
        <v>#REF!</v>
      </c>
      <c r="L106" s="35" t="e">
        <f>IF('Crisis Indicator Data'!#REF!="No Data",1,IF(#REF!&lt;&gt;"",1,0))</f>
        <v>#REF!</v>
      </c>
      <c r="M106" s="35" t="e">
        <f>IF('Crisis Indicator Data'!#REF!="No Data",1,IF(#REF!&lt;&gt;"",1,0))</f>
        <v>#REF!</v>
      </c>
      <c r="N106" s="35" t="e">
        <f>IF('Crisis Indicator Data'!#REF!="No Data",1,IF(#REF!&lt;&gt;"",1,0))</f>
        <v>#REF!</v>
      </c>
      <c r="O106" s="35" t="e">
        <f>IF('Crisis Indicator Data'!#REF!="No Data",1,IF(#REF!&lt;&gt;"",1,0))</f>
        <v>#REF!</v>
      </c>
      <c r="P106" s="35" t="e">
        <f>IF('Crisis Indicator Data'!#REF!="No Data",1,IF(#REF!&lt;&gt;"",1,0))</f>
        <v>#REF!</v>
      </c>
      <c r="Q106" s="35" t="e">
        <f>IF('Crisis Indicator Data'!#REF!="No Data",1,IF(#REF!&lt;&gt;"",1,0))</f>
        <v>#REF!</v>
      </c>
      <c r="R106" s="35" t="e">
        <f>IF('Crisis Indicator Data'!#REF!="No Data",1,IF(#REF!&lt;&gt;"",1,0))</f>
        <v>#REF!</v>
      </c>
      <c r="S106" s="35" t="e">
        <f>IF('Crisis Indicator Data'!#REF!="No Data",1,IF(#REF!&lt;&gt;"",1,0))</f>
        <v>#REF!</v>
      </c>
      <c r="T106" s="35" t="e">
        <f>IF('Crisis Indicator Data'!#REF!="No Data",1,IF(#REF!&lt;&gt;"",1,0))</f>
        <v>#REF!</v>
      </c>
      <c r="U106" s="35" t="e">
        <f>IF('Crisis Indicator Data'!#REF!="No Data",1,IF(#REF!&lt;&gt;"",1,0))</f>
        <v>#REF!</v>
      </c>
      <c r="V106" s="35" t="e">
        <f>IF('Crisis Indicator Data'!#REF!="No Data",1,IF(#REF!&lt;&gt;"",1,0))</f>
        <v>#REF!</v>
      </c>
      <c r="W106" s="35" t="e">
        <f>IF('Crisis Indicator Data'!#REF!="No Data",1,IF(#REF!&lt;&gt;"",1,0))</f>
        <v>#REF!</v>
      </c>
      <c r="X106" s="35" t="e">
        <f>IF('Crisis Indicator Data'!#REF!="No Data",1,IF(#REF!&lt;&gt;"",1,0))</f>
        <v>#REF!</v>
      </c>
      <c r="Y106" s="35" t="e">
        <f>IF('Crisis Indicator Data'!#REF!="No Data",1,IF(#REF!&lt;&gt;"",1,0))</f>
        <v>#REF!</v>
      </c>
      <c r="Z106" s="35" t="e">
        <f>IF('Crisis Indicator Data'!#REF!="No Data",1,IF(#REF!&lt;&gt;"",1,0))</f>
        <v>#REF!</v>
      </c>
      <c r="AA106" s="35" t="e">
        <f>IF('Crisis Indicator Data'!#REF!="No Data",1,IF(#REF!&lt;&gt;"",1,0))</f>
        <v>#REF!</v>
      </c>
      <c r="AB106" s="35" t="e">
        <f>IF('Crisis Indicator Data'!#REF!="No Data",1,IF(#REF!&lt;&gt;"",1,0))</f>
        <v>#REF!</v>
      </c>
      <c r="AC106" s="35" t="e">
        <f>IF('Crisis Indicator Data'!#REF!="No Data",1,IF(#REF!&lt;&gt;"",1,0))</f>
        <v>#REF!</v>
      </c>
      <c r="AD106" s="35" t="e">
        <f>IF('Crisis Indicator Data'!#REF!="No Data",1,IF(#REF!&lt;&gt;"",1,0))</f>
        <v>#REF!</v>
      </c>
      <c r="AE106" s="35" t="e">
        <f>IF('Crisis Indicator Data'!#REF!="No Data",1,IF(#REF!&lt;&gt;"",1,0))</f>
        <v>#REF!</v>
      </c>
      <c r="AF106" s="35" t="e">
        <f>IF('Crisis Indicator Data'!#REF!="No Data",1,IF(#REF!&lt;&gt;"",1,0))</f>
        <v>#REF!</v>
      </c>
      <c r="AG106" s="35" t="e">
        <f>IF('Crisis Indicator Data'!#REF!="No Data",1,IF(#REF!&lt;&gt;"",1,0))</f>
        <v>#REF!</v>
      </c>
      <c r="AH106" s="35" t="e">
        <f>IF('Crisis Indicator Data'!#REF!="No Data",1,IF(#REF!&lt;&gt;"",1,0))</f>
        <v>#REF!</v>
      </c>
      <c r="AI106" s="35" t="e">
        <f>IF('Crisis Indicator Data'!#REF!="No Data",1,IF(#REF!&lt;&gt;"",1,0))</f>
        <v>#REF!</v>
      </c>
      <c r="AJ106" s="35" t="e">
        <f>IF('Crisis Indicator Data'!#REF!="No Data",1,IF(#REF!&lt;&gt;"",1,0))</f>
        <v>#REF!</v>
      </c>
      <c r="AK106" s="35" t="e">
        <f>IF('Crisis Indicator Data'!#REF!="No Data",1,IF(#REF!&lt;&gt;"",1,0))</f>
        <v>#REF!</v>
      </c>
      <c r="AL106" s="35" t="e">
        <f>IF('Crisis Indicator Data'!#REF!="No Data",1,IF(#REF!&lt;&gt;"",1,0))</f>
        <v>#REF!</v>
      </c>
      <c r="AM106" s="35" t="e">
        <f>IF('Crisis Indicator Data'!#REF!="No Data",1,IF(#REF!&lt;&gt;"",1,0))</f>
        <v>#REF!</v>
      </c>
      <c r="AN106" s="35" t="e">
        <f>IF('Crisis Indicator Data'!#REF!="No Data",1,IF(#REF!&lt;&gt;"",1,0))</f>
        <v>#REF!</v>
      </c>
      <c r="AO106" s="35" t="e">
        <f>IF('Crisis Indicator Data'!#REF!="No Data",1,IF(#REF!&lt;&gt;"",1,0))</f>
        <v>#REF!</v>
      </c>
      <c r="AP106" s="35" t="e">
        <f>IF('Crisis Indicator Data'!#REF!="No Data",1,IF(#REF!&lt;&gt;"",1,0))</f>
        <v>#REF!</v>
      </c>
      <c r="AQ106" s="35" t="e">
        <f>IF('Crisis Indicator Data'!#REF!="No Data",1,IF(#REF!&lt;&gt;"",1,0))</f>
        <v>#REF!</v>
      </c>
      <c r="AR106" s="35" t="e">
        <f>IF('Crisis Indicator Data'!#REF!="No Data",1,IF(#REF!&lt;&gt;"",1,0))</f>
        <v>#REF!</v>
      </c>
      <c r="AS106" s="35" t="e">
        <f>IF('Crisis Indicator Data'!#REF!="No Data",1,IF(#REF!&lt;&gt;"",1,0))</f>
        <v>#REF!</v>
      </c>
      <c r="AT106" s="35" t="e">
        <f>IF('Crisis Indicator Data'!#REF!="No Data",1,IF(#REF!&lt;&gt;"",1,0))</f>
        <v>#REF!</v>
      </c>
      <c r="AU106" s="35" t="e">
        <f>IF('Crisis Indicator Data'!#REF!="No Data",1,IF(#REF!&lt;&gt;"",1,0))</f>
        <v>#REF!</v>
      </c>
      <c r="AV106" s="35" t="e">
        <f>IF('Crisis Indicator Data'!#REF!="No Data",1,IF(#REF!&lt;&gt;"",1,0))</f>
        <v>#REF!</v>
      </c>
      <c r="AW106" s="35" t="e">
        <f>IF('Crisis Indicator Data'!#REF!="No Data",1,IF(#REF!&lt;&gt;"",1,0))</f>
        <v>#REF!</v>
      </c>
      <c r="AX106" s="35" t="e">
        <f>IF('Crisis Indicator Data'!#REF!="No Data",1,IF(#REF!&lt;&gt;"",1,0))</f>
        <v>#REF!</v>
      </c>
      <c r="AY106" s="35" t="e">
        <f>IF('Crisis Indicator Data'!#REF!="No Data",1,IF(#REF!&lt;&gt;"",1,0))</f>
        <v>#REF!</v>
      </c>
      <c r="AZ106" s="35" t="e">
        <f>IF('Crisis Indicator Data'!#REF!="No Data",1,IF(#REF!&lt;&gt;"",1,0))</f>
        <v>#REF!</v>
      </c>
      <c r="BA106" t="e">
        <f t="shared" si="2"/>
        <v>#REF!</v>
      </c>
      <c r="BB106" s="37" t="e">
        <f t="shared" si="3"/>
        <v>#REF!</v>
      </c>
    </row>
    <row r="107" spans="1:54" x14ac:dyDescent="0.35">
      <c r="A107" t="s">
        <v>198</v>
      </c>
      <c r="B107" s="35" t="e">
        <f>IF('Crisis Indicator Data'!#REF!="No Data",1,IF(#REF!&lt;&gt;"",1,0))</f>
        <v>#REF!</v>
      </c>
      <c r="C107" s="35" t="e">
        <f>IF('Crisis Indicator Data'!#REF!="No Data",1,IF(#REF!&lt;&gt;"",1,0))</f>
        <v>#REF!</v>
      </c>
      <c r="D107" s="35" t="e">
        <f>IF('Crisis Indicator Data'!#REF!="No Data",1,IF(#REF!&lt;&gt;"",1,0))</f>
        <v>#REF!</v>
      </c>
      <c r="E107" s="35" t="e">
        <f>IF('Crisis Indicator Data'!#REF!="No Data",1,IF(#REF!&lt;&gt;"",1,0))</f>
        <v>#REF!</v>
      </c>
      <c r="F107" s="35" t="e">
        <f>IF('Crisis Indicator Data'!#REF!="No Data",1,IF(#REF!&lt;&gt;"",1,0))</f>
        <v>#REF!</v>
      </c>
      <c r="G107" s="35" t="e">
        <f>IF('Crisis Indicator Data'!#REF!="No Data",1,IF(#REF!&lt;&gt;"",1,0))</f>
        <v>#REF!</v>
      </c>
      <c r="H107" s="35" t="e">
        <f>IF('Crisis Indicator Data'!#REF!="No Data",1,IF(#REF!&lt;&gt;"",1,0))</f>
        <v>#REF!</v>
      </c>
      <c r="I107" s="35" t="e">
        <f>IF('Crisis Indicator Data'!#REF!="No Data",1,IF(#REF!&lt;&gt;"",1,0))</f>
        <v>#REF!</v>
      </c>
      <c r="J107" s="35" t="e">
        <f>IF('Crisis Indicator Data'!#REF!="No Data",1,IF(#REF!&lt;&gt;"",1,0))</f>
        <v>#REF!</v>
      </c>
      <c r="K107" s="35" t="e">
        <f>IF('Crisis Indicator Data'!#REF!="No Data",1,IF(#REF!&lt;&gt;"",1,0))</f>
        <v>#REF!</v>
      </c>
      <c r="L107" s="35" t="e">
        <f>IF('Crisis Indicator Data'!#REF!="No Data",1,IF(#REF!&lt;&gt;"",1,0))</f>
        <v>#REF!</v>
      </c>
      <c r="M107" s="35" t="e">
        <f>IF('Crisis Indicator Data'!#REF!="No Data",1,IF(#REF!&lt;&gt;"",1,0))</f>
        <v>#REF!</v>
      </c>
      <c r="N107" s="35" t="e">
        <f>IF('Crisis Indicator Data'!#REF!="No Data",1,IF(#REF!&lt;&gt;"",1,0))</f>
        <v>#REF!</v>
      </c>
      <c r="O107" s="35" t="e">
        <f>IF('Crisis Indicator Data'!#REF!="No Data",1,IF(#REF!&lt;&gt;"",1,0))</f>
        <v>#REF!</v>
      </c>
      <c r="P107" s="35" t="e">
        <f>IF('Crisis Indicator Data'!#REF!="No Data",1,IF(#REF!&lt;&gt;"",1,0))</f>
        <v>#REF!</v>
      </c>
      <c r="Q107" s="35" t="e">
        <f>IF('Crisis Indicator Data'!#REF!="No Data",1,IF(#REF!&lt;&gt;"",1,0))</f>
        <v>#REF!</v>
      </c>
      <c r="R107" s="35" t="e">
        <f>IF('Crisis Indicator Data'!#REF!="No Data",1,IF(#REF!&lt;&gt;"",1,0))</f>
        <v>#REF!</v>
      </c>
      <c r="S107" s="35" t="e">
        <f>IF('Crisis Indicator Data'!#REF!="No Data",1,IF(#REF!&lt;&gt;"",1,0))</f>
        <v>#REF!</v>
      </c>
      <c r="T107" s="35" t="e">
        <f>IF('Crisis Indicator Data'!#REF!="No Data",1,IF(#REF!&lt;&gt;"",1,0))</f>
        <v>#REF!</v>
      </c>
      <c r="U107" s="35" t="e">
        <f>IF('Crisis Indicator Data'!#REF!="No Data",1,IF(#REF!&lt;&gt;"",1,0))</f>
        <v>#REF!</v>
      </c>
      <c r="V107" s="35" t="e">
        <f>IF('Crisis Indicator Data'!#REF!="No Data",1,IF(#REF!&lt;&gt;"",1,0))</f>
        <v>#REF!</v>
      </c>
      <c r="W107" s="35" t="e">
        <f>IF('Crisis Indicator Data'!#REF!="No Data",1,IF(#REF!&lt;&gt;"",1,0))</f>
        <v>#REF!</v>
      </c>
      <c r="X107" s="35" t="e">
        <f>IF('Crisis Indicator Data'!#REF!="No Data",1,IF(#REF!&lt;&gt;"",1,0))</f>
        <v>#REF!</v>
      </c>
      <c r="Y107" s="35" t="e">
        <f>IF('Crisis Indicator Data'!#REF!="No Data",1,IF(#REF!&lt;&gt;"",1,0))</f>
        <v>#REF!</v>
      </c>
      <c r="Z107" s="35" t="e">
        <f>IF('Crisis Indicator Data'!#REF!="No Data",1,IF(#REF!&lt;&gt;"",1,0))</f>
        <v>#REF!</v>
      </c>
      <c r="AA107" s="35" t="e">
        <f>IF('Crisis Indicator Data'!#REF!="No Data",1,IF(#REF!&lt;&gt;"",1,0))</f>
        <v>#REF!</v>
      </c>
      <c r="AB107" s="35" t="e">
        <f>IF('Crisis Indicator Data'!#REF!="No Data",1,IF(#REF!&lt;&gt;"",1,0))</f>
        <v>#REF!</v>
      </c>
      <c r="AC107" s="35" t="e">
        <f>IF('Crisis Indicator Data'!#REF!="No Data",1,IF(#REF!&lt;&gt;"",1,0))</f>
        <v>#REF!</v>
      </c>
      <c r="AD107" s="35" t="e">
        <f>IF('Crisis Indicator Data'!#REF!="No Data",1,IF(#REF!&lt;&gt;"",1,0))</f>
        <v>#REF!</v>
      </c>
      <c r="AE107" s="35" t="e">
        <f>IF('Crisis Indicator Data'!#REF!="No Data",1,IF(#REF!&lt;&gt;"",1,0))</f>
        <v>#REF!</v>
      </c>
      <c r="AF107" s="35" t="e">
        <f>IF('Crisis Indicator Data'!#REF!="No Data",1,IF(#REF!&lt;&gt;"",1,0))</f>
        <v>#REF!</v>
      </c>
      <c r="AG107" s="35" t="e">
        <f>IF('Crisis Indicator Data'!#REF!="No Data",1,IF(#REF!&lt;&gt;"",1,0))</f>
        <v>#REF!</v>
      </c>
      <c r="AH107" s="35" t="e">
        <f>IF('Crisis Indicator Data'!#REF!="No Data",1,IF(#REF!&lt;&gt;"",1,0))</f>
        <v>#REF!</v>
      </c>
      <c r="AI107" s="35" t="e">
        <f>IF('Crisis Indicator Data'!#REF!="No Data",1,IF(#REF!&lt;&gt;"",1,0))</f>
        <v>#REF!</v>
      </c>
      <c r="AJ107" s="35" t="e">
        <f>IF('Crisis Indicator Data'!#REF!="No Data",1,IF(#REF!&lt;&gt;"",1,0))</f>
        <v>#REF!</v>
      </c>
      <c r="AK107" s="35" t="e">
        <f>IF('Crisis Indicator Data'!#REF!="No Data",1,IF(#REF!&lt;&gt;"",1,0))</f>
        <v>#REF!</v>
      </c>
      <c r="AL107" s="35" t="e">
        <f>IF('Crisis Indicator Data'!#REF!="No Data",1,IF(#REF!&lt;&gt;"",1,0))</f>
        <v>#REF!</v>
      </c>
      <c r="AM107" s="35" t="e">
        <f>IF('Crisis Indicator Data'!#REF!="No Data",1,IF(#REF!&lt;&gt;"",1,0))</f>
        <v>#REF!</v>
      </c>
      <c r="AN107" s="35" t="e">
        <f>IF('Crisis Indicator Data'!#REF!="No Data",1,IF(#REF!&lt;&gt;"",1,0))</f>
        <v>#REF!</v>
      </c>
      <c r="AO107" s="35" t="e">
        <f>IF('Crisis Indicator Data'!#REF!="No Data",1,IF(#REF!&lt;&gt;"",1,0))</f>
        <v>#REF!</v>
      </c>
      <c r="AP107" s="35" t="e">
        <f>IF('Crisis Indicator Data'!#REF!="No Data",1,IF(#REF!&lt;&gt;"",1,0))</f>
        <v>#REF!</v>
      </c>
      <c r="AQ107" s="35" t="e">
        <f>IF('Crisis Indicator Data'!#REF!="No Data",1,IF(#REF!&lt;&gt;"",1,0))</f>
        <v>#REF!</v>
      </c>
      <c r="AR107" s="35" t="e">
        <f>IF('Crisis Indicator Data'!#REF!="No Data",1,IF(#REF!&lt;&gt;"",1,0))</f>
        <v>#REF!</v>
      </c>
      <c r="AS107" s="35" t="e">
        <f>IF('Crisis Indicator Data'!#REF!="No Data",1,IF(#REF!&lt;&gt;"",1,0))</f>
        <v>#REF!</v>
      </c>
      <c r="AT107" s="35" t="e">
        <f>IF('Crisis Indicator Data'!#REF!="No Data",1,IF(#REF!&lt;&gt;"",1,0))</f>
        <v>#REF!</v>
      </c>
      <c r="AU107" s="35" t="e">
        <f>IF('Crisis Indicator Data'!#REF!="No Data",1,IF(#REF!&lt;&gt;"",1,0))</f>
        <v>#REF!</v>
      </c>
      <c r="AV107" s="35" t="e">
        <f>IF('Crisis Indicator Data'!#REF!="No Data",1,IF(#REF!&lt;&gt;"",1,0))</f>
        <v>#REF!</v>
      </c>
      <c r="AW107" s="35" t="e">
        <f>IF('Crisis Indicator Data'!#REF!="No Data",1,IF(#REF!&lt;&gt;"",1,0))</f>
        <v>#REF!</v>
      </c>
      <c r="AX107" s="35" t="e">
        <f>IF('Crisis Indicator Data'!#REF!="No Data",1,IF(#REF!&lt;&gt;"",1,0))</f>
        <v>#REF!</v>
      </c>
      <c r="AY107" s="35" t="e">
        <f>IF('Crisis Indicator Data'!#REF!="No Data",1,IF(#REF!&lt;&gt;"",1,0))</f>
        <v>#REF!</v>
      </c>
      <c r="AZ107" s="35" t="e">
        <f>IF('Crisis Indicator Data'!#REF!="No Data",1,IF(#REF!&lt;&gt;"",1,0))</f>
        <v>#REF!</v>
      </c>
      <c r="BA107" t="e">
        <f t="shared" si="2"/>
        <v>#REF!</v>
      </c>
      <c r="BB107" s="37" t="e">
        <f t="shared" si="3"/>
        <v>#REF!</v>
      </c>
    </row>
    <row r="108" spans="1:54" x14ac:dyDescent="0.35">
      <c r="A108" t="s">
        <v>200</v>
      </c>
      <c r="B108" s="35" t="e">
        <f>IF('Crisis Indicator Data'!#REF!="No Data",1,IF(#REF!&lt;&gt;"",1,0))</f>
        <v>#REF!</v>
      </c>
      <c r="C108" s="35" t="e">
        <f>IF('Crisis Indicator Data'!#REF!="No Data",1,IF(#REF!&lt;&gt;"",1,0))</f>
        <v>#REF!</v>
      </c>
      <c r="D108" s="35" t="e">
        <f>IF('Crisis Indicator Data'!#REF!="No Data",1,IF(#REF!&lt;&gt;"",1,0))</f>
        <v>#REF!</v>
      </c>
      <c r="E108" s="35" t="e">
        <f>IF('Crisis Indicator Data'!#REF!="No Data",1,IF(#REF!&lt;&gt;"",1,0))</f>
        <v>#REF!</v>
      </c>
      <c r="F108" s="35" t="e">
        <f>IF('Crisis Indicator Data'!#REF!="No Data",1,IF(#REF!&lt;&gt;"",1,0))</f>
        <v>#REF!</v>
      </c>
      <c r="G108" s="35" t="e">
        <f>IF('Crisis Indicator Data'!#REF!="No Data",1,IF(#REF!&lt;&gt;"",1,0))</f>
        <v>#REF!</v>
      </c>
      <c r="H108" s="35" t="e">
        <f>IF('Crisis Indicator Data'!#REF!="No Data",1,IF(#REF!&lt;&gt;"",1,0))</f>
        <v>#REF!</v>
      </c>
      <c r="I108" s="35" t="e">
        <f>IF('Crisis Indicator Data'!#REF!="No Data",1,IF(#REF!&lt;&gt;"",1,0))</f>
        <v>#REF!</v>
      </c>
      <c r="J108" s="35" t="e">
        <f>IF('Crisis Indicator Data'!#REF!="No Data",1,IF(#REF!&lt;&gt;"",1,0))</f>
        <v>#REF!</v>
      </c>
      <c r="K108" s="35" t="e">
        <f>IF('Crisis Indicator Data'!#REF!="No Data",1,IF(#REF!&lt;&gt;"",1,0))</f>
        <v>#REF!</v>
      </c>
      <c r="L108" s="35" t="e">
        <f>IF('Crisis Indicator Data'!#REF!="No Data",1,IF(#REF!&lt;&gt;"",1,0))</f>
        <v>#REF!</v>
      </c>
      <c r="M108" s="35" t="e">
        <f>IF('Crisis Indicator Data'!#REF!="No Data",1,IF(#REF!&lt;&gt;"",1,0))</f>
        <v>#REF!</v>
      </c>
      <c r="N108" s="35" t="e">
        <f>IF('Crisis Indicator Data'!#REF!="No Data",1,IF(#REF!&lt;&gt;"",1,0))</f>
        <v>#REF!</v>
      </c>
      <c r="O108" s="35" t="e">
        <f>IF('Crisis Indicator Data'!#REF!="No Data",1,IF(#REF!&lt;&gt;"",1,0))</f>
        <v>#REF!</v>
      </c>
      <c r="P108" s="35" t="e">
        <f>IF('Crisis Indicator Data'!#REF!="No Data",1,IF(#REF!&lt;&gt;"",1,0))</f>
        <v>#REF!</v>
      </c>
      <c r="Q108" s="35" t="e">
        <f>IF('Crisis Indicator Data'!#REF!="No Data",1,IF(#REF!&lt;&gt;"",1,0))</f>
        <v>#REF!</v>
      </c>
      <c r="R108" s="35" t="e">
        <f>IF('Crisis Indicator Data'!#REF!="No Data",1,IF(#REF!&lt;&gt;"",1,0))</f>
        <v>#REF!</v>
      </c>
      <c r="S108" s="35" t="e">
        <f>IF('Crisis Indicator Data'!#REF!="No Data",1,IF(#REF!&lt;&gt;"",1,0))</f>
        <v>#REF!</v>
      </c>
      <c r="T108" s="35" t="e">
        <f>IF('Crisis Indicator Data'!#REF!="No Data",1,IF(#REF!&lt;&gt;"",1,0))</f>
        <v>#REF!</v>
      </c>
      <c r="U108" s="35" t="e">
        <f>IF('Crisis Indicator Data'!#REF!="No Data",1,IF(#REF!&lt;&gt;"",1,0))</f>
        <v>#REF!</v>
      </c>
      <c r="V108" s="35" t="e">
        <f>IF('Crisis Indicator Data'!#REF!="No Data",1,IF(#REF!&lt;&gt;"",1,0))</f>
        <v>#REF!</v>
      </c>
      <c r="W108" s="35" t="e">
        <f>IF('Crisis Indicator Data'!#REF!="No Data",1,IF(#REF!&lt;&gt;"",1,0))</f>
        <v>#REF!</v>
      </c>
      <c r="X108" s="35" t="e">
        <f>IF('Crisis Indicator Data'!#REF!="No Data",1,IF(#REF!&lt;&gt;"",1,0))</f>
        <v>#REF!</v>
      </c>
      <c r="Y108" s="35" t="e">
        <f>IF('Crisis Indicator Data'!#REF!="No Data",1,IF(#REF!&lt;&gt;"",1,0))</f>
        <v>#REF!</v>
      </c>
      <c r="Z108" s="35" t="e">
        <f>IF('Crisis Indicator Data'!#REF!="No Data",1,IF(#REF!&lt;&gt;"",1,0))</f>
        <v>#REF!</v>
      </c>
      <c r="AA108" s="35" t="e">
        <f>IF('Crisis Indicator Data'!#REF!="No Data",1,IF(#REF!&lt;&gt;"",1,0))</f>
        <v>#REF!</v>
      </c>
      <c r="AB108" s="35" t="e">
        <f>IF('Crisis Indicator Data'!#REF!="No Data",1,IF(#REF!&lt;&gt;"",1,0))</f>
        <v>#REF!</v>
      </c>
      <c r="AC108" s="35" t="e">
        <f>IF('Crisis Indicator Data'!#REF!="No Data",1,IF(#REF!&lt;&gt;"",1,0))</f>
        <v>#REF!</v>
      </c>
      <c r="AD108" s="35" t="e">
        <f>IF('Crisis Indicator Data'!#REF!="No Data",1,IF(#REF!&lt;&gt;"",1,0))</f>
        <v>#REF!</v>
      </c>
      <c r="AE108" s="35" t="e">
        <f>IF('Crisis Indicator Data'!#REF!="No Data",1,IF(#REF!&lt;&gt;"",1,0))</f>
        <v>#REF!</v>
      </c>
      <c r="AF108" s="35" t="e">
        <f>IF('Crisis Indicator Data'!#REF!="No Data",1,IF(#REF!&lt;&gt;"",1,0))</f>
        <v>#REF!</v>
      </c>
      <c r="AG108" s="35" t="e">
        <f>IF('Crisis Indicator Data'!#REF!="No Data",1,IF(#REF!&lt;&gt;"",1,0))</f>
        <v>#REF!</v>
      </c>
      <c r="AH108" s="35" t="e">
        <f>IF('Crisis Indicator Data'!#REF!="No Data",1,IF(#REF!&lt;&gt;"",1,0))</f>
        <v>#REF!</v>
      </c>
      <c r="AI108" s="35" t="e">
        <f>IF('Crisis Indicator Data'!#REF!="No Data",1,IF(#REF!&lt;&gt;"",1,0))</f>
        <v>#REF!</v>
      </c>
      <c r="AJ108" s="35" t="e">
        <f>IF('Crisis Indicator Data'!#REF!="No Data",1,IF(#REF!&lt;&gt;"",1,0))</f>
        <v>#REF!</v>
      </c>
      <c r="AK108" s="35" t="e">
        <f>IF('Crisis Indicator Data'!#REF!="No Data",1,IF(#REF!&lt;&gt;"",1,0))</f>
        <v>#REF!</v>
      </c>
      <c r="AL108" s="35" t="e">
        <f>IF('Crisis Indicator Data'!#REF!="No Data",1,IF(#REF!&lt;&gt;"",1,0))</f>
        <v>#REF!</v>
      </c>
      <c r="AM108" s="35" t="e">
        <f>IF('Crisis Indicator Data'!#REF!="No Data",1,IF(#REF!&lt;&gt;"",1,0))</f>
        <v>#REF!</v>
      </c>
      <c r="AN108" s="35" t="e">
        <f>IF('Crisis Indicator Data'!#REF!="No Data",1,IF(#REF!&lt;&gt;"",1,0))</f>
        <v>#REF!</v>
      </c>
      <c r="AO108" s="35" t="e">
        <f>IF('Crisis Indicator Data'!#REF!="No Data",1,IF(#REF!&lt;&gt;"",1,0))</f>
        <v>#REF!</v>
      </c>
      <c r="AP108" s="35" t="e">
        <f>IF('Crisis Indicator Data'!#REF!="No Data",1,IF(#REF!&lt;&gt;"",1,0))</f>
        <v>#REF!</v>
      </c>
      <c r="AQ108" s="35" t="e">
        <f>IF('Crisis Indicator Data'!#REF!="No Data",1,IF(#REF!&lt;&gt;"",1,0))</f>
        <v>#REF!</v>
      </c>
      <c r="AR108" s="35" t="e">
        <f>IF('Crisis Indicator Data'!#REF!="No Data",1,IF(#REF!&lt;&gt;"",1,0))</f>
        <v>#REF!</v>
      </c>
      <c r="AS108" s="35" t="e">
        <f>IF('Crisis Indicator Data'!#REF!="No Data",1,IF(#REF!&lt;&gt;"",1,0))</f>
        <v>#REF!</v>
      </c>
      <c r="AT108" s="35" t="e">
        <f>IF('Crisis Indicator Data'!#REF!="No Data",1,IF(#REF!&lt;&gt;"",1,0))</f>
        <v>#REF!</v>
      </c>
      <c r="AU108" s="35" t="e">
        <f>IF('Crisis Indicator Data'!#REF!="No Data",1,IF(#REF!&lt;&gt;"",1,0))</f>
        <v>#REF!</v>
      </c>
      <c r="AV108" s="35" t="e">
        <f>IF('Crisis Indicator Data'!#REF!="No Data",1,IF(#REF!&lt;&gt;"",1,0))</f>
        <v>#REF!</v>
      </c>
      <c r="AW108" s="35" t="e">
        <f>IF('Crisis Indicator Data'!#REF!="No Data",1,IF(#REF!&lt;&gt;"",1,0))</f>
        <v>#REF!</v>
      </c>
      <c r="AX108" s="35" t="e">
        <f>IF('Crisis Indicator Data'!#REF!="No Data",1,IF(#REF!&lt;&gt;"",1,0))</f>
        <v>#REF!</v>
      </c>
      <c r="AY108" s="35" t="e">
        <f>IF('Crisis Indicator Data'!#REF!="No Data",1,IF(#REF!&lt;&gt;"",1,0))</f>
        <v>#REF!</v>
      </c>
      <c r="AZ108" s="35" t="e">
        <f>IF('Crisis Indicator Data'!#REF!="No Data",1,IF(#REF!&lt;&gt;"",1,0))</f>
        <v>#REF!</v>
      </c>
      <c r="BA108" t="e">
        <f t="shared" si="2"/>
        <v>#REF!</v>
      </c>
      <c r="BB108" s="37" t="e">
        <f t="shared" si="3"/>
        <v>#REF!</v>
      </c>
    </row>
    <row r="109" spans="1:54" x14ac:dyDescent="0.35">
      <c r="A109" t="s">
        <v>202</v>
      </c>
      <c r="B109" s="35" t="e">
        <f>IF('Crisis Indicator Data'!#REF!="No Data",1,IF(#REF!&lt;&gt;"",1,0))</f>
        <v>#REF!</v>
      </c>
      <c r="C109" s="35" t="e">
        <f>IF('Crisis Indicator Data'!#REF!="No Data",1,IF(#REF!&lt;&gt;"",1,0))</f>
        <v>#REF!</v>
      </c>
      <c r="D109" s="35" t="e">
        <f>IF('Crisis Indicator Data'!#REF!="No Data",1,IF(#REF!&lt;&gt;"",1,0))</f>
        <v>#REF!</v>
      </c>
      <c r="E109" s="35" t="e">
        <f>IF('Crisis Indicator Data'!#REF!="No Data",1,IF(#REF!&lt;&gt;"",1,0))</f>
        <v>#REF!</v>
      </c>
      <c r="F109" s="35" t="e">
        <f>IF('Crisis Indicator Data'!#REF!="No Data",1,IF(#REF!&lt;&gt;"",1,0))</f>
        <v>#REF!</v>
      </c>
      <c r="G109" s="35" t="e">
        <f>IF('Crisis Indicator Data'!#REF!="No Data",1,IF(#REF!&lt;&gt;"",1,0))</f>
        <v>#REF!</v>
      </c>
      <c r="H109" s="35" t="e">
        <f>IF('Crisis Indicator Data'!#REF!="No Data",1,IF(#REF!&lt;&gt;"",1,0))</f>
        <v>#REF!</v>
      </c>
      <c r="I109" s="35" t="e">
        <f>IF('Crisis Indicator Data'!#REF!="No Data",1,IF(#REF!&lt;&gt;"",1,0))</f>
        <v>#REF!</v>
      </c>
      <c r="J109" s="35" t="e">
        <f>IF('Crisis Indicator Data'!#REF!="No Data",1,IF(#REF!&lt;&gt;"",1,0))</f>
        <v>#REF!</v>
      </c>
      <c r="K109" s="35" t="e">
        <f>IF('Crisis Indicator Data'!#REF!="No Data",1,IF(#REF!&lt;&gt;"",1,0))</f>
        <v>#REF!</v>
      </c>
      <c r="L109" s="35" t="e">
        <f>IF('Crisis Indicator Data'!#REF!="No Data",1,IF(#REF!&lt;&gt;"",1,0))</f>
        <v>#REF!</v>
      </c>
      <c r="M109" s="35" t="e">
        <f>IF('Crisis Indicator Data'!#REF!="No Data",1,IF(#REF!&lt;&gt;"",1,0))</f>
        <v>#REF!</v>
      </c>
      <c r="N109" s="35" t="e">
        <f>IF('Crisis Indicator Data'!#REF!="No Data",1,IF(#REF!&lt;&gt;"",1,0))</f>
        <v>#REF!</v>
      </c>
      <c r="O109" s="35" t="e">
        <f>IF('Crisis Indicator Data'!#REF!="No Data",1,IF(#REF!&lt;&gt;"",1,0))</f>
        <v>#REF!</v>
      </c>
      <c r="P109" s="35" t="e">
        <f>IF('Crisis Indicator Data'!#REF!="No Data",1,IF(#REF!&lt;&gt;"",1,0))</f>
        <v>#REF!</v>
      </c>
      <c r="Q109" s="35" t="e">
        <f>IF('Crisis Indicator Data'!#REF!="No Data",1,IF(#REF!&lt;&gt;"",1,0))</f>
        <v>#REF!</v>
      </c>
      <c r="R109" s="35" t="e">
        <f>IF('Crisis Indicator Data'!#REF!="No Data",1,IF(#REF!&lt;&gt;"",1,0))</f>
        <v>#REF!</v>
      </c>
      <c r="S109" s="35" t="e">
        <f>IF('Crisis Indicator Data'!#REF!="No Data",1,IF(#REF!&lt;&gt;"",1,0))</f>
        <v>#REF!</v>
      </c>
      <c r="T109" s="35" t="e">
        <f>IF('Crisis Indicator Data'!#REF!="No Data",1,IF(#REF!&lt;&gt;"",1,0))</f>
        <v>#REF!</v>
      </c>
      <c r="U109" s="35" t="e">
        <f>IF('Crisis Indicator Data'!#REF!="No Data",1,IF(#REF!&lt;&gt;"",1,0))</f>
        <v>#REF!</v>
      </c>
      <c r="V109" s="35" t="e">
        <f>IF('Crisis Indicator Data'!#REF!="No Data",1,IF(#REF!&lt;&gt;"",1,0))</f>
        <v>#REF!</v>
      </c>
      <c r="W109" s="35" t="e">
        <f>IF('Crisis Indicator Data'!#REF!="No Data",1,IF(#REF!&lt;&gt;"",1,0))</f>
        <v>#REF!</v>
      </c>
      <c r="X109" s="35" t="e">
        <f>IF('Crisis Indicator Data'!#REF!="No Data",1,IF(#REF!&lt;&gt;"",1,0))</f>
        <v>#REF!</v>
      </c>
      <c r="Y109" s="35" t="e">
        <f>IF('Crisis Indicator Data'!#REF!="No Data",1,IF(#REF!&lt;&gt;"",1,0))</f>
        <v>#REF!</v>
      </c>
      <c r="Z109" s="35" t="e">
        <f>IF('Crisis Indicator Data'!#REF!="No Data",1,IF(#REF!&lt;&gt;"",1,0))</f>
        <v>#REF!</v>
      </c>
      <c r="AA109" s="35" t="e">
        <f>IF('Crisis Indicator Data'!#REF!="No Data",1,IF(#REF!&lt;&gt;"",1,0))</f>
        <v>#REF!</v>
      </c>
      <c r="AB109" s="35" t="e">
        <f>IF('Crisis Indicator Data'!#REF!="No Data",1,IF(#REF!&lt;&gt;"",1,0))</f>
        <v>#REF!</v>
      </c>
      <c r="AC109" s="35" t="e">
        <f>IF('Crisis Indicator Data'!#REF!="No Data",1,IF(#REF!&lt;&gt;"",1,0))</f>
        <v>#REF!</v>
      </c>
      <c r="AD109" s="35" t="e">
        <f>IF('Crisis Indicator Data'!#REF!="No Data",1,IF(#REF!&lt;&gt;"",1,0))</f>
        <v>#REF!</v>
      </c>
      <c r="AE109" s="35" t="e">
        <f>IF('Crisis Indicator Data'!#REF!="No Data",1,IF(#REF!&lt;&gt;"",1,0))</f>
        <v>#REF!</v>
      </c>
      <c r="AF109" s="35" t="e">
        <f>IF('Crisis Indicator Data'!#REF!="No Data",1,IF(#REF!&lt;&gt;"",1,0))</f>
        <v>#REF!</v>
      </c>
      <c r="AG109" s="35" t="e">
        <f>IF('Crisis Indicator Data'!#REF!="No Data",1,IF(#REF!&lt;&gt;"",1,0))</f>
        <v>#REF!</v>
      </c>
      <c r="AH109" s="35" t="e">
        <f>IF('Crisis Indicator Data'!#REF!="No Data",1,IF(#REF!&lt;&gt;"",1,0))</f>
        <v>#REF!</v>
      </c>
      <c r="AI109" s="35" t="e">
        <f>IF('Crisis Indicator Data'!#REF!="No Data",1,IF(#REF!&lt;&gt;"",1,0))</f>
        <v>#REF!</v>
      </c>
      <c r="AJ109" s="35" t="e">
        <f>IF('Crisis Indicator Data'!#REF!="No Data",1,IF(#REF!&lt;&gt;"",1,0))</f>
        <v>#REF!</v>
      </c>
      <c r="AK109" s="35" t="e">
        <f>IF('Crisis Indicator Data'!#REF!="No Data",1,IF(#REF!&lt;&gt;"",1,0))</f>
        <v>#REF!</v>
      </c>
      <c r="AL109" s="35" t="e">
        <f>IF('Crisis Indicator Data'!#REF!="No Data",1,IF(#REF!&lt;&gt;"",1,0))</f>
        <v>#REF!</v>
      </c>
      <c r="AM109" s="35" t="e">
        <f>IF('Crisis Indicator Data'!#REF!="No Data",1,IF(#REF!&lt;&gt;"",1,0))</f>
        <v>#REF!</v>
      </c>
      <c r="AN109" s="35" t="e">
        <f>IF('Crisis Indicator Data'!#REF!="No Data",1,IF(#REF!&lt;&gt;"",1,0))</f>
        <v>#REF!</v>
      </c>
      <c r="AO109" s="35" t="e">
        <f>IF('Crisis Indicator Data'!#REF!="No Data",1,IF(#REF!&lt;&gt;"",1,0))</f>
        <v>#REF!</v>
      </c>
      <c r="AP109" s="35" t="e">
        <f>IF('Crisis Indicator Data'!#REF!="No Data",1,IF(#REF!&lt;&gt;"",1,0))</f>
        <v>#REF!</v>
      </c>
      <c r="AQ109" s="35" t="e">
        <f>IF('Crisis Indicator Data'!#REF!="No Data",1,IF(#REF!&lt;&gt;"",1,0))</f>
        <v>#REF!</v>
      </c>
      <c r="AR109" s="35" t="e">
        <f>IF('Crisis Indicator Data'!#REF!="No Data",1,IF(#REF!&lt;&gt;"",1,0))</f>
        <v>#REF!</v>
      </c>
      <c r="AS109" s="35" t="e">
        <f>IF('Crisis Indicator Data'!#REF!="No Data",1,IF(#REF!&lt;&gt;"",1,0))</f>
        <v>#REF!</v>
      </c>
      <c r="AT109" s="35" t="e">
        <f>IF('Crisis Indicator Data'!#REF!="No Data",1,IF(#REF!&lt;&gt;"",1,0))</f>
        <v>#REF!</v>
      </c>
      <c r="AU109" s="35" t="e">
        <f>IF('Crisis Indicator Data'!#REF!="No Data",1,IF(#REF!&lt;&gt;"",1,0))</f>
        <v>#REF!</v>
      </c>
      <c r="AV109" s="35" t="e">
        <f>IF('Crisis Indicator Data'!#REF!="No Data",1,IF(#REF!&lt;&gt;"",1,0))</f>
        <v>#REF!</v>
      </c>
      <c r="AW109" s="35" t="e">
        <f>IF('Crisis Indicator Data'!#REF!="No Data",1,IF(#REF!&lt;&gt;"",1,0))</f>
        <v>#REF!</v>
      </c>
      <c r="AX109" s="35" t="e">
        <f>IF('Crisis Indicator Data'!#REF!="No Data",1,IF(#REF!&lt;&gt;"",1,0))</f>
        <v>#REF!</v>
      </c>
      <c r="AY109" s="35" t="e">
        <f>IF('Crisis Indicator Data'!#REF!="No Data",1,IF(#REF!&lt;&gt;"",1,0))</f>
        <v>#REF!</v>
      </c>
      <c r="AZ109" s="35" t="e">
        <f>IF('Crisis Indicator Data'!#REF!="No Data",1,IF(#REF!&lt;&gt;"",1,0))</f>
        <v>#REF!</v>
      </c>
      <c r="BA109" t="e">
        <f t="shared" si="2"/>
        <v>#REF!</v>
      </c>
      <c r="BB109" s="37" t="e">
        <f t="shared" si="3"/>
        <v>#REF!</v>
      </c>
    </row>
    <row r="110" spans="1:54" x14ac:dyDescent="0.35">
      <c r="A110" t="s">
        <v>204</v>
      </c>
      <c r="B110" s="35" t="e">
        <f>IF('Crisis Indicator Data'!#REF!="No Data",1,IF(#REF!&lt;&gt;"",1,0))</f>
        <v>#REF!</v>
      </c>
      <c r="C110" s="35" t="e">
        <f>IF('Crisis Indicator Data'!#REF!="No Data",1,IF(#REF!&lt;&gt;"",1,0))</f>
        <v>#REF!</v>
      </c>
      <c r="D110" s="35" t="e">
        <f>IF('Crisis Indicator Data'!#REF!="No Data",1,IF(#REF!&lt;&gt;"",1,0))</f>
        <v>#REF!</v>
      </c>
      <c r="E110" s="35" t="e">
        <f>IF('Crisis Indicator Data'!#REF!="No Data",1,IF(#REF!&lt;&gt;"",1,0))</f>
        <v>#REF!</v>
      </c>
      <c r="F110" s="35" t="e">
        <f>IF('Crisis Indicator Data'!#REF!="No Data",1,IF(#REF!&lt;&gt;"",1,0))</f>
        <v>#REF!</v>
      </c>
      <c r="G110" s="35" t="e">
        <f>IF('Crisis Indicator Data'!#REF!="No Data",1,IF(#REF!&lt;&gt;"",1,0))</f>
        <v>#REF!</v>
      </c>
      <c r="H110" s="35" t="e">
        <f>IF('Crisis Indicator Data'!#REF!="No Data",1,IF(#REF!&lt;&gt;"",1,0))</f>
        <v>#REF!</v>
      </c>
      <c r="I110" s="35" t="e">
        <f>IF('Crisis Indicator Data'!#REF!="No Data",1,IF(#REF!&lt;&gt;"",1,0))</f>
        <v>#REF!</v>
      </c>
      <c r="J110" s="35" t="e">
        <f>IF('Crisis Indicator Data'!#REF!="No Data",1,IF(#REF!&lt;&gt;"",1,0))</f>
        <v>#REF!</v>
      </c>
      <c r="K110" s="35" t="e">
        <f>IF('Crisis Indicator Data'!#REF!="No Data",1,IF(#REF!&lt;&gt;"",1,0))</f>
        <v>#REF!</v>
      </c>
      <c r="L110" s="35" t="e">
        <f>IF('Crisis Indicator Data'!#REF!="No Data",1,IF(#REF!&lt;&gt;"",1,0))</f>
        <v>#REF!</v>
      </c>
      <c r="M110" s="35" t="e">
        <f>IF('Crisis Indicator Data'!#REF!="No Data",1,IF(#REF!&lt;&gt;"",1,0))</f>
        <v>#REF!</v>
      </c>
      <c r="N110" s="35" t="e">
        <f>IF('Crisis Indicator Data'!#REF!="No Data",1,IF(#REF!&lt;&gt;"",1,0))</f>
        <v>#REF!</v>
      </c>
      <c r="O110" s="35" t="e">
        <f>IF('Crisis Indicator Data'!#REF!="No Data",1,IF(#REF!&lt;&gt;"",1,0))</f>
        <v>#REF!</v>
      </c>
      <c r="P110" s="35" t="e">
        <f>IF('Crisis Indicator Data'!#REF!="No Data",1,IF(#REF!&lt;&gt;"",1,0))</f>
        <v>#REF!</v>
      </c>
      <c r="Q110" s="35" t="e">
        <f>IF('Crisis Indicator Data'!#REF!="No Data",1,IF(#REF!&lt;&gt;"",1,0))</f>
        <v>#REF!</v>
      </c>
      <c r="R110" s="35" t="e">
        <f>IF('Crisis Indicator Data'!#REF!="No Data",1,IF(#REF!&lt;&gt;"",1,0))</f>
        <v>#REF!</v>
      </c>
      <c r="S110" s="35" t="e">
        <f>IF('Crisis Indicator Data'!#REF!="No Data",1,IF(#REF!&lt;&gt;"",1,0))</f>
        <v>#REF!</v>
      </c>
      <c r="T110" s="35" t="e">
        <f>IF('Crisis Indicator Data'!#REF!="No Data",1,IF(#REF!&lt;&gt;"",1,0))</f>
        <v>#REF!</v>
      </c>
      <c r="U110" s="35" t="e">
        <f>IF('Crisis Indicator Data'!#REF!="No Data",1,IF(#REF!&lt;&gt;"",1,0))</f>
        <v>#REF!</v>
      </c>
      <c r="V110" s="35" t="e">
        <f>IF('Crisis Indicator Data'!#REF!="No Data",1,IF(#REF!&lt;&gt;"",1,0))</f>
        <v>#REF!</v>
      </c>
      <c r="W110" s="35" t="e">
        <f>IF('Crisis Indicator Data'!#REF!="No Data",1,IF(#REF!&lt;&gt;"",1,0))</f>
        <v>#REF!</v>
      </c>
      <c r="X110" s="35" t="e">
        <f>IF('Crisis Indicator Data'!#REF!="No Data",1,IF(#REF!&lt;&gt;"",1,0))</f>
        <v>#REF!</v>
      </c>
      <c r="Y110" s="35" t="e">
        <f>IF('Crisis Indicator Data'!#REF!="No Data",1,IF(#REF!&lt;&gt;"",1,0))</f>
        <v>#REF!</v>
      </c>
      <c r="Z110" s="35" t="e">
        <f>IF('Crisis Indicator Data'!#REF!="No Data",1,IF(#REF!&lt;&gt;"",1,0))</f>
        <v>#REF!</v>
      </c>
      <c r="AA110" s="35" t="e">
        <f>IF('Crisis Indicator Data'!#REF!="No Data",1,IF(#REF!&lt;&gt;"",1,0))</f>
        <v>#REF!</v>
      </c>
      <c r="AB110" s="35" t="e">
        <f>IF('Crisis Indicator Data'!#REF!="No Data",1,IF(#REF!&lt;&gt;"",1,0))</f>
        <v>#REF!</v>
      </c>
      <c r="AC110" s="35" t="e">
        <f>IF('Crisis Indicator Data'!#REF!="No Data",1,IF(#REF!&lt;&gt;"",1,0))</f>
        <v>#REF!</v>
      </c>
      <c r="AD110" s="35" t="e">
        <f>IF('Crisis Indicator Data'!#REF!="No Data",1,IF(#REF!&lt;&gt;"",1,0))</f>
        <v>#REF!</v>
      </c>
      <c r="AE110" s="35" t="e">
        <f>IF('Crisis Indicator Data'!#REF!="No Data",1,IF(#REF!&lt;&gt;"",1,0))</f>
        <v>#REF!</v>
      </c>
      <c r="AF110" s="35" t="e">
        <f>IF('Crisis Indicator Data'!#REF!="No Data",1,IF(#REF!&lt;&gt;"",1,0))</f>
        <v>#REF!</v>
      </c>
      <c r="AG110" s="35" t="e">
        <f>IF('Crisis Indicator Data'!#REF!="No Data",1,IF(#REF!&lt;&gt;"",1,0))</f>
        <v>#REF!</v>
      </c>
      <c r="AH110" s="35" t="e">
        <f>IF('Crisis Indicator Data'!#REF!="No Data",1,IF(#REF!&lt;&gt;"",1,0))</f>
        <v>#REF!</v>
      </c>
      <c r="AI110" s="35" t="e">
        <f>IF('Crisis Indicator Data'!#REF!="No Data",1,IF(#REF!&lt;&gt;"",1,0))</f>
        <v>#REF!</v>
      </c>
      <c r="AJ110" s="35" t="e">
        <f>IF('Crisis Indicator Data'!#REF!="No Data",1,IF(#REF!&lt;&gt;"",1,0))</f>
        <v>#REF!</v>
      </c>
      <c r="AK110" s="35" t="e">
        <f>IF('Crisis Indicator Data'!#REF!="No Data",1,IF(#REF!&lt;&gt;"",1,0))</f>
        <v>#REF!</v>
      </c>
      <c r="AL110" s="35" t="e">
        <f>IF('Crisis Indicator Data'!#REF!="No Data",1,IF(#REF!&lt;&gt;"",1,0))</f>
        <v>#REF!</v>
      </c>
      <c r="AM110" s="35" t="e">
        <f>IF('Crisis Indicator Data'!#REF!="No Data",1,IF(#REF!&lt;&gt;"",1,0))</f>
        <v>#REF!</v>
      </c>
      <c r="AN110" s="35" t="e">
        <f>IF('Crisis Indicator Data'!#REF!="No Data",1,IF(#REF!&lt;&gt;"",1,0))</f>
        <v>#REF!</v>
      </c>
      <c r="AO110" s="35" t="e">
        <f>IF('Crisis Indicator Data'!#REF!="No Data",1,IF(#REF!&lt;&gt;"",1,0))</f>
        <v>#REF!</v>
      </c>
      <c r="AP110" s="35" t="e">
        <f>IF('Crisis Indicator Data'!#REF!="No Data",1,IF(#REF!&lt;&gt;"",1,0))</f>
        <v>#REF!</v>
      </c>
      <c r="AQ110" s="35" t="e">
        <f>IF('Crisis Indicator Data'!#REF!="No Data",1,IF(#REF!&lt;&gt;"",1,0))</f>
        <v>#REF!</v>
      </c>
      <c r="AR110" s="35" t="e">
        <f>IF('Crisis Indicator Data'!#REF!="No Data",1,IF(#REF!&lt;&gt;"",1,0))</f>
        <v>#REF!</v>
      </c>
      <c r="AS110" s="35" t="e">
        <f>IF('Crisis Indicator Data'!#REF!="No Data",1,IF(#REF!&lt;&gt;"",1,0))</f>
        <v>#REF!</v>
      </c>
      <c r="AT110" s="35" t="e">
        <f>IF('Crisis Indicator Data'!#REF!="No Data",1,IF(#REF!&lt;&gt;"",1,0))</f>
        <v>#REF!</v>
      </c>
      <c r="AU110" s="35" t="e">
        <f>IF('Crisis Indicator Data'!#REF!="No Data",1,IF(#REF!&lt;&gt;"",1,0))</f>
        <v>#REF!</v>
      </c>
      <c r="AV110" s="35" t="e">
        <f>IF('Crisis Indicator Data'!#REF!="No Data",1,IF(#REF!&lt;&gt;"",1,0))</f>
        <v>#REF!</v>
      </c>
      <c r="AW110" s="35" t="e">
        <f>IF('Crisis Indicator Data'!#REF!="No Data",1,IF(#REF!&lt;&gt;"",1,0))</f>
        <v>#REF!</v>
      </c>
      <c r="AX110" s="35" t="e">
        <f>IF('Crisis Indicator Data'!#REF!="No Data",1,IF(#REF!&lt;&gt;"",1,0))</f>
        <v>#REF!</v>
      </c>
      <c r="AY110" s="35" t="e">
        <f>IF('Crisis Indicator Data'!#REF!="No Data",1,IF(#REF!&lt;&gt;"",1,0))</f>
        <v>#REF!</v>
      </c>
      <c r="AZ110" s="35" t="e">
        <f>IF('Crisis Indicator Data'!#REF!="No Data",1,IF(#REF!&lt;&gt;"",1,0))</f>
        <v>#REF!</v>
      </c>
      <c r="BA110" t="e">
        <f t="shared" si="2"/>
        <v>#REF!</v>
      </c>
      <c r="BB110" s="37" t="e">
        <f t="shared" si="3"/>
        <v>#REF!</v>
      </c>
    </row>
    <row r="111" spans="1:54" x14ac:dyDescent="0.35">
      <c r="A111" t="s">
        <v>206</v>
      </c>
      <c r="B111" s="35" t="e">
        <f>IF('Crisis Indicator Data'!#REF!="No Data",1,IF(#REF!&lt;&gt;"",1,0))</f>
        <v>#REF!</v>
      </c>
      <c r="C111" s="35" t="e">
        <f>IF('Crisis Indicator Data'!#REF!="No Data",1,IF(#REF!&lt;&gt;"",1,0))</f>
        <v>#REF!</v>
      </c>
      <c r="D111" s="35" t="e">
        <f>IF('Crisis Indicator Data'!#REF!="No Data",1,IF(#REF!&lt;&gt;"",1,0))</f>
        <v>#REF!</v>
      </c>
      <c r="E111" s="35" t="e">
        <f>IF('Crisis Indicator Data'!#REF!="No Data",1,IF(#REF!&lt;&gt;"",1,0))</f>
        <v>#REF!</v>
      </c>
      <c r="F111" s="35" t="e">
        <f>IF('Crisis Indicator Data'!#REF!="No Data",1,IF(#REF!&lt;&gt;"",1,0))</f>
        <v>#REF!</v>
      </c>
      <c r="G111" s="35" t="e">
        <f>IF('Crisis Indicator Data'!#REF!="No Data",1,IF(#REF!&lt;&gt;"",1,0))</f>
        <v>#REF!</v>
      </c>
      <c r="H111" s="35" t="e">
        <f>IF('Crisis Indicator Data'!#REF!="No Data",1,IF(#REF!&lt;&gt;"",1,0))</f>
        <v>#REF!</v>
      </c>
      <c r="I111" s="35" t="e">
        <f>IF('Crisis Indicator Data'!#REF!="No Data",1,IF(#REF!&lt;&gt;"",1,0))</f>
        <v>#REF!</v>
      </c>
      <c r="J111" s="35" t="e">
        <f>IF('Crisis Indicator Data'!#REF!="No Data",1,IF(#REF!&lt;&gt;"",1,0))</f>
        <v>#REF!</v>
      </c>
      <c r="K111" s="35" t="e">
        <f>IF('Crisis Indicator Data'!#REF!="No Data",1,IF(#REF!&lt;&gt;"",1,0))</f>
        <v>#REF!</v>
      </c>
      <c r="L111" s="35" t="e">
        <f>IF('Crisis Indicator Data'!#REF!="No Data",1,IF(#REF!&lt;&gt;"",1,0))</f>
        <v>#REF!</v>
      </c>
      <c r="M111" s="35" t="e">
        <f>IF('Crisis Indicator Data'!#REF!="No Data",1,IF(#REF!&lt;&gt;"",1,0))</f>
        <v>#REF!</v>
      </c>
      <c r="N111" s="35" t="e">
        <f>IF('Crisis Indicator Data'!#REF!="No Data",1,IF(#REF!&lt;&gt;"",1,0))</f>
        <v>#REF!</v>
      </c>
      <c r="O111" s="35" t="e">
        <f>IF('Crisis Indicator Data'!#REF!="No Data",1,IF(#REF!&lt;&gt;"",1,0))</f>
        <v>#REF!</v>
      </c>
      <c r="P111" s="35" t="e">
        <f>IF('Crisis Indicator Data'!#REF!="No Data",1,IF(#REF!&lt;&gt;"",1,0))</f>
        <v>#REF!</v>
      </c>
      <c r="Q111" s="35" t="e">
        <f>IF('Crisis Indicator Data'!#REF!="No Data",1,IF(#REF!&lt;&gt;"",1,0))</f>
        <v>#REF!</v>
      </c>
      <c r="R111" s="35" t="e">
        <f>IF('Crisis Indicator Data'!#REF!="No Data",1,IF(#REF!&lt;&gt;"",1,0))</f>
        <v>#REF!</v>
      </c>
      <c r="S111" s="35" t="e">
        <f>IF('Crisis Indicator Data'!#REF!="No Data",1,IF(#REF!&lt;&gt;"",1,0))</f>
        <v>#REF!</v>
      </c>
      <c r="T111" s="35" t="e">
        <f>IF('Crisis Indicator Data'!#REF!="No Data",1,IF(#REF!&lt;&gt;"",1,0))</f>
        <v>#REF!</v>
      </c>
      <c r="U111" s="35" t="e">
        <f>IF('Crisis Indicator Data'!#REF!="No Data",1,IF(#REF!&lt;&gt;"",1,0))</f>
        <v>#REF!</v>
      </c>
      <c r="V111" s="35" t="e">
        <f>IF('Crisis Indicator Data'!#REF!="No Data",1,IF(#REF!&lt;&gt;"",1,0))</f>
        <v>#REF!</v>
      </c>
      <c r="W111" s="35" t="e">
        <f>IF('Crisis Indicator Data'!#REF!="No Data",1,IF(#REF!&lt;&gt;"",1,0))</f>
        <v>#REF!</v>
      </c>
      <c r="X111" s="35" t="e">
        <f>IF('Crisis Indicator Data'!#REF!="No Data",1,IF(#REF!&lt;&gt;"",1,0))</f>
        <v>#REF!</v>
      </c>
      <c r="Y111" s="35" t="e">
        <f>IF('Crisis Indicator Data'!#REF!="No Data",1,IF(#REF!&lt;&gt;"",1,0))</f>
        <v>#REF!</v>
      </c>
      <c r="Z111" s="35" t="e">
        <f>IF('Crisis Indicator Data'!#REF!="No Data",1,IF(#REF!&lt;&gt;"",1,0))</f>
        <v>#REF!</v>
      </c>
      <c r="AA111" s="35" t="e">
        <f>IF('Crisis Indicator Data'!#REF!="No Data",1,IF(#REF!&lt;&gt;"",1,0))</f>
        <v>#REF!</v>
      </c>
      <c r="AB111" s="35" t="e">
        <f>IF('Crisis Indicator Data'!#REF!="No Data",1,IF(#REF!&lt;&gt;"",1,0))</f>
        <v>#REF!</v>
      </c>
      <c r="AC111" s="35" t="e">
        <f>IF('Crisis Indicator Data'!#REF!="No Data",1,IF(#REF!&lt;&gt;"",1,0))</f>
        <v>#REF!</v>
      </c>
      <c r="AD111" s="35" t="e">
        <f>IF('Crisis Indicator Data'!#REF!="No Data",1,IF(#REF!&lt;&gt;"",1,0))</f>
        <v>#REF!</v>
      </c>
      <c r="AE111" s="35" t="e">
        <f>IF('Crisis Indicator Data'!#REF!="No Data",1,IF(#REF!&lt;&gt;"",1,0))</f>
        <v>#REF!</v>
      </c>
      <c r="AF111" s="35" t="e">
        <f>IF('Crisis Indicator Data'!#REF!="No Data",1,IF(#REF!&lt;&gt;"",1,0))</f>
        <v>#REF!</v>
      </c>
      <c r="AG111" s="35" t="e">
        <f>IF('Crisis Indicator Data'!#REF!="No Data",1,IF(#REF!&lt;&gt;"",1,0))</f>
        <v>#REF!</v>
      </c>
      <c r="AH111" s="35" t="e">
        <f>IF('Crisis Indicator Data'!#REF!="No Data",1,IF(#REF!&lt;&gt;"",1,0))</f>
        <v>#REF!</v>
      </c>
      <c r="AI111" s="35" t="e">
        <f>IF('Crisis Indicator Data'!#REF!="No Data",1,IF(#REF!&lt;&gt;"",1,0))</f>
        <v>#REF!</v>
      </c>
      <c r="AJ111" s="35" t="e">
        <f>IF('Crisis Indicator Data'!#REF!="No Data",1,IF(#REF!&lt;&gt;"",1,0))</f>
        <v>#REF!</v>
      </c>
      <c r="AK111" s="35" t="e">
        <f>IF('Crisis Indicator Data'!#REF!="No Data",1,IF(#REF!&lt;&gt;"",1,0))</f>
        <v>#REF!</v>
      </c>
      <c r="AL111" s="35" t="e">
        <f>IF('Crisis Indicator Data'!#REF!="No Data",1,IF(#REF!&lt;&gt;"",1,0))</f>
        <v>#REF!</v>
      </c>
      <c r="AM111" s="35" t="e">
        <f>IF('Crisis Indicator Data'!#REF!="No Data",1,IF(#REF!&lt;&gt;"",1,0))</f>
        <v>#REF!</v>
      </c>
      <c r="AN111" s="35" t="e">
        <f>IF('Crisis Indicator Data'!#REF!="No Data",1,IF(#REF!&lt;&gt;"",1,0))</f>
        <v>#REF!</v>
      </c>
      <c r="AO111" s="35" t="e">
        <f>IF('Crisis Indicator Data'!#REF!="No Data",1,IF(#REF!&lt;&gt;"",1,0))</f>
        <v>#REF!</v>
      </c>
      <c r="AP111" s="35" t="e">
        <f>IF('Crisis Indicator Data'!#REF!="No Data",1,IF(#REF!&lt;&gt;"",1,0))</f>
        <v>#REF!</v>
      </c>
      <c r="AQ111" s="35" t="e">
        <f>IF('Crisis Indicator Data'!#REF!="No Data",1,IF(#REF!&lt;&gt;"",1,0))</f>
        <v>#REF!</v>
      </c>
      <c r="AR111" s="35" t="e">
        <f>IF('Crisis Indicator Data'!#REF!="No Data",1,IF(#REF!&lt;&gt;"",1,0))</f>
        <v>#REF!</v>
      </c>
      <c r="AS111" s="35" t="e">
        <f>IF('Crisis Indicator Data'!#REF!="No Data",1,IF(#REF!&lt;&gt;"",1,0))</f>
        <v>#REF!</v>
      </c>
      <c r="AT111" s="35" t="e">
        <f>IF('Crisis Indicator Data'!#REF!="No Data",1,IF(#REF!&lt;&gt;"",1,0))</f>
        <v>#REF!</v>
      </c>
      <c r="AU111" s="35" t="e">
        <f>IF('Crisis Indicator Data'!#REF!="No Data",1,IF(#REF!&lt;&gt;"",1,0))</f>
        <v>#REF!</v>
      </c>
      <c r="AV111" s="35" t="e">
        <f>IF('Crisis Indicator Data'!#REF!="No Data",1,IF(#REF!&lt;&gt;"",1,0))</f>
        <v>#REF!</v>
      </c>
      <c r="AW111" s="35" t="e">
        <f>IF('Crisis Indicator Data'!#REF!="No Data",1,IF(#REF!&lt;&gt;"",1,0))</f>
        <v>#REF!</v>
      </c>
      <c r="AX111" s="35" t="e">
        <f>IF('Crisis Indicator Data'!#REF!="No Data",1,IF(#REF!&lt;&gt;"",1,0))</f>
        <v>#REF!</v>
      </c>
      <c r="AY111" s="35" t="e">
        <f>IF('Crisis Indicator Data'!#REF!="No Data",1,IF(#REF!&lt;&gt;"",1,0))</f>
        <v>#REF!</v>
      </c>
      <c r="AZ111" s="35" t="e">
        <f>IF('Crisis Indicator Data'!#REF!="No Data",1,IF(#REF!&lt;&gt;"",1,0))</f>
        <v>#REF!</v>
      </c>
      <c r="BA111" t="e">
        <f t="shared" si="2"/>
        <v>#REF!</v>
      </c>
      <c r="BB111" s="37" t="e">
        <f t="shared" si="3"/>
        <v>#REF!</v>
      </c>
    </row>
    <row r="112" spans="1:54" x14ac:dyDescent="0.35">
      <c r="A112" t="s">
        <v>208</v>
      </c>
      <c r="B112" s="35" t="e">
        <f>IF('Crisis Indicator Data'!#REF!="No Data",1,IF(#REF!&lt;&gt;"",1,0))</f>
        <v>#REF!</v>
      </c>
      <c r="C112" s="35" t="e">
        <f>IF('Crisis Indicator Data'!#REF!="No Data",1,IF(#REF!&lt;&gt;"",1,0))</f>
        <v>#REF!</v>
      </c>
      <c r="D112" s="35" t="e">
        <f>IF('Crisis Indicator Data'!#REF!="No Data",1,IF(#REF!&lt;&gt;"",1,0))</f>
        <v>#REF!</v>
      </c>
      <c r="E112" s="35" t="e">
        <f>IF('Crisis Indicator Data'!#REF!="No Data",1,IF(#REF!&lt;&gt;"",1,0))</f>
        <v>#REF!</v>
      </c>
      <c r="F112" s="35" t="e">
        <f>IF('Crisis Indicator Data'!#REF!="No Data",1,IF(#REF!&lt;&gt;"",1,0))</f>
        <v>#REF!</v>
      </c>
      <c r="G112" s="35" t="e">
        <f>IF('Crisis Indicator Data'!#REF!="No Data",1,IF(#REF!&lt;&gt;"",1,0))</f>
        <v>#REF!</v>
      </c>
      <c r="H112" s="35" t="e">
        <f>IF('Crisis Indicator Data'!#REF!="No Data",1,IF(#REF!&lt;&gt;"",1,0))</f>
        <v>#REF!</v>
      </c>
      <c r="I112" s="35" t="e">
        <f>IF('Crisis Indicator Data'!#REF!="No Data",1,IF(#REF!&lt;&gt;"",1,0))</f>
        <v>#REF!</v>
      </c>
      <c r="J112" s="35" t="e">
        <f>IF('Crisis Indicator Data'!#REF!="No Data",1,IF(#REF!&lt;&gt;"",1,0))</f>
        <v>#REF!</v>
      </c>
      <c r="K112" s="35" t="e">
        <f>IF('Crisis Indicator Data'!#REF!="No Data",1,IF(#REF!&lt;&gt;"",1,0))</f>
        <v>#REF!</v>
      </c>
      <c r="L112" s="35" t="e">
        <f>IF('Crisis Indicator Data'!#REF!="No Data",1,IF(#REF!&lt;&gt;"",1,0))</f>
        <v>#REF!</v>
      </c>
      <c r="M112" s="35" t="e">
        <f>IF('Crisis Indicator Data'!#REF!="No Data",1,IF(#REF!&lt;&gt;"",1,0))</f>
        <v>#REF!</v>
      </c>
      <c r="N112" s="35" t="e">
        <f>IF('Crisis Indicator Data'!#REF!="No Data",1,IF(#REF!&lt;&gt;"",1,0))</f>
        <v>#REF!</v>
      </c>
      <c r="O112" s="35" t="e">
        <f>IF('Crisis Indicator Data'!#REF!="No Data",1,IF(#REF!&lt;&gt;"",1,0))</f>
        <v>#REF!</v>
      </c>
      <c r="P112" s="35" t="e">
        <f>IF('Crisis Indicator Data'!#REF!="No Data",1,IF(#REF!&lt;&gt;"",1,0))</f>
        <v>#REF!</v>
      </c>
      <c r="Q112" s="35" t="e">
        <f>IF('Crisis Indicator Data'!#REF!="No Data",1,IF(#REF!&lt;&gt;"",1,0))</f>
        <v>#REF!</v>
      </c>
      <c r="R112" s="35" t="e">
        <f>IF('Crisis Indicator Data'!#REF!="No Data",1,IF(#REF!&lt;&gt;"",1,0))</f>
        <v>#REF!</v>
      </c>
      <c r="S112" s="35" t="e">
        <f>IF('Crisis Indicator Data'!#REF!="No Data",1,IF(#REF!&lt;&gt;"",1,0))</f>
        <v>#REF!</v>
      </c>
      <c r="T112" s="35" t="e">
        <f>IF('Crisis Indicator Data'!#REF!="No Data",1,IF(#REF!&lt;&gt;"",1,0))</f>
        <v>#REF!</v>
      </c>
      <c r="U112" s="35" t="e">
        <f>IF('Crisis Indicator Data'!#REF!="No Data",1,IF(#REF!&lt;&gt;"",1,0))</f>
        <v>#REF!</v>
      </c>
      <c r="V112" s="35" t="e">
        <f>IF('Crisis Indicator Data'!#REF!="No Data",1,IF(#REF!&lt;&gt;"",1,0))</f>
        <v>#REF!</v>
      </c>
      <c r="W112" s="35" t="e">
        <f>IF('Crisis Indicator Data'!#REF!="No Data",1,IF(#REF!&lt;&gt;"",1,0))</f>
        <v>#REF!</v>
      </c>
      <c r="X112" s="35" t="e">
        <f>IF('Crisis Indicator Data'!#REF!="No Data",1,IF(#REF!&lt;&gt;"",1,0))</f>
        <v>#REF!</v>
      </c>
      <c r="Y112" s="35" t="e">
        <f>IF('Crisis Indicator Data'!#REF!="No Data",1,IF(#REF!&lt;&gt;"",1,0))</f>
        <v>#REF!</v>
      </c>
      <c r="Z112" s="35" t="e">
        <f>IF('Crisis Indicator Data'!#REF!="No Data",1,IF(#REF!&lt;&gt;"",1,0))</f>
        <v>#REF!</v>
      </c>
      <c r="AA112" s="35" t="e">
        <f>IF('Crisis Indicator Data'!#REF!="No Data",1,IF(#REF!&lt;&gt;"",1,0))</f>
        <v>#REF!</v>
      </c>
      <c r="AB112" s="35" t="e">
        <f>IF('Crisis Indicator Data'!#REF!="No Data",1,IF(#REF!&lt;&gt;"",1,0))</f>
        <v>#REF!</v>
      </c>
      <c r="AC112" s="35" t="e">
        <f>IF('Crisis Indicator Data'!#REF!="No Data",1,IF(#REF!&lt;&gt;"",1,0))</f>
        <v>#REF!</v>
      </c>
      <c r="AD112" s="35" t="e">
        <f>IF('Crisis Indicator Data'!#REF!="No Data",1,IF(#REF!&lt;&gt;"",1,0))</f>
        <v>#REF!</v>
      </c>
      <c r="AE112" s="35" t="e">
        <f>IF('Crisis Indicator Data'!#REF!="No Data",1,IF(#REF!&lt;&gt;"",1,0))</f>
        <v>#REF!</v>
      </c>
      <c r="AF112" s="35" t="e">
        <f>IF('Crisis Indicator Data'!#REF!="No Data",1,IF(#REF!&lt;&gt;"",1,0))</f>
        <v>#REF!</v>
      </c>
      <c r="AG112" s="35" t="e">
        <f>IF('Crisis Indicator Data'!#REF!="No Data",1,IF(#REF!&lt;&gt;"",1,0))</f>
        <v>#REF!</v>
      </c>
      <c r="AH112" s="35" t="e">
        <f>IF('Crisis Indicator Data'!#REF!="No Data",1,IF(#REF!&lt;&gt;"",1,0))</f>
        <v>#REF!</v>
      </c>
      <c r="AI112" s="35" t="e">
        <f>IF('Crisis Indicator Data'!#REF!="No Data",1,IF(#REF!&lt;&gt;"",1,0))</f>
        <v>#REF!</v>
      </c>
      <c r="AJ112" s="35" t="e">
        <f>IF('Crisis Indicator Data'!#REF!="No Data",1,IF(#REF!&lt;&gt;"",1,0))</f>
        <v>#REF!</v>
      </c>
      <c r="AK112" s="35" t="e">
        <f>IF('Crisis Indicator Data'!#REF!="No Data",1,IF(#REF!&lt;&gt;"",1,0))</f>
        <v>#REF!</v>
      </c>
      <c r="AL112" s="35" t="e">
        <f>IF('Crisis Indicator Data'!#REF!="No Data",1,IF(#REF!&lt;&gt;"",1,0))</f>
        <v>#REF!</v>
      </c>
      <c r="AM112" s="35" t="e">
        <f>IF('Crisis Indicator Data'!#REF!="No Data",1,IF(#REF!&lt;&gt;"",1,0))</f>
        <v>#REF!</v>
      </c>
      <c r="AN112" s="35" t="e">
        <f>IF('Crisis Indicator Data'!#REF!="No Data",1,IF(#REF!&lt;&gt;"",1,0))</f>
        <v>#REF!</v>
      </c>
      <c r="AO112" s="35" t="e">
        <f>IF('Crisis Indicator Data'!#REF!="No Data",1,IF(#REF!&lt;&gt;"",1,0))</f>
        <v>#REF!</v>
      </c>
      <c r="AP112" s="35" t="e">
        <f>IF('Crisis Indicator Data'!#REF!="No Data",1,IF(#REF!&lt;&gt;"",1,0))</f>
        <v>#REF!</v>
      </c>
      <c r="AQ112" s="35" t="e">
        <f>IF('Crisis Indicator Data'!#REF!="No Data",1,IF(#REF!&lt;&gt;"",1,0))</f>
        <v>#REF!</v>
      </c>
      <c r="AR112" s="35" t="e">
        <f>IF('Crisis Indicator Data'!#REF!="No Data",1,IF(#REF!&lt;&gt;"",1,0))</f>
        <v>#REF!</v>
      </c>
      <c r="AS112" s="35" t="e">
        <f>IF('Crisis Indicator Data'!#REF!="No Data",1,IF(#REF!&lt;&gt;"",1,0))</f>
        <v>#REF!</v>
      </c>
      <c r="AT112" s="35" t="e">
        <f>IF('Crisis Indicator Data'!#REF!="No Data",1,IF(#REF!&lt;&gt;"",1,0))</f>
        <v>#REF!</v>
      </c>
      <c r="AU112" s="35" t="e">
        <f>IF('Crisis Indicator Data'!#REF!="No Data",1,IF(#REF!&lt;&gt;"",1,0))</f>
        <v>#REF!</v>
      </c>
      <c r="AV112" s="35" t="e">
        <f>IF('Crisis Indicator Data'!#REF!="No Data",1,IF(#REF!&lt;&gt;"",1,0))</f>
        <v>#REF!</v>
      </c>
      <c r="AW112" s="35" t="e">
        <f>IF('Crisis Indicator Data'!#REF!="No Data",1,IF(#REF!&lt;&gt;"",1,0))</f>
        <v>#REF!</v>
      </c>
      <c r="AX112" s="35" t="e">
        <f>IF('Crisis Indicator Data'!#REF!="No Data",1,IF(#REF!&lt;&gt;"",1,0))</f>
        <v>#REF!</v>
      </c>
      <c r="AY112" s="35" t="e">
        <f>IF('Crisis Indicator Data'!#REF!="No Data",1,IF(#REF!&lt;&gt;"",1,0))</f>
        <v>#REF!</v>
      </c>
      <c r="AZ112" s="35" t="e">
        <f>IF('Crisis Indicator Data'!#REF!="No Data",1,IF(#REF!&lt;&gt;"",1,0))</f>
        <v>#REF!</v>
      </c>
      <c r="BA112" t="e">
        <f t="shared" si="2"/>
        <v>#REF!</v>
      </c>
      <c r="BB112" s="37" t="e">
        <f t="shared" si="3"/>
        <v>#REF!</v>
      </c>
    </row>
    <row r="113" spans="1:54" x14ac:dyDescent="0.35">
      <c r="A113" t="s">
        <v>209</v>
      </c>
      <c r="B113" s="35" t="e">
        <f>IF('Crisis Indicator Data'!#REF!="No Data",1,IF(#REF!&lt;&gt;"",1,0))</f>
        <v>#REF!</v>
      </c>
      <c r="C113" s="35" t="e">
        <f>IF('Crisis Indicator Data'!#REF!="No Data",1,IF(#REF!&lt;&gt;"",1,0))</f>
        <v>#REF!</v>
      </c>
      <c r="D113" s="35" t="e">
        <f>IF('Crisis Indicator Data'!#REF!="No Data",1,IF(#REF!&lt;&gt;"",1,0))</f>
        <v>#REF!</v>
      </c>
      <c r="E113" s="35" t="e">
        <f>IF('Crisis Indicator Data'!#REF!="No Data",1,IF(#REF!&lt;&gt;"",1,0))</f>
        <v>#REF!</v>
      </c>
      <c r="F113" s="35" t="e">
        <f>IF('Crisis Indicator Data'!#REF!="No Data",1,IF(#REF!&lt;&gt;"",1,0))</f>
        <v>#REF!</v>
      </c>
      <c r="G113" s="35" t="e">
        <f>IF('Crisis Indicator Data'!#REF!="No Data",1,IF(#REF!&lt;&gt;"",1,0))</f>
        <v>#REF!</v>
      </c>
      <c r="H113" s="35" t="e">
        <f>IF('Crisis Indicator Data'!#REF!="No Data",1,IF(#REF!&lt;&gt;"",1,0))</f>
        <v>#REF!</v>
      </c>
      <c r="I113" s="35" t="e">
        <f>IF('Crisis Indicator Data'!#REF!="No Data",1,IF(#REF!&lt;&gt;"",1,0))</f>
        <v>#REF!</v>
      </c>
      <c r="J113" s="35" t="e">
        <f>IF('Crisis Indicator Data'!#REF!="No Data",1,IF(#REF!&lt;&gt;"",1,0))</f>
        <v>#REF!</v>
      </c>
      <c r="K113" s="35" t="e">
        <f>IF('Crisis Indicator Data'!#REF!="No Data",1,IF(#REF!&lt;&gt;"",1,0))</f>
        <v>#REF!</v>
      </c>
      <c r="L113" s="35" t="e">
        <f>IF('Crisis Indicator Data'!#REF!="No Data",1,IF(#REF!&lt;&gt;"",1,0))</f>
        <v>#REF!</v>
      </c>
      <c r="M113" s="35" t="e">
        <f>IF('Crisis Indicator Data'!#REF!="No Data",1,IF(#REF!&lt;&gt;"",1,0))</f>
        <v>#REF!</v>
      </c>
      <c r="N113" s="35" t="e">
        <f>IF('Crisis Indicator Data'!#REF!="No Data",1,IF(#REF!&lt;&gt;"",1,0))</f>
        <v>#REF!</v>
      </c>
      <c r="O113" s="35" t="e">
        <f>IF('Crisis Indicator Data'!#REF!="No Data",1,IF(#REF!&lt;&gt;"",1,0))</f>
        <v>#REF!</v>
      </c>
      <c r="P113" s="35" t="e">
        <f>IF('Crisis Indicator Data'!#REF!="No Data",1,IF(#REF!&lt;&gt;"",1,0))</f>
        <v>#REF!</v>
      </c>
      <c r="Q113" s="35" t="e">
        <f>IF('Crisis Indicator Data'!#REF!="No Data",1,IF(#REF!&lt;&gt;"",1,0))</f>
        <v>#REF!</v>
      </c>
      <c r="R113" s="35" t="e">
        <f>IF('Crisis Indicator Data'!#REF!="No Data",1,IF(#REF!&lt;&gt;"",1,0))</f>
        <v>#REF!</v>
      </c>
      <c r="S113" s="35" t="e">
        <f>IF('Crisis Indicator Data'!#REF!="No Data",1,IF(#REF!&lt;&gt;"",1,0))</f>
        <v>#REF!</v>
      </c>
      <c r="T113" s="35" t="e">
        <f>IF('Crisis Indicator Data'!#REF!="No Data",1,IF(#REF!&lt;&gt;"",1,0))</f>
        <v>#REF!</v>
      </c>
      <c r="U113" s="35" t="e">
        <f>IF('Crisis Indicator Data'!#REF!="No Data",1,IF(#REF!&lt;&gt;"",1,0))</f>
        <v>#REF!</v>
      </c>
      <c r="V113" s="35" t="e">
        <f>IF('Crisis Indicator Data'!#REF!="No Data",1,IF(#REF!&lt;&gt;"",1,0))</f>
        <v>#REF!</v>
      </c>
      <c r="W113" s="35" t="e">
        <f>IF('Crisis Indicator Data'!#REF!="No Data",1,IF(#REF!&lt;&gt;"",1,0))</f>
        <v>#REF!</v>
      </c>
      <c r="X113" s="35" t="e">
        <f>IF('Crisis Indicator Data'!#REF!="No Data",1,IF(#REF!&lt;&gt;"",1,0))</f>
        <v>#REF!</v>
      </c>
      <c r="Y113" s="35" t="e">
        <f>IF('Crisis Indicator Data'!#REF!="No Data",1,IF(#REF!&lt;&gt;"",1,0))</f>
        <v>#REF!</v>
      </c>
      <c r="Z113" s="35" t="e">
        <f>IF('Crisis Indicator Data'!#REF!="No Data",1,IF(#REF!&lt;&gt;"",1,0))</f>
        <v>#REF!</v>
      </c>
      <c r="AA113" s="35" t="e">
        <f>IF('Crisis Indicator Data'!#REF!="No Data",1,IF(#REF!&lt;&gt;"",1,0))</f>
        <v>#REF!</v>
      </c>
      <c r="AB113" s="35" t="e">
        <f>IF('Crisis Indicator Data'!#REF!="No Data",1,IF(#REF!&lt;&gt;"",1,0))</f>
        <v>#REF!</v>
      </c>
      <c r="AC113" s="35" t="e">
        <f>IF('Crisis Indicator Data'!#REF!="No Data",1,IF(#REF!&lt;&gt;"",1,0))</f>
        <v>#REF!</v>
      </c>
      <c r="AD113" s="35" t="e">
        <f>IF('Crisis Indicator Data'!#REF!="No Data",1,IF(#REF!&lt;&gt;"",1,0))</f>
        <v>#REF!</v>
      </c>
      <c r="AE113" s="35" t="e">
        <f>IF('Crisis Indicator Data'!#REF!="No Data",1,IF(#REF!&lt;&gt;"",1,0))</f>
        <v>#REF!</v>
      </c>
      <c r="AF113" s="35" t="e">
        <f>IF('Crisis Indicator Data'!#REF!="No Data",1,IF(#REF!&lt;&gt;"",1,0))</f>
        <v>#REF!</v>
      </c>
      <c r="AG113" s="35" t="e">
        <f>IF('Crisis Indicator Data'!#REF!="No Data",1,IF(#REF!&lt;&gt;"",1,0))</f>
        <v>#REF!</v>
      </c>
      <c r="AH113" s="35" t="e">
        <f>IF('Crisis Indicator Data'!#REF!="No Data",1,IF(#REF!&lt;&gt;"",1,0))</f>
        <v>#REF!</v>
      </c>
      <c r="AI113" s="35" t="e">
        <f>IF('Crisis Indicator Data'!#REF!="No Data",1,IF(#REF!&lt;&gt;"",1,0))</f>
        <v>#REF!</v>
      </c>
      <c r="AJ113" s="35" t="e">
        <f>IF('Crisis Indicator Data'!#REF!="No Data",1,IF(#REF!&lt;&gt;"",1,0))</f>
        <v>#REF!</v>
      </c>
      <c r="AK113" s="35" t="e">
        <f>IF('Crisis Indicator Data'!#REF!="No Data",1,IF(#REF!&lt;&gt;"",1,0))</f>
        <v>#REF!</v>
      </c>
      <c r="AL113" s="35" t="e">
        <f>IF('Crisis Indicator Data'!#REF!="No Data",1,IF(#REF!&lt;&gt;"",1,0))</f>
        <v>#REF!</v>
      </c>
      <c r="AM113" s="35" t="e">
        <f>IF('Crisis Indicator Data'!#REF!="No Data",1,IF(#REF!&lt;&gt;"",1,0))</f>
        <v>#REF!</v>
      </c>
      <c r="AN113" s="35" t="e">
        <f>IF('Crisis Indicator Data'!#REF!="No Data",1,IF(#REF!&lt;&gt;"",1,0))</f>
        <v>#REF!</v>
      </c>
      <c r="AO113" s="35" t="e">
        <f>IF('Crisis Indicator Data'!#REF!="No Data",1,IF(#REF!&lt;&gt;"",1,0))</f>
        <v>#REF!</v>
      </c>
      <c r="AP113" s="35" t="e">
        <f>IF('Crisis Indicator Data'!#REF!="No Data",1,IF(#REF!&lt;&gt;"",1,0))</f>
        <v>#REF!</v>
      </c>
      <c r="AQ113" s="35" t="e">
        <f>IF('Crisis Indicator Data'!#REF!="No Data",1,IF(#REF!&lt;&gt;"",1,0))</f>
        <v>#REF!</v>
      </c>
      <c r="AR113" s="35" t="e">
        <f>IF('Crisis Indicator Data'!#REF!="No Data",1,IF(#REF!&lt;&gt;"",1,0))</f>
        <v>#REF!</v>
      </c>
      <c r="AS113" s="35" t="e">
        <f>IF('Crisis Indicator Data'!#REF!="No Data",1,IF(#REF!&lt;&gt;"",1,0))</f>
        <v>#REF!</v>
      </c>
      <c r="AT113" s="35" t="e">
        <f>IF('Crisis Indicator Data'!#REF!="No Data",1,IF(#REF!&lt;&gt;"",1,0))</f>
        <v>#REF!</v>
      </c>
      <c r="AU113" s="35" t="e">
        <f>IF('Crisis Indicator Data'!#REF!="No Data",1,IF(#REF!&lt;&gt;"",1,0))</f>
        <v>#REF!</v>
      </c>
      <c r="AV113" s="35" t="e">
        <f>IF('Crisis Indicator Data'!#REF!="No Data",1,IF(#REF!&lt;&gt;"",1,0))</f>
        <v>#REF!</v>
      </c>
      <c r="AW113" s="35" t="e">
        <f>IF('Crisis Indicator Data'!#REF!="No Data",1,IF(#REF!&lt;&gt;"",1,0))</f>
        <v>#REF!</v>
      </c>
      <c r="AX113" s="35" t="e">
        <f>IF('Crisis Indicator Data'!#REF!="No Data",1,IF(#REF!&lt;&gt;"",1,0))</f>
        <v>#REF!</v>
      </c>
      <c r="AY113" s="35" t="e">
        <f>IF('Crisis Indicator Data'!#REF!="No Data",1,IF(#REF!&lt;&gt;"",1,0))</f>
        <v>#REF!</v>
      </c>
      <c r="AZ113" s="35" t="e">
        <f>IF('Crisis Indicator Data'!#REF!="No Data",1,IF(#REF!&lt;&gt;"",1,0))</f>
        <v>#REF!</v>
      </c>
      <c r="BA113" t="e">
        <f t="shared" si="2"/>
        <v>#REF!</v>
      </c>
      <c r="BB113" s="37" t="e">
        <f t="shared" si="3"/>
        <v>#REF!</v>
      </c>
    </row>
    <row r="114" spans="1:54" x14ac:dyDescent="0.35">
      <c r="A114" t="s">
        <v>210</v>
      </c>
      <c r="B114" s="35" t="e">
        <f>IF('Crisis Indicator Data'!#REF!="No Data",1,IF(#REF!&lt;&gt;"",1,0))</f>
        <v>#REF!</v>
      </c>
      <c r="C114" s="35" t="e">
        <f>IF('Crisis Indicator Data'!#REF!="No Data",1,IF(#REF!&lt;&gt;"",1,0))</f>
        <v>#REF!</v>
      </c>
      <c r="D114" s="35" t="e">
        <f>IF('Crisis Indicator Data'!#REF!="No Data",1,IF(#REF!&lt;&gt;"",1,0))</f>
        <v>#REF!</v>
      </c>
      <c r="E114" s="35" t="e">
        <f>IF('Crisis Indicator Data'!#REF!="No Data",1,IF(#REF!&lt;&gt;"",1,0))</f>
        <v>#REF!</v>
      </c>
      <c r="F114" s="35" t="e">
        <f>IF('Crisis Indicator Data'!#REF!="No Data",1,IF(#REF!&lt;&gt;"",1,0))</f>
        <v>#REF!</v>
      </c>
      <c r="G114" s="35" t="e">
        <f>IF('Crisis Indicator Data'!#REF!="No Data",1,IF(#REF!&lt;&gt;"",1,0))</f>
        <v>#REF!</v>
      </c>
      <c r="H114" s="35" t="e">
        <f>IF('Crisis Indicator Data'!#REF!="No Data",1,IF(#REF!&lt;&gt;"",1,0))</f>
        <v>#REF!</v>
      </c>
      <c r="I114" s="35" t="e">
        <f>IF('Crisis Indicator Data'!#REF!="No Data",1,IF(#REF!&lt;&gt;"",1,0))</f>
        <v>#REF!</v>
      </c>
      <c r="J114" s="35" t="e">
        <f>IF('Crisis Indicator Data'!#REF!="No Data",1,IF(#REF!&lt;&gt;"",1,0))</f>
        <v>#REF!</v>
      </c>
      <c r="K114" s="35" t="e">
        <f>IF('Crisis Indicator Data'!#REF!="No Data",1,IF(#REF!&lt;&gt;"",1,0))</f>
        <v>#REF!</v>
      </c>
      <c r="L114" s="35" t="e">
        <f>IF('Crisis Indicator Data'!#REF!="No Data",1,IF(#REF!&lt;&gt;"",1,0))</f>
        <v>#REF!</v>
      </c>
      <c r="M114" s="35" t="e">
        <f>IF('Crisis Indicator Data'!#REF!="No Data",1,IF(#REF!&lt;&gt;"",1,0))</f>
        <v>#REF!</v>
      </c>
      <c r="N114" s="35" t="e">
        <f>IF('Crisis Indicator Data'!#REF!="No Data",1,IF(#REF!&lt;&gt;"",1,0))</f>
        <v>#REF!</v>
      </c>
      <c r="O114" s="35" t="e">
        <f>IF('Crisis Indicator Data'!#REF!="No Data",1,IF(#REF!&lt;&gt;"",1,0))</f>
        <v>#REF!</v>
      </c>
      <c r="P114" s="35" t="e">
        <f>IF('Crisis Indicator Data'!#REF!="No Data",1,IF(#REF!&lt;&gt;"",1,0))</f>
        <v>#REF!</v>
      </c>
      <c r="Q114" s="35" t="e">
        <f>IF('Crisis Indicator Data'!#REF!="No Data",1,IF(#REF!&lt;&gt;"",1,0))</f>
        <v>#REF!</v>
      </c>
      <c r="R114" s="35" t="e">
        <f>IF('Crisis Indicator Data'!#REF!="No Data",1,IF(#REF!&lt;&gt;"",1,0))</f>
        <v>#REF!</v>
      </c>
      <c r="S114" s="35" t="e">
        <f>IF('Crisis Indicator Data'!#REF!="No Data",1,IF(#REF!&lt;&gt;"",1,0))</f>
        <v>#REF!</v>
      </c>
      <c r="T114" s="35" t="e">
        <f>IF('Crisis Indicator Data'!#REF!="No Data",1,IF(#REF!&lt;&gt;"",1,0))</f>
        <v>#REF!</v>
      </c>
      <c r="U114" s="35" t="e">
        <f>IF('Crisis Indicator Data'!#REF!="No Data",1,IF(#REF!&lt;&gt;"",1,0))</f>
        <v>#REF!</v>
      </c>
      <c r="V114" s="35" t="e">
        <f>IF('Crisis Indicator Data'!#REF!="No Data",1,IF(#REF!&lt;&gt;"",1,0))</f>
        <v>#REF!</v>
      </c>
      <c r="W114" s="35" t="e">
        <f>IF('Crisis Indicator Data'!#REF!="No Data",1,IF(#REF!&lt;&gt;"",1,0))</f>
        <v>#REF!</v>
      </c>
      <c r="X114" s="35" t="e">
        <f>IF('Crisis Indicator Data'!#REF!="No Data",1,IF(#REF!&lt;&gt;"",1,0))</f>
        <v>#REF!</v>
      </c>
      <c r="Y114" s="35" t="e">
        <f>IF('Crisis Indicator Data'!#REF!="No Data",1,IF(#REF!&lt;&gt;"",1,0))</f>
        <v>#REF!</v>
      </c>
      <c r="Z114" s="35" t="e">
        <f>IF('Crisis Indicator Data'!#REF!="No Data",1,IF(#REF!&lt;&gt;"",1,0))</f>
        <v>#REF!</v>
      </c>
      <c r="AA114" s="35" t="e">
        <f>IF('Crisis Indicator Data'!#REF!="No Data",1,IF(#REF!&lt;&gt;"",1,0))</f>
        <v>#REF!</v>
      </c>
      <c r="AB114" s="35" t="e">
        <f>IF('Crisis Indicator Data'!#REF!="No Data",1,IF(#REF!&lt;&gt;"",1,0))</f>
        <v>#REF!</v>
      </c>
      <c r="AC114" s="35" t="e">
        <f>IF('Crisis Indicator Data'!#REF!="No Data",1,IF(#REF!&lt;&gt;"",1,0))</f>
        <v>#REF!</v>
      </c>
      <c r="AD114" s="35" t="e">
        <f>IF('Crisis Indicator Data'!#REF!="No Data",1,IF(#REF!&lt;&gt;"",1,0))</f>
        <v>#REF!</v>
      </c>
      <c r="AE114" s="35" t="e">
        <f>IF('Crisis Indicator Data'!#REF!="No Data",1,IF(#REF!&lt;&gt;"",1,0))</f>
        <v>#REF!</v>
      </c>
      <c r="AF114" s="35" t="e">
        <f>IF('Crisis Indicator Data'!#REF!="No Data",1,IF(#REF!&lt;&gt;"",1,0))</f>
        <v>#REF!</v>
      </c>
      <c r="AG114" s="35" t="e">
        <f>IF('Crisis Indicator Data'!#REF!="No Data",1,IF(#REF!&lt;&gt;"",1,0))</f>
        <v>#REF!</v>
      </c>
      <c r="AH114" s="35" t="e">
        <f>IF('Crisis Indicator Data'!#REF!="No Data",1,IF(#REF!&lt;&gt;"",1,0))</f>
        <v>#REF!</v>
      </c>
      <c r="AI114" s="35" t="e">
        <f>IF('Crisis Indicator Data'!#REF!="No Data",1,IF(#REF!&lt;&gt;"",1,0))</f>
        <v>#REF!</v>
      </c>
      <c r="AJ114" s="35" t="e">
        <f>IF('Crisis Indicator Data'!#REF!="No Data",1,IF(#REF!&lt;&gt;"",1,0))</f>
        <v>#REF!</v>
      </c>
      <c r="AK114" s="35" t="e">
        <f>IF('Crisis Indicator Data'!#REF!="No Data",1,IF(#REF!&lt;&gt;"",1,0))</f>
        <v>#REF!</v>
      </c>
      <c r="AL114" s="35" t="e">
        <f>IF('Crisis Indicator Data'!#REF!="No Data",1,IF(#REF!&lt;&gt;"",1,0))</f>
        <v>#REF!</v>
      </c>
      <c r="AM114" s="35" t="e">
        <f>IF('Crisis Indicator Data'!#REF!="No Data",1,IF(#REF!&lt;&gt;"",1,0))</f>
        <v>#REF!</v>
      </c>
      <c r="AN114" s="35" t="e">
        <f>IF('Crisis Indicator Data'!#REF!="No Data",1,IF(#REF!&lt;&gt;"",1,0))</f>
        <v>#REF!</v>
      </c>
      <c r="AO114" s="35" t="e">
        <f>IF('Crisis Indicator Data'!#REF!="No Data",1,IF(#REF!&lt;&gt;"",1,0))</f>
        <v>#REF!</v>
      </c>
      <c r="AP114" s="35" t="e">
        <f>IF('Crisis Indicator Data'!#REF!="No Data",1,IF(#REF!&lt;&gt;"",1,0))</f>
        <v>#REF!</v>
      </c>
      <c r="AQ114" s="35" t="e">
        <f>IF('Crisis Indicator Data'!#REF!="No Data",1,IF(#REF!&lt;&gt;"",1,0))</f>
        <v>#REF!</v>
      </c>
      <c r="AR114" s="35" t="e">
        <f>IF('Crisis Indicator Data'!#REF!="No Data",1,IF(#REF!&lt;&gt;"",1,0))</f>
        <v>#REF!</v>
      </c>
      <c r="AS114" s="35" t="e">
        <f>IF('Crisis Indicator Data'!#REF!="No Data",1,IF(#REF!&lt;&gt;"",1,0))</f>
        <v>#REF!</v>
      </c>
      <c r="AT114" s="35" t="e">
        <f>IF('Crisis Indicator Data'!#REF!="No Data",1,IF(#REF!&lt;&gt;"",1,0))</f>
        <v>#REF!</v>
      </c>
      <c r="AU114" s="35" t="e">
        <f>IF('Crisis Indicator Data'!#REF!="No Data",1,IF(#REF!&lt;&gt;"",1,0))</f>
        <v>#REF!</v>
      </c>
      <c r="AV114" s="35" t="e">
        <f>IF('Crisis Indicator Data'!#REF!="No Data",1,IF(#REF!&lt;&gt;"",1,0))</f>
        <v>#REF!</v>
      </c>
      <c r="AW114" s="35" t="e">
        <f>IF('Crisis Indicator Data'!#REF!="No Data",1,IF(#REF!&lt;&gt;"",1,0))</f>
        <v>#REF!</v>
      </c>
      <c r="AX114" s="35" t="e">
        <f>IF('Crisis Indicator Data'!#REF!="No Data",1,IF(#REF!&lt;&gt;"",1,0))</f>
        <v>#REF!</v>
      </c>
      <c r="AY114" s="35" t="e">
        <f>IF('Crisis Indicator Data'!#REF!="No Data",1,IF(#REF!&lt;&gt;"",1,0))</f>
        <v>#REF!</v>
      </c>
      <c r="AZ114" s="35" t="e">
        <f>IF('Crisis Indicator Data'!#REF!="No Data",1,IF(#REF!&lt;&gt;"",1,0))</f>
        <v>#REF!</v>
      </c>
      <c r="BA114" t="e">
        <f t="shared" si="2"/>
        <v>#REF!</v>
      </c>
      <c r="BB114" s="37" t="e">
        <f t="shared" si="3"/>
        <v>#REF!</v>
      </c>
    </row>
    <row r="115" spans="1:54" x14ac:dyDescent="0.35">
      <c r="A115" t="s">
        <v>212</v>
      </c>
      <c r="B115" s="35" t="e">
        <f>IF('Crisis Indicator Data'!#REF!="No Data",1,IF(#REF!&lt;&gt;"",1,0))</f>
        <v>#REF!</v>
      </c>
      <c r="C115" s="35" t="e">
        <f>IF('Crisis Indicator Data'!#REF!="No Data",1,IF(#REF!&lt;&gt;"",1,0))</f>
        <v>#REF!</v>
      </c>
      <c r="D115" s="35" t="e">
        <f>IF('Crisis Indicator Data'!#REF!="No Data",1,IF(#REF!&lt;&gt;"",1,0))</f>
        <v>#REF!</v>
      </c>
      <c r="E115" s="35" t="e">
        <f>IF('Crisis Indicator Data'!#REF!="No Data",1,IF(#REF!&lt;&gt;"",1,0))</f>
        <v>#REF!</v>
      </c>
      <c r="F115" s="35" t="e">
        <f>IF('Crisis Indicator Data'!#REF!="No Data",1,IF(#REF!&lt;&gt;"",1,0))</f>
        <v>#REF!</v>
      </c>
      <c r="G115" s="35" t="e">
        <f>IF('Crisis Indicator Data'!#REF!="No Data",1,IF(#REF!&lt;&gt;"",1,0))</f>
        <v>#REF!</v>
      </c>
      <c r="H115" s="35" t="e">
        <f>IF('Crisis Indicator Data'!#REF!="No Data",1,IF(#REF!&lt;&gt;"",1,0))</f>
        <v>#REF!</v>
      </c>
      <c r="I115" s="35" t="e">
        <f>IF('Crisis Indicator Data'!#REF!="No Data",1,IF(#REF!&lt;&gt;"",1,0))</f>
        <v>#REF!</v>
      </c>
      <c r="J115" s="35" t="e">
        <f>IF('Crisis Indicator Data'!#REF!="No Data",1,IF(#REF!&lt;&gt;"",1,0))</f>
        <v>#REF!</v>
      </c>
      <c r="K115" s="35" t="e">
        <f>IF('Crisis Indicator Data'!#REF!="No Data",1,IF(#REF!&lt;&gt;"",1,0))</f>
        <v>#REF!</v>
      </c>
      <c r="L115" s="35" t="e">
        <f>IF('Crisis Indicator Data'!#REF!="No Data",1,IF(#REF!&lt;&gt;"",1,0))</f>
        <v>#REF!</v>
      </c>
      <c r="M115" s="35" t="e">
        <f>IF('Crisis Indicator Data'!#REF!="No Data",1,IF(#REF!&lt;&gt;"",1,0))</f>
        <v>#REF!</v>
      </c>
      <c r="N115" s="35" t="e">
        <f>IF('Crisis Indicator Data'!#REF!="No Data",1,IF(#REF!&lt;&gt;"",1,0))</f>
        <v>#REF!</v>
      </c>
      <c r="O115" s="35" t="e">
        <f>IF('Crisis Indicator Data'!#REF!="No Data",1,IF(#REF!&lt;&gt;"",1,0))</f>
        <v>#REF!</v>
      </c>
      <c r="P115" s="35" t="e">
        <f>IF('Crisis Indicator Data'!#REF!="No Data",1,IF(#REF!&lt;&gt;"",1,0))</f>
        <v>#REF!</v>
      </c>
      <c r="Q115" s="35" t="e">
        <f>IF('Crisis Indicator Data'!#REF!="No Data",1,IF(#REF!&lt;&gt;"",1,0))</f>
        <v>#REF!</v>
      </c>
      <c r="R115" s="35" t="e">
        <f>IF('Crisis Indicator Data'!#REF!="No Data",1,IF(#REF!&lt;&gt;"",1,0))</f>
        <v>#REF!</v>
      </c>
      <c r="S115" s="35" t="e">
        <f>IF('Crisis Indicator Data'!#REF!="No Data",1,IF(#REF!&lt;&gt;"",1,0))</f>
        <v>#REF!</v>
      </c>
      <c r="T115" s="35" t="e">
        <f>IF('Crisis Indicator Data'!#REF!="No Data",1,IF(#REF!&lt;&gt;"",1,0))</f>
        <v>#REF!</v>
      </c>
      <c r="U115" s="35" t="e">
        <f>IF('Crisis Indicator Data'!#REF!="No Data",1,IF(#REF!&lt;&gt;"",1,0))</f>
        <v>#REF!</v>
      </c>
      <c r="V115" s="35" t="e">
        <f>IF('Crisis Indicator Data'!#REF!="No Data",1,IF(#REF!&lt;&gt;"",1,0))</f>
        <v>#REF!</v>
      </c>
      <c r="W115" s="35" t="e">
        <f>IF('Crisis Indicator Data'!#REF!="No Data",1,IF(#REF!&lt;&gt;"",1,0))</f>
        <v>#REF!</v>
      </c>
      <c r="X115" s="35" t="e">
        <f>IF('Crisis Indicator Data'!#REF!="No Data",1,IF(#REF!&lt;&gt;"",1,0))</f>
        <v>#REF!</v>
      </c>
      <c r="Y115" s="35" t="e">
        <f>IF('Crisis Indicator Data'!#REF!="No Data",1,IF(#REF!&lt;&gt;"",1,0))</f>
        <v>#REF!</v>
      </c>
      <c r="Z115" s="35" t="e">
        <f>IF('Crisis Indicator Data'!#REF!="No Data",1,IF(#REF!&lt;&gt;"",1,0))</f>
        <v>#REF!</v>
      </c>
      <c r="AA115" s="35" t="e">
        <f>IF('Crisis Indicator Data'!#REF!="No Data",1,IF(#REF!&lt;&gt;"",1,0))</f>
        <v>#REF!</v>
      </c>
      <c r="AB115" s="35" t="e">
        <f>IF('Crisis Indicator Data'!#REF!="No Data",1,IF(#REF!&lt;&gt;"",1,0))</f>
        <v>#REF!</v>
      </c>
      <c r="AC115" s="35" t="e">
        <f>IF('Crisis Indicator Data'!#REF!="No Data",1,IF(#REF!&lt;&gt;"",1,0))</f>
        <v>#REF!</v>
      </c>
      <c r="AD115" s="35" t="e">
        <f>IF('Crisis Indicator Data'!#REF!="No Data",1,IF(#REF!&lt;&gt;"",1,0))</f>
        <v>#REF!</v>
      </c>
      <c r="AE115" s="35" t="e">
        <f>IF('Crisis Indicator Data'!#REF!="No Data",1,IF(#REF!&lt;&gt;"",1,0))</f>
        <v>#REF!</v>
      </c>
      <c r="AF115" s="35" t="e">
        <f>IF('Crisis Indicator Data'!#REF!="No Data",1,IF(#REF!&lt;&gt;"",1,0))</f>
        <v>#REF!</v>
      </c>
      <c r="AG115" s="35" t="e">
        <f>IF('Crisis Indicator Data'!#REF!="No Data",1,IF(#REF!&lt;&gt;"",1,0))</f>
        <v>#REF!</v>
      </c>
      <c r="AH115" s="35" t="e">
        <f>IF('Crisis Indicator Data'!#REF!="No Data",1,IF(#REF!&lt;&gt;"",1,0))</f>
        <v>#REF!</v>
      </c>
      <c r="AI115" s="35" t="e">
        <f>IF('Crisis Indicator Data'!#REF!="No Data",1,IF(#REF!&lt;&gt;"",1,0))</f>
        <v>#REF!</v>
      </c>
      <c r="AJ115" s="35" t="e">
        <f>IF('Crisis Indicator Data'!#REF!="No Data",1,IF(#REF!&lt;&gt;"",1,0))</f>
        <v>#REF!</v>
      </c>
      <c r="AK115" s="35" t="e">
        <f>IF('Crisis Indicator Data'!#REF!="No Data",1,IF(#REF!&lt;&gt;"",1,0))</f>
        <v>#REF!</v>
      </c>
      <c r="AL115" s="35" t="e">
        <f>IF('Crisis Indicator Data'!#REF!="No Data",1,IF(#REF!&lt;&gt;"",1,0))</f>
        <v>#REF!</v>
      </c>
      <c r="AM115" s="35" t="e">
        <f>IF('Crisis Indicator Data'!#REF!="No Data",1,IF(#REF!&lt;&gt;"",1,0))</f>
        <v>#REF!</v>
      </c>
      <c r="AN115" s="35" t="e">
        <f>IF('Crisis Indicator Data'!#REF!="No Data",1,IF(#REF!&lt;&gt;"",1,0))</f>
        <v>#REF!</v>
      </c>
      <c r="AO115" s="35" t="e">
        <f>IF('Crisis Indicator Data'!#REF!="No Data",1,IF(#REF!&lt;&gt;"",1,0))</f>
        <v>#REF!</v>
      </c>
      <c r="AP115" s="35" t="e">
        <f>IF('Crisis Indicator Data'!#REF!="No Data",1,IF(#REF!&lt;&gt;"",1,0))</f>
        <v>#REF!</v>
      </c>
      <c r="AQ115" s="35" t="e">
        <f>IF('Crisis Indicator Data'!#REF!="No Data",1,IF(#REF!&lt;&gt;"",1,0))</f>
        <v>#REF!</v>
      </c>
      <c r="AR115" s="35" t="e">
        <f>IF('Crisis Indicator Data'!#REF!="No Data",1,IF(#REF!&lt;&gt;"",1,0))</f>
        <v>#REF!</v>
      </c>
      <c r="AS115" s="35" t="e">
        <f>IF('Crisis Indicator Data'!#REF!="No Data",1,IF(#REF!&lt;&gt;"",1,0))</f>
        <v>#REF!</v>
      </c>
      <c r="AT115" s="35" t="e">
        <f>IF('Crisis Indicator Data'!#REF!="No Data",1,IF(#REF!&lt;&gt;"",1,0))</f>
        <v>#REF!</v>
      </c>
      <c r="AU115" s="35" t="e">
        <f>IF('Crisis Indicator Data'!#REF!="No Data",1,IF(#REF!&lt;&gt;"",1,0))</f>
        <v>#REF!</v>
      </c>
      <c r="AV115" s="35" t="e">
        <f>IF('Crisis Indicator Data'!#REF!="No Data",1,IF(#REF!&lt;&gt;"",1,0))</f>
        <v>#REF!</v>
      </c>
      <c r="AW115" s="35" t="e">
        <f>IF('Crisis Indicator Data'!#REF!="No Data",1,IF(#REF!&lt;&gt;"",1,0))</f>
        <v>#REF!</v>
      </c>
      <c r="AX115" s="35" t="e">
        <f>IF('Crisis Indicator Data'!#REF!="No Data",1,IF(#REF!&lt;&gt;"",1,0))</f>
        <v>#REF!</v>
      </c>
      <c r="AY115" s="35" t="e">
        <f>IF('Crisis Indicator Data'!#REF!="No Data",1,IF(#REF!&lt;&gt;"",1,0))</f>
        <v>#REF!</v>
      </c>
      <c r="AZ115" s="35" t="e">
        <f>IF('Crisis Indicator Data'!#REF!="No Data",1,IF(#REF!&lt;&gt;"",1,0))</f>
        <v>#REF!</v>
      </c>
      <c r="BA115" t="e">
        <f t="shared" si="2"/>
        <v>#REF!</v>
      </c>
      <c r="BB115" s="37" t="e">
        <f t="shared" si="3"/>
        <v>#REF!</v>
      </c>
    </row>
    <row r="116" spans="1:54" x14ac:dyDescent="0.35">
      <c r="A116" t="s">
        <v>214</v>
      </c>
      <c r="B116" s="35" t="e">
        <f>IF('Crisis Indicator Data'!#REF!="No Data",1,IF(#REF!&lt;&gt;"",1,0))</f>
        <v>#REF!</v>
      </c>
      <c r="C116" s="35" t="e">
        <f>IF('Crisis Indicator Data'!#REF!="No Data",1,IF(#REF!&lt;&gt;"",1,0))</f>
        <v>#REF!</v>
      </c>
      <c r="D116" s="35" t="e">
        <f>IF('Crisis Indicator Data'!#REF!="No Data",1,IF(#REF!&lt;&gt;"",1,0))</f>
        <v>#REF!</v>
      </c>
      <c r="E116" s="35" t="e">
        <f>IF('Crisis Indicator Data'!#REF!="No Data",1,IF(#REF!&lt;&gt;"",1,0))</f>
        <v>#REF!</v>
      </c>
      <c r="F116" s="35" t="e">
        <f>IF('Crisis Indicator Data'!#REF!="No Data",1,IF(#REF!&lt;&gt;"",1,0))</f>
        <v>#REF!</v>
      </c>
      <c r="G116" s="35" t="e">
        <f>IF('Crisis Indicator Data'!#REF!="No Data",1,IF(#REF!&lt;&gt;"",1,0))</f>
        <v>#REF!</v>
      </c>
      <c r="H116" s="35" t="e">
        <f>IF('Crisis Indicator Data'!#REF!="No Data",1,IF(#REF!&lt;&gt;"",1,0))</f>
        <v>#REF!</v>
      </c>
      <c r="I116" s="35" t="e">
        <f>IF('Crisis Indicator Data'!#REF!="No Data",1,IF(#REF!&lt;&gt;"",1,0))</f>
        <v>#REF!</v>
      </c>
      <c r="J116" s="35" t="e">
        <f>IF('Crisis Indicator Data'!#REF!="No Data",1,IF(#REF!&lt;&gt;"",1,0))</f>
        <v>#REF!</v>
      </c>
      <c r="K116" s="35" t="e">
        <f>IF('Crisis Indicator Data'!#REF!="No Data",1,IF(#REF!&lt;&gt;"",1,0))</f>
        <v>#REF!</v>
      </c>
      <c r="L116" s="35" t="e">
        <f>IF('Crisis Indicator Data'!#REF!="No Data",1,IF(#REF!&lt;&gt;"",1,0))</f>
        <v>#REF!</v>
      </c>
      <c r="M116" s="35" t="e">
        <f>IF('Crisis Indicator Data'!#REF!="No Data",1,IF(#REF!&lt;&gt;"",1,0))</f>
        <v>#REF!</v>
      </c>
      <c r="N116" s="35" t="e">
        <f>IF('Crisis Indicator Data'!#REF!="No Data",1,IF(#REF!&lt;&gt;"",1,0))</f>
        <v>#REF!</v>
      </c>
      <c r="O116" s="35" t="e">
        <f>IF('Crisis Indicator Data'!#REF!="No Data",1,IF(#REF!&lt;&gt;"",1,0))</f>
        <v>#REF!</v>
      </c>
      <c r="P116" s="35" t="e">
        <f>IF('Crisis Indicator Data'!#REF!="No Data",1,IF(#REF!&lt;&gt;"",1,0))</f>
        <v>#REF!</v>
      </c>
      <c r="Q116" s="35" t="e">
        <f>IF('Crisis Indicator Data'!#REF!="No Data",1,IF(#REF!&lt;&gt;"",1,0))</f>
        <v>#REF!</v>
      </c>
      <c r="R116" s="35" t="e">
        <f>IF('Crisis Indicator Data'!#REF!="No Data",1,IF(#REF!&lt;&gt;"",1,0))</f>
        <v>#REF!</v>
      </c>
      <c r="S116" s="35" t="e">
        <f>IF('Crisis Indicator Data'!#REF!="No Data",1,IF(#REF!&lt;&gt;"",1,0))</f>
        <v>#REF!</v>
      </c>
      <c r="T116" s="35" t="e">
        <f>IF('Crisis Indicator Data'!#REF!="No Data",1,IF(#REF!&lt;&gt;"",1,0))</f>
        <v>#REF!</v>
      </c>
      <c r="U116" s="35" t="e">
        <f>IF('Crisis Indicator Data'!#REF!="No Data",1,IF(#REF!&lt;&gt;"",1,0))</f>
        <v>#REF!</v>
      </c>
      <c r="V116" s="35" t="e">
        <f>IF('Crisis Indicator Data'!#REF!="No Data",1,IF(#REF!&lt;&gt;"",1,0))</f>
        <v>#REF!</v>
      </c>
      <c r="W116" s="35" t="e">
        <f>IF('Crisis Indicator Data'!#REF!="No Data",1,IF(#REF!&lt;&gt;"",1,0))</f>
        <v>#REF!</v>
      </c>
      <c r="X116" s="35" t="e">
        <f>IF('Crisis Indicator Data'!#REF!="No Data",1,IF(#REF!&lt;&gt;"",1,0))</f>
        <v>#REF!</v>
      </c>
      <c r="Y116" s="35" t="e">
        <f>IF('Crisis Indicator Data'!#REF!="No Data",1,IF(#REF!&lt;&gt;"",1,0))</f>
        <v>#REF!</v>
      </c>
      <c r="Z116" s="35" t="e">
        <f>IF('Crisis Indicator Data'!#REF!="No Data",1,IF(#REF!&lt;&gt;"",1,0))</f>
        <v>#REF!</v>
      </c>
      <c r="AA116" s="35" t="e">
        <f>IF('Crisis Indicator Data'!#REF!="No Data",1,IF(#REF!&lt;&gt;"",1,0))</f>
        <v>#REF!</v>
      </c>
      <c r="AB116" s="35" t="e">
        <f>IF('Crisis Indicator Data'!#REF!="No Data",1,IF(#REF!&lt;&gt;"",1,0))</f>
        <v>#REF!</v>
      </c>
      <c r="AC116" s="35" t="e">
        <f>IF('Crisis Indicator Data'!#REF!="No Data",1,IF(#REF!&lt;&gt;"",1,0))</f>
        <v>#REF!</v>
      </c>
      <c r="AD116" s="35" t="e">
        <f>IF('Crisis Indicator Data'!#REF!="No Data",1,IF(#REF!&lt;&gt;"",1,0))</f>
        <v>#REF!</v>
      </c>
      <c r="AE116" s="35" t="e">
        <f>IF('Crisis Indicator Data'!#REF!="No Data",1,IF(#REF!&lt;&gt;"",1,0))</f>
        <v>#REF!</v>
      </c>
      <c r="AF116" s="35" t="e">
        <f>IF('Crisis Indicator Data'!#REF!="No Data",1,IF(#REF!&lt;&gt;"",1,0))</f>
        <v>#REF!</v>
      </c>
      <c r="AG116" s="35" t="e">
        <f>IF('Crisis Indicator Data'!#REF!="No Data",1,IF(#REF!&lt;&gt;"",1,0))</f>
        <v>#REF!</v>
      </c>
      <c r="AH116" s="35" t="e">
        <f>IF('Crisis Indicator Data'!#REF!="No Data",1,IF(#REF!&lt;&gt;"",1,0))</f>
        <v>#REF!</v>
      </c>
      <c r="AI116" s="35" t="e">
        <f>IF('Crisis Indicator Data'!#REF!="No Data",1,IF(#REF!&lt;&gt;"",1,0))</f>
        <v>#REF!</v>
      </c>
      <c r="AJ116" s="35" t="e">
        <f>IF('Crisis Indicator Data'!#REF!="No Data",1,IF(#REF!&lt;&gt;"",1,0))</f>
        <v>#REF!</v>
      </c>
      <c r="AK116" s="35" t="e">
        <f>IF('Crisis Indicator Data'!#REF!="No Data",1,IF(#REF!&lt;&gt;"",1,0))</f>
        <v>#REF!</v>
      </c>
      <c r="AL116" s="35" t="e">
        <f>IF('Crisis Indicator Data'!#REF!="No Data",1,IF(#REF!&lt;&gt;"",1,0))</f>
        <v>#REF!</v>
      </c>
      <c r="AM116" s="35" t="e">
        <f>IF('Crisis Indicator Data'!#REF!="No Data",1,IF(#REF!&lt;&gt;"",1,0))</f>
        <v>#REF!</v>
      </c>
      <c r="AN116" s="35" t="e">
        <f>IF('Crisis Indicator Data'!#REF!="No Data",1,IF(#REF!&lt;&gt;"",1,0))</f>
        <v>#REF!</v>
      </c>
      <c r="AO116" s="35" t="e">
        <f>IF('Crisis Indicator Data'!#REF!="No Data",1,IF(#REF!&lt;&gt;"",1,0))</f>
        <v>#REF!</v>
      </c>
      <c r="AP116" s="35" t="e">
        <f>IF('Crisis Indicator Data'!#REF!="No Data",1,IF(#REF!&lt;&gt;"",1,0))</f>
        <v>#REF!</v>
      </c>
      <c r="AQ116" s="35" t="e">
        <f>IF('Crisis Indicator Data'!#REF!="No Data",1,IF(#REF!&lt;&gt;"",1,0))</f>
        <v>#REF!</v>
      </c>
      <c r="AR116" s="35" t="e">
        <f>IF('Crisis Indicator Data'!#REF!="No Data",1,IF(#REF!&lt;&gt;"",1,0))</f>
        <v>#REF!</v>
      </c>
      <c r="AS116" s="35" t="e">
        <f>IF('Crisis Indicator Data'!#REF!="No Data",1,IF(#REF!&lt;&gt;"",1,0))</f>
        <v>#REF!</v>
      </c>
      <c r="AT116" s="35" t="e">
        <f>IF('Crisis Indicator Data'!#REF!="No Data",1,IF(#REF!&lt;&gt;"",1,0))</f>
        <v>#REF!</v>
      </c>
      <c r="AU116" s="35" t="e">
        <f>IF('Crisis Indicator Data'!#REF!="No Data",1,IF(#REF!&lt;&gt;"",1,0))</f>
        <v>#REF!</v>
      </c>
      <c r="AV116" s="35" t="e">
        <f>IF('Crisis Indicator Data'!#REF!="No Data",1,IF(#REF!&lt;&gt;"",1,0))</f>
        <v>#REF!</v>
      </c>
      <c r="AW116" s="35" t="e">
        <f>IF('Crisis Indicator Data'!#REF!="No Data",1,IF(#REF!&lt;&gt;"",1,0))</f>
        <v>#REF!</v>
      </c>
      <c r="AX116" s="35" t="e">
        <f>IF('Crisis Indicator Data'!#REF!="No Data",1,IF(#REF!&lt;&gt;"",1,0))</f>
        <v>#REF!</v>
      </c>
      <c r="AY116" s="35" t="e">
        <f>IF('Crisis Indicator Data'!#REF!="No Data",1,IF(#REF!&lt;&gt;"",1,0))</f>
        <v>#REF!</v>
      </c>
      <c r="AZ116" s="35" t="e">
        <f>IF('Crisis Indicator Data'!#REF!="No Data",1,IF(#REF!&lt;&gt;"",1,0))</f>
        <v>#REF!</v>
      </c>
      <c r="BA116" t="e">
        <f t="shared" si="2"/>
        <v>#REF!</v>
      </c>
      <c r="BB116" s="37" t="e">
        <f t="shared" si="3"/>
        <v>#REF!</v>
      </c>
    </row>
    <row r="117" spans="1:54" x14ac:dyDescent="0.35">
      <c r="A117" t="s">
        <v>216</v>
      </c>
      <c r="B117" s="35" t="e">
        <f>IF('Crisis Indicator Data'!#REF!="No Data",1,IF(#REF!&lt;&gt;"",1,0))</f>
        <v>#REF!</v>
      </c>
      <c r="C117" s="35" t="e">
        <f>IF('Crisis Indicator Data'!#REF!="No Data",1,IF(#REF!&lt;&gt;"",1,0))</f>
        <v>#REF!</v>
      </c>
      <c r="D117" s="35" t="e">
        <f>IF('Crisis Indicator Data'!#REF!="No Data",1,IF(#REF!&lt;&gt;"",1,0))</f>
        <v>#REF!</v>
      </c>
      <c r="E117" s="35" t="e">
        <f>IF('Crisis Indicator Data'!#REF!="No Data",1,IF(#REF!&lt;&gt;"",1,0))</f>
        <v>#REF!</v>
      </c>
      <c r="F117" s="35" t="e">
        <f>IF('Crisis Indicator Data'!#REF!="No Data",1,IF(#REF!&lt;&gt;"",1,0))</f>
        <v>#REF!</v>
      </c>
      <c r="G117" s="35" t="e">
        <f>IF('Crisis Indicator Data'!#REF!="No Data",1,IF(#REF!&lt;&gt;"",1,0))</f>
        <v>#REF!</v>
      </c>
      <c r="H117" s="35" t="e">
        <f>IF('Crisis Indicator Data'!#REF!="No Data",1,IF(#REF!&lt;&gt;"",1,0))</f>
        <v>#REF!</v>
      </c>
      <c r="I117" s="35" t="e">
        <f>IF('Crisis Indicator Data'!#REF!="No Data",1,IF(#REF!&lt;&gt;"",1,0))</f>
        <v>#REF!</v>
      </c>
      <c r="J117" s="35" t="e">
        <f>IF('Crisis Indicator Data'!#REF!="No Data",1,IF(#REF!&lt;&gt;"",1,0))</f>
        <v>#REF!</v>
      </c>
      <c r="K117" s="35" t="e">
        <f>IF('Crisis Indicator Data'!#REF!="No Data",1,IF(#REF!&lt;&gt;"",1,0))</f>
        <v>#REF!</v>
      </c>
      <c r="L117" s="35" t="e">
        <f>IF('Crisis Indicator Data'!#REF!="No Data",1,IF(#REF!&lt;&gt;"",1,0))</f>
        <v>#REF!</v>
      </c>
      <c r="M117" s="35" t="e">
        <f>IF('Crisis Indicator Data'!#REF!="No Data",1,IF(#REF!&lt;&gt;"",1,0))</f>
        <v>#REF!</v>
      </c>
      <c r="N117" s="35" t="e">
        <f>IF('Crisis Indicator Data'!#REF!="No Data",1,IF(#REF!&lt;&gt;"",1,0))</f>
        <v>#REF!</v>
      </c>
      <c r="O117" s="35" t="e">
        <f>IF('Crisis Indicator Data'!#REF!="No Data",1,IF(#REF!&lt;&gt;"",1,0))</f>
        <v>#REF!</v>
      </c>
      <c r="P117" s="35" t="e">
        <f>IF('Crisis Indicator Data'!#REF!="No Data",1,IF(#REF!&lt;&gt;"",1,0))</f>
        <v>#REF!</v>
      </c>
      <c r="Q117" s="35" t="e">
        <f>IF('Crisis Indicator Data'!#REF!="No Data",1,IF(#REF!&lt;&gt;"",1,0))</f>
        <v>#REF!</v>
      </c>
      <c r="R117" s="35" t="e">
        <f>IF('Crisis Indicator Data'!#REF!="No Data",1,IF(#REF!&lt;&gt;"",1,0))</f>
        <v>#REF!</v>
      </c>
      <c r="S117" s="35" t="e">
        <f>IF('Crisis Indicator Data'!#REF!="No Data",1,IF(#REF!&lt;&gt;"",1,0))</f>
        <v>#REF!</v>
      </c>
      <c r="T117" s="35" t="e">
        <f>IF('Crisis Indicator Data'!#REF!="No Data",1,IF(#REF!&lt;&gt;"",1,0))</f>
        <v>#REF!</v>
      </c>
      <c r="U117" s="35" t="e">
        <f>IF('Crisis Indicator Data'!#REF!="No Data",1,IF(#REF!&lt;&gt;"",1,0))</f>
        <v>#REF!</v>
      </c>
      <c r="V117" s="35" t="e">
        <f>IF('Crisis Indicator Data'!#REF!="No Data",1,IF(#REF!&lt;&gt;"",1,0))</f>
        <v>#REF!</v>
      </c>
      <c r="W117" s="35" t="e">
        <f>IF('Crisis Indicator Data'!#REF!="No Data",1,IF(#REF!&lt;&gt;"",1,0))</f>
        <v>#REF!</v>
      </c>
      <c r="X117" s="35" t="e">
        <f>IF('Crisis Indicator Data'!#REF!="No Data",1,IF(#REF!&lt;&gt;"",1,0))</f>
        <v>#REF!</v>
      </c>
      <c r="Y117" s="35" t="e">
        <f>IF('Crisis Indicator Data'!#REF!="No Data",1,IF(#REF!&lt;&gt;"",1,0))</f>
        <v>#REF!</v>
      </c>
      <c r="Z117" s="35" t="e">
        <f>IF('Crisis Indicator Data'!#REF!="No Data",1,IF(#REF!&lt;&gt;"",1,0))</f>
        <v>#REF!</v>
      </c>
      <c r="AA117" s="35" t="e">
        <f>IF('Crisis Indicator Data'!#REF!="No Data",1,IF(#REF!&lt;&gt;"",1,0))</f>
        <v>#REF!</v>
      </c>
      <c r="AB117" s="35" t="e">
        <f>IF('Crisis Indicator Data'!#REF!="No Data",1,IF(#REF!&lt;&gt;"",1,0))</f>
        <v>#REF!</v>
      </c>
      <c r="AC117" s="35" t="e">
        <f>IF('Crisis Indicator Data'!#REF!="No Data",1,IF(#REF!&lt;&gt;"",1,0))</f>
        <v>#REF!</v>
      </c>
      <c r="AD117" s="35" t="e">
        <f>IF('Crisis Indicator Data'!#REF!="No Data",1,IF(#REF!&lt;&gt;"",1,0))</f>
        <v>#REF!</v>
      </c>
      <c r="AE117" s="35" t="e">
        <f>IF('Crisis Indicator Data'!#REF!="No Data",1,IF(#REF!&lt;&gt;"",1,0))</f>
        <v>#REF!</v>
      </c>
      <c r="AF117" s="35" t="e">
        <f>IF('Crisis Indicator Data'!#REF!="No Data",1,IF(#REF!&lt;&gt;"",1,0))</f>
        <v>#REF!</v>
      </c>
      <c r="AG117" s="35" t="e">
        <f>IF('Crisis Indicator Data'!#REF!="No Data",1,IF(#REF!&lt;&gt;"",1,0))</f>
        <v>#REF!</v>
      </c>
      <c r="AH117" s="35" t="e">
        <f>IF('Crisis Indicator Data'!#REF!="No Data",1,IF(#REF!&lt;&gt;"",1,0))</f>
        <v>#REF!</v>
      </c>
      <c r="AI117" s="35" t="e">
        <f>IF('Crisis Indicator Data'!#REF!="No Data",1,IF(#REF!&lt;&gt;"",1,0))</f>
        <v>#REF!</v>
      </c>
      <c r="AJ117" s="35" t="e">
        <f>IF('Crisis Indicator Data'!#REF!="No Data",1,IF(#REF!&lt;&gt;"",1,0))</f>
        <v>#REF!</v>
      </c>
      <c r="AK117" s="35" t="e">
        <f>IF('Crisis Indicator Data'!#REF!="No Data",1,IF(#REF!&lt;&gt;"",1,0))</f>
        <v>#REF!</v>
      </c>
      <c r="AL117" s="35" t="e">
        <f>IF('Crisis Indicator Data'!#REF!="No Data",1,IF(#REF!&lt;&gt;"",1,0))</f>
        <v>#REF!</v>
      </c>
      <c r="AM117" s="35" t="e">
        <f>IF('Crisis Indicator Data'!#REF!="No Data",1,IF(#REF!&lt;&gt;"",1,0))</f>
        <v>#REF!</v>
      </c>
      <c r="AN117" s="35" t="e">
        <f>IF('Crisis Indicator Data'!#REF!="No Data",1,IF(#REF!&lt;&gt;"",1,0))</f>
        <v>#REF!</v>
      </c>
      <c r="AO117" s="35" t="e">
        <f>IF('Crisis Indicator Data'!#REF!="No Data",1,IF(#REF!&lt;&gt;"",1,0))</f>
        <v>#REF!</v>
      </c>
      <c r="AP117" s="35" t="e">
        <f>IF('Crisis Indicator Data'!#REF!="No Data",1,IF(#REF!&lt;&gt;"",1,0))</f>
        <v>#REF!</v>
      </c>
      <c r="AQ117" s="35" t="e">
        <f>IF('Crisis Indicator Data'!#REF!="No Data",1,IF(#REF!&lt;&gt;"",1,0))</f>
        <v>#REF!</v>
      </c>
      <c r="AR117" s="35" t="e">
        <f>IF('Crisis Indicator Data'!#REF!="No Data",1,IF(#REF!&lt;&gt;"",1,0))</f>
        <v>#REF!</v>
      </c>
      <c r="AS117" s="35" t="e">
        <f>IF('Crisis Indicator Data'!#REF!="No Data",1,IF(#REF!&lt;&gt;"",1,0))</f>
        <v>#REF!</v>
      </c>
      <c r="AT117" s="35" t="e">
        <f>IF('Crisis Indicator Data'!#REF!="No Data",1,IF(#REF!&lt;&gt;"",1,0))</f>
        <v>#REF!</v>
      </c>
      <c r="AU117" s="35" t="e">
        <f>IF('Crisis Indicator Data'!#REF!="No Data",1,IF(#REF!&lt;&gt;"",1,0))</f>
        <v>#REF!</v>
      </c>
      <c r="AV117" s="35" t="e">
        <f>IF('Crisis Indicator Data'!#REF!="No Data",1,IF(#REF!&lt;&gt;"",1,0))</f>
        <v>#REF!</v>
      </c>
      <c r="AW117" s="35" t="e">
        <f>IF('Crisis Indicator Data'!#REF!="No Data",1,IF(#REF!&lt;&gt;"",1,0))</f>
        <v>#REF!</v>
      </c>
      <c r="AX117" s="35" t="e">
        <f>IF('Crisis Indicator Data'!#REF!="No Data",1,IF(#REF!&lt;&gt;"",1,0))</f>
        <v>#REF!</v>
      </c>
      <c r="AY117" s="35" t="e">
        <f>IF('Crisis Indicator Data'!#REF!="No Data",1,IF(#REF!&lt;&gt;"",1,0))</f>
        <v>#REF!</v>
      </c>
      <c r="AZ117" s="35" t="e">
        <f>IF('Crisis Indicator Data'!#REF!="No Data",1,IF(#REF!&lt;&gt;"",1,0))</f>
        <v>#REF!</v>
      </c>
      <c r="BA117" t="e">
        <f t="shared" si="2"/>
        <v>#REF!</v>
      </c>
      <c r="BB117" s="37" t="e">
        <f t="shared" si="3"/>
        <v>#REF!</v>
      </c>
    </row>
    <row r="118" spans="1:54" x14ac:dyDescent="0.35">
      <c r="A118" t="s">
        <v>218</v>
      </c>
      <c r="B118" s="35" t="e">
        <f>IF('Crisis Indicator Data'!#REF!="No Data",1,IF(#REF!&lt;&gt;"",1,0))</f>
        <v>#REF!</v>
      </c>
      <c r="C118" s="35" t="e">
        <f>IF('Crisis Indicator Data'!#REF!="No Data",1,IF(#REF!&lt;&gt;"",1,0))</f>
        <v>#REF!</v>
      </c>
      <c r="D118" s="35" t="e">
        <f>IF('Crisis Indicator Data'!#REF!="No Data",1,IF(#REF!&lt;&gt;"",1,0))</f>
        <v>#REF!</v>
      </c>
      <c r="E118" s="35" t="e">
        <f>IF('Crisis Indicator Data'!#REF!="No Data",1,IF(#REF!&lt;&gt;"",1,0))</f>
        <v>#REF!</v>
      </c>
      <c r="F118" s="35" t="e">
        <f>IF('Crisis Indicator Data'!#REF!="No Data",1,IF(#REF!&lt;&gt;"",1,0))</f>
        <v>#REF!</v>
      </c>
      <c r="G118" s="35" t="e">
        <f>IF('Crisis Indicator Data'!#REF!="No Data",1,IF(#REF!&lt;&gt;"",1,0))</f>
        <v>#REF!</v>
      </c>
      <c r="H118" s="35" t="e">
        <f>IF('Crisis Indicator Data'!#REF!="No Data",1,IF(#REF!&lt;&gt;"",1,0))</f>
        <v>#REF!</v>
      </c>
      <c r="I118" s="35" t="e">
        <f>IF('Crisis Indicator Data'!#REF!="No Data",1,IF(#REF!&lt;&gt;"",1,0))</f>
        <v>#REF!</v>
      </c>
      <c r="J118" s="35" t="e">
        <f>IF('Crisis Indicator Data'!#REF!="No Data",1,IF(#REF!&lt;&gt;"",1,0))</f>
        <v>#REF!</v>
      </c>
      <c r="K118" s="35" t="e">
        <f>IF('Crisis Indicator Data'!#REF!="No Data",1,IF(#REF!&lt;&gt;"",1,0))</f>
        <v>#REF!</v>
      </c>
      <c r="L118" s="35" t="e">
        <f>IF('Crisis Indicator Data'!#REF!="No Data",1,IF(#REF!&lt;&gt;"",1,0))</f>
        <v>#REF!</v>
      </c>
      <c r="M118" s="35" t="e">
        <f>IF('Crisis Indicator Data'!#REF!="No Data",1,IF(#REF!&lt;&gt;"",1,0))</f>
        <v>#REF!</v>
      </c>
      <c r="N118" s="35" t="e">
        <f>IF('Crisis Indicator Data'!#REF!="No Data",1,IF(#REF!&lt;&gt;"",1,0))</f>
        <v>#REF!</v>
      </c>
      <c r="O118" s="35" t="e">
        <f>IF('Crisis Indicator Data'!#REF!="No Data",1,IF(#REF!&lt;&gt;"",1,0))</f>
        <v>#REF!</v>
      </c>
      <c r="P118" s="35" t="e">
        <f>IF('Crisis Indicator Data'!#REF!="No Data",1,IF(#REF!&lt;&gt;"",1,0))</f>
        <v>#REF!</v>
      </c>
      <c r="Q118" s="35" t="e">
        <f>IF('Crisis Indicator Data'!#REF!="No Data",1,IF(#REF!&lt;&gt;"",1,0))</f>
        <v>#REF!</v>
      </c>
      <c r="R118" s="35" t="e">
        <f>IF('Crisis Indicator Data'!#REF!="No Data",1,IF(#REF!&lt;&gt;"",1,0))</f>
        <v>#REF!</v>
      </c>
      <c r="S118" s="35" t="e">
        <f>IF('Crisis Indicator Data'!#REF!="No Data",1,IF(#REF!&lt;&gt;"",1,0))</f>
        <v>#REF!</v>
      </c>
      <c r="T118" s="35" t="e">
        <f>IF('Crisis Indicator Data'!#REF!="No Data",1,IF(#REF!&lt;&gt;"",1,0))</f>
        <v>#REF!</v>
      </c>
      <c r="U118" s="35" t="e">
        <f>IF('Crisis Indicator Data'!#REF!="No Data",1,IF(#REF!&lt;&gt;"",1,0))</f>
        <v>#REF!</v>
      </c>
      <c r="V118" s="35" t="e">
        <f>IF('Crisis Indicator Data'!#REF!="No Data",1,IF(#REF!&lt;&gt;"",1,0))</f>
        <v>#REF!</v>
      </c>
      <c r="W118" s="35" t="e">
        <f>IF('Crisis Indicator Data'!#REF!="No Data",1,IF(#REF!&lt;&gt;"",1,0))</f>
        <v>#REF!</v>
      </c>
      <c r="X118" s="35" t="e">
        <f>IF('Crisis Indicator Data'!#REF!="No Data",1,IF(#REF!&lt;&gt;"",1,0))</f>
        <v>#REF!</v>
      </c>
      <c r="Y118" s="35" t="e">
        <f>IF('Crisis Indicator Data'!#REF!="No Data",1,IF(#REF!&lt;&gt;"",1,0))</f>
        <v>#REF!</v>
      </c>
      <c r="Z118" s="35" t="e">
        <f>IF('Crisis Indicator Data'!#REF!="No Data",1,IF(#REF!&lt;&gt;"",1,0))</f>
        <v>#REF!</v>
      </c>
      <c r="AA118" s="35" t="e">
        <f>IF('Crisis Indicator Data'!#REF!="No Data",1,IF(#REF!&lt;&gt;"",1,0))</f>
        <v>#REF!</v>
      </c>
      <c r="AB118" s="35" t="e">
        <f>IF('Crisis Indicator Data'!#REF!="No Data",1,IF(#REF!&lt;&gt;"",1,0))</f>
        <v>#REF!</v>
      </c>
      <c r="AC118" s="35" t="e">
        <f>IF('Crisis Indicator Data'!#REF!="No Data",1,IF(#REF!&lt;&gt;"",1,0))</f>
        <v>#REF!</v>
      </c>
      <c r="AD118" s="35" t="e">
        <f>IF('Crisis Indicator Data'!#REF!="No Data",1,IF(#REF!&lt;&gt;"",1,0))</f>
        <v>#REF!</v>
      </c>
      <c r="AE118" s="35" t="e">
        <f>IF('Crisis Indicator Data'!#REF!="No Data",1,IF(#REF!&lt;&gt;"",1,0))</f>
        <v>#REF!</v>
      </c>
      <c r="AF118" s="35" t="e">
        <f>IF('Crisis Indicator Data'!#REF!="No Data",1,IF(#REF!&lt;&gt;"",1,0))</f>
        <v>#REF!</v>
      </c>
      <c r="AG118" s="35" t="e">
        <f>IF('Crisis Indicator Data'!#REF!="No Data",1,IF(#REF!&lt;&gt;"",1,0))</f>
        <v>#REF!</v>
      </c>
      <c r="AH118" s="35" t="e">
        <f>IF('Crisis Indicator Data'!#REF!="No Data",1,IF(#REF!&lt;&gt;"",1,0))</f>
        <v>#REF!</v>
      </c>
      <c r="AI118" s="35" t="e">
        <f>IF('Crisis Indicator Data'!#REF!="No Data",1,IF(#REF!&lt;&gt;"",1,0))</f>
        <v>#REF!</v>
      </c>
      <c r="AJ118" s="35" t="e">
        <f>IF('Crisis Indicator Data'!#REF!="No Data",1,IF(#REF!&lt;&gt;"",1,0))</f>
        <v>#REF!</v>
      </c>
      <c r="AK118" s="35" t="e">
        <f>IF('Crisis Indicator Data'!#REF!="No Data",1,IF(#REF!&lt;&gt;"",1,0))</f>
        <v>#REF!</v>
      </c>
      <c r="AL118" s="35" t="e">
        <f>IF('Crisis Indicator Data'!#REF!="No Data",1,IF(#REF!&lt;&gt;"",1,0))</f>
        <v>#REF!</v>
      </c>
      <c r="AM118" s="35" t="e">
        <f>IF('Crisis Indicator Data'!#REF!="No Data",1,IF(#REF!&lt;&gt;"",1,0))</f>
        <v>#REF!</v>
      </c>
      <c r="AN118" s="35" t="e">
        <f>IF('Crisis Indicator Data'!#REF!="No Data",1,IF(#REF!&lt;&gt;"",1,0))</f>
        <v>#REF!</v>
      </c>
      <c r="AO118" s="35" t="e">
        <f>IF('Crisis Indicator Data'!#REF!="No Data",1,IF(#REF!&lt;&gt;"",1,0))</f>
        <v>#REF!</v>
      </c>
      <c r="AP118" s="35" t="e">
        <f>IF('Crisis Indicator Data'!#REF!="No Data",1,IF(#REF!&lt;&gt;"",1,0))</f>
        <v>#REF!</v>
      </c>
      <c r="AQ118" s="35" t="e">
        <f>IF('Crisis Indicator Data'!#REF!="No Data",1,IF(#REF!&lt;&gt;"",1,0))</f>
        <v>#REF!</v>
      </c>
      <c r="AR118" s="35" t="e">
        <f>IF('Crisis Indicator Data'!#REF!="No Data",1,IF(#REF!&lt;&gt;"",1,0))</f>
        <v>#REF!</v>
      </c>
      <c r="AS118" s="35" t="e">
        <f>IF('Crisis Indicator Data'!#REF!="No Data",1,IF(#REF!&lt;&gt;"",1,0))</f>
        <v>#REF!</v>
      </c>
      <c r="AT118" s="35" t="e">
        <f>IF('Crisis Indicator Data'!#REF!="No Data",1,IF(#REF!&lt;&gt;"",1,0))</f>
        <v>#REF!</v>
      </c>
      <c r="AU118" s="35" t="e">
        <f>IF('Crisis Indicator Data'!#REF!="No Data",1,IF(#REF!&lt;&gt;"",1,0))</f>
        <v>#REF!</v>
      </c>
      <c r="AV118" s="35" t="e">
        <f>IF('Crisis Indicator Data'!#REF!="No Data",1,IF(#REF!&lt;&gt;"",1,0))</f>
        <v>#REF!</v>
      </c>
      <c r="AW118" s="35" t="e">
        <f>IF('Crisis Indicator Data'!#REF!="No Data",1,IF(#REF!&lt;&gt;"",1,0))</f>
        <v>#REF!</v>
      </c>
      <c r="AX118" s="35" t="e">
        <f>IF('Crisis Indicator Data'!#REF!="No Data",1,IF(#REF!&lt;&gt;"",1,0))</f>
        <v>#REF!</v>
      </c>
      <c r="AY118" s="35" t="e">
        <f>IF('Crisis Indicator Data'!#REF!="No Data",1,IF(#REF!&lt;&gt;"",1,0))</f>
        <v>#REF!</v>
      </c>
      <c r="AZ118" s="35" t="e">
        <f>IF('Crisis Indicator Data'!#REF!="No Data",1,IF(#REF!&lt;&gt;"",1,0))</f>
        <v>#REF!</v>
      </c>
      <c r="BA118" t="e">
        <f t="shared" si="2"/>
        <v>#REF!</v>
      </c>
      <c r="BB118" s="37" t="e">
        <f t="shared" si="3"/>
        <v>#REF!</v>
      </c>
    </row>
    <row r="119" spans="1:54" x14ac:dyDescent="0.35">
      <c r="A119" t="s">
        <v>219</v>
      </c>
      <c r="B119" s="35" t="e">
        <f>IF('Crisis Indicator Data'!#REF!="No Data",1,IF(#REF!&lt;&gt;"",1,0))</f>
        <v>#REF!</v>
      </c>
      <c r="C119" s="35" t="e">
        <f>IF('Crisis Indicator Data'!#REF!="No Data",1,IF(#REF!&lt;&gt;"",1,0))</f>
        <v>#REF!</v>
      </c>
      <c r="D119" s="35" t="e">
        <f>IF('Crisis Indicator Data'!#REF!="No Data",1,IF(#REF!&lt;&gt;"",1,0))</f>
        <v>#REF!</v>
      </c>
      <c r="E119" s="35" t="e">
        <f>IF('Crisis Indicator Data'!#REF!="No Data",1,IF(#REF!&lt;&gt;"",1,0))</f>
        <v>#REF!</v>
      </c>
      <c r="F119" s="35" t="e">
        <f>IF('Crisis Indicator Data'!#REF!="No Data",1,IF(#REF!&lt;&gt;"",1,0))</f>
        <v>#REF!</v>
      </c>
      <c r="G119" s="35" t="e">
        <f>IF('Crisis Indicator Data'!#REF!="No Data",1,IF(#REF!&lt;&gt;"",1,0))</f>
        <v>#REF!</v>
      </c>
      <c r="H119" s="35" t="e">
        <f>IF('Crisis Indicator Data'!#REF!="No Data",1,IF(#REF!&lt;&gt;"",1,0))</f>
        <v>#REF!</v>
      </c>
      <c r="I119" s="35" t="e">
        <f>IF('Crisis Indicator Data'!#REF!="No Data",1,IF(#REF!&lt;&gt;"",1,0))</f>
        <v>#REF!</v>
      </c>
      <c r="J119" s="35" t="e">
        <f>IF('Crisis Indicator Data'!#REF!="No Data",1,IF(#REF!&lt;&gt;"",1,0))</f>
        <v>#REF!</v>
      </c>
      <c r="K119" s="35" t="e">
        <f>IF('Crisis Indicator Data'!#REF!="No Data",1,IF(#REF!&lt;&gt;"",1,0))</f>
        <v>#REF!</v>
      </c>
      <c r="L119" s="35" t="e">
        <f>IF('Crisis Indicator Data'!#REF!="No Data",1,IF(#REF!&lt;&gt;"",1,0))</f>
        <v>#REF!</v>
      </c>
      <c r="M119" s="35" t="e">
        <f>IF('Crisis Indicator Data'!#REF!="No Data",1,IF(#REF!&lt;&gt;"",1,0))</f>
        <v>#REF!</v>
      </c>
      <c r="N119" s="35" t="e">
        <f>IF('Crisis Indicator Data'!#REF!="No Data",1,IF(#REF!&lt;&gt;"",1,0))</f>
        <v>#REF!</v>
      </c>
      <c r="O119" s="35" t="e">
        <f>IF('Crisis Indicator Data'!#REF!="No Data",1,IF(#REF!&lt;&gt;"",1,0))</f>
        <v>#REF!</v>
      </c>
      <c r="P119" s="35" t="e">
        <f>IF('Crisis Indicator Data'!#REF!="No Data",1,IF(#REF!&lt;&gt;"",1,0))</f>
        <v>#REF!</v>
      </c>
      <c r="Q119" s="35" t="e">
        <f>IF('Crisis Indicator Data'!#REF!="No Data",1,IF(#REF!&lt;&gt;"",1,0))</f>
        <v>#REF!</v>
      </c>
      <c r="R119" s="35" t="e">
        <f>IF('Crisis Indicator Data'!#REF!="No Data",1,IF(#REF!&lt;&gt;"",1,0))</f>
        <v>#REF!</v>
      </c>
      <c r="S119" s="35" t="e">
        <f>IF('Crisis Indicator Data'!#REF!="No Data",1,IF(#REF!&lt;&gt;"",1,0))</f>
        <v>#REF!</v>
      </c>
      <c r="T119" s="35" t="e">
        <f>IF('Crisis Indicator Data'!#REF!="No Data",1,IF(#REF!&lt;&gt;"",1,0))</f>
        <v>#REF!</v>
      </c>
      <c r="U119" s="35" t="e">
        <f>IF('Crisis Indicator Data'!#REF!="No Data",1,IF(#REF!&lt;&gt;"",1,0))</f>
        <v>#REF!</v>
      </c>
      <c r="V119" s="35" t="e">
        <f>IF('Crisis Indicator Data'!#REF!="No Data",1,IF(#REF!&lt;&gt;"",1,0))</f>
        <v>#REF!</v>
      </c>
      <c r="W119" s="35" t="e">
        <f>IF('Crisis Indicator Data'!#REF!="No Data",1,IF(#REF!&lt;&gt;"",1,0))</f>
        <v>#REF!</v>
      </c>
      <c r="X119" s="35" t="e">
        <f>IF('Crisis Indicator Data'!#REF!="No Data",1,IF(#REF!&lt;&gt;"",1,0))</f>
        <v>#REF!</v>
      </c>
      <c r="Y119" s="35" t="e">
        <f>IF('Crisis Indicator Data'!#REF!="No Data",1,IF(#REF!&lt;&gt;"",1,0))</f>
        <v>#REF!</v>
      </c>
      <c r="Z119" s="35" t="e">
        <f>IF('Crisis Indicator Data'!#REF!="No Data",1,IF(#REF!&lt;&gt;"",1,0))</f>
        <v>#REF!</v>
      </c>
      <c r="AA119" s="35" t="e">
        <f>IF('Crisis Indicator Data'!#REF!="No Data",1,IF(#REF!&lt;&gt;"",1,0))</f>
        <v>#REF!</v>
      </c>
      <c r="AB119" s="35" t="e">
        <f>IF('Crisis Indicator Data'!#REF!="No Data",1,IF(#REF!&lt;&gt;"",1,0))</f>
        <v>#REF!</v>
      </c>
      <c r="AC119" s="35" t="e">
        <f>IF('Crisis Indicator Data'!#REF!="No Data",1,IF(#REF!&lt;&gt;"",1,0))</f>
        <v>#REF!</v>
      </c>
      <c r="AD119" s="35" t="e">
        <f>IF('Crisis Indicator Data'!#REF!="No Data",1,IF(#REF!&lt;&gt;"",1,0))</f>
        <v>#REF!</v>
      </c>
      <c r="AE119" s="35" t="e">
        <f>IF('Crisis Indicator Data'!#REF!="No Data",1,IF(#REF!&lt;&gt;"",1,0))</f>
        <v>#REF!</v>
      </c>
      <c r="AF119" s="35" t="e">
        <f>IF('Crisis Indicator Data'!#REF!="No Data",1,IF(#REF!&lt;&gt;"",1,0))</f>
        <v>#REF!</v>
      </c>
      <c r="AG119" s="35" t="e">
        <f>IF('Crisis Indicator Data'!#REF!="No Data",1,IF(#REF!&lt;&gt;"",1,0))</f>
        <v>#REF!</v>
      </c>
      <c r="AH119" s="35" t="e">
        <f>IF('Crisis Indicator Data'!#REF!="No Data",1,IF(#REF!&lt;&gt;"",1,0))</f>
        <v>#REF!</v>
      </c>
      <c r="AI119" s="35" t="e">
        <f>IF('Crisis Indicator Data'!#REF!="No Data",1,IF(#REF!&lt;&gt;"",1,0))</f>
        <v>#REF!</v>
      </c>
      <c r="AJ119" s="35" t="e">
        <f>IF('Crisis Indicator Data'!#REF!="No Data",1,IF(#REF!&lt;&gt;"",1,0))</f>
        <v>#REF!</v>
      </c>
      <c r="AK119" s="35" t="e">
        <f>IF('Crisis Indicator Data'!#REF!="No Data",1,IF(#REF!&lt;&gt;"",1,0))</f>
        <v>#REF!</v>
      </c>
      <c r="AL119" s="35" t="e">
        <f>IF('Crisis Indicator Data'!#REF!="No Data",1,IF(#REF!&lt;&gt;"",1,0))</f>
        <v>#REF!</v>
      </c>
      <c r="AM119" s="35" t="e">
        <f>IF('Crisis Indicator Data'!#REF!="No Data",1,IF(#REF!&lt;&gt;"",1,0))</f>
        <v>#REF!</v>
      </c>
      <c r="AN119" s="35" t="e">
        <f>IF('Crisis Indicator Data'!#REF!="No Data",1,IF(#REF!&lt;&gt;"",1,0))</f>
        <v>#REF!</v>
      </c>
      <c r="AO119" s="35" t="e">
        <f>IF('Crisis Indicator Data'!#REF!="No Data",1,IF(#REF!&lt;&gt;"",1,0))</f>
        <v>#REF!</v>
      </c>
      <c r="AP119" s="35" t="e">
        <f>IF('Crisis Indicator Data'!#REF!="No Data",1,IF(#REF!&lt;&gt;"",1,0))</f>
        <v>#REF!</v>
      </c>
      <c r="AQ119" s="35" t="e">
        <f>IF('Crisis Indicator Data'!#REF!="No Data",1,IF(#REF!&lt;&gt;"",1,0))</f>
        <v>#REF!</v>
      </c>
      <c r="AR119" s="35" t="e">
        <f>IF('Crisis Indicator Data'!#REF!="No Data",1,IF(#REF!&lt;&gt;"",1,0))</f>
        <v>#REF!</v>
      </c>
      <c r="AS119" s="35" t="e">
        <f>IF('Crisis Indicator Data'!#REF!="No Data",1,IF(#REF!&lt;&gt;"",1,0))</f>
        <v>#REF!</v>
      </c>
      <c r="AT119" s="35" t="e">
        <f>IF('Crisis Indicator Data'!#REF!="No Data",1,IF(#REF!&lt;&gt;"",1,0))</f>
        <v>#REF!</v>
      </c>
      <c r="AU119" s="35" t="e">
        <f>IF('Crisis Indicator Data'!#REF!="No Data",1,IF(#REF!&lt;&gt;"",1,0))</f>
        <v>#REF!</v>
      </c>
      <c r="AV119" s="35" t="e">
        <f>IF('Crisis Indicator Data'!#REF!="No Data",1,IF(#REF!&lt;&gt;"",1,0))</f>
        <v>#REF!</v>
      </c>
      <c r="AW119" s="35" t="e">
        <f>IF('Crisis Indicator Data'!#REF!="No Data",1,IF(#REF!&lt;&gt;"",1,0))</f>
        <v>#REF!</v>
      </c>
      <c r="AX119" s="35" t="e">
        <f>IF('Crisis Indicator Data'!#REF!="No Data",1,IF(#REF!&lt;&gt;"",1,0))</f>
        <v>#REF!</v>
      </c>
      <c r="AY119" s="35" t="e">
        <f>IF('Crisis Indicator Data'!#REF!="No Data",1,IF(#REF!&lt;&gt;"",1,0))</f>
        <v>#REF!</v>
      </c>
      <c r="AZ119" s="35" t="e">
        <f>IF('Crisis Indicator Data'!#REF!="No Data",1,IF(#REF!&lt;&gt;"",1,0))</f>
        <v>#REF!</v>
      </c>
      <c r="BA119" t="e">
        <f t="shared" si="2"/>
        <v>#REF!</v>
      </c>
      <c r="BB119" s="37" t="e">
        <f t="shared" si="3"/>
        <v>#REF!</v>
      </c>
    </row>
    <row r="120" spans="1:54" x14ac:dyDescent="0.35">
      <c r="A120" t="s">
        <v>221</v>
      </c>
      <c r="B120" s="35" t="e">
        <f>IF('Crisis Indicator Data'!#REF!="No Data",1,IF(#REF!&lt;&gt;"",1,0))</f>
        <v>#REF!</v>
      </c>
      <c r="C120" s="35" t="e">
        <f>IF('Crisis Indicator Data'!#REF!="No Data",1,IF(#REF!&lt;&gt;"",1,0))</f>
        <v>#REF!</v>
      </c>
      <c r="D120" s="35" t="e">
        <f>IF('Crisis Indicator Data'!#REF!="No Data",1,IF(#REF!&lt;&gt;"",1,0))</f>
        <v>#REF!</v>
      </c>
      <c r="E120" s="35" t="e">
        <f>IF('Crisis Indicator Data'!#REF!="No Data",1,IF(#REF!&lt;&gt;"",1,0))</f>
        <v>#REF!</v>
      </c>
      <c r="F120" s="35" t="e">
        <f>IF('Crisis Indicator Data'!#REF!="No Data",1,IF(#REF!&lt;&gt;"",1,0))</f>
        <v>#REF!</v>
      </c>
      <c r="G120" s="35" t="e">
        <f>IF('Crisis Indicator Data'!#REF!="No Data",1,IF(#REF!&lt;&gt;"",1,0))</f>
        <v>#REF!</v>
      </c>
      <c r="H120" s="35" t="e">
        <f>IF('Crisis Indicator Data'!#REF!="No Data",1,IF(#REF!&lt;&gt;"",1,0))</f>
        <v>#REF!</v>
      </c>
      <c r="I120" s="35" t="e">
        <f>IF('Crisis Indicator Data'!#REF!="No Data",1,IF(#REF!&lt;&gt;"",1,0))</f>
        <v>#REF!</v>
      </c>
      <c r="J120" s="35" t="e">
        <f>IF('Crisis Indicator Data'!#REF!="No Data",1,IF(#REF!&lt;&gt;"",1,0))</f>
        <v>#REF!</v>
      </c>
      <c r="K120" s="35" t="e">
        <f>IF('Crisis Indicator Data'!#REF!="No Data",1,IF(#REF!&lt;&gt;"",1,0))</f>
        <v>#REF!</v>
      </c>
      <c r="L120" s="35" t="e">
        <f>IF('Crisis Indicator Data'!#REF!="No Data",1,IF(#REF!&lt;&gt;"",1,0))</f>
        <v>#REF!</v>
      </c>
      <c r="M120" s="35" t="e">
        <f>IF('Crisis Indicator Data'!#REF!="No Data",1,IF(#REF!&lt;&gt;"",1,0))</f>
        <v>#REF!</v>
      </c>
      <c r="N120" s="35" t="e">
        <f>IF('Crisis Indicator Data'!#REF!="No Data",1,IF(#REF!&lt;&gt;"",1,0))</f>
        <v>#REF!</v>
      </c>
      <c r="O120" s="35" t="e">
        <f>IF('Crisis Indicator Data'!#REF!="No Data",1,IF(#REF!&lt;&gt;"",1,0))</f>
        <v>#REF!</v>
      </c>
      <c r="P120" s="35" t="e">
        <f>IF('Crisis Indicator Data'!#REF!="No Data",1,IF(#REF!&lt;&gt;"",1,0))</f>
        <v>#REF!</v>
      </c>
      <c r="Q120" s="35" t="e">
        <f>IF('Crisis Indicator Data'!#REF!="No Data",1,IF(#REF!&lt;&gt;"",1,0))</f>
        <v>#REF!</v>
      </c>
      <c r="R120" s="35" t="e">
        <f>IF('Crisis Indicator Data'!#REF!="No Data",1,IF(#REF!&lt;&gt;"",1,0))</f>
        <v>#REF!</v>
      </c>
      <c r="S120" s="35" t="e">
        <f>IF('Crisis Indicator Data'!#REF!="No Data",1,IF(#REF!&lt;&gt;"",1,0))</f>
        <v>#REF!</v>
      </c>
      <c r="T120" s="35" t="e">
        <f>IF('Crisis Indicator Data'!#REF!="No Data",1,IF(#REF!&lt;&gt;"",1,0))</f>
        <v>#REF!</v>
      </c>
      <c r="U120" s="35" t="e">
        <f>IF('Crisis Indicator Data'!#REF!="No Data",1,IF(#REF!&lt;&gt;"",1,0))</f>
        <v>#REF!</v>
      </c>
      <c r="V120" s="35" t="e">
        <f>IF('Crisis Indicator Data'!#REF!="No Data",1,IF(#REF!&lt;&gt;"",1,0))</f>
        <v>#REF!</v>
      </c>
      <c r="W120" s="35" t="e">
        <f>IF('Crisis Indicator Data'!#REF!="No Data",1,IF(#REF!&lt;&gt;"",1,0))</f>
        <v>#REF!</v>
      </c>
      <c r="X120" s="35" t="e">
        <f>IF('Crisis Indicator Data'!#REF!="No Data",1,IF(#REF!&lt;&gt;"",1,0))</f>
        <v>#REF!</v>
      </c>
      <c r="Y120" s="35" t="e">
        <f>IF('Crisis Indicator Data'!#REF!="No Data",1,IF(#REF!&lt;&gt;"",1,0))</f>
        <v>#REF!</v>
      </c>
      <c r="Z120" s="35" t="e">
        <f>IF('Crisis Indicator Data'!#REF!="No Data",1,IF(#REF!&lt;&gt;"",1,0))</f>
        <v>#REF!</v>
      </c>
      <c r="AA120" s="35" t="e">
        <f>IF('Crisis Indicator Data'!#REF!="No Data",1,IF(#REF!&lt;&gt;"",1,0))</f>
        <v>#REF!</v>
      </c>
      <c r="AB120" s="35" t="e">
        <f>IF('Crisis Indicator Data'!#REF!="No Data",1,IF(#REF!&lt;&gt;"",1,0))</f>
        <v>#REF!</v>
      </c>
      <c r="AC120" s="35" t="e">
        <f>IF('Crisis Indicator Data'!#REF!="No Data",1,IF(#REF!&lt;&gt;"",1,0))</f>
        <v>#REF!</v>
      </c>
      <c r="AD120" s="35" t="e">
        <f>IF('Crisis Indicator Data'!#REF!="No Data",1,IF(#REF!&lt;&gt;"",1,0))</f>
        <v>#REF!</v>
      </c>
      <c r="AE120" s="35" t="e">
        <f>IF('Crisis Indicator Data'!#REF!="No Data",1,IF(#REF!&lt;&gt;"",1,0))</f>
        <v>#REF!</v>
      </c>
      <c r="AF120" s="35" t="e">
        <f>IF('Crisis Indicator Data'!#REF!="No Data",1,IF(#REF!&lt;&gt;"",1,0))</f>
        <v>#REF!</v>
      </c>
      <c r="AG120" s="35" t="e">
        <f>IF('Crisis Indicator Data'!#REF!="No Data",1,IF(#REF!&lt;&gt;"",1,0))</f>
        <v>#REF!</v>
      </c>
      <c r="AH120" s="35" t="e">
        <f>IF('Crisis Indicator Data'!#REF!="No Data",1,IF(#REF!&lt;&gt;"",1,0))</f>
        <v>#REF!</v>
      </c>
      <c r="AI120" s="35" t="e">
        <f>IF('Crisis Indicator Data'!#REF!="No Data",1,IF(#REF!&lt;&gt;"",1,0))</f>
        <v>#REF!</v>
      </c>
      <c r="AJ120" s="35" t="e">
        <f>IF('Crisis Indicator Data'!#REF!="No Data",1,IF(#REF!&lt;&gt;"",1,0))</f>
        <v>#REF!</v>
      </c>
      <c r="AK120" s="35" t="e">
        <f>IF('Crisis Indicator Data'!#REF!="No Data",1,IF(#REF!&lt;&gt;"",1,0))</f>
        <v>#REF!</v>
      </c>
      <c r="AL120" s="35" t="e">
        <f>IF('Crisis Indicator Data'!#REF!="No Data",1,IF(#REF!&lt;&gt;"",1,0))</f>
        <v>#REF!</v>
      </c>
      <c r="AM120" s="35" t="e">
        <f>IF('Crisis Indicator Data'!#REF!="No Data",1,IF(#REF!&lt;&gt;"",1,0))</f>
        <v>#REF!</v>
      </c>
      <c r="AN120" s="35" t="e">
        <f>IF('Crisis Indicator Data'!#REF!="No Data",1,IF(#REF!&lt;&gt;"",1,0))</f>
        <v>#REF!</v>
      </c>
      <c r="AO120" s="35" t="e">
        <f>IF('Crisis Indicator Data'!#REF!="No Data",1,IF(#REF!&lt;&gt;"",1,0))</f>
        <v>#REF!</v>
      </c>
      <c r="AP120" s="35" t="e">
        <f>IF('Crisis Indicator Data'!#REF!="No Data",1,IF(#REF!&lt;&gt;"",1,0))</f>
        <v>#REF!</v>
      </c>
      <c r="AQ120" s="35" t="e">
        <f>IF('Crisis Indicator Data'!#REF!="No Data",1,IF(#REF!&lt;&gt;"",1,0))</f>
        <v>#REF!</v>
      </c>
      <c r="AR120" s="35" t="e">
        <f>IF('Crisis Indicator Data'!#REF!="No Data",1,IF(#REF!&lt;&gt;"",1,0))</f>
        <v>#REF!</v>
      </c>
      <c r="AS120" s="35" t="e">
        <f>IF('Crisis Indicator Data'!#REF!="No Data",1,IF(#REF!&lt;&gt;"",1,0))</f>
        <v>#REF!</v>
      </c>
      <c r="AT120" s="35" t="e">
        <f>IF('Crisis Indicator Data'!#REF!="No Data",1,IF(#REF!&lt;&gt;"",1,0))</f>
        <v>#REF!</v>
      </c>
      <c r="AU120" s="35" t="e">
        <f>IF('Crisis Indicator Data'!#REF!="No Data",1,IF(#REF!&lt;&gt;"",1,0))</f>
        <v>#REF!</v>
      </c>
      <c r="AV120" s="35" t="e">
        <f>IF('Crisis Indicator Data'!#REF!="No Data",1,IF(#REF!&lt;&gt;"",1,0))</f>
        <v>#REF!</v>
      </c>
      <c r="AW120" s="35" t="e">
        <f>IF('Crisis Indicator Data'!#REF!="No Data",1,IF(#REF!&lt;&gt;"",1,0))</f>
        <v>#REF!</v>
      </c>
      <c r="AX120" s="35" t="e">
        <f>IF('Crisis Indicator Data'!#REF!="No Data",1,IF(#REF!&lt;&gt;"",1,0))</f>
        <v>#REF!</v>
      </c>
      <c r="AY120" s="35" t="e">
        <f>IF('Crisis Indicator Data'!#REF!="No Data",1,IF(#REF!&lt;&gt;"",1,0))</f>
        <v>#REF!</v>
      </c>
      <c r="AZ120" s="35" t="e">
        <f>IF('Crisis Indicator Data'!#REF!="No Data",1,IF(#REF!&lt;&gt;"",1,0))</f>
        <v>#REF!</v>
      </c>
      <c r="BA120" t="e">
        <f t="shared" si="2"/>
        <v>#REF!</v>
      </c>
      <c r="BB120" s="37" t="e">
        <f t="shared" si="3"/>
        <v>#REF!</v>
      </c>
    </row>
    <row r="121" spans="1:54" x14ac:dyDescent="0.35">
      <c r="A121" t="s">
        <v>223</v>
      </c>
      <c r="B121" s="35" t="e">
        <f>IF('Crisis Indicator Data'!#REF!="No Data",1,IF(#REF!&lt;&gt;"",1,0))</f>
        <v>#REF!</v>
      </c>
      <c r="C121" s="35" t="e">
        <f>IF('Crisis Indicator Data'!#REF!="No Data",1,IF(#REF!&lt;&gt;"",1,0))</f>
        <v>#REF!</v>
      </c>
      <c r="D121" s="35" t="e">
        <f>IF('Crisis Indicator Data'!#REF!="No Data",1,IF(#REF!&lt;&gt;"",1,0))</f>
        <v>#REF!</v>
      </c>
      <c r="E121" s="35" t="e">
        <f>IF('Crisis Indicator Data'!#REF!="No Data",1,IF(#REF!&lt;&gt;"",1,0))</f>
        <v>#REF!</v>
      </c>
      <c r="F121" s="35" t="e">
        <f>IF('Crisis Indicator Data'!#REF!="No Data",1,IF(#REF!&lt;&gt;"",1,0))</f>
        <v>#REF!</v>
      </c>
      <c r="G121" s="35" t="e">
        <f>IF('Crisis Indicator Data'!#REF!="No Data",1,IF(#REF!&lt;&gt;"",1,0))</f>
        <v>#REF!</v>
      </c>
      <c r="H121" s="35" t="e">
        <f>IF('Crisis Indicator Data'!#REF!="No Data",1,IF(#REF!&lt;&gt;"",1,0))</f>
        <v>#REF!</v>
      </c>
      <c r="I121" s="35" t="e">
        <f>IF('Crisis Indicator Data'!#REF!="No Data",1,IF(#REF!&lt;&gt;"",1,0))</f>
        <v>#REF!</v>
      </c>
      <c r="J121" s="35" t="e">
        <f>IF('Crisis Indicator Data'!#REF!="No Data",1,IF(#REF!&lt;&gt;"",1,0))</f>
        <v>#REF!</v>
      </c>
      <c r="K121" s="35" t="e">
        <f>IF('Crisis Indicator Data'!#REF!="No Data",1,IF(#REF!&lt;&gt;"",1,0))</f>
        <v>#REF!</v>
      </c>
      <c r="L121" s="35" t="e">
        <f>IF('Crisis Indicator Data'!#REF!="No Data",1,IF(#REF!&lt;&gt;"",1,0))</f>
        <v>#REF!</v>
      </c>
      <c r="M121" s="35" t="e">
        <f>IF('Crisis Indicator Data'!#REF!="No Data",1,IF(#REF!&lt;&gt;"",1,0))</f>
        <v>#REF!</v>
      </c>
      <c r="N121" s="35" t="e">
        <f>IF('Crisis Indicator Data'!#REF!="No Data",1,IF(#REF!&lt;&gt;"",1,0))</f>
        <v>#REF!</v>
      </c>
      <c r="O121" s="35" t="e">
        <f>IF('Crisis Indicator Data'!#REF!="No Data",1,IF(#REF!&lt;&gt;"",1,0))</f>
        <v>#REF!</v>
      </c>
      <c r="P121" s="35" t="e">
        <f>IF('Crisis Indicator Data'!#REF!="No Data",1,IF(#REF!&lt;&gt;"",1,0))</f>
        <v>#REF!</v>
      </c>
      <c r="Q121" s="35" t="e">
        <f>IF('Crisis Indicator Data'!#REF!="No Data",1,IF(#REF!&lt;&gt;"",1,0))</f>
        <v>#REF!</v>
      </c>
      <c r="R121" s="35" t="e">
        <f>IF('Crisis Indicator Data'!#REF!="No Data",1,IF(#REF!&lt;&gt;"",1,0))</f>
        <v>#REF!</v>
      </c>
      <c r="S121" s="35" t="e">
        <f>IF('Crisis Indicator Data'!#REF!="No Data",1,IF(#REF!&lt;&gt;"",1,0))</f>
        <v>#REF!</v>
      </c>
      <c r="T121" s="35" t="e">
        <f>IF('Crisis Indicator Data'!#REF!="No Data",1,IF(#REF!&lt;&gt;"",1,0))</f>
        <v>#REF!</v>
      </c>
      <c r="U121" s="35" t="e">
        <f>IF('Crisis Indicator Data'!#REF!="No Data",1,IF(#REF!&lt;&gt;"",1,0))</f>
        <v>#REF!</v>
      </c>
      <c r="V121" s="35" t="e">
        <f>IF('Crisis Indicator Data'!#REF!="No Data",1,IF(#REF!&lt;&gt;"",1,0))</f>
        <v>#REF!</v>
      </c>
      <c r="W121" s="35" t="e">
        <f>IF('Crisis Indicator Data'!#REF!="No Data",1,IF(#REF!&lt;&gt;"",1,0))</f>
        <v>#REF!</v>
      </c>
      <c r="X121" s="35" t="e">
        <f>IF('Crisis Indicator Data'!#REF!="No Data",1,IF(#REF!&lt;&gt;"",1,0))</f>
        <v>#REF!</v>
      </c>
      <c r="Y121" s="35" t="e">
        <f>IF('Crisis Indicator Data'!#REF!="No Data",1,IF(#REF!&lt;&gt;"",1,0))</f>
        <v>#REF!</v>
      </c>
      <c r="Z121" s="35" t="e">
        <f>IF('Crisis Indicator Data'!#REF!="No Data",1,IF(#REF!&lt;&gt;"",1,0))</f>
        <v>#REF!</v>
      </c>
      <c r="AA121" s="35" t="e">
        <f>IF('Crisis Indicator Data'!#REF!="No Data",1,IF(#REF!&lt;&gt;"",1,0))</f>
        <v>#REF!</v>
      </c>
      <c r="AB121" s="35" t="e">
        <f>IF('Crisis Indicator Data'!#REF!="No Data",1,IF(#REF!&lt;&gt;"",1,0))</f>
        <v>#REF!</v>
      </c>
      <c r="AC121" s="35" t="e">
        <f>IF('Crisis Indicator Data'!#REF!="No Data",1,IF(#REF!&lt;&gt;"",1,0))</f>
        <v>#REF!</v>
      </c>
      <c r="AD121" s="35" t="e">
        <f>IF('Crisis Indicator Data'!#REF!="No Data",1,IF(#REF!&lt;&gt;"",1,0))</f>
        <v>#REF!</v>
      </c>
      <c r="AE121" s="35" t="e">
        <f>IF('Crisis Indicator Data'!#REF!="No Data",1,IF(#REF!&lt;&gt;"",1,0))</f>
        <v>#REF!</v>
      </c>
      <c r="AF121" s="35" t="e">
        <f>IF('Crisis Indicator Data'!#REF!="No Data",1,IF(#REF!&lt;&gt;"",1,0))</f>
        <v>#REF!</v>
      </c>
      <c r="AG121" s="35" t="e">
        <f>IF('Crisis Indicator Data'!#REF!="No Data",1,IF(#REF!&lt;&gt;"",1,0))</f>
        <v>#REF!</v>
      </c>
      <c r="AH121" s="35" t="e">
        <f>IF('Crisis Indicator Data'!#REF!="No Data",1,IF(#REF!&lt;&gt;"",1,0))</f>
        <v>#REF!</v>
      </c>
      <c r="AI121" s="35" t="e">
        <f>IF('Crisis Indicator Data'!#REF!="No Data",1,IF(#REF!&lt;&gt;"",1,0))</f>
        <v>#REF!</v>
      </c>
      <c r="AJ121" s="35" t="e">
        <f>IF('Crisis Indicator Data'!#REF!="No Data",1,IF(#REF!&lt;&gt;"",1,0))</f>
        <v>#REF!</v>
      </c>
      <c r="AK121" s="35" t="e">
        <f>IF('Crisis Indicator Data'!#REF!="No Data",1,IF(#REF!&lt;&gt;"",1,0))</f>
        <v>#REF!</v>
      </c>
      <c r="AL121" s="35" t="e">
        <f>IF('Crisis Indicator Data'!#REF!="No Data",1,IF(#REF!&lt;&gt;"",1,0))</f>
        <v>#REF!</v>
      </c>
      <c r="AM121" s="35" t="e">
        <f>IF('Crisis Indicator Data'!#REF!="No Data",1,IF(#REF!&lt;&gt;"",1,0))</f>
        <v>#REF!</v>
      </c>
      <c r="AN121" s="35" t="e">
        <f>IF('Crisis Indicator Data'!#REF!="No Data",1,IF(#REF!&lt;&gt;"",1,0))</f>
        <v>#REF!</v>
      </c>
      <c r="AO121" s="35" t="e">
        <f>IF('Crisis Indicator Data'!#REF!="No Data",1,IF(#REF!&lt;&gt;"",1,0))</f>
        <v>#REF!</v>
      </c>
      <c r="AP121" s="35" t="e">
        <f>IF('Crisis Indicator Data'!#REF!="No Data",1,IF(#REF!&lt;&gt;"",1,0))</f>
        <v>#REF!</v>
      </c>
      <c r="AQ121" s="35" t="e">
        <f>IF('Crisis Indicator Data'!#REF!="No Data",1,IF(#REF!&lt;&gt;"",1,0))</f>
        <v>#REF!</v>
      </c>
      <c r="AR121" s="35" t="e">
        <f>IF('Crisis Indicator Data'!#REF!="No Data",1,IF(#REF!&lt;&gt;"",1,0))</f>
        <v>#REF!</v>
      </c>
      <c r="AS121" s="35" t="e">
        <f>IF('Crisis Indicator Data'!#REF!="No Data",1,IF(#REF!&lt;&gt;"",1,0))</f>
        <v>#REF!</v>
      </c>
      <c r="AT121" s="35" t="e">
        <f>IF('Crisis Indicator Data'!#REF!="No Data",1,IF(#REF!&lt;&gt;"",1,0))</f>
        <v>#REF!</v>
      </c>
      <c r="AU121" s="35" t="e">
        <f>IF('Crisis Indicator Data'!#REF!="No Data",1,IF(#REF!&lt;&gt;"",1,0))</f>
        <v>#REF!</v>
      </c>
      <c r="AV121" s="35" t="e">
        <f>IF('Crisis Indicator Data'!#REF!="No Data",1,IF(#REF!&lt;&gt;"",1,0))</f>
        <v>#REF!</v>
      </c>
      <c r="AW121" s="35" t="e">
        <f>IF('Crisis Indicator Data'!#REF!="No Data",1,IF(#REF!&lt;&gt;"",1,0))</f>
        <v>#REF!</v>
      </c>
      <c r="AX121" s="35" t="e">
        <f>IF('Crisis Indicator Data'!#REF!="No Data",1,IF(#REF!&lt;&gt;"",1,0))</f>
        <v>#REF!</v>
      </c>
      <c r="AY121" s="35" t="e">
        <f>IF('Crisis Indicator Data'!#REF!="No Data",1,IF(#REF!&lt;&gt;"",1,0))</f>
        <v>#REF!</v>
      </c>
      <c r="AZ121" s="35" t="e">
        <f>IF('Crisis Indicator Data'!#REF!="No Data",1,IF(#REF!&lt;&gt;"",1,0))</f>
        <v>#REF!</v>
      </c>
      <c r="BA121" t="e">
        <f t="shared" si="2"/>
        <v>#REF!</v>
      </c>
      <c r="BB121" s="37" t="e">
        <f t="shared" si="3"/>
        <v>#REF!</v>
      </c>
    </row>
    <row r="122" spans="1:54" x14ac:dyDescent="0.35">
      <c r="A122" t="s">
        <v>225</v>
      </c>
      <c r="B122" s="35" t="e">
        <f>IF('Crisis Indicator Data'!#REF!="No Data",1,IF(#REF!&lt;&gt;"",1,0))</f>
        <v>#REF!</v>
      </c>
      <c r="C122" s="35" t="e">
        <f>IF('Crisis Indicator Data'!#REF!="No Data",1,IF(#REF!&lt;&gt;"",1,0))</f>
        <v>#REF!</v>
      </c>
      <c r="D122" s="35" t="e">
        <f>IF('Crisis Indicator Data'!#REF!="No Data",1,IF(#REF!&lt;&gt;"",1,0))</f>
        <v>#REF!</v>
      </c>
      <c r="E122" s="35" t="e">
        <f>IF('Crisis Indicator Data'!#REF!="No Data",1,IF(#REF!&lt;&gt;"",1,0))</f>
        <v>#REF!</v>
      </c>
      <c r="F122" s="35" t="e">
        <f>IF('Crisis Indicator Data'!#REF!="No Data",1,IF(#REF!&lt;&gt;"",1,0))</f>
        <v>#REF!</v>
      </c>
      <c r="G122" s="35" t="e">
        <f>IF('Crisis Indicator Data'!#REF!="No Data",1,IF(#REF!&lt;&gt;"",1,0))</f>
        <v>#REF!</v>
      </c>
      <c r="H122" s="35" t="e">
        <f>IF('Crisis Indicator Data'!#REF!="No Data",1,IF(#REF!&lt;&gt;"",1,0))</f>
        <v>#REF!</v>
      </c>
      <c r="I122" s="35" t="e">
        <f>IF('Crisis Indicator Data'!#REF!="No Data",1,IF(#REF!&lt;&gt;"",1,0))</f>
        <v>#REF!</v>
      </c>
      <c r="J122" s="35" t="e">
        <f>IF('Crisis Indicator Data'!#REF!="No Data",1,IF(#REF!&lt;&gt;"",1,0))</f>
        <v>#REF!</v>
      </c>
      <c r="K122" s="35" t="e">
        <f>IF('Crisis Indicator Data'!#REF!="No Data",1,IF(#REF!&lt;&gt;"",1,0))</f>
        <v>#REF!</v>
      </c>
      <c r="L122" s="35" t="e">
        <f>IF('Crisis Indicator Data'!#REF!="No Data",1,IF(#REF!&lt;&gt;"",1,0))</f>
        <v>#REF!</v>
      </c>
      <c r="M122" s="35" t="e">
        <f>IF('Crisis Indicator Data'!#REF!="No Data",1,IF(#REF!&lt;&gt;"",1,0))</f>
        <v>#REF!</v>
      </c>
      <c r="N122" s="35" t="e">
        <f>IF('Crisis Indicator Data'!#REF!="No Data",1,IF(#REF!&lt;&gt;"",1,0))</f>
        <v>#REF!</v>
      </c>
      <c r="O122" s="35" t="e">
        <f>IF('Crisis Indicator Data'!#REF!="No Data",1,IF(#REF!&lt;&gt;"",1,0))</f>
        <v>#REF!</v>
      </c>
      <c r="P122" s="35" t="e">
        <f>IF('Crisis Indicator Data'!#REF!="No Data",1,IF(#REF!&lt;&gt;"",1,0))</f>
        <v>#REF!</v>
      </c>
      <c r="Q122" s="35" t="e">
        <f>IF('Crisis Indicator Data'!#REF!="No Data",1,IF(#REF!&lt;&gt;"",1,0))</f>
        <v>#REF!</v>
      </c>
      <c r="R122" s="35" t="e">
        <f>IF('Crisis Indicator Data'!#REF!="No Data",1,IF(#REF!&lt;&gt;"",1,0))</f>
        <v>#REF!</v>
      </c>
      <c r="S122" s="35" t="e">
        <f>IF('Crisis Indicator Data'!#REF!="No Data",1,IF(#REF!&lt;&gt;"",1,0))</f>
        <v>#REF!</v>
      </c>
      <c r="T122" s="35" t="e">
        <f>IF('Crisis Indicator Data'!#REF!="No Data",1,IF(#REF!&lt;&gt;"",1,0))</f>
        <v>#REF!</v>
      </c>
      <c r="U122" s="35" t="e">
        <f>IF('Crisis Indicator Data'!#REF!="No Data",1,IF(#REF!&lt;&gt;"",1,0))</f>
        <v>#REF!</v>
      </c>
      <c r="V122" s="35" t="e">
        <f>IF('Crisis Indicator Data'!#REF!="No Data",1,IF(#REF!&lt;&gt;"",1,0))</f>
        <v>#REF!</v>
      </c>
      <c r="W122" s="35" t="e">
        <f>IF('Crisis Indicator Data'!#REF!="No Data",1,IF(#REF!&lt;&gt;"",1,0))</f>
        <v>#REF!</v>
      </c>
      <c r="X122" s="35" t="e">
        <f>IF('Crisis Indicator Data'!#REF!="No Data",1,IF(#REF!&lt;&gt;"",1,0))</f>
        <v>#REF!</v>
      </c>
      <c r="Y122" s="35" t="e">
        <f>IF('Crisis Indicator Data'!#REF!="No Data",1,IF(#REF!&lt;&gt;"",1,0))</f>
        <v>#REF!</v>
      </c>
      <c r="Z122" s="35" t="e">
        <f>IF('Crisis Indicator Data'!#REF!="No Data",1,IF(#REF!&lt;&gt;"",1,0))</f>
        <v>#REF!</v>
      </c>
      <c r="AA122" s="35" t="e">
        <f>IF('Crisis Indicator Data'!#REF!="No Data",1,IF(#REF!&lt;&gt;"",1,0))</f>
        <v>#REF!</v>
      </c>
      <c r="AB122" s="35" t="e">
        <f>IF('Crisis Indicator Data'!#REF!="No Data",1,IF(#REF!&lt;&gt;"",1,0))</f>
        <v>#REF!</v>
      </c>
      <c r="AC122" s="35" t="e">
        <f>IF('Crisis Indicator Data'!#REF!="No Data",1,IF(#REF!&lt;&gt;"",1,0))</f>
        <v>#REF!</v>
      </c>
      <c r="AD122" s="35" t="e">
        <f>IF('Crisis Indicator Data'!#REF!="No Data",1,IF(#REF!&lt;&gt;"",1,0))</f>
        <v>#REF!</v>
      </c>
      <c r="AE122" s="35" t="e">
        <f>IF('Crisis Indicator Data'!#REF!="No Data",1,IF(#REF!&lt;&gt;"",1,0))</f>
        <v>#REF!</v>
      </c>
      <c r="AF122" s="35" t="e">
        <f>IF('Crisis Indicator Data'!#REF!="No Data",1,IF(#REF!&lt;&gt;"",1,0))</f>
        <v>#REF!</v>
      </c>
      <c r="AG122" s="35" t="e">
        <f>IF('Crisis Indicator Data'!#REF!="No Data",1,IF(#REF!&lt;&gt;"",1,0))</f>
        <v>#REF!</v>
      </c>
      <c r="AH122" s="35" t="e">
        <f>IF('Crisis Indicator Data'!#REF!="No Data",1,IF(#REF!&lt;&gt;"",1,0))</f>
        <v>#REF!</v>
      </c>
      <c r="AI122" s="35" t="e">
        <f>IF('Crisis Indicator Data'!#REF!="No Data",1,IF(#REF!&lt;&gt;"",1,0))</f>
        <v>#REF!</v>
      </c>
      <c r="AJ122" s="35" t="e">
        <f>IF('Crisis Indicator Data'!#REF!="No Data",1,IF(#REF!&lt;&gt;"",1,0))</f>
        <v>#REF!</v>
      </c>
      <c r="AK122" s="35" t="e">
        <f>IF('Crisis Indicator Data'!#REF!="No Data",1,IF(#REF!&lt;&gt;"",1,0))</f>
        <v>#REF!</v>
      </c>
      <c r="AL122" s="35" t="e">
        <f>IF('Crisis Indicator Data'!#REF!="No Data",1,IF(#REF!&lt;&gt;"",1,0))</f>
        <v>#REF!</v>
      </c>
      <c r="AM122" s="35" t="e">
        <f>IF('Crisis Indicator Data'!#REF!="No Data",1,IF(#REF!&lt;&gt;"",1,0))</f>
        <v>#REF!</v>
      </c>
      <c r="AN122" s="35" t="e">
        <f>IF('Crisis Indicator Data'!#REF!="No Data",1,IF(#REF!&lt;&gt;"",1,0))</f>
        <v>#REF!</v>
      </c>
      <c r="AO122" s="35" t="e">
        <f>IF('Crisis Indicator Data'!#REF!="No Data",1,IF(#REF!&lt;&gt;"",1,0))</f>
        <v>#REF!</v>
      </c>
      <c r="AP122" s="35" t="e">
        <f>IF('Crisis Indicator Data'!#REF!="No Data",1,IF(#REF!&lt;&gt;"",1,0))</f>
        <v>#REF!</v>
      </c>
      <c r="AQ122" s="35" t="e">
        <f>IF('Crisis Indicator Data'!#REF!="No Data",1,IF(#REF!&lt;&gt;"",1,0))</f>
        <v>#REF!</v>
      </c>
      <c r="AR122" s="35" t="e">
        <f>IF('Crisis Indicator Data'!#REF!="No Data",1,IF(#REF!&lt;&gt;"",1,0))</f>
        <v>#REF!</v>
      </c>
      <c r="AS122" s="35" t="e">
        <f>IF('Crisis Indicator Data'!#REF!="No Data",1,IF(#REF!&lt;&gt;"",1,0))</f>
        <v>#REF!</v>
      </c>
      <c r="AT122" s="35" t="e">
        <f>IF('Crisis Indicator Data'!#REF!="No Data",1,IF(#REF!&lt;&gt;"",1,0))</f>
        <v>#REF!</v>
      </c>
      <c r="AU122" s="35" t="e">
        <f>IF('Crisis Indicator Data'!#REF!="No Data",1,IF(#REF!&lt;&gt;"",1,0))</f>
        <v>#REF!</v>
      </c>
      <c r="AV122" s="35" t="e">
        <f>IF('Crisis Indicator Data'!#REF!="No Data",1,IF(#REF!&lt;&gt;"",1,0))</f>
        <v>#REF!</v>
      </c>
      <c r="AW122" s="35" t="e">
        <f>IF('Crisis Indicator Data'!#REF!="No Data",1,IF(#REF!&lt;&gt;"",1,0))</f>
        <v>#REF!</v>
      </c>
      <c r="AX122" s="35" t="e">
        <f>IF('Crisis Indicator Data'!#REF!="No Data",1,IF(#REF!&lt;&gt;"",1,0))</f>
        <v>#REF!</v>
      </c>
      <c r="AY122" s="35" t="e">
        <f>IF('Crisis Indicator Data'!#REF!="No Data",1,IF(#REF!&lt;&gt;"",1,0))</f>
        <v>#REF!</v>
      </c>
      <c r="AZ122" s="35" t="e">
        <f>IF('Crisis Indicator Data'!#REF!="No Data",1,IF(#REF!&lt;&gt;"",1,0))</f>
        <v>#REF!</v>
      </c>
      <c r="BA122" t="e">
        <f t="shared" si="2"/>
        <v>#REF!</v>
      </c>
      <c r="BB122" s="37" t="e">
        <f t="shared" si="3"/>
        <v>#REF!</v>
      </c>
    </row>
    <row r="123" spans="1:54" x14ac:dyDescent="0.35">
      <c r="A123" t="s">
        <v>227</v>
      </c>
      <c r="B123" s="35" t="e">
        <f>IF('Crisis Indicator Data'!#REF!="No Data",1,IF(#REF!&lt;&gt;"",1,0))</f>
        <v>#REF!</v>
      </c>
      <c r="C123" s="35" t="e">
        <f>IF('Crisis Indicator Data'!#REF!="No Data",1,IF(#REF!&lt;&gt;"",1,0))</f>
        <v>#REF!</v>
      </c>
      <c r="D123" s="35" t="e">
        <f>IF('Crisis Indicator Data'!#REF!="No Data",1,IF(#REF!&lt;&gt;"",1,0))</f>
        <v>#REF!</v>
      </c>
      <c r="E123" s="35" t="e">
        <f>IF('Crisis Indicator Data'!#REF!="No Data",1,IF(#REF!&lt;&gt;"",1,0))</f>
        <v>#REF!</v>
      </c>
      <c r="F123" s="35" t="e">
        <f>IF('Crisis Indicator Data'!#REF!="No Data",1,IF(#REF!&lt;&gt;"",1,0))</f>
        <v>#REF!</v>
      </c>
      <c r="G123" s="35" t="e">
        <f>IF('Crisis Indicator Data'!#REF!="No Data",1,IF(#REF!&lt;&gt;"",1,0))</f>
        <v>#REF!</v>
      </c>
      <c r="H123" s="35" t="e">
        <f>IF('Crisis Indicator Data'!#REF!="No Data",1,IF(#REF!&lt;&gt;"",1,0))</f>
        <v>#REF!</v>
      </c>
      <c r="I123" s="35" t="e">
        <f>IF('Crisis Indicator Data'!#REF!="No Data",1,IF(#REF!&lt;&gt;"",1,0))</f>
        <v>#REF!</v>
      </c>
      <c r="J123" s="35" t="e">
        <f>IF('Crisis Indicator Data'!#REF!="No Data",1,IF(#REF!&lt;&gt;"",1,0))</f>
        <v>#REF!</v>
      </c>
      <c r="K123" s="35" t="e">
        <f>IF('Crisis Indicator Data'!#REF!="No Data",1,IF(#REF!&lt;&gt;"",1,0))</f>
        <v>#REF!</v>
      </c>
      <c r="L123" s="35" t="e">
        <f>IF('Crisis Indicator Data'!#REF!="No Data",1,IF(#REF!&lt;&gt;"",1,0))</f>
        <v>#REF!</v>
      </c>
      <c r="M123" s="35" t="e">
        <f>IF('Crisis Indicator Data'!#REF!="No Data",1,IF(#REF!&lt;&gt;"",1,0))</f>
        <v>#REF!</v>
      </c>
      <c r="N123" s="35" t="e">
        <f>IF('Crisis Indicator Data'!#REF!="No Data",1,IF(#REF!&lt;&gt;"",1,0))</f>
        <v>#REF!</v>
      </c>
      <c r="O123" s="35" t="e">
        <f>IF('Crisis Indicator Data'!#REF!="No Data",1,IF(#REF!&lt;&gt;"",1,0))</f>
        <v>#REF!</v>
      </c>
      <c r="P123" s="35" t="e">
        <f>IF('Crisis Indicator Data'!#REF!="No Data",1,IF(#REF!&lt;&gt;"",1,0))</f>
        <v>#REF!</v>
      </c>
      <c r="Q123" s="35" t="e">
        <f>IF('Crisis Indicator Data'!#REF!="No Data",1,IF(#REF!&lt;&gt;"",1,0))</f>
        <v>#REF!</v>
      </c>
      <c r="R123" s="35" t="e">
        <f>IF('Crisis Indicator Data'!#REF!="No Data",1,IF(#REF!&lt;&gt;"",1,0))</f>
        <v>#REF!</v>
      </c>
      <c r="S123" s="35" t="e">
        <f>IF('Crisis Indicator Data'!#REF!="No Data",1,IF(#REF!&lt;&gt;"",1,0))</f>
        <v>#REF!</v>
      </c>
      <c r="T123" s="35" t="e">
        <f>IF('Crisis Indicator Data'!#REF!="No Data",1,IF(#REF!&lt;&gt;"",1,0))</f>
        <v>#REF!</v>
      </c>
      <c r="U123" s="35" t="e">
        <f>IF('Crisis Indicator Data'!#REF!="No Data",1,IF(#REF!&lt;&gt;"",1,0))</f>
        <v>#REF!</v>
      </c>
      <c r="V123" s="35" t="e">
        <f>IF('Crisis Indicator Data'!#REF!="No Data",1,IF(#REF!&lt;&gt;"",1,0))</f>
        <v>#REF!</v>
      </c>
      <c r="W123" s="35" t="e">
        <f>IF('Crisis Indicator Data'!#REF!="No Data",1,IF(#REF!&lt;&gt;"",1,0))</f>
        <v>#REF!</v>
      </c>
      <c r="X123" s="35" t="e">
        <f>IF('Crisis Indicator Data'!#REF!="No Data",1,IF(#REF!&lt;&gt;"",1,0))</f>
        <v>#REF!</v>
      </c>
      <c r="Y123" s="35" t="e">
        <f>IF('Crisis Indicator Data'!#REF!="No Data",1,IF(#REF!&lt;&gt;"",1,0))</f>
        <v>#REF!</v>
      </c>
      <c r="Z123" s="35" t="e">
        <f>IF('Crisis Indicator Data'!#REF!="No Data",1,IF(#REF!&lt;&gt;"",1,0))</f>
        <v>#REF!</v>
      </c>
      <c r="AA123" s="35" t="e">
        <f>IF('Crisis Indicator Data'!#REF!="No Data",1,IF(#REF!&lt;&gt;"",1,0))</f>
        <v>#REF!</v>
      </c>
      <c r="AB123" s="35" t="e">
        <f>IF('Crisis Indicator Data'!#REF!="No Data",1,IF(#REF!&lt;&gt;"",1,0))</f>
        <v>#REF!</v>
      </c>
      <c r="AC123" s="35" t="e">
        <f>IF('Crisis Indicator Data'!#REF!="No Data",1,IF(#REF!&lt;&gt;"",1,0))</f>
        <v>#REF!</v>
      </c>
      <c r="AD123" s="35" t="e">
        <f>IF('Crisis Indicator Data'!#REF!="No Data",1,IF(#REF!&lt;&gt;"",1,0))</f>
        <v>#REF!</v>
      </c>
      <c r="AE123" s="35" t="e">
        <f>IF('Crisis Indicator Data'!#REF!="No Data",1,IF(#REF!&lt;&gt;"",1,0))</f>
        <v>#REF!</v>
      </c>
      <c r="AF123" s="35" t="e">
        <f>IF('Crisis Indicator Data'!#REF!="No Data",1,IF(#REF!&lt;&gt;"",1,0))</f>
        <v>#REF!</v>
      </c>
      <c r="AG123" s="35" t="e">
        <f>IF('Crisis Indicator Data'!#REF!="No Data",1,IF(#REF!&lt;&gt;"",1,0))</f>
        <v>#REF!</v>
      </c>
      <c r="AH123" s="35" t="e">
        <f>IF('Crisis Indicator Data'!#REF!="No Data",1,IF(#REF!&lt;&gt;"",1,0))</f>
        <v>#REF!</v>
      </c>
      <c r="AI123" s="35" t="e">
        <f>IF('Crisis Indicator Data'!#REF!="No Data",1,IF(#REF!&lt;&gt;"",1,0))</f>
        <v>#REF!</v>
      </c>
      <c r="AJ123" s="35" t="e">
        <f>IF('Crisis Indicator Data'!#REF!="No Data",1,IF(#REF!&lt;&gt;"",1,0))</f>
        <v>#REF!</v>
      </c>
      <c r="AK123" s="35" t="e">
        <f>IF('Crisis Indicator Data'!#REF!="No Data",1,IF(#REF!&lt;&gt;"",1,0))</f>
        <v>#REF!</v>
      </c>
      <c r="AL123" s="35" t="e">
        <f>IF('Crisis Indicator Data'!#REF!="No Data",1,IF(#REF!&lt;&gt;"",1,0))</f>
        <v>#REF!</v>
      </c>
      <c r="AM123" s="35" t="e">
        <f>IF('Crisis Indicator Data'!#REF!="No Data",1,IF(#REF!&lt;&gt;"",1,0))</f>
        <v>#REF!</v>
      </c>
      <c r="AN123" s="35" t="e">
        <f>IF('Crisis Indicator Data'!#REF!="No Data",1,IF(#REF!&lt;&gt;"",1,0))</f>
        <v>#REF!</v>
      </c>
      <c r="AO123" s="35" t="e">
        <f>IF('Crisis Indicator Data'!#REF!="No Data",1,IF(#REF!&lt;&gt;"",1,0))</f>
        <v>#REF!</v>
      </c>
      <c r="AP123" s="35" t="e">
        <f>IF('Crisis Indicator Data'!#REF!="No Data",1,IF(#REF!&lt;&gt;"",1,0))</f>
        <v>#REF!</v>
      </c>
      <c r="AQ123" s="35" t="e">
        <f>IF('Crisis Indicator Data'!#REF!="No Data",1,IF(#REF!&lt;&gt;"",1,0))</f>
        <v>#REF!</v>
      </c>
      <c r="AR123" s="35" t="e">
        <f>IF('Crisis Indicator Data'!#REF!="No Data",1,IF(#REF!&lt;&gt;"",1,0))</f>
        <v>#REF!</v>
      </c>
      <c r="AS123" s="35" t="e">
        <f>IF('Crisis Indicator Data'!#REF!="No Data",1,IF(#REF!&lt;&gt;"",1,0))</f>
        <v>#REF!</v>
      </c>
      <c r="AT123" s="35" t="e">
        <f>IF('Crisis Indicator Data'!#REF!="No Data",1,IF(#REF!&lt;&gt;"",1,0))</f>
        <v>#REF!</v>
      </c>
      <c r="AU123" s="35" t="e">
        <f>IF('Crisis Indicator Data'!#REF!="No Data",1,IF(#REF!&lt;&gt;"",1,0))</f>
        <v>#REF!</v>
      </c>
      <c r="AV123" s="35" t="e">
        <f>IF('Crisis Indicator Data'!#REF!="No Data",1,IF(#REF!&lt;&gt;"",1,0))</f>
        <v>#REF!</v>
      </c>
      <c r="AW123" s="35" t="e">
        <f>IF('Crisis Indicator Data'!#REF!="No Data",1,IF(#REF!&lt;&gt;"",1,0))</f>
        <v>#REF!</v>
      </c>
      <c r="AX123" s="35" t="e">
        <f>IF('Crisis Indicator Data'!#REF!="No Data",1,IF(#REF!&lt;&gt;"",1,0))</f>
        <v>#REF!</v>
      </c>
      <c r="AY123" s="35" t="e">
        <f>IF('Crisis Indicator Data'!#REF!="No Data",1,IF(#REF!&lt;&gt;"",1,0))</f>
        <v>#REF!</v>
      </c>
      <c r="AZ123" s="35" t="e">
        <f>IF('Crisis Indicator Data'!#REF!="No Data",1,IF(#REF!&lt;&gt;"",1,0))</f>
        <v>#REF!</v>
      </c>
      <c r="BA123" t="e">
        <f t="shared" si="2"/>
        <v>#REF!</v>
      </c>
      <c r="BB123" s="37" t="e">
        <f t="shared" si="3"/>
        <v>#REF!</v>
      </c>
    </row>
    <row r="124" spans="1:54" x14ac:dyDescent="0.35">
      <c r="A124" t="s">
        <v>229</v>
      </c>
      <c r="B124" s="35" t="e">
        <f>IF('Crisis Indicator Data'!#REF!="No Data",1,IF(#REF!&lt;&gt;"",1,0))</f>
        <v>#REF!</v>
      </c>
      <c r="C124" s="35" t="e">
        <f>IF('Crisis Indicator Data'!#REF!="No Data",1,IF(#REF!&lt;&gt;"",1,0))</f>
        <v>#REF!</v>
      </c>
      <c r="D124" s="35" t="e">
        <f>IF('Crisis Indicator Data'!#REF!="No Data",1,IF(#REF!&lt;&gt;"",1,0))</f>
        <v>#REF!</v>
      </c>
      <c r="E124" s="35" t="e">
        <f>IF('Crisis Indicator Data'!#REF!="No Data",1,IF(#REF!&lt;&gt;"",1,0))</f>
        <v>#REF!</v>
      </c>
      <c r="F124" s="35" t="e">
        <f>IF('Crisis Indicator Data'!#REF!="No Data",1,IF(#REF!&lt;&gt;"",1,0))</f>
        <v>#REF!</v>
      </c>
      <c r="G124" s="35" t="e">
        <f>IF('Crisis Indicator Data'!#REF!="No Data",1,IF(#REF!&lt;&gt;"",1,0))</f>
        <v>#REF!</v>
      </c>
      <c r="H124" s="35" t="e">
        <f>IF('Crisis Indicator Data'!#REF!="No Data",1,IF(#REF!&lt;&gt;"",1,0))</f>
        <v>#REF!</v>
      </c>
      <c r="I124" s="35" t="e">
        <f>IF('Crisis Indicator Data'!#REF!="No Data",1,IF(#REF!&lt;&gt;"",1,0))</f>
        <v>#REF!</v>
      </c>
      <c r="J124" s="35" t="e">
        <f>IF('Crisis Indicator Data'!#REF!="No Data",1,IF(#REF!&lt;&gt;"",1,0))</f>
        <v>#REF!</v>
      </c>
      <c r="K124" s="35" t="e">
        <f>IF('Crisis Indicator Data'!#REF!="No Data",1,IF(#REF!&lt;&gt;"",1,0))</f>
        <v>#REF!</v>
      </c>
      <c r="L124" s="35" t="e">
        <f>IF('Crisis Indicator Data'!#REF!="No Data",1,IF(#REF!&lt;&gt;"",1,0))</f>
        <v>#REF!</v>
      </c>
      <c r="M124" s="35" t="e">
        <f>IF('Crisis Indicator Data'!#REF!="No Data",1,IF(#REF!&lt;&gt;"",1,0))</f>
        <v>#REF!</v>
      </c>
      <c r="N124" s="35" t="e">
        <f>IF('Crisis Indicator Data'!#REF!="No Data",1,IF(#REF!&lt;&gt;"",1,0))</f>
        <v>#REF!</v>
      </c>
      <c r="O124" s="35" t="e">
        <f>IF('Crisis Indicator Data'!#REF!="No Data",1,IF(#REF!&lt;&gt;"",1,0))</f>
        <v>#REF!</v>
      </c>
      <c r="P124" s="35" t="e">
        <f>IF('Crisis Indicator Data'!#REF!="No Data",1,IF(#REF!&lt;&gt;"",1,0))</f>
        <v>#REF!</v>
      </c>
      <c r="Q124" s="35" t="e">
        <f>IF('Crisis Indicator Data'!#REF!="No Data",1,IF(#REF!&lt;&gt;"",1,0))</f>
        <v>#REF!</v>
      </c>
      <c r="R124" s="35" t="e">
        <f>IF('Crisis Indicator Data'!#REF!="No Data",1,IF(#REF!&lt;&gt;"",1,0))</f>
        <v>#REF!</v>
      </c>
      <c r="S124" s="35" t="e">
        <f>IF('Crisis Indicator Data'!#REF!="No Data",1,IF(#REF!&lt;&gt;"",1,0))</f>
        <v>#REF!</v>
      </c>
      <c r="T124" s="35" t="e">
        <f>IF('Crisis Indicator Data'!#REF!="No Data",1,IF(#REF!&lt;&gt;"",1,0))</f>
        <v>#REF!</v>
      </c>
      <c r="U124" s="35" t="e">
        <f>IF('Crisis Indicator Data'!#REF!="No Data",1,IF(#REF!&lt;&gt;"",1,0))</f>
        <v>#REF!</v>
      </c>
      <c r="V124" s="35" t="e">
        <f>IF('Crisis Indicator Data'!#REF!="No Data",1,IF(#REF!&lt;&gt;"",1,0))</f>
        <v>#REF!</v>
      </c>
      <c r="W124" s="35" t="e">
        <f>IF('Crisis Indicator Data'!#REF!="No Data",1,IF(#REF!&lt;&gt;"",1,0))</f>
        <v>#REF!</v>
      </c>
      <c r="X124" s="35" t="e">
        <f>IF('Crisis Indicator Data'!#REF!="No Data",1,IF(#REF!&lt;&gt;"",1,0))</f>
        <v>#REF!</v>
      </c>
      <c r="Y124" s="35" t="e">
        <f>IF('Crisis Indicator Data'!#REF!="No Data",1,IF(#REF!&lt;&gt;"",1,0))</f>
        <v>#REF!</v>
      </c>
      <c r="Z124" s="35" t="e">
        <f>IF('Crisis Indicator Data'!#REF!="No Data",1,IF(#REF!&lt;&gt;"",1,0))</f>
        <v>#REF!</v>
      </c>
      <c r="AA124" s="35" t="e">
        <f>IF('Crisis Indicator Data'!#REF!="No Data",1,IF(#REF!&lt;&gt;"",1,0))</f>
        <v>#REF!</v>
      </c>
      <c r="AB124" s="35" t="e">
        <f>IF('Crisis Indicator Data'!#REF!="No Data",1,IF(#REF!&lt;&gt;"",1,0))</f>
        <v>#REF!</v>
      </c>
      <c r="AC124" s="35" t="e">
        <f>IF('Crisis Indicator Data'!#REF!="No Data",1,IF(#REF!&lt;&gt;"",1,0))</f>
        <v>#REF!</v>
      </c>
      <c r="AD124" s="35" t="e">
        <f>IF('Crisis Indicator Data'!#REF!="No Data",1,IF(#REF!&lt;&gt;"",1,0))</f>
        <v>#REF!</v>
      </c>
      <c r="AE124" s="35" t="e">
        <f>IF('Crisis Indicator Data'!#REF!="No Data",1,IF(#REF!&lt;&gt;"",1,0))</f>
        <v>#REF!</v>
      </c>
      <c r="AF124" s="35" t="e">
        <f>IF('Crisis Indicator Data'!#REF!="No Data",1,IF(#REF!&lt;&gt;"",1,0))</f>
        <v>#REF!</v>
      </c>
      <c r="AG124" s="35" t="e">
        <f>IF('Crisis Indicator Data'!#REF!="No Data",1,IF(#REF!&lt;&gt;"",1,0))</f>
        <v>#REF!</v>
      </c>
      <c r="AH124" s="35" t="e">
        <f>IF('Crisis Indicator Data'!#REF!="No Data",1,IF(#REF!&lt;&gt;"",1,0))</f>
        <v>#REF!</v>
      </c>
      <c r="AI124" s="35" t="e">
        <f>IF('Crisis Indicator Data'!#REF!="No Data",1,IF(#REF!&lt;&gt;"",1,0))</f>
        <v>#REF!</v>
      </c>
      <c r="AJ124" s="35" t="e">
        <f>IF('Crisis Indicator Data'!#REF!="No Data",1,IF(#REF!&lt;&gt;"",1,0))</f>
        <v>#REF!</v>
      </c>
      <c r="AK124" s="35" t="e">
        <f>IF('Crisis Indicator Data'!#REF!="No Data",1,IF(#REF!&lt;&gt;"",1,0))</f>
        <v>#REF!</v>
      </c>
      <c r="AL124" s="35" t="e">
        <f>IF('Crisis Indicator Data'!#REF!="No Data",1,IF(#REF!&lt;&gt;"",1,0))</f>
        <v>#REF!</v>
      </c>
      <c r="AM124" s="35" t="e">
        <f>IF('Crisis Indicator Data'!#REF!="No Data",1,IF(#REF!&lt;&gt;"",1,0))</f>
        <v>#REF!</v>
      </c>
      <c r="AN124" s="35" t="e">
        <f>IF('Crisis Indicator Data'!#REF!="No Data",1,IF(#REF!&lt;&gt;"",1,0))</f>
        <v>#REF!</v>
      </c>
      <c r="AO124" s="35" t="e">
        <f>IF('Crisis Indicator Data'!#REF!="No Data",1,IF(#REF!&lt;&gt;"",1,0))</f>
        <v>#REF!</v>
      </c>
      <c r="AP124" s="35" t="e">
        <f>IF('Crisis Indicator Data'!#REF!="No Data",1,IF(#REF!&lt;&gt;"",1,0))</f>
        <v>#REF!</v>
      </c>
      <c r="AQ124" s="35" t="e">
        <f>IF('Crisis Indicator Data'!#REF!="No Data",1,IF(#REF!&lt;&gt;"",1,0))</f>
        <v>#REF!</v>
      </c>
      <c r="AR124" s="35" t="e">
        <f>IF('Crisis Indicator Data'!#REF!="No Data",1,IF(#REF!&lt;&gt;"",1,0))</f>
        <v>#REF!</v>
      </c>
      <c r="AS124" s="35" t="e">
        <f>IF('Crisis Indicator Data'!#REF!="No Data",1,IF(#REF!&lt;&gt;"",1,0))</f>
        <v>#REF!</v>
      </c>
      <c r="AT124" s="35" t="e">
        <f>IF('Crisis Indicator Data'!#REF!="No Data",1,IF(#REF!&lt;&gt;"",1,0))</f>
        <v>#REF!</v>
      </c>
      <c r="AU124" s="35" t="e">
        <f>IF('Crisis Indicator Data'!#REF!="No Data",1,IF(#REF!&lt;&gt;"",1,0))</f>
        <v>#REF!</v>
      </c>
      <c r="AV124" s="35" t="e">
        <f>IF('Crisis Indicator Data'!#REF!="No Data",1,IF(#REF!&lt;&gt;"",1,0))</f>
        <v>#REF!</v>
      </c>
      <c r="AW124" s="35" t="e">
        <f>IF('Crisis Indicator Data'!#REF!="No Data",1,IF(#REF!&lt;&gt;"",1,0))</f>
        <v>#REF!</v>
      </c>
      <c r="AX124" s="35" t="e">
        <f>IF('Crisis Indicator Data'!#REF!="No Data",1,IF(#REF!&lt;&gt;"",1,0))</f>
        <v>#REF!</v>
      </c>
      <c r="AY124" s="35" t="e">
        <f>IF('Crisis Indicator Data'!#REF!="No Data",1,IF(#REF!&lt;&gt;"",1,0))</f>
        <v>#REF!</v>
      </c>
      <c r="AZ124" s="35" t="e">
        <f>IF('Crisis Indicator Data'!#REF!="No Data",1,IF(#REF!&lt;&gt;"",1,0))</f>
        <v>#REF!</v>
      </c>
      <c r="BA124" t="e">
        <f t="shared" si="2"/>
        <v>#REF!</v>
      </c>
      <c r="BB124" s="37" t="e">
        <f t="shared" si="3"/>
        <v>#REF!</v>
      </c>
    </row>
    <row r="125" spans="1:54" x14ac:dyDescent="0.35">
      <c r="A125" t="s">
        <v>231</v>
      </c>
      <c r="B125" s="35" t="e">
        <f>IF('Crisis Indicator Data'!#REF!="No Data",1,IF(#REF!&lt;&gt;"",1,0))</f>
        <v>#REF!</v>
      </c>
      <c r="C125" s="35" t="e">
        <f>IF('Crisis Indicator Data'!#REF!="No Data",1,IF(#REF!&lt;&gt;"",1,0))</f>
        <v>#REF!</v>
      </c>
      <c r="D125" s="35" t="e">
        <f>IF('Crisis Indicator Data'!#REF!="No Data",1,IF(#REF!&lt;&gt;"",1,0))</f>
        <v>#REF!</v>
      </c>
      <c r="E125" s="35" t="e">
        <f>IF('Crisis Indicator Data'!#REF!="No Data",1,IF(#REF!&lt;&gt;"",1,0))</f>
        <v>#REF!</v>
      </c>
      <c r="F125" s="35" t="e">
        <f>IF('Crisis Indicator Data'!#REF!="No Data",1,IF(#REF!&lt;&gt;"",1,0))</f>
        <v>#REF!</v>
      </c>
      <c r="G125" s="35" t="e">
        <f>IF('Crisis Indicator Data'!#REF!="No Data",1,IF(#REF!&lt;&gt;"",1,0))</f>
        <v>#REF!</v>
      </c>
      <c r="H125" s="35" t="e">
        <f>IF('Crisis Indicator Data'!#REF!="No Data",1,IF(#REF!&lt;&gt;"",1,0))</f>
        <v>#REF!</v>
      </c>
      <c r="I125" s="35" t="e">
        <f>IF('Crisis Indicator Data'!#REF!="No Data",1,IF(#REF!&lt;&gt;"",1,0))</f>
        <v>#REF!</v>
      </c>
      <c r="J125" s="35" t="e">
        <f>IF('Crisis Indicator Data'!#REF!="No Data",1,IF(#REF!&lt;&gt;"",1,0))</f>
        <v>#REF!</v>
      </c>
      <c r="K125" s="35" t="e">
        <f>IF('Crisis Indicator Data'!#REF!="No Data",1,IF(#REF!&lt;&gt;"",1,0))</f>
        <v>#REF!</v>
      </c>
      <c r="L125" s="35" t="e">
        <f>IF('Crisis Indicator Data'!#REF!="No Data",1,IF(#REF!&lt;&gt;"",1,0))</f>
        <v>#REF!</v>
      </c>
      <c r="M125" s="35" t="e">
        <f>IF('Crisis Indicator Data'!#REF!="No Data",1,IF(#REF!&lt;&gt;"",1,0))</f>
        <v>#REF!</v>
      </c>
      <c r="N125" s="35" t="e">
        <f>IF('Crisis Indicator Data'!#REF!="No Data",1,IF(#REF!&lt;&gt;"",1,0))</f>
        <v>#REF!</v>
      </c>
      <c r="O125" s="35" t="e">
        <f>IF('Crisis Indicator Data'!#REF!="No Data",1,IF(#REF!&lt;&gt;"",1,0))</f>
        <v>#REF!</v>
      </c>
      <c r="P125" s="35" t="e">
        <f>IF('Crisis Indicator Data'!#REF!="No Data",1,IF(#REF!&lt;&gt;"",1,0))</f>
        <v>#REF!</v>
      </c>
      <c r="Q125" s="35" t="e">
        <f>IF('Crisis Indicator Data'!#REF!="No Data",1,IF(#REF!&lt;&gt;"",1,0))</f>
        <v>#REF!</v>
      </c>
      <c r="R125" s="35" t="e">
        <f>IF('Crisis Indicator Data'!#REF!="No Data",1,IF(#REF!&lt;&gt;"",1,0))</f>
        <v>#REF!</v>
      </c>
      <c r="S125" s="35" t="e">
        <f>IF('Crisis Indicator Data'!#REF!="No Data",1,IF(#REF!&lt;&gt;"",1,0))</f>
        <v>#REF!</v>
      </c>
      <c r="T125" s="35" t="e">
        <f>IF('Crisis Indicator Data'!#REF!="No Data",1,IF(#REF!&lt;&gt;"",1,0))</f>
        <v>#REF!</v>
      </c>
      <c r="U125" s="35" t="e">
        <f>IF('Crisis Indicator Data'!#REF!="No Data",1,IF(#REF!&lt;&gt;"",1,0))</f>
        <v>#REF!</v>
      </c>
      <c r="V125" s="35" t="e">
        <f>IF('Crisis Indicator Data'!#REF!="No Data",1,IF(#REF!&lt;&gt;"",1,0))</f>
        <v>#REF!</v>
      </c>
      <c r="W125" s="35" t="e">
        <f>IF('Crisis Indicator Data'!#REF!="No Data",1,IF(#REF!&lt;&gt;"",1,0))</f>
        <v>#REF!</v>
      </c>
      <c r="X125" s="35" t="e">
        <f>IF('Crisis Indicator Data'!#REF!="No Data",1,IF(#REF!&lt;&gt;"",1,0))</f>
        <v>#REF!</v>
      </c>
      <c r="Y125" s="35" t="e">
        <f>IF('Crisis Indicator Data'!#REF!="No Data",1,IF(#REF!&lt;&gt;"",1,0))</f>
        <v>#REF!</v>
      </c>
      <c r="Z125" s="35" t="e">
        <f>IF('Crisis Indicator Data'!#REF!="No Data",1,IF(#REF!&lt;&gt;"",1,0))</f>
        <v>#REF!</v>
      </c>
      <c r="AA125" s="35" t="e">
        <f>IF('Crisis Indicator Data'!#REF!="No Data",1,IF(#REF!&lt;&gt;"",1,0))</f>
        <v>#REF!</v>
      </c>
      <c r="AB125" s="35" t="e">
        <f>IF('Crisis Indicator Data'!#REF!="No Data",1,IF(#REF!&lt;&gt;"",1,0))</f>
        <v>#REF!</v>
      </c>
      <c r="AC125" s="35" t="e">
        <f>IF('Crisis Indicator Data'!#REF!="No Data",1,IF(#REF!&lt;&gt;"",1,0))</f>
        <v>#REF!</v>
      </c>
      <c r="AD125" s="35" t="e">
        <f>IF('Crisis Indicator Data'!#REF!="No Data",1,IF(#REF!&lt;&gt;"",1,0))</f>
        <v>#REF!</v>
      </c>
      <c r="AE125" s="35" t="e">
        <f>IF('Crisis Indicator Data'!#REF!="No Data",1,IF(#REF!&lt;&gt;"",1,0))</f>
        <v>#REF!</v>
      </c>
      <c r="AF125" s="35" t="e">
        <f>IF('Crisis Indicator Data'!#REF!="No Data",1,IF(#REF!&lt;&gt;"",1,0))</f>
        <v>#REF!</v>
      </c>
      <c r="AG125" s="35" t="e">
        <f>IF('Crisis Indicator Data'!#REF!="No Data",1,IF(#REF!&lt;&gt;"",1,0))</f>
        <v>#REF!</v>
      </c>
      <c r="AH125" s="35" t="e">
        <f>IF('Crisis Indicator Data'!#REF!="No Data",1,IF(#REF!&lt;&gt;"",1,0))</f>
        <v>#REF!</v>
      </c>
      <c r="AI125" s="35" t="e">
        <f>IF('Crisis Indicator Data'!#REF!="No Data",1,IF(#REF!&lt;&gt;"",1,0))</f>
        <v>#REF!</v>
      </c>
      <c r="AJ125" s="35" t="e">
        <f>IF('Crisis Indicator Data'!#REF!="No Data",1,IF(#REF!&lt;&gt;"",1,0))</f>
        <v>#REF!</v>
      </c>
      <c r="AK125" s="35" t="e">
        <f>IF('Crisis Indicator Data'!#REF!="No Data",1,IF(#REF!&lt;&gt;"",1,0))</f>
        <v>#REF!</v>
      </c>
      <c r="AL125" s="35" t="e">
        <f>IF('Crisis Indicator Data'!#REF!="No Data",1,IF(#REF!&lt;&gt;"",1,0))</f>
        <v>#REF!</v>
      </c>
      <c r="AM125" s="35" t="e">
        <f>IF('Crisis Indicator Data'!#REF!="No Data",1,IF(#REF!&lt;&gt;"",1,0))</f>
        <v>#REF!</v>
      </c>
      <c r="AN125" s="35" t="e">
        <f>IF('Crisis Indicator Data'!#REF!="No Data",1,IF(#REF!&lt;&gt;"",1,0))</f>
        <v>#REF!</v>
      </c>
      <c r="AO125" s="35" t="e">
        <f>IF('Crisis Indicator Data'!#REF!="No Data",1,IF(#REF!&lt;&gt;"",1,0))</f>
        <v>#REF!</v>
      </c>
      <c r="AP125" s="35" t="e">
        <f>IF('Crisis Indicator Data'!#REF!="No Data",1,IF(#REF!&lt;&gt;"",1,0))</f>
        <v>#REF!</v>
      </c>
      <c r="AQ125" s="35" t="e">
        <f>IF('Crisis Indicator Data'!#REF!="No Data",1,IF(#REF!&lt;&gt;"",1,0))</f>
        <v>#REF!</v>
      </c>
      <c r="AR125" s="35" t="e">
        <f>IF('Crisis Indicator Data'!#REF!="No Data",1,IF(#REF!&lt;&gt;"",1,0))</f>
        <v>#REF!</v>
      </c>
      <c r="AS125" s="35" t="e">
        <f>IF('Crisis Indicator Data'!#REF!="No Data",1,IF(#REF!&lt;&gt;"",1,0))</f>
        <v>#REF!</v>
      </c>
      <c r="AT125" s="35" t="e">
        <f>IF('Crisis Indicator Data'!#REF!="No Data",1,IF(#REF!&lt;&gt;"",1,0))</f>
        <v>#REF!</v>
      </c>
      <c r="AU125" s="35" t="e">
        <f>IF('Crisis Indicator Data'!#REF!="No Data",1,IF(#REF!&lt;&gt;"",1,0))</f>
        <v>#REF!</v>
      </c>
      <c r="AV125" s="35" t="e">
        <f>IF('Crisis Indicator Data'!#REF!="No Data",1,IF(#REF!&lt;&gt;"",1,0))</f>
        <v>#REF!</v>
      </c>
      <c r="AW125" s="35" t="e">
        <f>IF('Crisis Indicator Data'!#REF!="No Data",1,IF(#REF!&lt;&gt;"",1,0))</f>
        <v>#REF!</v>
      </c>
      <c r="AX125" s="35" t="e">
        <f>IF('Crisis Indicator Data'!#REF!="No Data",1,IF(#REF!&lt;&gt;"",1,0))</f>
        <v>#REF!</v>
      </c>
      <c r="AY125" s="35" t="e">
        <f>IF('Crisis Indicator Data'!#REF!="No Data",1,IF(#REF!&lt;&gt;"",1,0))</f>
        <v>#REF!</v>
      </c>
      <c r="AZ125" s="35" t="e">
        <f>IF('Crisis Indicator Data'!#REF!="No Data",1,IF(#REF!&lt;&gt;"",1,0))</f>
        <v>#REF!</v>
      </c>
      <c r="BA125" t="e">
        <f t="shared" si="2"/>
        <v>#REF!</v>
      </c>
      <c r="BB125" s="37" t="e">
        <f t="shared" si="3"/>
        <v>#REF!</v>
      </c>
    </row>
    <row r="126" spans="1:54" x14ac:dyDescent="0.35">
      <c r="A126" t="s">
        <v>233</v>
      </c>
      <c r="B126" s="35" t="e">
        <f>IF('Crisis Indicator Data'!#REF!="No Data",1,IF(#REF!&lt;&gt;"",1,0))</f>
        <v>#REF!</v>
      </c>
      <c r="C126" s="35" t="e">
        <f>IF('Crisis Indicator Data'!#REF!="No Data",1,IF(#REF!&lt;&gt;"",1,0))</f>
        <v>#REF!</v>
      </c>
      <c r="D126" s="35" t="e">
        <f>IF('Crisis Indicator Data'!#REF!="No Data",1,IF(#REF!&lt;&gt;"",1,0))</f>
        <v>#REF!</v>
      </c>
      <c r="E126" s="35" t="e">
        <f>IF('Crisis Indicator Data'!#REF!="No Data",1,IF(#REF!&lt;&gt;"",1,0))</f>
        <v>#REF!</v>
      </c>
      <c r="F126" s="35" t="e">
        <f>IF('Crisis Indicator Data'!#REF!="No Data",1,IF(#REF!&lt;&gt;"",1,0))</f>
        <v>#REF!</v>
      </c>
      <c r="G126" s="35" t="e">
        <f>IF('Crisis Indicator Data'!#REF!="No Data",1,IF(#REF!&lt;&gt;"",1,0))</f>
        <v>#REF!</v>
      </c>
      <c r="H126" s="35" t="e">
        <f>IF('Crisis Indicator Data'!#REF!="No Data",1,IF(#REF!&lt;&gt;"",1,0))</f>
        <v>#REF!</v>
      </c>
      <c r="I126" s="35" t="e">
        <f>IF('Crisis Indicator Data'!#REF!="No Data",1,IF(#REF!&lt;&gt;"",1,0))</f>
        <v>#REF!</v>
      </c>
      <c r="J126" s="35" t="e">
        <f>IF('Crisis Indicator Data'!#REF!="No Data",1,IF(#REF!&lt;&gt;"",1,0))</f>
        <v>#REF!</v>
      </c>
      <c r="K126" s="35" t="e">
        <f>IF('Crisis Indicator Data'!#REF!="No Data",1,IF(#REF!&lt;&gt;"",1,0))</f>
        <v>#REF!</v>
      </c>
      <c r="L126" s="35" t="e">
        <f>IF('Crisis Indicator Data'!#REF!="No Data",1,IF(#REF!&lt;&gt;"",1,0))</f>
        <v>#REF!</v>
      </c>
      <c r="M126" s="35" t="e">
        <f>IF('Crisis Indicator Data'!#REF!="No Data",1,IF(#REF!&lt;&gt;"",1,0))</f>
        <v>#REF!</v>
      </c>
      <c r="N126" s="35" t="e">
        <f>IF('Crisis Indicator Data'!#REF!="No Data",1,IF(#REF!&lt;&gt;"",1,0))</f>
        <v>#REF!</v>
      </c>
      <c r="O126" s="35" t="e">
        <f>IF('Crisis Indicator Data'!#REF!="No Data",1,IF(#REF!&lt;&gt;"",1,0))</f>
        <v>#REF!</v>
      </c>
      <c r="P126" s="35" t="e">
        <f>IF('Crisis Indicator Data'!#REF!="No Data",1,IF(#REF!&lt;&gt;"",1,0))</f>
        <v>#REF!</v>
      </c>
      <c r="Q126" s="35" t="e">
        <f>IF('Crisis Indicator Data'!#REF!="No Data",1,IF(#REF!&lt;&gt;"",1,0))</f>
        <v>#REF!</v>
      </c>
      <c r="R126" s="35" t="e">
        <f>IF('Crisis Indicator Data'!#REF!="No Data",1,IF(#REF!&lt;&gt;"",1,0))</f>
        <v>#REF!</v>
      </c>
      <c r="S126" s="35" t="e">
        <f>IF('Crisis Indicator Data'!#REF!="No Data",1,IF(#REF!&lt;&gt;"",1,0))</f>
        <v>#REF!</v>
      </c>
      <c r="T126" s="35" t="e">
        <f>IF('Crisis Indicator Data'!#REF!="No Data",1,IF(#REF!&lt;&gt;"",1,0))</f>
        <v>#REF!</v>
      </c>
      <c r="U126" s="35" t="e">
        <f>IF('Crisis Indicator Data'!#REF!="No Data",1,IF(#REF!&lt;&gt;"",1,0))</f>
        <v>#REF!</v>
      </c>
      <c r="V126" s="35" t="e">
        <f>IF('Crisis Indicator Data'!#REF!="No Data",1,IF(#REF!&lt;&gt;"",1,0))</f>
        <v>#REF!</v>
      </c>
      <c r="W126" s="35" t="e">
        <f>IF('Crisis Indicator Data'!#REF!="No Data",1,IF(#REF!&lt;&gt;"",1,0))</f>
        <v>#REF!</v>
      </c>
      <c r="X126" s="35" t="e">
        <f>IF('Crisis Indicator Data'!#REF!="No Data",1,IF(#REF!&lt;&gt;"",1,0))</f>
        <v>#REF!</v>
      </c>
      <c r="Y126" s="35" t="e">
        <f>IF('Crisis Indicator Data'!#REF!="No Data",1,IF(#REF!&lt;&gt;"",1,0))</f>
        <v>#REF!</v>
      </c>
      <c r="Z126" s="35" t="e">
        <f>IF('Crisis Indicator Data'!#REF!="No Data",1,IF(#REF!&lt;&gt;"",1,0))</f>
        <v>#REF!</v>
      </c>
      <c r="AA126" s="35" t="e">
        <f>IF('Crisis Indicator Data'!#REF!="No Data",1,IF(#REF!&lt;&gt;"",1,0))</f>
        <v>#REF!</v>
      </c>
      <c r="AB126" s="35" t="e">
        <f>IF('Crisis Indicator Data'!#REF!="No Data",1,IF(#REF!&lt;&gt;"",1,0))</f>
        <v>#REF!</v>
      </c>
      <c r="AC126" s="35" t="e">
        <f>IF('Crisis Indicator Data'!#REF!="No Data",1,IF(#REF!&lt;&gt;"",1,0))</f>
        <v>#REF!</v>
      </c>
      <c r="AD126" s="35" t="e">
        <f>IF('Crisis Indicator Data'!#REF!="No Data",1,IF(#REF!&lt;&gt;"",1,0))</f>
        <v>#REF!</v>
      </c>
      <c r="AE126" s="35" t="e">
        <f>IF('Crisis Indicator Data'!#REF!="No Data",1,IF(#REF!&lt;&gt;"",1,0))</f>
        <v>#REF!</v>
      </c>
      <c r="AF126" s="35" t="e">
        <f>IF('Crisis Indicator Data'!#REF!="No Data",1,IF(#REF!&lt;&gt;"",1,0))</f>
        <v>#REF!</v>
      </c>
      <c r="AG126" s="35" t="e">
        <f>IF('Crisis Indicator Data'!#REF!="No Data",1,IF(#REF!&lt;&gt;"",1,0))</f>
        <v>#REF!</v>
      </c>
      <c r="AH126" s="35" t="e">
        <f>IF('Crisis Indicator Data'!#REF!="No Data",1,IF(#REF!&lt;&gt;"",1,0))</f>
        <v>#REF!</v>
      </c>
      <c r="AI126" s="35" t="e">
        <f>IF('Crisis Indicator Data'!#REF!="No Data",1,IF(#REF!&lt;&gt;"",1,0))</f>
        <v>#REF!</v>
      </c>
      <c r="AJ126" s="35" t="e">
        <f>IF('Crisis Indicator Data'!#REF!="No Data",1,IF(#REF!&lt;&gt;"",1,0))</f>
        <v>#REF!</v>
      </c>
      <c r="AK126" s="35" t="e">
        <f>IF('Crisis Indicator Data'!#REF!="No Data",1,IF(#REF!&lt;&gt;"",1,0))</f>
        <v>#REF!</v>
      </c>
      <c r="AL126" s="35" t="e">
        <f>IF('Crisis Indicator Data'!#REF!="No Data",1,IF(#REF!&lt;&gt;"",1,0))</f>
        <v>#REF!</v>
      </c>
      <c r="AM126" s="35" t="e">
        <f>IF('Crisis Indicator Data'!#REF!="No Data",1,IF(#REF!&lt;&gt;"",1,0))</f>
        <v>#REF!</v>
      </c>
      <c r="AN126" s="35" t="e">
        <f>IF('Crisis Indicator Data'!#REF!="No Data",1,IF(#REF!&lt;&gt;"",1,0))</f>
        <v>#REF!</v>
      </c>
      <c r="AO126" s="35" t="e">
        <f>IF('Crisis Indicator Data'!#REF!="No Data",1,IF(#REF!&lt;&gt;"",1,0))</f>
        <v>#REF!</v>
      </c>
      <c r="AP126" s="35" t="e">
        <f>IF('Crisis Indicator Data'!#REF!="No Data",1,IF(#REF!&lt;&gt;"",1,0))</f>
        <v>#REF!</v>
      </c>
      <c r="AQ126" s="35" t="e">
        <f>IF('Crisis Indicator Data'!#REF!="No Data",1,IF(#REF!&lt;&gt;"",1,0))</f>
        <v>#REF!</v>
      </c>
      <c r="AR126" s="35" t="e">
        <f>IF('Crisis Indicator Data'!#REF!="No Data",1,IF(#REF!&lt;&gt;"",1,0))</f>
        <v>#REF!</v>
      </c>
      <c r="AS126" s="35" t="e">
        <f>IF('Crisis Indicator Data'!#REF!="No Data",1,IF(#REF!&lt;&gt;"",1,0))</f>
        <v>#REF!</v>
      </c>
      <c r="AT126" s="35" t="e">
        <f>IF('Crisis Indicator Data'!#REF!="No Data",1,IF(#REF!&lt;&gt;"",1,0))</f>
        <v>#REF!</v>
      </c>
      <c r="AU126" s="35" t="e">
        <f>IF('Crisis Indicator Data'!#REF!="No Data",1,IF(#REF!&lt;&gt;"",1,0))</f>
        <v>#REF!</v>
      </c>
      <c r="AV126" s="35" t="e">
        <f>IF('Crisis Indicator Data'!#REF!="No Data",1,IF(#REF!&lt;&gt;"",1,0))</f>
        <v>#REF!</v>
      </c>
      <c r="AW126" s="35" t="e">
        <f>IF('Crisis Indicator Data'!#REF!="No Data",1,IF(#REF!&lt;&gt;"",1,0))</f>
        <v>#REF!</v>
      </c>
      <c r="AX126" s="35" t="e">
        <f>IF('Crisis Indicator Data'!#REF!="No Data",1,IF(#REF!&lt;&gt;"",1,0))</f>
        <v>#REF!</v>
      </c>
      <c r="AY126" s="35" t="e">
        <f>IF('Crisis Indicator Data'!#REF!="No Data",1,IF(#REF!&lt;&gt;"",1,0))</f>
        <v>#REF!</v>
      </c>
      <c r="AZ126" s="35" t="e">
        <f>IF('Crisis Indicator Data'!#REF!="No Data",1,IF(#REF!&lt;&gt;"",1,0))</f>
        <v>#REF!</v>
      </c>
      <c r="BA126" t="e">
        <f t="shared" si="2"/>
        <v>#REF!</v>
      </c>
      <c r="BB126" s="37" t="e">
        <f t="shared" si="3"/>
        <v>#REF!</v>
      </c>
    </row>
    <row r="127" spans="1:54" x14ac:dyDescent="0.35">
      <c r="A127" t="s">
        <v>235</v>
      </c>
      <c r="B127" s="35" t="e">
        <f>IF('Crisis Indicator Data'!#REF!="No Data",1,IF(#REF!&lt;&gt;"",1,0))</f>
        <v>#REF!</v>
      </c>
      <c r="C127" s="35" t="e">
        <f>IF('Crisis Indicator Data'!#REF!="No Data",1,IF(#REF!&lt;&gt;"",1,0))</f>
        <v>#REF!</v>
      </c>
      <c r="D127" s="35" t="e">
        <f>IF('Crisis Indicator Data'!#REF!="No Data",1,IF(#REF!&lt;&gt;"",1,0))</f>
        <v>#REF!</v>
      </c>
      <c r="E127" s="35" t="e">
        <f>IF('Crisis Indicator Data'!#REF!="No Data",1,IF(#REF!&lt;&gt;"",1,0))</f>
        <v>#REF!</v>
      </c>
      <c r="F127" s="35" t="e">
        <f>IF('Crisis Indicator Data'!#REF!="No Data",1,IF(#REF!&lt;&gt;"",1,0))</f>
        <v>#REF!</v>
      </c>
      <c r="G127" s="35" t="e">
        <f>IF('Crisis Indicator Data'!#REF!="No Data",1,IF(#REF!&lt;&gt;"",1,0))</f>
        <v>#REF!</v>
      </c>
      <c r="H127" s="35" t="e">
        <f>IF('Crisis Indicator Data'!#REF!="No Data",1,IF(#REF!&lt;&gt;"",1,0))</f>
        <v>#REF!</v>
      </c>
      <c r="I127" s="35" t="e">
        <f>IF('Crisis Indicator Data'!#REF!="No Data",1,IF(#REF!&lt;&gt;"",1,0))</f>
        <v>#REF!</v>
      </c>
      <c r="J127" s="35" t="e">
        <f>IF('Crisis Indicator Data'!#REF!="No Data",1,IF(#REF!&lt;&gt;"",1,0))</f>
        <v>#REF!</v>
      </c>
      <c r="K127" s="35" t="e">
        <f>IF('Crisis Indicator Data'!#REF!="No Data",1,IF(#REF!&lt;&gt;"",1,0))</f>
        <v>#REF!</v>
      </c>
      <c r="L127" s="35" t="e">
        <f>IF('Crisis Indicator Data'!#REF!="No Data",1,IF(#REF!&lt;&gt;"",1,0))</f>
        <v>#REF!</v>
      </c>
      <c r="M127" s="35" t="e">
        <f>IF('Crisis Indicator Data'!#REF!="No Data",1,IF(#REF!&lt;&gt;"",1,0))</f>
        <v>#REF!</v>
      </c>
      <c r="N127" s="35" t="e">
        <f>IF('Crisis Indicator Data'!#REF!="No Data",1,IF(#REF!&lt;&gt;"",1,0))</f>
        <v>#REF!</v>
      </c>
      <c r="O127" s="35" t="e">
        <f>IF('Crisis Indicator Data'!#REF!="No Data",1,IF(#REF!&lt;&gt;"",1,0))</f>
        <v>#REF!</v>
      </c>
      <c r="P127" s="35" t="e">
        <f>IF('Crisis Indicator Data'!#REF!="No Data",1,IF(#REF!&lt;&gt;"",1,0))</f>
        <v>#REF!</v>
      </c>
      <c r="Q127" s="35" t="e">
        <f>IF('Crisis Indicator Data'!#REF!="No Data",1,IF(#REF!&lt;&gt;"",1,0))</f>
        <v>#REF!</v>
      </c>
      <c r="R127" s="35" t="e">
        <f>IF('Crisis Indicator Data'!#REF!="No Data",1,IF(#REF!&lt;&gt;"",1,0))</f>
        <v>#REF!</v>
      </c>
      <c r="S127" s="35" t="e">
        <f>IF('Crisis Indicator Data'!#REF!="No Data",1,IF(#REF!&lt;&gt;"",1,0))</f>
        <v>#REF!</v>
      </c>
      <c r="T127" s="35" t="e">
        <f>IF('Crisis Indicator Data'!#REF!="No Data",1,IF(#REF!&lt;&gt;"",1,0))</f>
        <v>#REF!</v>
      </c>
      <c r="U127" s="35" t="e">
        <f>IF('Crisis Indicator Data'!#REF!="No Data",1,IF(#REF!&lt;&gt;"",1,0))</f>
        <v>#REF!</v>
      </c>
      <c r="V127" s="35" t="e">
        <f>IF('Crisis Indicator Data'!#REF!="No Data",1,IF(#REF!&lt;&gt;"",1,0))</f>
        <v>#REF!</v>
      </c>
      <c r="W127" s="35" t="e">
        <f>IF('Crisis Indicator Data'!#REF!="No Data",1,IF(#REF!&lt;&gt;"",1,0))</f>
        <v>#REF!</v>
      </c>
      <c r="X127" s="35" t="e">
        <f>IF('Crisis Indicator Data'!#REF!="No Data",1,IF(#REF!&lt;&gt;"",1,0))</f>
        <v>#REF!</v>
      </c>
      <c r="Y127" s="35" t="e">
        <f>IF('Crisis Indicator Data'!#REF!="No Data",1,IF(#REF!&lt;&gt;"",1,0))</f>
        <v>#REF!</v>
      </c>
      <c r="Z127" s="35" t="e">
        <f>IF('Crisis Indicator Data'!#REF!="No Data",1,IF(#REF!&lt;&gt;"",1,0))</f>
        <v>#REF!</v>
      </c>
      <c r="AA127" s="35" t="e">
        <f>IF('Crisis Indicator Data'!#REF!="No Data",1,IF(#REF!&lt;&gt;"",1,0))</f>
        <v>#REF!</v>
      </c>
      <c r="AB127" s="35" t="e">
        <f>IF('Crisis Indicator Data'!#REF!="No Data",1,IF(#REF!&lt;&gt;"",1,0))</f>
        <v>#REF!</v>
      </c>
      <c r="AC127" s="35" t="e">
        <f>IF('Crisis Indicator Data'!#REF!="No Data",1,IF(#REF!&lt;&gt;"",1,0))</f>
        <v>#REF!</v>
      </c>
      <c r="AD127" s="35" t="e">
        <f>IF('Crisis Indicator Data'!#REF!="No Data",1,IF(#REF!&lt;&gt;"",1,0))</f>
        <v>#REF!</v>
      </c>
      <c r="AE127" s="35" t="e">
        <f>IF('Crisis Indicator Data'!#REF!="No Data",1,IF(#REF!&lt;&gt;"",1,0))</f>
        <v>#REF!</v>
      </c>
      <c r="AF127" s="35" t="e">
        <f>IF('Crisis Indicator Data'!#REF!="No Data",1,IF(#REF!&lt;&gt;"",1,0))</f>
        <v>#REF!</v>
      </c>
      <c r="AG127" s="35" t="e">
        <f>IF('Crisis Indicator Data'!#REF!="No Data",1,IF(#REF!&lt;&gt;"",1,0))</f>
        <v>#REF!</v>
      </c>
      <c r="AH127" s="35" t="e">
        <f>IF('Crisis Indicator Data'!#REF!="No Data",1,IF(#REF!&lt;&gt;"",1,0))</f>
        <v>#REF!</v>
      </c>
      <c r="AI127" s="35" t="e">
        <f>IF('Crisis Indicator Data'!#REF!="No Data",1,IF(#REF!&lt;&gt;"",1,0))</f>
        <v>#REF!</v>
      </c>
      <c r="AJ127" s="35" t="e">
        <f>IF('Crisis Indicator Data'!#REF!="No Data",1,IF(#REF!&lt;&gt;"",1,0))</f>
        <v>#REF!</v>
      </c>
      <c r="AK127" s="35" t="e">
        <f>IF('Crisis Indicator Data'!#REF!="No Data",1,IF(#REF!&lt;&gt;"",1,0))</f>
        <v>#REF!</v>
      </c>
      <c r="AL127" s="35" t="e">
        <f>IF('Crisis Indicator Data'!#REF!="No Data",1,IF(#REF!&lt;&gt;"",1,0))</f>
        <v>#REF!</v>
      </c>
      <c r="AM127" s="35" t="e">
        <f>IF('Crisis Indicator Data'!#REF!="No Data",1,IF(#REF!&lt;&gt;"",1,0))</f>
        <v>#REF!</v>
      </c>
      <c r="AN127" s="35" t="e">
        <f>IF('Crisis Indicator Data'!#REF!="No Data",1,IF(#REF!&lt;&gt;"",1,0))</f>
        <v>#REF!</v>
      </c>
      <c r="AO127" s="35" t="e">
        <f>IF('Crisis Indicator Data'!#REF!="No Data",1,IF(#REF!&lt;&gt;"",1,0))</f>
        <v>#REF!</v>
      </c>
      <c r="AP127" s="35" t="e">
        <f>IF('Crisis Indicator Data'!#REF!="No Data",1,IF(#REF!&lt;&gt;"",1,0))</f>
        <v>#REF!</v>
      </c>
      <c r="AQ127" s="35" t="e">
        <f>IF('Crisis Indicator Data'!#REF!="No Data",1,IF(#REF!&lt;&gt;"",1,0))</f>
        <v>#REF!</v>
      </c>
      <c r="AR127" s="35" t="e">
        <f>IF('Crisis Indicator Data'!#REF!="No Data",1,IF(#REF!&lt;&gt;"",1,0))</f>
        <v>#REF!</v>
      </c>
      <c r="AS127" s="35" t="e">
        <f>IF('Crisis Indicator Data'!#REF!="No Data",1,IF(#REF!&lt;&gt;"",1,0))</f>
        <v>#REF!</v>
      </c>
      <c r="AT127" s="35" t="e">
        <f>IF('Crisis Indicator Data'!#REF!="No Data",1,IF(#REF!&lt;&gt;"",1,0))</f>
        <v>#REF!</v>
      </c>
      <c r="AU127" s="35" t="e">
        <f>IF('Crisis Indicator Data'!#REF!="No Data",1,IF(#REF!&lt;&gt;"",1,0))</f>
        <v>#REF!</v>
      </c>
      <c r="AV127" s="35" t="e">
        <f>IF('Crisis Indicator Data'!#REF!="No Data",1,IF(#REF!&lt;&gt;"",1,0))</f>
        <v>#REF!</v>
      </c>
      <c r="AW127" s="35" t="e">
        <f>IF('Crisis Indicator Data'!#REF!="No Data",1,IF(#REF!&lt;&gt;"",1,0))</f>
        <v>#REF!</v>
      </c>
      <c r="AX127" s="35" t="e">
        <f>IF('Crisis Indicator Data'!#REF!="No Data",1,IF(#REF!&lt;&gt;"",1,0))</f>
        <v>#REF!</v>
      </c>
      <c r="AY127" s="35" t="e">
        <f>IF('Crisis Indicator Data'!#REF!="No Data",1,IF(#REF!&lt;&gt;"",1,0))</f>
        <v>#REF!</v>
      </c>
      <c r="AZ127" s="35" t="e">
        <f>IF('Crisis Indicator Data'!#REF!="No Data",1,IF(#REF!&lt;&gt;"",1,0))</f>
        <v>#REF!</v>
      </c>
      <c r="BA127" t="e">
        <f t="shared" si="2"/>
        <v>#REF!</v>
      </c>
      <c r="BB127" s="37" t="e">
        <f t="shared" si="3"/>
        <v>#REF!</v>
      </c>
    </row>
    <row r="128" spans="1:54" x14ac:dyDescent="0.35">
      <c r="A128" t="s">
        <v>238</v>
      </c>
      <c r="B128" s="35" t="e">
        <f>IF('Crisis Indicator Data'!#REF!="No Data",1,IF(#REF!&lt;&gt;"",1,0))</f>
        <v>#REF!</v>
      </c>
      <c r="C128" s="35" t="e">
        <f>IF('Crisis Indicator Data'!#REF!="No Data",1,IF(#REF!&lt;&gt;"",1,0))</f>
        <v>#REF!</v>
      </c>
      <c r="D128" s="35" t="e">
        <f>IF('Crisis Indicator Data'!#REF!="No Data",1,IF(#REF!&lt;&gt;"",1,0))</f>
        <v>#REF!</v>
      </c>
      <c r="E128" s="35" t="e">
        <f>IF('Crisis Indicator Data'!#REF!="No Data",1,IF(#REF!&lt;&gt;"",1,0))</f>
        <v>#REF!</v>
      </c>
      <c r="F128" s="35" t="e">
        <f>IF('Crisis Indicator Data'!#REF!="No Data",1,IF(#REF!&lt;&gt;"",1,0))</f>
        <v>#REF!</v>
      </c>
      <c r="G128" s="35" t="e">
        <f>IF('Crisis Indicator Data'!#REF!="No Data",1,IF(#REF!&lt;&gt;"",1,0))</f>
        <v>#REF!</v>
      </c>
      <c r="H128" s="35" t="e">
        <f>IF('Crisis Indicator Data'!#REF!="No Data",1,IF(#REF!&lt;&gt;"",1,0))</f>
        <v>#REF!</v>
      </c>
      <c r="I128" s="35" t="e">
        <f>IF('Crisis Indicator Data'!#REF!="No Data",1,IF(#REF!&lt;&gt;"",1,0))</f>
        <v>#REF!</v>
      </c>
      <c r="J128" s="35" t="e">
        <f>IF('Crisis Indicator Data'!#REF!="No Data",1,IF(#REF!&lt;&gt;"",1,0))</f>
        <v>#REF!</v>
      </c>
      <c r="K128" s="35" t="e">
        <f>IF('Crisis Indicator Data'!#REF!="No Data",1,IF(#REF!&lt;&gt;"",1,0))</f>
        <v>#REF!</v>
      </c>
      <c r="L128" s="35" t="e">
        <f>IF('Crisis Indicator Data'!#REF!="No Data",1,IF(#REF!&lt;&gt;"",1,0))</f>
        <v>#REF!</v>
      </c>
      <c r="M128" s="35" t="e">
        <f>IF('Crisis Indicator Data'!#REF!="No Data",1,IF(#REF!&lt;&gt;"",1,0))</f>
        <v>#REF!</v>
      </c>
      <c r="N128" s="35" t="e">
        <f>IF('Crisis Indicator Data'!#REF!="No Data",1,IF(#REF!&lt;&gt;"",1,0))</f>
        <v>#REF!</v>
      </c>
      <c r="O128" s="35" t="e">
        <f>IF('Crisis Indicator Data'!#REF!="No Data",1,IF(#REF!&lt;&gt;"",1,0))</f>
        <v>#REF!</v>
      </c>
      <c r="P128" s="35" t="e">
        <f>IF('Crisis Indicator Data'!#REF!="No Data",1,IF(#REF!&lt;&gt;"",1,0))</f>
        <v>#REF!</v>
      </c>
      <c r="Q128" s="35" t="e">
        <f>IF('Crisis Indicator Data'!#REF!="No Data",1,IF(#REF!&lt;&gt;"",1,0))</f>
        <v>#REF!</v>
      </c>
      <c r="R128" s="35" t="e">
        <f>IF('Crisis Indicator Data'!#REF!="No Data",1,IF(#REF!&lt;&gt;"",1,0))</f>
        <v>#REF!</v>
      </c>
      <c r="S128" s="35" t="e">
        <f>IF('Crisis Indicator Data'!#REF!="No Data",1,IF(#REF!&lt;&gt;"",1,0))</f>
        <v>#REF!</v>
      </c>
      <c r="T128" s="35" t="e">
        <f>IF('Crisis Indicator Data'!#REF!="No Data",1,IF(#REF!&lt;&gt;"",1,0))</f>
        <v>#REF!</v>
      </c>
      <c r="U128" s="35" t="e">
        <f>IF('Crisis Indicator Data'!#REF!="No Data",1,IF(#REF!&lt;&gt;"",1,0))</f>
        <v>#REF!</v>
      </c>
      <c r="V128" s="35" t="e">
        <f>IF('Crisis Indicator Data'!#REF!="No Data",1,IF(#REF!&lt;&gt;"",1,0))</f>
        <v>#REF!</v>
      </c>
      <c r="W128" s="35" t="e">
        <f>IF('Crisis Indicator Data'!#REF!="No Data",1,IF(#REF!&lt;&gt;"",1,0))</f>
        <v>#REF!</v>
      </c>
      <c r="X128" s="35" t="e">
        <f>IF('Crisis Indicator Data'!#REF!="No Data",1,IF(#REF!&lt;&gt;"",1,0))</f>
        <v>#REF!</v>
      </c>
      <c r="Y128" s="35" t="e">
        <f>IF('Crisis Indicator Data'!#REF!="No Data",1,IF(#REF!&lt;&gt;"",1,0))</f>
        <v>#REF!</v>
      </c>
      <c r="Z128" s="35" t="e">
        <f>IF('Crisis Indicator Data'!#REF!="No Data",1,IF(#REF!&lt;&gt;"",1,0))</f>
        <v>#REF!</v>
      </c>
      <c r="AA128" s="35" t="e">
        <f>IF('Crisis Indicator Data'!#REF!="No Data",1,IF(#REF!&lt;&gt;"",1,0))</f>
        <v>#REF!</v>
      </c>
      <c r="AB128" s="35" t="e">
        <f>IF('Crisis Indicator Data'!#REF!="No Data",1,IF(#REF!&lt;&gt;"",1,0))</f>
        <v>#REF!</v>
      </c>
      <c r="AC128" s="35" t="e">
        <f>IF('Crisis Indicator Data'!#REF!="No Data",1,IF(#REF!&lt;&gt;"",1,0))</f>
        <v>#REF!</v>
      </c>
      <c r="AD128" s="35" t="e">
        <f>IF('Crisis Indicator Data'!#REF!="No Data",1,IF(#REF!&lt;&gt;"",1,0))</f>
        <v>#REF!</v>
      </c>
      <c r="AE128" s="35" t="e">
        <f>IF('Crisis Indicator Data'!#REF!="No Data",1,IF(#REF!&lt;&gt;"",1,0))</f>
        <v>#REF!</v>
      </c>
      <c r="AF128" s="35" t="e">
        <f>IF('Crisis Indicator Data'!#REF!="No Data",1,IF(#REF!&lt;&gt;"",1,0))</f>
        <v>#REF!</v>
      </c>
      <c r="AG128" s="35" t="e">
        <f>IF('Crisis Indicator Data'!#REF!="No Data",1,IF(#REF!&lt;&gt;"",1,0))</f>
        <v>#REF!</v>
      </c>
      <c r="AH128" s="35" t="e">
        <f>IF('Crisis Indicator Data'!#REF!="No Data",1,IF(#REF!&lt;&gt;"",1,0))</f>
        <v>#REF!</v>
      </c>
      <c r="AI128" s="35" t="e">
        <f>IF('Crisis Indicator Data'!#REF!="No Data",1,IF(#REF!&lt;&gt;"",1,0))</f>
        <v>#REF!</v>
      </c>
      <c r="AJ128" s="35" t="e">
        <f>IF('Crisis Indicator Data'!#REF!="No Data",1,IF(#REF!&lt;&gt;"",1,0))</f>
        <v>#REF!</v>
      </c>
      <c r="AK128" s="35" t="e">
        <f>IF('Crisis Indicator Data'!#REF!="No Data",1,IF(#REF!&lt;&gt;"",1,0))</f>
        <v>#REF!</v>
      </c>
      <c r="AL128" s="35" t="e">
        <f>IF('Crisis Indicator Data'!#REF!="No Data",1,IF(#REF!&lt;&gt;"",1,0))</f>
        <v>#REF!</v>
      </c>
      <c r="AM128" s="35" t="e">
        <f>IF('Crisis Indicator Data'!#REF!="No Data",1,IF(#REF!&lt;&gt;"",1,0))</f>
        <v>#REF!</v>
      </c>
      <c r="AN128" s="35" t="e">
        <f>IF('Crisis Indicator Data'!#REF!="No Data",1,IF(#REF!&lt;&gt;"",1,0))</f>
        <v>#REF!</v>
      </c>
      <c r="AO128" s="35" t="e">
        <f>IF('Crisis Indicator Data'!#REF!="No Data",1,IF(#REF!&lt;&gt;"",1,0))</f>
        <v>#REF!</v>
      </c>
      <c r="AP128" s="35" t="e">
        <f>IF('Crisis Indicator Data'!#REF!="No Data",1,IF(#REF!&lt;&gt;"",1,0))</f>
        <v>#REF!</v>
      </c>
      <c r="AQ128" s="35" t="e">
        <f>IF('Crisis Indicator Data'!#REF!="No Data",1,IF(#REF!&lt;&gt;"",1,0))</f>
        <v>#REF!</v>
      </c>
      <c r="AR128" s="35" t="e">
        <f>IF('Crisis Indicator Data'!#REF!="No Data",1,IF(#REF!&lt;&gt;"",1,0))</f>
        <v>#REF!</v>
      </c>
      <c r="AS128" s="35" t="e">
        <f>IF('Crisis Indicator Data'!#REF!="No Data",1,IF(#REF!&lt;&gt;"",1,0))</f>
        <v>#REF!</v>
      </c>
      <c r="AT128" s="35" t="e">
        <f>IF('Crisis Indicator Data'!#REF!="No Data",1,IF(#REF!&lt;&gt;"",1,0))</f>
        <v>#REF!</v>
      </c>
      <c r="AU128" s="35" t="e">
        <f>IF('Crisis Indicator Data'!#REF!="No Data",1,IF(#REF!&lt;&gt;"",1,0))</f>
        <v>#REF!</v>
      </c>
      <c r="AV128" s="35" t="e">
        <f>IF('Crisis Indicator Data'!#REF!="No Data",1,IF(#REF!&lt;&gt;"",1,0))</f>
        <v>#REF!</v>
      </c>
      <c r="AW128" s="35" t="e">
        <f>IF('Crisis Indicator Data'!#REF!="No Data",1,IF(#REF!&lt;&gt;"",1,0))</f>
        <v>#REF!</v>
      </c>
      <c r="AX128" s="35" t="e">
        <f>IF('Crisis Indicator Data'!#REF!="No Data",1,IF(#REF!&lt;&gt;"",1,0))</f>
        <v>#REF!</v>
      </c>
      <c r="AY128" s="35" t="e">
        <f>IF('Crisis Indicator Data'!#REF!="No Data",1,IF(#REF!&lt;&gt;"",1,0))</f>
        <v>#REF!</v>
      </c>
      <c r="AZ128" s="35" t="e">
        <f>IF('Crisis Indicator Data'!#REF!="No Data",1,IF(#REF!&lt;&gt;"",1,0))</f>
        <v>#REF!</v>
      </c>
      <c r="BA128" t="e">
        <f t="shared" si="2"/>
        <v>#REF!</v>
      </c>
      <c r="BB128" s="37" t="e">
        <f t="shared" si="3"/>
        <v>#REF!</v>
      </c>
    </row>
    <row r="129" spans="1:54" x14ac:dyDescent="0.35">
      <c r="A129" t="s">
        <v>240</v>
      </c>
      <c r="B129" s="35" t="e">
        <f>IF('Crisis Indicator Data'!#REF!="No Data",1,IF(#REF!&lt;&gt;"",1,0))</f>
        <v>#REF!</v>
      </c>
      <c r="C129" s="35" t="e">
        <f>IF('Crisis Indicator Data'!#REF!="No Data",1,IF(#REF!&lt;&gt;"",1,0))</f>
        <v>#REF!</v>
      </c>
      <c r="D129" s="35" t="e">
        <f>IF('Crisis Indicator Data'!#REF!="No Data",1,IF(#REF!&lt;&gt;"",1,0))</f>
        <v>#REF!</v>
      </c>
      <c r="E129" s="35" t="e">
        <f>IF('Crisis Indicator Data'!#REF!="No Data",1,IF(#REF!&lt;&gt;"",1,0))</f>
        <v>#REF!</v>
      </c>
      <c r="F129" s="35" t="e">
        <f>IF('Crisis Indicator Data'!#REF!="No Data",1,IF(#REF!&lt;&gt;"",1,0))</f>
        <v>#REF!</v>
      </c>
      <c r="G129" s="35" t="e">
        <f>IF('Crisis Indicator Data'!#REF!="No Data",1,IF(#REF!&lt;&gt;"",1,0))</f>
        <v>#REF!</v>
      </c>
      <c r="H129" s="35" t="e">
        <f>IF('Crisis Indicator Data'!#REF!="No Data",1,IF(#REF!&lt;&gt;"",1,0))</f>
        <v>#REF!</v>
      </c>
      <c r="I129" s="35" t="e">
        <f>IF('Crisis Indicator Data'!#REF!="No Data",1,IF(#REF!&lt;&gt;"",1,0))</f>
        <v>#REF!</v>
      </c>
      <c r="J129" s="35" t="e">
        <f>IF('Crisis Indicator Data'!#REF!="No Data",1,IF(#REF!&lt;&gt;"",1,0))</f>
        <v>#REF!</v>
      </c>
      <c r="K129" s="35" t="e">
        <f>IF('Crisis Indicator Data'!#REF!="No Data",1,IF(#REF!&lt;&gt;"",1,0))</f>
        <v>#REF!</v>
      </c>
      <c r="L129" s="35" t="e">
        <f>IF('Crisis Indicator Data'!#REF!="No Data",1,IF(#REF!&lt;&gt;"",1,0))</f>
        <v>#REF!</v>
      </c>
      <c r="M129" s="35" t="e">
        <f>IF('Crisis Indicator Data'!#REF!="No Data",1,IF(#REF!&lt;&gt;"",1,0))</f>
        <v>#REF!</v>
      </c>
      <c r="N129" s="35" t="e">
        <f>IF('Crisis Indicator Data'!#REF!="No Data",1,IF(#REF!&lt;&gt;"",1,0))</f>
        <v>#REF!</v>
      </c>
      <c r="O129" s="35" t="e">
        <f>IF('Crisis Indicator Data'!#REF!="No Data",1,IF(#REF!&lt;&gt;"",1,0))</f>
        <v>#REF!</v>
      </c>
      <c r="P129" s="35" t="e">
        <f>IF('Crisis Indicator Data'!#REF!="No Data",1,IF(#REF!&lt;&gt;"",1,0))</f>
        <v>#REF!</v>
      </c>
      <c r="Q129" s="35" t="e">
        <f>IF('Crisis Indicator Data'!#REF!="No Data",1,IF(#REF!&lt;&gt;"",1,0))</f>
        <v>#REF!</v>
      </c>
      <c r="R129" s="35" t="e">
        <f>IF('Crisis Indicator Data'!#REF!="No Data",1,IF(#REF!&lt;&gt;"",1,0))</f>
        <v>#REF!</v>
      </c>
      <c r="S129" s="35" t="e">
        <f>IF('Crisis Indicator Data'!#REF!="No Data",1,IF(#REF!&lt;&gt;"",1,0))</f>
        <v>#REF!</v>
      </c>
      <c r="T129" s="35" t="e">
        <f>IF('Crisis Indicator Data'!#REF!="No Data",1,IF(#REF!&lt;&gt;"",1,0))</f>
        <v>#REF!</v>
      </c>
      <c r="U129" s="35" t="e">
        <f>IF('Crisis Indicator Data'!#REF!="No Data",1,IF(#REF!&lt;&gt;"",1,0))</f>
        <v>#REF!</v>
      </c>
      <c r="V129" s="35" t="e">
        <f>IF('Crisis Indicator Data'!#REF!="No Data",1,IF(#REF!&lt;&gt;"",1,0))</f>
        <v>#REF!</v>
      </c>
      <c r="W129" s="35" t="e">
        <f>IF('Crisis Indicator Data'!#REF!="No Data",1,IF(#REF!&lt;&gt;"",1,0))</f>
        <v>#REF!</v>
      </c>
      <c r="X129" s="35" t="e">
        <f>IF('Crisis Indicator Data'!#REF!="No Data",1,IF(#REF!&lt;&gt;"",1,0))</f>
        <v>#REF!</v>
      </c>
      <c r="Y129" s="35" t="e">
        <f>IF('Crisis Indicator Data'!#REF!="No Data",1,IF(#REF!&lt;&gt;"",1,0))</f>
        <v>#REF!</v>
      </c>
      <c r="Z129" s="35" t="e">
        <f>IF('Crisis Indicator Data'!#REF!="No Data",1,IF(#REF!&lt;&gt;"",1,0))</f>
        <v>#REF!</v>
      </c>
      <c r="AA129" s="35" t="e">
        <f>IF('Crisis Indicator Data'!#REF!="No Data",1,IF(#REF!&lt;&gt;"",1,0))</f>
        <v>#REF!</v>
      </c>
      <c r="AB129" s="35" t="e">
        <f>IF('Crisis Indicator Data'!#REF!="No Data",1,IF(#REF!&lt;&gt;"",1,0))</f>
        <v>#REF!</v>
      </c>
      <c r="AC129" s="35" t="e">
        <f>IF('Crisis Indicator Data'!#REF!="No Data",1,IF(#REF!&lt;&gt;"",1,0))</f>
        <v>#REF!</v>
      </c>
      <c r="AD129" s="35" t="e">
        <f>IF('Crisis Indicator Data'!#REF!="No Data",1,IF(#REF!&lt;&gt;"",1,0))</f>
        <v>#REF!</v>
      </c>
      <c r="AE129" s="35" t="e">
        <f>IF('Crisis Indicator Data'!#REF!="No Data",1,IF(#REF!&lt;&gt;"",1,0))</f>
        <v>#REF!</v>
      </c>
      <c r="AF129" s="35" t="e">
        <f>IF('Crisis Indicator Data'!#REF!="No Data",1,IF(#REF!&lt;&gt;"",1,0))</f>
        <v>#REF!</v>
      </c>
      <c r="AG129" s="35" t="e">
        <f>IF('Crisis Indicator Data'!#REF!="No Data",1,IF(#REF!&lt;&gt;"",1,0))</f>
        <v>#REF!</v>
      </c>
      <c r="AH129" s="35" t="e">
        <f>IF('Crisis Indicator Data'!#REF!="No Data",1,IF(#REF!&lt;&gt;"",1,0))</f>
        <v>#REF!</v>
      </c>
      <c r="AI129" s="35" t="e">
        <f>IF('Crisis Indicator Data'!#REF!="No Data",1,IF(#REF!&lt;&gt;"",1,0))</f>
        <v>#REF!</v>
      </c>
      <c r="AJ129" s="35" t="e">
        <f>IF('Crisis Indicator Data'!#REF!="No Data",1,IF(#REF!&lt;&gt;"",1,0))</f>
        <v>#REF!</v>
      </c>
      <c r="AK129" s="35" t="e">
        <f>IF('Crisis Indicator Data'!#REF!="No Data",1,IF(#REF!&lt;&gt;"",1,0))</f>
        <v>#REF!</v>
      </c>
      <c r="AL129" s="35" t="e">
        <f>IF('Crisis Indicator Data'!#REF!="No Data",1,IF(#REF!&lt;&gt;"",1,0))</f>
        <v>#REF!</v>
      </c>
      <c r="AM129" s="35" t="e">
        <f>IF('Crisis Indicator Data'!#REF!="No Data",1,IF(#REF!&lt;&gt;"",1,0))</f>
        <v>#REF!</v>
      </c>
      <c r="AN129" s="35" t="e">
        <f>IF('Crisis Indicator Data'!#REF!="No Data",1,IF(#REF!&lt;&gt;"",1,0))</f>
        <v>#REF!</v>
      </c>
      <c r="AO129" s="35" t="e">
        <f>IF('Crisis Indicator Data'!#REF!="No Data",1,IF(#REF!&lt;&gt;"",1,0))</f>
        <v>#REF!</v>
      </c>
      <c r="AP129" s="35" t="e">
        <f>IF('Crisis Indicator Data'!#REF!="No Data",1,IF(#REF!&lt;&gt;"",1,0))</f>
        <v>#REF!</v>
      </c>
      <c r="AQ129" s="35" t="e">
        <f>IF('Crisis Indicator Data'!#REF!="No Data",1,IF(#REF!&lt;&gt;"",1,0))</f>
        <v>#REF!</v>
      </c>
      <c r="AR129" s="35" t="e">
        <f>IF('Crisis Indicator Data'!#REF!="No Data",1,IF(#REF!&lt;&gt;"",1,0))</f>
        <v>#REF!</v>
      </c>
      <c r="AS129" s="35" t="e">
        <f>IF('Crisis Indicator Data'!#REF!="No Data",1,IF(#REF!&lt;&gt;"",1,0))</f>
        <v>#REF!</v>
      </c>
      <c r="AT129" s="35" t="e">
        <f>IF('Crisis Indicator Data'!#REF!="No Data",1,IF(#REF!&lt;&gt;"",1,0))</f>
        <v>#REF!</v>
      </c>
      <c r="AU129" s="35" t="e">
        <f>IF('Crisis Indicator Data'!#REF!="No Data",1,IF(#REF!&lt;&gt;"",1,0))</f>
        <v>#REF!</v>
      </c>
      <c r="AV129" s="35" t="e">
        <f>IF('Crisis Indicator Data'!#REF!="No Data",1,IF(#REF!&lt;&gt;"",1,0))</f>
        <v>#REF!</v>
      </c>
      <c r="AW129" s="35" t="e">
        <f>IF('Crisis Indicator Data'!#REF!="No Data",1,IF(#REF!&lt;&gt;"",1,0))</f>
        <v>#REF!</v>
      </c>
      <c r="AX129" s="35" t="e">
        <f>IF('Crisis Indicator Data'!#REF!="No Data",1,IF(#REF!&lt;&gt;"",1,0))</f>
        <v>#REF!</v>
      </c>
      <c r="AY129" s="35" t="e">
        <f>IF('Crisis Indicator Data'!#REF!="No Data",1,IF(#REF!&lt;&gt;"",1,0))</f>
        <v>#REF!</v>
      </c>
      <c r="AZ129" s="35" t="e">
        <f>IF('Crisis Indicator Data'!#REF!="No Data",1,IF(#REF!&lt;&gt;"",1,0))</f>
        <v>#REF!</v>
      </c>
      <c r="BA129" t="e">
        <f t="shared" si="2"/>
        <v>#REF!</v>
      </c>
      <c r="BB129" s="37" t="e">
        <f t="shared" si="3"/>
        <v>#REF!</v>
      </c>
    </row>
    <row r="130" spans="1:54" x14ac:dyDescent="0.35">
      <c r="A130" t="s">
        <v>242</v>
      </c>
      <c r="B130" s="35" t="e">
        <f>IF('Crisis Indicator Data'!#REF!="No Data",1,IF(#REF!&lt;&gt;"",1,0))</f>
        <v>#REF!</v>
      </c>
      <c r="C130" s="35" t="e">
        <f>IF('Crisis Indicator Data'!#REF!="No Data",1,IF(#REF!&lt;&gt;"",1,0))</f>
        <v>#REF!</v>
      </c>
      <c r="D130" s="35" t="e">
        <f>IF('Crisis Indicator Data'!#REF!="No Data",1,IF(#REF!&lt;&gt;"",1,0))</f>
        <v>#REF!</v>
      </c>
      <c r="E130" s="35" t="e">
        <f>IF('Crisis Indicator Data'!#REF!="No Data",1,IF(#REF!&lt;&gt;"",1,0))</f>
        <v>#REF!</v>
      </c>
      <c r="F130" s="35" t="e">
        <f>IF('Crisis Indicator Data'!#REF!="No Data",1,IF(#REF!&lt;&gt;"",1,0))</f>
        <v>#REF!</v>
      </c>
      <c r="G130" s="35" t="e">
        <f>IF('Crisis Indicator Data'!#REF!="No Data",1,IF(#REF!&lt;&gt;"",1,0))</f>
        <v>#REF!</v>
      </c>
      <c r="H130" s="35" t="e">
        <f>IF('Crisis Indicator Data'!#REF!="No Data",1,IF(#REF!&lt;&gt;"",1,0))</f>
        <v>#REF!</v>
      </c>
      <c r="I130" s="35" t="e">
        <f>IF('Crisis Indicator Data'!#REF!="No Data",1,IF(#REF!&lt;&gt;"",1,0))</f>
        <v>#REF!</v>
      </c>
      <c r="J130" s="35" t="e">
        <f>IF('Crisis Indicator Data'!#REF!="No Data",1,IF(#REF!&lt;&gt;"",1,0))</f>
        <v>#REF!</v>
      </c>
      <c r="K130" s="35" t="e">
        <f>IF('Crisis Indicator Data'!#REF!="No Data",1,IF(#REF!&lt;&gt;"",1,0))</f>
        <v>#REF!</v>
      </c>
      <c r="L130" s="35" t="e">
        <f>IF('Crisis Indicator Data'!#REF!="No Data",1,IF(#REF!&lt;&gt;"",1,0))</f>
        <v>#REF!</v>
      </c>
      <c r="M130" s="35" t="e">
        <f>IF('Crisis Indicator Data'!#REF!="No Data",1,IF(#REF!&lt;&gt;"",1,0))</f>
        <v>#REF!</v>
      </c>
      <c r="N130" s="35" t="e">
        <f>IF('Crisis Indicator Data'!#REF!="No Data",1,IF(#REF!&lt;&gt;"",1,0))</f>
        <v>#REF!</v>
      </c>
      <c r="O130" s="35" t="e">
        <f>IF('Crisis Indicator Data'!#REF!="No Data",1,IF(#REF!&lt;&gt;"",1,0))</f>
        <v>#REF!</v>
      </c>
      <c r="P130" s="35" t="e">
        <f>IF('Crisis Indicator Data'!#REF!="No Data",1,IF(#REF!&lt;&gt;"",1,0))</f>
        <v>#REF!</v>
      </c>
      <c r="Q130" s="35" t="e">
        <f>IF('Crisis Indicator Data'!#REF!="No Data",1,IF(#REF!&lt;&gt;"",1,0))</f>
        <v>#REF!</v>
      </c>
      <c r="R130" s="35" t="e">
        <f>IF('Crisis Indicator Data'!#REF!="No Data",1,IF(#REF!&lt;&gt;"",1,0))</f>
        <v>#REF!</v>
      </c>
      <c r="S130" s="35" t="e">
        <f>IF('Crisis Indicator Data'!#REF!="No Data",1,IF(#REF!&lt;&gt;"",1,0))</f>
        <v>#REF!</v>
      </c>
      <c r="T130" s="35" t="e">
        <f>IF('Crisis Indicator Data'!#REF!="No Data",1,IF(#REF!&lt;&gt;"",1,0))</f>
        <v>#REF!</v>
      </c>
      <c r="U130" s="35" t="e">
        <f>IF('Crisis Indicator Data'!#REF!="No Data",1,IF(#REF!&lt;&gt;"",1,0))</f>
        <v>#REF!</v>
      </c>
      <c r="V130" s="35" t="e">
        <f>IF('Crisis Indicator Data'!#REF!="No Data",1,IF(#REF!&lt;&gt;"",1,0))</f>
        <v>#REF!</v>
      </c>
      <c r="W130" s="35" t="e">
        <f>IF('Crisis Indicator Data'!#REF!="No Data",1,IF(#REF!&lt;&gt;"",1,0))</f>
        <v>#REF!</v>
      </c>
      <c r="X130" s="35" t="e">
        <f>IF('Crisis Indicator Data'!#REF!="No Data",1,IF(#REF!&lt;&gt;"",1,0))</f>
        <v>#REF!</v>
      </c>
      <c r="Y130" s="35" t="e">
        <f>IF('Crisis Indicator Data'!#REF!="No Data",1,IF(#REF!&lt;&gt;"",1,0))</f>
        <v>#REF!</v>
      </c>
      <c r="Z130" s="35" t="e">
        <f>IF('Crisis Indicator Data'!#REF!="No Data",1,IF(#REF!&lt;&gt;"",1,0))</f>
        <v>#REF!</v>
      </c>
      <c r="AA130" s="35" t="e">
        <f>IF('Crisis Indicator Data'!#REF!="No Data",1,IF(#REF!&lt;&gt;"",1,0))</f>
        <v>#REF!</v>
      </c>
      <c r="AB130" s="35" t="e">
        <f>IF('Crisis Indicator Data'!#REF!="No Data",1,IF(#REF!&lt;&gt;"",1,0))</f>
        <v>#REF!</v>
      </c>
      <c r="AC130" s="35" t="e">
        <f>IF('Crisis Indicator Data'!#REF!="No Data",1,IF(#REF!&lt;&gt;"",1,0))</f>
        <v>#REF!</v>
      </c>
      <c r="AD130" s="35" t="e">
        <f>IF('Crisis Indicator Data'!#REF!="No Data",1,IF(#REF!&lt;&gt;"",1,0))</f>
        <v>#REF!</v>
      </c>
      <c r="AE130" s="35" t="e">
        <f>IF('Crisis Indicator Data'!#REF!="No Data",1,IF(#REF!&lt;&gt;"",1,0))</f>
        <v>#REF!</v>
      </c>
      <c r="AF130" s="35" t="e">
        <f>IF('Crisis Indicator Data'!#REF!="No Data",1,IF(#REF!&lt;&gt;"",1,0))</f>
        <v>#REF!</v>
      </c>
      <c r="AG130" s="35" t="e">
        <f>IF('Crisis Indicator Data'!#REF!="No Data",1,IF(#REF!&lt;&gt;"",1,0))</f>
        <v>#REF!</v>
      </c>
      <c r="AH130" s="35" t="e">
        <f>IF('Crisis Indicator Data'!#REF!="No Data",1,IF(#REF!&lt;&gt;"",1,0))</f>
        <v>#REF!</v>
      </c>
      <c r="AI130" s="35" t="e">
        <f>IF('Crisis Indicator Data'!#REF!="No Data",1,IF(#REF!&lt;&gt;"",1,0))</f>
        <v>#REF!</v>
      </c>
      <c r="AJ130" s="35" t="e">
        <f>IF('Crisis Indicator Data'!#REF!="No Data",1,IF(#REF!&lt;&gt;"",1,0))</f>
        <v>#REF!</v>
      </c>
      <c r="AK130" s="35" t="e">
        <f>IF('Crisis Indicator Data'!#REF!="No Data",1,IF(#REF!&lt;&gt;"",1,0))</f>
        <v>#REF!</v>
      </c>
      <c r="AL130" s="35" t="e">
        <f>IF('Crisis Indicator Data'!#REF!="No Data",1,IF(#REF!&lt;&gt;"",1,0))</f>
        <v>#REF!</v>
      </c>
      <c r="AM130" s="35" t="e">
        <f>IF('Crisis Indicator Data'!#REF!="No Data",1,IF(#REF!&lt;&gt;"",1,0))</f>
        <v>#REF!</v>
      </c>
      <c r="AN130" s="35" t="e">
        <f>IF('Crisis Indicator Data'!#REF!="No Data",1,IF(#REF!&lt;&gt;"",1,0))</f>
        <v>#REF!</v>
      </c>
      <c r="AO130" s="35" t="e">
        <f>IF('Crisis Indicator Data'!#REF!="No Data",1,IF(#REF!&lt;&gt;"",1,0))</f>
        <v>#REF!</v>
      </c>
      <c r="AP130" s="35" t="e">
        <f>IF('Crisis Indicator Data'!#REF!="No Data",1,IF(#REF!&lt;&gt;"",1,0))</f>
        <v>#REF!</v>
      </c>
      <c r="AQ130" s="35" t="e">
        <f>IF('Crisis Indicator Data'!#REF!="No Data",1,IF(#REF!&lt;&gt;"",1,0))</f>
        <v>#REF!</v>
      </c>
      <c r="AR130" s="35" t="e">
        <f>IF('Crisis Indicator Data'!#REF!="No Data",1,IF(#REF!&lt;&gt;"",1,0))</f>
        <v>#REF!</v>
      </c>
      <c r="AS130" s="35" t="e">
        <f>IF('Crisis Indicator Data'!#REF!="No Data",1,IF(#REF!&lt;&gt;"",1,0))</f>
        <v>#REF!</v>
      </c>
      <c r="AT130" s="35" t="e">
        <f>IF('Crisis Indicator Data'!#REF!="No Data",1,IF(#REF!&lt;&gt;"",1,0))</f>
        <v>#REF!</v>
      </c>
      <c r="AU130" s="35" t="e">
        <f>IF('Crisis Indicator Data'!#REF!="No Data",1,IF(#REF!&lt;&gt;"",1,0))</f>
        <v>#REF!</v>
      </c>
      <c r="AV130" s="35" t="e">
        <f>IF('Crisis Indicator Data'!#REF!="No Data",1,IF(#REF!&lt;&gt;"",1,0))</f>
        <v>#REF!</v>
      </c>
      <c r="AW130" s="35" t="e">
        <f>IF('Crisis Indicator Data'!#REF!="No Data",1,IF(#REF!&lt;&gt;"",1,0))</f>
        <v>#REF!</v>
      </c>
      <c r="AX130" s="35" t="e">
        <f>IF('Crisis Indicator Data'!#REF!="No Data",1,IF(#REF!&lt;&gt;"",1,0))</f>
        <v>#REF!</v>
      </c>
      <c r="AY130" s="35" t="e">
        <f>IF('Crisis Indicator Data'!#REF!="No Data",1,IF(#REF!&lt;&gt;"",1,0))</f>
        <v>#REF!</v>
      </c>
      <c r="AZ130" s="35" t="e">
        <f>IF('Crisis Indicator Data'!#REF!="No Data",1,IF(#REF!&lt;&gt;"",1,0))</f>
        <v>#REF!</v>
      </c>
      <c r="BA130" t="e">
        <f t="shared" si="2"/>
        <v>#REF!</v>
      </c>
      <c r="BB130" s="37" t="e">
        <f t="shared" si="3"/>
        <v>#REF!</v>
      </c>
    </row>
    <row r="131" spans="1:54" x14ac:dyDescent="0.35">
      <c r="A131" t="s">
        <v>237</v>
      </c>
      <c r="B131" s="35" t="e">
        <f>IF('Crisis Indicator Data'!#REF!="No Data",1,IF(#REF!&lt;&gt;"",1,0))</f>
        <v>#REF!</v>
      </c>
      <c r="C131" s="35" t="e">
        <f>IF('Crisis Indicator Data'!#REF!="No Data",1,IF(#REF!&lt;&gt;"",1,0))</f>
        <v>#REF!</v>
      </c>
      <c r="D131" s="35" t="e">
        <f>IF('Crisis Indicator Data'!#REF!="No Data",1,IF(#REF!&lt;&gt;"",1,0))</f>
        <v>#REF!</v>
      </c>
      <c r="E131" s="35" t="e">
        <f>IF('Crisis Indicator Data'!#REF!="No Data",1,IF(#REF!&lt;&gt;"",1,0))</f>
        <v>#REF!</v>
      </c>
      <c r="F131" s="35" t="e">
        <f>IF('Crisis Indicator Data'!#REF!="No Data",1,IF(#REF!&lt;&gt;"",1,0))</f>
        <v>#REF!</v>
      </c>
      <c r="G131" s="35" t="e">
        <f>IF('Crisis Indicator Data'!#REF!="No Data",1,IF(#REF!&lt;&gt;"",1,0))</f>
        <v>#REF!</v>
      </c>
      <c r="H131" s="35" t="e">
        <f>IF('Crisis Indicator Data'!#REF!="No Data",1,IF(#REF!&lt;&gt;"",1,0))</f>
        <v>#REF!</v>
      </c>
      <c r="I131" s="35" t="e">
        <f>IF('Crisis Indicator Data'!#REF!="No Data",1,IF(#REF!&lt;&gt;"",1,0))</f>
        <v>#REF!</v>
      </c>
      <c r="J131" s="35" t="e">
        <f>IF('Crisis Indicator Data'!#REF!="No Data",1,IF(#REF!&lt;&gt;"",1,0))</f>
        <v>#REF!</v>
      </c>
      <c r="K131" s="35" t="e">
        <f>IF('Crisis Indicator Data'!#REF!="No Data",1,IF(#REF!&lt;&gt;"",1,0))</f>
        <v>#REF!</v>
      </c>
      <c r="L131" s="35" t="e">
        <f>IF('Crisis Indicator Data'!#REF!="No Data",1,IF(#REF!&lt;&gt;"",1,0))</f>
        <v>#REF!</v>
      </c>
      <c r="M131" s="35" t="e">
        <f>IF('Crisis Indicator Data'!#REF!="No Data",1,IF(#REF!&lt;&gt;"",1,0))</f>
        <v>#REF!</v>
      </c>
      <c r="N131" s="35" t="e">
        <f>IF('Crisis Indicator Data'!#REF!="No Data",1,IF(#REF!&lt;&gt;"",1,0))</f>
        <v>#REF!</v>
      </c>
      <c r="O131" s="35" t="e">
        <f>IF('Crisis Indicator Data'!#REF!="No Data",1,IF(#REF!&lt;&gt;"",1,0))</f>
        <v>#REF!</v>
      </c>
      <c r="P131" s="35" t="e">
        <f>IF('Crisis Indicator Data'!#REF!="No Data",1,IF(#REF!&lt;&gt;"",1,0))</f>
        <v>#REF!</v>
      </c>
      <c r="Q131" s="35" t="e">
        <f>IF('Crisis Indicator Data'!#REF!="No Data",1,IF(#REF!&lt;&gt;"",1,0))</f>
        <v>#REF!</v>
      </c>
      <c r="R131" s="35" t="e">
        <f>IF('Crisis Indicator Data'!#REF!="No Data",1,IF(#REF!&lt;&gt;"",1,0))</f>
        <v>#REF!</v>
      </c>
      <c r="S131" s="35" t="e">
        <f>IF('Crisis Indicator Data'!#REF!="No Data",1,IF(#REF!&lt;&gt;"",1,0))</f>
        <v>#REF!</v>
      </c>
      <c r="T131" s="35" t="e">
        <f>IF('Crisis Indicator Data'!#REF!="No Data",1,IF(#REF!&lt;&gt;"",1,0))</f>
        <v>#REF!</v>
      </c>
      <c r="U131" s="35" t="e">
        <f>IF('Crisis Indicator Data'!#REF!="No Data",1,IF(#REF!&lt;&gt;"",1,0))</f>
        <v>#REF!</v>
      </c>
      <c r="V131" s="35" t="e">
        <f>IF('Crisis Indicator Data'!#REF!="No Data",1,IF(#REF!&lt;&gt;"",1,0))</f>
        <v>#REF!</v>
      </c>
      <c r="W131" s="35" t="e">
        <f>IF('Crisis Indicator Data'!#REF!="No Data",1,IF(#REF!&lt;&gt;"",1,0))</f>
        <v>#REF!</v>
      </c>
      <c r="X131" s="35" t="e">
        <f>IF('Crisis Indicator Data'!#REF!="No Data",1,IF(#REF!&lt;&gt;"",1,0))</f>
        <v>#REF!</v>
      </c>
      <c r="Y131" s="35" t="e">
        <f>IF('Crisis Indicator Data'!#REF!="No Data",1,IF(#REF!&lt;&gt;"",1,0))</f>
        <v>#REF!</v>
      </c>
      <c r="Z131" s="35" t="e">
        <f>IF('Crisis Indicator Data'!#REF!="No Data",1,IF(#REF!&lt;&gt;"",1,0))</f>
        <v>#REF!</v>
      </c>
      <c r="AA131" s="35" t="e">
        <f>IF('Crisis Indicator Data'!#REF!="No Data",1,IF(#REF!&lt;&gt;"",1,0))</f>
        <v>#REF!</v>
      </c>
      <c r="AB131" s="35" t="e">
        <f>IF('Crisis Indicator Data'!#REF!="No Data",1,IF(#REF!&lt;&gt;"",1,0))</f>
        <v>#REF!</v>
      </c>
      <c r="AC131" s="35" t="e">
        <f>IF('Crisis Indicator Data'!#REF!="No Data",1,IF(#REF!&lt;&gt;"",1,0))</f>
        <v>#REF!</v>
      </c>
      <c r="AD131" s="35" t="e">
        <f>IF('Crisis Indicator Data'!#REF!="No Data",1,IF(#REF!&lt;&gt;"",1,0))</f>
        <v>#REF!</v>
      </c>
      <c r="AE131" s="35" t="e">
        <f>IF('Crisis Indicator Data'!#REF!="No Data",1,IF(#REF!&lt;&gt;"",1,0))</f>
        <v>#REF!</v>
      </c>
      <c r="AF131" s="35" t="e">
        <f>IF('Crisis Indicator Data'!#REF!="No Data",1,IF(#REF!&lt;&gt;"",1,0))</f>
        <v>#REF!</v>
      </c>
      <c r="AG131" s="35" t="e">
        <f>IF('Crisis Indicator Data'!#REF!="No Data",1,IF(#REF!&lt;&gt;"",1,0))</f>
        <v>#REF!</v>
      </c>
      <c r="AH131" s="35" t="e">
        <f>IF('Crisis Indicator Data'!#REF!="No Data",1,IF(#REF!&lt;&gt;"",1,0))</f>
        <v>#REF!</v>
      </c>
      <c r="AI131" s="35" t="e">
        <f>IF('Crisis Indicator Data'!#REF!="No Data",1,IF(#REF!&lt;&gt;"",1,0))</f>
        <v>#REF!</v>
      </c>
      <c r="AJ131" s="35" t="e">
        <f>IF('Crisis Indicator Data'!#REF!="No Data",1,IF(#REF!&lt;&gt;"",1,0))</f>
        <v>#REF!</v>
      </c>
      <c r="AK131" s="35" t="e">
        <f>IF('Crisis Indicator Data'!#REF!="No Data",1,IF(#REF!&lt;&gt;"",1,0))</f>
        <v>#REF!</v>
      </c>
      <c r="AL131" s="35" t="e">
        <f>IF('Crisis Indicator Data'!#REF!="No Data",1,IF(#REF!&lt;&gt;"",1,0))</f>
        <v>#REF!</v>
      </c>
      <c r="AM131" s="35" t="e">
        <f>IF('Crisis Indicator Data'!#REF!="No Data",1,IF(#REF!&lt;&gt;"",1,0))</f>
        <v>#REF!</v>
      </c>
      <c r="AN131" s="35" t="e">
        <f>IF('Crisis Indicator Data'!#REF!="No Data",1,IF(#REF!&lt;&gt;"",1,0))</f>
        <v>#REF!</v>
      </c>
      <c r="AO131" s="35" t="e">
        <f>IF('Crisis Indicator Data'!#REF!="No Data",1,IF(#REF!&lt;&gt;"",1,0))</f>
        <v>#REF!</v>
      </c>
      <c r="AP131" s="35" t="e">
        <f>IF('Crisis Indicator Data'!#REF!="No Data",1,IF(#REF!&lt;&gt;"",1,0))</f>
        <v>#REF!</v>
      </c>
      <c r="AQ131" s="35" t="e">
        <f>IF('Crisis Indicator Data'!#REF!="No Data",1,IF(#REF!&lt;&gt;"",1,0))</f>
        <v>#REF!</v>
      </c>
      <c r="AR131" s="35" t="e">
        <f>IF('Crisis Indicator Data'!#REF!="No Data",1,IF(#REF!&lt;&gt;"",1,0))</f>
        <v>#REF!</v>
      </c>
      <c r="AS131" s="35" t="e">
        <f>IF('Crisis Indicator Data'!#REF!="No Data",1,IF(#REF!&lt;&gt;"",1,0))</f>
        <v>#REF!</v>
      </c>
      <c r="AT131" s="35" t="e">
        <f>IF('Crisis Indicator Data'!#REF!="No Data",1,IF(#REF!&lt;&gt;"",1,0))</f>
        <v>#REF!</v>
      </c>
      <c r="AU131" s="35" t="e">
        <f>IF('Crisis Indicator Data'!#REF!="No Data",1,IF(#REF!&lt;&gt;"",1,0))</f>
        <v>#REF!</v>
      </c>
      <c r="AV131" s="35" t="e">
        <f>IF('Crisis Indicator Data'!#REF!="No Data",1,IF(#REF!&lt;&gt;"",1,0))</f>
        <v>#REF!</v>
      </c>
      <c r="AW131" s="35" t="e">
        <f>IF('Crisis Indicator Data'!#REF!="No Data",1,IF(#REF!&lt;&gt;"",1,0))</f>
        <v>#REF!</v>
      </c>
      <c r="AX131" s="35" t="e">
        <f>IF('Crisis Indicator Data'!#REF!="No Data",1,IF(#REF!&lt;&gt;"",1,0))</f>
        <v>#REF!</v>
      </c>
      <c r="AY131" s="35" t="e">
        <f>IF('Crisis Indicator Data'!#REF!="No Data",1,IF(#REF!&lt;&gt;"",1,0))</f>
        <v>#REF!</v>
      </c>
      <c r="AZ131" s="35" t="e">
        <f>IF('Crisis Indicator Data'!#REF!="No Data",1,IF(#REF!&lt;&gt;"",1,0))</f>
        <v>#REF!</v>
      </c>
      <c r="BA131" t="e">
        <f t="shared" ref="BA131:BA192" si="4">SUM(B131:AZ131)</f>
        <v>#REF!</v>
      </c>
      <c r="BB131" s="37" t="e">
        <f t="shared" ref="BB131:BB192" si="5">BA131/51</f>
        <v>#REF!</v>
      </c>
    </row>
    <row r="132" spans="1:54" x14ac:dyDescent="0.35">
      <c r="A132" t="s">
        <v>244</v>
      </c>
      <c r="B132" s="35" t="e">
        <f>IF('Crisis Indicator Data'!#REF!="No Data",1,IF(#REF!&lt;&gt;"",1,0))</f>
        <v>#REF!</v>
      </c>
      <c r="C132" s="35" t="e">
        <f>IF('Crisis Indicator Data'!#REF!="No Data",1,IF(#REF!&lt;&gt;"",1,0))</f>
        <v>#REF!</v>
      </c>
      <c r="D132" s="35" t="e">
        <f>IF('Crisis Indicator Data'!#REF!="No Data",1,IF(#REF!&lt;&gt;"",1,0))</f>
        <v>#REF!</v>
      </c>
      <c r="E132" s="35" t="e">
        <f>IF('Crisis Indicator Data'!#REF!="No Data",1,IF(#REF!&lt;&gt;"",1,0))</f>
        <v>#REF!</v>
      </c>
      <c r="F132" s="35" t="e">
        <f>IF('Crisis Indicator Data'!#REF!="No Data",1,IF(#REF!&lt;&gt;"",1,0))</f>
        <v>#REF!</v>
      </c>
      <c r="G132" s="35" t="e">
        <f>IF('Crisis Indicator Data'!#REF!="No Data",1,IF(#REF!&lt;&gt;"",1,0))</f>
        <v>#REF!</v>
      </c>
      <c r="H132" s="35" t="e">
        <f>IF('Crisis Indicator Data'!#REF!="No Data",1,IF(#REF!&lt;&gt;"",1,0))</f>
        <v>#REF!</v>
      </c>
      <c r="I132" s="35" t="e">
        <f>IF('Crisis Indicator Data'!#REF!="No Data",1,IF(#REF!&lt;&gt;"",1,0))</f>
        <v>#REF!</v>
      </c>
      <c r="J132" s="35" t="e">
        <f>IF('Crisis Indicator Data'!#REF!="No Data",1,IF(#REF!&lt;&gt;"",1,0))</f>
        <v>#REF!</v>
      </c>
      <c r="K132" s="35" t="e">
        <f>IF('Crisis Indicator Data'!#REF!="No Data",1,IF(#REF!&lt;&gt;"",1,0))</f>
        <v>#REF!</v>
      </c>
      <c r="L132" s="35" t="e">
        <f>IF('Crisis Indicator Data'!#REF!="No Data",1,IF(#REF!&lt;&gt;"",1,0))</f>
        <v>#REF!</v>
      </c>
      <c r="M132" s="35" t="e">
        <f>IF('Crisis Indicator Data'!#REF!="No Data",1,IF(#REF!&lt;&gt;"",1,0))</f>
        <v>#REF!</v>
      </c>
      <c r="N132" s="35" t="e">
        <f>IF('Crisis Indicator Data'!#REF!="No Data",1,IF(#REF!&lt;&gt;"",1,0))</f>
        <v>#REF!</v>
      </c>
      <c r="O132" s="35" t="e">
        <f>IF('Crisis Indicator Data'!#REF!="No Data",1,IF(#REF!&lt;&gt;"",1,0))</f>
        <v>#REF!</v>
      </c>
      <c r="P132" s="35" t="e">
        <f>IF('Crisis Indicator Data'!#REF!="No Data",1,IF(#REF!&lt;&gt;"",1,0))</f>
        <v>#REF!</v>
      </c>
      <c r="Q132" s="35" t="e">
        <f>IF('Crisis Indicator Data'!#REF!="No Data",1,IF(#REF!&lt;&gt;"",1,0))</f>
        <v>#REF!</v>
      </c>
      <c r="R132" s="35" t="e">
        <f>IF('Crisis Indicator Data'!#REF!="No Data",1,IF(#REF!&lt;&gt;"",1,0))</f>
        <v>#REF!</v>
      </c>
      <c r="S132" s="35" t="e">
        <f>IF('Crisis Indicator Data'!#REF!="No Data",1,IF(#REF!&lt;&gt;"",1,0))</f>
        <v>#REF!</v>
      </c>
      <c r="T132" s="35" t="e">
        <f>IF('Crisis Indicator Data'!#REF!="No Data",1,IF(#REF!&lt;&gt;"",1,0))</f>
        <v>#REF!</v>
      </c>
      <c r="U132" s="35" t="e">
        <f>IF('Crisis Indicator Data'!#REF!="No Data",1,IF(#REF!&lt;&gt;"",1,0))</f>
        <v>#REF!</v>
      </c>
      <c r="V132" s="35" t="e">
        <f>IF('Crisis Indicator Data'!#REF!="No Data",1,IF(#REF!&lt;&gt;"",1,0))</f>
        <v>#REF!</v>
      </c>
      <c r="W132" s="35" t="e">
        <f>IF('Crisis Indicator Data'!#REF!="No Data",1,IF(#REF!&lt;&gt;"",1,0))</f>
        <v>#REF!</v>
      </c>
      <c r="X132" s="35" t="e">
        <f>IF('Crisis Indicator Data'!#REF!="No Data",1,IF(#REF!&lt;&gt;"",1,0))</f>
        <v>#REF!</v>
      </c>
      <c r="Y132" s="35" t="e">
        <f>IF('Crisis Indicator Data'!#REF!="No Data",1,IF(#REF!&lt;&gt;"",1,0))</f>
        <v>#REF!</v>
      </c>
      <c r="Z132" s="35" t="e">
        <f>IF('Crisis Indicator Data'!#REF!="No Data",1,IF(#REF!&lt;&gt;"",1,0))</f>
        <v>#REF!</v>
      </c>
      <c r="AA132" s="35" t="e">
        <f>IF('Crisis Indicator Data'!#REF!="No Data",1,IF(#REF!&lt;&gt;"",1,0))</f>
        <v>#REF!</v>
      </c>
      <c r="AB132" s="35" t="e">
        <f>IF('Crisis Indicator Data'!#REF!="No Data",1,IF(#REF!&lt;&gt;"",1,0))</f>
        <v>#REF!</v>
      </c>
      <c r="AC132" s="35" t="e">
        <f>IF('Crisis Indicator Data'!#REF!="No Data",1,IF(#REF!&lt;&gt;"",1,0))</f>
        <v>#REF!</v>
      </c>
      <c r="AD132" s="35" t="e">
        <f>IF('Crisis Indicator Data'!#REF!="No Data",1,IF(#REF!&lt;&gt;"",1,0))</f>
        <v>#REF!</v>
      </c>
      <c r="AE132" s="35" t="e">
        <f>IF('Crisis Indicator Data'!#REF!="No Data",1,IF(#REF!&lt;&gt;"",1,0))</f>
        <v>#REF!</v>
      </c>
      <c r="AF132" s="35" t="e">
        <f>IF('Crisis Indicator Data'!#REF!="No Data",1,IF(#REF!&lt;&gt;"",1,0))</f>
        <v>#REF!</v>
      </c>
      <c r="AG132" s="35" t="e">
        <f>IF('Crisis Indicator Data'!#REF!="No Data",1,IF(#REF!&lt;&gt;"",1,0))</f>
        <v>#REF!</v>
      </c>
      <c r="AH132" s="35" t="e">
        <f>IF('Crisis Indicator Data'!#REF!="No Data",1,IF(#REF!&lt;&gt;"",1,0))</f>
        <v>#REF!</v>
      </c>
      <c r="AI132" s="35" t="e">
        <f>IF('Crisis Indicator Data'!#REF!="No Data",1,IF(#REF!&lt;&gt;"",1,0))</f>
        <v>#REF!</v>
      </c>
      <c r="AJ132" s="35" t="e">
        <f>IF('Crisis Indicator Data'!#REF!="No Data",1,IF(#REF!&lt;&gt;"",1,0))</f>
        <v>#REF!</v>
      </c>
      <c r="AK132" s="35" t="e">
        <f>IF('Crisis Indicator Data'!#REF!="No Data",1,IF(#REF!&lt;&gt;"",1,0))</f>
        <v>#REF!</v>
      </c>
      <c r="AL132" s="35" t="e">
        <f>IF('Crisis Indicator Data'!#REF!="No Data",1,IF(#REF!&lt;&gt;"",1,0))</f>
        <v>#REF!</v>
      </c>
      <c r="AM132" s="35" t="e">
        <f>IF('Crisis Indicator Data'!#REF!="No Data",1,IF(#REF!&lt;&gt;"",1,0))</f>
        <v>#REF!</v>
      </c>
      <c r="AN132" s="35" t="e">
        <f>IF('Crisis Indicator Data'!#REF!="No Data",1,IF(#REF!&lt;&gt;"",1,0))</f>
        <v>#REF!</v>
      </c>
      <c r="AO132" s="35" t="e">
        <f>IF('Crisis Indicator Data'!#REF!="No Data",1,IF(#REF!&lt;&gt;"",1,0))</f>
        <v>#REF!</v>
      </c>
      <c r="AP132" s="35" t="e">
        <f>IF('Crisis Indicator Data'!#REF!="No Data",1,IF(#REF!&lt;&gt;"",1,0))</f>
        <v>#REF!</v>
      </c>
      <c r="AQ132" s="35" t="e">
        <f>IF('Crisis Indicator Data'!#REF!="No Data",1,IF(#REF!&lt;&gt;"",1,0))</f>
        <v>#REF!</v>
      </c>
      <c r="AR132" s="35" t="e">
        <f>IF('Crisis Indicator Data'!#REF!="No Data",1,IF(#REF!&lt;&gt;"",1,0))</f>
        <v>#REF!</v>
      </c>
      <c r="AS132" s="35" t="e">
        <f>IF('Crisis Indicator Data'!#REF!="No Data",1,IF(#REF!&lt;&gt;"",1,0))</f>
        <v>#REF!</v>
      </c>
      <c r="AT132" s="35" t="e">
        <f>IF('Crisis Indicator Data'!#REF!="No Data",1,IF(#REF!&lt;&gt;"",1,0))</f>
        <v>#REF!</v>
      </c>
      <c r="AU132" s="35" t="e">
        <f>IF('Crisis Indicator Data'!#REF!="No Data",1,IF(#REF!&lt;&gt;"",1,0))</f>
        <v>#REF!</v>
      </c>
      <c r="AV132" s="35" t="e">
        <f>IF('Crisis Indicator Data'!#REF!="No Data",1,IF(#REF!&lt;&gt;"",1,0))</f>
        <v>#REF!</v>
      </c>
      <c r="AW132" s="35" t="e">
        <f>IF('Crisis Indicator Data'!#REF!="No Data",1,IF(#REF!&lt;&gt;"",1,0))</f>
        <v>#REF!</v>
      </c>
      <c r="AX132" s="35" t="e">
        <f>IF('Crisis Indicator Data'!#REF!="No Data",1,IF(#REF!&lt;&gt;"",1,0))</f>
        <v>#REF!</v>
      </c>
      <c r="AY132" s="35" t="e">
        <f>IF('Crisis Indicator Data'!#REF!="No Data",1,IF(#REF!&lt;&gt;"",1,0))</f>
        <v>#REF!</v>
      </c>
      <c r="AZ132" s="35" t="e">
        <f>IF('Crisis Indicator Data'!#REF!="No Data",1,IF(#REF!&lt;&gt;"",1,0))</f>
        <v>#REF!</v>
      </c>
      <c r="BA132" t="e">
        <f t="shared" si="4"/>
        <v>#REF!</v>
      </c>
      <c r="BB132" s="37" t="e">
        <f t="shared" si="5"/>
        <v>#REF!</v>
      </c>
    </row>
    <row r="133" spans="1:54" x14ac:dyDescent="0.35">
      <c r="A133" t="s">
        <v>246</v>
      </c>
      <c r="B133" s="35" t="e">
        <f>IF('Crisis Indicator Data'!#REF!="No Data",1,IF(#REF!&lt;&gt;"",1,0))</f>
        <v>#REF!</v>
      </c>
      <c r="C133" s="35" t="e">
        <f>IF('Crisis Indicator Data'!#REF!="No Data",1,IF(#REF!&lt;&gt;"",1,0))</f>
        <v>#REF!</v>
      </c>
      <c r="D133" s="35" t="e">
        <f>IF('Crisis Indicator Data'!#REF!="No Data",1,IF(#REF!&lt;&gt;"",1,0))</f>
        <v>#REF!</v>
      </c>
      <c r="E133" s="35" t="e">
        <f>IF('Crisis Indicator Data'!#REF!="No Data",1,IF(#REF!&lt;&gt;"",1,0))</f>
        <v>#REF!</v>
      </c>
      <c r="F133" s="35" t="e">
        <f>IF('Crisis Indicator Data'!#REF!="No Data",1,IF(#REF!&lt;&gt;"",1,0))</f>
        <v>#REF!</v>
      </c>
      <c r="G133" s="35" t="e">
        <f>IF('Crisis Indicator Data'!#REF!="No Data",1,IF(#REF!&lt;&gt;"",1,0))</f>
        <v>#REF!</v>
      </c>
      <c r="H133" s="35" t="e">
        <f>IF('Crisis Indicator Data'!#REF!="No Data",1,IF(#REF!&lt;&gt;"",1,0))</f>
        <v>#REF!</v>
      </c>
      <c r="I133" s="35" t="e">
        <f>IF('Crisis Indicator Data'!#REF!="No Data",1,IF(#REF!&lt;&gt;"",1,0))</f>
        <v>#REF!</v>
      </c>
      <c r="J133" s="35" t="e">
        <f>IF('Crisis Indicator Data'!#REF!="No Data",1,IF(#REF!&lt;&gt;"",1,0))</f>
        <v>#REF!</v>
      </c>
      <c r="K133" s="35" t="e">
        <f>IF('Crisis Indicator Data'!#REF!="No Data",1,IF(#REF!&lt;&gt;"",1,0))</f>
        <v>#REF!</v>
      </c>
      <c r="L133" s="35" t="e">
        <f>IF('Crisis Indicator Data'!#REF!="No Data",1,IF(#REF!&lt;&gt;"",1,0))</f>
        <v>#REF!</v>
      </c>
      <c r="M133" s="35" t="e">
        <f>IF('Crisis Indicator Data'!#REF!="No Data",1,IF(#REF!&lt;&gt;"",1,0))</f>
        <v>#REF!</v>
      </c>
      <c r="N133" s="35" t="e">
        <f>IF('Crisis Indicator Data'!#REF!="No Data",1,IF(#REF!&lt;&gt;"",1,0))</f>
        <v>#REF!</v>
      </c>
      <c r="O133" s="35" t="e">
        <f>IF('Crisis Indicator Data'!#REF!="No Data",1,IF(#REF!&lt;&gt;"",1,0))</f>
        <v>#REF!</v>
      </c>
      <c r="P133" s="35" t="e">
        <f>IF('Crisis Indicator Data'!#REF!="No Data",1,IF(#REF!&lt;&gt;"",1,0))</f>
        <v>#REF!</v>
      </c>
      <c r="Q133" s="35" t="e">
        <f>IF('Crisis Indicator Data'!#REF!="No Data",1,IF(#REF!&lt;&gt;"",1,0))</f>
        <v>#REF!</v>
      </c>
      <c r="R133" s="35" t="e">
        <f>IF('Crisis Indicator Data'!#REF!="No Data",1,IF(#REF!&lt;&gt;"",1,0))</f>
        <v>#REF!</v>
      </c>
      <c r="S133" s="35" t="e">
        <f>IF('Crisis Indicator Data'!#REF!="No Data",1,IF(#REF!&lt;&gt;"",1,0))</f>
        <v>#REF!</v>
      </c>
      <c r="T133" s="35" t="e">
        <f>IF('Crisis Indicator Data'!#REF!="No Data",1,IF(#REF!&lt;&gt;"",1,0))</f>
        <v>#REF!</v>
      </c>
      <c r="U133" s="35" t="e">
        <f>IF('Crisis Indicator Data'!#REF!="No Data",1,IF(#REF!&lt;&gt;"",1,0))</f>
        <v>#REF!</v>
      </c>
      <c r="V133" s="35" t="e">
        <f>IF('Crisis Indicator Data'!#REF!="No Data",1,IF(#REF!&lt;&gt;"",1,0))</f>
        <v>#REF!</v>
      </c>
      <c r="W133" s="35" t="e">
        <f>IF('Crisis Indicator Data'!#REF!="No Data",1,IF(#REF!&lt;&gt;"",1,0))</f>
        <v>#REF!</v>
      </c>
      <c r="X133" s="35" t="e">
        <f>IF('Crisis Indicator Data'!#REF!="No Data",1,IF(#REF!&lt;&gt;"",1,0))</f>
        <v>#REF!</v>
      </c>
      <c r="Y133" s="35" t="e">
        <f>IF('Crisis Indicator Data'!#REF!="No Data",1,IF(#REF!&lt;&gt;"",1,0))</f>
        <v>#REF!</v>
      </c>
      <c r="Z133" s="35" t="e">
        <f>IF('Crisis Indicator Data'!#REF!="No Data",1,IF(#REF!&lt;&gt;"",1,0))</f>
        <v>#REF!</v>
      </c>
      <c r="AA133" s="35" t="e">
        <f>IF('Crisis Indicator Data'!#REF!="No Data",1,IF(#REF!&lt;&gt;"",1,0))</f>
        <v>#REF!</v>
      </c>
      <c r="AB133" s="35" t="e">
        <f>IF('Crisis Indicator Data'!#REF!="No Data",1,IF(#REF!&lt;&gt;"",1,0))</f>
        <v>#REF!</v>
      </c>
      <c r="AC133" s="35" t="e">
        <f>IF('Crisis Indicator Data'!#REF!="No Data",1,IF(#REF!&lt;&gt;"",1,0))</f>
        <v>#REF!</v>
      </c>
      <c r="AD133" s="35" t="e">
        <f>IF('Crisis Indicator Data'!#REF!="No Data",1,IF(#REF!&lt;&gt;"",1,0))</f>
        <v>#REF!</v>
      </c>
      <c r="AE133" s="35" t="e">
        <f>IF('Crisis Indicator Data'!#REF!="No Data",1,IF(#REF!&lt;&gt;"",1,0))</f>
        <v>#REF!</v>
      </c>
      <c r="AF133" s="35" t="e">
        <f>IF('Crisis Indicator Data'!#REF!="No Data",1,IF(#REF!&lt;&gt;"",1,0))</f>
        <v>#REF!</v>
      </c>
      <c r="AG133" s="35" t="e">
        <f>IF('Crisis Indicator Data'!#REF!="No Data",1,IF(#REF!&lt;&gt;"",1,0))</f>
        <v>#REF!</v>
      </c>
      <c r="AH133" s="35" t="e">
        <f>IF('Crisis Indicator Data'!#REF!="No Data",1,IF(#REF!&lt;&gt;"",1,0))</f>
        <v>#REF!</v>
      </c>
      <c r="AI133" s="35" t="e">
        <f>IF('Crisis Indicator Data'!#REF!="No Data",1,IF(#REF!&lt;&gt;"",1,0))</f>
        <v>#REF!</v>
      </c>
      <c r="AJ133" s="35" t="e">
        <f>IF('Crisis Indicator Data'!#REF!="No Data",1,IF(#REF!&lt;&gt;"",1,0))</f>
        <v>#REF!</v>
      </c>
      <c r="AK133" s="35" t="e">
        <f>IF('Crisis Indicator Data'!#REF!="No Data",1,IF(#REF!&lt;&gt;"",1,0))</f>
        <v>#REF!</v>
      </c>
      <c r="AL133" s="35" t="e">
        <f>IF('Crisis Indicator Data'!#REF!="No Data",1,IF(#REF!&lt;&gt;"",1,0))</f>
        <v>#REF!</v>
      </c>
      <c r="AM133" s="35" t="e">
        <f>IF('Crisis Indicator Data'!#REF!="No Data",1,IF(#REF!&lt;&gt;"",1,0))</f>
        <v>#REF!</v>
      </c>
      <c r="AN133" s="35" t="e">
        <f>IF('Crisis Indicator Data'!#REF!="No Data",1,IF(#REF!&lt;&gt;"",1,0))</f>
        <v>#REF!</v>
      </c>
      <c r="AO133" s="35" t="e">
        <f>IF('Crisis Indicator Data'!#REF!="No Data",1,IF(#REF!&lt;&gt;"",1,0))</f>
        <v>#REF!</v>
      </c>
      <c r="AP133" s="35" t="e">
        <f>IF('Crisis Indicator Data'!#REF!="No Data",1,IF(#REF!&lt;&gt;"",1,0))</f>
        <v>#REF!</v>
      </c>
      <c r="AQ133" s="35" t="e">
        <f>IF('Crisis Indicator Data'!#REF!="No Data",1,IF(#REF!&lt;&gt;"",1,0))</f>
        <v>#REF!</v>
      </c>
      <c r="AR133" s="35" t="e">
        <f>IF('Crisis Indicator Data'!#REF!="No Data",1,IF(#REF!&lt;&gt;"",1,0))</f>
        <v>#REF!</v>
      </c>
      <c r="AS133" s="35" t="e">
        <f>IF('Crisis Indicator Data'!#REF!="No Data",1,IF(#REF!&lt;&gt;"",1,0))</f>
        <v>#REF!</v>
      </c>
      <c r="AT133" s="35" t="e">
        <f>IF('Crisis Indicator Data'!#REF!="No Data",1,IF(#REF!&lt;&gt;"",1,0))</f>
        <v>#REF!</v>
      </c>
      <c r="AU133" s="35" t="e">
        <f>IF('Crisis Indicator Data'!#REF!="No Data",1,IF(#REF!&lt;&gt;"",1,0))</f>
        <v>#REF!</v>
      </c>
      <c r="AV133" s="35" t="e">
        <f>IF('Crisis Indicator Data'!#REF!="No Data",1,IF(#REF!&lt;&gt;"",1,0))</f>
        <v>#REF!</v>
      </c>
      <c r="AW133" s="35" t="e">
        <f>IF('Crisis Indicator Data'!#REF!="No Data",1,IF(#REF!&lt;&gt;"",1,0))</f>
        <v>#REF!</v>
      </c>
      <c r="AX133" s="35" t="e">
        <f>IF('Crisis Indicator Data'!#REF!="No Data",1,IF(#REF!&lt;&gt;"",1,0))</f>
        <v>#REF!</v>
      </c>
      <c r="AY133" s="35" t="e">
        <f>IF('Crisis Indicator Data'!#REF!="No Data",1,IF(#REF!&lt;&gt;"",1,0))</f>
        <v>#REF!</v>
      </c>
      <c r="AZ133" s="35" t="e">
        <f>IF('Crisis Indicator Data'!#REF!="No Data",1,IF(#REF!&lt;&gt;"",1,0))</f>
        <v>#REF!</v>
      </c>
      <c r="BA133" t="e">
        <f t="shared" si="4"/>
        <v>#REF!</v>
      </c>
      <c r="BB133" s="37" t="e">
        <f t="shared" si="5"/>
        <v>#REF!</v>
      </c>
    </row>
    <row r="134" spans="1:54" x14ac:dyDescent="0.35">
      <c r="A134" t="s">
        <v>248</v>
      </c>
      <c r="B134" s="35" t="e">
        <f>IF('Crisis Indicator Data'!#REF!="No Data",1,IF(#REF!&lt;&gt;"",1,0))</f>
        <v>#REF!</v>
      </c>
      <c r="C134" s="35" t="e">
        <f>IF('Crisis Indicator Data'!#REF!="No Data",1,IF(#REF!&lt;&gt;"",1,0))</f>
        <v>#REF!</v>
      </c>
      <c r="D134" s="35" t="e">
        <f>IF('Crisis Indicator Data'!#REF!="No Data",1,IF(#REF!&lt;&gt;"",1,0))</f>
        <v>#REF!</v>
      </c>
      <c r="E134" s="35" t="e">
        <f>IF('Crisis Indicator Data'!#REF!="No Data",1,IF(#REF!&lt;&gt;"",1,0))</f>
        <v>#REF!</v>
      </c>
      <c r="F134" s="35" t="e">
        <f>IF('Crisis Indicator Data'!#REF!="No Data",1,IF(#REF!&lt;&gt;"",1,0))</f>
        <v>#REF!</v>
      </c>
      <c r="G134" s="35" t="e">
        <f>IF('Crisis Indicator Data'!#REF!="No Data",1,IF(#REF!&lt;&gt;"",1,0))</f>
        <v>#REF!</v>
      </c>
      <c r="H134" s="35" t="e">
        <f>IF('Crisis Indicator Data'!#REF!="No Data",1,IF(#REF!&lt;&gt;"",1,0))</f>
        <v>#REF!</v>
      </c>
      <c r="I134" s="35" t="e">
        <f>IF('Crisis Indicator Data'!#REF!="No Data",1,IF(#REF!&lt;&gt;"",1,0))</f>
        <v>#REF!</v>
      </c>
      <c r="J134" s="35" t="e">
        <f>IF('Crisis Indicator Data'!#REF!="No Data",1,IF(#REF!&lt;&gt;"",1,0))</f>
        <v>#REF!</v>
      </c>
      <c r="K134" s="35" t="e">
        <f>IF('Crisis Indicator Data'!#REF!="No Data",1,IF(#REF!&lt;&gt;"",1,0))</f>
        <v>#REF!</v>
      </c>
      <c r="L134" s="35" t="e">
        <f>IF('Crisis Indicator Data'!#REF!="No Data",1,IF(#REF!&lt;&gt;"",1,0))</f>
        <v>#REF!</v>
      </c>
      <c r="M134" s="35" t="e">
        <f>IF('Crisis Indicator Data'!#REF!="No Data",1,IF(#REF!&lt;&gt;"",1,0))</f>
        <v>#REF!</v>
      </c>
      <c r="N134" s="35" t="e">
        <f>IF('Crisis Indicator Data'!#REF!="No Data",1,IF(#REF!&lt;&gt;"",1,0))</f>
        <v>#REF!</v>
      </c>
      <c r="O134" s="35" t="e">
        <f>IF('Crisis Indicator Data'!#REF!="No Data",1,IF(#REF!&lt;&gt;"",1,0))</f>
        <v>#REF!</v>
      </c>
      <c r="P134" s="35" t="e">
        <f>IF('Crisis Indicator Data'!#REF!="No Data",1,IF(#REF!&lt;&gt;"",1,0))</f>
        <v>#REF!</v>
      </c>
      <c r="Q134" s="35" t="e">
        <f>IF('Crisis Indicator Data'!#REF!="No Data",1,IF(#REF!&lt;&gt;"",1,0))</f>
        <v>#REF!</v>
      </c>
      <c r="R134" s="35" t="e">
        <f>IF('Crisis Indicator Data'!#REF!="No Data",1,IF(#REF!&lt;&gt;"",1,0))</f>
        <v>#REF!</v>
      </c>
      <c r="S134" s="35" t="e">
        <f>IF('Crisis Indicator Data'!#REF!="No Data",1,IF(#REF!&lt;&gt;"",1,0))</f>
        <v>#REF!</v>
      </c>
      <c r="T134" s="35" t="e">
        <f>IF('Crisis Indicator Data'!#REF!="No Data",1,IF(#REF!&lt;&gt;"",1,0))</f>
        <v>#REF!</v>
      </c>
      <c r="U134" s="35" t="e">
        <f>IF('Crisis Indicator Data'!#REF!="No Data",1,IF(#REF!&lt;&gt;"",1,0))</f>
        <v>#REF!</v>
      </c>
      <c r="V134" s="35" t="e">
        <f>IF('Crisis Indicator Data'!#REF!="No Data",1,IF(#REF!&lt;&gt;"",1,0))</f>
        <v>#REF!</v>
      </c>
      <c r="W134" s="35" t="e">
        <f>IF('Crisis Indicator Data'!#REF!="No Data",1,IF(#REF!&lt;&gt;"",1,0))</f>
        <v>#REF!</v>
      </c>
      <c r="X134" s="35" t="e">
        <f>IF('Crisis Indicator Data'!#REF!="No Data",1,IF(#REF!&lt;&gt;"",1,0))</f>
        <v>#REF!</v>
      </c>
      <c r="Y134" s="35" t="e">
        <f>IF('Crisis Indicator Data'!#REF!="No Data",1,IF(#REF!&lt;&gt;"",1,0))</f>
        <v>#REF!</v>
      </c>
      <c r="Z134" s="35" t="e">
        <f>IF('Crisis Indicator Data'!#REF!="No Data",1,IF(#REF!&lt;&gt;"",1,0))</f>
        <v>#REF!</v>
      </c>
      <c r="AA134" s="35" t="e">
        <f>IF('Crisis Indicator Data'!#REF!="No Data",1,IF(#REF!&lt;&gt;"",1,0))</f>
        <v>#REF!</v>
      </c>
      <c r="AB134" s="35" t="e">
        <f>IF('Crisis Indicator Data'!#REF!="No Data",1,IF(#REF!&lt;&gt;"",1,0))</f>
        <v>#REF!</v>
      </c>
      <c r="AC134" s="35" t="e">
        <f>IF('Crisis Indicator Data'!#REF!="No Data",1,IF(#REF!&lt;&gt;"",1,0))</f>
        <v>#REF!</v>
      </c>
      <c r="AD134" s="35" t="e">
        <f>IF('Crisis Indicator Data'!#REF!="No Data",1,IF(#REF!&lt;&gt;"",1,0))</f>
        <v>#REF!</v>
      </c>
      <c r="AE134" s="35" t="e">
        <f>IF('Crisis Indicator Data'!#REF!="No Data",1,IF(#REF!&lt;&gt;"",1,0))</f>
        <v>#REF!</v>
      </c>
      <c r="AF134" s="35" t="e">
        <f>IF('Crisis Indicator Data'!#REF!="No Data",1,IF(#REF!&lt;&gt;"",1,0))</f>
        <v>#REF!</v>
      </c>
      <c r="AG134" s="35" t="e">
        <f>IF('Crisis Indicator Data'!#REF!="No Data",1,IF(#REF!&lt;&gt;"",1,0))</f>
        <v>#REF!</v>
      </c>
      <c r="AH134" s="35" t="e">
        <f>IF('Crisis Indicator Data'!#REF!="No Data",1,IF(#REF!&lt;&gt;"",1,0))</f>
        <v>#REF!</v>
      </c>
      <c r="AI134" s="35" t="e">
        <f>IF('Crisis Indicator Data'!#REF!="No Data",1,IF(#REF!&lt;&gt;"",1,0))</f>
        <v>#REF!</v>
      </c>
      <c r="AJ134" s="35" t="e">
        <f>IF('Crisis Indicator Data'!#REF!="No Data",1,IF(#REF!&lt;&gt;"",1,0))</f>
        <v>#REF!</v>
      </c>
      <c r="AK134" s="35" t="e">
        <f>IF('Crisis Indicator Data'!#REF!="No Data",1,IF(#REF!&lt;&gt;"",1,0))</f>
        <v>#REF!</v>
      </c>
      <c r="AL134" s="35" t="e">
        <f>IF('Crisis Indicator Data'!#REF!="No Data",1,IF(#REF!&lt;&gt;"",1,0))</f>
        <v>#REF!</v>
      </c>
      <c r="AM134" s="35" t="e">
        <f>IF('Crisis Indicator Data'!#REF!="No Data",1,IF(#REF!&lt;&gt;"",1,0))</f>
        <v>#REF!</v>
      </c>
      <c r="AN134" s="35" t="e">
        <f>IF('Crisis Indicator Data'!#REF!="No Data",1,IF(#REF!&lt;&gt;"",1,0))</f>
        <v>#REF!</v>
      </c>
      <c r="AO134" s="35" t="e">
        <f>IF('Crisis Indicator Data'!#REF!="No Data",1,IF(#REF!&lt;&gt;"",1,0))</f>
        <v>#REF!</v>
      </c>
      <c r="AP134" s="35" t="e">
        <f>IF('Crisis Indicator Data'!#REF!="No Data",1,IF(#REF!&lt;&gt;"",1,0))</f>
        <v>#REF!</v>
      </c>
      <c r="AQ134" s="35" t="e">
        <f>IF('Crisis Indicator Data'!#REF!="No Data",1,IF(#REF!&lt;&gt;"",1,0))</f>
        <v>#REF!</v>
      </c>
      <c r="AR134" s="35" t="e">
        <f>IF('Crisis Indicator Data'!#REF!="No Data",1,IF(#REF!&lt;&gt;"",1,0))</f>
        <v>#REF!</v>
      </c>
      <c r="AS134" s="35" t="e">
        <f>IF('Crisis Indicator Data'!#REF!="No Data",1,IF(#REF!&lt;&gt;"",1,0))</f>
        <v>#REF!</v>
      </c>
      <c r="AT134" s="35" t="e">
        <f>IF('Crisis Indicator Data'!#REF!="No Data",1,IF(#REF!&lt;&gt;"",1,0))</f>
        <v>#REF!</v>
      </c>
      <c r="AU134" s="35" t="e">
        <f>IF('Crisis Indicator Data'!#REF!="No Data",1,IF(#REF!&lt;&gt;"",1,0))</f>
        <v>#REF!</v>
      </c>
      <c r="AV134" s="35" t="e">
        <f>IF('Crisis Indicator Data'!#REF!="No Data",1,IF(#REF!&lt;&gt;"",1,0))</f>
        <v>#REF!</v>
      </c>
      <c r="AW134" s="35" t="e">
        <f>IF('Crisis Indicator Data'!#REF!="No Data",1,IF(#REF!&lt;&gt;"",1,0))</f>
        <v>#REF!</v>
      </c>
      <c r="AX134" s="35" t="e">
        <f>IF('Crisis Indicator Data'!#REF!="No Data",1,IF(#REF!&lt;&gt;"",1,0))</f>
        <v>#REF!</v>
      </c>
      <c r="AY134" s="35" t="e">
        <f>IF('Crisis Indicator Data'!#REF!="No Data",1,IF(#REF!&lt;&gt;"",1,0))</f>
        <v>#REF!</v>
      </c>
      <c r="AZ134" s="35" t="e">
        <f>IF('Crisis Indicator Data'!#REF!="No Data",1,IF(#REF!&lt;&gt;"",1,0))</f>
        <v>#REF!</v>
      </c>
      <c r="BA134" t="e">
        <f t="shared" si="4"/>
        <v>#REF!</v>
      </c>
      <c r="BB134" s="37" t="e">
        <f t="shared" si="5"/>
        <v>#REF!</v>
      </c>
    </row>
    <row r="135" spans="1:54" x14ac:dyDescent="0.35">
      <c r="A135" t="s">
        <v>250</v>
      </c>
      <c r="B135" s="35" t="e">
        <f>IF('Crisis Indicator Data'!#REF!="No Data",1,IF(#REF!&lt;&gt;"",1,0))</f>
        <v>#REF!</v>
      </c>
      <c r="C135" s="35" t="e">
        <f>IF('Crisis Indicator Data'!#REF!="No Data",1,IF(#REF!&lt;&gt;"",1,0))</f>
        <v>#REF!</v>
      </c>
      <c r="D135" s="35" t="e">
        <f>IF('Crisis Indicator Data'!#REF!="No Data",1,IF(#REF!&lt;&gt;"",1,0))</f>
        <v>#REF!</v>
      </c>
      <c r="E135" s="35" t="e">
        <f>IF('Crisis Indicator Data'!#REF!="No Data",1,IF(#REF!&lt;&gt;"",1,0))</f>
        <v>#REF!</v>
      </c>
      <c r="F135" s="35" t="e">
        <f>IF('Crisis Indicator Data'!#REF!="No Data",1,IF(#REF!&lt;&gt;"",1,0))</f>
        <v>#REF!</v>
      </c>
      <c r="G135" s="35" t="e">
        <f>IF('Crisis Indicator Data'!#REF!="No Data",1,IF(#REF!&lt;&gt;"",1,0))</f>
        <v>#REF!</v>
      </c>
      <c r="H135" s="35" t="e">
        <f>IF('Crisis Indicator Data'!#REF!="No Data",1,IF(#REF!&lt;&gt;"",1,0))</f>
        <v>#REF!</v>
      </c>
      <c r="I135" s="35" t="e">
        <f>IF('Crisis Indicator Data'!#REF!="No Data",1,IF(#REF!&lt;&gt;"",1,0))</f>
        <v>#REF!</v>
      </c>
      <c r="J135" s="35" t="e">
        <f>IF('Crisis Indicator Data'!#REF!="No Data",1,IF(#REF!&lt;&gt;"",1,0))</f>
        <v>#REF!</v>
      </c>
      <c r="K135" s="35" t="e">
        <f>IF('Crisis Indicator Data'!#REF!="No Data",1,IF(#REF!&lt;&gt;"",1,0))</f>
        <v>#REF!</v>
      </c>
      <c r="L135" s="35" t="e">
        <f>IF('Crisis Indicator Data'!#REF!="No Data",1,IF(#REF!&lt;&gt;"",1,0))</f>
        <v>#REF!</v>
      </c>
      <c r="M135" s="35" t="e">
        <f>IF('Crisis Indicator Data'!#REF!="No Data",1,IF(#REF!&lt;&gt;"",1,0))</f>
        <v>#REF!</v>
      </c>
      <c r="N135" s="35" t="e">
        <f>IF('Crisis Indicator Data'!#REF!="No Data",1,IF(#REF!&lt;&gt;"",1,0))</f>
        <v>#REF!</v>
      </c>
      <c r="O135" s="35" t="e">
        <f>IF('Crisis Indicator Data'!#REF!="No Data",1,IF(#REF!&lt;&gt;"",1,0))</f>
        <v>#REF!</v>
      </c>
      <c r="P135" s="35" t="e">
        <f>IF('Crisis Indicator Data'!#REF!="No Data",1,IF(#REF!&lt;&gt;"",1,0))</f>
        <v>#REF!</v>
      </c>
      <c r="Q135" s="35" t="e">
        <f>IF('Crisis Indicator Data'!#REF!="No Data",1,IF(#REF!&lt;&gt;"",1,0))</f>
        <v>#REF!</v>
      </c>
      <c r="R135" s="35" t="e">
        <f>IF('Crisis Indicator Data'!#REF!="No Data",1,IF(#REF!&lt;&gt;"",1,0))</f>
        <v>#REF!</v>
      </c>
      <c r="S135" s="35" t="e">
        <f>IF('Crisis Indicator Data'!#REF!="No Data",1,IF(#REF!&lt;&gt;"",1,0))</f>
        <v>#REF!</v>
      </c>
      <c r="T135" s="35" t="e">
        <f>IF('Crisis Indicator Data'!#REF!="No Data",1,IF(#REF!&lt;&gt;"",1,0))</f>
        <v>#REF!</v>
      </c>
      <c r="U135" s="35" t="e">
        <f>IF('Crisis Indicator Data'!#REF!="No Data",1,IF(#REF!&lt;&gt;"",1,0))</f>
        <v>#REF!</v>
      </c>
      <c r="V135" s="35" t="e">
        <f>IF('Crisis Indicator Data'!#REF!="No Data",1,IF(#REF!&lt;&gt;"",1,0))</f>
        <v>#REF!</v>
      </c>
      <c r="W135" s="35" t="e">
        <f>IF('Crisis Indicator Data'!#REF!="No Data",1,IF(#REF!&lt;&gt;"",1,0))</f>
        <v>#REF!</v>
      </c>
      <c r="X135" s="35" t="e">
        <f>IF('Crisis Indicator Data'!#REF!="No Data",1,IF(#REF!&lt;&gt;"",1,0))</f>
        <v>#REF!</v>
      </c>
      <c r="Y135" s="35" t="e">
        <f>IF('Crisis Indicator Data'!#REF!="No Data",1,IF(#REF!&lt;&gt;"",1,0))</f>
        <v>#REF!</v>
      </c>
      <c r="Z135" s="35" t="e">
        <f>IF('Crisis Indicator Data'!#REF!="No Data",1,IF(#REF!&lt;&gt;"",1,0))</f>
        <v>#REF!</v>
      </c>
      <c r="AA135" s="35" t="e">
        <f>IF('Crisis Indicator Data'!#REF!="No Data",1,IF(#REF!&lt;&gt;"",1,0))</f>
        <v>#REF!</v>
      </c>
      <c r="AB135" s="35" t="e">
        <f>IF('Crisis Indicator Data'!#REF!="No Data",1,IF(#REF!&lt;&gt;"",1,0))</f>
        <v>#REF!</v>
      </c>
      <c r="AC135" s="35" t="e">
        <f>IF('Crisis Indicator Data'!#REF!="No Data",1,IF(#REF!&lt;&gt;"",1,0))</f>
        <v>#REF!</v>
      </c>
      <c r="AD135" s="35" t="e">
        <f>IF('Crisis Indicator Data'!#REF!="No Data",1,IF(#REF!&lt;&gt;"",1,0))</f>
        <v>#REF!</v>
      </c>
      <c r="AE135" s="35" t="e">
        <f>IF('Crisis Indicator Data'!#REF!="No Data",1,IF(#REF!&lt;&gt;"",1,0))</f>
        <v>#REF!</v>
      </c>
      <c r="AF135" s="35" t="e">
        <f>IF('Crisis Indicator Data'!#REF!="No Data",1,IF(#REF!&lt;&gt;"",1,0))</f>
        <v>#REF!</v>
      </c>
      <c r="AG135" s="35" t="e">
        <f>IF('Crisis Indicator Data'!#REF!="No Data",1,IF(#REF!&lt;&gt;"",1,0))</f>
        <v>#REF!</v>
      </c>
      <c r="AH135" s="35" t="e">
        <f>IF('Crisis Indicator Data'!#REF!="No Data",1,IF(#REF!&lt;&gt;"",1,0))</f>
        <v>#REF!</v>
      </c>
      <c r="AI135" s="35" t="e">
        <f>IF('Crisis Indicator Data'!#REF!="No Data",1,IF(#REF!&lt;&gt;"",1,0))</f>
        <v>#REF!</v>
      </c>
      <c r="AJ135" s="35" t="e">
        <f>IF('Crisis Indicator Data'!#REF!="No Data",1,IF(#REF!&lt;&gt;"",1,0))</f>
        <v>#REF!</v>
      </c>
      <c r="AK135" s="35" t="e">
        <f>IF('Crisis Indicator Data'!#REF!="No Data",1,IF(#REF!&lt;&gt;"",1,0))</f>
        <v>#REF!</v>
      </c>
      <c r="AL135" s="35" t="e">
        <f>IF('Crisis Indicator Data'!#REF!="No Data",1,IF(#REF!&lt;&gt;"",1,0))</f>
        <v>#REF!</v>
      </c>
      <c r="AM135" s="35" t="e">
        <f>IF('Crisis Indicator Data'!#REF!="No Data",1,IF(#REF!&lt;&gt;"",1,0))</f>
        <v>#REF!</v>
      </c>
      <c r="AN135" s="35" t="e">
        <f>IF('Crisis Indicator Data'!#REF!="No Data",1,IF(#REF!&lt;&gt;"",1,0))</f>
        <v>#REF!</v>
      </c>
      <c r="AO135" s="35" t="e">
        <f>IF('Crisis Indicator Data'!#REF!="No Data",1,IF(#REF!&lt;&gt;"",1,0))</f>
        <v>#REF!</v>
      </c>
      <c r="AP135" s="35" t="e">
        <f>IF('Crisis Indicator Data'!#REF!="No Data",1,IF(#REF!&lt;&gt;"",1,0))</f>
        <v>#REF!</v>
      </c>
      <c r="AQ135" s="35" t="e">
        <f>IF('Crisis Indicator Data'!#REF!="No Data",1,IF(#REF!&lt;&gt;"",1,0))</f>
        <v>#REF!</v>
      </c>
      <c r="AR135" s="35" t="e">
        <f>IF('Crisis Indicator Data'!#REF!="No Data",1,IF(#REF!&lt;&gt;"",1,0))</f>
        <v>#REF!</v>
      </c>
      <c r="AS135" s="35" t="e">
        <f>IF('Crisis Indicator Data'!#REF!="No Data",1,IF(#REF!&lt;&gt;"",1,0))</f>
        <v>#REF!</v>
      </c>
      <c r="AT135" s="35" t="e">
        <f>IF('Crisis Indicator Data'!#REF!="No Data",1,IF(#REF!&lt;&gt;"",1,0))</f>
        <v>#REF!</v>
      </c>
      <c r="AU135" s="35" t="e">
        <f>IF('Crisis Indicator Data'!#REF!="No Data",1,IF(#REF!&lt;&gt;"",1,0))</f>
        <v>#REF!</v>
      </c>
      <c r="AV135" s="35" t="e">
        <f>IF('Crisis Indicator Data'!#REF!="No Data",1,IF(#REF!&lt;&gt;"",1,0))</f>
        <v>#REF!</v>
      </c>
      <c r="AW135" s="35" t="e">
        <f>IF('Crisis Indicator Data'!#REF!="No Data",1,IF(#REF!&lt;&gt;"",1,0))</f>
        <v>#REF!</v>
      </c>
      <c r="AX135" s="35" t="e">
        <f>IF('Crisis Indicator Data'!#REF!="No Data",1,IF(#REF!&lt;&gt;"",1,0))</f>
        <v>#REF!</v>
      </c>
      <c r="AY135" s="35" t="e">
        <f>IF('Crisis Indicator Data'!#REF!="No Data",1,IF(#REF!&lt;&gt;"",1,0))</f>
        <v>#REF!</v>
      </c>
      <c r="AZ135" s="35" t="e">
        <f>IF('Crisis Indicator Data'!#REF!="No Data",1,IF(#REF!&lt;&gt;"",1,0))</f>
        <v>#REF!</v>
      </c>
      <c r="BA135" t="e">
        <f t="shared" si="4"/>
        <v>#REF!</v>
      </c>
      <c r="BB135" s="37" t="e">
        <f t="shared" si="5"/>
        <v>#REF!</v>
      </c>
    </row>
    <row r="136" spans="1:54" x14ac:dyDescent="0.35">
      <c r="A136" t="s">
        <v>252</v>
      </c>
      <c r="B136" s="35" t="e">
        <f>IF('Crisis Indicator Data'!#REF!="No Data",1,IF(#REF!&lt;&gt;"",1,0))</f>
        <v>#REF!</v>
      </c>
      <c r="C136" s="35" t="e">
        <f>IF('Crisis Indicator Data'!#REF!="No Data",1,IF(#REF!&lt;&gt;"",1,0))</f>
        <v>#REF!</v>
      </c>
      <c r="D136" s="35" t="e">
        <f>IF('Crisis Indicator Data'!#REF!="No Data",1,IF(#REF!&lt;&gt;"",1,0))</f>
        <v>#REF!</v>
      </c>
      <c r="E136" s="35" t="e">
        <f>IF('Crisis Indicator Data'!#REF!="No Data",1,IF(#REF!&lt;&gt;"",1,0))</f>
        <v>#REF!</v>
      </c>
      <c r="F136" s="35" t="e">
        <f>IF('Crisis Indicator Data'!#REF!="No Data",1,IF(#REF!&lt;&gt;"",1,0))</f>
        <v>#REF!</v>
      </c>
      <c r="G136" s="35" t="e">
        <f>IF('Crisis Indicator Data'!#REF!="No Data",1,IF(#REF!&lt;&gt;"",1,0))</f>
        <v>#REF!</v>
      </c>
      <c r="H136" s="35" t="e">
        <f>IF('Crisis Indicator Data'!#REF!="No Data",1,IF(#REF!&lt;&gt;"",1,0))</f>
        <v>#REF!</v>
      </c>
      <c r="I136" s="35" t="e">
        <f>IF('Crisis Indicator Data'!#REF!="No Data",1,IF(#REF!&lt;&gt;"",1,0))</f>
        <v>#REF!</v>
      </c>
      <c r="J136" s="35" t="e">
        <f>IF('Crisis Indicator Data'!#REF!="No Data",1,IF(#REF!&lt;&gt;"",1,0))</f>
        <v>#REF!</v>
      </c>
      <c r="K136" s="35" t="e">
        <f>IF('Crisis Indicator Data'!#REF!="No Data",1,IF(#REF!&lt;&gt;"",1,0))</f>
        <v>#REF!</v>
      </c>
      <c r="L136" s="35" t="e">
        <f>IF('Crisis Indicator Data'!#REF!="No Data",1,IF(#REF!&lt;&gt;"",1,0))</f>
        <v>#REF!</v>
      </c>
      <c r="M136" s="35" t="e">
        <f>IF('Crisis Indicator Data'!#REF!="No Data",1,IF(#REF!&lt;&gt;"",1,0))</f>
        <v>#REF!</v>
      </c>
      <c r="N136" s="35" t="e">
        <f>IF('Crisis Indicator Data'!#REF!="No Data",1,IF(#REF!&lt;&gt;"",1,0))</f>
        <v>#REF!</v>
      </c>
      <c r="O136" s="35" t="e">
        <f>IF('Crisis Indicator Data'!#REF!="No Data",1,IF(#REF!&lt;&gt;"",1,0))</f>
        <v>#REF!</v>
      </c>
      <c r="P136" s="35" t="e">
        <f>IF('Crisis Indicator Data'!#REF!="No Data",1,IF(#REF!&lt;&gt;"",1,0))</f>
        <v>#REF!</v>
      </c>
      <c r="Q136" s="35" t="e">
        <f>IF('Crisis Indicator Data'!#REF!="No Data",1,IF(#REF!&lt;&gt;"",1,0))</f>
        <v>#REF!</v>
      </c>
      <c r="R136" s="35" t="e">
        <f>IF('Crisis Indicator Data'!#REF!="No Data",1,IF(#REF!&lt;&gt;"",1,0))</f>
        <v>#REF!</v>
      </c>
      <c r="S136" s="35" t="e">
        <f>IF('Crisis Indicator Data'!#REF!="No Data",1,IF(#REF!&lt;&gt;"",1,0))</f>
        <v>#REF!</v>
      </c>
      <c r="T136" s="35" t="e">
        <f>IF('Crisis Indicator Data'!#REF!="No Data",1,IF(#REF!&lt;&gt;"",1,0))</f>
        <v>#REF!</v>
      </c>
      <c r="U136" s="35" t="e">
        <f>IF('Crisis Indicator Data'!#REF!="No Data",1,IF(#REF!&lt;&gt;"",1,0))</f>
        <v>#REF!</v>
      </c>
      <c r="V136" s="35" t="e">
        <f>IF('Crisis Indicator Data'!#REF!="No Data",1,IF(#REF!&lt;&gt;"",1,0))</f>
        <v>#REF!</v>
      </c>
      <c r="W136" s="35" t="e">
        <f>IF('Crisis Indicator Data'!#REF!="No Data",1,IF(#REF!&lt;&gt;"",1,0))</f>
        <v>#REF!</v>
      </c>
      <c r="X136" s="35" t="e">
        <f>IF('Crisis Indicator Data'!#REF!="No Data",1,IF(#REF!&lt;&gt;"",1,0))</f>
        <v>#REF!</v>
      </c>
      <c r="Y136" s="35" t="e">
        <f>IF('Crisis Indicator Data'!#REF!="No Data",1,IF(#REF!&lt;&gt;"",1,0))</f>
        <v>#REF!</v>
      </c>
      <c r="Z136" s="35" t="e">
        <f>IF('Crisis Indicator Data'!#REF!="No Data",1,IF(#REF!&lt;&gt;"",1,0))</f>
        <v>#REF!</v>
      </c>
      <c r="AA136" s="35" t="e">
        <f>IF('Crisis Indicator Data'!#REF!="No Data",1,IF(#REF!&lt;&gt;"",1,0))</f>
        <v>#REF!</v>
      </c>
      <c r="AB136" s="35" t="e">
        <f>IF('Crisis Indicator Data'!#REF!="No Data",1,IF(#REF!&lt;&gt;"",1,0))</f>
        <v>#REF!</v>
      </c>
      <c r="AC136" s="35" t="e">
        <f>IF('Crisis Indicator Data'!#REF!="No Data",1,IF(#REF!&lt;&gt;"",1,0))</f>
        <v>#REF!</v>
      </c>
      <c r="AD136" s="35" t="e">
        <f>IF('Crisis Indicator Data'!#REF!="No Data",1,IF(#REF!&lt;&gt;"",1,0))</f>
        <v>#REF!</v>
      </c>
      <c r="AE136" s="35" t="e">
        <f>IF('Crisis Indicator Data'!#REF!="No Data",1,IF(#REF!&lt;&gt;"",1,0))</f>
        <v>#REF!</v>
      </c>
      <c r="AF136" s="35" t="e">
        <f>IF('Crisis Indicator Data'!#REF!="No Data",1,IF(#REF!&lt;&gt;"",1,0))</f>
        <v>#REF!</v>
      </c>
      <c r="AG136" s="35" t="e">
        <f>IF('Crisis Indicator Data'!#REF!="No Data",1,IF(#REF!&lt;&gt;"",1,0))</f>
        <v>#REF!</v>
      </c>
      <c r="AH136" s="35" t="e">
        <f>IF('Crisis Indicator Data'!#REF!="No Data",1,IF(#REF!&lt;&gt;"",1,0))</f>
        <v>#REF!</v>
      </c>
      <c r="AI136" s="35" t="e">
        <f>IF('Crisis Indicator Data'!#REF!="No Data",1,IF(#REF!&lt;&gt;"",1,0))</f>
        <v>#REF!</v>
      </c>
      <c r="AJ136" s="35" t="e">
        <f>IF('Crisis Indicator Data'!#REF!="No Data",1,IF(#REF!&lt;&gt;"",1,0))</f>
        <v>#REF!</v>
      </c>
      <c r="AK136" s="35" t="e">
        <f>IF('Crisis Indicator Data'!#REF!="No Data",1,IF(#REF!&lt;&gt;"",1,0))</f>
        <v>#REF!</v>
      </c>
      <c r="AL136" s="35" t="e">
        <f>IF('Crisis Indicator Data'!#REF!="No Data",1,IF(#REF!&lt;&gt;"",1,0))</f>
        <v>#REF!</v>
      </c>
      <c r="AM136" s="35" t="e">
        <f>IF('Crisis Indicator Data'!#REF!="No Data",1,IF(#REF!&lt;&gt;"",1,0))</f>
        <v>#REF!</v>
      </c>
      <c r="AN136" s="35" t="e">
        <f>IF('Crisis Indicator Data'!#REF!="No Data",1,IF(#REF!&lt;&gt;"",1,0))</f>
        <v>#REF!</v>
      </c>
      <c r="AO136" s="35" t="e">
        <f>IF('Crisis Indicator Data'!#REF!="No Data",1,IF(#REF!&lt;&gt;"",1,0))</f>
        <v>#REF!</v>
      </c>
      <c r="AP136" s="35" t="e">
        <f>IF('Crisis Indicator Data'!#REF!="No Data",1,IF(#REF!&lt;&gt;"",1,0))</f>
        <v>#REF!</v>
      </c>
      <c r="AQ136" s="35" t="e">
        <f>IF('Crisis Indicator Data'!#REF!="No Data",1,IF(#REF!&lt;&gt;"",1,0))</f>
        <v>#REF!</v>
      </c>
      <c r="AR136" s="35" t="e">
        <f>IF('Crisis Indicator Data'!#REF!="No Data",1,IF(#REF!&lt;&gt;"",1,0))</f>
        <v>#REF!</v>
      </c>
      <c r="AS136" s="35" t="e">
        <f>IF('Crisis Indicator Data'!#REF!="No Data",1,IF(#REF!&lt;&gt;"",1,0))</f>
        <v>#REF!</v>
      </c>
      <c r="AT136" s="35" t="e">
        <f>IF('Crisis Indicator Data'!#REF!="No Data",1,IF(#REF!&lt;&gt;"",1,0))</f>
        <v>#REF!</v>
      </c>
      <c r="AU136" s="35" t="e">
        <f>IF('Crisis Indicator Data'!#REF!="No Data",1,IF(#REF!&lt;&gt;"",1,0))</f>
        <v>#REF!</v>
      </c>
      <c r="AV136" s="35" t="e">
        <f>IF('Crisis Indicator Data'!#REF!="No Data",1,IF(#REF!&lt;&gt;"",1,0))</f>
        <v>#REF!</v>
      </c>
      <c r="AW136" s="35" t="e">
        <f>IF('Crisis Indicator Data'!#REF!="No Data",1,IF(#REF!&lt;&gt;"",1,0))</f>
        <v>#REF!</v>
      </c>
      <c r="AX136" s="35" t="e">
        <f>IF('Crisis Indicator Data'!#REF!="No Data",1,IF(#REF!&lt;&gt;"",1,0))</f>
        <v>#REF!</v>
      </c>
      <c r="AY136" s="35" t="e">
        <f>IF('Crisis Indicator Data'!#REF!="No Data",1,IF(#REF!&lt;&gt;"",1,0))</f>
        <v>#REF!</v>
      </c>
      <c r="AZ136" s="35" t="e">
        <f>IF('Crisis Indicator Data'!#REF!="No Data",1,IF(#REF!&lt;&gt;"",1,0))</f>
        <v>#REF!</v>
      </c>
      <c r="BA136" t="e">
        <f t="shared" si="4"/>
        <v>#REF!</v>
      </c>
      <c r="BB136" s="37" t="e">
        <f t="shared" si="5"/>
        <v>#REF!</v>
      </c>
    </row>
    <row r="137" spans="1:54" x14ac:dyDescent="0.35">
      <c r="A137" t="s">
        <v>254</v>
      </c>
      <c r="B137" s="35" t="e">
        <f>IF('Crisis Indicator Data'!#REF!="No Data",1,IF(#REF!&lt;&gt;"",1,0))</f>
        <v>#REF!</v>
      </c>
      <c r="C137" s="35" t="e">
        <f>IF('Crisis Indicator Data'!#REF!="No Data",1,IF(#REF!&lt;&gt;"",1,0))</f>
        <v>#REF!</v>
      </c>
      <c r="D137" s="35" t="e">
        <f>IF('Crisis Indicator Data'!#REF!="No Data",1,IF(#REF!&lt;&gt;"",1,0))</f>
        <v>#REF!</v>
      </c>
      <c r="E137" s="35" t="e">
        <f>IF('Crisis Indicator Data'!#REF!="No Data",1,IF(#REF!&lt;&gt;"",1,0))</f>
        <v>#REF!</v>
      </c>
      <c r="F137" s="35" t="e">
        <f>IF('Crisis Indicator Data'!#REF!="No Data",1,IF(#REF!&lt;&gt;"",1,0))</f>
        <v>#REF!</v>
      </c>
      <c r="G137" s="35" t="e">
        <f>IF('Crisis Indicator Data'!#REF!="No Data",1,IF(#REF!&lt;&gt;"",1,0))</f>
        <v>#REF!</v>
      </c>
      <c r="H137" s="35" t="e">
        <f>IF('Crisis Indicator Data'!#REF!="No Data",1,IF(#REF!&lt;&gt;"",1,0))</f>
        <v>#REF!</v>
      </c>
      <c r="I137" s="35" t="e">
        <f>IF('Crisis Indicator Data'!#REF!="No Data",1,IF(#REF!&lt;&gt;"",1,0))</f>
        <v>#REF!</v>
      </c>
      <c r="J137" s="35" t="e">
        <f>IF('Crisis Indicator Data'!#REF!="No Data",1,IF(#REF!&lt;&gt;"",1,0))</f>
        <v>#REF!</v>
      </c>
      <c r="K137" s="35" t="e">
        <f>IF('Crisis Indicator Data'!#REF!="No Data",1,IF(#REF!&lt;&gt;"",1,0))</f>
        <v>#REF!</v>
      </c>
      <c r="L137" s="35" t="e">
        <f>IF('Crisis Indicator Data'!#REF!="No Data",1,IF(#REF!&lt;&gt;"",1,0))</f>
        <v>#REF!</v>
      </c>
      <c r="M137" s="35" t="e">
        <f>IF('Crisis Indicator Data'!#REF!="No Data",1,IF(#REF!&lt;&gt;"",1,0))</f>
        <v>#REF!</v>
      </c>
      <c r="N137" s="35" t="e">
        <f>IF('Crisis Indicator Data'!#REF!="No Data",1,IF(#REF!&lt;&gt;"",1,0))</f>
        <v>#REF!</v>
      </c>
      <c r="O137" s="35" t="e">
        <f>IF('Crisis Indicator Data'!#REF!="No Data",1,IF(#REF!&lt;&gt;"",1,0))</f>
        <v>#REF!</v>
      </c>
      <c r="P137" s="35" t="e">
        <f>IF('Crisis Indicator Data'!#REF!="No Data",1,IF(#REF!&lt;&gt;"",1,0))</f>
        <v>#REF!</v>
      </c>
      <c r="Q137" s="35" t="e">
        <f>IF('Crisis Indicator Data'!#REF!="No Data",1,IF(#REF!&lt;&gt;"",1,0))</f>
        <v>#REF!</v>
      </c>
      <c r="R137" s="35" t="e">
        <f>IF('Crisis Indicator Data'!#REF!="No Data",1,IF(#REF!&lt;&gt;"",1,0))</f>
        <v>#REF!</v>
      </c>
      <c r="S137" s="35" t="e">
        <f>IF('Crisis Indicator Data'!#REF!="No Data",1,IF(#REF!&lt;&gt;"",1,0))</f>
        <v>#REF!</v>
      </c>
      <c r="T137" s="35" t="e">
        <f>IF('Crisis Indicator Data'!#REF!="No Data",1,IF(#REF!&lt;&gt;"",1,0))</f>
        <v>#REF!</v>
      </c>
      <c r="U137" s="35" t="e">
        <f>IF('Crisis Indicator Data'!#REF!="No Data",1,IF(#REF!&lt;&gt;"",1,0))</f>
        <v>#REF!</v>
      </c>
      <c r="V137" s="35" t="e">
        <f>IF('Crisis Indicator Data'!#REF!="No Data",1,IF(#REF!&lt;&gt;"",1,0))</f>
        <v>#REF!</v>
      </c>
      <c r="W137" s="35" t="e">
        <f>IF('Crisis Indicator Data'!#REF!="No Data",1,IF(#REF!&lt;&gt;"",1,0))</f>
        <v>#REF!</v>
      </c>
      <c r="X137" s="35" t="e">
        <f>IF('Crisis Indicator Data'!#REF!="No Data",1,IF(#REF!&lt;&gt;"",1,0))</f>
        <v>#REF!</v>
      </c>
      <c r="Y137" s="35" t="e">
        <f>IF('Crisis Indicator Data'!#REF!="No Data",1,IF(#REF!&lt;&gt;"",1,0))</f>
        <v>#REF!</v>
      </c>
      <c r="Z137" s="35" t="e">
        <f>IF('Crisis Indicator Data'!#REF!="No Data",1,IF(#REF!&lt;&gt;"",1,0))</f>
        <v>#REF!</v>
      </c>
      <c r="AA137" s="35" t="e">
        <f>IF('Crisis Indicator Data'!#REF!="No Data",1,IF(#REF!&lt;&gt;"",1,0))</f>
        <v>#REF!</v>
      </c>
      <c r="AB137" s="35" t="e">
        <f>IF('Crisis Indicator Data'!#REF!="No Data",1,IF(#REF!&lt;&gt;"",1,0))</f>
        <v>#REF!</v>
      </c>
      <c r="AC137" s="35" t="e">
        <f>IF('Crisis Indicator Data'!#REF!="No Data",1,IF(#REF!&lt;&gt;"",1,0))</f>
        <v>#REF!</v>
      </c>
      <c r="AD137" s="35" t="e">
        <f>IF('Crisis Indicator Data'!#REF!="No Data",1,IF(#REF!&lt;&gt;"",1,0))</f>
        <v>#REF!</v>
      </c>
      <c r="AE137" s="35" t="e">
        <f>IF('Crisis Indicator Data'!#REF!="No Data",1,IF(#REF!&lt;&gt;"",1,0))</f>
        <v>#REF!</v>
      </c>
      <c r="AF137" s="35" t="e">
        <f>IF('Crisis Indicator Data'!#REF!="No Data",1,IF(#REF!&lt;&gt;"",1,0))</f>
        <v>#REF!</v>
      </c>
      <c r="AG137" s="35" t="e">
        <f>IF('Crisis Indicator Data'!#REF!="No Data",1,IF(#REF!&lt;&gt;"",1,0))</f>
        <v>#REF!</v>
      </c>
      <c r="AH137" s="35" t="e">
        <f>IF('Crisis Indicator Data'!#REF!="No Data",1,IF(#REF!&lt;&gt;"",1,0))</f>
        <v>#REF!</v>
      </c>
      <c r="AI137" s="35" t="e">
        <f>IF('Crisis Indicator Data'!#REF!="No Data",1,IF(#REF!&lt;&gt;"",1,0))</f>
        <v>#REF!</v>
      </c>
      <c r="AJ137" s="35" t="e">
        <f>IF('Crisis Indicator Data'!#REF!="No Data",1,IF(#REF!&lt;&gt;"",1,0))</f>
        <v>#REF!</v>
      </c>
      <c r="AK137" s="35" t="e">
        <f>IF('Crisis Indicator Data'!#REF!="No Data",1,IF(#REF!&lt;&gt;"",1,0))</f>
        <v>#REF!</v>
      </c>
      <c r="AL137" s="35" t="e">
        <f>IF('Crisis Indicator Data'!#REF!="No Data",1,IF(#REF!&lt;&gt;"",1,0))</f>
        <v>#REF!</v>
      </c>
      <c r="AM137" s="35" t="e">
        <f>IF('Crisis Indicator Data'!#REF!="No Data",1,IF(#REF!&lt;&gt;"",1,0))</f>
        <v>#REF!</v>
      </c>
      <c r="AN137" s="35" t="e">
        <f>IF('Crisis Indicator Data'!#REF!="No Data",1,IF(#REF!&lt;&gt;"",1,0))</f>
        <v>#REF!</v>
      </c>
      <c r="AO137" s="35" t="e">
        <f>IF('Crisis Indicator Data'!#REF!="No Data",1,IF(#REF!&lt;&gt;"",1,0))</f>
        <v>#REF!</v>
      </c>
      <c r="AP137" s="35" t="e">
        <f>IF('Crisis Indicator Data'!#REF!="No Data",1,IF(#REF!&lt;&gt;"",1,0))</f>
        <v>#REF!</v>
      </c>
      <c r="AQ137" s="35" t="e">
        <f>IF('Crisis Indicator Data'!#REF!="No Data",1,IF(#REF!&lt;&gt;"",1,0))</f>
        <v>#REF!</v>
      </c>
      <c r="AR137" s="35" t="e">
        <f>IF('Crisis Indicator Data'!#REF!="No Data",1,IF(#REF!&lt;&gt;"",1,0))</f>
        <v>#REF!</v>
      </c>
      <c r="AS137" s="35" t="e">
        <f>IF('Crisis Indicator Data'!#REF!="No Data",1,IF(#REF!&lt;&gt;"",1,0))</f>
        <v>#REF!</v>
      </c>
      <c r="AT137" s="35" t="e">
        <f>IF('Crisis Indicator Data'!#REF!="No Data",1,IF(#REF!&lt;&gt;"",1,0))</f>
        <v>#REF!</v>
      </c>
      <c r="AU137" s="35" t="e">
        <f>IF('Crisis Indicator Data'!#REF!="No Data",1,IF(#REF!&lt;&gt;"",1,0))</f>
        <v>#REF!</v>
      </c>
      <c r="AV137" s="35" t="e">
        <f>IF('Crisis Indicator Data'!#REF!="No Data",1,IF(#REF!&lt;&gt;"",1,0))</f>
        <v>#REF!</v>
      </c>
      <c r="AW137" s="35" t="e">
        <f>IF('Crisis Indicator Data'!#REF!="No Data",1,IF(#REF!&lt;&gt;"",1,0))</f>
        <v>#REF!</v>
      </c>
      <c r="AX137" s="35" t="e">
        <f>IF('Crisis Indicator Data'!#REF!="No Data",1,IF(#REF!&lt;&gt;"",1,0))</f>
        <v>#REF!</v>
      </c>
      <c r="AY137" s="35" t="e">
        <f>IF('Crisis Indicator Data'!#REF!="No Data",1,IF(#REF!&lt;&gt;"",1,0))</f>
        <v>#REF!</v>
      </c>
      <c r="AZ137" s="35" t="e">
        <f>IF('Crisis Indicator Data'!#REF!="No Data",1,IF(#REF!&lt;&gt;"",1,0))</f>
        <v>#REF!</v>
      </c>
      <c r="BA137" t="e">
        <f t="shared" si="4"/>
        <v>#REF!</v>
      </c>
      <c r="BB137" s="37" t="e">
        <f t="shared" si="5"/>
        <v>#REF!</v>
      </c>
    </row>
    <row r="138" spans="1:54" x14ac:dyDescent="0.35">
      <c r="A138" t="s">
        <v>256</v>
      </c>
      <c r="B138" s="35" t="e">
        <f>IF('Crisis Indicator Data'!#REF!="No Data",1,IF(#REF!&lt;&gt;"",1,0))</f>
        <v>#REF!</v>
      </c>
      <c r="C138" s="35" t="e">
        <f>IF('Crisis Indicator Data'!#REF!="No Data",1,IF(#REF!&lt;&gt;"",1,0))</f>
        <v>#REF!</v>
      </c>
      <c r="D138" s="35" t="e">
        <f>IF('Crisis Indicator Data'!#REF!="No Data",1,IF(#REF!&lt;&gt;"",1,0))</f>
        <v>#REF!</v>
      </c>
      <c r="E138" s="35" t="e">
        <f>IF('Crisis Indicator Data'!#REF!="No Data",1,IF(#REF!&lt;&gt;"",1,0))</f>
        <v>#REF!</v>
      </c>
      <c r="F138" s="35" t="e">
        <f>IF('Crisis Indicator Data'!#REF!="No Data",1,IF(#REF!&lt;&gt;"",1,0))</f>
        <v>#REF!</v>
      </c>
      <c r="G138" s="35" t="e">
        <f>IF('Crisis Indicator Data'!#REF!="No Data",1,IF(#REF!&lt;&gt;"",1,0))</f>
        <v>#REF!</v>
      </c>
      <c r="H138" s="35" t="e">
        <f>IF('Crisis Indicator Data'!#REF!="No Data",1,IF(#REF!&lt;&gt;"",1,0))</f>
        <v>#REF!</v>
      </c>
      <c r="I138" s="35" t="e">
        <f>IF('Crisis Indicator Data'!#REF!="No Data",1,IF(#REF!&lt;&gt;"",1,0))</f>
        <v>#REF!</v>
      </c>
      <c r="J138" s="35" t="e">
        <f>IF('Crisis Indicator Data'!#REF!="No Data",1,IF(#REF!&lt;&gt;"",1,0))</f>
        <v>#REF!</v>
      </c>
      <c r="K138" s="35" t="e">
        <f>IF('Crisis Indicator Data'!#REF!="No Data",1,IF(#REF!&lt;&gt;"",1,0))</f>
        <v>#REF!</v>
      </c>
      <c r="L138" s="35" t="e">
        <f>IF('Crisis Indicator Data'!#REF!="No Data",1,IF(#REF!&lt;&gt;"",1,0))</f>
        <v>#REF!</v>
      </c>
      <c r="M138" s="35" t="e">
        <f>IF('Crisis Indicator Data'!#REF!="No Data",1,IF(#REF!&lt;&gt;"",1,0))</f>
        <v>#REF!</v>
      </c>
      <c r="N138" s="35" t="e">
        <f>IF('Crisis Indicator Data'!#REF!="No Data",1,IF(#REF!&lt;&gt;"",1,0))</f>
        <v>#REF!</v>
      </c>
      <c r="O138" s="35" t="e">
        <f>IF('Crisis Indicator Data'!#REF!="No Data",1,IF(#REF!&lt;&gt;"",1,0))</f>
        <v>#REF!</v>
      </c>
      <c r="P138" s="35" t="e">
        <f>IF('Crisis Indicator Data'!#REF!="No Data",1,IF(#REF!&lt;&gt;"",1,0))</f>
        <v>#REF!</v>
      </c>
      <c r="Q138" s="35" t="e">
        <f>IF('Crisis Indicator Data'!#REF!="No Data",1,IF(#REF!&lt;&gt;"",1,0))</f>
        <v>#REF!</v>
      </c>
      <c r="R138" s="35" t="e">
        <f>IF('Crisis Indicator Data'!#REF!="No Data",1,IF(#REF!&lt;&gt;"",1,0))</f>
        <v>#REF!</v>
      </c>
      <c r="S138" s="35" t="e">
        <f>IF('Crisis Indicator Data'!#REF!="No Data",1,IF(#REF!&lt;&gt;"",1,0))</f>
        <v>#REF!</v>
      </c>
      <c r="T138" s="35" t="e">
        <f>IF('Crisis Indicator Data'!#REF!="No Data",1,IF(#REF!&lt;&gt;"",1,0))</f>
        <v>#REF!</v>
      </c>
      <c r="U138" s="35" t="e">
        <f>IF('Crisis Indicator Data'!#REF!="No Data",1,IF(#REF!&lt;&gt;"",1,0))</f>
        <v>#REF!</v>
      </c>
      <c r="V138" s="35" t="e">
        <f>IF('Crisis Indicator Data'!#REF!="No Data",1,IF(#REF!&lt;&gt;"",1,0))</f>
        <v>#REF!</v>
      </c>
      <c r="W138" s="35" t="e">
        <f>IF('Crisis Indicator Data'!#REF!="No Data",1,IF(#REF!&lt;&gt;"",1,0))</f>
        <v>#REF!</v>
      </c>
      <c r="X138" s="35" t="e">
        <f>IF('Crisis Indicator Data'!#REF!="No Data",1,IF(#REF!&lt;&gt;"",1,0))</f>
        <v>#REF!</v>
      </c>
      <c r="Y138" s="35" t="e">
        <f>IF('Crisis Indicator Data'!#REF!="No Data",1,IF(#REF!&lt;&gt;"",1,0))</f>
        <v>#REF!</v>
      </c>
      <c r="Z138" s="35" t="e">
        <f>IF('Crisis Indicator Data'!#REF!="No Data",1,IF(#REF!&lt;&gt;"",1,0))</f>
        <v>#REF!</v>
      </c>
      <c r="AA138" s="35" t="e">
        <f>IF('Crisis Indicator Data'!#REF!="No Data",1,IF(#REF!&lt;&gt;"",1,0))</f>
        <v>#REF!</v>
      </c>
      <c r="AB138" s="35" t="e">
        <f>IF('Crisis Indicator Data'!#REF!="No Data",1,IF(#REF!&lt;&gt;"",1,0))</f>
        <v>#REF!</v>
      </c>
      <c r="AC138" s="35" t="e">
        <f>IF('Crisis Indicator Data'!#REF!="No Data",1,IF(#REF!&lt;&gt;"",1,0))</f>
        <v>#REF!</v>
      </c>
      <c r="AD138" s="35" t="e">
        <f>IF('Crisis Indicator Data'!#REF!="No Data",1,IF(#REF!&lt;&gt;"",1,0))</f>
        <v>#REF!</v>
      </c>
      <c r="AE138" s="35" t="e">
        <f>IF('Crisis Indicator Data'!#REF!="No Data",1,IF(#REF!&lt;&gt;"",1,0))</f>
        <v>#REF!</v>
      </c>
      <c r="AF138" s="35" t="e">
        <f>IF('Crisis Indicator Data'!#REF!="No Data",1,IF(#REF!&lt;&gt;"",1,0))</f>
        <v>#REF!</v>
      </c>
      <c r="AG138" s="35" t="e">
        <f>IF('Crisis Indicator Data'!#REF!="No Data",1,IF(#REF!&lt;&gt;"",1,0))</f>
        <v>#REF!</v>
      </c>
      <c r="AH138" s="35" t="e">
        <f>IF('Crisis Indicator Data'!#REF!="No Data",1,IF(#REF!&lt;&gt;"",1,0))</f>
        <v>#REF!</v>
      </c>
      <c r="AI138" s="35" t="e">
        <f>IF('Crisis Indicator Data'!#REF!="No Data",1,IF(#REF!&lt;&gt;"",1,0))</f>
        <v>#REF!</v>
      </c>
      <c r="AJ138" s="35" t="e">
        <f>IF('Crisis Indicator Data'!#REF!="No Data",1,IF(#REF!&lt;&gt;"",1,0))</f>
        <v>#REF!</v>
      </c>
      <c r="AK138" s="35" t="e">
        <f>IF('Crisis Indicator Data'!#REF!="No Data",1,IF(#REF!&lt;&gt;"",1,0))</f>
        <v>#REF!</v>
      </c>
      <c r="AL138" s="35" t="e">
        <f>IF('Crisis Indicator Data'!#REF!="No Data",1,IF(#REF!&lt;&gt;"",1,0))</f>
        <v>#REF!</v>
      </c>
      <c r="AM138" s="35" t="e">
        <f>IF('Crisis Indicator Data'!#REF!="No Data",1,IF(#REF!&lt;&gt;"",1,0))</f>
        <v>#REF!</v>
      </c>
      <c r="AN138" s="35" t="e">
        <f>IF('Crisis Indicator Data'!#REF!="No Data",1,IF(#REF!&lt;&gt;"",1,0))</f>
        <v>#REF!</v>
      </c>
      <c r="AO138" s="35" t="e">
        <f>IF('Crisis Indicator Data'!#REF!="No Data",1,IF(#REF!&lt;&gt;"",1,0))</f>
        <v>#REF!</v>
      </c>
      <c r="AP138" s="35" t="e">
        <f>IF('Crisis Indicator Data'!#REF!="No Data",1,IF(#REF!&lt;&gt;"",1,0))</f>
        <v>#REF!</v>
      </c>
      <c r="AQ138" s="35" t="e">
        <f>IF('Crisis Indicator Data'!#REF!="No Data",1,IF(#REF!&lt;&gt;"",1,0))</f>
        <v>#REF!</v>
      </c>
      <c r="AR138" s="35" t="e">
        <f>IF('Crisis Indicator Data'!#REF!="No Data",1,IF(#REF!&lt;&gt;"",1,0))</f>
        <v>#REF!</v>
      </c>
      <c r="AS138" s="35" t="e">
        <f>IF('Crisis Indicator Data'!#REF!="No Data",1,IF(#REF!&lt;&gt;"",1,0))</f>
        <v>#REF!</v>
      </c>
      <c r="AT138" s="35" t="e">
        <f>IF('Crisis Indicator Data'!#REF!="No Data",1,IF(#REF!&lt;&gt;"",1,0))</f>
        <v>#REF!</v>
      </c>
      <c r="AU138" s="35" t="e">
        <f>IF('Crisis Indicator Data'!#REF!="No Data",1,IF(#REF!&lt;&gt;"",1,0))</f>
        <v>#REF!</v>
      </c>
      <c r="AV138" s="35" t="e">
        <f>IF('Crisis Indicator Data'!#REF!="No Data",1,IF(#REF!&lt;&gt;"",1,0))</f>
        <v>#REF!</v>
      </c>
      <c r="AW138" s="35" t="e">
        <f>IF('Crisis Indicator Data'!#REF!="No Data",1,IF(#REF!&lt;&gt;"",1,0))</f>
        <v>#REF!</v>
      </c>
      <c r="AX138" s="35" t="e">
        <f>IF('Crisis Indicator Data'!#REF!="No Data",1,IF(#REF!&lt;&gt;"",1,0))</f>
        <v>#REF!</v>
      </c>
      <c r="AY138" s="35" t="e">
        <f>IF('Crisis Indicator Data'!#REF!="No Data",1,IF(#REF!&lt;&gt;"",1,0))</f>
        <v>#REF!</v>
      </c>
      <c r="AZ138" s="35" t="e">
        <f>IF('Crisis Indicator Data'!#REF!="No Data",1,IF(#REF!&lt;&gt;"",1,0))</f>
        <v>#REF!</v>
      </c>
      <c r="BA138" t="e">
        <f t="shared" si="4"/>
        <v>#REF!</v>
      </c>
      <c r="BB138" s="37" t="e">
        <f t="shared" si="5"/>
        <v>#REF!</v>
      </c>
    </row>
    <row r="139" spans="1:54" x14ac:dyDescent="0.35">
      <c r="A139" t="s">
        <v>258</v>
      </c>
      <c r="B139" s="35" t="e">
        <f>IF('Crisis Indicator Data'!#REF!="No Data",1,IF(#REF!&lt;&gt;"",1,0))</f>
        <v>#REF!</v>
      </c>
      <c r="C139" s="35" t="e">
        <f>IF('Crisis Indicator Data'!#REF!="No Data",1,IF(#REF!&lt;&gt;"",1,0))</f>
        <v>#REF!</v>
      </c>
      <c r="D139" s="35" t="e">
        <f>IF('Crisis Indicator Data'!#REF!="No Data",1,IF(#REF!&lt;&gt;"",1,0))</f>
        <v>#REF!</v>
      </c>
      <c r="E139" s="35" t="e">
        <f>IF('Crisis Indicator Data'!#REF!="No Data",1,IF(#REF!&lt;&gt;"",1,0))</f>
        <v>#REF!</v>
      </c>
      <c r="F139" s="35" t="e">
        <f>IF('Crisis Indicator Data'!#REF!="No Data",1,IF(#REF!&lt;&gt;"",1,0))</f>
        <v>#REF!</v>
      </c>
      <c r="G139" s="35" t="e">
        <f>IF('Crisis Indicator Data'!#REF!="No Data",1,IF(#REF!&lt;&gt;"",1,0))</f>
        <v>#REF!</v>
      </c>
      <c r="H139" s="35" t="e">
        <f>IF('Crisis Indicator Data'!#REF!="No Data",1,IF(#REF!&lt;&gt;"",1,0))</f>
        <v>#REF!</v>
      </c>
      <c r="I139" s="35" t="e">
        <f>IF('Crisis Indicator Data'!#REF!="No Data",1,IF(#REF!&lt;&gt;"",1,0))</f>
        <v>#REF!</v>
      </c>
      <c r="J139" s="35" t="e">
        <f>IF('Crisis Indicator Data'!#REF!="No Data",1,IF(#REF!&lt;&gt;"",1,0))</f>
        <v>#REF!</v>
      </c>
      <c r="K139" s="35" t="e">
        <f>IF('Crisis Indicator Data'!#REF!="No Data",1,IF(#REF!&lt;&gt;"",1,0))</f>
        <v>#REF!</v>
      </c>
      <c r="L139" s="35" t="e">
        <f>IF('Crisis Indicator Data'!#REF!="No Data",1,IF(#REF!&lt;&gt;"",1,0))</f>
        <v>#REF!</v>
      </c>
      <c r="M139" s="35" t="e">
        <f>IF('Crisis Indicator Data'!#REF!="No Data",1,IF(#REF!&lt;&gt;"",1,0))</f>
        <v>#REF!</v>
      </c>
      <c r="N139" s="35" t="e">
        <f>IF('Crisis Indicator Data'!#REF!="No Data",1,IF(#REF!&lt;&gt;"",1,0))</f>
        <v>#REF!</v>
      </c>
      <c r="O139" s="35" t="e">
        <f>IF('Crisis Indicator Data'!#REF!="No Data",1,IF(#REF!&lt;&gt;"",1,0))</f>
        <v>#REF!</v>
      </c>
      <c r="P139" s="35" t="e">
        <f>IF('Crisis Indicator Data'!#REF!="No Data",1,IF(#REF!&lt;&gt;"",1,0))</f>
        <v>#REF!</v>
      </c>
      <c r="Q139" s="35" t="e">
        <f>IF('Crisis Indicator Data'!#REF!="No Data",1,IF(#REF!&lt;&gt;"",1,0))</f>
        <v>#REF!</v>
      </c>
      <c r="R139" s="35" t="e">
        <f>IF('Crisis Indicator Data'!#REF!="No Data",1,IF(#REF!&lt;&gt;"",1,0))</f>
        <v>#REF!</v>
      </c>
      <c r="S139" s="35" t="e">
        <f>IF('Crisis Indicator Data'!#REF!="No Data",1,IF(#REF!&lt;&gt;"",1,0))</f>
        <v>#REF!</v>
      </c>
      <c r="T139" s="35" t="e">
        <f>IF('Crisis Indicator Data'!#REF!="No Data",1,IF(#REF!&lt;&gt;"",1,0))</f>
        <v>#REF!</v>
      </c>
      <c r="U139" s="35" t="e">
        <f>IF('Crisis Indicator Data'!#REF!="No Data",1,IF(#REF!&lt;&gt;"",1,0))</f>
        <v>#REF!</v>
      </c>
      <c r="V139" s="35" t="e">
        <f>IF('Crisis Indicator Data'!#REF!="No Data",1,IF(#REF!&lt;&gt;"",1,0))</f>
        <v>#REF!</v>
      </c>
      <c r="W139" s="35" t="e">
        <f>IF('Crisis Indicator Data'!#REF!="No Data",1,IF(#REF!&lt;&gt;"",1,0))</f>
        <v>#REF!</v>
      </c>
      <c r="X139" s="35" t="e">
        <f>IF('Crisis Indicator Data'!#REF!="No Data",1,IF(#REF!&lt;&gt;"",1,0))</f>
        <v>#REF!</v>
      </c>
      <c r="Y139" s="35" t="e">
        <f>IF('Crisis Indicator Data'!#REF!="No Data",1,IF(#REF!&lt;&gt;"",1,0))</f>
        <v>#REF!</v>
      </c>
      <c r="Z139" s="35" t="e">
        <f>IF('Crisis Indicator Data'!#REF!="No Data",1,IF(#REF!&lt;&gt;"",1,0))</f>
        <v>#REF!</v>
      </c>
      <c r="AA139" s="35" t="e">
        <f>IF('Crisis Indicator Data'!#REF!="No Data",1,IF(#REF!&lt;&gt;"",1,0))</f>
        <v>#REF!</v>
      </c>
      <c r="AB139" s="35" t="e">
        <f>IF('Crisis Indicator Data'!#REF!="No Data",1,IF(#REF!&lt;&gt;"",1,0))</f>
        <v>#REF!</v>
      </c>
      <c r="AC139" s="35" t="e">
        <f>IF('Crisis Indicator Data'!#REF!="No Data",1,IF(#REF!&lt;&gt;"",1,0))</f>
        <v>#REF!</v>
      </c>
      <c r="AD139" s="35" t="e">
        <f>IF('Crisis Indicator Data'!#REF!="No Data",1,IF(#REF!&lt;&gt;"",1,0))</f>
        <v>#REF!</v>
      </c>
      <c r="AE139" s="35" t="e">
        <f>IF('Crisis Indicator Data'!#REF!="No Data",1,IF(#REF!&lt;&gt;"",1,0))</f>
        <v>#REF!</v>
      </c>
      <c r="AF139" s="35" t="e">
        <f>IF('Crisis Indicator Data'!#REF!="No Data",1,IF(#REF!&lt;&gt;"",1,0))</f>
        <v>#REF!</v>
      </c>
      <c r="AG139" s="35" t="e">
        <f>IF('Crisis Indicator Data'!#REF!="No Data",1,IF(#REF!&lt;&gt;"",1,0))</f>
        <v>#REF!</v>
      </c>
      <c r="AH139" s="35" t="e">
        <f>IF('Crisis Indicator Data'!#REF!="No Data",1,IF(#REF!&lt;&gt;"",1,0))</f>
        <v>#REF!</v>
      </c>
      <c r="AI139" s="35" t="e">
        <f>IF('Crisis Indicator Data'!#REF!="No Data",1,IF(#REF!&lt;&gt;"",1,0))</f>
        <v>#REF!</v>
      </c>
      <c r="AJ139" s="35" t="e">
        <f>IF('Crisis Indicator Data'!#REF!="No Data",1,IF(#REF!&lt;&gt;"",1,0))</f>
        <v>#REF!</v>
      </c>
      <c r="AK139" s="35" t="e">
        <f>IF('Crisis Indicator Data'!#REF!="No Data",1,IF(#REF!&lt;&gt;"",1,0))</f>
        <v>#REF!</v>
      </c>
      <c r="AL139" s="35" t="e">
        <f>IF('Crisis Indicator Data'!#REF!="No Data",1,IF(#REF!&lt;&gt;"",1,0))</f>
        <v>#REF!</v>
      </c>
      <c r="AM139" s="35" t="e">
        <f>IF('Crisis Indicator Data'!#REF!="No Data",1,IF(#REF!&lt;&gt;"",1,0))</f>
        <v>#REF!</v>
      </c>
      <c r="AN139" s="35" t="e">
        <f>IF('Crisis Indicator Data'!#REF!="No Data",1,IF(#REF!&lt;&gt;"",1,0))</f>
        <v>#REF!</v>
      </c>
      <c r="AO139" s="35" t="e">
        <f>IF('Crisis Indicator Data'!#REF!="No Data",1,IF(#REF!&lt;&gt;"",1,0))</f>
        <v>#REF!</v>
      </c>
      <c r="AP139" s="35" t="e">
        <f>IF('Crisis Indicator Data'!#REF!="No Data",1,IF(#REF!&lt;&gt;"",1,0))</f>
        <v>#REF!</v>
      </c>
      <c r="AQ139" s="35" t="e">
        <f>IF('Crisis Indicator Data'!#REF!="No Data",1,IF(#REF!&lt;&gt;"",1,0))</f>
        <v>#REF!</v>
      </c>
      <c r="AR139" s="35" t="e">
        <f>IF('Crisis Indicator Data'!#REF!="No Data",1,IF(#REF!&lt;&gt;"",1,0))</f>
        <v>#REF!</v>
      </c>
      <c r="AS139" s="35" t="e">
        <f>IF('Crisis Indicator Data'!#REF!="No Data",1,IF(#REF!&lt;&gt;"",1,0))</f>
        <v>#REF!</v>
      </c>
      <c r="AT139" s="35" t="e">
        <f>IF('Crisis Indicator Data'!#REF!="No Data",1,IF(#REF!&lt;&gt;"",1,0))</f>
        <v>#REF!</v>
      </c>
      <c r="AU139" s="35" t="e">
        <f>IF('Crisis Indicator Data'!#REF!="No Data",1,IF(#REF!&lt;&gt;"",1,0))</f>
        <v>#REF!</v>
      </c>
      <c r="AV139" s="35" t="e">
        <f>IF('Crisis Indicator Data'!#REF!="No Data",1,IF(#REF!&lt;&gt;"",1,0))</f>
        <v>#REF!</v>
      </c>
      <c r="AW139" s="35" t="e">
        <f>IF('Crisis Indicator Data'!#REF!="No Data",1,IF(#REF!&lt;&gt;"",1,0))</f>
        <v>#REF!</v>
      </c>
      <c r="AX139" s="35" t="e">
        <f>IF('Crisis Indicator Data'!#REF!="No Data",1,IF(#REF!&lt;&gt;"",1,0))</f>
        <v>#REF!</v>
      </c>
      <c r="AY139" s="35" t="e">
        <f>IF('Crisis Indicator Data'!#REF!="No Data",1,IF(#REF!&lt;&gt;"",1,0))</f>
        <v>#REF!</v>
      </c>
      <c r="AZ139" s="35" t="e">
        <f>IF('Crisis Indicator Data'!#REF!="No Data",1,IF(#REF!&lt;&gt;"",1,0))</f>
        <v>#REF!</v>
      </c>
      <c r="BA139" t="e">
        <f t="shared" si="4"/>
        <v>#REF!</v>
      </c>
      <c r="BB139" s="37" t="e">
        <f t="shared" si="5"/>
        <v>#REF!</v>
      </c>
    </row>
    <row r="140" spans="1:54" x14ac:dyDescent="0.35">
      <c r="A140" t="s">
        <v>260</v>
      </c>
      <c r="B140" s="35" t="e">
        <f>IF('Crisis Indicator Data'!#REF!="No Data",1,IF(#REF!&lt;&gt;"",1,0))</f>
        <v>#REF!</v>
      </c>
      <c r="C140" s="35" t="e">
        <f>IF('Crisis Indicator Data'!#REF!="No Data",1,IF(#REF!&lt;&gt;"",1,0))</f>
        <v>#REF!</v>
      </c>
      <c r="D140" s="35" t="e">
        <f>IF('Crisis Indicator Data'!#REF!="No Data",1,IF(#REF!&lt;&gt;"",1,0))</f>
        <v>#REF!</v>
      </c>
      <c r="E140" s="35" t="e">
        <f>IF('Crisis Indicator Data'!#REF!="No Data",1,IF(#REF!&lt;&gt;"",1,0))</f>
        <v>#REF!</v>
      </c>
      <c r="F140" s="35" t="e">
        <f>IF('Crisis Indicator Data'!#REF!="No Data",1,IF(#REF!&lt;&gt;"",1,0))</f>
        <v>#REF!</v>
      </c>
      <c r="G140" s="35" t="e">
        <f>IF('Crisis Indicator Data'!#REF!="No Data",1,IF(#REF!&lt;&gt;"",1,0))</f>
        <v>#REF!</v>
      </c>
      <c r="H140" s="35" t="e">
        <f>IF('Crisis Indicator Data'!#REF!="No Data",1,IF(#REF!&lt;&gt;"",1,0))</f>
        <v>#REF!</v>
      </c>
      <c r="I140" s="35" t="e">
        <f>IF('Crisis Indicator Data'!#REF!="No Data",1,IF(#REF!&lt;&gt;"",1,0))</f>
        <v>#REF!</v>
      </c>
      <c r="J140" s="35" t="e">
        <f>IF('Crisis Indicator Data'!#REF!="No Data",1,IF(#REF!&lt;&gt;"",1,0))</f>
        <v>#REF!</v>
      </c>
      <c r="K140" s="35" t="e">
        <f>IF('Crisis Indicator Data'!#REF!="No Data",1,IF(#REF!&lt;&gt;"",1,0))</f>
        <v>#REF!</v>
      </c>
      <c r="L140" s="35" t="e">
        <f>IF('Crisis Indicator Data'!#REF!="No Data",1,IF(#REF!&lt;&gt;"",1,0))</f>
        <v>#REF!</v>
      </c>
      <c r="M140" s="35" t="e">
        <f>IF('Crisis Indicator Data'!#REF!="No Data",1,IF(#REF!&lt;&gt;"",1,0))</f>
        <v>#REF!</v>
      </c>
      <c r="N140" s="35" t="e">
        <f>IF('Crisis Indicator Data'!#REF!="No Data",1,IF(#REF!&lt;&gt;"",1,0))</f>
        <v>#REF!</v>
      </c>
      <c r="O140" s="35" t="e">
        <f>IF('Crisis Indicator Data'!#REF!="No Data",1,IF(#REF!&lt;&gt;"",1,0))</f>
        <v>#REF!</v>
      </c>
      <c r="P140" s="35" t="e">
        <f>IF('Crisis Indicator Data'!#REF!="No Data",1,IF(#REF!&lt;&gt;"",1,0))</f>
        <v>#REF!</v>
      </c>
      <c r="Q140" s="35" t="e">
        <f>IF('Crisis Indicator Data'!#REF!="No Data",1,IF(#REF!&lt;&gt;"",1,0))</f>
        <v>#REF!</v>
      </c>
      <c r="R140" s="35" t="e">
        <f>IF('Crisis Indicator Data'!#REF!="No Data",1,IF(#REF!&lt;&gt;"",1,0))</f>
        <v>#REF!</v>
      </c>
      <c r="S140" s="35" t="e">
        <f>IF('Crisis Indicator Data'!#REF!="No Data",1,IF(#REF!&lt;&gt;"",1,0))</f>
        <v>#REF!</v>
      </c>
      <c r="T140" s="35" t="e">
        <f>IF('Crisis Indicator Data'!#REF!="No Data",1,IF(#REF!&lt;&gt;"",1,0))</f>
        <v>#REF!</v>
      </c>
      <c r="U140" s="35" t="e">
        <f>IF('Crisis Indicator Data'!#REF!="No Data",1,IF(#REF!&lt;&gt;"",1,0))</f>
        <v>#REF!</v>
      </c>
      <c r="V140" s="35" t="e">
        <f>IF('Crisis Indicator Data'!#REF!="No Data",1,IF(#REF!&lt;&gt;"",1,0))</f>
        <v>#REF!</v>
      </c>
      <c r="W140" s="35" t="e">
        <f>IF('Crisis Indicator Data'!#REF!="No Data",1,IF(#REF!&lt;&gt;"",1,0))</f>
        <v>#REF!</v>
      </c>
      <c r="X140" s="35" t="e">
        <f>IF('Crisis Indicator Data'!#REF!="No Data",1,IF(#REF!&lt;&gt;"",1,0))</f>
        <v>#REF!</v>
      </c>
      <c r="Y140" s="35" t="e">
        <f>IF('Crisis Indicator Data'!#REF!="No Data",1,IF(#REF!&lt;&gt;"",1,0))</f>
        <v>#REF!</v>
      </c>
      <c r="Z140" s="35" t="e">
        <f>IF('Crisis Indicator Data'!#REF!="No Data",1,IF(#REF!&lt;&gt;"",1,0))</f>
        <v>#REF!</v>
      </c>
      <c r="AA140" s="35" t="e">
        <f>IF('Crisis Indicator Data'!#REF!="No Data",1,IF(#REF!&lt;&gt;"",1,0))</f>
        <v>#REF!</v>
      </c>
      <c r="AB140" s="35" t="e">
        <f>IF('Crisis Indicator Data'!#REF!="No Data",1,IF(#REF!&lt;&gt;"",1,0))</f>
        <v>#REF!</v>
      </c>
      <c r="AC140" s="35" t="e">
        <f>IF('Crisis Indicator Data'!#REF!="No Data",1,IF(#REF!&lt;&gt;"",1,0))</f>
        <v>#REF!</v>
      </c>
      <c r="AD140" s="35" t="e">
        <f>IF('Crisis Indicator Data'!#REF!="No Data",1,IF(#REF!&lt;&gt;"",1,0))</f>
        <v>#REF!</v>
      </c>
      <c r="AE140" s="35" t="e">
        <f>IF('Crisis Indicator Data'!#REF!="No Data",1,IF(#REF!&lt;&gt;"",1,0))</f>
        <v>#REF!</v>
      </c>
      <c r="AF140" s="35" t="e">
        <f>IF('Crisis Indicator Data'!#REF!="No Data",1,IF(#REF!&lt;&gt;"",1,0))</f>
        <v>#REF!</v>
      </c>
      <c r="AG140" s="35" t="e">
        <f>IF('Crisis Indicator Data'!#REF!="No Data",1,IF(#REF!&lt;&gt;"",1,0))</f>
        <v>#REF!</v>
      </c>
      <c r="AH140" s="35" t="e">
        <f>IF('Crisis Indicator Data'!#REF!="No Data",1,IF(#REF!&lt;&gt;"",1,0))</f>
        <v>#REF!</v>
      </c>
      <c r="AI140" s="35" t="e">
        <f>IF('Crisis Indicator Data'!#REF!="No Data",1,IF(#REF!&lt;&gt;"",1,0))</f>
        <v>#REF!</v>
      </c>
      <c r="AJ140" s="35" t="e">
        <f>IF('Crisis Indicator Data'!#REF!="No Data",1,IF(#REF!&lt;&gt;"",1,0))</f>
        <v>#REF!</v>
      </c>
      <c r="AK140" s="35" t="e">
        <f>IF('Crisis Indicator Data'!#REF!="No Data",1,IF(#REF!&lt;&gt;"",1,0))</f>
        <v>#REF!</v>
      </c>
      <c r="AL140" s="35" t="e">
        <f>IF('Crisis Indicator Data'!#REF!="No Data",1,IF(#REF!&lt;&gt;"",1,0))</f>
        <v>#REF!</v>
      </c>
      <c r="AM140" s="35" t="e">
        <f>IF('Crisis Indicator Data'!#REF!="No Data",1,IF(#REF!&lt;&gt;"",1,0))</f>
        <v>#REF!</v>
      </c>
      <c r="AN140" s="35" t="e">
        <f>IF('Crisis Indicator Data'!#REF!="No Data",1,IF(#REF!&lt;&gt;"",1,0))</f>
        <v>#REF!</v>
      </c>
      <c r="AO140" s="35" t="e">
        <f>IF('Crisis Indicator Data'!#REF!="No Data",1,IF(#REF!&lt;&gt;"",1,0))</f>
        <v>#REF!</v>
      </c>
      <c r="AP140" s="35" t="e">
        <f>IF('Crisis Indicator Data'!#REF!="No Data",1,IF(#REF!&lt;&gt;"",1,0))</f>
        <v>#REF!</v>
      </c>
      <c r="AQ140" s="35" t="e">
        <f>IF('Crisis Indicator Data'!#REF!="No Data",1,IF(#REF!&lt;&gt;"",1,0))</f>
        <v>#REF!</v>
      </c>
      <c r="AR140" s="35" t="e">
        <f>IF('Crisis Indicator Data'!#REF!="No Data",1,IF(#REF!&lt;&gt;"",1,0))</f>
        <v>#REF!</v>
      </c>
      <c r="AS140" s="35" t="e">
        <f>IF('Crisis Indicator Data'!#REF!="No Data",1,IF(#REF!&lt;&gt;"",1,0))</f>
        <v>#REF!</v>
      </c>
      <c r="AT140" s="35" t="e">
        <f>IF('Crisis Indicator Data'!#REF!="No Data",1,IF(#REF!&lt;&gt;"",1,0))</f>
        <v>#REF!</v>
      </c>
      <c r="AU140" s="35" t="e">
        <f>IF('Crisis Indicator Data'!#REF!="No Data",1,IF(#REF!&lt;&gt;"",1,0))</f>
        <v>#REF!</v>
      </c>
      <c r="AV140" s="35" t="e">
        <f>IF('Crisis Indicator Data'!#REF!="No Data",1,IF(#REF!&lt;&gt;"",1,0))</f>
        <v>#REF!</v>
      </c>
      <c r="AW140" s="35" t="e">
        <f>IF('Crisis Indicator Data'!#REF!="No Data",1,IF(#REF!&lt;&gt;"",1,0))</f>
        <v>#REF!</v>
      </c>
      <c r="AX140" s="35" t="e">
        <f>IF('Crisis Indicator Data'!#REF!="No Data",1,IF(#REF!&lt;&gt;"",1,0))</f>
        <v>#REF!</v>
      </c>
      <c r="AY140" s="35" t="e">
        <f>IF('Crisis Indicator Data'!#REF!="No Data",1,IF(#REF!&lt;&gt;"",1,0))</f>
        <v>#REF!</v>
      </c>
      <c r="AZ140" s="35" t="e">
        <f>IF('Crisis Indicator Data'!#REF!="No Data",1,IF(#REF!&lt;&gt;"",1,0))</f>
        <v>#REF!</v>
      </c>
      <c r="BA140" t="e">
        <f t="shared" si="4"/>
        <v>#REF!</v>
      </c>
      <c r="BB140" s="37" t="e">
        <f t="shared" si="5"/>
        <v>#REF!</v>
      </c>
    </row>
    <row r="141" spans="1:54" x14ac:dyDescent="0.35">
      <c r="A141" t="s">
        <v>262</v>
      </c>
      <c r="B141" s="35" t="e">
        <f>IF('Crisis Indicator Data'!#REF!="No Data",1,IF(#REF!&lt;&gt;"",1,0))</f>
        <v>#REF!</v>
      </c>
      <c r="C141" s="35" t="e">
        <f>IF('Crisis Indicator Data'!#REF!="No Data",1,IF(#REF!&lt;&gt;"",1,0))</f>
        <v>#REF!</v>
      </c>
      <c r="D141" s="35" t="e">
        <f>IF('Crisis Indicator Data'!#REF!="No Data",1,IF(#REF!&lt;&gt;"",1,0))</f>
        <v>#REF!</v>
      </c>
      <c r="E141" s="35" t="e">
        <f>IF('Crisis Indicator Data'!#REF!="No Data",1,IF(#REF!&lt;&gt;"",1,0))</f>
        <v>#REF!</v>
      </c>
      <c r="F141" s="35" t="e">
        <f>IF('Crisis Indicator Data'!#REF!="No Data",1,IF(#REF!&lt;&gt;"",1,0))</f>
        <v>#REF!</v>
      </c>
      <c r="G141" s="35" t="e">
        <f>IF('Crisis Indicator Data'!#REF!="No Data",1,IF(#REF!&lt;&gt;"",1,0))</f>
        <v>#REF!</v>
      </c>
      <c r="H141" s="35" t="e">
        <f>IF('Crisis Indicator Data'!#REF!="No Data",1,IF(#REF!&lt;&gt;"",1,0))</f>
        <v>#REF!</v>
      </c>
      <c r="I141" s="35" t="e">
        <f>IF('Crisis Indicator Data'!#REF!="No Data",1,IF(#REF!&lt;&gt;"",1,0))</f>
        <v>#REF!</v>
      </c>
      <c r="J141" s="35" t="e">
        <f>IF('Crisis Indicator Data'!#REF!="No Data",1,IF(#REF!&lt;&gt;"",1,0))</f>
        <v>#REF!</v>
      </c>
      <c r="K141" s="35" t="e">
        <f>IF('Crisis Indicator Data'!#REF!="No Data",1,IF(#REF!&lt;&gt;"",1,0))</f>
        <v>#REF!</v>
      </c>
      <c r="L141" s="35" t="e">
        <f>IF('Crisis Indicator Data'!#REF!="No Data",1,IF(#REF!&lt;&gt;"",1,0))</f>
        <v>#REF!</v>
      </c>
      <c r="M141" s="35" t="e">
        <f>IF('Crisis Indicator Data'!#REF!="No Data",1,IF(#REF!&lt;&gt;"",1,0))</f>
        <v>#REF!</v>
      </c>
      <c r="N141" s="35" t="e">
        <f>IF('Crisis Indicator Data'!#REF!="No Data",1,IF(#REF!&lt;&gt;"",1,0))</f>
        <v>#REF!</v>
      </c>
      <c r="O141" s="35" t="e">
        <f>IF('Crisis Indicator Data'!#REF!="No Data",1,IF(#REF!&lt;&gt;"",1,0))</f>
        <v>#REF!</v>
      </c>
      <c r="P141" s="35" t="e">
        <f>IF('Crisis Indicator Data'!#REF!="No Data",1,IF(#REF!&lt;&gt;"",1,0))</f>
        <v>#REF!</v>
      </c>
      <c r="Q141" s="35" t="e">
        <f>IF('Crisis Indicator Data'!#REF!="No Data",1,IF(#REF!&lt;&gt;"",1,0))</f>
        <v>#REF!</v>
      </c>
      <c r="R141" s="35" t="e">
        <f>IF('Crisis Indicator Data'!#REF!="No Data",1,IF(#REF!&lt;&gt;"",1,0))</f>
        <v>#REF!</v>
      </c>
      <c r="S141" s="35" t="e">
        <f>IF('Crisis Indicator Data'!#REF!="No Data",1,IF(#REF!&lt;&gt;"",1,0))</f>
        <v>#REF!</v>
      </c>
      <c r="T141" s="35" t="e">
        <f>IF('Crisis Indicator Data'!#REF!="No Data",1,IF(#REF!&lt;&gt;"",1,0))</f>
        <v>#REF!</v>
      </c>
      <c r="U141" s="35" t="e">
        <f>IF('Crisis Indicator Data'!#REF!="No Data",1,IF(#REF!&lt;&gt;"",1,0))</f>
        <v>#REF!</v>
      </c>
      <c r="V141" s="35" t="e">
        <f>IF('Crisis Indicator Data'!#REF!="No Data",1,IF(#REF!&lt;&gt;"",1,0))</f>
        <v>#REF!</v>
      </c>
      <c r="W141" s="35" t="e">
        <f>IF('Crisis Indicator Data'!#REF!="No Data",1,IF(#REF!&lt;&gt;"",1,0))</f>
        <v>#REF!</v>
      </c>
      <c r="X141" s="35" t="e">
        <f>IF('Crisis Indicator Data'!#REF!="No Data",1,IF(#REF!&lt;&gt;"",1,0))</f>
        <v>#REF!</v>
      </c>
      <c r="Y141" s="35" t="e">
        <f>IF('Crisis Indicator Data'!#REF!="No Data",1,IF(#REF!&lt;&gt;"",1,0))</f>
        <v>#REF!</v>
      </c>
      <c r="Z141" s="35" t="e">
        <f>IF('Crisis Indicator Data'!#REF!="No Data",1,IF(#REF!&lt;&gt;"",1,0))</f>
        <v>#REF!</v>
      </c>
      <c r="AA141" s="35" t="e">
        <f>IF('Crisis Indicator Data'!#REF!="No Data",1,IF(#REF!&lt;&gt;"",1,0))</f>
        <v>#REF!</v>
      </c>
      <c r="AB141" s="35" t="e">
        <f>IF('Crisis Indicator Data'!#REF!="No Data",1,IF(#REF!&lt;&gt;"",1,0))</f>
        <v>#REF!</v>
      </c>
      <c r="AC141" s="35" t="e">
        <f>IF('Crisis Indicator Data'!#REF!="No Data",1,IF(#REF!&lt;&gt;"",1,0))</f>
        <v>#REF!</v>
      </c>
      <c r="AD141" s="35" t="e">
        <f>IF('Crisis Indicator Data'!#REF!="No Data",1,IF(#REF!&lt;&gt;"",1,0))</f>
        <v>#REF!</v>
      </c>
      <c r="AE141" s="35" t="e">
        <f>IF('Crisis Indicator Data'!#REF!="No Data",1,IF(#REF!&lt;&gt;"",1,0))</f>
        <v>#REF!</v>
      </c>
      <c r="AF141" s="35" t="e">
        <f>IF('Crisis Indicator Data'!#REF!="No Data",1,IF(#REF!&lt;&gt;"",1,0))</f>
        <v>#REF!</v>
      </c>
      <c r="AG141" s="35" t="e">
        <f>IF('Crisis Indicator Data'!#REF!="No Data",1,IF(#REF!&lt;&gt;"",1,0))</f>
        <v>#REF!</v>
      </c>
      <c r="AH141" s="35" t="e">
        <f>IF('Crisis Indicator Data'!#REF!="No Data",1,IF(#REF!&lt;&gt;"",1,0))</f>
        <v>#REF!</v>
      </c>
      <c r="AI141" s="35" t="e">
        <f>IF('Crisis Indicator Data'!#REF!="No Data",1,IF(#REF!&lt;&gt;"",1,0))</f>
        <v>#REF!</v>
      </c>
      <c r="AJ141" s="35" t="e">
        <f>IF('Crisis Indicator Data'!#REF!="No Data",1,IF(#REF!&lt;&gt;"",1,0))</f>
        <v>#REF!</v>
      </c>
      <c r="AK141" s="35" t="e">
        <f>IF('Crisis Indicator Data'!#REF!="No Data",1,IF(#REF!&lt;&gt;"",1,0))</f>
        <v>#REF!</v>
      </c>
      <c r="AL141" s="35" t="e">
        <f>IF('Crisis Indicator Data'!#REF!="No Data",1,IF(#REF!&lt;&gt;"",1,0))</f>
        <v>#REF!</v>
      </c>
      <c r="AM141" s="35" t="e">
        <f>IF('Crisis Indicator Data'!#REF!="No Data",1,IF(#REF!&lt;&gt;"",1,0))</f>
        <v>#REF!</v>
      </c>
      <c r="AN141" s="35" t="e">
        <f>IF('Crisis Indicator Data'!#REF!="No Data",1,IF(#REF!&lt;&gt;"",1,0))</f>
        <v>#REF!</v>
      </c>
      <c r="AO141" s="35" t="e">
        <f>IF('Crisis Indicator Data'!#REF!="No Data",1,IF(#REF!&lt;&gt;"",1,0))</f>
        <v>#REF!</v>
      </c>
      <c r="AP141" s="35" t="e">
        <f>IF('Crisis Indicator Data'!#REF!="No Data",1,IF(#REF!&lt;&gt;"",1,0))</f>
        <v>#REF!</v>
      </c>
      <c r="AQ141" s="35" t="e">
        <f>IF('Crisis Indicator Data'!#REF!="No Data",1,IF(#REF!&lt;&gt;"",1,0))</f>
        <v>#REF!</v>
      </c>
      <c r="AR141" s="35" t="e">
        <f>IF('Crisis Indicator Data'!#REF!="No Data",1,IF(#REF!&lt;&gt;"",1,0))</f>
        <v>#REF!</v>
      </c>
      <c r="AS141" s="35" t="e">
        <f>IF('Crisis Indicator Data'!#REF!="No Data",1,IF(#REF!&lt;&gt;"",1,0))</f>
        <v>#REF!</v>
      </c>
      <c r="AT141" s="35" t="e">
        <f>IF('Crisis Indicator Data'!#REF!="No Data",1,IF(#REF!&lt;&gt;"",1,0))</f>
        <v>#REF!</v>
      </c>
      <c r="AU141" s="35" t="e">
        <f>IF('Crisis Indicator Data'!#REF!="No Data",1,IF(#REF!&lt;&gt;"",1,0))</f>
        <v>#REF!</v>
      </c>
      <c r="AV141" s="35" t="e">
        <f>IF('Crisis Indicator Data'!#REF!="No Data",1,IF(#REF!&lt;&gt;"",1,0))</f>
        <v>#REF!</v>
      </c>
      <c r="AW141" s="35" t="e">
        <f>IF('Crisis Indicator Data'!#REF!="No Data",1,IF(#REF!&lt;&gt;"",1,0))</f>
        <v>#REF!</v>
      </c>
      <c r="AX141" s="35" t="e">
        <f>IF('Crisis Indicator Data'!#REF!="No Data",1,IF(#REF!&lt;&gt;"",1,0))</f>
        <v>#REF!</v>
      </c>
      <c r="AY141" s="35" t="e">
        <f>IF('Crisis Indicator Data'!#REF!="No Data",1,IF(#REF!&lt;&gt;"",1,0))</f>
        <v>#REF!</v>
      </c>
      <c r="AZ141" s="35" t="e">
        <f>IF('Crisis Indicator Data'!#REF!="No Data",1,IF(#REF!&lt;&gt;"",1,0))</f>
        <v>#REF!</v>
      </c>
      <c r="BA141" t="e">
        <f t="shared" si="4"/>
        <v>#REF!</v>
      </c>
      <c r="BB141" s="37" t="e">
        <f t="shared" si="5"/>
        <v>#REF!</v>
      </c>
    </row>
    <row r="142" spans="1:54" x14ac:dyDescent="0.35">
      <c r="A142" t="s">
        <v>263</v>
      </c>
      <c r="B142" s="35" t="e">
        <f>IF('Crisis Indicator Data'!#REF!="No Data",1,IF(#REF!&lt;&gt;"",1,0))</f>
        <v>#REF!</v>
      </c>
      <c r="C142" s="35" t="e">
        <f>IF('Crisis Indicator Data'!#REF!="No Data",1,IF(#REF!&lt;&gt;"",1,0))</f>
        <v>#REF!</v>
      </c>
      <c r="D142" s="35" t="e">
        <f>IF('Crisis Indicator Data'!#REF!="No Data",1,IF(#REF!&lt;&gt;"",1,0))</f>
        <v>#REF!</v>
      </c>
      <c r="E142" s="35" t="e">
        <f>IF('Crisis Indicator Data'!#REF!="No Data",1,IF(#REF!&lt;&gt;"",1,0))</f>
        <v>#REF!</v>
      </c>
      <c r="F142" s="35" t="e">
        <f>IF('Crisis Indicator Data'!#REF!="No Data",1,IF(#REF!&lt;&gt;"",1,0))</f>
        <v>#REF!</v>
      </c>
      <c r="G142" s="35" t="e">
        <f>IF('Crisis Indicator Data'!#REF!="No Data",1,IF(#REF!&lt;&gt;"",1,0))</f>
        <v>#REF!</v>
      </c>
      <c r="H142" s="35" t="e">
        <f>IF('Crisis Indicator Data'!#REF!="No Data",1,IF(#REF!&lt;&gt;"",1,0))</f>
        <v>#REF!</v>
      </c>
      <c r="I142" s="35" t="e">
        <f>IF('Crisis Indicator Data'!#REF!="No Data",1,IF(#REF!&lt;&gt;"",1,0))</f>
        <v>#REF!</v>
      </c>
      <c r="J142" s="35" t="e">
        <f>IF('Crisis Indicator Data'!#REF!="No Data",1,IF(#REF!&lt;&gt;"",1,0))</f>
        <v>#REF!</v>
      </c>
      <c r="K142" s="35" t="e">
        <f>IF('Crisis Indicator Data'!#REF!="No Data",1,IF(#REF!&lt;&gt;"",1,0))</f>
        <v>#REF!</v>
      </c>
      <c r="L142" s="35" t="e">
        <f>IF('Crisis Indicator Data'!#REF!="No Data",1,IF(#REF!&lt;&gt;"",1,0))</f>
        <v>#REF!</v>
      </c>
      <c r="M142" s="35" t="e">
        <f>IF('Crisis Indicator Data'!#REF!="No Data",1,IF(#REF!&lt;&gt;"",1,0))</f>
        <v>#REF!</v>
      </c>
      <c r="N142" s="35" t="e">
        <f>IF('Crisis Indicator Data'!#REF!="No Data",1,IF(#REF!&lt;&gt;"",1,0))</f>
        <v>#REF!</v>
      </c>
      <c r="O142" s="35" t="e">
        <f>IF('Crisis Indicator Data'!#REF!="No Data",1,IF(#REF!&lt;&gt;"",1,0))</f>
        <v>#REF!</v>
      </c>
      <c r="P142" s="35" t="e">
        <f>IF('Crisis Indicator Data'!#REF!="No Data",1,IF(#REF!&lt;&gt;"",1,0))</f>
        <v>#REF!</v>
      </c>
      <c r="Q142" s="35" t="e">
        <f>IF('Crisis Indicator Data'!#REF!="No Data",1,IF(#REF!&lt;&gt;"",1,0))</f>
        <v>#REF!</v>
      </c>
      <c r="R142" s="35" t="e">
        <f>IF('Crisis Indicator Data'!#REF!="No Data",1,IF(#REF!&lt;&gt;"",1,0))</f>
        <v>#REF!</v>
      </c>
      <c r="S142" s="35" t="e">
        <f>IF('Crisis Indicator Data'!#REF!="No Data",1,IF(#REF!&lt;&gt;"",1,0))</f>
        <v>#REF!</v>
      </c>
      <c r="T142" s="35" t="e">
        <f>IF('Crisis Indicator Data'!#REF!="No Data",1,IF(#REF!&lt;&gt;"",1,0))</f>
        <v>#REF!</v>
      </c>
      <c r="U142" s="35" t="e">
        <f>IF('Crisis Indicator Data'!#REF!="No Data",1,IF(#REF!&lt;&gt;"",1,0))</f>
        <v>#REF!</v>
      </c>
      <c r="V142" s="35" t="e">
        <f>IF('Crisis Indicator Data'!#REF!="No Data",1,IF(#REF!&lt;&gt;"",1,0))</f>
        <v>#REF!</v>
      </c>
      <c r="W142" s="35" t="e">
        <f>IF('Crisis Indicator Data'!#REF!="No Data",1,IF(#REF!&lt;&gt;"",1,0))</f>
        <v>#REF!</v>
      </c>
      <c r="X142" s="35" t="e">
        <f>IF('Crisis Indicator Data'!#REF!="No Data",1,IF(#REF!&lt;&gt;"",1,0))</f>
        <v>#REF!</v>
      </c>
      <c r="Y142" s="35" t="e">
        <f>IF('Crisis Indicator Data'!#REF!="No Data",1,IF(#REF!&lt;&gt;"",1,0))</f>
        <v>#REF!</v>
      </c>
      <c r="Z142" s="35" t="e">
        <f>IF('Crisis Indicator Data'!#REF!="No Data",1,IF(#REF!&lt;&gt;"",1,0))</f>
        <v>#REF!</v>
      </c>
      <c r="AA142" s="35" t="e">
        <f>IF('Crisis Indicator Data'!#REF!="No Data",1,IF(#REF!&lt;&gt;"",1,0))</f>
        <v>#REF!</v>
      </c>
      <c r="AB142" s="35" t="e">
        <f>IF('Crisis Indicator Data'!#REF!="No Data",1,IF(#REF!&lt;&gt;"",1,0))</f>
        <v>#REF!</v>
      </c>
      <c r="AC142" s="35" t="e">
        <f>IF('Crisis Indicator Data'!#REF!="No Data",1,IF(#REF!&lt;&gt;"",1,0))</f>
        <v>#REF!</v>
      </c>
      <c r="AD142" s="35" t="e">
        <f>IF('Crisis Indicator Data'!#REF!="No Data",1,IF(#REF!&lt;&gt;"",1,0))</f>
        <v>#REF!</v>
      </c>
      <c r="AE142" s="35" t="e">
        <f>IF('Crisis Indicator Data'!#REF!="No Data",1,IF(#REF!&lt;&gt;"",1,0))</f>
        <v>#REF!</v>
      </c>
      <c r="AF142" s="35" t="e">
        <f>IF('Crisis Indicator Data'!#REF!="No Data",1,IF(#REF!&lt;&gt;"",1,0))</f>
        <v>#REF!</v>
      </c>
      <c r="AG142" s="35" t="e">
        <f>IF('Crisis Indicator Data'!#REF!="No Data",1,IF(#REF!&lt;&gt;"",1,0))</f>
        <v>#REF!</v>
      </c>
      <c r="AH142" s="35" t="e">
        <f>IF('Crisis Indicator Data'!#REF!="No Data",1,IF(#REF!&lt;&gt;"",1,0))</f>
        <v>#REF!</v>
      </c>
      <c r="AI142" s="35" t="e">
        <f>IF('Crisis Indicator Data'!#REF!="No Data",1,IF(#REF!&lt;&gt;"",1,0))</f>
        <v>#REF!</v>
      </c>
      <c r="AJ142" s="35" t="e">
        <f>IF('Crisis Indicator Data'!#REF!="No Data",1,IF(#REF!&lt;&gt;"",1,0))</f>
        <v>#REF!</v>
      </c>
      <c r="AK142" s="35" t="e">
        <f>IF('Crisis Indicator Data'!#REF!="No Data",1,IF(#REF!&lt;&gt;"",1,0))</f>
        <v>#REF!</v>
      </c>
      <c r="AL142" s="35" t="e">
        <f>IF('Crisis Indicator Data'!#REF!="No Data",1,IF(#REF!&lt;&gt;"",1,0))</f>
        <v>#REF!</v>
      </c>
      <c r="AM142" s="35" t="e">
        <f>IF('Crisis Indicator Data'!#REF!="No Data",1,IF(#REF!&lt;&gt;"",1,0))</f>
        <v>#REF!</v>
      </c>
      <c r="AN142" s="35" t="e">
        <f>IF('Crisis Indicator Data'!#REF!="No Data",1,IF(#REF!&lt;&gt;"",1,0))</f>
        <v>#REF!</v>
      </c>
      <c r="AO142" s="35" t="e">
        <f>IF('Crisis Indicator Data'!#REF!="No Data",1,IF(#REF!&lt;&gt;"",1,0))</f>
        <v>#REF!</v>
      </c>
      <c r="AP142" s="35" t="e">
        <f>IF('Crisis Indicator Data'!#REF!="No Data",1,IF(#REF!&lt;&gt;"",1,0))</f>
        <v>#REF!</v>
      </c>
      <c r="AQ142" s="35" t="e">
        <f>IF('Crisis Indicator Data'!#REF!="No Data",1,IF(#REF!&lt;&gt;"",1,0))</f>
        <v>#REF!</v>
      </c>
      <c r="AR142" s="35" t="e">
        <f>IF('Crisis Indicator Data'!#REF!="No Data",1,IF(#REF!&lt;&gt;"",1,0))</f>
        <v>#REF!</v>
      </c>
      <c r="AS142" s="35" t="e">
        <f>IF('Crisis Indicator Data'!#REF!="No Data",1,IF(#REF!&lt;&gt;"",1,0))</f>
        <v>#REF!</v>
      </c>
      <c r="AT142" s="35" t="e">
        <f>IF('Crisis Indicator Data'!#REF!="No Data",1,IF(#REF!&lt;&gt;"",1,0))</f>
        <v>#REF!</v>
      </c>
      <c r="AU142" s="35" t="e">
        <f>IF('Crisis Indicator Data'!#REF!="No Data",1,IF(#REF!&lt;&gt;"",1,0))</f>
        <v>#REF!</v>
      </c>
      <c r="AV142" s="35" t="e">
        <f>IF('Crisis Indicator Data'!#REF!="No Data",1,IF(#REF!&lt;&gt;"",1,0))</f>
        <v>#REF!</v>
      </c>
      <c r="AW142" s="35" t="e">
        <f>IF('Crisis Indicator Data'!#REF!="No Data",1,IF(#REF!&lt;&gt;"",1,0))</f>
        <v>#REF!</v>
      </c>
      <c r="AX142" s="35" t="e">
        <f>IF('Crisis Indicator Data'!#REF!="No Data",1,IF(#REF!&lt;&gt;"",1,0))</f>
        <v>#REF!</v>
      </c>
      <c r="AY142" s="35" t="e">
        <f>IF('Crisis Indicator Data'!#REF!="No Data",1,IF(#REF!&lt;&gt;"",1,0))</f>
        <v>#REF!</v>
      </c>
      <c r="AZ142" s="35" t="e">
        <f>IF('Crisis Indicator Data'!#REF!="No Data",1,IF(#REF!&lt;&gt;"",1,0))</f>
        <v>#REF!</v>
      </c>
      <c r="BA142" t="e">
        <f t="shared" si="4"/>
        <v>#REF!</v>
      </c>
      <c r="BB142" s="37" t="e">
        <f t="shared" si="5"/>
        <v>#REF!</v>
      </c>
    </row>
    <row r="143" spans="1:54" x14ac:dyDescent="0.35">
      <c r="A143" t="s">
        <v>265</v>
      </c>
      <c r="B143" s="35" t="e">
        <f>IF('Crisis Indicator Data'!#REF!="No Data",1,IF(#REF!&lt;&gt;"",1,0))</f>
        <v>#REF!</v>
      </c>
      <c r="C143" s="35" t="e">
        <f>IF('Crisis Indicator Data'!#REF!="No Data",1,IF(#REF!&lt;&gt;"",1,0))</f>
        <v>#REF!</v>
      </c>
      <c r="D143" s="35" t="e">
        <f>IF('Crisis Indicator Data'!#REF!="No Data",1,IF(#REF!&lt;&gt;"",1,0))</f>
        <v>#REF!</v>
      </c>
      <c r="E143" s="35" t="e">
        <f>IF('Crisis Indicator Data'!#REF!="No Data",1,IF(#REF!&lt;&gt;"",1,0))</f>
        <v>#REF!</v>
      </c>
      <c r="F143" s="35" t="e">
        <f>IF('Crisis Indicator Data'!#REF!="No Data",1,IF(#REF!&lt;&gt;"",1,0))</f>
        <v>#REF!</v>
      </c>
      <c r="G143" s="35" t="e">
        <f>IF('Crisis Indicator Data'!#REF!="No Data",1,IF(#REF!&lt;&gt;"",1,0))</f>
        <v>#REF!</v>
      </c>
      <c r="H143" s="35" t="e">
        <f>IF('Crisis Indicator Data'!#REF!="No Data",1,IF(#REF!&lt;&gt;"",1,0))</f>
        <v>#REF!</v>
      </c>
      <c r="I143" s="35" t="e">
        <f>IF('Crisis Indicator Data'!#REF!="No Data",1,IF(#REF!&lt;&gt;"",1,0))</f>
        <v>#REF!</v>
      </c>
      <c r="J143" s="35" t="e">
        <f>IF('Crisis Indicator Data'!#REF!="No Data",1,IF(#REF!&lt;&gt;"",1,0))</f>
        <v>#REF!</v>
      </c>
      <c r="K143" s="35" t="e">
        <f>IF('Crisis Indicator Data'!#REF!="No Data",1,IF(#REF!&lt;&gt;"",1,0))</f>
        <v>#REF!</v>
      </c>
      <c r="L143" s="35" t="e">
        <f>IF('Crisis Indicator Data'!#REF!="No Data",1,IF(#REF!&lt;&gt;"",1,0))</f>
        <v>#REF!</v>
      </c>
      <c r="M143" s="35" t="e">
        <f>IF('Crisis Indicator Data'!#REF!="No Data",1,IF(#REF!&lt;&gt;"",1,0))</f>
        <v>#REF!</v>
      </c>
      <c r="N143" s="35" t="e">
        <f>IF('Crisis Indicator Data'!#REF!="No Data",1,IF(#REF!&lt;&gt;"",1,0))</f>
        <v>#REF!</v>
      </c>
      <c r="O143" s="35" t="e">
        <f>IF('Crisis Indicator Data'!#REF!="No Data",1,IF(#REF!&lt;&gt;"",1,0))</f>
        <v>#REF!</v>
      </c>
      <c r="P143" s="35" t="e">
        <f>IF('Crisis Indicator Data'!#REF!="No Data",1,IF(#REF!&lt;&gt;"",1,0))</f>
        <v>#REF!</v>
      </c>
      <c r="Q143" s="35" t="e">
        <f>IF('Crisis Indicator Data'!#REF!="No Data",1,IF(#REF!&lt;&gt;"",1,0))</f>
        <v>#REF!</v>
      </c>
      <c r="R143" s="35" t="e">
        <f>IF('Crisis Indicator Data'!#REF!="No Data",1,IF(#REF!&lt;&gt;"",1,0))</f>
        <v>#REF!</v>
      </c>
      <c r="S143" s="35" t="e">
        <f>IF('Crisis Indicator Data'!#REF!="No Data",1,IF(#REF!&lt;&gt;"",1,0))</f>
        <v>#REF!</v>
      </c>
      <c r="T143" s="35" t="e">
        <f>IF('Crisis Indicator Data'!#REF!="No Data",1,IF(#REF!&lt;&gt;"",1,0))</f>
        <v>#REF!</v>
      </c>
      <c r="U143" s="35" t="e">
        <f>IF('Crisis Indicator Data'!#REF!="No Data",1,IF(#REF!&lt;&gt;"",1,0))</f>
        <v>#REF!</v>
      </c>
      <c r="V143" s="35" t="e">
        <f>IF('Crisis Indicator Data'!#REF!="No Data",1,IF(#REF!&lt;&gt;"",1,0))</f>
        <v>#REF!</v>
      </c>
      <c r="W143" s="35" t="e">
        <f>IF('Crisis Indicator Data'!#REF!="No Data",1,IF(#REF!&lt;&gt;"",1,0))</f>
        <v>#REF!</v>
      </c>
      <c r="X143" s="35" t="e">
        <f>IF('Crisis Indicator Data'!#REF!="No Data",1,IF(#REF!&lt;&gt;"",1,0))</f>
        <v>#REF!</v>
      </c>
      <c r="Y143" s="35" t="e">
        <f>IF('Crisis Indicator Data'!#REF!="No Data",1,IF(#REF!&lt;&gt;"",1,0))</f>
        <v>#REF!</v>
      </c>
      <c r="Z143" s="35" t="e">
        <f>IF('Crisis Indicator Data'!#REF!="No Data",1,IF(#REF!&lt;&gt;"",1,0))</f>
        <v>#REF!</v>
      </c>
      <c r="AA143" s="35" t="e">
        <f>IF('Crisis Indicator Data'!#REF!="No Data",1,IF(#REF!&lt;&gt;"",1,0))</f>
        <v>#REF!</v>
      </c>
      <c r="AB143" s="35" t="e">
        <f>IF('Crisis Indicator Data'!#REF!="No Data",1,IF(#REF!&lt;&gt;"",1,0))</f>
        <v>#REF!</v>
      </c>
      <c r="AC143" s="35" t="e">
        <f>IF('Crisis Indicator Data'!#REF!="No Data",1,IF(#REF!&lt;&gt;"",1,0))</f>
        <v>#REF!</v>
      </c>
      <c r="AD143" s="35" t="e">
        <f>IF('Crisis Indicator Data'!#REF!="No Data",1,IF(#REF!&lt;&gt;"",1,0))</f>
        <v>#REF!</v>
      </c>
      <c r="AE143" s="35" t="e">
        <f>IF('Crisis Indicator Data'!#REF!="No Data",1,IF(#REF!&lt;&gt;"",1,0))</f>
        <v>#REF!</v>
      </c>
      <c r="AF143" s="35" t="e">
        <f>IF('Crisis Indicator Data'!#REF!="No Data",1,IF(#REF!&lt;&gt;"",1,0))</f>
        <v>#REF!</v>
      </c>
      <c r="AG143" s="35" t="e">
        <f>IF('Crisis Indicator Data'!#REF!="No Data",1,IF(#REF!&lt;&gt;"",1,0))</f>
        <v>#REF!</v>
      </c>
      <c r="AH143" s="35" t="e">
        <f>IF('Crisis Indicator Data'!#REF!="No Data",1,IF(#REF!&lt;&gt;"",1,0))</f>
        <v>#REF!</v>
      </c>
      <c r="AI143" s="35" t="e">
        <f>IF('Crisis Indicator Data'!#REF!="No Data",1,IF(#REF!&lt;&gt;"",1,0))</f>
        <v>#REF!</v>
      </c>
      <c r="AJ143" s="35" t="e">
        <f>IF('Crisis Indicator Data'!#REF!="No Data",1,IF(#REF!&lt;&gt;"",1,0))</f>
        <v>#REF!</v>
      </c>
      <c r="AK143" s="35" t="e">
        <f>IF('Crisis Indicator Data'!#REF!="No Data",1,IF(#REF!&lt;&gt;"",1,0))</f>
        <v>#REF!</v>
      </c>
      <c r="AL143" s="35" t="e">
        <f>IF('Crisis Indicator Data'!#REF!="No Data",1,IF(#REF!&lt;&gt;"",1,0))</f>
        <v>#REF!</v>
      </c>
      <c r="AM143" s="35" t="e">
        <f>IF('Crisis Indicator Data'!#REF!="No Data",1,IF(#REF!&lt;&gt;"",1,0))</f>
        <v>#REF!</v>
      </c>
      <c r="AN143" s="35" t="e">
        <f>IF('Crisis Indicator Data'!#REF!="No Data",1,IF(#REF!&lt;&gt;"",1,0))</f>
        <v>#REF!</v>
      </c>
      <c r="AO143" s="35" t="e">
        <f>IF('Crisis Indicator Data'!#REF!="No Data",1,IF(#REF!&lt;&gt;"",1,0))</f>
        <v>#REF!</v>
      </c>
      <c r="AP143" s="35" t="e">
        <f>IF('Crisis Indicator Data'!#REF!="No Data",1,IF(#REF!&lt;&gt;"",1,0))</f>
        <v>#REF!</v>
      </c>
      <c r="AQ143" s="35" t="e">
        <f>IF('Crisis Indicator Data'!#REF!="No Data",1,IF(#REF!&lt;&gt;"",1,0))</f>
        <v>#REF!</v>
      </c>
      <c r="AR143" s="35" t="e">
        <f>IF('Crisis Indicator Data'!#REF!="No Data",1,IF(#REF!&lt;&gt;"",1,0))</f>
        <v>#REF!</v>
      </c>
      <c r="AS143" s="35" t="e">
        <f>IF('Crisis Indicator Data'!#REF!="No Data",1,IF(#REF!&lt;&gt;"",1,0))</f>
        <v>#REF!</v>
      </c>
      <c r="AT143" s="35" t="e">
        <f>IF('Crisis Indicator Data'!#REF!="No Data",1,IF(#REF!&lt;&gt;"",1,0))</f>
        <v>#REF!</v>
      </c>
      <c r="AU143" s="35" t="e">
        <f>IF('Crisis Indicator Data'!#REF!="No Data",1,IF(#REF!&lt;&gt;"",1,0))</f>
        <v>#REF!</v>
      </c>
      <c r="AV143" s="35" t="e">
        <f>IF('Crisis Indicator Data'!#REF!="No Data",1,IF(#REF!&lt;&gt;"",1,0))</f>
        <v>#REF!</v>
      </c>
      <c r="AW143" s="35" t="e">
        <f>IF('Crisis Indicator Data'!#REF!="No Data",1,IF(#REF!&lt;&gt;"",1,0))</f>
        <v>#REF!</v>
      </c>
      <c r="AX143" s="35" t="e">
        <f>IF('Crisis Indicator Data'!#REF!="No Data",1,IF(#REF!&lt;&gt;"",1,0))</f>
        <v>#REF!</v>
      </c>
      <c r="AY143" s="35" t="e">
        <f>IF('Crisis Indicator Data'!#REF!="No Data",1,IF(#REF!&lt;&gt;"",1,0))</f>
        <v>#REF!</v>
      </c>
      <c r="AZ143" s="35" t="e">
        <f>IF('Crisis Indicator Data'!#REF!="No Data",1,IF(#REF!&lt;&gt;"",1,0))</f>
        <v>#REF!</v>
      </c>
      <c r="BA143" t="e">
        <f t="shared" si="4"/>
        <v>#REF!</v>
      </c>
      <c r="BB143" s="37" t="e">
        <f t="shared" si="5"/>
        <v>#REF!</v>
      </c>
    </row>
    <row r="144" spans="1:54" x14ac:dyDescent="0.35">
      <c r="A144" t="s">
        <v>267</v>
      </c>
      <c r="B144" s="35" t="e">
        <f>IF('Crisis Indicator Data'!#REF!="No Data",1,IF(#REF!&lt;&gt;"",1,0))</f>
        <v>#REF!</v>
      </c>
      <c r="C144" s="35" t="e">
        <f>IF('Crisis Indicator Data'!#REF!="No Data",1,IF(#REF!&lt;&gt;"",1,0))</f>
        <v>#REF!</v>
      </c>
      <c r="D144" s="35" t="e">
        <f>IF('Crisis Indicator Data'!#REF!="No Data",1,IF(#REF!&lt;&gt;"",1,0))</f>
        <v>#REF!</v>
      </c>
      <c r="E144" s="35" t="e">
        <f>IF('Crisis Indicator Data'!#REF!="No Data",1,IF(#REF!&lt;&gt;"",1,0))</f>
        <v>#REF!</v>
      </c>
      <c r="F144" s="35" t="e">
        <f>IF('Crisis Indicator Data'!#REF!="No Data",1,IF(#REF!&lt;&gt;"",1,0))</f>
        <v>#REF!</v>
      </c>
      <c r="G144" s="35" t="e">
        <f>IF('Crisis Indicator Data'!#REF!="No Data",1,IF(#REF!&lt;&gt;"",1,0))</f>
        <v>#REF!</v>
      </c>
      <c r="H144" s="35" t="e">
        <f>IF('Crisis Indicator Data'!#REF!="No Data",1,IF(#REF!&lt;&gt;"",1,0))</f>
        <v>#REF!</v>
      </c>
      <c r="I144" s="35" t="e">
        <f>IF('Crisis Indicator Data'!#REF!="No Data",1,IF(#REF!&lt;&gt;"",1,0))</f>
        <v>#REF!</v>
      </c>
      <c r="J144" s="35" t="e">
        <f>IF('Crisis Indicator Data'!#REF!="No Data",1,IF(#REF!&lt;&gt;"",1,0))</f>
        <v>#REF!</v>
      </c>
      <c r="K144" s="35" t="e">
        <f>IF('Crisis Indicator Data'!#REF!="No Data",1,IF(#REF!&lt;&gt;"",1,0))</f>
        <v>#REF!</v>
      </c>
      <c r="L144" s="35" t="e">
        <f>IF('Crisis Indicator Data'!#REF!="No Data",1,IF(#REF!&lt;&gt;"",1,0))</f>
        <v>#REF!</v>
      </c>
      <c r="M144" s="35" t="e">
        <f>IF('Crisis Indicator Data'!#REF!="No Data",1,IF(#REF!&lt;&gt;"",1,0))</f>
        <v>#REF!</v>
      </c>
      <c r="N144" s="35" t="e">
        <f>IF('Crisis Indicator Data'!#REF!="No Data",1,IF(#REF!&lt;&gt;"",1,0))</f>
        <v>#REF!</v>
      </c>
      <c r="O144" s="35" t="e">
        <f>IF('Crisis Indicator Data'!#REF!="No Data",1,IF(#REF!&lt;&gt;"",1,0))</f>
        <v>#REF!</v>
      </c>
      <c r="P144" s="35" t="e">
        <f>IF('Crisis Indicator Data'!#REF!="No Data",1,IF(#REF!&lt;&gt;"",1,0))</f>
        <v>#REF!</v>
      </c>
      <c r="Q144" s="35" t="e">
        <f>IF('Crisis Indicator Data'!#REF!="No Data",1,IF(#REF!&lt;&gt;"",1,0))</f>
        <v>#REF!</v>
      </c>
      <c r="R144" s="35" t="e">
        <f>IF('Crisis Indicator Data'!#REF!="No Data",1,IF(#REF!&lt;&gt;"",1,0))</f>
        <v>#REF!</v>
      </c>
      <c r="S144" s="35" t="e">
        <f>IF('Crisis Indicator Data'!#REF!="No Data",1,IF(#REF!&lt;&gt;"",1,0))</f>
        <v>#REF!</v>
      </c>
      <c r="T144" s="35" t="e">
        <f>IF('Crisis Indicator Data'!#REF!="No Data",1,IF(#REF!&lt;&gt;"",1,0))</f>
        <v>#REF!</v>
      </c>
      <c r="U144" s="35" t="e">
        <f>IF('Crisis Indicator Data'!#REF!="No Data",1,IF(#REF!&lt;&gt;"",1,0))</f>
        <v>#REF!</v>
      </c>
      <c r="V144" s="35" t="e">
        <f>IF('Crisis Indicator Data'!#REF!="No Data",1,IF(#REF!&lt;&gt;"",1,0))</f>
        <v>#REF!</v>
      </c>
      <c r="W144" s="35" t="e">
        <f>IF('Crisis Indicator Data'!#REF!="No Data",1,IF(#REF!&lt;&gt;"",1,0))</f>
        <v>#REF!</v>
      </c>
      <c r="X144" s="35" t="e">
        <f>IF('Crisis Indicator Data'!#REF!="No Data",1,IF(#REF!&lt;&gt;"",1,0))</f>
        <v>#REF!</v>
      </c>
      <c r="Y144" s="35" t="e">
        <f>IF('Crisis Indicator Data'!#REF!="No Data",1,IF(#REF!&lt;&gt;"",1,0))</f>
        <v>#REF!</v>
      </c>
      <c r="Z144" s="35" t="e">
        <f>IF('Crisis Indicator Data'!#REF!="No Data",1,IF(#REF!&lt;&gt;"",1,0))</f>
        <v>#REF!</v>
      </c>
      <c r="AA144" s="35" t="e">
        <f>IF('Crisis Indicator Data'!#REF!="No Data",1,IF(#REF!&lt;&gt;"",1,0))</f>
        <v>#REF!</v>
      </c>
      <c r="AB144" s="35" t="e">
        <f>IF('Crisis Indicator Data'!#REF!="No Data",1,IF(#REF!&lt;&gt;"",1,0))</f>
        <v>#REF!</v>
      </c>
      <c r="AC144" s="35" t="e">
        <f>IF('Crisis Indicator Data'!#REF!="No Data",1,IF(#REF!&lt;&gt;"",1,0))</f>
        <v>#REF!</v>
      </c>
      <c r="AD144" s="35" t="e">
        <f>IF('Crisis Indicator Data'!#REF!="No Data",1,IF(#REF!&lt;&gt;"",1,0))</f>
        <v>#REF!</v>
      </c>
      <c r="AE144" s="35" t="e">
        <f>IF('Crisis Indicator Data'!#REF!="No Data",1,IF(#REF!&lt;&gt;"",1,0))</f>
        <v>#REF!</v>
      </c>
      <c r="AF144" s="35" t="e">
        <f>IF('Crisis Indicator Data'!#REF!="No Data",1,IF(#REF!&lt;&gt;"",1,0))</f>
        <v>#REF!</v>
      </c>
      <c r="AG144" s="35" t="e">
        <f>IF('Crisis Indicator Data'!#REF!="No Data",1,IF(#REF!&lt;&gt;"",1,0))</f>
        <v>#REF!</v>
      </c>
      <c r="AH144" s="35" t="e">
        <f>IF('Crisis Indicator Data'!#REF!="No Data",1,IF(#REF!&lt;&gt;"",1,0))</f>
        <v>#REF!</v>
      </c>
      <c r="AI144" s="35" t="e">
        <f>IF('Crisis Indicator Data'!#REF!="No Data",1,IF(#REF!&lt;&gt;"",1,0))</f>
        <v>#REF!</v>
      </c>
      <c r="AJ144" s="35" t="e">
        <f>IF('Crisis Indicator Data'!#REF!="No Data",1,IF(#REF!&lt;&gt;"",1,0))</f>
        <v>#REF!</v>
      </c>
      <c r="AK144" s="35" t="e">
        <f>IF('Crisis Indicator Data'!#REF!="No Data",1,IF(#REF!&lt;&gt;"",1,0))</f>
        <v>#REF!</v>
      </c>
      <c r="AL144" s="35" t="e">
        <f>IF('Crisis Indicator Data'!#REF!="No Data",1,IF(#REF!&lt;&gt;"",1,0))</f>
        <v>#REF!</v>
      </c>
      <c r="AM144" s="35" t="e">
        <f>IF('Crisis Indicator Data'!#REF!="No Data",1,IF(#REF!&lt;&gt;"",1,0))</f>
        <v>#REF!</v>
      </c>
      <c r="AN144" s="35" t="e">
        <f>IF('Crisis Indicator Data'!#REF!="No Data",1,IF(#REF!&lt;&gt;"",1,0))</f>
        <v>#REF!</v>
      </c>
      <c r="AO144" s="35" t="e">
        <f>IF('Crisis Indicator Data'!#REF!="No Data",1,IF(#REF!&lt;&gt;"",1,0))</f>
        <v>#REF!</v>
      </c>
      <c r="AP144" s="35" t="e">
        <f>IF('Crisis Indicator Data'!#REF!="No Data",1,IF(#REF!&lt;&gt;"",1,0))</f>
        <v>#REF!</v>
      </c>
      <c r="AQ144" s="35" t="e">
        <f>IF('Crisis Indicator Data'!#REF!="No Data",1,IF(#REF!&lt;&gt;"",1,0))</f>
        <v>#REF!</v>
      </c>
      <c r="AR144" s="35" t="e">
        <f>IF('Crisis Indicator Data'!#REF!="No Data",1,IF(#REF!&lt;&gt;"",1,0))</f>
        <v>#REF!</v>
      </c>
      <c r="AS144" s="35" t="e">
        <f>IF('Crisis Indicator Data'!#REF!="No Data",1,IF(#REF!&lt;&gt;"",1,0))</f>
        <v>#REF!</v>
      </c>
      <c r="AT144" s="35" t="e">
        <f>IF('Crisis Indicator Data'!#REF!="No Data",1,IF(#REF!&lt;&gt;"",1,0))</f>
        <v>#REF!</v>
      </c>
      <c r="AU144" s="35" t="e">
        <f>IF('Crisis Indicator Data'!#REF!="No Data",1,IF(#REF!&lt;&gt;"",1,0))</f>
        <v>#REF!</v>
      </c>
      <c r="AV144" s="35" t="e">
        <f>IF('Crisis Indicator Data'!#REF!="No Data",1,IF(#REF!&lt;&gt;"",1,0))</f>
        <v>#REF!</v>
      </c>
      <c r="AW144" s="35" t="e">
        <f>IF('Crisis Indicator Data'!#REF!="No Data",1,IF(#REF!&lt;&gt;"",1,0))</f>
        <v>#REF!</v>
      </c>
      <c r="AX144" s="35" t="e">
        <f>IF('Crisis Indicator Data'!#REF!="No Data",1,IF(#REF!&lt;&gt;"",1,0))</f>
        <v>#REF!</v>
      </c>
      <c r="AY144" s="35" t="e">
        <f>IF('Crisis Indicator Data'!#REF!="No Data",1,IF(#REF!&lt;&gt;"",1,0))</f>
        <v>#REF!</v>
      </c>
      <c r="AZ144" s="35" t="e">
        <f>IF('Crisis Indicator Data'!#REF!="No Data",1,IF(#REF!&lt;&gt;"",1,0))</f>
        <v>#REF!</v>
      </c>
      <c r="BA144" t="e">
        <f t="shared" si="4"/>
        <v>#REF!</v>
      </c>
      <c r="BB144" s="37" t="e">
        <f t="shared" si="5"/>
        <v>#REF!</v>
      </c>
    </row>
    <row r="145" spans="1:54" x14ac:dyDescent="0.35">
      <c r="A145" t="s">
        <v>269</v>
      </c>
      <c r="B145" s="35" t="e">
        <f>IF('Crisis Indicator Data'!#REF!="No Data",1,IF(#REF!&lt;&gt;"",1,0))</f>
        <v>#REF!</v>
      </c>
      <c r="C145" s="35" t="e">
        <f>IF('Crisis Indicator Data'!#REF!="No Data",1,IF(#REF!&lt;&gt;"",1,0))</f>
        <v>#REF!</v>
      </c>
      <c r="D145" s="35" t="e">
        <f>IF('Crisis Indicator Data'!#REF!="No Data",1,IF(#REF!&lt;&gt;"",1,0))</f>
        <v>#REF!</v>
      </c>
      <c r="E145" s="35" t="e">
        <f>IF('Crisis Indicator Data'!#REF!="No Data",1,IF(#REF!&lt;&gt;"",1,0))</f>
        <v>#REF!</v>
      </c>
      <c r="F145" s="35" t="e">
        <f>IF('Crisis Indicator Data'!#REF!="No Data",1,IF(#REF!&lt;&gt;"",1,0))</f>
        <v>#REF!</v>
      </c>
      <c r="G145" s="35" t="e">
        <f>IF('Crisis Indicator Data'!#REF!="No Data",1,IF(#REF!&lt;&gt;"",1,0))</f>
        <v>#REF!</v>
      </c>
      <c r="H145" s="35" t="e">
        <f>IF('Crisis Indicator Data'!#REF!="No Data",1,IF(#REF!&lt;&gt;"",1,0))</f>
        <v>#REF!</v>
      </c>
      <c r="I145" s="35" t="e">
        <f>IF('Crisis Indicator Data'!#REF!="No Data",1,IF(#REF!&lt;&gt;"",1,0))</f>
        <v>#REF!</v>
      </c>
      <c r="J145" s="35" t="e">
        <f>IF('Crisis Indicator Data'!#REF!="No Data",1,IF(#REF!&lt;&gt;"",1,0))</f>
        <v>#REF!</v>
      </c>
      <c r="K145" s="35" t="e">
        <f>IF('Crisis Indicator Data'!#REF!="No Data",1,IF(#REF!&lt;&gt;"",1,0))</f>
        <v>#REF!</v>
      </c>
      <c r="L145" s="35" t="e">
        <f>IF('Crisis Indicator Data'!#REF!="No Data",1,IF(#REF!&lt;&gt;"",1,0))</f>
        <v>#REF!</v>
      </c>
      <c r="M145" s="35" t="e">
        <f>IF('Crisis Indicator Data'!#REF!="No Data",1,IF(#REF!&lt;&gt;"",1,0))</f>
        <v>#REF!</v>
      </c>
      <c r="N145" s="35" t="e">
        <f>IF('Crisis Indicator Data'!#REF!="No Data",1,IF(#REF!&lt;&gt;"",1,0))</f>
        <v>#REF!</v>
      </c>
      <c r="O145" s="35" t="e">
        <f>IF('Crisis Indicator Data'!#REF!="No Data",1,IF(#REF!&lt;&gt;"",1,0))</f>
        <v>#REF!</v>
      </c>
      <c r="P145" s="35" t="e">
        <f>IF('Crisis Indicator Data'!#REF!="No Data",1,IF(#REF!&lt;&gt;"",1,0))</f>
        <v>#REF!</v>
      </c>
      <c r="Q145" s="35" t="e">
        <f>IF('Crisis Indicator Data'!#REF!="No Data",1,IF(#REF!&lt;&gt;"",1,0))</f>
        <v>#REF!</v>
      </c>
      <c r="R145" s="35" t="e">
        <f>IF('Crisis Indicator Data'!#REF!="No Data",1,IF(#REF!&lt;&gt;"",1,0))</f>
        <v>#REF!</v>
      </c>
      <c r="S145" s="35" t="e">
        <f>IF('Crisis Indicator Data'!#REF!="No Data",1,IF(#REF!&lt;&gt;"",1,0))</f>
        <v>#REF!</v>
      </c>
      <c r="T145" s="35" t="e">
        <f>IF('Crisis Indicator Data'!#REF!="No Data",1,IF(#REF!&lt;&gt;"",1,0))</f>
        <v>#REF!</v>
      </c>
      <c r="U145" s="35" t="e">
        <f>IF('Crisis Indicator Data'!#REF!="No Data",1,IF(#REF!&lt;&gt;"",1,0))</f>
        <v>#REF!</v>
      </c>
      <c r="V145" s="35" t="e">
        <f>IF('Crisis Indicator Data'!#REF!="No Data",1,IF(#REF!&lt;&gt;"",1,0))</f>
        <v>#REF!</v>
      </c>
      <c r="W145" s="35" t="e">
        <f>IF('Crisis Indicator Data'!#REF!="No Data",1,IF(#REF!&lt;&gt;"",1,0))</f>
        <v>#REF!</v>
      </c>
      <c r="X145" s="35" t="e">
        <f>IF('Crisis Indicator Data'!#REF!="No Data",1,IF(#REF!&lt;&gt;"",1,0))</f>
        <v>#REF!</v>
      </c>
      <c r="Y145" s="35" t="e">
        <f>IF('Crisis Indicator Data'!#REF!="No Data",1,IF(#REF!&lt;&gt;"",1,0))</f>
        <v>#REF!</v>
      </c>
      <c r="Z145" s="35" t="e">
        <f>IF('Crisis Indicator Data'!#REF!="No Data",1,IF(#REF!&lt;&gt;"",1,0))</f>
        <v>#REF!</v>
      </c>
      <c r="AA145" s="35" t="e">
        <f>IF('Crisis Indicator Data'!#REF!="No Data",1,IF(#REF!&lt;&gt;"",1,0))</f>
        <v>#REF!</v>
      </c>
      <c r="AB145" s="35" t="e">
        <f>IF('Crisis Indicator Data'!#REF!="No Data",1,IF(#REF!&lt;&gt;"",1,0))</f>
        <v>#REF!</v>
      </c>
      <c r="AC145" s="35" t="e">
        <f>IF('Crisis Indicator Data'!#REF!="No Data",1,IF(#REF!&lt;&gt;"",1,0))</f>
        <v>#REF!</v>
      </c>
      <c r="AD145" s="35" t="e">
        <f>IF('Crisis Indicator Data'!#REF!="No Data",1,IF(#REF!&lt;&gt;"",1,0))</f>
        <v>#REF!</v>
      </c>
      <c r="AE145" s="35" t="e">
        <f>IF('Crisis Indicator Data'!#REF!="No Data",1,IF(#REF!&lt;&gt;"",1,0))</f>
        <v>#REF!</v>
      </c>
      <c r="AF145" s="35" t="e">
        <f>IF('Crisis Indicator Data'!#REF!="No Data",1,IF(#REF!&lt;&gt;"",1,0))</f>
        <v>#REF!</v>
      </c>
      <c r="AG145" s="35" t="e">
        <f>IF('Crisis Indicator Data'!#REF!="No Data",1,IF(#REF!&lt;&gt;"",1,0))</f>
        <v>#REF!</v>
      </c>
      <c r="AH145" s="35" t="e">
        <f>IF('Crisis Indicator Data'!#REF!="No Data",1,IF(#REF!&lt;&gt;"",1,0))</f>
        <v>#REF!</v>
      </c>
      <c r="AI145" s="35" t="e">
        <f>IF('Crisis Indicator Data'!#REF!="No Data",1,IF(#REF!&lt;&gt;"",1,0))</f>
        <v>#REF!</v>
      </c>
      <c r="AJ145" s="35" t="e">
        <f>IF('Crisis Indicator Data'!#REF!="No Data",1,IF(#REF!&lt;&gt;"",1,0))</f>
        <v>#REF!</v>
      </c>
      <c r="AK145" s="35" t="e">
        <f>IF('Crisis Indicator Data'!#REF!="No Data",1,IF(#REF!&lt;&gt;"",1,0))</f>
        <v>#REF!</v>
      </c>
      <c r="AL145" s="35" t="e">
        <f>IF('Crisis Indicator Data'!#REF!="No Data",1,IF(#REF!&lt;&gt;"",1,0))</f>
        <v>#REF!</v>
      </c>
      <c r="AM145" s="35" t="e">
        <f>IF('Crisis Indicator Data'!#REF!="No Data",1,IF(#REF!&lt;&gt;"",1,0))</f>
        <v>#REF!</v>
      </c>
      <c r="AN145" s="35" t="e">
        <f>IF('Crisis Indicator Data'!#REF!="No Data",1,IF(#REF!&lt;&gt;"",1,0))</f>
        <v>#REF!</v>
      </c>
      <c r="AO145" s="35" t="e">
        <f>IF('Crisis Indicator Data'!#REF!="No Data",1,IF(#REF!&lt;&gt;"",1,0))</f>
        <v>#REF!</v>
      </c>
      <c r="AP145" s="35" t="e">
        <f>IF('Crisis Indicator Data'!#REF!="No Data",1,IF(#REF!&lt;&gt;"",1,0))</f>
        <v>#REF!</v>
      </c>
      <c r="AQ145" s="35" t="e">
        <f>IF('Crisis Indicator Data'!#REF!="No Data",1,IF(#REF!&lt;&gt;"",1,0))</f>
        <v>#REF!</v>
      </c>
      <c r="AR145" s="35" t="e">
        <f>IF('Crisis Indicator Data'!#REF!="No Data",1,IF(#REF!&lt;&gt;"",1,0))</f>
        <v>#REF!</v>
      </c>
      <c r="AS145" s="35" t="e">
        <f>IF('Crisis Indicator Data'!#REF!="No Data",1,IF(#REF!&lt;&gt;"",1,0))</f>
        <v>#REF!</v>
      </c>
      <c r="AT145" s="35" t="e">
        <f>IF('Crisis Indicator Data'!#REF!="No Data",1,IF(#REF!&lt;&gt;"",1,0))</f>
        <v>#REF!</v>
      </c>
      <c r="AU145" s="35" t="e">
        <f>IF('Crisis Indicator Data'!#REF!="No Data",1,IF(#REF!&lt;&gt;"",1,0))</f>
        <v>#REF!</v>
      </c>
      <c r="AV145" s="35" t="e">
        <f>IF('Crisis Indicator Data'!#REF!="No Data",1,IF(#REF!&lt;&gt;"",1,0))</f>
        <v>#REF!</v>
      </c>
      <c r="AW145" s="35" t="e">
        <f>IF('Crisis Indicator Data'!#REF!="No Data",1,IF(#REF!&lt;&gt;"",1,0))</f>
        <v>#REF!</v>
      </c>
      <c r="AX145" s="35" t="e">
        <f>IF('Crisis Indicator Data'!#REF!="No Data",1,IF(#REF!&lt;&gt;"",1,0))</f>
        <v>#REF!</v>
      </c>
      <c r="AY145" s="35" t="e">
        <f>IF('Crisis Indicator Data'!#REF!="No Data",1,IF(#REF!&lt;&gt;"",1,0))</f>
        <v>#REF!</v>
      </c>
      <c r="AZ145" s="35" t="e">
        <f>IF('Crisis Indicator Data'!#REF!="No Data",1,IF(#REF!&lt;&gt;"",1,0))</f>
        <v>#REF!</v>
      </c>
      <c r="BA145" t="e">
        <f t="shared" si="4"/>
        <v>#REF!</v>
      </c>
      <c r="BB145" s="37" t="e">
        <f t="shared" si="5"/>
        <v>#REF!</v>
      </c>
    </row>
    <row r="146" spans="1:54" x14ac:dyDescent="0.35">
      <c r="A146" t="s">
        <v>271</v>
      </c>
      <c r="B146" s="35" t="e">
        <f>IF('Crisis Indicator Data'!#REF!="No Data",1,IF(#REF!&lt;&gt;"",1,0))</f>
        <v>#REF!</v>
      </c>
      <c r="C146" s="35" t="e">
        <f>IF('Crisis Indicator Data'!#REF!="No Data",1,IF(#REF!&lt;&gt;"",1,0))</f>
        <v>#REF!</v>
      </c>
      <c r="D146" s="35" t="e">
        <f>IF('Crisis Indicator Data'!#REF!="No Data",1,IF(#REF!&lt;&gt;"",1,0))</f>
        <v>#REF!</v>
      </c>
      <c r="E146" s="35" t="e">
        <f>IF('Crisis Indicator Data'!#REF!="No Data",1,IF(#REF!&lt;&gt;"",1,0))</f>
        <v>#REF!</v>
      </c>
      <c r="F146" s="35" t="e">
        <f>IF('Crisis Indicator Data'!#REF!="No Data",1,IF(#REF!&lt;&gt;"",1,0))</f>
        <v>#REF!</v>
      </c>
      <c r="G146" s="35" t="e">
        <f>IF('Crisis Indicator Data'!#REF!="No Data",1,IF(#REF!&lt;&gt;"",1,0))</f>
        <v>#REF!</v>
      </c>
      <c r="H146" s="35" t="e">
        <f>IF('Crisis Indicator Data'!#REF!="No Data",1,IF(#REF!&lt;&gt;"",1,0))</f>
        <v>#REF!</v>
      </c>
      <c r="I146" s="35" t="e">
        <f>IF('Crisis Indicator Data'!#REF!="No Data",1,IF(#REF!&lt;&gt;"",1,0))</f>
        <v>#REF!</v>
      </c>
      <c r="J146" s="35" t="e">
        <f>IF('Crisis Indicator Data'!#REF!="No Data",1,IF(#REF!&lt;&gt;"",1,0))</f>
        <v>#REF!</v>
      </c>
      <c r="K146" s="35" t="e">
        <f>IF('Crisis Indicator Data'!#REF!="No Data",1,IF(#REF!&lt;&gt;"",1,0))</f>
        <v>#REF!</v>
      </c>
      <c r="L146" s="35" t="e">
        <f>IF('Crisis Indicator Data'!#REF!="No Data",1,IF(#REF!&lt;&gt;"",1,0))</f>
        <v>#REF!</v>
      </c>
      <c r="M146" s="35" t="e">
        <f>IF('Crisis Indicator Data'!#REF!="No Data",1,IF(#REF!&lt;&gt;"",1,0))</f>
        <v>#REF!</v>
      </c>
      <c r="N146" s="35" t="e">
        <f>IF('Crisis Indicator Data'!#REF!="No Data",1,IF(#REF!&lt;&gt;"",1,0))</f>
        <v>#REF!</v>
      </c>
      <c r="O146" s="35" t="e">
        <f>IF('Crisis Indicator Data'!#REF!="No Data",1,IF(#REF!&lt;&gt;"",1,0))</f>
        <v>#REF!</v>
      </c>
      <c r="P146" s="35" t="e">
        <f>IF('Crisis Indicator Data'!#REF!="No Data",1,IF(#REF!&lt;&gt;"",1,0))</f>
        <v>#REF!</v>
      </c>
      <c r="Q146" s="35" t="e">
        <f>IF('Crisis Indicator Data'!#REF!="No Data",1,IF(#REF!&lt;&gt;"",1,0))</f>
        <v>#REF!</v>
      </c>
      <c r="R146" s="35" t="e">
        <f>IF('Crisis Indicator Data'!#REF!="No Data",1,IF(#REF!&lt;&gt;"",1,0))</f>
        <v>#REF!</v>
      </c>
      <c r="S146" s="35" t="e">
        <f>IF('Crisis Indicator Data'!#REF!="No Data",1,IF(#REF!&lt;&gt;"",1,0))</f>
        <v>#REF!</v>
      </c>
      <c r="T146" s="35" t="e">
        <f>IF('Crisis Indicator Data'!#REF!="No Data",1,IF(#REF!&lt;&gt;"",1,0))</f>
        <v>#REF!</v>
      </c>
      <c r="U146" s="35" t="e">
        <f>IF('Crisis Indicator Data'!#REF!="No Data",1,IF(#REF!&lt;&gt;"",1,0))</f>
        <v>#REF!</v>
      </c>
      <c r="V146" s="35" t="e">
        <f>IF('Crisis Indicator Data'!#REF!="No Data",1,IF(#REF!&lt;&gt;"",1,0))</f>
        <v>#REF!</v>
      </c>
      <c r="W146" s="35" t="e">
        <f>IF('Crisis Indicator Data'!#REF!="No Data",1,IF(#REF!&lt;&gt;"",1,0))</f>
        <v>#REF!</v>
      </c>
      <c r="X146" s="35" t="e">
        <f>IF('Crisis Indicator Data'!#REF!="No Data",1,IF(#REF!&lt;&gt;"",1,0))</f>
        <v>#REF!</v>
      </c>
      <c r="Y146" s="35" t="e">
        <f>IF('Crisis Indicator Data'!#REF!="No Data",1,IF(#REF!&lt;&gt;"",1,0))</f>
        <v>#REF!</v>
      </c>
      <c r="Z146" s="35" t="e">
        <f>IF('Crisis Indicator Data'!#REF!="No Data",1,IF(#REF!&lt;&gt;"",1,0))</f>
        <v>#REF!</v>
      </c>
      <c r="AA146" s="35" t="e">
        <f>IF('Crisis Indicator Data'!#REF!="No Data",1,IF(#REF!&lt;&gt;"",1,0))</f>
        <v>#REF!</v>
      </c>
      <c r="AB146" s="35" t="e">
        <f>IF('Crisis Indicator Data'!#REF!="No Data",1,IF(#REF!&lt;&gt;"",1,0))</f>
        <v>#REF!</v>
      </c>
      <c r="AC146" s="35" t="e">
        <f>IF('Crisis Indicator Data'!#REF!="No Data",1,IF(#REF!&lt;&gt;"",1,0))</f>
        <v>#REF!</v>
      </c>
      <c r="AD146" s="35" t="e">
        <f>IF('Crisis Indicator Data'!#REF!="No Data",1,IF(#REF!&lt;&gt;"",1,0))</f>
        <v>#REF!</v>
      </c>
      <c r="AE146" s="35" t="e">
        <f>IF('Crisis Indicator Data'!#REF!="No Data",1,IF(#REF!&lt;&gt;"",1,0))</f>
        <v>#REF!</v>
      </c>
      <c r="AF146" s="35" t="e">
        <f>IF('Crisis Indicator Data'!#REF!="No Data",1,IF(#REF!&lt;&gt;"",1,0))</f>
        <v>#REF!</v>
      </c>
      <c r="AG146" s="35" t="e">
        <f>IF('Crisis Indicator Data'!#REF!="No Data",1,IF(#REF!&lt;&gt;"",1,0))</f>
        <v>#REF!</v>
      </c>
      <c r="AH146" s="35" t="e">
        <f>IF('Crisis Indicator Data'!#REF!="No Data",1,IF(#REF!&lt;&gt;"",1,0))</f>
        <v>#REF!</v>
      </c>
      <c r="AI146" s="35" t="e">
        <f>IF('Crisis Indicator Data'!#REF!="No Data",1,IF(#REF!&lt;&gt;"",1,0))</f>
        <v>#REF!</v>
      </c>
      <c r="AJ146" s="35" t="e">
        <f>IF('Crisis Indicator Data'!#REF!="No Data",1,IF(#REF!&lt;&gt;"",1,0))</f>
        <v>#REF!</v>
      </c>
      <c r="AK146" s="35" t="e">
        <f>IF('Crisis Indicator Data'!#REF!="No Data",1,IF(#REF!&lt;&gt;"",1,0))</f>
        <v>#REF!</v>
      </c>
      <c r="AL146" s="35" t="e">
        <f>IF('Crisis Indicator Data'!#REF!="No Data",1,IF(#REF!&lt;&gt;"",1,0))</f>
        <v>#REF!</v>
      </c>
      <c r="AM146" s="35" t="e">
        <f>IF('Crisis Indicator Data'!#REF!="No Data",1,IF(#REF!&lt;&gt;"",1,0))</f>
        <v>#REF!</v>
      </c>
      <c r="AN146" s="35" t="e">
        <f>IF('Crisis Indicator Data'!#REF!="No Data",1,IF(#REF!&lt;&gt;"",1,0))</f>
        <v>#REF!</v>
      </c>
      <c r="AO146" s="35" t="e">
        <f>IF('Crisis Indicator Data'!#REF!="No Data",1,IF(#REF!&lt;&gt;"",1,0))</f>
        <v>#REF!</v>
      </c>
      <c r="AP146" s="35" t="e">
        <f>IF('Crisis Indicator Data'!#REF!="No Data",1,IF(#REF!&lt;&gt;"",1,0))</f>
        <v>#REF!</v>
      </c>
      <c r="AQ146" s="35" t="e">
        <f>IF('Crisis Indicator Data'!#REF!="No Data",1,IF(#REF!&lt;&gt;"",1,0))</f>
        <v>#REF!</v>
      </c>
      <c r="AR146" s="35" t="e">
        <f>IF('Crisis Indicator Data'!#REF!="No Data",1,IF(#REF!&lt;&gt;"",1,0))</f>
        <v>#REF!</v>
      </c>
      <c r="AS146" s="35" t="e">
        <f>IF('Crisis Indicator Data'!#REF!="No Data",1,IF(#REF!&lt;&gt;"",1,0))</f>
        <v>#REF!</v>
      </c>
      <c r="AT146" s="35" t="e">
        <f>IF('Crisis Indicator Data'!#REF!="No Data",1,IF(#REF!&lt;&gt;"",1,0))</f>
        <v>#REF!</v>
      </c>
      <c r="AU146" s="35" t="e">
        <f>IF('Crisis Indicator Data'!#REF!="No Data",1,IF(#REF!&lt;&gt;"",1,0))</f>
        <v>#REF!</v>
      </c>
      <c r="AV146" s="35" t="e">
        <f>IF('Crisis Indicator Data'!#REF!="No Data",1,IF(#REF!&lt;&gt;"",1,0))</f>
        <v>#REF!</v>
      </c>
      <c r="AW146" s="35" t="e">
        <f>IF('Crisis Indicator Data'!#REF!="No Data",1,IF(#REF!&lt;&gt;"",1,0))</f>
        <v>#REF!</v>
      </c>
      <c r="AX146" s="35" t="e">
        <f>IF('Crisis Indicator Data'!#REF!="No Data",1,IF(#REF!&lt;&gt;"",1,0))</f>
        <v>#REF!</v>
      </c>
      <c r="AY146" s="35" t="e">
        <f>IF('Crisis Indicator Data'!#REF!="No Data",1,IF(#REF!&lt;&gt;"",1,0))</f>
        <v>#REF!</v>
      </c>
      <c r="AZ146" s="35" t="e">
        <f>IF('Crisis Indicator Data'!#REF!="No Data",1,IF(#REF!&lt;&gt;"",1,0))</f>
        <v>#REF!</v>
      </c>
      <c r="BA146" t="e">
        <f t="shared" si="4"/>
        <v>#REF!</v>
      </c>
      <c r="BB146" s="37" t="e">
        <f t="shared" si="5"/>
        <v>#REF!</v>
      </c>
    </row>
    <row r="147" spans="1:54" x14ac:dyDescent="0.35">
      <c r="A147" t="s">
        <v>273</v>
      </c>
      <c r="B147" s="35" t="e">
        <f>IF('Crisis Indicator Data'!#REF!="No Data",1,IF(#REF!&lt;&gt;"",1,0))</f>
        <v>#REF!</v>
      </c>
      <c r="C147" s="35" t="e">
        <f>IF('Crisis Indicator Data'!#REF!="No Data",1,IF(#REF!&lt;&gt;"",1,0))</f>
        <v>#REF!</v>
      </c>
      <c r="D147" s="35" t="e">
        <f>IF('Crisis Indicator Data'!#REF!="No Data",1,IF(#REF!&lt;&gt;"",1,0))</f>
        <v>#REF!</v>
      </c>
      <c r="E147" s="35" t="e">
        <f>IF('Crisis Indicator Data'!#REF!="No Data",1,IF(#REF!&lt;&gt;"",1,0))</f>
        <v>#REF!</v>
      </c>
      <c r="F147" s="35" t="e">
        <f>IF('Crisis Indicator Data'!#REF!="No Data",1,IF(#REF!&lt;&gt;"",1,0))</f>
        <v>#REF!</v>
      </c>
      <c r="G147" s="35" t="e">
        <f>IF('Crisis Indicator Data'!#REF!="No Data",1,IF(#REF!&lt;&gt;"",1,0))</f>
        <v>#REF!</v>
      </c>
      <c r="H147" s="35" t="e">
        <f>IF('Crisis Indicator Data'!#REF!="No Data",1,IF(#REF!&lt;&gt;"",1,0))</f>
        <v>#REF!</v>
      </c>
      <c r="I147" s="35" t="e">
        <f>IF('Crisis Indicator Data'!#REF!="No Data",1,IF(#REF!&lt;&gt;"",1,0))</f>
        <v>#REF!</v>
      </c>
      <c r="J147" s="35" t="e">
        <f>IF('Crisis Indicator Data'!#REF!="No Data",1,IF(#REF!&lt;&gt;"",1,0))</f>
        <v>#REF!</v>
      </c>
      <c r="K147" s="35" t="e">
        <f>IF('Crisis Indicator Data'!#REF!="No Data",1,IF(#REF!&lt;&gt;"",1,0))</f>
        <v>#REF!</v>
      </c>
      <c r="L147" s="35" t="e">
        <f>IF('Crisis Indicator Data'!#REF!="No Data",1,IF(#REF!&lt;&gt;"",1,0))</f>
        <v>#REF!</v>
      </c>
      <c r="M147" s="35" t="e">
        <f>IF('Crisis Indicator Data'!#REF!="No Data",1,IF(#REF!&lt;&gt;"",1,0))</f>
        <v>#REF!</v>
      </c>
      <c r="N147" s="35" t="e">
        <f>IF('Crisis Indicator Data'!#REF!="No Data",1,IF(#REF!&lt;&gt;"",1,0))</f>
        <v>#REF!</v>
      </c>
      <c r="O147" s="35" t="e">
        <f>IF('Crisis Indicator Data'!#REF!="No Data",1,IF(#REF!&lt;&gt;"",1,0))</f>
        <v>#REF!</v>
      </c>
      <c r="P147" s="35" t="e">
        <f>IF('Crisis Indicator Data'!#REF!="No Data",1,IF(#REF!&lt;&gt;"",1,0))</f>
        <v>#REF!</v>
      </c>
      <c r="Q147" s="35" t="e">
        <f>IF('Crisis Indicator Data'!#REF!="No Data",1,IF(#REF!&lt;&gt;"",1,0))</f>
        <v>#REF!</v>
      </c>
      <c r="R147" s="35" t="e">
        <f>IF('Crisis Indicator Data'!#REF!="No Data",1,IF(#REF!&lt;&gt;"",1,0))</f>
        <v>#REF!</v>
      </c>
      <c r="S147" s="35" t="e">
        <f>IF('Crisis Indicator Data'!#REF!="No Data",1,IF(#REF!&lt;&gt;"",1,0))</f>
        <v>#REF!</v>
      </c>
      <c r="T147" s="35" t="e">
        <f>IF('Crisis Indicator Data'!#REF!="No Data",1,IF(#REF!&lt;&gt;"",1,0))</f>
        <v>#REF!</v>
      </c>
      <c r="U147" s="35" t="e">
        <f>IF('Crisis Indicator Data'!#REF!="No Data",1,IF(#REF!&lt;&gt;"",1,0))</f>
        <v>#REF!</v>
      </c>
      <c r="V147" s="35" t="e">
        <f>IF('Crisis Indicator Data'!#REF!="No Data",1,IF(#REF!&lt;&gt;"",1,0))</f>
        <v>#REF!</v>
      </c>
      <c r="W147" s="35" t="e">
        <f>IF('Crisis Indicator Data'!#REF!="No Data",1,IF(#REF!&lt;&gt;"",1,0))</f>
        <v>#REF!</v>
      </c>
      <c r="X147" s="35" t="e">
        <f>IF('Crisis Indicator Data'!#REF!="No Data",1,IF(#REF!&lt;&gt;"",1,0))</f>
        <v>#REF!</v>
      </c>
      <c r="Y147" s="35" t="e">
        <f>IF('Crisis Indicator Data'!#REF!="No Data",1,IF(#REF!&lt;&gt;"",1,0))</f>
        <v>#REF!</v>
      </c>
      <c r="Z147" s="35" t="e">
        <f>IF('Crisis Indicator Data'!#REF!="No Data",1,IF(#REF!&lt;&gt;"",1,0))</f>
        <v>#REF!</v>
      </c>
      <c r="AA147" s="35" t="e">
        <f>IF('Crisis Indicator Data'!#REF!="No Data",1,IF(#REF!&lt;&gt;"",1,0))</f>
        <v>#REF!</v>
      </c>
      <c r="AB147" s="35" t="e">
        <f>IF('Crisis Indicator Data'!#REF!="No Data",1,IF(#REF!&lt;&gt;"",1,0))</f>
        <v>#REF!</v>
      </c>
      <c r="AC147" s="35" t="e">
        <f>IF('Crisis Indicator Data'!#REF!="No Data",1,IF(#REF!&lt;&gt;"",1,0))</f>
        <v>#REF!</v>
      </c>
      <c r="AD147" s="35" t="e">
        <f>IF('Crisis Indicator Data'!#REF!="No Data",1,IF(#REF!&lt;&gt;"",1,0))</f>
        <v>#REF!</v>
      </c>
      <c r="AE147" s="35" t="e">
        <f>IF('Crisis Indicator Data'!#REF!="No Data",1,IF(#REF!&lt;&gt;"",1,0))</f>
        <v>#REF!</v>
      </c>
      <c r="AF147" s="35" t="e">
        <f>IF('Crisis Indicator Data'!#REF!="No Data",1,IF(#REF!&lt;&gt;"",1,0))</f>
        <v>#REF!</v>
      </c>
      <c r="AG147" s="35" t="e">
        <f>IF('Crisis Indicator Data'!#REF!="No Data",1,IF(#REF!&lt;&gt;"",1,0))</f>
        <v>#REF!</v>
      </c>
      <c r="AH147" s="35" t="e">
        <f>IF('Crisis Indicator Data'!#REF!="No Data",1,IF(#REF!&lt;&gt;"",1,0))</f>
        <v>#REF!</v>
      </c>
      <c r="AI147" s="35" t="e">
        <f>IF('Crisis Indicator Data'!#REF!="No Data",1,IF(#REF!&lt;&gt;"",1,0))</f>
        <v>#REF!</v>
      </c>
      <c r="AJ147" s="35" t="e">
        <f>IF('Crisis Indicator Data'!#REF!="No Data",1,IF(#REF!&lt;&gt;"",1,0))</f>
        <v>#REF!</v>
      </c>
      <c r="AK147" s="35" t="e">
        <f>IF('Crisis Indicator Data'!#REF!="No Data",1,IF(#REF!&lt;&gt;"",1,0))</f>
        <v>#REF!</v>
      </c>
      <c r="AL147" s="35" t="e">
        <f>IF('Crisis Indicator Data'!#REF!="No Data",1,IF(#REF!&lt;&gt;"",1,0))</f>
        <v>#REF!</v>
      </c>
      <c r="AM147" s="35" t="e">
        <f>IF('Crisis Indicator Data'!#REF!="No Data",1,IF(#REF!&lt;&gt;"",1,0))</f>
        <v>#REF!</v>
      </c>
      <c r="AN147" s="35" t="e">
        <f>IF('Crisis Indicator Data'!#REF!="No Data",1,IF(#REF!&lt;&gt;"",1,0))</f>
        <v>#REF!</v>
      </c>
      <c r="AO147" s="35" t="e">
        <f>IF('Crisis Indicator Data'!#REF!="No Data",1,IF(#REF!&lt;&gt;"",1,0))</f>
        <v>#REF!</v>
      </c>
      <c r="AP147" s="35" t="e">
        <f>IF('Crisis Indicator Data'!#REF!="No Data",1,IF(#REF!&lt;&gt;"",1,0))</f>
        <v>#REF!</v>
      </c>
      <c r="AQ147" s="35" t="e">
        <f>IF('Crisis Indicator Data'!#REF!="No Data",1,IF(#REF!&lt;&gt;"",1,0))</f>
        <v>#REF!</v>
      </c>
      <c r="AR147" s="35" t="e">
        <f>IF('Crisis Indicator Data'!#REF!="No Data",1,IF(#REF!&lt;&gt;"",1,0))</f>
        <v>#REF!</v>
      </c>
      <c r="AS147" s="35" t="e">
        <f>IF('Crisis Indicator Data'!#REF!="No Data",1,IF(#REF!&lt;&gt;"",1,0))</f>
        <v>#REF!</v>
      </c>
      <c r="AT147" s="35" t="e">
        <f>IF('Crisis Indicator Data'!#REF!="No Data",1,IF(#REF!&lt;&gt;"",1,0))</f>
        <v>#REF!</v>
      </c>
      <c r="AU147" s="35" t="e">
        <f>IF('Crisis Indicator Data'!#REF!="No Data",1,IF(#REF!&lt;&gt;"",1,0))</f>
        <v>#REF!</v>
      </c>
      <c r="AV147" s="35" t="e">
        <f>IF('Crisis Indicator Data'!#REF!="No Data",1,IF(#REF!&lt;&gt;"",1,0))</f>
        <v>#REF!</v>
      </c>
      <c r="AW147" s="35" t="e">
        <f>IF('Crisis Indicator Data'!#REF!="No Data",1,IF(#REF!&lt;&gt;"",1,0))</f>
        <v>#REF!</v>
      </c>
      <c r="AX147" s="35" t="e">
        <f>IF('Crisis Indicator Data'!#REF!="No Data",1,IF(#REF!&lt;&gt;"",1,0))</f>
        <v>#REF!</v>
      </c>
      <c r="AY147" s="35" t="e">
        <f>IF('Crisis Indicator Data'!#REF!="No Data",1,IF(#REF!&lt;&gt;"",1,0))</f>
        <v>#REF!</v>
      </c>
      <c r="AZ147" s="35" t="e">
        <f>IF('Crisis Indicator Data'!#REF!="No Data",1,IF(#REF!&lt;&gt;"",1,0))</f>
        <v>#REF!</v>
      </c>
      <c r="BA147" t="e">
        <f t="shared" si="4"/>
        <v>#REF!</v>
      </c>
      <c r="BB147" s="37" t="e">
        <f t="shared" si="5"/>
        <v>#REF!</v>
      </c>
    </row>
    <row r="148" spans="1:54" x14ac:dyDescent="0.35">
      <c r="A148" t="s">
        <v>275</v>
      </c>
      <c r="B148" s="35" t="e">
        <f>IF('Crisis Indicator Data'!#REF!="No Data",1,IF(#REF!&lt;&gt;"",1,0))</f>
        <v>#REF!</v>
      </c>
      <c r="C148" s="35" t="e">
        <f>IF('Crisis Indicator Data'!#REF!="No Data",1,IF(#REF!&lt;&gt;"",1,0))</f>
        <v>#REF!</v>
      </c>
      <c r="D148" s="35" t="e">
        <f>IF('Crisis Indicator Data'!#REF!="No Data",1,IF(#REF!&lt;&gt;"",1,0))</f>
        <v>#REF!</v>
      </c>
      <c r="E148" s="35" t="e">
        <f>IF('Crisis Indicator Data'!#REF!="No Data",1,IF(#REF!&lt;&gt;"",1,0))</f>
        <v>#REF!</v>
      </c>
      <c r="F148" s="35" t="e">
        <f>IF('Crisis Indicator Data'!#REF!="No Data",1,IF(#REF!&lt;&gt;"",1,0))</f>
        <v>#REF!</v>
      </c>
      <c r="G148" s="35" t="e">
        <f>IF('Crisis Indicator Data'!#REF!="No Data",1,IF(#REF!&lt;&gt;"",1,0))</f>
        <v>#REF!</v>
      </c>
      <c r="H148" s="35" t="e">
        <f>IF('Crisis Indicator Data'!#REF!="No Data",1,IF(#REF!&lt;&gt;"",1,0))</f>
        <v>#REF!</v>
      </c>
      <c r="I148" s="35" t="e">
        <f>IF('Crisis Indicator Data'!#REF!="No Data",1,IF(#REF!&lt;&gt;"",1,0))</f>
        <v>#REF!</v>
      </c>
      <c r="J148" s="35" t="e">
        <f>IF('Crisis Indicator Data'!#REF!="No Data",1,IF(#REF!&lt;&gt;"",1,0))</f>
        <v>#REF!</v>
      </c>
      <c r="K148" s="35" t="e">
        <f>IF('Crisis Indicator Data'!#REF!="No Data",1,IF(#REF!&lt;&gt;"",1,0))</f>
        <v>#REF!</v>
      </c>
      <c r="L148" s="35" t="e">
        <f>IF('Crisis Indicator Data'!#REF!="No Data",1,IF(#REF!&lt;&gt;"",1,0))</f>
        <v>#REF!</v>
      </c>
      <c r="M148" s="35" t="e">
        <f>IF('Crisis Indicator Data'!#REF!="No Data",1,IF(#REF!&lt;&gt;"",1,0))</f>
        <v>#REF!</v>
      </c>
      <c r="N148" s="35" t="e">
        <f>IF('Crisis Indicator Data'!#REF!="No Data",1,IF(#REF!&lt;&gt;"",1,0))</f>
        <v>#REF!</v>
      </c>
      <c r="O148" s="35" t="e">
        <f>IF('Crisis Indicator Data'!#REF!="No Data",1,IF(#REF!&lt;&gt;"",1,0))</f>
        <v>#REF!</v>
      </c>
      <c r="P148" s="35" t="e">
        <f>IF('Crisis Indicator Data'!#REF!="No Data",1,IF(#REF!&lt;&gt;"",1,0))</f>
        <v>#REF!</v>
      </c>
      <c r="Q148" s="35" t="e">
        <f>IF('Crisis Indicator Data'!#REF!="No Data",1,IF(#REF!&lt;&gt;"",1,0))</f>
        <v>#REF!</v>
      </c>
      <c r="R148" s="35" t="e">
        <f>IF('Crisis Indicator Data'!#REF!="No Data",1,IF(#REF!&lt;&gt;"",1,0))</f>
        <v>#REF!</v>
      </c>
      <c r="S148" s="35" t="e">
        <f>IF('Crisis Indicator Data'!#REF!="No Data",1,IF(#REF!&lt;&gt;"",1,0))</f>
        <v>#REF!</v>
      </c>
      <c r="T148" s="35" t="e">
        <f>IF('Crisis Indicator Data'!#REF!="No Data",1,IF(#REF!&lt;&gt;"",1,0))</f>
        <v>#REF!</v>
      </c>
      <c r="U148" s="35" t="e">
        <f>IF('Crisis Indicator Data'!#REF!="No Data",1,IF(#REF!&lt;&gt;"",1,0))</f>
        <v>#REF!</v>
      </c>
      <c r="V148" s="35" t="e">
        <f>IF('Crisis Indicator Data'!#REF!="No Data",1,IF(#REF!&lt;&gt;"",1,0))</f>
        <v>#REF!</v>
      </c>
      <c r="W148" s="35" t="e">
        <f>IF('Crisis Indicator Data'!#REF!="No Data",1,IF(#REF!&lt;&gt;"",1,0))</f>
        <v>#REF!</v>
      </c>
      <c r="X148" s="35" t="e">
        <f>IF('Crisis Indicator Data'!#REF!="No Data",1,IF(#REF!&lt;&gt;"",1,0))</f>
        <v>#REF!</v>
      </c>
      <c r="Y148" s="35" t="e">
        <f>IF('Crisis Indicator Data'!#REF!="No Data",1,IF(#REF!&lt;&gt;"",1,0))</f>
        <v>#REF!</v>
      </c>
      <c r="Z148" s="35" t="e">
        <f>IF('Crisis Indicator Data'!#REF!="No Data",1,IF(#REF!&lt;&gt;"",1,0))</f>
        <v>#REF!</v>
      </c>
      <c r="AA148" s="35" t="e">
        <f>IF('Crisis Indicator Data'!#REF!="No Data",1,IF(#REF!&lt;&gt;"",1,0))</f>
        <v>#REF!</v>
      </c>
      <c r="AB148" s="35" t="e">
        <f>IF('Crisis Indicator Data'!#REF!="No Data",1,IF(#REF!&lt;&gt;"",1,0))</f>
        <v>#REF!</v>
      </c>
      <c r="AC148" s="35" t="e">
        <f>IF('Crisis Indicator Data'!#REF!="No Data",1,IF(#REF!&lt;&gt;"",1,0))</f>
        <v>#REF!</v>
      </c>
      <c r="AD148" s="35" t="e">
        <f>IF('Crisis Indicator Data'!#REF!="No Data",1,IF(#REF!&lt;&gt;"",1,0))</f>
        <v>#REF!</v>
      </c>
      <c r="AE148" s="35" t="e">
        <f>IF('Crisis Indicator Data'!#REF!="No Data",1,IF(#REF!&lt;&gt;"",1,0))</f>
        <v>#REF!</v>
      </c>
      <c r="AF148" s="35" t="e">
        <f>IF('Crisis Indicator Data'!#REF!="No Data",1,IF(#REF!&lt;&gt;"",1,0))</f>
        <v>#REF!</v>
      </c>
      <c r="AG148" s="35" t="e">
        <f>IF('Crisis Indicator Data'!#REF!="No Data",1,IF(#REF!&lt;&gt;"",1,0))</f>
        <v>#REF!</v>
      </c>
      <c r="AH148" s="35" t="e">
        <f>IF('Crisis Indicator Data'!#REF!="No Data",1,IF(#REF!&lt;&gt;"",1,0))</f>
        <v>#REF!</v>
      </c>
      <c r="AI148" s="35" t="e">
        <f>IF('Crisis Indicator Data'!#REF!="No Data",1,IF(#REF!&lt;&gt;"",1,0))</f>
        <v>#REF!</v>
      </c>
      <c r="AJ148" s="35" t="e">
        <f>IF('Crisis Indicator Data'!#REF!="No Data",1,IF(#REF!&lt;&gt;"",1,0))</f>
        <v>#REF!</v>
      </c>
      <c r="AK148" s="35" t="e">
        <f>IF('Crisis Indicator Data'!#REF!="No Data",1,IF(#REF!&lt;&gt;"",1,0))</f>
        <v>#REF!</v>
      </c>
      <c r="AL148" s="35" t="e">
        <f>IF('Crisis Indicator Data'!#REF!="No Data",1,IF(#REF!&lt;&gt;"",1,0))</f>
        <v>#REF!</v>
      </c>
      <c r="AM148" s="35" t="e">
        <f>IF('Crisis Indicator Data'!#REF!="No Data",1,IF(#REF!&lt;&gt;"",1,0))</f>
        <v>#REF!</v>
      </c>
      <c r="AN148" s="35" t="e">
        <f>IF('Crisis Indicator Data'!#REF!="No Data",1,IF(#REF!&lt;&gt;"",1,0))</f>
        <v>#REF!</v>
      </c>
      <c r="AO148" s="35" t="e">
        <f>IF('Crisis Indicator Data'!#REF!="No Data",1,IF(#REF!&lt;&gt;"",1,0))</f>
        <v>#REF!</v>
      </c>
      <c r="AP148" s="35" t="e">
        <f>IF('Crisis Indicator Data'!#REF!="No Data",1,IF(#REF!&lt;&gt;"",1,0))</f>
        <v>#REF!</v>
      </c>
      <c r="AQ148" s="35" t="e">
        <f>IF('Crisis Indicator Data'!#REF!="No Data",1,IF(#REF!&lt;&gt;"",1,0))</f>
        <v>#REF!</v>
      </c>
      <c r="AR148" s="35" t="e">
        <f>IF('Crisis Indicator Data'!#REF!="No Data",1,IF(#REF!&lt;&gt;"",1,0))</f>
        <v>#REF!</v>
      </c>
      <c r="AS148" s="35" t="e">
        <f>IF('Crisis Indicator Data'!#REF!="No Data",1,IF(#REF!&lt;&gt;"",1,0))</f>
        <v>#REF!</v>
      </c>
      <c r="AT148" s="35" t="e">
        <f>IF('Crisis Indicator Data'!#REF!="No Data",1,IF(#REF!&lt;&gt;"",1,0))</f>
        <v>#REF!</v>
      </c>
      <c r="AU148" s="35" t="e">
        <f>IF('Crisis Indicator Data'!#REF!="No Data",1,IF(#REF!&lt;&gt;"",1,0))</f>
        <v>#REF!</v>
      </c>
      <c r="AV148" s="35" t="e">
        <f>IF('Crisis Indicator Data'!#REF!="No Data",1,IF(#REF!&lt;&gt;"",1,0))</f>
        <v>#REF!</v>
      </c>
      <c r="AW148" s="35" t="e">
        <f>IF('Crisis Indicator Data'!#REF!="No Data",1,IF(#REF!&lt;&gt;"",1,0))</f>
        <v>#REF!</v>
      </c>
      <c r="AX148" s="35" t="e">
        <f>IF('Crisis Indicator Data'!#REF!="No Data",1,IF(#REF!&lt;&gt;"",1,0))</f>
        <v>#REF!</v>
      </c>
      <c r="AY148" s="35" t="e">
        <f>IF('Crisis Indicator Data'!#REF!="No Data",1,IF(#REF!&lt;&gt;"",1,0))</f>
        <v>#REF!</v>
      </c>
      <c r="AZ148" s="35" t="e">
        <f>IF('Crisis Indicator Data'!#REF!="No Data",1,IF(#REF!&lt;&gt;"",1,0))</f>
        <v>#REF!</v>
      </c>
      <c r="BA148" t="e">
        <f t="shared" si="4"/>
        <v>#REF!</v>
      </c>
      <c r="BB148" s="37" t="e">
        <f t="shared" si="5"/>
        <v>#REF!</v>
      </c>
    </row>
    <row r="149" spans="1:54" x14ac:dyDescent="0.35">
      <c r="A149" t="s">
        <v>277</v>
      </c>
      <c r="B149" s="35" t="e">
        <f>IF('Crisis Indicator Data'!#REF!="No Data",1,IF(#REF!&lt;&gt;"",1,0))</f>
        <v>#REF!</v>
      </c>
      <c r="C149" s="35" t="e">
        <f>IF('Crisis Indicator Data'!#REF!="No Data",1,IF(#REF!&lt;&gt;"",1,0))</f>
        <v>#REF!</v>
      </c>
      <c r="D149" s="35" t="e">
        <f>IF('Crisis Indicator Data'!#REF!="No Data",1,IF(#REF!&lt;&gt;"",1,0))</f>
        <v>#REF!</v>
      </c>
      <c r="E149" s="35" t="e">
        <f>IF('Crisis Indicator Data'!#REF!="No Data",1,IF(#REF!&lt;&gt;"",1,0))</f>
        <v>#REF!</v>
      </c>
      <c r="F149" s="35" t="e">
        <f>IF('Crisis Indicator Data'!#REF!="No Data",1,IF(#REF!&lt;&gt;"",1,0))</f>
        <v>#REF!</v>
      </c>
      <c r="G149" s="35" t="e">
        <f>IF('Crisis Indicator Data'!#REF!="No Data",1,IF(#REF!&lt;&gt;"",1,0))</f>
        <v>#REF!</v>
      </c>
      <c r="H149" s="35" t="e">
        <f>IF('Crisis Indicator Data'!#REF!="No Data",1,IF(#REF!&lt;&gt;"",1,0))</f>
        <v>#REF!</v>
      </c>
      <c r="I149" s="35" t="e">
        <f>IF('Crisis Indicator Data'!#REF!="No Data",1,IF(#REF!&lt;&gt;"",1,0))</f>
        <v>#REF!</v>
      </c>
      <c r="J149" s="35" t="e">
        <f>IF('Crisis Indicator Data'!#REF!="No Data",1,IF(#REF!&lt;&gt;"",1,0))</f>
        <v>#REF!</v>
      </c>
      <c r="K149" s="35" t="e">
        <f>IF('Crisis Indicator Data'!#REF!="No Data",1,IF(#REF!&lt;&gt;"",1,0))</f>
        <v>#REF!</v>
      </c>
      <c r="L149" s="35" t="e">
        <f>IF('Crisis Indicator Data'!#REF!="No Data",1,IF(#REF!&lt;&gt;"",1,0))</f>
        <v>#REF!</v>
      </c>
      <c r="M149" s="35" t="e">
        <f>IF('Crisis Indicator Data'!#REF!="No Data",1,IF(#REF!&lt;&gt;"",1,0))</f>
        <v>#REF!</v>
      </c>
      <c r="N149" s="35" t="e">
        <f>IF('Crisis Indicator Data'!#REF!="No Data",1,IF(#REF!&lt;&gt;"",1,0))</f>
        <v>#REF!</v>
      </c>
      <c r="O149" s="35" t="e">
        <f>IF('Crisis Indicator Data'!#REF!="No Data",1,IF(#REF!&lt;&gt;"",1,0))</f>
        <v>#REF!</v>
      </c>
      <c r="P149" s="35" t="e">
        <f>IF('Crisis Indicator Data'!#REF!="No Data",1,IF(#REF!&lt;&gt;"",1,0))</f>
        <v>#REF!</v>
      </c>
      <c r="Q149" s="35" t="e">
        <f>IF('Crisis Indicator Data'!#REF!="No Data",1,IF(#REF!&lt;&gt;"",1,0))</f>
        <v>#REF!</v>
      </c>
      <c r="R149" s="35" t="e">
        <f>IF('Crisis Indicator Data'!#REF!="No Data",1,IF(#REF!&lt;&gt;"",1,0))</f>
        <v>#REF!</v>
      </c>
      <c r="S149" s="35" t="e">
        <f>IF('Crisis Indicator Data'!#REF!="No Data",1,IF(#REF!&lt;&gt;"",1,0))</f>
        <v>#REF!</v>
      </c>
      <c r="T149" s="35" t="e">
        <f>IF('Crisis Indicator Data'!#REF!="No Data",1,IF(#REF!&lt;&gt;"",1,0))</f>
        <v>#REF!</v>
      </c>
      <c r="U149" s="35" t="e">
        <f>IF('Crisis Indicator Data'!#REF!="No Data",1,IF(#REF!&lt;&gt;"",1,0))</f>
        <v>#REF!</v>
      </c>
      <c r="V149" s="35" t="e">
        <f>IF('Crisis Indicator Data'!#REF!="No Data",1,IF(#REF!&lt;&gt;"",1,0))</f>
        <v>#REF!</v>
      </c>
      <c r="W149" s="35" t="e">
        <f>IF('Crisis Indicator Data'!#REF!="No Data",1,IF(#REF!&lt;&gt;"",1,0))</f>
        <v>#REF!</v>
      </c>
      <c r="X149" s="35" t="e">
        <f>IF('Crisis Indicator Data'!#REF!="No Data",1,IF(#REF!&lt;&gt;"",1,0))</f>
        <v>#REF!</v>
      </c>
      <c r="Y149" s="35" t="e">
        <f>IF('Crisis Indicator Data'!#REF!="No Data",1,IF(#REF!&lt;&gt;"",1,0))</f>
        <v>#REF!</v>
      </c>
      <c r="Z149" s="35" t="e">
        <f>IF('Crisis Indicator Data'!#REF!="No Data",1,IF(#REF!&lt;&gt;"",1,0))</f>
        <v>#REF!</v>
      </c>
      <c r="AA149" s="35" t="e">
        <f>IF('Crisis Indicator Data'!#REF!="No Data",1,IF(#REF!&lt;&gt;"",1,0))</f>
        <v>#REF!</v>
      </c>
      <c r="AB149" s="35" t="e">
        <f>IF('Crisis Indicator Data'!#REF!="No Data",1,IF(#REF!&lt;&gt;"",1,0))</f>
        <v>#REF!</v>
      </c>
      <c r="AC149" s="35" t="e">
        <f>IF('Crisis Indicator Data'!#REF!="No Data",1,IF(#REF!&lt;&gt;"",1,0))</f>
        <v>#REF!</v>
      </c>
      <c r="AD149" s="35" t="e">
        <f>IF('Crisis Indicator Data'!#REF!="No Data",1,IF(#REF!&lt;&gt;"",1,0))</f>
        <v>#REF!</v>
      </c>
      <c r="AE149" s="35" t="e">
        <f>IF('Crisis Indicator Data'!#REF!="No Data",1,IF(#REF!&lt;&gt;"",1,0))</f>
        <v>#REF!</v>
      </c>
      <c r="AF149" s="35" t="e">
        <f>IF('Crisis Indicator Data'!#REF!="No Data",1,IF(#REF!&lt;&gt;"",1,0))</f>
        <v>#REF!</v>
      </c>
      <c r="AG149" s="35" t="e">
        <f>IF('Crisis Indicator Data'!#REF!="No Data",1,IF(#REF!&lt;&gt;"",1,0))</f>
        <v>#REF!</v>
      </c>
      <c r="AH149" s="35" t="e">
        <f>IF('Crisis Indicator Data'!#REF!="No Data",1,IF(#REF!&lt;&gt;"",1,0))</f>
        <v>#REF!</v>
      </c>
      <c r="AI149" s="35" t="e">
        <f>IF('Crisis Indicator Data'!#REF!="No Data",1,IF(#REF!&lt;&gt;"",1,0))</f>
        <v>#REF!</v>
      </c>
      <c r="AJ149" s="35" t="e">
        <f>IF('Crisis Indicator Data'!#REF!="No Data",1,IF(#REF!&lt;&gt;"",1,0))</f>
        <v>#REF!</v>
      </c>
      <c r="AK149" s="35" t="e">
        <f>IF('Crisis Indicator Data'!#REF!="No Data",1,IF(#REF!&lt;&gt;"",1,0))</f>
        <v>#REF!</v>
      </c>
      <c r="AL149" s="35" t="e">
        <f>IF('Crisis Indicator Data'!#REF!="No Data",1,IF(#REF!&lt;&gt;"",1,0))</f>
        <v>#REF!</v>
      </c>
      <c r="AM149" s="35" t="e">
        <f>IF('Crisis Indicator Data'!#REF!="No Data",1,IF(#REF!&lt;&gt;"",1,0))</f>
        <v>#REF!</v>
      </c>
      <c r="AN149" s="35" t="e">
        <f>IF('Crisis Indicator Data'!#REF!="No Data",1,IF(#REF!&lt;&gt;"",1,0))</f>
        <v>#REF!</v>
      </c>
      <c r="AO149" s="35" t="e">
        <f>IF('Crisis Indicator Data'!#REF!="No Data",1,IF(#REF!&lt;&gt;"",1,0))</f>
        <v>#REF!</v>
      </c>
      <c r="AP149" s="35" t="e">
        <f>IF('Crisis Indicator Data'!#REF!="No Data",1,IF(#REF!&lt;&gt;"",1,0))</f>
        <v>#REF!</v>
      </c>
      <c r="AQ149" s="35" t="e">
        <f>IF('Crisis Indicator Data'!#REF!="No Data",1,IF(#REF!&lt;&gt;"",1,0))</f>
        <v>#REF!</v>
      </c>
      <c r="AR149" s="35" t="e">
        <f>IF('Crisis Indicator Data'!#REF!="No Data",1,IF(#REF!&lt;&gt;"",1,0))</f>
        <v>#REF!</v>
      </c>
      <c r="AS149" s="35" t="e">
        <f>IF('Crisis Indicator Data'!#REF!="No Data",1,IF(#REF!&lt;&gt;"",1,0))</f>
        <v>#REF!</v>
      </c>
      <c r="AT149" s="35" t="e">
        <f>IF('Crisis Indicator Data'!#REF!="No Data",1,IF(#REF!&lt;&gt;"",1,0))</f>
        <v>#REF!</v>
      </c>
      <c r="AU149" s="35" t="e">
        <f>IF('Crisis Indicator Data'!#REF!="No Data",1,IF(#REF!&lt;&gt;"",1,0))</f>
        <v>#REF!</v>
      </c>
      <c r="AV149" s="35" t="e">
        <f>IF('Crisis Indicator Data'!#REF!="No Data",1,IF(#REF!&lt;&gt;"",1,0))</f>
        <v>#REF!</v>
      </c>
      <c r="AW149" s="35" t="e">
        <f>IF('Crisis Indicator Data'!#REF!="No Data",1,IF(#REF!&lt;&gt;"",1,0))</f>
        <v>#REF!</v>
      </c>
      <c r="AX149" s="35" t="e">
        <f>IF('Crisis Indicator Data'!#REF!="No Data",1,IF(#REF!&lt;&gt;"",1,0))</f>
        <v>#REF!</v>
      </c>
      <c r="AY149" s="35" t="e">
        <f>IF('Crisis Indicator Data'!#REF!="No Data",1,IF(#REF!&lt;&gt;"",1,0))</f>
        <v>#REF!</v>
      </c>
      <c r="AZ149" s="35" t="e">
        <f>IF('Crisis Indicator Data'!#REF!="No Data",1,IF(#REF!&lt;&gt;"",1,0))</f>
        <v>#REF!</v>
      </c>
      <c r="BA149" t="e">
        <f t="shared" si="4"/>
        <v>#REF!</v>
      </c>
      <c r="BB149" s="37" t="e">
        <f t="shared" si="5"/>
        <v>#REF!</v>
      </c>
    </row>
    <row r="150" spans="1:54" x14ac:dyDescent="0.35">
      <c r="A150" t="s">
        <v>279</v>
      </c>
      <c r="B150" s="35" t="e">
        <f>IF('Crisis Indicator Data'!#REF!="No Data",1,IF(#REF!&lt;&gt;"",1,0))</f>
        <v>#REF!</v>
      </c>
      <c r="C150" s="35" t="e">
        <f>IF('Crisis Indicator Data'!#REF!="No Data",1,IF(#REF!&lt;&gt;"",1,0))</f>
        <v>#REF!</v>
      </c>
      <c r="D150" s="35" t="e">
        <f>IF('Crisis Indicator Data'!#REF!="No Data",1,IF(#REF!&lt;&gt;"",1,0))</f>
        <v>#REF!</v>
      </c>
      <c r="E150" s="35" t="e">
        <f>IF('Crisis Indicator Data'!#REF!="No Data",1,IF(#REF!&lt;&gt;"",1,0))</f>
        <v>#REF!</v>
      </c>
      <c r="F150" s="35" t="e">
        <f>IF('Crisis Indicator Data'!#REF!="No Data",1,IF(#REF!&lt;&gt;"",1,0))</f>
        <v>#REF!</v>
      </c>
      <c r="G150" s="35" t="e">
        <f>IF('Crisis Indicator Data'!#REF!="No Data",1,IF(#REF!&lt;&gt;"",1,0))</f>
        <v>#REF!</v>
      </c>
      <c r="H150" s="35" t="e">
        <f>IF('Crisis Indicator Data'!#REF!="No Data",1,IF(#REF!&lt;&gt;"",1,0))</f>
        <v>#REF!</v>
      </c>
      <c r="I150" s="35" t="e">
        <f>IF('Crisis Indicator Data'!#REF!="No Data",1,IF(#REF!&lt;&gt;"",1,0))</f>
        <v>#REF!</v>
      </c>
      <c r="J150" s="35" t="e">
        <f>IF('Crisis Indicator Data'!#REF!="No Data",1,IF(#REF!&lt;&gt;"",1,0))</f>
        <v>#REF!</v>
      </c>
      <c r="K150" s="35" t="e">
        <f>IF('Crisis Indicator Data'!#REF!="No Data",1,IF(#REF!&lt;&gt;"",1,0))</f>
        <v>#REF!</v>
      </c>
      <c r="L150" s="35" t="e">
        <f>IF('Crisis Indicator Data'!#REF!="No Data",1,IF(#REF!&lt;&gt;"",1,0))</f>
        <v>#REF!</v>
      </c>
      <c r="M150" s="35" t="e">
        <f>IF('Crisis Indicator Data'!#REF!="No Data",1,IF(#REF!&lt;&gt;"",1,0))</f>
        <v>#REF!</v>
      </c>
      <c r="N150" s="35" t="e">
        <f>IF('Crisis Indicator Data'!#REF!="No Data",1,IF(#REF!&lt;&gt;"",1,0))</f>
        <v>#REF!</v>
      </c>
      <c r="O150" s="35" t="e">
        <f>IF('Crisis Indicator Data'!#REF!="No Data",1,IF(#REF!&lt;&gt;"",1,0))</f>
        <v>#REF!</v>
      </c>
      <c r="P150" s="35" t="e">
        <f>IF('Crisis Indicator Data'!#REF!="No Data",1,IF(#REF!&lt;&gt;"",1,0))</f>
        <v>#REF!</v>
      </c>
      <c r="Q150" s="35" t="e">
        <f>IF('Crisis Indicator Data'!#REF!="No Data",1,IF(#REF!&lt;&gt;"",1,0))</f>
        <v>#REF!</v>
      </c>
      <c r="R150" s="35" t="e">
        <f>IF('Crisis Indicator Data'!#REF!="No Data",1,IF(#REF!&lt;&gt;"",1,0))</f>
        <v>#REF!</v>
      </c>
      <c r="S150" s="35" t="e">
        <f>IF('Crisis Indicator Data'!#REF!="No Data",1,IF(#REF!&lt;&gt;"",1,0))</f>
        <v>#REF!</v>
      </c>
      <c r="T150" s="35" t="e">
        <f>IF('Crisis Indicator Data'!#REF!="No Data",1,IF(#REF!&lt;&gt;"",1,0))</f>
        <v>#REF!</v>
      </c>
      <c r="U150" s="35" t="e">
        <f>IF('Crisis Indicator Data'!#REF!="No Data",1,IF(#REF!&lt;&gt;"",1,0))</f>
        <v>#REF!</v>
      </c>
      <c r="V150" s="35" t="e">
        <f>IF('Crisis Indicator Data'!#REF!="No Data",1,IF(#REF!&lt;&gt;"",1,0))</f>
        <v>#REF!</v>
      </c>
      <c r="W150" s="35" t="e">
        <f>IF('Crisis Indicator Data'!#REF!="No Data",1,IF(#REF!&lt;&gt;"",1,0))</f>
        <v>#REF!</v>
      </c>
      <c r="X150" s="35" t="e">
        <f>IF('Crisis Indicator Data'!#REF!="No Data",1,IF(#REF!&lt;&gt;"",1,0))</f>
        <v>#REF!</v>
      </c>
      <c r="Y150" s="35" t="e">
        <f>IF('Crisis Indicator Data'!#REF!="No Data",1,IF(#REF!&lt;&gt;"",1,0))</f>
        <v>#REF!</v>
      </c>
      <c r="Z150" s="35" t="e">
        <f>IF('Crisis Indicator Data'!#REF!="No Data",1,IF(#REF!&lt;&gt;"",1,0))</f>
        <v>#REF!</v>
      </c>
      <c r="AA150" s="35" t="e">
        <f>IF('Crisis Indicator Data'!#REF!="No Data",1,IF(#REF!&lt;&gt;"",1,0))</f>
        <v>#REF!</v>
      </c>
      <c r="AB150" s="35" t="e">
        <f>IF('Crisis Indicator Data'!#REF!="No Data",1,IF(#REF!&lt;&gt;"",1,0))</f>
        <v>#REF!</v>
      </c>
      <c r="AC150" s="35" t="e">
        <f>IF('Crisis Indicator Data'!#REF!="No Data",1,IF(#REF!&lt;&gt;"",1,0))</f>
        <v>#REF!</v>
      </c>
      <c r="AD150" s="35" t="e">
        <f>IF('Crisis Indicator Data'!#REF!="No Data",1,IF(#REF!&lt;&gt;"",1,0))</f>
        <v>#REF!</v>
      </c>
      <c r="AE150" s="35" t="e">
        <f>IF('Crisis Indicator Data'!#REF!="No Data",1,IF(#REF!&lt;&gt;"",1,0))</f>
        <v>#REF!</v>
      </c>
      <c r="AF150" s="35" t="e">
        <f>IF('Crisis Indicator Data'!#REF!="No Data",1,IF(#REF!&lt;&gt;"",1,0))</f>
        <v>#REF!</v>
      </c>
      <c r="AG150" s="35" t="e">
        <f>IF('Crisis Indicator Data'!#REF!="No Data",1,IF(#REF!&lt;&gt;"",1,0))</f>
        <v>#REF!</v>
      </c>
      <c r="AH150" s="35" t="e">
        <f>IF('Crisis Indicator Data'!#REF!="No Data",1,IF(#REF!&lt;&gt;"",1,0))</f>
        <v>#REF!</v>
      </c>
      <c r="AI150" s="35" t="e">
        <f>IF('Crisis Indicator Data'!#REF!="No Data",1,IF(#REF!&lt;&gt;"",1,0))</f>
        <v>#REF!</v>
      </c>
      <c r="AJ150" s="35" t="e">
        <f>IF('Crisis Indicator Data'!#REF!="No Data",1,IF(#REF!&lt;&gt;"",1,0))</f>
        <v>#REF!</v>
      </c>
      <c r="AK150" s="35" t="e">
        <f>IF('Crisis Indicator Data'!#REF!="No Data",1,IF(#REF!&lt;&gt;"",1,0))</f>
        <v>#REF!</v>
      </c>
      <c r="AL150" s="35" t="e">
        <f>IF('Crisis Indicator Data'!#REF!="No Data",1,IF(#REF!&lt;&gt;"",1,0))</f>
        <v>#REF!</v>
      </c>
      <c r="AM150" s="35" t="e">
        <f>IF('Crisis Indicator Data'!#REF!="No Data",1,IF(#REF!&lt;&gt;"",1,0))</f>
        <v>#REF!</v>
      </c>
      <c r="AN150" s="35" t="e">
        <f>IF('Crisis Indicator Data'!#REF!="No Data",1,IF(#REF!&lt;&gt;"",1,0))</f>
        <v>#REF!</v>
      </c>
      <c r="AO150" s="35" t="e">
        <f>IF('Crisis Indicator Data'!#REF!="No Data",1,IF(#REF!&lt;&gt;"",1,0))</f>
        <v>#REF!</v>
      </c>
      <c r="AP150" s="35" t="e">
        <f>IF('Crisis Indicator Data'!#REF!="No Data",1,IF(#REF!&lt;&gt;"",1,0))</f>
        <v>#REF!</v>
      </c>
      <c r="AQ150" s="35" t="e">
        <f>IF('Crisis Indicator Data'!#REF!="No Data",1,IF(#REF!&lt;&gt;"",1,0))</f>
        <v>#REF!</v>
      </c>
      <c r="AR150" s="35" t="e">
        <f>IF('Crisis Indicator Data'!#REF!="No Data",1,IF(#REF!&lt;&gt;"",1,0))</f>
        <v>#REF!</v>
      </c>
      <c r="AS150" s="35" t="e">
        <f>IF('Crisis Indicator Data'!#REF!="No Data",1,IF(#REF!&lt;&gt;"",1,0))</f>
        <v>#REF!</v>
      </c>
      <c r="AT150" s="35" t="e">
        <f>IF('Crisis Indicator Data'!#REF!="No Data",1,IF(#REF!&lt;&gt;"",1,0))</f>
        <v>#REF!</v>
      </c>
      <c r="AU150" s="35" t="e">
        <f>IF('Crisis Indicator Data'!#REF!="No Data",1,IF(#REF!&lt;&gt;"",1,0))</f>
        <v>#REF!</v>
      </c>
      <c r="AV150" s="35" t="e">
        <f>IF('Crisis Indicator Data'!#REF!="No Data",1,IF(#REF!&lt;&gt;"",1,0))</f>
        <v>#REF!</v>
      </c>
      <c r="AW150" s="35" t="e">
        <f>IF('Crisis Indicator Data'!#REF!="No Data",1,IF(#REF!&lt;&gt;"",1,0))</f>
        <v>#REF!</v>
      </c>
      <c r="AX150" s="35" t="e">
        <f>IF('Crisis Indicator Data'!#REF!="No Data",1,IF(#REF!&lt;&gt;"",1,0))</f>
        <v>#REF!</v>
      </c>
      <c r="AY150" s="35" t="e">
        <f>IF('Crisis Indicator Data'!#REF!="No Data",1,IF(#REF!&lt;&gt;"",1,0))</f>
        <v>#REF!</v>
      </c>
      <c r="AZ150" s="35" t="e">
        <f>IF('Crisis Indicator Data'!#REF!="No Data",1,IF(#REF!&lt;&gt;"",1,0))</f>
        <v>#REF!</v>
      </c>
      <c r="BA150" t="e">
        <f t="shared" si="4"/>
        <v>#REF!</v>
      </c>
      <c r="BB150" s="37" t="e">
        <f t="shared" si="5"/>
        <v>#REF!</v>
      </c>
    </row>
    <row r="151" spans="1:54" x14ac:dyDescent="0.35">
      <c r="A151" t="s">
        <v>281</v>
      </c>
      <c r="B151" s="35" t="e">
        <f>IF('Crisis Indicator Data'!#REF!="No Data",1,IF(#REF!&lt;&gt;"",1,0))</f>
        <v>#REF!</v>
      </c>
      <c r="C151" s="35" t="e">
        <f>IF('Crisis Indicator Data'!#REF!="No Data",1,IF(#REF!&lt;&gt;"",1,0))</f>
        <v>#REF!</v>
      </c>
      <c r="D151" s="35" t="e">
        <f>IF('Crisis Indicator Data'!#REF!="No Data",1,IF(#REF!&lt;&gt;"",1,0))</f>
        <v>#REF!</v>
      </c>
      <c r="E151" s="35" t="e">
        <f>IF('Crisis Indicator Data'!#REF!="No Data",1,IF(#REF!&lt;&gt;"",1,0))</f>
        <v>#REF!</v>
      </c>
      <c r="F151" s="35" t="e">
        <f>IF('Crisis Indicator Data'!#REF!="No Data",1,IF(#REF!&lt;&gt;"",1,0))</f>
        <v>#REF!</v>
      </c>
      <c r="G151" s="35" t="e">
        <f>IF('Crisis Indicator Data'!#REF!="No Data",1,IF(#REF!&lt;&gt;"",1,0))</f>
        <v>#REF!</v>
      </c>
      <c r="H151" s="35" t="e">
        <f>IF('Crisis Indicator Data'!#REF!="No Data",1,IF(#REF!&lt;&gt;"",1,0))</f>
        <v>#REF!</v>
      </c>
      <c r="I151" s="35" t="e">
        <f>IF('Crisis Indicator Data'!#REF!="No Data",1,IF(#REF!&lt;&gt;"",1,0))</f>
        <v>#REF!</v>
      </c>
      <c r="J151" s="35" t="e">
        <f>IF('Crisis Indicator Data'!#REF!="No Data",1,IF(#REF!&lt;&gt;"",1,0))</f>
        <v>#REF!</v>
      </c>
      <c r="K151" s="35" t="e">
        <f>IF('Crisis Indicator Data'!#REF!="No Data",1,IF(#REF!&lt;&gt;"",1,0))</f>
        <v>#REF!</v>
      </c>
      <c r="L151" s="35" t="e">
        <f>IF('Crisis Indicator Data'!#REF!="No Data",1,IF(#REF!&lt;&gt;"",1,0))</f>
        <v>#REF!</v>
      </c>
      <c r="M151" s="35" t="e">
        <f>IF('Crisis Indicator Data'!#REF!="No Data",1,IF(#REF!&lt;&gt;"",1,0))</f>
        <v>#REF!</v>
      </c>
      <c r="N151" s="35" t="e">
        <f>IF('Crisis Indicator Data'!#REF!="No Data",1,IF(#REF!&lt;&gt;"",1,0))</f>
        <v>#REF!</v>
      </c>
      <c r="O151" s="35" t="e">
        <f>IF('Crisis Indicator Data'!#REF!="No Data",1,IF(#REF!&lt;&gt;"",1,0))</f>
        <v>#REF!</v>
      </c>
      <c r="P151" s="35" t="e">
        <f>IF('Crisis Indicator Data'!#REF!="No Data",1,IF(#REF!&lt;&gt;"",1,0))</f>
        <v>#REF!</v>
      </c>
      <c r="Q151" s="35" t="e">
        <f>IF('Crisis Indicator Data'!#REF!="No Data",1,IF(#REF!&lt;&gt;"",1,0))</f>
        <v>#REF!</v>
      </c>
      <c r="R151" s="35" t="e">
        <f>IF('Crisis Indicator Data'!#REF!="No Data",1,IF(#REF!&lt;&gt;"",1,0))</f>
        <v>#REF!</v>
      </c>
      <c r="S151" s="35" t="e">
        <f>IF('Crisis Indicator Data'!#REF!="No Data",1,IF(#REF!&lt;&gt;"",1,0))</f>
        <v>#REF!</v>
      </c>
      <c r="T151" s="35" t="e">
        <f>IF('Crisis Indicator Data'!#REF!="No Data",1,IF(#REF!&lt;&gt;"",1,0))</f>
        <v>#REF!</v>
      </c>
      <c r="U151" s="35" t="e">
        <f>IF('Crisis Indicator Data'!#REF!="No Data",1,IF(#REF!&lt;&gt;"",1,0))</f>
        <v>#REF!</v>
      </c>
      <c r="V151" s="35" t="e">
        <f>IF('Crisis Indicator Data'!#REF!="No Data",1,IF(#REF!&lt;&gt;"",1,0))</f>
        <v>#REF!</v>
      </c>
      <c r="W151" s="35" t="e">
        <f>IF('Crisis Indicator Data'!#REF!="No Data",1,IF(#REF!&lt;&gt;"",1,0))</f>
        <v>#REF!</v>
      </c>
      <c r="X151" s="35" t="e">
        <f>IF('Crisis Indicator Data'!#REF!="No Data",1,IF(#REF!&lt;&gt;"",1,0))</f>
        <v>#REF!</v>
      </c>
      <c r="Y151" s="35" t="e">
        <f>IF('Crisis Indicator Data'!#REF!="No Data",1,IF(#REF!&lt;&gt;"",1,0))</f>
        <v>#REF!</v>
      </c>
      <c r="Z151" s="35" t="e">
        <f>IF('Crisis Indicator Data'!#REF!="No Data",1,IF(#REF!&lt;&gt;"",1,0))</f>
        <v>#REF!</v>
      </c>
      <c r="AA151" s="35" t="e">
        <f>IF('Crisis Indicator Data'!#REF!="No Data",1,IF(#REF!&lt;&gt;"",1,0))</f>
        <v>#REF!</v>
      </c>
      <c r="AB151" s="35" t="e">
        <f>IF('Crisis Indicator Data'!#REF!="No Data",1,IF(#REF!&lt;&gt;"",1,0))</f>
        <v>#REF!</v>
      </c>
      <c r="AC151" s="35" t="e">
        <f>IF('Crisis Indicator Data'!#REF!="No Data",1,IF(#REF!&lt;&gt;"",1,0))</f>
        <v>#REF!</v>
      </c>
      <c r="AD151" s="35" t="e">
        <f>IF('Crisis Indicator Data'!#REF!="No Data",1,IF(#REF!&lt;&gt;"",1,0))</f>
        <v>#REF!</v>
      </c>
      <c r="AE151" s="35" t="e">
        <f>IF('Crisis Indicator Data'!#REF!="No Data",1,IF(#REF!&lt;&gt;"",1,0))</f>
        <v>#REF!</v>
      </c>
      <c r="AF151" s="35" t="e">
        <f>IF('Crisis Indicator Data'!#REF!="No Data",1,IF(#REF!&lt;&gt;"",1,0))</f>
        <v>#REF!</v>
      </c>
      <c r="AG151" s="35" t="e">
        <f>IF('Crisis Indicator Data'!#REF!="No Data",1,IF(#REF!&lt;&gt;"",1,0))</f>
        <v>#REF!</v>
      </c>
      <c r="AH151" s="35" t="e">
        <f>IF('Crisis Indicator Data'!#REF!="No Data",1,IF(#REF!&lt;&gt;"",1,0))</f>
        <v>#REF!</v>
      </c>
      <c r="AI151" s="35" t="e">
        <f>IF('Crisis Indicator Data'!#REF!="No Data",1,IF(#REF!&lt;&gt;"",1,0))</f>
        <v>#REF!</v>
      </c>
      <c r="AJ151" s="35" t="e">
        <f>IF('Crisis Indicator Data'!#REF!="No Data",1,IF(#REF!&lt;&gt;"",1,0))</f>
        <v>#REF!</v>
      </c>
      <c r="AK151" s="35" t="e">
        <f>IF('Crisis Indicator Data'!#REF!="No Data",1,IF(#REF!&lt;&gt;"",1,0))</f>
        <v>#REF!</v>
      </c>
      <c r="AL151" s="35" t="e">
        <f>IF('Crisis Indicator Data'!#REF!="No Data",1,IF(#REF!&lt;&gt;"",1,0))</f>
        <v>#REF!</v>
      </c>
      <c r="AM151" s="35" t="e">
        <f>IF('Crisis Indicator Data'!#REF!="No Data",1,IF(#REF!&lt;&gt;"",1,0))</f>
        <v>#REF!</v>
      </c>
      <c r="AN151" s="35" t="e">
        <f>IF('Crisis Indicator Data'!#REF!="No Data",1,IF(#REF!&lt;&gt;"",1,0))</f>
        <v>#REF!</v>
      </c>
      <c r="AO151" s="35" t="e">
        <f>IF('Crisis Indicator Data'!#REF!="No Data",1,IF(#REF!&lt;&gt;"",1,0))</f>
        <v>#REF!</v>
      </c>
      <c r="AP151" s="35" t="e">
        <f>IF('Crisis Indicator Data'!#REF!="No Data",1,IF(#REF!&lt;&gt;"",1,0))</f>
        <v>#REF!</v>
      </c>
      <c r="AQ151" s="35" t="e">
        <f>IF('Crisis Indicator Data'!#REF!="No Data",1,IF(#REF!&lt;&gt;"",1,0))</f>
        <v>#REF!</v>
      </c>
      <c r="AR151" s="35" t="e">
        <f>IF('Crisis Indicator Data'!#REF!="No Data",1,IF(#REF!&lt;&gt;"",1,0))</f>
        <v>#REF!</v>
      </c>
      <c r="AS151" s="35" t="e">
        <f>IF('Crisis Indicator Data'!#REF!="No Data",1,IF(#REF!&lt;&gt;"",1,0))</f>
        <v>#REF!</v>
      </c>
      <c r="AT151" s="35" t="e">
        <f>IF('Crisis Indicator Data'!#REF!="No Data",1,IF(#REF!&lt;&gt;"",1,0))</f>
        <v>#REF!</v>
      </c>
      <c r="AU151" s="35" t="e">
        <f>IF('Crisis Indicator Data'!#REF!="No Data",1,IF(#REF!&lt;&gt;"",1,0))</f>
        <v>#REF!</v>
      </c>
      <c r="AV151" s="35" t="e">
        <f>IF('Crisis Indicator Data'!#REF!="No Data",1,IF(#REF!&lt;&gt;"",1,0))</f>
        <v>#REF!</v>
      </c>
      <c r="AW151" s="35" t="e">
        <f>IF('Crisis Indicator Data'!#REF!="No Data",1,IF(#REF!&lt;&gt;"",1,0))</f>
        <v>#REF!</v>
      </c>
      <c r="AX151" s="35" t="e">
        <f>IF('Crisis Indicator Data'!#REF!="No Data",1,IF(#REF!&lt;&gt;"",1,0))</f>
        <v>#REF!</v>
      </c>
      <c r="AY151" s="35" t="e">
        <f>IF('Crisis Indicator Data'!#REF!="No Data",1,IF(#REF!&lt;&gt;"",1,0))</f>
        <v>#REF!</v>
      </c>
      <c r="AZ151" s="35" t="e">
        <f>IF('Crisis Indicator Data'!#REF!="No Data",1,IF(#REF!&lt;&gt;"",1,0))</f>
        <v>#REF!</v>
      </c>
      <c r="BA151" t="e">
        <f t="shared" si="4"/>
        <v>#REF!</v>
      </c>
      <c r="BB151" s="37" t="e">
        <f t="shared" si="5"/>
        <v>#REF!</v>
      </c>
    </row>
    <row r="152" spans="1:54" x14ac:dyDescent="0.35">
      <c r="A152" t="s">
        <v>283</v>
      </c>
      <c r="B152" s="35" t="e">
        <f>IF('Crisis Indicator Data'!#REF!="No Data",1,IF(#REF!&lt;&gt;"",1,0))</f>
        <v>#REF!</v>
      </c>
      <c r="C152" s="35" t="e">
        <f>IF('Crisis Indicator Data'!#REF!="No Data",1,IF(#REF!&lt;&gt;"",1,0))</f>
        <v>#REF!</v>
      </c>
      <c r="D152" s="35" t="e">
        <f>IF('Crisis Indicator Data'!#REF!="No Data",1,IF(#REF!&lt;&gt;"",1,0))</f>
        <v>#REF!</v>
      </c>
      <c r="E152" s="35" t="e">
        <f>IF('Crisis Indicator Data'!#REF!="No Data",1,IF(#REF!&lt;&gt;"",1,0))</f>
        <v>#REF!</v>
      </c>
      <c r="F152" s="35" t="e">
        <f>IF('Crisis Indicator Data'!#REF!="No Data",1,IF(#REF!&lt;&gt;"",1,0))</f>
        <v>#REF!</v>
      </c>
      <c r="G152" s="35" t="e">
        <f>IF('Crisis Indicator Data'!#REF!="No Data",1,IF(#REF!&lt;&gt;"",1,0))</f>
        <v>#REF!</v>
      </c>
      <c r="H152" s="35" t="e">
        <f>IF('Crisis Indicator Data'!#REF!="No Data",1,IF(#REF!&lt;&gt;"",1,0))</f>
        <v>#REF!</v>
      </c>
      <c r="I152" s="35" t="e">
        <f>IF('Crisis Indicator Data'!#REF!="No Data",1,IF(#REF!&lt;&gt;"",1,0))</f>
        <v>#REF!</v>
      </c>
      <c r="J152" s="35" t="e">
        <f>IF('Crisis Indicator Data'!#REF!="No Data",1,IF(#REF!&lt;&gt;"",1,0))</f>
        <v>#REF!</v>
      </c>
      <c r="K152" s="35" t="e">
        <f>IF('Crisis Indicator Data'!#REF!="No Data",1,IF(#REF!&lt;&gt;"",1,0))</f>
        <v>#REF!</v>
      </c>
      <c r="L152" s="35" t="e">
        <f>IF('Crisis Indicator Data'!#REF!="No Data",1,IF(#REF!&lt;&gt;"",1,0))</f>
        <v>#REF!</v>
      </c>
      <c r="M152" s="35" t="e">
        <f>IF('Crisis Indicator Data'!#REF!="No Data",1,IF(#REF!&lt;&gt;"",1,0))</f>
        <v>#REF!</v>
      </c>
      <c r="N152" s="35" t="e">
        <f>IF('Crisis Indicator Data'!#REF!="No Data",1,IF(#REF!&lt;&gt;"",1,0))</f>
        <v>#REF!</v>
      </c>
      <c r="O152" s="35" t="e">
        <f>IF('Crisis Indicator Data'!#REF!="No Data",1,IF(#REF!&lt;&gt;"",1,0))</f>
        <v>#REF!</v>
      </c>
      <c r="P152" s="35" t="e">
        <f>IF('Crisis Indicator Data'!#REF!="No Data",1,IF(#REF!&lt;&gt;"",1,0))</f>
        <v>#REF!</v>
      </c>
      <c r="Q152" s="35" t="e">
        <f>IF('Crisis Indicator Data'!#REF!="No Data",1,IF(#REF!&lt;&gt;"",1,0))</f>
        <v>#REF!</v>
      </c>
      <c r="R152" s="35" t="e">
        <f>IF('Crisis Indicator Data'!#REF!="No Data",1,IF(#REF!&lt;&gt;"",1,0))</f>
        <v>#REF!</v>
      </c>
      <c r="S152" s="35" t="e">
        <f>IF('Crisis Indicator Data'!#REF!="No Data",1,IF(#REF!&lt;&gt;"",1,0))</f>
        <v>#REF!</v>
      </c>
      <c r="T152" s="35" t="e">
        <f>IF('Crisis Indicator Data'!#REF!="No Data",1,IF(#REF!&lt;&gt;"",1,0))</f>
        <v>#REF!</v>
      </c>
      <c r="U152" s="35" t="e">
        <f>IF('Crisis Indicator Data'!#REF!="No Data",1,IF(#REF!&lt;&gt;"",1,0))</f>
        <v>#REF!</v>
      </c>
      <c r="V152" s="35" t="e">
        <f>IF('Crisis Indicator Data'!#REF!="No Data",1,IF(#REF!&lt;&gt;"",1,0))</f>
        <v>#REF!</v>
      </c>
      <c r="W152" s="35" t="e">
        <f>IF('Crisis Indicator Data'!#REF!="No Data",1,IF(#REF!&lt;&gt;"",1,0))</f>
        <v>#REF!</v>
      </c>
      <c r="X152" s="35" t="e">
        <f>IF('Crisis Indicator Data'!#REF!="No Data",1,IF(#REF!&lt;&gt;"",1,0))</f>
        <v>#REF!</v>
      </c>
      <c r="Y152" s="35" t="e">
        <f>IF('Crisis Indicator Data'!#REF!="No Data",1,IF(#REF!&lt;&gt;"",1,0))</f>
        <v>#REF!</v>
      </c>
      <c r="Z152" s="35" t="e">
        <f>IF('Crisis Indicator Data'!#REF!="No Data",1,IF(#REF!&lt;&gt;"",1,0))</f>
        <v>#REF!</v>
      </c>
      <c r="AA152" s="35" t="e">
        <f>IF('Crisis Indicator Data'!#REF!="No Data",1,IF(#REF!&lt;&gt;"",1,0))</f>
        <v>#REF!</v>
      </c>
      <c r="AB152" s="35" t="e">
        <f>IF('Crisis Indicator Data'!#REF!="No Data",1,IF(#REF!&lt;&gt;"",1,0))</f>
        <v>#REF!</v>
      </c>
      <c r="AC152" s="35" t="e">
        <f>IF('Crisis Indicator Data'!#REF!="No Data",1,IF(#REF!&lt;&gt;"",1,0))</f>
        <v>#REF!</v>
      </c>
      <c r="AD152" s="35" t="e">
        <f>IF('Crisis Indicator Data'!#REF!="No Data",1,IF(#REF!&lt;&gt;"",1,0))</f>
        <v>#REF!</v>
      </c>
      <c r="AE152" s="35" t="e">
        <f>IF('Crisis Indicator Data'!#REF!="No Data",1,IF(#REF!&lt;&gt;"",1,0))</f>
        <v>#REF!</v>
      </c>
      <c r="AF152" s="35" t="e">
        <f>IF('Crisis Indicator Data'!#REF!="No Data",1,IF(#REF!&lt;&gt;"",1,0))</f>
        <v>#REF!</v>
      </c>
      <c r="AG152" s="35" t="e">
        <f>IF('Crisis Indicator Data'!#REF!="No Data",1,IF(#REF!&lt;&gt;"",1,0))</f>
        <v>#REF!</v>
      </c>
      <c r="AH152" s="35" t="e">
        <f>IF('Crisis Indicator Data'!#REF!="No Data",1,IF(#REF!&lt;&gt;"",1,0))</f>
        <v>#REF!</v>
      </c>
      <c r="AI152" s="35" t="e">
        <f>IF('Crisis Indicator Data'!#REF!="No Data",1,IF(#REF!&lt;&gt;"",1,0))</f>
        <v>#REF!</v>
      </c>
      <c r="AJ152" s="35" t="e">
        <f>IF('Crisis Indicator Data'!#REF!="No Data",1,IF(#REF!&lt;&gt;"",1,0))</f>
        <v>#REF!</v>
      </c>
      <c r="AK152" s="35" t="e">
        <f>IF('Crisis Indicator Data'!#REF!="No Data",1,IF(#REF!&lt;&gt;"",1,0))</f>
        <v>#REF!</v>
      </c>
      <c r="AL152" s="35" t="e">
        <f>IF('Crisis Indicator Data'!#REF!="No Data",1,IF(#REF!&lt;&gt;"",1,0))</f>
        <v>#REF!</v>
      </c>
      <c r="AM152" s="35" t="e">
        <f>IF('Crisis Indicator Data'!#REF!="No Data",1,IF(#REF!&lt;&gt;"",1,0))</f>
        <v>#REF!</v>
      </c>
      <c r="AN152" s="35" t="e">
        <f>IF('Crisis Indicator Data'!#REF!="No Data",1,IF(#REF!&lt;&gt;"",1,0))</f>
        <v>#REF!</v>
      </c>
      <c r="AO152" s="35" t="e">
        <f>IF('Crisis Indicator Data'!#REF!="No Data",1,IF(#REF!&lt;&gt;"",1,0))</f>
        <v>#REF!</v>
      </c>
      <c r="AP152" s="35" t="e">
        <f>IF('Crisis Indicator Data'!#REF!="No Data",1,IF(#REF!&lt;&gt;"",1,0))</f>
        <v>#REF!</v>
      </c>
      <c r="AQ152" s="35" t="e">
        <f>IF('Crisis Indicator Data'!#REF!="No Data",1,IF(#REF!&lt;&gt;"",1,0))</f>
        <v>#REF!</v>
      </c>
      <c r="AR152" s="35" t="e">
        <f>IF('Crisis Indicator Data'!#REF!="No Data",1,IF(#REF!&lt;&gt;"",1,0))</f>
        <v>#REF!</v>
      </c>
      <c r="AS152" s="35" t="e">
        <f>IF('Crisis Indicator Data'!#REF!="No Data",1,IF(#REF!&lt;&gt;"",1,0))</f>
        <v>#REF!</v>
      </c>
      <c r="AT152" s="35" t="e">
        <f>IF('Crisis Indicator Data'!#REF!="No Data",1,IF(#REF!&lt;&gt;"",1,0))</f>
        <v>#REF!</v>
      </c>
      <c r="AU152" s="35" t="e">
        <f>IF('Crisis Indicator Data'!#REF!="No Data",1,IF(#REF!&lt;&gt;"",1,0))</f>
        <v>#REF!</v>
      </c>
      <c r="AV152" s="35" t="e">
        <f>IF('Crisis Indicator Data'!#REF!="No Data",1,IF(#REF!&lt;&gt;"",1,0))</f>
        <v>#REF!</v>
      </c>
      <c r="AW152" s="35" t="e">
        <f>IF('Crisis Indicator Data'!#REF!="No Data",1,IF(#REF!&lt;&gt;"",1,0))</f>
        <v>#REF!</v>
      </c>
      <c r="AX152" s="35" t="e">
        <f>IF('Crisis Indicator Data'!#REF!="No Data",1,IF(#REF!&lt;&gt;"",1,0))</f>
        <v>#REF!</v>
      </c>
      <c r="AY152" s="35" t="e">
        <f>IF('Crisis Indicator Data'!#REF!="No Data",1,IF(#REF!&lt;&gt;"",1,0))</f>
        <v>#REF!</v>
      </c>
      <c r="AZ152" s="35" t="e">
        <f>IF('Crisis Indicator Data'!#REF!="No Data",1,IF(#REF!&lt;&gt;"",1,0))</f>
        <v>#REF!</v>
      </c>
      <c r="BA152" t="e">
        <f t="shared" si="4"/>
        <v>#REF!</v>
      </c>
      <c r="BB152" s="37" t="e">
        <f t="shared" si="5"/>
        <v>#REF!</v>
      </c>
    </row>
    <row r="153" spans="1:54" x14ac:dyDescent="0.35">
      <c r="A153" t="s">
        <v>285</v>
      </c>
      <c r="B153" s="35" t="e">
        <f>IF('Crisis Indicator Data'!#REF!="No Data",1,IF(#REF!&lt;&gt;"",1,0))</f>
        <v>#REF!</v>
      </c>
      <c r="C153" s="35" t="e">
        <f>IF('Crisis Indicator Data'!#REF!="No Data",1,IF(#REF!&lt;&gt;"",1,0))</f>
        <v>#REF!</v>
      </c>
      <c r="D153" s="35" t="e">
        <f>IF('Crisis Indicator Data'!#REF!="No Data",1,IF(#REF!&lt;&gt;"",1,0))</f>
        <v>#REF!</v>
      </c>
      <c r="E153" s="35" t="e">
        <f>IF('Crisis Indicator Data'!#REF!="No Data",1,IF(#REF!&lt;&gt;"",1,0))</f>
        <v>#REF!</v>
      </c>
      <c r="F153" s="35" t="e">
        <f>IF('Crisis Indicator Data'!#REF!="No Data",1,IF(#REF!&lt;&gt;"",1,0))</f>
        <v>#REF!</v>
      </c>
      <c r="G153" s="35" t="e">
        <f>IF('Crisis Indicator Data'!#REF!="No Data",1,IF(#REF!&lt;&gt;"",1,0))</f>
        <v>#REF!</v>
      </c>
      <c r="H153" s="35" t="e">
        <f>IF('Crisis Indicator Data'!#REF!="No Data",1,IF(#REF!&lt;&gt;"",1,0))</f>
        <v>#REF!</v>
      </c>
      <c r="I153" s="35" t="e">
        <f>IF('Crisis Indicator Data'!#REF!="No Data",1,IF(#REF!&lt;&gt;"",1,0))</f>
        <v>#REF!</v>
      </c>
      <c r="J153" s="35" t="e">
        <f>IF('Crisis Indicator Data'!#REF!="No Data",1,IF(#REF!&lt;&gt;"",1,0))</f>
        <v>#REF!</v>
      </c>
      <c r="K153" s="35" t="e">
        <f>IF('Crisis Indicator Data'!#REF!="No Data",1,IF(#REF!&lt;&gt;"",1,0))</f>
        <v>#REF!</v>
      </c>
      <c r="L153" s="35" t="e">
        <f>IF('Crisis Indicator Data'!#REF!="No Data",1,IF(#REF!&lt;&gt;"",1,0))</f>
        <v>#REF!</v>
      </c>
      <c r="M153" s="35" t="e">
        <f>IF('Crisis Indicator Data'!#REF!="No Data",1,IF(#REF!&lt;&gt;"",1,0))</f>
        <v>#REF!</v>
      </c>
      <c r="N153" s="35" t="e">
        <f>IF('Crisis Indicator Data'!#REF!="No Data",1,IF(#REF!&lt;&gt;"",1,0))</f>
        <v>#REF!</v>
      </c>
      <c r="O153" s="35" t="e">
        <f>IF('Crisis Indicator Data'!#REF!="No Data",1,IF(#REF!&lt;&gt;"",1,0))</f>
        <v>#REF!</v>
      </c>
      <c r="P153" s="35" t="e">
        <f>IF('Crisis Indicator Data'!#REF!="No Data",1,IF(#REF!&lt;&gt;"",1,0))</f>
        <v>#REF!</v>
      </c>
      <c r="Q153" s="35" t="e">
        <f>IF('Crisis Indicator Data'!#REF!="No Data",1,IF(#REF!&lt;&gt;"",1,0))</f>
        <v>#REF!</v>
      </c>
      <c r="R153" s="35" t="e">
        <f>IF('Crisis Indicator Data'!#REF!="No Data",1,IF(#REF!&lt;&gt;"",1,0))</f>
        <v>#REF!</v>
      </c>
      <c r="S153" s="35" t="e">
        <f>IF('Crisis Indicator Data'!#REF!="No Data",1,IF(#REF!&lt;&gt;"",1,0))</f>
        <v>#REF!</v>
      </c>
      <c r="T153" s="35" t="e">
        <f>IF('Crisis Indicator Data'!#REF!="No Data",1,IF(#REF!&lt;&gt;"",1,0))</f>
        <v>#REF!</v>
      </c>
      <c r="U153" s="35" t="e">
        <f>IF('Crisis Indicator Data'!#REF!="No Data",1,IF(#REF!&lt;&gt;"",1,0))</f>
        <v>#REF!</v>
      </c>
      <c r="V153" s="35" t="e">
        <f>IF('Crisis Indicator Data'!#REF!="No Data",1,IF(#REF!&lt;&gt;"",1,0))</f>
        <v>#REF!</v>
      </c>
      <c r="W153" s="35" t="e">
        <f>IF('Crisis Indicator Data'!#REF!="No Data",1,IF(#REF!&lt;&gt;"",1,0))</f>
        <v>#REF!</v>
      </c>
      <c r="X153" s="35" t="e">
        <f>IF('Crisis Indicator Data'!#REF!="No Data",1,IF(#REF!&lt;&gt;"",1,0))</f>
        <v>#REF!</v>
      </c>
      <c r="Y153" s="35" t="e">
        <f>IF('Crisis Indicator Data'!#REF!="No Data",1,IF(#REF!&lt;&gt;"",1,0))</f>
        <v>#REF!</v>
      </c>
      <c r="Z153" s="35" t="e">
        <f>IF('Crisis Indicator Data'!#REF!="No Data",1,IF(#REF!&lt;&gt;"",1,0))</f>
        <v>#REF!</v>
      </c>
      <c r="AA153" s="35" t="e">
        <f>IF('Crisis Indicator Data'!#REF!="No Data",1,IF(#REF!&lt;&gt;"",1,0))</f>
        <v>#REF!</v>
      </c>
      <c r="AB153" s="35" t="e">
        <f>IF('Crisis Indicator Data'!#REF!="No Data",1,IF(#REF!&lt;&gt;"",1,0))</f>
        <v>#REF!</v>
      </c>
      <c r="AC153" s="35" t="e">
        <f>IF('Crisis Indicator Data'!#REF!="No Data",1,IF(#REF!&lt;&gt;"",1,0))</f>
        <v>#REF!</v>
      </c>
      <c r="AD153" s="35" t="e">
        <f>IF('Crisis Indicator Data'!#REF!="No Data",1,IF(#REF!&lt;&gt;"",1,0))</f>
        <v>#REF!</v>
      </c>
      <c r="AE153" s="35" t="e">
        <f>IF('Crisis Indicator Data'!#REF!="No Data",1,IF(#REF!&lt;&gt;"",1,0))</f>
        <v>#REF!</v>
      </c>
      <c r="AF153" s="35" t="e">
        <f>IF('Crisis Indicator Data'!#REF!="No Data",1,IF(#REF!&lt;&gt;"",1,0))</f>
        <v>#REF!</v>
      </c>
      <c r="AG153" s="35" t="e">
        <f>IF('Crisis Indicator Data'!#REF!="No Data",1,IF(#REF!&lt;&gt;"",1,0))</f>
        <v>#REF!</v>
      </c>
      <c r="AH153" s="35" t="e">
        <f>IF('Crisis Indicator Data'!#REF!="No Data",1,IF(#REF!&lt;&gt;"",1,0))</f>
        <v>#REF!</v>
      </c>
      <c r="AI153" s="35" t="e">
        <f>IF('Crisis Indicator Data'!#REF!="No Data",1,IF(#REF!&lt;&gt;"",1,0))</f>
        <v>#REF!</v>
      </c>
      <c r="AJ153" s="35" t="e">
        <f>IF('Crisis Indicator Data'!#REF!="No Data",1,IF(#REF!&lt;&gt;"",1,0))</f>
        <v>#REF!</v>
      </c>
      <c r="AK153" s="35" t="e">
        <f>IF('Crisis Indicator Data'!#REF!="No Data",1,IF(#REF!&lt;&gt;"",1,0))</f>
        <v>#REF!</v>
      </c>
      <c r="AL153" s="35" t="e">
        <f>IF('Crisis Indicator Data'!#REF!="No Data",1,IF(#REF!&lt;&gt;"",1,0))</f>
        <v>#REF!</v>
      </c>
      <c r="AM153" s="35" t="e">
        <f>IF('Crisis Indicator Data'!#REF!="No Data",1,IF(#REF!&lt;&gt;"",1,0))</f>
        <v>#REF!</v>
      </c>
      <c r="AN153" s="35" t="e">
        <f>IF('Crisis Indicator Data'!#REF!="No Data",1,IF(#REF!&lt;&gt;"",1,0))</f>
        <v>#REF!</v>
      </c>
      <c r="AO153" s="35" t="e">
        <f>IF('Crisis Indicator Data'!#REF!="No Data",1,IF(#REF!&lt;&gt;"",1,0))</f>
        <v>#REF!</v>
      </c>
      <c r="AP153" s="35" t="e">
        <f>IF('Crisis Indicator Data'!#REF!="No Data",1,IF(#REF!&lt;&gt;"",1,0))</f>
        <v>#REF!</v>
      </c>
      <c r="AQ153" s="35" t="e">
        <f>IF('Crisis Indicator Data'!#REF!="No Data",1,IF(#REF!&lt;&gt;"",1,0))</f>
        <v>#REF!</v>
      </c>
      <c r="AR153" s="35" t="e">
        <f>IF('Crisis Indicator Data'!#REF!="No Data",1,IF(#REF!&lt;&gt;"",1,0))</f>
        <v>#REF!</v>
      </c>
      <c r="AS153" s="35" t="e">
        <f>IF('Crisis Indicator Data'!#REF!="No Data",1,IF(#REF!&lt;&gt;"",1,0))</f>
        <v>#REF!</v>
      </c>
      <c r="AT153" s="35" t="e">
        <f>IF('Crisis Indicator Data'!#REF!="No Data",1,IF(#REF!&lt;&gt;"",1,0))</f>
        <v>#REF!</v>
      </c>
      <c r="AU153" s="35" t="e">
        <f>IF('Crisis Indicator Data'!#REF!="No Data",1,IF(#REF!&lt;&gt;"",1,0))</f>
        <v>#REF!</v>
      </c>
      <c r="AV153" s="35" t="e">
        <f>IF('Crisis Indicator Data'!#REF!="No Data",1,IF(#REF!&lt;&gt;"",1,0))</f>
        <v>#REF!</v>
      </c>
      <c r="AW153" s="35" t="e">
        <f>IF('Crisis Indicator Data'!#REF!="No Data",1,IF(#REF!&lt;&gt;"",1,0))</f>
        <v>#REF!</v>
      </c>
      <c r="AX153" s="35" t="e">
        <f>IF('Crisis Indicator Data'!#REF!="No Data",1,IF(#REF!&lt;&gt;"",1,0))</f>
        <v>#REF!</v>
      </c>
      <c r="AY153" s="35" t="e">
        <f>IF('Crisis Indicator Data'!#REF!="No Data",1,IF(#REF!&lt;&gt;"",1,0))</f>
        <v>#REF!</v>
      </c>
      <c r="AZ153" s="35" t="e">
        <f>IF('Crisis Indicator Data'!#REF!="No Data",1,IF(#REF!&lt;&gt;"",1,0))</f>
        <v>#REF!</v>
      </c>
      <c r="BA153" t="e">
        <f t="shared" si="4"/>
        <v>#REF!</v>
      </c>
      <c r="BB153" s="37" t="e">
        <f t="shared" si="5"/>
        <v>#REF!</v>
      </c>
    </row>
    <row r="154" spans="1:54" x14ac:dyDescent="0.35">
      <c r="A154" t="s">
        <v>287</v>
      </c>
      <c r="B154" s="35" t="e">
        <f>IF('Crisis Indicator Data'!#REF!="No Data",1,IF(#REF!&lt;&gt;"",1,0))</f>
        <v>#REF!</v>
      </c>
      <c r="C154" s="35" t="e">
        <f>IF('Crisis Indicator Data'!#REF!="No Data",1,IF(#REF!&lt;&gt;"",1,0))</f>
        <v>#REF!</v>
      </c>
      <c r="D154" s="35" t="e">
        <f>IF('Crisis Indicator Data'!#REF!="No Data",1,IF(#REF!&lt;&gt;"",1,0))</f>
        <v>#REF!</v>
      </c>
      <c r="E154" s="35" t="e">
        <f>IF('Crisis Indicator Data'!#REF!="No Data",1,IF(#REF!&lt;&gt;"",1,0))</f>
        <v>#REF!</v>
      </c>
      <c r="F154" s="35" t="e">
        <f>IF('Crisis Indicator Data'!#REF!="No Data",1,IF(#REF!&lt;&gt;"",1,0))</f>
        <v>#REF!</v>
      </c>
      <c r="G154" s="35" t="e">
        <f>IF('Crisis Indicator Data'!#REF!="No Data",1,IF(#REF!&lt;&gt;"",1,0))</f>
        <v>#REF!</v>
      </c>
      <c r="H154" s="35" t="e">
        <f>IF('Crisis Indicator Data'!#REF!="No Data",1,IF(#REF!&lt;&gt;"",1,0))</f>
        <v>#REF!</v>
      </c>
      <c r="I154" s="35" t="e">
        <f>IF('Crisis Indicator Data'!#REF!="No Data",1,IF(#REF!&lt;&gt;"",1,0))</f>
        <v>#REF!</v>
      </c>
      <c r="J154" s="35" t="e">
        <f>IF('Crisis Indicator Data'!#REF!="No Data",1,IF(#REF!&lt;&gt;"",1,0))</f>
        <v>#REF!</v>
      </c>
      <c r="K154" s="35" t="e">
        <f>IF('Crisis Indicator Data'!#REF!="No Data",1,IF(#REF!&lt;&gt;"",1,0))</f>
        <v>#REF!</v>
      </c>
      <c r="L154" s="35" t="e">
        <f>IF('Crisis Indicator Data'!#REF!="No Data",1,IF(#REF!&lt;&gt;"",1,0))</f>
        <v>#REF!</v>
      </c>
      <c r="M154" s="35" t="e">
        <f>IF('Crisis Indicator Data'!#REF!="No Data",1,IF(#REF!&lt;&gt;"",1,0))</f>
        <v>#REF!</v>
      </c>
      <c r="N154" s="35" t="e">
        <f>IF('Crisis Indicator Data'!#REF!="No Data",1,IF(#REF!&lt;&gt;"",1,0))</f>
        <v>#REF!</v>
      </c>
      <c r="O154" s="35" t="e">
        <f>IF('Crisis Indicator Data'!#REF!="No Data",1,IF(#REF!&lt;&gt;"",1,0))</f>
        <v>#REF!</v>
      </c>
      <c r="P154" s="35" t="e">
        <f>IF('Crisis Indicator Data'!#REF!="No Data",1,IF(#REF!&lt;&gt;"",1,0))</f>
        <v>#REF!</v>
      </c>
      <c r="Q154" s="35" t="e">
        <f>IF('Crisis Indicator Data'!#REF!="No Data",1,IF(#REF!&lt;&gt;"",1,0))</f>
        <v>#REF!</v>
      </c>
      <c r="R154" s="35" t="e">
        <f>IF('Crisis Indicator Data'!#REF!="No Data",1,IF(#REF!&lt;&gt;"",1,0))</f>
        <v>#REF!</v>
      </c>
      <c r="S154" s="35" t="e">
        <f>IF('Crisis Indicator Data'!#REF!="No Data",1,IF(#REF!&lt;&gt;"",1,0))</f>
        <v>#REF!</v>
      </c>
      <c r="T154" s="35" t="e">
        <f>IF('Crisis Indicator Data'!#REF!="No Data",1,IF(#REF!&lt;&gt;"",1,0))</f>
        <v>#REF!</v>
      </c>
      <c r="U154" s="35" t="e">
        <f>IF('Crisis Indicator Data'!#REF!="No Data",1,IF(#REF!&lt;&gt;"",1,0))</f>
        <v>#REF!</v>
      </c>
      <c r="V154" s="35" t="e">
        <f>IF('Crisis Indicator Data'!#REF!="No Data",1,IF(#REF!&lt;&gt;"",1,0))</f>
        <v>#REF!</v>
      </c>
      <c r="W154" s="35" t="e">
        <f>IF('Crisis Indicator Data'!#REF!="No Data",1,IF(#REF!&lt;&gt;"",1,0))</f>
        <v>#REF!</v>
      </c>
      <c r="X154" s="35" t="e">
        <f>IF('Crisis Indicator Data'!#REF!="No Data",1,IF(#REF!&lt;&gt;"",1,0))</f>
        <v>#REF!</v>
      </c>
      <c r="Y154" s="35" t="e">
        <f>IF('Crisis Indicator Data'!#REF!="No Data",1,IF(#REF!&lt;&gt;"",1,0))</f>
        <v>#REF!</v>
      </c>
      <c r="Z154" s="35" t="e">
        <f>IF('Crisis Indicator Data'!#REF!="No Data",1,IF(#REF!&lt;&gt;"",1,0))</f>
        <v>#REF!</v>
      </c>
      <c r="AA154" s="35" t="e">
        <f>IF('Crisis Indicator Data'!#REF!="No Data",1,IF(#REF!&lt;&gt;"",1,0))</f>
        <v>#REF!</v>
      </c>
      <c r="AB154" s="35" t="e">
        <f>IF('Crisis Indicator Data'!#REF!="No Data",1,IF(#REF!&lt;&gt;"",1,0))</f>
        <v>#REF!</v>
      </c>
      <c r="AC154" s="35" t="e">
        <f>IF('Crisis Indicator Data'!#REF!="No Data",1,IF(#REF!&lt;&gt;"",1,0))</f>
        <v>#REF!</v>
      </c>
      <c r="AD154" s="35" t="e">
        <f>IF('Crisis Indicator Data'!#REF!="No Data",1,IF(#REF!&lt;&gt;"",1,0))</f>
        <v>#REF!</v>
      </c>
      <c r="AE154" s="35" t="e">
        <f>IF('Crisis Indicator Data'!#REF!="No Data",1,IF(#REF!&lt;&gt;"",1,0))</f>
        <v>#REF!</v>
      </c>
      <c r="AF154" s="35" t="e">
        <f>IF('Crisis Indicator Data'!#REF!="No Data",1,IF(#REF!&lt;&gt;"",1,0))</f>
        <v>#REF!</v>
      </c>
      <c r="AG154" s="35" t="e">
        <f>IF('Crisis Indicator Data'!#REF!="No Data",1,IF(#REF!&lt;&gt;"",1,0))</f>
        <v>#REF!</v>
      </c>
      <c r="AH154" s="35" t="e">
        <f>IF('Crisis Indicator Data'!#REF!="No Data",1,IF(#REF!&lt;&gt;"",1,0))</f>
        <v>#REF!</v>
      </c>
      <c r="AI154" s="35" t="e">
        <f>IF('Crisis Indicator Data'!#REF!="No Data",1,IF(#REF!&lt;&gt;"",1,0))</f>
        <v>#REF!</v>
      </c>
      <c r="AJ154" s="35" t="e">
        <f>IF('Crisis Indicator Data'!#REF!="No Data",1,IF(#REF!&lt;&gt;"",1,0))</f>
        <v>#REF!</v>
      </c>
      <c r="AK154" s="35" t="e">
        <f>IF('Crisis Indicator Data'!#REF!="No Data",1,IF(#REF!&lt;&gt;"",1,0))</f>
        <v>#REF!</v>
      </c>
      <c r="AL154" s="35" t="e">
        <f>IF('Crisis Indicator Data'!#REF!="No Data",1,IF(#REF!&lt;&gt;"",1,0))</f>
        <v>#REF!</v>
      </c>
      <c r="AM154" s="35" t="e">
        <f>IF('Crisis Indicator Data'!#REF!="No Data",1,IF(#REF!&lt;&gt;"",1,0))</f>
        <v>#REF!</v>
      </c>
      <c r="AN154" s="35" t="e">
        <f>IF('Crisis Indicator Data'!#REF!="No Data",1,IF(#REF!&lt;&gt;"",1,0))</f>
        <v>#REF!</v>
      </c>
      <c r="AO154" s="35" t="e">
        <f>IF('Crisis Indicator Data'!#REF!="No Data",1,IF(#REF!&lt;&gt;"",1,0))</f>
        <v>#REF!</v>
      </c>
      <c r="AP154" s="35" t="e">
        <f>IF('Crisis Indicator Data'!#REF!="No Data",1,IF(#REF!&lt;&gt;"",1,0))</f>
        <v>#REF!</v>
      </c>
      <c r="AQ154" s="35" t="e">
        <f>IF('Crisis Indicator Data'!#REF!="No Data",1,IF(#REF!&lt;&gt;"",1,0))</f>
        <v>#REF!</v>
      </c>
      <c r="AR154" s="35" t="e">
        <f>IF('Crisis Indicator Data'!#REF!="No Data",1,IF(#REF!&lt;&gt;"",1,0))</f>
        <v>#REF!</v>
      </c>
      <c r="AS154" s="35" t="e">
        <f>IF('Crisis Indicator Data'!#REF!="No Data",1,IF(#REF!&lt;&gt;"",1,0))</f>
        <v>#REF!</v>
      </c>
      <c r="AT154" s="35" t="e">
        <f>IF('Crisis Indicator Data'!#REF!="No Data",1,IF(#REF!&lt;&gt;"",1,0))</f>
        <v>#REF!</v>
      </c>
      <c r="AU154" s="35" t="e">
        <f>IF('Crisis Indicator Data'!#REF!="No Data",1,IF(#REF!&lt;&gt;"",1,0))</f>
        <v>#REF!</v>
      </c>
      <c r="AV154" s="35" t="e">
        <f>IF('Crisis Indicator Data'!#REF!="No Data",1,IF(#REF!&lt;&gt;"",1,0))</f>
        <v>#REF!</v>
      </c>
      <c r="AW154" s="35" t="e">
        <f>IF('Crisis Indicator Data'!#REF!="No Data",1,IF(#REF!&lt;&gt;"",1,0))</f>
        <v>#REF!</v>
      </c>
      <c r="AX154" s="35" t="e">
        <f>IF('Crisis Indicator Data'!#REF!="No Data",1,IF(#REF!&lt;&gt;"",1,0))</f>
        <v>#REF!</v>
      </c>
      <c r="AY154" s="35" t="e">
        <f>IF('Crisis Indicator Data'!#REF!="No Data",1,IF(#REF!&lt;&gt;"",1,0))</f>
        <v>#REF!</v>
      </c>
      <c r="AZ154" s="35" t="e">
        <f>IF('Crisis Indicator Data'!#REF!="No Data",1,IF(#REF!&lt;&gt;"",1,0))</f>
        <v>#REF!</v>
      </c>
      <c r="BA154" t="e">
        <f t="shared" si="4"/>
        <v>#REF!</v>
      </c>
      <c r="BB154" s="37" t="e">
        <f t="shared" si="5"/>
        <v>#REF!</v>
      </c>
    </row>
    <row r="155" spans="1:54" x14ac:dyDescent="0.35">
      <c r="A155" t="s">
        <v>289</v>
      </c>
      <c r="B155" s="35" t="e">
        <f>IF('Crisis Indicator Data'!#REF!="No Data",1,IF(#REF!&lt;&gt;"",1,0))</f>
        <v>#REF!</v>
      </c>
      <c r="C155" s="35" t="e">
        <f>IF('Crisis Indicator Data'!#REF!="No Data",1,IF(#REF!&lt;&gt;"",1,0))</f>
        <v>#REF!</v>
      </c>
      <c r="D155" s="35" t="e">
        <f>IF('Crisis Indicator Data'!#REF!="No Data",1,IF(#REF!&lt;&gt;"",1,0))</f>
        <v>#REF!</v>
      </c>
      <c r="E155" s="35" t="e">
        <f>IF('Crisis Indicator Data'!#REF!="No Data",1,IF(#REF!&lt;&gt;"",1,0))</f>
        <v>#REF!</v>
      </c>
      <c r="F155" s="35" t="e">
        <f>IF('Crisis Indicator Data'!#REF!="No Data",1,IF(#REF!&lt;&gt;"",1,0))</f>
        <v>#REF!</v>
      </c>
      <c r="G155" s="35" t="e">
        <f>IF('Crisis Indicator Data'!#REF!="No Data",1,IF(#REF!&lt;&gt;"",1,0))</f>
        <v>#REF!</v>
      </c>
      <c r="H155" s="35" t="e">
        <f>IF('Crisis Indicator Data'!#REF!="No Data",1,IF(#REF!&lt;&gt;"",1,0))</f>
        <v>#REF!</v>
      </c>
      <c r="I155" s="35" t="e">
        <f>IF('Crisis Indicator Data'!#REF!="No Data",1,IF(#REF!&lt;&gt;"",1,0))</f>
        <v>#REF!</v>
      </c>
      <c r="J155" s="35" t="e">
        <f>IF('Crisis Indicator Data'!#REF!="No Data",1,IF(#REF!&lt;&gt;"",1,0))</f>
        <v>#REF!</v>
      </c>
      <c r="K155" s="35" t="e">
        <f>IF('Crisis Indicator Data'!#REF!="No Data",1,IF(#REF!&lt;&gt;"",1,0))</f>
        <v>#REF!</v>
      </c>
      <c r="L155" s="35" t="e">
        <f>IF('Crisis Indicator Data'!#REF!="No Data",1,IF(#REF!&lt;&gt;"",1,0))</f>
        <v>#REF!</v>
      </c>
      <c r="M155" s="35" t="e">
        <f>IF('Crisis Indicator Data'!#REF!="No Data",1,IF(#REF!&lt;&gt;"",1,0))</f>
        <v>#REF!</v>
      </c>
      <c r="N155" s="35" t="e">
        <f>IF('Crisis Indicator Data'!#REF!="No Data",1,IF(#REF!&lt;&gt;"",1,0))</f>
        <v>#REF!</v>
      </c>
      <c r="O155" s="35" t="e">
        <f>IF('Crisis Indicator Data'!#REF!="No Data",1,IF(#REF!&lt;&gt;"",1,0))</f>
        <v>#REF!</v>
      </c>
      <c r="P155" s="35" t="e">
        <f>IF('Crisis Indicator Data'!#REF!="No Data",1,IF(#REF!&lt;&gt;"",1,0))</f>
        <v>#REF!</v>
      </c>
      <c r="Q155" s="35" t="e">
        <f>IF('Crisis Indicator Data'!#REF!="No Data",1,IF(#REF!&lt;&gt;"",1,0))</f>
        <v>#REF!</v>
      </c>
      <c r="R155" s="35" t="e">
        <f>IF('Crisis Indicator Data'!#REF!="No Data",1,IF(#REF!&lt;&gt;"",1,0))</f>
        <v>#REF!</v>
      </c>
      <c r="S155" s="35" t="e">
        <f>IF('Crisis Indicator Data'!#REF!="No Data",1,IF(#REF!&lt;&gt;"",1,0))</f>
        <v>#REF!</v>
      </c>
      <c r="T155" s="35" t="e">
        <f>IF('Crisis Indicator Data'!#REF!="No Data",1,IF(#REF!&lt;&gt;"",1,0))</f>
        <v>#REF!</v>
      </c>
      <c r="U155" s="35" t="e">
        <f>IF('Crisis Indicator Data'!#REF!="No Data",1,IF(#REF!&lt;&gt;"",1,0))</f>
        <v>#REF!</v>
      </c>
      <c r="V155" s="35" t="e">
        <f>IF('Crisis Indicator Data'!#REF!="No Data",1,IF(#REF!&lt;&gt;"",1,0))</f>
        <v>#REF!</v>
      </c>
      <c r="W155" s="35" t="e">
        <f>IF('Crisis Indicator Data'!#REF!="No Data",1,IF(#REF!&lt;&gt;"",1,0))</f>
        <v>#REF!</v>
      </c>
      <c r="X155" s="35" t="e">
        <f>IF('Crisis Indicator Data'!#REF!="No Data",1,IF(#REF!&lt;&gt;"",1,0))</f>
        <v>#REF!</v>
      </c>
      <c r="Y155" s="35" t="e">
        <f>IF('Crisis Indicator Data'!#REF!="No Data",1,IF(#REF!&lt;&gt;"",1,0))</f>
        <v>#REF!</v>
      </c>
      <c r="Z155" s="35" t="e">
        <f>IF('Crisis Indicator Data'!#REF!="No Data",1,IF(#REF!&lt;&gt;"",1,0))</f>
        <v>#REF!</v>
      </c>
      <c r="AA155" s="35" t="e">
        <f>IF('Crisis Indicator Data'!#REF!="No Data",1,IF(#REF!&lt;&gt;"",1,0))</f>
        <v>#REF!</v>
      </c>
      <c r="AB155" s="35" t="e">
        <f>IF('Crisis Indicator Data'!#REF!="No Data",1,IF(#REF!&lt;&gt;"",1,0))</f>
        <v>#REF!</v>
      </c>
      <c r="AC155" s="35" t="e">
        <f>IF('Crisis Indicator Data'!#REF!="No Data",1,IF(#REF!&lt;&gt;"",1,0))</f>
        <v>#REF!</v>
      </c>
      <c r="AD155" s="35" t="e">
        <f>IF('Crisis Indicator Data'!#REF!="No Data",1,IF(#REF!&lt;&gt;"",1,0))</f>
        <v>#REF!</v>
      </c>
      <c r="AE155" s="35" t="e">
        <f>IF('Crisis Indicator Data'!#REF!="No Data",1,IF(#REF!&lt;&gt;"",1,0))</f>
        <v>#REF!</v>
      </c>
      <c r="AF155" s="35" t="e">
        <f>IF('Crisis Indicator Data'!#REF!="No Data",1,IF(#REF!&lt;&gt;"",1,0))</f>
        <v>#REF!</v>
      </c>
      <c r="AG155" s="35" t="e">
        <f>IF('Crisis Indicator Data'!#REF!="No Data",1,IF(#REF!&lt;&gt;"",1,0))</f>
        <v>#REF!</v>
      </c>
      <c r="AH155" s="35" t="e">
        <f>IF('Crisis Indicator Data'!#REF!="No Data",1,IF(#REF!&lt;&gt;"",1,0))</f>
        <v>#REF!</v>
      </c>
      <c r="AI155" s="35" t="e">
        <f>IF('Crisis Indicator Data'!#REF!="No Data",1,IF(#REF!&lt;&gt;"",1,0))</f>
        <v>#REF!</v>
      </c>
      <c r="AJ155" s="35" t="e">
        <f>IF('Crisis Indicator Data'!#REF!="No Data",1,IF(#REF!&lt;&gt;"",1,0))</f>
        <v>#REF!</v>
      </c>
      <c r="AK155" s="35" t="e">
        <f>IF('Crisis Indicator Data'!#REF!="No Data",1,IF(#REF!&lt;&gt;"",1,0))</f>
        <v>#REF!</v>
      </c>
      <c r="AL155" s="35" t="e">
        <f>IF('Crisis Indicator Data'!#REF!="No Data",1,IF(#REF!&lt;&gt;"",1,0))</f>
        <v>#REF!</v>
      </c>
      <c r="AM155" s="35" t="e">
        <f>IF('Crisis Indicator Data'!#REF!="No Data",1,IF(#REF!&lt;&gt;"",1,0))</f>
        <v>#REF!</v>
      </c>
      <c r="AN155" s="35" t="e">
        <f>IF('Crisis Indicator Data'!#REF!="No Data",1,IF(#REF!&lt;&gt;"",1,0))</f>
        <v>#REF!</v>
      </c>
      <c r="AO155" s="35" t="e">
        <f>IF('Crisis Indicator Data'!#REF!="No Data",1,IF(#REF!&lt;&gt;"",1,0))</f>
        <v>#REF!</v>
      </c>
      <c r="AP155" s="35" t="e">
        <f>IF('Crisis Indicator Data'!#REF!="No Data",1,IF(#REF!&lt;&gt;"",1,0))</f>
        <v>#REF!</v>
      </c>
      <c r="AQ155" s="35" t="e">
        <f>IF('Crisis Indicator Data'!#REF!="No Data",1,IF(#REF!&lt;&gt;"",1,0))</f>
        <v>#REF!</v>
      </c>
      <c r="AR155" s="35" t="e">
        <f>IF('Crisis Indicator Data'!#REF!="No Data",1,IF(#REF!&lt;&gt;"",1,0))</f>
        <v>#REF!</v>
      </c>
      <c r="AS155" s="35" t="e">
        <f>IF('Crisis Indicator Data'!#REF!="No Data",1,IF(#REF!&lt;&gt;"",1,0))</f>
        <v>#REF!</v>
      </c>
      <c r="AT155" s="35" t="e">
        <f>IF('Crisis Indicator Data'!#REF!="No Data",1,IF(#REF!&lt;&gt;"",1,0))</f>
        <v>#REF!</v>
      </c>
      <c r="AU155" s="35" t="e">
        <f>IF('Crisis Indicator Data'!#REF!="No Data",1,IF(#REF!&lt;&gt;"",1,0))</f>
        <v>#REF!</v>
      </c>
      <c r="AV155" s="35" t="e">
        <f>IF('Crisis Indicator Data'!#REF!="No Data",1,IF(#REF!&lt;&gt;"",1,0))</f>
        <v>#REF!</v>
      </c>
      <c r="AW155" s="35" t="e">
        <f>IF('Crisis Indicator Data'!#REF!="No Data",1,IF(#REF!&lt;&gt;"",1,0))</f>
        <v>#REF!</v>
      </c>
      <c r="AX155" s="35" t="e">
        <f>IF('Crisis Indicator Data'!#REF!="No Data",1,IF(#REF!&lt;&gt;"",1,0))</f>
        <v>#REF!</v>
      </c>
      <c r="AY155" s="35" t="e">
        <f>IF('Crisis Indicator Data'!#REF!="No Data",1,IF(#REF!&lt;&gt;"",1,0))</f>
        <v>#REF!</v>
      </c>
      <c r="AZ155" s="35" t="e">
        <f>IF('Crisis Indicator Data'!#REF!="No Data",1,IF(#REF!&lt;&gt;"",1,0))</f>
        <v>#REF!</v>
      </c>
      <c r="BA155" t="e">
        <f t="shared" si="4"/>
        <v>#REF!</v>
      </c>
      <c r="BB155" s="37" t="e">
        <f t="shared" si="5"/>
        <v>#REF!</v>
      </c>
    </row>
    <row r="156" spans="1:54" x14ac:dyDescent="0.35">
      <c r="A156" t="s">
        <v>291</v>
      </c>
      <c r="B156" s="35" t="e">
        <f>IF('Crisis Indicator Data'!#REF!="No Data",1,IF(#REF!&lt;&gt;"",1,0))</f>
        <v>#REF!</v>
      </c>
      <c r="C156" s="35" t="e">
        <f>IF('Crisis Indicator Data'!#REF!="No Data",1,IF(#REF!&lt;&gt;"",1,0))</f>
        <v>#REF!</v>
      </c>
      <c r="D156" s="35" t="e">
        <f>IF('Crisis Indicator Data'!#REF!="No Data",1,IF(#REF!&lt;&gt;"",1,0))</f>
        <v>#REF!</v>
      </c>
      <c r="E156" s="35" t="e">
        <f>IF('Crisis Indicator Data'!#REF!="No Data",1,IF(#REF!&lt;&gt;"",1,0))</f>
        <v>#REF!</v>
      </c>
      <c r="F156" s="35" t="e">
        <f>IF('Crisis Indicator Data'!#REF!="No Data",1,IF(#REF!&lt;&gt;"",1,0))</f>
        <v>#REF!</v>
      </c>
      <c r="G156" s="35" t="e">
        <f>IF('Crisis Indicator Data'!#REF!="No Data",1,IF(#REF!&lt;&gt;"",1,0))</f>
        <v>#REF!</v>
      </c>
      <c r="H156" s="35" t="e">
        <f>IF('Crisis Indicator Data'!#REF!="No Data",1,IF(#REF!&lt;&gt;"",1,0))</f>
        <v>#REF!</v>
      </c>
      <c r="I156" s="35" t="e">
        <f>IF('Crisis Indicator Data'!#REF!="No Data",1,IF(#REF!&lt;&gt;"",1,0))</f>
        <v>#REF!</v>
      </c>
      <c r="J156" s="35" t="e">
        <f>IF('Crisis Indicator Data'!#REF!="No Data",1,IF(#REF!&lt;&gt;"",1,0))</f>
        <v>#REF!</v>
      </c>
      <c r="K156" s="35" t="e">
        <f>IF('Crisis Indicator Data'!#REF!="No Data",1,IF(#REF!&lt;&gt;"",1,0))</f>
        <v>#REF!</v>
      </c>
      <c r="L156" s="35" t="e">
        <f>IF('Crisis Indicator Data'!#REF!="No Data",1,IF(#REF!&lt;&gt;"",1,0))</f>
        <v>#REF!</v>
      </c>
      <c r="M156" s="35" t="e">
        <f>IF('Crisis Indicator Data'!#REF!="No Data",1,IF(#REF!&lt;&gt;"",1,0))</f>
        <v>#REF!</v>
      </c>
      <c r="N156" s="35" t="e">
        <f>IF('Crisis Indicator Data'!#REF!="No Data",1,IF(#REF!&lt;&gt;"",1,0))</f>
        <v>#REF!</v>
      </c>
      <c r="O156" s="35" t="e">
        <f>IF('Crisis Indicator Data'!#REF!="No Data",1,IF(#REF!&lt;&gt;"",1,0))</f>
        <v>#REF!</v>
      </c>
      <c r="P156" s="35" t="e">
        <f>IF('Crisis Indicator Data'!#REF!="No Data",1,IF(#REF!&lt;&gt;"",1,0))</f>
        <v>#REF!</v>
      </c>
      <c r="Q156" s="35" t="e">
        <f>IF('Crisis Indicator Data'!#REF!="No Data",1,IF(#REF!&lt;&gt;"",1,0))</f>
        <v>#REF!</v>
      </c>
      <c r="R156" s="35" t="e">
        <f>IF('Crisis Indicator Data'!#REF!="No Data",1,IF(#REF!&lt;&gt;"",1,0))</f>
        <v>#REF!</v>
      </c>
      <c r="S156" s="35" t="e">
        <f>IF('Crisis Indicator Data'!#REF!="No Data",1,IF(#REF!&lt;&gt;"",1,0))</f>
        <v>#REF!</v>
      </c>
      <c r="T156" s="35" t="e">
        <f>IF('Crisis Indicator Data'!#REF!="No Data",1,IF(#REF!&lt;&gt;"",1,0))</f>
        <v>#REF!</v>
      </c>
      <c r="U156" s="35" t="e">
        <f>IF('Crisis Indicator Data'!#REF!="No Data",1,IF(#REF!&lt;&gt;"",1,0))</f>
        <v>#REF!</v>
      </c>
      <c r="V156" s="35" t="e">
        <f>IF('Crisis Indicator Data'!#REF!="No Data",1,IF(#REF!&lt;&gt;"",1,0))</f>
        <v>#REF!</v>
      </c>
      <c r="W156" s="35" t="e">
        <f>IF('Crisis Indicator Data'!#REF!="No Data",1,IF(#REF!&lt;&gt;"",1,0))</f>
        <v>#REF!</v>
      </c>
      <c r="X156" s="35" t="e">
        <f>IF('Crisis Indicator Data'!#REF!="No Data",1,IF(#REF!&lt;&gt;"",1,0))</f>
        <v>#REF!</v>
      </c>
      <c r="Y156" s="35" t="e">
        <f>IF('Crisis Indicator Data'!#REF!="No Data",1,IF(#REF!&lt;&gt;"",1,0))</f>
        <v>#REF!</v>
      </c>
      <c r="Z156" s="35" t="e">
        <f>IF('Crisis Indicator Data'!#REF!="No Data",1,IF(#REF!&lt;&gt;"",1,0))</f>
        <v>#REF!</v>
      </c>
      <c r="AA156" s="35" t="e">
        <f>IF('Crisis Indicator Data'!#REF!="No Data",1,IF(#REF!&lt;&gt;"",1,0))</f>
        <v>#REF!</v>
      </c>
      <c r="AB156" s="35" t="e">
        <f>IF('Crisis Indicator Data'!#REF!="No Data",1,IF(#REF!&lt;&gt;"",1,0))</f>
        <v>#REF!</v>
      </c>
      <c r="AC156" s="35" t="e">
        <f>IF('Crisis Indicator Data'!#REF!="No Data",1,IF(#REF!&lt;&gt;"",1,0))</f>
        <v>#REF!</v>
      </c>
      <c r="AD156" s="35" t="e">
        <f>IF('Crisis Indicator Data'!#REF!="No Data",1,IF(#REF!&lt;&gt;"",1,0))</f>
        <v>#REF!</v>
      </c>
      <c r="AE156" s="35" t="e">
        <f>IF('Crisis Indicator Data'!#REF!="No Data",1,IF(#REF!&lt;&gt;"",1,0))</f>
        <v>#REF!</v>
      </c>
      <c r="AF156" s="35" t="e">
        <f>IF('Crisis Indicator Data'!#REF!="No Data",1,IF(#REF!&lt;&gt;"",1,0))</f>
        <v>#REF!</v>
      </c>
      <c r="AG156" s="35" t="e">
        <f>IF('Crisis Indicator Data'!#REF!="No Data",1,IF(#REF!&lt;&gt;"",1,0))</f>
        <v>#REF!</v>
      </c>
      <c r="AH156" s="35" t="e">
        <f>IF('Crisis Indicator Data'!#REF!="No Data",1,IF(#REF!&lt;&gt;"",1,0))</f>
        <v>#REF!</v>
      </c>
      <c r="AI156" s="35" t="e">
        <f>IF('Crisis Indicator Data'!#REF!="No Data",1,IF(#REF!&lt;&gt;"",1,0))</f>
        <v>#REF!</v>
      </c>
      <c r="AJ156" s="35" t="e">
        <f>IF('Crisis Indicator Data'!#REF!="No Data",1,IF(#REF!&lt;&gt;"",1,0))</f>
        <v>#REF!</v>
      </c>
      <c r="AK156" s="35" t="e">
        <f>IF('Crisis Indicator Data'!#REF!="No Data",1,IF(#REF!&lt;&gt;"",1,0))</f>
        <v>#REF!</v>
      </c>
      <c r="AL156" s="35" t="e">
        <f>IF('Crisis Indicator Data'!#REF!="No Data",1,IF(#REF!&lt;&gt;"",1,0))</f>
        <v>#REF!</v>
      </c>
      <c r="AM156" s="35" t="e">
        <f>IF('Crisis Indicator Data'!#REF!="No Data",1,IF(#REF!&lt;&gt;"",1,0))</f>
        <v>#REF!</v>
      </c>
      <c r="AN156" s="35" t="e">
        <f>IF('Crisis Indicator Data'!#REF!="No Data",1,IF(#REF!&lt;&gt;"",1,0))</f>
        <v>#REF!</v>
      </c>
      <c r="AO156" s="35" t="e">
        <f>IF('Crisis Indicator Data'!#REF!="No Data",1,IF(#REF!&lt;&gt;"",1,0))</f>
        <v>#REF!</v>
      </c>
      <c r="AP156" s="35" t="e">
        <f>IF('Crisis Indicator Data'!#REF!="No Data",1,IF(#REF!&lt;&gt;"",1,0))</f>
        <v>#REF!</v>
      </c>
      <c r="AQ156" s="35" t="e">
        <f>IF('Crisis Indicator Data'!#REF!="No Data",1,IF(#REF!&lt;&gt;"",1,0))</f>
        <v>#REF!</v>
      </c>
      <c r="AR156" s="35" t="e">
        <f>IF('Crisis Indicator Data'!#REF!="No Data",1,IF(#REF!&lt;&gt;"",1,0))</f>
        <v>#REF!</v>
      </c>
      <c r="AS156" s="35" t="e">
        <f>IF('Crisis Indicator Data'!#REF!="No Data",1,IF(#REF!&lt;&gt;"",1,0))</f>
        <v>#REF!</v>
      </c>
      <c r="AT156" s="35" t="e">
        <f>IF('Crisis Indicator Data'!#REF!="No Data",1,IF(#REF!&lt;&gt;"",1,0))</f>
        <v>#REF!</v>
      </c>
      <c r="AU156" s="35" t="e">
        <f>IF('Crisis Indicator Data'!#REF!="No Data",1,IF(#REF!&lt;&gt;"",1,0))</f>
        <v>#REF!</v>
      </c>
      <c r="AV156" s="35" t="e">
        <f>IF('Crisis Indicator Data'!#REF!="No Data",1,IF(#REF!&lt;&gt;"",1,0))</f>
        <v>#REF!</v>
      </c>
      <c r="AW156" s="35" t="e">
        <f>IF('Crisis Indicator Data'!#REF!="No Data",1,IF(#REF!&lt;&gt;"",1,0))</f>
        <v>#REF!</v>
      </c>
      <c r="AX156" s="35" t="e">
        <f>IF('Crisis Indicator Data'!#REF!="No Data",1,IF(#REF!&lt;&gt;"",1,0))</f>
        <v>#REF!</v>
      </c>
      <c r="AY156" s="35" t="e">
        <f>IF('Crisis Indicator Data'!#REF!="No Data",1,IF(#REF!&lt;&gt;"",1,0))</f>
        <v>#REF!</v>
      </c>
      <c r="AZ156" s="35" t="e">
        <f>IF('Crisis Indicator Data'!#REF!="No Data",1,IF(#REF!&lt;&gt;"",1,0))</f>
        <v>#REF!</v>
      </c>
      <c r="BA156" t="e">
        <f t="shared" si="4"/>
        <v>#REF!</v>
      </c>
      <c r="BB156" s="37" t="e">
        <f t="shared" si="5"/>
        <v>#REF!</v>
      </c>
    </row>
    <row r="157" spans="1:54" x14ac:dyDescent="0.35">
      <c r="A157" t="s">
        <v>293</v>
      </c>
      <c r="B157" s="35" t="e">
        <f>IF('Crisis Indicator Data'!#REF!="No Data",1,IF(#REF!&lt;&gt;"",1,0))</f>
        <v>#REF!</v>
      </c>
      <c r="C157" s="35" t="e">
        <f>IF('Crisis Indicator Data'!#REF!="No Data",1,IF(#REF!&lt;&gt;"",1,0))</f>
        <v>#REF!</v>
      </c>
      <c r="D157" s="35" t="e">
        <f>IF('Crisis Indicator Data'!#REF!="No Data",1,IF(#REF!&lt;&gt;"",1,0))</f>
        <v>#REF!</v>
      </c>
      <c r="E157" s="35" t="e">
        <f>IF('Crisis Indicator Data'!#REF!="No Data",1,IF(#REF!&lt;&gt;"",1,0))</f>
        <v>#REF!</v>
      </c>
      <c r="F157" s="35" t="e">
        <f>IF('Crisis Indicator Data'!#REF!="No Data",1,IF(#REF!&lt;&gt;"",1,0))</f>
        <v>#REF!</v>
      </c>
      <c r="G157" s="35" t="e">
        <f>IF('Crisis Indicator Data'!#REF!="No Data",1,IF(#REF!&lt;&gt;"",1,0))</f>
        <v>#REF!</v>
      </c>
      <c r="H157" s="35" t="e">
        <f>IF('Crisis Indicator Data'!#REF!="No Data",1,IF(#REF!&lt;&gt;"",1,0))</f>
        <v>#REF!</v>
      </c>
      <c r="I157" s="35" t="e">
        <f>IF('Crisis Indicator Data'!#REF!="No Data",1,IF(#REF!&lt;&gt;"",1,0))</f>
        <v>#REF!</v>
      </c>
      <c r="J157" s="35" t="e">
        <f>IF('Crisis Indicator Data'!#REF!="No Data",1,IF(#REF!&lt;&gt;"",1,0))</f>
        <v>#REF!</v>
      </c>
      <c r="K157" s="35" t="e">
        <f>IF('Crisis Indicator Data'!#REF!="No Data",1,IF(#REF!&lt;&gt;"",1,0))</f>
        <v>#REF!</v>
      </c>
      <c r="L157" s="35" t="e">
        <f>IF('Crisis Indicator Data'!#REF!="No Data",1,IF(#REF!&lt;&gt;"",1,0))</f>
        <v>#REF!</v>
      </c>
      <c r="M157" s="35" t="e">
        <f>IF('Crisis Indicator Data'!#REF!="No Data",1,IF(#REF!&lt;&gt;"",1,0))</f>
        <v>#REF!</v>
      </c>
      <c r="N157" s="35" t="e">
        <f>IF('Crisis Indicator Data'!#REF!="No Data",1,IF(#REF!&lt;&gt;"",1,0))</f>
        <v>#REF!</v>
      </c>
      <c r="O157" s="35" t="e">
        <f>IF('Crisis Indicator Data'!#REF!="No Data",1,IF(#REF!&lt;&gt;"",1,0))</f>
        <v>#REF!</v>
      </c>
      <c r="P157" s="35" t="e">
        <f>IF('Crisis Indicator Data'!#REF!="No Data",1,IF(#REF!&lt;&gt;"",1,0))</f>
        <v>#REF!</v>
      </c>
      <c r="Q157" s="35" t="e">
        <f>IF('Crisis Indicator Data'!#REF!="No Data",1,IF(#REF!&lt;&gt;"",1,0))</f>
        <v>#REF!</v>
      </c>
      <c r="R157" s="35" t="e">
        <f>IF('Crisis Indicator Data'!#REF!="No Data",1,IF(#REF!&lt;&gt;"",1,0))</f>
        <v>#REF!</v>
      </c>
      <c r="S157" s="35" t="e">
        <f>IF('Crisis Indicator Data'!#REF!="No Data",1,IF(#REF!&lt;&gt;"",1,0))</f>
        <v>#REF!</v>
      </c>
      <c r="T157" s="35" t="e">
        <f>IF('Crisis Indicator Data'!#REF!="No Data",1,IF(#REF!&lt;&gt;"",1,0))</f>
        <v>#REF!</v>
      </c>
      <c r="U157" s="35" t="e">
        <f>IF('Crisis Indicator Data'!#REF!="No Data",1,IF(#REF!&lt;&gt;"",1,0))</f>
        <v>#REF!</v>
      </c>
      <c r="V157" s="35" t="e">
        <f>IF('Crisis Indicator Data'!#REF!="No Data",1,IF(#REF!&lt;&gt;"",1,0))</f>
        <v>#REF!</v>
      </c>
      <c r="W157" s="35" t="e">
        <f>IF('Crisis Indicator Data'!#REF!="No Data",1,IF(#REF!&lt;&gt;"",1,0))</f>
        <v>#REF!</v>
      </c>
      <c r="X157" s="35" t="e">
        <f>IF('Crisis Indicator Data'!#REF!="No Data",1,IF(#REF!&lt;&gt;"",1,0))</f>
        <v>#REF!</v>
      </c>
      <c r="Y157" s="35" t="e">
        <f>IF('Crisis Indicator Data'!#REF!="No Data",1,IF(#REF!&lt;&gt;"",1,0))</f>
        <v>#REF!</v>
      </c>
      <c r="Z157" s="35" t="e">
        <f>IF('Crisis Indicator Data'!#REF!="No Data",1,IF(#REF!&lt;&gt;"",1,0))</f>
        <v>#REF!</v>
      </c>
      <c r="AA157" s="35" t="e">
        <f>IF('Crisis Indicator Data'!#REF!="No Data",1,IF(#REF!&lt;&gt;"",1,0))</f>
        <v>#REF!</v>
      </c>
      <c r="AB157" s="35" t="e">
        <f>IF('Crisis Indicator Data'!#REF!="No Data",1,IF(#REF!&lt;&gt;"",1,0))</f>
        <v>#REF!</v>
      </c>
      <c r="AC157" s="35" t="e">
        <f>IF('Crisis Indicator Data'!#REF!="No Data",1,IF(#REF!&lt;&gt;"",1,0))</f>
        <v>#REF!</v>
      </c>
      <c r="AD157" s="35" t="e">
        <f>IF('Crisis Indicator Data'!#REF!="No Data",1,IF(#REF!&lt;&gt;"",1,0))</f>
        <v>#REF!</v>
      </c>
      <c r="AE157" s="35" t="e">
        <f>IF('Crisis Indicator Data'!#REF!="No Data",1,IF(#REF!&lt;&gt;"",1,0))</f>
        <v>#REF!</v>
      </c>
      <c r="AF157" s="35" t="e">
        <f>IF('Crisis Indicator Data'!#REF!="No Data",1,IF(#REF!&lt;&gt;"",1,0))</f>
        <v>#REF!</v>
      </c>
      <c r="AG157" s="35" t="e">
        <f>IF('Crisis Indicator Data'!#REF!="No Data",1,IF(#REF!&lt;&gt;"",1,0))</f>
        <v>#REF!</v>
      </c>
      <c r="AH157" s="35" t="e">
        <f>IF('Crisis Indicator Data'!#REF!="No Data",1,IF(#REF!&lt;&gt;"",1,0))</f>
        <v>#REF!</v>
      </c>
      <c r="AI157" s="35" t="e">
        <f>IF('Crisis Indicator Data'!#REF!="No Data",1,IF(#REF!&lt;&gt;"",1,0))</f>
        <v>#REF!</v>
      </c>
      <c r="AJ157" s="35" t="e">
        <f>IF('Crisis Indicator Data'!#REF!="No Data",1,IF(#REF!&lt;&gt;"",1,0))</f>
        <v>#REF!</v>
      </c>
      <c r="AK157" s="35" t="e">
        <f>IF('Crisis Indicator Data'!#REF!="No Data",1,IF(#REF!&lt;&gt;"",1,0))</f>
        <v>#REF!</v>
      </c>
      <c r="AL157" s="35" t="e">
        <f>IF('Crisis Indicator Data'!#REF!="No Data",1,IF(#REF!&lt;&gt;"",1,0))</f>
        <v>#REF!</v>
      </c>
      <c r="AM157" s="35" t="e">
        <f>IF('Crisis Indicator Data'!#REF!="No Data",1,IF(#REF!&lt;&gt;"",1,0))</f>
        <v>#REF!</v>
      </c>
      <c r="AN157" s="35" t="e">
        <f>IF('Crisis Indicator Data'!#REF!="No Data",1,IF(#REF!&lt;&gt;"",1,0))</f>
        <v>#REF!</v>
      </c>
      <c r="AO157" s="35" t="e">
        <f>IF('Crisis Indicator Data'!#REF!="No Data",1,IF(#REF!&lt;&gt;"",1,0))</f>
        <v>#REF!</v>
      </c>
      <c r="AP157" s="35" t="e">
        <f>IF('Crisis Indicator Data'!#REF!="No Data",1,IF(#REF!&lt;&gt;"",1,0))</f>
        <v>#REF!</v>
      </c>
      <c r="AQ157" s="35" t="e">
        <f>IF('Crisis Indicator Data'!#REF!="No Data",1,IF(#REF!&lt;&gt;"",1,0))</f>
        <v>#REF!</v>
      </c>
      <c r="AR157" s="35" t="e">
        <f>IF('Crisis Indicator Data'!#REF!="No Data",1,IF(#REF!&lt;&gt;"",1,0))</f>
        <v>#REF!</v>
      </c>
      <c r="AS157" s="35" t="e">
        <f>IF('Crisis Indicator Data'!#REF!="No Data",1,IF(#REF!&lt;&gt;"",1,0))</f>
        <v>#REF!</v>
      </c>
      <c r="AT157" s="35" t="e">
        <f>IF('Crisis Indicator Data'!#REF!="No Data",1,IF(#REF!&lt;&gt;"",1,0))</f>
        <v>#REF!</v>
      </c>
      <c r="AU157" s="35" t="e">
        <f>IF('Crisis Indicator Data'!#REF!="No Data",1,IF(#REF!&lt;&gt;"",1,0))</f>
        <v>#REF!</v>
      </c>
      <c r="AV157" s="35" t="e">
        <f>IF('Crisis Indicator Data'!#REF!="No Data",1,IF(#REF!&lt;&gt;"",1,0))</f>
        <v>#REF!</v>
      </c>
      <c r="AW157" s="35" t="e">
        <f>IF('Crisis Indicator Data'!#REF!="No Data",1,IF(#REF!&lt;&gt;"",1,0))</f>
        <v>#REF!</v>
      </c>
      <c r="AX157" s="35" t="e">
        <f>IF('Crisis Indicator Data'!#REF!="No Data",1,IF(#REF!&lt;&gt;"",1,0))</f>
        <v>#REF!</v>
      </c>
      <c r="AY157" s="35" t="e">
        <f>IF('Crisis Indicator Data'!#REF!="No Data",1,IF(#REF!&lt;&gt;"",1,0))</f>
        <v>#REF!</v>
      </c>
      <c r="AZ157" s="35" t="e">
        <f>IF('Crisis Indicator Data'!#REF!="No Data",1,IF(#REF!&lt;&gt;"",1,0))</f>
        <v>#REF!</v>
      </c>
      <c r="BA157" t="e">
        <f t="shared" si="4"/>
        <v>#REF!</v>
      </c>
      <c r="BB157" s="37" t="e">
        <f t="shared" si="5"/>
        <v>#REF!</v>
      </c>
    </row>
    <row r="158" spans="1:54" x14ac:dyDescent="0.35">
      <c r="A158" t="s">
        <v>295</v>
      </c>
      <c r="B158" s="35" t="e">
        <f>IF('Crisis Indicator Data'!#REF!="No Data",1,IF(#REF!&lt;&gt;"",1,0))</f>
        <v>#REF!</v>
      </c>
      <c r="C158" s="35" t="e">
        <f>IF('Crisis Indicator Data'!#REF!="No Data",1,IF(#REF!&lt;&gt;"",1,0))</f>
        <v>#REF!</v>
      </c>
      <c r="D158" s="35" t="e">
        <f>IF('Crisis Indicator Data'!#REF!="No Data",1,IF(#REF!&lt;&gt;"",1,0))</f>
        <v>#REF!</v>
      </c>
      <c r="E158" s="35" t="e">
        <f>IF('Crisis Indicator Data'!#REF!="No Data",1,IF(#REF!&lt;&gt;"",1,0))</f>
        <v>#REF!</v>
      </c>
      <c r="F158" s="35" t="e">
        <f>IF('Crisis Indicator Data'!#REF!="No Data",1,IF(#REF!&lt;&gt;"",1,0))</f>
        <v>#REF!</v>
      </c>
      <c r="G158" s="35" t="e">
        <f>IF('Crisis Indicator Data'!#REF!="No Data",1,IF(#REF!&lt;&gt;"",1,0))</f>
        <v>#REF!</v>
      </c>
      <c r="H158" s="35" t="e">
        <f>IF('Crisis Indicator Data'!#REF!="No Data",1,IF(#REF!&lt;&gt;"",1,0))</f>
        <v>#REF!</v>
      </c>
      <c r="I158" s="35" t="e">
        <f>IF('Crisis Indicator Data'!#REF!="No Data",1,IF(#REF!&lt;&gt;"",1,0))</f>
        <v>#REF!</v>
      </c>
      <c r="J158" s="35" t="e">
        <f>IF('Crisis Indicator Data'!#REF!="No Data",1,IF(#REF!&lt;&gt;"",1,0))</f>
        <v>#REF!</v>
      </c>
      <c r="K158" s="35" t="e">
        <f>IF('Crisis Indicator Data'!#REF!="No Data",1,IF(#REF!&lt;&gt;"",1,0))</f>
        <v>#REF!</v>
      </c>
      <c r="L158" s="35" t="e">
        <f>IF('Crisis Indicator Data'!#REF!="No Data",1,IF(#REF!&lt;&gt;"",1,0))</f>
        <v>#REF!</v>
      </c>
      <c r="M158" s="35" t="e">
        <f>IF('Crisis Indicator Data'!#REF!="No Data",1,IF(#REF!&lt;&gt;"",1,0))</f>
        <v>#REF!</v>
      </c>
      <c r="N158" s="35" t="e">
        <f>IF('Crisis Indicator Data'!#REF!="No Data",1,IF(#REF!&lt;&gt;"",1,0))</f>
        <v>#REF!</v>
      </c>
      <c r="O158" s="35" t="e">
        <f>IF('Crisis Indicator Data'!#REF!="No Data",1,IF(#REF!&lt;&gt;"",1,0))</f>
        <v>#REF!</v>
      </c>
      <c r="P158" s="35" t="e">
        <f>IF('Crisis Indicator Data'!#REF!="No Data",1,IF(#REF!&lt;&gt;"",1,0))</f>
        <v>#REF!</v>
      </c>
      <c r="Q158" s="35" t="e">
        <f>IF('Crisis Indicator Data'!#REF!="No Data",1,IF(#REF!&lt;&gt;"",1,0))</f>
        <v>#REF!</v>
      </c>
      <c r="R158" s="35" t="e">
        <f>IF('Crisis Indicator Data'!#REF!="No Data",1,IF(#REF!&lt;&gt;"",1,0))</f>
        <v>#REF!</v>
      </c>
      <c r="S158" s="35" t="e">
        <f>IF('Crisis Indicator Data'!#REF!="No Data",1,IF(#REF!&lt;&gt;"",1,0))</f>
        <v>#REF!</v>
      </c>
      <c r="T158" s="35" t="e">
        <f>IF('Crisis Indicator Data'!#REF!="No Data",1,IF(#REF!&lt;&gt;"",1,0))</f>
        <v>#REF!</v>
      </c>
      <c r="U158" s="35" t="e">
        <f>IF('Crisis Indicator Data'!#REF!="No Data",1,IF(#REF!&lt;&gt;"",1,0))</f>
        <v>#REF!</v>
      </c>
      <c r="V158" s="35" t="e">
        <f>IF('Crisis Indicator Data'!#REF!="No Data",1,IF(#REF!&lt;&gt;"",1,0))</f>
        <v>#REF!</v>
      </c>
      <c r="W158" s="35" t="e">
        <f>IF('Crisis Indicator Data'!#REF!="No Data",1,IF(#REF!&lt;&gt;"",1,0))</f>
        <v>#REF!</v>
      </c>
      <c r="X158" s="35" t="e">
        <f>IF('Crisis Indicator Data'!#REF!="No Data",1,IF(#REF!&lt;&gt;"",1,0))</f>
        <v>#REF!</v>
      </c>
      <c r="Y158" s="35" t="e">
        <f>IF('Crisis Indicator Data'!#REF!="No Data",1,IF(#REF!&lt;&gt;"",1,0))</f>
        <v>#REF!</v>
      </c>
      <c r="Z158" s="35" t="e">
        <f>IF('Crisis Indicator Data'!#REF!="No Data",1,IF(#REF!&lt;&gt;"",1,0))</f>
        <v>#REF!</v>
      </c>
      <c r="AA158" s="35" t="e">
        <f>IF('Crisis Indicator Data'!#REF!="No Data",1,IF(#REF!&lt;&gt;"",1,0))</f>
        <v>#REF!</v>
      </c>
      <c r="AB158" s="35" t="e">
        <f>IF('Crisis Indicator Data'!#REF!="No Data",1,IF(#REF!&lt;&gt;"",1,0))</f>
        <v>#REF!</v>
      </c>
      <c r="AC158" s="35" t="e">
        <f>IF('Crisis Indicator Data'!#REF!="No Data",1,IF(#REF!&lt;&gt;"",1,0))</f>
        <v>#REF!</v>
      </c>
      <c r="AD158" s="35" t="e">
        <f>IF('Crisis Indicator Data'!#REF!="No Data",1,IF(#REF!&lt;&gt;"",1,0))</f>
        <v>#REF!</v>
      </c>
      <c r="AE158" s="35" t="e">
        <f>IF('Crisis Indicator Data'!#REF!="No Data",1,IF(#REF!&lt;&gt;"",1,0))</f>
        <v>#REF!</v>
      </c>
      <c r="AF158" s="35" t="e">
        <f>IF('Crisis Indicator Data'!#REF!="No Data",1,IF(#REF!&lt;&gt;"",1,0))</f>
        <v>#REF!</v>
      </c>
      <c r="AG158" s="35" t="e">
        <f>IF('Crisis Indicator Data'!#REF!="No Data",1,IF(#REF!&lt;&gt;"",1,0))</f>
        <v>#REF!</v>
      </c>
      <c r="AH158" s="35" t="e">
        <f>IF('Crisis Indicator Data'!#REF!="No Data",1,IF(#REF!&lt;&gt;"",1,0))</f>
        <v>#REF!</v>
      </c>
      <c r="AI158" s="35" t="e">
        <f>IF('Crisis Indicator Data'!#REF!="No Data",1,IF(#REF!&lt;&gt;"",1,0))</f>
        <v>#REF!</v>
      </c>
      <c r="AJ158" s="35" t="e">
        <f>IF('Crisis Indicator Data'!#REF!="No Data",1,IF(#REF!&lt;&gt;"",1,0))</f>
        <v>#REF!</v>
      </c>
      <c r="AK158" s="35" t="e">
        <f>IF('Crisis Indicator Data'!#REF!="No Data",1,IF(#REF!&lt;&gt;"",1,0))</f>
        <v>#REF!</v>
      </c>
      <c r="AL158" s="35" t="e">
        <f>IF('Crisis Indicator Data'!#REF!="No Data",1,IF(#REF!&lt;&gt;"",1,0))</f>
        <v>#REF!</v>
      </c>
      <c r="AM158" s="35" t="e">
        <f>IF('Crisis Indicator Data'!#REF!="No Data",1,IF(#REF!&lt;&gt;"",1,0))</f>
        <v>#REF!</v>
      </c>
      <c r="AN158" s="35" t="e">
        <f>IF('Crisis Indicator Data'!#REF!="No Data",1,IF(#REF!&lt;&gt;"",1,0))</f>
        <v>#REF!</v>
      </c>
      <c r="AO158" s="35" t="e">
        <f>IF('Crisis Indicator Data'!#REF!="No Data",1,IF(#REF!&lt;&gt;"",1,0))</f>
        <v>#REF!</v>
      </c>
      <c r="AP158" s="35" t="e">
        <f>IF('Crisis Indicator Data'!#REF!="No Data",1,IF(#REF!&lt;&gt;"",1,0))</f>
        <v>#REF!</v>
      </c>
      <c r="AQ158" s="35" t="e">
        <f>IF('Crisis Indicator Data'!#REF!="No Data",1,IF(#REF!&lt;&gt;"",1,0))</f>
        <v>#REF!</v>
      </c>
      <c r="AR158" s="35" t="e">
        <f>IF('Crisis Indicator Data'!#REF!="No Data",1,IF(#REF!&lt;&gt;"",1,0))</f>
        <v>#REF!</v>
      </c>
      <c r="AS158" s="35" t="e">
        <f>IF('Crisis Indicator Data'!#REF!="No Data",1,IF(#REF!&lt;&gt;"",1,0))</f>
        <v>#REF!</v>
      </c>
      <c r="AT158" s="35" t="e">
        <f>IF('Crisis Indicator Data'!#REF!="No Data",1,IF(#REF!&lt;&gt;"",1,0))</f>
        <v>#REF!</v>
      </c>
      <c r="AU158" s="35" t="e">
        <f>IF('Crisis Indicator Data'!#REF!="No Data",1,IF(#REF!&lt;&gt;"",1,0))</f>
        <v>#REF!</v>
      </c>
      <c r="AV158" s="35" t="e">
        <f>IF('Crisis Indicator Data'!#REF!="No Data",1,IF(#REF!&lt;&gt;"",1,0))</f>
        <v>#REF!</v>
      </c>
      <c r="AW158" s="35" t="e">
        <f>IF('Crisis Indicator Data'!#REF!="No Data",1,IF(#REF!&lt;&gt;"",1,0))</f>
        <v>#REF!</v>
      </c>
      <c r="AX158" s="35" t="e">
        <f>IF('Crisis Indicator Data'!#REF!="No Data",1,IF(#REF!&lt;&gt;"",1,0))</f>
        <v>#REF!</v>
      </c>
      <c r="AY158" s="35" t="e">
        <f>IF('Crisis Indicator Data'!#REF!="No Data",1,IF(#REF!&lt;&gt;"",1,0))</f>
        <v>#REF!</v>
      </c>
      <c r="AZ158" s="35" t="e">
        <f>IF('Crisis Indicator Data'!#REF!="No Data",1,IF(#REF!&lt;&gt;"",1,0))</f>
        <v>#REF!</v>
      </c>
      <c r="BA158" t="e">
        <f t="shared" si="4"/>
        <v>#REF!</v>
      </c>
      <c r="BB158" s="37" t="e">
        <f t="shared" si="5"/>
        <v>#REF!</v>
      </c>
    </row>
    <row r="159" spans="1:54" x14ac:dyDescent="0.35">
      <c r="A159" t="s">
        <v>298</v>
      </c>
      <c r="B159" s="35" t="e">
        <f>IF('Crisis Indicator Data'!#REF!="No Data",1,IF(#REF!&lt;&gt;"",1,0))</f>
        <v>#REF!</v>
      </c>
      <c r="C159" s="35" t="e">
        <f>IF('Crisis Indicator Data'!#REF!="No Data",1,IF(#REF!&lt;&gt;"",1,0))</f>
        <v>#REF!</v>
      </c>
      <c r="D159" s="35" t="e">
        <f>IF('Crisis Indicator Data'!#REF!="No Data",1,IF(#REF!&lt;&gt;"",1,0))</f>
        <v>#REF!</v>
      </c>
      <c r="E159" s="35" t="e">
        <f>IF('Crisis Indicator Data'!#REF!="No Data",1,IF(#REF!&lt;&gt;"",1,0))</f>
        <v>#REF!</v>
      </c>
      <c r="F159" s="35" t="e">
        <f>IF('Crisis Indicator Data'!#REF!="No Data",1,IF(#REF!&lt;&gt;"",1,0))</f>
        <v>#REF!</v>
      </c>
      <c r="G159" s="35" t="e">
        <f>IF('Crisis Indicator Data'!#REF!="No Data",1,IF(#REF!&lt;&gt;"",1,0))</f>
        <v>#REF!</v>
      </c>
      <c r="H159" s="35" t="e">
        <f>IF('Crisis Indicator Data'!#REF!="No Data",1,IF(#REF!&lt;&gt;"",1,0))</f>
        <v>#REF!</v>
      </c>
      <c r="I159" s="35" t="e">
        <f>IF('Crisis Indicator Data'!#REF!="No Data",1,IF(#REF!&lt;&gt;"",1,0))</f>
        <v>#REF!</v>
      </c>
      <c r="J159" s="35" t="e">
        <f>IF('Crisis Indicator Data'!#REF!="No Data",1,IF(#REF!&lt;&gt;"",1,0))</f>
        <v>#REF!</v>
      </c>
      <c r="K159" s="35" t="e">
        <f>IF('Crisis Indicator Data'!#REF!="No Data",1,IF(#REF!&lt;&gt;"",1,0))</f>
        <v>#REF!</v>
      </c>
      <c r="L159" s="35" t="e">
        <f>IF('Crisis Indicator Data'!#REF!="No Data",1,IF(#REF!&lt;&gt;"",1,0))</f>
        <v>#REF!</v>
      </c>
      <c r="M159" s="35" t="e">
        <f>IF('Crisis Indicator Data'!#REF!="No Data",1,IF(#REF!&lt;&gt;"",1,0))</f>
        <v>#REF!</v>
      </c>
      <c r="N159" s="35" t="e">
        <f>IF('Crisis Indicator Data'!#REF!="No Data",1,IF(#REF!&lt;&gt;"",1,0))</f>
        <v>#REF!</v>
      </c>
      <c r="O159" s="35" t="e">
        <f>IF('Crisis Indicator Data'!#REF!="No Data",1,IF(#REF!&lt;&gt;"",1,0))</f>
        <v>#REF!</v>
      </c>
      <c r="P159" s="35" t="e">
        <f>IF('Crisis Indicator Data'!#REF!="No Data",1,IF(#REF!&lt;&gt;"",1,0))</f>
        <v>#REF!</v>
      </c>
      <c r="Q159" s="35" t="e">
        <f>IF('Crisis Indicator Data'!#REF!="No Data",1,IF(#REF!&lt;&gt;"",1,0))</f>
        <v>#REF!</v>
      </c>
      <c r="R159" s="35" t="e">
        <f>IF('Crisis Indicator Data'!#REF!="No Data",1,IF(#REF!&lt;&gt;"",1,0))</f>
        <v>#REF!</v>
      </c>
      <c r="S159" s="35" t="e">
        <f>IF('Crisis Indicator Data'!#REF!="No Data",1,IF(#REF!&lt;&gt;"",1,0))</f>
        <v>#REF!</v>
      </c>
      <c r="T159" s="35" t="e">
        <f>IF('Crisis Indicator Data'!#REF!="No Data",1,IF(#REF!&lt;&gt;"",1,0))</f>
        <v>#REF!</v>
      </c>
      <c r="U159" s="35" t="e">
        <f>IF('Crisis Indicator Data'!#REF!="No Data",1,IF(#REF!&lt;&gt;"",1,0))</f>
        <v>#REF!</v>
      </c>
      <c r="V159" s="35" t="e">
        <f>IF('Crisis Indicator Data'!#REF!="No Data",1,IF(#REF!&lt;&gt;"",1,0))</f>
        <v>#REF!</v>
      </c>
      <c r="W159" s="35" t="e">
        <f>IF('Crisis Indicator Data'!#REF!="No Data",1,IF(#REF!&lt;&gt;"",1,0))</f>
        <v>#REF!</v>
      </c>
      <c r="X159" s="35" t="e">
        <f>IF('Crisis Indicator Data'!#REF!="No Data",1,IF(#REF!&lt;&gt;"",1,0))</f>
        <v>#REF!</v>
      </c>
      <c r="Y159" s="35" t="e">
        <f>IF('Crisis Indicator Data'!#REF!="No Data",1,IF(#REF!&lt;&gt;"",1,0))</f>
        <v>#REF!</v>
      </c>
      <c r="Z159" s="35" t="e">
        <f>IF('Crisis Indicator Data'!#REF!="No Data",1,IF(#REF!&lt;&gt;"",1,0))</f>
        <v>#REF!</v>
      </c>
      <c r="AA159" s="35" t="e">
        <f>IF('Crisis Indicator Data'!#REF!="No Data",1,IF(#REF!&lt;&gt;"",1,0))</f>
        <v>#REF!</v>
      </c>
      <c r="AB159" s="35" t="e">
        <f>IF('Crisis Indicator Data'!#REF!="No Data",1,IF(#REF!&lt;&gt;"",1,0))</f>
        <v>#REF!</v>
      </c>
      <c r="AC159" s="35" t="e">
        <f>IF('Crisis Indicator Data'!#REF!="No Data",1,IF(#REF!&lt;&gt;"",1,0))</f>
        <v>#REF!</v>
      </c>
      <c r="AD159" s="35" t="e">
        <f>IF('Crisis Indicator Data'!#REF!="No Data",1,IF(#REF!&lt;&gt;"",1,0))</f>
        <v>#REF!</v>
      </c>
      <c r="AE159" s="35" t="e">
        <f>IF('Crisis Indicator Data'!#REF!="No Data",1,IF(#REF!&lt;&gt;"",1,0))</f>
        <v>#REF!</v>
      </c>
      <c r="AF159" s="35" t="e">
        <f>IF('Crisis Indicator Data'!#REF!="No Data",1,IF(#REF!&lt;&gt;"",1,0))</f>
        <v>#REF!</v>
      </c>
      <c r="AG159" s="35" t="e">
        <f>IF('Crisis Indicator Data'!#REF!="No Data",1,IF(#REF!&lt;&gt;"",1,0))</f>
        <v>#REF!</v>
      </c>
      <c r="AH159" s="35" t="e">
        <f>IF('Crisis Indicator Data'!#REF!="No Data",1,IF(#REF!&lt;&gt;"",1,0))</f>
        <v>#REF!</v>
      </c>
      <c r="AI159" s="35" t="e">
        <f>IF('Crisis Indicator Data'!#REF!="No Data",1,IF(#REF!&lt;&gt;"",1,0))</f>
        <v>#REF!</v>
      </c>
      <c r="AJ159" s="35" t="e">
        <f>IF('Crisis Indicator Data'!#REF!="No Data",1,IF(#REF!&lt;&gt;"",1,0))</f>
        <v>#REF!</v>
      </c>
      <c r="AK159" s="35" t="e">
        <f>IF('Crisis Indicator Data'!#REF!="No Data",1,IF(#REF!&lt;&gt;"",1,0))</f>
        <v>#REF!</v>
      </c>
      <c r="AL159" s="35" t="e">
        <f>IF('Crisis Indicator Data'!#REF!="No Data",1,IF(#REF!&lt;&gt;"",1,0))</f>
        <v>#REF!</v>
      </c>
      <c r="AM159" s="35" t="e">
        <f>IF('Crisis Indicator Data'!#REF!="No Data",1,IF(#REF!&lt;&gt;"",1,0))</f>
        <v>#REF!</v>
      </c>
      <c r="AN159" s="35" t="e">
        <f>IF('Crisis Indicator Data'!#REF!="No Data",1,IF(#REF!&lt;&gt;"",1,0))</f>
        <v>#REF!</v>
      </c>
      <c r="AO159" s="35" t="e">
        <f>IF('Crisis Indicator Data'!#REF!="No Data",1,IF(#REF!&lt;&gt;"",1,0))</f>
        <v>#REF!</v>
      </c>
      <c r="AP159" s="35" t="e">
        <f>IF('Crisis Indicator Data'!#REF!="No Data",1,IF(#REF!&lt;&gt;"",1,0))</f>
        <v>#REF!</v>
      </c>
      <c r="AQ159" s="35" t="e">
        <f>IF('Crisis Indicator Data'!#REF!="No Data",1,IF(#REF!&lt;&gt;"",1,0))</f>
        <v>#REF!</v>
      </c>
      <c r="AR159" s="35" t="e">
        <f>IF('Crisis Indicator Data'!#REF!="No Data",1,IF(#REF!&lt;&gt;"",1,0))</f>
        <v>#REF!</v>
      </c>
      <c r="AS159" s="35" t="e">
        <f>IF('Crisis Indicator Data'!#REF!="No Data",1,IF(#REF!&lt;&gt;"",1,0))</f>
        <v>#REF!</v>
      </c>
      <c r="AT159" s="35" t="e">
        <f>IF('Crisis Indicator Data'!#REF!="No Data",1,IF(#REF!&lt;&gt;"",1,0))</f>
        <v>#REF!</v>
      </c>
      <c r="AU159" s="35" t="e">
        <f>IF('Crisis Indicator Data'!#REF!="No Data",1,IF(#REF!&lt;&gt;"",1,0))</f>
        <v>#REF!</v>
      </c>
      <c r="AV159" s="35" t="e">
        <f>IF('Crisis Indicator Data'!#REF!="No Data",1,IF(#REF!&lt;&gt;"",1,0))</f>
        <v>#REF!</v>
      </c>
      <c r="AW159" s="35" t="e">
        <f>IF('Crisis Indicator Data'!#REF!="No Data",1,IF(#REF!&lt;&gt;"",1,0))</f>
        <v>#REF!</v>
      </c>
      <c r="AX159" s="35" t="e">
        <f>IF('Crisis Indicator Data'!#REF!="No Data",1,IF(#REF!&lt;&gt;"",1,0))</f>
        <v>#REF!</v>
      </c>
      <c r="AY159" s="35" t="e">
        <f>IF('Crisis Indicator Data'!#REF!="No Data",1,IF(#REF!&lt;&gt;"",1,0))</f>
        <v>#REF!</v>
      </c>
      <c r="AZ159" s="35" t="e">
        <f>IF('Crisis Indicator Data'!#REF!="No Data",1,IF(#REF!&lt;&gt;"",1,0))</f>
        <v>#REF!</v>
      </c>
      <c r="BA159" t="e">
        <f t="shared" si="4"/>
        <v>#REF!</v>
      </c>
      <c r="BB159" s="37" t="e">
        <f t="shared" si="5"/>
        <v>#REF!</v>
      </c>
    </row>
    <row r="160" spans="1:54" x14ac:dyDescent="0.35">
      <c r="A160" t="s">
        <v>300</v>
      </c>
      <c r="B160" s="35" t="e">
        <f>IF('Crisis Indicator Data'!#REF!="No Data",1,IF(#REF!&lt;&gt;"",1,0))</f>
        <v>#REF!</v>
      </c>
      <c r="C160" s="35" t="e">
        <f>IF('Crisis Indicator Data'!#REF!="No Data",1,IF(#REF!&lt;&gt;"",1,0))</f>
        <v>#REF!</v>
      </c>
      <c r="D160" s="35" t="e">
        <f>IF('Crisis Indicator Data'!#REF!="No Data",1,IF(#REF!&lt;&gt;"",1,0))</f>
        <v>#REF!</v>
      </c>
      <c r="E160" s="35" t="e">
        <f>IF('Crisis Indicator Data'!#REF!="No Data",1,IF(#REF!&lt;&gt;"",1,0))</f>
        <v>#REF!</v>
      </c>
      <c r="F160" s="35" t="e">
        <f>IF('Crisis Indicator Data'!#REF!="No Data",1,IF(#REF!&lt;&gt;"",1,0))</f>
        <v>#REF!</v>
      </c>
      <c r="G160" s="35" t="e">
        <f>IF('Crisis Indicator Data'!#REF!="No Data",1,IF(#REF!&lt;&gt;"",1,0))</f>
        <v>#REF!</v>
      </c>
      <c r="H160" s="35" t="e">
        <f>IF('Crisis Indicator Data'!#REF!="No Data",1,IF(#REF!&lt;&gt;"",1,0))</f>
        <v>#REF!</v>
      </c>
      <c r="I160" s="35" t="e">
        <f>IF('Crisis Indicator Data'!#REF!="No Data",1,IF(#REF!&lt;&gt;"",1,0))</f>
        <v>#REF!</v>
      </c>
      <c r="J160" s="35" t="e">
        <f>IF('Crisis Indicator Data'!#REF!="No Data",1,IF(#REF!&lt;&gt;"",1,0))</f>
        <v>#REF!</v>
      </c>
      <c r="K160" s="35" t="e">
        <f>IF('Crisis Indicator Data'!#REF!="No Data",1,IF(#REF!&lt;&gt;"",1,0))</f>
        <v>#REF!</v>
      </c>
      <c r="L160" s="35" t="e">
        <f>IF('Crisis Indicator Data'!#REF!="No Data",1,IF(#REF!&lt;&gt;"",1,0))</f>
        <v>#REF!</v>
      </c>
      <c r="M160" s="35" t="e">
        <f>IF('Crisis Indicator Data'!#REF!="No Data",1,IF(#REF!&lt;&gt;"",1,0))</f>
        <v>#REF!</v>
      </c>
      <c r="N160" s="35" t="e">
        <f>IF('Crisis Indicator Data'!#REF!="No Data",1,IF(#REF!&lt;&gt;"",1,0))</f>
        <v>#REF!</v>
      </c>
      <c r="O160" s="35" t="e">
        <f>IF('Crisis Indicator Data'!#REF!="No Data",1,IF(#REF!&lt;&gt;"",1,0))</f>
        <v>#REF!</v>
      </c>
      <c r="P160" s="35" t="e">
        <f>IF('Crisis Indicator Data'!#REF!="No Data",1,IF(#REF!&lt;&gt;"",1,0))</f>
        <v>#REF!</v>
      </c>
      <c r="Q160" s="35" t="e">
        <f>IF('Crisis Indicator Data'!#REF!="No Data",1,IF(#REF!&lt;&gt;"",1,0))</f>
        <v>#REF!</v>
      </c>
      <c r="R160" s="35" t="e">
        <f>IF('Crisis Indicator Data'!#REF!="No Data",1,IF(#REF!&lt;&gt;"",1,0))</f>
        <v>#REF!</v>
      </c>
      <c r="S160" s="35" t="e">
        <f>IF('Crisis Indicator Data'!#REF!="No Data",1,IF(#REF!&lt;&gt;"",1,0))</f>
        <v>#REF!</v>
      </c>
      <c r="T160" s="35" t="e">
        <f>IF('Crisis Indicator Data'!#REF!="No Data",1,IF(#REF!&lt;&gt;"",1,0))</f>
        <v>#REF!</v>
      </c>
      <c r="U160" s="35" t="e">
        <f>IF('Crisis Indicator Data'!#REF!="No Data",1,IF(#REF!&lt;&gt;"",1,0))</f>
        <v>#REF!</v>
      </c>
      <c r="V160" s="35" t="e">
        <f>IF('Crisis Indicator Data'!#REF!="No Data",1,IF(#REF!&lt;&gt;"",1,0))</f>
        <v>#REF!</v>
      </c>
      <c r="W160" s="35" t="e">
        <f>IF('Crisis Indicator Data'!#REF!="No Data",1,IF(#REF!&lt;&gt;"",1,0))</f>
        <v>#REF!</v>
      </c>
      <c r="X160" s="35" t="e">
        <f>IF('Crisis Indicator Data'!#REF!="No Data",1,IF(#REF!&lt;&gt;"",1,0))</f>
        <v>#REF!</v>
      </c>
      <c r="Y160" s="35" t="e">
        <f>IF('Crisis Indicator Data'!#REF!="No Data",1,IF(#REF!&lt;&gt;"",1,0))</f>
        <v>#REF!</v>
      </c>
      <c r="Z160" s="35" t="e">
        <f>IF('Crisis Indicator Data'!#REF!="No Data",1,IF(#REF!&lt;&gt;"",1,0))</f>
        <v>#REF!</v>
      </c>
      <c r="AA160" s="35" t="e">
        <f>IF('Crisis Indicator Data'!#REF!="No Data",1,IF(#REF!&lt;&gt;"",1,0))</f>
        <v>#REF!</v>
      </c>
      <c r="AB160" s="35" t="e">
        <f>IF('Crisis Indicator Data'!#REF!="No Data",1,IF(#REF!&lt;&gt;"",1,0))</f>
        <v>#REF!</v>
      </c>
      <c r="AC160" s="35" t="e">
        <f>IF('Crisis Indicator Data'!#REF!="No Data",1,IF(#REF!&lt;&gt;"",1,0))</f>
        <v>#REF!</v>
      </c>
      <c r="AD160" s="35" t="e">
        <f>IF('Crisis Indicator Data'!#REF!="No Data",1,IF(#REF!&lt;&gt;"",1,0))</f>
        <v>#REF!</v>
      </c>
      <c r="AE160" s="35" t="e">
        <f>IF('Crisis Indicator Data'!#REF!="No Data",1,IF(#REF!&lt;&gt;"",1,0))</f>
        <v>#REF!</v>
      </c>
      <c r="AF160" s="35" t="e">
        <f>IF('Crisis Indicator Data'!#REF!="No Data",1,IF(#REF!&lt;&gt;"",1,0))</f>
        <v>#REF!</v>
      </c>
      <c r="AG160" s="35" t="e">
        <f>IF('Crisis Indicator Data'!#REF!="No Data",1,IF(#REF!&lt;&gt;"",1,0))</f>
        <v>#REF!</v>
      </c>
      <c r="AH160" s="35" t="e">
        <f>IF('Crisis Indicator Data'!#REF!="No Data",1,IF(#REF!&lt;&gt;"",1,0))</f>
        <v>#REF!</v>
      </c>
      <c r="AI160" s="35" t="e">
        <f>IF('Crisis Indicator Data'!#REF!="No Data",1,IF(#REF!&lt;&gt;"",1,0))</f>
        <v>#REF!</v>
      </c>
      <c r="AJ160" s="35" t="e">
        <f>IF('Crisis Indicator Data'!#REF!="No Data",1,IF(#REF!&lt;&gt;"",1,0))</f>
        <v>#REF!</v>
      </c>
      <c r="AK160" s="35" t="e">
        <f>IF('Crisis Indicator Data'!#REF!="No Data",1,IF(#REF!&lt;&gt;"",1,0))</f>
        <v>#REF!</v>
      </c>
      <c r="AL160" s="35" t="e">
        <f>IF('Crisis Indicator Data'!#REF!="No Data",1,IF(#REF!&lt;&gt;"",1,0))</f>
        <v>#REF!</v>
      </c>
      <c r="AM160" s="35" t="e">
        <f>IF('Crisis Indicator Data'!#REF!="No Data",1,IF(#REF!&lt;&gt;"",1,0))</f>
        <v>#REF!</v>
      </c>
      <c r="AN160" s="35" t="e">
        <f>IF('Crisis Indicator Data'!#REF!="No Data",1,IF(#REF!&lt;&gt;"",1,0))</f>
        <v>#REF!</v>
      </c>
      <c r="AO160" s="35" t="e">
        <f>IF('Crisis Indicator Data'!#REF!="No Data",1,IF(#REF!&lt;&gt;"",1,0))</f>
        <v>#REF!</v>
      </c>
      <c r="AP160" s="35" t="e">
        <f>IF('Crisis Indicator Data'!#REF!="No Data",1,IF(#REF!&lt;&gt;"",1,0))</f>
        <v>#REF!</v>
      </c>
      <c r="AQ160" s="35" t="e">
        <f>IF('Crisis Indicator Data'!#REF!="No Data",1,IF(#REF!&lt;&gt;"",1,0))</f>
        <v>#REF!</v>
      </c>
      <c r="AR160" s="35" t="e">
        <f>IF('Crisis Indicator Data'!#REF!="No Data",1,IF(#REF!&lt;&gt;"",1,0))</f>
        <v>#REF!</v>
      </c>
      <c r="AS160" s="35" t="e">
        <f>IF('Crisis Indicator Data'!#REF!="No Data",1,IF(#REF!&lt;&gt;"",1,0))</f>
        <v>#REF!</v>
      </c>
      <c r="AT160" s="35" t="e">
        <f>IF('Crisis Indicator Data'!#REF!="No Data",1,IF(#REF!&lt;&gt;"",1,0))</f>
        <v>#REF!</v>
      </c>
      <c r="AU160" s="35" t="e">
        <f>IF('Crisis Indicator Data'!#REF!="No Data",1,IF(#REF!&lt;&gt;"",1,0))</f>
        <v>#REF!</v>
      </c>
      <c r="AV160" s="35" t="e">
        <f>IF('Crisis Indicator Data'!#REF!="No Data",1,IF(#REF!&lt;&gt;"",1,0))</f>
        <v>#REF!</v>
      </c>
      <c r="AW160" s="35" t="e">
        <f>IF('Crisis Indicator Data'!#REF!="No Data",1,IF(#REF!&lt;&gt;"",1,0))</f>
        <v>#REF!</v>
      </c>
      <c r="AX160" s="35" t="e">
        <f>IF('Crisis Indicator Data'!#REF!="No Data",1,IF(#REF!&lt;&gt;"",1,0))</f>
        <v>#REF!</v>
      </c>
      <c r="AY160" s="35" t="e">
        <f>IF('Crisis Indicator Data'!#REF!="No Data",1,IF(#REF!&lt;&gt;"",1,0))</f>
        <v>#REF!</v>
      </c>
      <c r="AZ160" s="35" t="e">
        <f>IF('Crisis Indicator Data'!#REF!="No Data",1,IF(#REF!&lt;&gt;"",1,0))</f>
        <v>#REF!</v>
      </c>
      <c r="BA160" t="e">
        <f t="shared" si="4"/>
        <v>#REF!</v>
      </c>
      <c r="BB160" s="37" t="e">
        <f t="shared" si="5"/>
        <v>#REF!</v>
      </c>
    </row>
    <row r="161" spans="1:54" x14ac:dyDescent="0.35">
      <c r="A161" t="s">
        <v>302</v>
      </c>
      <c r="B161" s="35" t="e">
        <f>IF('Crisis Indicator Data'!#REF!="No Data",1,IF(#REF!&lt;&gt;"",1,0))</f>
        <v>#REF!</v>
      </c>
      <c r="C161" s="35" t="e">
        <f>IF('Crisis Indicator Data'!#REF!="No Data",1,IF(#REF!&lt;&gt;"",1,0))</f>
        <v>#REF!</v>
      </c>
      <c r="D161" s="35" t="e">
        <f>IF('Crisis Indicator Data'!#REF!="No Data",1,IF(#REF!&lt;&gt;"",1,0))</f>
        <v>#REF!</v>
      </c>
      <c r="E161" s="35" t="e">
        <f>IF('Crisis Indicator Data'!#REF!="No Data",1,IF(#REF!&lt;&gt;"",1,0))</f>
        <v>#REF!</v>
      </c>
      <c r="F161" s="35" t="e">
        <f>IF('Crisis Indicator Data'!#REF!="No Data",1,IF(#REF!&lt;&gt;"",1,0))</f>
        <v>#REF!</v>
      </c>
      <c r="G161" s="35" t="e">
        <f>IF('Crisis Indicator Data'!#REF!="No Data",1,IF(#REF!&lt;&gt;"",1,0))</f>
        <v>#REF!</v>
      </c>
      <c r="H161" s="35" t="e">
        <f>IF('Crisis Indicator Data'!#REF!="No Data",1,IF(#REF!&lt;&gt;"",1,0))</f>
        <v>#REF!</v>
      </c>
      <c r="I161" s="35" t="e">
        <f>IF('Crisis Indicator Data'!#REF!="No Data",1,IF(#REF!&lt;&gt;"",1,0))</f>
        <v>#REF!</v>
      </c>
      <c r="J161" s="35" t="e">
        <f>IF('Crisis Indicator Data'!#REF!="No Data",1,IF(#REF!&lt;&gt;"",1,0))</f>
        <v>#REF!</v>
      </c>
      <c r="K161" s="35" t="e">
        <f>IF('Crisis Indicator Data'!#REF!="No Data",1,IF(#REF!&lt;&gt;"",1,0))</f>
        <v>#REF!</v>
      </c>
      <c r="L161" s="35" t="e">
        <f>IF('Crisis Indicator Data'!#REF!="No Data",1,IF(#REF!&lt;&gt;"",1,0))</f>
        <v>#REF!</v>
      </c>
      <c r="M161" s="35" t="e">
        <f>IF('Crisis Indicator Data'!#REF!="No Data",1,IF(#REF!&lt;&gt;"",1,0))</f>
        <v>#REF!</v>
      </c>
      <c r="N161" s="35" t="e">
        <f>IF('Crisis Indicator Data'!#REF!="No Data",1,IF(#REF!&lt;&gt;"",1,0))</f>
        <v>#REF!</v>
      </c>
      <c r="O161" s="35" t="e">
        <f>IF('Crisis Indicator Data'!#REF!="No Data",1,IF(#REF!&lt;&gt;"",1,0))</f>
        <v>#REF!</v>
      </c>
      <c r="P161" s="35" t="e">
        <f>IF('Crisis Indicator Data'!#REF!="No Data",1,IF(#REF!&lt;&gt;"",1,0))</f>
        <v>#REF!</v>
      </c>
      <c r="Q161" s="35" t="e">
        <f>IF('Crisis Indicator Data'!#REF!="No Data",1,IF(#REF!&lt;&gt;"",1,0))</f>
        <v>#REF!</v>
      </c>
      <c r="R161" s="35" t="e">
        <f>IF('Crisis Indicator Data'!#REF!="No Data",1,IF(#REF!&lt;&gt;"",1,0))</f>
        <v>#REF!</v>
      </c>
      <c r="S161" s="35" t="e">
        <f>IF('Crisis Indicator Data'!#REF!="No Data",1,IF(#REF!&lt;&gt;"",1,0))</f>
        <v>#REF!</v>
      </c>
      <c r="T161" s="35" t="e">
        <f>IF('Crisis Indicator Data'!#REF!="No Data",1,IF(#REF!&lt;&gt;"",1,0))</f>
        <v>#REF!</v>
      </c>
      <c r="U161" s="35" t="e">
        <f>IF('Crisis Indicator Data'!#REF!="No Data",1,IF(#REF!&lt;&gt;"",1,0))</f>
        <v>#REF!</v>
      </c>
      <c r="V161" s="35" t="e">
        <f>IF('Crisis Indicator Data'!#REF!="No Data",1,IF(#REF!&lt;&gt;"",1,0))</f>
        <v>#REF!</v>
      </c>
      <c r="W161" s="35" t="e">
        <f>IF('Crisis Indicator Data'!#REF!="No Data",1,IF(#REF!&lt;&gt;"",1,0))</f>
        <v>#REF!</v>
      </c>
      <c r="X161" s="35" t="e">
        <f>IF('Crisis Indicator Data'!#REF!="No Data",1,IF(#REF!&lt;&gt;"",1,0))</f>
        <v>#REF!</v>
      </c>
      <c r="Y161" s="35" t="e">
        <f>IF('Crisis Indicator Data'!#REF!="No Data",1,IF(#REF!&lt;&gt;"",1,0))</f>
        <v>#REF!</v>
      </c>
      <c r="Z161" s="35" t="e">
        <f>IF('Crisis Indicator Data'!#REF!="No Data",1,IF(#REF!&lt;&gt;"",1,0))</f>
        <v>#REF!</v>
      </c>
      <c r="AA161" s="35" t="e">
        <f>IF('Crisis Indicator Data'!#REF!="No Data",1,IF(#REF!&lt;&gt;"",1,0))</f>
        <v>#REF!</v>
      </c>
      <c r="AB161" s="35" t="e">
        <f>IF('Crisis Indicator Data'!#REF!="No Data",1,IF(#REF!&lt;&gt;"",1,0))</f>
        <v>#REF!</v>
      </c>
      <c r="AC161" s="35" t="e">
        <f>IF('Crisis Indicator Data'!#REF!="No Data",1,IF(#REF!&lt;&gt;"",1,0))</f>
        <v>#REF!</v>
      </c>
      <c r="AD161" s="35" t="e">
        <f>IF('Crisis Indicator Data'!#REF!="No Data",1,IF(#REF!&lt;&gt;"",1,0))</f>
        <v>#REF!</v>
      </c>
      <c r="AE161" s="35" t="e">
        <f>IF('Crisis Indicator Data'!#REF!="No Data",1,IF(#REF!&lt;&gt;"",1,0))</f>
        <v>#REF!</v>
      </c>
      <c r="AF161" s="35" t="e">
        <f>IF('Crisis Indicator Data'!#REF!="No Data",1,IF(#REF!&lt;&gt;"",1,0))</f>
        <v>#REF!</v>
      </c>
      <c r="AG161" s="35" t="e">
        <f>IF('Crisis Indicator Data'!#REF!="No Data",1,IF(#REF!&lt;&gt;"",1,0))</f>
        <v>#REF!</v>
      </c>
      <c r="AH161" s="35" t="e">
        <f>IF('Crisis Indicator Data'!#REF!="No Data",1,IF(#REF!&lt;&gt;"",1,0))</f>
        <v>#REF!</v>
      </c>
      <c r="AI161" s="35" t="e">
        <f>IF('Crisis Indicator Data'!#REF!="No Data",1,IF(#REF!&lt;&gt;"",1,0))</f>
        <v>#REF!</v>
      </c>
      <c r="AJ161" s="35" t="e">
        <f>IF('Crisis Indicator Data'!#REF!="No Data",1,IF(#REF!&lt;&gt;"",1,0))</f>
        <v>#REF!</v>
      </c>
      <c r="AK161" s="35" t="e">
        <f>IF('Crisis Indicator Data'!#REF!="No Data",1,IF(#REF!&lt;&gt;"",1,0))</f>
        <v>#REF!</v>
      </c>
      <c r="AL161" s="35" t="e">
        <f>IF('Crisis Indicator Data'!#REF!="No Data",1,IF(#REF!&lt;&gt;"",1,0))</f>
        <v>#REF!</v>
      </c>
      <c r="AM161" s="35" t="e">
        <f>IF('Crisis Indicator Data'!#REF!="No Data",1,IF(#REF!&lt;&gt;"",1,0))</f>
        <v>#REF!</v>
      </c>
      <c r="AN161" s="35" t="e">
        <f>IF('Crisis Indicator Data'!#REF!="No Data",1,IF(#REF!&lt;&gt;"",1,0))</f>
        <v>#REF!</v>
      </c>
      <c r="AO161" s="35" t="e">
        <f>IF('Crisis Indicator Data'!#REF!="No Data",1,IF(#REF!&lt;&gt;"",1,0))</f>
        <v>#REF!</v>
      </c>
      <c r="AP161" s="35" t="e">
        <f>IF('Crisis Indicator Data'!#REF!="No Data",1,IF(#REF!&lt;&gt;"",1,0))</f>
        <v>#REF!</v>
      </c>
      <c r="AQ161" s="35" t="e">
        <f>IF('Crisis Indicator Data'!#REF!="No Data",1,IF(#REF!&lt;&gt;"",1,0))</f>
        <v>#REF!</v>
      </c>
      <c r="AR161" s="35" t="e">
        <f>IF('Crisis Indicator Data'!#REF!="No Data",1,IF(#REF!&lt;&gt;"",1,0))</f>
        <v>#REF!</v>
      </c>
      <c r="AS161" s="35" t="e">
        <f>IF('Crisis Indicator Data'!#REF!="No Data",1,IF(#REF!&lt;&gt;"",1,0))</f>
        <v>#REF!</v>
      </c>
      <c r="AT161" s="35" t="e">
        <f>IF('Crisis Indicator Data'!#REF!="No Data",1,IF(#REF!&lt;&gt;"",1,0))</f>
        <v>#REF!</v>
      </c>
      <c r="AU161" s="35" t="e">
        <f>IF('Crisis Indicator Data'!#REF!="No Data",1,IF(#REF!&lt;&gt;"",1,0))</f>
        <v>#REF!</v>
      </c>
      <c r="AV161" s="35" t="e">
        <f>IF('Crisis Indicator Data'!#REF!="No Data",1,IF(#REF!&lt;&gt;"",1,0))</f>
        <v>#REF!</v>
      </c>
      <c r="AW161" s="35" t="e">
        <f>IF('Crisis Indicator Data'!#REF!="No Data",1,IF(#REF!&lt;&gt;"",1,0))</f>
        <v>#REF!</v>
      </c>
      <c r="AX161" s="35" t="e">
        <f>IF('Crisis Indicator Data'!#REF!="No Data",1,IF(#REF!&lt;&gt;"",1,0))</f>
        <v>#REF!</v>
      </c>
      <c r="AY161" s="35" t="e">
        <f>IF('Crisis Indicator Data'!#REF!="No Data",1,IF(#REF!&lt;&gt;"",1,0))</f>
        <v>#REF!</v>
      </c>
      <c r="AZ161" s="35" t="e">
        <f>IF('Crisis Indicator Data'!#REF!="No Data",1,IF(#REF!&lt;&gt;"",1,0))</f>
        <v>#REF!</v>
      </c>
      <c r="BA161" t="e">
        <f t="shared" si="4"/>
        <v>#REF!</v>
      </c>
      <c r="BB161" s="37" t="e">
        <f t="shared" si="5"/>
        <v>#REF!</v>
      </c>
    </row>
    <row r="162" spans="1:54" x14ac:dyDescent="0.35">
      <c r="A162" t="s">
        <v>304</v>
      </c>
      <c r="B162" s="35" t="e">
        <f>IF('Crisis Indicator Data'!#REF!="No Data",1,IF(#REF!&lt;&gt;"",1,0))</f>
        <v>#REF!</v>
      </c>
      <c r="C162" s="35" t="e">
        <f>IF('Crisis Indicator Data'!#REF!="No Data",1,IF(#REF!&lt;&gt;"",1,0))</f>
        <v>#REF!</v>
      </c>
      <c r="D162" s="35" t="e">
        <f>IF('Crisis Indicator Data'!#REF!="No Data",1,IF(#REF!&lt;&gt;"",1,0))</f>
        <v>#REF!</v>
      </c>
      <c r="E162" s="35" t="e">
        <f>IF('Crisis Indicator Data'!#REF!="No Data",1,IF(#REF!&lt;&gt;"",1,0))</f>
        <v>#REF!</v>
      </c>
      <c r="F162" s="35" t="e">
        <f>IF('Crisis Indicator Data'!#REF!="No Data",1,IF(#REF!&lt;&gt;"",1,0))</f>
        <v>#REF!</v>
      </c>
      <c r="G162" s="35" t="e">
        <f>IF('Crisis Indicator Data'!#REF!="No Data",1,IF(#REF!&lt;&gt;"",1,0))</f>
        <v>#REF!</v>
      </c>
      <c r="H162" s="35" t="e">
        <f>IF('Crisis Indicator Data'!#REF!="No Data",1,IF(#REF!&lt;&gt;"",1,0))</f>
        <v>#REF!</v>
      </c>
      <c r="I162" s="35" t="e">
        <f>IF('Crisis Indicator Data'!#REF!="No Data",1,IF(#REF!&lt;&gt;"",1,0))</f>
        <v>#REF!</v>
      </c>
      <c r="J162" s="35" t="e">
        <f>IF('Crisis Indicator Data'!#REF!="No Data",1,IF(#REF!&lt;&gt;"",1,0))</f>
        <v>#REF!</v>
      </c>
      <c r="K162" s="35" t="e">
        <f>IF('Crisis Indicator Data'!#REF!="No Data",1,IF(#REF!&lt;&gt;"",1,0))</f>
        <v>#REF!</v>
      </c>
      <c r="L162" s="35" t="e">
        <f>IF('Crisis Indicator Data'!#REF!="No Data",1,IF(#REF!&lt;&gt;"",1,0))</f>
        <v>#REF!</v>
      </c>
      <c r="M162" s="35" t="e">
        <f>IF('Crisis Indicator Data'!#REF!="No Data",1,IF(#REF!&lt;&gt;"",1,0))</f>
        <v>#REF!</v>
      </c>
      <c r="N162" s="35" t="e">
        <f>IF('Crisis Indicator Data'!#REF!="No Data",1,IF(#REF!&lt;&gt;"",1,0))</f>
        <v>#REF!</v>
      </c>
      <c r="O162" s="35" t="e">
        <f>IF('Crisis Indicator Data'!#REF!="No Data",1,IF(#REF!&lt;&gt;"",1,0))</f>
        <v>#REF!</v>
      </c>
      <c r="P162" s="35" t="e">
        <f>IF('Crisis Indicator Data'!#REF!="No Data",1,IF(#REF!&lt;&gt;"",1,0))</f>
        <v>#REF!</v>
      </c>
      <c r="Q162" s="35" t="e">
        <f>IF('Crisis Indicator Data'!#REF!="No Data",1,IF(#REF!&lt;&gt;"",1,0))</f>
        <v>#REF!</v>
      </c>
      <c r="R162" s="35" t="e">
        <f>IF('Crisis Indicator Data'!#REF!="No Data",1,IF(#REF!&lt;&gt;"",1,0))</f>
        <v>#REF!</v>
      </c>
      <c r="S162" s="35" t="e">
        <f>IF('Crisis Indicator Data'!#REF!="No Data",1,IF(#REF!&lt;&gt;"",1,0))</f>
        <v>#REF!</v>
      </c>
      <c r="T162" s="35" t="e">
        <f>IF('Crisis Indicator Data'!#REF!="No Data",1,IF(#REF!&lt;&gt;"",1,0))</f>
        <v>#REF!</v>
      </c>
      <c r="U162" s="35" t="e">
        <f>IF('Crisis Indicator Data'!#REF!="No Data",1,IF(#REF!&lt;&gt;"",1,0))</f>
        <v>#REF!</v>
      </c>
      <c r="V162" s="35" t="e">
        <f>IF('Crisis Indicator Data'!#REF!="No Data",1,IF(#REF!&lt;&gt;"",1,0))</f>
        <v>#REF!</v>
      </c>
      <c r="W162" s="35" t="e">
        <f>IF('Crisis Indicator Data'!#REF!="No Data",1,IF(#REF!&lt;&gt;"",1,0))</f>
        <v>#REF!</v>
      </c>
      <c r="X162" s="35" t="e">
        <f>IF('Crisis Indicator Data'!#REF!="No Data",1,IF(#REF!&lt;&gt;"",1,0))</f>
        <v>#REF!</v>
      </c>
      <c r="Y162" s="35" t="e">
        <f>IF('Crisis Indicator Data'!#REF!="No Data",1,IF(#REF!&lt;&gt;"",1,0))</f>
        <v>#REF!</v>
      </c>
      <c r="Z162" s="35" t="e">
        <f>IF('Crisis Indicator Data'!#REF!="No Data",1,IF(#REF!&lt;&gt;"",1,0))</f>
        <v>#REF!</v>
      </c>
      <c r="AA162" s="35" t="e">
        <f>IF('Crisis Indicator Data'!#REF!="No Data",1,IF(#REF!&lt;&gt;"",1,0))</f>
        <v>#REF!</v>
      </c>
      <c r="AB162" s="35" t="e">
        <f>IF('Crisis Indicator Data'!#REF!="No Data",1,IF(#REF!&lt;&gt;"",1,0))</f>
        <v>#REF!</v>
      </c>
      <c r="AC162" s="35" t="e">
        <f>IF('Crisis Indicator Data'!#REF!="No Data",1,IF(#REF!&lt;&gt;"",1,0))</f>
        <v>#REF!</v>
      </c>
      <c r="AD162" s="35" t="e">
        <f>IF('Crisis Indicator Data'!#REF!="No Data",1,IF(#REF!&lt;&gt;"",1,0))</f>
        <v>#REF!</v>
      </c>
      <c r="AE162" s="35" t="e">
        <f>IF('Crisis Indicator Data'!#REF!="No Data",1,IF(#REF!&lt;&gt;"",1,0))</f>
        <v>#REF!</v>
      </c>
      <c r="AF162" s="35" t="e">
        <f>IF('Crisis Indicator Data'!#REF!="No Data",1,IF(#REF!&lt;&gt;"",1,0))</f>
        <v>#REF!</v>
      </c>
      <c r="AG162" s="35" t="e">
        <f>IF('Crisis Indicator Data'!#REF!="No Data",1,IF(#REF!&lt;&gt;"",1,0))</f>
        <v>#REF!</v>
      </c>
      <c r="AH162" s="35" t="e">
        <f>IF('Crisis Indicator Data'!#REF!="No Data",1,IF(#REF!&lt;&gt;"",1,0))</f>
        <v>#REF!</v>
      </c>
      <c r="AI162" s="35" t="e">
        <f>IF('Crisis Indicator Data'!#REF!="No Data",1,IF(#REF!&lt;&gt;"",1,0))</f>
        <v>#REF!</v>
      </c>
      <c r="AJ162" s="35" t="e">
        <f>IF('Crisis Indicator Data'!#REF!="No Data",1,IF(#REF!&lt;&gt;"",1,0))</f>
        <v>#REF!</v>
      </c>
      <c r="AK162" s="35" t="e">
        <f>IF('Crisis Indicator Data'!#REF!="No Data",1,IF(#REF!&lt;&gt;"",1,0))</f>
        <v>#REF!</v>
      </c>
      <c r="AL162" s="35" t="e">
        <f>IF('Crisis Indicator Data'!#REF!="No Data",1,IF(#REF!&lt;&gt;"",1,0))</f>
        <v>#REF!</v>
      </c>
      <c r="AM162" s="35" t="e">
        <f>IF('Crisis Indicator Data'!#REF!="No Data",1,IF(#REF!&lt;&gt;"",1,0))</f>
        <v>#REF!</v>
      </c>
      <c r="AN162" s="35" t="e">
        <f>IF('Crisis Indicator Data'!#REF!="No Data",1,IF(#REF!&lt;&gt;"",1,0))</f>
        <v>#REF!</v>
      </c>
      <c r="AO162" s="35" t="e">
        <f>IF('Crisis Indicator Data'!#REF!="No Data",1,IF(#REF!&lt;&gt;"",1,0))</f>
        <v>#REF!</v>
      </c>
      <c r="AP162" s="35" t="e">
        <f>IF('Crisis Indicator Data'!#REF!="No Data",1,IF(#REF!&lt;&gt;"",1,0))</f>
        <v>#REF!</v>
      </c>
      <c r="AQ162" s="35" t="e">
        <f>IF('Crisis Indicator Data'!#REF!="No Data",1,IF(#REF!&lt;&gt;"",1,0))</f>
        <v>#REF!</v>
      </c>
      <c r="AR162" s="35" t="e">
        <f>IF('Crisis Indicator Data'!#REF!="No Data",1,IF(#REF!&lt;&gt;"",1,0))</f>
        <v>#REF!</v>
      </c>
      <c r="AS162" s="35" t="e">
        <f>IF('Crisis Indicator Data'!#REF!="No Data",1,IF(#REF!&lt;&gt;"",1,0))</f>
        <v>#REF!</v>
      </c>
      <c r="AT162" s="35" t="e">
        <f>IF('Crisis Indicator Data'!#REF!="No Data",1,IF(#REF!&lt;&gt;"",1,0))</f>
        <v>#REF!</v>
      </c>
      <c r="AU162" s="35" t="e">
        <f>IF('Crisis Indicator Data'!#REF!="No Data",1,IF(#REF!&lt;&gt;"",1,0))</f>
        <v>#REF!</v>
      </c>
      <c r="AV162" s="35" t="e">
        <f>IF('Crisis Indicator Data'!#REF!="No Data",1,IF(#REF!&lt;&gt;"",1,0))</f>
        <v>#REF!</v>
      </c>
      <c r="AW162" s="35" t="e">
        <f>IF('Crisis Indicator Data'!#REF!="No Data",1,IF(#REF!&lt;&gt;"",1,0))</f>
        <v>#REF!</v>
      </c>
      <c r="AX162" s="35" t="e">
        <f>IF('Crisis Indicator Data'!#REF!="No Data",1,IF(#REF!&lt;&gt;"",1,0))</f>
        <v>#REF!</v>
      </c>
      <c r="AY162" s="35" t="e">
        <f>IF('Crisis Indicator Data'!#REF!="No Data",1,IF(#REF!&lt;&gt;"",1,0))</f>
        <v>#REF!</v>
      </c>
      <c r="AZ162" s="35" t="e">
        <f>IF('Crisis Indicator Data'!#REF!="No Data",1,IF(#REF!&lt;&gt;"",1,0))</f>
        <v>#REF!</v>
      </c>
      <c r="BA162" t="e">
        <f t="shared" si="4"/>
        <v>#REF!</v>
      </c>
      <c r="BB162" s="37" t="e">
        <f t="shared" si="5"/>
        <v>#REF!</v>
      </c>
    </row>
    <row r="163" spans="1:54" x14ac:dyDescent="0.35">
      <c r="A163" t="s">
        <v>306</v>
      </c>
      <c r="B163" s="35" t="e">
        <f>IF('Crisis Indicator Data'!#REF!="No Data",1,IF(#REF!&lt;&gt;"",1,0))</f>
        <v>#REF!</v>
      </c>
      <c r="C163" s="35" t="e">
        <f>IF('Crisis Indicator Data'!#REF!="No Data",1,IF(#REF!&lt;&gt;"",1,0))</f>
        <v>#REF!</v>
      </c>
      <c r="D163" s="35" t="e">
        <f>IF('Crisis Indicator Data'!#REF!="No Data",1,IF(#REF!&lt;&gt;"",1,0))</f>
        <v>#REF!</v>
      </c>
      <c r="E163" s="35" t="e">
        <f>IF('Crisis Indicator Data'!#REF!="No Data",1,IF(#REF!&lt;&gt;"",1,0))</f>
        <v>#REF!</v>
      </c>
      <c r="F163" s="35" t="e">
        <f>IF('Crisis Indicator Data'!#REF!="No Data",1,IF(#REF!&lt;&gt;"",1,0))</f>
        <v>#REF!</v>
      </c>
      <c r="G163" s="35" t="e">
        <f>IF('Crisis Indicator Data'!#REF!="No Data",1,IF(#REF!&lt;&gt;"",1,0))</f>
        <v>#REF!</v>
      </c>
      <c r="H163" s="35" t="e">
        <f>IF('Crisis Indicator Data'!#REF!="No Data",1,IF(#REF!&lt;&gt;"",1,0))</f>
        <v>#REF!</v>
      </c>
      <c r="I163" s="35" t="e">
        <f>IF('Crisis Indicator Data'!#REF!="No Data",1,IF(#REF!&lt;&gt;"",1,0))</f>
        <v>#REF!</v>
      </c>
      <c r="J163" s="35" t="e">
        <f>IF('Crisis Indicator Data'!#REF!="No Data",1,IF(#REF!&lt;&gt;"",1,0))</f>
        <v>#REF!</v>
      </c>
      <c r="K163" s="35" t="e">
        <f>IF('Crisis Indicator Data'!#REF!="No Data",1,IF(#REF!&lt;&gt;"",1,0))</f>
        <v>#REF!</v>
      </c>
      <c r="L163" s="35" t="e">
        <f>IF('Crisis Indicator Data'!#REF!="No Data",1,IF(#REF!&lt;&gt;"",1,0))</f>
        <v>#REF!</v>
      </c>
      <c r="M163" s="35" t="e">
        <f>IF('Crisis Indicator Data'!#REF!="No Data",1,IF(#REF!&lt;&gt;"",1,0))</f>
        <v>#REF!</v>
      </c>
      <c r="N163" s="35" t="e">
        <f>IF('Crisis Indicator Data'!#REF!="No Data",1,IF(#REF!&lt;&gt;"",1,0))</f>
        <v>#REF!</v>
      </c>
      <c r="O163" s="35" t="e">
        <f>IF('Crisis Indicator Data'!#REF!="No Data",1,IF(#REF!&lt;&gt;"",1,0))</f>
        <v>#REF!</v>
      </c>
      <c r="P163" s="35" t="e">
        <f>IF('Crisis Indicator Data'!#REF!="No Data",1,IF(#REF!&lt;&gt;"",1,0))</f>
        <v>#REF!</v>
      </c>
      <c r="Q163" s="35" t="e">
        <f>IF('Crisis Indicator Data'!#REF!="No Data",1,IF(#REF!&lt;&gt;"",1,0))</f>
        <v>#REF!</v>
      </c>
      <c r="R163" s="35" t="e">
        <f>IF('Crisis Indicator Data'!#REF!="No Data",1,IF(#REF!&lt;&gt;"",1,0))</f>
        <v>#REF!</v>
      </c>
      <c r="S163" s="35" t="e">
        <f>IF('Crisis Indicator Data'!#REF!="No Data",1,IF(#REF!&lt;&gt;"",1,0))</f>
        <v>#REF!</v>
      </c>
      <c r="T163" s="35" t="e">
        <f>IF('Crisis Indicator Data'!#REF!="No Data",1,IF(#REF!&lt;&gt;"",1,0))</f>
        <v>#REF!</v>
      </c>
      <c r="U163" s="35" t="e">
        <f>IF('Crisis Indicator Data'!#REF!="No Data",1,IF(#REF!&lt;&gt;"",1,0))</f>
        <v>#REF!</v>
      </c>
      <c r="V163" s="35" t="e">
        <f>IF('Crisis Indicator Data'!#REF!="No Data",1,IF(#REF!&lt;&gt;"",1,0))</f>
        <v>#REF!</v>
      </c>
      <c r="W163" s="35" t="e">
        <f>IF('Crisis Indicator Data'!#REF!="No Data",1,IF(#REF!&lt;&gt;"",1,0))</f>
        <v>#REF!</v>
      </c>
      <c r="X163" s="35" t="e">
        <f>IF('Crisis Indicator Data'!#REF!="No Data",1,IF(#REF!&lt;&gt;"",1,0))</f>
        <v>#REF!</v>
      </c>
      <c r="Y163" s="35" t="e">
        <f>IF('Crisis Indicator Data'!#REF!="No Data",1,IF(#REF!&lt;&gt;"",1,0))</f>
        <v>#REF!</v>
      </c>
      <c r="Z163" s="35" t="e">
        <f>IF('Crisis Indicator Data'!#REF!="No Data",1,IF(#REF!&lt;&gt;"",1,0))</f>
        <v>#REF!</v>
      </c>
      <c r="AA163" s="35" t="e">
        <f>IF('Crisis Indicator Data'!#REF!="No Data",1,IF(#REF!&lt;&gt;"",1,0))</f>
        <v>#REF!</v>
      </c>
      <c r="AB163" s="35" t="e">
        <f>IF('Crisis Indicator Data'!#REF!="No Data",1,IF(#REF!&lt;&gt;"",1,0))</f>
        <v>#REF!</v>
      </c>
      <c r="AC163" s="35" t="e">
        <f>IF('Crisis Indicator Data'!#REF!="No Data",1,IF(#REF!&lt;&gt;"",1,0))</f>
        <v>#REF!</v>
      </c>
      <c r="AD163" s="35" t="e">
        <f>IF('Crisis Indicator Data'!#REF!="No Data",1,IF(#REF!&lt;&gt;"",1,0))</f>
        <v>#REF!</v>
      </c>
      <c r="AE163" s="35" t="e">
        <f>IF('Crisis Indicator Data'!#REF!="No Data",1,IF(#REF!&lt;&gt;"",1,0))</f>
        <v>#REF!</v>
      </c>
      <c r="AF163" s="35" t="e">
        <f>IF('Crisis Indicator Data'!#REF!="No Data",1,IF(#REF!&lt;&gt;"",1,0))</f>
        <v>#REF!</v>
      </c>
      <c r="AG163" s="35" t="e">
        <f>IF('Crisis Indicator Data'!#REF!="No Data",1,IF(#REF!&lt;&gt;"",1,0))</f>
        <v>#REF!</v>
      </c>
      <c r="AH163" s="35" t="e">
        <f>IF('Crisis Indicator Data'!#REF!="No Data",1,IF(#REF!&lt;&gt;"",1,0))</f>
        <v>#REF!</v>
      </c>
      <c r="AI163" s="35" t="e">
        <f>IF('Crisis Indicator Data'!#REF!="No Data",1,IF(#REF!&lt;&gt;"",1,0))</f>
        <v>#REF!</v>
      </c>
      <c r="AJ163" s="35" t="e">
        <f>IF('Crisis Indicator Data'!#REF!="No Data",1,IF(#REF!&lt;&gt;"",1,0))</f>
        <v>#REF!</v>
      </c>
      <c r="AK163" s="35" t="e">
        <f>IF('Crisis Indicator Data'!#REF!="No Data",1,IF(#REF!&lt;&gt;"",1,0))</f>
        <v>#REF!</v>
      </c>
      <c r="AL163" s="35" t="e">
        <f>IF('Crisis Indicator Data'!#REF!="No Data",1,IF(#REF!&lt;&gt;"",1,0))</f>
        <v>#REF!</v>
      </c>
      <c r="AM163" s="35" t="e">
        <f>IF('Crisis Indicator Data'!#REF!="No Data",1,IF(#REF!&lt;&gt;"",1,0))</f>
        <v>#REF!</v>
      </c>
      <c r="AN163" s="35" t="e">
        <f>IF('Crisis Indicator Data'!#REF!="No Data",1,IF(#REF!&lt;&gt;"",1,0))</f>
        <v>#REF!</v>
      </c>
      <c r="AO163" s="35" t="e">
        <f>IF('Crisis Indicator Data'!#REF!="No Data",1,IF(#REF!&lt;&gt;"",1,0))</f>
        <v>#REF!</v>
      </c>
      <c r="AP163" s="35" t="e">
        <f>IF('Crisis Indicator Data'!#REF!="No Data",1,IF(#REF!&lt;&gt;"",1,0))</f>
        <v>#REF!</v>
      </c>
      <c r="AQ163" s="35" t="e">
        <f>IF('Crisis Indicator Data'!#REF!="No Data",1,IF(#REF!&lt;&gt;"",1,0))</f>
        <v>#REF!</v>
      </c>
      <c r="AR163" s="35" t="e">
        <f>IF('Crisis Indicator Data'!#REF!="No Data",1,IF(#REF!&lt;&gt;"",1,0))</f>
        <v>#REF!</v>
      </c>
      <c r="AS163" s="35" t="e">
        <f>IF('Crisis Indicator Data'!#REF!="No Data",1,IF(#REF!&lt;&gt;"",1,0))</f>
        <v>#REF!</v>
      </c>
      <c r="AT163" s="35" t="e">
        <f>IF('Crisis Indicator Data'!#REF!="No Data",1,IF(#REF!&lt;&gt;"",1,0))</f>
        <v>#REF!</v>
      </c>
      <c r="AU163" s="35" t="e">
        <f>IF('Crisis Indicator Data'!#REF!="No Data",1,IF(#REF!&lt;&gt;"",1,0))</f>
        <v>#REF!</v>
      </c>
      <c r="AV163" s="35" t="e">
        <f>IF('Crisis Indicator Data'!#REF!="No Data",1,IF(#REF!&lt;&gt;"",1,0))</f>
        <v>#REF!</v>
      </c>
      <c r="AW163" s="35" t="e">
        <f>IF('Crisis Indicator Data'!#REF!="No Data",1,IF(#REF!&lt;&gt;"",1,0))</f>
        <v>#REF!</v>
      </c>
      <c r="AX163" s="35" t="e">
        <f>IF('Crisis Indicator Data'!#REF!="No Data",1,IF(#REF!&lt;&gt;"",1,0))</f>
        <v>#REF!</v>
      </c>
      <c r="AY163" s="35" t="e">
        <f>IF('Crisis Indicator Data'!#REF!="No Data",1,IF(#REF!&lt;&gt;"",1,0))</f>
        <v>#REF!</v>
      </c>
      <c r="AZ163" s="35" t="e">
        <f>IF('Crisis Indicator Data'!#REF!="No Data",1,IF(#REF!&lt;&gt;"",1,0))</f>
        <v>#REF!</v>
      </c>
      <c r="BA163" t="e">
        <f t="shared" si="4"/>
        <v>#REF!</v>
      </c>
      <c r="BB163" s="37" t="e">
        <f t="shared" si="5"/>
        <v>#REF!</v>
      </c>
    </row>
    <row r="164" spans="1:54" x14ac:dyDescent="0.35">
      <c r="A164" t="s">
        <v>308</v>
      </c>
      <c r="B164" s="35" t="e">
        <f>IF('Crisis Indicator Data'!#REF!="No Data",1,IF(#REF!&lt;&gt;"",1,0))</f>
        <v>#REF!</v>
      </c>
      <c r="C164" s="35" t="e">
        <f>IF('Crisis Indicator Data'!#REF!="No Data",1,IF(#REF!&lt;&gt;"",1,0))</f>
        <v>#REF!</v>
      </c>
      <c r="D164" s="35" t="e">
        <f>IF('Crisis Indicator Data'!#REF!="No Data",1,IF(#REF!&lt;&gt;"",1,0))</f>
        <v>#REF!</v>
      </c>
      <c r="E164" s="35" t="e">
        <f>IF('Crisis Indicator Data'!#REF!="No Data",1,IF(#REF!&lt;&gt;"",1,0))</f>
        <v>#REF!</v>
      </c>
      <c r="F164" s="35" t="e">
        <f>IF('Crisis Indicator Data'!#REF!="No Data",1,IF(#REF!&lt;&gt;"",1,0))</f>
        <v>#REF!</v>
      </c>
      <c r="G164" s="35" t="e">
        <f>IF('Crisis Indicator Data'!#REF!="No Data",1,IF(#REF!&lt;&gt;"",1,0))</f>
        <v>#REF!</v>
      </c>
      <c r="H164" s="35" t="e">
        <f>IF('Crisis Indicator Data'!#REF!="No Data",1,IF(#REF!&lt;&gt;"",1,0))</f>
        <v>#REF!</v>
      </c>
      <c r="I164" s="35" t="e">
        <f>IF('Crisis Indicator Data'!#REF!="No Data",1,IF(#REF!&lt;&gt;"",1,0))</f>
        <v>#REF!</v>
      </c>
      <c r="J164" s="35" t="e">
        <f>IF('Crisis Indicator Data'!#REF!="No Data",1,IF(#REF!&lt;&gt;"",1,0))</f>
        <v>#REF!</v>
      </c>
      <c r="K164" s="35" t="e">
        <f>IF('Crisis Indicator Data'!#REF!="No Data",1,IF(#REF!&lt;&gt;"",1,0))</f>
        <v>#REF!</v>
      </c>
      <c r="L164" s="35" t="e">
        <f>IF('Crisis Indicator Data'!#REF!="No Data",1,IF(#REF!&lt;&gt;"",1,0))</f>
        <v>#REF!</v>
      </c>
      <c r="M164" s="35" t="e">
        <f>IF('Crisis Indicator Data'!#REF!="No Data",1,IF(#REF!&lt;&gt;"",1,0))</f>
        <v>#REF!</v>
      </c>
      <c r="N164" s="35" t="e">
        <f>IF('Crisis Indicator Data'!#REF!="No Data",1,IF(#REF!&lt;&gt;"",1,0))</f>
        <v>#REF!</v>
      </c>
      <c r="O164" s="35" t="e">
        <f>IF('Crisis Indicator Data'!#REF!="No Data",1,IF(#REF!&lt;&gt;"",1,0))</f>
        <v>#REF!</v>
      </c>
      <c r="P164" s="35" t="e">
        <f>IF('Crisis Indicator Data'!#REF!="No Data",1,IF(#REF!&lt;&gt;"",1,0))</f>
        <v>#REF!</v>
      </c>
      <c r="Q164" s="35" t="e">
        <f>IF('Crisis Indicator Data'!#REF!="No Data",1,IF(#REF!&lt;&gt;"",1,0))</f>
        <v>#REF!</v>
      </c>
      <c r="R164" s="35" t="e">
        <f>IF('Crisis Indicator Data'!#REF!="No Data",1,IF(#REF!&lt;&gt;"",1,0))</f>
        <v>#REF!</v>
      </c>
      <c r="S164" s="35" t="e">
        <f>IF('Crisis Indicator Data'!#REF!="No Data",1,IF(#REF!&lt;&gt;"",1,0))</f>
        <v>#REF!</v>
      </c>
      <c r="T164" s="35" t="e">
        <f>IF('Crisis Indicator Data'!#REF!="No Data",1,IF(#REF!&lt;&gt;"",1,0))</f>
        <v>#REF!</v>
      </c>
      <c r="U164" s="35" t="e">
        <f>IF('Crisis Indicator Data'!#REF!="No Data",1,IF(#REF!&lt;&gt;"",1,0))</f>
        <v>#REF!</v>
      </c>
      <c r="V164" s="35" t="e">
        <f>IF('Crisis Indicator Data'!#REF!="No Data",1,IF(#REF!&lt;&gt;"",1,0))</f>
        <v>#REF!</v>
      </c>
      <c r="W164" s="35" t="e">
        <f>IF('Crisis Indicator Data'!#REF!="No Data",1,IF(#REF!&lt;&gt;"",1,0))</f>
        <v>#REF!</v>
      </c>
      <c r="X164" s="35" t="e">
        <f>IF('Crisis Indicator Data'!#REF!="No Data",1,IF(#REF!&lt;&gt;"",1,0))</f>
        <v>#REF!</v>
      </c>
      <c r="Y164" s="35" t="e">
        <f>IF('Crisis Indicator Data'!#REF!="No Data",1,IF(#REF!&lt;&gt;"",1,0))</f>
        <v>#REF!</v>
      </c>
      <c r="Z164" s="35" t="e">
        <f>IF('Crisis Indicator Data'!#REF!="No Data",1,IF(#REF!&lt;&gt;"",1,0))</f>
        <v>#REF!</v>
      </c>
      <c r="AA164" s="35" t="e">
        <f>IF('Crisis Indicator Data'!#REF!="No Data",1,IF(#REF!&lt;&gt;"",1,0))</f>
        <v>#REF!</v>
      </c>
      <c r="AB164" s="35" t="e">
        <f>IF('Crisis Indicator Data'!#REF!="No Data",1,IF(#REF!&lt;&gt;"",1,0))</f>
        <v>#REF!</v>
      </c>
      <c r="AC164" s="35" t="e">
        <f>IF('Crisis Indicator Data'!#REF!="No Data",1,IF(#REF!&lt;&gt;"",1,0))</f>
        <v>#REF!</v>
      </c>
      <c r="AD164" s="35" t="e">
        <f>IF('Crisis Indicator Data'!#REF!="No Data",1,IF(#REF!&lt;&gt;"",1,0))</f>
        <v>#REF!</v>
      </c>
      <c r="AE164" s="35" t="e">
        <f>IF('Crisis Indicator Data'!#REF!="No Data",1,IF(#REF!&lt;&gt;"",1,0))</f>
        <v>#REF!</v>
      </c>
      <c r="AF164" s="35" t="e">
        <f>IF('Crisis Indicator Data'!#REF!="No Data",1,IF(#REF!&lt;&gt;"",1,0))</f>
        <v>#REF!</v>
      </c>
      <c r="AG164" s="35" t="e">
        <f>IF('Crisis Indicator Data'!#REF!="No Data",1,IF(#REF!&lt;&gt;"",1,0))</f>
        <v>#REF!</v>
      </c>
      <c r="AH164" s="35" t="e">
        <f>IF('Crisis Indicator Data'!#REF!="No Data",1,IF(#REF!&lt;&gt;"",1,0))</f>
        <v>#REF!</v>
      </c>
      <c r="AI164" s="35" t="e">
        <f>IF('Crisis Indicator Data'!#REF!="No Data",1,IF(#REF!&lt;&gt;"",1,0))</f>
        <v>#REF!</v>
      </c>
      <c r="AJ164" s="35" t="e">
        <f>IF('Crisis Indicator Data'!#REF!="No Data",1,IF(#REF!&lt;&gt;"",1,0))</f>
        <v>#REF!</v>
      </c>
      <c r="AK164" s="35" t="e">
        <f>IF('Crisis Indicator Data'!#REF!="No Data",1,IF(#REF!&lt;&gt;"",1,0))</f>
        <v>#REF!</v>
      </c>
      <c r="AL164" s="35" t="e">
        <f>IF('Crisis Indicator Data'!#REF!="No Data",1,IF(#REF!&lt;&gt;"",1,0))</f>
        <v>#REF!</v>
      </c>
      <c r="AM164" s="35" t="e">
        <f>IF('Crisis Indicator Data'!#REF!="No Data",1,IF(#REF!&lt;&gt;"",1,0))</f>
        <v>#REF!</v>
      </c>
      <c r="AN164" s="35" t="e">
        <f>IF('Crisis Indicator Data'!#REF!="No Data",1,IF(#REF!&lt;&gt;"",1,0))</f>
        <v>#REF!</v>
      </c>
      <c r="AO164" s="35" t="e">
        <f>IF('Crisis Indicator Data'!#REF!="No Data",1,IF(#REF!&lt;&gt;"",1,0))</f>
        <v>#REF!</v>
      </c>
      <c r="AP164" s="35" t="e">
        <f>IF('Crisis Indicator Data'!#REF!="No Data",1,IF(#REF!&lt;&gt;"",1,0))</f>
        <v>#REF!</v>
      </c>
      <c r="AQ164" s="35" t="e">
        <f>IF('Crisis Indicator Data'!#REF!="No Data",1,IF(#REF!&lt;&gt;"",1,0))</f>
        <v>#REF!</v>
      </c>
      <c r="AR164" s="35" t="e">
        <f>IF('Crisis Indicator Data'!#REF!="No Data",1,IF(#REF!&lt;&gt;"",1,0))</f>
        <v>#REF!</v>
      </c>
      <c r="AS164" s="35" t="e">
        <f>IF('Crisis Indicator Data'!#REF!="No Data",1,IF(#REF!&lt;&gt;"",1,0))</f>
        <v>#REF!</v>
      </c>
      <c r="AT164" s="35" t="e">
        <f>IF('Crisis Indicator Data'!#REF!="No Data",1,IF(#REF!&lt;&gt;"",1,0))</f>
        <v>#REF!</v>
      </c>
      <c r="AU164" s="35" t="e">
        <f>IF('Crisis Indicator Data'!#REF!="No Data",1,IF(#REF!&lt;&gt;"",1,0))</f>
        <v>#REF!</v>
      </c>
      <c r="AV164" s="35" t="e">
        <f>IF('Crisis Indicator Data'!#REF!="No Data",1,IF(#REF!&lt;&gt;"",1,0))</f>
        <v>#REF!</v>
      </c>
      <c r="AW164" s="35" t="e">
        <f>IF('Crisis Indicator Data'!#REF!="No Data",1,IF(#REF!&lt;&gt;"",1,0))</f>
        <v>#REF!</v>
      </c>
      <c r="AX164" s="35" t="e">
        <f>IF('Crisis Indicator Data'!#REF!="No Data",1,IF(#REF!&lt;&gt;"",1,0))</f>
        <v>#REF!</v>
      </c>
      <c r="AY164" s="35" t="e">
        <f>IF('Crisis Indicator Data'!#REF!="No Data",1,IF(#REF!&lt;&gt;"",1,0))</f>
        <v>#REF!</v>
      </c>
      <c r="AZ164" s="35" t="e">
        <f>IF('Crisis Indicator Data'!#REF!="No Data",1,IF(#REF!&lt;&gt;"",1,0))</f>
        <v>#REF!</v>
      </c>
      <c r="BA164" t="e">
        <f t="shared" si="4"/>
        <v>#REF!</v>
      </c>
      <c r="BB164" s="37" t="e">
        <f t="shared" si="5"/>
        <v>#REF!</v>
      </c>
    </row>
    <row r="165" spans="1:54" x14ac:dyDescent="0.35">
      <c r="A165" t="s">
        <v>310</v>
      </c>
      <c r="B165" s="35" t="e">
        <f>IF('Crisis Indicator Data'!#REF!="No Data",1,IF(#REF!&lt;&gt;"",1,0))</f>
        <v>#REF!</v>
      </c>
      <c r="C165" s="35" t="e">
        <f>IF('Crisis Indicator Data'!#REF!="No Data",1,IF(#REF!&lt;&gt;"",1,0))</f>
        <v>#REF!</v>
      </c>
      <c r="D165" s="35" t="e">
        <f>IF('Crisis Indicator Data'!#REF!="No Data",1,IF(#REF!&lt;&gt;"",1,0))</f>
        <v>#REF!</v>
      </c>
      <c r="E165" s="35" t="e">
        <f>IF('Crisis Indicator Data'!#REF!="No Data",1,IF(#REF!&lt;&gt;"",1,0))</f>
        <v>#REF!</v>
      </c>
      <c r="F165" s="35" t="e">
        <f>IF('Crisis Indicator Data'!#REF!="No Data",1,IF(#REF!&lt;&gt;"",1,0))</f>
        <v>#REF!</v>
      </c>
      <c r="G165" s="35" t="e">
        <f>IF('Crisis Indicator Data'!#REF!="No Data",1,IF(#REF!&lt;&gt;"",1,0))</f>
        <v>#REF!</v>
      </c>
      <c r="H165" s="35" t="e">
        <f>IF('Crisis Indicator Data'!#REF!="No Data",1,IF(#REF!&lt;&gt;"",1,0))</f>
        <v>#REF!</v>
      </c>
      <c r="I165" s="35" t="e">
        <f>IF('Crisis Indicator Data'!#REF!="No Data",1,IF(#REF!&lt;&gt;"",1,0))</f>
        <v>#REF!</v>
      </c>
      <c r="J165" s="35" t="e">
        <f>IF('Crisis Indicator Data'!#REF!="No Data",1,IF(#REF!&lt;&gt;"",1,0))</f>
        <v>#REF!</v>
      </c>
      <c r="K165" s="35" t="e">
        <f>IF('Crisis Indicator Data'!#REF!="No Data",1,IF(#REF!&lt;&gt;"",1,0))</f>
        <v>#REF!</v>
      </c>
      <c r="L165" s="35" t="e">
        <f>IF('Crisis Indicator Data'!#REF!="No Data",1,IF(#REF!&lt;&gt;"",1,0))</f>
        <v>#REF!</v>
      </c>
      <c r="M165" s="35" t="e">
        <f>IF('Crisis Indicator Data'!#REF!="No Data",1,IF(#REF!&lt;&gt;"",1,0))</f>
        <v>#REF!</v>
      </c>
      <c r="N165" s="35" t="e">
        <f>IF('Crisis Indicator Data'!#REF!="No Data",1,IF(#REF!&lt;&gt;"",1,0))</f>
        <v>#REF!</v>
      </c>
      <c r="O165" s="35" t="e">
        <f>IF('Crisis Indicator Data'!#REF!="No Data",1,IF(#REF!&lt;&gt;"",1,0))</f>
        <v>#REF!</v>
      </c>
      <c r="P165" s="35" t="e">
        <f>IF('Crisis Indicator Data'!#REF!="No Data",1,IF(#REF!&lt;&gt;"",1,0))</f>
        <v>#REF!</v>
      </c>
      <c r="Q165" s="35" t="e">
        <f>IF('Crisis Indicator Data'!#REF!="No Data",1,IF(#REF!&lt;&gt;"",1,0))</f>
        <v>#REF!</v>
      </c>
      <c r="R165" s="35" t="e">
        <f>IF('Crisis Indicator Data'!#REF!="No Data",1,IF(#REF!&lt;&gt;"",1,0))</f>
        <v>#REF!</v>
      </c>
      <c r="S165" s="35" t="e">
        <f>IF('Crisis Indicator Data'!#REF!="No Data",1,IF(#REF!&lt;&gt;"",1,0))</f>
        <v>#REF!</v>
      </c>
      <c r="T165" s="35" t="e">
        <f>IF('Crisis Indicator Data'!#REF!="No Data",1,IF(#REF!&lt;&gt;"",1,0))</f>
        <v>#REF!</v>
      </c>
      <c r="U165" s="35" t="e">
        <f>IF('Crisis Indicator Data'!#REF!="No Data",1,IF(#REF!&lt;&gt;"",1,0))</f>
        <v>#REF!</v>
      </c>
      <c r="V165" s="35" t="e">
        <f>IF('Crisis Indicator Data'!#REF!="No Data",1,IF(#REF!&lt;&gt;"",1,0))</f>
        <v>#REF!</v>
      </c>
      <c r="W165" s="35" t="e">
        <f>IF('Crisis Indicator Data'!#REF!="No Data",1,IF(#REF!&lt;&gt;"",1,0))</f>
        <v>#REF!</v>
      </c>
      <c r="X165" s="35" t="e">
        <f>IF('Crisis Indicator Data'!#REF!="No Data",1,IF(#REF!&lt;&gt;"",1,0))</f>
        <v>#REF!</v>
      </c>
      <c r="Y165" s="35" t="e">
        <f>IF('Crisis Indicator Data'!#REF!="No Data",1,IF(#REF!&lt;&gt;"",1,0))</f>
        <v>#REF!</v>
      </c>
      <c r="Z165" s="35" t="e">
        <f>IF('Crisis Indicator Data'!#REF!="No Data",1,IF(#REF!&lt;&gt;"",1,0))</f>
        <v>#REF!</v>
      </c>
      <c r="AA165" s="35" t="e">
        <f>IF('Crisis Indicator Data'!#REF!="No Data",1,IF(#REF!&lt;&gt;"",1,0))</f>
        <v>#REF!</v>
      </c>
      <c r="AB165" s="35" t="e">
        <f>IF('Crisis Indicator Data'!#REF!="No Data",1,IF(#REF!&lt;&gt;"",1,0))</f>
        <v>#REF!</v>
      </c>
      <c r="AC165" s="35" t="e">
        <f>IF('Crisis Indicator Data'!#REF!="No Data",1,IF(#REF!&lt;&gt;"",1,0))</f>
        <v>#REF!</v>
      </c>
      <c r="AD165" s="35" t="e">
        <f>IF('Crisis Indicator Data'!#REF!="No Data",1,IF(#REF!&lt;&gt;"",1,0))</f>
        <v>#REF!</v>
      </c>
      <c r="AE165" s="35" t="e">
        <f>IF('Crisis Indicator Data'!#REF!="No Data",1,IF(#REF!&lt;&gt;"",1,0))</f>
        <v>#REF!</v>
      </c>
      <c r="AF165" s="35" t="e">
        <f>IF('Crisis Indicator Data'!#REF!="No Data",1,IF(#REF!&lt;&gt;"",1,0))</f>
        <v>#REF!</v>
      </c>
      <c r="AG165" s="35" t="e">
        <f>IF('Crisis Indicator Data'!#REF!="No Data",1,IF(#REF!&lt;&gt;"",1,0))</f>
        <v>#REF!</v>
      </c>
      <c r="AH165" s="35" t="e">
        <f>IF('Crisis Indicator Data'!#REF!="No Data",1,IF(#REF!&lt;&gt;"",1,0))</f>
        <v>#REF!</v>
      </c>
      <c r="AI165" s="35" t="e">
        <f>IF('Crisis Indicator Data'!#REF!="No Data",1,IF(#REF!&lt;&gt;"",1,0))</f>
        <v>#REF!</v>
      </c>
      <c r="AJ165" s="35" t="e">
        <f>IF('Crisis Indicator Data'!#REF!="No Data",1,IF(#REF!&lt;&gt;"",1,0))</f>
        <v>#REF!</v>
      </c>
      <c r="AK165" s="35" t="e">
        <f>IF('Crisis Indicator Data'!#REF!="No Data",1,IF(#REF!&lt;&gt;"",1,0))</f>
        <v>#REF!</v>
      </c>
      <c r="AL165" s="35" t="e">
        <f>IF('Crisis Indicator Data'!#REF!="No Data",1,IF(#REF!&lt;&gt;"",1,0))</f>
        <v>#REF!</v>
      </c>
      <c r="AM165" s="35" t="e">
        <f>IF('Crisis Indicator Data'!#REF!="No Data",1,IF(#REF!&lt;&gt;"",1,0))</f>
        <v>#REF!</v>
      </c>
      <c r="AN165" s="35" t="e">
        <f>IF('Crisis Indicator Data'!#REF!="No Data",1,IF(#REF!&lt;&gt;"",1,0))</f>
        <v>#REF!</v>
      </c>
      <c r="AO165" s="35" t="e">
        <f>IF('Crisis Indicator Data'!#REF!="No Data",1,IF(#REF!&lt;&gt;"",1,0))</f>
        <v>#REF!</v>
      </c>
      <c r="AP165" s="35" t="e">
        <f>IF('Crisis Indicator Data'!#REF!="No Data",1,IF(#REF!&lt;&gt;"",1,0))</f>
        <v>#REF!</v>
      </c>
      <c r="AQ165" s="35" t="e">
        <f>IF('Crisis Indicator Data'!#REF!="No Data",1,IF(#REF!&lt;&gt;"",1,0))</f>
        <v>#REF!</v>
      </c>
      <c r="AR165" s="35" t="e">
        <f>IF('Crisis Indicator Data'!#REF!="No Data",1,IF(#REF!&lt;&gt;"",1,0))</f>
        <v>#REF!</v>
      </c>
      <c r="AS165" s="35" t="e">
        <f>IF('Crisis Indicator Data'!#REF!="No Data",1,IF(#REF!&lt;&gt;"",1,0))</f>
        <v>#REF!</v>
      </c>
      <c r="AT165" s="35" t="e">
        <f>IF('Crisis Indicator Data'!#REF!="No Data",1,IF(#REF!&lt;&gt;"",1,0))</f>
        <v>#REF!</v>
      </c>
      <c r="AU165" s="35" t="e">
        <f>IF('Crisis Indicator Data'!#REF!="No Data",1,IF(#REF!&lt;&gt;"",1,0))</f>
        <v>#REF!</v>
      </c>
      <c r="AV165" s="35" t="e">
        <f>IF('Crisis Indicator Data'!#REF!="No Data",1,IF(#REF!&lt;&gt;"",1,0))</f>
        <v>#REF!</v>
      </c>
      <c r="AW165" s="35" t="e">
        <f>IF('Crisis Indicator Data'!#REF!="No Data",1,IF(#REF!&lt;&gt;"",1,0))</f>
        <v>#REF!</v>
      </c>
      <c r="AX165" s="35" t="e">
        <f>IF('Crisis Indicator Data'!#REF!="No Data",1,IF(#REF!&lt;&gt;"",1,0))</f>
        <v>#REF!</v>
      </c>
      <c r="AY165" s="35" t="e">
        <f>IF('Crisis Indicator Data'!#REF!="No Data",1,IF(#REF!&lt;&gt;"",1,0))</f>
        <v>#REF!</v>
      </c>
      <c r="AZ165" s="35" t="e">
        <f>IF('Crisis Indicator Data'!#REF!="No Data",1,IF(#REF!&lt;&gt;"",1,0))</f>
        <v>#REF!</v>
      </c>
      <c r="BA165" t="e">
        <f t="shared" si="4"/>
        <v>#REF!</v>
      </c>
      <c r="BB165" s="37" t="e">
        <f t="shared" si="5"/>
        <v>#REF!</v>
      </c>
    </row>
    <row r="166" spans="1:54" x14ac:dyDescent="0.35">
      <c r="A166" t="s">
        <v>312</v>
      </c>
      <c r="B166" s="35" t="e">
        <f>IF('Crisis Indicator Data'!#REF!="No Data",1,IF(#REF!&lt;&gt;"",1,0))</f>
        <v>#REF!</v>
      </c>
      <c r="C166" s="35" t="e">
        <f>IF('Crisis Indicator Data'!#REF!="No Data",1,IF(#REF!&lt;&gt;"",1,0))</f>
        <v>#REF!</v>
      </c>
      <c r="D166" s="35" t="e">
        <f>IF('Crisis Indicator Data'!#REF!="No Data",1,IF(#REF!&lt;&gt;"",1,0))</f>
        <v>#REF!</v>
      </c>
      <c r="E166" s="35" t="e">
        <f>IF('Crisis Indicator Data'!#REF!="No Data",1,IF(#REF!&lt;&gt;"",1,0))</f>
        <v>#REF!</v>
      </c>
      <c r="F166" s="35" t="e">
        <f>IF('Crisis Indicator Data'!#REF!="No Data",1,IF(#REF!&lt;&gt;"",1,0))</f>
        <v>#REF!</v>
      </c>
      <c r="G166" s="35" t="e">
        <f>IF('Crisis Indicator Data'!#REF!="No Data",1,IF(#REF!&lt;&gt;"",1,0))</f>
        <v>#REF!</v>
      </c>
      <c r="H166" s="35" t="e">
        <f>IF('Crisis Indicator Data'!#REF!="No Data",1,IF(#REF!&lt;&gt;"",1,0))</f>
        <v>#REF!</v>
      </c>
      <c r="I166" s="35" t="e">
        <f>IF('Crisis Indicator Data'!#REF!="No Data",1,IF(#REF!&lt;&gt;"",1,0))</f>
        <v>#REF!</v>
      </c>
      <c r="J166" s="35" t="e">
        <f>IF('Crisis Indicator Data'!#REF!="No Data",1,IF(#REF!&lt;&gt;"",1,0))</f>
        <v>#REF!</v>
      </c>
      <c r="K166" s="35" t="e">
        <f>IF('Crisis Indicator Data'!#REF!="No Data",1,IF(#REF!&lt;&gt;"",1,0))</f>
        <v>#REF!</v>
      </c>
      <c r="L166" s="35" t="e">
        <f>IF('Crisis Indicator Data'!#REF!="No Data",1,IF(#REF!&lt;&gt;"",1,0))</f>
        <v>#REF!</v>
      </c>
      <c r="M166" s="35" t="e">
        <f>IF('Crisis Indicator Data'!#REF!="No Data",1,IF(#REF!&lt;&gt;"",1,0))</f>
        <v>#REF!</v>
      </c>
      <c r="N166" s="35" t="e">
        <f>IF('Crisis Indicator Data'!#REF!="No Data",1,IF(#REF!&lt;&gt;"",1,0))</f>
        <v>#REF!</v>
      </c>
      <c r="O166" s="35" t="e">
        <f>IF('Crisis Indicator Data'!#REF!="No Data",1,IF(#REF!&lt;&gt;"",1,0))</f>
        <v>#REF!</v>
      </c>
      <c r="P166" s="35" t="e">
        <f>IF('Crisis Indicator Data'!#REF!="No Data",1,IF(#REF!&lt;&gt;"",1,0))</f>
        <v>#REF!</v>
      </c>
      <c r="Q166" s="35" t="e">
        <f>IF('Crisis Indicator Data'!#REF!="No Data",1,IF(#REF!&lt;&gt;"",1,0))</f>
        <v>#REF!</v>
      </c>
      <c r="R166" s="35" t="e">
        <f>IF('Crisis Indicator Data'!#REF!="No Data",1,IF(#REF!&lt;&gt;"",1,0))</f>
        <v>#REF!</v>
      </c>
      <c r="S166" s="35" t="e">
        <f>IF('Crisis Indicator Data'!#REF!="No Data",1,IF(#REF!&lt;&gt;"",1,0))</f>
        <v>#REF!</v>
      </c>
      <c r="T166" s="35" t="e">
        <f>IF('Crisis Indicator Data'!#REF!="No Data",1,IF(#REF!&lt;&gt;"",1,0))</f>
        <v>#REF!</v>
      </c>
      <c r="U166" s="35" t="e">
        <f>IF('Crisis Indicator Data'!#REF!="No Data",1,IF(#REF!&lt;&gt;"",1,0))</f>
        <v>#REF!</v>
      </c>
      <c r="V166" s="35" t="e">
        <f>IF('Crisis Indicator Data'!#REF!="No Data",1,IF(#REF!&lt;&gt;"",1,0))</f>
        <v>#REF!</v>
      </c>
      <c r="W166" s="35" t="e">
        <f>IF('Crisis Indicator Data'!#REF!="No Data",1,IF(#REF!&lt;&gt;"",1,0))</f>
        <v>#REF!</v>
      </c>
      <c r="X166" s="35" t="e">
        <f>IF('Crisis Indicator Data'!#REF!="No Data",1,IF(#REF!&lt;&gt;"",1,0))</f>
        <v>#REF!</v>
      </c>
      <c r="Y166" s="35" t="e">
        <f>IF('Crisis Indicator Data'!#REF!="No Data",1,IF(#REF!&lt;&gt;"",1,0))</f>
        <v>#REF!</v>
      </c>
      <c r="Z166" s="35" t="e">
        <f>IF('Crisis Indicator Data'!#REF!="No Data",1,IF(#REF!&lt;&gt;"",1,0))</f>
        <v>#REF!</v>
      </c>
      <c r="AA166" s="35" t="e">
        <f>IF('Crisis Indicator Data'!#REF!="No Data",1,IF(#REF!&lt;&gt;"",1,0))</f>
        <v>#REF!</v>
      </c>
      <c r="AB166" s="35" t="e">
        <f>IF('Crisis Indicator Data'!#REF!="No Data",1,IF(#REF!&lt;&gt;"",1,0))</f>
        <v>#REF!</v>
      </c>
      <c r="AC166" s="35" t="e">
        <f>IF('Crisis Indicator Data'!#REF!="No Data",1,IF(#REF!&lt;&gt;"",1,0))</f>
        <v>#REF!</v>
      </c>
      <c r="AD166" s="35" t="e">
        <f>IF('Crisis Indicator Data'!#REF!="No Data",1,IF(#REF!&lt;&gt;"",1,0))</f>
        <v>#REF!</v>
      </c>
      <c r="AE166" s="35" t="e">
        <f>IF('Crisis Indicator Data'!#REF!="No Data",1,IF(#REF!&lt;&gt;"",1,0))</f>
        <v>#REF!</v>
      </c>
      <c r="AF166" s="35" t="e">
        <f>IF('Crisis Indicator Data'!#REF!="No Data",1,IF(#REF!&lt;&gt;"",1,0))</f>
        <v>#REF!</v>
      </c>
      <c r="AG166" s="35" t="e">
        <f>IF('Crisis Indicator Data'!#REF!="No Data",1,IF(#REF!&lt;&gt;"",1,0))</f>
        <v>#REF!</v>
      </c>
      <c r="AH166" s="35" t="e">
        <f>IF('Crisis Indicator Data'!#REF!="No Data",1,IF(#REF!&lt;&gt;"",1,0))</f>
        <v>#REF!</v>
      </c>
      <c r="AI166" s="35" t="e">
        <f>IF('Crisis Indicator Data'!#REF!="No Data",1,IF(#REF!&lt;&gt;"",1,0))</f>
        <v>#REF!</v>
      </c>
      <c r="AJ166" s="35" t="e">
        <f>IF('Crisis Indicator Data'!#REF!="No Data",1,IF(#REF!&lt;&gt;"",1,0))</f>
        <v>#REF!</v>
      </c>
      <c r="AK166" s="35" t="e">
        <f>IF('Crisis Indicator Data'!#REF!="No Data",1,IF(#REF!&lt;&gt;"",1,0))</f>
        <v>#REF!</v>
      </c>
      <c r="AL166" s="35" t="e">
        <f>IF('Crisis Indicator Data'!#REF!="No Data",1,IF(#REF!&lt;&gt;"",1,0))</f>
        <v>#REF!</v>
      </c>
      <c r="AM166" s="35" t="e">
        <f>IF('Crisis Indicator Data'!#REF!="No Data",1,IF(#REF!&lt;&gt;"",1,0))</f>
        <v>#REF!</v>
      </c>
      <c r="AN166" s="35" t="e">
        <f>IF('Crisis Indicator Data'!#REF!="No Data",1,IF(#REF!&lt;&gt;"",1,0))</f>
        <v>#REF!</v>
      </c>
      <c r="AO166" s="35" t="e">
        <f>IF('Crisis Indicator Data'!#REF!="No Data",1,IF(#REF!&lt;&gt;"",1,0))</f>
        <v>#REF!</v>
      </c>
      <c r="AP166" s="35" t="e">
        <f>IF('Crisis Indicator Data'!#REF!="No Data",1,IF(#REF!&lt;&gt;"",1,0))</f>
        <v>#REF!</v>
      </c>
      <c r="AQ166" s="35" t="e">
        <f>IF('Crisis Indicator Data'!#REF!="No Data",1,IF(#REF!&lt;&gt;"",1,0))</f>
        <v>#REF!</v>
      </c>
      <c r="AR166" s="35" t="e">
        <f>IF('Crisis Indicator Data'!#REF!="No Data",1,IF(#REF!&lt;&gt;"",1,0))</f>
        <v>#REF!</v>
      </c>
      <c r="AS166" s="35" t="e">
        <f>IF('Crisis Indicator Data'!#REF!="No Data",1,IF(#REF!&lt;&gt;"",1,0))</f>
        <v>#REF!</v>
      </c>
      <c r="AT166" s="35" t="e">
        <f>IF('Crisis Indicator Data'!#REF!="No Data",1,IF(#REF!&lt;&gt;"",1,0))</f>
        <v>#REF!</v>
      </c>
      <c r="AU166" s="35" t="e">
        <f>IF('Crisis Indicator Data'!#REF!="No Data",1,IF(#REF!&lt;&gt;"",1,0))</f>
        <v>#REF!</v>
      </c>
      <c r="AV166" s="35" t="e">
        <f>IF('Crisis Indicator Data'!#REF!="No Data",1,IF(#REF!&lt;&gt;"",1,0))</f>
        <v>#REF!</v>
      </c>
      <c r="AW166" s="35" t="e">
        <f>IF('Crisis Indicator Data'!#REF!="No Data",1,IF(#REF!&lt;&gt;"",1,0))</f>
        <v>#REF!</v>
      </c>
      <c r="AX166" s="35" t="e">
        <f>IF('Crisis Indicator Data'!#REF!="No Data",1,IF(#REF!&lt;&gt;"",1,0))</f>
        <v>#REF!</v>
      </c>
      <c r="AY166" s="35" t="e">
        <f>IF('Crisis Indicator Data'!#REF!="No Data",1,IF(#REF!&lt;&gt;"",1,0))</f>
        <v>#REF!</v>
      </c>
      <c r="AZ166" s="35" t="e">
        <f>IF('Crisis Indicator Data'!#REF!="No Data",1,IF(#REF!&lt;&gt;"",1,0))</f>
        <v>#REF!</v>
      </c>
      <c r="BA166" t="e">
        <f t="shared" si="4"/>
        <v>#REF!</v>
      </c>
      <c r="BB166" s="37" t="e">
        <f t="shared" si="5"/>
        <v>#REF!</v>
      </c>
    </row>
    <row r="167" spans="1:54" x14ac:dyDescent="0.35">
      <c r="A167" t="s">
        <v>314</v>
      </c>
      <c r="B167" s="35" t="e">
        <f>IF('Crisis Indicator Data'!#REF!="No Data",1,IF(#REF!&lt;&gt;"",1,0))</f>
        <v>#REF!</v>
      </c>
      <c r="C167" s="35" t="e">
        <f>IF('Crisis Indicator Data'!#REF!="No Data",1,IF(#REF!&lt;&gt;"",1,0))</f>
        <v>#REF!</v>
      </c>
      <c r="D167" s="35" t="e">
        <f>IF('Crisis Indicator Data'!#REF!="No Data",1,IF(#REF!&lt;&gt;"",1,0))</f>
        <v>#REF!</v>
      </c>
      <c r="E167" s="35" t="e">
        <f>IF('Crisis Indicator Data'!#REF!="No Data",1,IF(#REF!&lt;&gt;"",1,0))</f>
        <v>#REF!</v>
      </c>
      <c r="F167" s="35" t="e">
        <f>IF('Crisis Indicator Data'!#REF!="No Data",1,IF(#REF!&lt;&gt;"",1,0))</f>
        <v>#REF!</v>
      </c>
      <c r="G167" s="35" t="e">
        <f>IF('Crisis Indicator Data'!#REF!="No Data",1,IF(#REF!&lt;&gt;"",1,0))</f>
        <v>#REF!</v>
      </c>
      <c r="H167" s="35" t="e">
        <f>IF('Crisis Indicator Data'!#REF!="No Data",1,IF(#REF!&lt;&gt;"",1,0))</f>
        <v>#REF!</v>
      </c>
      <c r="I167" s="35" t="e">
        <f>IF('Crisis Indicator Data'!#REF!="No Data",1,IF(#REF!&lt;&gt;"",1,0))</f>
        <v>#REF!</v>
      </c>
      <c r="J167" s="35" t="e">
        <f>IF('Crisis Indicator Data'!#REF!="No Data",1,IF(#REF!&lt;&gt;"",1,0))</f>
        <v>#REF!</v>
      </c>
      <c r="K167" s="35" t="e">
        <f>IF('Crisis Indicator Data'!#REF!="No Data",1,IF(#REF!&lt;&gt;"",1,0))</f>
        <v>#REF!</v>
      </c>
      <c r="L167" s="35" t="e">
        <f>IF('Crisis Indicator Data'!#REF!="No Data",1,IF(#REF!&lt;&gt;"",1,0))</f>
        <v>#REF!</v>
      </c>
      <c r="M167" s="35" t="e">
        <f>IF('Crisis Indicator Data'!#REF!="No Data",1,IF(#REF!&lt;&gt;"",1,0))</f>
        <v>#REF!</v>
      </c>
      <c r="N167" s="35" t="e">
        <f>IF('Crisis Indicator Data'!#REF!="No Data",1,IF(#REF!&lt;&gt;"",1,0))</f>
        <v>#REF!</v>
      </c>
      <c r="O167" s="35" t="e">
        <f>IF('Crisis Indicator Data'!#REF!="No Data",1,IF(#REF!&lt;&gt;"",1,0))</f>
        <v>#REF!</v>
      </c>
      <c r="P167" s="35" t="e">
        <f>IF('Crisis Indicator Data'!#REF!="No Data",1,IF(#REF!&lt;&gt;"",1,0))</f>
        <v>#REF!</v>
      </c>
      <c r="Q167" s="35" t="e">
        <f>IF('Crisis Indicator Data'!#REF!="No Data",1,IF(#REF!&lt;&gt;"",1,0))</f>
        <v>#REF!</v>
      </c>
      <c r="R167" s="35" t="e">
        <f>IF('Crisis Indicator Data'!#REF!="No Data",1,IF(#REF!&lt;&gt;"",1,0))</f>
        <v>#REF!</v>
      </c>
      <c r="S167" s="35" t="e">
        <f>IF('Crisis Indicator Data'!#REF!="No Data",1,IF(#REF!&lt;&gt;"",1,0))</f>
        <v>#REF!</v>
      </c>
      <c r="T167" s="35" t="e">
        <f>IF('Crisis Indicator Data'!#REF!="No Data",1,IF(#REF!&lt;&gt;"",1,0))</f>
        <v>#REF!</v>
      </c>
      <c r="U167" s="35" t="e">
        <f>IF('Crisis Indicator Data'!#REF!="No Data",1,IF(#REF!&lt;&gt;"",1,0))</f>
        <v>#REF!</v>
      </c>
      <c r="V167" s="35" t="e">
        <f>IF('Crisis Indicator Data'!#REF!="No Data",1,IF(#REF!&lt;&gt;"",1,0))</f>
        <v>#REF!</v>
      </c>
      <c r="W167" s="35" t="e">
        <f>IF('Crisis Indicator Data'!#REF!="No Data",1,IF(#REF!&lt;&gt;"",1,0))</f>
        <v>#REF!</v>
      </c>
      <c r="X167" s="35" t="e">
        <f>IF('Crisis Indicator Data'!#REF!="No Data",1,IF(#REF!&lt;&gt;"",1,0))</f>
        <v>#REF!</v>
      </c>
      <c r="Y167" s="35" t="e">
        <f>IF('Crisis Indicator Data'!#REF!="No Data",1,IF(#REF!&lt;&gt;"",1,0))</f>
        <v>#REF!</v>
      </c>
      <c r="Z167" s="35" t="e">
        <f>IF('Crisis Indicator Data'!#REF!="No Data",1,IF(#REF!&lt;&gt;"",1,0))</f>
        <v>#REF!</v>
      </c>
      <c r="AA167" s="35" t="e">
        <f>IF('Crisis Indicator Data'!#REF!="No Data",1,IF(#REF!&lt;&gt;"",1,0))</f>
        <v>#REF!</v>
      </c>
      <c r="AB167" s="35" t="e">
        <f>IF('Crisis Indicator Data'!#REF!="No Data",1,IF(#REF!&lt;&gt;"",1,0))</f>
        <v>#REF!</v>
      </c>
      <c r="AC167" s="35" t="e">
        <f>IF('Crisis Indicator Data'!#REF!="No Data",1,IF(#REF!&lt;&gt;"",1,0))</f>
        <v>#REF!</v>
      </c>
      <c r="AD167" s="35" t="e">
        <f>IF('Crisis Indicator Data'!#REF!="No Data",1,IF(#REF!&lt;&gt;"",1,0))</f>
        <v>#REF!</v>
      </c>
      <c r="AE167" s="35" t="e">
        <f>IF('Crisis Indicator Data'!#REF!="No Data",1,IF(#REF!&lt;&gt;"",1,0))</f>
        <v>#REF!</v>
      </c>
      <c r="AF167" s="35" t="e">
        <f>IF('Crisis Indicator Data'!#REF!="No Data",1,IF(#REF!&lt;&gt;"",1,0))</f>
        <v>#REF!</v>
      </c>
      <c r="AG167" s="35" t="e">
        <f>IF('Crisis Indicator Data'!#REF!="No Data",1,IF(#REF!&lt;&gt;"",1,0))</f>
        <v>#REF!</v>
      </c>
      <c r="AH167" s="35" t="e">
        <f>IF('Crisis Indicator Data'!#REF!="No Data",1,IF(#REF!&lt;&gt;"",1,0))</f>
        <v>#REF!</v>
      </c>
      <c r="AI167" s="35" t="e">
        <f>IF('Crisis Indicator Data'!#REF!="No Data",1,IF(#REF!&lt;&gt;"",1,0))</f>
        <v>#REF!</v>
      </c>
      <c r="AJ167" s="35" t="e">
        <f>IF('Crisis Indicator Data'!#REF!="No Data",1,IF(#REF!&lt;&gt;"",1,0))</f>
        <v>#REF!</v>
      </c>
      <c r="AK167" s="35" t="e">
        <f>IF('Crisis Indicator Data'!#REF!="No Data",1,IF(#REF!&lt;&gt;"",1,0))</f>
        <v>#REF!</v>
      </c>
      <c r="AL167" s="35" t="e">
        <f>IF('Crisis Indicator Data'!#REF!="No Data",1,IF(#REF!&lt;&gt;"",1,0))</f>
        <v>#REF!</v>
      </c>
      <c r="AM167" s="35" t="e">
        <f>IF('Crisis Indicator Data'!#REF!="No Data",1,IF(#REF!&lt;&gt;"",1,0))</f>
        <v>#REF!</v>
      </c>
      <c r="AN167" s="35" t="e">
        <f>IF('Crisis Indicator Data'!#REF!="No Data",1,IF(#REF!&lt;&gt;"",1,0))</f>
        <v>#REF!</v>
      </c>
      <c r="AO167" s="35" t="e">
        <f>IF('Crisis Indicator Data'!#REF!="No Data",1,IF(#REF!&lt;&gt;"",1,0))</f>
        <v>#REF!</v>
      </c>
      <c r="AP167" s="35" t="e">
        <f>IF('Crisis Indicator Data'!#REF!="No Data",1,IF(#REF!&lt;&gt;"",1,0))</f>
        <v>#REF!</v>
      </c>
      <c r="AQ167" s="35" t="e">
        <f>IF('Crisis Indicator Data'!#REF!="No Data",1,IF(#REF!&lt;&gt;"",1,0))</f>
        <v>#REF!</v>
      </c>
      <c r="AR167" s="35" t="e">
        <f>IF('Crisis Indicator Data'!#REF!="No Data",1,IF(#REF!&lt;&gt;"",1,0))</f>
        <v>#REF!</v>
      </c>
      <c r="AS167" s="35" t="e">
        <f>IF('Crisis Indicator Data'!#REF!="No Data",1,IF(#REF!&lt;&gt;"",1,0))</f>
        <v>#REF!</v>
      </c>
      <c r="AT167" s="35" t="e">
        <f>IF('Crisis Indicator Data'!#REF!="No Data",1,IF(#REF!&lt;&gt;"",1,0))</f>
        <v>#REF!</v>
      </c>
      <c r="AU167" s="35" t="e">
        <f>IF('Crisis Indicator Data'!#REF!="No Data",1,IF(#REF!&lt;&gt;"",1,0))</f>
        <v>#REF!</v>
      </c>
      <c r="AV167" s="35" t="e">
        <f>IF('Crisis Indicator Data'!#REF!="No Data",1,IF(#REF!&lt;&gt;"",1,0))</f>
        <v>#REF!</v>
      </c>
      <c r="AW167" s="35" t="e">
        <f>IF('Crisis Indicator Data'!#REF!="No Data",1,IF(#REF!&lt;&gt;"",1,0))</f>
        <v>#REF!</v>
      </c>
      <c r="AX167" s="35" t="e">
        <f>IF('Crisis Indicator Data'!#REF!="No Data",1,IF(#REF!&lt;&gt;"",1,0))</f>
        <v>#REF!</v>
      </c>
      <c r="AY167" s="35" t="e">
        <f>IF('Crisis Indicator Data'!#REF!="No Data",1,IF(#REF!&lt;&gt;"",1,0))</f>
        <v>#REF!</v>
      </c>
      <c r="AZ167" s="35" t="e">
        <f>IF('Crisis Indicator Data'!#REF!="No Data",1,IF(#REF!&lt;&gt;"",1,0))</f>
        <v>#REF!</v>
      </c>
      <c r="BA167" t="e">
        <f t="shared" si="4"/>
        <v>#REF!</v>
      </c>
      <c r="BB167" s="37" t="e">
        <f t="shared" si="5"/>
        <v>#REF!</v>
      </c>
    </row>
    <row r="168" spans="1:54" x14ac:dyDescent="0.35">
      <c r="A168" t="s">
        <v>315</v>
      </c>
      <c r="B168" s="35" t="e">
        <f>IF('Crisis Indicator Data'!#REF!="No Data",1,IF(#REF!&lt;&gt;"",1,0))</f>
        <v>#REF!</v>
      </c>
      <c r="C168" s="35" t="e">
        <f>IF('Crisis Indicator Data'!#REF!="No Data",1,IF(#REF!&lt;&gt;"",1,0))</f>
        <v>#REF!</v>
      </c>
      <c r="D168" s="35" t="e">
        <f>IF('Crisis Indicator Data'!#REF!="No Data",1,IF(#REF!&lt;&gt;"",1,0))</f>
        <v>#REF!</v>
      </c>
      <c r="E168" s="35" t="e">
        <f>IF('Crisis Indicator Data'!#REF!="No Data",1,IF(#REF!&lt;&gt;"",1,0))</f>
        <v>#REF!</v>
      </c>
      <c r="F168" s="35" t="e">
        <f>IF('Crisis Indicator Data'!#REF!="No Data",1,IF(#REF!&lt;&gt;"",1,0))</f>
        <v>#REF!</v>
      </c>
      <c r="G168" s="35" t="e">
        <f>IF('Crisis Indicator Data'!#REF!="No Data",1,IF(#REF!&lt;&gt;"",1,0))</f>
        <v>#REF!</v>
      </c>
      <c r="H168" s="35" t="e">
        <f>IF('Crisis Indicator Data'!#REF!="No Data",1,IF(#REF!&lt;&gt;"",1,0))</f>
        <v>#REF!</v>
      </c>
      <c r="I168" s="35" t="e">
        <f>IF('Crisis Indicator Data'!#REF!="No Data",1,IF(#REF!&lt;&gt;"",1,0))</f>
        <v>#REF!</v>
      </c>
      <c r="J168" s="35" t="e">
        <f>IF('Crisis Indicator Data'!#REF!="No Data",1,IF(#REF!&lt;&gt;"",1,0))</f>
        <v>#REF!</v>
      </c>
      <c r="K168" s="35" t="e">
        <f>IF('Crisis Indicator Data'!#REF!="No Data",1,IF(#REF!&lt;&gt;"",1,0))</f>
        <v>#REF!</v>
      </c>
      <c r="L168" s="35" t="e">
        <f>IF('Crisis Indicator Data'!#REF!="No Data",1,IF(#REF!&lt;&gt;"",1,0))</f>
        <v>#REF!</v>
      </c>
      <c r="M168" s="35" t="e">
        <f>IF('Crisis Indicator Data'!#REF!="No Data",1,IF(#REF!&lt;&gt;"",1,0))</f>
        <v>#REF!</v>
      </c>
      <c r="N168" s="35" t="e">
        <f>IF('Crisis Indicator Data'!#REF!="No Data",1,IF(#REF!&lt;&gt;"",1,0))</f>
        <v>#REF!</v>
      </c>
      <c r="O168" s="35" t="e">
        <f>IF('Crisis Indicator Data'!#REF!="No Data",1,IF(#REF!&lt;&gt;"",1,0))</f>
        <v>#REF!</v>
      </c>
      <c r="P168" s="35" t="e">
        <f>IF('Crisis Indicator Data'!#REF!="No Data",1,IF(#REF!&lt;&gt;"",1,0))</f>
        <v>#REF!</v>
      </c>
      <c r="Q168" s="35" t="e">
        <f>IF('Crisis Indicator Data'!#REF!="No Data",1,IF(#REF!&lt;&gt;"",1,0))</f>
        <v>#REF!</v>
      </c>
      <c r="R168" s="35" t="e">
        <f>IF('Crisis Indicator Data'!#REF!="No Data",1,IF(#REF!&lt;&gt;"",1,0))</f>
        <v>#REF!</v>
      </c>
      <c r="S168" s="35" t="e">
        <f>IF('Crisis Indicator Data'!#REF!="No Data",1,IF(#REF!&lt;&gt;"",1,0))</f>
        <v>#REF!</v>
      </c>
      <c r="T168" s="35" t="e">
        <f>IF('Crisis Indicator Data'!#REF!="No Data",1,IF(#REF!&lt;&gt;"",1,0))</f>
        <v>#REF!</v>
      </c>
      <c r="U168" s="35" t="e">
        <f>IF('Crisis Indicator Data'!#REF!="No Data",1,IF(#REF!&lt;&gt;"",1,0))</f>
        <v>#REF!</v>
      </c>
      <c r="V168" s="35" t="e">
        <f>IF('Crisis Indicator Data'!#REF!="No Data",1,IF(#REF!&lt;&gt;"",1,0))</f>
        <v>#REF!</v>
      </c>
      <c r="W168" s="35" t="e">
        <f>IF('Crisis Indicator Data'!#REF!="No Data",1,IF(#REF!&lt;&gt;"",1,0))</f>
        <v>#REF!</v>
      </c>
      <c r="X168" s="35" t="e">
        <f>IF('Crisis Indicator Data'!#REF!="No Data",1,IF(#REF!&lt;&gt;"",1,0))</f>
        <v>#REF!</v>
      </c>
      <c r="Y168" s="35" t="e">
        <f>IF('Crisis Indicator Data'!#REF!="No Data",1,IF(#REF!&lt;&gt;"",1,0))</f>
        <v>#REF!</v>
      </c>
      <c r="Z168" s="35" t="e">
        <f>IF('Crisis Indicator Data'!#REF!="No Data",1,IF(#REF!&lt;&gt;"",1,0))</f>
        <v>#REF!</v>
      </c>
      <c r="AA168" s="35" t="e">
        <f>IF('Crisis Indicator Data'!#REF!="No Data",1,IF(#REF!&lt;&gt;"",1,0))</f>
        <v>#REF!</v>
      </c>
      <c r="AB168" s="35" t="e">
        <f>IF('Crisis Indicator Data'!#REF!="No Data",1,IF(#REF!&lt;&gt;"",1,0))</f>
        <v>#REF!</v>
      </c>
      <c r="AC168" s="35" t="e">
        <f>IF('Crisis Indicator Data'!#REF!="No Data",1,IF(#REF!&lt;&gt;"",1,0))</f>
        <v>#REF!</v>
      </c>
      <c r="AD168" s="35" t="e">
        <f>IF('Crisis Indicator Data'!#REF!="No Data",1,IF(#REF!&lt;&gt;"",1,0))</f>
        <v>#REF!</v>
      </c>
      <c r="AE168" s="35" t="e">
        <f>IF('Crisis Indicator Data'!#REF!="No Data",1,IF(#REF!&lt;&gt;"",1,0))</f>
        <v>#REF!</v>
      </c>
      <c r="AF168" s="35" t="e">
        <f>IF('Crisis Indicator Data'!#REF!="No Data",1,IF(#REF!&lt;&gt;"",1,0))</f>
        <v>#REF!</v>
      </c>
      <c r="AG168" s="35" t="e">
        <f>IF('Crisis Indicator Data'!#REF!="No Data",1,IF(#REF!&lt;&gt;"",1,0))</f>
        <v>#REF!</v>
      </c>
      <c r="AH168" s="35" t="e">
        <f>IF('Crisis Indicator Data'!#REF!="No Data",1,IF(#REF!&lt;&gt;"",1,0))</f>
        <v>#REF!</v>
      </c>
      <c r="AI168" s="35" t="e">
        <f>IF('Crisis Indicator Data'!#REF!="No Data",1,IF(#REF!&lt;&gt;"",1,0))</f>
        <v>#REF!</v>
      </c>
      <c r="AJ168" s="35" t="e">
        <f>IF('Crisis Indicator Data'!#REF!="No Data",1,IF(#REF!&lt;&gt;"",1,0))</f>
        <v>#REF!</v>
      </c>
      <c r="AK168" s="35" t="e">
        <f>IF('Crisis Indicator Data'!#REF!="No Data",1,IF(#REF!&lt;&gt;"",1,0))</f>
        <v>#REF!</v>
      </c>
      <c r="AL168" s="35" t="e">
        <f>IF('Crisis Indicator Data'!#REF!="No Data",1,IF(#REF!&lt;&gt;"",1,0))</f>
        <v>#REF!</v>
      </c>
      <c r="AM168" s="35" t="e">
        <f>IF('Crisis Indicator Data'!#REF!="No Data",1,IF(#REF!&lt;&gt;"",1,0))</f>
        <v>#REF!</v>
      </c>
      <c r="AN168" s="35" t="e">
        <f>IF('Crisis Indicator Data'!#REF!="No Data",1,IF(#REF!&lt;&gt;"",1,0))</f>
        <v>#REF!</v>
      </c>
      <c r="AO168" s="35" t="e">
        <f>IF('Crisis Indicator Data'!#REF!="No Data",1,IF(#REF!&lt;&gt;"",1,0))</f>
        <v>#REF!</v>
      </c>
      <c r="AP168" s="35" t="e">
        <f>IF('Crisis Indicator Data'!#REF!="No Data",1,IF(#REF!&lt;&gt;"",1,0))</f>
        <v>#REF!</v>
      </c>
      <c r="AQ168" s="35" t="e">
        <f>IF('Crisis Indicator Data'!#REF!="No Data",1,IF(#REF!&lt;&gt;"",1,0))</f>
        <v>#REF!</v>
      </c>
      <c r="AR168" s="35" t="e">
        <f>IF('Crisis Indicator Data'!#REF!="No Data",1,IF(#REF!&lt;&gt;"",1,0))</f>
        <v>#REF!</v>
      </c>
      <c r="AS168" s="35" t="e">
        <f>IF('Crisis Indicator Data'!#REF!="No Data",1,IF(#REF!&lt;&gt;"",1,0))</f>
        <v>#REF!</v>
      </c>
      <c r="AT168" s="35" t="e">
        <f>IF('Crisis Indicator Data'!#REF!="No Data",1,IF(#REF!&lt;&gt;"",1,0))</f>
        <v>#REF!</v>
      </c>
      <c r="AU168" s="35" t="e">
        <f>IF('Crisis Indicator Data'!#REF!="No Data",1,IF(#REF!&lt;&gt;"",1,0))</f>
        <v>#REF!</v>
      </c>
      <c r="AV168" s="35" t="e">
        <f>IF('Crisis Indicator Data'!#REF!="No Data",1,IF(#REF!&lt;&gt;"",1,0))</f>
        <v>#REF!</v>
      </c>
      <c r="AW168" s="35" t="e">
        <f>IF('Crisis Indicator Data'!#REF!="No Data",1,IF(#REF!&lt;&gt;"",1,0))</f>
        <v>#REF!</v>
      </c>
      <c r="AX168" s="35" t="e">
        <f>IF('Crisis Indicator Data'!#REF!="No Data",1,IF(#REF!&lt;&gt;"",1,0))</f>
        <v>#REF!</v>
      </c>
      <c r="AY168" s="35" t="e">
        <f>IF('Crisis Indicator Data'!#REF!="No Data",1,IF(#REF!&lt;&gt;"",1,0))</f>
        <v>#REF!</v>
      </c>
      <c r="AZ168" s="35" t="e">
        <f>IF('Crisis Indicator Data'!#REF!="No Data",1,IF(#REF!&lt;&gt;"",1,0))</f>
        <v>#REF!</v>
      </c>
      <c r="BA168" t="e">
        <f t="shared" si="4"/>
        <v>#REF!</v>
      </c>
      <c r="BB168" s="37" t="e">
        <f t="shared" si="5"/>
        <v>#REF!</v>
      </c>
    </row>
    <row r="169" spans="1:54" x14ac:dyDescent="0.35">
      <c r="A169" t="s">
        <v>317</v>
      </c>
      <c r="B169" s="35" t="e">
        <f>IF('Crisis Indicator Data'!#REF!="No Data",1,IF(#REF!&lt;&gt;"",1,0))</f>
        <v>#REF!</v>
      </c>
      <c r="C169" s="35" t="e">
        <f>IF('Crisis Indicator Data'!#REF!="No Data",1,IF(#REF!&lt;&gt;"",1,0))</f>
        <v>#REF!</v>
      </c>
      <c r="D169" s="35" t="e">
        <f>IF('Crisis Indicator Data'!#REF!="No Data",1,IF(#REF!&lt;&gt;"",1,0))</f>
        <v>#REF!</v>
      </c>
      <c r="E169" s="35" t="e">
        <f>IF('Crisis Indicator Data'!#REF!="No Data",1,IF(#REF!&lt;&gt;"",1,0))</f>
        <v>#REF!</v>
      </c>
      <c r="F169" s="35" t="e">
        <f>IF('Crisis Indicator Data'!#REF!="No Data",1,IF(#REF!&lt;&gt;"",1,0))</f>
        <v>#REF!</v>
      </c>
      <c r="G169" s="35" t="e">
        <f>IF('Crisis Indicator Data'!#REF!="No Data",1,IF(#REF!&lt;&gt;"",1,0))</f>
        <v>#REF!</v>
      </c>
      <c r="H169" s="35" t="e">
        <f>IF('Crisis Indicator Data'!#REF!="No Data",1,IF(#REF!&lt;&gt;"",1,0))</f>
        <v>#REF!</v>
      </c>
      <c r="I169" s="35" t="e">
        <f>IF('Crisis Indicator Data'!#REF!="No Data",1,IF(#REF!&lt;&gt;"",1,0))</f>
        <v>#REF!</v>
      </c>
      <c r="J169" s="35" t="e">
        <f>IF('Crisis Indicator Data'!#REF!="No Data",1,IF(#REF!&lt;&gt;"",1,0))</f>
        <v>#REF!</v>
      </c>
      <c r="K169" s="35" t="e">
        <f>IF('Crisis Indicator Data'!#REF!="No Data",1,IF(#REF!&lt;&gt;"",1,0))</f>
        <v>#REF!</v>
      </c>
      <c r="L169" s="35" t="e">
        <f>IF('Crisis Indicator Data'!#REF!="No Data",1,IF(#REF!&lt;&gt;"",1,0))</f>
        <v>#REF!</v>
      </c>
      <c r="M169" s="35" t="e">
        <f>IF('Crisis Indicator Data'!#REF!="No Data",1,IF(#REF!&lt;&gt;"",1,0))</f>
        <v>#REF!</v>
      </c>
      <c r="N169" s="35" t="e">
        <f>IF('Crisis Indicator Data'!#REF!="No Data",1,IF(#REF!&lt;&gt;"",1,0))</f>
        <v>#REF!</v>
      </c>
      <c r="O169" s="35" t="e">
        <f>IF('Crisis Indicator Data'!#REF!="No Data",1,IF(#REF!&lt;&gt;"",1,0))</f>
        <v>#REF!</v>
      </c>
      <c r="P169" s="35" t="e">
        <f>IF('Crisis Indicator Data'!#REF!="No Data",1,IF(#REF!&lt;&gt;"",1,0))</f>
        <v>#REF!</v>
      </c>
      <c r="Q169" s="35" t="e">
        <f>IF('Crisis Indicator Data'!#REF!="No Data",1,IF(#REF!&lt;&gt;"",1,0))</f>
        <v>#REF!</v>
      </c>
      <c r="R169" s="35" t="e">
        <f>IF('Crisis Indicator Data'!#REF!="No Data",1,IF(#REF!&lt;&gt;"",1,0))</f>
        <v>#REF!</v>
      </c>
      <c r="S169" s="35" t="e">
        <f>IF('Crisis Indicator Data'!#REF!="No Data",1,IF(#REF!&lt;&gt;"",1,0))</f>
        <v>#REF!</v>
      </c>
      <c r="T169" s="35" t="e">
        <f>IF('Crisis Indicator Data'!#REF!="No Data",1,IF(#REF!&lt;&gt;"",1,0))</f>
        <v>#REF!</v>
      </c>
      <c r="U169" s="35" t="e">
        <f>IF('Crisis Indicator Data'!#REF!="No Data",1,IF(#REF!&lt;&gt;"",1,0))</f>
        <v>#REF!</v>
      </c>
      <c r="V169" s="35" t="e">
        <f>IF('Crisis Indicator Data'!#REF!="No Data",1,IF(#REF!&lt;&gt;"",1,0))</f>
        <v>#REF!</v>
      </c>
      <c r="W169" s="35" t="e">
        <f>IF('Crisis Indicator Data'!#REF!="No Data",1,IF(#REF!&lt;&gt;"",1,0))</f>
        <v>#REF!</v>
      </c>
      <c r="X169" s="35" t="e">
        <f>IF('Crisis Indicator Data'!#REF!="No Data",1,IF(#REF!&lt;&gt;"",1,0))</f>
        <v>#REF!</v>
      </c>
      <c r="Y169" s="35" t="e">
        <f>IF('Crisis Indicator Data'!#REF!="No Data",1,IF(#REF!&lt;&gt;"",1,0))</f>
        <v>#REF!</v>
      </c>
      <c r="Z169" s="35" t="e">
        <f>IF('Crisis Indicator Data'!#REF!="No Data",1,IF(#REF!&lt;&gt;"",1,0))</f>
        <v>#REF!</v>
      </c>
      <c r="AA169" s="35" t="e">
        <f>IF('Crisis Indicator Data'!#REF!="No Data",1,IF(#REF!&lt;&gt;"",1,0))</f>
        <v>#REF!</v>
      </c>
      <c r="AB169" s="35" t="e">
        <f>IF('Crisis Indicator Data'!#REF!="No Data",1,IF(#REF!&lt;&gt;"",1,0))</f>
        <v>#REF!</v>
      </c>
      <c r="AC169" s="35" t="e">
        <f>IF('Crisis Indicator Data'!#REF!="No Data",1,IF(#REF!&lt;&gt;"",1,0))</f>
        <v>#REF!</v>
      </c>
      <c r="AD169" s="35" t="e">
        <f>IF('Crisis Indicator Data'!#REF!="No Data",1,IF(#REF!&lt;&gt;"",1,0))</f>
        <v>#REF!</v>
      </c>
      <c r="AE169" s="35" t="e">
        <f>IF('Crisis Indicator Data'!#REF!="No Data",1,IF(#REF!&lt;&gt;"",1,0))</f>
        <v>#REF!</v>
      </c>
      <c r="AF169" s="35" t="e">
        <f>IF('Crisis Indicator Data'!#REF!="No Data",1,IF(#REF!&lt;&gt;"",1,0))</f>
        <v>#REF!</v>
      </c>
      <c r="AG169" s="35" t="e">
        <f>IF('Crisis Indicator Data'!#REF!="No Data",1,IF(#REF!&lt;&gt;"",1,0))</f>
        <v>#REF!</v>
      </c>
      <c r="AH169" s="35" t="e">
        <f>IF('Crisis Indicator Data'!#REF!="No Data",1,IF(#REF!&lt;&gt;"",1,0))</f>
        <v>#REF!</v>
      </c>
      <c r="AI169" s="35" t="e">
        <f>IF('Crisis Indicator Data'!#REF!="No Data",1,IF(#REF!&lt;&gt;"",1,0))</f>
        <v>#REF!</v>
      </c>
      <c r="AJ169" s="35" t="e">
        <f>IF('Crisis Indicator Data'!#REF!="No Data",1,IF(#REF!&lt;&gt;"",1,0))</f>
        <v>#REF!</v>
      </c>
      <c r="AK169" s="35" t="e">
        <f>IF('Crisis Indicator Data'!#REF!="No Data",1,IF(#REF!&lt;&gt;"",1,0))</f>
        <v>#REF!</v>
      </c>
      <c r="AL169" s="35" t="e">
        <f>IF('Crisis Indicator Data'!#REF!="No Data",1,IF(#REF!&lt;&gt;"",1,0))</f>
        <v>#REF!</v>
      </c>
      <c r="AM169" s="35" t="e">
        <f>IF('Crisis Indicator Data'!#REF!="No Data",1,IF(#REF!&lt;&gt;"",1,0))</f>
        <v>#REF!</v>
      </c>
      <c r="AN169" s="35" t="e">
        <f>IF('Crisis Indicator Data'!#REF!="No Data",1,IF(#REF!&lt;&gt;"",1,0))</f>
        <v>#REF!</v>
      </c>
      <c r="AO169" s="35" t="e">
        <f>IF('Crisis Indicator Data'!#REF!="No Data",1,IF(#REF!&lt;&gt;"",1,0))</f>
        <v>#REF!</v>
      </c>
      <c r="AP169" s="35" t="e">
        <f>IF('Crisis Indicator Data'!#REF!="No Data",1,IF(#REF!&lt;&gt;"",1,0))</f>
        <v>#REF!</v>
      </c>
      <c r="AQ169" s="35" t="e">
        <f>IF('Crisis Indicator Data'!#REF!="No Data",1,IF(#REF!&lt;&gt;"",1,0))</f>
        <v>#REF!</v>
      </c>
      <c r="AR169" s="35" t="e">
        <f>IF('Crisis Indicator Data'!#REF!="No Data",1,IF(#REF!&lt;&gt;"",1,0))</f>
        <v>#REF!</v>
      </c>
      <c r="AS169" s="35" t="e">
        <f>IF('Crisis Indicator Data'!#REF!="No Data",1,IF(#REF!&lt;&gt;"",1,0))</f>
        <v>#REF!</v>
      </c>
      <c r="AT169" s="35" t="e">
        <f>IF('Crisis Indicator Data'!#REF!="No Data",1,IF(#REF!&lt;&gt;"",1,0))</f>
        <v>#REF!</v>
      </c>
      <c r="AU169" s="35" t="e">
        <f>IF('Crisis Indicator Data'!#REF!="No Data",1,IF(#REF!&lt;&gt;"",1,0))</f>
        <v>#REF!</v>
      </c>
      <c r="AV169" s="35" t="e">
        <f>IF('Crisis Indicator Data'!#REF!="No Data",1,IF(#REF!&lt;&gt;"",1,0))</f>
        <v>#REF!</v>
      </c>
      <c r="AW169" s="35" t="e">
        <f>IF('Crisis Indicator Data'!#REF!="No Data",1,IF(#REF!&lt;&gt;"",1,0))</f>
        <v>#REF!</v>
      </c>
      <c r="AX169" s="35" t="e">
        <f>IF('Crisis Indicator Data'!#REF!="No Data",1,IF(#REF!&lt;&gt;"",1,0))</f>
        <v>#REF!</v>
      </c>
      <c r="AY169" s="35" t="e">
        <f>IF('Crisis Indicator Data'!#REF!="No Data",1,IF(#REF!&lt;&gt;"",1,0))</f>
        <v>#REF!</v>
      </c>
      <c r="AZ169" s="35" t="e">
        <f>IF('Crisis Indicator Data'!#REF!="No Data",1,IF(#REF!&lt;&gt;"",1,0))</f>
        <v>#REF!</v>
      </c>
      <c r="BA169" t="e">
        <f t="shared" si="4"/>
        <v>#REF!</v>
      </c>
      <c r="BB169" s="37" t="e">
        <f t="shared" si="5"/>
        <v>#REF!</v>
      </c>
    </row>
    <row r="170" spans="1:54" x14ac:dyDescent="0.35">
      <c r="A170" t="s">
        <v>318</v>
      </c>
      <c r="B170" s="35" t="e">
        <f>IF('Crisis Indicator Data'!#REF!="No Data",1,IF(#REF!&lt;&gt;"",1,0))</f>
        <v>#REF!</v>
      </c>
      <c r="C170" s="35" t="e">
        <f>IF('Crisis Indicator Data'!#REF!="No Data",1,IF(#REF!&lt;&gt;"",1,0))</f>
        <v>#REF!</v>
      </c>
      <c r="D170" s="35" t="e">
        <f>IF('Crisis Indicator Data'!#REF!="No Data",1,IF(#REF!&lt;&gt;"",1,0))</f>
        <v>#REF!</v>
      </c>
      <c r="E170" s="35" t="e">
        <f>IF('Crisis Indicator Data'!#REF!="No Data",1,IF(#REF!&lt;&gt;"",1,0))</f>
        <v>#REF!</v>
      </c>
      <c r="F170" s="35" t="e">
        <f>IF('Crisis Indicator Data'!#REF!="No Data",1,IF(#REF!&lt;&gt;"",1,0))</f>
        <v>#REF!</v>
      </c>
      <c r="G170" s="35" t="e">
        <f>IF('Crisis Indicator Data'!#REF!="No Data",1,IF(#REF!&lt;&gt;"",1,0))</f>
        <v>#REF!</v>
      </c>
      <c r="H170" s="35" t="e">
        <f>IF('Crisis Indicator Data'!#REF!="No Data",1,IF(#REF!&lt;&gt;"",1,0))</f>
        <v>#REF!</v>
      </c>
      <c r="I170" s="35" t="e">
        <f>IF('Crisis Indicator Data'!#REF!="No Data",1,IF(#REF!&lt;&gt;"",1,0))</f>
        <v>#REF!</v>
      </c>
      <c r="J170" s="35" t="e">
        <f>IF('Crisis Indicator Data'!#REF!="No Data",1,IF(#REF!&lt;&gt;"",1,0))</f>
        <v>#REF!</v>
      </c>
      <c r="K170" s="35" t="e">
        <f>IF('Crisis Indicator Data'!#REF!="No Data",1,IF(#REF!&lt;&gt;"",1,0))</f>
        <v>#REF!</v>
      </c>
      <c r="L170" s="35" t="e">
        <f>IF('Crisis Indicator Data'!#REF!="No Data",1,IF(#REF!&lt;&gt;"",1,0))</f>
        <v>#REF!</v>
      </c>
      <c r="M170" s="35" t="e">
        <f>IF('Crisis Indicator Data'!#REF!="No Data",1,IF(#REF!&lt;&gt;"",1,0))</f>
        <v>#REF!</v>
      </c>
      <c r="N170" s="35" t="e">
        <f>IF('Crisis Indicator Data'!#REF!="No Data",1,IF(#REF!&lt;&gt;"",1,0))</f>
        <v>#REF!</v>
      </c>
      <c r="O170" s="35" t="e">
        <f>IF('Crisis Indicator Data'!#REF!="No Data",1,IF(#REF!&lt;&gt;"",1,0))</f>
        <v>#REF!</v>
      </c>
      <c r="P170" s="35" t="e">
        <f>IF('Crisis Indicator Data'!#REF!="No Data",1,IF(#REF!&lt;&gt;"",1,0))</f>
        <v>#REF!</v>
      </c>
      <c r="Q170" s="35" t="e">
        <f>IF('Crisis Indicator Data'!#REF!="No Data",1,IF(#REF!&lt;&gt;"",1,0))</f>
        <v>#REF!</v>
      </c>
      <c r="R170" s="35" t="e">
        <f>IF('Crisis Indicator Data'!#REF!="No Data",1,IF(#REF!&lt;&gt;"",1,0))</f>
        <v>#REF!</v>
      </c>
      <c r="S170" s="35" t="e">
        <f>IF('Crisis Indicator Data'!#REF!="No Data",1,IF(#REF!&lt;&gt;"",1,0))</f>
        <v>#REF!</v>
      </c>
      <c r="T170" s="35" t="e">
        <f>IF('Crisis Indicator Data'!#REF!="No Data",1,IF(#REF!&lt;&gt;"",1,0))</f>
        <v>#REF!</v>
      </c>
      <c r="U170" s="35" t="e">
        <f>IF('Crisis Indicator Data'!#REF!="No Data",1,IF(#REF!&lt;&gt;"",1,0))</f>
        <v>#REF!</v>
      </c>
      <c r="V170" s="35" t="e">
        <f>IF('Crisis Indicator Data'!#REF!="No Data",1,IF(#REF!&lt;&gt;"",1,0))</f>
        <v>#REF!</v>
      </c>
      <c r="W170" s="35" t="e">
        <f>IF('Crisis Indicator Data'!#REF!="No Data",1,IF(#REF!&lt;&gt;"",1,0))</f>
        <v>#REF!</v>
      </c>
      <c r="X170" s="35" t="e">
        <f>IF('Crisis Indicator Data'!#REF!="No Data",1,IF(#REF!&lt;&gt;"",1,0))</f>
        <v>#REF!</v>
      </c>
      <c r="Y170" s="35" t="e">
        <f>IF('Crisis Indicator Data'!#REF!="No Data",1,IF(#REF!&lt;&gt;"",1,0))</f>
        <v>#REF!</v>
      </c>
      <c r="Z170" s="35" t="e">
        <f>IF('Crisis Indicator Data'!#REF!="No Data",1,IF(#REF!&lt;&gt;"",1,0))</f>
        <v>#REF!</v>
      </c>
      <c r="AA170" s="35" t="e">
        <f>IF('Crisis Indicator Data'!#REF!="No Data",1,IF(#REF!&lt;&gt;"",1,0))</f>
        <v>#REF!</v>
      </c>
      <c r="AB170" s="35" t="e">
        <f>IF('Crisis Indicator Data'!#REF!="No Data",1,IF(#REF!&lt;&gt;"",1,0))</f>
        <v>#REF!</v>
      </c>
      <c r="AC170" s="35" t="e">
        <f>IF('Crisis Indicator Data'!#REF!="No Data",1,IF(#REF!&lt;&gt;"",1,0))</f>
        <v>#REF!</v>
      </c>
      <c r="AD170" s="35" t="e">
        <f>IF('Crisis Indicator Data'!#REF!="No Data",1,IF(#REF!&lt;&gt;"",1,0))</f>
        <v>#REF!</v>
      </c>
      <c r="AE170" s="35" t="e">
        <f>IF('Crisis Indicator Data'!#REF!="No Data",1,IF(#REF!&lt;&gt;"",1,0))</f>
        <v>#REF!</v>
      </c>
      <c r="AF170" s="35" t="e">
        <f>IF('Crisis Indicator Data'!#REF!="No Data",1,IF(#REF!&lt;&gt;"",1,0))</f>
        <v>#REF!</v>
      </c>
      <c r="AG170" s="35" t="e">
        <f>IF('Crisis Indicator Data'!#REF!="No Data",1,IF(#REF!&lt;&gt;"",1,0))</f>
        <v>#REF!</v>
      </c>
      <c r="AH170" s="35" t="e">
        <f>IF('Crisis Indicator Data'!#REF!="No Data",1,IF(#REF!&lt;&gt;"",1,0))</f>
        <v>#REF!</v>
      </c>
      <c r="AI170" s="35" t="e">
        <f>IF('Crisis Indicator Data'!#REF!="No Data",1,IF(#REF!&lt;&gt;"",1,0))</f>
        <v>#REF!</v>
      </c>
      <c r="AJ170" s="35" t="e">
        <f>IF('Crisis Indicator Data'!#REF!="No Data",1,IF(#REF!&lt;&gt;"",1,0))</f>
        <v>#REF!</v>
      </c>
      <c r="AK170" s="35" t="e">
        <f>IF('Crisis Indicator Data'!#REF!="No Data",1,IF(#REF!&lt;&gt;"",1,0))</f>
        <v>#REF!</v>
      </c>
      <c r="AL170" s="35" t="e">
        <f>IF('Crisis Indicator Data'!#REF!="No Data",1,IF(#REF!&lt;&gt;"",1,0))</f>
        <v>#REF!</v>
      </c>
      <c r="AM170" s="35" t="e">
        <f>IF('Crisis Indicator Data'!#REF!="No Data",1,IF(#REF!&lt;&gt;"",1,0))</f>
        <v>#REF!</v>
      </c>
      <c r="AN170" s="35" t="e">
        <f>IF('Crisis Indicator Data'!#REF!="No Data",1,IF(#REF!&lt;&gt;"",1,0))</f>
        <v>#REF!</v>
      </c>
      <c r="AO170" s="35" t="e">
        <f>IF('Crisis Indicator Data'!#REF!="No Data",1,IF(#REF!&lt;&gt;"",1,0))</f>
        <v>#REF!</v>
      </c>
      <c r="AP170" s="35" t="e">
        <f>IF('Crisis Indicator Data'!#REF!="No Data",1,IF(#REF!&lt;&gt;"",1,0))</f>
        <v>#REF!</v>
      </c>
      <c r="AQ170" s="35" t="e">
        <f>IF('Crisis Indicator Data'!#REF!="No Data",1,IF(#REF!&lt;&gt;"",1,0))</f>
        <v>#REF!</v>
      </c>
      <c r="AR170" s="35" t="e">
        <f>IF('Crisis Indicator Data'!#REF!="No Data",1,IF(#REF!&lt;&gt;"",1,0))</f>
        <v>#REF!</v>
      </c>
      <c r="AS170" s="35" t="e">
        <f>IF('Crisis Indicator Data'!#REF!="No Data",1,IF(#REF!&lt;&gt;"",1,0))</f>
        <v>#REF!</v>
      </c>
      <c r="AT170" s="35" t="e">
        <f>IF('Crisis Indicator Data'!#REF!="No Data",1,IF(#REF!&lt;&gt;"",1,0))</f>
        <v>#REF!</v>
      </c>
      <c r="AU170" s="35" t="e">
        <f>IF('Crisis Indicator Data'!#REF!="No Data",1,IF(#REF!&lt;&gt;"",1,0))</f>
        <v>#REF!</v>
      </c>
      <c r="AV170" s="35" t="e">
        <f>IF('Crisis Indicator Data'!#REF!="No Data",1,IF(#REF!&lt;&gt;"",1,0))</f>
        <v>#REF!</v>
      </c>
      <c r="AW170" s="35" t="e">
        <f>IF('Crisis Indicator Data'!#REF!="No Data",1,IF(#REF!&lt;&gt;"",1,0))</f>
        <v>#REF!</v>
      </c>
      <c r="AX170" s="35" t="e">
        <f>IF('Crisis Indicator Data'!#REF!="No Data",1,IF(#REF!&lt;&gt;"",1,0))</f>
        <v>#REF!</v>
      </c>
      <c r="AY170" s="35" t="e">
        <f>IF('Crisis Indicator Data'!#REF!="No Data",1,IF(#REF!&lt;&gt;"",1,0))</f>
        <v>#REF!</v>
      </c>
      <c r="AZ170" s="35" t="e">
        <f>IF('Crisis Indicator Data'!#REF!="No Data",1,IF(#REF!&lt;&gt;"",1,0))</f>
        <v>#REF!</v>
      </c>
      <c r="BA170" t="e">
        <f t="shared" si="4"/>
        <v>#REF!</v>
      </c>
      <c r="BB170" s="37" t="e">
        <f t="shared" si="5"/>
        <v>#REF!</v>
      </c>
    </row>
    <row r="171" spans="1:54" x14ac:dyDescent="0.35">
      <c r="A171" t="s">
        <v>187</v>
      </c>
      <c r="B171" s="35" t="e">
        <f>IF('Crisis Indicator Data'!#REF!="No Data",1,IF(#REF!&lt;&gt;"",1,0))</f>
        <v>#REF!</v>
      </c>
      <c r="C171" s="35" t="e">
        <f>IF('Crisis Indicator Data'!#REF!="No Data",1,IF(#REF!&lt;&gt;"",1,0))</f>
        <v>#REF!</v>
      </c>
      <c r="D171" s="35" t="e">
        <f>IF('Crisis Indicator Data'!#REF!="No Data",1,IF(#REF!&lt;&gt;"",1,0))</f>
        <v>#REF!</v>
      </c>
      <c r="E171" s="35" t="e">
        <f>IF('Crisis Indicator Data'!#REF!="No Data",1,IF(#REF!&lt;&gt;"",1,0))</f>
        <v>#REF!</v>
      </c>
      <c r="F171" s="35" t="e">
        <f>IF('Crisis Indicator Data'!#REF!="No Data",1,IF(#REF!&lt;&gt;"",1,0))</f>
        <v>#REF!</v>
      </c>
      <c r="G171" s="35" t="e">
        <f>IF('Crisis Indicator Data'!#REF!="No Data",1,IF(#REF!&lt;&gt;"",1,0))</f>
        <v>#REF!</v>
      </c>
      <c r="H171" s="35" t="e">
        <f>IF('Crisis Indicator Data'!#REF!="No Data",1,IF(#REF!&lt;&gt;"",1,0))</f>
        <v>#REF!</v>
      </c>
      <c r="I171" s="35" t="e">
        <f>IF('Crisis Indicator Data'!#REF!="No Data",1,IF(#REF!&lt;&gt;"",1,0))</f>
        <v>#REF!</v>
      </c>
      <c r="J171" s="35" t="e">
        <f>IF('Crisis Indicator Data'!#REF!="No Data",1,IF(#REF!&lt;&gt;"",1,0))</f>
        <v>#REF!</v>
      </c>
      <c r="K171" s="35" t="e">
        <f>IF('Crisis Indicator Data'!#REF!="No Data",1,IF(#REF!&lt;&gt;"",1,0))</f>
        <v>#REF!</v>
      </c>
      <c r="L171" s="35" t="e">
        <f>IF('Crisis Indicator Data'!#REF!="No Data",1,IF(#REF!&lt;&gt;"",1,0))</f>
        <v>#REF!</v>
      </c>
      <c r="M171" s="35" t="e">
        <f>IF('Crisis Indicator Data'!#REF!="No Data",1,IF(#REF!&lt;&gt;"",1,0))</f>
        <v>#REF!</v>
      </c>
      <c r="N171" s="35" t="e">
        <f>IF('Crisis Indicator Data'!#REF!="No Data",1,IF(#REF!&lt;&gt;"",1,0))</f>
        <v>#REF!</v>
      </c>
      <c r="O171" s="35" t="e">
        <f>IF('Crisis Indicator Data'!#REF!="No Data",1,IF(#REF!&lt;&gt;"",1,0))</f>
        <v>#REF!</v>
      </c>
      <c r="P171" s="35" t="e">
        <f>IF('Crisis Indicator Data'!#REF!="No Data",1,IF(#REF!&lt;&gt;"",1,0))</f>
        <v>#REF!</v>
      </c>
      <c r="Q171" s="35" t="e">
        <f>IF('Crisis Indicator Data'!#REF!="No Data",1,IF(#REF!&lt;&gt;"",1,0))</f>
        <v>#REF!</v>
      </c>
      <c r="R171" s="35" t="e">
        <f>IF('Crisis Indicator Data'!#REF!="No Data",1,IF(#REF!&lt;&gt;"",1,0))</f>
        <v>#REF!</v>
      </c>
      <c r="S171" s="35" t="e">
        <f>IF('Crisis Indicator Data'!#REF!="No Data",1,IF(#REF!&lt;&gt;"",1,0))</f>
        <v>#REF!</v>
      </c>
      <c r="T171" s="35" t="e">
        <f>IF('Crisis Indicator Data'!#REF!="No Data",1,IF(#REF!&lt;&gt;"",1,0))</f>
        <v>#REF!</v>
      </c>
      <c r="U171" s="35" t="e">
        <f>IF('Crisis Indicator Data'!#REF!="No Data",1,IF(#REF!&lt;&gt;"",1,0))</f>
        <v>#REF!</v>
      </c>
      <c r="V171" s="35" t="e">
        <f>IF('Crisis Indicator Data'!#REF!="No Data",1,IF(#REF!&lt;&gt;"",1,0))</f>
        <v>#REF!</v>
      </c>
      <c r="W171" s="35" t="e">
        <f>IF('Crisis Indicator Data'!#REF!="No Data",1,IF(#REF!&lt;&gt;"",1,0))</f>
        <v>#REF!</v>
      </c>
      <c r="X171" s="35" t="e">
        <f>IF('Crisis Indicator Data'!#REF!="No Data",1,IF(#REF!&lt;&gt;"",1,0))</f>
        <v>#REF!</v>
      </c>
      <c r="Y171" s="35" t="e">
        <f>IF('Crisis Indicator Data'!#REF!="No Data",1,IF(#REF!&lt;&gt;"",1,0))</f>
        <v>#REF!</v>
      </c>
      <c r="Z171" s="35" t="e">
        <f>IF('Crisis Indicator Data'!#REF!="No Data",1,IF(#REF!&lt;&gt;"",1,0))</f>
        <v>#REF!</v>
      </c>
      <c r="AA171" s="35" t="e">
        <f>IF('Crisis Indicator Data'!#REF!="No Data",1,IF(#REF!&lt;&gt;"",1,0))</f>
        <v>#REF!</v>
      </c>
      <c r="AB171" s="35" t="e">
        <f>IF('Crisis Indicator Data'!#REF!="No Data",1,IF(#REF!&lt;&gt;"",1,0))</f>
        <v>#REF!</v>
      </c>
      <c r="AC171" s="35" t="e">
        <f>IF('Crisis Indicator Data'!#REF!="No Data",1,IF(#REF!&lt;&gt;"",1,0))</f>
        <v>#REF!</v>
      </c>
      <c r="AD171" s="35" t="e">
        <f>IF('Crisis Indicator Data'!#REF!="No Data",1,IF(#REF!&lt;&gt;"",1,0))</f>
        <v>#REF!</v>
      </c>
      <c r="AE171" s="35" t="e">
        <f>IF('Crisis Indicator Data'!#REF!="No Data",1,IF(#REF!&lt;&gt;"",1,0))</f>
        <v>#REF!</v>
      </c>
      <c r="AF171" s="35" t="e">
        <f>IF('Crisis Indicator Data'!#REF!="No Data",1,IF(#REF!&lt;&gt;"",1,0))</f>
        <v>#REF!</v>
      </c>
      <c r="AG171" s="35" t="e">
        <f>IF('Crisis Indicator Data'!#REF!="No Data",1,IF(#REF!&lt;&gt;"",1,0))</f>
        <v>#REF!</v>
      </c>
      <c r="AH171" s="35" t="e">
        <f>IF('Crisis Indicator Data'!#REF!="No Data",1,IF(#REF!&lt;&gt;"",1,0))</f>
        <v>#REF!</v>
      </c>
      <c r="AI171" s="35" t="e">
        <f>IF('Crisis Indicator Data'!#REF!="No Data",1,IF(#REF!&lt;&gt;"",1,0))</f>
        <v>#REF!</v>
      </c>
      <c r="AJ171" s="35" t="e">
        <f>IF('Crisis Indicator Data'!#REF!="No Data",1,IF(#REF!&lt;&gt;"",1,0))</f>
        <v>#REF!</v>
      </c>
      <c r="AK171" s="35" t="e">
        <f>IF('Crisis Indicator Data'!#REF!="No Data",1,IF(#REF!&lt;&gt;"",1,0))</f>
        <v>#REF!</v>
      </c>
      <c r="AL171" s="35" t="e">
        <f>IF('Crisis Indicator Data'!#REF!="No Data",1,IF(#REF!&lt;&gt;"",1,0))</f>
        <v>#REF!</v>
      </c>
      <c r="AM171" s="35" t="e">
        <f>IF('Crisis Indicator Data'!#REF!="No Data",1,IF(#REF!&lt;&gt;"",1,0))</f>
        <v>#REF!</v>
      </c>
      <c r="AN171" s="35" t="e">
        <f>IF('Crisis Indicator Data'!#REF!="No Data",1,IF(#REF!&lt;&gt;"",1,0))</f>
        <v>#REF!</v>
      </c>
      <c r="AO171" s="35" t="e">
        <f>IF('Crisis Indicator Data'!#REF!="No Data",1,IF(#REF!&lt;&gt;"",1,0))</f>
        <v>#REF!</v>
      </c>
      <c r="AP171" s="35" t="e">
        <f>IF('Crisis Indicator Data'!#REF!="No Data",1,IF(#REF!&lt;&gt;"",1,0))</f>
        <v>#REF!</v>
      </c>
      <c r="AQ171" s="35" t="e">
        <f>IF('Crisis Indicator Data'!#REF!="No Data",1,IF(#REF!&lt;&gt;"",1,0))</f>
        <v>#REF!</v>
      </c>
      <c r="AR171" s="35" t="e">
        <f>IF('Crisis Indicator Data'!#REF!="No Data",1,IF(#REF!&lt;&gt;"",1,0))</f>
        <v>#REF!</v>
      </c>
      <c r="AS171" s="35" t="e">
        <f>IF('Crisis Indicator Data'!#REF!="No Data",1,IF(#REF!&lt;&gt;"",1,0))</f>
        <v>#REF!</v>
      </c>
      <c r="AT171" s="35" t="e">
        <f>IF('Crisis Indicator Data'!#REF!="No Data",1,IF(#REF!&lt;&gt;"",1,0))</f>
        <v>#REF!</v>
      </c>
      <c r="AU171" s="35" t="e">
        <f>IF('Crisis Indicator Data'!#REF!="No Data",1,IF(#REF!&lt;&gt;"",1,0))</f>
        <v>#REF!</v>
      </c>
      <c r="AV171" s="35" t="e">
        <f>IF('Crisis Indicator Data'!#REF!="No Data",1,IF(#REF!&lt;&gt;"",1,0))</f>
        <v>#REF!</v>
      </c>
      <c r="AW171" s="35" t="e">
        <f>IF('Crisis Indicator Data'!#REF!="No Data",1,IF(#REF!&lt;&gt;"",1,0))</f>
        <v>#REF!</v>
      </c>
      <c r="AX171" s="35" t="e">
        <f>IF('Crisis Indicator Data'!#REF!="No Data",1,IF(#REF!&lt;&gt;"",1,0))</f>
        <v>#REF!</v>
      </c>
      <c r="AY171" s="35" t="e">
        <f>IF('Crisis Indicator Data'!#REF!="No Data",1,IF(#REF!&lt;&gt;"",1,0))</f>
        <v>#REF!</v>
      </c>
      <c r="AZ171" s="35" t="e">
        <f>IF('Crisis Indicator Data'!#REF!="No Data",1,IF(#REF!&lt;&gt;"",1,0))</f>
        <v>#REF!</v>
      </c>
      <c r="BA171" t="e">
        <f t="shared" si="4"/>
        <v>#REF!</v>
      </c>
      <c r="BB171" s="37" t="e">
        <f t="shared" si="5"/>
        <v>#REF!</v>
      </c>
    </row>
    <row r="172" spans="1:54" x14ac:dyDescent="0.35">
      <c r="A172" t="s">
        <v>91</v>
      </c>
      <c r="B172" s="35" t="e">
        <f>IF('Crisis Indicator Data'!#REF!="No Data",1,IF(#REF!&lt;&gt;"",1,0))</f>
        <v>#REF!</v>
      </c>
      <c r="C172" s="35" t="e">
        <f>IF('Crisis Indicator Data'!#REF!="No Data",1,IF(#REF!&lt;&gt;"",1,0))</f>
        <v>#REF!</v>
      </c>
      <c r="D172" s="35" t="e">
        <f>IF('Crisis Indicator Data'!#REF!="No Data",1,IF(#REF!&lt;&gt;"",1,0))</f>
        <v>#REF!</v>
      </c>
      <c r="E172" s="35" t="e">
        <f>IF('Crisis Indicator Data'!#REF!="No Data",1,IF(#REF!&lt;&gt;"",1,0))</f>
        <v>#REF!</v>
      </c>
      <c r="F172" s="35" t="e">
        <f>IF('Crisis Indicator Data'!#REF!="No Data",1,IF(#REF!&lt;&gt;"",1,0))</f>
        <v>#REF!</v>
      </c>
      <c r="G172" s="35" t="e">
        <f>IF('Crisis Indicator Data'!#REF!="No Data",1,IF(#REF!&lt;&gt;"",1,0))</f>
        <v>#REF!</v>
      </c>
      <c r="H172" s="35" t="e">
        <f>IF('Crisis Indicator Data'!#REF!="No Data",1,IF(#REF!&lt;&gt;"",1,0))</f>
        <v>#REF!</v>
      </c>
      <c r="I172" s="35" t="e">
        <f>IF('Crisis Indicator Data'!#REF!="No Data",1,IF(#REF!&lt;&gt;"",1,0))</f>
        <v>#REF!</v>
      </c>
      <c r="J172" s="35" t="e">
        <f>IF('Crisis Indicator Data'!#REF!="No Data",1,IF(#REF!&lt;&gt;"",1,0))</f>
        <v>#REF!</v>
      </c>
      <c r="K172" s="35" t="e">
        <f>IF('Crisis Indicator Data'!#REF!="No Data",1,IF(#REF!&lt;&gt;"",1,0))</f>
        <v>#REF!</v>
      </c>
      <c r="L172" s="35" t="e">
        <f>IF('Crisis Indicator Data'!#REF!="No Data",1,IF(#REF!&lt;&gt;"",1,0))</f>
        <v>#REF!</v>
      </c>
      <c r="M172" s="35" t="e">
        <f>IF('Crisis Indicator Data'!#REF!="No Data",1,IF(#REF!&lt;&gt;"",1,0))</f>
        <v>#REF!</v>
      </c>
      <c r="N172" s="35" t="e">
        <f>IF('Crisis Indicator Data'!#REF!="No Data",1,IF(#REF!&lt;&gt;"",1,0))</f>
        <v>#REF!</v>
      </c>
      <c r="O172" s="35" t="e">
        <f>IF('Crisis Indicator Data'!#REF!="No Data",1,IF(#REF!&lt;&gt;"",1,0))</f>
        <v>#REF!</v>
      </c>
      <c r="P172" s="35" t="e">
        <f>IF('Crisis Indicator Data'!#REF!="No Data",1,IF(#REF!&lt;&gt;"",1,0))</f>
        <v>#REF!</v>
      </c>
      <c r="Q172" s="35" t="e">
        <f>IF('Crisis Indicator Data'!#REF!="No Data",1,IF(#REF!&lt;&gt;"",1,0))</f>
        <v>#REF!</v>
      </c>
      <c r="R172" s="35" t="e">
        <f>IF('Crisis Indicator Data'!#REF!="No Data",1,IF(#REF!&lt;&gt;"",1,0))</f>
        <v>#REF!</v>
      </c>
      <c r="S172" s="35" t="e">
        <f>IF('Crisis Indicator Data'!#REF!="No Data",1,IF(#REF!&lt;&gt;"",1,0))</f>
        <v>#REF!</v>
      </c>
      <c r="T172" s="35" t="e">
        <f>IF('Crisis Indicator Data'!#REF!="No Data",1,IF(#REF!&lt;&gt;"",1,0))</f>
        <v>#REF!</v>
      </c>
      <c r="U172" s="35" t="e">
        <f>IF('Crisis Indicator Data'!#REF!="No Data",1,IF(#REF!&lt;&gt;"",1,0))</f>
        <v>#REF!</v>
      </c>
      <c r="V172" s="35" t="e">
        <f>IF('Crisis Indicator Data'!#REF!="No Data",1,IF(#REF!&lt;&gt;"",1,0))</f>
        <v>#REF!</v>
      </c>
      <c r="W172" s="35" t="e">
        <f>IF('Crisis Indicator Data'!#REF!="No Data",1,IF(#REF!&lt;&gt;"",1,0))</f>
        <v>#REF!</v>
      </c>
      <c r="X172" s="35" t="e">
        <f>IF('Crisis Indicator Data'!#REF!="No Data",1,IF(#REF!&lt;&gt;"",1,0))</f>
        <v>#REF!</v>
      </c>
      <c r="Y172" s="35" t="e">
        <f>IF('Crisis Indicator Data'!#REF!="No Data",1,IF(#REF!&lt;&gt;"",1,0))</f>
        <v>#REF!</v>
      </c>
      <c r="Z172" s="35" t="e">
        <f>IF('Crisis Indicator Data'!#REF!="No Data",1,IF(#REF!&lt;&gt;"",1,0))</f>
        <v>#REF!</v>
      </c>
      <c r="AA172" s="35" t="e">
        <f>IF('Crisis Indicator Data'!#REF!="No Data",1,IF(#REF!&lt;&gt;"",1,0))</f>
        <v>#REF!</v>
      </c>
      <c r="AB172" s="35" t="e">
        <f>IF('Crisis Indicator Data'!#REF!="No Data",1,IF(#REF!&lt;&gt;"",1,0))</f>
        <v>#REF!</v>
      </c>
      <c r="AC172" s="35" t="e">
        <f>IF('Crisis Indicator Data'!#REF!="No Data",1,IF(#REF!&lt;&gt;"",1,0))</f>
        <v>#REF!</v>
      </c>
      <c r="AD172" s="35" t="e">
        <f>IF('Crisis Indicator Data'!#REF!="No Data",1,IF(#REF!&lt;&gt;"",1,0))</f>
        <v>#REF!</v>
      </c>
      <c r="AE172" s="35" t="e">
        <f>IF('Crisis Indicator Data'!#REF!="No Data",1,IF(#REF!&lt;&gt;"",1,0))</f>
        <v>#REF!</v>
      </c>
      <c r="AF172" s="35" t="e">
        <f>IF('Crisis Indicator Data'!#REF!="No Data",1,IF(#REF!&lt;&gt;"",1,0))</f>
        <v>#REF!</v>
      </c>
      <c r="AG172" s="35" t="e">
        <f>IF('Crisis Indicator Data'!#REF!="No Data",1,IF(#REF!&lt;&gt;"",1,0))</f>
        <v>#REF!</v>
      </c>
      <c r="AH172" s="35" t="e">
        <f>IF('Crisis Indicator Data'!#REF!="No Data",1,IF(#REF!&lt;&gt;"",1,0))</f>
        <v>#REF!</v>
      </c>
      <c r="AI172" s="35" t="e">
        <f>IF('Crisis Indicator Data'!#REF!="No Data",1,IF(#REF!&lt;&gt;"",1,0))</f>
        <v>#REF!</v>
      </c>
      <c r="AJ172" s="35" t="e">
        <f>IF('Crisis Indicator Data'!#REF!="No Data",1,IF(#REF!&lt;&gt;"",1,0))</f>
        <v>#REF!</v>
      </c>
      <c r="AK172" s="35" t="e">
        <f>IF('Crisis Indicator Data'!#REF!="No Data",1,IF(#REF!&lt;&gt;"",1,0))</f>
        <v>#REF!</v>
      </c>
      <c r="AL172" s="35" t="e">
        <f>IF('Crisis Indicator Data'!#REF!="No Data",1,IF(#REF!&lt;&gt;"",1,0))</f>
        <v>#REF!</v>
      </c>
      <c r="AM172" s="35" t="e">
        <f>IF('Crisis Indicator Data'!#REF!="No Data",1,IF(#REF!&lt;&gt;"",1,0))</f>
        <v>#REF!</v>
      </c>
      <c r="AN172" s="35" t="e">
        <f>IF('Crisis Indicator Data'!#REF!="No Data",1,IF(#REF!&lt;&gt;"",1,0))</f>
        <v>#REF!</v>
      </c>
      <c r="AO172" s="35" t="e">
        <f>IF('Crisis Indicator Data'!#REF!="No Data",1,IF(#REF!&lt;&gt;"",1,0))</f>
        <v>#REF!</v>
      </c>
      <c r="AP172" s="35" t="e">
        <f>IF('Crisis Indicator Data'!#REF!="No Data",1,IF(#REF!&lt;&gt;"",1,0))</f>
        <v>#REF!</v>
      </c>
      <c r="AQ172" s="35" t="e">
        <f>IF('Crisis Indicator Data'!#REF!="No Data",1,IF(#REF!&lt;&gt;"",1,0))</f>
        <v>#REF!</v>
      </c>
      <c r="AR172" s="35" t="e">
        <f>IF('Crisis Indicator Data'!#REF!="No Data",1,IF(#REF!&lt;&gt;"",1,0))</f>
        <v>#REF!</v>
      </c>
      <c r="AS172" s="35" t="e">
        <f>IF('Crisis Indicator Data'!#REF!="No Data",1,IF(#REF!&lt;&gt;"",1,0))</f>
        <v>#REF!</v>
      </c>
      <c r="AT172" s="35" t="e">
        <f>IF('Crisis Indicator Data'!#REF!="No Data",1,IF(#REF!&lt;&gt;"",1,0))</f>
        <v>#REF!</v>
      </c>
      <c r="AU172" s="35" t="e">
        <f>IF('Crisis Indicator Data'!#REF!="No Data",1,IF(#REF!&lt;&gt;"",1,0))</f>
        <v>#REF!</v>
      </c>
      <c r="AV172" s="35" t="e">
        <f>IF('Crisis Indicator Data'!#REF!="No Data",1,IF(#REF!&lt;&gt;"",1,0))</f>
        <v>#REF!</v>
      </c>
      <c r="AW172" s="35" t="e">
        <f>IF('Crisis Indicator Data'!#REF!="No Data",1,IF(#REF!&lt;&gt;"",1,0))</f>
        <v>#REF!</v>
      </c>
      <c r="AX172" s="35" t="e">
        <f>IF('Crisis Indicator Data'!#REF!="No Data",1,IF(#REF!&lt;&gt;"",1,0))</f>
        <v>#REF!</v>
      </c>
      <c r="AY172" s="35" t="e">
        <f>IF('Crisis Indicator Data'!#REF!="No Data",1,IF(#REF!&lt;&gt;"",1,0))</f>
        <v>#REF!</v>
      </c>
      <c r="AZ172" s="35" t="e">
        <f>IF('Crisis Indicator Data'!#REF!="No Data",1,IF(#REF!&lt;&gt;"",1,0))</f>
        <v>#REF!</v>
      </c>
      <c r="BA172" t="e">
        <f t="shared" si="4"/>
        <v>#REF!</v>
      </c>
      <c r="BB172" s="37" t="e">
        <f t="shared" si="5"/>
        <v>#REF!</v>
      </c>
    </row>
    <row r="173" spans="1:54" x14ac:dyDescent="0.35">
      <c r="A173" t="s">
        <v>320</v>
      </c>
      <c r="B173" s="35" t="e">
        <f>IF('Crisis Indicator Data'!#REF!="No Data",1,IF(#REF!&lt;&gt;"",1,0))</f>
        <v>#REF!</v>
      </c>
      <c r="C173" s="35" t="e">
        <f>IF('Crisis Indicator Data'!#REF!="No Data",1,IF(#REF!&lt;&gt;"",1,0))</f>
        <v>#REF!</v>
      </c>
      <c r="D173" s="35" t="e">
        <f>IF('Crisis Indicator Data'!#REF!="No Data",1,IF(#REF!&lt;&gt;"",1,0))</f>
        <v>#REF!</v>
      </c>
      <c r="E173" s="35" t="e">
        <f>IF('Crisis Indicator Data'!#REF!="No Data",1,IF(#REF!&lt;&gt;"",1,0))</f>
        <v>#REF!</v>
      </c>
      <c r="F173" s="35" t="e">
        <f>IF('Crisis Indicator Data'!#REF!="No Data",1,IF(#REF!&lt;&gt;"",1,0))</f>
        <v>#REF!</v>
      </c>
      <c r="G173" s="35" t="e">
        <f>IF('Crisis Indicator Data'!#REF!="No Data",1,IF(#REF!&lt;&gt;"",1,0))</f>
        <v>#REF!</v>
      </c>
      <c r="H173" s="35" t="e">
        <f>IF('Crisis Indicator Data'!#REF!="No Data",1,IF(#REF!&lt;&gt;"",1,0))</f>
        <v>#REF!</v>
      </c>
      <c r="I173" s="35" t="e">
        <f>IF('Crisis Indicator Data'!#REF!="No Data",1,IF(#REF!&lt;&gt;"",1,0))</f>
        <v>#REF!</v>
      </c>
      <c r="J173" s="35" t="e">
        <f>IF('Crisis Indicator Data'!#REF!="No Data",1,IF(#REF!&lt;&gt;"",1,0))</f>
        <v>#REF!</v>
      </c>
      <c r="K173" s="35" t="e">
        <f>IF('Crisis Indicator Data'!#REF!="No Data",1,IF(#REF!&lt;&gt;"",1,0))</f>
        <v>#REF!</v>
      </c>
      <c r="L173" s="35" t="e">
        <f>IF('Crisis Indicator Data'!#REF!="No Data",1,IF(#REF!&lt;&gt;"",1,0))</f>
        <v>#REF!</v>
      </c>
      <c r="M173" s="35" t="e">
        <f>IF('Crisis Indicator Data'!#REF!="No Data",1,IF(#REF!&lt;&gt;"",1,0))</f>
        <v>#REF!</v>
      </c>
      <c r="N173" s="35" t="e">
        <f>IF('Crisis Indicator Data'!#REF!="No Data",1,IF(#REF!&lt;&gt;"",1,0))</f>
        <v>#REF!</v>
      </c>
      <c r="O173" s="35" t="e">
        <f>IF('Crisis Indicator Data'!#REF!="No Data",1,IF(#REF!&lt;&gt;"",1,0))</f>
        <v>#REF!</v>
      </c>
      <c r="P173" s="35" t="e">
        <f>IF('Crisis Indicator Data'!#REF!="No Data",1,IF(#REF!&lt;&gt;"",1,0))</f>
        <v>#REF!</v>
      </c>
      <c r="Q173" s="35" t="e">
        <f>IF('Crisis Indicator Data'!#REF!="No Data",1,IF(#REF!&lt;&gt;"",1,0))</f>
        <v>#REF!</v>
      </c>
      <c r="R173" s="35" t="e">
        <f>IF('Crisis Indicator Data'!#REF!="No Data",1,IF(#REF!&lt;&gt;"",1,0))</f>
        <v>#REF!</v>
      </c>
      <c r="S173" s="35" t="e">
        <f>IF('Crisis Indicator Data'!#REF!="No Data",1,IF(#REF!&lt;&gt;"",1,0))</f>
        <v>#REF!</v>
      </c>
      <c r="T173" s="35" t="e">
        <f>IF('Crisis Indicator Data'!#REF!="No Data",1,IF(#REF!&lt;&gt;"",1,0))</f>
        <v>#REF!</v>
      </c>
      <c r="U173" s="35" t="e">
        <f>IF('Crisis Indicator Data'!#REF!="No Data",1,IF(#REF!&lt;&gt;"",1,0))</f>
        <v>#REF!</v>
      </c>
      <c r="V173" s="35" t="e">
        <f>IF('Crisis Indicator Data'!#REF!="No Data",1,IF(#REF!&lt;&gt;"",1,0))</f>
        <v>#REF!</v>
      </c>
      <c r="W173" s="35" t="e">
        <f>IF('Crisis Indicator Data'!#REF!="No Data",1,IF(#REF!&lt;&gt;"",1,0))</f>
        <v>#REF!</v>
      </c>
      <c r="X173" s="35" t="e">
        <f>IF('Crisis Indicator Data'!#REF!="No Data",1,IF(#REF!&lt;&gt;"",1,0))</f>
        <v>#REF!</v>
      </c>
      <c r="Y173" s="35" t="e">
        <f>IF('Crisis Indicator Data'!#REF!="No Data",1,IF(#REF!&lt;&gt;"",1,0))</f>
        <v>#REF!</v>
      </c>
      <c r="Z173" s="35" t="e">
        <f>IF('Crisis Indicator Data'!#REF!="No Data",1,IF(#REF!&lt;&gt;"",1,0))</f>
        <v>#REF!</v>
      </c>
      <c r="AA173" s="35" t="e">
        <f>IF('Crisis Indicator Data'!#REF!="No Data",1,IF(#REF!&lt;&gt;"",1,0))</f>
        <v>#REF!</v>
      </c>
      <c r="AB173" s="35" t="e">
        <f>IF('Crisis Indicator Data'!#REF!="No Data",1,IF(#REF!&lt;&gt;"",1,0))</f>
        <v>#REF!</v>
      </c>
      <c r="AC173" s="35" t="e">
        <f>IF('Crisis Indicator Data'!#REF!="No Data",1,IF(#REF!&lt;&gt;"",1,0))</f>
        <v>#REF!</v>
      </c>
      <c r="AD173" s="35" t="e">
        <f>IF('Crisis Indicator Data'!#REF!="No Data",1,IF(#REF!&lt;&gt;"",1,0))</f>
        <v>#REF!</v>
      </c>
      <c r="AE173" s="35" t="e">
        <f>IF('Crisis Indicator Data'!#REF!="No Data",1,IF(#REF!&lt;&gt;"",1,0))</f>
        <v>#REF!</v>
      </c>
      <c r="AF173" s="35" t="e">
        <f>IF('Crisis Indicator Data'!#REF!="No Data",1,IF(#REF!&lt;&gt;"",1,0))</f>
        <v>#REF!</v>
      </c>
      <c r="AG173" s="35" t="e">
        <f>IF('Crisis Indicator Data'!#REF!="No Data",1,IF(#REF!&lt;&gt;"",1,0))</f>
        <v>#REF!</v>
      </c>
      <c r="AH173" s="35" t="e">
        <f>IF('Crisis Indicator Data'!#REF!="No Data",1,IF(#REF!&lt;&gt;"",1,0))</f>
        <v>#REF!</v>
      </c>
      <c r="AI173" s="35" t="e">
        <f>IF('Crisis Indicator Data'!#REF!="No Data",1,IF(#REF!&lt;&gt;"",1,0))</f>
        <v>#REF!</v>
      </c>
      <c r="AJ173" s="35" t="e">
        <f>IF('Crisis Indicator Data'!#REF!="No Data",1,IF(#REF!&lt;&gt;"",1,0))</f>
        <v>#REF!</v>
      </c>
      <c r="AK173" s="35" t="e">
        <f>IF('Crisis Indicator Data'!#REF!="No Data",1,IF(#REF!&lt;&gt;"",1,0))</f>
        <v>#REF!</v>
      </c>
      <c r="AL173" s="35" t="e">
        <f>IF('Crisis Indicator Data'!#REF!="No Data",1,IF(#REF!&lt;&gt;"",1,0))</f>
        <v>#REF!</v>
      </c>
      <c r="AM173" s="35" t="e">
        <f>IF('Crisis Indicator Data'!#REF!="No Data",1,IF(#REF!&lt;&gt;"",1,0))</f>
        <v>#REF!</v>
      </c>
      <c r="AN173" s="35" t="e">
        <f>IF('Crisis Indicator Data'!#REF!="No Data",1,IF(#REF!&lt;&gt;"",1,0))</f>
        <v>#REF!</v>
      </c>
      <c r="AO173" s="35" t="e">
        <f>IF('Crisis Indicator Data'!#REF!="No Data",1,IF(#REF!&lt;&gt;"",1,0))</f>
        <v>#REF!</v>
      </c>
      <c r="AP173" s="35" t="e">
        <f>IF('Crisis Indicator Data'!#REF!="No Data",1,IF(#REF!&lt;&gt;"",1,0))</f>
        <v>#REF!</v>
      </c>
      <c r="AQ173" s="35" t="e">
        <f>IF('Crisis Indicator Data'!#REF!="No Data",1,IF(#REF!&lt;&gt;"",1,0))</f>
        <v>#REF!</v>
      </c>
      <c r="AR173" s="35" t="e">
        <f>IF('Crisis Indicator Data'!#REF!="No Data",1,IF(#REF!&lt;&gt;"",1,0))</f>
        <v>#REF!</v>
      </c>
      <c r="AS173" s="35" t="e">
        <f>IF('Crisis Indicator Data'!#REF!="No Data",1,IF(#REF!&lt;&gt;"",1,0))</f>
        <v>#REF!</v>
      </c>
      <c r="AT173" s="35" t="e">
        <f>IF('Crisis Indicator Data'!#REF!="No Data",1,IF(#REF!&lt;&gt;"",1,0))</f>
        <v>#REF!</v>
      </c>
      <c r="AU173" s="35" t="e">
        <f>IF('Crisis Indicator Data'!#REF!="No Data",1,IF(#REF!&lt;&gt;"",1,0))</f>
        <v>#REF!</v>
      </c>
      <c r="AV173" s="35" t="e">
        <f>IF('Crisis Indicator Data'!#REF!="No Data",1,IF(#REF!&lt;&gt;"",1,0))</f>
        <v>#REF!</v>
      </c>
      <c r="AW173" s="35" t="e">
        <f>IF('Crisis Indicator Data'!#REF!="No Data",1,IF(#REF!&lt;&gt;"",1,0))</f>
        <v>#REF!</v>
      </c>
      <c r="AX173" s="35" t="e">
        <f>IF('Crisis Indicator Data'!#REF!="No Data",1,IF(#REF!&lt;&gt;"",1,0))</f>
        <v>#REF!</v>
      </c>
      <c r="AY173" s="35" t="e">
        <f>IF('Crisis Indicator Data'!#REF!="No Data",1,IF(#REF!&lt;&gt;"",1,0))</f>
        <v>#REF!</v>
      </c>
      <c r="AZ173" s="35" t="e">
        <f>IF('Crisis Indicator Data'!#REF!="No Data",1,IF(#REF!&lt;&gt;"",1,0))</f>
        <v>#REF!</v>
      </c>
      <c r="BA173" t="e">
        <f t="shared" si="4"/>
        <v>#REF!</v>
      </c>
      <c r="BB173" s="37" t="e">
        <f t="shared" si="5"/>
        <v>#REF!</v>
      </c>
    </row>
    <row r="174" spans="1:54" x14ac:dyDescent="0.35">
      <c r="A174" t="s">
        <v>322</v>
      </c>
      <c r="B174" s="35" t="e">
        <f>IF('Crisis Indicator Data'!#REF!="No Data",1,IF(#REF!&lt;&gt;"",1,0))</f>
        <v>#REF!</v>
      </c>
      <c r="C174" s="35" t="e">
        <f>IF('Crisis Indicator Data'!#REF!="No Data",1,IF(#REF!&lt;&gt;"",1,0))</f>
        <v>#REF!</v>
      </c>
      <c r="D174" s="35" t="e">
        <f>IF('Crisis Indicator Data'!#REF!="No Data",1,IF(#REF!&lt;&gt;"",1,0))</f>
        <v>#REF!</v>
      </c>
      <c r="E174" s="35" t="e">
        <f>IF('Crisis Indicator Data'!#REF!="No Data",1,IF(#REF!&lt;&gt;"",1,0))</f>
        <v>#REF!</v>
      </c>
      <c r="F174" s="35" t="e">
        <f>IF('Crisis Indicator Data'!#REF!="No Data",1,IF(#REF!&lt;&gt;"",1,0))</f>
        <v>#REF!</v>
      </c>
      <c r="G174" s="35" t="e">
        <f>IF('Crisis Indicator Data'!#REF!="No Data",1,IF(#REF!&lt;&gt;"",1,0))</f>
        <v>#REF!</v>
      </c>
      <c r="H174" s="35" t="e">
        <f>IF('Crisis Indicator Data'!#REF!="No Data",1,IF(#REF!&lt;&gt;"",1,0))</f>
        <v>#REF!</v>
      </c>
      <c r="I174" s="35" t="e">
        <f>IF('Crisis Indicator Data'!#REF!="No Data",1,IF(#REF!&lt;&gt;"",1,0))</f>
        <v>#REF!</v>
      </c>
      <c r="J174" s="35" t="e">
        <f>IF('Crisis Indicator Data'!#REF!="No Data",1,IF(#REF!&lt;&gt;"",1,0))</f>
        <v>#REF!</v>
      </c>
      <c r="K174" s="35" t="e">
        <f>IF('Crisis Indicator Data'!#REF!="No Data",1,IF(#REF!&lt;&gt;"",1,0))</f>
        <v>#REF!</v>
      </c>
      <c r="L174" s="35" t="e">
        <f>IF('Crisis Indicator Data'!#REF!="No Data",1,IF(#REF!&lt;&gt;"",1,0))</f>
        <v>#REF!</v>
      </c>
      <c r="M174" s="35" t="e">
        <f>IF('Crisis Indicator Data'!#REF!="No Data",1,IF(#REF!&lt;&gt;"",1,0))</f>
        <v>#REF!</v>
      </c>
      <c r="N174" s="35" t="e">
        <f>IF('Crisis Indicator Data'!#REF!="No Data",1,IF(#REF!&lt;&gt;"",1,0))</f>
        <v>#REF!</v>
      </c>
      <c r="O174" s="35" t="e">
        <f>IF('Crisis Indicator Data'!#REF!="No Data",1,IF(#REF!&lt;&gt;"",1,0))</f>
        <v>#REF!</v>
      </c>
      <c r="P174" s="35" t="e">
        <f>IF('Crisis Indicator Data'!#REF!="No Data",1,IF(#REF!&lt;&gt;"",1,0))</f>
        <v>#REF!</v>
      </c>
      <c r="Q174" s="35" t="e">
        <f>IF('Crisis Indicator Data'!#REF!="No Data",1,IF(#REF!&lt;&gt;"",1,0))</f>
        <v>#REF!</v>
      </c>
      <c r="R174" s="35" t="e">
        <f>IF('Crisis Indicator Data'!#REF!="No Data",1,IF(#REF!&lt;&gt;"",1,0))</f>
        <v>#REF!</v>
      </c>
      <c r="S174" s="35" t="e">
        <f>IF('Crisis Indicator Data'!#REF!="No Data",1,IF(#REF!&lt;&gt;"",1,0))</f>
        <v>#REF!</v>
      </c>
      <c r="T174" s="35" t="e">
        <f>IF('Crisis Indicator Data'!#REF!="No Data",1,IF(#REF!&lt;&gt;"",1,0))</f>
        <v>#REF!</v>
      </c>
      <c r="U174" s="35" t="e">
        <f>IF('Crisis Indicator Data'!#REF!="No Data",1,IF(#REF!&lt;&gt;"",1,0))</f>
        <v>#REF!</v>
      </c>
      <c r="V174" s="35" t="e">
        <f>IF('Crisis Indicator Data'!#REF!="No Data",1,IF(#REF!&lt;&gt;"",1,0))</f>
        <v>#REF!</v>
      </c>
      <c r="W174" s="35" t="e">
        <f>IF('Crisis Indicator Data'!#REF!="No Data",1,IF(#REF!&lt;&gt;"",1,0))</f>
        <v>#REF!</v>
      </c>
      <c r="X174" s="35" t="e">
        <f>IF('Crisis Indicator Data'!#REF!="No Data",1,IF(#REF!&lt;&gt;"",1,0))</f>
        <v>#REF!</v>
      </c>
      <c r="Y174" s="35" t="e">
        <f>IF('Crisis Indicator Data'!#REF!="No Data",1,IF(#REF!&lt;&gt;"",1,0))</f>
        <v>#REF!</v>
      </c>
      <c r="Z174" s="35" t="e">
        <f>IF('Crisis Indicator Data'!#REF!="No Data",1,IF(#REF!&lt;&gt;"",1,0))</f>
        <v>#REF!</v>
      </c>
      <c r="AA174" s="35" t="e">
        <f>IF('Crisis Indicator Data'!#REF!="No Data",1,IF(#REF!&lt;&gt;"",1,0))</f>
        <v>#REF!</v>
      </c>
      <c r="AB174" s="35" t="e">
        <f>IF('Crisis Indicator Data'!#REF!="No Data",1,IF(#REF!&lt;&gt;"",1,0))</f>
        <v>#REF!</v>
      </c>
      <c r="AC174" s="35" t="e">
        <f>IF('Crisis Indicator Data'!#REF!="No Data",1,IF(#REF!&lt;&gt;"",1,0))</f>
        <v>#REF!</v>
      </c>
      <c r="AD174" s="35" t="e">
        <f>IF('Crisis Indicator Data'!#REF!="No Data",1,IF(#REF!&lt;&gt;"",1,0))</f>
        <v>#REF!</v>
      </c>
      <c r="AE174" s="35" t="e">
        <f>IF('Crisis Indicator Data'!#REF!="No Data",1,IF(#REF!&lt;&gt;"",1,0))</f>
        <v>#REF!</v>
      </c>
      <c r="AF174" s="35" t="e">
        <f>IF('Crisis Indicator Data'!#REF!="No Data",1,IF(#REF!&lt;&gt;"",1,0))</f>
        <v>#REF!</v>
      </c>
      <c r="AG174" s="35" t="e">
        <f>IF('Crisis Indicator Data'!#REF!="No Data",1,IF(#REF!&lt;&gt;"",1,0))</f>
        <v>#REF!</v>
      </c>
      <c r="AH174" s="35" t="e">
        <f>IF('Crisis Indicator Data'!#REF!="No Data",1,IF(#REF!&lt;&gt;"",1,0))</f>
        <v>#REF!</v>
      </c>
      <c r="AI174" s="35" t="e">
        <f>IF('Crisis Indicator Data'!#REF!="No Data",1,IF(#REF!&lt;&gt;"",1,0))</f>
        <v>#REF!</v>
      </c>
      <c r="AJ174" s="35" t="e">
        <f>IF('Crisis Indicator Data'!#REF!="No Data",1,IF(#REF!&lt;&gt;"",1,0))</f>
        <v>#REF!</v>
      </c>
      <c r="AK174" s="35" t="e">
        <f>IF('Crisis Indicator Data'!#REF!="No Data",1,IF(#REF!&lt;&gt;"",1,0))</f>
        <v>#REF!</v>
      </c>
      <c r="AL174" s="35" t="e">
        <f>IF('Crisis Indicator Data'!#REF!="No Data",1,IF(#REF!&lt;&gt;"",1,0))</f>
        <v>#REF!</v>
      </c>
      <c r="AM174" s="35" t="e">
        <f>IF('Crisis Indicator Data'!#REF!="No Data",1,IF(#REF!&lt;&gt;"",1,0))</f>
        <v>#REF!</v>
      </c>
      <c r="AN174" s="35" t="e">
        <f>IF('Crisis Indicator Data'!#REF!="No Data",1,IF(#REF!&lt;&gt;"",1,0))</f>
        <v>#REF!</v>
      </c>
      <c r="AO174" s="35" t="e">
        <f>IF('Crisis Indicator Data'!#REF!="No Data",1,IF(#REF!&lt;&gt;"",1,0))</f>
        <v>#REF!</v>
      </c>
      <c r="AP174" s="35" t="e">
        <f>IF('Crisis Indicator Data'!#REF!="No Data",1,IF(#REF!&lt;&gt;"",1,0))</f>
        <v>#REF!</v>
      </c>
      <c r="AQ174" s="35" t="e">
        <f>IF('Crisis Indicator Data'!#REF!="No Data",1,IF(#REF!&lt;&gt;"",1,0))</f>
        <v>#REF!</v>
      </c>
      <c r="AR174" s="35" t="e">
        <f>IF('Crisis Indicator Data'!#REF!="No Data",1,IF(#REF!&lt;&gt;"",1,0))</f>
        <v>#REF!</v>
      </c>
      <c r="AS174" s="35" t="e">
        <f>IF('Crisis Indicator Data'!#REF!="No Data",1,IF(#REF!&lt;&gt;"",1,0))</f>
        <v>#REF!</v>
      </c>
      <c r="AT174" s="35" t="e">
        <f>IF('Crisis Indicator Data'!#REF!="No Data",1,IF(#REF!&lt;&gt;"",1,0))</f>
        <v>#REF!</v>
      </c>
      <c r="AU174" s="35" t="e">
        <f>IF('Crisis Indicator Data'!#REF!="No Data",1,IF(#REF!&lt;&gt;"",1,0))</f>
        <v>#REF!</v>
      </c>
      <c r="AV174" s="35" t="e">
        <f>IF('Crisis Indicator Data'!#REF!="No Data",1,IF(#REF!&lt;&gt;"",1,0))</f>
        <v>#REF!</v>
      </c>
      <c r="AW174" s="35" t="e">
        <f>IF('Crisis Indicator Data'!#REF!="No Data",1,IF(#REF!&lt;&gt;"",1,0))</f>
        <v>#REF!</v>
      </c>
      <c r="AX174" s="35" t="e">
        <f>IF('Crisis Indicator Data'!#REF!="No Data",1,IF(#REF!&lt;&gt;"",1,0))</f>
        <v>#REF!</v>
      </c>
      <c r="AY174" s="35" t="e">
        <f>IF('Crisis Indicator Data'!#REF!="No Data",1,IF(#REF!&lt;&gt;"",1,0))</f>
        <v>#REF!</v>
      </c>
      <c r="AZ174" s="35" t="e">
        <f>IF('Crisis Indicator Data'!#REF!="No Data",1,IF(#REF!&lt;&gt;"",1,0))</f>
        <v>#REF!</v>
      </c>
      <c r="BA174" t="e">
        <f t="shared" si="4"/>
        <v>#REF!</v>
      </c>
      <c r="BB174" s="37" t="e">
        <f t="shared" si="5"/>
        <v>#REF!</v>
      </c>
    </row>
    <row r="175" spans="1:54" x14ac:dyDescent="0.35">
      <c r="A175" t="s">
        <v>324</v>
      </c>
      <c r="B175" s="35" t="e">
        <f>IF('Crisis Indicator Data'!#REF!="No Data",1,IF(#REF!&lt;&gt;"",1,0))</f>
        <v>#REF!</v>
      </c>
      <c r="C175" s="35" t="e">
        <f>IF('Crisis Indicator Data'!#REF!="No Data",1,IF(#REF!&lt;&gt;"",1,0))</f>
        <v>#REF!</v>
      </c>
      <c r="D175" s="35" t="e">
        <f>IF('Crisis Indicator Data'!#REF!="No Data",1,IF(#REF!&lt;&gt;"",1,0))</f>
        <v>#REF!</v>
      </c>
      <c r="E175" s="35" t="e">
        <f>IF('Crisis Indicator Data'!#REF!="No Data",1,IF(#REF!&lt;&gt;"",1,0))</f>
        <v>#REF!</v>
      </c>
      <c r="F175" s="35" t="e">
        <f>IF('Crisis Indicator Data'!#REF!="No Data",1,IF(#REF!&lt;&gt;"",1,0))</f>
        <v>#REF!</v>
      </c>
      <c r="G175" s="35" t="e">
        <f>IF('Crisis Indicator Data'!#REF!="No Data",1,IF(#REF!&lt;&gt;"",1,0))</f>
        <v>#REF!</v>
      </c>
      <c r="H175" s="35" t="e">
        <f>IF('Crisis Indicator Data'!#REF!="No Data",1,IF(#REF!&lt;&gt;"",1,0))</f>
        <v>#REF!</v>
      </c>
      <c r="I175" s="35" t="e">
        <f>IF('Crisis Indicator Data'!#REF!="No Data",1,IF(#REF!&lt;&gt;"",1,0))</f>
        <v>#REF!</v>
      </c>
      <c r="J175" s="35" t="e">
        <f>IF('Crisis Indicator Data'!#REF!="No Data",1,IF(#REF!&lt;&gt;"",1,0))</f>
        <v>#REF!</v>
      </c>
      <c r="K175" s="35" t="e">
        <f>IF('Crisis Indicator Data'!#REF!="No Data",1,IF(#REF!&lt;&gt;"",1,0))</f>
        <v>#REF!</v>
      </c>
      <c r="L175" s="35" t="e">
        <f>IF('Crisis Indicator Data'!#REF!="No Data",1,IF(#REF!&lt;&gt;"",1,0))</f>
        <v>#REF!</v>
      </c>
      <c r="M175" s="35" t="e">
        <f>IF('Crisis Indicator Data'!#REF!="No Data",1,IF(#REF!&lt;&gt;"",1,0))</f>
        <v>#REF!</v>
      </c>
      <c r="N175" s="35" t="e">
        <f>IF('Crisis Indicator Data'!#REF!="No Data",1,IF(#REF!&lt;&gt;"",1,0))</f>
        <v>#REF!</v>
      </c>
      <c r="O175" s="35" t="e">
        <f>IF('Crisis Indicator Data'!#REF!="No Data",1,IF(#REF!&lt;&gt;"",1,0))</f>
        <v>#REF!</v>
      </c>
      <c r="P175" s="35" t="e">
        <f>IF('Crisis Indicator Data'!#REF!="No Data",1,IF(#REF!&lt;&gt;"",1,0))</f>
        <v>#REF!</v>
      </c>
      <c r="Q175" s="35" t="e">
        <f>IF('Crisis Indicator Data'!#REF!="No Data",1,IF(#REF!&lt;&gt;"",1,0))</f>
        <v>#REF!</v>
      </c>
      <c r="R175" s="35" t="e">
        <f>IF('Crisis Indicator Data'!#REF!="No Data",1,IF(#REF!&lt;&gt;"",1,0))</f>
        <v>#REF!</v>
      </c>
      <c r="S175" s="35" t="e">
        <f>IF('Crisis Indicator Data'!#REF!="No Data",1,IF(#REF!&lt;&gt;"",1,0))</f>
        <v>#REF!</v>
      </c>
      <c r="T175" s="35" t="e">
        <f>IF('Crisis Indicator Data'!#REF!="No Data",1,IF(#REF!&lt;&gt;"",1,0))</f>
        <v>#REF!</v>
      </c>
      <c r="U175" s="35" t="e">
        <f>IF('Crisis Indicator Data'!#REF!="No Data",1,IF(#REF!&lt;&gt;"",1,0))</f>
        <v>#REF!</v>
      </c>
      <c r="V175" s="35" t="e">
        <f>IF('Crisis Indicator Data'!#REF!="No Data",1,IF(#REF!&lt;&gt;"",1,0))</f>
        <v>#REF!</v>
      </c>
      <c r="W175" s="35" t="e">
        <f>IF('Crisis Indicator Data'!#REF!="No Data",1,IF(#REF!&lt;&gt;"",1,0))</f>
        <v>#REF!</v>
      </c>
      <c r="X175" s="35" t="e">
        <f>IF('Crisis Indicator Data'!#REF!="No Data",1,IF(#REF!&lt;&gt;"",1,0))</f>
        <v>#REF!</v>
      </c>
      <c r="Y175" s="35" t="e">
        <f>IF('Crisis Indicator Data'!#REF!="No Data",1,IF(#REF!&lt;&gt;"",1,0))</f>
        <v>#REF!</v>
      </c>
      <c r="Z175" s="35" t="e">
        <f>IF('Crisis Indicator Data'!#REF!="No Data",1,IF(#REF!&lt;&gt;"",1,0))</f>
        <v>#REF!</v>
      </c>
      <c r="AA175" s="35" t="e">
        <f>IF('Crisis Indicator Data'!#REF!="No Data",1,IF(#REF!&lt;&gt;"",1,0))</f>
        <v>#REF!</v>
      </c>
      <c r="AB175" s="35" t="e">
        <f>IF('Crisis Indicator Data'!#REF!="No Data",1,IF(#REF!&lt;&gt;"",1,0))</f>
        <v>#REF!</v>
      </c>
      <c r="AC175" s="35" t="e">
        <f>IF('Crisis Indicator Data'!#REF!="No Data",1,IF(#REF!&lt;&gt;"",1,0))</f>
        <v>#REF!</v>
      </c>
      <c r="AD175" s="35" t="e">
        <f>IF('Crisis Indicator Data'!#REF!="No Data",1,IF(#REF!&lt;&gt;"",1,0))</f>
        <v>#REF!</v>
      </c>
      <c r="AE175" s="35" t="e">
        <f>IF('Crisis Indicator Data'!#REF!="No Data",1,IF(#REF!&lt;&gt;"",1,0))</f>
        <v>#REF!</v>
      </c>
      <c r="AF175" s="35" t="e">
        <f>IF('Crisis Indicator Data'!#REF!="No Data",1,IF(#REF!&lt;&gt;"",1,0))</f>
        <v>#REF!</v>
      </c>
      <c r="AG175" s="35" t="e">
        <f>IF('Crisis Indicator Data'!#REF!="No Data",1,IF(#REF!&lt;&gt;"",1,0))</f>
        <v>#REF!</v>
      </c>
      <c r="AH175" s="35" t="e">
        <f>IF('Crisis Indicator Data'!#REF!="No Data",1,IF(#REF!&lt;&gt;"",1,0))</f>
        <v>#REF!</v>
      </c>
      <c r="AI175" s="35" t="e">
        <f>IF('Crisis Indicator Data'!#REF!="No Data",1,IF(#REF!&lt;&gt;"",1,0))</f>
        <v>#REF!</v>
      </c>
      <c r="AJ175" s="35" t="e">
        <f>IF('Crisis Indicator Data'!#REF!="No Data",1,IF(#REF!&lt;&gt;"",1,0))</f>
        <v>#REF!</v>
      </c>
      <c r="AK175" s="35" t="e">
        <f>IF('Crisis Indicator Data'!#REF!="No Data",1,IF(#REF!&lt;&gt;"",1,0))</f>
        <v>#REF!</v>
      </c>
      <c r="AL175" s="35" t="e">
        <f>IF('Crisis Indicator Data'!#REF!="No Data",1,IF(#REF!&lt;&gt;"",1,0))</f>
        <v>#REF!</v>
      </c>
      <c r="AM175" s="35" t="e">
        <f>IF('Crisis Indicator Data'!#REF!="No Data",1,IF(#REF!&lt;&gt;"",1,0))</f>
        <v>#REF!</v>
      </c>
      <c r="AN175" s="35" t="e">
        <f>IF('Crisis Indicator Data'!#REF!="No Data",1,IF(#REF!&lt;&gt;"",1,0))</f>
        <v>#REF!</v>
      </c>
      <c r="AO175" s="35" t="e">
        <f>IF('Crisis Indicator Data'!#REF!="No Data",1,IF(#REF!&lt;&gt;"",1,0))</f>
        <v>#REF!</v>
      </c>
      <c r="AP175" s="35" t="e">
        <f>IF('Crisis Indicator Data'!#REF!="No Data",1,IF(#REF!&lt;&gt;"",1,0))</f>
        <v>#REF!</v>
      </c>
      <c r="AQ175" s="35" t="e">
        <f>IF('Crisis Indicator Data'!#REF!="No Data",1,IF(#REF!&lt;&gt;"",1,0))</f>
        <v>#REF!</v>
      </c>
      <c r="AR175" s="35" t="e">
        <f>IF('Crisis Indicator Data'!#REF!="No Data",1,IF(#REF!&lt;&gt;"",1,0))</f>
        <v>#REF!</v>
      </c>
      <c r="AS175" s="35" t="e">
        <f>IF('Crisis Indicator Data'!#REF!="No Data",1,IF(#REF!&lt;&gt;"",1,0))</f>
        <v>#REF!</v>
      </c>
      <c r="AT175" s="35" t="e">
        <f>IF('Crisis Indicator Data'!#REF!="No Data",1,IF(#REF!&lt;&gt;"",1,0))</f>
        <v>#REF!</v>
      </c>
      <c r="AU175" s="35" t="e">
        <f>IF('Crisis Indicator Data'!#REF!="No Data",1,IF(#REF!&lt;&gt;"",1,0))</f>
        <v>#REF!</v>
      </c>
      <c r="AV175" s="35" t="e">
        <f>IF('Crisis Indicator Data'!#REF!="No Data",1,IF(#REF!&lt;&gt;"",1,0))</f>
        <v>#REF!</v>
      </c>
      <c r="AW175" s="35" t="e">
        <f>IF('Crisis Indicator Data'!#REF!="No Data",1,IF(#REF!&lt;&gt;"",1,0))</f>
        <v>#REF!</v>
      </c>
      <c r="AX175" s="35" t="e">
        <f>IF('Crisis Indicator Data'!#REF!="No Data",1,IF(#REF!&lt;&gt;"",1,0))</f>
        <v>#REF!</v>
      </c>
      <c r="AY175" s="35" t="e">
        <f>IF('Crisis Indicator Data'!#REF!="No Data",1,IF(#REF!&lt;&gt;"",1,0))</f>
        <v>#REF!</v>
      </c>
      <c r="AZ175" s="35" t="e">
        <f>IF('Crisis Indicator Data'!#REF!="No Data",1,IF(#REF!&lt;&gt;"",1,0))</f>
        <v>#REF!</v>
      </c>
      <c r="BA175" t="e">
        <f t="shared" si="4"/>
        <v>#REF!</v>
      </c>
      <c r="BB175" s="37" t="e">
        <f t="shared" si="5"/>
        <v>#REF!</v>
      </c>
    </row>
    <row r="176" spans="1:54" x14ac:dyDescent="0.35">
      <c r="A176" t="s">
        <v>326</v>
      </c>
      <c r="B176" s="35" t="e">
        <f>IF('Crisis Indicator Data'!#REF!="No Data",1,IF(#REF!&lt;&gt;"",1,0))</f>
        <v>#REF!</v>
      </c>
      <c r="C176" s="35" t="e">
        <f>IF('Crisis Indicator Data'!#REF!="No Data",1,IF(#REF!&lt;&gt;"",1,0))</f>
        <v>#REF!</v>
      </c>
      <c r="D176" s="35" t="e">
        <f>IF('Crisis Indicator Data'!#REF!="No Data",1,IF(#REF!&lt;&gt;"",1,0))</f>
        <v>#REF!</v>
      </c>
      <c r="E176" s="35" t="e">
        <f>IF('Crisis Indicator Data'!#REF!="No Data",1,IF(#REF!&lt;&gt;"",1,0))</f>
        <v>#REF!</v>
      </c>
      <c r="F176" s="35" t="e">
        <f>IF('Crisis Indicator Data'!#REF!="No Data",1,IF(#REF!&lt;&gt;"",1,0))</f>
        <v>#REF!</v>
      </c>
      <c r="G176" s="35" t="e">
        <f>IF('Crisis Indicator Data'!#REF!="No Data",1,IF(#REF!&lt;&gt;"",1,0))</f>
        <v>#REF!</v>
      </c>
      <c r="H176" s="35" t="e">
        <f>IF('Crisis Indicator Data'!#REF!="No Data",1,IF(#REF!&lt;&gt;"",1,0))</f>
        <v>#REF!</v>
      </c>
      <c r="I176" s="35" t="e">
        <f>IF('Crisis Indicator Data'!#REF!="No Data",1,IF(#REF!&lt;&gt;"",1,0))</f>
        <v>#REF!</v>
      </c>
      <c r="J176" s="35" t="e">
        <f>IF('Crisis Indicator Data'!#REF!="No Data",1,IF(#REF!&lt;&gt;"",1,0))</f>
        <v>#REF!</v>
      </c>
      <c r="K176" s="35" t="e">
        <f>IF('Crisis Indicator Data'!#REF!="No Data",1,IF(#REF!&lt;&gt;"",1,0))</f>
        <v>#REF!</v>
      </c>
      <c r="L176" s="35" t="e">
        <f>IF('Crisis Indicator Data'!#REF!="No Data",1,IF(#REF!&lt;&gt;"",1,0))</f>
        <v>#REF!</v>
      </c>
      <c r="M176" s="35" t="e">
        <f>IF('Crisis Indicator Data'!#REF!="No Data",1,IF(#REF!&lt;&gt;"",1,0))</f>
        <v>#REF!</v>
      </c>
      <c r="N176" s="35" t="e">
        <f>IF('Crisis Indicator Data'!#REF!="No Data",1,IF(#REF!&lt;&gt;"",1,0))</f>
        <v>#REF!</v>
      </c>
      <c r="O176" s="35" t="e">
        <f>IF('Crisis Indicator Data'!#REF!="No Data",1,IF(#REF!&lt;&gt;"",1,0))</f>
        <v>#REF!</v>
      </c>
      <c r="P176" s="35" t="e">
        <f>IF('Crisis Indicator Data'!#REF!="No Data",1,IF(#REF!&lt;&gt;"",1,0))</f>
        <v>#REF!</v>
      </c>
      <c r="Q176" s="35" t="e">
        <f>IF('Crisis Indicator Data'!#REF!="No Data",1,IF(#REF!&lt;&gt;"",1,0))</f>
        <v>#REF!</v>
      </c>
      <c r="R176" s="35" t="e">
        <f>IF('Crisis Indicator Data'!#REF!="No Data",1,IF(#REF!&lt;&gt;"",1,0))</f>
        <v>#REF!</v>
      </c>
      <c r="S176" s="35" t="e">
        <f>IF('Crisis Indicator Data'!#REF!="No Data",1,IF(#REF!&lt;&gt;"",1,0))</f>
        <v>#REF!</v>
      </c>
      <c r="T176" s="35" t="e">
        <f>IF('Crisis Indicator Data'!#REF!="No Data",1,IF(#REF!&lt;&gt;"",1,0))</f>
        <v>#REF!</v>
      </c>
      <c r="U176" s="35" t="e">
        <f>IF('Crisis Indicator Data'!#REF!="No Data",1,IF(#REF!&lt;&gt;"",1,0))</f>
        <v>#REF!</v>
      </c>
      <c r="V176" s="35" t="e">
        <f>IF('Crisis Indicator Data'!#REF!="No Data",1,IF(#REF!&lt;&gt;"",1,0))</f>
        <v>#REF!</v>
      </c>
      <c r="W176" s="35" t="e">
        <f>IF('Crisis Indicator Data'!#REF!="No Data",1,IF(#REF!&lt;&gt;"",1,0))</f>
        <v>#REF!</v>
      </c>
      <c r="X176" s="35" t="e">
        <f>IF('Crisis Indicator Data'!#REF!="No Data",1,IF(#REF!&lt;&gt;"",1,0))</f>
        <v>#REF!</v>
      </c>
      <c r="Y176" s="35" t="e">
        <f>IF('Crisis Indicator Data'!#REF!="No Data",1,IF(#REF!&lt;&gt;"",1,0))</f>
        <v>#REF!</v>
      </c>
      <c r="Z176" s="35" t="e">
        <f>IF('Crisis Indicator Data'!#REF!="No Data",1,IF(#REF!&lt;&gt;"",1,0))</f>
        <v>#REF!</v>
      </c>
      <c r="AA176" s="35" t="e">
        <f>IF('Crisis Indicator Data'!#REF!="No Data",1,IF(#REF!&lt;&gt;"",1,0))</f>
        <v>#REF!</v>
      </c>
      <c r="AB176" s="35" t="e">
        <f>IF('Crisis Indicator Data'!#REF!="No Data",1,IF(#REF!&lt;&gt;"",1,0))</f>
        <v>#REF!</v>
      </c>
      <c r="AC176" s="35" t="e">
        <f>IF('Crisis Indicator Data'!#REF!="No Data",1,IF(#REF!&lt;&gt;"",1,0))</f>
        <v>#REF!</v>
      </c>
      <c r="AD176" s="35" t="e">
        <f>IF('Crisis Indicator Data'!#REF!="No Data",1,IF(#REF!&lt;&gt;"",1,0))</f>
        <v>#REF!</v>
      </c>
      <c r="AE176" s="35" t="e">
        <f>IF('Crisis Indicator Data'!#REF!="No Data",1,IF(#REF!&lt;&gt;"",1,0))</f>
        <v>#REF!</v>
      </c>
      <c r="AF176" s="35" t="e">
        <f>IF('Crisis Indicator Data'!#REF!="No Data",1,IF(#REF!&lt;&gt;"",1,0))</f>
        <v>#REF!</v>
      </c>
      <c r="AG176" s="35" t="e">
        <f>IF('Crisis Indicator Data'!#REF!="No Data",1,IF(#REF!&lt;&gt;"",1,0))</f>
        <v>#REF!</v>
      </c>
      <c r="AH176" s="35" t="e">
        <f>IF('Crisis Indicator Data'!#REF!="No Data",1,IF(#REF!&lt;&gt;"",1,0))</f>
        <v>#REF!</v>
      </c>
      <c r="AI176" s="35" t="e">
        <f>IF('Crisis Indicator Data'!#REF!="No Data",1,IF(#REF!&lt;&gt;"",1,0))</f>
        <v>#REF!</v>
      </c>
      <c r="AJ176" s="35" t="e">
        <f>IF('Crisis Indicator Data'!#REF!="No Data",1,IF(#REF!&lt;&gt;"",1,0))</f>
        <v>#REF!</v>
      </c>
      <c r="AK176" s="35" t="e">
        <f>IF('Crisis Indicator Data'!#REF!="No Data",1,IF(#REF!&lt;&gt;"",1,0))</f>
        <v>#REF!</v>
      </c>
      <c r="AL176" s="35" t="e">
        <f>IF('Crisis Indicator Data'!#REF!="No Data",1,IF(#REF!&lt;&gt;"",1,0))</f>
        <v>#REF!</v>
      </c>
      <c r="AM176" s="35" t="e">
        <f>IF('Crisis Indicator Data'!#REF!="No Data",1,IF(#REF!&lt;&gt;"",1,0))</f>
        <v>#REF!</v>
      </c>
      <c r="AN176" s="35" t="e">
        <f>IF('Crisis Indicator Data'!#REF!="No Data",1,IF(#REF!&lt;&gt;"",1,0))</f>
        <v>#REF!</v>
      </c>
      <c r="AO176" s="35" t="e">
        <f>IF('Crisis Indicator Data'!#REF!="No Data",1,IF(#REF!&lt;&gt;"",1,0))</f>
        <v>#REF!</v>
      </c>
      <c r="AP176" s="35" t="e">
        <f>IF('Crisis Indicator Data'!#REF!="No Data",1,IF(#REF!&lt;&gt;"",1,0))</f>
        <v>#REF!</v>
      </c>
      <c r="AQ176" s="35" t="e">
        <f>IF('Crisis Indicator Data'!#REF!="No Data",1,IF(#REF!&lt;&gt;"",1,0))</f>
        <v>#REF!</v>
      </c>
      <c r="AR176" s="35" t="e">
        <f>IF('Crisis Indicator Data'!#REF!="No Data",1,IF(#REF!&lt;&gt;"",1,0))</f>
        <v>#REF!</v>
      </c>
      <c r="AS176" s="35" t="e">
        <f>IF('Crisis Indicator Data'!#REF!="No Data",1,IF(#REF!&lt;&gt;"",1,0))</f>
        <v>#REF!</v>
      </c>
      <c r="AT176" s="35" t="e">
        <f>IF('Crisis Indicator Data'!#REF!="No Data",1,IF(#REF!&lt;&gt;"",1,0))</f>
        <v>#REF!</v>
      </c>
      <c r="AU176" s="35" t="e">
        <f>IF('Crisis Indicator Data'!#REF!="No Data",1,IF(#REF!&lt;&gt;"",1,0))</f>
        <v>#REF!</v>
      </c>
      <c r="AV176" s="35" t="e">
        <f>IF('Crisis Indicator Data'!#REF!="No Data",1,IF(#REF!&lt;&gt;"",1,0))</f>
        <v>#REF!</v>
      </c>
      <c r="AW176" s="35" t="e">
        <f>IF('Crisis Indicator Data'!#REF!="No Data",1,IF(#REF!&lt;&gt;"",1,0))</f>
        <v>#REF!</v>
      </c>
      <c r="AX176" s="35" t="e">
        <f>IF('Crisis Indicator Data'!#REF!="No Data",1,IF(#REF!&lt;&gt;"",1,0))</f>
        <v>#REF!</v>
      </c>
      <c r="AY176" s="35" t="e">
        <f>IF('Crisis Indicator Data'!#REF!="No Data",1,IF(#REF!&lt;&gt;"",1,0))</f>
        <v>#REF!</v>
      </c>
      <c r="AZ176" s="35" t="e">
        <f>IF('Crisis Indicator Data'!#REF!="No Data",1,IF(#REF!&lt;&gt;"",1,0))</f>
        <v>#REF!</v>
      </c>
      <c r="BA176" t="e">
        <f t="shared" si="4"/>
        <v>#REF!</v>
      </c>
      <c r="BB176" s="37" t="e">
        <f t="shared" si="5"/>
        <v>#REF!</v>
      </c>
    </row>
    <row r="177" spans="1:54" x14ac:dyDescent="0.35">
      <c r="A177" t="s">
        <v>328</v>
      </c>
      <c r="B177" s="35" t="e">
        <f>IF('Crisis Indicator Data'!#REF!="No Data",1,IF(#REF!&lt;&gt;"",1,0))</f>
        <v>#REF!</v>
      </c>
      <c r="C177" s="35" t="e">
        <f>IF('Crisis Indicator Data'!#REF!="No Data",1,IF(#REF!&lt;&gt;"",1,0))</f>
        <v>#REF!</v>
      </c>
      <c r="D177" s="35" t="e">
        <f>IF('Crisis Indicator Data'!#REF!="No Data",1,IF(#REF!&lt;&gt;"",1,0))</f>
        <v>#REF!</v>
      </c>
      <c r="E177" s="35" t="e">
        <f>IF('Crisis Indicator Data'!#REF!="No Data",1,IF(#REF!&lt;&gt;"",1,0))</f>
        <v>#REF!</v>
      </c>
      <c r="F177" s="35" t="e">
        <f>IF('Crisis Indicator Data'!#REF!="No Data",1,IF(#REF!&lt;&gt;"",1,0))</f>
        <v>#REF!</v>
      </c>
      <c r="G177" s="35" t="e">
        <f>IF('Crisis Indicator Data'!#REF!="No Data",1,IF(#REF!&lt;&gt;"",1,0))</f>
        <v>#REF!</v>
      </c>
      <c r="H177" s="35" t="e">
        <f>IF('Crisis Indicator Data'!#REF!="No Data",1,IF(#REF!&lt;&gt;"",1,0))</f>
        <v>#REF!</v>
      </c>
      <c r="I177" s="35" t="e">
        <f>IF('Crisis Indicator Data'!#REF!="No Data",1,IF(#REF!&lt;&gt;"",1,0))</f>
        <v>#REF!</v>
      </c>
      <c r="J177" s="35" t="e">
        <f>IF('Crisis Indicator Data'!#REF!="No Data",1,IF(#REF!&lt;&gt;"",1,0))</f>
        <v>#REF!</v>
      </c>
      <c r="K177" s="35" t="e">
        <f>IF('Crisis Indicator Data'!#REF!="No Data",1,IF(#REF!&lt;&gt;"",1,0))</f>
        <v>#REF!</v>
      </c>
      <c r="L177" s="35" t="e">
        <f>IF('Crisis Indicator Data'!#REF!="No Data",1,IF(#REF!&lt;&gt;"",1,0))</f>
        <v>#REF!</v>
      </c>
      <c r="M177" s="35" t="e">
        <f>IF('Crisis Indicator Data'!#REF!="No Data",1,IF(#REF!&lt;&gt;"",1,0))</f>
        <v>#REF!</v>
      </c>
      <c r="N177" s="35" t="e">
        <f>IF('Crisis Indicator Data'!#REF!="No Data",1,IF(#REF!&lt;&gt;"",1,0))</f>
        <v>#REF!</v>
      </c>
      <c r="O177" s="35" t="e">
        <f>IF('Crisis Indicator Data'!#REF!="No Data",1,IF(#REF!&lt;&gt;"",1,0))</f>
        <v>#REF!</v>
      </c>
      <c r="P177" s="35" t="e">
        <f>IF('Crisis Indicator Data'!#REF!="No Data",1,IF(#REF!&lt;&gt;"",1,0))</f>
        <v>#REF!</v>
      </c>
      <c r="Q177" s="35" t="e">
        <f>IF('Crisis Indicator Data'!#REF!="No Data",1,IF(#REF!&lt;&gt;"",1,0))</f>
        <v>#REF!</v>
      </c>
      <c r="R177" s="35" t="e">
        <f>IF('Crisis Indicator Data'!#REF!="No Data",1,IF(#REF!&lt;&gt;"",1,0))</f>
        <v>#REF!</v>
      </c>
      <c r="S177" s="35" t="e">
        <f>IF('Crisis Indicator Data'!#REF!="No Data",1,IF(#REF!&lt;&gt;"",1,0))</f>
        <v>#REF!</v>
      </c>
      <c r="T177" s="35" t="e">
        <f>IF('Crisis Indicator Data'!#REF!="No Data",1,IF(#REF!&lt;&gt;"",1,0))</f>
        <v>#REF!</v>
      </c>
      <c r="U177" s="35" t="e">
        <f>IF('Crisis Indicator Data'!#REF!="No Data",1,IF(#REF!&lt;&gt;"",1,0))</f>
        <v>#REF!</v>
      </c>
      <c r="V177" s="35" t="e">
        <f>IF('Crisis Indicator Data'!#REF!="No Data",1,IF(#REF!&lt;&gt;"",1,0))</f>
        <v>#REF!</v>
      </c>
      <c r="W177" s="35" t="e">
        <f>IF('Crisis Indicator Data'!#REF!="No Data",1,IF(#REF!&lt;&gt;"",1,0))</f>
        <v>#REF!</v>
      </c>
      <c r="X177" s="35" t="e">
        <f>IF('Crisis Indicator Data'!#REF!="No Data",1,IF(#REF!&lt;&gt;"",1,0))</f>
        <v>#REF!</v>
      </c>
      <c r="Y177" s="35" t="e">
        <f>IF('Crisis Indicator Data'!#REF!="No Data",1,IF(#REF!&lt;&gt;"",1,0))</f>
        <v>#REF!</v>
      </c>
      <c r="Z177" s="35" t="e">
        <f>IF('Crisis Indicator Data'!#REF!="No Data",1,IF(#REF!&lt;&gt;"",1,0))</f>
        <v>#REF!</v>
      </c>
      <c r="AA177" s="35" t="e">
        <f>IF('Crisis Indicator Data'!#REF!="No Data",1,IF(#REF!&lt;&gt;"",1,0))</f>
        <v>#REF!</v>
      </c>
      <c r="AB177" s="35" t="e">
        <f>IF('Crisis Indicator Data'!#REF!="No Data",1,IF(#REF!&lt;&gt;"",1,0))</f>
        <v>#REF!</v>
      </c>
      <c r="AC177" s="35" t="e">
        <f>IF('Crisis Indicator Data'!#REF!="No Data",1,IF(#REF!&lt;&gt;"",1,0))</f>
        <v>#REF!</v>
      </c>
      <c r="AD177" s="35" t="e">
        <f>IF('Crisis Indicator Data'!#REF!="No Data",1,IF(#REF!&lt;&gt;"",1,0))</f>
        <v>#REF!</v>
      </c>
      <c r="AE177" s="35" t="e">
        <f>IF('Crisis Indicator Data'!#REF!="No Data",1,IF(#REF!&lt;&gt;"",1,0))</f>
        <v>#REF!</v>
      </c>
      <c r="AF177" s="35" t="e">
        <f>IF('Crisis Indicator Data'!#REF!="No Data",1,IF(#REF!&lt;&gt;"",1,0))</f>
        <v>#REF!</v>
      </c>
      <c r="AG177" s="35" t="e">
        <f>IF('Crisis Indicator Data'!#REF!="No Data",1,IF(#REF!&lt;&gt;"",1,0))</f>
        <v>#REF!</v>
      </c>
      <c r="AH177" s="35" t="e">
        <f>IF('Crisis Indicator Data'!#REF!="No Data",1,IF(#REF!&lt;&gt;"",1,0))</f>
        <v>#REF!</v>
      </c>
      <c r="AI177" s="35" t="e">
        <f>IF('Crisis Indicator Data'!#REF!="No Data",1,IF(#REF!&lt;&gt;"",1,0))</f>
        <v>#REF!</v>
      </c>
      <c r="AJ177" s="35" t="e">
        <f>IF('Crisis Indicator Data'!#REF!="No Data",1,IF(#REF!&lt;&gt;"",1,0))</f>
        <v>#REF!</v>
      </c>
      <c r="AK177" s="35" t="e">
        <f>IF('Crisis Indicator Data'!#REF!="No Data",1,IF(#REF!&lt;&gt;"",1,0))</f>
        <v>#REF!</v>
      </c>
      <c r="AL177" s="35" t="e">
        <f>IF('Crisis Indicator Data'!#REF!="No Data",1,IF(#REF!&lt;&gt;"",1,0))</f>
        <v>#REF!</v>
      </c>
      <c r="AM177" s="35" t="e">
        <f>IF('Crisis Indicator Data'!#REF!="No Data",1,IF(#REF!&lt;&gt;"",1,0))</f>
        <v>#REF!</v>
      </c>
      <c r="AN177" s="35" t="e">
        <f>IF('Crisis Indicator Data'!#REF!="No Data",1,IF(#REF!&lt;&gt;"",1,0))</f>
        <v>#REF!</v>
      </c>
      <c r="AO177" s="35" t="e">
        <f>IF('Crisis Indicator Data'!#REF!="No Data",1,IF(#REF!&lt;&gt;"",1,0))</f>
        <v>#REF!</v>
      </c>
      <c r="AP177" s="35" t="e">
        <f>IF('Crisis Indicator Data'!#REF!="No Data",1,IF(#REF!&lt;&gt;"",1,0))</f>
        <v>#REF!</v>
      </c>
      <c r="AQ177" s="35" t="e">
        <f>IF('Crisis Indicator Data'!#REF!="No Data",1,IF(#REF!&lt;&gt;"",1,0))</f>
        <v>#REF!</v>
      </c>
      <c r="AR177" s="35" t="e">
        <f>IF('Crisis Indicator Data'!#REF!="No Data",1,IF(#REF!&lt;&gt;"",1,0))</f>
        <v>#REF!</v>
      </c>
      <c r="AS177" s="35" t="e">
        <f>IF('Crisis Indicator Data'!#REF!="No Data",1,IF(#REF!&lt;&gt;"",1,0))</f>
        <v>#REF!</v>
      </c>
      <c r="AT177" s="35" t="e">
        <f>IF('Crisis Indicator Data'!#REF!="No Data",1,IF(#REF!&lt;&gt;"",1,0))</f>
        <v>#REF!</v>
      </c>
      <c r="AU177" s="35" t="e">
        <f>IF('Crisis Indicator Data'!#REF!="No Data",1,IF(#REF!&lt;&gt;"",1,0))</f>
        <v>#REF!</v>
      </c>
      <c r="AV177" s="35" t="e">
        <f>IF('Crisis Indicator Data'!#REF!="No Data",1,IF(#REF!&lt;&gt;"",1,0))</f>
        <v>#REF!</v>
      </c>
      <c r="AW177" s="35" t="e">
        <f>IF('Crisis Indicator Data'!#REF!="No Data",1,IF(#REF!&lt;&gt;"",1,0))</f>
        <v>#REF!</v>
      </c>
      <c r="AX177" s="35" t="e">
        <f>IF('Crisis Indicator Data'!#REF!="No Data",1,IF(#REF!&lt;&gt;"",1,0))</f>
        <v>#REF!</v>
      </c>
      <c r="AY177" s="35" t="e">
        <f>IF('Crisis Indicator Data'!#REF!="No Data",1,IF(#REF!&lt;&gt;"",1,0))</f>
        <v>#REF!</v>
      </c>
      <c r="AZ177" s="35" t="e">
        <f>IF('Crisis Indicator Data'!#REF!="No Data",1,IF(#REF!&lt;&gt;"",1,0))</f>
        <v>#REF!</v>
      </c>
      <c r="BA177" t="e">
        <f t="shared" si="4"/>
        <v>#REF!</v>
      </c>
      <c r="BB177" s="37" t="e">
        <f t="shared" si="5"/>
        <v>#REF!</v>
      </c>
    </row>
    <row r="178" spans="1:54" x14ac:dyDescent="0.35">
      <c r="A178" t="s">
        <v>330</v>
      </c>
      <c r="B178" s="35" t="e">
        <f>IF('Crisis Indicator Data'!#REF!="No Data",1,IF(#REF!&lt;&gt;"",1,0))</f>
        <v>#REF!</v>
      </c>
      <c r="C178" s="35" t="e">
        <f>IF('Crisis Indicator Data'!#REF!="No Data",1,IF(#REF!&lt;&gt;"",1,0))</f>
        <v>#REF!</v>
      </c>
      <c r="D178" s="35" t="e">
        <f>IF('Crisis Indicator Data'!#REF!="No Data",1,IF(#REF!&lt;&gt;"",1,0))</f>
        <v>#REF!</v>
      </c>
      <c r="E178" s="35" t="e">
        <f>IF('Crisis Indicator Data'!#REF!="No Data",1,IF(#REF!&lt;&gt;"",1,0))</f>
        <v>#REF!</v>
      </c>
      <c r="F178" s="35" t="e">
        <f>IF('Crisis Indicator Data'!#REF!="No Data",1,IF(#REF!&lt;&gt;"",1,0))</f>
        <v>#REF!</v>
      </c>
      <c r="G178" s="35" t="e">
        <f>IF('Crisis Indicator Data'!#REF!="No Data",1,IF(#REF!&lt;&gt;"",1,0))</f>
        <v>#REF!</v>
      </c>
      <c r="H178" s="35" t="e">
        <f>IF('Crisis Indicator Data'!#REF!="No Data",1,IF(#REF!&lt;&gt;"",1,0))</f>
        <v>#REF!</v>
      </c>
      <c r="I178" s="35" t="e">
        <f>IF('Crisis Indicator Data'!#REF!="No Data",1,IF(#REF!&lt;&gt;"",1,0))</f>
        <v>#REF!</v>
      </c>
      <c r="J178" s="35" t="e">
        <f>IF('Crisis Indicator Data'!#REF!="No Data",1,IF(#REF!&lt;&gt;"",1,0))</f>
        <v>#REF!</v>
      </c>
      <c r="K178" s="35" t="e">
        <f>IF('Crisis Indicator Data'!#REF!="No Data",1,IF(#REF!&lt;&gt;"",1,0))</f>
        <v>#REF!</v>
      </c>
      <c r="L178" s="35" t="e">
        <f>IF('Crisis Indicator Data'!#REF!="No Data",1,IF(#REF!&lt;&gt;"",1,0))</f>
        <v>#REF!</v>
      </c>
      <c r="M178" s="35" t="e">
        <f>IF('Crisis Indicator Data'!#REF!="No Data",1,IF(#REF!&lt;&gt;"",1,0))</f>
        <v>#REF!</v>
      </c>
      <c r="N178" s="35" t="e">
        <f>IF('Crisis Indicator Data'!#REF!="No Data",1,IF(#REF!&lt;&gt;"",1,0))</f>
        <v>#REF!</v>
      </c>
      <c r="O178" s="35" t="e">
        <f>IF('Crisis Indicator Data'!#REF!="No Data",1,IF(#REF!&lt;&gt;"",1,0))</f>
        <v>#REF!</v>
      </c>
      <c r="P178" s="35" t="e">
        <f>IF('Crisis Indicator Data'!#REF!="No Data",1,IF(#REF!&lt;&gt;"",1,0))</f>
        <v>#REF!</v>
      </c>
      <c r="Q178" s="35" t="e">
        <f>IF('Crisis Indicator Data'!#REF!="No Data",1,IF(#REF!&lt;&gt;"",1,0))</f>
        <v>#REF!</v>
      </c>
      <c r="R178" s="35" t="e">
        <f>IF('Crisis Indicator Data'!#REF!="No Data",1,IF(#REF!&lt;&gt;"",1,0))</f>
        <v>#REF!</v>
      </c>
      <c r="S178" s="35" t="e">
        <f>IF('Crisis Indicator Data'!#REF!="No Data",1,IF(#REF!&lt;&gt;"",1,0))</f>
        <v>#REF!</v>
      </c>
      <c r="T178" s="35" t="e">
        <f>IF('Crisis Indicator Data'!#REF!="No Data",1,IF(#REF!&lt;&gt;"",1,0))</f>
        <v>#REF!</v>
      </c>
      <c r="U178" s="35" t="e">
        <f>IF('Crisis Indicator Data'!#REF!="No Data",1,IF(#REF!&lt;&gt;"",1,0))</f>
        <v>#REF!</v>
      </c>
      <c r="V178" s="35" t="e">
        <f>IF('Crisis Indicator Data'!#REF!="No Data",1,IF(#REF!&lt;&gt;"",1,0))</f>
        <v>#REF!</v>
      </c>
      <c r="W178" s="35" t="e">
        <f>IF('Crisis Indicator Data'!#REF!="No Data",1,IF(#REF!&lt;&gt;"",1,0))</f>
        <v>#REF!</v>
      </c>
      <c r="X178" s="35" t="e">
        <f>IF('Crisis Indicator Data'!#REF!="No Data",1,IF(#REF!&lt;&gt;"",1,0))</f>
        <v>#REF!</v>
      </c>
      <c r="Y178" s="35" t="e">
        <f>IF('Crisis Indicator Data'!#REF!="No Data",1,IF(#REF!&lt;&gt;"",1,0))</f>
        <v>#REF!</v>
      </c>
      <c r="Z178" s="35" t="e">
        <f>IF('Crisis Indicator Data'!#REF!="No Data",1,IF(#REF!&lt;&gt;"",1,0))</f>
        <v>#REF!</v>
      </c>
      <c r="AA178" s="35" t="e">
        <f>IF('Crisis Indicator Data'!#REF!="No Data",1,IF(#REF!&lt;&gt;"",1,0))</f>
        <v>#REF!</v>
      </c>
      <c r="AB178" s="35" t="e">
        <f>IF('Crisis Indicator Data'!#REF!="No Data",1,IF(#REF!&lt;&gt;"",1,0))</f>
        <v>#REF!</v>
      </c>
      <c r="AC178" s="35" t="e">
        <f>IF('Crisis Indicator Data'!#REF!="No Data",1,IF(#REF!&lt;&gt;"",1,0))</f>
        <v>#REF!</v>
      </c>
      <c r="AD178" s="35" t="e">
        <f>IF('Crisis Indicator Data'!#REF!="No Data",1,IF(#REF!&lt;&gt;"",1,0))</f>
        <v>#REF!</v>
      </c>
      <c r="AE178" s="35" t="e">
        <f>IF('Crisis Indicator Data'!#REF!="No Data",1,IF(#REF!&lt;&gt;"",1,0))</f>
        <v>#REF!</v>
      </c>
      <c r="AF178" s="35" t="e">
        <f>IF('Crisis Indicator Data'!#REF!="No Data",1,IF(#REF!&lt;&gt;"",1,0))</f>
        <v>#REF!</v>
      </c>
      <c r="AG178" s="35" t="e">
        <f>IF('Crisis Indicator Data'!#REF!="No Data",1,IF(#REF!&lt;&gt;"",1,0))</f>
        <v>#REF!</v>
      </c>
      <c r="AH178" s="35" t="e">
        <f>IF('Crisis Indicator Data'!#REF!="No Data",1,IF(#REF!&lt;&gt;"",1,0))</f>
        <v>#REF!</v>
      </c>
      <c r="AI178" s="35" t="e">
        <f>IF('Crisis Indicator Data'!#REF!="No Data",1,IF(#REF!&lt;&gt;"",1,0))</f>
        <v>#REF!</v>
      </c>
      <c r="AJ178" s="35" t="e">
        <f>IF('Crisis Indicator Data'!#REF!="No Data",1,IF(#REF!&lt;&gt;"",1,0))</f>
        <v>#REF!</v>
      </c>
      <c r="AK178" s="35" t="e">
        <f>IF('Crisis Indicator Data'!#REF!="No Data",1,IF(#REF!&lt;&gt;"",1,0))</f>
        <v>#REF!</v>
      </c>
      <c r="AL178" s="35" t="e">
        <f>IF('Crisis Indicator Data'!#REF!="No Data",1,IF(#REF!&lt;&gt;"",1,0))</f>
        <v>#REF!</v>
      </c>
      <c r="AM178" s="35" t="e">
        <f>IF('Crisis Indicator Data'!#REF!="No Data",1,IF(#REF!&lt;&gt;"",1,0))</f>
        <v>#REF!</v>
      </c>
      <c r="AN178" s="35" t="e">
        <f>IF('Crisis Indicator Data'!#REF!="No Data",1,IF(#REF!&lt;&gt;"",1,0))</f>
        <v>#REF!</v>
      </c>
      <c r="AO178" s="35" t="e">
        <f>IF('Crisis Indicator Data'!#REF!="No Data",1,IF(#REF!&lt;&gt;"",1,0))</f>
        <v>#REF!</v>
      </c>
      <c r="AP178" s="35" t="e">
        <f>IF('Crisis Indicator Data'!#REF!="No Data",1,IF(#REF!&lt;&gt;"",1,0))</f>
        <v>#REF!</v>
      </c>
      <c r="AQ178" s="35" t="e">
        <f>IF('Crisis Indicator Data'!#REF!="No Data",1,IF(#REF!&lt;&gt;"",1,0))</f>
        <v>#REF!</v>
      </c>
      <c r="AR178" s="35" t="e">
        <f>IF('Crisis Indicator Data'!#REF!="No Data",1,IF(#REF!&lt;&gt;"",1,0))</f>
        <v>#REF!</v>
      </c>
      <c r="AS178" s="35" t="e">
        <f>IF('Crisis Indicator Data'!#REF!="No Data",1,IF(#REF!&lt;&gt;"",1,0))</f>
        <v>#REF!</v>
      </c>
      <c r="AT178" s="35" t="e">
        <f>IF('Crisis Indicator Data'!#REF!="No Data",1,IF(#REF!&lt;&gt;"",1,0))</f>
        <v>#REF!</v>
      </c>
      <c r="AU178" s="35" t="e">
        <f>IF('Crisis Indicator Data'!#REF!="No Data",1,IF(#REF!&lt;&gt;"",1,0))</f>
        <v>#REF!</v>
      </c>
      <c r="AV178" s="35" t="e">
        <f>IF('Crisis Indicator Data'!#REF!="No Data",1,IF(#REF!&lt;&gt;"",1,0))</f>
        <v>#REF!</v>
      </c>
      <c r="AW178" s="35" t="e">
        <f>IF('Crisis Indicator Data'!#REF!="No Data",1,IF(#REF!&lt;&gt;"",1,0))</f>
        <v>#REF!</v>
      </c>
      <c r="AX178" s="35" t="e">
        <f>IF('Crisis Indicator Data'!#REF!="No Data",1,IF(#REF!&lt;&gt;"",1,0))</f>
        <v>#REF!</v>
      </c>
      <c r="AY178" s="35" t="e">
        <f>IF('Crisis Indicator Data'!#REF!="No Data",1,IF(#REF!&lt;&gt;"",1,0))</f>
        <v>#REF!</v>
      </c>
      <c r="AZ178" s="35" t="e">
        <f>IF('Crisis Indicator Data'!#REF!="No Data",1,IF(#REF!&lt;&gt;"",1,0))</f>
        <v>#REF!</v>
      </c>
      <c r="BA178" t="e">
        <f t="shared" si="4"/>
        <v>#REF!</v>
      </c>
      <c r="BB178" s="37" t="e">
        <f t="shared" si="5"/>
        <v>#REF!</v>
      </c>
    </row>
    <row r="179" spans="1:54" x14ac:dyDescent="0.35">
      <c r="A179" t="s">
        <v>332</v>
      </c>
      <c r="B179" s="35" t="e">
        <f>IF('Crisis Indicator Data'!#REF!="No Data",1,IF(#REF!&lt;&gt;"",1,0))</f>
        <v>#REF!</v>
      </c>
      <c r="C179" s="35" t="e">
        <f>IF('Crisis Indicator Data'!#REF!="No Data",1,IF(#REF!&lt;&gt;"",1,0))</f>
        <v>#REF!</v>
      </c>
      <c r="D179" s="35" t="e">
        <f>IF('Crisis Indicator Data'!#REF!="No Data",1,IF(#REF!&lt;&gt;"",1,0))</f>
        <v>#REF!</v>
      </c>
      <c r="E179" s="35" t="e">
        <f>IF('Crisis Indicator Data'!#REF!="No Data",1,IF(#REF!&lt;&gt;"",1,0))</f>
        <v>#REF!</v>
      </c>
      <c r="F179" s="35" t="e">
        <f>IF('Crisis Indicator Data'!#REF!="No Data",1,IF(#REF!&lt;&gt;"",1,0))</f>
        <v>#REF!</v>
      </c>
      <c r="G179" s="35" t="e">
        <f>IF('Crisis Indicator Data'!#REF!="No Data",1,IF(#REF!&lt;&gt;"",1,0))</f>
        <v>#REF!</v>
      </c>
      <c r="H179" s="35" t="e">
        <f>IF('Crisis Indicator Data'!#REF!="No Data",1,IF(#REF!&lt;&gt;"",1,0))</f>
        <v>#REF!</v>
      </c>
      <c r="I179" s="35" t="e">
        <f>IF('Crisis Indicator Data'!#REF!="No Data",1,IF(#REF!&lt;&gt;"",1,0))</f>
        <v>#REF!</v>
      </c>
      <c r="J179" s="35" t="e">
        <f>IF('Crisis Indicator Data'!#REF!="No Data",1,IF(#REF!&lt;&gt;"",1,0))</f>
        <v>#REF!</v>
      </c>
      <c r="K179" s="35" t="e">
        <f>IF('Crisis Indicator Data'!#REF!="No Data",1,IF(#REF!&lt;&gt;"",1,0))</f>
        <v>#REF!</v>
      </c>
      <c r="L179" s="35" t="e">
        <f>IF('Crisis Indicator Data'!#REF!="No Data",1,IF(#REF!&lt;&gt;"",1,0))</f>
        <v>#REF!</v>
      </c>
      <c r="M179" s="35" t="e">
        <f>IF('Crisis Indicator Data'!#REF!="No Data",1,IF(#REF!&lt;&gt;"",1,0))</f>
        <v>#REF!</v>
      </c>
      <c r="N179" s="35" t="e">
        <f>IF('Crisis Indicator Data'!#REF!="No Data",1,IF(#REF!&lt;&gt;"",1,0))</f>
        <v>#REF!</v>
      </c>
      <c r="O179" s="35" t="e">
        <f>IF('Crisis Indicator Data'!#REF!="No Data",1,IF(#REF!&lt;&gt;"",1,0))</f>
        <v>#REF!</v>
      </c>
      <c r="P179" s="35" t="e">
        <f>IF('Crisis Indicator Data'!#REF!="No Data",1,IF(#REF!&lt;&gt;"",1,0))</f>
        <v>#REF!</v>
      </c>
      <c r="Q179" s="35" t="e">
        <f>IF('Crisis Indicator Data'!#REF!="No Data",1,IF(#REF!&lt;&gt;"",1,0))</f>
        <v>#REF!</v>
      </c>
      <c r="R179" s="35" t="e">
        <f>IF('Crisis Indicator Data'!#REF!="No Data",1,IF(#REF!&lt;&gt;"",1,0))</f>
        <v>#REF!</v>
      </c>
      <c r="S179" s="35" t="e">
        <f>IF('Crisis Indicator Data'!#REF!="No Data",1,IF(#REF!&lt;&gt;"",1,0))</f>
        <v>#REF!</v>
      </c>
      <c r="T179" s="35" t="e">
        <f>IF('Crisis Indicator Data'!#REF!="No Data",1,IF(#REF!&lt;&gt;"",1,0))</f>
        <v>#REF!</v>
      </c>
      <c r="U179" s="35" t="e">
        <f>IF('Crisis Indicator Data'!#REF!="No Data",1,IF(#REF!&lt;&gt;"",1,0))</f>
        <v>#REF!</v>
      </c>
      <c r="V179" s="35" t="e">
        <f>IF('Crisis Indicator Data'!#REF!="No Data",1,IF(#REF!&lt;&gt;"",1,0))</f>
        <v>#REF!</v>
      </c>
      <c r="W179" s="35" t="e">
        <f>IF('Crisis Indicator Data'!#REF!="No Data",1,IF(#REF!&lt;&gt;"",1,0))</f>
        <v>#REF!</v>
      </c>
      <c r="X179" s="35" t="e">
        <f>IF('Crisis Indicator Data'!#REF!="No Data",1,IF(#REF!&lt;&gt;"",1,0))</f>
        <v>#REF!</v>
      </c>
      <c r="Y179" s="35" t="e">
        <f>IF('Crisis Indicator Data'!#REF!="No Data",1,IF(#REF!&lt;&gt;"",1,0))</f>
        <v>#REF!</v>
      </c>
      <c r="Z179" s="35" t="e">
        <f>IF('Crisis Indicator Data'!#REF!="No Data",1,IF(#REF!&lt;&gt;"",1,0))</f>
        <v>#REF!</v>
      </c>
      <c r="AA179" s="35" t="e">
        <f>IF('Crisis Indicator Data'!#REF!="No Data",1,IF(#REF!&lt;&gt;"",1,0))</f>
        <v>#REF!</v>
      </c>
      <c r="AB179" s="35" t="e">
        <f>IF('Crisis Indicator Data'!#REF!="No Data",1,IF(#REF!&lt;&gt;"",1,0))</f>
        <v>#REF!</v>
      </c>
      <c r="AC179" s="35" t="e">
        <f>IF('Crisis Indicator Data'!#REF!="No Data",1,IF(#REF!&lt;&gt;"",1,0))</f>
        <v>#REF!</v>
      </c>
      <c r="AD179" s="35" t="e">
        <f>IF('Crisis Indicator Data'!#REF!="No Data",1,IF(#REF!&lt;&gt;"",1,0))</f>
        <v>#REF!</v>
      </c>
      <c r="AE179" s="35" t="e">
        <f>IF('Crisis Indicator Data'!#REF!="No Data",1,IF(#REF!&lt;&gt;"",1,0))</f>
        <v>#REF!</v>
      </c>
      <c r="AF179" s="35" t="e">
        <f>IF('Crisis Indicator Data'!#REF!="No Data",1,IF(#REF!&lt;&gt;"",1,0))</f>
        <v>#REF!</v>
      </c>
      <c r="AG179" s="35" t="e">
        <f>IF('Crisis Indicator Data'!#REF!="No Data",1,IF(#REF!&lt;&gt;"",1,0))</f>
        <v>#REF!</v>
      </c>
      <c r="AH179" s="35" t="e">
        <f>IF('Crisis Indicator Data'!#REF!="No Data",1,IF(#REF!&lt;&gt;"",1,0))</f>
        <v>#REF!</v>
      </c>
      <c r="AI179" s="35" t="e">
        <f>IF('Crisis Indicator Data'!#REF!="No Data",1,IF(#REF!&lt;&gt;"",1,0))</f>
        <v>#REF!</v>
      </c>
      <c r="AJ179" s="35" t="e">
        <f>IF('Crisis Indicator Data'!#REF!="No Data",1,IF(#REF!&lt;&gt;"",1,0))</f>
        <v>#REF!</v>
      </c>
      <c r="AK179" s="35" t="e">
        <f>IF('Crisis Indicator Data'!#REF!="No Data",1,IF(#REF!&lt;&gt;"",1,0))</f>
        <v>#REF!</v>
      </c>
      <c r="AL179" s="35" t="e">
        <f>IF('Crisis Indicator Data'!#REF!="No Data",1,IF(#REF!&lt;&gt;"",1,0))</f>
        <v>#REF!</v>
      </c>
      <c r="AM179" s="35" t="e">
        <f>IF('Crisis Indicator Data'!#REF!="No Data",1,IF(#REF!&lt;&gt;"",1,0))</f>
        <v>#REF!</v>
      </c>
      <c r="AN179" s="35" t="e">
        <f>IF('Crisis Indicator Data'!#REF!="No Data",1,IF(#REF!&lt;&gt;"",1,0))</f>
        <v>#REF!</v>
      </c>
      <c r="AO179" s="35" t="e">
        <f>IF('Crisis Indicator Data'!#REF!="No Data",1,IF(#REF!&lt;&gt;"",1,0))</f>
        <v>#REF!</v>
      </c>
      <c r="AP179" s="35" t="e">
        <f>IF('Crisis Indicator Data'!#REF!="No Data",1,IF(#REF!&lt;&gt;"",1,0))</f>
        <v>#REF!</v>
      </c>
      <c r="AQ179" s="35" t="e">
        <f>IF('Crisis Indicator Data'!#REF!="No Data",1,IF(#REF!&lt;&gt;"",1,0))</f>
        <v>#REF!</v>
      </c>
      <c r="AR179" s="35" t="e">
        <f>IF('Crisis Indicator Data'!#REF!="No Data",1,IF(#REF!&lt;&gt;"",1,0))</f>
        <v>#REF!</v>
      </c>
      <c r="AS179" s="35" t="e">
        <f>IF('Crisis Indicator Data'!#REF!="No Data",1,IF(#REF!&lt;&gt;"",1,0))</f>
        <v>#REF!</v>
      </c>
      <c r="AT179" s="35" t="e">
        <f>IF('Crisis Indicator Data'!#REF!="No Data",1,IF(#REF!&lt;&gt;"",1,0))</f>
        <v>#REF!</v>
      </c>
      <c r="AU179" s="35" t="e">
        <f>IF('Crisis Indicator Data'!#REF!="No Data",1,IF(#REF!&lt;&gt;"",1,0))</f>
        <v>#REF!</v>
      </c>
      <c r="AV179" s="35" t="e">
        <f>IF('Crisis Indicator Data'!#REF!="No Data",1,IF(#REF!&lt;&gt;"",1,0))</f>
        <v>#REF!</v>
      </c>
      <c r="AW179" s="35" t="e">
        <f>IF('Crisis Indicator Data'!#REF!="No Data",1,IF(#REF!&lt;&gt;"",1,0))</f>
        <v>#REF!</v>
      </c>
      <c r="AX179" s="35" t="e">
        <f>IF('Crisis Indicator Data'!#REF!="No Data",1,IF(#REF!&lt;&gt;"",1,0))</f>
        <v>#REF!</v>
      </c>
      <c r="AY179" s="35" t="e">
        <f>IF('Crisis Indicator Data'!#REF!="No Data",1,IF(#REF!&lt;&gt;"",1,0))</f>
        <v>#REF!</v>
      </c>
      <c r="AZ179" s="35" t="e">
        <f>IF('Crisis Indicator Data'!#REF!="No Data",1,IF(#REF!&lt;&gt;"",1,0))</f>
        <v>#REF!</v>
      </c>
      <c r="BA179" t="e">
        <f t="shared" si="4"/>
        <v>#REF!</v>
      </c>
      <c r="BB179" s="37" t="e">
        <f t="shared" si="5"/>
        <v>#REF!</v>
      </c>
    </row>
    <row r="180" spans="1:54" x14ac:dyDescent="0.35">
      <c r="A180" t="s">
        <v>334</v>
      </c>
      <c r="B180" s="35" t="e">
        <f>IF('Crisis Indicator Data'!#REF!="No Data",1,IF(#REF!&lt;&gt;"",1,0))</f>
        <v>#REF!</v>
      </c>
      <c r="C180" s="35" t="e">
        <f>IF('Crisis Indicator Data'!#REF!="No Data",1,IF(#REF!&lt;&gt;"",1,0))</f>
        <v>#REF!</v>
      </c>
      <c r="D180" s="35" t="e">
        <f>IF('Crisis Indicator Data'!#REF!="No Data",1,IF(#REF!&lt;&gt;"",1,0))</f>
        <v>#REF!</v>
      </c>
      <c r="E180" s="35" t="e">
        <f>IF('Crisis Indicator Data'!#REF!="No Data",1,IF(#REF!&lt;&gt;"",1,0))</f>
        <v>#REF!</v>
      </c>
      <c r="F180" s="35" t="e">
        <f>IF('Crisis Indicator Data'!#REF!="No Data",1,IF(#REF!&lt;&gt;"",1,0))</f>
        <v>#REF!</v>
      </c>
      <c r="G180" s="35" t="e">
        <f>IF('Crisis Indicator Data'!#REF!="No Data",1,IF(#REF!&lt;&gt;"",1,0))</f>
        <v>#REF!</v>
      </c>
      <c r="H180" s="35" t="e">
        <f>IF('Crisis Indicator Data'!#REF!="No Data",1,IF(#REF!&lt;&gt;"",1,0))</f>
        <v>#REF!</v>
      </c>
      <c r="I180" s="35" t="e">
        <f>IF('Crisis Indicator Data'!#REF!="No Data",1,IF(#REF!&lt;&gt;"",1,0))</f>
        <v>#REF!</v>
      </c>
      <c r="J180" s="35" t="e">
        <f>IF('Crisis Indicator Data'!#REF!="No Data",1,IF(#REF!&lt;&gt;"",1,0))</f>
        <v>#REF!</v>
      </c>
      <c r="K180" s="35" t="e">
        <f>IF('Crisis Indicator Data'!#REF!="No Data",1,IF(#REF!&lt;&gt;"",1,0))</f>
        <v>#REF!</v>
      </c>
      <c r="L180" s="35" t="e">
        <f>IF('Crisis Indicator Data'!#REF!="No Data",1,IF(#REF!&lt;&gt;"",1,0))</f>
        <v>#REF!</v>
      </c>
      <c r="M180" s="35" t="e">
        <f>IF('Crisis Indicator Data'!#REF!="No Data",1,IF(#REF!&lt;&gt;"",1,0))</f>
        <v>#REF!</v>
      </c>
      <c r="N180" s="35" t="e">
        <f>IF('Crisis Indicator Data'!#REF!="No Data",1,IF(#REF!&lt;&gt;"",1,0))</f>
        <v>#REF!</v>
      </c>
      <c r="O180" s="35" t="e">
        <f>IF('Crisis Indicator Data'!#REF!="No Data",1,IF(#REF!&lt;&gt;"",1,0))</f>
        <v>#REF!</v>
      </c>
      <c r="P180" s="35" t="e">
        <f>IF('Crisis Indicator Data'!#REF!="No Data",1,IF(#REF!&lt;&gt;"",1,0))</f>
        <v>#REF!</v>
      </c>
      <c r="Q180" s="35" t="e">
        <f>IF('Crisis Indicator Data'!#REF!="No Data",1,IF(#REF!&lt;&gt;"",1,0))</f>
        <v>#REF!</v>
      </c>
      <c r="R180" s="35" t="e">
        <f>IF('Crisis Indicator Data'!#REF!="No Data",1,IF(#REF!&lt;&gt;"",1,0))</f>
        <v>#REF!</v>
      </c>
      <c r="S180" s="35" t="e">
        <f>IF('Crisis Indicator Data'!#REF!="No Data",1,IF(#REF!&lt;&gt;"",1,0))</f>
        <v>#REF!</v>
      </c>
      <c r="T180" s="35" t="e">
        <f>IF('Crisis Indicator Data'!#REF!="No Data",1,IF(#REF!&lt;&gt;"",1,0))</f>
        <v>#REF!</v>
      </c>
      <c r="U180" s="35" t="e">
        <f>IF('Crisis Indicator Data'!#REF!="No Data",1,IF(#REF!&lt;&gt;"",1,0))</f>
        <v>#REF!</v>
      </c>
      <c r="V180" s="35" t="e">
        <f>IF('Crisis Indicator Data'!#REF!="No Data",1,IF(#REF!&lt;&gt;"",1,0))</f>
        <v>#REF!</v>
      </c>
      <c r="W180" s="35" t="e">
        <f>IF('Crisis Indicator Data'!#REF!="No Data",1,IF(#REF!&lt;&gt;"",1,0))</f>
        <v>#REF!</v>
      </c>
      <c r="X180" s="35" t="e">
        <f>IF('Crisis Indicator Data'!#REF!="No Data",1,IF(#REF!&lt;&gt;"",1,0))</f>
        <v>#REF!</v>
      </c>
      <c r="Y180" s="35" t="e">
        <f>IF('Crisis Indicator Data'!#REF!="No Data",1,IF(#REF!&lt;&gt;"",1,0))</f>
        <v>#REF!</v>
      </c>
      <c r="Z180" s="35" t="e">
        <f>IF('Crisis Indicator Data'!#REF!="No Data",1,IF(#REF!&lt;&gt;"",1,0))</f>
        <v>#REF!</v>
      </c>
      <c r="AA180" s="35" t="e">
        <f>IF('Crisis Indicator Data'!#REF!="No Data",1,IF(#REF!&lt;&gt;"",1,0))</f>
        <v>#REF!</v>
      </c>
      <c r="AB180" s="35" t="e">
        <f>IF('Crisis Indicator Data'!#REF!="No Data",1,IF(#REF!&lt;&gt;"",1,0))</f>
        <v>#REF!</v>
      </c>
      <c r="AC180" s="35" t="e">
        <f>IF('Crisis Indicator Data'!#REF!="No Data",1,IF(#REF!&lt;&gt;"",1,0))</f>
        <v>#REF!</v>
      </c>
      <c r="AD180" s="35" t="e">
        <f>IF('Crisis Indicator Data'!#REF!="No Data",1,IF(#REF!&lt;&gt;"",1,0))</f>
        <v>#REF!</v>
      </c>
      <c r="AE180" s="35" t="e">
        <f>IF('Crisis Indicator Data'!#REF!="No Data",1,IF(#REF!&lt;&gt;"",1,0))</f>
        <v>#REF!</v>
      </c>
      <c r="AF180" s="35" t="e">
        <f>IF('Crisis Indicator Data'!#REF!="No Data",1,IF(#REF!&lt;&gt;"",1,0))</f>
        <v>#REF!</v>
      </c>
      <c r="AG180" s="35" t="e">
        <f>IF('Crisis Indicator Data'!#REF!="No Data",1,IF(#REF!&lt;&gt;"",1,0))</f>
        <v>#REF!</v>
      </c>
      <c r="AH180" s="35" t="e">
        <f>IF('Crisis Indicator Data'!#REF!="No Data",1,IF(#REF!&lt;&gt;"",1,0))</f>
        <v>#REF!</v>
      </c>
      <c r="AI180" s="35" t="e">
        <f>IF('Crisis Indicator Data'!#REF!="No Data",1,IF(#REF!&lt;&gt;"",1,0))</f>
        <v>#REF!</v>
      </c>
      <c r="AJ180" s="35" t="e">
        <f>IF('Crisis Indicator Data'!#REF!="No Data",1,IF(#REF!&lt;&gt;"",1,0))</f>
        <v>#REF!</v>
      </c>
      <c r="AK180" s="35" t="e">
        <f>IF('Crisis Indicator Data'!#REF!="No Data",1,IF(#REF!&lt;&gt;"",1,0))</f>
        <v>#REF!</v>
      </c>
      <c r="AL180" s="35" t="e">
        <f>IF('Crisis Indicator Data'!#REF!="No Data",1,IF(#REF!&lt;&gt;"",1,0))</f>
        <v>#REF!</v>
      </c>
      <c r="AM180" s="35" t="e">
        <f>IF('Crisis Indicator Data'!#REF!="No Data",1,IF(#REF!&lt;&gt;"",1,0))</f>
        <v>#REF!</v>
      </c>
      <c r="AN180" s="35" t="e">
        <f>IF('Crisis Indicator Data'!#REF!="No Data",1,IF(#REF!&lt;&gt;"",1,0))</f>
        <v>#REF!</v>
      </c>
      <c r="AO180" s="35" t="e">
        <f>IF('Crisis Indicator Data'!#REF!="No Data",1,IF(#REF!&lt;&gt;"",1,0))</f>
        <v>#REF!</v>
      </c>
      <c r="AP180" s="35" t="e">
        <f>IF('Crisis Indicator Data'!#REF!="No Data",1,IF(#REF!&lt;&gt;"",1,0))</f>
        <v>#REF!</v>
      </c>
      <c r="AQ180" s="35" t="e">
        <f>IF('Crisis Indicator Data'!#REF!="No Data",1,IF(#REF!&lt;&gt;"",1,0))</f>
        <v>#REF!</v>
      </c>
      <c r="AR180" s="35" t="e">
        <f>IF('Crisis Indicator Data'!#REF!="No Data",1,IF(#REF!&lt;&gt;"",1,0))</f>
        <v>#REF!</v>
      </c>
      <c r="AS180" s="35" t="e">
        <f>IF('Crisis Indicator Data'!#REF!="No Data",1,IF(#REF!&lt;&gt;"",1,0))</f>
        <v>#REF!</v>
      </c>
      <c r="AT180" s="35" t="e">
        <f>IF('Crisis Indicator Data'!#REF!="No Data",1,IF(#REF!&lt;&gt;"",1,0))</f>
        <v>#REF!</v>
      </c>
      <c r="AU180" s="35" t="e">
        <f>IF('Crisis Indicator Data'!#REF!="No Data",1,IF(#REF!&lt;&gt;"",1,0))</f>
        <v>#REF!</v>
      </c>
      <c r="AV180" s="35" t="e">
        <f>IF('Crisis Indicator Data'!#REF!="No Data",1,IF(#REF!&lt;&gt;"",1,0))</f>
        <v>#REF!</v>
      </c>
      <c r="AW180" s="35" t="e">
        <f>IF('Crisis Indicator Data'!#REF!="No Data",1,IF(#REF!&lt;&gt;"",1,0))</f>
        <v>#REF!</v>
      </c>
      <c r="AX180" s="35" t="e">
        <f>IF('Crisis Indicator Data'!#REF!="No Data",1,IF(#REF!&lt;&gt;"",1,0))</f>
        <v>#REF!</v>
      </c>
      <c r="AY180" s="35" t="e">
        <f>IF('Crisis Indicator Data'!#REF!="No Data",1,IF(#REF!&lt;&gt;"",1,0))</f>
        <v>#REF!</v>
      </c>
      <c r="AZ180" s="35" t="e">
        <f>IF('Crisis Indicator Data'!#REF!="No Data",1,IF(#REF!&lt;&gt;"",1,0))</f>
        <v>#REF!</v>
      </c>
      <c r="BA180" t="e">
        <f t="shared" si="4"/>
        <v>#REF!</v>
      </c>
      <c r="BB180" s="37" t="e">
        <f t="shared" si="5"/>
        <v>#REF!</v>
      </c>
    </row>
    <row r="181" spans="1:54" x14ac:dyDescent="0.35">
      <c r="A181" t="s">
        <v>336</v>
      </c>
      <c r="B181" s="35" t="e">
        <f>IF('Crisis Indicator Data'!#REF!="No Data",1,IF(#REF!&lt;&gt;"",1,0))</f>
        <v>#REF!</v>
      </c>
      <c r="C181" s="35" t="e">
        <f>IF('Crisis Indicator Data'!#REF!="No Data",1,IF(#REF!&lt;&gt;"",1,0))</f>
        <v>#REF!</v>
      </c>
      <c r="D181" s="35" t="e">
        <f>IF('Crisis Indicator Data'!#REF!="No Data",1,IF(#REF!&lt;&gt;"",1,0))</f>
        <v>#REF!</v>
      </c>
      <c r="E181" s="35" t="e">
        <f>IF('Crisis Indicator Data'!#REF!="No Data",1,IF(#REF!&lt;&gt;"",1,0))</f>
        <v>#REF!</v>
      </c>
      <c r="F181" s="35" t="e">
        <f>IF('Crisis Indicator Data'!#REF!="No Data",1,IF(#REF!&lt;&gt;"",1,0))</f>
        <v>#REF!</v>
      </c>
      <c r="G181" s="35" t="e">
        <f>IF('Crisis Indicator Data'!#REF!="No Data",1,IF(#REF!&lt;&gt;"",1,0))</f>
        <v>#REF!</v>
      </c>
      <c r="H181" s="35" t="e">
        <f>IF('Crisis Indicator Data'!#REF!="No Data",1,IF(#REF!&lt;&gt;"",1,0))</f>
        <v>#REF!</v>
      </c>
      <c r="I181" s="35" t="e">
        <f>IF('Crisis Indicator Data'!#REF!="No Data",1,IF(#REF!&lt;&gt;"",1,0))</f>
        <v>#REF!</v>
      </c>
      <c r="J181" s="35" t="e">
        <f>IF('Crisis Indicator Data'!#REF!="No Data",1,IF(#REF!&lt;&gt;"",1,0))</f>
        <v>#REF!</v>
      </c>
      <c r="K181" s="35" t="e">
        <f>IF('Crisis Indicator Data'!#REF!="No Data",1,IF(#REF!&lt;&gt;"",1,0))</f>
        <v>#REF!</v>
      </c>
      <c r="L181" s="35" t="e">
        <f>IF('Crisis Indicator Data'!#REF!="No Data",1,IF(#REF!&lt;&gt;"",1,0))</f>
        <v>#REF!</v>
      </c>
      <c r="M181" s="35" t="e">
        <f>IF('Crisis Indicator Data'!#REF!="No Data",1,IF(#REF!&lt;&gt;"",1,0))</f>
        <v>#REF!</v>
      </c>
      <c r="N181" s="35" t="e">
        <f>IF('Crisis Indicator Data'!#REF!="No Data",1,IF(#REF!&lt;&gt;"",1,0))</f>
        <v>#REF!</v>
      </c>
      <c r="O181" s="35" t="e">
        <f>IF('Crisis Indicator Data'!#REF!="No Data",1,IF(#REF!&lt;&gt;"",1,0))</f>
        <v>#REF!</v>
      </c>
      <c r="P181" s="35" t="e">
        <f>IF('Crisis Indicator Data'!#REF!="No Data",1,IF(#REF!&lt;&gt;"",1,0))</f>
        <v>#REF!</v>
      </c>
      <c r="Q181" s="35" t="e">
        <f>IF('Crisis Indicator Data'!#REF!="No Data",1,IF(#REF!&lt;&gt;"",1,0))</f>
        <v>#REF!</v>
      </c>
      <c r="R181" s="35" t="e">
        <f>IF('Crisis Indicator Data'!#REF!="No Data",1,IF(#REF!&lt;&gt;"",1,0))</f>
        <v>#REF!</v>
      </c>
      <c r="S181" s="35" t="e">
        <f>IF('Crisis Indicator Data'!#REF!="No Data",1,IF(#REF!&lt;&gt;"",1,0))</f>
        <v>#REF!</v>
      </c>
      <c r="T181" s="35" t="e">
        <f>IF('Crisis Indicator Data'!#REF!="No Data",1,IF(#REF!&lt;&gt;"",1,0))</f>
        <v>#REF!</v>
      </c>
      <c r="U181" s="35" t="e">
        <f>IF('Crisis Indicator Data'!#REF!="No Data",1,IF(#REF!&lt;&gt;"",1,0))</f>
        <v>#REF!</v>
      </c>
      <c r="V181" s="35" t="e">
        <f>IF('Crisis Indicator Data'!#REF!="No Data",1,IF(#REF!&lt;&gt;"",1,0))</f>
        <v>#REF!</v>
      </c>
      <c r="W181" s="35" t="e">
        <f>IF('Crisis Indicator Data'!#REF!="No Data",1,IF(#REF!&lt;&gt;"",1,0))</f>
        <v>#REF!</v>
      </c>
      <c r="X181" s="35" t="e">
        <f>IF('Crisis Indicator Data'!#REF!="No Data",1,IF(#REF!&lt;&gt;"",1,0))</f>
        <v>#REF!</v>
      </c>
      <c r="Y181" s="35" t="e">
        <f>IF('Crisis Indicator Data'!#REF!="No Data",1,IF(#REF!&lt;&gt;"",1,0))</f>
        <v>#REF!</v>
      </c>
      <c r="Z181" s="35" t="e">
        <f>IF('Crisis Indicator Data'!#REF!="No Data",1,IF(#REF!&lt;&gt;"",1,0))</f>
        <v>#REF!</v>
      </c>
      <c r="AA181" s="35" t="e">
        <f>IF('Crisis Indicator Data'!#REF!="No Data",1,IF(#REF!&lt;&gt;"",1,0))</f>
        <v>#REF!</v>
      </c>
      <c r="AB181" s="35" t="e">
        <f>IF('Crisis Indicator Data'!#REF!="No Data",1,IF(#REF!&lt;&gt;"",1,0))</f>
        <v>#REF!</v>
      </c>
      <c r="AC181" s="35" t="e">
        <f>IF('Crisis Indicator Data'!#REF!="No Data",1,IF(#REF!&lt;&gt;"",1,0))</f>
        <v>#REF!</v>
      </c>
      <c r="AD181" s="35" t="e">
        <f>IF('Crisis Indicator Data'!#REF!="No Data",1,IF(#REF!&lt;&gt;"",1,0))</f>
        <v>#REF!</v>
      </c>
      <c r="AE181" s="35" t="e">
        <f>IF('Crisis Indicator Data'!#REF!="No Data",1,IF(#REF!&lt;&gt;"",1,0))</f>
        <v>#REF!</v>
      </c>
      <c r="AF181" s="35" t="e">
        <f>IF('Crisis Indicator Data'!#REF!="No Data",1,IF(#REF!&lt;&gt;"",1,0))</f>
        <v>#REF!</v>
      </c>
      <c r="AG181" s="35" t="e">
        <f>IF('Crisis Indicator Data'!#REF!="No Data",1,IF(#REF!&lt;&gt;"",1,0))</f>
        <v>#REF!</v>
      </c>
      <c r="AH181" s="35" t="e">
        <f>IF('Crisis Indicator Data'!#REF!="No Data",1,IF(#REF!&lt;&gt;"",1,0))</f>
        <v>#REF!</v>
      </c>
      <c r="AI181" s="35" t="e">
        <f>IF('Crisis Indicator Data'!#REF!="No Data",1,IF(#REF!&lt;&gt;"",1,0))</f>
        <v>#REF!</v>
      </c>
      <c r="AJ181" s="35" t="e">
        <f>IF('Crisis Indicator Data'!#REF!="No Data",1,IF(#REF!&lt;&gt;"",1,0))</f>
        <v>#REF!</v>
      </c>
      <c r="AK181" s="35" t="e">
        <f>IF('Crisis Indicator Data'!#REF!="No Data",1,IF(#REF!&lt;&gt;"",1,0))</f>
        <v>#REF!</v>
      </c>
      <c r="AL181" s="35" t="e">
        <f>IF('Crisis Indicator Data'!#REF!="No Data",1,IF(#REF!&lt;&gt;"",1,0))</f>
        <v>#REF!</v>
      </c>
      <c r="AM181" s="35" t="e">
        <f>IF('Crisis Indicator Data'!#REF!="No Data",1,IF(#REF!&lt;&gt;"",1,0))</f>
        <v>#REF!</v>
      </c>
      <c r="AN181" s="35" t="e">
        <f>IF('Crisis Indicator Data'!#REF!="No Data",1,IF(#REF!&lt;&gt;"",1,0))</f>
        <v>#REF!</v>
      </c>
      <c r="AO181" s="35" t="e">
        <f>IF('Crisis Indicator Data'!#REF!="No Data",1,IF(#REF!&lt;&gt;"",1,0))</f>
        <v>#REF!</v>
      </c>
      <c r="AP181" s="35" t="e">
        <f>IF('Crisis Indicator Data'!#REF!="No Data",1,IF(#REF!&lt;&gt;"",1,0))</f>
        <v>#REF!</v>
      </c>
      <c r="AQ181" s="35" t="e">
        <f>IF('Crisis Indicator Data'!#REF!="No Data",1,IF(#REF!&lt;&gt;"",1,0))</f>
        <v>#REF!</v>
      </c>
      <c r="AR181" s="35" t="e">
        <f>IF('Crisis Indicator Data'!#REF!="No Data",1,IF(#REF!&lt;&gt;"",1,0))</f>
        <v>#REF!</v>
      </c>
      <c r="AS181" s="35" t="e">
        <f>IF('Crisis Indicator Data'!#REF!="No Data",1,IF(#REF!&lt;&gt;"",1,0))</f>
        <v>#REF!</v>
      </c>
      <c r="AT181" s="35" t="e">
        <f>IF('Crisis Indicator Data'!#REF!="No Data",1,IF(#REF!&lt;&gt;"",1,0))</f>
        <v>#REF!</v>
      </c>
      <c r="AU181" s="35" t="e">
        <f>IF('Crisis Indicator Data'!#REF!="No Data",1,IF(#REF!&lt;&gt;"",1,0))</f>
        <v>#REF!</v>
      </c>
      <c r="AV181" s="35" t="e">
        <f>IF('Crisis Indicator Data'!#REF!="No Data",1,IF(#REF!&lt;&gt;"",1,0))</f>
        <v>#REF!</v>
      </c>
      <c r="AW181" s="35" t="e">
        <f>IF('Crisis Indicator Data'!#REF!="No Data",1,IF(#REF!&lt;&gt;"",1,0))</f>
        <v>#REF!</v>
      </c>
      <c r="AX181" s="35" t="e">
        <f>IF('Crisis Indicator Data'!#REF!="No Data",1,IF(#REF!&lt;&gt;"",1,0))</f>
        <v>#REF!</v>
      </c>
      <c r="AY181" s="35" t="e">
        <f>IF('Crisis Indicator Data'!#REF!="No Data",1,IF(#REF!&lt;&gt;"",1,0))</f>
        <v>#REF!</v>
      </c>
      <c r="AZ181" s="35" t="e">
        <f>IF('Crisis Indicator Data'!#REF!="No Data",1,IF(#REF!&lt;&gt;"",1,0))</f>
        <v>#REF!</v>
      </c>
      <c r="BA181" t="e">
        <f t="shared" si="4"/>
        <v>#REF!</v>
      </c>
      <c r="BB181" s="37" t="e">
        <f t="shared" si="5"/>
        <v>#REF!</v>
      </c>
    </row>
    <row r="182" spans="1:54" x14ac:dyDescent="0.35">
      <c r="A182" t="s">
        <v>338</v>
      </c>
      <c r="B182" s="35" t="e">
        <f>IF('Crisis Indicator Data'!#REF!="No Data",1,IF(#REF!&lt;&gt;"",1,0))</f>
        <v>#REF!</v>
      </c>
      <c r="C182" s="35" t="e">
        <f>IF('Crisis Indicator Data'!#REF!="No Data",1,IF(#REF!&lt;&gt;"",1,0))</f>
        <v>#REF!</v>
      </c>
      <c r="D182" s="35" t="e">
        <f>IF('Crisis Indicator Data'!#REF!="No Data",1,IF(#REF!&lt;&gt;"",1,0))</f>
        <v>#REF!</v>
      </c>
      <c r="E182" s="35" t="e">
        <f>IF('Crisis Indicator Data'!#REF!="No Data",1,IF(#REF!&lt;&gt;"",1,0))</f>
        <v>#REF!</v>
      </c>
      <c r="F182" s="35" t="e">
        <f>IF('Crisis Indicator Data'!#REF!="No Data",1,IF(#REF!&lt;&gt;"",1,0))</f>
        <v>#REF!</v>
      </c>
      <c r="G182" s="35" t="e">
        <f>IF('Crisis Indicator Data'!#REF!="No Data",1,IF(#REF!&lt;&gt;"",1,0))</f>
        <v>#REF!</v>
      </c>
      <c r="H182" s="35" t="e">
        <f>IF('Crisis Indicator Data'!#REF!="No Data",1,IF(#REF!&lt;&gt;"",1,0))</f>
        <v>#REF!</v>
      </c>
      <c r="I182" s="35" t="e">
        <f>IF('Crisis Indicator Data'!#REF!="No Data",1,IF(#REF!&lt;&gt;"",1,0))</f>
        <v>#REF!</v>
      </c>
      <c r="J182" s="35" t="e">
        <f>IF('Crisis Indicator Data'!#REF!="No Data",1,IF(#REF!&lt;&gt;"",1,0))</f>
        <v>#REF!</v>
      </c>
      <c r="K182" s="35" t="e">
        <f>IF('Crisis Indicator Data'!#REF!="No Data",1,IF(#REF!&lt;&gt;"",1,0))</f>
        <v>#REF!</v>
      </c>
      <c r="L182" s="35" t="e">
        <f>IF('Crisis Indicator Data'!#REF!="No Data",1,IF(#REF!&lt;&gt;"",1,0))</f>
        <v>#REF!</v>
      </c>
      <c r="M182" s="35" t="e">
        <f>IF('Crisis Indicator Data'!#REF!="No Data",1,IF(#REF!&lt;&gt;"",1,0))</f>
        <v>#REF!</v>
      </c>
      <c r="N182" s="35" t="e">
        <f>IF('Crisis Indicator Data'!#REF!="No Data",1,IF(#REF!&lt;&gt;"",1,0))</f>
        <v>#REF!</v>
      </c>
      <c r="O182" s="35" t="e">
        <f>IF('Crisis Indicator Data'!#REF!="No Data",1,IF(#REF!&lt;&gt;"",1,0))</f>
        <v>#REF!</v>
      </c>
      <c r="P182" s="35" t="e">
        <f>IF('Crisis Indicator Data'!#REF!="No Data",1,IF(#REF!&lt;&gt;"",1,0))</f>
        <v>#REF!</v>
      </c>
      <c r="Q182" s="35" t="e">
        <f>IF('Crisis Indicator Data'!#REF!="No Data",1,IF(#REF!&lt;&gt;"",1,0))</f>
        <v>#REF!</v>
      </c>
      <c r="R182" s="35" t="e">
        <f>IF('Crisis Indicator Data'!#REF!="No Data",1,IF(#REF!&lt;&gt;"",1,0))</f>
        <v>#REF!</v>
      </c>
      <c r="S182" s="35" t="e">
        <f>IF('Crisis Indicator Data'!#REF!="No Data",1,IF(#REF!&lt;&gt;"",1,0))</f>
        <v>#REF!</v>
      </c>
      <c r="T182" s="35" t="e">
        <f>IF('Crisis Indicator Data'!#REF!="No Data",1,IF(#REF!&lt;&gt;"",1,0))</f>
        <v>#REF!</v>
      </c>
      <c r="U182" s="35" t="e">
        <f>IF('Crisis Indicator Data'!#REF!="No Data",1,IF(#REF!&lt;&gt;"",1,0))</f>
        <v>#REF!</v>
      </c>
      <c r="V182" s="35" t="e">
        <f>IF('Crisis Indicator Data'!#REF!="No Data",1,IF(#REF!&lt;&gt;"",1,0))</f>
        <v>#REF!</v>
      </c>
      <c r="W182" s="35" t="e">
        <f>IF('Crisis Indicator Data'!#REF!="No Data",1,IF(#REF!&lt;&gt;"",1,0))</f>
        <v>#REF!</v>
      </c>
      <c r="X182" s="35" t="e">
        <f>IF('Crisis Indicator Data'!#REF!="No Data",1,IF(#REF!&lt;&gt;"",1,0))</f>
        <v>#REF!</v>
      </c>
      <c r="Y182" s="35" t="e">
        <f>IF('Crisis Indicator Data'!#REF!="No Data",1,IF(#REF!&lt;&gt;"",1,0))</f>
        <v>#REF!</v>
      </c>
      <c r="Z182" s="35" t="e">
        <f>IF('Crisis Indicator Data'!#REF!="No Data",1,IF(#REF!&lt;&gt;"",1,0))</f>
        <v>#REF!</v>
      </c>
      <c r="AA182" s="35" t="e">
        <f>IF('Crisis Indicator Data'!#REF!="No Data",1,IF(#REF!&lt;&gt;"",1,0))</f>
        <v>#REF!</v>
      </c>
      <c r="AB182" s="35" t="e">
        <f>IF('Crisis Indicator Data'!#REF!="No Data",1,IF(#REF!&lt;&gt;"",1,0))</f>
        <v>#REF!</v>
      </c>
      <c r="AC182" s="35" t="e">
        <f>IF('Crisis Indicator Data'!#REF!="No Data",1,IF(#REF!&lt;&gt;"",1,0))</f>
        <v>#REF!</v>
      </c>
      <c r="AD182" s="35" t="e">
        <f>IF('Crisis Indicator Data'!#REF!="No Data",1,IF(#REF!&lt;&gt;"",1,0))</f>
        <v>#REF!</v>
      </c>
      <c r="AE182" s="35" t="e">
        <f>IF('Crisis Indicator Data'!#REF!="No Data",1,IF(#REF!&lt;&gt;"",1,0))</f>
        <v>#REF!</v>
      </c>
      <c r="AF182" s="35" t="e">
        <f>IF('Crisis Indicator Data'!#REF!="No Data",1,IF(#REF!&lt;&gt;"",1,0))</f>
        <v>#REF!</v>
      </c>
      <c r="AG182" s="35" t="e">
        <f>IF('Crisis Indicator Data'!#REF!="No Data",1,IF(#REF!&lt;&gt;"",1,0))</f>
        <v>#REF!</v>
      </c>
      <c r="AH182" s="35" t="e">
        <f>IF('Crisis Indicator Data'!#REF!="No Data",1,IF(#REF!&lt;&gt;"",1,0))</f>
        <v>#REF!</v>
      </c>
      <c r="AI182" s="35" t="e">
        <f>IF('Crisis Indicator Data'!#REF!="No Data",1,IF(#REF!&lt;&gt;"",1,0))</f>
        <v>#REF!</v>
      </c>
      <c r="AJ182" s="35" t="e">
        <f>IF('Crisis Indicator Data'!#REF!="No Data",1,IF(#REF!&lt;&gt;"",1,0))</f>
        <v>#REF!</v>
      </c>
      <c r="AK182" s="35" t="e">
        <f>IF('Crisis Indicator Data'!#REF!="No Data",1,IF(#REF!&lt;&gt;"",1,0))</f>
        <v>#REF!</v>
      </c>
      <c r="AL182" s="35" t="e">
        <f>IF('Crisis Indicator Data'!#REF!="No Data",1,IF(#REF!&lt;&gt;"",1,0))</f>
        <v>#REF!</v>
      </c>
      <c r="AM182" s="35" t="e">
        <f>IF('Crisis Indicator Data'!#REF!="No Data",1,IF(#REF!&lt;&gt;"",1,0))</f>
        <v>#REF!</v>
      </c>
      <c r="AN182" s="35" t="e">
        <f>IF('Crisis Indicator Data'!#REF!="No Data",1,IF(#REF!&lt;&gt;"",1,0))</f>
        <v>#REF!</v>
      </c>
      <c r="AO182" s="35" t="e">
        <f>IF('Crisis Indicator Data'!#REF!="No Data",1,IF(#REF!&lt;&gt;"",1,0))</f>
        <v>#REF!</v>
      </c>
      <c r="AP182" s="35" t="e">
        <f>IF('Crisis Indicator Data'!#REF!="No Data",1,IF(#REF!&lt;&gt;"",1,0))</f>
        <v>#REF!</v>
      </c>
      <c r="AQ182" s="35" t="e">
        <f>IF('Crisis Indicator Data'!#REF!="No Data",1,IF(#REF!&lt;&gt;"",1,0))</f>
        <v>#REF!</v>
      </c>
      <c r="AR182" s="35" t="e">
        <f>IF('Crisis Indicator Data'!#REF!="No Data",1,IF(#REF!&lt;&gt;"",1,0))</f>
        <v>#REF!</v>
      </c>
      <c r="AS182" s="35" t="e">
        <f>IF('Crisis Indicator Data'!#REF!="No Data",1,IF(#REF!&lt;&gt;"",1,0))</f>
        <v>#REF!</v>
      </c>
      <c r="AT182" s="35" t="e">
        <f>IF('Crisis Indicator Data'!#REF!="No Data",1,IF(#REF!&lt;&gt;"",1,0))</f>
        <v>#REF!</v>
      </c>
      <c r="AU182" s="35" t="e">
        <f>IF('Crisis Indicator Data'!#REF!="No Data",1,IF(#REF!&lt;&gt;"",1,0))</f>
        <v>#REF!</v>
      </c>
      <c r="AV182" s="35" t="e">
        <f>IF('Crisis Indicator Data'!#REF!="No Data",1,IF(#REF!&lt;&gt;"",1,0))</f>
        <v>#REF!</v>
      </c>
      <c r="AW182" s="35" t="e">
        <f>IF('Crisis Indicator Data'!#REF!="No Data",1,IF(#REF!&lt;&gt;"",1,0))</f>
        <v>#REF!</v>
      </c>
      <c r="AX182" s="35" t="e">
        <f>IF('Crisis Indicator Data'!#REF!="No Data",1,IF(#REF!&lt;&gt;"",1,0))</f>
        <v>#REF!</v>
      </c>
      <c r="AY182" s="35" t="e">
        <f>IF('Crisis Indicator Data'!#REF!="No Data",1,IF(#REF!&lt;&gt;"",1,0))</f>
        <v>#REF!</v>
      </c>
      <c r="AZ182" s="35" t="e">
        <f>IF('Crisis Indicator Data'!#REF!="No Data",1,IF(#REF!&lt;&gt;"",1,0))</f>
        <v>#REF!</v>
      </c>
      <c r="BA182" t="e">
        <f t="shared" si="4"/>
        <v>#REF!</v>
      </c>
      <c r="BB182" s="37" t="e">
        <f t="shared" si="5"/>
        <v>#REF!</v>
      </c>
    </row>
    <row r="183" spans="1:54" x14ac:dyDescent="0.35">
      <c r="A183" t="s">
        <v>340</v>
      </c>
      <c r="B183" s="35" t="e">
        <f>IF('Crisis Indicator Data'!#REF!="No Data",1,IF(#REF!&lt;&gt;"",1,0))</f>
        <v>#REF!</v>
      </c>
      <c r="C183" s="35" t="e">
        <f>IF('Crisis Indicator Data'!#REF!="No Data",1,IF(#REF!&lt;&gt;"",1,0))</f>
        <v>#REF!</v>
      </c>
      <c r="D183" s="35" t="e">
        <f>IF('Crisis Indicator Data'!#REF!="No Data",1,IF(#REF!&lt;&gt;"",1,0))</f>
        <v>#REF!</v>
      </c>
      <c r="E183" s="35" t="e">
        <f>IF('Crisis Indicator Data'!#REF!="No Data",1,IF(#REF!&lt;&gt;"",1,0))</f>
        <v>#REF!</v>
      </c>
      <c r="F183" s="35" t="e">
        <f>IF('Crisis Indicator Data'!#REF!="No Data",1,IF(#REF!&lt;&gt;"",1,0))</f>
        <v>#REF!</v>
      </c>
      <c r="G183" s="35" t="e">
        <f>IF('Crisis Indicator Data'!#REF!="No Data",1,IF(#REF!&lt;&gt;"",1,0))</f>
        <v>#REF!</v>
      </c>
      <c r="H183" s="35" t="e">
        <f>IF('Crisis Indicator Data'!#REF!="No Data",1,IF(#REF!&lt;&gt;"",1,0))</f>
        <v>#REF!</v>
      </c>
      <c r="I183" s="35" t="e">
        <f>IF('Crisis Indicator Data'!#REF!="No Data",1,IF(#REF!&lt;&gt;"",1,0))</f>
        <v>#REF!</v>
      </c>
      <c r="J183" s="35" t="e">
        <f>IF('Crisis Indicator Data'!#REF!="No Data",1,IF(#REF!&lt;&gt;"",1,0))</f>
        <v>#REF!</v>
      </c>
      <c r="K183" s="35" t="e">
        <f>IF('Crisis Indicator Data'!#REF!="No Data",1,IF(#REF!&lt;&gt;"",1,0))</f>
        <v>#REF!</v>
      </c>
      <c r="L183" s="35" t="e">
        <f>IF('Crisis Indicator Data'!#REF!="No Data",1,IF(#REF!&lt;&gt;"",1,0))</f>
        <v>#REF!</v>
      </c>
      <c r="M183" s="35" t="e">
        <f>IF('Crisis Indicator Data'!#REF!="No Data",1,IF(#REF!&lt;&gt;"",1,0))</f>
        <v>#REF!</v>
      </c>
      <c r="N183" s="35" t="e">
        <f>IF('Crisis Indicator Data'!#REF!="No Data",1,IF(#REF!&lt;&gt;"",1,0))</f>
        <v>#REF!</v>
      </c>
      <c r="O183" s="35" t="e">
        <f>IF('Crisis Indicator Data'!#REF!="No Data",1,IF(#REF!&lt;&gt;"",1,0))</f>
        <v>#REF!</v>
      </c>
      <c r="P183" s="35" t="e">
        <f>IF('Crisis Indicator Data'!#REF!="No Data",1,IF(#REF!&lt;&gt;"",1,0))</f>
        <v>#REF!</v>
      </c>
      <c r="Q183" s="35" t="e">
        <f>IF('Crisis Indicator Data'!#REF!="No Data",1,IF(#REF!&lt;&gt;"",1,0))</f>
        <v>#REF!</v>
      </c>
      <c r="R183" s="35" t="e">
        <f>IF('Crisis Indicator Data'!#REF!="No Data",1,IF(#REF!&lt;&gt;"",1,0))</f>
        <v>#REF!</v>
      </c>
      <c r="S183" s="35" t="e">
        <f>IF('Crisis Indicator Data'!#REF!="No Data",1,IF(#REF!&lt;&gt;"",1,0))</f>
        <v>#REF!</v>
      </c>
      <c r="T183" s="35" t="e">
        <f>IF('Crisis Indicator Data'!#REF!="No Data",1,IF(#REF!&lt;&gt;"",1,0))</f>
        <v>#REF!</v>
      </c>
      <c r="U183" s="35" t="e">
        <f>IF('Crisis Indicator Data'!#REF!="No Data",1,IF(#REF!&lt;&gt;"",1,0))</f>
        <v>#REF!</v>
      </c>
      <c r="V183" s="35" t="e">
        <f>IF('Crisis Indicator Data'!#REF!="No Data",1,IF(#REF!&lt;&gt;"",1,0))</f>
        <v>#REF!</v>
      </c>
      <c r="W183" s="35" t="e">
        <f>IF('Crisis Indicator Data'!#REF!="No Data",1,IF(#REF!&lt;&gt;"",1,0))</f>
        <v>#REF!</v>
      </c>
      <c r="X183" s="35" t="e">
        <f>IF('Crisis Indicator Data'!#REF!="No Data",1,IF(#REF!&lt;&gt;"",1,0))</f>
        <v>#REF!</v>
      </c>
      <c r="Y183" s="35" t="e">
        <f>IF('Crisis Indicator Data'!#REF!="No Data",1,IF(#REF!&lt;&gt;"",1,0))</f>
        <v>#REF!</v>
      </c>
      <c r="Z183" s="35" t="e">
        <f>IF('Crisis Indicator Data'!#REF!="No Data",1,IF(#REF!&lt;&gt;"",1,0))</f>
        <v>#REF!</v>
      </c>
      <c r="AA183" s="35" t="e">
        <f>IF('Crisis Indicator Data'!#REF!="No Data",1,IF(#REF!&lt;&gt;"",1,0))</f>
        <v>#REF!</v>
      </c>
      <c r="AB183" s="35" t="e">
        <f>IF('Crisis Indicator Data'!#REF!="No Data",1,IF(#REF!&lt;&gt;"",1,0))</f>
        <v>#REF!</v>
      </c>
      <c r="AC183" s="35" t="e">
        <f>IF('Crisis Indicator Data'!#REF!="No Data",1,IF(#REF!&lt;&gt;"",1,0))</f>
        <v>#REF!</v>
      </c>
      <c r="AD183" s="35" t="e">
        <f>IF('Crisis Indicator Data'!#REF!="No Data",1,IF(#REF!&lt;&gt;"",1,0))</f>
        <v>#REF!</v>
      </c>
      <c r="AE183" s="35" t="e">
        <f>IF('Crisis Indicator Data'!#REF!="No Data",1,IF(#REF!&lt;&gt;"",1,0))</f>
        <v>#REF!</v>
      </c>
      <c r="AF183" s="35" t="e">
        <f>IF('Crisis Indicator Data'!#REF!="No Data",1,IF(#REF!&lt;&gt;"",1,0))</f>
        <v>#REF!</v>
      </c>
      <c r="AG183" s="35" t="e">
        <f>IF('Crisis Indicator Data'!#REF!="No Data",1,IF(#REF!&lt;&gt;"",1,0))</f>
        <v>#REF!</v>
      </c>
      <c r="AH183" s="35" t="e">
        <f>IF('Crisis Indicator Data'!#REF!="No Data",1,IF(#REF!&lt;&gt;"",1,0))</f>
        <v>#REF!</v>
      </c>
      <c r="AI183" s="35" t="e">
        <f>IF('Crisis Indicator Data'!#REF!="No Data",1,IF(#REF!&lt;&gt;"",1,0))</f>
        <v>#REF!</v>
      </c>
      <c r="AJ183" s="35" t="e">
        <f>IF('Crisis Indicator Data'!#REF!="No Data",1,IF(#REF!&lt;&gt;"",1,0))</f>
        <v>#REF!</v>
      </c>
      <c r="AK183" s="35" t="e">
        <f>IF('Crisis Indicator Data'!#REF!="No Data",1,IF(#REF!&lt;&gt;"",1,0))</f>
        <v>#REF!</v>
      </c>
      <c r="AL183" s="35" t="e">
        <f>IF('Crisis Indicator Data'!#REF!="No Data",1,IF(#REF!&lt;&gt;"",1,0))</f>
        <v>#REF!</v>
      </c>
      <c r="AM183" s="35" t="e">
        <f>IF('Crisis Indicator Data'!#REF!="No Data",1,IF(#REF!&lt;&gt;"",1,0))</f>
        <v>#REF!</v>
      </c>
      <c r="AN183" s="35" t="e">
        <f>IF('Crisis Indicator Data'!#REF!="No Data",1,IF(#REF!&lt;&gt;"",1,0))</f>
        <v>#REF!</v>
      </c>
      <c r="AO183" s="35" t="e">
        <f>IF('Crisis Indicator Data'!#REF!="No Data",1,IF(#REF!&lt;&gt;"",1,0))</f>
        <v>#REF!</v>
      </c>
      <c r="AP183" s="35" t="e">
        <f>IF('Crisis Indicator Data'!#REF!="No Data",1,IF(#REF!&lt;&gt;"",1,0))</f>
        <v>#REF!</v>
      </c>
      <c r="AQ183" s="35" t="e">
        <f>IF('Crisis Indicator Data'!#REF!="No Data",1,IF(#REF!&lt;&gt;"",1,0))</f>
        <v>#REF!</v>
      </c>
      <c r="AR183" s="35" t="e">
        <f>IF('Crisis Indicator Data'!#REF!="No Data",1,IF(#REF!&lt;&gt;"",1,0))</f>
        <v>#REF!</v>
      </c>
      <c r="AS183" s="35" t="e">
        <f>IF('Crisis Indicator Data'!#REF!="No Data",1,IF(#REF!&lt;&gt;"",1,0))</f>
        <v>#REF!</v>
      </c>
      <c r="AT183" s="35" t="e">
        <f>IF('Crisis Indicator Data'!#REF!="No Data",1,IF(#REF!&lt;&gt;"",1,0))</f>
        <v>#REF!</v>
      </c>
      <c r="AU183" s="35" t="e">
        <f>IF('Crisis Indicator Data'!#REF!="No Data",1,IF(#REF!&lt;&gt;"",1,0))</f>
        <v>#REF!</v>
      </c>
      <c r="AV183" s="35" t="e">
        <f>IF('Crisis Indicator Data'!#REF!="No Data",1,IF(#REF!&lt;&gt;"",1,0))</f>
        <v>#REF!</v>
      </c>
      <c r="AW183" s="35" t="e">
        <f>IF('Crisis Indicator Data'!#REF!="No Data",1,IF(#REF!&lt;&gt;"",1,0))</f>
        <v>#REF!</v>
      </c>
      <c r="AX183" s="35" t="e">
        <f>IF('Crisis Indicator Data'!#REF!="No Data",1,IF(#REF!&lt;&gt;"",1,0))</f>
        <v>#REF!</v>
      </c>
      <c r="AY183" s="35" t="e">
        <f>IF('Crisis Indicator Data'!#REF!="No Data",1,IF(#REF!&lt;&gt;"",1,0))</f>
        <v>#REF!</v>
      </c>
      <c r="AZ183" s="35" t="e">
        <f>IF('Crisis Indicator Data'!#REF!="No Data",1,IF(#REF!&lt;&gt;"",1,0))</f>
        <v>#REF!</v>
      </c>
      <c r="BA183" t="e">
        <f t="shared" si="4"/>
        <v>#REF!</v>
      </c>
      <c r="BB183" s="37" t="e">
        <f t="shared" si="5"/>
        <v>#REF!</v>
      </c>
    </row>
    <row r="184" spans="1:54" x14ac:dyDescent="0.35">
      <c r="A184" t="s">
        <v>341</v>
      </c>
      <c r="B184" s="35" t="e">
        <f>IF('Crisis Indicator Data'!#REF!="No Data",1,IF(#REF!&lt;&gt;"",1,0))</f>
        <v>#REF!</v>
      </c>
      <c r="C184" s="35" t="e">
        <f>IF('Crisis Indicator Data'!#REF!="No Data",1,IF(#REF!&lt;&gt;"",1,0))</f>
        <v>#REF!</v>
      </c>
      <c r="D184" s="35" t="e">
        <f>IF('Crisis Indicator Data'!#REF!="No Data",1,IF(#REF!&lt;&gt;"",1,0))</f>
        <v>#REF!</v>
      </c>
      <c r="E184" s="35" t="e">
        <f>IF('Crisis Indicator Data'!#REF!="No Data",1,IF(#REF!&lt;&gt;"",1,0))</f>
        <v>#REF!</v>
      </c>
      <c r="F184" s="35" t="e">
        <f>IF('Crisis Indicator Data'!#REF!="No Data",1,IF(#REF!&lt;&gt;"",1,0))</f>
        <v>#REF!</v>
      </c>
      <c r="G184" s="35" t="e">
        <f>IF('Crisis Indicator Data'!#REF!="No Data",1,IF(#REF!&lt;&gt;"",1,0))</f>
        <v>#REF!</v>
      </c>
      <c r="H184" s="35" t="e">
        <f>IF('Crisis Indicator Data'!#REF!="No Data",1,IF(#REF!&lt;&gt;"",1,0))</f>
        <v>#REF!</v>
      </c>
      <c r="I184" s="35" t="e">
        <f>IF('Crisis Indicator Data'!#REF!="No Data",1,IF(#REF!&lt;&gt;"",1,0))</f>
        <v>#REF!</v>
      </c>
      <c r="J184" s="35" t="e">
        <f>IF('Crisis Indicator Data'!#REF!="No Data",1,IF(#REF!&lt;&gt;"",1,0))</f>
        <v>#REF!</v>
      </c>
      <c r="K184" s="35" t="e">
        <f>IF('Crisis Indicator Data'!#REF!="No Data",1,IF(#REF!&lt;&gt;"",1,0))</f>
        <v>#REF!</v>
      </c>
      <c r="L184" s="35" t="e">
        <f>IF('Crisis Indicator Data'!#REF!="No Data",1,IF(#REF!&lt;&gt;"",1,0))</f>
        <v>#REF!</v>
      </c>
      <c r="M184" s="35" t="e">
        <f>IF('Crisis Indicator Data'!#REF!="No Data",1,IF(#REF!&lt;&gt;"",1,0))</f>
        <v>#REF!</v>
      </c>
      <c r="N184" s="35" t="e">
        <f>IF('Crisis Indicator Data'!#REF!="No Data",1,IF(#REF!&lt;&gt;"",1,0))</f>
        <v>#REF!</v>
      </c>
      <c r="O184" s="35" t="e">
        <f>IF('Crisis Indicator Data'!#REF!="No Data",1,IF(#REF!&lt;&gt;"",1,0))</f>
        <v>#REF!</v>
      </c>
      <c r="P184" s="35" t="e">
        <f>IF('Crisis Indicator Data'!#REF!="No Data",1,IF(#REF!&lt;&gt;"",1,0))</f>
        <v>#REF!</v>
      </c>
      <c r="Q184" s="35" t="e">
        <f>IF('Crisis Indicator Data'!#REF!="No Data",1,IF(#REF!&lt;&gt;"",1,0))</f>
        <v>#REF!</v>
      </c>
      <c r="R184" s="35" t="e">
        <f>IF('Crisis Indicator Data'!#REF!="No Data",1,IF(#REF!&lt;&gt;"",1,0))</f>
        <v>#REF!</v>
      </c>
      <c r="S184" s="35" t="e">
        <f>IF('Crisis Indicator Data'!#REF!="No Data",1,IF(#REF!&lt;&gt;"",1,0))</f>
        <v>#REF!</v>
      </c>
      <c r="T184" s="35" t="e">
        <f>IF('Crisis Indicator Data'!#REF!="No Data",1,IF(#REF!&lt;&gt;"",1,0))</f>
        <v>#REF!</v>
      </c>
      <c r="U184" s="35" t="e">
        <f>IF('Crisis Indicator Data'!#REF!="No Data",1,IF(#REF!&lt;&gt;"",1,0))</f>
        <v>#REF!</v>
      </c>
      <c r="V184" s="35" t="e">
        <f>IF('Crisis Indicator Data'!#REF!="No Data",1,IF(#REF!&lt;&gt;"",1,0))</f>
        <v>#REF!</v>
      </c>
      <c r="W184" s="35" t="e">
        <f>IF('Crisis Indicator Data'!#REF!="No Data",1,IF(#REF!&lt;&gt;"",1,0))</f>
        <v>#REF!</v>
      </c>
      <c r="X184" s="35" t="e">
        <f>IF('Crisis Indicator Data'!#REF!="No Data",1,IF(#REF!&lt;&gt;"",1,0))</f>
        <v>#REF!</v>
      </c>
      <c r="Y184" s="35" t="e">
        <f>IF('Crisis Indicator Data'!#REF!="No Data",1,IF(#REF!&lt;&gt;"",1,0))</f>
        <v>#REF!</v>
      </c>
      <c r="Z184" s="35" t="e">
        <f>IF('Crisis Indicator Data'!#REF!="No Data",1,IF(#REF!&lt;&gt;"",1,0))</f>
        <v>#REF!</v>
      </c>
      <c r="AA184" s="35" t="e">
        <f>IF('Crisis Indicator Data'!#REF!="No Data",1,IF(#REF!&lt;&gt;"",1,0))</f>
        <v>#REF!</v>
      </c>
      <c r="AB184" s="35" t="e">
        <f>IF('Crisis Indicator Data'!#REF!="No Data",1,IF(#REF!&lt;&gt;"",1,0))</f>
        <v>#REF!</v>
      </c>
      <c r="AC184" s="35" t="e">
        <f>IF('Crisis Indicator Data'!#REF!="No Data",1,IF(#REF!&lt;&gt;"",1,0))</f>
        <v>#REF!</v>
      </c>
      <c r="AD184" s="35" t="e">
        <f>IF('Crisis Indicator Data'!#REF!="No Data",1,IF(#REF!&lt;&gt;"",1,0))</f>
        <v>#REF!</v>
      </c>
      <c r="AE184" s="35" t="e">
        <f>IF('Crisis Indicator Data'!#REF!="No Data",1,IF(#REF!&lt;&gt;"",1,0))</f>
        <v>#REF!</v>
      </c>
      <c r="AF184" s="35" t="e">
        <f>IF('Crisis Indicator Data'!#REF!="No Data",1,IF(#REF!&lt;&gt;"",1,0))</f>
        <v>#REF!</v>
      </c>
      <c r="AG184" s="35" t="e">
        <f>IF('Crisis Indicator Data'!#REF!="No Data",1,IF(#REF!&lt;&gt;"",1,0))</f>
        <v>#REF!</v>
      </c>
      <c r="AH184" s="35" t="e">
        <f>IF('Crisis Indicator Data'!#REF!="No Data",1,IF(#REF!&lt;&gt;"",1,0))</f>
        <v>#REF!</v>
      </c>
      <c r="AI184" s="35" t="e">
        <f>IF('Crisis Indicator Data'!#REF!="No Data",1,IF(#REF!&lt;&gt;"",1,0))</f>
        <v>#REF!</v>
      </c>
      <c r="AJ184" s="35" t="e">
        <f>IF('Crisis Indicator Data'!#REF!="No Data",1,IF(#REF!&lt;&gt;"",1,0))</f>
        <v>#REF!</v>
      </c>
      <c r="AK184" s="35" t="e">
        <f>IF('Crisis Indicator Data'!#REF!="No Data",1,IF(#REF!&lt;&gt;"",1,0))</f>
        <v>#REF!</v>
      </c>
      <c r="AL184" s="35" t="e">
        <f>IF('Crisis Indicator Data'!#REF!="No Data",1,IF(#REF!&lt;&gt;"",1,0))</f>
        <v>#REF!</v>
      </c>
      <c r="AM184" s="35" t="e">
        <f>IF('Crisis Indicator Data'!#REF!="No Data",1,IF(#REF!&lt;&gt;"",1,0))</f>
        <v>#REF!</v>
      </c>
      <c r="AN184" s="35" t="e">
        <f>IF('Crisis Indicator Data'!#REF!="No Data",1,IF(#REF!&lt;&gt;"",1,0))</f>
        <v>#REF!</v>
      </c>
      <c r="AO184" s="35" t="e">
        <f>IF('Crisis Indicator Data'!#REF!="No Data",1,IF(#REF!&lt;&gt;"",1,0))</f>
        <v>#REF!</v>
      </c>
      <c r="AP184" s="35" t="e">
        <f>IF('Crisis Indicator Data'!#REF!="No Data",1,IF(#REF!&lt;&gt;"",1,0))</f>
        <v>#REF!</v>
      </c>
      <c r="AQ184" s="35" t="e">
        <f>IF('Crisis Indicator Data'!#REF!="No Data",1,IF(#REF!&lt;&gt;"",1,0))</f>
        <v>#REF!</v>
      </c>
      <c r="AR184" s="35" t="e">
        <f>IF('Crisis Indicator Data'!#REF!="No Data",1,IF(#REF!&lt;&gt;"",1,0))</f>
        <v>#REF!</v>
      </c>
      <c r="AS184" s="35" t="e">
        <f>IF('Crisis Indicator Data'!#REF!="No Data",1,IF(#REF!&lt;&gt;"",1,0))</f>
        <v>#REF!</v>
      </c>
      <c r="AT184" s="35" t="e">
        <f>IF('Crisis Indicator Data'!#REF!="No Data",1,IF(#REF!&lt;&gt;"",1,0))</f>
        <v>#REF!</v>
      </c>
      <c r="AU184" s="35" t="e">
        <f>IF('Crisis Indicator Data'!#REF!="No Data",1,IF(#REF!&lt;&gt;"",1,0))</f>
        <v>#REF!</v>
      </c>
      <c r="AV184" s="35" t="e">
        <f>IF('Crisis Indicator Data'!#REF!="No Data",1,IF(#REF!&lt;&gt;"",1,0))</f>
        <v>#REF!</v>
      </c>
      <c r="AW184" s="35" t="e">
        <f>IF('Crisis Indicator Data'!#REF!="No Data",1,IF(#REF!&lt;&gt;"",1,0))</f>
        <v>#REF!</v>
      </c>
      <c r="AX184" s="35" t="e">
        <f>IF('Crisis Indicator Data'!#REF!="No Data",1,IF(#REF!&lt;&gt;"",1,0))</f>
        <v>#REF!</v>
      </c>
      <c r="AY184" s="35" t="e">
        <f>IF('Crisis Indicator Data'!#REF!="No Data",1,IF(#REF!&lt;&gt;"",1,0))</f>
        <v>#REF!</v>
      </c>
      <c r="AZ184" s="35" t="e">
        <f>IF('Crisis Indicator Data'!#REF!="No Data",1,IF(#REF!&lt;&gt;"",1,0))</f>
        <v>#REF!</v>
      </c>
      <c r="BA184" t="e">
        <f t="shared" si="4"/>
        <v>#REF!</v>
      </c>
      <c r="BB184" s="37" t="e">
        <f t="shared" si="5"/>
        <v>#REF!</v>
      </c>
    </row>
    <row r="185" spans="1:54" x14ac:dyDescent="0.35">
      <c r="A185" t="s">
        <v>343</v>
      </c>
      <c r="B185" s="35" t="e">
        <f>IF('Crisis Indicator Data'!#REF!="No Data",1,IF(#REF!&lt;&gt;"",1,0))</f>
        <v>#REF!</v>
      </c>
      <c r="C185" s="35" t="e">
        <f>IF('Crisis Indicator Data'!#REF!="No Data",1,IF(#REF!&lt;&gt;"",1,0))</f>
        <v>#REF!</v>
      </c>
      <c r="D185" s="35" t="e">
        <f>IF('Crisis Indicator Data'!#REF!="No Data",1,IF(#REF!&lt;&gt;"",1,0))</f>
        <v>#REF!</v>
      </c>
      <c r="E185" s="35" t="e">
        <f>IF('Crisis Indicator Data'!#REF!="No Data",1,IF(#REF!&lt;&gt;"",1,0))</f>
        <v>#REF!</v>
      </c>
      <c r="F185" s="35" t="e">
        <f>IF('Crisis Indicator Data'!#REF!="No Data",1,IF(#REF!&lt;&gt;"",1,0))</f>
        <v>#REF!</v>
      </c>
      <c r="G185" s="35" t="e">
        <f>IF('Crisis Indicator Data'!#REF!="No Data",1,IF(#REF!&lt;&gt;"",1,0))</f>
        <v>#REF!</v>
      </c>
      <c r="H185" s="35" t="e">
        <f>IF('Crisis Indicator Data'!#REF!="No Data",1,IF(#REF!&lt;&gt;"",1,0))</f>
        <v>#REF!</v>
      </c>
      <c r="I185" s="35" t="e">
        <f>IF('Crisis Indicator Data'!#REF!="No Data",1,IF(#REF!&lt;&gt;"",1,0))</f>
        <v>#REF!</v>
      </c>
      <c r="J185" s="35" t="e">
        <f>IF('Crisis Indicator Data'!#REF!="No Data",1,IF(#REF!&lt;&gt;"",1,0))</f>
        <v>#REF!</v>
      </c>
      <c r="K185" s="35" t="e">
        <f>IF('Crisis Indicator Data'!#REF!="No Data",1,IF(#REF!&lt;&gt;"",1,0))</f>
        <v>#REF!</v>
      </c>
      <c r="L185" s="35" t="e">
        <f>IF('Crisis Indicator Data'!#REF!="No Data",1,IF(#REF!&lt;&gt;"",1,0))</f>
        <v>#REF!</v>
      </c>
      <c r="M185" s="35" t="e">
        <f>IF('Crisis Indicator Data'!#REF!="No Data",1,IF(#REF!&lt;&gt;"",1,0))</f>
        <v>#REF!</v>
      </c>
      <c r="N185" s="35" t="e">
        <f>IF('Crisis Indicator Data'!#REF!="No Data",1,IF(#REF!&lt;&gt;"",1,0))</f>
        <v>#REF!</v>
      </c>
      <c r="O185" s="35" t="e">
        <f>IF('Crisis Indicator Data'!#REF!="No Data",1,IF(#REF!&lt;&gt;"",1,0))</f>
        <v>#REF!</v>
      </c>
      <c r="P185" s="35" t="e">
        <f>IF('Crisis Indicator Data'!#REF!="No Data",1,IF(#REF!&lt;&gt;"",1,0))</f>
        <v>#REF!</v>
      </c>
      <c r="Q185" s="35" t="e">
        <f>IF('Crisis Indicator Data'!#REF!="No Data",1,IF(#REF!&lt;&gt;"",1,0))</f>
        <v>#REF!</v>
      </c>
      <c r="R185" s="35" t="e">
        <f>IF('Crisis Indicator Data'!#REF!="No Data",1,IF(#REF!&lt;&gt;"",1,0))</f>
        <v>#REF!</v>
      </c>
      <c r="S185" s="35" t="e">
        <f>IF('Crisis Indicator Data'!#REF!="No Data",1,IF(#REF!&lt;&gt;"",1,0))</f>
        <v>#REF!</v>
      </c>
      <c r="T185" s="35" t="e">
        <f>IF('Crisis Indicator Data'!#REF!="No Data",1,IF(#REF!&lt;&gt;"",1,0))</f>
        <v>#REF!</v>
      </c>
      <c r="U185" s="35" t="e">
        <f>IF('Crisis Indicator Data'!#REF!="No Data",1,IF(#REF!&lt;&gt;"",1,0))</f>
        <v>#REF!</v>
      </c>
      <c r="V185" s="35" t="e">
        <f>IF('Crisis Indicator Data'!#REF!="No Data",1,IF(#REF!&lt;&gt;"",1,0))</f>
        <v>#REF!</v>
      </c>
      <c r="W185" s="35" t="e">
        <f>IF('Crisis Indicator Data'!#REF!="No Data",1,IF(#REF!&lt;&gt;"",1,0))</f>
        <v>#REF!</v>
      </c>
      <c r="X185" s="35" t="e">
        <f>IF('Crisis Indicator Data'!#REF!="No Data",1,IF(#REF!&lt;&gt;"",1,0))</f>
        <v>#REF!</v>
      </c>
      <c r="Y185" s="35" t="e">
        <f>IF('Crisis Indicator Data'!#REF!="No Data",1,IF(#REF!&lt;&gt;"",1,0))</f>
        <v>#REF!</v>
      </c>
      <c r="Z185" s="35" t="e">
        <f>IF('Crisis Indicator Data'!#REF!="No Data",1,IF(#REF!&lt;&gt;"",1,0))</f>
        <v>#REF!</v>
      </c>
      <c r="AA185" s="35" t="e">
        <f>IF('Crisis Indicator Data'!#REF!="No Data",1,IF(#REF!&lt;&gt;"",1,0))</f>
        <v>#REF!</v>
      </c>
      <c r="AB185" s="35" t="e">
        <f>IF('Crisis Indicator Data'!#REF!="No Data",1,IF(#REF!&lt;&gt;"",1,0))</f>
        <v>#REF!</v>
      </c>
      <c r="AC185" s="35" t="e">
        <f>IF('Crisis Indicator Data'!#REF!="No Data",1,IF(#REF!&lt;&gt;"",1,0))</f>
        <v>#REF!</v>
      </c>
      <c r="AD185" s="35" t="e">
        <f>IF('Crisis Indicator Data'!#REF!="No Data",1,IF(#REF!&lt;&gt;"",1,0))</f>
        <v>#REF!</v>
      </c>
      <c r="AE185" s="35" t="e">
        <f>IF('Crisis Indicator Data'!#REF!="No Data",1,IF(#REF!&lt;&gt;"",1,0))</f>
        <v>#REF!</v>
      </c>
      <c r="AF185" s="35" t="e">
        <f>IF('Crisis Indicator Data'!#REF!="No Data",1,IF(#REF!&lt;&gt;"",1,0))</f>
        <v>#REF!</v>
      </c>
      <c r="AG185" s="35" t="e">
        <f>IF('Crisis Indicator Data'!#REF!="No Data",1,IF(#REF!&lt;&gt;"",1,0))</f>
        <v>#REF!</v>
      </c>
      <c r="AH185" s="35" t="e">
        <f>IF('Crisis Indicator Data'!#REF!="No Data",1,IF(#REF!&lt;&gt;"",1,0))</f>
        <v>#REF!</v>
      </c>
      <c r="AI185" s="35" t="e">
        <f>IF('Crisis Indicator Data'!#REF!="No Data",1,IF(#REF!&lt;&gt;"",1,0))</f>
        <v>#REF!</v>
      </c>
      <c r="AJ185" s="35" t="e">
        <f>IF('Crisis Indicator Data'!#REF!="No Data",1,IF(#REF!&lt;&gt;"",1,0))</f>
        <v>#REF!</v>
      </c>
      <c r="AK185" s="35" t="e">
        <f>IF('Crisis Indicator Data'!#REF!="No Data",1,IF(#REF!&lt;&gt;"",1,0))</f>
        <v>#REF!</v>
      </c>
      <c r="AL185" s="35" t="e">
        <f>IF('Crisis Indicator Data'!#REF!="No Data",1,IF(#REF!&lt;&gt;"",1,0))</f>
        <v>#REF!</v>
      </c>
      <c r="AM185" s="35" t="e">
        <f>IF('Crisis Indicator Data'!#REF!="No Data",1,IF(#REF!&lt;&gt;"",1,0))</f>
        <v>#REF!</v>
      </c>
      <c r="AN185" s="35" t="e">
        <f>IF('Crisis Indicator Data'!#REF!="No Data",1,IF(#REF!&lt;&gt;"",1,0))</f>
        <v>#REF!</v>
      </c>
      <c r="AO185" s="35" t="e">
        <f>IF('Crisis Indicator Data'!#REF!="No Data",1,IF(#REF!&lt;&gt;"",1,0))</f>
        <v>#REF!</v>
      </c>
      <c r="AP185" s="35" t="e">
        <f>IF('Crisis Indicator Data'!#REF!="No Data",1,IF(#REF!&lt;&gt;"",1,0))</f>
        <v>#REF!</v>
      </c>
      <c r="AQ185" s="35" t="e">
        <f>IF('Crisis Indicator Data'!#REF!="No Data",1,IF(#REF!&lt;&gt;"",1,0))</f>
        <v>#REF!</v>
      </c>
      <c r="AR185" s="35" t="e">
        <f>IF('Crisis Indicator Data'!#REF!="No Data",1,IF(#REF!&lt;&gt;"",1,0))</f>
        <v>#REF!</v>
      </c>
      <c r="AS185" s="35" t="e">
        <f>IF('Crisis Indicator Data'!#REF!="No Data",1,IF(#REF!&lt;&gt;"",1,0))</f>
        <v>#REF!</v>
      </c>
      <c r="AT185" s="35" t="e">
        <f>IF('Crisis Indicator Data'!#REF!="No Data",1,IF(#REF!&lt;&gt;"",1,0))</f>
        <v>#REF!</v>
      </c>
      <c r="AU185" s="35" t="e">
        <f>IF('Crisis Indicator Data'!#REF!="No Data",1,IF(#REF!&lt;&gt;"",1,0))</f>
        <v>#REF!</v>
      </c>
      <c r="AV185" s="35" t="e">
        <f>IF('Crisis Indicator Data'!#REF!="No Data",1,IF(#REF!&lt;&gt;"",1,0))</f>
        <v>#REF!</v>
      </c>
      <c r="AW185" s="35" t="e">
        <f>IF('Crisis Indicator Data'!#REF!="No Data",1,IF(#REF!&lt;&gt;"",1,0))</f>
        <v>#REF!</v>
      </c>
      <c r="AX185" s="35" t="e">
        <f>IF('Crisis Indicator Data'!#REF!="No Data",1,IF(#REF!&lt;&gt;"",1,0))</f>
        <v>#REF!</v>
      </c>
      <c r="AY185" s="35" t="e">
        <f>IF('Crisis Indicator Data'!#REF!="No Data",1,IF(#REF!&lt;&gt;"",1,0))</f>
        <v>#REF!</v>
      </c>
      <c r="AZ185" s="35" t="e">
        <f>IF('Crisis Indicator Data'!#REF!="No Data",1,IF(#REF!&lt;&gt;"",1,0))</f>
        <v>#REF!</v>
      </c>
      <c r="BA185" t="e">
        <f t="shared" si="4"/>
        <v>#REF!</v>
      </c>
      <c r="BB185" s="37" t="e">
        <f t="shared" si="5"/>
        <v>#REF!</v>
      </c>
    </row>
    <row r="186" spans="1:54" x14ac:dyDescent="0.35">
      <c r="A186" t="s">
        <v>345</v>
      </c>
      <c r="B186" s="35" t="e">
        <f>IF('Crisis Indicator Data'!#REF!="No Data",1,IF(#REF!&lt;&gt;"",1,0))</f>
        <v>#REF!</v>
      </c>
      <c r="C186" s="35" t="e">
        <f>IF('Crisis Indicator Data'!#REF!="No Data",1,IF(#REF!&lt;&gt;"",1,0))</f>
        <v>#REF!</v>
      </c>
      <c r="D186" s="35" t="e">
        <f>IF('Crisis Indicator Data'!#REF!="No Data",1,IF(#REF!&lt;&gt;"",1,0))</f>
        <v>#REF!</v>
      </c>
      <c r="E186" s="35" t="e">
        <f>IF('Crisis Indicator Data'!#REF!="No Data",1,IF(#REF!&lt;&gt;"",1,0))</f>
        <v>#REF!</v>
      </c>
      <c r="F186" s="35" t="e">
        <f>IF('Crisis Indicator Data'!#REF!="No Data",1,IF(#REF!&lt;&gt;"",1,0))</f>
        <v>#REF!</v>
      </c>
      <c r="G186" s="35" t="e">
        <f>IF('Crisis Indicator Data'!#REF!="No Data",1,IF(#REF!&lt;&gt;"",1,0))</f>
        <v>#REF!</v>
      </c>
      <c r="H186" s="35" t="e">
        <f>IF('Crisis Indicator Data'!#REF!="No Data",1,IF(#REF!&lt;&gt;"",1,0))</f>
        <v>#REF!</v>
      </c>
      <c r="I186" s="35" t="e">
        <f>IF('Crisis Indicator Data'!#REF!="No Data",1,IF(#REF!&lt;&gt;"",1,0))</f>
        <v>#REF!</v>
      </c>
      <c r="J186" s="35" t="e">
        <f>IF('Crisis Indicator Data'!#REF!="No Data",1,IF(#REF!&lt;&gt;"",1,0))</f>
        <v>#REF!</v>
      </c>
      <c r="K186" s="35" t="e">
        <f>IF('Crisis Indicator Data'!#REF!="No Data",1,IF(#REF!&lt;&gt;"",1,0))</f>
        <v>#REF!</v>
      </c>
      <c r="L186" s="35" t="e">
        <f>IF('Crisis Indicator Data'!#REF!="No Data",1,IF(#REF!&lt;&gt;"",1,0))</f>
        <v>#REF!</v>
      </c>
      <c r="M186" s="35" t="e">
        <f>IF('Crisis Indicator Data'!#REF!="No Data",1,IF(#REF!&lt;&gt;"",1,0))</f>
        <v>#REF!</v>
      </c>
      <c r="N186" s="35" t="e">
        <f>IF('Crisis Indicator Data'!#REF!="No Data",1,IF(#REF!&lt;&gt;"",1,0))</f>
        <v>#REF!</v>
      </c>
      <c r="O186" s="35" t="e">
        <f>IF('Crisis Indicator Data'!#REF!="No Data",1,IF(#REF!&lt;&gt;"",1,0))</f>
        <v>#REF!</v>
      </c>
      <c r="P186" s="35" t="e">
        <f>IF('Crisis Indicator Data'!#REF!="No Data",1,IF(#REF!&lt;&gt;"",1,0))</f>
        <v>#REF!</v>
      </c>
      <c r="Q186" s="35" t="e">
        <f>IF('Crisis Indicator Data'!#REF!="No Data",1,IF(#REF!&lt;&gt;"",1,0))</f>
        <v>#REF!</v>
      </c>
      <c r="R186" s="35" t="e">
        <f>IF('Crisis Indicator Data'!#REF!="No Data",1,IF(#REF!&lt;&gt;"",1,0))</f>
        <v>#REF!</v>
      </c>
      <c r="S186" s="35" t="e">
        <f>IF('Crisis Indicator Data'!#REF!="No Data",1,IF(#REF!&lt;&gt;"",1,0))</f>
        <v>#REF!</v>
      </c>
      <c r="T186" s="35" t="e">
        <f>IF('Crisis Indicator Data'!#REF!="No Data",1,IF(#REF!&lt;&gt;"",1,0))</f>
        <v>#REF!</v>
      </c>
      <c r="U186" s="35" t="e">
        <f>IF('Crisis Indicator Data'!#REF!="No Data",1,IF(#REF!&lt;&gt;"",1,0))</f>
        <v>#REF!</v>
      </c>
      <c r="V186" s="35" t="e">
        <f>IF('Crisis Indicator Data'!#REF!="No Data",1,IF(#REF!&lt;&gt;"",1,0))</f>
        <v>#REF!</v>
      </c>
      <c r="W186" s="35" t="e">
        <f>IF('Crisis Indicator Data'!#REF!="No Data",1,IF(#REF!&lt;&gt;"",1,0))</f>
        <v>#REF!</v>
      </c>
      <c r="X186" s="35" t="e">
        <f>IF('Crisis Indicator Data'!#REF!="No Data",1,IF(#REF!&lt;&gt;"",1,0))</f>
        <v>#REF!</v>
      </c>
      <c r="Y186" s="35" t="e">
        <f>IF('Crisis Indicator Data'!#REF!="No Data",1,IF(#REF!&lt;&gt;"",1,0))</f>
        <v>#REF!</v>
      </c>
      <c r="Z186" s="35" t="e">
        <f>IF('Crisis Indicator Data'!#REF!="No Data",1,IF(#REF!&lt;&gt;"",1,0))</f>
        <v>#REF!</v>
      </c>
      <c r="AA186" s="35" t="e">
        <f>IF('Crisis Indicator Data'!#REF!="No Data",1,IF(#REF!&lt;&gt;"",1,0))</f>
        <v>#REF!</v>
      </c>
      <c r="AB186" s="35" t="e">
        <f>IF('Crisis Indicator Data'!#REF!="No Data",1,IF(#REF!&lt;&gt;"",1,0))</f>
        <v>#REF!</v>
      </c>
      <c r="AC186" s="35" t="e">
        <f>IF('Crisis Indicator Data'!#REF!="No Data",1,IF(#REF!&lt;&gt;"",1,0))</f>
        <v>#REF!</v>
      </c>
      <c r="AD186" s="35" t="e">
        <f>IF('Crisis Indicator Data'!#REF!="No Data",1,IF(#REF!&lt;&gt;"",1,0))</f>
        <v>#REF!</v>
      </c>
      <c r="AE186" s="35" t="e">
        <f>IF('Crisis Indicator Data'!#REF!="No Data",1,IF(#REF!&lt;&gt;"",1,0))</f>
        <v>#REF!</v>
      </c>
      <c r="AF186" s="35" t="e">
        <f>IF('Crisis Indicator Data'!#REF!="No Data",1,IF(#REF!&lt;&gt;"",1,0))</f>
        <v>#REF!</v>
      </c>
      <c r="AG186" s="35" t="e">
        <f>IF('Crisis Indicator Data'!#REF!="No Data",1,IF(#REF!&lt;&gt;"",1,0))</f>
        <v>#REF!</v>
      </c>
      <c r="AH186" s="35" t="e">
        <f>IF('Crisis Indicator Data'!#REF!="No Data",1,IF(#REF!&lt;&gt;"",1,0))</f>
        <v>#REF!</v>
      </c>
      <c r="AI186" s="35" t="e">
        <f>IF('Crisis Indicator Data'!#REF!="No Data",1,IF(#REF!&lt;&gt;"",1,0))</f>
        <v>#REF!</v>
      </c>
      <c r="AJ186" s="35" t="e">
        <f>IF('Crisis Indicator Data'!#REF!="No Data",1,IF(#REF!&lt;&gt;"",1,0))</f>
        <v>#REF!</v>
      </c>
      <c r="AK186" s="35" t="e">
        <f>IF('Crisis Indicator Data'!#REF!="No Data",1,IF(#REF!&lt;&gt;"",1,0))</f>
        <v>#REF!</v>
      </c>
      <c r="AL186" s="35" t="e">
        <f>IF('Crisis Indicator Data'!#REF!="No Data",1,IF(#REF!&lt;&gt;"",1,0))</f>
        <v>#REF!</v>
      </c>
      <c r="AM186" s="35" t="e">
        <f>IF('Crisis Indicator Data'!#REF!="No Data",1,IF(#REF!&lt;&gt;"",1,0))</f>
        <v>#REF!</v>
      </c>
      <c r="AN186" s="35" t="e">
        <f>IF('Crisis Indicator Data'!#REF!="No Data",1,IF(#REF!&lt;&gt;"",1,0))</f>
        <v>#REF!</v>
      </c>
      <c r="AO186" s="35" t="e">
        <f>IF('Crisis Indicator Data'!#REF!="No Data",1,IF(#REF!&lt;&gt;"",1,0))</f>
        <v>#REF!</v>
      </c>
      <c r="AP186" s="35" t="e">
        <f>IF('Crisis Indicator Data'!#REF!="No Data",1,IF(#REF!&lt;&gt;"",1,0))</f>
        <v>#REF!</v>
      </c>
      <c r="AQ186" s="35" t="e">
        <f>IF('Crisis Indicator Data'!#REF!="No Data",1,IF(#REF!&lt;&gt;"",1,0))</f>
        <v>#REF!</v>
      </c>
      <c r="AR186" s="35" t="e">
        <f>IF('Crisis Indicator Data'!#REF!="No Data",1,IF(#REF!&lt;&gt;"",1,0))</f>
        <v>#REF!</v>
      </c>
      <c r="AS186" s="35" t="e">
        <f>IF('Crisis Indicator Data'!#REF!="No Data",1,IF(#REF!&lt;&gt;"",1,0))</f>
        <v>#REF!</v>
      </c>
      <c r="AT186" s="35" t="e">
        <f>IF('Crisis Indicator Data'!#REF!="No Data",1,IF(#REF!&lt;&gt;"",1,0))</f>
        <v>#REF!</v>
      </c>
      <c r="AU186" s="35" t="e">
        <f>IF('Crisis Indicator Data'!#REF!="No Data",1,IF(#REF!&lt;&gt;"",1,0))</f>
        <v>#REF!</v>
      </c>
      <c r="AV186" s="35" t="e">
        <f>IF('Crisis Indicator Data'!#REF!="No Data",1,IF(#REF!&lt;&gt;"",1,0))</f>
        <v>#REF!</v>
      </c>
      <c r="AW186" s="35" t="e">
        <f>IF('Crisis Indicator Data'!#REF!="No Data",1,IF(#REF!&lt;&gt;"",1,0))</f>
        <v>#REF!</v>
      </c>
      <c r="AX186" s="35" t="e">
        <f>IF('Crisis Indicator Data'!#REF!="No Data",1,IF(#REF!&lt;&gt;"",1,0))</f>
        <v>#REF!</v>
      </c>
      <c r="AY186" s="35" t="e">
        <f>IF('Crisis Indicator Data'!#REF!="No Data",1,IF(#REF!&lt;&gt;"",1,0))</f>
        <v>#REF!</v>
      </c>
      <c r="AZ186" s="35" t="e">
        <f>IF('Crisis Indicator Data'!#REF!="No Data",1,IF(#REF!&lt;&gt;"",1,0))</f>
        <v>#REF!</v>
      </c>
      <c r="BA186" t="e">
        <f t="shared" si="4"/>
        <v>#REF!</v>
      </c>
      <c r="BB186" s="37" t="e">
        <f t="shared" si="5"/>
        <v>#REF!</v>
      </c>
    </row>
    <row r="187" spans="1:54" x14ac:dyDescent="0.35">
      <c r="A187" t="s">
        <v>347</v>
      </c>
      <c r="B187" s="35" t="e">
        <f>IF('Crisis Indicator Data'!#REF!="No Data",1,IF(#REF!&lt;&gt;"",1,0))</f>
        <v>#REF!</v>
      </c>
      <c r="C187" s="35" t="e">
        <f>IF('Crisis Indicator Data'!#REF!="No Data",1,IF(#REF!&lt;&gt;"",1,0))</f>
        <v>#REF!</v>
      </c>
      <c r="D187" s="35" t="e">
        <f>IF('Crisis Indicator Data'!#REF!="No Data",1,IF(#REF!&lt;&gt;"",1,0))</f>
        <v>#REF!</v>
      </c>
      <c r="E187" s="35" t="e">
        <f>IF('Crisis Indicator Data'!#REF!="No Data",1,IF(#REF!&lt;&gt;"",1,0))</f>
        <v>#REF!</v>
      </c>
      <c r="F187" s="35" t="e">
        <f>IF('Crisis Indicator Data'!#REF!="No Data",1,IF(#REF!&lt;&gt;"",1,0))</f>
        <v>#REF!</v>
      </c>
      <c r="G187" s="35" t="e">
        <f>IF('Crisis Indicator Data'!#REF!="No Data",1,IF(#REF!&lt;&gt;"",1,0))</f>
        <v>#REF!</v>
      </c>
      <c r="H187" s="35" t="e">
        <f>IF('Crisis Indicator Data'!#REF!="No Data",1,IF(#REF!&lt;&gt;"",1,0))</f>
        <v>#REF!</v>
      </c>
      <c r="I187" s="35" t="e">
        <f>IF('Crisis Indicator Data'!#REF!="No Data",1,IF(#REF!&lt;&gt;"",1,0))</f>
        <v>#REF!</v>
      </c>
      <c r="J187" s="35" t="e">
        <f>IF('Crisis Indicator Data'!#REF!="No Data",1,IF(#REF!&lt;&gt;"",1,0))</f>
        <v>#REF!</v>
      </c>
      <c r="K187" s="35" t="e">
        <f>IF('Crisis Indicator Data'!#REF!="No Data",1,IF(#REF!&lt;&gt;"",1,0))</f>
        <v>#REF!</v>
      </c>
      <c r="L187" s="35" t="e">
        <f>IF('Crisis Indicator Data'!#REF!="No Data",1,IF(#REF!&lt;&gt;"",1,0))</f>
        <v>#REF!</v>
      </c>
      <c r="M187" s="35" t="e">
        <f>IF('Crisis Indicator Data'!#REF!="No Data",1,IF(#REF!&lt;&gt;"",1,0))</f>
        <v>#REF!</v>
      </c>
      <c r="N187" s="35" t="e">
        <f>IF('Crisis Indicator Data'!#REF!="No Data",1,IF(#REF!&lt;&gt;"",1,0))</f>
        <v>#REF!</v>
      </c>
      <c r="O187" s="35" t="e">
        <f>IF('Crisis Indicator Data'!#REF!="No Data",1,IF(#REF!&lt;&gt;"",1,0))</f>
        <v>#REF!</v>
      </c>
      <c r="P187" s="35" t="e">
        <f>IF('Crisis Indicator Data'!#REF!="No Data",1,IF(#REF!&lt;&gt;"",1,0))</f>
        <v>#REF!</v>
      </c>
      <c r="Q187" s="35" t="e">
        <f>IF('Crisis Indicator Data'!#REF!="No Data",1,IF(#REF!&lt;&gt;"",1,0))</f>
        <v>#REF!</v>
      </c>
      <c r="R187" s="35" t="e">
        <f>IF('Crisis Indicator Data'!#REF!="No Data",1,IF(#REF!&lt;&gt;"",1,0))</f>
        <v>#REF!</v>
      </c>
      <c r="S187" s="35" t="e">
        <f>IF('Crisis Indicator Data'!#REF!="No Data",1,IF(#REF!&lt;&gt;"",1,0))</f>
        <v>#REF!</v>
      </c>
      <c r="T187" s="35" t="e">
        <f>IF('Crisis Indicator Data'!#REF!="No Data",1,IF(#REF!&lt;&gt;"",1,0))</f>
        <v>#REF!</v>
      </c>
      <c r="U187" s="35" t="e">
        <f>IF('Crisis Indicator Data'!#REF!="No Data",1,IF(#REF!&lt;&gt;"",1,0))</f>
        <v>#REF!</v>
      </c>
      <c r="V187" s="35" t="e">
        <f>IF('Crisis Indicator Data'!#REF!="No Data",1,IF(#REF!&lt;&gt;"",1,0))</f>
        <v>#REF!</v>
      </c>
      <c r="W187" s="35" t="e">
        <f>IF('Crisis Indicator Data'!#REF!="No Data",1,IF(#REF!&lt;&gt;"",1,0))</f>
        <v>#REF!</v>
      </c>
      <c r="X187" s="35" t="e">
        <f>IF('Crisis Indicator Data'!#REF!="No Data",1,IF(#REF!&lt;&gt;"",1,0))</f>
        <v>#REF!</v>
      </c>
      <c r="Y187" s="35" t="e">
        <f>IF('Crisis Indicator Data'!#REF!="No Data",1,IF(#REF!&lt;&gt;"",1,0))</f>
        <v>#REF!</v>
      </c>
      <c r="Z187" s="35" t="e">
        <f>IF('Crisis Indicator Data'!#REF!="No Data",1,IF(#REF!&lt;&gt;"",1,0))</f>
        <v>#REF!</v>
      </c>
      <c r="AA187" s="35" t="e">
        <f>IF('Crisis Indicator Data'!#REF!="No Data",1,IF(#REF!&lt;&gt;"",1,0))</f>
        <v>#REF!</v>
      </c>
      <c r="AB187" s="35" t="e">
        <f>IF('Crisis Indicator Data'!#REF!="No Data",1,IF(#REF!&lt;&gt;"",1,0))</f>
        <v>#REF!</v>
      </c>
      <c r="AC187" s="35" t="e">
        <f>IF('Crisis Indicator Data'!#REF!="No Data",1,IF(#REF!&lt;&gt;"",1,0))</f>
        <v>#REF!</v>
      </c>
      <c r="AD187" s="35" t="e">
        <f>IF('Crisis Indicator Data'!#REF!="No Data",1,IF(#REF!&lt;&gt;"",1,0))</f>
        <v>#REF!</v>
      </c>
      <c r="AE187" s="35" t="e">
        <f>IF('Crisis Indicator Data'!#REF!="No Data",1,IF(#REF!&lt;&gt;"",1,0))</f>
        <v>#REF!</v>
      </c>
      <c r="AF187" s="35" t="e">
        <f>IF('Crisis Indicator Data'!#REF!="No Data",1,IF(#REF!&lt;&gt;"",1,0))</f>
        <v>#REF!</v>
      </c>
      <c r="AG187" s="35" t="e">
        <f>IF('Crisis Indicator Data'!#REF!="No Data",1,IF(#REF!&lt;&gt;"",1,0))</f>
        <v>#REF!</v>
      </c>
      <c r="AH187" s="35" t="e">
        <f>IF('Crisis Indicator Data'!#REF!="No Data",1,IF(#REF!&lt;&gt;"",1,0))</f>
        <v>#REF!</v>
      </c>
      <c r="AI187" s="35" t="e">
        <f>IF('Crisis Indicator Data'!#REF!="No Data",1,IF(#REF!&lt;&gt;"",1,0))</f>
        <v>#REF!</v>
      </c>
      <c r="AJ187" s="35" t="e">
        <f>IF('Crisis Indicator Data'!#REF!="No Data",1,IF(#REF!&lt;&gt;"",1,0))</f>
        <v>#REF!</v>
      </c>
      <c r="AK187" s="35" t="e">
        <f>IF('Crisis Indicator Data'!#REF!="No Data",1,IF(#REF!&lt;&gt;"",1,0))</f>
        <v>#REF!</v>
      </c>
      <c r="AL187" s="35" t="e">
        <f>IF('Crisis Indicator Data'!#REF!="No Data",1,IF(#REF!&lt;&gt;"",1,0))</f>
        <v>#REF!</v>
      </c>
      <c r="AM187" s="35" t="e">
        <f>IF('Crisis Indicator Data'!#REF!="No Data",1,IF(#REF!&lt;&gt;"",1,0))</f>
        <v>#REF!</v>
      </c>
      <c r="AN187" s="35" t="e">
        <f>IF('Crisis Indicator Data'!#REF!="No Data",1,IF(#REF!&lt;&gt;"",1,0))</f>
        <v>#REF!</v>
      </c>
      <c r="AO187" s="35" t="e">
        <f>IF('Crisis Indicator Data'!#REF!="No Data",1,IF(#REF!&lt;&gt;"",1,0))</f>
        <v>#REF!</v>
      </c>
      <c r="AP187" s="35" t="e">
        <f>IF('Crisis Indicator Data'!#REF!="No Data",1,IF(#REF!&lt;&gt;"",1,0))</f>
        <v>#REF!</v>
      </c>
      <c r="AQ187" s="35" t="e">
        <f>IF('Crisis Indicator Data'!#REF!="No Data",1,IF(#REF!&lt;&gt;"",1,0))</f>
        <v>#REF!</v>
      </c>
      <c r="AR187" s="35" t="e">
        <f>IF('Crisis Indicator Data'!#REF!="No Data",1,IF(#REF!&lt;&gt;"",1,0))</f>
        <v>#REF!</v>
      </c>
      <c r="AS187" s="35" t="e">
        <f>IF('Crisis Indicator Data'!#REF!="No Data",1,IF(#REF!&lt;&gt;"",1,0))</f>
        <v>#REF!</v>
      </c>
      <c r="AT187" s="35" t="e">
        <f>IF('Crisis Indicator Data'!#REF!="No Data",1,IF(#REF!&lt;&gt;"",1,0))</f>
        <v>#REF!</v>
      </c>
      <c r="AU187" s="35" t="e">
        <f>IF('Crisis Indicator Data'!#REF!="No Data",1,IF(#REF!&lt;&gt;"",1,0))</f>
        <v>#REF!</v>
      </c>
      <c r="AV187" s="35" t="e">
        <f>IF('Crisis Indicator Data'!#REF!="No Data",1,IF(#REF!&lt;&gt;"",1,0))</f>
        <v>#REF!</v>
      </c>
      <c r="AW187" s="35" t="e">
        <f>IF('Crisis Indicator Data'!#REF!="No Data",1,IF(#REF!&lt;&gt;"",1,0))</f>
        <v>#REF!</v>
      </c>
      <c r="AX187" s="35" t="e">
        <f>IF('Crisis Indicator Data'!#REF!="No Data",1,IF(#REF!&lt;&gt;"",1,0))</f>
        <v>#REF!</v>
      </c>
      <c r="AY187" s="35" t="e">
        <f>IF('Crisis Indicator Data'!#REF!="No Data",1,IF(#REF!&lt;&gt;"",1,0))</f>
        <v>#REF!</v>
      </c>
      <c r="AZ187" s="35" t="e">
        <f>IF('Crisis Indicator Data'!#REF!="No Data",1,IF(#REF!&lt;&gt;"",1,0))</f>
        <v>#REF!</v>
      </c>
      <c r="BA187" t="e">
        <f t="shared" si="4"/>
        <v>#REF!</v>
      </c>
      <c r="BB187" s="37" t="e">
        <f t="shared" si="5"/>
        <v>#REF!</v>
      </c>
    </row>
    <row r="188" spans="1:54" x14ac:dyDescent="0.35">
      <c r="A188" t="s">
        <v>349</v>
      </c>
      <c r="B188" s="35" t="e">
        <f>IF('Crisis Indicator Data'!#REF!="No Data",1,IF(#REF!&lt;&gt;"",1,0))</f>
        <v>#REF!</v>
      </c>
      <c r="C188" s="35" t="e">
        <f>IF('Crisis Indicator Data'!#REF!="No Data",1,IF(#REF!&lt;&gt;"",1,0))</f>
        <v>#REF!</v>
      </c>
      <c r="D188" s="35" t="e">
        <f>IF('Crisis Indicator Data'!#REF!="No Data",1,IF(#REF!&lt;&gt;"",1,0))</f>
        <v>#REF!</v>
      </c>
      <c r="E188" s="35" t="e">
        <f>IF('Crisis Indicator Data'!#REF!="No Data",1,IF(#REF!&lt;&gt;"",1,0))</f>
        <v>#REF!</v>
      </c>
      <c r="F188" s="35" t="e">
        <f>IF('Crisis Indicator Data'!#REF!="No Data",1,IF(#REF!&lt;&gt;"",1,0))</f>
        <v>#REF!</v>
      </c>
      <c r="G188" s="35" t="e">
        <f>IF('Crisis Indicator Data'!#REF!="No Data",1,IF(#REF!&lt;&gt;"",1,0))</f>
        <v>#REF!</v>
      </c>
      <c r="H188" s="35" t="e">
        <f>IF('Crisis Indicator Data'!#REF!="No Data",1,IF(#REF!&lt;&gt;"",1,0))</f>
        <v>#REF!</v>
      </c>
      <c r="I188" s="35" t="e">
        <f>IF('Crisis Indicator Data'!#REF!="No Data",1,IF(#REF!&lt;&gt;"",1,0))</f>
        <v>#REF!</v>
      </c>
      <c r="J188" s="35" t="e">
        <f>IF('Crisis Indicator Data'!#REF!="No Data",1,IF(#REF!&lt;&gt;"",1,0))</f>
        <v>#REF!</v>
      </c>
      <c r="K188" s="35" t="e">
        <f>IF('Crisis Indicator Data'!#REF!="No Data",1,IF(#REF!&lt;&gt;"",1,0))</f>
        <v>#REF!</v>
      </c>
      <c r="L188" s="35" t="e">
        <f>IF('Crisis Indicator Data'!#REF!="No Data",1,IF(#REF!&lt;&gt;"",1,0))</f>
        <v>#REF!</v>
      </c>
      <c r="M188" s="35" t="e">
        <f>IF('Crisis Indicator Data'!#REF!="No Data",1,IF(#REF!&lt;&gt;"",1,0))</f>
        <v>#REF!</v>
      </c>
      <c r="N188" s="35" t="e">
        <f>IF('Crisis Indicator Data'!#REF!="No Data",1,IF(#REF!&lt;&gt;"",1,0))</f>
        <v>#REF!</v>
      </c>
      <c r="O188" s="35" t="e">
        <f>IF('Crisis Indicator Data'!#REF!="No Data",1,IF(#REF!&lt;&gt;"",1,0))</f>
        <v>#REF!</v>
      </c>
      <c r="P188" s="35" t="e">
        <f>IF('Crisis Indicator Data'!#REF!="No Data",1,IF(#REF!&lt;&gt;"",1,0))</f>
        <v>#REF!</v>
      </c>
      <c r="Q188" s="35" t="e">
        <f>IF('Crisis Indicator Data'!#REF!="No Data",1,IF(#REF!&lt;&gt;"",1,0))</f>
        <v>#REF!</v>
      </c>
      <c r="R188" s="35" t="e">
        <f>IF('Crisis Indicator Data'!#REF!="No Data",1,IF(#REF!&lt;&gt;"",1,0))</f>
        <v>#REF!</v>
      </c>
      <c r="S188" s="35" t="e">
        <f>IF('Crisis Indicator Data'!#REF!="No Data",1,IF(#REF!&lt;&gt;"",1,0))</f>
        <v>#REF!</v>
      </c>
      <c r="T188" s="35" t="e">
        <f>IF('Crisis Indicator Data'!#REF!="No Data",1,IF(#REF!&lt;&gt;"",1,0))</f>
        <v>#REF!</v>
      </c>
      <c r="U188" s="35" t="e">
        <f>IF('Crisis Indicator Data'!#REF!="No Data",1,IF(#REF!&lt;&gt;"",1,0))</f>
        <v>#REF!</v>
      </c>
      <c r="V188" s="35" t="e">
        <f>IF('Crisis Indicator Data'!#REF!="No Data",1,IF(#REF!&lt;&gt;"",1,0))</f>
        <v>#REF!</v>
      </c>
      <c r="W188" s="35" t="e">
        <f>IF('Crisis Indicator Data'!#REF!="No Data",1,IF(#REF!&lt;&gt;"",1,0))</f>
        <v>#REF!</v>
      </c>
      <c r="X188" s="35" t="e">
        <f>IF('Crisis Indicator Data'!#REF!="No Data",1,IF(#REF!&lt;&gt;"",1,0))</f>
        <v>#REF!</v>
      </c>
      <c r="Y188" s="35" t="e">
        <f>IF('Crisis Indicator Data'!#REF!="No Data",1,IF(#REF!&lt;&gt;"",1,0))</f>
        <v>#REF!</v>
      </c>
      <c r="Z188" s="35" t="e">
        <f>IF('Crisis Indicator Data'!#REF!="No Data",1,IF(#REF!&lt;&gt;"",1,0))</f>
        <v>#REF!</v>
      </c>
      <c r="AA188" s="35" t="e">
        <f>IF('Crisis Indicator Data'!#REF!="No Data",1,IF(#REF!&lt;&gt;"",1,0))</f>
        <v>#REF!</v>
      </c>
      <c r="AB188" s="35" t="e">
        <f>IF('Crisis Indicator Data'!#REF!="No Data",1,IF(#REF!&lt;&gt;"",1,0))</f>
        <v>#REF!</v>
      </c>
      <c r="AC188" s="35" t="e">
        <f>IF('Crisis Indicator Data'!#REF!="No Data",1,IF(#REF!&lt;&gt;"",1,0))</f>
        <v>#REF!</v>
      </c>
      <c r="AD188" s="35" t="e">
        <f>IF('Crisis Indicator Data'!#REF!="No Data",1,IF(#REF!&lt;&gt;"",1,0))</f>
        <v>#REF!</v>
      </c>
      <c r="AE188" s="35" t="e">
        <f>IF('Crisis Indicator Data'!#REF!="No Data",1,IF(#REF!&lt;&gt;"",1,0))</f>
        <v>#REF!</v>
      </c>
      <c r="AF188" s="35" t="e">
        <f>IF('Crisis Indicator Data'!#REF!="No Data",1,IF(#REF!&lt;&gt;"",1,0))</f>
        <v>#REF!</v>
      </c>
      <c r="AG188" s="35" t="e">
        <f>IF('Crisis Indicator Data'!#REF!="No Data",1,IF(#REF!&lt;&gt;"",1,0))</f>
        <v>#REF!</v>
      </c>
      <c r="AH188" s="35" t="e">
        <f>IF('Crisis Indicator Data'!#REF!="No Data",1,IF(#REF!&lt;&gt;"",1,0))</f>
        <v>#REF!</v>
      </c>
      <c r="AI188" s="35" t="e">
        <f>IF('Crisis Indicator Data'!#REF!="No Data",1,IF(#REF!&lt;&gt;"",1,0))</f>
        <v>#REF!</v>
      </c>
      <c r="AJ188" s="35" t="e">
        <f>IF('Crisis Indicator Data'!#REF!="No Data",1,IF(#REF!&lt;&gt;"",1,0))</f>
        <v>#REF!</v>
      </c>
      <c r="AK188" s="35" t="e">
        <f>IF('Crisis Indicator Data'!#REF!="No Data",1,IF(#REF!&lt;&gt;"",1,0))</f>
        <v>#REF!</v>
      </c>
      <c r="AL188" s="35" t="e">
        <f>IF('Crisis Indicator Data'!#REF!="No Data",1,IF(#REF!&lt;&gt;"",1,0))</f>
        <v>#REF!</v>
      </c>
      <c r="AM188" s="35" t="e">
        <f>IF('Crisis Indicator Data'!#REF!="No Data",1,IF(#REF!&lt;&gt;"",1,0))</f>
        <v>#REF!</v>
      </c>
      <c r="AN188" s="35" t="e">
        <f>IF('Crisis Indicator Data'!#REF!="No Data",1,IF(#REF!&lt;&gt;"",1,0))</f>
        <v>#REF!</v>
      </c>
      <c r="AO188" s="35" t="e">
        <f>IF('Crisis Indicator Data'!#REF!="No Data",1,IF(#REF!&lt;&gt;"",1,0))</f>
        <v>#REF!</v>
      </c>
      <c r="AP188" s="35" t="e">
        <f>IF('Crisis Indicator Data'!#REF!="No Data",1,IF(#REF!&lt;&gt;"",1,0))</f>
        <v>#REF!</v>
      </c>
      <c r="AQ188" s="35" t="e">
        <f>IF('Crisis Indicator Data'!#REF!="No Data",1,IF(#REF!&lt;&gt;"",1,0))</f>
        <v>#REF!</v>
      </c>
      <c r="AR188" s="35" t="e">
        <f>IF('Crisis Indicator Data'!#REF!="No Data",1,IF(#REF!&lt;&gt;"",1,0))</f>
        <v>#REF!</v>
      </c>
      <c r="AS188" s="35" t="e">
        <f>IF('Crisis Indicator Data'!#REF!="No Data",1,IF(#REF!&lt;&gt;"",1,0))</f>
        <v>#REF!</v>
      </c>
      <c r="AT188" s="35" t="e">
        <f>IF('Crisis Indicator Data'!#REF!="No Data",1,IF(#REF!&lt;&gt;"",1,0))</f>
        <v>#REF!</v>
      </c>
      <c r="AU188" s="35" t="e">
        <f>IF('Crisis Indicator Data'!#REF!="No Data",1,IF(#REF!&lt;&gt;"",1,0))</f>
        <v>#REF!</v>
      </c>
      <c r="AV188" s="35" t="e">
        <f>IF('Crisis Indicator Data'!#REF!="No Data",1,IF(#REF!&lt;&gt;"",1,0))</f>
        <v>#REF!</v>
      </c>
      <c r="AW188" s="35" t="e">
        <f>IF('Crisis Indicator Data'!#REF!="No Data",1,IF(#REF!&lt;&gt;"",1,0))</f>
        <v>#REF!</v>
      </c>
      <c r="AX188" s="35" t="e">
        <f>IF('Crisis Indicator Data'!#REF!="No Data",1,IF(#REF!&lt;&gt;"",1,0))</f>
        <v>#REF!</v>
      </c>
      <c r="AY188" s="35" t="e">
        <f>IF('Crisis Indicator Data'!#REF!="No Data",1,IF(#REF!&lt;&gt;"",1,0))</f>
        <v>#REF!</v>
      </c>
      <c r="AZ188" s="35" t="e">
        <f>IF('Crisis Indicator Data'!#REF!="No Data",1,IF(#REF!&lt;&gt;"",1,0))</f>
        <v>#REF!</v>
      </c>
      <c r="BA188" t="e">
        <f t="shared" si="4"/>
        <v>#REF!</v>
      </c>
      <c r="BB188" s="37" t="e">
        <f t="shared" si="5"/>
        <v>#REF!</v>
      </c>
    </row>
    <row r="189" spans="1:54" x14ac:dyDescent="0.35">
      <c r="A189" t="s">
        <v>350</v>
      </c>
      <c r="B189" s="35" t="e">
        <f>IF('Crisis Indicator Data'!#REF!="No Data",1,IF(#REF!&lt;&gt;"",1,0))</f>
        <v>#REF!</v>
      </c>
      <c r="C189" s="35" t="e">
        <f>IF('Crisis Indicator Data'!#REF!="No Data",1,IF(#REF!&lt;&gt;"",1,0))</f>
        <v>#REF!</v>
      </c>
      <c r="D189" s="35" t="e">
        <f>IF('Crisis Indicator Data'!#REF!="No Data",1,IF(#REF!&lt;&gt;"",1,0))</f>
        <v>#REF!</v>
      </c>
      <c r="E189" s="35" t="e">
        <f>IF('Crisis Indicator Data'!#REF!="No Data",1,IF(#REF!&lt;&gt;"",1,0))</f>
        <v>#REF!</v>
      </c>
      <c r="F189" s="35" t="e">
        <f>IF('Crisis Indicator Data'!#REF!="No Data",1,IF(#REF!&lt;&gt;"",1,0))</f>
        <v>#REF!</v>
      </c>
      <c r="G189" s="35" t="e">
        <f>IF('Crisis Indicator Data'!#REF!="No Data",1,IF(#REF!&lt;&gt;"",1,0))</f>
        <v>#REF!</v>
      </c>
      <c r="H189" s="35" t="e">
        <f>IF('Crisis Indicator Data'!#REF!="No Data",1,IF(#REF!&lt;&gt;"",1,0))</f>
        <v>#REF!</v>
      </c>
      <c r="I189" s="35" t="e">
        <f>IF('Crisis Indicator Data'!#REF!="No Data",1,IF(#REF!&lt;&gt;"",1,0))</f>
        <v>#REF!</v>
      </c>
      <c r="J189" s="35" t="e">
        <f>IF('Crisis Indicator Data'!#REF!="No Data",1,IF(#REF!&lt;&gt;"",1,0))</f>
        <v>#REF!</v>
      </c>
      <c r="K189" s="35" t="e">
        <f>IF('Crisis Indicator Data'!#REF!="No Data",1,IF(#REF!&lt;&gt;"",1,0))</f>
        <v>#REF!</v>
      </c>
      <c r="L189" s="35" t="e">
        <f>IF('Crisis Indicator Data'!#REF!="No Data",1,IF(#REF!&lt;&gt;"",1,0))</f>
        <v>#REF!</v>
      </c>
      <c r="M189" s="35" t="e">
        <f>IF('Crisis Indicator Data'!#REF!="No Data",1,IF(#REF!&lt;&gt;"",1,0))</f>
        <v>#REF!</v>
      </c>
      <c r="N189" s="35" t="e">
        <f>IF('Crisis Indicator Data'!#REF!="No Data",1,IF(#REF!&lt;&gt;"",1,0))</f>
        <v>#REF!</v>
      </c>
      <c r="O189" s="35" t="e">
        <f>IF('Crisis Indicator Data'!#REF!="No Data",1,IF(#REF!&lt;&gt;"",1,0))</f>
        <v>#REF!</v>
      </c>
      <c r="P189" s="35" t="e">
        <f>IF('Crisis Indicator Data'!#REF!="No Data",1,IF(#REF!&lt;&gt;"",1,0))</f>
        <v>#REF!</v>
      </c>
      <c r="Q189" s="35" t="e">
        <f>IF('Crisis Indicator Data'!#REF!="No Data",1,IF(#REF!&lt;&gt;"",1,0))</f>
        <v>#REF!</v>
      </c>
      <c r="R189" s="35" t="e">
        <f>IF('Crisis Indicator Data'!#REF!="No Data",1,IF(#REF!&lt;&gt;"",1,0))</f>
        <v>#REF!</v>
      </c>
      <c r="S189" s="35" t="e">
        <f>IF('Crisis Indicator Data'!#REF!="No Data",1,IF(#REF!&lt;&gt;"",1,0))</f>
        <v>#REF!</v>
      </c>
      <c r="T189" s="35" t="e">
        <f>IF('Crisis Indicator Data'!#REF!="No Data",1,IF(#REF!&lt;&gt;"",1,0))</f>
        <v>#REF!</v>
      </c>
      <c r="U189" s="35" t="e">
        <f>IF('Crisis Indicator Data'!#REF!="No Data",1,IF(#REF!&lt;&gt;"",1,0))</f>
        <v>#REF!</v>
      </c>
      <c r="V189" s="35" t="e">
        <f>IF('Crisis Indicator Data'!#REF!="No Data",1,IF(#REF!&lt;&gt;"",1,0))</f>
        <v>#REF!</v>
      </c>
      <c r="W189" s="35" t="e">
        <f>IF('Crisis Indicator Data'!#REF!="No Data",1,IF(#REF!&lt;&gt;"",1,0))</f>
        <v>#REF!</v>
      </c>
      <c r="X189" s="35" t="e">
        <f>IF('Crisis Indicator Data'!#REF!="No Data",1,IF(#REF!&lt;&gt;"",1,0))</f>
        <v>#REF!</v>
      </c>
      <c r="Y189" s="35" t="e">
        <f>IF('Crisis Indicator Data'!#REF!="No Data",1,IF(#REF!&lt;&gt;"",1,0))</f>
        <v>#REF!</v>
      </c>
      <c r="Z189" s="35" t="e">
        <f>IF('Crisis Indicator Data'!#REF!="No Data",1,IF(#REF!&lt;&gt;"",1,0))</f>
        <v>#REF!</v>
      </c>
      <c r="AA189" s="35" t="e">
        <f>IF('Crisis Indicator Data'!#REF!="No Data",1,IF(#REF!&lt;&gt;"",1,0))</f>
        <v>#REF!</v>
      </c>
      <c r="AB189" s="35" t="e">
        <f>IF('Crisis Indicator Data'!#REF!="No Data",1,IF(#REF!&lt;&gt;"",1,0))</f>
        <v>#REF!</v>
      </c>
      <c r="AC189" s="35" t="e">
        <f>IF('Crisis Indicator Data'!#REF!="No Data",1,IF(#REF!&lt;&gt;"",1,0))</f>
        <v>#REF!</v>
      </c>
      <c r="AD189" s="35" t="e">
        <f>IF('Crisis Indicator Data'!#REF!="No Data",1,IF(#REF!&lt;&gt;"",1,0))</f>
        <v>#REF!</v>
      </c>
      <c r="AE189" s="35" t="e">
        <f>IF('Crisis Indicator Data'!#REF!="No Data",1,IF(#REF!&lt;&gt;"",1,0))</f>
        <v>#REF!</v>
      </c>
      <c r="AF189" s="35" t="e">
        <f>IF('Crisis Indicator Data'!#REF!="No Data",1,IF(#REF!&lt;&gt;"",1,0))</f>
        <v>#REF!</v>
      </c>
      <c r="AG189" s="35" t="e">
        <f>IF('Crisis Indicator Data'!#REF!="No Data",1,IF(#REF!&lt;&gt;"",1,0))</f>
        <v>#REF!</v>
      </c>
      <c r="AH189" s="35" t="e">
        <f>IF('Crisis Indicator Data'!#REF!="No Data",1,IF(#REF!&lt;&gt;"",1,0))</f>
        <v>#REF!</v>
      </c>
      <c r="AI189" s="35" t="e">
        <f>IF('Crisis Indicator Data'!#REF!="No Data",1,IF(#REF!&lt;&gt;"",1,0))</f>
        <v>#REF!</v>
      </c>
      <c r="AJ189" s="35" t="e">
        <f>IF('Crisis Indicator Data'!#REF!="No Data",1,IF(#REF!&lt;&gt;"",1,0))</f>
        <v>#REF!</v>
      </c>
      <c r="AK189" s="35" t="e">
        <f>IF('Crisis Indicator Data'!#REF!="No Data",1,IF(#REF!&lt;&gt;"",1,0))</f>
        <v>#REF!</v>
      </c>
      <c r="AL189" s="35" t="e">
        <f>IF('Crisis Indicator Data'!#REF!="No Data",1,IF(#REF!&lt;&gt;"",1,0))</f>
        <v>#REF!</v>
      </c>
      <c r="AM189" s="35" t="e">
        <f>IF('Crisis Indicator Data'!#REF!="No Data",1,IF(#REF!&lt;&gt;"",1,0))</f>
        <v>#REF!</v>
      </c>
      <c r="AN189" s="35" t="e">
        <f>IF('Crisis Indicator Data'!#REF!="No Data",1,IF(#REF!&lt;&gt;"",1,0))</f>
        <v>#REF!</v>
      </c>
      <c r="AO189" s="35" t="e">
        <f>IF('Crisis Indicator Data'!#REF!="No Data",1,IF(#REF!&lt;&gt;"",1,0))</f>
        <v>#REF!</v>
      </c>
      <c r="AP189" s="35" t="e">
        <f>IF('Crisis Indicator Data'!#REF!="No Data",1,IF(#REF!&lt;&gt;"",1,0))</f>
        <v>#REF!</v>
      </c>
      <c r="AQ189" s="35" t="e">
        <f>IF('Crisis Indicator Data'!#REF!="No Data",1,IF(#REF!&lt;&gt;"",1,0))</f>
        <v>#REF!</v>
      </c>
      <c r="AR189" s="35" t="e">
        <f>IF('Crisis Indicator Data'!#REF!="No Data",1,IF(#REF!&lt;&gt;"",1,0))</f>
        <v>#REF!</v>
      </c>
      <c r="AS189" s="35" t="e">
        <f>IF('Crisis Indicator Data'!#REF!="No Data",1,IF(#REF!&lt;&gt;"",1,0))</f>
        <v>#REF!</v>
      </c>
      <c r="AT189" s="35" t="e">
        <f>IF('Crisis Indicator Data'!#REF!="No Data",1,IF(#REF!&lt;&gt;"",1,0))</f>
        <v>#REF!</v>
      </c>
      <c r="AU189" s="35" t="e">
        <f>IF('Crisis Indicator Data'!#REF!="No Data",1,IF(#REF!&lt;&gt;"",1,0))</f>
        <v>#REF!</v>
      </c>
      <c r="AV189" s="35" t="e">
        <f>IF('Crisis Indicator Data'!#REF!="No Data",1,IF(#REF!&lt;&gt;"",1,0))</f>
        <v>#REF!</v>
      </c>
      <c r="AW189" s="35" t="e">
        <f>IF('Crisis Indicator Data'!#REF!="No Data",1,IF(#REF!&lt;&gt;"",1,0))</f>
        <v>#REF!</v>
      </c>
      <c r="AX189" s="35" t="e">
        <f>IF('Crisis Indicator Data'!#REF!="No Data",1,IF(#REF!&lt;&gt;"",1,0))</f>
        <v>#REF!</v>
      </c>
      <c r="AY189" s="35" t="e">
        <f>IF('Crisis Indicator Data'!#REF!="No Data",1,IF(#REF!&lt;&gt;"",1,0))</f>
        <v>#REF!</v>
      </c>
      <c r="AZ189" s="35" t="e">
        <f>IF('Crisis Indicator Data'!#REF!="No Data",1,IF(#REF!&lt;&gt;"",1,0))</f>
        <v>#REF!</v>
      </c>
      <c r="BA189" t="e">
        <f t="shared" si="4"/>
        <v>#REF!</v>
      </c>
      <c r="BB189" s="37" t="e">
        <f t="shared" si="5"/>
        <v>#REF!</v>
      </c>
    </row>
    <row r="190" spans="1:54" x14ac:dyDescent="0.35">
      <c r="A190" t="s">
        <v>351</v>
      </c>
      <c r="B190" s="35" t="e">
        <f>IF('Crisis Indicator Data'!#REF!="No Data",1,IF(#REF!&lt;&gt;"",1,0))</f>
        <v>#REF!</v>
      </c>
      <c r="C190" s="35" t="e">
        <f>IF('Crisis Indicator Data'!#REF!="No Data",1,IF(#REF!&lt;&gt;"",1,0))</f>
        <v>#REF!</v>
      </c>
      <c r="D190" s="35" t="e">
        <f>IF('Crisis Indicator Data'!#REF!="No Data",1,IF(#REF!&lt;&gt;"",1,0))</f>
        <v>#REF!</v>
      </c>
      <c r="E190" s="35" t="e">
        <f>IF('Crisis Indicator Data'!#REF!="No Data",1,IF(#REF!&lt;&gt;"",1,0))</f>
        <v>#REF!</v>
      </c>
      <c r="F190" s="35" t="e">
        <f>IF('Crisis Indicator Data'!#REF!="No Data",1,IF(#REF!&lt;&gt;"",1,0))</f>
        <v>#REF!</v>
      </c>
      <c r="G190" s="35" t="e">
        <f>IF('Crisis Indicator Data'!#REF!="No Data",1,IF(#REF!&lt;&gt;"",1,0))</f>
        <v>#REF!</v>
      </c>
      <c r="H190" s="35" t="e">
        <f>IF('Crisis Indicator Data'!#REF!="No Data",1,IF(#REF!&lt;&gt;"",1,0))</f>
        <v>#REF!</v>
      </c>
      <c r="I190" s="35" t="e">
        <f>IF('Crisis Indicator Data'!#REF!="No Data",1,IF(#REF!&lt;&gt;"",1,0))</f>
        <v>#REF!</v>
      </c>
      <c r="J190" s="35" t="e">
        <f>IF('Crisis Indicator Data'!#REF!="No Data",1,IF(#REF!&lt;&gt;"",1,0))</f>
        <v>#REF!</v>
      </c>
      <c r="K190" s="35" t="e">
        <f>IF('Crisis Indicator Data'!#REF!="No Data",1,IF(#REF!&lt;&gt;"",1,0))</f>
        <v>#REF!</v>
      </c>
      <c r="L190" s="35" t="e">
        <f>IF('Crisis Indicator Data'!#REF!="No Data",1,IF(#REF!&lt;&gt;"",1,0))</f>
        <v>#REF!</v>
      </c>
      <c r="M190" s="35" t="e">
        <f>IF('Crisis Indicator Data'!#REF!="No Data",1,IF(#REF!&lt;&gt;"",1,0))</f>
        <v>#REF!</v>
      </c>
      <c r="N190" s="35" t="e">
        <f>IF('Crisis Indicator Data'!#REF!="No Data",1,IF(#REF!&lt;&gt;"",1,0))</f>
        <v>#REF!</v>
      </c>
      <c r="O190" s="35" t="e">
        <f>IF('Crisis Indicator Data'!#REF!="No Data",1,IF(#REF!&lt;&gt;"",1,0))</f>
        <v>#REF!</v>
      </c>
      <c r="P190" s="35" t="e">
        <f>IF('Crisis Indicator Data'!#REF!="No Data",1,IF(#REF!&lt;&gt;"",1,0))</f>
        <v>#REF!</v>
      </c>
      <c r="Q190" s="35" t="e">
        <f>IF('Crisis Indicator Data'!#REF!="No Data",1,IF(#REF!&lt;&gt;"",1,0))</f>
        <v>#REF!</v>
      </c>
      <c r="R190" s="35" t="e">
        <f>IF('Crisis Indicator Data'!#REF!="No Data",1,IF(#REF!&lt;&gt;"",1,0))</f>
        <v>#REF!</v>
      </c>
      <c r="S190" s="35" t="e">
        <f>IF('Crisis Indicator Data'!#REF!="No Data",1,IF(#REF!&lt;&gt;"",1,0))</f>
        <v>#REF!</v>
      </c>
      <c r="T190" s="35" t="e">
        <f>IF('Crisis Indicator Data'!#REF!="No Data",1,IF(#REF!&lt;&gt;"",1,0))</f>
        <v>#REF!</v>
      </c>
      <c r="U190" s="35" t="e">
        <f>IF('Crisis Indicator Data'!#REF!="No Data",1,IF(#REF!&lt;&gt;"",1,0))</f>
        <v>#REF!</v>
      </c>
      <c r="V190" s="35" t="e">
        <f>IF('Crisis Indicator Data'!#REF!="No Data",1,IF(#REF!&lt;&gt;"",1,0))</f>
        <v>#REF!</v>
      </c>
      <c r="W190" s="35" t="e">
        <f>IF('Crisis Indicator Data'!#REF!="No Data",1,IF(#REF!&lt;&gt;"",1,0))</f>
        <v>#REF!</v>
      </c>
      <c r="X190" s="35" t="e">
        <f>IF('Crisis Indicator Data'!#REF!="No Data",1,IF(#REF!&lt;&gt;"",1,0))</f>
        <v>#REF!</v>
      </c>
      <c r="Y190" s="35" t="e">
        <f>IF('Crisis Indicator Data'!#REF!="No Data",1,IF(#REF!&lt;&gt;"",1,0))</f>
        <v>#REF!</v>
      </c>
      <c r="Z190" s="35" t="e">
        <f>IF('Crisis Indicator Data'!#REF!="No Data",1,IF(#REF!&lt;&gt;"",1,0))</f>
        <v>#REF!</v>
      </c>
      <c r="AA190" s="35" t="e">
        <f>IF('Crisis Indicator Data'!#REF!="No Data",1,IF(#REF!&lt;&gt;"",1,0))</f>
        <v>#REF!</v>
      </c>
      <c r="AB190" s="35" t="e">
        <f>IF('Crisis Indicator Data'!#REF!="No Data",1,IF(#REF!&lt;&gt;"",1,0))</f>
        <v>#REF!</v>
      </c>
      <c r="AC190" s="35" t="e">
        <f>IF('Crisis Indicator Data'!#REF!="No Data",1,IF(#REF!&lt;&gt;"",1,0))</f>
        <v>#REF!</v>
      </c>
      <c r="AD190" s="35" t="e">
        <f>IF('Crisis Indicator Data'!#REF!="No Data",1,IF(#REF!&lt;&gt;"",1,0))</f>
        <v>#REF!</v>
      </c>
      <c r="AE190" s="35" t="e">
        <f>IF('Crisis Indicator Data'!#REF!="No Data",1,IF(#REF!&lt;&gt;"",1,0))</f>
        <v>#REF!</v>
      </c>
      <c r="AF190" s="35" t="e">
        <f>IF('Crisis Indicator Data'!#REF!="No Data",1,IF(#REF!&lt;&gt;"",1,0))</f>
        <v>#REF!</v>
      </c>
      <c r="AG190" s="35" t="e">
        <f>IF('Crisis Indicator Data'!#REF!="No Data",1,IF(#REF!&lt;&gt;"",1,0))</f>
        <v>#REF!</v>
      </c>
      <c r="AH190" s="35" t="e">
        <f>IF('Crisis Indicator Data'!#REF!="No Data",1,IF(#REF!&lt;&gt;"",1,0))</f>
        <v>#REF!</v>
      </c>
      <c r="AI190" s="35" t="e">
        <f>IF('Crisis Indicator Data'!#REF!="No Data",1,IF(#REF!&lt;&gt;"",1,0))</f>
        <v>#REF!</v>
      </c>
      <c r="AJ190" s="35" t="e">
        <f>IF('Crisis Indicator Data'!#REF!="No Data",1,IF(#REF!&lt;&gt;"",1,0))</f>
        <v>#REF!</v>
      </c>
      <c r="AK190" s="35" t="e">
        <f>IF('Crisis Indicator Data'!#REF!="No Data",1,IF(#REF!&lt;&gt;"",1,0))</f>
        <v>#REF!</v>
      </c>
      <c r="AL190" s="35" t="e">
        <f>IF('Crisis Indicator Data'!#REF!="No Data",1,IF(#REF!&lt;&gt;"",1,0))</f>
        <v>#REF!</v>
      </c>
      <c r="AM190" s="35" t="e">
        <f>IF('Crisis Indicator Data'!#REF!="No Data",1,IF(#REF!&lt;&gt;"",1,0))</f>
        <v>#REF!</v>
      </c>
      <c r="AN190" s="35" t="e">
        <f>IF('Crisis Indicator Data'!#REF!="No Data",1,IF(#REF!&lt;&gt;"",1,0))</f>
        <v>#REF!</v>
      </c>
      <c r="AO190" s="35" t="e">
        <f>IF('Crisis Indicator Data'!#REF!="No Data",1,IF(#REF!&lt;&gt;"",1,0))</f>
        <v>#REF!</v>
      </c>
      <c r="AP190" s="35" t="e">
        <f>IF('Crisis Indicator Data'!#REF!="No Data",1,IF(#REF!&lt;&gt;"",1,0))</f>
        <v>#REF!</v>
      </c>
      <c r="AQ190" s="35" t="e">
        <f>IF('Crisis Indicator Data'!#REF!="No Data",1,IF(#REF!&lt;&gt;"",1,0))</f>
        <v>#REF!</v>
      </c>
      <c r="AR190" s="35" t="e">
        <f>IF('Crisis Indicator Data'!#REF!="No Data",1,IF(#REF!&lt;&gt;"",1,0))</f>
        <v>#REF!</v>
      </c>
      <c r="AS190" s="35" t="e">
        <f>IF('Crisis Indicator Data'!#REF!="No Data",1,IF(#REF!&lt;&gt;"",1,0))</f>
        <v>#REF!</v>
      </c>
      <c r="AT190" s="35" t="e">
        <f>IF('Crisis Indicator Data'!#REF!="No Data",1,IF(#REF!&lt;&gt;"",1,0))</f>
        <v>#REF!</v>
      </c>
      <c r="AU190" s="35" t="e">
        <f>IF('Crisis Indicator Data'!#REF!="No Data",1,IF(#REF!&lt;&gt;"",1,0))</f>
        <v>#REF!</v>
      </c>
      <c r="AV190" s="35" t="e">
        <f>IF('Crisis Indicator Data'!#REF!="No Data",1,IF(#REF!&lt;&gt;"",1,0))</f>
        <v>#REF!</v>
      </c>
      <c r="AW190" s="35" t="e">
        <f>IF('Crisis Indicator Data'!#REF!="No Data",1,IF(#REF!&lt;&gt;"",1,0))</f>
        <v>#REF!</v>
      </c>
      <c r="AX190" s="35" t="e">
        <f>IF('Crisis Indicator Data'!#REF!="No Data",1,IF(#REF!&lt;&gt;"",1,0))</f>
        <v>#REF!</v>
      </c>
      <c r="AY190" s="35" t="e">
        <f>IF('Crisis Indicator Data'!#REF!="No Data",1,IF(#REF!&lt;&gt;"",1,0))</f>
        <v>#REF!</v>
      </c>
      <c r="AZ190" s="35" t="e">
        <f>IF('Crisis Indicator Data'!#REF!="No Data",1,IF(#REF!&lt;&gt;"",1,0))</f>
        <v>#REF!</v>
      </c>
      <c r="BA190" t="e">
        <f t="shared" si="4"/>
        <v>#REF!</v>
      </c>
      <c r="BB190" s="37" t="e">
        <f t="shared" si="5"/>
        <v>#REF!</v>
      </c>
    </row>
    <row r="191" spans="1:54" x14ac:dyDescent="0.35">
      <c r="A191" t="s">
        <v>353</v>
      </c>
      <c r="B191" s="35" t="e">
        <f>IF('Crisis Indicator Data'!#REF!="No Data",1,IF(#REF!&lt;&gt;"",1,0))</f>
        <v>#REF!</v>
      </c>
      <c r="C191" s="35" t="e">
        <f>IF('Crisis Indicator Data'!#REF!="No Data",1,IF(#REF!&lt;&gt;"",1,0))</f>
        <v>#REF!</v>
      </c>
      <c r="D191" s="35" t="e">
        <f>IF('Crisis Indicator Data'!#REF!="No Data",1,IF(#REF!&lt;&gt;"",1,0))</f>
        <v>#REF!</v>
      </c>
      <c r="E191" s="35" t="e">
        <f>IF('Crisis Indicator Data'!#REF!="No Data",1,IF(#REF!&lt;&gt;"",1,0))</f>
        <v>#REF!</v>
      </c>
      <c r="F191" s="35" t="e">
        <f>IF('Crisis Indicator Data'!#REF!="No Data",1,IF(#REF!&lt;&gt;"",1,0))</f>
        <v>#REF!</v>
      </c>
      <c r="G191" s="35" t="e">
        <f>IF('Crisis Indicator Data'!#REF!="No Data",1,IF(#REF!&lt;&gt;"",1,0))</f>
        <v>#REF!</v>
      </c>
      <c r="H191" s="35" t="e">
        <f>IF('Crisis Indicator Data'!#REF!="No Data",1,IF(#REF!&lt;&gt;"",1,0))</f>
        <v>#REF!</v>
      </c>
      <c r="I191" s="35" t="e">
        <f>IF('Crisis Indicator Data'!#REF!="No Data",1,IF(#REF!&lt;&gt;"",1,0))</f>
        <v>#REF!</v>
      </c>
      <c r="J191" s="35" t="e">
        <f>IF('Crisis Indicator Data'!#REF!="No Data",1,IF(#REF!&lt;&gt;"",1,0))</f>
        <v>#REF!</v>
      </c>
      <c r="K191" s="35" t="e">
        <f>IF('Crisis Indicator Data'!#REF!="No Data",1,IF(#REF!&lt;&gt;"",1,0))</f>
        <v>#REF!</v>
      </c>
      <c r="L191" s="35" t="e">
        <f>IF('Crisis Indicator Data'!#REF!="No Data",1,IF(#REF!&lt;&gt;"",1,0))</f>
        <v>#REF!</v>
      </c>
      <c r="M191" s="35" t="e">
        <f>IF('Crisis Indicator Data'!#REF!="No Data",1,IF(#REF!&lt;&gt;"",1,0))</f>
        <v>#REF!</v>
      </c>
      <c r="N191" s="35" t="e">
        <f>IF('Crisis Indicator Data'!#REF!="No Data",1,IF(#REF!&lt;&gt;"",1,0))</f>
        <v>#REF!</v>
      </c>
      <c r="O191" s="35" t="e">
        <f>IF('Crisis Indicator Data'!#REF!="No Data",1,IF(#REF!&lt;&gt;"",1,0))</f>
        <v>#REF!</v>
      </c>
      <c r="P191" s="35" t="e">
        <f>IF('Crisis Indicator Data'!#REF!="No Data",1,IF(#REF!&lt;&gt;"",1,0))</f>
        <v>#REF!</v>
      </c>
      <c r="Q191" s="35" t="e">
        <f>IF('Crisis Indicator Data'!#REF!="No Data",1,IF(#REF!&lt;&gt;"",1,0))</f>
        <v>#REF!</v>
      </c>
      <c r="R191" s="35" t="e">
        <f>IF('Crisis Indicator Data'!#REF!="No Data",1,IF(#REF!&lt;&gt;"",1,0))</f>
        <v>#REF!</v>
      </c>
      <c r="S191" s="35" t="e">
        <f>IF('Crisis Indicator Data'!#REF!="No Data",1,IF(#REF!&lt;&gt;"",1,0))</f>
        <v>#REF!</v>
      </c>
      <c r="T191" s="35" t="e">
        <f>IF('Crisis Indicator Data'!#REF!="No Data",1,IF(#REF!&lt;&gt;"",1,0))</f>
        <v>#REF!</v>
      </c>
      <c r="U191" s="35" t="e">
        <f>IF('Crisis Indicator Data'!#REF!="No Data",1,IF(#REF!&lt;&gt;"",1,0))</f>
        <v>#REF!</v>
      </c>
      <c r="V191" s="35" t="e">
        <f>IF('Crisis Indicator Data'!#REF!="No Data",1,IF(#REF!&lt;&gt;"",1,0))</f>
        <v>#REF!</v>
      </c>
      <c r="W191" s="35" t="e">
        <f>IF('Crisis Indicator Data'!#REF!="No Data",1,IF(#REF!&lt;&gt;"",1,0))</f>
        <v>#REF!</v>
      </c>
      <c r="X191" s="35" t="e">
        <f>IF('Crisis Indicator Data'!#REF!="No Data",1,IF(#REF!&lt;&gt;"",1,0))</f>
        <v>#REF!</v>
      </c>
      <c r="Y191" s="35" t="e">
        <f>IF('Crisis Indicator Data'!#REF!="No Data",1,IF(#REF!&lt;&gt;"",1,0))</f>
        <v>#REF!</v>
      </c>
      <c r="Z191" s="35" t="e">
        <f>IF('Crisis Indicator Data'!#REF!="No Data",1,IF(#REF!&lt;&gt;"",1,0))</f>
        <v>#REF!</v>
      </c>
      <c r="AA191" s="35" t="e">
        <f>IF('Crisis Indicator Data'!#REF!="No Data",1,IF(#REF!&lt;&gt;"",1,0))</f>
        <v>#REF!</v>
      </c>
      <c r="AB191" s="35" t="e">
        <f>IF('Crisis Indicator Data'!#REF!="No Data",1,IF(#REF!&lt;&gt;"",1,0))</f>
        <v>#REF!</v>
      </c>
      <c r="AC191" s="35" t="e">
        <f>IF('Crisis Indicator Data'!#REF!="No Data",1,IF(#REF!&lt;&gt;"",1,0))</f>
        <v>#REF!</v>
      </c>
      <c r="AD191" s="35" t="e">
        <f>IF('Crisis Indicator Data'!#REF!="No Data",1,IF(#REF!&lt;&gt;"",1,0))</f>
        <v>#REF!</v>
      </c>
      <c r="AE191" s="35" t="e">
        <f>IF('Crisis Indicator Data'!#REF!="No Data",1,IF(#REF!&lt;&gt;"",1,0))</f>
        <v>#REF!</v>
      </c>
      <c r="AF191" s="35" t="e">
        <f>IF('Crisis Indicator Data'!#REF!="No Data",1,IF(#REF!&lt;&gt;"",1,0))</f>
        <v>#REF!</v>
      </c>
      <c r="AG191" s="35" t="e">
        <f>IF('Crisis Indicator Data'!#REF!="No Data",1,IF(#REF!&lt;&gt;"",1,0))</f>
        <v>#REF!</v>
      </c>
      <c r="AH191" s="35" t="e">
        <f>IF('Crisis Indicator Data'!#REF!="No Data",1,IF(#REF!&lt;&gt;"",1,0))</f>
        <v>#REF!</v>
      </c>
      <c r="AI191" s="35" t="e">
        <f>IF('Crisis Indicator Data'!#REF!="No Data",1,IF(#REF!&lt;&gt;"",1,0))</f>
        <v>#REF!</v>
      </c>
      <c r="AJ191" s="35" t="e">
        <f>IF('Crisis Indicator Data'!#REF!="No Data",1,IF(#REF!&lt;&gt;"",1,0))</f>
        <v>#REF!</v>
      </c>
      <c r="AK191" s="35" t="e">
        <f>IF('Crisis Indicator Data'!#REF!="No Data",1,IF(#REF!&lt;&gt;"",1,0))</f>
        <v>#REF!</v>
      </c>
      <c r="AL191" s="35" t="e">
        <f>IF('Crisis Indicator Data'!#REF!="No Data",1,IF(#REF!&lt;&gt;"",1,0))</f>
        <v>#REF!</v>
      </c>
      <c r="AM191" s="35" t="e">
        <f>IF('Crisis Indicator Data'!#REF!="No Data",1,IF(#REF!&lt;&gt;"",1,0))</f>
        <v>#REF!</v>
      </c>
      <c r="AN191" s="35" t="e">
        <f>IF('Crisis Indicator Data'!#REF!="No Data",1,IF(#REF!&lt;&gt;"",1,0))</f>
        <v>#REF!</v>
      </c>
      <c r="AO191" s="35" t="e">
        <f>IF('Crisis Indicator Data'!#REF!="No Data",1,IF(#REF!&lt;&gt;"",1,0))</f>
        <v>#REF!</v>
      </c>
      <c r="AP191" s="35" t="e">
        <f>IF('Crisis Indicator Data'!#REF!="No Data",1,IF(#REF!&lt;&gt;"",1,0))</f>
        <v>#REF!</v>
      </c>
      <c r="AQ191" s="35" t="e">
        <f>IF('Crisis Indicator Data'!#REF!="No Data",1,IF(#REF!&lt;&gt;"",1,0))</f>
        <v>#REF!</v>
      </c>
      <c r="AR191" s="35" t="e">
        <f>IF('Crisis Indicator Data'!#REF!="No Data",1,IF(#REF!&lt;&gt;"",1,0))</f>
        <v>#REF!</v>
      </c>
      <c r="AS191" s="35" t="e">
        <f>IF('Crisis Indicator Data'!#REF!="No Data",1,IF(#REF!&lt;&gt;"",1,0))</f>
        <v>#REF!</v>
      </c>
      <c r="AT191" s="35" t="e">
        <f>IF('Crisis Indicator Data'!#REF!="No Data",1,IF(#REF!&lt;&gt;"",1,0))</f>
        <v>#REF!</v>
      </c>
      <c r="AU191" s="35" t="e">
        <f>IF('Crisis Indicator Data'!#REF!="No Data",1,IF(#REF!&lt;&gt;"",1,0))</f>
        <v>#REF!</v>
      </c>
      <c r="AV191" s="35" t="e">
        <f>IF('Crisis Indicator Data'!#REF!="No Data",1,IF(#REF!&lt;&gt;"",1,0))</f>
        <v>#REF!</v>
      </c>
      <c r="AW191" s="35" t="e">
        <f>IF('Crisis Indicator Data'!#REF!="No Data",1,IF(#REF!&lt;&gt;"",1,0))</f>
        <v>#REF!</v>
      </c>
      <c r="AX191" s="35" t="e">
        <f>IF('Crisis Indicator Data'!#REF!="No Data",1,IF(#REF!&lt;&gt;"",1,0))</f>
        <v>#REF!</v>
      </c>
      <c r="AY191" s="35" t="e">
        <f>IF('Crisis Indicator Data'!#REF!="No Data",1,IF(#REF!&lt;&gt;"",1,0))</f>
        <v>#REF!</v>
      </c>
      <c r="AZ191" s="35" t="e">
        <f>IF('Crisis Indicator Data'!#REF!="No Data",1,IF(#REF!&lt;&gt;"",1,0))</f>
        <v>#REF!</v>
      </c>
      <c r="BA191" t="e">
        <f t="shared" si="4"/>
        <v>#REF!</v>
      </c>
      <c r="BB191" s="37" t="e">
        <f t="shared" si="5"/>
        <v>#REF!</v>
      </c>
    </row>
    <row r="192" spans="1:54" x14ac:dyDescent="0.35">
      <c r="A192" t="s">
        <v>355</v>
      </c>
      <c r="B192" s="35" t="e">
        <f>IF('Crisis Indicator Data'!#REF!="No Data",1,IF(#REF!&lt;&gt;"",1,0))</f>
        <v>#REF!</v>
      </c>
      <c r="C192" s="35" t="e">
        <f>IF('Crisis Indicator Data'!#REF!="No Data",1,IF(#REF!&lt;&gt;"",1,0))</f>
        <v>#REF!</v>
      </c>
      <c r="D192" s="35" t="e">
        <f>IF('Crisis Indicator Data'!#REF!="No Data",1,IF(#REF!&lt;&gt;"",1,0))</f>
        <v>#REF!</v>
      </c>
      <c r="E192" s="35" t="e">
        <f>IF('Crisis Indicator Data'!#REF!="No Data",1,IF(#REF!&lt;&gt;"",1,0))</f>
        <v>#REF!</v>
      </c>
      <c r="F192" s="35" t="e">
        <f>IF('Crisis Indicator Data'!#REF!="No Data",1,IF(#REF!&lt;&gt;"",1,0))</f>
        <v>#REF!</v>
      </c>
      <c r="G192" s="35" t="e">
        <f>IF('Crisis Indicator Data'!#REF!="No Data",1,IF(#REF!&lt;&gt;"",1,0))</f>
        <v>#REF!</v>
      </c>
      <c r="H192" s="35" t="e">
        <f>IF('Crisis Indicator Data'!#REF!="No Data",1,IF(#REF!&lt;&gt;"",1,0))</f>
        <v>#REF!</v>
      </c>
      <c r="I192" s="35" t="e">
        <f>IF('Crisis Indicator Data'!#REF!="No Data",1,IF(#REF!&lt;&gt;"",1,0))</f>
        <v>#REF!</v>
      </c>
      <c r="J192" s="35" t="e">
        <f>IF('Crisis Indicator Data'!#REF!="No Data",1,IF(#REF!&lt;&gt;"",1,0))</f>
        <v>#REF!</v>
      </c>
      <c r="K192" s="35" t="e">
        <f>IF('Crisis Indicator Data'!#REF!="No Data",1,IF(#REF!&lt;&gt;"",1,0))</f>
        <v>#REF!</v>
      </c>
      <c r="L192" s="35" t="e">
        <f>IF('Crisis Indicator Data'!#REF!="No Data",1,IF(#REF!&lt;&gt;"",1,0))</f>
        <v>#REF!</v>
      </c>
      <c r="M192" s="35" t="e">
        <f>IF('Crisis Indicator Data'!#REF!="No Data",1,IF(#REF!&lt;&gt;"",1,0))</f>
        <v>#REF!</v>
      </c>
      <c r="N192" s="35" t="e">
        <f>IF('Crisis Indicator Data'!#REF!="No Data",1,IF(#REF!&lt;&gt;"",1,0))</f>
        <v>#REF!</v>
      </c>
      <c r="O192" s="35" t="e">
        <f>IF('Crisis Indicator Data'!#REF!="No Data",1,IF(#REF!&lt;&gt;"",1,0))</f>
        <v>#REF!</v>
      </c>
      <c r="P192" s="35" t="e">
        <f>IF('Crisis Indicator Data'!#REF!="No Data",1,IF(#REF!&lt;&gt;"",1,0))</f>
        <v>#REF!</v>
      </c>
      <c r="Q192" s="35" t="e">
        <f>IF('Crisis Indicator Data'!#REF!="No Data",1,IF(#REF!&lt;&gt;"",1,0))</f>
        <v>#REF!</v>
      </c>
      <c r="R192" s="35" t="e">
        <f>IF('Crisis Indicator Data'!#REF!="No Data",1,IF(#REF!&lt;&gt;"",1,0))</f>
        <v>#REF!</v>
      </c>
      <c r="S192" s="35" t="e">
        <f>IF('Crisis Indicator Data'!#REF!="No Data",1,IF(#REF!&lt;&gt;"",1,0))</f>
        <v>#REF!</v>
      </c>
      <c r="T192" s="35" t="e">
        <f>IF('Crisis Indicator Data'!#REF!="No Data",1,IF(#REF!&lt;&gt;"",1,0))</f>
        <v>#REF!</v>
      </c>
      <c r="U192" s="35" t="e">
        <f>IF('Crisis Indicator Data'!#REF!="No Data",1,IF(#REF!&lt;&gt;"",1,0))</f>
        <v>#REF!</v>
      </c>
      <c r="V192" s="35" t="e">
        <f>IF('Crisis Indicator Data'!#REF!="No Data",1,IF(#REF!&lt;&gt;"",1,0))</f>
        <v>#REF!</v>
      </c>
      <c r="W192" s="35" t="e">
        <f>IF('Crisis Indicator Data'!#REF!="No Data",1,IF(#REF!&lt;&gt;"",1,0))</f>
        <v>#REF!</v>
      </c>
      <c r="X192" s="35" t="e">
        <f>IF('Crisis Indicator Data'!#REF!="No Data",1,IF(#REF!&lt;&gt;"",1,0))</f>
        <v>#REF!</v>
      </c>
      <c r="Y192" s="35" t="e">
        <f>IF('Crisis Indicator Data'!#REF!="No Data",1,IF(#REF!&lt;&gt;"",1,0))</f>
        <v>#REF!</v>
      </c>
      <c r="Z192" s="35" t="e">
        <f>IF('Crisis Indicator Data'!#REF!="No Data",1,IF(#REF!&lt;&gt;"",1,0))</f>
        <v>#REF!</v>
      </c>
      <c r="AA192" s="35" t="e">
        <f>IF('Crisis Indicator Data'!#REF!="No Data",1,IF(#REF!&lt;&gt;"",1,0))</f>
        <v>#REF!</v>
      </c>
      <c r="AB192" s="35" t="e">
        <f>IF('Crisis Indicator Data'!#REF!="No Data",1,IF(#REF!&lt;&gt;"",1,0))</f>
        <v>#REF!</v>
      </c>
      <c r="AC192" s="35" t="e">
        <f>IF('Crisis Indicator Data'!#REF!="No Data",1,IF(#REF!&lt;&gt;"",1,0))</f>
        <v>#REF!</v>
      </c>
      <c r="AD192" s="35" t="e">
        <f>IF('Crisis Indicator Data'!#REF!="No Data",1,IF(#REF!&lt;&gt;"",1,0))</f>
        <v>#REF!</v>
      </c>
      <c r="AE192" s="35" t="e">
        <f>IF('Crisis Indicator Data'!#REF!="No Data",1,IF(#REF!&lt;&gt;"",1,0))</f>
        <v>#REF!</v>
      </c>
      <c r="AF192" s="35" t="e">
        <f>IF('Crisis Indicator Data'!#REF!="No Data",1,IF(#REF!&lt;&gt;"",1,0))</f>
        <v>#REF!</v>
      </c>
      <c r="AG192" s="35" t="e">
        <f>IF('Crisis Indicator Data'!#REF!="No Data",1,IF(#REF!&lt;&gt;"",1,0))</f>
        <v>#REF!</v>
      </c>
      <c r="AH192" s="35" t="e">
        <f>IF('Crisis Indicator Data'!#REF!="No Data",1,IF(#REF!&lt;&gt;"",1,0))</f>
        <v>#REF!</v>
      </c>
      <c r="AI192" s="35" t="e">
        <f>IF('Crisis Indicator Data'!#REF!="No Data",1,IF(#REF!&lt;&gt;"",1,0))</f>
        <v>#REF!</v>
      </c>
      <c r="AJ192" s="35" t="e">
        <f>IF('Crisis Indicator Data'!#REF!="No Data",1,IF(#REF!&lt;&gt;"",1,0))</f>
        <v>#REF!</v>
      </c>
      <c r="AK192" s="35" t="e">
        <f>IF('Crisis Indicator Data'!#REF!="No Data",1,IF(#REF!&lt;&gt;"",1,0))</f>
        <v>#REF!</v>
      </c>
      <c r="AL192" s="35" t="e">
        <f>IF('Crisis Indicator Data'!#REF!="No Data",1,IF(#REF!&lt;&gt;"",1,0))</f>
        <v>#REF!</v>
      </c>
      <c r="AM192" s="35" t="e">
        <f>IF('Crisis Indicator Data'!#REF!="No Data",1,IF(#REF!&lt;&gt;"",1,0))</f>
        <v>#REF!</v>
      </c>
      <c r="AN192" s="35" t="e">
        <f>IF('Crisis Indicator Data'!#REF!="No Data",1,IF(#REF!&lt;&gt;"",1,0))</f>
        <v>#REF!</v>
      </c>
      <c r="AO192" s="35" t="e">
        <f>IF('Crisis Indicator Data'!#REF!="No Data",1,IF(#REF!&lt;&gt;"",1,0))</f>
        <v>#REF!</v>
      </c>
      <c r="AP192" s="35" t="e">
        <f>IF('Crisis Indicator Data'!#REF!="No Data",1,IF(#REF!&lt;&gt;"",1,0))</f>
        <v>#REF!</v>
      </c>
      <c r="AQ192" s="35" t="e">
        <f>IF('Crisis Indicator Data'!#REF!="No Data",1,IF(#REF!&lt;&gt;"",1,0))</f>
        <v>#REF!</v>
      </c>
      <c r="AR192" s="35" t="e">
        <f>IF('Crisis Indicator Data'!#REF!="No Data",1,IF(#REF!&lt;&gt;"",1,0))</f>
        <v>#REF!</v>
      </c>
      <c r="AS192" s="35" t="e">
        <f>IF('Crisis Indicator Data'!#REF!="No Data",1,IF(#REF!&lt;&gt;"",1,0))</f>
        <v>#REF!</v>
      </c>
      <c r="AT192" s="35" t="e">
        <f>IF('Crisis Indicator Data'!#REF!="No Data",1,IF(#REF!&lt;&gt;"",1,0))</f>
        <v>#REF!</v>
      </c>
      <c r="AU192" s="35" t="e">
        <f>IF('Crisis Indicator Data'!#REF!="No Data",1,IF(#REF!&lt;&gt;"",1,0))</f>
        <v>#REF!</v>
      </c>
      <c r="AV192" s="35" t="e">
        <f>IF('Crisis Indicator Data'!#REF!="No Data",1,IF(#REF!&lt;&gt;"",1,0))</f>
        <v>#REF!</v>
      </c>
      <c r="AW192" s="35" t="e">
        <f>IF('Crisis Indicator Data'!#REF!="No Data",1,IF(#REF!&lt;&gt;"",1,0))</f>
        <v>#REF!</v>
      </c>
      <c r="AX192" s="35" t="e">
        <f>IF('Crisis Indicator Data'!#REF!="No Data",1,IF(#REF!&lt;&gt;"",1,0))</f>
        <v>#REF!</v>
      </c>
      <c r="AY192" s="35" t="e">
        <f>IF('Crisis Indicator Data'!#REF!="No Data",1,IF(#REF!&lt;&gt;"",1,0))</f>
        <v>#REF!</v>
      </c>
      <c r="AZ192" s="35" t="e">
        <f>IF('Crisis Indicator Data'!#REF!="No Data",1,IF(#REF!&lt;&gt;"",1,0))</f>
        <v>#REF!</v>
      </c>
      <c r="BA192" t="e">
        <f t="shared" si="4"/>
        <v>#REF!</v>
      </c>
      <c r="BB192" s="37" t="e">
        <f t="shared" si="5"/>
        <v>#REF!</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4:BY49"/>
  <sheetViews>
    <sheetView zoomScale="50" zoomScaleNormal="50" zoomScalePageLayoutView="50" workbookViewId="0">
      <selection activeCell="AC62" sqref="AC62"/>
    </sheetView>
  </sheetViews>
  <sheetFormatPr defaultColWidth="9.1796875" defaultRowHeight="14.5" x14ac:dyDescent="0.35"/>
  <cols>
    <col min="1" max="28" width="9.1796875" style="1"/>
    <col min="29" max="29" width="19.453125" style="1" bestFit="1" customWidth="1"/>
    <col min="30" max="30" width="21.36328125" style="1" bestFit="1" customWidth="1"/>
    <col min="31" max="77" width="9.1796875" style="1"/>
  </cols>
  <sheetData>
    <row r="4" spans="2:31" ht="35.5" x14ac:dyDescent="0.75">
      <c r="B4" s="258" t="s">
        <v>11880</v>
      </c>
    </row>
    <row r="12" spans="2:31" ht="33" x14ac:dyDescent="0.7">
      <c r="O12" s="259" t="s">
        <v>11881</v>
      </c>
      <c r="P12" s="259"/>
      <c r="Q12" s="259"/>
      <c r="R12" s="259"/>
      <c r="S12" s="259"/>
      <c r="T12" s="259"/>
      <c r="AC12" s="264" t="s">
        <v>6496</v>
      </c>
      <c r="AD12" t="s">
        <v>6498</v>
      </c>
      <c r="AE12"/>
    </row>
    <row r="13" spans="2:31" x14ac:dyDescent="0.35">
      <c r="AC13" s="265" t="s">
        <v>6443</v>
      </c>
      <c r="AD13" s="266">
        <v>59</v>
      </c>
      <c r="AE13"/>
    </row>
    <row r="14" spans="2:31" x14ac:dyDescent="0.35">
      <c r="AC14" s="265" t="s">
        <v>6442</v>
      </c>
      <c r="AD14" s="266">
        <v>20</v>
      </c>
      <c r="AE14"/>
    </row>
    <row r="15" spans="2:31" ht="33" x14ac:dyDescent="0.7">
      <c r="O15" s="260" t="s">
        <v>11882</v>
      </c>
      <c r="P15" s="260"/>
      <c r="Q15" s="260"/>
      <c r="R15" s="260"/>
      <c r="S15" s="260"/>
      <c r="T15" s="260"/>
      <c r="AC15" s="265" t="s">
        <v>6446</v>
      </c>
      <c r="AD15" s="266">
        <v>15</v>
      </c>
      <c r="AE15"/>
    </row>
    <row r="16" spans="2:31" x14ac:dyDescent="0.35">
      <c r="AC16" s="265" t="s">
        <v>6445</v>
      </c>
      <c r="AD16" s="266">
        <v>14</v>
      </c>
      <c r="AE16"/>
    </row>
    <row r="17" spans="15:31" x14ac:dyDescent="0.35">
      <c r="AC17" s="265" t="s">
        <v>6444</v>
      </c>
      <c r="AD17" s="266">
        <v>5</v>
      </c>
      <c r="AE17"/>
    </row>
    <row r="18" spans="15:31" ht="33" x14ac:dyDescent="0.7">
      <c r="O18" s="261" t="s">
        <v>11883</v>
      </c>
      <c r="P18" s="261"/>
      <c r="Q18" s="261"/>
      <c r="R18" s="261"/>
      <c r="S18" s="261"/>
      <c r="T18" s="261"/>
      <c r="AC18" s="265" t="s">
        <v>6447</v>
      </c>
      <c r="AD18" s="266">
        <v>1</v>
      </c>
      <c r="AE18"/>
    </row>
    <row r="19" spans="15:31" x14ac:dyDescent="0.35">
      <c r="AC19" s="265" t="s">
        <v>6497</v>
      </c>
      <c r="AD19" s="266">
        <v>114</v>
      </c>
      <c r="AE19"/>
    </row>
    <row r="20" spans="15:31" x14ac:dyDescent="0.35">
      <c r="AC20"/>
      <c r="AD20"/>
      <c r="AE20"/>
    </row>
    <row r="21" spans="15:31" ht="33" x14ac:dyDescent="0.7">
      <c r="O21" s="262" t="s">
        <v>6495</v>
      </c>
      <c r="P21" s="262"/>
      <c r="Q21" s="262"/>
      <c r="R21" s="262"/>
      <c r="S21" s="262"/>
      <c r="T21" s="262"/>
      <c r="AC21"/>
      <c r="AD21"/>
      <c r="AE21"/>
    </row>
    <row r="22" spans="15:31" x14ac:dyDescent="0.35">
      <c r="AC22"/>
      <c r="AD22"/>
      <c r="AE22"/>
    </row>
    <row r="23" spans="15:31" x14ac:dyDescent="0.35">
      <c r="AC23"/>
      <c r="AD23"/>
      <c r="AE23"/>
    </row>
    <row r="24" spans="15:31" ht="33" x14ac:dyDescent="0.7">
      <c r="O24" s="263" t="s">
        <v>11884</v>
      </c>
      <c r="P24" s="263"/>
      <c r="Q24" s="263"/>
      <c r="R24" s="263"/>
      <c r="S24" s="263"/>
      <c r="T24" s="263"/>
      <c r="AC24"/>
      <c r="AD24"/>
      <c r="AE24"/>
    </row>
    <row r="25" spans="15:31" x14ac:dyDescent="0.35">
      <c r="AC25"/>
      <c r="AD25"/>
      <c r="AE25"/>
    </row>
    <row r="26" spans="15:31" x14ac:dyDescent="0.35">
      <c r="AC26"/>
      <c r="AD26"/>
      <c r="AE26"/>
    </row>
    <row r="27" spans="15:31" x14ac:dyDescent="0.35">
      <c r="AC27"/>
      <c r="AD27"/>
      <c r="AE27"/>
    </row>
    <row r="28" spans="15:31" x14ac:dyDescent="0.35">
      <c r="AC28"/>
      <c r="AD28"/>
      <c r="AE28"/>
    </row>
    <row r="29" spans="15:31" x14ac:dyDescent="0.35">
      <c r="AC29"/>
      <c r="AD29"/>
      <c r="AE29"/>
    </row>
    <row r="32" spans="15:31" x14ac:dyDescent="0.35">
      <c r="AC32" s="264" t="s">
        <v>6496</v>
      </c>
      <c r="AD32" t="s">
        <v>6498</v>
      </c>
      <c r="AE32"/>
    </row>
    <row r="33" spans="29:31" x14ac:dyDescent="0.35">
      <c r="AC33" s="265" t="s">
        <v>4377</v>
      </c>
      <c r="AD33" s="266">
        <v>34</v>
      </c>
      <c r="AE33"/>
    </row>
    <row r="34" spans="29:31" x14ac:dyDescent="0.35">
      <c r="AC34" s="265" t="s">
        <v>828</v>
      </c>
      <c r="AD34" s="266">
        <v>26</v>
      </c>
      <c r="AE34"/>
    </row>
    <row r="35" spans="29:31" x14ac:dyDescent="0.35">
      <c r="AC35" s="265" t="s">
        <v>783</v>
      </c>
      <c r="AD35" s="266">
        <v>21</v>
      </c>
      <c r="AE35"/>
    </row>
    <row r="36" spans="29:31" x14ac:dyDescent="0.35">
      <c r="AC36" s="265" t="s">
        <v>4376</v>
      </c>
      <c r="AD36" s="266">
        <v>10</v>
      </c>
      <c r="AE36"/>
    </row>
    <row r="37" spans="29:31" x14ac:dyDescent="0.35">
      <c r="AC37" s="265" t="s">
        <v>4378</v>
      </c>
      <c r="AD37" s="266">
        <v>8</v>
      </c>
      <c r="AE37"/>
    </row>
    <row r="38" spans="29:31" x14ac:dyDescent="0.35">
      <c r="AC38" s="265" t="s">
        <v>784</v>
      </c>
      <c r="AD38" s="266">
        <v>8</v>
      </c>
      <c r="AE38"/>
    </row>
    <row r="39" spans="29:31" x14ac:dyDescent="0.35">
      <c r="AC39" s="265" t="s">
        <v>4375</v>
      </c>
      <c r="AD39" s="266">
        <v>4</v>
      </c>
      <c r="AE39"/>
    </row>
    <row r="40" spans="29:31" x14ac:dyDescent="0.35">
      <c r="AC40" s="265" t="s">
        <v>6181</v>
      </c>
      <c r="AD40" s="266">
        <v>1</v>
      </c>
      <c r="AE40"/>
    </row>
    <row r="41" spans="29:31" x14ac:dyDescent="0.35">
      <c r="AC41" s="265" t="s">
        <v>4379</v>
      </c>
      <c r="AD41" s="266">
        <v>1</v>
      </c>
      <c r="AE41"/>
    </row>
    <row r="42" spans="29:31" x14ac:dyDescent="0.35">
      <c r="AC42" s="265" t="s">
        <v>4381</v>
      </c>
      <c r="AD42" s="266">
        <v>1</v>
      </c>
      <c r="AE42"/>
    </row>
    <row r="43" spans="29:31" x14ac:dyDescent="0.35">
      <c r="AC43" s="265" t="s">
        <v>6497</v>
      </c>
      <c r="AD43" s="266">
        <v>114</v>
      </c>
      <c r="AE43"/>
    </row>
    <row r="44" spans="29:31" x14ac:dyDescent="0.35">
      <c r="AC44"/>
      <c r="AD44"/>
      <c r="AE44"/>
    </row>
    <row r="45" spans="29:31" x14ac:dyDescent="0.35">
      <c r="AC45"/>
      <c r="AD45"/>
      <c r="AE45"/>
    </row>
    <row r="46" spans="29:31" x14ac:dyDescent="0.35">
      <c r="AC46"/>
      <c r="AD46"/>
      <c r="AE46"/>
    </row>
    <row r="47" spans="29:31" x14ac:dyDescent="0.35">
      <c r="AC47"/>
      <c r="AD47"/>
      <c r="AE47"/>
    </row>
    <row r="48" spans="29:31" x14ac:dyDescent="0.35">
      <c r="AC48"/>
      <c r="AD48"/>
      <c r="AE48"/>
    </row>
    <row r="49" spans="29:31" x14ac:dyDescent="0.35">
      <c r="AC49"/>
      <c r="AD49"/>
      <c r="AE49"/>
    </row>
  </sheetData>
  <pageMargins left="0.7" right="0.7" top="0.75" bottom="0.75" header="0.3" footer="0.3"/>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4A2B54"/>
    <pageSetUpPr fitToPage="1"/>
  </sheetPr>
  <dimension ref="A1:V120"/>
  <sheetViews>
    <sheetView showGridLines="0" zoomScale="70" zoomScaleNormal="70" zoomScalePageLayoutView="90" workbookViewId="0">
      <pane xSplit="6" ySplit="4" topLeftCell="G5" activePane="bottomRight" state="frozen"/>
      <selection pane="topRight" activeCell="E1" sqref="E1"/>
      <selection pane="bottomLeft" activeCell="A5" sqref="A5"/>
      <selection pane="bottomRight" activeCell="B14" sqref="B14"/>
    </sheetView>
  </sheetViews>
  <sheetFormatPr defaultColWidth="9.453125" defaultRowHeight="14.5" x14ac:dyDescent="0.35"/>
  <cols>
    <col min="1" max="1" width="47.453125" style="165" customWidth="1"/>
    <col min="2" max="2" width="19.453125" style="165" bestFit="1" customWidth="1"/>
    <col min="3" max="3" width="11" style="165" bestFit="1" customWidth="1"/>
    <col min="4" max="4" width="15.453125" style="165" customWidth="1"/>
    <col min="5" max="5" width="9.453125" style="165"/>
    <col min="6" max="6" width="17.453125" style="165" customWidth="1"/>
    <col min="7" max="7" width="5.453125" style="165" customWidth="1"/>
    <col min="8" max="9" width="8.453125" style="165" customWidth="1"/>
    <col min="10" max="10" width="16.453125" style="165" bestFit="1" customWidth="1"/>
    <col min="11" max="13" width="8.453125" style="165" customWidth="1"/>
    <col min="14" max="14" width="8.453125" style="165" hidden="1" customWidth="1"/>
    <col min="15" max="15" width="8.453125" style="165" customWidth="1"/>
    <col min="16" max="17" width="8.453125" style="166" customWidth="1"/>
    <col min="18" max="21" width="8.453125" style="165" customWidth="1"/>
    <col min="22" max="16384" width="9.453125" style="165"/>
  </cols>
  <sheetData>
    <row r="1" spans="1:22" s="173" customFormat="1" ht="15.75" customHeight="1" x14ac:dyDescent="0.45">
      <c r="A1" s="174"/>
      <c r="B1" s="174"/>
      <c r="C1" s="174"/>
      <c r="D1" s="174"/>
      <c r="E1" s="174"/>
      <c r="F1" s="174"/>
      <c r="G1" s="174"/>
      <c r="H1" s="174"/>
      <c r="I1" s="174"/>
      <c r="J1" s="174"/>
      <c r="K1" s="174"/>
      <c r="L1" s="174"/>
      <c r="M1" s="174"/>
      <c r="N1" s="174"/>
      <c r="O1" s="174"/>
      <c r="P1" s="174"/>
      <c r="Q1" s="174"/>
      <c r="R1" s="174"/>
      <c r="S1" s="174"/>
      <c r="T1" s="174"/>
      <c r="U1" s="174"/>
      <c r="V1" s="174"/>
    </row>
    <row r="2" spans="1:22" s="2" customFormat="1" ht="107.25" customHeight="1" thickBot="1" x14ac:dyDescent="0.45">
      <c r="A2" s="23" t="s">
        <v>459</v>
      </c>
      <c r="B2" s="23" t="s">
        <v>3328</v>
      </c>
      <c r="C2" s="23" t="s">
        <v>460</v>
      </c>
      <c r="D2" s="23" t="s">
        <v>372</v>
      </c>
      <c r="E2" s="10" t="s">
        <v>357</v>
      </c>
      <c r="F2" s="23" t="s">
        <v>470</v>
      </c>
      <c r="G2" s="246" t="s">
        <v>657</v>
      </c>
      <c r="H2" s="248" t="s">
        <v>657</v>
      </c>
      <c r="I2" s="246" t="s">
        <v>658</v>
      </c>
      <c r="J2" s="246" t="s">
        <v>694</v>
      </c>
      <c r="K2" s="177" t="s">
        <v>2800</v>
      </c>
      <c r="L2" s="176" t="s">
        <v>481</v>
      </c>
      <c r="M2" s="176" t="s">
        <v>456</v>
      </c>
      <c r="N2" s="39" t="s">
        <v>604</v>
      </c>
      <c r="O2" s="178" t="s">
        <v>2801</v>
      </c>
      <c r="P2" s="113" t="s">
        <v>752</v>
      </c>
      <c r="Q2" s="113" t="s">
        <v>3723</v>
      </c>
      <c r="R2" s="179" t="s">
        <v>656</v>
      </c>
      <c r="S2" s="114" t="s">
        <v>526</v>
      </c>
      <c r="T2" s="115" t="s">
        <v>655</v>
      </c>
      <c r="U2" s="114" t="s">
        <v>527</v>
      </c>
      <c r="V2" s="270" t="s">
        <v>6440</v>
      </c>
    </row>
    <row r="3" spans="1:22" s="2" customFormat="1" ht="16.5" customHeight="1" thickTop="1" x14ac:dyDescent="0.4">
      <c r="A3" s="172" t="s">
        <v>485</v>
      </c>
      <c r="B3" s="172"/>
      <c r="C3" s="172"/>
      <c r="D3" s="172"/>
      <c r="E3" s="172"/>
      <c r="F3" s="172"/>
      <c r="G3" s="112"/>
      <c r="H3" s="112"/>
      <c r="I3" s="112"/>
      <c r="J3" s="112"/>
      <c r="K3" s="111">
        <v>0.2</v>
      </c>
      <c r="L3" s="110">
        <v>0.3</v>
      </c>
      <c r="M3" s="110">
        <v>0.7</v>
      </c>
      <c r="N3" s="110">
        <v>0.25</v>
      </c>
      <c r="O3" s="111">
        <v>0.5</v>
      </c>
      <c r="P3" s="112"/>
      <c r="Q3" s="112"/>
      <c r="R3" s="111">
        <v>0.3</v>
      </c>
      <c r="S3" s="110"/>
      <c r="T3" s="112"/>
      <c r="U3" s="110"/>
    </row>
    <row r="4" spans="1:22" s="2" customFormat="1" ht="15" customHeight="1" x14ac:dyDescent="0.4">
      <c r="A4" s="24" t="s">
        <v>410</v>
      </c>
      <c r="B4" s="24"/>
      <c r="C4" s="24"/>
      <c r="D4" s="24"/>
      <c r="E4" s="11" t="s">
        <v>410</v>
      </c>
      <c r="F4" s="24"/>
      <c r="G4" s="84" t="s">
        <v>503</v>
      </c>
      <c r="H4" s="84" t="s">
        <v>503</v>
      </c>
      <c r="I4" s="84" t="s">
        <v>454</v>
      </c>
      <c r="J4" s="84"/>
      <c r="K4" s="84" t="s">
        <v>503</v>
      </c>
      <c r="L4" s="84" t="s">
        <v>503</v>
      </c>
      <c r="M4" s="84" t="s">
        <v>503</v>
      </c>
      <c r="N4" s="84" t="s">
        <v>503</v>
      </c>
      <c r="O4" s="84" t="s">
        <v>503</v>
      </c>
      <c r="P4" s="84" t="s">
        <v>503</v>
      </c>
      <c r="Q4" s="84" t="s">
        <v>503</v>
      </c>
      <c r="R4" s="84" t="s">
        <v>503</v>
      </c>
      <c r="S4" s="84" t="s">
        <v>503</v>
      </c>
      <c r="T4" s="84" t="s">
        <v>503</v>
      </c>
      <c r="U4" s="84" t="s">
        <v>503</v>
      </c>
    </row>
    <row r="5" spans="1:22" ht="15.75" customHeight="1" x14ac:dyDescent="0.35">
      <c r="A5" s="171" t="str">
        <f>'Crisis Indicator Data'!A3</f>
        <v>Complex crisis in Afghanistan</v>
      </c>
      <c r="B5" s="171" t="str">
        <f>Lists!G3</f>
        <v>Complex crisis</v>
      </c>
      <c r="C5" s="171" t="str">
        <f>'Crisis Indicator Data'!C3</f>
        <v>AFG001</v>
      </c>
      <c r="D5" s="171" t="str">
        <f>'Crisis Indicator Data'!D3</f>
        <v>Afghanistan</v>
      </c>
      <c r="E5" s="171" t="str">
        <f>'Crisis Indicator Data'!E3</f>
        <v>AFG</v>
      </c>
      <c r="F5" s="171" t="str">
        <f>'Crisis Indicator Data'!B3</f>
        <v>Complex crisis</v>
      </c>
      <c r="G5" s="168">
        <f>IF(OR(O5="x",K5="x"),"x",ROUND((K5*$K$3+O5*$O$3+R5*$R$3),1))</f>
        <v>4.2</v>
      </c>
      <c r="H5" s="167">
        <f>IF(G5="x","x",ROUNDUP(G5,0))</f>
        <v>5</v>
      </c>
      <c r="I5" s="167" t="str">
        <f t="shared" ref="I5:I36" si="0">IF(O5="x","x",IF(K5="x","x",(IF(H5=5,"Very High",IF(H5=4,"High",IF(H5=3,"Medium",IF(H5=2,"Low","Very Low")))))))</f>
        <v>Very High</v>
      </c>
      <c r="J5" s="247" t="str">
        <f>IF(G5="x","x",Reliability!F3)</f>
        <v>Medium Reliability</v>
      </c>
      <c r="K5" s="170">
        <f t="shared" ref="K5:K36" si="1">IF(M5="x","x",ROUND(L5*$L$3+M5*$M$3,1))</f>
        <v>4.8</v>
      </c>
      <c r="L5" s="169">
        <f>'Impact of Crisis'!N9</f>
        <v>4.8</v>
      </c>
      <c r="M5" s="169">
        <f>'Impact of Crisis'!AB9</f>
        <v>4.8</v>
      </c>
      <c r="N5" s="169" t="e">
        <f>'Impact of Crisis'!AN9</f>
        <v>#N/A</v>
      </c>
      <c r="O5" s="170">
        <f>'Conditions of affected people'!R9</f>
        <v>4</v>
      </c>
      <c r="P5" s="169">
        <f>'Conditions of affected people'!K9</f>
        <v>4</v>
      </c>
      <c r="Q5" s="169">
        <f>'Conditions of affected people'!Q9</f>
        <v>4</v>
      </c>
      <c r="R5" s="169">
        <f>IF(OR(U5="x",S5="x"),S5,ROUND((10-GEOMEAN(((10-S5)/10*9+1),((10-U5)/10*9+1)))/9*10,1))</f>
        <v>4.2</v>
      </c>
      <c r="S5" s="169">
        <f>Complexity!X9</f>
        <v>3.9</v>
      </c>
      <c r="T5" s="169">
        <f>Complexity!AQ9</f>
        <v>4</v>
      </c>
      <c r="U5" s="169">
        <f>Complexity!AR9</f>
        <v>4.5</v>
      </c>
      <c r="V5" s="165" t="str">
        <f>Lists!E3</f>
        <v>Asia</v>
      </c>
    </row>
    <row r="6" spans="1:22" ht="15.75" customHeight="1" x14ac:dyDescent="0.35">
      <c r="A6" s="171" t="str">
        <f>'Crisis Indicator Data'!A4</f>
        <v>Mixed migration flows in Algeria</v>
      </c>
      <c r="B6" s="171" t="str">
        <f>Lists!G4</f>
        <v>Mixed Migration</v>
      </c>
      <c r="C6" s="171" t="str">
        <f>'Crisis Indicator Data'!C4</f>
        <v>DZA002</v>
      </c>
      <c r="D6" s="171" t="str">
        <f>'Crisis Indicator Data'!D4</f>
        <v>Algeria</v>
      </c>
      <c r="E6" s="171" t="str">
        <f>'Crisis Indicator Data'!E4</f>
        <v>DZA</v>
      </c>
      <c r="F6" s="171" t="str">
        <f>'Crisis Indicator Data'!B4</f>
        <v>International displacement</v>
      </c>
      <c r="G6" s="168" t="str">
        <f t="shared" ref="G6:G69" si="2">IF(OR(O6="x",K6="x"),"x",ROUND((K6*$K$3+O6*$O$3+R6*$R$3),1))</f>
        <v>x</v>
      </c>
      <c r="H6" s="167" t="str">
        <f t="shared" ref="H6:H69" si="3">IF(G6="x","x",ROUNDUP(G6,0))</f>
        <v>x</v>
      </c>
      <c r="I6" s="167" t="str">
        <f t="shared" si="0"/>
        <v>x</v>
      </c>
      <c r="J6" s="247" t="str">
        <f>IF(G6="x","x",Reliability!F4)</f>
        <v>x</v>
      </c>
      <c r="K6" s="170" t="str">
        <f t="shared" si="1"/>
        <v>x</v>
      </c>
      <c r="L6" s="169">
        <f>'Impact of Crisis'!N10</f>
        <v>5</v>
      </c>
      <c r="M6" s="169" t="str">
        <f>'Impact of Crisis'!AB10</f>
        <v>x</v>
      </c>
      <c r="N6" s="169" t="e">
        <f>'Impact of Crisis'!AN10</f>
        <v>#N/A</v>
      </c>
      <c r="O6" s="170" t="str">
        <f>'Conditions of affected people'!R10</f>
        <v>x</v>
      </c>
      <c r="P6" s="169" t="str">
        <f>'Conditions of affected people'!K10</f>
        <v>x</v>
      </c>
      <c r="Q6" s="169" t="str">
        <f>'Conditions of affected people'!Q10</f>
        <v>x</v>
      </c>
      <c r="R6" s="169">
        <f t="shared" ref="R6:R69" si="4">IF(OR(U6="x",S6="x"),S6,ROUND((10-GEOMEAN(((10-S6)/10*9+1),((10-U6)/10*9+1)))/9*10,1))</f>
        <v>1.7</v>
      </c>
      <c r="S6" s="169">
        <f>Complexity!X10</f>
        <v>2.7</v>
      </c>
      <c r="T6" s="169">
        <f>Complexity!AQ10</f>
        <v>0</v>
      </c>
      <c r="U6" s="169">
        <f>Complexity!AR10</f>
        <v>0.5</v>
      </c>
      <c r="V6" s="165" t="str">
        <f>Lists!E4</f>
        <v>Africa</v>
      </c>
    </row>
    <row r="7" spans="1:22" ht="15.75" customHeight="1" x14ac:dyDescent="0.35">
      <c r="A7" s="171" t="str">
        <f>'Crisis Indicator Data'!A5</f>
        <v>Sahrawi refugees in Algeria</v>
      </c>
      <c r="B7" s="171" t="str">
        <f>Lists!G5</f>
        <v>Sahrawi refugees</v>
      </c>
      <c r="C7" s="171" t="str">
        <f>'Crisis Indicator Data'!C5</f>
        <v>DZA003</v>
      </c>
      <c r="D7" s="171" t="str">
        <f>'Crisis Indicator Data'!D5</f>
        <v>Algeria</v>
      </c>
      <c r="E7" s="171" t="str">
        <f>'Crisis Indicator Data'!E5</f>
        <v>DZA</v>
      </c>
      <c r="F7" s="171" t="str">
        <f>'Crisis Indicator Data'!B5</f>
        <v>International displacement</v>
      </c>
      <c r="G7" s="168">
        <f t="shared" si="2"/>
        <v>1.8</v>
      </c>
      <c r="H7" s="167">
        <f t="shared" si="3"/>
        <v>2</v>
      </c>
      <c r="I7" s="167" t="str">
        <f t="shared" si="0"/>
        <v>Low</v>
      </c>
      <c r="J7" s="247" t="str">
        <f>IF(G7="x","x",Reliability!F5)</f>
        <v>Low Reliability</v>
      </c>
      <c r="K7" s="170">
        <f t="shared" si="1"/>
        <v>1.1000000000000001</v>
      </c>
      <c r="L7" s="169">
        <f>'Impact of Crisis'!N11</f>
        <v>1.8</v>
      </c>
      <c r="M7" s="169">
        <f>'Impact of Crisis'!AB11</f>
        <v>0.8</v>
      </c>
      <c r="N7" s="169" t="e">
        <f>'Impact of Crisis'!AN11</f>
        <v>#N/A</v>
      </c>
      <c r="O7" s="170">
        <f>'Conditions of affected people'!R11</f>
        <v>2</v>
      </c>
      <c r="P7" s="169">
        <f>'Conditions of affected people'!K11</f>
        <v>1</v>
      </c>
      <c r="Q7" s="169">
        <f>'Conditions of affected people'!Q11</f>
        <v>3</v>
      </c>
      <c r="R7" s="169">
        <f t="shared" si="4"/>
        <v>1.9</v>
      </c>
      <c r="S7" s="169">
        <f>Complexity!X11</f>
        <v>2.7</v>
      </c>
      <c r="T7" s="169">
        <f>Complexity!AQ11</f>
        <v>1</v>
      </c>
      <c r="U7" s="169">
        <f>Complexity!AR11</f>
        <v>1</v>
      </c>
      <c r="V7" s="165" t="str">
        <f>Lists!E5</f>
        <v>Africa</v>
      </c>
    </row>
    <row r="8" spans="1:22" ht="15.75" customHeight="1" x14ac:dyDescent="0.35">
      <c r="A8" s="171" t="str">
        <f>'Crisis Indicator Data'!A6</f>
        <v>Western Mediterranean Route</v>
      </c>
      <c r="B8" s="171" t="str">
        <f>Lists!G6</f>
        <v>Western Mediterranean Route</v>
      </c>
      <c r="C8" s="171" t="str">
        <f>'Crisis Indicator Data'!C6</f>
        <v>REG008</v>
      </c>
      <c r="D8" s="171" t="str">
        <f>'Crisis Indicator Data'!D6</f>
        <v>Algeria, Morocco, Spain</v>
      </c>
      <c r="E8" s="171" t="str">
        <f>'Crisis Indicator Data'!E6</f>
        <v>DZA, MAR, ESP</v>
      </c>
      <c r="F8" s="171" t="str">
        <f>'Crisis Indicator Data'!B6</f>
        <v>Regional crisis</v>
      </c>
      <c r="G8" s="168" t="str">
        <f t="shared" si="2"/>
        <v>x</v>
      </c>
      <c r="H8" s="167" t="str">
        <f t="shared" si="3"/>
        <v>x</v>
      </c>
      <c r="I8" s="167" t="str">
        <f t="shared" si="0"/>
        <v>x</v>
      </c>
      <c r="J8" s="247" t="str">
        <f>IF(G8="x","x",Reliability!F6)</f>
        <v>x</v>
      </c>
      <c r="K8" s="170" t="str">
        <f t="shared" si="1"/>
        <v>x</v>
      </c>
      <c r="L8" s="169" t="str">
        <f>'Impact of Crisis'!N12</f>
        <v>x</v>
      </c>
      <c r="M8" s="169" t="str">
        <f>'Impact of Crisis'!AB12</f>
        <v>x</v>
      </c>
      <c r="N8" s="169" t="e">
        <f>'Impact of Crisis'!AN12</f>
        <v>#N/A</v>
      </c>
      <c r="O8" s="170" t="str">
        <f>'Conditions of affected people'!R12</f>
        <v>x</v>
      </c>
      <c r="P8" s="169" t="str">
        <f>'Conditions of affected people'!K12</f>
        <v>x</v>
      </c>
      <c r="Q8" s="169" t="str">
        <f>'Conditions of affected people'!Q12</f>
        <v>x</v>
      </c>
      <c r="R8" s="169">
        <f t="shared" si="4"/>
        <v>2.1</v>
      </c>
      <c r="S8" s="169">
        <f>Complexity!X12</f>
        <v>2.6</v>
      </c>
      <c r="T8" s="169">
        <f>Complexity!AQ12</f>
        <v>1</v>
      </c>
      <c r="U8" s="169">
        <f>Complexity!AR12</f>
        <v>1.5</v>
      </c>
      <c r="V8" s="165" t="str">
        <f>Lists!E6</f>
        <v>Europe</v>
      </c>
    </row>
    <row r="9" spans="1:22" ht="15.75" customHeight="1" x14ac:dyDescent="0.35">
      <c r="A9" s="171" t="str">
        <f>'Crisis Indicator Data'!A7</f>
        <v>Central Mediterranean Route</v>
      </c>
      <c r="B9" s="171" t="str">
        <f>Lists!G7</f>
        <v>Central Mediterranean Route</v>
      </c>
      <c r="C9" s="171" t="str">
        <f>'Crisis Indicator Data'!C7</f>
        <v>REG007</v>
      </c>
      <c r="D9" s="171" t="str">
        <f>'Crisis Indicator Data'!D7</f>
        <v>Algeria, Tunisia, Libya, Italy</v>
      </c>
      <c r="E9" s="171" t="str">
        <f>'Crisis Indicator Data'!E7</f>
        <v>DZA, TUN, LBY, ITA</v>
      </c>
      <c r="F9" s="171" t="str">
        <f>'Crisis Indicator Data'!B7</f>
        <v>Regional crisis</v>
      </c>
      <c r="G9" s="168" t="str">
        <f t="shared" si="2"/>
        <v>x</v>
      </c>
      <c r="H9" s="167" t="str">
        <f t="shared" si="3"/>
        <v>x</v>
      </c>
      <c r="I9" s="167" t="str">
        <f t="shared" si="0"/>
        <v>x</v>
      </c>
      <c r="J9" s="247" t="str">
        <f>IF(G9="x","x",Reliability!F7)</f>
        <v>x</v>
      </c>
      <c r="K9" s="170" t="str">
        <f t="shared" si="1"/>
        <v>x</v>
      </c>
      <c r="L9" s="169" t="str">
        <f>'Impact of Crisis'!N13</f>
        <v>x</v>
      </c>
      <c r="M9" s="169" t="str">
        <f>'Impact of Crisis'!AB13</f>
        <v>x</v>
      </c>
      <c r="N9" s="169" t="e">
        <f>'Impact of Crisis'!AN13</f>
        <v>#N/A</v>
      </c>
      <c r="O9" s="170" t="str">
        <f>'Conditions of affected people'!R13</f>
        <v>x</v>
      </c>
      <c r="P9" s="169" t="str">
        <f>'Conditions of affected people'!K13</f>
        <v>x</v>
      </c>
      <c r="Q9" s="169" t="str">
        <f>'Conditions of affected people'!Q13</f>
        <v>x</v>
      </c>
      <c r="R9" s="169">
        <f t="shared" si="4"/>
        <v>2.2999999999999998</v>
      </c>
      <c r="S9" s="169">
        <f>Complexity!X13</f>
        <v>2.6</v>
      </c>
      <c r="T9" s="169">
        <f>Complexity!AQ13</f>
        <v>2</v>
      </c>
      <c r="U9" s="169">
        <f>Complexity!AR13</f>
        <v>2</v>
      </c>
      <c r="V9" s="165" t="str">
        <f>Lists!E7</f>
        <v>Europe</v>
      </c>
    </row>
    <row r="10" spans="1:22" ht="15.75" customHeight="1" x14ac:dyDescent="0.35">
      <c r="A10" s="171" t="str">
        <f>'Crisis Indicator Data'!A8</f>
        <v xml:space="preserve">Hurricane Dorian in Bahamas </v>
      </c>
      <c r="B10" s="171" t="str">
        <f>Lists!G8</f>
        <v>Hurricane Dorian</v>
      </c>
      <c r="C10" s="171" t="str">
        <f>'Crisis Indicator Data'!C8</f>
        <v>BHS002</v>
      </c>
      <c r="D10" s="171" t="str">
        <f>'Crisis Indicator Data'!D8</f>
        <v>Bahamas</v>
      </c>
      <c r="E10" s="171" t="str">
        <f>'Crisis Indicator Data'!E8</f>
        <v>BHS</v>
      </c>
      <c r="F10" s="171" t="str">
        <f>'Crisis Indicator Data'!B8</f>
        <v>Tropical cyclone</v>
      </c>
      <c r="G10" s="168">
        <f t="shared" si="2"/>
        <v>1.8</v>
      </c>
      <c r="H10" s="167">
        <f t="shared" si="3"/>
        <v>2</v>
      </c>
      <c r="I10" s="167" t="str">
        <f t="shared" si="0"/>
        <v>Low</v>
      </c>
      <c r="J10" s="247" t="str">
        <f>IF(G10="x","x",Reliability!F8)</f>
        <v>Medium Reliability</v>
      </c>
      <c r="K10" s="170">
        <f t="shared" si="1"/>
        <v>2.1</v>
      </c>
      <c r="L10" s="169">
        <f>'Impact of Crisis'!N14</f>
        <v>2.2999999999999998</v>
      </c>
      <c r="M10" s="169">
        <f>'Impact of Crisis'!AB14</f>
        <v>2</v>
      </c>
      <c r="N10" s="169" t="e">
        <f>'Impact of Crisis'!AN14</f>
        <v>#N/A</v>
      </c>
      <c r="O10" s="170">
        <f>'Conditions of affected people'!R14</f>
        <v>1.5</v>
      </c>
      <c r="P10" s="169">
        <f>'Conditions of affected people'!K14</f>
        <v>1</v>
      </c>
      <c r="Q10" s="169">
        <f>'Conditions of affected people'!Q14</f>
        <v>2</v>
      </c>
      <c r="R10" s="169">
        <f t="shared" si="4"/>
        <v>2.1</v>
      </c>
      <c r="S10" s="169">
        <f>Complexity!X14</f>
        <v>1</v>
      </c>
      <c r="T10" s="169">
        <f>Complexity!AQ14</f>
        <v>2</v>
      </c>
      <c r="U10" s="169">
        <f>Complexity!AR14</f>
        <v>3</v>
      </c>
      <c r="V10" s="165" t="str">
        <f>Lists!E8</f>
        <v>Americas</v>
      </c>
    </row>
    <row r="11" spans="1:22" ht="15.75" customHeight="1" x14ac:dyDescent="0.35">
      <c r="A11" s="171" t="str">
        <f>'Crisis Indicator Data'!A9</f>
        <v>Rohingya refugee crisis</v>
      </c>
      <c r="B11" s="171" t="str">
        <f>Lists!G9</f>
        <v>Rohingya Refugees</v>
      </c>
      <c r="C11" s="171" t="str">
        <f>'Crisis Indicator Data'!C9</f>
        <v>BGD002</v>
      </c>
      <c r="D11" s="171" t="str">
        <f>'Crisis Indicator Data'!D9</f>
        <v>Bangladesh</v>
      </c>
      <c r="E11" s="171" t="str">
        <f>'Crisis Indicator Data'!E9</f>
        <v>BGD</v>
      </c>
      <c r="F11" s="171" t="str">
        <f>'Crisis Indicator Data'!B9</f>
        <v>International displacement</v>
      </c>
      <c r="G11" s="168">
        <f t="shared" si="2"/>
        <v>2.7</v>
      </c>
      <c r="H11" s="167">
        <f t="shared" si="3"/>
        <v>3</v>
      </c>
      <c r="I11" s="167" t="str">
        <f t="shared" si="0"/>
        <v>Medium</v>
      </c>
      <c r="J11" s="247" t="str">
        <f>IF(G11="x","x",Reliability!F9)</f>
        <v>Medium Reliability</v>
      </c>
      <c r="K11" s="170">
        <f t="shared" si="1"/>
        <v>2.1</v>
      </c>
      <c r="L11" s="169">
        <f>'Impact of Crisis'!N15</f>
        <v>1</v>
      </c>
      <c r="M11" s="169">
        <f>'Impact of Crisis'!AB15</f>
        <v>2.6</v>
      </c>
      <c r="N11" s="169" t="e">
        <f>'Impact of Crisis'!AN15</f>
        <v>#N/A</v>
      </c>
      <c r="O11" s="170">
        <f>'Conditions of affected people'!R15</f>
        <v>3</v>
      </c>
      <c r="P11" s="169">
        <f>'Conditions of affected people'!K15</f>
        <v>2</v>
      </c>
      <c r="Q11" s="169">
        <f>'Conditions of affected people'!Q15</f>
        <v>4</v>
      </c>
      <c r="R11" s="169">
        <f t="shared" si="4"/>
        <v>2.7</v>
      </c>
      <c r="S11" s="169">
        <f>Complexity!X15</f>
        <v>2.4</v>
      </c>
      <c r="T11" s="169">
        <f>Complexity!AQ15</f>
        <v>3</v>
      </c>
      <c r="U11" s="169">
        <f>Complexity!AR15</f>
        <v>3</v>
      </c>
      <c r="V11" s="165" t="str">
        <f>Lists!E9</f>
        <v>Asia</v>
      </c>
    </row>
    <row r="12" spans="1:22" ht="15.75" customHeight="1" x14ac:dyDescent="0.35">
      <c r="A12" s="171" t="str">
        <f>'Crisis Indicator Data'!A10</f>
        <v>Cyclone Bulbul in Bangladesh</v>
      </c>
      <c r="B12" s="171" t="str">
        <f>Lists!G10</f>
        <v>Cyclone Bulbul/Matmo</v>
      </c>
      <c r="C12" s="171" t="str">
        <f>'Crisis Indicator Data'!C10</f>
        <v>BGD005</v>
      </c>
      <c r="D12" s="171" t="str">
        <f>'Crisis Indicator Data'!D10</f>
        <v>Bangladesh</v>
      </c>
      <c r="E12" s="171" t="str">
        <f>'Crisis Indicator Data'!E10</f>
        <v>BGD</v>
      </c>
      <c r="F12" s="171" t="str">
        <f>'Crisis Indicator Data'!B10</f>
        <v>Tropical cyclone</v>
      </c>
      <c r="G12" s="168" t="str">
        <f t="shared" si="2"/>
        <v>x</v>
      </c>
      <c r="H12" s="167" t="str">
        <f t="shared" si="3"/>
        <v>x</v>
      </c>
      <c r="I12" s="167" t="str">
        <f t="shared" si="0"/>
        <v>x</v>
      </c>
      <c r="J12" s="247" t="str">
        <f>IF(G12="x","x",Reliability!F10)</f>
        <v>x</v>
      </c>
      <c r="K12" s="170">
        <f t="shared" si="1"/>
        <v>1.5</v>
      </c>
      <c r="L12" s="169">
        <f>'Impact of Crisis'!N16</f>
        <v>2.2999999999999998</v>
      </c>
      <c r="M12" s="169">
        <f>'Impact of Crisis'!AB16</f>
        <v>1.1666666666666667</v>
      </c>
      <c r="N12" s="169" t="e">
        <f>'Impact of Crisis'!AN16</f>
        <v>#N/A</v>
      </c>
      <c r="O12" s="170" t="str">
        <f>'Conditions of affected people'!R16</f>
        <v>x</v>
      </c>
      <c r="P12" s="169" t="str">
        <f>'Conditions of affected people'!K16</f>
        <v>x</v>
      </c>
      <c r="Q12" s="169" t="str">
        <f>'Conditions of affected people'!Q16</f>
        <v>x</v>
      </c>
      <c r="R12" s="169">
        <f t="shared" si="4"/>
        <v>1.5</v>
      </c>
      <c r="S12" s="169">
        <f>Complexity!X16</f>
        <v>2.4</v>
      </c>
      <c r="T12" s="169">
        <f>Complexity!AQ16</f>
        <v>0</v>
      </c>
      <c r="U12" s="169">
        <f>Complexity!AR16</f>
        <v>0.5</v>
      </c>
      <c r="V12" s="165" t="str">
        <f>Lists!E10</f>
        <v>Asia</v>
      </c>
    </row>
    <row r="13" spans="1:22" ht="15.75" customHeight="1" x14ac:dyDescent="0.35">
      <c r="A13" s="171" t="str">
        <f>'Crisis Indicator Data'!A11</f>
        <v>Rohingya Regional Crisis</v>
      </c>
      <c r="B13" s="171" t="str">
        <f>Lists!G11</f>
        <v>Rohingya Regional Crisis</v>
      </c>
      <c r="C13" s="171" t="str">
        <f>'Crisis Indicator Data'!C11</f>
        <v>REG011</v>
      </c>
      <c r="D13" s="171" t="str">
        <f>'Crisis Indicator Data'!D11</f>
        <v>Bangladesh, Myanmar</v>
      </c>
      <c r="E13" s="171" t="str">
        <f>'Crisis Indicator Data'!E11</f>
        <v>BGD, MMR</v>
      </c>
      <c r="F13" s="171" t="str">
        <f>'Crisis Indicator Data'!B11</f>
        <v>Regional crisis</v>
      </c>
      <c r="G13" s="168">
        <f t="shared" si="2"/>
        <v>3.4</v>
      </c>
      <c r="H13" s="167">
        <f t="shared" si="3"/>
        <v>4</v>
      </c>
      <c r="I13" s="167" t="str">
        <f t="shared" si="0"/>
        <v>High</v>
      </c>
      <c r="J13" s="247" t="str">
        <f>IF(G13="x","x",Reliability!F11)</f>
        <v>Medium Reliability</v>
      </c>
      <c r="K13" s="170">
        <f t="shared" si="1"/>
        <v>2.9</v>
      </c>
      <c r="L13" s="169">
        <f>'Impact of Crisis'!N17</f>
        <v>2.2999999999999998</v>
      </c>
      <c r="M13" s="169">
        <f>'Impact of Crisis'!AB17</f>
        <v>3.1666666666666665</v>
      </c>
      <c r="N13" s="169" t="e">
        <f>'Impact of Crisis'!AN17</f>
        <v>#N/A</v>
      </c>
      <c r="O13" s="170">
        <f>'Conditions of affected people'!R17</f>
        <v>3.5</v>
      </c>
      <c r="P13" s="169">
        <f>'Conditions of affected people'!K17</f>
        <v>3</v>
      </c>
      <c r="Q13" s="169">
        <f>'Conditions of affected people'!Q17</f>
        <v>4</v>
      </c>
      <c r="R13" s="169">
        <f t="shared" si="4"/>
        <v>3.5</v>
      </c>
      <c r="S13" s="169">
        <f>Complexity!X17</f>
        <v>3</v>
      </c>
      <c r="T13" s="169">
        <f>Complexity!AQ17</f>
        <v>4</v>
      </c>
      <c r="U13" s="169">
        <f>Complexity!AR17</f>
        <v>4</v>
      </c>
      <c r="V13" s="165" t="str">
        <f>Lists!E11</f>
        <v>Asia</v>
      </c>
    </row>
    <row r="14" spans="1:22" ht="15.75" customHeight="1" x14ac:dyDescent="0.35">
      <c r="A14" s="171" t="str">
        <f>'Crisis Indicator Data'!A12</f>
        <v>Venezuela displacement in Brazil</v>
      </c>
      <c r="B14" s="171" t="str">
        <f>Lists!G12</f>
        <v>Venezuelan refugees</v>
      </c>
      <c r="C14" s="171" t="str">
        <f>'Crisis Indicator Data'!C12</f>
        <v>BRA002</v>
      </c>
      <c r="D14" s="171" t="str">
        <f>'Crisis Indicator Data'!D12</f>
        <v>Brazil</v>
      </c>
      <c r="E14" s="171" t="str">
        <f>'Crisis Indicator Data'!E12</f>
        <v>BRA</v>
      </c>
      <c r="F14" s="171" t="str">
        <f>'Crisis Indicator Data'!B12</f>
        <v>International displacement</v>
      </c>
      <c r="G14" s="168">
        <f t="shared" si="2"/>
        <v>1.8</v>
      </c>
      <c r="H14" s="167">
        <f t="shared" si="3"/>
        <v>2</v>
      </c>
      <c r="I14" s="167" t="str">
        <f t="shared" si="0"/>
        <v>Low</v>
      </c>
      <c r="J14" s="247" t="str">
        <f>IF(G14="x","x",Reliability!F12)</f>
        <v>Medium Reliability</v>
      </c>
      <c r="K14" s="170">
        <f t="shared" si="1"/>
        <v>1.6</v>
      </c>
      <c r="L14" s="169">
        <f>'Impact of Crisis'!N18</f>
        <v>1.8</v>
      </c>
      <c r="M14" s="169">
        <f>'Impact of Crisis'!AB18</f>
        <v>1.5</v>
      </c>
      <c r="N14" s="169" t="e">
        <f>'Impact of Crisis'!AN18</f>
        <v>#N/A</v>
      </c>
      <c r="O14" s="170">
        <f>'Conditions of affected people'!R18</f>
        <v>2</v>
      </c>
      <c r="P14" s="169">
        <f>'Conditions of affected people'!K18</f>
        <v>1</v>
      </c>
      <c r="Q14" s="169">
        <f>'Conditions of affected people'!Q18</f>
        <v>3</v>
      </c>
      <c r="R14" s="169">
        <f t="shared" si="4"/>
        <v>1.5</v>
      </c>
      <c r="S14" s="169">
        <f>Complexity!X18</f>
        <v>2</v>
      </c>
      <c r="T14" s="169">
        <f>Complexity!AQ18</f>
        <v>0</v>
      </c>
      <c r="U14" s="169">
        <f>Complexity!AR18</f>
        <v>1</v>
      </c>
      <c r="V14" s="165" t="str">
        <f>Lists!E12</f>
        <v>Americas</v>
      </c>
    </row>
    <row r="15" spans="1:22" ht="15.75" customHeight="1" x14ac:dyDescent="0.35">
      <c r="A15" s="171" t="str">
        <f>'Crisis Indicator Data'!A13</f>
        <v>Conflict in Burkina Faso</v>
      </c>
      <c r="B15" s="171" t="str">
        <f>Lists!G13</f>
        <v>Conflict</v>
      </c>
      <c r="C15" s="171" t="str">
        <f>'Crisis Indicator Data'!C13</f>
        <v>BFA002</v>
      </c>
      <c r="D15" s="171" t="str">
        <f>'Crisis Indicator Data'!D13</f>
        <v>Burkina Faso</v>
      </c>
      <c r="E15" s="171" t="str">
        <f>'Crisis Indicator Data'!E13</f>
        <v>BFA</v>
      </c>
      <c r="F15" s="171" t="str">
        <f>'Crisis Indicator Data'!B13</f>
        <v>Conflict</v>
      </c>
      <c r="G15" s="168">
        <f t="shared" si="2"/>
        <v>2.8</v>
      </c>
      <c r="H15" s="167">
        <f t="shared" si="3"/>
        <v>3</v>
      </c>
      <c r="I15" s="167" t="str">
        <f t="shared" si="0"/>
        <v>Medium</v>
      </c>
      <c r="J15" s="247" t="str">
        <f>IF(G15="x","x",Reliability!F13)</f>
        <v>Medium Reliability</v>
      </c>
      <c r="K15" s="170">
        <f t="shared" si="1"/>
        <v>3.3</v>
      </c>
      <c r="L15" s="169">
        <f>'Impact of Crisis'!N19</f>
        <v>3.5</v>
      </c>
      <c r="M15" s="169">
        <f>'Impact of Crisis'!AB19</f>
        <v>3.1666666666666665</v>
      </c>
      <c r="N15" s="169" t="e">
        <f>'Impact of Crisis'!AN19</f>
        <v>#N/A</v>
      </c>
      <c r="O15" s="170">
        <f>'Conditions of affected people'!R19</f>
        <v>2.5</v>
      </c>
      <c r="P15" s="169">
        <f>'Conditions of affected people'!K19</f>
        <v>2</v>
      </c>
      <c r="Q15" s="169">
        <f>'Conditions of affected people'!Q19</f>
        <v>3</v>
      </c>
      <c r="R15" s="169">
        <f t="shared" si="4"/>
        <v>2.8</v>
      </c>
      <c r="S15" s="169">
        <f>Complexity!X19</f>
        <v>2.6</v>
      </c>
      <c r="T15" s="169">
        <f>Complexity!AQ19</f>
        <v>2</v>
      </c>
      <c r="U15" s="169">
        <f>Complexity!AR19</f>
        <v>3</v>
      </c>
      <c r="V15" s="165" t="str">
        <f>Lists!E13</f>
        <v>Africa</v>
      </c>
    </row>
    <row r="16" spans="1:22" ht="15.75" customHeight="1" x14ac:dyDescent="0.35">
      <c r="A16" s="171" t="str">
        <f>'Crisis Indicator Data'!A14</f>
        <v>Complex in Burundi</v>
      </c>
      <c r="B16" s="171" t="str">
        <f>Lists!G14</f>
        <v xml:space="preserve">Complex crisis </v>
      </c>
      <c r="C16" s="171" t="str">
        <f>'Crisis Indicator Data'!C14</f>
        <v>BDI001</v>
      </c>
      <c r="D16" s="171" t="str">
        <f>'Crisis Indicator Data'!D14</f>
        <v>Burundi</v>
      </c>
      <c r="E16" s="171" t="str">
        <f>'Crisis Indicator Data'!E14</f>
        <v>BDI</v>
      </c>
      <c r="F16" s="171" t="str">
        <f>'Crisis Indicator Data'!B14</f>
        <v>Complex crisis</v>
      </c>
      <c r="G16" s="168">
        <f t="shared" si="2"/>
        <v>3.5</v>
      </c>
      <c r="H16" s="167">
        <f t="shared" si="3"/>
        <v>4</v>
      </c>
      <c r="I16" s="167" t="str">
        <f t="shared" si="0"/>
        <v>High</v>
      </c>
      <c r="J16" s="247" t="str">
        <f>IF(G16="x","x",Reliability!F14)</f>
        <v>Medium Reliability</v>
      </c>
      <c r="K16" s="170">
        <f t="shared" si="1"/>
        <v>3.6</v>
      </c>
      <c r="L16" s="169">
        <f>'Impact of Crisis'!N20</f>
        <v>3.8</v>
      </c>
      <c r="M16" s="169">
        <f>'Impact of Crisis'!AB20</f>
        <v>3.5</v>
      </c>
      <c r="N16" s="169" t="e">
        <f>'Impact of Crisis'!AN20</f>
        <v>#N/A</v>
      </c>
      <c r="O16" s="170">
        <f>'Conditions of affected people'!R20</f>
        <v>3.5</v>
      </c>
      <c r="P16" s="169">
        <f>'Conditions of affected people'!K20</f>
        <v>3</v>
      </c>
      <c r="Q16" s="169">
        <f>'Conditions of affected people'!Q20</f>
        <v>4</v>
      </c>
      <c r="R16" s="169">
        <f t="shared" si="4"/>
        <v>3.5</v>
      </c>
      <c r="S16" s="169">
        <f>Complexity!X20</f>
        <v>2.9</v>
      </c>
      <c r="T16" s="169">
        <f>Complexity!AQ20</f>
        <v>3</v>
      </c>
      <c r="U16" s="169">
        <f>Complexity!AR20</f>
        <v>4</v>
      </c>
      <c r="V16" s="165" t="str">
        <f>Lists!E14</f>
        <v>Africa</v>
      </c>
    </row>
    <row r="17" spans="1:22" ht="15.75" customHeight="1" x14ac:dyDescent="0.35">
      <c r="A17" s="171" t="str">
        <f>'Crisis Indicator Data'!A15</f>
        <v>Multiple crises in Cameroon</v>
      </c>
      <c r="B17" s="171" t="str">
        <f>Lists!G15</f>
        <v>Country level</v>
      </c>
      <c r="C17" s="171" t="str">
        <f>'Crisis Indicator Data'!C15</f>
        <v>CMR001</v>
      </c>
      <c r="D17" s="171" t="str">
        <f>'Crisis Indicator Data'!D15</f>
        <v>Cameroon</v>
      </c>
      <c r="E17" s="171" t="str">
        <f>'Crisis Indicator Data'!E15</f>
        <v>CMR</v>
      </c>
      <c r="F17" s="171" t="str">
        <f>'Crisis Indicator Data'!B15</f>
        <v>Multiple crises country</v>
      </c>
      <c r="G17" s="168">
        <f t="shared" si="2"/>
        <v>3.8</v>
      </c>
      <c r="H17" s="167">
        <f t="shared" si="3"/>
        <v>4</v>
      </c>
      <c r="I17" s="167" t="str">
        <f t="shared" si="0"/>
        <v>High</v>
      </c>
      <c r="J17" s="247" t="str">
        <f>IF(G17="x","x",Reliability!F15)</f>
        <v>Medium Reliability</v>
      </c>
      <c r="K17" s="170">
        <f t="shared" si="1"/>
        <v>3.2</v>
      </c>
      <c r="L17" s="169">
        <f>'Impact of Crisis'!N21</f>
        <v>3.8</v>
      </c>
      <c r="M17" s="169">
        <f>'Impact of Crisis'!AB21</f>
        <v>3</v>
      </c>
      <c r="N17" s="169" t="e">
        <f>'Impact of Crisis'!AN21</f>
        <v>#N/A</v>
      </c>
      <c r="O17" s="170">
        <f>'Conditions of affected people'!R21</f>
        <v>4</v>
      </c>
      <c r="P17" s="169">
        <f>'Conditions of affected people'!K21</f>
        <v>4</v>
      </c>
      <c r="Q17" s="169">
        <f>'Conditions of affected people'!Q21</f>
        <v>4</v>
      </c>
      <c r="R17" s="169">
        <f t="shared" si="4"/>
        <v>4</v>
      </c>
      <c r="S17" s="169">
        <f>Complexity!X21</f>
        <v>3.5</v>
      </c>
      <c r="T17" s="169">
        <f>Complexity!AQ21</f>
        <v>4</v>
      </c>
      <c r="U17" s="169">
        <f>Complexity!AR21</f>
        <v>4.5</v>
      </c>
      <c r="V17" s="165" t="str">
        <f>Lists!E15</f>
        <v>Africa</v>
      </c>
    </row>
    <row r="18" spans="1:22" ht="15.75" customHeight="1" x14ac:dyDescent="0.35">
      <c r="A18" s="171" t="str">
        <f>'Crisis Indicator Data'!A16</f>
        <v>Boko Haram in Cameroon</v>
      </c>
      <c r="B18" s="171" t="str">
        <f>Lists!G16</f>
        <v>Boko Haram</v>
      </c>
      <c r="C18" s="171" t="str">
        <f>'Crisis Indicator Data'!C16</f>
        <v>CMR002</v>
      </c>
      <c r="D18" s="171" t="str">
        <f>'Crisis Indicator Data'!D16</f>
        <v>Cameroon</v>
      </c>
      <c r="E18" s="171" t="str">
        <f>'Crisis Indicator Data'!E16</f>
        <v>CMR</v>
      </c>
      <c r="F18" s="171" t="str">
        <f>'Crisis Indicator Data'!B16</f>
        <v>Conflict</v>
      </c>
      <c r="G18" s="168">
        <f t="shared" si="2"/>
        <v>3.3</v>
      </c>
      <c r="H18" s="167">
        <f t="shared" si="3"/>
        <v>4</v>
      </c>
      <c r="I18" s="167" t="str">
        <f t="shared" si="0"/>
        <v>High</v>
      </c>
      <c r="J18" s="247" t="str">
        <f>IF(G18="x","x",Reliability!F16)</f>
        <v>Medium Reliability</v>
      </c>
      <c r="K18" s="170">
        <f t="shared" si="1"/>
        <v>2.5</v>
      </c>
      <c r="L18" s="169">
        <f>'Impact of Crisis'!N22</f>
        <v>2</v>
      </c>
      <c r="M18" s="169">
        <f>'Impact of Crisis'!AB22</f>
        <v>2.6666666666666665</v>
      </c>
      <c r="N18" s="169" t="e">
        <f>'Impact of Crisis'!AN22</f>
        <v>#N/A</v>
      </c>
      <c r="O18" s="170">
        <f>'Conditions of affected people'!R22</f>
        <v>3.5</v>
      </c>
      <c r="P18" s="169">
        <f>'Conditions of affected people'!K22</f>
        <v>3</v>
      </c>
      <c r="Q18" s="169">
        <f>'Conditions of affected people'!Q22</f>
        <v>4</v>
      </c>
      <c r="R18" s="169">
        <f t="shared" si="4"/>
        <v>3.5</v>
      </c>
      <c r="S18" s="169">
        <f>Complexity!X22</f>
        <v>3.5</v>
      </c>
      <c r="T18" s="169">
        <f>Complexity!AQ22</f>
        <v>2</v>
      </c>
      <c r="U18" s="169">
        <f>Complexity!AR22</f>
        <v>3.5</v>
      </c>
      <c r="V18" s="165" t="str">
        <f>Lists!E16</f>
        <v>Africa</v>
      </c>
    </row>
    <row r="19" spans="1:22" ht="15.75" customHeight="1" x14ac:dyDescent="0.35">
      <c r="A19" s="171" t="str">
        <f>'Crisis Indicator Data'!A17</f>
        <v>Anglophone Crisis in Cameroon</v>
      </c>
      <c r="B19" s="171" t="str">
        <f>Lists!G17</f>
        <v>Anglophone crisis</v>
      </c>
      <c r="C19" s="171" t="str">
        <f>'Crisis Indicator Data'!C17</f>
        <v>CMR003</v>
      </c>
      <c r="D19" s="171" t="str">
        <f>'Crisis Indicator Data'!D17</f>
        <v>Cameroon</v>
      </c>
      <c r="E19" s="171" t="str">
        <f>'Crisis Indicator Data'!E17</f>
        <v>CMR</v>
      </c>
      <c r="F19" s="171" t="str">
        <f>'Crisis Indicator Data'!B17</f>
        <v>Conflict</v>
      </c>
      <c r="G19" s="168">
        <f t="shared" si="2"/>
        <v>3.4</v>
      </c>
      <c r="H19" s="167">
        <f t="shared" si="3"/>
        <v>4</v>
      </c>
      <c r="I19" s="167" t="str">
        <f t="shared" si="0"/>
        <v>High</v>
      </c>
      <c r="J19" s="247" t="str">
        <f>IF(G19="x","x",Reliability!F17)</f>
        <v>Medium Reliability</v>
      </c>
      <c r="K19" s="170">
        <f t="shared" si="1"/>
        <v>2.9</v>
      </c>
      <c r="L19" s="169">
        <f>'Impact of Crisis'!N23</f>
        <v>2.8</v>
      </c>
      <c r="M19" s="169">
        <f>'Impact of Crisis'!AB23</f>
        <v>3</v>
      </c>
      <c r="N19" s="169" t="e">
        <f>'Impact of Crisis'!AN23</f>
        <v>#N/A</v>
      </c>
      <c r="O19" s="170">
        <f>'Conditions of affected people'!R23</f>
        <v>3.5</v>
      </c>
      <c r="P19" s="169">
        <f>'Conditions of affected people'!K23</f>
        <v>3</v>
      </c>
      <c r="Q19" s="169">
        <f>'Conditions of affected people'!Q23</f>
        <v>4</v>
      </c>
      <c r="R19" s="169">
        <f t="shared" si="4"/>
        <v>3.5</v>
      </c>
      <c r="S19" s="169">
        <f>Complexity!X23</f>
        <v>3.5</v>
      </c>
      <c r="T19" s="169">
        <f>Complexity!AQ23</f>
        <v>3</v>
      </c>
      <c r="U19" s="169">
        <f>Complexity!AR23</f>
        <v>3.5</v>
      </c>
      <c r="V19" s="165" t="str">
        <f>Lists!E17</f>
        <v>Africa</v>
      </c>
    </row>
    <row r="20" spans="1:22" ht="15.75" customHeight="1" x14ac:dyDescent="0.35">
      <c r="A20" s="171" t="str">
        <f>'Crisis Indicator Data'!A18</f>
        <v>CAR refugees in Cameroon</v>
      </c>
      <c r="B20" s="171" t="str">
        <f>Lists!G18</f>
        <v>CAR refugees</v>
      </c>
      <c r="C20" s="171" t="str">
        <f>'Crisis Indicator Data'!C18</f>
        <v>CMR004</v>
      </c>
      <c r="D20" s="171" t="str">
        <f>'Crisis Indicator Data'!D18</f>
        <v>Cameroon</v>
      </c>
      <c r="E20" s="171" t="str">
        <f>'Crisis Indicator Data'!E18</f>
        <v>CMR</v>
      </c>
      <c r="F20" s="171" t="str">
        <f>'Crisis Indicator Data'!B18</f>
        <v>International displacement</v>
      </c>
      <c r="G20" s="168">
        <f t="shared" si="2"/>
        <v>2.2000000000000002</v>
      </c>
      <c r="H20" s="167">
        <f t="shared" si="3"/>
        <v>3</v>
      </c>
      <c r="I20" s="167" t="str">
        <f t="shared" si="0"/>
        <v>Medium</v>
      </c>
      <c r="J20" s="247" t="str">
        <f>IF(G20="x","x",Reliability!F18)</f>
        <v>Medium Reliability</v>
      </c>
      <c r="K20" s="170">
        <f t="shared" si="1"/>
        <v>1.6</v>
      </c>
      <c r="L20" s="169">
        <f>'Impact of Crisis'!N24</f>
        <v>2.8</v>
      </c>
      <c r="M20" s="169">
        <f>'Impact of Crisis'!AB24</f>
        <v>1.1000000000000001</v>
      </c>
      <c r="N20" s="169" t="e">
        <f>'Impact of Crisis'!AN24</f>
        <v>#N/A</v>
      </c>
      <c r="O20" s="170">
        <f>'Conditions of affected people'!R24</f>
        <v>2</v>
      </c>
      <c r="P20" s="169">
        <f>'Conditions of affected people'!K24</f>
        <v>1</v>
      </c>
      <c r="Q20" s="169">
        <f>'Conditions of affected people'!Q24</f>
        <v>3</v>
      </c>
      <c r="R20" s="169">
        <f t="shared" si="4"/>
        <v>2.8</v>
      </c>
      <c r="S20" s="169">
        <f>Complexity!X24</f>
        <v>3.5</v>
      </c>
      <c r="T20" s="169">
        <f>Complexity!AQ24</f>
        <v>1</v>
      </c>
      <c r="U20" s="169">
        <f>Complexity!AR24</f>
        <v>2</v>
      </c>
      <c r="V20" s="165" t="str">
        <f>Lists!E18</f>
        <v>Africa</v>
      </c>
    </row>
    <row r="21" spans="1:22" ht="15.75" customHeight="1" x14ac:dyDescent="0.35">
      <c r="A21" s="171" t="str">
        <f>'Crisis Indicator Data'!A19</f>
        <v>Complex crisis in CAR</v>
      </c>
      <c r="B21" s="171" t="str">
        <f>Lists!G19</f>
        <v>Complex crisis</v>
      </c>
      <c r="C21" s="171" t="str">
        <f>'Crisis Indicator Data'!C19</f>
        <v>CAF001</v>
      </c>
      <c r="D21" s="171" t="str">
        <f>'Crisis Indicator Data'!D19</f>
        <v>CAR</v>
      </c>
      <c r="E21" s="171" t="str">
        <f>'Crisis Indicator Data'!E19</f>
        <v>CAF</v>
      </c>
      <c r="F21" s="171" t="str">
        <f>'Crisis Indicator Data'!B19</f>
        <v>Complex crisis</v>
      </c>
      <c r="G21" s="168">
        <f t="shared" si="2"/>
        <v>3.6</v>
      </c>
      <c r="H21" s="167">
        <f t="shared" si="3"/>
        <v>4</v>
      </c>
      <c r="I21" s="167" t="str">
        <f t="shared" si="0"/>
        <v>High</v>
      </c>
      <c r="J21" s="247" t="str">
        <f>IF(G21="x","x",Reliability!F19)</f>
        <v>Medium Reliability</v>
      </c>
      <c r="K21" s="170">
        <f t="shared" si="1"/>
        <v>3.8</v>
      </c>
      <c r="L21" s="169">
        <f>'Impact of Crisis'!N25</f>
        <v>4</v>
      </c>
      <c r="M21" s="169">
        <f>'Impact of Crisis'!AB25</f>
        <v>3.6666666666666665</v>
      </c>
      <c r="N21" s="169" t="e">
        <f>'Impact of Crisis'!AN25</f>
        <v>#N/A</v>
      </c>
      <c r="O21" s="170">
        <f>'Conditions of affected people'!R25</f>
        <v>3.5</v>
      </c>
      <c r="P21" s="169">
        <f>'Conditions of affected people'!K25</f>
        <v>3</v>
      </c>
      <c r="Q21" s="169">
        <f>'Conditions of affected people'!Q25</f>
        <v>4</v>
      </c>
      <c r="R21" s="169">
        <f t="shared" si="4"/>
        <v>3.5</v>
      </c>
      <c r="S21" s="169">
        <f>Complexity!X25</f>
        <v>3.5</v>
      </c>
      <c r="T21" s="169">
        <f>Complexity!AQ25</f>
        <v>3</v>
      </c>
      <c r="U21" s="169">
        <f>Complexity!AR25</f>
        <v>3.5</v>
      </c>
      <c r="V21" s="165" t="str">
        <f>Lists!E19</f>
        <v>Africa</v>
      </c>
    </row>
    <row r="22" spans="1:22" ht="15.75" customHeight="1" x14ac:dyDescent="0.35">
      <c r="A22" s="171" t="str">
        <f>'Crisis Indicator Data'!A20</f>
        <v>Complex crisis in Chad</v>
      </c>
      <c r="B22" s="171" t="str">
        <f>Lists!G20</f>
        <v>Complex crisis</v>
      </c>
      <c r="C22" s="171" t="str">
        <f>'Crisis Indicator Data'!C20</f>
        <v>TCD001</v>
      </c>
      <c r="D22" s="171" t="str">
        <f>'Crisis Indicator Data'!D20</f>
        <v>Chad</v>
      </c>
      <c r="E22" s="171" t="str">
        <f>'Crisis Indicator Data'!E20</f>
        <v>TCD</v>
      </c>
      <c r="F22" s="171" t="str">
        <f>'Crisis Indicator Data'!B20</f>
        <v>Multiple crises country</v>
      </c>
      <c r="G22" s="168">
        <f t="shared" si="2"/>
        <v>3.9</v>
      </c>
      <c r="H22" s="167">
        <f t="shared" si="3"/>
        <v>4</v>
      </c>
      <c r="I22" s="167" t="str">
        <f t="shared" si="0"/>
        <v>High</v>
      </c>
      <c r="J22" s="247" t="str">
        <f>IF(G22="x","x",Reliability!F20)</f>
        <v>Medium Reliability</v>
      </c>
      <c r="K22" s="170">
        <f t="shared" si="1"/>
        <v>3.5</v>
      </c>
      <c r="L22" s="169">
        <f>'Impact of Crisis'!N26</f>
        <v>4.8</v>
      </c>
      <c r="M22" s="169">
        <f>'Impact of Crisis'!AB26</f>
        <v>3</v>
      </c>
      <c r="N22" s="169" t="e">
        <f>'Impact of Crisis'!AN26</f>
        <v>#N/A</v>
      </c>
      <c r="O22" s="170">
        <f>'Conditions of affected people'!R26</f>
        <v>4</v>
      </c>
      <c r="P22" s="169">
        <f>'Conditions of affected people'!K26</f>
        <v>4</v>
      </c>
      <c r="Q22" s="169">
        <f>'Conditions of affected people'!Q26</f>
        <v>4</v>
      </c>
      <c r="R22" s="169">
        <f t="shared" si="4"/>
        <v>3.9</v>
      </c>
      <c r="S22" s="169">
        <f>Complexity!X26</f>
        <v>3.7</v>
      </c>
      <c r="T22" s="169">
        <f>Complexity!AQ26</f>
        <v>3</v>
      </c>
      <c r="U22" s="169">
        <f>Complexity!AR26</f>
        <v>4</v>
      </c>
      <c r="V22" s="165" t="str">
        <f>Lists!E20</f>
        <v>Africa</v>
      </c>
    </row>
    <row r="23" spans="1:22" ht="15.75" customHeight="1" x14ac:dyDescent="0.35">
      <c r="A23" s="171" t="str">
        <f>'Crisis Indicator Data'!A21</f>
        <v>Boko Haram in Chad</v>
      </c>
      <c r="B23" s="171" t="str">
        <f>Lists!G21</f>
        <v xml:space="preserve">Boko Haram </v>
      </c>
      <c r="C23" s="171" t="str">
        <f>'Crisis Indicator Data'!C21</f>
        <v>TCD003</v>
      </c>
      <c r="D23" s="171" t="str">
        <f>'Crisis Indicator Data'!D21</f>
        <v>Chad</v>
      </c>
      <c r="E23" s="171" t="str">
        <f>'Crisis Indicator Data'!E21</f>
        <v>TCD</v>
      </c>
      <c r="F23" s="171" t="str">
        <f>'Crisis Indicator Data'!B21</f>
        <v>Conflict</v>
      </c>
      <c r="G23" s="168">
        <f t="shared" si="2"/>
        <v>3</v>
      </c>
      <c r="H23" s="167">
        <f t="shared" si="3"/>
        <v>3</v>
      </c>
      <c r="I23" s="167" t="str">
        <f t="shared" si="0"/>
        <v>Medium</v>
      </c>
      <c r="J23" s="247" t="str">
        <f>IF(G23="x","x",Reliability!F21)</f>
        <v>Medium Reliability</v>
      </c>
      <c r="K23" s="170">
        <f t="shared" si="1"/>
        <v>1.7</v>
      </c>
      <c r="L23" s="169">
        <f>'Impact of Crisis'!N27</f>
        <v>1</v>
      </c>
      <c r="M23" s="169">
        <f>'Impact of Crisis'!AB27</f>
        <v>2</v>
      </c>
      <c r="N23" s="169" t="e">
        <f>'Impact of Crisis'!AN27</f>
        <v>#N/A</v>
      </c>
      <c r="O23" s="170">
        <f>'Conditions of affected people'!R27</f>
        <v>3</v>
      </c>
      <c r="P23" s="169">
        <f>'Conditions of affected people'!K27</f>
        <v>2</v>
      </c>
      <c r="Q23" s="169">
        <f>'Conditions of affected people'!Q27</f>
        <v>4</v>
      </c>
      <c r="R23" s="169">
        <f t="shared" si="4"/>
        <v>3.9</v>
      </c>
      <c r="S23" s="169">
        <f>Complexity!X27</f>
        <v>3.7</v>
      </c>
      <c r="T23" s="169">
        <f>Complexity!AQ27</f>
        <v>3</v>
      </c>
      <c r="U23" s="169">
        <f>Complexity!AR27</f>
        <v>4</v>
      </c>
      <c r="V23" s="165" t="str">
        <f>Lists!E21</f>
        <v>Africa</v>
      </c>
    </row>
    <row r="24" spans="1:22" ht="15.75" customHeight="1" x14ac:dyDescent="0.35">
      <c r="A24" s="171" t="str">
        <f>'Crisis Indicator Data'!A22</f>
        <v>CAR refugees in Chad</v>
      </c>
      <c r="B24" s="171" t="str">
        <f>Lists!G22</f>
        <v>CAR refugees</v>
      </c>
      <c r="C24" s="171" t="str">
        <f>'Crisis Indicator Data'!C22</f>
        <v>TCD004</v>
      </c>
      <c r="D24" s="171" t="str">
        <f>'Crisis Indicator Data'!D22</f>
        <v>Chad</v>
      </c>
      <c r="E24" s="171" t="str">
        <f>'Crisis Indicator Data'!E22</f>
        <v>TCD</v>
      </c>
      <c r="F24" s="171" t="str">
        <f>'Crisis Indicator Data'!B22</f>
        <v>International displacement</v>
      </c>
      <c r="G24" s="168">
        <f t="shared" si="2"/>
        <v>2.9</v>
      </c>
      <c r="H24" s="167">
        <f t="shared" si="3"/>
        <v>3</v>
      </c>
      <c r="I24" s="167" t="str">
        <f t="shared" si="0"/>
        <v>Medium</v>
      </c>
      <c r="J24" s="247" t="str">
        <f>IF(G24="x","x",Reliability!F22)</f>
        <v>Medium Reliability</v>
      </c>
      <c r="K24" s="170">
        <f t="shared" si="1"/>
        <v>2.2000000000000002</v>
      </c>
      <c r="L24" s="169">
        <f>'Impact of Crisis'!N28</f>
        <v>2.5</v>
      </c>
      <c r="M24" s="169">
        <f>'Impact of Crisis'!AB28</f>
        <v>2</v>
      </c>
      <c r="N24" s="169" t="e">
        <f>'Impact of Crisis'!AN28</f>
        <v>#N/A</v>
      </c>
      <c r="O24" s="170">
        <f>'Conditions of affected people'!R28</f>
        <v>3</v>
      </c>
      <c r="P24" s="169">
        <f>'Conditions of affected people'!K28</f>
        <v>3</v>
      </c>
      <c r="Q24" s="169">
        <f>'Conditions of affected people'!Q28</f>
        <v>3</v>
      </c>
      <c r="R24" s="169">
        <f t="shared" si="4"/>
        <v>3.1</v>
      </c>
      <c r="S24" s="169">
        <f>Complexity!X28</f>
        <v>3.7</v>
      </c>
      <c r="T24" s="169">
        <f>Complexity!AQ28</f>
        <v>2</v>
      </c>
      <c r="U24" s="169">
        <f>Complexity!AR28</f>
        <v>2.5</v>
      </c>
      <c r="V24" s="165" t="str">
        <f>Lists!E22</f>
        <v>Africa</v>
      </c>
    </row>
    <row r="25" spans="1:22" ht="15.75" customHeight="1" x14ac:dyDescent="0.35">
      <c r="A25" s="171" t="str">
        <f>'Crisis Indicator Data'!A23</f>
        <v>Darfur refugees in Chad</v>
      </c>
      <c r="B25" s="171" t="str">
        <f>Lists!G23</f>
        <v>Darfur refugees</v>
      </c>
      <c r="C25" s="171" t="str">
        <f>'Crisis Indicator Data'!C23</f>
        <v>TCD005</v>
      </c>
      <c r="D25" s="171" t="str">
        <f>'Crisis Indicator Data'!D23</f>
        <v>Chad</v>
      </c>
      <c r="E25" s="171" t="str">
        <f>'Crisis Indicator Data'!E23</f>
        <v>TCD</v>
      </c>
      <c r="F25" s="171" t="str">
        <f>'Crisis Indicator Data'!B23</f>
        <v>International displacement</v>
      </c>
      <c r="G25" s="168">
        <f t="shared" si="2"/>
        <v>2.9</v>
      </c>
      <c r="H25" s="167">
        <f t="shared" si="3"/>
        <v>3</v>
      </c>
      <c r="I25" s="167" t="str">
        <f t="shared" si="0"/>
        <v>Medium</v>
      </c>
      <c r="J25" s="247" t="str">
        <f>IF(G25="x","x",Reliability!F23)</f>
        <v>Medium Reliability</v>
      </c>
      <c r="K25" s="170">
        <f t="shared" si="1"/>
        <v>2.5</v>
      </c>
      <c r="L25" s="169">
        <f>'Impact of Crisis'!N29</f>
        <v>2.5</v>
      </c>
      <c r="M25" s="169">
        <f>'Impact of Crisis'!AB29</f>
        <v>2.5</v>
      </c>
      <c r="N25" s="169" t="e">
        <f>'Impact of Crisis'!AN29</f>
        <v>#N/A</v>
      </c>
      <c r="O25" s="170">
        <f>'Conditions of affected people'!R29</f>
        <v>3</v>
      </c>
      <c r="P25" s="169">
        <f>'Conditions of affected people'!K29</f>
        <v>2</v>
      </c>
      <c r="Q25" s="169">
        <f>'Conditions of affected people'!Q29</f>
        <v>4</v>
      </c>
      <c r="R25" s="169">
        <f t="shared" si="4"/>
        <v>2.9</v>
      </c>
      <c r="S25" s="169">
        <f>Complexity!X29</f>
        <v>3.7</v>
      </c>
      <c r="T25" s="169">
        <f>Complexity!AQ29</f>
        <v>2</v>
      </c>
      <c r="U25" s="169">
        <f>Complexity!AR29</f>
        <v>2</v>
      </c>
      <c r="V25" s="165" t="str">
        <f>Lists!E23</f>
        <v>Africa</v>
      </c>
    </row>
    <row r="26" spans="1:22" ht="15.75" customHeight="1" x14ac:dyDescent="0.35">
      <c r="A26" s="171" t="str">
        <f>'Crisis Indicator Data'!A24</f>
        <v>Tibesti Conflict in Chad</v>
      </c>
      <c r="B26" s="171" t="str">
        <f>Lists!G24</f>
        <v>Tibesti conflict</v>
      </c>
      <c r="C26" s="171" t="str">
        <f>'Crisis Indicator Data'!C24</f>
        <v>TCD006</v>
      </c>
      <c r="D26" s="171" t="str">
        <f>'Crisis Indicator Data'!D24</f>
        <v>Chad</v>
      </c>
      <c r="E26" s="171" t="str">
        <f>'Crisis Indicator Data'!E24</f>
        <v>TCD</v>
      </c>
      <c r="F26" s="171" t="str">
        <f>'Crisis Indicator Data'!B24</f>
        <v>Conflict</v>
      </c>
      <c r="G26" s="168" t="str">
        <f t="shared" si="2"/>
        <v>x</v>
      </c>
      <c r="H26" s="167" t="str">
        <f t="shared" si="3"/>
        <v>x</v>
      </c>
      <c r="I26" s="167" t="str">
        <f t="shared" si="0"/>
        <v>x</v>
      </c>
      <c r="J26" s="247" t="str">
        <f>IF(G26="x","x",Reliability!F24)</f>
        <v>x</v>
      </c>
      <c r="K26" s="170">
        <f t="shared" si="1"/>
        <v>1.3</v>
      </c>
      <c r="L26" s="169">
        <f>'Impact of Crisis'!N30</f>
        <v>2.1</v>
      </c>
      <c r="M26" s="169">
        <f>'Impact of Crisis'!AB30</f>
        <v>1</v>
      </c>
      <c r="N26" s="169" t="e">
        <f>'Impact of Crisis'!AN30</f>
        <v>#N/A</v>
      </c>
      <c r="O26" s="170" t="str">
        <f>'Conditions of affected people'!R30</f>
        <v>x</v>
      </c>
      <c r="P26" s="169" t="str">
        <f>'Conditions of affected people'!K30</f>
        <v>x</v>
      </c>
      <c r="Q26" s="169" t="str">
        <f>'Conditions of affected people'!Q30</f>
        <v>x</v>
      </c>
      <c r="R26" s="169">
        <f t="shared" si="4"/>
        <v>3.4</v>
      </c>
      <c r="S26" s="169">
        <f>Complexity!X30</f>
        <v>3.7</v>
      </c>
      <c r="T26" s="169">
        <f>Complexity!AQ30</f>
        <v>3</v>
      </c>
      <c r="U26" s="169">
        <f>Complexity!AR30</f>
        <v>3</v>
      </c>
      <c r="V26" s="165" t="str">
        <f>Lists!E24</f>
        <v>Africa</v>
      </c>
    </row>
    <row r="27" spans="1:22" ht="15.75" customHeight="1" x14ac:dyDescent="0.35">
      <c r="A27" s="171" t="str">
        <f>'Crisis Indicator Data'!A25</f>
        <v>Floods in Chad</v>
      </c>
      <c r="B27" s="171" t="str">
        <f>Lists!G25</f>
        <v>Floods</v>
      </c>
      <c r="C27" s="171" t="str">
        <f>'Crisis Indicator Data'!C25</f>
        <v>TCD007</v>
      </c>
      <c r="D27" s="171" t="str">
        <f>'Crisis Indicator Data'!D25</f>
        <v>Chad</v>
      </c>
      <c r="E27" s="171" t="str">
        <f>'Crisis Indicator Data'!E25</f>
        <v>TCD</v>
      </c>
      <c r="F27" s="171" t="str">
        <f>'Crisis Indicator Data'!B25</f>
        <v>Flood</v>
      </c>
      <c r="G27" s="168">
        <f t="shared" si="2"/>
        <v>2.2999999999999998</v>
      </c>
      <c r="H27" s="167">
        <f t="shared" si="3"/>
        <v>3</v>
      </c>
      <c r="I27" s="167" t="str">
        <f t="shared" si="0"/>
        <v>Medium</v>
      </c>
      <c r="J27" s="247" t="str">
        <f>IF(G27="x","x",Reliability!F25)</f>
        <v>x</v>
      </c>
      <c r="K27" s="170">
        <f t="shared" si="1"/>
        <v>1.6</v>
      </c>
      <c r="L27" s="169">
        <f>'Impact of Crisis'!N31</f>
        <v>3</v>
      </c>
      <c r="M27" s="169">
        <f>'Impact of Crisis'!AB31</f>
        <v>1</v>
      </c>
      <c r="N27" s="169" t="e">
        <f>'Impact of Crisis'!AN31</f>
        <v>#N/A</v>
      </c>
      <c r="O27" s="170">
        <f>'Conditions of affected people'!R31</f>
        <v>2</v>
      </c>
      <c r="P27" s="169">
        <f>'Conditions of affected people'!K31</f>
        <v>1</v>
      </c>
      <c r="Q27" s="169">
        <f>'Conditions of affected people'!Q31</f>
        <v>3</v>
      </c>
      <c r="R27" s="169">
        <f t="shared" si="4"/>
        <v>3.4</v>
      </c>
      <c r="S27" s="169">
        <f>Complexity!X31</f>
        <v>3.7</v>
      </c>
      <c r="T27" s="169">
        <f>Complexity!AQ31</f>
        <v>3</v>
      </c>
      <c r="U27" s="169">
        <f>Complexity!AR31</f>
        <v>3</v>
      </c>
      <c r="V27" s="165" t="str">
        <f>Lists!E25</f>
        <v>Africa</v>
      </c>
    </row>
    <row r="28" spans="1:22" ht="15.75" customHeight="1" x14ac:dyDescent="0.35">
      <c r="A28" s="171" t="str">
        <f>'Crisis Indicator Data'!A26</f>
        <v>Complex crisis in Colombia</v>
      </c>
      <c r="B28" s="171" t="str">
        <f>Lists!G26</f>
        <v>Complex crisis</v>
      </c>
      <c r="C28" s="171" t="str">
        <f>'Crisis Indicator Data'!C26</f>
        <v>COL001</v>
      </c>
      <c r="D28" s="171" t="str">
        <f>'Crisis Indicator Data'!D26</f>
        <v>Colombia</v>
      </c>
      <c r="E28" s="171" t="str">
        <f>'Crisis Indicator Data'!E26</f>
        <v>COL</v>
      </c>
      <c r="F28" s="171" t="str">
        <f>'Crisis Indicator Data'!B26</f>
        <v>Complex crisis</v>
      </c>
      <c r="G28" s="168">
        <f t="shared" si="2"/>
        <v>3.5</v>
      </c>
      <c r="H28" s="167">
        <f t="shared" si="3"/>
        <v>4</v>
      </c>
      <c r="I28" s="167" t="str">
        <f t="shared" si="0"/>
        <v>High</v>
      </c>
      <c r="J28" s="247" t="str">
        <f>IF(G28="x","x",Reliability!F26)</f>
        <v>Medium Reliability</v>
      </c>
      <c r="K28" s="170">
        <f t="shared" si="1"/>
        <v>3.6</v>
      </c>
      <c r="L28" s="169">
        <f>'Impact of Crisis'!N32</f>
        <v>5</v>
      </c>
      <c r="M28" s="169">
        <f>'Impact of Crisis'!AB32</f>
        <v>3</v>
      </c>
      <c r="N28" s="169" t="e">
        <f>'Impact of Crisis'!AN32</f>
        <v>#N/A</v>
      </c>
      <c r="O28" s="170">
        <f>'Conditions of affected people'!R32</f>
        <v>3.5</v>
      </c>
      <c r="P28" s="169">
        <f>'Conditions of affected people'!K32</f>
        <v>4</v>
      </c>
      <c r="Q28" s="169">
        <f>'Conditions of affected people'!Q32</f>
        <v>3</v>
      </c>
      <c r="R28" s="169">
        <f t="shared" si="4"/>
        <v>3.5</v>
      </c>
      <c r="S28" s="169">
        <f>Complexity!X32</f>
        <v>2.9</v>
      </c>
      <c r="T28" s="169">
        <f>Complexity!AQ32</f>
        <v>3</v>
      </c>
      <c r="U28" s="169">
        <f>Complexity!AR32</f>
        <v>4</v>
      </c>
      <c r="V28" s="165" t="str">
        <f>Lists!E26</f>
        <v>Americas</v>
      </c>
    </row>
    <row r="29" spans="1:22" ht="15.75" customHeight="1" x14ac:dyDescent="0.35">
      <c r="A29" s="171" t="str">
        <f>'Crisis Indicator Data'!A27</f>
        <v>Venezuela displacement in Colombia</v>
      </c>
      <c r="B29" s="171" t="str">
        <f>Lists!G27</f>
        <v xml:space="preserve">Venezuelan refugees </v>
      </c>
      <c r="C29" s="171" t="str">
        <f>'Crisis Indicator Data'!C27</f>
        <v>COL002</v>
      </c>
      <c r="D29" s="171" t="str">
        <f>'Crisis Indicator Data'!D27</f>
        <v>Colombia</v>
      </c>
      <c r="E29" s="171" t="str">
        <f>'Crisis Indicator Data'!E27</f>
        <v>COL</v>
      </c>
      <c r="F29" s="171" t="str">
        <f>'Crisis Indicator Data'!B27</f>
        <v>International displacement</v>
      </c>
      <c r="G29" s="168">
        <f t="shared" si="2"/>
        <v>2.5</v>
      </c>
      <c r="H29" s="167">
        <f t="shared" si="3"/>
        <v>3</v>
      </c>
      <c r="I29" s="167" t="str">
        <f t="shared" si="0"/>
        <v>Medium</v>
      </c>
      <c r="J29" s="247" t="str">
        <f>IF(G29="x","x",Reliability!F27)</f>
        <v>Medium Reliability</v>
      </c>
      <c r="K29" s="170">
        <f t="shared" si="1"/>
        <v>3</v>
      </c>
      <c r="L29" s="169">
        <f>'Impact of Crisis'!N33</f>
        <v>3.1</v>
      </c>
      <c r="M29" s="169">
        <f>'Impact of Crisis'!AB33</f>
        <v>3</v>
      </c>
      <c r="N29" s="169" t="e">
        <f>'Impact of Crisis'!AN33</f>
        <v>#N/A</v>
      </c>
      <c r="O29" s="170">
        <f>'Conditions of affected people'!R33</f>
        <v>2</v>
      </c>
      <c r="P29" s="169">
        <f>'Conditions of affected people'!K33</f>
        <v>3</v>
      </c>
      <c r="Q29" s="169">
        <f>'Conditions of affected people'!Q33</f>
        <v>1</v>
      </c>
      <c r="R29" s="169">
        <f t="shared" si="4"/>
        <v>3</v>
      </c>
      <c r="S29" s="169">
        <f>Complexity!X33</f>
        <v>2.9</v>
      </c>
      <c r="T29" s="169">
        <f>Complexity!AQ33</f>
        <v>3</v>
      </c>
      <c r="U29" s="169">
        <f>Complexity!AR33</f>
        <v>3</v>
      </c>
      <c r="V29" s="165" t="str">
        <f>Lists!E27</f>
        <v>Americas</v>
      </c>
    </row>
    <row r="30" spans="1:22" ht="15.75" customHeight="1" x14ac:dyDescent="0.35">
      <c r="A30" s="171" t="str">
        <f>'Crisis Indicator Data'!A28</f>
        <v>Pool conflict</v>
      </c>
      <c r="B30" s="171" t="str">
        <f>Lists!G28</f>
        <v>Conflict</v>
      </c>
      <c r="C30" s="171" t="str">
        <f>'Crisis Indicator Data'!C28</f>
        <v>COG002</v>
      </c>
      <c r="D30" s="171" t="str">
        <f>'Crisis Indicator Data'!D28</f>
        <v>Congo</v>
      </c>
      <c r="E30" s="171" t="str">
        <f>'Crisis Indicator Data'!E28</f>
        <v>COG</v>
      </c>
      <c r="F30" s="171" t="str">
        <f>'Crisis Indicator Data'!B28</f>
        <v>Conflict</v>
      </c>
      <c r="G30" s="168">
        <f t="shared" si="2"/>
        <v>1.9</v>
      </c>
      <c r="H30" s="167">
        <f t="shared" si="3"/>
        <v>2</v>
      </c>
      <c r="I30" s="167" t="str">
        <f t="shared" si="0"/>
        <v>Low</v>
      </c>
      <c r="J30" s="247" t="str">
        <f>IF(G30="x","x",Reliability!F28)</f>
        <v>Medium Reliability</v>
      </c>
      <c r="K30" s="170">
        <f t="shared" si="1"/>
        <v>1.6</v>
      </c>
      <c r="L30" s="169">
        <f>'Impact of Crisis'!N34</f>
        <v>1.8</v>
      </c>
      <c r="M30" s="169">
        <f>'Impact of Crisis'!AB34</f>
        <v>1.5</v>
      </c>
      <c r="N30" s="169" t="e">
        <f>'Impact of Crisis'!AN34</f>
        <v>#N/A</v>
      </c>
      <c r="O30" s="170">
        <f>'Conditions of affected people'!R34</f>
        <v>1.5</v>
      </c>
      <c r="P30" s="169">
        <f>'Conditions of affected people'!K34</f>
        <v>1</v>
      </c>
      <c r="Q30" s="169">
        <f>'Conditions of affected people'!Q34</f>
        <v>2</v>
      </c>
      <c r="R30" s="169">
        <f t="shared" si="4"/>
        <v>2.7</v>
      </c>
      <c r="S30" s="169">
        <f>Complexity!X34</f>
        <v>2.9</v>
      </c>
      <c r="T30" s="169">
        <f>Complexity!AQ34</f>
        <v>1</v>
      </c>
      <c r="U30" s="169">
        <f>Complexity!AR34</f>
        <v>2.5</v>
      </c>
      <c r="V30" s="165" t="str">
        <f>Lists!E28</f>
        <v>Africa</v>
      </c>
    </row>
    <row r="31" spans="1:22" x14ac:dyDescent="0.35">
      <c r="A31" s="171" t="str">
        <f>'Crisis Indicator Data'!A29</f>
        <v>Nicaraguan refugees in Costa Rica</v>
      </c>
      <c r="B31" s="171" t="str">
        <f>Lists!G29</f>
        <v>Nicaraguan refugees</v>
      </c>
      <c r="C31" s="171" t="str">
        <f>'Crisis Indicator Data'!C29</f>
        <v>CRI002</v>
      </c>
      <c r="D31" s="171" t="str">
        <f>'Crisis Indicator Data'!D29</f>
        <v>Costa Rica</v>
      </c>
      <c r="E31" s="171" t="str">
        <f>'Crisis Indicator Data'!E29</f>
        <v>CRI</v>
      </c>
      <c r="F31" s="171" t="str">
        <f>'Crisis Indicator Data'!B29</f>
        <v>International displacement</v>
      </c>
      <c r="G31" s="168">
        <f t="shared" si="2"/>
        <v>1.3</v>
      </c>
      <c r="H31" s="167">
        <f t="shared" si="3"/>
        <v>2</v>
      </c>
      <c r="I31" s="167" t="str">
        <f t="shared" si="0"/>
        <v>Low</v>
      </c>
      <c r="J31" s="247" t="str">
        <f>IF(G31="x","x",Reliability!F29)</f>
        <v>Medium Reliability</v>
      </c>
      <c r="K31" s="170">
        <f t="shared" si="1"/>
        <v>1.3</v>
      </c>
      <c r="L31" s="169">
        <f>'Impact of Crisis'!N35</f>
        <v>1.8</v>
      </c>
      <c r="M31" s="169">
        <f>'Impact of Crisis'!AB35</f>
        <v>1.1000000000000001</v>
      </c>
      <c r="N31" s="169" t="e">
        <f>'Impact of Crisis'!AN35</f>
        <v>#N/A</v>
      </c>
      <c r="O31" s="170">
        <f>'Conditions of affected people'!R35</f>
        <v>1.5</v>
      </c>
      <c r="P31" s="169">
        <f>'Conditions of affected people'!K35</f>
        <v>1</v>
      </c>
      <c r="Q31" s="169">
        <f>'Conditions of affected people'!Q35</f>
        <v>2</v>
      </c>
      <c r="R31" s="169">
        <f t="shared" si="4"/>
        <v>0.9</v>
      </c>
      <c r="S31" s="169">
        <f>Complexity!X35</f>
        <v>0.8</v>
      </c>
      <c r="T31" s="169">
        <f>Complexity!AQ35</f>
        <v>0</v>
      </c>
      <c r="U31" s="169">
        <f>Complexity!AR35</f>
        <v>1</v>
      </c>
      <c r="V31" s="165" t="str">
        <f>Lists!E29</f>
        <v>Americas</v>
      </c>
    </row>
    <row r="32" spans="1:22" x14ac:dyDescent="0.35">
      <c r="A32" s="171" t="str">
        <f>'Crisis Indicator Data'!A30</f>
        <v>Mixed migration in Djibouti</v>
      </c>
      <c r="B32" s="171" t="str">
        <f>Lists!G30</f>
        <v>Mixed Migration</v>
      </c>
      <c r="C32" s="171" t="str">
        <f>'Crisis Indicator Data'!C30</f>
        <v>DJI002</v>
      </c>
      <c r="D32" s="171" t="str">
        <f>'Crisis Indicator Data'!D30</f>
        <v>Djibouti</v>
      </c>
      <c r="E32" s="171" t="str">
        <f>'Crisis Indicator Data'!E30</f>
        <v>DJI</v>
      </c>
      <c r="F32" s="171" t="str">
        <f>'Crisis Indicator Data'!B30</f>
        <v>International displacement</v>
      </c>
      <c r="G32" s="168">
        <f t="shared" si="2"/>
        <v>1.4</v>
      </c>
      <c r="H32" s="167">
        <f t="shared" si="3"/>
        <v>2</v>
      </c>
      <c r="I32" s="167" t="str">
        <f t="shared" si="0"/>
        <v>Low</v>
      </c>
      <c r="J32" s="247" t="str">
        <f>IF(G32="x","x",Reliability!F30)</f>
        <v>Medium Reliability</v>
      </c>
      <c r="K32" s="170">
        <f t="shared" si="1"/>
        <v>2</v>
      </c>
      <c r="L32" s="169">
        <f>'Impact of Crisis'!N36</f>
        <v>3</v>
      </c>
      <c r="M32" s="169">
        <f>'Impact of Crisis'!AB36</f>
        <v>1.5</v>
      </c>
      <c r="N32" s="169" t="e">
        <f>'Impact of Crisis'!AN36</f>
        <v>#N/A</v>
      </c>
      <c r="O32" s="170">
        <f>'Conditions of affected people'!R36</f>
        <v>1</v>
      </c>
      <c r="P32" s="169">
        <f>'Conditions of affected people'!K36</f>
        <v>1</v>
      </c>
      <c r="Q32" s="169">
        <f>'Conditions of affected people'!Q36</f>
        <v>1</v>
      </c>
      <c r="R32" s="169">
        <f t="shared" si="4"/>
        <v>1.8</v>
      </c>
      <c r="S32" s="169">
        <f>Complexity!X36</f>
        <v>2.1</v>
      </c>
      <c r="T32" s="169">
        <f>Complexity!AQ36</f>
        <v>1</v>
      </c>
      <c r="U32" s="169">
        <f>Complexity!AR36</f>
        <v>1.5</v>
      </c>
      <c r="V32" s="165" t="str">
        <f>Lists!E30</f>
        <v>Africa</v>
      </c>
    </row>
    <row r="33" spans="1:22" x14ac:dyDescent="0.35">
      <c r="A33" s="171" t="str">
        <f>'Crisis Indicator Data'!A31</f>
        <v>Drought in Djibouti</v>
      </c>
      <c r="B33" s="171" t="str">
        <f>Lists!G31</f>
        <v>Drought</v>
      </c>
      <c r="C33" s="171" t="str">
        <f>'Crisis Indicator Data'!C31</f>
        <v>DJI003</v>
      </c>
      <c r="D33" s="171" t="str">
        <f>'Crisis Indicator Data'!D31</f>
        <v>Djibouti</v>
      </c>
      <c r="E33" s="171" t="str">
        <f>'Crisis Indicator Data'!E31</f>
        <v>DJI</v>
      </c>
      <c r="F33" s="171" t="str">
        <f>'Crisis Indicator Data'!B31</f>
        <v>Drought</v>
      </c>
      <c r="G33" s="168">
        <f t="shared" si="2"/>
        <v>2.4</v>
      </c>
      <c r="H33" s="167">
        <f t="shared" si="3"/>
        <v>3</v>
      </c>
      <c r="I33" s="167" t="str">
        <f t="shared" si="0"/>
        <v>Medium</v>
      </c>
      <c r="J33" s="247" t="str">
        <f>IF(G33="x","x",Reliability!F31)</f>
        <v>Medium Reliability</v>
      </c>
      <c r="K33" s="170">
        <f t="shared" si="1"/>
        <v>1.6</v>
      </c>
      <c r="L33" s="169">
        <f>'Impact of Crisis'!N37</f>
        <v>3</v>
      </c>
      <c r="M33" s="169">
        <f>'Impact of Crisis'!AB37</f>
        <v>1</v>
      </c>
      <c r="N33" s="169" t="e">
        <f>'Impact of Crisis'!AN37</f>
        <v>#N/A</v>
      </c>
      <c r="O33" s="170">
        <f>'Conditions of affected people'!R37</f>
        <v>2.5</v>
      </c>
      <c r="P33" s="169">
        <f>'Conditions of affected people'!K37</f>
        <v>1</v>
      </c>
      <c r="Q33" s="169">
        <f>'Conditions of affected people'!Q37</f>
        <v>4</v>
      </c>
      <c r="R33" s="169">
        <f t="shared" si="4"/>
        <v>2.6</v>
      </c>
      <c r="S33" s="169">
        <f>Complexity!X37</f>
        <v>2.1</v>
      </c>
      <c r="T33" s="169">
        <f>Complexity!AQ37</f>
        <v>1</v>
      </c>
      <c r="U33" s="169">
        <f>Complexity!AR37</f>
        <v>3</v>
      </c>
      <c r="V33" s="165" t="str">
        <f>Lists!E31</f>
        <v>Africa</v>
      </c>
    </row>
    <row r="34" spans="1:22" x14ac:dyDescent="0.35">
      <c r="A34" s="171" t="str">
        <f>'Crisis Indicator Data'!A32</f>
        <v>Complex crisis in DPRK</v>
      </c>
      <c r="B34" s="171" t="str">
        <f>Lists!G32</f>
        <v>Complex crisis</v>
      </c>
      <c r="C34" s="171" t="str">
        <f>'Crisis Indicator Data'!C32</f>
        <v>PRK001</v>
      </c>
      <c r="D34" s="171" t="str">
        <f>'Crisis Indicator Data'!D32</f>
        <v>DPRK</v>
      </c>
      <c r="E34" s="171" t="str">
        <f>'Crisis Indicator Data'!E32</f>
        <v>PRK</v>
      </c>
      <c r="F34" s="171" t="str">
        <f>'Crisis Indicator Data'!B32</f>
        <v>Complex crisis</v>
      </c>
      <c r="G34" s="168">
        <f t="shared" si="2"/>
        <v>4.0999999999999996</v>
      </c>
      <c r="H34" s="167">
        <f t="shared" si="3"/>
        <v>5</v>
      </c>
      <c r="I34" s="167" t="str">
        <f t="shared" si="0"/>
        <v>Very High</v>
      </c>
      <c r="J34" s="247" t="str">
        <f>IF(G34="x","x",Reliability!F32)</f>
        <v>Medium Reliability</v>
      </c>
      <c r="K34" s="170">
        <f t="shared" si="1"/>
        <v>4.7</v>
      </c>
      <c r="L34" s="169">
        <f>'Impact of Crisis'!N38</f>
        <v>4</v>
      </c>
      <c r="M34" s="169">
        <f>'Impact of Crisis'!AB38</f>
        <v>5</v>
      </c>
      <c r="N34" s="169" t="e">
        <f>'Impact of Crisis'!AN38</f>
        <v>#N/A</v>
      </c>
      <c r="O34" s="170">
        <f>'Conditions of affected people'!R38</f>
        <v>4.5</v>
      </c>
      <c r="P34" s="169">
        <f>'Conditions of affected people'!K38</f>
        <v>5</v>
      </c>
      <c r="Q34" s="169">
        <f>'Conditions of affected people'!Q38</f>
        <v>4</v>
      </c>
      <c r="R34" s="169">
        <f t="shared" si="4"/>
        <v>2.9</v>
      </c>
      <c r="S34" s="169">
        <f>Complexity!X38</f>
        <v>3.3</v>
      </c>
      <c r="T34" s="169">
        <f>Complexity!AQ38</f>
        <v>4</v>
      </c>
      <c r="U34" s="169">
        <f>Complexity!AR38</f>
        <v>2.5</v>
      </c>
      <c r="V34" s="165" t="str">
        <f>Lists!E32</f>
        <v>Asia</v>
      </c>
    </row>
    <row r="35" spans="1:22" x14ac:dyDescent="0.35">
      <c r="A35" s="171" t="str">
        <f>'Crisis Indicator Data'!A33</f>
        <v>Complex crisis in DRC</v>
      </c>
      <c r="B35" s="171" t="str">
        <f>Lists!G33</f>
        <v>Complex crisis</v>
      </c>
      <c r="C35" s="171" t="str">
        <f>'Crisis Indicator Data'!C33</f>
        <v>COD001</v>
      </c>
      <c r="D35" s="171" t="str">
        <f>'Crisis Indicator Data'!D33</f>
        <v>DRC</v>
      </c>
      <c r="E35" s="171" t="str">
        <f>'Crisis Indicator Data'!E33</f>
        <v>COD</v>
      </c>
      <c r="F35" s="171" t="str">
        <f>'Crisis Indicator Data'!B33</f>
        <v>Complex crisis</v>
      </c>
      <c r="G35" s="168">
        <f t="shared" si="2"/>
        <v>4.2</v>
      </c>
      <c r="H35" s="167">
        <f t="shared" si="3"/>
        <v>5</v>
      </c>
      <c r="I35" s="167" t="str">
        <f t="shared" si="0"/>
        <v>Very High</v>
      </c>
      <c r="J35" s="247" t="str">
        <f>IF(G35="x","x",Reliability!F33)</f>
        <v>Medium Reliability</v>
      </c>
      <c r="K35" s="170">
        <f t="shared" si="1"/>
        <v>4.4000000000000004</v>
      </c>
      <c r="L35" s="169">
        <f>'Impact of Crisis'!N39</f>
        <v>5</v>
      </c>
      <c r="M35" s="169">
        <f>'Impact of Crisis'!AB39</f>
        <v>4.2</v>
      </c>
      <c r="N35" s="169" t="e">
        <f>'Impact of Crisis'!AN39</f>
        <v>#N/A</v>
      </c>
      <c r="O35" s="170">
        <f>'Conditions of affected people'!R39</f>
        <v>4</v>
      </c>
      <c r="P35" s="169">
        <f>'Conditions of affected people'!K39</f>
        <v>5</v>
      </c>
      <c r="Q35" s="169">
        <f>'Conditions of affected people'!Q39</f>
        <v>3</v>
      </c>
      <c r="R35" s="169">
        <f t="shared" si="4"/>
        <v>4.3</v>
      </c>
      <c r="S35" s="169">
        <f>Complexity!X39</f>
        <v>4</v>
      </c>
      <c r="T35" s="169">
        <f>Complexity!AQ39</f>
        <v>4</v>
      </c>
      <c r="U35" s="169">
        <f>Complexity!AR39</f>
        <v>4.5</v>
      </c>
      <c r="V35" s="165" t="str">
        <f>Lists!E33</f>
        <v>Africa</v>
      </c>
    </row>
    <row r="36" spans="1:22" x14ac:dyDescent="0.35">
      <c r="A36" s="171" t="str">
        <f>'Crisis Indicator Data'!A34</f>
        <v>Venezuela displacement in Ecuador</v>
      </c>
      <c r="B36" s="171" t="str">
        <f>Lists!G34</f>
        <v xml:space="preserve">Venezuelan refugees </v>
      </c>
      <c r="C36" s="171" t="str">
        <f>'Crisis Indicator Data'!C34</f>
        <v>ECU002</v>
      </c>
      <c r="D36" s="171" t="str">
        <f>'Crisis Indicator Data'!D34</f>
        <v>Ecuador</v>
      </c>
      <c r="E36" s="171" t="str">
        <f>'Crisis Indicator Data'!E34</f>
        <v>ECU</v>
      </c>
      <c r="F36" s="171" t="str">
        <f>'Crisis Indicator Data'!B34</f>
        <v>International displacement</v>
      </c>
      <c r="G36" s="168">
        <f t="shared" si="2"/>
        <v>2</v>
      </c>
      <c r="H36" s="167">
        <f t="shared" si="3"/>
        <v>2</v>
      </c>
      <c r="I36" s="167" t="str">
        <f t="shared" si="0"/>
        <v>Low</v>
      </c>
      <c r="J36" s="247" t="str">
        <f>IF(G36="x","x",Reliability!F34)</f>
        <v>Medium Reliability</v>
      </c>
      <c r="K36" s="170">
        <f t="shared" si="1"/>
        <v>1.9</v>
      </c>
      <c r="L36" s="169">
        <f>'Impact of Crisis'!N40</f>
        <v>1.5</v>
      </c>
      <c r="M36" s="169">
        <f>'Impact of Crisis'!AB40</f>
        <v>2</v>
      </c>
      <c r="N36" s="169" t="e">
        <f>'Impact of Crisis'!AN40</f>
        <v>#N/A</v>
      </c>
      <c r="O36" s="170">
        <f>'Conditions of affected people'!R40</f>
        <v>2</v>
      </c>
      <c r="P36" s="169">
        <f>'Conditions of affected people'!K40</f>
        <v>1</v>
      </c>
      <c r="Q36" s="169">
        <f>'Conditions of affected people'!Q40</f>
        <v>3</v>
      </c>
      <c r="R36" s="169">
        <f t="shared" si="4"/>
        <v>2</v>
      </c>
      <c r="S36" s="169">
        <f>Complexity!X40</f>
        <v>2.4</v>
      </c>
      <c r="T36" s="169">
        <f>Complexity!AQ40</f>
        <v>1</v>
      </c>
      <c r="U36" s="169">
        <f>Complexity!AR40</f>
        <v>1.5</v>
      </c>
      <c r="V36" s="165" t="str">
        <f>Lists!E34</f>
        <v>Americas</v>
      </c>
    </row>
    <row r="37" spans="1:22" x14ac:dyDescent="0.35">
      <c r="A37" s="171" t="str">
        <f>'Crisis Indicator Data'!A35</f>
        <v>Syrian Refugee Crisis in Egypt</v>
      </c>
      <c r="B37" s="171" t="str">
        <f>Lists!G35</f>
        <v>Syrian refugees</v>
      </c>
      <c r="C37" s="171" t="str">
        <f>'Crisis Indicator Data'!C35</f>
        <v>EGY002</v>
      </c>
      <c r="D37" s="171" t="str">
        <f>'Crisis Indicator Data'!D35</f>
        <v>Egypt</v>
      </c>
      <c r="E37" s="171" t="str">
        <f>'Crisis Indicator Data'!E35</f>
        <v>EGY</v>
      </c>
      <c r="F37" s="171" t="str">
        <f>'Crisis Indicator Data'!B35</f>
        <v>International displacement</v>
      </c>
      <c r="G37" s="168">
        <f t="shared" si="2"/>
        <v>1.4</v>
      </c>
      <c r="H37" s="167">
        <f t="shared" si="3"/>
        <v>2</v>
      </c>
      <c r="I37" s="167" t="str">
        <f t="shared" ref="I37:I68" si="5">IF(O37="x","x",IF(K37="x","x",(IF(H37=5,"Very High",IF(H37=4,"High",IF(H37=3,"Medium",IF(H37=2,"Low","Very Low")))))))</f>
        <v>Low</v>
      </c>
      <c r="J37" s="247" t="str">
        <f>IF(G37="x","x",Reliability!F35)</f>
        <v>Medium Reliability</v>
      </c>
      <c r="K37" s="170">
        <f t="shared" ref="K37:K68" si="6">IF(M37="x","x",ROUND(L37*$L$3+M37*$M$3,1))</f>
        <v>1.2</v>
      </c>
      <c r="L37" s="169">
        <f>'Impact of Crisis'!N41</f>
        <v>2.1</v>
      </c>
      <c r="M37" s="169">
        <f>'Impact of Crisis'!AB41</f>
        <v>0.8</v>
      </c>
      <c r="N37" s="169" t="e">
        <f>'Impact of Crisis'!AN41</f>
        <v>#N/A</v>
      </c>
      <c r="O37" s="170">
        <f>'Conditions of affected people'!R41</f>
        <v>1</v>
      </c>
      <c r="P37" s="169">
        <f>'Conditions of affected people'!K41</f>
        <v>1</v>
      </c>
      <c r="Q37" s="169">
        <f>'Conditions of affected people'!Q41</f>
        <v>1</v>
      </c>
      <c r="R37" s="169">
        <f t="shared" si="4"/>
        <v>2.2999999999999998</v>
      </c>
      <c r="S37" s="169">
        <f>Complexity!X41</f>
        <v>2.5</v>
      </c>
      <c r="T37" s="169">
        <f>Complexity!AQ41</f>
        <v>2</v>
      </c>
      <c r="U37" s="169">
        <f>Complexity!AR41</f>
        <v>2</v>
      </c>
      <c r="V37" s="165" t="str">
        <f>Lists!E35</f>
        <v>Africa</v>
      </c>
    </row>
    <row r="38" spans="1:22" x14ac:dyDescent="0.35">
      <c r="A38" s="171" t="str">
        <f>'Crisis Indicator Data'!A36</f>
        <v>Complex crisis in El Salvador</v>
      </c>
      <c r="B38" s="171" t="str">
        <f>Lists!G36</f>
        <v>Complex crisis</v>
      </c>
      <c r="C38" s="171" t="str">
        <f>'Crisis Indicator Data'!C36</f>
        <v>SLV001</v>
      </c>
      <c r="D38" s="171" t="str">
        <f>'Crisis Indicator Data'!D36</f>
        <v>El Salvador</v>
      </c>
      <c r="E38" s="171" t="str">
        <f>'Crisis Indicator Data'!E36</f>
        <v>SLV</v>
      </c>
      <c r="F38" s="171" t="str">
        <f>'Crisis Indicator Data'!B36</f>
        <v>Complex crisis</v>
      </c>
      <c r="G38" s="168">
        <f t="shared" si="2"/>
        <v>2.1</v>
      </c>
      <c r="H38" s="167">
        <f t="shared" si="3"/>
        <v>3</v>
      </c>
      <c r="I38" s="167" t="str">
        <f t="shared" si="5"/>
        <v>Medium</v>
      </c>
      <c r="J38" s="247" t="str">
        <f>IF(G38="x","x",Reliability!F36)</f>
        <v>Medium Reliability</v>
      </c>
      <c r="K38" s="170">
        <f t="shared" si="6"/>
        <v>2.9</v>
      </c>
      <c r="L38" s="169">
        <f>'Impact of Crisis'!N42</f>
        <v>3.5</v>
      </c>
      <c r="M38" s="169">
        <f>'Impact of Crisis'!AB42</f>
        <v>2.6</v>
      </c>
      <c r="N38" s="169" t="e">
        <f>'Impact of Crisis'!AN42</f>
        <v>#N/A</v>
      </c>
      <c r="O38" s="170">
        <f>'Conditions of affected people'!R42</f>
        <v>1.5</v>
      </c>
      <c r="P38" s="169">
        <f>'Conditions of affected people'!K42</f>
        <v>1</v>
      </c>
      <c r="Q38" s="169">
        <f>'Conditions of affected people'!Q42</f>
        <v>2</v>
      </c>
      <c r="R38" s="169">
        <f t="shared" si="4"/>
        <v>2.6</v>
      </c>
      <c r="S38" s="169">
        <f>Complexity!X42</f>
        <v>2.7</v>
      </c>
      <c r="T38" s="169">
        <f>Complexity!AQ42</f>
        <v>2</v>
      </c>
      <c r="U38" s="169">
        <f>Complexity!AR42</f>
        <v>2.5</v>
      </c>
      <c r="V38" s="165" t="str">
        <f>Lists!E36</f>
        <v>Americas</v>
      </c>
    </row>
    <row r="39" spans="1:22" x14ac:dyDescent="0.35">
      <c r="A39" s="171" t="str">
        <f>'Crisis Indicator Data'!A37</f>
        <v>Complex crisis in Eritrea</v>
      </c>
      <c r="B39" s="171" t="str">
        <f>Lists!G37</f>
        <v>Complex crisis</v>
      </c>
      <c r="C39" s="171" t="str">
        <f>'Crisis Indicator Data'!C37</f>
        <v>ERI001</v>
      </c>
      <c r="D39" s="171" t="str">
        <f>'Crisis Indicator Data'!D37</f>
        <v>Eritrea</v>
      </c>
      <c r="E39" s="171" t="str">
        <f>'Crisis Indicator Data'!E37</f>
        <v>ERI</v>
      </c>
      <c r="F39" s="171" t="str">
        <f>'Crisis Indicator Data'!B37</f>
        <v>Complex crisis</v>
      </c>
      <c r="G39" s="168">
        <f t="shared" si="2"/>
        <v>3.5</v>
      </c>
      <c r="H39" s="167">
        <f t="shared" si="3"/>
        <v>4</v>
      </c>
      <c r="I39" s="167" t="str">
        <f t="shared" si="5"/>
        <v>High</v>
      </c>
      <c r="J39" s="247" t="str">
        <f>IF(G39="x","x",Reliability!F37)</f>
        <v>Medium Reliability</v>
      </c>
      <c r="K39" s="170">
        <f t="shared" si="6"/>
        <v>3.9</v>
      </c>
      <c r="L39" s="169">
        <f>'Impact of Crisis'!N43</f>
        <v>3.5</v>
      </c>
      <c r="M39" s="169">
        <f>'Impact of Crisis'!AB43</f>
        <v>4</v>
      </c>
      <c r="N39" s="169" t="e">
        <f>'Impact of Crisis'!AN43</f>
        <v>#N/A</v>
      </c>
      <c r="O39" s="170">
        <f>'Conditions of affected people'!R43</f>
        <v>3</v>
      </c>
      <c r="P39" s="169">
        <f>'Conditions of affected people'!K43</f>
        <v>3</v>
      </c>
      <c r="Q39" s="169">
        <f>'Conditions of affected people'!Q43</f>
        <v>3</v>
      </c>
      <c r="R39" s="169">
        <f t="shared" si="4"/>
        <v>4.2</v>
      </c>
      <c r="S39" s="169">
        <f>Complexity!X43</f>
        <v>3.4</v>
      </c>
      <c r="T39" s="169">
        <f>Complexity!AQ43</f>
        <v>5</v>
      </c>
      <c r="U39" s="169">
        <f>Complexity!AR43</f>
        <v>5</v>
      </c>
      <c r="V39" s="165" t="str">
        <f>Lists!E37</f>
        <v>Africa</v>
      </c>
    </row>
    <row r="40" spans="1:22" x14ac:dyDescent="0.35">
      <c r="A40" s="171" t="str">
        <f>'Crisis Indicator Data'!A38</f>
        <v>Complex crisis in Ethiopia</v>
      </c>
      <c r="B40" s="171" t="str">
        <f>Lists!G38</f>
        <v>Complex crisis</v>
      </c>
      <c r="C40" s="171" t="str">
        <f>'Crisis Indicator Data'!C38</f>
        <v>ETH001</v>
      </c>
      <c r="D40" s="171" t="str">
        <f>'Crisis Indicator Data'!D38</f>
        <v>Ethiopia</v>
      </c>
      <c r="E40" s="171" t="str">
        <f>'Crisis Indicator Data'!E38</f>
        <v>ETH</v>
      </c>
      <c r="F40" s="171" t="str">
        <f>'Crisis Indicator Data'!B38</f>
        <v>Complex crisis</v>
      </c>
      <c r="G40" s="168">
        <f t="shared" si="2"/>
        <v>3.3</v>
      </c>
      <c r="H40" s="167">
        <f t="shared" si="3"/>
        <v>4</v>
      </c>
      <c r="I40" s="167" t="str">
        <f t="shared" si="5"/>
        <v>High</v>
      </c>
      <c r="J40" s="247" t="str">
        <f>IF(G40="x","x",Reliability!F38)</f>
        <v>Medium Reliability</v>
      </c>
      <c r="K40" s="170">
        <f t="shared" si="6"/>
        <v>3.7</v>
      </c>
      <c r="L40" s="169">
        <f>'Impact of Crisis'!N44</f>
        <v>5</v>
      </c>
      <c r="M40" s="169">
        <f>'Impact of Crisis'!AB44</f>
        <v>3.1666666666666665</v>
      </c>
      <c r="N40" s="169" t="e">
        <f>'Impact of Crisis'!AN44</f>
        <v>#N/A</v>
      </c>
      <c r="O40" s="170">
        <f>'Conditions of affected people'!R44</f>
        <v>3</v>
      </c>
      <c r="P40" s="169">
        <f>'Conditions of affected people'!K44</f>
        <v>5</v>
      </c>
      <c r="Q40" s="169">
        <f>'Conditions of affected people'!Q44</f>
        <v>1</v>
      </c>
      <c r="R40" s="169">
        <f t="shared" si="4"/>
        <v>3.4</v>
      </c>
      <c r="S40" s="169">
        <f>Complexity!X44</f>
        <v>3.2</v>
      </c>
      <c r="T40" s="169">
        <f>Complexity!AQ44</f>
        <v>3</v>
      </c>
      <c r="U40" s="169">
        <f>Complexity!AR44</f>
        <v>3.5</v>
      </c>
      <c r="V40" s="165" t="str">
        <f>Lists!E38</f>
        <v>Africa</v>
      </c>
    </row>
    <row r="41" spans="1:22" x14ac:dyDescent="0.35">
      <c r="A41" s="171" t="str">
        <f>'Crisis Indicator Data'!A39</f>
        <v>Mixed migration flows in Greece</v>
      </c>
      <c r="B41" s="171" t="str">
        <f>Lists!G39</f>
        <v>Mixed Migration</v>
      </c>
      <c r="C41" s="171" t="str">
        <f>'Crisis Indicator Data'!C39</f>
        <v>GRC002</v>
      </c>
      <c r="D41" s="171" t="str">
        <f>'Crisis Indicator Data'!D39</f>
        <v>Greece</v>
      </c>
      <c r="E41" s="171" t="str">
        <f>'Crisis Indicator Data'!E39</f>
        <v>GRC</v>
      </c>
      <c r="F41" s="171" t="str">
        <f>'Crisis Indicator Data'!B39</f>
        <v>International displacement</v>
      </c>
      <c r="G41" s="168">
        <f t="shared" si="2"/>
        <v>1.7</v>
      </c>
      <c r="H41" s="167">
        <f t="shared" si="3"/>
        <v>2</v>
      </c>
      <c r="I41" s="167" t="str">
        <f t="shared" si="5"/>
        <v>Low</v>
      </c>
      <c r="J41" s="247" t="str">
        <f>IF(G41="x","x",Reliability!F39)</f>
        <v>Medium Reliability</v>
      </c>
      <c r="K41" s="170">
        <f t="shared" si="6"/>
        <v>1.1000000000000001</v>
      </c>
      <c r="L41" s="169">
        <f>'Impact of Crisis'!N45</f>
        <v>1.3</v>
      </c>
      <c r="M41" s="169">
        <f>'Impact of Crisis'!AB45</f>
        <v>1</v>
      </c>
      <c r="N41" s="169" t="e">
        <f>'Impact of Crisis'!AN45</f>
        <v>#N/A</v>
      </c>
      <c r="O41" s="170">
        <f>'Conditions of affected people'!R45</f>
        <v>2</v>
      </c>
      <c r="P41" s="169">
        <f>'Conditions of affected people'!K45</f>
        <v>1</v>
      </c>
      <c r="Q41" s="169">
        <f>'Conditions of affected people'!Q45</f>
        <v>3</v>
      </c>
      <c r="R41" s="169">
        <f t="shared" si="4"/>
        <v>1.6</v>
      </c>
      <c r="S41" s="169">
        <f>Complexity!X45</f>
        <v>1.7</v>
      </c>
      <c r="T41" s="169">
        <f>Complexity!AQ45</f>
        <v>1</v>
      </c>
      <c r="U41" s="169">
        <f>Complexity!AR45</f>
        <v>1.5</v>
      </c>
      <c r="V41" s="165" t="str">
        <f>Lists!E39</f>
        <v>Europe</v>
      </c>
    </row>
    <row r="42" spans="1:22" x14ac:dyDescent="0.35">
      <c r="A42" s="171" t="str">
        <f>'Crisis Indicator Data'!A40</f>
        <v>Complex crisis in Guatemala</v>
      </c>
      <c r="B42" s="171" t="str">
        <f>Lists!G40</f>
        <v>Complex crisis</v>
      </c>
      <c r="C42" s="171" t="str">
        <f>'Crisis Indicator Data'!C40</f>
        <v>GTM001</v>
      </c>
      <c r="D42" s="171" t="str">
        <f>'Crisis Indicator Data'!D40</f>
        <v>Guatemala</v>
      </c>
      <c r="E42" s="171" t="str">
        <f>'Crisis Indicator Data'!E40</f>
        <v>GTM</v>
      </c>
      <c r="F42" s="171" t="str">
        <f>'Crisis Indicator Data'!B40</f>
        <v>Complex crisis</v>
      </c>
      <c r="G42" s="168">
        <f t="shared" si="2"/>
        <v>3.3</v>
      </c>
      <c r="H42" s="167">
        <f t="shared" si="3"/>
        <v>4</v>
      </c>
      <c r="I42" s="167" t="str">
        <f t="shared" si="5"/>
        <v>High</v>
      </c>
      <c r="J42" s="247" t="str">
        <f>IF(G42="x","x",Reliability!F40)</f>
        <v>Medium Reliability</v>
      </c>
      <c r="K42" s="170">
        <f t="shared" si="6"/>
        <v>3.3</v>
      </c>
      <c r="L42" s="169">
        <f>'Impact of Crisis'!N46</f>
        <v>4</v>
      </c>
      <c r="M42" s="169">
        <f>'Impact of Crisis'!AB46</f>
        <v>3</v>
      </c>
      <c r="N42" s="169" t="e">
        <f>'Impact of Crisis'!AN46</f>
        <v>#N/A</v>
      </c>
      <c r="O42" s="170">
        <f>'Conditions of affected people'!R46</f>
        <v>3.5</v>
      </c>
      <c r="P42" s="169">
        <f>'Conditions of affected people'!K46</f>
        <v>4</v>
      </c>
      <c r="Q42" s="169">
        <f>'Conditions of affected people'!Q46</f>
        <v>3</v>
      </c>
      <c r="R42" s="169">
        <f t="shared" si="4"/>
        <v>2.8</v>
      </c>
      <c r="S42" s="169">
        <f>Complexity!X46</f>
        <v>3.1</v>
      </c>
      <c r="T42" s="169">
        <f>Complexity!AQ46</f>
        <v>2</v>
      </c>
      <c r="U42" s="169">
        <f>Complexity!AR46</f>
        <v>2.5</v>
      </c>
      <c r="V42" s="165" t="str">
        <f>Lists!E40</f>
        <v>Americas</v>
      </c>
    </row>
    <row r="43" spans="1:22" x14ac:dyDescent="0.35">
      <c r="A43" s="171" t="str">
        <f>'Crisis Indicator Data'!A41</f>
        <v>Complex crisis in Haiti</v>
      </c>
      <c r="B43" s="171" t="str">
        <f>Lists!G41</f>
        <v>Complex crisis</v>
      </c>
      <c r="C43" s="171" t="str">
        <f>'Crisis Indicator Data'!C41</f>
        <v>HTI001</v>
      </c>
      <c r="D43" s="171" t="str">
        <f>'Crisis Indicator Data'!D41</f>
        <v>Haiti</v>
      </c>
      <c r="E43" s="171" t="str">
        <f>'Crisis Indicator Data'!E41</f>
        <v>HTI</v>
      </c>
      <c r="F43" s="171" t="str">
        <f>'Crisis Indicator Data'!B41</f>
        <v>Complex crisis</v>
      </c>
      <c r="G43" s="168">
        <f t="shared" si="2"/>
        <v>3.2</v>
      </c>
      <c r="H43" s="167">
        <f t="shared" si="3"/>
        <v>4</v>
      </c>
      <c r="I43" s="167" t="str">
        <f t="shared" si="5"/>
        <v>High</v>
      </c>
      <c r="J43" s="247" t="str">
        <f>IF(G43="x","x",Reliability!F41)</f>
        <v>Medium Reliability</v>
      </c>
      <c r="K43" s="170">
        <f t="shared" si="6"/>
        <v>2.4</v>
      </c>
      <c r="L43" s="169">
        <f>'Impact of Crisis'!N47</f>
        <v>3.8</v>
      </c>
      <c r="M43" s="169">
        <f>'Impact of Crisis'!AB47</f>
        <v>1.8333333333333333</v>
      </c>
      <c r="N43" s="169" t="e">
        <f>'Impact of Crisis'!AN47</f>
        <v>#N/A</v>
      </c>
      <c r="O43" s="170">
        <f>'Conditions of affected people'!R47</f>
        <v>4</v>
      </c>
      <c r="P43" s="169">
        <f>'Conditions of affected people'!K47</f>
        <v>4</v>
      </c>
      <c r="Q43" s="169">
        <f>'Conditions of affected people'!Q47</f>
        <v>4</v>
      </c>
      <c r="R43" s="169">
        <f t="shared" si="4"/>
        <v>2.4</v>
      </c>
      <c r="S43" s="169">
        <f>Complexity!X47</f>
        <v>2.7</v>
      </c>
      <c r="T43" s="169">
        <f>Complexity!AQ47</f>
        <v>2</v>
      </c>
      <c r="U43" s="169">
        <f>Complexity!AR47</f>
        <v>2</v>
      </c>
      <c r="V43" s="165" t="str">
        <f>Lists!E41</f>
        <v>Americas</v>
      </c>
    </row>
    <row r="44" spans="1:22" x14ac:dyDescent="0.35">
      <c r="A44" s="171" t="str">
        <f>'Crisis Indicator Data'!A42</f>
        <v>Complex crisis in Honduras</v>
      </c>
      <c r="B44" s="171" t="str">
        <f>Lists!G42</f>
        <v>Complex crisis</v>
      </c>
      <c r="C44" s="171" t="str">
        <f>'Crisis Indicator Data'!C42</f>
        <v>HND001</v>
      </c>
      <c r="D44" s="171" t="str">
        <f>'Crisis Indicator Data'!D42</f>
        <v>Honduras</v>
      </c>
      <c r="E44" s="171" t="str">
        <f>'Crisis Indicator Data'!E42</f>
        <v>HND</v>
      </c>
      <c r="F44" s="171" t="str">
        <f>'Crisis Indicator Data'!B42</f>
        <v>Complex crisis</v>
      </c>
      <c r="G44" s="168">
        <f t="shared" si="2"/>
        <v>2</v>
      </c>
      <c r="H44" s="167">
        <f t="shared" si="3"/>
        <v>2</v>
      </c>
      <c r="I44" s="167" t="str">
        <f t="shared" si="5"/>
        <v>Low</v>
      </c>
      <c r="J44" s="247" t="str">
        <f>IF(G44="x","x",Reliability!F42)</f>
        <v>Medium Reliability</v>
      </c>
      <c r="K44" s="170">
        <f t="shared" si="6"/>
        <v>3.6</v>
      </c>
      <c r="L44" s="169">
        <f>'Impact of Crisis'!N48</f>
        <v>3.8</v>
      </c>
      <c r="M44" s="169">
        <f>'Impact of Crisis'!AB48</f>
        <v>3.5</v>
      </c>
      <c r="N44" s="169" t="e">
        <f>'Impact of Crisis'!AN48</f>
        <v>#N/A</v>
      </c>
      <c r="O44" s="170">
        <f>'Conditions of affected people'!R48</f>
        <v>1</v>
      </c>
      <c r="P44" s="169">
        <f>'Conditions of affected people'!K48</f>
        <v>1</v>
      </c>
      <c r="Q44" s="169">
        <f>'Conditions of affected people'!Q48</f>
        <v>1</v>
      </c>
      <c r="R44" s="169">
        <f t="shared" si="4"/>
        <v>2.7</v>
      </c>
      <c r="S44" s="169">
        <f>Complexity!X48</f>
        <v>2.9</v>
      </c>
      <c r="T44" s="169">
        <f>Complexity!AQ48</f>
        <v>2</v>
      </c>
      <c r="U44" s="169">
        <f>Complexity!AR48</f>
        <v>2.5</v>
      </c>
      <c r="V44" s="165" t="str">
        <f>Lists!E42</f>
        <v>Americas</v>
      </c>
    </row>
    <row r="45" spans="1:22" x14ac:dyDescent="0.35">
      <c r="A45" s="171" t="str">
        <f>'Crisis Indicator Data'!A43</f>
        <v>Conflict in Jammu and Kashmir</v>
      </c>
      <c r="B45" s="171" t="str">
        <f>Lists!G43</f>
        <v xml:space="preserve">Kashmir conflict </v>
      </c>
      <c r="C45" s="171" t="str">
        <f>'Crisis Indicator Data'!C43</f>
        <v>IND002</v>
      </c>
      <c r="D45" s="171" t="str">
        <f>'Crisis Indicator Data'!D43</f>
        <v>India</v>
      </c>
      <c r="E45" s="171" t="str">
        <f>'Crisis Indicator Data'!E43</f>
        <v>IND</v>
      </c>
      <c r="F45" s="171" t="str">
        <f>'Crisis Indicator Data'!B43</f>
        <v>Conflict</v>
      </c>
      <c r="G45" s="168" t="str">
        <f t="shared" si="2"/>
        <v>x</v>
      </c>
      <c r="H45" s="167" t="str">
        <f t="shared" si="3"/>
        <v>x</v>
      </c>
      <c r="I45" s="167" t="str">
        <f t="shared" si="5"/>
        <v>x</v>
      </c>
      <c r="J45" s="247" t="str">
        <f>IF(G45="x","x",Reliability!F43)</f>
        <v>x</v>
      </c>
      <c r="K45" s="170" t="str">
        <f t="shared" si="6"/>
        <v>x</v>
      </c>
      <c r="L45" s="169">
        <f>'Impact of Crisis'!N49</f>
        <v>2.2999999999999998</v>
      </c>
      <c r="M45" s="169" t="str">
        <f>'Impact of Crisis'!AB49</f>
        <v>x</v>
      </c>
      <c r="N45" s="169" t="e">
        <f>'Impact of Crisis'!AN49</f>
        <v>#N/A</v>
      </c>
      <c r="O45" s="170" t="str">
        <f>'Conditions of affected people'!R49</f>
        <v>x</v>
      </c>
      <c r="P45" s="169" t="str">
        <f>'Conditions of affected people'!K49</f>
        <v>x</v>
      </c>
      <c r="Q45" s="169" t="str">
        <f>'Conditions of affected people'!Q49</f>
        <v>x</v>
      </c>
      <c r="R45" s="169">
        <f t="shared" si="4"/>
        <v>2.2000000000000002</v>
      </c>
      <c r="S45" s="169">
        <f>Complexity!X49</f>
        <v>2.4</v>
      </c>
      <c r="T45" s="169">
        <f>Complexity!AQ49</f>
        <v>2</v>
      </c>
      <c r="U45" s="169">
        <f>Complexity!AR49</f>
        <v>2</v>
      </c>
      <c r="V45" s="165" t="str">
        <f>Lists!E43</f>
        <v>Asia</v>
      </c>
    </row>
    <row r="46" spans="1:22" x14ac:dyDescent="0.35">
      <c r="A46" s="171" t="str">
        <f>'Crisis Indicator Data'!A44</f>
        <v>Regional Kashmir conflict</v>
      </c>
      <c r="B46" s="171" t="str">
        <f>Lists!G44</f>
        <v>Regional Kashmir conflict</v>
      </c>
      <c r="C46" s="171" t="str">
        <f>'Crisis Indicator Data'!C44</f>
        <v>REG003</v>
      </c>
      <c r="D46" s="171" t="str">
        <f>'Crisis Indicator Data'!D44</f>
        <v>India, Pakistan</v>
      </c>
      <c r="E46" s="171" t="str">
        <f>'Crisis Indicator Data'!E44</f>
        <v>IND, PAK</v>
      </c>
      <c r="F46" s="171" t="str">
        <f>'Crisis Indicator Data'!B44</f>
        <v>Regional crisis</v>
      </c>
      <c r="G46" s="168" t="str">
        <f t="shared" si="2"/>
        <v>x</v>
      </c>
      <c r="H46" s="167" t="str">
        <f t="shared" si="3"/>
        <v>x</v>
      </c>
      <c r="I46" s="167" t="str">
        <f t="shared" si="5"/>
        <v>x</v>
      </c>
      <c r="J46" s="247" t="str">
        <f>IF(G46="x","x",Reliability!F44)</f>
        <v>x</v>
      </c>
      <c r="K46" s="170" t="str">
        <f t="shared" si="6"/>
        <v>x</v>
      </c>
      <c r="L46" s="169">
        <f>'Impact of Crisis'!N50</f>
        <v>3</v>
      </c>
      <c r="M46" s="169" t="str">
        <f>'Impact of Crisis'!AB50</f>
        <v>x</v>
      </c>
      <c r="N46" s="169" t="e">
        <f>'Impact of Crisis'!AN50</f>
        <v>#N/A</v>
      </c>
      <c r="O46" s="170" t="str">
        <f>'Conditions of affected people'!R50</f>
        <v>x</v>
      </c>
      <c r="P46" s="169" t="str">
        <f>'Conditions of affected people'!K50</f>
        <v>x</v>
      </c>
      <c r="Q46" s="169" t="str">
        <f>'Conditions of affected people'!Q50</f>
        <v>x</v>
      </c>
      <c r="R46" s="169">
        <f t="shared" si="4"/>
        <v>2.7</v>
      </c>
      <c r="S46" s="169">
        <f>Complexity!X50</f>
        <v>2.9</v>
      </c>
      <c r="T46" s="169">
        <f>Complexity!AQ50</f>
        <v>2</v>
      </c>
      <c r="U46" s="169">
        <f>Complexity!AR50</f>
        <v>2.5</v>
      </c>
      <c r="V46" s="165" t="str">
        <f>Lists!E44</f>
        <v>Asia</v>
      </c>
    </row>
    <row r="47" spans="1:22" x14ac:dyDescent="0.35">
      <c r="A47" s="171" t="str">
        <f>'Crisis Indicator Data'!A45</f>
        <v xml:space="preserve">Complex Crisis in Indonesia </v>
      </c>
      <c r="B47" s="171" t="str">
        <f>Lists!G45</f>
        <v xml:space="preserve">Complex Crisis </v>
      </c>
      <c r="C47" s="171" t="str">
        <f>'Crisis Indicator Data'!C45</f>
        <v>IDN001</v>
      </c>
      <c r="D47" s="171" t="str">
        <f>'Crisis Indicator Data'!D45</f>
        <v>Indonesia</v>
      </c>
      <c r="E47" s="171" t="str">
        <f>'Crisis Indicator Data'!E45</f>
        <v>IDN</v>
      </c>
      <c r="F47" s="171" t="str">
        <f>'Crisis Indicator Data'!B45</f>
        <v>Complex crisis</v>
      </c>
      <c r="G47" s="168">
        <f t="shared" si="2"/>
        <v>1.9</v>
      </c>
      <c r="H47" s="167">
        <f t="shared" si="3"/>
        <v>2</v>
      </c>
      <c r="I47" s="167" t="str">
        <f t="shared" si="5"/>
        <v>Low</v>
      </c>
      <c r="J47" s="247" t="str">
        <f>IF(G47="x","x",Reliability!F45)</f>
        <v>Medium Reliability</v>
      </c>
      <c r="K47" s="170">
        <f t="shared" si="6"/>
        <v>1.5</v>
      </c>
      <c r="L47" s="169">
        <f>'Impact of Crisis'!N51</f>
        <v>2.5</v>
      </c>
      <c r="M47" s="169">
        <f>'Impact of Crisis'!AB51</f>
        <v>1</v>
      </c>
      <c r="N47" s="169" t="e">
        <f>'Impact of Crisis'!AN51</f>
        <v>#N/A</v>
      </c>
      <c r="O47" s="170">
        <f>'Conditions of affected people'!R51</f>
        <v>1.5</v>
      </c>
      <c r="P47" s="169">
        <f>'Conditions of affected people'!K51</f>
        <v>1</v>
      </c>
      <c r="Q47" s="169">
        <f>'Conditions of affected people'!Q51</f>
        <v>2</v>
      </c>
      <c r="R47" s="169">
        <f t="shared" si="4"/>
        <v>2.7</v>
      </c>
      <c r="S47" s="169">
        <f>Complexity!X51</f>
        <v>2.2999999999999998</v>
      </c>
      <c r="T47" s="169">
        <f>Complexity!AQ51</f>
        <v>2</v>
      </c>
      <c r="U47" s="169">
        <f>Complexity!AR51</f>
        <v>3</v>
      </c>
      <c r="V47" s="165" t="str">
        <f>Lists!E45</f>
        <v>Asia</v>
      </c>
    </row>
    <row r="48" spans="1:22" x14ac:dyDescent="0.35">
      <c r="A48" s="171" t="str">
        <f>'Crisis Indicator Data'!A46</f>
        <v>Papua Conflict</v>
      </c>
      <c r="B48" s="171" t="str">
        <f>Lists!G46</f>
        <v>Papua Conflict</v>
      </c>
      <c r="C48" s="171" t="str">
        <f>'Crisis Indicator Data'!C46</f>
        <v>IDN002</v>
      </c>
      <c r="D48" s="171" t="str">
        <f>'Crisis Indicator Data'!D46</f>
        <v>Indonesia</v>
      </c>
      <c r="E48" s="171" t="str">
        <f>'Crisis Indicator Data'!E46</f>
        <v>IDN</v>
      </c>
      <c r="F48" s="171" t="str">
        <f>'Crisis Indicator Data'!B46</f>
        <v>Conflict</v>
      </c>
      <c r="G48" s="168">
        <f t="shared" si="2"/>
        <v>1.9</v>
      </c>
      <c r="H48" s="167">
        <f t="shared" si="3"/>
        <v>2</v>
      </c>
      <c r="I48" s="167" t="str">
        <f t="shared" si="5"/>
        <v>Low</v>
      </c>
      <c r="J48" s="247" t="str">
        <f>IF(G48="x","x",Reliability!F46)</f>
        <v>Medium Reliability</v>
      </c>
      <c r="K48" s="170">
        <f t="shared" si="6"/>
        <v>1.6</v>
      </c>
      <c r="L48" s="169">
        <f>'Impact of Crisis'!N52</f>
        <v>2.2999999999999998</v>
      </c>
      <c r="M48" s="169">
        <f>'Impact of Crisis'!AB52</f>
        <v>1.3333333333333333</v>
      </c>
      <c r="N48" s="169" t="e">
        <f>'Impact of Crisis'!AN52</f>
        <v>#N/A</v>
      </c>
      <c r="O48" s="170">
        <f>'Conditions of affected people'!R52</f>
        <v>1.5</v>
      </c>
      <c r="P48" s="169">
        <f>'Conditions of affected people'!K52</f>
        <v>1</v>
      </c>
      <c r="Q48" s="169">
        <f>'Conditions of affected people'!Q52</f>
        <v>2</v>
      </c>
      <c r="R48" s="169">
        <f t="shared" si="4"/>
        <v>2.7</v>
      </c>
      <c r="S48" s="169">
        <f>Complexity!X52</f>
        <v>2.2999999999999998</v>
      </c>
      <c r="T48" s="169">
        <f>Complexity!AQ52</f>
        <v>2</v>
      </c>
      <c r="U48" s="169">
        <f>Complexity!AR52</f>
        <v>3</v>
      </c>
      <c r="V48" s="165" t="str">
        <f>Lists!E46</f>
        <v>Asia</v>
      </c>
    </row>
    <row r="49" spans="1:22" x14ac:dyDescent="0.35">
      <c r="A49" s="171" t="str">
        <f>'Crisis Indicator Data'!A47</f>
        <v>Sunda Strait Tsunami</v>
      </c>
      <c r="B49" s="171" t="str">
        <f>Lists!G47</f>
        <v>Sunda Strait Tsunami</v>
      </c>
      <c r="C49" s="171" t="str">
        <f>'Crisis Indicator Data'!C47</f>
        <v>IDN003</v>
      </c>
      <c r="D49" s="171" t="str">
        <f>'Crisis Indicator Data'!D47</f>
        <v>Indonesia</v>
      </c>
      <c r="E49" s="171" t="str">
        <f>'Crisis Indicator Data'!E47</f>
        <v>IDN</v>
      </c>
      <c r="F49" s="171" t="str">
        <f>'Crisis Indicator Data'!B47</f>
        <v>Tsunami</v>
      </c>
      <c r="G49" s="168">
        <f t="shared" si="2"/>
        <v>1.3</v>
      </c>
      <c r="H49" s="167">
        <f t="shared" si="3"/>
        <v>2</v>
      </c>
      <c r="I49" s="167" t="str">
        <f t="shared" si="5"/>
        <v>Low</v>
      </c>
      <c r="J49" s="247" t="str">
        <f>IF(G49="x","x",Reliability!F47)</f>
        <v>Medium Reliability</v>
      </c>
      <c r="K49" s="170">
        <f t="shared" si="6"/>
        <v>1</v>
      </c>
      <c r="L49" s="169">
        <f>'Impact of Crisis'!N53</f>
        <v>1.3</v>
      </c>
      <c r="M49" s="169">
        <f>'Impact of Crisis'!AB53</f>
        <v>0.8</v>
      </c>
      <c r="N49" s="169" t="e">
        <f>'Impact of Crisis'!AN53</f>
        <v>#N/A</v>
      </c>
      <c r="O49" s="170">
        <f>'Conditions of affected people'!R53</f>
        <v>1</v>
      </c>
      <c r="P49" s="169">
        <f>'Conditions of affected people'!K53</f>
        <v>1</v>
      </c>
      <c r="Q49" s="169">
        <f>'Conditions of affected people'!Q53</f>
        <v>1</v>
      </c>
      <c r="R49" s="169">
        <f t="shared" si="4"/>
        <v>1.9</v>
      </c>
      <c r="S49" s="169">
        <f>Complexity!X53</f>
        <v>2.2999999999999998</v>
      </c>
      <c r="T49" s="169">
        <f>Complexity!AQ53</f>
        <v>1</v>
      </c>
      <c r="U49" s="169">
        <f>Complexity!AR53</f>
        <v>1.5</v>
      </c>
      <c r="V49" s="165" t="str">
        <f>Lists!E47</f>
        <v>Asia</v>
      </c>
    </row>
    <row r="50" spans="1:22" x14ac:dyDescent="0.35">
      <c r="A50" s="171" t="str">
        <f>'Crisis Indicator Data'!A48</f>
        <v>Multiple crises in Iraq</v>
      </c>
      <c r="B50" s="171" t="str">
        <f>Lists!G48</f>
        <v>Country level</v>
      </c>
      <c r="C50" s="171" t="str">
        <f>'Crisis Indicator Data'!C48</f>
        <v>IRQ001</v>
      </c>
      <c r="D50" s="171" t="str">
        <f>'Crisis Indicator Data'!D48</f>
        <v>Iraq</v>
      </c>
      <c r="E50" s="171" t="str">
        <f>'Crisis Indicator Data'!E48</f>
        <v>IRQ</v>
      </c>
      <c r="F50" s="171" t="str">
        <f>'Crisis Indicator Data'!B48</f>
        <v>Multiple crises country</v>
      </c>
      <c r="G50" s="168">
        <f t="shared" si="2"/>
        <v>4</v>
      </c>
      <c r="H50" s="167">
        <f t="shared" si="3"/>
        <v>4</v>
      </c>
      <c r="I50" s="167" t="str">
        <f t="shared" si="5"/>
        <v>High</v>
      </c>
      <c r="J50" s="247" t="str">
        <f>IF(G50="x","x",Reliability!F48)</f>
        <v>Medium Reliability</v>
      </c>
      <c r="K50" s="170">
        <f t="shared" si="6"/>
        <v>4.0999999999999996</v>
      </c>
      <c r="L50" s="169">
        <f>'Impact of Crisis'!N54</f>
        <v>3.5</v>
      </c>
      <c r="M50" s="169">
        <f>'Impact of Crisis'!AB54</f>
        <v>4.333333333333333</v>
      </c>
      <c r="N50" s="169" t="e">
        <f>'Impact of Crisis'!AN54</f>
        <v>#N/A</v>
      </c>
      <c r="O50" s="170">
        <f>'Conditions of affected people'!R54</f>
        <v>4</v>
      </c>
      <c r="P50" s="169">
        <f>'Conditions of affected people'!K54</f>
        <v>4</v>
      </c>
      <c r="Q50" s="169">
        <f>'Conditions of affected people'!Q54</f>
        <v>4</v>
      </c>
      <c r="R50" s="169">
        <f t="shared" si="4"/>
        <v>3.8</v>
      </c>
      <c r="S50" s="169">
        <f>Complexity!X54</f>
        <v>3.5</v>
      </c>
      <c r="T50" s="169">
        <f>Complexity!AQ54</f>
        <v>3</v>
      </c>
      <c r="U50" s="169">
        <f>Complexity!AR54</f>
        <v>4</v>
      </c>
      <c r="V50" s="165" t="str">
        <f>Lists!E48</f>
        <v>Middle east</v>
      </c>
    </row>
    <row r="51" spans="1:22" x14ac:dyDescent="0.35">
      <c r="A51" s="171" t="str">
        <f>'Crisis Indicator Data'!A49</f>
        <v>Conflict  in Iraq</v>
      </c>
      <c r="B51" s="171" t="str">
        <f>Lists!G49</f>
        <v>Conflict</v>
      </c>
      <c r="C51" s="171" t="str">
        <f>'Crisis Indicator Data'!C49</f>
        <v>IRQ002</v>
      </c>
      <c r="D51" s="171" t="str">
        <f>'Crisis Indicator Data'!D49</f>
        <v>Iraq</v>
      </c>
      <c r="E51" s="171" t="str">
        <f>'Crisis Indicator Data'!E49</f>
        <v>IRQ</v>
      </c>
      <c r="F51" s="171" t="str">
        <f>'Crisis Indicator Data'!B49</f>
        <v>Conflict</v>
      </c>
      <c r="G51" s="168">
        <f t="shared" si="2"/>
        <v>3.9</v>
      </c>
      <c r="H51" s="167">
        <f t="shared" si="3"/>
        <v>4</v>
      </c>
      <c r="I51" s="167" t="str">
        <f t="shared" si="5"/>
        <v>High</v>
      </c>
      <c r="J51" s="247" t="str">
        <f>IF(G51="x","x",Reliability!F49)</f>
        <v>Medium Reliability</v>
      </c>
      <c r="K51" s="170">
        <f t="shared" si="6"/>
        <v>4</v>
      </c>
      <c r="L51" s="169">
        <f>'Impact of Crisis'!N55</f>
        <v>3.5</v>
      </c>
      <c r="M51" s="169">
        <f>'Impact of Crisis'!AB55</f>
        <v>4.166666666666667</v>
      </c>
      <c r="N51" s="169" t="e">
        <f>'Impact of Crisis'!AN55</f>
        <v>#N/A</v>
      </c>
      <c r="O51" s="170">
        <f>'Conditions of affected people'!R55</f>
        <v>4</v>
      </c>
      <c r="P51" s="169">
        <f>'Conditions of affected people'!K55</f>
        <v>4</v>
      </c>
      <c r="Q51" s="169">
        <f>'Conditions of affected people'!Q55</f>
        <v>4</v>
      </c>
      <c r="R51" s="169">
        <f t="shared" si="4"/>
        <v>3.8</v>
      </c>
      <c r="S51" s="169">
        <f>Complexity!X55</f>
        <v>3.5</v>
      </c>
      <c r="T51" s="169">
        <f>Complexity!AQ55</f>
        <v>3</v>
      </c>
      <c r="U51" s="169">
        <f>Complexity!AR55</f>
        <v>4</v>
      </c>
      <c r="V51" s="165" t="str">
        <f>Lists!E49</f>
        <v>Middle east</v>
      </c>
    </row>
    <row r="52" spans="1:22" ht="17.899999999999999" customHeight="1" x14ac:dyDescent="0.35">
      <c r="A52" s="171" t="str">
        <f>'Crisis Indicator Data'!A50</f>
        <v>Syrian and Palestinian refugees in iraq</v>
      </c>
      <c r="B52" s="171" t="str">
        <f>Lists!G50</f>
        <v>Syrian Refugees</v>
      </c>
      <c r="C52" s="171" t="str">
        <f>'Crisis Indicator Data'!C50</f>
        <v>IRQ003</v>
      </c>
      <c r="D52" s="171" t="str">
        <f>'Crisis Indicator Data'!D50</f>
        <v>Iraq</v>
      </c>
      <c r="E52" s="171" t="str">
        <f>'Crisis Indicator Data'!E50</f>
        <v>IRQ</v>
      </c>
      <c r="F52" s="171" t="str">
        <f>'Crisis Indicator Data'!B50</f>
        <v>International displacement</v>
      </c>
      <c r="G52" s="168">
        <f t="shared" si="2"/>
        <v>2.5</v>
      </c>
      <c r="H52" s="167">
        <f t="shared" si="3"/>
        <v>3</v>
      </c>
      <c r="I52" s="167" t="str">
        <f t="shared" si="5"/>
        <v>Medium</v>
      </c>
      <c r="J52" s="247" t="str">
        <f>IF(G52="x","x",Reliability!F50)</f>
        <v>Medium Reliability</v>
      </c>
      <c r="K52" s="170">
        <f t="shared" si="6"/>
        <v>2.1</v>
      </c>
      <c r="L52" s="169">
        <f>'Impact of Crisis'!N56</f>
        <v>2</v>
      </c>
      <c r="M52" s="169">
        <f>'Impact of Crisis'!AB56</f>
        <v>2.1666666666666665</v>
      </c>
      <c r="N52" s="169" t="e">
        <f>'Impact of Crisis'!AN56</f>
        <v>#N/A</v>
      </c>
      <c r="O52" s="170">
        <f>'Conditions of affected people'!R56</f>
        <v>2</v>
      </c>
      <c r="P52" s="169">
        <f>'Conditions of affected people'!K56</f>
        <v>1</v>
      </c>
      <c r="Q52" s="169">
        <f>'Conditions of affected people'!Q56</f>
        <v>3</v>
      </c>
      <c r="R52" s="169">
        <f t="shared" si="4"/>
        <v>3.5</v>
      </c>
      <c r="S52" s="169">
        <f>Complexity!X56</f>
        <v>3.5</v>
      </c>
      <c r="T52" s="169">
        <f>Complexity!AQ56</f>
        <v>2</v>
      </c>
      <c r="U52" s="169">
        <f>Complexity!AR56</f>
        <v>3.5</v>
      </c>
      <c r="V52" s="165" t="str">
        <f>Lists!E50</f>
        <v>Middle east</v>
      </c>
    </row>
    <row r="53" spans="1:22" x14ac:dyDescent="0.35">
      <c r="A53" s="171" t="str">
        <f>'Crisis Indicator Data'!A51</f>
        <v>Syrian refugees in Jordan</v>
      </c>
      <c r="B53" s="171" t="str">
        <f>Lists!G51</f>
        <v>Syrian refugees</v>
      </c>
      <c r="C53" s="171" t="str">
        <f>'Crisis Indicator Data'!C51</f>
        <v>JOR002</v>
      </c>
      <c r="D53" s="171" t="str">
        <f>'Crisis Indicator Data'!D51</f>
        <v>Jordan</v>
      </c>
      <c r="E53" s="171" t="str">
        <f>'Crisis Indicator Data'!E51</f>
        <v>JOR</v>
      </c>
      <c r="F53" s="171" t="str">
        <f>'Crisis Indicator Data'!B51</f>
        <v>International displacement</v>
      </c>
      <c r="G53" s="168">
        <f t="shared" si="2"/>
        <v>2.2000000000000002</v>
      </c>
      <c r="H53" s="167">
        <f t="shared" si="3"/>
        <v>3</v>
      </c>
      <c r="I53" s="167" t="str">
        <f t="shared" si="5"/>
        <v>Medium</v>
      </c>
      <c r="J53" s="247" t="str">
        <f>IF(G53="x","x",Reliability!F51)</f>
        <v>Medium Reliability</v>
      </c>
      <c r="K53" s="170">
        <f t="shared" si="6"/>
        <v>2.2999999999999998</v>
      </c>
      <c r="L53" s="169">
        <f>'Impact of Crisis'!N57</f>
        <v>3.3</v>
      </c>
      <c r="M53" s="169">
        <f>'Impact of Crisis'!AB57</f>
        <v>1.8</v>
      </c>
      <c r="N53" s="169" t="e">
        <f>'Impact of Crisis'!AN57</f>
        <v>#N/A</v>
      </c>
      <c r="O53" s="170">
        <f>'Conditions of affected people'!R57</f>
        <v>2.5</v>
      </c>
      <c r="P53" s="169">
        <f>'Conditions of affected people'!K57</f>
        <v>2</v>
      </c>
      <c r="Q53" s="169">
        <f>'Conditions of affected people'!Q57</f>
        <v>3</v>
      </c>
      <c r="R53" s="169">
        <f t="shared" si="4"/>
        <v>1.7</v>
      </c>
      <c r="S53" s="169">
        <f>Complexity!X57</f>
        <v>2.2999999999999998</v>
      </c>
      <c r="T53" s="169">
        <f>Complexity!AQ57</f>
        <v>0</v>
      </c>
      <c r="U53" s="169">
        <f>Complexity!AR57</f>
        <v>1</v>
      </c>
      <c r="V53" s="165" t="str">
        <f>Lists!E51</f>
        <v>Middle east</v>
      </c>
    </row>
    <row r="54" spans="1:22" x14ac:dyDescent="0.35">
      <c r="A54" s="171" t="str">
        <f>'Crisis Indicator Data'!A52</f>
        <v xml:space="preserve">Multiple crisis in Kenya </v>
      </c>
      <c r="B54" s="171" t="str">
        <f>Lists!G52</f>
        <v xml:space="preserve">Country level </v>
      </c>
      <c r="C54" s="171" t="str">
        <f>'Crisis Indicator Data'!C52</f>
        <v>KEN001</v>
      </c>
      <c r="D54" s="171" t="str">
        <f>'Crisis Indicator Data'!D52</f>
        <v>Kenya</v>
      </c>
      <c r="E54" s="171" t="str">
        <f>'Crisis Indicator Data'!E52</f>
        <v>KEN</v>
      </c>
      <c r="F54" s="171" t="str">
        <f>'Crisis Indicator Data'!B52</f>
        <v>Multiple crises country</v>
      </c>
      <c r="G54" s="168">
        <f t="shared" si="2"/>
        <v>3.1</v>
      </c>
      <c r="H54" s="167">
        <f t="shared" si="3"/>
        <v>4</v>
      </c>
      <c r="I54" s="167" t="str">
        <f t="shared" si="5"/>
        <v>High</v>
      </c>
      <c r="J54" s="247" t="str">
        <f>IF(G54="x","x",Reliability!F52)</f>
        <v>Medium Reliability</v>
      </c>
      <c r="K54" s="170">
        <f t="shared" si="6"/>
        <v>3.1</v>
      </c>
      <c r="L54" s="169">
        <f>'Impact of Crisis'!N58</f>
        <v>4.8</v>
      </c>
      <c r="M54" s="169">
        <f>'Impact of Crisis'!AB58</f>
        <v>2.2999999999999998</v>
      </c>
      <c r="N54" s="169" t="e">
        <f>'Impact of Crisis'!AN58</f>
        <v>#N/A</v>
      </c>
      <c r="O54" s="170">
        <f>'Conditions of affected people'!R58</f>
        <v>3.5</v>
      </c>
      <c r="P54" s="169">
        <f>'Conditions of affected people'!K58</f>
        <v>4</v>
      </c>
      <c r="Q54" s="169">
        <f>'Conditions of affected people'!Q58</f>
        <v>3</v>
      </c>
      <c r="R54" s="169">
        <f t="shared" si="4"/>
        <v>2.5</v>
      </c>
      <c r="S54" s="169">
        <f>Complexity!X58</f>
        <v>2.9</v>
      </c>
      <c r="T54" s="169">
        <f>Complexity!AQ58</f>
        <v>1</v>
      </c>
      <c r="U54" s="169">
        <f>Complexity!AR58</f>
        <v>2</v>
      </c>
      <c r="V54" s="165" t="str">
        <f>Lists!E52</f>
        <v>Africa</v>
      </c>
    </row>
    <row r="55" spans="1:22" x14ac:dyDescent="0.35">
      <c r="A55" s="171" t="str">
        <f>'Crisis Indicator Data'!A53</f>
        <v>Refugee situation in Kenya</v>
      </c>
      <c r="B55" s="171" t="str">
        <f>Lists!G53</f>
        <v>Refugee situation</v>
      </c>
      <c r="C55" s="171" t="str">
        <f>'Crisis Indicator Data'!C53</f>
        <v>KEN002</v>
      </c>
      <c r="D55" s="171" t="str">
        <f>'Crisis Indicator Data'!D53</f>
        <v>kenya</v>
      </c>
      <c r="E55" s="171" t="str">
        <f>'Crisis Indicator Data'!E53</f>
        <v>KEN</v>
      </c>
      <c r="F55" s="171" t="str">
        <f>'Crisis Indicator Data'!B53</f>
        <v>International displacement</v>
      </c>
      <c r="G55" s="168">
        <f t="shared" si="2"/>
        <v>2.2000000000000002</v>
      </c>
      <c r="H55" s="167">
        <f t="shared" si="3"/>
        <v>3</v>
      </c>
      <c r="I55" s="167" t="str">
        <f t="shared" si="5"/>
        <v>Medium</v>
      </c>
      <c r="J55" s="247" t="str">
        <f>IF(G55="x","x",Reliability!F53)</f>
        <v>Medium Reliability</v>
      </c>
      <c r="K55" s="170">
        <f t="shared" si="6"/>
        <v>1.7</v>
      </c>
      <c r="L55" s="169">
        <f>'Impact of Crisis'!N59</f>
        <v>2.5</v>
      </c>
      <c r="M55" s="169">
        <f>'Impact of Crisis'!AB59</f>
        <v>1.3333333333333333</v>
      </c>
      <c r="N55" s="169" t="e">
        <f>'Impact of Crisis'!AN59</f>
        <v>#N/A</v>
      </c>
      <c r="O55" s="170">
        <f>'Conditions of affected people'!R59</f>
        <v>2.5</v>
      </c>
      <c r="P55" s="169">
        <f>'Conditions of affected people'!K59</f>
        <v>2</v>
      </c>
      <c r="Q55" s="169">
        <f>'Conditions of affected people'!Q59</f>
        <v>3</v>
      </c>
      <c r="R55" s="169">
        <f t="shared" si="4"/>
        <v>2</v>
      </c>
      <c r="S55" s="169">
        <f>Complexity!X59</f>
        <v>2.9</v>
      </c>
      <c r="T55" s="169">
        <f>Complexity!AQ59</f>
        <v>0</v>
      </c>
      <c r="U55" s="169">
        <f>Complexity!AR59</f>
        <v>1</v>
      </c>
      <c r="V55" s="165" t="str">
        <f>Lists!E53</f>
        <v>Africa</v>
      </c>
    </row>
    <row r="56" spans="1:22" x14ac:dyDescent="0.35">
      <c r="A56" s="171" t="str">
        <f>'Crisis Indicator Data'!A54</f>
        <v>Drought in Kenya</v>
      </c>
      <c r="B56" s="171" t="str">
        <f>Lists!G54</f>
        <v>Drought</v>
      </c>
      <c r="C56" s="171" t="str">
        <f>'Crisis Indicator Data'!C54</f>
        <v>KEN003</v>
      </c>
      <c r="D56" s="171" t="str">
        <f>'Crisis Indicator Data'!D54</f>
        <v>Kenya</v>
      </c>
      <c r="E56" s="171" t="str">
        <f>'Crisis Indicator Data'!E54</f>
        <v>KEN</v>
      </c>
      <c r="F56" s="171" t="str">
        <f>'Crisis Indicator Data'!B54</f>
        <v>Drought</v>
      </c>
      <c r="G56" s="168">
        <f t="shared" si="2"/>
        <v>3.1</v>
      </c>
      <c r="H56" s="167">
        <f t="shared" si="3"/>
        <v>4</v>
      </c>
      <c r="I56" s="167" t="str">
        <f t="shared" si="5"/>
        <v>High</v>
      </c>
      <c r="J56" s="247" t="str">
        <f>IF(G56="x","x",Reliability!F54)</f>
        <v>Medium Reliability</v>
      </c>
      <c r="K56" s="170">
        <f t="shared" si="6"/>
        <v>3.2</v>
      </c>
      <c r="L56" s="169">
        <f>'Impact of Crisis'!N60</f>
        <v>4.8</v>
      </c>
      <c r="M56" s="169">
        <f>'Impact of Crisis'!AB60</f>
        <v>2.5</v>
      </c>
      <c r="N56" s="169" t="e">
        <f>'Impact of Crisis'!AN60</f>
        <v>#N/A</v>
      </c>
      <c r="O56" s="170">
        <f>'Conditions of affected people'!R60</f>
        <v>3.5</v>
      </c>
      <c r="P56" s="169">
        <f>'Conditions of affected people'!K60</f>
        <v>4</v>
      </c>
      <c r="Q56" s="169">
        <f>'Conditions of affected people'!Q60</f>
        <v>3</v>
      </c>
      <c r="R56" s="169">
        <f t="shared" si="4"/>
        <v>2.2000000000000002</v>
      </c>
      <c r="S56" s="169">
        <f>Complexity!X60</f>
        <v>2.9</v>
      </c>
      <c r="T56" s="169">
        <f>Complexity!AQ60</f>
        <v>0</v>
      </c>
      <c r="U56" s="169">
        <f>Complexity!AR60</f>
        <v>1.5</v>
      </c>
      <c r="V56" s="165" t="str">
        <f>Lists!E54</f>
        <v>Africa</v>
      </c>
    </row>
    <row r="57" spans="1:22" x14ac:dyDescent="0.35">
      <c r="A57" s="171" t="str">
        <f>'Crisis Indicator Data'!A55</f>
        <v>Floods in Kenya</v>
      </c>
      <c r="B57" s="171" t="str">
        <f>Lists!G55</f>
        <v>Floods</v>
      </c>
      <c r="C57" s="171" t="str">
        <f>'Crisis Indicator Data'!C55</f>
        <v>KEN004</v>
      </c>
      <c r="D57" s="171" t="str">
        <f>'Crisis Indicator Data'!D55</f>
        <v>Kenya</v>
      </c>
      <c r="E57" s="171" t="str">
        <f>'Crisis Indicator Data'!E55</f>
        <v>KEN</v>
      </c>
      <c r="F57" s="171" t="str">
        <f>'Crisis Indicator Data'!B55</f>
        <v>Flood</v>
      </c>
      <c r="G57" s="168" t="str">
        <f t="shared" si="2"/>
        <v>x</v>
      </c>
      <c r="H57" s="167" t="str">
        <f t="shared" si="3"/>
        <v>x</v>
      </c>
      <c r="I57" s="167" t="str">
        <f t="shared" si="5"/>
        <v>x</v>
      </c>
      <c r="J57" s="247" t="str">
        <f>IF(G57="x","x",Reliability!F55)</f>
        <v>x</v>
      </c>
      <c r="K57" s="170">
        <f t="shared" si="6"/>
        <v>1.8</v>
      </c>
      <c r="L57" s="169">
        <f>'Impact of Crisis'!N61</f>
        <v>3.5</v>
      </c>
      <c r="M57" s="169">
        <f>'Impact of Crisis'!AB61</f>
        <v>1</v>
      </c>
      <c r="N57" s="169" t="e">
        <f>'Impact of Crisis'!AN61</f>
        <v>#N/A</v>
      </c>
      <c r="O57" s="170" t="str">
        <f>'Conditions of affected people'!R61</f>
        <v>x</v>
      </c>
      <c r="P57" s="169" t="str">
        <f>'Conditions of affected people'!K61</f>
        <v>x</v>
      </c>
      <c r="Q57" s="169" t="str">
        <f>'Conditions of affected people'!Q61</f>
        <v>x</v>
      </c>
      <c r="R57" s="169">
        <f t="shared" si="4"/>
        <v>2.5</v>
      </c>
      <c r="S57" s="169">
        <f>Complexity!X61</f>
        <v>2.9</v>
      </c>
      <c r="T57" s="169">
        <f>Complexity!AQ61</f>
        <v>1</v>
      </c>
      <c r="U57" s="169">
        <f>Complexity!AR61</f>
        <v>2</v>
      </c>
      <c r="V57" s="165" t="str">
        <f>Lists!E55</f>
        <v>Africa</v>
      </c>
    </row>
    <row r="58" spans="1:22" x14ac:dyDescent="0.35">
      <c r="A58" s="171" t="str">
        <f>'Crisis Indicator Data'!A56</f>
        <v>Syrian refugees in Lebanon</v>
      </c>
      <c r="B58" s="171" t="str">
        <f>Lists!G56</f>
        <v>Syrian refugees</v>
      </c>
      <c r="C58" s="171" t="str">
        <f>'Crisis Indicator Data'!C56</f>
        <v>LBN002</v>
      </c>
      <c r="D58" s="171" t="str">
        <f>'Crisis Indicator Data'!D56</f>
        <v>Lebanon</v>
      </c>
      <c r="E58" s="171" t="str">
        <f>'Crisis Indicator Data'!E56</f>
        <v>LBN</v>
      </c>
      <c r="F58" s="171" t="str">
        <f>'Crisis Indicator Data'!B56</f>
        <v>International displacement</v>
      </c>
      <c r="G58" s="168">
        <f t="shared" si="2"/>
        <v>2.5</v>
      </c>
      <c r="H58" s="167">
        <f t="shared" si="3"/>
        <v>3</v>
      </c>
      <c r="I58" s="167" t="str">
        <f t="shared" si="5"/>
        <v>Medium</v>
      </c>
      <c r="J58" s="247" t="str">
        <f>IF(G58="x","x",Reliability!F56)</f>
        <v>Medium Reliability</v>
      </c>
      <c r="K58" s="170">
        <f t="shared" si="6"/>
        <v>2.5</v>
      </c>
      <c r="L58" s="169">
        <f>'Impact of Crisis'!N62</f>
        <v>3.5</v>
      </c>
      <c r="M58" s="169">
        <f>'Impact of Crisis'!AB62</f>
        <v>2.1</v>
      </c>
      <c r="N58" s="169" t="e">
        <f>'Impact of Crisis'!AN62</f>
        <v>#N/A</v>
      </c>
      <c r="O58" s="170">
        <f>'Conditions of affected people'!R62</f>
        <v>2.5</v>
      </c>
      <c r="P58" s="169">
        <f>'Conditions of affected people'!K62</f>
        <v>2</v>
      </c>
      <c r="Q58" s="169">
        <f>'Conditions of affected people'!Q62</f>
        <v>3</v>
      </c>
      <c r="R58" s="169">
        <f t="shared" si="4"/>
        <v>2.5</v>
      </c>
      <c r="S58" s="169">
        <f>Complexity!X62</f>
        <v>2.4</v>
      </c>
      <c r="T58" s="169">
        <f>Complexity!AQ62</f>
        <v>3</v>
      </c>
      <c r="U58" s="169">
        <f>Complexity!AR62</f>
        <v>2.5</v>
      </c>
      <c r="V58" s="165" t="str">
        <f>Lists!E56</f>
        <v>Middle east</v>
      </c>
    </row>
    <row r="59" spans="1:22" x14ac:dyDescent="0.35">
      <c r="A59" s="171" t="str">
        <f>'Crisis Indicator Data'!A57</f>
        <v>Drought in Lesotho</v>
      </c>
      <c r="B59" s="171" t="str">
        <f>Lists!G57</f>
        <v>Drought</v>
      </c>
      <c r="C59" s="171" t="str">
        <f>'Crisis Indicator Data'!C57</f>
        <v>LSO002</v>
      </c>
      <c r="D59" s="171" t="str">
        <f>'Crisis Indicator Data'!D57</f>
        <v>Lesotho</v>
      </c>
      <c r="E59" s="171" t="str">
        <f>'Crisis Indicator Data'!E57</f>
        <v>LSO</v>
      </c>
      <c r="F59" s="171" t="str">
        <f>'Crisis Indicator Data'!B57</f>
        <v>Drought</v>
      </c>
      <c r="G59" s="168">
        <f t="shared" si="2"/>
        <v>1.9</v>
      </c>
      <c r="H59" s="167">
        <f t="shared" si="3"/>
        <v>2</v>
      </c>
      <c r="I59" s="167" t="str">
        <f t="shared" si="5"/>
        <v>Low</v>
      </c>
      <c r="J59" s="247" t="str">
        <f>IF(G59="x","x",Reliability!F57)</f>
        <v>Medium Reliability</v>
      </c>
      <c r="K59" s="170">
        <f t="shared" si="6"/>
        <v>1.6</v>
      </c>
      <c r="L59" s="169">
        <f>'Impact of Crisis'!N63</f>
        <v>3.5</v>
      </c>
      <c r="M59" s="169">
        <f>'Impact of Crisis'!AB63</f>
        <v>0.8</v>
      </c>
      <c r="N59" s="169" t="e">
        <f>'Impact of Crisis'!AN63</f>
        <v>#N/A</v>
      </c>
      <c r="O59" s="170">
        <f>'Conditions of affected people'!R63</f>
        <v>2.5</v>
      </c>
      <c r="P59" s="169">
        <f>'Conditions of affected people'!K63</f>
        <v>2</v>
      </c>
      <c r="Q59" s="169">
        <f>'Conditions of affected people'!Q63</f>
        <v>3</v>
      </c>
      <c r="R59" s="169">
        <f t="shared" si="4"/>
        <v>1.1000000000000001</v>
      </c>
      <c r="S59" s="169">
        <f>Complexity!X63</f>
        <v>1.7</v>
      </c>
      <c r="T59" s="169">
        <f>Complexity!AQ63</f>
        <v>0</v>
      </c>
      <c r="U59" s="169">
        <f>Complexity!AR63</f>
        <v>0.5</v>
      </c>
      <c r="V59" s="165" t="str">
        <f>Lists!E57</f>
        <v>Africa</v>
      </c>
    </row>
    <row r="60" spans="1:22" x14ac:dyDescent="0.35">
      <c r="A60" s="171" t="str">
        <f>'Crisis Indicator Data'!A58</f>
        <v>Complex crisis in Libya</v>
      </c>
      <c r="B60" s="171" t="str">
        <f>Lists!G58</f>
        <v>Complex crisis</v>
      </c>
      <c r="C60" s="171" t="str">
        <f>'Crisis Indicator Data'!C58</f>
        <v>LBY001</v>
      </c>
      <c r="D60" s="171" t="str">
        <f>'Crisis Indicator Data'!D58</f>
        <v>Libya</v>
      </c>
      <c r="E60" s="171" t="str">
        <f>'Crisis Indicator Data'!E58</f>
        <v>LBY</v>
      </c>
      <c r="F60" s="171" t="str">
        <f>'Crisis Indicator Data'!B58</f>
        <v>Multiple crises country</v>
      </c>
      <c r="G60" s="168">
        <f t="shared" si="2"/>
        <v>3.8</v>
      </c>
      <c r="H60" s="167">
        <f t="shared" si="3"/>
        <v>4</v>
      </c>
      <c r="I60" s="167" t="str">
        <f t="shared" si="5"/>
        <v>High</v>
      </c>
      <c r="J60" s="247" t="str">
        <f>IF(G60="x","x",Reliability!F58)</f>
        <v>Medium Reliability</v>
      </c>
      <c r="K60" s="170">
        <f t="shared" si="6"/>
        <v>4</v>
      </c>
      <c r="L60" s="169">
        <f>'Impact of Crisis'!N64</f>
        <v>4.5</v>
      </c>
      <c r="M60" s="169">
        <f>'Impact of Crisis'!AB64</f>
        <v>3.8333333333333335</v>
      </c>
      <c r="N60" s="169" t="e">
        <f>'Impact of Crisis'!AN64</f>
        <v>#N/A</v>
      </c>
      <c r="O60" s="170">
        <f>'Conditions of affected people'!R64</f>
        <v>3.5</v>
      </c>
      <c r="P60" s="169">
        <f>'Conditions of affected people'!K64</f>
        <v>3</v>
      </c>
      <c r="Q60" s="169">
        <f>'Conditions of affected people'!Q64</f>
        <v>4</v>
      </c>
      <c r="R60" s="169">
        <f t="shared" si="4"/>
        <v>4.2</v>
      </c>
      <c r="S60" s="169">
        <f>Complexity!X64</f>
        <v>3.8</v>
      </c>
      <c r="T60" s="169">
        <f>Complexity!AQ64</f>
        <v>4</v>
      </c>
      <c r="U60" s="169">
        <f>Complexity!AR64</f>
        <v>4.5</v>
      </c>
      <c r="V60" s="165" t="str">
        <f>Lists!E58</f>
        <v>Africa</v>
      </c>
    </row>
    <row r="61" spans="1:22" x14ac:dyDescent="0.35">
      <c r="A61" s="171" t="str">
        <f>'Crisis Indicator Data'!A59</f>
        <v>Mixed migration flows in Libya</v>
      </c>
      <c r="B61" s="171" t="str">
        <f>Lists!G59</f>
        <v>Mixed Migration</v>
      </c>
      <c r="C61" s="171" t="str">
        <f>'Crisis Indicator Data'!C59</f>
        <v>LBY002</v>
      </c>
      <c r="D61" s="171" t="str">
        <f>'Crisis Indicator Data'!D59</f>
        <v>Libya</v>
      </c>
      <c r="E61" s="171" t="str">
        <f>'Crisis Indicator Data'!E59</f>
        <v>LBY</v>
      </c>
      <c r="F61" s="171" t="str">
        <f>'Crisis Indicator Data'!B59</f>
        <v>International displacement</v>
      </c>
      <c r="G61" s="168">
        <f t="shared" si="2"/>
        <v>2.4</v>
      </c>
      <c r="H61" s="167">
        <f t="shared" si="3"/>
        <v>3</v>
      </c>
      <c r="I61" s="167" t="str">
        <f t="shared" si="5"/>
        <v>Medium</v>
      </c>
      <c r="J61" s="247" t="str">
        <f>IF(G61="x","x",Reliability!F59)</f>
        <v>Medium Reliability</v>
      </c>
      <c r="K61" s="170">
        <f t="shared" si="6"/>
        <v>3.2</v>
      </c>
      <c r="L61" s="169">
        <f>'Impact of Crisis'!N65</f>
        <v>4.5</v>
      </c>
      <c r="M61" s="169">
        <f>'Impact of Crisis'!AB65</f>
        <v>2.6666666666666665</v>
      </c>
      <c r="N61" s="169" t="e">
        <f>'Impact of Crisis'!AN65</f>
        <v>#N/A</v>
      </c>
      <c r="O61" s="170">
        <f>'Conditions of affected people'!R65</f>
        <v>1.5</v>
      </c>
      <c r="P61" s="169">
        <f>'Conditions of affected people'!K65</f>
        <v>2</v>
      </c>
      <c r="Q61" s="169">
        <f>'Conditions of affected people'!Q65</f>
        <v>1</v>
      </c>
      <c r="R61" s="169">
        <f t="shared" si="4"/>
        <v>3.4</v>
      </c>
      <c r="S61" s="169">
        <f>Complexity!X65</f>
        <v>3.8</v>
      </c>
      <c r="T61" s="169">
        <f>Complexity!AQ65</f>
        <v>4</v>
      </c>
      <c r="U61" s="169">
        <f>Complexity!AR65</f>
        <v>3</v>
      </c>
      <c r="V61" s="165" t="str">
        <f>Lists!E59</f>
        <v>Africa</v>
      </c>
    </row>
    <row r="62" spans="1:22" x14ac:dyDescent="0.35">
      <c r="A62" s="171" t="str">
        <f>'Crisis Indicator Data'!A60</f>
        <v>Drought in Madagascar</v>
      </c>
      <c r="B62" s="171" t="str">
        <f>Lists!G60</f>
        <v>Drought</v>
      </c>
      <c r="C62" s="171" t="str">
        <f>'Crisis Indicator Data'!C60</f>
        <v>MDG002</v>
      </c>
      <c r="D62" s="171" t="str">
        <f>'Crisis Indicator Data'!D60</f>
        <v>Madagascar</v>
      </c>
      <c r="E62" s="171" t="str">
        <f>'Crisis Indicator Data'!E60</f>
        <v>MDG</v>
      </c>
      <c r="F62" s="171" t="str">
        <f>'Crisis Indicator Data'!B60</f>
        <v>Drought</v>
      </c>
      <c r="G62" s="168">
        <f t="shared" si="2"/>
        <v>2.2999999999999998</v>
      </c>
      <c r="H62" s="167">
        <f t="shared" si="3"/>
        <v>3</v>
      </c>
      <c r="I62" s="167" t="str">
        <f t="shared" si="5"/>
        <v>Medium</v>
      </c>
      <c r="J62" s="247" t="str">
        <f>IF(G62="x","x",Reliability!F60)</f>
        <v>Medium Reliability</v>
      </c>
      <c r="K62" s="170">
        <f t="shared" si="6"/>
        <v>1.3</v>
      </c>
      <c r="L62" s="169">
        <f>'Impact of Crisis'!N66</f>
        <v>2</v>
      </c>
      <c r="M62" s="169">
        <f>'Impact of Crisis'!AB66</f>
        <v>1</v>
      </c>
      <c r="N62" s="169" t="e">
        <f>'Impact of Crisis'!AN66</f>
        <v>#N/A</v>
      </c>
      <c r="O62" s="170">
        <f>'Conditions of affected people'!R66</f>
        <v>3.5</v>
      </c>
      <c r="P62" s="169">
        <f>'Conditions of affected people'!K66</f>
        <v>3</v>
      </c>
      <c r="Q62" s="169">
        <f>'Conditions of affected people'!Q66</f>
        <v>4</v>
      </c>
      <c r="R62" s="169">
        <f t="shared" si="4"/>
        <v>1.1000000000000001</v>
      </c>
      <c r="S62" s="169">
        <f>Complexity!X66</f>
        <v>1.7</v>
      </c>
      <c r="T62" s="169">
        <f>Complexity!AQ66</f>
        <v>0</v>
      </c>
      <c r="U62" s="169">
        <f>Complexity!AR66</f>
        <v>0.5</v>
      </c>
      <c r="V62" s="165" t="str">
        <f>Lists!E60</f>
        <v>Africa</v>
      </c>
    </row>
    <row r="63" spans="1:22" x14ac:dyDescent="0.35">
      <c r="A63" s="171" t="str">
        <f>'Crisis Indicator Data'!A61</f>
        <v>Complex crisis in Malawi</v>
      </c>
      <c r="B63" s="171" t="str">
        <f>Lists!G61</f>
        <v>Complex</v>
      </c>
      <c r="C63" s="171" t="str">
        <f>'Crisis Indicator Data'!C61</f>
        <v>MWI002</v>
      </c>
      <c r="D63" s="171" t="str">
        <f>'Crisis Indicator Data'!D61</f>
        <v>Malawi</v>
      </c>
      <c r="E63" s="171" t="str">
        <f>'Crisis Indicator Data'!E61</f>
        <v>MWI</v>
      </c>
      <c r="F63" s="171" t="str">
        <f>'Crisis Indicator Data'!B61</f>
        <v>Complex crisis</v>
      </c>
      <c r="G63" s="168">
        <f t="shared" si="2"/>
        <v>2.2000000000000002</v>
      </c>
      <c r="H63" s="167">
        <f t="shared" si="3"/>
        <v>3</v>
      </c>
      <c r="I63" s="167" t="str">
        <f t="shared" si="5"/>
        <v>Medium</v>
      </c>
      <c r="J63" s="247" t="str">
        <f>IF(G63="x","x",Reliability!F61)</f>
        <v>Medium Reliability</v>
      </c>
      <c r="K63" s="170">
        <f t="shared" si="6"/>
        <v>1.8</v>
      </c>
      <c r="L63" s="169">
        <f>'Impact of Crisis'!N67</f>
        <v>3.8</v>
      </c>
      <c r="M63" s="169">
        <f>'Impact of Crisis'!AB67</f>
        <v>1</v>
      </c>
      <c r="N63" s="169" t="e">
        <f>'Impact of Crisis'!AN67</f>
        <v>#N/A</v>
      </c>
      <c r="O63" s="170">
        <f>'Conditions of affected people'!R67</f>
        <v>3</v>
      </c>
      <c r="P63" s="169">
        <f>'Conditions of affected people'!K67</f>
        <v>3</v>
      </c>
      <c r="Q63" s="169">
        <f>'Conditions of affected people'!Q67</f>
        <v>3</v>
      </c>
      <c r="R63" s="169">
        <f t="shared" si="4"/>
        <v>1.1000000000000001</v>
      </c>
      <c r="S63" s="169">
        <f>Complexity!X67</f>
        <v>1.6</v>
      </c>
      <c r="T63" s="169">
        <f>Complexity!AQ67</f>
        <v>0</v>
      </c>
      <c r="U63" s="169">
        <f>Complexity!AR67</f>
        <v>0.5</v>
      </c>
      <c r="V63" s="165" t="str">
        <f>Lists!E61</f>
        <v>Africa</v>
      </c>
    </row>
    <row r="64" spans="1:22" x14ac:dyDescent="0.35">
      <c r="A64" s="171" t="str">
        <f>'Crisis Indicator Data'!A62</f>
        <v>Complex crisis in Mali</v>
      </c>
      <c r="B64" s="171" t="str">
        <f>Lists!G62</f>
        <v>Complex crisis</v>
      </c>
      <c r="C64" s="171" t="str">
        <f>'Crisis Indicator Data'!C62</f>
        <v>MLI001</v>
      </c>
      <c r="D64" s="171" t="str">
        <f>'Crisis Indicator Data'!D62</f>
        <v>Mali</v>
      </c>
      <c r="E64" s="171" t="str">
        <f>'Crisis Indicator Data'!E62</f>
        <v>MLI</v>
      </c>
      <c r="F64" s="171" t="str">
        <f>'Crisis Indicator Data'!B62</f>
        <v>Complex crisis</v>
      </c>
      <c r="G64" s="168">
        <f t="shared" si="2"/>
        <v>3.6</v>
      </c>
      <c r="H64" s="167">
        <f t="shared" si="3"/>
        <v>4</v>
      </c>
      <c r="I64" s="167" t="str">
        <f t="shared" si="5"/>
        <v>High</v>
      </c>
      <c r="J64" s="247" t="str">
        <f>IF(G64="x","x",Reliability!F62)</f>
        <v>Medium Reliability</v>
      </c>
      <c r="K64" s="170">
        <f t="shared" si="6"/>
        <v>3.6</v>
      </c>
      <c r="L64" s="169">
        <f>'Impact of Crisis'!N68</f>
        <v>4.8</v>
      </c>
      <c r="M64" s="169">
        <f>'Impact of Crisis'!AB68</f>
        <v>3.1</v>
      </c>
      <c r="N64" s="169" t="e">
        <f>'Impact of Crisis'!AN68</f>
        <v>#N/A</v>
      </c>
      <c r="O64" s="170">
        <f>'Conditions of affected people'!R68</f>
        <v>3.5</v>
      </c>
      <c r="P64" s="169">
        <f>'Conditions of affected people'!K68</f>
        <v>4</v>
      </c>
      <c r="Q64" s="169">
        <f>'Conditions of affected people'!Q68</f>
        <v>3</v>
      </c>
      <c r="R64" s="169">
        <f t="shared" si="4"/>
        <v>3.6</v>
      </c>
      <c r="S64" s="169">
        <f>Complexity!X68</f>
        <v>2.5</v>
      </c>
      <c r="T64" s="169">
        <f>Complexity!AQ68</f>
        <v>4</v>
      </c>
      <c r="U64" s="169">
        <f>Complexity!AR68</f>
        <v>4.5</v>
      </c>
      <c r="V64" s="165" t="str">
        <f>Lists!E62</f>
        <v>Africa</v>
      </c>
    </row>
    <row r="65" spans="1:22" x14ac:dyDescent="0.35">
      <c r="A65" s="171" t="str">
        <f>'Crisis Indicator Data'!A63</f>
        <v>Refugees from Mali in Mauritania</v>
      </c>
      <c r="B65" s="171" t="str">
        <f>Lists!G63</f>
        <v>Malian refugees</v>
      </c>
      <c r="C65" s="171" t="str">
        <f>'Crisis Indicator Data'!C63</f>
        <v>MRT002</v>
      </c>
      <c r="D65" s="171" t="str">
        <f>'Crisis Indicator Data'!D63</f>
        <v>Mauritania</v>
      </c>
      <c r="E65" s="171" t="str">
        <f>'Crisis Indicator Data'!E63</f>
        <v>MRT</v>
      </c>
      <c r="F65" s="171" t="str">
        <f>'Crisis Indicator Data'!B63</f>
        <v>International displacement</v>
      </c>
      <c r="G65" s="168">
        <f t="shared" si="2"/>
        <v>1.9</v>
      </c>
      <c r="H65" s="167">
        <f t="shared" si="3"/>
        <v>2</v>
      </c>
      <c r="I65" s="167" t="str">
        <f t="shared" si="5"/>
        <v>Low</v>
      </c>
      <c r="J65" s="247" t="str">
        <f>IF(G65="x","x",Reliability!F63)</f>
        <v>High Reliability</v>
      </c>
      <c r="K65" s="170">
        <f t="shared" si="6"/>
        <v>1</v>
      </c>
      <c r="L65" s="169">
        <f>'Impact of Crisis'!N69</f>
        <v>1</v>
      </c>
      <c r="M65" s="169">
        <f>'Impact of Crisis'!AB69</f>
        <v>1</v>
      </c>
      <c r="N65" s="169" t="e">
        <f>'Impact of Crisis'!AN69</f>
        <v>#N/A</v>
      </c>
      <c r="O65" s="170">
        <f>'Conditions of affected people'!R69</f>
        <v>2</v>
      </c>
      <c r="P65" s="169">
        <f>'Conditions of affected people'!K69</f>
        <v>1</v>
      </c>
      <c r="Q65" s="169">
        <f>'Conditions of affected people'!Q69</f>
        <v>3</v>
      </c>
      <c r="R65" s="169">
        <f t="shared" si="4"/>
        <v>2.2000000000000002</v>
      </c>
      <c r="S65" s="169">
        <f>Complexity!X69</f>
        <v>2.9</v>
      </c>
      <c r="T65" s="169">
        <f>Complexity!AQ69</f>
        <v>1</v>
      </c>
      <c r="U65" s="169">
        <f>Complexity!AR69</f>
        <v>1.5</v>
      </c>
      <c r="V65" s="165" t="str">
        <f>Lists!E63</f>
        <v>Africa</v>
      </c>
    </row>
    <row r="66" spans="1:22" x14ac:dyDescent="0.35">
      <c r="A66" s="171" t="str">
        <f>'Crisis Indicator Data'!A64</f>
        <v>Drought in Mauritania</v>
      </c>
      <c r="B66" s="171" t="str">
        <f>Lists!G64</f>
        <v>Food security</v>
      </c>
      <c r="C66" s="171" t="str">
        <f>'Crisis Indicator Data'!C64</f>
        <v>MRT003</v>
      </c>
      <c r="D66" s="171" t="str">
        <f>'Crisis Indicator Data'!D64</f>
        <v>Mauritania</v>
      </c>
      <c r="E66" s="171" t="str">
        <f>'Crisis Indicator Data'!E64</f>
        <v>MRT</v>
      </c>
      <c r="F66" s="171" t="str">
        <f>'Crisis Indicator Data'!B64</f>
        <v>Drought</v>
      </c>
      <c r="G66" s="168">
        <f t="shared" si="2"/>
        <v>2.5</v>
      </c>
      <c r="H66" s="167">
        <f t="shared" si="3"/>
        <v>3</v>
      </c>
      <c r="I66" s="167" t="str">
        <f t="shared" si="5"/>
        <v>Medium</v>
      </c>
      <c r="J66" s="247" t="str">
        <f>IF(G66="x","x",Reliability!F64)</f>
        <v>High Reliability</v>
      </c>
      <c r="K66" s="170">
        <f t="shared" si="6"/>
        <v>2.2999999999999998</v>
      </c>
      <c r="L66" s="169">
        <f>'Impact of Crisis'!N70</f>
        <v>4.3</v>
      </c>
      <c r="M66" s="169">
        <f>'Impact of Crisis'!AB70</f>
        <v>1.5</v>
      </c>
      <c r="N66" s="169" t="e">
        <f>'Impact of Crisis'!AN70</f>
        <v>#N/A</v>
      </c>
      <c r="O66" s="170">
        <f>'Conditions of affected people'!R70</f>
        <v>2.5</v>
      </c>
      <c r="P66" s="169">
        <f>'Conditions of affected people'!K70</f>
        <v>2</v>
      </c>
      <c r="Q66" s="169">
        <f>'Conditions of affected people'!Q70</f>
        <v>3</v>
      </c>
      <c r="R66" s="169">
        <f t="shared" si="4"/>
        <v>2.5</v>
      </c>
      <c r="S66" s="169">
        <f>Complexity!X70</f>
        <v>2.9</v>
      </c>
      <c r="T66" s="169">
        <f>Complexity!AQ70</f>
        <v>1</v>
      </c>
      <c r="U66" s="169">
        <f>Complexity!AR70</f>
        <v>2</v>
      </c>
      <c r="V66" s="165" t="str">
        <f>Lists!E64</f>
        <v>Africa</v>
      </c>
    </row>
    <row r="67" spans="1:22" x14ac:dyDescent="0.35">
      <c r="A67" s="171" t="str">
        <f>'Crisis Indicator Data'!A65</f>
        <v>Multiple crisis in Mexico</v>
      </c>
      <c r="B67" s="171" t="str">
        <f>Lists!G65</f>
        <v>Country Level</v>
      </c>
      <c r="C67" s="171" t="str">
        <f>'Crisis Indicator Data'!C65</f>
        <v>MEX001</v>
      </c>
      <c r="D67" s="171" t="str">
        <f>'Crisis Indicator Data'!D65</f>
        <v>Mexico</v>
      </c>
      <c r="E67" s="171" t="str">
        <f>'Crisis Indicator Data'!E65</f>
        <v>MEX</v>
      </c>
      <c r="F67" s="171" t="str">
        <f>'Crisis Indicator Data'!B65</f>
        <v>Multiple crises country</v>
      </c>
      <c r="G67" s="168" t="str">
        <f t="shared" si="2"/>
        <v>x</v>
      </c>
      <c r="H67" s="167" t="str">
        <f t="shared" si="3"/>
        <v>x</v>
      </c>
      <c r="I67" s="167" t="str">
        <f t="shared" si="5"/>
        <v>x</v>
      </c>
      <c r="J67" s="247" t="str">
        <f>IF(G67="x","x",Reliability!F65)</f>
        <v>x</v>
      </c>
      <c r="K67" s="170" t="str">
        <f t="shared" si="6"/>
        <v>x</v>
      </c>
      <c r="L67" s="169">
        <f>'Impact of Crisis'!N71</f>
        <v>4.5</v>
      </c>
      <c r="M67" s="169" t="str">
        <f>'Impact of Crisis'!AB71</f>
        <v>x</v>
      </c>
      <c r="N67" s="169" t="e">
        <f>'Impact of Crisis'!AN71</f>
        <v>#N/A</v>
      </c>
      <c r="O67" s="170" t="str">
        <f>'Conditions of affected people'!R71</f>
        <v>x</v>
      </c>
      <c r="P67" s="169" t="str">
        <f>'Conditions of affected people'!K71</f>
        <v>x</v>
      </c>
      <c r="Q67" s="169" t="str">
        <f>'Conditions of affected people'!Q71</f>
        <v>x</v>
      </c>
      <c r="R67" s="169">
        <f t="shared" si="4"/>
        <v>2.9</v>
      </c>
      <c r="S67" s="169">
        <f>Complexity!X71</f>
        <v>2.7</v>
      </c>
      <c r="T67" s="169">
        <f>Complexity!AQ71</f>
        <v>1</v>
      </c>
      <c r="U67" s="169">
        <f>Complexity!AR71</f>
        <v>3</v>
      </c>
      <c r="V67" s="165" t="str">
        <f>Lists!E65</f>
        <v>Americas</v>
      </c>
    </row>
    <row r="68" spans="1:22" x14ac:dyDescent="0.35">
      <c r="A68" s="171" t="str">
        <f>'Crisis Indicator Data'!A66</f>
        <v>Criminal Violence in Mexico</v>
      </c>
      <c r="B68" s="171" t="str">
        <f>Lists!G66</f>
        <v>Criminal Violence</v>
      </c>
      <c r="C68" s="171" t="str">
        <f>'Crisis Indicator Data'!C66</f>
        <v>MEX002</v>
      </c>
      <c r="D68" s="171" t="str">
        <f>'Crisis Indicator Data'!D66</f>
        <v>Mexico</v>
      </c>
      <c r="E68" s="171" t="str">
        <f>'Crisis Indicator Data'!E66</f>
        <v>MEX</v>
      </c>
      <c r="F68" s="171" t="str">
        <f>'Crisis Indicator Data'!B66</f>
        <v>Other type of violence</v>
      </c>
      <c r="G68" s="168" t="str">
        <f t="shared" si="2"/>
        <v>x</v>
      </c>
      <c r="H68" s="167" t="str">
        <f t="shared" si="3"/>
        <v>x</v>
      </c>
      <c r="I68" s="167" t="str">
        <f t="shared" si="5"/>
        <v>x</v>
      </c>
      <c r="J68" s="247" t="str">
        <f>IF(G68="x","x",Reliability!F66)</f>
        <v>x</v>
      </c>
      <c r="K68" s="170" t="str">
        <f t="shared" si="6"/>
        <v>x</v>
      </c>
      <c r="L68" s="169">
        <f>'Impact of Crisis'!N72</f>
        <v>4.5</v>
      </c>
      <c r="M68" s="169" t="str">
        <f>'Impact of Crisis'!AB72</f>
        <v>x</v>
      </c>
      <c r="N68" s="169" t="e">
        <f>'Impact of Crisis'!AN72</f>
        <v>#N/A</v>
      </c>
      <c r="O68" s="170" t="str">
        <f>'Conditions of affected people'!R72</f>
        <v>x</v>
      </c>
      <c r="P68" s="169" t="str">
        <f>'Conditions of affected people'!K72</f>
        <v>x</v>
      </c>
      <c r="Q68" s="169" t="str">
        <f>'Conditions of affected people'!Q72</f>
        <v>x</v>
      </c>
      <c r="R68" s="169">
        <f t="shared" si="4"/>
        <v>2.6</v>
      </c>
      <c r="S68" s="169">
        <f>Complexity!X72</f>
        <v>2.7</v>
      </c>
      <c r="T68" s="169">
        <f>Complexity!AQ72</f>
        <v>1</v>
      </c>
      <c r="U68" s="169">
        <f>Complexity!AR72</f>
        <v>2.5</v>
      </c>
      <c r="V68" s="165" t="str">
        <f>Lists!E66</f>
        <v>Americas</v>
      </c>
    </row>
    <row r="69" spans="1:22" x14ac:dyDescent="0.35">
      <c r="A69" s="171" t="str">
        <f>'Crisis Indicator Data'!A67</f>
        <v>Mixed Migration in Mexico</v>
      </c>
      <c r="B69" s="171" t="str">
        <f>Lists!G67</f>
        <v>Mixed Migration</v>
      </c>
      <c r="C69" s="171" t="str">
        <f>'Crisis Indicator Data'!C67</f>
        <v>MEX003</v>
      </c>
      <c r="D69" s="171" t="str">
        <f>'Crisis Indicator Data'!D67</f>
        <v>Mexico</v>
      </c>
      <c r="E69" s="171" t="str">
        <f>'Crisis Indicator Data'!E67</f>
        <v>MEX</v>
      </c>
      <c r="F69" s="171" t="str">
        <f>'Crisis Indicator Data'!B67</f>
        <v>International displacement</v>
      </c>
      <c r="G69" s="168" t="str">
        <f t="shared" si="2"/>
        <v>x</v>
      </c>
      <c r="H69" s="167" t="str">
        <f t="shared" si="3"/>
        <v>x</v>
      </c>
      <c r="I69" s="167" t="str">
        <f t="shared" ref="I69:I100" si="7">IF(O69="x","x",IF(K69="x","x",(IF(H69=5,"Very High",IF(H69=4,"High",IF(H69=3,"Medium",IF(H69=2,"Low","Very Low")))))))</f>
        <v>x</v>
      </c>
      <c r="J69" s="247" t="str">
        <f>IF(G69="x","x",Reliability!F67)</f>
        <v>x</v>
      </c>
      <c r="K69" s="170">
        <f t="shared" ref="K69:K100" si="8">IF(M69="x","x",ROUND(L69*$L$3+M69*$M$3,1))</f>
        <v>2.5</v>
      </c>
      <c r="L69" s="169">
        <f>'Impact of Crisis'!N73</f>
        <v>4.5</v>
      </c>
      <c r="M69" s="169">
        <f>'Impact of Crisis'!AB73</f>
        <v>1.6666666666666667</v>
      </c>
      <c r="N69" s="169" t="e">
        <f>'Impact of Crisis'!AN73</f>
        <v>#N/A</v>
      </c>
      <c r="O69" s="170" t="str">
        <f>'Conditions of affected people'!R73</f>
        <v>x</v>
      </c>
      <c r="P69" s="169" t="str">
        <f>'Conditions of affected people'!K73</f>
        <v>x</v>
      </c>
      <c r="Q69" s="169" t="str">
        <f>'Conditions of affected people'!Q73</f>
        <v>x</v>
      </c>
      <c r="R69" s="169">
        <f t="shared" si="4"/>
        <v>2.6</v>
      </c>
      <c r="S69" s="169">
        <f>Complexity!X73</f>
        <v>2.7</v>
      </c>
      <c r="T69" s="169">
        <f>Complexity!AQ73</f>
        <v>2</v>
      </c>
      <c r="U69" s="169">
        <f>Complexity!AR73</f>
        <v>2.5</v>
      </c>
      <c r="V69" s="165" t="str">
        <f>Lists!E67</f>
        <v>Americas</v>
      </c>
    </row>
    <row r="70" spans="1:22" x14ac:dyDescent="0.35">
      <c r="A70" s="171" t="str">
        <f>'Crisis Indicator Data'!A68</f>
        <v>Mixed migration flows in Morocco</v>
      </c>
      <c r="B70" s="171" t="str">
        <f>Lists!G68</f>
        <v>Mixed Migration</v>
      </c>
      <c r="C70" s="171" t="str">
        <f>'Crisis Indicator Data'!C68</f>
        <v>MAR002</v>
      </c>
      <c r="D70" s="171" t="str">
        <f>'Crisis Indicator Data'!D68</f>
        <v>Morocco</v>
      </c>
      <c r="E70" s="171" t="str">
        <f>'Crisis Indicator Data'!E68</f>
        <v>MAR</v>
      </c>
      <c r="F70" s="171" t="str">
        <f>'Crisis Indicator Data'!B68</f>
        <v>International displacement</v>
      </c>
      <c r="G70" s="168" t="str">
        <f t="shared" ref="G70:G120" si="9">IF(OR(O70="x",K70="x"),"x",ROUND((K70*$K$3+O70*$O$3+R70*$R$3),1))</f>
        <v>x</v>
      </c>
      <c r="H70" s="167" t="str">
        <f t="shared" ref="H70:H120" si="10">IF(G70="x","x",ROUNDUP(G70,0))</f>
        <v>x</v>
      </c>
      <c r="I70" s="167" t="str">
        <f t="shared" si="7"/>
        <v>x</v>
      </c>
      <c r="J70" s="247" t="str">
        <f>IF(G70="x","x",Reliability!F68)</f>
        <v>x</v>
      </c>
      <c r="K70" s="170" t="str">
        <f t="shared" si="8"/>
        <v>x</v>
      </c>
      <c r="L70" s="169">
        <f>'Impact of Crisis'!N74</f>
        <v>4</v>
      </c>
      <c r="M70" s="169" t="str">
        <f>'Impact of Crisis'!AB74</f>
        <v>x</v>
      </c>
      <c r="N70" s="169" t="e">
        <f>'Impact of Crisis'!AN74</f>
        <v>#VALUE!</v>
      </c>
      <c r="O70" s="170" t="str">
        <f>'Conditions of affected people'!R74</f>
        <v>x</v>
      </c>
      <c r="P70" s="169" t="str">
        <f>'Conditions of affected people'!K74</f>
        <v>x</v>
      </c>
      <c r="Q70" s="169" t="str">
        <f>'Conditions of affected people'!Q74</f>
        <v>x</v>
      </c>
      <c r="R70" s="169">
        <f t="shared" ref="R70:R120" si="11">IF(OR(U70="x",S70="x"),S70,ROUND((10-GEOMEAN(((10-S70)/10*9+1),((10-U70)/10*9+1)))/9*10,1))</f>
        <v>2.1</v>
      </c>
      <c r="S70" s="169">
        <f>Complexity!X74</f>
        <v>3</v>
      </c>
      <c r="T70" s="169">
        <f>Complexity!AQ74</f>
        <v>1</v>
      </c>
      <c r="U70" s="169">
        <f>Complexity!AR74</f>
        <v>1</v>
      </c>
      <c r="V70" s="165" t="str">
        <f>Lists!E68</f>
        <v>Africa</v>
      </c>
    </row>
    <row r="71" spans="1:22" x14ac:dyDescent="0.35">
      <c r="A71" s="171" t="str">
        <f>'Crisis Indicator Data'!A69</f>
        <v>Complex crisis in Mozambique</v>
      </c>
      <c r="B71" s="171" t="str">
        <f>Lists!G69</f>
        <v>Complex crisis</v>
      </c>
      <c r="C71" s="171" t="str">
        <f>'Crisis Indicator Data'!C69</f>
        <v>MOZ001</v>
      </c>
      <c r="D71" s="171" t="str">
        <f>'Crisis Indicator Data'!D69</f>
        <v>Mozambique</v>
      </c>
      <c r="E71" s="171" t="str">
        <f>'Crisis Indicator Data'!E69</f>
        <v>MOZ</v>
      </c>
      <c r="F71" s="171" t="str">
        <f>'Crisis Indicator Data'!B69</f>
        <v>Complex crisis</v>
      </c>
      <c r="G71" s="168">
        <f t="shared" si="9"/>
        <v>3.1</v>
      </c>
      <c r="H71" s="167">
        <f t="shared" si="10"/>
        <v>4</v>
      </c>
      <c r="I71" s="167" t="str">
        <f t="shared" si="7"/>
        <v>High</v>
      </c>
      <c r="J71" s="247" t="str">
        <f>IF(G71="x","x",Reliability!F69)</f>
        <v>Medium Reliability</v>
      </c>
      <c r="K71" s="170">
        <f t="shared" si="8"/>
        <v>2.7</v>
      </c>
      <c r="L71" s="169">
        <f>'Impact of Crisis'!N75</f>
        <v>2.8</v>
      </c>
      <c r="M71" s="169">
        <f>'Impact of Crisis'!AB75</f>
        <v>2.6</v>
      </c>
      <c r="N71" s="169" t="e">
        <f>'Impact of Crisis'!AN75</f>
        <v>#N/A</v>
      </c>
      <c r="O71" s="170">
        <f>'Conditions of affected people'!R75</f>
        <v>3.5</v>
      </c>
      <c r="P71" s="169">
        <f>'Conditions of affected people'!K75</f>
        <v>3</v>
      </c>
      <c r="Q71" s="169">
        <f>'Conditions of affected people'!Q75</f>
        <v>4</v>
      </c>
      <c r="R71" s="169">
        <f t="shared" si="11"/>
        <v>2.8</v>
      </c>
      <c r="S71" s="169">
        <f>Complexity!X75</f>
        <v>3.1</v>
      </c>
      <c r="T71" s="169">
        <f>Complexity!AQ75</f>
        <v>2</v>
      </c>
      <c r="U71" s="169">
        <f>Complexity!AR75</f>
        <v>2.5</v>
      </c>
      <c r="V71" s="165" t="str">
        <f>Lists!E69</f>
        <v>Africa</v>
      </c>
    </row>
    <row r="72" spans="1:22" x14ac:dyDescent="0.35">
      <c r="A72" s="171" t="str">
        <f>'Crisis Indicator Data'!A70</f>
        <v>Cabo Delgado Islamist Insurgency</v>
      </c>
      <c r="B72" s="171" t="str">
        <f>Lists!G70</f>
        <v>Violent Insurgency in Cabo Delgado</v>
      </c>
      <c r="C72" s="171" t="str">
        <f>'Crisis Indicator Data'!C70</f>
        <v>MOZ004</v>
      </c>
      <c r="D72" s="171" t="str">
        <f>'Crisis Indicator Data'!D70</f>
        <v>Mozambique</v>
      </c>
      <c r="E72" s="171" t="str">
        <f>'Crisis Indicator Data'!E70</f>
        <v>MOZ</v>
      </c>
      <c r="F72" s="171" t="str">
        <f>'Crisis Indicator Data'!B70</f>
        <v>Other type of violence</v>
      </c>
      <c r="G72" s="168" t="str">
        <f t="shared" si="9"/>
        <v>x</v>
      </c>
      <c r="H72" s="167" t="str">
        <f t="shared" si="10"/>
        <v>x</v>
      </c>
      <c r="I72" s="167" t="str">
        <f t="shared" si="7"/>
        <v>x</v>
      </c>
      <c r="J72" s="247" t="str">
        <f>IF(G72="x","x",Reliability!F70)</f>
        <v>x</v>
      </c>
      <c r="K72" s="170" t="str">
        <f t="shared" si="8"/>
        <v>x</v>
      </c>
      <c r="L72" s="169">
        <f>'Impact of Crisis'!N76</f>
        <v>2</v>
      </c>
      <c r="M72" s="169" t="str">
        <f>'Impact of Crisis'!AB76</f>
        <v>x</v>
      </c>
      <c r="N72" s="169" t="e">
        <f>'Impact of Crisis'!AN76</f>
        <v>#N/A</v>
      </c>
      <c r="O72" s="170" t="str">
        <f>'Conditions of affected people'!R76</f>
        <v>x</v>
      </c>
      <c r="P72" s="169" t="str">
        <f>'Conditions of affected people'!K76</f>
        <v>x</v>
      </c>
      <c r="Q72" s="169" t="str">
        <f>'Conditions of affected people'!Q76</f>
        <v>x</v>
      </c>
      <c r="R72" s="169">
        <f t="shared" si="11"/>
        <v>2.6</v>
      </c>
      <c r="S72" s="169">
        <f>Complexity!X76</f>
        <v>3.1</v>
      </c>
      <c r="T72" s="169">
        <f>Complexity!AQ76</f>
        <v>2</v>
      </c>
      <c r="U72" s="169">
        <f>Complexity!AR76</f>
        <v>2</v>
      </c>
      <c r="V72" s="165" t="str">
        <f>Lists!E70</f>
        <v>Africa</v>
      </c>
    </row>
    <row r="73" spans="1:22" x14ac:dyDescent="0.35">
      <c r="A73" s="171" t="str">
        <f>'Crisis Indicator Data'!A71</f>
        <v>Multiple crises in Myanmar</v>
      </c>
      <c r="B73" s="171" t="str">
        <f>Lists!G71</f>
        <v>Country level</v>
      </c>
      <c r="C73" s="171" t="str">
        <f>'Crisis Indicator Data'!C71</f>
        <v>MMR001</v>
      </c>
      <c r="D73" s="171" t="str">
        <f>'Crisis Indicator Data'!D71</f>
        <v>Myanmar</v>
      </c>
      <c r="E73" s="171" t="str">
        <f>'Crisis Indicator Data'!E71</f>
        <v>MMR</v>
      </c>
      <c r="F73" s="171" t="str">
        <f>'Crisis Indicator Data'!B71</f>
        <v>Multiple crises country</v>
      </c>
      <c r="G73" s="168">
        <f t="shared" si="9"/>
        <v>2.9</v>
      </c>
      <c r="H73" s="167">
        <f t="shared" si="10"/>
        <v>3</v>
      </c>
      <c r="I73" s="167" t="str">
        <f t="shared" si="7"/>
        <v>Medium</v>
      </c>
      <c r="J73" s="247" t="str">
        <f>IF(G73="x","x",Reliability!F71)</f>
        <v>Medium Reliability</v>
      </c>
      <c r="K73" s="170">
        <f t="shared" si="8"/>
        <v>3.1</v>
      </c>
      <c r="L73" s="169">
        <f>'Impact of Crisis'!N77</f>
        <v>3</v>
      </c>
      <c r="M73" s="169">
        <f>'Impact of Crisis'!AB77</f>
        <v>3.1666666666666665</v>
      </c>
      <c r="N73" s="169" t="e">
        <f>'Impact of Crisis'!AN77</f>
        <v>#N/A</v>
      </c>
      <c r="O73" s="170">
        <f>'Conditions of affected people'!R77</f>
        <v>2.5</v>
      </c>
      <c r="P73" s="169">
        <f>'Conditions of affected people'!K77</f>
        <v>2</v>
      </c>
      <c r="Q73" s="169">
        <f>'Conditions of affected people'!Q77</f>
        <v>3</v>
      </c>
      <c r="R73" s="169">
        <f t="shared" si="11"/>
        <v>3.5</v>
      </c>
      <c r="S73" s="169">
        <f>Complexity!X77</f>
        <v>3.4</v>
      </c>
      <c r="T73" s="169">
        <f>Complexity!AQ77</f>
        <v>4</v>
      </c>
      <c r="U73" s="169">
        <f>Complexity!AR77</f>
        <v>3.5</v>
      </c>
      <c r="V73" s="165" t="str">
        <f>Lists!E71</f>
        <v>Asia</v>
      </c>
    </row>
    <row r="74" spans="1:22" x14ac:dyDescent="0.35">
      <c r="A74" s="171" t="str">
        <f>'Crisis Indicator Data'!A72</f>
        <v>Rakhine Conflict</v>
      </c>
      <c r="B74" s="171" t="str">
        <f>Lists!G72</f>
        <v>Rakhine conflict</v>
      </c>
      <c r="C74" s="171" t="str">
        <f>'Crisis Indicator Data'!C72</f>
        <v>MMR002</v>
      </c>
      <c r="D74" s="171" t="str">
        <f>'Crisis Indicator Data'!D72</f>
        <v>Myanmar</v>
      </c>
      <c r="E74" s="171" t="str">
        <f>'Crisis Indicator Data'!E72</f>
        <v>MMR</v>
      </c>
      <c r="F74" s="171" t="str">
        <f>'Crisis Indicator Data'!B72</f>
        <v>Conflict</v>
      </c>
      <c r="G74" s="168">
        <f t="shared" si="9"/>
        <v>3.1</v>
      </c>
      <c r="H74" s="167">
        <f t="shared" si="10"/>
        <v>4</v>
      </c>
      <c r="I74" s="167" t="str">
        <f t="shared" si="7"/>
        <v>High</v>
      </c>
      <c r="J74" s="247" t="str">
        <f>IF(G74="x","x",Reliability!F72)</f>
        <v>Medium Reliability</v>
      </c>
      <c r="K74" s="170">
        <f t="shared" si="8"/>
        <v>2.7</v>
      </c>
      <c r="L74" s="169">
        <f>'Impact of Crisis'!N78</f>
        <v>2</v>
      </c>
      <c r="M74" s="169">
        <f>'Impact of Crisis'!AB78</f>
        <v>3</v>
      </c>
      <c r="N74" s="169" t="e">
        <f>'Impact of Crisis'!AN78</f>
        <v>#N/A</v>
      </c>
      <c r="O74" s="170">
        <f>'Conditions of affected people'!R78</f>
        <v>3</v>
      </c>
      <c r="P74" s="169">
        <f>'Conditions of affected people'!K78</f>
        <v>2</v>
      </c>
      <c r="Q74" s="169">
        <f>'Conditions of affected people'!Q78</f>
        <v>4</v>
      </c>
      <c r="R74" s="169">
        <f t="shared" si="11"/>
        <v>3.5</v>
      </c>
      <c r="S74" s="169">
        <f>Complexity!X78</f>
        <v>3.4</v>
      </c>
      <c r="T74" s="169">
        <f>Complexity!AQ78</f>
        <v>4</v>
      </c>
      <c r="U74" s="169">
        <f>Complexity!AR78</f>
        <v>3.5</v>
      </c>
      <c r="V74" s="165" t="str">
        <f>Lists!E72</f>
        <v>Asia</v>
      </c>
    </row>
    <row r="75" spans="1:22" x14ac:dyDescent="0.35">
      <c r="A75" s="171" t="str">
        <f>'Crisis Indicator Data'!A73</f>
        <v>Kachin and Shan Conflict</v>
      </c>
      <c r="B75" s="171" t="str">
        <f>Lists!G73</f>
        <v>Kachin and Shan conflict</v>
      </c>
      <c r="C75" s="171" t="str">
        <f>'Crisis Indicator Data'!C73</f>
        <v>MMR003</v>
      </c>
      <c r="D75" s="171" t="str">
        <f>'Crisis Indicator Data'!D73</f>
        <v>Myanmar</v>
      </c>
      <c r="E75" s="171" t="str">
        <f>'Crisis Indicator Data'!E73</f>
        <v>MMR</v>
      </c>
      <c r="F75" s="171" t="str">
        <f>'Crisis Indicator Data'!B73</f>
        <v>Conflict</v>
      </c>
      <c r="G75" s="168">
        <f t="shared" si="9"/>
        <v>2.2999999999999998</v>
      </c>
      <c r="H75" s="167">
        <f t="shared" si="10"/>
        <v>3</v>
      </c>
      <c r="I75" s="167" t="str">
        <f t="shared" si="7"/>
        <v>Medium</v>
      </c>
      <c r="J75" s="247" t="str">
        <f>IF(G75="x","x",Reliability!F73)</f>
        <v>Medium Reliability</v>
      </c>
      <c r="K75" s="170">
        <f t="shared" si="8"/>
        <v>2.2999999999999998</v>
      </c>
      <c r="L75" s="169">
        <f>'Impact of Crisis'!N79</f>
        <v>3</v>
      </c>
      <c r="M75" s="169">
        <f>'Impact of Crisis'!AB79</f>
        <v>2</v>
      </c>
      <c r="N75" s="169" t="e">
        <f>'Impact of Crisis'!AN79</f>
        <v>#N/A</v>
      </c>
      <c r="O75" s="170">
        <f>'Conditions of affected people'!R79</f>
        <v>1.5</v>
      </c>
      <c r="P75" s="169">
        <f>'Conditions of affected people'!K79</f>
        <v>1</v>
      </c>
      <c r="Q75" s="169">
        <f>'Conditions of affected people'!Q79</f>
        <v>2</v>
      </c>
      <c r="R75" s="169">
        <f t="shared" si="11"/>
        <v>3.5</v>
      </c>
      <c r="S75" s="169">
        <f>Complexity!X79</f>
        <v>3.4</v>
      </c>
      <c r="T75" s="169">
        <f>Complexity!AQ79</f>
        <v>4</v>
      </c>
      <c r="U75" s="169">
        <f>Complexity!AR79</f>
        <v>3.5</v>
      </c>
      <c r="V75" s="165" t="str">
        <f>Lists!E73</f>
        <v>Asia</v>
      </c>
    </row>
    <row r="76" spans="1:22" x14ac:dyDescent="0.35">
      <c r="A76" s="171" t="str">
        <f>'Crisis Indicator Data'!A74</f>
        <v>Socioeconomic crisis in Nicaragua</v>
      </c>
      <c r="B76" s="171" t="str">
        <f>Lists!G74</f>
        <v>Socioeconomic crisis</v>
      </c>
      <c r="C76" s="171" t="str">
        <f>'Crisis Indicator Data'!C74</f>
        <v>NIC001</v>
      </c>
      <c r="D76" s="171" t="str">
        <f>'Crisis Indicator Data'!D74</f>
        <v>Nicaragua</v>
      </c>
      <c r="E76" s="171" t="str">
        <f>'Crisis Indicator Data'!E74</f>
        <v>NIC</v>
      </c>
      <c r="F76" s="171" t="str">
        <f>'Crisis Indicator Data'!B74</f>
        <v>Political and economic crisis</v>
      </c>
      <c r="G76" s="168" t="str">
        <f t="shared" si="9"/>
        <v>x</v>
      </c>
      <c r="H76" s="167" t="str">
        <f t="shared" si="10"/>
        <v>x</v>
      </c>
      <c r="I76" s="167" t="str">
        <f t="shared" si="7"/>
        <v>x</v>
      </c>
      <c r="J76" s="247" t="str">
        <f>IF(G76="x","x",Reliability!F74)</f>
        <v>x</v>
      </c>
      <c r="K76" s="170">
        <f t="shared" si="8"/>
        <v>2.9</v>
      </c>
      <c r="L76" s="169">
        <f>'Impact of Crisis'!N80</f>
        <v>3.8</v>
      </c>
      <c r="M76" s="169">
        <f>'Impact of Crisis'!AB80</f>
        <v>2.5</v>
      </c>
      <c r="N76" s="169" t="e">
        <f>'Impact of Crisis'!AN80</f>
        <v>#N/A</v>
      </c>
      <c r="O76" s="170" t="str">
        <f>'Conditions of affected people'!R80</f>
        <v>x</v>
      </c>
      <c r="P76" s="169" t="str">
        <f>'Conditions of affected people'!K80</f>
        <v>x</v>
      </c>
      <c r="Q76" s="169" t="str">
        <f>'Conditions of affected people'!Q80</f>
        <v>x</v>
      </c>
      <c r="R76" s="169">
        <f t="shared" si="11"/>
        <v>2.2000000000000002</v>
      </c>
      <c r="S76" s="169">
        <f>Complexity!X80</f>
        <v>2.9</v>
      </c>
      <c r="T76" s="169">
        <f>Complexity!AQ80</f>
        <v>2</v>
      </c>
      <c r="U76" s="169">
        <f>Complexity!AR80</f>
        <v>1.5</v>
      </c>
      <c r="V76" s="165" t="str">
        <f>Lists!E74</f>
        <v>Americas</v>
      </c>
    </row>
    <row r="77" spans="1:22" x14ac:dyDescent="0.35">
      <c r="A77" s="171" t="str">
        <f>'Crisis Indicator Data'!A75</f>
        <v>Multiple crises in Niger</v>
      </c>
      <c r="B77" s="171" t="str">
        <f>Lists!G75</f>
        <v>Country level</v>
      </c>
      <c r="C77" s="171" t="str">
        <f>'Crisis Indicator Data'!C75</f>
        <v>NER001</v>
      </c>
      <c r="D77" s="171" t="str">
        <f>'Crisis Indicator Data'!D75</f>
        <v>Niger</v>
      </c>
      <c r="E77" s="171" t="str">
        <f>'Crisis Indicator Data'!E75</f>
        <v>NER</v>
      </c>
      <c r="F77" s="171" t="str">
        <f>'Crisis Indicator Data'!B75</f>
        <v>Multiple crises country</v>
      </c>
      <c r="G77" s="168">
        <f t="shared" si="9"/>
        <v>3.2</v>
      </c>
      <c r="H77" s="167">
        <f t="shared" si="10"/>
        <v>4</v>
      </c>
      <c r="I77" s="167" t="str">
        <f t="shared" si="7"/>
        <v>High</v>
      </c>
      <c r="J77" s="247" t="str">
        <f>IF(G77="x","x",Reliability!F75)</f>
        <v>Medium Reliability</v>
      </c>
      <c r="K77" s="170">
        <f t="shared" si="8"/>
        <v>3.2</v>
      </c>
      <c r="L77" s="169">
        <f>'Impact of Crisis'!N81</f>
        <v>4.8</v>
      </c>
      <c r="M77" s="169">
        <f>'Impact of Crisis'!AB81</f>
        <v>2.5</v>
      </c>
      <c r="N77" s="169" t="e">
        <f>'Impact of Crisis'!AN81</f>
        <v>#N/A</v>
      </c>
      <c r="O77" s="170">
        <f>'Conditions of affected people'!R81</f>
        <v>3</v>
      </c>
      <c r="P77" s="169">
        <f>'Conditions of affected people'!K81</f>
        <v>3</v>
      </c>
      <c r="Q77" s="169">
        <f>'Conditions of affected people'!Q81</f>
        <v>3</v>
      </c>
      <c r="R77" s="169">
        <f t="shared" si="11"/>
        <v>3.5</v>
      </c>
      <c r="S77" s="169">
        <f>Complexity!X81</f>
        <v>2.9</v>
      </c>
      <c r="T77" s="169">
        <f>Complexity!AQ81</f>
        <v>3</v>
      </c>
      <c r="U77" s="169">
        <f>Complexity!AR81</f>
        <v>4</v>
      </c>
      <c r="V77" s="165" t="str">
        <f>Lists!E75</f>
        <v>Africa</v>
      </c>
    </row>
    <row r="78" spans="1:22" x14ac:dyDescent="0.35">
      <c r="A78" s="171" t="str">
        <f>'Crisis Indicator Data'!A76</f>
        <v>Boko Haram in Niger</v>
      </c>
      <c r="B78" s="171" t="str">
        <f>Lists!G76</f>
        <v>Boko Haram</v>
      </c>
      <c r="C78" s="171" t="str">
        <f>'Crisis Indicator Data'!C76</f>
        <v>NER002</v>
      </c>
      <c r="D78" s="171" t="str">
        <f>'Crisis Indicator Data'!D76</f>
        <v>Niger</v>
      </c>
      <c r="E78" s="171" t="str">
        <f>'Crisis Indicator Data'!E76</f>
        <v>NER</v>
      </c>
      <c r="F78" s="171" t="str">
        <f>'Crisis Indicator Data'!B76</f>
        <v>Conflict</v>
      </c>
      <c r="G78" s="168">
        <f t="shared" si="9"/>
        <v>2.9</v>
      </c>
      <c r="H78" s="167">
        <f t="shared" si="10"/>
        <v>3</v>
      </c>
      <c r="I78" s="167" t="str">
        <f t="shared" si="7"/>
        <v>Medium</v>
      </c>
      <c r="J78" s="247" t="str">
        <f>IF(G78="x","x",Reliability!F76)</f>
        <v>Medium Reliability</v>
      </c>
      <c r="K78" s="170">
        <f t="shared" si="8"/>
        <v>1.9</v>
      </c>
      <c r="L78" s="169">
        <f>'Impact of Crisis'!N82</f>
        <v>1.8</v>
      </c>
      <c r="M78" s="169">
        <f>'Impact of Crisis'!AB82</f>
        <v>2</v>
      </c>
      <c r="N78" s="169" t="e">
        <f>'Impact of Crisis'!AN82</f>
        <v>#N/A</v>
      </c>
      <c r="O78" s="170">
        <f>'Conditions of affected people'!R82</f>
        <v>3</v>
      </c>
      <c r="P78" s="169">
        <f>'Conditions of affected people'!K82</f>
        <v>2</v>
      </c>
      <c r="Q78" s="169">
        <f>'Conditions of affected people'!Q82</f>
        <v>4</v>
      </c>
      <c r="R78" s="169">
        <f t="shared" si="11"/>
        <v>3.5</v>
      </c>
      <c r="S78" s="169">
        <f>Complexity!X82</f>
        <v>2.9</v>
      </c>
      <c r="T78" s="169">
        <f>Complexity!AQ82</f>
        <v>3</v>
      </c>
      <c r="U78" s="169">
        <f>Complexity!AR82</f>
        <v>4</v>
      </c>
      <c r="V78" s="165" t="str">
        <f>Lists!E76</f>
        <v>Africa</v>
      </c>
    </row>
    <row r="79" spans="1:22" x14ac:dyDescent="0.35">
      <c r="A79" s="171" t="str">
        <f>'Crisis Indicator Data'!A77</f>
        <v>Mali/Burkina Faso conflict</v>
      </c>
      <c r="B79" s="171" t="str">
        <f>Lists!G77</f>
        <v xml:space="preserve">Cross-border violence </v>
      </c>
      <c r="C79" s="171" t="str">
        <f>'Crisis Indicator Data'!C77</f>
        <v>NER003</v>
      </c>
      <c r="D79" s="171" t="str">
        <f>'Crisis Indicator Data'!D77</f>
        <v>Niger</v>
      </c>
      <c r="E79" s="171" t="str">
        <f>'Crisis Indicator Data'!E77</f>
        <v>NER</v>
      </c>
      <c r="F79" s="171" t="str">
        <f>'Crisis Indicator Data'!B77</f>
        <v>Conflict</v>
      </c>
      <c r="G79" s="168">
        <f t="shared" si="9"/>
        <v>2.7</v>
      </c>
      <c r="H79" s="167">
        <f t="shared" si="10"/>
        <v>3</v>
      </c>
      <c r="I79" s="167" t="str">
        <f t="shared" si="7"/>
        <v>Medium</v>
      </c>
      <c r="J79" s="247" t="str">
        <f>IF(G79="x","x",Reliability!F77)</f>
        <v>Medium Reliability</v>
      </c>
      <c r="K79" s="170">
        <f t="shared" si="8"/>
        <v>1.8</v>
      </c>
      <c r="L79" s="169">
        <f>'Impact of Crisis'!N83</f>
        <v>3</v>
      </c>
      <c r="M79" s="169">
        <f>'Impact of Crisis'!AB83</f>
        <v>1.3333333333333333</v>
      </c>
      <c r="N79" s="169" t="e">
        <f>'Impact of Crisis'!AN83</f>
        <v>#N/A</v>
      </c>
      <c r="O79" s="170">
        <f>'Conditions of affected people'!R83</f>
        <v>2.5</v>
      </c>
      <c r="P79" s="169">
        <f>'Conditions of affected people'!K83</f>
        <v>2</v>
      </c>
      <c r="Q79" s="169">
        <f>'Conditions of affected people'!Q83</f>
        <v>3</v>
      </c>
      <c r="R79" s="169">
        <f t="shared" si="11"/>
        <v>3.5</v>
      </c>
      <c r="S79" s="169">
        <f>Complexity!X83</f>
        <v>2.9</v>
      </c>
      <c r="T79" s="169">
        <f>Complexity!AQ83</f>
        <v>3</v>
      </c>
      <c r="U79" s="169">
        <f>Complexity!AR83</f>
        <v>4</v>
      </c>
      <c r="V79" s="165" t="str">
        <f>Lists!E77</f>
        <v>Africa</v>
      </c>
    </row>
    <row r="80" spans="1:22" x14ac:dyDescent="0.35">
      <c r="A80" s="171" t="str">
        <f>'Crisis Indicator Data'!A78</f>
        <v>Complex crisis in Nigeria</v>
      </c>
      <c r="B80" s="171" t="str">
        <f>Lists!G78</f>
        <v>Complex crisis</v>
      </c>
      <c r="C80" s="171" t="str">
        <f>'Crisis Indicator Data'!C78</f>
        <v>NGA001</v>
      </c>
      <c r="D80" s="171" t="str">
        <f>'Crisis Indicator Data'!D78</f>
        <v>Nigeria</v>
      </c>
      <c r="E80" s="171" t="str">
        <f>'Crisis Indicator Data'!E78</f>
        <v>NGA</v>
      </c>
      <c r="F80" s="171" t="str">
        <f>'Crisis Indicator Data'!B78</f>
        <v>Complex crisis</v>
      </c>
      <c r="G80" s="168">
        <f t="shared" si="9"/>
        <v>3.8</v>
      </c>
      <c r="H80" s="167">
        <f t="shared" si="10"/>
        <v>4</v>
      </c>
      <c r="I80" s="167" t="str">
        <f t="shared" si="7"/>
        <v>High</v>
      </c>
      <c r="J80" s="247" t="str">
        <f>IF(G80="x","x",Reliability!F78)</f>
        <v>Medium Reliability</v>
      </c>
      <c r="K80" s="170">
        <f t="shared" si="8"/>
        <v>4.2</v>
      </c>
      <c r="L80" s="169">
        <f>'Impact of Crisis'!N84</f>
        <v>4.8</v>
      </c>
      <c r="M80" s="169">
        <f>'Impact of Crisis'!AB84</f>
        <v>4</v>
      </c>
      <c r="N80" s="169" t="e">
        <f>'Impact of Crisis'!AN84</f>
        <v>#N/A</v>
      </c>
      <c r="O80" s="170">
        <f>'Conditions of affected people'!R84</f>
        <v>3.5</v>
      </c>
      <c r="P80" s="169">
        <f>'Conditions of affected people'!K84</f>
        <v>5</v>
      </c>
      <c r="Q80" s="169">
        <f>'Conditions of affected people'!Q84</f>
        <v>2</v>
      </c>
      <c r="R80" s="169">
        <f t="shared" si="11"/>
        <v>3.9</v>
      </c>
      <c r="S80" s="169">
        <f>Complexity!X84</f>
        <v>3.3</v>
      </c>
      <c r="T80" s="169">
        <f>Complexity!AQ84</f>
        <v>4</v>
      </c>
      <c r="U80" s="169">
        <f>Complexity!AR84</f>
        <v>4.5</v>
      </c>
      <c r="V80" s="165" t="str">
        <f>Lists!E78</f>
        <v>Africa</v>
      </c>
    </row>
    <row r="81" spans="1:22" x14ac:dyDescent="0.35">
      <c r="A81" s="171" t="str">
        <f>'Crisis Indicator Data'!A79</f>
        <v>Middle belt conflict</v>
      </c>
      <c r="B81" s="171" t="str">
        <f>Lists!G79</f>
        <v>Middle Belt conflict</v>
      </c>
      <c r="C81" s="171" t="str">
        <f>'Crisis Indicator Data'!C79</f>
        <v>NGA003</v>
      </c>
      <c r="D81" s="171" t="str">
        <f>'Crisis Indicator Data'!D79</f>
        <v>Nigeria</v>
      </c>
      <c r="E81" s="171" t="str">
        <f>'Crisis Indicator Data'!E79</f>
        <v>NGA</v>
      </c>
      <c r="F81" s="171" t="str">
        <f>'Crisis Indicator Data'!B79</f>
        <v>Conflict</v>
      </c>
      <c r="G81" s="168" t="str">
        <f t="shared" si="9"/>
        <v>x</v>
      </c>
      <c r="H81" s="167" t="str">
        <f t="shared" si="10"/>
        <v>x</v>
      </c>
      <c r="I81" s="167" t="str">
        <f t="shared" si="7"/>
        <v>x</v>
      </c>
      <c r="J81" s="247" t="str">
        <f>IF(G81="x","x",Reliability!F79)</f>
        <v>x</v>
      </c>
      <c r="K81" s="170">
        <f t="shared" si="8"/>
        <v>1.8</v>
      </c>
      <c r="L81" s="169">
        <f>'Impact of Crisis'!N85</f>
        <v>3.8</v>
      </c>
      <c r="M81" s="169">
        <f>'Impact of Crisis'!AB85</f>
        <v>1</v>
      </c>
      <c r="N81" s="169" t="e">
        <f>'Impact of Crisis'!AN85</f>
        <v>#N/A</v>
      </c>
      <c r="O81" s="170" t="str">
        <f>'Conditions of affected people'!R85</f>
        <v>x</v>
      </c>
      <c r="P81" s="169" t="str">
        <f>'Conditions of affected people'!K85</f>
        <v>x</v>
      </c>
      <c r="Q81" s="169" t="str">
        <f>'Conditions of affected people'!Q85</f>
        <v>x</v>
      </c>
      <c r="R81" s="169">
        <f t="shared" si="11"/>
        <v>3.4</v>
      </c>
      <c r="S81" s="169">
        <f>Complexity!X85</f>
        <v>3.3</v>
      </c>
      <c r="T81" s="169">
        <f>Complexity!AQ85</f>
        <v>2</v>
      </c>
      <c r="U81" s="169">
        <f>Complexity!AR85</f>
        <v>3.5</v>
      </c>
      <c r="V81" s="165" t="str">
        <f>Lists!E79</f>
        <v>Africa</v>
      </c>
    </row>
    <row r="82" spans="1:22" x14ac:dyDescent="0.35">
      <c r="A82" s="171" t="str">
        <f>'Crisis Indicator Data'!A80</f>
        <v>Boko Haram crisis in Nigeria</v>
      </c>
      <c r="B82" s="171" t="str">
        <f>Lists!G80</f>
        <v xml:space="preserve">Boko Haram </v>
      </c>
      <c r="C82" s="171" t="str">
        <f>'Crisis Indicator Data'!C80</f>
        <v>NGA004</v>
      </c>
      <c r="D82" s="171" t="str">
        <f>'Crisis Indicator Data'!D80</f>
        <v>Nigeria</v>
      </c>
      <c r="E82" s="171" t="str">
        <f>'Crisis Indicator Data'!E80</f>
        <v>NGA</v>
      </c>
      <c r="F82" s="171" t="str">
        <f>'Crisis Indicator Data'!B80</f>
        <v>Conflict</v>
      </c>
      <c r="G82" s="168">
        <f t="shared" si="9"/>
        <v>3.8</v>
      </c>
      <c r="H82" s="167">
        <f t="shared" si="10"/>
        <v>4</v>
      </c>
      <c r="I82" s="167" t="str">
        <f t="shared" si="7"/>
        <v>High</v>
      </c>
      <c r="J82" s="247" t="str">
        <f>IF(G82="x","x",Reliability!F80)</f>
        <v>Medium Reliability</v>
      </c>
      <c r="K82" s="170">
        <f t="shared" si="8"/>
        <v>3.4</v>
      </c>
      <c r="L82" s="169">
        <f>'Impact of Crisis'!N86</f>
        <v>2.8</v>
      </c>
      <c r="M82" s="169">
        <f>'Impact of Crisis'!AB86</f>
        <v>3.6666666666666665</v>
      </c>
      <c r="N82" s="169" t="e">
        <f>'Impact of Crisis'!AN86</f>
        <v>#N/A</v>
      </c>
      <c r="O82" s="170">
        <f>'Conditions of affected people'!R86</f>
        <v>4</v>
      </c>
      <c r="P82" s="169">
        <f>'Conditions of affected people'!K86</f>
        <v>4</v>
      </c>
      <c r="Q82" s="169">
        <f>'Conditions of affected people'!Q86</f>
        <v>4</v>
      </c>
      <c r="R82" s="169">
        <f t="shared" si="11"/>
        <v>3.7</v>
      </c>
      <c r="S82" s="169">
        <f>Complexity!X86</f>
        <v>3.3</v>
      </c>
      <c r="T82" s="169">
        <f>Complexity!AQ86</f>
        <v>4</v>
      </c>
      <c r="U82" s="169">
        <f>Complexity!AR86</f>
        <v>4</v>
      </c>
      <c r="V82" s="165" t="str">
        <f>Lists!E80</f>
        <v>Africa</v>
      </c>
    </row>
    <row r="83" spans="1:22" x14ac:dyDescent="0.35">
      <c r="A83" s="171" t="str">
        <f>'Crisis Indicator Data'!A81</f>
        <v>Regional Boko Haram Crisis</v>
      </c>
      <c r="B83" s="171" t="str">
        <f>Lists!G81</f>
        <v>Regional Boko Haram</v>
      </c>
      <c r="C83" s="171" t="str">
        <f>'Crisis Indicator Data'!C81</f>
        <v>REG001</v>
      </c>
      <c r="D83" s="171" t="str">
        <f>'Crisis Indicator Data'!D81</f>
        <v>Nigeria, Niger, Chad, Cameroon</v>
      </c>
      <c r="E83" s="171" t="str">
        <f>'Crisis Indicator Data'!E81</f>
        <v>NGA, NER, TCD, CMR</v>
      </c>
      <c r="F83" s="171" t="str">
        <f>'Crisis Indicator Data'!B81</f>
        <v>Regional crisis</v>
      </c>
      <c r="G83" s="168">
        <f t="shared" si="9"/>
        <v>4.0999999999999996</v>
      </c>
      <c r="H83" s="167">
        <f t="shared" si="10"/>
        <v>5</v>
      </c>
      <c r="I83" s="167" t="str">
        <f t="shared" si="7"/>
        <v>Very High</v>
      </c>
      <c r="J83" s="247" t="str">
        <f>IF(G83="x","x",Reliability!F81)</f>
        <v>Medium Reliability</v>
      </c>
      <c r="K83" s="170">
        <f t="shared" si="8"/>
        <v>3.4</v>
      </c>
      <c r="L83" s="169">
        <f>'Impact of Crisis'!N87</f>
        <v>2.8</v>
      </c>
      <c r="M83" s="169">
        <f>'Impact of Crisis'!AB87</f>
        <v>3.6666666666666665</v>
      </c>
      <c r="N83" s="169" t="e">
        <f>'Impact of Crisis'!AN87</f>
        <v>#N/A</v>
      </c>
      <c r="O83" s="170">
        <f>'Conditions of affected people'!R87</f>
        <v>4.5</v>
      </c>
      <c r="P83" s="169">
        <f>'Conditions of affected people'!K87</f>
        <v>5</v>
      </c>
      <c r="Q83" s="169">
        <f>'Conditions of affected people'!Q87</f>
        <v>4</v>
      </c>
      <c r="R83" s="169">
        <f t="shared" si="11"/>
        <v>3.9</v>
      </c>
      <c r="S83" s="169">
        <f>Complexity!X87</f>
        <v>3.7</v>
      </c>
      <c r="T83" s="169">
        <f>Complexity!AQ87</f>
        <v>3</v>
      </c>
      <c r="U83" s="169">
        <f>Complexity!AR87</f>
        <v>4</v>
      </c>
      <c r="V83" s="165" t="str">
        <f>Lists!E81</f>
        <v>Africa</v>
      </c>
    </row>
    <row r="84" spans="1:22" x14ac:dyDescent="0.35">
      <c r="A84" s="171" t="str">
        <f>'Crisis Indicator Data'!A82</f>
        <v>Complex crisis in Pakistan</v>
      </c>
      <c r="B84" s="171" t="str">
        <f>Lists!G82</f>
        <v>Complex crisis</v>
      </c>
      <c r="C84" s="171" t="str">
        <f>'Crisis Indicator Data'!C82</f>
        <v>PAK001</v>
      </c>
      <c r="D84" s="171" t="str">
        <f>'Crisis Indicator Data'!D82</f>
        <v>Pakistan</v>
      </c>
      <c r="E84" s="171" t="str">
        <f>'Crisis Indicator Data'!E82</f>
        <v>PAK</v>
      </c>
      <c r="F84" s="171" t="str">
        <f>'Crisis Indicator Data'!B82</f>
        <v>Complex crisis</v>
      </c>
      <c r="G84" s="168">
        <f t="shared" si="9"/>
        <v>3.4</v>
      </c>
      <c r="H84" s="167">
        <f t="shared" si="10"/>
        <v>4</v>
      </c>
      <c r="I84" s="167" t="str">
        <f t="shared" si="7"/>
        <v>High</v>
      </c>
      <c r="J84" s="247" t="str">
        <f>IF(G84="x","x",Reliability!F82)</f>
        <v>Medium Reliability</v>
      </c>
      <c r="K84" s="170">
        <f t="shared" si="8"/>
        <v>3.8</v>
      </c>
      <c r="L84" s="169">
        <f>'Impact of Crisis'!N88</f>
        <v>4.8</v>
      </c>
      <c r="M84" s="169">
        <f>'Impact of Crisis'!AB88</f>
        <v>3.3333333333333335</v>
      </c>
      <c r="N84" s="169" t="e">
        <f>'Impact of Crisis'!AN88</f>
        <v>#N/A</v>
      </c>
      <c r="O84" s="170">
        <f>'Conditions of affected people'!R88</f>
        <v>3</v>
      </c>
      <c r="P84" s="169">
        <f>'Conditions of affected people'!K88</f>
        <v>4</v>
      </c>
      <c r="Q84" s="169">
        <f>'Conditions of affected people'!Q88</f>
        <v>2</v>
      </c>
      <c r="R84" s="169">
        <f t="shared" si="11"/>
        <v>3.7</v>
      </c>
      <c r="S84" s="169">
        <f>Complexity!X88</f>
        <v>3.3</v>
      </c>
      <c r="T84" s="169">
        <f>Complexity!AQ88</f>
        <v>3</v>
      </c>
      <c r="U84" s="169">
        <f>Complexity!AR88</f>
        <v>4</v>
      </c>
      <c r="V84" s="165" t="str">
        <f>Lists!E82</f>
        <v>Asia</v>
      </c>
    </row>
    <row r="85" spans="1:22" x14ac:dyDescent="0.35">
      <c r="A85" s="171" t="str">
        <f>'Crisis Indicator Data'!A83</f>
        <v>Kashmir conflict in Pakistan</v>
      </c>
      <c r="B85" s="171" t="str">
        <f>Lists!G83</f>
        <v>Kashmir conflict</v>
      </c>
      <c r="C85" s="171" t="str">
        <f>'Crisis Indicator Data'!C83</f>
        <v>PAK004</v>
      </c>
      <c r="D85" s="171" t="str">
        <f>'Crisis Indicator Data'!D83</f>
        <v>Pakistan</v>
      </c>
      <c r="E85" s="171" t="str">
        <f>'Crisis Indicator Data'!E83</f>
        <v>PAK</v>
      </c>
      <c r="F85" s="171" t="str">
        <f>'Crisis Indicator Data'!B83</f>
        <v>Conflict</v>
      </c>
      <c r="G85" s="168" t="str">
        <f t="shared" si="9"/>
        <v>x</v>
      </c>
      <c r="H85" s="167" t="str">
        <f t="shared" si="10"/>
        <v>x</v>
      </c>
      <c r="I85" s="167" t="str">
        <f t="shared" si="7"/>
        <v>x</v>
      </c>
      <c r="J85" s="247" t="str">
        <f>IF(G85="x","x",Reliability!F83)</f>
        <v>x</v>
      </c>
      <c r="K85" s="170" t="str">
        <f t="shared" si="8"/>
        <v>x</v>
      </c>
      <c r="L85" s="169">
        <f>'Impact of Crisis'!N89</f>
        <v>1.3</v>
      </c>
      <c r="M85" s="169" t="str">
        <f>'Impact of Crisis'!AB89</f>
        <v>x</v>
      </c>
      <c r="N85" s="169" t="e">
        <f>'Impact of Crisis'!AN89</f>
        <v>#N/A</v>
      </c>
      <c r="O85" s="170" t="str">
        <f>'Conditions of affected people'!R89</f>
        <v>x</v>
      </c>
      <c r="P85" s="169" t="str">
        <f>'Conditions of affected people'!K89</f>
        <v>x</v>
      </c>
      <c r="Q85" s="169" t="str">
        <f>'Conditions of affected people'!Q89</f>
        <v>x</v>
      </c>
      <c r="R85" s="169">
        <f t="shared" si="11"/>
        <v>2.9</v>
      </c>
      <c r="S85" s="169">
        <f>Complexity!X89</f>
        <v>3.3</v>
      </c>
      <c r="T85" s="169">
        <f>Complexity!AQ89</f>
        <v>2</v>
      </c>
      <c r="U85" s="169">
        <f>Complexity!AR89</f>
        <v>2.5</v>
      </c>
      <c r="V85" s="165" t="str">
        <f>Lists!E83</f>
        <v>Asia</v>
      </c>
    </row>
    <row r="86" spans="1:22" x14ac:dyDescent="0.35">
      <c r="A86" s="171" t="str">
        <f>'Crisis Indicator Data'!A84</f>
        <v>Conflict in Palestine</v>
      </c>
      <c r="B86" s="171" t="str">
        <f>Lists!G84</f>
        <v>Complex</v>
      </c>
      <c r="C86" s="171" t="str">
        <f>'Crisis Indicator Data'!C84</f>
        <v>PSE002</v>
      </c>
      <c r="D86" s="171" t="str">
        <f>'Crisis Indicator Data'!D84</f>
        <v>Palestine</v>
      </c>
      <c r="E86" s="171" t="str">
        <f>'Crisis Indicator Data'!E84</f>
        <v>PSE</v>
      </c>
      <c r="F86" s="171" t="str">
        <f>'Crisis Indicator Data'!B84</f>
        <v>Conflict</v>
      </c>
      <c r="G86" s="168">
        <f t="shared" si="9"/>
        <v>3.4</v>
      </c>
      <c r="H86" s="167">
        <f t="shared" si="10"/>
        <v>4</v>
      </c>
      <c r="I86" s="167" t="str">
        <f t="shared" si="7"/>
        <v>High</v>
      </c>
      <c r="J86" s="247" t="str">
        <f>IF(G86="x","x",Reliability!F84)</f>
        <v>Medium Reliability</v>
      </c>
      <c r="K86" s="170">
        <f t="shared" si="8"/>
        <v>3.5</v>
      </c>
      <c r="L86" s="169">
        <f>'Impact of Crisis'!N90</f>
        <v>3.3</v>
      </c>
      <c r="M86" s="169">
        <f>'Impact of Crisis'!AB90</f>
        <v>3.6</v>
      </c>
      <c r="N86" s="169" t="e">
        <f>'Impact of Crisis'!AN90</f>
        <v>#N/A</v>
      </c>
      <c r="O86" s="170">
        <f>'Conditions of affected people'!R90</f>
        <v>3.5</v>
      </c>
      <c r="P86" s="169">
        <f>'Conditions of affected people'!K90</f>
        <v>3</v>
      </c>
      <c r="Q86" s="169">
        <f>'Conditions of affected people'!Q90</f>
        <v>4</v>
      </c>
      <c r="R86" s="169">
        <f t="shared" si="11"/>
        <v>3.1</v>
      </c>
      <c r="S86" s="169">
        <f>Complexity!X90</f>
        <v>2.1</v>
      </c>
      <c r="T86" s="169">
        <f>Complexity!AQ90</f>
        <v>4</v>
      </c>
      <c r="U86" s="169">
        <f>Complexity!AR90</f>
        <v>4</v>
      </c>
      <c r="V86" s="165" t="str">
        <f>Lists!E84</f>
        <v>Middle east</v>
      </c>
    </row>
    <row r="87" spans="1:22" x14ac:dyDescent="0.35">
      <c r="A87" s="171" t="str">
        <f>'Crisis Indicator Data'!A85</f>
        <v>Complex crisis in PNG</v>
      </c>
      <c r="B87" s="171" t="str">
        <f>Lists!G85</f>
        <v>Complex crisis</v>
      </c>
      <c r="C87" s="171" t="str">
        <f>'Crisis Indicator Data'!C85</f>
        <v>PNG002</v>
      </c>
      <c r="D87" s="171" t="str">
        <f>'Crisis Indicator Data'!D85</f>
        <v>Papua New Guinea</v>
      </c>
      <c r="E87" s="171" t="str">
        <f>'Crisis Indicator Data'!E85</f>
        <v>PNG</v>
      </c>
      <c r="F87" s="171" t="str">
        <f>'Crisis Indicator Data'!B85</f>
        <v>Complex crisis</v>
      </c>
      <c r="G87" s="168" t="str">
        <f t="shared" si="9"/>
        <v>x</v>
      </c>
      <c r="H87" s="167" t="str">
        <f t="shared" si="10"/>
        <v>x</v>
      </c>
      <c r="I87" s="167" t="str">
        <f t="shared" si="7"/>
        <v>x</v>
      </c>
      <c r="J87" s="247" t="str">
        <f>IF(G87="x","x",Reliability!F85)</f>
        <v>x</v>
      </c>
      <c r="K87" s="170">
        <f t="shared" si="8"/>
        <v>4</v>
      </c>
      <c r="L87" s="169">
        <f>'Impact of Crisis'!N91</f>
        <v>4</v>
      </c>
      <c r="M87" s="169">
        <f>'Impact of Crisis'!AB91</f>
        <v>4</v>
      </c>
      <c r="N87" s="169" t="e">
        <f>'Impact of Crisis'!AN91</f>
        <v>#N/A</v>
      </c>
      <c r="O87" s="170" t="str">
        <f>'Conditions of affected people'!R91</f>
        <v>x</v>
      </c>
      <c r="P87" s="169" t="str">
        <f>'Conditions of affected people'!K91</f>
        <v>x</v>
      </c>
      <c r="Q87" s="169" t="str">
        <f>'Conditions of affected people'!Q91</f>
        <v>x</v>
      </c>
      <c r="R87" s="169">
        <f t="shared" si="11"/>
        <v>2.6</v>
      </c>
      <c r="S87" s="169">
        <f>Complexity!X91</f>
        <v>2.7</v>
      </c>
      <c r="T87" s="169">
        <f>Complexity!AQ91</f>
        <v>1</v>
      </c>
      <c r="U87" s="169">
        <f>Complexity!AR91</f>
        <v>2.5</v>
      </c>
      <c r="V87" s="165" t="str">
        <f>Lists!E85</f>
        <v>Pacific</v>
      </c>
    </row>
    <row r="88" spans="1:22" x14ac:dyDescent="0.35">
      <c r="A88" s="171" t="str">
        <f>'Crisis Indicator Data'!A86</f>
        <v>Venezuela displacement in Peru</v>
      </c>
      <c r="B88" s="171" t="str">
        <f>Lists!G86</f>
        <v>Venezuelan refugees</v>
      </c>
      <c r="C88" s="171" t="str">
        <f>'Crisis Indicator Data'!C86</f>
        <v>PER002</v>
      </c>
      <c r="D88" s="171" t="str">
        <f>'Crisis Indicator Data'!D86</f>
        <v>Peru</v>
      </c>
      <c r="E88" s="171" t="str">
        <f>'Crisis Indicator Data'!E86</f>
        <v>PER</v>
      </c>
      <c r="F88" s="171" t="str">
        <f>'Crisis Indicator Data'!B86</f>
        <v>International displacement</v>
      </c>
      <c r="G88" s="168">
        <f t="shared" si="9"/>
        <v>1.8</v>
      </c>
      <c r="H88" s="167">
        <f t="shared" si="10"/>
        <v>2</v>
      </c>
      <c r="I88" s="167" t="str">
        <f t="shared" si="7"/>
        <v>Low</v>
      </c>
      <c r="J88" s="247" t="str">
        <f>IF(G88="x","x",Reliability!F86)</f>
        <v>Medium Reliability</v>
      </c>
      <c r="K88" s="170">
        <f t="shared" si="8"/>
        <v>2.2000000000000002</v>
      </c>
      <c r="L88" s="169">
        <f>'Impact of Crisis'!N92</f>
        <v>2.8</v>
      </c>
      <c r="M88" s="169">
        <f>'Impact of Crisis'!AB92</f>
        <v>2</v>
      </c>
      <c r="N88" s="169" t="e">
        <f>'Impact of Crisis'!AN92</f>
        <v>#N/A</v>
      </c>
      <c r="O88" s="170">
        <f>'Conditions of affected people'!R92</f>
        <v>1.5</v>
      </c>
      <c r="P88" s="169">
        <f>'Conditions of affected people'!K92</f>
        <v>2</v>
      </c>
      <c r="Q88" s="169">
        <f>'Conditions of affected people'!Q92</f>
        <v>1</v>
      </c>
      <c r="R88" s="169">
        <f t="shared" si="11"/>
        <v>2</v>
      </c>
      <c r="S88" s="169">
        <f>Complexity!X92</f>
        <v>2.4</v>
      </c>
      <c r="T88" s="169">
        <f>Complexity!AQ92</f>
        <v>1</v>
      </c>
      <c r="U88" s="169">
        <f>Complexity!AR92</f>
        <v>1.5</v>
      </c>
      <c r="V88" s="165" t="str">
        <f>Lists!E86</f>
        <v>Americas</v>
      </c>
    </row>
    <row r="89" spans="1:22" x14ac:dyDescent="0.35">
      <c r="A89" s="171" t="str">
        <f>'Crisis Indicator Data'!A87</f>
        <v>Mindanao conflict</v>
      </c>
      <c r="B89" s="171" t="str">
        <f>Lists!G87</f>
        <v>Mindanao Conflict</v>
      </c>
      <c r="C89" s="171" t="str">
        <f>'Crisis Indicator Data'!C87</f>
        <v>PHL003</v>
      </c>
      <c r="D89" s="171" t="str">
        <f>'Crisis Indicator Data'!D87</f>
        <v>Philippines</v>
      </c>
      <c r="E89" s="171" t="str">
        <f>'Crisis Indicator Data'!E87</f>
        <v>PHL</v>
      </c>
      <c r="F89" s="171" t="str">
        <f>'Crisis Indicator Data'!B87</f>
        <v>Conflict</v>
      </c>
      <c r="G89" s="168">
        <f t="shared" si="9"/>
        <v>1.7</v>
      </c>
      <c r="H89" s="167">
        <f t="shared" si="10"/>
        <v>2</v>
      </c>
      <c r="I89" s="167" t="str">
        <f t="shared" si="7"/>
        <v>Low</v>
      </c>
      <c r="J89" s="247" t="str">
        <f>IF(G89="x","x",Reliability!F87)</f>
        <v>Medium Reliability</v>
      </c>
      <c r="K89" s="170">
        <f t="shared" si="8"/>
        <v>2.2000000000000002</v>
      </c>
      <c r="L89" s="169">
        <f>'Impact of Crisis'!N93</f>
        <v>3.3</v>
      </c>
      <c r="M89" s="169">
        <f>'Impact of Crisis'!AB93</f>
        <v>1.6666666666666667</v>
      </c>
      <c r="N89" s="169" t="e">
        <f>'Impact of Crisis'!AN93</f>
        <v>#N/A</v>
      </c>
      <c r="O89" s="170">
        <f>'Conditions of affected people'!R93</f>
        <v>1</v>
      </c>
      <c r="P89" s="169">
        <f>'Conditions of affected people'!K93</f>
        <v>1</v>
      </c>
      <c r="Q89" s="169">
        <f>'Conditions of affected people'!Q93</f>
        <v>1</v>
      </c>
      <c r="R89" s="169">
        <f t="shared" si="11"/>
        <v>2.6</v>
      </c>
      <c r="S89" s="169">
        <f>Complexity!X93</f>
        <v>2.7</v>
      </c>
      <c r="T89" s="169">
        <f>Complexity!AQ93</f>
        <v>1</v>
      </c>
      <c r="U89" s="169">
        <f>Complexity!AR93</f>
        <v>2.5</v>
      </c>
      <c r="V89" s="165" t="str">
        <f>Lists!E87</f>
        <v>Asia</v>
      </c>
    </row>
    <row r="90" spans="1:22" x14ac:dyDescent="0.35">
      <c r="A90" s="171" t="str">
        <f>'Crisis Indicator Data'!A88</f>
        <v>Burundi and DRC refugees in Rwanda</v>
      </c>
      <c r="B90" s="171" t="str">
        <f>Lists!G88</f>
        <v>Refugees</v>
      </c>
      <c r="C90" s="171" t="str">
        <f>'Crisis Indicator Data'!C88</f>
        <v>RWA002</v>
      </c>
      <c r="D90" s="171" t="str">
        <f>'Crisis Indicator Data'!D88</f>
        <v>Rwanda</v>
      </c>
      <c r="E90" s="171" t="str">
        <f>'Crisis Indicator Data'!E88</f>
        <v>RWA</v>
      </c>
      <c r="F90" s="171" t="str">
        <f>'Crisis Indicator Data'!B88</f>
        <v>International displacement</v>
      </c>
      <c r="G90" s="168">
        <f t="shared" si="9"/>
        <v>1.6</v>
      </c>
      <c r="H90" s="167">
        <f t="shared" si="10"/>
        <v>2</v>
      </c>
      <c r="I90" s="167" t="str">
        <f t="shared" si="7"/>
        <v>Low</v>
      </c>
      <c r="J90" s="247" t="str">
        <f>IF(G90="x","x",Reliability!F88)</f>
        <v>Medium Reliability</v>
      </c>
      <c r="K90" s="170">
        <f t="shared" si="8"/>
        <v>2</v>
      </c>
      <c r="L90" s="169">
        <f>'Impact of Crisis'!N94</f>
        <v>2.5</v>
      </c>
      <c r="M90" s="169">
        <f>'Impact of Crisis'!AB94</f>
        <v>1.75</v>
      </c>
      <c r="N90" s="169" t="e">
        <f>'Impact of Crisis'!AN94</f>
        <v>#N/A</v>
      </c>
      <c r="O90" s="170">
        <f>'Conditions of affected people'!R94</f>
        <v>1</v>
      </c>
      <c r="P90" s="169">
        <f>'Conditions of affected people'!K94</f>
        <v>1</v>
      </c>
      <c r="Q90" s="169">
        <f>'Conditions of affected people'!Q94</f>
        <v>1</v>
      </c>
      <c r="R90" s="169">
        <f t="shared" si="11"/>
        <v>2.4</v>
      </c>
      <c r="S90" s="169">
        <f>Complexity!X94</f>
        <v>3.3</v>
      </c>
      <c r="T90" s="169">
        <f>Complexity!AQ94</f>
        <v>1</v>
      </c>
      <c r="U90" s="169">
        <f>Complexity!AR94</f>
        <v>1.5</v>
      </c>
      <c r="V90" s="165" t="str">
        <f>Lists!E88</f>
        <v>Africa</v>
      </c>
    </row>
    <row r="91" spans="1:22" x14ac:dyDescent="0.35">
      <c r="A91" s="171" t="str">
        <f>'Crisis Indicator Data'!A89</f>
        <v>Drought in Senegal</v>
      </c>
      <c r="B91" s="171" t="str">
        <f>Lists!G89</f>
        <v>Drought</v>
      </c>
      <c r="C91" s="171" t="str">
        <f>'Crisis Indicator Data'!C89</f>
        <v>SEN002</v>
      </c>
      <c r="D91" s="171" t="str">
        <f>'Crisis Indicator Data'!D89</f>
        <v>Senegal</v>
      </c>
      <c r="E91" s="171" t="str">
        <f>'Crisis Indicator Data'!E89</f>
        <v>SEN</v>
      </c>
      <c r="F91" s="171" t="str">
        <f>'Crisis Indicator Data'!B89</f>
        <v>Drought</v>
      </c>
      <c r="G91" s="168">
        <f t="shared" si="9"/>
        <v>1.8</v>
      </c>
      <c r="H91" s="167">
        <f t="shared" si="10"/>
        <v>2</v>
      </c>
      <c r="I91" s="167" t="str">
        <f t="shared" si="7"/>
        <v>Low</v>
      </c>
      <c r="J91" s="247" t="str">
        <f>IF(G91="x","x",Reliability!F89)</f>
        <v>Medium Reliability</v>
      </c>
      <c r="K91" s="170">
        <f t="shared" si="8"/>
        <v>2.1</v>
      </c>
      <c r="L91" s="169">
        <f>'Impact of Crisis'!N95</f>
        <v>4.3</v>
      </c>
      <c r="M91" s="169">
        <f>'Impact of Crisis'!AB95</f>
        <v>1.2</v>
      </c>
      <c r="N91" s="169" t="e">
        <f>'Impact of Crisis'!AN95</f>
        <v>#N/A</v>
      </c>
      <c r="O91" s="170">
        <f>'Conditions of affected people'!R95</f>
        <v>1.5</v>
      </c>
      <c r="P91" s="169">
        <f>'Conditions of affected people'!K95</f>
        <v>1</v>
      </c>
      <c r="Q91" s="169">
        <f>'Conditions of affected people'!Q95</f>
        <v>2</v>
      </c>
      <c r="R91" s="169">
        <f t="shared" si="11"/>
        <v>2.2000000000000002</v>
      </c>
      <c r="S91" s="169">
        <f>Complexity!X95</f>
        <v>1.9</v>
      </c>
      <c r="T91" s="169">
        <f>Complexity!AQ95</f>
        <v>1</v>
      </c>
      <c r="U91" s="169">
        <f>Complexity!AR95</f>
        <v>2.5</v>
      </c>
      <c r="V91" s="165" t="str">
        <f>Lists!E89</f>
        <v>Africa</v>
      </c>
    </row>
    <row r="92" spans="1:22" x14ac:dyDescent="0.35">
      <c r="A92" s="171" t="str">
        <f>'Crisis Indicator Data'!A90</f>
        <v>Complex crisis in Somalia</v>
      </c>
      <c r="B92" s="171" t="str">
        <f>Lists!G90</f>
        <v>Complex crisis</v>
      </c>
      <c r="C92" s="171" t="str">
        <f>'Crisis Indicator Data'!C90</f>
        <v>SOM001</v>
      </c>
      <c r="D92" s="171" t="str">
        <f>'Crisis Indicator Data'!D90</f>
        <v>Somalia</v>
      </c>
      <c r="E92" s="171" t="str">
        <f>'Crisis Indicator Data'!E90</f>
        <v>SOM</v>
      </c>
      <c r="F92" s="171" t="str">
        <f>'Crisis Indicator Data'!B90</f>
        <v>Complex crisis</v>
      </c>
      <c r="G92" s="168">
        <f t="shared" si="9"/>
        <v>3.7</v>
      </c>
      <c r="H92" s="167">
        <f t="shared" si="10"/>
        <v>4</v>
      </c>
      <c r="I92" s="167" t="str">
        <f t="shared" si="7"/>
        <v>High</v>
      </c>
      <c r="J92" s="247" t="str">
        <f>IF(G92="x","x",Reliability!F90)</f>
        <v>Medium Reliability</v>
      </c>
      <c r="K92" s="170">
        <f t="shared" si="8"/>
        <v>4.4000000000000004</v>
      </c>
      <c r="L92" s="169">
        <f>'Impact of Crisis'!N96</f>
        <v>4.3</v>
      </c>
      <c r="M92" s="169">
        <f>'Impact of Crisis'!AB96</f>
        <v>4.5</v>
      </c>
      <c r="N92" s="169" t="e">
        <f>'Impact of Crisis'!AN96</f>
        <v>#N/A</v>
      </c>
      <c r="O92" s="170">
        <f>'Conditions of affected people'!R96</f>
        <v>3</v>
      </c>
      <c r="P92" s="169">
        <f>'Conditions of affected people'!K96</f>
        <v>3</v>
      </c>
      <c r="Q92" s="169">
        <f>'Conditions of affected people'!Q96</f>
        <v>3</v>
      </c>
      <c r="R92" s="169">
        <f t="shared" si="11"/>
        <v>4.4000000000000004</v>
      </c>
      <c r="S92" s="169">
        <f>Complexity!X96</f>
        <v>4.3</v>
      </c>
      <c r="T92" s="169">
        <f>Complexity!AQ96</f>
        <v>4</v>
      </c>
      <c r="U92" s="169">
        <f>Complexity!AR96</f>
        <v>4.5</v>
      </c>
      <c r="V92" s="165" t="str">
        <f>Lists!E90</f>
        <v>Africa</v>
      </c>
    </row>
    <row r="93" spans="1:22" x14ac:dyDescent="0.35">
      <c r="A93" s="171" t="str">
        <f>'Crisis Indicator Data'!A91</f>
        <v>Mixed Migration Flows in Somalia</v>
      </c>
      <c r="B93" s="171" t="str">
        <f>Lists!G91</f>
        <v>Mixed Migration</v>
      </c>
      <c r="C93" s="171" t="str">
        <f>'Crisis Indicator Data'!C91</f>
        <v>SOM002</v>
      </c>
      <c r="D93" s="171" t="str">
        <f>'Crisis Indicator Data'!D91</f>
        <v>Somalia</v>
      </c>
      <c r="E93" s="171" t="str">
        <f>'Crisis Indicator Data'!E91</f>
        <v>SOM</v>
      </c>
      <c r="F93" s="171" t="str">
        <f>'Crisis Indicator Data'!B91</f>
        <v>International displacement</v>
      </c>
      <c r="G93" s="168">
        <f t="shared" si="9"/>
        <v>1.9</v>
      </c>
      <c r="H93" s="167">
        <f t="shared" si="10"/>
        <v>2</v>
      </c>
      <c r="I93" s="167" t="str">
        <f t="shared" si="7"/>
        <v>Low</v>
      </c>
      <c r="J93" s="247" t="str">
        <f>IF(G93="x","x",Reliability!F91)</f>
        <v>Medium Reliability</v>
      </c>
      <c r="K93" s="170">
        <f t="shared" si="8"/>
        <v>1.2</v>
      </c>
      <c r="L93" s="169">
        <f>'Impact of Crisis'!N97</f>
        <v>1.8</v>
      </c>
      <c r="M93" s="169">
        <f>'Impact of Crisis'!AB97</f>
        <v>1</v>
      </c>
      <c r="N93" s="169" t="e">
        <f>'Impact of Crisis'!AN97</f>
        <v>#N/A</v>
      </c>
      <c r="O93" s="170">
        <f>'Conditions of affected people'!R97</f>
        <v>1</v>
      </c>
      <c r="P93" s="169">
        <f>'Conditions of affected people'!K97</f>
        <v>1</v>
      </c>
      <c r="Q93" s="169">
        <f>'Conditions of affected people'!Q97</f>
        <v>1</v>
      </c>
      <c r="R93" s="169">
        <f t="shared" si="11"/>
        <v>3.7</v>
      </c>
      <c r="S93" s="169">
        <f>Complexity!X97</f>
        <v>4.3</v>
      </c>
      <c r="T93" s="169">
        <f>Complexity!AQ97</f>
        <v>4</v>
      </c>
      <c r="U93" s="169">
        <f>Complexity!AR97</f>
        <v>3</v>
      </c>
      <c r="V93" s="165" t="str">
        <f>Lists!E91</f>
        <v>Africa</v>
      </c>
    </row>
    <row r="94" spans="1:22" x14ac:dyDescent="0.35">
      <c r="A94" s="171" t="str">
        <f>'Crisis Indicator Data'!A92</f>
        <v>Floods in Somalia</v>
      </c>
      <c r="B94" s="171" t="str">
        <f>Lists!G92</f>
        <v>Floods</v>
      </c>
      <c r="C94" s="171" t="str">
        <f>'Crisis Indicator Data'!C92</f>
        <v>SOM003</v>
      </c>
      <c r="D94" s="171" t="str">
        <f>'Crisis Indicator Data'!D92</f>
        <v>Somalia</v>
      </c>
      <c r="E94" s="171" t="str">
        <f>'Crisis Indicator Data'!E92</f>
        <v>SOM</v>
      </c>
      <c r="F94" s="171" t="str">
        <f>'Crisis Indicator Data'!B92</f>
        <v>Flood</v>
      </c>
      <c r="G94" s="168">
        <f t="shared" si="9"/>
        <v>2.7</v>
      </c>
      <c r="H94" s="167">
        <f t="shared" si="10"/>
        <v>3</v>
      </c>
      <c r="I94" s="167" t="str">
        <f t="shared" si="7"/>
        <v>Medium</v>
      </c>
      <c r="J94" s="247" t="str">
        <f>IF(G94="x","x",Reliability!F92)</f>
        <v>Medium Reliability</v>
      </c>
      <c r="K94" s="170">
        <f t="shared" si="8"/>
        <v>2.4</v>
      </c>
      <c r="L94" s="169">
        <f>'Impact of Crisis'!N98</f>
        <v>3.3</v>
      </c>
      <c r="M94" s="169">
        <f>'Impact of Crisis'!AB98</f>
        <v>2</v>
      </c>
      <c r="N94" s="169" t="e">
        <f>'Impact of Crisis'!AN98</f>
        <v>#N/A</v>
      </c>
      <c r="O94" s="170">
        <f>'Conditions of affected people'!R98</f>
        <v>2</v>
      </c>
      <c r="P94" s="169">
        <f>'Conditions of affected people'!K98</f>
        <v>1</v>
      </c>
      <c r="Q94" s="169">
        <f>'Conditions of affected people'!Q98</f>
        <v>3</v>
      </c>
      <c r="R94" s="169">
        <f t="shared" si="11"/>
        <v>3.9</v>
      </c>
      <c r="S94" s="169">
        <f>Complexity!X98</f>
        <v>4.3</v>
      </c>
      <c r="T94" s="169">
        <f>Complexity!AQ98</f>
        <v>4</v>
      </c>
      <c r="U94" s="169">
        <f>Complexity!AR98</f>
        <v>3.5</v>
      </c>
      <c r="V94" s="165" t="str">
        <f>Lists!E92</f>
        <v>Africa</v>
      </c>
    </row>
    <row r="95" spans="1:22" x14ac:dyDescent="0.35">
      <c r="A95" s="171" t="str">
        <f>'Crisis Indicator Data'!A93</f>
        <v>Complex crisis in South Sudan</v>
      </c>
      <c r="B95" s="171" t="str">
        <f>Lists!G93</f>
        <v>Complex crisis</v>
      </c>
      <c r="C95" s="171" t="str">
        <f>'Crisis Indicator Data'!C93</f>
        <v>SSD001</v>
      </c>
      <c r="D95" s="171" t="str">
        <f>'Crisis Indicator Data'!D93</f>
        <v>South Sudan</v>
      </c>
      <c r="E95" s="171" t="str">
        <f>'Crisis Indicator Data'!E93</f>
        <v>SSD</v>
      </c>
      <c r="F95" s="171" t="str">
        <f>'Crisis Indicator Data'!B93</f>
        <v>Complex crisis</v>
      </c>
      <c r="G95" s="168">
        <f t="shared" si="9"/>
        <v>4</v>
      </c>
      <c r="H95" s="167">
        <f>IF(G95="x","x",ROUNDUP(G95,0))</f>
        <v>4</v>
      </c>
      <c r="I95" s="167" t="str">
        <f t="shared" si="7"/>
        <v>High</v>
      </c>
      <c r="J95" s="247" t="str">
        <f>IF(G95="x","x",Reliability!F93)</f>
        <v>Medium Reliability</v>
      </c>
      <c r="K95" s="170">
        <f t="shared" si="8"/>
        <v>4.2</v>
      </c>
      <c r="L95" s="169">
        <f>'Impact of Crisis'!N99</f>
        <v>4.3</v>
      </c>
      <c r="M95" s="169">
        <f>'Impact of Crisis'!AB99</f>
        <v>4.2</v>
      </c>
      <c r="N95" s="169" t="e">
        <f>'Impact of Crisis'!AN99</f>
        <v>#N/A</v>
      </c>
      <c r="O95" s="170">
        <f>'Conditions of affected people'!R99</f>
        <v>4</v>
      </c>
      <c r="P95" s="169">
        <f>'Conditions of affected people'!K99</f>
        <v>4</v>
      </c>
      <c r="Q95" s="169">
        <f>'Conditions of affected people'!Q99</f>
        <v>4</v>
      </c>
      <c r="R95" s="169">
        <f t="shared" si="11"/>
        <v>3.8</v>
      </c>
      <c r="S95" s="169">
        <f>Complexity!X99</f>
        <v>3</v>
      </c>
      <c r="T95" s="169">
        <f>Complexity!AQ99</f>
        <v>4</v>
      </c>
      <c r="U95" s="169">
        <f>Complexity!AR99</f>
        <v>4.5</v>
      </c>
      <c r="V95" s="165" t="str">
        <f>Lists!E93</f>
        <v>Africa</v>
      </c>
    </row>
    <row r="96" spans="1:22" x14ac:dyDescent="0.35">
      <c r="A96" s="171" t="str">
        <f>'Crisis Indicator Data'!A94</f>
        <v>Floods in South Sudan</v>
      </c>
      <c r="B96" s="171" t="str">
        <f>Lists!G94</f>
        <v>Floods</v>
      </c>
      <c r="C96" s="171" t="str">
        <f>'Crisis Indicator Data'!C94</f>
        <v>SSD002</v>
      </c>
      <c r="D96" s="171" t="str">
        <f>'Crisis Indicator Data'!D94</f>
        <v>South Sudan</v>
      </c>
      <c r="E96" s="171" t="str">
        <f>'Crisis Indicator Data'!E94</f>
        <v>SSD</v>
      </c>
      <c r="F96" s="171" t="str">
        <f>'Crisis Indicator Data'!B94</f>
        <v>Flood</v>
      </c>
      <c r="G96" s="168">
        <f t="shared" si="9"/>
        <v>2.9</v>
      </c>
      <c r="H96" s="167">
        <f t="shared" si="10"/>
        <v>3</v>
      </c>
      <c r="I96" s="167" t="str">
        <f t="shared" si="7"/>
        <v>Medium</v>
      </c>
      <c r="J96" s="247" t="str">
        <f>IF(G96="x","x",Reliability!F94)</f>
        <v>Medium Reliability</v>
      </c>
      <c r="K96" s="170">
        <f t="shared" si="8"/>
        <v>2.5</v>
      </c>
      <c r="L96" s="169">
        <f>'Impact of Crisis'!N100</f>
        <v>3.5</v>
      </c>
      <c r="M96" s="169">
        <f>'Impact of Crisis'!AB100</f>
        <v>2</v>
      </c>
      <c r="N96" s="169" t="e">
        <f>'Impact of Crisis'!AN100</f>
        <v>#N/A</v>
      </c>
      <c r="O96" s="170">
        <f>'Conditions of affected people'!R100</f>
        <v>2.5</v>
      </c>
      <c r="P96" s="169">
        <f>'Conditions of affected people'!K100</f>
        <v>2</v>
      </c>
      <c r="Q96" s="169">
        <f>'Conditions of affected people'!Q100</f>
        <v>3</v>
      </c>
      <c r="R96" s="169">
        <f t="shared" si="11"/>
        <v>3.8</v>
      </c>
      <c r="S96" s="169">
        <f>Complexity!X100</f>
        <v>3</v>
      </c>
      <c r="T96" s="169">
        <f>Complexity!AQ100</f>
        <v>4</v>
      </c>
      <c r="U96" s="169">
        <f>Complexity!AR100</f>
        <v>4.5</v>
      </c>
      <c r="V96" s="165" t="str">
        <f>Lists!E94</f>
        <v>Africa</v>
      </c>
    </row>
    <row r="97" spans="1:22" x14ac:dyDescent="0.35">
      <c r="A97" s="171" t="str">
        <f>'Crisis Indicator Data'!A95</f>
        <v>Complex crisis in Sudan</v>
      </c>
      <c r="B97" s="171" t="str">
        <f>Lists!G95</f>
        <v>Complex crisis</v>
      </c>
      <c r="C97" s="171" t="str">
        <f>'Crisis Indicator Data'!C95</f>
        <v>SDN001</v>
      </c>
      <c r="D97" s="171" t="str">
        <f>'Crisis Indicator Data'!D95</f>
        <v>Sudan</v>
      </c>
      <c r="E97" s="171" t="str">
        <f>'Crisis Indicator Data'!E95</f>
        <v>SDN</v>
      </c>
      <c r="F97" s="171" t="str">
        <f>'Crisis Indicator Data'!B95</f>
        <v>Complex crisis</v>
      </c>
      <c r="G97" s="168">
        <f t="shared" si="9"/>
        <v>4.0999999999999996</v>
      </c>
      <c r="H97" s="167">
        <f t="shared" si="10"/>
        <v>5</v>
      </c>
      <c r="I97" s="167" t="str">
        <f t="shared" si="7"/>
        <v>Very High</v>
      </c>
      <c r="J97" s="247" t="str">
        <f>IF(G97="x","x",Reliability!F95)</f>
        <v>Medium Reliability</v>
      </c>
      <c r="K97" s="170">
        <f t="shared" si="8"/>
        <v>4.2</v>
      </c>
      <c r="L97" s="169">
        <f>'Impact of Crisis'!N101</f>
        <v>4.8</v>
      </c>
      <c r="M97" s="169">
        <f>'Impact of Crisis'!AB101</f>
        <v>3.9</v>
      </c>
      <c r="N97" s="169" t="e">
        <f>'Impact of Crisis'!AN101</f>
        <v>#N/A</v>
      </c>
      <c r="O97" s="170">
        <f>'Conditions of affected people'!R101</f>
        <v>4</v>
      </c>
      <c r="P97" s="169">
        <f>'Conditions of affected people'!K101</f>
        <v>5</v>
      </c>
      <c r="Q97" s="169">
        <f>'Conditions of affected people'!Q101</f>
        <v>3</v>
      </c>
      <c r="R97" s="169">
        <f t="shared" si="11"/>
        <v>4.3</v>
      </c>
      <c r="S97" s="169">
        <f>Complexity!X101</f>
        <v>4</v>
      </c>
      <c r="T97" s="169">
        <f>Complexity!AQ101</f>
        <v>4</v>
      </c>
      <c r="U97" s="169">
        <f>Complexity!AR101</f>
        <v>4.5</v>
      </c>
      <c r="V97" s="165" t="str">
        <f>Lists!E95</f>
        <v>Africa</v>
      </c>
    </row>
    <row r="98" spans="1:22" x14ac:dyDescent="0.35">
      <c r="A98" s="171" t="str">
        <f>'Crisis Indicator Data'!A96</f>
        <v>Eritrean refugees in Sudan</v>
      </c>
      <c r="B98" s="171" t="str">
        <f>Lists!G96</f>
        <v>Eritrean refugees</v>
      </c>
      <c r="C98" s="171" t="str">
        <f>'Crisis Indicator Data'!C96</f>
        <v>SDN003</v>
      </c>
      <c r="D98" s="171" t="str">
        <f>'Crisis Indicator Data'!D96</f>
        <v>Sudan</v>
      </c>
      <c r="E98" s="171" t="str">
        <f>'Crisis Indicator Data'!E96</f>
        <v>SDN</v>
      </c>
      <c r="F98" s="171" t="str">
        <f>'Crisis Indicator Data'!B96</f>
        <v>International displacement</v>
      </c>
      <c r="G98" s="168">
        <f t="shared" si="9"/>
        <v>2.2000000000000002</v>
      </c>
      <c r="H98" s="167">
        <f t="shared" si="10"/>
        <v>3</v>
      </c>
      <c r="I98" s="167" t="str">
        <f t="shared" si="7"/>
        <v>Medium</v>
      </c>
      <c r="J98" s="247" t="str">
        <f>IF(G98="x","x",Reliability!F96)</f>
        <v>Medium Reliability</v>
      </c>
      <c r="K98" s="170">
        <f t="shared" si="8"/>
        <v>1</v>
      </c>
      <c r="L98" s="169">
        <f>'Impact of Crisis'!N102</f>
        <v>1</v>
      </c>
      <c r="M98" s="169">
        <f>'Impact of Crisis'!AB102</f>
        <v>1</v>
      </c>
      <c r="N98" s="169" t="e">
        <f>'Impact of Crisis'!AN102</f>
        <v>#N/A</v>
      </c>
      <c r="O98" s="170">
        <f>'Conditions of affected people'!R102</f>
        <v>2</v>
      </c>
      <c r="P98" s="169">
        <f>'Conditions of affected people'!K102</f>
        <v>1</v>
      </c>
      <c r="Q98" s="169">
        <f>'Conditions of affected people'!Q102</f>
        <v>3</v>
      </c>
      <c r="R98" s="169">
        <f t="shared" si="11"/>
        <v>3.3</v>
      </c>
      <c r="S98" s="169">
        <f>Complexity!X102</f>
        <v>4</v>
      </c>
      <c r="T98" s="169">
        <f>Complexity!AQ102</f>
        <v>3</v>
      </c>
      <c r="U98" s="169">
        <f>Complexity!AR102</f>
        <v>2.5</v>
      </c>
      <c r="V98" s="165" t="str">
        <f>Lists!E96</f>
        <v>Africa</v>
      </c>
    </row>
    <row r="99" spans="1:22" x14ac:dyDescent="0.35">
      <c r="A99" s="171" t="str">
        <f>'Crisis Indicator Data'!A97</f>
        <v>South Sudanese refugees in Sudan</v>
      </c>
      <c r="B99" s="171" t="str">
        <f>Lists!G97</f>
        <v>South Sudanese refugees</v>
      </c>
      <c r="C99" s="171" t="str">
        <f>'Crisis Indicator Data'!C97</f>
        <v>SDN004</v>
      </c>
      <c r="D99" s="171" t="str">
        <f>'Crisis Indicator Data'!D97</f>
        <v>Sudan</v>
      </c>
      <c r="E99" s="171" t="str">
        <f>'Crisis Indicator Data'!E97</f>
        <v>SDN</v>
      </c>
      <c r="F99" s="171" t="str">
        <f>'Crisis Indicator Data'!B97</f>
        <v>International displacement</v>
      </c>
      <c r="G99" s="168">
        <f t="shared" si="9"/>
        <v>2.8</v>
      </c>
      <c r="H99" s="167">
        <f t="shared" si="10"/>
        <v>3</v>
      </c>
      <c r="I99" s="167" t="str">
        <f t="shared" si="7"/>
        <v>Medium</v>
      </c>
      <c r="J99" s="247" t="str">
        <f>IF(G99="x","x",Reliability!F97)</f>
        <v>Medium Reliability</v>
      </c>
      <c r="K99" s="170">
        <f t="shared" si="8"/>
        <v>1.5</v>
      </c>
      <c r="L99" s="169">
        <f>'Impact of Crisis'!N103</f>
        <v>1.5</v>
      </c>
      <c r="M99" s="169">
        <f>'Impact of Crisis'!AB103</f>
        <v>1.5</v>
      </c>
      <c r="N99" s="169" t="e">
        <f>'Impact of Crisis'!AN103</f>
        <v>#N/A</v>
      </c>
      <c r="O99" s="170">
        <f>'Conditions of affected people'!R103</f>
        <v>3</v>
      </c>
      <c r="P99" s="169">
        <f>'Conditions of affected people'!K103</f>
        <v>2</v>
      </c>
      <c r="Q99" s="169">
        <f>'Conditions of affected people'!Q103</f>
        <v>4</v>
      </c>
      <c r="R99" s="169">
        <f t="shared" si="11"/>
        <v>3.3</v>
      </c>
      <c r="S99" s="169">
        <f>Complexity!X103</f>
        <v>4</v>
      </c>
      <c r="T99" s="169">
        <f>Complexity!AQ103</f>
        <v>3</v>
      </c>
      <c r="U99" s="169">
        <f>Complexity!AR103</f>
        <v>2.5</v>
      </c>
      <c r="V99" s="165" t="str">
        <f>Lists!E97</f>
        <v>Africa</v>
      </c>
    </row>
    <row r="100" spans="1:22" x14ac:dyDescent="0.35">
      <c r="A100" s="171" t="str">
        <f>'Crisis Indicator Data'!A98</f>
        <v>Syrian conflict</v>
      </c>
      <c r="B100" s="171" t="str">
        <f>Lists!G98</f>
        <v>Conflict</v>
      </c>
      <c r="C100" s="171" t="str">
        <f>'Crisis Indicator Data'!C98</f>
        <v>SYR001</v>
      </c>
      <c r="D100" s="171" t="str">
        <f>'Crisis Indicator Data'!D98</f>
        <v>Syria</v>
      </c>
      <c r="E100" s="171" t="str">
        <f>'Crisis Indicator Data'!E98</f>
        <v>SYR</v>
      </c>
      <c r="F100" s="171" t="str">
        <f>'Crisis Indicator Data'!B98</f>
        <v>Complex crisis</v>
      </c>
      <c r="G100" s="168">
        <f t="shared" si="9"/>
        <v>4.8</v>
      </c>
      <c r="H100" s="167">
        <f t="shared" si="10"/>
        <v>5</v>
      </c>
      <c r="I100" s="167" t="str">
        <f t="shared" si="7"/>
        <v>Very High</v>
      </c>
      <c r="J100" s="247" t="str">
        <f>IF(G100="x","x",Reliability!F98)</f>
        <v>Medium Reliability</v>
      </c>
      <c r="K100" s="170">
        <f t="shared" si="8"/>
        <v>4.5999999999999996</v>
      </c>
      <c r="L100" s="169">
        <f>'Impact of Crisis'!N104</f>
        <v>4</v>
      </c>
      <c r="M100" s="169">
        <f>'Impact of Crisis'!AB104</f>
        <v>4.833333333333333</v>
      </c>
      <c r="N100" s="169" t="e">
        <f>'Impact of Crisis'!AN104</f>
        <v>#N/A</v>
      </c>
      <c r="O100" s="170">
        <f>'Conditions of affected people'!R104</f>
        <v>5</v>
      </c>
      <c r="P100" s="169">
        <f>'Conditions of affected people'!K104</f>
        <v>5</v>
      </c>
      <c r="Q100" s="169">
        <f>'Conditions of affected people'!Q104</f>
        <v>5</v>
      </c>
      <c r="R100" s="169">
        <f t="shared" si="11"/>
        <v>4.7</v>
      </c>
      <c r="S100" s="169">
        <f>Complexity!X104</f>
        <v>4.3</v>
      </c>
      <c r="T100" s="169">
        <f>Complexity!AQ104</f>
        <v>5</v>
      </c>
      <c r="U100" s="169">
        <f>Complexity!AR104</f>
        <v>5</v>
      </c>
      <c r="V100" s="165" t="str">
        <f>Lists!E98</f>
        <v>Middle east</v>
      </c>
    </row>
    <row r="101" spans="1:22" x14ac:dyDescent="0.35">
      <c r="A101" s="171" t="str">
        <f>'Crisis Indicator Data'!A99</f>
        <v>Syrian Regional Crisis</v>
      </c>
      <c r="B101" s="171" t="str">
        <f>Lists!G99</f>
        <v>Syrian Regional Crisis</v>
      </c>
      <c r="C101" s="171" t="str">
        <f>'Crisis Indicator Data'!C99</f>
        <v>REG004</v>
      </c>
      <c r="D101" s="171" t="str">
        <f>'Crisis Indicator Data'!D99</f>
        <v>Syria, Turkey, Iraq, Egypt, Jordan, Lebanon</v>
      </c>
      <c r="E101" s="171" t="str">
        <f>'Crisis Indicator Data'!E99</f>
        <v>SYR, TUR, IRQ, EGY, JOR, LBN</v>
      </c>
      <c r="F101" s="171" t="str">
        <f>'Crisis Indicator Data'!B99</f>
        <v>Regional crisis</v>
      </c>
      <c r="G101" s="168">
        <f t="shared" si="9"/>
        <v>4.3</v>
      </c>
      <c r="H101" s="167">
        <f t="shared" si="10"/>
        <v>5</v>
      </c>
      <c r="I101" s="167" t="str">
        <f t="shared" ref="I101:I120" si="12">IF(O101="x","x",IF(K101="x","x",(IF(H101=5,"Very High",IF(H101=4,"High",IF(H101=3,"Medium",IF(H101=2,"Low","Very Low")))))))</f>
        <v>Very High</v>
      </c>
      <c r="J101" s="247" t="str">
        <f>IF(G101="x","x",Reliability!F99)</f>
        <v>Medium Reliability</v>
      </c>
      <c r="K101" s="170">
        <f t="shared" ref="K101:K120" si="13">IF(M101="x","x",ROUND(L101*$L$3+M101*$M$3,1))</f>
        <v>4.3</v>
      </c>
      <c r="L101" s="169">
        <f>'Impact of Crisis'!N105</f>
        <v>3.5</v>
      </c>
      <c r="M101" s="169">
        <f>'Impact of Crisis'!AB105</f>
        <v>4.666666666666667</v>
      </c>
      <c r="N101" s="169" t="e">
        <f>'Impact of Crisis'!AN105</f>
        <v>#N/A</v>
      </c>
      <c r="O101" s="170">
        <f>'Conditions of affected people'!R105</f>
        <v>4.5</v>
      </c>
      <c r="P101" s="169">
        <f>'Conditions of affected people'!K105</f>
        <v>5</v>
      </c>
      <c r="Q101" s="169">
        <f>'Conditions of affected people'!Q105</f>
        <v>4</v>
      </c>
      <c r="R101" s="169">
        <f t="shared" si="11"/>
        <v>3.8</v>
      </c>
      <c r="S101" s="169">
        <f>Complexity!X105</f>
        <v>3.5</v>
      </c>
      <c r="T101" s="169">
        <f>Complexity!AQ105</f>
        <v>3</v>
      </c>
      <c r="U101" s="169">
        <f>Complexity!AR105</f>
        <v>4</v>
      </c>
      <c r="V101" s="165" t="str">
        <f>Lists!E99</f>
        <v>Middle east</v>
      </c>
    </row>
    <row r="102" spans="1:22" x14ac:dyDescent="0.35">
      <c r="A102" s="171" t="str">
        <f>'Crisis Indicator Data'!A100</f>
        <v>International Displacement in Tanzania</v>
      </c>
      <c r="B102" s="171" t="str">
        <f>Lists!G100</f>
        <v>Refugees</v>
      </c>
      <c r="C102" s="171" t="str">
        <f>'Crisis Indicator Data'!C100</f>
        <v>TZA002</v>
      </c>
      <c r="D102" s="171" t="str">
        <f>'Crisis Indicator Data'!D100</f>
        <v>Tanzania</v>
      </c>
      <c r="E102" s="171" t="str">
        <f>'Crisis Indicator Data'!E100</f>
        <v>TZA</v>
      </c>
      <c r="F102" s="171" t="str">
        <f>'Crisis Indicator Data'!B100</f>
        <v>International displacement</v>
      </c>
      <c r="G102" s="168">
        <f t="shared" si="9"/>
        <v>1.4</v>
      </c>
      <c r="H102" s="167">
        <f t="shared" si="10"/>
        <v>2</v>
      </c>
      <c r="I102" s="167" t="str">
        <f t="shared" si="12"/>
        <v>Low</v>
      </c>
      <c r="J102" s="247" t="str">
        <f>IF(G102="x","x",Reliability!F100)</f>
        <v>Medium Reliability</v>
      </c>
      <c r="K102" s="170">
        <f t="shared" si="13"/>
        <v>1.7</v>
      </c>
      <c r="L102" s="169">
        <f>'Impact of Crisis'!N106</f>
        <v>3</v>
      </c>
      <c r="M102" s="169">
        <f>'Impact of Crisis'!AB106</f>
        <v>1.1000000000000001</v>
      </c>
      <c r="N102" s="169" t="e">
        <f>'Impact of Crisis'!AN106</f>
        <v>#N/A</v>
      </c>
      <c r="O102" s="170">
        <f>'Conditions of affected people'!R106</f>
        <v>1</v>
      </c>
      <c r="P102" s="169">
        <f>'Conditions of affected people'!K106</f>
        <v>1</v>
      </c>
      <c r="Q102" s="169">
        <f>'Conditions of affected people'!Q106</f>
        <v>1</v>
      </c>
      <c r="R102" s="169">
        <f t="shared" si="11"/>
        <v>1.8</v>
      </c>
      <c r="S102" s="169">
        <f>Complexity!X106</f>
        <v>2</v>
      </c>
      <c r="T102" s="169">
        <f>Complexity!AQ106</f>
        <v>1</v>
      </c>
      <c r="U102" s="169">
        <f>Complexity!AR106</f>
        <v>1.5</v>
      </c>
      <c r="V102" s="165" t="str">
        <f>Lists!E100</f>
        <v>Africa</v>
      </c>
    </row>
    <row r="103" spans="1:22" x14ac:dyDescent="0.35">
      <c r="A103" s="171" t="str">
        <f>'Crisis Indicator Data'!A101</f>
        <v>Multiple situations in Thailand</v>
      </c>
      <c r="B103" s="171" t="str">
        <f>Lists!G101</f>
        <v>Country level</v>
      </c>
      <c r="C103" s="171" t="str">
        <f>'Crisis Indicator Data'!C101</f>
        <v>THA001</v>
      </c>
      <c r="D103" s="171" t="str">
        <f>'Crisis Indicator Data'!D101</f>
        <v>Thailand</v>
      </c>
      <c r="E103" s="171" t="str">
        <f>'Crisis Indicator Data'!E101</f>
        <v>THA</v>
      </c>
      <c r="F103" s="171" t="str">
        <f>'Crisis Indicator Data'!B101</f>
        <v>Multiple crises country</v>
      </c>
      <c r="G103" s="168" t="str">
        <f t="shared" si="9"/>
        <v>x</v>
      </c>
      <c r="H103" s="167" t="str">
        <f t="shared" si="10"/>
        <v>x</v>
      </c>
      <c r="I103" s="167" t="str">
        <f t="shared" si="12"/>
        <v>x</v>
      </c>
      <c r="J103" s="247" t="str">
        <f>IF(G103="x","x",Reliability!F101)</f>
        <v>x</v>
      </c>
      <c r="K103" s="170">
        <f t="shared" si="13"/>
        <v>1.9</v>
      </c>
      <c r="L103" s="169">
        <f>'Impact of Crisis'!N107</f>
        <v>2</v>
      </c>
      <c r="M103" s="169">
        <f>'Impact of Crisis'!AB107</f>
        <v>1.8333333333333333</v>
      </c>
      <c r="N103" s="169" t="e">
        <f>'Impact of Crisis'!AN107</f>
        <v>#N/A</v>
      </c>
      <c r="O103" s="170" t="str">
        <f>'Conditions of affected people'!R107</f>
        <v>x</v>
      </c>
      <c r="P103" s="169" t="str">
        <f>'Conditions of affected people'!K107</f>
        <v>x</v>
      </c>
      <c r="Q103" s="169" t="str">
        <f>'Conditions of affected people'!Q107</f>
        <v>x</v>
      </c>
      <c r="R103" s="169">
        <f t="shared" si="11"/>
        <v>2</v>
      </c>
      <c r="S103" s="169">
        <f>Complexity!X107</f>
        <v>2.4</v>
      </c>
      <c r="T103" s="169">
        <f>Complexity!AQ107</f>
        <v>1</v>
      </c>
      <c r="U103" s="169">
        <f>Complexity!AR107</f>
        <v>1.5</v>
      </c>
      <c r="V103" s="165" t="str">
        <f>Lists!E101</f>
        <v>Asia</v>
      </c>
    </row>
    <row r="104" spans="1:22" x14ac:dyDescent="0.35">
      <c r="A104" s="171" t="str">
        <f>'Crisis Indicator Data'!A102</f>
        <v xml:space="preserve">Conflict in southern Thailand </v>
      </c>
      <c r="B104" s="171" t="str">
        <f>Lists!G102</f>
        <v>Conflict</v>
      </c>
      <c r="C104" s="171" t="str">
        <f>'Crisis Indicator Data'!C102</f>
        <v>THA002</v>
      </c>
      <c r="D104" s="171" t="str">
        <f>'Crisis Indicator Data'!D102</f>
        <v>Thailand</v>
      </c>
      <c r="E104" s="171" t="str">
        <f>'Crisis Indicator Data'!E102</f>
        <v>THA</v>
      </c>
      <c r="F104" s="171" t="str">
        <f>'Crisis Indicator Data'!B102</f>
        <v>Conflict</v>
      </c>
      <c r="G104" s="168" t="str">
        <f t="shared" si="9"/>
        <v>x</v>
      </c>
      <c r="H104" s="167" t="str">
        <f t="shared" si="10"/>
        <v>x</v>
      </c>
      <c r="I104" s="167" t="str">
        <f t="shared" si="12"/>
        <v>x</v>
      </c>
      <c r="J104" s="247" t="str">
        <f>IF(G104="x","x",Reliability!F102)</f>
        <v>x</v>
      </c>
      <c r="K104" s="170">
        <f t="shared" si="13"/>
        <v>1.8</v>
      </c>
      <c r="L104" s="169">
        <f>'Impact of Crisis'!N108</f>
        <v>1.8</v>
      </c>
      <c r="M104" s="169">
        <f>'Impact of Crisis'!AB108</f>
        <v>1.8333333333333333</v>
      </c>
      <c r="N104" s="169" t="e">
        <f>'Impact of Crisis'!AN108</f>
        <v>#N/A</v>
      </c>
      <c r="O104" s="170" t="str">
        <f>'Conditions of affected people'!R108</f>
        <v>x</v>
      </c>
      <c r="P104" s="169" t="str">
        <f>'Conditions of affected people'!K108</f>
        <v>x</v>
      </c>
      <c r="Q104" s="169" t="str">
        <f>'Conditions of affected people'!Q108</f>
        <v>x</v>
      </c>
      <c r="R104" s="169">
        <f t="shared" si="11"/>
        <v>1.7</v>
      </c>
      <c r="S104" s="169">
        <f>Complexity!X108</f>
        <v>2.4</v>
      </c>
      <c r="T104" s="169">
        <f>Complexity!AQ108</f>
        <v>1</v>
      </c>
      <c r="U104" s="169">
        <f>Complexity!AR108</f>
        <v>1</v>
      </c>
      <c r="V104" s="165" t="str">
        <f>Lists!E102</f>
        <v>Asia</v>
      </c>
    </row>
    <row r="105" spans="1:22" x14ac:dyDescent="0.35">
      <c r="A105" s="171" t="str">
        <f>'Crisis Indicator Data'!A103</f>
        <v>Myanmar refugees in Thailand</v>
      </c>
      <c r="B105" s="171" t="str">
        <f>Lists!G103</f>
        <v>Refugees</v>
      </c>
      <c r="C105" s="171" t="str">
        <f>'Crisis Indicator Data'!C103</f>
        <v>THA003</v>
      </c>
      <c r="D105" s="171" t="str">
        <f>'Crisis Indicator Data'!D103</f>
        <v>Thailand</v>
      </c>
      <c r="E105" s="171" t="str">
        <f>'Crisis Indicator Data'!E103</f>
        <v>THA</v>
      </c>
      <c r="F105" s="171" t="str">
        <f>'Crisis Indicator Data'!B103</f>
        <v>International displacement</v>
      </c>
      <c r="G105" s="168">
        <f t="shared" si="9"/>
        <v>1.7</v>
      </c>
      <c r="H105" s="167">
        <f t="shared" si="10"/>
        <v>2</v>
      </c>
      <c r="I105" s="167" t="str">
        <f t="shared" si="12"/>
        <v>Low</v>
      </c>
      <c r="J105" s="247" t="str">
        <f>IF(G105="x","x",Reliability!F103)</f>
        <v>Medium Reliability</v>
      </c>
      <c r="K105" s="170">
        <f t="shared" si="13"/>
        <v>0.9</v>
      </c>
      <c r="L105" s="169">
        <f>'Impact of Crisis'!N109</f>
        <v>1</v>
      </c>
      <c r="M105" s="169">
        <f>'Impact of Crisis'!AB109</f>
        <v>0.8</v>
      </c>
      <c r="N105" s="169" t="e">
        <f>'Impact of Crisis'!AN109</f>
        <v>#N/A</v>
      </c>
      <c r="O105" s="170">
        <f>'Conditions of affected people'!R109</f>
        <v>2</v>
      </c>
      <c r="P105" s="169">
        <f>'Conditions of affected people'!K109</f>
        <v>1</v>
      </c>
      <c r="Q105" s="169">
        <f>'Conditions of affected people'!Q109</f>
        <v>3</v>
      </c>
      <c r="R105" s="169">
        <f t="shared" si="11"/>
        <v>1.7</v>
      </c>
      <c r="S105" s="169">
        <f>Complexity!X109</f>
        <v>2.4</v>
      </c>
      <c r="T105" s="169">
        <f>Complexity!AQ109</f>
        <v>1</v>
      </c>
      <c r="U105" s="169">
        <f>Complexity!AR109</f>
        <v>1</v>
      </c>
      <c r="V105" s="165" t="str">
        <f>Lists!E103</f>
        <v>Asia</v>
      </c>
    </row>
    <row r="106" spans="1:22" x14ac:dyDescent="0.35">
      <c r="A106" s="171" t="str">
        <f>'Crisis Indicator Data'!A104</f>
        <v>Venezuelan refugees in Trinidad and Tobago</v>
      </c>
      <c r="B106" s="171" t="str">
        <f>Lists!G104</f>
        <v>Venezuelan refugees</v>
      </c>
      <c r="C106" s="171" t="str">
        <f>'Crisis Indicator Data'!C104</f>
        <v>TTO002</v>
      </c>
      <c r="D106" s="171" t="str">
        <f>'Crisis Indicator Data'!D104</f>
        <v>Trinidad and Tobago</v>
      </c>
      <c r="E106" s="171" t="str">
        <f>'Crisis Indicator Data'!E104</f>
        <v>TTO</v>
      </c>
      <c r="F106" s="171" t="str">
        <f>'Crisis Indicator Data'!B104</f>
        <v>International displacement</v>
      </c>
      <c r="G106" s="168">
        <f t="shared" si="9"/>
        <v>1.4</v>
      </c>
      <c r="H106" s="167">
        <f t="shared" si="10"/>
        <v>2</v>
      </c>
      <c r="I106" s="167" t="str">
        <f t="shared" si="12"/>
        <v>Low</v>
      </c>
      <c r="J106" s="247" t="str">
        <f>IF(G106="x","x",Reliability!F104)</f>
        <v>Medium Reliability</v>
      </c>
      <c r="K106" s="170">
        <f t="shared" si="13"/>
        <v>2.2000000000000002</v>
      </c>
      <c r="L106" s="169">
        <f>'Impact of Crisis'!N110</f>
        <v>3</v>
      </c>
      <c r="M106" s="169">
        <f>'Impact of Crisis'!AB110</f>
        <v>1.8333333333333333</v>
      </c>
      <c r="N106" s="169" t="e">
        <f>'Impact of Crisis'!AN110</f>
        <v>#N/A</v>
      </c>
      <c r="O106" s="170">
        <f>'Conditions of affected people'!R110</f>
        <v>1</v>
      </c>
      <c r="P106" s="169">
        <f>'Conditions of affected people'!K110</f>
        <v>1</v>
      </c>
      <c r="Q106" s="169">
        <f>'Conditions of affected people'!Q110</f>
        <v>1</v>
      </c>
      <c r="R106" s="169">
        <f t="shared" si="11"/>
        <v>1.6</v>
      </c>
      <c r="S106" s="169">
        <f>Complexity!X110</f>
        <v>1.7</v>
      </c>
      <c r="T106" s="169">
        <f>Complexity!AQ110</f>
        <v>1</v>
      </c>
      <c r="U106" s="169">
        <f>Complexity!AR110</f>
        <v>1.5</v>
      </c>
      <c r="V106" s="165" t="str">
        <f>Lists!E104</f>
        <v>Americas</v>
      </c>
    </row>
    <row r="107" spans="1:22" x14ac:dyDescent="0.35">
      <c r="A107" s="171" t="str">
        <f>'Crisis Indicator Data'!A105</f>
        <v>Mixed migration flows in Tunisia</v>
      </c>
      <c r="B107" s="171" t="str">
        <f>Lists!G105</f>
        <v>Mixed Migration</v>
      </c>
      <c r="C107" s="171" t="str">
        <f>'Crisis Indicator Data'!C105</f>
        <v>TUN002</v>
      </c>
      <c r="D107" s="171" t="str">
        <f>'Crisis Indicator Data'!D105</f>
        <v>Tunisia</v>
      </c>
      <c r="E107" s="171" t="str">
        <f>'Crisis Indicator Data'!E105</f>
        <v>TUN</v>
      </c>
      <c r="F107" s="171" t="str">
        <f>'Crisis Indicator Data'!B105</f>
        <v>International displacement</v>
      </c>
      <c r="G107" s="168" t="str">
        <f t="shared" si="9"/>
        <v>x</v>
      </c>
      <c r="H107" s="167" t="str">
        <f t="shared" si="10"/>
        <v>x</v>
      </c>
      <c r="I107" s="167" t="str">
        <f t="shared" si="12"/>
        <v>x</v>
      </c>
      <c r="J107" s="247" t="str">
        <f>IF(G107="x","x",Reliability!F105)</f>
        <v>x</v>
      </c>
      <c r="K107" s="170">
        <f t="shared" si="13"/>
        <v>2.4</v>
      </c>
      <c r="L107" s="169">
        <f>'Impact of Crisis'!N111</f>
        <v>4</v>
      </c>
      <c r="M107" s="169">
        <f>'Impact of Crisis'!AB111</f>
        <v>1.6666666666666667</v>
      </c>
      <c r="N107" s="169" t="e">
        <f>'Impact of Crisis'!AN111</f>
        <v>#N/A</v>
      </c>
      <c r="O107" s="170" t="str">
        <f>'Conditions of affected people'!R111</f>
        <v>x</v>
      </c>
      <c r="P107" s="169" t="str">
        <f>'Conditions of affected people'!K111</f>
        <v>x</v>
      </c>
      <c r="Q107" s="169" t="str">
        <f>'Conditions of affected people'!Q111</f>
        <v>x</v>
      </c>
      <c r="R107" s="169">
        <f t="shared" si="11"/>
        <v>1.4</v>
      </c>
      <c r="S107" s="169">
        <f>Complexity!X111</f>
        <v>2.2999999999999998</v>
      </c>
      <c r="T107" s="169">
        <f>Complexity!AQ111</f>
        <v>0</v>
      </c>
      <c r="U107" s="169">
        <f>Complexity!AR111</f>
        <v>0.5</v>
      </c>
      <c r="V107" s="165" t="str">
        <f>Lists!E105</f>
        <v>Africa</v>
      </c>
    </row>
    <row r="108" spans="1:22" x14ac:dyDescent="0.35">
      <c r="A108" s="171" t="str">
        <f>'Crisis Indicator Data'!A106</f>
        <v>Complex situation in Turkey</v>
      </c>
      <c r="B108" s="171" t="str">
        <f>Lists!G106</f>
        <v>Country level</v>
      </c>
      <c r="C108" s="171" t="str">
        <f>'Crisis Indicator Data'!C106</f>
        <v>TUR001</v>
      </c>
      <c r="D108" s="171" t="str">
        <f>'Crisis Indicator Data'!D106</f>
        <v>Turkey</v>
      </c>
      <c r="E108" s="171" t="str">
        <f>'Crisis Indicator Data'!E106</f>
        <v>TUR</v>
      </c>
      <c r="F108" s="171" t="str">
        <f>'Crisis Indicator Data'!B106</f>
        <v>Multiple crises country</v>
      </c>
      <c r="G108" s="168">
        <f t="shared" si="9"/>
        <v>2.7</v>
      </c>
      <c r="H108" s="167">
        <f t="shared" si="10"/>
        <v>3</v>
      </c>
      <c r="I108" s="167" t="str">
        <f t="shared" si="12"/>
        <v>Medium</v>
      </c>
      <c r="J108" s="247" t="str">
        <f>IF(G108="x","x",Reliability!F106)</f>
        <v>Medium Reliability</v>
      </c>
      <c r="K108" s="170">
        <f t="shared" si="13"/>
        <v>3.7</v>
      </c>
      <c r="L108" s="169">
        <f>'Impact of Crisis'!N112</f>
        <v>4</v>
      </c>
      <c r="M108" s="169">
        <f>'Impact of Crisis'!AB112</f>
        <v>3.5</v>
      </c>
      <c r="N108" s="169" t="e">
        <f>'Impact of Crisis'!AN112</f>
        <v>#N/A</v>
      </c>
      <c r="O108" s="170">
        <f>'Conditions of affected people'!R112</f>
        <v>2</v>
      </c>
      <c r="P108" s="169">
        <f>'Conditions of affected people'!K112</f>
        <v>3</v>
      </c>
      <c r="Q108" s="169">
        <f>'Conditions of affected people'!Q112</f>
        <v>1</v>
      </c>
      <c r="R108" s="169">
        <f t="shared" si="11"/>
        <v>3.1</v>
      </c>
      <c r="S108" s="169">
        <f>Complexity!X112</f>
        <v>3.2</v>
      </c>
      <c r="T108" s="169">
        <f>Complexity!AQ112</f>
        <v>2</v>
      </c>
      <c r="U108" s="169">
        <f>Complexity!AR112</f>
        <v>3</v>
      </c>
      <c r="V108" s="165" t="str">
        <f>Lists!E106</f>
        <v>Middle east</v>
      </c>
    </row>
    <row r="109" spans="1:22" x14ac:dyDescent="0.35">
      <c r="A109" s="171" t="str">
        <f>'Crisis Indicator Data'!A107</f>
        <v>Syrian Refugees in Turkey</v>
      </c>
      <c r="B109" s="171" t="str">
        <f>Lists!G107</f>
        <v>Syrian refugees</v>
      </c>
      <c r="C109" s="171" t="str">
        <f>'Crisis Indicator Data'!C107</f>
        <v>TUR002</v>
      </c>
      <c r="D109" s="171" t="str">
        <f>'Crisis Indicator Data'!D107</f>
        <v>Turkey</v>
      </c>
      <c r="E109" s="171" t="str">
        <f>'Crisis Indicator Data'!E107</f>
        <v>TUR</v>
      </c>
      <c r="F109" s="171" t="str">
        <f>'Crisis Indicator Data'!B107</f>
        <v>International displacement</v>
      </c>
      <c r="G109" s="168">
        <f t="shared" si="9"/>
        <v>2.4</v>
      </c>
      <c r="H109" s="167">
        <f t="shared" si="10"/>
        <v>3</v>
      </c>
      <c r="I109" s="167" t="str">
        <f t="shared" si="12"/>
        <v>Medium</v>
      </c>
      <c r="J109" s="247" t="str">
        <f>IF(G109="x","x",Reliability!F107)</f>
        <v>Medium Reliability</v>
      </c>
      <c r="K109" s="170">
        <f t="shared" si="13"/>
        <v>3.3</v>
      </c>
      <c r="L109" s="169">
        <f>'Impact of Crisis'!N113</f>
        <v>3.3</v>
      </c>
      <c r="M109" s="169">
        <f>'Impact of Crisis'!AB113</f>
        <v>3.25</v>
      </c>
      <c r="N109" s="169" t="e">
        <f>'Impact of Crisis'!AN113</f>
        <v>#N/A</v>
      </c>
      <c r="O109" s="170">
        <f>'Conditions of affected people'!R113</f>
        <v>2</v>
      </c>
      <c r="P109" s="169">
        <f>'Conditions of affected people'!K113</f>
        <v>3</v>
      </c>
      <c r="Q109" s="169">
        <f>'Conditions of affected people'!Q113</f>
        <v>1</v>
      </c>
      <c r="R109" s="169">
        <f t="shared" si="11"/>
        <v>2.6</v>
      </c>
      <c r="S109" s="169">
        <f>Complexity!X113</f>
        <v>3.2</v>
      </c>
      <c r="T109" s="169">
        <f>Complexity!AQ113</f>
        <v>2</v>
      </c>
      <c r="U109" s="169">
        <f>Complexity!AR113</f>
        <v>2</v>
      </c>
      <c r="V109" s="165" t="str">
        <f>Lists!E107</f>
        <v>Middle east</v>
      </c>
    </row>
    <row r="110" spans="1:22" x14ac:dyDescent="0.35">
      <c r="A110" s="171" t="str">
        <f>'Crisis Indicator Data'!A108</f>
        <v>Mixed Migration Flows in Turkey</v>
      </c>
      <c r="B110" s="171" t="str">
        <f>Lists!G108</f>
        <v>Mixed Migration</v>
      </c>
      <c r="C110" s="171" t="str">
        <f>'Crisis Indicator Data'!C108</f>
        <v>TUR003</v>
      </c>
      <c r="D110" s="171" t="str">
        <f>'Crisis Indicator Data'!D108</f>
        <v>Turkey</v>
      </c>
      <c r="E110" s="171" t="str">
        <f>'Crisis Indicator Data'!E108</f>
        <v>TUR</v>
      </c>
      <c r="F110" s="171" t="str">
        <f>'Crisis Indicator Data'!B108</f>
        <v>International displacement</v>
      </c>
      <c r="G110" s="168">
        <f t="shared" si="9"/>
        <v>2.4</v>
      </c>
      <c r="H110" s="167">
        <f t="shared" si="10"/>
        <v>3</v>
      </c>
      <c r="I110" s="167" t="str">
        <f t="shared" si="12"/>
        <v>Medium</v>
      </c>
      <c r="J110" s="247" t="str">
        <f>IF(G110="x","x",Reliability!F108)</f>
        <v>Medium Reliability</v>
      </c>
      <c r="K110" s="170">
        <f t="shared" si="13"/>
        <v>3</v>
      </c>
      <c r="L110" s="169">
        <f>'Impact of Crisis'!N114</f>
        <v>3.5</v>
      </c>
      <c r="M110" s="169">
        <f>'Impact of Crisis'!AB114</f>
        <v>2.8333333333333335</v>
      </c>
      <c r="N110" s="169" t="e">
        <f>'Impact of Crisis'!AN114</f>
        <v>#N/A</v>
      </c>
      <c r="O110" s="170">
        <f>'Conditions of affected people'!R114</f>
        <v>2</v>
      </c>
      <c r="P110" s="169">
        <f>'Conditions of affected people'!K114</f>
        <v>3</v>
      </c>
      <c r="Q110" s="169">
        <f>'Conditions of affected people'!Q114</f>
        <v>1</v>
      </c>
      <c r="R110" s="169">
        <f t="shared" si="11"/>
        <v>2.6</v>
      </c>
      <c r="S110" s="169">
        <f>Complexity!X114</f>
        <v>3.2</v>
      </c>
      <c r="T110" s="169">
        <f>Complexity!AQ114</f>
        <v>2</v>
      </c>
      <c r="U110" s="169">
        <f>Complexity!AR114</f>
        <v>2</v>
      </c>
      <c r="V110" s="165" t="str">
        <f>Lists!E108</f>
        <v>Middle east</v>
      </c>
    </row>
    <row r="111" spans="1:22" x14ac:dyDescent="0.35">
      <c r="A111" s="171" t="str">
        <f>'Crisis Indicator Data'!A109</f>
        <v>Kurdish Conflict</v>
      </c>
      <c r="B111" s="171" t="str">
        <f>Lists!G109</f>
        <v>Kurdish conflict</v>
      </c>
      <c r="C111" s="171" t="str">
        <f>'Crisis Indicator Data'!C109</f>
        <v>TUR004</v>
      </c>
      <c r="D111" s="171" t="str">
        <f>'Crisis Indicator Data'!D109</f>
        <v>Turkey</v>
      </c>
      <c r="E111" s="171" t="str">
        <f>'Crisis Indicator Data'!E109</f>
        <v>TUR</v>
      </c>
      <c r="F111" s="171" t="str">
        <f>'Crisis Indicator Data'!B109</f>
        <v>Conflict</v>
      </c>
      <c r="G111" s="168" t="str">
        <f t="shared" si="9"/>
        <v>x</v>
      </c>
      <c r="H111" s="167" t="str">
        <f t="shared" si="10"/>
        <v>x</v>
      </c>
      <c r="I111" s="167" t="str">
        <f t="shared" si="12"/>
        <v>x</v>
      </c>
      <c r="J111" s="247" t="str">
        <f>IF(G111="x","x",Reliability!F109)</f>
        <v>x</v>
      </c>
      <c r="K111" s="170" t="str">
        <f t="shared" si="13"/>
        <v>x</v>
      </c>
      <c r="L111" s="169">
        <f>'Impact of Crisis'!N115</f>
        <v>2.8</v>
      </c>
      <c r="M111" s="169" t="str">
        <f>'Impact of Crisis'!AB115</f>
        <v>x</v>
      </c>
      <c r="N111" s="169" t="e">
        <f>'Impact of Crisis'!AN115</f>
        <v>#N/A</v>
      </c>
      <c r="O111" s="170" t="str">
        <f>'Conditions of affected people'!R115</f>
        <v>x</v>
      </c>
      <c r="P111" s="169" t="str">
        <f>'Conditions of affected people'!K115</f>
        <v>x</v>
      </c>
      <c r="Q111" s="169" t="str">
        <f>'Conditions of affected people'!Q115</f>
        <v>x</v>
      </c>
      <c r="R111" s="169">
        <f t="shared" si="11"/>
        <v>3.1</v>
      </c>
      <c r="S111" s="169">
        <f>Complexity!X115</f>
        <v>3.2</v>
      </c>
      <c r="T111" s="169">
        <f>Complexity!AQ115</f>
        <v>3</v>
      </c>
      <c r="U111" s="169">
        <f>Complexity!AR115</f>
        <v>3</v>
      </c>
      <c r="V111" s="165" t="str">
        <f>Lists!E109</f>
        <v>Middle east</v>
      </c>
    </row>
    <row r="112" spans="1:22" x14ac:dyDescent="0.35">
      <c r="A112" s="171" t="str">
        <f>'Crisis Indicator Data'!A110</f>
        <v xml:space="preserve">Eastern Mediterranean Route </v>
      </c>
      <c r="B112" s="171" t="str">
        <f>Lists!G110</f>
        <v xml:space="preserve">Eastern Mediterranean Route </v>
      </c>
      <c r="C112" s="171" t="str">
        <f>'Crisis Indicator Data'!C110</f>
        <v>REG006</v>
      </c>
      <c r="D112" s="171" t="str">
        <f>'Crisis Indicator Data'!D110</f>
        <v>Turkey, Greece</v>
      </c>
      <c r="E112" s="171" t="str">
        <f>'Crisis Indicator Data'!E110</f>
        <v>TUR, GRC</v>
      </c>
      <c r="F112" s="171" t="str">
        <f>'Crisis Indicator Data'!B110</f>
        <v>Regional crisis</v>
      </c>
      <c r="G112" s="168" t="str">
        <f t="shared" si="9"/>
        <v>x</v>
      </c>
      <c r="H112" s="167" t="str">
        <f t="shared" si="10"/>
        <v>x</v>
      </c>
      <c r="I112" s="167" t="str">
        <f t="shared" si="12"/>
        <v>x</v>
      </c>
      <c r="J112" s="247" t="str">
        <f>IF(G112="x","x",Reliability!F110)</f>
        <v>x</v>
      </c>
      <c r="K112" s="170" t="str">
        <f t="shared" si="13"/>
        <v>x</v>
      </c>
      <c r="L112" s="169" t="str">
        <f>'Impact of Crisis'!N116</f>
        <v>x</v>
      </c>
      <c r="M112" s="169" t="str">
        <f>'Impact of Crisis'!AB116</f>
        <v>x</v>
      </c>
      <c r="N112" s="169" t="e">
        <f>'Impact of Crisis'!AN116</f>
        <v>#N/A</v>
      </c>
      <c r="O112" s="170" t="str">
        <f>'Conditions of affected people'!R116</f>
        <v>x</v>
      </c>
      <c r="P112" s="169" t="str">
        <f>'Conditions of affected people'!K116</f>
        <v>x</v>
      </c>
      <c r="Q112" s="169" t="str">
        <f>'Conditions of affected people'!Q116</f>
        <v>x</v>
      </c>
      <c r="R112" s="169">
        <f t="shared" si="11"/>
        <v>2.2999999999999998</v>
      </c>
      <c r="S112" s="169">
        <f>Complexity!X116</f>
        <v>2.5</v>
      </c>
      <c r="T112" s="169">
        <f>Complexity!AQ116</f>
        <v>2</v>
      </c>
      <c r="U112" s="169">
        <f>Complexity!AR116</f>
        <v>2</v>
      </c>
      <c r="V112" s="165" t="str">
        <f>Lists!E110</f>
        <v>Europe</v>
      </c>
    </row>
    <row r="113" spans="1:22" x14ac:dyDescent="0.35">
      <c r="A113" s="171" t="str">
        <f>'Crisis Indicator Data'!A111</f>
        <v>International Displacement in Uganda</v>
      </c>
      <c r="B113" s="171" t="str">
        <f>Lists!G111</f>
        <v>Refugees</v>
      </c>
      <c r="C113" s="171" t="str">
        <f>'Crisis Indicator Data'!C111</f>
        <v>UGA005</v>
      </c>
      <c r="D113" s="171" t="str">
        <f>'Crisis Indicator Data'!D111</f>
        <v>Uganda</v>
      </c>
      <c r="E113" s="171" t="str">
        <f>'Crisis Indicator Data'!E111</f>
        <v>UGA</v>
      </c>
      <c r="F113" s="171" t="str">
        <f>'Crisis Indicator Data'!B111</f>
        <v>International displacement</v>
      </c>
      <c r="G113" s="168">
        <f t="shared" si="9"/>
        <v>2.8</v>
      </c>
      <c r="H113" s="167">
        <f t="shared" si="10"/>
        <v>3</v>
      </c>
      <c r="I113" s="167" t="str">
        <f t="shared" si="12"/>
        <v>Medium</v>
      </c>
      <c r="J113" s="247" t="str">
        <f>IF(G113="x","x",Reliability!F111)</f>
        <v>Medium Reliability</v>
      </c>
      <c r="K113" s="170">
        <f t="shared" si="13"/>
        <v>2.9</v>
      </c>
      <c r="L113" s="169">
        <f>'Impact of Crisis'!N117</f>
        <v>2.8</v>
      </c>
      <c r="M113" s="169">
        <f>'Impact of Crisis'!AB117</f>
        <v>3</v>
      </c>
      <c r="N113" s="169" t="e">
        <f>'Impact of Crisis'!AN117</f>
        <v>#N/A</v>
      </c>
      <c r="O113" s="170">
        <f>'Conditions of affected people'!R117</f>
        <v>3</v>
      </c>
      <c r="P113" s="169">
        <f>'Conditions of affected people'!K117</f>
        <v>3</v>
      </c>
      <c r="Q113" s="169">
        <f>'Conditions of affected people'!Q117</f>
        <v>3</v>
      </c>
      <c r="R113" s="169">
        <f t="shared" si="11"/>
        <v>2.2999999999999998</v>
      </c>
      <c r="S113" s="169">
        <f>Complexity!X117</f>
        <v>3</v>
      </c>
      <c r="T113" s="169">
        <f>Complexity!AQ117</f>
        <v>1</v>
      </c>
      <c r="U113" s="169">
        <f>Complexity!AR117</f>
        <v>1.5</v>
      </c>
      <c r="V113" s="165" t="str">
        <f>Lists!E111</f>
        <v>Africa</v>
      </c>
    </row>
    <row r="114" spans="1:22" x14ac:dyDescent="0.35">
      <c r="A114" s="171" t="str">
        <f>'Crisis Indicator Data'!A112</f>
        <v>Conflict in Ukraine</v>
      </c>
      <c r="B114" s="171" t="str">
        <f>Lists!G112</f>
        <v>Conflict</v>
      </c>
      <c r="C114" s="171" t="str">
        <f>'Crisis Indicator Data'!C112</f>
        <v>UKR002</v>
      </c>
      <c r="D114" s="171" t="str">
        <f>'Crisis Indicator Data'!D112</f>
        <v>Ukraine</v>
      </c>
      <c r="E114" s="171" t="str">
        <f>'Crisis Indicator Data'!E112</f>
        <v>UKR</v>
      </c>
      <c r="F114" s="171" t="str">
        <f>'Crisis Indicator Data'!B112</f>
        <v>Conflict</v>
      </c>
      <c r="G114" s="168">
        <f t="shared" si="9"/>
        <v>3.3</v>
      </c>
      <c r="H114" s="167">
        <f t="shared" si="10"/>
        <v>4</v>
      </c>
      <c r="I114" s="167" t="str">
        <f t="shared" si="12"/>
        <v>High</v>
      </c>
      <c r="J114" s="247" t="str">
        <f>IF(G114="x","x",Reliability!F112)</f>
        <v>High Reliability</v>
      </c>
      <c r="K114" s="170">
        <f t="shared" si="13"/>
        <v>2.5</v>
      </c>
      <c r="L114" s="169">
        <f>'Impact of Crisis'!N118</f>
        <v>2.2999999999999998</v>
      </c>
      <c r="M114" s="169">
        <f>'Impact of Crisis'!AB118</f>
        <v>2.6</v>
      </c>
      <c r="N114" s="169" t="e">
        <f>'Impact of Crisis'!AN118</f>
        <v>#N/A</v>
      </c>
      <c r="O114" s="170">
        <f>'Conditions of affected people'!R118</f>
        <v>4</v>
      </c>
      <c r="P114" s="169">
        <f>'Conditions of affected people'!K118</f>
        <v>4</v>
      </c>
      <c r="Q114" s="169">
        <f>'Conditions of affected people'!Q118</f>
        <v>4</v>
      </c>
      <c r="R114" s="169">
        <f t="shared" si="11"/>
        <v>2.8</v>
      </c>
      <c r="S114" s="169">
        <f>Complexity!X118</f>
        <v>2.5</v>
      </c>
      <c r="T114" s="169">
        <f>Complexity!AQ118</f>
        <v>3</v>
      </c>
      <c r="U114" s="169">
        <f>Complexity!AR118</f>
        <v>3</v>
      </c>
      <c r="V114" s="165" t="str">
        <f>Lists!E112</f>
        <v>Europe</v>
      </c>
    </row>
    <row r="115" spans="1:22" x14ac:dyDescent="0.35">
      <c r="A115" s="171" t="str">
        <f>'Crisis Indicator Data'!A113</f>
        <v>Complex crisis in Venezuela</v>
      </c>
      <c r="B115" s="171" t="str">
        <f>Lists!G113</f>
        <v>Complex crisis</v>
      </c>
      <c r="C115" s="171" t="str">
        <f>'Crisis Indicator Data'!C113</f>
        <v>VEN001</v>
      </c>
      <c r="D115" s="171" t="str">
        <f>'Crisis Indicator Data'!D113</f>
        <v>Venezuela</v>
      </c>
      <c r="E115" s="171" t="str">
        <f>'Crisis Indicator Data'!E113</f>
        <v>VEN</v>
      </c>
      <c r="F115" s="171" t="str">
        <f>'Crisis Indicator Data'!B113</f>
        <v>Complex crisis</v>
      </c>
      <c r="G115" s="168">
        <f t="shared" si="9"/>
        <v>3.9</v>
      </c>
      <c r="H115" s="167">
        <f t="shared" si="10"/>
        <v>4</v>
      </c>
      <c r="I115" s="167" t="str">
        <f t="shared" si="12"/>
        <v>High</v>
      </c>
      <c r="J115" s="247" t="str">
        <f>IF(G115="x","x",Reliability!F113)</f>
        <v>Medium Reliability</v>
      </c>
      <c r="K115" s="170">
        <f t="shared" si="13"/>
        <v>4.9000000000000004</v>
      </c>
      <c r="L115" s="169">
        <f>'Impact of Crisis'!N119</f>
        <v>4.5</v>
      </c>
      <c r="M115" s="169">
        <f>'Impact of Crisis'!AB119</f>
        <v>5</v>
      </c>
      <c r="N115" s="169" t="e">
        <f>'Impact of Crisis'!AN119</f>
        <v>#N/A</v>
      </c>
      <c r="O115" s="170">
        <f>'Conditions of affected people'!R119</f>
        <v>4</v>
      </c>
      <c r="P115" s="169">
        <f>'Conditions of affected people'!K119</f>
        <v>5</v>
      </c>
      <c r="Q115" s="169">
        <f>'Conditions of affected people'!Q119</f>
        <v>3</v>
      </c>
      <c r="R115" s="169">
        <f t="shared" si="11"/>
        <v>3.1</v>
      </c>
      <c r="S115" s="169">
        <f>Complexity!X119</f>
        <v>3.1</v>
      </c>
      <c r="T115" s="169">
        <f>Complexity!AQ119</f>
        <v>4</v>
      </c>
      <c r="U115" s="169">
        <f>Complexity!AR119</f>
        <v>3</v>
      </c>
      <c r="V115" s="165" t="str">
        <f>Lists!E113</f>
        <v>Americas</v>
      </c>
    </row>
    <row r="116" spans="1:22" x14ac:dyDescent="0.35">
      <c r="A116" s="171" t="str">
        <f>'Crisis Indicator Data'!A114</f>
        <v>Venezuela Regional Crisis</v>
      </c>
      <c r="B116" s="171" t="str">
        <f>Lists!G114</f>
        <v>Venezuela Regional Crisis</v>
      </c>
      <c r="C116" s="171" t="str">
        <f>'Crisis Indicator Data'!C114</f>
        <v>REG002</v>
      </c>
      <c r="D116" s="171" t="str">
        <f>'Crisis Indicator Data'!D114</f>
        <v>Venezuela, Brazil, Colombia, Ecuador, Peru, Trinidad and Tobago</v>
      </c>
      <c r="E116" s="171" t="str">
        <f>'Crisis Indicator Data'!E114</f>
        <v>VEN, BRA, COL, ECU, PER, TTO</v>
      </c>
      <c r="F116" s="171" t="str">
        <f>'Crisis Indicator Data'!B114</f>
        <v>Regional crisis</v>
      </c>
      <c r="G116" s="168">
        <f t="shared" si="9"/>
        <v>3.6</v>
      </c>
      <c r="H116" s="167">
        <f t="shared" si="10"/>
        <v>4</v>
      </c>
      <c r="I116" s="167" t="str">
        <f t="shared" si="12"/>
        <v>High</v>
      </c>
      <c r="J116" s="247" t="str">
        <f>IF(G116="x","x",Reliability!F114)</f>
        <v>Medium Reliability</v>
      </c>
      <c r="K116" s="170">
        <f t="shared" si="13"/>
        <v>4.0999999999999996</v>
      </c>
      <c r="L116" s="169">
        <f>'Impact of Crisis'!N120</f>
        <v>3.8</v>
      </c>
      <c r="M116" s="169">
        <f>'Impact of Crisis'!AB120</f>
        <v>4.25</v>
      </c>
      <c r="N116" s="169" t="e">
        <f>'Impact of Crisis'!AN120</f>
        <v>#N/A</v>
      </c>
      <c r="O116" s="170">
        <f>'Conditions of affected people'!R120</f>
        <v>4</v>
      </c>
      <c r="P116" s="169">
        <f>'Conditions of affected people'!K120</f>
        <v>5</v>
      </c>
      <c r="Q116" s="169">
        <f>'Conditions of affected people'!Q120</f>
        <v>3</v>
      </c>
      <c r="R116" s="169">
        <f t="shared" si="11"/>
        <v>2.6</v>
      </c>
      <c r="S116" s="169">
        <f>Complexity!X120</f>
        <v>2.6</v>
      </c>
      <c r="T116" s="169">
        <f>Complexity!AQ120</f>
        <v>1</v>
      </c>
      <c r="U116" s="169">
        <f>Complexity!AR120</f>
        <v>2.5</v>
      </c>
      <c r="V116" s="165" t="str">
        <f>Lists!E114</f>
        <v>Americas</v>
      </c>
    </row>
    <row r="117" spans="1:22" x14ac:dyDescent="0.35">
      <c r="A117" s="171" t="str">
        <f>'Crisis Indicator Data'!A115</f>
        <v>Conflict in Yemen</v>
      </c>
      <c r="B117" s="171" t="str">
        <f>Lists!G115</f>
        <v>Complex crisis</v>
      </c>
      <c r="C117" s="171" t="str">
        <f>'Crisis Indicator Data'!C115</f>
        <v>YEM001</v>
      </c>
      <c r="D117" s="171" t="str">
        <f>'Crisis Indicator Data'!D115</f>
        <v>Yemen</v>
      </c>
      <c r="E117" s="171" t="str">
        <f>'Crisis Indicator Data'!E115</f>
        <v>YEM</v>
      </c>
      <c r="F117" s="171" t="str">
        <f>'Crisis Indicator Data'!B115</f>
        <v>Complex crisis</v>
      </c>
      <c r="G117" s="168">
        <f t="shared" si="9"/>
        <v>4.5</v>
      </c>
      <c r="H117" s="167">
        <f t="shared" si="10"/>
        <v>5</v>
      </c>
      <c r="I117" s="167" t="str">
        <f t="shared" si="12"/>
        <v>Very High</v>
      </c>
      <c r="J117" s="247" t="str">
        <f>IF(G117="x","x",Reliability!F115)</f>
        <v>Medium Reliability</v>
      </c>
      <c r="K117" s="170">
        <f t="shared" si="13"/>
        <v>4.7</v>
      </c>
      <c r="L117" s="169">
        <f>'Impact of Crisis'!N121</f>
        <v>4.8</v>
      </c>
      <c r="M117" s="169">
        <f>'Impact of Crisis'!AB121</f>
        <v>4.7</v>
      </c>
      <c r="N117" s="169" t="e">
        <f>'Impact of Crisis'!AN121</f>
        <v>#N/A</v>
      </c>
      <c r="O117" s="170">
        <f>'Conditions of affected people'!R121</f>
        <v>4.5</v>
      </c>
      <c r="P117" s="169">
        <f>'Conditions of affected people'!K121</f>
        <v>5</v>
      </c>
      <c r="Q117" s="169">
        <f>'Conditions of affected people'!Q121</f>
        <v>4</v>
      </c>
      <c r="R117" s="169">
        <f t="shared" si="11"/>
        <v>4.5</v>
      </c>
      <c r="S117" s="169">
        <f>Complexity!X121</f>
        <v>4</v>
      </c>
      <c r="T117" s="169">
        <f>Complexity!AQ121</f>
        <v>5</v>
      </c>
      <c r="U117" s="169">
        <f>Complexity!AR121</f>
        <v>5</v>
      </c>
      <c r="V117" s="165" t="str">
        <f>Lists!E115</f>
        <v>Middle east</v>
      </c>
    </row>
    <row r="118" spans="1:22" x14ac:dyDescent="0.35">
      <c r="A118" s="171" t="str">
        <f>'Crisis Indicator Data'!A116</f>
        <v>Mixed migration flows in Yemen</v>
      </c>
      <c r="B118" s="171" t="str">
        <f>Lists!G116</f>
        <v>Mixed Migration</v>
      </c>
      <c r="C118" s="171" t="str">
        <f>'Crisis Indicator Data'!C116</f>
        <v>YEM002</v>
      </c>
      <c r="D118" s="171" t="str">
        <f>'Crisis Indicator Data'!D116</f>
        <v>Yemen</v>
      </c>
      <c r="E118" s="171" t="str">
        <f>'Crisis Indicator Data'!E116</f>
        <v>YEM</v>
      </c>
      <c r="F118" s="171" t="str">
        <f>'Crisis Indicator Data'!B116</f>
        <v>International displacement</v>
      </c>
      <c r="G118" s="168">
        <f t="shared" si="9"/>
        <v>2.8</v>
      </c>
      <c r="H118" s="167">
        <f t="shared" si="10"/>
        <v>3</v>
      </c>
      <c r="I118" s="167" t="str">
        <f t="shared" si="12"/>
        <v>Medium</v>
      </c>
      <c r="J118" s="247" t="str">
        <f>IF(G118="x","x",Reliability!F116)</f>
        <v>Medium Reliability</v>
      </c>
      <c r="K118" s="170">
        <f t="shared" si="13"/>
        <v>2.1</v>
      </c>
      <c r="L118" s="169">
        <f>'Impact of Crisis'!N122</f>
        <v>1.5</v>
      </c>
      <c r="M118" s="169">
        <f>'Impact of Crisis'!AB122</f>
        <v>2.2999999999999998</v>
      </c>
      <c r="N118" s="169" t="e">
        <f>'Impact of Crisis'!AN122</f>
        <v>#N/A</v>
      </c>
      <c r="O118" s="170">
        <f>'Conditions of affected people'!R122</f>
        <v>2.5</v>
      </c>
      <c r="P118" s="169">
        <f>'Conditions of affected people'!K122</f>
        <v>2</v>
      </c>
      <c r="Q118" s="169">
        <f>'Conditions of affected people'!Q122</f>
        <v>3</v>
      </c>
      <c r="R118" s="169">
        <f t="shared" si="11"/>
        <v>3.8</v>
      </c>
      <c r="S118" s="169">
        <f>Complexity!X122</f>
        <v>4</v>
      </c>
      <c r="T118" s="169">
        <f>Complexity!AQ122</f>
        <v>5</v>
      </c>
      <c r="U118" s="169">
        <f>Complexity!AR122</f>
        <v>3.5</v>
      </c>
      <c r="V118" s="165" t="str">
        <f>Lists!E116</f>
        <v>Middle east</v>
      </c>
    </row>
    <row r="119" spans="1:22" ht="13.5" customHeight="1" x14ac:dyDescent="0.35">
      <c r="A119" s="171" t="str">
        <f>'Crisis Indicator Data'!A117</f>
        <v>Drought in Zambia</v>
      </c>
      <c r="B119" s="171" t="str">
        <f>Lists!G117</f>
        <v>Drought</v>
      </c>
      <c r="C119" s="171" t="str">
        <f>'Crisis Indicator Data'!C117</f>
        <v>ZMB002</v>
      </c>
      <c r="D119" s="171" t="str">
        <f>'Crisis Indicator Data'!D117</f>
        <v>Zambia</v>
      </c>
      <c r="E119" s="171" t="str">
        <f>'Crisis Indicator Data'!E117</f>
        <v>ZMB</v>
      </c>
      <c r="F119" s="171" t="str">
        <f>'Crisis Indicator Data'!B117</f>
        <v>Drought</v>
      </c>
      <c r="G119" s="168">
        <f t="shared" si="9"/>
        <v>2.2999999999999998</v>
      </c>
      <c r="H119" s="167">
        <f t="shared" si="10"/>
        <v>3</v>
      </c>
      <c r="I119" s="167" t="str">
        <f t="shared" si="12"/>
        <v>Medium</v>
      </c>
      <c r="J119" s="247" t="str">
        <f>IF(G119="x","x",Reliability!F117)</f>
        <v>Medium Reliability</v>
      </c>
      <c r="K119" s="170">
        <f t="shared" si="13"/>
        <v>1.7</v>
      </c>
      <c r="L119" s="169">
        <f>'Impact of Crisis'!N123</f>
        <v>3.8</v>
      </c>
      <c r="M119" s="169">
        <f>'Impact of Crisis'!AB123</f>
        <v>0.8</v>
      </c>
      <c r="N119" s="169" t="e">
        <f>'Impact of Crisis'!AN123</f>
        <v>#N/A</v>
      </c>
      <c r="O119" s="170">
        <f>'Conditions of affected people'!R123</f>
        <v>3</v>
      </c>
      <c r="P119" s="169">
        <f>'Conditions of affected people'!K123</f>
        <v>3</v>
      </c>
      <c r="Q119" s="169">
        <f>'Conditions of affected people'!Q123</f>
        <v>3</v>
      </c>
      <c r="R119" s="169">
        <f t="shared" si="11"/>
        <v>1.6</v>
      </c>
      <c r="S119" s="169">
        <f>Complexity!X123</f>
        <v>1.7</v>
      </c>
      <c r="T119" s="169">
        <f>Complexity!AQ123</f>
        <v>0</v>
      </c>
      <c r="U119" s="169">
        <f>Complexity!AR123</f>
        <v>1.5</v>
      </c>
      <c r="V119" s="165" t="str">
        <f>Lists!E117</f>
        <v>Africa</v>
      </c>
    </row>
    <row r="120" spans="1:22" x14ac:dyDescent="0.35">
      <c r="A120" s="171" t="str">
        <f>'Crisis Indicator Data'!A118</f>
        <v>Complex crisis in Zimbabwe</v>
      </c>
      <c r="B120" s="171" t="str">
        <f>Lists!G118</f>
        <v>Complex crisis</v>
      </c>
      <c r="C120" s="171" t="str">
        <f>'Crisis Indicator Data'!C118</f>
        <v>ZWE001</v>
      </c>
      <c r="D120" s="171" t="str">
        <f>'Crisis Indicator Data'!D118</f>
        <v>Zimbabwe</v>
      </c>
      <c r="E120" s="171" t="str">
        <f>'Crisis Indicator Data'!E118</f>
        <v>ZWE</v>
      </c>
      <c r="F120" s="171" t="str">
        <f>'Crisis Indicator Data'!B118</f>
        <v>Complex crisis</v>
      </c>
      <c r="G120" s="168">
        <f t="shared" si="9"/>
        <v>3.4</v>
      </c>
      <c r="H120" s="167">
        <f t="shared" si="10"/>
        <v>4</v>
      </c>
      <c r="I120" s="167" t="str">
        <f t="shared" si="12"/>
        <v>High</v>
      </c>
      <c r="J120" s="247" t="str">
        <f>IF(G120="x","x",Reliability!F118)</f>
        <v>Medium Reliability</v>
      </c>
      <c r="K120" s="170">
        <f t="shared" si="13"/>
        <v>2.2999999999999998</v>
      </c>
      <c r="L120" s="169">
        <f>'Impact of Crisis'!N124</f>
        <v>4.3</v>
      </c>
      <c r="M120" s="169">
        <f>'Impact of Crisis'!AB124</f>
        <v>1.5</v>
      </c>
      <c r="N120" s="169" t="e">
        <f>'Impact of Crisis'!AN124</f>
        <v>#N/A</v>
      </c>
      <c r="O120" s="170">
        <f>'Conditions of affected people'!R124</f>
        <v>4</v>
      </c>
      <c r="P120" s="169">
        <f>'Conditions of affected people'!K124</f>
        <v>4</v>
      </c>
      <c r="Q120" s="169">
        <f>'Conditions of affected people'!Q124</f>
        <v>4</v>
      </c>
      <c r="R120" s="169">
        <f t="shared" si="11"/>
        <v>3</v>
      </c>
      <c r="S120" s="169">
        <f>Complexity!X124</f>
        <v>2.9</v>
      </c>
      <c r="T120" s="169">
        <f>Complexity!AQ124</f>
        <v>1</v>
      </c>
      <c r="U120" s="169">
        <f>Complexity!AR124</f>
        <v>3</v>
      </c>
      <c r="V120" s="165" t="str">
        <f>Lists!E118</f>
        <v>Africa</v>
      </c>
    </row>
  </sheetData>
  <sheetProtection formatCells="0" formatColumns="0" formatRows="0" insertColumns="0" insertRows="0" sort="0" autoFilter="0" pivotTables="0"/>
  <autoFilter ref="A4:U120" xr:uid="{00000000-0009-0000-0000-000001000000}"/>
  <conditionalFormatting sqref="K5:K120">
    <cfRule type="cellIs" dxfId="57" priority="56" stopIfTrue="1" operator="between">
      <formula>4</formula>
      <formula>5</formula>
    </cfRule>
    <cfRule type="cellIs" dxfId="56" priority="67" stopIfTrue="1" operator="between">
      <formula>3</formula>
      <formula>4</formula>
    </cfRule>
    <cfRule type="cellIs" dxfId="55" priority="68" stopIfTrue="1" operator="between">
      <formula>2</formula>
      <formula>3</formula>
    </cfRule>
    <cfRule type="cellIs" dxfId="54" priority="69" stopIfTrue="1" operator="between">
      <formula>1</formula>
      <formula>2</formula>
    </cfRule>
    <cfRule type="cellIs" dxfId="53" priority="70" stopIfTrue="1" operator="between">
      <formula>0</formula>
      <formula>1</formula>
    </cfRule>
  </conditionalFormatting>
  <conditionalFormatting sqref="L5:O120">
    <cfRule type="cellIs" dxfId="52" priority="57" stopIfTrue="1" operator="between">
      <formula>4</formula>
      <formula>5</formula>
    </cfRule>
    <cfRule type="cellIs" dxfId="51" priority="63" stopIfTrue="1" operator="between">
      <formula>3</formula>
      <formula>4</formula>
    </cfRule>
    <cfRule type="cellIs" dxfId="50" priority="64" stopIfTrue="1" operator="between">
      <formula>2</formula>
      <formula>3</formula>
    </cfRule>
    <cfRule type="cellIs" dxfId="49" priority="65" stopIfTrue="1" operator="between">
      <formula>1</formula>
      <formula>2</formula>
    </cfRule>
    <cfRule type="cellIs" dxfId="48" priority="66" stopIfTrue="1" operator="between">
      <formula>0</formula>
      <formula>1</formula>
    </cfRule>
  </conditionalFormatting>
  <conditionalFormatting sqref="H5:H120">
    <cfRule type="cellIs" dxfId="47" priority="51" stopIfTrue="1" operator="equal">
      <formula>5</formula>
    </cfRule>
    <cfRule type="cellIs" dxfId="46" priority="52" stopIfTrue="1" operator="equal">
      <formula>4</formula>
    </cfRule>
    <cfRule type="cellIs" dxfId="45" priority="53" stopIfTrue="1" operator="equal">
      <formula>3</formula>
    </cfRule>
    <cfRule type="cellIs" dxfId="44" priority="54" stopIfTrue="1" operator="equal">
      <formula>2</formula>
    </cfRule>
    <cfRule type="cellIs" dxfId="43" priority="55" stopIfTrue="1" operator="equal">
      <formula>1</formula>
    </cfRule>
  </conditionalFormatting>
  <conditionalFormatting sqref="P5:Q120">
    <cfRule type="cellIs" dxfId="42" priority="46" stopIfTrue="1" operator="between">
      <formula>7.1</formula>
      <formula>10</formula>
    </cfRule>
    <cfRule type="cellIs" dxfId="41" priority="47" stopIfTrue="1" operator="between">
      <formula>5.4</formula>
      <formula>7</formula>
    </cfRule>
    <cfRule type="cellIs" dxfId="40" priority="48" stopIfTrue="1" operator="between">
      <formula>3.5</formula>
      <formula>5.3</formula>
    </cfRule>
    <cfRule type="cellIs" dxfId="39" priority="49" stopIfTrue="1" operator="between">
      <formula>1.8</formula>
      <formula>3.4</formula>
    </cfRule>
    <cfRule type="cellIs" dxfId="38" priority="50" stopIfTrue="1" operator="between">
      <formula>0</formula>
      <formula>1.7</formula>
    </cfRule>
  </conditionalFormatting>
  <conditionalFormatting sqref="O5:O120">
    <cfRule type="cellIs" dxfId="37" priority="41" stopIfTrue="1" operator="between">
      <formula>5</formula>
      <formula>5.9</formula>
    </cfRule>
    <cfRule type="cellIs" dxfId="36" priority="42" stopIfTrue="1" operator="between">
      <formula>4</formula>
      <formula>4.9</formula>
    </cfRule>
    <cfRule type="cellIs" dxfId="35" priority="43" stopIfTrue="1" operator="between">
      <formula>3</formula>
      <formula>3.9</formula>
    </cfRule>
    <cfRule type="cellIs" dxfId="34" priority="44" stopIfTrue="1" operator="between">
      <formula>2</formula>
      <formula>2.9</formula>
    </cfRule>
    <cfRule type="cellIs" dxfId="33" priority="45" stopIfTrue="1" operator="between">
      <formula>0</formula>
      <formula>1.9</formula>
    </cfRule>
  </conditionalFormatting>
  <conditionalFormatting sqref="U5:U120">
    <cfRule type="cellIs" dxfId="32" priority="36" stopIfTrue="1" operator="between">
      <formula>4</formula>
      <formula>5</formula>
    </cfRule>
    <cfRule type="cellIs" dxfId="31" priority="37" stopIfTrue="1" operator="between">
      <formula>3</formula>
      <formula>4</formula>
    </cfRule>
    <cfRule type="cellIs" dxfId="30" priority="38" stopIfTrue="1" operator="between">
      <formula>2</formula>
      <formula>3</formula>
    </cfRule>
    <cfRule type="cellIs" dxfId="29" priority="39" stopIfTrue="1" operator="between">
      <formula>1</formula>
      <formula>2</formula>
    </cfRule>
    <cfRule type="cellIs" dxfId="28" priority="40" stopIfTrue="1" operator="between">
      <formula>0</formula>
      <formula>1</formula>
    </cfRule>
  </conditionalFormatting>
  <conditionalFormatting sqref="T5:T120">
    <cfRule type="cellIs" dxfId="27" priority="31" stopIfTrue="1" operator="between">
      <formula>4</formula>
      <formula>5</formula>
    </cfRule>
    <cfRule type="cellIs" dxfId="26" priority="32" stopIfTrue="1" operator="between">
      <formula>3</formula>
      <formula>4</formula>
    </cfRule>
    <cfRule type="cellIs" dxfId="25" priority="33" stopIfTrue="1" operator="between">
      <formula>2</formula>
      <formula>3</formula>
    </cfRule>
    <cfRule type="cellIs" dxfId="24" priority="34" stopIfTrue="1" operator="between">
      <formula>1</formula>
      <formula>2</formula>
    </cfRule>
    <cfRule type="cellIs" dxfId="23" priority="35" stopIfTrue="1" operator="between">
      <formula>0</formula>
      <formula>1</formula>
    </cfRule>
  </conditionalFormatting>
  <conditionalFormatting sqref="S5:S120">
    <cfRule type="cellIs" dxfId="22" priority="26" stopIfTrue="1" operator="between">
      <formula>4</formula>
      <formula>5</formula>
    </cfRule>
    <cfRule type="cellIs" dxfId="21" priority="27" stopIfTrue="1" operator="between">
      <formula>3</formula>
      <formula>4</formula>
    </cfRule>
    <cfRule type="cellIs" dxfId="20" priority="28" stopIfTrue="1" operator="between">
      <formula>2</formula>
      <formula>3</formula>
    </cfRule>
    <cfRule type="cellIs" dxfId="19" priority="29" stopIfTrue="1" operator="between">
      <formula>1</formula>
      <formula>2</formula>
    </cfRule>
    <cfRule type="cellIs" dxfId="18" priority="30" stopIfTrue="1" operator="between">
      <formula>0</formula>
      <formula>1</formula>
    </cfRule>
  </conditionalFormatting>
  <conditionalFormatting sqref="I5 I8 I11 I14 I17 I20 I23 I26 I29 I32 I35 I38 I41 I44 I47 I50 I53 I56 I59 I62 I65 I68 I71 I74 I77 I80 I83 I86 I89 I92 I95 I98 I101 I104 I107 I110 I113 I116 I119 K119 K116 K113 K110 K107 K104 K101 K98 K95 K92 K89 K86 K83 K80 K77 K74 K71 K68 K65 K62 K59 K56 K53 K50 K47 K44 K41 K38 K35 K32 K29 K26 K23 K20 K17 K14 K11 K8 K5 J5:J120">
    <cfRule type="cellIs" dxfId="17" priority="16" stopIfTrue="1" operator="equal">
      <formula>"Very High"</formula>
    </cfRule>
    <cfRule type="cellIs" dxfId="16" priority="17" stopIfTrue="1" operator="equal">
      <formula>"High"</formula>
    </cfRule>
    <cfRule type="cellIs" dxfId="15" priority="18" stopIfTrue="1" operator="equal">
      <formula>"Medium"</formula>
    </cfRule>
    <cfRule type="cellIs" dxfId="14" priority="19" stopIfTrue="1" operator="equal">
      <formula>"Low"</formula>
    </cfRule>
    <cfRule type="cellIs" dxfId="13" priority="20" stopIfTrue="1" operator="equal">
      <formula>"Very Low"</formula>
    </cfRule>
  </conditionalFormatting>
  <conditionalFormatting sqref="I6:I7 I9:I10 I12:I13 I15:I16 I18:I19 I21:I22 I24:I25 I27:I28 I30:I31 I33:I34 I36:I37 I39:I40 I42:I43 I45:I46 I48:I49 I51:I52 I54:I55 I57:I58 I60:I61 I63:I64 I66:I67 I69:I70 I72:I73 I75:I76 I78:I79 I81:I82 I84:I85 I87:I88 I90:I91 I93:I94 I96:I97 I99:I100 I102:I103 I105:I106 I108:I109 I111:I112 I114:I115 I117:I118 I120 K120 K117:K118 K114:K115 K111:K112 K108:K109 K105:K106 K102:K103 K99:K100 K96:K97 K93:K94 K90:K91 K87:K88 K84:K85 K81:K82 K78:K79 K75:K76 K72:K73 K69:K70 K66:K67 K63:K64 K60:K61 K57:K58 K54:K55 K51:K52 K48:K49 K45:K46 K42:K43 K39:K40 K36:K37 K33:K34 K30:K31 K27:K28 K24:K25 K21:K22 K18:K19 K15:K16 K12:K13 K9:K10 K6:K7">
    <cfRule type="cellIs" dxfId="12" priority="11" stopIfTrue="1" operator="equal">
      <formula>"Very High"</formula>
    </cfRule>
    <cfRule type="cellIs" dxfId="11" priority="12" stopIfTrue="1" operator="equal">
      <formula>"High"</formula>
    </cfRule>
    <cfRule type="cellIs" dxfId="10" priority="13" stopIfTrue="1" operator="equal">
      <formula>"Medium"</formula>
    </cfRule>
    <cfRule type="cellIs" dxfId="9" priority="14" stopIfTrue="1" operator="equal">
      <formula>"Low"</formula>
    </cfRule>
    <cfRule type="cellIs" dxfId="8" priority="15" stopIfTrue="1" operator="equal">
      <formula>"Very Low"</formula>
    </cfRule>
  </conditionalFormatting>
  <conditionalFormatting sqref="R5:R120">
    <cfRule type="cellIs" dxfId="7" priority="6" stopIfTrue="1" operator="between">
      <formula>4</formula>
      <formula>5</formula>
    </cfRule>
    <cfRule type="cellIs" dxfId="6" priority="7" stopIfTrue="1" operator="between">
      <formula>3</formula>
      <formula>4</formula>
    </cfRule>
    <cfRule type="cellIs" dxfId="5" priority="8" stopIfTrue="1" operator="between">
      <formula>2</formula>
      <formula>3</formula>
    </cfRule>
    <cfRule type="cellIs" dxfId="4" priority="9" stopIfTrue="1" operator="between">
      <formula>1</formula>
      <formula>2</formula>
    </cfRule>
    <cfRule type="cellIs" dxfId="3" priority="10" stopIfTrue="1" operator="between">
      <formula>0</formula>
      <formula>1</formula>
    </cfRule>
  </conditionalFormatting>
  <pageMargins left="0.70866141732283472" right="0.70866141732283472" top="0.74803149606299213" bottom="0.74803149606299213" header="0.31496062992125984" footer="0.31496062992125984"/>
  <pageSetup paperSize="9" scale="64"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007F81"/>
  </sheetPr>
  <dimension ref="A1:AP124"/>
  <sheetViews>
    <sheetView showGridLines="0" workbookViewId="0">
      <pane xSplit="5" ySplit="8" topLeftCell="F114" activePane="bottomRight" state="frozen"/>
      <selection pane="topRight" activeCell="C1" sqref="C1"/>
      <selection pane="bottomLeft" activeCell="A9" sqref="A9"/>
      <selection pane="bottomRight" activeCell="B140" sqref="B140"/>
    </sheetView>
  </sheetViews>
  <sheetFormatPr defaultColWidth="9.453125" defaultRowHeight="14.5" x14ac:dyDescent="0.35"/>
  <cols>
    <col min="1" max="2" width="16.453125" style="1" customWidth="1"/>
    <col min="3" max="3" width="10.453125" style="1" bestFit="1" customWidth="1"/>
    <col min="4" max="4" width="14.453125" style="1" customWidth="1"/>
    <col min="5" max="5" width="9.453125" style="1"/>
    <col min="6" max="6" width="7.453125" style="3" customWidth="1"/>
    <col min="7" max="7" width="8.453125" style="4" bestFit="1" customWidth="1"/>
    <col min="8" max="9" width="7.453125" style="3" customWidth="1"/>
    <col min="10" max="10" width="9.453125" style="3" bestFit="1" customWidth="1"/>
    <col min="11" max="11" width="7.453125" style="4" customWidth="1"/>
    <col min="12" max="13" width="7.453125" style="3" customWidth="1"/>
    <col min="14" max="14" width="8.453125" style="1" bestFit="1" customWidth="1"/>
    <col min="15" max="15" width="9" style="3" bestFit="1" customWidth="1"/>
    <col min="16" max="16" width="8.453125" style="4" bestFit="1" customWidth="1"/>
    <col min="17" max="19" width="8.453125" style="3" bestFit="1" customWidth="1"/>
    <col min="20" max="20" width="8.453125" style="4" bestFit="1" customWidth="1"/>
    <col min="21" max="27" width="7.453125" style="3" customWidth="1"/>
    <col min="28" max="28" width="7.453125" style="1" customWidth="1"/>
    <col min="29" max="29" width="7.453125" style="4" hidden="1" customWidth="1"/>
    <col min="30" max="31" width="7.453125" style="3" hidden="1" customWidth="1"/>
    <col min="32" max="32" width="7.453125" style="4" hidden="1" customWidth="1"/>
    <col min="33" max="34" width="7.453125" style="3" hidden="1" customWidth="1"/>
    <col min="35" max="35" width="7.453125" style="1" hidden="1" customWidth="1"/>
    <col min="36" max="36" width="8.453125" style="3" hidden="1" customWidth="1"/>
    <col min="37" max="37" width="7.453125" style="4" hidden="1" customWidth="1"/>
    <col min="38" max="39" width="7.453125" style="3" hidden="1" customWidth="1"/>
    <col min="40" max="40" width="7.453125" style="1" hidden="1" customWidth="1"/>
    <col min="41" max="16384" width="9.453125" style="1"/>
  </cols>
  <sheetData>
    <row r="1" spans="1:42" ht="15" thickBot="1" x14ac:dyDescent="0.4">
      <c r="A1" s="129"/>
      <c r="B1" s="129"/>
      <c r="C1" s="129"/>
      <c r="D1" s="129"/>
      <c r="E1" s="129"/>
      <c r="F1" s="129"/>
      <c r="G1" s="129"/>
      <c r="H1" s="129"/>
      <c r="I1" s="129"/>
      <c r="J1" s="129"/>
      <c r="K1" s="129"/>
      <c r="L1" s="129"/>
      <c r="M1" s="129"/>
      <c r="N1" s="129"/>
      <c r="O1" s="129"/>
      <c r="P1" s="129"/>
      <c r="Q1" s="129"/>
      <c r="R1" s="129"/>
      <c r="S1" s="129"/>
      <c r="T1" s="129"/>
      <c r="U1" s="129"/>
      <c r="V1" s="129"/>
      <c r="W1" s="129"/>
      <c r="X1" s="129"/>
      <c r="Y1" s="129"/>
      <c r="Z1" s="129"/>
      <c r="AA1" s="129"/>
      <c r="AB1" s="129"/>
      <c r="AC1" s="129"/>
      <c r="AD1" s="129"/>
      <c r="AE1" s="129"/>
      <c r="AF1" s="129"/>
      <c r="AG1" s="129"/>
      <c r="AH1" s="129"/>
      <c r="AI1" s="129"/>
      <c r="AJ1" s="130"/>
      <c r="AK1" s="130"/>
      <c r="AL1" s="130"/>
      <c r="AM1" s="130"/>
      <c r="AN1" s="130"/>
    </row>
    <row r="2" spans="1:42" ht="117.75" customHeight="1" thickBot="1" x14ac:dyDescent="0.4">
      <c r="C2" s="26"/>
      <c r="D2" s="26"/>
      <c r="E2" s="12"/>
      <c r="F2" s="118" t="s">
        <v>491</v>
      </c>
      <c r="G2" s="128" t="s">
        <v>659</v>
      </c>
      <c r="H2" s="118" t="s">
        <v>493</v>
      </c>
      <c r="I2" s="117" t="s">
        <v>660</v>
      </c>
      <c r="J2" s="118" t="s">
        <v>492</v>
      </c>
      <c r="K2" s="128" t="s">
        <v>661</v>
      </c>
      <c r="L2" s="118" t="s">
        <v>490</v>
      </c>
      <c r="M2" s="117" t="s">
        <v>458</v>
      </c>
      <c r="N2" s="126" t="s">
        <v>476</v>
      </c>
      <c r="O2" s="118" t="s">
        <v>495</v>
      </c>
      <c r="P2" s="128" t="s">
        <v>662</v>
      </c>
      <c r="Q2" s="118" t="s">
        <v>494</v>
      </c>
      <c r="R2" s="117" t="s">
        <v>533</v>
      </c>
      <c r="S2" s="118" t="s">
        <v>663</v>
      </c>
      <c r="T2" s="128" t="s">
        <v>664</v>
      </c>
      <c r="U2" s="118" t="s">
        <v>665</v>
      </c>
      <c r="V2" s="117" t="s">
        <v>666</v>
      </c>
      <c r="W2" s="118" t="s">
        <v>667</v>
      </c>
      <c r="X2" s="118" t="s">
        <v>668</v>
      </c>
      <c r="Y2" s="117" t="s">
        <v>670</v>
      </c>
      <c r="Z2" s="119" t="s">
        <v>473</v>
      </c>
      <c r="AA2" s="117" t="s">
        <v>671</v>
      </c>
      <c r="AB2" s="126" t="s">
        <v>477</v>
      </c>
      <c r="AC2" s="128" t="s">
        <v>672</v>
      </c>
      <c r="AD2" s="119" t="s">
        <v>496</v>
      </c>
      <c r="AE2" s="117" t="s">
        <v>673</v>
      </c>
      <c r="AF2" s="128" t="s">
        <v>674</v>
      </c>
      <c r="AG2" s="119" t="s">
        <v>675</v>
      </c>
      <c r="AH2" s="117" t="s">
        <v>676</v>
      </c>
      <c r="AI2" s="117" t="s">
        <v>455</v>
      </c>
      <c r="AJ2" s="119" t="s">
        <v>606</v>
      </c>
      <c r="AK2" s="128" t="s">
        <v>677</v>
      </c>
      <c r="AL2" s="119" t="s">
        <v>607</v>
      </c>
      <c r="AM2" s="117" t="s">
        <v>608</v>
      </c>
      <c r="AN2" s="126" t="s">
        <v>604</v>
      </c>
    </row>
    <row r="3" spans="1:42" x14ac:dyDescent="0.35">
      <c r="C3" s="26"/>
      <c r="D3" s="26"/>
      <c r="E3" s="12" t="s">
        <v>499</v>
      </c>
      <c r="F3" s="46">
        <v>0</v>
      </c>
      <c r="G3" s="46"/>
      <c r="H3" s="54">
        <v>0</v>
      </c>
      <c r="I3" s="46"/>
      <c r="J3" s="47">
        <v>0</v>
      </c>
      <c r="K3" s="48"/>
      <c r="L3" s="54">
        <v>0</v>
      </c>
      <c r="M3" s="46"/>
      <c r="N3" s="49"/>
      <c r="O3" s="47">
        <v>0</v>
      </c>
      <c r="P3" s="48"/>
      <c r="Q3" s="54">
        <v>0</v>
      </c>
      <c r="R3" s="46"/>
      <c r="S3" s="47">
        <v>0</v>
      </c>
      <c r="T3" s="48"/>
      <c r="U3" s="156">
        <v>0</v>
      </c>
      <c r="V3" s="46"/>
      <c r="W3" s="47">
        <v>0</v>
      </c>
      <c r="X3" s="47">
        <v>0</v>
      </c>
      <c r="Y3" s="46"/>
      <c r="Z3" s="47">
        <v>0</v>
      </c>
      <c r="AA3" s="46"/>
      <c r="AB3" s="49"/>
      <c r="AC3" s="48"/>
      <c r="AD3" s="156">
        <v>1E-3</v>
      </c>
      <c r="AE3" s="46"/>
      <c r="AF3" s="48"/>
      <c r="AG3" s="54">
        <v>0</v>
      </c>
      <c r="AH3" s="46"/>
      <c r="AI3" s="49"/>
      <c r="AJ3" s="47">
        <v>0</v>
      </c>
      <c r="AK3" s="48"/>
      <c r="AL3" s="47">
        <v>0</v>
      </c>
      <c r="AM3" s="46"/>
      <c r="AN3" s="49"/>
    </row>
    <row r="4" spans="1:42" x14ac:dyDescent="0.35">
      <c r="C4" s="26"/>
      <c r="D4" s="26"/>
      <c r="E4" s="12" t="s">
        <v>486</v>
      </c>
      <c r="F4" s="46">
        <v>25000</v>
      </c>
      <c r="G4" s="46"/>
      <c r="H4" s="54">
        <v>0.02</v>
      </c>
      <c r="I4" s="46"/>
      <c r="J4" s="47">
        <v>2000000</v>
      </c>
      <c r="K4" s="48"/>
      <c r="L4" s="54">
        <v>0.05</v>
      </c>
      <c r="M4" s="46"/>
      <c r="N4" s="49"/>
      <c r="O4" s="47">
        <v>500000</v>
      </c>
      <c r="P4" s="48"/>
      <c r="Q4" s="54">
        <v>0.02</v>
      </c>
      <c r="R4" s="46"/>
      <c r="S4" s="47">
        <v>70000</v>
      </c>
      <c r="T4" s="48"/>
      <c r="U4" s="156">
        <v>5.0000000000000001E-3</v>
      </c>
      <c r="V4" s="46"/>
      <c r="W4" s="47">
        <v>80</v>
      </c>
      <c r="X4" s="47">
        <v>1000</v>
      </c>
      <c r="Y4" s="46"/>
      <c r="Z4" s="47">
        <v>100</v>
      </c>
      <c r="AA4" s="46"/>
      <c r="AB4" s="49"/>
      <c r="AC4" s="48"/>
      <c r="AD4" s="156">
        <v>0.05</v>
      </c>
      <c r="AE4" s="46"/>
      <c r="AF4" s="48"/>
      <c r="AG4" s="54">
        <v>0.01</v>
      </c>
      <c r="AH4" s="46"/>
      <c r="AI4" s="49"/>
      <c r="AJ4" s="47">
        <v>10</v>
      </c>
      <c r="AK4" s="48"/>
      <c r="AL4" s="60">
        <v>0.1</v>
      </c>
      <c r="AM4" s="46"/>
      <c r="AN4" s="49"/>
    </row>
    <row r="5" spans="1:42" x14ac:dyDescent="0.35">
      <c r="C5" s="26"/>
      <c r="D5" s="26"/>
      <c r="E5" s="12" t="s">
        <v>487</v>
      </c>
      <c r="F5" s="50">
        <v>150000</v>
      </c>
      <c r="G5" s="46"/>
      <c r="H5" s="54">
        <v>0.15</v>
      </c>
      <c r="I5" s="50"/>
      <c r="J5" s="51">
        <v>5000000</v>
      </c>
      <c r="K5" s="52"/>
      <c r="L5" s="55">
        <v>0.2</v>
      </c>
      <c r="M5" s="50"/>
      <c r="N5" s="53"/>
      <c r="O5" s="51">
        <v>3000000</v>
      </c>
      <c r="P5" s="52"/>
      <c r="Q5" s="55">
        <v>0.1</v>
      </c>
      <c r="R5" s="50"/>
      <c r="S5" s="51">
        <v>200000</v>
      </c>
      <c r="T5" s="52"/>
      <c r="U5" s="157">
        <v>1.7000000000000001E-2</v>
      </c>
      <c r="V5" s="50"/>
      <c r="W5" s="51">
        <v>250</v>
      </c>
      <c r="X5" s="51">
        <v>15000</v>
      </c>
      <c r="Y5" s="50"/>
      <c r="Z5" s="51">
        <v>280</v>
      </c>
      <c r="AA5" s="50"/>
      <c r="AB5" s="53"/>
      <c r="AC5" s="52"/>
      <c r="AD5" s="157">
        <v>0.25</v>
      </c>
      <c r="AE5" s="50"/>
      <c r="AF5" s="52"/>
      <c r="AG5" s="55">
        <v>0.05</v>
      </c>
      <c r="AH5" s="50"/>
      <c r="AI5" s="53"/>
      <c r="AJ5" s="51">
        <v>100</v>
      </c>
      <c r="AK5" s="52"/>
      <c r="AL5" s="51">
        <v>1</v>
      </c>
      <c r="AM5" s="50"/>
      <c r="AN5" s="53"/>
    </row>
    <row r="6" spans="1:42" x14ac:dyDescent="0.35">
      <c r="C6" s="26"/>
      <c r="D6" s="26"/>
      <c r="E6" s="12" t="s">
        <v>488</v>
      </c>
      <c r="F6" s="46">
        <v>500000</v>
      </c>
      <c r="G6" s="46"/>
      <c r="H6" s="54">
        <v>0.3</v>
      </c>
      <c r="I6" s="50"/>
      <c r="J6" s="51">
        <v>15000000</v>
      </c>
      <c r="K6" s="52"/>
      <c r="L6" s="55">
        <v>0.5</v>
      </c>
      <c r="M6" s="50"/>
      <c r="N6" s="53"/>
      <c r="O6" s="51">
        <v>10000000</v>
      </c>
      <c r="P6" s="52"/>
      <c r="Q6" s="55">
        <v>0.3</v>
      </c>
      <c r="R6" s="50"/>
      <c r="S6" s="51">
        <v>1000000</v>
      </c>
      <c r="T6" s="52"/>
      <c r="U6" s="157">
        <v>0.05</v>
      </c>
      <c r="V6" s="50"/>
      <c r="W6" s="51">
        <v>2000</v>
      </c>
      <c r="X6" s="51">
        <v>100000</v>
      </c>
      <c r="Y6" s="50"/>
      <c r="Z6" s="51">
        <v>1000</v>
      </c>
      <c r="AA6" s="50"/>
      <c r="AB6" s="53"/>
      <c r="AC6" s="52"/>
      <c r="AD6" s="157">
        <v>0.5</v>
      </c>
      <c r="AE6" s="50"/>
      <c r="AF6" s="52"/>
      <c r="AG6" s="55">
        <v>0.1</v>
      </c>
      <c r="AH6" s="50"/>
      <c r="AI6" s="53"/>
      <c r="AJ6" s="51">
        <v>1000</v>
      </c>
      <c r="AK6" s="52"/>
      <c r="AL6" s="51">
        <v>100</v>
      </c>
      <c r="AM6" s="50"/>
      <c r="AN6" s="53"/>
    </row>
    <row r="7" spans="1:42" x14ac:dyDescent="0.35">
      <c r="C7" s="26"/>
      <c r="D7" s="26"/>
      <c r="E7" s="12" t="s">
        <v>489</v>
      </c>
      <c r="F7" s="46">
        <v>1000000</v>
      </c>
      <c r="G7" s="46"/>
      <c r="H7" s="54">
        <v>0.9</v>
      </c>
      <c r="I7" s="50"/>
      <c r="J7" s="51">
        <v>30000000</v>
      </c>
      <c r="K7" s="52"/>
      <c r="L7" s="55">
        <v>0.95</v>
      </c>
      <c r="M7" s="50"/>
      <c r="N7" s="53"/>
      <c r="O7" s="51">
        <v>20000000</v>
      </c>
      <c r="P7" s="52"/>
      <c r="Q7" s="55">
        <v>0.98</v>
      </c>
      <c r="R7" s="50"/>
      <c r="S7" s="51">
        <v>4000000</v>
      </c>
      <c r="T7" s="52"/>
      <c r="U7" s="157">
        <v>0.15</v>
      </c>
      <c r="V7" s="50"/>
      <c r="W7" s="51">
        <v>20000</v>
      </c>
      <c r="X7" s="51">
        <v>2000000</v>
      </c>
      <c r="Y7" s="50"/>
      <c r="Z7" s="51">
        <v>3000</v>
      </c>
      <c r="AA7" s="50"/>
      <c r="AB7" s="53"/>
      <c r="AC7" s="52"/>
      <c r="AD7" s="157">
        <v>0.75</v>
      </c>
      <c r="AE7" s="50"/>
      <c r="AF7" s="52"/>
      <c r="AG7" s="55">
        <v>0.2</v>
      </c>
      <c r="AH7" s="50"/>
      <c r="AI7" s="53"/>
      <c r="AJ7" s="51">
        <v>10000</v>
      </c>
      <c r="AK7" s="52"/>
      <c r="AL7" s="51">
        <v>10000</v>
      </c>
      <c r="AM7" s="50"/>
      <c r="AN7" s="53"/>
    </row>
    <row r="8" spans="1:42" x14ac:dyDescent="0.35">
      <c r="A8" s="40" t="s">
        <v>459</v>
      </c>
      <c r="B8" s="40" t="s">
        <v>470</v>
      </c>
      <c r="C8" s="40" t="s">
        <v>460</v>
      </c>
      <c r="D8" s="40" t="s">
        <v>372</v>
      </c>
      <c r="E8" s="41" t="s">
        <v>380</v>
      </c>
      <c r="F8" s="42"/>
      <c r="G8" s="43"/>
      <c r="H8" s="42"/>
      <c r="I8" s="44"/>
      <c r="J8" s="42"/>
      <c r="K8" s="43"/>
      <c r="L8" s="42"/>
      <c r="M8" s="44"/>
      <c r="N8" s="45"/>
      <c r="O8" s="42"/>
      <c r="P8" s="43"/>
      <c r="Q8" s="42"/>
      <c r="R8" s="44"/>
      <c r="S8" s="42"/>
      <c r="T8" s="43"/>
      <c r="U8" s="42"/>
      <c r="V8" s="44"/>
      <c r="W8" s="42"/>
      <c r="X8" s="44"/>
      <c r="Y8" s="44"/>
      <c r="Z8" s="42"/>
      <c r="AA8" s="44"/>
      <c r="AB8" s="45"/>
      <c r="AC8" s="43"/>
      <c r="AD8" s="42"/>
      <c r="AE8" s="44"/>
      <c r="AF8" s="43"/>
      <c r="AG8" s="42"/>
      <c r="AH8" s="44"/>
      <c r="AI8" s="45"/>
      <c r="AJ8" s="42"/>
      <c r="AK8" s="43"/>
      <c r="AL8" s="42"/>
      <c r="AM8" s="44"/>
      <c r="AN8" s="45"/>
    </row>
    <row r="9" spans="1:42" x14ac:dyDescent="0.35">
      <c r="A9" s="25" t="str">
        <f>'Crisis Indicator Data'!A3</f>
        <v>Complex crisis in Afghanistan</v>
      </c>
      <c r="B9" s="25" t="str">
        <f>'Crisis Indicator Data'!B3</f>
        <v>Complex crisis</v>
      </c>
      <c r="C9" s="25" t="str">
        <f>'Crisis Indicator Data'!C3</f>
        <v>AFG001</v>
      </c>
      <c r="D9" s="25" t="str">
        <f>'Crisis Indicator Data'!D3</f>
        <v>Afghanistan</v>
      </c>
      <c r="E9" s="25" t="str">
        <f>'Crisis Indicator Data'!E3</f>
        <v>AFG</v>
      </c>
      <c r="F9" s="120">
        <f>IF('Crisis Indicator Data'!F3="x","x",IF('Crisis Indicator Data'!F3=0,0,IF('Crisis Indicator Data'!F3&gt;F$7,5,IF('Crisis Indicator Data'!F3&gt;F$6,4,IF('Crisis Indicator Data'!F3&gt;F$5,3,IF('Crisis Indicator Data'!F3&gt;F$4,2,1))))))</f>
        <v>4</v>
      </c>
      <c r="G9" s="116">
        <f>IF('Crisis Indicator Data'!F3="x","x",IF(B9="Regional crisis",('Crisis Indicator Data'!F3/VLOOKUP('Impact of Crisis'!$C9,'Regional Crises'!$B$1:$R$51,4,FALSE)),'Crisis Indicator Data'!F3/VLOOKUP('Impact of Crisis'!$E9,'Country Indicator Data'!$B$3:$P$193,15,FALSE)))</f>
        <v>1.0000107220537329</v>
      </c>
      <c r="H9" s="120">
        <f>IF(F9="x","x",IF('Crisis Indicator Data'!F3=0,0,IF(G9&gt;H$7,5,IF(G9&gt;H$6,4,IF(G9&gt;H$5,3,IF(G9&gt;H$4,2,1))))))</f>
        <v>5</v>
      </c>
      <c r="I9" s="122">
        <f>IF(AND(H9="x",F9="x"),"x",AVERAGE(F9,H9))</f>
        <v>4.5</v>
      </c>
      <c r="J9" s="120">
        <f>IF('Crisis Indicator Data'!G3="x","x",IF('Crisis Indicator Data'!G3=0,0,IF('Crisis Indicator Data'!G3&gt;J$7,5,IF('Crisis Indicator Data'!G3&gt;J$6,4,IF('Crisis Indicator Data'!G3&gt;J$5,3,IF('Crisis Indicator Data'!G3&gt;J$4,2,1))))))</f>
        <v>5</v>
      </c>
      <c r="K9" s="116">
        <f>IF('Crisis Indicator Data'!G3="x","x",IF(B9="Regional crisis",('Crisis Indicator Data'!G3/VLOOKUP('Impact of Crisis'!$C9,'Regional Crises'!$B$1:$R$51,5,FALSE)),'Crisis Indicator Data'!G3/VLOOKUP('Impact of Crisis'!$E9,'Country Indicator Data'!$B$3:$P$193,14,FALSE)))</f>
        <v>1</v>
      </c>
      <c r="L9" s="120">
        <f>IF(J9="x","x",IF('Crisis Indicator Data'!G3=0,0,IF(K9&gt;L$7,5,IF(K9&gt;L$6,4,IF(K9&gt;L$5,3,IF(K9&gt;L$4,2,1))))))</f>
        <v>5</v>
      </c>
      <c r="M9" s="122">
        <f>IF(AND(L9="x",J9="x"),"x",AVERAGE(J9,L9))</f>
        <v>5</v>
      </c>
      <c r="N9" s="127">
        <f>IF(AND(M9="x",I9="x"),"x",IF(OR(M9="x",I9="x"),AVERAGE(I9,M9),ROUND((10-GEOMEAN(((10-I9)/10*9+1),((10-M9)/10*9+1)))/9*10,1)))</f>
        <v>4.8</v>
      </c>
      <c r="O9" s="120">
        <f>IF('Crisis Indicator Data'!H3="x","x",IF('Crisis Indicator Data'!H3=0,0,IF('Crisis Indicator Data'!H3&gt;O$7,5,IF('Crisis Indicator Data'!H3&gt;O$6,4,IF('Crisis Indicator Data'!H3&gt;O$5,3,IF('Crisis Indicator Data'!H3&gt;O$4,2,1))))))</f>
        <v>5</v>
      </c>
      <c r="P9" s="116">
        <f>IF('Crisis Indicator Data'!H3="x","x",IF(B9="Regional crisis",('Crisis Indicator Data'!H3/VLOOKUP('Impact of Crisis'!$C9,'Regional Crises'!$B$1:$R$34,5,FALSE)),'Crisis Indicator Data'!H3/VLOOKUP('Impact of Crisis'!$E9,'Country Indicator Data'!$B$3:$P$193,14,FALSE)))</f>
        <v>1</v>
      </c>
      <c r="Q9" s="120">
        <f>IF(O9="x","x",IF('Crisis Indicator Data'!H3=0,0,IF(P9&gt;Q$7,5,IF(P9&gt;Q$6,4,IF(P9&gt;Q$5,3,IF(P9&gt;Q$4,2,1))))))</f>
        <v>5</v>
      </c>
      <c r="R9" s="122">
        <f>IF(AND(Q9="x",O9="x"),"x",AVERAGE(O9,Q9))</f>
        <v>5</v>
      </c>
      <c r="S9" s="120">
        <f>IF('Crisis Indicator Data'!I3="x","x",IF('Crisis Indicator Data'!I3=0,0,IF('Crisis Indicator Data'!I3&gt;S$7,5,IF('Crisis Indicator Data'!I3&gt;S$6,4,IF('Crisis Indicator Data'!I3&gt;S$5,3,IF('Crisis Indicator Data'!I3&gt;S$4,2,1))))))</f>
        <v>5</v>
      </c>
      <c r="T9" s="116">
        <f>IF('Crisis Indicator Data'!I3="x","x",IF(B9="Regional crisis",('Crisis Indicator Data'!I3/VLOOKUP('Impact of Crisis'!$C9,'Regional Crises'!$B$1:$R$34,5,FALSE)),'Crisis Indicator Data'!I3/VLOOKUP('Impact of Crisis'!$E9,'Country Indicator Data'!$B$3:$P$193,14,FALSE)))</f>
        <v>0.11299719887955183</v>
      </c>
      <c r="U9" s="120">
        <f>IF(S9="x","x",IF(S9=0,0,IF(T9&gt;U$7,5,IF(T9&gt;U$6,4,IF(T9&gt;U$5,3,IF(T9&gt;U$4,2,1))))))</f>
        <v>4</v>
      </c>
      <c r="V9" s="122">
        <f>IF(AND(U9="x",S9="x"),"x",MAX(S9,U9))</f>
        <v>5</v>
      </c>
      <c r="W9" s="120">
        <f>IF('Crisis Indicator Data'!J3="x","x",IF('Crisis Indicator Data'!J3=0,0,IF('Crisis Indicator Data'!J3&gt;W$7,5,IF('Crisis Indicator Data'!J3&gt;W$6,4,IF('Crisis Indicator Data'!J3&gt;W$5,3,IF('Crisis Indicator Data'!J3&gt;W$4,2,1))))))</f>
        <v>4</v>
      </c>
      <c r="X9" s="120" t="str">
        <f>IF('Crisis Indicator Data'!K3="x","x",IF('Crisis Indicator Data'!K3=0,0,IF('Crisis Indicator Data'!K3&gt;X$7,5,IF('Crisis Indicator Data'!K3&gt;X$6,4,IF('Crisis Indicator Data'!K3&gt;X$5,3,IF('Crisis Indicator Data'!K3&gt;X$4,2,1))))))</f>
        <v>x</v>
      </c>
      <c r="Y9" s="122">
        <f t="shared" ref="Y9:Y72" si="0">IF(AND(X9="x",W9="x"),"x",AVERAGE(W9,X9))</f>
        <v>4</v>
      </c>
      <c r="Z9" s="120">
        <f>IF('Crisis Indicator Data'!L3="x","x",IF('Crisis Indicator Data'!L3=0,0,IF('Crisis Indicator Data'!L3&gt;Z$7,5,IF('Crisis Indicator Data'!L3&gt;Z$6,4,IF('Crisis Indicator Data'!L3&gt;Z$5,3,IF('Crisis Indicator Data'!L3&gt;Z$4,2,1))))))</f>
        <v>5</v>
      </c>
      <c r="AA9" s="123">
        <f>Z9</f>
        <v>5</v>
      </c>
      <c r="AB9" s="127">
        <f t="shared" ref="AB9:AB14" si="1">IF(AND(R9="x"),"x",IF(OR(R9="x",V9="x",Y9="x",AA9="x"),AVERAGE(V9,R9,Y9,AA9),ROUND((10-GEOMEAN(((10-V9)/10*9+1),((10-R9)/10*9+1),((10-Y9)/10*9+1),((10-AA9)/10*9+1)))/9*10,1)))</f>
        <v>4.8</v>
      </c>
      <c r="AC9" s="116" t="e">
        <f>IF('Crisis Indicator Data'!$O3="x","x",IF('Crisis Indicator Data'!$O3=0,0,('Crisis Indicator Data'!M3/'Crisis Indicator Data'!$O3)))</f>
        <v>#N/A</v>
      </c>
      <c r="AD9" s="121" t="e">
        <f t="shared" ref="AD9:AD62" si="2">IF(AC9="x","x",IF(AC9&gt;AD$7,5,IF(AC9&gt;AD$6,4,IF(AC9&gt;AD$5,3,IF(AC9&gt;AD$4,2,IF(AC9&gt;$AD$3,1,0))))))</f>
        <v>#N/A</v>
      </c>
      <c r="AE9" s="124" t="e">
        <f>AD9</f>
        <v>#N/A</v>
      </c>
      <c r="AF9" s="116" t="e">
        <f>IF('Crisis Indicator Data'!$O3="x","x",IF('Crisis Indicator Data'!$O3=0,0,('Crisis Indicator Data'!N3/'Crisis Indicator Data'!$O3)))</f>
        <v>#N/A</v>
      </c>
      <c r="AG9" s="121" t="e">
        <f t="shared" ref="AG9:AG62" si="3">IF(AF9="x","x",IF(AF9&gt;AG$7,5,IF(AF9&gt;AG$6,4,IF(AF9&gt;AG$5,3,IF(AF9&gt;AG$4,2,IF(AC9&gt;$AD$3,1,0))))))</f>
        <v>#N/A</v>
      </c>
      <c r="AH9" s="124" t="e">
        <f>AG9</f>
        <v>#N/A</v>
      </c>
      <c r="AI9" s="125" t="e">
        <f>IF(AND(AH9="x",AE9="x"),"x",IF(OR(AH9="x",AE9="x"),AVERAGE(AE9,AH9),ROUND((10-GEOMEAN(((10-AE9)/10*9+1),((10-AH9)/10*9+1)))/9*10,1)))</f>
        <v>#N/A</v>
      </c>
      <c r="AJ9" s="120">
        <f>IF('Crisis Indicator Data'!P3="x","x",IF('Crisis Indicator Data'!P3&gt;AJ$7,5,IF('Crisis Indicator Data'!P3&gt;AJ$6,4,IF('Crisis Indicator Data'!P3&gt;AJ$5,3,IF('Crisis Indicator Data'!P3&gt;AJ$4,2,1)))))</f>
        <v>5</v>
      </c>
      <c r="AK9" s="116">
        <f>IF('Crisis Indicator Data'!P3="x","x",'Crisis Indicator Data'!P3/'Crisis Indicator Data'!H3*1000)</f>
        <v>0.3673389355742297</v>
      </c>
      <c r="AL9" s="120">
        <f>IF(AJ9="x","x",IF(AK9&gt;AL$7,5,IF(AK9&gt;AL$6,4,IF(AK9&gt;AL$5,3,IF(AK9&gt;AL$4,2,1)))))</f>
        <v>2</v>
      </c>
      <c r="AM9" s="125">
        <f>IF(AND(AL9="x",AJ9="x"),"x",ROUND((10-GEOMEAN(((10-AJ9)/10*9+1),((10-AL9)/10*9+1)))/9*10,1))</f>
        <v>3.6</v>
      </c>
      <c r="AN9" s="127" t="e">
        <f>IF(AND(AM9="x",AI9="x"),"x",IF(OR(AM9="x",AI9="x"),AVERAGE(AI9,AM9),ROUND((10-GEOMEAN(((10-AI9)/10*9+1),((10-AM9)/10*9+1)))/9*10,1)))</f>
        <v>#N/A</v>
      </c>
      <c r="AO9" s="8"/>
      <c r="AP9" s="20"/>
    </row>
    <row r="10" spans="1:42" x14ac:dyDescent="0.35">
      <c r="A10" s="25" t="str">
        <f>'Crisis Indicator Data'!A4</f>
        <v>Mixed migration flows in Algeria</v>
      </c>
      <c r="B10" s="25" t="str">
        <f>'Crisis Indicator Data'!B4</f>
        <v>International displacement</v>
      </c>
      <c r="C10" s="25" t="str">
        <f>'Crisis Indicator Data'!C4</f>
        <v>DZA002</v>
      </c>
      <c r="D10" s="25" t="str">
        <f>'Crisis Indicator Data'!D4</f>
        <v>Algeria</v>
      </c>
      <c r="E10" s="25" t="str">
        <f>'Crisis Indicator Data'!E4</f>
        <v>DZA</v>
      </c>
      <c r="F10" s="120">
        <f>IF('Crisis Indicator Data'!F4="x","x",IF('Crisis Indicator Data'!F4=0,0,IF('Crisis Indicator Data'!F4&gt;F$7,5,IF('Crisis Indicator Data'!F4&gt;F$6,4,IF('Crisis Indicator Data'!F4&gt;F$5,3,IF('Crisis Indicator Data'!F4&gt;F$4,2,1))))))</f>
        <v>5</v>
      </c>
      <c r="G10" s="116">
        <f>IF('Crisis Indicator Data'!F4="x","x",IF(B10="Regional crisis",('Crisis Indicator Data'!F4/VLOOKUP('Impact of Crisis'!$C10,'Regional Crises'!$B$1:$R$51,4,FALSE)),'Crisis Indicator Data'!F4/VLOOKUP('Impact of Crisis'!$E10,'Country Indicator Data'!$B$3:$P$193,15,FALSE)))</f>
        <v>0.99968888304815684</v>
      </c>
      <c r="H10" s="120">
        <f>IF(F10="x","x",IF('Crisis Indicator Data'!F4=0,0,IF(G10&gt;H$7,5,IF(G10&gt;H$6,4,IF(G10&gt;H$5,3,IF(G10&gt;H$4,2,1))))))</f>
        <v>5</v>
      </c>
      <c r="I10" s="122">
        <f t="shared" ref="I10:I73" si="4">IF(AND(H10="x",F10="x"),"x",AVERAGE(F10,H10))</f>
        <v>5</v>
      </c>
      <c r="J10" s="120">
        <f>IF('Crisis Indicator Data'!G4="x","x",IF('Crisis Indicator Data'!G4=0,0,IF('Crisis Indicator Data'!G4&gt;J$7,5,IF('Crisis Indicator Data'!G4&gt;J$6,4,IF('Crisis Indicator Data'!G4&gt;J$5,3,IF('Crisis Indicator Data'!G4&gt;J$4,2,1))))))</f>
        <v>5</v>
      </c>
      <c r="K10" s="116">
        <f>IF('Crisis Indicator Data'!G4="x","x",IF(B10="Regional crisis",('Crisis Indicator Data'!G4/VLOOKUP('Impact of Crisis'!$C10,'Regional Crises'!$B$1:$R$51,5,FALSE)),'Crisis Indicator Data'!G4/VLOOKUP('Impact of Crisis'!$E10,'Country Indicator Data'!$B$3:$P$193,14,FALSE)))</f>
        <v>1</v>
      </c>
      <c r="L10" s="120">
        <f>IF(J10="x","x",IF('Crisis Indicator Data'!G4=0,0,IF(K10&gt;L$7,5,IF(K10&gt;L$6,4,IF(K10&gt;L$5,3,IF(K10&gt;L$4,2,1))))))</f>
        <v>5</v>
      </c>
      <c r="M10" s="122">
        <f t="shared" ref="M10:M73" si="5">IF(AND(L10="x",J10="x"),"x",AVERAGE(J10,L10))</f>
        <v>5</v>
      </c>
      <c r="N10" s="127">
        <f t="shared" ref="N10:N73" si="6">IF(AND(M10="x",I10="x"),"x",IF(OR(M10="x",I10="x"),AVERAGE(I10,M10),ROUND((10-GEOMEAN(((10-I10)/10*9+1),((10-M10)/10*9+1)))/9*10,1)))</f>
        <v>5</v>
      </c>
      <c r="O10" s="120" t="str">
        <f>IF('Crisis Indicator Data'!H4="x","x",IF('Crisis Indicator Data'!H4=0,0,IF('Crisis Indicator Data'!H4&gt;O$7,5,IF('Crisis Indicator Data'!H4&gt;O$6,4,IF('Crisis Indicator Data'!H4&gt;O$5,3,IF('Crisis Indicator Data'!H4&gt;O$4,2,1))))))</f>
        <v>x</v>
      </c>
      <c r="P10" s="116" t="str">
        <f>IF('Crisis Indicator Data'!H4="x","x",IF(B10="Regional crisis",('Crisis Indicator Data'!H4/VLOOKUP('Impact of Crisis'!$C10,'Regional Crises'!$B$1:$R$34,5,FALSE)),'Crisis Indicator Data'!H4/VLOOKUP('Impact of Crisis'!$E10,'Country Indicator Data'!$B$3:$P$193,14,FALSE)))</f>
        <v>x</v>
      </c>
      <c r="Q10" s="120" t="str">
        <f>IF(O10="x","x",IF('Crisis Indicator Data'!H4=0,0,IF(P10&gt;Q$7,5,IF(P10&gt;Q$6,4,IF(P10&gt;Q$5,3,IF(P10&gt;Q$4,2,1))))))</f>
        <v>x</v>
      </c>
      <c r="R10" s="122" t="str">
        <f t="shared" ref="R10:R73" si="7">IF(AND(Q10="x",O10="x"),"x",AVERAGE(O10,Q10))</f>
        <v>x</v>
      </c>
      <c r="S10" s="120" t="str">
        <f>IF('Crisis Indicator Data'!I4="x","x",IF('Crisis Indicator Data'!I4=0,0,IF('Crisis Indicator Data'!I4&gt;S$7,5,IF('Crisis Indicator Data'!I4&gt;S$6,4,IF('Crisis Indicator Data'!I4&gt;S$5,3,IF('Crisis Indicator Data'!I4&gt;S$4,2,1))))))</f>
        <v>x</v>
      </c>
      <c r="T10" s="116" t="str">
        <f>IF('Crisis Indicator Data'!I4="x","x",IF(B10="Regional crisis",('Crisis Indicator Data'!I4/VLOOKUP('Impact of Crisis'!$C10,'Regional Crises'!$B$1:$R$34,5,FALSE)),'Crisis Indicator Data'!I4/VLOOKUP('Impact of Crisis'!$E10,'Country Indicator Data'!$B$3:$P$193,14,FALSE)))</f>
        <v>x</v>
      </c>
      <c r="U10" s="120" t="str">
        <f t="shared" ref="U10:U73" si="8">IF(S10="x","x",IF(S10=0,0,IF(T10&gt;U$7,5,IF(T10&gt;U$6,4,IF(T10&gt;U$5,3,IF(T10&gt;U$4,2,1))))))</f>
        <v>x</v>
      </c>
      <c r="V10" s="122" t="str">
        <f t="shared" ref="V10:V73" si="9">IF(AND(U10="x",S10="x"),"x",MAX(S10,U10))</f>
        <v>x</v>
      </c>
      <c r="W10" s="120" t="str">
        <f>IF('Crisis Indicator Data'!J4="x","x",IF('Crisis Indicator Data'!J4=0,0,IF('Crisis Indicator Data'!J4&gt;W$7,5,IF('Crisis Indicator Data'!J4&gt;W$6,4,IF('Crisis Indicator Data'!J4&gt;W$5,3,IF('Crisis Indicator Data'!J4&gt;W$4,2,1))))))</f>
        <v>x</v>
      </c>
      <c r="X10" s="120" t="str">
        <f>IF('Crisis Indicator Data'!K4="x","x",IF('Crisis Indicator Data'!K4=0,0,IF('Crisis Indicator Data'!K4&gt;X$7,5,IF('Crisis Indicator Data'!K4&gt;X$6,4,IF('Crisis Indicator Data'!K4&gt;X$5,3,IF('Crisis Indicator Data'!K4&gt;X$4,2,1))))))</f>
        <v>x</v>
      </c>
      <c r="Y10" s="122" t="str">
        <f t="shared" si="0"/>
        <v>x</v>
      </c>
      <c r="Z10" s="120">
        <f>IF('Crisis Indicator Data'!L4="x","x",IF('Crisis Indicator Data'!L4=0,0,IF('Crisis Indicator Data'!L4&gt;Z$7,5,IF('Crisis Indicator Data'!L4&gt;Z$6,4,IF('Crisis Indicator Data'!L4&gt;Z$5,3,IF('Crisis Indicator Data'!L4&gt;Z$4,2,1))))))</f>
        <v>1</v>
      </c>
      <c r="AA10" s="123">
        <f t="shared" ref="AA10:AA73" si="10">Z10</f>
        <v>1</v>
      </c>
      <c r="AB10" s="127" t="str">
        <f t="shared" si="1"/>
        <v>x</v>
      </c>
      <c r="AC10" s="116" t="e">
        <f>IF('Crisis Indicator Data'!$O4="x","x",IF('Crisis Indicator Data'!$O4=0,0,('Crisis Indicator Data'!M4/'Crisis Indicator Data'!$O4)))</f>
        <v>#N/A</v>
      </c>
      <c r="AD10" s="121" t="e">
        <f t="shared" si="2"/>
        <v>#N/A</v>
      </c>
      <c r="AE10" s="124" t="e">
        <f t="shared" ref="AE10:AE73" si="11">AD10</f>
        <v>#N/A</v>
      </c>
      <c r="AF10" s="116" t="e">
        <f>IF('Crisis Indicator Data'!$O4="x","x",IF('Crisis Indicator Data'!$O4=0,0,('Crisis Indicator Data'!N4/'Crisis Indicator Data'!$O4)))</f>
        <v>#N/A</v>
      </c>
      <c r="AG10" s="121" t="e">
        <f t="shared" si="3"/>
        <v>#N/A</v>
      </c>
      <c r="AH10" s="124" t="e">
        <f t="shared" ref="AH10:AH73" si="12">AG10</f>
        <v>#N/A</v>
      </c>
      <c r="AI10" s="125" t="e">
        <f t="shared" ref="AI10:AI73" si="13">IF(AND(AH10="x",AE10="x"),"x",IF(OR(AH10="x",AE10="x"),AVERAGE(AE10,AH10),ROUND((10-GEOMEAN(((10-AE10)/10*9+1),((10-AH10)/10*9+1)))/9*10,1)))</f>
        <v>#N/A</v>
      </c>
      <c r="AJ10" s="120" t="str">
        <f>IF('Crisis Indicator Data'!P4="x","x",IF('Crisis Indicator Data'!P4&gt;AJ$7,5,IF('Crisis Indicator Data'!P4&gt;AJ$6,4,IF('Crisis Indicator Data'!P4&gt;AJ$5,3,IF('Crisis Indicator Data'!P4&gt;AJ$4,2,1)))))</f>
        <v>x</v>
      </c>
      <c r="AK10" s="116" t="str">
        <f>IF('Crisis Indicator Data'!P4="x","x",'Crisis Indicator Data'!P4/'Crisis Indicator Data'!H4*1000)</f>
        <v>x</v>
      </c>
      <c r="AL10" s="120" t="str">
        <f t="shared" ref="AL10:AL73" si="14">IF(AJ10="x","x",IF(AK10&gt;AL$7,5,IF(AK10&gt;AL$6,4,IF(AK10&gt;AL$5,3,IF(AK10&gt;AL$4,2,1)))))</f>
        <v>x</v>
      </c>
      <c r="AM10" s="125" t="str">
        <f t="shared" ref="AM10:AM73" si="15">IF(AND(AL10="x",AJ10="x"),"x",ROUND((10-GEOMEAN(((10-AJ10)/10*9+1),((10-AL10)/10*9+1)))/9*10,1))</f>
        <v>x</v>
      </c>
      <c r="AN10" s="127" t="e">
        <f t="shared" ref="AN10:AN73" si="16">IF(AND(AM10="x",AI10="x"),"x",IF(OR(AM10="x",AI10="x"),AVERAGE(AI10,AM10),ROUND((10-GEOMEAN(((10-AI10)/10*9+1),((10-AM10)/10*9+1)))/9*10,1)))</f>
        <v>#N/A</v>
      </c>
      <c r="AO10" s="8"/>
      <c r="AP10" s="20"/>
    </row>
    <row r="11" spans="1:42" x14ac:dyDescent="0.35">
      <c r="A11" s="25" t="str">
        <f>'Crisis Indicator Data'!A5</f>
        <v>Sahrawi refugees in Algeria</v>
      </c>
      <c r="B11" s="25" t="str">
        <f>'Crisis Indicator Data'!B5</f>
        <v>International displacement</v>
      </c>
      <c r="C11" s="25" t="str">
        <f>'Crisis Indicator Data'!C5</f>
        <v>DZA003</v>
      </c>
      <c r="D11" s="25" t="str">
        <f>'Crisis Indicator Data'!D5</f>
        <v>Algeria</v>
      </c>
      <c r="E11" s="25" t="str">
        <f>'Crisis Indicator Data'!E5</f>
        <v>DZA</v>
      </c>
      <c r="F11" s="120">
        <f>IF('Crisis Indicator Data'!F5="x","x",IF('Crisis Indicator Data'!F5=0,0,IF('Crisis Indicator Data'!F5&gt;F$7,5,IF('Crisis Indicator Data'!F5&gt;F$6,4,IF('Crisis Indicator Data'!F5&gt;F$5,3,IF('Crisis Indicator Data'!F5&gt;F$4,2,1))))))</f>
        <v>3</v>
      </c>
      <c r="G11" s="116">
        <f>IF('Crisis Indicator Data'!F5="x","x",IF(B11="Regional crisis",('Crisis Indicator Data'!F5/VLOOKUP('Impact of Crisis'!$C11,'Regional Crises'!$B$1:$R$51,4,FALSE)),'Crisis Indicator Data'!F5/VLOOKUP('Impact of Crisis'!$E11,'Country Indicator Data'!$B$3:$P$193,15,FALSE)))</f>
        <v>6.6757888452186873E-2</v>
      </c>
      <c r="H11" s="120">
        <f>IF(F11="x","x",IF('Crisis Indicator Data'!F5=0,0,IF(G11&gt;H$7,5,IF(G11&gt;H$6,4,IF(G11&gt;H$5,3,IF(G11&gt;H$4,2,1))))))</f>
        <v>2</v>
      </c>
      <c r="I11" s="122">
        <f t="shared" si="4"/>
        <v>2.5</v>
      </c>
      <c r="J11" s="120">
        <f>IF('Crisis Indicator Data'!G5="x","x",IF('Crisis Indicator Data'!G5=0,0,IF('Crisis Indicator Data'!G5&gt;J$7,5,IF('Crisis Indicator Data'!G5&gt;J$6,4,IF('Crisis Indicator Data'!G5&gt;J$5,3,IF('Crisis Indicator Data'!G5&gt;J$4,2,1))))))</f>
        <v>1</v>
      </c>
      <c r="K11" s="116">
        <f>IF('Crisis Indicator Data'!G5="x","x",IF(B11="Regional crisis",('Crisis Indicator Data'!G5/VLOOKUP('Impact of Crisis'!$C11,'Regional Crises'!$B$1:$R$51,5,FALSE)),'Crisis Indicator Data'!G5/VLOOKUP('Impact of Crisis'!$E11,'Country Indicator Data'!$B$3:$P$193,14,FALSE)))</f>
        <v>6.7041457475272822E-3</v>
      </c>
      <c r="L11" s="120">
        <f>IF(J11="x","x",IF('Crisis Indicator Data'!G5=0,0,IF(K11&gt;L$7,5,IF(K11&gt;L$6,4,IF(K11&gt;L$5,3,IF(K11&gt;L$4,2,1))))))</f>
        <v>1</v>
      </c>
      <c r="M11" s="122">
        <f t="shared" si="5"/>
        <v>1</v>
      </c>
      <c r="N11" s="127">
        <f t="shared" si="6"/>
        <v>1.8</v>
      </c>
      <c r="O11" s="120">
        <f>IF('Crisis Indicator Data'!H5="x","x",IF('Crisis Indicator Data'!H5=0,0,IF('Crisis Indicator Data'!H5&gt;O$7,5,IF('Crisis Indicator Data'!H5&gt;O$6,4,IF('Crisis Indicator Data'!H5&gt;O$5,3,IF('Crisis Indicator Data'!H5&gt;O$4,2,1))))))</f>
        <v>1</v>
      </c>
      <c r="P11" s="116">
        <f>IF('Crisis Indicator Data'!H5="x","x",IF(B11="Regional crisis",('Crisis Indicator Data'!H5/VLOOKUP('Impact of Crisis'!$C11,'Regional Crises'!$B$1:$R$34,5,FALSE)),'Crisis Indicator Data'!H5/VLOOKUP('Impact of Crisis'!$E11,'Country Indicator Data'!$B$3:$P$193,14,FALSE)))</f>
        <v>5.2310374891020054E-3</v>
      </c>
      <c r="Q11" s="120">
        <f>IF(O11="x","x",IF('Crisis Indicator Data'!H5=0,0,IF(P11&gt;Q$7,5,IF(P11&gt;Q$6,4,IF(P11&gt;Q$5,3,IF(P11&gt;Q$4,2,1))))))</f>
        <v>1</v>
      </c>
      <c r="R11" s="122">
        <f t="shared" si="7"/>
        <v>1</v>
      </c>
      <c r="S11" s="120">
        <f>IF('Crisis Indicator Data'!I5="x","x",IF('Crisis Indicator Data'!I5=0,0,IF('Crisis Indicator Data'!I5&gt;S$7,5,IF('Crisis Indicator Data'!I5&gt;S$6,4,IF('Crisis Indicator Data'!I5&gt;S$5,3,IF('Crisis Indicator Data'!I5&gt;S$4,2,1))))))</f>
        <v>2</v>
      </c>
      <c r="T11" s="116">
        <f>IF('Crisis Indicator Data'!I5="x","x",IF(B11="Regional crisis",('Crisis Indicator Data'!I5/VLOOKUP('Impact of Crisis'!$C11,'Regional Crises'!$B$1:$R$34,5,FALSE)),'Crisis Indicator Data'!I5/VLOOKUP('Impact of Crisis'!$E11,'Country Indicator Data'!$B$3:$P$193,14,FALSE)))</f>
        <v>5.2310374891020054E-3</v>
      </c>
      <c r="U11" s="120">
        <f t="shared" si="8"/>
        <v>2</v>
      </c>
      <c r="V11" s="122">
        <f t="shared" si="9"/>
        <v>2</v>
      </c>
      <c r="W11" s="120">
        <f>IF('Crisis Indicator Data'!J5="x","x",IF('Crisis Indicator Data'!J5=0,0,IF('Crisis Indicator Data'!J5&gt;W$7,5,IF('Crisis Indicator Data'!J5&gt;W$6,4,IF('Crisis Indicator Data'!J5&gt;W$5,3,IF('Crisis Indicator Data'!J5&gt;W$4,2,1))))))</f>
        <v>0</v>
      </c>
      <c r="X11" s="120" t="str">
        <f>IF('Crisis Indicator Data'!K5="x","x",IF('Crisis Indicator Data'!K5=0,0,IF('Crisis Indicator Data'!K5&gt;X$7,5,IF('Crisis Indicator Data'!K5&gt;X$6,4,IF('Crisis Indicator Data'!K5&gt;X$5,3,IF('Crisis Indicator Data'!K5&gt;X$4,2,1))))))</f>
        <v>x</v>
      </c>
      <c r="Y11" s="122">
        <f t="shared" si="0"/>
        <v>0</v>
      </c>
      <c r="Z11" s="120">
        <f>IF('Crisis Indicator Data'!L5="x","x",IF('Crisis Indicator Data'!L5=0,0,IF('Crisis Indicator Data'!L5&gt;Z$7,5,IF('Crisis Indicator Data'!L5&gt;Z$6,4,IF('Crisis Indicator Data'!L5&gt;Z$5,3,IF('Crisis Indicator Data'!L5&gt;Z$4,2,1))))))</f>
        <v>0</v>
      </c>
      <c r="AA11" s="123">
        <f t="shared" si="10"/>
        <v>0</v>
      </c>
      <c r="AB11" s="127">
        <f t="shared" si="1"/>
        <v>0.8</v>
      </c>
      <c r="AC11" s="116" t="e">
        <f>IF('Crisis Indicator Data'!$O5="x","x",IF('Crisis Indicator Data'!$O5=0,0,('Crisis Indicator Data'!M5/'Crisis Indicator Data'!$O5)))</f>
        <v>#N/A</v>
      </c>
      <c r="AD11" s="121" t="e">
        <f t="shared" si="2"/>
        <v>#N/A</v>
      </c>
      <c r="AE11" s="124" t="e">
        <f t="shared" si="11"/>
        <v>#N/A</v>
      </c>
      <c r="AF11" s="116" t="e">
        <f>IF('Crisis Indicator Data'!$O5="x","x",IF('Crisis Indicator Data'!$O5=0,0,('Crisis Indicator Data'!N5/'Crisis Indicator Data'!$O5)))</f>
        <v>#N/A</v>
      </c>
      <c r="AG11" s="121" t="e">
        <f t="shared" si="3"/>
        <v>#N/A</v>
      </c>
      <c r="AH11" s="124" t="e">
        <f t="shared" si="12"/>
        <v>#N/A</v>
      </c>
      <c r="AI11" s="125" t="e">
        <f t="shared" si="13"/>
        <v>#N/A</v>
      </c>
      <c r="AJ11" s="120" t="str">
        <f>IF('Crisis Indicator Data'!P5="x","x",IF('Crisis Indicator Data'!P5&gt;AJ$7,5,IF('Crisis Indicator Data'!P5&gt;AJ$6,4,IF('Crisis Indicator Data'!P5&gt;AJ$5,3,IF('Crisis Indicator Data'!P5&gt;AJ$4,2,1)))))</f>
        <v>x</v>
      </c>
      <c r="AK11" s="116" t="str">
        <f>IF('Crisis Indicator Data'!P5="x","x",'Crisis Indicator Data'!P5/'Crisis Indicator Data'!H5*1000)</f>
        <v>x</v>
      </c>
      <c r="AL11" s="120" t="str">
        <f t="shared" si="14"/>
        <v>x</v>
      </c>
      <c r="AM11" s="125" t="str">
        <f t="shared" si="15"/>
        <v>x</v>
      </c>
      <c r="AN11" s="127" t="e">
        <f t="shared" si="16"/>
        <v>#N/A</v>
      </c>
      <c r="AO11" s="8"/>
      <c r="AP11" s="20"/>
    </row>
    <row r="12" spans="1:42" x14ac:dyDescent="0.35">
      <c r="A12" s="25" t="str">
        <f>'Crisis Indicator Data'!A6</f>
        <v>Western Mediterranean Route</v>
      </c>
      <c r="B12" s="25" t="str">
        <f>'Crisis Indicator Data'!B6</f>
        <v>Regional crisis</v>
      </c>
      <c r="C12" s="25" t="str">
        <f>'Crisis Indicator Data'!C6</f>
        <v>REG008</v>
      </c>
      <c r="D12" s="25" t="str">
        <f>'Crisis Indicator Data'!D6</f>
        <v>Algeria, Morocco, Spain</v>
      </c>
      <c r="E12" s="25" t="str">
        <f>'Crisis Indicator Data'!E6</f>
        <v>DZA, MAR, ESP</v>
      </c>
      <c r="F12" s="120" t="str">
        <f>IF('Crisis Indicator Data'!F6="x","x",IF('Crisis Indicator Data'!F6=0,0,IF('Crisis Indicator Data'!F6&gt;F$7,5,IF('Crisis Indicator Data'!F6&gt;F$6,4,IF('Crisis Indicator Data'!F6&gt;F$5,3,IF('Crisis Indicator Data'!F6&gt;F$4,2,1))))))</f>
        <v>x</v>
      </c>
      <c r="G12" s="116" t="str">
        <f>IF('Crisis Indicator Data'!F6="x","x",IF(B12="Regional crisis",('Crisis Indicator Data'!F6/VLOOKUP('Impact of Crisis'!$C12,'Regional Crises'!$B$1:$R$51,4,FALSE)),'Crisis Indicator Data'!F6/VLOOKUP('Impact of Crisis'!$E12,'Country Indicator Data'!$B$3:$P$193,15,FALSE)))</f>
        <v>x</v>
      </c>
      <c r="H12" s="120" t="str">
        <f>IF(F12="x","x",IF('Crisis Indicator Data'!F6=0,0,IF(G12&gt;H$7,5,IF(G12&gt;H$6,4,IF(G12&gt;H$5,3,IF(G12&gt;H$4,2,1))))))</f>
        <v>x</v>
      </c>
      <c r="I12" s="122" t="str">
        <f t="shared" si="4"/>
        <v>x</v>
      </c>
      <c r="J12" s="120" t="str">
        <f>IF('Crisis Indicator Data'!G6="x","x",IF('Crisis Indicator Data'!G6=0,0,IF('Crisis Indicator Data'!G6&gt;J$7,5,IF('Crisis Indicator Data'!G6&gt;J$6,4,IF('Crisis Indicator Data'!G6&gt;J$5,3,IF('Crisis Indicator Data'!G6&gt;J$4,2,1))))))</f>
        <v>x</v>
      </c>
      <c r="K12" s="116" t="str">
        <f>IF('Crisis Indicator Data'!G6="x","x",IF(B12="Regional crisis",('Crisis Indicator Data'!G6/VLOOKUP('Impact of Crisis'!$C12,'Regional Crises'!$B$1:$R$51,5,FALSE)),'Crisis Indicator Data'!G6/VLOOKUP('Impact of Crisis'!$E12,'Country Indicator Data'!$B$3:$P$193,14,FALSE)))</f>
        <v>x</v>
      </c>
      <c r="L12" s="120" t="str">
        <f>IF(J12="x","x",IF('Crisis Indicator Data'!G6=0,0,IF(K12&gt;L$7,5,IF(K12&gt;L$6,4,IF(K12&gt;L$5,3,IF(K12&gt;L$4,2,1))))))</f>
        <v>x</v>
      </c>
      <c r="M12" s="122" t="str">
        <f t="shared" si="5"/>
        <v>x</v>
      </c>
      <c r="N12" s="127" t="str">
        <f t="shared" si="6"/>
        <v>x</v>
      </c>
      <c r="O12" s="120" t="str">
        <f>IF('Crisis Indicator Data'!H6="x","x",IF('Crisis Indicator Data'!H6=0,0,IF('Crisis Indicator Data'!H6&gt;O$7,5,IF('Crisis Indicator Data'!H6&gt;O$6,4,IF('Crisis Indicator Data'!H6&gt;O$5,3,IF('Crisis Indicator Data'!H6&gt;O$4,2,1))))))</f>
        <v>x</v>
      </c>
      <c r="P12" s="116" t="str">
        <f>IF('Crisis Indicator Data'!H6="x","x",IF(B12="Regional crisis",('Crisis Indicator Data'!H6/VLOOKUP('Impact of Crisis'!$C12,'Regional Crises'!$B$1:$R$34,5,FALSE)),'Crisis Indicator Data'!H6/VLOOKUP('Impact of Crisis'!$E12,'Country Indicator Data'!$B$3:$P$193,14,FALSE)))</f>
        <v>x</v>
      </c>
      <c r="Q12" s="120" t="str">
        <f>IF(O12="x","x",IF('Crisis Indicator Data'!H6=0,0,IF(P12&gt;Q$7,5,IF(P12&gt;Q$6,4,IF(P12&gt;Q$5,3,IF(P12&gt;Q$4,2,1))))))</f>
        <v>x</v>
      </c>
      <c r="R12" s="122" t="str">
        <f t="shared" si="7"/>
        <v>x</v>
      </c>
      <c r="S12" s="120" t="str">
        <f>IF('Crisis Indicator Data'!I6="x","x",IF('Crisis Indicator Data'!I6=0,0,IF('Crisis Indicator Data'!I6&gt;S$7,5,IF('Crisis Indicator Data'!I6&gt;S$6,4,IF('Crisis Indicator Data'!I6&gt;S$5,3,IF('Crisis Indicator Data'!I6&gt;S$4,2,1))))))</f>
        <v>x</v>
      </c>
      <c r="T12" s="116" t="str">
        <f>IF('Crisis Indicator Data'!I6="x","x",IF(B12="Regional crisis",('Crisis Indicator Data'!I6/VLOOKUP('Impact of Crisis'!$C12,'Regional Crises'!$B$1:$R$34,5,FALSE)),'Crisis Indicator Data'!I6/VLOOKUP('Impact of Crisis'!$E12,'Country Indicator Data'!$B$3:$P$193,14,FALSE)))</f>
        <v>x</v>
      </c>
      <c r="U12" s="120" t="str">
        <f t="shared" si="8"/>
        <v>x</v>
      </c>
      <c r="V12" s="122" t="str">
        <f t="shared" si="9"/>
        <v>x</v>
      </c>
      <c r="W12" s="120" t="str">
        <f>IF('Crisis Indicator Data'!J6="x","x",IF('Crisis Indicator Data'!J6=0,0,IF('Crisis Indicator Data'!J6&gt;W$7,5,IF('Crisis Indicator Data'!J6&gt;W$6,4,IF('Crisis Indicator Data'!J6&gt;W$5,3,IF('Crisis Indicator Data'!J6&gt;W$4,2,1))))))</f>
        <v>x</v>
      </c>
      <c r="X12" s="120" t="str">
        <f>IF('Crisis Indicator Data'!K6="x","x",IF('Crisis Indicator Data'!K6=0,0,IF('Crisis Indicator Data'!K6&gt;X$7,5,IF('Crisis Indicator Data'!K6&gt;X$6,4,IF('Crisis Indicator Data'!K6&gt;X$5,3,IF('Crisis Indicator Data'!K6&gt;X$4,2,1))))))</f>
        <v>x</v>
      </c>
      <c r="Y12" s="122" t="str">
        <f t="shared" si="0"/>
        <v>x</v>
      </c>
      <c r="Z12" s="120">
        <f>IF('Crisis Indicator Data'!L6="x","x",IF('Crisis Indicator Data'!L6=0,0,IF('Crisis Indicator Data'!L6&gt;Z$7,5,IF('Crisis Indicator Data'!L6&gt;Z$6,4,IF('Crisis Indicator Data'!L6&gt;Z$5,3,IF('Crisis Indicator Data'!L6&gt;Z$4,2,1))))))</f>
        <v>2</v>
      </c>
      <c r="AA12" s="123">
        <f t="shared" si="10"/>
        <v>2</v>
      </c>
      <c r="AB12" s="127" t="str">
        <f t="shared" si="1"/>
        <v>x</v>
      </c>
      <c r="AC12" s="116" t="e">
        <f>IF('Crisis Indicator Data'!$O6="x","x",IF('Crisis Indicator Data'!$O6=0,0,('Crisis Indicator Data'!M6/'Crisis Indicator Data'!$O6)))</f>
        <v>#N/A</v>
      </c>
      <c r="AD12" s="121" t="e">
        <f t="shared" si="2"/>
        <v>#N/A</v>
      </c>
      <c r="AE12" s="124" t="e">
        <f t="shared" si="11"/>
        <v>#N/A</v>
      </c>
      <c r="AF12" s="116" t="e">
        <f>IF('Crisis Indicator Data'!$O6="x","x",IF('Crisis Indicator Data'!$O6=0,0,('Crisis Indicator Data'!N6/'Crisis Indicator Data'!$O6)))</f>
        <v>#N/A</v>
      </c>
      <c r="AG12" s="121" t="e">
        <f t="shared" si="3"/>
        <v>#N/A</v>
      </c>
      <c r="AH12" s="124" t="e">
        <f t="shared" si="12"/>
        <v>#N/A</v>
      </c>
      <c r="AI12" s="125" t="e">
        <f t="shared" si="13"/>
        <v>#N/A</v>
      </c>
      <c r="AJ12" s="120" t="str">
        <f>IF('Crisis Indicator Data'!P6="x","x",IF('Crisis Indicator Data'!P6&gt;AJ$7,5,IF('Crisis Indicator Data'!P6&gt;AJ$6,4,IF('Crisis Indicator Data'!P6&gt;AJ$5,3,IF('Crisis Indicator Data'!P6&gt;AJ$4,2,1)))))</f>
        <v>x</v>
      </c>
      <c r="AK12" s="116" t="str">
        <f>IF('Crisis Indicator Data'!P6="x","x",'Crisis Indicator Data'!P6/'Crisis Indicator Data'!H6*1000)</f>
        <v>x</v>
      </c>
      <c r="AL12" s="120" t="str">
        <f t="shared" si="14"/>
        <v>x</v>
      </c>
      <c r="AM12" s="125" t="str">
        <f t="shared" si="15"/>
        <v>x</v>
      </c>
      <c r="AN12" s="127" t="e">
        <f t="shared" si="16"/>
        <v>#N/A</v>
      </c>
      <c r="AO12" s="8"/>
      <c r="AP12" s="20"/>
    </row>
    <row r="13" spans="1:42" x14ac:dyDescent="0.35">
      <c r="A13" s="25" t="str">
        <f>'Crisis Indicator Data'!A7</f>
        <v>Central Mediterranean Route</v>
      </c>
      <c r="B13" s="25" t="str">
        <f>'Crisis Indicator Data'!B7</f>
        <v>Regional crisis</v>
      </c>
      <c r="C13" s="25" t="str">
        <f>'Crisis Indicator Data'!C7</f>
        <v>REG007</v>
      </c>
      <c r="D13" s="25" t="str">
        <f>'Crisis Indicator Data'!D7</f>
        <v>Algeria, Tunisia, Libya, Italy</v>
      </c>
      <c r="E13" s="25" t="str">
        <f>'Crisis Indicator Data'!E7</f>
        <v>DZA, TUN, LBY, ITA</v>
      </c>
      <c r="F13" s="120" t="str">
        <f>IF('Crisis Indicator Data'!F7="x","x",IF('Crisis Indicator Data'!F7=0,0,IF('Crisis Indicator Data'!F7&gt;F$7,5,IF('Crisis Indicator Data'!F7&gt;F$6,4,IF('Crisis Indicator Data'!F7&gt;F$5,3,IF('Crisis Indicator Data'!F7&gt;F$4,2,1))))))</f>
        <v>x</v>
      </c>
      <c r="G13" s="116" t="str">
        <f>IF('Crisis Indicator Data'!F7="x","x",IF(B13="Regional crisis",('Crisis Indicator Data'!F7/VLOOKUP('Impact of Crisis'!$C13,'Regional Crises'!$B$1:$R$51,4,FALSE)),'Crisis Indicator Data'!F7/VLOOKUP('Impact of Crisis'!$E13,'Country Indicator Data'!$B$3:$P$193,15,FALSE)))</f>
        <v>x</v>
      </c>
      <c r="H13" s="120" t="str">
        <f>IF(F13="x","x",IF('Crisis Indicator Data'!F7=0,0,IF(G13&gt;H$7,5,IF(G13&gt;H$6,4,IF(G13&gt;H$5,3,IF(G13&gt;H$4,2,1))))))</f>
        <v>x</v>
      </c>
      <c r="I13" s="122" t="str">
        <f t="shared" si="4"/>
        <v>x</v>
      </c>
      <c r="J13" s="120" t="str">
        <f>IF('Crisis Indicator Data'!G7="x","x",IF('Crisis Indicator Data'!G7=0,0,IF('Crisis Indicator Data'!G7&gt;J$7,5,IF('Crisis Indicator Data'!G7&gt;J$6,4,IF('Crisis Indicator Data'!G7&gt;J$5,3,IF('Crisis Indicator Data'!G7&gt;J$4,2,1))))))</f>
        <v>x</v>
      </c>
      <c r="K13" s="116" t="str">
        <f>IF('Crisis Indicator Data'!G7="x","x",IF(B13="Regional crisis",('Crisis Indicator Data'!G7/VLOOKUP('Impact of Crisis'!$C13,'Regional Crises'!$B$1:$R$51,5,FALSE)),'Crisis Indicator Data'!G7/VLOOKUP('Impact of Crisis'!$E13,'Country Indicator Data'!$B$3:$P$193,14,FALSE)))</f>
        <v>x</v>
      </c>
      <c r="L13" s="120" t="str">
        <f>IF(J13="x","x",IF('Crisis Indicator Data'!G7=0,0,IF(K13&gt;L$7,5,IF(K13&gt;L$6,4,IF(K13&gt;L$5,3,IF(K13&gt;L$4,2,1))))))</f>
        <v>x</v>
      </c>
      <c r="M13" s="122" t="str">
        <f t="shared" si="5"/>
        <v>x</v>
      </c>
      <c r="N13" s="127" t="str">
        <f t="shared" si="6"/>
        <v>x</v>
      </c>
      <c r="O13" s="120" t="str">
        <f>IF('Crisis Indicator Data'!H7="x","x",IF('Crisis Indicator Data'!H7=0,0,IF('Crisis Indicator Data'!H7&gt;O$7,5,IF('Crisis Indicator Data'!H7&gt;O$6,4,IF('Crisis Indicator Data'!H7&gt;O$5,3,IF('Crisis Indicator Data'!H7&gt;O$4,2,1))))))</f>
        <v>x</v>
      </c>
      <c r="P13" s="116" t="str">
        <f>IF('Crisis Indicator Data'!H7="x","x",IF(B13="Regional crisis",('Crisis Indicator Data'!H7/VLOOKUP('Impact of Crisis'!$C13,'Regional Crises'!$B$1:$R$34,5,FALSE)),'Crisis Indicator Data'!H7/VLOOKUP('Impact of Crisis'!$E13,'Country Indicator Data'!$B$3:$P$193,14,FALSE)))</f>
        <v>x</v>
      </c>
      <c r="Q13" s="120" t="str">
        <f>IF(O13="x","x",IF('Crisis Indicator Data'!H7=0,0,IF(P13&gt;Q$7,5,IF(P13&gt;Q$6,4,IF(P13&gt;Q$5,3,IF(P13&gt;Q$4,2,1))))))</f>
        <v>x</v>
      </c>
      <c r="R13" s="122" t="str">
        <f t="shared" si="7"/>
        <v>x</v>
      </c>
      <c r="S13" s="120" t="str">
        <f>IF('Crisis Indicator Data'!I7="x","x",IF('Crisis Indicator Data'!I7=0,0,IF('Crisis Indicator Data'!I7&gt;S$7,5,IF('Crisis Indicator Data'!I7&gt;S$6,4,IF('Crisis Indicator Data'!I7&gt;S$5,3,IF('Crisis Indicator Data'!I7&gt;S$4,2,1))))))</f>
        <v>x</v>
      </c>
      <c r="T13" s="116" t="str">
        <f>IF('Crisis Indicator Data'!I7="x","x",IF(B13="Regional crisis",('Crisis Indicator Data'!I7/VLOOKUP('Impact of Crisis'!$C13,'Regional Crises'!$B$1:$R$34,5,FALSE)),'Crisis Indicator Data'!I7/VLOOKUP('Impact of Crisis'!$E13,'Country Indicator Data'!$B$3:$P$193,14,FALSE)))</f>
        <v>x</v>
      </c>
      <c r="U13" s="120" t="str">
        <f t="shared" si="8"/>
        <v>x</v>
      </c>
      <c r="V13" s="122" t="str">
        <f t="shared" si="9"/>
        <v>x</v>
      </c>
      <c r="W13" s="120" t="str">
        <f>IF('Crisis Indicator Data'!J7="x","x",IF('Crisis Indicator Data'!J7=0,0,IF('Crisis Indicator Data'!J7&gt;W$7,5,IF('Crisis Indicator Data'!J7&gt;W$6,4,IF('Crisis Indicator Data'!J7&gt;W$5,3,IF('Crisis Indicator Data'!J7&gt;W$4,2,1))))))</f>
        <v>x</v>
      </c>
      <c r="X13" s="120" t="str">
        <f>IF('Crisis Indicator Data'!K7="x","x",IF('Crisis Indicator Data'!K7=0,0,IF('Crisis Indicator Data'!K7&gt;X$7,5,IF('Crisis Indicator Data'!K7&gt;X$6,4,IF('Crisis Indicator Data'!K7&gt;X$5,3,IF('Crisis Indicator Data'!K7&gt;X$4,2,1))))))</f>
        <v>x</v>
      </c>
      <c r="Y13" s="122" t="str">
        <f t="shared" si="0"/>
        <v>x</v>
      </c>
      <c r="Z13" s="120">
        <f>IF('Crisis Indicator Data'!L7="x","x",IF('Crisis Indicator Data'!L7=0,0,IF('Crisis Indicator Data'!L7&gt;Z$7,5,IF('Crisis Indicator Data'!L7&gt;Z$6,4,IF('Crisis Indicator Data'!L7&gt;Z$5,3,IF('Crisis Indicator Data'!L7&gt;Z$4,2,1))))))</f>
        <v>3</v>
      </c>
      <c r="AA13" s="123">
        <f t="shared" si="10"/>
        <v>3</v>
      </c>
      <c r="AB13" s="127" t="str">
        <f t="shared" si="1"/>
        <v>x</v>
      </c>
      <c r="AC13" s="116" t="e">
        <f>IF('Crisis Indicator Data'!$O7="x","x",IF('Crisis Indicator Data'!$O7=0,0,('Crisis Indicator Data'!M7/'Crisis Indicator Data'!$O7)))</f>
        <v>#N/A</v>
      </c>
      <c r="AD13" s="121" t="e">
        <f t="shared" si="2"/>
        <v>#N/A</v>
      </c>
      <c r="AE13" s="124" t="e">
        <f t="shared" si="11"/>
        <v>#N/A</v>
      </c>
      <c r="AF13" s="116" t="e">
        <f>IF('Crisis Indicator Data'!$O7="x","x",IF('Crisis Indicator Data'!$O7=0,0,('Crisis Indicator Data'!N7/'Crisis Indicator Data'!$O7)))</f>
        <v>#N/A</v>
      </c>
      <c r="AG13" s="121" t="e">
        <f t="shared" si="3"/>
        <v>#N/A</v>
      </c>
      <c r="AH13" s="124" t="e">
        <f t="shared" si="12"/>
        <v>#N/A</v>
      </c>
      <c r="AI13" s="125" t="e">
        <f t="shared" si="13"/>
        <v>#N/A</v>
      </c>
      <c r="AJ13" s="120" t="str">
        <f>IF('Crisis Indicator Data'!P7="x","x",IF('Crisis Indicator Data'!P7&gt;AJ$7,5,IF('Crisis Indicator Data'!P7&gt;AJ$6,4,IF('Crisis Indicator Data'!P7&gt;AJ$5,3,IF('Crisis Indicator Data'!P7&gt;AJ$4,2,1)))))</f>
        <v>x</v>
      </c>
      <c r="AK13" s="116" t="str">
        <f>IF('Crisis Indicator Data'!P7="x","x",'Crisis Indicator Data'!P7/'Crisis Indicator Data'!H7*1000)</f>
        <v>x</v>
      </c>
      <c r="AL13" s="120" t="str">
        <f t="shared" si="14"/>
        <v>x</v>
      </c>
      <c r="AM13" s="125" t="str">
        <f t="shared" si="15"/>
        <v>x</v>
      </c>
      <c r="AN13" s="127" t="e">
        <f t="shared" si="16"/>
        <v>#N/A</v>
      </c>
      <c r="AO13" s="8"/>
      <c r="AP13" s="20"/>
    </row>
    <row r="14" spans="1:42" x14ac:dyDescent="0.35">
      <c r="A14" s="25" t="str">
        <f>'Crisis Indicator Data'!A8</f>
        <v xml:space="preserve">Hurricane Dorian in Bahamas </v>
      </c>
      <c r="B14" s="25" t="str">
        <f>'Crisis Indicator Data'!B8</f>
        <v>Tropical cyclone</v>
      </c>
      <c r="C14" s="25" t="str">
        <f>'Crisis Indicator Data'!C8</f>
        <v>BHS002</v>
      </c>
      <c r="D14" s="25" t="str">
        <f>'Crisis Indicator Data'!D8</f>
        <v>Bahamas</v>
      </c>
      <c r="E14" s="25" t="str">
        <f>'Crisis Indicator Data'!E8</f>
        <v>BHS</v>
      </c>
      <c r="F14" s="120">
        <f>IF('Crisis Indicator Data'!F8="x","x",IF('Crisis Indicator Data'!F8=0,0,IF('Crisis Indicator Data'!F8&gt;F$7,5,IF('Crisis Indicator Data'!F8&gt;F$6,4,IF('Crisis Indicator Data'!F8&gt;F$5,3,IF('Crisis Indicator Data'!F8&gt;F$4,2,1))))))</f>
        <v>1</v>
      </c>
      <c r="G14" s="116">
        <f>IF('Crisis Indicator Data'!F8="x","x",IF(B14="Regional crisis",('Crisis Indicator Data'!F8/VLOOKUP('Impact of Crisis'!$C14,'Regional Crises'!$B$1:$R$51,4,FALSE)),'Crisis Indicator Data'!F8/VLOOKUP('Impact of Crisis'!$E14,'Country Indicator Data'!$B$3:$P$193,15,FALSE)))</f>
        <v>0.32577422577422577</v>
      </c>
      <c r="H14" s="120">
        <f>IF(F14="x","x",IF('Crisis Indicator Data'!F8=0,0,IF(G14&gt;H$7,5,IF(G14&gt;H$6,4,IF(G14&gt;H$5,3,IF(G14&gt;H$4,2,1))))))</f>
        <v>4</v>
      </c>
      <c r="I14" s="122">
        <f t="shared" si="4"/>
        <v>2.5</v>
      </c>
      <c r="J14" s="120">
        <f>IF('Crisis Indicator Data'!G8="x","x",IF('Crisis Indicator Data'!G8=0,0,IF('Crisis Indicator Data'!G8&gt;J$7,5,IF('Crisis Indicator Data'!G8&gt;J$6,4,IF('Crisis Indicator Data'!G8&gt;J$5,3,IF('Crisis Indicator Data'!G8&gt;J$4,2,1))))))</f>
        <v>1</v>
      </c>
      <c r="K14" s="116">
        <f>IF('Crisis Indicator Data'!G8="x","x",IF(B14="Regional crisis",('Crisis Indicator Data'!G8/VLOOKUP('Impact of Crisis'!$C14,'Regional Crises'!$B$1:$R$51,5,FALSE)),'Crisis Indicator Data'!G8/VLOOKUP('Impact of Crisis'!$E14,'Country Indicator Data'!$B$3:$P$193,14,FALSE)))</f>
        <v>0.45595854922279794</v>
      </c>
      <c r="L14" s="120">
        <f>IF(J14="x","x",IF('Crisis Indicator Data'!G8=0,0,IF(K14&gt;L$7,5,IF(K14&gt;L$6,4,IF(K14&gt;L$5,3,IF(K14&gt;L$4,2,1))))))</f>
        <v>3</v>
      </c>
      <c r="M14" s="122">
        <f t="shared" si="5"/>
        <v>2</v>
      </c>
      <c r="N14" s="127">
        <f t="shared" si="6"/>
        <v>2.2999999999999998</v>
      </c>
      <c r="O14" s="120">
        <f>IF('Crisis Indicator Data'!H8="x","x",IF('Crisis Indicator Data'!H8=0,0,IF('Crisis Indicator Data'!H8&gt;O$7,5,IF('Crisis Indicator Data'!H8&gt;O$6,4,IF('Crisis Indicator Data'!H8&gt;O$5,3,IF('Crisis Indicator Data'!H8&gt;O$4,2,1))))))</f>
        <v>1</v>
      </c>
      <c r="P14" s="116">
        <f>IF('Crisis Indicator Data'!H8="x","x",IF(B14="Regional crisis",('Crisis Indicator Data'!H8/VLOOKUP('Impact of Crisis'!$C14,'Regional Crises'!$B$1:$R$34,5,FALSE)),'Crisis Indicator Data'!H8/VLOOKUP('Impact of Crisis'!$E14,'Country Indicator Data'!$B$3:$P$193,14,FALSE)))</f>
        <v>0.19689119170984457</v>
      </c>
      <c r="Q14" s="120">
        <f>IF(O14="x","x",IF('Crisis Indicator Data'!H8=0,0,IF(P14&gt;Q$7,5,IF(P14&gt;Q$6,4,IF(P14&gt;Q$5,3,IF(P14&gt;Q$4,2,1))))))</f>
        <v>3</v>
      </c>
      <c r="R14" s="122">
        <f t="shared" si="7"/>
        <v>2</v>
      </c>
      <c r="S14" s="120">
        <f>IF('Crisis Indicator Data'!I8="x","x",IF('Crisis Indicator Data'!I8=0,0,IF('Crisis Indicator Data'!I8&gt;S$7,5,IF('Crisis Indicator Data'!I8&gt;S$6,4,IF('Crisis Indicator Data'!I8&gt;S$5,3,IF('Crisis Indicator Data'!I8&gt;S$4,2,1))))))</f>
        <v>1</v>
      </c>
      <c r="T14" s="116">
        <f>IF('Crisis Indicator Data'!I8="x","x",IF(B14="Regional crisis",('Crisis Indicator Data'!I8/VLOOKUP('Impact of Crisis'!$C14,'Regional Crises'!$B$1:$R$34,5,FALSE)),'Crisis Indicator Data'!I8/VLOOKUP('Impact of Crisis'!$E14,'Country Indicator Data'!$B$3:$P$193,14,FALSE)))</f>
        <v>3.6269430051813469E-2</v>
      </c>
      <c r="U14" s="120">
        <f t="shared" si="8"/>
        <v>3</v>
      </c>
      <c r="V14" s="122">
        <f t="shared" si="9"/>
        <v>3</v>
      </c>
      <c r="W14" s="120" t="str">
        <f>IF('Crisis Indicator Data'!J8="x","x",IF('Crisis Indicator Data'!J8=0,0,IF('Crisis Indicator Data'!J8&gt;W$7,5,IF('Crisis Indicator Data'!J8&gt;W$6,4,IF('Crisis Indicator Data'!J8&gt;W$5,3,IF('Crisis Indicator Data'!J8&gt;W$4,2,1))))))</f>
        <v>x</v>
      </c>
      <c r="X14" s="120" t="str">
        <f>IF('Crisis Indicator Data'!K8="x","x",IF('Crisis Indicator Data'!K8=0,0,IF('Crisis Indicator Data'!K8&gt;X$7,5,IF('Crisis Indicator Data'!K8&gt;X$6,4,IF('Crisis Indicator Data'!K8&gt;X$5,3,IF('Crisis Indicator Data'!K8&gt;X$4,2,1))))))</f>
        <v>x</v>
      </c>
      <c r="Y14" s="122" t="str">
        <f t="shared" si="0"/>
        <v>x</v>
      </c>
      <c r="Z14" s="120">
        <f>IF('Crisis Indicator Data'!L8="x","x",IF('Crisis Indicator Data'!L8=0,0,IF('Crisis Indicator Data'!L8&gt;Z$7,5,IF('Crisis Indicator Data'!L8&gt;Z$6,4,IF('Crisis Indicator Data'!L8&gt;Z$5,3,IF('Crisis Indicator Data'!L8&gt;Z$4,2,1))))))</f>
        <v>1</v>
      </c>
      <c r="AA14" s="123">
        <f t="shared" si="10"/>
        <v>1</v>
      </c>
      <c r="AB14" s="127">
        <f t="shared" si="1"/>
        <v>2</v>
      </c>
      <c r="AC14" s="116" t="e">
        <f>IF('Crisis Indicator Data'!$O8="x","x",IF('Crisis Indicator Data'!$O8=0,0,('Crisis Indicator Data'!M8/'Crisis Indicator Data'!$O8)))</f>
        <v>#N/A</v>
      </c>
      <c r="AD14" s="121" t="e">
        <f t="shared" si="2"/>
        <v>#N/A</v>
      </c>
      <c r="AE14" s="124" t="e">
        <f t="shared" si="11"/>
        <v>#N/A</v>
      </c>
      <c r="AF14" s="116" t="e">
        <f>IF('Crisis Indicator Data'!$O8="x","x",IF('Crisis Indicator Data'!$O8=0,0,('Crisis Indicator Data'!N8/'Crisis Indicator Data'!$O8)))</f>
        <v>#N/A</v>
      </c>
      <c r="AG14" s="121" t="e">
        <f t="shared" si="3"/>
        <v>#N/A</v>
      </c>
      <c r="AH14" s="124" t="e">
        <f t="shared" si="12"/>
        <v>#N/A</v>
      </c>
      <c r="AI14" s="125" t="e">
        <f t="shared" si="13"/>
        <v>#N/A</v>
      </c>
      <c r="AJ14" s="120" t="str">
        <f>IF('Crisis Indicator Data'!P8="x","x",IF('Crisis Indicator Data'!P8&gt;AJ$7,5,IF('Crisis Indicator Data'!P8&gt;AJ$6,4,IF('Crisis Indicator Data'!P8&gt;AJ$5,3,IF('Crisis Indicator Data'!P8&gt;AJ$4,2,1)))))</f>
        <v>x</v>
      </c>
      <c r="AK14" s="116" t="str">
        <f>IF('Crisis Indicator Data'!P8="x","x",'Crisis Indicator Data'!P8/'Crisis Indicator Data'!H8*1000)</f>
        <v>x</v>
      </c>
      <c r="AL14" s="120" t="str">
        <f t="shared" si="14"/>
        <v>x</v>
      </c>
      <c r="AM14" s="125" t="str">
        <f t="shared" si="15"/>
        <v>x</v>
      </c>
      <c r="AN14" s="127" t="e">
        <f t="shared" si="16"/>
        <v>#N/A</v>
      </c>
      <c r="AO14" s="8"/>
      <c r="AP14" s="20"/>
    </row>
    <row r="15" spans="1:42" x14ac:dyDescent="0.35">
      <c r="A15" s="25" t="str">
        <f>'Crisis Indicator Data'!A9</f>
        <v>Rohingya refugee crisis</v>
      </c>
      <c r="B15" s="25" t="str">
        <f>'Crisis Indicator Data'!B9</f>
        <v>International displacement</v>
      </c>
      <c r="C15" s="25" t="str">
        <f>'Crisis Indicator Data'!C9</f>
        <v>BGD002</v>
      </c>
      <c r="D15" s="25" t="str">
        <f>'Crisis Indicator Data'!D9</f>
        <v>Bangladesh</v>
      </c>
      <c r="E15" s="25" t="str">
        <f>'Crisis Indicator Data'!E9</f>
        <v>BGD</v>
      </c>
      <c r="F15" s="120">
        <f>IF('Crisis Indicator Data'!F9="x","x",IF('Crisis Indicator Data'!F9=0,0,IF('Crisis Indicator Data'!F9&gt;F$7,5,IF('Crisis Indicator Data'!F9&gt;F$6,4,IF('Crisis Indicator Data'!F9&gt;F$5,3,IF('Crisis Indicator Data'!F9&gt;F$4,2,1))))))</f>
        <v>1</v>
      </c>
      <c r="G15" s="116">
        <f>IF('Crisis Indicator Data'!F9="x","x",IF(B15="Regional crisis",('Crisis Indicator Data'!F9/VLOOKUP('Impact of Crisis'!$C15,'Regional Crises'!$B$1:$R$51,4,FALSE)),'Crisis Indicator Data'!F9/VLOOKUP('Impact of Crisis'!$E15,'Country Indicator Data'!$B$3:$P$193,15,FALSE)))</f>
        <v>4.9934700775908425E-3</v>
      </c>
      <c r="H15" s="120">
        <f>IF(F15="x","x",IF('Crisis Indicator Data'!F9=0,0,IF(G15&gt;H$7,5,IF(G15&gt;H$6,4,IF(G15&gt;H$5,3,IF(G15&gt;H$4,2,1))))))</f>
        <v>1</v>
      </c>
      <c r="I15" s="122">
        <f t="shared" si="4"/>
        <v>1</v>
      </c>
      <c r="J15" s="120">
        <f>IF('Crisis Indicator Data'!G9="x","x",IF('Crisis Indicator Data'!G9=0,0,IF('Crisis Indicator Data'!G9&gt;J$7,5,IF('Crisis Indicator Data'!G9&gt;J$6,4,IF('Crisis Indicator Data'!G9&gt;J$5,3,IF('Crisis Indicator Data'!G9&gt;J$4,2,1))))))</f>
        <v>1</v>
      </c>
      <c r="K15" s="116">
        <f>IF('Crisis Indicator Data'!G9="x","x",IF(B15="Regional crisis",('Crisis Indicator Data'!G9/VLOOKUP('Impact of Crisis'!$C15,'Regional Crises'!$B$1:$R$51,5,FALSE)),'Crisis Indicator Data'!G9/VLOOKUP('Impact of Crisis'!$E15,'Country Indicator Data'!$B$3:$P$193,14,FALSE)))</f>
        <v>9.6696268990169795E-3</v>
      </c>
      <c r="L15" s="120">
        <f>IF(J15="x","x",IF('Crisis Indicator Data'!G9=0,0,IF(K15&gt;L$7,5,IF(K15&gt;L$6,4,IF(K15&gt;L$5,3,IF(K15&gt;L$4,2,1))))))</f>
        <v>1</v>
      </c>
      <c r="M15" s="122">
        <f t="shared" si="5"/>
        <v>1</v>
      </c>
      <c r="N15" s="127">
        <f t="shared" si="6"/>
        <v>1</v>
      </c>
      <c r="O15" s="120">
        <f>IF('Crisis Indicator Data'!H9="x","x",IF('Crisis Indicator Data'!H9=0,0,IF('Crisis Indicator Data'!H9&gt;O$7,5,IF('Crisis Indicator Data'!H9&gt;O$6,4,IF('Crisis Indicator Data'!H9&gt;O$5,3,IF('Crisis Indicator Data'!H9&gt;O$4,2,1))))))</f>
        <v>2</v>
      </c>
      <c r="P15" s="116">
        <f>IF('Crisis Indicator Data'!H9="x","x",IF(B15="Regional crisis",('Crisis Indicator Data'!H9/VLOOKUP('Impact of Crisis'!$C15,'Regional Crises'!$B$1:$R$34,5,FALSE)),'Crisis Indicator Data'!H9/VLOOKUP('Impact of Crisis'!$E15,'Country Indicator Data'!$B$3:$P$193,14,FALSE)))</f>
        <v>9.6696268990169795E-3</v>
      </c>
      <c r="Q15" s="120">
        <f>IF(O15="x","x",IF('Crisis Indicator Data'!H9=0,0,IF(P15&gt;Q$7,5,IF(P15&gt;Q$6,4,IF(P15&gt;Q$5,3,IF(P15&gt;Q$4,2,1))))))</f>
        <v>1</v>
      </c>
      <c r="R15" s="122">
        <f t="shared" si="7"/>
        <v>1.5</v>
      </c>
      <c r="S15" s="120">
        <f>IF('Crisis Indicator Data'!I9="x","x",IF('Crisis Indicator Data'!I9=0,0,IF('Crisis Indicator Data'!I9&gt;S$7,5,IF('Crisis Indicator Data'!I9&gt;S$6,4,IF('Crisis Indicator Data'!I9&gt;S$5,3,IF('Crisis Indicator Data'!I9&gt;S$4,2,1))))))</f>
        <v>3</v>
      </c>
      <c r="T15" s="116">
        <f>IF('Crisis Indicator Data'!I9="x","x",IF(B15="Regional crisis",('Crisis Indicator Data'!I9/VLOOKUP('Impact of Crisis'!$C15,'Regional Crises'!$B$1:$R$34,5,FALSE)),'Crisis Indicator Data'!I9/VLOOKUP('Impact of Crisis'!$E15,'Country Indicator Data'!$B$3:$P$193,14,FALSE)))</f>
        <v>6.3882372654155495E-3</v>
      </c>
      <c r="U15" s="120">
        <f t="shared" si="8"/>
        <v>2</v>
      </c>
      <c r="V15" s="122">
        <f t="shared" si="9"/>
        <v>3</v>
      </c>
      <c r="W15" s="120">
        <f>IF('Crisis Indicator Data'!J9="x","x",IF('Crisis Indicator Data'!J9=0,0,IF('Crisis Indicator Data'!J9&gt;W$7,5,IF('Crisis Indicator Data'!J9&gt;W$6,4,IF('Crisis Indicator Data'!J9&gt;W$5,3,IF('Crisis Indicator Data'!J9&gt;W$4,2,1))))))</f>
        <v>5</v>
      </c>
      <c r="X15" s="120">
        <f>IF('Crisis Indicator Data'!K9="x","x",IF('Crisis Indicator Data'!K9=0,0,IF('Crisis Indicator Data'!K9&gt;X$7,5,IF('Crisis Indicator Data'!K9&gt;X$6,4,IF('Crisis Indicator Data'!K9&gt;X$5,3,IF('Crisis Indicator Data'!K9&gt;X$4,2,1))))))</f>
        <v>4</v>
      </c>
      <c r="Y15" s="122">
        <f t="shared" si="0"/>
        <v>4.5</v>
      </c>
      <c r="Z15" s="120">
        <f>IF('Crisis Indicator Data'!L9="x","x",IF('Crisis Indicator Data'!L9=0,0,IF('Crisis Indicator Data'!L9&gt;Z$7,5,IF('Crisis Indicator Data'!L9&gt;Z$6,4,IF('Crisis Indicator Data'!L9&gt;Z$5,3,IF('Crisis Indicator Data'!L9&gt;Z$4,2,1))))))</f>
        <v>1</v>
      </c>
      <c r="AA15" s="123">
        <f t="shared" si="10"/>
        <v>1</v>
      </c>
      <c r="AB15" s="127">
        <f t="shared" ref="AB15:AB78" si="17">IF(AND(R15="x"),"x",IF(OR(R15="x",V15="x",Y15="x",AA15="x"),AVERAGE(V15,R15,Y15,AA15),ROUND((10-GEOMEAN(((10-V15)/10*9+1),((10-R15)/10*9+1),((10-Y15)/10*9+1),((10-AA15)/10*9+1)))/9*10,1)))</f>
        <v>2.6</v>
      </c>
      <c r="AC15" s="116" t="e">
        <f>IF('Crisis Indicator Data'!$O9="x","x",IF('Crisis Indicator Data'!$O9=0,0,('Crisis Indicator Data'!M9/'Crisis Indicator Data'!$O9)))</f>
        <v>#N/A</v>
      </c>
      <c r="AD15" s="121" t="e">
        <f t="shared" si="2"/>
        <v>#N/A</v>
      </c>
      <c r="AE15" s="124" t="e">
        <f t="shared" si="11"/>
        <v>#N/A</v>
      </c>
      <c r="AF15" s="116" t="e">
        <f>IF('Crisis Indicator Data'!$O9="x","x",IF('Crisis Indicator Data'!$O9=0,0,('Crisis Indicator Data'!N9/'Crisis Indicator Data'!$O9)))</f>
        <v>#N/A</v>
      </c>
      <c r="AG15" s="121" t="e">
        <f t="shared" si="3"/>
        <v>#N/A</v>
      </c>
      <c r="AH15" s="124" t="e">
        <f t="shared" si="12"/>
        <v>#N/A</v>
      </c>
      <c r="AI15" s="125" t="e">
        <f t="shared" si="13"/>
        <v>#N/A</v>
      </c>
      <c r="AJ15" s="120" t="str">
        <f>IF('Crisis Indicator Data'!P9="x","x",IF('Crisis Indicator Data'!P9&gt;AJ$7,5,IF('Crisis Indicator Data'!P9&gt;AJ$6,4,IF('Crisis Indicator Data'!P9&gt;AJ$5,3,IF('Crisis Indicator Data'!P9&gt;AJ$4,2,1)))))</f>
        <v>x</v>
      </c>
      <c r="AK15" s="116" t="str">
        <f>IF('Crisis Indicator Data'!P9="x","x",'Crisis Indicator Data'!P9/'Crisis Indicator Data'!H9*1000)</f>
        <v>x</v>
      </c>
      <c r="AL15" s="120" t="str">
        <f t="shared" si="14"/>
        <v>x</v>
      </c>
      <c r="AM15" s="125" t="str">
        <f t="shared" si="15"/>
        <v>x</v>
      </c>
      <c r="AN15" s="127" t="e">
        <f t="shared" si="16"/>
        <v>#N/A</v>
      </c>
      <c r="AO15" s="8"/>
      <c r="AP15" s="20"/>
    </row>
    <row r="16" spans="1:42" x14ac:dyDescent="0.35">
      <c r="A16" s="25" t="str">
        <f>'Crisis Indicator Data'!A10</f>
        <v>Cyclone Bulbul in Bangladesh</v>
      </c>
      <c r="B16" s="25" t="str">
        <f>'Crisis Indicator Data'!B10</f>
        <v>Tropical cyclone</v>
      </c>
      <c r="C16" s="25" t="str">
        <f>'Crisis Indicator Data'!C10</f>
        <v>BGD005</v>
      </c>
      <c r="D16" s="25" t="str">
        <f>'Crisis Indicator Data'!D10</f>
        <v>Bangladesh</v>
      </c>
      <c r="E16" s="25" t="str">
        <f>'Crisis Indicator Data'!E10</f>
        <v>BGD</v>
      </c>
      <c r="F16" s="120">
        <f>IF('Crisis Indicator Data'!F10="x","x",IF('Crisis Indicator Data'!F10=0,0,IF('Crisis Indicator Data'!F10&gt;F$7,5,IF('Crisis Indicator Data'!F10&gt;F$6,4,IF('Crisis Indicator Data'!F10&gt;F$5,3,IF('Crisis Indicator Data'!F10&gt;F$4,2,1))))))</f>
        <v>1</v>
      </c>
      <c r="G16" s="116">
        <f>IF('Crisis Indicator Data'!F10="x","x",IF(B16="Regional crisis",('Crisis Indicator Data'!F10/VLOOKUP('Impact of Crisis'!$C16,'Regional Crises'!$B$1:$R$51,4,FALSE)),'Crisis Indicator Data'!F10/VLOOKUP('Impact of Crisis'!$E16,'Country Indicator Data'!$B$3:$P$193,15,FALSE)))</f>
        <v>0.16881001766920181</v>
      </c>
      <c r="H16" s="120">
        <f>IF(F16="x","x",IF('Crisis Indicator Data'!F10=0,0,IF(G16&gt;H$7,5,IF(G16&gt;H$6,4,IF(G16&gt;H$5,3,IF(G16&gt;H$4,2,1))))))</f>
        <v>3</v>
      </c>
      <c r="I16" s="122">
        <f t="shared" si="4"/>
        <v>2</v>
      </c>
      <c r="J16" s="120">
        <f>IF('Crisis Indicator Data'!G10="x","x",IF('Crisis Indicator Data'!G10=0,0,IF('Crisis Indicator Data'!G10&gt;J$7,5,IF('Crisis Indicator Data'!G10&gt;J$6,4,IF('Crisis Indicator Data'!G10&gt;J$5,3,IF('Crisis Indicator Data'!G10&gt;J$4,2,1))))))</f>
        <v>3</v>
      </c>
      <c r="K16" s="116">
        <f>IF('Crisis Indicator Data'!G10="x","x",IF(B16="Regional crisis",('Crisis Indicator Data'!G10/VLOOKUP('Impact of Crisis'!$C16,'Regional Crises'!$B$1:$R$51,5,FALSE)),'Crisis Indicator Data'!G10/VLOOKUP('Impact of Crisis'!$E16,'Country Indicator Data'!$B$3:$P$193,14,FALSE)))</f>
        <v>7.6714700625558532E-2</v>
      </c>
      <c r="L16" s="120">
        <f>IF(J16="x","x",IF('Crisis Indicator Data'!G10=0,0,IF(K16&gt;L$7,5,IF(K16&gt;L$6,4,IF(K16&gt;L$5,3,IF(K16&gt;L$4,2,1))))))</f>
        <v>2</v>
      </c>
      <c r="M16" s="122">
        <f t="shared" si="5"/>
        <v>2.5</v>
      </c>
      <c r="N16" s="127">
        <f t="shared" si="6"/>
        <v>2.2999999999999998</v>
      </c>
      <c r="O16" s="120">
        <f>IF('Crisis Indicator Data'!H10="x","x",IF('Crisis Indicator Data'!H10=0,0,IF('Crisis Indicator Data'!H10&gt;O$7,5,IF('Crisis Indicator Data'!H10&gt;O$6,4,IF('Crisis Indicator Data'!H10&gt;O$5,3,IF('Crisis Indicator Data'!H10&gt;O$4,2,1))))))</f>
        <v>2</v>
      </c>
      <c r="P16" s="116">
        <f>IF('Crisis Indicator Data'!H10="x","x",IF(B16="Regional crisis",('Crisis Indicator Data'!H10/VLOOKUP('Impact of Crisis'!$C16,'Regional Crises'!$B$1:$R$34,5,FALSE)),'Crisis Indicator Data'!H10/VLOOKUP('Impact of Crisis'!$E16,'Country Indicator Data'!$B$3:$P$193,14,FALSE)))</f>
        <v>5.0477546916890079E-3</v>
      </c>
      <c r="Q16" s="120">
        <f>IF(O16="x","x",IF('Crisis Indicator Data'!H10=0,0,IF(P16&gt;Q$7,5,IF(P16&gt;Q$6,4,IF(P16&gt;Q$5,3,IF(P16&gt;Q$4,2,1))))))</f>
        <v>1</v>
      </c>
      <c r="R16" s="122">
        <f t="shared" si="7"/>
        <v>1.5</v>
      </c>
      <c r="S16" s="120" t="str">
        <f>IF('Crisis Indicator Data'!I10="x","x",IF('Crisis Indicator Data'!I10=0,0,IF('Crisis Indicator Data'!I10&gt;S$7,5,IF('Crisis Indicator Data'!I10&gt;S$6,4,IF('Crisis Indicator Data'!I10&gt;S$5,3,IF('Crisis Indicator Data'!I10&gt;S$4,2,1))))))</f>
        <v>x</v>
      </c>
      <c r="T16" s="116" t="str">
        <f>IF('Crisis Indicator Data'!I10="x","x",IF(B16="Regional crisis",('Crisis Indicator Data'!I10/VLOOKUP('Impact of Crisis'!$C16,'Regional Crises'!$B$1:$R$34,5,FALSE)),'Crisis Indicator Data'!I10/VLOOKUP('Impact of Crisis'!$E16,'Country Indicator Data'!$B$3:$P$193,14,FALSE)))</f>
        <v>x</v>
      </c>
      <c r="U16" s="120" t="str">
        <f t="shared" si="8"/>
        <v>x</v>
      </c>
      <c r="V16" s="122" t="str">
        <f t="shared" si="9"/>
        <v>x</v>
      </c>
      <c r="W16" s="120">
        <f>IF('Crisis Indicator Data'!J10="x","x",IF('Crisis Indicator Data'!J10=0,0,IF('Crisis Indicator Data'!J10&gt;W$7,5,IF('Crisis Indicator Data'!J10&gt;W$6,4,IF('Crisis Indicator Data'!J10&gt;W$5,3,IF('Crisis Indicator Data'!J10&gt;W$4,2,1))))))</f>
        <v>1</v>
      </c>
      <c r="X16" s="120" t="str">
        <f>IF('Crisis Indicator Data'!K10="x","x",IF('Crisis Indicator Data'!K10=0,0,IF('Crisis Indicator Data'!K10&gt;X$7,5,IF('Crisis Indicator Data'!K10&gt;X$6,4,IF('Crisis Indicator Data'!K10&gt;X$5,3,IF('Crisis Indicator Data'!K10&gt;X$4,2,1))))))</f>
        <v>x</v>
      </c>
      <c r="Y16" s="122">
        <f t="shared" si="0"/>
        <v>1</v>
      </c>
      <c r="Z16" s="120">
        <f>IF('Crisis Indicator Data'!L10="x","x",IF('Crisis Indicator Data'!L10=0,0,IF('Crisis Indicator Data'!L10&gt;Z$7,5,IF('Crisis Indicator Data'!L10&gt;Z$6,4,IF('Crisis Indicator Data'!L10&gt;Z$5,3,IF('Crisis Indicator Data'!L10&gt;Z$4,2,1))))))</f>
        <v>1</v>
      </c>
      <c r="AA16" s="123">
        <f t="shared" si="10"/>
        <v>1</v>
      </c>
      <c r="AB16" s="127">
        <f t="shared" si="17"/>
        <v>1.1666666666666667</v>
      </c>
      <c r="AC16" s="116" t="e">
        <f>IF('Crisis Indicator Data'!$O10="x","x",IF('Crisis Indicator Data'!$O10=0,0,('Crisis Indicator Data'!M10/'Crisis Indicator Data'!$O10)))</f>
        <v>#N/A</v>
      </c>
      <c r="AD16" s="121" t="e">
        <f t="shared" si="2"/>
        <v>#N/A</v>
      </c>
      <c r="AE16" s="124" t="e">
        <f t="shared" si="11"/>
        <v>#N/A</v>
      </c>
      <c r="AF16" s="116" t="e">
        <f>IF('Crisis Indicator Data'!$O10="x","x",IF('Crisis Indicator Data'!$O10=0,0,('Crisis Indicator Data'!N10/'Crisis Indicator Data'!$O10)))</f>
        <v>#N/A</v>
      </c>
      <c r="AG16" s="121" t="e">
        <f t="shared" si="3"/>
        <v>#N/A</v>
      </c>
      <c r="AH16" s="124" t="e">
        <f t="shared" si="12"/>
        <v>#N/A</v>
      </c>
      <c r="AI16" s="125" t="e">
        <f t="shared" si="13"/>
        <v>#N/A</v>
      </c>
      <c r="AJ16" s="120" t="str">
        <f>IF('Crisis Indicator Data'!P10="x","x",IF('Crisis Indicator Data'!P10&gt;AJ$7,5,IF('Crisis Indicator Data'!P10&gt;AJ$6,4,IF('Crisis Indicator Data'!P10&gt;AJ$5,3,IF('Crisis Indicator Data'!P10&gt;AJ$4,2,1)))))</f>
        <v>x</v>
      </c>
      <c r="AK16" s="116" t="str">
        <f>IF('Crisis Indicator Data'!P10="x","x",'Crisis Indicator Data'!P10/'Crisis Indicator Data'!H10*1000)</f>
        <v>x</v>
      </c>
      <c r="AL16" s="120" t="str">
        <f t="shared" si="14"/>
        <v>x</v>
      </c>
      <c r="AM16" s="125" t="str">
        <f t="shared" si="15"/>
        <v>x</v>
      </c>
      <c r="AN16" s="127" t="e">
        <f t="shared" si="16"/>
        <v>#N/A</v>
      </c>
      <c r="AO16" s="8"/>
      <c r="AP16" s="20"/>
    </row>
    <row r="17" spans="1:42" x14ac:dyDescent="0.35">
      <c r="A17" s="25" t="str">
        <f>'Crisis Indicator Data'!A11</f>
        <v>Rohingya Regional Crisis</v>
      </c>
      <c r="B17" s="25" t="str">
        <f>'Crisis Indicator Data'!B11</f>
        <v>Regional crisis</v>
      </c>
      <c r="C17" s="25" t="str">
        <f>'Crisis Indicator Data'!C11</f>
        <v>REG011</v>
      </c>
      <c r="D17" s="25" t="str">
        <f>'Crisis Indicator Data'!D11</f>
        <v>Bangladesh, Myanmar</v>
      </c>
      <c r="E17" s="25" t="str">
        <f>'Crisis Indicator Data'!E11</f>
        <v>BGD, MMR</v>
      </c>
      <c r="F17" s="120">
        <f>IF('Crisis Indicator Data'!F11="x","x",IF('Crisis Indicator Data'!F11=0,0,IF('Crisis Indicator Data'!F11&gt;F$7,5,IF('Crisis Indicator Data'!F11&gt;F$6,4,IF('Crisis Indicator Data'!F11&gt;F$5,3,IF('Crisis Indicator Data'!F11&gt;F$4,2,1))))))</f>
        <v>2</v>
      </c>
      <c r="G17" s="116">
        <f>IF('Crisis Indicator Data'!F11="x","x",IF(B17="Regional crisis",('Crisis Indicator Data'!F11/VLOOKUP('Impact of Crisis'!$C17,'Regional Crises'!$B$1:$R$51,4,FALSE)),'Crisis Indicator Data'!F11/VLOOKUP('Impact of Crisis'!$E17,'Country Indicator Data'!$B$3:$P$193,15,FALSE)))</f>
        <v>4.778550909671242E-2</v>
      </c>
      <c r="H17" s="120">
        <f>IF(F17="x","x",IF('Crisis Indicator Data'!F11=0,0,IF(G17&gt;H$7,5,IF(G17&gt;H$6,4,IF(G17&gt;H$5,3,IF(G17&gt;H$4,2,1))))))</f>
        <v>2</v>
      </c>
      <c r="I17" s="122">
        <f t="shared" si="4"/>
        <v>2</v>
      </c>
      <c r="J17" s="120">
        <f>IF('Crisis Indicator Data'!G11="x","x",IF('Crisis Indicator Data'!G11=0,0,IF('Crisis Indicator Data'!G11&gt;J$7,5,IF('Crisis Indicator Data'!G11&gt;J$6,4,IF('Crisis Indicator Data'!G11&gt;J$5,3,IF('Crisis Indicator Data'!G11&gt;J$4,2,1))))))</f>
        <v>3</v>
      </c>
      <c r="K17" s="116">
        <f>IF('Crisis Indicator Data'!G11="x","x",IF(B17="Regional crisis",('Crisis Indicator Data'!G11/VLOOKUP('Impact of Crisis'!$C17,'Regional Crises'!$B$1:$R$51,5,FALSE)),'Crisis Indicator Data'!G11/VLOOKUP('Impact of Crisis'!$E17,'Country Indicator Data'!$B$3:$P$193,14,FALSE)))</f>
        <v>5.4457952098687139E-2</v>
      </c>
      <c r="L17" s="120">
        <f>IF(J17="x","x",IF('Crisis Indicator Data'!G11=0,0,IF(K17&gt;L$7,5,IF(K17&gt;L$6,4,IF(K17&gt;L$5,3,IF(K17&gt;L$4,2,1))))))</f>
        <v>2</v>
      </c>
      <c r="M17" s="122">
        <f t="shared" si="5"/>
        <v>2.5</v>
      </c>
      <c r="N17" s="127">
        <f t="shared" si="6"/>
        <v>2.2999999999999998</v>
      </c>
      <c r="O17" s="120">
        <f>IF('Crisis Indicator Data'!H11="x","x",IF('Crisis Indicator Data'!H11=0,0,IF('Crisis Indicator Data'!H11&gt;O$7,5,IF('Crisis Indicator Data'!H11&gt;O$6,4,IF('Crisis Indicator Data'!H11&gt;O$5,3,IF('Crisis Indicator Data'!H11&gt;O$4,2,1))))))</f>
        <v>3</v>
      </c>
      <c r="P17" s="116">
        <f>IF('Crisis Indicator Data'!H11="x","x",IF(B17="Regional crisis",('Crisis Indicator Data'!H11/VLOOKUP('Impact of Crisis'!$C17,'Regional Crises'!$B$1:$R$34,5,FALSE)),'Crisis Indicator Data'!H11/VLOOKUP('Impact of Crisis'!$E17,'Country Indicator Data'!$B$3:$P$193,14,FALSE)))</f>
        <v>2.5193451543776564E-2</v>
      </c>
      <c r="Q17" s="120">
        <f>IF(O17="x","x",IF('Crisis Indicator Data'!H11=0,0,IF(P17&gt;Q$7,5,IF(P17&gt;Q$6,4,IF(P17&gt;Q$5,3,IF(P17&gt;Q$4,2,1))))))</f>
        <v>2</v>
      </c>
      <c r="R17" s="122">
        <f t="shared" si="7"/>
        <v>2.5</v>
      </c>
      <c r="S17" s="120">
        <f>IF('Crisis Indicator Data'!I11="x","x",IF('Crisis Indicator Data'!I11=0,0,IF('Crisis Indicator Data'!I11&gt;S$7,5,IF('Crisis Indicator Data'!I11&gt;S$6,4,IF('Crisis Indicator Data'!I11&gt;S$5,3,IF('Crisis Indicator Data'!I11&gt;S$4,2,1))))))</f>
        <v>4</v>
      </c>
      <c r="T17" s="116">
        <f>IF('Crisis Indicator Data'!I11="x","x",IF(B17="Regional crisis",('Crisis Indicator Data'!I11/VLOOKUP('Impact of Crisis'!$C17,'Regional Crises'!$B$1:$R$34,5,FALSE)),'Crisis Indicator Data'!I11/VLOOKUP('Impact of Crisis'!$E17,'Country Indicator Data'!$B$3:$P$193,14,FALSE)))</f>
        <v>1.0489599901803842E-2</v>
      </c>
      <c r="U17" s="120">
        <f t="shared" si="8"/>
        <v>2</v>
      </c>
      <c r="V17" s="122">
        <f t="shared" si="9"/>
        <v>4</v>
      </c>
      <c r="W17" s="120" t="str">
        <f>IF('Crisis Indicator Data'!J11="x","x",IF('Crisis Indicator Data'!J11=0,0,IF('Crisis Indicator Data'!J11&gt;W$7,5,IF('Crisis Indicator Data'!J11&gt;W$6,4,IF('Crisis Indicator Data'!J11&gt;W$5,3,IF('Crisis Indicator Data'!J11&gt;W$4,2,1))))))</f>
        <v>x</v>
      </c>
      <c r="X17" s="120" t="str">
        <f>IF('Crisis Indicator Data'!K11="x","x",IF('Crisis Indicator Data'!K11=0,0,IF('Crisis Indicator Data'!K11&gt;X$7,5,IF('Crisis Indicator Data'!K11&gt;X$6,4,IF('Crisis Indicator Data'!K11&gt;X$5,3,IF('Crisis Indicator Data'!K11&gt;X$4,2,1))))))</f>
        <v>x</v>
      </c>
      <c r="Y17" s="122" t="str">
        <f t="shared" si="0"/>
        <v>x</v>
      </c>
      <c r="Z17" s="120">
        <f>IF('Crisis Indicator Data'!L11="x","x",IF('Crisis Indicator Data'!L11=0,0,IF('Crisis Indicator Data'!L11&gt;Z$7,5,IF('Crisis Indicator Data'!L11&gt;Z$6,4,IF('Crisis Indicator Data'!L11&gt;Z$5,3,IF('Crisis Indicator Data'!L11&gt;Z$4,2,1))))))</f>
        <v>3</v>
      </c>
      <c r="AA17" s="123">
        <f t="shared" si="10"/>
        <v>3</v>
      </c>
      <c r="AB17" s="127">
        <f t="shared" si="17"/>
        <v>3.1666666666666665</v>
      </c>
      <c r="AC17" s="116" t="e">
        <f>IF('Crisis Indicator Data'!$O11="x","x",IF('Crisis Indicator Data'!$O11=0,0,('Crisis Indicator Data'!M11/'Crisis Indicator Data'!$O11)))</f>
        <v>#N/A</v>
      </c>
      <c r="AD17" s="121" t="e">
        <f t="shared" si="2"/>
        <v>#N/A</v>
      </c>
      <c r="AE17" s="124" t="e">
        <f t="shared" si="11"/>
        <v>#N/A</v>
      </c>
      <c r="AF17" s="116" t="e">
        <f>IF('Crisis Indicator Data'!$O11="x","x",IF('Crisis Indicator Data'!$O11=0,0,('Crisis Indicator Data'!N11/'Crisis Indicator Data'!$O11)))</f>
        <v>#N/A</v>
      </c>
      <c r="AG17" s="121" t="e">
        <f t="shared" si="3"/>
        <v>#N/A</v>
      </c>
      <c r="AH17" s="124" t="e">
        <f t="shared" si="12"/>
        <v>#N/A</v>
      </c>
      <c r="AI17" s="125" t="e">
        <f t="shared" si="13"/>
        <v>#N/A</v>
      </c>
      <c r="AJ17" s="120" t="str">
        <f>IF('Crisis Indicator Data'!P11="x","x",IF('Crisis Indicator Data'!P11&gt;AJ$7,5,IF('Crisis Indicator Data'!P11&gt;AJ$6,4,IF('Crisis Indicator Data'!P11&gt;AJ$5,3,IF('Crisis Indicator Data'!P11&gt;AJ$4,2,1)))))</f>
        <v>x</v>
      </c>
      <c r="AK17" s="116" t="str">
        <f>IF('Crisis Indicator Data'!P11="x","x",'Crisis Indicator Data'!P11/'Crisis Indicator Data'!H11*1000)</f>
        <v>x</v>
      </c>
      <c r="AL17" s="120" t="str">
        <f t="shared" si="14"/>
        <v>x</v>
      </c>
      <c r="AM17" s="125" t="str">
        <f t="shared" si="15"/>
        <v>x</v>
      </c>
      <c r="AN17" s="127" t="e">
        <f t="shared" si="16"/>
        <v>#N/A</v>
      </c>
      <c r="AO17" s="8"/>
      <c r="AP17" s="20"/>
    </row>
    <row r="18" spans="1:42" x14ac:dyDescent="0.35">
      <c r="A18" s="25" t="str">
        <f>'Crisis Indicator Data'!A12</f>
        <v>Venezuela displacement in Brazil</v>
      </c>
      <c r="B18" s="25" t="str">
        <f>'Crisis Indicator Data'!B12</f>
        <v>International displacement</v>
      </c>
      <c r="C18" s="25" t="str">
        <f>'Crisis Indicator Data'!C12</f>
        <v>BRA002</v>
      </c>
      <c r="D18" s="25" t="str">
        <f>'Crisis Indicator Data'!D12</f>
        <v>Brazil</v>
      </c>
      <c r="E18" s="25" t="str">
        <f>'Crisis Indicator Data'!E12</f>
        <v>BRA</v>
      </c>
      <c r="F18" s="120">
        <f>IF('Crisis Indicator Data'!F12="x","x",IF('Crisis Indicator Data'!F12=0,0,IF('Crisis Indicator Data'!F12&gt;F$7,5,IF('Crisis Indicator Data'!F12&gt;F$6,4,IF('Crisis Indicator Data'!F12&gt;F$5,3,IF('Crisis Indicator Data'!F12&gt;F$4,2,1))))))</f>
        <v>3</v>
      </c>
      <c r="G18" s="116">
        <f>IF('Crisis Indicator Data'!F12="x","x",IF(B18="Regional crisis",('Crisis Indicator Data'!F12/VLOOKUP('Impact of Crisis'!$C18,'Regional Crises'!$B$1:$R$51,4,FALSE)),'Crisis Indicator Data'!F12/VLOOKUP('Impact of Crisis'!$E18,'Country Indicator Data'!$B$3:$P$193,15,FALSE)))</f>
        <v>2.6833003515136143E-2</v>
      </c>
      <c r="H18" s="120">
        <f>IF(F18="x","x",IF('Crisis Indicator Data'!F12=0,0,IF(G18&gt;H$7,5,IF(G18&gt;H$6,4,IF(G18&gt;H$5,3,IF(G18&gt;H$4,2,1))))))</f>
        <v>2</v>
      </c>
      <c r="I18" s="122">
        <f t="shared" si="4"/>
        <v>2.5</v>
      </c>
      <c r="J18" s="120">
        <f>IF('Crisis Indicator Data'!G12="x","x",IF('Crisis Indicator Data'!G12=0,0,IF('Crisis Indicator Data'!G12&gt;J$7,5,IF('Crisis Indicator Data'!G12&gt;J$6,4,IF('Crisis Indicator Data'!G12&gt;J$5,3,IF('Crisis Indicator Data'!G12&gt;J$4,2,1))))))</f>
        <v>1</v>
      </c>
      <c r="K18" s="116">
        <f>IF('Crisis Indicator Data'!G12="x","x",IF(B18="Regional crisis",('Crisis Indicator Data'!G12/VLOOKUP('Impact of Crisis'!$C18,'Regional Crises'!$B$1:$R$51,5,FALSE)),'Crisis Indicator Data'!G12/VLOOKUP('Impact of Crisis'!$E18,'Country Indicator Data'!$B$3:$P$193,14,FALSE)))</f>
        <v>3.9496162210262342E-3</v>
      </c>
      <c r="L18" s="120">
        <f>IF(J18="x","x",IF('Crisis Indicator Data'!G12=0,0,IF(K18&gt;L$7,5,IF(K18&gt;L$6,4,IF(K18&gt;L$5,3,IF(K18&gt;L$4,2,1))))))</f>
        <v>1</v>
      </c>
      <c r="M18" s="122">
        <f t="shared" si="5"/>
        <v>1</v>
      </c>
      <c r="N18" s="127">
        <f t="shared" si="6"/>
        <v>1.8</v>
      </c>
      <c r="O18" s="120">
        <f>IF('Crisis Indicator Data'!H12="x","x",IF('Crisis Indicator Data'!H12=0,0,IF('Crisis Indicator Data'!H12&gt;O$7,5,IF('Crisis Indicator Data'!H12&gt;O$6,4,IF('Crisis Indicator Data'!H12&gt;O$5,3,IF('Crisis Indicator Data'!H12&gt;O$4,2,1))))))</f>
        <v>2</v>
      </c>
      <c r="P18" s="116">
        <f>IF('Crisis Indicator Data'!H12="x","x",IF(B18="Regional crisis",('Crisis Indicator Data'!H12/VLOOKUP('Impact of Crisis'!$C18,'Regional Crises'!$B$1:$R$34,5,FALSE)),'Crisis Indicator Data'!H12/VLOOKUP('Impact of Crisis'!$E18,'Country Indicator Data'!$B$3:$P$193,14,FALSE)))</f>
        <v>2.9645914526498117E-3</v>
      </c>
      <c r="Q18" s="120">
        <f>IF(O18="x","x",IF('Crisis Indicator Data'!H12=0,0,IF(P18&gt;Q$7,5,IF(P18&gt;Q$6,4,IF(P18&gt;Q$5,3,IF(P18&gt;Q$4,2,1))))))</f>
        <v>1</v>
      </c>
      <c r="R18" s="122">
        <f t="shared" si="7"/>
        <v>1.5</v>
      </c>
      <c r="S18" s="120">
        <f>IF('Crisis Indicator Data'!I12="x","x",IF('Crisis Indicator Data'!I12=0,0,IF('Crisis Indicator Data'!I12&gt;S$7,5,IF('Crisis Indicator Data'!I12&gt;S$6,4,IF('Crisis Indicator Data'!I12&gt;S$5,3,IF('Crisis Indicator Data'!I12&gt;S$4,2,1))))))</f>
        <v>3</v>
      </c>
      <c r="T18" s="116">
        <f>IF('Crisis Indicator Data'!I12="x","x",IF(B18="Regional crisis",('Crisis Indicator Data'!I12/VLOOKUP('Impact of Crisis'!$C18,'Regional Crises'!$B$1:$R$34,5,FALSE)),'Crisis Indicator Data'!I12/VLOOKUP('Impact of Crisis'!$E18,'Country Indicator Data'!$B$3:$P$193,14,FALSE)))</f>
        <v>1.0659205223010559E-3</v>
      </c>
      <c r="U18" s="120">
        <f t="shared" si="8"/>
        <v>1</v>
      </c>
      <c r="V18" s="122">
        <f t="shared" si="9"/>
        <v>3</v>
      </c>
      <c r="W18" s="120" t="str">
        <f>IF('Crisis Indicator Data'!J12="x","x",IF('Crisis Indicator Data'!J12=0,0,IF('Crisis Indicator Data'!J12&gt;W$7,5,IF('Crisis Indicator Data'!J12&gt;W$6,4,IF('Crisis Indicator Data'!J12&gt;W$5,3,IF('Crisis Indicator Data'!J12&gt;W$4,2,1))))))</f>
        <v>x</v>
      </c>
      <c r="X18" s="120" t="str">
        <f>IF('Crisis Indicator Data'!K12="x","x",IF('Crisis Indicator Data'!K12=0,0,IF('Crisis Indicator Data'!K12&gt;X$7,5,IF('Crisis Indicator Data'!K12&gt;X$6,4,IF('Crisis Indicator Data'!K12&gt;X$5,3,IF('Crisis Indicator Data'!K12&gt;X$4,2,1))))))</f>
        <v>x</v>
      </c>
      <c r="Y18" s="122" t="str">
        <f t="shared" si="0"/>
        <v>x</v>
      </c>
      <c r="Z18" s="120">
        <f>IF('Crisis Indicator Data'!L12="x","x",IF('Crisis Indicator Data'!L12=0,0,IF('Crisis Indicator Data'!L12&gt;Z$7,5,IF('Crisis Indicator Data'!L12&gt;Z$6,4,IF('Crisis Indicator Data'!L12&gt;Z$5,3,IF('Crisis Indicator Data'!L12&gt;Z$4,2,1))))))</f>
        <v>0</v>
      </c>
      <c r="AA18" s="123">
        <f t="shared" si="10"/>
        <v>0</v>
      </c>
      <c r="AB18" s="127">
        <f t="shared" si="17"/>
        <v>1.5</v>
      </c>
      <c r="AC18" s="116" t="e">
        <f>IF('Crisis Indicator Data'!$O12="x","x",IF('Crisis Indicator Data'!$O12=0,0,('Crisis Indicator Data'!M12/'Crisis Indicator Data'!$O12)))</f>
        <v>#N/A</v>
      </c>
      <c r="AD18" s="121" t="e">
        <f t="shared" si="2"/>
        <v>#N/A</v>
      </c>
      <c r="AE18" s="124" t="e">
        <f t="shared" si="11"/>
        <v>#N/A</v>
      </c>
      <c r="AF18" s="116" t="e">
        <f>IF('Crisis Indicator Data'!$O12="x","x",IF('Crisis Indicator Data'!$O12=0,0,('Crisis Indicator Data'!N12/'Crisis Indicator Data'!$O12)))</f>
        <v>#N/A</v>
      </c>
      <c r="AG18" s="121" t="e">
        <f t="shared" si="3"/>
        <v>#N/A</v>
      </c>
      <c r="AH18" s="124" t="e">
        <f t="shared" si="12"/>
        <v>#N/A</v>
      </c>
      <c r="AI18" s="125" t="e">
        <f t="shared" si="13"/>
        <v>#N/A</v>
      </c>
      <c r="AJ18" s="120" t="str">
        <f>IF('Crisis Indicator Data'!P12="x","x",IF('Crisis Indicator Data'!P12&gt;AJ$7,5,IF('Crisis Indicator Data'!P12&gt;AJ$6,4,IF('Crisis Indicator Data'!P12&gt;AJ$5,3,IF('Crisis Indicator Data'!P12&gt;AJ$4,2,1)))))</f>
        <v>x</v>
      </c>
      <c r="AK18" s="116" t="str">
        <f>IF('Crisis Indicator Data'!P12="x","x",'Crisis Indicator Data'!P12/'Crisis Indicator Data'!H12*1000)</f>
        <v>x</v>
      </c>
      <c r="AL18" s="120" t="str">
        <f t="shared" si="14"/>
        <v>x</v>
      </c>
      <c r="AM18" s="125" t="str">
        <f t="shared" si="15"/>
        <v>x</v>
      </c>
      <c r="AN18" s="127" t="e">
        <f t="shared" si="16"/>
        <v>#N/A</v>
      </c>
      <c r="AO18" s="8"/>
      <c r="AP18" s="20"/>
    </row>
    <row r="19" spans="1:42" x14ac:dyDescent="0.35">
      <c r="A19" s="25" t="str">
        <f>'Crisis Indicator Data'!A13</f>
        <v>Conflict in Burkina Faso</v>
      </c>
      <c r="B19" s="25" t="str">
        <f>'Crisis Indicator Data'!B13</f>
        <v>Conflict</v>
      </c>
      <c r="C19" s="25" t="str">
        <f>'Crisis Indicator Data'!C13</f>
        <v>BFA002</v>
      </c>
      <c r="D19" s="25" t="str">
        <f>'Crisis Indicator Data'!D13</f>
        <v>Burkina Faso</v>
      </c>
      <c r="E19" s="25" t="str">
        <f>'Crisis Indicator Data'!E13</f>
        <v>BFA</v>
      </c>
      <c r="F19" s="120">
        <f>IF('Crisis Indicator Data'!F13="x","x",IF('Crisis Indicator Data'!F13=0,0,IF('Crisis Indicator Data'!F13&gt;F$7,5,IF('Crisis Indicator Data'!F13&gt;F$6,4,IF('Crisis Indicator Data'!F13&gt;F$5,3,IF('Crisis Indicator Data'!F13&gt;F$4,2,1))))))</f>
        <v>3</v>
      </c>
      <c r="G19" s="116">
        <f>IF('Crisis Indicator Data'!F13="x","x",IF(B19="Regional crisis",('Crisis Indicator Data'!F13/VLOOKUP('Impact of Crisis'!$C19,'Regional Crises'!$B$1:$R$51,4,FALSE)),'Crisis Indicator Data'!F13/VLOOKUP('Impact of Crisis'!$E19,'Country Indicator Data'!$B$3:$P$193,15,FALSE)))</f>
        <v>0.60672514619883045</v>
      </c>
      <c r="H19" s="120">
        <f>IF(F19="x","x",IF('Crisis Indicator Data'!F13=0,0,IF(G19&gt;H$7,5,IF(G19&gt;H$6,4,IF(G19&gt;H$5,3,IF(G19&gt;H$4,2,1))))))</f>
        <v>4</v>
      </c>
      <c r="I19" s="122">
        <f t="shared" si="4"/>
        <v>3.5</v>
      </c>
      <c r="J19" s="120">
        <f>IF('Crisis Indicator Data'!G13="x","x",IF('Crisis Indicator Data'!G13=0,0,IF('Crisis Indicator Data'!G13&gt;J$7,5,IF('Crisis Indicator Data'!G13&gt;J$6,4,IF('Crisis Indicator Data'!G13&gt;J$5,3,IF('Crisis Indicator Data'!G13&gt;J$4,2,1))))))</f>
        <v>3</v>
      </c>
      <c r="K19" s="116">
        <f>IF('Crisis Indicator Data'!G13="x","x",IF(B19="Regional crisis",('Crisis Indicator Data'!G13/VLOOKUP('Impact of Crisis'!$C19,'Regional Crises'!$B$1:$R$51,5,FALSE)),'Crisis Indicator Data'!G13/VLOOKUP('Impact of Crisis'!$E19,'Country Indicator Data'!$B$3:$P$193,14,FALSE)))</f>
        <v>0.52801153005718537</v>
      </c>
      <c r="L19" s="120">
        <f>IF(J19="x","x",IF('Crisis Indicator Data'!G13=0,0,IF(K19&gt;L$7,5,IF(K19&gt;L$6,4,IF(K19&gt;L$5,3,IF(K19&gt;L$4,2,1))))))</f>
        <v>4</v>
      </c>
      <c r="M19" s="122">
        <f t="shared" si="5"/>
        <v>3.5</v>
      </c>
      <c r="N19" s="127">
        <f t="shared" si="6"/>
        <v>3.5</v>
      </c>
      <c r="O19" s="120">
        <f>IF('Crisis Indicator Data'!H13="x","x",IF('Crisis Indicator Data'!H13=0,0,IF('Crisis Indicator Data'!H13&gt;O$7,5,IF('Crisis Indicator Data'!H13&gt;O$6,4,IF('Crisis Indicator Data'!H13&gt;O$5,3,IF('Crisis Indicator Data'!H13&gt;O$4,2,1))))))</f>
        <v>3</v>
      </c>
      <c r="P19" s="116">
        <f>IF('Crisis Indicator Data'!H13="x","x",IF(B19="Regional crisis",('Crisis Indicator Data'!H13/VLOOKUP('Impact of Crisis'!$C19,'Regional Crises'!$B$1:$R$34,5,FALSE)),'Crisis Indicator Data'!H13/VLOOKUP('Impact of Crisis'!$E19,'Country Indicator Data'!$B$3:$P$193,14,FALSE)))</f>
        <v>0.33367427588451348</v>
      </c>
      <c r="Q19" s="120">
        <f>IF(O19="x","x",IF('Crisis Indicator Data'!H13=0,0,IF(P19&gt;Q$7,5,IF(P19&gt;Q$6,4,IF(P19&gt;Q$5,3,IF(P19&gt;Q$4,2,1))))))</f>
        <v>4</v>
      </c>
      <c r="R19" s="122">
        <f t="shared" si="7"/>
        <v>3.5</v>
      </c>
      <c r="S19" s="120">
        <f>IF('Crisis Indicator Data'!I13="x","x",IF('Crisis Indicator Data'!I13=0,0,IF('Crisis Indicator Data'!I13&gt;S$7,5,IF('Crisis Indicator Data'!I13&gt;S$6,4,IF('Crisis Indicator Data'!I13&gt;S$5,3,IF('Crisis Indicator Data'!I13&gt;S$4,2,1))))))</f>
        <v>3</v>
      </c>
      <c r="T19" s="116">
        <f>IF('Crisis Indicator Data'!I13="x","x",IF(B19="Regional crisis",('Crisis Indicator Data'!I13/VLOOKUP('Impact of Crisis'!$C19,'Regional Crises'!$B$1:$R$34,5,FALSE)),'Crisis Indicator Data'!I13/VLOOKUP('Impact of Crisis'!$E19,'Country Indicator Data'!$B$3:$P$193,14,FALSE)))</f>
        <v>1.4226602817425264E-2</v>
      </c>
      <c r="U19" s="120">
        <f t="shared" si="8"/>
        <v>2</v>
      </c>
      <c r="V19" s="122">
        <f t="shared" si="9"/>
        <v>3</v>
      </c>
      <c r="W19" s="120" t="str">
        <f>IF('Crisis Indicator Data'!J13="x","x",IF('Crisis Indicator Data'!J13=0,0,IF('Crisis Indicator Data'!J13&gt;W$7,5,IF('Crisis Indicator Data'!J13&gt;W$6,4,IF('Crisis Indicator Data'!J13&gt;W$5,3,IF('Crisis Indicator Data'!J13&gt;W$4,2,1))))))</f>
        <v>x</v>
      </c>
      <c r="X19" s="120" t="str">
        <f>IF('Crisis Indicator Data'!K13="x","x",IF('Crisis Indicator Data'!K13=0,0,IF('Crisis Indicator Data'!K13&gt;X$7,5,IF('Crisis Indicator Data'!K13&gt;X$6,4,IF('Crisis Indicator Data'!K13&gt;X$5,3,IF('Crisis Indicator Data'!K13&gt;X$4,2,1))))))</f>
        <v>x</v>
      </c>
      <c r="Y19" s="122" t="str">
        <f t="shared" si="0"/>
        <v>x</v>
      </c>
      <c r="Z19" s="120">
        <f>IF('Crisis Indicator Data'!L13="x","x",IF('Crisis Indicator Data'!L13=0,0,IF('Crisis Indicator Data'!L13&gt;Z$7,5,IF('Crisis Indicator Data'!L13&gt;Z$6,4,IF('Crisis Indicator Data'!L13&gt;Z$5,3,IF('Crisis Indicator Data'!L13&gt;Z$4,2,1))))))</f>
        <v>3</v>
      </c>
      <c r="AA19" s="123">
        <f t="shared" si="10"/>
        <v>3</v>
      </c>
      <c r="AB19" s="127">
        <f t="shared" si="17"/>
        <v>3.1666666666666665</v>
      </c>
      <c r="AC19" s="116" t="e">
        <f>IF('Crisis Indicator Data'!$O13="x","x",IF('Crisis Indicator Data'!$O13=0,0,('Crisis Indicator Data'!M13/'Crisis Indicator Data'!$O13)))</f>
        <v>#N/A</v>
      </c>
      <c r="AD19" s="121" t="e">
        <f t="shared" si="2"/>
        <v>#N/A</v>
      </c>
      <c r="AE19" s="124" t="e">
        <f t="shared" si="11"/>
        <v>#N/A</v>
      </c>
      <c r="AF19" s="116" t="e">
        <f>IF('Crisis Indicator Data'!$O13="x","x",IF('Crisis Indicator Data'!$O13=0,0,('Crisis Indicator Data'!N13/'Crisis Indicator Data'!$O13)))</f>
        <v>#N/A</v>
      </c>
      <c r="AG19" s="121" t="e">
        <f t="shared" si="3"/>
        <v>#N/A</v>
      </c>
      <c r="AH19" s="124" t="e">
        <f t="shared" si="12"/>
        <v>#N/A</v>
      </c>
      <c r="AI19" s="125" t="e">
        <f t="shared" si="13"/>
        <v>#N/A</v>
      </c>
      <c r="AJ19" s="120" t="str">
        <f>IF('Crisis Indicator Data'!P13="x","x",IF('Crisis Indicator Data'!P13&gt;AJ$7,5,IF('Crisis Indicator Data'!P13&gt;AJ$6,4,IF('Crisis Indicator Data'!P13&gt;AJ$5,3,IF('Crisis Indicator Data'!P13&gt;AJ$4,2,1)))))</f>
        <v>x</v>
      </c>
      <c r="AK19" s="116" t="str">
        <f>IF('Crisis Indicator Data'!P13="x","x",'Crisis Indicator Data'!P13/'Crisis Indicator Data'!H13*1000)</f>
        <v>x</v>
      </c>
      <c r="AL19" s="120" t="str">
        <f t="shared" si="14"/>
        <v>x</v>
      </c>
      <c r="AM19" s="125" t="str">
        <f t="shared" si="15"/>
        <v>x</v>
      </c>
      <c r="AN19" s="127" t="e">
        <f t="shared" si="16"/>
        <v>#N/A</v>
      </c>
      <c r="AO19" s="8"/>
      <c r="AP19" s="20"/>
    </row>
    <row r="20" spans="1:42" x14ac:dyDescent="0.35">
      <c r="A20" s="25" t="str">
        <f>'Crisis Indicator Data'!A14</f>
        <v>Complex in Burundi</v>
      </c>
      <c r="B20" s="25" t="str">
        <f>'Crisis Indicator Data'!B14</f>
        <v>Complex crisis</v>
      </c>
      <c r="C20" s="25" t="str">
        <f>'Crisis Indicator Data'!C14</f>
        <v>BDI001</v>
      </c>
      <c r="D20" s="25" t="str">
        <f>'Crisis Indicator Data'!D14</f>
        <v>Burundi</v>
      </c>
      <c r="E20" s="25" t="str">
        <f>'Crisis Indicator Data'!E14</f>
        <v>BDI</v>
      </c>
      <c r="F20" s="120">
        <f>IF('Crisis Indicator Data'!F14="x","x",IF('Crisis Indicator Data'!F14=0,0,IF('Crisis Indicator Data'!F14&gt;F$7,5,IF('Crisis Indicator Data'!F14&gt;F$6,4,IF('Crisis Indicator Data'!F14&gt;F$5,3,IF('Crisis Indicator Data'!F14&gt;F$4,2,1))))))</f>
        <v>2</v>
      </c>
      <c r="G20" s="116">
        <f>IF('Crisis Indicator Data'!F14="x","x",IF(B20="Regional crisis",('Crisis Indicator Data'!F14/VLOOKUP('Impact of Crisis'!$C20,'Regional Crises'!$B$1:$R$51,4,FALSE)),'Crisis Indicator Data'!F14/VLOOKUP('Impact of Crisis'!$E20,'Country Indicator Data'!$B$3:$P$193,15,FALSE)))</f>
        <v>1.0105140186915889</v>
      </c>
      <c r="H20" s="120">
        <f>IF(F20="x","x",IF('Crisis Indicator Data'!F14=0,0,IF(G20&gt;H$7,5,IF(G20&gt;H$6,4,IF(G20&gt;H$5,3,IF(G20&gt;H$4,2,1))))))</f>
        <v>5</v>
      </c>
      <c r="I20" s="122">
        <f t="shared" si="4"/>
        <v>3.5</v>
      </c>
      <c r="J20" s="120">
        <f>IF('Crisis Indicator Data'!G14="x","x",IF('Crisis Indicator Data'!G14=0,0,IF('Crisis Indicator Data'!G14&gt;J$7,5,IF('Crisis Indicator Data'!G14&gt;J$6,4,IF('Crisis Indicator Data'!G14&gt;J$5,3,IF('Crisis Indicator Data'!G14&gt;J$4,2,1))))))</f>
        <v>3</v>
      </c>
      <c r="K20" s="116">
        <f>IF('Crisis Indicator Data'!G14="x","x",IF(B20="Regional crisis",('Crisis Indicator Data'!G14/VLOOKUP('Impact of Crisis'!$C20,'Regional Crises'!$B$1:$R$51,5,FALSE)),'Crisis Indicator Data'!G14/VLOOKUP('Impact of Crisis'!$E20,'Country Indicator Data'!$B$3:$P$193,14,FALSE)))</f>
        <v>1</v>
      </c>
      <c r="L20" s="120">
        <f>IF(J20="x","x",IF('Crisis Indicator Data'!G14=0,0,IF(K20&gt;L$7,5,IF(K20&gt;L$6,4,IF(K20&gt;L$5,3,IF(K20&gt;L$4,2,1))))))</f>
        <v>5</v>
      </c>
      <c r="M20" s="122">
        <f t="shared" si="5"/>
        <v>4</v>
      </c>
      <c r="N20" s="127">
        <f t="shared" si="6"/>
        <v>3.8</v>
      </c>
      <c r="O20" s="120">
        <f>IF('Crisis Indicator Data'!H14="x","x",IF('Crisis Indicator Data'!H14=0,0,IF('Crisis Indicator Data'!H14&gt;O$7,5,IF('Crisis Indicator Data'!H14&gt;O$6,4,IF('Crisis Indicator Data'!H14&gt;O$5,3,IF('Crisis Indicator Data'!H14&gt;O$4,2,1))))))</f>
        <v>4</v>
      </c>
      <c r="P20" s="116">
        <f>IF('Crisis Indicator Data'!H14="x","x",IF(B20="Regional crisis",('Crisis Indicator Data'!H14/VLOOKUP('Impact of Crisis'!$C20,'Regional Crises'!$B$1:$R$34,5,FALSE)),'Crisis Indicator Data'!H14/VLOOKUP('Impact of Crisis'!$E20,'Country Indicator Data'!$B$3:$P$193,14,FALSE)))</f>
        <v>1</v>
      </c>
      <c r="Q20" s="120">
        <f>IF(O20="x","x",IF('Crisis Indicator Data'!H14=0,0,IF(P20&gt;Q$7,5,IF(P20&gt;Q$6,4,IF(P20&gt;Q$5,3,IF(P20&gt;Q$4,2,1))))))</f>
        <v>5</v>
      </c>
      <c r="R20" s="122">
        <f t="shared" si="7"/>
        <v>4.5</v>
      </c>
      <c r="S20" s="120">
        <f>IF('Crisis Indicator Data'!I14="x","x",IF('Crisis Indicator Data'!I14=0,0,IF('Crisis Indicator Data'!I14&gt;S$7,5,IF('Crisis Indicator Data'!I14&gt;S$6,4,IF('Crisis Indicator Data'!I14&gt;S$5,3,IF('Crisis Indicator Data'!I14&gt;S$4,2,1))))))</f>
        <v>3</v>
      </c>
      <c r="T20" s="116">
        <f>IF('Crisis Indicator Data'!I14="x","x",IF(B20="Regional crisis",('Crisis Indicator Data'!I14/VLOOKUP('Impact of Crisis'!$C20,'Regional Crises'!$B$1:$R$34,5,FALSE)),'Crisis Indicator Data'!I14/VLOOKUP('Impact of Crisis'!$E20,'Country Indicator Data'!$B$3:$P$193,14,FALSE)))</f>
        <v>3.7605189340813465E-2</v>
      </c>
      <c r="U20" s="120">
        <f t="shared" si="8"/>
        <v>3</v>
      </c>
      <c r="V20" s="122">
        <f t="shared" si="9"/>
        <v>3</v>
      </c>
      <c r="W20" s="120" t="str">
        <f>IF('Crisis Indicator Data'!J14="x","x",IF('Crisis Indicator Data'!J14=0,0,IF('Crisis Indicator Data'!J14&gt;W$7,5,IF('Crisis Indicator Data'!J14&gt;W$6,4,IF('Crisis Indicator Data'!J14&gt;W$5,3,IF('Crisis Indicator Data'!J14&gt;W$4,2,1))))))</f>
        <v>x</v>
      </c>
      <c r="X20" s="120">
        <f>IF('Crisis Indicator Data'!K14="x","x",IF('Crisis Indicator Data'!K14=0,0,IF('Crisis Indicator Data'!K14&gt;X$7,5,IF('Crisis Indicator Data'!K14&gt;X$6,4,IF('Crisis Indicator Data'!K14&gt;X$5,3,IF('Crisis Indicator Data'!K14&gt;X$4,2,1))))))</f>
        <v>3</v>
      </c>
      <c r="Y20" s="122">
        <f t="shared" si="0"/>
        <v>3</v>
      </c>
      <c r="Z20" s="120" t="str">
        <f>IF('Crisis Indicator Data'!L14="x","x",IF('Crisis Indicator Data'!L14=0,0,IF('Crisis Indicator Data'!L14&gt;Z$7,5,IF('Crisis Indicator Data'!L14&gt;Z$6,4,IF('Crisis Indicator Data'!L14&gt;Z$5,3,IF('Crisis Indicator Data'!L14&gt;Z$4,2,1))))))</f>
        <v>x</v>
      </c>
      <c r="AA20" s="123" t="str">
        <f t="shared" si="10"/>
        <v>x</v>
      </c>
      <c r="AB20" s="127">
        <f t="shared" si="17"/>
        <v>3.5</v>
      </c>
      <c r="AC20" s="116" t="e">
        <f>IF('Crisis Indicator Data'!$O14="x","x",IF('Crisis Indicator Data'!$O14=0,0,('Crisis Indicator Data'!M14/'Crisis Indicator Data'!$O14)))</f>
        <v>#N/A</v>
      </c>
      <c r="AD20" s="121" t="e">
        <f t="shared" si="2"/>
        <v>#N/A</v>
      </c>
      <c r="AE20" s="124" t="e">
        <f t="shared" si="11"/>
        <v>#N/A</v>
      </c>
      <c r="AF20" s="116" t="e">
        <f>IF('Crisis Indicator Data'!$O14="x","x",IF('Crisis Indicator Data'!$O14=0,0,('Crisis Indicator Data'!N14/'Crisis Indicator Data'!$O14)))</f>
        <v>#N/A</v>
      </c>
      <c r="AG20" s="121" t="e">
        <f t="shared" si="3"/>
        <v>#N/A</v>
      </c>
      <c r="AH20" s="124" t="e">
        <f t="shared" si="12"/>
        <v>#N/A</v>
      </c>
      <c r="AI20" s="125" t="e">
        <f t="shared" si="13"/>
        <v>#N/A</v>
      </c>
      <c r="AJ20" s="120">
        <f>IF('Crisis Indicator Data'!P14="x","x",IF('Crisis Indicator Data'!P14&gt;AJ$7,5,IF('Crisis Indicator Data'!P14&gt;AJ$6,4,IF('Crisis Indicator Data'!P14&gt;AJ$5,3,IF('Crisis Indicator Data'!P14&gt;AJ$4,2,1)))))</f>
        <v>3</v>
      </c>
      <c r="AK20" s="116">
        <f>IF('Crisis Indicator Data'!P14="x","x",'Crisis Indicator Data'!P14/'Crisis Indicator Data'!H14*1000)</f>
        <v>3.8920056100981773E-2</v>
      </c>
      <c r="AL20" s="120">
        <f t="shared" si="14"/>
        <v>1</v>
      </c>
      <c r="AM20" s="125">
        <f t="shared" si="15"/>
        <v>2.1</v>
      </c>
      <c r="AN20" s="127" t="e">
        <f t="shared" si="16"/>
        <v>#N/A</v>
      </c>
      <c r="AO20" s="8"/>
      <c r="AP20" s="20"/>
    </row>
    <row r="21" spans="1:42" x14ac:dyDescent="0.35">
      <c r="A21" s="25" t="str">
        <f>'Crisis Indicator Data'!A15</f>
        <v>Multiple crises in Cameroon</v>
      </c>
      <c r="B21" s="25" t="str">
        <f>'Crisis Indicator Data'!B15</f>
        <v>Multiple crises country</v>
      </c>
      <c r="C21" s="25" t="str">
        <f>'Crisis Indicator Data'!C15</f>
        <v>CMR001</v>
      </c>
      <c r="D21" s="25" t="str">
        <f>'Crisis Indicator Data'!D15</f>
        <v>Cameroon</v>
      </c>
      <c r="E21" s="25" t="str">
        <f>'Crisis Indicator Data'!E15</f>
        <v>CMR</v>
      </c>
      <c r="F21" s="120">
        <f>IF('Crisis Indicator Data'!F15="x","x",IF('Crisis Indicator Data'!F15=0,0,IF('Crisis Indicator Data'!F15&gt;F$7,5,IF('Crisis Indicator Data'!F15&gt;F$6,4,IF('Crisis Indicator Data'!F15&gt;F$5,3,IF('Crisis Indicator Data'!F15&gt;F$4,2,1))))))</f>
        <v>3</v>
      </c>
      <c r="G21" s="116">
        <f>IF('Crisis Indicator Data'!F15="x","x",IF(B21="Regional crisis",('Crisis Indicator Data'!F15/VLOOKUP('Impact of Crisis'!$C21,'Regional Crises'!$B$1:$R$51,4,FALSE)),'Crisis Indicator Data'!F15/VLOOKUP('Impact of Crisis'!$E21,'Country Indicator Data'!$B$3:$P$193,15,FALSE)))</f>
        <v>0.60040193776311057</v>
      </c>
      <c r="H21" s="120">
        <f>IF(F21="x","x",IF('Crisis Indicator Data'!F15=0,0,IF(G21&gt;H$7,5,IF(G21&gt;H$6,4,IF(G21&gt;H$5,3,IF(G21&gt;H$4,2,1))))))</f>
        <v>4</v>
      </c>
      <c r="I21" s="122">
        <f t="shared" si="4"/>
        <v>3.5</v>
      </c>
      <c r="J21" s="120">
        <f>IF('Crisis Indicator Data'!G15="x","x",IF('Crisis Indicator Data'!G15=0,0,IF('Crisis Indicator Data'!G15&gt;J$7,5,IF('Crisis Indicator Data'!G15&gt;J$6,4,IF('Crisis Indicator Data'!G15&gt;J$5,3,IF('Crisis Indicator Data'!G15&gt;J$4,2,1))))))</f>
        <v>4</v>
      </c>
      <c r="K21" s="116">
        <f>IF('Crisis Indicator Data'!G15="x","x",IF(B21="Regional crisis",('Crisis Indicator Data'!G15/VLOOKUP('Impact of Crisis'!$C21,'Regional Crises'!$B$1:$R$51,5,FALSE)),'Crisis Indicator Data'!G15/VLOOKUP('Impact of Crisis'!$E21,'Country Indicator Data'!$B$3:$P$193,14,FALSE)))</f>
        <v>0.60886749628238246</v>
      </c>
      <c r="L21" s="120">
        <f>IF(J21="x","x",IF('Crisis Indicator Data'!G15=0,0,IF(K21&gt;L$7,5,IF(K21&gt;L$6,4,IF(K21&gt;L$5,3,IF(K21&gt;L$4,2,1))))))</f>
        <v>4</v>
      </c>
      <c r="M21" s="122">
        <f t="shared" si="5"/>
        <v>4</v>
      </c>
      <c r="N21" s="127">
        <f t="shared" si="6"/>
        <v>3.8</v>
      </c>
      <c r="O21" s="120">
        <f>IF('Crisis Indicator Data'!H15="x","x",IF('Crisis Indicator Data'!H15=0,0,IF('Crisis Indicator Data'!H15&gt;O$7,5,IF('Crisis Indicator Data'!H15&gt;O$6,4,IF('Crisis Indicator Data'!H15&gt;O$5,3,IF('Crisis Indicator Data'!H15&gt;O$4,2,1))))))</f>
        <v>3</v>
      </c>
      <c r="P21" s="116">
        <f>IF('Crisis Indicator Data'!H15="x","x",IF(B21="Regional crisis",('Crisis Indicator Data'!H15/VLOOKUP('Impact of Crisis'!$C21,'Regional Crises'!$B$1:$R$34,5,FALSE)),'Crisis Indicator Data'!H15/VLOOKUP('Impact of Crisis'!$E21,'Country Indicator Data'!$B$3:$P$193,14,FALSE)))</f>
        <v>0.2974485403459341</v>
      </c>
      <c r="Q21" s="120">
        <f>IF(O21="x","x",IF('Crisis Indicator Data'!H15=0,0,IF(P21&gt;Q$7,5,IF(P21&gt;Q$6,4,IF(P21&gt;Q$5,3,IF(P21&gt;Q$4,2,1))))))</f>
        <v>3</v>
      </c>
      <c r="R21" s="122">
        <f t="shared" si="7"/>
        <v>3</v>
      </c>
      <c r="S21" s="120">
        <f>IF('Crisis Indicator Data'!I15="x","x",IF('Crisis Indicator Data'!I15=0,0,IF('Crisis Indicator Data'!I15&gt;S$7,5,IF('Crisis Indicator Data'!I15&gt;S$6,4,IF('Crisis Indicator Data'!I15&gt;S$5,3,IF('Crisis Indicator Data'!I15&gt;S$4,2,1))))))</f>
        <v>4</v>
      </c>
      <c r="T21" s="116">
        <f>IF('Crisis Indicator Data'!I15="x","x",IF(B21="Regional crisis",('Crisis Indicator Data'!I15/VLOOKUP('Impact of Crisis'!$C21,'Regional Crises'!$B$1:$R$34,5,FALSE)),'Crisis Indicator Data'!I15/VLOOKUP('Impact of Crisis'!$E21,'Country Indicator Data'!$B$3:$P$193,14,FALSE)))</f>
        <v>4.8289895906707368E-2</v>
      </c>
      <c r="U21" s="120">
        <f t="shared" si="8"/>
        <v>3</v>
      </c>
      <c r="V21" s="122">
        <f t="shared" si="9"/>
        <v>4</v>
      </c>
      <c r="W21" s="120">
        <f>IF('Crisis Indicator Data'!J15="x","x",IF('Crisis Indicator Data'!J15=0,0,IF('Crisis Indicator Data'!J15&gt;W$7,5,IF('Crisis Indicator Data'!J15&gt;W$6,4,IF('Crisis Indicator Data'!J15&gt;W$5,3,IF('Crisis Indicator Data'!J15&gt;W$4,2,1))))))</f>
        <v>2</v>
      </c>
      <c r="X21" s="120" t="str">
        <f>IF('Crisis Indicator Data'!K15="x","x",IF('Crisis Indicator Data'!K15=0,0,IF('Crisis Indicator Data'!K15&gt;X$7,5,IF('Crisis Indicator Data'!K15&gt;X$6,4,IF('Crisis Indicator Data'!K15&gt;X$5,3,IF('Crisis Indicator Data'!K15&gt;X$4,2,1))))))</f>
        <v>x</v>
      </c>
      <c r="Y21" s="122">
        <f t="shared" si="0"/>
        <v>2</v>
      </c>
      <c r="Z21" s="120">
        <f>IF('Crisis Indicator Data'!L15="x","x",IF('Crisis Indicator Data'!L15=0,0,IF('Crisis Indicator Data'!L15&gt;Z$7,5,IF('Crisis Indicator Data'!L15&gt;Z$6,4,IF('Crisis Indicator Data'!L15&gt;Z$5,3,IF('Crisis Indicator Data'!L15&gt;Z$4,2,1))))))</f>
        <v>3</v>
      </c>
      <c r="AA21" s="123">
        <f t="shared" si="10"/>
        <v>3</v>
      </c>
      <c r="AB21" s="127">
        <f t="shared" si="17"/>
        <v>3</v>
      </c>
      <c r="AC21" s="116" t="e">
        <f>IF('Crisis Indicator Data'!$O15="x","x",IF('Crisis Indicator Data'!$O15=0,0,('Crisis Indicator Data'!M15/'Crisis Indicator Data'!$O15)))</f>
        <v>#N/A</v>
      </c>
      <c r="AD21" s="121" t="e">
        <f t="shared" si="2"/>
        <v>#N/A</v>
      </c>
      <c r="AE21" s="124" t="e">
        <f t="shared" si="11"/>
        <v>#N/A</v>
      </c>
      <c r="AF21" s="116" t="e">
        <f>IF('Crisis Indicator Data'!$O15="x","x",IF('Crisis Indicator Data'!$O15=0,0,('Crisis Indicator Data'!N15/'Crisis Indicator Data'!$O15)))</f>
        <v>#N/A</v>
      </c>
      <c r="AG21" s="121" t="e">
        <f t="shared" si="3"/>
        <v>#N/A</v>
      </c>
      <c r="AH21" s="124" t="e">
        <f t="shared" si="12"/>
        <v>#N/A</v>
      </c>
      <c r="AI21" s="125" t="e">
        <f t="shared" si="13"/>
        <v>#N/A</v>
      </c>
      <c r="AJ21" s="120" t="str">
        <f>IF('Crisis Indicator Data'!P15="x","x",IF('Crisis Indicator Data'!P15&gt;AJ$7,5,IF('Crisis Indicator Data'!P15&gt;AJ$6,4,IF('Crisis Indicator Data'!P15&gt;AJ$5,3,IF('Crisis Indicator Data'!P15&gt;AJ$4,2,1)))))</f>
        <v>x</v>
      </c>
      <c r="AK21" s="116" t="str">
        <f>IF('Crisis Indicator Data'!P15="x","x",'Crisis Indicator Data'!P15/'Crisis Indicator Data'!H15*1000)</f>
        <v>x</v>
      </c>
      <c r="AL21" s="120" t="str">
        <f t="shared" si="14"/>
        <v>x</v>
      </c>
      <c r="AM21" s="125" t="str">
        <f t="shared" si="15"/>
        <v>x</v>
      </c>
      <c r="AN21" s="127" t="e">
        <f t="shared" si="16"/>
        <v>#N/A</v>
      </c>
      <c r="AO21" s="8"/>
      <c r="AP21" s="20"/>
    </row>
    <row r="22" spans="1:42" x14ac:dyDescent="0.35">
      <c r="A22" s="25" t="str">
        <f>'Crisis Indicator Data'!A16</f>
        <v>Boko Haram in Cameroon</v>
      </c>
      <c r="B22" s="25" t="str">
        <f>'Crisis Indicator Data'!B16</f>
        <v>Conflict</v>
      </c>
      <c r="C22" s="25" t="str">
        <f>'Crisis Indicator Data'!C16</f>
        <v>CMR002</v>
      </c>
      <c r="D22" s="25" t="str">
        <f>'Crisis Indicator Data'!D16</f>
        <v>Cameroon</v>
      </c>
      <c r="E22" s="25" t="str">
        <f>'Crisis Indicator Data'!E16</f>
        <v>CMR</v>
      </c>
      <c r="F22" s="120">
        <f>IF('Crisis Indicator Data'!F16="x","x",IF('Crisis Indicator Data'!F16=0,0,IF('Crisis Indicator Data'!F16&gt;F$7,5,IF('Crisis Indicator Data'!F16&gt;F$6,4,IF('Crisis Indicator Data'!F16&gt;F$5,3,IF('Crisis Indicator Data'!F16&gt;F$4,2,1))))))</f>
        <v>2</v>
      </c>
      <c r="G22" s="116">
        <f>IF('Crisis Indicator Data'!F16="x","x",IF(B22="Regional crisis",('Crisis Indicator Data'!F16/VLOOKUP('Impact of Crisis'!$C22,'Regional Crises'!$B$1:$R$51,4,FALSE)),'Crisis Indicator Data'!F16/VLOOKUP('Impact of Crisis'!$E22,'Country Indicator Data'!$B$3:$P$193,15,FALSE)))</f>
        <v>7.248207146030336E-2</v>
      </c>
      <c r="H22" s="120">
        <f>IF(F22="x","x",IF('Crisis Indicator Data'!F16=0,0,IF(G22&gt;H$7,5,IF(G22&gt;H$6,4,IF(G22&gt;H$5,3,IF(G22&gt;H$4,2,1))))))</f>
        <v>2</v>
      </c>
      <c r="I22" s="122">
        <f t="shared" si="4"/>
        <v>2</v>
      </c>
      <c r="J22" s="120">
        <f>IF('Crisis Indicator Data'!G16="x","x",IF('Crisis Indicator Data'!G16=0,0,IF('Crisis Indicator Data'!G16&gt;J$7,5,IF('Crisis Indicator Data'!G16&gt;J$6,4,IF('Crisis Indicator Data'!G16&gt;J$5,3,IF('Crisis Indicator Data'!G16&gt;J$4,2,1))))))</f>
        <v>2</v>
      </c>
      <c r="K22" s="116">
        <f>IF('Crisis Indicator Data'!G16="x","x",IF(B22="Regional crisis",('Crisis Indicator Data'!G16/VLOOKUP('Impact of Crisis'!$C22,'Regional Crises'!$B$1:$R$51,5,FALSE)),'Crisis Indicator Data'!G16/VLOOKUP('Impact of Crisis'!$E22,'Country Indicator Data'!$B$3:$P$193,14,FALSE)))</f>
        <v>0.13027314706112547</v>
      </c>
      <c r="L22" s="120">
        <f>IF(J22="x","x",IF('Crisis Indicator Data'!G16=0,0,IF(K22&gt;L$7,5,IF(K22&gt;L$6,4,IF(K22&gt;L$5,3,IF(K22&gt;L$4,2,1))))))</f>
        <v>2</v>
      </c>
      <c r="M22" s="122">
        <f t="shared" si="5"/>
        <v>2</v>
      </c>
      <c r="N22" s="127">
        <f t="shared" si="6"/>
        <v>2</v>
      </c>
      <c r="O22" s="120">
        <f>IF('Crisis Indicator Data'!H16="x","x",IF('Crisis Indicator Data'!H16=0,0,IF('Crisis Indicator Data'!H16&gt;O$7,5,IF('Crisis Indicator Data'!H16&gt;O$6,4,IF('Crisis Indicator Data'!H16&gt;O$5,3,IF('Crisis Indicator Data'!H16&gt;O$4,2,1))))))</f>
        <v>2</v>
      </c>
      <c r="P22" s="116">
        <f>IF('Crisis Indicator Data'!H16="x","x",IF(B22="Regional crisis",('Crisis Indicator Data'!H16/VLOOKUP('Impact of Crisis'!$C22,'Regional Crises'!$B$1:$R$34,5,FALSE)),'Crisis Indicator Data'!H16/VLOOKUP('Impact of Crisis'!$E22,'Country Indicator Data'!$B$3:$P$193,14,FALSE)))</f>
        <v>5.7838303201064416E-2</v>
      </c>
      <c r="Q22" s="120">
        <f>IF(O22="x","x",IF('Crisis Indicator Data'!H16=0,0,IF(P22&gt;Q$7,5,IF(P22&gt;Q$6,4,IF(P22&gt;Q$5,3,IF(P22&gt;Q$4,2,1))))))</f>
        <v>2</v>
      </c>
      <c r="R22" s="122">
        <f t="shared" si="7"/>
        <v>2</v>
      </c>
      <c r="S22" s="120">
        <f>IF('Crisis Indicator Data'!I16="x","x",IF('Crisis Indicator Data'!I16=0,0,IF('Crisis Indicator Data'!I16&gt;S$7,5,IF('Crisis Indicator Data'!I16&gt;S$6,4,IF('Crisis Indicator Data'!I16&gt;S$5,3,IF('Crisis Indicator Data'!I16&gt;S$4,2,1))))))</f>
        <v>3</v>
      </c>
      <c r="T22" s="116">
        <f>IF('Crisis Indicator Data'!I16="x","x",IF(B22="Regional crisis",('Crisis Indicator Data'!I16/VLOOKUP('Impact of Crisis'!$C22,'Regional Crises'!$B$1:$R$34,5,FALSE)),'Crisis Indicator Data'!I16/VLOOKUP('Impact of Crisis'!$E22,'Country Indicator Data'!$B$3:$P$193,14,FALSE)))</f>
        <v>1.490960319323785E-2</v>
      </c>
      <c r="U22" s="120">
        <f t="shared" si="8"/>
        <v>2</v>
      </c>
      <c r="V22" s="122">
        <f t="shared" si="9"/>
        <v>3</v>
      </c>
      <c r="W22" s="120" t="str">
        <f>IF('Crisis Indicator Data'!J16="x","x",IF('Crisis Indicator Data'!J16=0,0,IF('Crisis Indicator Data'!J16&gt;W$7,5,IF('Crisis Indicator Data'!J16&gt;W$6,4,IF('Crisis Indicator Data'!J16&gt;W$5,3,IF('Crisis Indicator Data'!J16&gt;W$4,2,1))))))</f>
        <v>x</v>
      </c>
      <c r="X22" s="120" t="str">
        <f>IF('Crisis Indicator Data'!K16="x","x",IF('Crisis Indicator Data'!K16=0,0,IF('Crisis Indicator Data'!K16&gt;X$7,5,IF('Crisis Indicator Data'!K16&gt;X$6,4,IF('Crisis Indicator Data'!K16&gt;X$5,3,IF('Crisis Indicator Data'!K16&gt;X$4,2,1))))))</f>
        <v>x</v>
      </c>
      <c r="Y22" s="122" t="str">
        <f t="shared" si="0"/>
        <v>x</v>
      </c>
      <c r="Z22" s="120">
        <f>IF('Crisis Indicator Data'!L16="x","x",IF('Crisis Indicator Data'!L16=0,0,IF('Crisis Indicator Data'!L16&gt;Z$7,5,IF('Crisis Indicator Data'!L16&gt;Z$6,4,IF('Crisis Indicator Data'!L16&gt;Z$5,3,IF('Crisis Indicator Data'!L16&gt;Z$4,2,1))))))</f>
        <v>3</v>
      </c>
      <c r="AA22" s="123">
        <f t="shared" si="10"/>
        <v>3</v>
      </c>
      <c r="AB22" s="127">
        <f t="shared" si="17"/>
        <v>2.6666666666666665</v>
      </c>
      <c r="AC22" s="116" t="e">
        <f>IF('Crisis Indicator Data'!$O16="x","x",IF('Crisis Indicator Data'!$O16=0,0,('Crisis Indicator Data'!M16/'Crisis Indicator Data'!$O16)))</f>
        <v>#N/A</v>
      </c>
      <c r="AD22" s="121" t="e">
        <f t="shared" si="2"/>
        <v>#N/A</v>
      </c>
      <c r="AE22" s="124" t="e">
        <f t="shared" si="11"/>
        <v>#N/A</v>
      </c>
      <c r="AF22" s="116" t="e">
        <f>IF('Crisis Indicator Data'!$O16="x","x",IF('Crisis Indicator Data'!$O16=0,0,('Crisis Indicator Data'!N16/'Crisis Indicator Data'!$O16)))</f>
        <v>#N/A</v>
      </c>
      <c r="AG22" s="121" t="e">
        <f t="shared" si="3"/>
        <v>#N/A</v>
      </c>
      <c r="AH22" s="124" t="e">
        <f t="shared" si="12"/>
        <v>#N/A</v>
      </c>
      <c r="AI22" s="125" t="e">
        <f t="shared" si="13"/>
        <v>#N/A</v>
      </c>
      <c r="AJ22" s="120">
        <f>IF('Crisis Indicator Data'!P16="x","x",IF('Crisis Indicator Data'!P16&gt;AJ$7,5,IF('Crisis Indicator Data'!P16&gt;AJ$6,4,IF('Crisis Indicator Data'!P16&gt;AJ$5,3,IF('Crisis Indicator Data'!P16&gt;AJ$4,2,1)))))</f>
        <v>1</v>
      </c>
      <c r="AK22" s="116">
        <f>IF('Crisis Indicator Data'!P16="x","x",'Crisis Indicator Data'!P16/'Crisis Indicator Data'!H16*1000)</f>
        <v>3.5182679296346412E-3</v>
      </c>
      <c r="AL22" s="120">
        <f t="shared" si="14"/>
        <v>1</v>
      </c>
      <c r="AM22" s="125">
        <f t="shared" si="15"/>
        <v>1</v>
      </c>
      <c r="AN22" s="127" t="e">
        <f t="shared" si="16"/>
        <v>#N/A</v>
      </c>
      <c r="AO22" s="8"/>
      <c r="AP22" s="20"/>
    </row>
    <row r="23" spans="1:42" x14ac:dyDescent="0.35">
      <c r="A23" s="25" t="str">
        <f>'Crisis Indicator Data'!A17</f>
        <v>Anglophone Crisis in Cameroon</v>
      </c>
      <c r="B23" s="25" t="str">
        <f>'Crisis Indicator Data'!B17</f>
        <v>Conflict</v>
      </c>
      <c r="C23" s="25" t="str">
        <f>'Crisis Indicator Data'!C17</f>
        <v>CMR003</v>
      </c>
      <c r="D23" s="25" t="str">
        <f>'Crisis Indicator Data'!D17</f>
        <v>Cameroon</v>
      </c>
      <c r="E23" s="25" t="str">
        <f>'Crisis Indicator Data'!E17</f>
        <v>CMR</v>
      </c>
      <c r="F23" s="120">
        <f>IF('Crisis Indicator Data'!F17="x","x",IF('Crisis Indicator Data'!F17=0,0,IF('Crisis Indicator Data'!F17&gt;F$7,5,IF('Crisis Indicator Data'!F17&gt;F$6,4,IF('Crisis Indicator Data'!F17&gt;F$5,3,IF('Crisis Indicator Data'!F17&gt;F$4,2,1))))))</f>
        <v>2</v>
      </c>
      <c r="G23" s="116">
        <f>IF('Crisis Indicator Data'!F17="x","x",IF(B23="Regional crisis",('Crisis Indicator Data'!F17/VLOOKUP('Impact of Crisis'!$C23,'Regional Crises'!$B$1:$R$51,4,FALSE)),'Crisis Indicator Data'!F17/VLOOKUP('Impact of Crisis'!$E23,'Country Indicator Data'!$B$3:$P$193,15,FALSE)))</f>
        <v>0.16257324786867214</v>
      </c>
      <c r="H23" s="120">
        <f>IF(F23="x","x",IF('Crisis Indicator Data'!F17=0,0,IF(G23&gt;H$7,5,IF(G23&gt;H$6,4,IF(G23&gt;H$5,3,IF(G23&gt;H$4,2,1))))))</f>
        <v>3</v>
      </c>
      <c r="I23" s="122">
        <f t="shared" si="4"/>
        <v>2.5</v>
      </c>
      <c r="J23" s="120">
        <f>IF('Crisis Indicator Data'!G17="x","x",IF('Crisis Indicator Data'!G17=0,0,IF('Crisis Indicator Data'!G17&gt;J$7,5,IF('Crisis Indicator Data'!G17&gt;J$6,4,IF('Crisis Indicator Data'!G17&gt;J$5,3,IF('Crisis Indicator Data'!G17&gt;J$4,2,1))))))</f>
        <v>3</v>
      </c>
      <c r="K23" s="116">
        <f>IF('Crisis Indicator Data'!G17="x","x",IF(B23="Regional crisis",('Crisis Indicator Data'!G17/VLOOKUP('Impact of Crisis'!$C23,'Regional Crises'!$B$1:$R$51,5,FALSE)),'Crisis Indicator Data'!G17/VLOOKUP('Impact of Crisis'!$E23,'Country Indicator Data'!$B$3:$P$193,14,FALSE)))</f>
        <v>0.37755341629490491</v>
      </c>
      <c r="L23" s="120">
        <f>IF(J23="x","x",IF('Crisis Indicator Data'!G17=0,0,IF(K23&gt;L$7,5,IF(K23&gt;L$6,4,IF(K23&gt;L$5,3,IF(K23&gt;L$4,2,1))))))</f>
        <v>3</v>
      </c>
      <c r="M23" s="122">
        <f t="shared" si="5"/>
        <v>3</v>
      </c>
      <c r="N23" s="127">
        <f t="shared" si="6"/>
        <v>2.8</v>
      </c>
      <c r="O23" s="120">
        <f>IF('Crisis Indicator Data'!H17="x","x",IF('Crisis Indicator Data'!H17=0,0,IF('Crisis Indicator Data'!H17&gt;O$7,5,IF('Crisis Indicator Data'!H17&gt;O$6,4,IF('Crisis Indicator Data'!H17&gt;O$5,3,IF('Crisis Indicator Data'!H17&gt;O$4,2,1))))))</f>
        <v>3</v>
      </c>
      <c r="P23" s="116">
        <f>IF('Crisis Indicator Data'!H17="x","x",IF(B23="Regional crisis",('Crisis Indicator Data'!H17/VLOOKUP('Impact of Crisis'!$C23,'Regional Crises'!$B$1:$R$34,5,FALSE)),'Crisis Indicator Data'!H17/VLOOKUP('Impact of Crisis'!$E23,'Country Indicator Data'!$B$3:$P$193,14,FALSE)))</f>
        <v>0.15653126712060733</v>
      </c>
      <c r="Q23" s="120">
        <f>IF(O23="x","x",IF('Crisis Indicator Data'!H17=0,0,IF(P23&gt;Q$7,5,IF(P23&gt;Q$6,4,IF(P23&gt;Q$5,3,IF(P23&gt;Q$4,2,1))))))</f>
        <v>3</v>
      </c>
      <c r="R23" s="122">
        <f t="shared" si="7"/>
        <v>3</v>
      </c>
      <c r="S23" s="120">
        <f>IF('Crisis Indicator Data'!I17="x","x",IF('Crisis Indicator Data'!I17=0,0,IF('Crisis Indicator Data'!I17&gt;S$7,5,IF('Crisis Indicator Data'!I17&gt;S$6,4,IF('Crisis Indicator Data'!I17&gt;S$5,3,IF('Crisis Indicator Data'!I17&gt;S$4,2,1))))))</f>
        <v>3</v>
      </c>
      <c r="T23" s="116">
        <f>IF('Crisis Indicator Data'!I17="x","x",IF(B23="Regional crisis",('Crisis Indicator Data'!I17/VLOOKUP('Impact of Crisis'!$C23,'Regional Crises'!$B$1:$R$34,5,FALSE)),'Crisis Indicator Data'!I17/VLOOKUP('Impact of Crisis'!$E23,'Country Indicator Data'!$B$3:$P$193,14,FALSE)))</f>
        <v>2.2697033732488065E-2</v>
      </c>
      <c r="U23" s="120">
        <f t="shared" si="8"/>
        <v>3</v>
      </c>
      <c r="V23" s="122">
        <f t="shared" si="9"/>
        <v>3</v>
      </c>
      <c r="W23" s="120" t="str">
        <f>IF('Crisis Indicator Data'!J17="x","x",IF('Crisis Indicator Data'!J17=0,0,IF('Crisis Indicator Data'!J17&gt;W$7,5,IF('Crisis Indicator Data'!J17&gt;W$6,4,IF('Crisis Indicator Data'!J17&gt;W$5,3,IF('Crisis Indicator Data'!J17&gt;W$4,2,1))))))</f>
        <v>x</v>
      </c>
      <c r="X23" s="120" t="str">
        <f>IF('Crisis Indicator Data'!K17="x","x",IF('Crisis Indicator Data'!K17=0,0,IF('Crisis Indicator Data'!K17&gt;X$7,5,IF('Crisis Indicator Data'!K17&gt;X$6,4,IF('Crisis Indicator Data'!K17&gt;X$5,3,IF('Crisis Indicator Data'!K17&gt;X$4,2,1))))))</f>
        <v>x</v>
      </c>
      <c r="Y23" s="122" t="str">
        <f t="shared" si="0"/>
        <v>x</v>
      </c>
      <c r="Z23" s="120">
        <f>IF('Crisis Indicator Data'!L17="x","x",IF('Crisis Indicator Data'!L17=0,0,IF('Crisis Indicator Data'!L17&gt;Z$7,5,IF('Crisis Indicator Data'!L17&gt;Z$6,4,IF('Crisis Indicator Data'!L17&gt;Z$5,3,IF('Crisis Indicator Data'!L17&gt;Z$4,2,1))))))</f>
        <v>3</v>
      </c>
      <c r="AA23" s="123">
        <f t="shared" si="10"/>
        <v>3</v>
      </c>
      <c r="AB23" s="127">
        <f t="shared" si="17"/>
        <v>3</v>
      </c>
      <c r="AC23" s="116" t="e">
        <f>IF('Crisis Indicator Data'!$O17="x","x",IF('Crisis Indicator Data'!$O17=0,0,('Crisis Indicator Data'!M17/'Crisis Indicator Data'!$O17)))</f>
        <v>#N/A</v>
      </c>
      <c r="AD23" s="121" t="e">
        <f t="shared" si="2"/>
        <v>#N/A</v>
      </c>
      <c r="AE23" s="124" t="e">
        <f t="shared" si="11"/>
        <v>#N/A</v>
      </c>
      <c r="AF23" s="116" t="e">
        <f>IF('Crisis Indicator Data'!$O17="x","x",IF('Crisis Indicator Data'!$O17=0,0,('Crisis Indicator Data'!N17/'Crisis Indicator Data'!$O17)))</f>
        <v>#N/A</v>
      </c>
      <c r="AG23" s="121" t="e">
        <f t="shared" si="3"/>
        <v>#N/A</v>
      </c>
      <c r="AH23" s="124" t="e">
        <f t="shared" si="12"/>
        <v>#N/A</v>
      </c>
      <c r="AI23" s="125" t="e">
        <f t="shared" si="13"/>
        <v>#N/A</v>
      </c>
      <c r="AJ23" s="120" t="str">
        <f>IF('Crisis Indicator Data'!P17="x","x",IF('Crisis Indicator Data'!P17&gt;AJ$7,5,IF('Crisis Indicator Data'!P17&gt;AJ$6,4,IF('Crisis Indicator Data'!P17&gt;AJ$5,3,IF('Crisis Indicator Data'!P17&gt;AJ$4,2,1)))))</f>
        <v>x</v>
      </c>
      <c r="AK23" s="116" t="str">
        <f>IF('Crisis Indicator Data'!P17="x","x",'Crisis Indicator Data'!P17/'Crisis Indicator Data'!H17*1000)</f>
        <v>x</v>
      </c>
      <c r="AL23" s="120" t="str">
        <f t="shared" si="14"/>
        <v>x</v>
      </c>
      <c r="AM23" s="125" t="str">
        <f t="shared" si="15"/>
        <v>x</v>
      </c>
      <c r="AN23" s="127" t="e">
        <f t="shared" si="16"/>
        <v>#N/A</v>
      </c>
      <c r="AO23" s="8"/>
      <c r="AP23" s="20"/>
    </row>
    <row r="24" spans="1:42" x14ac:dyDescent="0.35">
      <c r="A24" s="25" t="str">
        <f>'Crisis Indicator Data'!A18</f>
        <v>CAR refugees in Cameroon</v>
      </c>
      <c r="B24" s="25" t="str">
        <f>'Crisis Indicator Data'!B18</f>
        <v>International displacement</v>
      </c>
      <c r="C24" s="25" t="str">
        <f>'Crisis Indicator Data'!C18</f>
        <v>CMR004</v>
      </c>
      <c r="D24" s="25" t="str">
        <f>'Crisis Indicator Data'!D18</f>
        <v>Cameroon</v>
      </c>
      <c r="E24" s="25" t="str">
        <f>'Crisis Indicator Data'!E18</f>
        <v>CMR</v>
      </c>
      <c r="F24" s="120">
        <f>IF('Crisis Indicator Data'!F18="x","x",IF('Crisis Indicator Data'!F18=0,0,IF('Crisis Indicator Data'!F18&gt;F$7,5,IF('Crisis Indicator Data'!F18&gt;F$6,4,IF('Crisis Indicator Data'!F18&gt;F$5,3,IF('Crisis Indicator Data'!F18&gt;F$4,2,1))))))</f>
        <v>3</v>
      </c>
      <c r="G24" s="116">
        <f>IF('Crisis Indicator Data'!F18="x","x",IF(B24="Regional crisis",('Crisis Indicator Data'!F18/VLOOKUP('Impact of Crisis'!$C24,'Regional Crises'!$B$1:$R$51,4,FALSE)),'Crisis Indicator Data'!F18/VLOOKUP('Impact of Crisis'!$E24,'Country Indicator Data'!$B$3:$P$193,15,FALSE)))</f>
        <v>0.36534661843413507</v>
      </c>
      <c r="H24" s="120">
        <f>IF(F24="x","x",IF('Crisis Indicator Data'!F18=0,0,IF(G24&gt;H$7,5,IF(G24&gt;H$6,4,IF(G24&gt;H$5,3,IF(G24&gt;H$4,2,1))))))</f>
        <v>4</v>
      </c>
      <c r="I24" s="122">
        <f t="shared" si="4"/>
        <v>3.5</v>
      </c>
      <c r="J24" s="120">
        <f>IF('Crisis Indicator Data'!G18="x","x",IF('Crisis Indicator Data'!G18=0,0,IF('Crisis Indicator Data'!G18&gt;J$7,5,IF('Crisis Indicator Data'!G18&gt;J$6,4,IF('Crisis Indicator Data'!G18&gt;J$5,3,IF('Crisis Indicator Data'!G18&gt;J$4,2,1))))))</f>
        <v>2</v>
      </c>
      <c r="K24" s="116">
        <f>IF('Crisis Indicator Data'!G18="x","x",IF(B24="Regional crisis",('Crisis Indicator Data'!G18/VLOOKUP('Impact of Crisis'!$C24,'Regional Crises'!$B$1:$R$51,5,FALSE)),'Crisis Indicator Data'!G18/VLOOKUP('Impact of Crisis'!$E24,'Country Indicator Data'!$B$3:$P$193,14,FALSE)))</f>
        <v>0.10104093292635204</v>
      </c>
      <c r="L24" s="120">
        <f>IF(J24="x","x",IF('Crisis Indicator Data'!G18=0,0,IF(K24&gt;L$7,5,IF(K24&gt;L$6,4,IF(K24&gt;L$5,3,IF(K24&gt;L$4,2,1))))))</f>
        <v>2</v>
      </c>
      <c r="M24" s="122">
        <f t="shared" si="5"/>
        <v>2</v>
      </c>
      <c r="N24" s="127">
        <f t="shared" si="6"/>
        <v>2.8</v>
      </c>
      <c r="O24" s="120">
        <f>IF('Crisis Indicator Data'!H18="x","x",IF('Crisis Indicator Data'!H18=0,0,IF('Crisis Indicator Data'!H18&gt;O$7,5,IF('Crisis Indicator Data'!H18&gt;O$6,4,IF('Crisis Indicator Data'!H18&gt;O$5,3,IF('Crisis Indicator Data'!H18&gt;O$4,2,1))))))</f>
        <v>1</v>
      </c>
      <c r="P24" s="116">
        <f>IF('Crisis Indicator Data'!H18="x","x",IF(B24="Regional crisis",('Crisis Indicator Data'!H18/VLOOKUP('Impact of Crisis'!$C24,'Regional Crises'!$B$1:$R$34,5,FALSE)),'Crisis Indicator Data'!H18/VLOOKUP('Impact of Crisis'!$E24,'Country Indicator Data'!$B$3:$P$193,14,FALSE)))</f>
        <v>1.0644126164201299E-2</v>
      </c>
      <c r="Q24" s="120">
        <f>IF(O24="x","x",IF('Crisis Indicator Data'!H18=0,0,IF(P24&gt;Q$7,5,IF(P24&gt;Q$6,4,IF(P24&gt;Q$5,3,IF(P24&gt;Q$4,2,1))))))</f>
        <v>1</v>
      </c>
      <c r="R24" s="122">
        <f t="shared" si="7"/>
        <v>1</v>
      </c>
      <c r="S24" s="120">
        <f>IF('Crisis Indicator Data'!I18="x","x",IF('Crisis Indicator Data'!I18=0,0,IF('Crisis Indicator Data'!I18&gt;S$7,5,IF('Crisis Indicator Data'!I18&gt;S$6,4,IF('Crisis Indicator Data'!I18&gt;S$5,3,IF('Crisis Indicator Data'!I18&gt;S$4,2,1))))))</f>
        <v>3</v>
      </c>
      <c r="T24" s="116">
        <f>IF('Crisis Indicator Data'!I18="x","x",IF(B24="Regional crisis",('Crisis Indicator Data'!I18/VLOOKUP('Impact of Crisis'!$C24,'Regional Crises'!$B$1:$R$34,5,FALSE)),'Crisis Indicator Data'!I18/VLOOKUP('Impact of Crisis'!$E24,'Country Indicator Data'!$B$3:$P$193,14,FALSE)))</f>
        <v>1.0644126164201299E-2</v>
      </c>
      <c r="U24" s="120">
        <f t="shared" si="8"/>
        <v>2</v>
      </c>
      <c r="V24" s="122">
        <f t="shared" si="9"/>
        <v>3</v>
      </c>
      <c r="W24" s="120">
        <f>IF('Crisis Indicator Data'!J18="x","x",IF('Crisis Indicator Data'!J18=0,0,IF('Crisis Indicator Data'!J18&gt;W$7,5,IF('Crisis Indicator Data'!J18&gt;W$6,4,IF('Crisis Indicator Data'!J18&gt;W$5,3,IF('Crisis Indicator Data'!J18&gt;W$4,2,1))))))</f>
        <v>0</v>
      </c>
      <c r="X24" s="120" t="str">
        <f>IF('Crisis Indicator Data'!K18="x","x",IF('Crisis Indicator Data'!K18=0,0,IF('Crisis Indicator Data'!K18&gt;X$7,5,IF('Crisis Indicator Data'!K18&gt;X$6,4,IF('Crisis Indicator Data'!K18&gt;X$5,3,IF('Crisis Indicator Data'!K18&gt;X$4,2,1))))))</f>
        <v>x</v>
      </c>
      <c r="Y24" s="122">
        <f t="shared" si="0"/>
        <v>0</v>
      </c>
      <c r="Z24" s="120">
        <f>IF('Crisis Indicator Data'!L18="x","x",IF('Crisis Indicator Data'!L18=0,0,IF('Crisis Indicator Data'!L18&gt;Z$7,5,IF('Crisis Indicator Data'!L18&gt;Z$6,4,IF('Crisis Indicator Data'!L18&gt;Z$5,3,IF('Crisis Indicator Data'!L18&gt;Z$4,2,1))))))</f>
        <v>0</v>
      </c>
      <c r="AA24" s="123">
        <f t="shared" si="10"/>
        <v>0</v>
      </c>
      <c r="AB24" s="127">
        <f t="shared" si="17"/>
        <v>1.1000000000000001</v>
      </c>
      <c r="AC24" s="116" t="e">
        <f>IF('Crisis Indicator Data'!$O18="x","x",IF('Crisis Indicator Data'!$O18=0,0,('Crisis Indicator Data'!M18/'Crisis Indicator Data'!$O18)))</f>
        <v>#N/A</v>
      </c>
      <c r="AD24" s="121" t="e">
        <f t="shared" si="2"/>
        <v>#N/A</v>
      </c>
      <c r="AE24" s="124" t="e">
        <f t="shared" si="11"/>
        <v>#N/A</v>
      </c>
      <c r="AF24" s="116" t="e">
        <f>IF('Crisis Indicator Data'!$O18="x","x",IF('Crisis Indicator Data'!$O18=0,0,('Crisis Indicator Data'!N18/'Crisis Indicator Data'!$O18)))</f>
        <v>#N/A</v>
      </c>
      <c r="AG24" s="121" t="e">
        <f t="shared" si="3"/>
        <v>#N/A</v>
      </c>
      <c r="AH24" s="124" t="e">
        <f t="shared" si="12"/>
        <v>#N/A</v>
      </c>
      <c r="AI24" s="125" t="e">
        <f t="shared" si="13"/>
        <v>#N/A</v>
      </c>
      <c r="AJ24" s="120" t="str">
        <f>IF('Crisis Indicator Data'!P18="x","x",IF('Crisis Indicator Data'!P18&gt;AJ$7,5,IF('Crisis Indicator Data'!P18&gt;AJ$6,4,IF('Crisis Indicator Data'!P18&gt;AJ$5,3,IF('Crisis Indicator Data'!P18&gt;AJ$4,2,1)))))</f>
        <v>x</v>
      </c>
      <c r="AK24" s="116" t="str">
        <f>IF('Crisis Indicator Data'!P18="x","x",'Crisis Indicator Data'!P18/'Crisis Indicator Data'!H18*1000)</f>
        <v>x</v>
      </c>
      <c r="AL24" s="120" t="str">
        <f t="shared" si="14"/>
        <v>x</v>
      </c>
      <c r="AM24" s="125" t="str">
        <f t="shared" si="15"/>
        <v>x</v>
      </c>
      <c r="AN24" s="127" t="e">
        <f t="shared" si="16"/>
        <v>#N/A</v>
      </c>
      <c r="AO24" s="8"/>
      <c r="AP24" s="20"/>
    </row>
    <row r="25" spans="1:42" x14ac:dyDescent="0.35">
      <c r="A25" s="25" t="str">
        <f>'Crisis Indicator Data'!A19</f>
        <v>Complex crisis in CAR</v>
      </c>
      <c r="B25" s="25" t="str">
        <f>'Crisis Indicator Data'!B19</f>
        <v>Complex crisis</v>
      </c>
      <c r="C25" s="25" t="str">
        <f>'Crisis Indicator Data'!C19</f>
        <v>CAF001</v>
      </c>
      <c r="D25" s="25" t="str">
        <f>'Crisis Indicator Data'!D19</f>
        <v>CAR</v>
      </c>
      <c r="E25" s="25" t="str">
        <f>'Crisis Indicator Data'!E19</f>
        <v>CAF</v>
      </c>
      <c r="F25" s="120">
        <f>IF('Crisis Indicator Data'!F19="x","x",IF('Crisis Indicator Data'!F19=0,0,IF('Crisis Indicator Data'!F19&gt;F$7,5,IF('Crisis Indicator Data'!F19&gt;F$6,4,IF('Crisis Indicator Data'!F19&gt;F$5,3,IF('Crisis Indicator Data'!F19&gt;F$4,2,1))))))</f>
        <v>4</v>
      </c>
      <c r="G25" s="116">
        <f>IF('Crisis Indicator Data'!F19="x","x",IF(B25="Regional crisis",('Crisis Indicator Data'!F19/VLOOKUP('Impact of Crisis'!$C25,'Regional Crises'!$B$1:$R$51,4,FALSE)),'Crisis Indicator Data'!F19/VLOOKUP('Impact of Crisis'!$E25,'Country Indicator Data'!$B$3:$P$193,15,FALSE)))</f>
        <v>1.0000321037593503</v>
      </c>
      <c r="H25" s="120">
        <f>IF(F25="x","x",IF('Crisis Indicator Data'!F19=0,0,IF(G25&gt;H$7,5,IF(G25&gt;H$6,4,IF(G25&gt;H$5,3,IF(G25&gt;H$4,2,1))))))</f>
        <v>5</v>
      </c>
      <c r="I25" s="122">
        <f t="shared" si="4"/>
        <v>4.5</v>
      </c>
      <c r="J25" s="120">
        <f>IF('Crisis Indicator Data'!G19="x","x",IF('Crisis Indicator Data'!G19=0,0,IF('Crisis Indicator Data'!G19&gt;J$7,5,IF('Crisis Indicator Data'!G19&gt;J$6,4,IF('Crisis Indicator Data'!G19&gt;J$5,3,IF('Crisis Indicator Data'!G19&gt;J$4,2,1))))))</f>
        <v>2</v>
      </c>
      <c r="K25" s="116">
        <f>IF('Crisis Indicator Data'!G19="x","x",IF(B25="Regional crisis",('Crisis Indicator Data'!G19/VLOOKUP('Impact of Crisis'!$C25,'Regional Crises'!$B$1:$R$51,5,FALSE)),'Crisis Indicator Data'!G19/VLOOKUP('Impact of Crisis'!$E25,'Country Indicator Data'!$B$3:$P$193,14,FALSE)))</f>
        <v>1</v>
      </c>
      <c r="L25" s="120">
        <f>IF(J25="x","x",IF('Crisis Indicator Data'!G19=0,0,IF(K25&gt;L$7,5,IF(K25&gt;L$6,4,IF(K25&gt;L$5,3,IF(K25&gt;L$4,2,1))))))</f>
        <v>5</v>
      </c>
      <c r="M25" s="122">
        <f t="shared" si="5"/>
        <v>3.5</v>
      </c>
      <c r="N25" s="127">
        <f t="shared" si="6"/>
        <v>4</v>
      </c>
      <c r="O25" s="120">
        <f>IF('Crisis Indicator Data'!H19="x","x",IF('Crisis Indicator Data'!H19=0,0,IF('Crisis Indicator Data'!H19&gt;O$7,5,IF('Crisis Indicator Data'!H19&gt;O$6,4,IF('Crisis Indicator Data'!H19&gt;O$5,3,IF('Crisis Indicator Data'!H19&gt;O$4,2,1))))))</f>
        <v>3</v>
      </c>
      <c r="P25" s="116">
        <f>IF('Crisis Indicator Data'!H19="x","x",IF(B25="Regional crisis",('Crisis Indicator Data'!H19/VLOOKUP('Impact of Crisis'!$C25,'Regional Crises'!$B$1:$R$34,5,FALSE)),'Crisis Indicator Data'!H19/VLOOKUP('Impact of Crisis'!$E25,'Country Indicator Data'!$B$3:$P$193,14,FALSE)))</f>
        <v>1</v>
      </c>
      <c r="Q25" s="120">
        <f>IF(O25="x","x",IF('Crisis Indicator Data'!H19=0,0,IF(P25&gt;Q$7,5,IF(P25&gt;Q$6,4,IF(P25&gt;Q$5,3,IF(P25&gt;Q$4,2,1))))))</f>
        <v>5</v>
      </c>
      <c r="R25" s="122">
        <f t="shared" si="7"/>
        <v>4</v>
      </c>
      <c r="S25" s="120">
        <f>IF('Crisis Indicator Data'!I19="x","x",IF('Crisis Indicator Data'!I19=0,0,IF('Crisis Indicator Data'!I19&gt;S$7,5,IF('Crisis Indicator Data'!I19&gt;S$6,4,IF('Crisis Indicator Data'!I19&gt;S$5,3,IF('Crisis Indicator Data'!I19&gt;S$4,2,1))))))</f>
        <v>4</v>
      </c>
      <c r="T25" s="116">
        <f>IF('Crisis Indicator Data'!I19="x","x",IF(B25="Regional crisis",('Crisis Indicator Data'!I19/VLOOKUP('Impact of Crisis'!$C25,'Regional Crises'!$B$1:$R$34,5,FALSE)),'Crisis Indicator Data'!I19/VLOOKUP('Impact of Crisis'!$E25,'Country Indicator Data'!$B$3:$P$193,14,FALSE)))</f>
        <v>0.31612244897959185</v>
      </c>
      <c r="U25" s="120">
        <f t="shared" si="8"/>
        <v>5</v>
      </c>
      <c r="V25" s="122">
        <f t="shared" si="9"/>
        <v>5</v>
      </c>
      <c r="W25" s="120" t="str">
        <f>IF('Crisis Indicator Data'!J19="x","x",IF('Crisis Indicator Data'!J19=0,0,IF('Crisis Indicator Data'!J19&gt;W$7,5,IF('Crisis Indicator Data'!J19&gt;W$6,4,IF('Crisis Indicator Data'!J19&gt;W$5,3,IF('Crisis Indicator Data'!J19&gt;W$4,2,1))))))</f>
        <v>x</v>
      </c>
      <c r="X25" s="120" t="str">
        <f>IF('Crisis Indicator Data'!K19="x","x",IF('Crisis Indicator Data'!K19=0,0,IF('Crisis Indicator Data'!K19&gt;X$7,5,IF('Crisis Indicator Data'!K19&gt;X$6,4,IF('Crisis Indicator Data'!K19&gt;X$5,3,IF('Crisis Indicator Data'!K19&gt;X$4,2,1))))))</f>
        <v>x</v>
      </c>
      <c r="Y25" s="122" t="str">
        <f t="shared" si="0"/>
        <v>x</v>
      </c>
      <c r="Z25" s="120">
        <f>IF('Crisis Indicator Data'!L19="x","x",IF('Crisis Indicator Data'!L19=0,0,IF('Crisis Indicator Data'!L19&gt;Z$7,5,IF('Crisis Indicator Data'!L19&gt;Z$6,4,IF('Crisis Indicator Data'!L19&gt;Z$5,3,IF('Crisis Indicator Data'!L19&gt;Z$4,2,1))))))</f>
        <v>2</v>
      </c>
      <c r="AA25" s="123">
        <f t="shared" si="10"/>
        <v>2</v>
      </c>
      <c r="AB25" s="127">
        <f t="shared" si="17"/>
        <v>3.6666666666666665</v>
      </c>
      <c r="AC25" s="116" t="e">
        <f>IF('Crisis Indicator Data'!$O19="x","x",IF('Crisis Indicator Data'!$O19=0,0,('Crisis Indicator Data'!M19/'Crisis Indicator Data'!$O19)))</f>
        <v>#N/A</v>
      </c>
      <c r="AD25" s="121" t="e">
        <f t="shared" si="2"/>
        <v>#N/A</v>
      </c>
      <c r="AE25" s="124" t="e">
        <f t="shared" si="11"/>
        <v>#N/A</v>
      </c>
      <c r="AF25" s="116" t="e">
        <f>IF('Crisis Indicator Data'!$O19="x","x",IF('Crisis Indicator Data'!$O19=0,0,('Crisis Indicator Data'!N19/'Crisis Indicator Data'!$O19)))</f>
        <v>#N/A</v>
      </c>
      <c r="AG25" s="121" t="e">
        <f t="shared" si="3"/>
        <v>#N/A</v>
      </c>
      <c r="AH25" s="124" t="e">
        <f t="shared" si="12"/>
        <v>#N/A</v>
      </c>
      <c r="AI25" s="125" t="e">
        <f t="shared" si="13"/>
        <v>#N/A</v>
      </c>
      <c r="AJ25" s="120" t="str">
        <f>IF('Crisis Indicator Data'!P19="x","x",IF('Crisis Indicator Data'!P19&gt;AJ$7,5,IF('Crisis Indicator Data'!P19&gt;AJ$6,4,IF('Crisis Indicator Data'!P19&gt;AJ$5,3,IF('Crisis Indicator Data'!P19&gt;AJ$4,2,1)))))</f>
        <v>x</v>
      </c>
      <c r="AK25" s="116" t="str">
        <f>IF('Crisis Indicator Data'!P19="x","x",'Crisis Indicator Data'!P19/'Crisis Indicator Data'!H19*1000)</f>
        <v>x</v>
      </c>
      <c r="AL25" s="120" t="str">
        <f t="shared" si="14"/>
        <v>x</v>
      </c>
      <c r="AM25" s="125" t="str">
        <f t="shared" si="15"/>
        <v>x</v>
      </c>
      <c r="AN25" s="127" t="e">
        <f t="shared" si="16"/>
        <v>#N/A</v>
      </c>
      <c r="AO25" s="8"/>
      <c r="AP25" s="20"/>
    </row>
    <row r="26" spans="1:42" x14ac:dyDescent="0.35">
      <c r="A26" s="25" t="str">
        <f>'Crisis Indicator Data'!A20</f>
        <v>Complex crisis in Chad</v>
      </c>
      <c r="B26" s="25" t="str">
        <f>'Crisis Indicator Data'!B20</f>
        <v>Multiple crises country</v>
      </c>
      <c r="C26" s="25" t="str">
        <f>'Crisis Indicator Data'!C20</f>
        <v>TCD001</v>
      </c>
      <c r="D26" s="25" t="str">
        <f>'Crisis Indicator Data'!D20</f>
        <v>Chad</v>
      </c>
      <c r="E26" s="25" t="str">
        <f>'Crisis Indicator Data'!E20</f>
        <v>TCD</v>
      </c>
      <c r="F26" s="120">
        <f>IF('Crisis Indicator Data'!F20="x","x",IF('Crisis Indicator Data'!F20=0,0,IF('Crisis Indicator Data'!F20&gt;F$7,5,IF('Crisis Indicator Data'!F20&gt;F$6,4,IF('Crisis Indicator Data'!F20&gt;F$5,3,IF('Crisis Indicator Data'!F20&gt;F$4,2,1))))))</f>
        <v>5</v>
      </c>
      <c r="G26" s="116">
        <f>IF('Crisis Indicator Data'!F20="x","x",IF(B26="Regional crisis",('Crisis Indicator Data'!F20/VLOOKUP('Impact of Crisis'!$C26,'Regional Crises'!$B$1:$R$51,4,FALSE)),'Crisis Indicator Data'!F20/VLOOKUP('Impact of Crisis'!$E26,'Country Indicator Data'!$B$3:$P$193,15,FALSE)))</f>
        <v>1.0872855781448538</v>
      </c>
      <c r="H26" s="120">
        <f>IF(F26="x","x",IF('Crisis Indicator Data'!F20=0,0,IF(G26&gt;H$7,5,IF(G26&gt;H$6,4,IF(G26&gt;H$5,3,IF(G26&gt;H$4,2,1))))))</f>
        <v>5</v>
      </c>
      <c r="I26" s="122">
        <f t="shared" si="4"/>
        <v>5</v>
      </c>
      <c r="J26" s="120">
        <f>IF('Crisis Indicator Data'!G20="x","x",IF('Crisis Indicator Data'!G20=0,0,IF('Crisis Indicator Data'!G20&gt;J$7,5,IF('Crisis Indicator Data'!G20&gt;J$6,4,IF('Crisis Indicator Data'!G20&gt;J$5,3,IF('Crisis Indicator Data'!G20&gt;J$4,2,1))))))</f>
        <v>4</v>
      </c>
      <c r="K26" s="116">
        <f>IF('Crisis Indicator Data'!G20="x","x",IF(B26="Regional crisis",('Crisis Indicator Data'!G20/VLOOKUP('Impact of Crisis'!$C26,'Regional Crises'!$B$1:$R$51,5,FALSE)),'Crisis Indicator Data'!G20/VLOOKUP('Impact of Crisis'!$E26,'Country Indicator Data'!$B$3:$P$193,14,FALSE)))</f>
        <v>1</v>
      </c>
      <c r="L26" s="120">
        <f>IF(J26="x","x",IF('Crisis Indicator Data'!G20=0,0,IF(K26&gt;L$7,5,IF(K26&gt;L$6,4,IF(K26&gt;L$5,3,IF(K26&gt;L$4,2,1))))))</f>
        <v>5</v>
      </c>
      <c r="M26" s="122">
        <f t="shared" si="5"/>
        <v>4.5</v>
      </c>
      <c r="N26" s="127">
        <f t="shared" si="6"/>
        <v>4.8</v>
      </c>
      <c r="O26" s="120">
        <f>IF('Crisis Indicator Data'!H20="x","x",IF('Crisis Indicator Data'!H20=0,0,IF('Crisis Indicator Data'!H20&gt;O$7,5,IF('Crisis Indicator Data'!H20&gt;O$6,4,IF('Crisis Indicator Data'!H20&gt;O$5,3,IF('Crisis Indicator Data'!H20&gt;O$4,2,1))))))</f>
        <v>3</v>
      </c>
      <c r="P26" s="116">
        <f>IF('Crisis Indicator Data'!H20="x","x",IF(B26="Regional crisis",('Crisis Indicator Data'!H20/VLOOKUP('Impact of Crisis'!$C26,'Regional Crises'!$B$1:$R$34,5,FALSE)),'Crisis Indicator Data'!H20/VLOOKUP('Impact of Crisis'!$E26,'Country Indicator Data'!$B$3:$P$193,14,FALSE)))</f>
        <v>0.26330722259914885</v>
      </c>
      <c r="Q26" s="120">
        <f>IF(O26="x","x",IF('Crisis Indicator Data'!H20=0,0,IF(P26&gt;Q$7,5,IF(P26&gt;Q$6,4,IF(P26&gt;Q$5,3,IF(P26&gt;Q$4,2,1))))))</f>
        <v>3</v>
      </c>
      <c r="R26" s="122">
        <f t="shared" si="7"/>
        <v>3</v>
      </c>
      <c r="S26" s="120">
        <f>IF('Crisis Indicator Data'!I20="x","x",IF('Crisis Indicator Data'!I20=0,0,IF('Crisis Indicator Data'!I20&gt;S$7,5,IF('Crisis Indicator Data'!I20&gt;S$6,4,IF('Crisis Indicator Data'!I20&gt;S$5,3,IF('Crisis Indicator Data'!I20&gt;S$4,2,1))))))</f>
        <v>3</v>
      </c>
      <c r="T26" s="116">
        <f>IF('Crisis Indicator Data'!I20="x","x",IF(B26="Regional crisis",('Crisis Indicator Data'!I20/VLOOKUP('Impact of Crisis'!$C26,'Regional Crises'!$B$1:$R$34,5,FALSE)),'Crisis Indicator Data'!I20/VLOOKUP('Impact of Crisis'!$E26,'Country Indicator Data'!$B$3:$P$193,14,FALSE)))</f>
        <v>4.4840560044408805E-2</v>
      </c>
      <c r="U26" s="120">
        <f t="shared" si="8"/>
        <v>3</v>
      </c>
      <c r="V26" s="122">
        <f t="shared" si="9"/>
        <v>3</v>
      </c>
      <c r="W26" s="120" t="str">
        <f>IF('Crisis Indicator Data'!J20="x","x",IF('Crisis Indicator Data'!J20=0,0,IF('Crisis Indicator Data'!J20&gt;W$7,5,IF('Crisis Indicator Data'!J20&gt;W$6,4,IF('Crisis Indicator Data'!J20&gt;W$5,3,IF('Crisis Indicator Data'!J20&gt;W$4,2,1))))))</f>
        <v>x</v>
      </c>
      <c r="X26" s="120" t="str">
        <f>IF('Crisis Indicator Data'!K20="x","x",IF('Crisis Indicator Data'!K20=0,0,IF('Crisis Indicator Data'!K20&gt;X$7,5,IF('Crisis Indicator Data'!K20&gt;X$6,4,IF('Crisis Indicator Data'!K20&gt;X$5,3,IF('Crisis Indicator Data'!K20&gt;X$4,2,1))))))</f>
        <v>x</v>
      </c>
      <c r="Y26" s="122" t="str">
        <f t="shared" si="0"/>
        <v>x</v>
      </c>
      <c r="Z26" s="120">
        <f>IF('Crisis Indicator Data'!L20="x","x",IF('Crisis Indicator Data'!L20=0,0,IF('Crisis Indicator Data'!L20&gt;Z$7,5,IF('Crisis Indicator Data'!L20&gt;Z$6,4,IF('Crisis Indicator Data'!L20&gt;Z$5,3,IF('Crisis Indicator Data'!L20&gt;Z$4,2,1))))))</f>
        <v>3</v>
      </c>
      <c r="AA26" s="123">
        <f t="shared" si="10"/>
        <v>3</v>
      </c>
      <c r="AB26" s="127">
        <f t="shared" si="17"/>
        <v>3</v>
      </c>
      <c r="AC26" s="116" t="e">
        <f>IF('Crisis Indicator Data'!$O20="x","x",IF('Crisis Indicator Data'!$O20=0,0,('Crisis Indicator Data'!M20/'Crisis Indicator Data'!$O20)))</f>
        <v>#N/A</v>
      </c>
      <c r="AD26" s="121" t="e">
        <f t="shared" si="2"/>
        <v>#N/A</v>
      </c>
      <c r="AE26" s="124" t="e">
        <f t="shared" si="11"/>
        <v>#N/A</v>
      </c>
      <c r="AF26" s="116" t="e">
        <f>IF('Crisis Indicator Data'!$O20="x","x",IF('Crisis Indicator Data'!$O20=0,0,('Crisis Indicator Data'!N20/'Crisis Indicator Data'!$O20)))</f>
        <v>#N/A</v>
      </c>
      <c r="AG26" s="121" t="e">
        <f t="shared" si="3"/>
        <v>#N/A</v>
      </c>
      <c r="AH26" s="124" t="e">
        <f t="shared" si="12"/>
        <v>#N/A</v>
      </c>
      <c r="AI26" s="125" t="e">
        <f t="shared" si="13"/>
        <v>#N/A</v>
      </c>
      <c r="AJ26" s="120" t="str">
        <f>IF('Crisis Indicator Data'!P20="x","x",IF('Crisis Indicator Data'!P20&gt;AJ$7,5,IF('Crisis Indicator Data'!P20&gt;AJ$6,4,IF('Crisis Indicator Data'!P20&gt;AJ$5,3,IF('Crisis Indicator Data'!P20&gt;AJ$4,2,1)))))</f>
        <v>x</v>
      </c>
      <c r="AK26" s="116" t="str">
        <f>IF('Crisis Indicator Data'!P20="x","x",'Crisis Indicator Data'!P20/'Crisis Indicator Data'!H20*1000)</f>
        <v>x</v>
      </c>
      <c r="AL26" s="120" t="str">
        <f t="shared" si="14"/>
        <v>x</v>
      </c>
      <c r="AM26" s="125" t="str">
        <f t="shared" si="15"/>
        <v>x</v>
      </c>
      <c r="AN26" s="127" t="e">
        <f t="shared" si="16"/>
        <v>#N/A</v>
      </c>
      <c r="AO26" s="8"/>
      <c r="AP26" s="20"/>
    </row>
    <row r="27" spans="1:42" x14ac:dyDescent="0.35">
      <c r="A27" s="25" t="str">
        <f>'Crisis Indicator Data'!A21</f>
        <v>Boko Haram in Chad</v>
      </c>
      <c r="B27" s="25" t="str">
        <f>'Crisis Indicator Data'!B21</f>
        <v>Conflict</v>
      </c>
      <c r="C27" s="25" t="str">
        <f>'Crisis Indicator Data'!C21</f>
        <v>TCD003</v>
      </c>
      <c r="D27" s="25" t="str">
        <f>'Crisis Indicator Data'!D21</f>
        <v>Chad</v>
      </c>
      <c r="E27" s="25" t="str">
        <f>'Crisis Indicator Data'!E21</f>
        <v>TCD</v>
      </c>
      <c r="F27" s="120">
        <f>IF('Crisis Indicator Data'!F21="x","x",IF('Crisis Indicator Data'!F21=0,0,IF('Crisis Indicator Data'!F21&gt;F$7,5,IF('Crisis Indicator Data'!F21&gt;F$6,4,IF('Crisis Indicator Data'!F21&gt;F$5,3,IF('Crisis Indicator Data'!F21&gt;F$4,2,1))))))</f>
        <v>1</v>
      </c>
      <c r="G27" s="116">
        <f>IF('Crisis Indicator Data'!F21="x","x",IF(B27="Regional crisis",('Crisis Indicator Data'!F21/VLOOKUP('Impact of Crisis'!$C27,'Regional Crises'!$B$1:$R$51,4,FALSE)),'Crisis Indicator Data'!F21/VLOOKUP('Impact of Crisis'!$E27,'Country Indicator Data'!$B$3:$P$193,15,FALSE)))</f>
        <v>1.5815597204574334E-2</v>
      </c>
      <c r="H27" s="120">
        <f>IF(F27="x","x",IF('Crisis Indicator Data'!F21=0,0,IF(G27&gt;H$7,5,IF(G27&gt;H$6,4,IF(G27&gt;H$5,3,IF(G27&gt;H$4,2,1))))))</f>
        <v>1</v>
      </c>
      <c r="I27" s="122">
        <f t="shared" si="4"/>
        <v>1</v>
      </c>
      <c r="J27" s="120">
        <f>IF('Crisis Indicator Data'!G21="x","x",IF('Crisis Indicator Data'!G21=0,0,IF('Crisis Indicator Data'!G21&gt;J$7,5,IF('Crisis Indicator Data'!G21&gt;J$6,4,IF('Crisis Indicator Data'!G21&gt;J$5,3,IF('Crisis Indicator Data'!G21&gt;J$4,2,1))))))</f>
        <v>1</v>
      </c>
      <c r="K27" s="116">
        <f>IF('Crisis Indicator Data'!G21="x","x",IF(B27="Regional crisis",('Crisis Indicator Data'!G21/VLOOKUP('Impact of Crisis'!$C27,'Regional Crises'!$B$1:$R$51,5,FALSE)),'Crisis Indicator Data'!G21/VLOOKUP('Impact of Crisis'!$E27,'Country Indicator Data'!$B$3:$P$193,14,FALSE)))</f>
        <v>4.1633257262690432E-2</v>
      </c>
      <c r="L27" s="120">
        <f>IF(J27="x","x",IF('Crisis Indicator Data'!G21=0,0,IF(K27&gt;L$7,5,IF(K27&gt;L$6,4,IF(K27&gt;L$5,3,IF(K27&gt;L$4,2,1))))))</f>
        <v>1</v>
      </c>
      <c r="M27" s="122">
        <f t="shared" si="5"/>
        <v>1</v>
      </c>
      <c r="N27" s="127">
        <f t="shared" si="6"/>
        <v>1</v>
      </c>
      <c r="O27" s="120">
        <f>IF('Crisis Indicator Data'!H21="x","x",IF('Crisis Indicator Data'!H21=0,0,IF('Crisis Indicator Data'!H21&gt;O$7,5,IF('Crisis Indicator Data'!H21&gt;O$6,4,IF('Crisis Indicator Data'!H21&gt;O$5,3,IF('Crisis Indicator Data'!H21&gt;O$4,2,1))))))</f>
        <v>2</v>
      </c>
      <c r="P27" s="116">
        <f>IF('Crisis Indicator Data'!H21="x","x",IF(B27="Regional crisis",('Crisis Indicator Data'!H21/VLOOKUP('Impact of Crisis'!$C27,'Regional Crises'!$B$1:$R$34,5,FALSE)),'Crisis Indicator Data'!H21/VLOOKUP('Impact of Crisis'!$E27,'Country Indicator Data'!$B$3:$P$193,14,FALSE)))</f>
        <v>4.1633257262690432E-2</v>
      </c>
      <c r="Q27" s="120">
        <f>IF(O27="x","x",IF('Crisis Indicator Data'!H21=0,0,IF(P27&gt;Q$7,5,IF(P27&gt;Q$6,4,IF(P27&gt;Q$5,3,IF(P27&gt;Q$4,2,1))))))</f>
        <v>2</v>
      </c>
      <c r="R27" s="122">
        <f t="shared" si="7"/>
        <v>2</v>
      </c>
      <c r="S27" s="120">
        <f>IF('Crisis Indicator Data'!I21="x","x",IF('Crisis Indicator Data'!I21=0,0,IF('Crisis Indicator Data'!I21&gt;S$7,5,IF('Crisis Indicator Data'!I21&gt;S$6,4,IF('Crisis Indicator Data'!I21&gt;S$5,3,IF('Crisis Indicator Data'!I21&gt;S$4,2,1))))))</f>
        <v>2</v>
      </c>
      <c r="T27" s="116">
        <f>IF('Crisis Indicator Data'!I21="x","x",IF(B27="Regional crisis",('Crisis Indicator Data'!I21/VLOOKUP('Impact of Crisis'!$C27,'Regional Crises'!$B$1:$R$34,5,FALSE)),'Crisis Indicator Data'!I21/VLOOKUP('Impact of Crisis'!$E27,'Country Indicator Data'!$B$3:$P$193,14,FALSE)))</f>
        <v>1.1163880836365879E-2</v>
      </c>
      <c r="U27" s="120">
        <f t="shared" si="8"/>
        <v>2</v>
      </c>
      <c r="V27" s="122">
        <f t="shared" si="9"/>
        <v>2</v>
      </c>
      <c r="W27" s="120" t="str">
        <f>IF('Crisis Indicator Data'!J21="x","x",IF('Crisis Indicator Data'!J21=0,0,IF('Crisis Indicator Data'!J21&gt;W$7,5,IF('Crisis Indicator Data'!J21&gt;W$6,4,IF('Crisis Indicator Data'!J21&gt;W$5,3,IF('Crisis Indicator Data'!J21&gt;W$4,2,1))))))</f>
        <v>x</v>
      </c>
      <c r="X27" s="120" t="str">
        <f>IF('Crisis Indicator Data'!K21="x","x",IF('Crisis Indicator Data'!K21=0,0,IF('Crisis Indicator Data'!K21&gt;X$7,5,IF('Crisis Indicator Data'!K21&gt;X$6,4,IF('Crisis Indicator Data'!K21&gt;X$5,3,IF('Crisis Indicator Data'!K21&gt;X$4,2,1))))))</f>
        <v>x</v>
      </c>
      <c r="Y27" s="122" t="str">
        <f t="shared" si="0"/>
        <v>x</v>
      </c>
      <c r="Z27" s="120">
        <f>IF('Crisis Indicator Data'!L21="x","x",IF('Crisis Indicator Data'!L21=0,0,IF('Crisis Indicator Data'!L21&gt;Z$7,5,IF('Crisis Indicator Data'!L21&gt;Z$6,4,IF('Crisis Indicator Data'!L21&gt;Z$5,3,IF('Crisis Indicator Data'!L21&gt;Z$4,2,1))))))</f>
        <v>2</v>
      </c>
      <c r="AA27" s="123">
        <f t="shared" si="10"/>
        <v>2</v>
      </c>
      <c r="AB27" s="127">
        <f t="shared" si="17"/>
        <v>2</v>
      </c>
      <c r="AC27" s="116" t="e">
        <f>IF('Crisis Indicator Data'!$O21="x","x",IF('Crisis Indicator Data'!$O21=0,0,('Crisis Indicator Data'!M21/'Crisis Indicator Data'!$O21)))</f>
        <v>#N/A</v>
      </c>
      <c r="AD27" s="121" t="e">
        <f t="shared" si="2"/>
        <v>#N/A</v>
      </c>
      <c r="AE27" s="124" t="e">
        <f t="shared" si="11"/>
        <v>#N/A</v>
      </c>
      <c r="AF27" s="116" t="e">
        <f>IF('Crisis Indicator Data'!$O21="x","x",IF('Crisis Indicator Data'!$O21=0,0,('Crisis Indicator Data'!N21/'Crisis Indicator Data'!$O21)))</f>
        <v>#N/A</v>
      </c>
      <c r="AG27" s="121" t="e">
        <f t="shared" si="3"/>
        <v>#N/A</v>
      </c>
      <c r="AH27" s="124" t="e">
        <f t="shared" si="12"/>
        <v>#N/A</v>
      </c>
      <c r="AI27" s="125" t="e">
        <f t="shared" si="13"/>
        <v>#N/A</v>
      </c>
      <c r="AJ27" s="120" t="str">
        <f>IF('Crisis Indicator Data'!P21="x","x",IF('Crisis Indicator Data'!P21&gt;AJ$7,5,IF('Crisis Indicator Data'!P21&gt;AJ$6,4,IF('Crisis Indicator Data'!P21&gt;AJ$5,3,IF('Crisis Indicator Data'!P21&gt;AJ$4,2,1)))))</f>
        <v>x</v>
      </c>
      <c r="AK27" s="116" t="str">
        <f>IF('Crisis Indicator Data'!P21="x","x",'Crisis Indicator Data'!P21/'Crisis Indicator Data'!H21*1000)</f>
        <v>x</v>
      </c>
      <c r="AL27" s="120" t="str">
        <f t="shared" si="14"/>
        <v>x</v>
      </c>
      <c r="AM27" s="125" t="str">
        <f t="shared" si="15"/>
        <v>x</v>
      </c>
      <c r="AN27" s="127" t="e">
        <f t="shared" si="16"/>
        <v>#N/A</v>
      </c>
      <c r="AO27" s="8"/>
      <c r="AP27" s="20"/>
    </row>
    <row r="28" spans="1:42" x14ac:dyDescent="0.35">
      <c r="A28" s="25" t="str">
        <f>'Crisis Indicator Data'!A22</f>
        <v>CAR refugees in Chad</v>
      </c>
      <c r="B28" s="25" t="str">
        <f>'Crisis Indicator Data'!B22</f>
        <v>International displacement</v>
      </c>
      <c r="C28" s="25" t="str">
        <f>'Crisis Indicator Data'!C22</f>
        <v>TCD004</v>
      </c>
      <c r="D28" s="25" t="str">
        <f>'Crisis Indicator Data'!D22</f>
        <v>Chad</v>
      </c>
      <c r="E28" s="25" t="str">
        <f>'Crisis Indicator Data'!E22</f>
        <v>TCD</v>
      </c>
      <c r="F28" s="120">
        <f>IF('Crisis Indicator Data'!F22="x","x",IF('Crisis Indicator Data'!F22=0,0,IF('Crisis Indicator Data'!F22&gt;F$7,5,IF('Crisis Indicator Data'!F22&gt;F$6,4,IF('Crisis Indicator Data'!F22&gt;F$5,3,IF('Crisis Indicator Data'!F22&gt;F$4,2,1))))))</f>
        <v>3</v>
      </c>
      <c r="G28" s="116">
        <f>IF('Crisis Indicator Data'!F22="x","x",IF(B28="Regional crisis",('Crisis Indicator Data'!F22/VLOOKUP('Impact of Crisis'!$C28,'Regional Crises'!$B$1:$R$51,4,FALSE)),'Crisis Indicator Data'!F22/VLOOKUP('Impact of Crisis'!$E28,'Country Indicator Data'!$B$3:$P$193,15,FALSE)))</f>
        <v>0.12309402795425667</v>
      </c>
      <c r="H28" s="120">
        <f>IF(F28="x","x",IF('Crisis Indicator Data'!F22=0,0,IF(G28&gt;H$7,5,IF(G28&gt;H$6,4,IF(G28&gt;H$5,3,IF(G28&gt;H$4,2,1))))))</f>
        <v>2</v>
      </c>
      <c r="I28" s="122">
        <f t="shared" si="4"/>
        <v>2.5</v>
      </c>
      <c r="J28" s="120">
        <f>IF('Crisis Indicator Data'!G22="x","x",IF('Crisis Indicator Data'!G22=0,0,IF('Crisis Indicator Data'!G22&gt;J$7,5,IF('Crisis Indicator Data'!G22&gt;J$6,4,IF('Crisis Indicator Data'!G22&gt;J$5,3,IF('Crisis Indicator Data'!G22&gt;J$4,2,1))))))</f>
        <v>2</v>
      </c>
      <c r="K28" s="116">
        <f>IF('Crisis Indicator Data'!G22="x","x",IF(B28="Regional crisis",('Crisis Indicator Data'!G22/VLOOKUP('Impact of Crisis'!$C28,'Regional Crises'!$B$1:$R$51,5,FALSE)),'Crisis Indicator Data'!G22/VLOOKUP('Impact of Crisis'!$E28,'Country Indicator Data'!$B$3:$P$193,14,FALSE)))</f>
        <v>0.26503423178930485</v>
      </c>
      <c r="L28" s="120">
        <f>IF(J28="x","x",IF('Crisis Indicator Data'!G22=0,0,IF(K28&gt;L$7,5,IF(K28&gt;L$6,4,IF(K28&gt;L$5,3,IF(K28&gt;L$4,2,1))))))</f>
        <v>3</v>
      </c>
      <c r="M28" s="122">
        <f t="shared" si="5"/>
        <v>2.5</v>
      </c>
      <c r="N28" s="127">
        <f t="shared" si="6"/>
        <v>2.5</v>
      </c>
      <c r="O28" s="120">
        <f>IF('Crisis Indicator Data'!H22="x","x",IF('Crisis Indicator Data'!H22=0,0,IF('Crisis Indicator Data'!H22&gt;O$7,5,IF('Crisis Indicator Data'!H22&gt;O$6,4,IF('Crisis Indicator Data'!H22&gt;O$5,3,IF('Crisis Indicator Data'!H22&gt;O$4,2,1))))))</f>
        <v>2</v>
      </c>
      <c r="P28" s="116">
        <f>IF('Crisis Indicator Data'!H22="x","x",IF(B28="Regional crisis",('Crisis Indicator Data'!H22/VLOOKUP('Impact of Crisis'!$C28,'Regional Crises'!$B$1:$R$34,5,FALSE)),'Crisis Indicator Data'!H22/VLOOKUP('Impact of Crisis'!$E28,'Country Indicator Data'!$B$3:$P$193,14,FALSE)))</f>
        <v>6.9080367606241908E-2</v>
      </c>
      <c r="Q28" s="120">
        <f>IF(O28="x","x",IF('Crisis Indicator Data'!H22=0,0,IF(P28&gt;Q$7,5,IF(P28&gt;Q$6,4,IF(P28&gt;Q$5,3,IF(P28&gt;Q$4,2,1))))))</f>
        <v>2</v>
      </c>
      <c r="R28" s="122">
        <f t="shared" si="7"/>
        <v>2</v>
      </c>
      <c r="S28" s="120">
        <f>IF('Crisis Indicator Data'!I22="x","x",IF('Crisis Indicator Data'!I22=0,0,IF('Crisis Indicator Data'!I22&gt;S$7,5,IF('Crisis Indicator Data'!I22&gt;S$6,4,IF('Crisis Indicator Data'!I22&gt;S$5,3,IF('Crisis Indicator Data'!I22&gt;S$4,2,1))))))</f>
        <v>2</v>
      </c>
      <c r="T28" s="116">
        <f>IF('Crisis Indicator Data'!I22="x","x",IF(B28="Regional crisis",('Crisis Indicator Data'!I22/VLOOKUP('Impact of Crisis'!$C28,'Regional Crises'!$B$1:$R$34,5,FALSE)),'Crisis Indicator Data'!I22/VLOOKUP('Impact of Crisis'!$E28,'Country Indicator Data'!$B$3:$P$193,14,FALSE)))</f>
        <v>1.0053660642694135E-2</v>
      </c>
      <c r="U28" s="120">
        <f t="shared" si="8"/>
        <v>2</v>
      </c>
      <c r="V28" s="122">
        <f t="shared" si="9"/>
        <v>2</v>
      </c>
      <c r="W28" s="120" t="str">
        <f>IF('Crisis Indicator Data'!J22="x","x",IF('Crisis Indicator Data'!J22=0,0,IF('Crisis Indicator Data'!J22&gt;W$7,5,IF('Crisis Indicator Data'!J22&gt;W$6,4,IF('Crisis Indicator Data'!J22&gt;W$5,3,IF('Crisis Indicator Data'!J22&gt;W$4,2,1))))))</f>
        <v>x</v>
      </c>
      <c r="X28" s="120" t="str">
        <f>IF('Crisis Indicator Data'!K22="x","x",IF('Crisis Indicator Data'!K22=0,0,IF('Crisis Indicator Data'!K22&gt;X$7,5,IF('Crisis Indicator Data'!K22&gt;X$6,4,IF('Crisis Indicator Data'!K22&gt;X$5,3,IF('Crisis Indicator Data'!K22&gt;X$4,2,1))))))</f>
        <v>x</v>
      </c>
      <c r="Y28" s="122" t="str">
        <f t="shared" si="0"/>
        <v>x</v>
      </c>
      <c r="Z28" s="120" t="str">
        <f>IF('Crisis Indicator Data'!L22="x","x",IF('Crisis Indicator Data'!L22=0,0,IF('Crisis Indicator Data'!L22&gt;Z$7,5,IF('Crisis Indicator Data'!L22&gt;Z$6,4,IF('Crisis Indicator Data'!L22&gt;Z$5,3,IF('Crisis Indicator Data'!L22&gt;Z$4,2,1))))))</f>
        <v>x</v>
      </c>
      <c r="AA28" s="123" t="str">
        <f t="shared" si="10"/>
        <v>x</v>
      </c>
      <c r="AB28" s="127">
        <f t="shared" si="17"/>
        <v>2</v>
      </c>
      <c r="AC28" s="116" t="e">
        <f>IF('Crisis Indicator Data'!$O22="x","x",IF('Crisis Indicator Data'!$O22=0,0,('Crisis Indicator Data'!M22/'Crisis Indicator Data'!$O22)))</f>
        <v>#N/A</v>
      </c>
      <c r="AD28" s="121" t="e">
        <f t="shared" si="2"/>
        <v>#N/A</v>
      </c>
      <c r="AE28" s="124" t="e">
        <f t="shared" si="11"/>
        <v>#N/A</v>
      </c>
      <c r="AF28" s="116" t="e">
        <f>IF('Crisis Indicator Data'!$O22="x","x",IF('Crisis Indicator Data'!$O22=0,0,('Crisis Indicator Data'!N22/'Crisis Indicator Data'!$O22)))</f>
        <v>#N/A</v>
      </c>
      <c r="AG28" s="121" t="e">
        <f t="shared" si="3"/>
        <v>#N/A</v>
      </c>
      <c r="AH28" s="124" t="e">
        <f t="shared" si="12"/>
        <v>#N/A</v>
      </c>
      <c r="AI28" s="125" t="e">
        <f t="shared" si="13"/>
        <v>#N/A</v>
      </c>
      <c r="AJ28" s="120" t="str">
        <f>IF('Crisis Indicator Data'!P22="x","x",IF('Crisis Indicator Data'!P22&gt;AJ$7,5,IF('Crisis Indicator Data'!P22&gt;AJ$6,4,IF('Crisis Indicator Data'!P22&gt;AJ$5,3,IF('Crisis Indicator Data'!P22&gt;AJ$4,2,1)))))</f>
        <v>x</v>
      </c>
      <c r="AK28" s="116" t="str">
        <f>IF('Crisis Indicator Data'!P22="x","x",'Crisis Indicator Data'!P22/'Crisis Indicator Data'!H22*1000)</f>
        <v>x</v>
      </c>
      <c r="AL28" s="120" t="str">
        <f t="shared" si="14"/>
        <v>x</v>
      </c>
      <c r="AM28" s="125" t="str">
        <f t="shared" si="15"/>
        <v>x</v>
      </c>
      <c r="AN28" s="127" t="e">
        <f t="shared" si="16"/>
        <v>#N/A</v>
      </c>
      <c r="AO28" s="8"/>
      <c r="AP28" s="20"/>
    </row>
    <row r="29" spans="1:42" x14ac:dyDescent="0.35">
      <c r="A29" s="25" t="str">
        <f>'Crisis Indicator Data'!A23</f>
        <v>Darfur refugees in Chad</v>
      </c>
      <c r="B29" s="25" t="str">
        <f>'Crisis Indicator Data'!B23</f>
        <v>International displacement</v>
      </c>
      <c r="C29" s="25" t="str">
        <f>'Crisis Indicator Data'!C23</f>
        <v>TCD005</v>
      </c>
      <c r="D29" s="25" t="str">
        <f>'Crisis Indicator Data'!D23</f>
        <v>Chad</v>
      </c>
      <c r="E29" s="25" t="str">
        <f>'Crisis Indicator Data'!E23</f>
        <v>TCD</v>
      </c>
      <c r="F29" s="120">
        <f>IF('Crisis Indicator Data'!F23="x","x",IF('Crisis Indicator Data'!F23=0,0,IF('Crisis Indicator Data'!F23&gt;F$7,5,IF('Crisis Indicator Data'!F23&gt;F$6,4,IF('Crisis Indicator Data'!F23&gt;F$5,3,IF('Crisis Indicator Data'!F23&gt;F$4,2,1))))))</f>
        <v>3</v>
      </c>
      <c r="G29" s="116">
        <f>IF('Crisis Indicator Data'!F23="x","x",IF(B29="Regional crisis",('Crisis Indicator Data'!F23/VLOOKUP('Impact of Crisis'!$C29,'Regional Crises'!$B$1:$R$51,4,FALSE)),'Crisis Indicator Data'!F23/VLOOKUP('Impact of Crisis'!$E29,'Country Indicator Data'!$B$3:$P$193,15,FALSE)))</f>
        <v>0.16359593392630242</v>
      </c>
      <c r="H29" s="120">
        <f>IF(F29="x","x",IF('Crisis Indicator Data'!F23=0,0,IF(G29&gt;H$7,5,IF(G29&gt;H$6,4,IF(G29&gt;H$5,3,IF(G29&gt;H$4,2,1))))))</f>
        <v>3</v>
      </c>
      <c r="I29" s="122">
        <f t="shared" si="4"/>
        <v>3</v>
      </c>
      <c r="J29" s="120">
        <f>IF('Crisis Indicator Data'!G23="x","x",IF('Crisis Indicator Data'!G23=0,0,IF('Crisis Indicator Data'!G23&gt;J$7,5,IF('Crisis Indicator Data'!G23&gt;J$6,4,IF('Crisis Indicator Data'!G23&gt;J$5,3,IF('Crisis Indicator Data'!G23&gt;J$4,2,1))))))</f>
        <v>2</v>
      </c>
      <c r="K29" s="116">
        <f>IF('Crisis Indicator Data'!G23="x","x",IF(B29="Regional crisis",('Crisis Indicator Data'!G23/VLOOKUP('Impact of Crisis'!$C29,'Regional Crises'!$B$1:$R$51,5,FALSE)),'Crisis Indicator Data'!G23/VLOOKUP('Impact of Crisis'!$E29,'Country Indicator Data'!$B$3:$P$193,14,FALSE)))</f>
        <v>0.1516067353358416</v>
      </c>
      <c r="L29" s="120">
        <f>IF(J29="x","x",IF('Crisis Indicator Data'!G23=0,0,IF(K29&gt;L$7,5,IF(K29&gt;L$6,4,IF(K29&gt;L$5,3,IF(K29&gt;L$4,2,1))))))</f>
        <v>2</v>
      </c>
      <c r="M29" s="122">
        <f t="shared" si="5"/>
        <v>2</v>
      </c>
      <c r="N29" s="127">
        <f t="shared" si="6"/>
        <v>2.5</v>
      </c>
      <c r="O29" s="120">
        <f>IF('Crisis Indicator Data'!H23="x","x",IF('Crisis Indicator Data'!H23=0,0,IF('Crisis Indicator Data'!H23&gt;O$7,5,IF('Crisis Indicator Data'!H23&gt;O$6,4,IF('Crisis Indicator Data'!H23&gt;O$5,3,IF('Crisis Indicator Data'!H23&gt;O$4,2,1))))))</f>
        <v>2</v>
      </c>
      <c r="P29" s="116">
        <f>IF('Crisis Indicator Data'!H23="x","x",IF(B29="Regional crisis",('Crisis Indicator Data'!H23/VLOOKUP('Impact of Crisis'!$C29,'Regional Crises'!$B$1:$R$34,5,FALSE)),'Crisis Indicator Data'!H23/VLOOKUP('Impact of Crisis'!$E29,'Country Indicator Data'!$B$3:$P$193,14,FALSE)))</f>
        <v>5.8163202368469745E-2</v>
      </c>
      <c r="Q29" s="120">
        <f>IF(O29="x","x",IF('Crisis Indicator Data'!H23=0,0,IF(P29&gt;Q$7,5,IF(P29&gt;Q$6,4,IF(P29&gt;Q$5,3,IF(P29&gt;Q$4,2,1))))))</f>
        <v>2</v>
      </c>
      <c r="R29" s="122">
        <f t="shared" si="7"/>
        <v>2</v>
      </c>
      <c r="S29" s="120">
        <f>IF('Crisis Indicator Data'!I23="x","x",IF('Crisis Indicator Data'!I23=0,0,IF('Crisis Indicator Data'!I23&gt;S$7,5,IF('Crisis Indicator Data'!I23&gt;S$6,4,IF('Crisis Indicator Data'!I23&gt;S$5,3,IF('Crisis Indicator Data'!I23&gt;S$4,2,1))))))</f>
        <v>3</v>
      </c>
      <c r="T29" s="116">
        <f>IF('Crisis Indicator Data'!I23="x","x",IF(B29="Regional crisis",('Crisis Indicator Data'!I23/VLOOKUP('Impact of Crisis'!$C29,'Regional Crises'!$B$1:$R$34,5,FALSE)),'Crisis Indicator Data'!I23/VLOOKUP('Impact of Crisis'!$E29,'Country Indicator Data'!$B$3:$P$193,14,FALSE)))</f>
        <v>2.0415715783630418E-2</v>
      </c>
      <c r="U29" s="120">
        <f t="shared" si="8"/>
        <v>3</v>
      </c>
      <c r="V29" s="122">
        <f t="shared" si="9"/>
        <v>3</v>
      </c>
      <c r="W29" s="120" t="str">
        <f>IF('Crisis Indicator Data'!J23="x","x",IF('Crisis Indicator Data'!J23=0,0,IF('Crisis Indicator Data'!J23&gt;W$7,5,IF('Crisis Indicator Data'!J23&gt;W$6,4,IF('Crisis Indicator Data'!J23&gt;W$5,3,IF('Crisis Indicator Data'!J23&gt;W$4,2,1))))))</f>
        <v>x</v>
      </c>
      <c r="X29" s="120" t="str">
        <f>IF('Crisis Indicator Data'!K23="x","x",IF('Crisis Indicator Data'!K23=0,0,IF('Crisis Indicator Data'!K23&gt;X$7,5,IF('Crisis Indicator Data'!K23&gt;X$6,4,IF('Crisis Indicator Data'!K23&gt;X$5,3,IF('Crisis Indicator Data'!K23&gt;X$4,2,1))))))</f>
        <v>x</v>
      </c>
      <c r="Y29" s="122" t="str">
        <f t="shared" si="0"/>
        <v>x</v>
      </c>
      <c r="Z29" s="120" t="str">
        <f>IF('Crisis Indicator Data'!L23="x","x",IF('Crisis Indicator Data'!L23=0,0,IF('Crisis Indicator Data'!L23&gt;Z$7,5,IF('Crisis Indicator Data'!L23&gt;Z$6,4,IF('Crisis Indicator Data'!L23&gt;Z$5,3,IF('Crisis Indicator Data'!L23&gt;Z$4,2,1))))))</f>
        <v>x</v>
      </c>
      <c r="AA29" s="123" t="str">
        <f t="shared" si="10"/>
        <v>x</v>
      </c>
      <c r="AB29" s="127">
        <f t="shared" si="17"/>
        <v>2.5</v>
      </c>
      <c r="AC29" s="116" t="e">
        <f>IF('Crisis Indicator Data'!$O23="x","x",IF('Crisis Indicator Data'!$O23=0,0,('Crisis Indicator Data'!M23/'Crisis Indicator Data'!$O23)))</f>
        <v>#N/A</v>
      </c>
      <c r="AD29" s="121" t="e">
        <f t="shared" si="2"/>
        <v>#N/A</v>
      </c>
      <c r="AE29" s="124" t="e">
        <f t="shared" si="11"/>
        <v>#N/A</v>
      </c>
      <c r="AF29" s="116" t="e">
        <f>IF('Crisis Indicator Data'!$O23="x","x",IF('Crisis Indicator Data'!$O23=0,0,('Crisis Indicator Data'!N23/'Crisis Indicator Data'!$O23)))</f>
        <v>#N/A</v>
      </c>
      <c r="AG29" s="121" t="e">
        <f t="shared" si="3"/>
        <v>#N/A</v>
      </c>
      <c r="AH29" s="124" t="e">
        <f t="shared" si="12"/>
        <v>#N/A</v>
      </c>
      <c r="AI29" s="125" t="e">
        <f t="shared" si="13"/>
        <v>#N/A</v>
      </c>
      <c r="AJ29" s="120" t="str">
        <f>IF('Crisis Indicator Data'!P23="x","x",IF('Crisis Indicator Data'!P23&gt;AJ$7,5,IF('Crisis Indicator Data'!P23&gt;AJ$6,4,IF('Crisis Indicator Data'!P23&gt;AJ$5,3,IF('Crisis Indicator Data'!P23&gt;AJ$4,2,1)))))</f>
        <v>x</v>
      </c>
      <c r="AK29" s="116" t="str">
        <f>IF('Crisis Indicator Data'!P23="x","x",'Crisis Indicator Data'!P23/'Crisis Indicator Data'!H23*1000)</f>
        <v>x</v>
      </c>
      <c r="AL29" s="120" t="str">
        <f t="shared" si="14"/>
        <v>x</v>
      </c>
      <c r="AM29" s="125" t="str">
        <f t="shared" si="15"/>
        <v>x</v>
      </c>
      <c r="AN29" s="127" t="e">
        <f t="shared" si="16"/>
        <v>#N/A</v>
      </c>
      <c r="AO29" s="8"/>
      <c r="AP29" s="20"/>
    </row>
    <row r="30" spans="1:42" x14ac:dyDescent="0.35">
      <c r="A30" s="25" t="str">
        <f>'Crisis Indicator Data'!A24</f>
        <v>Tibesti Conflict in Chad</v>
      </c>
      <c r="B30" s="25" t="str">
        <f>'Crisis Indicator Data'!B24</f>
        <v>Conflict</v>
      </c>
      <c r="C30" s="25" t="str">
        <f>'Crisis Indicator Data'!C24</f>
        <v>TCD006</v>
      </c>
      <c r="D30" s="25" t="str">
        <f>'Crisis Indicator Data'!D24</f>
        <v>Chad</v>
      </c>
      <c r="E30" s="25" t="str">
        <f>'Crisis Indicator Data'!E24</f>
        <v>TCD</v>
      </c>
      <c r="F30" s="120">
        <f>IF('Crisis Indicator Data'!F24="x","x",IF('Crisis Indicator Data'!F24=0,0,IF('Crisis Indicator Data'!F24&gt;F$7,5,IF('Crisis Indicator Data'!F24&gt;F$6,4,IF('Crisis Indicator Data'!F24&gt;F$5,3,IF('Crisis Indicator Data'!F24&gt;F$4,2,1))))))</f>
        <v>3</v>
      </c>
      <c r="G30" s="116">
        <f>IF('Crisis Indicator Data'!F24="x","x",IF(B30="Regional crisis",('Crisis Indicator Data'!F24/VLOOKUP('Impact of Crisis'!$C30,'Regional Crises'!$B$1:$R$51,4,FALSE)),'Crisis Indicator Data'!F24/VLOOKUP('Impact of Crisis'!$E30,'Country Indicator Data'!$B$3:$P$193,15,FALSE)))</f>
        <v>0.17471410419313851</v>
      </c>
      <c r="H30" s="120">
        <f>IF(F30="x","x",IF('Crisis Indicator Data'!F24=0,0,IF(G30&gt;H$7,5,IF(G30&gt;H$6,4,IF(G30&gt;H$5,3,IF(G30&gt;H$4,2,1))))))</f>
        <v>3</v>
      </c>
      <c r="I30" s="122">
        <f t="shared" si="4"/>
        <v>3</v>
      </c>
      <c r="J30" s="120">
        <f>IF('Crisis Indicator Data'!G24="x","x",IF('Crisis Indicator Data'!G24=0,0,IF('Crisis Indicator Data'!G24&gt;J$7,5,IF('Crisis Indicator Data'!G24&gt;J$6,4,IF('Crisis Indicator Data'!G24&gt;J$5,3,IF('Crisis Indicator Data'!G24&gt;J$4,2,1))))))</f>
        <v>1</v>
      </c>
      <c r="K30" s="116">
        <f>IF('Crisis Indicator Data'!G24="x","x",IF(B30="Regional crisis",('Crisis Indicator Data'!G24/VLOOKUP('Impact of Crisis'!$C30,'Regional Crises'!$B$1:$R$51,5,FALSE)),'Crisis Indicator Data'!G24/VLOOKUP('Impact of Crisis'!$E30,'Country Indicator Data'!$B$3:$P$193,14,FALSE)))</f>
        <v>2.2821192869919202E-3</v>
      </c>
      <c r="L30" s="120">
        <f>IF(J30="x","x",IF('Crisis Indicator Data'!G24=0,0,IF(K30&gt;L$7,5,IF(K30&gt;L$6,4,IF(K30&gt;L$5,3,IF(K30&gt;L$4,2,1))))))</f>
        <v>1</v>
      </c>
      <c r="M30" s="122">
        <f t="shared" si="5"/>
        <v>1</v>
      </c>
      <c r="N30" s="127">
        <f t="shared" si="6"/>
        <v>2.1</v>
      </c>
      <c r="O30" s="120">
        <f>IF('Crisis Indicator Data'!H24="x","x",IF('Crisis Indicator Data'!H24=0,0,IF('Crisis Indicator Data'!H24&gt;O$7,5,IF('Crisis Indicator Data'!H24&gt;O$6,4,IF('Crisis Indicator Data'!H24&gt;O$5,3,IF('Crisis Indicator Data'!H24&gt;O$4,2,1))))))</f>
        <v>1</v>
      </c>
      <c r="P30" s="116">
        <f>IF('Crisis Indicator Data'!H24="x","x",IF(B30="Regional crisis",('Crisis Indicator Data'!H24/VLOOKUP('Impact of Crisis'!$C30,'Regional Crises'!$B$1:$R$34,5,FALSE)),'Crisis Indicator Data'!H24/VLOOKUP('Impact of Crisis'!$E30,'Country Indicator Data'!$B$3:$P$193,14,FALSE)))</f>
        <v>2.2821192869919202E-3</v>
      </c>
      <c r="Q30" s="120">
        <f>IF(O30="x","x",IF('Crisis Indicator Data'!H24=0,0,IF(P30&gt;Q$7,5,IF(P30&gt;Q$6,4,IF(P30&gt;Q$5,3,IF(P30&gt;Q$4,2,1))))))</f>
        <v>1</v>
      </c>
      <c r="R30" s="122">
        <f t="shared" si="7"/>
        <v>1</v>
      </c>
      <c r="S30" s="120" t="str">
        <f>IF('Crisis Indicator Data'!I24="x","x",IF('Crisis Indicator Data'!I24=0,0,IF('Crisis Indicator Data'!I24&gt;S$7,5,IF('Crisis Indicator Data'!I24&gt;S$6,4,IF('Crisis Indicator Data'!I24&gt;S$5,3,IF('Crisis Indicator Data'!I24&gt;S$4,2,1))))))</f>
        <v>x</v>
      </c>
      <c r="T30" s="116" t="str">
        <f>IF('Crisis Indicator Data'!I24="x","x",IF(B30="Regional crisis",('Crisis Indicator Data'!I24/VLOOKUP('Impact of Crisis'!$C30,'Regional Crises'!$B$1:$R$34,5,FALSE)),'Crisis Indicator Data'!I24/VLOOKUP('Impact of Crisis'!$E30,'Country Indicator Data'!$B$3:$P$193,14,FALSE)))</f>
        <v>x</v>
      </c>
      <c r="U30" s="120" t="str">
        <f t="shared" si="8"/>
        <v>x</v>
      </c>
      <c r="V30" s="122" t="str">
        <f t="shared" si="9"/>
        <v>x</v>
      </c>
      <c r="W30" s="120" t="str">
        <f>IF('Crisis Indicator Data'!J24="x","x",IF('Crisis Indicator Data'!J24=0,0,IF('Crisis Indicator Data'!J24&gt;W$7,5,IF('Crisis Indicator Data'!J24&gt;W$6,4,IF('Crisis Indicator Data'!J24&gt;W$5,3,IF('Crisis Indicator Data'!J24&gt;W$4,2,1))))))</f>
        <v>x</v>
      </c>
      <c r="X30" s="120" t="str">
        <f>IF('Crisis Indicator Data'!K24="x","x",IF('Crisis Indicator Data'!K24=0,0,IF('Crisis Indicator Data'!K24&gt;X$7,5,IF('Crisis Indicator Data'!K24&gt;X$6,4,IF('Crisis Indicator Data'!K24&gt;X$5,3,IF('Crisis Indicator Data'!K24&gt;X$4,2,1))))))</f>
        <v>x</v>
      </c>
      <c r="Y30" s="122" t="str">
        <f t="shared" si="0"/>
        <v>x</v>
      </c>
      <c r="Z30" s="120">
        <f>IF('Crisis Indicator Data'!L24="x","x",IF('Crisis Indicator Data'!L24=0,0,IF('Crisis Indicator Data'!L24&gt;Z$7,5,IF('Crisis Indicator Data'!L24&gt;Z$6,4,IF('Crisis Indicator Data'!L24&gt;Z$5,3,IF('Crisis Indicator Data'!L24&gt;Z$4,2,1))))))</f>
        <v>1</v>
      </c>
      <c r="AA30" s="123">
        <f t="shared" si="10"/>
        <v>1</v>
      </c>
      <c r="AB30" s="127">
        <f t="shared" si="17"/>
        <v>1</v>
      </c>
      <c r="AC30" s="116" t="e">
        <f>IF('Crisis Indicator Data'!$O24="x","x",IF('Crisis Indicator Data'!$O24=0,0,('Crisis Indicator Data'!M24/'Crisis Indicator Data'!$O24)))</f>
        <v>#N/A</v>
      </c>
      <c r="AD30" s="121" t="e">
        <f t="shared" si="2"/>
        <v>#N/A</v>
      </c>
      <c r="AE30" s="124" t="e">
        <f t="shared" si="11"/>
        <v>#N/A</v>
      </c>
      <c r="AF30" s="116" t="e">
        <f>IF('Crisis Indicator Data'!$O24="x","x",IF('Crisis Indicator Data'!$O24=0,0,('Crisis Indicator Data'!N24/'Crisis Indicator Data'!$O24)))</f>
        <v>#N/A</v>
      </c>
      <c r="AG30" s="121" t="e">
        <f t="shared" si="3"/>
        <v>#N/A</v>
      </c>
      <c r="AH30" s="124" t="e">
        <f t="shared" si="12"/>
        <v>#N/A</v>
      </c>
      <c r="AI30" s="125" t="e">
        <f t="shared" si="13"/>
        <v>#N/A</v>
      </c>
      <c r="AJ30" s="120" t="str">
        <f>IF('Crisis Indicator Data'!P24="x","x",IF('Crisis Indicator Data'!P24&gt;AJ$7,5,IF('Crisis Indicator Data'!P24&gt;AJ$6,4,IF('Crisis Indicator Data'!P24&gt;AJ$5,3,IF('Crisis Indicator Data'!P24&gt;AJ$4,2,1)))))</f>
        <v>x</v>
      </c>
      <c r="AK30" s="116" t="str">
        <f>IF('Crisis Indicator Data'!P24="x","x",'Crisis Indicator Data'!P24/'Crisis Indicator Data'!H24*1000)</f>
        <v>x</v>
      </c>
      <c r="AL30" s="120" t="str">
        <f t="shared" si="14"/>
        <v>x</v>
      </c>
      <c r="AM30" s="125" t="str">
        <f t="shared" si="15"/>
        <v>x</v>
      </c>
      <c r="AN30" s="127" t="e">
        <f t="shared" si="16"/>
        <v>#N/A</v>
      </c>
      <c r="AO30" s="8"/>
      <c r="AP30" s="20"/>
    </row>
    <row r="31" spans="1:42" x14ac:dyDescent="0.35">
      <c r="A31" s="25" t="str">
        <f>'Crisis Indicator Data'!A25</f>
        <v>Floods in Chad</v>
      </c>
      <c r="B31" s="25" t="str">
        <f>'Crisis Indicator Data'!B25</f>
        <v>Flood</v>
      </c>
      <c r="C31" s="25" t="str">
        <f>'Crisis Indicator Data'!C25</f>
        <v>TCD007</v>
      </c>
      <c r="D31" s="25" t="str">
        <f>'Crisis Indicator Data'!D25</f>
        <v>Chad</v>
      </c>
      <c r="E31" s="25" t="str">
        <f>'Crisis Indicator Data'!E25</f>
        <v>TCD</v>
      </c>
      <c r="F31" s="120">
        <f>IF('Crisis Indicator Data'!F25="x","x",IF('Crisis Indicator Data'!F25=0,0,IF('Crisis Indicator Data'!F25&gt;F$7,5,IF('Crisis Indicator Data'!F25&gt;F$6,4,IF('Crisis Indicator Data'!F25&gt;F$5,3,IF('Crisis Indicator Data'!F25&gt;F$4,2,1))))))</f>
        <v>3</v>
      </c>
      <c r="G31" s="116">
        <f>IF('Crisis Indicator Data'!F25="x","x",IF(B31="Regional crisis",('Crisis Indicator Data'!F25/VLOOKUP('Impact of Crisis'!$C31,'Regional Crises'!$B$1:$R$51,4,FALSE)),'Crisis Indicator Data'!F25/VLOOKUP('Impact of Crisis'!$E31,'Country Indicator Data'!$B$3:$P$193,15,FALSE)))</f>
        <v>0.30904304320203302</v>
      </c>
      <c r="H31" s="120">
        <f>IF(F31="x","x",IF('Crisis Indicator Data'!F25=0,0,IF(G31&gt;H$7,5,IF(G31&gt;H$6,4,IF(G31&gt;H$5,3,IF(G31&gt;H$4,2,1))))))</f>
        <v>4</v>
      </c>
      <c r="I31" s="122">
        <f t="shared" si="4"/>
        <v>3.5</v>
      </c>
      <c r="J31" s="120">
        <f>IF('Crisis Indicator Data'!G25="x","x",IF('Crisis Indicator Data'!G25=0,0,IF('Crisis Indicator Data'!G25&gt;J$7,5,IF('Crisis Indicator Data'!G25&gt;J$6,4,IF('Crisis Indicator Data'!G25&gt;J$5,3,IF('Crisis Indicator Data'!G25&gt;J$4,2,1))))))</f>
        <v>2</v>
      </c>
      <c r="K31" s="116">
        <f>IF('Crisis Indicator Data'!G25="x","x",IF(B31="Regional crisis",('Crisis Indicator Data'!G25/VLOOKUP('Impact of Crisis'!$C31,'Regional Crises'!$B$1:$R$51,5,FALSE)),'Crisis Indicator Data'!G25/VLOOKUP('Impact of Crisis'!$E31,'Country Indicator Data'!$B$3:$P$193,14,FALSE)))</f>
        <v>0.28020724110281875</v>
      </c>
      <c r="L31" s="120">
        <f>IF(J31="x","x",IF('Crisis Indicator Data'!G25=0,0,IF(K31&gt;L$7,5,IF(K31&gt;L$6,4,IF(K31&gt;L$5,3,IF(K31&gt;L$4,2,1))))))</f>
        <v>3</v>
      </c>
      <c r="M31" s="122">
        <f t="shared" si="5"/>
        <v>2.5</v>
      </c>
      <c r="N31" s="127">
        <f t="shared" si="6"/>
        <v>3</v>
      </c>
      <c r="O31" s="120">
        <f>IF('Crisis Indicator Data'!H25="x","x",IF('Crisis Indicator Data'!H25=0,0,IF('Crisis Indicator Data'!H25&gt;O$7,5,IF('Crisis Indicator Data'!H25&gt;O$6,4,IF('Crisis Indicator Data'!H25&gt;O$5,3,IF('Crisis Indicator Data'!H25&gt;O$4,2,1))))))</f>
        <v>1</v>
      </c>
      <c r="P31" s="116">
        <f>IF('Crisis Indicator Data'!H25="x","x",IF(B31="Regional crisis",('Crisis Indicator Data'!H25/VLOOKUP('Impact of Crisis'!$C31,'Regional Crises'!$B$1:$R$34,5,FALSE)),'Crisis Indicator Data'!H25/VLOOKUP('Impact of Crisis'!$E31,'Country Indicator Data'!$B$3:$P$193,14,FALSE)))</f>
        <v>1.0547091839881577E-2</v>
      </c>
      <c r="Q31" s="120">
        <f>IF(O31="x","x",IF('Crisis Indicator Data'!H25=0,0,IF(P31&gt;Q$7,5,IF(P31&gt;Q$6,4,IF(P31&gt;Q$5,3,IF(P31&gt;Q$4,2,1))))))</f>
        <v>1</v>
      </c>
      <c r="R31" s="122">
        <f t="shared" si="7"/>
        <v>1</v>
      </c>
      <c r="S31" s="120">
        <f>IF('Crisis Indicator Data'!I25="x","x",IF('Crisis Indicator Data'!I25=0,0,IF('Crisis Indicator Data'!I25&gt;S$7,5,IF('Crisis Indicator Data'!I25&gt;S$6,4,IF('Crisis Indicator Data'!I25&gt;S$5,3,IF('Crisis Indicator Data'!I25&gt;S$4,2,1))))))</f>
        <v>1</v>
      </c>
      <c r="T31" s="116">
        <f>IF('Crisis Indicator Data'!I25="x","x",IF(B31="Regional crisis",('Crisis Indicator Data'!I25/VLOOKUP('Impact of Crisis'!$C31,'Regional Crises'!$B$1:$R$34,5,FALSE)),'Crisis Indicator Data'!I25/VLOOKUP('Impact of Crisis'!$E31,'Country Indicator Data'!$B$3:$P$193,14,FALSE)))</f>
        <v>4.3175229753901191E-4</v>
      </c>
      <c r="U31" s="120">
        <f t="shared" si="8"/>
        <v>1</v>
      </c>
      <c r="V31" s="122">
        <f t="shared" si="9"/>
        <v>1</v>
      </c>
      <c r="W31" s="120" t="str">
        <f>IF('Crisis Indicator Data'!J25="x","x",IF('Crisis Indicator Data'!J25=0,0,IF('Crisis Indicator Data'!J25&gt;W$7,5,IF('Crisis Indicator Data'!J25&gt;W$6,4,IF('Crisis Indicator Data'!J25&gt;W$5,3,IF('Crisis Indicator Data'!J25&gt;W$4,2,1))))))</f>
        <v>x</v>
      </c>
      <c r="X31" s="120" t="str">
        <f>IF('Crisis Indicator Data'!K25="x","x",IF('Crisis Indicator Data'!K25=0,0,IF('Crisis Indicator Data'!K25&gt;X$7,5,IF('Crisis Indicator Data'!K25&gt;X$6,4,IF('Crisis Indicator Data'!K25&gt;X$5,3,IF('Crisis Indicator Data'!K25&gt;X$4,2,1))))))</f>
        <v>x</v>
      </c>
      <c r="Y31" s="122" t="str">
        <f t="shared" si="0"/>
        <v>x</v>
      </c>
      <c r="Z31" s="120" t="str">
        <f>IF('Crisis Indicator Data'!L25="x","x",IF('Crisis Indicator Data'!L25=0,0,IF('Crisis Indicator Data'!L25&gt;Z$7,5,IF('Crisis Indicator Data'!L25&gt;Z$6,4,IF('Crisis Indicator Data'!L25&gt;Z$5,3,IF('Crisis Indicator Data'!L25&gt;Z$4,2,1))))))</f>
        <v>x</v>
      </c>
      <c r="AA31" s="123" t="str">
        <f t="shared" si="10"/>
        <v>x</v>
      </c>
      <c r="AB31" s="127">
        <f t="shared" si="17"/>
        <v>1</v>
      </c>
      <c r="AC31" s="116" t="e">
        <f>IF('Crisis Indicator Data'!$O25="x","x",IF('Crisis Indicator Data'!$O25=0,0,('Crisis Indicator Data'!M25/'Crisis Indicator Data'!$O25)))</f>
        <v>#N/A</v>
      </c>
      <c r="AD31" s="121" t="e">
        <f t="shared" si="2"/>
        <v>#N/A</v>
      </c>
      <c r="AE31" s="124" t="e">
        <f t="shared" si="11"/>
        <v>#N/A</v>
      </c>
      <c r="AF31" s="116" t="e">
        <f>IF('Crisis Indicator Data'!$O25="x","x",IF('Crisis Indicator Data'!$O25=0,0,('Crisis Indicator Data'!N25/'Crisis Indicator Data'!$O25)))</f>
        <v>#N/A</v>
      </c>
      <c r="AG31" s="121" t="e">
        <f t="shared" si="3"/>
        <v>#N/A</v>
      </c>
      <c r="AH31" s="124" t="e">
        <f t="shared" si="12"/>
        <v>#N/A</v>
      </c>
      <c r="AI31" s="125" t="e">
        <f t="shared" si="13"/>
        <v>#N/A</v>
      </c>
      <c r="AJ31" s="120" t="str">
        <f>IF('Crisis Indicator Data'!P25="x","x",IF('Crisis Indicator Data'!P25&gt;AJ$7,5,IF('Crisis Indicator Data'!P25&gt;AJ$6,4,IF('Crisis Indicator Data'!P25&gt;AJ$5,3,IF('Crisis Indicator Data'!P25&gt;AJ$4,2,1)))))</f>
        <v>x</v>
      </c>
      <c r="AK31" s="116" t="str">
        <f>IF('Crisis Indicator Data'!P25="x","x",'Crisis Indicator Data'!P25/'Crisis Indicator Data'!H25*1000)</f>
        <v>x</v>
      </c>
      <c r="AL31" s="120" t="str">
        <f t="shared" si="14"/>
        <v>x</v>
      </c>
      <c r="AM31" s="125" t="str">
        <f t="shared" si="15"/>
        <v>x</v>
      </c>
      <c r="AN31" s="127" t="e">
        <f t="shared" si="16"/>
        <v>#N/A</v>
      </c>
      <c r="AO31" s="8"/>
      <c r="AP31" s="20"/>
    </row>
    <row r="32" spans="1:42" x14ac:dyDescent="0.35">
      <c r="A32" s="25" t="str">
        <f>'Crisis Indicator Data'!A26</f>
        <v>Complex crisis in Colombia</v>
      </c>
      <c r="B32" s="25" t="str">
        <f>'Crisis Indicator Data'!B26</f>
        <v>Complex crisis</v>
      </c>
      <c r="C32" s="25" t="str">
        <f>'Crisis Indicator Data'!C26</f>
        <v>COL001</v>
      </c>
      <c r="D32" s="25" t="str">
        <f>'Crisis Indicator Data'!D26</f>
        <v>Colombia</v>
      </c>
      <c r="E32" s="25" t="str">
        <f>'Crisis Indicator Data'!E26</f>
        <v>COL</v>
      </c>
      <c r="F32" s="120">
        <f>IF('Crisis Indicator Data'!F26="x","x",IF('Crisis Indicator Data'!F26=0,0,IF('Crisis Indicator Data'!F26&gt;F$7,5,IF('Crisis Indicator Data'!F26&gt;F$6,4,IF('Crisis Indicator Data'!F26&gt;F$5,3,IF('Crisis Indicator Data'!F26&gt;F$4,2,1))))))</f>
        <v>5</v>
      </c>
      <c r="G32" s="116">
        <f>IF('Crisis Indicator Data'!F26="x","x",IF(B32="Regional crisis",('Crisis Indicator Data'!F26/VLOOKUP('Impact of Crisis'!$C32,'Regional Crises'!$B$1:$R$51,4,FALSE)),'Crisis Indicator Data'!F26/VLOOKUP('Impact of Crisis'!$E32,'Country Indicator Data'!$B$3:$P$193,15,FALSE)))</f>
        <v>1.0292924740874267</v>
      </c>
      <c r="H32" s="120">
        <f>IF(F32="x","x",IF('Crisis Indicator Data'!F26=0,0,IF(G32&gt;H$7,5,IF(G32&gt;H$6,4,IF(G32&gt;H$5,3,IF(G32&gt;H$4,2,1))))))</f>
        <v>5</v>
      </c>
      <c r="I32" s="122">
        <f t="shared" si="4"/>
        <v>5</v>
      </c>
      <c r="J32" s="120">
        <f>IF('Crisis Indicator Data'!G26="x","x",IF('Crisis Indicator Data'!G26=0,0,IF('Crisis Indicator Data'!G26&gt;J$7,5,IF('Crisis Indicator Data'!G26&gt;J$6,4,IF('Crisis Indicator Data'!G26&gt;J$5,3,IF('Crisis Indicator Data'!G26&gt;J$4,2,1))))))</f>
        <v>5</v>
      </c>
      <c r="K32" s="116">
        <f>IF('Crisis Indicator Data'!G26="x","x",IF(B32="Regional crisis",('Crisis Indicator Data'!G26/VLOOKUP('Impact of Crisis'!$C32,'Regional Crises'!$B$1:$R$51,5,FALSE)),'Crisis Indicator Data'!G26/VLOOKUP('Impact of Crisis'!$E32,'Country Indicator Data'!$B$3:$P$193,14,FALSE)))</f>
        <v>1</v>
      </c>
      <c r="L32" s="120">
        <f>IF(J32="x","x",IF('Crisis Indicator Data'!G26=0,0,IF(K32&gt;L$7,5,IF(K32&gt;L$6,4,IF(K32&gt;L$5,3,IF(K32&gt;L$4,2,1))))))</f>
        <v>5</v>
      </c>
      <c r="M32" s="122">
        <f t="shared" si="5"/>
        <v>5</v>
      </c>
      <c r="N32" s="127">
        <f t="shared" si="6"/>
        <v>5</v>
      </c>
      <c r="O32" s="120">
        <f>IF('Crisis Indicator Data'!H26="x","x",IF('Crisis Indicator Data'!H26=0,0,IF('Crisis Indicator Data'!H26&gt;O$7,5,IF('Crisis Indicator Data'!H26&gt;O$6,4,IF('Crisis Indicator Data'!H26&gt;O$5,3,IF('Crisis Indicator Data'!H26&gt;O$4,2,1))))))</f>
        <v>3</v>
      </c>
      <c r="P32" s="116">
        <f>IF('Crisis Indicator Data'!H26="x","x",IF(B32="Regional crisis",('Crisis Indicator Data'!H26/VLOOKUP('Impact of Crisis'!$C32,'Regional Crises'!$B$1:$R$34,5,FALSE)),'Crisis Indicator Data'!H26/VLOOKUP('Impact of Crisis'!$E32,'Country Indicator Data'!$B$3:$P$193,14,FALSE)))</f>
        <v>0.10897435897435898</v>
      </c>
      <c r="Q32" s="120">
        <f>IF(O32="x","x",IF('Crisis Indicator Data'!H26=0,0,IF(P32&gt;Q$7,5,IF(P32&gt;Q$6,4,IF(P32&gt;Q$5,3,IF(P32&gt;Q$4,2,1))))))</f>
        <v>3</v>
      </c>
      <c r="R32" s="122">
        <f t="shared" si="7"/>
        <v>3</v>
      </c>
      <c r="S32" s="120">
        <f>IF('Crisis Indicator Data'!I26="x","x",IF('Crisis Indicator Data'!I26=0,0,IF('Crisis Indicator Data'!I26&gt;S$7,5,IF('Crisis Indicator Data'!I26&gt;S$6,4,IF('Crisis Indicator Data'!I26&gt;S$5,3,IF('Crisis Indicator Data'!I26&gt;S$4,2,1))))))</f>
        <v>3</v>
      </c>
      <c r="T32" s="116">
        <f>IF('Crisis Indicator Data'!I26="x","x",IF(B32="Regional crisis",('Crisis Indicator Data'!I26/VLOOKUP('Impact of Crisis'!$C32,'Regional Crises'!$B$1:$R$34,5,FALSE)),'Crisis Indicator Data'!I26/VLOOKUP('Impact of Crisis'!$E32,'Country Indicator Data'!$B$3:$P$193,14,FALSE)))</f>
        <v>9.9145299145299154E-3</v>
      </c>
      <c r="U32" s="120">
        <f t="shared" si="8"/>
        <v>2</v>
      </c>
      <c r="V32" s="122">
        <f t="shared" si="9"/>
        <v>3</v>
      </c>
      <c r="W32" s="120" t="str">
        <f>IF('Crisis Indicator Data'!J26="x","x",IF('Crisis Indicator Data'!J26=0,0,IF('Crisis Indicator Data'!J26&gt;W$7,5,IF('Crisis Indicator Data'!J26&gt;W$6,4,IF('Crisis Indicator Data'!J26&gt;W$5,3,IF('Crisis Indicator Data'!J26&gt;W$4,2,1))))))</f>
        <v>x</v>
      </c>
      <c r="X32" s="120" t="str">
        <f>IF('Crisis Indicator Data'!K26="x","x",IF('Crisis Indicator Data'!K26=0,0,IF('Crisis Indicator Data'!K26&gt;X$7,5,IF('Crisis Indicator Data'!K26&gt;X$6,4,IF('Crisis Indicator Data'!K26&gt;X$5,3,IF('Crisis Indicator Data'!K26&gt;X$4,2,1))))))</f>
        <v>x</v>
      </c>
      <c r="Y32" s="122" t="str">
        <f t="shared" si="0"/>
        <v>x</v>
      </c>
      <c r="Z32" s="120" t="str">
        <f>IF('Crisis Indicator Data'!L26="x","x",IF('Crisis Indicator Data'!L26=0,0,IF('Crisis Indicator Data'!L26&gt;Z$7,5,IF('Crisis Indicator Data'!L26&gt;Z$6,4,IF('Crisis Indicator Data'!L26&gt;Z$5,3,IF('Crisis Indicator Data'!L26&gt;Z$4,2,1))))))</f>
        <v>x</v>
      </c>
      <c r="AA32" s="123" t="str">
        <f t="shared" si="10"/>
        <v>x</v>
      </c>
      <c r="AB32" s="127">
        <f t="shared" si="17"/>
        <v>3</v>
      </c>
      <c r="AC32" s="116" t="e">
        <f>IF('Crisis Indicator Data'!$O26="x","x",IF('Crisis Indicator Data'!$O26=0,0,('Crisis Indicator Data'!M26/'Crisis Indicator Data'!$O26)))</f>
        <v>#N/A</v>
      </c>
      <c r="AD32" s="121" t="e">
        <f t="shared" si="2"/>
        <v>#N/A</v>
      </c>
      <c r="AE32" s="124" t="e">
        <f t="shared" si="11"/>
        <v>#N/A</v>
      </c>
      <c r="AF32" s="116" t="e">
        <f>IF('Crisis Indicator Data'!$O26="x","x",IF('Crisis Indicator Data'!$O26=0,0,('Crisis Indicator Data'!N26/'Crisis Indicator Data'!$O26)))</f>
        <v>#N/A</v>
      </c>
      <c r="AG32" s="121" t="e">
        <f t="shared" si="3"/>
        <v>#N/A</v>
      </c>
      <c r="AH32" s="124" t="e">
        <f t="shared" si="12"/>
        <v>#N/A</v>
      </c>
      <c r="AI32" s="125" t="e">
        <f t="shared" si="13"/>
        <v>#N/A</v>
      </c>
      <c r="AJ32" s="120" t="str">
        <f>IF('Crisis Indicator Data'!P26="x","x",IF('Crisis Indicator Data'!P26&gt;AJ$7,5,IF('Crisis Indicator Data'!P26&gt;AJ$6,4,IF('Crisis Indicator Data'!P26&gt;AJ$5,3,IF('Crisis Indicator Data'!P26&gt;AJ$4,2,1)))))</f>
        <v>x</v>
      </c>
      <c r="AK32" s="116" t="str">
        <f>IF('Crisis Indicator Data'!P26="x","x",'Crisis Indicator Data'!P26/'Crisis Indicator Data'!H26*1000)</f>
        <v>x</v>
      </c>
      <c r="AL32" s="120" t="str">
        <f t="shared" si="14"/>
        <v>x</v>
      </c>
      <c r="AM32" s="125" t="str">
        <f t="shared" si="15"/>
        <v>x</v>
      </c>
      <c r="AN32" s="127" t="e">
        <f t="shared" si="16"/>
        <v>#N/A</v>
      </c>
      <c r="AO32" s="8"/>
      <c r="AP32" s="20"/>
    </row>
    <row r="33" spans="1:42" x14ac:dyDescent="0.35">
      <c r="A33" s="25" t="str">
        <f>'Crisis Indicator Data'!A27</f>
        <v>Venezuela displacement in Colombia</v>
      </c>
      <c r="B33" s="25" t="str">
        <f>'Crisis Indicator Data'!B27</f>
        <v>International displacement</v>
      </c>
      <c r="C33" s="25" t="str">
        <f>'Crisis Indicator Data'!C27</f>
        <v>COL002</v>
      </c>
      <c r="D33" s="25" t="str">
        <f>'Crisis Indicator Data'!D27</f>
        <v>Colombia</v>
      </c>
      <c r="E33" s="25" t="str">
        <f>'Crisis Indicator Data'!E27</f>
        <v>COL</v>
      </c>
      <c r="F33" s="120">
        <f>IF('Crisis Indicator Data'!F27="x","x",IF('Crisis Indicator Data'!F27=0,0,IF('Crisis Indicator Data'!F27&gt;F$7,5,IF('Crisis Indicator Data'!F27&gt;F$6,4,IF('Crisis Indicator Data'!F27&gt;F$5,3,IF('Crisis Indicator Data'!F27&gt;F$4,2,1))))))</f>
        <v>2</v>
      </c>
      <c r="G33" s="116">
        <f>IF('Crisis Indicator Data'!F27="x","x",IF(B33="Regional crisis",('Crisis Indicator Data'!F27/VLOOKUP('Impact of Crisis'!$C33,'Regional Crises'!$B$1:$R$51,4,FALSE)),'Crisis Indicator Data'!F27/VLOOKUP('Impact of Crisis'!$E33,'Country Indicator Data'!$B$3:$P$193,15,FALSE)))</f>
        <v>0.12167643082469581</v>
      </c>
      <c r="H33" s="120">
        <f>IF(F33="x","x",IF('Crisis Indicator Data'!F27=0,0,IF(G33&gt;H$7,5,IF(G33&gt;H$6,4,IF(G33&gt;H$5,3,IF(G33&gt;H$4,2,1))))))</f>
        <v>2</v>
      </c>
      <c r="I33" s="122">
        <f t="shared" si="4"/>
        <v>2</v>
      </c>
      <c r="J33" s="120">
        <f>IF('Crisis Indicator Data'!G27="x","x",IF('Crisis Indicator Data'!G27=0,0,IF('Crisis Indicator Data'!G27&gt;J$7,5,IF('Crisis Indicator Data'!G27&gt;J$6,4,IF('Crisis Indicator Data'!G27&gt;J$5,3,IF('Crisis Indicator Data'!G27&gt;J$4,2,1))))))</f>
        <v>4</v>
      </c>
      <c r="K33" s="116">
        <f>IF('Crisis Indicator Data'!G27="x","x",IF(B33="Regional crisis",('Crisis Indicator Data'!G27/VLOOKUP('Impact of Crisis'!$C33,'Regional Crises'!$B$1:$R$51,5,FALSE)),'Crisis Indicator Data'!G27/VLOOKUP('Impact of Crisis'!$E33,'Country Indicator Data'!$B$3:$P$193,14,FALSE)))</f>
        <v>0.57499999999999996</v>
      </c>
      <c r="L33" s="120">
        <f>IF(J33="x","x",IF('Crisis Indicator Data'!G27=0,0,IF(K33&gt;L$7,5,IF(K33&gt;L$6,4,IF(K33&gt;L$5,3,IF(K33&gt;L$4,2,1))))))</f>
        <v>4</v>
      </c>
      <c r="M33" s="122">
        <f t="shared" si="5"/>
        <v>4</v>
      </c>
      <c r="N33" s="127">
        <f t="shared" si="6"/>
        <v>3.1</v>
      </c>
      <c r="O33" s="120">
        <f>IF('Crisis Indicator Data'!H27="x","x",IF('Crisis Indicator Data'!H27=0,0,IF('Crisis Indicator Data'!H27&gt;O$7,5,IF('Crisis Indicator Data'!H27&gt;O$6,4,IF('Crisis Indicator Data'!H27&gt;O$5,3,IF('Crisis Indicator Data'!H27&gt;O$4,2,1))))))</f>
        <v>2</v>
      </c>
      <c r="P33" s="116">
        <f>IF('Crisis Indicator Data'!H27="x","x",IF(B33="Regional crisis",('Crisis Indicator Data'!H27/VLOOKUP('Impact of Crisis'!$C33,'Regional Crises'!$B$1:$R$34,5,FALSE)),'Crisis Indicator Data'!H27/VLOOKUP('Impact of Crisis'!$E33,'Country Indicator Data'!$B$3:$P$193,14,FALSE)))</f>
        <v>4.6581196581196582E-2</v>
      </c>
      <c r="Q33" s="120">
        <f>IF(O33="x","x",IF('Crisis Indicator Data'!H27=0,0,IF(P33&gt;Q$7,5,IF(P33&gt;Q$6,4,IF(P33&gt;Q$5,3,IF(P33&gt;Q$4,2,1))))))</f>
        <v>2</v>
      </c>
      <c r="R33" s="122">
        <f t="shared" si="7"/>
        <v>2</v>
      </c>
      <c r="S33" s="120">
        <f>IF('Crisis Indicator Data'!I27="x","x",IF('Crisis Indicator Data'!I27=0,0,IF('Crisis Indicator Data'!I27&gt;S$7,5,IF('Crisis Indicator Data'!I27&gt;S$6,4,IF('Crisis Indicator Data'!I27&gt;S$5,3,IF('Crisis Indicator Data'!I27&gt;S$4,2,1))))))</f>
        <v>4</v>
      </c>
      <c r="T33" s="116">
        <f>IF('Crisis Indicator Data'!I27="x","x",IF(B33="Regional crisis",('Crisis Indicator Data'!I27/VLOOKUP('Impact of Crisis'!$C33,'Regional Crises'!$B$1:$R$34,5,FALSE)),'Crisis Indicator Data'!I27/VLOOKUP('Impact of Crisis'!$E33,'Country Indicator Data'!$B$3:$P$193,14,FALSE)))</f>
        <v>3.9957264957264954E-2</v>
      </c>
      <c r="U33" s="120">
        <f t="shared" si="8"/>
        <v>3</v>
      </c>
      <c r="V33" s="122">
        <f t="shared" si="9"/>
        <v>4</v>
      </c>
      <c r="W33" s="120" t="str">
        <f>IF('Crisis Indicator Data'!J27="x","x",IF('Crisis Indicator Data'!J27=0,0,IF('Crisis Indicator Data'!J27&gt;W$7,5,IF('Crisis Indicator Data'!J27&gt;W$6,4,IF('Crisis Indicator Data'!J27&gt;W$5,3,IF('Crisis Indicator Data'!J27&gt;W$4,2,1))))))</f>
        <v>x</v>
      </c>
      <c r="X33" s="120" t="str">
        <f>IF('Crisis Indicator Data'!K27="x","x",IF('Crisis Indicator Data'!K27=0,0,IF('Crisis Indicator Data'!K27&gt;X$7,5,IF('Crisis Indicator Data'!K27&gt;X$6,4,IF('Crisis Indicator Data'!K27&gt;X$5,3,IF('Crisis Indicator Data'!K27&gt;X$4,2,1))))))</f>
        <v>x</v>
      </c>
      <c r="Y33" s="122" t="str">
        <f t="shared" si="0"/>
        <v>x</v>
      </c>
      <c r="Z33" s="120" t="str">
        <f>IF('Crisis Indicator Data'!L27="x","x",IF('Crisis Indicator Data'!L27=0,0,IF('Crisis Indicator Data'!L27&gt;Z$7,5,IF('Crisis Indicator Data'!L27&gt;Z$6,4,IF('Crisis Indicator Data'!L27&gt;Z$5,3,IF('Crisis Indicator Data'!L27&gt;Z$4,2,1))))))</f>
        <v>x</v>
      </c>
      <c r="AA33" s="123" t="str">
        <f t="shared" si="10"/>
        <v>x</v>
      </c>
      <c r="AB33" s="127">
        <f t="shared" si="17"/>
        <v>3</v>
      </c>
      <c r="AC33" s="116" t="e">
        <f>IF('Crisis Indicator Data'!$O27="x","x",IF('Crisis Indicator Data'!$O27=0,0,('Crisis Indicator Data'!M27/'Crisis Indicator Data'!$O27)))</f>
        <v>#N/A</v>
      </c>
      <c r="AD33" s="121" t="e">
        <f t="shared" si="2"/>
        <v>#N/A</v>
      </c>
      <c r="AE33" s="124" t="e">
        <f t="shared" si="11"/>
        <v>#N/A</v>
      </c>
      <c r="AF33" s="116" t="e">
        <f>IF('Crisis Indicator Data'!$O27="x","x",IF('Crisis Indicator Data'!$O27=0,0,('Crisis Indicator Data'!N27/'Crisis Indicator Data'!$O27)))</f>
        <v>#N/A</v>
      </c>
      <c r="AG33" s="121" t="e">
        <f t="shared" si="3"/>
        <v>#N/A</v>
      </c>
      <c r="AH33" s="124" t="e">
        <f t="shared" si="12"/>
        <v>#N/A</v>
      </c>
      <c r="AI33" s="125" t="e">
        <f t="shared" si="13"/>
        <v>#N/A</v>
      </c>
      <c r="AJ33" s="120" t="str">
        <f>IF('Crisis Indicator Data'!P27="x","x",IF('Crisis Indicator Data'!P27&gt;AJ$7,5,IF('Crisis Indicator Data'!P27&gt;AJ$6,4,IF('Crisis Indicator Data'!P27&gt;AJ$5,3,IF('Crisis Indicator Data'!P27&gt;AJ$4,2,1)))))</f>
        <v>x</v>
      </c>
      <c r="AK33" s="116" t="str">
        <f>IF('Crisis Indicator Data'!P27="x","x",'Crisis Indicator Data'!P27/'Crisis Indicator Data'!H27*1000)</f>
        <v>x</v>
      </c>
      <c r="AL33" s="120" t="str">
        <f t="shared" si="14"/>
        <v>x</v>
      </c>
      <c r="AM33" s="125" t="str">
        <f t="shared" si="15"/>
        <v>x</v>
      </c>
      <c r="AN33" s="127" t="e">
        <f t="shared" si="16"/>
        <v>#N/A</v>
      </c>
      <c r="AO33" s="8"/>
      <c r="AP33" s="20"/>
    </row>
    <row r="34" spans="1:42" x14ac:dyDescent="0.35">
      <c r="A34" s="25" t="str">
        <f>'Crisis Indicator Data'!A28</f>
        <v>Pool conflict</v>
      </c>
      <c r="B34" s="25" t="str">
        <f>'Crisis Indicator Data'!B28</f>
        <v>Conflict</v>
      </c>
      <c r="C34" s="25" t="str">
        <f>'Crisis Indicator Data'!C28</f>
        <v>COG002</v>
      </c>
      <c r="D34" s="25" t="str">
        <f>'Crisis Indicator Data'!D28</f>
        <v>Congo</v>
      </c>
      <c r="E34" s="25" t="str">
        <f>'Crisis Indicator Data'!E28</f>
        <v>COG</v>
      </c>
      <c r="F34" s="120">
        <f>IF('Crisis Indicator Data'!F28="x","x",IF('Crisis Indicator Data'!F28=0,0,IF('Crisis Indicator Data'!F28&gt;F$7,5,IF('Crisis Indicator Data'!F28&gt;F$6,4,IF('Crisis Indicator Data'!F28&gt;F$5,3,IF('Crisis Indicator Data'!F28&gt;F$4,2,1))))))</f>
        <v>2</v>
      </c>
      <c r="G34" s="116">
        <f>IF('Crisis Indicator Data'!F28="x","x",IF(B34="Regional crisis",('Crisis Indicator Data'!F28/VLOOKUP('Impact of Crisis'!$C34,'Regional Crises'!$B$1:$R$51,4,FALSE)),'Crisis Indicator Data'!F28/VLOOKUP('Impact of Crisis'!$E34,'Country Indicator Data'!$B$3:$P$193,15,FALSE)))</f>
        <v>9.9560761346998539E-2</v>
      </c>
      <c r="H34" s="120">
        <f>IF(F34="x","x",IF('Crisis Indicator Data'!F28=0,0,IF(G34&gt;H$7,5,IF(G34&gt;H$6,4,IF(G34&gt;H$5,3,IF(G34&gt;H$4,2,1))))))</f>
        <v>2</v>
      </c>
      <c r="I34" s="122">
        <f t="shared" si="4"/>
        <v>2</v>
      </c>
      <c r="J34" s="120">
        <f>IF('Crisis Indicator Data'!G28="x","x",IF('Crisis Indicator Data'!G28=0,0,IF('Crisis Indicator Data'!G28&gt;J$7,5,IF('Crisis Indicator Data'!G28&gt;J$6,4,IF('Crisis Indicator Data'!G28&gt;J$5,3,IF('Crisis Indicator Data'!G28&gt;J$4,2,1))))))</f>
        <v>1</v>
      </c>
      <c r="K34" s="116">
        <f>IF('Crisis Indicator Data'!G28="x","x",IF(B34="Regional crisis",('Crisis Indicator Data'!G28/VLOOKUP('Impact of Crisis'!$C34,'Regional Crises'!$B$1:$R$51,5,FALSE)),'Crisis Indicator Data'!G28/VLOOKUP('Impact of Crisis'!$E34,'Country Indicator Data'!$B$3:$P$193,14,FALSE)))</f>
        <v>5.6518462697814617E-2</v>
      </c>
      <c r="L34" s="120">
        <f>IF(J34="x","x",IF('Crisis Indicator Data'!G28=0,0,IF(K34&gt;L$7,5,IF(K34&gt;L$6,4,IF(K34&gt;L$5,3,IF(K34&gt;L$4,2,1))))))</f>
        <v>2</v>
      </c>
      <c r="M34" s="122">
        <f t="shared" si="5"/>
        <v>1.5</v>
      </c>
      <c r="N34" s="127">
        <f t="shared" si="6"/>
        <v>1.8</v>
      </c>
      <c r="O34" s="120">
        <f>IF('Crisis Indicator Data'!H28="x","x",IF('Crisis Indicator Data'!H28=0,0,IF('Crisis Indicator Data'!H28&gt;O$7,5,IF('Crisis Indicator Data'!H28&gt;O$6,4,IF('Crisis Indicator Data'!H28&gt;O$5,3,IF('Crisis Indicator Data'!H28&gt;O$4,2,1))))))</f>
        <v>1</v>
      </c>
      <c r="P34" s="116">
        <f>IF('Crisis Indicator Data'!H28="x","x",IF(B34="Regional crisis",('Crisis Indicator Data'!H28/VLOOKUP('Impact of Crisis'!$C34,'Regional Crises'!$B$1:$R$34,5,FALSE)),'Crisis Indicator Data'!H28/VLOOKUP('Impact of Crisis'!$E34,'Country Indicator Data'!$B$3:$P$193,14,FALSE)))</f>
        <v>3.0143180105501131E-2</v>
      </c>
      <c r="Q34" s="120">
        <f>IF(O34="x","x",IF('Crisis Indicator Data'!H28=0,0,IF(P34&gt;Q$7,5,IF(P34&gt;Q$6,4,IF(P34&gt;Q$5,3,IF(P34&gt;Q$4,2,1))))))</f>
        <v>2</v>
      </c>
      <c r="R34" s="122">
        <f t="shared" si="7"/>
        <v>1.5</v>
      </c>
      <c r="S34" s="120">
        <f>IF('Crisis Indicator Data'!I28="x","x",IF('Crisis Indicator Data'!I28=0,0,IF('Crisis Indicator Data'!I28&gt;S$7,5,IF('Crisis Indicator Data'!I28&gt;S$6,4,IF('Crisis Indicator Data'!I28&gt;S$5,3,IF('Crisis Indicator Data'!I28&gt;S$4,2,1))))))</f>
        <v>2</v>
      </c>
      <c r="T34" s="116">
        <f>IF('Crisis Indicator Data'!I28="x","x",IF(B34="Regional crisis",('Crisis Indicator Data'!I28/VLOOKUP('Impact of Crisis'!$C34,'Regional Crises'!$B$1:$R$34,5,FALSE)),'Crisis Indicator Data'!I28/VLOOKUP('Impact of Crisis'!$E34,'Country Indicator Data'!$B$3:$P$193,14,FALSE)))</f>
        <v>2.015825169555388E-2</v>
      </c>
      <c r="U34" s="120">
        <f t="shared" si="8"/>
        <v>3</v>
      </c>
      <c r="V34" s="122">
        <f t="shared" si="9"/>
        <v>3</v>
      </c>
      <c r="W34" s="120" t="str">
        <f>IF('Crisis Indicator Data'!J28="x","x",IF('Crisis Indicator Data'!J28=0,0,IF('Crisis Indicator Data'!J28&gt;W$7,5,IF('Crisis Indicator Data'!J28&gt;W$6,4,IF('Crisis Indicator Data'!J28&gt;W$5,3,IF('Crisis Indicator Data'!J28&gt;W$4,2,1))))))</f>
        <v>x</v>
      </c>
      <c r="X34" s="120" t="str">
        <f>IF('Crisis Indicator Data'!K28="x","x",IF('Crisis Indicator Data'!K28=0,0,IF('Crisis Indicator Data'!K28&gt;X$7,5,IF('Crisis Indicator Data'!K28&gt;X$6,4,IF('Crisis Indicator Data'!K28&gt;X$5,3,IF('Crisis Indicator Data'!K28&gt;X$4,2,1))))))</f>
        <v>x</v>
      </c>
      <c r="Y34" s="122" t="str">
        <f t="shared" si="0"/>
        <v>x</v>
      </c>
      <c r="Z34" s="120">
        <f>IF('Crisis Indicator Data'!L28="x","x",IF('Crisis Indicator Data'!L28=0,0,IF('Crisis Indicator Data'!L28&gt;Z$7,5,IF('Crisis Indicator Data'!L28&gt;Z$6,4,IF('Crisis Indicator Data'!L28&gt;Z$5,3,IF('Crisis Indicator Data'!L28&gt;Z$4,2,1))))))</f>
        <v>0</v>
      </c>
      <c r="AA34" s="123">
        <f t="shared" si="10"/>
        <v>0</v>
      </c>
      <c r="AB34" s="127">
        <f t="shared" si="17"/>
        <v>1.5</v>
      </c>
      <c r="AC34" s="116" t="e">
        <f>IF('Crisis Indicator Data'!$O28="x","x",IF('Crisis Indicator Data'!$O28=0,0,('Crisis Indicator Data'!M28/'Crisis Indicator Data'!$O28)))</f>
        <v>#N/A</v>
      </c>
      <c r="AD34" s="121" t="e">
        <f t="shared" si="2"/>
        <v>#N/A</v>
      </c>
      <c r="AE34" s="124" t="e">
        <f t="shared" si="11"/>
        <v>#N/A</v>
      </c>
      <c r="AF34" s="116" t="e">
        <f>IF('Crisis Indicator Data'!$O28="x","x",IF('Crisis Indicator Data'!$O28=0,0,('Crisis Indicator Data'!N28/'Crisis Indicator Data'!$O28)))</f>
        <v>#N/A</v>
      </c>
      <c r="AG34" s="121" t="e">
        <f t="shared" si="3"/>
        <v>#N/A</v>
      </c>
      <c r="AH34" s="124" t="e">
        <f t="shared" si="12"/>
        <v>#N/A</v>
      </c>
      <c r="AI34" s="125" t="e">
        <f t="shared" si="13"/>
        <v>#N/A</v>
      </c>
      <c r="AJ34" s="120">
        <f>IF('Crisis Indicator Data'!P28="x","x",IF('Crisis Indicator Data'!P28&gt;AJ$7,5,IF('Crisis Indicator Data'!P28&gt;AJ$6,4,IF('Crisis Indicator Data'!P28&gt;AJ$5,3,IF('Crisis Indicator Data'!P28&gt;AJ$4,2,1)))))</f>
        <v>3</v>
      </c>
      <c r="AK34" s="116">
        <f>IF('Crisis Indicator Data'!P28="x","x",'Crisis Indicator Data'!P28/'Crisis Indicator Data'!H28*1000)</f>
        <v>2.0874999999999999</v>
      </c>
      <c r="AL34" s="120">
        <f t="shared" si="14"/>
        <v>3</v>
      </c>
      <c r="AM34" s="125">
        <f t="shared" si="15"/>
        <v>3</v>
      </c>
      <c r="AN34" s="127" t="e">
        <f t="shared" si="16"/>
        <v>#N/A</v>
      </c>
      <c r="AO34" s="8"/>
      <c r="AP34" s="20"/>
    </row>
    <row r="35" spans="1:42" x14ac:dyDescent="0.35">
      <c r="A35" s="25" t="str">
        <f>'Crisis Indicator Data'!A29</f>
        <v>Nicaraguan refugees in Costa Rica</v>
      </c>
      <c r="B35" s="25" t="str">
        <f>'Crisis Indicator Data'!B29</f>
        <v>International displacement</v>
      </c>
      <c r="C35" s="25" t="str">
        <f>'Crisis Indicator Data'!C29</f>
        <v>CRI002</v>
      </c>
      <c r="D35" s="25" t="str">
        <f>'Crisis Indicator Data'!D29</f>
        <v>Costa Rica</v>
      </c>
      <c r="E35" s="25" t="str">
        <f>'Crisis Indicator Data'!E29</f>
        <v>CRI</v>
      </c>
      <c r="F35" s="120">
        <f>IF('Crisis Indicator Data'!F29="x","x",IF('Crisis Indicator Data'!F29=0,0,IF('Crisis Indicator Data'!F29&gt;F$7,5,IF('Crisis Indicator Data'!F29&gt;F$6,4,IF('Crisis Indicator Data'!F29&gt;F$5,3,IF('Crisis Indicator Data'!F29&gt;F$4,2,1))))))</f>
        <v>1</v>
      </c>
      <c r="G35" s="116">
        <f>IF('Crisis Indicator Data'!F29="x","x",IF(B35="Regional crisis",('Crisis Indicator Data'!F29/VLOOKUP('Impact of Crisis'!$C35,'Regional Crises'!$B$1:$R$51,4,FALSE)),'Crisis Indicator Data'!F29/VLOOKUP('Impact of Crisis'!$E35,'Country Indicator Data'!$B$3:$P$193,15,FALSE)))</f>
        <v>9.7140618879749313E-2</v>
      </c>
      <c r="H35" s="120">
        <f>IF(F35="x","x",IF('Crisis Indicator Data'!F29=0,0,IF(G35&gt;H$7,5,IF(G35&gt;H$6,4,IF(G35&gt;H$5,3,IF(G35&gt;H$4,2,1))))))</f>
        <v>2</v>
      </c>
      <c r="I35" s="122">
        <f t="shared" si="4"/>
        <v>1.5</v>
      </c>
      <c r="J35" s="120">
        <f>IF('Crisis Indicator Data'!G29="x","x",IF('Crisis Indicator Data'!G29=0,0,IF('Crisis Indicator Data'!G29&gt;J$7,5,IF('Crisis Indicator Data'!G29&gt;J$6,4,IF('Crisis Indicator Data'!G29&gt;J$5,3,IF('Crisis Indicator Data'!G29&gt;J$4,2,1))))))</f>
        <v>1</v>
      </c>
      <c r="K35" s="116">
        <f>IF('Crisis Indicator Data'!G29="x","x",IF(B35="Regional crisis",('Crisis Indicator Data'!G29/VLOOKUP('Impact of Crisis'!$C35,'Regional Crises'!$B$1:$R$51,5,FALSE)),'Crisis Indicator Data'!G29/VLOOKUP('Impact of Crisis'!$E35,'Country Indicator Data'!$B$3:$P$193,14,FALSE)))</f>
        <v>0.34132288545747869</v>
      </c>
      <c r="L35" s="120">
        <f>IF(J35="x","x",IF('Crisis Indicator Data'!G29=0,0,IF(K35&gt;L$7,5,IF(K35&gt;L$6,4,IF(K35&gt;L$5,3,IF(K35&gt;L$4,2,1))))))</f>
        <v>3</v>
      </c>
      <c r="M35" s="122">
        <f t="shared" si="5"/>
        <v>2</v>
      </c>
      <c r="N35" s="127">
        <f t="shared" si="6"/>
        <v>1.8</v>
      </c>
      <c r="O35" s="120">
        <f>IF('Crisis Indicator Data'!H29="x","x",IF('Crisis Indicator Data'!H29=0,0,IF('Crisis Indicator Data'!H29&gt;O$7,5,IF('Crisis Indicator Data'!H29&gt;O$6,4,IF('Crisis Indicator Data'!H29&gt;O$5,3,IF('Crisis Indicator Data'!H29&gt;O$4,2,1))))))</f>
        <v>1</v>
      </c>
      <c r="P35" s="116">
        <f>IF('Crisis Indicator Data'!H29="x","x",IF(B35="Regional crisis",('Crisis Indicator Data'!H29/VLOOKUP('Impact of Crisis'!$C35,'Regional Crises'!$B$1:$R$34,5,FALSE)),'Crisis Indicator Data'!H29/VLOOKUP('Impact of Crisis'!$E35,'Country Indicator Data'!$B$3:$P$193,14,FALSE)))</f>
        <v>1.7746024429592073E-2</v>
      </c>
      <c r="Q35" s="120">
        <f>IF(O35="x","x",IF('Crisis Indicator Data'!H29=0,0,IF(P35&gt;Q$7,5,IF(P35&gt;Q$6,4,IF(P35&gt;Q$5,3,IF(P35&gt;Q$4,2,1))))))</f>
        <v>1</v>
      </c>
      <c r="R35" s="122">
        <f t="shared" si="7"/>
        <v>1</v>
      </c>
      <c r="S35" s="120">
        <f>IF('Crisis Indicator Data'!I29="x","x",IF('Crisis Indicator Data'!I29=0,0,IF('Crisis Indicator Data'!I29&gt;S$7,5,IF('Crisis Indicator Data'!I29&gt;S$6,4,IF('Crisis Indicator Data'!I29&gt;S$5,3,IF('Crisis Indicator Data'!I29&gt;S$4,2,1))))))</f>
        <v>2</v>
      </c>
      <c r="T35" s="116">
        <f>IF('Crisis Indicator Data'!I29="x","x",IF(B35="Regional crisis",('Crisis Indicator Data'!I29/VLOOKUP('Impact of Crisis'!$C35,'Regional Crises'!$B$1:$R$34,5,FALSE)),'Crisis Indicator Data'!I29/VLOOKUP('Impact of Crisis'!$E35,'Country Indicator Data'!$B$3:$P$193,14,FALSE)))</f>
        <v>1.7746024429592073E-2</v>
      </c>
      <c r="U35" s="120">
        <f t="shared" si="8"/>
        <v>3</v>
      </c>
      <c r="V35" s="122">
        <f t="shared" si="9"/>
        <v>3</v>
      </c>
      <c r="W35" s="120">
        <f>IF('Crisis Indicator Data'!J29="x","x",IF('Crisis Indicator Data'!J29=0,0,IF('Crisis Indicator Data'!J29&gt;W$7,5,IF('Crisis Indicator Data'!J29&gt;W$6,4,IF('Crisis Indicator Data'!J29&gt;W$5,3,IF('Crisis Indicator Data'!J29&gt;W$4,2,1))))))</f>
        <v>0</v>
      </c>
      <c r="X35" s="120">
        <f>IF('Crisis Indicator Data'!K29="x","x",IF('Crisis Indicator Data'!K29=0,0,IF('Crisis Indicator Data'!K29&gt;X$7,5,IF('Crisis Indicator Data'!K29&gt;X$6,4,IF('Crisis Indicator Data'!K29&gt;X$5,3,IF('Crisis Indicator Data'!K29&gt;X$4,2,1))))))</f>
        <v>0</v>
      </c>
      <c r="Y35" s="122">
        <f t="shared" si="0"/>
        <v>0</v>
      </c>
      <c r="Z35" s="120">
        <f>IF('Crisis Indicator Data'!L29="x","x",IF('Crisis Indicator Data'!L29=0,0,IF('Crisis Indicator Data'!L29&gt;Z$7,5,IF('Crisis Indicator Data'!L29&gt;Z$6,4,IF('Crisis Indicator Data'!L29&gt;Z$5,3,IF('Crisis Indicator Data'!L29&gt;Z$4,2,1))))))</f>
        <v>0</v>
      </c>
      <c r="AA35" s="123">
        <f t="shared" si="10"/>
        <v>0</v>
      </c>
      <c r="AB35" s="127">
        <f t="shared" si="17"/>
        <v>1.1000000000000001</v>
      </c>
      <c r="AC35" s="116" t="e">
        <f>IF('Crisis Indicator Data'!$O29="x","x",IF('Crisis Indicator Data'!$O29=0,0,('Crisis Indicator Data'!M29/'Crisis Indicator Data'!$O29)))</f>
        <v>#N/A</v>
      </c>
      <c r="AD35" s="121" t="e">
        <f t="shared" si="2"/>
        <v>#N/A</v>
      </c>
      <c r="AE35" s="124" t="e">
        <f t="shared" si="11"/>
        <v>#N/A</v>
      </c>
      <c r="AF35" s="116" t="e">
        <f>IF('Crisis Indicator Data'!$O29="x","x",IF('Crisis Indicator Data'!$O29=0,0,('Crisis Indicator Data'!N29/'Crisis Indicator Data'!$O29)))</f>
        <v>#N/A</v>
      </c>
      <c r="AG35" s="121" t="e">
        <f t="shared" si="3"/>
        <v>#N/A</v>
      </c>
      <c r="AH35" s="124" t="e">
        <f t="shared" si="12"/>
        <v>#N/A</v>
      </c>
      <c r="AI35" s="125" t="e">
        <f t="shared" si="13"/>
        <v>#N/A</v>
      </c>
      <c r="AJ35" s="120">
        <f>IF('Crisis Indicator Data'!P29="x","x",IF('Crisis Indicator Data'!P29&gt;AJ$7,5,IF('Crisis Indicator Data'!P29&gt;AJ$6,4,IF('Crisis Indicator Data'!P29&gt;AJ$5,3,IF('Crisis Indicator Data'!P29&gt;AJ$4,2,1)))))</f>
        <v>1</v>
      </c>
      <c r="AK35" s="116">
        <f>IF('Crisis Indicator Data'!P29="x","x",'Crisis Indicator Data'!P29/'Crisis Indicator Data'!H29*1000)</f>
        <v>0</v>
      </c>
      <c r="AL35" s="120">
        <f t="shared" si="14"/>
        <v>1</v>
      </c>
      <c r="AM35" s="125">
        <f t="shared" si="15"/>
        <v>1</v>
      </c>
      <c r="AN35" s="127" t="e">
        <f t="shared" si="16"/>
        <v>#N/A</v>
      </c>
      <c r="AO35" s="8"/>
      <c r="AP35" s="20"/>
    </row>
    <row r="36" spans="1:42" x14ac:dyDescent="0.35">
      <c r="A36" s="25" t="str">
        <f>'Crisis Indicator Data'!A30</f>
        <v>Mixed migration in Djibouti</v>
      </c>
      <c r="B36" s="25" t="str">
        <f>'Crisis Indicator Data'!B30</f>
        <v>International displacement</v>
      </c>
      <c r="C36" s="25" t="str">
        <f>'Crisis Indicator Data'!C30</f>
        <v>DJI002</v>
      </c>
      <c r="D36" s="25" t="str">
        <f>'Crisis Indicator Data'!D30</f>
        <v>Djibouti</v>
      </c>
      <c r="E36" s="25" t="str">
        <f>'Crisis Indicator Data'!E30</f>
        <v>DJI</v>
      </c>
      <c r="F36" s="120">
        <f>IF('Crisis Indicator Data'!F30="x","x",IF('Crisis Indicator Data'!F30=0,0,IF('Crisis Indicator Data'!F30&gt;F$7,5,IF('Crisis Indicator Data'!F30&gt;F$6,4,IF('Crisis Indicator Data'!F30&gt;F$5,3,IF('Crisis Indicator Data'!F30&gt;F$4,2,1))))))</f>
        <v>1</v>
      </c>
      <c r="G36" s="116">
        <f>IF('Crisis Indicator Data'!F30="x","x",IF(B36="Regional crisis",('Crisis Indicator Data'!F30/VLOOKUP('Impact of Crisis'!$C36,'Regional Crises'!$B$1:$R$51,4,FALSE)),'Crisis Indicator Data'!F30/VLOOKUP('Impact of Crisis'!$E36,'Country Indicator Data'!$B$3:$P$193,15,FALSE)))</f>
        <v>1.0027610008628127</v>
      </c>
      <c r="H36" s="120">
        <f>IF(F36="x","x",IF('Crisis Indicator Data'!F30=0,0,IF(G36&gt;H$7,5,IF(G36&gt;H$6,4,IF(G36&gt;H$5,3,IF(G36&gt;H$4,2,1))))))</f>
        <v>5</v>
      </c>
      <c r="I36" s="122">
        <f t="shared" si="4"/>
        <v>3</v>
      </c>
      <c r="J36" s="120">
        <f>IF('Crisis Indicator Data'!G30="x","x",IF('Crisis Indicator Data'!G30=0,0,IF('Crisis Indicator Data'!G30&gt;J$7,5,IF('Crisis Indicator Data'!G30&gt;J$6,4,IF('Crisis Indicator Data'!G30&gt;J$5,3,IF('Crisis Indicator Data'!G30&gt;J$4,2,1))))))</f>
        <v>1</v>
      </c>
      <c r="K36" s="116">
        <f>IF('Crisis Indicator Data'!G30="x","x",IF(B36="Regional crisis",('Crisis Indicator Data'!G30/VLOOKUP('Impact of Crisis'!$C36,'Regional Crises'!$B$1:$R$51,5,FALSE)),'Crisis Indicator Data'!G30/VLOOKUP('Impact of Crisis'!$E36,'Country Indicator Data'!$B$3:$P$193,14,FALSE)))</f>
        <v>1</v>
      </c>
      <c r="L36" s="120">
        <f>IF(J36="x","x",IF('Crisis Indicator Data'!G30=0,0,IF(K36&gt;L$7,5,IF(K36&gt;L$6,4,IF(K36&gt;L$5,3,IF(K36&gt;L$4,2,1))))))</f>
        <v>5</v>
      </c>
      <c r="M36" s="122">
        <f t="shared" si="5"/>
        <v>3</v>
      </c>
      <c r="N36" s="127">
        <f t="shared" si="6"/>
        <v>3</v>
      </c>
      <c r="O36" s="120">
        <f>IF('Crisis Indicator Data'!H30="x","x",IF('Crisis Indicator Data'!H30=0,0,IF('Crisis Indicator Data'!H30&gt;O$7,5,IF('Crisis Indicator Data'!H30&gt;O$6,4,IF('Crisis Indicator Data'!H30&gt;O$5,3,IF('Crisis Indicator Data'!H30&gt;O$4,2,1))))))</f>
        <v>1</v>
      </c>
      <c r="P36" s="116">
        <f>IF('Crisis Indicator Data'!H30="x","x",IF(B36="Regional crisis",('Crisis Indicator Data'!H30/VLOOKUP('Impact of Crisis'!$C36,'Regional Crises'!$B$1:$R$34,5,FALSE)),'Crisis Indicator Data'!H30/VLOOKUP('Impact of Crisis'!$E36,'Country Indicator Data'!$B$3:$P$193,14,FALSE)))</f>
        <v>2.967359050445104E-2</v>
      </c>
      <c r="Q36" s="120">
        <f>IF(O36="x","x",IF('Crisis Indicator Data'!H30=0,0,IF(P36&gt;Q$7,5,IF(P36&gt;Q$6,4,IF(P36&gt;Q$5,3,IF(P36&gt;Q$4,2,1))))))</f>
        <v>2</v>
      </c>
      <c r="R36" s="122">
        <f t="shared" si="7"/>
        <v>1.5</v>
      </c>
      <c r="S36" s="120">
        <f>IF('Crisis Indicator Data'!I30="x","x",IF('Crisis Indicator Data'!I30=0,0,IF('Crisis Indicator Data'!I30&gt;S$7,5,IF('Crisis Indicator Data'!I30&gt;S$6,4,IF('Crisis Indicator Data'!I30&gt;S$5,3,IF('Crisis Indicator Data'!I30&gt;S$4,2,1))))))</f>
        <v>1</v>
      </c>
      <c r="T36" s="116">
        <f>IF('Crisis Indicator Data'!I30="x","x",IF(B36="Regional crisis",('Crisis Indicator Data'!I30/VLOOKUP('Impact of Crisis'!$C36,'Regional Crises'!$B$1:$R$34,5,FALSE)),'Crisis Indicator Data'!I30/VLOOKUP('Impact of Crisis'!$E36,'Country Indicator Data'!$B$3:$P$193,14,FALSE)))</f>
        <v>2.967359050445104E-2</v>
      </c>
      <c r="U36" s="120">
        <f t="shared" si="8"/>
        <v>3</v>
      </c>
      <c r="V36" s="122">
        <f t="shared" si="9"/>
        <v>3</v>
      </c>
      <c r="W36" s="120" t="str">
        <f>IF('Crisis Indicator Data'!J30="x","x",IF('Crisis Indicator Data'!J30=0,0,IF('Crisis Indicator Data'!J30&gt;W$7,5,IF('Crisis Indicator Data'!J30&gt;W$6,4,IF('Crisis Indicator Data'!J30&gt;W$5,3,IF('Crisis Indicator Data'!J30&gt;W$4,2,1))))))</f>
        <v>x</v>
      </c>
      <c r="X36" s="120" t="str">
        <f>IF('Crisis Indicator Data'!K30="x","x",IF('Crisis Indicator Data'!K30=0,0,IF('Crisis Indicator Data'!K30&gt;X$7,5,IF('Crisis Indicator Data'!K30&gt;X$6,4,IF('Crisis Indicator Data'!K30&gt;X$5,3,IF('Crisis Indicator Data'!K30&gt;X$4,2,1))))))</f>
        <v>x</v>
      </c>
      <c r="Y36" s="122" t="str">
        <f t="shared" si="0"/>
        <v>x</v>
      </c>
      <c r="Z36" s="120">
        <f>IF('Crisis Indicator Data'!L30="x","x",IF('Crisis Indicator Data'!L30=0,0,IF('Crisis Indicator Data'!L30&gt;Z$7,5,IF('Crisis Indicator Data'!L30&gt;Z$6,4,IF('Crisis Indicator Data'!L30&gt;Z$5,3,IF('Crisis Indicator Data'!L30&gt;Z$4,2,1))))))</f>
        <v>0</v>
      </c>
      <c r="AA36" s="123">
        <f t="shared" si="10"/>
        <v>0</v>
      </c>
      <c r="AB36" s="127">
        <f t="shared" si="17"/>
        <v>1.5</v>
      </c>
      <c r="AC36" s="116" t="e">
        <f>IF('Crisis Indicator Data'!$O30="x","x",IF('Crisis Indicator Data'!$O30=0,0,('Crisis Indicator Data'!M30/'Crisis Indicator Data'!$O30)))</f>
        <v>#N/A</v>
      </c>
      <c r="AD36" s="121" t="e">
        <f t="shared" si="2"/>
        <v>#N/A</v>
      </c>
      <c r="AE36" s="124" t="e">
        <f t="shared" si="11"/>
        <v>#N/A</v>
      </c>
      <c r="AF36" s="116" t="e">
        <f>IF('Crisis Indicator Data'!$O30="x","x",IF('Crisis Indicator Data'!$O30=0,0,('Crisis Indicator Data'!N30/'Crisis Indicator Data'!$O30)))</f>
        <v>#N/A</v>
      </c>
      <c r="AG36" s="121" t="e">
        <f t="shared" si="3"/>
        <v>#N/A</v>
      </c>
      <c r="AH36" s="124" t="e">
        <f t="shared" si="12"/>
        <v>#N/A</v>
      </c>
      <c r="AI36" s="125" t="e">
        <f t="shared" si="13"/>
        <v>#N/A</v>
      </c>
      <c r="AJ36" s="120">
        <f>IF('Crisis Indicator Data'!P30="x","x",IF('Crisis Indicator Data'!P30&gt;AJ$7,5,IF('Crisis Indicator Data'!P30&gt;AJ$6,4,IF('Crisis Indicator Data'!P30&gt;AJ$5,3,IF('Crisis Indicator Data'!P30&gt;AJ$4,2,1)))))</f>
        <v>1</v>
      </c>
      <c r="AK36" s="116">
        <f>IF('Crisis Indicator Data'!P30="x","x",'Crisis Indicator Data'!P30/'Crisis Indicator Data'!H30*1000)</f>
        <v>0</v>
      </c>
      <c r="AL36" s="120">
        <f t="shared" si="14"/>
        <v>1</v>
      </c>
      <c r="AM36" s="125">
        <f t="shared" si="15"/>
        <v>1</v>
      </c>
      <c r="AN36" s="127" t="e">
        <f t="shared" si="16"/>
        <v>#N/A</v>
      </c>
      <c r="AO36" s="8"/>
      <c r="AP36" s="20"/>
    </row>
    <row r="37" spans="1:42" x14ac:dyDescent="0.35">
      <c r="A37" s="25" t="str">
        <f>'Crisis Indicator Data'!A31</f>
        <v>Drought in Djibouti</v>
      </c>
      <c r="B37" s="25" t="str">
        <f>'Crisis Indicator Data'!B31</f>
        <v>Drought</v>
      </c>
      <c r="C37" s="25" t="str">
        <f>'Crisis Indicator Data'!C31</f>
        <v>DJI003</v>
      </c>
      <c r="D37" s="25" t="str">
        <f>'Crisis Indicator Data'!D31</f>
        <v>Djibouti</v>
      </c>
      <c r="E37" s="25" t="str">
        <f>'Crisis Indicator Data'!E31</f>
        <v>DJI</v>
      </c>
      <c r="F37" s="120">
        <f>IF('Crisis Indicator Data'!F31="x","x",IF('Crisis Indicator Data'!F31=0,0,IF('Crisis Indicator Data'!F31&gt;F$7,5,IF('Crisis Indicator Data'!F31&gt;F$6,4,IF('Crisis Indicator Data'!F31&gt;F$5,3,IF('Crisis Indicator Data'!F31&gt;F$4,2,1))))))</f>
        <v>1</v>
      </c>
      <c r="G37" s="116">
        <f>IF('Crisis Indicator Data'!F31="x","x",IF(B37="Regional crisis",('Crisis Indicator Data'!F31/VLOOKUP('Impact of Crisis'!$C37,'Regional Crises'!$B$1:$R$51,4,FALSE)),'Crisis Indicator Data'!F31/VLOOKUP('Impact of Crisis'!$E37,'Country Indicator Data'!$B$3:$P$193,15,FALSE)))</f>
        <v>1.0027610008628127</v>
      </c>
      <c r="H37" s="120">
        <f>IF(F37="x","x",IF('Crisis Indicator Data'!F31=0,0,IF(G37&gt;H$7,5,IF(G37&gt;H$6,4,IF(G37&gt;H$5,3,IF(G37&gt;H$4,2,1))))))</f>
        <v>5</v>
      </c>
      <c r="I37" s="122">
        <f t="shared" si="4"/>
        <v>3</v>
      </c>
      <c r="J37" s="120">
        <f>IF('Crisis Indicator Data'!G31="x","x",IF('Crisis Indicator Data'!G31=0,0,IF('Crisis Indicator Data'!G31&gt;J$7,5,IF('Crisis Indicator Data'!G31&gt;J$6,4,IF('Crisis Indicator Data'!G31&gt;J$5,3,IF('Crisis Indicator Data'!G31&gt;J$4,2,1))))))</f>
        <v>1</v>
      </c>
      <c r="K37" s="116">
        <f>IF('Crisis Indicator Data'!G31="x","x",IF(B37="Regional crisis",('Crisis Indicator Data'!G31/VLOOKUP('Impact of Crisis'!$C37,'Regional Crises'!$B$1:$R$51,5,FALSE)),'Crisis Indicator Data'!G31/VLOOKUP('Impact of Crisis'!$E37,'Country Indicator Data'!$B$3:$P$193,14,FALSE)))</f>
        <v>1</v>
      </c>
      <c r="L37" s="120">
        <f>IF(J37="x","x",IF('Crisis Indicator Data'!G31=0,0,IF(K37&gt;L$7,5,IF(K37&gt;L$6,4,IF(K37&gt;L$5,3,IF(K37&gt;L$4,2,1))))))</f>
        <v>5</v>
      </c>
      <c r="M37" s="122">
        <f t="shared" si="5"/>
        <v>3</v>
      </c>
      <c r="N37" s="127">
        <f t="shared" si="6"/>
        <v>3</v>
      </c>
      <c r="O37" s="120">
        <f>IF('Crisis Indicator Data'!H31="x","x",IF('Crisis Indicator Data'!H31=0,0,IF('Crisis Indicator Data'!H31&gt;O$7,5,IF('Crisis Indicator Data'!H31&gt;O$6,4,IF('Crisis Indicator Data'!H31&gt;O$5,3,IF('Crisis Indicator Data'!H31&gt;O$4,2,1))))))</f>
        <v>2</v>
      </c>
      <c r="P37" s="116">
        <f>IF('Crisis Indicator Data'!H31="x","x",IF(B37="Regional crisis",('Crisis Indicator Data'!H31/VLOOKUP('Impact of Crisis'!$C37,'Regional Crises'!$B$1:$R$34,5,FALSE)),'Crisis Indicator Data'!H31/VLOOKUP('Impact of Crisis'!$E37,'Country Indicator Data'!$B$3:$P$193,14,FALSE)))</f>
        <v>0.63204747774480707</v>
      </c>
      <c r="Q37" s="120">
        <f>IF(O37="x","x",IF('Crisis Indicator Data'!H31=0,0,IF(P37&gt;Q$7,5,IF(P37&gt;Q$6,4,IF(P37&gt;Q$5,3,IF(P37&gt;Q$4,2,1))))))</f>
        <v>4</v>
      </c>
      <c r="R37" s="122">
        <f t="shared" si="7"/>
        <v>3</v>
      </c>
      <c r="S37" s="120" t="str">
        <f>IF('Crisis Indicator Data'!I31="x","x",IF('Crisis Indicator Data'!I31=0,0,IF('Crisis Indicator Data'!I31&gt;S$7,5,IF('Crisis Indicator Data'!I31&gt;S$6,4,IF('Crisis Indicator Data'!I31&gt;S$5,3,IF('Crisis Indicator Data'!I31&gt;S$4,2,1))))))</f>
        <v>x</v>
      </c>
      <c r="T37" s="116" t="str">
        <f>IF('Crisis Indicator Data'!I31="x","x",IF(B37="Regional crisis",('Crisis Indicator Data'!I31/VLOOKUP('Impact of Crisis'!$C37,'Regional Crises'!$B$1:$R$34,5,FALSE)),'Crisis Indicator Data'!I31/VLOOKUP('Impact of Crisis'!$E37,'Country Indicator Data'!$B$3:$P$193,14,FALSE)))</f>
        <v>x</v>
      </c>
      <c r="U37" s="120" t="str">
        <f t="shared" si="8"/>
        <v>x</v>
      </c>
      <c r="V37" s="122" t="str">
        <f t="shared" si="9"/>
        <v>x</v>
      </c>
      <c r="W37" s="120">
        <f>IF('Crisis Indicator Data'!J31="x","x",IF('Crisis Indicator Data'!J31=0,0,IF('Crisis Indicator Data'!J31&gt;W$7,5,IF('Crisis Indicator Data'!J31&gt;W$6,4,IF('Crisis Indicator Data'!J31&gt;W$5,3,IF('Crisis Indicator Data'!J31&gt;W$4,2,1))))))</f>
        <v>0</v>
      </c>
      <c r="X37" s="120" t="str">
        <f>IF('Crisis Indicator Data'!K31="x","x",IF('Crisis Indicator Data'!K31=0,0,IF('Crisis Indicator Data'!K31&gt;X$7,5,IF('Crisis Indicator Data'!K31&gt;X$6,4,IF('Crisis Indicator Data'!K31&gt;X$5,3,IF('Crisis Indicator Data'!K31&gt;X$4,2,1))))))</f>
        <v>x</v>
      </c>
      <c r="Y37" s="122">
        <f t="shared" si="0"/>
        <v>0</v>
      </c>
      <c r="Z37" s="120">
        <f>IF('Crisis Indicator Data'!L31="x","x",IF('Crisis Indicator Data'!L31=0,0,IF('Crisis Indicator Data'!L31&gt;Z$7,5,IF('Crisis Indicator Data'!L31&gt;Z$6,4,IF('Crisis Indicator Data'!L31&gt;Z$5,3,IF('Crisis Indicator Data'!L31&gt;Z$4,2,1))))))</f>
        <v>0</v>
      </c>
      <c r="AA37" s="123">
        <f t="shared" si="10"/>
        <v>0</v>
      </c>
      <c r="AB37" s="127">
        <f t="shared" si="17"/>
        <v>1</v>
      </c>
      <c r="AC37" s="116" t="e">
        <f>IF('Crisis Indicator Data'!$O31="x","x",IF('Crisis Indicator Data'!$O31=0,0,('Crisis Indicator Data'!M31/'Crisis Indicator Data'!$O31)))</f>
        <v>#N/A</v>
      </c>
      <c r="AD37" s="121" t="e">
        <f t="shared" si="2"/>
        <v>#N/A</v>
      </c>
      <c r="AE37" s="124" t="e">
        <f t="shared" si="11"/>
        <v>#N/A</v>
      </c>
      <c r="AF37" s="116" t="e">
        <f>IF('Crisis Indicator Data'!$O31="x","x",IF('Crisis Indicator Data'!$O31=0,0,('Crisis Indicator Data'!N31/'Crisis Indicator Data'!$O31)))</f>
        <v>#N/A</v>
      </c>
      <c r="AG37" s="121" t="e">
        <f t="shared" si="3"/>
        <v>#N/A</v>
      </c>
      <c r="AH37" s="124" t="e">
        <f t="shared" si="12"/>
        <v>#N/A</v>
      </c>
      <c r="AI37" s="125" t="e">
        <f t="shared" si="13"/>
        <v>#N/A</v>
      </c>
      <c r="AJ37" s="120" t="str">
        <f>IF('Crisis Indicator Data'!P31="x","x",IF('Crisis Indicator Data'!P31&gt;AJ$7,5,IF('Crisis Indicator Data'!P31&gt;AJ$6,4,IF('Crisis Indicator Data'!P31&gt;AJ$5,3,IF('Crisis Indicator Data'!P31&gt;AJ$4,2,1)))))</f>
        <v>x</v>
      </c>
      <c r="AK37" s="116" t="str">
        <f>IF('Crisis Indicator Data'!P31="x","x",'Crisis Indicator Data'!P31/'Crisis Indicator Data'!H31*1000)</f>
        <v>x</v>
      </c>
      <c r="AL37" s="120" t="str">
        <f t="shared" si="14"/>
        <v>x</v>
      </c>
      <c r="AM37" s="125" t="str">
        <f t="shared" si="15"/>
        <v>x</v>
      </c>
      <c r="AN37" s="127" t="e">
        <f t="shared" si="16"/>
        <v>#N/A</v>
      </c>
      <c r="AO37" s="8"/>
      <c r="AP37" s="20"/>
    </row>
    <row r="38" spans="1:42" x14ac:dyDescent="0.35">
      <c r="A38" s="25" t="str">
        <f>'Crisis Indicator Data'!A32</f>
        <v>Complex crisis in DPRK</v>
      </c>
      <c r="B38" s="25" t="str">
        <f>'Crisis Indicator Data'!B32</f>
        <v>Complex crisis</v>
      </c>
      <c r="C38" s="25" t="str">
        <f>'Crisis Indicator Data'!C32</f>
        <v>PRK001</v>
      </c>
      <c r="D38" s="25" t="str">
        <f>'Crisis Indicator Data'!D32</f>
        <v>DPRK</v>
      </c>
      <c r="E38" s="25" t="str">
        <f>'Crisis Indicator Data'!E32</f>
        <v>PRK</v>
      </c>
      <c r="F38" s="120">
        <f>IF('Crisis Indicator Data'!F32="x","x",IF('Crisis Indicator Data'!F32=0,0,IF('Crisis Indicator Data'!F32&gt;F$7,5,IF('Crisis Indicator Data'!F32&gt;F$6,4,IF('Crisis Indicator Data'!F32&gt;F$5,3,IF('Crisis Indicator Data'!F32&gt;F$4,2,1))))))</f>
        <v>2</v>
      </c>
      <c r="G38" s="116">
        <f>IF('Crisis Indicator Data'!F32="x","x",IF(B38="Regional crisis",('Crisis Indicator Data'!F32/VLOOKUP('Impact of Crisis'!$C38,'Regional Crises'!$B$1:$R$51,4,FALSE)),'Crisis Indicator Data'!F32/VLOOKUP('Impact of Crisis'!$E38,'Country Indicator Data'!$B$3:$P$193,15,FALSE)))</f>
        <v>1</v>
      </c>
      <c r="H38" s="120">
        <f>IF(F38="x","x",IF('Crisis Indicator Data'!F32=0,0,IF(G38&gt;H$7,5,IF(G38&gt;H$6,4,IF(G38&gt;H$5,3,IF(G38&gt;H$4,2,1))))))</f>
        <v>5</v>
      </c>
      <c r="I38" s="122">
        <f t="shared" si="4"/>
        <v>3.5</v>
      </c>
      <c r="J38" s="120">
        <f>IF('Crisis Indicator Data'!G32="x","x",IF('Crisis Indicator Data'!G32=0,0,IF('Crisis Indicator Data'!G32&gt;J$7,5,IF('Crisis Indicator Data'!G32&gt;J$6,4,IF('Crisis Indicator Data'!G32&gt;J$5,3,IF('Crisis Indicator Data'!G32&gt;J$4,2,1))))))</f>
        <v>4</v>
      </c>
      <c r="K38" s="116">
        <f>IF('Crisis Indicator Data'!G32="x","x",IF(B38="Regional crisis",('Crisis Indicator Data'!G32/VLOOKUP('Impact of Crisis'!$C38,'Regional Crises'!$B$1:$R$51,5,FALSE)),'Crisis Indicator Data'!G32/VLOOKUP('Impact of Crisis'!$E38,'Country Indicator Data'!$B$3:$P$193,14,FALSE)))</f>
        <v>1</v>
      </c>
      <c r="L38" s="120">
        <f>IF(J38="x","x",IF('Crisis Indicator Data'!G32=0,0,IF(K38&gt;L$7,5,IF(K38&gt;L$6,4,IF(K38&gt;L$5,3,IF(K38&gt;L$4,2,1))))))</f>
        <v>5</v>
      </c>
      <c r="M38" s="122">
        <f t="shared" si="5"/>
        <v>4.5</v>
      </c>
      <c r="N38" s="127">
        <f t="shared" si="6"/>
        <v>4</v>
      </c>
      <c r="O38" s="120">
        <f>IF('Crisis Indicator Data'!H32="x","x",IF('Crisis Indicator Data'!H32=0,0,IF('Crisis Indicator Data'!H32&gt;O$7,5,IF('Crisis Indicator Data'!H32&gt;O$6,4,IF('Crisis Indicator Data'!H32&gt;O$5,3,IF('Crisis Indicator Data'!H32&gt;O$4,2,1))))))</f>
        <v>5</v>
      </c>
      <c r="P38" s="116">
        <f>IF('Crisis Indicator Data'!H32="x","x",IF(B38="Regional crisis",('Crisis Indicator Data'!H32/VLOOKUP('Impact of Crisis'!$C38,'Regional Crises'!$B$1:$R$34,5,FALSE)),'Crisis Indicator Data'!H32/VLOOKUP('Impact of Crisis'!$E38,'Country Indicator Data'!$B$3:$P$193,14,FALSE)))</f>
        <v>1</v>
      </c>
      <c r="Q38" s="120">
        <f>IF(O38="x","x",IF('Crisis Indicator Data'!H32=0,0,IF(P38&gt;Q$7,5,IF(P38&gt;Q$6,4,IF(P38&gt;Q$5,3,IF(P38&gt;Q$4,2,1))))))</f>
        <v>5</v>
      </c>
      <c r="R38" s="122">
        <f t="shared" si="7"/>
        <v>5</v>
      </c>
      <c r="S38" s="120" t="str">
        <f>IF('Crisis Indicator Data'!I32="x","x",IF('Crisis Indicator Data'!I32=0,0,IF('Crisis Indicator Data'!I32&gt;S$7,5,IF('Crisis Indicator Data'!I32&gt;S$6,4,IF('Crisis Indicator Data'!I32&gt;S$5,3,IF('Crisis Indicator Data'!I32&gt;S$4,2,1))))))</f>
        <v>x</v>
      </c>
      <c r="T38" s="116" t="str">
        <f>IF('Crisis Indicator Data'!I32="x","x",IF(B38="Regional crisis",('Crisis Indicator Data'!I32/VLOOKUP('Impact of Crisis'!$C38,'Regional Crises'!$B$1:$R$34,5,FALSE)),'Crisis Indicator Data'!I32/VLOOKUP('Impact of Crisis'!$E38,'Country Indicator Data'!$B$3:$P$193,14,FALSE)))</f>
        <v>x</v>
      </c>
      <c r="U38" s="120" t="str">
        <f t="shared" si="8"/>
        <v>x</v>
      </c>
      <c r="V38" s="122" t="str">
        <f t="shared" si="9"/>
        <v>x</v>
      </c>
      <c r="W38" s="120" t="str">
        <f>IF('Crisis Indicator Data'!J32="x","x",IF('Crisis Indicator Data'!J32=0,0,IF('Crisis Indicator Data'!J32&gt;W$7,5,IF('Crisis Indicator Data'!J32&gt;W$6,4,IF('Crisis Indicator Data'!J32&gt;W$5,3,IF('Crisis Indicator Data'!J32&gt;W$4,2,1))))))</f>
        <v>x</v>
      </c>
      <c r="X38" s="120" t="str">
        <f>IF('Crisis Indicator Data'!K32="x","x",IF('Crisis Indicator Data'!K32=0,0,IF('Crisis Indicator Data'!K32&gt;X$7,5,IF('Crisis Indicator Data'!K32&gt;X$6,4,IF('Crisis Indicator Data'!K32&gt;X$5,3,IF('Crisis Indicator Data'!K32&gt;X$4,2,1))))))</f>
        <v>x</v>
      </c>
      <c r="Y38" s="122" t="str">
        <f t="shared" si="0"/>
        <v>x</v>
      </c>
      <c r="Z38" s="120" t="str">
        <f>IF('Crisis Indicator Data'!L32="x","x",IF('Crisis Indicator Data'!L32=0,0,IF('Crisis Indicator Data'!L32&gt;Z$7,5,IF('Crisis Indicator Data'!L32&gt;Z$6,4,IF('Crisis Indicator Data'!L32&gt;Z$5,3,IF('Crisis Indicator Data'!L32&gt;Z$4,2,1))))))</f>
        <v>x</v>
      </c>
      <c r="AA38" s="123" t="str">
        <f t="shared" si="10"/>
        <v>x</v>
      </c>
      <c r="AB38" s="127">
        <f t="shared" si="17"/>
        <v>5</v>
      </c>
      <c r="AC38" s="116" t="e">
        <f>IF('Crisis Indicator Data'!$O32="x","x",IF('Crisis Indicator Data'!$O32=0,0,('Crisis Indicator Data'!M32/'Crisis Indicator Data'!$O32)))</f>
        <v>#N/A</v>
      </c>
      <c r="AD38" s="121" t="e">
        <f t="shared" si="2"/>
        <v>#N/A</v>
      </c>
      <c r="AE38" s="124" t="e">
        <f t="shared" si="11"/>
        <v>#N/A</v>
      </c>
      <c r="AF38" s="116" t="e">
        <f>IF('Crisis Indicator Data'!$O32="x","x",IF('Crisis Indicator Data'!$O32=0,0,('Crisis Indicator Data'!N32/'Crisis Indicator Data'!$O32)))</f>
        <v>#N/A</v>
      </c>
      <c r="AG38" s="121" t="e">
        <f t="shared" si="3"/>
        <v>#N/A</v>
      </c>
      <c r="AH38" s="124" t="e">
        <f t="shared" si="12"/>
        <v>#N/A</v>
      </c>
      <c r="AI38" s="125" t="e">
        <f t="shared" si="13"/>
        <v>#N/A</v>
      </c>
      <c r="AJ38" s="120" t="str">
        <f>IF('Crisis Indicator Data'!P32="x","x",IF('Crisis Indicator Data'!P32&gt;AJ$7,5,IF('Crisis Indicator Data'!P32&gt;AJ$6,4,IF('Crisis Indicator Data'!P32&gt;AJ$5,3,IF('Crisis Indicator Data'!P32&gt;AJ$4,2,1)))))</f>
        <v>x</v>
      </c>
      <c r="AK38" s="116" t="str">
        <f>IF('Crisis Indicator Data'!P32="x","x",'Crisis Indicator Data'!P32/'Crisis Indicator Data'!H32*1000)</f>
        <v>x</v>
      </c>
      <c r="AL38" s="120" t="str">
        <f t="shared" si="14"/>
        <v>x</v>
      </c>
      <c r="AM38" s="125" t="str">
        <f t="shared" si="15"/>
        <v>x</v>
      </c>
      <c r="AN38" s="127" t="e">
        <f t="shared" si="16"/>
        <v>#N/A</v>
      </c>
      <c r="AO38" s="8"/>
      <c r="AP38" s="20"/>
    </row>
    <row r="39" spans="1:42" x14ac:dyDescent="0.35">
      <c r="A39" s="25" t="str">
        <f>'Crisis Indicator Data'!A33</f>
        <v>Complex crisis in DRC</v>
      </c>
      <c r="B39" s="25" t="str">
        <f>'Crisis Indicator Data'!B33</f>
        <v>Complex crisis</v>
      </c>
      <c r="C39" s="25" t="str">
        <f>'Crisis Indicator Data'!C33</f>
        <v>COD001</v>
      </c>
      <c r="D39" s="25" t="str">
        <f>'Crisis Indicator Data'!D33</f>
        <v>DRC</v>
      </c>
      <c r="E39" s="25" t="str">
        <f>'Crisis Indicator Data'!E33</f>
        <v>COD</v>
      </c>
      <c r="F39" s="120">
        <f>IF('Crisis Indicator Data'!F33="x","x",IF('Crisis Indicator Data'!F33=0,0,IF('Crisis Indicator Data'!F33&gt;F$7,5,IF('Crisis Indicator Data'!F33&gt;F$6,4,IF('Crisis Indicator Data'!F33&gt;F$5,3,IF('Crisis Indicator Data'!F33&gt;F$4,2,1))))))</f>
        <v>5</v>
      </c>
      <c r="G39" s="116">
        <f>IF('Crisis Indicator Data'!F33="x","x",IF(B39="Regional crisis",('Crisis Indicator Data'!F33/VLOOKUP('Impact of Crisis'!$C39,'Regional Crises'!$B$1:$R$51,4,FALSE)),'Crisis Indicator Data'!F33/VLOOKUP('Impact of Crisis'!$E39,'Country Indicator Data'!$B$3:$P$193,15,FALSE)))</f>
        <v>1.0343221366974702</v>
      </c>
      <c r="H39" s="120">
        <f>IF(F39="x","x",IF('Crisis Indicator Data'!F33=0,0,IF(G39&gt;H$7,5,IF(G39&gt;H$6,4,IF(G39&gt;H$5,3,IF(G39&gt;H$4,2,1))))))</f>
        <v>5</v>
      </c>
      <c r="I39" s="122">
        <f t="shared" si="4"/>
        <v>5</v>
      </c>
      <c r="J39" s="120">
        <f>IF('Crisis Indicator Data'!G33="x","x",IF('Crisis Indicator Data'!G33=0,0,IF('Crisis Indicator Data'!G33&gt;J$7,5,IF('Crisis Indicator Data'!G33&gt;J$6,4,IF('Crisis Indicator Data'!G33&gt;J$5,3,IF('Crisis Indicator Data'!G33&gt;J$4,2,1))))))</f>
        <v>5</v>
      </c>
      <c r="K39" s="116">
        <f>IF('Crisis Indicator Data'!G33="x","x",IF(B39="Regional crisis",('Crisis Indicator Data'!G33/VLOOKUP('Impact of Crisis'!$C39,'Regional Crises'!$B$1:$R$51,5,FALSE)),'Crisis Indicator Data'!G33/VLOOKUP('Impact of Crisis'!$E39,'Country Indicator Data'!$B$3:$P$193,14,FALSE)))</f>
        <v>1</v>
      </c>
      <c r="L39" s="120">
        <f>IF(J39="x","x",IF('Crisis Indicator Data'!G33=0,0,IF(K39&gt;L$7,5,IF(K39&gt;L$6,4,IF(K39&gt;L$5,3,IF(K39&gt;L$4,2,1))))))</f>
        <v>5</v>
      </c>
      <c r="M39" s="122">
        <f t="shared" si="5"/>
        <v>5</v>
      </c>
      <c r="N39" s="127">
        <f t="shared" si="6"/>
        <v>5</v>
      </c>
      <c r="O39" s="120">
        <f>IF('Crisis Indicator Data'!H33="x","x",IF('Crisis Indicator Data'!H33=0,0,IF('Crisis Indicator Data'!H33&gt;O$7,5,IF('Crisis Indicator Data'!H33&gt;O$6,4,IF('Crisis Indicator Data'!H33&gt;O$5,3,IF('Crisis Indicator Data'!H33&gt;O$4,2,1))))))</f>
        <v>5</v>
      </c>
      <c r="P39" s="116">
        <f>IF('Crisis Indicator Data'!H33="x","x",IF(B39="Regional crisis",('Crisis Indicator Data'!H33/VLOOKUP('Impact of Crisis'!$C39,'Regional Crises'!$B$1:$R$34,5,FALSE)),'Crisis Indicator Data'!H33/VLOOKUP('Impact of Crisis'!$E39,'Country Indicator Data'!$B$3:$P$193,14,FALSE)))</f>
        <v>0.43687996282302549</v>
      </c>
      <c r="Q39" s="120">
        <f>IF(O39="x","x",IF('Crisis Indicator Data'!H33=0,0,IF(P39&gt;Q$7,5,IF(P39&gt;Q$6,4,IF(P39&gt;Q$5,3,IF(P39&gt;Q$4,2,1))))))</f>
        <v>4</v>
      </c>
      <c r="R39" s="122">
        <f t="shared" si="7"/>
        <v>4.5</v>
      </c>
      <c r="S39" s="120">
        <f>IF('Crisis Indicator Data'!I33="x","x",IF('Crisis Indicator Data'!I33=0,0,IF('Crisis Indicator Data'!I33&gt;S$7,5,IF('Crisis Indicator Data'!I33&gt;S$6,4,IF('Crisis Indicator Data'!I33&gt;S$5,3,IF('Crisis Indicator Data'!I33&gt;S$4,2,1))))))</f>
        <v>5</v>
      </c>
      <c r="T39" s="116">
        <f>IF('Crisis Indicator Data'!I33="x","x",IF(B39="Regional crisis",('Crisis Indicator Data'!I33/VLOOKUP('Impact of Crisis'!$C39,'Regional Crises'!$B$1:$R$34,5,FALSE)),'Crisis Indicator Data'!I33/VLOOKUP('Impact of Crisis'!$E39,'Country Indicator Data'!$B$3:$P$193,14,FALSE)))</f>
        <v>8.8275109611460206E-2</v>
      </c>
      <c r="U39" s="120">
        <f t="shared" si="8"/>
        <v>4</v>
      </c>
      <c r="V39" s="122">
        <f t="shared" si="9"/>
        <v>5</v>
      </c>
      <c r="W39" s="120" t="str">
        <f>IF('Crisis Indicator Data'!J33="x","x",IF('Crisis Indicator Data'!J33=0,0,IF('Crisis Indicator Data'!J33&gt;W$7,5,IF('Crisis Indicator Data'!J33&gt;W$6,4,IF('Crisis Indicator Data'!J33&gt;W$5,3,IF('Crisis Indicator Data'!J33&gt;W$4,2,1))))))</f>
        <v>x</v>
      </c>
      <c r="X39" s="120">
        <f>IF('Crisis Indicator Data'!K33="x","x",IF('Crisis Indicator Data'!K33=0,0,IF('Crisis Indicator Data'!K33&gt;X$7,5,IF('Crisis Indicator Data'!K33&gt;X$6,4,IF('Crisis Indicator Data'!K33&gt;X$5,3,IF('Crisis Indicator Data'!K33&gt;X$4,2,1))))))</f>
        <v>3</v>
      </c>
      <c r="Y39" s="122">
        <f t="shared" si="0"/>
        <v>3</v>
      </c>
      <c r="Z39" s="120">
        <f>IF('Crisis Indicator Data'!L33="x","x",IF('Crisis Indicator Data'!L33=0,0,IF('Crisis Indicator Data'!L33&gt;Z$7,5,IF('Crisis Indicator Data'!L33&gt;Z$6,4,IF('Crisis Indicator Data'!L33&gt;Z$5,3,IF('Crisis Indicator Data'!L33&gt;Z$4,2,1))))))</f>
        <v>4</v>
      </c>
      <c r="AA39" s="123">
        <f t="shared" si="10"/>
        <v>4</v>
      </c>
      <c r="AB39" s="127">
        <f t="shared" si="17"/>
        <v>4.2</v>
      </c>
      <c r="AC39" s="116" t="e">
        <f>IF('Crisis Indicator Data'!$O33="x","x",IF('Crisis Indicator Data'!$O33=0,0,('Crisis Indicator Data'!M33/'Crisis Indicator Data'!$O33)))</f>
        <v>#N/A</v>
      </c>
      <c r="AD39" s="121" t="e">
        <f t="shared" si="2"/>
        <v>#N/A</v>
      </c>
      <c r="AE39" s="124" t="e">
        <f t="shared" si="11"/>
        <v>#N/A</v>
      </c>
      <c r="AF39" s="116" t="e">
        <f>IF('Crisis Indicator Data'!$O33="x","x",IF('Crisis Indicator Data'!$O33=0,0,('Crisis Indicator Data'!N33/'Crisis Indicator Data'!$O33)))</f>
        <v>#N/A</v>
      </c>
      <c r="AG39" s="121" t="e">
        <f t="shared" si="3"/>
        <v>#N/A</v>
      </c>
      <c r="AH39" s="124" t="e">
        <f t="shared" si="12"/>
        <v>#N/A</v>
      </c>
      <c r="AI39" s="125" t="e">
        <f t="shared" si="13"/>
        <v>#N/A</v>
      </c>
      <c r="AJ39" s="120">
        <f>IF('Crisis Indicator Data'!P33="x","x",IF('Crisis Indicator Data'!P33&gt;AJ$7,5,IF('Crisis Indicator Data'!P33&gt;AJ$6,4,IF('Crisis Indicator Data'!P33&gt;AJ$5,3,IF('Crisis Indicator Data'!P33&gt;AJ$4,2,1)))))</f>
        <v>4</v>
      </c>
      <c r="AK39" s="116">
        <f>IF('Crisis Indicator Data'!P33="x","x",'Crisis Indicator Data'!P33/'Crisis Indicator Data'!H33*1000)</f>
        <v>3.9310902994565848E-2</v>
      </c>
      <c r="AL39" s="120">
        <f t="shared" si="14"/>
        <v>1</v>
      </c>
      <c r="AM39" s="125">
        <f t="shared" si="15"/>
        <v>2.6</v>
      </c>
      <c r="AN39" s="127" t="e">
        <f t="shared" si="16"/>
        <v>#N/A</v>
      </c>
      <c r="AO39" s="8"/>
      <c r="AP39" s="20"/>
    </row>
    <row r="40" spans="1:42" x14ac:dyDescent="0.35">
      <c r="A40" s="25" t="str">
        <f>'Crisis Indicator Data'!A34</f>
        <v>Venezuela displacement in Ecuador</v>
      </c>
      <c r="B40" s="25" t="str">
        <f>'Crisis Indicator Data'!B34</f>
        <v>International displacement</v>
      </c>
      <c r="C40" s="25" t="str">
        <f>'Crisis Indicator Data'!C34</f>
        <v>ECU002</v>
      </c>
      <c r="D40" s="25" t="str">
        <f>'Crisis Indicator Data'!D34</f>
        <v>Ecuador</v>
      </c>
      <c r="E40" s="25" t="str">
        <f>'Crisis Indicator Data'!E34</f>
        <v>ECU</v>
      </c>
      <c r="F40" s="120">
        <f>IF('Crisis Indicator Data'!F34="x","x",IF('Crisis Indicator Data'!F34=0,0,IF('Crisis Indicator Data'!F34&gt;F$7,5,IF('Crisis Indicator Data'!F34&gt;F$6,4,IF('Crisis Indicator Data'!F34&gt;F$5,3,IF('Crisis Indicator Data'!F34&gt;F$4,2,1))))))</f>
        <v>1</v>
      </c>
      <c r="G40" s="116">
        <f>IF('Crisis Indicator Data'!F34="x","x",IF(B40="Regional crisis",('Crisis Indicator Data'!F34/VLOOKUP('Impact of Crisis'!$C40,'Regional Crises'!$B$1:$R$51,4,FALSE)),'Crisis Indicator Data'!F34/VLOOKUP('Impact of Crisis'!$E40,'Country Indicator Data'!$B$3:$P$193,15,FALSE)))</f>
        <v>5.330971170880979E-3</v>
      </c>
      <c r="H40" s="120">
        <f>IF(F40="x","x",IF('Crisis Indicator Data'!F34=0,0,IF(G40&gt;H$7,5,IF(G40&gt;H$6,4,IF(G40&gt;H$5,3,IF(G40&gt;H$4,2,1))))))</f>
        <v>1</v>
      </c>
      <c r="I40" s="122">
        <f t="shared" si="4"/>
        <v>1</v>
      </c>
      <c r="J40" s="120">
        <f>IF('Crisis Indicator Data'!G34="x","x",IF('Crisis Indicator Data'!G34=0,0,IF('Crisis Indicator Data'!G34&gt;J$7,5,IF('Crisis Indicator Data'!G34&gt;J$6,4,IF('Crisis Indicator Data'!G34&gt;J$5,3,IF('Crisis Indicator Data'!G34&gt;J$4,2,1))))))</f>
        <v>2</v>
      </c>
      <c r="K40" s="116">
        <f>IF('Crisis Indicator Data'!G34="x","x",IF(B40="Regional crisis",('Crisis Indicator Data'!G34/VLOOKUP('Impact of Crisis'!$C40,'Regional Crises'!$B$1:$R$51,5,FALSE)),'Crisis Indicator Data'!G34/VLOOKUP('Impact of Crisis'!$E40,'Country Indicator Data'!$B$3:$P$193,14,FALSE)))</f>
        <v>0.18907779495105614</v>
      </c>
      <c r="L40" s="120">
        <f>IF(J40="x","x",IF('Crisis Indicator Data'!G34=0,0,IF(K40&gt;L$7,5,IF(K40&gt;L$6,4,IF(K40&gt;L$5,3,IF(K40&gt;L$4,2,1))))))</f>
        <v>2</v>
      </c>
      <c r="M40" s="122">
        <f t="shared" si="5"/>
        <v>2</v>
      </c>
      <c r="N40" s="127">
        <f t="shared" si="6"/>
        <v>1.5</v>
      </c>
      <c r="O40" s="120">
        <f>IF('Crisis Indicator Data'!H34="x","x",IF('Crisis Indicator Data'!H34=0,0,IF('Crisis Indicator Data'!H34&gt;O$7,5,IF('Crisis Indicator Data'!H34&gt;O$6,4,IF('Crisis Indicator Data'!H34&gt;O$5,3,IF('Crisis Indicator Data'!H34&gt;O$4,2,1))))))</f>
        <v>2</v>
      </c>
      <c r="P40" s="116">
        <f>IF('Crisis Indicator Data'!H34="x","x",IF(B40="Regional crisis",('Crisis Indicator Data'!H34/VLOOKUP('Impact of Crisis'!$C40,'Regional Crises'!$B$1:$R$34,5,FALSE)),'Crisis Indicator Data'!H34/VLOOKUP('Impact of Crisis'!$E40,'Country Indicator Data'!$B$3:$P$193,14,FALSE)))</f>
        <v>3.4003091190108192E-2</v>
      </c>
      <c r="Q40" s="120">
        <f>IF(O40="x","x",IF('Crisis Indicator Data'!H34=0,0,IF(P40&gt;Q$7,5,IF(P40&gt;Q$6,4,IF(P40&gt;Q$5,3,IF(P40&gt;Q$4,2,1))))))</f>
        <v>2</v>
      </c>
      <c r="R40" s="122">
        <f t="shared" si="7"/>
        <v>2</v>
      </c>
      <c r="S40" s="120">
        <f>IF('Crisis Indicator Data'!I34="x","x",IF('Crisis Indicator Data'!I34=0,0,IF('Crisis Indicator Data'!I34&gt;S$7,5,IF('Crisis Indicator Data'!I34&gt;S$6,4,IF('Crisis Indicator Data'!I34&gt;S$5,3,IF('Crisis Indicator Data'!I34&gt;S$4,2,1))))))</f>
        <v>3</v>
      </c>
      <c r="T40" s="116">
        <f>IF('Crisis Indicator Data'!I34="x","x",IF(B40="Regional crisis",('Crisis Indicator Data'!I34/VLOOKUP('Impact of Crisis'!$C40,'Regional Crises'!$B$1:$R$34,5,FALSE)),'Crisis Indicator Data'!I34/VLOOKUP('Impact of Crisis'!$E40,'Country Indicator Data'!$B$3:$P$193,14,FALSE)))</f>
        <v>2.2039040586181235E-2</v>
      </c>
      <c r="U40" s="120">
        <f t="shared" si="8"/>
        <v>3</v>
      </c>
      <c r="V40" s="122">
        <f t="shared" si="9"/>
        <v>3</v>
      </c>
      <c r="W40" s="120" t="str">
        <f>IF('Crisis Indicator Data'!J34="x","x",IF('Crisis Indicator Data'!J34=0,0,IF('Crisis Indicator Data'!J34&gt;W$7,5,IF('Crisis Indicator Data'!J34&gt;W$6,4,IF('Crisis Indicator Data'!J34&gt;W$5,3,IF('Crisis Indicator Data'!J34&gt;W$4,2,1))))))</f>
        <v>x</v>
      </c>
      <c r="X40" s="120" t="str">
        <f>IF('Crisis Indicator Data'!K34="x","x",IF('Crisis Indicator Data'!K34=0,0,IF('Crisis Indicator Data'!K34&gt;X$7,5,IF('Crisis Indicator Data'!K34&gt;X$6,4,IF('Crisis Indicator Data'!K34&gt;X$5,3,IF('Crisis Indicator Data'!K34&gt;X$4,2,1))))))</f>
        <v>x</v>
      </c>
      <c r="Y40" s="122" t="str">
        <f t="shared" si="0"/>
        <v>x</v>
      </c>
      <c r="Z40" s="120">
        <f>IF('Crisis Indicator Data'!L34="x","x",IF('Crisis Indicator Data'!L34=0,0,IF('Crisis Indicator Data'!L34&gt;Z$7,5,IF('Crisis Indicator Data'!L34&gt;Z$6,4,IF('Crisis Indicator Data'!L34&gt;Z$5,3,IF('Crisis Indicator Data'!L34&gt;Z$4,2,1))))))</f>
        <v>1</v>
      </c>
      <c r="AA40" s="123">
        <f t="shared" si="10"/>
        <v>1</v>
      </c>
      <c r="AB40" s="127">
        <f t="shared" si="17"/>
        <v>2</v>
      </c>
      <c r="AC40" s="116" t="e">
        <f>IF('Crisis Indicator Data'!$O34="x","x",IF('Crisis Indicator Data'!$O34=0,0,('Crisis Indicator Data'!M34/'Crisis Indicator Data'!$O34)))</f>
        <v>#N/A</v>
      </c>
      <c r="AD40" s="121" t="e">
        <f t="shared" si="2"/>
        <v>#N/A</v>
      </c>
      <c r="AE40" s="124" t="e">
        <f t="shared" si="11"/>
        <v>#N/A</v>
      </c>
      <c r="AF40" s="116" t="e">
        <f>IF('Crisis Indicator Data'!$O34="x","x",IF('Crisis Indicator Data'!$O34=0,0,('Crisis Indicator Data'!N34/'Crisis Indicator Data'!$O34)))</f>
        <v>#N/A</v>
      </c>
      <c r="AG40" s="121" t="e">
        <f t="shared" si="3"/>
        <v>#N/A</v>
      </c>
      <c r="AH40" s="124" t="e">
        <f t="shared" si="12"/>
        <v>#N/A</v>
      </c>
      <c r="AI40" s="125" t="e">
        <f t="shared" si="13"/>
        <v>#N/A</v>
      </c>
      <c r="AJ40" s="120" t="str">
        <f>IF('Crisis Indicator Data'!P34="x","x",IF('Crisis Indicator Data'!P34&gt;AJ$7,5,IF('Crisis Indicator Data'!P34&gt;AJ$6,4,IF('Crisis Indicator Data'!P34&gt;AJ$5,3,IF('Crisis Indicator Data'!P34&gt;AJ$4,2,1)))))</f>
        <v>x</v>
      </c>
      <c r="AK40" s="116" t="str">
        <f>IF('Crisis Indicator Data'!P34="x","x",'Crisis Indicator Data'!P34/'Crisis Indicator Data'!H34*1000)</f>
        <v>x</v>
      </c>
      <c r="AL40" s="120" t="str">
        <f t="shared" si="14"/>
        <v>x</v>
      </c>
      <c r="AM40" s="125" t="str">
        <f t="shared" si="15"/>
        <v>x</v>
      </c>
      <c r="AN40" s="127" t="e">
        <f t="shared" si="16"/>
        <v>#N/A</v>
      </c>
      <c r="AO40" s="8"/>
      <c r="AP40" s="20"/>
    </row>
    <row r="41" spans="1:42" x14ac:dyDescent="0.35">
      <c r="A41" s="25" t="str">
        <f>'Crisis Indicator Data'!A35</f>
        <v>Syrian Refugee Crisis in Egypt</v>
      </c>
      <c r="B41" s="25" t="str">
        <f>'Crisis Indicator Data'!B35</f>
        <v>International displacement</v>
      </c>
      <c r="C41" s="25" t="str">
        <f>'Crisis Indicator Data'!C35</f>
        <v>EGY002</v>
      </c>
      <c r="D41" s="25" t="str">
        <f>'Crisis Indicator Data'!D35</f>
        <v>Egypt</v>
      </c>
      <c r="E41" s="25" t="str">
        <f>'Crisis Indicator Data'!E35</f>
        <v>EGY</v>
      </c>
      <c r="F41" s="120">
        <f>IF('Crisis Indicator Data'!F35="x","x",IF('Crisis Indicator Data'!F35=0,0,IF('Crisis Indicator Data'!F35&gt;F$7,5,IF('Crisis Indicator Data'!F35&gt;F$6,4,IF('Crisis Indicator Data'!F35&gt;F$5,3,IF('Crisis Indicator Data'!F35&gt;F$4,2,1))))))</f>
        <v>1</v>
      </c>
      <c r="G41" s="116">
        <f>IF('Crisis Indicator Data'!F35="x","x",IF(B41="Regional crisis",('Crisis Indicator Data'!F35/VLOOKUP('Impact of Crisis'!$C41,'Regional Crises'!$B$1:$R$51,4,FALSE)),'Crisis Indicator Data'!F35/VLOOKUP('Impact of Crisis'!$E41,'Country Indicator Data'!$B$3:$P$193,15,FALSE)))</f>
        <v>1.6343362298457984E-2</v>
      </c>
      <c r="H41" s="120">
        <f>IF(F41="x","x",IF('Crisis Indicator Data'!F35=0,0,IF(G41&gt;H$7,5,IF(G41&gt;H$6,4,IF(G41&gt;H$5,3,IF(G41&gt;H$4,2,1))))))</f>
        <v>1</v>
      </c>
      <c r="I41" s="122">
        <f t="shared" si="4"/>
        <v>1</v>
      </c>
      <c r="J41" s="120">
        <f>IF('Crisis Indicator Data'!G35="x","x",IF('Crisis Indicator Data'!G35=0,0,IF('Crisis Indicator Data'!G35&gt;J$7,5,IF('Crisis Indicator Data'!G35&gt;J$6,4,IF('Crisis Indicator Data'!G35&gt;J$5,3,IF('Crisis Indicator Data'!G35&gt;J$4,2,1))))))</f>
        <v>4</v>
      </c>
      <c r="K41" s="116">
        <f>IF('Crisis Indicator Data'!G35="x","x",IF(B41="Regional crisis",('Crisis Indicator Data'!G35/VLOOKUP('Impact of Crisis'!$C41,'Regional Crises'!$B$1:$R$51,5,FALSE)),'Crisis Indicator Data'!G35/VLOOKUP('Impact of Crisis'!$E41,'Country Indicator Data'!$B$3:$P$193,14,FALSE)))</f>
        <v>0.19225043378268772</v>
      </c>
      <c r="L41" s="120">
        <f>IF(J41="x","x",IF('Crisis Indicator Data'!G35=0,0,IF(K41&gt;L$7,5,IF(K41&gt;L$6,4,IF(K41&gt;L$5,3,IF(K41&gt;L$4,2,1))))))</f>
        <v>2</v>
      </c>
      <c r="M41" s="122">
        <f t="shared" si="5"/>
        <v>3</v>
      </c>
      <c r="N41" s="127">
        <f t="shared" si="6"/>
        <v>2.1</v>
      </c>
      <c r="O41" s="120">
        <f>IF('Crisis Indicator Data'!H35="x","x",IF('Crisis Indicator Data'!H35=0,0,IF('Crisis Indicator Data'!H35&gt;O$7,5,IF('Crisis Indicator Data'!H35&gt;O$6,4,IF('Crisis Indicator Data'!H35&gt;O$5,3,IF('Crisis Indicator Data'!H35&gt;O$4,2,1))))))</f>
        <v>1</v>
      </c>
      <c r="P41" s="116">
        <f>IF('Crisis Indicator Data'!H35="x","x",IF(B41="Regional crisis",('Crisis Indicator Data'!H35/VLOOKUP('Impact of Crisis'!$C41,'Regional Crises'!$B$1:$R$34,5,FALSE)),'Crisis Indicator Data'!H35/VLOOKUP('Impact of Crisis'!$E41,'Country Indicator Data'!$B$3:$P$193,14,FALSE)))</f>
        <v>1.3347159621762031E-3</v>
      </c>
      <c r="Q41" s="120">
        <f>IF(O41="x","x",IF('Crisis Indicator Data'!H35=0,0,IF(P41&gt;Q$7,5,IF(P41&gt;Q$6,4,IF(P41&gt;Q$5,3,IF(P41&gt;Q$4,2,1))))))</f>
        <v>1</v>
      </c>
      <c r="R41" s="122">
        <f t="shared" si="7"/>
        <v>1</v>
      </c>
      <c r="S41" s="120">
        <f>IF('Crisis Indicator Data'!I35="x","x",IF('Crisis Indicator Data'!I35=0,0,IF('Crisis Indicator Data'!I35&gt;S$7,5,IF('Crisis Indicator Data'!I35&gt;S$6,4,IF('Crisis Indicator Data'!I35&gt;S$5,3,IF('Crisis Indicator Data'!I35&gt;S$4,2,1))))))</f>
        <v>2</v>
      </c>
      <c r="T41" s="116">
        <f>IF('Crisis Indicator Data'!I35="x","x",IF(B41="Regional crisis",('Crisis Indicator Data'!I35/VLOOKUP('Impact of Crisis'!$C41,'Regional Crises'!$B$1:$R$34,5,FALSE)),'Crisis Indicator Data'!I35/VLOOKUP('Impact of Crisis'!$E41,'Country Indicator Data'!$B$3:$P$193,14,FALSE)))</f>
        <v>1.3347159621762031E-3</v>
      </c>
      <c r="U41" s="120">
        <f t="shared" si="8"/>
        <v>1</v>
      </c>
      <c r="V41" s="122">
        <f t="shared" si="9"/>
        <v>2</v>
      </c>
      <c r="W41" s="120">
        <f>IF('Crisis Indicator Data'!J35="x","x",IF('Crisis Indicator Data'!J35=0,0,IF('Crisis Indicator Data'!J35&gt;W$7,5,IF('Crisis Indicator Data'!J35&gt;W$6,4,IF('Crisis Indicator Data'!J35&gt;W$5,3,IF('Crisis Indicator Data'!J35&gt;W$4,2,1))))))</f>
        <v>0</v>
      </c>
      <c r="X41" s="120" t="str">
        <f>IF('Crisis Indicator Data'!K35="x","x",IF('Crisis Indicator Data'!K35=0,0,IF('Crisis Indicator Data'!K35&gt;X$7,5,IF('Crisis Indicator Data'!K35&gt;X$6,4,IF('Crisis Indicator Data'!K35&gt;X$5,3,IF('Crisis Indicator Data'!K35&gt;X$4,2,1))))))</f>
        <v>x</v>
      </c>
      <c r="Y41" s="122">
        <f t="shared" si="0"/>
        <v>0</v>
      </c>
      <c r="Z41" s="120">
        <f>IF('Crisis Indicator Data'!L35="x","x",IF('Crisis Indicator Data'!L35=0,0,IF('Crisis Indicator Data'!L35&gt;Z$7,5,IF('Crisis Indicator Data'!L35&gt;Z$6,4,IF('Crisis Indicator Data'!L35&gt;Z$5,3,IF('Crisis Indicator Data'!L35&gt;Z$4,2,1))))))</f>
        <v>0</v>
      </c>
      <c r="AA41" s="123">
        <f t="shared" si="10"/>
        <v>0</v>
      </c>
      <c r="AB41" s="127">
        <f t="shared" si="17"/>
        <v>0.8</v>
      </c>
      <c r="AC41" s="116" t="e">
        <f>IF('Crisis Indicator Data'!$O35="x","x",IF('Crisis Indicator Data'!$O35=0,0,('Crisis Indicator Data'!M35/'Crisis Indicator Data'!$O35)))</f>
        <v>#N/A</v>
      </c>
      <c r="AD41" s="121" t="e">
        <f t="shared" si="2"/>
        <v>#N/A</v>
      </c>
      <c r="AE41" s="124" t="e">
        <f t="shared" si="11"/>
        <v>#N/A</v>
      </c>
      <c r="AF41" s="116" t="e">
        <f>IF('Crisis Indicator Data'!$O35="x","x",IF('Crisis Indicator Data'!$O35=0,0,('Crisis Indicator Data'!N35/'Crisis Indicator Data'!$O35)))</f>
        <v>#N/A</v>
      </c>
      <c r="AG41" s="121" t="e">
        <f t="shared" si="3"/>
        <v>#N/A</v>
      </c>
      <c r="AH41" s="124" t="e">
        <f t="shared" si="12"/>
        <v>#N/A</v>
      </c>
      <c r="AI41" s="125" t="e">
        <f t="shared" si="13"/>
        <v>#N/A</v>
      </c>
      <c r="AJ41" s="120" t="str">
        <f>IF('Crisis Indicator Data'!P35="x","x",IF('Crisis Indicator Data'!P35&gt;AJ$7,5,IF('Crisis Indicator Data'!P35&gt;AJ$6,4,IF('Crisis Indicator Data'!P35&gt;AJ$5,3,IF('Crisis Indicator Data'!P35&gt;AJ$4,2,1)))))</f>
        <v>x</v>
      </c>
      <c r="AK41" s="116" t="str">
        <f>IF('Crisis Indicator Data'!P35="x","x",'Crisis Indicator Data'!P35/'Crisis Indicator Data'!H35*1000)</f>
        <v>x</v>
      </c>
      <c r="AL41" s="120" t="str">
        <f t="shared" si="14"/>
        <v>x</v>
      </c>
      <c r="AM41" s="125" t="str">
        <f t="shared" si="15"/>
        <v>x</v>
      </c>
      <c r="AN41" s="127" t="e">
        <f t="shared" si="16"/>
        <v>#N/A</v>
      </c>
      <c r="AO41" s="8"/>
      <c r="AP41" s="20"/>
    </row>
    <row r="42" spans="1:42" x14ac:dyDescent="0.35">
      <c r="A42" s="25" t="str">
        <f>'Crisis Indicator Data'!A36</f>
        <v>Complex crisis in El Salvador</v>
      </c>
      <c r="B42" s="25" t="str">
        <f>'Crisis Indicator Data'!B36</f>
        <v>Complex crisis</v>
      </c>
      <c r="C42" s="25" t="str">
        <f>'Crisis Indicator Data'!C36</f>
        <v>SLV001</v>
      </c>
      <c r="D42" s="25" t="str">
        <f>'Crisis Indicator Data'!D36</f>
        <v>El Salvador</v>
      </c>
      <c r="E42" s="25" t="str">
        <f>'Crisis Indicator Data'!E36</f>
        <v>SLV</v>
      </c>
      <c r="F42" s="120">
        <f>IF('Crisis Indicator Data'!F36="x","x",IF('Crisis Indicator Data'!F36=0,0,IF('Crisis Indicator Data'!F36&gt;F$7,5,IF('Crisis Indicator Data'!F36&gt;F$6,4,IF('Crisis Indicator Data'!F36&gt;F$5,3,IF('Crisis Indicator Data'!F36&gt;F$4,2,1))))))</f>
        <v>1</v>
      </c>
      <c r="G42" s="116">
        <f>IF('Crisis Indicator Data'!F36="x","x",IF(B42="Regional crisis",('Crisis Indicator Data'!F36/VLOOKUP('Impact of Crisis'!$C42,'Regional Crises'!$B$1:$R$51,4,FALSE)),'Crisis Indicator Data'!F36/VLOOKUP('Impact of Crisis'!$E42,'Country Indicator Data'!$B$3:$P$193,15,FALSE)))</f>
        <v>1.0154440154440154</v>
      </c>
      <c r="H42" s="120">
        <f>IF(F42="x","x",IF('Crisis Indicator Data'!F36=0,0,IF(G42&gt;H$7,5,IF(G42&gt;H$6,4,IF(G42&gt;H$5,3,IF(G42&gt;H$4,2,1))))))</f>
        <v>5</v>
      </c>
      <c r="I42" s="122">
        <f t="shared" si="4"/>
        <v>3</v>
      </c>
      <c r="J42" s="120">
        <f>IF('Crisis Indicator Data'!G36="x","x",IF('Crisis Indicator Data'!G36=0,0,IF('Crisis Indicator Data'!G36&gt;J$7,5,IF('Crisis Indicator Data'!G36&gt;J$6,4,IF('Crisis Indicator Data'!G36&gt;J$5,3,IF('Crisis Indicator Data'!G36&gt;J$4,2,1))))))</f>
        <v>3</v>
      </c>
      <c r="K42" s="116">
        <f>IF('Crisis Indicator Data'!G36="x","x",IF(B42="Regional crisis",('Crisis Indicator Data'!G36/VLOOKUP('Impact of Crisis'!$C42,'Regional Crises'!$B$1:$R$51,5,FALSE)),'Crisis Indicator Data'!G36/VLOOKUP('Impact of Crisis'!$E42,'Country Indicator Data'!$B$3:$P$193,14,FALSE)))</f>
        <v>1</v>
      </c>
      <c r="L42" s="120">
        <f>IF(J42="x","x",IF('Crisis Indicator Data'!G36=0,0,IF(K42&gt;L$7,5,IF(K42&gt;L$6,4,IF(K42&gt;L$5,3,IF(K42&gt;L$4,2,1))))))</f>
        <v>5</v>
      </c>
      <c r="M42" s="122">
        <f t="shared" si="5"/>
        <v>4</v>
      </c>
      <c r="N42" s="127">
        <f t="shared" si="6"/>
        <v>3.5</v>
      </c>
      <c r="O42" s="120">
        <f>IF('Crisis Indicator Data'!H36="x","x",IF('Crisis Indicator Data'!H36=0,0,IF('Crisis Indicator Data'!H36&gt;O$7,5,IF('Crisis Indicator Data'!H36&gt;O$6,4,IF('Crisis Indicator Data'!H36&gt;O$5,3,IF('Crisis Indicator Data'!H36&gt;O$4,2,1))))))</f>
        <v>1</v>
      </c>
      <c r="P42" s="116">
        <f>IF('Crisis Indicator Data'!H36="x","x",IF(B42="Regional crisis",('Crisis Indicator Data'!H36/VLOOKUP('Impact of Crisis'!$C42,'Regional Crises'!$B$1:$R$34,5,FALSE)),'Crisis Indicator Data'!H36/VLOOKUP('Impact of Crisis'!$E42,'Country Indicator Data'!$B$3:$P$193,14,FALSE)))</f>
        <v>2.2140221402214021E-2</v>
      </c>
      <c r="Q42" s="120">
        <f>IF(O42="x","x",IF('Crisis Indicator Data'!H36=0,0,IF(P42&gt;Q$7,5,IF(P42&gt;Q$6,4,IF(P42&gt;Q$5,3,IF(P42&gt;Q$4,2,1))))))</f>
        <v>2</v>
      </c>
      <c r="R42" s="122">
        <f t="shared" si="7"/>
        <v>1.5</v>
      </c>
      <c r="S42" s="120">
        <f>IF('Crisis Indicator Data'!I36="x","x",IF('Crisis Indicator Data'!I36=0,0,IF('Crisis Indicator Data'!I36&gt;S$7,5,IF('Crisis Indicator Data'!I36&gt;S$6,4,IF('Crisis Indicator Data'!I36&gt;S$5,3,IF('Crisis Indicator Data'!I36&gt;S$4,2,1))))))</f>
        <v>3</v>
      </c>
      <c r="T42" s="116">
        <f>IF('Crisis Indicator Data'!I36="x","x",IF(B42="Regional crisis",('Crisis Indicator Data'!I36/VLOOKUP('Impact of Crisis'!$C42,'Regional Crises'!$B$1:$R$34,5,FALSE)),'Crisis Indicator Data'!I36/VLOOKUP('Impact of Crisis'!$E42,'Country Indicator Data'!$B$3:$P$193,14,FALSE)))</f>
        <v>4.1873896999839566E-2</v>
      </c>
      <c r="U42" s="120">
        <f t="shared" si="8"/>
        <v>3</v>
      </c>
      <c r="V42" s="122">
        <f t="shared" si="9"/>
        <v>3</v>
      </c>
      <c r="W42" s="120" t="str">
        <f>IF('Crisis Indicator Data'!J36="x","x",IF('Crisis Indicator Data'!J36=0,0,IF('Crisis Indicator Data'!J36&gt;W$7,5,IF('Crisis Indicator Data'!J36&gt;W$6,4,IF('Crisis Indicator Data'!J36&gt;W$5,3,IF('Crisis Indicator Data'!J36&gt;W$4,2,1))))))</f>
        <v>x</v>
      </c>
      <c r="X42" s="120">
        <f>IF('Crisis Indicator Data'!K36="x","x",IF('Crisis Indicator Data'!K36=0,0,IF('Crisis Indicator Data'!K36&gt;X$7,5,IF('Crisis Indicator Data'!K36&gt;X$6,4,IF('Crisis Indicator Data'!K36&gt;X$5,3,IF('Crisis Indicator Data'!K36&gt;X$4,2,1))))))</f>
        <v>3</v>
      </c>
      <c r="Y42" s="122">
        <f t="shared" si="0"/>
        <v>3</v>
      </c>
      <c r="Z42" s="120">
        <f>IF('Crisis Indicator Data'!L36="x","x",IF('Crisis Indicator Data'!L36=0,0,IF('Crisis Indicator Data'!L36&gt;Z$7,5,IF('Crisis Indicator Data'!L36&gt;Z$6,4,IF('Crisis Indicator Data'!L36&gt;Z$5,3,IF('Crisis Indicator Data'!L36&gt;Z$4,2,1))))))</f>
        <v>3</v>
      </c>
      <c r="AA42" s="123">
        <f t="shared" si="10"/>
        <v>3</v>
      </c>
      <c r="AB42" s="127">
        <f t="shared" si="17"/>
        <v>2.6</v>
      </c>
      <c r="AC42" s="116" t="e">
        <f>IF('Crisis Indicator Data'!$O36="x","x",IF('Crisis Indicator Data'!$O36=0,0,('Crisis Indicator Data'!M36/'Crisis Indicator Data'!$O36)))</f>
        <v>#N/A</v>
      </c>
      <c r="AD42" s="121" t="e">
        <f t="shared" si="2"/>
        <v>#N/A</v>
      </c>
      <c r="AE42" s="124" t="e">
        <f t="shared" si="11"/>
        <v>#N/A</v>
      </c>
      <c r="AF42" s="116" t="e">
        <f>IF('Crisis Indicator Data'!$O36="x","x",IF('Crisis Indicator Data'!$O36=0,0,('Crisis Indicator Data'!N36/'Crisis Indicator Data'!$O36)))</f>
        <v>#N/A</v>
      </c>
      <c r="AG42" s="121" t="e">
        <f t="shared" si="3"/>
        <v>#N/A</v>
      </c>
      <c r="AH42" s="124" t="e">
        <f t="shared" si="12"/>
        <v>#N/A</v>
      </c>
      <c r="AI42" s="125" t="e">
        <f t="shared" si="13"/>
        <v>#N/A</v>
      </c>
      <c r="AJ42" s="120" t="str">
        <f>IF('Crisis Indicator Data'!P36="x","x",IF('Crisis Indicator Data'!P36&gt;AJ$7,5,IF('Crisis Indicator Data'!P36&gt;AJ$6,4,IF('Crisis Indicator Data'!P36&gt;AJ$5,3,IF('Crisis Indicator Data'!P36&gt;AJ$4,2,1)))))</f>
        <v>x</v>
      </c>
      <c r="AK42" s="116" t="str">
        <f>IF('Crisis Indicator Data'!P36="x","x",'Crisis Indicator Data'!P36/'Crisis Indicator Data'!H36*1000)</f>
        <v>x</v>
      </c>
      <c r="AL42" s="120" t="str">
        <f t="shared" si="14"/>
        <v>x</v>
      </c>
      <c r="AM42" s="125" t="str">
        <f t="shared" si="15"/>
        <v>x</v>
      </c>
      <c r="AN42" s="127" t="e">
        <f t="shared" si="16"/>
        <v>#N/A</v>
      </c>
      <c r="AO42" s="8"/>
      <c r="AP42" s="20"/>
    </row>
    <row r="43" spans="1:42" x14ac:dyDescent="0.35">
      <c r="A43" s="25" t="str">
        <f>'Crisis Indicator Data'!A37</f>
        <v>Complex crisis in Eritrea</v>
      </c>
      <c r="B43" s="25" t="str">
        <f>'Crisis Indicator Data'!B37</f>
        <v>Complex crisis</v>
      </c>
      <c r="C43" s="25" t="str">
        <f>'Crisis Indicator Data'!C37</f>
        <v>ERI001</v>
      </c>
      <c r="D43" s="25" t="str">
        <f>'Crisis Indicator Data'!D37</f>
        <v>Eritrea</v>
      </c>
      <c r="E43" s="25" t="str">
        <f>'Crisis Indicator Data'!E37</f>
        <v>ERI</v>
      </c>
      <c r="F43" s="120">
        <f>IF('Crisis Indicator Data'!F37="x","x",IF('Crisis Indicator Data'!F37=0,0,IF('Crisis Indicator Data'!F37&gt;F$7,5,IF('Crisis Indicator Data'!F37&gt;F$6,4,IF('Crisis Indicator Data'!F37&gt;F$5,3,IF('Crisis Indicator Data'!F37&gt;F$4,2,1))))))</f>
        <v>2</v>
      </c>
      <c r="G43" s="116">
        <f>IF('Crisis Indicator Data'!F37="x","x",IF(B43="Regional crisis",('Crisis Indicator Data'!F37/VLOOKUP('Impact of Crisis'!$C43,'Regional Crises'!$B$1:$R$51,4,FALSE)),'Crisis Indicator Data'!F37/VLOOKUP('Impact of Crisis'!$E43,'Country Indicator Data'!$B$3:$P$193,15,FALSE)))</f>
        <v>1.199009900990099</v>
      </c>
      <c r="H43" s="120">
        <f>IF(F43="x","x",IF('Crisis Indicator Data'!F37=0,0,IF(G43&gt;H$7,5,IF(G43&gt;H$6,4,IF(G43&gt;H$5,3,IF(G43&gt;H$4,2,1))))))</f>
        <v>5</v>
      </c>
      <c r="I43" s="122">
        <f t="shared" si="4"/>
        <v>3.5</v>
      </c>
      <c r="J43" s="120">
        <f>IF('Crisis Indicator Data'!G37="x","x",IF('Crisis Indicator Data'!G37=0,0,IF('Crisis Indicator Data'!G37&gt;J$7,5,IF('Crisis Indicator Data'!G37&gt;J$6,4,IF('Crisis Indicator Data'!G37&gt;J$5,3,IF('Crisis Indicator Data'!G37&gt;J$4,2,1))))))</f>
        <v>2</v>
      </c>
      <c r="K43" s="116">
        <f>IF('Crisis Indicator Data'!G37="x","x",IF(B43="Regional crisis",('Crisis Indicator Data'!G37/VLOOKUP('Impact of Crisis'!$C43,'Regional Crises'!$B$1:$R$51,5,FALSE)),'Crisis Indicator Data'!G37/VLOOKUP('Impact of Crisis'!$E43,'Country Indicator Data'!$B$3:$P$193,14,FALSE)))</f>
        <v>1</v>
      </c>
      <c r="L43" s="120">
        <f>IF(J43="x","x",IF('Crisis Indicator Data'!G37=0,0,IF(K43&gt;L$7,5,IF(K43&gt;L$6,4,IF(K43&gt;L$5,3,IF(K43&gt;L$4,2,1))))))</f>
        <v>5</v>
      </c>
      <c r="M43" s="122">
        <f t="shared" si="5"/>
        <v>3.5</v>
      </c>
      <c r="N43" s="127">
        <f t="shared" si="6"/>
        <v>3.5</v>
      </c>
      <c r="O43" s="120">
        <f>IF('Crisis Indicator Data'!H37="x","x",IF('Crisis Indicator Data'!H37=0,0,IF('Crisis Indicator Data'!H37&gt;O$7,5,IF('Crisis Indicator Data'!H37&gt;O$6,4,IF('Crisis Indicator Data'!H37&gt;O$5,3,IF('Crisis Indicator Data'!H37&gt;O$4,2,1))))))</f>
        <v>3</v>
      </c>
      <c r="P43" s="116">
        <f>IF('Crisis Indicator Data'!H37="x","x",IF(B43="Regional crisis",('Crisis Indicator Data'!H37/VLOOKUP('Impact of Crisis'!$C43,'Regional Crises'!$B$1:$R$34,5,FALSE)),'Crisis Indicator Data'!H37/VLOOKUP('Impact of Crisis'!$E43,'Country Indicator Data'!$B$3:$P$193,14,FALSE)))</f>
        <v>1</v>
      </c>
      <c r="Q43" s="120">
        <f>IF(O43="x","x",IF('Crisis Indicator Data'!H37=0,0,IF(P43&gt;Q$7,5,IF(P43&gt;Q$6,4,IF(P43&gt;Q$5,3,IF(P43&gt;Q$4,2,1))))))</f>
        <v>5</v>
      </c>
      <c r="R43" s="122">
        <f t="shared" si="7"/>
        <v>4</v>
      </c>
      <c r="S43" s="120">
        <f>IF('Crisis Indicator Data'!I37="x","x",IF('Crisis Indicator Data'!I37=0,0,IF('Crisis Indicator Data'!I37&gt;S$7,5,IF('Crisis Indicator Data'!I37&gt;S$6,4,IF('Crisis Indicator Data'!I37&gt;S$5,3,IF('Crisis Indicator Data'!I37&gt;S$4,2,1))))))</f>
        <v>3</v>
      </c>
      <c r="T43" s="116">
        <f>IF('Crisis Indicator Data'!I37="x","x",IF(B43="Regional crisis",('Crisis Indicator Data'!I37/VLOOKUP('Impact of Crisis'!$C43,'Regional Crises'!$B$1:$R$34,5,FALSE)),'Crisis Indicator Data'!I37/VLOOKUP('Impact of Crisis'!$E43,'Country Indicator Data'!$B$3:$P$193,14,FALSE)))</f>
        <v>9.2965602726991017E-2</v>
      </c>
      <c r="U43" s="120">
        <f t="shared" si="8"/>
        <v>4</v>
      </c>
      <c r="V43" s="122">
        <f t="shared" si="9"/>
        <v>4</v>
      </c>
      <c r="W43" s="120" t="str">
        <f>IF('Crisis Indicator Data'!J37="x","x",IF('Crisis Indicator Data'!J37=0,0,IF('Crisis Indicator Data'!J37&gt;W$7,5,IF('Crisis Indicator Data'!J37&gt;W$6,4,IF('Crisis Indicator Data'!J37&gt;W$5,3,IF('Crisis Indicator Data'!J37&gt;W$4,2,1))))))</f>
        <v>x</v>
      </c>
      <c r="X43" s="120" t="str">
        <f>IF('Crisis Indicator Data'!K37="x","x",IF('Crisis Indicator Data'!K37=0,0,IF('Crisis Indicator Data'!K37&gt;X$7,5,IF('Crisis Indicator Data'!K37&gt;X$6,4,IF('Crisis Indicator Data'!K37&gt;X$5,3,IF('Crisis Indicator Data'!K37&gt;X$4,2,1))))))</f>
        <v>x</v>
      </c>
      <c r="Y43" s="122" t="str">
        <f t="shared" si="0"/>
        <v>x</v>
      </c>
      <c r="Z43" s="120" t="str">
        <f>IF('Crisis Indicator Data'!L37="x","x",IF('Crisis Indicator Data'!L37=0,0,IF('Crisis Indicator Data'!L37&gt;Z$7,5,IF('Crisis Indicator Data'!L37&gt;Z$6,4,IF('Crisis Indicator Data'!L37&gt;Z$5,3,IF('Crisis Indicator Data'!L37&gt;Z$4,2,1))))))</f>
        <v>x</v>
      </c>
      <c r="AA43" s="123" t="str">
        <f t="shared" si="10"/>
        <v>x</v>
      </c>
      <c r="AB43" s="127">
        <f t="shared" si="17"/>
        <v>4</v>
      </c>
      <c r="AC43" s="116" t="e">
        <f>IF('Crisis Indicator Data'!$O37="x","x",IF('Crisis Indicator Data'!$O37=0,0,('Crisis Indicator Data'!M37/'Crisis Indicator Data'!$O37)))</f>
        <v>#N/A</v>
      </c>
      <c r="AD43" s="121" t="e">
        <f t="shared" si="2"/>
        <v>#N/A</v>
      </c>
      <c r="AE43" s="124" t="e">
        <f t="shared" si="11"/>
        <v>#N/A</v>
      </c>
      <c r="AF43" s="116" t="e">
        <f>IF('Crisis Indicator Data'!$O37="x","x",IF('Crisis Indicator Data'!$O37=0,0,('Crisis Indicator Data'!N37/'Crisis Indicator Data'!$O37)))</f>
        <v>#N/A</v>
      </c>
      <c r="AG43" s="121" t="e">
        <f t="shared" si="3"/>
        <v>#N/A</v>
      </c>
      <c r="AH43" s="124" t="e">
        <f t="shared" si="12"/>
        <v>#N/A</v>
      </c>
      <c r="AI43" s="125" t="e">
        <f t="shared" si="13"/>
        <v>#N/A</v>
      </c>
      <c r="AJ43" s="120" t="str">
        <f>IF('Crisis Indicator Data'!P37="x","x",IF('Crisis Indicator Data'!P37&gt;AJ$7,5,IF('Crisis Indicator Data'!P37&gt;AJ$6,4,IF('Crisis Indicator Data'!P37&gt;AJ$5,3,IF('Crisis Indicator Data'!P37&gt;AJ$4,2,1)))))</f>
        <v>x</v>
      </c>
      <c r="AK43" s="116" t="str">
        <f>IF('Crisis Indicator Data'!P37="x","x",'Crisis Indicator Data'!P37/'Crisis Indicator Data'!H37*1000)</f>
        <v>x</v>
      </c>
      <c r="AL43" s="120" t="str">
        <f t="shared" si="14"/>
        <v>x</v>
      </c>
      <c r="AM43" s="125" t="str">
        <f t="shared" si="15"/>
        <v>x</v>
      </c>
      <c r="AN43" s="127" t="e">
        <f t="shared" si="16"/>
        <v>#N/A</v>
      </c>
      <c r="AO43" s="8"/>
      <c r="AP43" s="20"/>
    </row>
    <row r="44" spans="1:42" x14ac:dyDescent="0.35">
      <c r="A44" s="25" t="str">
        <f>'Crisis Indicator Data'!A38</f>
        <v>Complex crisis in Ethiopia</v>
      </c>
      <c r="B44" s="25" t="str">
        <f>'Crisis Indicator Data'!B38</f>
        <v>Complex crisis</v>
      </c>
      <c r="C44" s="25" t="str">
        <f>'Crisis Indicator Data'!C38</f>
        <v>ETH001</v>
      </c>
      <c r="D44" s="25" t="str">
        <f>'Crisis Indicator Data'!D38</f>
        <v>Ethiopia</v>
      </c>
      <c r="E44" s="25" t="str">
        <f>'Crisis Indicator Data'!E38</f>
        <v>ETH</v>
      </c>
      <c r="F44" s="120">
        <f>IF('Crisis Indicator Data'!F38="x","x",IF('Crisis Indicator Data'!F38=0,0,IF('Crisis Indicator Data'!F38&gt;F$7,5,IF('Crisis Indicator Data'!F38&gt;F$6,4,IF('Crisis Indicator Data'!F38&gt;F$5,3,IF('Crisis Indicator Data'!F38&gt;F$4,2,1))))))</f>
        <v>5</v>
      </c>
      <c r="G44" s="116">
        <f>IF('Crisis Indicator Data'!F38="x","x",IF(B44="Regional crisis",('Crisis Indicator Data'!F38/VLOOKUP('Impact of Crisis'!$C44,'Regional Crises'!$B$1:$R$51,4,FALSE)),'Crisis Indicator Data'!F38/VLOOKUP('Impact of Crisis'!$E44,'Country Indicator Data'!$B$3:$P$193,15,FALSE)))</f>
        <v>1.1043000000000001</v>
      </c>
      <c r="H44" s="120">
        <f>IF(F44="x","x",IF('Crisis Indicator Data'!F38=0,0,IF(G44&gt;H$7,5,IF(G44&gt;H$6,4,IF(G44&gt;H$5,3,IF(G44&gt;H$4,2,1))))))</f>
        <v>5</v>
      </c>
      <c r="I44" s="122">
        <f t="shared" si="4"/>
        <v>5</v>
      </c>
      <c r="J44" s="120">
        <f>IF('Crisis Indicator Data'!G38="x","x",IF('Crisis Indicator Data'!G38=0,0,IF('Crisis Indicator Data'!G38&gt;J$7,5,IF('Crisis Indicator Data'!G38&gt;J$6,4,IF('Crisis Indicator Data'!G38&gt;J$5,3,IF('Crisis Indicator Data'!G38&gt;J$4,2,1))))))</f>
        <v>5</v>
      </c>
      <c r="K44" s="116">
        <f>IF('Crisis Indicator Data'!G38="x","x",IF(B44="Regional crisis",('Crisis Indicator Data'!G38/VLOOKUP('Impact of Crisis'!$C44,'Regional Crises'!$B$1:$R$51,5,FALSE)),'Crisis Indicator Data'!G38/VLOOKUP('Impact of Crisis'!$E44,'Country Indicator Data'!$B$3:$P$193,14,FALSE)))</f>
        <v>1</v>
      </c>
      <c r="L44" s="120">
        <f>IF(J44="x","x",IF('Crisis Indicator Data'!G38=0,0,IF(K44&gt;L$7,5,IF(K44&gt;L$6,4,IF(K44&gt;L$5,3,IF(K44&gt;L$4,2,1))))))</f>
        <v>5</v>
      </c>
      <c r="M44" s="122">
        <f t="shared" si="5"/>
        <v>5</v>
      </c>
      <c r="N44" s="127">
        <f t="shared" si="6"/>
        <v>5</v>
      </c>
      <c r="O44" s="120">
        <f>IF('Crisis Indicator Data'!H38="x","x",IF('Crisis Indicator Data'!H38=0,0,IF('Crisis Indicator Data'!H38&gt;O$7,5,IF('Crisis Indicator Data'!H38&gt;O$6,4,IF('Crisis Indicator Data'!H38&gt;O$5,3,IF('Crisis Indicator Data'!H38&gt;O$4,2,1))))))</f>
        <v>3</v>
      </c>
      <c r="P44" s="116">
        <f>IF('Crisis Indicator Data'!H38="x","x",IF(B44="Regional crisis",('Crisis Indicator Data'!H38/VLOOKUP('Impact of Crisis'!$C44,'Regional Crises'!$B$1:$R$34,5,FALSE)),'Crisis Indicator Data'!H38/VLOOKUP('Impact of Crisis'!$E44,'Country Indicator Data'!$B$3:$P$193,14,FALSE)))</f>
        <v>8.0596743382152281E-2</v>
      </c>
      <c r="Q44" s="120">
        <f>IF(O44="x","x",IF('Crisis Indicator Data'!H38=0,0,IF(P44&gt;Q$7,5,IF(P44&gt;Q$6,4,IF(P44&gt;Q$5,3,IF(P44&gt;Q$4,2,1))))))</f>
        <v>2</v>
      </c>
      <c r="R44" s="122">
        <f t="shared" si="7"/>
        <v>2.5</v>
      </c>
      <c r="S44" s="120">
        <f>IF('Crisis Indicator Data'!I38="x","x",IF('Crisis Indicator Data'!I38=0,0,IF('Crisis Indicator Data'!I38&gt;S$7,5,IF('Crisis Indicator Data'!I38&gt;S$6,4,IF('Crisis Indicator Data'!I38&gt;S$5,3,IF('Crisis Indicator Data'!I38&gt;S$4,2,1))))))</f>
        <v>4</v>
      </c>
      <c r="T44" s="116">
        <f>IF('Crisis Indicator Data'!I38="x","x",IF(B44="Regional crisis",('Crisis Indicator Data'!I38/VLOOKUP('Impact of Crisis'!$C44,'Regional Crises'!$B$1:$R$34,5,FALSE)),'Crisis Indicator Data'!I38/VLOOKUP('Impact of Crisis'!$E44,'Country Indicator Data'!$B$3:$P$193,14,FALSE)))</f>
        <v>2.0767761302647139E-2</v>
      </c>
      <c r="U44" s="120">
        <f t="shared" si="8"/>
        <v>3</v>
      </c>
      <c r="V44" s="122">
        <f t="shared" si="9"/>
        <v>4</v>
      </c>
      <c r="W44" s="120" t="str">
        <f>IF('Crisis Indicator Data'!J38="x","x",IF('Crisis Indicator Data'!J38=0,0,IF('Crisis Indicator Data'!J38&gt;W$7,5,IF('Crisis Indicator Data'!J38&gt;W$6,4,IF('Crisis Indicator Data'!J38&gt;W$5,3,IF('Crisis Indicator Data'!J38&gt;W$4,2,1))))))</f>
        <v>x</v>
      </c>
      <c r="X44" s="120" t="str">
        <f>IF('Crisis Indicator Data'!K38="x","x",IF('Crisis Indicator Data'!K38=0,0,IF('Crisis Indicator Data'!K38&gt;X$7,5,IF('Crisis Indicator Data'!K38&gt;X$6,4,IF('Crisis Indicator Data'!K38&gt;X$5,3,IF('Crisis Indicator Data'!K38&gt;X$4,2,1))))))</f>
        <v>x</v>
      </c>
      <c r="Y44" s="122" t="str">
        <f t="shared" si="0"/>
        <v>x</v>
      </c>
      <c r="Z44" s="120">
        <f>IF('Crisis Indicator Data'!L38="x","x",IF('Crisis Indicator Data'!L38=0,0,IF('Crisis Indicator Data'!L38&gt;Z$7,5,IF('Crisis Indicator Data'!L38&gt;Z$6,4,IF('Crisis Indicator Data'!L38&gt;Z$5,3,IF('Crisis Indicator Data'!L38&gt;Z$4,2,1))))))</f>
        <v>3</v>
      </c>
      <c r="AA44" s="123">
        <f t="shared" si="10"/>
        <v>3</v>
      </c>
      <c r="AB44" s="127">
        <f t="shared" si="17"/>
        <v>3.1666666666666665</v>
      </c>
      <c r="AC44" s="116" t="e">
        <f>IF('Crisis Indicator Data'!$O38="x","x",IF('Crisis Indicator Data'!$O38=0,0,('Crisis Indicator Data'!M38/'Crisis Indicator Data'!$O38)))</f>
        <v>#N/A</v>
      </c>
      <c r="AD44" s="121" t="e">
        <f t="shared" si="2"/>
        <v>#N/A</v>
      </c>
      <c r="AE44" s="124" t="e">
        <f t="shared" si="11"/>
        <v>#N/A</v>
      </c>
      <c r="AF44" s="116" t="e">
        <f>IF('Crisis Indicator Data'!$O38="x","x",IF('Crisis Indicator Data'!$O38=0,0,('Crisis Indicator Data'!N38/'Crisis Indicator Data'!$O38)))</f>
        <v>#N/A</v>
      </c>
      <c r="AG44" s="121" t="e">
        <f t="shared" si="3"/>
        <v>#N/A</v>
      </c>
      <c r="AH44" s="124" t="e">
        <f t="shared" si="12"/>
        <v>#N/A</v>
      </c>
      <c r="AI44" s="125" t="e">
        <f t="shared" si="13"/>
        <v>#N/A</v>
      </c>
      <c r="AJ44" s="120" t="str">
        <f>IF('Crisis Indicator Data'!P38="x","x",IF('Crisis Indicator Data'!P38&gt;AJ$7,5,IF('Crisis Indicator Data'!P38&gt;AJ$6,4,IF('Crisis Indicator Data'!P38&gt;AJ$5,3,IF('Crisis Indicator Data'!P38&gt;AJ$4,2,1)))))</f>
        <v>x</v>
      </c>
      <c r="AK44" s="116" t="str">
        <f>IF('Crisis Indicator Data'!P38="x","x",'Crisis Indicator Data'!P38/'Crisis Indicator Data'!H38*1000)</f>
        <v>x</v>
      </c>
      <c r="AL44" s="120" t="str">
        <f t="shared" si="14"/>
        <v>x</v>
      </c>
      <c r="AM44" s="125" t="str">
        <f t="shared" si="15"/>
        <v>x</v>
      </c>
      <c r="AN44" s="127" t="e">
        <f t="shared" si="16"/>
        <v>#N/A</v>
      </c>
      <c r="AO44" s="8"/>
      <c r="AP44" s="20"/>
    </row>
    <row r="45" spans="1:42" x14ac:dyDescent="0.35">
      <c r="A45" s="25" t="str">
        <f>'Crisis Indicator Data'!A39</f>
        <v>Mixed migration flows in Greece</v>
      </c>
      <c r="B45" s="25" t="str">
        <f>'Crisis Indicator Data'!B39</f>
        <v>International displacement</v>
      </c>
      <c r="C45" s="25" t="str">
        <f>'Crisis Indicator Data'!C39</f>
        <v>GRC002</v>
      </c>
      <c r="D45" s="25" t="str">
        <f>'Crisis Indicator Data'!D39</f>
        <v>Greece</v>
      </c>
      <c r="E45" s="25" t="str">
        <f>'Crisis Indicator Data'!E39</f>
        <v>GRC</v>
      </c>
      <c r="F45" s="120">
        <f>IF('Crisis Indicator Data'!F39="x","x",IF('Crisis Indicator Data'!F39=0,0,IF('Crisis Indicator Data'!F39&gt;F$7,5,IF('Crisis Indicator Data'!F39&gt;F$6,4,IF('Crisis Indicator Data'!F39&gt;F$5,3,IF('Crisis Indicator Data'!F39&gt;F$4,2,1))))))</f>
        <v>1</v>
      </c>
      <c r="G45" s="116">
        <f>IF('Crisis Indicator Data'!F39="x","x",IF(B45="Regional crisis",('Crisis Indicator Data'!F39/VLOOKUP('Impact of Crisis'!$C45,'Regional Crises'!$B$1:$R$51,4,FALSE)),'Crisis Indicator Data'!F39/VLOOKUP('Impact of Crisis'!$E45,'Country Indicator Data'!$B$3:$P$193,15,FALSE)))</f>
        <v>2.6098293250581849E-2</v>
      </c>
      <c r="H45" s="120">
        <f>IF(F45="x","x",IF('Crisis Indicator Data'!F39=0,0,IF(G45&gt;H$7,5,IF(G45&gt;H$6,4,IF(G45&gt;H$5,3,IF(G45&gt;H$4,2,1))))))</f>
        <v>2</v>
      </c>
      <c r="I45" s="122">
        <f t="shared" si="4"/>
        <v>1.5</v>
      </c>
      <c r="J45" s="120">
        <f>IF('Crisis Indicator Data'!G39="x","x",IF('Crisis Indicator Data'!G39=0,0,IF('Crisis Indicator Data'!G39&gt;J$7,5,IF('Crisis Indicator Data'!G39&gt;J$6,4,IF('Crisis Indicator Data'!G39&gt;J$5,3,IF('Crisis Indicator Data'!G39&gt;J$4,2,1))))))</f>
        <v>1</v>
      </c>
      <c r="K45" s="116">
        <f>IF('Crisis Indicator Data'!G39="x","x",IF(B45="Regional crisis",('Crisis Indicator Data'!G39/VLOOKUP('Impact of Crisis'!$C45,'Regional Crises'!$B$1:$R$51,5,FALSE)),'Crisis Indicator Data'!G39/VLOOKUP('Impact of Crisis'!$E45,'Country Indicator Data'!$B$3:$P$193,14,FALSE)))</f>
        <v>2.9178939617083947E-2</v>
      </c>
      <c r="L45" s="120">
        <f>IF(J45="x","x",IF('Crisis Indicator Data'!G39=0,0,IF(K45&gt;L$7,5,IF(K45&gt;L$6,4,IF(K45&gt;L$5,3,IF(K45&gt;L$4,2,1))))))</f>
        <v>1</v>
      </c>
      <c r="M45" s="122">
        <f t="shared" si="5"/>
        <v>1</v>
      </c>
      <c r="N45" s="127">
        <f t="shared" si="6"/>
        <v>1.3</v>
      </c>
      <c r="O45" s="120">
        <f>IF('Crisis Indicator Data'!H39="x","x",IF('Crisis Indicator Data'!H39=0,0,IF('Crisis Indicator Data'!H39&gt;O$7,5,IF('Crisis Indicator Data'!H39&gt;O$6,4,IF('Crisis Indicator Data'!H39&gt;O$5,3,IF('Crisis Indicator Data'!H39&gt;O$4,2,1))))))</f>
        <v>1</v>
      </c>
      <c r="P45" s="116">
        <f>IF('Crisis Indicator Data'!H39="x","x",IF(B45="Regional crisis",('Crisis Indicator Data'!H39/VLOOKUP('Impact of Crisis'!$C45,'Regional Crises'!$B$1:$R$34,5,FALSE)),'Crisis Indicator Data'!H39/VLOOKUP('Impact of Crisis'!$E45,'Country Indicator Data'!$B$3:$P$193,14,FALSE)))</f>
        <v>9.5729013254786458E-3</v>
      </c>
      <c r="Q45" s="120">
        <f>IF(O45="x","x",IF('Crisis Indicator Data'!H39=0,0,IF(P45&gt;Q$7,5,IF(P45&gt;Q$6,4,IF(P45&gt;Q$5,3,IF(P45&gt;Q$4,2,1))))))</f>
        <v>1</v>
      </c>
      <c r="R45" s="122">
        <f t="shared" si="7"/>
        <v>1</v>
      </c>
      <c r="S45" s="120">
        <f>IF('Crisis Indicator Data'!I39="x","x",IF('Crisis Indicator Data'!I39=0,0,IF('Crisis Indicator Data'!I39&gt;S$7,5,IF('Crisis Indicator Data'!I39&gt;S$6,4,IF('Crisis Indicator Data'!I39&gt;S$5,3,IF('Crisis Indicator Data'!I39&gt;S$4,2,1))))))</f>
        <v>2</v>
      </c>
      <c r="T45" s="116">
        <f>IF('Crisis Indicator Data'!I39="x","x",IF(B45="Regional crisis",('Crisis Indicator Data'!I39/VLOOKUP('Impact of Crisis'!$C45,'Regional Crises'!$B$1:$R$34,5,FALSE)),'Crisis Indicator Data'!I39/VLOOKUP('Impact of Crisis'!$E45,'Country Indicator Data'!$B$3:$P$193,14,FALSE)))</f>
        <v>9.5729013254786458E-3</v>
      </c>
      <c r="U45" s="120">
        <f t="shared" si="8"/>
        <v>2</v>
      </c>
      <c r="V45" s="122">
        <f t="shared" si="9"/>
        <v>2</v>
      </c>
      <c r="W45" s="120">
        <f>IF('Crisis Indicator Data'!J39="x","x",IF('Crisis Indicator Data'!J39=0,0,IF('Crisis Indicator Data'!J39&gt;W$7,5,IF('Crisis Indicator Data'!J39&gt;W$6,4,IF('Crisis Indicator Data'!J39&gt;W$5,3,IF('Crisis Indicator Data'!J39&gt;W$4,2,1))))))</f>
        <v>0</v>
      </c>
      <c r="X45" s="120" t="str">
        <f>IF('Crisis Indicator Data'!K39="x","x",IF('Crisis Indicator Data'!K39=0,0,IF('Crisis Indicator Data'!K39&gt;X$7,5,IF('Crisis Indicator Data'!K39&gt;X$6,4,IF('Crisis Indicator Data'!K39&gt;X$5,3,IF('Crisis Indicator Data'!K39&gt;X$4,2,1))))))</f>
        <v>x</v>
      </c>
      <c r="Y45" s="122">
        <f t="shared" si="0"/>
        <v>0</v>
      </c>
      <c r="Z45" s="120">
        <f>IF('Crisis Indicator Data'!L39="x","x",IF('Crisis Indicator Data'!L39=0,0,IF('Crisis Indicator Data'!L39&gt;Z$7,5,IF('Crisis Indicator Data'!L39&gt;Z$6,4,IF('Crisis Indicator Data'!L39&gt;Z$5,3,IF('Crisis Indicator Data'!L39&gt;Z$4,2,1))))))</f>
        <v>1</v>
      </c>
      <c r="AA45" s="123">
        <f t="shared" si="10"/>
        <v>1</v>
      </c>
      <c r="AB45" s="127">
        <f t="shared" si="17"/>
        <v>1</v>
      </c>
      <c r="AC45" s="116" t="e">
        <f>IF('Crisis Indicator Data'!$O39="x","x",IF('Crisis Indicator Data'!$O39=0,0,('Crisis Indicator Data'!M39/'Crisis Indicator Data'!$O39)))</f>
        <v>#N/A</v>
      </c>
      <c r="AD45" s="121" t="e">
        <f t="shared" si="2"/>
        <v>#N/A</v>
      </c>
      <c r="AE45" s="124" t="e">
        <f t="shared" si="11"/>
        <v>#N/A</v>
      </c>
      <c r="AF45" s="116" t="e">
        <f>IF('Crisis Indicator Data'!$O39="x","x",IF('Crisis Indicator Data'!$O39=0,0,('Crisis Indicator Data'!N39/'Crisis Indicator Data'!$O39)))</f>
        <v>#N/A</v>
      </c>
      <c r="AG45" s="121" t="e">
        <f t="shared" si="3"/>
        <v>#N/A</v>
      </c>
      <c r="AH45" s="124" t="e">
        <f t="shared" si="12"/>
        <v>#N/A</v>
      </c>
      <c r="AI45" s="125" t="e">
        <f t="shared" si="13"/>
        <v>#N/A</v>
      </c>
      <c r="AJ45" s="120" t="str">
        <f>IF('Crisis Indicator Data'!P39="x","x",IF('Crisis Indicator Data'!P39&gt;AJ$7,5,IF('Crisis Indicator Data'!P39&gt;AJ$6,4,IF('Crisis Indicator Data'!P39&gt;AJ$5,3,IF('Crisis Indicator Data'!P39&gt;AJ$4,2,1)))))</f>
        <v>x</v>
      </c>
      <c r="AK45" s="116" t="str">
        <f>IF('Crisis Indicator Data'!P39="x","x",'Crisis Indicator Data'!P39/'Crisis Indicator Data'!H39*1000)</f>
        <v>x</v>
      </c>
      <c r="AL45" s="120" t="str">
        <f t="shared" si="14"/>
        <v>x</v>
      </c>
      <c r="AM45" s="125" t="str">
        <f t="shared" si="15"/>
        <v>x</v>
      </c>
      <c r="AN45" s="127" t="e">
        <f t="shared" si="16"/>
        <v>#N/A</v>
      </c>
      <c r="AO45" s="8"/>
      <c r="AP45" s="20"/>
    </row>
    <row r="46" spans="1:42" x14ac:dyDescent="0.35">
      <c r="A46" s="25" t="str">
        <f>'Crisis Indicator Data'!A40</f>
        <v>Complex crisis in Guatemala</v>
      </c>
      <c r="B46" s="25" t="str">
        <f>'Crisis Indicator Data'!B40</f>
        <v>Complex crisis</v>
      </c>
      <c r="C46" s="25" t="str">
        <f>'Crisis Indicator Data'!C40</f>
        <v>GTM001</v>
      </c>
      <c r="D46" s="25" t="str">
        <f>'Crisis Indicator Data'!D40</f>
        <v>Guatemala</v>
      </c>
      <c r="E46" s="25" t="str">
        <f>'Crisis Indicator Data'!E40</f>
        <v>GTM</v>
      </c>
      <c r="F46" s="120">
        <f>IF('Crisis Indicator Data'!F40="x","x",IF('Crisis Indicator Data'!F40=0,0,IF('Crisis Indicator Data'!F40&gt;F$7,5,IF('Crisis Indicator Data'!F40&gt;F$6,4,IF('Crisis Indicator Data'!F40&gt;F$5,3,IF('Crisis Indicator Data'!F40&gt;F$4,2,1))))))</f>
        <v>2</v>
      </c>
      <c r="G46" s="116">
        <f>IF('Crisis Indicator Data'!F40="x","x",IF(B46="Regional crisis",('Crisis Indicator Data'!F40/VLOOKUP('Impact of Crisis'!$C46,'Regional Crises'!$B$1:$R$51,4,FALSE)),'Crisis Indicator Data'!F40/VLOOKUP('Impact of Crisis'!$E46,'Country Indicator Data'!$B$3:$P$193,15,FALSE)))</f>
        <v>1.017170586039567</v>
      </c>
      <c r="H46" s="120">
        <f>IF(F46="x","x",IF('Crisis Indicator Data'!F40=0,0,IF(G46&gt;H$7,5,IF(G46&gt;H$6,4,IF(G46&gt;H$5,3,IF(G46&gt;H$4,2,1))))))</f>
        <v>5</v>
      </c>
      <c r="I46" s="122">
        <f t="shared" si="4"/>
        <v>3.5</v>
      </c>
      <c r="J46" s="120">
        <f>IF('Crisis Indicator Data'!G40="x","x",IF('Crisis Indicator Data'!G40=0,0,IF('Crisis Indicator Data'!G40&gt;J$7,5,IF('Crisis Indicator Data'!G40&gt;J$6,4,IF('Crisis Indicator Data'!G40&gt;J$5,3,IF('Crisis Indicator Data'!G40&gt;J$4,2,1))))))</f>
        <v>4</v>
      </c>
      <c r="K46" s="116">
        <f>IF('Crisis Indicator Data'!G40="x","x",IF(B46="Regional crisis",('Crisis Indicator Data'!G40/VLOOKUP('Impact of Crisis'!$C46,'Regional Crises'!$B$1:$R$51,5,FALSE)),'Crisis Indicator Data'!G40/VLOOKUP('Impact of Crisis'!$E46,'Country Indicator Data'!$B$3:$P$193,14,FALSE)))</f>
        <v>1</v>
      </c>
      <c r="L46" s="120">
        <f>IF(J46="x","x",IF('Crisis Indicator Data'!G40=0,0,IF(K46&gt;L$7,5,IF(K46&gt;L$6,4,IF(K46&gt;L$5,3,IF(K46&gt;L$4,2,1))))))</f>
        <v>5</v>
      </c>
      <c r="M46" s="122">
        <f t="shared" si="5"/>
        <v>4.5</v>
      </c>
      <c r="N46" s="127">
        <f t="shared" si="6"/>
        <v>4</v>
      </c>
      <c r="O46" s="120">
        <f>IF('Crisis Indicator Data'!H40="x","x",IF('Crisis Indicator Data'!H40=0,0,IF('Crisis Indicator Data'!H40&gt;O$7,5,IF('Crisis Indicator Data'!H40&gt;O$6,4,IF('Crisis Indicator Data'!H40&gt;O$5,3,IF('Crisis Indicator Data'!H40&gt;O$4,2,1))))))</f>
        <v>2</v>
      </c>
      <c r="P46" s="116">
        <f>IF('Crisis Indicator Data'!H40="x","x",IF(B46="Regional crisis",('Crisis Indicator Data'!H40/VLOOKUP('Impact of Crisis'!$C46,'Regional Crises'!$B$1:$R$34,5,FALSE)),'Crisis Indicator Data'!H40/VLOOKUP('Impact of Crisis'!$E46,'Country Indicator Data'!$B$3:$P$193,14,FALSE)))</f>
        <v>8.6516853932584264E-2</v>
      </c>
      <c r="Q46" s="120">
        <f>IF(O46="x","x",IF('Crisis Indicator Data'!H40=0,0,IF(P46&gt;Q$7,5,IF(P46&gt;Q$6,4,IF(P46&gt;Q$5,3,IF(P46&gt;Q$4,2,1))))))</f>
        <v>2</v>
      </c>
      <c r="R46" s="122">
        <f t="shared" si="7"/>
        <v>2</v>
      </c>
      <c r="S46" s="120" t="str">
        <f>IF('Crisis Indicator Data'!I40="x","x",IF('Crisis Indicator Data'!I40=0,0,IF('Crisis Indicator Data'!I40&gt;S$7,5,IF('Crisis Indicator Data'!I40&gt;S$6,4,IF('Crisis Indicator Data'!I40&gt;S$5,3,IF('Crisis Indicator Data'!I40&gt;S$4,2,1))))))</f>
        <v>x</v>
      </c>
      <c r="T46" s="116" t="str">
        <f>IF('Crisis Indicator Data'!I40="x","x",IF(B46="Regional crisis",('Crisis Indicator Data'!I40/VLOOKUP('Impact of Crisis'!$C46,'Regional Crises'!$B$1:$R$34,5,FALSE)),'Crisis Indicator Data'!I40/VLOOKUP('Impact of Crisis'!$E46,'Country Indicator Data'!$B$3:$P$193,14,FALSE)))</f>
        <v>x</v>
      </c>
      <c r="U46" s="120" t="str">
        <f t="shared" si="8"/>
        <v>x</v>
      </c>
      <c r="V46" s="122" t="str">
        <f t="shared" si="9"/>
        <v>x</v>
      </c>
      <c r="W46" s="120" t="str">
        <f>IF('Crisis Indicator Data'!J40="x","x",IF('Crisis Indicator Data'!J40=0,0,IF('Crisis Indicator Data'!J40&gt;W$7,5,IF('Crisis Indicator Data'!J40&gt;W$6,4,IF('Crisis Indicator Data'!J40&gt;W$5,3,IF('Crisis Indicator Data'!J40&gt;W$4,2,1))))))</f>
        <v>x</v>
      </c>
      <c r="X46" s="120">
        <f>IF('Crisis Indicator Data'!K40="x","x",IF('Crisis Indicator Data'!K40=0,0,IF('Crisis Indicator Data'!K40&gt;X$7,5,IF('Crisis Indicator Data'!K40&gt;X$6,4,IF('Crisis Indicator Data'!K40&gt;X$5,3,IF('Crisis Indicator Data'!K40&gt;X$4,2,1))))))</f>
        <v>3</v>
      </c>
      <c r="Y46" s="122">
        <f t="shared" si="0"/>
        <v>3</v>
      </c>
      <c r="Z46" s="120">
        <f>IF('Crisis Indicator Data'!L40="x","x",IF('Crisis Indicator Data'!L40=0,0,IF('Crisis Indicator Data'!L40&gt;Z$7,5,IF('Crisis Indicator Data'!L40&gt;Z$6,4,IF('Crisis Indicator Data'!L40&gt;Z$5,3,IF('Crisis Indicator Data'!L40&gt;Z$4,2,1))))))</f>
        <v>4</v>
      </c>
      <c r="AA46" s="123">
        <f t="shared" si="10"/>
        <v>4</v>
      </c>
      <c r="AB46" s="127">
        <f t="shared" si="17"/>
        <v>3</v>
      </c>
      <c r="AC46" s="116" t="e">
        <f>IF('Crisis Indicator Data'!$O40="x","x",IF('Crisis Indicator Data'!$O40=0,0,('Crisis Indicator Data'!M40/'Crisis Indicator Data'!$O40)))</f>
        <v>#N/A</v>
      </c>
      <c r="AD46" s="121" t="e">
        <f t="shared" si="2"/>
        <v>#N/A</v>
      </c>
      <c r="AE46" s="124" t="e">
        <f t="shared" si="11"/>
        <v>#N/A</v>
      </c>
      <c r="AF46" s="116" t="e">
        <f>IF('Crisis Indicator Data'!$O40="x","x",IF('Crisis Indicator Data'!$O40=0,0,('Crisis Indicator Data'!N40/'Crisis Indicator Data'!$O40)))</f>
        <v>#N/A</v>
      </c>
      <c r="AG46" s="121" t="e">
        <f t="shared" si="3"/>
        <v>#N/A</v>
      </c>
      <c r="AH46" s="124" t="e">
        <f t="shared" si="12"/>
        <v>#N/A</v>
      </c>
      <c r="AI46" s="125" t="e">
        <f t="shared" si="13"/>
        <v>#N/A</v>
      </c>
      <c r="AJ46" s="120" t="str">
        <f>IF('Crisis Indicator Data'!P40="x","x",IF('Crisis Indicator Data'!P40&gt;AJ$7,5,IF('Crisis Indicator Data'!P40&gt;AJ$6,4,IF('Crisis Indicator Data'!P40&gt;AJ$5,3,IF('Crisis Indicator Data'!P40&gt;AJ$4,2,1)))))</f>
        <v>x</v>
      </c>
      <c r="AK46" s="116" t="str">
        <f>IF('Crisis Indicator Data'!P40="x","x",'Crisis Indicator Data'!P40/'Crisis Indicator Data'!H40*1000)</f>
        <v>x</v>
      </c>
      <c r="AL46" s="120" t="str">
        <f t="shared" si="14"/>
        <v>x</v>
      </c>
      <c r="AM46" s="125" t="str">
        <f t="shared" si="15"/>
        <v>x</v>
      </c>
      <c r="AN46" s="127" t="e">
        <f t="shared" si="16"/>
        <v>#N/A</v>
      </c>
      <c r="AO46" s="8"/>
      <c r="AP46" s="20"/>
    </row>
    <row r="47" spans="1:42" x14ac:dyDescent="0.35">
      <c r="A47" s="25" t="str">
        <f>'Crisis Indicator Data'!A41</f>
        <v>Complex crisis in Haiti</v>
      </c>
      <c r="B47" s="25" t="str">
        <f>'Crisis Indicator Data'!B41</f>
        <v>Complex crisis</v>
      </c>
      <c r="C47" s="25" t="str">
        <f>'Crisis Indicator Data'!C41</f>
        <v>HTI001</v>
      </c>
      <c r="D47" s="25" t="str">
        <f>'Crisis Indicator Data'!D41</f>
        <v>Haiti</v>
      </c>
      <c r="E47" s="25" t="str">
        <f>'Crisis Indicator Data'!E41</f>
        <v>HTI</v>
      </c>
      <c r="F47" s="120">
        <f>IF('Crisis Indicator Data'!F41="x","x",IF('Crisis Indicator Data'!F41=0,0,IF('Crisis Indicator Data'!F41&gt;F$7,5,IF('Crisis Indicator Data'!F41&gt;F$6,4,IF('Crisis Indicator Data'!F41&gt;F$5,3,IF('Crisis Indicator Data'!F41&gt;F$4,2,1))))))</f>
        <v>2</v>
      </c>
      <c r="G47" s="116">
        <f>IF('Crisis Indicator Data'!F41="x","x",IF(B47="Regional crisis",('Crisis Indicator Data'!F41/VLOOKUP('Impact of Crisis'!$C47,'Regional Crises'!$B$1:$R$51,4,FALSE)),'Crisis Indicator Data'!F41/VLOOKUP('Impact of Crisis'!$E47,'Country Indicator Data'!$B$3:$P$193,15,FALSE)))</f>
        <v>0.98570391872278662</v>
      </c>
      <c r="H47" s="120">
        <f>IF(F47="x","x",IF('Crisis Indicator Data'!F41=0,0,IF(G47&gt;H$7,5,IF(G47&gt;H$6,4,IF(G47&gt;H$5,3,IF(G47&gt;H$4,2,1))))))</f>
        <v>5</v>
      </c>
      <c r="I47" s="122">
        <f t="shared" si="4"/>
        <v>3.5</v>
      </c>
      <c r="J47" s="120">
        <f>IF('Crisis Indicator Data'!G41="x","x",IF('Crisis Indicator Data'!G41=0,0,IF('Crisis Indicator Data'!G41&gt;J$7,5,IF('Crisis Indicator Data'!G41&gt;J$6,4,IF('Crisis Indicator Data'!G41&gt;J$5,3,IF('Crisis Indicator Data'!G41&gt;J$4,2,1))))))</f>
        <v>3</v>
      </c>
      <c r="K47" s="116">
        <f>IF('Crisis Indicator Data'!G41="x","x",IF(B47="Regional crisis",('Crisis Indicator Data'!G41/VLOOKUP('Impact of Crisis'!$C47,'Regional Crises'!$B$1:$R$51,5,FALSE)),'Crisis Indicator Data'!G41/VLOOKUP('Impact of Crisis'!$E47,'Country Indicator Data'!$B$3:$P$193,14,FALSE)))</f>
        <v>1</v>
      </c>
      <c r="L47" s="120">
        <f>IF(J47="x","x",IF('Crisis Indicator Data'!G41=0,0,IF(K47&gt;L$7,5,IF(K47&gt;L$6,4,IF(K47&gt;L$5,3,IF(K47&gt;L$4,2,1))))))</f>
        <v>5</v>
      </c>
      <c r="M47" s="122">
        <f t="shared" si="5"/>
        <v>4</v>
      </c>
      <c r="N47" s="127">
        <f t="shared" si="6"/>
        <v>3.8</v>
      </c>
      <c r="O47" s="120">
        <f>IF('Crisis Indicator Data'!H41="x","x",IF('Crisis Indicator Data'!H41=0,0,IF('Crisis Indicator Data'!H41&gt;O$7,5,IF('Crisis Indicator Data'!H41&gt;O$6,4,IF('Crisis Indicator Data'!H41&gt;O$5,3,IF('Crisis Indicator Data'!H41&gt;O$4,2,1))))))</f>
        <v>3</v>
      </c>
      <c r="P47" s="116">
        <f>IF('Crisis Indicator Data'!H41="x","x",IF(B47="Regional crisis",('Crisis Indicator Data'!H41/VLOOKUP('Impact of Crisis'!$C47,'Regional Crises'!$B$1:$R$34,5,FALSE)),'Crisis Indicator Data'!H41/VLOOKUP('Impact of Crisis'!$E47,'Country Indicator Data'!$B$3:$P$193,14,FALSE)))</f>
        <v>0.62150498966106271</v>
      </c>
      <c r="Q47" s="120">
        <f>IF(O47="x","x",IF('Crisis Indicator Data'!H41=0,0,IF(P47&gt;Q$7,5,IF(P47&gt;Q$6,4,IF(P47&gt;Q$5,3,IF(P47&gt;Q$4,2,1))))))</f>
        <v>4</v>
      </c>
      <c r="R47" s="122">
        <f t="shared" si="7"/>
        <v>3.5</v>
      </c>
      <c r="S47" s="120">
        <f>IF('Crisis Indicator Data'!I41="x","x",IF('Crisis Indicator Data'!I41=0,0,IF('Crisis Indicator Data'!I41&gt;S$7,5,IF('Crisis Indicator Data'!I41&gt;S$6,4,IF('Crisis Indicator Data'!I41&gt;S$5,3,IF('Crisis Indicator Data'!I41&gt;S$4,2,1))))))</f>
        <v>1</v>
      </c>
      <c r="T47" s="116">
        <f>IF('Crisis Indicator Data'!I41="x","x",IF(B47="Regional crisis",('Crisis Indicator Data'!I41/VLOOKUP('Impact of Crisis'!$C47,'Regional Crises'!$B$1:$R$34,5,FALSE)),'Crisis Indicator Data'!I41/VLOOKUP('Impact of Crisis'!$E47,'Country Indicator Data'!$B$3:$P$193,14,FALSE)))</f>
        <v>3.775959723096287E-3</v>
      </c>
      <c r="U47" s="120">
        <f t="shared" si="8"/>
        <v>1</v>
      </c>
      <c r="V47" s="122">
        <f t="shared" si="9"/>
        <v>1</v>
      </c>
      <c r="W47" s="120" t="str">
        <f>IF('Crisis Indicator Data'!J41="x","x",IF('Crisis Indicator Data'!J41=0,0,IF('Crisis Indicator Data'!J41&gt;W$7,5,IF('Crisis Indicator Data'!J41&gt;W$6,4,IF('Crisis Indicator Data'!J41&gt;W$5,3,IF('Crisis Indicator Data'!J41&gt;W$4,2,1))))))</f>
        <v>x</v>
      </c>
      <c r="X47" s="120" t="str">
        <f>IF('Crisis Indicator Data'!K41="x","x",IF('Crisis Indicator Data'!K41=0,0,IF('Crisis Indicator Data'!K41&gt;X$7,5,IF('Crisis Indicator Data'!K41&gt;X$6,4,IF('Crisis Indicator Data'!K41&gt;X$5,3,IF('Crisis Indicator Data'!K41&gt;X$4,2,1))))))</f>
        <v>x</v>
      </c>
      <c r="Y47" s="122" t="str">
        <f t="shared" si="0"/>
        <v>x</v>
      </c>
      <c r="Z47" s="120">
        <f>IF('Crisis Indicator Data'!L41="x","x",IF('Crisis Indicator Data'!L41=0,0,IF('Crisis Indicator Data'!L41&gt;Z$7,5,IF('Crisis Indicator Data'!L41&gt;Z$6,4,IF('Crisis Indicator Data'!L41&gt;Z$5,3,IF('Crisis Indicator Data'!L41&gt;Z$4,2,1))))))</f>
        <v>1</v>
      </c>
      <c r="AA47" s="123">
        <f t="shared" si="10"/>
        <v>1</v>
      </c>
      <c r="AB47" s="127">
        <f t="shared" si="17"/>
        <v>1.8333333333333333</v>
      </c>
      <c r="AC47" s="116" t="e">
        <f>IF('Crisis Indicator Data'!$O41="x","x",IF('Crisis Indicator Data'!$O41=0,0,('Crisis Indicator Data'!M41/'Crisis Indicator Data'!$O41)))</f>
        <v>#N/A</v>
      </c>
      <c r="AD47" s="121" t="e">
        <f t="shared" si="2"/>
        <v>#N/A</v>
      </c>
      <c r="AE47" s="124" t="e">
        <f t="shared" si="11"/>
        <v>#N/A</v>
      </c>
      <c r="AF47" s="116" t="e">
        <f>IF('Crisis Indicator Data'!$O41="x","x",IF('Crisis Indicator Data'!$O41=0,0,('Crisis Indicator Data'!N41/'Crisis Indicator Data'!$O41)))</f>
        <v>#N/A</v>
      </c>
      <c r="AG47" s="121" t="e">
        <f t="shared" si="3"/>
        <v>#N/A</v>
      </c>
      <c r="AH47" s="124" t="e">
        <f t="shared" si="12"/>
        <v>#N/A</v>
      </c>
      <c r="AI47" s="125" t="e">
        <f t="shared" si="13"/>
        <v>#N/A</v>
      </c>
      <c r="AJ47" s="120" t="str">
        <f>IF('Crisis Indicator Data'!P41="x","x",IF('Crisis Indicator Data'!P41&gt;AJ$7,5,IF('Crisis Indicator Data'!P41&gt;AJ$6,4,IF('Crisis Indicator Data'!P41&gt;AJ$5,3,IF('Crisis Indicator Data'!P41&gt;AJ$4,2,1)))))</f>
        <v>x</v>
      </c>
      <c r="AK47" s="116" t="str">
        <f>IF('Crisis Indicator Data'!P41="x","x",'Crisis Indicator Data'!P41/'Crisis Indicator Data'!H41*1000)</f>
        <v>x</v>
      </c>
      <c r="AL47" s="120" t="str">
        <f t="shared" si="14"/>
        <v>x</v>
      </c>
      <c r="AM47" s="125" t="str">
        <f t="shared" si="15"/>
        <v>x</v>
      </c>
      <c r="AN47" s="127" t="e">
        <f t="shared" si="16"/>
        <v>#N/A</v>
      </c>
      <c r="AO47" s="8"/>
      <c r="AP47" s="20"/>
    </row>
    <row r="48" spans="1:42" x14ac:dyDescent="0.35">
      <c r="A48" s="25" t="str">
        <f>'Crisis Indicator Data'!A42</f>
        <v>Complex crisis in Honduras</v>
      </c>
      <c r="B48" s="25" t="str">
        <f>'Crisis Indicator Data'!B42</f>
        <v>Complex crisis</v>
      </c>
      <c r="C48" s="25" t="str">
        <f>'Crisis Indicator Data'!C42</f>
        <v>HND001</v>
      </c>
      <c r="D48" s="25" t="str">
        <f>'Crisis Indicator Data'!D42</f>
        <v>Honduras</v>
      </c>
      <c r="E48" s="25" t="str">
        <f>'Crisis Indicator Data'!E42</f>
        <v>HND</v>
      </c>
      <c r="F48" s="120">
        <f>IF('Crisis Indicator Data'!F42="x","x",IF('Crisis Indicator Data'!F42=0,0,IF('Crisis Indicator Data'!F42&gt;F$7,5,IF('Crisis Indicator Data'!F42&gt;F$6,4,IF('Crisis Indicator Data'!F42&gt;F$5,3,IF('Crisis Indicator Data'!F42&gt;F$4,2,1))))))</f>
        <v>2</v>
      </c>
      <c r="G48" s="116">
        <f>IF('Crisis Indicator Data'!F42="x","x",IF(B48="Regional crisis",('Crisis Indicator Data'!F42/VLOOKUP('Impact of Crisis'!$C48,'Regional Crises'!$B$1:$R$51,4,FALSE)),'Crisis Indicator Data'!F42/VLOOKUP('Impact of Crisis'!$E48,'Country Indicator Data'!$B$3:$P$193,15,FALSE)))</f>
        <v>1.0053624095093396</v>
      </c>
      <c r="H48" s="120">
        <f>IF(F48="x","x",IF('Crisis Indicator Data'!F42=0,0,IF(G48&gt;H$7,5,IF(G48&gt;H$6,4,IF(G48&gt;H$5,3,IF(G48&gt;H$4,2,1))))))</f>
        <v>5</v>
      </c>
      <c r="I48" s="122">
        <f t="shared" si="4"/>
        <v>3.5</v>
      </c>
      <c r="J48" s="120">
        <f>IF('Crisis Indicator Data'!G42="x","x",IF('Crisis Indicator Data'!G42=0,0,IF('Crisis Indicator Data'!G42&gt;J$7,5,IF('Crisis Indicator Data'!G42&gt;J$6,4,IF('Crisis Indicator Data'!G42&gt;J$5,3,IF('Crisis Indicator Data'!G42&gt;J$4,2,1))))))</f>
        <v>3</v>
      </c>
      <c r="K48" s="116">
        <f>IF('Crisis Indicator Data'!G42="x","x",IF(B48="Regional crisis",('Crisis Indicator Data'!G42/VLOOKUP('Impact of Crisis'!$C48,'Regional Crises'!$B$1:$R$51,5,FALSE)),'Crisis Indicator Data'!G42/VLOOKUP('Impact of Crisis'!$E48,'Country Indicator Data'!$B$3:$P$193,14,FALSE)))</f>
        <v>1</v>
      </c>
      <c r="L48" s="120">
        <f>IF(J48="x","x",IF('Crisis Indicator Data'!G42=0,0,IF(K48&gt;L$7,5,IF(K48&gt;L$6,4,IF(K48&gt;L$5,3,IF(K48&gt;L$4,2,1))))))</f>
        <v>5</v>
      </c>
      <c r="M48" s="122">
        <f t="shared" si="5"/>
        <v>4</v>
      </c>
      <c r="N48" s="127">
        <f t="shared" si="6"/>
        <v>3.8</v>
      </c>
      <c r="O48" s="120">
        <f>IF('Crisis Indicator Data'!H42="x","x",IF('Crisis Indicator Data'!H42=0,0,IF('Crisis Indicator Data'!H42&gt;O$7,5,IF('Crisis Indicator Data'!H42&gt;O$6,4,IF('Crisis Indicator Data'!H42&gt;O$5,3,IF('Crisis Indicator Data'!H42&gt;O$4,2,1))))))</f>
        <v>2</v>
      </c>
      <c r="P48" s="116">
        <f>IF('Crisis Indicator Data'!H42="x","x",IF(B48="Regional crisis",('Crisis Indicator Data'!H42/VLOOKUP('Impact of Crisis'!$C48,'Regional Crises'!$B$1:$R$34,5,FALSE)),'Crisis Indicator Data'!H42/VLOOKUP('Impact of Crisis'!$E48,'Country Indicator Data'!$B$3:$P$193,14,FALSE)))</f>
        <v>7.4470408386110507E-2</v>
      </c>
      <c r="Q48" s="120">
        <f>IF(O48="x","x",IF('Crisis Indicator Data'!H42=0,0,IF(P48&gt;Q$7,5,IF(P48&gt;Q$6,4,IF(P48&gt;Q$5,3,IF(P48&gt;Q$4,2,1))))))</f>
        <v>2</v>
      </c>
      <c r="R48" s="122">
        <f t="shared" si="7"/>
        <v>2</v>
      </c>
      <c r="S48" s="120">
        <f>IF('Crisis Indicator Data'!I42="x","x",IF('Crisis Indicator Data'!I42=0,0,IF('Crisis Indicator Data'!I42&gt;S$7,5,IF('Crisis Indicator Data'!I42&gt;S$6,4,IF('Crisis Indicator Data'!I42&gt;S$5,3,IF('Crisis Indicator Data'!I42&gt;S$4,2,1))))))</f>
        <v>3</v>
      </c>
      <c r="T48" s="116">
        <f>IF('Crisis Indicator Data'!I42="x","x",IF(B48="Regional crisis",('Crisis Indicator Data'!I42/VLOOKUP('Impact of Crisis'!$C48,'Regional Crises'!$B$1:$R$34,5,FALSE)),'Crisis Indicator Data'!I42/VLOOKUP('Impact of Crisis'!$E48,'Country Indicator Data'!$B$3:$P$193,14,FALSE)))</f>
        <v>6.7700371260100464E-2</v>
      </c>
      <c r="U48" s="120">
        <f t="shared" si="8"/>
        <v>4</v>
      </c>
      <c r="V48" s="122">
        <f t="shared" si="9"/>
        <v>4</v>
      </c>
      <c r="W48" s="120">
        <f>IF('Crisis Indicator Data'!J42="x","x",IF('Crisis Indicator Data'!J42=0,0,IF('Crisis Indicator Data'!J42&gt;W$7,5,IF('Crisis Indicator Data'!J42&gt;W$6,4,IF('Crisis Indicator Data'!J42&gt;W$5,3,IF('Crisis Indicator Data'!J42&gt;W$4,2,1))))))</f>
        <v>5</v>
      </c>
      <c r="X48" s="120">
        <f>IF('Crisis Indicator Data'!K42="x","x",IF('Crisis Indicator Data'!K42=0,0,IF('Crisis Indicator Data'!K42&gt;X$7,5,IF('Crisis Indicator Data'!K42&gt;X$6,4,IF('Crisis Indicator Data'!K42&gt;X$5,3,IF('Crisis Indicator Data'!K42&gt;X$4,2,1))))))</f>
        <v>3</v>
      </c>
      <c r="Y48" s="122">
        <f t="shared" si="0"/>
        <v>4</v>
      </c>
      <c r="Z48" s="120">
        <f>IF('Crisis Indicator Data'!L42="x","x",IF('Crisis Indicator Data'!L42=0,0,IF('Crisis Indicator Data'!L42&gt;Z$7,5,IF('Crisis Indicator Data'!L42&gt;Z$6,4,IF('Crisis Indicator Data'!L42&gt;Z$5,3,IF('Crisis Indicator Data'!L42&gt;Z$4,2,1))))))</f>
        <v>4</v>
      </c>
      <c r="AA48" s="123">
        <f t="shared" si="10"/>
        <v>4</v>
      </c>
      <c r="AB48" s="127">
        <f t="shared" si="17"/>
        <v>3.5</v>
      </c>
      <c r="AC48" s="116" t="e">
        <f>IF('Crisis Indicator Data'!$O42="x","x",IF('Crisis Indicator Data'!$O42=0,0,('Crisis Indicator Data'!M42/'Crisis Indicator Data'!$O42)))</f>
        <v>#N/A</v>
      </c>
      <c r="AD48" s="121" t="e">
        <f t="shared" si="2"/>
        <v>#N/A</v>
      </c>
      <c r="AE48" s="124" t="e">
        <f t="shared" si="11"/>
        <v>#N/A</v>
      </c>
      <c r="AF48" s="116" t="e">
        <f>IF('Crisis Indicator Data'!$O42="x","x",IF('Crisis Indicator Data'!$O42=0,0,('Crisis Indicator Data'!N42/'Crisis Indicator Data'!$O42)))</f>
        <v>#N/A</v>
      </c>
      <c r="AG48" s="121" t="e">
        <f t="shared" si="3"/>
        <v>#N/A</v>
      </c>
      <c r="AH48" s="124" t="e">
        <f t="shared" si="12"/>
        <v>#N/A</v>
      </c>
      <c r="AI48" s="125" t="e">
        <f t="shared" si="13"/>
        <v>#N/A</v>
      </c>
      <c r="AJ48" s="120">
        <f>IF('Crisis Indicator Data'!P42="x","x",IF('Crisis Indicator Data'!P42&gt;AJ$7,5,IF('Crisis Indicator Data'!P42&gt;AJ$6,4,IF('Crisis Indicator Data'!P42&gt;AJ$5,3,IF('Crisis Indicator Data'!P42&gt;AJ$4,2,1)))))</f>
        <v>5</v>
      </c>
      <c r="AK48" s="116">
        <f>IF('Crisis Indicator Data'!P42="x","x",'Crisis Indicator Data'!P42/'Crisis Indicator Data'!H42*1000)</f>
        <v>19.010263929618766</v>
      </c>
      <c r="AL48" s="120">
        <f t="shared" si="14"/>
        <v>3</v>
      </c>
      <c r="AM48" s="125">
        <f t="shared" si="15"/>
        <v>4.0999999999999996</v>
      </c>
      <c r="AN48" s="127" t="e">
        <f t="shared" si="16"/>
        <v>#N/A</v>
      </c>
      <c r="AO48" s="8"/>
      <c r="AP48" s="20"/>
    </row>
    <row r="49" spans="1:42" x14ac:dyDescent="0.35">
      <c r="A49" s="25" t="str">
        <f>'Crisis Indicator Data'!A43</f>
        <v>Conflict in Jammu and Kashmir</v>
      </c>
      <c r="B49" s="25" t="str">
        <f>'Crisis Indicator Data'!B43</f>
        <v>Conflict</v>
      </c>
      <c r="C49" s="25" t="str">
        <f>'Crisis Indicator Data'!C43</f>
        <v>IND002</v>
      </c>
      <c r="D49" s="25" t="str">
        <f>'Crisis Indicator Data'!D43</f>
        <v>India</v>
      </c>
      <c r="E49" s="25" t="str">
        <f>'Crisis Indicator Data'!E43</f>
        <v>IND</v>
      </c>
      <c r="F49" s="120">
        <f>IF('Crisis Indicator Data'!F43="x","x",IF('Crisis Indicator Data'!F43=0,0,IF('Crisis Indicator Data'!F43&gt;F$7,5,IF('Crisis Indicator Data'!F43&gt;F$6,4,IF('Crisis Indicator Data'!F43&gt;F$5,3,IF('Crisis Indicator Data'!F43&gt;F$4,2,1))))))</f>
        <v>3</v>
      </c>
      <c r="G49" s="116">
        <f>IF('Crisis Indicator Data'!F43="x","x",IF(B49="Regional crisis",('Crisis Indicator Data'!F43/VLOOKUP('Impact of Crisis'!$C49,'Regional Crises'!$B$1:$R$51,4,FALSE)),'Crisis Indicator Data'!F43/VLOOKUP('Impact of Crisis'!$E49,'Country Indicator Data'!$B$3:$P$193,15,FALSE)))</f>
        <v>7.4746652585270371E-2</v>
      </c>
      <c r="H49" s="120">
        <f>IF(F49="x","x",IF('Crisis Indicator Data'!F43=0,0,IF(G49&gt;H$7,5,IF(G49&gt;H$6,4,IF(G49&gt;H$5,3,IF(G49&gt;H$4,2,1))))))</f>
        <v>2</v>
      </c>
      <c r="I49" s="122">
        <f t="shared" si="4"/>
        <v>2.5</v>
      </c>
      <c r="J49" s="120">
        <f>IF('Crisis Indicator Data'!G43="x","x",IF('Crisis Indicator Data'!G43=0,0,IF('Crisis Indicator Data'!G43&gt;J$7,5,IF('Crisis Indicator Data'!G43&gt;J$6,4,IF('Crisis Indicator Data'!G43&gt;J$5,3,IF('Crisis Indicator Data'!G43&gt;J$4,2,1))))))</f>
        <v>3</v>
      </c>
      <c r="K49" s="116">
        <f>IF('Crisis Indicator Data'!G43="x","x",IF(B49="Regional crisis",('Crisis Indicator Data'!G43/VLOOKUP('Impact of Crisis'!$C49,'Regional Crises'!$B$1:$R$51,5,FALSE)),'Crisis Indicator Data'!G43/VLOOKUP('Impact of Crisis'!$E49,'Country Indicator Data'!$B$3:$P$193,14,FALSE)))</f>
        <v>9.2654707725042858E-3</v>
      </c>
      <c r="L49" s="120">
        <f>IF(J49="x","x",IF('Crisis Indicator Data'!G43=0,0,IF(K49&gt;L$7,5,IF(K49&gt;L$6,4,IF(K49&gt;L$5,3,IF(K49&gt;L$4,2,1))))))</f>
        <v>1</v>
      </c>
      <c r="M49" s="122">
        <f t="shared" si="5"/>
        <v>2</v>
      </c>
      <c r="N49" s="127">
        <f t="shared" si="6"/>
        <v>2.2999999999999998</v>
      </c>
      <c r="O49" s="120" t="str">
        <f>IF('Crisis Indicator Data'!H43="x","x",IF('Crisis Indicator Data'!H43=0,0,IF('Crisis Indicator Data'!H43&gt;O$7,5,IF('Crisis Indicator Data'!H43&gt;O$6,4,IF('Crisis Indicator Data'!H43&gt;O$5,3,IF('Crisis Indicator Data'!H43&gt;O$4,2,1))))))</f>
        <v>x</v>
      </c>
      <c r="P49" s="116" t="str">
        <f>IF('Crisis Indicator Data'!H43="x","x",IF(B49="Regional crisis",('Crisis Indicator Data'!H43/VLOOKUP('Impact of Crisis'!$C49,'Regional Crises'!$B$1:$R$34,5,FALSE)),'Crisis Indicator Data'!H43/VLOOKUP('Impact of Crisis'!$E49,'Country Indicator Data'!$B$3:$P$193,14,FALSE)))</f>
        <v>x</v>
      </c>
      <c r="Q49" s="120" t="str">
        <f>IF(O49="x","x",IF('Crisis Indicator Data'!H43=0,0,IF(P49&gt;Q$7,5,IF(P49&gt;Q$6,4,IF(P49&gt;Q$5,3,IF(P49&gt;Q$4,2,1))))))</f>
        <v>x</v>
      </c>
      <c r="R49" s="122" t="str">
        <f t="shared" si="7"/>
        <v>x</v>
      </c>
      <c r="S49" s="120" t="str">
        <f>IF('Crisis Indicator Data'!I43="x","x",IF('Crisis Indicator Data'!I43=0,0,IF('Crisis Indicator Data'!I43&gt;S$7,5,IF('Crisis Indicator Data'!I43&gt;S$6,4,IF('Crisis Indicator Data'!I43&gt;S$5,3,IF('Crisis Indicator Data'!I43&gt;S$4,2,1))))))</f>
        <v>x</v>
      </c>
      <c r="T49" s="116" t="str">
        <f>IF('Crisis Indicator Data'!I43="x","x",IF(B49="Regional crisis",('Crisis Indicator Data'!I43/VLOOKUP('Impact of Crisis'!$C49,'Regional Crises'!$B$1:$R$34,5,FALSE)),'Crisis Indicator Data'!I43/VLOOKUP('Impact of Crisis'!$E49,'Country Indicator Data'!$B$3:$P$193,14,FALSE)))</f>
        <v>x</v>
      </c>
      <c r="U49" s="120" t="str">
        <f t="shared" si="8"/>
        <v>x</v>
      </c>
      <c r="V49" s="122" t="str">
        <f t="shared" si="9"/>
        <v>x</v>
      </c>
      <c r="W49" s="120" t="str">
        <f>IF('Crisis Indicator Data'!J43="x","x",IF('Crisis Indicator Data'!J43=0,0,IF('Crisis Indicator Data'!J43&gt;W$7,5,IF('Crisis Indicator Data'!J43&gt;W$6,4,IF('Crisis Indicator Data'!J43&gt;W$5,3,IF('Crisis Indicator Data'!J43&gt;W$4,2,1))))))</f>
        <v>x</v>
      </c>
      <c r="X49" s="120">
        <f>IF('Crisis Indicator Data'!K43="x","x",IF('Crisis Indicator Data'!K43=0,0,IF('Crisis Indicator Data'!K43&gt;X$7,5,IF('Crisis Indicator Data'!K43&gt;X$6,4,IF('Crisis Indicator Data'!K43&gt;X$5,3,IF('Crisis Indicator Data'!K43&gt;X$4,2,1))))))</f>
        <v>0</v>
      </c>
      <c r="Y49" s="122">
        <f t="shared" si="0"/>
        <v>0</v>
      </c>
      <c r="Z49" s="120">
        <f>IF('Crisis Indicator Data'!L43="x","x",IF('Crisis Indicator Data'!L43=0,0,IF('Crisis Indicator Data'!L43&gt;Z$7,5,IF('Crisis Indicator Data'!L43&gt;Z$6,4,IF('Crisis Indicator Data'!L43&gt;Z$5,3,IF('Crisis Indicator Data'!L43&gt;Z$4,2,1))))))</f>
        <v>2</v>
      </c>
      <c r="AA49" s="123">
        <f t="shared" si="10"/>
        <v>2</v>
      </c>
      <c r="AB49" s="127" t="str">
        <f t="shared" si="17"/>
        <v>x</v>
      </c>
      <c r="AC49" s="116" t="e">
        <f>IF('Crisis Indicator Data'!$O43="x","x",IF('Crisis Indicator Data'!$O43=0,0,('Crisis Indicator Data'!M43/'Crisis Indicator Data'!$O43)))</f>
        <v>#N/A</v>
      </c>
      <c r="AD49" s="121" t="e">
        <f t="shared" si="2"/>
        <v>#N/A</v>
      </c>
      <c r="AE49" s="124" t="e">
        <f t="shared" si="11"/>
        <v>#N/A</v>
      </c>
      <c r="AF49" s="116" t="e">
        <f>IF('Crisis Indicator Data'!$O43="x","x",IF('Crisis Indicator Data'!$O43=0,0,('Crisis Indicator Data'!N43/'Crisis Indicator Data'!$O43)))</f>
        <v>#N/A</v>
      </c>
      <c r="AG49" s="121" t="e">
        <f t="shared" si="3"/>
        <v>#N/A</v>
      </c>
      <c r="AH49" s="124" t="e">
        <f t="shared" si="12"/>
        <v>#N/A</v>
      </c>
      <c r="AI49" s="125" t="e">
        <f t="shared" si="13"/>
        <v>#N/A</v>
      </c>
      <c r="AJ49" s="120" t="str">
        <f>IF('Crisis Indicator Data'!P43="x","x",IF('Crisis Indicator Data'!P43&gt;AJ$7,5,IF('Crisis Indicator Data'!P43&gt;AJ$6,4,IF('Crisis Indicator Data'!P43&gt;AJ$5,3,IF('Crisis Indicator Data'!P43&gt;AJ$4,2,1)))))</f>
        <v>x</v>
      </c>
      <c r="AK49" s="116" t="str">
        <f>IF('Crisis Indicator Data'!P43="x","x",'Crisis Indicator Data'!P43/'Crisis Indicator Data'!H43*1000)</f>
        <v>x</v>
      </c>
      <c r="AL49" s="120" t="str">
        <f t="shared" si="14"/>
        <v>x</v>
      </c>
      <c r="AM49" s="125" t="str">
        <f t="shared" si="15"/>
        <v>x</v>
      </c>
      <c r="AN49" s="127" t="e">
        <f t="shared" si="16"/>
        <v>#N/A</v>
      </c>
      <c r="AO49" s="8"/>
      <c r="AP49" s="20"/>
    </row>
    <row r="50" spans="1:42" x14ac:dyDescent="0.35">
      <c r="A50" s="25" t="str">
        <f>'Crisis Indicator Data'!A44</f>
        <v>Regional Kashmir conflict</v>
      </c>
      <c r="B50" s="25" t="str">
        <f>'Crisis Indicator Data'!B44</f>
        <v>Regional crisis</v>
      </c>
      <c r="C50" s="25" t="str">
        <f>'Crisis Indicator Data'!C44</f>
        <v>REG003</v>
      </c>
      <c r="D50" s="25" t="str">
        <f>'Crisis Indicator Data'!D44</f>
        <v>India, Pakistan</v>
      </c>
      <c r="E50" s="25" t="str">
        <f>'Crisis Indicator Data'!E44</f>
        <v>IND, PAK</v>
      </c>
      <c r="F50" s="120">
        <f>IF('Crisis Indicator Data'!F44="x","x",IF('Crisis Indicator Data'!F44=0,0,IF('Crisis Indicator Data'!F44&gt;F$7,5,IF('Crisis Indicator Data'!F44&gt;F$6,4,IF('Crisis Indicator Data'!F44&gt;F$5,3,IF('Crisis Indicator Data'!F44&gt;F$4,2,1))))))</f>
        <v>3</v>
      </c>
      <c r="G50" s="116">
        <f>IF('Crisis Indicator Data'!F44="x","x",IF(B50="Regional crisis",('Crisis Indicator Data'!F44/VLOOKUP('Impact of Crisis'!$C50,'Regional Crises'!$B$1:$R$51,4,FALSE)),'Crisis Indicator Data'!F44/VLOOKUP('Impact of Crisis'!$E50,'Country Indicator Data'!$B$3:$P$193,15,FALSE)))</f>
        <v>0.30553782689912828</v>
      </c>
      <c r="H50" s="120">
        <f>IF(F50="x","x",IF('Crisis Indicator Data'!F44=0,0,IF(G50&gt;H$7,5,IF(G50&gt;H$6,4,IF(G50&gt;H$5,3,IF(G50&gt;H$4,2,1))))))</f>
        <v>4</v>
      </c>
      <c r="I50" s="122">
        <f t="shared" si="4"/>
        <v>3.5</v>
      </c>
      <c r="J50" s="120">
        <f>IF('Crisis Indicator Data'!G44="x","x",IF('Crisis Indicator Data'!G44=0,0,IF('Crisis Indicator Data'!G44&gt;J$7,5,IF('Crisis Indicator Data'!G44&gt;J$6,4,IF('Crisis Indicator Data'!G44&gt;J$5,3,IF('Crisis Indicator Data'!G44&gt;J$4,2,1))))))</f>
        <v>4</v>
      </c>
      <c r="K50" s="116">
        <f>IF('Crisis Indicator Data'!G44="x","x",IF(B50="Regional crisis",('Crisis Indicator Data'!G44/VLOOKUP('Impact of Crisis'!$C50,'Regional Crises'!$B$1:$R$51,5,FALSE)),'Crisis Indicator Data'!G44/VLOOKUP('Impact of Crisis'!$E50,'Country Indicator Data'!$B$3:$P$193,14,FALSE)))</f>
        <v>1.0877929793786052E-2</v>
      </c>
      <c r="L50" s="120">
        <f>IF(J50="x","x",IF('Crisis Indicator Data'!G44=0,0,IF(K50&gt;L$7,5,IF(K50&gt;L$6,4,IF(K50&gt;L$5,3,IF(K50&gt;L$4,2,1))))))</f>
        <v>1</v>
      </c>
      <c r="M50" s="122">
        <f t="shared" si="5"/>
        <v>2.5</v>
      </c>
      <c r="N50" s="127">
        <f t="shared" si="6"/>
        <v>3</v>
      </c>
      <c r="O50" s="120" t="str">
        <f>IF('Crisis Indicator Data'!H44="x","x",IF('Crisis Indicator Data'!H44=0,0,IF('Crisis Indicator Data'!H44&gt;O$7,5,IF('Crisis Indicator Data'!H44&gt;O$6,4,IF('Crisis Indicator Data'!H44&gt;O$5,3,IF('Crisis Indicator Data'!H44&gt;O$4,2,1))))))</f>
        <v>x</v>
      </c>
      <c r="P50" s="116" t="str">
        <f>IF('Crisis Indicator Data'!H44="x","x",IF(B50="Regional crisis",('Crisis Indicator Data'!H44/VLOOKUP('Impact of Crisis'!$C50,'Regional Crises'!$B$1:$R$34,5,FALSE)),'Crisis Indicator Data'!H44/VLOOKUP('Impact of Crisis'!$E50,'Country Indicator Data'!$B$3:$P$193,14,FALSE)))</f>
        <v>x</v>
      </c>
      <c r="Q50" s="120" t="str">
        <f>IF(O50="x","x",IF('Crisis Indicator Data'!H44=0,0,IF(P50&gt;Q$7,5,IF(P50&gt;Q$6,4,IF(P50&gt;Q$5,3,IF(P50&gt;Q$4,2,1))))))</f>
        <v>x</v>
      </c>
      <c r="R50" s="122" t="str">
        <f t="shared" si="7"/>
        <v>x</v>
      </c>
      <c r="S50" s="120" t="str">
        <f>IF('Crisis Indicator Data'!I44="x","x",IF('Crisis Indicator Data'!I44=0,0,IF('Crisis Indicator Data'!I44&gt;S$7,5,IF('Crisis Indicator Data'!I44&gt;S$6,4,IF('Crisis Indicator Data'!I44&gt;S$5,3,IF('Crisis Indicator Data'!I44&gt;S$4,2,1))))))</f>
        <v>x</v>
      </c>
      <c r="T50" s="116" t="str">
        <f>IF('Crisis Indicator Data'!I44="x","x",IF(B50="Regional crisis",('Crisis Indicator Data'!I44/VLOOKUP('Impact of Crisis'!$C50,'Regional Crises'!$B$1:$R$34,5,FALSE)),'Crisis Indicator Data'!I44/VLOOKUP('Impact of Crisis'!$E50,'Country Indicator Data'!$B$3:$P$193,14,FALSE)))</f>
        <v>x</v>
      </c>
      <c r="U50" s="120" t="str">
        <f t="shared" si="8"/>
        <v>x</v>
      </c>
      <c r="V50" s="122" t="str">
        <f t="shared" si="9"/>
        <v>x</v>
      </c>
      <c r="W50" s="120" t="str">
        <f>IF('Crisis Indicator Data'!J44="x","x",IF('Crisis Indicator Data'!J44=0,0,IF('Crisis Indicator Data'!J44&gt;W$7,5,IF('Crisis Indicator Data'!J44&gt;W$6,4,IF('Crisis Indicator Data'!J44&gt;W$5,3,IF('Crisis Indicator Data'!J44&gt;W$4,2,1))))))</f>
        <v>x</v>
      </c>
      <c r="X50" s="120" t="str">
        <f>IF('Crisis Indicator Data'!K44="x","x",IF('Crisis Indicator Data'!K44=0,0,IF('Crisis Indicator Data'!K44&gt;X$7,5,IF('Crisis Indicator Data'!K44&gt;X$6,4,IF('Crisis Indicator Data'!K44&gt;X$5,3,IF('Crisis Indicator Data'!K44&gt;X$4,2,1))))))</f>
        <v>x</v>
      </c>
      <c r="Y50" s="122" t="str">
        <f t="shared" si="0"/>
        <v>x</v>
      </c>
      <c r="Z50" s="120">
        <f>IF('Crisis Indicator Data'!L44="x","x",IF('Crisis Indicator Data'!L44=0,0,IF('Crisis Indicator Data'!L44&gt;Z$7,5,IF('Crisis Indicator Data'!L44&gt;Z$6,4,IF('Crisis Indicator Data'!L44&gt;Z$5,3,IF('Crisis Indicator Data'!L44&gt;Z$4,2,1))))))</f>
        <v>2</v>
      </c>
      <c r="AA50" s="123">
        <f t="shared" si="10"/>
        <v>2</v>
      </c>
      <c r="AB50" s="127" t="str">
        <f t="shared" si="17"/>
        <v>x</v>
      </c>
      <c r="AC50" s="116" t="e">
        <f>IF('Crisis Indicator Data'!$O44="x","x",IF('Crisis Indicator Data'!$O44=0,0,('Crisis Indicator Data'!M44/'Crisis Indicator Data'!$O44)))</f>
        <v>#N/A</v>
      </c>
      <c r="AD50" s="121" t="e">
        <f t="shared" si="2"/>
        <v>#N/A</v>
      </c>
      <c r="AE50" s="124" t="e">
        <f t="shared" si="11"/>
        <v>#N/A</v>
      </c>
      <c r="AF50" s="116" t="e">
        <f>IF('Crisis Indicator Data'!$O44="x","x",IF('Crisis Indicator Data'!$O44=0,0,('Crisis Indicator Data'!N44/'Crisis Indicator Data'!$O44)))</f>
        <v>#N/A</v>
      </c>
      <c r="AG50" s="121" t="e">
        <f t="shared" si="3"/>
        <v>#N/A</v>
      </c>
      <c r="AH50" s="124" t="e">
        <f t="shared" si="12"/>
        <v>#N/A</v>
      </c>
      <c r="AI50" s="125" t="e">
        <f t="shared" si="13"/>
        <v>#N/A</v>
      </c>
      <c r="AJ50" s="120" t="str">
        <f>IF('Crisis Indicator Data'!P44="x","x",IF('Crisis Indicator Data'!P44&gt;AJ$7,5,IF('Crisis Indicator Data'!P44&gt;AJ$6,4,IF('Crisis Indicator Data'!P44&gt;AJ$5,3,IF('Crisis Indicator Data'!P44&gt;AJ$4,2,1)))))</f>
        <v>x</v>
      </c>
      <c r="AK50" s="116" t="str">
        <f>IF('Crisis Indicator Data'!P44="x","x",'Crisis Indicator Data'!P44/'Crisis Indicator Data'!H44*1000)</f>
        <v>x</v>
      </c>
      <c r="AL50" s="120" t="str">
        <f t="shared" si="14"/>
        <v>x</v>
      </c>
      <c r="AM50" s="125" t="str">
        <f t="shared" si="15"/>
        <v>x</v>
      </c>
      <c r="AN50" s="127" t="e">
        <f t="shared" si="16"/>
        <v>#N/A</v>
      </c>
      <c r="AO50" s="8"/>
      <c r="AP50" s="20"/>
    </row>
    <row r="51" spans="1:42" x14ac:dyDescent="0.35">
      <c r="A51" s="25" t="str">
        <f>'Crisis Indicator Data'!A45</f>
        <v xml:space="preserve">Complex Crisis in Indonesia </v>
      </c>
      <c r="B51" s="25" t="str">
        <f>'Crisis Indicator Data'!B45</f>
        <v>Complex crisis</v>
      </c>
      <c r="C51" s="25" t="str">
        <f>'Crisis Indicator Data'!C45</f>
        <v>IDN001</v>
      </c>
      <c r="D51" s="25" t="str">
        <f>'Crisis Indicator Data'!D45</f>
        <v>Indonesia</v>
      </c>
      <c r="E51" s="25" t="str">
        <f>'Crisis Indicator Data'!E45</f>
        <v>IDN</v>
      </c>
      <c r="F51" s="120">
        <f>IF('Crisis Indicator Data'!F45="x","x",IF('Crisis Indicator Data'!F45=0,0,IF('Crisis Indicator Data'!F45&gt;F$7,5,IF('Crisis Indicator Data'!F45&gt;F$6,4,IF('Crisis Indicator Data'!F45&gt;F$5,3,IF('Crisis Indicator Data'!F45&gt;F$4,2,1))))))</f>
        <v>3</v>
      </c>
      <c r="G51" s="116">
        <f>IF('Crisis Indicator Data'!F45="x","x",IF(B51="Regional crisis",('Crisis Indicator Data'!F45/VLOOKUP('Impact of Crisis'!$C51,'Regional Crises'!$B$1:$R$51,4,FALSE)),'Crisis Indicator Data'!F45/VLOOKUP('Impact of Crisis'!$E51,'Country Indicator Data'!$B$3:$P$193,15,FALSE)))</f>
        <v>0.23419575285525815</v>
      </c>
      <c r="H51" s="120">
        <f>IF(F51="x","x",IF('Crisis Indicator Data'!F45=0,0,IF(G51&gt;H$7,5,IF(G51&gt;H$6,4,IF(G51&gt;H$5,3,IF(G51&gt;H$4,2,1))))))</f>
        <v>3</v>
      </c>
      <c r="I51" s="122">
        <f t="shared" si="4"/>
        <v>3</v>
      </c>
      <c r="J51" s="120">
        <f>IF('Crisis Indicator Data'!G45="x","x",IF('Crisis Indicator Data'!G45=0,0,IF('Crisis Indicator Data'!G45&gt;J$7,5,IF('Crisis Indicator Data'!G45&gt;J$6,4,IF('Crisis Indicator Data'!G45&gt;J$5,3,IF('Crisis Indicator Data'!G45&gt;J$4,2,1))))))</f>
        <v>3</v>
      </c>
      <c r="K51" s="116">
        <f>IF('Crisis Indicator Data'!G45="x","x",IF(B51="Regional crisis",('Crisis Indicator Data'!G45/VLOOKUP('Impact of Crisis'!$C51,'Regional Crises'!$B$1:$R$51,5,FALSE)),'Crisis Indicator Data'!G45/VLOOKUP('Impact of Crisis'!$E51,'Country Indicator Data'!$B$3:$P$193,14,FALSE)))</f>
        <v>3.5867118301739914E-2</v>
      </c>
      <c r="L51" s="120">
        <f>IF(J51="x","x",IF('Crisis Indicator Data'!G45=0,0,IF(K51&gt;L$7,5,IF(K51&gt;L$6,4,IF(K51&gt;L$5,3,IF(K51&gt;L$4,2,1))))))</f>
        <v>1</v>
      </c>
      <c r="M51" s="122">
        <f t="shared" si="5"/>
        <v>2</v>
      </c>
      <c r="N51" s="127">
        <f t="shared" si="6"/>
        <v>2.5</v>
      </c>
      <c r="O51" s="120">
        <f>IF('Crisis Indicator Data'!H45="x","x",IF('Crisis Indicator Data'!H45=0,0,IF('Crisis Indicator Data'!H45&gt;O$7,5,IF('Crisis Indicator Data'!H45&gt;O$6,4,IF('Crisis Indicator Data'!H45&gt;O$5,3,IF('Crisis Indicator Data'!H45&gt;O$4,2,1))))))</f>
        <v>3</v>
      </c>
      <c r="P51" s="116">
        <f>IF('Crisis Indicator Data'!H45="x","x",IF(B51="Regional crisis",('Crisis Indicator Data'!H45/VLOOKUP('Impact of Crisis'!$C51,'Regional Crises'!$B$1:$R$34,5,FALSE)),'Crisis Indicator Data'!H45/VLOOKUP('Impact of Crisis'!$E51,'Country Indicator Data'!$B$3:$P$193,14,FALSE)))</f>
        <v>1.8207064862931562E-2</v>
      </c>
      <c r="Q51" s="120">
        <f>IF(O51="x","x",IF('Crisis Indicator Data'!H45=0,0,IF(P51&gt;Q$7,5,IF(P51&gt;Q$6,4,IF(P51&gt;Q$5,3,IF(P51&gt;Q$4,2,1))))))</f>
        <v>1</v>
      </c>
      <c r="R51" s="122">
        <f t="shared" si="7"/>
        <v>2</v>
      </c>
      <c r="S51" s="120">
        <f>IF('Crisis Indicator Data'!I45="x","x",IF('Crisis Indicator Data'!I45=0,0,IF('Crisis Indicator Data'!I45&gt;S$7,5,IF('Crisis Indicator Data'!I45&gt;S$6,4,IF('Crisis Indicator Data'!I45&gt;S$5,3,IF('Crisis Indicator Data'!I45&gt;S$4,2,1))))))</f>
        <v>1</v>
      </c>
      <c r="T51" s="116">
        <f>IF('Crisis Indicator Data'!I45="x","x",IF(B51="Regional crisis",('Crisis Indicator Data'!I45/VLOOKUP('Impact of Crisis'!$C51,'Regional Crises'!$B$1:$R$34,5,FALSE)),'Crisis Indicator Data'!I45/VLOOKUP('Impact of Crisis'!$E51,'Country Indicator Data'!$B$3:$P$193,14,FALSE)))</f>
        <v>1.5568786686583492E-4</v>
      </c>
      <c r="U51" s="120">
        <f t="shared" si="8"/>
        <v>1</v>
      </c>
      <c r="V51" s="122">
        <f t="shared" si="9"/>
        <v>1</v>
      </c>
      <c r="W51" s="120">
        <f>IF('Crisis Indicator Data'!J45="x","x",IF('Crisis Indicator Data'!J45=0,0,IF('Crisis Indicator Data'!J45&gt;W$7,5,IF('Crisis Indicator Data'!J45&gt;W$6,4,IF('Crisis Indicator Data'!J45&gt;W$5,3,IF('Crisis Indicator Data'!J45&gt;W$4,2,1))))))</f>
        <v>0</v>
      </c>
      <c r="X51" s="120">
        <f>IF('Crisis Indicator Data'!K45="x","x",IF('Crisis Indicator Data'!K45=0,0,IF('Crisis Indicator Data'!K45&gt;X$7,5,IF('Crisis Indicator Data'!K45&gt;X$6,4,IF('Crisis Indicator Data'!K45&gt;X$5,3,IF('Crisis Indicator Data'!K45&gt;X$4,2,1))))))</f>
        <v>0</v>
      </c>
      <c r="Y51" s="122">
        <f t="shared" si="0"/>
        <v>0</v>
      </c>
      <c r="Z51" s="120">
        <f>IF('Crisis Indicator Data'!L45="x","x",IF('Crisis Indicator Data'!L45=0,0,IF('Crisis Indicator Data'!L45&gt;Z$7,5,IF('Crisis Indicator Data'!L45&gt;Z$6,4,IF('Crisis Indicator Data'!L45&gt;Z$5,3,IF('Crisis Indicator Data'!L45&gt;Z$4,2,1))))))</f>
        <v>1</v>
      </c>
      <c r="AA51" s="123">
        <f t="shared" si="10"/>
        <v>1</v>
      </c>
      <c r="AB51" s="127">
        <f t="shared" si="17"/>
        <v>1</v>
      </c>
      <c r="AC51" s="116" t="e">
        <f>IF('Crisis Indicator Data'!$O45="x","x",IF('Crisis Indicator Data'!$O45=0,0,('Crisis Indicator Data'!M45/'Crisis Indicator Data'!$O45)))</f>
        <v>#N/A</v>
      </c>
      <c r="AD51" s="121" t="e">
        <f t="shared" si="2"/>
        <v>#N/A</v>
      </c>
      <c r="AE51" s="124" t="e">
        <f t="shared" si="11"/>
        <v>#N/A</v>
      </c>
      <c r="AF51" s="116" t="e">
        <f>IF('Crisis Indicator Data'!$O45="x","x",IF('Crisis Indicator Data'!$O45=0,0,('Crisis Indicator Data'!N45/'Crisis Indicator Data'!$O45)))</f>
        <v>#N/A</v>
      </c>
      <c r="AG51" s="121" t="e">
        <f t="shared" si="3"/>
        <v>#N/A</v>
      </c>
      <c r="AH51" s="124" t="e">
        <f t="shared" si="12"/>
        <v>#N/A</v>
      </c>
      <c r="AI51" s="125" t="e">
        <f t="shared" si="13"/>
        <v>#N/A</v>
      </c>
      <c r="AJ51" s="120" t="str">
        <f>IF('Crisis Indicator Data'!P45="x","x",IF('Crisis Indicator Data'!P45&gt;AJ$7,5,IF('Crisis Indicator Data'!P45&gt;AJ$6,4,IF('Crisis Indicator Data'!P45&gt;AJ$5,3,IF('Crisis Indicator Data'!P45&gt;AJ$4,2,1)))))</f>
        <v>x</v>
      </c>
      <c r="AK51" s="116" t="str">
        <f>IF('Crisis Indicator Data'!P45="x","x",'Crisis Indicator Data'!P45/'Crisis Indicator Data'!H45*1000)</f>
        <v>x</v>
      </c>
      <c r="AL51" s="120" t="str">
        <f t="shared" si="14"/>
        <v>x</v>
      </c>
      <c r="AM51" s="125" t="str">
        <f t="shared" si="15"/>
        <v>x</v>
      </c>
      <c r="AN51" s="127" t="e">
        <f t="shared" si="16"/>
        <v>#N/A</v>
      </c>
      <c r="AO51" s="8"/>
      <c r="AP51" s="20"/>
    </row>
    <row r="52" spans="1:42" x14ac:dyDescent="0.35">
      <c r="A52" s="25" t="str">
        <f>'Crisis Indicator Data'!A46</f>
        <v>Papua Conflict</v>
      </c>
      <c r="B52" s="25" t="str">
        <f>'Crisis Indicator Data'!B46</f>
        <v>Conflict</v>
      </c>
      <c r="C52" s="25" t="str">
        <f>'Crisis Indicator Data'!C46</f>
        <v>IDN002</v>
      </c>
      <c r="D52" s="25" t="str">
        <f>'Crisis Indicator Data'!D46</f>
        <v>Indonesia</v>
      </c>
      <c r="E52" s="25" t="str">
        <f>'Crisis Indicator Data'!E46</f>
        <v>IDN</v>
      </c>
      <c r="F52" s="120">
        <f>IF('Crisis Indicator Data'!F46="x","x",IF('Crisis Indicator Data'!F46=0,0,IF('Crisis Indicator Data'!F46&gt;F$7,5,IF('Crisis Indicator Data'!F46&gt;F$6,4,IF('Crisis Indicator Data'!F46&gt;F$5,3,IF('Crisis Indicator Data'!F46&gt;F$4,2,1))))))</f>
        <v>3</v>
      </c>
      <c r="G52" s="116">
        <f>IF('Crisis Indicator Data'!F46="x","x",IF(B52="Regional crisis",('Crisis Indicator Data'!F46/VLOOKUP('Impact of Crisis'!$C52,'Regional Crises'!$B$1:$R$51,4,FALSE)),'Crisis Indicator Data'!F46/VLOOKUP('Impact of Crisis'!$E52,'Country Indicator Data'!$B$3:$P$193,15,FALSE)))</f>
        <v>0.2296681883669966</v>
      </c>
      <c r="H52" s="120">
        <f>IF(F52="x","x",IF('Crisis Indicator Data'!F46=0,0,IF(G52&gt;H$7,5,IF(G52&gt;H$6,4,IF(G52&gt;H$5,3,IF(G52&gt;H$4,2,1))))))</f>
        <v>3</v>
      </c>
      <c r="I52" s="122">
        <f t="shared" si="4"/>
        <v>3</v>
      </c>
      <c r="J52" s="120">
        <f>IF('Crisis Indicator Data'!G46="x","x",IF('Crisis Indicator Data'!G46=0,0,IF('Crisis Indicator Data'!G46&gt;J$7,5,IF('Crisis Indicator Data'!G46&gt;J$6,4,IF('Crisis Indicator Data'!G46&gt;J$5,3,IF('Crisis Indicator Data'!G46&gt;J$4,2,1))))))</f>
        <v>2</v>
      </c>
      <c r="K52" s="116">
        <f>IF('Crisis Indicator Data'!G46="x","x",IF(B52="Regional crisis",('Crisis Indicator Data'!G46/VLOOKUP('Impact of Crisis'!$C52,'Regional Crises'!$B$1:$R$51,5,FALSE)),'Crisis Indicator Data'!G46/VLOOKUP('Impact of Crisis'!$E52,'Country Indicator Data'!$B$3:$P$193,14,FALSE)))</f>
        <v>1.8139740379962552E-2</v>
      </c>
      <c r="L52" s="120">
        <f>IF(J52="x","x",IF('Crisis Indicator Data'!G46=0,0,IF(K52&gt;L$7,5,IF(K52&gt;L$6,4,IF(K52&gt;L$5,3,IF(K52&gt;L$4,2,1))))))</f>
        <v>1</v>
      </c>
      <c r="M52" s="122">
        <f t="shared" si="5"/>
        <v>1.5</v>
      </c>
      <c r="N52" s="127">
        <f t="shared" si="6"/>
        <v>2.2999999999999998</v>
      </c>
      <c r="O52" s="120">
        <f>IF('Crisis Indicator Data'!H46="x","x",IF('Crisis Indicator Data'!H46=0,0,IF('Crisis Indicator Data'!H46&gt;O$7,5,IF('Crisis Indicator Data'!H46&gt;O$6,4,IF('Crisis Indicator Data'!H46&gt;O$5,3,IF('Crisis Indicator Data'!H46&gt;O$4,2,1))))))</f>
        <v>3</v>
      </c>
      <c r="P52" s="116">
        <f>IF('Crisis Indicator Data'!H46="x","x",IF(B52="Regional crisis",('Crisis Indicator Data'!H46/VLOOKUP('Impact of Crisis'!$C52,'Regional Crises'!$B$1:$R$34,5,FALSE)),'Crisis Indicator Data'!H46/VLOOKUP('Impact of Crisis'!$E52,'Country Indicator Data'!$B$3:$P$193,14,FALSE)))</f>
        <v>1.8139740379962552E-2</v>
      </c>
      <c r="Q52" s="120">
        <f>IF(O52="x","x",IF('Crisis Indicator Data'!H46=0,0,IF(P52&gt;Q$7,5,IF(P52&gt;Q$6,4,IF(P52&gt;Q$5,3,IF(P52&gt;Q$4,2,1))))))</f>
        <v>1</v>
      </c>
      <c r="R52" s="122">
        <f t="shared" si="7"/>
        <v>2</v>
      </c>
      <c r="S52" s="120">
        <f>IF('Crisis Indicator Data'!I46="x","x",IF('Crisis Indicator Data'!I46=0,0,IF('Crisis Indicator Data'!I46&gt;S$7,5,IF('Crisis Indicator Data'!I46&gt;S$6,4,IF('Crisis Indicator Data'!I46&gt;S$5,3,IF('Crisis Indicator Data'!I46&gt;S$4,2,1))))))</f>
        <v>1</v>
      </c>
      <c r="T52" s="116">
        <f>IF('Crisis Indicator Data'!I46="x","x",IF(B52="Regional crisis",('Crisis Indicator Data'!I46/VLOOKUP('Impact of Crisis'!$C52,'Regional Crises'!$B$1:$R$34,5,FALSE)),'Crisis Indicator Data'!I46/VLOOKUP('Impact of Crisis'!$E52,'Country Indicator Data'!$B$3:$P$193,14,FALSE)))</f>
        <v>1.5568786686583492E-4</v>
      </c>
      <c r="U52" s="120">
        <f t="shared" si="8"/>
        <v>1</v>
      </c>
      <c r="V52" s="122">
        <f t="shared" si="9"/>
        <v>1</v>
      </c>
      <c r="W52" s="120" t="str">
        <f>IF('Crisis Indicator Data'!J46="x","x",IF('Crisis Indicator Data'!J46=0,0,IF('Crisis Indicator Data'!J46&gt;W$7,5,IF('Crisis Indicator Data'!J46&gt;W$6,4,IF('Crisis Indicator Data'!J46&gt;W$5,3,IF('Crisis Indicator Data'!J46&gt;W$4,2,1))))))</f>
        <v>x</v>
      </c>
      <c r="X52" s="120" t="str">
        <f>IF('Crisis Indicator Data'!K46="x","x",IF('Crisis Indicator Data'!K46=0,0,IF('Crisis Indicator Data'!K46&gt;X$7,5,IF('Crisis Indicator Data'!K46&gt;X$6,4,IF('Crisis Indicator Data'!K46&gt;X$5,3,IF('Crisis Indicator Data'!K46&gt;X$4,2,1))))))</f>
        <v>x</v>
      </c>
      <c r="Y52" s="122" t="str">
        <f t="shared" si="0"/>
        <v>x</v>
      </c>
      <c r="Z52" s="120">
        <f>IF('Crisis Indicator Data'!L46="x","x",IF('Crisis Indicator Data'!L46=0,0,IF('Crisis Indicator Data'!L46&gt;Z$7,5,IF('Crisis Indicator Data'!L46&gt;Z$6,4,IF('Crisis Indicator Data'!L46&gt;Z$5,3,IF('Crisis Indicator Data'!L46&gt;Z$4,2,1))))))</f>
        <v>1</v>
      </c>
      <c r="AA52" s="123">
        <f t="shared" si="10"/>
        <v>1</v>
      </c>
      <c r="AB52" s="127">
        <f t="shared" si="17"/>
        <v>1.3333333333333333</v>
      </c>
      <c r="AC52" s="116" t="e">
        <f>IF('Crisis Indicator Data'!$O46="x","x",IF('Crisis Indicator Data'!$O46=0,0,('Crisis Indicator Data'!M46/'Crisis Indicator Data'!$O46)))</f>
        <v>#N/A</v>
      </c>
      <c r="AD52" s="121" t="e">
        <f t="shared" si="2"/>
        <v>#N/A</v>
      </c>
      <c r="AE52" s="124" t="e">
        <f t="shared" si="11"/>
        <v>#N/A</v>
      </c>
      <c r="AF52" s="116" t="e">
        <f>IF('Crisis Indicator Data'!$O46="x","x",IF('Crisis Indicator Data'!$O46=0,0,('Crisis Indicator Data'!N46/'Crisis Indicator Data'!$O46)))</f>
        <v>#N/A</v>
      </c>
      <c r="AG52" s="121" t="e">
        <f t="shared" si="3"/>
        <v>#N/A</v>
      </c>
      <c r="AH52" s="124" t="e">
        <f t="shared" si="12"/>
        <v>#N/A</v>
      </c>
      <c r="AI52" s="125" t="e">
        <f t="shared" si="13"/>
        <v>#N/A</v>
      </c>
      <c r="AJ52" s="120" t="str">
        <f>IF('Crisis Indicator Data'!P46="x","x",IF('Crisis Indicator Data'!P46&gt;AJ$7,5,IF('Crisis Indicator Data'!P46&gt;AJ$6,4,IF('Crisis Indicator Data'!P46&gt;AJ$5,3,IF('Crisis Indicator Data'!P46&gt;AJ$4,2,1)))))</f>
        <v>x</v>
      </c>
      <c r="AK52" s="116" t="str">
        <f>IF('Crisis Indicator Data'!P46="x","x",'Crisis Indicator Data'!P46/'Crisis Indicator Data'!H46*1000)</f>
        <v>x</v>
      </c>
      <c r="AL52" s="120" t="str">
        <f t="shared" si="14"/>
        <v>x</v>
      </c>
      <c r="AM52" s="125" t="str">
        <f t="shared" si="15"/>
        <v>x</v>
      </c>
      <c r="AN52" s="127" t="e">
        <f t="shared" si="16"/>
        <v>#N/A</v>
      </c>
      <c r="AO52" s="8"/>
      <c r="AP52" s="20"/>
    </row>
    <row r="53" spans="1:42" x14ac:dyDescent="0.35">
      <c r="A53" s="25" t="str">
        <f>'Crisis Indicator Data'!A47</f>
        <v>Sunda Strait Tsunami</v>
      </c>
      <c r="B53" s="25" t="str">
        <f>'Crisis Indicator Data'!B47</f>
        <v>Tsunami</v>
      </c>
      <c r="C53" s="25" t="str">
        <f>'Crisis Indicator Data'!C47</f>
        <v>IDN003</v>
      </c>
      <c r="D53" s="25" t="str">
        <f>'Crisis Indicator Data'!D47</f>
        <v>Indonesia</v>
      </c>
      <c r="E53" s="25" t="str">
        <f>'Crisis Indicator Data'!E47</f>
        <v>IDN</v>
      </c>
      <c r="F53" s="120">
        <f>IF('Crisis Indicator Data'!F47="x","x",IF('Crisis Indicator Data'!F47=0,0,IF('Crisis Indicator Data'!F47&gt;F$7,5,IF('Crisis Indicator Data'!F47&gt;F$6,4,IF('Crisis Indicator Data'!F47&gt;F$5,3,IF('Crisis Indicator Data'!F47&gt;F$4,2,1))))))</f>
        <v>1</v>
      </c>
      <c r="G53" s="116">
        <f>IF('Crisis Indicator Data'!F47="x","x",IF(B53="Regional crisis",('Crisis Indicator Data'!F47/VLOOKUP('Impact of Crisis'!$C53,'Regional Crises'!$B$1:$R$51,4,FALSE)),'Crisis Indicator Data'!F47/VLOOKUP('Impact of Crisis'!$E53,'Country Indicator Data'!$B$3:$P$193,15,FALSE)))</f>
        <v>4.5275644882615635E-3</v>
      </c>
      <c r="H53" s="120">
        <f>IF(F53="x","x",IF('Crisis Indicator Data'!F47=0,0,IF(G53&gt;H$7,5,IF(G53&gt;H$6,4,IF(G53&gt;H$5,3,IF(G53&gt;H$4,2,1))))))</f>
        <v>1</v>
      </c>
      <c r="I53" s="122">
        <f t="shared" si="4"/>
        <v>1</v>
      </c>
      <c r="J53" s="120">
        <f>IF('Crisis Indicator Data'!G47="x","x",IF('Crisis Indicator Data'!G47=0,0,IF('Crisis Indicator Data'!G47&gt;J$7,5,IF('Crisis Indicator Data'!G47&gt;J$6,4,IF('Crisis Indicator Data'!G47&gt;J$5,3,IF('Crisis Indicator Data'!G47&gt;J$4,2,1))))))</f>
        <v>2</v>
      </c>
      <c r="K53" s="116">
        <f>IF('Crisis Indicator Data'!G47="x","x",IF(B53="Regional crisis",('Crisis Indicator Data'!G47/VLOOKUP('Impact of Crisis'!$C53,'Regional Crises'!$B$1:$R$51,5,FALSE)),'Crisis Indicator Data'!G47/VLOOKUP('Impact of Crisis'!$E53,'Country Indicator Data'!$B$3:$P$193,14,FALSE)))</f>
        <v>1.7727377921777365E-2</v>
      </c>
      <c r="L53" s="120">
        <f>IF(J53="x","x",IF('Crisis Indicator Data'!G47=0,0,IF(K53&gt;L$7,5,IF(K53&gt;L$6,4,IF(K53&gt;L$5,3,IF(K53&gt;L$4,2,1))))))</f>
        <v>1</v>
      </c>
      <c r="M53" s="122">
        <f t="shared" si="5"/>
        <v>1.5</v>
      </c>
      <c r="N53" s="127">
        <f t="shared" si="6"/>
        <v>1.3</v>
      </c>
      <c r="O53" s="120">
        <f>IF('Crisis Indicator Data'!H47="x","x",IF('Crisis Indicator Data'!H47=0,0,IF('Crisis Indicator Data'!H47&gt;O$7,5,IF('Crisis Indicator Data'!H47&gt;O$6,4,IF('Crisis Indicator Data'!H47&gt;O$5,3,IF('Crisis Indicator Data'!H47&gt;O$4,2,1))))))</f>
        <v>1</v>
      </c>
      <c r="P53" s="116">
        <f>IF('Crisis Indicator Data'!H47="x","x",IF(B53="Regional crisis",('Crisis Indicator Data'!H47/VLOOKUP('Impact of Crisis'!$C53,'Regional Crises'!$B$1:$R$34,5,FALSE)),'Crisis Indicator Data'!H47/VLOOKUP('Impact of Crisis'!$E53,'Country Indicator Data'!$B$3:$P$193,14,FALSE)))</f>
        <v>6.7324482969009696E-5</v>
      </c>
      <c r="Q53" s="120">
        <f>IF(O53="x","x",IF('Crisis Indicator Data'!H47=0,0,IF(P53&gt;Q$7,5,IF(P53&gt;Q$6,4,IF(P53&gt;Q$5,3,IF(P53&gt;Q$4,2,1))))))</f>
        <v>1</v>
      </c>
      <c r="R53" s="122">
        <f t="shared" si="7"/>
        <v>1</v>
      </c>
      <c r="S53" s="120">
        <f>IF('Crisis Indicator Data'!I47="x","x",IF('Crisis Indicator Data'!I47=0,0,IF('Crisis Indicator Data'!I47&gt;S$7,5,IF('Crisis Indicator Data'!I47&gt;S$6,4,IF('Crisis Indicator Data'!I47&gt;S$5,3,IF('Crisis Indicator Data'!I47&gt;S$4,2,1))))))</f>
        <v>1</v>
      </c>
      <c r="T53" s="116">
        <f>IF('Crisis Indicator Data'!I47="x","x",IF(B53="Regional crisis",('Crisis Indicator Data'!I47/VLOOKUP('Impact of Crisis'!$C53,'Regional Crises'!$B$1:$R$34,5,FALSE)),'Crisis Indicator Data'!I47/VLOOKUP('Impact of Crisis'!$E53,'Country Indicator Data'!$B$3:$P$193,14,FALSE)))</f>
        <v>6.7324482969009696E-5</v>
      </c>
      <c r="U53" s="120">
        <f t="shared" si="8"/>
        <v>1</v>
      </c>
      <c r="V53" s="122">
        <f t="shared" si="9"/>
        <v>1</v>
      </c>
      <c r="W53" s="120">
        <f>IF('Crisis Indicator Data'!J47="x","x",IF('Crisis Indicator Data'!J47=0,0,IF('Crisis Indicator Data'!J47&gt;W$7,5,IF('Crisis Indicator Data'!J47&gt;W$6,4,IF('Crisis Indicator Data'!J47&gt;W$5,3,IF('Crisis Indicator Data'!J47&gt;W$4,2,1))))))</f>
        <v>0</v>
      </c>
      <c r="X53" s="120" t="str">
        <f>IF('Crisis Indicator Data'!K47="x","x",IF('Crisis Indicator Data'!K47=0,0,IF('Crisis Indicator Data'!K47&gt;X$7,5,IF('Crisis Indicator Data'!K47&gt;X$6,4,IF('Crisis Indicator Data'!K47&gt;X$5,3,IF('Crisis Indicator Data'!K47&gt;X$4,2,1))))))</f>
        <v>x</v>
      </c>
      <c r="Y53" s="122">
        <f t="shared" si="0"/>
        <v>0</v>
      </c>
      <c r="Z53" s="120">
        <f>IF('Crisis Indicator Data'!L47="x","x",IF('Crisis Indicator Data'!L47=0,0,IF('Crisis Indicator Data'!L47&gt;Z$7,5,IF('Crisis Indicator Data'!L47&gt;Z$6,4,IF('Crisis Indicator Data'!L47&gt;Z$5,3,IF('Crisis Indicator Data'!L47&gt;Z$4,2,1))))))</f>
        <v>1</v>
      </c>
      <c r="AA53" s="123">
        <f t="shared" si="10"/>
        <v>1</v>
      </c>
      <c r="AB53" s="127">
        <f t="shared" si="17"/>
        <v>0.8</v>
      </c>
      <c r="AC53" s="116" t="e">
        <f>IF('Crisis Indicator Data'!$O47="x","x",IF('Crisis Indicator Data'!$O47=0,0,('Crisis Indicator Data'!M47/'Crisis Indicator Data'!$O47)))</f>
        <v>#N/A</v>
      </c>
      <c r="AD53" s="121" t="e">
        <f t="shared" si="2"/>
        <v>#N/A</v>
      </c>
      <c r="AE53" s="124" t="e">
        <f t="shared" si="11"/>
        <v>#N/A</v>
      </c>
      <c r="AF53" s="116" t="e">
        <f>IF('Crisis Indicator Data'!$O47="x","x",IF('Crisis Indicator Data'!$O47=0,0,('Crisis Indicator Data'!N47/'Crisis Indicator Data'!$O47)))</f>
        <v>#N/A</v>
      </c>
      <c r="AG53" s="121" t="e">
        <f t="shared" si="3"/>
        <v>#N/A</v>
      </c>
      <c r="AH53" s="124" t="e">
        <f t="shared" si="12"/>
        <v>#N/A</v>
      </c>
      <c r="AI53" s="125" t="e">
        <f t="shared" si="13"/>
        <v>#N/A</v>
      </c>
      <c r="AJ53" s="120" t="str">
        <f>IF('Crisis Indicator Data'!P47="x","x",IF('Crisis Indicator Data'!P47&gt;AJ$7,5,IF('Crisis Indicator Data'!P47&gt;AJ$6,4,IF('Crisis Indicator Data'!P47&gt;AJ$5,3,IF('Crisis Indicator Data'!P47&gt;AJ$4,2,1)))))</f>
        <v>x</v>
      </c>
      <c r="AK53" s="116" t="str">
        <f>IF('Crisis Indicator Data'!P47="x","x",'Crisis Indicator Data'!P47/'Crisis Indicator Data'!H47*1000)</f>
        <v>x</v>
      </c>
      <c r="AL53" s="120" t="str">
        <f t="shared" si="14"/>
        <v>x</v>
      </c>
      <c r="AM53" s="125" t="str">
        <f t="shared" si="15"/>
        <v>x</v>
      </c>
      <c r="AN53" s="127" t="e">
        <f t="shared" si="16"/>
        <v>#N/A</v>
      </c>
      <c r="AO53" s="8"/>
      <c r="AP53" s="20"/>
    </row>
    <row r="54" spans="1:42" x14ac:dyDescent="0.35">
      <c r="A54" s="25" t="str">
        <f>'Crisis Indicator Data'!A48</f>
        <v>Multiple crises in Iraq</v>
      </c>
      <c r="B54" s="25" t="str">
        <f>'Crisis Indicator Data'!B48</f>
        <v>Multiple crises country</v>
      </c>
      <c r="C54" s="25" t="str">
        <f>'Crisis Indicator Data'!C48</f>
        <v>IRQ001</v>
      </c>
      <c r="D54" s="25" t="str">
        <f>'Crisis Indicator Data'!D48</f>
        <v>Iraq</v>
      </c>
      <c r="E54" s="25" t="str">
        <f>'Crisis Indicator Data'!E48</f>
        <v>IRQ</v>
      </c>
      <c r="F54" s="120">
        <f>IF('Crisis Indicator Data'!F48="x","x",IF('Crisis Indicator Data'!F48=0,0,IF('Crisis Indicator Data'!F48&gt;F$7,5,IF('Crisis Indicator Data'!F48&gt;F$6,4,IF('Crisis Indicator Data'!F48&gt;F$5,3,IF('Crisis Indicator Data'!F48&gt;F$4,2,1))))))</f>
        <v>3</v>
      </c>
      <c r="G54" s="116">
        <f>IF('Crisis Indicator Data'!F48="x","x",IF(B54="Regional crisis",('Crisis Indicator Data'!F48/VLOOKUP('Impact of Crisis'!$C54,'Regional Crises'!$B$1:$R$51,4,FALSE)),'Crisis Indicator Data'!F48/VLOOKUP('Impact of Crisis'!$E54,'Country Indicator Data'!$B$3:$P$193,15,FALSE)))</f>
        <v>1.0011742494013631</v>
      </c>
      <c r="H54" s="120">
        <f>IF(F54="x","x",IF('Crisis Indicator Data'!F48=0,0,IF(G54&gt;H$7,5,IF(G54&gt;H$6,4,IF(G54&gt;H$5,3,IF(G54&gt;H$4,2,1))))))</f>
        <v>5</v>
      </c>
      <c r="I54" s="122">
        <f t="shared" si="4"/>
        <v>4</v>
      </c>
      <c r="J54" s="120">
        <f>IF('Crisis Indicator Data'!G48="x","x",IF('Crisis Indicator Data'!G48=0,0,IF('Crisis Indicator Data'!G48&gt;J$7,5,IF('Crisis Indicator Data'!G48&gt;J$6,4,IF('Crisis Indicator Data'!G48&gt;J$5,3,IF('Crisis Indicator Data'!G48&gt;J$4,2,1))))))</f>
        <v>3</v>
      </c>
      <c r="K54" s="116">
        <f>IF('Crisis Indicator Data'!G48="x","x",IF(B54="Regional crisis",('Crisis Indicator Data'!G48/VLOOKUP('Impact of Crisis'!$C54,'Regional Crises'!$B$1:$R$51,5,FALSE)),'Crisis Indicator Data'!G48/VLOOKUP('Impact of Crisis'!$E54,'Country Indicator Data'!$B$3:$P$193,14,FALSE)))</f>
        <v>0.37719206952177758</v>
      </c>
      <c r="L54" s="120">
        <f>IF(J54="x","x",IF('Crisis Indicator Data'!G48=0,0,IF(K54&gt;L$7,5,IF(K54&gt;L$6,4,IF(K54&gt;L$5,3,IF(K54&gt;L$4,2,1))))))</f>
        <v>3</v>
      </c>
      <c r="M54" s="122">
        <f t="shared" si="5"/>
        <v>3</v>
      </c>
      <c r="N54" s="127">
        <f t="shared" si="6"/>
        <v>3.5</v>
      </c>
      <c r="O54" s="120">
        <f>IF('Crisis Indicator Data'!H48="x","x",IF('Crisis Indicator Data'!H48=0,0,IF('Crisis Indicator Data'!H48&gt;O$7,5,IF('Crisis Indicator Data'!H48&gt;O$6,4,IF('Crisis Indicator Data'!H48&gt;O$5,3,IF('Crisis Indicator Data'!H48&gt;O$4,2,1))))))</f>
        <v>4</v>
      </c>
      <c r="P54" s="116">
        <f>IF('Crisis Indicator Data'!H48="x","x",IF(B54="Regional crisis",('Crisis Indicator Data'!H48/VLOOKUP('Impact of Crisis'!$C54,'Regional Crises'!$B$1:$R$34,5,FALSE)),'Crisis Indicator Data'!H48/VLOOKUP('Impact of Crisis'!$E54,'Country Indicator Data'!$B$3:$P$193,14,FALSE)))</f>
        <v>0.37719206952177758</v>
      </c>
      <c r="Q54" s="120">
        <f>IF(O54="x","x",IF('Crisis Indicator Data'!H48=0,0,IF(P54&gt;Q$7,5,IF(P54&gt;Q$6,4,IF(P54&gt;Q$5,3,IF(P54&gt;Q$4,2,1))))))</f>
        <v>4</v>
      </c>
      <c r="R54" s="122">
        <f t="shared" si="7"/>
        <v>4</v>
      </c>
      <c r="S54" s="120">
        <f>IF('Crisis Indicator Data'!I48="x","x",IF('Crisis Indicator Data'!I48=0,0,IF('Crisis Indicator Data'!I48&gt;S$7,5,IF('Crisis Indicator Data'!I48&gt;S$6,4,IF('Crisis Indicator Data'!I48&gt;S$5,3,IF('Crisis Indicator Data'!I48&gt;S$4,2,1))))))</f>
        <v>5</v>
      </c>
      <c r="T54" s="116">
        <f>IF('Crisis Indicator Data'!I48="x","x",IF(B54="Regional crisis",('Crisis Indicator Data'!I48/VLOOKUP('Impact of Crisis'!$C54,'Regional Crises'!$B$1:$R$34,5,FALSE)),'Crisis Indicator Data'!I48/VLOOKUP('Impact of Crisis'!$E54,'Country Indicator Data'!$B$3:$P$193,14,FALSE)))</f>
        <v>0.17632825102773586</v>
      </c>
      <c r="U54" s="120">
        <f t="shared" si="8"/>
        <v>5</v>
      </c>
      <c r="V54" s="122">
        <f t="shared" si="9"/>
        <v>5</v>
      </c>
      <c r="W54" s="120" t="str">
        <f>IF('Crisis Indicator Data'!J48="x","x",IF('Crisis Indicator Data'!J48=0,0,IF('Crisis Indicator Data'!J48&gt;W$7,5,IF('Crisis Indicator Data'!J48&gt;W$6,4,IF('Crisis Indicator Data'!J48&gt;W$5,3,IF('Crisis Indicator Data'!J48&gt;W$4,2,1))))))</f>
        <v>x</v>
      </c>
      <c r="X54" s="120" t="str">
        <f>IF('Crisis Indicator Data'!K48="x","x",IF('Crisis Indicator Data'!K48=0,0,IF('Crisis Indicator Data'!K48&gt;X$7,5,IF('Crisis Indicator Data'!K48&gt;X$6,4,IF('Crisis Indicator Data'!K48&gt;X$5,3,IF('Crisis Indicator Data'!K48&gt;X$4,2,1))))))</f>
        <v>x</v>
      </c>
      <c r="Y54" s="122" t="str">
        <f t="shared" si="0"/>
        <v>x</v>
      </c>
      <c r="Z54" s="120">
        <f>IF('Crisis Indicator Data'!L48="x","x",IF('Crisis Indicator Data'!L48=0,0,IF('Crisis Indicator Data'!L48&gt;Z$7,5,IF('Crisis Indicator Data'!L48&gt;Z$6,4,IF('Crisis Indicator Data'!L48&gt;Z$5,3,IF('Crisis Indicator Data'!L48&gt;Z$4,2,1))))))</f>
        <v>4</v>
      </c>
      <c r="AA54" s="123">
        <f t="shared" si="10"/>
        <v>4</v>
      </c>
      <c r="AB54" s="127">
        <f t="shared" si="17"/>
        <v>4.333333333333333</v>
      </c>
      <c r="AC54" s="116" t="e">
        <f>IF('Crisis Indicator Data'!$O48="x","x",IF('Crisis Indicator Data'!$O48=0,0,('Crisis Indicator Data'!M48/'Crisis Indicator Data'!$O48)))</f>
        <v>#N/A</v>
      </c>
      <c r="AD54" s="121" t="e">
        <f t="shared" si="2"/>
        <v>#N/A</v>
      </c>
      <c r="AE54" s="124" t="e">
        <f t="shared" si="11"/>
        <v>#N/A</v>
      </c>
      <c r="AF54" s="116" t="e">
        <f>IF('Crisis Indicator Data'!$O48="x","x",IF('Crisis Indicator Data'!$O48=0,0,('Crisis Indicator Data'!N48/'Crisis Indicator Data'!$O48)))</f>
        <v>#N/A</v>
      </c>
      <c r="AG54" s="121" t="e">
        <f t="shared" si="3"/>
        <v>#N/A</v>
      </c>
      <c r="AH54" s="124" t="e">
        <f t="shared" si="12"/>
        <v>#N/A</v>
      </c>
      <c r="AI54" s="125" t="e">
        <f t="shared" si="13"/>
        <v>#N/A</v>
      </c>
      <c r="AJ54" s="120">
        <f>IF('Crisis Indicator Data'!P48="x","x",IF('Crisis Indicator Data'!P48&gt;AJ$7,5,IF('Crisis Indicator Data'!P48&gt;AJ$6,4,IF('Crisis Indicator Data'!P48&gt;AJ$5,3,IF('Crisis Indicator Data'!P48&gt;AJ$4,2,1)))))</f>
        <v>5</v>
      </c>
      <c r="AK54" s="116">
        <f>IF('Crisis Indicator Data'!P48="x","x",'Crisis Indicator Data'!P48/'Crisis Indicator Data'!H48*1000)</f>
        <v>9.2363937366351649</v>
      </c>
      <c r="AL54" s="120">
        <f t="shared" si="14"/>
        <v>3</v>
      </c>
      <c r="AM54" s="125">
        <f t="shared" si="15"/>
        <v>4.0999999999999996</v>
      </c>
      <c r="AN54" s="127" t="e">
        <f t="shared" si="16"/>
        <v>#N/A</v>
      </c>
      <c r="AO54" s="8"/>
      <c r="AP54" s="20"/>
    </row>
    <row r="55" spans="1:42" x14ac:dyDescent="0.35">
      <c r="A55" s="25" t="str">
        <f>'Crisis Indicator Data'!A49</f>
        <v>Conflict  in Iraq</v>
      </c>
      <c r="B55" s="25" t="str">
        <f>'Crisis Indicator Data'!B49</f>
        <v>Conflict</v>
      </c>
      <c r="C55" s="25" t="str">
        <f>'Crisis Indicator Data'!C49</f>
        <v>IRQ002</v>
      </c>
      <c r="D55" s="25" t="str">
        <f>'Crisis Indicator Data'!D49</f>
        <v>Iraq</v>
      </c>
      <c r="E55" s="25" t="str">
        <f>'Crisis Indicator Data'!E49</f>
        <v>IRQ</v>
      </c>
      <c r="F55" s="120">
        <f>IF('Crisis Indicator Data'!F49="x","x",IF('Crisis Indicator Data'!F49=0,0,IF('Crisis Indicator Data'!F49&gt;F$7,5,IF('Crisis Indicator Data'!F49&gt;F$6,4,IF('Crisis Indicator Data'!F49&gt;F$5,3,IF('Crisis Indicator Data'!F49&gt;F$4,2,1))))))</f>
        <v>3</v>
      </c>
      <c r="G55" s="116">
        <f>IF('Crisis Indicator Data'!F49="x","x",IF(B55="Regional crisis",('Crisis Indicator Data'!F49/VLOOKUP('Impact of Crisis'!$C55,'Regional Crises'!$B$1:$R$51,4,FALSE)),'Crisis Indicator Data'!F49/VLOOKUP('Impact of Crisis'!$E55,'Country Indicator Data'!$B$3:$P$193,15,FALSE)))</f>
        <v>1.0011742494013631</v>
      </c>
      <c r="H55" s="120">
        <f>IF(F55="x","x",IF('Crisis Indicator Data'!F49=0,0,IF(G55&gt;H$7,5,IF(G55&gt;H$6,4,IF(G55&gt;H$5,3,IF(G55&gt;H$4,2,1))))))</f>
        <v>5</v>
      </c>
      <c r="I55" s="122">
        <f t="shared" si="4"/>
        <v>4</v>
      </c>
      <c r="J55" s="120">
        <f>IF('Crisis Indicator Data'!G49="x","x",IF('Crisis Indicator Data'!G49=0,0,IF('Crisis Indicator Data'!G49&gt;J$7,5,IF('Crisis Indicator Data'!G49&gt;J$6,4,IF('Crisis Indicator Data'!G49&gt;J$5,3,IF('Crisis Indicator Data'!G49&gt;J$4,2,1))))))</f>
        <v>3</v>
      </c>
      <c r="K55" s="116">
        <f>IF('Crisis Indicator Data'!G49="x","x",IF(B55="Regional crisis",('Crisis Indicator Data'!G49/VLOOKUP('Impact of Crisis'!$C55,'Regional Crises'!$B$1:$R$51,5,FALSE)),'Crisis Indicator Data'!G49/VLOOKUP('Impact of Crisis'!$E55,'Country Indicator Data'!$B$3:$P$193,14,FALSE)))</f>
        <v>0.28620492272467085</v>
      </c>
      <c r="L55" s="120">
        <f>IF(J55="x","x",IF('Crisis Indicator Data'!G49=0,0,IF(K55&gt;L$7,5,IF(K55&gt;L$6,4,IF(K55&gt;L$5,3,IF(K55&gt;L$4,2,1))))))</f>
        <v>3</v>
      </c>
      <c r="M55" s="122">
        <f t="shared" si="5"/>
        <v>3</v>
      </c>
      <c r="N55" s="127">
        <f t="shared" si="6"/>
        <v>3.5</v>
      </c>
      <c r="O55" s="120">
        <f>IF('Crisis Indicator Data'!H49="x","x",IF('Crisis Indicator Data'!H49=0,0,IF('Crisis Indicator Data'!H49&gt;O$7,5,IF('Crisis Indicator Data'!H49&gt;O$6,4,IF('Crisis Indicator Data'!H49&gt;O$5,3,IF('Crisis Indicator Data'!H49&gt;O$4,2,1))))))</f>
        <v>4</v>
      </c>
      <c r="P55" s="116">
        <f>IF('Crisis Indicator Data'!H49="x","x",IF(B55="Regional crisis",('Crisis Indicator Data'!H49/VLOOKUP('Impact of Crisis'!$C55,'Regional Crises'!$B$1:$R$34,5,FALSE)),'Crisis Indicator Data'!H49/VLOOKUP('Impact of Crisis'!$E55,'Country Indicator Data'!$B$3:$P$193,14,FALSE)))</f>
        <v>0.28620492272467085</v>
      </c>
      <c r="Q55" s="120">
        <f>IF(O55="x","x",IF('Crisis Indicator Data'!H49=0,0,IF(P55&gt;Q$7,5,IF(P55&gt;Q$6,4,IF(P55&gt;Q$5,3,IF(P55&gt;Q$4,2,1))))))</f>
        <v>3</v>
      </c>
      <c r="R55" s="122">
        <f t="shared" si="7"/>
        <v>3.5</v>
      </c>
      <c r="S55" s="120">
        <f>IF('Crisis Indicator Data'!I49="x","x",IF('Crisis Indicator Data'!I49=0,0,IF('Crisis Indicator Data'!I49&gt;S$7,5,IF('Crisis Indicator Data'!I49&gt;S$6,4,IF('Crisis Indicator Data'!I49&gt;S$5,3,IF('Crisis Indicator Data'!I49&gt;S$4,2,1))))))</f>
        <v>5</v>
      </c>
      <c r="T55" s="116">
        <f>IF('Crisis Indicator Data'!I49="x","x",IF(B55="Regional crisis",('Crisis Indicator Data'!I49/VLOOKUP('Impact of Crisis'!$C55,'Regional Crises'!$B$1:$R$34,5,FALSE)),'Crisis Indicator Data'!I49/VLOOKUP('Impact of Crisis'!$E55,'Country Indicator Data'!$B$3:$P$193,14,FALSE)))</f>
        <v>0.17021387313316336</v>
      </c>
      <c r="U55" s="120">
        <f t="shared" si="8"/>
        <v>5</v>
      </c>
      <c r="V55" s="122">
        <f t="shared" si="9"/>
        <v>5</v>
      </c>
      <c r="W55" s="120" t="str">
        <f>IF('Crisis Indicator Data'!J49="x","x",IF('Crisis Indicator Data'!J49=0,0,IF('Crisis Indicator Data'!J49&gt;W$7,5,IF('Crisis Indicator Data'!J49&gt;W$6,4,IF('Crisis Indicator Data'!J49&gt;W$5,3,IF('Crisis Indicator Data'!J49&gt;W$4,2,1))))))</f>
        <v>x</v>
      </c>
      <c r="X55" s="120" t="str">
        <f>IF('Crisis Indicator Data'!K49="x","x",IF('Crisis Indicator Data'!K49=0,0,IF('Crisis Indicator Data'!K49&gt;X$7,5,IF('Crisis Indicator Data'!K49&gt;X$6,4,IF('Crisis Indicator Data'!K49&gt;X$5,3,IF('Crisis Indicator Data'!K49&gt;X$4,2,1))))))</f>
        <v>x</v>
      </c>
      <c r="Y55" s="122" t="str">
        <f t="shared" si="0"/>
        <v>x</v>
      </c>
      <c r="Z55" s="120">
        <f>IF('Crisis Indicator Data'!L49="x","x",IF('Crisis Indicator Data'!L49=0,0,IF('Crisis Indicator Data'!L49&gt;Z$7,5,IF('Crisis Indicator Data'!L49&gt;Z$6,4,IF('Crisis Indicator Data'!L49&gt;Z$5,3,IF('Crisis Indicator Data'!L49&gt;Z$4,2,1))))))</f>
        <v>4</v>
      </c>
      <c r="AA55" s="123">
        <f t="shared" si="10"/>
        <v>4</v>
      </c>
      <c r="AB55" s="127">
        <f t="shared" si="17"/>
        <v>4.166666666666667</v>
      </c>
      <c r="AC55" s="116" t="e">
        <f>IF('Crisis Indicator Data'!$O49="x","x",IF('Crisis Indicator Data'!$O49=0,0,('Crisis Indicator Data'!M49/'Crisis Indicator Data'!$O49)))</f>
        <v>#N/A</v>
      </c>
      <c r="AD55" s="121" t="e">
        <f t="shared" si="2"/>
        <v>#N/A</v>
      </c>
      <c r="AE55" s="124" t="e">
        <f t="shared" si="11"/>
        <v>#N/A</v>
      </c>
      <c r="AF55" s="116" t="e">
        <f>IF('Crisis Indicator Data'!$O49="x","x",IF('Crisis Indicator Data'!$O49=0,0,('Crisis Indicator Data'!N49/'Crisis Indicator Data'!$O49)))</f>
        <v>#N/A</v>
      </c>
      <c r="AG55" s="121" t="e">
        <f t="shared" si="3"/>
        <v>#N/A</v>
      </c>
      <c r="AH55" s="124" t="e">
        <f t="shared" si="12"/>
        <v>#N/A</v>
      </c>
      <c r="AI55" s="125" t="e">
        <f t="shared" si="13"/>
        <v>#N/A</v>
      </c>
      <c r="AJ55" s="120">
        <f>IF('Crisis Indicator Data'!P49="x","x",IF('Crisis Indicator Data'!P49&gt;AJ$7,5,IF('Crisis Indicator Data'!P49&gt;AJ$6,4,IF('Crisis Indicator Data'!P49&gt;AJ$5,3,IF('Crisis Indicator Data'!P49&gt;AJ$4,2,1)))))</f>
        <v>5</v>
      </c>
      <c r="AK55" s="116">
        <f>IF('Crisis Indicator Data'!P49="x","x",'Crisis Indicator Data'!P49/'Crisis Indicator Data'!H49*1000)</f>
        <v>12.172727272727272</v>
      </c>
      <c r="AL55" s="120">
        <f t="shared" si="14"/>
        <v>3</v>
      </c>
      <c r="AM55" s="125">
        <f t="shared" si="15"/>
        <v>4.0999999999999996</v>
      </c>
      <c r="AN55" s="127" t="e">
        <f t="shared" si="16"/>
        <v>#N/A</v>
      </c>
      <c r="AO55" s="8"/>
      <c r="AP55" s="20"/>
    </row>
    <row r="56" spans="1:42" x14ac:dyDescent="0.35">
      <c r="A56" s="25" t="str">
        <f>'Crisis Indicator Data'!A50</f>
        <v>Syrian and Palestinian refugees in iraq</v>
      </c>
      <c r="B56" s="25" t="str">
        <f>'Crisis Indicator Data'!B50</f>
        <v>International displacement</v>
      </c>
      <c r="C56" s="25" t="str">
        <f>'Crisis Indicator Data'!C50</f>
        <v>IRQ003</v>
      </c>
      <c r="D56" s="25" t="str">
        <f>'Crisis Indicator Data'!D50</f>
        <v>Iraq</v>
      </c>
      <c r="E56" s="25" t="str">
        <f>'Crisis Indicator Data'!E50</f>
        <v>IRQ</v>
      </c>
      <c r="F56" s="120">
        <f>IF('Crisis Indicator Data'!F50="x","x",IF('Crisis Indicator Data'!F50=0,0,IF('Crisis Indicator Data'!F50&gt;F$7,5,IF('Crisis Indicator Data'!F50&gt;F$6,4,IF('Crisis Indicator Data'!F50&gt;F$5,3,IF('Crisis Indicator Data'!F50&gt;F$4,2,1))))))</f>
        <v>2</v>
      </c>
      <c r="G56" s="116">
        <f>IF('Crisis Indicator Data'!F50="x","x",IF(B56="Regional crisis",('Crisis Indicator Data'!F50/VLOOKUP('Impact of Crisis'!$C56,'Regional Crises'!$B$1:$R$51,4,FALSE)),'Crisis Indicator Data'!F50/VLOOKUP('Impact of Crisis'!$E56,'Country Indicator Data'!$B$3:$P$193,15,FALSE)))</f>
        <v>9.6702891876957076E-2</v>
      </c>
      <c r="H56" s="120">
        <f>IF(F56="x","x",IF('Crisis Indicator Data'!F50=0,0,IF(G56&gt;H$7,5,IF(G56&gt;H$6,4,IF(G56&gt;H$5,3,IF(G56&gt;H$4,2,1))))))</f>
        <v>2</v>
      </c>
      <c r="I56" s="122">
        <f t="shared" si="4"/>
        <v>2</v>
      </c>
      <c r="J56" s="120">
        <f>IF('Crisis Indicator Data'!G50="x","x",IF('Crisis Indicator Data'!G50=0,0,IF('Crisis Indicator Data'!G50&gt;J$7,5,IF('Crisis Indicator Data'!G50&gt;J$6,4,IF('Crisis Indicator Data'!G50&gt;J$5,3,IF('Crisis Indicator Data'!G50&gt;J$4,2,1))))))</f>
        <v>2</v>
      </c>
      <c r="K56" s="116">
        <f>IF('Crisis Indicator Data'!G50="x","x",IF(B56="Regional crisis",('Crisis Indicator Data'!G50/VLOOKUP('Impact of Crisis'!$C56,'Regional Crises'!$B$1:$R$51,5,FALSE)),'Crisis Indicator Data'!G50/VLOOKUP('Impact of Crisis'!$E56,'Country Indicator Data'!$B$3:$P$193,14,FALSE)))</f>
        <v>9.0987146797106733E-2</v>
      </c>
      <c r="L56" s="120">
        <f>IF(J56="x","x",IF('Crisis Indicator Data'!G50=0,0,IF(K56&gt;L$7,5,IF(K56&gt;L$6,4,IF(K56&gt;L$5,3,IF(K56&gt;L$4,2,1))))))</f>
        <v>2</v>
      </c>
      <c r="M56" s="122">
        <f t="shared" si="5"/>
        <v>2</v>
      </c>
      <c r="N56" s="127">
        <f t="shared" si="6"/>
        <v>2</v>
      </c>
      <c r="O56" s="120">
        <f>IF('Crisis Indicator Data'!H50="x","x",IF('Crisis Indicator Data'!H50=0,0,IF('Crisis Indicator Data'!H50&gt;O$7,5,IF('Crisis Indicator Data'!H50&gt;O$6,4,IF('Crisis Indicator Data'!H50&gt;O$5,3,IF('Crisis Indicator Data'!H50&gt;O$4,2,1))))))</f>
        <v>3</v>
      </c>
      <c r="P56" s="116">
        <f>IF('Crisis Indicator Data'!H50="x","x",IF(B56="Regional crisis",('Crisis Indicator Data'!H50/VLOOKUP('Impact of Crisis'!$C56,'Regional Crises'!$B$1:$R$34,5,FALSE)),'Crisis Indicator Data'!H50/VLOOKUP('Impact of Crisis'!$E56,'Country Indicator Data'!$B$3:$P$193,14,FALSE)))</f>
        <v>9.0987146797106733E-2</v>
      </c>
      <c r="Q56" s="120">
        <f>IF(O56="x","x",IF('Crisis Indicator Data'!H50=0,0,IF(P56&gt;Q$7,5,IF(P56&gt;Q$6,4,IF(P56&gt;Q$5,3,IF(P56&gt;Q$4,2,1))))))</f>
        <v>2</v>
      </c>
      <c r="R56" s="122">
        <f t="shared" si="7"/>
        <v>2.5</v>
      </c>
      <c r="S56" s="120">
        <f>IF('Crisis Indicator Data'!I50="x","x",IF('Crisis Indicator Data'!I50=0,0,IF('Crisis Indicator Data'!I50&gt;S$7,5,IF('Crisis Indicator Data'!I50&gt;S$6,4,IF('Crisis Indicator Data'!I50&gt;S$5,3,IF('Crisis Indicator Data'!I50&gt;S$4,2,1))))))</f>
        <v>3</v>
      </c>
      <c r="T56" s="116">
        <f>IF('Crisis Indicator Data'!I50="x","x",IF(B56="Regional crisis",('Crisis Indicator Data'!I50/VLOOKUP('Impact of Crisis'!$C56,'Regional Crises'!$B$1:$R$34,5,FALSE)),'Crisis Indicator Data'!I50/VLOOKUP('Impact of Crisis'!$E56,'Country Indicator Data'!$B$3:$P$193,14,FALSE)))</f>
        <v>6.114377894572514E-3</v>
      </c>
      <c r="U56" s="120">
        <f t="shared" si="8"/>
        <v>2</v>
      </c>
      <c r="V56" s="122">
        <f t="shared" si="9"/>
        <v>3</v>
      </c>
      <c r="W56" s="120" t="str">
        <f>IF('Crisis Indicator Data'!J50="x","x",IF('Crisis Indicator Data'!J50=0,0,IF('Crisis Indicator Data'!J50&gt;W$7,5,IF('Crisis Indicator Data'!J50&gt;W$6,4,IF('Crisis Indicator Data'!J50&gt;W$5,3,IF('Crisis Indicator Data'!J50&gt;W$4,2,1))))))</f>
        <v>x</v>
      </c>
      <c r="X56" s="120" t="str">
        <f>IF('Crisis Indicator Data'!K50="x","x",IF('Crisis Indicator Data'!K50=0,0,IF('Crisis Indicator Data'!K50&gt;X$7,5,IF('Crisis Indicator Data'!K50&gt;X$6,4,IF('Crisis Indicator Data'!K50&gt;X$5,3,IF('Crisis Indicator Data'!K50&gt;X$4,2,1))))))</f>
        <v>x</v>
      </c>
      <c r="Y56" s="122" t="str">
        <f t="shared" si="0"/>
        <v>x</v>
      </c>
      <c r="Z56" s="120">
        <f>IF('Crisis Indicator Data'!L50="x","x",IF('Crisis Indicator Data'!L50=0,0,IF('Crisis Indicator Data'!L50&gt;Z$7,5,IF('Crisis Indicator Data'!L50&gt;Z$6,4,IF('Crisis Indicator Data'!L50&gt;Z$5,3,IF('Crisis Indicator Data'!L50&gt;Z$4,2,1))))))</f>
        <v>1</v>
      </c>
      <c r="AA56" s="123">
        <f t="shared" si="10"/>
        <v>1</v>
      </c>
      <c r="AB56" s="127">
        <f t="shared" si="17"/>
        <v>2.1666666666666665</v>
      </c>
      <c r="AC56" s="116" t="e">
        <f>IF('Crisis Indicator Data'!$O50="x","x",IF('Crisis Indicator Data'!$O50=0,0,('Crisis Indicator Data'!M50/'Crisis Indicator Data'!$O50)))</f>
        <v>#N/A</v>
      </c>
      <c r="AD56" s="121" t="e">
        <f t="shared" si="2"/>
        <v>#N/A</v>
      </c>
      <c r="AE56" s="124" t="e">
        <f t="shared" si="11"/>
        <v>#N/A</v>
      </c>
      <c r="AF56" s="116" t="e">
        <f>IF('Crisis Indicator Data'!$O50="x","x",IF('Crisis Indicator Data'!$O50=0,0,('Crisis Indicator Data'!N50/'Crisis Indicator Data'!$O50)))</f>
        <v>#N/A</v>
      </c>
      <c r="AG56" s="121" t="e">
        <f t="shared" si="3"/>
        <v>#N/A</v>
      </c>
      <c r="AH56" s="124" t="e">
        <f t="shared" si="12"/>
        <v>#N/A</v>
      </c>
      <c r="AI56" s="125" t="e">
        <f t="shared" si="13"/>
        <v>#N/A</v>
      </c>
      <c r="AJ56" s="120" t="str">
        <f>IF('Crisis Indicator Data'!P50="x","x",IF('Crisis Indicator Data'!P50&gt;AJ$7,5,IF('Crisis Indicator Data'!P50&gt;AJ$6,4,IF('Crisis Indicator Data'!P50&gt;AJ$5,3,IF('Crisis Indicator Data'!P50&gt;AJ$4,2,1)))))</f>
        <v>x</v>
      </c>
      <c r="AK56" s="116" t="str">
        <f>IF('Crisis Indicator Data'!P50="x","x",'Crisis Indicator Data'!P50/'Crisis Indicator Data'!H50*1000)</f>
        <v>x</v>
      </c>
      <c r="AL56" s="120" t="str">
        <f t="shared" si="14"/>
        <v>x</v>
      </c>
      <c r="AM56" s="125" t="str">
        <f t="shared" si="15"/>
        <v>x</v>
      </c>
      <c r="AN56" s="127" t="e">
        <f t="shared" si="16"/>
        <v>#N/A</v>
      </c>
      <c r="AO56" s="8"/>
      <c r="AP56" s="20"/>
    </row>
    <row r="57" spans="1:42" x14ac:dyDescent="0.35">
      <c r="A57" s="25" t="str">
        <f>'Crisis Indicator Data'!A51</f>
        <v>Syrian refugees in Jordan</v>
      </c>
      <c r="B57" s="25" t="str">
        <f>'Crisis Indicator Data'!B51</f>
        <v>International displacement</v>
      </c>
      <c r="C57" s="25" t="str">
        <f>'Crisis Indicator Data'!C51</f>
        <v>JOR002</v>
      </c>
      <c r="D57" s="25" t="str">
        <f>'Crisis Indicator Data'!D51</f>
        <v>Jordan</v>
      </c>
      <c r="E57" s="25" t="str">
        <f>'Crisis Indicator Data'!E51</f>
        <v>JOR</v>
      </c>
      <c r="F57" s="120">
        <f>IF('Crisis Indicator Data'!F51="x","x",IF('Crisis Indicator Data'!F51=0,0,IF('Crisis Indicator Data'!F51&gt;F$7,5,IF('Crisis Indicator Data'!F51&gt;F$6,4,IF('Crisis Indicator Data'!F51&gt;F$5,3,IF('Crisis Indicator Data'!F51&gt;F$4,2,1))))))</f>
        <v>2</v>
      </c>
      <c r="G57" s="116">
        <f>IF('Crisis Indicator Data'!F51="x","x",IF(B57="Regional crisis",('Crisis Indicator Data'!F51/VLOOKUP('Impact of Crisis'!$C57,'Regional Crises'!$B$1:$R$51,4,FALSE)),'Crisis Indicator Data'!F51/VLOOKUP('Impact of Crisis'!$E57,'Country Indicator Data'!$B$3:$P$193,15,FALSE)))</f>
        <v>0.45618382518585265</v>
      </c>
      <c r="H57" s="120">
        <f>IF(F57="x","x",IF('Crisis Indicator Data'!F51=0,0,IF(G57&gt;H$7,5,IF(G57&gt;H$6,4,IF(G57&gt;H$5,3,IF(G57&gt;H$4,2,1))))))</f>
        <v>4</v>
      </c>
      <c r="I57" s="122">
        <f t="shared" si="4"/>
        <v>3</v>
      </c>
      <c r="J57" s="120">
        <f>IF('Crisis Indicator Data'!G51="x","x",IF('Crisis Indicator Data'!G51=0,0,IF('Crisis Indicator Data'!G51&gt;J$7,5,IF('Crisis Indicator Data'!G51&gt;J$6,4,IF('Crisis Indicator Data'!G51&gt;J$5,3,IF('Crisis Indicator Data'!G51&gt;J$4,2,1))))))</f>
        <v>3</v>
      </c>
      <c r="K57" s="116">
        <f>IF('Crisis Indicator Data'!G51="x","x",IF(B57="Regional crisis",('Crisis Indicator Data'!G51/VLOOKUP('Impact of Crisis'!$C57,'Regional Crises'!$B$1:$R$51,5,FALSE)),'Crisis Indicator Data'!G51/VLOOKUP('Impact of Crisis'!$E57,'Country Indicator Data'!$B$3:$P$193,14,FALSE)))</f>
        <v>0.7580065079636924</v>
      </c>
      <c r="L57" s="120">
        <f>IF(J57="x","x",IF('Crisis Indicator Data'!G51=0,0,IF(K57&gt;L$7,5,IF(K57&gt;L$6,4,IF(K57&gt;L$5,3,IF(K57&gt;L$4,2,1))))))</f>
        <v>4</v>
      </c>
      <c r="M57" s="122">
        <f t="shared" si="5"/>
        <v>3.5</v>
      </c>
      <c r="N57" s="127">
        <f t="shared" si="6"/>
        <v>3.3</v>
      </c>
      <c r="O57" s="120">
        <f>IF('Crisis Indicator Data'!H51="x","x",IF('Crisis Indicator Data'!H51=0,0,IF('Crisis Indicator Data'!H51&gt;O$7,5,IF('Crisis Indicator Data'!H51&gt;O$6,4,IF('Crisis Indicator Data'!H51&gt;O$5,3,IF('Crisis Indicator Data'!H51&gt;O$4,2,1))))))</f>
        <v>2</v>
      </c>
      <c r="P57" s="116">
        <f>IF('Crisis Indicator Data'!H51="x","x",IF(B57="Regional crisis",('Crisis Indicator Data'!H51/VLOOKUP('Impact of Crisis'!$C57,'Regional Crises'!$B$1:$R$34,5,FALSE)),'Crisis Indicator Data'!H51/VLOOKUP('Impact of Crisis'!$E57,'Country Indicator Data'!$B$3:$P$193,14,FALSE)))</f>
        <v>0.10943654735399898</v>
      </c>
      <c r="Q57" s="120">
        <f>IF(O57="x","x",IF('Crisis Indicator Data'!H51=0,0,IF(P57&gt;Q$7,5,IF(P57&gt;Q$6,4,IF(P57&gt;Q$5,3,IF(P57&gt;Q$4,2,1))))))</f>
        <v>3</v>
      </c>
      <c r="R57" s="122">
        <f t="shared" si="7"/>
        <v>2.5</v>
      </c>
      <c r="S57" s="120">
        <f>IF('Crisis Indicator Data'!I51="x","x",IF('Crisis Indicator Data'!I51=0,0,IF('Crisis Indicator Data'!I51&gt;S$7,5,IF('Crisis Indicator Data'!I51&gt;S$6,4,IF('Crisis Indicator Data'!I51&gt;S$5,3,IF('Crisis Indicator Data'!I51&gt;S$4,2,1))))))</f>
        <v>4</v>
      </c>
      <c r="T57" s="116">
        <f>IF('Crisis Indicator Data'!I51="x","x",IF(B57="Regional crisis",('Crisis Indicator Data'!I51/VLOOKUP('Impact of Crisis'!$C57,'Regional Crises'!$B$1:$R$34,5,FALSE)),'Crisis Indicator Data'!I51/VLOOKUP('Impact of Crisis'!$E57,'Country Indicator Data'!$B$3:$P$193,14,FALSE)))</f>
        <v>0.10943654735399898</v>
      </c>
      <c r="U57" s="120">
        <f t="shared" si="8"/>
        <v>4</v>
      </c>
      <c r="V57" s="122">
        <f t="shared" si="9"/>
        <v>4</v>
      </c>
      <c r="W57" s="120">
        <f>IF('Crisis Indicator Data'!J51="x","x",IF('Crisis Indicator Data'!J51=0,0,IF('Crisis Indicator Data'!J51&gt;W$7,5,IF('Crisis Indicator Data'!J51&gt;W$6,4,IF('Crisis Indicator Data'!J51&gt;W$5,3,IF('Crisis Indicator Data'!J51&gt;W$4,2,1))))))</f>
        <v>0</v>
      </c>
      <c r="X57" s="120" t="str">
        <f>IF('Crisis Indicator Data'!K51="x","x",IF('Crisis Indicator Data'!K51=0,0,IF('Crisis Indicator Data'!K51&gt;X$7,5,IF('Crisis Indicator Data'!K51&gt;X$6,4,IF('Crisis Indicator Data'!K51&gt;X$5,3,IF('Crisis Indicator Data'!K51&gt;X$4,2,1))))))</f>
        <v>x</v>
      </c>
      <c r="Y57" s="122">
        <f t="shared" si="0"/>
        <v>0</v>
      </c>
      <c r="Z57" s="120">
        <f>IF('Crisis Indicator Data'!L51="x","x",IF('Crisis Indicator Data'!L51=0,0,IF('Crisis Indicator Data'!L51&gt;Z$7,5,IF('Crisis Indicator Data'!L51&gt;Z$6,4,IF('Crisis Indicator Data'!L51&gt;Z$5,3,IF('Crisis Indicator Data'!L51&gt;Z$4,2,1))))))</f>
        <v>0</v>
      </c>
      <c r="AA57" s="123">
        <f t="shared" si="10"/>
        <v>0</v>
      </c>
      <c r="AB57" s="127">
        <f t="shared" si="17"/>
        <v>1.8</v>
      </c>
      <c r="AC57" s="116" t="e">
        <f>IF('Crisis Indicator Data'!$O51="x","x",IF('Crisis Indicator Data'!$O51=0,0,('Crisis Indicator Data'!M51/'Crisis Indicator Data'!$O51)))</f>
        <v>#N/A</v>
      </c>
      <c r="AD57" s="121" t="e">
        <f t="shared" si="2"/>
        <v>#N/A</v>
      </c>
      <c r="AE57" s="124" t="e">
        <f t="shared" si="11"/>
        <v>#N/A</v>
      </c>
      <c r="AF57" s="116" t="e">
        <f>IF('Crisis Indicator Data'!$O51="x","x",IF('Crisis Indicator Data'!$O51=0,0,('Crisis Indicator Data'!N51/'Crisis Indicator Data'!$O51)))</f>
        <v>#N/A</v>
      </c>
      <c r="AG57" s="121" t="e">
        <f t="shared" si="3"/>
        <v>#N/A</v>
      </c>
      <c r="AH57" s="124" t="e">
        <f t="shared" si="12"/>
        <v>#N/A</v>
      </c>
      <c r="AI57" s="125" t="e">
        <f t="shared" si="13"/>
        <v>#N/A</v>
      </c>
      <c r="AJ57" s="120" t="str">
        <f>IF('Crisis Indicator Data'!P51="x","x",IF('Crisis Indicator Data'!P51&gt;AJ$7,5,IF('Crisis Indicator Data'!P51&gt;AJ$6,4,IF('Crisis Indicator Data'!P51&gt;AJ$5,3,IF('Crisis Indicator Data'!P51&gt;AJ$4,2,1)))))</f>
        <v>x</v>
      </c>
      <c r="AK57" s="116" t="str">
        <f>IF('Crisis Indicator Data'!P51="x","x",'Crisis Indicator Data'!P51/'Crisis Indicator Data'!H51*1000)</f>
        <v>x</v>
      </c>
      <c r="AL57" s="120" t="str">
        <f t="shared" si="14"/>
        <v>x</v>
      </c>
      <c r="AM57" s="125" t="str">
        <f t="shared" si="15"/>
        <v>x</v>
      </c>
      <c r="AN57" s="127" t="e">
        <f t="shared" si="16"/>
        <v>#N/A</v>
      </c>
      <c r="AO57" s="8"/>
      <c r="AP57" s="20"/>
    </row>
    <row r="58" spans="1:42" x14ac:dyDescent="0.35">
      <c r="A58" s="25" t="str">
        <f>'Crisis Indicator Data'!A52</f>
        <v xml:space="preserve">Multiple crisis in Kenya </v>
      </c>
      <c r="B58" s="25" t="str">
        <f>'Crisis Indicator Data'!B52</f>
        <v>Multiple crises country</v>
      </c>
      <c r="C58" s="25" t="str">
        <f>'Crisis Indicator Data'!C52</f>
        <v>KEN001</v>
      </c>
      <c r="D58" s="25" t="str">
        <f>'Crisis Indicator Data'!D52</f>
        <v>Kenya</v>
      </c>
      <c r="E58" s="25" t="str">
        <f>'Crisis Indicator Data'!E52</f>
        <v>KEN</v>
      </c>
      <c r="F58" s="120">
        <f>IF('Crisis Indicator Data'!F52="x","x",IF('Crisis Indicator Data'!F52=0,0,IF('Crisis Indicator Data'!F52&gt;F$7,5,IF('Crisis Indicator Data'!F52&gt;F$6,4,IF('Crisis Indicator Data'!F52&gt;F$5,3,IF('Crisis Indicator Data'!F52&gt;F$4,2,1))))))</f>
        <v>4</v>
      </c>
      <c r="G58" s="116">
        <f>IF('Crisis Indicator Data'!F52="x","x",IF(B58="Regional crisis",('Crisis Indicator Data'!F52/VLOOKUP('Impact of Crisis'!$C58,'Regional Crises'!$B$1:$R$51,4,FALSE)),'Crisis Indicator Data'!F52/VLOOKUP('Impact of Crisis'!$E58,'Country Indicator Data'!$B$3:$P$193,15,FALSE)))</f>
        <v>1.0213818919773694</v>
      </c>
      <c r="H58" s="120">
        <f>IF(F58="x","x",IF('Crisis Indicator Data'!F52=0,0,IF(G58&gt;H$7,5,IF(G58&gt;H$6,4,IF(G58&gt;H$5,3,IF(G58&gt;H$4,2,1))))))</f>
        <v>5</v>
      </c>
      <c r="I58" s="122">
        <f t="shared" si="4"/>
        <v>4.5</v>
      </c>
      <c r="J58" s="120">
        <f>IF('Crisis Indicator Data'!G52="x","x",IF('Crisis Indicator Data'!G52=0,0,IF('Crisis Indicator Data'!G52&gt;J$7,5,IF('Crisis Indicator Data'!G52&gt;J$6,4,IF('Crisis Indicator Data'!G52&gt;J$5,3,IF('Crisis Indicator Data'!G52&gt;J$4,2,1))))))</f>
        <v>5</v>
      </c>
      <c r="K58" s="116">
        <f>IF('Crisis Indicator Data'!G52="x","x",IF(B58="Regional crisis",('Crisis Indicator Data'!G52/VLOOKUP('Impact of Crisis'!$C58,'Regional Crises'!$B$1:$R$51,5,FALSE)),'Crisis Indicator Data'!G52/VLOOKUP('Impact of Crisis'!$E58,'Country Indicator Data'!$B$3:$P$193,14,FALSE)))</f>
        <v>1</v>
      </c>
      <c r="L58" s="120">
        <f>IF(J58="x","x",IF('Crisis Indicator Data'!G52=0,0,IF(K58&gt;L$7,5,IF(K58&gt;L$6,4,IF(K58&gt;L$5,3,IF(K58&gt;L$4,2,1))))))</f>
        <v>5</v>
      </c>
      <c r="M58" s="122">
        <f t="shared" si="5"/>
        <v>5</v>
      </c>
      <c r="N58" s="127">
        <f t="shared" si="6"/>
        <v>4.8</v>
      </c>
      <c r="O58" s="120">
        <f>IF('Crisis Indicator Data'!H52="x","x",IF('Crisis Indicator Data'!H52=0,0,IF('Crisis Indicator Data'!H52&gt;O$7,5,IF('Crisis Indicator Data'!H52&gt;O$6,4,IF('Crisis Indicator Data'!H52&gt;O$5,3,IF('Crisis Indicator Data'!H52&gt;O$4,2,1))))))</f>
        <v>3</v>
      </c>
      <c r="P58" s="116">
        <f>IF('Crisis Indicator Data'!H52="x","x",IF(B58="Regional crisis",('Crisis Indicator Data'!H52/VLOOKUP('Impact of Crisis'!$C58,'Regional Crises'!$B$1:$R$34,5,FALSE)),'Crisis Indicator Data'!H52/VLOOKUP('Impact of Crisis'!$E58,'Country Indicator Data'!$B$3:$P$193,14,FALSE)))</f>
        <v>0.12288209101948766</v>
      </c>
      <c r="Q58" s="120">
        <f>IF(O58="x","x",IF('Crisis Indicator Data'!H52=0,0,IF(P58&gt;Q$7,5,IF(P58&gt;Q$6,4,IF(P58&gt;Q$5,3,IF(P58&gt;Q$4,2,1))))))</f>
        <v>3</v>
      </c>
      <c r="R58" s="122">
        <f t="shared" si="7"/>
        <v>3</v>
      </c>
      <c r="S58" s="120">
        <f>IF('Crisis Indicator Data'!I52="x","x",IF('Crisis Indicator Data'!I52=0,0,IF('Crisis Indicator Data'!I52&gt;S$7,5,IF('Crisis Indicator Data'!I52&gt;S$6,4,IF('Crisis Indicator Data'!I52&gt;S$5,3,IF('Crisis Indicator Data'!I52&gt;S$4,2,1))))))</f>
        <v>3</v>
      </c>
      <c r="T58" s="116">
        <f>IF('Crisis Indicator Data'!I52="x","x",IF(B58="Regional crisis",('Crisis Indicator Data'!I52/VLOOKUP('Impact of Crisis'!$C58,'Regional Crises'!$B$1:$R$34,5,FALSE)),'Crisis Indicator Data'!I52/VLOOKUP('Impact of Crisis'!$E58,'Country Indicator Data'!$B$3:$P$193,14,FALSE)))</f>
        <v>9.6956379267140839E-3</v>
      </c>
      <c r="U58" s="120">
        <f t="shared" si="8"/>
        <v>2</v>
      </c>
      <c r="V58" s="122">
        <f t="shared" si="9"/>
        <v>3</v>
      </c>
      <c r="W58" s="120">
        <f>IF('Crisis Indicator Data'!J52="x","x",IF('Crisis Indicator Data'!J52=0,0,IF('Crisis Indicator Data'!J52&gt;W$7,5,IF('Crisis Indicator Data'!J52&gt;W$6,4,IF('Crisis Indicator Data'!J52&gt;W$5,3,IF('Crisis Indicator Data'!J52&gt;W$4,2,1))))))</f>
        <v>0</v>
      </c>
      <c r="X58" s="120">
        <f>IF('Crisis Indicator Data'!K52="x","x",IF('Crisis Indicator Data'!K52=0,0,IF('Crisis Indicator Data'!K52&gt;X$7,5,IF('Crisis Indicator Data'!K52&gt;X$6,4,IF('Crisis Indicator Data'!K52&gt;X$5,3,IF('Crisis Indicator Data'!K52&gt;X$4,2,1))))))</f>
        <v>4</v>
      </c>
      <c r="Y58" s="122">
        <f t="shared" si="0"/>
        <v>2</v>
      </c>
      <c r="Z58" s="120">
        <f>IF('Crisis Indicator Data'!L52="x","x",IF('Crisis Indicator Data'!L52=0,0,IF('Crisis Indicator Data'!L52&gt;Z$7,5,IF('Crisis Indicator Data'!L52&gt;Z$6,4,IF('Crisis Indicator Data'!L52&gt;Z$5,3,IF('Crisis Indicator Data'!L52&gt;Z$4,2,1))))))</f>
        <v>1</v>
      </c>
      <c r="AA58" s="123">
        <f t="shared" si="10"/>
        <v>1</v>
      </c>
      <c r="AB58" s="127">
        <f t="shared" si="17"/>
        <v>2.2999999999999998</v>
      </c>
      <c r="AC58" s="116" t="e">
        <f>IF('Crisis Indicator Data'!$O52="x","x",IF('Crisis Indicator Data'!$O52=0,0,('Crisis Indicator Data'!M52/'Crisis Indicator Data'!$O52)))</f>
        <v>#N/A</v>
      </c>
      <c r="AD58" s="121" t="e">
        <f t="shared" si="2"/>
        <v>#N/A</v>
      </c>
      <c r="AE58" s="124" t="e">
        <f t="shared" si="11"/>
        <v>#N/A</v>
      </c>
      <c r="AF58" s="116" t="e">
        <f>IF('Crisis Indicator Data'!$O52="x","x",IF('Crisis Indicator Data'!$O52=0,0,('Crisis Indicator Data'!N52/'Crisis Indicator Data'!$O52)))</f>
        <v>#N/A</v>
      </c>
      <c r="AG58" s="121" t="e">
        <f t="shared" si="3"/>
        <v>#N/A</v>
      </c>
      <c r="AH58" s="124" t="e">
        <f t="shared" si="12"/>
        <v>#N/A</v>
      </c>
      <c r="AI58" s="125" t="e">
        <f t="shared" si="13"/>
        <v>#N/A</v>
      </c>
      <c r="AJ58" s="120" t="str">
        <f>IF('Crisis Indicator Data'!P52="x","x",IF('Crisis Indicator Data'!P52&gt;AJ$7,5,IF('Crisis Indicator Data'!P52&gt;AJ$6,4,IF('Crisis Indicator Data'!P52&gt;AJ$5,3,IF('Crisis Indicator Data'!P52&gt;AJ$4,2,1)))))</f>
        <v>x</v>
      </c>
      <c r="AK58" s="116" t="str">
        <f>IF('Crisis Indicator Data'!P52="x","x",'Crisis Indicator Data'!P52/'Crisis Indicator Data'!H52*1000)</f>
        <v>x</v>
      </c>
      <c r="AL58" s="120" t="str">
        <f t="shared" si="14"/>
        <v>x</v>
      </c>
      <c r="AM58" s="125" t="str">
        <f t="shared" si="15"/>
        <v>x</v>
      </c>
      <c r="AN58" s="127" t="e">
        <f t="shared" si="16"/>
        <v>#N/A</v>
      </c>
      <c r="AO58" s="8"/>
      <c r="AP58" s="20"/>
    </row>
    <row r="59" spans="1:42" x14ac:dyDescent="0.35">
      <c r="A59" s="25" t="str">
        <f>'Crisis Indicator Data'!A53</f>
        <v>Refugee situation in Kenya</v>
      </c>
      <c r="B59" s="25" t="str">
        <f>'Crisis Indicator Data'!B53</f>
        <v>International displacement</v>
      </c>
      <c r="C59" s="25" t="str">
        <f>'Crisis Indicator Data'!C53</f>
        <v>KEN002</v>
      </c>
      <c r="D59" s="25" t="str">
        <f>'Crisis Indicator Data'!D53</f>
        <v>kenya</v>
      </c>
      <c r="E59" s="25" t="str">
        <f>'Crisis Indicator Data'!E53</f>
        <v>KEN</v>
      </c>
      <c r="F59" s="120">
        <f>IF('Crisis Indicator Data'!F53="x","x",IF('Crisis Indicator Data'!F53=0,0,IF('Crisis Indicator Data'!F53&gt;F$7,5,IF('Crisis Indicator Data'!F53&gt;F$6,4,IF('Crisis Indicator Data'!F53&gt;F$5,3,IF('Crisis Indicator Data'!F53&gt;F$4,2,1))))))</f>
        <v>2</v>
      </c>
      <c r="G59" s="116">
        <f>IF('Crisis Indicator Data'!F53="x","x",IF(B59="Regional crisis",('Crisis Indicator Data'!F53/VLOOKUP('Impact of Crisis'!$C59,'Regional Crises'!$B$1:$R$51,4,FALSE)),'Crisis Indicator Data'!F53/VLOOKUP('Impact of Crisis'!$E59,'Country Indicator Data'!$B$3:$P$193,15,FALSE)))</f>
        <v>0.21611554274870859</v>
      </c>
      <c r="H59" s="120">
        <f>IF(F59="x","x",IF('Crisis Indicator Data'!F53=0,0,IF(G59&gt;H$7,5,IF(G59&gt;H$6,4,IF(G59&gt;H$5,3,IF(G59&gt;H$4,2,1))))))</f>
        <v>3</v>
      </c>
      <c r="I59" s="122">
        <f t="shared" si="4"/>
        <v>2.5</v>
      </c>
      <c r="J59" s="120">
        <f>IF('Crisis Indicator Data'!G53="x","x",IF('Crisis Indicator Data'!G53=0,0,IF('Crisis Indicator Data'!G53&gt;J$7,5,IF('Crisis Indicator Data'!G53&gt;J$6,4,IF('Crisis Indicator Data'!G53&gt;J$5,3,IF('Crisis Indicator Data'!G53&gt;J$4,2,1))))))</f>
        <v>3</v>
      </c>
      <c r="K59" s="116">
        <f>IF('Crisis Indicator Data'!G53="x","x",IF(B59="Regional crisis",('Crisis Indicator Data'!G53/VLOOKUP('Impact of Crisis'!$C59,'Regional Crises'!$B$1:$R$51,5,FALSE)),'Crisis Indicator Data'!G53/VLOOKUP('Impact of Crisis'!$E59,'Country Indicator Data'!$B$3:$P$193,14,FALSE)))</f>
        <v>0.10034888876038474</v>
      </c>
      <c r="L59" s="120">
        <f>IF(J59="x","x",IF('Crisis Indicator Data'!G53=0,0,IF(K59&gt;L$7,5,IF(K59&gt;L$6,4,IF(K59&gt;L$5,3,IF(K59&gt;L$4,2,1))))))</f>
        <v>2</v>
      </c>
      <c r="M59" s="122">
        <f t="shared" si="5"/>
        <v>2.5</v>
      </c>
      <c r="N59" s="127">
        <f t="shared" si="6"/>
        <v>2.5</v>
      </c>
      <c r="O59" s="120">
        <f>IF('Crisis Indicator Data'!H53="x","x",IF('Crisis Indicator Data'!H53=0,0,IF('Crisis Indicator Data'!H53&gt;O$7,5,IF('Crisis Indicator Data'!H53&gt;O$6,4,IF('Crisis Indicator Data'!H53&gt;O$5,3,IF('Crisis Indicator Data'!H53&gt;O$4,2,1))))))</f>
        <v>1</v>
      </c>
      <c r="P59" s="116">
        <f>IF('Crisis Indicator Data'!H53="x","x",IF(B59="Regional crisis",('Crisis Indicator Data'!H53/VLOOKUP('Impact of Crisis'!$C59,'Regional Crises'!$B$1:$R$34,5,FALSE)),'Crisis Indicator Data'!H53/VLOOKUP('Impact of Crisis'!$E59,'Country Indicator Data'!$B$3:$P$193,14,FALSE)))</f>
        <v>9.367952350662118E-3</v>
      </c>
      <c r="Q59" s="120">
        <f>IF(O59="x","x",IF('Crisis Indicator Data'!H53=0,0,IF(P59&gt;Q$7,5,IF(P59&gt;Q$6,4,IF(P59&gt;Q$5,3,IF(P59&gt;Q$4,2,1))))))</f>
        <v>1</v>
      </c>
      <c r="R59" s="122">
        <f t="shared" si="7"/>
        <v>1</v>
      </c>
      <c r="S59" s="120">
        <f>IF('Crisis Indicator Data'!I53="x","x",IF('Crisis Indicator Data'!I53=0,0,IF('Crisis Indicator Data'!I53&gt;S$7,5,IF('Crisis Indicator Data'!I53&gt;S$6,4,IF('Crisis Indicator Data'!I53&gt;S$5,3,IF('Crisis Indicator Data'!I53&gt;S$4,2,1))))))</f>
        <v>3</v>
      </c>
      <c r="T59" s="116">
        <f>IF('Crisis Indicator Data'!I53="x","x",IF(B59="Regional crisis",('Crisis Indicator Data'!I53/VLOOKUP('Impact of Crisis'!$C59,'Regional Crises'!$B$1:$R$34,5,FALSE)),'Crisis Indicator Data'!I53/VLOOKUP('Impact of Crisis'!$E59,'Country Indicator Data'!$B$3:$P$193,14,FALSE)))</f>
        <v>9.367952350662118E-3</v>
      </c>
      <c r="U59" s="120">
        <f t="shared" si="8"/>
        <v>2</v>
      </c>
      <c r="V59" s="122">
        <f t="shared" si="9"/>
        <v>3</v>
      </c>
      <c r="W59" s="120">
        <f>IF('Crisis Indicator Data'!J53="x","x",IF('Crisis Indicator Data'!J53=0,0,IF('Crisis Indicator Data'!J53&gt;W$7,5,IF('Crisis Indicator Data'!J53&gt;W$6,4,IF('Crisis Indicator Data'!J53&gt;W$5,3,IF('Crisis Indicator Data'!J53&gt;W$4,2,1))))))</f>
        <v>0</v>
      </c>
      <c r="X59" s="120" t="str">
        <f>IF('Crisis Indicator Data'!K53="x","x",IF('Crisis Indicator Data'!K53=0,0,IF('Crisis Indicator Data'!K53&gt;X$7,5,IF('Crisis Indicator Data'!K53&gt;X$6,4,IF('Crisis Indicator Data'!K53&gt;X$5,3,IF('Crisis Indicator Data'!K53&gt;X$4,2,1))))))</f>
        <v>x</v>
      </c>
      <c r="Y59" s="122">
        <f t="shared" si="0"/>
        <v>0</v>
      </c>
      <c r="Z59" s="120" t="str">
        <f>IF('Crisis Indicator Data'!L53="x","x",IF('Crisis Indicator Data'!L53=0,0,IF('Crisis Indicator Data'!L53&gt;Z$7,5,IF('Crisis Indicator Data'!L53&gt;Z$6,4,IF('Crisis Indicator Data'!L53&gt;Z$5,3,IF('Crisis Indicator Data'!L53&gt;Z$4,2,1))))))</f>
        <v>x</v>
      </c>
      <c r="AA59" s="123" t="str">
        <f t="shared" si="10"/>
        <v>x</v>
      </c>
      <c r="AB59" s="127">
        <f t="shared" si="17"/>
        <v>1.3333333333333333</v>
      </c>
      <c r="AC59" s="116" t="e">
        <f>IF('Crisis Indicator Data'!$O53="x","x",IF('Crisis Indicator Data'!$O53=0,0,('Crisis Indicator Data'!M53/'Crisis Indicator Data'!$O53)))</f>
        <v>#N/A</v>
      </c>
      <c r="AD59" s="121" t="e">
        <f t="shared" si="2"/>
        <v>#N/A</v>
      </c>
      <c r="AE59" s="124" t="e">
        <f t="shared" si="11"/>
        <v>#N/A</v>
      </c>
      <c r="AF59" s="116" t="e">
        <f>IF('Crisis Indicator Data'!$O53="x","x",IF('Crisis Indicator Data'!$O53=0,0,('Crisis Indicator Data'!N53/'Crisis Indicator Data'!$O53)))</f>
        <v>#N/A</v>
      </c>
      <c r="AG59" s="121" t="e">
        <f t="shared" si="3"/>
        <v>#N/A</v>
      </c>
      <c r="AH59" s="124" t="e">
        <f t="shared" si="12"/>
        <v>#N/A</v>
      </c>
      <c r="AI59" s="125" t="e">
        <f t="shared" si="13"/>
        <v>#N/A</v>
      </c>
      <c r="AJ59" s="120" t="str">
        <f>IF('Crisis Indicator Data'!P53="x","x",IF('Crisis Indicator Data'!P53&gt;AJ$7,5,IF('Crisis Indicator Data'!P53&gt;AJ$6,4,IF('Crisis Indicator Data'!P53&gt;AJ$5,3,IF('Crisis Indicator Data'!P53&gt;AJ$4,2,1)))))</f>
        <v>x</v>
      </c>
      <c r="AK59" s="116" t="str">
        <f>IF('Crisis Indicator Data'!P53="x","x",'Crisis Indicator Data'!P53/'Crisis Indicator Data'!H53*1000)</f>
        <v>x</v>
      </c>
      <c r="AL59" s="120" t="str">
        <f t="shared" si="14"/>
        <v>x</v>
      </c>
      <c r="AM59" s="125" t="str">
        <f t="shared" si="15"/>
        <v>x</v>
      </c>
      <c r="AN59" s="127" t="e">
        <f t="shared" si="16"/>
        <v>#N/A</v>
      </c>
      <c r="AO59" s="8"/>
      <c r="AP59" s="20"/>
    </row>
    <row r="60" spans="1:42" x14ac:dyDescent="0.35">
      <c r="A60" s="25" t="str">
        <f>'Crisis Indicator Data'!A54</f>
        <v>Drought in Kenya</v>
      </c>
      <c r="B60" s="25" t="str">
        <f>'Crisis Indicator Data'!B54</f>
        <v>Drought</v>
      </c>
      <c r="C60" s="25" t="str">
        <f>'Crisis Indicator Data'!C54</f>
        <v>KEN003</v>
      </c>
      <c r="D60" s="25" t="str">
        <f>'Crisis Indicator Data'!D54</f>
        <v>Kenya</v>
      </c>
      <c r="E60" s="25" t="str">
        <f>'Crisis Indicator Data'!E54</f>
        <v>KEN</v>
      </c>
      <c r="F60" s="120">
        <f>IF('Crisis Indicator Data'!F54="x","x",IF('Crisis Indicator Data'!F54=0,0,IF('Crisis Indicator Data'!F54&gt;F$7,5,IF('Crisis Indicator Data'!F54&gt;F$6,4,IF('Crisis Indicator Data'!F54&gt;F$5,3,IF('Crisis Indicator Data'!F54&gt;F$4,2,1))))))</f>
        <v>4</v>
      </c>
      <c r="G60" s="116">
        <f>IF('Crisis Indicator Data'!F54="x","x",IF(B60="Regional crisis",('Crisis Indicator Data'!F54/VLOOKUP('Impact of Crisis'!$C60,'Regional Crises'!$B$1:$R$51,4,FALSE)),'Crisis Indicator Data'!F54/VLOOKUP('Impact of Crisis'!$E60,'Country Indicator Data'!$B$3:$P$193,15,FALSE)))</f>
        <v>1.0213818919773694</v>
      </c>
      <c r="H60" s="120">
        <f>IF(F60="x","x",IF('Crisis Indicator Data'!F54=0,0,IF(G60&gt;H$7,5,IF(G60&gt;H$6,4,IF(G60&gt;H$5,3,IF(G60&gt;H$4,2,1))))))</f>
        <v>5</v>
      </c>
      <c r="I60" s="122">
        <f t="shared" si="4"/>
        <v>4.5</v>
      </c>
      <c r="J60" s="120">
        <f>IF('Crisis Indicator Data'!G54="x","x",IF('Crisis Indicator Data'!G54=0,0,IF('Crisis Indicator Data'!G54&gt;J$7,5,IF('Crisis Indicator Data'!G54&gt;J$6,4,IF('Crisis Indicator Data'!G54&gt;J$5,3,IF('Crisis Indicator Data'!G54&gt;J$4,2,1))))))</f>
        <v>5</v>
      </c>
      <c r="K60" s="116">
        <f>IF('Crisis Indicator Data'!G54="x","x",IF(B60="Regional crisis",('Crisis Indicator Data'!G54/VLOOKUP('Impact of Crisis'!$C60,'Regional Crises'!$B$1:$R$51,5,FALSE)),'Crisis Indicator Data'!G54/VLOOKUP('Impact of Crisis'!$E60,'Country Indicator Data'!$B$3:$P$193,14,FALSE)))</f>
        <v>1</v>
      </c>
      <c r="L60" s="120">
        <f>IF(J60="x","x",IF('Crisis Indicator Data'!G54=0,0,IF(K60&gt;L$7,5,IF(K60&gt;L$6,4,IF(K60&gt;L$5,3,IF(K60&gt;L$4,2,1))))))</f>
        <v>5</v>
      </c>
      <c r="M60" s="122">
        <f t="shared" si="5"/>
        <v>5</v>
      </c>
      <c r="N60" s="127">
        <f t="shared" si="6"/>
        <v>4.8</v>
      </c>
      <c r="O60" s="120">
        <f>IF('Crisis Indicator Data'!H54="x","x",IF('Crisis Indicator Data'!H54=0,0,IF('Crisis Indicator Data'!H54&gt;O$7,5,IF('Crisis Indicator Data'!H54&gt;O$6,4,IF('Crisis Indicator Data'!H54&gt;O$5,3,IF('Crisis Indicator Data'!H54&gt;O$4,2,1))))))</f>
        <v>3</v>
      </c>
      <c r="P60" s="116">
        <f>IF('Crisis Indicator Data'!H54="x","x",IF(B60="Regional crisis",('Crisis Indicator Data'!H54/VLOOKUP('Impact of Crisis'!$C60,'Regional Crises'!$B$1:$R$34,5,FALSE)),'Crisis Indicator Data'!H54/VLOOKUP('Impact of Crisis'!$E60,'Country Indicator Data'!$B$3:$P$193,14,FALSE)))</f>
        <v>0.18250159023882495</v>
      </c>
      <c r="Q60" s="120">
        <f>IF(O60="x","x",IF('Crisis Indicator Data'!H54=0,0,IF(P60&gt;Q$7,5,IF(P60&gt;Q$6,4,IF(P60&gt;Q$5,3,IF(P60&gt;Q$4,2,1))))))</f>
        <v>3</v>
      </c>
      <c r="R60" s="122">
        <f t="shared" si="7"/>
        <v>3</v>
      </c>
      <c r="S60" s="120" t="str">
        <f>IF('Crisis Indicator Data'!I54="x","x",IF('Crisis Indicator Data'!I54=0,0,IF('Crisis Indicator Data'!I54&gt;S$7,5,IF('Crisis Indicator Data'!I54&gt;S$6,4,IF('Crisis Indicator Data'!I54&gt;S$5,3,IF('Crisis Indicator Data'!I54&gt;S$4,2,1))))))</f>
        <v>x</v>
      </c>
      <c r="T60" s="116" t="str">
        <f>IF('Crisis Indicator Data'!I54="x","x",IF(B60="Regional crisis",('Crisis Indicator Data'!I54/VLOOKUP('Impact of Crisis'!$C60,'Regional Crises'!$B$1:$R$34,5,FALSE)),'Crisis Indicator Data'!I54/VLOOKUP('Impact of Crisis'!$E60,'Country Indicator Data'!$B$3:$P$193,14,FALSE)))</f>
        <v>x</v>
      </c>
      <c r="U60" s="120" t="str">
        <f t="shared" si="8"/>
        <v>x</v>
      </c>
      <c r="V60" s="122" t="str">
        <f t="shared" si="9"/>
        <v>x</v>
      </c>
      <c r="W60" s="120">
        <f>IF('Crisis Indicator Data'!J54="x","x",IF('Crisis Indicator Data'!J54=0,0,IF('Crisis Indicator Data'!J54&gt;W$7,5,IF('Crisis Indicator Data'!J54&gt;W$6,4,IF('Crisis Indicator Data'!J54&gt;W$5,3,IF('Crisis Indicator Data'!J54&gt;W$4,2,1))))))</f>
        <v>0</v>
      </c>
      <c r="X60" s="120">
        <f>IF('Crisis Indicator Data'!K54="x","x",IF('Crisis Indicator Data'!K54=0,0,IF('Crisis Indicator Data'!K54&gt;X$7,5,IF('Crisis Indicator Data'!K54&gt;X$6,4,IF('Crisis Indicator Data'!K54&gt;X$5,3,IF('Crisis Indicator Data'!K54&gt;X$4,2,1))))))</f>
        <v>4</v>
      </c>
      <c r="Y60" s="122">
        <f t="shared" si="0"/>
        <v>2</v>
      </c>
      <c r="Z60" s="120" t="str">
        <f>IF('Crisis Indicator Data'!L54="x","x",IF('Crisis Indicator Data'!L54=0,0,IF('Crisis Indicator Data'!L54&gt;Z$7,5,IF('Crisis Indicator Data'!L54&gt;Z$6,4,IF('Crisis Indicator Data'!L54&gt;Z$5,3,IF('Crisis Indicator Data'!L54&gt;Z$4,2,1))))))</f>
        <v>x</v>
      </c>
      <c r="AA60" s="123" t="str">
        <f t="shared" si="10"/>
        <v>x</v>
      </c>
      <c r="AB60" s="127">
        <f t="shared" si="17"/>
        <v>2.5</v>
      </c>
      <c r="AC60" s="116" t="e">
        <f>IF('Crisis Indicator Data'!$O54="x","x",IF('Crisis Indicator Data'!$O54=0,0,('Crisis Indicator Data'!M54/'Crisis Indicator Data'!$O54)))</f>
        <v>#N/A</v>
      </c>
      <c r="AD60" s="121" t="e">
        <f t="shared" si="2"/>
        <v>#N/A</v>
      </c>
      <c r="AE60" s="124" t="e">
        <f t="shared" si="11"/>
        <v>#N/A</v>
      </c>
      <c r="AF60" s="116" t="e">
        <f>IF('Crisis Indicator Data'!$O54="x","x",IF('Crisis Indicator Data'!$O54=0,0,('Crisis Indicator Data'!N54/'Crisis Indicator Data'!$O54)))</f>
        <v>#N/A</v>
      </c>
      <c r="AG60" s="121" t="e">
        <f t="shared" si="3"/>
        <v>#N/A</v>
      </c>
      <c r="AH60" s="124" t="e">
        <f t="shared" si="12"/>
        <v>#N/A</v>
      </c>
      <c r="AI60" s="125" t="e">
        <f t="shared" si="13"/>
        <v>#N/A</v>
      </c>
      <c r="AJ60" s="120" t="str">
        <f>IF('Crisis Indicator Data'!P54="x","x",IF('Crisis Indicator Data'!P54&gt;AJ$7,5,IF('Crisis Indicator Data'!P54&gt;AJ$6,4,IF('Crisis Indicator Data'!P54&gt;AJ$5,3,IF('Crisis Indicator Data'!P54&gt;AJ$4,2,1)))))</f>
        <v>x</v>
      </c>
      <c r="AK60" s="116" t="str">
        <f>IF('Crisis Indicator Data'!P54="x","x",'Crisis Indicator Data'!P54/'Crisis Indicator Data'!H54*1000)</f>
        <v>x</v>
      </c>
      <c r="AL60" s="120" t="str">
        <f t="shared" si="14"/>
        <v>x</v>
      </c>
      <c r="AM60" s="125" t="str">
        <f t="shared" si="15"/>
        <v>x</v>
      </c>
      <c r="AN60" s="127" t="e">
        <f t="shared" si="16"/>
        <v>#N/A</v>
      </c>
      <c r="AO60" s="8"/>
      <c r="AP60" s="20"/>
    </row>
    <row r="61" spans="1:42" x14ac:dyDescent="0.35">
      <c r="A61" s="25" t="str">
        <f>'Crisis Indicator Data'!A55</f>
        <v>Floods in Kenya</v>
      </c>
      <c r="B61" s="25" t="str">
        <f>'Crisis Indicator Data'!B55</f>
        <v>Flood</v>
      </c>
      <c r="C61" s="25" t="str">
        <f>'Crisis Indicator Data'!C55</f>
        <v>KEN004</v>
      </c>
      <c r="D61" s="25" t="str">
        <f>'Crisis Indicator Data'!D55</f>
        <v>Kenya</v>
      </c>
      <c r="E61" s="25" t="str">
        <f>'Crisis Indicator Data'!E55</f>
        <v>KEN</v>
      </c>
      <c r="F61" s="120">
        <f>IF('Crisis Indicator Data'!F55="x","x",IF('Crisis Indicator Data'!F55=0,0,IF('Crisis Indicator Data'!F55&gt;F$7,5,IF('Crisis Indicator Data'!F55&gt;F$6,4,IF('Crisis Indicator Data'!F55&gt;F$5,3,IF('Crisis Indicator Data'!F55&gt;F$4,2,1))))))</f>
        <v>3</v>
      </c>
      <c r="G61" s="116">
        <f>IF('Crisis Indicator Data'!F55="x","x",IF(B61="Regional crisis",('Crisis Indicator Data'!F55/VLOOKUP('Impact of Crisis'!$C61,'Regional Crises'!$B$1:$R$51,4,FALSE)),'Crisis Indicator Data'!F55/VLOOKUP('Impact of Crisis'!$E61,'Country Indicator Data'!$B$3:$P$193,15,FALSE)))</f>
        <v>0.83363847208068309</v>
      </c>
      <c r="H61" s="120">
        <f>IF(F61="x","x",IF('Crisis Indicator Data'!F55=0,0,IF(G61&gt;H$7,5,IF(G61&gt;H$6,4,IF(G61&gt;H$5,3,IF(G61&gt;H$4,2,1))))))</f>
        <v>4</v>
      </c>
      <c r="I61" s="122">
        <f t="shared" si="4"/>
        <v>3.5</v>
      </c>
      <c r="J61" s="120">
        <f>IF('Crisis Indicator Data'!G55="x","x",IF('Crisis Indicator Data'!G55=0,0,IF('Crisis Indicator Data'!G55&gt;J$7,5,IF('Crisis Indicator Data'!G55&gt;J$6,4,IF('Crisis Indicator Data'!G55&gt;J$5,3,IF('Crisis Indicator Data'!G55&gt;J$4,2,1))))))</f>
        <v>4</v>
      </c>
      <c r="K61" s="116">
        <f>IF('Crisis Indicator Data'!G55="x","x",IF(B61="Regional crisis",('Crisis Indicator Data'!G55/VLOOKUP('Impact of Crisis'!$C61,'Regional Crises'!$B$1:$R$51,5,FALSE)),'Crisis Indicator Data'!G55/VLOOKUP('Impact of Crisis'!$E61,'Country Indicator Data'!$B$3:$P$193,14,FALSE)))</f>
        <v>0.41141887854430503</v>
      </c>
      <c r="L61" s="120">
        <f>IF(J61="x","x",IF('Crisis Indicator Data'!G55=0,0,IF(K61&gt;L$7,5,IF(K61&gt;L$6,4,IF(K61&gt;L$5,3,IF(K61&gt;L$4,2,1))))))</f>
        <v>3</v>
      </c>
      <c r="M61" s="122">
        <f t="shared" si="5"/>
        <v>3.5</v>
      </c>
      <c r="N61" s="127">
        <f t="shared" si="6"/>
        <v>3.5</v>
      </c>
      <c r="O61" s="120">
        <f>IF('Crisis Indicator Data'!H55="x","x",IF('Crisis Indicator Data'!H55=0,0,IF('Crisis Indicator Data'!H55&gt;O$7,5,IF('Crisis Indicator Data'!H55&gt;O$6,4,IF('Crisis Indicator Data'!H55&gt;O$5,3,IF('Crisis Indicator Data'!H55&gt;O$4,2,1))))))</f>
        <v>1</v>
      </c>
      <c r="P61" s="116">
        <f>IF('Crisis Indicator Data'!H55="x","x",IF(B61="Regional crisis",('Crisis Indicator Data'!H55/VLOOKUP('Impact of Crisis'!$C61,'Regional Crises'!$B$1:$R$34,5,FALSE)),'Crisis Indicator Data'!H55/VLOOKUP('Impact of Crisis'!$E61,'Country Indicator Data'!$B$3:$P$193,14,FALSE)))</f>
        <v>2.7756895853813684E-3</v>
      </c>
      <c r="Q61" s="120">
        <f>IF(O61="x","x",IF('Crisis Indicator Data'!H55=0,0,IF(P61&gt;Q$7,5,IF(P61&gt;Q$6,4,IF(P61&gt;Q$5,3,IF(P61&gt;Q$4,2,1))))))</f>
        <v>1</v>
      </c>
      <c r="R61" s="122">
        <f t="shared" si="7"/>
        <v>1</v>
      </c>
      <c r="S61" s="120">
        <f>IF('Crisis Indicator Data'!I55="x","x",IF('Crisis Indicator Data'!I55=0,0,IF('Crisis Indicator Data'!I55&gt;S$7,5,IF('Crisis Indicator Data'!I55&gt;S$6,4,IF('Crisis Indicator Data'!I55&gt;S$5,3,IF('Crisis Indicator Data'!I55&gt;S$4,2,1))))))</f>
        <v>1</v>
      </c>
      <c r="T61" s="116">
        <f>IF('Crisis Indicator Data'!I55="x","x",IF(B61="Regional crisis",('Crisis Indicator Data'!I55/VLOOKUP('Impact of Crisis'!$C61,'Regional Crises'!$B$1:$R$34,5,FALSE)),'Crisis Indicator Data'!I55/VLOOKUP('Impact of Crisis'!$E61,'Country Indicator Data'!$B$3:$P$193,14,FALSE)))</f>
        <v>3.2768557605196706E-4</v>
      </c>
      <c r="U61" s="120">
        <f t="shared" si="8"/>
        <v>1</v>
      </c>
      <c r="V61" s="122">
        <f t="shared" si="9"/>
        <v>1</v>
      </c>
      <c r="W61" s="120" t="str">
        <f>IF('Crisis Indicator Data'!J55="x","x",IF('Crisis Indicator Data'!J55=0,0,IF('Crisis Indicator Data'!J55&gt;W$7,5,IF('Crisis Indicator Data'!J55&gt;W$6,4,IF('Crisis Indicator Data'!J55&gt;W$5,3,IF('Crisis Indicator Data'!J55&gt;W$4,2,1))))))</f>
        <v>x</v>
      </c>
      <c r="X61" s="120" t="str">
        <f>IF('Crisis Indicator Data'!K55="x","x",IF('Crisis Indicator Data'!K55=0,0,IF('Crisis Indicator Data'!K55&gt;X$7,5,IF('Crisis Indicator Data'!K55&gt;X$6,4,IF('Crisis Indicator Data'!K55&gt;X$5,3,IF('Crisis Indicator Data'!K55&gt;X$4,2,1))))))</f>
        <v>x</v>
      </c>
      <c r="Y61" s="122" t="str">
        <f t="shared" si="0"/>
        <v>x</v>
      </c>
      <c r="Z61" s="120" t="str">
        <f>IF('Crisis Indicator Data'!L55="x","x",IF('Crisis Indicator Data'!L55=0,0,IF('Crisis Indicator Data'!L55&gt;Z$7,5,IF('Crisis Indicator Data'!L55&gt;Z$6,4,IF('Crisis Indicator Data'!L55&gt;Z$5,3,IF('Crisis Indicator Data'!L55&gt;Z$4,2,1))))))</f>
        <v>x</v>
      </c>
      <c r="AA61" s="123" t="str">
        <f t="shared" si="10"/>
        <v>x</v>
      </c>
      <c r="AB61" s="127">
        <f t="shared" si="17"/>
        <v>1</v>
      </c>
      <c r="AC61" s="116" t="e">
        <f>IF('Crisis Indicator Data'!$O55="x","x",IF('Crisis Indicator Data'!$O55=0,0,('Crisis Indicator Data'!M55/'Crisis Indicator Data'!$O55)))</f>
        <v>#N/A</v>
      </c>
      <c r="AD61" s="121" t="e">
        <f t="shared" si="2"/>
        <v>#N/A</v>
      </c>
      <c r="AE61" s="124" t="e">
        <f t="shared" si="11"/>
        <v>#N/A</v>
      </c>
      <c r="AF61" s="116" t="e">
        <f>IF('Crisis Indicator Data'!$O55="x","x",IF('Crisis Indicator Data'!$O55=0,0,('Crisis Indicator Data'!N55/'Crisis Indicator Data'!$O55)))</f>
        <v>#N/A</v>
      </c>
      <c r="AG61" s="121" t="e">
        <f t="shared" si="3"/>
        <v>#N/A</v>
      </c>
      <c r="AH61" s="124" t="e">
        <f t="shared" si="12"/>
        <v>#N/A</v>
      </c>
      <c r="AI61" s="125" t="e">
        <f t="shared" si="13"/>
        <v>#N/A</v>
      </c>
      <c r="AJ61" s="120" t="str">
        <f>IF('Crisis Indicator Data'!P55="x","x",IF('Crisis Indicator Data'!P55&gt;AJ$7,5,IF('Crisis Indicator Data'!P55&gt;AJ$6,4,IF('Crisis Indicator Data'!P55&gt;AJ$5,3,IF('Crisis Indicator Data'!P55&gt;AJ$4,2,1)))))</f>
        <v>x</v>
      </c>
      <c r="AK61" s="116" t="str">
        <f>IF('Crisis Indicator Data'!P55="x","x",'Crisis Indicator Data'!P55/'Crisis Indicator Data'!H55*1000)</f>
        <v>x</v>
      </c>
      <c r="AL61" s="120" t="str">
        <f t="shared" si="14"/>
        <v>x</v>
      </c>
      <c r="AM61" s="125" t="str">
        <f t="shared" si="15"/>
        <v>x</v>
      </c>
      <c r="AN61" s="127" t="e">
        <f t="shared" si="16"/>
        <v>#N/A</v>
      </c>
      <c r="AO61" s="8"/>
      <c r="AP61" s="20"/>
    </row>
    <row r="62" spans="1:42" x14ac:dyDescent="0.35">
      <c r="A62" s="25" t="str">
        <f>'Crisis Indicator Data'!A56</f>
        <v>Syrian refugees in Lebanon</v>
      </c>
      <c r="B62" s="25" t="str">
        <f>'Crisis Indicator Data'!B56</f>
        <v>International displacement</v>
      </c>
      <c r="C62" s="25" t="str">
        <f>'Crisis Indicator Data'!C56</f>
        <v>LBN002</v>
      </c>
      <c r="D62" s="25" t="str">
        <f>'Crisis Indicator Data'!D56</f>
        <v>Lebanon</v>
      </c>
      <c r="E62" s="25" t="str">
        <f>'Crisis Indicator Data'!E56</f>
        <v>LBN</v>
      </c>
      <c r="F62" s="120">
        <f>IF('Crisis Indicator Data'!F56="x","x",IF('Crisis Indicator Data'!F56=0,0,IF('Crisis Indicator Data'!F56&gt;F$7,5,IF('Crisis Indicator Data'!F56&gt;F$6,4,IF('Crisis Indicator Data'!F56&gt;F$5,3,IF('Crisis Indicator Data'!F56&gt;F$4,2,1))))))</f>
        <v>1</v>
      </c>
      <c r="G62" s="116">
        <f>IF('Crisis Indicator Data'!F56="x","x",IF(B62="Regional crisis",('Crisis Indicator Data'!F56/VLOOKUP('Impact of Crisis'!$C62,'Regional Crises'!$B$1:$R$51,4,FALSE)),'Crisis Indicator Data'!F56/VLOOKUP('Impact of Crisis'!$E62,'Country Indicator Data'!$B$3:$P$193,15,FALSE)))</f>
        <v>0.99718475073313773</v>
      </c>
      <c r="H62" s="120">
        <f>IF(F62="x","x",IF('Crisis Indicator Data'!F56=0,0,IF(G62&gt;H$7,5,IF(G62&gt;H$6,4,IF(G62&gt;H$5,3,IF(G62&gt;H$4,2,1))))))</f>
        <v>5</v>
      </c>
      <c r="I62" s="122">
        <f t="shared" si="4"/>
        <v>3</v>
      </c>
      <c r="J62" s="120">
        <f>IF('Crisis Indicator Data'!G56="x","x",IF('Crisis Indicator Data'!G56=0,0,IF('Crisis Indicator Data'!G56&gt;J$7,5,IF('Crisis Indicator Data'!G56&gt;J$6,4,IF('Crisis Indicator Data'!G56&gt;J$5,3,IF('Crisis Indicator Data'!G56&gt;J$4,2,1))))))</f>
        <v>3</v>
      </c>
      <c r="K62" s="116">
        <f>IF('Crisis Indicator Data'!G56="x","x",IF(B62="Regional crisis",('Crisis Indicator Data'!G56/VLOOKUP('Impact of Crisis'!$C62,'Regional Crises'!$B$1:$R$51,5,FALSE)),'Crisis Indicator Data'!G56/VLOOKUP('Impact of Crisis'!$E62,'Country Indicator Data'!$B$3:$P$193,14,FALSE)))</f>
        <v>1</v>
      </c>
      <c r="L62" s="120">
        <f>IF(J62="x","x",IF('Crisis Indicator Data'!G56=0,0,IF(K62&gt;L$7,5,IF(K62&gt;L$6,4,IF(K62&gt;L$5,3,IF(K62&gt;L$4,2,1))))))</f>
        <v>5</v>
      </c>
      <c r="M62" s="122">
        <f t="shared" si="5"/>
        <v>4</v>
      </c>
      <c r="N62" s="127">
        <f t="shared" si="6"/>
        <v>3.5</v>
      </c>
      <c r="O62" s="120">
        <f>IF('Crisis Indicator Data'!H56="x","x",IF('Crisis Indicator Data'!H56=0,0,IF('Crisis Indicator Data'!H56&gt;O$7,5,IF('Crisis Indicator Data'!H56&gt;O$6,4,IF('Crisis Indicator Data'!H56&gt;O$5,3,IF('Crisis Indicator Data'!H56&gt;O$4,2,1))))))</f>
        <v>2</v>
      </c>
      <c r="P62" s="116">
        <f>IF('Crisis Indicator Data'!H56="x","x",IF(B62="Regional crisis",('Crisis Indicator Data'!H56/VLOOKUP('Impact of Crisis'!$C62,'Regional Crises'!$B$1:$R$34,5,FALSE)),'Crisis Indicator Data'!H56/VLOOKUP('Impact of Crisis'!$E62,'Country Indicator Data'!$B$3:$P$193,14,FALSE)))</f>
        <v>0.2513975665899375</v>
      </c>
      <c r="Q62" s="120">
        <f>IF(O62="x","x",IF('Crisis Indicator Data'!H56=0,0,IF(P62&gt;Q$7,5,IF(P62&gt;Q$6,4,IF(P62&gt;Q$5,3,IF(P62&gt;Q$4,2,1))))))</f>
        <v>3</v>
      </c>
      <c r="R62" s="122">
        <f t="shared" si="7"/>
        <v>2.5</v>
      </c>
      <c r="S62" s="120">
        <f>IF('Crisis Indicator Data'!I56="x","x",IF('Crisis Indicator Data'!I56=0,0,IF('Crisis Indicator Data'!I56&gt;S$7,5,IF('Crisis Indicator Data'!I56&gt;S$6,4,IF('Crisis Indicator Data'!I56&gt;S$5,3,IF('Crisis Indicator Data'!I56&gt;S$4,2,1))))))</f>
        <v>4</v>
      </c>
      <c r="T62" s="116">
        <f>IF('Crisis Indicator Data'!I56="x","x",IF(B62="Regional crisis",('Crisis Indicator Data'!I56/VLOOKUP('Impact of Crisis'!$C62,'Regional Crises'!$B$1:$R$34,5,FALSE)),'Crisis Indicator Data'!I56/VLOOKUP('Impact of Crisis'!$E62,'Country Indicator Data'!$B$3:$P$193,14,FALSE)))</f>
        <v>0.2513975665899375</v>
      </c>
      <c r="U62" s="120">
        <f t="shared" si="8"/>
        <v>5</v>
      </c>
      <c r="V62" s="122">
        <f t="shared" si="9"/>
        <v>5</v>
      </c>
      <c r="W62" s="120">
        <f>IF('Crisis Indicator Data'!J56="x","x",IF('Crisis Indicator Data'!J56=0,0,IF('Crisis Indicator Data'!J56&gt;W$7,5,IF('Crisis Indicator Data'!J56&gt;W$6,4,IF('Crisis Indicator Data'!J56&gt;W$5,3,IF('Crisis Indicator Data'!J56&gt;W$4,2,1))))))</f>
        <v>0</v>
      </c>
      <c r="X62" s="120" t="str">
        <f>IF('Crisis Indicator Data'!K56="x","x",IF('Crisis Indicator Data'!K56=0,0,IF('Crisis Indicator Data'!K56&gt;X$7,5,IF('Crisis Indicator Data'!K56&gt;X$6,4,IF('Crisis Indicator Data'!K56&gt;X$5,3,IF('Crisis Indicator Data'!K56&gt;X$4,2,1))))))</f>
        <v>x</v>
      </c>
      <c r="Y62" s="122">
        <f t="shared" si="0"/>
        <v>0</v>
      </c>
      <c r="Z62" s="120">
        <f>IF('Crisis Indicator Data'!L56="x","x",IF('Crisis Indicator Data'!L56=0,0,IF('Crisis Indicator Data'!L56&gt;Z$7,5,IF('Crisis Indicator Data'!L56&gt;Z$6,4,IF('Crisis Indicator Data'!L56&gt;Z$5,3,IF('Crisis Indicator Data'!L56&gt;Z$4,2,1))))))</f>
        <v>0</v>
      </c>
      <c r="AA62" s="123">
        <f t="shared" si="10"/>
        <v>0</v>
      </c>
      <c r="AB62" s="127">
        <f t="shared" si="17"/>
        <v>2.1</v>
      </c>
      <c r="AC62" s="116" t="e">
        <f>IF('Crisis Indicator Data'!$O56="x","x",IF('Crisis Indicator Data'!$O56=0,0,('Crisis Indicator Data'!M56/'Crisis Indicator Data'!$O56)))</f>
        <v>#N/A</v>
      </c>
      <c r="AD62" s="121" t="e">
        <f t="shared" si="2"/>
        <v>#N/A</v>
      </c>
      <c r="AE62" s="124" t="e">
        <f t="shared" si="11"/>
        <v>#N/A</v>
      </c>
      <c r="AF62" s="116" t="e">
        <f>IF('Crisis Indicator Data'!$O56="x","x",IF('Crisis Indicator Data'!$O56=0,0,('Crisis Indicator Data'!N56/'Crisis Indicator Data'!$O56)))</f>
        <v>#N/A</v>
      </c>
      <c r="AG62" s="121" t="e">
        <f t="shared" si="3"/>
        <v>#N/A</v>
      </c>
      <c r="AH62" s="124" t="e">
        <f t="shared" si="12"/>
        <v>#N/A</v>
      </c>
      <c r="AI62" s="125" t="e">
        <f t="shared" si="13"/>
        <v>#N/A</v>
      </c>
      <c r="AJ62" s="120" t="str">
        <f>IF('Crisis Indicator Data'!P56="x","x",IF('Crisis Indicator Data'!P56&gt;AJ$7,5,IF('Crisis Indicator Data'!P56&gt;AJ$6,4,IF('Crisis Indicator Data'!P56&gt;AJ$5,3,IF('Crisis Indicator Data'!P56&gt;AJ$4,2,1)))))</f>
        <v>x</v>
      </c>
      <c r="AK62" s="116" t="str">
        <f>IF('Crisis Indicator Data'!P56="x","x",'Crisis Indicator Data'!P56/'Crisis Indicator Data'!H56*1000)</f>
        <v>x</v>
      </c>
      <c r="AL62" s="120" t="str">
        <f t="shared" si="14"/>
        <v>x</v>
      </c>
      <c r="AM62" s="125" t="str">
        <f t="shared" si="15"/>
        <v>x</v>
      </c>
      <c r="AN62" s="127" t="e">
        <f t="shared" si="16"/>
        <v>#N/A</v>
      </c>
      <c r="AO62" s="8"/>
      <c r="AP62" s="20"/>
    </row>
    <row r="63" spans="1:42" x14ac:dyDescent="0.35">
      <c r="A63" s="25" t="str">
        <f>'Crisis Indicator Data'!A57</f>
        <v>Drought in Lesotho</v>
      </c>
      <c r="B63" s="25" t="str">
        <f>'Crisis Indicator Data'!B57</f>
        <v>Drought</v>
      </c>
      <c r="C63" s="25" t="str">
        <f>'Crisis Indicator Data'!C57</f>
        <v>LSO002</v>
      </c>
      <c r="D63" s="25" t="str">
        <f>'Crisis Indicator Data'!D57</f>
        <v>Lesotho</v>
      </c>
      <c r="E63" s="25" t="str">
        <f>'Crisis Indicator Data'!E57</f>
        <v>LSO</v>
      </c>
      <c r="F63" s="120">
        <f>IF('Crisis Indicator Data'!F57="x","x",IF('Crisis Indicator Data'!F57=0,0,IF('Crisis Indicator Data'!F57&gt;F$7,5,IF('Crisis Indicator Data'!F57&gt;F$6,4,IF('Crisis Indicator Data'!F57&gt;F$5,3,IF('Crisis Indicator Data'!F57&gt;F$4,2,1))))))</f>
        <v>2</v>
      </c>
      <c r="G63" s="116">
        <f>IF('Crisis Indicator Data'!F57="x","x",IF(B63="Regional crisis",('Crisis Indicator Data'!F57/VLOOKUP('Impact of Crisis'!$C63,'Regional Crises'!$B$1:$R$51,4,FALSE)),'Crisis Indicator Data'!F57/VLOOKUP('Impact of Crisis'!$E63,'Country Indicator Data'!$B$3:$P$193,15,FALSE)))</f>
        <v>1.0013175230566536</v>
      </c>
      <c r="H63" s="120">
        <f>IF(F63="x","x",IF('Crisis Indicator Data'!F57=0,0,IF(G63&gt;H$7,5,IF(G63&gt;H$6,4,IF(G63&gt;H$5,3,IF(G63&gt;H$4,2,1))))))</f>
        <v>5</v>
      </c>
      <c r="I63" s="122">
        <f t="shared" si="4"/>
        <v>3.5</v>
      </c>
      <c r="J63" s="120">
        <f>IF('Crisis Indicator Data'!G57="x","x",IF('Crisis Indicator Data'!G57=0,0,IF('Crisis Indicator Data'!G57&gt;J$7,5,IF('Crisis Indicator Data'!G57&gt;J$6,4,IF('Crisis Indicator Data'!G57&gt;J$5,3,IF('Crisis Indicator Data'!G57&gt;J$4,2,1))))))</f>
        <v>2</v>
      </c>
      <c r="K63" s="116">
        <f>IF('Crisis Indicator Data'!G57="x","x",IF(B63="Regional crisis",('Crisis Indicator Data'!G57/VLOOKUP('Impact of Crisis'!$C63,'Regional Crises'!$B$1:$R$51,5,FALSE)),'Crisis Indicator Data'!G57/VLOOKUP('Impact of Crisis'!$E63,'Country Indicator Data'!$B$3:$P$193,14,FALSE)))</f>
        <v>1</v>
      </c>
      <c r="L63" s="120">
        <f>IF(J63="x","x",IF('Crisis Indicator Data'!G57=0,0,IF(K63&gt;L$7,5,IF(K63&gt;L$6,4,IF(K63&gt;L$5,3,IF(K63&gt;L$4,2,1))))))</f>
        <v>5</v>
      </c>
      <c r="M63" s="122">
        <f t="shared" si="5"/>
        <v>3.5</v>
      </c>
      <c r="N63" s="127">
        <f t="shared" si="6"/>
        <v>3.5</v>
      </c>
      <c r="O63" s="120">
        <f>IF('Crisis Indicator Data'!H57="x","x",IF('Crisis Indicator Data'!H57=0,0,IF('Crisis Indicator Data'!H57&gt;O$7,5,IF('Crisis Indicator Data'!H57&gt;O$6,4,IF('Crisis Indicator Data'!H57&gt;O$5,3,IF('Crisis Indicator Data'!H57&gt;O$4,2,1))))))</f>
        <v>2</v>
      </c>
      <c r="P63" s="116">
        <f>IF('Crisis Indicator Data'!H57="x","x",IF(B63="Regional crisis",('Crisis Indicator Data'!H57/VLOOKUP('Impact of Crisis'!$C63,'Regional Crises'!$B$1:$R$34,5,FALSE)),'Crisis Indicator Data'!H57/VLOOKUP('Impact of Crisis'!$E63,'Country Indicator Data'!$B$3:$P$193,14,FALSE)))</f>
        <v>0.36190897039328324</v>
      </c>
      <c r="Q63" s="120">
        <f>IF(O63="x","x",IF('Crisis Indicator Data'!H57=0,0,IF(P63&gt;Q$7,5,IF(P63&gt;Q$6,4,IF(P63&gt;Q$5,3,IF(P63&gt;Q$4,2,1))))))</f>
        <v>4</v>
      </c>
      <c r="R63" s="122">
        <f t="shared" si="7"/>
        <v>3</v>
      </c>
      <c r="S63" s="120">
        <f>IF('Crisis Indicator Data'!I57="x","x",IF('Crisis Indicator Data'!I57=0,0,IF('Crisis Indicator Data'!I57&gt;S$7,5,IF('Crisis Indicator Data'!I57&gt;S$6,4,IF('Crisis Indicator Data'!I57&gt;S$5,3,IF('Crisis Indicator Data'!I57&gt;S$4,2,1))))))</f>
        <v>0</v>
      </c>
      <c r="T63" s="116">
        <f>IF('Crisis Indicator Data'!I57="x","x",IF(B63="Regional crisis",('Crisis Indicator Data'!I57/VLOOKUP('Impact of Crisis'!$C63,'Regional Crises'!$B$1:$R$34,5,FALSE)),'Crisis Indicator Data'!I57/VLOOKUP('Impact of Crisis'!$E63,'Country Indicator Data'!$B$3:$P$193,14,FALSE)))</f>
        <v>0</v>
      </c>
      <c r="U63" s="120">
        <f t="shared" si="8"/>
        <v>0</v>
      </c>
      <c r="V63" s="122">
        <f t="shared" si="9"/>
        <v>0</v>
      </c>
      <c r="W63" s="120">
        <f>IF('Crisis Indicator Data'!J57="x","x",IF('Crisis Indicator Data'!J57=0,0,IF('Crisis Indicator Data'!J57&gt;W$7,5,IF('Crisis Indicator Data'!J57&gt;W$6,4,IF('Crisis Indicator Data'!J57&gt;W$5,3,IF('Crisis Indicator Data'!J57&gt;W$4,2,1))))))</f>
        <v>0</v>
      </c>
      <c r="X63" s="120">
        <f>IF('Crisis Indicator Data'!K57="x","x",IF('Crisis Indicator Data'!K57=0,0,IF('Crisis Indicator Data'!K57&gt;X$7,5,IF('Crisis Indicator Data'!K57&gt;X$6,4,IF('Crisis Indicator Data'!K57&gt;X$5,3,IF('Crisis Indicator Data'!K57&gt;X$4,2,1))))))</f>
        <v>0</v>
      </c>
      <c r="Y63" s="122">
        <f t="shared" si="0"/>
        <v>0</v>
      </c>
      <c r="Z63" s="120">
        <f>IF('Crisis Indicator Data'!L57="x","x",IF('Crisis Indicator Data'!L57=0,0,IF('Crisis Indicator Data'!L57&gt;Z$7,5,IF('Crisis Indicator Data'!L57&gt;Z$6,4,IF('Crisis Indicator Data'!L57&gt;Z$5,3,IF('Crisis Indicator Data'!L57&gt;Z$4,2,1))))))</f>
        <v>0</v>
      </c>
      <c r="AA63" s="123">
        <f t="shared" si="10"/>
        <v>0</v>
      </c>
      <c r="AB63" s="127">
        <f t="shared" si="17"/>
        <v>0.8</v>
      </c>
      <c r="AC63" s="116" t="e">
        <f>IF('Crisis Indicator Data'!$O57="x","x",IF('Crisis Indicator Data'!$O57=0,0,('Crisis Indicator Data'!M57/'Crisis Indicator Data'!$O57)))</f>
        <v>#N/A</v>
      </c>
      <c r="AD63" s="121" t="e">
        <f>IF(AC63="x","x",IF(AC63&gt;AD$7,5,IF(AC63&gt;AD$6,4,IF(AC63&gt;AD$5,3,IF(AC63&gt;AD$4,2,IF(AC63&gt;$AD$3,1,0))))))</f>
        <v>#N/A</v>
      </c>
      <c r="AE63" s="124" t="e">
        <f t="shared" si="11"/>
        <v>#N/A</v>
      </c>
      <c r="AF63" s="116" t="e">
        <f>IF('Crisis Indicator Data'!$O57="x","x",IF('Crisis Indicator Data'!$O57=0,0,('Crisis Indicator Data'!N57/'Crisis Indicator Data'!$O57)))</f>
        <v>#N/A</v>
      </c>
      <c r="AG63" s="121" t="e">
        <f>IF(AF63="x","x",IF(AF63&gt;AG$7,5,IF(AF63&gt;AG$6,4,IF(AF63&gt;AG$5,3,IF(AF63&gt;AG$4,2,IF(AC63&gt;$AD$3,1,0))))))</f>
        <v>#N/A</v>
      </c>
      <c r="AH63" s="124" t="e">
        <f t="shared" si="12"/>
        <v>#N/A</v>
      </c>
      <c r="AI63" s="125" t="e">
        <f t="shared" si="13"/>
        <v>#N/A</v>
      </c>
      <c r="AJ63" s="120" t="str">
        <f>IF('Crisis Indicator Data'!P57="x","x",IF('Crisis Indicator Data'!P57&gt;AJ$7,5,IF('Crisis Indicator Data'!P57&gt;AJ$6,4,IF('Crisis Indicator Data'!P57&gt;AJ$5,3,IF('Crisis Indicator Data'!P57&gt;AJ$4,2,1)))))</f>
        <v>x</v>
      </c>
      <c r="AK63" s="116" t="str">
        <f>IF('Crisis Indicator Data'!P57="x","x",'Crisis Indicator Data'!P57/'Crisis Indicator Data'!H57*1000)</f>
        <v>x</v>
      </c>
      <c r="AL63" s="120" t="str">
        <f t="shared" si="14"/>
        <v>x</v>
      </c>
      <c r="AM63" s="125" t="str">
        <f t="shared" si="15"/>
        <v>x</v>
      </c>
      <c r="AN63" s="127" t="e">
        <f t="shared" si="16"/>
        <v>#N/A</v>
      </c>
      <c r="AO63" s="8"/>
      <c r="AP63" s="20"/>
    </row>
    <row r="64" spans="1:42" x14ac:dyDescent="0.35">
      <c r="A64" s="25" t="str">
        <f>'Crisis Indicator Data'!A58</f>
        <v>Complex crisis in Libya</v>
      </c>
      <c r="B64" s="25" t="str">
        <f>'Crisis Indicator Data'!B58</f>
        <v>Multiple crises country</v>
      </c>
      <c r="C64" s="25" t="str">
        <f>'Crisis Indicator Data'!C58</f>
        <v>LBY001</v>
      </c>
      <c r="D64" s="25" t="str">
        <f>'Crisis Indicator Data'!D58</f>
        <v>Libya</v>
      </c>
      <c r="E64" s="25" t="str">
        <f>'Crisis Indicator Data'!E58</f>
        <v>LBY</v>
      </c>
      <c r="F64" s="120">
        <f>IF('Crisis Indicator Data'!F58="x","x",IF('Crisis Indicator Data'!F58=0,0,IF('Crisis Indicator Data'!F58&gt;F$7,5,IF('Crisis Indicator Data'!F58&gt;F$6,4,IF('Crisis Indicator Data'!F58&gt;F$5,3,IF('Crisis Indicator Data'!F58&gt;F$4,2,1))))))</f>
        <v>5</v>
      </c>
      <c r="G64" s="116">
        <f>IF('Crisis Indicator Data'!F58="x","x",IF(B64="Regional crisis",('Crisis Indicator Data'!F58/VLOOKUP('Impact of Crisis'!$C64,'Regional Crises'!$B$1:$R$51,4,FALSE)),'Crisis Indicator Data'!F58/VLOOKUP('Impact of Crisis'!$E64,'Country Indicator Data'!$B$3:$P$193,15,FALSE)))</f>
        <v>0.98888970981051871</v>
      </c>
      <c r="H64" s="120">
        <f>IF(F64="x","x",IF('Crisis Indicator Data'!F58=0,0,IF(G64&gt;H$7,5,IF(G64&gt;H$6,4,IF(G64&gt;H$5,3,IF(G64&gt;H$4,2,1))))))</f>
        <v>5</v>
      </c>
      <c r="I64" s="122">
        <f t="shared" si="4"/>
        <v>5</v>
      </c>
      <c r="J64" s="120">
        <f>IF('Crisis Indicator Data'!G58="x","x",IF('Crisis Indicator Data'!G58=0,0,IF('Crisis Indicator Data'!G58&gt;J$7,5,IF('Crisis Indicator Data'!G58&gt;J$6,4,IF('Crisis Indicator Data'!G58&gt;J$5,3,IF('Crisis Indicator Data'!G58&gt;J$4,2,1))))))</f>
        <v>3</v>
      </c>
      <c r="K64" s="116">
        <f>IF('Crisis Indicator Data'!G58="x","x",IF(B64="Regional crisis",('Crisis Indicator Data'!G58/VLOOKUP('Impact of Crisis'!$C64,'Regional Crises'!$B$1:$R$51,5,FALSE)),'Crisis Indicator Data'!G58/VLOOKUP('Impact of Crisis'!$E64,'Country Indicator Data'!$B$3:$P$193,14,FALSE)))</f>
        <v>1</v>
      </c>
      <c r="L64" s="120">
        <f>IF(J64="x","x",IF('Crisis Indicator Data'!G58=0,0,IF(K64&gt;L$7,5,IF(K64&gt;L$6,4,IF(K64&gt;L$5,3,IF(K64&gt;L$4,2,1))))))</f>
        <v>5</v>
      </c>
      <c r="M64" s="122">
        <f t="shared" si="5"/>
        <v>4</v>
      </c>
      <c r="N64" s="127">
        <f t="shared" si="6"/>
        <v>4.5</v>
      </c>
      <c r="O64" s="120">
        <f>IF('Crisis Indicator Data'!H58="x","x",IF('Crisis Indicator Data'!H58=0,0,IF('Crisis Indicator Data'!H58&gt;O$7,5,IF('Crisis Indicator Data'!H58&gt;O$6,4,IF('Crisis Indicator Data'!H58&gt;O$5,3,IF('Crisis Indicator Data'!H58&gt;O$4,2,1))))))</f>
        <v>2</v>
      </c>
      <c r="P64" s="116">
        <f>IF('Crisis Indicator Data'!H58="x","x",IF(B64="Regional crisis",('Crisis Indicator Data'!H58/VLOOKUP('Impact of Crisis'!$C64,'Regional Crises'!$B$1:$R$34,5,FALSE)),'Crisis Indicator Data'!H58/VLOOKUP('Impact of Crisis'!$E64,'Country Indicator Data'!$B$3:$P$193,14,FALSE)))</f>
        <v>0.22769318343532091</v>
      </c>
      <c r="Q64" s="120">
        <f>IF(O64="x","x",IF('Crisis Indicator Data'!H58=0,0,IF(P64&gt;Q$7,5,IF(P64&gt;Q$6,4,IF(P64&gt;Q$5,3,IF(P64&gt;Q$4,2,1))))))</f>
        <v>3</v>
      </c>
      <c r="R64" s="122">
        <f t="shared" si="7"/>
        <v>2.5</v>
      </c>
      <c r="S64" s="120">
        <f>IF('Crisis Indicator Data'!I58="x","x",IF('Crisis Indicator Data'!I58=0,0,IF('Crisis Indicator Data'!I58&gt;S$7,5,IF('Crisis Indicator Data'!I58&gt;S$6,4,IF('Crisis Indicator Data'!I58&gt;S$5,3,IF('Crisis Indicator Data'!I58&gt;S$4,2,1))))))</f>
        <v>4</v>
      </c>
      <c r="T64" s="116">
        <f>IF('Crisis Indicator Data'!I58="x","x",IF(B64="Regional crisis",('Crisis Indicator Data'!I58/VLOOKUP('Impact of Crisis'!$C64,'Regional Crises'!$B$1:$R$34,5,FALSE)),'Crisis Indicator Data'!I58/VLOOKUP('Impact of Crisis'!$E64,'Country Indicator Data'!$B$3:$P$193,14,FALSE)))</f>
        <v>0.20236231677814145</v>
      </c>
      <c r="U64" s="120">
        <f t="shared" si="8"/>
        <v>5</v>
      </c>
      <c r="V64" s="122">
        <f t="shared" si="9"/>
        <v>5</v>
      </c>
      <c r="W64" s="120" t="str">
        <f>IF('Crisis Indicator Data'!J58="x","x",IF('Crisis Indicator Data'!J58=0,0,IF('Crisis Indicator Data'!J58&gt;W$7,5,IF('Crisis Indicator Data'!J58&gt;W$6,4,IF('Crisis Indicator Data'!J58&gt;W$5,3,IF('Crisis Indicator Data'!J58&gt;W$4,2,1))))))</f>
        <v>x</v>
      </c>
      <c r="X64" s="120" t="str">
        <f>IF('Crisis Indicator Data'!K58="x","x",IF('Crisis Indicator Data'!K58=0,0,IF('Crisis Indicator Data'!K58&gt;X$7,5,IF('Crisis Indicator Data'!K58&gt;X$6,4,IF('Crisis Indicator Data'!K58&gt;X$5,3,IF('Crisis Indicator Data'!K58&gt;X$4,2,1))))))</f>
        <v>x</v>
      </c>
      <c r="Y64" s="122" t="str">
        <f t="shared" si="0"/>
        <v>x</v>
      </c>
      <c r="Z64" s="120">
        <f>IF('Crisis Indicator Data'!L58="x","x",IF('Crisis Indicator Data'!L58=0,0,IF('Crisis Indicator Data'!L58&gt;Z$7,5,IF('Crisis Indicator Data'!L58&gt;Z$6,4,IF('Crisis Indicator Data'!L58&gt;Z$5,3,IF('Crisis Indicator Data'!L58&gt;Z$4,2,1))))))</f>
        <v>4</v>
      </c>
      <c r="AA64" s="123">
        <f t="shared" si="10"/>
        <v>4</v>
      </c>
      <c r="AB64" s="127">
        <f t="shared" si="17"/>
        <v>3.8333333333333335</v>
      </c>
      <c r="AC64" s="116" t="e">
        <f>IF('Crisis Indicator Data'!$O58="x","x",IF('Crisis Indicator Data'!$O58=0,0,('Crisis Indicator Data'!M58/'Crisis Indicator Data'!$O58)))</f>
        <v>#N/A</v>
      </c>
      <c r="AD64" s="121" t="e">
        <f t="shared" ref="AD64:AD123" si="18">IF(AC64="x","x",IF(AC64&gt;AD$7,5,IF(AC64&gt;AD$6,4,IF(AC64&gt;AD$5,3,IF(AC64&gt;AD$4,2,IF(AC64&gt;$AD$3,1,0))))))</f>
        <v>#N/A</v>
      </c>
      <c r="AE64" s="124" t="e">
        <f t="shared" si="11"/>
        <v>#N/A</v>
      </c>
      <c r="AF64" s="116" t="e">
        <f>IF('Crisis Indicator Data'!$O58="x","x",IF('Crisis Indicator Data'!$O58=0,0,('Crisis Indicator Data'!N58/'Crisis Indicator Data'!$O58)))</f>
        <v>#N/A</v>
      </c>
      <c r="AG64" s="121" t="e">
        <f t="shared" ref="AG64:AG123" si="19">IF(AF64="x","x",IF(AF64&gt;AG$7,5,IF(AF64&gt;AG$6,4,IF(AF64&gt;AG$5,3,IF(AF64&gt;AG$4,2,IF(AC64&gt;$AD$3,1,0))))))</f>
        <v>#N/A</v>
      </c>
      <c r="AH64" s="124" t="e">
        <f t="shared" si="12"/>
        <v>#N/A</v>
      </c>
      <c r="AI64" s="125" t="e">
        <f t="shared" si="13"/>
        <v>#N/A</v>
      </c>
      <c r="AJ64" s="120" t="str">
        <f>IF('Crisis Indicator Data'!P58="x","x",IF('Crisis Indicator Data'!P58&gt;AJ$7,5,IF('Crisis Indicator Data'!P58&gt;AJ$6,4,IF('Crisis Indicator Data'!P58&gt;AJ$5,3,IF('Crisis Indicator Data'!P58&gt;AJ$4,2,1)))))</f>
        <v>x</v>
      </c>
      <c r="AK64" s="116" t="str">
        <f>IF('Crisis Indicator Data'!P58="x","x",'Crisis Indicator Data'!P58/'Crisis Indicator Data'!H58*1000)</f>
        <v>x</v>
      </c>
      <c r="AL64" s="120" t="str">
        <f t="shared" si="14"/>
        <v>x</v>
      </c>
      <c r="AM64" s="125" t="str">
        <f t="shared" si="15"/>
        <v>x</v>
      </c>
      <c r="AN64" s="127" t="e">
        <f t="shared" si="16"/>
        <v>#N/A</v>
      </c>
      <c r="AO64" s="8"/>
      <c r="AP64" s="20"/>
    </row>
    <row r="65" spans="1:42" x14ac:dyDescent="0.35">
      <c r="A65" s="25" t="str">
        <f>'Crisis Indicator Data'!A59</f>
        <v>Mixed migration flows in Libya</v>
      </c>
      <c r="B65" s="25" t="str">
        <f>'Crisis Indicator Data'!B59</f>
        <v>International displacement</v>
      </c>
      <c r="C65" s="25" t="str">
        <f>'Crisis Indicator Data'!C59</f>
        <v>LBY002</v>
      </c>
      <c r="D65" s="25" t="str">
        <f>'Crisis Indicator Data'!D59</f>
        <v>Libya</v>
      </c>
      <c r="E65" s="25" t="str">
        <f>'Crisis Indicator Data'!E59</f>
        <v>LBY</v>
      </c>
      <c r="F65" s="120">
        <f>IF('Crisis Indicator Data'!F59="x","x",IF('Crisis Indicator Data'!F59=0,0,IF('Crisis Indicator Data'!F59&gt;F$7,5,IF('Crisis Indicator Data'!F59&gt;F$6,4,IF('Crisis Indicator Data'!F59&gt;F$5,3,IF('Crisis Indicator Data'!F59&gt;F$4,2,1))))))</f>
        <v>5</v>
      </c>
      <c r="G65" s="116">
        <f>IF('Crisis Indicator Data'!F59="x","x",IF(B65="Regional crisis",('Crisis Indicator Data'!F59/VLOOKUP('Impact of Crisis'!$C65,'Regional Crises'!$B$1:$R$51,4,FALSE)),'Crisis Indicator Data'!F59/VLOOKUP('Impact of Crisis'!$E65,'Country Indicator Data'!$B$3:$P$193,15,FALSE)))</f>
        <v>0.98888970981051871</v>
      </c>
      <c r="H65" s="120">
        <f>IF(F65="x","x",IF('Crisis Indicator Data'!F59=0,0,IF(G65&gt;H$7,5,IF(G65&gt;H$6,4,IF(G65&gt;H$5,3,IF(G65&gt;H$4,2,1))))))</f>
        <v>5</v>
      </c>
      <c r="I65" s="122">
        <f t="shared" si="4"/>
        <v>5</v>
      </c>
      <c r="J65" s="120">
        <f>IF('Crisis Indicator Data'!G59="x","x",IF('Crisis Indicator Data'!G59=0,0,IF('Crisis Indicator Data'!G59&gt;J$7,5,IF('Crisis Indicator Data'!G59&gt;J$6,4,IF('Crisis Indicator Data'!G59&gt;J$5,3,IF('Crisis Indicator Data'!G59&gt;J$4,2,1))))))</f>
        <v>3</v>
      </c>
      <c r="K65" s="116">
        <f>IF('Crisis Indicator Data'!G59="x","x",IF(B65="Regional crisis",('Crisis Indicator Data'!G59/VLOOKUP('Impact of Crisis'!$C65,'Regional Crises'!$B$1:$R$51,5,FALSE)),'Crisis Indicator Data'!G59/VLOOKUP('Impact of Crisis'!$E65,'Country Indicator Data'!$B$3:$P$193,14,FALSE)))</f>
        <v>1</v>
      </c>
      <c r="L65" s="120">
        <f>IF(J65="x","x",IF('Crisis Indicator Data'!G59=0,0,IF(K65&gt;L$7,5,IF(K65&gt;L$6,4,IF(K65&gt;L$5,3,IF(K65&gt;L$4,2,1))))))</f>
        <v>5</v>
      </c>
      <c r="M65" s="122">
        <f t="shared" si="5"/>
        <v>4</v>
      </c>
      <c r="N65" s="127">
        <f t="shared" si="6"/>
        <v>4.5</v>
      </c>
      <c r="O65" s="120">
        <f>IF('Crisis Indicator Data'!H59="x","x",IF('Crisis Indicator Data'!H59=0,0,IF('Crisis Indicator Data'!H59&gt;O$7,5,IF('Crisis Indicator Data'!H59&gt;O$6,4,IF('Crisis Indicator Data'!H59&gt;O$5,3,IF('Crisis Indicator Data'!H59&gt;O$4,2,1))))))</f>
        <v>2</v>
      </c>
      <c r="P65" s="116">
        <f>IF('Crisis Indicator Data'!H59="x","x",IF(B65="Regional crisis",('Crisis Indicator Data'!H59/VLOOKUP('Impact of Crisis'!$C65,'Regional Crises'!$B$1:$R$34,5,FALSE)),'Crisis Indicator Data'!H59/VLOOKUP('Impact of Crisis'!$E65,'Country Indicator Data'!$B$3:$P$193,14,FALSE)))</f>
        <v>9.3211896968834501E-2</v>
      </c>
      <c r="Q65" s="120">
        <f>IF(O65="x","x",IF('Crisis Indicator Data'!H59=0,0,IF(P65&gt;Q$7,5,IF(P65&gt;Q$6,4,IF(P65&gt;Q$5,3,IF(P65&gt;Q$4,2,1))))))</f>
        <v>2</v>
      </c>
      <c r="R65" s="122">
        <f t="shared" si="7"/>
        <v>2</v>
      </c>
      <c r="S65" s="120">
        <f>IF('Crisis Indicator Data'!I59="x","x",IF('Crisis Indicator Data'!I59=0,0,IF('Crisis Indicator Data'!I59&gt;S$7,5,IF('Crisis Indicator Data'!I59&gt;S$6,4,IF('Crisis Indicator Data'!I59&gt;S$5,3,IF('Crisis Indicator Data'!I59&gt;S$4,2,1))))))</f>
        <v>3</v>
      </c>
      <c r="T65" s="116">
        <f>IF('Crisis Indicator Data'!I59="x","x",IF(B65="Regional crisis",('Crisis Indicator Data'!I59/VLOOKUP('Impact of Crisis'!$C65,'Regional Crises'!$B$1:$R$34,5,FALSE)),'Crisis Indicator Data'!I59/VLOOKUP('Impact of Crisis'!$E65,'Country Indicator Data'!$B$3:$P$193,14,FALSE)))</f>
        <v>9.3211896968834501E-2</v>
      </c>
      <c r="U65" s="120">
        <f t="shared" si="8"/>
        <v>4</v>
      </c>
      <c r="V65" s="122">
        <f t="shared" si="9"/>
        <v>4</v>
      </c>
      <c r="W65" s="120" t="str">
        <f>IF('Crisis Indicator Data'!J59="x","x",IF('Crisis Indicator Data'!J59=0,0,IF('Crisis Indicator Data'!J59&gt;W$7,5,IF('Crisis Indicator Data'!J59&gt;W$6,4,IF('Crisis Indicator Data'!J59&gt;W$5,3,IF('Crisis Indicator Data'!J59&gt;W$4,2,1))))))</f>
        <v>x</v>
      </c>
      <c r="X65" s="120" t="str">
        <f>IF('Crisis Indicator Data'!K59="x","x",IF('Crisis Indicator Data'!K59=0,0,IF('Crisis Indicator Data'!K59&gt;X$7,5,IF('Crisis Indicator Data'!K59&gt;X$6,4,IF('Crisis Indicator Data'!K59&gt;X$5,3,IF('Crisis Indicator Data'!K59&gt;X$4,2,1))))))</f>
        <v>x</v>
      </c>
      <c r="Y65" s="122" t="str">
        <f t="shared" si="0"/>
        <v>x</v>
      </c>
      <c r="Z65" s="120">
        <f>IF('Crisis Indicator Data'!L59="x","x",IF('Crisis Indicator Data'!L59=0,0,IF('Crisis Indicator Data'!L59&gt;Z$7,5,IF('Crisis Indicator Data'!L59&gt;Z$6,4,IF('Crisis Indicator Data'!L59&gt;Z$5,3,IF('Crisis Indicator Data'!L59&gt;Z$4,2,1))))))</f>
        <v>2</v>
      </c>
      <c r="AA65" s="123">
        <f t="shared" si="10"/>
        <v>2</v>
      </c>
      <c r="AB65" s="127">
        <f t="shared" si="17"/>
        <v>2.6666666666666665</v>
      </c>
      <c r="AC65" s="116" t="e">
        <f>IF('Crisis Indicator Data'!$O59="x","x",IF('Crisis Indicator Data'!$O59=0,0,('Crisis Indicator Data'!M59/'Crisis Indicator Data'!$O59)))</f>
        <v>#N/A</v>
      </c>
      <c r="AD65" s="121" t="e">
        <f t="shared" si="18"/>
        <v>#N/A</v>
      </c>
      <c r="AE65" s="124" t="e">
        <f t="shared" si="11"/>
        <v>#N/A</v>
      </c>
      <c r="AF65" s="116" t="e">
        <f>IF('Crisis Indicator Data'!$O59="x","x",IF('Crisis Indicator Data'!$O59=0,0,('Crisis Indicator Data'!N59/'Crisis Indicator Data'!$O59)))</f>
        <v>#N/A</v>
      </c>
      <c r="AG65" s="121" t="e">
        <f t="shared" si="19"/>
        <v>#N/A</v>
      </c>
      <c r="AH65" s="124" t="e">
        <f t="shared" si="12"/>
        <v>#N/A</v>
      </c>
      <c r="AI65" s="125" t="e">
        <f t="shared" si="13"/>
        <v>#N/A</v>
      </c>
      <c r="AJ65" s="120" t="str">
        <f>IF('Crisis Indicator Data'!P59="x","x",IF('Crisis Indicator Data'!P59&gt;AJ$7,5,IF('Crisis Indicator Data'!P59&gt;AJ$6,4,IF('Crisis Indicator Data'!P59&gt;AJ$5,3,IF('Crisis Indicator Data'!P59&gt;AJ$4,2,1)))))</f>
        <v>x</v>
      </c>
      <c r="AK65" s="116" t="str">
        <f>IF('Crisis Indicator Data'!P59="x","x",'Crisis Indicator Data'!P59/'Crisis Indicator Data'!H59*1000)</f>
        <v>x</v>
      </c>
      <c r="AL65" s="120" t="str">
        <f t="shared" si="14"/>
        <v>x</v>
      </c>
      <c r="AM65" s="125" t="str">
        <f t="shared" si="15"/>
        <v>x</v>
      </c>
      <c r="AN65" s="127" t="e">
        <f t="shared" si="16"/>
        <v>#N/A</v>
      </c>
      <c r="AO65" s="8"/>
      <c r="AP65" s="20"/>
    </row>
    <row r="66" spans="1:42" x14ac:dyDescent="0.35">
      <c r="A66" s="25" t="str">
        <f>'Crisis Indicator Data'!A60</f>
        <v>Drought in Madagascar</v>
      </c>
      <c r="B66" s="25" t="str">
        <f>'Crisis Indicator Data'!B60</f>
        <v>Drought</v>
      </c>
      <c r="C66" s="25" t="str">
        <f>'Crisis Indicator Data'!C60</f>
        <v>MDG002</v>
      </c>
      <c r="D66" s="25" t="str">
        <f>'Crisis Indicator Data'!D60</f>
        <v>Madagascar</v>
      </c>
      <c r="E66" s="25" t="str">
        <f>'Crisis Indicator Data'!E60</f>
        <v>MDG</v>
      </c>
      <c r="F66" s="120">
        <f>IF('Crisis Indicator Data'!F60="x","x",IF('Crisis Indicator Data'!F60=0,0,IF('Crisis Indicator Data'!F60&gt;F$7,5,IF('Crisis Indicator Data'!F60&gt;F$6,4,IF('Crisis Indicator Data'!F60&gt;F$5,3,IF('Crisis Indicator Data'!F60&gt;F$4,2,1))))))</f>
        <v>2</v>
      </c>
      <c r="G66" s="116">
        <f>IF('Crisis Indicator Data'!F60="x","x",IF(B66="Regional crisis",('Crisis Indicator Data'!F60/VLOOKUP('Impact of Crisis'!$C66,'Regional Crises'!$B$1:$R$51,4,FALSE)),'Crisis Indicator Data'!F60/VLOOKUP('Impact of Crisis'!$E66,'Country Indicator Data'!$B$3:$P$193,15,FALSE)))</f>
        <v>0.13716053626675834</v>
      </c>
      <c r="H66" s="120">
        <f>IF(F66="x","x",IF('Crisis Indicator Data'!F60=0,0,IF(G66&gt;H$7,5,IF(G66&gt;H$6,4,IF(G66&gt;H$5,3,IF(G66&gt;H$4,2,1))))))</f>
        <v>2</v>
      </c>
      <c r="I66" s="122">
        <f t="shared" si="4"/>
        <v>2</v>
      </c>
      <c r="J66" s="120">
        <f>IF('Crisis Indicator Data'!G60="x","x",IF('Crisis Indicator Data'!G60=0,0,IF('Crisis Indicator Data'!G60&gt;J$7,5,IF('Crisis Indicator Data'!G60&gt;J$6,4,IF('Crisis Indicator Data'!G60&gt;J$5,3,IF('Crisis Indicator Data'!G60&gt;J$4,2,1))))))</f>
        <v>2</v>
      </c>
      <c r="K66" s="116">
        <f>IF('Crisis Indicator Data'!G60="x","x",IF(B66="Regional crisis",('Crisis Indicator Data'!G60/VLOOKUP('Impact of Crisis'!$C66,'Regional Crises'!$B$1:$R$51,5,FALSE)),'Crisis Indicator Data'!G60/VLOOKUP('Impact of Crisis'!$E66,'Country Indicator Data'!$B$3:$P$193,14,FALSE)))</f>
        <v>0.17232209737827717</v>
      </c>
      <c r="L66" s="120">
        <f>IF(J66="x","x",IF('Crisis Indicator Data'!G60=0,0,IF(K66&gt;L$7,5,IF(K66&gt;L$6,4,IF(K66&gt;L$5,3,IF(K66&gt;L$4,2,1))))))</f>
        <v>2</v>
      </c>
      <c r="M66" s="122">
        <f t="shared" si="5"/>
        <v>2</v>
      </c>
      <c r="N66" s="127">
        <f t="shared" si="6"/>
        <v>2</v>
      </c>
      <c r="O66" s="120">
        <f>IF('Crisis Indicator Data'!H60="x","x",IF('Crisis Indicator Data'!H60=0,0,IF('Crisis Indicator Data'!H60&gt;O$7,5,IF('Crisis Indicator Data'!H60&gt;O$6,4,IF('Crisis Indicator Data'!H60&gt;O$5,3,IF('Crisis Indicator Data'!H60&gt;O$4,2,1))))))</f>
        <v>2</v>
      </c>
      <c r="P66" s="116">
        <f>IF('Crisis Indicator Data'!H60="x","x",IF(B66="Regional crisis",('Crisis Indicator Data'!H60/VLOOKUP('Impact of Crisis'!$C66,'Regional Crises'!$B$1:$R$34,5,FALSE)),'Crisis Indicator Data'!H60/VLOOKUP('Impact of Crisis'!$E66,'Country Indicator Data'!$B$3:$P$193,14,FALSE)))</f>
        <v>9.9026217228464414E-2</v>
      </c>
      <c r="Q66" s="120">
        <f>IF(O66="x","x",IF('Crisis Indicator Data'!H60=0,0,IF(P66&gt;Q$7,5,IF(P66&gt;Q$6,4,IF(P66&gt;Q$5,3,IF(P66&gt;Q$4,2,1))))))</f>
        <v>2</v>
      </c>
      <c r="R66" s="122">
        <f t="shared" si="7"/>
        <v>2</v>
      </c>
      <c r="S66" s="120" t="str">
        <f>IF('Crisis Indicator Data'!I60="x","x",IF('Crisis Indicator Data'!I60=0,0,IF('Crisis Indicator Data'!I60&gt;S$7,5,IF('Crisis Indicator Data'!I60&gt;S$6,4,IF('Crisis Indicator Data'!I60&gt;S$5,3,IF('Crisis Indicator Data'!I60&gt;S$4,2,1))))))</f>
        <v>x</v>
      </c>
      <c r="T66" s="116" t="str">
        <f>IF('Crisis Indicator Data'!I60="x","x",IF(B66="Regional crisis",('Crisis Indicator Data'!I60/VLOOKUP('Impact of Crisis'!$C66,'Regional Crises'!$B$1:$R$34,5,FALSE)),'Crisis Indicator Data'!I60/VLOOKUP('Impact of Crisis'!$E66,'Country Indicator Data'!$B$3:$P$193,14,FALSE)))</f>
        <v>x</v>
      </c>
      <c r="U66" s="120" t="str">
        <f t="shared" si="8"/>
        <v>x</v>
      </c>
      <c r="V66" s="122" t="str">
        <f t="shared" si="9"/>
        <v>x</v>
      </c>
      <c r="W66" s="120">
        <f>IF('Crisis Indicator Data'!J60="x","x",IF('Crisis Indicator Data'!J60=0,0,IF('Crisis Indicator Data'!J60&gt;W$7,5,IF('Crisis Indicator Data'!J60&gt;W$6,4,IF('Crisis Indicator Data'!J60&gt;W$5,3,IF('Crisis Indicator Data'!J60&gt;W$4,2,1))))))</f>
        <v>0</v>
      </c>
      <c r="X66" s="120" t="str">
        <f>IF('Crisis Indicator Data'!K60="x","x",IF('Crisis Indicator Data'!K60=0,0,IF('Crisis Indicator Data'!K60&gt;X$7,5,IF('Crisis Indicator Data'!K60&gt;X$6,4,IF('Crisis Indicator Data'!K60&gt;X$5,3,IF('Crisis Indicator Data'!K60&gt;X$4,2,1))))))</f>
        <v>x</v>
      </c>
      <c r="Y66" s="122">
        <f t="shared" si="0"/>
        <v>0</v>
      </c>
      <c r="Z66" s="120" t="str">
        <f>IF('Crisis Indicator Data'!L60="x","x",IF('Crisis Indicator Data'!L60=0,0,IF('Crisis Indicator Data'!L60&gt;Z$7,5,IF('Crisis Indicator Data'!L60&gt;Z$6,4,IF('Crisis Indicator Data'!L60&gt;Z$5,3,IF('Crisis Indicator Data'!L60&gt;Z$4,2,1))))))</f>
        <v>x</v>
      </c>
      <c r="AA66" s="123" t="str">
        <f t="shared" si="10"/>
        <v>x</v>
      </c>
      <c r="AB66" s="127">
        <f t="shared" si="17"/>
        <v>1</v>
      </c>
      <c r="AC66" s="116" t="e">
        <f>IF('Crisis Indicator Data'!$O60="x","x",IF('Crisis Indicator Data'!$O60=0,0,('Crisis Indicator Data'!M60/'Crisis Indicator Data'!$O60)))</f>
        <v>#N/A</v>
      </c>
      <c r="AD66" s="121" t="e">
        <f t="shared" si="18"/>
        <v>#N/A</v>
      </c>
      <c r="AE66" s="124" t="e">
        <f t="shared" si="11"/>
        <v>#N/A</v>
      </c>
      <c r="AF66" s="116" t="e">
        <f>IF('Crisis Indicator Data'!$O60="x","x",IF('Crisis Indicator Data'!$O60=0,0,('Crisis Indicator Data'!N60/'Crisis Indicator Data'!$O60)))</f>
        <v>#N/A</v>
      </c>
      <c r="AG66" s="121" t="e">
        <f t="shared" si="19"/>
        <v>#N/A</v>
      </c>
      <c r="AH66" s="124" t="e">
        <f t="shared" si="12"/>
        <v>#N/A</v>
      </c>
      <c r="AI66" s="125" t="e">
        <f t="shared" si="13"/>
        <v>#N/A</v>
      </c>
      <c r="AJ66" s="120" t="str">
        <f>IF('Crisis Indicator Data'!P60="x","x",IF('Crisis Indicator Data'!P60&gt;AJ$7,5,IF('Crisis Indicator Data'!P60&gt;AJ$6,4,IF('Crisis Indicator Data'!P60&gt;AJ$5,3,IF('Crisis Indicator Data'!P60&gt;AJ$4,2,1)))))</f>
        <v>x</v>
      </c>
      <c r="AK66" s="116" t="str">
        <f>IF('Crisis Indicator Data'!P60="x","x",'Crisis Indicator Data'!P60/'Crisis Indicator Data'!H60*1000)</f>
        <v>x</v>
      </c>
      <c r="AL66" s="120" t="str">
        <f t="shared" si="14"/>
        <v>x</v>
      </c>
      <c r="AM66" s="125" t="str">
        <f t="shared" si="15"/>
        <v>x</v>
      </c>
      <c r="AN66" s="127" t="e">
        <f t="shared" si="16"/>
        <v>#N/A</v>
      </c>
      <c r="AO66" s="8"/>
      <c r="AP66" s="20"/>
    </row>
    <row r="67" spans="1:42" x14ac:dyDescent="0.35">
      <c r="A67" s="25" t="str">
        <f>'Crisis Indicator Data'!A61</f>
        <v>Complex crisis in Malawi</v>
      </c>
      <c r="B67" s="25" t="str">
        <f>'Crisis Indicator Data'!B61</f>
        <v>Complex crisis</v>
      </c>
      <c r="C67" s="25" t="str">
        <f>'Crisis Indicator Data'!C61</f>
        <v>MWI002</v>
      </c>
      <c r="D67" s="25" t="str">
        <f>'Crisis Indicator Data'!D61</f>
        <v>Malawi</v>
      </c>
      <c r="E67" s="25" t="str">
        <f>'Crisis Indicator Data'!E61</f>
        <v>MWI</v>
      </c>
      <c r="F67" s="120">
        <f>IF('Crisis Indicator Data'!F61="x","x",IF('Crisis Indicator Data'!F61=0,0,IF('Crisis Indicator Data'!F61&gt;F$7,5,IF('Crisis Indicator Data'!F61&gt;F$6,4,IF('Crisis Indicator Data'!F61&gt;F$5,3,IF('Crisis Indicator Data'!F61&gt;F$4,2,1))))))</f>
        <v>2</v>
      </c>
      <c r="G67" s="116">
        <f>IF('Crisis Indicator Data'!F61="x","x",IF(B67="Regional crisis",('Crisis Indicator Data'!F61/VLOOKUP('Impact of Crisis'!$C67,'Regional Crises'!$B$1:$R$51,4,FALSE)),'Crisis Indicator Data'!F61/VLOOKUP('Impact of Crisis'!$E67,'Country Indicator Data'!$B$3:$P$193,15,FALSE)))</f>
        <v>0.99995757318625367</v>
      </c>
      <c r="H67" s="120">
        <f>IF(F67="x","x",IF('Crisis Indicator Data'!F61=0,0,IF(G67&gt;H$7,5,IF(G67&gt;H$6,4,IF(G67&gt;H$5,3,IF(G67&gt;H$4,2,1))))))</f>
        <v>5</v>
      </c>
      <c r="I67" s="122">
        <f t="shared" si="4"/>
        <v>3.5</v>
      </c>
      <c r="J67" s="120">
        <f>IF('Crisis Indicator Data'!G61="x","x",IF('Crisis Indicator Data'!G61=0,0,IF('Crisis Indicator Data'!G61&gt;J$7,5,IF('Crisis Indicator Data'!G61&gt;J$6,4,IF('Crisis Indicator Data'!G61&gt;J$5,3,IF('Crisis Indicator Data'!G61&gt;J$4,2,1))))))</f>
        <v>3</v>
      </c>
      <c r="K67" s="116">
        <f>IF('Crisis Indicator Data'!G61="x","x",IF(B67="Regional crisis",('Crisis Indicator Data'!G61/VLOOKUP('Impact of Crisis'!$C67,'Regional Crises'!$B$1:$R$51,5,FALSE)),'Crisis Indicator Data'!G61/VLOOKUP('Impact of Crisis'!$E67,'Country Indicator Data'!$B$3:$P$193,14,FALSE)))</f>
        <v>1</v>
      </c>
      <c r="L67" s="120">
        <f>IF(J67="x","x",IF('Crisis Indicator Data'!G61=0,0,IF(K67&gt;L$7,5,IF(K67&gt;L$6,4,IF(K67&gt;L$5,3,IF(K67&gt;L$4,2,1))))))</f>
        <v>5</v>
      </c>
      <c r="M67" s="122">
        <f t="shared" si="5"/>
        <v>4</v>
      </c>
      <c r="N67" s="127">
        <f t="shared" si="6"/>
        <v>3.8</v>
      </c>
      <c r="O67" s="120">
        <f>IF('Crisis Indicator Data'!H61="x","x",IF('Crisis Indicator Data'!H61=0,0,IF('Crisis Indicator Data'!H61&gt;O$7,5,IF('Crisis Indicator Data'!H61&gt;O$6,4,IF('Crisis Indicator Data'!H61&gt;O$5,3,IF('Crisis Indicator Data'!H61&gt;O$4,2,1))))))</f>
        <v>3</v>
      </c>
      <c r="P67" s="116">
        <f>IF('Crisis Indicator Data'!H61="x","x",IF(B67="Regional crisis",('Crisis Indicator Data'!H61/VLOOKUP('Impact of Crisis'!$C67,'Regional Crises'!$B$1:$R$34,5,FALSE)),'Crisis Indicator Data'!H61/VLOOKUP('Impact of Crisis'!$E67,'Country Indicator Data'!$B$3:$P$193,14,FALSE)))</f>
        <v>0.32754645327546456</v>
      </c>
      <c r="Q67" s="120">
        <f>IF(O67="x","x",IF('Crisis Indicator Data'!H61=0,0,IF(P67&gt;Q$7,5,IF(P67&gt;Q$6,4,IF(P67&gt;Q$5,3,IF(P67&gt;Q$4,2,1))))))</f>
        <v>4</v>
      </c>
      <c r="R67" s="122">
        <f t="shared" si="7"/>
        <v>3.5</v>
      </c>
      <c r="S67" s="120">
        <f>IF('Crisis Indicator Data'!I61="x","x",IF('Crisis Indicator Data'!I61=0,0,IF('Crisis Indicator Data'!I61&gt;S$7,5,IF('Crisis Indicator Data'!I61&gt;S$6,4,IF('Crisis Indicator Data'!I61&gt;S$5,3,IF('Crisis Indicator Data'!I61&gt;S$4,2,1))))))</f>
        <v>0</v>
      </c>
      <c r="T67" s="116">
        <f>IF('Crisis Indicator Data'!I61="x","x",IF(B67="Regional crisis",('Crisis Indicator Data'!I61/VLOOKUP('Impact of Crisis'!$C67,'Regional Crises'!$B$1:$R$34,5,FALSE)),'Crisis Indicator Data'!I61/VLOOKUP('Impact of Crisis'!$E67,'Country Indicator Data'!$B$3:$P$193,14,FALSE)))</f>
        <v>0</v>
      </c>
      <c r="U67" s="120">
        <f t="shared" si="8"/>
        <v>0</v>
      </c>
      <c r="V67" s="122">
        <f t="shared" si="9"/>
        <v>0</v>
      </c>
      <c r="W67" s="120">
        <f>IF('Crisis Indicator Data'!J61="x","x",IF('Crisis Indicator Data'!J61=0,0,IF('Crisis Indicator Data'!J61&gt;W$7,5,IF('Crisis Indicator Data'!J61&gt;W$6,4,IF('Crisis Indicator Data'!J61&gt;W$5,3,IF('Crisis Indicator Data'!J61&gt;W$4,2,1))))))</f>
        <v>0</v>
      </c>
      <c r="X67" s="120">
        <f>IF('Crisis Indicator Data'!K61="x","x",IF('Crisis Indicator Data'!K61=0,0,IF('Crisis Indicator Data'!K61&gt;X$7,5,IF('Crisis Indicator Data'!K61&gt;X$6,4,IF('Crisis Indicator Data'!K61&gt;X$5,3,IF('Crisis Indicator Data'!K61&gt;X$4,2,1))))))</f>
        <v>0</v>
      </c>
      <c r="Y67" s="122">
        <f t="shared" si="0"/>
        <v>0</v>
      </c>
      <c r="Z67" s="120">
        <f>IF('Crisis Indicator Data'!L61="x","x",IF('Crisis Indicator Data'!L61=0,0,IF('Crisis Indicator Data'!L61&gt;Z$7,5,IF('Crisis Indicator Data'!L61&gt;Z$6,4,IF('Crisis Indicator Data'!L61&gt;Z$5,3,IF('Crisis Indicator Data'!L61&gt;Z$4,2,1))))))</f>
        <v>0</v>
      </c>
      <c r="AA67" s="123">
        <f t="shared" si="10"/>
        <v>0</v>
      </c>
      <c r="AB67" s="127">
        <f t="shared" si="17"/>
        <v>1</v>
      </c>
      <c r="AC67" s="116" t="e">
        <f>IF('Crisis Indicator Data'!$O61="x","x",IF('Crisis Indicator Data'!$O61=0,0,('Crisis Indicator Data'!M61/'Crisis Indicator Data'!$O61)))</f>
        <v>#N/A</v>
      </c>
      <c r="AD67" s="121" t="e">
        <f t="shared" si="18"/>
        <v>#N/A</v>
      </c>
      <c r="AE67" s="124" t="e">
        <f t="shared" si="11"/>
        <v>#N/A</v>
      </c>
      <c r="AF67" s="116" t="e">
        <f>IF('Crisis Indicator Data'!$O61="x","x",IF('Crisis Indicator Data'!$O61=0,0,('Crisis Indicator Data'!N61/'Crisis Indicator Data'!$O61)))</f>
        <v>#N/A</v>
      </c>
      <c r="AG67" s="121" t="e">
        <f t="shared" si="19"/>
        <v>#N/A</v>
      </c>
      <c r="AH67" s="124" t="e">
        <f t="shared" si="12"/>
        <v>#N/A</v>
      </c>
      <c r="AI67" s="125" t="e">
        <f t="shared" si="13"/>
        <v>#N/A</v>
      </c>
      <c r="AJ67" s="120" t="str">
        <f>IF('Crisis Indicator Data'!P61="x","x",IF('Crisis Indicator Data'!P61&gt;AJ$7,5,IF('Crisis Indicator Data'!P61&gt;AJ$6,4,IF('Crisis Indicator Data'!P61&gt;AJ$5,3,IF('Crisis Indicator Data'!P61&gt;AJ$4,2,1)))))</f>
        <v>x</v>
      </c>
      <c r="AK67" s="116" t="str">
        <f>IF('Crisis Indicator Data'!P61="x","x",'Crisis Indicator Data'!P61/'Crisis Indicator Data'!H61*1000)</f>
        <v>x</v>
      </c>
      <c r="AL67" s="120" t="str">
        <f t="shared" si="14"/>
        <v>x</v>
      </c>
      <c r="AM67" s="125" t="str">
        <f t="shared" si="15"/>
        <v>x</v>
      </c>
      <c r="AN67" s="127" t="e">
        <f t="shared" si="16"/>
        <v>#N/A</v>
      </c>
      <c r="AO67" s="8"/>
      <c r="AP67" s="20"/>
    </row>
    <row r="68" spans="1:42" x14ac:dyDescent="0.35">
      <c r="A68" s="25" t="str">
        <f>'Crisis Indicator Data'!A62</f>
        <v>Complex crisis in Mali</v>
      </c>
      <c r="B68" s="25" t="str">
        <f>'Crisis Indicator Data'!B62</f>
        <v>Complex crisis</v>
      </c>
      <c r="C68" s="25" t="str">
        <f>'Crisis Indicator Data'!C62</f>
        <v>MLI001</v>
      </c>
      <c r="D68" s="25" t="str">
        <f>'Crisis Indicator Data'!D62</f>
        <v>Mali</v>
      </c>
      <c r="E68" s="25" t="str">
        <f>'Crisis Indicator Data'!E62</f>
        <v>MLI</v>
      </c>
      <c r="F68" s="120">
        <f>IF('Crisis Indicator Data'!F62="x","x",IF('Crisis Indicator Data'!F62=0,0,IF('Crisis Indicator Data'!F62&gt;F$7,5,IF('Crisis Indicator Data'!F62&gt;F$6,4,IF('Crisis Indicator Data'!F62&gt;F$5,3,IF('Crisis Indicator Data'!F62&gt;F$4,2,1))))))</f>
        <v>5</v>
      </c>
      <c r="G68" s="116">
        <f>IF('Crisis Indicator Data'!F62="x","x",IF(B68="Regional crisis",('Crisis Indicator Data'!F62/VLOOKUP('Impact of Crisis'!$C68,'Regional Crises'!$B$1:$R$51,4,FALSE)),'Crisis Indicator Data'!F62/VLOOKUP('Impact of Crisis'!$E68,'Country Indicator Data'!$B$3:$P$193,15,FALSE)))</f>
        <v>1.0163990853883411</v>
      </c>
      <c r="H68" s="120">
        <f>IF(F68="x","x",IF('Crisis Indicator Data'!F62=0,0,IF(G68&gt;H$7,5,IF(G68&gt;H$6,4,IF(G68&gt;H$5,3,IF(G68&gt;H$4,2,1))))))</f>
        <v>5</v>
      </c>
      <c r="I68" s="122">
        <f t="shared" si="4"/>
        <v>5</v>
      </c>
      <c r="J68" s="120">
        <f>IF('Crisis Indicator Data'!G62="x","x",IF('Crisis Indicator Data'!G62=0,0,IF('Crisis Indicator Data'!G62&gt;J$7,5,IF('Crisis Indicator Data'!G62&gt;J$6,4,IF('Crisis Indicator Data'!G62&gt;J$5,3,IF('Crisis Indicator Data'!G62&gt;J$4,2,1))))))</f>
        <v>4</v>
      </c>
      <c r="K68" s="116">
        <f>IF('Crisis Indicator Data'!G62="x","x",IF(B68="Regional crisis",('Crisis Indicator Data'!G62/VLOOKUP('Impact of Crisis'!$C68,'Regional Crises'!$B$1:$R$51,5,FALSE)),'Crisis Indicator Data'!G62/VLOOKUP('Impact of Crisis'!$E68,'Country Indicator Data'!$B$3:$P$193,14,FALSE)))</f>
        <v>1</v>
      </c>
      <c r="L68" s="120">
        <f>IF(J68="x","x",IF('Crisis Indicator Data'!G62=0,0,IF(K68&gt;L$7,5,IF(K68&gt;L$6,4,IF(K68&gt;L$5,3,IF(K68&gt;L$4,2,1))))))</f>
        <v>5</v>
      </c>
      <c r="M68" s="122">
        <f t="shared" si="5"/>
        <v>4.5</v>
      </c>
      <c r="N68" s="127">
        <f t="shared" si="6"/>
        <v>4.8</v>
      </c>
      <c r="O68" s="120">
        <f>IF('Crisis Indicator Data'!H62="x","x",IF('Crisis Indicator Data'!H62=0,0,IF('Crisis Indicator Data'!H62&gt;O$7,5,IF('Crisis Indicator Data'!H62&gt;O$6,4,IF('Crisis Indicator Data'!H62&gt;O$5,3,IF('Crisis Indicator Data'!H62&gt;O$4,2,1))))))</f>
        <v>3</v>
      </c>
      <c r="P68" s="116">
        <f>IF('Crisis Indicator Data'!H62="x","x",IF(B68="Regional crisis",('Crisis Indicator Data'!H62/VLOOKUP('Impact of Crisis'!$C68,'Regional Crises'!$B$1:$R$34,5,FALSE)),'Crisis Indicator Data'!H62/VLOOKUP('Impact of Crisis'!$E68,'Country Indicator Data'!$B$3:$P$193,14,FALSE)))</f>
        <v>0.450613767027503</v>
      </c>
      <c r="Q68" s="120">
        <f>IF(O68="x","x",IF('Crisis Indicator Data'!H62=0,0,IF(P68&gt;Q$7,5,IF(P68&gt;Q$6,4,IF(P68&gt;Q$5,3,IF(P68&gt;Q$4,2,1))))))</f>
        <v>4</v>
      </c>
      <c r="R68" s="122">
        <f t="shared" si="7"/>
        <v>3.5</v>
      </c>
      <c r="S68" s="120">
        <f>IF('Crisis Indicator Data'!I62="x","x",IF('Crisis Indicator Data'!I62=0,0,IF('Crisis Indicator Data'!I62&gt;S$7,5,IF('Crisis Indicator Data'!I62&gt;S$6,4,IF('Crisis Indicator Data'!I62&gt;S$5,3,IF('Crisis Indicator Data'!I62&gt;S$4,2,1))))))</f>
        <v>3</v>
      </c>
      <c r="T68" s="116">
        <f>IF('Crisis Indicator Data'!I62="x","x",IF(B68="Regional crisis",('Crisis Indicator Data'!I62/VLOOKUP('Impact of Crisis'!$C68,'Regional Crises'!$B$1:$R$34,5,FALSE)),'Crisis Indicator Data'!I62/VLOOKUP('Impact of Crisis'!$E68,'Country Indicator Data'!$B$3:$P$193,14,FALSE)))</f>
        <v>1.6885067592065053E-2</v>
      </c>
      <c r="U68" s="120">
        <f t="shared" si="8"/>
        <v>2</v>
      </c>
      <c r="V68" s="122">
        <f t="shared" si="9"/>
        <v>3</v>
      </c>
      <c r="W68" s="120" t="str">
        <f>IF('Crisis Indicator Data'!J62="x","x",IF('Crisis Indicator Data'!J62=0,0,IF('Crisis Indicator Data'!J62&gt;W$7,5,IF('Crisis Indicator Data'!J62&gt;W$6,4,IF('Crisis Indicator Data'!J62&gt;W$5,3,IF('Crisis Indicator Data'!J62&gt;W$4,2,1))))))</f>
        <v>x</v>
      </c>
      <c r="X68" s="120">
        <f>IF('Crisis Indicator Data'!K62="x","x",IF('Crisis Indicator Data'!K62=0,0,IF('Crisis Indicator Data'!K62&gt;X$7,5,IF('Crisis Indicator Data'!K62&gt;X$6,4,IF('Crisis Indicator Data'!K62&gt;X$5,3,IF('Crisis Indicator Data'!K62&gt;X$4,2,1))))))</f>
        <v>3</v>
      </c>
      <c r="Y68" s="122">
        <f t="shared" si="0"/>
        <v>3</v>
      </c>
      <c r="Z68" s="120">
        <f>IF('Crisis Indicator Data'!L62="x","x",IF('Crisis Indicator Data'!L62=0,0,IF('Crisis Indicator Data'!L62&gt;Z$7,5,IF('Crisis Indicator Data'!L62&gt;Z$6,4,IF('Crisis Indicator Data'!L62&gt;Z$5,3,IF('Crisis Indicator Data'!L62&gt;Z$4,2,1))))))</f>
        <v>3</v>
      </c>
      <c r="AA68" s="123">
        <f t="shared" si="10"/>
        <v>3</v>
      </c>
      <c r="AB68" s="127">
        <f t="shared" si="17"/>
        <v>3.1</v>
      </c>
      <c r="AC68" s="116" t="e">
        <f>IF('Crisis Indicator Data'!$O62="x","x",IF('Crisis Indicator Data'!$O62=0,0,('Crisis Indicator Data'!M62/'Crisis Indicator Data'!$O62)))</f>
        <v>#N/A</v>
      </c>
      <c r="AD68" s="121" t="e">
        <f t="shared" si="18"/>
        <v>#N/A</v>
      </c>
      <c r="AE68" s="124" t="e">
        <f t="shared" si="11"/>
        <v>#N/A</v>
      </c>
      <c r="AF68" s="116" t="e">
        <f>IF('Crisis Indicator Data'!$O62="x","x",IF('Crisis Indicator Data'!$O62=0,0,('Crisis Indicator Data'!N62/'Crisis Indicator Data'!$O62)))</f>
        <v>#N/A</v>
      </c>
      <c r="AG68" s="121" t="e">
        <f t="shared" si="19"/>
        <v>#N/A</v>
      </c>
      <c r="AH68" s="124" t="e">
        <f t="shared" si="12"/>
        <v>#N/A</v>
      </c>
      <c r="AI68" s="125" t="e">
        <f t="shared" si="13"/>
        <v>#N/A</v>
      </c>
      <c r="AJ68" s="120" t="str">
        <f>IF('Crisis Indicator Data'!P62="x","x",IF('Crisis Indicator Data'!P62&gt;AJ$7,5,IF('Crisis Indicator Data'!P62&gt;AJ$6,4,IF('Crisis Indicator Data'!P62&gt;AJ$5,3,IF('Crisis Indicator Data'!P62&gt;AJ$4,2,1)))))</f>
        <v>x</v>
      </c>
      <c r="AK68" s="116" t="str">
        <f>IF('Crisis Indicator Data'!P62="x","x",'Crisis Indicator Data'!P62/'Crisis Indicator Data'!H62*1000)</f>
        <v>x</v>
      </c>
      <c r="AL68" s="120" t="str">
        <f t="shared" si="14"/>
        <v>x</v>
      </c>
      <c r="AM68" s="125" t="str">
        <f t="shared" si="15"/>
        <v>x</v>
      </c>
      <c r="AN68" s="127" t="e">
        <f t="shared" si="16"/>
        <v>#N/A</v>
      </c>
      <c r="AO68" s="8"/>
      <c r="AP68" s="20"/>
    </row>
    <row r="69" spans="1:42" x14ac:dyDescent="0.35">
      <c r="A69" s="25" t="str">
        <f>'Crisis Indicator Data'!A63</f>
        <v>Refugees from Mali in Mauritania</v>
      </c>
      <c r="B69" s="25" t="str">
        <f>'Crisis Indicator Data'!B63</f>
        <v>International displacement</v>
      </c>
      <c r="C69" s="25" t="str">
        <f>'Crisis Indicator Data'!C63</f>
        <v>MRT002</v>
      </c>
      <c r="D69" s="25" t="str">
        <f>'Crisis Indicator Data'!D63</f>
        <v>Mauritania</v>
      </c>
      <c r="E69" s="25" t="str">
        <f>'Crisis Indicator Data'!E63</f>
        <v>MRT</v>
      </c>
      <c r="F69" s="120">
        <f>IF('Crisis Indicator Data'!F63="x","x",IF('Crisis Indicator Data'!F63=0,0,IF('Crisis Indicator Data'!F63&gt;F$7,5,IF('Crisis Indicator Data'!F63&gt;F$6,4,IF('Crisis Indicator Data'!F63&gt;F$5,3,IF('Crisis Indicator Data'!F63&gt;F$4,2,1))))))</f>
        <v>1</v>
      </c>
      <c r="G69" s="116">
        <f>IF('Crisis Indicator Data'!F63="x","x",IF(B69="Regional crisis",('Crisis Indicator Data'!F63/VLOOKUP('Impact of Crisis'!$C69,'Regional Crises'!$B$1:$R$51,4,FALSE)),'Crisis Indicator Data'!F63/VLOOKUP('Impact of Crisis'!$E69,'Country Indicator Data'!$B$3:$P$193,15,FALSE)))</f>
        <v>7.276608130396817E-5</v>
      </c>
      <c r="H69" s="120">
        <f>IF(F69="x","x",IF('Crisis Indicator Data'!F63=0,0,IF(G69&gt;H$7,5,IF(G69&gt;H$6,4,IF(G69&gt;H$5,3,IF(G69&gt;H$4,2,1))))))</f>
        <v>1</v>
      </c>
      <c r="I69" s="122">
        <f t="shared" si="4"/>
        <v>1</v>
      </c>
      <c r="J69" s="120">
        <f>IF('Crisis Indicator Data'!G63="x","x",IF('Crisis Indicator Data'!G63=0,0,IF('Crisis Indicator Data'!G63&gt;J$7,5,IF('Crisis Indicator Data'!G63&gt;J$6,4,IF('Crisis Indicator Data'!G63&gt;J$5,3,IF('Crisis Indicator Data'!G63&gt;J$4,2,1))))))</f>
        <v>1</v>
      </c>
      <c r="K69" s="116">
        <f>IF('Crisis Indicator Data'!G63="x","x",IF(B69="Regional crisis",('Crisis Indicator Data'!G63/VLOOKUP('Impact of Crisis'!$C69,'Regional Crises'!$B$1:$R$51,5,FALSE)),'Crisis Indicator Data'!G63/VLOOKUP('Impact of Crisis'!$E69,'Country Indicator Data'!$B$3:$P$193,14,FALSE)))</f>
        <v>1.6195310611554267E-2</v>
      </c>
      <c r="L69" s="120">
        <f>IF(J69="x","x",IF('Crisis Indicator Data'!G63=0,0,IF(K69&gt;L$7,5,IF(K69&gt;L$6,4,IF(K69&gt;L$5,3,IF(K69&gt;L$4,2,1))))))</f>
        <v>1</v>
      </c>
      <c r="M69" s="122">
        <f t="shared" si="5"/>
        <v>1</v>
      </c>
      <c r="N69" s="127">
        <f t="shared" si="6"/>
        <v>1</v>
      </c>
      <c r="O69" s="120">
        <f>IF('Crisis Indicator Data'!H63="x","x",IF('Crisis Indicator Data'!H63=0,0,IF('Crisis Indicator Data'!H63&gt;O$7,5,IF('Crisis Indicator Data'!H63&gt;O$6,4,IF('Crisis Indicator Data'!H63&gt;O$5,3,IF('Crisis Indicator Data'!H63&gt;O$4,2,1))))))</f>
        <v>1</v>
      </c>
      <c r="P69" s="116">
        <f>IF('Crisis Indicator Data'!H63="x","x",IF(B69="Regional crisis",('Crisis Indicator Data'!H63/VLOOKUP('Impact of Crisis'!$C69,'Regional Crises'!$B$1:$R$34,5,FALSE)),'Crisis Indicator Data'!H63/VLOOKUP('Impact of Crisis'!$E69,'Country Indicator Data'!$B$3:$P$193,14,FALSE)))</f>
        <v>1.3778100072516316E-2</v>
      </c>
      <c r="Q69" s="120">
        <f>IF(O69="x","x",IF('Crisis Indicator Data'!H63=0,0,IF(P69&gt;Q$7,5,IF(P69&gt;Q$6,4,IF(P69&gt;Q$5,3,IF(P69&gt;Q$4,2,1))))))</f>
        <v>1</v>
      </c>
      <c r="R69" s="122">
        <f t="shared" si="7"/>
        <v>1</v>
      </c>
      <c r="S69" s="120">
        <f>IF('Crisis Indicator Data'!I63="x","x",IF('Crisis Indicator Data'!I63=0,0,IF('Crisis Indicator Data'!I63&gt;S$7,5,IF('Crisis Indicator Data'!I63&gt;S$6,4,IF('Crisis Indicator Data'!I63&gt;S$5,3,IF('Crisis Indicator Data'!I63&gt;S$4,2,1))))))</f>
        <v>1</v>
      </c>
      <c r="T69" s="116">
        <f>IF('Crisis Indicator Data'!I63="x","x",IF(B69="Regional crisis",('Crisis Indicator Data'!I63/VLOOKUP('Impact of Crisis'!$C69,'Regional Crises'!$B$1:$R$34,5,FALSE)),'Crisis Indicator Data'!I63/VLOOKUP('Impact of Crisis'!$E69,'Country Indicator Data'!$B$3:$P$193,14,FALSE)))</f>
        <v>1.3778100072516316E-2</v>
      </c>
      <c r="U69" s="120">
        <f t="shared" si="8"/>
        <v>2</v>
      </c>
      <c r="V69" s="122">
        <f t="shared" si="9"/>
        <v>2</v>
      </c>
      <c r="W69" s="120">
        <f>IF('Crisis Indicator Data'!J63="x","x",IF('Crisis Indicator Data'!J63=0,0,IF('Crisis Indicator Data'!J63&gt;W$7,5,IF('Crisis Indicator Data'!J63&gt;W$6,4,IF('Crisis Indicator Data'!J63&gt;W$5,3,IF('Crisis Indicator Data'!J63&gt;W$4,2,1))))))</f>
        <v>0</v>
      </c>
      <c r="X69" s="120" t="str">
        <f>IF('Crisis Indicator Data'!K63="x","x",IF('Crisis Indicator Data'!K63=0,0,IF('Crisis Indicator Data'!K63&gt;X$7,5,IF('Crisis Indicator Data'!K63&gt;X$6,4,IF('Crisis Indicator Data'!K63&gt;X$5,3,IF('Crisis Indicator Data'!K63&gt;X$4,2,1))))))</f>
        <v>x</v>
      </c>
      <c r="Y69" s="122">
        <f t="shared" si="0"/>
        <v>0</v>
      </c>
      <c r="Z69" s="120" t="str">
        <f>IF('Crisis Indicator Data'!L63="x","x",IF('Crisis Indicator Data'!L63=0,0,IF('Crisis Indicator Data'!L63&gt;Z$7,5,IF('Crisis Indicator Data'!L63&gt;Z$6,4,IF('Crisis Indicator Data'!L63&gt;Z$5,3,IF('Crisis Indicator Data'!L63&gt;Z$4,2,1))))))</f>
        <v>x</v>
      </c>
      <c r="AA69" s="123" t="str">
        <f t="shared" si="10"/>
        <v>x</v>
      </c>
      <c r="AB69" s="127">
        <f t="shared" si="17"/>
        <v>1</v>
      </c>
      <c r="AC69" s="116" t="e">
        <f>IF('Crisis Indicator Data'!$O63="x","x",IF('Crisis Indicator Data'!$O63=0,0,('Crisis Indicator Data'!M63/'Crisis Indicator Data'!$O63)))</f>
        <v>#N/A</v>
      </c>
      <c r="AD69" s="121" t="e">
        <f t="shared" si="18"/>
        <v>#N/A</v>
      </c>
      <c r="AE69" s="124" t="e">
        <f t="shared" si="11"/>
        <v>#N/A</v>
      </c>
      <c r="AF69" s="116" t="e">
        <f>IF('Crisis Indicator Data'!$O63="x","x",IF('Crisis Indicator Data'!$O63=0,0,('Crisis Indicator Data'!N63/'Crisis Indicator Data'!$O63)))</f>
        <v>#N/A</v>
      </c>
      <c r="AG69" s="121" t="e">
        <f t="shared" si="19"/>
        <v>#N/A</v>
      </c>
      <c r="AH69" s="124" t="e">
        <f t="shared" si="12"/>
        <v>#N/A</v>
      </c>
      <c r="AI69" s="125" t="e">
        <f t="shared" si="13"/>
        <v>#N/A</v>
      </c>
      <c r="AJ69" s="120" t="str">
        <f>IF('Crisis Indicator Data'!P63="x","x",IF('Crisis Indicator Data'!P63&gt;AJ$7,5,IF('Crisis Indicator Data'!P63&gt;AJ$6,4,IF('Crisis Indicator Data'!P63&gt;AJ$5,3,IF('Crisis Indicator Data'!P63&gt;AJ$4,2,1)))))</f>
        <v>x</v>
      </c>
      <c r="AK69" s="116" t="str">
        <f>IF('Crisis Indicator Data'!P63="x","x",'Crisis Indicator Data'!P63/'Crisis Indicator Data'!H63*1000)</f>
        <v>x</v>
      </c>
      <c r="AL69" s="120" t="str">
        <f t="shared" si="14"/>
        <v>x</v>
      </c>
      <c r="AM69" s="125" t="str">
        <f t="shared" si="15"/>
        <v>x</v>
      </c>
      <c r="AN69" s="127" t="e">
        <f t="shared" si="16"/>
        <v>#N/A</v>
      </c>
      <c r="AO69" s="8"/>
      <c r="AP69" s="20"/>
    </row>
    <row r="70" spans="1:42" x14ac:dyDescent="0.35">
      <c r="A70" s="25" t="str">
        <f>'Crisis Indicator Data'!A64</f>
        <v>Drought in Mauritania</v>
      </c>
      <c r="B70" s="25" t="str">
        <f>'Crisis Indicator Data'!B64</f>
        <v>Drought</v>
      </c>
      <c r="C70" s="25" t="str">
        <f>'Crisis Indicator Data'!C64</f>
        <v>MRT003</v>
      </c>
      <c r="D70" s="25" t="str">
        <f>'Crisis Indicator Data'!D64</f>
        <v>Mauritania</v>
      </c>
      <c r="E70" s="25" t="str">
        <f>'Crisis Indicator Data'!E64</f>
        <v>MRT</v>
      </c>
      <c r="F70" s="120">
        <f>IF('Crisis Indicator Data'!F64="x","x",IF('Crisis Indicator Data'!F64=0,0,IF('Crisis Indicator Data'!F64&gt;F$7,5,IF('Crisis Indicator Data'!F64&gt;F$6,4,IF('Crisis Indicator Data'!F64&gt;F$5,3,IF('Crisis Indicator Data'!F64&gt;F$4,2,1))))))</f>
        <v>5</v>
      </c>
      <c r="G70" s="116">
        <f>IF('Crisis Indicator Data'!F64="x","x",IF(B70="Regional crisis",('Crisis Indicator Data'!F64/VLOOKUP('Impact of Crisis'!$C70,'Regional Crises'!$B$1:$R$51,4,FALSE)),'Crisis Indicator Data'!F64/VLOOKUP('Impact of Crisis'!$E70,'Country Indicator Data'!$B$3:$P$193,15,FALSE)))</f>
        <v>1.0228330260987679</v>
      </c>
      <c r="H70" s="120">
        <f>IF(F70="x","x",IF('Crisis Indicator Data'!F64=0,0,IF(G70&gt;H$7,5,IF(G70&gt;H$6,4,IF(G70&gt;H$5,3,IF(G70&gt;H$4,2,1))))))</f>
        <v>5</v>
      </c>
      <c r="I70" s="122">
        <f t="shared" si="4"/>
        <v>5</v>
      </c>
      <c r="J70" s="120">
        <f>IF('Crisis Indicator Data'!G64="x","x",IF('Crisis Indicator Data'!G64=0,0,IF('Crisis Indicator Data'!G64&gt;J$7,5,IF('Crisis Indicator Data'!G64&gt;J$6,4,IF('Crisis Indicator Data'!G64&gt;J$5,3,IF('Crisis Indicator Data'!G64&gt;J$4,2,1))))))</f>
        <v>2</v>
      </c>
      <c r="K70" s="116">
        <f>IF('Crisis Indicator Data'!G64="x","x",IF(B70="Regional crisis",('Crisis Indicator Data'!G64/VLOOKUP('Impact of Crisis'!$C70,'Regional Crises'!$B$1:$R$51,5,FALSE)),'Crisis Indicator Data'!G64/VLOOKUP('Impact of Crisis'!$E70,'Country Indicator Data'!$B$3:$P$193,14,FALSE)))</f>
        <v>1</v>
      </c>
      <c r="L70" s="120">
        <f>IF(J70="x","x",IF('Crisis Indicator Data'!G64=0,0,IF(K70&gt;L$7,5,IF(K70&gt;L$6,4,IF(K70&gt;L$5,3,IF(K70&gt;L$4,2,1))))))</f>
        <v>5</v>
      </c>
      <c r="M70" s="122">
        <f t="shared" si="5"/>
        <v>3.5</v>
      </c>
      <c r="N70" s="127">
        <f t="shared" si="6"/>
        <v>4.3</v>
      </c>
      <c r="O70" s="120">
        <f>IF('Crisis Indicator Data'!H64="x","x",IF('Crisis Indicator Data'!H64=0,0,IF('Crisis Indicator Data'!H64&gt;O$7,5,IF('Crisis Indicator Data'!H64&gt;O$6,4,IF('Crisis Indicator Data'!H64&gt;O$5,3,IF('Crisis Indicator Data'!H64&gt;O$4,2,1))))))</f>
        <v>2</v>
      </c>
      <c r="P70" s="116">
        <f>IF('Crisis Indicator Data'!H64="x","x",IF(B70="Regional crisis",('Crisis Indicator Data'!H64/VLOOKUP('Impact of Crisis'!$C70,'Regional Crises'!$B$1:$R$34,5,FALSE)),'Crisis Indicator Data'!H64/VLOOKUP('Impact of Crisis'!$E70,'Country Indicator Data'!$B$3:$P$193,14,FALSE)))</f>
        <v>0.43944887599709936</v>
      </c>
      <c r="Q70" s="120">
        <f>IF(O70="x","x",IF('Crisis Indicator Data'!H64=0,0,IF(P70&gt;Q$7,5,IF(P70&gt;Q$6,4,IF(P70&gt;Q$5,3,IF(P70&gt;Q$4,2,1))))))</f>
        <v>4</v>
      </c>
      <c r="R70" s="122">
        <f t="shared" si="7"/>
        <v>3</v>
      </c>
      <c r="S70" s="120">
        <f>IF('Crisis Indicator Data'!I64="x","x",IF('Crisis Indicator Data'!I64=0,0,IF('Crisis Indicator Data'!I64&gt;S$7,5,IF('Crisis Indicator Data'!I64&gt;S$6,4,IF('Crisis Indicator Data'!I64&gt;S$5,3,IF('Crisis Indicator Data'!I64&gt;S$4,2,1))))))</f>
        <v>0</v>
      </c>
      <c r="T70" s="116">
        <f>IF('Crisis Indicator Data'!I64="x","x",IF(B70="Regional crisis",('Crisis Indicator Data'!I64/VLOOKUP('Impact of Crisis'!$C70,'Regional Crises'!$B$1:$R$34,5,FALSE)),'Crisis Indicator Data'!I64/VLOOKUP('Impact of Crisis'!$E70,'Country Indicator Data'!$B$3:$P$193,14,FALSE)))</f>
        <v>0</v>
      </c>
      <c r="U70" s="120">
        <f t="shared" si="8"/>
        <v>0</v>
      </c>
      <c r="V70" s="122">
        <f t="shared" si="9"/>
        <v>0</v>
      </c>
      <c r="W70" s="120" t="str">
        <f>IF('Crisis Indicator Data'!J64="x","x",IF('Crisis Indicator Data'!J64=0,0,IF('Crisis Indicator Data'!J64&gt;W$7,5,IF('Crisis Indicator Data'!J64&gt;W$6,4,IF('Crisis Indicator Data'!J64&gt;W$5,3,IF('Crisis Indicator Data'!J64&gt;W$4,2,1))))))</f>
        <v>x</v>
      </c>
      <c r="X70" s="120" t="str">
        <f>IF('Crisis Indicator Data'!K64="x","x",IF('Crisis Indicator Data'!K64=0,0,IF('Crisis Indicator Data'!K64&gt;X$7,5,IF('Crisis Indicator Data'!K64&gt;X$6,4,IF('Crisis Indicator Data'!K64&gt;X$5,3,IF('Crisis Indicator Data'!K64&gt;X$4,2,1))))))</f>
        <v>x</v>
      </c>
      <c r="Y70" s="122" t="str">
        <f t="shared" si="0"/>
        <v>x</v>
      </c>
      <c r="Z70" s="120" t="str">
        <f>IF('Crisis Indicator Data'!L64="x","x",IF('Crisis Indicator Data'!L64=0,0,IF('Crisis Indicator Data'!L64&gt;Z$7,5,IF('Crisis Indicator Data'!L64&gt;Z$6,4,IF('Crisis Indicator Data'!L64&gt;Z$5,3,IF('Crisis Indicator Data'!L64&gt;Z$4,2,1))))))</f>
        <v>x</v>
      </c>
      <c r="AA70" s="123" t="str">
        <f t="shared" si="10"/>
        <v>x</v>
      </c>
      <c r="AB70" s="127">
        <f t="shared" si="17"/>
        <v>1.5</v>
      </c>
      <c r="AC70" s="116" t="e">
        <f>IF('Crisis Indicator Data'!$O64="x","x",IF('Crisis Indicator Data'!$O64=0,0,('Crisis Indicator Data'!M64/'Crisis Indicator Data'!$O64)))</f>
        <v>#N/A</v>
      </c>
      <c r="AD70" s="121" t="e">
        <f t="shared" si="18"/>
        <v>#N/A</v>
      </c>
      <c r="AE70" s="124" t="e">
        <f t="shared" si="11"/>
        <v>#N/A</v>
      </c>
      <c r="AF70" s="116" t="e">
        <f>IF('Crisis Indicator Data'!$O64="x","x",IF('Crisis Indicator Data'!$O64=0,0,('Crisis Indicator Data'!N64/'Crisis Indicator Data'!$O64)))</f>
        <v>#N/A</v>
      </c>
      <c r="AG70" s="121" t="e">
        <f t="shared" si="19"/>
        <v>#N/A</v>
      </c>
      <c r="AH70" s="124" t="e">
        <f t="shared" si="12"/>
        <v>#N/A</v>
      </c>
      <c r="AI70" s="125" t="e">
        <f t="shared" si="13"/>
        <v>#N/A</v>
      </c>
      <c r="AJ70" s="120" t="str">
        <f>IF('Crisis Indicator Data'!P64="x","x",IF('Crisis Indicator Data'!P64&gt;AJ$7,5,IF('Crisis Indicator Data'!P64&gt;AJ$6,4,IF('Crisis Indicator Data'!P64&gt;AJ$5,3,IF('Crisis Indicator Data'!P64&gt;AJ$4,2,1)))))</f>
        <v>x</v>
      </c>
      <c r="AK70" s="116" t="str">
        <f>IF('Crisis Indicator Data'!P64="x","x",'Crisis Indicator Data'!P64/'Crisis Indicator Data'!H64*1000)</f>
        <v>x</v>
      </c>
      <c r="AL70" s="120" t="str">
        <f t="shared" si="14"/>
        <v>x</v>
      </c>
      <c r="AM70" s="125" t="str">
        <f t="shared" si="15"/>
        <v>x</v>
      </c>
      <c r="AN70" s="127" t="e">
        <f t="shared" si="16"/>
        <v>#N/A</v>
      </c>
      <c r="AO70" s="8"/>
      <c r="AP70" s="20"/>
    </row>
    <row r="71" spans="1:42" x14ac:dyDescent="0.35">
      <c r="A71" s="25" t="str">
        <f>'Crisis Indicator Data'!A65</f>
        <v>Multiple crisis in Mexico</v>
      </c>
      <c r="B71" s="25" t="str">
        <f>'Crisis Indicator Data'!B65</f>
        <v>Multiple crises country</v>
      </c>
      <c r="C71" s="25" t="str">
        <f>'Crisis Indicator Data'!C65</f>
        <v>MEX001</v>
      </c>
      <c r="D71" s="25" t="str">
        <f>'Crisis Indicator Data'!D65</f>
        <v>Mexico</v>
      </c>
      <c r="E71" s="25" t="str">
        <f>'Crisis Indicator Data'!E65</f>
        <v>MEX</v>
      </c>
      <c r="F71" s="120">
        <f>IF('Crisis Indicator Data'!F65="x","x",IF('Crisis Indicator Data'!F65=0,0,IF('Crisis Indicator Data'!F65&gt;F$7,5,IF('Crisis Indicator Data'!F65&gt;F$6,4,IF('Crisis Indicator Data'!F65&gt;F$5,3,IF('Crisis Indicator Data'!F65&gt;F$4,2,1))))))</f>
        <v>5</v>
      </c>
      <c r="G71" s="116">
        <f>IF('Crisis Indicator Data'!F65="x","x",IF(B71="Regional crisis",('Crisis Indicator Data'!F65/VLOOKUP('Impact of Crisis'!$C71,'Regional Crises'!$B$1:$R$51,4,FALSE)),'Crisis Indicator Data'!F65/VLOOKUP('Impact of Crisis'!$E71,'Country Indicator Data'!$B$3:$P$193,15,FALSE)))</f>
        <v>0.84131844954859947</v>
      </c>
      <c r="H71" s="120">
        <f>IF(F71="x","x",IF('Crisis Indicator Data'!F65=0,0,IF(G71&gt;H$7,5,IF(G71&gt;H$6,4,IF(G71&gt;H$5,3,IF(G71&gt;H$4,2,1))))))</f>
        <v>4</v>
      </c>
      <c r="I71" s="122">
        <f t="shared" si="4"/>
        <v>4.5</v>
      </c>
      <c r="J71" s="120">
        <f>IF('Crisis Indicator Data'!G65="x","x",IF('Crisis Indicator Data'!G65=0,0,IF('Crisis Indicator Data'!G65&gt;J$7,5,IF('Crisis Indicator Data'!G65&gt;J$6,4,IF('Crisis Indicator Data'!G65&gt;J$5,3,IF('Crisis Indicator Data'!G65&gt;J$4,2,1))))))</f>
        <v>5</v>
      </c>
      <c r="K71" s="116">
        <f>IF('Crisis Indicator Data'!G65="x","x",IF(B71="Regional crisis",('Crisis Indicator Data'!G65/VLOOKUP('Impact of Crisis'!$C71,'Regional Crises'!$B$1:$R$51,5,FALSE)),'Crisis Indicator Data'!G65/VLOOKUP('Impact of Crisis'!$E71,'Country Indicator Data'!$B$3:$P$193,14,FALSE)))</f>
        <v>0.80404796683256219</v>
      </c>
      <c r="L71" s="120">
        <f>IF(J71="x","x",IF('Crisis Indicator Data'!G65=0,0,IF(K71&gt;L$7,5,IF(K71&gt;L$6,4,IF(K71&gt;L$5,3,IF(K71&gt;L$4,2,1))))))</f>
        <v>4</v>
      </c>
      <c r="M71" s="122">
        <f t="shared" si="5"/>
        <v>4.5</v>
      </c>
      <c r="N71" s="127">
        <f t="shared" si="6"/>
        <v>4.5</v>
      </c>
      <c r="O71" s="120" t="str">
        <f>IF('Crisis Indicator Data'!H65="x","x",IF('Crisis Indicator Data'!H65=0,0,IF('Crisis Indicator Data'!H65&gt;O$7,5,IF('Crisis Indicator Data'!H65&gt;O$6,4,IF('Crisis Indicator Data'!H65&gt;O$5,3,IF('Crisis Indicator Data'!H65&gt;O$4,2,1))))))</f>
        <v>x</v>
      </c>
      <c r="P71" s="116" t="str">
        <f>IF('Crisis Indicator Data'!H65="x","x",IF(B71="Regional crisis",('Crisis Indicator Data'!H65/VLOOKUP('Impact of Crisis'!$C71,'Regional Crises'!$B$1:$R$34,5,FALSE)),'Crisis Indicator Data'!H65/VLOOKUP('Impact of Crisis'!$E71,'Country Indicator Data'!$B$3:$P$193,14,FALSE)))</f>
        <v>x</v>
      </c>
      <c r="Q71" s="120" t="str">
        <f>IF(O71="x","x",IF('Crisis Indicator Data'!H65=0,0,IF(P71&gt;Q$7,5,IF(P71&gt;Q$6,4,IF(P71&gt;Q$5,3,IF(P71&gt;Q$4,2,1))))))</f>
        <v>x</v>
      </c>
      <c r="R71" s="122" t="str">
        <f t="shared" si="7"/>
        <v>x</v>
      </c>
      <c r="S71" s="120">
        <f>IF('Crisis Indicator Data'!I65="x","x",IF('Crisis Indicator Data'!I65=0,0,IF('Crisis Indicator Data'!I65&gt;S$7,5,IF('Crisis Indicator Data'!I65&gt;S$6,4,IF('Crisis Indicator Data'!I65&gt;S$5,3,IF('Crisis Indicator Data'!I65&gt;S$4,2,1))))))</f>
        <v>3</v>
      </c>
      <c r="T71" s="116">
        <f>IF('Crisis Indicator Data'!I65="x","x",IF(B71="Regional crisis",('Crisis Indicator Data'!I65/VLOOKUP('Impact of Crisis'!$C71,'Regional Crises'!$B$1:$R$34,5,FALSE)),'Crisis Indicator Data'!I65/VLOOKUP('Impact of Crisis'!$E71,'Country Indicator Data'!$B$3:$P$193,14,FALSE)))</f>
        <v>3.8572890517716415E-3</v>
      </c>
      <c r="U71" s="120">
        <f t="shared" si="8"/>
        <v>1</v>
      </c>
      <c r="V71" s="122">
        <f t="shared" si="9"/>
        <v>3</v>
      </c>
      <c r="W71" s="120" t="str">
        <f>IF('Crisis Indicator Data'!J65="x","x",IF('Crisis Indicator Data'!J65=0,0,IF('Crisis Indicator Data'!J65&gt;W$7,5,IF('Crisis Indicator Data'!J65&gt;W$6,4,IF('Crisis Indicator Data'!J65&gt;W$5,3,IF('Crisis Indicator Data'!J65&gt;W$4,2,1))))))</f>
        <v>x</v>
      </c>
      <c r="X71" s="120" t="str">
        <f>IF('Crisis Indicator Data'!K65="x","x",IF('Crisis Indicator Data'!K65=0,0,IF('Crisis Indicator Data'!K65&gt;X$7,5,IF('Crisis Indicator Data'!K65&gt;X$6,4,IF('Crisis Indicator Data'!K65&gt;X$5,3,IF('Crisis Indicator Data'!K65&gt;X$4,2,1))))))</f>
        <v>x</v>
      </c>
      <c r="Y71" s="122" t="str">
        <f t="shared" si="0"/>
        <v>x</v>
      </c>
      <c r="Z71" s="120" t="str">
        <f>IF('Crisis Indicator Data'!L65="x","x",IF('Crisis Indicator Data'!L65=0,0,IF('Crisis Indicator Data'!L65&gt;Z$7,5,IF('Crisis Indicator Data'!L65&gt;Z$6,4,IF('Crisis Indicator Data'!L65&gt;Z$5,3,IF('Crisis Indicator Data'!L65&gt;Z$4,2,1))))))</f>
        <v>x</v>
      </c>
      <c r="AA71" s="123" t="str">
        <f t="shared" si="10"/>
        <v>x</v>
      </c>
      <c r="AB71" s="127" t="str">
        <f t="shared" si="17"/>
        <v>x</v>
      </c>
      <c r="AC71" s="116" t="e">
        <f>IF('Crisis Indicator Data'!$O65="x","x",IF('Crisis Indicator Data'!$O65=0,0,('Crisis Indicator Data'!M65/'Crisis Indicator Data'!$O65)))</f>
        <v>#N/A</v>
      </c>
      <c r="AD71" s="121" t="e">
        <f t="shared" si="18"/>
        <v>#N/A</v>
      </c>
      <c r="AE71" s="124" t="e">
        <f t="shared" si="11"/>
        <v>#N/A</v>
      </c>
      <c r="AF71" s="116" t="e">
        <f>IF('Crisis Indicator Data'!$O65="x","x",IF('Crisis Indicator Data'!$O65=0,0,('Crisis Indicator Data'!N65/'Crisis Indicator Data'!$O65)))</f>
        <v>#N/A</v>
      </c>
      <c r="AG71" s="121" t="e">
        <f t="shared" si="19"/>
        <v>#N/A</v>
      </c>
      <c r="AH71" s="124" t="e">
        <f t="shared" si="12"/>
        <v>#N/A</v>
      </c>
      <c r="AI71" s="125" t="e">
        <f t="shared" si="13"/>
        <v>#N/A</v>
      </c>
      <c r="AJ71" s="120" t="str">
        <f>IF('Crisis Indicator Data'!P65="x","x",IF('Crisis Indicator Data'!P65&gt;AJ$7,5,IF('Crisis Indicator Data'!P65&gt;AJ$6,4,IF('Crisis Indicator Data'!P65&gt;AJ$5,3,IF('Crisis Indicator Data'!P65&gt;AJ$4,2,1)))))</f>
        <v>x</v>
      </c>
      <c r="AK71" s="116" t="str">
        <f>IF('Crisis Indicator Data'!P65="x","x",'Crisis Indicator Data'!P65/'Crisis Indicator Data'!H65*1000)</f>
        <v>x</v>
      </c>
      <c r="AL71" s="120" t="str">
        <f t="shared" si="14"/>
        <v>x</v>
      </c>
      <c r="AM71" s="125" t="str">
        <f t="shared" si="15"/>
        <v>x</v>
      </c>
      <c r="AN71" s="127" t="e">
        <f t="shared" si="16"/>
        <v>#N/A</v>
      </c>
      <c r="AO71" s="8"/>
      <c r="AP71" s="20"/>
    </row>
    <row r="72" spans="1:42" x14ac:dyDescent="0.35">
      <c r="A72" s="25" t="str">
        <f>'Crisis Indicator Data'!A66</f>
        <v>Criminal Violence in Mexico</v>
      </c>
      <c r="B72" s="25" t="str">
        <f>'Crisis Indicator Data'!B66</f>
        <v>Other type of violence</v>
      </c>
      <c r="C72" s="25" t="str">
        <f>'Crisis Indicator Data'!C66</f>
        <v>MEX002</v>
      </c>
      <c r="D72" s="25" t="str">
        <f>'Crisis Indicator Data'!D66</f>
        <v>Mexico</v>
      </c>
      <c r="E72" s="25" t="str">
        <f>'Crisis Indicator Data'!E66</f>
        <v>MEX</v>
      </c>
      <c r="F72" s="120">
        <f>IF('Crisis Indicator Data'!F66="x","x",IF('Crisis Indicator Data'!F66=0,0,IF('Crisis Indicator Data'!F66&gt;F$7,5,IF('Crisis Indicator Data'!F66&gt;F$6,4,IF('Crisis Indicator Data'!F66&gt;F$5,3,IF('Crisis Indicator Data'!F66&gt;F$4,2,1))))))</f>
        <v>5</v>
      </c>
      <c r="G72" s="116">
        <f>IF('Crisis Indicator Data'!F66="x","x",IF(B72="Regional crisis",('Crisis Indicator Data'!F66/VLOOKUP('Impact of Crisis'!$C72,'Regional Crises'!$B$1:$R$51,4,FALSE)),'Crisis Indicator Data'!F66/VLOOKUP('Impact of Crisis'!$E72,'Country Indicator Data'!$B$3:$P$193,15,FALSE)))</f>
        <v>0.55466138532369658</v>
      </c>
      <c r="H72" s="120">
        <f>IF(F72="x","x",IF('Crisis Indicator Data'!F66=0,0,IF(G72&gt;H$7,5,IF(G72&gt;H$6,4,IF(G72&gt;H$5,3,IF(G72&gt;H$4,2,1))))))</f>
        <v>4</v>
      </c>
      <c r="I72" s="122">
        <f t="shared" si="4"/>
        <v>4.5</v>
      </c>
      <c r="J72" s="120">
        <f>IF('Crisis Indicator Data'!G66="x","x",IF('Crisis Indicator Data'!G66=0,0,IF('Crisis Indicator Data'!G66&gt;J$7,5,IF('Crisis Indicator Data'!G66&gt;J$6,4,IF('Crisis Indicator Data'!G66&gt;J$5,3,IF('Crisis Indicator Data'!G66&gt;J$4,2,1))))))</f>
        <v>5</v>
      </c>
      <c r="K72" s="116">
        <f>IF('Crisis Indicator Data'!G66="x","x",IF(B72="Regional crisis",('Crisis Indicator Data'!G66/VLOOKUP('Impact of Crisis'!$C72,'Regional Crises'!$B$1:$R$51,5,FALSE)),'Crisis Indicator Data'!G66/VLOOKUP('Impact of Crisis'!$E72,'Country Indicator Data'!$B$3:$P$193,14,FALSE)))</f>
        <v>0.61083364675629104</v>
      </c>
      <c r="L72" s="120">
        <f>IF(J72="x","x",IF('Crisis Indicator Data'!G66=0,0,IF(K72&gt;L$7,5,IF(K72&gt;L$6,4,IF(K72&gt;L$5,3,IF(K72&gt;L$4,2,1))))))</f>
        <v>4</v>
      </c>
      <c r="M72" s="122">
        <f t="shared" si="5"/>
        <v>4.5</v>
      </c>
      <c r="N72" s="127">
        <f t="shared" si="6"/>
        <v>4.5</v>
      </c>
      <c r="O72" s="120" t="str">
        <f>IF('Crisis Indicator Data'!H66="x","x",IF('Crisis Indicator Data'!H66=0,0,IF('Crisis Indicator Data'!H66&gt;O$7,5,IF('Crisis Indicator Data'!H66&gt;O$6,4,IF('Crisis Indicator Data'!H66&gt;O$5,3,IF('Crisis Indicator Data'!H66&gt;O$4,2,1))))))</f>
        <v>x</v>
      </c>
      <c r="P72" s="116" t="str">
        <f>IF('Crisis Indicator Data'!H66="x","x",IF(B72="Regional crisis",('Crisis Indicator Data'!H66/VLOOKUP('Impact of Crisis'!$C72,'Regional Crises'!$B$1:$R$34,5,FALSE)),'Crisis Indicator Data'!H66/VLOOKUP('Impact of Crisis'!$E72,'Country Indicator Data'!$B$3:$P$193,14,FALSE)))</f>
        <v>x</v>
      </c>
      <c r="Q72" s="120" t="str">
        <f>IF(O72="x","x",IF('Crisis Indicator Data'!H66=0,0,IF(P72&gt;Q$7,5,IF(P72&gt;Q$6,4,IF(P72&gt;Q$5,3,IF(P72&gt;Q$4,2,1))))))</f>
        <v>x</v>
      </c>
      <c r="R72" s="122" t="str">
        <f t="shared" si="7"/>
        <v>x</v>
      </c>
      <c r="S72" s="120">
        <f>IF('Crisis Indicator Data'!I66="x","x",IF('Crisis Indicator Data'!I66=0,0,IF('Crisis Indicator Data'!I66&gt;S$7,5,IF('Crisis Indicator Data'!I66&gt;S$6,4,IF('Crisis Indicator Data'!I66&gt;S$5,3,IF('Crisis Indicator Data'!I66&gt;S$4,2,1))))))</f>
        <v>3</v>
      </c>
      <c r="T72" s="116">
        <f>IF('Crisis Indicator Data'!I66="x","x",IF(B72="Regional crisis",('Crisis Indicator Data'!I66/VLOOKUP('Impact of Crisis'!$C72,'Regional Crises'!$B$1:$R$34,5,FALSE)),'Crisis Indicator Data'!I66/VLOOKUP('Impact of Crisis'!$E72,'Country Indicator Data'!$B$3:$P$193,14,FALSE)))</f>
        <v>3.0700872044713066E-3</v>
      </c>
      <c r="U72" s="120">
        <f t="shared" si="8"/>
        <v>1</v>
      </c>
      <c r="V72" s="122">
        <f t="shared" si="9"/>
        <v>3</v>
      </c>
      <c r="W72" s="120" t="str">
        <f>IF('Crisis Indicator Data'!J66="x","x",IF('Crisis Indicator Data'!J66=0,0,IF('Crisis Indicator Data'!J66&gt;W$7,5,IF('Crisis Indicator Data'!J66&gt;W$6,4,IF('Crisis Indicator Data'!J66&gt;W$5,3,IF('Crisis Indicator Data'!J66&gt;W$4,2,1))))))</f>
        <v>x</v>
      </c>
      <c r="X72" s="120" t="str">
        <f>IF('Crisis Indicator Data'!K66="x","x",IF('Crisis Indicator Data'!K66=0,0,IF('Crisis Indicator Data'!K66&gt;X$7,5,IF('Crisis Indicator Data'!K66&gt;X$6,4,IF('Crisis Indicator Data'!K66&gt;X$5,3,IF('Crisis Indicator Data'!K66&gt;X$4,2,1))))))</f>
        <v>x</v>
      </c>
      <c r="Y72" s="122" t="str">
        <f t="shared" si="0"/>
        <v>x</v>
      </c>
      <c r="Z72" s="120" t="str">
        <f>IF('Crisis Indicator Data'!L66="x","x",IF('Crisis Indicator Data'!L66=0,0,IF('Crisis Indicator Data'!L66&gt;Z$7,5,IF('Crisis Indicator Data'!L66&gt;Z$6,4,IF('Crisis Indicator Data'!L66&gt;Z$5,3,IF('Crisis Indicator Data'!L66&gt;Z$4,2,1))))))</f>
        <v>x</v>
      </c>
      <c r="AA72" s="123" t="str">
        <f t="shared" si="10"/>
        <v>x</v>
      </c>
      <c r="AB72" s="127" t="str">
        <f t="shared" si="17"/>
        <v>x</v>
      </c>
      <c r="AC72" s="116" t="e">
        <f>IF('Crisis Indicator Data'!$O66="x","x",IF('Crisis Indicator Data'!$O66=0,0,('Crisis Indicator Data'!M66/'Crisis Indicator Data'!$O66)))</f>
        <v>#N/A</v>
      </c>
      <c r="AD72" s="121" t="e">
        <f t="shared" si="18"/>
        <v>#N/A</v>
      </c>
      <c r="AE72" s="124" t="e">
        <f t="shared" si="11"/>
        <v>#N/A</v>
      </c>
      <c r="AF72" s="116" t="e">
        <f>IF('Crisis Indicator Data'!$O66="x","x",IF('Crisis Indicator Data'!$O66=0,0,('Crisis Indicator Data'!N66/'Crisis Indicator Data'!$O66)))</f>
        <v>#N/A</v>
      </c>
      <c r="AG72" s="121" t="e">
        <f t="shared" si="19"/>
        <v>#N/A</v>
      </c>
      <c r="AH72" s="124" t="e">
        <f t="shared" si="12"/>
        <v>#N/A</v>
      </c>
      <c r="AI72" s="125" t="e">
        <f t="shared" si="13"/>
        <v>#N/A</v>
      </c>
      <c r="AJ72" s="120" t="str">
        <f>IF('Crisis Indicator Data'!P66="x","x",IF('Crisis Indicator Data'!P66&gt;AJ$7,5,IF('Crisis Indicator Data'!P66&gt;AJ$6,4,IF('Crisis Indicator Data'!P66&gt;AJ$5,3,IF('Crisis Indicator Data'!P66&gt;AJ$4,2,1)))))</f>
        <v>x</v>
      </c>
      <c r="AK72" s="116" t="str">
        <f>IF('Crisis Indicator Data'!P66="x","x",'Crisis Indicator Data'!P66/'Crisis Indicator Data'!H66*1000)</f>
        <v>x</v>
      </c>
      <c r="AL72" s="120" t="str">
        <f t="shared" si="14"/>
        <v>x</v>
      </c>
      <c r="AM72" s="125" t="str">
        <f t="shared" si="15"/>
        <v>x</v>
      </c>
      <c r="AN72" s="127" t="e">
        <f t="shared" si="16"/>
        <v>#N/A</v>
      </c>
      <c r="AO72" s="8"/>
      <c r="AP72" s="20"/>
    </row>
    <row r="73" spans="1:42" x14ac:dyDescent="0.35">
      <c r="A73" s="25" t="str">
        <f>'Crisis Indicator Data'!A67</f>
        <v>Mixed Migration in Mexico</v>
      </c>
      <c r="B73" s="25" t="str">
        <f>'Crisis Indicator Data'!B67</f>
        <v>International displacement</v>
      </c>
      <c r="C73" s="25" t="str">
        <f>'Crisis Indicator Data'!C67</f>
        <v>MEX003</v>
      </c>
      <c r="D73" s="25" t="str">
        <f>'Crisis Indicator Data'!D67</f>
        <v>Mexico</v>
      </c>
      <c r="E73" s="25" t="str">
        <f>'Crisis Indicator Data'!E67</f>
        <v>MEX</v>
      </c>
      <c r="F73" s="120">
        <f>IF('Crisis Indicator Data'!F67="x","x",IF('Crisis Indicator Data'!F67=0,0,IF('Crisis Indicator Data'!F67&gt;F$7,5,IF('Crisis Indicator Data'!F67&gt;F$6,4,IF('Crisis Indicator Data'!F67&gt;F$5,3,IF('Crisis Indicator Data'!F67&gt;F$4,2,1))))))</f>
        <v>5</v>
      </c>
      <c r="G73" s="116">
        <f>IF('Crisis Indicator Data'!F67="x","x",IF(B73="Regional crisis",('Crisis Indicator Data'!F67/VLOOKUP('Impact of Crisis'!$C73,'Regional Crises'!$B$1:$R$51,4,FALSE)),'Crisis Indicator Data'!F67/VLOOKUP('Impact of Crisis'!$E73,'Country Indicator Data'!$B$3:$P$193,15,FALSE)))</f>
        <v>0.73937395509143755</v>
      </c>
      <c r="H73" s="120">
        <f>IF(F73="x","x",IF('Crisis Indicator Data'!F67=0,0,IF(G73&gt;H$7,5,IF(G73&gt;H$6,4,IF(G73&gt;H$5,3,IF(G73&gt;H$4,2,1))))))</f>
        <v>4</v>
      </c>
      <c r="I73" s="122">
        <f t="shared" si="4"/>
        <v>4.5</v>
      </c>
      <c r="J73" s="120">
        <f>IF('Crisis Indicator Data'!G67="x","x",IF('Crisis Indicator Data'!G67=0,0,IF('Crisis Indicator Data'!G67&gt;J$7,5,IF('Crisis Indicator Data'!G67&gt;J$6,4,IF('Crisis Indicator Data'!G67&gt;J$5,3,IF('Crisis Indicator Data'!G67&gt;J$4,2,1))))))</f>
        <v>5</v>
      </c>
      <c r="K73" s="116">
        <f>IF('Crisis Indicator Data'!G67="x","x",IF(B73="Regional crisis",('Crisis Indicator Data'!G67/VLOOKUP('Impact of Crisis'!$C73,'Regional Crises'!$B$1:$R$51,5,FALSE)),'Crisis Indicator Data'!G67/VLOOKUP('Impact of Crisis'!$E73,'Country Indicator Data'!$B$3:$P$193,14,FALSE)))</f>
        <v>0.61876689203963997</v>
      </c>
      <c r="L73" s="120">
        <f>IF(J73="x","x",IF('Crisis Indicator Data'!G67=0,0,IF(K73&gt;L$7,5,IF(K73&gt;L$6,4,IF(K73&gt;L$5,3,IF(K73&gt;L$4,2,1))))))</f>
        <v>4</v>
      </c>
      <c r="M73" s="122">
        <f t="shared" si="5"/>
        <v>4.5</v>
      </c>
      <c r="N73" s="127">
        <f t="shared" si="6"/>
        <v>4.5</v>
      </c>
      <c r="O73" s="120">
        <f>IF('Crisis Indicator Data'!H67="x","x",IF('Crisis Indicator Data'!H67=0,0,IF('Crisis Indicator Data'!H67&gt;O$7,5,IF('Crisis Indicator Data'!H67&gt;O$6,4,IF('Crisis Indicator Data'!H67&gt;O$5,3,IF('Crisis Indicator Data'!H67&gt;O$4,2,1))))))</f>
        <v>1</v>
      </c>
      <c r="P73" s="116">
        <f>IF('Crisis Indicator Data'!H67="x","x",IF(B73="Regional crisis",('Crisis Indicator Data'!H67/VLOOKUP('Impact of Crisis'!$C73,'Regional Crises'!$B$1:$R$34,5,FALSE)),'Crisis Indicator Data'!H67/VLOOKUP('Impact of Crisis'!$E73,'Country Indicator Data'!$B$3:$P$193,14,FALSE)))</f>
        <v>1.556910320216218E-3</v>
      </c>
      <c r="Q73" s="120">
        <f>IF(O73="x","x",IF('Crisis Indicator Data'!H67=0,0,IF(P73&gt;Q$7,5,IF(P73&gt;Q$6,4,IF(P73&gt;Q$5,3,IF(P73&gt;Q$4,2,1))))))</f>
        <v>1</v>
      </c>
      <c r="R73" s="122">
        <f t="shared" si="7"/>
        <v>1</v>
      </c>
      <c r="S73" s="120">
        <f>IF('Crisis Indicator Data'!I67="x","x",IF('Crisis Indicator Data'!I67=0,0,IF('Crisis Indicator Data'!I67&gt;S$7,5,IF('Crisis Indicator Data'!I67&gt;S$6,4,IF('Crisis Indicator Data'!I67&gt;S$5,3,IF('Crisis Indicator Data'!I67&gt;S$4,2,1))))))</f>
        <v>2</v>
      </c>
      <c r="T73" s="116">
        <f>IF('Crisis Indicator Data'!I67="x","x",IF(B73="Regional crisis",('Crisis Indicator Data'!I67/VLOOKUP('Impact of Crisis'!$C73,'Regional Crises'!$B$1:$R$34,5,FALSE)),'Crisis Indicator Data'!I67/VLOOKUP('Impact of Crisis'!$E73,'Country Indicator Data'!$B$3:$P$193,14,FALSE)))</f>
        <v>1.556910320216218E-3</v>
      </c>
      <c r="U73" s="120">
        <f t="shared" si="8"/>
        <v>1</v>
      </c>
      <c r="V73" s="122">
        <f t="shared" si="9"/>
        <v>2</v>
      </c>
      <c r="W73" s="120" t="str">
        <f>IF('Crisis Indicator Data'!J67="x","x",IF('Crisis Indicator Data'!J67=0,0,IF('Crisis Indicator Data'!J67&gt;W$7,5,IF('Crisis Indicator Data'!J67&gt;W$6,4,IF('Crisis Indicator Data'!J67&gt;W$5,3,IF('Crisis Indicator Data'!J67&gt;W$4,2,1))))))</f>
        <v>x</v>
      </c>
      <c r="X73" s="120" t="str">
        <f>IF('Crisis Indicator Data'!K67="x","x",IF('Crisis Indicator Data'!K67=0,0,IF('Crisis Indicator Data'!K67&gt;X$7,5,IF('Crisis Indicator Data'!K67&gt;X$6,4,IF('Crisis Indicator Data'!K67&gt;X$5,3,IF('Crisis Indicator Data'!K67&gt;X$4,2,1))))))</f>
        <v>x</v>
      </c>
      <c r="Y73" s="122" t="str">
        <f t="shared" ref="Y73:Y122" si="20">IF(AND(X73="x",W73="x"),"x",AVERAGE(W73,X73))</f>
        <v>x</v>
      </c>
      <c r="Z73" s="120">
        <f>IF('Crisis Indicator Data'!L67="x","x",IF('Crisis Indicator Data'!L67=0,0,IF('Crisis Indicator Data'!L67&gt;Z$7,5,IF('Crisis Indicator Data'!L67&gt;Z$6,4,IF('Crisis Indicator Data'!L67&gt;Z$5,3,IF('Crisis Indicator Data'!L67&gt;Z$4,2,1))))))</f>
        <v>2</v>
      </c>
      <c r="AA73" s="123">
        <f t="shared" si="10"/>
        <v>2</v>
      </c>
      <c r="AB73" s="127">
        <f t="shared" si="17"/>
        <v>1.6666666666666667</v>
      </c>
      <c r="AC73" s="116" t="e">
        <f>IF('Crisis Indicator Data'!$O67="x","x",IF('Crisis Indicator Data'!$O67=0,0,('Crisis Indicator Data'!M67/'Crisis Indicator Data'!$O67)))</f>
        <v>#N/A</v>
      </c>
      <c r="AD73" s="121" t="e">
        <f t="shared" si="18"/>
        <v>#N/A</v>
      </c>
      <c r="AE73" s="124" t="e">
        <f t="shared" si="11"/>
        <v>#N/A</v>
      </c>
      <c r="AF73" s="116" t="e">
        <f>IF('Crisis Indicator Data'!$O67="x","x",IF('Crisis Indicator Data'!$O67=0,0,('Crisis Indicator Data'!N67/'Crisis Indicator Data'!$O67)))</f>
        <v>#N/A</v>
      </c>
      <c r="AG73" s="121" t="e">
        <f t="shared" si="19"/>
        <v>#N/A</v>
      </c>
      <c r="AH73" s="124" t="e">
        <f t="shared" si="12"/>
        <v>#N/A</v>
      </c>
      <c r="AI73" s="125" t="e">
        <f t="shared" si="13"/>
        <v>#N/A</v>
      </c>
      <c r="AJ73" s="120" t="str">
        <f>IF('Crisis Indicator Data'!P67="x","x",IF('Crisis Indicator Data'!P67&gt;AJ$7,5,IF('Crisis Indicator Data'!P67&gt;AJ$6,4,IF('Crisis Indicator Data'!P67&gt;AJ$5,3,IF('Crisis Indicator Data'!P67&gt;AJ$4,2,1)))))</f>
        <v>x</v>
      </c>
      <c r="AK73" s="116" t="str">
        <f>IF('Crisis Indicator Data'!P67="x","x",'Crisis Indicator Data'!P67/'Crisis Indicator Data'!H67*1000)</f>
        <v>x</v>
      </c>
      <c r="AL73" s="120" t="str">
        <f t="shared" si="14"/>
        <v>x</v>
      </c>
      <c r="AM73" s="125" t="str">
        <f t="shared" si="15"/>
        <v>x</v>
      </c>
      <c r="AN73" s="127" t="e">
        <f t="shared" si="16"/>
        <v>#N/A</v>
      </c>
      <c r="AO73" s="8"/>
      <c r="AP73" s="20"/>
    </row>
    <row r="74" spans="1:42" x14ac:dyDescent="0.35">
      <c r="A74" s="25" t="str">
        <f>'Crisis Indicator Data'!A68</f>
        <v>Mixed migration flows in Morocco</v>
      </c>
      <c r="B74" s="25" t="str">
        <f>'Crisis Indicator Data'!B68</f>
        <v>International displacement</v>
      </c>
      <c r="C74" s="25" t="str">
        <f>'Crisis Indicator Data'!C68</f>
        <v>MAR002</v>
      </c>
      <c r="D74" s="25" t="str">
        <f>'Crisis Indicator Data'!D68</f>
        <v>Morocco</v>
      </c>
      <c r="E74" s="25" t="str">
        <f>'Crisis Indicator Data'!E68</f>
        <v>MAR</v>
      </c>
      <c r="F74" s="120">
        <f>IF('Crisis Indicator Data'!F68="x","x",IF('Crisis Indicator Data'!F68=0,0,IF('Crisis Indicator Data'!F68&gt;F$7,5,IF('Crisis Indicator Data'!F68&gt;F$6,4,IF('Crisis Indicator Data'!F68&gt;F$5,3,IF('Crisis Indicator Data'!F68&gt;F$4,2,1))))))</f>
        <v>3</v>
      </c>
      <c r="G74" s="116">
        <f>IF('Crisis Indicator Data'!F68="x","x",IF(B74="Regional crisis",('Crisis Indicator Data'!F68/VLOOKUP('Impact of Crisis'!$C74,'Regional Crises'!$B$1:$R$51,4,FALSE)),'Crisis Indicator Data'!F68/VLOOKUP('Impact of Crisis'!$E74,'Country Indicator Data'!$B$3:$P$193,15,FALSE)))</f>
        <v>0.76190230786466506</v>
      </c>
      <c r="H74" s="120">
        <f>IF(F74="x","x",IF('Crisis Indicator Data'!F68=0,0,IF(G74&gt;H$7,5,IF(G74&gt;H$6,4,IF(G74&gt;H$5,3,IF(G74&gt;H$4,2,1))))))</f>
        <v>4</v>
      </c>
      <c r="I74" s="122">
        <f t="shared" ref="I74:I123" si="21">IF(AND(H74="x",F74="x"),"x",AVERAGE(F74,H74))</f>
        <v>3.5</v>
      </c>
      <c r="J74" s="120">
        <f>IF('Crisis Indicator Data'!G68="x","x",IF('Crisis Indicator Data'!G68=0,0,IF('Crisis Indicator Data'!G68&gt;J$7,5,IF('Crisis Indicator Data'!G68&gt;J$6,4,IF('Crisis Indicator Data'!G68&gt;J$5,3,IF('Crisis Indicator Data'!G68&gt;J$4,2,1))))))</f>
        <v>5</v>
      </c>
      <c r="K74" s="116">
        <f>IF('Crisis Indicator Data'!G68="x","x",IF(B74="Regional crisis",('Crisis Indicator Data'!G68/VLOOKUP('Impact of Crisis'!$C74,'Regional Crises'!$B$1:$R$51,5,FALSE)),'Crisis Indicator Data'!G68/VLOOKUP('Impact of Crisis'!$E74,'Country Indicator Data'!$B$3:$P$193,14,FALSE)))</f>
        <v>0.85833144025442976</v>
      </c>
      <c r="L74" s="120">
        <f>IF(J74="x","x",IF('Crisis Indicator Data'!G68=0,0,IF(K74&gt;L$7,5,IF(K74&gt;L$6,4,IF(K74&gt;L$5,3,IF(K74&gt;L$4,2,1))))))</f>
        <v>4</v>
      </c>
      <c r="M74" s="122">
        <f t="shared" ref="M74:M123" si="22">IF(AND(L74="x",J74="x"),"x",AVERAGE(J74,L74))</f>
        <v>4.5</v>
      </c>
      <c r="N74" s="127">
        <f>IF(AND(M74="x",I74="x"),"x",IF(OR(M74="x",I74="x"),AVERAGE(I74,M74),ROUND((10-GEOMEAN(((10-I74)/10*9+1),((10-M74)/10*9+1)))/9*10,1)))</f>
        <v>4</v>
      </c>
      <c r="O74" s="120" t="str">
        <f>IF('Crisis Indicator Data'!H68="x","x",IF('Crisis Indicator Data'!H68=0,0,IF('Crisis Indicator Data'!H68&gt;O$7,5,IF('Crisis Indicator Data'!H68&gt;O$6,4,IF('Crisis Indicator Data'!H68&gt;O$5,3,IF('Crisis Indicator Data'!H68&gt;O$4,2,1))))))</f>
        <v>x</v>
      </c>
      <c r="P74" s="116" t="str">
        <f>IF('Crisis Indicator Data'!H68="x","x",IF(B74="Regional crisis",('Crisis Indicator Data'!H68/VLOOKUP('Impact of Crisis'!$C74,'Regional Crises'!$B$1:$R$34,5,FALSE)),'Crisis Indicator Data'!H68/VLOOKUP('Impact of Crisis'!$E74,'Country Indicator Data'!$B$3:$P$193,14,FALSE)))</f>
        <v>x</v>
      </c>
      <c r="Q74" s="120" t="str">
        <f>IF(O74="x","x",IF('Crisis Indicator Data'!H68=0,0,IF(P74&gt;Q$7,5,IF(P74&gt;Q$6,4,IF(P74&gt;Q$5,3,IF(P74&gt;Q$4,2,1))))))</f>
        <v>x</v>
      </c>
      <c r="R74" s="122" t="str">
        <f t="shared" ref="R74:R123" si="23">IF(AND(Q74="x",O74="x"),"x",AVERAGE(O74,Q74))</f>
        <v>x</v>
      </c>
      <c r="S74" s="120" t="str">
        <f>IF('Crisis Indicator Data'!I68="x","x",IF('Crisis Indicator Data'!I68=0,0,IF('Crisis Indicator Data'!I68&gt;S$7,5,IF('Crisis Indicator Data'!I68&gt;S$6,4,IF('Crisis Indicator Data'!I68&gt;S$5,3,IF('Crisis Indicator Data'!I68&gt;S$4,2,1))))))</f>
        <v>x</v>
      </c>
      <c r="T74" s="116" t="str">
        <f>IF('Crisis Indicator Data'!I68="x","x",IF(B74="Regional crisis",('Crisis Indicator Data'!I68/VLOOKUP('Impact of Crisis'!$C74,'Regional Crises'!$B$1:$R$34,5,FALSE)),'Crisis Indicator Data'!I68/VLOOKUP('Impact of Crisis'!$E74,'Country Indicator Data'!$B$3:$P$193,14,FALSE)))</f>
        <v>x</v>
      </c>
      <c r="U74" s="120" t="str">
        <f t="shared" ref="U74:U123" si="24">IF(S74="x","x",IF(S74=0,0,IF(T74&gt;U$7,5,IF(T74&gt;U$6,4,IF(T74&gt;U$5,3,IF(T74&gt;U$4,2,1))))))</f>
        <v>x</v>
      </c>
      <c r="V74" s="122" t="str">
        <f t="shared" ref="V74:V123" si="25">IF(AND(U74="x",S74="x"),"x",MAX(S74,U74))</f>
        <v>x</v>
      </c>
      <c r="W74" s="120" t="str">
        <f>IF('Crisis Indicator Data'!J68="x","x",IF('Crisis Indicator Data'!J68=0,0,IF('Crisis Indicator Data'!J68&gt;W$7,5,IF('Crisis Indicator Data'!J68&gt;W$6,4,IF('Crisis Indicator Data'!J68&gt;W$5,3,IF('Crisis Indicator Data'!J68&gt;W$4,2,1))))))</f>
        <v>x</v>
      </c>
      <c r="X74" s="120" t="str">
        <f>IF('Crisis Indicator Data'!K68="x","x",IF('Crisis Indicator Data'!K68=0,0,IF('Crisis Indicator Data'!K68&gt;X$7,5,IF('Crisis Indicator Data'!K68&gt;X$6,4,IF('Crisis Indicator Data'!K68&gt;X$5,3,IF('Crisis Indicator Data'!K68&gt;X$4,2,1))))))</f>
        <v>x</v>
      </c>
      <c r="Y74" s="122" t="str">
        <f t="shared" si="20"/>
        <v>x</v>
      </c>
      <c r="Z74" s="120">
        <f>IF('Crisis Indicator Data'!L68="x","x",IF('Crisis Indicator Data'!L68=0,0,IF('Crisis Indicator Data'!L68&gt;Z$7,5,IF('Crisis Indicator Data'!L68&gt;Z$6,4,IF('Crisis Indicator Data'!L68&gt;Z$5,3,IF('Crisis Indicator Data'!L68&gt;Z$4,2,1))))))</f>
        <v>2</v>
      </c>
      <c r="AA74" s="123">
        <f t="shared" ref="AA74:AA123" si="26">Z74</f>
        <v>2</v>
      </c>
      <c r="AB74" s="127" t="str">
        <f t="shared" si="17"/>
        <v>x</v>
      </c>
      <c r="AC74" s="116" t="e">
        <f>IF('Crisis Indicator Data'!$O68="x","x",IF('Crisis Indicator Data'!$O68=0,0,('Crisis Indicator Data'!M68/'Crisis Indicator Data'!$O68)))</f>
        <v>#N/A</v>
      </c>
      <c r="AD74" s="121" t="e">
        <f t="shared" si="18"/>
        <v>#N/A</v>
      </c>
      <c r="AE74" s="124" t="e">
        <f t="shared" ref="AE74:AE123" si="27">AD74</f>
        <v>#N/A</v>
      </c>
      <c r="AF74" s="116" t="e">
        <f>IF('Crisis Indicator Data'!$O68="x","x",IF('Crisis Indicator Data'!$O68=0,0,('Crisis Indicator Data'!N68/'Crisis Indicator Data'!$O68)))</f>
        <v>#N/A</v>
      </c>
      <c r="AG74" s="121" t="e">
        <f t="shared" si="19"/>
        <v>#N/A</v>
      </c>
      <c r="AH74" s="124" t="e">
        <f t="shared" ref="AH74:AH123" si="28">AG74</f>
        <v>#N/A</v>
      </c>
      <c r="AI74" s="125" t="e">
        <f t="shared" ref="AI74:AI123" si="29">IF(AND(AH74="x",AE74="x"),"x",IF(OR(AH74="x",AE74="x"),AVERAGE(AE74,AH74),ROUND((10-GEOMEAN(((10-AE74)/10*9+1),((10-AH74)/10*9+1)))/9*10,1)))</f>
        <v>#N/A</v>
      </c>
      <c r="AJ74" s="120">
        <f>IF('Crisis Indicator Data'!P68="x","x",IF('Crisis Indicator Data'!P68&gt;AJ$7,5,IF('Crisis Indicator Data'!P68&gt;AJ$6,4,IF('Crisis Indicator Data'!P68&gt;AJ$5,3,IF('Crisis Indicator Data'!P68&gt;AJ$4,2,1)))))</f>
        <v>1</v>
      </c>
      <c r="AK74" s="116" t="e">
        <f>IF('Crisis Indicator Data'!P68="x","x",'Crisis Indicator Data'!P68/'Crisis Indicator Data'!H68*1000)</f>
        <v>#VALUE!</v>
      </c>
      <c r="AL74" s="120" t="e">
        <f t="shared" ref="AL74:AL123" si="30">IF(AJ74="x","x",IF(AK74&gt;AL$7,5,IF(AK74&gt;AL$6,4,IF(AK74&gt;AL$5,3,IF(AK74&gt;AL$4,2,1)))))</f>
        <v>#VALUE!</v>
      </c>
      <c r="AM74" s="125" t="e">
        <f t="shared" ref="AM74:AM123" si="31">IF(AND(AL74="x",AJ74="x"),"x",ROUND((10-GEOMEAN(((10-AJ74)/10*9+1),((10-AL74)/10*9+1)))/9*10,1))</f>
        <v>#VALUE!</v>
      </c>
      <c r="AN74" s="127" t="e">
        <f t="shared" ref="AN74:AN123" si="32">IF(AND(AM74="x",AI74="x"),"x",IF(OR(AM74="x",AI74="x"),AVERAGE(AI74,AM74),ROUND((10-GEOMEAN(((10-AI74)/10*9+1),((10-AM74)/10*9+1)))/9*10,1)))</f>
        <v>#VALUE!</v>
      </c>
      <c r="AO74" s="8"/>
      <c r="AP74" s="20"/>
    </row>
    <row r="75" spans="1:42" x14ac:dyDescent="0.35">
      <c r="A75" s="25" t="str">
        <f>'Crisis Indicator Data'!A69</f>
        <v>Complex crisis in Mozambique</v>
      </c>
      <c r="B75" s="25" t="str">
        <f>'Crisis Indicator Data'!B69</f>
        <v>Complex crisis</v>
      </c>
      <c r="C75" s="25" t="str">
        <f>'Crisis Indicator Data'!C69</f>
        <v>MOZ001</v>
      </c>
      <c r="D75" s="25" t="str">
        <f>'Crisis Indicator Data'!D69</f>
        <v>Mozambique</v>
      </c>
      <c r="E75" s="25" t="str">
        <f>'Crisis Indicator Data'!E69</f>
        <v>MOZ</v>
      </c>
      <c r="F75" s="120">
        <f>IF('Crisis Indicator Data'!F69="x","x",IF('Crisis Indicator Data'!F69=0,0,IF('Crisis Indicator Data'!F69&gt;F$7,5,IF('Crisis Indicator Data'!F69&gt;F$6,4,IF('Crisis Indicator Data'!F69&gt;F$5,3,IF('Crisis Indicator Data'!F69&gt;F$4,2,1))))))</f>
        <v>3</v>
      </c>
      <c r="G75" s="116">
        <f>IF('Crisis Indicator Data'!F69="x","x",IF(B75="Regional crisis",('Crisis Indicator Data'!F69/VLOOKUP('Impact of Crisis'!$C75,'Regional Crises'!$B$1:$R$51,4,FALSE)),'Crisis Indicator Data'!F69/VLOOKUP('Impact of Crisis'!$E75,'Country Indicator Data'!$B$3:$P$193,15,FALSE)))</f>
        <v>0.43821307764693912</v>
      </c>
      <c r="H75" s="120">
        <f>IF(F75="x","x",IF('Crisis Indicator Data'!F69=0,0,IF(G75&gt;H$7,5,IF(G75&gt;H$6,4,IF(G75&gt;H$5,3,IF(G75&gt;H$4,2,1))))))</f>
        <v>4</v>
      </c>
      <c r="I75" s="122">
        <f t="shared" si="21"/>
        <v>3.5</v>
      </c>
      <c r="J75" s="120">
        <f>IF('Crisis Indicator Data'!G69="x","x",IF('Crisis Indicator Data'!G69=0,0,IF('Crisis Indicator Data'!G69&gt;J$7,5,IF('Crisis Indicator Data'!G69&gt;J$6,4,IF('Crisis Indicator Data'!G69&gt;J$5,3,IF('Crisis Indicator Data'!G69&gt;J$4,2,1))))))</f>
        <v>2</v>
      </c>
      <c r="K75" s="116">
        <f>IF('Crisis Indicator Data'!G69="x","x",IF(B75="Regional crisis",('Crisis Indicator Data'!G69/VLOOKUP('Impact of Crisis'!$C75,'Regional Crises'!$B$1:$R$51,5,FALSE)),'Crisis Indicator Data'!G69/VLOOKUP('Impact of Crisis'!$E75,'Country Indicator Data'!$B$3:$P$193,14,FALSE)))</f>
        <v>0.11399071443420414</v>
      </c>
      <c r="L75" s="120">
        <f>IF(J75="x","x",IF('Crisis Indicator Data'!G69=0,0,IF(K75&gt;L$7,5,IF(K75&gt;L$6,4,IF(K75&gt;L$5,3,IF(K75&gt;L$4,2,1))))))</f>
        <v>2</v>
      </c>
      <c r="M75" s="122">
        <f t="shared" si="22"/>
        <v>2</v>
      </c>
      <c r="N75" s="127">
        <f>IF(AND(M75="x",I75="x"),"x",IF(OR(M75="x",I75="x"),AVERAGE(I75,M75),ROUND((10-GEOMEAN(((10-I75)/10*9+1),((10-M75)/10*9+1)))/9*10,1)))</f>
        <v>2.8</v>
      </c>
      <c r="O75" s="120">
        <f>IF('Crisis Indicator Data'!H69="x","x",IF('Crisis Indicator Data'!H69=0,0,IF('Crisis Indicator Data'!H69&gt;O$7,5,IF('Crisis Indicator Data'!H69&gt;O$6,4,IF('Crisis Indicator Data'!H69&gt;O$5,3,IF('Crisis Indicator Data'!H69&gt;O$4,2,1))))))</f>
        <v>3</v>
      </c>
      <c r="P75" s="116">
        <f>IF('Crisis Indicator Data'!H69="x","x",IF(B75="Regional crisis",('Crisis Indicator Data'!H69/VLOOKUP('Impact of Crisis'!$C75,'Regional Crises'!$B$1:$R$34,5,FALSE)),'Crisis Indicator Data'!H69/VLOOKUP('Impact of Crisis'!$E75,'Country Indicator Data'!$B$3:$P$193,14,FALSE)))</f>
        <v>0.11766336359226665</v>
      </c>
      <c r="Q75" s="120">
        <f>IF(O75="x","x",IF('Crisis Indicator Data'!H69=0,0,IF(P75&gt;Q$7,5,IF(P75&gt;Q$6,4,IF(P75&gt;Q$5,3,IF(P75&gt;Q$4,2,1))))))</f>
        <v>3</v>
      </c>
      <c r="R75" s="122">
        <f t="shared" si="23"/>
        <v>3</v>
      </c>
      <c r="S75" s="120">
        <f>IF('Crisis Indicator Data'!I69="x","x",IF('Crisis Indicator Data'!I69=0,0,IF('Crisis Indicator Data'!I69&gt;S$7,5,IF('Crisis Indicator Data'!I69&gt;S$6,4,IF('Crisis Indicator Data'!I69&gt;S$5,3,IF('Crisis Indicator Data'!I69&gt;S$4,2,1))))))</f>
        <v>2</v>
      </c>
      <c r="T75" s="116">
        <f>IF('Crisis Indicator Data'!I69="x","x",IF(B75="Regional crisis",('Crisis Indicator Data'!I69/VLOOKUP('Impact of Crisis'!$C75,'Regional Crises'!$B$1:$R$34,5,FALSE)),'Crisis Indicator Data'!I69/VLOOKUP('Impact of Crisis'!$E75,'Country Indicator Data'!$B$3:$P$193,14,FALSE)))</f>
        <v>2.9104012195967015E-3</v>
      </c>
      <c r="U75" s="120">
        <f t="shared" si="24"/>
        <v>1</v>
      </c>
      <c r="V75" s="122">
        <f t="shared" si="25"/>
        <v>2</v>
      </c>
      <c r="W75" s="120">
        <f>IF('Crisis Indicator Data'!J69="x","x",IF('Crisis Indicator Data'!J69=0,0,IF('Crisis Indicator Data'!J69&gt;W$7,5,IF('Crisis Indicator Data'!J69&gt;W$6,4,IF('Crisis Indicator Data'!J69&gt;W$5,3,IF('Crisis Indicator Data'!J69&gt;W$4,2,1))))))</f>
        <v>1</v>
      </c>
      <c r="X75" s="120">
        <f>IF('Crisis Indicator Data'!K69="x","x",IF('Crisis Indicator Data'!K69=0,0,IF('Crisis Indicator Data'!K69&gt;X$7,5,IF('Crisis Indicator Data'!K69&gt;X$6,4,IF('Crisis Indicator Data'!K69&gt;X$5,3,IF('Crisis Indicator Data'!K69&gt;X$4,2,1))))))</f>
        <v>4</v>
      </c>
      <c r="Y75" s="122">
        <f t="shared" si="20"/>
        <v>2.5</v>
      </c>
      <c r="Z75" s="120">
        <f>IF('Crisis Indicator Data'!L69="x","x",IF('Crisis Indicator Data'!L69=0,0,IF('Crisis Indicator Data'!L69&gt;Z$7,5,IF('Crisis Indicator Data'!L69&gt;Z$6,4,IF('Crisis Indicator Data'!L69&gt;Z$5,3,IF('Crisis Indicator Data'!L69&gt;Z$4,2,1))))))</f>
        <v>3</v>
      </c>
      <c r="AA75" s="123">
        <f t="shared" si="26"/>
        <v>3</v>
      </c>
      <c r="AB75" s="127">
        <f t="shared" si="17"/>
        <v>2.6</v>
      </c>
      <c r="AC75" s="116" t="e">
        <f>IF('Crisis Indicator Data'!$O69="x","x",IF('Crisis Indicator Data'!$O69=0,0,('Crisis Indicator Data'!M69/'Crisis Indicator Data'!$O69)))</f>
        <v>#N/A</v>
      </c>
      <c r="AD75" s="121" t="e">
        <f t="shared" si="18"/>
        <v>#N/A</v>
      </c>
      <c r="AE75" s="124" t="e">
        <f t="shared" si="27"/>
        <v>#N/A</v>
      </c>
      <c r="AF75" s="116" t="e">
        <f>IF('Crisis Indicator Data'!$O69="x","x",IF('Crisis Indicator Data'!$O69=0,0,('Crisis Indicator Data'!N69/'Crisis Indicator Data'!$O69)))</f>
        <v>#N/A</v>
      </c>
      <c r="AG75" s="121" t="e">
        <f t="shared" si="19"/>
        <v>#N/A</v>
      </c>
      <c r="AH75" s="124" t="e">
        <f t="shared" si="28"/>
        <v>#N/A</v>
      </c>
      <c r="AI75" s="125" t="e">
        <f t="shared" si="29"/>
        <v>#N/A</v>
      </c>
      <c r="AJ75" s="120">
        <f>IF('Crisis Indicator Data'!P69="x","x",IF('Crisis Indicator Data'!P69&gt;AJ$7,5,IF('Crisis Indicator Data'!P69&gt;AJ$6,4,IF('Crisis Indicator Data'!P69&gt;AJ$5,3,IF('Crisis Indicator Data'!P69&gt;AJ$4,2,1)))))</f>
        <v>3</v>
      </c>
      <c r="AK75" s="116">
        <f>IF('Crisis Indicator Data'!P69="x","x",'Crisis Indicator Data'!P69/'Crisis Indicator Data'!H69*1000)</f>
        <v>0.22762073027090696</v>
      </c>
      <c r="AL75" s="120">
        <f t="shared" si="30"/>
        <v>2</v>
      </c>
      <c r="AM75" s="125">
        <f t="shared" si="31"/>
        <v>2.5</v>
      </c>
      <c r="AN75" s="127" t="e">
        <f t="shared" si="32"/>
        <v>#N/A</v>
      </c>
      <c r="AO75" s="8"/>
      <c r="AP75" s="20"/>
    </row>
    <row r="76" spans="1:42" x14ac:dyDescent="0.35">
      <c r="A76" s="25" t="str">
        <f>'Crisis Indicator Data'!A70</f>
        <v>Cabo Delgado Islamist Insurgency</v>
      </c>
      <c r="B76" s="25" t="str">
        <f>'Crisis Indicator Data'!B70</f>
        <v>Other type of violence</v>
      </c>
      <c r="C76" s="25" t="str">
        <f>'Crisis Indicator Data'!C70</f>
        <v>MOZ004</v>
      </c>
      <c r="D76" s="25" t="str">
        <f>'Crisis Indicator Data'!D70</f>
        <v>Mozambique</v>
      </c>
      <c r="E76" s="25" t="str">
        <f>'Crisis Indicator Data'!E70</f>
        <v>MOZ</v>
      </c>
      <c r="F76" s="120">
        <f>IF('Crisis Indicator Data'!F70="x","x",IF('Crisis Indicator Data'!F70=0,0,IF('Crisis Indicator Data'!F70&gt;F$7,5,IF('Crisis Indicator Data'!F70&gt;F$6,4,IF('Crisis Indicator Data'!F70&gt;F$5,3,IF('Crisis Indicator Data'!F70&gt;F$4,2,1))))))</f>
        <v>2</v>
      </c>
      <c r="G76" s="116">
        <f>IF('Crisis Indicator Data'!F70="x","x",IF(B76="Regional crisis",('Crisis Indicator Data'!F70/VLOOKUP('Impact of Crisis'!$C76,'Regional Crises'!$B$1:$R$51,4,FALSE)),'Crisis Indicator Data'!F70/VLOOKUP('Impact of Crisis'!$E76,'Country Indicator Data'!$B$3:$P$193,15,FALSE)))</f>
        <v>0.10017803097739006</v>
      </c>
      <c r="H76" s="120">
        <f>IF(F76="x","x",IF('Crisis Indicator Data'!F70=0,0,IF(G76&gt;H$7,5,IF(G76&gt;H$6,4,IF(G76&gt;H$5,3,IF(G76&gt;H$4,2,1))))))</f>
        <v>2</v>
      </c>
      <c r="I76" s="122">
        <f t="shared" si="21"/>
        <v>2</v>
      </c>
      <c r="J76" s="120">
        <f>IF('Crisis Indicator Data'!G70="x","x",IF('Crisis Indicator Data'!G70=0,0,IF('Crisis Indicator Data'!G70&gt;J$7,5,IF('Crisis Indicator Data'!G70&gt;J$6,4,IF('Crisis Indicator Data'!G70&gt;J$5,3,IF('Crisis Indicator Data'!G70&gt;J$4,2,1))))))</f>
        <v>2</v>
      </c>
      <c r="K76" s="116">
        <f>IF('Crisis Indicator Data'!G70="x","x",IF(B76="Regional crisis",('Crisis Indicator Data'!G70/VLOOKUP('Impact of Crisis'!$C76,'Regional Crises'!$B$1:$R$51,5,FALSE)),'Crisis Indicator Data'!G70/VLOOKUP('Impact of Crisis'!$E76,'Country Indicator Data'!$B$3:$P$193,14,FALSE)))</f>
        <v>8.0832929110941726E-2</v>
      </c>
      <c r="L76" s="120">
        <f>IF(J76="x","x",IF('Crisis Indicator Data'!G70=0,0,IF(K76&gt;L$7,5,IF(K76&gt;L$6,4,IF(K76&gt;L$5,3,IF(K76&gt;L$4,2,1))))))</f>
        <v>2</v>
      </c>
      <c r="M76" s="122">
        <f t="shared" si="22"/>
        <v>2</v>
      </c>
      <c r="N76" s="127">
        <f>IF(AND(M76="x",I76="x"),"x",IF(OR(M76="x",I76="x"),AVERAGE(I76,M76),ROUND((10-GEOMEAN(((10-I76)/10*9+1),((10-M76)/10*9+1)))/9*10,1)))</f>
        <v>2</v>
      </c>
      <c r="O76" s="120" t="str">
        <f>IF('Crisis Indicator Data'!H70="x","x",IF('Crisis Indicator Data'!H70=0,0,IF('Crisis Indicator Data'!H70&gt;O$7,5,IF('Crisis Indicator Data'!H70&gt;O$6,4,IF('Crisis Indicator Data'!H70&gt;O$5,3,IF('Crisis Indicator Data'!H70&gt;O$4,2,1))))))</f>
        <v>x</v>
      </c>
      <c r="P76" s="116" t="str">
        <f>IF('Crisis Indicator Data'!H70="x","x",IF(B76="Regional crisis",('Crisis Indicator Data'!H70/VLOOKUP('Impact of Crisis'!$C76,'Regional Crises'!$B$1:$R$34,5,FALSE)),'Crisis Indicator Data'!H70/VLOOKUP('Impact of Crisis'!$E76,'Country Indicator Data'!$B$3:$P$193,14,FALSE)))</f>
        <v>x</v>
      </c>
      <c r="Q76" s="120" t="str">
        <f>IF(O76="x","x",IF('Crisis Indicator Data'!H70=0,0,IF(P76&gt;Q$7,5,IF(P76&gt;Q$6,4,IF(P76&gt;Q$5,3,IF(P76&gt;Q$4,2,1))))))</f>
        <v>x</v>
      </c>
      <c r="R76" s="122" t="str">
        <f t="shared" si="23"/>
        <v>x</v>
      </c>
      <c r="S76" s="120" t="str">
        <f>IF('Crisis Indicator Data'!I70="x","x",IF('Crisis Indicator Data'!I70=0,0,IF('Crisis Indicator Data'!I70&gt;S$7,5,IF('Crisis Indicator Data'!I70&gt;S$6,4,IF('Crisis Indicator Data'!I70&gt;S$5,3,IF('Crisis Indicator Data'!I70&gt;S$4,2,1))))))</f>
        <v>x</v>
      </c>
      <c r="T76" s="116" t="str">
        <f>IF('Crisis Indicator Data'!I70="x","x",IF(B76="Regional crisis",('Crisis Indicator Data'!I70/VLOOKUP('Impact of Crisis'!$C76,'Regional Crises'!$B$1:$R$34,5,FALSE)),'Crisis Indicator Data'!I70/VLOOKUP('Impact of Crisis'!$E76,'Country Indicator Data'!$B$3:$P$193,14,FALSE)))</f>
        <v>x</v>
      </c>
      <c r="U76" s="120" t="str">
        <f t="shared" si="24"/>
        <v>x</v>
      </c>
      <c r="V76" s="122" t="str">
        <f t="shared" si="25"/>
        <v>x</v>
      </c>
      <c r="W76" s="120" t="str">
        <f>IF('Crisis Indicator Data'!J70="x","x",IF('Crisis Indicator Data'!J70=0,0,IF('Crisis Indicator Data'!J70&gt;W$7,5,IF('Crisis Indicator Data'!J70&gt;W$6,4,IF('Crisis Indicator Data'!J70&gt;W$5,3,IF('Crisis Indicator Data'!J70&gt;W$4,2,1))))))</f>
        <v>x</v>
      </c>
      <c r="X76" s="120">
        <f>IF('Crisis Indicator Data'!K70="x","x",IF('Crisis Indicator Data'!K70=0,0,IF('Crisis Indicator Data'!K70&gt;X$7,5,IF('Crisis Indicator Data'!K70&gt;X$6,4,IF('Crisis Indicator Data'!K70&gt;X$5,3,IF('Crisis Indicator Data'!K70&gt;X$4,2,1))))))</f>
        <v>0</v>
      </c>
      <c r="Y76" s="122">
        <f t="shared" si="20"/>
        <v>0</v>
      </c>
      <c r="Z76" s="120">
        <f>IF('Crisis Indicator Data'!L70="x","x",IF('Crisis Indicator Data'!L70=0,0,IF('Crisis Indicator Data'!L70&gt;Z$7,5,IF('Crisis Indicator Data'!L70&gt;Z$6,4,IF('Crisis Indicator Data'!L70&gt;Z$5,3,IF('Crisis Indicator Data'!L70&gt;Z$4,2,1))))))</f>
        <v>3</v>
      </c>
      <c r="AA76" s="123">
        <f t="shared" si="26"/>
        <v>3</v>
      </c>
      <c r="AB76" s="127" t="str">
        <f t="shared" si="17"/>
        <v>x</v>
      </c>
      <c r="AC76" s="116" t="e">
        <f>IF('Crisis Indicator Data'!$O70="x","x",IF('Crisis Indicator Data'!$O70=0,0,('Crisis Indicator Data'!M70/'Crisis Indicator Data'!$O70)))</f>
        <v>#N/A</v>
      </c>
      <c r="AD76" s="121" t="e">
        <f t="shared" si="18"/>
        <v>#N/A</v>
      </c>
      <c r="AE76" s="124" t="e">
        <f t="shared" si="27"/>
        <v>#N/A</v>
      </c>
      <c r="AF76" s="116" t="e">
        <f>IF('Crisis Indicator Data'!$O70="x","x",IF('Crisis Indicator Data'!$O70=0,0,('Crisis Indicator Data'!N70/'Crisis Indicator Data'!$O70)))</f>
        <v>#N/A</v>
      </c>
      <c r="AG76" s="121" t="e">
        <f t="shared" si="19"/>
        <v>#N/A</v>
      </c>
      <c r="AH76" s="124" t="e">
        <f t="shared" si="28"/>
        <v>#N/A</v>
      </c>
      <c r="AI76" s="125" t="e">
        <f t="shared" si="29"/>
        <v>#N/A</v>
      </c>
      <c r="AJ76" s="120" t="str">
        <f>IF('Crisis Indicator Data'!P70="x","x",IF('Crisis Indicator Data'!P70&gt;AJ$7,5,IF('Crisis Indicator Data'!P70&gt;AJ$6,4,IF('Crisis Indicator Data'!P70&gt;AJ$5,3,IF('Crisis Indicator Data'!P70&gt;AJ$4,2,1)))))</f>
        <v>x</v>
      </c>
      <c r="AK76" s="116" t="str">
        <f>IF('Crisis Indicator Data'!P70="x","x",'Crisis Indicator Data'!P70/'Crisis Indicator Data'!H70*1000)</f>
        <v>x</v>
      </c>
      <c r="AL76" s="120" t="str">
        <f t="shared" si="30"/>
        <v>x</v>
      </c>
      <c r="AM76" s="125" t="str">
        <f t="shared" si="31"/>
        <v>x</v>
      </c>
      <c r="AN76" s="127" t="e">
        <f t="shared" si="32"/>
        <v>#N/A</v>
      </c>
      <c r="AO76" s="8"/>
      <c r="AP76" s="20"/>
    </row>
    <row r="77" spans="1:42" x14ac:dyDescent="0.35">
      <c r="A77" s="25" t="str">
        <f>'Crisis Indicator Data'!A71</f>
        <v>Multiple crises in Myanmar</v>
      </c>
      <c r="B77" s="25" t="str">
        <f>'Crisis Indicator Data'!B71</f>
        <v>Multiple crises country</v>
      </c>
      <c r="C77" s="25" t="str">
        <f>'Crisis Indicator Data'!C71</f>
        <v>MMR001</v>
      </c>
      <c r="D77" s="25" t="str">
        <f>'Crisis Indicator Data'!D71</f>
        <v>Myanmar</v>
      </c>
      <c r="E77" s="25" t="str">
        <f>'Crisis Indicator Data'!E71</f>
        <v>MMR</v>
      </c>
      <c r="F77" s="120">
        <f>IF('Crisis Indicator Data'!F71="x","x",IF('Crisis Indicator Data'!F71=0,0,IF('Crisis Indicator Data'!F71&gt;F$7,5,IF('Crisis Indicator Data'!F71&gt;F$6,4,IF('Crisis Indicator Data'!F71&gt;F$5,3,IF('Crisis Indicator Data'!F71&gt;F$4,2,1))))))</f>
        <v>3</v>
      </c>
      <c r="G77" s="116">
        <f>IF('Crisis Indicator Data'!F71="x","x",IF(B77="Regional crisis",('Crisis Indicator Data'!F71/VLOOKUP('Impact of Crisis'!$C77,'Regional Crises'!$B$1:$R$51,4,FALSE)),'Crisis Indicator Data'!F71/VLOOKUP('Impact of Crisis'!$E77,'Country Indicator Data'!$B$3:$P$193,15,FALSE)))</f>
        <v>0.43121991180253566</v>
      </c>
      <c r="H77" s="120">
        <f>IF(F77="x","x",IF('Crisis Indicator Data'!F71=0,0,IF(G77&gt;H$7,5,IF(G77&gt;H$6,4,IF(G77&gt;H$5,3,IF(G77&gt;H$4,2,1))))))</f>
        <v>4</v>
      </c>
      <c r="I77" s="122">
        <f t="shared" si="21"/>
        <v>3.5</v>
      </c>
      <c r="J77" s="120">
        <f>IF('Crisis Indicator Data'!G71="x","x",IF('Crisis Indicator Data'!G71=0,0,IF('Crisis Indicator Data'!G71&gt;J$7,5,IF('Crisis Indicator Data'!G71&gt;J$6,4,IF('Crisis Indicator Data'!G71&gt;J$5,3,IF('Crisis Indicator Data'!G71&gt;J$4,2,1))))))</f>
        <v>3</v>
      </c>
      <c r="K77" s="116">
        <f>IF('Crisis Indicator Data'!G71="x","x",IF(B77="Regional crisis",('Crisis Indicator Data'!G71/VLOOKUP('Impact of Crisis'!$C77,'Regional Crises'!$B$1:$R$51,5,FALSE)),'Crisis Indicator Data'!G71/VLOOKUP('Impact of Crisis'!$E77,'Country Indicator Data'!$B$3:$P$193,14,FALSE)))</f>
        <v>0.17745086771635443</v>
      </c>
      <c r="L77" s="120">
        <f>IF(J77="x","x",IF('Crisis Indicator Data'!G71=0,0,IF(K77&gt;L$7,5,IF(K77&gt;L$6,4,IF(K77&gt;L$5,3,IF(K77&gt;L$4,2,1))))))</f>
        <v>2</v>
      </c>
      <c r="M77" s="122">
        <f t="shared" si="22"/>
        <v>2.5</v>
      </c>
      <c r="N77" s="127">
        <f t="shared" ref="N77:N123" si="33">IF(AND(M77="x",I77="x"),"x",IF(OR(M77="x",I77="x"),AVERAGE(I77,M77),ROUND((10-GEOMEAN(((10-I77)/10*9+1),((10-M77)/10*9+1)))/9*10,1)))</f>
        <v>3</v>
      </c>
      <c r="O77" s="120">
        <f>IF('Crisis Indicator Data'!H71="x","x",IF('Crisis Indicator Data'!H71=0,0,IF('Crisis Indicator Data'!H71&gt;O$7,5,IF('Crisis Indicator Data'!H71&gt;O$6,4,IF('Crisis Indicator Data'!H71&gt;O$5,3,IF('Crisis Indicator Data'!H71&gt;O$4,2,1))))))</f>
        <v>3</v>
      </c>
      <c r="P77" s="116">
        <f>IF('Crisis Indicator Data'!H71="x","x",IF(B77="Regional crisis",('Crisis Indicator Data'!H71/VLOOKUP('Impact of Crisis'!$C77,'Regional Crises'!$B$1:$R$34,5,FALSE)),'Crisis Indicator Data'!H71/VLOOKUP('Impact of Crisis'!$E77,'Country Indicator Data'!$B$3:$P$193,14,FALSE)))</f>
        <v>6.7827452783204997E-2</v>
      </c>
      <c r="Q77" s="120">
        <f>IF(O77="x","x",IF('Crisis Indicator Data'!H71=0,0,IF(P77&gt;Q$7,5,IF(P77&gt;Q$6,4,IF(P77&gt;Q$5,3,IF(P77&gt;Q$4,2,1))))))</f>
        <v>2</v>
      </c>
      <c r="R77" s="122">
        <f t="shared" si="23"/>
        <v>2.5</v>
      </c>
      <c r="S77" s="120">
        <f>IF('Crisis Indicator Data'!I71="x","x",IF('Crisis Indicator Data'!I71=0,0,IF('Crisis Indicator Data'!I71&gt;S$7,5,IF('Crisis Indicator Data'!I71&gt;S$6,4,IF('Crisis Indicator Data'!I71&gt;S$5,3,IF('Crisis Indicator Data'!I71&gt;S$4,2,1))))))</f>
        <v>4</v>
      </c>
      <c r="T77" s="116">
        <f>IF('Crisis Indicator Data'!I71="x","x",IF(B77="Regional crisis",('Crisis Indicator Data'!I71/VLOOKUP('Impact of Crisis'!$C77,'Regional Crises'!$B$1:$R$34,5,FALSE)),'Crisis Indicator Data'!I71/VLOOKUP('Impact of Crisis'!$E77,'Country Indicator Data'!$B$3:$P$193,14,FALSE)))</f>
        <v>2.3790368923112287E-2</v>
      </c>
      <c r="U77" s="120">
        <f t="shared" si="24"/>
        <v>3</v>
      </c>
      <c r="V77" s="122">
        <f t="shared" si="25"/>
        <v>4</v>
      </c>
      <c r="W77" s="120" t="str">
        <f>IF('Crisis Indicator Data'!J71="x","x",IF('Crisis Indicator Data'!J71=0,0,IF('Crisis Indicator Data'!J71&gt;W$7,5,IF('Crisis Indicator Data'!J71&gt;W$6,4,IF('Crisis Indicator Data'!J71&gt;W$5,3,IF('Crisis Indicator Data'!J71&gt;W$4,2,1))))))</f>
        <v>x</v>
      </c>
      <c r="X77" s="120" t="str">
        <f>IF('Crisis Indicator Data'!K71="x","x",IF('Crisis Indicator Data'!K71=0,0,IF('Crisis Indicator Data'!K71&gt;X$7,5,IF('Crisis Indicator Data'!K71&gt;X$6,4,IF('Crisis Indicator Data'!K71&gt;X$5,3,IF('Crisis Indicator Data'!K71&gt;X$4,2,1))))))</f>
        <v>x</v>
      </c>
      <c r="Y77" s="122" t="str">
        <f t="shared" si="20"/>
        <v>x</v>
      </c>
      <c r="Z77" s="120">
        <f>IF('Crisis Indicator Data'!L71="x","x",IF('Crisis Indicator Data'!L71=0,0,IF('Crisis Indicator Data'!L71&gt;Z$7,5,IF('Crisis Indicator Data'!L71&gt;Z$6,4,IF('Crisis Indicator Data'!L71&gt;Z$5,3,IF('Crisis Indicator Data'!L71&gt;Z$4,2,1))))))</f>
        <v>3</v>
      </c>
      <c r="AA77" s="123">
        <f t="shared" si="26"/>
        <v>3</v>
      </c>
      <c r="AB77" s="127">
        <f t="shared" si="17"/>
        <v>3.1666666666666665</v>
      </c>
      <c r="AC77" s="116" t="e">
        <f>IF('Crisis Indicator Data'!$O71="x","x",IF('Crisis Indicator Data'!$O71=0,0,('Crisis Indicator Data'!M71/'Crisis Indicator Data'!$O71)))</f>
        <v>#N/A</v>
      </c>
      <c r="AD77" s="121" t="e">
        <f t="shared" si="18"/>
        <v>#N/A</v>
      </c>
      <c r="AE77" s="124" t="e">
        <f t="shared" si="27"/>
        <v>#N/A</v>
      </c>
      <c r="AF77" s="116" t="e">
        <f>IF('Crisis Indicator Data'!$O71="x","x",IF('Crisis Indicator Data'!$O71=0,0,('Crisis Indicator Data'!N71/'Crisis Indicator Data'!$O71)))</f>
        <v>#N/A</v>
      </c>
      <c r="AG77" s="121" t="e">
        <f t="shared" si="19"/>
        <v>#N/A</v>
      </c>
      <c r="AH77" s="124" t="e">
        <f t="shared" si="28"/>
        <v>#N/A</v>
      </c>
      <c r="AI77" s="125" t="e">
        <f t="shared" si="29"/>
        <v>#N/A</v>
      </c>
      <c r="AJ77" s="120" t="str">
        <f>IF('Crisis Indicator Data'!P71="x","x",IF('Crisis Indicator Data'!P71&gt;AJ$7,5,IF('Crisis Indicator Data'!P71&gt;AJ$6,4,IF('Crisis Indicator Data'!P71&gt;AJ$5,3,IF('Crisis Indicator Data'!P71&gt;AJ$4,2,1)))))</f>
        <v>x</v>
      </c>
      <c r="AK77" s="116" t="str">
        <f>IF('Crisis Indicator Data'!P71="x","x",'Crisis Indicator Data'!P71/'Crisis Indicator Data'!H71*1000)</f>
        <v>x</v>
      </c>
      <c r="AL77" s="120" t="str">
        <f t="shared" si="30"/>
        <v>x</v>
      </c>
      <c r="AM77" s="125" t="str">
        <f t="shared" si="31"/>
        <v>x</v>
      </c>
      <c r="AN77" s="127" t="e">
        <f t="shared" si="32"/>
        <v>#N/A</v>
      </c>
      <c r="AO77" s="8"/>
      <c r="AP77" s="20"/>
    </row>
    <row r="78" spans="1:42" x14ac:dyDescent="0.35">
      <c r="A78" s="25" t="str">
        <f>'Crisis Indicator Data'!A72</f>
        <v>Rakhine Conflict</v>
      </c>
      <c r="B78" s="25" t="str">
        <f>'Crisis Indicator Data'!B72</f>
        <v>Conflict</v>
      </c>
      <c r="C78" s="25" t="str">
        <f>'Crisis Indicator Data'!C72</f>
        <v>MMR002</v>
      </c>
      <c r="D78" s="25" t="str">
        <f>'Crisis Indicator Data'!D72</f>
        <v>Myanmar</v>
      </c>
      <c r="E78" s="25" t="str">
        <f>'Crisis Indicator Data'!E72</f>
        <v>MMR</v>
      </c>
      <c r="F78" s="120">
        <f>IF('Crisis Indicator Data'!F72="x","x",IF('Crisis Indicator Data'!F72=0,0,IF('Crisis Indicator Data'!F72&gt;F$7,5,IF('Crisis Indicator Data'!F72&gt;F$6,4,IF('Crisis Indicator Data'!F72&gt;F$5,3,IF('Crisis Indicator Data'!F72&gt;F$4,2,1))))))</f>
        <v>2</v>
      </c>
      <c r="G78" s="116">
        <f>IF('Crisis Indicator Data'!F72="x","x",IF(B78="Regional crisis",('Crisis Indicator Data'!F72/VLOOKUP('Impact of Crisis'!$C78,'Regional Crises'!$B$1:$R$51,4,FALSE)),'Crisis Indicator Data'!F72/VLOOKUP('Impact of Crisis'!$E78,'Country Indicator Data'!$B$3:$P$193,15,FALSE)))</f>
        <v>5.6314693452563236E-2</v>
      </c>
      <c r="H78" s="120">
        <f>IF(F78="x","x",IF('Crisis Indicator Data'!F72=0,0,IF(G78&gt;H$7,5,IF(G78&gt;H$6,4,IF(G78&gt;H$5,3,IF(G78&gt;H$4,2,1))))))</f>
        <v>2</v>
      </c>
      <c r="I78" s="122">
        <f t="shared" si="21"/>
        <v>2</v>
      </c>
      <c r="J78" s="120">
        <f>IF('Crisis Indicator Data'!G72="x","x",IF('Crisis Indicator Data'!G72=0,0,IF('Crisis Indicator Data'!G72&gt;J$7,5,IF('Crisis Indicator Data'!G72&gt;J$6,4,IF('Crisis Indicator Data'!G72&gt;J$5,3,IF('Crisis Indicator Data'!G72&gt;J$4,2,1))))))</f>
        <v>2</v>
      </c>
      <c r="K78" s="116">
        <f>IF('Crisis Indicator Data'!G72="x","x",IF(B78="Regional crisis",('Crisis Indicator Data'!G72/VLOOKUP('Impact of Crisis'!$C78,'Regional Crises'!$B$1:$R$51,5,FALSE)),'Crisis Indicator Data'!G72/VLOOKUP('Impact of Crisis'!$E78,'Country Indicator Data'!$B$3:$P$193,14,FALSE)))</f>
        <v>7.2501245067616751E-2</v>
      </c>
      <c r="L78" s="120">
        <f>IF(J78="x","x",IF('Crisis Indicator Data'!G72=0,0,IF(K78&gt;L$7,5,IF(K78&gt;L$6,4,IF(K78&gt;L$5,3,IF(K78&gt;L$4,2,1))))))</f>
        <v>2</v>
      </c>
      <c r="M78" s="122">
        <f t="shared" si="22"/>
        <v>2</v>
      </c>
      <c r="N78" s="127">
        <f t="shared" si="33"/>
        <v>2</v>
      </c>
      <c r="O78" s="120">
        <f>IF('Crisis Indicator Data'!H72="x","x",IF('Crisis Indicator Data'!H72=0,0,IF('Crisis Indicator Data'!H72&gt;O$7,5,IF('Crisis Indicator Data'!H72&gt;O$6,4,IF('Crisis Indicator Data'!H72&gt;O$5,3,IF('Crisis Indicator Data'!H72&gt;O$4,2,1))))))</f>
        <v>2</v>
      </c>
      <c r="P78" s="116">
        <f>IF('Crisis Indicator Data'!H72="x","x",IF(B78="Regional crisis",('Crisis Indicator Data'!H72/VLOOKUP('Impact of Crisis'!$C78,'Regional Crises'!$B$1:$R$34,5,FALSE)),'Crisis Indicator Data'!H72/VLOOKUP('Impact of Crisis'!$E78,'Country Indicator Data'!$B$3:$P$193,14,FALSE)))</f>
        <v>2.365628471823162E-2</v>
      </c>
      <c r="Q78" s="120">
        <f>IF(O78="x","x",IF('Crisis Indicator Data'!H72=0,0,IF(P78&gt;Q$7,5,IF(P78&gt;Q$6,4,IF(P78&gt;Q$5,3,IF(P78&gt;Q$4,2,1))))))</f>
        <v>2</v>
      </c>
      <c r="R78" s="122">
        <f t="shared" si="23"/>
        <v>2</v>
      </c>
      <c r="S78" s="120">
        <f>IF('Crisis Indicator Data'!I72="x","x",IF('Crisis Indicator Data'!I72=0,0,IF('Crisis Indicator Data'!I72&gt;S$7,5,IF('Crisis Indicator Data'!I72&gt;S$6,4,IF('Crisis Indicator Data'!I72&gt;S$5,3,IF('Crisis Indicator Data'!I72&gt;S$4,2,1))))))</f>
        <v>4</v>
      </c>
      <c r="T78" s="116">
        <f>IF('Crisis Indicator Data'!I72="x","x",IF(B78="Regional crisis",('Crisis Indicator Data'!I72/VLOOKUP('Impact of Crisis'!$C78,'Regional Crises'!$B$1:$R$34,5,FALSE)),'Crisis Indicator Data'!I72/VLOOKUP('Impact of Crisis'!$E78,'Country Indicator Data'!$B$3:$P$193,14,FALSE)))</f>
        <v>2.1759950963490787E-2</v>
      </c>
      <c r="U78" s="120">
        <f t="shared" si="24"/>
        <v>3</v>
      </c>
      <c r="V78" s="122">
        <f t="shared" si="25"/>
        <v>4</v>
      </c>
      <c r="W78" s="120" t="str">
        <f>IF('Crisis Indicator Data'!J72="x","x",IF('Crisis Indicator Data'!J72=0,0,IF('Crisis Indicator Data'!J72&gt;W$7,5,IF('Crisis Indicator Data'!J72&gt;W$6,4,IF('Crisis Indicator Data'!J72&gt;W$5,3,IF('Crisis Indicator Data'!J72&gt;W$4,2,1))))))</f>
        <v>x</v>
      </c>
      <c r="X78" s="120" t="str">
        <f>IF('Crisis Indicator Data'!K72="x","x",IF('Crisis Indicator Data'!K72=0,0,IF('Crisis Indicator Data'!K72&gt;X$7,5,IF('Crisis Indicator Data'!K72&gt;X$6,4,IF('Crisis Indicator Data'!K72&gt;X$5,3,IF('Crisis Indicator Data'!K72&gt;X$4,2,1))))))</f>
        <v>x</v>
      </c>
      <c r="Y78" s="122" t="str">
        <f t="shared" si="20"/>
        <v>x</v>
      </c>
      <c r="Z78" s="120">
        <f>IF('Crisis Indicator Data'!L72="x","x",IF('Crisis Indicator Data'!L72=0,0,IF('Crisis Indicator Data'!L72&gt;Z$7,5,IF('Crisis Indicator Data'!L72&gt;Z$6,4,IF('Crisis Indicator Data'!L72&gt;Z$5,3,IF('Crisis Indicator Data'!L72&gt;Z$4,2,1))))))</f>
        <v>3</v>
      </c>
      <c r="AA78" s="123">
        <f t="shared" si="26"/>
        <v>3</v>
      </c>
      <c r="AB78" s="127">
        <f t="shared" si="17"/>
        <v>3</v>
      </c>
      <c r="AC78" s="116" t="e">
        <f>IF('Crisis Indicator Data'!$O72="x","x",IF('Crisis Indicator Data'!$O72=0,0,('Crisis Indicator Data'!M72/'Crisis Indicator Data'!$O72)))</f>
        <v>#N/A</v>
      </c>
      <c r="AD78" s="121" t="e">
        <f t="shared" si="18"/>
        <v>#N/A</v>
      </c>
      <c r="AE78" s="124" t="e">
        <f t="shared" si="27"/>
        <v>#N/A</v>
      </c>
      <c r="AF78" s="116" t="e">
        <f>IF('Crisis Indicator Data'!$O72="x","x",IF('Crisis Indicator Data'!$O72=0,0,('Crisis Indicator Data'!N72/'Crisis Indicator Data'!$O72)))</f>
        <v>#N/A</v>
      </c>
      <c r="AG78" s="121" t="e">
        <f t="shared" si="19"/>
        <v>#N/A</v>
      </c>
      <c r="AH78" s="124" t="e">
        <f t="shared" si="28"/>
        <v>#N/A</v>
      </c>
      <c r="AI78" s="125" t="e">
        <f t="shared" si="29"/>
        <v>#N/A</v>
      </c>
      <c r="AJ78" s="120" t="str">
        <f>IF('Crisis Indicator Data'!P72="x","x",IF('Crisis Indicator Data'!P72&gt;AJ$7,5,IF('Crisis Indicator Data'!P72&gt;AJ$6,4,IF('Crisis Indicator Data'!P72&gt;AJ$5,3,IF('Crisis Indicator Data'!P72&gt;AJ$4,2,1)))))</f>
        <v>x</v>
      </c>
      <c r="AK78" s="116" t="str">
        <f>IF('Crisis Indicator Data'!P72="x","x",'Crisis Indicator Data'!P72/'Crisis Indicator Data'!H72*1000)</f>
        <v>x</v>
      </c>
      <c r="AL78" s="120" t="str">
        <f t="shared" si="30"/>
        <v>x</v>
      </c>
      <c r="AM78" s="125" t="str">
        <f t="shared" si="31"/>
        <v>x</v>
      </c>
      <c r="AN78" s="127" t="e">
        <f t="shared" si="32"/>
        <v>#N/A</v>
      </c>
      <c r="AO78" s="8"/>
      <c r="AP78" s="20"/>
    </row>
    <row r="79" spans="1:42" x14ac:dyDescent="0.35">
      <c r="A79" s="25" t="str">
        <f>'Crisis Indicator Data'!A73</f>
        <v>Kachin and Shan Conflict</v>
      </c>
      <c r="B79" s="25" t="str">
        <f>'Crisis Indicator Data'!B73</f>
        <v>Conflict</v>
      </c>
      <c r="C79" s="25" t="str">
        <f>'Crisis Indicator Data'!C73</f>
        <v>MMR003</v>
      </c>
      <c r="D79" s="25" t="str">
        <f>'Crisis Indicator Data'!D73</f>
        <v>Myanmar</v>
      </c>
      <c r="E79" s="25" t="str">
        <f>'Crisis Indicator Data'!E73</f>
        <v>MMR</v>
      </c>
      <c r="F79" s="120">
        <f>IF('Crisis Indicator Data'!F73="x","x",IF('Crisis Indicator Data'!F73=0,0,IF('Crisis Indicator Data'!F73&gt;F$7,5,IF('Crisis Indicator Data'!F73&gt;F$6,4,IF('Crisis Indicator Data'!F73&gt;F$5,3,IF('Crisis Indicator Data'!F73&gt;F$4,2,1))))))</f>
        <v>3</v>
      </c>
      <c r="G79" s="116">
        <f>IF('Crisis Indicator Data'!F73="x","x",IF(B79="Regional crisis",('Crisis Indicator Data'!F73/VLOOKUP('Impact of Crisis'!$C79,'Regional Crises'!$B$1:$R$51,4,FALSE)),'Crisis Indicator Data'!F73/VLOOKUP('Impact of Crisis'!$E79,'Country Indicator Data'!$B$3:$P$193,15,FALSE)))</f>
        <v>0.37490521834997242</v>
      </c>
      <c r="H79" s="120">
        <f>IF(F79="x","x",IF('Crisis Indicator Data'!F73=0,0,IF(G79&gt;H$7,5,IF(G79&gt;H$6,4,IF(G79&gt;H$5,3,IF(G79&gt;H$4,2,1))))))</f>
        <v>4</v>
      </c>
      <c r="I79" s="122">
        <f t="shared" si="21"/>
        <v>3.5</v>
      </c>
      <c r="J79" s="120">
        <f>IF('Crisis Indicator Data'!G73="x","x",IF('Crisis Indicator Data'!G73=0,0,IF('Crisis Indicator Data'!G73&gt;J$7,5,IF('Crisis Indicator Data'!G73&gt;J$6,4,IF('Crisis Indicator Data'!G73&gt;J$5,3,IF('Crisis Indicator Data'!G73&gt;J$4,2,1))))))</f>
        <v>3</v>
      </c>
      <c r="K79" s="116">
        <f>IF('Crisis Indicator Data'!G73="x","x",IF(B79="Regional crisis",('Crisis Indicator Data'!G73/VLOOKUP('Impact of Crisis'!$C79,'Regional Crises'!$B$1:$R$51,5,FALSE)),'Crisis Indicator Data'!G73/VLOOKUP('Impact of Crisis'!$E79,'Country Indicator Data'!$B$3:$P$193,14,FALSE)))</f>
        <v>0.10494962264873769</v>
      </c>
      <c r="L79" s="120">
        <f>IF(J79="x","x",IF('Crisis Indicator Data'!G73=0,0,IF(K79&gt;L$7,5,IF(K79&gt;L$6,4,IF(K79&gt;L$5,3,IF(K79&gt;L$4,2,1))))))</f>
        <v>2</v>
      </c>
      <c r="M79" s="122">
        <f t="shared" si="22"/>
        <v>2.5</v>
      </c>
      <c r="N79" s="127">
        <f t="shared" si="33"/>
        <v>3</v>
      </c>
      <c r="O79" s="120">
        <f>IF('Crisis Indicator Data'!H73="x","x",IF('Crisis Indicator Data'!H73=0,0,IF('Crisis Indicator Data'!H73&gt;O$7,5,IF('Crisis Indicator Data'!H73&gt;O$6,4,IF('Crisis Indicator Data'!H73&gt;O$5,3,IF('Crisis Indicator Data'!H73&gt;O$4,2,1))))))</f>
        <v>2</v>
      </c>
      <c r="P79" s="116">
        <f>IF('Crisis Indicator Data'!H73="x","x",IF(B79="Regional crisis",('Crisis Indicator Data'!H73/VLOOKUP('Impact of Crisis'!$C79,'Regional Crises'!$B$1:$R$34,5,FALSE)),'Crisis Indicator Data'!H73/VLOOKUP('Impact of Crisis'!$E79,'Country Indicator Data'!$B$3:$P$193,14,FALSE)))</f>
        <v>4.4171168064973378E-2</v>
      </c>
      <c r="Q79" s="120">
        <f>IF(O79="x","x",IF('Crisis Indicator Data'!H73=0,0,IF(P79&gt;Q$7,5,IF(P79&gt;Q$6,4,IF(P79&gt;Q$5,3,IF(P79&gt;Q$4,2,1))))))</f>
        <v>2</v>
      </c>
      <c r="R79" s="122">
        <f t="shared" si="23"/>
        <v>2</v>
      </c>
      <c r="S79" s="120">
        <f>IF('Crisis Indicator Data'!I73="x","x",IF('Crisis Indicator Data'!I73=0,0,IF('Crisis Indicator Data'!I73&gt;S$7,5,IF('Crisis Indicator Data'!I73&gt;S$6,4,IF('Crisis Indicator Data'!I73&gt;S$5,3,IF('Crisis Indicator Data'!I73&gt;S$4,2,1))))))</f>
        <v>2</v>
      </c>
      <c r="T79" s="116">
        <f>IF('Crisis Indicator Data'!I73="x","x",IF(B79="Regional crisis",('Crisis Indicator Data'!I73/VLOOKUP('Impact of Crisis'!$C79,'Regional Crises'!$B$1:$R$34,5,FALSE)),'Crisis Indicator Data'!I73/VLOOKUP('Impact of Crisis'!$E79,'Country Indicator Data'!$B$3:$P$193,14,FALSE)))</f>
        <v>2.0304179596214995E-3</v>
      </c>
      <c r="U79" s="120">
        <f t="shared" si="24"/>
        <v>1</v>
      </c>
      <c r="V79" s="122">
        <f t="shared" si="25"/>
        <v>2</v>
      </c>
      <c r="W79" s="120" t="str">
        <f>IF('Crisis Indicator Data'!J73="x","x",IF('Crisis Indicator Data'!J73=0,0,IF('Crisis Indicator Data'!J73&gt;W$7,5,IF('Crisis Indicator Data'!J73&gt;W$6,4,IF('Crisis Indicator Data'!J73&gt;W$5,3,IF('Crisis Indicator Data'!J73&gt;W$4,2,1))))))</f>
        <v>x</v>
      </c>
      <c r="X79" s="120" t="str">
        <f>IF('Crisis Indicator Data'!K73="x","x",IF('Crisis Indicator Data'!K73=0,0,IF('Crisis Indicator Data'!K73&gt;X$7,5,IF('Crisis Indicator Data'!K73&gt;X$6,4,IF('Crisis Indicator Data'!K73&gt;X$5,3,IF('Crisis Indicator Data'!K73&gt;X$4,2,1))))))</f>
        <v>x</v>
      </c>
      <c r="Y79" s="122" t="str">
        <f t="shared" si="20"/>
        <v>x</v>
      </c>
      <c r="Z79" s="120">
        <f>IF('Crisis Indicator Data'!L73="x","x",IF('Crisis Indicator Data'!L73=0,0,IF('Crisis Indicator Data'!L73&gt;Z$7,5,IF('Crisis Indicator Data'!L73&gt;Z$6,4,IF('Crisis Indicator Data'!L73&gt;Z$5,3,IF('Crisis Indicator Data'!L73&gt;Z$4,2,1))))))</f>
        <v>2</v>
      </c>
      <c r="AA79" s="123">
        <f t="shared" si="26"/>
        <v>2</v>
      </c>
      <c r="AB79" s="127">
        <f t="shared" ref="AB79:AB124" si="34">IF(AND(R79="x"),"x",IF(OR(R79="x",V79="x",Y79="x",AA79="x"),AVERAGE(V79,R79,Y79,AA79),ROUND((10-GEOMEAN(((10-V79)/10*9+1),((10-R79)/10*9+1),((10-Y79)/10*9+1),((10-AA79)/10*9+1)))/9*10,1)))</f>
        <v>2</v>
      </c>
      <c r="AC79" s="116" t="e">
        <f>IF('Crisis Indicator Data'!$O73="x","x",IF('Crisis Indicator Data'!$O73=0,0,('Crisis Indicator Data'!M73/'Crisis Indicator Data'!$O73)))</f>
        <v>#N/A</v>
      </c>
      <c r="AD79" s="121" t="e">
        <f t="shared" si="18"/>
        <v>#N/A</v>
      </c>
      <c r="AE79" s="124" t="e">
        <f t="shared" si="27"/>
        <v>#N/A</v>
      </c>
      <c r="AF79" s="116" t="e">
        <f>IF('Crisis Indicator Data'!$O73="x","x",IF('Crisis Indicator Data'!$O73=0,0,('Crisis Indicator Data'!N73/'Crisis Indicator Data'!$O73)))</f>
        <v>#N/A</v>
      </c>
      <c r="AG79" s="121" t="e">
        <f t="shared" si="19"/>
        <v>#N/A</v>
      </c>
      <c r="AH79" s="124" t="e">
        <f t="shared" si="28"/>
        <v>#N/A</v>
      </c>
      <c r="AI79" s="125" t="e">
        <f t="shared" si="29"/>
        <v>#N/A</v>
      </c>
      <c r="AJ79" s="120" t="str">
        <f>IF('Crisis Indicator Data'!P73="x","x",IF('Crisis Indicator Data'!P73&gt;AJ$7,5,IF('Crisis Indicator Data'!P73&gt;AJ$6,4,IF('Crisis Indicator Data'!P73&gt;AJ$5,3,IF('Crisis Indicator Data'!P73&gt;AJ$4,2,1)))))</f>
        <v>x</v>
      </c>
      <c r="AK79" s="116" t="str">
        <f>IF('Crisis Indicator Data'!P73="x","x",'Crisis Indicator Data'!P73/'Crisis Indicator Data'!H73*1000)</f>
        <v>x</v>
      </c>
      <c r="AL79" s="120" t="str">
        <f t="shared" si="30"/>
        <v>x</v>
      </c>
      <c r="AM79" s="125" t="str">
        <f t="shared" si="31"/>
        <v>x</v>
      </c>
      <c r="AN79" s="127" t="e">
        <f t="shared" si="32"/>
        <v>#N/A</v>
      </c>
      <c r="AO79" s="8"/>
      <c r="AP79" s="20"/>
    </row>
    <row r="80" spans="1:42" x14ac:dyDescent="0.35">
      <c r="A80" s="25" t="str">
        <f>'Crisis Indicator Data'!A74</f>
        <v>Socioeconomic crisis in Nicaragua</v>
      </c>
      <c r="B80" s="25" t="str">
        <f>'Crisis Indicator Data'!B74</f>
        <v>Political and economic crisis</v>
      </c>
      <c r="C80" s="25" t="str">
        <f>'Crisis Indicator Data'!C74</f>
        <v>NIC001</v>
      </c>
      <c r="D80" s="25" t="str">
        <f>'Crisis Indicator Data'!D74</f>
        <v>Nicaragua</v>
      </c>
      <c r="E80" s="25" t="str">
        <f>'Crisis Indicator Data'!E74</f>
        <v>NIC</v>
      </c>
      <c r="F80" s="120">
        <f>IF('Crisis Indicator Data'!F74="x","x",IF('Crisis Indicator Data'!F74=0,0,IF('Crisis Indicator Data'!F74&gt;F$7,5,IF('Crisis Indicator Data'!F74&gt;F$6,4,IF('Crisis Indicator Data'!F74&gt;F$5,3,IF('Crisis Indicator Data'!F74&gt;F$4,2,1))))))</f>
        <v>2</v>
      </c>
      <c r="G80" s="116">
        <f>IF('Crisis Indicator Data'!F74="x","x",IF(B80="Regional crisis",('Crisis Indicator Data'!F74/VLOOKUP('Impact of Crisis'!$C80,'Regional Crises'!$B$1:$R$51,4,FALSE)),'Crisis Indicator Data'!F74/VLOOKUP('Impact of Crisis'!$E80,'Country Indicator Data'!$B$3:$P$193,15,FALSE)))</f>
        <v>0.99709157387402358</v>
      </c>
      <c r="H80" s="120">
        <f>IF(F80="x","x",IF('Crisis Indicator Data'!F74=0,0,IF(G80&gt;H$7,5,IF(G80&gt;H$6,4,IF(G80&gt;H$5,3,IF(G80&gt;H$4,2,1))))))</f>
        <v>5</v>
      </c>
      <c r="I80" s="122">
        <f t="shared" si="21"/>
        <v>3.5</v>
      </c>
      <c r="J80" s="120">
        <f>IF('Crisis Indicator Data'!G74="x","x",IF('Crisis Indicator Data'!G74=0,0,IF('Crisis Indicator Data'!G74&gt;J$7,5,IF('Crisis Indicator Data'!G74&gt;J$6,4,IF('Crisis Indicator Data'!G74&gt;J$5,3,IF('Crisis Indicator Data'!G74&gt;J$4,2,1))))))</f>
        <v>3</v>
      </c>
      <c r="K80" s="116">
        <f>IF('Crisis Indicator Data'!G74="x","x",IF(B80="Regional crisis",('Crisis Indicator Data'!G74/VLOOKUP('Impact of Crisis'!$C80,'Regional Crises'!$B$1:$R$51,5,FALSE)),'Crisis Indicator Data'!G74/VLOOKUP('Impact of Crisis'!$E80,'Country Indicator Data'!$B$3:$P$193,14,FALSE)))</f>
        <v>1.0016126431220771</v>
      </c>
      <c r="L80" s="120">
        <f>IF(J80="x","x",IF('Crisis Indicator Data'!G74=0,0,IF(K80&gt;L$7,5,IF(K80&gt;L$6,4,IF(K80&gt;L$5,3,IF(K80&gt;L$4,2,1))))))</f>
        <v>5</v>
      </c>
      <c r="M80" s="122">
        <f t="shared" si="22"/>
        <v>4</v>
      </c>
      <c r="N80" s="127">
        <f t="shared" si="33"/>
        <v>3.8</v>
      </c>
      <c r="O80" s="120">
        <f>IF('Crisis Indicator Data'!H74="x","x",IF('Crisis Indicator Data'!H74=0,0,IF('Crisis Indicator Data'!H74&gt;O$7,5,IF('Crisis Indicator Data'!H74&gt;O$6,4,IF('Crisis Indicator Data'!H74&gt;O$5,3,IF('Crisis Indicator Data'!H74&gt;O$4,2,1))))))</f>
        <v>1</v>
      </c>
      <c r="P80" s="116">
        <f>IF('Crisis Indicator Data'!H74="x","x",IF(B80="Regional crisis",('Crisis Indicator Data'!H74/VLOOKUP('Impact of Crisis'!$C80,'Regional Crises'!$B$1:$R$34,5,FALSE)),'Crisis Indicator Data'!H74/VLOOKUP('Impact of Crisis'!$E80,'Country Indicator Data'!$B$3:$P$193,14,FALSE)))</f>
        <v>6.7247218190614411E-2</v>
      </c>
      <c r="Q80" s="120">
        <f>IF(O80="x","x",IF('Crisis Indicator Data'!H74=0,0,IF(P80&gt;Q$7,5,IF(P80&gt;Q$6,4,IF(P80&gt;Q$5,3,IF(P80&gt;Q$4,2,1))))))</f>
        <v>2</v>
      </c>
      <c r="R80" s="122">
        <f t="shared" si="23"/>
        <v>1.5</v>
      </c>
      <c r="S80" s="120">
        <f>IF('Crisis Indicator Data'!I74="x","x",IF('Crisis Indicator Data'!I74=0,0,IF('Crisis Indicator Data'!I74&gt;S$7,5,IF('Crisis Indicator Data'!I74&gt;S$6,4,IF('Crisis Indicator Data'!I74&gt;S$5,3,IF('Crisis Indicator Data'!I74&gt;S$4,2,1))))))</f>
        <v>1</v>
      </c>
      <c r="T80" s="116">
        <f>IF('Crisis Indicator Data'!I74="x","x",IF(B80="Regional crisis",('Crisis Indicator Data'!I74/VLOOKUP('Impact of Crisis'!$C80,'Regional Crises'!$B$1:$R$34,5,FALSE)),'Crisis Indicator Data'!I74/VLOOKUP('Impact of Crisis'!$E80,'Country Indicator Data'!$B$3:$P$193,14,FALSE)))</f>
        <v>9.9983873568779223E-3</v>
      </c>
      <c r="U80" s="120">
        <f t="shared" si="24"/>
        <v>2</v>
      </c>
      <c r="V80" s="122">
        <f t="shared" si="25"/>
        <v>2</v>
      </c>
      <c r="W80" s="120" t="str">
        <f>IF('Crisis Indicator Data'!J74="x","x",IF('Crisis Indicator Data'!J74=0,0,IF('Crisis Indicator Data'!J74&gt;W$7,5,IF('Crisis Indicator Data'!J74&gt;W$6,4,IF('Crisis Indicator Data'!J74&gt;W$5,3,IF('Crisis Indicator Data'!J74&gt;W$4,2,1))))))</f>
        <v>x</v>
      </c>
      <c r="X80" s="120">
        <f>IF('Crisis Indicator Data'!K74="x","x",IF('Crisis Indicator Data'!K74=0,0,IF('Crisis Indicator Data'!K74&gt;X$7,5,IF('Crisis Indicator Data'!K74&gt;X$6,4,IF('Crisis Indicator Data'!K74&gt;X$5,3,IF('Crisis Indicator Data'!K74&gt;X$4,2,1))))))</f>
        <v>4</v>
      </c>
      <c r="Y80" s="122">
        <f t="shared" si="20"/>
        <v>4</v>
      </c>
      <c r="Z80" s="120" t="str">
        <f>IF('Crisis Indicator Data'!L74="x","x",IF('Crisis Indicator Data'!L74=0,0,IF('Crisis Indicator Data'!L74&gt;Z$7,5,IF('Crisis Indicator Data'!L74&gt;Z$6,4,IF('Crisis Indicator Data'!L74&gt;Z$5,3,IF('Crisis Indicator Data'!L74&gt;Z$4,2,1))))))</f>
        <v>x</v>
      </c>
      <c r="AA80" s="123" t="str">
        <f t="shared" si="26"/>
        <v>x</v>
      </c>
      <c r="AB80" s="127">
        <f t="shared" si="34"/>
        <v>2.5</v>
      </c>
      <c r="AC80" s="116" t="e">
        <f>IF('Crisis Indicator Data'!$O74="x","x",IF('Crisis Indicator Data'!$O74=0,0,('Crisis Indicator Data'!M74/'Crisis Indicator Data'!$O74)))</f>
        <v>#N/A</v>
      </c>
      <c r="AD80" s="121" t="e">
        <f t="shared" si="18"/>
        <v>#N/A</v>
      </c>
      <c r="AE80" s="124" t="e">
        <f t="shared" si="27"/>
        <v>#N/A</v>
      </c>
      <c r="AF80" s="116" t="e">
        <f>IF('Crisis Indicator Data'!$O74="x","x",IF('Crisis Indicator Data'!$O74=0,0,('Crisis Indicator Data'!N74/'Crisis Indicator Data'!$O74)))</f>
        <v>#N/A</v>
      </c>
      <c r="AG80" s="121" t="e">
        <f t="shared" si="19"/>
        <v>#N/A</v>
      </c>
      <c r="AH80" s="124" t="e">
        <f t="shared" si="28"/>
        <v>#N/A</v>
      </c>
      <c r="AI80" s="125" t="e">
        <f t="shared" si="29"/>
        <v>#N/A</v>
      </c>
      <c r="AJ80" s="120">
        <f>IF('Crisis Indicator Data'!P74="x","x",IF('Crisis Indicator Data'!P74&gt;AJ$7,5,IF('Crisis Indicator Data'!P74&gt;AJ$6,4,IF('Crisis Indicator Data'!P74&gt;AJ$5,3,IF('Crisis Indicator Data'!P74&gt;AJ$4,2,1)))))</f>
        <v>4</v>
      </c>
      <c r="AK80" s="116">
        <f>IF('Crisis Indicator Data'!P74="x","x",'Crisis Indicator Data'!P74/'Crisis Indicator Data'!H74*1000)</f>
        <v>2.9112709832134294</v>
      </c>
      <c r="AL80" s="120">
        <f t="shared" si="30"/>
        <v>3</v>
      </c>
      <c r="AM80" s="125">
        <f t="shared" si="31"/>
        <v>3.5</v>
      </c>
      <c r="AN80" s="127" t="e">
        <f t="shared" si="32"/>
        <v>#N/A</v>
      </c>
      <c r="AO80" s="8"/>
      <c r="AP80" s="20"/>
    </row>
    <row r="81" spans="1:42" x14ac:dyDescent="0.35">
      <c r="A81" s="25" t="str">
        <f>'Crisis Indicator Data'!A75</f>
        <v>Multiple crises in Niger</v>
      </c>
      <c r="B81" s="25" t="str">
        <f>'Crisis Indicator Data'!B75</f>
        <v>Multiple crises country</v>
      </c>
      <c r="C81" s="25" t="str">
        <f>'Crisis Indicator Data'!C75</f>
        <v>NER001</v>
      </c>
      <c r="D81" s="25" t="str">
        <f>'Crisis Indicator Data'!D75</f>
        <v>Niger</v>
      </c>
      <c r="E81" s="25" t="str">
        <f>'Crisis Indicator Data'!E75</f>
        <v>NER</v>
      </c>
      <c r="F81" s="120">
        <f>IF('Crisis Indicator Data'!F75="x","x",IF('Crisis Indicator Data'!F75=0,0,IF('Crisis Indicator Data'!F75&gt;F$7,5,IF('Crisis Indicator Data'!F75&gt;F$6,4,IF('Crisis Indicator Data'!F75&gt;F$5,3,IF('Crisis Indicator Data'!F75&gt;F$4,2,1))))))</f>
        <v>5</v>
      </c>
      <c r="G81" s="116">
        <f>IF('Crisis Indicator Data'!F75="x","x",IF(B81="Regional crisis",('Crisis Indicator Data'!F75/VLOOKUP('Impact of Crisis'!$C81,'Regional Crises'!$B$1:$R$51,4,FALSE)),'Crisis Indicator Data'!F75/VLOOKUP('Impact of Crisis'!$E81,'Country Indicator Data'!$B$3:$P$193,15,FALSE)))</f>
        <v>1.0002368358727403</v>
      </c>
      <c r="H81" s="120">
        <f>IF(F81="x","x",IF('Crisis Indicator Data'!F75=0,0,IF(G81&gt;H$7,5,IF(G81&gt;H$6,4,IF(G81&gt;H$5,3,IF(G81&gt;H$4,2,1))))))</f>
        <v>5</v>
      </c>
      <c r="I81" s="122">
        <f t="shared" si="21"/>
        <v>5</v>
      </c>
      <c r="J81" s="120">
        <f>IF('Crisis Indicator Data'!G75="x","x",IF('Crisis Indicator Data'!G75=0,0,IF('Crisis Indicator Data'!G75&gt;J$7,5,IF('Crisis Indicator Data'!G75&gt;J$6,4,IF('Crisis Indicator Data'!G75&gt;J$5,3,IF('Crisis Indicator Data'!G75&gt;J$4,2,1))))))</f>
        <v>4</v>
      </c>
      <c r="K81" s="116">
        <f>IF('Crisis Indicator Data'!G75="x","x",IF(B81="Regional crisis",('Crisis Indicator Data'!G75/VLOOKUP('Impact of Crisis'!$C81,'Regional Crises'!$B$1:$R$51,5,FALSE)),'Crisis Indicator Data'!G75/VLOOKUP('Impact of Crisis'!$E81,'Country Indicator Data'!$B$3:$P$193,14,FALSE)))</f>
        <v>1</v>
      </c>
      <c r="L81" s="120">
        <f>IF(J81="x","x",IF('Crisis Indicator Data'!G75=0,0,IF(K81&gt;L$7,5,IF(K81&gt;L$6,4,IF(K81&gt;L$5,3,IF(K81&gt;L$4,2,1))))))</f>
        <v>5</v>
      </c>
      <c r="M81" s="122">
        <f t="shared" si="22"/>
        <v>4.5</v>
      </c>
      <c r="N81" s="127">
        <f t="shared" si="33"/>
        <v>4.8</v>
      </c>
      <c r="O81" s="120">
        <f>IF('Crisis Indicator Data'!H75="x","x",IF('Crisis Indicator Data'!H75=0,0,IF('Crisis Indicator Data'!H75&gt;O$7,5,IF('Crisis Indicator Data'!H75&gt;O$6,4,IF('Crisis Indicator Data'!H75&gt;O$5,3,IF('Crisis Indicator Data'!H75&gt;O$4,2,1))))))</f>
        <v>2</v>
      </c>
      <c r="P81" s="116">
        <f>IF('Crisis Indicator Data'!H75="x","x",IF(B81="Regional crisis",('Crisis Indicator Data'!H75/VLOOKUP('Impact of Crisis'!$C81,'Regional Crises'!$B$1:$R$34,5,FALSE)),'Crisis Indicator Data'!H75/VLOOKUP('Impact of Crisis'!$E81,'Country Indicator Data'!$B$3:$P$193,14,FALSE)))</f>
        <v>0.10605920870607766</v>
      </c>
      <c r="Q81" s="120">
        <f>IF(O81="x","x",IF('Crisis Indicator Data'!H75=0,0,IF(P81&gt;Q$7,5,IF(P81&gt;Q$6,4,IF(P81&gt;Q$5,3,IF(P81&gt;Q$4,2,1))))))</f>
        <v>3</v>
      </c>
      <c r="R81" s="122">
        <f t="shared" si="23"/>
        <v>2.5</v>
      </c>
      <c r="S81" s="120">
        <f>IF('Crisis Indicator Data'!I75="x","x",IF('Crisis Indicator Data'!I75=0,0,IF('Crisis Indicator Data'!I75&gt;S$7,5,IF('Crisis Indicator Data'!I75&gt;S$6,4,IF('Crisis Indicator Data'!I75&gt;S$5,3,IF('Crisis Indicator Data'!I75&gt;S$4,2,1))))))</f>
        <v>3</v>
      </c>
      <c r="T81" s="116">
        <f>IF('Crisis Indicator Data'!I75="x","x",IF(B81="Regional crisis",('Crisis Indicator Data'!I75/VLOOKUP('Impact of Crisis'!$C81,'Regional Crises'!$B$1:$R$34,5,FALSE)),'Crisis Indicator Data'!I75/VLOOKUP('Impact of Crisis'!$E81,'Country Indicator Data'!$B$3:$P$193,14,FALSE)))</f>
        <v>1.0237019275108365E-2</v>
      </c>
      <c r="U81" s="120">
        <f t="shared" si="24"/>
        <v>2</v>
      </c>
      <c r="V81" s="122">
        <f t="shared" si="25"/>
        <v>3</v>
      </c>
      <c r="W81" s="120" t="str">
        <f>IF('Crisis Indicator Data'!J75="x","x",IF('Crisis Indicator Data'!J75=0,0,IF('Crisis Indicator Data'!J75&gt;W$7,5,IF('Crisis Indicator Data'!J75&gt;W$6,4,IF('Crisis Indicator Data'!J75&gt;W$5,3,IF('Crisis Indicator Data'!J75&gt;W$4,2,1))))))</f>
        <v>x</v>
      </c>
      <c r="X81" s="120" t="str">
        <f>IF('Crisis Indicator Data'!K75="x","x",IF('Crisis Indicator Data'!K75=0,0,IF('Crisis Indicator Data'!K75&gt;X$7,5,IF('Crisis Indicator Data'!K75&gt;X$6,4,IF('Crisis Indicator Data'!K75&gt;X$5,3,IF('Crisis Indicator Data'!K75&gt;X$4,2,1))))))</f>
        <v>x</v>
      </c>
      <c r="Y81" s="122" t="str">
        <f t="shared" si="20"/>
        <v>x</v>
      </c>
      <c r="Z81" s="120">
        <f>IF('Crisis Indicator Data'!L75="x","x",IF('Crisis Indicator Data'!L75=0,0,IF('Crisis Indicator Data'!L75&gt;Z$7,5,IF('Crisis Indicator Data'!L75&gt;Z$6,4,IF('Crisis Indicator Data'!L75&gt;Z$5,3,IF('Crisis Indicator Data'!L75&gt;Z$4,2,1))))))</f>
        <v>2</v>
      </c>
      <c r="AA81" s="123">
        <f t="shared" si="26"/>
        <v>2</v>
      </c>
      <c r="AB81" s="127">
        <f t="shared" si="34"/>
        <v>2.5</v>
      </c>
      <c r="AC81" s="116" t="e">
        <f>IF('Crisis Indicator Data'!$O75="x","x",IF('Crisis Indicator Data'!$O75=0,0,('Crisis Indicator Data'!M75/'Crisis Indicator Data'!$O75)))</f>
        <v>#N/A</v>
      </c>
      <c r="AD81" s="121" t="e">
        <f t="shared" si="18"/>
        <v>#N/A</v>
      </c>
      <c r="AE81" s="124" t="e">
        <f t="shared" si="27"/>
        <v>#N/A</v>
      </c>
      <c r="AF81" s="116" t="e">
        <f>IF('Crisis Indicator Data'!$O75="x","x",IF('Crisis Indicator Data'!$O75=0,0,('Crisis Indicator Data'!N75/'Crisis Indicator Data'!$O75)))</f>
        <v>#N/A</v>
      </c>
      <c r="AG81" s="121" t="e">
        <f t="shared" si="19"/>
        <v>#N/A</v>
      </c>
      <c r="AH81" s="124" t="e">
        <f t="shared" si="28"/>
        <v>#N/A</v>
      </c>
      <c r="AI81" s="125" t="e">
        <f t="shared" si="29"/>
        <v>#N/A</v>
      </c>
      <c r="AJ81" s="120" t="str">
        <f>IF('Crisis Indicator Data'!P75="x","x",IF('Crisis Indicator Data'!P75&gt;AJ$7,5,IF('Crisis Indicator Data'!P75&gt;AJ$6,4,IF('Crisis Indicator Data'!P75&gt;AJ$5,3,IF('Crisis Indicator Data'!P75&gt;AJ$4,2,1)))))</f>
        <v>x</v>
      </c>
      <c r="AK81" s="116" t="str">
        <f>IF('Crisis Indicator Data'!P75="x","x",'Crisis Indicator Data'!P75/'Crisis Indicator Data'!H75*1000)</f>
        <v>x</v>
      </c>
      <c r="AL81" s="120" t="str">
        <f t="shared" si="30"/>
        <v>x</v>
      </c>
      <c r="AM81" s="125" t="str">
        <f t="shared" si="31"/>
        <v>x</v>
      </c>
      <c r="AN81" s="127" t="e">
        <f t="shared" si="32"/>
        <v>#N/A</v>
      </c>
      <c r="AO81" s="8"/>
      <c r="AP81" s="20"/>
    </row>
    <row r="82" spans="1:42" x14ac:dyDescent="0.35">
      <c r="A82" s="25" t="str">
        <f>'Crisis Indicator Data'!A76</f>
        <v>Boko Haram in Niger</v>
      </c>
      <c r="B82" s="25" t="str">
        <f>'Crisis Indicator Data'!B76</f>
        <v>Conflict</v>
      </c>
      <c r="C82" s="25" t="str">
        <f>'Crisis Indicator Data'!C76</f>
        <v>NER002</v>
      </c>
      <c r="D82" s="25" t="str">
        <f>'Crisis Indicator Data'!D76</f>
        <v>Niger</v>
      </c>
      <c r="E82" s="25" t="str">
        <f>'Crisis Indicator Data'!E76</f>
        <v>NER</v>
      </c>
      <c r="F82" s="120">
        <f>IF('Crisis Indicator Data'!F76="x","x",IF('Crisis Indicator Data'!F76=0,0,IF('Crisis Indicator Data'!F76&gt;F$7,5,IF('Crisis Indicator Data'!F76&gt;F$6,4,IF('Crisis Indicator Data'!F76&gt;F$5,3,IF('Crisis Indicator Data'!F76&gt;F$4,2,1))))))</f>
        <v>3</v>
      </c>
      <c r="G82" s="116">
        <f>IF('Crisis Indicator Data'!F76="x","x",IF(B82="Regional crisis",('Crisis Indicator Data'!F76/VLOOKUP('Impact of Crisis'!$C82,'Regional Crises'!$B$1:$R$51,4,FALSE)),'Crisis Indicator Data'!F76/VLOOKUP('Impact of Crisis'!$E82,'Country Indicator Data'!$B$3:$P$193,15,FALSE)))</f>
        <v>0.12386989816057473</v>
      </c>
      <c r="H82" s="120">
        <f>IF(F82="x","x",IF('Crisis Indicator Data'!F76=0,0,IF(G82&gt;H$7,5,IF(G82&gt;H$6,4,IF(G82&gt;H$5,3,IF(G82&gt;H$4,2,1))))))</f>
        <v>2</v>
      </c>
      <c r="I82" s="122">
        <f t="shared" si="21"/>
        <v>2.5</v>
      </c>
      <c r="J82" s="120">
        <f>IF('Crisis Indicator Data'!G76="x","x",IF('Crisis Indicator Data'!G76=0,0,IF('Crisis Indicator Data'!G76&gt;J$7,5,IF('Crisis Indicator Data'!G76&gt;J$6,4,IF('Crisis Indicator Data'!G76&gt;J$5,3,IF('Crisis Indicator Data'!G76&gt;J$4,2,1))))))</f>
        <v>1</v>
      </c>
      <c r="K82" s="116">
        <f>IF('Crisis Indicator Data'!G76="x","x",IF(B82="Regional crisis",('Crisis Indicator Data'!G76/VLOOKUP('Impact of Crisis'!$C82,'Regional Crises'!$B$1:$R$51,5,FALSE)),'Crisis Indicator Data'!G76/VLOOKUP('Impact of Crisis'!$E82,'Country Indicator Data'!$B$3:$P$193,14,FALSE)))</f>
        <v>3.40311721848197E-2</v>
      </c>
      <c r="L82" s="120">
        <f>IF(J82="x","x",IF('Crisis Indicator Data'!G76=0,0,IF(K82&gt;L$7,5,IF(K82&gt;L$6,4,IF(K82&gt;L$5,3,IF(K82&gt;L$4,2,1))))))</f>
        <v>1</v>
      </c>
      <c r="M82" s="122">
        <f t="shared" si="22"/>
        <v>1</v>
      </c>
      <c r="N82" s="127">
        <f t="shared" si="33"/>
        <v>1.8</v>
      </c>
      <c r="O82" s="120">
        <f>IF('Crisis Indicator Data'!H76="x","x",IF('Crisis Indicator Data'!H76=0,0,IF('Crisis Indicator Data'!H76&gt;O$7,5,IF('Crisis Indicator Data'!H76&gt;O$6,4,IF('Crisis Indicator Data'!H76&gt;O$5,3,IF('Crisis Indicator Data'!H76&gt;O$4,2,1))))))</f>
        <v>2</v>
      </c>
      <c r="P82" s="116">
        <f>IF('Crisis Indicator Data'!H76="x","x",IF(B82="Regional crisis",('Crisis Indicator Data'!H76/VLOOKUP('Impact of Crisis'!$C82,'Regional Crises'!$B$1:$R$34,5,FALSE)),'Crisis Indicator Data'!H76/VLOOKUP('Impact of Crisis'!$E82,'Country Indicator Data'!$B$3:$P$193,14,FALSE)))</f>
        <v>3.3570045190445451E-2</v>
      </c>
      <c r="Q82" s="120">
        <f>IF(O82="x","x",IF('Crisis Indicator Data'!H76=0,0,IF(P82&gt;Q$7,5,IF(P82&gt;Q$6,4,IF(P82&gt;Q$5,3,IF(P82&gt;Q$4,2,1))))))</f>
        <v>2</v>
      </c>
      <c r="R82" s="122">
        <f t="shared" si="23"/>
        <v>2</v>
      </c>
      <c r="S82" s="120">
        <f>IF('Crisis Indicator Data'!I76="x","x",IF('Crisis Indicator Data'!I76=0,0,IF('Crisis Indicator Data'!I76&gt;S$7,5,IF('Crisis Indicator Data'!I76&gt;S$6,4,IF('Crisis Indicator Data'!I76&gt;S$5,3,IF('Crisis Indicator Data'!I76&gt;S$4,2,1))))))</f>
        <v>2</v>
      </c>
      <c r="T82" s="116">
        <f>IF('Crisis Indicator Data'!I76="x","x",IF(B82="Regional crisis",('Crisis Indicator Data'!I76/VLOOKUP('Impact of Crisis'!$C82,'Regional Crises'!$B$1:$R$34,5,FALSE)),'Crisis Indicator Data'!I76/VLOOKUP('Impact of Crisis'!$E82,'Country Indicator Data'!$B$3:$P$193,14,FALSE)))</f>
        <v>6.4096652218020847E-3</v>
      </c>
      <c r="U82" s="120">
        <f t="shared" si="24"/>
        <v>2</v>
      </c>
      <c r="V82" s="122">
        <f t="shared" si="25"/>
        <v>2</v>
      </c>
      <c r="W82" s="120" t="str">
        <f>IF('Crisis Indicator Data'!J76="x","x",IF('Crisis Indicator Data'!J76=0,0,IF('Crisis Indicator Data'!J76&gt;W$7,5,IF('Crisis Indicator Data'!J76&gt;W$6,4,IF('Crisis Indicator Data'!J76&gt;W$5,3,IF('Crisis Indicator Data'!J76&gt;W$4,2,1))))))</f>
        <v>x</v>
      </c>
      <c r="X82" s="120" t="str">
        <f>IF('Crisis Indicator Data'!K76="x","x",IF('Crisis Indicator Data'!K76=0,0,IF('Crisis Indicator Data'!K76&gt;X$7,5,IF('Crisis Indicator Data'!K76&gt;X$6,4,IF('Crisis Indicator Data'!K76&gt;X$5,3,IF('Crisis Indicator Data'!K76&gt;X$4,2,1))))))</f>
        <v>x</v>
      </c>
      <c r="Y82" s="122" t="str">
        <f t="shared" si="20"/>
        <v>x</v>
      </c>
      <c r="Z82" s="120">
        <f>IF('Crisis Indicator Data'!L76="x","x",IF('Crisis Indicator Data'!L76=0,0,IF('Crisis Indicator Data'!L76&gt;Z$7,5,IF('Crisis Indicator Data'!L76&gt;Z$6,4,IF('Crisis Indicator Data'!L76&gt;Z$5,3,IF('Crisis Indicator Data'!L76&gt;Z$4,2,1))))))</f>
        <v>2</v>
      </c>
      <c r="AA82" s="123">
        <f t="shared" si="26"/>
        <v>2</v>
      </c>
      <c r="AB82" s="127">
        <f t="shared" si="34"/>
        <v>2</v>
      </c>
      <c r="AC82" s="116" t="e">
        <f>IF('Crisis Indicator Data'!$O76="x","x",IF('Crisis Indicator Data'!$O76=0,0,('Crisis Indicator Data'!M76/'Crisis Indicator Data'!$O76)))</f>
        <v>#N/A</v>
      </c>
      <c r="AD82" s="121" t="e">
        <f t="shared" si="18"/>
        <v>#N/A</v>
      </c>
      <c r="AE82" s="124" t="e">
        <f t="shared" si="27"/>
        <v>#N/A</v>
      </c>
      <c r="AF82" s="116" t="e">
        <f>IF('Crisis Indicator Data'!$O76="x","x",IF('Crisis Indicator Data'!$O76=0,0,('Crisis Indicator Data'!N76/'Crisis Indicator Data'!$O76)))</f>
        <v>#N/A</v>
      </c>
      <c r="AG82" s="121" t="e">
        <f t="shared" si="19"/>
        <v>#N/A</v>
      </c>
      <c r="AH82" s="124" t="e">
        <f t="shared" si="28"/>
        <v>#N/A</v>
      </c>
      <c r="AI82" s="125" t="e">
        <f t="shared" si="29"/>
        <v>#N/A</v>
      </c>
      <c r="AJ82" s="120" t="str">
        <f>IF('Crisis Indicator Data'!P76="x","x",IF('Crisis Indicator Data'!P76&gt;AJ$7,5,IF('Crisis Indicator Data'!P76&gt;AJ$6,4,IF('Crisis Indicator Data'!P76&gt;AJ$5,3,IF('Crisis Indicator Data'!P76&gt;AJ$4,2,1)))))</f>
        <v>x</v>
      </c>
      <c r="AK82" s="116" t="str">
        <f>IF('Crisis Indicator Data'!P76="x","x",'Crisis Indicator Data'!P76/'Crisis Indicator Data'!H76*1000)</f>
        <v>x</v>
      </c>
      <c r="AL82" s="120" t="str">
        <f t="shared" si="30"/>
        <v>x</v>
      </c>
      <c r="AM82" s="125" t="str">
        <f t="shared" si="31"/>
        <v>x</v>
      </c>
      <c r="AN82" s="127" t="e">
        <f t="shared" si="32"/>
        <v>#N/A</v>
      </c>
      <c r="AO82" s="8"/>
      <c r="AP82" s="20"/>
    </row>
    <row r="83" spans="1:42" x14ac:dyDescent="0.35">
      <c r="A83" s="25" t="str">
        <f>'Crisis Indicator Data'!A77</f>
        <v>Mali/Burkina Faso conflict</v>
      </c>
      <c r="B83" s="25" t="str">
        <f>'Crisis Indicator Data'!B77</f>
        <v>Conflict</v>
      </c>
      <c r="C83" s="25" t="str">
        <f>'Crisis Indicator Data'!C77</f>
        <v>NER003</v>
      </c>
      <c r="D83" s="25" t="str">
        <f>'Crisis Indicator Data'!D77</f>
        <v>Niger</v>
      </c>
      <c r="E83" s="25" t="str">
        <f>'Crisis Indicator Data'!E77</f>
        <v>NER</v>
      </c>
      <c r="F83" s="120">
        <f>IF('Crisis Indicator Data'!F77="x","x",IF('Crisis Indicator Data'!F77=0,0,IF('Crisis Indicator Data'!F77&gt;F$7,5,IF('Crisis Indicator Data'!F77&gt;F$6,4,IF('Crisis Indicator Data'!F77&gt;F$5,3,IF('Crisis Indicator Data'!F77&gt;F$4,2,1))))))</f>
        <v>3</v>
      </c>
      <c r="G83" s="116">
        <f>IF('Crisis Indicator Data'!F77="x","x",IF(B83="Regional crisis",('Crisis Indicator Data'!F77/VLOOKUP('Impact of Crisis'!$C83,'Regional Crises'!$B$1:$R$51,4,FALSE)),'Crisis Indicator Data'!F77/VLOOKUP('Impact of Crisis'!$E83,'Country Indicator Data'!$B$3:$P$193,15,FALSE)))</f>
        <v>0.1662587826636141</v>
      </c>
      <c r="H83" s="120">
        <f>IF(F83="x","x",IF('Crisis Indicator Data'!F77=0,0,IF(G83&gt;H$7,5,IF(G83&gt;H$6,4,IF(G83&gt;H$5,3,IF(G83&gt;H$4,2,1))))))</f>
        <v>3</v>
      </c>
      <c r="I83" s="122">
        <f t="shared" si="21"/>
        <v>3</v>
      </c>
      <c r="J83" s="120">
        <f>IF('Crisis Indicator Data'!G77="x","x",IF('Crisis Indicator Data'!G77=0,0,IF('Crisis Indicator Data'!G77&gt;J$7,5,IF('Crisis Indicator Data'!G77&gt;J$6,4,IF('Crisis Indicator Data'!G77&gt;J$5,3,IF('Crisis Indicator Data'!G77&gt;J$4,2,1))))))</f>
        <v>3</v>
      </c>
      <c r="K83" s="116">
        <f>IF('Crisis Indicator Data'!G77="x","x",IF(B83="Regional crisis",('Crisis Indicator Data'!G77/VLOOKUP('Impact of Crisis'!$C83,'Regional Crises'!$B$1:$R$51,5,FALSE)),'Crisis Indicator Data'!G77/VLOOKUP('Impact of Crisis'!$E83,'Country Indicator Data'!$B$3:$P$193,14,FALSE)))</f>
        <v>0.35967905561191554</v>
      </c>
      <c r="L83" s="120">
        <f>IF(J83="x","x",IF('Crisis Indicator Data'!G77=0,0,IF(K83&gt;L$7,5,IF(K83&gt;L$6,4,IF(K83&gt;L$5,3,IF(K83&gt;L$4,2,1))))))</f>
        <v>3</v>
      </c>
      <c r="M83" s="122">
        <f t="shared" si="22"/>
        <v>3</v>
      </c>
      <c r="N83" s="127">
        <f t="shared" si="33"/>
        <v>3</v>
      </c>
      <c r="O83" s="120">
        <f>IF('Crisis Indicator Data'!H77="x","x",IF('Crisis Indicator Data'!H77=0,0,IF('Crisis Indicator Data'!H77&gt;O$7,5,IF('Crisis Indicator Data'!H77&gt;O$6,4,IF('Crisis Indicator Data'!H77&gt;O$5,3,IF('Crisis Indicator Data'!H77&gt;O$4,2,1))))))</f>
        <v>2</v>
      </c>
      <c r="P83" s="116">
        <f>IF('Crisis Indicator Data'!H77="x","x",IF(B83="Regional crisis",('Crisis Indicator Data'!H77/VLOOKUP('Impact of Crisis'!$C83,'Regional Crises'!$B$1:$R$34,5,FALSE)),'Crisis Indicator Data'!H77/VLOOKUP('Impact of Crisis'!$E83,'Country Indicator Data'!$B$3:$P$193,14,FALSE)))</f>
        <v>3.3062805496633769E-2</v>
      </c>
      <c r="Q83" s="120">
        <f>IF(O83="x","x",IF('Crisis Indicator Data'!H77=0,0,IF(P83&gt;Q$7,5,IF(P83&gt;Q$6,4,IF(P83&gt;Q$5,3,IF(P83&gt;Q$4,2,1))))))</f>
        <v>2</v>
      </c>
      <c r="R83" s="122">
        <f t="shared" si="23"/>
        <v>2</v>
      </c>
      <c r="S83" s="120">
        <f>IF('Crisis Indicator Data'!I77="x","x",IF('Crisis Indicator Data'!I77=0,0,IF('Crisis Indicator Data'!I77&gt;S$7,5,IF('Crisis Indicator Data'!I77&gt;S$6,4,IF('Crisis Indicator Data'!I77&gt;S$5,3,IF('Crisis Indicator Data'!I77&gt;S$4,2,1))))))</f>
        <v>1</v>
      </c>
      <c r="T83" s="116">
        <f>IF('Crisis Indicator Data'!I77="x","x",IF(B83="Regional crisis",('Crisis Indicator Data'!I77/VLOOKUP('Impact of Crisis'!$C83,'Regional Crises'!$B$1:$R$34,5,FALSE)),'Crisis Indicator Data'!I77/VLOOKUP('Impact of Crisis'!$E83,'Country Indicator Data'!$B$3:$P$193,14,FALSE)))</f>
        <v>3.2278889606197547E-3</v>
      </c>
      <c r="U83" s="120">
        <f t="shared" si="24"/>
        <v>1</v>
      </c>
      <c r="V83" s="122">
        <f t="shared" si="25"/>
        <v>1</v>
      </c>
      <c r="W83" s="120" t="str">
        <f>IF('Crisis Indicator Data'!J77="x","x",IF('Crisis Indicator Data'!J77=0,0,IF('Crisis Indicator Data'!J77&gt;W$7,5,IF('Crisis Indicator Data'!J77&gt;W$6,4,IF('Crisis Indicator Data'!J77&gt;W$5,3,IF('Crisis Indicator Data'!J77&gt;W$4,2,1))))))</f>
        <v>x</v>
      </c>
      <c r="X83" s="120" t="str">
        <f>IF('Crisis Indicator Data'!K77="x","x",IF('Crisis Indicator Data'!K77=0,0,IF('Crisis Indicator Data'!K77&gt;X$7,5,IF('Crisis Indicator Data'!K77&gt;X$6,4,IF('Crisis Indicator Data'!K77&gt;X$5,3,IF('Crisis Indicator Data'!K77&gt;X$4,2,1))))))</f>
        <v>x</v>
      </c>
      <c r="Y83" s="122" t="str">
        <f t="shared" si="20"/>
        <v>x</v>
      </c>
      <c r="Z83" s="120">
        <f>IF('Crisis Indicator Data'!L77="x","x",IF('Crisis Indicator Data'!L77=0,0,IF('Crisis Indicator Data'!L77&gt;Z$7,5,IF('Crisis Indicator Data'!L77&gt;Z$6,4,IF('Crisis Indicator Data'!L77&gt;Z$5,3,IF('Crisis Indicator Data'!L77&gt;Z$4,2,1))))))</f>
        <v>1</v>
      </c>
      <c r="AA83" s="123">
        <f t="shared" si="26"/>
        <v>1</v>
      </c>
      <c r="AB83" s="127">
        <f t="shared" si="34"/>
        <v>1.3333333333333333</v>
      </c>
      <c r="AC83" s="116" t="e">
        <f>IF('Crisis Indicator Data'!$O77="x","x",IF('Crisis Indicator Data'!$O77=0,0,('Crisis Indicator Data'!M77/'Crisis Indicator Data'!$O77)))</f>
        <v>#N/A</v>
      </c>
      <c r="AD83" s="121" t="e">
        <f t="shared" si="18"/>
        <v>#N/A</v>
      </c>
      <c r="AE83" s="124" t="e">
        <f t="shared" si="27"/>
        <v>#N/A</v>
      </c>
      <c r="AF83" s="116" t="e">
        <f>IF('Crisis Indicator Data'!$O77="x","x",IF('Crisis Indicator Data'!$O77=0,0,('Crisis Indicator Data'!N77/'Crisis Indicator Data'!$O77)))</f>
        <v>#N/A</v>
      </c>
      <c r="AG83" s="121" t="e">
        <f t="shared" si="19"/>
        <v>#N/A</v>
      </c>
      <c r="AH83" s="124" t="e">
        <f t="shared" si="28"/>
        <v>#N/A</v>
      </c>
      <c r="AI83" s="125" t="e">
        <f t="shared" si="29"/>
        <v>#N/A</v>
      </c>
      <c r="AJ83" s="120" t="str">
        <f>IF('Crisis Indicator Data'!P77="x","x",IF('Crisis Indicator Data'!P77&gt;AJ$7,5,IF('Crisis Indicator Data'!P77&gt;AJ$6,4,IF('Crisis Indicator Data'!P77&gt;AJ$5,3,IF('Crisis Indicator Data'!P77&gt;AJ$4,2,1)))))</f>
        <v>x</v>
      </c>
      <c r="AK83" s="116" t="str">
        <f>IF('Crisis Indicator Data'!P77="x","x",'Crisis Indicator Data'!P77/'Crisis Indicator Data'!H77*1000)</f>
        <v>x</v>
      </c>
      <c r="AL83" s="120" t="str">
        <f t="shared" si="30"/>
        <v>x</v>
      </c>
      <c r="AM83" s="125" t="str">
        <f t="shared" si="31"/>
        <v>x</v>
      </c>
      <c r="AN83" s="127" t="e">
        <f t="shared" si="32"/>
        <v>#N/A</v>
      </c>
      <c r="AO83" s="8"/>
      <c r="AP83" s="20"/>
    </row>
    <row r="84" spans="1:42" x14ac:dyDescent="0.35">
      <c r="A84" s="25" t="str">
        <f>'Crisis Indicator Data'!A78</f>
        <v>Complex crisis in Nigeria</v>
      </c>
      <c r="B84" s="25" t="str">
        <f>'Crisis Indicator Data'!B78</f>
        <v>Complex crisis</v>
      </c>
      <c r="C84" s="25" t="str">
        <f>'Crisis Indicator Data'!C78</f>
        <v>NGA001</v>
      </c>
      <c r="D84" s="25" t="str">
        <f>'Crisis Indicator Data'!D78</f>
        <v>Nigeria</v>
      </c>
      <c r="E84" s="25" t="str">
        <f>'Crisis Indicator Data'!E78</f>
        <v>NGA</v>
      </c>
      <c r="F84" s="120">
        <f>IF('Crisis Indicator Data'!F78="x","x",IF('Crisis Indicator Data'!F78=0,0,IF('Crisis Indicator Data'!F78&gt;F$7,5,IF('Crisis Indicator Data'!F78&gt;F$6,4,IF('Crisis Indicator Data'!F78&gt;F$5,3,IF('Crisis Indicator Data'!F78&gt;F$4,2,1))))))</f>
        <v>4</v>
      </c>
      <c r="G84" s="116">
        <f>IF('Crisis Indicator Data'!F78="x","x",IF(B84="Regional crisis",('Crisis Indicator Data'!F78/VLOOKUP('Impact of Crisis'!$C84,'Regional Crises'!$B$1:$R$51,4,FALSE)),'Crisis Indicator Data'!F78/VLOOKUP('Impact of Crisis'!$E84,'Country Indicator Data'!$B$3:$P$193,15,FALSE)))</f>
        <v>0.99903378459984404</v>
      </c>
      <c r="H84" s="120">
        <f>IF(F84="x","x",IF('Crisis Indicator Data'!F78=0,0,IF(G84&gt;H$7,5,IF(G84&gt;H$6,4,IF(G84&gt;H$5,3,IF(G84&gt;H$4,2,1))))))</f>
        <v>5</v>
      </c>
      <c r="I84" s="122">
        <f t="shared" si="21"/>
        <v>4.5</v>
      </c>
      <c r="J84" s="120">
        <f>IF('Crisis Indicator Data'!G78="x","x",IF('Crisis Indicator Data'!G78=0,0,IF('Crisis Indicator Data'!G78&gt;J$7,5,IF('Crisis Indicator Data'!G78&gt;J$6,4,IF('Crisis Indicator Data'!G78&gt;J$5,3,IF('Crisis Indicator Data'!G78&gt;J$4,2,1))))))</f>
        <v>5</v>
      </c>
      <c r="K84" s="116">
        <f>IF('Crisis Indicator Data'!G78="x","x",IF(B84="Regional crisis",('Crisis Indicator Data'!G78/VLOOKUP('Impact of Crisis'!$C84,'Regional Crises'!$B$1:$R$51,5,FALSE)),'Crisis Indicator Data'!G78/VLOOKUP('Impact of Crisis'!$E84,'Country Indicator Data'!$B$3:$P$193,14,FALSE)))</f>
        <v>1</v>
      </c>
      <c r="L84" s="120">
        <f>IF(J84="x","x",IF('Crisis Indicator Data'!G78=0,0,IF(K84&gt;L$7,5,IF(K84&gt;L$6,4,IF(K84&gt;L$5,3,IF(K84&gt;L$4,2,1))))))</f>
        <v>5</v>
      </c>
      <c r="M84" s="122">
        <f t="shared" si="22"/>
        <v>5</v>
      </c>
      <c r="N84" s="127">
        <f t="shared" si="33"/>
        <v>4.8</v>
      </c>
      <c r="O84" s="120">
        <f>IF('Crisis Indicator Data'!H78="x","x",IF('Crisis Indicator Data'!H78=0,0,IF('Crisis Indicator Data'!H78&gt;O$7,5,IF('Crisis Indicator Data'!H78&gt;O$6,4,IF('Crisis Indicator Data'!H78&gt;O$5,3,IF('Crisis Indicator Data'!H78&gt;O$4,2,1))))))</f>
        <v>5</v>
      </c>
      <c r="P84" s="116">
        <f>IF('Crisis Indicator Data'!H78="x","x",IF(B84="Regional crisis",('Crisis Indicator Data'!H78/VLOOKUP('Impact of Crisis'!$C84,'Regional Crises'!$B$1:$R$34,5,FALSE)),'Crisis Indicator Data'!H78/VLOOKUP('Impact of Crisis'!$E84,'Country Indicator Data'!$B$3:$P$193,14,FALSE)))</f>
        <v>0.15800296188964297</v>
      </c>
      <c r="Q84" s="120">
        <f>IF(O84="x","x",IF('Crisis Indicator Data'!H78=0,0,IF(P84&gt;Q$7,5,IF(P84&gt;Q$6,4,IF(P84&gt;Q$5,3,IF(P84&gt;Q$4,2,1))))))</f>
        <v>3</v>
      </c>
      <c r="R84" s="122">
        <f t="shared" si="23"/>
        <v>4</v>
      </c>
      <c r="S84" s="120">
        <f>IF('Crisis Indicator Data'!I78="x","x",IF('Crisis Indicator Data'!I78=0,0,IF('Crisis Indicator Data'!I78&gt;S$7,5,IF('Crisis Indicator Data'!I78&gt;S$6,4,IF('Crisis Indicator Data'!I78&gt;S$5,3,IF('Crisis Indicator Data'!I78&gt;S$4,2,1))))))</f>
        <v>4</v>
      </c>
      <c r="T84" s="116">
        <f>IF('Crisis Indicator Data'!I78="x","x",IF(B84="Regional crisis",('Crisis Indicator Data'!I78/VLOOKUP('Impact of Crisis'!$C84,'Regional Crises'!$B$1:$R$34,5,FALSE)),'Crisis Indicator Data'!I78/VLOOKUP('Impact of Crisis'!$E84,'Country Indicator Data'!$B$3:$P$193,14,FALSE)))</f>
        <v>1.3504299001694031E-2</v>
      </c>
      <c r="U84" s="120">
        <f t="shared" si="24"/>
        <v>2</v>
      </c>
      <c r="V84" s="122">
        <f t="shared" si="25"/>
        <v>4</v>
      </c>
      <c r="W84" s="120" t="str">
        <f>IF('Crisis Indicator Data'!J78="x","x",IF('Crisis Indicator Data'!J78=0,0,IF('Crisis Indicator Data'!J78&gt;W$7,5,IF('Crisis Indicator Data'!J78&gt;W$6,4,IF('Crisis Indicator Data'!J78&gt;W$5,3,IF('Crisis Indicator Data'!J78&gt;W$4,2,1))))))</f>
        <v>x</v>
      </c>
      <c r="X84" s="120" t="str">
        <f>IF('Crisis Indicator Data'!K78="x","x",IF('Crisis Indicator Data'!K78=0,0,IF('Crisis Indicator Data'!K78&gt;X$7,5,IF('Crisis Indicator Data'!K78&gt;X$6,4,IF('Crisis Indicator Data'!K78&gt;X$5,3,IF('Crisis Indicator Data'!K78&gt;X$4,2,1))))))</f>
        <v>x</v>
      </c>
      <c r="Y84" s="122" t="str">
        <f t="shared" si="20"/>
        <v>x</v>
      </c>
      <c r="Z84" s="120">
        <f>IF('Crisis Indicator Data'!L78="x","x",IF('Crisis Indicator Data'!L78=0,0,IF('Crisis Indicator Data'!L78&gt;Z$7,5,IF('Crisis Indicator Data'!L78&gt;Z$6,4,IF('Crisis Indicator Data'!L78&gt;Z$5,3,IF('Crisis Indicator Data'!L78&gt;Z$4,2,1))))))</f>
        <v>4</v>
      </c>
      <c r="AA84" s="123">
        <f t="shared" si="26"/>
        <v>4</v>
      </c>
      <c r="AB84" s="127">
        <f t="shared" si="34"/>
        <v>4</v>
      </c>
      <c r="AC84" s="116" t="e">
        <f>IF('Crisis Indicator Data'!$O78="x","x",IF('Crisis Indicator Data'!$O78=0,0,('Crisis Indicator Data'!M78/'Crisis Indicator Data'!$O78)))</f>
        <v>#N/A</v>
      </c>
      <c r="AD84" s="121" t="e">
        <f t="shared" si="18"/>
        <v>#N/A</v>
      </c>
      <c r="AE84" s="124" t="e">
        <f t="shared" si="27"/>
        <v>#N/A</v>
      </c>
      <c r="AF84" s="116" t="e">
        <f>IF('Crisis Indicator Data'!$O78="x","x",IF('Crisis Indicator Data'!$O78=0,0,('Crisis Indicator Data'!N78/'Crisis Indicator Data'!$O78)))</f>
        <v>#N/A</v>
      </c>
      <c r="AG84" s="121" t="e">
        <f t="shared" si="19"/>
        <v>#N/A</v>
      </c>
      <c r="AH84" s="124" t="e">
        <f t="shared" si="28"/>
        <v>#N/A</v>
      </c>
      <c r="AI84" s="125" t="e">
        <f t="shared" si="29"/>
        <v>#N/A</v>
      </c>
      <c r="AJ84" s="120" t="str">
        <f>IF('Crisis Indicator Data'!P78="x","x",IF('Crisis Indicator Data'!P78&gt;AJ$7,5,IF('Crisis Indicator Data'!P78&gt;AJ$6,4,IF('Crisis Indicator Data'!P78&gt;AJ$5,3,IF('Crisis Indicator Data'!P78&gt;AJ$4,2,1)))))</f>
        <v>x</v>
      </c>
      <c r="AK84" s="116" t="str">
        <f>IF('Crisis Indicator Data'!P78="x","x",'Crisis Indicator Data'!P78/'Crisis Indicator Data'!H78*1000)</f>
        <v>x</v>
      </c>
      <c r="AL84" s="120" t="str">
        <f t="shared" si="30"/>
        <v>x</v>
      </c>
      <c r="AM84" s="125" t="str">
        <f t="shared" si="31"/>
        <v>x</v>
      </c>
      <c r="AN84" s="127" t="e">
        <f t="shared" si="32"/>
        <v>#N/A</v>
      </c>
      <c r="AO84" s="8"/>
      <c r="AP84" s="20"/>
    </row>
    <row r="85" spans="1:42" x14ac:dyDescent="0.35">
      <c r="A85" s="25" t="str">
        <f>'Crisis Indicator Data'!A79</f>
        <v>Middle belt conflict</v>
      </c>
      <c r="B85" s="25" t="str">
        <f>'Crisis Indicator Data'!B79</f>
        <v>Conflict</v>
      </c>
      <c r="C85" s="25" t="str">
        <f>'Crisis Indicator Data'!C79</f>
        <v>NGA003</v>
      </c>
      <c r="D85" s="25" t="str">
        <f>'Crisis Indicator Data'!D79</f>
        <v>Nigeria</v>
      </c>
      <c r="E85" s="25" t="str">
        <f>'Crisis Indicator Data'!E79</f>
        <v>NGA</v>
      </c>
      <c r="F85" s="120">
        <f>IF('Crisis Indicator Data'!F79="x","x",IF('Crisis Indicator Data'!F79=0,0,IF('Crisis Indicator Data'!F79&gt;F$7,5,IF('Crisis Indicator Data'!F79&gt;F$6,4,IF('Crisis Indicator Data'!F79&gt;F$5,3,IF('Crisis Indicator Data'!F79&gt;F$4,2,1))))))</f>
        <v>3</v>
      </c>
      <c r="G85" s="116">
        <f>IF('Crisis Indicator Data'!F79="x","x",IF(B85="Regional crisis",('Crisis Indicator Data'!F79/VLOOKUP('Impact of Crisis'!$C85,'Regional Crises'!$B$1:$R$51,4,FALSE)),'Crisis Indicator Data'!F79/VLOOKUP('Impact of Crisis'!$E85,'Country Indicator Data'!$B$3:$P$193,15,FALSE)))</f>
        <v>0.44987757611691204</v>
      </c>
      <c r="H85" s="120">
        <f>IF(F85="x","x",IF('Crisis Indicator Data'!F79=0,0,IF(G85&gt;H$7,5,IF(G85&gt;H$6,4,IF(G85&gt;H$5,3,IF(G85&gt;H$4,2,1))))))</f>
        <v>4</v>
      </c>
      <c r="I85" s="122">
        <f t="shared" si="21"/>
        <v>3.5</v>
      </c>
      <c r="J85" s="120">
        <f>IF('Crisis Indicator Data'!G79="x","x",IF('Crisis Indicator Data'!G79=0,0,IF('Crisis Indicator Data'!G79&gt;J$7,5,IF('Crisis Indicator Data'!G79&gt;J$6,4,IF('Crisis Indicator Data'!G79&gt;J$5,3,IF('Crisis Indicator Data'!G79&gt;J$4,2,1))))))</f>
        <v>5</v>
      </c>
      <c r="K85" s="116">
        <f>IF('Crisis Indicator Data'!G79="x","x",IF(B85="Regional crisis",('Crisis Indicator Data'!G79/VLOOKUP('Impact of Crisis'!$C85,'Regional Crises'!$B$1:$R$51,5,FALSE)),'Crisis Indicator Data'!G79/VLOOKUP('Impact of Crisis'!$E85,'Country Indicator Data'!$B$3:$P$193,14,FALSE)))</f>
        <v>0.44830010973907669</v>
      </c>
      <c r="L85" s="120">
        <f>IF(J85="x","x",IF('Crisis Indicator Data'!G79=0,0,IF(K85&gt;L$7,5,IF(K85&gt;L$6,4,IF(K85&gt;L$5,3,IF(K85&gt;L$4,2,1))))))</f>
        <v>3</v>
      </c>
      <c r="M85" s="122">
        <f t="shared" si="22"/>
        <v>4</v>
      </c>
      <c r="N85" s="127">
        <f t="shared" si="33"/>
        <v>3.8</v>
      </c>
      <c r="O85" s="120">
        <f>IF('Crisis Indicator Data'!H79="x","x",IF('Crisis Indicator Data'!H79=0,0,IF('Crisis Indicator Data'!H79&gt;O$7,5,IF('Crisis Indicator Data'!H79&gt;O$6,4,IF('Crisis Indicator Data'!H79&gt;O$5,3,IF('Crisis Indicator Data'!H79&gt;O$4,2,1))))))</f>
        <v>1</v>
      </c>
      <c r="P85" s="116">
        <f>IF('Crisis Indicator Data'!H79="x","x",IF(B85="Regional crisis",('Crisis Indicator Data'!H79/VLOOKUP('Impact of Crisis'!$C85,'Regional Crises'!$B$1:$R$34,5,FALSE)),'Crisis Indicator Data'!H79/VLOOKUP('Impact of Crisis'!$E85,'Country Indicator Data'!$B$3:$P$193,14,FALSE)))</f>
        <v>1.5981418936916012E-3</v>
      </c>
      <c r="Q85" s="120">
        <f>IF(O85="x","x",IF('Crisis Indicator Data'!H79=0,0,IF(P85&gt;Q$7,5,IF(P85&gt;Q$6,4,IF(P85&gt;Q$5,3,IF(P85&gt;Q$4,2,1))))))</f>
        <v>1</v>
      </c>
      <c r="R85" s="122">
        <f t="shared" si="23"/>
        <v>1</v>
      </c>
      <c r="S85" s="120" t="str">
        <f>IF('Crisis Indicator Data'!I79="x","x",IF('Crisis Indicator Data'!I79=0,0,IF('Crisis Indicator Data'!I79&gt;S$7,5,IF('Crisis Indicator Data'!I79&gt;S$6,4,IF('Crisis Indicator Data'!I79&gt;S$5,3,IF('Crisis Indicator Data'!I79&gt;S$4,2,1))))))</f>
        <v>x</v>
      </c>
      <c r="T85" s="116" t="str">
        <f>IF('Crisis Indicator Data'!I79="x","x",IF(B85="Regional crisis",('Crisis Indicator Data'!I79/VLOOKUP('Impact of Crisis'!$C85,'Regional Crises'!$B$1:$R$34,5,FALSE)),'Crisis Indicator Data'!I79/VLOOKUP('Impact of Crisis'!$E85,'Country Indicator Data'!$B$3:$P$193,14,FALSE)))</f>
        <v>x</v>
      </c>
      <c r="U85" s="120" t="str">
        <f t="shared" si="24"/>
        <v>x</v>
      </c>
      <c r="V85" s="122" t="str">
        <f t="shared" si="25"/>
        <v>x</v>
      </c>
      <c r="W85" s="120" t="str">
        <f>IF('Crisis Indicator Data'!J79="x","x",IF('Crisis Indicator Data'!J79=0,0,IF('Crisis Indicator Data'!J79&gt;W$7,5,IF('Crisis Indicator Data'!J79&gt;W$6,4,IF('Crisis Indicator Data'!J79&gt;W$5,3,IF('Crisis Indicator Data'!J79&gt;W$4,2,1))))))</f>
        <v>x</v>
      </c>
      <c r="X85" s="120" t="str">
        <f>IF('Crisis Indicator Data'!K79="x","x",IF('Crisis Indicator Data'!K79=0,0,IF('Crisis Indicator Data'!K79&gt;X$7,5,IF('Crisis Indicator Data'!K79&gt;X$6,4,IF('Crisis Indicator Data'!K79&gt;X$5,3,IF('Crisis Indicator Data'!K79&gt;X$4,2,1))))))</f>
        <v>x</v>
      </c>
      <c r="Y85" s="122" t="str">
        <f t="shared" si="20"/>
        <v>x</v>
      </c>
      <c r="Z85" s="120" t="str">
        <f>IF('Crisis Indicator Data'!L79="x","x",IF('Crisis Indicator Data'!L79=0,0,IF('Crisis Indicator Data'!L79&gt;Z$7,5,IF('Crisis Indicator Data'!L79&gt;Z$6,4,IF('Crisis Indicator Data'!L79&gt;Z$5,3,IF('Crisis Indicator Data'!L79&gt;Z$4,2,1))))))</f>
        <v>x</v>
      </c>
      <c r="AA85" s="123" t="str">
        <f t="shared" si="26"/>
        <v>x</v>
      </c>
      <c r="AB85" s="127">
        <f t="shared" si="34"/>
        <v>1</v>
      </c>
      <c r="AC85" s="116" t="e">
        <f>IF('Crisis Indicator Data'!$O79="x","x",IF('Crisis Indicator Data'!$O79=0,0,('Crisis Indicator Data'!M79/'Crisis Indicator Data'!$O79)))</f>
        <v>#N/A</v>
      </c>
      <c r="AD85" s="121" t="e">
        <f t="shared" si="18"/>
        <v>#N/A</v>
      </c>
      <c r="AE85" s="124" t="e">
        <f t="shared" si="27"/>
        <v>#N/A</v>
      </c>
      <c r="AF85" s="116" t="e">
        <f>IF('Crisis Indicator Data'!$O79="x","x",IF('Crisis Indicator Data'!$O79=0,0,('Crisis Indicator Data'!N79/'Crisis Indicator Data'!$O79)))</f>
        <v>#N/A</v>
      </c>
      <c r="AG85" s="121" t="e">
        <f t="shared" si="19"/>
        <v>#N/A</v>
      </c>
      <c r="AH85" s="124" t="e">
        <f t="shared" si="28"/>
        <v>#N/A</v>
      </c>
      <c r="AI85" s="125" t="e">
        <f t="shared" si="29"/>
        <v>#N/A</v>
      </c>
      <c r="AJ85" s="120" t="str">
        <f>IF('Crisis Indicator Data'!P79="x","x",IF('Crisis Indicator Data'!P79&gt;AJ$7,5,IF('Crisis Indicator Data'!P79&gt;AJ$6,4,IF('Crisis Indicator Data'!P79&gt;AJ$5,3,IF('Crisis Indicator Data'!P79&gt;AJ$4,2,1)))))</f>
        <v>x</v>
      </c>
      <c r="AK85" s="116" t="str">
        <f>IF('Crisis Indicator Data'!P79="x","x",'Crisis Indicator Data'!P79/'Crisis Indicator Data'!H79*1000)</f>
        <v>x</v>
      </c>
      <c r="AL85" s="120" t="str">
        <f t="shared" si="30"/>
        <v>x</v>
      </c>
      <c r="AM85" s="125" t="str">
        <f t="shared" si="31"/>
        <v>x</v>
      </c>
      <c r="AN85" s="127" t="e">
        <f t="shared" si="32"/>
        <v>#N/A</v>
      </c>
      <c r="AO85" s="8"/>
      <c r="AP85" s="20"/>
    </row>
    <row r="86" spans="1:42" x14ac:dyDescent="0.35">
      <c r="A86" s="25" t="str">
        <f>'Crisis Indicator Data'!A80</f>
        <v>Boko Haram crisis in Nigeria</v>
      </c>
      <c r="B86" s="25" t="str">
        <f>'Crisis Indicator Data'!B80</f>
        <v>Conflict</v>
      </c>
      <c r="C86" s="25" t="str">
        <f>'Crisis Indicator Data'!C80</f>
        <v>NGA004</v>
      </c>
      <c r="D86" s="25" t="str">
        <f>'Crisis Indicator Data'!D80</f>
        <v>Nigeria</v>
      </c>
      <c r="E86" s="25" t="str">
        <f>'Crisis Indicator Data'!E80</f>
        <v>NGA</v>
      </c>
      <c r="F86" s="120">
        <f>IF('Crisis Indicator Data'!F80="x","x",IF('Crisis Indicator Data'!F80=0,0,IF('Crisis Indicator Data'!F80&gt;F$7,5,IF('Crisis Indicator Data'!F80&gt;F$6,4,IF('Crisis Indicator Data'!F80&gt;F$5,3,IF('Crisis Indicator Data'!F80&gt;F$4,2,1))))))</f>
        <v>3</v>
      </c>
      <c r="G86" s="116">
        <f>IF('Crisis Indicator Data'!F80="x","x",IF(B86="Regional crisis",('Crisis Indicator Data'!F80/VLOOKUP('Impact of Crisis'!$C86,'Regional Crises'!$B$1:$R$51,4,FALSE)),'Crisis Indicator Data'!F80/VLOOKUP('Impact of Crisis'!$E86,'Country Indicator Data'!$B$3:$P$193,15,FALSE)))</f>
        <v>0.17338954950206967</v>
      </c>
      <c r="H86" s="120">
        <f>IF(F86="x","x",IF('Crisis Indicator Data'!F80=0,0,IF(G86&gt;H$7,5,IF(G86&gt;H$6,4,IF(G86&gt;H$5,3,IF(G86&gt;H$4,2,1))))))</f>
        <v>3</v>
      </c>
      <c r="I86" s="122">
        <f t="shared" si="21"/>
        <v>3</v>
      </c>
      <c r="J86" s="120">
        <f>IF('Crisis Indicator Data'!G80="x","x",IF('Crisis Indicator Data'!G80=0,0,IF('Crisis Indicator Data'!G80&gt;J$7,5,IF('Crisis Indicator Data'!G80&gt;J$6,4,IF('Crisis Indicator Data'!G80&gt;J$5,3,IF('Crisis Indicator Data'!G80&gt;J$4,2,1))))))</f>
        <v>3</v>
      </c>
      <c r="K86" s="116">
        <f>IF('Crisis Indicator Data'!G80="x","x",IF(B86="Regional crisis",('Crisis Indicator Data'!G80/VLOOKUP('Impact of Crisis'!$C86,'Regional Crises'!$B$1:$R$51,5,FALSE)),'Crisis Indicator Data'!G80/VLOOKUP('Impact of Crisis'!$E86,'Country Indicator Data'!$B$3:$P$193,14,FALSE)))</f>
        <v>6.9316741069050378E-2</v>
      </c>
      <c r="L86" s="120">
        <f>IF(J86="x","x",IF('Crisis Indicator Data'!G80=0,0,IF(K86&gt;L$7,5,IF(K86&gt;L$6,4,IF(K86&gt;L$5,3,IF(K86&gt;L$4,2,1))))))</f>
        <v>2</v>
      </c>
      <c r="M86" s="122">
        <f t="shared" si="22"/>
        <v>2.5</v>
      </c>
      <c r="N86" s="127">
        <f t="shared" si="33"/>
        <v>2.8</v>
      </c>
      <c r="O86" s="120">
        <f>IF('Crisis Indicator Data'!H80="x","x",IF('Crisis Indicator Data'!H80=0,0,IF('Crisis Indicator Data'!H80&gt;O$7,5,IF('Crisis Indicator Data'!H80&gt;O$6,4,IF('Crisis Indicator Data'!H80&gt;O$5,3,IF('Crisis Indicator Data'!H80&gt;O$4,2,1))))))</f>
        <v>4</v>
      </c>
      <c r="P86" s="116">
        <f>IF('Crisis Indicator Data'!H80="x","x",IF(B86="Regional crisis",('Crisis Indicator Data'!H80/VLOOKUP('Impact of Crisis'!$C86,'Regional Crises'!$B$1:$R$34,5,FALSE)),'Crisis Indicator Data'!H80/VLOOKUP('Impact of Crisis'!$E86,'Country Indicator Data'!$B$3:$P$193,14,FALSE)))</f>
        <v>6.9316741069050378E-2</v>
      </c>
      <c r="Q86" s="120">
        <f>IF(O86="x","x",IF('Crisis Indicator Data'!H80=0,0,IF(P86&gt;Q$7,5,IF(P86&gt;Q$6,4,IF(P86&gt;Q$5,3,IF(P86&gt;Q$4,2,1))))))</f>
        <v>2</v>
      </c>
      <c r="R86" s="122">
        <f t="shared" si="23"/>
        <v>3</v>
      </c>
      <c r="S86" s="120">
        <f>IF('Crisis Indicator Data'!I80="x","x",IF('Crisis Indicator Data'!I80=0,0,IF('Crisis Indicator Data'!I80&gt;S$7,5,IF('Crisis Indicator Data'!I80&gt;S$6,4,IF('Crisis Indicator Data'!I80&gt;S$5,3,IF('Crisis Indicator Data'!I80&gt;S$4,2,1))))))</f>
        <v>4</v>
      </c>
      <c r="T86" s="116">
        <f>IF('Crisis Indicator Data'!I80="x","x",IF(B86="Regional crisis",('Crisis Indicator Data'!I80/VLOOKUP('Impact of Crisis'!$C86,'Regional Crises'!$B$1:$R$34,5,FALSE)),'Crisis Indicator Data'!I80/VLOOKUP('Impact of Crisis'!$E86,'Country Indicator Data'!$B$3:$P$193,14,FALSE)))</f>
        <v>1.2683919496265674E-2</v>
      </c>
      <c r="U86" s="120">
        <f t="shared" si="24"/>
        <v>2</v>
      </c>
      <c r="V86" s="122">
        <f t="shared" si="25"/>
        <v>4</v>
      </c>
      <c r="W86" s="120" t="str">
        <f>IF('Crisis Indicator Data'!J80="x","x",IF('Crisis Indicator Data'!J80=0,0,IF('Crisis Indicator Data'!J80&gt;W$7,5,IF('Crisis Indicator Data'!J80&gt;W$6,4,IF('Crisis Indicator Data'!J80&gt;W$5,3,IF('Crisis Indicator Data'!J80&gt;W$4,2,1))))))</f>
        <v>x</v>
      </c>
      <c r="X86" s="120" t="str">
        <f>IF('Crisis Indicator Data'!K80="x","x",IF('Crisis Indicator Data'!K80=0,0,IF('Crisis Indicator Data'!K80&gt;X$7,5,IF('Crisis Indicator Data'!K80&gt;X$6,4,IF('Crisis Indicator Data'!K80&gt;X$5,3,IF('Crisis Indicator Data'!K80&gt;X$4,2,1))))))</f>
        <v>x</v>
      </c>
      <c r="Y86" s="122" t="str">
        <f t="shared" si="20"/>
        <v>x</v>
      </c>
      <c r="Z86" s="120">
        <f>IF('Crisis Indicator Data'!L80="x","x",IF('Crisis Indicator Data'!L80=0,0,IF('Crisis Indicator Data'!L80&gt;Z$7,5,IF('Crisis Indicator Data'!L80&gt;Z$6,4,IF('Crisis Indicator Data'!L80&gt;Z$5,3,IF('Crisis Indicator Data'!L80&gt;Z$4,2,1))))))</f>
        <v>4</v>
      </c>
      <c r="AA86" s="123">
        <f t="shared" si="26"/>
        <v>4</v>
      </c>
      <c r="AB86" s="127">
        <f t="shared" si="34"/>
        <v>3.6666666666666665</v>
      </c>
      <c r="AC86" s="116" t="e">
        <f>IF('Crisis Indicator Data'!$O80="x","x",IF('Crisis Indicator Data'!$O80=0,0,('Crisis Indicator Data'!M80/'Crisis Indicator Data'!$O80)))</f>
        <v>#N/A</v>
      </c>
      <c r="AD86" s="121" t="e">
        <f t="shared" si="18"/>
        <v>#N/A</v>
      </c>
      <c r="AE86" s="124" t="e">
        <f t="shared" si="27"/>
        <v>#N/A</v>
      </c>
      <c r="AF86" s="116" t="e">
        <f>IF('Crisis Indicator Data'!$O80="x","x",IF('Crisis Indicator Data'!$O80=0,0,('Crisis Indicator Data'!N80/'Crisis Indicator Data'!$O80)))</f>
        <v>#N/A</v>
      </c>
      <c r="AG86" s="121" t="e">
        <f t="shared" si="19"/>
        <v>#N/A</v>
      </c>
      <c r="AH86" s="124" t="e">
        <f t="shared" si="28"/>
        <v>#N/A</v>
      </c>
      <c r="AI86" s="125" t="e">
        <f t="shared" si="29"/>
        <v>#N/A</v>
      </c>
      <c r="AJ86" s="120" t="str">
        <f>IF('Crisis Indicator Data'!P80="x","x",IF('Crisis Indicator Data'!P80&gt;AJ$7,5,IF('Crisis Indicator Data'!P80&gt;AJ$6,4,IF('Crisis Indicator Data'!P80&gt;AJ$5,3,IF('Crisis Indicator Data'!P80&gt;AJ$4,2,1)))))</f>
        <v>x</v>
      </c>
      <c r="AK86" s="116" t="str">
        <f>IF('Crisis Indicator Data'!P80="x","x",'Crisis Indicator Data'!P80/'Crisis Indicator Data'!H80*1000)</f>
        <v>x</v>
      </c>
      <c r="AL86" s="120" t="str">
        <f t="shared" si="30"/>
        <v>x</v>
      </c>
      <c r="AM86" s="125" t="str">
        <f t="shared" si="31"/>
        <v>x</v>
      </c>
      <c r="AN86" s="127" t="e">
        <f t="shared" si="32"/>
        <v>#N/A</v>
      </c>
      <c r="AO86" s="8"/>
      <c r="AP86" s="20"/>
    </row>
    <row r="87" spans="1:42" x14ac:dyDescent="0.35">
      <c r="A87" s="25" t="str">
        <f>'Crisis Indicator Data'!A81</f>
        <v>Regional Boko Haram Crisis</v>
      </c>
      <c r="B87" s="25" t="str">
        <f>'Crisis Indicator Data'!B81</f>
        <v>Regional crisis</v>
      </c>
      <c r="C87" s="25" t="str">
        <f>'Crisis Indicator Data'!C81</f>
        <v>REG001</v>
      </c>
      <c r="D87" s="25" t="str">
        <f>'Crisis Indicator Data'!D81</f>
        <v>Nigeria, Niger, Chad, Cameroon</v>
      </c>
      <c r="E87" s="25" t="str">
        <f>'Crisis Indicator Data'!E81</f>
        <v>NGA, NER, TCD, CMR</v>
      </c>
      <c r="F87" s="120">
        <f>IF('Crisis Indicator Data'!F81="x","x",IF('Crisis Indicator Data'!F81=0,0,IF('Crisis Indicator Data'!F81&gt;F$7,5,IF('Crisis Indicator Data'!F81&gt;F$6,4,IF('Crisis Indicator Data'!F81&gt;F$5,3,IF('Crisis Indicator Data'!F81&gt;F$4,2,1))))))</f>
        <v>3</v>
      </c>
      <c r="G87" s="116">
        <f>IF('Crisis Indicator Data'!F81="x","x",IF(B87="Regional crisis",('Crisis Indicator Data'!F81/VLOOKUP('Impact of Crisis'!$C87,'Regional Crises'!$B$1:$R$51,4,FALSE)),'Crisis Indicator Data'!F81/VLOOKUP('Impact of Crisis'!$E87,'Country Indicator Data'!$B$3:$P$193,15,FALSE)))</f>
        <v>0.11129437404396605</v>
      </c>
      <c r="H87" s="120">
        <f>IF(F87="x","x",IF('Crisis Indicator Data'!F81=0,0,IF(G87&gt;H$7,5,IF(G87&gt;H$6,4,IF(G87&gt;H$5,3,IF(G87&gt;H$4,2,1))))))</f>
        <v>2</v>
      </c>
      <c r="I87" s="122">
        <f t="shared" si="21"/>
        <v>2.5</v>
      </c>
      <c r="J87" s="120">
        <f>IF('Crisis Indicator Data'!G81="x","x",IF('Crisis Indicator Data'!G81=0,0,IF('Crisis Indicator Data'!G81&gt;J$7,5,IF('Crisis Indicator Data'!G81&gt;J$6,4,IF('Crisis Indicator Data'!G81&gt;J$5,3,IF('Crisis Indicator Data'!G81&gt;J$4,2,1))))))</f>
        <v>4</v>
      </c>
      <c r="K87" s="116">
        <f>IF('Crisis Indicator Data'!G81="x","x",IF(B87="Regional crisis",('Crisis Indicator Data'!G81/VLOOKUP('Impact of Crisis'!$C87,'Regional Crises'!$B$1:$R$51,5,FALSE)),'Crisis Indicator Data'!G81/VLOOKUP('Impact of Crisis'!$E87,'Country Indicator Data'!$B$3:$P$193,14,FALSE)))</f>
        <v>7.0684911872787859E-2</v>
      </c>
      <c r="L87" s="120">
        <f>IF(J87="x","x",IF('Crisis Indicator Data'!G81=0,0,IF(K87&gt;L$7,5,IF(K87&gt;L$6,4,IF(K87&gt;L$5,3,IF(K87&gt;L$4,2,1))))))</f>
        <v>2</v>
      </c>
      <c r="M87" s="122">
        <f t="shared" si="22"/>
        <v>3</v>
      </c>
      <c r="N87" s="127">
        <f t="shared" si="33"/>
        <v>2.8</v>
      </c>
      <c r="O87" s="120">
        <f>IF('Crisis Indicator Data'!H81="x","x",IF('Crisis Indicator Data'!H81=0,0,IF('Crisis Indicator Data'!H81&gt;O$7,5,IF('Crisis Indicator Data'!H81&gt;O$6,4,IF('Crisis Indicator Data'!H81&gt;O$5,3,IF('Crisis Indicator Data'!H81&gt;O$4,2,1))))))</f>
        <v>4</v>
      </c>
      <c r="P87" s="116">
        <f>IF('Crisis Indicator Data'!H81="x","x",IF(B87="Regional crisis",('Crisis Indicator Data'!H81/VLOOKUP('Impact of Crisis'!$C87,'Regional Crises'!$B$1:$R$34,5,FALSE)),'Crisis Indicator Data'!H81/VLOOKUP('Impact of Crisis'!$E87,'Country Indicator Data'!$B$3:$P$193,14,FALSE)))</f>
        <v>7.0684911872787859E-2</v>
      </c>
      <c r="Q87" s="120">
        <f>IF(O87="x","x",IF('Crisis Indicator Data'!H81=0,0,IF(P87&gt;Q$7,5,IF(P87&gt;Q$6,4,IF(P87&gt;Q$5,3,IF(P87&gt;Q$4,2,1))))))</f>
        <v>2</v>
      </c>
      <c r="R87" s="122">
        <f t="shared" si="23"/>
        <v>3</v>
      </c>
      <c r="S87" s="120">
        <f>IF('Crisis Indicator Data'!I81="x","x",IF('Crisis Indicator Data'!I81=0,0,IF('Crisis Indicator Data'!I81&gt;S$7,5,IF('Crisis Indicator Data'!I81&gt;S$6,4,IF('Crisis Indicator Data'!I81&gt;S$5,3,IF('Crisis Indicator Data'!I81&gt;S$4,2,1))))))</f>
        <v>4</v>
      </c>
      <c r="T87" s="116">
        <f>IF('Crisis Indicator Data'!I81="x","x",IF(B87="Regional crisis",('Crisis Indicator Data'!I81/VLOOKUP('Impact of Crisis'!$C87,'Regional Crises'!$B$1:$R$34,5,FALSE)),'Crisis Indicator Data'!I81/VLOOKUP('Impact of Crisis'!$E87,'Country Indicator Data'!$B$3:$P$193,14,FALSE)))</f>
        <v>1.2604958374971633E-2</v>
      </c>
      <c r="U87" s="120">
        <f t="shared" si="24"/>
        <v>2</v>
      </c>
      <c r="V87" s="122">
        <f t="shared" si="25"/>
        <v>4</v>
      </c>
      <c r="W87" s="120" t="str">
        <f>IF('Crisis Indicator Data'!J81="x","x",IF('Crisis Indicator Data'!J81=0,0,IF('Crisis Indicator Data'!J81&gt;W$7,5,IF('Crisis Indicator Data'!J81&gt;W$6,4,IF('Crisis Indicator Data'!J81&gt;W$5,3,IF('Crisis Indicator Data'!J81&gt;W$4,2,1))))))</f>
        <v>x</v>
      </c>
      <c r="X87" s="120" t="str">
        <f>IF('Crisis Indicator Data'!K81="x","x",IF('Crisis Indicator Data'!K81=0,0,IF('Crisis Indicator Data'!K81&gt;X$7,5,IF('Crisis Indicator Data'!K81&gt;X$6,4,IF('Crisis Indicator Data'!K81&gt;X$5,3,IF('Crisis Indicator Data'!K81&gt;X$4,2,1))))))</f>
        <v>x</v>
      </c>
      <c r="Y87" s="122" t="str">
        <f t="shared" si="20"/>
        <v>x</v>
      </c>
      <c r="Z87" s="120">
        <f>IF('Crisis Indicator Data'!L81="x","x",IF('Crisis Indicator Data'!L81=0,0,IF('Crisis Indicator Data'!L81&gt;Z$7,5,IF('Crisis Indicator Data'!L81&gt;Z$6,4,IF('Crisis Indicator Data'!L81&gt;Z$5,3,IF('Crisis Indicator Data'!L81&gt;Z$4,2,1))))))</f>
        <v>4</v>
      </c>
      <c r="AA87" s="123">
        <f t="shared" si="26"/>
        <v>4</v>
      </c>
      <c r="AB87" s="127">
        <f t="shared" si="34"/>
        <v>3.6666666666666665</v>
      </c>
      <c r="AC87" s="116" t="e">
        <f>IF('Crisis Indicator Data'!$O81="x","x",IF('Crisis Indicator Data'!$O81=0,0,('Crisis Indicator Data'!M81/'Crisis Indicator Data'!$O81)))</f>
        <v>#N/A</v>
      </c>
      <c r="AD87" s="121" t="e">
        <f t="shared" si="18"/>
        <v>#N/A</v>
      </c>
      <c r="AE87" s="124" t="e">
        <f t="shared" si="27"/>
        <v>#N/A</v>
      </c>
      <c r="AF87" s="116" t="e">
        <f>IF('Crisis Indicator Data'!$O81="x","x",IF('Crisis Indicator Data'!$O81=0,0,('Crisis Indicator Data'!N81/'Crisis Indicator Data'!$O81)))</f>
        <v>#N/A</v>
      </c>
      <c r="AG87" s="121" t="e">
        <f t="shared" si="19"/>
        <v>#N/A</v>
      </c>
      <c r="AH87" s="124" t="e">
        <f t="shared" si="28"/>
        <v>#N/A</v>
      </c>
      <c r="AI87" s="125" t="e">
        <f t="shared" si="29"/>
        <v>#N/A</v>
      </c>
      <c r="AJ87" s="120">
        <f>IF('Crisis Indicator Data'!P81="x","x",IF('Crisis Indicator Data'!P81&gt;AJ$7,5,IF('Crisis Indicator Data'!P81&gt;AJ$6,4,IF('Crisis Indicator Data'!P81&gt;AJ$5,3,IF('Crisis Indicator Data'!P81&gt;AJ$4,2,1)))))</f>
        <v>5</v>
      </c>
      <c r="AK87" s="116">
        <f>IF('Crisis Indicator Data'!P81="x","x",'Crisis Indicator Data'!P81/'Crisis Indicator Data'!H81*1000)</f>
        <v>292.89174270586909</v>
      </c>
      <c r="AL87" s="120">
        <f t="shared" si="30"/>
        <v>4</v>
      </c>
      <c r="AM87" s="125">
        <f t="shared" si="31"/>
        <v>4.5</v>
      </c>
      <c r="AN87" s="127" t="e">
        <f t="shared" si="32"/>
        <v>#N/A</v>
      </c>
      <c r="AO87" s="8"/>
      <c r="AP87" s="20"/>
    </row>
    <row r="88" spans="1:42" x14ac:dyDescent="0.35">
      <c r="A88" s="25" t="str">
        <f>'Crisis Indicator Data'!A82</f>
        <v>Complex crisis in Pakistan</v>
      </c>
      <c r="B88" s="25" t="str">
        <f>'Crisis Indicator Data'!B82</f>
        <v>Complex crisis</v>
      </c>
      <c r="C88" s="25" t="str">
        <f>'Crisis Indicator Data'!C82</f>
        <v>PAK001</v>
      </c>
      <c r="D88" s="25" t="str">
        <f>'Crisis Indicator Data'!D82</f>
        <v>Pakistan</v>
      </c>
      <c r="E88" s="25" t="str">
        <f>'Crisis Indicator Data'!E82</f>
        <v>PAK</v>
      </c>
      <c r="F88" s="120">
        <f>IF('Crisis Indicator Data'!F82="x","x",IF('Crisis Indicator Data'!F82=0,0,IF('Crisis Indicator Data'!F82&gt;F$7,5,IF('Crisis Indicator Data'!F82&gt;F$6,4,IF('Crisis Indicator Data'!F82&gt;F$5,3,IF('Crisis Indicator Data'!F82&gt;F$4,2,1))))))</f>
        <v>4</v>
      </c>
      <c r="G88" s="116">
        <f>IF('Crisis Indicator Data'!F82="x","x",IF(B88="Regional crisis",('Crisis Indicator Data'!F82/VLOOKUP('Impact of Crisis'!$C88,'Regional Crises'!$B$1:$R$51,4,FALSE)),'Crisis Indicator Data'!F82/VLOOKUP('Impact of Crisis'!$E88,'Country Indicator Data'!$B$3:$P$193,15,FALSE)))</f>
        <v>1.1440340909090909</v>
      </c>
      <c r="H88" s="120">
        <f>IF(F88="x","x",IF('Crisis Indicator Data'!F82=0,0,IF(G88&gt;H$7,5,IF(G88&gt;H$6,4,IF(G88&gt;H$5,3,IF(G88&gt;H$4,2,1))))))</f>
        <v>5</v>
      </c>
      <c r="I88" s="122">
        <f t="shared" si="21"/>
        <v>4.5</v>
      </c>
      <c r="J88" s="120">
        <f>IF('Crisis Indicator Data'!G82="x","x",IF('Crisis Indicator Data'!G82=0,0,IF('Crisis Indicator Data'!G82&gt;J$7,5,IF('Crisis Indicator Data'!G82&gt;J$6,4,IF('Crisis Indicator Data'!G82&gt;J$5,3,IF('Crisis Indicator Data'!G82&gt;J$4,2,1))))))</f>
        <v>5</v>
      </c>
      <c r="K88" s="116">
        <f>IF('Crisis Indicator Data'!G82="x","x",IF(B88="Regional crisis",('Crisis Indicator Data'!G82/VLOOKUP('Impact of Crisis'!$C88,'Regional Crises'!$B$1:$R$51,5,FALSE)),'Crisis Indicator Data'!G82/VLOOKUP('Impact of Crisis'!$E88,'Country Indicator Data'!$B$3:$P$193,14,FALSE)))</f>
        <v>1</v>
      </c>
      <c r="L88" s="120">
        <f>IF(J88="x","x",IF('Crisis Indicator Data'!G82=0,0,IF(K88&gt;L$7,5,IF(K88&gt;L$6,4,IF(K88&gt;L$5,3,IF(K88&gt;L$4,2,1))))))</f>
        <v>5</v>
      </c>
      <c r="M88" s="122">
        <f t="shared" si="22"/>
        <v>5</v>
      </c>
      <c r="N88" s="127">
        <f t="shared" si="33"/>
        <v>4.8</v>
      </c>
      <c r="O88" s="120">
        <f>IF('Crisis Indicator Data'!H82="x","x",IF('Crisis Indicator Data'!H82=0,0,IF('Crisis Indicator Data'!H82&gt;O$7,5,IF('Crisis Indicator Data'!H82&gt;O$6,4,IF('Crisis Indicator Data'!H82&gt;O$5,3,IF('Crisis Indicator Data'!H82&gt;O$4,2,1))))))</f>
        <v>5</v>
      </c>
      <c r="P88" s="116">
        <f>IF('Crisis Indicator Data'!H82="x","x",IF(B88="Regional crisis",('Crisis Indicator Data'!H82/VLOOKUP('Impact of Crisis'!$C88,'Regional Crises'!$B$1:$R$34,5,FALSE)),'Crisis Indicator Data'!H82/VLOOKUP('Impact of Crisis'!$E88,'Country Indicator Data'!$B$3:$P$193,14,FALSE)))</f>
        <v>0.23902878899205129</v>
      </c>
      <c r="Q88" s="120">
        <f>IF(O88="x","x",IF('Crisis Indicator Data'!H82=0,0,IF(P88&gt;Q$7,5,IF(P88&gt;Q$6,4,IF(P88&gt;Q$5,3,IF(P88&gt;Q$4,2,1))))))</f>
        <v>3</v>
      </c>
      <c r="R88" s="122">
        <f t="shared" si="23"/>
        <v>4</v>
      </c>
      <c r="S88" s="120">
        <f>IF('Crisis Indicator Data'!I82="x","x",IF('Crisis Indicator Data'!I82=0,0,IF('Crisis Indicator Data'!I82&gt;S$7,5,IF('Crisis Indicator Data'!I82&gt;S$6,4,IF('Crisis Indicator Data'!I82&gt;S$5,3,IF('Crisis Indicator Data'!I82&gt;S$4,2,1))))))</f>
        <v>3</v>
      </c>
      <c r="T88" s="116">
        <f>IF('Crisis Indicator Data'!I82="x","x",IF(B88="Regional crisis",('Crisis Indicator Data'!I82/VLOOKUP('Impact of Crisis'!$C88,'Regional Crises'!$B$1:$R$34,5,FALSE)),'Crisis Indicator Data'!I82/VLOOKUP('Impact of Crisis'!$E88,'Country Indicator Data'!$B$3:$P$193,14,FALSE)))</f>
        <v>9.7331030468429441E-4</v>
      </c>
      <c r="U88" s="120">
        <f t="shared" si="24"/>
        <v>1</v>
      </c>
      <c r="V88" s="122">
        <f t="shared" si="25"/>
        <v>3</v>
      </c>
      <c r="W88" s="120" t="str">
        <f>IF('Crisis Indicator Data'!J82="x","x",IF('Crisis Indicator Data'!J82=0,0,IF('Crisis Indicator Data'!J82&gt;W$7,5,IF('Crisis Indicator Data'!J82&gt;W$6,4,IF('Crisis Indicator Data'!J82&gt;W$5,3,IF('Crisis Indicator Data'!J82&gt;W$4,2,1))))))</f>
        <v>x</v>
      </c>
      <c r="X88" s="120" t="str">
        <f>IF('Crisis Indicator Data'!K82="x","x",IF('Crisis Indicator Data'!K82=0,0,IF('Crisis Indicator Data'!K82&gt;X$7,5,IF('Crisis Indicator Data'!K82&gt;X$6,4,IF('Crisis Indicator Data'!K82&gt;X$5,3,IF('Crisis Indicator Data'!K82&gt;X$4,2,1))))))</f>
        <v>x</v>
      </c>
      <c r="Y88" s="122" t="str">
        <f t="shared" si="20"/>
        <v>x</v>
      </c>
      <c r="Z88" s="120">
        <f>IF('Crisis Indicator Data'!L82="x","x",IF('Crisis Indicator Data'!L82=0,0,IF('Crisis Indicator Data'!L82&gt;Z$7,5,IF('Crisis Indicator Data'!L82&gt;Z$6,4,IF('Crisis Indicator Data'!L82&gt;Z$5,3,IF('Crisis Indicator Data'!L82&gt;Z$4,2,1))))))</f>
        <v>3</v>
      </c>
      <c r="AA88" s="123">
        <f t="shared" si="26"/>
        <v>3</v>
      </c>
      <c r="AB88" s="127">
        <f t="shared" si="34"/>
        <v>3.3333333333333335</v>
      </c>
      <c r="AC88" s="116" t="e">
        <f>IF('Crisis Indicator Data'!$O82="x","x",IF('Crisis Indicator Data'!$O82=0,0,('Crisis Indicator Data'!M82/'Crisis Indicator Data'!$O82)))</f>
        <v>#N/A</v>
      </c>
      <c r="AD88" s="121" t="e">
        <f t="shared" si="18"/>
        <v>#N/A</v>
      </c>
      <c r="AE88" s="124" t="e">
        <f t="shared" si="27"/>
        <v>#N/A</v>
      </c>
      <c r="AF88" s="116" t="e">
        <f>IF('Crisis Indicator Data'!$O82="x","x",IF('Crisis Indicator Data'!$O82=0,0,('Crisis Indicator Data'!N82/'Crisis Indicator Data'!$O82)))</f>
        <v>#N/A</v>
      </c>
      <c r="AG88" s="121" t="e">
        <f t="shared" si="19"/>
        <v>#N/A</v>
      </c>
      <c r="AH88" s="124" t="e">
        <f t="shared" si="28"/>
        <v>#N/A</v>
      </c>
      <c r="AI88" s="125" t="e">
        <f t="shared" si="29"/>
        <v>#N/A</v>
      </c>
      <c r="AJ88" s="120" t="str">
        <f>IF('Crisis Indicator Data'!P82="x","x",IF('Crisis Indicator Data'!P82&gt;AJ$7,5,IF('Crisis Indicator Data'!P82&gt;AJ$6,4,IF('Crisis Indicator Data'!P82&gt;AJ$5,3,IF('Crisis Indicator Data'!P82&gt;AJ$4,2,1)))))</f>
        <v>x</v>
      </c>
      <c r="AK88" s="116" t="str">
        <f>IF('Crisis Indicator Data'!P82="x","x",'Crisis Indicator Data'!P82/'Crisis Indicator Data'!H82*1000)</f>
        <v>x</v>
      </c>
      <c r="AL88" s="120" t="str">
        <f t="shared" si="30"/>
        <v>x</v>
      </c>
      <c r="AM88" s="125" t="str">
        <f t="shared" si="31"/>
        <v>x</v>
      </c>
      <c r="AN88" s="127" t="e">
        <f t="shared" si="32"/>
        <v>#N/A</v>
      </c>
      <c r="AO88" s="8"/>
      <c r="AP88" s="20"/>
    </row>
    <row r="89" spans="1:42" x14ac:dyDescent="0.35">
      <c r="A89" s="25" t="str">
        <f>'Crisis Indicator Data'!A83</f>
        <v>Kashmir conflict in Pakistan</v>
      </c>
      <c r="B89" s="25" t="str">
        <f>'Crisis Indicator Data'!B83</f>
        <v>Conflict</v>
      </c>
      <c r="C89" s="25" t="str">
        <f>'Crisis Indicator Data'!C83</f>
        <v>PAK004</v>
      </c>
      <c r="D89" s="25" t="str">
        <f>'Crisis Indicator Data'!D83</f>
        <v>Pakistan</v>
      </c>
      <c r="E89" s="25" t="str">
        <f>'Crisis Indicator Data'!E83</f>
        <v>PAK</v>
      </c>
      <c r="F89" s="120">
        <f>IF('Crisis Indicator Data'!F83="x","x",IF('Crisis Indicator Data'!F83=0,0,IF('Crisis Indicator Data'!F83&gt;F$7,5,IF('Crisis Indicator Data'!F83&gt;F$6,4,IF('Crisis Indicator Data'!F83&gt;F$5,3,IF('Crisis Indicator Data'!F83&gt;F$4,2,1))))))</f>
        <v>1</v>
      </c>
      <c r="G89" s="116">
        <f>IF('Crisis Indicator Data'!F83="x","x",IF(B89="Regional crisis",('Crisis Indicator Data'!F83/VLOOKUP('Impact of Crisis'!$C89,'Regional Crises'!$B$1:$R$51,4,FALSE)),'Crisis Indicator Data'!F83/VLOOKUP('Impact of Crisis'!$E89,'Country Indicator Data'!$B$3:$P$193,15,FALSE)))</f>
        <v>1.7249117891241179E-2</v>
      </c>
      <c r="H89" s="120">
        <f>IF(F89="x","x",IF('Crisis Indicator Data'!F83=0,0,IF(G89&gt;H$7,5,IF(G89&gt;H$6,4,IF(G89&gt;H$5,3,IF(G89&gt;H$4,2,1))))))</f>
        <v>1</v>
      </c>
      <c r="I89" s="122">
        <f t="shared" si="21"/>
        <v>1</v>
      </c>
      <c r="J89" s="120">
        <f>IF('Crisis Indicator Data'!G83="x","x",IF('Crisis Indicator Data'!G83=0,0,IF('Crisis Indicator Data'!G83&gt;J$7,5,IF('Crisis Indicator Data'!G83&gt;J$6,4,IF('Crisis Indicator Data'!G83&gt;J$5,3,IF('Crisis Indicator Data'!G83&gt;J$4,2,1))))))</f>
        <v>2</v>
      </c>
      <c r="K89" s="116">
        <f>IF('Crisis Indicator Data'!G83="x","x",IF(B89="Regional crisis",('Crisis Indicator Data'!G83/VLOOKUP('Impact of Crisis'!$C89,'Regional Crises'!$B$1:$R$51,5,FALSE)),'Crisis Indicator Data'!G83/VLOOKUP('Impact of Crisis'!$E89,'Country Indicator Data'!$B$3:$P$193,14,FALSE)))</f>
        <v>2.1231523803162303E-2</v>
      </c>
      <c r="L89" s="120">
        <f>IF(J89="x","x",IF('Crisis Indicator Data'!G83=0,0,IF(K89&gt;L$7,5,IF(K89&gt;L$6,4,IF(K89&gt;L$5,3,IF(K89&gt;L$4,2,1))))))</f>
        <v>1</v>
      </c>
      <c r="M89" s="122">
        <f t="shared" si="22"/>
        <v>1.5</v>
      </c>
      <c r="N89" s="127">
        <f t="shared" si="33"/>
        <v>1.3</v>
      </c>
      <c r="O89" s="120" t="str">
        <f>IF('Crisis Indicator Data'!H83="x","x",IF('Crisis Indicator Data'!H83=0,0,IF('Crisis Indicator Data'!H83&gt;O$7,5,IF('Crisis Indicator Data'!H83&gt;O$6,4,IF('Crisis Indicator Data'!H83&gt;O$5,3,IF('Crisis Indicator Data'!H83&gt;O$4,2,1))))))</f>
        <v>x</v>
      </c>
      <c r="P89" s="116" t="str">
        <f>IF('Crisis Indicator Data'!H83="x","x",IF(B89="Regional crisis",('Crisis Indicator Data'!H83/VLOOKUP('Impact of Crisis'!$C89,'Regional Crises'!$B$1:$R$34,5,FALSE)),'Crisis Indicator Data'!H83/VLOOKUP('Impact of Crisis'!$E89,'Country Indicator Data'!$B$3:$P$193,14,FALSE)))</f>
        <v>x</v>
      </c>
      <c r="Q89" s="120" t="str">
        <f>IF(O89="x","x",IF('Crisis Indicator Data'!H83=0,0,IF(P89&gt;Q$7,5,IF(P89&gt;Q$6,4,IF(P89&gt;Q$5,3,IF(P89&gt;Q$4,2,1))))))</f>
        <v>x</v>
      </c>
      <c r="R89" s="122" t="str">
        <f t="shared" si="23"/>
        <v>x</v>
      </c>
      <c r="S89" s="120">
        <f>IF('Crisis Indicator Data'!I83="x","x",IF('Crisis Indicator Data'!I83=0,0,IF('Crisis Indicator Data'!I83&gt;S$7,5,IF('Crisis Indicator Data'!I83&gt;S$6,4,IF('Crisis Indicator Data'!I83&gt;S$5,3,IF('Crisis Indicator Data'!I83&gt;S$4,2,1))))))</f>
        <v>1</v>
      </c>
      <c r="T89" s="116">
        <f>IF('Crisis Indicator Data'!I83="x","x",IF(B89="Regional crisis",('Crisis Indicator Data'!I83/VLOOKUP('Impact of Crisis'!$C89,'Regional Crises'!$B$1:$R$34,5,FALSE)),'Crisis Indicator Data'!I83/VLOOKUP('Impact of Crisis'!$E89,'Country Indicator Data'!$B$3:$P$193,14,FALSE)))</f>
        <v>7.1566934167962819E-5</v>
      </c>
      <c r="U89" s="120">
        <f t="shared" si="24"/>
        <v>1</v>
      </c>
      <c r="V89" s="122">
        <f t="shared" si="25"/>
        <v>1</v>
      </c>
      <c r="W89" s="120" t="str">
        <f>IF('Crisis Indicator Data'!J83="x","x",IF('Crisis Indicator Data'!J83=0,0,IF('Crisis Indicator Data'!J83&gt;W$7,5,IF('Crisis Indicator Data'!J83&gt;W$6,4,IF('Crisis Indicator Data'!J83&gt;W$5,3,IF('Crisis Indicator Data'!J83&gt;W$4,2,1))))))</f>
        <v>x</v>
      </c>
      <c r="X89" s="120" t="str">
        <f>IF('Crisis Indicator Data'!K83="x","x",IF('Crisis Indicator Data'!K83=0,0,IF('Crisis Indicator Data'!K83&gt;X$7,5,IF('Crisis Indicator Data'!K83&gt;X$6,4,IF('Crisis Indicator Data'!K83&gt;X$5,3,IF('Crisis Indicator Data'!K83&gt;X$4,2,1))))))</f>
        <v>x</v>
      </c>
      <c r="Y89" s="122" t="str">
        <f t="shared" si="20"/>
        <v>x</v>
      </c>
      <c r="Z89" s="120">
        <f>IF('Crisis Indicator Data'!L83="x","x",IF('Crisis Indicator Data'!L83=0,0,IF('Crisis Indicator Data'!L83&gt;Z$7,5,IF('Crisis Indicator Data'!L83&gt;Z$6,4,IF('Crisis Indicator Data'!L83&gt;Z$5,3,IF('Crisis Indicator Data'!L83&gt;Z$4,2,1))))))</f>
        <v>1</v>
      </c>
      <c r="AA89" s="123">
        <f t="shared" si="26"/>
        <v>1</v>
      </c>
      <c r="AB89" s="127" t="str">
        <f t="shared" si="34"/>
        <v>x</v>
      </c>
      <c r="AC89" s="116" t="e">
        <f>IF('Crisis Indicator Data'!$O83="x","x",IF('Crisis Indicator Data'!$O83=0,0,('Crisis Indicator Data'!M83/'Crisis Indicator Data'!$O83)))</f>
        <v>#N/A</v>
      </c>
      <c r="AD89" s="121" t="e">
        <f t="shared" si="18"/>
        <v>#N/A</v>
      </c>
      <c r="AE89" s="124" t="e">
        <f t="shared" si="27"/>
        <v>#N/A</v>
      </c>
      <c r="AF89" s="116" t="e">
        <f>IF('Crisis Indicator Data'!$O83="x","x",IF('Crisis Indicator Data'!$O83=0,0,('Crisis Indicator Data'!N83/'Crisis Indicator Data'!$O83)))</f>
        <v>#N/A</v>
      </c>
      <c r="AG89" s="121" t="e">
        <f t="shared" si="19"/>
        <v>#N/A</v>
      </c>
      <c r="AH89" s="124" t="e">
        <f t="shared" si="28"/>
        <v>#N/A</v>
      </c>
      <c r="AI89" s="125" t="e">
        <f t="shared" si="29"/>
        <v>#N/A</v>
      </c>
      <c r="AJ89" s="120" t="str">
        <f>IF('Crisis Indicator Data'!P83="x","x",IF('Crisis Indicator Data'!P83&gt;AJ$7,5,IF('Crisis Indicator Data'!P83&gt;AJ$6,4,IF('Crisis Indicator Data'!P83&gt;AJ$5,3,IF('Crisis Indicator Data'!P83&gt;AJ$4,2,1)))))</f>
        <v>x</v>
      </c>
      <c r="AK89" s="116" t="str">
        <f>IF('Crisis Indicator Data'!P83="x","x",'Crisis Indicator Data'!P83/'Crisis Indicator Data'!H83*1000)</f>
        <v>x</v>
      </c>
      <c r="AL89" s="120" t="str">
        <f t="shared" si="30"/>
        <v>x</v>
      </c>
      <c r="AM89" s="125" t="str">
        <f t="shared" si="31"/>
        <v>x</v>
      </c>
      <c r="AN89" s="127" t="e">
        <f t="shared" si="32"/>
        <v>#N/A</v>
      </c>
      <c r="AO89" s="8"/>
      <c r="AP89" s="20"/>
    </row>
    <row r="90" spans="1:42" x14ac:dyDescent="0.35">
      <c r="A90" s="25" t="str">
        <f>'Crisis Indicator Data'!A84</f>
        <v>Conflict in Palestine</v>
      </c>
      <c r="B90" s="25" t="str">
        <f>'Crisis Indicator Data'!B84</f>
        <v>Conflict</v>
      </c>
      <c r="C90" s="25" t="str">
        <f>'Crisis Indicator Data'!C84</f>
        <v>PSE002</v>
      </c>
      <c r="D90" s="25" t="str">
        <f>'Crisis Indicator Data'!D84</f>
        <v>Palestine</v>
      </c>
      <c r="E90" s="25" t="str">
        <f>'Crisis Indicator Data'!E84</f>
        <v>PSE</v>
      </c>
      <c r="F90" s="120">
        <f>IF('Crisis Indicator Data'!F84="x","x",IF('Crisis Indicator Data'!F84=0,0,IF('Crisis Indicator Data'!F84&gt;F$7,5,IF('Crisis Indicator Data'!F84&gt;F$6,4,IF('Crisis Indicator Data'!F84&gt;F$5,3,IF('Crisis Indicator Data'!F84&gt;F$4,2,1))))))</f>
        <v>1</v>
      </c>
      <c r="G90" s="116">
        <f>IF('Crisis Indicator Data'!F84="x","x",IF(B90="Regional crisis",('Crisis Indicator Data'!F84/VLOOKUP('Impact of Crisis'!$C90,'Regional Crises'!$B$1:$R$51,4,FALSE)),'Crisis Indicator Data'!F84/VLOOKUP('Impact of Crisis'!$E90,'Country Indicator Data'!$B$3:$P$193,15,FALSE)))</f>
        <v>1.0483388704318937</v>
      </c>
      <c r="H90" s="120">
        <f>IF(F90="x","x",IF('Crisis Indicator Data'!F84=0,0,IF(G90&gt;H$7,5,IF(G90&gt;H$6,4,IF(G90&gt;H$5,3,IF(G90&gt;H$4,2,1))))))</f>
        <v>5</v>
      </c>
      <c r="I90" s="122">
        <f t="shared" si="21"/>
        <v>3</v>
      </c>
      <c r="J90" s="120">
        <f>IF('Crisis Indicator Data'!G84="x","x",IF('Crisis Indicator Data'!G84=0,0,IF('Crisis Indicator Data'!G84&gt;J$7,5,IF('Crisis Indicator Data'!G84&gt;J$6,4,IF('Crisis Indicator Data'!G84&gt;J$5,3,IF('Crisis Indicator Data'!G84&gt;J$4,2,1))))))</f>
        <v>2</v>
      </c>
      <c r="K90" s="116">
        <f>IF('Crisis Indicator Data'!G84="x","x",IF(B90="Regional crisis",('Crisis Indicator Data'!G84/VLOOKUP('Impact of Crisis'!$C90,'Regional Crises'!$B$1:$R$51,5,FALSE)),'Crisis Indicator Data'!G84/VLOOKUP('Impact of Crisis'!$E90,'Country Indicator Data'!$B$3:$P$193,14,FALSE)))</f>
        <v>1</v>
      </c>
      <c r="L90" s="120">
        <f>IF(J90="x","x",IF('Crisis Indicator Data'!G84=0,0,IF(K90&gt;L$7,5,IF(K90&gt;L$6,4,IF(K90&gt;L$5,3,IF(K90&gt;L$4,2,1))))))</f>
        <v>5</v>
      </c>
      <c r="M90" s="122">
        <f t="shared" si="22"/>
        <v>3.5</v>
      </c>
      <c r="N90" s="127">
        <f t="shared" si="33"/>
        <v>3.3</v>
      </c>
      <c r="O90" s="120">
        <f>IF('Crisis Indicator Data'!H84="x","x",IF('Crisis Indicator Data'!H84=0,0,IF('Crisis Indicator Data'!H84&gt;O$7,5,IF('Crisis Indicator Data'!H84&gt;O$6,4,IF('Crisis Indicator Data'!H84&gt;O$5,3,IF('Crisis Indicator Data'!H84&gt;O$4,2,1))))))</f>
        <v>3</v>
      </c>
      <c r="P90" s="116">
        <f>IF('Crisis Indicator Data'!H84="x","x",IF(B90="Regional crisis",('Crisis Indicator Data'!H84/VLOOKUP('Impact of Crisis'!$C90,'Regional Crises'!$B$1:$R$34,5,FALSE)),'Crisis Indicator Data'!H84/VLOOKUP('Impact of Crisis'!$E90,'Country Indicator Data'!$B$3:$P$193,14,FALSE)))</f>
        <v>1</v>
      </c>
      <c r="Q90" s="120">
        <f>IF(O90="x","x",IF('Crisis Indicator Data'!H84=0,0,IF(P90&gt;Q$7,5,IF(P90&gt;Q$6,4,IF(P90&gt;Q$5,3,IF(P90&gt;Q$4,2,1))))))</f>
        <v>5</v>
      </c>
      <c r="R90" s="122">
        <f t="shared" si="23"/>
        <v>4</v>
      </c>
      <c r="S90" s="120">
        <f>IF('Crisis Indicator Data'!I84="x","x",IF('Crisis Indicator Data'!I84=0,0,IF('Crisis Indicator Data'!I84&gt;S$7,5,IF('Crisis Indicator Data'!I84&gt;S$6,4,IF('Crisis Indicator Data'!I84&gt;S$5,3,IF('Crisis Indicator Data'!I84&gt;S$4,2,1))))))</f>
        <v>5</v>
      </c>
      <c r="T90" s="116">
        <f>IF('Crisis Indicator Data'!I84="x","x",IF(B90="Regional crisis",('Crisis Indicator Data'!I84/VLOOKUP('Impact of Crisis'!$C90,'Regional Crises'!$B$1:$R$34,5,FALSE)),'Crisis Indicator Data'!I84/VLOOKUP('Impact of Crisis'!$E90,'Country Indicator Data'!$B$3:$P$193,14,FALSE)))</f>
        <v>1.2701010101010102</v>
      </c>
      <c r="U90" s="120">
        <f t="shared" si="24"/>
        <v>5</v>
      </c>
      <c r="V90" s="122">
        <f t="shared" si="25"/>
        <v>5</v>
      </c>
      <c r="W90" s="120">
        <f>IF('Crisis Indicator Data'!J84="x","x",IF('Crisis Indicator Data'!J84=0,0,IF('Crisis Indicator Data'!J84&gt;W$7,5,IF('Crisis Indicator Data'!J84&gt;W$6,4,IF('Crisis Indicator Data'!J84&gt;W$5,3,IF('Crisis Indicator Data'!J84&gt;W$4,2,1))))))</f>
        <v>4</v>
      </c>
      <c r="X90" s="120" t="str">
        <f>IF('Crisis Indicator Data'!K84="x","x",IF('Crisis Indicator Data'!K84=0,0,IF('Crisis Indicator Data'!K84&gt;X$7,5,IF('Crisis Indicator Data'!K84&gt;X$6,4,IF('Crisis Indicator Data'!K84&gt;X$5,3,IF('Crisis Indicator Data'!K84&gt;X$4,2,1))))))</f>
        <v>x</v>
      </c>
      <c r="Y90" s="122">
        <f t="shared" si="20"/>
        <v>4</v>
      </c>
      <c r="Z90" s="120">
        <f>IF('Crisis Indicator Data'!L84="x","x",IF('Crisis Indicator Data'!L84=0,0,IF('Crisis Indicator Data'!L84&gt;Z$7,5,IF('Crisis Indicator Data'!L84&gt;Z$6,4,IF('Crisis Indicator Data'!L84&gt;Z$5,3,IF('Crisis Indicator Data'!L84&gt;Z$4,2,1))))))</f>
        <v>1</v>
      </c>
      <c r="AA90" s="123">
        <f t="shared" si="26"/>
        <v>1</v>
      </c>
      <c r="AB90" s="127">
        <f t="shared" si="34"/>
        <v>3.6</v>
      </c>
      <c r="AC90" s="116" t="e">
        <f>IF('Crisis Indicator Data'!$O84="x","x",IF('Crisis Indicator Data'!$O84=0,0,('Crisis Indicator Data'!M84/'Crisis Indicator Data'!$O84)))</f>
        <v>#N/A</v>
      </c>
      <c r="AD90" s="121" t="e">
        <f t="shared" si="18"/>
        <v>#N/A</v>
      </c>
      <c r="AE90" s="124" t="e">
        <f t="shared" si="27"/>
        <v>#N/A</v>
      </c>
      <c r="AF90" s="116" t="e">
        <f>IF('Crisis Indicator Data'!$O84="x","x",IF('Crisis Indicator Data'!$O84=0,0,('Crisis Indicator Data'!N84/'Crisis Indicator Data'!$O84)))</f>
        <v>#N/A</v>
      </c>
      <c r="AG90" s="121" t="e">
        <f t="shared" si="19"/>
        <v>#N/A</v>
      </c>
      <c r="AH90" s="124" t="e">
        <f t="shared" si="28"/>
        <v>#N/A</v>
      </c>
      <c r="AI90" s="125" t="e">
        <f t="shared" si="29"/>
        <v>#N/A</v>
      </c>
      <c r="AJ90" s="120" t="str">
        <f>IF('Crisis Indicator Data'!P84="x","x",IF('Crisis Indicator Data'!P84&gt;AJ$7,5,IF('Crisis Indicator Data'!P84&gt;AJ$6,4,IF('Crisis Indicator Data'!P84&gt;AJ$5,3,IF('Crisis Indicator Data'!P84&gt;AJ$4,2,1)))))</f>
        <v>x</v>
      </c>
      <c r="AK90" s="116" t="str">
        <f>IF('Crisis Indicator Data'!P84="x","x",'Crisis Indicator Data'!P84/'Crisis Indicator Data'!H84*1000)</f>
        <v>x</v>
      </c>
      <c r="AL90" s="120" t="str">
        <f t="shared" si="30"/>
        <v>x</v>
      </c>
      <c r="AM90" s="125" t="str">
        <f t="shared" si="31"/>
        <v>x</v>
      </c>
      <c r="AN90" s="127" t="e">
        <f t="shared" si="32"/>
        <v>#N/A</v>
      </c>
      <c r="AO90" s="8"/>
      <c r="AP90" s="20"/>
    </row>
    <row r="91" spans="1:42" x14ac:dyDescent="0.35">
      <c r="A91" s="25" t="str">
        <f>'Crisis Indicator Data'!A85</f>
        <v>Complex crisis in PNG</v>
      </c>
      <c r="B91" s="25" t="str">
        <f>'Crisis Indicator Data'!B85</f>
        <v>Complex crisis</v>
      </c>
      <c r="C91" s="25" t="str">
        <f>'Crisis Indicator Data'!C85</f>
        <v>PNG002</v>
      </c>
      <c r="D91" s="25" t="str">
        <f>'Crisis Indicator Data'!D85</f>
        <v>Papua New Guinea</v>
      </c>
      <c r="E91" s="25" t="str">
        <f>'Crisis Indicator Data'!E85</f>
        <v>PNG</v>
      </c>
      <c r="F91" s="120">
        <f>IF('Crisis Indicator Data'!F85="x","x",IF('Crisis Indicator Data'!F85=0,0,IF('Crisis Indicator Data'!F85&gt;F$7,5,IF('Crisis Indicator Data'!F85&gt;F$6,4,IF('Crisis Indicator Data'!F85&gt;F$5,3,IF('Crisis Indicator Data'!F85&gt;F$4,2,1))))))</f>
        <v>3</v>
      </c>
      <c r="G91" s="116">
        <f>IF('Crisis Indicator Data'!F85="x","x",IF(B91="Regional crisis",('Crisis Indicator Data'!F85/VLOOKUP('Impact of Crisis'!$C91,'Regional Crises'!$B$1:$R$51,4,FALSE)),'Crisis Indicator Data'!F85/VLOOKUP('Impact of Crisis'!$E91,'Country Indicator Data'!$B$3:$P$193,15,FALSE)))</f>
        <v>1.0097248597800645</v>
      </c>
      <c r="H91" s="120">
        <f>IF(F91="x","x",IF('Crisis Indicator Data'!F85=0,0,IF(G91&gt;H$7,5,IF(G91&gt;H$6,4,IF(G91&gt;H$5,3,IF(G91&gt;H$4,2,1))))))</f>
        <v>5</v>
      </c>
      <c r="I91" s="122">
        <f t="shared" si="21"/>
        <v>4</v>
      </c>
      <c r="J91" s="120">
        <f>IF('Crisis Indicator Data'!G85="x","x",IF('Crisis Indicator Data'!G85=0,0,IF('Crisis Indicator Data'!G85&gt;J$7,5,IF('Crisis Indicator Data'!G85&gt;J$6,4,IF('Crisis Indicator Data'!G85&gt;J$5,3,IF('Crisis Indicator Data'!G85&gt;J$4,2,1))))))</f>
        <v>3</v>
      </c>
      <c r="K91" s="116">
        <f>IF('Crisis Indicator Data'!G85="x","x",IF(B91="Regional crisis",('Crisis Indicator Data'!G85/VLOOKUP('Impact of Crisis'!$C91,'Regional Crises'!$B$1:$R$51,5,FALSE)),'Crisis Indicator Data'!G85/VLOOKUP('Impact of Crisis'!$E91,'Country Indicator Data'!$B$3:$P$193,14,FALSE)))</f>
        <v>1</v>
      </c>
      <c r="L91" s="120">
        <f>IF(J91="x","x",IF('Crisis Indicator Data'!G85=0,0,IF(K91&gt;L$7,5,IF(K91&gt;L$6,4,IF(K91&gt;L$5,3,IF(K91&gt;L$4,2,1))))))</f>
        <v>5</v>
      </c>
      <c r="M91" s="122">
        <f t="shared" si="22"/>
        <v>4</v>
      </c>
      <c r="N91" s="127">
        <f t="shared" si="33"/>
        <v>4</v>
      </c>
      <c r="O91" s="120">
        <f>IF('Crisis Indicator Data'!H85="x","x",IF('Crisis Indicator Data'!H85=0,0,IF('Crisis Indicator Data'!H85&gt;O$7,5,IF('Crisis Indicator Data'!H85&gt;O$6,4,IF('Crisis Indicator Data'!H85&gt;O$5,3,IF('Crisis Indicator Data'!H85&gt;O$4,2,1))))))</f>
        <v>3</v>
      </c>
      <c r="P91" s="116">
        <f>IF('Crisis Indicator Data'!H85="x","x",IF(B91="Regional crisis",('Crisis Indicator Data'!H85/VLOOKUP('Impact of Crisis'!$C91,'Regional Crises'!$B$1:$R$34,5,FALSE)),'Crisis Indicator Data'!H85/VLOOKUP('Impact of Crisis'!$E91,'Country Indicator Data'!$B$3:$P$193,14,FALSE)))</f>
        <v>1</v>
      </c>
      <c r="Q91" s="120">
        <f>IF(O91="x","x",IF('Crisis Indicator Data'!H85=0,0,IF(P91&gt;Q$7,5,IF(P91&gt;Q$6,4,IF(P91&gt;Q$5,3,IF(P91&gt;Q$4,2,1))))))</f>
        <v>5</v>
      </c>
      <c r="R91" s="122">
        <f t="shared" si="23"/>
        <v>4</v>
      </c>
      <c r="S91" s="120" t="str">
        <f>IF('Crisis Indicator Data'!I85="x","x",IF('Crisis Indicator Data'!I85=0,0,IF('Crisis Indicator Data'!I85&gt;S$7,5,IF('Crisis Indicator Data'!I85&gt;S$6,4,IF('Crisis Indicator Data'!I85&gt;S$5,3,IF('Crisis Indicator Data'!I85&gt;S$4,2,1))))))</f>
        <v>x</v>
      </c>
      <c r="T91" s="116" t="str">
        <f>IF('Crisis Indicator Data'!I85="x","x",IF(B91="Regional crisis",('Crisis Indicator Data'!I85/VLOOKUP('Impact of Crisis'!$C91,'Regional Crises'!$B$1:$R$34,5,FALSE)),'Crisis Indicator Data'!I85/VLOOKUP('Impact of Crisis'!$E91,'Country Indicator Data'!$B$3:$P$193,14,FALSE)))</f>
        <v>x</v>
      </c>
      <c r="U91" s="120" t="str">
        <f t="shared" si="24"/>
        <v>x</v>
      </c>
      <c r="V91" s="122" t="str">
        <f t="shared" si="25"/>
        <v>x</v>
      </c>
      <c r="W91" s="120" t="str">
        <f>IF('Crisis Indicator Data'!J85="x","x",IF('Crisis Indicator Data'!J85=0,0,IF('Crisis Indicator Data'!J85&gt;W$7,5,IF('Crisis Indicator Data'!J85&gt;W$6,4,IF('Crisis Indicator Data'!J85&gt;W$5,3,IF('Crisis Indicator Data'!J85&gt;W$4,2,1))))))</f>
        <v>x</v>
      </c>
      <c r="X91" s="120" t="str">
        <f>IF('Crisis Indicator Data'!K85="x","x",IF('Crisis Indicator Data'!K85=0,0,IF('Crisis Indicator Data'!K85&gt;X$7,5,IF('Crisis Indicator Data'!K85&gt;X$6,4,IF('Crisis Indicator Data'!K85&gt;X$5,3,IF('Crisis Indicator Data'!K85&gt;X$4,2,1))))))</f>
        <v>x</v>
      </c>
      <c r="Y91" s="122" t="str">
        <f t="shared" si="20"/>
        <v>x</v>
      </c>
      <c r="Z91" s="120" t="str">
        <f>IF('Crisis Indicator Data'!L85="x","x",IF('Crisis Indicator Data'!L85=0,0,IF('Crisis Indicator Data'!L85&gt;Z$7,5,IF('Crisis Indicator Data'!L85&gt;Z$6,4,IF('Crisis Indicator Data'!L85&gt;Z$5,3,IF('Crisis Indicator Data'!L85&gt;Z$4,2,1))))))</f>
        <v>x</v>
      </c>
      <c r="AA91" s="123" t="str">
        <f t="shared" si="26"/>
        <v>x</v>
      </c>
      <c r="AB91" s="127">
        <f t="shared" si="34"/>
        <v>4</v>
      </c>
      <c r="AC91" s="116" t="e">
        <f>IF('Crisis Indicator Data'!$O85="x","x",IF('Crisis Indicator Data'!$O85=0,0,('Crisis Indicator Data'!M85/'Crisis Indicator Data'!$O85)))</f>
        <v>#N/A</v>
      </c>
      <c r="AD91" s="121" t="e">
        <f t="shared" si="18"/>
        <v>#N/A</v>
      </c>
      <c r="AE91" s="124" t="e">
        <f t="shared" si="27"/>
        <v>#N/A</v>
      </c>
      <c r="AF91" s="116" t="e">
        <f>IF('Crisis Indicator Data'!$O85="x","x",IF('Crisis Indicator Data'!$O85=0,0,('Crisis Indicator Data'!N85/'Crisis Indicator Data'!$O85)))</f>
        <v>#N/A</v>
      </c>
      <c r="AG91" s="121" t="e">
        <f t="shared" si="19"/>
        <v>#N/A</v>
      </c>
      <c r="AH91" s="124" t="e">
        <f t="shared" si="28"/>
        <v>#N/A</v>
      </c>
      <c r="AI91" s="125" t="e">
        <f t="shared" si="29"/>
        <v>#N/A</v>
      </c>
      <c r="AJ91" s="120" t="str">
        <f>IF('Crisis Indicator Data'!P85="x","x",IF('Crisis Indicator Data'!P85&gt;AJ$7,5,IF('Crisis Indicator Data'!P85&gt;AJ$6,4,IF('Crisis Indicator Data'!P85&gt;AJ$5,3,IF('Crisis Indicator Data'!P85&gt;AJ$4,2,1)))))</f>
        <v>x</v>
      </c>
      <c r="AK91" s="116" t="str">
        <f>IF('Crisis Indicator Data'!P85="x","x",'Crisis Indicator Data'!P85/'Crisis Indicator Data'!H85*1000)</f>
        <v>x</v>
      </c>
      <c r="AL91" s="120" t="str">
        <f t="shared" si="30"/>
        <v>x</v>
      </c>
      <c r="AM91" s="125" t="str">
        <f t="shared" si="31"/>
        <v>x</v>
      </c>
      <c r="AN91" s="127" t="e">
        <f t="shared" si="32"/>
        <v>#N/A</v>
      </c>
      <c r="AO91" s="8"/>
      <c r="AP91" s="20"/>
    </row>
    <row r="92" spans="1:42" x14ac:dyDescent="0.35">
      <c r="A92" s="25" t="str">
        <f>'Crisis Indicator Data'!A86</f>
        <v>Venezuela displacement in Peru</v>
      </c>
      <c r="B92" s="25" t="str">
        <f>'Crisis Indicator Data'!B86</f>
        <v>International displacement</v>
      </c>
      <c r="C92" s="25" t="str">
        <f>'Crisis Indicator Data'!C86</f>
        <v>PER002</v>
      </c>
      <c r="D92" s="25" t="str">
        <f>'Crisis Indicator Data'!D86</f>
        <v>Peru</v>
      </c>
      <c r="E92" s="25" t="str">
        <f>'Crisis Indicator Data'!E86</f>
        <v>PER</v>
      </c>
      <c r="F92" s="120">
        <f>IF('Crisis Indicator Data'!F86="x","x",IF('Crisis Indicator Data'!F86=0,0,IF('Crisis Indicator Data'!F86&gt;F$7,5,IF('Crisis Indicator Data'!F86&gt;F$6,4,IF('Crisis Indicator Data'!F86&gt;F$5,3,IF('Crisis Indicator Data'!F86&gt;F$4,2,1))))))</f>
        <v>2</v>
      </c>
      <c r="G92" s="116">
        <f>IF('Crisis Indicator Data'!F86="x","x",IF(B92="Regional crisis",('Crisis Indicator Data'!F86/VLOOKUP('Impact of Crisis'!$C92,'Regional Crises'!$B$1:$R$51,4,FALSE)),'Crisis Indicator Data'!F86/VLOOKUP('Impact of Crisis'!$E92,'Country Indicator Data'!$B$3:$P$193,15,FALSE)))</f>
        <v>0.11702421875000001</v>
      </c>
      <c r="H92" s="120">
        <f>IF(F92="x","x",IF('Crisis Indicator Data'!F86=0,0,IF(G92&gt;H$7,5,IF(G92&gt;H$6,4,IF(G92&gt;H$5,3,IF(G92&gt;H$4,2,1))))))</f>
        <v>2</v>
      </c>
      <c r="I92" s="122">
        <f t="shared" si="21"/>
        <v>2</v>
      </c>
      <c r="J92" s="120">
        <f>IF('Crisis Indicator Data'!G86="x","x",IF('Crisis Indicator Data'!G86=0,0,IF('Crisis Indicator Data'!G86&gt;J$7,5,IF('Crisis Indicator Data'!G86&gt;J$6,4,IF('Crisis Indicator Data'!G86&gt;J$5,3,IF('Crisis Indicator Data'!G86&gt;J$4,2,1))))))</f>
        <v>4</v>
      </c>
      <c r="K92" s="116">
        <f>IF('Crisis Indicator Data'!G86="x","x",IF(B92="Regional crisis",('Crisis Indicator Data'!G86/VLOOKUP('Impact of Crisis'!$C92,'Regional Crises'!$B$1:$R$51,5,FALSE)),'Crisis Indicator Data'!G86/VLOOKUP('Impact of Crisis'!$E92,'Country Indicator Data'!$B$3:$P$193,14,FALSE)))</f>
        <v>0.4719115244438859</v>
      </c>
      <c r="L92" s="120">
        <f>IF(J92="x","x",IF('Crisis Indicator Data'!G86=0,0,IF(K92&gt;L$7,5,IF(K92&gt;L$6,4,IF(K92&gt;L$5,3,IF(K92&gt;L$4,2,1))))))</f>
        <v>3</v>
      </c>
      <c r="M92" s="122">
        <f t="shared" si="22"/>
        <v>3.5</v>
      </c>
      <c r="N92" s="127">
        <f t="shared" si="33"/>
        <v>2.8</v>
      </c>
      <c r="O92" s="120">
        <f>IF('Crisis Indicator Data'!H86="x","x",IF('Crisis Indicator Data'!H86=0,0,IF('Crisis Indicator Data'!H86&gt;O$7,5,IF('Crisis Indicator Data'!H86&gt;O$6,4,IF('Crisis Indicator Data'!H86&gt;O$5,3,IF('Crisis Indicator Data'!H86&gt;O$4,2,1))))))</f>
        <v>2</v>
      </c>
      <c r="P92" s="116">
        <f>IF('Crisis Indicator Data'!H86="x","x",IF(B92="Regional crisis",('Crisis Indicator Data'!H86/VLOOKUP('Impact of Crisis'!$C92,'Regional Crises'!$B$1:$R$34,5,FALSE)),'Crisis Indicator Data'!H86/VLOOKUP('Impact of Crisis'!$E92,'Country Indicator Data'!$B$3:$P$193,14,FALSE)))</f>
        <v>3.5566168153826822E-2</v>
      </c>
      <c r="Q92" s="120">
        <f>IF(O92="x","x",IF('Crisis Indicator Data'!H86=0,0,IF(P92&gt;Q$7,5,IF(P92&gt;Q$6,4,IF(P92&gt;Q$5,3,IF(P92&gt;Q$4,2,1))))))</f>
        <v>2</v>
      </c>
      <c r="R92" s="122">
        <f t="shared" si="23"/>
        <v>2</v>
      </c>
      <c r="S92" s="120">
        <f>IF('Crisis Indicator Data'!I86="x","x",IF('Crisis Indicator Data'!I86=0,0,IF('Crisis Indicator Data'!I86&gt;S$7,5,IF('Crisis Indicator Data'!I86&gt;S$6,4,IF('Crisis Indicator Data'!I86&gt;S$5,3,IF('Crisis Indicator Data'!I86&gt;S$4,2,1))))))</f>
        <v>3</v>
      </c>
      <c r="T92" s="116">
        <f>IF('Crisis Indicator Data'!I86="x","x",IF(B92="Regional crisis",('Crisis Indicator Data'!I86/VLOOKUP('Impact of Crisis'!$C92,'Regional Crises'!$B$1:$R$34,5,FALSE)),'Crisis Indicator Data'!I86/VLOOKUP('Impact of Crisis'!$E92,'Country Indicator Data'!$B$3:$P$193,14,FALSE)))</f>
        <v>2.714590926228478E-2</v>
      </c>
      <c r="U92" s="120">
        <f t="shared" si="24"/>
        <v>3</v>
      </c>
      <c r="V92" s="122">
        <f t="shared" si="25"/>
        <v>3</v>
      </c>
      <c r="W92" s="120" t="str">
        <f>IF('Crisis Indicator Data'!J86="x","x",IF('Crisis Indicator Data'!J86=0,0,IF('Crisis Indicator Data'!J86&gt;W$7,5,IF('Crisis Indicator Data'!J86&gt;W$6,4,IF('Crisis Indicator Data'!J86&gt;W$5,3,IF('Crisis Indicator Data'!J86&gt;W$4,2,1))))))</f>
        <v>x</v>
      </c>
      <c r="X92" s="120" t="str">
        <f>IF('Crisis Indicator Data'!K86="x","x",IF('Crisis Indicator Data'!K86=0,0,IF('Crisis Indicator Data'!K86&gt;X$7,5,IF('Crisis Indicator Data'!K86&gt;X$6,4,IF('Crisis Indicator Data'!K86&gt;X$5,3,IF('Crisis Indicator Data'!K86&gt;X$4,2,1))))))</f>
        <v>x</v>
      </c>
      <c r="Y92" s="122" t="str">
        <f t="shared" si="20"/>
        <v>x</v>
      </c>
      <c r="Z92" s="120">
        <f>IF('Crisis Indicator Data'!L86="x","x",IF('Crisis Indicator Data'!L86=0,0,IF('Crisis Indicator Data'!L86&gt;Z$7,5,IF('Crisis Indicator Data'!L86&gt;Z$6,4,IF('Crisis Indicator Data'!L86&gt;Z$5,3,IF('Crisis Indicator Data'!L86&gt;Z$4,2,1))))))</f>
        <v>1</v>
      </c>
      <c r="AA92" s="123">
        <f t="shared" si="26"/>
        <v>1</v>
      </c>
      <c r="AB92" s="127">
        <f t="shared" si="34"/>
        <v>2</v>
      </c>
      <c r="AC92" s="116" t="e">
        <f>IF('Crisis Indicator Data'!$O86="x","x",IF('Crisis Indicator Data'!$O86=0,0,('Crisis Indicator Data'!M86/'Crisis Indicator Data'!$O86)))</f>
        <v>#N/A</v>
      </c>
      <c r="AD92" s="121" t="e">
        <f t="shared" si="18"/>
        <v>#N/A</v>
      </c>
      <c r="AE92" s="124" t="e">
        <f t="shared" si="27"/>
        <v>#N/A</v>
      </c>
      <c r="AF92" s="116" t="e">
        <f>IF('Crisis Indicator Data'!$O86="x","x",IF('Crisis Indicator Data'!$O86=0,0,('Crisis Indicator Data'!N86/'Crisis Indicator Data'!$O86)))</f>
        <v>#N/A</v>
      </c>
      <c r="AG92" s="121" t="e">
        <f t="shared" si="19"/>
        <v>#N/A</v>
      </c>
      <c r="AH92" s="124" t="e">
        <f t="shared" si="28"/>
        <v>#N/A</v>
      </c>
      <c r="AI92" s="125" t="e">
        <f t="shared" si="29"/>
        <v>#N/A</v>
      </c>
      <c r="AJ92" s="120" t="str">
        <f>IF('Crisis Indicator Data'!P86="x","x",IF('Crisis Indicator Data'!P86&gt;AJ$7,5,IF('Crisis Indicator Data'!P86&gt;AJ$6,4,IF('Crisis Indicator Data'!P86&gt;AJ$5,3,IF('Crisis Indicator Data'!P86&gt;AJ$4,2,1)))))</f>
        <v>x</v>
      </c>
      <c r="AK92" s="116" t="str">
        <f>IF('Crisis Indicator Data'!P86="x","x",'Crisis Indicator Data'!P86/'Crisis Indicator Data'!H86*1000)</f>
        <v>x</v>
      </c>
      <c r="AL92" s="120" t="str">
        <f t="shared" si="30"/>
        <v>x</v>
      </c>
      <c r="AM92" s="125" t="str">
        <f t="shared" si="31"/>
        <v>x</v>
      </c>
      <c r="AN92" s="127" t="e">
        <f t="shared" si="32"/>
        <v>#N/A</v>
      </c>
      <c r="AO92" s="8"/>
      <c r="AP92" s="20"/>
    </row>
    <row r="93" spans="1:42" x14ac:dyDescent="0.35">
      <c r="A93" s="25" t="str">
        <f>'Crisis Indicator Data'!A87</f>
        <v>Mindanao conflict</v>
      </c>
      <c r="B93" s="25" t="str">
        <f>'Crisis Indicator Data'!B87</f>
        <v>Conflict</v>
      </c>
      <c r="C93" s="25" t="str">
        <f>'Crisis Indicator Data'!C87</f>
        <v>PHL003</v>
      </c>
      <c r="D93" s="25" t="str">
        <f>'Crisis Indicator Data'!D87</f>
        <v>Philippines</v>
      </c>
      <c r="E93" s="25" t="str">
        <f>'Crisis Indicator Data'!E87</f>
        <v>PHL</v>
      </c>
      <c r="F93" s="120">
        <f>IF('Crisis Indicator Data'!F87="x","x",IF('Crisis Indicator Data'!F87=0,0,IF('Crisis Indicator Data'!F87&gt;F$7,5,IF('Crisis Indicator Data'!F87&gt;F$6,4,IF('Crisis Indicator Data'!F87&gt;F$5,3,IF('Crisis Indicator Data'!F87&gt;F$4,2,1))))))</f>
        <v>2</v>
      </c>
      <c r="G93" s="116">
        <f>IF('Crisis Indicator Data'!F87="x","x",IF(B93="Regional crisis",('Crisis Indicator Data'!F87/VLOOKUP('Impact of Crisis'!$C93,'Regional Crises'!$B$1:$R$51,4,FALSE)),'Crisis Indicator Data'!F87/VLOOKUP('Impact of Crisis'!$E93,'Country Indicator Data'!$B$3:$P$193,15,FALSE)))</f>
        <v>0.46401046382935907</v>
      </c>
      <c r="H93" s="120">
        <f>IF(F93="x","x",IF('Crisis Indicator Data'!F87=0,0,IF(G93&gt;H$7,5,IF(G93&gt;H$6,4,IF(G93&gt;H$5,3,IF(G93&gt;H$4,2,1))))))</f>
        <v>4</v>
      </c>
      <c r="I93" s="122">
        <f t="shared" si="21"/>
        <v>3</v>
      </c>
      <c r="J93" s="120">
        <f>IF('Crisis Indicator Data'!G87="x","x",IF('Crisis Indicator Data'!G87=0,0,IF('Crisis Indicator Data'!G87&gt;J$7,5,IF('Crisis Indicator Data'!G87&gt;J$6,4,IF('Crisis Indicator Data'!G87&gt;J$5,3,IF('Crisis Indicator Data'!G87&gt;J$4,2,1))))))</f>
        <v>4</v>
      </c>
      <c r="K93" s="116">
        <f>IF('Crisis Indicator Data'!G87="x","x",IF(B93="Regional crisis",('Crisis Indicator Data'!G87/VLOOKUP('Impact of Crisis'!$C93,'Regional Crises'!$B$1:$R$51,5,FALSE)),'Crisis Indicator Data'!G87/VLOOKUP('Impact of Crisis'!$E93,'Country Indicator Data'!$B$3:$P$193,14,FALSE)))</f>
        <v>0.23901999425623149</v>
      </c>
      <c r="L93" s="120">
        <f>IF(J93="x","x",IF('Crisis Indicator Data'!G87=0,0,IF(K93&gt;L$7,5,IF(K93&gt;L$6,4,IF(K93&gt;L$5,3,IF(K93&gt;L$4,2,1))))))</f>
        <v>3</v>
      </c>
      <c r="M93" s="122">
        <f t="shared" si="22"/>
        <v>3.5</v>
      </c>
      <c r="N93" s="127">
        <f t="shared" si="33"/>
        <v>3.3</v>
      </c>
      <c r="O93" s="120">
        <f>IF('Crisis Indicator Data'!H87="x","x",IF('Crisis Indicator Data'!H87=0,0,IF('Crisis Indicator Data'!H87&gt;O$7,5,IF('Crisis Indicator Data'!H87&gt;O$6,4,IF('Crisis Indicator Data'!H87&gt;O$5,3,IF('Crisis Indicator Data'!H87&gt;O$4,2,1))))))</f>
        <v>1</v>
      </c>
      <c r="P93" s="116">
        <f>IF('Crisis Indicator Data'!H87="x","x",IF(B93="Regional crisis",('Crisis Indicator Data'!H87/VLOOKUP('Impact of Crisis'!$C93,'Regional Crises'!$B$1:$R$34,5,FALSE)),'Crisis Indicator Data'!H87/VLOOKUP('Impact of Crisis'!$E93,'Country Indicator Data'!$B$3:$P$193,14,FALSE)))</f>
        <v>1.7033244535992632E-3</v>
      </c>
      <c r="Q93" s="120">
        <f>IF(O93="x","x",IF('Crisis Indicator Data'!H87=0,0,IF(P93&gt;Q$7,5,IF(P93&gt;Q$6,4,IF(P93&gt;Q$5,3,IF(P93&gt;Q$4,2,1))))))</f>
        <v>1</v>
      </c>
      <c r="R93" s="122">
        <f t="shared" si="23"/>
        <v>1</v>
      </c>
      <c r="S93" s="120">
        <f>IF('Crisis Indicator Data'!I87="x","x",IF('Crisis Indicator Data'!I87=0,0,IF('Crisis Indicator Data'!I87&gt;S$7,5,IF('Crisis Indicator Data'!I87&gt;S$6,4,IF('Crisis Indicator Data'!I87&gt;S$5,3,IF('Crisis Indicator Data'!I87&gt;S$4,2,1))))))</f>
        <v>2</v>
      </c>
      <c r="T93" s="116">
        <f>IF('Crisis Indicator Data'!I87="x","x",IF(B93="Regional crisis",('Crisis Indicator Data'!I87/VLOOKUP('Impact of Crisis'!$C93,'Regional Crises'!$B$1:$R$34,5,FALSE)),'Crisis Indicator Data'!I87/VLOOKUP('Impact of Crisis'!$E93,'Country Indicator Data'!$B$3:$P$193,14,FALSE)))</f>
        <v>1.7033244535992632E-3</v>
      </c>
      <c r="U93" s="120">
        <f t="shared" si="24"/>
        <v>1</v>
      </c>
      <c r="V93" s="122">
        <f t="shared" si="25"/>
        <v>2</v>
      </c>
      <c r="W93" s="120" t="str">
        <f>IF('Crisis Indicator Data'!J87="x","x",IF('Crisis Indicator Data'!J87=0,0,IF('Crisis Indicator Data'!J87&gt;W$7,5,IF('Crisis Indicator Data'!J87&gt;W$6,4,IF('Crisis Indicator Data'!J87&gt;W$5,3,IF('Crisis Indicator Data'!J87&gt;W$4,2,1))))))</f>
        <v>x</v>
      </c>
      <c r="X93" s="120" t="str">
        <f>IF('Crisis Indicator Data'!K87="x","x",IF('Crisis Indicator Data'!K87=0,0,IF('Crisis Indicator Data'!K87&gt;X$7,5,IF('Crisis Indicator Data'!K87&gt;X$6,4,IF('Crisis Indicator Data'!K87&gt;X$5,3,IF('Crisis Indicator Data'!K87&gt;X$4,2,1))))))</f>
        <v>x</v>
      </c>
      <c r="Y93" s="122" t="str">
        <f t="shared" si="20"/>
        <v>x</v>
      </c>
      <c r="Z93" s="120">
        <f>IF('Crisis Indicator Data'!L87="x","x",IF('Crisis Indicator Data'!L87=0,0,IF('Crisis Indicator Data'!L87&gt;Z$7,5,IF('Crisis Indicator Data'!L87&gt;Z$6,4,IF('Crisis Indicator Data'!L87&gt;Z$5,3,IF('Crisis Indicator Data'!L87&gt;Z$4,2,1))))))</f>
        <v>2</v>
      </c>
      <c r="AA93" s="123">
        <f t="shared" si="26"/>
        <v>2</v>
      </c>
      <c r="AB93" s="127">
        <f t="shared" si="34"/>
        <v>1.6666666666666667</v>
      </c>
      <c r="AC93" s="116" t="e">
        <f>IF('Crisis Indicator Data'!$O87="x","x",IF('Crisis Indicator Data'!$O87=0,0,('Crisis Indicator Data'!M87/'Crisis Indicator Data'!$O87)))</f>
        <v>#N/A</v>
      </c>
      <c r="AD93" s="121" t="e">
        <f t="shared" si="18"/>
        <v>#N/A</v>
      </c>
      <c r="AE93" s="124" t="e">
        <f t="shared" si="27"/>
        <v>#N/A</v>
      </c>
      <c r="AF93" s="116" t="e">
        <f>IF('Crisis Indicator Data'!$O87="x","x",IF('Crisis Indicator Data'!$O87=0,0,('Crisis Indicator Data'!N87/'Crisis Indicator Data'!$O87)))</f>
        <v>#N/A</v>
      </c>
      <c r="AG93" s="121" t="e">
        <f t="shared" si="19"/>
        <v>#N/A</v>
      </c>
      <c r="AH93" s="124" t="e">
        <f t="shared" si="28"/>
        <v>#N/A</v>
      </c>
      <c r="AI93" s="125" t="e">
        <f t="shared" si="29"/>
        <v>#N/A</v>
      </c>
      <c r="AJ93" s="120" t="str">
        <f>IF('Crisis Indicator Data'!P87="x","x",IF('Crisis Indicator Data'!P87&gt;AJ$7,5,IF('Crisis Indicator Data'!P87&gt;AJ$6,4,IF('Crisis Indicator Data'!P87&gt;AJ$5,3,IF('Crisis Indicator Data'!P87&gt;AJ$4,2,1)))))</f>
        <v>x</v>
      </c>
      <c r="AK93" s="116" t="str">
        <f>IF('Crisis Indicator Data'!P87="x","x",'Crisis Indicator Data'!P87/'Crisis Indicator Data'!H87*1000)</f>
        <v>x</v>
      </c>
      <c r="AL93" s="120" t="str">
        <f t="shared" si="30"/>
        <v>x</v>
      </c>
      <c r="AM93" s="125" t="str">
        <f t="shared" si="31"/>
        <v>x</v>
      </c>
      <c r="AN93" s="127" t="e">
        <f t="shared" si="32"/>
        <v>#N/A</v>
      </c>
      <c r="AO93" s="8"/>
      <c r="AP93" s="20"/>
    </row>
    <row r="94" spans="1:42" x14ac:dyDescent="0.35">
      <c r="A94" s="25" t="str">
        <f>'Crisis Indicator Data'!A88</f>
        <v>Burundi and DRC refugees in Rwanda</v>
      </c>
      <c r="B94" s="25" t="str">
        <f>'Crisis Indicator Data'!B88</f>
        <v>International displacement</v>
      </c>
      <c r="C94" s="25" t="str">
        <f>'Crisis Indicator Data'!C88</f>
        <v>RWA002</v>
      </c>
      <c r="D94" s="25" t="str">
        <f>'Crisis Indicator Data'!D88</f>
        <v>Rwanda</v>
      </c>
      <c r="E94" s="25" t="str">
        <f>'Crisis Indicator Data'!E88</f>
        <v>RWA</v>
      </c>
      <c r="F94" s="120">
        <f>IF('Crisis Indicator Data'!F88="x","x",IF('Crisis Indicator Data'!F88=0,0,IF('Crisis Indicator Data'!F88&gt;F$7,5,IF('Crisis Indicator Data'!F88&gt;F$6,4,IF('Crisis Indicator Data'!F88&gt;F$5,3,IF('Crisis Indicator Data'!F88&gt;F$4,2,1))))))</f>
        <v>1</v>
      </c>
      <c r="G94" s="116">
        <f>IF('Crisis Indicator Data'!F88="x","x",IF(B94="Regional crisis",('Crisis Indicator Data'!F88/VLOOKUP('Impact of Crisis'!$C94,'Regional Crises'!$B$1:$R$51,4,FALSE)),'Crisis Indicator Data'!F88/VLOOKUP('Impact of Crisis'!$E94,'Country Indicator Data'!$B$3:$P$193,15,FALSE)))</f>
        <v>0.43153627888123225</v>
      </c>
      <c r="H94" s="120">
        <f>IF(F94="x","x",IF('Crisis Indicator Data'!F88=0,0,IF(G94&gt;H$7,5,IF(G94&gt;H$6,4,IF(G94&gt;H$5,3,IF(G94&gt;H$4,2,1))))))</f>
        <v>4</v>
      </c>
      <c r="I94" s="122">
        <f t="shared" si="21"/>
        <v>2.5</v>
      </c>
      <c r="J94" s="120">
        <f>IF('Crisis Indicator Data'!G88="x","x",IF('Crisis Indicator Data'!G88=0,0,IF('Crisis Indicator Data'!G88&gt;J$7,5,IF('Crisis Indicator Data'!G88&gt;J$6,4,IF('Crisis Indicator Data'!G88&gt;J$5,3,IF('Crisis Indicator Data'!G88&gt;J$4,2,1))))))</f>
        <v>2</v>
      </c>
      <c r="K94" s="116">
        <f>IF('Crisis Indicator Data'!G88="x","x",IF(B94="Regional crisis",('Crisis Indicator Data'!G88/VLOOKUP('Impact of Crisis'!$C94,'Regional Crises'!$B$1:$R$51,5,FALSE)),'Crisis Indicator Data'!G88/VLOOKUP('Impact of Crisis'!$E94,'Country Indicator Data'!$B$3:$P$193,14,FALSE)))</f>
        <v>0.48918331435669188</v>
      </c>
      <c r="L94" s="120">
        <f>IF(J94="x","x",IF('Crisis Indicator Data'!G88=0,0,IF(K94&gt;L$7,5,IF(K94&gt;L$6,4,IF(K94&gt;L$5,3,IF(K94&gt;L$4,2,1))))))</f>
        <v>3</v>
      </c>
      <c r="M94" s="122">
        <f t="shared" si="22"/>
        <v>2.5</v>
      </c>
      <c r="N94" s="127">
        <f t="shared" si="33"/>
        <v>2.5</v>
      </c>
      <c r="O94" s="120">
        <f>IF('Crisis Indicator Data'!H88="x","x",IF('Crisis Indicator Data'!H88=0,0,IF('Crisis Indicator Data'!H88&gt;O$7,5,IF('Crisis Indicator Data'!H88&gt;O$6,4,IF('Crisis Indicator Data'!H88&gt;O$5,3,IF('Crisis Indicator Data'!H88&gt;O$4,2,1))))))</f>
        <v>1</v>
      </c>
      <c r="P94" s="116">
        <f>IF('Crisis Indicator Data'!H88="x","x",IF(B94="Regional crisis",('Crisis Indicator Data'!H88/VLOOKUP('Impact of Crisis'!$C94,'Regional Crises'!$B$1:$R$34,5,FALSE)),'Crisis Indicator Data'!H88/VLOOKUP('Impact of Crisis'!$E94,'Country Indicator Data'!$B$3:$P$193,14,FALSE)))</f>
        <v>2.8154435358658525E-2</v>
      </c>
      <c r="Q94" s="120">
        <f>IF(O94="x","x",IF('Crisis Indicator Data'!H88=0,0,IF(P94&gt;Q$7,5,IF(P94&gt;Q$6,4,IF(P94&gt;Q$5,3,IF(P94&gt;Q$4,2,1))))))</f>
        <v>2</v>
      </c>
      <c r="R94" s="122">
        <f t="shared" si="23"/>
        <v>1.5</v>
      </c>
      <c r="S94" s="120">
        <f>IF('Crisis Indicator Data'!I88="x","x",IF('Crisis Indicator Data'!I88=0,0,IF('Crisis Indicator Data'!I88&gt;S$7,5,IF('Crisis Indicator Data'!I88&gt;S$6,4,IF('Crisis Indicator Data'!I88&gt;S$5,3,IF('Crisis Indicator Data'!I88&gt;S$4,2,1))))))</f>
        <v>2</v>
      </c>
      <c r="T94" s="116">
        <f>IF('Crisis Indicator Data'!I88="x","x",IF(B94="Regional crisis",('Crisis Indicator Data'!I88/VLOOKUP('Impact of Crisis'!$C94,'Regional Crises'!$B$1:$R$34,5,FALSE)),'Crisis Indicator Data'!I88/VLOOKUP('Impact of Crisis'!$E94,'Country Indicator Data'!$B$3:$P$193,14,FALSE)))</f>
        <v>1.5422834075147501E-2</v>
      </c>
      <c r="U94" s="120">
        <f t="shared" si="24"/>
        <v>2</v>
      </c>
      <c r="V94" s="122">
        <f t="shared" si="25"/>
        <v>2</v>
      </c>
      <c r="W94" s="120" t="str">
        <f>IF('Crisis Indicator Data'!J88="x","x",IF('Crisis Indicator Data'!J88=0,0,IF('Crisis Indicator Data'!J88&gt;W$7,5,IF('Crisis Indicator Data'!J88&gt;W$6,4,IF('Crisis Indicator Data'!J88&gt;W$5,3,IF('Crisis Indicator Data'!J88&gt;W$4,2,1))))))</f>
        <v>x</v>
      </c>
      <c r="X94" s="120" t="str">
        <f>IF('Crisis Indicator Data'!K88="x","x",IF('Crisis Indicator Data'!K88=0,0,IF('Crisis Indicator Data'!K88&gt;X$7,5,IF('Crisis Indicator Data'!K88&gt;X$6,4,IF('Crisis Indicator Data'!K88&gt;X$5,3,IF('Crisis Indicator Data'!K88&gt;X$4,2,1))))))</f>
        <v>x</v>
      </c>
      <c r="Y94" s="122" t="str">
        <f t="shared" si="20"/>
        <v>x</v>
      </c>
      <c r="Z94" s="120" t="str">
        <f>IF('Crisis Indicator Data'!L88="x","x",IF('Crisis Indicator Data'!L88=0,0,IF('Crisis Indicator Data'!L88&gt;Z$7,5,IF('Crisis Indicator Data'!L88&gt;Z$6,4,IF('Crisis Indicator Data'!L88&gt;Z$5,3,IF('Crisis Indicator Data'!L88&gt;Z$4,2,1))))))</f>
        <v>x</v>
      </c>
      <c r="AA94" s="123" t="str">
        <f t="shared" si="26"/>
        <v>x</v>
      </c>
      <c r="AB94" s="127">
        <f t="shared" si="34"/>
        <v>1.75</v>
      </c>
      <c r="AC94" s="116" t="e">
        <f>IF('Crisis Indicator Data'!$O88="x","x",IF('Crisis Indicator Data'!$O88=0,0,('Crisis Indicator Data'!M88/'Crisis Indicator Data'!$O88)))</f>
        <v>#N/A</v>
      </c>
      <c r="AD94" s="121" t="e">
        <f t="shared" si="18"/>
        <v>#N/A</v>
      </c>
      <c r="AE94" s="124" t="e">
        <f t="shared" si="27"/>
        <v>#N/A</v>
      </c>
      <c r="AF94" s="116" t="e">
        <f>IF('Crisis Indicator Data'!$O88="x","x",IF('Crisis Indicator Data'!$O88=0,0,('Crisis Indicator Data'!N88/'Crisis Indicator Data'!$O88)))</f>
        <v>#N/A</v>
      </c>
      <c r="AG94" s="121" t="e">
        <f t="shared" si="19"/>
        <v>#N/A</v>
      </c>
      <c r="AH94" s="124" t="e">
        <f t="shared" si="28"/>
        <v>#N/A</v>
      </c>
      <c r="AI94" s="125" t="e">
        <f t="shared" si="29"/>
        <v>#N/A</v>
      </c>
      <c r="AJ94" s="120">
        <f>IF('Crisis Indicator Data'!P88="x","x",IF('Crisis Indicator Data'!P88&gt;AJ$7,5,IF('Crisis Indicator Data'!P88&gt;AJ$6,4,IF('Crisis Indicator Data'!P88&gt;AJ$5,3,IF('Crisis Indicator Data'!P88&gt;AJ$4,2,1)))))</f>
        <v>1</v>
      </c>
      <c r="AK94" s="116">
        <f>IF('Crisis Indicator Data'!P88="x","x",'Crisis Indicator Data'!P88/'Crisis Indicator Data'!H88*1000)</f>
        <v>0</v>
      </c>
      <c r="AL94" s="120">
        <f t="shared" si="30"/>
        <v>1</v>
      </c>
      <c r="AM94" s="125">
        <f t="shared" si="31"/>
        <v>1</v>
      </c>
      <c r="AN94" s="127" t="e">
        <f t="shared" si="32"/>
        <v>#N/A</v>
      </c>
      <c r="AO94" s="8"/>
      <c r="AP94" s="20"/>
    </row>
    <row r="95" spans="1:42" x14ac:dyDescent="0.35">
      <c r="A95" s="25" t="str">
        <f>'Crisis Indicator Data'!A89</f>
        <v>Drought in Senegal</v>
      </c>
      <c r="B95" s="25" t="str">
        <f>'Crisis Indicator Data'!B89</f>
        <v>Drought</v>
      </c>
      <c r="C95" s="25" t="str">
        <f>'Crisis Indicator Data'!C89</f>
        <v>SEN002</v>
      </c>
      <c r="D95" s="25" t="str">
        <f>'Crisis Indicator Data'!D89</f>
        <v>Senegal</v>
      </c>
      <c r="E95" s="25" t="str">
        <f>'Crisis Indicator Data'!E89</f>
        <v>SEN</v>
      </c>
      <c r="F95" s="120">
        <f>IF('Crisis Indicator Data'!F89="x","x",IF('Crisis Indicator Data'!F89=0,0,IF('Crisis Indicator Data'!F89&gt;F$7,5,IF('Crisis Indicator Data'!F89&gt;F$6,4,IF('Crisis Indicator Data'!F89&gt;F$5,3,IF('Crisis Indicator Data'!F89&gt;F$4,2,1))))))</f>
        <v>3</v>
      </c>
      <c r="G95" s="116">
        <f>IF('Crisis Indicator Data'!F89="x","x",IF(B95="Regional crisis",('Crisis Indicator Data'!F89/VLOOKUP('Impact of Crisis'!$C95,'Regional Crises'!$B$1:$R$51,4,FALSE)),'Crisis Indicator Data'!F89/VLOOKUP('Impact of Crisis'!$E95,'Country Indicator Data'!$B$3:$P$193,15,FALSE)))</f>
        <v>1.0217732301459512</v>
      </c>
      <c r="H95" s="120">
        <f>IF(F95="x","x",IF('Crisis Indicator Data'!F89=0,0,IF(G95&gt;H$7,5,IF(G95&gt;H$6,4,IF(G95&gt;H$5,3,IF(G95&gt;H$4,2,1))))))</f>
        <v>5</v>
      </c>
      <c r="I95" s="122">
        <f t="shared" si="21"/>
        <v>4</v>
      </c>
      <c r="J95" s="120">
        <f>IF('Crisis Indicator Data'!G89="x","x",IF('Crisis Indicator Data'!G89=0,0,IF('Crisis Indicator Data'!G89&gt;J$7,5,IF('Crisis Indicator Data'!G89&gt;J$6,4,IF('Crisis Indicator Data'!G89&gt;J$5,3,IF('Crisis Indicator Data'!G89&gt;J$4,2,1))))))</f>
        <v>4</v>
      </c>
      <c r="K95" s="116">
        <f>IF('Crisis Indicator Data'!G89="x","x",IF(B95="Regional crisis",('Crisis Indicator Data'!G89/VLOOKUP('Impact of Crisis'!$C95,'Regional Crises'!$B$1:$R$51,5,FALSE)),'Crisis Indicator Data'!G89/VLOOKUP('Impact of Crisis'!$E95,'Country Indicator Data'!$B$3:$P$193,14,FALSE)))</f>
        <v>1</v>
      </c>
      <c r="L95" s="120">
        <f>IF(J95="x","x",IF('Crisis Indicator Data'!G89=0,0,IF(K95&gt;L$7,5,IF(K95&gt;L$6,4,IF(K95&gt;L$5,3,IF(K95&gt;L$4,2,1))))))</f>
        <v>5</v>
      </c>
      <c r="M95" s="122">
        <f t="shared" si="22"/>
        <v>4.5</v>
      </c>
      <c r="N95" s="127">
        <f t="shared" si="33"/>
        <v>4.3</v>
      </c>
      <c r="O95" s="120">
        <f>IF('Crisis Indicator Data'!H89="x","x",IF('Crisis Indicator Data'!H89=0,0,IF('Crisis Indicator Data'!H89&gt;O$7,5,IF('Crisis Indicator Data'!H89&gt;O$6,4,IF('Crisis Indicator Data'!H89&gt;O$5,3,IF('Crisis Indicator Data'!H89&gt;O$4,2,1))))))</f>
        <v>4</v>
      </c>
      <c r="P95" s="116">
        <f>IF('Crisis Indicator Data'!H89="x","x",IF(B95="Regional crisis",('Crisis Indicator Data'!H89/VLOOKUP('Impact of Crisis'!$C95,'Regional Crises'!$B$1:$R$34,5,FALSE)),'Crisis Indicator Data'!H89/VLOOKUP('Impact of Crisis'!$E95,'Country Indicator Data'!$B$3:$P$193,14,FALSE)))</f>
        <v>0.82476635514018692</v>
      </c>
      <c r="Q95" s="120">
        <f>IF(O95="x","x",IF('Crisis Indicator Data'!H89=0,0,IF(P95&gt;Q$7,5,IF(P95&gt;Q$6,4,IF(P95&gt;Q$5,3,IF(P95&gt;Q$4,2,1))))))</f>
        <v>4</v>
      </c>
      <c r="R95" s="122">
        <f t="shared" si="23"/>
        <v>4</v>
      </c>
      <c r="S95" s="120">
        <f>IF('Crisis Indicator Data'!I89="x","x",IF('Crisis Indicator Data'!I89=0,0,IF('Crisis Indicator Data'!I89&gt;S$7,5,IF('Crisis Indicator Data'!I89&gt;S$6,4,IF('Crisis Indicator Data'!I89&gt;S$5,3,IF('Crisis Indicator Data'!I89&gt;S$4,2,1))))))</f>
        <v>0</v>
      </c>
      <c r="T95" s="116">
        <f>IF('Crisis Indicator Data'!I89="x","x",IF(B95="Regional crisis",('Crisis Indicator Data'!I89/VLOOKUP('Impact of Crisis'!$C95,'Regional Crises'!$B$1:$R$34,5,FALSE)),'Crisis Indicator Data'!I89/VLOOKUP('Impact of Crisis'!$E95,'Country Indicator Data'!$B$3:$P$193,14,FALSE)))</f>
        <v>0</v>
      </c>
      <c r="U95" s="120">
        <f t="shared" si="24"/>
        <v>0</v>
      </c>
      <c r="V95" s="122">
        <f t="shared" si="25"/>
        <v>0</v>
      </c>
      <c r="W95" s="120">
        <f>IF('Crisis Indicator Data'!J89="x","x",IF('Crisis Indicator Data'!J89=0,0,IF('Crisis Indicator Data'!J89&gt;W$7,5,IF('Crisis Indicator Data'!J89&gt;W$6,4,IF('Crisis Indicator Data'!J89&gt;W$5,3,IF('Crisis Indicator Data'!J89&gt;W$4,2,1))))))</f>
        <v>0</v>
      </c>
      <c r="X95" s="120">
        <f>IF('Crisis Indicator Data'!K89="x","x",IF('Crisis Indicator Data'!K89=0,0,IF('Crisis Indicator Data'!K89&gt;X$7,5,IF('Crisis Indicator Data'!K89&gt;X$6,4,IF('Crisis Indicator Data'!K89&gt;X$5,3,IF('Crisis Indicator Data'!K89&gt;X$4,2,1))))))</f>
        <v>0</v>
      </c>
      <c r="Y95" s="122">
        <f t="shared" si="20"/>
        <v>0</v>
      </c>
      <c r="Z95" s="120">
        <f>IF('Crisis Indicator Data'!L89="x","x",IF('Crisis Indicator Data'!L89=0,0,IF('Crisis Indicator Data'!L89&gt;Z$7,5,IF('Crisis Indicator Data'!L89&gt;Z$6,4,IF('Crisis Indicator Data'!L89&gt;Z$5,3,IF('Crisis Indicator Data'!L89&gt;Z$4,2,1))))))</f>
        <v>0</v>
      </c>
      <c r="AA95" s="123">
        <f t="shared" si="26"/>
        <v>0</v>
      </c>
      <c r="AB95" s="127">
        <f t="shared" si="34"/>
        <v>1.2</v>
      </c>
      <c r="AC95" s="116" t="e">
        <f>IF('Crisis Indicator Data'!$O89="x","x",IF('Crisis Indicator Data'!$O89=0,0,('Crisis Indicator Data'!M89/'Crisis Indicator Data'!$O89)))</f>
        <v>#N/A</v>
      </c>
      <c r="AD95" s="121" t="e">
        <f t="shared" si="18"/>
        <v>#N/A</v>
      </c>
      <c r="AE95" s="124" t="e">
        <f t="shared" si="27"/>
        <v>#N/A</v>
      </c>
      <c r="AF95" s="116" t="e">
        <f>IF('Crisis Indicator Data'!$O89="x","x",IF('Crisis Indicator Data'!$O89=0,0,('Crisis Indicator Data'!N89/'Crisis Indicator Data'!$O89)))</f>
        <v>#N/A</v>
      </c>
      <c r="AG95" s="121" t="e">
        <f t="shared" si="19"/>
        <v>#N/A</v>
      </c>
      <c r="AH95" s="124" t="e">
        <f t="shared" si="28"/>
        <v>#N/A</v>
      </c>
      <c r="AI95" s="125" t="e">
        <f t="shared" si="29"/>
        <v>#N/A</v>
      </c>
      <c r="AJ95" s="120" t="str">
        <f>IF('Crisis Indicator Data'!P89="x","x",IF('Crisis Indicator Data'!P89&gt;AJ$7,5,IF('Crisis Indicator Data'!P89&gt;AJ$6,4,IF('Crisis Indicator Data'!P89&gt;AJ$5,3,IF('Crisis Indicator Data'!P89&gt;AJ$4,2,1)))))</f>
        <v>x</v>
      </c>
      <c r="AK95" s="116" t="str">
        <f>IF('Crisis Indicator Data'!P89="x","x",'Crisis Indicator Data'!P89/'Crisis Indicator Data'!H89*1000)</f>
        <v>x</v>
      </c>
      <c r="AL95" s="120" t="str">
        <f t="shared" si="30"/>
        <v>x</v>
      </c>
      <c r="AM95" s="125" t="str">
        <f t="shared" si="31"/>
        <v>x</v>
      </c>
      <c r="AN95" s="127" t="e">
        <f t="shared" si="32"/>
        <v>#N/A</v>
      </c>
      <c r="AO95" s="8"/>
      <c r="AP95" s="20"/>
    </row>
    <row r="96" spans="1:42" x14ac:dyDescent="0.35">
      <c r="A96" s="25" t="str">
        <f>'Crisis Indicator Data'!A90</f>
        <v>Complex crisis in Somalia</v>
      </c>
      <c r="B96" s="25" t="str">
        <f>'Crisis Indicator Data'!B90</f>
        <v>Complex crisis</v>
      </c>
      <c r="C96" s="25" t="str">
        <f>'Crisis Indicator Data'!C90</f>
        <v>SOM001</v>
      </c>
      <c r="D96" s="25" t="str">
        <f>'Crisis Indicator Data'!D90</f>
        <v>Somalia</v>
      </c>
      <c r="E96" s="25" t="str">
        <f>'Crisis Indicator Data'!E90</f>
        <v>SOM</v>
      </c>
      <c r="F96" s="120">
        <f>IF('Crisis Indicator Data'!F90="x","x",IF('Crisis Indicator Data'!F90=0,0,IF('Crisis Indicator Data'!F90&gt;F$7,5,IF('Crisis Indicator Data'!F90&gt;F$6,4,IF('Crisis Indicator Data'!F90&gt;F$5,3,IF('Crisis Indicator Data'!F90&gt;F$4,2,1))))))</f>
        <v>4</v>
      </c>
      <c r="G96" s="116">
        <f>IF('Crisis Indicator Data'!F90="x","x",IF(B96="Regional crisis",('Crisis Indicator Data'!F90/VLOOKUP('Impact of Crisis'!$C96,'Regional Crises'!$B$1:$R$51,4,FALSE)),'Crisis Indicator Data'!F90/VLOOKUP('Impact of Crisis'!$E96,'Country Indicator Data'!$B$3:$P$193,15,FALSE)))</f>
        <v>1</v>
      </c>
      <c r="H96" s="120">
        <f>IF(F96="x","x",IF('Crisis Indicator Data'!F90=0,0,IF(G96&gt;H$7,5,IF(G96&gt;H$6,4,IF(G96&gt;H$5,3,IF(G96&gt;H$4,2,1))))))</f>
        <v>5</v>
      </c>
      <c r="I96" s="122">
        <f t="shared" si="21"/>
        <v>4.5</v>
      </c>
      <c r="J96" s="120">
        <f>IF('Crisis Indicator Data'!G90="x","x",IF('Crisis Indicator Data'!G90=0,0,IF('Crisis Indicator Data'!G90&gt;J$7,5,IF('Crisis Indicator Data'!G90&gt;J$6,4,IF('Crisis Indicator Data'!G90&gt;J$5,3,IF('Crisis Indicator Data'!G90&gt;J$4,2,1))))))</f>
        <v>3</v>
      </c>
      <c r="K96" s="116">
        <f>IF('Crisis Indicator Data'!G90="x","x",IF(B96="Regional crisis",('Crisis Indicator Data'!G90/VLOOKUP('Impact of Crisis'!$C96,'Regional Crises'!$B$1:$R$51,5,FALSE)),'Crisis Indicator Data'!G90/VLOOKUP('Impact of Crisis'!$E96,'Country Indicator Data'!$B$3:$P$193,14,FALSE)))</f>
        <v>1</v>
      </c>
      <c r="L96" s="120">
        <f>IF(J96="x","x",IF('Crisis Indicator Data'!G90=0,0,IF(K96&gt;L$7,5,IF(K96&gt;L$6,4,IF(K96&gt;L$5,3,IF(K96&gt;L$4,2,1))))))</f>
        <v>5</v>
      </c>
      <c r="M96" s="122">
        <f t="shared" si="22"/>
        <v>4</v>
      </c>
      <c r="N96" s="127">
        <f t="shared" si="33"/>
        <v>4.3</v>
      </c>
      <c r="O96" s="120">
        <f>IF('Crisis Indicator Data'!H90="x","x",IF('Crisis Indicator Data'!H90=0,0,IF('Crisis Indicator Data'!H90&gt;O$7,5,IF('Crisis Indicator Data'!H90&gt;O$6,4,IF('Crisis Indicator Data'!H90&gt;O$5,3,IF('Crisis Indicator Data'!H90&gt;O$4,2,1))))))</f>
        <v>4</v>
      </c>
      <c r="P96" s="116">
        <f>IF('Crisis Indicator Data'!H90="x","x",IF(B96="Regional crisis",('Crisis Indicator Data'!H90/VLOOKUP('Impact of Crisis'!$C96,'Regional Crises'!$B$1:$R$34,5,FALSE)),'Crisis Indicator Data'!H90/VLOOKUP('Impact of Crisis'!$E96,'Country Indicator Data'!$B$3:$P$193,14,FALSE)))</f>
        <v>1</v>
      </c>
      <c r="Q96" s="120">
        <f>IF(O96="x","x",IF('Crisis Indicator Data'!H90=0,0,IF(P96&gt;Q$7,5,IF(P96&gt;Q$6,4,IF(P96&gt;Q$5,3,IF(P96&gt;Q$4,2,1))))))</f>
        <v>5</v>
      </c>
      <c r="R96" s="122">
        <f t="shared" si="23"/>
        <v>4.5</v>
      </c>
      <c r="S96" s="120">
        <f>IF('Crisis Indicator Data'!I90="x","x",IF('Crisis Indicator Data'!I90=0,0,IF('Crisis Indicator Data'!I90&gt;S$7,5,IF('Crisis Indicator Data'!I90&gt;S$6,4,IF('Crisis Indicator Data'!I90&gt;S$5,3,IF('Crisis Indicator Data'!I90&gt;S$4,2,1))))))</f>
        <v>4</v>
      </c>
      <c r="T96" s="116">
        <f>IF('Crisis Indicator Data'!I90="x","x",IF(B96="Regional crisis",('Crisis Indicator Data'!I90/VLOOKUP('Impact of Crisis'!$C96,'Regional Crises'!$B$1:$R$34,5,FALSE)),'Crisis Indicator Data'!I90/VLOOKUP('Impact of Crisis'!$E96,'Country Indicator Data'!$B$3:$P$193,14,FALSE)))</f>
        <v>0.26923076923076922</v>
      </c>
      <c r="U96" s="120">
        <f t="shared" si="24"/>
        <v>5</v>
      </c>
      <c r="V96" s="122">
        <f t="shared" si="25"/>
        <v>5</v>
      </c>
      <c r="W96" s="120" t="str">
        <f>IF('Crisis Indicator Data'!J90="x","x",IF('Crisis Indicator Data'!J90=0,0,IF('Crisis Indicator Data'!J90&gt;W$7,5,IF('Crisis Indicator Data'!J90&gt;W$6,4,IF('Crisis Indicator Data'!J90&gt;W$5,3,IF('Crisis Indicator Data'!J90&gt;W$4,2,1))))))</f>
        <v>x</v>
      </c>
      <c r="X96" s="120" t="str">
        <f>IF('Crisis Indicator Data'!K90="x","x",IF('Crisis Indicator Data'!K90=0,0,IF('Crisis Indicator Data'!K90&gt;X$7,5,IF('Crisis Indicator Data'!K90&gt;X$6,4,IF('Crisis Indicator Data'!K90&gt;X$5,3,IF('Crisis Indicator Data'!K90&gt;X$4,2,1))))))</f>
        <v>x</v>
      </c>
      <c r="Y96" s="122" t="str">
        <f t="shared" si="20"/>
        <v>x</v>
      </c>
      <c r="Z96" s="120">
        <f>IF('Crisis Indicator Data'!L90="x","x",IF('Crisis Indicator Data'!L90=0,0,IF('Crisis Indicator Data'!L90&gt;Z$7,5,IF('Crisis Indicator Data'!L90&gt;Z$6,4,IF('Crisis Indicator Data'!L90&gt;Z$5,3,IF('Crisis Indicator Data'!L90&gt;Z$4,2,1))))))</f>
        <v>4</v>
      </c>
      <c r="AA96" s="123">
        <f t="shared" si="26"/>
        <v>4</v>
      </c>
      <c r="AB96" s="127">
        <f t="shared" si="34"/>
        <v>4.5</v>
      </c>
      <c r="AC96" s="116" t="e">
        <f>IF('Crisis Indicator Data'!$O90="x","x",IF('Crisis Indicator Data'!$O90=0,0,('Crisis Indicator Data'!M90/'Crisis Indicator Data'!$O90)))</f>
        <v>#N/A</v>
      </c>
      <c r="AD96" s="121" t="e">
        <f t="shared" si="18"/>
        <v>#N/A</v>
      </c>
      <c r="AE96" s="124" t="e">
        <f t="shared" si="27"/>
        <v>#N/A</v>
      </c>
      <c r="AF96" s="116" t="e">
        <f>IF('Crisis Indicator Data'!$O90="x","x",IF('Crisis Indicator Data'!$O90=0,0,('Crisis Indicator Data'!N90/'Crisis Indicator Data'!$O90)))</f>
        <v>#N/A</v>
      </c>
      <c r="AG96" s="121" t="e">
        <f t="shared" si="19"/>
        <v>#N/A</v>
      </c>
      <c r="AH96" s="124" t="e">
        <f t="shared" si="28"/>
        <v>#N/A</v>
      </c>
      <c r="AI96" s="125" t="e">
        <f t="shared" si="29"/>
        <v>#N/A</v>
      </c>
      <c r="AJ96" s="120" t="str">
        <f>IF('Crisis Indicator Data'!P90="x","x",IF('Crisis Indicator Data'!P90&gt;AJ$7,5,IF('Crisis Indicator Data'!P90&gt;AJ$6,4,IF('Crisis Indicator Data'!P90&gt;AJ$5,3,IF('Crisis Indicator Data'!P90&gt;AJ$4,2,1)))))</f>
        <v>x</v>
      </c>
      <c r="AK96" s="116" t="str">
        <f>IF('Crisis Indicator Data'!P90="x","x",'Crisis Indicator Data'!P90/'Crisis Indicator Data'!H90*1000)</f>
        <v>x</v>
      </c>
      <c r="AL96" s="120" t="str">
        <f t="shared" si="30"/>
        <v>x</v>
      </c>
      <c r="AM96" s="125" t="str">
        <f t="shared" si="31"/>
        <v>x</v>
      </c>
      <c r="AN96" s="127" t="e">
        <f t="shared" si="32"/>
        <v>#N/A</v>
      </c>
      <c r="AO96" s="8"/>
      <c r="AP96" s="20"/>
    </row>
    <row r="97" spans="1:42" x14ac:dyDescent="0.35">
      <c r="A97" s="25" t="str">
        <f>'Crisis Indicator Data'!A91</f>
        <v>Mixed Migration Flows in Somalia</v>
      </c>
      <c r="B97" s="25" t="str">
        <f>'Crisis Indicator Data'!B91</f>
        <v>International displacement</v>
      </c>
      <c r="C97" s="25" t="str">
        <f>'Crisis Indicator Data'!C91</f>
        <v>SOM002</v>
      </c>
      <c r="D97" s="25" t="str">
        <f>'Crisis Indicator Data'!D91</f>
        <v>Somalia</v>
      </c>
      <c r="E97" s="25" t="str">
        <f>'Crisis Indicator Data'!E91</f>
        <v>SOM</v>
      </c>
      <c r="F97" s="120">
        <f>IF('Crisis Indicator Data'!F91="x","x",IF('Crisis Indicator Data'!F91=0,0,IF('Crisis Indicator Data'!F91&gt;F$7,5,IF('Crisis Indicator Data'!F91&gt;F$6,4,IF('Crisis Indicator Data'!F91&gt;F$5,3,IF('Crisis Indicator Data'!F91&gt;F$4,2,1))))))</f>
        <v>2</v>
      </c>
      <c r="G97" s="116">
        <f>IF('Crisis Indicator Data'!F91="x","x",IF(B97="Regional crisis",('Crisis Indicator Data'!F91/VLOOKUP('Impact of Crisis'!$C97,'Regional Crises'!$B$1:$R$51,4,FALSE)),'Crisis Indicator Data'!F91/VLOOKUP('Impact of Crisis'!$E97,'Country Indicator Data'!$B$3:$P$193,15,FALSE)))</f>
        <v>4.4983581470972679E-2</v>
      </c>
      <c r="H97" s="120">
        <f>IF(F97="x","x",IF('Crisis Indicator Data'!F91=0,0,IF(G97&gt;H$7,5,IF(G97&gt;H$6,4,IF(G97&gt;H$5,3,IF(G97&gt;H$4,2,1))))))</f>
        <v>2</v>
      </c>
      <c r="I97" s="122">
        <f t="shared" si="21"/>
        <v>2</v>
      </c>
      <c r="J97" s="120">
        <f>IF('Crisis Indicator Data'!G91="x","x",IF('Crisis Indicator Data'!G91=0,0,IF('Crisis Indicator Data'!G91&gt;J$7,5,IF('Crisis Indicator Data'!G91&gt;J$6,4,IF('Crisis Indicator Data'!G91&gt;J$5,3,IF('Crisis Indicator Data'!G91&gt;J$4,2,1))))))</f>
        <v>1</v>
      </c>
      <c r="K97" s="116">
        <f>IF('Crisis Indicator Data'!G91="x","x",IF(B97="Regional crisis",('Crisis Indicator Data'!G91/VLOOKUP('Impact of Crisis'!$C97,'Regional Crises'!$B$1:$R$51,5,FALSE)),'Crisis Indicator Data'!G91/VLOOKUP('Impact of Crisis'!$E97,'Country Indicator Data'!$B$3:$P$193,14,FALSE)))</f>
        <v>8.7387387387387383E-2</v>
      </c>
      <c r="L97" s="120">
        <f>IF(J97="x","x",IF('Crisis Indicator Data'!G91=0,0,IF(K97&gt;L$7,5,IF(K97&gt;L$6,4,IF(K97&gt;L$5,3,IF(K97&gt;L$4,2,1))))))</f>
        <v>2</v>
      </c>
      <c r="M97" s="122">
        <f t="shared" si="22"/>
        <v>1.5</v>
      </c>
      <c r="N97" s="127">
        <f t="shared" si="33"/>
        <v>1.8</v>
      </c>
      <c r="O97" s="120">
        <f>IF('Crisis Indicator Data'!H91="x","x",IF('Crisis Indicator Data'!H91=0,0,IF('Crisis Indicator Data'!H91&gt;O$7,5,IF('Crisis Indicator Data'!H91&gt;O$6,4,IF('Crisis Indicator Data'!H91&gt;O$5,3,IF('Crisis Indicator Data'!H91&gt;O$4,2,1))))))</f>
        <v>1</v>
      </c>
      <c r="P97" s="116">
        <f>IF('Crisis Indicator Data'!H91="x","x",IF(B97="Regional crisis",('Crisis Indicator Data'!H91/VLOOKUP('Impact of Crisis'!$C97,'Regional Crises'!$B$1:$R$34,5,FALSE)),'Crisis Indicator Data'!H91/VLOOKUP('Impact of Crisis'!$E97,'Country Indicator Data'!$B$3:$P$193,14,FALSE)))</f>
        <v>2.3562023562023562E-3</v>
      </c>
      <c r="Q97" s="120">
        <f>IF(O97="x","x",IF('Crisis Indicator Data'!H91=0,0,IF(P97&gt;Q$7,5,IF(P97&gt;Q$6,4,IF(P97&gt;Q$5,3,IF(P97&gt;Q$4,2,1))))))</f>
        <v>1</v>
      </c>
      <c r="R97" s="122">
        <f t="shared" si="23"/>
        <v>1</v>
      </c>
      <c r="S97" s="120">
        <f>IF('Crisis Indicator Data'!I91="x","x",IF('Crisis Indicator Data'!I91=0,0,IF('Crisis Indicator Data'!I91&gt;S$7,5,IF('Crisis Indicator Data'!I91&gt;S$6,4,IF('Crisis Indicator Data'!I91&gt;S$5,3,IF('Crisis Indicator Data'!I91&gt;S$4,2,1))))))</f>
        <v>1</v>
      </c>
      <c r="T97" s="116">
        <f>IF('Crisis Indicator Data'!I91="x","x",IF(B97="Regional crisis",('Crisis Indicator Data'!I91/VLOOKUP('Impact of Crisis'!$C97,'Regional Crises'!$B$1:$R$34,5,FALSE)),'Crisis Indicator Data'!I91/VLOOKUP('Impact of Crisis'!$E97,'Country Indicator Data'!$B$3:$P$193,14,FALSE)))</f>
        <v>2.3562023562023562E-3</v>
      </c>
      <c r="U97" s="120">
        <f t="shared" si="24"/>
        <v>1</v>
      </c>
      <c r="V97" s="122">
        <f t="shared" si="25"/>
        <v>1</v>
      </c>
      <c r="W97" s="120" t="str">
        <f>IF('Crisis Indicator Data'!J91="x","x",IF('Crisis Indicator Data'!J91=0,0,IF('Crisis Indicator Data'!J91&gt;W$7,5,IF('Crisis Indicator Data'!J91&gt;W$6,4,IF('Crisis Indicator Data'!J91&gt;W$5,3,IF('Crisis Indicator Data'!J91&gt;W$4,2,1))))))</f>
        <v>x</v>
      </c>
      <c r="X97" s="120" t="str">
        <f>IF('Crisis Indicator Data'!K91="x","x",IF('Crisis Indicator Data'!K91=0,0,IF('Crisis Indicator Data'!K91&gt;X$7,5,IF('Crisis Indicator Data'!K91&gt;X$6,4,IF('Crisis Indicator Data'!K91&gt;X$5,3,IF('Crisis Indicator Data'!K91&gt;X$4,2,1))))))</f>
        <v>x</v>
      </c>
      <c r="Y97" s="122" t="str">
        <f t="shared" si="20"/>
        <v>x</v>
      </c>
      <c r="Z97" s="120">
        <f>IF('Crisis Indicator Data'!L91="x","x",IF('Crisis Indicator Data'!L91=0,0,IF('Crisis Indicator Data'!L91&gt;Z$7,5,IF('Crisis Indicator Data'!L91&gt;Z$6,4,IF('Crisis Indicator Data'!L91&gt;Z$5,3,IF('Crisis Indicator Data'!L91&gt;Z$4,2,1))))))</f>
        <v>1</v>
      </c>
      <c r="AA97" s="123">
        <f t="shared" si="26"/>
        <v>1</v>
      </c>
      <c r="AB97" s="127">
        <f t="shared" si="34"/>
        <v>1</v>
      </c>
      <c r="AC97" s="116" t="e">
        <f>IF('Crisis Indicator Data'!$O91="x","x",IF('Crisis Indicator Data'!$O91=0,0,('Crisis Indicator Data'!M91/'Crisis Indicator Data'!$O91)))</f>
        <v>#N/A</v>
      </c>
      <c r="AD97" s="121" t="e">
        <f t="shared" si="18"/>
        <v>#N/A</v>
      </c>
      <c r="AE97" s="124" t="e">
        <f t="shared" si="27"/>
        <v>#N/A</v>
      </c>
      <c r="AF97" s="116" t="e">
        <f>IF('Crisis Indicator Data'!$O91="x","x",IF('Crisis Indicator Data'!$O91=0,0,('Crisis Indicator Data'!N91/'Crisis Indicator Data'!$O91)))</f>
        <v>#N/A</v>
      </c>
      <c r="AG97" s="121" t="e">
        <f t="shared" si="19"/>
        <v>#N/A</v>
      </c>
      <c r="AH97" s="124" t="e">
        <f t="shared" si="28"/>
        <v>#N/A</v>
      </c>
      <c r="AI97" s="125" t="e">
        <f t="shared" si="29"/>
        <v>#N/A</v>
      </c>
      <c r="AJ97" s="120">
        <f>IF('Crisis Indicator Data'!P91="x","x",IF('Crisis Indicator Data'!P91&gt;AJ$7,5,IF('Crisis Indicator Data'!P91&gt;AJ$6,4,IF('Crisis Indicator Data'!P91&gt;AJ$5,3,IF('Crisis Indicator Data'!P91&gt;AJ$4,2,1)))))</f>
        <v>1</v>
      </c>
      <c r="AK97" s="116">
        <f>IF('Crisis Indicator Data'!P91="x","x",'Crisis Indicator Data'!P91/'Crisis Indicator Data'!H91*1000)</f>
        <v>0</v>
      </c>
      <c r="AL97" s="120">
        <f t="shared" si="30"/>
        <v>1</v>
      </c>
      <c r="AM97" s="125">
        <f t="shared" si="31"/>
        <v>1</v>
      </c>
      <c r="AN97" s="127" t="e">
        <f t="shared" si="32"/>
        <v>#N/A</v>
      </c>
      <c r="AO97" s="8"/>
      <c r="AP97" s="20"/>
    </row>
    <row r="98" spans="1:42" x14ac:dyDescent="0.35">
      <c r="A98" s="25" t="str">
        <f>'Crisis Indicator Data'!A92</f>
        <v>Floods in Somalia</v>
      </c>
      <c r="B98" s="25" t="str">
        <f>'Crisis Indicator Data'!B92</f>
        <v>Flood</v>
      </c>
      <c r="C98" s="25" t="str">
        <f>'Crisis Indicator Data'!C92</f>
        <v>SOM003</v>
      </c>
      <c r="D98" s="25" t="str">
        <f>'Crisis Indicator Data'!D92</f>
        <v>Somalia</v>
      </c>
      <c r="E98" s="25" t="str">
        <f>'Crisis Indicator Data'!E92</f>
        <v>SOM</v>
      </c>
      <c r="F98" s="120">
        <f>IF('Crisis Indicator Data'!F92="x","x",IF('Crisis Indicator Data'!F92=0,0,IF('Crisis Indicator Data'!F92&gt;F$7,5,IF('Crisis Indicator Data'!F92&gt;F$6,4,IF('Crisis Indicator Data'!F92&gt;F$5,3,IF('Crisis Indicator Data'!F92&gt;F$4,2,1))))))</f>
        <v>3</v>
      </c>
      <c r="G98" s="116">
        <f>IF('Crisis Indicator Data'!F92="x","x",IF(B98="Regional crisis",('Crisis Indicator Data'!F92/VLOOKUP('Impact of Crisis'!$C98,'Regional Crises'!$B$1:$R$51,4,FALSE)),'Crisis Indicator Data'!F92/VLOOKUP('Impact of Crisis'!$E98,'Country Indicator Data'!$B$3:$P$193,15,FALSE)))</f>
        <v>0.40655306532342911</v>
      </c>
      <c r="H98" s="120">
        <f>IF(F98="x","x",IF('Crisis Indicator Data'!F92=0,0,IF(G98&gt;H$7,5,IF(G98&gt;H$6,4,IF(G98&gt;H$5,3,IF(G98&gt;H$4,2,1))))))</f>
        <v>4</v>
      </c>
      <c r="I98" s="122">
        <f t="shared" si="21"/>
        <v>3.5</v>
      </c>
      <c r="J98" s="120">
        <f>IF('Crisis Indicator Data'!G92="x","x",IF('Crisis Indicator Data'!G92=0,0,IF('Crisis Indicator Data'!G92&gt;J$7,5,IF('Crisis Indicator Data'!G92&gt;J$6,4,IF('Crisis Indicator Data'!G92&gt;J$5,3,IF('Crisis Indicator Data'!G92&gt;J$4,2,1))))))</f>
        <v>3</v>
      </c>
      <c r="K98" s="116">
        <f>IF('Crisis Indicator Data'!G92="x","x",IF(B98="Regional crisis",('Crisis Indicator Data'!G92/VLOOKUP('Impact of Crisis'!$C98,'Regional Crises'!$B$1:$R$51,5,FALSE)),'Crisis Indicator Data'!G92/VLOOKUP('Impact of Crisis'!$E98,'Country Indicator Data'!$B$3:$P$193,14,FALSE)))</f>
        <v>0.36729036729036729</v>
      </c>
      <c r="L98" s="120">
        <f>IF(J98="x","x",IF('Crisis Indicator Data'!G92=0,0,IF(K98&gt;L$7,5,IF(K98&gt;L$6,4,IF(K98&gt;L$5,3,IF(K98&gt;L$4,2,1))))))</f>
        <v>3</v>
      </c>
      <c r="M98" s="122">
        <f t="shared" si="22"/>
        <v>3</v>
      </c>
      <c r="N98" s="127">
        <f t="shared" si="33"/>
        <v>3.3</v>
      </c>
      <c r="O98" s="120">
        <f>IF('Crisis Indicator Data'!H92="x","x",IF('Crisis Indicator Data'!H92=0,0,IF('Crisis Indicator Data'!H92&gt;O$7,5,IF('Crisis Indicator Data'!H92&gt;O$6,4,IF('Crisis Indicator Data'!H92&gt;O$5,3,IF('Crisis Indicator Data'!H92&gt;O$4,2,1))))))</f>
        <v>2</v>
      </c>
      <c r="P98" s="116">
        <f>IF('Crisis Indicator Data'!H92="x","x",IF(B98="Regional crisis",('Crisis Indicator Data'!H92/VLOOKUP('Impact of Crisis'!$C98,'Regional Crises'!$B$1:$R$34,5,FALSE)),'Crisis Indicator Data'!H92/VLOOKUP('Impact of Crisis'!$E98,'Country Indicator Data'!$B$3:$P$193,14,FALSE)))</f>
        <v>3.7144837144837142E-2</v>
      </c>
      <c r="Q98" s="120">
        <f>IF(O98="x","x",IF('Crisis Indicator Data'!H92=0,0,IF(P98&gt;Q$7,5,IF(P98&gt;Q$6,4,IF(P98&gt;Q$5,3,IF(P98&gt;Q$4,2,1))))))</f>
        <v>2</v>
      </c>
      <c r="R98" s="122">
        <f t="shared" si="23"/>
        <v>2</v>
      </c>
      <c r="S98" s="120">
        <f>IF('Crisis Indicator Data'!I92="x","x",IF('Crisis Indicator Data'!I92=0,0,IF('Crisis Indicator Data'!I92&gt;S$7,5,IF('Crisis Indicator Data'!I92&gt;S$6,4,IF('Crisis Indicator Data'!I92&gt;S$5,3,IF('Crisis Indicator Data'!I92&gt;S$4,2,1))))))</f>
        <v>3</v>
      </c>
      <c r="T98" s="116">
        <f>IF('Crisis Indicator Data'!I92="x","x",IF(B98="Regional crisis",('Crisis Indicator Data'!I92/VLOOKUP('Impact of Crisis'!$C98,'Regional Crises'!$B$1:$R$34,5,FALSE)),'Crisis Indicator Data'!I92/VLOOKUP('Impact of Crisis'!$E98,'Country Indicator Data'!$B$3:$P$193,14,FALSE)))</f>
        <v>2.5294525294525295E-2</v>
      </c>
      <c r="U98" s="120">
        <f t="shared" si="24"/>
        <v>3</v>
      </c>
      <c r="V98" s="122">
        <f t="shared" si="25"/>
        <v>3</v>
      </c>
      <c r="W98" s="120" t="str">
        <f>IF('Crisis Indicator Data'!J92="x","x",IF('Crisis Indicator Data'!J92=0,0,IF('Crisis Indicator Data'!J92&gt;W$7,5,IF('Crisis Indicator Data'!J92&gt;W$6,4,IF('Crisis Indicator Data'!J92&gt;W$5,3,IF('Crisis Indicator Data'!J92&gt;W$4,2,1))))))</f>
        <v>x</v>
      </c>
      <c r="X98" s="120" t="str">
        <f>IF('Crisis Indicator Data'!K92="x","x",IF('Crisis Indicator Data'!K92=0,0,IF('Crisis Indicator Data'!K92&gt;X$7,5,IF('Crisis Indicator Data'!K92&gt;X$6,4,IF('Crisis Indicator Data'!K92&gt;X$5,3,IF('Crisis Indicator Data'!K92&gt;X$4,2,1))))))</f>
        <v>x</v>
      </c>
      <c r="Y98" s="122" t="str">
        <f t="shared" si="20"/>
        <v>x</v>
      </c>
      <c r="Z98" s="120">
        <f>IF('Crisis Indicator Data'!L92="x","x",IF('Crisis Indicator Data'!L92=0,0,IF('Crisis Indicator Data'!L92&gt;Z$7,5,IF('Crisis Indicator Data'!L92&gt;Z$6,4,IF('Crisis Indicator Data'!L92&gt;Z$5,3,IF('Crisis Indicator Data'!L92&gt;Z$4,2,1))))))</f>
        <v>1</v>
      </c>
      <c r="AA98" s="123">
        <f t="shared" si="26"/>
        <v>1</v>
      </c>
      <c r="AB98" s="127">
        <f t="shared" si="34"/>
        <v>2</v>
      </c>
      <c r="AC98" s="116" t="e">
        <f>IF('Crisis Indicator Data'!$O92="x","x",IF('Crisis Indicator Data'!$O92=0,0,('Crisis Indicator Data'!M92/'Crisis Indicator Data'!$O92)))</f>
        <v>#N/A</v>
      </c>
      <c r="AD98" s="121" t="e">
        <f t="shared" si="18"/>
        <v>#N/A</v>
      </c>
      <c r="AE98" s="124" t="e">
        <f t="shared" si="27"/>
        <v>#N/A</v>
      </c>
      <c r="AF98" s="116" t="e">
        <f>IF('Crisis Indicator Data'!$O92="x","x",IF('Crisis Indicator Data'!$O92=0,0,('Crisis Indicator Data'!N92/'Crisis Indicator Data'!$O92)))</f>
        <v>#N/A</v>
      </c>
      <c r="AG98" s="121" t="e">
        <f t="shared" si="19"/>
        <v>#N/A</v>
      </c>
      <c r="AH98" s="124" t="e">
        <f t="shared" si="28"/>
        <v>#N/A</v>
      </c>
      <c r="AI98" s="125" t="e">
        <f t="shared" si="29"/>
        <v>#N/A</v>
      </c>
      <c r="AJ98" s="120" t="str">
        <f>IF('Crisis Indicator Data'!P92="x","x",IF('Crisis Indicator Data'!P92&gt;AJ$7,5,IF('Crisis Indicator Data'!P92&gt;AJ$6,4,IF('Crisis Indicator Data'!P92&gt;AJ$5,3,IF('Crisis Indicator Data'!P92&gt;AJ$4,2,1)))))</f>
        <v>x</v>
      </c>
      <c r="AK98" s="116" t="str">
        <f>IF('Crisis Indicator Data'!P92="x","x",'Crisis Indicator Data'!P92/'Crisis Indicator Data'!H92*1000)</f>
        <v>x</v>
      </c>
      <c r="AL98" s="120" t="str">
        <f t="shared" si="30"/>
        <v>x</v>
      </c>
      <c r="AM98" s="125" t="str">
        <f t="shared" si="31"/>
        <v>x</v>
      </c>
      <c r="AN98" s="127" t="e">
        <f t="shared" si="32"/>
        <v>#N/A</v>
      </c>
      <c r="AO98" s="8"/>
      <c r="AP98" s="20"/>
    </row>
    <row r="99" spans="1:42" x14ac:dyDescent="0.35">
      <c r="A99" s="25" t="str">
        <f>'Crisis Indicator Data'!A93</f>
        <v>Complex crisis in South Sudan</v>
      </c>
      <c r="B99" s="25" t="str">
        <f>'Crisis Indicator Data'!B93</f>
        <v>Complex crisis</v>
      </c>
      <c r="C99" s="25" t="str">
        <f>'Crisis Indicator Data'!C93</f>
        <v>SSD001</v>
      </c>
      <c r="D99" s="25" t="str">
        <f>'Crisis Indicator Data'!D93</f>
        <v>South Sudan</v>
      </c>
      <c r="E99" s="25" t="str">
        <f>'Crisis Indicator Data'!E93</f>
        <v>SSD</v>
      </c>
      <c r="F99" s="120">
        <f>IF('Crisis Indicator Data'!F93="x","x",IF('Crisis Indicator Data'!F93=0,0,IF('Crisis Indicator Data'!F93&gt;F$7,5,IF('Crisis Indicator Data'!F93&gt;F$6,4,IF('Crisis Indicator Data'!F93&gt;F$5,3,IF('Crisis Indicator Data'!F93&gt;F$4,2,1))))))</f>
        <v>4</v>
      </c>
      <c r="G99" s="116">
        <f>IF('Crisis Indicator Data'!F93="x","x",IF(B99="Regional crisis",('Crisis Indicator Data'!F93/VLOOKUP('Impact of Crisis'!$C99,'Regional Crises'!$B$1:$R$51,4,FALSE)),'Crisis Indicator Data'!F93/VLOOKUP('Impact of Crisis'!$E99,'Country Indicator Data'!$B$3:$P$193,15,FALSE)))</f>
        <v>0.99948939128923264</v>
      </c>
      <c r="H99" s="120">
        <f>IF(F99="x","x",IF('Crisis Indicator Data'!F93=0,0,IF(G99&gt;H$7,5,IF(G99&gt;H$6,4,IF(G99&gt;H$5,3,IF(G99&gt;H$4,2,1))))))</f>
        <v>5</v>
      </c>
      <c r="I99" s="122">
        <f t="shared" si="21"/>
        <v>4.5</v>
      </c>
      <c r="J99" s="120">
        <f>IF('Crisis Indicator Data'!G93="x","x",IF('Crisis Indicator Data'!G93=0,0,IF('Crisis Indicator Data'!G93&gt;J$7,5,IF('Crisis Indicator Data'!G93&gt;J$6,4,IF('Crisis Indicator Data'!G93&gt;J$5,3,IF('Crisis Indicator Data'!G93&gt;J$4,2,1))))))</f>
        <v>3</v>
      </c>
      <c r="K99" s="116">
        <f>IF('Crisis Indicator Data'!G93="x","x",IF(B99="Regional crisis",('Crisis Indicator Data'!G93/VLOOKUP('Impact of Crisis'!$C99,'Regional Crises'!$B$1:$R$51,5,FALSE)),'Crisis Indicator Data'!G93/VLOOKUP('Impact of Crisis'!$E99,'Country Indicator Data'!$B$3:$P$193,14,FALSE)))</f>
        <v>1</v>
      </c>
      <c r="L99" s="120">
        <f>IF(J99="x","x",IF('Crisis Indicator Data'!G93=0,0,IF(K99&gt;L$7,5,IF(K99&gt;L$6,4,IF(K99&gt;L$5,3,IF(K99&gt;L$4,2,1))))))</f>
        <v>5</v>
      </c>
      <c r="M99" s="122">
        <f t="shared" si="22"/>
        <v>4</v>
      </c>
      <c r="N99" s="127">
        <f t="shared" si="33"/>
        <v>4.3</v>
      </c>
      <c r="O99" s="120">
        <f>IF('Crisis Indicator Data'!H93="x","x",IF('Crisis Indicator Data'!H93=0,0,IF('Crisis Indicator Data'!H93&gt;O$7,5,IF('Crisis Indicator Data'!H93&gt;O$6,4,IF('Crisis Indicator Data'!H93&gt;O$5,3,IF('Crisis Indicator Data'!H93&gt;O$4,2,1))))))</f>
        <v>4</v>
      </c>
      <c r="P99" s="116">
        <f>IF('Crisis Indicator Data'!H93="x","x",IF(B99="Regional crisis",('Crisis Indicator Data'!H93/VLOOKUP('Impact of Crisis'!$C99,'Regional Crises'!$B$1:$R$34,5,FALSE)),'Crisis Indicator Data'!H93/VLOOKUP('Impact of Crisis'!$E99,'Country Indicator Data'!$B$3:$P$193,14,FALSE)))</f>
        <v>1</v>
      </c>
      <c r="Q99" s="120">
        <f>IF(O99="x","x",IF('Crisis Indicator Data'!H93=0,0,IF(P99&gt;Q$7,5,IF(P99&gt;Q$6,4,IF(P99&gt;Q$5,3,IF(P99&gt;Q$4,2,1))))))</f>
        <v>5</v>
      </c>
      <c r="R99" s="122">
        <f t="shared" si="23"/>
        <v>4.5</v>
      </c>
      <c r="S99" s="120">
        <f>IF('Crisis Indicator Data'!I93="x","x",IF('Crisis Indicator Data'!I93=0,0,IF('Crisis Indicator Data'!I93&gt;S$7,5,IF('Crisis Indicator Data'!I93&gt;S$6,4,IF('Crisis Indicator Data'!I93&gt;S$5,3,IF('Crisis Indicator Data'!I93&gt;S$4,2,1))))))</f>
        <v>4</v>
      </c>
      <c r="T99" s="116">
        <f>IF('Crisis Indicator Data'!I93="x","x",IF(B99="Regional crisis",('Crisis Indicator Data'!I93/VLOOKUP('Impact of Crisis'!$C99,'Regional Crises'!$B$1:$R$34,5,FALSE)),'Crisis Indicator Data'!I93/VLOOKUP('Impact of Crisis'!$E99,'Country Indicator Data'!$B$3:$P$193,14,FALSE)))</f>
        <v>0.31647411210954213</v>
      </c>
      <c r="U99" s="120">
        <f t="shared" si="24"/>
        <v>5</v>
      </c>
      <c r="V99" s="122">
        <f t="shared" si="25"/>
        <v>5</v>
      </c>
      <c r="W99" s="120" t="str">
        <f>IF('Crisis Indicator Data'!J93="x","x",IF('Crisis Indicator Data'!J93=0,0,IF('Crisis Indicator Data'!J93&gt;W$7,5,IF('Crisis Indicator Data'!J93&gt;W$6,4,IF('Crisis Indicator Data'!J93&gt;W$5,3,IF('Crisis Indicator Data'!J93&gt;W$4,2,1))))))</f>
        <v>x</v>
      </c>
      <c r="X99" s="120">
        <f>IF('Crisis Indicator Data'!K93="x","x",IF('Crisis Indicator Data'!K93=0,0,IF('Crisis Indicator Data'!K93&gt;X$7,5,IF('Crisis Indicator Data'!K93&gt;X$6,4,IF('Crisis Indicator Data'!K93&gt;X$5,3,IF('Crisis Indicator Data'!K93&gt;X$4,2,1))))))</f>
        <v>4</v>
      </c>
      <c r="Y99" s="122">
        <f t="shared" si="20"/>
        <v>4</v>
      </c>
      <c r="Z99" s="120">
        <f>IF('Crisis Indicator Data'!L93="x","x",IF('Crisis Indicator Data'!L93=0,0,IF('Crisis Indicator Data'!L93&gt;Z$7,5,IF('Crisis Indicator Data'!L93&gt;Z$6,4,IF('Crisis Indicator Data'!L93&gt;Z$5,3,IF('Crisis Indicator Data'!L93&gt;Z$4,2,1))))))</f>
        <v>3</v>
      </c>
      <c r="AA99" s="123">
        <f t="shared" si="26"/>
        <v>3</v>
      </c>
      <c r="AB99" s="127">
        <f t="shared" si="34"/>
        <v>4.2</v>
      </c>
      <c r="AC99" s="116" t="e">
        <f>IF('Crisis Indicator Data'!$O93="x","x",IF('Crisis Indicator Data'!$O93=0,0,('Crisis Indicator Data'!M93/'Crisis Indicator Data'!$O93)))</f>
        <v>#N/A</v>
      </c>
      <c r="AD99" s="121" t="e">
        <f t="shared" si="18"/>
        <v>#N/A</v>
      </c>
      <c r="AE99" s="124" t="e">
        <f t="shared" si="27"/>
        <v>#N/A</v>
      </c>
      <c r="AF99" s="116" t="e">
        <f>IF('Crisis Indicator Data'!$O93="x","x",IF('Crisis Indicator Data'!$O93=0,0,('Crisis Indicator Data'!N93/'Crisis Indicator Data'!$O93)))</f>
        <v>#N/A</v>
      </c>
      <c r="AG99" s="121" t="e">
        <f t="shared" si="19"/>
        <v>#N/A</v>
      </c>
      <c r="AH99" s="124" t="e">
        <f t="shared" si="28"/>
        <v>#N/A</v>
      </c>
      <c r="AI99" s="125" t="e">
        <f t="shared" si="29"/>
        <v>#N/A</v>
      </c>
      <c r="AJ99" s="120">
        <f>IF('Crisis Indicator Data'!P93="x","x",IF('Crisis Indicator Data'!P93&gt;AJ$7,5,IF('Crisis Indicator Data'!P93&gt;AJ$6,4,IF('Crisis Indicator Data'!P93&gt;AJ$5,3,IF('Crisis Indicator Data'!P93&gt;AJ$4,2,1)))))</f>
        <v>5</v>
      </c>
      <c r="AK99" s="116">
        <f>IF('Crisis Indicator Data'!P93="x","x",'Crisis Indicator Data'!P93/'Crisis Indicator Data'!H93*1000)</f>
        <v>1.229696191698759</v>
      </c>
      <c r="AL99" s="120">
        <f t="shared" si="30"/>
        <v>3</v>
      </c>
      <c r="AM99" s="125">
        <f t="shared" si="31"/>
        <v>4.0999999999999996</v>
      </c>
      <c r="AN99" s="127" t="e">
        <f t="shared" si="32"/>
        <v>#N/A</v>
      </c>
      <c r="AO99" s="8"/>
      <c r="AP99" s="20"/>
    </row>
    <row r="100" spans="1:42" x14ac:dyDescent="0.35">
      <c r="A100" s="25" t="str">
        <f>'Crisis Indicator Data'!A94</f>
        <v>Floods in South Sudan</v>
      </c>
      <c r="B100" s="25" t="str">
        <f>'Crisis Indicator Data'!B94</f>
        <v>Flood</v>
      </c>
      <c r="C100" s="25" t="str">
        <f>'Crisis Indicator Data'!C94</f>
        <v>SSD002</v>
      </c>
      <c r="D100" s="25" t="str">
        <f>'Crisis Indicator Data'!D94</f>
        <v>South Sudan</v>
      </c>
      <c r="E100" s="25" t="str">
        <f>'Crisis Indicator Data'!E94</f>
        <v>SSD</v>
      </c>
      <c r="F100" s="120">
        <f>IF('Crisis Indicator Data'!F94="x","x",IF('Crisis Indicator Data'!F94=0,0,IF('Crisis Indicator Data'!F94&gt;F$7,5,IF('Crisis Indicator Data'!F94&gt;F$6,4,IF('Crisis Indicator Data'!F94&gt;F$5,3,IF('Crisis Indicator Data'!F94&gt;F$4,2,1))))))</f>
        <v>3</v>
      </c>
      <c r="G100" s="116">
        <f>IF('Crisis Indicator Data'!F94="x","x",IF(B100="Regional crisis",('Crisis Indicator Data'!F94/VLOOKUP('Impact of Crisis'!$C100,'Regional Crises'!$B$1:$R$51,4,FALSE)),'Crisis Indicator Data'!F94/VLOOKUP('Impact of Crisis'!$E100,'Country Indicator Data'!$B$3:$P$193,15,FALSE)))</f>
        <v>0.73551244783332737</v>
      </c>
      <c r="H100" s="120">
        <f>IF(F100="x","x",IF('Crisis Indicator Data'!F94=0,0,IF(G100&gt;H$7,5,IF(G100&gt;H$6,4,IF(G100&gt;H$5,3,IF(G100&gt;H$4,2,1))))))</f>
        <v>4</v>
      </c>
      <c r="I100" s="122">
        <f t="shared" si="21"/>
        <v>3.5</v>
      </c>
      <c r="J100" s="120">
        <f>IF('Crisis Indicator Data'!G94="x","x",IF('Crisis Indicator Data'!G94=0,0,IF('Crisis Indicator Data'!G94&gt;J$7,5,IF('Crisis Indicator Data'!G94&gt;J$6,4,IF('Crisis Indicator Data'!G94&gt;J$5,3,IF('Crisis Indicator Data'!G94&gt;J$4,2,1))))))</f>
        <v>3</v>
      </c>
      <c r="K100" s="116">
        <f>IF('Crisis Indicator Data'!G94="x","x",IF(B100="Regional crisis",('Crisis Indicator Data'!G94/VLOOKUP('Impact of Crisis'!$C100,'Regional Crises'!$B$1:$R$51,5,FALSE)),'Crisis Indicator Data'!G94/VLOOKUP('Impact of Crisis'!$E100,'Country Indicator Data'!$B$3:$P$193,14,FALSE)))</f>
        <v>0.62541720154043645</v>
      </c>
      <c r="L100" s="120">
        <f>IF(J100="x","x",IF('Crisis Indicator Data'!G94=0,0,IF(K100&gt;L$7,5,IF(K100&gt;L$6,4,IF(K100&gt;L$5,3,IF(K100&gt;L$4,2,1))))))</f>
        <v>4</v>
      </c>
      <c r="M100" s="122">
        <f t="shared" si="22"/>
        <v>3.5</v>
      </c>
      <c r="N100" s="127">
        <f t="shared" si="33"/>
        <v>3.5</v>
      </c>
      <c r="O100" s="120">
        <f>IF('Crisis Indicator Data'!H94="x","x",IF('Crisis Indicator Data'!H94=0,0,IF('Crisis Indicator Data'!H94&gt;O$7,5,IF('Crisis Indicator Data'!H94&gt;O$6,4,IF('Crisis Indicator Data'!H94&gt;O$5,3,IF('Crisis Indicator Data'!H94&gt;O$4,2,1))))))</f>
        <v>2</v>
      </c>
      <c r="P100" s="116">
        <f>IF('Crisis Indicator Data'!H94="x","x",IF(B100="Regional crisis",('Crisis Indicator Data'!H94/VLOOKUP('Impact of Crisis'!$C100,'Regional Crises'!$B$1:$R$34,5,FALSE)),'Crisis Indicator Data'!H94/VLOOKUP('Impact of Crisis'!$E100,'Country Indicator Data'!$B$3:$P$193,14,FALSE)))</f>
        <v>7.7706461275139069E-2</v>
      </c>
      <c r="Q100" s="120">
        <f>IF(O100="x","x",IF('Crisis Indicator Data'!H94=0,0,IF(P100&gt;Q$7,5,IF(P100&gt;Q$6,4,IF(P100&gt;Q$5,3,IF(P100&gt;Q$4,2,1))))))</f>
        <v>2</v>
      </c>
      <c r="R100" s="122">
        <f t="shared" si="23"/>
        <v>2</v>
      </c>
      <c r="S100" s="120" t="str">
        <f>IF('Crisis Indicator Data'!I94="x","x",IF('Crisis Indicator Data'!I94=0,0,IF('Crisis Indicator Data'!I94&gt;S$7,5,IF('Crisis Indicator Data'!I94&gt;S$6,4,IF('Crisis Indicator Data'!I94&gt;S$5,3,IF('Crisis Indicator Data'!I94&gt;S$4,2,1))))))</f>
        <v>x</v>
      </c>
      <c r="T100" s="116" t="str">
        <f>IF('Crisis Indicator Data'!I94="x","x",IF(B100="Regional crisis",('Crisis Indicator Data'!I94/VLOOKUP('Impact of Crisis'!$C100,'Regional Crises'!$B$1:$R$34,5,FALSE)),'Crisis Indicator Data'!I94/VLOOKUP('Impact of Crisis'!$E100,'Country Indicator Data'!$B$3:$P$193,14,FALSE)))</f>
        <v>x</v>
      </c>
      <c r="U100" s="120" t="str">
        <f t="shared" si="24"/>
        <v>x</v>
      </c>
      <c r="V100" s="122" t="str">
        <f t="shared" si="25"/>
        <v>x</v>
      </c>
      <c r="W100" s="120" t="str">
        <f>IF('Crisis Indicator Data'!J94="x","x",IF('Crisis Indicator Data'!J94=0,0,IF('Crisis Indicator Data'!J94&gt;W$7,5,IF('Crisis Indicator Data'!J94&gt;W$6,4,IF('Crisis Indicator Data'!J94&gt;W$5,3,IF('Crisis Indicator Data'!J94&gt;W$4,2,1))))))</f>
        <v>x</v>
      </c>
      <c r="X100" s="120" t="str">
        <f>IF('Crisis Indicator Data'!K94="x","x",IF('Crisis Indicator Data'!K94=0,0,IF('Crisis Indicator Data'!K94&gt;X$7,5,IF('Crisis Indicator Data'!K94&gt;X$6,4,IF('Crisis Indicator Data'!K94&gt;X$5,3,IF('Crisis Indicator Data'!K94&gt;X$4,2,1))))))</f>
        <v>x</v>
      </c>
      <c r="Y100" s="122" t="str">
        <f t="shared" si="20"/>
        <v>x</v>
      </c>
      <c r="Z100" s="120" t="str">
        <f>IF('Crisis Indicator Data'!L94="x","x",IF('Crisis Indicator Data'!L94=0,0,IF('Crisis Indicator Data'!L94&gt;Z$7,5,IF('Crisis Indicator Data'!L94&gt;Z$6,4,IF('Crisis Indicator Data'!L94&gt;Z$5,3,IF('Crisis Indicator Data'!L94&gt;Z$4,2,1))))))</f>
        <v>x</v>
      </c>
      <c r="AA100" s="123" t="str">
        <f t="shared" si="26"/>
        <v>x</v>
      </c>
      <c r="AB100" s="127">
        <f t="shared" si="34"/>
        <v>2</v>
      </c>
      <c r="AC100" s="116" t="e">
        <f>IF('Crisis Indicator Data'!$O94="x","x",IF('Crisis Indicator Data'!$O94=0,0,('Crisis Indicator Data'!M94/'Crisis Indicator Data'!$O94)))</f>
        <v>#N/A</v>
      </c>
      <c r="AD100" s="121" t="e">
        <f t="shared" si="18"/>
        <v>#N/A</v>
      </c>
      <c r="AE100" s="124" t="e">
        <f t="shared" si="27"/>
        <v>#N/A</v>
      </c>
      <c r="AF100" s="116" t="e">
        <f>IF('Crisis Indicator Data'!$O94="x","x",IF('Crisis Indicator Data'!$O94=0,0,('Crisis Indicator Data'!N94/'Crisis Indicator Data'!$O94)))</f>
        <v>#N/A</v>
      </c>
      <c r="AG100" s="121" t="e">
        <f t="shared" si="19"/>
        <v>#N/A</v>
      </c>
      <c r="AH100" s="124" t="e">
        <f t="shared" si="28"/>
        <v>#N/A</v>
      </c>
      <c r="AI100" s="125" t="e">
        <f t="shared" si="29"/>
        <v>#N/A</v>
      </c>
      <c r="AJ100" s="120" t="str">
        <f>IF('Crisis Indicator Data'!P94="x","x",IF('Crisis Indicator Data'!P94&gt;AJ$7,5,IF('Crisis Indicator Data'!P94&gt;AJ$6,4,IF('Crisis Indicator Data'!P94&gt;AJ$5,3,IF('Crisis Indicator Data'!P94&gt;AJ$4,2,1)))))</f>
        <v>x</v>
      </c>
      <c r="AK100" s="116" t="str">
        <f>IF('Crisis Indicator Data'!P94="x","x",'Crisis Indicator Data'!P94/'Crisis Indicator Data'!H94*1000)</f>
        <v>x</v>
      </c>
      <c r="AL100" s="120" t="str">
        <f t="shared" si="30"/>
        <v>x</v>
      </c>
      <c r="AM100" s="125" t="str">
        <f t="shared" si="31"/>
        <v>x</v>
      </c>
      <c r="AN100" s="127" t="e">
        <f t="shared" si="32"/>
        <v>#N/A</v>
      </c>
      <c r="AO100" s="8"/>
      <c r="AP100" s="20"/>
    </row>
    <row r="101" spans="1:42" x14ac:dyDescent="0.35">
      <c r="A101" s="25" t="str">
        <f>'Crisis Indicator Data'!A95</f>
        <v>Complex crisis in Sudan</v>
      </c>
      <c r="B101" s="25" t="str">
        <f>'Crisis Indicator Data'!B95</f>
        <v>Complex crisis</v>
      </c>
      <c r="C101" s="25" t="str">
        <f>'Crisis Indicator Data'!C95</f>
        <v>SDN001</v>
      </c>
      <c r="D101" s="25" t="str">
        <f>'Crisis Indicator Data'!D95</f>
        <v>Sudan</v>
      </c>
      <c r="E101" s="25" t="str">
        <f>'Crisis Indicator Data'!E95</f>
        <v>SDN</v>
      </c>
      <c r="F101" s="120">
        <f>IF('Crisis Indicator Data'!F95="x","x",IF('Crisis Indicator Data'!F95=0,0,IF('Crisis Indicator Data'!F95&gt;F$7,5,IF('Crisis Indicator Data'!F95&gt;F$6,4,IF('Crisis Indicator Data'!F95&gt;F$5,3,IF('Crisis Indicator Data'!F95&gt;F$4,2,1))))))</f>
        <v>5</v>
      </c>
      <c r="G101" s="116">
        <f>IF('Crisis Indicator Data'!F95="x","x",IF(B101="Regional crisis",('Crisis Indicator Data'!F95/VLOOKUP('Impact of Crisis'!$C101,'Regional Crises'!$B$1:$R$51,4,FALSE)),'Crisis Indicator Data'!F95/VLOOKUP('Impact of Crisis'!$E101,'Country Indicator Data'!$B$3:$P$193,15,FALSE)))</f>
        <v>0.77469991582491582</v>
      </c>
      <c r="H101" s="120">
        <f>IF(F101="x","x",IF('Crisis Indicator Data'!F95=0,0,IF(G101&gt;H$7,5,IF(G101&gt;H$6,4,IF(G101&gt;H$5,3,IF(G101&gt;H$4,2,1))))))</f>
        <v>4</v>
      </c>
      <c r="I101" s="122">
        <f t="shared" si="21"/>
        <v>4.5</v>
      </c>
      <c r="J101" s="120">
        <f>IF('Crisis Indicator Data'!G95="x","x",IF('Crisis Indicator Data'!G95=0,0,IF('Crisis Indicator Data'!G95&gt;J$7,5,IF('Crisis Indicator Data'!G95&gt;J$6,4,IF('Crisis Indicator Data'!G95&gt;J$5,3,IF('Crisis Indicator Data'!G95&gt;J$4,2,1))))))</f>
        <v>5</v>
      </c>
      <c r="K101" s="116">
        <f>IF('Crisis Indicator Data'!G95="x","x",IF(B101="Regional crisis",('Crisis Indicator Data'!G95/VLOOKUP('Impact of Crisis'!$C101,'Regional Crises'!$B$1:$R$51,5,FALSE)),'Crisis Indicator Data'!G95/VLOOKUP('Impact of Crisis'!$E101,'Country Indicator Data'!$B$3:$P$193,14,FALSE)))</f>
        <v>1</v>
      </c>
      <c r="L101" s="120">
        <f>IF(J101="x","x",IF('Crisis Indicator Data'!G95=0,0,IF(K101&gt;L$7,5,IF(K101&gt;L$6,4,IF(K101&gt;L$5,3,IF(K101&gt;L$4,2,1))))))</f>
        <v>5</v>
      </c>
      <c r="M101" s="122">
        <f t="shared" si="22"/>
        <v>5</v>
      </c>
      <c r="N101" s="127">
        <f t="shared" si="33"/>
        <v>4.8</v>
      </c>
      <c r="O101" s="120">
        <f>IF('Crisis Indicator Data'!H95="x","x",IF('Crisis Indicator Data'!H95=0,0,IF('Crisis Indicator Data'!H95&gt;O$7,5,IF('Crisis Indicator Data'!H95&gt;O$6,4,IF('Crisis Indicator Data'!H95&gt;O$5,3,IF('Crisis Indicator Data'!H95&gt;O$4,2,1))))))</f>
        <v>5</v>
      </c>
      <c r="P101" s="116">
        <f>IF('Crisis Indicator Data'!H95="x","x",IF(B101="Regional crisis",('Crisis Indicator Data'!H95/VLOOKUP('Impact of Crisis'!$C101,'Regional Crises'!$B$1:$R$34,5,FALSE)),'Crisis Indicator Data'!H95/VLOOKUP('Impact of Crisis'!$E101,'Country Indicator Data'!$B$3:$P$193,14,FALSE)))</f>
        <v>0.45387429033054327</v>
      </c>
      <c r="Q101" s="120">
        <f>IF(O101="x","x",IF('Crisis Indicator Data'!H95=0,0,IF(P101&gt;Q$7,5,IF(P101&gt;Q$6,4,IF(P101&gt;Q$5,3,IF(P101&gt;Q$4,2,1))))))</f>
        <v>4</v>
      </c>
      <c r="R101" s="122">
        <f t="shared" si="23"/>
        <v>4.5</v>
      </c>
      <c r="S101" s="120">
        <f>IF('Crisis Indicator Data'!I95="x","x",IF('Crisis Indicator Data'!I95=0,0,IF('Crisis Indicator Data'!I95&gt;S$7,5,IF('Crisis Indicator Data'!I95&gt;S$6,4,IF('Crisis Indicator Data'!I95&gt;S$5,3,IF('Crisis Indicator Data'!I95&gt;S$4,2,1))))))</f>
        <v>4</v>
      </c>
      <c r="T101" s="116">
        <f>IF('Crisis Indicator Data'!I95="x","x",IF(B101="Regional crisis",('Crisis Indicator Data'!I95/VLOOKUP('Impact of Crisis'!$C101,'Regional Crises'!$B$1:$R$34,5,FALSE)),'Crisis Indicator Data'!I95/VLOOKUP('Impact of Crisis'!$E101,'Country Indicator Data'!$B$3:$P$193,14,FALSE)))</f>
        <v>7.2885577721428091E-2</v>
      </c>
      <c r="U101" s="120">
        <f t="shared" si="24"/>
        <v>4</v>
      </c>
      <c r="V101" s="122">
        <f t="shared" si="25"/>
        <v>4</v>
      </c>
      <c r="W101" s="120" t="str">
        <f>IF('Crisis Indicator Data'!J95="x","x",IF('Crisis Indicator Data'!J95=0,0,IF('Crisis Indicator Data'!J95&gt;W$7,5,IF('Crisis Indicator Data'!J95&gt;W$6,4,IF('Crisis Indicator Data'!J95&gt;W$5,3,IF('Crisis Indicator Data'!J95&gt;W$4,2,1))))))</f>
        <v>x</v>
      </c>
      <c r="X101" s="120">
        <f>IF('Crisis Indicator Data'!K95="x","x",IF('Crisis Indicator Data'!K95=0,0,IF('Crisis Indicator Data'!K95&gt;X$7,5,IF('Crisis Indicator Data'!K95&gt;X$6,4,IF('Crisis Indicator Data'!K95&gt;X$5,3,IF('Crisis Indicator Data'!K95&gt;X$4,2,1))))))</f>
        <v>4</v>
      </c>
      <c r="Y101" s="122">
        <f t="shared" si="20"/>
        <v>4</v>
      </c>
      <c r="Z101" s="120">
        <f>IF('Crisis Indicator Data'!L95="x","x",IF('Crisis Indicator Data'!L95=0,0,IF('Crisis Indicator Data'!L95&gt;Z$7,5,IF('Crisis Indicator Data'!L95&gt;Z$6,4,IF('Crisis Indicator Data'!L95&gt;Z$5,3,IF('Crisis Indicator Data'!L95&gt;Z$4,2,1))))))</f>
        <v>3</v>
      </c>
      <c r="AA101" s="123">
        <f t="shared" si="26"/>
        <v>3</v>
      </c>
      <c r="AB101" s="127">
        <f t="shared" si="34"/>
        <v>3.9</v>
      </c>
      <c r="AC101" s="116" t="e">
        <f>IF('Crisis Indicator Data'!$O95="x","x",IF('Crisis Indicator Data'!$O95=0,0,('Crisis Indicator Data'!M95/'Crisis Indicator Data'!$O95)))</f>
        <v>#N/A</v>
      </c>
      <c r="AD101" s="121" t="e">
        <f t="shared" si="18"/>
        <v>#N/A</v>
      </c>
      <c r="AE101" s="124" t="e">
        <f t="shared" si="27"/>
        <v>#N/A</v>
      </c>
      <c r="AF101" s="116" t="e">
        <f>IF('Crisis Indicator Data'!$O95="x","x",IF('Crisis Indicator Data'!$O95=0,0,('Crisis Indicator Data'!N95/'Crisis Indicator Data'!$O95)))</f>
        <v>#N/A</v>
      </c>
      <c r="AG101" s="121" t="e">
        <f t="shared" si="19"/>
        <v>#N/A</v>
      </c>
      <c r="AH101" s="124" t="e">
        <f t="shared" si="28"/>
        <v>#N/A</v>
      </c>
      <c r="AI101" s="125" t="e">
        <f t="shared" si="29"/>
        <v>#N/A</v>
      </c>
      <c r="AJ101" s="120" t="str">
        <f>IF('Crisis Indicator Data'!P95="x","x",IF('Crisis Indicator Data'!P95&gt;AJ$7,5,IF('Crisis Indicator Data'!P95&gt;AJ$6,4,IF('Crisis Indicator Data'!P95&gt;AJ$5,3,IF('Crisis Indicator Data'!P95&gt;AJ$4,2,1)))))</f>
        <v>x</v>
      </c>
      <c r="AK101" s="116" t="str">
        <f>IF('Crisis Indicator Data'!P95="x","x",'Crisis Indicator Data'!P95/'Crisis Indicator Data'!H95*1000)</f>
        <v>x</v>
      </c>
      <c r="AL101" s="120" t="str">
        <f t="shared" si="30"/>
        <v>x</v>
      </c>
      <c r="AM101" s="125" t="str">
        <f t="shared" si="31"/>
        <v>x</v>
      </c>
      <c r="AN101" s="127" t="e">
        <f t="shared" si="32"/>
        <v>#N/A</v>
      </c>
      <c r="AO101" s="8"/>
      <c r="AP101" s="20"/>
    </row>
    <row r="102" spans="1:42" x14ac:dyDescent="0.35">
      <c r="A102" s="25" t="str">
        <f>'Crisis Indicator Data'!A96</f>
        <v>Eritrean refugees in Sudan</v>
      </c>
      <c r="B102" s="25" t="str">
        <f>'Crisis Indicator Data'!B96</f>
        <v>International displacement</v>
      </c>
      <c r="C102" s="25" t="str">
        <f>'Crisis Indicator Data'!C96</f>
        <v>SDN003</v>
      </c>
      <c r="D102" s="25" t="str">
        <f>'Crisis Indicator Data'!D96</f>
        <v>Sudan</v>
      </c>
      <c r="E102" s="25" t="str">
        <f>'Crisis Indicator Data'!E96</f>
        <v>SDN</v>
      </c>
      <c r="F102" s="120">
        <f>IF('Crisis Indicator Data'!F96="x","x",IF('Crisis Indicator Data'!F96=0,0,IF('Crisis Indicator Data'!F96&gt;F$7,5,IF('Crisis Indicator Data'!F96&gt;F$6,4,IF('Crisis Indicator Data'!F96&gt;F$5,3,IF('Crisis Indicator Data'!F96&gt;F$4,2,1))))))</f>
        <v>1</v>
      </c>
      <c r="G102" s="116">
        <f>IF('Crisis Indicator Data'!F96="x","x",IF(B102="Regional crisis",('Crisis Indicator Data'!F96/VLOOKUP('Impact of Crisis'!$C102,'Regional Crises'!$B$1:$R$51,4,FALSE)),'Crisis Indicator Data'!F96/VLOOKUP('Impact of Crisis'!$E102,'Country Indicator Data'!$B$3:$P$193,15,FALSE)))</f>
        <v>6.313131313131313E-3</v>
      </c>
      <c r="H102" s="120">
        <f>IF(F102="x","x",IF('Crisis Indicator Data'!F96=0,0,IF(G102&gt;H$7,5,IF(G102&gt;H$6,4,IF(G102&gt;H$5,3,IF(G102&gt;H$4,2,1))))))</f>
        <v>1</v>
      </c>
      <c r="I102" s="122">
        <f t="shared" si="21"/>
        <v>1</v>
      </c>
      <c r="J102" s="120">
        <f>IF('Crisis Indicator Data'!G96="x","x",IF('Crisis Indicator Data'!G96=0,0,IF('Crisis Indicator Data'!G96&gt;J$7,5,IF('Crisis Indicator Data'!G96&gt;J$6,4,IF('Crisis Indicator Data'!G96&gt;J$5,3,IF('Crisis Indicator Data'!G96&gt;J$4,2,1))))))</f>
        <v>1</v>
      </c>
      <c r="K102" s="116">
        <f>IF('Crisis Indicator Data'!G96="x","x",IF(B102="Regional crisis",('Crisis Indicator Data'!G96/VLOOKUP('Impact of Crisis'!$C102,'Regional Crises'!$B$1:$R$51,5,FALSE)),'Crisis Indicator Data'!G96/VLOOKUP('Impact of Crisis'!$E102,'Country Indicator Data'!$B$3:$P$193,14,FALSE)))</f>
        <v>2.7376971927383703E-3</v>
      </c>
      <c r="L102" s="120">
        <f>IF(J102="x","x",IF('Crisis Indicator Data'!G96=0,0,IF(K102&gt;L$7,5,IF(K102&gt;L$6,4,IF(K102&gt;L$5,3,IF(K102&gt;L$4,2,1))))))</f>
        <v>1</v>
      </c>
      <c r="M102" s="122">
        <f t="shared" si="22"/>
        <v>1</v>
      </c>
      <c r="N102" s="127">
        <f t="shared" si="33"/>
        <v>1</v>
      </c>
      <c r="O102" s="120">
        <f>IF('Crisis Indicator Data'!H96="x","x",IF('Crisis Indicator Data'!H96=0,0,IF('Crisis Indicator Data'!H96&gt;O$7,5,IF('Crisis Indicator Data'!H96&gt;O$6,4,IF('Crisis Indicator Data'!H96&gt;O$5,3,IF('Crisis Indicator Data'!H96&gt;O$4,2,1))))))</f>
        <v>1</v>
      </c>
      <c r="P102" s="116">
        <f>IF('Crisis Indicator Data'!H96="x","x",IF(B102="Regional crisis",('Crisis Indicator Data'!H96/VLOOKUP('Impact of Crisis'!$C102,'Regional Crises'!$B$1:$R$34,5,FALSE)),'Crisis Indicator Data'!H96/VLOOKUP('Impact of Crisis'!$E102,'Country Indicator Data'!$B$3:$P$193,14,FALSE)))</f>
        <v>2.7376971927383703E-3</v>
      </c>
      <c r="Q102" s="120">
        <f>IF(O102="x","x",IF('Crisis Indicator Data'!H96=0,0,IF(P102&gt;Q$7,5,IF(P102&gt;Q$6,4,IF(P102&gt;Q$5,3,IF(P102&gt;Q$4,2,1))))))</f>
        <v>1</v>
      </c>
      <c r="R102" s="122">
        <f t="shared" si="23"/>
        <v>1</v>
      </c>
      <c r="S102" s="120">
        <f>IF('Crisis Indicator Data'!I96="x","x",IF('Crisis Indicator Data'!I96=0,0,IF('Crisis Indicator Data'!I96&gt;S$7,5,IF('Crisis Indicator Data'!I96&gt;S$6,4,IF('Crisis Indicator Data'!I96&gt;S$5,3,IF('Crisis Indicator Data'!I96&gt;S$4,2,1))))))</f>
        <v>2</v>
      </c>
      <c r="T102" s="116">
        <f>IF('Crisis Indicator Data'!I96="x","x",IF(B102="Regional crisis",('Crisis Indicator Data'!I96/VLOOKUP('Impact of Crisis'!$C102,'Regional Crises'!$B$1:$R$34,5,FALSE)),'Crisis Indicator Data'!I96/VLOOKUP('Impact of Crisis'!$E102,'Country Indicator Data'!$B$3:$P$193,14,FALSE)))</f>
        <v>2.7376971927383703E-3</v>
      </c>
      <c r="U102" s="120">
        <f t="shared" si="24"/>
        <v>1</v>
      </c>
      <c r="V102" s="122">
        <f t="shared" si="25"/>
        <v>2</v>
      </c>
      <c r="W102" s="120" t="str">
        <f>IF('Crisis Indicator Data'!J96="x","x",IF('Crisis Indicator Data'!J96=0,0,IF('Crisis Indicator Data'!J96&gt;W$7,5,IF('Crisis Indicator Data'!J96&gt;W$6,4,IF('Crisis Indicator Data'!J96&gt;W$5,3,IF('Crisis Indicator Data'!J96&gt;W$4,2,1))))))</f>
        <v>x</v>
      </c>
      <c r="X102" s="120" t="str">
        <f>IF('Crisis Indicator Data'!K96="x","x",IF('Crisis Indicator Data'!K96=0,0,IF('Crisis Indicator Data'!K96&gt;X$7,5,IF('Crisis Indicator Data'!K96&gt;X$6,4,IF('Crisis Indicator Data'!K96&gt;X$5,3,IF('Crisis Indicator Data'!K96&gt;X$4,2,1))))))</f>
        <v>x</v>
      </c>
      <c r="Y102" s="122" t="str">
        <f t="shared" si="20"/>
        <v>x</v>
      </c>
      <c r="Z102" s="120">
        <f>IF('Crisis Indicator Data'!L96="x","x",IF('Crisis Indicator Data'!L96=0,0,IF('Crisis Indicator Data'!L96&gt;Z$7,5,IF('Crisis Indicator Data'!L96&gt;Z$6,4,IF('Crisis Indicator Data'!L96&gt;Z$5,3,IF('Crisis Indicator Data'!L96&gt;Z$4,2,1))))))</f>
        <v>0</v>
      </c>
      <c r="AA102" s="123">
        <f t="shared" si="26"/>
        <v>0</v>
      </c>
      <c r="AB102" s="127">
        <f t="shared" si="34"/>
        <v>1</v>
      </c>
      <c r="AC102" s="116" t="e">
        <f>IF('Crisis Indicator Data'!$O96="x","x",IF('Crisis Indicator Data'!$O96=0,0,('Crisis Indicator Data'!M96/'Crisis Indicator Data'!$O96)))</f>
        <v>#N/A</v>
      </c>
      <c r="AD102" s="121" t="e">
        <f t="shared" si="18"/>
        <v>#N/A</v>
      </c>
      <c r="AE102" s="124" t="e">
        <f t="shared" si="27"/>
        <v>#N/A</v>
      </c>
      <c r="AF102" s="116" t="e">
        <f>IF('Crisis Indicator Data'!$O96="x","x",IF('Crisis Indicator Data'!$O96=0,0,('Crisis Indicator Data'!N96/'Crisis Indicator Data'!$O96)))</f>
        <v>#N/A</v>
      </c>
      <c r="AG102" s="121" t="e">
        <f t="shared" si="19"/>
        <v>#N/A</v>
      </c>
      <c r="AH102" s="124" t="e">
        <f t="shared" si="28"/>
        <v>#N/A</v>
      </c>
      <c r="AI102" s="125" t="e">
        <f t="shared" si="29"/>
        <v>#N/A</v>
      </c>
      <c r="AJ102" s="120" t="str">
        <f>IF('Crisis Indicator Data'!P96="x","x",IF('Crisis Indicator Data'!P96&gt;AJ$7,5,IF('Crisis Indicator Data'!P96&gt;AJ$6,4,IF('Crisis Indicator Data'!P96&gt;AJ$5,3,IF('Crisis Indicator Data'!P96&gt;AJ$4,2,1)))))</f>
        <v>x</v>
      </c>
      <c r="AK102" s="116" t="str">
        <f>IF('Crisis Indicator Data'!P96="x","x",'Crisis Indicator Data'!P96/'Crisis Indicator Data'!H96*1000)</f>
        <v>x</v>
      </c>
      <c r="AL102" s="120" t="str">
        <f t="shared" si="30"/>
        <v>x</v>
      </c>
      <c r="AM102" s="125" t="str">
        <f t="shared" si="31"/>
        <v>x</v>
      </c>
      <c r="AN102" s="127" t="e">
        <f t="shared" si="32"/>
        <v>#N/A</v>
      </c>
      <c r="AO102" s="8"/>
      <c r="AP102" s="20"/>
    </row>
    <row r="103" spans="1:42" x14ac:dyDescent="0.35">
      <c r="A103" s="25" t="str">
        <f>'Crisis Indicator Data'!A97</f>
        <v>South Sudanese refugees in Sudan</v>
      </c>
      <c r="B103" s="25" t="str">
        <f>'Crisis Indicator Data'!B97</f>
        <v>International displacement</v>
      </c>
      <c r="C103" s="25" t="str">
        <f>'Crisis Indicator Data'!C97</f>
        <v>SDN004</v>
      </c>
      <c r="D103" s="25" t="str">
        <f>'Crisis Indicator Data'!D97</f>
        <v>Sudan</v>
      </c>
      <c r="E103" s="25" t="str">
        <f>'Crisis Indicator Data'!E97</f>
        <v>SDN</v>
      </c>
      <c r="F103" s="120">
        <f>IF('Crisis Indicator Data'!F97="x","x",IF('Crisis Indicator Data'!F97=0,0,IF('Crisis Indicator Data'!F97&gt;F$7,5,IF('Crisis Indicator Data'!F97&gt;F$6,4,IF('Crisis Indicator Data'!F97&gt;F$5,3,IF('Crisis Indicator Data'!F97&gt;F$4,2,1))))))</f>
        <v>2</v>
      </c>
      <c r="G103" s="116">
        <f>IF('Crisis Indicator Data'!F97="x","x",IF(B103="Regional crisis",('Crisis Indicator Data'!F97/VLOOKUP('Impact of Crisis'!$C103,'Regional Crises'!$B$1:$R$51,4,FALSE)),'Crisis Indicator Data'!F97/VLOOKUP('Impact of Crisis'!$E103,'Country Indicator Data'!$B$3:$P$193,15,FALSE)))</f>
        <v>4.5266414141414142E-2</v>
      </c>
      <c r="H103" s="120">
        <f>IF(F103="x","x",IF('Crisis Indicator Data'!F97=0,0,IF(G103&gt;H$7,5,IF(G103&gt;H$6,4,IF(G103&gt;H$5,3,IF(G103&gt;H$4,2,1))))))</f>
        <v>2</v>
      </c>
      <c r="I103" s="122">
        <f t="shared" si="21"/>
        <v>2</v>
      </c>
      <c r="J103" s="120">
        <f>IF('Crisis Indicator Data'!G97="x","x",IF('Crisis Indicator Data'!G97=0,0,IF('Crisis Indicator Data'!G97&gt;J$7,5,IF('Crisis Indicator Data'!G97&gt;J$6,4,IF('Crisis Indicator Data'!G97&gt;J$5,3,IF('Crisis Indicator Data'!G97&gt;J$4,2,1))))))</f>
        <v>1</v>
      </c>
      <c r="K103" s="116">
        <f>IF('Crisis Indicator Data'!G97="x","x",IF(B103="Regional crisis",('Crisis Indicator Data'!G97/VLOOKUP('Impact of Crisis'!$C103,'Regional Crises'!$B$1:$R$51,5,FALSE)),'Crisis Indicator Data'!G97/VLOOKUP('Impact of Crisis'!$E103,'Country Indicator Data'!$B$3:$P$193,14,FALSE)))</f>
        <v>1.9276081053789019E-2</v>
      </c>
      <c r="L103" s="120">
        <f>IF(J103="x","x",IF('Crisis Indicator Data'!G97=0,0,IF(K103&gt;L$7,5,IF(K103&gt;L$6,4,IF(K103&gt;L$5,3,IF(K103&gt;L$4,2,1))))))</f>
        <v>1</v>
      </c>
      <c r="M103" s="122">
        <f t="shared" si="22"/>
        <v>1</v>
      </c>
      <c r="N103" s="127">
        <f t="shared" si="33"/>
        <v>1.5</v>
      </c>
      <c r="O103" s="120">
        <f>IF('Crisis Indicator Data'!H97="x","x",IF('Crisis Indicator Data'!H97=0,0,IF('Crisis Indicator Data'!H97&gt;O$7,5,IF('Crisis Indicator Data'!H97&gt;O$6,4,IF('Crisis Indicator Data'!H97&gt;O$5,3,IF('Crisis Indicator Data'!H97&gt;O$4,2,1))))))</f>
        <v>2</v>
      </c>
      <c r="P103" s="116">
        <f>IF('Crisis Indicator Data'!H97="x","x",IF(B103="Regional crisis",('Crisis Indicator Data'!H97/VLOOKUP('Impact of Crisis'!$C103,'Regional Crises'!$B$1:$R$34,5,FALSE)),'Crisis Indicator Data'!H97/VLOOKUP('Impact of Crisis'!$E103,'Country Indicator Data'!$B$3:$P$193,14,FALSE)))</f>
        <v>1.9276081053789019E-2</v>
      </c>
      <c r="Q103" s="120">
        <f>IF(O103="x","x",IF('Crisis Indicator Data'!H97=0,0,IF(P103&gt;Q$7,5,IF(P103&gt;Q$6,4,IF(P103&gt;Q$5,3,IF(P103&gt;Q$4,2,1))))))</f>
        <v>1</v>
      </c>
      <c r="R103" s="122">
        <f t="shared" si="23"/>
        <v>1.5</v>
      </c>
      <c r="S103" s="120">
        <f>IF('Crisis Indicator Data'!I97="x","x",IF('Crisis Indicator Data'!I97=0,0,IF('Crisis Indicator Data'!I97&gt;S$7,5,IF('Crisis Indicator Data'!I97&gt;S$6,4,IF('Crisis Indicator Data'!I97&gt;S$5,3,IF('Crisis Indicator Data'!I97&gt;S$4,2,1))))))</f>
        <v>3</v>
      </c>
      <c r="T103" s="116">
        <f>IF('Crisis Indicator Data'!I97="x","x",IF(B103="Regional crisis",('Crisis Indicator Data'!I97/VLOOKUP('Impact of Crisis'!$C103,'Regional Crises'!$B$1:$R$34,5,FALSE)),'Crisis Indicator Data'!I97/VLOOKUP('Impact of Crisis'!$E103,'Country Indicator Data'!$B$3:$P$193,14,FALSE)))</f>
        <v>1.9276081053789019E-2</v>
      </c>
      <c r="U103" s="120">
        <f t="shared" si="24"/>
        <v>3</v>
      </c>
      <c r="V103" s="122">
        <f t="shared" si="25"/>
        <v>3</v>
      </c>
      <c r="W103" s="120" t="str">
        <f>IF('Crisis Indicator Data'!J97="x","x",IF('Crisis Indicator Data'!J97=0,0,IF('Crisis Indicator Data'!J97&gt;W$7,5,IF('Crisis Indicator Data'!J97&gt;W$6,4,IF('Crisis Indicator Data'!J97&gt;W$5,3,IF('Crisis Indicator Data'!J97&gt;W$4,2,1))))))</f>
        <v>x</v>
      </c>
      <c r="X103" s="120" t="str">
        <f>IF('Crisis Indicator Data'!K97="x","x",IF('Crisis Indicator Data'!K97=0,0,IF('Crisis Indicator Data'!K97&gt;X$7,5,IF('Crisis Indicator Data'!K97&gt;X$6,4,IF('Crisis Indicator Data'!K97&gt;X$5,3,IF('Crisis Indicator Data'!K97&gt;X$4,2,1))))))</f>
        <v>x</v>
      </c>
      <c r="Y103" s="122" t="str">
        <f t="shared" si="20"/>
        <v>x</v>
      </c>
      <c r="Z103" s="120">
        <f>IF('Crisis Indicator Data'!L97="x","x",IF('Crisis Indicator Data'!L97=0,0,IF('Crisis Indicator Data'!L97&gt;Z$7,5,IF('Crisis Indicator Data'!L97&gt;Z$6,4,IF('Crisis Indicator Data'!L97&gt;Z$5,3,IF('Crisis Indicator Data'!L97&gt;Z$4,2,1))))))</f>
        <v>0</v>
      </c>
      <c r="AA103" s="123">
        <f t="shared" si="26"/>
        <v>0</v>
      </c>
      <c r="AB103" s="127">
        <f t="shared" si="34"/>
        <v>1.5</v>
      </c>
      <c r="AC103" s="116" t="e">
        <f>IF('Crisis Indicator Data'!$O97="x","x",IF('Crisis Indicator Data'!$O97=0,0,('Crisis Indicator Data'!M97/'Crisis Indicator Data'!$O97)))</f>
        <v>#N/A</v>
      </c>
      <c r="AD103" s="121" t="e">
        <f t="shared" si="18"/>
        <v>#N/A</v>
      </c>
      <c r="AE103" s="124" t="e">
        <f t="shared" si="27"/>
        <v>#N/A</v>
      </c>
      <c r="AF103" s="116" t="e">
        <f>IF('Crisis Indicator Data'!$O97="x","x",IF('Crisis Indicator Data'!$O97=0,0,('Crisis Indicator Data'!N97/'Crisis Indicator Data'!$O97)))</f>
        <v>#N/A</v>
      </c>
      <c r="AG103" s="121" t="e">
        <f t="shared" si="19"/>
        <v>#N/A</v>
      </c>
      <c r="AH103" s="124" t="e">
        <f t="shared" si="28"/>
        <v>#N/A</v>
      </c>
      <c r="AI103" s="125" t="e">
        <f t="shared" si="29"/>
        <v>#N/A</v>
      </c>
      <c r="AJ103" s="120" t="str">
        <f>IF('Crisis Indicator Data'!P97="x","x",IF('Crisis Indicator Data'!P97&gt;AJ$7,5,IF('Crisis Indicator Data'!P97&gt;AJ$6,4,IF('Crisis Indicator Data'!P97&gt;AJ$5,3,IF('Crisis Indicator Data'!P97&gt;AJ$4,2,1)))))</f>
        <v>x</v>
      </c>
      <c r="AK103" s="116" t="str">
        <f>IF('Crisis Indicator Data'!P97="x","x",'Crisis Indicator Data'!P97/'Crisis Indicator Data'!H97*1000)</f>
        <v>x</v>
      </c>
      <c r="AL103" s="120" t="str">
        <f t="shared" si="30"/>
        <v>x</v>
      </c>
      <c r="AM103" s="125" t="str">
        <f t="shared" si="31"/>
        <v>x</v>
      </c>
      <c r="AN103" s="127" t="e">
        <f t="shared" si="32"/>
        <v>#N/A</v>
      </c>
      <c r="AO103" s="8"/>
      <c r="AP103" s="20"/>
    </row>
    <row r="104" spans="1:42" x14ac:dyDescent="0.35">
      <c r="A104" s="25" t="str">
        <f>'Crisis Indicator Data'!A98</f>
        <v>Syrian conflict</v>
      </c>
      <c r="B104" s="25" t="str">
        <f>'Crisis Indicator Data'!B98</f>
        <v>Complex crisis</v>
      </c>
      <c r="C104" s="25" t="str">
        <f>'Crisis Indicator Data'!C98</f>
        <v>SYR001</v>
      </c>
      <c r="D104" s="25" t="str">
        <f>'Crisis Indicator Data'!D98</f>
        <v>Syria</v>
      </c>
      <c r="E104" s="25" t="str">
        <f>'Crisis Indicator Data'!E98</f>
        <v>SYR</v>
      </c>
      <c r="F104" s="120">
        <f>IF('Crisis Indicator Data'!F98="x","x",IF('Crisis Indicator Data'!F98=0,0,IF('Crisis Indicator Data'!F98&gt;F$7,5,IF('Crisis Indicator Data'!F98&gt;F$6,4,IF('Crisis Indicator Data'!F98&gt;F$5,3,IF('Crisis Indicator Data'!F98&gt;F$4,2,1))))))</f>
        <v>3</v>
      </c>
      <c r="G104" s="116">
        <f>IF('Crisis Indicator Data'!F98="x","x",IF(B104="Regional crisis",('Crisis Indicator Data'!F98/VLOOKUP('Impact of Crisis'!$C104,'Regional Crises'!$B$1:$R$51,4,FALSE)),'Crisis Indicator Data'!F98/VLOOKUP('Impact of Crisis'!$E104,'Country Indicator Data'!$B$3:$P$193,15,FALSE)))</f>
        <v>1.008419103632304</v>
      </c>
      <c r="H104" s="120">
        <f>IF(F104="x","x",IF('Crisis Indicator Data'!F98=0,0,IF(G104&gt;H$7,5,IF(G104&gt;H$6,4,IF(G104&gt;H$5,3,IF(G104&gt;H$4,2,1))))))</f>
        <v>5</v>
      </c>
      <c r="I104" s="122">
        <f t="shared" si="21"/>
        <v>4</v>
      </c>
      <c r="J104" s="120">
        <f>IF('Crisis Indicator Data'!G98="x","x",IF('Crisis Indicator Data'!G98=0,0,IF('Crisis Indicator Data'!G98&gt;J$7,5,IF('Crisis Indicator Data'!G98&gt;J$6,4,IF('Crisis Indicator Data'!G98&gt;J$5,3,IF('Crisis Indicator Data'!G98&gt;J$4,2,1))))))</f>
        <v>3</v>
      </c>
      <c r="K104" s="116">
        <f>IF('Crisis Indicator Data'!G98="x","x",IF(B104="Regional crisis",('Crisis Indicator Data'!G98/VLOOKUP('Impact of Crisis'!$C104,'Regional Crises'!$B$1:$R$51,5,FALSE)),'Crisis Indicator Data'!G98/VLOOKUP('Impact of Crisis'!$E104,'Country Indicator Data'!$B$3:$P$193,14,FALSE)))</f>
        <v>1</v>
      </c>
      <c r="L104" s="120">
        <f>IF(J104="x","x",IF('Crisis Indicator Data'!G98=0,0,IF(K104&gt;L$7,5,IF(K104&gt;L$6,4,IF(K104&gt;L$5,3,IF(K104&gt;L$4,2,1))))))</f>
        <v>5</v>
      </c>
      <c r="M104" s="122">
        <f t="shared" si="22"/>
        <v>4</v>
      </c>
      <c r="N104" s="127">
        <f t="shared" si="33"/>
        <v>4</v>
      </c>
      <c r="O104" s="120">
        <f>IF('Crisis Indicator Data'!H98="x","x",IF('Crisis Indicator Data'!H98=0,0,IF('Crisis Indicator Data'!H98&gt;O$7,5,IF('Crisis Indicator Data'!H98&gt;O$6,4,IF('Crisis Indicator Data'!H98&gt;O$5,3,IF('Crisis Indicator Data'!H98&gt;O$4,2,1))))))</f>
        <v>4</v>
      </c>
      <c r="P104" s="116">
        <f>IF('Crisis Indicator Data'!H98="x","x",IF(B104="Regional crisis",('Crisis Indicator Data'!H98/VLOOKUP('Impact of Crisis'!$C104,'Regional Crises'!$B$1:$R$34,5,FALSE)),'Crisis Indicator Data'!H98/VLOOKUP('Impact of Crisis'!$E104,'Country Indicator Data'!$B$3:$P$193,14,FALSE)))</f>
        <v>1</v>
      </c>
      <c r="Q104" s="120">
        <f>IF(O104="x","x",IF('Crisis Indicator Data'!H98=0,0,IF(P104&gt;Q$7,5,IF(P104&gt;Q$6,4,IF(P104&gt;Q$5,3,IF(P104&gt;Q$4,2,1))))))</f>
        <v>5</v>
      </c>
      <c r="R104" s="122">
        <f t="shared" si="23"/>
        <v>4.5</v>
      </c>
      <c r="S104" s="120">
        <f>IF('Crisis Indicator Data'!I98="x","x",IF('Crisis Indicator Data'!I98=0,0,IF('Crisis Indicator Data'!I98&gt;S$7,5,IF('Crisis Indicator Data'!I98&gt;S$6,4,IF('Crisis Indicator Data'!I98&gt;S$5,3,IF('Crisis Indicator Data'!I98&gt;S$4,2,1))))))</f>
        <v>5</v>
      </c>
      <c r="T104" s="116">
        <f>IF('Crisis Indicator Data'!I98="x","x",IF(B104="Regional crisis",('Crisis Indicator Data'!I98/VLOOKUP('Impact of Crisis'!$C104,'Regional Crises'!$B$1:$R$34,5,FALSE)),'Crisis Indicator Data'!I98/VLOOKUP('Impact of Crisis'!$E104,'Country Indicator Data'!$B$3:$P$193,14,FALSE)))</f>
        <v>0.87687647256815882</v>
      </c>
      <c r="U104" s="120">
        <f t="shared" si="24"/>
        <v>5</v>
      </c>
      <c r="V104" s="122">
        <f t="shared" si="25"/>
        <v>5</v>
      </c>
      <c r="W104" s="120" t="str">
        <f>IF('Crisis Indicator Data'!J98="x","x",IF('Crisis Indicator Data'!J98=0,0,IF('Crisis Indicator Data'!J98&gt;W$7,5,IF('Crisis Indicator Data'!J98&gt;W$6,4,IF('Crisis Indicator Data'!J98&gt;W$5,3,IF('Crisis Indicator Data'!J98&gt;W$4,2,1))))))</f>
        <v>x</v>
      </c>
      <c r="X104" s="120" t="str">
        <f>IF('Crisis Indicator Data'!K98="x","x",IF('Crisis Indicator Data'!K98=0,0,IF('Crisis Indicator Data'!K98&gt;X$7,5,IF('Crisis Indicator Data'!K98&gt;X$6,4,IF('Crisis Indicator Data'!K98&gt;X$5,3,IF('Crisis Indicator Data'!K98&gt;X$4,2,1))))))</f>
        <v>x</v>
      </c>
      <c r="Y104" s="122" t="str">
        <f t="shared" si="20"/>
        <v>x</v>
      </c>
      <c r="Z104" s="120">
        <f>IF('Crisis Indicator Data'!L98="x","x",IF('Crisis Indicator Data'!L98=0,0,IF('Crisis Indicator Data'!L98&gt;Z$7,5,IF('Crisis Indicator Data'!L98&gt;Z$6,4,IF('Crisis Indicator Data'!L98&gt;Z$5,3,IF('Crisis Indicator Data'!L98&gt;Z$4,2,1))))))</f>
        <v>5</v>
      </c>
      <c r="AA104" s="123">
        <f t="shared" si="26"/>
        <v>5</v>
      </c>
      <c r="AB104" s="127">
        <f t="shared" si="34"/>
        <v>4.833333333333333</v>
      </c>
      <c r="AC104" s="116" t="e">
        <f>IF('Crisis Indicator Data'!$O98="x","x",IF('Crisis Indicator Data'!$O98=0,0,('Crisis Indicator Data'!M98/'Crisis Indicator Data'!$O98)))</f>
        <v>#N/A</v>
      </c>
      <c r="AD104" s="121" t="e">
        <f t="shared" si="18"/>
        <v>#N/A</v>
      </c>
      <c r="AE104" s="124" t="e">
        <f t="shared" si="27"/>
        <v>#N/A</v>
      </c>
      <c r="AF104" s="116" t="e">
        <f>IF('Crisis Indicator Data'!$O98="x","x",IF('Crisis Indicator Data'!$O98=0,0,('Crisis Indicator Data'!N98/'Crisis Indicator Data'!$O98)))</f>
        <v>#N/A</v>
      </c>
      <c r="AG104" s="121" t="e">
        <f t="shared" si="19"/>
        <v>#N/A</v>
      </c>
      <c r="AH104" s="124" t="e">
        <f t="shared" si="28"/>
        <v>#N/A</v>
      </c>
      <c r="AI104" s="125" t="e">
        <f t="shared" si="29"/>
        <v>#N/A</v>
      </c>
      <c r="AJ104" s="120" t="str">
        <f>IF('Crisis Indicator Data'!P98="x","x",IF('Crisis Indicator Data'!P98&gt;AJ$7,5,IF('Crisis Indicator Data'!P98&gt;AJ$6,4,IF('Crisis Indicator Data'!P98&gt;AJ$5,3,IF('Crisis Indicator Data'!P98&gt;AJ$4,2,1)))))</f>
        <v>x</v>
      </c>
      <c r="AK104" s="116" t="str">
        <f>IF('Crisis Indicator Data'!P98="x","x",'Crisis Indicator Data'!P98/'Crisis Indicator Data'!H98*1000)</f>
        <v>x</v>
      </c>
      <c r="AL104" s="120" t="str">
        <f t="shared" si="30"/>
        <v>x</v>
      </c>
      <c r="AM104" s="125" t="str">
        <f t="shared" si="31"/>
        <v>x</v>
      </c>
      <c r="AN104" s="127" t="e">
        <f t="shared" si="32"/>
        <v>#N/A</v>
      </c>
      <c r="AO104" s="8"/>
      <c r="AP104" s="20"/>
    </row>
    <row r="105" spans="1:42" x14ac:dyDescent="0.35">
      <c r="A105" s="25" t="str">
        <f>'Crisis Indicator Data'!A99</f>
        <v>Syrian Regional Crisis</v>
      </c>
      <c r="B105" s="25" t="str">
        <f>'Crisis Indicator Data'!B99</f>
        <v>Regional crisis</v>
      </c>
      <c r="C105" s="25" t="str">
        <f>'Crisis Indicator Data'!C99</f>
        <v>REG004</v>
      </c>
      <c r="D105" s="25" t="str">
        <f>'Crisis Indicator Data'!D99</f>
        <v>Syria, Turkey, Iraq, Egypt, Jordan, Lebanon</v>
      </c>
      <c r="E105" s="25" t="str">
        <f>'Crisis Indicator Data'!E99</f>
        <v>SYR, TUR, IRQ, EGY, JOR, LBN</v>
      </c>
      <c r="F105" s="120">
        <f>IF('Crisis Indicator Data'!F99="x","x",IF('Crisis Indicator Data'!F99=0,0,IF('Crisis Indicator Data'!F99&gt;F$7,5,IF('Crisis Indicator Data'!F99&gt;F$6,4,IF('Crisis Indicator Data'!F99&gt;F$5,3,IF('Crisis Indicator Data'!F99&gt;F$4,2,1))))))</f>
        <v>3</v>
      </c>
      <c r="G105" s="116">
        <f>IF('Crisis Indicator Data'!F99="x","x",IF(B105="Regional crisis",('Crisis Indicator Data'!F99/VLOOKUP('Impact of Crisis'!$C105,'Regional Crises'!$B$1:$R$51,4,FALSE)),'Crisis Indicator Data'!F99/VLOOKUP('Impact of Crisis'!$E105,'Country Indicator Data'!$B$3:$P$193,15,FALSE)))</f>
        <v>0.17170319575832782</v>
      </c>
      <c r="H105" s="120">
        <f>IF(F105="x","x",IF('Crisis Indicator Data'!F99=0,0,IF(G105&gt;H$7,5,IF(G105&gt;H$6,4,IF(G105&gt;H$5,3,IF(G105&gt;H$4,2,1))))))</f>
        <v>3</v>
      </c>
      <c r="I105" s="122">
        <f t="shared" si="21"/>
        <v>3</v>
      </c>
      <c r="J105" s="120">
        <f>IF('Crisis Indicator Data'!G99="x","x",IF('Crisis Indicator Data'!G99=0,0,IF('Crisis Indicator Data'!G99&gt;J$7,5,IF('Crisis Indicator Data'!G99&gt;J$6,4,IF('Crisis Indicator Data'!G99&gt;J$5,3,IF('Crisis Indicator Data'!G99&gt;J$4,2,1))))))</f>
        <v>5</v>
      </c>
      <c r="K105" s="116">
        <f>IF('Crisis Indicator Data'!G99="x","x",IF(B105="Regional crisis",('Crisis Indicator Data'!G99/VLOOKUP('Impact of Crisis'!$C105,'Regional Crises'!$B$1:$R$51,5,FALSE)),'Crisis Indicator Data'!G99/VLOOKUP('Impact of Crisis'!$E105,'Country Indicator Data'!$B$3:$P$193,14,FALSE)))</f>
        <v>0.35401591750524025</v>
      </c>
      <c r="L105" s="120">
        <f>IF(J105="x","x",IF('Crisis Indicator Data'!G99=0,0,IF(K105&gt;L$7,5,IF(K105&gt;L$6,4,IF(K105&gt;L$5,3,IF(K105&gt;L$4,2,1))))))</f>
        <v>3</v>
      </c>
      <c r="M105" s="122">
        <f t="shared" si="22"/>
        <v>4</v>
      </c>
      <c r="N105" s="127">
        <f t="shared" si="33"/>
        <v>3.5</v>
      </c>
      <c r="O105" s="120">
        <f>IF('Crisis Indicator Data'!H99="x","x",IF('Crisis Indicator Data'!H99=0,0,IF('Crisis Indicator Data'!H99&gt;O$7,5,IF('Crisis Indicator Data'!H99&gt;O$6,4,IF('Crisis Indicator Data'!H99&gt;O$5,3,IF('Crisis Indicator Data'!H99&gt;O$4,2,1))))))</f>
        <v>5</v>
      </c>
      <c r="P105" s="116">
        <f>IF('Crisis Indicator Data'!H99="x","x",IF(B105="Regional crisis",('Crisis Indicator Data'!H99/VLOOKUP('Impact of Crisis'!$C105,'Regional Crises'!$B$1:$R$34,5,FALSE)),'Crisis Indicator Data'!H99/VLOOKUP('Impact of Crisis'!$E105,'Country Indicator Data'!$B$3:$P$193,14,FALSE)))</f>
        <v>0.10026743336251275</v>
      </c>
      <c r="Q105" s="120">
        <f>IF(O105="x","x",IF('Crisis Indicator Data'!H99=0,0,IF(P105&gt;Q$7,5,IF(P105&gt;Q$6,4,IF(P105&gt;Q$5,3,IF(P105&gt;Q$4,2,1))))))</f>
        <v>3</v>
      </c>
      <c r="R105" s="122">
        <f t="shared" si="23"/>
        <v>4</v>
      </c>
      <c r="S105" s="120">
        <f>IF('Crisis Indicator Data'!I99="x","x",IF('Crisis Indicator Data'!I99=0,0,IF('Crisis Indicator Data'!I99&gt;S$7,5,IF('Crisis Indicator Data'!I99&gt;S$6,4,IF('Crisis Indicator Data'!I99&gt;S$5,3,IF('Crisis Indicator Data'!I99&gt;S$4,2,1))))))</f>
        <v>5</v>
      </c>
      <c r="T105" s="116">
        <f>IF('Crisis Indicator Data'!I99="x","x",IF(B105="Regional crisis",('Crisis Indicator Data'!I99/VLOOKUP('Impact of Crisis'!$C105,'Regional Crises'!$B$1:$R$34,5,FALSE)),'Crisis Indicator Data'!I99/VLOOKUP('Impact of Crisis'!$E105,'Country Indicator Data'!$B$3:$P$193,14,FALSE)))</f>
        <v>5.2306110812178258E-2</v>
      </c>
      <c r="U105" s="120">
        <f t="shared" si="24"/>
        <v>4</v>
      </c>
      <c r="V105" s="122">
        <f t="shared" si="25"/>
        <v>5</v>
      </c>
      <c r="W105" s="120" t="str">
        <f>IF('Crisis Indicator Data'!J99="x","x",IF('Crisis Indicator Data'!J99=0,0,IF('Crisis Indicator Data'!J99&gt;W$7,5,IF('Crisis Indicator Data'!J99&gt;W$6,4,IF('Crisis Indicator Data'!J99&gt;W$5,3,IF('Crisis Indicator Data'!J99&gt;W$4,2,1))))))</f>
        <v>x</v>
      </c>
      <c r="X105" s="120" t="str">
        <f>IF('Crisis Indicator Data'!K99="x","x",IF('Crisis Indicator Data'!K99=0,0,IF('Crisis Indicator Data'!K99&gt;X$7,5,IF('Crisis Indicator Data'!K99&gt;X$6,4,IF('Crisis Indicator Data'!K99&gt;X$5,3,IF('Crisis Indicator Data'!K99&gt;X$4,2,1))))))</f>
        <v>x</v>
      </c>
      <c r="Y105" s="122" t="str">
        <f t="shared" si="20"/>
        <v>x</v>
      </c>
      <c r="Z105" s="120">
        <f>IF('Crisis Indicator Data'!L99="x","x",IF('Crisis Indicator Data'!L99=0,0,IF('Crisis Indicator Data'!L99&gt;Z$7,5,IF('Crisis Indicator Data'!L99&gt;Z$6,4,IF('Crisis Indicator Data'!L99&gt;Z$5,3,IF('Crisis Indicator Data'!L99&gt;Z$4,2,1))))))</f>
        <v>5</v>
      </c>
      <c r="AA105" s="123">
        <f t="shared" si="26"/>
        <v>5</v>
      </c>
      <c r="AB105" s="127">
        <f t="shared" si="34"/>
        <v>4.666666666666667</v>
      </c>
      <c r="AC105" s="116" t="e">
        <f>IF('Crisis Indicator Data'!$O99="x","x",IF('Crisis Indicator Data'!$O99=0,0,('Crisis Indicator Data'!M99/'Crisis Indicator Data'!$O99)))</f>
        <v>#N/A</v>
      </c>
      <c r="AD105" s="121" t="e">
        <f t="shared" si="18"/>
        <v>#N/A</v>
      </c>
      <c r="AE105" s="124" t="e">
        <f t="shared" si="27"/>
        <v>#N/A</v>
      </c>
      <c r="AF105" s="116" t="e">
        <f>IF('Crisis Indicator Data'!$O99="x","x",IF('Crisis Indicator Data'!$O99=0,0,('Crisis Indicator Data'!N99/'Crisis Indicator Data'!$O99)))</f>
        <v>#N/A</v>
      </c>
      <c r="AG105" s="121" t="e">
        <f t="shared" si="19"/>
        <v>#N/A</v>
      </c>
      <c r="AH105" s="124" t="e">
        <f t="shared" si="28"/>
        <v>#N/A</v>
      </c>
      <c r="AI105" s="125" t="e">
        <f t="shared" si="29"/>
        <v>#N/A</v>
      </c>
      <c r="AJ105" s="120" t="str">
        <f>IF('Crisis Indicator Data'!P99="x","x",IF('Crisis Indicator Data'!P99&gt;AJ$7,5,IF('Crisis Indicator Data'!P99&gt;AJ$6,4,IF('Crisis Indicator Data'!P99&gt;AJ$5,3,IF('Crisis Indicator Data'!P99&gt;AJ$4,2,1)))))</f>
        <v>x</v>
      </c>
      <c r="AK105" s="116" t="str">
        <f>IF('Crisis Indicator Data'!P99="x","x",'Crisis Indicator Data'!P99/'Crisis Indicator Data'!H99*1000)</f>
        <v>x</v>
      </c>
      <c r="AL105" s="120" t="str">
        <f t="shared" si="30"/>
        <v>x</v>
      </c>
      <c r="AM105" s="125" t="str">
        <f t="shared" si="31"/>
        <v>x</v>
      </c>
      <c r="AN105" s="127" t="e">
        <f t="shared" si="32"/>
        <v>#N/A</v>
      </c>
      <c r="AO105" s="8"/>
      <c r="AP105" s="20"/>
    </row>
    <row r="106" spans="1:42" x14ac:dyDescent="0.35">
      <c r="A106" s="25" t="str">
        <f>'Crisis Indicator Data'!A100</f>
        <v>International Displacement in Tanzania</v>
      </c>
      <c r="B106" s="25" t="str">
        <f>'Crisis Indicator Data'!B100</f>
        <v>International displacement</v>
      </c>
      <c r="C106" s="25" t="str">
        <f>'Crisis Indicator Data'!C100</f>
        <v>TZA002</v>
      </c>
      <c r="D106" s="25" t="str">
        <f>'Crisis Indicator Data'!D100</f>
        <v>Tanzania</v>
      </c>
      <c r="E106" s="25" t="str">
        <f>'Crisis Indicator Data'!E100</f>
        <v>TZA</v>
      </c>
      <c r="F106" s="120">
        <f>IF('Crisis Indicator Data'!F100="x","x",IF('Crisis Indicator Data'!F100=0,0,IF('Crisis Indicator Data'!F100&gt;F$7,5,IF('Crisis Indicator Data'!F100&gt;F$6,4,IF('Crisis Indicator Data'!F100&gt;F$5,3,IF('Crisis Indicator Data'!F100&gt;F$4,2,1))))))</f>
        <v>3</v>
      </c>
      <c r="G106" s="116">
        <f>IF('Crisis Indicator Data'!F100="x","x",IF(B106="Regional crisis",('Crisis Indicator Data'!F100/VLOOKUP('Impact of Crisis'!$C106,'Regional Crises'!$B$1:$R$51,4,FALSE)),'Crisis Indicator Data'!F100/VLOOKUP('Impact of Crisis'!$E106,'Country Indicator Data'!$B$3:$P$193,15,FALSE)))</f>
        <v>0.21110860239331677</v>
      </c>
      <c r="H106" s="120">
        <f>IF(F106="x","x",IF('Crisis Indicator Data'!F100=0,0,IF(G106&gt;H$7,5,IF(G106&gt;H$6,4,IF(G106&gt;H$5,3,IF(G106&gt;H$4,2,1))))))</f>
        <v>3</v>
      </c>
      <c r="I106" s="122">
        <f t="shared" si="21"/>
        <v>3</v>
      </c>
      <c r="J106" s="120">
        <f>IF('Crisis Indicator Data'!G100="x","x",IF('Crisis Indicator Data'!G100=0,0,IF('Crisis Indicator Data'!G100&gt;J$7,5,IF('Crisis Indicator Data'!G100&gt;J$6,4,IF('Crisis Indicator Data'!G100&gt;J$5,3,IF('Crisis Indicator Data'!G100&gt;J$4,2,1))))))</f>
        <v>3</v>
      </c>
      <c r="K106" s="116">
        <f>IF('Crisis Indicator Data'!G100="x","x",IF(B106="Regional crisis",('Crisis Indicator Data'!G100/VLOOKUP('Impact of Crisis'!$C106,'Regional Crises'!$B$1:$R$51,5,FALSE)),'Crisis Indicator Data'!G100/VLOOKUP('Impact of Crisis'!$E106,'Country Indicator Data'!$B$3:$P$193,14,FALSE)))</f>
        <v>0.20624768097248972</v>
      </c>
      <c r="L106" s="120">
        <f>IF(J106="x","x",IF('Crisis Indicator Data'!G100=0,0,IF(K106&gt;L$7,5,IF(K106&gt;L$6,4,IF(K106&gt;L$5,3,IF(K106&gt;L$4,2,1))))))</f>
        <v>3</v>
      </c>
      <c r="M106" s="122">
        <f t="shared" si="22"/>
        <v>3</v>
      </c>
      <c r="N106" s="127">
        <f t="shared" si="33"/>
        <v>3</v>
      </c>
      <c r="O106" s="120">
        <f>IF('Crisis Indicator Data'!H100="x","x",IF('Crisis Indicator Data'!H100=0,0,IF('Crisis Indicator Data'!H100&gt;O$7,5,IF('Crisis Indicator Data'!H100&gt;O$6,4,IF('Crisis Indicator Data'!H100&gt;O$5,3,IF('Crisis Indicator Data'!H100&gt;O$4,2,1))))))</f>
        <v>1</v>
      </c>
      <c r="P106" s="116">
        <f>IF('Crisis Indicator Data'!H100="x","x",IF(B106="Regional crisis",('Crisis Indicator Data'!H100/VLOOKUP('Impact of Crisis'!$C106,'Regional Crises'!$B$1:$R$34,5,FALSE)),'Crisis Indicator Data'!H100/VLOOKUP('Impact of Crisis'!$E106,'Country Indicator Data'!$B$3:$P$193,14,FALSE)))</f>
        <v>4.9295899075922755E-3</v>
      </c>
      <c r="Q106" s="120">
        <f>IF(O106="x","x",IF('Crisis Indicator Data'!H100=0,0,IF(P106&gt;Q$7,5,IF(P106&gt;Q$6,4,IF(P106&gt;Q$5,3,IF(P106&gt;Q$4,2,1))))))</f>
        <v>1</v>
      </c>
      <c r="R106" s="122">
        <f t="shared" si="23"/>
        <v>1</v>
      </c>
      <c r="S106" s="120">
        <f>IF('Crisis Indicator Data'!I100="x","x",IF('Crisis Indicator Data'!I100=0,0,IF('Crisis Indicator Data'!I100&gt;S$7,5,IF('Crisis Indicator Data'!I100&gt;S$6,4,IF('Crisis Indicator Data'!I100&gt;S$5,3,IF('Crisis Indicator Data'!I100&gt;S$4,2,1))))))</f>
        <v>3</v>
      </c>
      <c r="T106" s="116">
        <f>IF('Crisis Indicator Data'!I100="x","x",IF(B106="Regional crisis",('Crisis Indicator Data'!I100/VLOOKUP('Impact of Crisis'!$C106,'Regional Crises'!$B$1:$R$34,5,FALSE)),'Crisis Indicator Data'!I100/VLOOKUP('Impact of Crisis'!$E106,'Country Indicator Data'!$B$3:$P$193,14,FALSE)))</f>
        <v>4.9295899075922755E-3</v>
      </c>
      <c r="U106" s="120">
        <f t="shared" si="24"/>
        <v>1</v>
      </c>
      <c r="V106" s="122">
        <f t="shared" si="25"/>
        <v>3</v>
      </c>
      <c r="W106" s="120">
        <f>IF('Crisis Indicator Data'!J100="x","x",IF('Crisis Indicator Data'!J100=0,0,IF('Crisis Indicator Data'!J100&gt;W$7,5,IF('Crisis Indicator Data'!J100&gt;W$6,4,IF('Crisis Indicator Data'!J100&gt;W$5,3,IF('Crisis Indicator Data'!J100&gt;W$4,2,1))))))</f>
        <v>0</v>
      </c>
      <c r="X106" s="120" t="str">
        <f>IF('Crisis Indicator Data'!K100="x","x",IF('Crisis Indicator Data'!K100=0,0,IF('Crisis Indicator Data'!K100&gt;X$7,5,IF('Crisis Indicator Data'!K100&gt;X$6,4,IF('Crisis Indicator Data'!K100&gt;X$5,3,IF('Crisis Indicator Data'!K100&gt;X$4,2,1))))))</f>
        <v>x</v>
      </c>
      <c r="Y106" s="122">
        <f t="shared" si="20"/>
        <v>0</v>
      </c>
      <c r="Z106" s="120">
        <f>IF('Crisis Indicator Data'!L100="x","x",IF('Crisis Indicator Data'!L100=0,0,IF('Crisis Indicator Data'!L100&gt;Z$7,5,IF('Crisis Indicator Data'!L100&gt;Z$6,4,IF('Crisis Indicator Data'!L100&gt;Z$5,3,IF('Crisis Indicator Data'!L100&gt;Z$4,2,1))))))</f>
        <v>0</v>
      </c>
      <c r="AA106" s="123">
        <f t="shared" si="26"/>
        <v>0</v>
      </c>
      <c r="AB106" s="127">
        <f t="shared" si="34"/>
        <v>1.1000000000000001</v>
      </c>
      <c r="AC106" s="116" t="e">
        <f>IF('Crisis Indicator Data'!$O100="x","x",IF('Crisis Indicator Data'!$O100=0,0,('Crisis Indicator Data'!M100/'Crisis Indicator Data'!$O100)))</f>
        <v>#N/A</v>
      </c>
      <c r="AD106" s="121" t="e">
        <f t="shared" si="18"/>
        <v>#N/A</v>
      </c>
      <c r="AE106" s="124" t="e">
        <f t="shared" si="27"/>
        <v>#N/A</v>
      </c>
      <c r="AF106" s="116" t="e">
        <f>IF('Crisis Indicator Data'!$O100="x","x",IF('Crisis Indicator Data'!$O100=0,0,('Crisis Indicator Data'!N100/'Crisis Indicator Data'!$O100)))</f>
        <v>#N/A</v>
      </c>
      <c r="AG106" s="121" t="e">
        <f t="shared" si="19"/>
        <v>#N/A</v>
      </c>
      <c r="AH106" s="124" t="e">
        <f t="shared" si="28"/>
        <v>#N/A</v>
      </c>
      <c r="AI106" s="125" t="e">
        <f t="shared" si="29"/>
        <v>#N/A</v>
      </c>
      <c r="AJ106" s="120" t="str">
        <f>IF('Crisis Indicator Data'!P100="x","x",IF('Crisis Indicator Data'!P100&gt;AJ$7,5,IF('Crisis Indicator Data'!P100&gt;AJ$6,4,IF('Crisis Indicator Data'!P100&gt;AJ$5,3,IF('Crisis Indicator Data'!P100&gt;AJ$4,2,1)))))</f>
        <v>x</v>
      </c>
      <c r="AK106" s="116" t="str">
        <f>IF('Crisis Indicator Data'!P100="x","x",'Crisis Indicator Data'!P100/'Crisis Indicator Data'!H100*1000)</f>
        <v>x</v>
      </c>
      <c r="AL106" s="120" t="str">
        <f t="shared" si="30"/>
        <v>x</v>
      </c>
      <c r="AM106" s="125" t="str">
        <f t="shared" si="31"/>
        <v>x</v>
      </c>
      <c r="AN106" s="127" t="e">
        <f t="shared" si="32"/>
        <v>#N/A</v>
      </c>
      <c r="AO106" s="8"/>
      <c r="AP106" s="20"/>
    </row>
    <row r="107" spans="1:42" x14ac:dyDescent="0.35">
      <c r="A107" s="25" t="str">
        <f>'Crisis Indicator Data'!A101</f>
        <v>Multiple situations in Thailand</v>
      </c>
      <c r="B107" s="25" t="str">
        <f>'Crisis Indicator Data'!B101</f>
        <v>Multiple crises country</v>
      </c>
      <c r="C107" s="25" t="str">
        <f>'Crisis Indicator Data'!C101</f>
        <v>THA001</v>
      </c>
      <c r="D107" s="25" t="str">
        <f>'Crisis Indicator Data'!D101</f>
        <v>Thailand</v>
      </c>
      <c r="E107" s="25" t="str">
        <f>'Crisis Indicator Data'!E101</f>
        <v>THA</v>
      </c>
      <c r="F107" s="120">
        <f>IF('Crisis Indicator Data'!F101="x","x",IF('Crisis Indicator Data'!F101=0,0,IF('Crisis Indicator Data'!F101&gt;F$7,5,IF('Crisis Indicator Data'!F101&gt;F$6,4,IF('Crisis Indicator Data'!F101&gt;F$5,3,IF('Crisis Indicator Data'!F101&gt;F$4,2,1))))))</f>
        <v>2</v>
      </c>
      <c r="G107" s="116">
        <f>IF('Crisis Indicator Data'!F101="x","x",IF(B107="Regional crisis",('Crisis Indicator Data'!F101/VLOOKUP('Impact of Crisis'!$C107,'Regional Crises'!$B$1:$R$51,4,FALSE)),'Crisis Indicator Data'!F101/VLOOKUP('Impact of Crisis'!$E107,'Country Indicator Data'!$B$3:$P$193,15,FALSE)))</f>
        <v>5.9390475444811998E-2</v>
      </c>
      <c r="H107" s="120">
        <f>IF(F107="x","x",IF('Crisis Indicator Data'!F101=0,0,IF(G107&gt;H$7,5,IF(G107&gt;H$6,4,IF(G107&gt;H$5,3,IF(G107&gt;H$4,2,1))))))</f>
        <v>2</v>
      </c>
      <c r="I107" s="122">
        <f t="shared" si="21"/>
        <v>2</v>
      </c>
      <c r="J107" s="120">
        <f>IF('Crisis Indicator Data'!G101="x","x",IF('Crisis Indicator Data'!G101=0,0,IF('Crisis Indicator Data'!G101&gt;J$7,5,IF('Crisis Indicator Data'!G101&gt;J$6,4,IF('Crisis Indicator Data'!G101&gt;J$5,3,IF('Crisis Indicator Data'!G101&gt;J$4,2,1))))))</f>
        <v>2</v>
      </c>
      <c r="K107" s="116">
        <f>IF('Crisis Indicator Data'!G101="x","x",IF(B107="Regional crisis",('Crisis Indicator Data'!G101/VLOOKUP('Impact of Crisis'!$C107,'Regional Crises'!$B$1:$R$51,5,FALSE)),'Crisis Indicator Data'!G101/VLOOKUP('Impact of Crisis'!$E107,'Country Indicator Data'!$B$3:$P$193,14,FALSE)))</f>
        <v>5.6984321374034259E-2</v>
      </c>
      <c r="L107" s="120">
        <f>IF(J107="x","x",IF('Crisis Indicator Data'!G101=0,0,IF(K107&gt;L$7,5,IF(K107&gt;L$6,4,IF(K107&gt;L$5,3,IF(K107&gt;L$4,2,1))))))</f>
        <v>2</v>
      </c>
      <c r="M107" s="122">
        <f t="shared" si="22"/>
        <v>2</v>
      </c>
      <c r="N107" s="127">
        <f t="shared" si="33"/>
        <v>2</v>
      </c>
      <c r="O107" s="120">
        <f>IF('Crisis Indicator Data'!H101="x","x",IF('Crisis Indicator Data'!H101=0,0,IF('Crisis Indicator Data'!H101&gt;O$7,5,IF('Crisis Indicator Data'!H101&gt;O$6,4,IF('Crisis Indicator Data'!H101&gt;O$5,3,IF('Crisis Indicator Data'!H101&gt;O$4,2,1))))))</f>
        <v>3</v>
      </c>
      <c r="P107" s="116">
        <f>IF('Crisis Indicator Data'!H101="x","x",IF(B107="Regional crisis",('Crisis Indicator Data'!H101/VLOOKUP('Impact of Crisis'!$C107,'Regional Crises'!$B$1:$R$34,5,FALSE)),'Crisis Indicator Data'!H101/VLOOKUP('Impact of Crisis'!$E107,'Country Indicator Data'!$B$3:$P$193,14,FALSE)))</f>
        <v>5.3688332501776508E-2</v>
      </c>
      <c r="Q107" s="120">
        <f>IF(O107="x","x",IF('Crisis Indicator Data'!H101=0,0,IF(P107&gt;Q$7,5,IF(P107&gt;Q$6,4,IF(P107&gt;Q$5,3,IF(P107&gt;Q$4,2,1))))))</f>
        <v>2</v>
      </c>
      <c r="R107" s="122">
        <f t="shared" si="23"/>
        <v>2.5</v>
      </c>
      <c r="S107" s="120" t="str">
        <f>IF('Crisis Indicator Data'!I101="x","x",IF('Crisis Indicator Data'!I101=0,0,IF('Crisis Indicator Data'!I101&gt;S$7,5,IF('Crisis Indicator Data'!I101&gt;S$6,4,IF('Crisis Indicator Data'!I101&gt;S$5,3,IF('Crisis Indicator Data'!I101&gt;S$4,2,1))))))</f>
        <v>x</v>
      </c>
      <c r="T107" s="116" t="str">
        <f>IF('Crisis Indicator Data'!I101="x","x",IF(B107="Regional crisis",('Crisis Indicator Data'!I101/VLOOKUP('Impact of Crisis'!$C107,'Regional Crises'!$B$1:$R$34,5,FALSE)),'Crisis Indicator Data'!I101/VLOOKUP('Impact of Crisis'!$E107,'Country Indicator Data'!$B$3:$P$193,14,FALSE)))</f>
        <v>x</v>
      </c>
      <c r="U107" s="120" t="str">
        <f t="shared" si="24"/>
        <v>x</v>
      </c>
      <c r="V107" s="122" t="str">
        <f t="shared" si="25"/>
        <v>x</v>
      </c>
      <c r="W107" s="120">
        <f>IF('Crisis Indicator Data'!J101="x","x",IF('Crisis Indicator Data'!J101=0,0,IF('Crisis Indicator Data'!J101&gt;W$7,5,IF('Crisis Indicator Data'!J101&gt;W$6,4,IF('Crisis Indicator Data'!J101&gt;W$5,3,IF('Crisis Indicator Data'!J101&gt;W$4,2,1))))))</f>
        <v>2</v>
      </c>
      <c r="X107" s="120" t="str">
        <f>IF('Crisis Indicator Data'!K101="x","x",IF('Crisis Indicator Data'!K101=0,0,IF('Crisis Indicator Data'!K101&gt;X$7,5,IF('Crisis Indicator Data'!K101&gt;X$6,4,IF('Crisis Indicator Data'!K101&gt;X$5,3,IF('Crisis Indicator Data'!K101&gt;X$4,2,1))))))</f>
        <v>x</v>
      </c>
      <c r="Y107" s="122">
        <f t="shared" si="20"/>
        <v>2</v>
      </c>
      <c r="Z107" s="120">
        <f>IF('Crisis Indicator Data'!L101="x","x",IF('Crisis Indicator Data'!L101=0,0,IF('Crisis Indicator Data'!L101&gt;Z$7,5,IF('Crisis Indicator Data'!L101&gt;Z$6,4,IF('Crisis Indicator Data'!L101&gt;Z$5,3,IF('Crisis Indicator Data'!L101&gt;Z$4,2,1))))))</f>
        <v>1</v>
      </c>
      <c r="AA107" s="123">
        <f t="shared" si="26"/>
        <v>1</v>
      </c>
      <c r="AB107" s="127">
        <f t="shared" si="34"/>
        <v>1.8333333333333333</v>
      </c>
      <c r="AC107" s="116" t="e">
        <f>IF('Crisis Indicator Data'!$O101="x","x",IF('Crisis Indicator Data'!$O101=0,0,('Crisis Indicator Data'!M101/'Crisis Indicator Data'!$O101)))</f>
        <v>#N/A</v>
      </c>
      <c r="AD107" s="121" t="e">
        <f t="shared" si="18"/>
        <v>#N/A</v>
      </c>
      <c r="AE107" s="124" t="e">
        <f t="shared" si="27"/>
        <v>#N/A</v>
      </c>
      <c r="AF107" s="116" t="e">
        <f>IF('Crisis Indicator Data'!$O101="x","x",IF('Crisis Indicator Data'!$O101=0,0,('Crisis Indicator Data'!N101/'Crisis Indicator Data'!$O101)))</f>
        <v>#N/A</v>
      </c>
      <c r="AG107" s="121" t="e">
        <f t="shared" si="19"/>
        <v>#N/A</v>
      </c>
      <c r="AH107" s="124" t="e">
        <f t="shared" si="28"/>
        <v>#N/A</v>
      </c>
      <c r="AI107" s="125" t="e">
        <f t="shared" si="29"/>
        <v>#N/A</v>
      </c>
      <c r="AJ107" s="120" t="str">
        <f>IF('Crisis Indicator Data'!P101="x","x",IF('Crisis Indicator Data'!P101&gt;AJ$7,5,IF('Crisis Indicator Data'!P101&gt;AJ$6,4,IF('Crisis Indicator Data'!P101&gt;AJ$5,3,IF('Crisis Indicator Data'!P101&gt;AJ$4,2,1)))))</f>
        <v>x</v>
      </c>
      <c r="AK107" s="116" t="str">
        <f>IF('Crisis Indicator Data'!P101="x","x",'Crisis Indicator Data'!P101/'Crisis Indicator Data'!H101*1000)</f>
        <v>x</v>
      </c>
      <c r="AL107" s="120" t="str">
        <f t="shared" si="30"/>
        <v>x</v>
      </c>
      <c r="AM107" s="125" t="str">
        <f t="shared" si="31"/>
        <v>x</v>
      </c>
      <c r="AN107" s="127" t="e">
        <f t="shared" si="32"/>
        <v>#N/A</v>
      </c>
      <c r="AO107" s="8"/>
      <c r="AP107" s="20"/>
    </row>
    <row r="108" spans="1:42" x14ac:dyDescent="0.35">
      <c r="A108" s="25" t="str">
        <f>'Crisis Indicator Data'!A102</f>
        <v xml:space="preserve">Conflict in southern Thailand </v>
      </c>
      <c r="B108" s="25" t="str">
        <f>'Crisis Indicator Data'!B102</f>
        <v>Conflict</v>
      </c>
      <c r="C108" s="25" t="str">
        <f>'Crisis Indicator Data'!C102</f>
        <v>THA002</v>
      </c>
      <c r="D108" s="25" t="str">
        <f>'Crisis Indicator Data'!D102</f>
        <v>Thailand</v>
      </c>
      <c r="E108" s="25" t="str">
        <f>'Crisis Indicator Data'!E102</f>
        <v>THA</v>
      </c>
      <c r="F108" s="120">
        <f>IF('Crisis Indicator Data'!F102="x","x",IF('Crisis Indicator Data'!F102=0,0,IF('Crisis Indicator Data'!F102&gt;F$7,5,IF('Crisis Indicator Data'!F102&gt;F$6,4,IF('Crisis Indicator Data'!F102&gt;F$5,3,IF('Crisis Indicator Data'!F102&gt;F$4,2,1))))))</f>
        <v>1</v>
      </c>
      <c r="G108" s="116">
        <f>IF('Crisis Indicator Data'!F102="x","x",IF(B108="Regional crisis",('Crisis Indicator Data'!F102/VLOOKUP('Impact of Crisis'!$C108,'Regional Crises'!$B$1:$R$51,4,FALSE)),'Crisis Indicator Data'!F102/VLOOKUP('Impact of Crisis'!$E108,'Country Indicator Data'!$B$3:$P$193,15,FALSE)))</f>
        <v>3.5878564857405704E-2</v>
      </c>
      <c r="H108" s="120">
        <f>IF(F108="x","x",IF('Crisis Indicator Data'!F102=0,0,IF(G108&gt;H$7,5,IF(G108&gt;H$6,4,IF(G108&gt;H$5,3,IF(G108&gt;H$4,2,1))))))</f>
        <v>2</v>
      </c>
      <c r="I108" s="122">
        <f t="shared" si="21"/>
        <v>1.5</v>
      </c>
      <c r="J108" s="120">
        <f>IF('Crisis Indicator Data'!G102="x","x",IF('Crisis Indicator Data'!G102=0,0,IF('Crisis Indicator Data'!G102&gt;J$7,5,IF('Crisis Indicator Data'!G102&gt;J$6,4,IF('Crisis Indicator Data'!G102&gt;J$5,3,IF('Crisis Indicator Data'!G102&gt;J$4,2,1))))))</f>
        <v>2</v>
      </c>
      <c r="K108" s="116">
        <f>IF('Crisis Indicator Data'!G102="x","x",IF(B108="Regional crisis",('Crisis Indicator Data'!G102/VLOOKUP('Impact of Crisis'!$C108,'Regional Crises'!$B$1:$R$51,5,FALSE)),'Crisis Indicator Data'!G102/VLOOKUP('Impact of Crisis'!$E108,'Country Indicator Data'!$B$3:$P$193,14,FALSE)))</f>
        <v>5.2282245505813341E-2</v>
      </c>
      <c r="L108" s="120">
        <f>IF(J108="x","x",IF('Crisis Indicator Data'!G102=0,0,IF(K108&gt;L$7,5,IF(K108&gt;L$6,4,IF(K108&gt;L$5,3,IF(K108&gt;L$4,2,1))))))</f>
        <v>2</v>
      </c>
      <c r="M108" s="122">
        <f t="shared" si="22"/>
        <v>2</v>
      </c>
      <c r="N108" s="127">
        <f t="shared" si="33"/>
        <v>1.8</v>
      </c>
      <c r="O108" s="120">
        <f>IF('Crisis Indicator Data'!H102="x","x",IF('Crisis Indicator Data'!H102=0,0,IF('Crisis Indicator Data'!H102&gt;O$7,5,IF('Crisis Indicator Data'!H102&gt;O$6,4,IF('Crisis Indicator Data'!H102&gt;O$5,3,IF('Crisis Indicator Data'!H102&gt;O$4,2,1))))))</f>
        <v>3</v>
      </c>
      <c r="P108" s="116">
        <f>IF('Crisis Indicator Data'!H102="x","x",IF(B108="Regional crisis",('Crisis Indicator Data'!H102/VLOOKUP('Impact of Crisis'!$C108,'Regional Crises'!$B$1:$R$34,5,FALSE)),'Crisis Indicator Data'!H102/VLOOKUP('Impact of Crisis'!$E108,'Country Indicator Data'!$B$3:$P$193,14,FALSE)))</f>
        <v>5.2282245505813341E-2</v>
      </c>
      <c r="Q108" s="120">
        <f>IF(O108="x","x",IF('Crisis Indicator Data'!H102=0,0,IF(P108&gt;Q$7,5,IF(P108&gt;Q$6,4,IF(P108&gt;Q$5,3,IF(P108&gt;Q$4,2,1))))))</f>
        <v>2</v>
      </c>
      <c r="R108" s="122">
        <f t="shared" si="23"/>
        <v>2.5</v>
      </c>
      <c r="S108" s="120" t="str">
        <f>IF('Crisis Indicator Data'!I102="x","x",IF('Crisis Indicator Data'!I102=0,0,IF('Crisis Indicator Data'!I102&gt;S$7,5,IF('Crisis Indicator Data'!I102&gt;S$6,4,IF('Crisis Indicator Data'!I102&gt;S$5,3,IF('Crisis Indicator Data'!I102&gt;S$4,2,1))))))</f>
        <v>x</v>
      </c>
      <c r="T108" s="116" t="str">
        <f>IF('Crisis Indicator Data'!I102="x","x",IF(B108="Regional crisis",('Crisis Indicator Data'!I102/VLOOKUP('Impact of Crisis'!$C108,'Regional Crises'!$B$1:$R$34,5,FALSE)),'Crisis Indicator Data'!I102/VLOOKUP('Impact of Crisis'!$E108,'Country Indicator Data'!$B$3:$P$193,14,FALSE)))</f>
        <v>x</v>
      </c>
      <c r="U108" s="120" t="str">
        <f t="shared" si="24"/>
        <v>x</v>
      </c>
      <c r="V108" s="122" t="str">
        <f t="shared" si="25"/>
        <v>x</v>
      </c>
      <c r="W108" s="120">
        <f>IF('Crisis Indicator Data'!J102="x","x",IF('Crisis Indicator Data'!J102=0,0,IF('Crisis Indicator Data'!J102&gt;W$7,5,IF('Crisis Indicator Data'!J102&gt;W$6,4,IF('Crisis Indicator Data'!J102&gt;W$5,3,IF('Crisis Indicator Data'!J102&gt;W$4,2,1))))))</f>
        <v>2</v>
      </c>
      <c r="X108" s="120" t="str">
        <f>IF('Crisis Indicator Data'!K102="x","x",IF('Crisis Indicator Data'!K102=0,0,IF('Crisis Indicator Data'!K102&gt;X$7,5,IF('Crisis Indicator Data'!K102&gt;X$6,4,IF('Crisis Indicator Data'!K102&gt;X$5,3,IF('Crisis Indicator Data'!K102&gt;X$4,2,1))))))</f>
        <v>x</v>
      </c>
      <c r="Y108" s="122">
        <f t="shared" si="20"/>
        <v>2</v>
      </c>
      <c r="Z108" s="120">
        <f>IF('Crisis Indicator Data'!L102="x","x",IF('Crisis Indicator Data'!L102=0,0,IF('Crisis Indicator Data'!L102&gt;Z$7,5,IF('Crisis Indicator Data'!L102&gt;Z$6,4,IF('Crisis Indicator Data'!L102&gt;Z$5,3,IF('Crisis Indicator Data'!L102&gt;Z$4,2,1))))))</f>
        <v>1</v>
      </c>
      <c r="AA108" s="123">
        <f t="shared" si="26"/>
        <v>1</v>
      </c>
      <c r="AB108" s="127">
        <f t="shared" si="34"/>
        <v>1.8333333333333333</v>
      </c>
      <c r="AC108" s="116" t="e">
        <f>IF('Crisis Indicator Data'!$O102="x","x",IF('Crisis Indicator Data'!$O102=0,0,('Crisis Indicator Data'!M102/'Crisis Indicator Data'!$O102)))</f>
        <v>#N/A</v>
      </c>
      <c r="AD108" s="121" t="e">
        <f t="shared" si="18"/>
        <v>#N/A</v>
      </c>
      <c r="AE108" s="124" t="e">
        <f t="shared" si="27"/>
        <v>#N/A</v>
      </c>
      <c r="AF108" s="116" t="e">
        <f>IF('Crisis Indicator Data'!$O102="x","x",IF('Crisis Indicator Data'!$O102=0,0,('Crisis Indicator Data'!N102/'Crisis Indicator Data'!$O102)))</f>
        <v>#N/A</v>
      </c>
      <c r="AG108" s="121" t="e">
        <f t="shared" si="19"/>
        <v>#N/A</v>
      </c>
      <c r="AH108" s="124" t="e">
        <f t="shared" si="28"/>
        <v>#N/A</v>
      </c>
      <c r="AI108" s="125" t="e">
        <f t="shared" si="29"/>
        <v>#N/A</v>
      </c>
      <c r="AJ108" s="120" t="str">
        <f>IF('Crisis Indicator Data'!P102="x","x",IF('Crisis Indicator Data'!P102&gt;AJ$7,5,IF('Crisis Indicator Data'!P102&gt;AJ$6,4,IF('Crisis Indicator Data'!P102&gt;AJ$5,3,IF('Crisis Indicator Data'!P102&gt;AJ$4,2,1)))))</f>
        <v>x</v>
      </c>
      <c r="AK108" s="116" t="str">
        <f>IF('Crisis Indicator Data'!P102="x","x",'Crisis Indicator Data'!P102/'Crisis Indicator Data'!H102*1000)</f>
        <v>x</v>
      </c>
      <c r="AL108" s="120" t="str">
        <f t="shared" si="30"/>
        <v>x</v>
      </c>
      <c r="AM108" s="125" t="str">
        <f t="shared" si="31"/>
        <v>x</v>
      </c>
      <c r="AN108" s="127" t="e">
        <f t="shared" si="32"/>
        <v>#N/A</v>
      </c>
      <c r="AO108" s="8"/>
      <c r="AP108" s="20"/>
    </row>
    <row r="109" spans="1:42" x14ac:dyDescent="0.35">
      <c r="A109" s="25" t="str">
        <f>'Crisis Indicator Data'!A103</f>
        <v>Myanmar refugees in Thailand</v>
      </c>
      <c r="B109" s="25" t="str">
        <f>'Crisis Indicator Data'!B103</f>
        <v>International displacement</v>
      </c>
      <c r="C109" s="25" t="str">
        <f>'Crisis Indicator Data'!C103</f>
        <v>THA003</v>
      </c>
      <c r="D109" s="25" t="str">
        <f>'Crisis Indicator Data'!D103</f>
        <v>Thailand</v>
      </c>
      <c r="E109" s="25" t="str">
        <f>'Crisis Indicator Data'!E103</f>
        <v>THA</v>
      </c>
      <c r="F109" s="120">
        <f>IF('Crisis Indicator Data'!F103="x","x",IF('Crisis Indicator Data'!F103=0,0,IF('Crisis Indicator Data'!F103&gt;F$7,5,IF('Crisis Indicator Data'!F103&gt;F$6,4,IF('Crisis Indicator Data'!F103&gt;F$5,3,IF('Crisis Indicator Data'!F103&gt;F$4,2,1))))))</f>
        <v>1</v>
      </c>
      <c r="G109" s="116">
        <f>IF('Crisis Indicator Data'!F103="x","x",IF(B109="Regional crisis",('Crisis Indicator Data'!F103/VLOOKUP('Impact of Crisis'!$C109,'Regional Crises'!$B$1:$R$51,4,FALSE)),'Crisis Indicator Data'!F103/VLOOKUP('Impact of Crisis'!$E109,'Country Indicator Data'!$B$3:$P$193,15,FALSE)))</f>
        <v>1.7616316623930788E-5</v>
      </c>
      <c r="H109" s="120">
        <f>IF(F109="x","x",IF('Crisis Indicator Data'!F103=0,0,IF(G109&gt;H$7,5,IF(G109&gt;H$6,4,IF(G109&gt;H$5,3,IF(G109&gt;H$4,2,1))))))</f>
        <v>1</v>
      </c>
      <c r="I109" s="122">
        <f t="shared" si="21"/>
        <v>1</v>
      </c>
      <c r="J109" s="120">
        <f>IF('Crisis Indicator Data'!G103="x","x",IF('Crisis Indicator Data'!G103=0,0,IF('Crisis Indicator Data'!G103&gt;J$7,5,IF('Crisis Indicator Data'!G103&gt;J$6,4,IF('Crisis Indicator Data'!G103&gt;J$5,3,IF('Crisis Indicator Data'!G103&gt;J$4,2,1))))))</f>
        <v>1</v>
      </c>
      <c r="K109" s="116">
        <f>IF('Crisis Indicator Data'!G103="x","x",IF(B109="Regional crisis",('Crisis Indicator Data'!G103/VLOOKUP('Impact of Crisis'!$C109,'Regional Crises'!$B$1:$R$51,5,FALSE)),'Crisis Indicator Data'!G103/VLOOKUP('Impact of Crisis'!$E109,'Country Indicator Data'!$B$3:$P$193,14,FALSE)))</f>
        <v>1.4060869959631695E-3</v>
      </c>
      <c r="L109" s="120">
        <f>IF(J109="x","x",IF('Crisis Indicator Data'!G103=0,0,IF(K109&gt;L$7,5,IF(K109&gt;L$6,4,IF(K109&gt;L$5,3,IF(K109&gt;L$4,2,1))))))</f>
        <v>1</v>
      </c>
      <c r="M109" s="122">
        <f t="shared" si="22"/>
        <v>1</v>
      </c>
      <c r="N109" s="127">
        <f t="shared" si="33"/>
        <v>1</v>
      </c>
      <c r="O109" s="120">
        <f>IF('Crisis Indicator Data'!H103="x","x",IF('Crisis Indicator Data'!H103=0,0,IF('Crisis Indicator Data'!H103&gt;O$7,5,IF('Crisis Indicator Data'!H103&gt;O$6,4,IF('Crisis Indicator Data'!H103&gt;O$5,3,IF('Crisis Indicator Data'!H103&gt;O$4,2,1))))))</f>
        <v>1</v>
      </c>
      <c r="P109" s="116">
        <f>IF('Crisis Indicator Data'!H103="x","x",IF(B109="Regional crisis",('Crisis Indicator Data'!H103/VLOOKUP('Impact of Crisis'!$C109,'Regional Crises'!$B$1:$R$34,5,FALSE)),'Crisis Indicator Data'!H103/VLOOKUP('Impact of Crisis'!$E109,'Country Indicator Data'!$B$3:$P$193,14,FALSE)))</f>
        <v>1.4060869959631695E-3</v>
      </c>
      <c r="Q109" s="120">
        <f>IF(O109="x","x",IF('Crisis Indicator Data'!H103=0,0,IF(P109&gt;Q$7,5,IF(P109&gt;Q$6,4,IF(P109&gt;Q$5,3,IF(P109&gt;Q$4,2,1))))))</f>
        <v>1</v>
      </c>
      <c r="R109" s="122">
        <f t="shared" si="23"/>
        <v>1</v>
      </c>
      <c r="S109" s="120">
        <f>IF('Crisis Indicator Data'!I103="x","x",IF('Crisis Indicator Data'!I103=0,0,IF('Crisis Indicator Data'!I103&gt;S$7,5,IF('Crisis Indicator Data'!I103&gt;S$6,4,IF('Crisis Indicator Data'!I103&gt;S$5,3,IF('Crisis Indicator Data'!I103&gt;S$4,2,1))))))</f>
        <v>2</v>
      </c>
      <c r="T109" s="116">
        <f>IF('Crisis Indicator Data'!I103="x","x",IF(B109="Regional crisis",('Crisis Indicator Data'!I103/VLOOKUP('Impact of Crisis'!$C109,'Regional Crises'!$B$1:$R$34,5,FALSE)),'Crisis Indicator Data'!I103/VLOOKUP('Impact of Crisis'!$E109,'Country Indicator Data'!$B$3:$P$193,14,FALSE)))</f>
        <v>1.4060869959631695E-3</v>
      </c>
      <c r="U109" s="120">
        <f t="shared" si="24"/>
        <v>1</v>
      </c>
      <c r="V109" s="122">
        <f t="shared" si="25"/>
        <v>2</v>
      </c>
      <c r="W109" s="120">
        <f>IF('Crisis Indicator Data'!J103="x","x",IF('Crisis Indicator Data'!J103=0,0,IF('Crisis Indicator Data'!J103&gt;W$7,5,IF('Crisis Indicator Data'!J103&gt;W$6,4,IF('Crisis Indicator Data'!J103&gt;W$5,3,IF('Crisis Indicator Data'!J103&gt;W$4,2,1))))))</f>
        <v>0</v>
      </c>
      <c r="X109" s="120" t="str">
        <f>IF('Crisis Indicator Data'!K103="x","x",IF('Crisis Indicator Data'!K103=0,0,IF('Crisis Indicator Data'!K103&gt;X$7,5,IF('Crisis Indicator Data'!K103&gt;X$6,4,IF('Crisis Indicator Data'!K103&gt;X$5,3,IF('Crisis Indicator Data'!K103&gt;X$4,2,1))))))</f>
        <v>x</v>
      </c>
      <c r="Y109" s="122">
        <f t="shared" si="20"/>
        <v>0</v>
      </c>
      <c r="Z109" s="120">
        <f>IF('Crisis Indicator Data'!L103="x","x",IF('Crisis Indicator Data'!L103=0,0,IF('Crisis Indicator Data'!L103&gt;Z$7,5,IF('Crisis Indicator Data'!L103&gt;Z$6,4,IF('Crisis Indicator Data'!L103&gt;Z$5,3,IF('Crisis Indicator Data'!L103&gt;Z$4,2,1))))))</f>
        <v>0</v>
      </c>
      <c r="AA109" s="123">
        <f t="shared" si="26"/>
        <v>0</v>
      </c>
      <c r="AB109" s="127">
        <f t="shared" si="34"/>
        <v>0.8</v>
      </c>
      <c r="AC109" s="116" t="e">
        <f>IF('Crisis Indicator Data'!$O103="x","x",IF('Crisis Indicator Data'!$O103=0,0,('Crisis Indicator Data'!M103/'Crisis Indicator Data'!$O103)))</f>
        <v>#N/A</v>
      </c>
      <c r="AD109" s="121" t="e">
        <f t="shared" si="18"/>
        <v>#N/A</v>
      </c>
      <c r="AE109" s="124" t="e">
        <f t="shared" si="27"/>
        <v>#N/A</v>
      </c>
      <c r="AF109" s="116" t="e">
        <f>IF('Crisis Indicator Data'!$O103="x","x",IF('Crisis Indicator Data'!$O103=0,0,('Crisis Indicator Data'!N103/'Crisis Indicator Data'!$O103)))</f>
        <v>#N/A</v>
      </c>
      <c r="AG109" s="121" t="e">
        <f t="shared" si="19"/>
        <v>#N/A</v>
      </c>
      <c r="AH109" s="124" t="e">
        <f t="shared" si="28"/>
        <v>#N/A</v>
      </c>
      <c r="AI109" s="125" t="e">
        <f t="shared" si="29"/>
        <v>#N/A</v>
      </c>
      <c r="AJ109" s="120" t="str">
        <f>IF('Crisis Indicator Data'!P103="x","x",IF('Crisis Indicator Data'!P103&gt;AJ$7,5,IF('Crisis Indicator Data'!P103&gt;AJ$6,4,IF('Crisis Indicator Data'!P103&gt;AJ$5,3,IF('Crisis Indicator Data'!P103&gt;AJ$4,2,1)))))</f>
        <v>x</v>
      </c>
      <c r="AK109" s="116" t="str">
        <f>IF('Crisis Indicator Data'!P103="x","x",'Crisis Indicator Data'!P103/'Crisis Indicator Data'!H103*1000)</f>
        <v>x</v>
      </c>
      <c r="AL109" s="120" t="str">
        <f t="shared" si="30"/>
        <v>x</v>
      </c>
      <c r="AM109" s="125" t="str">
        <f t="shared" si="31"/>
        <v>x</v>
      </c>
      <c r="AN109" s="127" t="e">
        <f t="shared" si="32"/>
        <v>#N/A</v>
      </c>
      <c r="AO109" s="8"/>
      <c r="AP109" s="20"/>
    </row>
    <row r="110" spans="1:42" x14ac:dyDescent="0.35">
      <c r="A110" s="25" t="str">
        <f>'Crisis Indicator Data'!A104</f>
        <v>Venezuelan refugees in Trinidad and Tobago</v>
      </c>
      <c r="B110" s="25" t="str">
        <f>'Crisis Indicator Data'!B104</f>
        <v>International displacement</v>
      </c>
      <c r="C110" s="25" t="str">
        <f>'Crisis Indicator Data'!C104</f>
        <v>TTO002</v>
      </c>
      <c r="D110" s="25" t="str">
        <f>'Crisis Indicator Data'!D104</f>
        <v>Trinidad and Tobago</v>
      </c>
      <c r="E110" s="25" t="str">
        <f>'Crisis Indicator Data'!E104</f>
        <v>TTO</v>
      </c>
      <c r="F110" s="120">
        <f>IF('Crisis Indicator Data'!F104="x","x",IF('Crisis Indicator Data'!F104=0,0,IF('Crisis Indicator Data'!F104&gt;F$7,5,IF('Crisis Indicator Data'!F104&gt;F$6,4,IF('Crisis Indicator Data'!F104&gt;F$5,3,IF('Crisis Indicator Data'!F104&gt;F$4,2,1))))))</f>
        <v>1</v>
      </c>
      <c r="G110" s="116">
        <f>IF('Crisis Indicator Data'!F104="x","x",IF(B110="Regional crisis",('Crisis Indicator Data'!F104/VLOOKUP('Impact of Crisis'!$C110,'Regional Crises'!$B$1:$R$51,4,FALSE)),'Crisis Indicator Data'!F104/VLOOKUP('Impact of Crisis'!$E110,'Country Indicator Data'!$B$3:$P$193,15,FALSE)))</f>
        <v>1</v>
      </c>
      <c r="H110" s="120">
        <f>IF(F110="x","x",IF('Crisis Indicator Data'!F104=0,0,IF(G110&gt;H$7,5,IF(G110&gt;H$6,4,IF(G110&gt;H$5,3,IF(G110&gt;H$4,2,1))))))</f>
        <v>5</v>
      </c>
      <c r="I110" s="122">
        <f t="shared" si="21"/>
        <v>3</v>
      </c>
      <c r="J110" s="120">
        <f>IF('Crisis Indicator Data'!G104="x","x",IF('Crisis Indicator Data'!G104=0,0,IF('Crisis Indicator Data'!G104&gt;J$7,5,IF('Crisis Indicator Data'!G104&gt;J$6,4,IF('Crisis Indicator Data'!G104&gt;J$5,3,IF('Crisis Indicator Data'!G104&gt;J$4,2,1))))))</f>
        <v>1</v>
      </c>
      <c r="K110" s="116">
        <f>IF('Crisis Indicator Data'!G104="x","x",IF(B110="Regional crisis",('Crisis Indicator Data'!G104/VLOOKUP('Impact of Crisis'!$C110,'Regional Crises'!$B$1:$R$51,5,FALSE)),'Crisis Indicator Data'!G104/VLOOKUP('Impact of Crisis'!$E110,'Country Indicator Data'!$B$3:$P$193,14,FALSE)))</f>
        <v>1</v>
      </c>
      <c r="L110" s="120">
        <f>IF(J110="x","x",IF('Crisis Indicator Data'!G104=0,0,IF(K110&gt;L$7,5,IF(K110&gt;L$6,4,IF(K110&gt;L$5,3,IF(K110&gt;L$4,2,1))))))</f>
        <v>5</v>
      </c>
      <c r="M110" s="122">
        <f t="shared" si="22"/>
        <v>3</v>
      </c>
      <c r="N110" s="127">
        <f t="shared" si="33"/>
        <v>3</v>
      </c>
      <c r="O110" s="120">
        <f>IF('Crisis Indicator Data'!H104="x","x",IF('Crisis Indicator Data'!H104=0,0,IF('Crisis Indicator Data'!H104&gt;O$7,5,IF('Crisis Indicator Data'!H104&gt;O$6,4,IF('Crisis Indicator Data'!H104&gt;O$5,3,IF('Crisis Indicator Data'!H104&gt;O$4,2,1))))))</f>
        <v>1</v>
      </c>
      <c r="P110" s="116">
        <f>IF('Crisis Indicator Data'!H104="x","x",IF(B110="Regional crisis",('Crisis Indicator Data'!H104/VLOOKUP('Impact of Crisis'!$C110,'Regional Crises'!$B$1:$R$34,5,FALSE)),'Crisis Indicator Data'!H104/VLOOKUP('Impact of Crisis'!$E110,'Country Indicator Data'!$B$3:$P$193,14,FALSE)))</f>
        <v>4.1379310344827586E-2</v>
      </c>
      <c r="Q110" s="120">
        <f>IF(O110="x","x",IF('Crisis Indicator Data'!H104=0,0,IF(P110&gt;Q$7,5,IF(P110&gt;Q$6,4,IF(P110&gt;Q$5,3,IF(P110&gt;Q$4,2,1))))))</f>
        <v>2</v>
      </c>
      <c r="R110" s="122">
        <f t="shared" si="23"/>
        <v>1.5</v>
      </c>
      <c r="S110" s="120">
        <f>IF('Crisis Indicator Data'!I104="x","x",IF('Crisis Indicator Data'!I104=0,0,IF('Crisis Indicator Data'!I104&gt;S$7,5,IF('Crisis Indicator Data'!I104&gt;S$6,4,IF('Crisis Indicator Data'!I104&gt;S$5,3,IF('Crisis Indicator Data'!I104&gt;S$4,2,1))))))</f>
        <v>1</v>
      </c>
      <c r="T110" s="116">
        <f>IF('Crisis Indicator Data'!I104="x","x",IF(B110="Regional crisis",('Crisis Indicator Data'!I104/VLOOKUP('Impact of Crisis'!$C110,'Regional Crises'!$B$1:$R$34,5,FALSE)),'Crisis Indicator Data'!I104/VLOOKUP('Impact of Crisis'!$E110,'Country Indicator Data'!$B$3:$P$193,14,FALSE)))</f>
        <v>4.1379310344827586E-2</v>
      </c>
      <c r="U110" s="120">
        <f t="shared" si="24"/>
        <v>3</v>
      </c>
      <c r="V110" s="122">
        <f t="shared" si="25"/>
        <v>3</v>
      </c>
      <c r="W110" s="120" t="str">
        <f>IF('Crisis Indicator Data'!J104="x","x",IF('Crisis Indicator Data'!J104=0,0,IF('Crisis Indicator Data'!J104&gt;W$7,5,IF('Crisis Indicator Data'!J104&gt;W$6,4,IF('Crisis Indicator Data'!J104&gt;W$5,3,IF('Crisis Indicator Data'!J104&gt;W$4,2,1))))))</f>
        <v>x</v>
      </c>
      <c r="X110" s="120" t="str">
        <f>IF('Crisis Indicator Data'!K104="x","x",IF('Crisis Indicator Data'!K104=0,0,IF('Crisis Indicator Data'!K104&gt;X$7,5,IF('Crisis Indicator Data'!K104&gt;X$6,4,IF('Crisis Indicator Data'!K104&gt;X$5,3,IF('Crisis Indicator Data'!K104&gt;X$4,2,1))))))</f>
        <v>x</v>
      </c>
      <c r="Y110" s="122" t="str">
        <f t="shared" si="20"/>
        <v>x</v>
      </c>
      <c r="Z110" s="120">
        <f>IF('Crisis Indicator Data'!L104="x","x",IF('Crisis Indicator Data'!L104=0,0,IF('Crisis Indicator Data'!L104&gt;Z$7,5,IF('Crisis Indicator Data'!L104&gt;Z$6,4,IF('Crisis Indicator Data'!L104&gt;Z$5,3,IF('Crisis Indicator Data'!L104&gt;Z$4,2,1))))))</f>
        <v>1</v>
      </c>
      <c r="AA110" s="123">
        <f t="shared" si="26"/>
        <v>1</v>
      </c>
      <c r="AB110" s="127">
        <f t="shared" si="34"/>
        <v>1.8333333333333333</v>
      </c>
      <c r="AC110" s="116" t="e">
        <f>IF('Crisis Indicator Data'!$O104="x","x",IF('Crisis Indicator Data'!$O104=0,0,('Crisis Indicator Data'!M104/'Crisis Indicator Data'!$O104)))</f>
        <v>#N/A</v>
      </c>
      <c r="AD110" s="121" t="e">
        <f t="shared" si="18"/>
        <v>#N/A</v>
      </c>
      <c r="AE110" s="124" t="e">
        <f t="shared" si="27"/>
        <v>#N/A</v>
      </c>
      <c r="AF110" s="116" t="e">
        <f>IF('Crisis Indicator Data'!$O104="x","x",IF('Crisis Indicator Data'!$O104=0,0,('Crisis Indicator Data'!N104/'Crisis Indicator Data'!$O104)))</f>
        <v>#N/A</v>
      </c>
      <c r="AG110" s="121" t="e">
        <f t="shared" si="19"/>
        <v>#N/A</v>
      </c>
      <c r="AH110" s="124" t="e">
        <f t="shared" si="28"/>
        <v>#N/A</v>
      </c>
      <c r="AI110" s="125" t="e">
        <f t="shared" si="29"/>
        <v>#N/A</v>
      </c>
      <c r="AJ110" s="120">
        <f>IF('Crisis Indicator Data'!P104="x","x",IF('Crisis Indicator Data'!P104&gt;AJ$7,5,IF('Crisis Indicator Data'!P104&gt;AJ$6,4,IF('Crisis Indicator Data'!P104&gt;AJ$5,3,IF('Crisis Indicator Data'!P104&gt;AJ$4,2,1)))))</f>
        <v>1</v>
      </c>
      <c r="AK110" s="116">
        <f>IF('Crisis Indicator Data'!P104="x","x",'Crisis Indicator Data'!P104/'Crisis Indicator Data'!H104*1000)</f>
        <v>0</v>
      </c>
      <c r="AL110" s="120">
        <f t="shared" si="30"/>
        <v>1</v>
      </c>
      <c r="AM110" s="125">
        <f t="shared" si="31"/>
        <v>1</v>
      </c>
      <c r="AN110" s="127" t="e">
        <f t="shared" si="32"/>
        <v>#N/A</v>
      </c>
      <c r="AO110" s="8"/>
      <c r="AP110" s="20"/>
    </row>
    <row r="111" spans="1:42" x14ac:dyDescent="0.35">
      <c r="A111" s="25" t="str">
        <f>'Crisis Indicator Data'!A105</f>
        <v>Mixed migration flows in Tunisia</v>
      </c>
      <c r="B111" s="25" t="str">
        <f>'Crisis Indicator Data'!B105</f>
        <v>International displacement</v>
      </c>
      <c r="C111" s="25" t="str">
        <f>'Crisis Indicator Data'!C105</f>
        <v>TUN002</v>
      </c>
      <c r="D111" s="25" t="str">
        <f>'Crisis Indicator Data'!D105</f>
        <v>Tunisia</v>
      </c>
      <c r="E111" s="25" t="str">
        <f>'Crisis Indicator Data'!E105</f>
        <v>TUN</v>
      </c>
      <c r="F111" s="120">
        <f>IF('Crisis Indicator Data'!F105="x","x",IF('Crisis Indicator Data'!F105=0,0,IF('Crisis Indicator Data'!F105&gt;F$7,5,IF('Crisis Indicator Data'!F105&gt;F$6,4,IF('Crisis Indicator Data'!F105&gt;F$5,3,IF('Crisis Indicator Data'!F105&gt;F$4,2,1))))))</f>
        <v>3</v>
      </c>
      <c r="G111" s="116">
        <f>IF('Crisis Indicator Data'!F105="x","x",IF(B111="Regional crisis",('Crisis Indicator Data'!F105/VLOOKUP('Impact of Crisis'!$C111,'Regional Crises'!$B$1:$R$51,4,FALSE)),'Crisis Indicator Data'!F105/VLOOKUP('Impact of Crisis'!$E111,'Country Indicator Data'!$B$3:$P$193,15,FALSE)))</f>
        <v>1.0060247167868177</v>
      </c>
      <c r="H111" s="120">
        <f>IF(F111="x","x",IF('Crisis Indicator Data'!F105=0,0,IF(G111&gt;H$7,5,IF(G111&gt;H$6,4,IF(G111&gt;H$5,3,IF(G111&gt;H$4,2,1))))))</f>
        <v>5</v>
      </c>
      <c r="I111" s="122">
        <f t="shared" si="21"/>
        <v>4</v>
      </c>
      <c r="J111" s="120">
        <f>IF('Crisis Indicator Data'!G105="x","x",IF('Crisis Indicator Data'!G105=0,0,IF('Crisis Indicator Data'!G105&gt;J$7,5,IF('Crisis Indicator Data'!G105&gt;J$6,4,IF('Crisis Indicator Data'!G105&gt;J$5,3,IF('Crisis Indicator Data'!G105&gt;J$4,2,1))))))</f>
        <v>3</v>
      </c>
      <c r="K111" s="116">
        <f>IF('Crisis Indicator Data'!G105="x","x",IF(B111="Regional crisis",('Crisis Indicator Data'!G105/VLOOKUP('Impact of Crisis'!$C111,'Regional Crises'!$B$1:$R$51,5,FALSE)),'Crisis Indicator Data'!G105/VLOOKUP('Impact of Crisis'!$E111,'Country Indicator Data'!$B$3:$P$193,14,FALSE)))</f>
        <v>1</v>
      </c>
      <c r="L111" s="120">
        <f>IF(J111="x","x",IF('Crisis Indicator Data'!G105=0,0,IF(K111&gt;L$7,5,IF(K111&gt;L$6,4,IF(K111&gt;L$5,3,IF(K111&gt;L$4,2,1))))))</f>
        <v>5</v>
      </c>
      <c r="M111" s="122">
        <f t="shared" si="22"/>
        <v>4</v>
      </c>
      <c r="N111" s="127">
        <f t="shared" si="33"/>
        <v>4</v>
      </c>
      <c r="O111" s="120">
        <f>IF('Crisis Indicator Data'!H105="x","x",IF('Crisis Indicator Data'!H105=0,0,IF('Crisis Indicator Data'!H105&gt;O$7,5,IF('Crisis Indicator Data'!H105&gt;O$6,4,IF('Crisis Indicator Data'!H105&gt;O$5,3,IF('Crisis Indicator Data'!H105&gt;O$4,2,1))))))</f>
        <v>1</v>
      </c>
      <c r="P111" s="116">
        <f>IF('Crisis Indicator Data'!H105="x","x",IF(B111="Regional crisis",('Crisis Indicator Data'!H105/VLOOKUP('Impact of Crisis'!$C111,'Regional Crises'!$B$1:$R$34,5,FALSE)),'Crisis Indicator Data'!H105/VLOOKUP('Impact of Crisis'!$E111,'Country Indicator Data'!$B$3:$P$193,14,FALSE)))</f>
        <v>5.538631957906397E-3</v>
      </c>
      <c r="Q111" s="120">
        <f>IF(O111="x","x",IF('Crisis Indicator Data'!H105=0,0,IF(P111&gt;Q$7,5,IF(P111&gt;Q$6,4,IF(P111&gt;Q$5,3,IF(P111&gt;Q$4,2,1))))))</f>
        <v>1</v>
      </c>
      <c r="R111" s="122">
        <f t="shared" si="23"/>
        <v>1</v>
      </c>
      <c r="S111" s="120">
        <f>IF('Crisis Indicator Data'!I105="x","x",IF('Crisis Indicator Data'!I105=0,0,IF('Crisis Indicator Data'!I105&gt;S$7,5,IF('Crisis Indicator Data'!I105&gt;S$6,4,IF('Crisis Indicator Data'!I105&gt;S$5,3,IF('Crisis Indicator Data'!I105&gt;S$4,2,1))))))</f>
        <v>1</v>
      </c>
      <c r="T111" s="116">
        <f>IF('Crisis Indicator Data'!I105="x","x",IF(B111="Regional crisis",('Crisis Indicator Data'!I105/VLOOKUP('Impact of Crisis'!$C111,'Regional Crises'!$B$1:$R$34,5,FALSE)),'Crisis Indicator Data'!I105/VLOOKUP('Impact of Crisis'!$E111,'Country Indicator Data'!$B$3:$P$193,14,FALSE)))</f>
        <v>5.538631957906397E-3</v>
      </c>
      <c r="U111" s="120">
        <f t="shared" si="24"/>
        <v>2</v>
      </c>
      <c r="V111" s="122">
        <f t="shared" si="25"/>
        <v>2</v>
      </c>
      <c r="W111" s="120" t="str">
        <f>IF('Crisis Indicator Data'!J105="x","x",IF('Crisis Indicator Data'!J105=0,0,IF('Crisis Indicator Data'!J105&gt;W$7,5,IF('Crisis Indicator Data'!J105&gt;W$6,4,IF('Crisis Indicator Data'!J105&gt;W$5,3,IF('Crisis Indicator Data'!J105&gt;W$4,2,1))))))</f>
        <v>x</v>
      </c>
      <c r="X111" s="120" t="str">
        <f>IF('Crisis Indicator Data'!K105="x","x",IF('Crisis Indicator Data'!K105=0,0,IF('Crisis Indicator Data'!K105&gt;X$7,5,IF('Crisis Indicator Data'!K105&gt;X$6,4,IF('Crisis Indicator Data'!K105&gt;X$5,3,IF('Crisis Indicator Data'!K105&gt;X$4,2,1))))))</f>
        <v>x</v>
      </c>
      <c r="Y111" s="122" t="str">
        <f t="shared" si="20"/>
        <v>x</v>
      </c>
      <c r="Z111" s="120">
        <f>IF('Crisis Indicator Data'!L105="x","x",IF('Crisis Indicator Data'!L105=0,0,IF('Crisis Indicator Data'!L105&gt;Z$7,5,IF('Crisis Indicator Data'!L105&gt;Z$6,4,IF('Crisis Indicator Data'!L105&gt;Z$5,3,IF('Crisis Indicator Data'!L105&gt;Z$4,2,1))))))</f>
        <v>2</v>
      </c>
      <c r="AA111" s="123">
        <f t="shared" si="26"/>
        <v>2</v>
      </c>
      <c r="AB111" s="127">
        <f t="shared" si="34"/>
        <v>1.6666666666666667</v>
      </c>
      <c r="AC111" s="116" t="e">
        <f>IF('Crisis Indicator Data'!$O105="x","x",IF('Crisis Indicator Data'!$O105=0,0,('Crisis Indicator Data'!M105/'Crisis Indicator Data'!$O105)))</f>
        <v>#N/A</v>
      </c>
      <c r="AD111" s="121" t="e">
        <f t="shared" si="18"/>
        <v>#N/A</v>
      </c>
      <c r="AE111" s="124" t="e">
        <f t="shared" si="27"/>
        <v>#N/A</v>
      </c>
      <c r="AF111" s="116" t="e">
        <f>IF('Crisis Indicator Data'!$O105="x","x",IF('Crisis Indicator Data'!$O105=0,0,('Crisis Indicator Data'!N105/'Crisis Indicator Data'!$O105)))</f>
        <v>#N/A</v>
      </c>
      <c r="AG111" s="121" t="e">
        <f t="shared" si="19"/>
        <v>#N/A</v>
      </c>
      <c r="AH111" s="124" t="e">
        <f t="shared" si="28"/>
        <v>#N/A</v>
      </c>
      <c r="AI111" s="125" t="e">
        <f t="shared" si="29"/>
        <v>#N/A</v>
      </c>
      <c r="AJ111" s="120" t="str">
        <f>IF('Crisis Indicator Data'!P105="x","x",IF('Crisis Indicator Data'!P105&gt;AJ$7,5,IF('Crisis Indicator Data'!P105&gt;AJ$6,4,IF('Crisis Indicator Data'!P105&gt;AJ$5,3,IF('Crisis Indicator Data'!P105&gt;AJ$4,2,1)))))</f>
        <v>x</v>
      </c>
      <c r="AK111" s="116" t="str">
        <f>IF('Crisis Indicator Data'!P105="x","x",'Crisis Indicator Data'!P105/'Crisis Indicator Data'!H105*1000)</f>
        <v>x</v>
      </c>
      <c r="AL111" s="120" t="str">
        <f t="shared" si="30"/>
        <v>x</v>
      </c>
      <c r="AM111" s="125" t="str">
        <f t="shared" si="31"/>
        <v>x</v>
      </c>
      <c r="AN111" s="127" t="e">
        <f t="shared" si="32"/>
        <v>#N/A</v>
      </c>
      <c r="AO111" s="8"/>
      <c r="AP111" s="20"/>
    </row>
    <row r="112" spans="1:42" x14ac:dyDescent="0.35">
      <c r="A112" s="25" t="str">
        <f>'Crisis Indicator Data'!A106</f>
        <v>Complex situation in Turkey</v>
      </c>
      <c r="B112" s="25" t="str">
        <f>'Crisis Indicator Data'!B106</f>
        <v>Multiple crises country</v>
      </c>
      <c r="C112" s="25" t="str">
        <f>'Crisis Indicator Data'!C106</f>
        <v>TUR001</v>
      </c>
      <c r="D112" s="25" t="str">
        <f>'Crisis Indicator Data'!D106</f>
        <v>Turkey</v>
      </c>
      <c r="E112" s="25" t="str">
        <f>'Crisis Indicator Data'!E106</f>
        <v>TUR</v>
      </c>
      <c r="F112" s="120">
        <f>IF('Crisis Indicator Data'!F106="x","x",IF('Crisis Indicator Data'!F106=0,0,IF('Crisis Indicator Data'!F106&gt;F$7,5,IF('Crisis Indicator Data'!F106&gt;F$6,4,IF('Crisis Indicator Data'!F106&gt;F$5,3,IF('Crisis Indicator Data'!F106&gt;F$4,2,1))))))</f>
        <v>3</v>
      </c>
      <c r="G112" s="116">
        <f>IF('Crisis Indicator Data'!F106="x","x",IF(B112="Regional crisis",('Crisis Indicator Data'!F106/VLOOKUP('Impact of Crisis'!$C112,'Regional Crises'!$B$1:$R$51,4,FALSE)),'Crisis Indicator Data'!F106/VLOOKUP('Impact of Crisis'!$E112,'Country Indicator Data'!$B$3:$P$193,15,FALSE)))</f>
        <v>0.49234437327027275</v>
      </c>
      <c r="H112" s="120">
        <f>IF(F112="x","x",IF('Crisis Indicator Data'!F106=0,0,IF(G112&gt;H$7,5,IF(G112&gt;H$6,4,IF(G112&gt;H$5,3,IF(G112&gt;H$4,2,1))))))</f>
        <v>4</v>
      </c>
      <c r="I112" s="122">
        <f t="shared" si="21"/>
        <v>3.5</v>
      </c>
      <c r="J112" s="120">
        <f>IF('Crisis Indicator Data'!G106="x","x",IF('Crisis Indicator Data'!G106=0,0,IF('Crisis Indicator Data'!G106&gt;J$7,5,IF('Crisis Indicator Data'!G106&gt;J$6,4,IF('Crisis Indicator Data'!G106&gt;J$5,3,IF('Crisis Indicator Data'!G106&gt;J$4,2,1))))))</f>
        <v>5</v>
      </c>
      <c r="K112" s="116">
        <f>IF('Crisis Indicator Data'!G106="x","x",IF(B112="Regional crisis",('Crisis Indicator Data'!G106/VLOOKUP('Impact of Crisis'!$C112,'Regional Crises'!$B$1:$R$51,5,FALSE)),'Crisis Indicator Data'!G106/VLOOKUP('Impact of Crisis'!$E112,'Country Indicator Data'!$B$3:$P$193,14,FALSE)))</f>
        <v>0.66395442442256491</v>
      </c>
      <c r="L112" s="120">
        <f>IF(J112="x","x",IF('Crisis Indicator Data'!G106=0,0,IF(K112&gt;L$7,5,IF(K112&gt;L$6,4,IF(K112&gt;L$5,3,IF(K112&gt;L$4,2,1))))))</f>
        <v>4</v>
      </c>
      <c r="M112" s="122">
        <f t="shared" si="22"/>
        <v>4.5</v>
      </c>
      <c r="N112" s="127">
        <f t="shared" si="33"/>
        <v>4</v>
      </c>
      <c r="O112" s="120">
        <f>IF('Crisis Indicator Data'!H106="x","x",IF('Crisis Indicator Data'!H106=0,0,IF('Crisis Indicator Data'!H106&gt;O$7,5,IF('Crisis Indicator Data'!H106&gt;O$6,4,IF('Crisis Indicator Data'!H106&gt;O$5,3,IF('Crisis Indicator Data'!H106&gt;O$4,2,1))))))</f>
        <v>3</v>
      </c>
      <c r="P112" s="116">
        <f>IF('Crisis Indicator Data'!H106="x","x",IF(B112="Regional crisis",('Crisis Indicator Data'!H106/VLOOKUP('Impact of Crisis'!$C112,'Regional Crises'!$B$1:$R$34,5,FALSE)),'Crisis Indicator Data'!H106/VLOOKUP('Impact of Crisis'!$E112,'Country Indicator Data'!$B$3:$P$193,14,FALSE)))</f>
        <v>5.0232212520899128E-2</v>
      </c>
      <c r="Q112" s="120">
        <f>IF(O112="x","x",IF('Crisis Indicator Data'!H106=0,0,IF(P112&gt;Q$7,5,IF(P112&gt;Q$6,4,IF(P112&gt;Q$5,3,IF(P112&gt;Q$4,2,1))))))</f>
        <v>2</v>
      </c>
      <c r="R112" s="122">
        <f t="shared" si="23"/>
        <v>2.5</v>
      </c>
      <c r="S112" s="120">
        <f>IF('Crisis Indicator Data'!I106="x","x",IF('Crisis Indicator Data'!I106=0,0,IF('Crisis Indicator Data'!I106&gt;S$7,5,IF('Crisis Indicator Data'!I106&gt;S$6,4,IF('Crisis Indicator Data'!I106&gt;S$5,3,IF('Crisis Indicator Data'!I106&gt;S$4,2,1))))))</f>
        <v>5</v>
      </c>
      <c r="T112" s="116">
        <f>IF('Crisis Indicator Data'!I106="x","x",IF(B112="Regional crisis",('Crisis Indicator Data'!I106/VLOOKUP('Impact of Crisis'!$C112,'Regional Crises'!$B$1:$R$34,5,FALSE)),'Crisis Indicator Data'!I106/VLOOKUP('Impact of Crisis'!$E112,'Country Indicator Data'!$B$3:$P$193,14,FALSE)))</f>
        <v>5.0232212520899128E-2</v>
      </c>
      <c r="U112" s="120">
        <f t="shared" si="24"/>
        <v>4</v>
      </c>
      <c r="V112" s="122">
        <f t="shared" si="25"/>
        <v>5</v>
      </c>
      <c r="W112" s="120" t="str">
        <f>IF('Crisis Indicator Data'!J106="x","x",IF('Crisis Indicator Data'!J106=0,0,IF('Crisis Indicator Data'!J106&gt;W$7,5,IF('Crisis Indicator Data'!J106&gt;W$6,4,IF('Crisis Indicator Data'!J106&gt;W$5,3,IF('Crisis Indicator Data'!J106&gt;W$4,2,1))))))</f>
        <v>x</v>
      </c>
      <c r="X112" s="120" t="str">
        <f>IF('Crisis Indicator Data'!K106="x","x",IF('Crisis Indicator Data'!K106=0,0,IF('Crisis Indicator Data'!K106&gt;X$7,5,IF('Crisis Indicator Data'!K106&gt;X$6,4,IF('Crisis Indicator Data'!K106&gt;X$5,3,IF('Crisis Indicator Data'!K106&gt;X$4,2,1))))))</f>
        <v>x</v>
      </c>
      <c r="Y112" s="122" t="str">
        <f t="shared" si="20"/>
        <v>x</v>
      </c>
      <c r="Z112" s="120">
        <f>IF('Crisis Indicator Data'!L106="x","x",IF('Crisis Indicator Data'!L106=0,0,IF('Crisis Indicator Data'!L106&gt;Z$7,5,IF('Crisis Indicator Data'!L106&gt;Z$6,4,IF('Crisis Indicator Data'!L106&gt;Z$5,3,IF('Crisis Indicator Data'!L106&gt;Z$4,2,1))))))</f>
        <v>3</v>
      </c>
      <c r="AA112" s="123">
        <f t="shared" si="26"/>
        <v>3</v>
      </c>
      <c r="AB112" s="127">
        <f t="shared" si="34"/>
        <v>3.5</v>
      </c>
      <c r="AC112" s="116" t="e">
        <f>IF('Crisis Indicator Data'!$O106="x","x",IF('Crisis Indicator Data'!$O106=0,0,('Crisis Indicator Data'!M106/'Crisis Indicator Data'!$O106)))</f>
        <v>#N/A</v>
      </c>
      <c r="AD112" s="121" t="e">
        <f t="shared" si="18"/>
        <v>#N/A</v>
      </c>
      <c r="AE112" s="124" t="e">
        <f t="shared" si="27"/>
        <v>#N/A</v>
      </c>
      <c r="AF112" s="116" t="e">
        <f>IF('Crisis Indicator Data'!$O106="x","x",IF('Crisis Indicator Data'!$O106=0,0,('Crisis Indicator Data'!N106/'Crisis Indicator Data'!$O106)))</f>
        <v>#N/A</v>
      </c>
      <c r="AG112" s="121" t="e">
        <f t="shared" si="19"/>
        <v>#N/A</v>
      </c>
      <c r="AH112" s="124" t="e">
        <f t="shared" si="28"/>
        <v>#N/A</v>
      </c>
      <c r="AI112" s="125" t="e">
        <f t="shared" si="29"/>
        <v>#N/A</v>
      </c>
      <c r="AJ112" s="120" t="str">
        <f>IF('Crisis Indicator Data'!P106="x","x",IF('Crisis Indicator Data'!P106&gt;AJ$7,5,IF('Crisis Indicator Data'!P106&gt;AJ$6,4,IF('Crisis Indicator Data'!P106&gt;AJ$5,3,IF('Crisis Indicator Data'!P106&gt;AJ$4,2,1)))))</f>
        <v>x</v>
      </c>
      <c r="AK112" s="116" t="str">
        <f>IF('Crisis Indicator Data'!P106="x","x",'Crisis Indicator Data'!P106/'Crisis Indicator Data'!H106*1000)</f>
        <v>x</v>
      </c>
      <c r="AL112" s="120" t="str">
        <f t="shared" si="30"/>
        <v>x</v>
      </c>
      <c r="AM112" s="125" t="str">
        <f t="shared" si="31"/>
        <v>x</v>
      </c>
      <c r="AN112" s="127" t="e">
        <f t="shared" si="32"/>
        <v>#N/A</v>
      </c>
      <c r="AO112" s="8"/>
      <c r="AP112" s="20"/>
    </row>
    <row r="113" spans="1:42" x14ac:dyDescent="0.35">
      <c r="A113" s="25" t="str">
        <f>'Crisis Indicator Data'!A107</f>
        <v>Syrian Refugees in Turkey</v>
      </c>
      <c r="B113" s="25" t="str">
        <f>'Crisis Indicator Data'!B107</f>
        <v>International displacement</v>
      </c>
      <c r="C113" s="25" t="str">
        <f>'Crisis Indicator Data'!C107</f>
        <v>TUR002</v>
      </c>
      <c r="D113" s="25" t="str">
        <f>'Crisis Indicator Data'!D107</f>
        <v>Turkey</v>
      </c>
      <c r="E113" s="25" t="str">
        <f>'Crisis Indicator Data'!E107</f>
        <v>TUR</v>
      </c>
      <c r="F113" s="120">
        <f>IF('Crisis Indicator Data'!F107="x","x",IF('Crisis Indicator Data'!F107=0,0,IF('Crisis Indicator Data'!F107&gt;F$7,5,IF('Crisis Indicator Data'!F107&gt;F$6,4,IF('Crisis Indicator Data'!F107&gt;F$5,3,IF('Crisis Indicator Data'!F107&gt;F$4,2,1))))))</f>
        <v>2</v>
      </c>
      <c r="G113" s="116">
        <f>IF('Crisis Indicator Data'!F107="x","x",IF(B113="Regional crisis",('Crisis Indicator Data'!F107/VLOOKUP('Impact of Crisis'!$C113,'Regional Crises'!$B$1:$R$51,4,FALSE)),'Crisis Indicator Data'!F107/VLOOKUP('Impact of Crisis'!$E113,'Country Indicator Data'!$B$3:$P$193,15,FALSE)))</f>
        <v>0.1715473669165703</v>
      </c>
      <c r="H113" s="120">
        <f>IF(F113="x","x",IF('Crisis Indicator Data'!F107=0,0,IF(G113&gt;H$7,5,IF(G113&gt;H$6,4,IF(G113&gt;H$5,3,IF(G113&gt;H$4,2,1))))))</f>
        <v>3</v>
      </c>
      <c r="I113" s="122">
        <f t="shared" si="21"/>
        <v>2.5</v>
      </c>
      <c r="J113" s="120">
        <f>IF('Crisis Indicator Data'!G107="x","x",IF('Crisis Indicator Data'!G107=0,0,IF('Crisis Indicator Data'!G107&gt;J$7,5,IF('Crisis Indicator Data'!G107&gt;J$6,4,IF('Crisis Indicator Data'!G107&gt;J$5,3,IF('Crisis Indicator Data'!G107&gt;J$4,2,1))))))</f>
        <v>5</v>
      </c>
      <c r="K113" s="116">
        <f>IF('Crisis Indicator Data'!G107="x","x",IF(B113="Regional crisis",('Crisis Indicator Data'!G107/VLOOKUP('Impact of Crisis'!$C113,'Regional Crises'!$B$1:$R$51,5,FALSE)),'Crisis Indicator Data'!G107/VLOOKUP('Impact of Crisis'!$E113,'Country Indicator Data'!$B$3:$P$193,14,FALSE)))</f>
        <v>0.44780481763576691</v>
      </c>
      <c r="L113" s="120">
        <f>IF(J113="x","x",IF('Crisis Indicator Data'!G107=0,0,IF(K113&gt;L$7,5,IF(K113&gt;L$6,4,IF(K113&gt;L$5,3,IF(K113&gt;L$4,2,1))))))</f>
        <v>3</v>
      </c>
      <c r="M113" s="122">
        <f t="shared" si="22"/>
        <v>4</v>
      </c>
      <c r="N113" s="127">
        <f t="shared" si="33"/>
        <v>3.3</v>
      </c>
      <c r="O113" s="120">
        <f>IF('Crisis Indicator Data'!H107="x","x",IF('Crisis Indicator Data'!H107=0,0,IF('Crisis Indicator Data'!H107&gt;O$7,5,IF('Crisis Indicator Data'!H107&gt;O$6,4,IF('Crisis Indicator Data'!H107&gt;O$5,3,IF('Crisis Indicator Data'!H107&gt;O$4,2,1))))))</f>
        <v>3</v>
      </c>
      <c r="P113" s="116">
        <f>IF('Crisis Indicator Data'!H107="x","x",IF(B113="Regional crisis",('Crisis Indicator Data'!H107/VLOOKUP('Impact of Crisis'!$C113,'Regional Crises'!$B$1:$R$34,5,FALSE)),'Crisis Indicator Data'!H107/VLOOKUP('Impact of Crisis'!$E113,'Country Indicator Data'!$B$3:$P$193,14,FALSE)))</f>
        <v>4.566227010960431E-2</v>
      </c>
      <c r="Q113" s="120">
        <f>IF(O113="x","x",IF('Crisis Indicator Data'!H107=0,0,IF(P113&gt;Q$7,5,IF(P113&gt;Q$6,4,IF(P113&gt;Q$5,3,IF(P113&gt;Q$4,2,1))))))</f>
        <v>2</v>
      </c>
      <c r="R113" s="122">
        <f t="shared" si="23"/>
        <v>2.5</v>
      </c>
      <c r="S113" s="120">
        <f>IF('Crisis Indicator Data'!I107="x","x",IF('Crisis Indicator Data'!I107=0,0,IF('Crisis Indicator Data'!I107&gt;S$7,5,IF('Crisis Indicator Data'!I107&gt;S$6,4,IF('Crisis Indicator Data'!I107&gt;S$5,3,IF('Crisis Indicator Data'!I107&gt;S$4,2,1))))))</f>
        <v>4</v>
      </c>
      <c r="T113" s="116">
        <f>IF('Crisis Indicator Data'!I107="x","x",IF(B113="Regional crisis",('Crisis Indicator Data'!I107/VLOOKUP('Impact of Crisis'!$C113,'Regional Crises'!$B$1:$R$34,5,FALSE)),'Crisis Indicator Data'!I107/VLOOKUP('Impact of Crisis'!$E113,'Country Indicator Data'!$B$3:$P$193,14,FALSE)))</f>
        <v>4.566227010960431E-2</v>
      </c>
      <c r="U113" s="120">
        <f t="shared" si="24"/>
        <v>3</v>
      </c>
      <c r="V113" s="122">
        <f t="shared" si="25"/>
        <v>4</v>
      </c>
      <c r="W113" s="120" t="str">
        <f>IF('Crisis Indicator Data'!J107="x","x",IF('Crisis Indicator Data'!J107=0,0,IF('Crisis Indicator Data'!J107&gt;W$7,5,IF('Crisis Indicator Data'!J107&gt;W$6,4,IF('Crisis Indicator Data'!J107&gt;W$5,3,IF('Crisis Indicator Data'!J107&gt;W$4,2,1))))))</f>
        <v>x</v>
      </c>
      <c r="X113" s="120" t="str">
        <f>IF('Crisis Indicator Data'!K107="x","x",IF('Crisis Indicator Data'!K107=0,0,IF('Crisis Indicator Data'!K107&gt;X$7,5,IF('Crisis Indicator Data'!K107&gt;X$6,4,IF('Crisis Indicator Data'!K107&gt;X$5,3,IF('Crisis Indicator Data'!K107&gt;X$4,2,1))))))</f>
        <v>x</v>
      </c>
      <c r="Y113" s="122" t="str">
        <f t="shared" si="20"/>
        <v>x</v>
      </c>
      <c r="Z113" s="120" t="str">
        <f>IF('Crisis Indicator Data'!L107="x","x",IF('Crisis Indicator Data'!L107=0,0,IF('Crisis Indicator Data'!L107&gt;Z$7,5,IF('Crisis Indicator Data'!L107&gt;Z$6,4,IF('Crisis Indicator Data'!L107&gt;Z$5,3,IF('Crisis Indicator Data'!L107&gt;Z$4,2,1))))))</f>
        <v>x</v>
      </c>
      <c r="AA113" s="123" t="str">
        <f t="shared" si="26"/>
        <v>x</v>
      </c>
      <c r="AB113" s="127">
        <f t="shared" si="34"/>
        <v>3.25</v>
      </c>
      <c r="AC113" s="116" t="e">
        <f>IF('Crisis Indicator Data'!$O107="x","x",IF('Crisis Indicator Data'!$O107=0,0,('Crisis Indicator Data'!M107/'Crisis Indicator Data'!$O107)))</f>
        <v>#N/A</v>
      </c>
      <c r="AD113" s="121" t="e">
        <f t="shared" si="18"/>
        <v>#N/A</v>
      </c>
      <c r="AE113" s="124" t="e">
        <f t="shared" si="27"/>
        <v>#N/A</v>
      </c>
      <c r="AF113" s="116" t="e">
        <f>IF('Crisis Indicator Data'!$O107="x","x",IF('Crisis Indicator Data'!$O107=0,0,('Crisis Indicator Data'!N107/'Crisis Indicator Data'!$O107)))</f>
        <v>#N/A</v>
      </c>
      <c r="AG113" s="121" t="e">
        <f t="shared" si="19"/>
        <v>#N/A</v>
      </c>
      <c r="AH113" s="124" t="e">
        <f t="shared" si="28"/>
        <v>#N/A</v>
      </c>
      <c r="AI113" s="125" t="e">
        <f t="shared" si="29"/>
        <v>#N/A</v>
      </c>
      <c r="AJ113" s="120" t="str">
        <f>IF('Crisis Indicator Data'!P107="x","x",IF('Crisis Indicator Data'!P107&gt;AJ$7,5,IF('Crisis Indicator Data'!P107&gt;AJ$6,4,IF('Crisis Indicator Data'!P107&gt;AJ$5,3,IF('Crisis Indicator Data'!P107&gt;AJ$4,2,1)))))</f>
        <v>x</v>
      </c>
      <c r="AK113" s="116" t="str">
        <f>IF('Crisis Indicator Data'!P107="x","x",'Crisis Indicator Data'!P107/'Crisis Indicator Data'!H107*1000)</f>
        <v>x</v>
      </c>
      <c r="AL113" s="120" t="str">
        <f t="shared" si="30"/>
        <v>x</v>
      </c>
      <c r="AM113" s="125" t="str">
        <f t="shared" si="31"/>
        <v>x</v>
      </c>
      <c r="AN113" s="127" t="e">
        <f t="shared" si="32"/>
        <v>#N/A</v>
      </c>
      <c r="AO113" s="8"/>
      <c r="AP113" s="20"/>
    </row>
    <row r="114" spans="1:42" x14ac:dyDescent="0.35">
      <c r="A114" s="25" t="str">
        <f>'Crisis Indicator Data'!A108</f>
        <v>Mixed Migration Flows in Turkey</v>
      </c>
      <c r="B114" s="25" t="str">
        <f>'Crisis Indicator Data'!B108</f>
        <v>International displacement</v>
      </c>
      <c r="C114" s="25" t="str">
        <f>'Crisis Indicator Data'!C108</f>
        <v>TUR003</v>
      </c>
      <c r="D114" s="25" t="str">
        <f>'Crisis Indicator Data'!D108</f>
        <v>Turkey</v>
      </c>
      <c r="E114" s="25" t="str">
        <f>'Crisis Indicator Data'!E108</f>
        <v>TUR</v>
      </c>
      <c r="F114" s="120">
        <f>IF('Crisis Indicator Data'!F108="x","x",IF('Crisis Indicator Data'!F108=0,0,IF('Crisis Indicator Data'!F108&gt;F$7,5,IF('Crisis Indicator Data'!F108&gt;F$6,4,IF('Crisis Indicator Data'!F108&gt;F$5,3,IF('Crisis Indicator Data'!F108&gt;F$4,2,1))))))</f>
        <v>3</v>
      </c>
      <c r="G114" s="116">
        <f>IF('Crisis Indicator Data'!F108="x","x",IF(B114="Regional crisis",('Crisis Indicator Data'!F108/VLOOKUP('Impact of Crisis'!$C114,'Regional Crises'!$B$1:$R$51,4,FALSE)),'Crisis Indicator Data'!F108/VLOOKUP('Impact of Crisis'!$E114,'Country Indicator Data'!$B$3:$P$193,15,FALSE)))</f>
        <v>0.23063550017540896</v>
      </c>
      <c r="H114" s="120">
        <f>IF(F114="x","x",IF('Crisis Indicator Data'!F108=0,0,IF(G114&gt;H$7,5,IF(G114&gt;H$6,4,IF(G114&gt;H$5,3,IF(G114&gt;H$4,2,1))))))</f>
        <v>3</v>
      </c>
      <c r="I114" s="122">
        <f t="shared" si="21"/>
        <v>3</v>
      </c>
      <c r="J114" s="120">
        <f>IF('Crisis Indicator Data'!G108="x","x",IF('Crisis Indicator Data'!G108=0,0,IF('Crisis Indicator Data'!G108&gt;J$7,5,IF('Crisis Indicator Data'!G108&gt;J$6,4,IF('Crisis Indicator Data'!G108&gt;J$5,3,IF('Crisis Indicator Data'!G108&gt;J$4,2,1))))))</f>
        <v>5</v>
      </c>
      <c r="K114" s="116">
        <f>IF('Crisis Indicator Data'!G108="x","x",IF(B114="Regional crisis",('Crisis Indicator Data'!G108/VLOOKUP('Impact of Crisis'!$C114,'Regional Crises'!$B$1:$R$51,5,FALSE)),'Crisis Indicator Data'!G108/VLOOKUP('Impact of Crisis'!$E114,'Country Indicator Data'!$B$3:$P$193,14,FALSE)))</f>
        <v>0.46598550993869592</v>
      </c>
      <c r="L114" s="120">
        <f>IF(J114="x","x",IF('Crisis Indicator Data'!G108=0,0,IF(K114&gt;L$7,5,IF(K114&gt;L$6,4,IF(K114&gt;L$5,3,IF(K114&gt;L$4,2,1))))))</f>
        <v>3</v>
      </c>
      <c r="M114" s="122">
        <f t="shared" si="22"/>
        <v>4</v>
      </c>
      <c r="N114" s="127">
        <f t="shared" si="33"/>
        <v>3.5</v>
      </c>
      <c r="O114" s="120">
        <f>IF('Crisis Indicator Data'!H108="x","x",IF('Crisis Indicator Data'!H108=0,0,IF('Crisis Indicator Data'!H108&gt;O$7,5,IF('Crisis Indicator Data'!H108&gt;O$6,4,IF('Crisis Indicator Data'!H108&gt;O$5,3,IF('Crisis Indicator Data'!H108&gt;O$4,2,1))))))</f>
        <v>3</v>
      </c>
      <c r="P114" s="116">
        <f>IF('Crisis Indicator Data'!H108="x","x",IF(B114="Regional crisis",('Crisis Indicator Data'!H108/VLOOKUP('Impact of Crisis'!$C114,'Regional Crises'!$B$1:$R$34,5,FALSE)),'Crisis Indicator Data'!H108/VLOOKUP('Impact of Crisis'!$E114,'Country Indicator Data'!$B$3:$P$193,14,FALSE)))</f>
        <v>5.0232212520899128E-2</v>
      </c>
      <c r="Q114" s="120">
        <f>IF(O114="x","x",IF('Crisis Indicator Data'!H108=0,0,IF(P114&gt;Q$7,5,IF(P114&gt;Q$6,4,IF(P114&gt;Q$5,3,IF(P114&gt;Q$4,2,1))))))</f>
        <v>2</v>
      </c>
      <c r="R114" s="122">
        <f t="shared" si="23"/>
        <v>2.5</v>
      </c>
      <c r="S114" s="120">
        <f>IF('Crisis Indicator Data'!I108="x","x",IF('Crisis Indicator Data'!I108=0,0,IF('Crisis Indicator Data'!I108&gt;S$7,5,IF('Crisis Indicator Data'!I108&gt;S$6,4,IF('Crisis Indicator Data'!I108&gt;S$5,3,IF('Crisis Indicator Data'!I108&gt;S$4,2,1))))))</f>
        <v>5</v>
      </c>
      <c r="T114" s="116">
        <f>IF('Crisis Indicator Data'!I108="x","x",IF(B114="Regional crisis",('Crisis Indicator Data'!I108/VLOOKUP('Impact of Crisis'!$C114,'Regional Crises'!$B$1:$R$34,5,FALSE)),'Crisis Indicator Data'!I108/VLOOKUP('Impact of Crisis'!$E114,'Country Indicator Data'!$B$3:$P$193,14,FALSE)))</f>
        <v>5.0232212520899128E-2</v>
      </c>
      <c r="U114" s="120">
        <f t="shared" si="24"/>
        <v>4</v>
      </c>
      <c r="V114" s="122">
        <f t="shared" si="25"/>
        <v>5</v>
      </c>
      <c r="W114" s="120" t="str">
        <f>IF('Crisis Indicator Data'!J108="x","x",IF('Crisis Indicator Data'!J108=0,0,IF('Crisis Indicator Data'!J108&gt;W$7,5,IF('Crisis Indicator Data'!J108&gt;W$6,4,IF('Crisis Indicator Data'!J108&gt;W$5,3,IF('Crisis Indicator Data'!J108&gt;W$4,2,1))))))</f>
        <v>x</v>
      </c>
      <c r="X114" s="120" t="str">
        <f>IF('Crisis Indicator Data'!K108="x","x",IF('Crisis Indicator Data'!K108=0,0,IF('Crisis Indicator Data'!K108&gt;X$7,5,IF('Crisis Indicator Data'!K108&gt;X$6,4,IF('Crisis Indicator Data'!K108&gt;X$5,3,IF('Crisis Indicator Data'!K108&gt;X$4,2,1))))))</f>
        <v>x</v>
      </c>
      <c r="Y114" s="122" t="str">
        <f t="shared" si="20"/>
        <v>x</v>
      </c>
      <c r="Z114" s="120">
        <f>IF('Crisis Indicator Data'!L108="x","x",IF('Crisis Indicator Data'!L108=0,0,IF('Crisis Indicator Data'!L108&gt;Z$7,5,IF('Crisis Indicator Data'!L108&gt;Z$6,4,IF('Crisis Indicator Data'!L108&gt;Z$5,3,IF('Crisis Indicator Data'!L108&gt;Z$4,2,1))))))</f>
        <v>1</v>
      </c>
      <c r="AA114" s="123">
        <f t="shared" si="26"/>
        <v>1</v>
      </c>
      <c r="AB114" s="127">
        <f t="shared" si="34"/>
        <v>2.8333333333333335</v>
      </c>
      <c r="AC114" s="116" t="e">
        <f>IF('Crisis Indicator Data'!$O108="x","x",IF('Crisis Indicator Data'!$O108=0,0,('Crisis Indicator Data'!M108/'Crisis Indicator Data'!$O108)))</f>
        <v>#N/A</v>
      </c>
      <c r="AD114" s="121" t="e">
        <f t="shared" si="18"/>
        <v>#N/A</v>
      </c>
      <c r="AE114" s="124" t="e">
        <f t="shared" si="27"/>
        <v>#N/A</v>
      </c>
      <c r="AF114" s="116" t="e">
        <f>IF('Crisis Indicator Data'!$O108="x","x",IF('Crisis Indicator Data'!$O108=0,0,('Crisis Indicator Data'!N108/'Crisis Indicator Data'!$O108)))</f>
        <v>#N/A</v>
      </c>
      <c r="AG114" s="121" t="e">
        <f t="shared" si="19"/>
        <v>#N/A</v>
      </c>
      <c r="AH114" s="124" t="e">
        <f t="shared" si="28"/>
        <v>#N/A</v>
      </c>
      <c r="AI114" s="125" t="e">
        <f t="shared" si="29"/>
        <v>#N/A</v>
      </c>
      <c r="AJ114" s="120" t="str">
        <f>IF('Crisis Indicator Data'!P108="x","x",IF('Crisis Indicator Data'!P108&gt;AJ$7,5,IF('Crisis Indicator Data'!P108&gt;AJ$6,4,IF('Crisis Indicator Data'!P108&gt;AJ$5,3,IF('Crisis Indicator Data'!P108&gt;AJ$4,2,1)))))</f>
        <v>x</v>
      </c>
      <c r="AK114" s="116" t="str">
        <f>IF('Crisis Indicator Data'!P108="x","x",'Crisis Indicator Data'!P108/'Crisis Indicator Data'!H108*1000)</f>
        <v>x</v>
      </c>
      <c r="AL114" s="120" t="str">
        <f t="shared" si="30"/>
        <v>x</v>
      </c>
      <c r="AM114" s="125" t="str">
        <f t="shared" si="31"/>
        <v>x</v>
      </c>
      <c r="AN114" s="127" t="e">
        <f t="shared" si="32"/>
        <v>#N/A</v>
      </c>
      <c r="AO114" s="8"/>
      <c r="AP114" s="20"/>
    </row>
    <row r="115" spans="1:42" x14ac:dyDescent="0.35">
      <c r="A115" s="25" t="str">
        <f>'Crisis Indicator Data'!A109</f>
        <v>Kurdish Conflict</v>
      </c>
      <c r="B115" s="25" t="str">
        <f>'Crisis Indicator Data'!B109</f>
        <v>Conflict</v>
      </c>
      <c r="C115" s="25" t="str">
        <f>'Crisis Indicator Data'!C109</f>
        <v>TUR004</v>
      </c>
      <c r="D115" s="25" t="str">
        <f>'Crisis Indicator Data'!D109</f>
        <v>Turkey</v>
      </c>
      <c r="E115" s="25" t="str">
        <f>'Crisis Indicator Data'!E109</f>
        <v>TUR</v>
      </c>
      <c r="F115" s="120">
        <f>IF('Crisis Indicator Data'!F109="x","x",IF('Crisis Indicator Data'!F109=0,0,IF('Crisis Indicator Data'!F109&gt;F$7,5,IF('Crisis Indicator Data'!F109&gt;F$6,4,IF('Crisis Indicator Data'!F109&gt;F$5,3,IF('Crisis Indicator Data'!F109&gt;F$4,2,1))))))</f>
        <v>3</v>
      </c>
      <c r="G115" s="116">
        <f>IF('Crisis Indicator Data'!F109="x","x",IF(B115="Regional crisis",('Crisis Indicator Data'!F109/VLOOKUP('Impact of Crisis'!$C115,'Regional Crises'!$B$1:$R$51,4,FALSE)),'Crisis Indicator Data'!F109/VLOOKUP('Impact of Crisis'!$E115,'Country Indicator Data'!$B$3:$P$193,15,FALSE)))</f>
        <v>0.25413120590413574</v>
      </c>
      <c r="H115" s="120">
        <f>IF(F115="x","x",IF('Crisis Indicator Data'!F109=0,0,IF(G115&gt;H$7,5,IF(G115&gt;H$6,4,IF(G115&gt;H$5,3,IF(G115&gt;H$4,2,1))))))</f>
        <v>3</v>
      </c>
      <c r="I115" s="122">
        <f t="shared" si="21"/>
        <v>3</v>
      </c>
      <c r="J115" s="120">
        <f>IF('Crisis Indicator Data'!G109="x","x",IF('Crisis Indicator Data'!G109=0,0,IF('Crisis Indicator Data'!G109&gt;J$7,5,IF('Crisis Indicator Data'!G109&gt;J$6,4,IF('Crisis Indicator Data'!G109&gt;J$5,3,IF('Crisis Indicator Data'!G109&gt;J$4,2,1))))))</f>
        <v>3</v>
      </c>
      <c r="K115" s="116">
        <f>IF('Crisis Indicator Data'!G109="x","x",IF(B115="Regional crisis",('Crisis Indicator Data'!G109/VLOOKUP('Impact of Crisis'!$C115,'Regional Crises'!$B$1:$R$51,5,FALSE)),'Crisis Indicator Data'!G109/VLOOKUP('Impact of Crisis'!$E115,'Country Indicator Data'!$B$3:$P$193,14,FALSE)))</f>
        <v>0.16067867979441453</v>
      </c>
      <c r="L115" s="120">
        <f>IF(J115="x","x",IF('Crisis Indicator Data'!G109=0,0,IF(K115&gt;L$7,5,IF(K115&gt;L$6,4,IF(K115&gt;L$5,3,IF(K115&gt;L$4,2,1))))))</f>
        <v>2</v>
      </c>
      <c r="M115" s="122">
        <f t="shared" si="22"/>
        <v>2.5</v>
      </c>
      <c r="N115" s="127">
        <f t="shared" si="33"/>
        <v>2.8</v>
      </c>
      <c r="O115" s="120" t="str">
        <f>IF('Crisis Indicator Data'!H109="x","x",IF('Crisis Indicator Data'!H109=0,0,IF('Crisis Indicator Data'!H109&gt;O$7,5,IF('Crisis Indicator Data'!H109&gt;O$6,4,IF('Crisis Indicator Data'!H109&gt;O$5,3,IF('Crisis Indicator Data'!H109&gt;O$4,2,1))))))</f>
        <v>x</v>
      </c>
      <c r="P115" s="116" t="str">
        <f>IF('Crisis Indicator Data'!H109="x","x",IF(B115="Regional crisis",('Crisis Indicator Data'!H109/VLOOKUP('Impact of Crisis'!$C115,'Regional Crises'!$B$1:$R$34,5,FALSE)),'Crisis Indicator Data'!H109/VLOOKUP('Impact of Crisis'!$E115,'Country Indicator Data'!$B$3:$P$193,14,FALSE)))</f>
        <v>x</v>
      </c>
      <c r="Q115" s="120" t="str">
        <f>IF(O115="x","x",IF('Crisis Indicator Data'!H109=0,0,IF(P115&gt;Q$7,5,IF(P115&gt;Q$6,4,IF(P115&gt;Q$5,3,IF(P115&gt;Q$4,2,1))))))</f>
        <v>x</v>
      </c>
      <c r="R115" s="122" t="str">
        <f t="shared" si="23"/>
        <v>x</v>
      </c>
      <c r="S115" s="120" t="str">
        <f>IF('Crisis Indicator Data'!I109="x","x",IF('Crisis Indicator Data'!I109=0,0,IF('Crisis Indicator Data'!I109&gt;S$7,5,IF('Crisis Indicator Data'!I109&gt;S$6,4,IF('Crisis Indicator Data'!I109&gt;S$5,3,IF('Crisis Indicator Data'!I109&gt;S$4,2,1))))))</f>
        <v>x</v>
      </c>
      <c r="T115" s="116" t="str">
        <f>IF('Crisis Indicator Data'!I109="x","x",IF(B115="Regional crisis",('Crisis Indicator Data'!I109/VLOOKUP('Impact of Crisis'!$C115,'Regional Crises'!$B$1:$R$34,5,FALSE)),'Crisis Indicator Data'!I109/VLOOKUP('Impact of Crisis'!$E115,'Country Indicator Data'!$B$3:$P$193,14,FALSE)))</f>
        <v>x</v>
      </c>
      <c r="U115" s="120" t="str">
        <f t="shared" si="24"/>
        <v>x</v>
      </c>
      <c r="V115" s="122" t="str">
        <f t="shared" si="25"/>
        <v>x</v>
      </c>
      <c r="W115" s="120" t="str">
        <f>IF('Crisis Indicator Data'!J109="x","x",IF('Crisis Indicator Data'!J109=0,0,IF('Crisis Indicator Data'!J109&gt;W$7,5,IF('Crisis Indicator Data'!J109&gt;W$6,4,IF('Crisis Indicator Data'!J109&gt;W$5,3,IF('Crisis Indicator Data'!J109&gt;W$4,2,1))))))</f>
        <v>x</v>
      </c>
      <c r="X115" s="120" t="str">
        <f>IF('Crisis Indicator Data'!K109="x","x",IF('Crisis Indicator Data'!K109=0,0,IF('Crisis Indicator Data'!K109&gt;X$7,5,IF('Crisis Indicator Data'!K109&gt;X$6,4,IF('Crisis Indicator Data'!K109&gt;X$5,3,IF('Crisis Indicator Data'!K109&gt;X$4,2,1))))))</f>
        <v>x</v>
      </c>
      <c r="Y115" s="122" t="str">
        <f t="shared" si="20"/>
        <v>x</v>
      </c>
      <c r="Z115" s="120">
        <f>IF('Crisis Indicator Data'!L109="x","x",IF('Crisis Indicator Data'!L109=0,0,IF('Crisis Indicator Data'!L109&gt;Z$7,5,IF('Crisis Indicator Data'!L109&gt;Z$6,4,IF('Crisis Indicator Data'!L109&gt;Z$5,3,IF('Crisis Indicator Data'!L109&gt;Z$4,2,1))))))</f>
        <v>3</v>
      </c>
      <c r="AA115" s="123">
        <f t="shared" si="26"/>
        <v>3</v>
      </c>
      <c r="AB115" s="127" t="str">
        <f t="shared" si="34"/>
        <v>x</v>
      </c>
      <c r="AC115" s="116" t="e">
        <f>IF('Crisis Indicator Data'!$O109="x","x",IF('Crisis Indicator Data'!$O109=0,0,('Crisis Indicator Data'!M109/'Crisis Indicator Data'!$O109)))</f>
        <v>#N/A</v>
      </c>
      <c r="AD115" s="121" t="e">
        <f t="shared" si="18"/>
        <v>#N/A</v>
      </c>
      <c r="AE115" s="124" t="e">
        <f t="shared" si="27"/>
        <v>#N/A</v>
      </c>
      <c r="AF115" s="116" t="e">
        <f>IF('Crisis Indicator Data'!$O109="x","x",IF('Crisis Indicator Data'!$O109=0,0,('Crisis Indicator Data'!N109/'Crisis Indicator Data'!$O109)))</f>
        <v>#N/A</v>
      </c>
      <c r="AG115" s="121" t="e">
        <f t="shared" si="19"/>
        <v>#N/A</v>
      </c>
      <c r="AH115" s="124" t="e">
        <f t="shared" si="28"/>
        <v>#N/A</v>
      </c>
      <c r="AI115" s="125" t="e">
        <f t="shared" si="29"/>
        <v>#N/A</v>
      </c>
      <c r="AJ115" s="120" t="str">
        <f>IF('Crisis Indicator Data'!P109="x","x",IF('Crisis Indicator Data'!P109&gt;AJ$7,5,IF('Crisis Indicator Data'!P109&gt;AJ$6,4,IF('Crisis Indicator Data'!P109&gt;AJ$5,3,IF('Crisis Indicator Data'!P109&gt;AJ$4,2,1)))))</f>
        <v>x</v>
      </c>
      <c r="AK115" s="116" t="str">
        <f>IF('Crisis Indicator Data'!P109="x","x",'Crisis Indicator Data'!P109/'Crisis Indicator Data'!H109*1000)</f>
        <v>x</v>
      </c>
      <c r="AL115" s="120" t="str">
        <f t="shared" si="30"/>
        <v>x</v>
      </c>
      <c r="AM115" s="125" t="str">
        <f t="shared" si="31"/>
        <v>x</v>
      </c>
      <c r="AN115" s="127" t="e">
        <f t="shared" si="32"/>
        <v>#N/A</v>
      </c>
      <c r="AO115" s="8"/>
      <c r="AP115" s="20"/>
    </row>
    <row r="116" spans="1:42" x14ac:dyDescent="0.35">
      <c r="A116" s="25" t="str">
        <f>'Crisis Indicator Data'!A110</f>
        <v xml:space="preserve">Eastern Mediterranean Route </v>
      </c>
      <c r="B116" s="25" t="str">
        <f>'Crisis Indicator Data'!B110</f>
        <v>Regional crisis</v>
      </c>
      <c r="C116" s="25" t="str">
        <f>'Crisis Indicator Data'!C110</f>
        <v>REG006</v>
      </c>
      <c r="D116" s="25" t="str">
        <f>'Crisis Indicator Data'!D110</f>
        <v>Turkey, Greece</v>
      </c>
      <c r="E116" s="25" t="str">
        <f>'Crisis Indicator Data'!E110</f>
        <v>TUR, GRC</v>
      </c>
      <c r="F116" s="120" t="str">
        <f>IF('Crisis Indicator Data'!F110="x","x",IF('Crisis Indicator Data'!F110=0,0,IF('Crisis Indicator Data'!F110&gt;F$7,5,IF('Crisis Indicator Data'!F110&gt;F$6,4,IF('Crisis Indicator Data'!F110&gt;F$5,3,IF('Crisis Indicator Data'!F110&gt;F$4,2,1))))))</f>
        <v>x</v>
      </c>
      <c r="G116" s="116" t="str">
        <f>IF('Crisis Indicator Data'!F110="x","x",IF(B116="Regional crisis",('Crisis Indicator Data'!F110/VLOOKUP('Impact of Crisis'!$C116,'Regional Crises'!$B$1:$R$51,4,FALSE)),'Crisis Indicator Data'!F110/VLOOKUP('Impact of Crisis'!$E116,'Country Indicator Data'!$B$3:$P$193,15,FALSE)))</f>
        <v>x</v>
      </c>
      <c r="H116" s="120" t="str">
        <f>IF(F116="x","x",IF('Crisis Indicator Data'!F110=0,0,IF(G116&gt;H$7,5,IF(G116&gt;H$6,4,IF(G116&gt;H$5,3,IF(G116&gt;H$4,2,1))))))</f>
        <v>x</v>
      </c>
      <c r="I116" s="122" t="str">
        <f t="shared" si="21"/>
        <v>x</v>
      </c>
      <c r="J116" s="120" t="str">
        <f>IF('Crisis Indicator Data'!G110="x","x",IF('Crisis Indicator Data'!G110=0,0,IF('Crisis Indicator Data'!G110&gt;J$7,5,IF('Crisis Indicator Data'!G110&gt;J$6,4,IF('Crisis Indicator Data'!G110&gt;J$5,3,IF('Crisis Indicator Data'!G110&gt;J$4,2,1))))))</f>
        <v>x</v>
      </c>
      <c r="K116" s="116" t="str">
        <f>IF('Crisis Indicator Data'!G110="x","x",IF(B116="Regional crisis",('Crisis Indicator Data'!G110/VLOOKUP('Impact of Crisis'!$C116,'Regional Crises'!$B$1:$R$51,5,FALSE)),'Crisis Indicator Data'!G110/VLOOKUP('Impact of Crisis'!$E116,'Country Indicator Data'!$B$3:$P$193,14,FALSE)))</f>
        <v>x</v>
      </c>
      <c r="L116" s="120" t="str">
        <f>IF(J116="x","x",IF('Crisis Indicator Data'!G110=0,0,IF(K116&gt;L$7,5,IF(K116&gt;L$6,4,IF(K116&gt;L$5,3,IF(K116&gt;L$4,2,1))))))</f>
        <v>x</v>
      </c>
      <c r="M116" s="122" t="str">
        <f t="shared" si="22"/>
        <v>x</v>
      </c>
      <c r="N116" s="127" t="str">
        <f t="shared" si="33"/>
        <v>x</v>
      </c>
      <c r="O116" s="120" t="str">
        <f>IF('Crisis Indicator Data'!H110="x","x",IF('Crisis Indicator Data'!H110=0,0,IF('Crisis Indicator Data'!H110&gt;O$7,5,IF('Crisis Indicator Data'!H110&gt;O$6,4,IF('Crisis Indicator Data'!H110&gt;O$5,3,IF('Crisis Indicator Data'!H110&gt;O$4,2,1))))))</f>
        <v>x</v>
      </c>
      <c r="P116" s="116" t="str">
        <f>IF('Crisis Indicator Data'!H110="x","x",IF(B116="Regional crisis",('Crisis Indicator Data'!H110/VLOOKUP('Impact of Crisis'!$C116,'Regional Crises'!$B$1:$R$34,5,FALSE)),'Crisis Indicator Data'!H110/VLOOKUP('Impact of Crisis'!$E116,'Country Indicator Data'!$B$3:$P$193,14,FALSE)))</f>
        <v>x</v>
      </c>
      <c r="Q116" s="120" t="str">
        <f>IF(O116="x","x",IF('Crisis Indicator Data'!H110=0,0,IF(P116&gt;Q$7,5,IF(P116&gt;Q$6,4,IF(P116&gt;Q$5,3,IF(P116&gt;Q$4,2,1))))))</f>
        <v>x</v>
      </c>
      <c r="R116" s="122" t="str">
        <f t="shared" si="23"/>
        <v>x</v>
      </c>
      <c r="S116" s="120" t="str">
        <f>IF('Crisis Indicator Data'!I110="x","x",IF('Crisis Indicator Data'!I110=0,0,IF('Crisis Indicator Data'!I110&gt;S$7,5,IF('Crisis Indicator Data'!I110&gt;S$6,4,IF('Crisis Indicator Data'!I110&gt;S$5,3,IF('Crisis Indicator Data'!I110&gt;S$4,2,1))))))</f>
        <v>x</v>
      </c>
      <c r="T116" s="116" t="str">
        <f>IF('Crisis Indicator Data'!I110="x","x",IF(B116="Regional crisis",('Crisis Indicator Data'!I110/VLOOKUP('Impact of Crisis'!$C116,'Regional Crises'!$B$1:$R$34,5,FALSE)),'Crisis Indicator Data'!I110/VLOOKUP('Impact of Crisis'!$E116,'Country Indicator Data'!$B$3:$P$193,14,FALSE)))</f>
        <v>x</v>
      </c>
      <c r="U116" s="120" t="str">
        <f t="shared" si="24"/>
        <v>x</v>
      </c>
      <c r="V116" s="122" t="str">
        <f t="shared" si="25"/>
        <v>x</v>
      </c>
      <c r="W116" s="120" t="str">
        <f>IF('Crisis Indicator Data'!J110="x","x",IF('Crisis Indicator Data'!J110=0,0,IF('Crisis Indicator Data'!J110&gt;W$7,5,IF('Crisis Indicator Data'!J110&gt;W$6,4,IF('Crisis Indicator Data'!J110&gt;W$5,3,IF('Crisis Indicator Data'!J110&gt;W$4,2,1))))))</f>
        <v>x</v>
      </c>
      <c r="X116" s="120" t="str">
        <f>IF('Crisis Indicator Data'!K110="x","x",IF('Crisis Indicator Data'!K110=0,0,IF('Crisis Indicator Data'!K110&gt;X$7,5,IF('Crisis Indicator Data'!K110&gt;X$6,4,IF('Crisis Indicator Data'!K110&gt;X$5,3,IF('Crisis Indicator Data'!K110&gt;X$4,2,1))))))</f>
        <v>x</v>
      </c>
      <c r="Y116" s="122" t="str">
        <f t="shared" si="20"/>
        <v>x</v>
      </c>
      <c r="Z116" s="120">
        <f>IF('Crisis Indicator Data'!L110="x","x",IF('Crisis Indicator Data'!L110=0,0,IF('Crisis Indicator Data'!L110&gt;Z$7,5,IF('Crisis Indicator Data'!L110&gt;Z$6,4,IF('Crisis Indicator Data'!L110&gt;Z$5,3,IF('Crisis Indicator Data'!L110&gt;Z$4,2,1))))))</f>
        <v>2</v>
      </c>
      <c r="AA116" s="123">
        <f t="shared" si="26"/>
        <v>2</v>
      </c>
      <c r="AB116" s="127" t="str">
        <f t="shared" si="34"/>
        <v>x</v>
      </c>
      <c r="AC116" s="116" t="e">
        <f>IF('Crisis Indicator Data'!$O110="x","x",IF('Crisis Indicator Data'!$O110=0,0,('Crisis Indicator Data'!M110/'Crisis Indicator Data'!$O110)))</f>
        <v>#N/A</v>
      </c>
      <c r="AD116" s="121" t="e">
        <f t="shared" si="18"/>
        <v>#N/A</v>
      </c>
      <c r="AE116" s="124" t="e">
        <f t="shared" si="27"/>
        <v>#N/A</v>
      </c>
      <c r="AF116" s="116" t="e">
        <f>IF('Crisis Indicator Data'!$O110="x","x",IF('Crisis Indicator Data'!$O110=0,0,('Crisis Indicator Data'!N110/'Crisis Indicator Data'!$O110)))</f>
        <v>#N/A</v>
      </c>
      <c r="AG116" s="121" t="e">
        <f t="shared" si="19"/>
        <v>#N/A</v>
      </c>
      <c r="AH116" s="124" t="e">
        <f t="shared" si="28"/>
        <v>#N/A</v>
      </c>
      <c r="AI116" s="125" t="e">
        <f t="shared" si="29"/>
        <v>#N/A</v>
      </c>
      <c r="AJ116" s="120" t="str">
        <f>IF('Crisis Indicator Data'!P110="x","x",IF('Crisis Indicator Data'!P110&gt;AJ$7,5,IF('Crisis Indicator Data'!P110&gt;AJ$6,4,IF('Crisis Indicator Data'!P110&gt;AJ$5,3,IF('Crisis Indicator Data'!P110&gt;AJ$4,2,1)))))</f>
        <v>x</v>
      </c>
      <c r="AK116" s="116" t="str">
        <f>IF('Crisis Indicator Data'!P110="x","x",'Crisis Indicator Data'!P110/'Crisis Indicator Data'!H110*1000)</f>
        <v>x</v>
      </c>
      <c r="AL116" s="120" t="str">
        <f t="shared" si="30"/>
        <v>x</v>
      </c>
      <c r="AM116" s="125" t="str">
        <f t="shared" si="31"/>
        <v>x</v>
      </c>
      <c r="AN116" s="127" t="e">
        <f t="shared" si="32"/>
        <v>#N/A</v>
      </c>
      <c r="AO116" s="8"/>
      <c r="AP116" s="20"/>
    </row>
    <row r="117" spans="1:42" x14ac:dyDescent="0.35">
      <c r="A117" s="25" t="str">
        <f>'Crisis Indicator Data'!A111</f>
        <v>International Displacement in Uganda</v>
      </c>
      <c r="B117" s="25" t="str">
        <f>'Crisis Indicator Data'!B111</f>
        <v>International displacement</v>
      </c>
      <c r="C117" s="25" t="str">
        <f>'Crisis Indicator Data'!C111</f>
        <v>UGA005</v>
      </c>
      <c r="D117" s="25" t="str">
        <f>'Crisis Indicator Data'!D111</f>
        <v>Uganda</v>
      </c>
      <c r="E117" s="25" t="str">
        <f>'Crisis Indicator Data'!E111</f>
        <v>UGA</v>
      </c>
      <c r="F117" s="120">
        <f>IF('Crisis Indicator Data'!F111="x","x",IF('Crisis Indicator Data'!F111=0,0,IF('Crisis Indicator Data'!F111&gt;F$7,5,IF('Crisis Indicator Data'!F111&gt;F$6,4,IF('Crisis Indicator Data'!F111&gt;F$5,3,IF('Crisis Indicator Data'!F111&gt;F$4,2,1))))))</f>
        <v>2</v>
      </c>
      <c r="G117" s="116">
        <f>IF('Crisis Indicator Data'!F111="x","x",IF(B117="Regional crisis",('Crisis Indicator Data'!F111/VLOOKUP('Impact of Crisis'!$C117,'Regional Crises'!$B$1:$R$51,4,FALSE)),'Crisis Indicator Data'!F111/VLOOKUP('Impact of Crisis'!$E117,'Country Indicator Data'!$B$3:$P$193,15,FALSE)))</f>
        <v>0.3324456413325354</v>
      </c>
      <c r="H117" s="120">
        <f>IF(F117="x","x",IF('Crisis Indicator Data'!F111=0,0,IF(G117&gt;H$7,5,IF(G117&gt;H$6,4,IF(G117&gt;H$5,3,IF(G117&gt;H$4,2,1))))))</f>
        <v>4</v>
      </c>
      <c r="I117" s="122">
        <f t="shared" si="21"/>
        <v>3</v>
      </c>
      <c r="J117" s="120">
        <f>IF('Crisis Indicator Data'!G111="x","x",IF('Crisis Indicator Data'!G111=0,0,IF('Crisis Indicator Data'!G111&gt;J$7,5,IF('Crisis Indicator Data'!G111&gt;J$6,4,IF('Crisis Indicator Data'!G111&gt;J$5,3,IF('Crisis Indicator Data'!G111&gt;J$4,2,1))))))</f>
        <v>3</v>
      </c>
      <c r="K117" s="116">
        <f>IF('Crisis Indicator Data'!G111="x","x",IF(B117="Regional crisis",('Crisis Indicator Data'!G111/VLOOKUP('Impact of Crisis'!$C117,'Regional Crises'!$B$1:$R$51,5,FALSE)),'Crisis Indicator Data'!G111/VLOOKUP('Impact of Crisis'!$E117,'Country Indicator Data'!$B$3:$P$193,14,FALSE)))</f>
        <v>0.18173447803906931</v>
      </c>
      <c r="L117" s="120">
        <f>IF(J117="x","x",IF('Crisis Indicator Data'!G111=0,0,IF(K117&gt;L$7,5,IF(K117&gt;L$6,4,IF(K117&gt;L$5,3,IF(K117&gt;L$4,2,1))))))</f>
        <v>2</v>
      </c>
      <c r="M117" s="122">
        <f t="shared" si="22"/>
        <v>2.5</v>
      </c>
      <c r="N117" s="127">
        <f t="shared" si="33"/>
        <v>2.8</v>
      </c>
      <c r="O117" s="120">
        <f>IF('Crisis Indicator Data'!H111="x","x",IF('Crisis Indicator Data'!H111=0,0,IF('Crisis Indicator Data'!H111&gt;O$7,5,IF('Crisis Indicator Data'!H111&gt;O$6,4,IF('Crisis Indicator Data'!H111&gt;O$5,3,IF('Crisis Indicator Data'!H111&gt;O$4,2,1))))))</f>
        <v>2</v>
      </c>
      <c r="P117" s="116">
        <f>IF('Crisis Indicator Data'!H111="x","x",IF(B117="Regional crisis",('Crisis Indicator Data'!H111/VLOOKUP('Impact of Crisis'!$C117,'Regional Crises'!$B$1:$R$34,5,FALSE)),'Crisis Indicator Data'!H111/VLOOKUP('Impact of Crisis'!$E117,'Country Indicator Data'!$B$3:$P$193,14,FALSE)))</f>
        <v>3.3893243747667043E-2</v>
      </c>
      <c r="Q117" s="120">
        <f>IF(O117="x","x",IF('Crisis Indicator Data'!H111=0,0,IF(P117&gt;Q$7,5,IF(P117&gt;Q$6,4,IF(P117&gt;Q$5,3,IF(P117&gt;Q$4,2,1))))))</f>
        <v>2</v>
      </c>
      <c r="R117" s="122">
        <f t="shared" si="23"/>
        <v>2</v>
      </c>
      <c r="S117" s="120">
        <f>IF('Crisis Indicator Data'!I111="x","x",IF('Crisis Indicator Data'!I111=0,0,IF('Crisis Indicator Data'!I111&gt;S$7,5,IF('Crisis Indicator Data'!I111&gt;S$6,4,IF('Crisis Indicator Data'!I111&gt;S$5,3,IF('Crisis Indicator Data'!I111&gt;S$4,2,1))))))</f>
        <v>4</v>
      </c>
      <c r="T117" s="116">
        <f>IF('Crisis Indicator Data'!I111="x","x",IF(B117="Regional crisis",('Crisis Indicator Data'!I111/VLOOKUP('Impact of Crisis'!$C117,'Regional Crises'!$B$1:$R$34,5,FALSE)),'Crisis Indicator Data'!I111/VLOOKUP('Impact of Crisis'!$E117,'Country Indicator Data'!$B$3:$P$193,14,FALSE)))</f>
        <v>3.3893243747667043E-2</v>
      </c>
      <c r="U117" s="120">
        <f t="shared" si="24"/>
        <v>3</v>
      </c>
      <c r="V117" s="122">
        <f t="shared" si="25"/>
        <v>4</v>
      </c>
      <c r="W117" s="120" t="str">
        <f>IF('Crisis Indicator Data'!J111="x","x",IF('Crisis Indicator Data'!J111=0,0,IF('Crisis Indicator Data'!J111&gt;W$7,5,IF('Crisis Indicator Data'!J111&gt;W$6,4,IF('Crisis Indicator Data'!J111&gt;W$5,3,IF('Crisis Indicator Data'!J111&gt;W$4,2,1))))))</f>
        <v>x</v>
      </c>
      <c r="X117" s="120" t="str">
        <f>IF('Crisis Indicator Data'!K111="x","x",IF('Crisis Indicator Data'!K111=0,0,IF('Crisis Indicator Data'!K111&gt;X$7,5,IF('Crisis Indicator Data'!K111&gt;X$6,4,IF('Crisis Indicator Data'!K111&gt;X$5,3,IF('Crisis Indicator Data'!K111&gt;X$4,2,1))))))</f>
        <v>x</v>
      </c>
      <c r="Y117" s="122" t="str">
        <f t="shared" si="20"/>
        <v>x</v>
      </c>
      <c r="Z117" s="120" t="str">
        <f>IF('Crisis Indicator Data'!L111="x","x",IF('Crisis Indicator Data'!L111=0,0,IF('Crisis Indicator Data'!L111&gt;Z$7,5,IF('Crisis Indicator Data'!L111&gt;Z$6,4,IF('Crisis Indicator Data'!L111&gt;Z$5,3,IF('Crisis Indicator Data'!L111&gt;Z$4,2,1))))))</f>
        <v>x</v>
      </c>
      <c r="AA117" s="123" t="str">
        <f t="shared" si="26"/>
        <v>x</v>
      </c>
      <c r="AB117" s="127">
        <f t="shared" si="34"/>
        <v>3</v>
      </c>
      <c r="AC117" s="116" t="e">
        <f>IF('Crisis Indicator Data'!$O111="x","x",IF('Crisis Indicator Data'!$O111=0,0,('Crisis Indicator Data'!M111/'Crisis Indicator Data'!$O111)))</f>
        <v>#N/A</v>
      </c>
      <c r="AD117" s="121" t="e">
        <f t="shared" si="18"/>
        <v>#N/A</v>
      </c>
      <c r="AE117" s="124" t="e">
        <f t="shared" si="27"/>
        <v>#N/A</v>
      </c>
      <c r="AF117" s="116" t="e">
        <f>IF('Crisis Indicator Data'!$O111="x","x",IF('Crisis Indicator Data'!$O111=0,0,('Crisis Indicator Data'!N111/'Crisis Indicator Data'!$O111)))</f>
        <v>#N/A</v>
      </c>
      <c r="AG117" s="121" t="e">
        <f t="shared" si="19"/>
        <v>#N/A</v>
      </c>
      <c r="AH117" s="124" t="e">
        <f t="shared" si="28"/>
        <v>#N/A</v>
      </c>
      <c r="AI117" s="125" t="e">
        <f t="shared" si="29"/>
        <v>#N/A</v>
      </c>
      <c r="AJ117" s="120" t="str">
        <f>IF('Crisis Indicator Data'!P111="x","x",IF('Crisis Indicator Data'!P111&gt;AJ$7,5,IF('Crisis Indicator Data'!P111&gt;AJ$6,4,IF('Crisis Indicator Data'!P111&gt;AJ$5,3,IF('Crisis Indicator Data'!P111&gt;AJ$4,2,1)))))</f>
        <v>x</v>
      </c>
      <c r="AK117" s="116" t="str">
        <f>IF('Crisis Indicator Data'!P111="x","x",'Crisis Indicator Data'!P111/'Crisis Indicator Data'!H111*1000)</f>
        <v>x</v>
      </c>
      <c r="AL117" s="120" t="str">
        <f t="shared" si="30"/>
        <v>x</v>
      </c>
      <c r="AM117" s="125" t="str">
        <f t="shared" si="31"/>
        <v>x</v>
      </c>
      <c r="AN117" s="127" t="e">
        <f t="shared" si="32"/>
        <v>#N/A</v>
      </c>
      <c r="AO117" s="8"/>
      <c r="AP117" s="20"/>
    </row>
    <row r="118" spans="1:42" x14ac:dyDescent="0.35">
      <c r="A118" s="25" t="str">
        <f>'Crisis Indicator Data'!A112</f>
        <v>Conflict in Ukraine</v>
      </c>
      <c r="B118" s="25" t="str">
        <f>'Crisis Indicator Data'!B112</f>
        <v>Conflict</v>
      </c>
      <c r="C118" s="25" t="str">
        <f>'Crisis Indicator Data'!C112</f>
        <v>UKR002</v>
      </c>
      <c r="D118" s="25" t="str">
        <f>'Crisis Indicator Data'!D112</f>
        <v>Ukraine</v>
      </c>
      <c r="E118" s="25" t="str">
        <f>'Crisis Indicator Data'!E112</f>
        <v>UKR</v>
      </c>
      <c r="F118" s="120">
        <f>IF('Crisis Indicator Data'!F112="x","x",IF('Crisis Indicator Data'!F112=0,0,IF('Crisis Indicator Data'!F112&gt;F$7,5,IF('Crisis Indicator Data'!F112&gt;F$6,4,IF('Crisis Indicator Data'!F112&gt;F$5,3,IF('Crisis Indicator Data'!F112&gt;F$4,2,1))))))</f>
        <v>2</v>
      </c>
      <c r="G118" s="116">
        <f>IF('Crisis Indicator Data'!F112="x","x",IF(B118="Regional crisis",('Crisis Indicator Data'!F112/VLOOKUP('Impact of Crisis'!$C118,'Regional Crises'!$B$1:$R$51,4,FALSE)),'Crisis Indicator Data'!F112/VLOOKUP('Impact of Crisis'!$E118,'Country Indicator Data'!$B$3:$P$193,15,FALSE)))</f>
        <v>9.1846916052408981E-2</v>
      </c>
      <c r="H118" s="120">
        <f>IF(F118="x","x",IF('Crisis Indicator Data'!F112=0,0,IF(G118&gt;H$7,5,IF(G118&gt;H$6,4,IF(G118&gt;H$5,3,IF(G118&gt;H$4,2,1))))))</f>
        <v>2</v>
      </c>
      <c r="I118" s="122">
        <f t="shared" si="21"/>
        <v>2</v>
      </c>
      <c r="J118" s="120">
        <f>IF('Crisis Indicator Data'!G112="x","x",IF('Crisis Indicator Data'!G112=0,0,IF('Crisis Indicator Data'!G112&gt;J$7,5,IF('Crisis Indicator Data'!G112&gt;J$6,4,IF('Crisis Indicator Data'!G112&gt;J$5,3,IF('Crisis Indicator Data'!G112&gt;J$4,2,1))))))</f>
        <v>3</v>
      </c>
      <c r="K118" s="116">
        <f>IF('Crisis Indicator Data'!G112="x","x",IF(B118="Regional crisis",('Crisis Indicator Data'!G112/VLOOKUP('Impact of Crisis'!$C118,'Regional Crises'!$B$1:$R$51,5,FALSE)),'Crisis Indicator Data'!G112/VLOOKUP('Impact of Crisis'!$E118,'Country Indicator Data'!$B$3:$P$193,14,FALSE)))</f>
        <v>0.14995008794029566</v>
      </c>
      <c r="L118" s="120">
        <f>IF(J118="x","x",IF('Crisis Indicator Data'!G112=0,0,IF(K118&gt;L$7,5,IF(K118&gt;L$6,4,IF(K118&gt;L$5,3,IF(K118&gt;L$4,2,1))))))</f>
        <v>2</v>
      </c>
      <c r="M118" s="122">
        <f t="shared" si="22"/>
        <v>2.5</v>
      </c>
      <c r="N118" s="127">
        <f t="shared" si="33"/>
        <v>2.2999999999999998</v>
      </c>
      <c r="O118" s="120">
        <f>IF('Crisis Indicator Data'!H112="x","x",IF('Crisis Indicator Data'!H112=0,0,IF('Crisis Indicator Data'!H112&gt;O$7,5,IF('Crisis Indicator Data'!H112&gt;O$6,4,IF('Crisis Indicator Data'!H112&gt;O$5,3,IF('Crisis Indicator Data'!H112&gt;O$4,2,1))))))</f>
        <v>3</v>
      </c>
      <c r="P118" s="116">
        <f>IF('Crisis Indicator Data'!H112="x","x",IF(B118="Regional crisis",('Crisis Indicator Data'!H112/VLOOKUP('Impact of Crisis'!$C118,'Regional Crises'!$B$1:$R$34,5,FALSE)),'Crisis Indicator Data'!H112/VLOOKUP('Impact of Crisis'!$E118,'Country Indicator Data'!$B$3:$P$193,14,FALSE)))</f>
        <v>0.12359176688691353</v>
      </c>
      <c r="Q118" s="120">
        <f>IF(O118="x","x",IF('Crisis Indicator Data'!H112=0,0,IF(P118&gt;Q$7,5,IF(P118&gt;Q$6,4,IF(P118&gt;Q$5,3,IF(P118&gt;Q$4,2,1))))))</f>
        <v>3</v>
      </c>
      <c r="R118" s="122">
        <f t="shared" si="23"/>
        <v>3</v>
      </c>
      <c r="S118" s="120">
        <f>IF('Crisis Indicator Data'!I112="x","x",IF('Crisis Indicator Data'!I112=0,0,IF('Crisis Indicator Data'!I112&gt;S$7,5,IF('Crisis Indicator Data'!I112&gt;S$6,4,IF('Crisis Indicator Data'!I112&gt;S$5,3,IF('Crisis Indicator Data'!I112&gt;S$4,2,1))))))</f>
        <v>4</v>
      </c>
      <c r="T118" s="116">
        <f>IF('Crisis Indicator Data'!I112="x","x",IF(B118="Regional crisis",('Crisis Indicator Data'!I112/VLOOKUP('Impact of Crisis'!$C118,'Regional Crises'!$B$1:$R$34,5,FALSE)),'Crisis Indicator Data'!I112/VLOOKUP('Impact of Crisis'!$E118,'Country Indicator Data'!$B$3:$P$193,14,FALSE)))</f>
        <v>4.4992156676332176E-2</v>
      </c>
      <c r="U118" s="120">
        <f t="shared" si="24"/>
        <v>3</v>
      </c>
      <c r="V118" s="122">
        <f t="shared" si="25"/>
        <v>4</v>
      </c>
      <c r="W118" s="120">
        <f>IF('Crisis Indicator Data'!J112="x","x",IF('Crisis Indicator Data'!J112=0,0,IF('Crisis Indicator Data'!J112&gt;W$7,5,IF('Crisis Indicator Data'!J112&gt;W$6,4,IF('Crisis Indicator Data'!J112&gt;W$5,3,IF('Crisis Indicator Data'!J112&gt;W$4,2,1))))))</f>
        <v>1</v>
      </c>
      <c r="X118" s="120" t="str">
        <f>IF('Crisis Indicator Data'!K112="x","x",IF('Crisis Indicator Data'!K112=0,0,IF('Crisis Indicator Data'!K112&gt;X$7,5,IF('Crisis Indicator Data'!K112&gt;X$6,4,IF('Crisis Indicator Data'!K112&gt;X$5,3,IF('Crisis Indicator Data'!K112&gt;X$4,2,1))))))</f>
        <v>x</v>
      </c>
      <c r="Y118" s="122">
        <f t="shared" si="20"/>
        <v>1</v>
      </c>
      <c r="Z118" s="120">
        <f>IF('Crisis Indicator Data'!L112="x","x",IF('Crisis Indicator Data'!L112=0,0,IF('Crisis Indicator Data'!L112&gt;Z$7,5,IF('Crisis Indicator Data'!L112&gt;Z$6,4,IF('Crisis Indicator Data'!L112&gt;Z$5,3,IF('Crisis Indicator Data'!L112&gt;Z$4,2,1))))))</f>
        <v>2</v>
      </c>
      <c r="AA118" s="123">
        <f t="shared" si="26"/>
        <v>2</v>
      </c>
      <c r="AB118" s="127">
        <f t="shared" si="34"/>
        <v>2.6</v>
      </c>
      <c r="AC118" s="116" t="e">
        <f>IF('Crisis Indicator Data'!$O112="x","x",IF('Crisis Indicator Data'!$O112=0,0,('Crisis Indicator Data'!M112/'Crisis Indicator Data'!$O112)))</f>
        <v>#N/A</v>
      </c>
      <c r="AD118" s="121" t="e">
        <f t="shared" si="18"/>
        <v>#N/A</v>
      </c>
      <c r="AE118" s="124" t="e">
        <f t="shared" si="27"/>
        <v>#N/A</v>
      </c>
      <c r="AF118" s="116" t="e">
        <f>IF('Crisis Indicator Data'!$O112="x","x",IF('Crisis Indicator Data'!$O112=0,0,('Crisis Indicator Data'!N112/'Crisis Indicator Data'!$O112)))</f>
        <v>#N/A</v>
      </c>
      <c r="AG118" s="121" t="e">
        <f t="shared" si="19"/>
        <v>#N/A</v>
      </c>
      <c r="AH118" s="124" t="e">
        <f t="shared" si="28"/>
        <v>#N/A</v>
      </c>
      <c r="AI118" s="125" t="e">
        <f t="shared" si="29"/>
        <v>#N/A</v>
      </c>
      <c r="AJ118" s="120" t="str">
        <f>IF('Crisis Indicator Data'!P112="x","x",IF('Crisis Indicator Data'!P112&gt;AJ$7,5,IF('Crisis Indicator Data'!P112&gt;AJ$6,4,IF('Crisis Indicator Data'!P112&gt;AJ$5,3,IF('Crisis Indicator Data'!P112&gt;AJ$4,2,1)))))</f>
        <v>x</v>
      </c>
      <c r="AK118" s="116" t="str">
        <f>IF('Crisis Indicator Data'!P112="x","x",'Crisis Indicator Data'!P112/'Crisis Indicator Data'!H112*1000)</f>
        <v>x</v>
      </c>
      <c r="AL118" s="120" t="str">
        <f t="shared" si="30"/>
        <v>x</v>
      </c>
      <c r="AM118" s="125" t="str">
        <f t="shared" si="31"/>
        <v>x</v>
      </c>
      <c r="AN118" s="127" t="e">
        <f t="shared" si="32"/>
        <v>#N/A</v>
      </c>
      <c r="AO118" s="8"/>
      <c r="AP118" s="20"/>
    </row>
    <row r="119" spans="1:42" x14ac:dyDescent="0.35">
      <c r="A119" s="25" t="str">
        <f>'Crisis Indicator Data'!A113</f>
        <v>Complex crisis in Venezuela</v>
      </c>
      <c r="B119" s="25" t="str">
        <f>'Crisis Indicator Data'!B113</f>
        <v>Complex crisis</v>
      </c>
      <c r="C119" s="25" t="str">
        <f>'Crisis Indicator Data'!C113</f>
        <v>VEN001</v>
      </c>
      <c r="D119" s="25" t="str">
        <f>'Crisis Indicator Data'!D113</f>
        <v>Venezuela</v>
      </c>
      <c r="E119" s="25" t="str">
        <f>'Crisis Indicator Data'!E113</f>
        <v>VEN</v>
      </c>
      <c r="F119" s="120">
        <f>IF('Crisis Indicator Data'!F113="x","x",IF('Crisis Indicator Data'!F113=0,0,IF('Crisis Indicator Data'!F113&gt;F$7,5,IF('Crisis Indicator Data'!F113&gt;F$6,4,IF('Crisis Indicator Data'!F113&gt;F$5,3,IF('Crisis Indicator Data'!F113&gt;F$4,2,1))))))</f>
        <v>4</v>
      </c>
      <c r="G119" s="116">
        <f>IF('Crisis Indicator Data'!F113="x","x",IF(B119="Regional crisis",('Crisis Indicator Data'!F113/VLOOKUP('Impact of Crisis'!$C119,'Regional Crises'!$B$1:$R$51,4,FALSE)),'Crisis Indicator Data'!F113/VLOOKUP('Impact of Crisis'!$E119,'Country Indicator Data'!$B$3:$P$193,15,FALSE)))</f>
        <v>1.0340116773425543</v>
      </c>
      <c r="H119" s="120">
        <f>IF(F119="x","x",IF('Crisis Indicator Data'!F113=0,0,IF(G119&gt;H$7,5,IF(G119&gt;H$6,4,IF(G119&gt;H$5,3,IF(G119&gt;H$4,2,1))))))</f>
        <v>5</v>
      </c>
      <c r="I119" s="122">
        <f t="shared" si="21"/>
        <v>4.5</v>
      </c>
      <c r="J119" s="120">
        <f>IF('Crisis Indicator Data'!G113="x","x",IF('Crisis Indicator Data'!G113=0,0,IF('Crisis Indicator Data'!G113&gt;J$7,5,IF('Crisis Indicator Data'!G113&gt;J$6,4,IF('Crisis Indicator Data'!G113&gt;J$5,3,IF('Crisis Indicator Data'!G113&gt;J$4,2,1))))))</f>
        <v>4</v>
      </c>
      <c r="K119" s="116">
        <f>IF('Crisis Indicator Data'!G113="x","x",IF(B119="Regional crisis",('Crisis Indicator Data'!G113/VLOOKUP('Impact of Crisis'!$C119,'Regional Crises'!$B$1:$R$51,5,FALSE)),'Crisis Indicator Data'!G113/VLOOKUP('Impact of Crisis'!$E119,'Country Indicator Data'!$B$3:$P$193,14,FALSE)))</f>
        <v>1</v>
      </c>
      <c r="L119" s="120">
        <f>IF(J119="x","x",IF('Crisis Indicator Data'!G113=0,0,IF(K119&gt;L$7,5,IF(K119&gt;L$6,4,IF(K119&gt;L$5,3,IF(K119&gt;L$4,2,1))))))</f>
        <v>5</v>
      </c>
      <c r="M119" s="122">
        <f t="shared" si="22"/>
        <v>4.5</v>
      </c>
      <c r="N119" s="127">
        <f t="shared" si="33"/>
        <v>4.5</v>
      </c>
      <c r="O119" s="120">
        <f>IF('Crisis Indicator Data'!H113="x","x",IF('Crisis Indicator Data'!H113=0,0,IF('Crisis Indicator Data'!H113&gt;O$7,5,IF('Crisis Indicator Data'!H113&gt;O$6,4,IF('Crisis Indicator Data'!H113&gt;O$5,3,IF('Crisis Indicator Data'!H113&gt;O$4,2,1))))))</f>
        <v>5</v>
      </c>
      <c r="P119" s="116">
        <f>IF('Crisis Indicator Data'!H113="x","x",IF(B119="Regional crisis",('Crisis Indicator Data'!H113/VLOOKUP('Impact of Crisis'!$C119,'Regional Crises'!$B$1:$R$34,5,FALSE)),'Crisis Indicator Data'!H113/VLOOKUP('Impact of Crisis'!$E119,'Country Indicator Data'!$B$3:$P$193,14,FALSE)))</f>
        <v>1</v>
      </c>
      <c r="Q119" s="120">
        <f>IF(O119="x","x",IF('Crisis Indicator Data'!H113=0,0,IF(P119&gt;Q$7,5,IF(P119&gt;Q$6,4,IF(P119&gt;Q$5,3,IF(P119&gt;Q$4,2,1))))))</f>
        <v>5</v>
      </c>
      <c r="R119" s="122">
        <f t="shared" si="23"/>
        <v>5</v>
      </c>
      <c r="S119" s="120">
        <f>IF('Crisis Indicator Data'!I113="x","x",IF('Crisis Indicator Data'!I113=0,0,IF('Crisis Indicator Data'!I113&gt;S$7,5,IF('Crisis Indicator Data'!I113&gt;S$6,4,IF('Crisis Indicator Data'!I113&gt;S$5,3,IF('Crisis Indicator Data'!I113&gt;S$4,2,1))))))</f>
        <v>5</v>
      </c>
      <c r="T119" s="116">
        <f>IF('Crisis Indicator Data'!I113="x","x",IF(B119="Regional crisis",('Crisis Indicator Data'!I113/VLOOKUP('Impact of Crisis'!$C119,'Regional Crises'!$B$1:$R$34,5,FALSE)),'Crisis Indicator Data'!I113/VLOOKUP('Impact of Crisis'!$E119,'Country Indicator Data'!$B$3:$P$193,14,FALSE)))</f>
        <v>0.16391526144253932</v>
      </c>
      <c r="U119" s="120">
        <f t="shared" si="24"/>
        <v>5</v>
      </c>
      <c r="V119" s="122">
        <f t="shared" si="25"/>
        <v>5</v>
      </c>
      <c r="W119" s="120" t="str">
        <f>IF('Crisis Indicator Data'!J113="x","x",IF('Crisis Indicator Data'!J113=0,0,IF('Crisis Indicator Data'!J113&gt;W$7,5,IF('Crisis Indicator Data'!J113&gt;W$6,4,IF('Crisis Indicator Data'!J113&gt;W$5,3,IF('Crisis Indicator Data'!J113&gt;W$4,2,1))))))</f>
        <v>x</v>
      </c>
      <c r="X119" s="120" t="str">
        <f>IF('Crisis Indicator Data'!K113="x","x",IF('Crisis Indicator Data'!K113=0,0,IF('Crisis Indicator Data'!K113&gt;X$7,5,IF('Crisis Indicator Data'!K113&gt;X$6,4,IF('Crisis Indicator Data'!K113&gt;X$5,3,IF('Crisis Indicator Data'!K113&gt;X$4,2,1))))))</f>
        <v>x</v>
      </c>
      <c r="Y119" s="122" t="str">
        <f t="shared" si="20"/>
        <v>x</v>
      </c>
      <c r="Z119" s="120" t="str">
        <f>IF('Crisis Indicator Data'!L113="x","x",IF('Crisis Indicator Data'!L113=0,0,IF('Crisis Indicator Data'!L113&gt;Z$7,5,IF('Crisis Indicator Data'!L113&gt;Z$6,4,IF('Crisis Indicator Data'!L113&gt;Z$5,3,IF('Crisis Indicator Data'!L113&gt;Z$4,2,1))))))</f>
        <v>x</v>
      </c>
      <c r="AA119" s="123" t="str">
        <f t="shared" si="26"/>
        <v>x</v>
      </c>
      <c r="AB119" s="127">
        <f t="shared" si="34"/>
        <v>5</v>
      </c>
      <c r="AC119" s="116" t="e">
        <f>IF('Crisis Indicator Data'!$O113="x","x",IF('Crisis Indicator Data'!$O113=0,0,('Crisis Indicator Data'!M113/'Crisis Indicator Data'!$O113)))</f>
        <v>#N/A</v>
      </c>
      <c r="AD119" s="121" t="e">
        <f t="shared" si="18"/>
        <v>#N/A</v>
      </c>
      <c r="AE119" s="124" t="e">
        <f t="shared" si="27"/>
        <v>#N/A</v>
      </c>
      <c r="AF119" s="116" t="e">
        <f>IF('Crisis Indicator Data'!$O113="x","x",IF('Crisis Indicator Data'!$O113=0,0,('Crisis Indicator Data'!N113/'Crisis Indicator Data'!$O113)))</f>
        <v>#N/A</v>
      </c>
      <c r="AG119" s="121" t="e">
        <f t="shared" si="19"/>
        <v>#N/A</v>
      </c>
      <c r="AH119" s="124" t="e">
        <f t="shared" si="28"/>
        <v>#N/A</v>
      </c>
      <c r="AI119" s="125" t="e">
        <f t="shared" si="29"/>
        <v>#N/A</v>
      </c>
      <c r="AJ119" s="120">
        <f>IF('Crisis Indicator Data'!P113="x","x",IF('Crisis Indicator Data'!P113&gt;AJ$7,5,IF('Crisis Indicator Data'!P113&gt;AJ$6,4,IF('Crisis Indicator Data'!P113&gt;AJ$5,3,IF('Crisis Indicator Data'!P113&gt;AJ$4,2,1)))))</f>
        <v>5</v>
      </c>
      <c r="AK119" s="116">
        <f>IF('Crisis Indicator Data'!P113="x","x",'Crisis Indicator Data'!P113/'Crisis Indicator Data'!H113*1000)</f>
        <v>7.9265268527702988</v>
      </c>
      <c r="AL119" s="120">
        <f t="shared" si="30"/>
        <v>3</v>
      </c>
      <c r="AM119" s="125">
        <f t="shared" si="31"/>
        <v>4.0999999999999996</v>
      </c>
      <c r="AN119" s="127" t="e">
        <f t="shared" si="32"/>
        <v>#N/A</v>
      </c>
      <c r="AO119" s="8"/>
      <c r="AP119" s="20"/>
    </row>
    <row r="120" spans="1:42" x14ac:dyDescent="0.35">
      <c r="A120" s="25" t="str">
        <f>'Crisis Indicator Data'!A114</f>
        <v>Venezuela Regional Crisis</v>
      </c>
      <c r="B120" s="25" t="str">
        <f>'Crisis Indicator Data'!B114</f>
        <v>Regional crisis</v>
      </c>
      <c r="C120" s="25" t="str">
        <f>'Crisis Indicator Data'!C114</f>
        <v>REG002</v>
      </c>
      <c r="D120" s="25" t="str">
        <f>'Crisis Indicator Data'!D114</f>
        <v>Venezuela, Brazil, Colombia, Ecuador, Peru, Trinidad and Tobago</v>
      </c>
      <c r="E120" s="25" t="str">
        <f>'Crisis Indicator Data'!E114</f>
        <v>VEN, BRA, COL, ECU, PER, TTO</v>
      </c>
      <c r="F120" s="120">
        <f>IF('Crisis Indicator Data'!F114="x","x",IF('Crisis Indicator Data'!F114=0,0,IF('Crisis Indicator Data'!F114&gt;F$7,5,IF('Crisis Indicator Data'!F114&gt;F$6,4,IF('Crisis Indicator Data'!F114&gt;F$5,3,IF('Crisis Indicator Data'!F114&gt;F$4,2,1))))))</f>
        <v>5</v>
      </c>
      <c r="G120" s="116">
        <f>IF('Crisis Indicator Data'!F114="x","x",IF(B120="Regional crisis",('Crisis Indicator Data'!F114/VLOOKUP('Impact of Crisis'!$C120,'Regional Crises'!$B$1:$R$51,4,FALSE)),'Crisis Indicator Data'!F114/VLOOKUP('Impact of Crisis'!$E120,'Country Indicator Data'!$B$3:$P$193,15,FALSE)))</f>
        <v>0.12015906011690473</v>
      </c>
      <c r="H120" s="120">
        <f>IF(F120="x","x",IF('Crisis Indicator Data'!F114=0,0,IF(G120&gt;H$7,5,IF(G120&gt;H$6,4,IF(G120&gt;H$5,3,IF(G120&gt;H$4,2,1))))))</f>
        <v>2</v>
      </c>
      <c r="I120" s="122">
        <f t="shared" si="21"/>
        <v>3.5</v>
      </c>
      <c r="J120" s="120">
        <f>IF('Crisis Indicator Data'!G114="x","x",IF('Crisis Indicator Data'!G114=0,0,IF('Crisis Indicator Data'!G114&gt;J$7,5,IF('Crisis Indicator Data'!G114&gt;J$6,4,IF('Crisis Indicator Data'!G114&gt;J$5,3,IF('Crisis Indicator Data'!G114&gt;J$4,2,1))))))</f>
        <v>5</v>
      </c>
      <c r="K120" s="116">
        <f>IF('Crisis Indicator Data'!G114="x","x",IF(B120="Regional crisis",('Crisis Indicator Data'!G114/VLOOKUP('Impact of Crisis'!$C120,'Regional Crises'!$B$1:$R$51,5,FALSE)),'Crisis Indicator Data'!G114/VLOOKUP('Impact of Crisis'!$E120,'Country Indicator Data'!$B$3:$P$193,14,FALSE)))</f>
        <v>0.22547198456784612</v>
      </c>
      <c r="L120" s="120">
        <f>IF(J120="x","x",IF('Crisis Indicator Data'!G114=0,0,IF(K120&gt;L$7,5,IF(K120&gt;L$6,4,IF(K120&gt;L$5,3,IF(K120&gt;L$4,2,1))))))</f>
        <v>3</v>
      </c>
      <c r="M120" s="122">
        <f t="shared" si="22"/>
        <v>4</v>
      </c>
      <c r="N120" s="127">
        <f t="shared" si="33"/>
        <v>3.8</v>
      </c>
      <c r="O120" s="120">
        <f>IF('Crisis Indicator Data'!H114="x","x",IF('Crisis Indicator Data'!H114=0,0,IF('Crisis Indicator Data'!H114&gt;O$7,5,IF('Crisis Indicator Data'!H114&gt;O$6,4,IF('Crisis Indicator Data'!H114&gt;O$5,3,IF('Crisis Indicator Data'!H114&gt;O$4,2,1))))))</f>
        <v>5</v>
      </c>
      <c r="P120" s="116">
        <f>IF('Crisis Indicator Data'!H114="x","x",IF(B120="Regional crisis",('Crisis Indicator Data'!H114/VLOOKUP('Impact of Crisis'!$C120,'Regional Crises'!$B$1:$R$34,5,FALSE)),'Crisis Indicator Data'!H114/VLOOKUP('Impact of Crisis'!$E120,'Country Indicator Data'!$B$3:$P$193,14,FALSE)))</f>
        <v>9.7692321431760945E-2</v>
      </c>
      <c r="Q120" s="120">
        <f>IF(O120="x","x",IF('Crisis Indicator Data'!H114=0,0,IF(P120&gt;Q$7,5,IF(P120&gt;Q$6,4,IF(P120&gt;Q$5,3,IF(P120&gt;Q$4,2,1))))))</f>
        <v>2</v>
      </c>
      <c r="R120" s="122">
        <f t="shared" si="23"/>
        <v>3.5</v>
      </c>
      <c r="S120" s="120">
        <f>IF('Crisis Indicator Data'!I114="x","x",IF('Crisis Indicator Data'!I114=0,0,IF('Crisis Indicator Data'!I114&gt;S$7,5,IF('Crisis Indicator Data'!I114&gt;S$6,4,IF('Crisis Indicator Data'!I114&gt;S$5,3,IF('Crisis Indicator Data'!I114&gt;S$4,2,1))))))</f>
        <v>5</v>
      </c>
      <c r="T120" s="116">
        <f>IF('Crisis Indicator Data'!I114="x","x",IF(B120="Regional crisis",('Crisis Indicator Data'!I114/VLOOKUP('Impact of Crisis'!$C120,'Regional Crises'!$B$1:$R$34,5,FALSE)),'Crisis Indicator Data'!I114/VLOOKUP('Impact of Crisis'!$E120,'Country Indicator Data'!$B$3:$P$193,14,FALSE)))</f>
        <v>1.3774030876215312E-2</v>
      </c>
      <c r="U120" s="120">
        <f t="shared" si="24"/>
        <v>2</v>
      </c>
      <c r="V120" s="122">
        <f t="shared" si="25"/>
        <v>5</v>
      </c>
      <c r="W120" s="120" t="str">
        <f>IF('Crisis Indicator Data'!J114="x","x",IF('Crisis Indicator Data'!J114=0,0,IF('Crisis Indicator Data'!J114&gt;W$7,5,IF('Crisis Indicator Data'!J114&gt;W$6,4,IF('Crisis Indicator Data'!J114&gt;W$5,3,IF('Crisis Indicator Data'!J114&gt;W$4,2,1))))))</f>
        <v>x</v>
      </c>
      <c r="X120" s="120" t="str">
        <f>IF('Crisis Indicator Data'!K114="x","x",IF('Crisis Indicator Data'!K114=0,0,IF('Crisis Indicator Data'!K114&gt;X$7,5,IF('Crisis Indicator Data'!K114&gt;X$6,4,IF('Crisis Indicator Data'!K114&gt;X$5,3,IF('Crisis Indicator Data'!K114&gt;X$4,2,1))))))</f>
        <v>x</v>
      </c>
      <c r="Y120" s="122" t="str">
        <f t="shared" si="20"/>
        <v>x</v>
      </c>
      <c r="Z120" s="120" t="str">
        <f>IF('Crisis Indicator Data'!L114="x","x",IF('Crisis Indicator Data'!L114=0,0,IF('Crisis Indicator Data'!L114&gt;Z$7,5,IF('Crisis Indicator Data'!L114&gt;Z$6,4,IF('Crisis Indicator Data'!L114&gt;Z$5,3,IF('Crisis Indicator Data'!L114&gt;Z$4,2,1))))))</f>
        <v>x</v>
      </c>
      <c r="AA120" s="123" t="str">
        <f t="shared" si="26"/>
        <v>x</v>
      </c>
      <c r="AB120" s="127">
        <f t="shared" si="34"/>
        <v>4.25</v>
      </c>
      <c r="AC120" s="116" t="e">
        <f>IF('Crisis Indicator Data'!$O114="x","x",IF('Crisis Indicator Data'!$O114=0,0,('Crisis Indicator Data'!M114/'Crisis Indicator Data'!$O114)))</f>
        <v>#N/A</v>
      </c>
      <c r="AD120" s="121" t="e">
        <f t="shared" si="18"/>
        <v>#N/A</v>
      </c>
      <c r="AE120" s="124" t="e">
        <f t="shared" si="27"/>
        <v>#N/A</v>
      </c>
      <c r="AF120" s="116" t="e">
        <f>IF('Crisis Indicator Data'!$O114="x","x",IF('Crisis Indicator Data'!$O114=0,0,('Crisis Indicator Data'!N114/'Crisis Indicator Data'!$O114)))</f>
        <v>#N/A</v>
      </c>
      <c r="AG120" s="121" t="e">
        <f t="shared" si="19"/>
        <v>#N/A</v>
      </c>
      <c r="AH120" s="124" t="e">
        <f t="shared" si="28"/>
        <v>#N/A</v>
      </c>
      <c r="AI120" s="125" t="e">
        <f t="shared" si="29"/>
        <v>#N/A</v>
      </c>
      <c r="AJ120" s="120" t="str">
        <f>IF('Crisis Indicator Data'!P114="x","x",IF('Crisis Indicator Data'!P114&gt;AJ$7,5,IF('Crisis Indicator Data'!P114&gt;AJ$6,4,IF('Crisis Indicator Data'!P114&gt;AJ$5,3,IF('Crisis Indicator Data'!P114&gt;AJ$4,2,1)))))</f>
        <v>x</v>
      </c>
      <c r="AK120" s="116" t="str">
        <f>IF('Crisis Indicator Data'!P114="x","x",'Crisis Indicator Data'!P114/'Crisis Indicator Data'!H114*1000)</f>
        <v>x</v>
      </c>
      <c r="AL120" s="120" t="str">
        <f t="shared" si="30"/>
        <v>x</v>
      </c>
      <c r="AM120" s="125" t="str">
        <f t="shared" si="31"/>
        <v>x</v>
      </c>
      <c r="AN120" s="127" t="e">
        <f t="shared" si="32"/>
        <v>#N/A</v>
      </c>
      <c r="AO120" s="8"/>
      <c r="AP120" s="20"/>
    </row>
    <row r="121" spans="1:42" x14ac:dyDescent="0.35">
      <c r="A121" s="25" t="str">
        <f>'Crisis Indicator Data'!A115</f>
        <v>Conflict in Yemen</v>
      </c>
      <c r="B121" s="25" t="str">
        <f>'Crisis Indicator Data'!B115</f>
        <v>Complex crisis</v>
      </c>
      <c r="C121" s="25" t="str">
        <f>'Crisis Indicator Data'!C115</f>
        <v>YEM001</v>
      </c>
      <c r="D121" s="25" t="str">
        <f>'Crisis Indicator Data'!D115</f>
        <v>Yemen</v>
      </c>
      <c r="E121" s="25" t="str">
        <f>'Crisis Indicator Data'!E115</f>
        <v>YEM</v>
      </c>
      <c r="F121" s="120">
        <f>IF('Crisis Indicator Data'!F115="x","x",IF('Crisis Indicator Data'!F115=0,0,IF('Crisis Indicator Data'!F115&gt;F$7,5,IF('Crisis Indicator Data'!F115&gt;F$6,4,IF('Crisis Indicator Data'!F115&gt;F$5,3,IF('Crisis Indicator Data'!F115&gt;F$4,2,1))))))</f>
        <v>4</v>
      </c>
      <c r="G121" s="116">
        <f>IF('Crisis Indicator Data'!F115="x","x",IF(B121="Regional crisis",('Crisis Indicator Data'!F115/VLOOKUP('Impact of Crisis'!$C121,'Regional Crises'!$B$1:$R$51,4,FALSE)),'Crisis Indicator Data'!F115/VLOOKUP('Impact of Crisis'!$E121,'Country Indicator Data'!$B$3:$P$193,15,FALSE)))</f>
        <v>1</v>
      </c>
      <c r="H121" s="120">
        <f>IF(F121="x","x",IF('Crisis Indicator Data'!F115=0,0,IF(G121&gt;H$7,5,IF(G121&gt;H$6,4,IF(G121&gt;H$5,3,IF(G121&gt;H$4,2,1))))))</f>
        <v>5</v>
      </c>
      <c r="I121" s="122">
        <f t="shared" si="21"/>
        <v>4.5</v>
      </c>
      <c r="J121" s="120">
        <f>IF('Crisis Indicator Data'!G115="x","x",IF('Crisis Indicator Data'!G115=0,0,IF('Crisis Indicator Data'!G115&gt;J$7,5,IF('Crisis Indicator Data'!G115&gt;J$6,4,IF('Crisis Indicator Data'!G115&gt;J$5,3,IF('Crisis Indicator Data'!G115&gt;J$4,2,1))))))</f>
        <v>5</v>
      </c>
      <c r="K121" s="116">
        <f>IF('Crisis Indicator Data'!G115="x","x",IF(B121="Regional crisis",('Crisis Indicator Data'!G115/VLOOKUP('Impact of Crisis'!$C121,'Regional Crises'!$B$1:$R$51,5,FALSE)),'Crisis Indicator Data'!G115/VLOOKUP('Impact of Crisis'!$E121,'Country Indicator Data'!$B$3:$P$193,14,FALSE)))</f>
        <v>1</v>
      </c>
      <c r="L121" s="120">
        <f>IF(J121="x","x",IF('Crisis Indicator Data'!G115=0,0,IF(K121&gt;L$7,5,IF(K121&gt;L$6,4,IF(K121&gt;L$5,3,IF(K121&gt;L$4,2,1))))))</f>
        <v>5</v>
      </c>
      <c r="M121" s="122">
        <f t="shared" si="22"/>
        <v>5</v>
      </c>
      <c r="N121" s="127">
        <f t="shared" si="33"/>
        <v>4.8</v>
      </c>
      <c r="O121" s="120">
        <f>IF('Crisis Indicator Data'!H115="x","x",IF('Crisis Indicator Data'!H115=0,0,IF('Crisis Indicator Data'!H115&gt;O$7,5,IF('Crisis Indicator Data'!H115&gt;O$6,4,IF('Crisis Indicator Data'!H115&gt;O$5,3,IF('Crisis Indicator Data'!H115&gt;O$4,2,1))))))</f>
        <v>5</v>
      </c>
      <c r="P121" s="116">
        <f>IF('Crisis Indicator Data'!H115="x","x",IF(B121="Regional crisis",('Crisis Indicator Data'!H115/VLOOKUP('Impact of Crisis'!$C121,'Regional Crises'!$B$1:$R$34,5,FALSE)),'Crisis Indicator Data'!H115/VLOOKUP('Impact of Crisis'!$E121,'Country Indicator Data'!$B$3:$P$193,14,FALSE)))</f>
        <v>1</v>
      </c>
      <c r="Q121" s="120">
        <f>IF(O121="x","x",IF('Crisis Indicator Data'!H115=0,0,IF(P121&gt;Q$7,5,IF(P121&gt;Q$6,4,IF(P121&gt;Q$5,3,IF(P121&gt;Q$4,2,1))))))</f>
        <v>5</v>
      </c>
      <c r="R121" s="122">
        <f t="shared" si="23"/>
        <v>5</v>
      </c>
      <c r="S121" s="120">
        <f>IF('Crisis Indicator Data'!I115="x","x",IF('Crisis Indicator Data'!I115=0,0,IF('Crisis Indicator Data'!I115&gt;S$7,5,IF('Crisis Indicator Data'!I115&gt;S$6,4,IF('Crisis Indicator Data'!I115&gt;S$5,3,IF('Crisis Indicator Data'!I115&gt;S$4,2,1))))))</f>
        <v>5</v>
      </c>
      <c r="T121" s="116">
        <f>IF('Crisis Indicator Data'!I115="x","x",IF(B121="Regional crisis",('Crisis Indicator Data'!I115/VLOOKUP('Impact of Crisis'!$C121,'Regional Crises'!$B$1:$R$34,5,FALSE)),'Crisis Indicator Data'!I115/VLOOKUP('Impact of Crisis'!$E121,'Country Indicator Data'!$B$3:$P$193,14,FALSE)))</f>
        <v>0.17641189383356615</v>
      </c>
      <c r="U121" s="120">
        <f t="shared" si="24"/>
        <v>5</v>
      </c>
      <c r="V121" s="122">
        <f t="shared" si="25"/>
        <v>5</v>
      </c>
      <c r="W121" s="120">
        <f>IF('Crisis Indicator Data'!J115="x","x",IF('Crisis Indicator Data'!J115=0,0,IF('Crisis Indicator Data'!J115&gt;W$7,5,IF('Crisis Indicator Data'!J115&gt;W$6,4,IF('Crisis Indicator Data'!J115&gt;W$5,3,IF('Crisis Indicator Data'!J115&gt;W$4,2,1))))))</f>
        <v>3</v>
      </c>
      <c r="X121" s="120">
        <f>IF('Crisis Indicator Data'!K115="x","x",IF('Crisis Indicator Data'!K115=0,0,IF('Crisis Indicator Data'!K115&gt;X$7,5,IF('Crisis Indicator Data'!K115&gt;X$6,4,IF('Crisis Indicator Data'!K115&gt;X$5,3,IF('Crisis Indicator Data'!K115&gt;X$4,2,1))))))</f>
        <v>4</v>
      </c>
      <c r="Y121" s="122">
        <f t="shared" si="20"/>
        <v>3.5</v>
      </c>
      <c r="Z121" s="120">
        <f>IF('Crisis Indicator Data'!L115="x","x",IF('Crisis Indicator Data'!L115=0,0,IF('Crisis Indicator Data'!L115&gt;Z$7,5,IF('Crisis Indicator Data'!L115&gt;Z$6,4,IF('Crisis Indicator Data'!L115&gt;Z$5,3,IF('Crisis Indicator Data'!L115&gt;Z$4,2,1))))))</f>
        <v>5</v>
      </c>
      <c r="AA121" s="123">
        <f t="shared" si="26"/>
        <v>5</v>
      </c>
      <c r="AB121" s="127">
        <f t="shared" si="34"/>
        <v>4.7</v>
      </c>
      <c r="AC121" s="116" t="e">
        <f>IF('Crisis Indicator Data'!$O115="x","x",IF('Crisis Indicator Data'!$O115=0,0,('Crisis Indicator Data'!M115/'Crisis Indicator Data'!$O115)))</f>
        <v>#N/A</v>
      </c>
      <c r="AD121" s="121" t="e">
        <f t="shared" si="18"/>
        <v>#N/A</v>
      </c>
      <c r="AE121" s="124" t="e">
        <f t="shared" si="27"/>
        <v>#N/A</v>
      </c>
      <c r="AF121" s="116" t="e">
        <f>IF('Crisis Indicator Data'!$O115="x","x",IF('Crisis Indicator Data'!$O115=0,0,('Crisis Indicator Data'!N115/'Crisis Indicator Data'!$O115)))</f>
        <v>#N/A</v>
      </c>
      <c r="AG121" s="121" t="e">
        <f t="shared" si="19"/>
        <v>#N/A</v>
      </c>
      <c r="AH121" s="124" t="e">
        <f t="shared" si="28"/>
        <v>#N/A</v>
      </c>
      <c r="AI121" s="125" t="e">
        <f t="shared" si="29"/>
        <v>#N/A</v>
      </c>
      <c r="AJ121" s="120" t="str">
        <f>IF('Crisis Indicator Data'!P115="x","x",IF('Crisis Indicator Data'!P115&gt;AJ$7,5,IF('Crisis Indicator Data'!P115&gt;AJ$6,4,IF('Crisis Indicator Data'!P115&gt;AJ$5,3,IF('Crisis Indicator Data'!P115&gt;AJ$4,2,1)))))</f>
        <v>x</v>
      </c>
      <c r="AK121" s="116" t="str">
        <f>IF('Crisis Indicator Data'!P115="x","x",'Crisis Indicator Data'!P115/'Crisis Indicator Data'!H115*1000)</f>
        <v>x</v>
      </c>
      <c r="AL121" s="120" t="str">
        <f t="shared" si="30"/>
        <v>x</v>
      </c>
      <c r="AM121" s="125" t="str">
        <f t="shared" si="31"/>
        <v>x</v>
      </c>
      <c r="AN121" s="127" t="e">
        <f t="shared" si="32"/>
        <v>#N/A</v>
      </c>
      <c r="AO121" s="8"/>
      <c r="AP121" s="20"/>
    </row>
    <row r="122" spans="1:42" x14ac:dyDescent="0.35">
      <c r="A122" s="25" t="str">
        <f>'Crisis Indicator Data'!A116</f>
        <v>Mixed migration flows in Yemen</v>
      </c>
      <c r="B122" s="25" t="str">
        <f>'Crisis Indicator Data'!B116</f>
        <v>International displacement</v>
      </c>
      <c r="C122" s="25" t="str">
        <f>'Crisis Indicator Data'!C116</f>
        <v>YEM002</v>
      </c>
      <c r="D122" s="25" t="str">
        <f>'Crisis Indicator Data'!D116</f>
        <v>Yemen</v>
      </c>
      <c r="E122" s="25" t="str">
        <f>'Crisis Indicator Data'!E116</f>
        <v>YEM</v>
      </c>
      <c r="F122" s="120">
        <f>IF('Crisis Indicator Data'!F116="x","x",IF('Crisis Indicator Data'!F116=0,0,IF('Crisis Indicator Data'!F116&gt;F$7,5,IF('Crisis Indicator Data'!F116&gt;F$6,4,IF('Crisis Indicator Data'!F116&gt;F$5,3,IF('Crisis Indicator Data'!F116&gt;F$4,2,1))))))</f>
        <v>1</v>
      </c>
      <c r="G122" s="116">
        <f>IF('Crisis Indicator Data'!F116="x","x",IF(B122="Regional crisis",('Crisis Indicator Data'!F116/VLOOKUP('Impact of Crisis'!$C122,'Regional Crises'!$B$1:$R$51,4,FALSE)),'Crisis Indicator Data'!F116/VLOOKUP('Impact of Crisis'!$E122,'Country Indicator Data'!$B$3:$P$193,15,FALSE)))</f>
        <v>2.348618292706025E-3</v>
      </c>
      <c r="H122" s="120">
        <f>IF(F122="x","x",IF('Crisis Indicator Data'!F116=0,0,IF(G122&gt;H$7,5,IF(G122&gt;H$6,4,IF(G122&gt;H$5,3,IF(G122&gt;H$4,2,1))))))</f>
        <v>1</v>
      </c>
      <c r="I122" s="122">
        <f t="shared" si="21"/>
        <v>1</v>
      </c>
      <c r="J122" s="120">
        <f>IF('Crisis Indicator Data'!G116="x","x",IF('Crisis Indicator Data'!G116=0,0,IF('Crisis Indicator Data'!G116&gt;J$7,5,IF('Crisis Indicator Data'!G116&gt;J$6,4,IF('Crisis Indicator Data'!G116&gt;J$5,3,IF('Crisis Indicator Data'!G116&gt;J$4,2,1))))))</f>
        <v>2</v>
      </c>
      <c r="K122" s="116">
        <f>IF('Crisis Indicator Data'!G116="x","x",IF(B122="Regional crisis",('Crisis Indicator Data'!G116/VLOOKUP('Impact of Crisis'!$C122,'Regional Crises'!$B$1:$R$51,5,FALSE)),'Crisis Indicator Data'!G116/VLOOKUP('Impact of Crisis'!$E122,'Country Indicator Data'!$B$3:$P$193,14,FALSE)))</f>
        <v>0.1428523914055744</v>
      </c>
      <c r="L122" s="120">
        <f>IF(J122="x","x",IF('Crisis Indicator Data'!G116=0,0,IF(K122&gt;L$7,5,IF(K122&gt;L$6,4,IF(K122&gt;L$5,3,IF(K122&gt;L$4,2,1))))))</f>
        <v>2</v>
      </c>
      <c r="M122" s="122">
        <f t="shared" si="22"/>
        <v>2</v>
      </c>
      <c r="N122" s="127">
        <f t="shared" si="33"/>
        <v>1.5</v>
      </c>
      <c r="O122" s="120">
        <f>IF('Crisis Indicator Data'!H116="x","x",IF('Crisis Indicator Data'!H116=0,0,IF('Crisis Indicator Data'!H116&gt;O$7,5,IF('Crisis Indicator Data'!H116&gt;O$6,4,IF('Crisis Indicator Data'!H116&gt;O$5,3,IF('Crisis Indicator Data'!H116&gt;O$4,2,1))))))</f>
        <v>1</v>
      </c>
      <c r="P122" s="116">
        <f>IF('Crisis Indicator Data'!H116="x","x",IF(B122="Regional crisis",('Crisis Indicator Data'!H116/VLOOKUP('Impact of Crisis'!$C122,'Regional Crises'!$B$1:$R$34,5,FALSE)),'Crisis Indicator Data'!H116/VLOOKUP('Impact of Crisis'!$E122,'Country Indicator Data'!$B$3:$P$193,14,FALSE)))</f>
        <v>1.4035787933213596E-2</v>
      </c>
      <c r="Q122" s="120">
        <f>IF(O122="x","x",IF('Crisis Indicator Data'!H116=0,0,IF(P122&gt;Q$7,5,IF(P122&gt;Q$6,4,IF(P122&gt;Q$5,3,IF(P122&gt;Q$4,2,1))))))</f>
        <v>1</v>
      </c>
      <c r="R122" s="122">
        <f t="shared" si="23"/>
        <v>1</v>
      </c>
      <c r="S122" s="120">
        <f>IF('Crisis Indicator Data'!I116="x","x",IF('Crisis Indicator Data'!I116=0,0,IF('Crisis Indicator Data'!I116&gt;S$7,5,IF('Crisis Indicator Data'!I116&gt;S$6,4,IF('Crisis Indicator Data'!I116&gt;S$5,3,IF('Crisis Indicator Data'!I116&gt;S$4,2,1))))))</f>
        <v>3</v>
      </c>
      <c r="T122" s="116">
        <f>IF('Crisis Indicator Data'!I116="x","x",IF(B122="Regional crisis",('Crisis Indicator Data'!I116/VLOOKUP('Impact of Crisis'!$C122,'Regional Crises'!$B$1:$R$34,5,FALSE)),'Crisis Indicator Data'!I116/VLOOKUP('Impact of Crisis'!$E122,'Country Indicator Data'!$B$3:$P$193,14,FALSE)))</f>
        <v>1.4035787933213596E-2</v>
      </c>
      <c r="U122" s="120">
        <f t="shared" si="24"/>
        <v>2</v>
      </c>
      <c r="V122" s="122">
        <f t="shared" si="25"/>
        <v>3</v>
      </c>
      <c r="W122" s="120" t="str">
        <f>IF('Crisis Indicator Data'!J116="x","x",IF('Crisis Indicator Data'!J116=0,0,IF('Crisis Indicator Data'!J116&gt;W$7,5,IF('Crisis Indicator Data'!J116&gt;W$6,4,IF('Crisis Indicator Data'!J116&gt;W$5,3,IF('Crisis Indicator Data'!J116&gt;W$4,2,1))))))</f>
        <v>x</v>
      </c>
      <c r="X122" s="120">
        <f>IF('Crisis Indicator Data'!K116="x","x",IF('Crisis Indicator Data'!K116=0,0,IF('Crisis Indicator Data'!K116&gt;X$7,5,IF('Crisis Indicator Data'!K116&gt;X$6,4,IF('Crisis Indicator Data'!K116&gt;X$5,3,IF('Crisis Indicator Data'!K116&gt;X$4,2,1))))))</f>
        <v>4</v>
      </c>
      <c r="Y122" s="122">
        <f t="shared" si="20"/>
        <v>4</v>
      </c>
      <c r="Z122" s="120">
        <f>IF('Crisis Indicator Data'!L116="x","x",IF('Crisis Indicator Data'!L116=0,0,IF('Crisis Indicator Data'!L116&gt;Z$7,5,IF('Crisis Indicator Data'!L116&gt;Z$6,4,IF('Crisis Indicator Data'!L116&gt;Z$5,3,IF('Crisis Indicator Data'!L116&gt;Z$4,2,1))))))</f>
        <v>1</v>
      </c>
      <c r="AA122" s="123">
        <f t="shared" si="26"/>
        <v>1</v>
      </c>
      <c r="AB122" s="127">
        <f t="shared" si="34"/>
        <v>2.2999999999999998</v>
      </c>
      <c r="AC122" s="116" t="e">
        <f>IF('Crisis Indicator Data'!$O116="x","x",IF('Crisis Indicator Data'!$O116=0,0,('Crisis Indicator Data'!M116/'Crisis Indicator Data'!$O116)))</f>
        <v>#N/A</v>
      </c>
      <c r="AD122" s="121" t="e">
        <f t="shared" si="18"/>
        <v>#N/A</v>
      </c>
      <c r="AE122" s="124" t="e">
        <f t="shared" si="27"/>
        <v>#N/A</v>
      </c>
      <c r="AF122" s="116" t="e">
        <f>IF('Crisis Indicator Data'!$O116="x","x",IF('Crisis Indicator Data'!$O116=0,0,('Crisis Indicator Data'!N116/'Crisis Indicator Data'!$O116)))</f>
        <v>#N/A</v>
      </c>
      <c r="AG122" s="121" t="e">
        <f t="shared" si="19"/>
        <v>#N/A</v>
      </c>
      <c r="AH122" s="124" t="e">
        <f t="shared" si="28"/>
        <v>#N/A</v>
      </c>
      <c r="AI122" s="125" t="e">
        <f t="shared" si="29"/>
        <v>#N/A</v>
      </c>
      <c r="AJ122" s="120" t="str">
        <f>IF('Crisis Indicator Data'!P116="x","x",IF('Crisis Indicator Data'!P116&gt;AJ$7,5,IF('Crisis Indicator Data'!P116&gt;AJ$6,4,IF('Crisis Indicator Data'!P116&gt;AJ$5,3,IF('Crisis Indicator Data'!P116&gt;AJ$4,2,1)))))</f>
        <v>x</v>
      </c>
      <c r="AK122" s="116" t="str">
        <f>IF('Crisis Indicator Data'!P116="x","x",'Crisis Indicator Data'!P116/'Crisis Indicator Data'!H116*1000)</f>
        <v>x</v>
      </c>
      <c r="AL122" s="120" t="str">
        <f t="shared" si="30"/>
        <v>x</v>
      </c>
      <c r="AM122" s="125" t="str">
        <f t="shared" si="31"/>
        <v>x</v>
      </c>
      <c r="AN122" s="127" t="e">
        <f t="shared" si="32"/>
        <v>#N/A</v>
      </c>
      <c r="AO122" s="8"/>
      <c r="AP122" s="20"/>
    </row>
    <row r="123" spans="1:42" x14ac:dyDescent="0.35">
      <c r="A123" s="25" t="str">
        <f>'Crisis Indicator Data'!A117</f>
        <v>Drought in Zambia</v>
      </c>
      <c r="B123" s="25" t="str">
        <f>'Crisis Indicator Data'!B117</f>
        <v>Drought</v>
      </c>
      <c r="C123" s="25" t="str">
        <f>'Crisis Indicator Data'!C117</f>
        <v>ZMB002</v>
      </c>
      <c r="D123" s="25" t="str">
        <f>'Crisis Indicator Data'!D117</f>
        <v>Zambia</v>
      </c>
      <c r="E123" s="25" t="str">
        <f>'Crisis Indicator Data'!E117</f>
        <v>ZMB</v>
      </c>
      <c r="F123" s="120">
        <f>IF('Crisis Indicator Data'!F117="x","x",IF('Crisis Indicator Data'!F117=0,0,IF('Crisis Indicator Data'!F117&gt;F$7,5,IF('Crisis Indicator Data'!F117&gt;F$6,4,IF('Crisis Indicator Data'!F117&gt;F$5,3,IF('Crisis Indicator Data'!F117&gt;F$4,2,1))))))</f>
        <v>4</v>
      </c>
      <c r="G123" s="116">
        <f>IF('Crisis Indicator Data'!F117="x","x",IF(B123="Regional crisis",('Crisis Indicator Data'!F117/VLOOKUP('Impact of Crisis'!$C123,'Regional Crises'!$B$1:$R$51,4,FALSE)),'Crisis Indicator Data'!F117/VLOOKUP('Impact of Crisis'!$E123,'Country Indicator Data'!$B$3:$P$193,15,FALSE)))</f>
        <v>0.84328548944699278</v>
      </c>
      <c r="H123" s="120">
        <f>IF(F123="x","x",IF('Crisis Indicator Data'!F117=0,0,IF(G123&gt;H$7,5,IF(G123&gt;H$6,4,IF(G123&gt;H$5,3,IF(G123&gt;H$4,2,1))))))</f>
        <v>4</v>
      </c>
      <c r="I123" s="122">
        <f t="shared" si="21"/>
        <v>4</v>
      </c>
      <c r="J123" s="120">
        <f>IF('Crisis Indicator Data'!G117="x","x",IF('Crisis Indicator Data'!G117=0,0,IF('Crisis Indicator Data'!G117&gt;J$7,5,IF('Crisis Indicator Data'!G117&gt;J$6,4,IF('Crisis Indicator Data'!G117&gt;J$5,3,IF('Crisis Indicator Data'!G117&gt;J$4,2,1))))))</f>
        <v>3</v>
      </c>
      <c r="K123" s="116">
        <f>IF('Crisis Indicator Data'!G117="x","x",IF(B123="Regional crisis",('Crisis Indicator Data'!G117/VLOOKUP('Impact of Crisis'!$C123,'Regional Crises'!$B$1:$R$51,5,FALSE)),'Crisis Indicator Data'!G117/VLOOKUP('Impact of Crisis'!$E123,'Country Indicator Data'!$B$3:$P$193,14,FALSE)))</f>
        <v>0.57499848365378781</v>
      </c>
      <c r="L123" s="120">
        <f>IF(J123="x","x",IF('Crisis Indicator Data'!G117=0,0,IF(K123&gt;L$7,5,IF(K123&gt;L$6,4,IF(K123&gt;L$5,3,IF(K123&gt;L$4,2,1))))))</f>
        <v>4</v>
      </c>
      <c r="M123" s="122">
        <f t="shared" si="22"/>
        <v>3.5</v>
      </c>
      <c r="N123" s="127">
        <f t="shared" si="33"/>
        <v>3.8</v>
      </c>
      <c r="O123" s="120">
        <f>IF('Crisis Indicator Data'!H117="x","x",IF('Crisis Indicator Data'!H117=0,0,IF('Crisis Indicator Data'!H117&gt;O$7,5,IF('Crisis Indicator Data'!H117&gt;O$6,4,IF('Crisis Indicator Data'!H117&gt;O$5,3,IF('Crisis Indicator Data'!H117&gt;O$4,2,1))))))</f>
        <v>3</v>
      </c>
      <c r="P123" s="116">
        <f>IF('Crisis Indicator Data'!H117="x","x",IF(B123="Regional crisis",('Crisis Indicator Data'!H117/VLOOKUP('Impact of Crisis'!$C123,'Regional Crises'!$B$1:$R$34,5,FALSE)),'Crisis Indicator Data'!H117/VLOOKUP('Impact of Crisis'!$E123,'Country Indicator Data'!$B$3:$P$193,14,FALSE)))</f>
        <v>0.1897252380663553</v>
      </c>
      <c r="Q123" s="120">
        <f>IF(O123="x","x",IF('Crisis Indicator Data'!H117=0,0,IF(P123&gt;Q$7,5,IF(P123&gt;Q$6,4,IF(P123&gt;Q$5,3,IF(P123&gt;Q$4,2,1))))))</f>
        <v>3</v>
      </c>
      <c r="R123" s="122">
        <f t="shared" si="23"/>
        <v>3</v>
      </c>
      <c r="S123" s="120">
        <f>IF('Crisis Indicator Data'!I117="x","x",IF('Crisis Indicator Data'!I117=0,0,IF('Crisis Indicator Data'!I117&gt;S$7,5,IF('Crisis Indicator Data'!I117&gt;S$6,4,IF('Crisis Indicator Data'!I117&gt;S$5,3,IF('Crisis Indicator Data'!I117&gt;S$4,2,1))))))</f>
        <v>0</v>
      </c>
      <c r="T123" s="116">
        <f>IF('Crisis Indicator Data'!I117="x","x",IF(B123="Regional crisis",('Crisis Indicator Data'!I117/VLOOKUP('Impact of Crisis'!$C123,'Regional Crises'!$B$1:$R$34,5,FALSE)),'Crisis Indicator Data'!I117/VLOOKUP('Impact of Crisis'!$E123,'Country Indicator Data'!$B$3:$P$193,14,FALSE)))</f>
        <v>0</v>
      </c>
      <c r="U123" s="120">
        <f t="shared" si="24"/>
        <v>0</v>
      </c>
      <c r="V123" s="122">
        <f t="shared" si="25"/>
        <v>0</v>
      </c>
      <c r="W123" s="120">
        <f>IF('Crisis Indicator Data'!J117="x","x",IF('Crisis Indicator Data'!J117=0,0,IF('Crisis Indicator Data'!J117&gt;W$7,5,IF('Crisis Indicator Data'!J117&gt;W$6,4,IF('Crisis Indicator Data'!J117&gt;W$5,3,IF('Crisis Indicator Data'!J117&gt;W$4,2,1))))))</f>
        <v>0</v>
      </c>
      <c r="X123" s="120">
        <f>IF('Crisis Indicator Data'!K117="x","x",IF('Crisis Indicator Data'!K117=0,0,IF('Crisis Indicator Data'!K117&gt;X$7,5,IF('Crisis Indicator Data'!K117&gt;X$6,4,IF('Crisis Indicator Data'!K117&gt;X$5,3,IF('Crisis Indicator Data'!K117&gt;X$4,2,1))))))</f>
        <v>0</v>
      </c>
      <c r="Y123" s="122">
        <f t="shared" ref="Y123:Y124" si="35">IF(AND(X123="x",W123="x"),"x",AVERAGE(W123,X123))</f>
        <v>0</v>
      </c>
      <c r="Z123" s="120">
        <f>IF('Crisis Indicator Data'!L117="x","x",IF('Crisis Indicator Data'!L117=0,0,IF('Crisis Indicator Data'!L117&gt;Z$7,5,IF('Crisis Indicator Data'!L117&gt;Z$6,4,IF('Crisis Indicator Data'!L117&gt;Z$5,3,IF('Crisis Indicator Data'!L117&gt;Z$4,2,1))))))</f>
        <v>0</v>
      </c>
      <c r="AA123" s="123">
        <f t="shared" si="26"/>
        <v>0</v>
      </c>
      <c r="AB123" s="127">
        <f t="shared" si="34"/>
        <v>0.8</v>
      </c>
      <c r="AC123" s="116" t="e">
        <f>IF('Crisis Indicator Data'!$O117="x","x",IF('Crisis Indicator Data'!$O117=0,0,('Crisis Indicator Data'!M117/'Crisis Indicator Data'!$O117)))</f>
        <v>#N/A</v>
      </c>
      <c r="AD123" s="121" t="e">
        <f t="shared" si="18"/>
        <v>#N/A</v>
      </c>
      <c r="AE123" s="124" t="e">
        <f t="shared" si="27"/>
        <v>#N/A</v>
      </c>
      <c r="AF123" s="116" t="e">
        <f>IF('Crisis Indicator Data'!$O117="x","x",IF('Crisis Indicator Data'!$O117=0,0,('Crisis Indicator Data'!N117/'Crisis Indicator Data'!$O117)))</f>
        <v>#N/A</v>
      </c>
      <c r="AG123" s="121" t="e">
        <f t="shared" si="19"/>
        <v>#N/A</v>
      </c>
      <c r="AH123" s="124" t="e">
        <f t="shared" si="28"/>
        <v>#N/A</v>
      </c>
      <c r="AI123" s="125" t="e">
        <f t="shared" si="29"/>
        <v>#N/A</v>
      </c>
      <c r="AJ123" s="120" t="str">
        <f>IF('Crisis Indicator Data'!P117="x","x",IF('Crisis Indicator Data'!P117&gt;AJ$7,5,IF('Crisis Indicator Data'!P117&gt;AJ$6,4,IF('Crisis Indicator Data'!P117&gt;AJ$5,3,IF('Crisis Indicator Data'!P117&gt;AJ$4,2,1)))))</f>
        <v>x</v>
      </c>
      <c r="AK123" s="116" t="str">
        <f>IF('Crisis Indicator Data'!P117="x","x",'Crisis Indicator Data'!P117/'Crisis Indicator Data'!H117*1000)</f>
        <v>x</v>
      </c>
      <c r="AL123" s="120" t="str">
        <f t="shared" si="30"/>
        <v>x</v>
      </c>
      <c r="AM123" s="125" t="str">
        <f t="shared" si="31"/>
        <v>x</v>
      </c>
      <c r="AN123" s="127" t="e">
        <f t="shared" si="32"/>
        <v>#N/A</v>
      </c>
      <c r="AO123" s="8"/>
      <c r="AP123" s="20"/>
    </row>
    <row r="124" spans="1:42" x14ac:dyDescent="0.35">
      <c r="A124" s="25" t="str">
        <f>'Crisis Indicator Data'!A118</f>
        <v>Complex crisis in Zimbabwe</v>
      </c>
      <c r="B124" s="25" t="str">
        <f>'Crisis Indicator Data'!B118</f>
        <v>Complex crisis</v>
      </c>
      <c r="C124" s="25" t="str">
        <f>'Crisis Indicator Data'!C118</f>
        <v>ZWE001</v>
      </c>
      <c r="D124" s="25" t="str">
        <f>'Crisis Indicator Data'!D118</f>
        <v>Zimbabwe</v>
      </c>
      <c r="E124" s="25" t="str">
        <f>'Crisis Indicator Data'!E118</f>
        <v>ZWE</v>
      </c>
      <c r="F124" s="120">
        <f>IF('Crisis Indicator Data'!F118="x","x",IF('Crisis Indicator Data'!F118=0,0,IF('Crisis Indicator Data'!F118&gt;F$7,5,IF('Crisis Indicator Data'!F118&gt;F$6,4,IF('Crisis Indicator Data'!F118&gt;F$5,3,IF('Crisis Indicator Data'!F118&gt;F$4,2,1))))))</f>
        <v>3</v>
      </c>
      <c r="G124" s="116">
        <f>IF('Crisis Indicator Data'!F118="x","x",IF(B124="Regional crisis",('Crisis Indicator Data'!F118/VLOOKUP('Impact of Crisis'!$C124,'Regional Crises'!$B$1:$R$51,4,FALSE)),'Crisis Indicator Data'!F118/VLOOKUP('Impact of Crisis'!$E124,'Country Indicator Data'!$B$3:$P$193,15,FALSE)))</f>
        <v>1.0111877988884581</v>
      </c>
      <c r="H124" s="120">
        <f>IF(F124="x","x",IF('Crisis Indicator Data'!F118=0,0,IF(G124&gt;H$7,5,IF(G124&gt;H$6,4,IF(G124&gt;H$5,3,IF(G124&gt;H$4,2,1))))))</f>
        <v>5</v>
      </c>
      <c r="I124" s="122">
        <f t="shared" ref="I124" si="36">IF(AND(H124="x",F124="x"),"x",AVERAGE(F124,H124))</f>
        <v>4</v>
      </c>
      <c r="J124" s="120">
        <f>IF('Crisis Indicator Data'!G118="x","x",IF('Crisis Indicator Data'!G118=0,0,IF('Crisis Indicator Data'!G118&gt;J$7,5,IF('Crisis Indicator Data'!G118&gt;J$6,4,IF('Crisis Indicator Data'!G118&gt;J$5,3,IF('Crisis Indicator Data'!G118&gt;J$4,2,1))))))</f>
        <v>4</v>
      </c>
      <c r="K124" s="116">
        <f>IF('Crisis Indicator Data'!G118="x","x",IF(B124="Regional crisis",('Crisis Indicator Data'!G118/VLOOKUP('Impact of Crisis'!$C124,'Regional Crises'!$B$1:$R$51,5,FALSE)),'Crisis Indicator Data'!G118/VLOOKUP('Impact of Crisis'!$E124,'Country Indicator Data'!$B$3:$P$193,14,FALSE)))</f>
        <v>1</v>
      </c>
      <c r="L124" s="120">
        <f>IF(J124="x","x",IF('Crisis Indicator Data'!G118=0,0,IF(K124&gt;L$7,5,IF(K124&gt;L$6,4,IF(K124&gt;L$5,3,IF(K124&gt;L$4,2,1))))))</f>
        <v>5</v>
      </c>
      <c r="M124" s="122">
        <f t="shared" ref="M124" si="37">IF(AND(L124="x",J124="x"),"x",AVERAGE(J124,L124))</f>
        <v>4.5</v>
      </c>
      <c r="N124" s="127">
        <f t="shared" ref="N124" si="38">IF(AND(M124="x",I124="x"),"x",IF(OR(M124="x",I124="x"),AVERAGE(I124,M124),ROUND((10-GEOMEAN(((10-I124)/10*9+1),((10-M124)/10*9+1)))/9*10,1)))</f>
        <v>4.3</v>
      </c>
      <c r="O124" s="120">
        <f>IF('Crisis Indicator Data'!H118="x","x",IF('Crisis Indicator Data'!H118=0,0,IF('Crisis Indicator Data'!H118&gt;O$7,5,IF('Crisis Indicator Data'!H118&gt;O$6,4,IF('Crisis Indicator Data'!H118&gt;O$5,3,IF('Crisis Indicator Data'!H118&gt;O$4,2,1))))))</f>
        <v>3</v>
      </c>
      <c r="P124" s="116">
        <f>IF('Crisis Indicator Data'!H118="x","x",IF(B124="Regional crisis",('Crisis Indicator Data'!H118/VLOOKUP('Impact of Crisis'!$C124,'Regional Crises'!$B$1:$R$34,5,FALSE)),'Crisis Indicator Data'!H118/VLOOKUP('Impact of Crisis'!$E124,'Country Indicator Data'!$B$3:$P$193,14,FALSE)))</f>
        <v>0.50340621553234288</v>
      </c>
      <c r="Q124" s="120">
        <f>IF(O124="x","x",IF('Crisis Indicator Data'!H118=0,0,IF(P124&gt;Q$7,5,IF(P124&gt;Q$6,4,IF(P124&gt;Q$5,3,IF(P124&gt;Q$4,2,1))))))</f>
        <v>4</v>
      </c>
      <c r="R124" s="122">
        <f t="shared" ref="R124" si="39">IF(AND(Q124="x",O124="x"),"x",AVERAGE(O124,Q124))</f>
        <v>3.5</v>
      </c>
      <c r="S124" s="120">
        <f>IF('Crisis Indicator Data'!I118="x","x",IF('Crisis Indicator Data'!I118=0,0,IF('Crisis Indicator Data'!I118&gt;S$7,5,IF('Crisis Indicator Data'!I118&gt;S$6,4,IF('Crisis Indicator Data'!I118&gt;S$5,3,IF('Crisis Indicator Data'!I118&gt;S$4,2,1))))))</f>
        <v>1</v>
      </c>
      <c r="T124" s="116">
        <f>IF('Crisis Indicator Data'!I118="x","x",IF(B124="Regional crisis",('Crisis Indicator Data'!I118/VLOOKUP('Impact of Crisis'!$C124,'Regional Crises'!$B$1:$R$34,5,FALSE)),'Crisis Indicator Data'!I118/VLOOKUP('Impact of Crisis'!$E124,'Country Indicator Data'!$B$3:$P$193,14,FALSE)))</f>
        <v>9.7320443781223642E-4</v>
      </c>
      <c r="U124" s="120">
        <f t="shared" ref="U124" si="40">IF(S124="x","x",IF(S124=0,0,IF(T124&gt;U$7,5,IF(T124&gt;U$6,4,IF(T124&gt;U$5,3,IF(T124&gt;U$4,2,1))))))</f>
        <v>1</v>
      </c>
      <c r="V124" s="122">
        <f t="shared" ref="V124" si="41">IF(AND(U124="x",S124="x"),"x",MAX(S124,U124))</f>
        <v>1</v>
      </c>
      <c r="W124" s="120">
        <f>IF('Crisis Indicator Data'!J118="x","x",IF('Crisis Indicator Data'!J118=0,0,IF('Crisis Indicator Data'!J118&gt;W$7,5,IF('Crisis Indicator Data'!J118&gt;W$6,4,IF('Crisis Indicator Data'!J118&gt;W$5,3,IF('Crisis Indicator Data'!J118&gt;W$4,2,1))))))</f>
        <v>0</v>
      </c>
      <c r="X124" s="120">
        <f>IF('Crisis Indicator Data'!K118="x","x",IF('Crisis Indicator Data'!K118=0,0,IF('Crisis Indicator Data'!K118&gt;X$7,5,IF('Crisis Indicator Data'!K118&gt;X$6,4,IF('Crisis Indicator Data'!K118&gt;X$5,3,IF('Crisis Indicator Data'!K118&gt;X$4,2,1))))))</f>
        <v>0</v>
      </c>
      <c r="Y124" s="122">
        <f t="shared" si="35"/>
        <v>0</v>
      </c>
      <c r="Z124" s="120">
        <f>IF('Crisis Indicator Data'!L118="x","x",IF('Crisis Indicator Data'!L118=0,0,IF('Crisis Indicator Data'!L118&gt;Z$7,5,IF('Crisis Indicator Data'!L118&gt;Z$6,4,IF('Crisis Indicator Data'!L118&gt;Z$5,3,IF('Crisis Indicator Data'!L118&gt;Z$4,2,1))))))</f>
        <v>1</v>
      </c>
      <c r="AA124" s="123">
        <f t="shared" ref="AA124" si="42">Z124</f>
        <v>1</v>
      </c>
      <c r="AB124" s="127">
        <f t="shared" si="34"/>
        <v>1.5</v>
      </c>
      <c r="AC124" s="116" t="e">
        <f>IF('Crisis Indicator Data'!$O118="x","x",IF('Crisis Indicator Data'!$O118=0,0,('Crisis Indicator Data'!M118/'Crisis Indicator Data'!$O118)))</f>
        <v>#N/A</v>
      </c>
      <c r="AD124" s="121" t="e">
        <f t="shared" ref="AD124" si="43">IF(AC124="x","x",IF(AC124&gt;AD$7,5,IF(AC124&gt;AD$6,4,IF(AC124&gt;AD$5,3,IF(AC124&gt;AD$4,2,IF(AC124&gt;$AD$3,1,0))))))</f>
        <v>#N/A</v>
      </c>
      <c r="AE124" s="124" t="e">
        <f t="shared" ref="AE124" si="44">AD124</f>
        <v>#N/A</v>
      </c>
      <c r="AF124" s="116" t="e">
        <f>IF('Crisis Indicator Data'!$O118="x","x",IF('Crisis Indicator Data'!$O118=0,0,('Crisis Indicator Data'!N118/'Crisis Indicator Data'!$O118)))</f>
        <v>#N/A</v>
      </c>
      <c r="AG124" s="121" t="e">
        <f t="shared" ref="AG124" si="45">IF(AF124="x","x",IF(AF124&gt;AG$7,5,IF(AF124&gt;AG$6,4,IF(AF124&gt;AG$5,3,IF(AF124&gt;AG$4,2,IF(AC124&gt;$AD$3,1,0))))))</f>
        <v>#N/A</v>
      </c>
      <c r="AH124" s="124" t="e">
        <f t="shared" ref="AH124" si="46">AG124</f>
        <v>#N/A</v>
      </c>
      <c r="AI124" s="125" t="e">
        <f t="shared" ref="AI124" si="47">IF(AND(AH124="x",AE124="x"),"x",IF(OR(AH124="x",AE124="x"),AVERAGE(AE124,AH124),ROUND((10-GEOMEAN(((10-AE124)/10*9+1),((10-AH124)/10*9+1)))/9*10,1)))</f>
        <v>#N/A</v>
      </c>
      <c r="AJ124" s="120" t="str">
        <f>IF('Crisis Indicator Data'!P118="x","x",IF('Crisis Indicator Data'!P118&gt;AJ$7,5,IF('Crisis Indicator Data'!P118&gt;AJ$6,4,IF('Crisis Indicator Data'!P118&gt;AJ$5,3,IF('Crisis Indicator Data'!P118&gt;AJ$4,2,1)))))</f>
        <v>x</v>
      </c>
      <c r="AK124" s="116" t="str">
        <f>IF('Crisis Indicator Data'!P118="x","x",'Crisis Indicator Data'!P118/'Crisis Indicator Data'!H118*1000)</f>
        <v>x</v>
      </c>
      <c r="AL124" s="120" t="str">
        <f t="shared" ref="AL124" si="48">IF(AJ124="x","x",IF(AK124&gt;AL$7,5,IF(AK124&gt;AL$6,4,IF(AK124&gt;AL$5,3,IF(AK124&gt;AL$4,2,1)))))</f>
        <v>x</v>
      </c>
      <c r="AM124" s="125" t="str">
        <f t="shared" ref="AM124" si="49">IF(AND(AL124="x",AJ124="x"),"x",ROUND((10-GEOMEAN(((10-AJ124)/10*9+1),((10-AL124)/10*9+1)))/9*10,1))</f>
        <v>x</v>
      </c>
      <c r="AN124" s="127" t="e">
        <f t="shared" ref="AN124" si="50">IF(AND(AM124="x",AI124="x"),"x",IF(OR(AM124="x",AI124="x"),AVERAGE(AI124,AM124),ROUND((10-GEOMEAN(((10-AI124)/10*9+1),((10-AM124)/10*9+1)))/9*10,1)))</f>
        <v>#N/A</v>
      </c>
      <c r="AO124" s="8"/>
      <c r="AP124" s="20"/>
    </row>
  </sheetData>
  <sheetProtection formatCells="0" formatColumns="0" formatRows="0" insertColumns="0" insertRows="0" sort="0" autoFilter="0"/>
  <sortState xmlns:xlrd2="http://schemas.microsoft.com/office/spreadsheetml/2017/richdata2" ref="C3:E168">
    <sortCondition ref="C3:C168"/>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8E2255"/>
  </sheetPr>
  <dimension ref="A1:R124"/>
  <sheetViews>
    <sheetView showGridLines="0" zoomScale="80" zoomScaleNormal="80" zoomScalePageLayoutView="80" workbookViewId="0">
      <pane xSplit="5" ySplit="8" topLeftCell="F105" activePane="bottomRight" state="frozen"/>
      <selection pane="topRight" activeCell="C1" sqref="C1"/>
      <selection pane="bottomLeft" activeCell="A5" sqref="A5"/>
      <selection pane="bottomRight" activeCell="A136" sqref="A136"/>
    </sheetView>
  </sheetViews>
  <sheetFormatPr defaultColWidth="9.453125" defaultRowHeight="14.5" x14ac:dyDescent="0.35"/>
  <cols>
    <col min="1" max="1" width="36.1796875" style="1" customWidth="1"/>
    <col min="2" max="2" width="28.453125" style="1" customWidth="1"/>
    <col min="3" max="3" width="10.453125" style="1" bestFit="1" customWidth="1"/>
    <col min="4" max="4" width="15.453125" style="1" customWidth="1"/>
    <col min="5" max="5" width="11" style="1" customWidth="1"/>
    <col min="6" max="10" width="10.453125" style="3" bestFit="1" customWidth="1"/>
    <col min="11" max="11" width="10.453125" style="3" customWidth="1"/>
    <col min="12" max="16" width="15.453125" style="3" bestFit="1" customWidth="1"/>
    <col min="17" max="17" width="10.81640625" style="3" bestFit="1" customWidth="1"/>
    <col min="18" max="18" width="7.453125" style="3" customWidth="1"/>
    <col min="19" max="16384" width="9.453125" style="1"/>
  </cols>
  <sheetData>
    <row r="1" spans="1:18" ht="15" thickBot="1" x14ac:dyDescent="0.4">
      <c r="A1" s="299"/>
      <c r="B1" s="299"/>
      <c r="C1" s="299"/>
      <c r="D1" s="299"/>
      <c r="E1" s="299"/>
      <c r="F1" s="299"/>
      <c r="G1" s="299"/>
      <c r="H1" s="299"/>
      <c r="I1" s="299"/>
      <c r="J1" s="299"/>
      <c r="K1" s="299"/>
      <c r="L1" s="299"/>
      <c r="M1" s="299"/>
      <c r="N1" s="299"/>
      <c r="O1" s="299"/>
      <c r="P1" s="299"/>
      <c r="Q1" s="299"/>
      <c r="R1" s="299"/>
    </row>
    <row r="2" spans="1:18" s="5" customFormat="1" ht="125.25" customHeight="1" thickBot="1" x14ac:dyDescent="0.3">
      <c r="C2" s="26"/>
      <c r="D2" s="26"/>
      <c r="E2" s="26"/>
      <c r="F2" s="132" t="s">
        <v>678</v>
      </c>
      <c r="G2" s="132" t="s">
        <v>679</v>
      </c>
      <c r="H2" s="132" t="s">
        <v>680</v>
      </c>
      <c r="I2" s="132" t="s">
        <v>681</v>
      </c>
      <c r="J2" s="133" t="s">
        <v>682</v>
      </c>
      <c r="K2" s="136" t="s">
        <v>2799</v>
      </c>
      <c r="L2" s="134" t="s">
        <v>3717</v>
      </c>
      <c r="M2" s="134" t="s">
        <v>3718</v>
      </c>
      <c r="N2" s="134" t="s">
        <v>3719</v>
      </c>
      <c r="O2" s="134" t="s">
        <v>3720</v>
      </c>
      <c r="P2" s="134" t="s">
        <v>3721</v>
      </c>
      <c r="Q2" s="136" t="s">
        <v>3722</v>
      </c>
      <c r="R2" s="138" t="s">
        <v>480</v>
      </c>
    </row>
    <row r="3" spans="1:18" x14ac:dyDescent="0.35">
      <c r="C3" s="26"/>
      <c r="D3" s="26"/>
      <c r="E3" s="12" t="s">
        <v>499</v>
      </c>
      <c r="F3" s="54"/>
      <c r="G3" s="54"/>
      <c r="H3" s="54"/>
      <c r="I3" s="54"/>
      <c r="J3" s="54"/>
      <c r="K3" s="175">
        <v>0.4</v>
      </c>
      <c r="L3" s="54"/>
      <c r="M3" s="54"/>
      <c r="N3" s="54"/>
      <c r="O3" s="54"/>
      <c r="P3" s="54"/>
      <c r="Q3" s="54"/>
      <c r="R3" s="55"/>
    </row>
    <row r="4" spans="1:18" x14ac:dyDescent="0.35">
      <c r="C4" s="26"/>
      <c r="D4" s="26"/>
      <c r="E4" s="12" t="s">
        <v>486</v>
      </c>
      <c r="F4" s="54"/>
      <c r="G4" s="54"/>
      <c r="H4" s="54"/>
      <c r="I4" s="54"/>
      <c r="J4" s="54"/>
      <c r="K4" s="175">
        <v>1</v>
      </c>
      <c r="L4" s="54"/>
      <c r="M4" s="54"/>
      <c r="N4" s="54"/>
      <c r="O4" s="54"/>
      <c r="P4" s="54"/>
      <c r="Q4" s="54"/>
      <c r="R4" s="55"/>
    </row>
    <row r="5" spans="1:18" x14ac:dyDescent="0.35">
      <c r="C5" s="26"/>
      <c r="D5" s="26"/>
      <c r="E5" s="12" t="s">
        <v>487</v>
      </c>
      <c r="F5" s="54"/>
      <c r="G5" s="54"/>
      <c r="H5" s="54"/>
      <c r="I5" s="54"/>
      <c r="J5" s="54"/>
      <c r="K5" s="175">
        <v>3</v>
      </c>
      <c r="L5" s="54"/>
      <c r="M5" s="54"/>
      <c r="N5" s="54"/>
      <c r="O5" s="54"/>
      <c r="P5" s="54"/>
      <c r="Q5" s="54"/>
      <c r="R5" s="55"/>
    </row>
    <row r="6" spans="1:18" x14ac:dyDescent="0.35">
      <c r="C6" s="26"/>
      <c r="D6" s="26"/>
      <c r="E6" s="12" t="s">
        <v>488</v>
      </c>
      <c r="F6" s="54"/>
      <c r="G6" s="54"/>
      <c r="H6" s="54"/>
      <c r="I6" s="54"/>
      <c r="J6" s="54"/>
      <c r="K6" s="175">
        <v>8</v>
      </c>
      <c r="L6" s="54"/>
      <c r="M6" s="54"/>
      <c r="N6" s="54"/>
      <c r="O6" s="54"/>
      <c r="P6" s="54"/>
      <c r="Q6" s="54"/>
      <c r="R6" s="55"/>
    </row>
    <row r="7" spans="1:18" x14ac:dyDescent="0.35">
      <c r="C7" s="26"/>
      <c r="D7" s="26"/>
      <c r="E7" s="12" t="s">
        <v>489</v>
      </c>
      <c r="F7" s="54"/>
      <c r="G7" s="54"/>
      <c r="H7" s="54"/>
      <c r="I7" s="54"/>
      <c r="J7" s="54"/>
      <c r="K7" s="175"/>
      <c r="L7" s="54">
        <v>0.05</v>
      </c>
      <c r="M7" s="54">
        <v>0.05</v>
      </c>
      <c r="N7" s="54">
        <v>0.05</v>
      </c>
      <c r="O7" s="54">
        <v>0.05</v>
      </c>
      <c r="P7" s="54">
        <v>0.05</v>
      </c>
      <c r="Q7" s="54"/>
      <c r="R7" s="55"/>
    </row>
    <row r="8" spans="1:18" x14ac:dyDescent="0.35">
      <c r="A8" s="40" t="s">
        <v>459</v>
      </c>
      <c r="B8" s="40" t="s">
        <v>470</v>
      </c>
      <c r="C8" s="40" t="s">
        <v>460</v>
      </c>
      <c r="D8" s="40" t="s">
        <v>372</v>
      </c>
      <c r="E8" s="41" t="s">
        <v>380</v>
      </c>
      <c r="F8" s="42"/>
      <c r="G8" s="43"/>
      <c r="H8" s="42"/>
      <c r="I8" s="44"/>
      <c r="J8" s="42"/>
      <c r="K8" s="42"/>
      <c r="L8" s="42"/>
      <c r="M8" s="42"/>
      <c r="N8" s="42"/>
      <c r="O8" s="42"/>
      <c r="P8" s="42"/>
      <c r="Q8" s="42"/>
      <c r="R8" s="42"/>
    </row>
    <row r="9" spans="1:18" x14ac:dyDescent="0.35">
      <c r="A9" s="25" t="str">
        <f>'Crisis Indicator Data'!A3</f>
        <v>Complex crisis in Afghanistan</v>
      </c>
      <c r="B9" s="25" t="str">
        <f>'Crisis Indicator Data'!B3</f>
        <v>Complex crisis</v>
      </c>
      <c r="C9" s="25" t="str">
        <f>'Crisis Indicator Data'!C3</f>
        <v>AFG001</v>
      </c>
      <c r="D9" s="25" t="str">
        <f>'Crisis Indicator Data'!D3</f>
        <v>Afghanistan</v>
      </c>
      <c r="E9" s="25" t="str">
        <f>'Crisis Indicator Data'!E3</f>
        <v>AFG</v>
      </c>
      <c r="F9" s="131">
        <f>IF('Crisis Indicator Data'!Q3="x","x",('Crisis Indicator Data'!Q3/1000000))</f>
        <v>3.73</v>
      </c>
      <c r="G9" s="131">
        <f>IF('Crisis Indicator Data'!R3="x","x",('Crisis Indicator Data'!R3/1000000))</f>
        <v>29.29</v>
      </c>
      <c r="H9" s="131">
        <f>IF('Crisis Indicator Data'!S3="x","x",('Crisis Indicator Data'!S3/1000000))</f>
        <v>2.68</v>
      </c>
      <c r="I9" s="131">
        <f>IF('Crisis Indicator Data'!T3="x","x",('Crisis Indicator Data'!T3/1000000))</f>
        <v>3.73</v>
      </c>
      <c r="J9" s="131">
        <f>IF('Crisis Indicator Data'!U3="x","x",('Crisis Indicator Data'!U3/1000000))</f>
        <v>0</v>
      </c>
      <c r="K9" s="137">
        <f>IF(H9="x","x",IF(SUM(H9:J9)=0,0,IF(SUM(H9:J9)&lt;=$K$3,1,IF(SUM(H9:J9)&lt;=$K$4,2,IF(SUM(H9:J9)&lt;=$K$5,3,IF(SUM(H9:J9)&lt;=$K$6,4,IF(SUM(H9:J9)&gt;=$K$6,5,0)))))))</f>
        <v>4</v>
      </c>
      <c r="L9" s="135">
        <f>IF(F9="x","x",(F9*1000000/VLOOKUP($C9,'Crisis Indicator Data'!$C$3:$H$175,5,FALSE)))</f>
        <v>0.10448179271708684</v>
      </c>
      <c r="M9" s="135">
        <f>IF(G9="x","x",(G9*1000000/VLOOKUP($C9,'Crisis Indicator Data'!$C$3:$H$175,5,FALSE)))</f>
        <v>0.82044817927170866</v>
      </c>
      <c r="N9" s="135">
        <f>IF(H9="x","x",(H9*1000000/VLOOKUP($C9,'Crisis Indicator Data'!$C$3:$H$175,5,FALSE)))</f>
        <v>7.5070028011204479E-2</v>
      </c>
      <c r="O9" s="135">
        <f>IF(I9="x","x",(I9*1000000/VLOOKUP($C9,'Crisis Indicator Data'!$C$3:$H$175,5,FALSE)))</f>
        <v>0.10448179271708684</v>
      </c>
      <c r="P9" s="135">
        <f>IF(J9="x","x",(J9*1000000/VLOOKUP($C9,'Crisis Indicator Data'!$C$3:$H$175,5,FALSE)))</f>
        <v>0</v>
      </c>
      <c r="Q9" s="137">
        <f t="shared" ref="Q9:Q55" si="0">IF(N9="x","x",IF(OR(L9&gt;=$L$7,M9&gt;=$M$7,N9&gt;=$N$7,O9&gt;=$O$7,P9&gt;=$P$7),(IF(P9&gt;=$P$7,5,IF(O9&gt;=$O$7,4,IF(N9&gt;=$N$7,3,IF(M9&gt;=$M$7,2,1))))),(IF(AND(P9&gt;=O9,P9&gt;=N9,P9&gt;=M9,P9&gt;=L9),5,IF(AND(P9&lt;O9,O9&gt;=N9,O9&gt;=M9,O9&gt;=L9),4,IF(AND(P9&lt;N9,O9&lt;N9,N9&gt;=M9,N9&gt;=L9),3,IF(AND(P9&lt;M9,O9&lt;M9,N9&lt;M9,M9&gt;=L9),2,1)))))))</f>
        <v>4</v>
      </c>
      <c r="R9" s="139">
        <f t="shared" ref="R9:R72" si="1">IF(Q9="x","x",(AVERAGE(K9,Q9)))</f>
        <v>4</v>
      </c>
    </row>
    <row r="10" spans="1:18" x14ac:dyDescent="0.35">
      <c r="A10" s="25" t="str">
        <f>'Crisis Indicator Data'!A4</f>
        <v>Mixed migration flows in Algeria</v>
      </c>
      <c r="B10" s="25" t="str">
        <f>'Crisis Indicator Data'!B4</f>
        <v>International displacement</v>
      </c>
      <c r="C10" s="25" t="str">
        <f>'Crisis Indicator Data'!C4</f>
        <v>DZA002</v>
      </c>
      <c r="D10" s="25" t="str">
        <f>'Crisis Indicator Data'!D4</f>
        <v>Algeria</v>
      </c>
      <c r="E10" s="25" t="str">
        <f>'Crisis Indicator Data'!E4</f>
        <v>DZA</v>
      </c>
      <c r="F10" s="131" t="str">
        <f>IF('Crisis Indicator Data'!Q4="x","x",('Crisis Indicator Data'!Q4/1000000))</f>
        <v>x</v>
      </c>
      <c r="G10" s="131" t="str">
        <f>IF('Crisis Indicator Data'!R4="x","x",('Crisis Indicator Data'!R4/1000000))</f>
        <v>x</v>
      </c>
      <c r="H10" s="131" t="str">
        <f>IF('Crisis Indicator Data'!S4="x","x",('Crisis Indicator Data'!S4/1000000))</f>
        <v>x</v>
      </c>
      <c r="I10" s="131" t="str">
        <f>IF('Crisis Indicator Data'!T4="x","x",('Crisis Indicator Data'!T4/1000000))</f>
        <v>x</v>
      </c>
      <c r="J10" s="131" t="str">
        <f>IF('Crisis Indicator Data'!U4="x","x",('Crisis Indicator Data'!U4/1000000))</f>
        <v>x</v>
      </c>
      <c r="K10" s="137" t="str">
        <f t="shared" ref="K10:K73" si="2">IF(H10="x","x",IF(SUM(H10:J10)=0,0,IF(SUM(H10:J10)&lt;=$K$3,1,IF(SUM(H10:J10)&lt;=$K$4,2,IF(SUM(H10:J10)&lt;=$K$5,3,IF(SUM(H10:J10)&lt;=$K$6,4,IF(SUM(H10:J10)&gt;=$K$6,5,0)))))))</f>
        <v>x</v>
      </c>
      <c r="L10" s="135" t="str">
        <f>IF(F10="x","x",(F10*1000000/VLOOKUP($C10,'Crisis Indicator Data'!$C$3:$H$175,5,FALSE)))</f>
        <v>x</v>
      </c>
      <c r="M10" s="135" t="str">
        <f>IF(G10="x","x",(G10*1000000/VLOOKUP($C10,'Crisis Indicator Data'!$C$3:$H$175,5,FALSE)))</f>
        <v>x</v>
      </c>
      <c r="N10" s="135" t="str">
        <f>IF(H10="x","x",(H10*1000000/VLOOKUP($C10,'Crisis Indicator Data'!$C$3:$H$175,5,FALSE)))</f>
        <v>x</v>
      </c>
      <c r="O10" s="135" t="str">
        <f>IF(I10="x","x",(I10*1000000/VLOOKUP($C10,'Crisis Indicator Data'!$C$3:$H$175,5,FALSE)))</f>
        <v>x</v>
      </c>
      <c r="P10" s="135" t="str">
        <f>IF(J10="x","x",(J10*1000000/VLOOKUP($C10,'Crisis Indicator Data'!$C$3:$H$175,5,FALSE)))</f>
        <v>x</v>
      </c>
      <c r="Q10" s="137" t="str">
        <f t="shared" si="0"/>
        <v>x</v>
      </c>
      <c r="R10" s="139" t="str">
        <f t="shared" si="1"/>
        <v>x</v>
      </c>
    </row>
    <row r="11" spans="1:18" x14ac:dyDescent="0.35">
      <c r="A11" s="25" t="str">
        <f>'Crisis Indicator Data'!A5</f>
        <v>Sahrawi refugees in Algeria</v>
      </c>
      <c r="B11" s="25" t="str">
        <f>'Crisis Indicator Data'!B5</f>
        <v>International displacement</v>
      </c>
      <c r="C11" s="25" t="str">
        <f>'Crisis Indicator Data'!C5</f>
        <v>DZA003</v>
      </c>
      <c r="D11" s="25" t="str">
        <f>'Crisis Indicator Data'!D5</f>
        <v>Algeria</v>
      </c>
      <c r="E11" s="25" t="str">
        <f>'Crisis Indicator Data'!E5</f>
        <v>DZA</v>
      </c>
      <c r="F11" s="131">
        <f>IF('Crisis Indicator Data'!Q5="x","x",('Crisis Indicator Data'!Q5/1000000))</f>
        <v>4.9000000000000002E-2</v>
      </c>
      <c r="G11" s="131">
        <f>IF('Crisis Indicator Data'!R5="x","x",('Crisis Indicator Data'!R5/1000000))</f>
        <v>8.4000000000000005E-2</v>
      </c>
      <c r="H11" s="131">
        <f>IF('Crisis Indicator Data'!S5="x","x",('Crisis Indicator Data'!S5/1000000))</f>
        <v>0.09</v>
      </c>
      <c r="I11" s="131">
        <f>IF('Crisis Indicator Data'!T5="x","x",('Crisis Indicator Data'!T5/1000000))</f>
        <v>0</v>
      </c>
      <c r="J11" s="131">
        <f>IF('Crisis Indicator Data'!U5="x","x",('Crisis Indicator Data'!U5/1000000))</f>
        <v>0</v>
      </c>
      <c r="K11" s="137">
        <f t="shared" si="2"/>
        <v>1</v>
      </c>
      <c r="L11" s="135">
        <f>IF(F11="x","x",(F11*1000000/VLOOKUP($C11,'Crisis Indicator Data'!$C$3:$H$175,5,FALSE)))</f>
        <v>0.21973094170403587</v>
      </c>
      <c r="M11" s="135">
        <f>IF(G11="x","x",(G11*1000000/VLOOKUP($C11,'Crisis Indicator Data'!$C$3:$H$175,5,FALSE)))</f>
        <v>0.37668161434977576</v>
      </c>
      <c r="N11" s="135">
        <f>IF(H11="x","x",(H11*1000000/VLOOKUP($C11,'Crisis Indicator Data'!$C$3:$H$175,5,FALSE)))</f>
        <v>0.40358744394618834</v>
      </c>
      <c r="O11" s="135">
        <f>IF(I11="x","x",(I11*1000000/VLOOKUP($C11,'Crisis Indicator Data'!$C$3:$H$175,5,FALSE)))</f>
        <v>0</v>
      </c>
      <c r="P11" s="135">
        <f>IF(J11="x","x",(J11*1000000/VLOOKUP($C11,'Crisis Indicator Data'!$C$3:$H$175,5,FALSE)))</f>
        <v>0</v>
      </c>
      <c r="Q11" s="137">
        <f t="shared" si="0"/>
        <v>3</v>
      </c>
      <c r="R11" s="139">
        <f t="shared" si="1"/>
        <v>2</v>
      </c>
    </row>
    <row r="12" spans="1:18" x14ac:dyDescent="0.35">
      <c r="A12" s="25" t="str">
        <f>'Crisis Indicator Data'!A6</f>
        <v>Western Mediterranean Route</v>
      </c>
      <c r="B12" s="25" t="str">
        <f>'Crisis Indicator Data'!B6</f>
        <v>Regional crisis</v>
      </c>
      <c r="C12" s="25" t="str">
        <f>'Crisis Indicator Data'!C6</f>
        <v>REG008</v>
      </c>
      <c r="D12" s="25" t="str">
        <f>'Crisis Indicator Data'!D6</f>
        <v>Algeria, Morocco, Spain</v>
      </c>
      <c r="E12" s="25" t="str">
        <f>'Crisis Indicator Data'!E6</f>
        <v>DZA, MAR, ESP</v>
      </c>
      <c r="F12" s="131" t="str">
        <f>IF('Crisis Indicator Data'!Q6="x","x",('Crisis Indicator Data'!Q6/1000000))</f>
        <v>x</v>
      </c>
      <c r="G12" s="131" t="str">
        <f>IF('Crisis Indicator Data'!R6="x","x",('Crisis Indicator Data'!R6/1000000))</f>
        <v>x</v>
      </c>
      <c r="H12" s="131" t="str">
        <f>IF('Crisis Indicator Data'!S6="x","x",('Crisis Indicator Data'!S6/1000000))</f>
        <v>x</v>
      </c>
      <c r="I12" s="131" t="str">
        <f>IF('Crisis Indicator Data'!T6="x","x",('Crisis Indicator Data'!T6/1000000))</f>
        <v>x</v>
      </c>
      <c r="J12" s="131" t="str">
        <f>IF('Crisis Indicator Data'!U6="x","x",('Crisis Indicator Data'!U6/1000000))</f>
        <v>x</v>
      </c>
      <c r="K12" s="137" t="str">
        <f t="shared" si="2"/>
        <v>x</v>
      </c>
      <c r="L12" s="135" t="str">
        <f>IF(F12="x","x",(F12*1000000/VLOOKUP($C12,'Crisis Indicator Data'!$C$3:$H$175,5,FALSE)))</f>
        <v>x</v>
      </c>
      <c r="M12" s="135" t="str">
        <f>IF(G12="x","x",(G12*1000000/VLOOKUP($C12,'Crisis Indicator Data'!$C$3:$H$175,5,FALSE)))</f>
        <v>x</v>
      </c>
      <c r="N12" s="135" t="str">
        <f>IF(H12="x","x",(H12*1000000/VLOOKUP($C12,'Crisis Indicator Data'!$C$3:$H$175,5,FALSE)))</f>
        <v>x</v>
      </c>
      <c r="O12" s="135" t="str">
        <f>IF(I12="x","x",(I12*1000000/VLOOKUP($C12,'Crisis Indicator Data'!$C$3:$H$175,5,FALSE)))</f>
        <v>x</v>
      </c>
      <c r="P12" s="135" t="str">
        <f>IF(J12="x","x",(J12*1000000/VLOOKUP($C12,'Crisis Indicator Data'!$C$3:$H$175,5,FALSE)))</f>
        <v>x</v>
      </c>
      <c r="Q12" s="137" t="str">
        <f t="shared" si="0"/>
        <v>x</v>
      </c>
      <c r="R12" s="139" t="str">
        <f t="shared" si="1"/>
        <v>x</v>
      </c>
    </row>
    <row r="13" spans="1:18" x14ac:dyDescent="0.35">
      <c r="A13" s="25" t="str">
        <f>'Crisis Indicator Data'!A7</f>
        <v>Central Mediterranean Route</v>
      </c>
      <c r="B13" s="25" t="str">
        <f>'Crisis Indicator Data'!B7</f>
        <v>Regional crisis</v>
      </c>
      <c r="C13" s="25" t="str">
        <f>'Crisis Indicator Data'!C7</f>
        <v>REG007</v>
      </c>
      <c r="D13" s="25" t="str">
        <f>'Crisis Indicator Data'!D7</f>
        <v>Algeria, Tunisia, Libya, Italy</v>
      </c>
      <c r="E13" s="25" t="str">
        <f>'Crisis Indicator Data'!E7</f>
        <v>DZA, TUN, LBY, ITA</v>
      </c>
      <c r="F13" s="131" t="str">
        <f>IF('Crisis Indicator Data'!Q7="x","x",('Crisis Indicator Data'!Q7/1000000))</f>
        <v>x</v>
      </c>
      <c r="G13" s="131" t="str">
        <f>IF('Crisis Indicator Data'!R7="x","x",('Crisis Indicator Data'!R7/1000000))</f>
        <v>x</v>
      </c>
      <c r="H13" s="131" t="str">
        <f>IF('Crisis Indicator Data'!S7="x","x",('Crisis Indicator Data'!S7/1000000))</f>
        <v>x</v>
      </c>
      <c r="I13" s="131" t="str">
        <f>IF('Crisis Indicator Data'!T7="x","x",('Crisis Indicator Data'!T7/1000000))</f>
        <v>x</v>
      </c>
      <c r="J13" s="131" t="str">
        <f>IF('Crisis Indicator Data'!U7="x","x",('Crisis Indicator Data'!U7/1000000))</f>
        <v>x</v>
      </c>
      <c r="K13" s="137" t="str">
        <f t="shared" si="2"/>
        <v>x</v>
      </c>
      <c r="L13" s="135" t="str">
        <f>IF(F13="x","x",(F13*1000000/VLOOKUP($C13,'Crisis Indicator Data'!$C$3:$H$175,5,FALSE)))</f>
        <v>x</v>
      </c>
      <c r="M13" s="135" t="str">
        <f>IF(G13="x","x",(G13*1000000/VLOOKUP($C13,'Crisis Indicator Data'!$C$3:$H$175,5,FALSE)))</f>
        <v>x</v>
      </c>
      <c r="N13" s="135" t="str">
        <f>IF(H13="x","x",(H13*1000000/VLOOKUP($C13,'Crisis Indicator Data'!$C$3:$H$175,5,FALSE)))</f>
        <v>x</v>
      </c>
      <c r="O13" s="135" t="str">
        <f>IF(I13="x","x",(I13*1000000/VLOOKUP($C13,'Crisis Indicator Data'!$C$3:$H$175,5,FALSE)))</f>
        <v>x</v>
      </c>
      <c r="P13" s="135" t="str">
        <f>IF(J13="x","x",(J13*1000000/VLOOKUP($C13,'Crisis Indicator Data'!$C$3:$H$175,5,FALSE)))</f>
        <v>x</v>
      </c>
      <c r="Q13" s="137" t="str">
        <f t="shared" si="0"/>
        <v>x</v>
      </c>
      <c r="R13" s="139" t="str">
        <f t="shared" si="1"/>
        <v>x</v>
      </c>
    </row>
    <row r="14" spans="1:18" x14ac:dyDescent="0.35">
      <c r="A14" s="25" t="str">
        <f>'Crisis Indicator Data'!A8</f>
        <v xml:space="preserve">Hurricane Dorian in Bahamas </v>
      </c>
      <c r="B14" s="25" t="str">
        <f>'Crisis Indicator Data'!B8</f>
        <v>Tropical cyclone</v>
      </c>
      <c r="C14" s="25" t="str">
        <f>'Crisis Indicator Data'!C8</f>
        <v>BHS002</v>
      </c>
      <c r="D14" s="25" t="str">
        <f>'Crisis Indicator Data'!D8</f>
        <v>Bahamas</v>
      </c>
      <c r="E14" s="25" t="str">
        <f>'Crisis Indicator Data'!E8</f>
        <v>BHS</v>
      </c>
      <c r="F14" s="131">
        <f>IF('Crisis Indicator Data'!Q8="x","x",('Crisis Indicator Data'!Q8/1000000))</f>
        <v>0.1</v>
      </c>
      <c r="G14" s="131">
        <f>IF('Crisis Indicator Data'!R8="x","x",('Crisis Indicator Data'!R8/1000000))</f>
        <v>7.0999999999999994E-2</v>
      </c>
      <c r="H14" s="131">
        <f>IF('Crisis Indicator Data'!S8="x","x",('Crisis Indicator Data'!S8/1000000))</f>
        <v>5.0000000000000001E-3</v>
      </c>
      <c r="I14" s="131">
        <f>IF('Crisis Indicator Data'!T8="x","x",('Crisis Indicator Data'!T8/1000000))</f>
        <v>0</v>
      </c>
      <c r="J14" s="131">
        <f>IF('Crisis Indicator Data'!U8="x","x",('Crisis Indicator Data'!U8/1000000))</f>
        <v>0</v>
      </c>
      <c r="K14" s="137">
        <f t="shared" si="2"/>
        <v>1</v>
      </c>
      <c r="L14" s="135">
        <f>IF(F14="x","x",(F14*1000000/VLOOKUP($C14,'Crisis Indicator Data'!$C$3:$H$175,5,FALSE)))</f>
        <v>0.56818181818181823</v>
      </c>
      <c r="M14" s="135">
        <f>IF(G14="x","x",(G14*1000000/VLOOKUP($C14,'Crisis Indicator Data'!$C$3:$H$175,5,FALSE)))</f>
        <v>0.40340909090909088</v>
      </c>
      <c r="N14" s="135">
        <f>IF(H14="x","x",(H14*1000000/VLOOKUP($C14,'Crisis Indicator Data'!$C$3:$H$175,5,FALSE)))</f>
        <v>2.8409090909090908E-2</v>
      </c>
      <c r="O14" s="135">
        <f>IF(I14="x","x",(I14*1000000/VLOOKUP($C14,'Crisis Indicator Data'!$C$3:$H$175,5,FALSE)))</f>
        <v>0</v>
      </c>
      <c r="P14" s="135">
        <f>IF(J14="x","x",(J14*1000000/VLOOKUP($C14,'Crisis Indicator Data'!$C$3:$H$175,5,FALSE)))</f>
        <v>0</v>
      </c>
      <c r="Q14" s="137">
        <f t="shared" si="0"/>
        <v>2</v>
      </c>
      <c r="R14" s="139">
        <f t="shared" si="1"/>
        <v>1.5</v>
      </c>
    </row>
    <row r="15" spans="1:18" x14ac:dyDescent="0.35">
      <c r="A15" s="25" t="str">
        <f>'Crisis Indicator Data'!A9</f>
        <v>Rohingya refugee crisis</v>
      </c>
      <c r="B15" s="25" t="str">
        <f>'Crisis Indicator Data'!B9</f>
        <v>International displacement</v>
      </c>
      <c r="C15" s="25" t="str">
        <f>'Crisis Indicator Data'!C9</f>
        <v>BGD002</v>
      </c>
      <c r="D15" s="25" t="str">
        <f>'Crisis Indicator Data'!D9</f>
        <v>Bangladesh</v>
      </c>
      <c r="E15" s="25" t="str">
        <f>'Crisis Indicator Data'!E9</f>
        <v>BGD</v>
      </c>
      <c r="F15" s="131">
        <f>IF('Crisis Indicator Data'!Q9="x","x",('Crisis Indicator Data'!Q9/1000000))</f>
        <v>3.0000000000000001E-3</v>
      </c>
      <c r="G15" s="131">
        <f>IF('Crisis Indicator Data'!R9="x","x",('Crisis Indicator Data'!R9/1000000))</f>
        <v>0.13</v>
      </c>
      <c r="H15" s="131">
        <f>IF('Crisis Indicator Data'!S9="x","x",('Crisis Indicator Data'!S9/1000000))</f>
        <v>0.50800000000000001</v>
      </c>
      <c r="I15" s="131">
        <f>IF('Crisis Indicator Data'!T9="x","x",('Crisis Indicator Data'!T9/1000000))</f>
        <v>0.28199999999999997</v>
      </c>
      <c r="J15" s="131">
        <f>IF('Crisis Indicator Data'!U9="x","x",('Crisis Indicator Data'!U9/1000000))</f>
        <v>1.9E-2</v>
      </c>
      <c r="K15" s="137">
        <f t="shared" si="2"/>
        <v>2</v>
      </c>
      <c r="L15" s="135">
        <f>IF(F15="x","x",(F15*1000000/VLOOKUP($C15,'Crisis Indicator Data'!$C$3:$H$175,5,FALSE)))</f>
        <v>2.1660649819494585E-3</v>
      </c>
      <c r="M15" s="135">
        <f>IF(G15="x","x",(G15*1000000/VLOOKUP($C15,'Crisis Indicator Data'!$C$3:$H$175,5,FALSE)))</f>
        <v>9.3862815884476536E-2</v>
      </c>
      <c r="N15" s="135">
        <f>IF(H15="x","x",(H15*1000000/VLOOKUP($C15,'Crisis Indicator Data'!$C$3:$H$175,5,FALSE)))</f>
        <v>0.3667870036101083</v>
      </c>
      <c r="O15" s="135">
        <f>IF(I15="x","x",(I15*1000000/VLOOKUP($C15,'Crisis Indicator Data'!$C$3:$H$175,5,FALSE)))</f>
        <v>0.2036101083032491</v>
      </c>
      <c r="P15" s="135">
        <f>IF(J15="x","x",(J15*1000000/VLOOKUP($C15,'Crisis Indicator Data'!$C$3:$H$175,5,FALSE)))</f>
        <v>1.3718411552346571E-2</v>
      </c>
      <c r="Q15" s="137">
        <f t="shared" si="0"/>
        <v>4</v>
      </c>
      <c r="R15" s="139">
        <f t="shared" si="1"/>
        <v>3</v>
      </c>
    </row>
    <row r="16" spans="1:18" x14ac:dyDescent="0.35">
      <c r="A16" s="25" t="str">
        <f>'Crisis Indicator Data'!A10</f>
        <v>Cyclone Bulbul in Bangladesh</v>
      </c>
      <c r="B16" s="25" t="str">
        <f>'Crisis Indicator Data'!B10</f>
        <v>Tropical cyclone</v>
      </c>
      <c r="C16" s="25" t="str">
        <f>'Crisis Indicator Data'!C10</f>
        <v>BGD005</v>
      </c>
      <c r="D16" s="25" t="str">
        <f>'Crisis Indicator Data'!D10</f>
        <v>Bangladesh</v>
      </c>
      <c r="E16" s="25" t="str">
        <f>'Crisis Indicator Data'!E10</f>
        <v>BGD</v>
      </c>
      <c r="F16" s="131">
        <f>IF('Crisis Indicator Data'!Q10="x","x",('Crisis Indicator Data'!Q10/1000000))</f>
        <v>10.265000000000001</v>
      </c>
      <c r="G16" s="131">
        <f>IF('Crisis Indicator Data'!R10="x","x",('Crisis Indicator Data'!R10/1000000))</f>
        <v>0.72299999999999998</v>
      </c>
      <c r="H16" s="131" t="str">
        <f>IF('Crisis Indicator Data'!S10="x","x",('Crisis Indicator Data'!S10/1000000))</f>
        <v>x</v>
      </c>
      <c r="I16" s="131" t="str">
        <f>IF('Crisis Indicator Data'!T10="x","x",('Crisis Indicator Data'!T10/1000000))</f>
        <v>x</v>
      </c>
      <c r="J16" s="131" t="str">
        <f>IF('Crisis Indicator Data'!U10="x","x",('Crisis Indicator Data'!U10/1000000))</f>
        <v>x</v>
      </c>
      <c r="K16" s="137" t="str">
        <f t="shared" si="2"/>
        <v>x</v>
      </c>
      <c r="L16" s="135">
        <f>IF(F16="x","x",(F16*1000000/VLOOKUP($C16,'Crisis Indicator Data'!$C$3:$H$175,5,FALSE)))</f>
        <v>0.93420094648707686</v>
      </c>
      <c r="M16" s="135">
        <f>IF(G16="x","x",(G16*1000000/VLOOKUP($C16,'Crisis Indicator Data'!$C$3:$H$175,5,FALSE)))</f>
        <v>6.5799053512923186E-2</v>
      </c>
      <c r="N16" s="135" t="str">
        <f>IF(H16="x","x",(H16*1000000/VLOOKUP($C16,'Crisis Indicator Data'!$C$3:$H$175,5,FALSE)))</f>
        <v>x</v>
      </c>
      <c r="O16" s="135" t="str">
        <f>IF(I16="x","x",(I16*1000000/VLOOKUP($C16,'Crisis Indicator Data'!$C$3:$H$175,5,FALSE)))</f>
        <v>x</v>
      </c>
      <c r="P16" s="135" t="str">
        <f>IF(J16="x","x",(J16*1000000/VLOOKUP($C16,'Crisis Indicator Data'!$C$3:$H$175,5,FALSE)))</f>
        <v>x</v>
      </c>
      <c r="Q16" s="137" t="str">
        <f t="shared" si="0"/>
        <v>x</v>
      </c>
      <c r="R16" s="139" t="str">
        <f t="shared" si="1"/>
        <v>x</v>
      </c>
    </row>
    <row r="17" spans="1:18" x14ac:dyDescent="0.35">
      <c r="A17" s="25" t="str">
        <f>'Crisis Indicator Data'!A11</f>
        <v>Rohingya Regional Crisis</v>
      </c>
      <c r="B17" s="25" t="str">
        <f>'Crisis Indicator Data'!B11</f>
        <v>Regional crisis</v>
      </c>
      <c r="C17" s="25" t="str">
        <f>'Crisis Indicator Data'!C11</f>
        <v>REG011</v>
      </c>
      <c r="D17" s="25" t="str">
        <f>'Crisis Indicator Data'!D11</f>
        <v>Bangladesh, Myanmar</v>
      </c>
      <c r="E17" s="25" t="str">
        <f>'Crisis Indicator Data'!E11</f>
        <v>BGD, MMR</v>
      </c>
      <c r="F17" s="131">
        <f>IF('Crisis Indicator Data'!Q11="x","x",('Crisis Indicator Data'!Q11/1000000))</f>
        <v>5.7229999999999999</v>
      </c>
      <c r="G17" s="131">
        <f>IF('Crisis Indicator Data'!R11="x","x",('Crisis Indicator Data'!R11/1000000))</f>
        <v>3.1520000000000001</v>
      </c>
      <c r="H17" s="131">
        <f>IF('Crisis Indicator Data'!S11="x","x",('Crisis Indicator Data'!S11/1000000))</f>
        <v>1.052</v>
      </c>
      <c r="I17" s="131">
        <f>IF('Crisis Indicator Data'!T11="x","x",('Crisis Indicator Data'!T11/1000000))</f>
        <v>0.70299999999999996</v>
      </c>
      <c r="J17" s="131">
        <f>IF('Crisis Indicator Data'!U11="x","x",('Crisis Indicator Data'!U11/1000000))</f>
        <v>1.9E-2</v>
      </c>
      <c r="K17" s="137">
        <f t="shared" si="2"/>
        <v>3</v>
      </c>
      <c r="L17" s="135">
        <f>IF(F17="x","x",(F17*1000000/VLOOKUP($C17,'Crisis Indicator Data'!$C$3:$H$175,5,FALSE)))</f>
        <v>0.53747182569496621</v>
      </c>
      <c r="M17" s="135">
        <f>IF(G17="x","x",(G17*1000000/VLOOKUP($C17,'Crisis Indicator Data'!$C$3:$H$175,5,FALSE)))</f>
        <v>0.29601803155522166</v>
      </c>
      <c r="N17" s="135">
        <f>IF(H17="x","x",(H17*1000000/VLOOKUP($C17,'Crisis Indicator Data'!$C$3:$H$175,5,FALSE)))</f>
        <v>9.8797896318557482E-2</v>
      </c>
      <c r="O17" s="135">
        <f>IF(I17="x","x",(I17*1000000/VLOOKUP($C17,'Crisis Indicator Data'!$C$3:$H$175,5,FALSE)))</f>
        <v>6.6021788129226142E-2</v>
      </c>
      <c r="P17" s="135">
        <f>IF(J17="x","x",(J17*1000000/VLOOKUP($C17,'Crisis Indicator Data'!$C$3:$H$175,5,FALSE)))</f>
        <v>1.7843726521412473E-3</v>
      </c>
      <c r="Q17" s="137">
        <f t="shared" si="0"/>
        <v>4</v>
      </c>
      <c r="R17" s="139">
        <f t="shared" si="1"/>
        <v>3.5</v>
      </c>
    </row>
    <row r="18" spans="1:18" x14ac:dyDescent="0.35">
      <c r="A18" s="25" t="str">
        <f>'Crisis Indicator Data'!A12</f>
        <v>Venezuela displacement in Brazil</v>
      </c>
      <c r="B18" s="25" t="str">
        <f>'Crisis Indicator Data'!B12</f>
        <v>International displacement</v>
      </c>
      <c r="C18" s="25" t="str">
        <f>'Crisis Indicator Data'!C12</f>
        <v>BRA002</v>
      </c>
      <c r="D18" s="25" t="str">
        <f>'Crisis Indicator Data'!D12</f>
        <v>Brazil</v>
      </c>
      <c r="E18" s="25" t="str">
        <f>'Crisis Indicator Data'!E12</f>
        <v>BRA</v>
      </c>
      <c r="F18" s="131">
        <f>IF('Crisis Indicator Data'!Q12="x","x",('Crisis Indicator Data'!Q12/1000000))</f>
        <v>0.20699999999999999</v>
      </c>
      <c r="G18" s="131">
        <f>IF('Crisis Indicator Data'!R12="x","x",('Crisis Indicator Data'!R12/1000000))</f>
        <v>0.39900000000000002</v>
      </c>
      <c r="H18" s="131">
        <f>IF('Crisis Indicator Data'!S12="x","x",('Crisis Indicator Data'!S12/1000000))</f>
        <v>0.224</v>
      </c>
      <c r="I18" s="131">
        <f>IF('Crisis Indicator Data'!T12="x","x",('Crisis Indicator Data'!T12/1000000))</f>
        <v>0</v>
      </c>
      <c r="J18" s="131">
        <f>IF('Crisis Indicator Data'!U12="x","x",('Crisis Indicator Data'!U12/1000000))</f>
        <v>0</v>
      </c>
      <c r="K18" s="137">
        <f t="shared" si="2"/>
        <v>1</v>
      </c>
      <c r="L18" s="135">
        <f>IF(F18="x","x",(F18*1000000/VLOOKUP($C18,'Crisis Indicator Data'!$C$3:$H$175,5,FALSE)))</f>
        <v>0.24939759036144579</v>
      </c>
      <c r="M18" s="135">
        <f>IF(G18="x","x",(G18*1000000/VLOOKUP($C18,'Crisis Indicator Data'!$C$3:$H$175,5,FALSE)))</f>
        <v>0.48072289156626508</v>
      </c>
      <c r="N18" s="135">
        <f>IF(H18="x","x",(H18*1000000/VLOOKUP($C18,'Crisis Indicator Data'!$C$3:$H$175,5,FALSE)))</f>
        <v>0.26987951807228916</v>
      </c>
      <c r="O18" s="135">
        <f>IF(I18="x","x",(I18*1000000/VLOOKUP($C18,'Crisis Indicator Data'!$C$3:$H$175,5,FALSE)))</f>
        <v>0</v>
      </c>
      <c r="P18" s="135">
        <f>IF(J18="x","x",(J18*1000000/VLOOKUP($C18,'Crisis Indicator Data'!$C$3:$H$175,5,FALSE)))</f>
        <v>0</v>
      </c>
      <c r="Q18" s="137">
        <f t="shared" si="0"/>
        <v>3</v>
      </c>
      <c r="R18" s="139">
        <f t="shared" si="1"/>
        <v>2</v>
      </c>
    </row>
    <row r="19" spans="1:18" x14ac:dyDescent="0.35">
      <c r="A19" s="25" t="str">
        <f>'Crisis Indicator Data'!A13</f>
        <v>Conflict in Burkina Faso</v>
      </c>
      <c r="B19" s="25" t="str">
        <f>'Crisis Indicator Data'!B13</f>
        <v>Conflict</v>
      </c>
      <c r="C19" s="25" t="str">
        <f>'Crisis Indicator Data'!C13</f>
        <v>BFA002</v>
      </c>
      <c r="D19" s="25" t="str">
        <f>'Crisis Indicator Data'!D13</f>
        <v>Burkina Faso</v>
      </c>
      <c r="E19" s="25" t="str">
        <f>'Crisis Indicator Data'!E13</f>
        <v>BFA</v>
      </c>
      <c r="F19" s="131">
        <f>IF('Crisis Indicator Data'!Q13="x","x",('Crisis Indicator Data'!Q13/1000000))</f>
        <v>4.18</v>
      </c>
      <c r="G19" s="131">
        <f>IF('Crisis Indicator Data'!R13="x","x",('Crisis Indicator Data'!R13/1000000))</f>
        <v>6.2279999999999998</v>
      </c>
      <c r="H19" s="131">
        <f>IF('Crisis Indicator Data'!S13="x","x",('Crisis Indicator Data'!S13/1000000))</f>
        <v>0.626</v>
      </c>
      <c r="I19" s="131">
        <f>IF('Crisis Indicator Data'!T13="x","x",('Crisis Indicator Data'!T13/1000000))</f>
        <v>0.32300000000000001</v>
      </c>
      <c r="J19" s="131">
        <f>IF('Crisis Indicator Data'!U13="x","x",('Crisis Indicator Data'!U13/1000000))</f>
        <v>0</v>
      </c>
      <c r="K19" s="137">
        <f t="shared" si="2"/>
        <v>2</v>
      </c>
      <c r="L19" s="135">
        <f>IF(F19="x","x",(F19*1000000/VLOOKUP($C19,'Crisis Indicator Data'!$C$3:$H$175,5,FALSE)))</f>
        <v>0.36805494408734696</v>
      </c>
      <c r="M19" s="135">
        <f>IF(G19="x","x",(G19*1000000/VLOOKUP($C19,'Crisis Indicator Data'!$C$3:$H$175,5,FALSE)))</f>
        <v>0.54838425640574096</v>
      </c>
      <c r="N19" s="135">
        <f>IF(H19="x","x",(H19*1000000/VLOOKUP($C19,'Crisis Indicator Data'!$C$3:$H$175,5,FALSE)))</f>
        <v>5.5120190191071589E-2</v>
      </c>
      <c r="O19" s="135">
        <f>IF(I19="x","x",(I19*1000000/VLOOKUP($C19,'Crisis Indicator Data'!$C$3:$H$175,5,FALSE)))</f>
        <v>2.844060931584045E-2</v>
      </c>
      <c r="P19" s="135">
        <f>IF(J19="x","x",(J19*1000000/VLOOKUP($C19,'Crisis Indicator Data'!$C$3:$H$175,5,FALSE)))</f>
        <v>0</v>
      </c>
      <c r="Q19" s="137">
        <f t="shared" si="0"/>
        <v>3</v>
      </c>
      <c r="R19" s="139">
        <f t="shared" si="1"/>
        <v>2.5</v>
      </c>
    </row>
    <row r="20" spans="1:18" x14ac:dyDescent="0.35">
      <c r="A20" s="25" t="str">
        <f>'Crisis Indicator Data'!A14</f>
        <v>Complex in Burundi</v>
      </c>
      <c r="B20" s="25" t="str">
        <f>'Crisis Indicator Data'!B14</f>
        <v>Complex crisis</v>
      </c>
      <c r="C20" s="25" t="str">
        <f>'Crisis Indicator Data'!C14</f>
        <v>BDI001</v>
      </c>
      <c r="D20" s="25" t="str">
        <f>'Crisis Indicator Data'!D14</f>
        <v>Burundi</v>
      </c>
      <c r="E20" s="25" t="str">
        <f>'Crisis Indicator Data'!E14</f>
        <v>BDI</v>
      </c>
      <c r="F20" s="131">
        <f>IF('Crisis Indicator Data'!Q14="x","x",('Crisis Indicator Data'!Q14/1000000))</f>
        <v>0</v>
      </c>
      <c r="G20" s="131">
        <f>IF('Crisis Indicator Data'!R14="x","x",('Crisis Indicator Data'!R14/1000000))</f>
        <v>9.7149999999999999</v>
      </c>
      <c r="H20" s="131">
        <f>IF('Crisis Indicator Data'!S14="x","x",('Crisis Indicator Data'!S14/1000000))</f>
        <v>0.89700000000000002</v>
      </c>
      <c r="I20" s="131">
        <f>IF('Crisis Indicator Data'!T14="x","x",('Crisis Indicator Data'!T14/1000000))</f>
        <v>0.79600000000000004</v>
      </c>
      <c r="J20" s="131">
        <f>IF('Crisis Indicator Data'!U14="x","x",('Crisis Indicator Data'!U14/1000000))</f>
        <v>0</v>
      </c>
      <c r="K20" s="137">
        <f t="shared" si="2"/>
        <v>3</v>
      </c>
      <c r="L20" s="135">
        <f>IF(F20="x","x",(F20*1000000/VLOOKUP($C20,'Crisis Indicator Data'!$C$3:$H$175,5,FALSE)))</f>
        <v>0</v>
      </c>
      <c r="M20" s="135">
        <f>IF(G20="x","x",(G20*1000000/VLOOKUP($C20,'Crisis Indicator Data'!$C$3:$H$175,5,FALSE)))</f>
        <v>0.85159537166900423</v>
      </c>
      <c r="N20" s="135">
        <f>IF(H20="x","x",(H20*1000000/VLOOKUP($C20,'Crisis Indicator Data'!$C$3:$H$175,5,FALSE)))</f>
        <v>7.8629032258064516E-2</v>
      </c>
      <c r="O20" s="135">
        <f>IF(I20="x","x",(I20*1000000/VLOOKUP($C20,'Crisis Indicator Data'!$C$3:$H$175,5,FALSE)))</f>
        <v>6.9775596072931281E-2</v>
      </c>
      <c r="P20" s="135">
        <f>IF(J20="x","x",(J20*1000000/VLOOKUP($C20,'Crisis Indicator Data'!$C$3:$H$175,5,FALSE)))</f>
        <v>0</v>
      </c>
      <c r="Q20" s="137">
        <f t="shared" si="0"/>
        <v>4</v>
      </c>
      <c r="R20" s="139">
        <f t="shared" si="1"/>
        <v>3.5</v>
      </c>
    </row>
    <row r="21" spans="1:18" x14ac:dyDescent="0.35">
      <c r="A21" s="25" t="str">
        <f>'Crisis Indicator Data'!A15</f>
        <v>Multiple crises in Cameroon</v>
      </c>
      <c r="B21" s="25" t="str">
        <f>'Crisis Indicator Data'!B15</f>
        <v>Multiple crises country</v>
      </c>
      <c r="C21" s="25" t="str">
        <f>'Crisis Indicator Data'!C15</f>
        <v>CMR001</v>
      </c>
      <c r="D21" s="25" t="str">
        <f>'Crisis Indicator Data'!D15</f>
        <v>Cameroon</v>
      </c>
      <c r="E21" s="25" t="str">
        <f>'Crisis Indicator Data'!E15</f>
        <v>CMR</v>
      </c>
      <c r="F21" s="131">
        <f>IF('Crisis Indicator Data'!Q15="x","x",('Crisis Indicator Data'!Q15/1000000))</f>
        <v>7.9580000000000002</v>
      </c>
      <c r="G21" s="131">
        <f>IF('Crisis Indicator Data'!R15="x","x",('Crisis Indicator Data'!R15/1000000))</f>
        <v>4.1509999999999998</v>
      </c>
      <c r="H21" s="131">
        <f>IF('Crisis Indicator Data'!S15="x","x",('Crisis Indicator Data'!S15/1000000))</f>
        <v>1.27</v>
      </c>
      <c r="I21" s="131">
        <f>IF('Crisis Indicator Data'!T15="x","x",('Crisis Indicator Data'!T15/1000000))</f>
        <v>2.1800000000000002</v>
      </c>
      <c r="J21" s="131">
        <f>IF('Crisis Indicator Data'!U15="x","x",('Crisis Indicator Data'!U15/1000000))</f>
        <v>0</v>
      </c>
      <c r="K21" s="137">
        <f t="shared" si="2"/>
        <v>4</v>
      </c>
      <c r="L21" s="135">
        <f>IF(F21="x","x",(F21*1000000/VLOOKUP($C21,'Crisis Indicator Data'!$C$3:$H$175,5,FALSE)))</f>
        <v>0.51147245966964461</v>
      </c>
      <c r="M21" s="135">
        <f>IF(G21="x","x",(G21*1000000/VLOOKUP($C21,'Crisis Indicator Data'!$C$3:$H$175,5,FALSE)))</f>
        <v>0.26679092486663669</v>
      </c>
      <c r="N21" s="135">
        <f>IF(H21="x","x",(H21*1000000/VLOOKUP($C21,'Crisis Indicator Data'!$C$3:$H$175,5,FALSE)))</f>
        <v>8.1624783083745739E-2</v>
      </c>
      <c r="O21" s="135">
        <f>IF(I21="x","x",(I21*1000000/VLOOKUP($C21,'Crisis Indicator Data'!$C$3:$H$175,5,FALSE)))</f>
        <v>0.14011183237997302</v>
      </c>
      <c r="P21" s="135">
        <f>IF(J21="x","x",(J21*1000000/VLOOKUP($C21,'Crisis Indicator Data'!$C$3:$H$175,5,FALSE)))</f>
        <v>0</v>
      </c>
      <c r="Q21" s="137">
        <f t="shared" si="0"/>
        <v>4</v>
      </c>
      <c r="R21" s="139">
        <f t="shared" si="1"/>
        <v>4</v>
      </c>
    </row>
    <row r="22" spans="1:18" x14ac:dyDescent="0.35">
      <c r="A22" s="25" t="str">
        <f>'Crisis Indicator Data'!A16</f>
        <v>Boko Haram in Cameroon</v>
      </c>
      <c r="B22" s="25" t="str">
        <f>'Crisis Indicator Data'!B16</f>
        <v>Conflict</v>
      </c>
      <c r="C22" s="25" t="str">
        <f>'Crisis Indicator Data'!C16</f>
        <v>CMR002</v>
      </c>
      <c r="D22" s="25" t="str">
        <f>'Crisis Indicator Data'!D16</f>
        <v>Cameroon</v>
      </c>
      <c r="E22" s="25" t="str">
        <f>'Crisis Indicator Data'!E16</f>
        <v>CMR</v>
      </c>
      <c r="F22" s="131">
        <f>IF('Crisis Indicator Data'!Q16="x","x",('Crisis Indicator Data'!Q16/1000000))</f>
        <v>0</v>
      </c>
      <c r="G22" s="131">
        <f>IF('Crisis Indicator Data'!R16="x","x",('Crisis Indicator Data'!R16/1000000))</f>
        <v>1.4790000000000001</v>
      </c>
      <c r="H22" s="131">
        <f>IF('Crisis Indicator Data'!S16="x","x",('Crisis Indicator Data'!S16/1000000))</f>
        <v>0.70899999999999996</v>
      </c>
      <c r="I22" s="131">
        <f>IF('Crisis Indicator Data'!T16="x","x",('Crisis Indicator Data'!T16/1000000))</f>
        <v>1.143</v>
      </c>
      <c r="J22" s="131">
        <f>IF('Crisis Indicator Data'!U16="x","x",('Crisis Indicator Data'!U16/1000000))</f>
        <v>0</v>
      </c>
      <c r="K22" s="137">
        <f t="shared" si="2"/>
        <v>3</v>
      </c>
      <c r="L22" s="135">
        <f>IF(F22="x","x",(F22*1000000/VLOOKUP($C22,'Crisis Indicator Data'!$C$3:$H$175,5,FALSE)))</f>
        <v>0</v>
      </c>
      <c r="M22" s="135">
        <f>IF(G22="x","x",(G22*1000000/VLOOKUP($C22,'Crisis Indicator Data'!$C$3:$H$175,5,FALSE)))</f>
        <v>0.44427756082907782</v>
      </c>
      <c r="N22" s="135">
        <f>IF(H22="x","x",(H22*1000000/VLOOKUP($C22,'Crisis Indicator Data'!$C$3:$H$175,5,FALSE)))</f>
        <v>0.2129768699309102</v>
      </c>
      <c r="O22" s="135">
        <f>IF(I22="x","x",(I22*1000000/VLOOKUP($C22,'Crisis Indicator Data'!$C$3:$H$175,5,FALSE)))</f>
        <v>0.34334635025533194</v>
      </c>
      <c r="P22" s="135">
        <f>IF(J22="x","x",(J22*1000000/VLOOKUP($C22,'Crisis Indicator Data'!$C$3:$H$175,5,FALSE)))</f>
        <v>0</v>
      </c>
      <c r="Q22" s="137">
        <f t="shared" si="0"/>
        <v>4</v>
      </c>
      <c r="R22" s="139">
        <f t="shared" si="1"/>
        <v>3.5</v>
      </c>
    </row>
    <row r="23" spans="1:18" x14ac:dyDescent="0.35">
      <c r="A23" s="25" t="str">
        <f>'Crisis Indicator Data'!A17</f>
        <v>Anglophone Crisis in Cameroon</v>
      </c>
      <c r="B23" s="25" t="str">
        <f>'Crisis Indicator Data'!B17</f>
        <v>Conflict</v>
      </c>
      <c r="C23" s="25" t="str">
        <f>'Crisis Indicator Data'!C17</f>
        <v>CMR003</v>
      </c>
      <c r="D23" s="25" t="str">
        <f>'Crisis Indicator Data'!D17</f>
        <v>Cameroon</v>
      </c>
      <c r="E23" s="25" t="str">
        <f>'Crisis Indicator Data'!E17</f>
        <v>CMR</v>
      </c>
      <c r="F23" s="131">
        <f>IF('Crisis Indicator Data'!Q17="x","x",('Crisis Indicator Data'!Q17/1000000))</f>
        <v>5.6479999999999997</v>
      </c>
      <c r="G23" s="131">
        <f>IF('Crisis Indicator Data'!R17="x","x",('Crisis Indicator Data'!R17/1000000))</f>
        <v>2.673</v>
      </c>
      <c r="H23" s="131">
        <f>IF('Crisis Indicator Data'!S17="x","x",('Crisis Indicator Data'!S17/1000000))</f>
        <v>0.28999999999999998</v>
      </c>
      <c r="I23" s="131">
        <f>IF('Crisis Indicator Data'!T17="x","x",('Crisis Indicator Data'!T17/1000000))</f>
        <v>1.0369999999999999</v>
      </c>
      <c r="J23" s="131">
        <f>IF('Crisis Indicator Data'!U17="x","x",('Crisis Indicator Data'!U17/1000000))</f>
        <v>0</v>
      </c>
      <c r="K23" s="137">
        <f t="shared" si="2"/>
        <v>3</v>
      </c>
      <c r="L23" s="135">
        <f>IF(F23="x","x",(F23*1000000/VLOOKUP($C23,'Crisis Indicator Data'!$C$3:$H$175,5,FALSE)))</f>
        <v>0.58540630182421227</v>
      </c>
      <c r="M23" s="135">
        <f>IF(G23="x","x",(G23*1000000/VLOOKUP($C23,'Crisis Indicator Data'!$C$3:$H$175,5,FALSE)))</f>
        <v>0.27705223880597013</v>
      </c>
      <c r="N23" s="135">
        <f>IF(H23="x","x",(H23*1000000/VLOOKUP($C23,'Crisis Indicator Data'!$C$3:$H$175,5,FALSE)))</f>
        <v>3.0058043117744609E-2</v>
      </c>
      <c r="O23" s="135">
        <f>IF(I23="x","x",(I23*1000000/VLOOKUP($C23,'Crisis Indicator Data'!$C$3:$H$175,5,FALSE)))</f>
        <v>0.10748341625207296</v>
      </c>
      <c r="P23" s="135">
        <f>IF(J23="x","x",(J23*1000000/VLOOKUP($C23,'Crisis Indicator Data'!$C$3:$H$175,5,FALSE)))</f>
        <v>0</v>
      </c>
      <c r="Q23" s="137">
        <f t="shared" si="0"/>
        <v>4</v>
      </c>
      <c r="R23" s="139">
        <f t="shared" si="1"/>
        <v>3.5</v>
      </c>
    </row>
    <row r="24" spans="1:18" x14ac:dyDescent="0.35">
      <c r="A24" s="25" t="str">
        <f>'Crisis Indicator Data'!A18</f>
        <v>CAR refugees in Cameroon</v>
      </c>
      <c r="B24" s="25" t="str">
        <f>'Crisis Indicator Data'!B18</f>
        <v>International displacement</v>
      </c>
      <c r="C24" s="25" t="str">
        <f>'Crisis Indicator Data'!C18</f>
        <v>CMR004</v>
      </c>
      <c r="D24" s="25" t="str">
        <f>'Crisis Indicator Data'!D18</f>
        <v>Cameroon</v>
      </c>
      <c r="E24" s="25" t="str">
        <f>'Crisis Indicator Data'!E18</f>
        <v>CMR</v>
      </c>
      <c r="F24" s="131">
        <f>IF('Crisis Indicator Data'!Q18="x","x",('Crisis Indicator Data'!Q18/1000000))</f>
        <v>2.5819999999999999</v>
      </c>
      <c r="G24" s="131">
        <f>IF('Crisis Indicator Data'!R18="x","x",('Crisis Indicator Data'!R18/1000000))</f>
        <v>0</v>
      </c>
      <c r="H24" s="131">
        <f>IF('Crisis Indicator Data'!S18="x","x",('Crisis Indicator Data'!S18/1000000))</f>
        <v>0.27200000000000002</v>
      </c>
      <c r="I24" s="131">
        <f>IF('Crisis Indicator Data'!T18="x","x",('Crisis Indicator Data'!T18/1000000))</f>
        <v>0</v>
      </c>
      <c r="J24" s="131">
        <f>IF('Crisis Indicator Data'!U18="x","x",('Crisis Indicator Data'!U18/1000000))</f>
        <v>0</v>
      </c>
      <c r="K24" s="137">
        <f t="shared" si="2"/>
        <v>1</v>
      </c>
      <c r="L24" s="135">
        <f>IF(F24="x","x",(F24*1000000/VLOOKUP($C24,'Crisis Indicator Data'!$C$3:$H$175,5,FALSE)))</f>
        <v>1</v>
      </c>
      <c r="M24" s="135">
        <f>IF(G24="x","x",(G24*1000000/VLOOKUP($C24,'Crisis Indicator Data'!$C$3:$H$175,5,FALSE)))</f>
        <v>0</v>
      </c>
      <c r="N24" s="135">
        <f>IF(H24="x","x",(H24*1000000/VLOOKUP($C24,'Crisis Indicator Data'!$C$3:$H$175,5,FALSE)))</f>
        <v>0.10534469403563129</v>
      </c>
      <c r="O24" s="135">
        <f>IF(I24="x","x",(I24*1000000/VLOOKUP($C24,'Crisis Indicator Data'!$C$3:$H$175,5,FALSE)))</f>
        <v>0</v>
      </c>
      <c r="P24" s="135">
        <f>IF(J24="x","x",(J24*1000000/VLOOKUP($C24,'Crisis Indicator Data'!$C$3:$H$175,5,FALSE)))</f>
        <v>0</v>
      </c>
      <c r="Q24" s="137">
        <f t="shared" si="0"/>
        <v>3</v>
      </c>
      <c r="R24" s="139">
        <f t="shared" si="1"/>
        <v>2</v>
      </c>
    </row>
    <row r="25" spans="1:18" x14ac:dyDescent="0.35">
      <c r="A25" s="25" t="str">
        <f>'Crisis Indicator Data'!A19</f>
        <v>Complex crisis in CAR</v>
      </c>
      <c r="B25" s="25" t="str">
        <f>'Crisis Indicator Data'!B19</f>
        <v>Complex crisis</v>
      </c>
      <c r="C25" s="25" t="str">
        <f>'Crisis Indicator Data'!C19</f>
        <v>CAF001</v>
      </c>
      <c r="D25" s="25" t="str">
        <f>'Crisis Indicator Data'!D19</f>
        <v>CAR</v>
      </c>
      <c r="E25" s="25" t="str">
        <f>'Crisis Indicator Data'!E19</f>
        <v>CAF</v>
      </c>
      <c r="F25" s="131">
        <f>IF('Crisis Indicator Data'!Q19="x","x",('Crisis Indicator Data'!Q19/1000000))</f>
        <v>0</v>
      </c>
      <c r="G25" s="131">
        <f>IF('Crisis Indicator Data'!R19="x","x",('Crisis Indicator Data'!R19/1000000))</f>
        <v>2.2999999999999998</v>
      </c>
      <c r="H25" s="131">
        <f>IF('Crisis Indicator Data'!S19="x","x",('Crisis Indicator Data'!S19/1000000))</f>
        <v>0.9</v>
      </c>
      <c r="I25" s="131">
        <f>IF('Crisis Indicator Data'!T19="x","x",('Crisis Indicator Data'!T19/1000000))</f>
        <v>1.7</v>
      </c>
      <c r="J25" s="131">
        <f>IF('Crisis Indicator Data'!U19="x","x",('Crisis Indicator Data'!U19/1000000))</f>
        <v>0</v>
      </c>
      <c r="K25" s="137">
        <f t="shared" si="2"/>
        <v>3</v>
      </c>
      <c r="L25" s="135">
        <f>IF(F25="x","x",(F25*1000000/VLOOKUP($C25,'Crisis Indicator Data'!$C$3:$H$175,5,FALSE)))</f>
        <v>0</v>
      </c>
      <c r="M25" s="135">
        <f>IF(G25="x","x",(G25*1000000/VLOOKUP($C25,'Crisis Indicator Data'!$C$3:$H$175,5,FALSE)))</f>
        <v>0.46938775510204084</v>
      </c>
      <c r="N25" s="135">
        <f>IF(H25="x","x",(H25*1000000/VLOOKUP($C25,'Crisis Indicator Data'!$C$3:$H$175,5,FALSE)))</f>
        <v>0.18367346938775511</v>
      </c>
      <c r="O25" s="135">
        <f>IF(I25="x","x",(I25*1000000/VLOOKUP($C25,'Crisis Indicator Data'!$C$3:$H$175,5,FALSE)))</f>
        <v>0.34693877551020408</v>
      </c>
      <c r="P25" s="135">
        <f>IF(J25="x","x",(J25*1000000/VLOOKUP($C25,'Crisis Indicator Data'!$C$3:$H$175,5,FALSE)))</f>
        <v>0</v>
      </c>
      <c r="Q25" s="137">
        <f t="shared" si="0"/>
        <v>4</v>
      </c>
      <c r="R25" s="139">
        <f t="shared" si="1"/>
        <v>3.5</v>
      </c>
    </row>
    <row r="26" spans="1:18" x14ac:dyDescent="0.35">
      <c r="A26" s="25" t="str">
        <f>'Crisis Indicator Data'!A20</f>
        <v>Complex crisis in Chad</v>
      </c>
      <c r="B26" s="25" t="str">
        <f>'Crisis Indicator Data'!B20</f>
        <v>Multiple crises country</v>
      </c>
      <c r="C26" s="25" t="str">
        <f>'Crisis Indicator Data'!C20</f>
        <v>TCD001</v>
      </c>
      <c r="D26" s="25" t="str">
        <f>'Crisis Indicator Data'!D20</f>
        <v>Chad</v>
      </c>
      <c r="E26" s="25" t="str">
        <f>'Crisis Indicator Data'!E20</f>
        <v>TCD</v>
      </c>
      <c r="F26" s="131">
        <f>IF('Crisis Indicator Data'!Q20="x","x",('Crisis Indicator Data'!Q20/1000000))</f>
        <v>11.945</v>
      </c>
      <c r="G26" s="131">
        <f>IF('Crisis Indicator Data'!R20="x","x",('Crisis Indicator Data'!R20/1000000))</f>
        <v>0</v>
      </c>
      <c r="H26" s="131">
        <f>IF('Crisis Indicator Data'!S20="x","x",('Crisis Indicator Data'!S20/1000000))</f>
        <v>3.1739999999999999</v>
      </c>
      <c r="I26" s="131">
        <f>IF('Crisis Indicator Data'!T20="x","x",('Crisis Indicator Data'!T20/1000000))</f>
        <v>1.0940000000000001</v>
      </c>
      <c r="J26" s="131">
        <f>IF('Crisis Indicator Data'!U20="x","x",('Crisis Indicator Data'!U20/1000000))</f>
        <v>0</v>
      </c>
      <c r="K26" s="137">
        <f t="shared" si="2"/>
        <v>4</v>
      </c>
      <c r="L26" s="135">
        <f>IF(F26="x","x",(F26*1000000/VLOOKUP($C26,'Crisis Indicator Data'!$C$3:$H$175,5,FALSE)))</f>
        <v>0.73675445630049963</v>
      </c>
      <c r="M26" s="135">
        <f>IF(G26="x","x",(G26*1000000/VLOOKUP($C26,'Crisis Indicator Data'!$C$3:$H$175,5,FALSE)))</f>
        <v>0</v>
      </c>
      <c r="N26" s="135">
        <f>IF(H26="x","x",(H26*1000000/VLOOKUP($C26,'Crisis Indicator Data'!$C$3:$H$175,5,FALSE)))</f>
        <v>0.1957688274841177</v>
      </c>
      <c r="O26" s="135">
        <f>IF(I26="x","x",(I26*1000000/VLOOKUP($C26,'Crisis Indicator Data'!$C$3:$H$175,5,FALSE)))</f>
        <v>6.7476716215382718E-2</v>
      </c>
      <c r="P26" s="135">
        <f>IF(J26="x","x",(J26*1000000/VLOOKUP($C26,'Crisis Indicator Data'!$C$3:$H$175,5,FALSE)))</f>
        <v>0</v>
      </c>
      <c r="Q26" s="137">
        <f t="shared" si="0"/>
        <v>4</v>
      </c>
      <c r="R26" s="139">
        <f t="shared" si="1"/>
        <v>4</v>
      </c>
    </row>
    <row r="27" spans="1:18" x14ac:dyDescent="0.35">
      <c r="A27" s="25" t="str">
        <f>'Crisis Indicator Data'!A21</f>
        <v>Boko Haram in Chad</v>
      </c>
      <c r="B27" s="25" t="str">
        <f>'Crisis Indicator Data'!B21</f>
        <v>Conflict</v>
      </c>
      <c r="C27" s="25" t="str">
        <f>'Crisis Indicator Data'!C21</f>
        <v>TCD003</v>
      </c>
      <c r="D27" s="25" t="str">
        <f>'Crisis Indicator Data'!D21</f>
        <v>Chad</v>
      </c>
      <c r="E27" s="25" t="str">
        <f>'Crisis Indicator Data'!E21</f>
        <v>TCD</v>
      </c>
      <c r="F27" s="131">
        <f>IF('Crisis Indicator Data'!Q21="x","x",('Crisis Indicator Data'!Q21/1000000))</f>
        <v>0</v>
      </c>
      <c r="G27" s="131">
        <f>IF('Crisis Indicator Data'!R21="x","x",('Crisis Indicator Data'!R21/1000000))</f>
        <v>0.189</v>
      </c>
      <c r="H27" s="131">
        <f>IF('Crisis Indicator Data'!S21="x","x",('Crisis Indicator Data'!S21/1000000))</f>
        <v>0.38</v>
      </c>
      <c r="I27" s="131">
        <f>IF('Crisis Indicator Data'!T21="x","x",('Crisis Indicator Data'!T21/1000000))</f>
        <v>0.107</v>
      </c>
      <c r="J27" s="131">
        <f>IF('Crisis Indicator Data'!U21="x","x",('Crisis Indicator Data'!U21/1000000))</f>
        <v>0</v>
      </c>
      <c r="K27" s="137">
        <f t="shared" si="2"/>
        <v>2</v>
      </c>
      <c r="L27" s="135">
        <f>IF(F27="x","x",(F27*1000000/VLOOKUP($C27,'Crisis Indicator Data'!$C$3:$H$175,5,FALSE)))</f>
        <v>0</v>
      </c>
      <c r="M27" s="135">
        <f>IF(G27="x","x",(G27*1000000/VLOOKUP($C27,'Crisis Indicator Data'!$C$3:$H$175,5,FALSE)))</f>
        <v>0.28000000000000003</v>
      </c>
      <c r="N27" s="135">
        <f>IF(H27="x","x",(H27*1000000/VLOOKUP($C27,'Crisis Indicator Data'!$C$3:$H$175,5,FALSE)))</f>
        <v>0.562962962962963</v>
      </c>
      <c r="O27" s="135">
        <f>IF(I27="x","x",(I27*1000000/VLOOKUP($C27,'Crisis Indicator Data'!$C$3:$H$175,5,FALSE)))</f>
        <v>0.15851851851851853</v>
      </c>
      <c r="P27" s="135">
        <f>IF(J27="x","x",(J27*1000000/VLOOKUP($C27,'Crisis Indicator Data'!$C$3:$H$175,5,FALSE)))</f>
        <v>0</v>
      </c>
      <c r="Q27" s="137">
        <f t="shared" si="0"/>
        <v>4</v>
      </c>
      <c r="R27" s="139">
        <f t="shared" si="1"/>
        <v>3</v>
      </c>
    </row>
    <row r="28" spans="1:18" x14ac:dyDescent="0.35">
      <c r="A28" s="25" t="str">
        <f>'Crisis Indicator Data'!A22</f>
        <v>CAR refugees in Chad</v>
      </c>
      <c r="B28" s="25" t="str">
        <f>'Crisis Indicator Data'!B22</f>
        <v>International displacement</v>
      </c>
      <c r="C28" s="25" t="str">
        <f>'Crisis Indicator Data'!C22</f>
        <v>TCD004</v>
      </c>
      <c r="D28" s="25" t="str">
        <f>'Crisis Indicator Data'!D22</f>
        <v>Chad</v>
      </c>
      <c r="E28" s="25" t="str">
        <f>'Crisis Indicator Data'!E22</f>
        <v>TCD</v>
      </c>
      <c r="F28" s="131">
        <f>IF('Crisis Indicator Data'!Q22="x","x",('Crisis Indicator Data'!Q22/1000000))</f>
        <v>3.177</v>
      </c>
      <c r="G28" s="131">
        <f>IF('Crisis Indicator Data'!R22="x","x",('Crisis Indicator Data'!R22/1000000))</f>
        <v>0</v>
      </c>
      <c r="H28" s="131">
        <f>IF('Crisis Indicator Data'!S22="x","x",('Crisis Indicator Data'!S22/1000000))</f>
        <v>1.014</v>
      </c>
      <c r="I28" s="131">
        <f>IF('Crisis Indicator Data'!T22="x","x",('Crisis Indicator Data'!T22/1000000))</f>
        <v>0.106</v>
      </c>
      <c r="J28" s="131">
        <f>IF('Crisis Indicator Data'!U22="x","x",('Crisis Indicator Data'!U22/1000000))</f>
        <v>0</v>
      </c>
      <c r="K28" s="137">
        <f t="shared" si="2"/>
        <v>3</v>
      </c>
      <c r="L28" s="135">
        <f>IF(F28="x","x",(F28*1000000/VLOOKUP($C28,'Crisis Indicator Data'!$C$3:$H$175,5,FALSE)))</f>
        <v>0.73935303700255994</v>
      </c>
      <c r="M28" s="135">
        <f>IF(G28="x","x",(G28*1000000/VLOOKUP($C28,'Crisis Indicator Data'!$C$3:$H$175,5,FALSE)))</f>
        <v>0</v>
      </c>
      <c r="N28" s="135">
        <f>IF(H28="x","x",(H28*1000000/VLOOKUP($C28,'Crisis Indicator Data'!$C$3:$H$175,5,FALSE)))</f>
        <v>0.23597858971375379</v>
      </c>
      <c r="O28" s="135">
        <f>IF(I28="x","x",(I28*1000000/VLOOKUP($C28,'Crisis Indicator Data'!$C$3:$H$175,5,FALSE)))</f>
        <v>2.4668373283686294E-2</v>
      </c>
      <c r="P28" s="135">
        <f>IF(J28="x","x",(J28*1000000/VLOOKUP($C28,'Crisis Indicator Data'!$C$3:$H$175,5,FALSE)))</f>
        <v>0</v>
      </c>
      <c r="Q28" s="137">
        <f t="shared" si="0"/>
        <v>3</v>
      </c>
      <c r="R28" s="139">
        <f t="shared" si="1"/>
        <v>3</v>
      </c>
    </row>
    <row r="29" spans="1:18" x14ac:dyDescent="0.35">
      <c r="A29" s="25" t="str">
        <f>'Crisis Indicator Data'!A23</f>
        <v>Darfur refugees in Chad</v>
      </c>
      <c r="B29" s="25" t="str">
        <f>'Crisis Indicator Data'!B23</f>
        <v>International displacement</v>
      </c>
      <c r="C29" s="25" t="str">
        <f>'Crisis Indicator Data'!C23</f>
        <v>TCD005</v>
      </c>
      <c r="D29" s="25" t="str">
        <f>'Crisis Indicator Data'!D23</f>
        <v>Chad</v>
      </c>
      <c r="E29" s="25" t="str">
        <f>'Crisis Indicator Data'!E23</f>
        <v>TCD</v>
      </c>
      <c r="F29" s="131">
        <f>IF('Crisis Indicator Data'!Q23="x","x",('Crisis Indicator Data'!Q23/1000000))</f>
        <v>1.5149999999999999</v>
      </c>
      <c r="G29" s="131">
        <f>IF('Crisis Indicator Data'!R23="x","x",('Crisis Indicator Data'!R23/1000000))</f>
        <v>0</v>
      </c>
      <c r="H29" s="131">
        <f>IF('Crisis Indicator Data'!S23="x","x",('Crisis Indicator Data'!S23/1000000))</f>
        <v>0.47099999999999997</v>
      </c>
      <c r="I29" s="131">
        <f>IF('Crisis Indicator Data'!T23="x","x",('Crisis Indicator Data'!T23/1000000))</f>
        <v>0.47199999999999998</v>
      </c>
      <c r="J29" s="131">
        <f>IF('Crisis Indicator Data'!U23="x","x",('Crisis Indicator Data'!U23/1000000))</f>
        <v>0</v>
      </c>
      <c r="K29" s="137">
        <f t="shared" si="2"/>
        <v>2</v>
      </c>
      <c r="L29" s="135">
        <f>IF(F29="x","x",(F29*1000000/VLOOKUP($C29,'Crisis Indicator Data'!$C$3:$H$175,5,FALSE)))</f>
        <v>0.61635475996745326</v>
      </c>
      <c r="M29" s="135">
        <f>IF(G29="x","x",(G29*1000000/VLOOKUP($C29,'Crisis Indicator Data'!$C$3:$H$175,5,FALSE)))</f>
        <v>0</v>
      </c>
      <c r="N29" s="135">
        <f>IF(H29="x","x",(H29*1000000/VLOOKUP($C29,'Crisis Indicator Data'!$C$3:$H$175,5,FALSE)))</f>
        <v>0.19161920260374288</v>
      </c>
      <c r="O29" s="135">
        <f>IF(I29="x","x",(I29*1000000/VLOOKUP($C29,'Crisis Indicator Data'!$C$3:$H$175,5,FALSE)))</f>
        <v>0.19202603742880389</v>
      </c>
      <c r="P29" s="135">
        <f>IF(J29="x","x",(J29*1000000/VLOOKUP($C29,'Crisis Indicator Data'!$C$3:$H$175,5,FALSE)))</f>
        <v>0</v>
      </c>
      <c r="Q29" s="137">
        <f t="shared" si="0"/>
        <v>4</v>
      </c>
      <c r="R29" s="139">
        <f t="shared" si="1"/>
        <v>3</v>
      </c>
    </row>
    <row r="30" spans="1:18" x14ac:dyDescent="0.35">
      <c r="A30" s="25" t="str">
        <f>'Crisis Indicator Data'!A24</f>
        <v>Tibesti Conflict in Chad</v>
      </c>
      <c r="B30" s="25" t="str">
        <f>'Crisis Indicator Data'!B24</f>
        <v>Conflict</v>
      </c>
      <c r="C30" s="25" t="str">
        <f>'Crisis Indicator Data'!C24</f>
        <v>TCD006</v>
      </c>
      <c r="D30" s="25" t="str">
        <f>'Crisis Indicator Data'!D24</f>
        <v>Chad</v>
      </c>
      <c r="E30" s="25" t="str">
        <f>'Crisis Indicator Data'!E24</f>
        <v>TCD</v>
      </c>
      <c r="F30" s="131" t="str">
        <f>IF('Crisis Indicator Data'!Q24="x","x",('Crisis Indicator Data'!Q24/1000000))</f>
        <v>x</v>
      </c>
      <c r="G30" s="131" t="str">
        <f>IF('Crisis Indicator Data'!R24="x","x",('Crisis Indicator Data'!R24/1000000))</f>
        <v>x</v>
      </c>
      <c r="H30" s="131" t="str">
        <f>IF('Crisis Indicator Data'!S24="x","x",('Crisis Indicator Data'!S24/1000000))</f>
        <v>x</v>
      </c>
      <c r="I30" s="131" t="str">
        <f>IF('Crisis Indicator Data'!T24="x","x",('Crisis Indicator Data'!T24/1000000))</f>
        <v>x</v>
      </c>
      <c r="J30" s="131" t="str">
        <f>IF('Crisis Indicator Data'!U24="x","x",('Crisis Indicator Data'!U24/1000000))</f>
        <v>x</v>
      </c>
      <c r="K30" s="137" t="str">
        <f t="shared" si="2"/>
        <v>x</v>
      </c>
      <c r="L30" s="135" t="str">
        <f>IF(F30="x","x",(F30*1000000/VLOOKUP($C30,'Crisis Indicator Data'!$C$3:$H$175,5,FALSE)))</f>
        <v>x</v>
      </c>
      <c r="M30" s="135" t="str">
        <f>IF(G30="x","x",(G30*1000000/VLOOKUP($C30,'Crisis Indicator Data'!$C$3:$H$175,5,FALSE)))</f>
        <v>x</v>
      </c>
      <c r="N30" s="135" t="str">
        <f>IF(H30="x","x",(H30*1000000/VLOOKUP($C30,'Crisis Indicator Data'!$C$3:$H$175,5,FALSE)))</f>
        <v>x</v>
      </c>
      <c r="O30" s="135" t="str">
        <f>IF(I30="x","x",(I30*1000000/VLOOKUP($C30,'Crisis Indicator Data'!$C$3:$H$175,5,FALSE)))</f>
        <v>x</v>
      </c>
      <c r="P30" s="135" t="str">
        <f>IF(J30="x","x",(J30*1000000/VLOOKUP($C30,'Crisis Indicator Data'!$C$3:$H$175,5,FALSE)))</f>
        <v>x</v>
      </c>
      <c r="Q30" s="137" t="str">
        <f t="shared" si="0"/>
        <v>x</v>
      </c>
      <c r="R30" s="139" t="str">
        <f t="shared" si="1"/>
        <v>x</v>
      </c>
    </row>
    <row r="31" spans="1:18" x14ac:dyDescent="0.35">
      <c r="A31" s="25" t="str">
        <f>'Crisis Indicator Data'!A25</f>
        <v>Floods in Chad</v>
      </c>
      <c r="B31" s="25" t="str">
        <f>'Crisis Indicator Data'!B25</f>
        <v>Flood</v>
      </c>
      <c r="C31" s="25" t="str">
        <f>'Crisis Indicator Data'!C25</f>
        <v>TCD007</v>
      </c>
      <c r="D31" s="25" t="str">
        <f>'Crisis Indicator Data'!D25</f>
        <v>Chad</v>
      </c>
      <c r="E31" s="25" t="str">
        <f>'Crisis Indicator Data'!E25</f>
        <v>TCD</v>
      </c>
      <c r="F31" s="131">
        <f>IF('Crisis Indicator Data'!Q25="x","x",('Crisis Indicator Data'!Q25/1000000))</f>
        <v>0</v>
      </c>
      <c r="G31" s="131">
        <f>IF('Crisis Indicator Data'!R25="x","x",('Crisis Indicator Data'!R25/1000000))</f>
        <v>0</v>
      </c>
      <c r="H31" s="131">
        <f>IF('Crisis Indicator Data'!S25="x","x",('Crisis Indicator Data'!S25/1000000))</f>
        <v>0.16400000000000001</v>
      </c>
      <c r="I31" s="131">
        <f>IF('Crisis Indicator Data'!T25="x","x",('Crisis Indicator Data'!T25/1000000))</f>
        <v>7.0000000000000001E-3</v>
      </c>
      <c r="J31" s="131">
        <f>IF('Crisis Indicator Data'!U25="x","x",('Crisis Indicator Data'!U25/1000000))</f>
        <v>0</v>
      </c>
      <c r="K31" s="137">
        <f t="shared" si="2"/>
        <v>1</v>
      </c>
      <c r="L31" s="135">
        <f>IF(F31="x","x",(F31*1000000/VLOOKUP($C31,'Crisis Indicator Data'!$C$3:$H$175,5,FALSE)))</f>
        <v>0</v>
      </c>
      <c r="M31" s="135">
        <f>IF(G31="x","x",(G31*1000000/VLOOKUP($C31,'Crisis Indicator Data'!$C$3:$H$175,5,FALSE)))</f>
        <v>0</v>
      </c>
      <c r="N31" s="135">
        <f>IF(H31="x","x",(H31*1000000/VLOOKUP($C31,'Crisis Indicator Data'!$C$3:$H$175,5,FALSE)))</f>
        <v>3.6099493726612371E-2</v>
      </c>
      <c r="O31" s="135">
        <f>IF(I31="x","x",(I31*1000000/VLOOKUP($C31,'Crisis Indicator Data'!$C$3:$H$175,5,FALSE)))</f>
        <v>1.5408320493066256E-3</v>
      </c>
      <c r="P31" s="135">
        <f>IF(J31="x","x",(J31*1000000/VLOOKUP($C31,'Crisis Indicator Data'!$C$3:$H$175,5,FALSE)))</f>
        <v>0</v>
      </c>
      <c r="Q31" s="137">
        <f t="shared" si="0"/>
        <v>3</v>
      </c>
      <c r="R31" s="139">
        <f t="shared" si="1"/>
        <v>2</v>
      </c>
    </row>
    <row r="32" spans="1:18" x14ac:dyDescent="0.35">
      <c r="A32" s="25" t="str">
        <f>'Crisis Indicator Data'!A26</f>
        <v>Complex crisis in Colombia</v>
      </c>
      <c r="B32" s="25" t="str">
        <f>'Crisis Indicator Data'!B26</f>
        <v>Complex crisis</v>
      </c>
      <c r="C32" s="25" t="str">
        <f>'Crisis Indicator Data'!C26</f>
        <v>COL001</v>
      </c>
      <c r="D32" s="25" t="str">
        <f>'Crisis Indicator Data'!D26</f>
        <v>Colombia</v>
      </c>
      <c r="E32" s="25" t="str">
        <f>'Crisis Indicator Data'!E26</f>
        <v>COL</v>
      </c>
      <c r="F32" s="131">
        <f>IF('Crisis Indicator Data'!Q26="x","x",('Crisis Indicator Data'!Q26/1000000))</f>
        <v>0</v>
      </c>
      <c r="G32" s="131">
        <f>IF('Crisis Indicator Data'!R26="x","x",('Crisis Indicator Data'!R26/1000000))</f>
        <v>1.0880000000000001</v>
      </c>
      <c r="H32" s="131">
        <f>IF('Crisis Indicator Data'!S26="x","x",('Crisis Indicator Data'!S26/1000000))</f>
        <v>2.294</v>
      </c>
      <c r="I32" s="131">
        <f>IF('Crisis Indicator Data'!T26="x","x",('Crisis Indicator Data'!T26/1000000))</f>
        <v>1.7949999999999999</v>
      </c>
      <c r="J32" s="131">
        <f>IF('Crisis Indicator Data'!U26="x","x",('Crisis Indicator Data'!U26/1000000))</f>
        <v>0</v>
      </c>
      <c r="K32" s="137">
        <f t="shared" si="2"/>
        <v>4</v>
      </c>
      <c r="L32" s="135">
        <f>IF(F32="x","x",(F32*1000000/VLOOKUP($C32,'Crisis Indicator Data'!$C$3:$H$175,5,FALSE)))</f>
        <v>0</v>
      </c>
      <c r="M32" s="135">
        <f>IF(G32="x","x",(G32*1000000/VLOOKUP($C32,'Crisis Indicator Data'!$C$3:$H$175,5,FALSE)))</f>
        <v>2.3247863247863248E-2</v>
      </c>
      <c r="N32" s="135">
        <f>IF(H32="x","x",(H32*1000000/VLOOKUP($C32,'Crisis Indicator Data'!$C$3:$H$175,5,FALSE)))</f>
        <v>4.9017094017094018E-2</v>
      </c>
      <c r="O32" s="135">
        <f>IF(I32="x","x",(I32*1000000/VLOOKUP($C32,'Crisis Indicator Data'!$C$3:$H$175,5,FALSE)))</f>
        <v>3.8354700854700857E-2</v>
      </c>
      <c r="P32" s="135">
        <f>IF(J32="x","x",(J32*1000000/VLOOKUP($C32,'Crisis Indicator Data'!$C$3:$H$175,5,FALSE)))</f>
        <v>0</v>
      </c>
      <c r="Q32" s="137">
        <f t="shared" si="0"/>
        <v>3</v>
      </c>
      <c r="R32" s="139">
        <f t="shared" si="1"/>
        <v>3.5</v>
      </c>
    </row>
    <row r="33" spans="1:18" x14ac:dyDescent="0.35">
      <c r="A33" s="25" t="str">
        <f>'Crisis Indicator Data'!A27</f>
        <v>Venezuela displacement in Colombia</v>
      </c>
      <c r="B33" s="25" t="str">
        <f>'Crisis Indicator Data'!B27</f>
        <v>International displacement</v>
      </c>
      <c r="C33" s="25" t="str">
        <f>'Crisis Indicator Data'!C27</f>
        <v>COL002</v>
      </c>
      <c r="D33" s="25" t="str">
        <f>'Crisis Indicator Data'!D27</f>
        <v>Colombia</v>
      </c>
      <c r="E33" s="25" t="str">
        <f>'Crisis Indicator Data'!E27</f>
        <v>COL</v>
      </c>
      <c r="F33" s="131">
        <f>IF('Crisis Indicator Data'!Q27="x","x",('Crisis Indicator Data'!Q27/1000000))</f>
        <v>24.73</v>
      </c>
      <c r="G33" s="131">
        <f>IF('Crisis Indicator Data'!R27="x","x",('Crisis Indicator Data'!R27/1000000))</f>
        <v>0.61</v>
      </c>
      <c r="H33" s="131">
        <f>IF('Crisis Indicator Data'!S27="x","x",('Crisis Indicator Data'!S27/1000000))</f>
        <v>1.032</v>
      </c>
      <c r="I33" s="131">
        <f>IF('Crisis Indicator Data'!T27="x","x",('Crisis Indicator Data'!T27/1000000))</f>
        <v>0.53700000000000003</v>
      </c>
      <c r="J33" s="131">
        <f>IF('Crisis Indicator Data'!U27="x","x",('Crisis Indicator Data'!U27/1000000))</f>
        <v>0</v>
      </c>
      <c r="K33" s="137">
        <f t="shared" si="2"/>
        <v>3</v>
      </c>
      <c r="L33" s="135">
        <f>IF(F33="x","x",(F33*1000000/VLOOKUP($C33,'Crisis Indicator Data'!$C$3:$H$175,5,FALSE)))</f>
        <v>0.91898922333704947</v>
      </c>
      <c r="M33" s="135">
        <f>IF(G33="x","x",(G33*1000000/VLOOKUP($C33,'Crisis Indicator Data'!$C$3:$H$175,5,FALSE)))</f>
        <v>2.2668153102935712E-2</v>
      </c>
      <c r="N33" s="135">
        <f>IF(H33="x","x",(H33*1000000/VLOOKUP($C33,'Crisis Indicator Data'!$C$3:$H$175,5,FALSE)))</f>
        <v>3.8350055741360092E-2</v>
      </c>
      <c r="O33" s="135">
        <f>IF(I33="x","x",(I33*1000000/VLOOKUP($C33,'Crisis Indicator Data'!$C$3:$H$175,5,FALSE)))</f>
        <v>1.9955406911928653E-2</v>
      </c>
      <c r="P33" s="135">
        <f>IF(J33="x","x",(J33*1000000/VLOOKUP($C33,'Crisis Indicator Data'!$C$3:$H$175,5,FALSE)))</f>
        <v>0</v>
      </c>
      <c r="Q33" s="137">
        <f t="shared" si="0"/>
        <v>1</v>
      </c>
      <c r="R33" s="139">
        <f t="shared" si="1"/>
        <v>2</v>
      </c>
    </row>
    <row r="34" spans="1:18" x14ac:dyDescent="0.35">
      <c r="A34" s="25" t="str">
        <f>'Crisis Indicator Data'!A28</f>
        <v>Pool conflict</v>
      </c>
      <c r="B34" s="25" t="str">
        <f>'Crisis Indicator Data'!B28</f>
        <v>Conflict</v>
      </c>
      <c r="C34" s="25" t="str">
        <f>'Crisis Indicator Data'!C28</f>
        <v>COG002</v>
      </c>
      <c r="D34" s="25" t="str">
        <f>'Crisis Indicator Data'!D28</f>
        <v>Congo</v>
      </c>
      <c r="E34" s="25" t="str">
        <f>'Crisis Indicator Data'!E28</f>
        <v>COG</v>
      </c>
      <c r="F34" s="131">
        <f>IF('Crisis Indicator Data'!Q28="x","x",('Crisis Indicator Data'!Q28/1000000))</f>
        <v>0.14000000000000001</v>
      </c>
      <c r="G34" s="131">
        <f>IF('Crisis Indicator Data'!R28="x","x",('Crisis Indicator Data'!R28/1000000))</f>
        <v>4.5999999999999999E-2</v>
      </c>
      <c r="H34" s="131">
        <f>IF('Crisis Indicator Data'!S28="x","x",('Crisis Indicator Data'!S28/1000000))</f>
        <v>1.0999999999999999E-2</v>
      </c>
      <c r="I34" s="131">
        <f>IF('Crisis Indicator Data'!T28="x","x",('Crisis Indicator Data'!T28/1000000))</f>
        <v>0</v>
      </c>
      <c r="J34" s="131">
        <f>IF('Crisis Indicator Data'!U28="x","x",('Crisis Indicator Data'!U28/1000000))</f>
        <v>0</v>
      </c>
      <c r="K34" s="137">
        <f t="shared" si="2"/>
        <v>1</v>
      </c>
      <c r="L34" s="135">
        <f>IF(F34="x","x",(F34*1000000/VLOOKUP($C34,'Crisis Indicator Data'!$C$3:$H$175,5,FALSE)))</f>
        <v>0.46666666666666667</v>
      </c>
      <c r="M34" s="135">
        <f>IF(G34="x","x",(G34*1000000/VLOOKUP($C34,'Crisis Indicator Data'!$C$3:$H$175,5,FALSE)))</f>
        <v>0.15333333333333332</v>
      </c>
      <c r="N34" s="135">
        <f>IF(H34="x","x",(H34*1000000/VLOOKUP($C34,'Crisis Indicator Data'!$C$3:$H$175,5,FALSE)))</f>
        <v>3.6666666666666667E-2</v>
      </c>
      <c r="O34" s="135">
        <f>IF(I34="x","x",(I34*1000000/VLOOKUP($C34,'Crisis Indicator Data'!$C$3:$H$175,5,FALSE)))</f>
        <v>0</v>
      </c>
      <c r="P34" s="135">
        <f>IF(J34="x","x",(J34*1000000/VLOOKUP($C34,'Crisis Indicator Data'!$C$3:$H$175,5,FALSE)))</f>
        <v>0</v>
      </c>
      <c r="Q34" s="137">
        <f t="shared" si="0"/>
        <v>2</v>
      </c>
      <c r="R34" s="139">
        <f t="shared" si="1"/>
        <v>1.5</v>
      </c>
    </row>
    <row r="35" spans="1:18" x14ac:dyDescent="0.35">
      <c r="A35" s="25" t="str">
        <f>'Crisis Indicator Data'!A29</f>
        <v>Nicaraguan refugees in Costa Rica</v>
      </c>
      <c r="B35" s="25" t="str">
        <f>'Crisis Indicator Data'!B29</f>
        <v>International displacement</v>
      </c>
      <c r="C35" s="25" t="str">
        <f>'Crisis Indicator Data'!C29</f>
        <v>CRI002</v>
      </c>
      <c r="D35" s="25" t="str">
        <f>'Crisis Indicator Data'!D29</f>
        <v>Costa Rica</v>
      </c>
      <c r="E35" s="25" t="str">
        <f>'Crisis Indicator Data'!E29</f>
        <v>CRI</v>
      </c>
      <c r="F35" s="131">
        <f>IF('Crisis Indicator Data'!Q29="x","x",('Crisis Indicator Data'!Q29/1000000))</f>
        <v>1.4810000000000001</v>
      </c>
      <c r="G35" s="131">
        <f>IF('Crisis Indicator Data'!R29="x","x",('Crisis Indicator Data'!R29/1000000))</f>
        <v>7.6999999999999999E-2</v>
      </c>
      <c r="H35" s="131">
        <f>IF('Crisis Indicator Data'!S29="x","x",('Crisis Indicator Data'!S29/1000000))</f>
        <v>1.2999999999999999E-2</v>
      </c>
      <c r="I35" s="131">
        <f>IF('Crisis Indicator Data'!T29="x","x",('Crisis Indicator Data'!T29/1000000))</f>
        <v>0</v>
      </c>
      <c r="J35" s="131">
        <f>IF('Crisis Indicator Data'!U29="x","x",('Crisis Indicator Data'!U29/1000000))</f>
        <v>0</v>
      </c>
      <c r="K35" s="137">
        <f t="shared" si="2"/>
        <v>1</v>
      </c>
      <c r="L35" s="135">
        <f>IF(F35="x","x",(F35*1000000/VLOOKUP($C35,'Crisis Indicator Data'!$C$3:$H$175,5,FALSE)))</f>
        <v>1</v>
      </c>
      <c r="M35" s="135">
        <f>IF(G35="x","x",(G35*1000000/VLOOKUP($C35,'Crisis Indicator Data'!$C$3:$H$175,5,FALSE)))</f>
        <v>5.1991897366644162E-2</v>
      </c>
      <c r="N35" s="135">
        <f>IF(H35="x","x",(H35*1000000/VLOOKUP($C35,'Crisis Indicator Data'!$C$3:$H$175,5,FALSE)))</f>
        <v>8.7778528021607016E-3</v>
      </c>
      <c r="O35" s="135">
        <f>IF(I35="x","x",(I35*1000000/VLOOKUP($C35,'Crisis Indicator Data'!$C$3:$H$175,5,FALSE)))</f>
        <v>0</v>
      </c>
      <c r="P35" s="135">
        <f>IF(J35="x","x",(J35*1000000/VLOOKUP($C35,'Crisis Indicator Data'!$C$3:$H$175,5,FALSE)))</f>
        <v>0</v>
      </c>
      <c r="Q35" s="137">
        <f t="shared" si="0"/>
        <v>2</v>
      </c>
      <c r="R35" s="139">
        <f t="shared" si="1"/>
        <v>1.5</v>
      </c>
    </row>
    <row r="36" spans="1:18" x14ac:dyDescent="0.35">
      <c r="A36" s="25" t="str">
        <f>'Crisis Indicator Data'!A30</f>
        <v>Mixed migration in Djibouti</v>
      </c>
      <c r="B36" s="25" t="str">
        <f>'Crisis Indicator Data'!B30</f>
        <v>International displacement</v>
      </c>
      <c r="C36" s="25" t="str">
        <f>'Crisis Indicator Data'!C30</f>
        <v>DJI002</v>
      </c>
      <c r="D36" s="25" t="str">
        <f>'Crisis Indicator Data'!D30</f>
        <v>Djibouti</v>
      </c>
      <c r="E36" s="25" t="str">
        <f>'Crisis Indicator Data'!E30</f>
        <v>DJI</v>
      </c>
      <c r="F36" s="131">
        <f>IF('Crisis Indicator Data'!Q30="x","x",('Crisis Indicator Data'!Q30/1000000))</f>
        <v>0.98099999999999998</v>
      </c>
      <c r="G36" s="131">
        <f>IF('Crisis Indicator Data'!R30="x","x",('Crisis Indicator Data'!R30/1000000))</f>
        <v>0</v>
      </c>
      <c r="H36" s="131">
        <f>IF('Crisis Indicator Data'!S30="x","x",('Crisis Indicator Data'!S30/1000000))</f>
        <v>0.03</v>
      </c>
      <c r="I36" s="131">
        <f>IF('Crisis Indicator Data'!T30="x","x",('Crisis Indicator Data'!T30/1000000))</f>
        <v>0</v>
      </c>
      <c r="J36" s="131">
        <f>IF('Crisis Indicator Data'!U30="x","x",('Crisis Indicator Data'!U30/1000000))</f>
        <v>0</v>
      </c>
      <c r="K36" s="137">
        <f t="shared" si="2"/>
        <v>1</v>
      </c>
      <c r="L36" s="135">
        <f>IF(F36="x","x",(F36*1000000/VLOOKUP($C36,'Crisis Indicator Data'!$C$3:$H$175,5,FALSE)))</f>
        <v>0.97032640949554894</v>
      </c>
      <c r="M36" s="135">
        <f>IF(G36="x","x",(G36*1000000/VLOOKUP($C36,'Crisis Indicator Data'!$C$3:$H$175,5,FALSE)))</f>
        <v>0</v>
      </c>
      <c r="N36" s="135">
        <f>IF(H36="x","x",(H36*1000000/VLOOKUP($C36,'Crisis Indicator Data'!$C$3:$H$175,5,FALSE)))</f>
        <v>2.967359050445104E-2</v>
      </c>
      <c r="O36" s="135">
        <f>IF(I36="x","x",(I36*1000000/VLOOKUP($C36,'Crisis Indicator Data'!$C$3:$H$175,5,FALSE)))</f>
        <v>0</v>
      </c>
      <c r="P36" s="135">
        <f>IF(J36="x","x",(J36*1000000/VLOOKUP($C36,'Crisis Indicator Data'!$C$3:$H$175,5,FALSE)))</f>
        <v>0</v>
      </c>
      <c r="Q36" s="137">
        <f t="shared" si="0"/>
        <v>1</v>
      </c>
      <c r="R36" s="139">
        <f t="shared" si="1"/>
        <v>1</v>
      </c>
    </row>
    <row r="37" spans="1:18" x14ac:dyDescent="0.35">
      <c r="A37" s="25" t="str">
        <f>'Crisis Indicator Data'!A31</f>
        <v>Drought in Djibouti</v>
      </c>
      <c r="B37" s="25" t="str">
        <f>'Crisis Indicator Data'!B31</f>
        <v>Drought</v>
      </c>
      <c r="C37" s="25" t="str">
        <f>'Crisis Indicator Data'!C31</f>
        <v>DJI003</v>
      </c>
      <c r="D37" s="25" t="str">
        <f>'Crisis Indicator Data'!D31</f>
        <v>Djibouti</v>
      </c>
      <c r="E37" s="25" t="str">
        <f>'Crisis Indicator Data'!E31</f>
        <v>DJI</v>
      </c>
      <c r="F37" s="131">
        <f>IF('Crisis Indicator Data'!Q31="x","x",('Crisis Indicator Data'!Q31/1000000))</f>
        <v>0.372</v>
      </c>
      <c r="G37" s="131">
        <f>IF('Crisis Indicator Data'!R31="x","x",('Crisis Indicator Data'!R31/1000000))</f>
        <v>0.32900000000000001</v>
      </c>
      <c r="H37" s="131">
        <f>IF('Crisis Indicator Data'!S31="x","x",('Crisis Indicator Data'!S31/1000000))</f>
        <v>0.20300000000000001</v>
      </c>
      <c r="I37" s="131">
        <f>IF('Crisis Indicator Data'!T31="x","x",('Crisis Indicator Data'!T31/1000000))</f>
        <v>0.107</v>
      </c>
      <c r="J37" s="131">
        <f>IF('Crisis Indicator Data'!U31="x","x",('Crisis Indicator Data'!U31/1000000))</f>
        <v>0</v>
      </c>
      <c r="K37" s="137">
        <f t="shared" si="2"/>
        <v>1</v>
      </c>
      <c r="L37" s="135">
        <f>IF(F37="x","x",(F37*1000000/VLOOKUP($C37,'Crisis Indicator Data'!$C$3:$H$175,5,FALSE)))</f>
        <v>0.36795252225519287</v>
      </c>
      <c r="M37" s="135">
        <f>IF(G37="x","x",(G37*1000000/VLOOKUP($C37,'Crisis Indicator Data'!$C$3:$H$175,5,FALSE)))</f>
        <v>0.32542037586547973</v>
      </c>
      <c r="N37" s="135">
        <f>IF(H37="x","x",(H37*1000000/VLOOKUP($C37,'Crisis Indicator Data'!$C$3:$H$175,5,FALSE)))</f>
        <v>0.20079129574678536</v>
      </c>
      <c r="O37" s="135">
        <f>IF(I37="x","x",(I37*1000000/VLOOKUP($C37,'Crisis Indicator Data'!$C$3:$H$175,5,FALSE)))</f>
        <v>0.10583580613254204</v>
      </c>
      <c r="P37" s="135">
        <f>IF(J37="x","x",(J37*1000000/VLOOKUP($C37,'Crisis Indicator Data'!$C$3:$H$175,5,FALSE)))</f>
        <v>0</v>
      </c>
      <c r="Q37" s="137">
        <f t="shared" si="0"/>
        <v>4</v>
      </c>
      <c r="R37" s="139">
        <f t="shared" si="1"/>
        <v>2.5</v>
      </c>
    </row>
    <row r="38" spans="1:18" x14ac:dyDescent="0.35">
      <c r="A38" s="25" t="str">
        <f>'Crisis Indicator Data'!A32</f>
        <v>Complex crisis in DPRK</v>
      </c>
      <c r="B38" s="25" t="str">
        <f>'Crisis Indicator Data'!B32</f>
        <v>Complex crisis</v>
      </c>
      <c r="C38" s="25" t="str">
        <f>'Crisis Indicator Data'!C32</f>
        <v>PRK001</v>
      </c>
      <c r="D38" s="25" t="str">
        <f>'Crisis Indicator Data'!D32</f>
        <v>DPRK</v>
      </c>
      <c r="E38" s="25" t="str">
        <f>'Crisis Indicator Data'!E32</f>
        <v>PRK</v>
      </c>
      <c r="F38" s="131">
        <f>IF('Crisis Indicator Data'!Q32="x","x",('Crisis Indicator Data'!Q32/1000000))</f>
        <v>0</v>
      </c>
      <c r="G38" s="131">
        <f>IF('Crisis Indicator Data'!R32="x","x",('Crisis Indicator Data'!R32/1000000))</f>
        <v>14.56</v>
      </c>
      <c r="H38" s="131">
        <f>IF('Crisis Indicator Data'!S32="x","x",('Crisis Indicator Data'!S32/1000000))</f>
        <v>5.4</v>
      </c>
      <c r="I38" s="131">
        <f>IF('Crisis Indicator Data'!T32="x","x",('Crisis Indicator Data'!T32/1000000))</f>
        <v>5.5</v>
      </c>
      <c r="J38" s="131">
        <f>IF('Crisis Indicator Data'!U32="x","x",('Crisis Indicator Data'!U32/1000000))</f>
        <v>0</v>
      </c>
      <c r="K38" s="137">
        <f t="shared" si="2"/>
        <v>5</v>
      </c>
      <c r="L38" s="135">
        <f>IF(F38="x","x",(F38*1000000/VLOOKUP($C38,'Crisis Indicator Data'!$C$3:$H$175,5,FALSE)))</f>
        <v>0</v>
      </c>
      <c r="M38" s="135">
        <f>IF(G38="x","x",(G38*1000000/VLOOKUP($C38,'Crisis Indicator Data'!$C$3:$H$175,5,FALSE)))</f>
        <v>0.56986301369863013</v>
      </c>
      <c r="N38" s="135">
        <f>IF(H38="x","x",(H38*1000000/VLOOKUP($C38,'Crisis Indicator Data'!$C$3:$H$175,5,FALSE)))</f>
        <v>0.21135029354207435</v>
      </c>
      <c r="O38" s="135">
        <f>IF(I38="x","x",(I38*1000000/VLOOKUP($C38,'Crisis Indicator Data'!$C$3:$H$175,5,FALSE)))</f>
        <v>0.21526418786692758</v>
      </c>
      <c r="P38" s="135">
        <f>IF(J38="x","x",(J38*1000000/VLOOKUP($C38,'Crisis Indicator Data'!$C$3:$H$175,5,FALSE)))</f>
        <v>0</v>
      </c>
      <c r="Q38" s="137">
        <f t="shared" si="0"/>
        <v>4</v>
      </c>
      <c r="R38" s="139">
        <f t="shared" si="1"/>
        <v>4.5</v>
      </c>
    </row>
    <row r="39" spans="1:18" x14ac:dyDescent="0.35">
      <c r="A39" s="25" t="str">
        <f>'Crisis Indicator Data'!A33</f>
        <v>Complex crisis in DRC</v>
      </c>
      <c r="B39" s="25" t="str">
        <f>'Crisis Indicator Data'!B33</f>
        <v>Complex crisis</v>
      </c>
      <c r="C39" s="25" t="str">
        <f>'Crisis Indicator Data'!C33</f>
        <v>COD001</v>
      </c>
      <c r="D39" s="25" t="str">
        <f>'Crisis Indicator Data'!D33</f>
        <v>DRC</v>
      </c>
      <c r="E39" s="25" t="str">
        <f>'Crisis Indicator Data'!E33</f>
        <v>COD</v>
      </c>
      <c r="F39" s="131">
        <f>IF('Crisis Indicator Data'!Q33="x","x",('Crisis Indicator Data'!Q33/1000000))</f>
        <v>42.316000000000003</v>
      </c>
      <c r="G39" s="131">
        <f>IF('Crisis Indicator Data'!R33="x","x",('Crisis Indicator Data'!R33/1000000))</f>
        <v>44.844000000000001</v>
      </c>
      <c r="H39" s="131">
        <f>IF('Crisis Indicator Data'!S33="x","x",('Crisis Indicator Data'!S33/1000000))</f>
        <v>11.836</v>
      </c>
      <c r="I39" s="131">
        <f>IF('Crisis Indicator Data'!T33="x","x",('Crisis Indicator Data'!T33/1000000))</f>
        <v>4.0430000000000001</v>
      </c>
      <c r="J39" s="131">
        <f>IF('Crisis Indicator Data'!U33="x","x",('Crisis Indicator Data'!U33/1000000))</f>
        <v>0</v>
      </c>
      <c r="K39" s="137">
        <f t="shared" si="2"/>
        <v>5</v>
      </c>
      <c r="L39" s="135">
        <f>IF(F39="x","x",(F39*1000000/VLOOKUP($C39,'Crisis Indicator Data'!$C$3:$H$175,5,FALSE)))</f>
        <v>0.4274947972440547</v>
      </c>
      <c r="M39" s="135">
        <f>IF(G39="x","x",(G39*1000000/VLOOKUP($C39,'Crisis Indicator Data'!$C$3:$H$175,5,FALSE)))</f>
        <v>0.45303376235023135</v>
      </c>
      <c r="N39" s="135">
        <f>IF(H39="x","x",(H39*1000000/VLOOKUP($C39,'Crisis Indicator Data'!$C$3:$H$175,5,FALSE)))</f>
        <v>0.11957246479300103</v>
      </c>
      <c r="O39" s="135">
        <f>IF(I39="x","x",(I39*1000000/VLOOKUP($C39,'Crisis Indicator Data'!$C$3:$H$175,5,FALSE)))</f>
        <v>4.0844159780170933E-2</v>
      </c>
      <c r="P39" s="135">
        <f>IF(J39="x","x",(J39*1000000/VLOOKUP($C39,'Crisis Indicator Data'!$C$3:$H$175,5,FALSE)))</f>
        <v>0</v>
      </c>
      <c r="Q39" s="137">
        <f t="shared" si="0"/>
        <v>3</v>
      </c>
      <c r="R39" s="139">
        <f t="shared" si="1"/>
        <v>4</v>
      </c>
    </row>
    <row r="40" spans="1:18" x14ac:dyDescent="0.35">
      <c r="A40" s="25" t="str">
        <f>'Crisis Indicator Data'!A34</f>
        <v>Venezuela displacement in Ecuador</v>
      </c>
      <c r="B40" s="25" t="str">
        <f>'Crisis Indicator Data'!B34</f>
        <v>International displacement</v>
      </c>
      <c r="C40" s="25" t="str">
        <f>'Crisis Indicator Data'!C34</f>
        <v>ECU002</v>
      </c>
      <c r="D40" s="25" t="str">
        <f>'Crisis Indicator Data'!D34</f>
        <v>Ecuador</v>
      </c>
      <c r="E40" s="25" t="str">
        <f>'Crisis Indicator Data'!E34</f>
        <v>ECU</v>
      </c>
      <c r="F40" s="131">
        <f>IF('Crisis Indicator Data'!Q34="x","x",('Crisis Indicator Data'!Q34/1000000))</f>
        <v>2.3239999999999998</v>
      </c>
      <c r="G40" s="131">
        <f>IF('Crisis Indicator Data'!R34="x","x",('Crisis Indicator Data'!R34/1000000))</f>
        <v>0.20899999999999999</v>
      </c>
      <c r="H40" s="131">
        <f>IF('Crisis Indicator Data'!S34="x","x",('Crisis Indicator Data'!S34/1000000))</f>
        <v>0.38500000000000001</v>
      </c>
      <c r="I40" s="131">
        <f>IF('Crisis Indicator Data'!T34="x","x",('Crisis Indicator Data'!T34/1000000))</f>
        <v>0</v>
      </c>
      <c r="J40" s="131">
        <f>IF('Crisis Indicator Data'!U34="x","x",('Crisis Indicator Data'!U34/1000000))</f>
        <v>0</v>
      </c>
      <c r="K40" s="137">
        <f t="shared" si="2"/>
        <v>1</v>
      </c>
      <c r="L40" s="135">
        <f>IF(F40="x","x",(F40*1000000/VLOOKUP($C40,'Crisis Indicator Data'!$C$3:$H$175,5,FALSE)))</f>
        <v>0.70360278534665455</v>
      </c>
      <c r="M40" s="135">
        <f>IF(G40="x","x",(G40*1000000/VLOOKUP($C40,'Crisis Indicator Data'!$C$3:$H$175,5,FALSE)))</f>
        <v>6.3275809869815319E-2</v>
      </c>
      <c r="N40" s="135">
        <f>IF(H40="x","x",(H40*1000000/VLOOKUP($C40,'Crisis Indicator Data'!$C$3:$H$175,5,FALSE)))</f>
        <v>0.11656070239176507</v>
      </c>
      <c r="O40" s="135">
        <f>IF(I40="x","x",(I40*1000000/VLOOKUP($C40,'Crisis Indicator Data'!$C$3:$H$175,5,FALSE)))</f>
        <v>0</v>
      </c>
      <c r="P40" s="135">
        <f>IF(J40="x","x",(J40*1000000/VLOOKUP($C40,'Crisis Indicator Data'!$C$3:$H$175,5,FALSE)))</f>
        <v>0</v>
      </c>
      <c r="Q40" s="137">
        <f t="shared" si="0"/>
        <v>3</v>
      </c>
      <c r="R40" s="139">
        <f t="shared" si="1"/>
        <v>2</v>
      </c>
    </row>
    <row r="41" spans="1:18" x14ac:dyDescent="0.35">
      <c r="A41" s="25" t="str">
        <f>'Crisis Indicator Data'!A35</f>
        <v>Syrian Refugee Crisis in Egypt</v>
      </c>
      <c r="B41" s="25" t="str">
        <f>'Crisis Indicator Data'!B35</f>
        <v>International displacement</v>
      </c>
      <c r="C41" s="25" t="str">
        <f>'Crisis Indicator Data'!C35</f>
        <v>EGY002</v>
      </c>
      <c r="D41" s="25" t="str">
        <f>'Crisis Indicator Data'!D35</f>
        <v>Egypt</v>
      </c>
      <c r="E41" s="25" t="str">
        <f>'Crisis Indicator Data'!E35</f>
        <v>EGY</v>
      </c>
      <c r="F41" s="131">
        <f>IF('Crisis Indicator Data'!Q35="x","x",('Crisis Indicator Data'!Q35/1000000))</f>
        <v>18.594999999999999</v>
      </c>
      <c r="G41" s="131">
        <f>IF('Crisis Indicator Data'!R35="x","x",('Crisis Indicator Data'!R35/1000000))</f>
        <v>0.06</v>
      </c>
      <c r="H41" s="131">
        <f>IF('Crisis Indicator Data'!S35="x","x",('Crisis Indicator Data'!S35/1000000))</f>
        <v>7.0000000000000007E-2</v>
      </c>
      <c r="I41" s="131">
        <f>IF('Crisis Indicator Data'!T35="x","x",('Crisis Indicator Data'!T35/1000000))</f>
        <v>0</v>
      </c>
      <c r="J41" s="131">
        <f>IF('Crisis Indicator Data'!U35="x","x",('Crisis Indicator Data'!U35/1000000))</f>
        <v>0</v>
      </c>
      <c r="K41" s="137">
        <f t="shared" si="2"/>
        <v>1</v>
      </c>
      <c r="L41" s="135">
        <f>IF(F41="x","x",(F41*1000000/VLOOKUP($C41,'Crisis Indicator Data'!$C$3:$H$175,5,FALSE)))</f>
        <v>0.99305740987983981</v>
      </c>
      <c r="M41" s="135">
        <f>IF(G41="x","x",(G41*1000000/VLOOKUP($C41,'Crisis Indicator Data'!$C$3:$H$175,5,FALSE)))</f>
        <v>3.2042723631508676E-3</v>
      </c>
      <c r="N41" s="135">
        <f>IF(H41="x","x",(H41*1000000/VLOOKUP($C41,'Crisis Indicator Data'!$C$3:$H$175,5,FALSE)))</f>
        <v>3.7383177570093459E-3</v>
      </c>
      <c r="O41" s="135">
        <f>IF(I41="x","x",(I41*1000000/VLOOKUP($C41,'Crisis Indicator Data'!$C$3:$H$175,5,FALSE)))</f>
        <v>0</v>
      </c>
      <c r="P41" s="135">
        <f>IF(J41="x","x",(J41*1000000/VLOOKUP($C41,'Crisis Indicator Data'!$C$3:$H$175,5,FALSE)))</f>
        <v>0</v>
      </c>
      <c r="Q41" s="137">
        <f t="shared" si="0"/>
        <v>1</v>
      </c>
      <c r="R41" s="139">
        <f t="shared" si="1"/>
        <v>1</v>
      </c>
    </row>
    <row r="42" spans="1:18" x14ac:dyDescent="0.35">
      <c r="A42" s="25" t="str">
        <f>'Crisis Indicator Data'!A36</f>
        <v>Complex crisis in El Salvador</v>
      </c>
      <c r="B42" s="25" t="str">
        <f>'Crisis Indicator Data'!B36</f>
        <v>Complex crisis</v>
      </c>
      <c r="C42" s="25" t="str">
        <f>'Crisis Indicator Data'!C36</f>
        <v>SLV001</v>
      </c>
      <c r="D42" s="25" t="str">
        <f>'Crisis Indicator Data'!D36</f>
        <v>El Salvador</v>
      </c>
      <c r="E42" s="25" t="str">
        <f>'Crisis Indicator Data'!E36</f>
        <v>SLV</v>
      </c>
      <c r="F42" s="131">
        <f>IF('Crisis Indicator Data'!Q36="x","x",('Crisis Indicator Data'!Q36/1000000))</f>
        <v>5.3230000000000004</v>
      </c>
      <c r="G42" s="131">
        <f>IF('Crisis Indicator Data'!R36="x","x",('Crisis Indicator Data'!R36/1000000))</f>
        <v>0.60799999999999998</v>
      </c>
      <c r="H42" s="131">
        <f>IF('Crisis Indicator Data'!S36="x","x",('Crisis Indicator Data'!S36/1000000))</f>
        <v>0.23899999999999999</v>
      </c>
      <c r="I42" s="131">
        <f>IF('Crisis Indicator Data'!T36="x","x",('Crisis Indicator Data'!T36/1000000))</f>
        <v>6.3E-2</v>
      </c>
      <c r="J42" s="131">
        <f>IF('Crisis Indicator Data'!U36="x","x",('Crisis Indicator Data'!U36/1000000))</f>
        <v>0</v>
      </c>
      <c r="K42" s="137">
        <f t="shared" si="2"/>
        <v>1</v>
      </c>
      <c r="L42" s="135">
        <f>IF(F42="x","x",(F42*1000000/VLOOKUP($C42,'Crisis Indicator Data'!$C$3:$H$175,5,FALSE)))</f>
        <v>0.85400288785496548</v>
      </c>
      <c r="M42" s="135">
        <f>IF(G42="x","x",(G42*1000000/VLOOKUP($C42,'Crisis Indicator Data'!$C$3:$H$175,5,FALSE)))</f>
        <v>9.7545323279319751E-2</v>
      </c>
      <c r="N42" s="135">
        <f>IF(H42="x","x",(H42*1000000/VLOOKUP($C42,'Crisis Indicator Data'!$C$3:$H$175,5,FALSE)))</f>
        <v>3.8344296486443122E-2</v>
      </c>
      <c r="O42" s="135">
        <f>IF(I42="x","x",(I42*1000000/VLOOKUP($C42,'Crisis Indicator Data'!$C$3:$H$175,5,FALSE)))</f>
        <v>1.0107492379271618E-2</v>
      </c>
      <c r="P42" s="135">
        <f>IF(J42="x","x",(J42*1000000/VLOOKUP($C42,'Crisis Indicator Data'!$C$3:$H$175,5,FALSE)))</f>
        <v>0</v>
      </c>
      <c r="Q42" s="137">
        <f t="shared" si="0"/>
        <v>2</v>
      </c>
      <c r="R42" s="139">
        <f t="shared" si="1"/>
        <v>1.5</v>
      </c>
    </row>
    <row r="43" spans="1:18" x14ac:dyDescent="0.35">
      <c r="A43" s="25" t="str">
        <f>'Crisis Indicator Data'!A37</f>
        <v>Complex crisis in Eritrea</v>
      </c>
      <c r="B43" s="25" t="str">
        <f>'Crisis Indicator Data'!B37</f>
        <v>Complex crisis</v>
      </c>
      <c r="C43" s="25" t="str">
        <f>'Crisis Indicator Data'!C37</f>
        <v>ERI001</v>
      </c>
      <c r="D43" s="25" t="str">
        <f>'Crisis Indicator Data'!D37</f>
        <v>Eritrea</v>
      </c>
      <c r="E43" s="25" t="str">
        <f>'Crisis Indicator Data'!E37</f>
        <v>ERI</v>
      </c>
      <c r="F43" s="131">
        <f>IF('Crisis Indicator Data'!Q37="x","x",('Crisis Indicator Data'!Q37/1000000))</f>
        <v>0.64500000000000002</v>
      </c>
      <c r="G43" s="131">
        <f>IF('Crisis Indicator Data'!R37="x","x",('Crisis Indicator Data'!R37/1000000))</f>
        <v>0</v>
      </c>
      <c r="H43" s="131">
        <f>IF('Crisis Indicator Data'!S37="x","x",('Crisis Indicator Data'!S37/1000000))</f>
        <v>2.5819999999999999</v>
      </c>
      <c r="I43" s="131">
        <f>IF('Crisis Indicator Data'!T37="x","x",('Crisis Indicator Data'!T37/1000000))</f>
        <v>0</v>
      </c>
      <c r="J43" s="131">
        <f>IF('Crisis Indicator Data'!U37="x","x",('Crisis Indicator Data'!U37/1000000))</f>
        <v>0</v>
      </c>
      <c r="K43" s="137">
        <f t="shared" si="2"/>
        <v>3</v>
      </c>
      <c r="L43" s="135">
        <f>IF(F43="x","x",(F43*1000000/VLOOKUP($C43,'Crisis Indicator Data'!$C$3:$H$175,5,FALSE)))</f>
        <v>0.19987604586303068</v>
      </c>
      <c r="M43" s="135">
        <f>IF(G43="x","x",(G43*1000000/VLOOKUP($C43,'Crisis Indicator Data'!$C$3:$H$175,5,FALSE)))</f>
        <v>0</v>
      </c>
      <c r="N43" s="135">
        <f>IF(H43="x","x",(H43*1000000/VLOOKUP($C43,'Crisis Indicator Data'!$C$3:$H$175,5,FALSE)))</f>
        <v>0.80012395413696935</v>
      </c>
      <c r="O43" s="135">
        <f>IF(I43="x","x",(I43*1000000/VLOOKUP($C43,'Crisis Indicator Data'!$C$3:$H$175,5,FALSE)))</f>
        <v>0</v>
      </c>
      <c r="P43" s="135">
        <f>IF(J43="x","x",(J43*1000000/VLOOKUP($C43,'Crisis Indicator Data'!$C$3:$H$175,5,FALSE)))</f>
        <v>0</v>
      </c>
      <c r="Q43" s="137">
        <f t="shared" si="0"/>
        <v>3</v>
      </c>
      <c r="R43" s="139">
        <f t="shared" si="1"/>
        <v>3</v>
      </c>
    </row>
    <row r="44" spans="1:18" x14ac:dyDescent="0.35">
      <c r="A44" s="25" t="str">
        <f>'Crisis Indicator Data'!A38</f>
        <v>Complex crisis in Ethiopia</v>
      </c>
      <c r="B44" s="25" t="str">
        <f>'Crisis Indicator Data'!B38</f>
        <v>Complex crisis</v>
      </c>
      <c r="C44" s="25" t="str">
        <f>'Crisis Indicator Data'!C38</f>
        <v>ETH001</v>
      </c>
      <c r="D44" s="25" t="str">
        <f>'Crisis Indicator Data'!D38</f>
        <v>Ethiopia</v>
      </c>
      <c r="E44" s="25" t="str">
        <f>'Crisis Indicator Data'!E38</f>
        <v>ETH</v>
      </c>
      <c r="F44" s="131">
        <f>IF('Crisis Indicator Data'!Q38="x","x",('Crisis Indicator Data'!Q38/1000000))</f>
        <v>101.07</v>
      </c>
      <c r="G44" s="131">
        <f>IF('Crisis Indicator Data'!R38="x","x",('Crisis Indicator Data'!R38/1000000))</f>
        <v>0</v>
      </c>
      <c r="H44" s="131">
        <f>IF('Crisis Indicator Data'!S38="x","x",('Crisis Indicator Data'!S38/1000000))</f>
        <v>4.3</v>
      </c>
      <c r="I44" s="131">
        <f>IF('Crisis Indicator Data'!T38="x","x",('Crisis Indicator Data'!T38/1000000))</f>
        <v>4.5599999999999996</v>
      </c>
      <c r="J44" s="131">
        <f>IF('Crisis Indicator Data'!U38="x","x",('Crisis Indicator Data'!U38/1000000))</f>
        <v>0</v>
      </c>
      <c r="K44" s="137">
        <f t="shared" si="2"/>
        <v>5</v>
      </c>
      <c r="L44" s="135">
        <f>IF(F44="x","x",(F44*1000000/VLOOKUP($C44,'Crisis Indicator Data'!$C$3:$H$175,5,FALSE)))</f>
        <v>0.91940325661784772</v>
      </c>
      <c r="M44" s="135">
        <f>IF(G44="x","x",(G44*1000000/VLOOKUP($C44,'Crisis Indicator Data'!$C$3:$H$175,5,FALSE)))</f>
        <v>0</v>
      </c>
      <c r="N44" s="135">
        <f>IF(H44="x","x",(H44*1000000/VLOOKUP($C44,'Crisis Indicator Data'!$C$3:$H$175,5,FALSE)))</f>
        <v>3.9115800964249978E-2</v>
      </c>
      <c r="O44" s="135">
        <f>IF(I44="x","x",(I44*1000000/VLOOKUP($C44,'Crisis Indicator Data'!$C$3:$H$175,5,FALSE)))</f>
        <v>4.1480942417902303E-2</v>
      </c>
      <c r="P44" s="135">
        <f>IF(J44="x","x",(J44*1000000/VLOOKUP($C44,'Crisis Indicator Data'!$C$3:$H$175,5,FALSE)))</f>
        <v>0</v>
      </c>
      <c r="Q44" s="137">
        <f t="shared" si="0"/>
        <v>1</v>
      </c>
      <c r="R44" s="139">
        <f t="shared" si="1"/>
        <v>3</v>
      </c>
    </row>
    <row r="45" spans="1:18" x14ac:dyDescent="0.35">
      <c r="A45" s="25" t="str">
        <f>'Crisis Indicator Data'!A39</f>
        <v>Mixed migration flows in Greece</v>
      </c>
      <c r="B45" s="25" t="str">
        <f>'Crisis Indicator Data'!B39</f>
        <v>International displacement</v>
      </c>
      <c r="C45" s="25" t="str">
        <f>'Crisis Indicator Data'!C39</f>
        <v>GRC002</v>
      </c>
      <c r="D45" s="25" t="str">
        <f>'Crisis Indicator Data'!D39</f>
        <v>Greece</v>
      </c>
      <c r="E45" s="25" t="str">
        <f>'Crisis Indicator Data'!E39</f>
        <v>GRC</v>
      </c>
      <c r="F45" s="131">
        <f>IF('Crisis Indicator Data'!Q39="x","x",('Crisis Indicator Data'!Q39/1000000))</f>
        <v>0.214</v>
      </c>
      <c r="G45" s="131">
        <f>IF('Crisis Indicator Data'!R39="x","x",('Crisis Indicator Data'!R39/1000000))</f>
        <v>6.8000000000000005E-2</v>
      </c>
      <c r="H45" s="131">
        <f>IF('Crisis Indicator Data'!S39="x","x",('Crisis Indicator Data'!S39/1000000))</f>
        <v>3.5000000000000003E-2</v>
      </c>
      <c r="I45" s="131">
        <f>IF('Crisis Indicator Data'!T39="x","x",('Crisis Indicator Data'!T39/1000000))</f>
        <v>0</v>
      </c>
      <c r="J45" s="131">
        <f>IF('Crisis Indicator Data'!U39="x","x",('Crisis Indicator Data'!U39/1000000))</f>
        <v>0</v>
      </c>
      <c r="K45" s="137">
        <f t="shared" si="2"/>
        <v>1</v>
      </c>
      <c r="L45" s="135">
        <f>IF(F45="x","x",(F45*1000000/VLOOKUP($C45,'Crisis Indicator Data'!$C$3:$H$175,5,FALSE)))</f>
        <v>0.67507886435331232</v>
      </c>
      <c r="M45" s="135">
        <f>IF(G45="x","x",(G45*1000000/VLOOKUP($C45,'Crisis Indicator Data'!$C$3:$H$175,5,FALSE)))</f>
        <v>0.21451104100946372</v>
      </c>
      <c r="N45" s="135">
        <f>IF(H45="x","x",(H45*1000000/VLOOKUP($C45,'Crisis Indicator Data'!$C$3:$H$175,5,FALSE)))</f>
        <v>0.11041009463722397</v>
      </c>
      <c r="O45" s="135">
        <f>IF(I45="x","x",(I45*1000000/VLOOKUP($C45,'Crisis Indicator Data'!$C$3:$H$175,5,FALSE)))</f>
        <v>0</v>
      </c>
      <c r="P45" s="135">
        <f>IF(J45="x","x",(J45*1000000/VLOOKUP($C45,'Crisis Indicator Data'!$C$3:$H$175,5,FALSE)))</f>
        <v>0</v>
      </c>
      <c r="Q45" s="137">
        <f t="shared" si="0"/>
        <v>3</v>
      </c>
      <c r="R45" s="139">
        <f t="shared" si="1"/>
        <v>2</v>
      </c>
    </row>
    <row r="46" spans="1:18" x14ac:dyDescent="0.35">
      <c r="A46" s="25" t="str">
        <f>'Crisis Indicator Data'!A40</f>
        <v>Complex crisis in Guatemala</v>
      </c>
      <c r="B46" s="25" t="str">
        <f>'Crisis Indicator Data'!B40</f>
        <v>Complex crisis</v>
      </c>
      <c r="C46" s="25" t="str">
        <f>'Crisis Indicator Data'!C40</f>
        <v>GTM001</v>
      </c>
      <c r="D46" s="25" t="str">
        <f>'Crisis Indicator Data'!D40</f>
        <v>Guatemala</v>
      </c>
      <c r="E46" s="25" t="str">
        <f>'Crisis Indicator Data'!E40</f>
        <v>GTM</v>
      </c>
      <c r="F46" s="131">
        <f>IF('Crisis Indicator Data'!Q40="x","x",('Crisis Indicator Data'!Q40/1000000))</f>
        <v>8.7490000000000006</v>
      </c>
      <c r="G46" s="131">
        <f>IF('Crisis Indicator Data'!R40="x","x",('Crisis Indicator Data'!R40/1000000))</f>
        <v>4.8159999999999998</v>
      </c>
      <c r="H46" s="131">
        <f>IF('Crisis Indicator Data'!S40="x","x",('Crisis Indicator Data'!S40/1000000))</f>
        <v>2.492</v>
      </c>
      <c r="I46" s="131">
        <f>IF('Crisis Indicator Data'!T40="x","x",('Crisis Indicator Data'!T40/1000000))</f>
        <v>0.56799999999999995</v>
      </c>
      <c r="J46" s="131">
        <f>IF('Crisis Indicator Data'!U40="x","x",('Crisis Indicator Data'!U40/1000000))</f>
        <v>0</v>
      </c>
      <c r="K46" s="137">
        <f t="shared" si="2"/>
        <v>4</v>
      </c>
      <c r="L46" s="135">
        <f>IF(F46="x","x",(F46*1000000/VLOOKUP($C46,'Crisis Indicator Data'!$C$3:$H$175,5,FALSE)))</f>
        <v>0.51738616203429921</v>
      </c>
      <c r="M46" s="135">
        <f>IF(G46="x","x",(G46*1000000/VLOOKUP($C46,'Crisis Indicator Data'!$C$3:$H$175,5,FALSE)))</f>
        <v>0.28480189237137787</v>
      </c>
      <c r="N46" s="135">
        <f>IF(H46="x","x",(H46*1000000/VLOOKUP($C46,'Crisis Indicator Data'!$C$3:$H$175,5,FALSE)))</f>
        <v>0.14736842105263157</v>
      </c>
      <c r="O46" s="135">
        <f>IF(I46="x","x",(I46*1000000/VLOOKUP($C46,'Crisis Indicator Data'!$C$3:$H$175,5,FALSE)))</f>
        <v>3.3589591957421644E-2</v>
      </c>
      <c r="P46" s="135">
        <f>IF(J46="x","x",(J46*1000000/VLOOKUP($C46,'Crisis Indicator Data'!$C$3:$H$175,5,FALSE)))</f>
        <v>0</v>
      </c>
      <c r="Q46" s="137">
        <f t="shared" si="0"/>
        <v>3</v>
      </c>
      <c r="R46" s="139">
        <f t="shared" si="1"/>
        <v>3.5</v>
      </c>
    </row>
    <row r="47" spans="1:18" x14ac:dyDescent="0.35">
      <c r="A47" s="25" t="str">
        <f>'Crisis Indicator Data'!A41</f>
        <v>Complex crisis in Haiti</v>
      </c>
      <c r="B47" s="25" t="str">
        <f>'Crisis Indicator Data'!B41</f>
        <v>Complex crisis</v>
      </c>
      <c r="C47" s="25" t="str">
        <f>'Crisis Indicator Data'!C41</f>
        <v>HTI001</v>
      </c>
      <c r="D47" s="25" t="str">
        <f>'Crisis Indicator Data'!D41</f>
        <v>Haiti</v>
      </c>
      <c r="E47" s="25" t="str">
        <f>'Crisis Indicator Data'!E41</f>
        <v>HTI</v>
      </c>
      <c r="F47" s="131">
        <f>IF('Crisis Indicator Data'!Q41="x","x",('Crisis Indicator Data'!Q41/1000000))</f>
        <v>4.21</v>
      </c>
      <c r="G47" s="131">
        <f>IF('Crisis Indicator Data'!R41="x","x",('Crisis Indicator Data'!R41/1000000))</f>
        <v>3.24</v>
      </c>
      <c r="H47" s="131">
        <f>IF('Crisis Indicator Data'!S41="x","x",('Crisis Indicator Data'!S41/1000000))</f>
        <v>2.6269999999999998</v>
      </c>
      <c r="I47" s="131">
        <f>IF('Crisis Indicator Data'!T41="x","x",('Crisis Indicator Data'!T41/1000000))</f>
        <v>1.046</v>
      </c>
      <c r="J47" s="131">
        <f>IF('Crisis Indicator Data'!U41="x","x",('Crisis Indicator Data'!U41/1000000))</f>
        <v>0</v>
      </c>
      <c r="K47" s="137">
        <f t="shared" si="2"/>
        <v>4</v>
      </c>
      <c r="L47" s="135">
        <f>IF(F47="x","x",(F47*1000000/VLOOKUP($C47,'Crisis Indicator Data'!$C$3:$H$175,5,FALSE)))</f>
        <v>0.37849501033893734</v>
      </c>
      <c r="M47" s="135">
        <f>IF(G47="x","x",(G47*1000000/VLOOKUP($C47,'Crisis Indicator Data'!$C$3:$H$175,5,FALSE)))</f>
        <v>0.29128832149599926</v>
      </c>
      <c r="N47" s="135">
        <f>IF(H47="x","x",(H47*1000000/VLOOKUP($C47,'Crisis Indicator Data'!$C$3:$H$175,5,FALSE)))</f>
        <v>0.23617729029937967</v>
      </c>
      <c r="O47" s="135">
        <f>IF(I47="x","x",(I47*1000000/VLOOKUP($C47,'Crisis Indicator Data'!$C$3:$H$175,5,FALSE)))</f>
        <v>9.4039377865683713E-2</v>
      </c>
      <c r="P47" s="135">
        <f>IF(J47="x","x",(J47*1000000/VLOOKUP($C47,'Crisis Indicator Data'!$C$3:$H$175,5,FALSE)))</f>
        <v>0</v>
      </c>
      <c r="Q47" s="137">
        <f t="shared" si="0"/>
        <v>4</v>
      </c>
      <c r="R47" s="139">
        <f t="shared" si="1"/>
        <v>4</v>
      </c>
    </row>
    <row r="48" spans="1:18" x14ac:dyDescent="0.35">
      <c r="A48" s="25" t="str">
        <f>'Crisis Indicator Data'!A42</f>
        <v>Complex crisis in Honduras</v>
      </c>
      <c r="B48" s="25" t="str">
        <f>'Crisis Indicator Data'!B42</f>
        <v>Complex crisis</v>
      </c>
      <c r="C48" s="25" t="str">
        <f>'Crisis Indicator Data'!C42</f>
        <v>HND001</v>
      </c>
      <c r="D48" s="25" t="str">
        <f>'Crisis Indicator Data'!D42</f>
        <v>Honduras</v>
      </c>
      <c r="E48" s="25" t="str">
        <f>'Crisis Indicator Data'!E42</f>
        <v>HND</v>
      </c>
      <c r="F48" s="131">
        <f>IF('Crisis Indicator Data'!Q42="x","x",('Crisis Indicator Data'!Q42/1000000))</f>
        <v>7.8460000000000001</v>
      </c>
      <c r="G48" s="131">
        <f>IF('Crisis Indicator Data'!R42="x","x",('Crisis Indicator Data'!R42/1000000))</f>
        <v>0.39400000000000002</v>
      </c>
      <c r="H48" s="131">
        <f>IF('Crisis Indicator Data'!S42="x","x",('Crisis Indicator Data'!S42/1000000))</f>
        <v>0.20599999999999999</v>
      </c>
      <c r="I48" s="131">
        <f>IF('Crisis Indicator Data'!T42="x","x",('Crisis Indicator Data'!T42/1000000))</f>
        <v>8.2000000000000003E-2</v>
      </c>
      <c r="J48" s="131">
        <f>IF('Crisis Indicator Data'!U42="x","x",('Crisis Indicator Data'!U42/1000000))</f>
        <v>0</v>
      </c>
      <c r="K48" s="137">
        <f t="shared" si="2"/>
        <v>1</v>
      </c>
      <c r="L48" s="135">
        <f>IF(F48="x","x",(F48*1000000/VLOOKUP($C48,'Crisis Indicator Data'!$C$3:$H$175,5,FALSE)))</f>
        <v>0.85673727888185192</v>
      </c>
      <c r="M48" s="135">
        <f>IF(G48="x","x",(G48*1000000/VLOOKUP($C48,'Crisis Indicator Data'!$C$3:$H$175,5,FALSE)))</f>
        <v>4.3022493994321905E-2</v>
      </c>
      <c r="N48" s="135">
        <f>IF(H48="x","x",(H48*1000000/VLOOKUP($C48,'Crisis Indicator Data'!$C$3:$H$175,5,FALSE)))</f>
        <v>2.2493994321904347E-2</v>
      </c>
      <c r="O48" s="135">
        <f>IF(I48="x","x",(I48*1000000/VLOOKUP($C48,'Crisis Indicator Data'!$C$3:$H$175,5,FALSE)))</f>
        <v>8.9539200698842535E-3</v>
      </c>
      <c r="P48" s="135">
        <f>IF(J48="x","x",(J48*1000000/VLOOKUP($C48,'Crisis Indicator Data'!$C$3:$H$175,5,FALSE)))</f>
        <v>0</v>
      </c>
      <c r="Q48" s="137">
        <f t="shared" si="0"/>
        <v>1</v>
      </c>
      <c r="R48" s="139">
        <f t="shared" si="1"/>
        <v>1</v>
      </c>
    </row>
    <row r="49" spans="1:18" x14ac:dyDescent="0.35">
      <c r="A49" s="25" t="str">
        <f>'Crisis Indicator Data'!A43</f>
        <v>Conflict in Jammu and Kashmir</v>
      </c>
      <c r="B49" s="25" t="str">
        <f>'Crisis Indicator Data'!B43</f>
        <v>Conflict</v>
      </c>
      <c r="C49" s="25" t="str">
        <f>'Crisis Indicator Data'!C43</f>
        <v>IND002</v>
      </c>
      <c r="D49" s="25" t="str">
        <f>'Crisis Indicator Data'!D43</f>
        <v>India</v>
      </c>
      <c r="E49" s="25" t="str">
        <f>'Crisis Indicator Data'!E43</f>
        <v>IND</v>
      </c>
      <c r="F49" s="131">
        <f>IF('Crisis Indicator Data'!Q43="x","x",('Crisis Indicator Data'!Q43/1000000))</f>
        <v>12.541</v>
      </c>
      <c r="G49" s="131" t="str">
        <f>IF('Crisis Indicator Data'!R43="x","x",('Crisis Indicator Data'!R43/1000000))</f>
        <v>x</v>
      </c>
      <c r="H49" s="131" t="str">
        <f>IF('Crisis Indicator Data'!S43="x","x",('Crisis Indicator Data'!S43/1000000))</f>
        <v>x</v>
      </c>
      <c r="I49" s="131" t="str">
        <f>IF('Crisis Indicator Data'!T43="x","x",('Crisis Indicator Data'!T43/1000000))</f>
        <v>x</v>
      </c>
      <c r="J49" s="131">
        <f>IF('Crisis Indicator Data'!U43="x","x",('Crisis Indicator Data'!U43/1000000))</f>
        <v>0</v>
      </c>
      <c r="K49" s="137" t="str">
        <f t="shared" si="2"/>
        <v>x</v>
      </c>
      <c r="L49" s="135">
        <f>IF(F49="x","x",(F49*1000000/VLOOKUP($C49,'Crisis Indicator Data'!$C$3:$H$175,5,FALSE)))</f>
        <v>1</v>
      </c>
      <c r="M49" s="135" t="str">
        <f>IF(G49="x","x",(G49*1000000/VLOOKUP($C49,'Crisis Indicator Data'!$C$3:$H$175,5,FALSE)))</f>
        <v>x</v>
      </c>
      <c r="N49" s="135" t="str">
        <f>IF(H49="x","x",(H49*1000000/VLOOKUP($C49,'Crisis Indicator Data'!$C$3:$H$175,5,FALSE)))</f>
        <v>x</v>
      </c>
      <c r="O49" s="135" t="str">
        <f>IF(I49="x","x",(I49*1000000/VLOOKUP($C49,'Crisis Indicator Data'!$C$3:$H$175,5,FALSE)))</f>
        <v>x</v>
      </c>
      <c r="P49" s="135">
        <f>IF(J49="x","x",(J49*1000000/VLOOKUP($C49,'Crisis Indicator Data'!$C$3:$H$175,5,FALSE)))</f>
        <v>0</v>
      </c>
      <c r="Q49" s="137" t="str">
        <f t="shared" si="0"/>
        <v>x</v>
      </c>
      <c r="R49" s="139" t="str">
        <f t="shared" si="1"/>
        <v>x</v>
      </c>
    </row>
    <row r="50" spans="1:18" x14ac:dyDescent="0.35">
      <c r="A50" s="25" t="str">
        <f>'Crisis Indicator Data'!A44</f>
        <v>Regional Kashmir conflict</v>
      </c>
      <c r="B50" s="25" t="str">
        <f>'Crisis Indicator Data'!B44</f>
        <v>Regional crisis</v>
      </c>
      <c r="C50" s="25" t="str">
        <f>'Crisis Indicator Data'!C44</f>
        <v>REG003</v>
      </c>
      <c r="D50" s="25" t="str">
        <f>'Crisis Indicator Data'!D44</f>
        <v>India, Pakistan</v>
      </c>
      <c r="E50" s="25" t="str">
        <f>'Crisis Indicator Data'!E44</f>
        <v>IND, PAK</v>
      </c>
      <c r="F50" s="131">
        <f>IF('Crisis Indicator Data'!Q44="x","x",('Crisis Indicator Data'!Q44/1000000))</f>
        <v>16.991</v>
      </c>
      <c r="G50" s="131" t="str">
        <f>IF('Crisis Indicator Data'!R44="x","x",('Crisis Indicator Data'!R44/1000000))</f>
        <v>x</v>
      </c>
      <c r="H50" s="131" t="str">
        <f>IF('Crisis Indicator Data'!S44="x","x",('Crisis Indicator Data'!S44/1000000))</f>
        <v>x</v>
      </c>
      <c r="I50" s="131" t="str">
        <f>IF('Crisis Indicator Data'!T44="x","x",('Crisis Indicator Data'!T44/1000000))</f>
        <v>x</v>
      </c>
      <c r="J50" s="131" t="str">
        <f>IF('Crisis Indicator Data'!U44="x","x",('Crisis Indicator Data'!U44/1000000))</f>
        <v>x</v>
      </c>
      <c r="K50" s="137" t="str">
        <f t="shared" si="2"/>
        <v>x</v>
      </c>
      <c r="L50" s="135">
        <f>IF(F50="x","x",(F50*1000000/VLOOKUP($C50,'Crisis Indicator Data'!$C$3:$H$175,5,FALSE)))</f>
        <v>1</v>
      </c>
      <c r="M50" s="135" t="str">
        <f>IF(G50="x","x",(G50*1000000/VLOOKUP($C50,'Crisis Indicator Data'!$C$3:$H$175,5,FALSE)))</f>
        <v>x</v>
      </c>
      <c r="N50" s="135" t="str">
        <f>IF(H50="x","x",(H50*1000000/VLOOKUP($C50,'Crisis Indicator Data'!$C$3:$H$175,5,FALSE)))</f>
        <v>x</v>
      </c>
      <c r="O50" s="135" t="str">
        <f>IF(I50="x","x",(I50*1000000/VLOOKUP($C50,'Crisis Indicator Data'!$C$3:$H$175,5,FALSE)))</f>
        <v>x</v>
      </c>
      <c r="P50" s="135" t="str">
        <f>IF(J50="x","x",(J50*1000000/VLOOKUP($C50,'Crisis Indicator Data'!$C$3:$H$175,5,FALSE)))</f>
        <v>x</v>
      </c>
      <c r="Q50" s="137" t="str">
        <f t="shared" si="0"/>
        <v>x</v>
      </c>
      <c r="R50" s="139" t="str">
        <f t="shared" si="1"/>
        <v>x</v>
      </c>
    </row>
    <row r="51" spans="1:18" x14ac:dyDescent="0.35">
      <c r="A51" s="25" t="str">
        <f>'Crisis Indicator Data'!A45</f>
        <v xml:space="preserve">Complex Crisis in Indonesia </v>
      </c>
      <c r="B51" s="25" t="str">
        <f>'Crisis Indicator Data'!B45</f>
        <v>Complex crisis</v>
      </c>
      <c r="C51" s="25" t="str">
        <f>'Crisis Indicator Data'!C45</f>
        <v>IDN001</v>
      </c>
      <c r="D51" s="25" t="str">
        <f>'Crisis Indicator Data'!D45</f>
        <v>Indonesia</v>
      </c>
      <c r="E51" s="25" t="str">
        <f>'Crisis Indicator Data'!E45</f>
        <v>IDN</v>
      </c>
      <c r="F51" s="131">
        <f>IF('Crisis Indicator Data'!Q45="x","x",('Crisis Indicator Data'!Q45/1000000))</f>
        <v>4.1970000000000001</v>
      </c>
      <c r="G51" s="131">
        <f>IF('Crisis Indicator Data'!R45="x","x",('Crisis Indicator Data'!R45/1000000))</f>
        <v>4.274</v>
      </c>
      <c r="H51" s="131">
        <f>IF('Crisis Indicator Data'!S45="x","x",('Crisis Indicator Data'!S45/1000000))</f>
        <v>1.6E-2</v>
      </c>
      <c r="I51" s="131">
        <f>IF('Crisis Indicator Data'!T45="x","x",('Crisis Indicator Data'!T45/1000000))</f>
        <v>3.6999999999999998E-2</v>
      </c>
      <c r="J51" s="131">
        <f>IF('Crisis Indicator Data'!U45="x","x",('Crisis Indicator Data'!U45/1000000))</f>
        <v>0</v>
      </c>
      <c r="K51" s="137">
        <f t="shared" si="2"/>
        <v>1</v>
      </c>
      <c r="L51" s="135">
        <f>IF(F51="x","x",(F51*1000000/VLOOKUP($C51,'Crisis Indicator Data'!$C$3:$H$175,5,FALSE)))</f>
        <v>0.49237447207883622</v>
      </c>
      <c r="M51" s="135">
        <f>IF(G51="x","x",(G51*1000000/VLOOKUP($C51,'Crisis Indicator Data'!$C$3:$H$175,5,FALSE)))</f>
        <v>0.50140778977006095</v>
      </c>
      <c r="N51" s="135">
        <f>IF(H51="x","x",(H51*1000000/VLOOKUP($C51,'Crisis Indicator Data'!$C$3:$H$175,5,FALSE)))</f>
        <v>1.8770530267480056E-3</v>
      </c>
      <c r="O51" s="135">
        <f>IF(I51="x","x",(I51*1000000/VLOOKUP($C51,'Crisis Indicator Data'!$C$3:$H$175,5,FALSE)))</f>
        <v>4.340685124354763E-3</v>
      </c>
      <c r="P51" s="135">
        <f>IF(J51="x","x",(J51*1000000/VLOOKUP($C51,'Crisis Indicator Data'!$C$3:$H$175,5,FALSE)))</f>
        <v>0</v>
      </c>
      <c r="Q51" s="137">
        <f t="shared" si="0"/>
        <v>2</v>
      </c>
      <c r="R51" s="139">
        <f t="shared" si="1"/>
        <v>1.5</v>
      </c>
    </row>
    <row r="52" spans="1:18" x14ac:dyDescent="0.35">
      <c r="A52" s="25" t="str">
        <f>'Crisis Indicator Data'!A46</f>
        <v>Papua Conflict</v>
      </c>
      <c r="B52" s="25" t="str">
        <f>'Crisis Indicator Data'!B46</f>
        <v>Conflict</v>
      </c>
      <c r="C52" s="25" t="str">
        <f>'Crisis Indicator Data'!C46</f>
        <v>IDN002</v>
      </c>
      <c r="D52" s="25" t="str">
        <f>'Crisis Indicator Data'!D46</f>
        <v>Indonesia</v>
      </c>
      <c r="E52" s="25" t="str">
        <f>'Crisis Indicator Data'!E46</f>
        <v>IDN</v>
      </c>
      <c r="F52" s="131">
        <f>IF('Crisis Indicator Data'!Q46="x","x",('Crisis Indicator Data'!Q46/1000000))</f>
        <v>0</v>
      </c>
      <c r="G52" s="131">
        <f>IF('Crisis Indicator Data'!R46="x","x",('Crisis Indicator Data'!R46/1000000))</f>
        <v>4.274</v>
      </c>
      <c r="H52" s="131">
        <f>IF('Crisis Indicator Data'!S46="x","x",('Crisis Indicator Data'!S46/1000000))</f>
        <v>0</v>
      </c>
      <c r="I52" s="131">
        <f>IF('Crisis Indicator Data'!T46="x","x",('Crisis Indicator Data'!T46/1000000))</f>
        <v>3.6999999999999998E-2</v>
      </c>
      <c r="J52" s="131">
        <f>IF('Crisis Indicator Data'!U46="x","x",('Crisis Indicator Data'!U46/1000000))</f>
        <v>0</v>
      </c>
      <c r="K52" s="137">
        <f t="shared" si="2"/>
        <v>1</v>
      </c>
      <c r="L52" s="135">
        <f>IF(F52="x","x",(F52*1000000/VLOOKUP($C52,'Crisis Indicator Data'!$C$3:$H$175,5,FALSE)))</f>
        <v>0</v>
      </c>
      <c r="M52" s="135">
        <f>IF(G52="x","x",(G52*1000000/VLOOKUP($C52,'Crisis Indicator Data'!$C$3:$H$175,5,FALSE)))</f>
        <v>0.99141730456970545</v>
      </c>
      <c r="N52" s="135">
        <f>IF(H52="x","x",(H52*1000000/VLOOKUP($C52,'Crisis Indicator Data'!$C$3:$H$175,5,FALSE)))</f>
        <v>0</v>
      </c>
      <c r="O52" s="135">
        <f>IF(I52="x","x",(I52*1000000/VLOOKUP($C52,'Crisis Indicator Data'!$C$3:$H$175,5,FALSE)))</f>
        <v>8.5826954302945947E-3</v>
      </c>
      <c r="P52" s="135">
        <f>IF(J52="x","x",(J52*1000000/VLOOKUP($C52,'Crisis Indicator Data'!$C$3:$H$175,5,FALSE)))</f>
        <v>0</v>
      </c>
      <c r="Q52" s="137">
        <f t="shared" si="0"/>
        <v>2</v>
      </c>
      <c r="R52" s="139">
        <f t="shared" si="1"/>
        <v>1.5</v>
      </c>
    </row>
    <row r="53" spans="1:18" x14ac:dyDescent="0.35">
      <c r="A53" s="25" t="str">
        <f>'Crisis Indicator Data'!A47</f>
        <v>Sunda Strait Tsunami</v>
      </c>
      <c r="B53" s="25" t="str">
        <f>'Crisis Indicator Data'!B47</f>
        <v>Tsunami</v>
      </c>
      <c r="C53" s="25" t="str">
        <f>'Crisis Indicator Data'!C47</f>
        <v>IDN003</v>
      </c>
      <c r="D53" s="25" t="str">
        <f>'Crisis Indicator Data'!D47</f>
        <v>Indonesia</v>
      </c>
      <c r="E53" s="25" t="str">
        <f>'Crisis Indicator Data'!E47</f>
        <v>IDN</v>
      </c>
      <c r="F53" s="131">
        <f>IF('Crisis Indicator Data'!Q47="x","x",('Crisis Indicator Data'!Q47/1000000))</f>
        <v>4.1970000000000001</v>
      </c>
      <c r="G53" s="131">
        <f>IF('Crisis Indicator Data'!R47="x","x",('Crisis Indicator Data'!R47/1000000))</f>
        <v>0</v>
      </c>
      <c r="H53" s="131">
        <f>IF('Crisis Indicator Data'!S47="x","x",('Crisis Indicator Data'!S47/1000000))</f>
        <v>1.6E-2</v>
      </c>
      <c r="I53" s="131">
        <f>IF('Crisis Indicator Data'!T47="x","x",('Crisis Indicator Data'!T47/1000000))</f>
        <v>0</v>
      </c>
      <c r="J53" s="131">
        <f>IF('Crisis Indicator Data'!U47="x","x",('Crisis Indicator Data'!U47/1000000))</f>
        <v>0</v>
      </c>
      <c r="K53" s="137">
        <f t="shared" si="2"/>
        <v>1</v>
      </c>
      <c r="L53" s="135">
        <f>IF(F53="x","x",(F53*1000000/VLOOKUP($C53,'Crisis Indicator Data'!$C$3:$H$175,5,FALSE)))</f>
        <v>0.99620223118917639</v>
      </c>
      <c r="M53" s="135">
        <f>IF(G53="x","x",(G53*1000000/VLOOKUP($C53,'Crisis Indicator Data'!$C$3:$H$175,5,FALSE)))</f>
        <v>0</v>
      </c>
      <c r="N53" s="135">
        <f>IF(H53="x","x",(H53*1000000/VLOOKUP($C53,'Crisis Indicator Data'!$C$3:$H$175,5,FALSE)))</f>
        <v>3.7977688108236413E-3</v>
      </c>
      <c r="O53" s="135">
        <f>IF(I53="x","x",(I53*1000000/VLOOKUP($C53,'Crisis Indicator Data'!$C$3:$H$175,5,FALSE)))</f>
        <v>0</v>
      </c>
      <c r="P53" s="135">
        <f>IF(J53="x","x",(J53*1000000/VLOOKUP($C53,'Crisis Indicator Data'!$C$3:$H$175,5,FALSE)))</f>
        <v>0</v>
      </c>
      <c r="Q53" s="137">
        <f t="shared" si="0"/>
        <v>1</v>
      </c>
      <c r="R53" s="139">
        <f t="shared" si="1"/>
        <v>1</v>
      </c>
    </row>
    <row r="54" spans="1:18" x14ac:dyDescent="0.35">
      <c r="A54" s="25" t="str">
        <f>'Crisis Indicator Data'!A48</f>
        <v>Multiple crises in Iraq</v>
      </c>
      <c r="B54" s="25" t="str">
        <f>'Crisis Indicator Data'!B48</f>
        <v>Multiple crises country</v>
      </c>
      <c r="C54" s="25" t="str">
        <f>'Crisis Indicator Data'!C48</f>
        <v>IRQ001</v>
      </c>
      <c r="D54" s="25" t="str">
        <f>'Crisis Indicator Data'!D48</f>
        <v>Iraq</v>
      </c>
      <c r="E54" s="25" t="str">
        <f>'Crisis Indicator Data'!E48</f>
        <v>IRQ</v>
      </c>
      <c r="F54" s="131">
        <f>IF('Crisis Indicator Data'!Q48="x","x",('Crisis Indicator Data'!Q48/1000000))</f>
        <v>0</v>
      </c>
      <c r="G54" s="131">
        <f>IF('Crisis Indicator Data'!R48="x","x",('Crisis Indicator Data'!R48/1000000))</f>
        <v>7.7190000000000003</v>
      </c>
      <c r="H54" s="131">
        <f>IF('Crisis Indicator Data'!S48="x","x",('Crisis Indicator Data'!S48/1000000))</f>
        <v>4.58</v>
      </c>
      <c r="I54" s="131">
        <f>IF('Crisis Indicator Data'!T48="x","x",('Crisis Indicator Data'!T48/1000000))</f>
        <v>2.1989999999999998</v>
      </c>
      <c r="J54" s="131">
        <f>IF('Crisis Indicator Data'!U48="x","x",('Crisis Indicator Data'!U48/1000000))</f>
        <v>0</v>
      </c>
      <c r="K54" s="137">
        <f t="shared" si="2"/>
        <v>4</v>
      </c>
      <c r="L54" s="135">
        <f>IF(F54="x","x",(F54*1000000/VLOOKUP($C54,'Crisis Indicator Data'!$C$3:$H$175,5,FALSE)))</f>
        <v>0</v>
      </c>
      <c r="M54" s="135">
        <f>IF(G54="x","x",(G54*1000000/VLOOKUP($C54,'Crisis Indicator Data'!$C$3:$H$175,5,FALSE)))</f>
        <v>0.5324549906877285</v>
      </c>
      <c r="N54" s="135">
        <f>IF(H54="x","x",(H54*1000000/VLOOKUP($C54,'Crisis Indicator Data'!$C$3:$H$175,5,FALSE)))</f>
        <v>0.31592743326205419</v>
      </c>
      <c r="O54" s="135">
        <f>IF(I54="x","x",(I54*1000000/VLOOKUP($C54,'Crisis Indicator Data'!$C$3:$H$175,5,FALSE)))</f>
        <v>0.15168655583913912</v>
      </c>
      <c r="P54" s="135">
        <f>IF(J54="x","x",(J54*1000000/VLOOKUP($C54,'Crisis Indicator Data'!$C$3:$H$175,5,FALSE)))</f>
        <v>0</v>
      </c>
      <c r="Q54" s="137">
        <f t="shared" si="0"/>
        <v>4</v>
      </c>
      <c r="R54" s="139">
        <f t="shared" si="1"/>
        <v>4</v>
      </c>
    </row>
    <row r="55" spans="1:18" x14ac:dyDescent="0.35">
      <c r="A55" s="25" t="str">
        <f>'Crisis Indicator Data'!A49</f>
        <v>Conflict  in Iraq</v>
      </c>
      <c r="B55" s="25" t="str">
        <f>'Crisis Indicator Data'!B49</f>
        <v>Conflict</v>
      </c>
      <c r="C55" s="25" t="str">
        <f>'Crisis Indicator Data'!C49</f>
        <v>IRQ002</v>
      </c>
      <c r="D55" s="25" t="str">
        <f>'Crisis Indicator Data'!D49</f>
        <v>Iraq</v>
      </c>
      <c r="E55" s="25" t="str">
        <f>'Crisis Indicator Data'!E49</f>
        <v>IRQ</v>
      </c>
      <c r="F55" s="131">
        <f>IF('Crisis Indicator Data'!Q49="x","x",('Crisis Indicator Data'!Q49/1000000))</f>
        <v>0</v>
      </c>
      <c r="G55" s="131">
        <f>IF('Crisis Indicator Data'!R49="x","x",('Crisis Indicator Data'!R49/1000000))</f>
        <v>4.4560000000000004</v>
      </c>
      <c r="H55" s="131">
        <f>IF('Crisis Indicator Data'!S49="x","x",('Crisis Indicator Data'!S49/1000000))</f>
        <v>4.3760000000000003</v>
      </c>
      <c r="I55" s="131">
        <f>IF('Crisis Indicator Data'!T49="x","x",('Crisis Indicator Data'!T49/1000000))</f>
        <v>2.1680000000000001</v>
      </c>
      <c r="J55" s="131">
        <f>IF('Crisis Indicator Data'!U49="x","x",('Crisis Indicator Data'!U49/1000000))</f>
        <v>0</v>
      </c>
      <c r="K55" s="137">
        <f t="shared" si="2"/>
        <v>4</v>
      </c>
      <c r="L55" s="135">
        <f>IF(F55="x","x",(F55*1000000/VLOOKUP($C55,'Crisis Indicator Data'!$C$3:$H$175,5,FALSE)))</f>
        <v>0</v>
      </c>
      <c r="M55" s="135">
        <f>IF(G55="x","x",(G55*1000000/VLOOKUP($C55,'Crisis Indicator Data'!$C$3:$H$175,5,FALSE)))</f>
        <v>0.40509090909090911</v>
      </c>
      <c r="N55" s="135">
        <f>IF(H55="x","x",(H55*1000000/VLOOKUP($C55,'Crisis Indicator Data'!$C$3:$H$175,5,FALSE)))</f>
        <v>0.39781818181818179</v>
      </c>
      <c r="O55" s="135">
        <f>IF(I55="x","x",(I55*1000000/VLOOKUP($C55,'Crisis Indicator Data'!$C$3:$H$175,5,FALSE)))</f>
        <v>0.19709090909090909</v>
      </c>
      <c r="P55" s="135">
        <f>IF(J55="x","x",(J55*1000000/VLOOKUP($C55,'Crisis Indicator Data'!$C$3:$H$175,5,FALSE)))</f>
        <v>0</v>
      </c>
      <c r="Q55" s="137">
        <f t="shared" si="0"/>
        <v>4</v>
      </c>
      <c r="R55" s="139">
        <f t="shared" si="1"/>
        <v>4</v>
      </c>
    </row>
    <row r="56" spans="1:18" x14ac:dyDescent="0.35">
      <c r="A56" s="25" t="str">
        <f>'Crisis Indicator Data'!A50</f>
        <v>Syrian and Palestinian refugees in iraq</v>
      </c>
      <c r="B56" s="25" t="str">
        <f>'Crisis Indicator Data'!B50</f>
        <v>International displacement</v>
      </c>
      <c r="C56" s="25" t="str">
        <f>'Crisis Indicator Data'!C50</f>
        <v>IRQ003</v>
      </c>
      <c r="D56" s="25" t="str">
        <f>'Crisis Indicator Data'!D50</f>
        <v>Iraq</v>
      </c>
      <c r="E56" s="25" t="str">
        <f>'Crisis Indicator Data'!E50</f>
        <v>IRQ</v>
      </c>
      <c r="F56" s="131">
        <f>IF('Crisis Indicator Data'!Q50="x","x",('Crisis Indicator Data'!Q50/1000000))</f>
        <v>0</v>
      </c>
      <c r="G56" s="131">
        <f>IF('Crisis Indicator Data'!R50="x","x",('Crisis Indicator Data'!R50/1000000))</f>
        <v>3.2629999999999999</v>
      </c>
      <c r="H56" s="131">
        <f>IF('Crisis Indicator Data'!S50="x","x",('Crisis Indicator Data'!S50/1000000))</f>
        <v>0.20399999999999999</v>
      </c>
      <c r="I56" s="131">
        <f>IF('Crisis Indicator Data'!T50="x","x",('Crisis Indicator Data'!T50/1000000))</f>
        <v>3.1E-2</v>
      </c>
      <c r="J56" s="131">
        <f>IF('Crisis Indicator Data'!U50="x","x",('Crisis Indicator Data'!U50/1000000))</f>
        <v>0</v>
      </c>
      <c r="K56" s="137">
        <f t="shared" si="2"/>
        <v>1</v>
      </c>
      <c r="L56" s="135">
        <f>IF(F56="x","x",(F56*1000000/VLOOKUP($C56,'Crisis Indicator Data'!$C$3:$H$175,5,FALSE)))</f>
        <v>0</v>
      </c>
      <c r="M56" s="135">
        <f>IF(G56="x","x",(G56*1000000/VLOOKUP($C56,'Crisis Indicator Data'!$C$3:$H$175,5,FALSE)))</f>
        <v>0.93308550185873607</v>
      </c>
      <c r="N56" s="135">
        <f>IF(H56="x","x",(H56*1000000/VLOOKUP($C56,'Crisis Indicator Data'!$C$3:$H$175,5,FALSE)))</f>
        <v>5.8335716328281384E-2</v>
      </c>
      <c r="O56" s="135">
        <f>IF(I56="x","x",(I56*1000000/VLOOKUP($C56,'Crisis Indicator Data'!$C$3:$H$175,5,FALSE)))</f>
        <v>8.8647412067486414E-3</v>
      </c>
      <c r="P56" s="135">
        <f>IF(J56="x","x",(J56*1000000/VLOOKUP($C56,'Crisis Indicator Data'!$C$3:$H$175,5,FALSE)))</f>
        <v>0</v>
      </c>
      <c r="Q56" s="137">
        <f>IF(N56="x","x",IF(OR(L56&gt;=$L$7,M56&gt;=$M$7,N56&gt;=$N$7,O56&gt;=$O$7,P56&gt;=$P$7),(IF(P56&gt;=$P$7,5,IF(O56&gt;=$O$7,4,IF(N56&gt;=$N$7,3,IF(M56&gt;=$M$7,2,1))))),(IF(AND(P56&gt;=O56,P56&gt;=N56,P56&gt;=M56,P56&gt;=L56),5,IF(AND(P56&lt;O56,O56&gt;=N56,O56&gt;=M56,O56&gt;=L56),4,IF(AND(P56&lt;N56,O56&lt;N56,N56&gt;=M56,N56&gt;=L56),3,IF(AND(P56&lt;M56,O56&lt;M56,N56&lt;M56,M56&gt;=L56),2,1)))))))</f>
        <v>3</v>
      </c>
      <c r="R56" s="139">
        <f t="shared" si="1"/>
        <v>2</v>
      </c>
    </row>
    <row r="57" spans="1:18" x14ac:dyDescent="0.35">
      <c r="A57" s="25" t="str">
        <f>'Crisis Indicator Data'!A51</f>
        <v>Syrian refugees in Jordan</v>
      </c>
      <c r="B57" s="25" t="str">
        <f>'Crisis Indicator Data'!B51</f>
        <v>International displacement</v>
      </c>
      <c r="C57" s="25" t="str">
        <f>'Crisis Indicator Data'!C51</f>
        <v>JOR002</v>
      </c>
      <c r="D57" s="25" t="str">
        <f>'Crisis Indicator Data'!D51</f>
        <v>Jordan</v>
      </c>
      <c r="E57" s="25" t="str">
        <f>'Crisis Indicator Data'!E51</f>
        <v>JOR</v>
      </c>
      <c r="F57" s="131">
        <f>IF('Crisis Indicator Data'!Q51="x","x",('Crisis Indicator Data'!Q51/1000000))</f>
        <v>7.5739999999999998</v>
      </c>
      <c r="G57" s="131">
        <f>IF('Crisis Indicator Data'!R51="x","x",('Crisis Indicator Data'!R51/1000000))</f>
        <v>0.70699999999999996</v>
      </c>
      <c r="H57" s="131">
        <f>IF('Crisis Indicator Data'!S51="x","x",('Crisis Indicator Data'!S51/1000000))</f>
        <v>0.57199999999999995</v>
      </c>
      <c r="I57" s="131">
        <f>IF('Crisis Indicator Data'!T51="x","x",('Crisis Indicator Data'!T51/1000000))</f>
        <v>0</v>
      </c>
      <c r="J57" s="131">
        <f>IF('Crisis Indicator Data'!U51="x","x",('Crisis Indicator Data'!U51/1000000))</f>
        <v>0</v>
      </c>
      <c r="K57" s="137">
        <f t="shared" si="2"/>
        <v>2</v>
      </c>
      <c r="L57" s="135">
        <f>IF(F57="x","x",(F57*1000000/VLOOKUP($C57,'Crisis Indicator Data'!$C$3:$H$175,5,FALSE)))</f>
        <v>0.85562584726615454</v>
      </c>
      <c r="M57" s="135">
        <f>IF(G57="x","x",(G57*1000000/VLOOKUP($C57,'Crisis Indicator Data'!$C$3:$H$175,5,FALSE)))</f>
        <v>7.986895616809761E-2</v>
      </c>
      <c r="N57" s="135">
        <f>IF(H57="x","x",(H57*1000000/VLOOKUP($C57,'Crisis Indicator Data'!$C$3:$H$175,5,FALSE)))</f>
        <v>6.4618165386353371E-2</v>
      </c>
      <c r="O57" s="135">
        <f>IF(I57="x","x",(I57*1000000/VLOOKUP($C57,'Crisis Indicator Data'!$C$3:$H$175,5,FALSE)))</f>
        <v>0</v>
      </c>
      <c r="P57" s="135">
        <f>IF(J57="x","x",(J57*1000000/VLOOKUP($C57,'Crisis Indicator Data'!$C$3:$H$175,5,FALSE)))</f>
        <v>0</v>
      </c>
      <c r="Q57" s="137">
        <f t="shared" ref="Q57:Q120" si="3">IF(N57="x","x",IF(OR(L57&gt;=$L$7,M57&gt;=$M$7,N57&gt;=$N$7,O57&gt;=$O$7,P57&gt;=$P$7),(IF(P57&gt;=$P$7,5,IF(O57&gt;=$O$7,4,IF(N57&gt;=$N$7,3,IF(M57&gt;=$M$7,2,1))))),(IF(AND(P57&gt;=O57,P57&gt;=N57,P57&gt;=M57,P57&gt;=L57),5,IF(AND(P57&lt;O57,O57&gt;=N57,O57&gt;=M57,O57&gt;=L57),4,IF(AND(P57&lt;N57,O57&lt;N57,N57&gt;=M57,N57&gt;=L57),3,IF(AND(P57&lt;M57,O57&lt;M57,N57&lt;M57,M57&gt;=L57),2,1)))))))</f>
        <v>3</v>
      </c>
      <c r="R57" s="139">
        <f t="shared" si="1"/>
        <v>2.5</v>
      </c>
    </row>
    <row r="58" spans="1:18" x14ac:dyDescent="0.35">
      <c r="A58" s="25" t="str">
        <f>'Crisis Indicator Data'!A52</f>
        <v xml:space="preserve">Multiple crisis in Kenya </v>
      </c>
      <c r="B58" s="25" t="str">
        <f>'Crisis Indicator Data'!B52</f>
        <v>Multiple crises country</v>
      </c>
      <c r="C58" s="25" t="str">
        <f>'Crisis Indicator Data'!C52</f>
        <v>KEN001</v>
      </c>
      <c r="D58" s="25" t="str">
        <f>'Crisis Indicator Data'!D52</f>
        <v>Kenya</v>
      </c>
      <c r="E58" s="25" t="str">
        <f>'Crisis Indicator Data'!E52</f>
        <v>KEN</v>
      </c>
      <c r="F58" s="131">
        <f>IF('Crisis Indicator Data'!Q52="x","x",('Crisis Indicator Data'!Q52/1000000))</f>
        <v>41.921999999999997</v>
      </c>
      <c r="G58" s="131">
        <f>IF('Crisis Indicator Data'!R52="x","x",('Crisis Indicator Data'!R52/1000000))</f>
        <v>0.375</v>
      </c>
      <c r="H58" s="131">
        <f>IF('Crisis Indicator Data'!S52="x","x",('Crisis Indicator Data'!S52/1000000))</f>
        <v>3.2250000000000001</v>
      </c>
      <c r="I58" s="131">
        <f>IF('Crisis Indicator Data'!T52="x","x",('Crisis Indicator Data'!T52/1000000))</f>
        <v>0.35699999999999998</v>
      </c>
      <c r="J58" s="131">
        <f>IF('Crisis Indicator Data'!U52="x","x",('Crisis Indicator Data'!U52/1000000))</f>
        <v>0</v>
      </c>
      <c r="K58" s="137">
        <f t="shared" si="2"/>
        <v>4</v>
      </c>
      <c r="L58" s="135">
        <f>IF(F58="x","x",(F58*1000000/VLOOKUP($C58,'Crisis Indicator Data'!$C$3:$H$175,5,FALSE)))</f>
        <v>0.80807263054415079</v>
      </c>
      <c r="M58" s="135">
        <f>IF(G58="x","x",(G58*1000000/VLOOKUP($C58,'Crisis Indicator Data'!$C$3:$H$175,5,FALSE)))</f>
        <v>7.2283582952639798E-3</v>
      </c>
      <c r="N58" s="135">
        <f>IF(H58="x","x",(H58*1000000/VLOOKUP($C58,'Crisis Indicator Data'!$C$3:$H$175,5,FALSE)))</f>
        <v>6.2163881339270227E-2</v>
      </c>
      <c r="O58" s="135">
        <f>IF(I58="x","x",(I58*1000000/VLOOKUP($C58,'Crisis Indicator Data'!$C$3:$H$175,5,FALSE)))</f>
        <v>6.881397097091309E-3</v>
      </c>
      <c r="P58" s="135">
        <f>IF(J58="x","x",(J58*1000000/VLOOKUP($C58,'Crisis Indicator Data'!$C$3:$H$175,5,FALSE)))</f>
        <v>0</v>
      </c>
      <c r="Q58" s="137">
        <f t="shared" si="3"/>
        <v>3</v>
      </c>
      <c r="R58" s="139">
        <f t="shared" si="1"/>
        <v>3.5</v>
      </c>
    </row>
    <row r="59" spans="1:18" x14ac:dyDescent="0.35">
      <c r="A59" s="25" t="str">
        <f>'Crisis Indicator Data'!A53</f>
        <v>Refugee situation in Kenya</v>
      </c>
      <c r="B59" s="25" t="str">
        <f>'Crisis Indicator Data'!B53</f>
        <v>International displacement</v>
      </c>
      <c r="C59" s="25" t="str">
        <f>'Crisis Indicator Data'!C53</f>
        <v>KEN002</v>
      </c>
      <c r="D59" s="25" t="str">
        <f>'Crisis Indicator Data'!D53</f>
        <v>kenya</v>
      </c>
      <c r="E59" s="25" t="str">
        <f>'Crisis Indicator Data'!E53</f>
        <v>KEN</v>
      </c>
      <c r="F59" s="131">
        <f>IF('Crisis Indicator Data'!Q53="x","x",('Crisis Indicator Data'!Q53/1000000))</f>
        <v>4.7210000000000001</v>
      </c>
      <c r="G59" s="131">
        <f>IF('Crisis Indicator Data'!R53="x","x",('Crisis Indicator Data'!R53/1000000))</f>
        <v>0</v>
      </c>
      <c r="H59" s="131">
        <f>IF('Crisis Indicator Data'!S53="x","x",('Crisis Indicator Data'!S53/1000000))</f>
        <v>0.48599999999999999</v>
      </c>
      <c r="I59" s="131">
        <f>IF('Crisis Indicator Data'!T53="x","x",('Crisis Indicator Data'!T53/1000000))</f>
        <v>0</v>
      </c>
      <c r="J59" s="131">
        <f>IF('Crisis Indicator Data'!U53="x","x",('Crisis Indicator Data'!U53/1000000))</f>
        <v>0</v>
      </c>
      <c r="K59" s="137">
        <f t="shared" si="2"/>
        <v>2</v>
      </c>
      <c r="L59" s="135">
        <f>IF(F59="x","x",(F59*1000000/VLOOKUP($C59,'Crisis Indicator Data'!$C$3:$H$175,5,FALSE)))</f>
        <v>0.90683826354206687</v>
      </c>
      <c r="M59" s="135">
        <f>IF(G59="x","x",(G59*1000000/VLOOKUP($C59,'Crisis Indicator Data'!$C$3:$H$175,5,FALSE)))</f>
        <v>0</v>
      </c>
      <c r="N59" s="135">
        <f>IF(H59="x","x",(H59*1000000/VLOOKUP($C59,'Crisis Indicator Data'!$C$3:$H$175,5,FALSE)))</f>
        <v>9.3353822512485599E-2</v>
      </c>
      <c r="O59" s="135">
        <f>IF(I59="x","x",(I59*1000000/VLOOKUP($C59,'Crisis Indicator Data'!$C$3:$H$175,5,FALSE)))</f>
        <v>0</v>
      </c>
      <c r="P59" s="135">
        <f>IF(J59="x","x",(J59*1000000/VLOOKUP($C59,'Crisis Indicator Data'!$C$3:$H$175,5,FALSE)))</f>
        <v>0</v>
      </c>
      <c r="Q59" s="137">
        <f t="shared" si="3"/>
        <v>3</v>
      </c>
      <c r="R59" s="139">
        <f t="shared" si="1"/>
        <v>2.5</v>
      </c>
    </row>
    <row r="60" spans="1:18" x14ac:dyDescent="0.35">
      <c r="A60" s="25" t="str">
        <f>'Crisis Indicator Data'!A54</f>
        <v>Drought in Kenya</v>
      </c>
      <c r="B60" s="25" t="str">
        <f>'Crisis Indicator Data'!B54</f>
        <v>Drought</v>
      </c>
      <c r="C60" s="25" t="str">
        <f>'Crisis Indicator Data'!C54</f>
        <v>KEN003</v>
      </c>
      <c r="D60" s="25" t="str">
        <f>'Crisis Indicator Data'!D54</f>
        <v>Kenya</v>
      </c>
      <c r="E60" s="25" t="str">
        <f>'Crisis Indicator Data'!E54</f>
        <v>KEN</v>
      </c>
      <c r="F60" s="131">
        <f>IF('Crisis Indicator Data'!Q54="x","x",('Crisis Indicator Data'!Q54/1000000))</f>
        <v>42.762999999999998</v>
      </c>
      <c r="G60" s="131">
        <f>IF('Crisis Indicator Data'!R54="x","x",('Crisis Indicator Data'!R54/1000000))</f>
        <v>6.016</v>
      </c>
      <c r="H60" s="131">
        <f>IF('Crisis Indicator Data'!S54="x","x",('Crisis Indicator Data'!S54/1000000))</f>
        <v>2.7389999999999999</v>
      </c>
      <c r="I60" s="131">
        <f>IF('Crisis Indicator Data'!T54="x","x",('Crisis Indicator Data'!T54/1000000))</f>
        <v>0.35699999999999998</v>
      </c>
      <c r="J60" s="131">
        <f>IF('Crisis Indicator Data'!U54="x","x",('Crisis Indicator Data'!U54/1000000))</f>
        <v>0</v>
      </c>
      <c r="K60" s="137">
        <f t="shared" si="2"/>
        <v>4</v>
      </c>
      <c r="L60" s="135">
        <f>IF(F60="x","x",(F60*1000000/VLOOKUP($C60,'Crisis Indicator Data'!$C$3:$H$175,5,FALSE)))</f>
        <v>0.82428342874766281</v>
      </c>
      <c r="M60" s="135">
        <f>IF(G60="x","x",(G60*1000000/VLOOKUP($C60,'Crisis Indicator Data'!$C$3:$H$175,5,FALSE)))</f>
        <v>0.11596214267815494</v>
      </c>
      <c r="N60" s="135">
        <f>IF(H60="x","x",(H60*1000000/VLOOKUP($C60,'Crisis Indicator Data'!$C$3:$H$175,5,FALSE)))</f>
        <v>5.2795928988608104E-2</v>
      </c>
      <c r="O60" s="135">
        <f>IF(I60="x","x",(I60*1000000/VLOOKUP($C60,'Crisis Indicator Data'!$C$3:$H$175,5,FALSE)))</f>
        <v>6.881397097091309E-3</v>
      </c>
      <c r="P60" s="135">
        <f>IF(J60="x","x",(J60*1000000/VLOOKUP($C60,'Crisis Indicator Data'!$C$3:$H$175,5,FALSE)))</f>
        <v>0</v>
      </c>
      <c r="Q60" s="137">
        <f t="shared" si="3"/>
        <v>3</v>
      </c>
      <c r="R60" s="139">
        <f t="shared" si="1"/>
        <v>3.5</v>
      </c>
    </row>
    <row r="61" spans="1:18" x14ac:dyDescent="0.35">
      <c r="A61" s="25" t="str">
        <f>'Crisis Indicator Data'!A55</f>
        <v>Floods in Kenya</v>
      </c>
      <c r="B61" s="25" t="str">
        <f>'Crisis Indicator Data'!B55</f>
        <v>Flood</v>
      </c>
      <c r="C61" s="25" t="str">
        <f>'Crisis Indicator Data'!C55</f>
        <v>KEN004</v>
      </c>
      <c r="D61" s="25" t="str">
        <f>'Crisis Indicator Data'!D55</f>
        <v>Kenya</v>
      </c>
      <c r="E61" s="25" t="str">
        <f>'Crisis Indicator Data'!E55</f>
        <v>KEN</v>
      </c>
      <c r="F61" s="131" t="str">
        <f>IF('Crisis Indicator Data'!Q55="x","x",('Crisis Indicator Data'!Q55/1000000))</f>
        <v>x</v>
      </c>
      <c r="G61" s="131" t="str">
        <f>IF('Crisis Indicator Data'!R55="x","x",('Crisis Indicator Data'!R55/1000000))</f>
        <v>x</v>
      </c>
      <c r="H61" s="131" t="str">
        <f>IF('Crisis Indicator Data'!S55="x","x",('Crisis Indicator Data'!S55/1000000))</f>
        <v>x</v>
      </c>
      <c r="I61" s="131" t="str">
        <f>IF('Crisis Indicator Data'!T55="x","x",('Crisis Indicator Data'!T55/1000000))</f>
        <v>x</v>
      </c>
      <c r="J61" s="131" t="str">
        <f>IF('Crisis Indicator Data'!U55="x","x",('Crisis Indicator Data'!U55/1000000))</f>
        <v>x</v>
      </c>
      <c r="K61" s="137" t="str">
        <f t="shared" si="2"/>
        <v>x</v>
      </c>
      <c r="L61" s="135" t="str">
        <f>IF(F61="x","x",(F61*1000000/VLOOKUP($C61,'Crisis Indicator Data'!$C$3:$H$175,5,FALSE)))</f>
        <v>x</v>
      </c>
      <c r="M61" s="135" t="str">
        <f>IF(G61="x","x",(G61*1000000/VLOOKUP($C61,'Crisis Indicator Data'!$C$3:$H$175,5,FALSE)))</f>
        <v>x</v>
      </c>
      <c r="N61" s="135" t="str">
        <f>IF(H61="x","x",(H61*1000000/VLOOKUP($C61,'Crisis Indicator Data'!$C$3:$H$175,5,FALSE)))</f>
        <v>x</v>
      </c>
      <c r="O61" s="135" t="str">
        <f>IF(I61="x","x",(I61*1000000/VLOOKUP($C61,'Crisis Indicator Data'!$C$3:$H$175,5,FALSE)))</f>
        <v>x</v>
      </c>
      <c r="P61" s="135" t="str">
        <f>IF(J61="x","x",(J61*1000000/VLOOKUP($C61,'Crisis Indicator Data'!$C$3:$H$175,5,FALSE)))</f>
        <v>x</v>
      </c>
      <c r="Q61" s="137" t="str">
        <f t="shared" si="3"/>
        <v>x</v>
      </c>
      <c r="R61" s="139" t="str">
        <f t="shared" si="1"/>
        <v>x</v>
      </c>
    </row>
    <row r="62" spans="1:18" x14ac:dyDescent="0.35">
      <c r="A62" s="25" t="str">
        <f>'Crisis Indicator Data'!A56</f>
        <v>Syrian refugees in Lebanon</v>
      </c>
      <c r="B62" s="25" t="str">
        <f>'Crisis Indicator Data'!B56</f>
        <v>International displacement</v>
      </c>
      <c r="C62" s="25" t="str">
        <f>'Crisis Indicator Data'!C56</f>
        <v>LBN002</v>
      </c>
      <c r="D62" s="25" t="str">
        <f>'Crisis Indicator Data'!D56</f>
        <v>Lebanon</v>
      </c>
      <c r="E62" s="25" t="str">
        <f>'Crisis Indicator Data'!E56</f>
        <v>LBN</v>
      </c>
      <c r="F62" s="131">
        <f>IF('Crisis Indicator Data'!Q56="x","x",('Crisis Indicator Data'!Q56/1000000))</f>
        <v>4.5540000000000003</v>
      </c>
      <c r="G62" s="131">
        <f>IF('Crisis Indicator Data'!R56="x","x",('Crisis Indicator Data'!R56/1000000))</f>
        <v>0.54600000000000004</v>
      </c>
      <c r="H62" s="131">
        <f>IF('Crisis Indicator Data'!S56="x","x",('Crisis Indicator Data'!S56/1000000))</f>
        <v>0.79</v>
      </c>
      <c r="I62" s="131">
        <f>IF('Crisis Indicator Data'!T56="x","x",('Crisis Indicator Data'!T56/1000000))</f>
        <v>0.193</v>
      </c>
      <c r="J62" s="131">
        <f>IF('Crisis Indicator Data'!U56="x","x",('Crisis Indicator Data'!U56/1000000))</f>
        <v>0</v>
      </c>
      <c r="K62" s="137">
        <f t="shared" si="2"/>
        <v>2</v>
      </c>
      <c r="L62" s="135">
        <f>IF(F62="x","x",(F62*1000000/VLOOKUP($C62,'Crisis Indicator Data'!$C$3:$H$175,5,FALSE)))</f>
        <v>0.74876685300887869</v>
      </c>
      <c r="M62" s="135">
        <f>IF(G62="x","x",(G62*1000000/VLOOKUP($C62,'Crisis Indicator Data'!$C$3:$H$175,5,FALSE)))</f>
        <v>8.9773100953633667E-2</v>
      </c>
      <c r="N62" s="135">
        <f>IF(H62="x","x",(H62*1000000/VLOOKUP($C62,'Crisis Indicator Data'!$C$3:$H$175,5,FALSE)))</f>
        <v>0.12989148306478132</v>
      </c>
      <c r="O62" s="135">
        <f>IF(I62="x","x",(I62*1000000/VLOOKUP($C62,'Crisis Indicator Data'!$C$3:$H$175,5,FALSE)))</f>
        <v>3.1732982571522524E-2</v>
      </c>
      <c r="P62" s="135">
        <f>IF(J62="x","x",(J62*1000000/VLOOKUP($C62,'Crisis Indicator Data'!$C$3:$H$175,5,FALSE)))</f>
        <v>0</v>
      </c>
      <c r="Q62" s="137">
        <f t="shared" si="3"/>
        <v>3</v>
      </c>
      <c r="R62" s="139">
        <f t="shared" si="1"/>
        <v>2.5</v>
      </c>
    </row>
    <row r="63" spans="1:18" x14ac:dyDescent="0.35">
      <c r="A63" s="25" t="str">
        <f>'Crisis Indicator Data'!A57</f>
        <v>Drought in Lesotho</v>
      </c>
      <c r="B63" s="25" t="str">
        <f>'Crisis Indicator Data'!B57</f>
        <v>Drought</v>
      </c>
      <c r="C63" s="25" t="str">
        <f>'Crisis Indicator Data'!C57</f>
        <v>LSO002</v>
      </c>
      <c r="D63" s="25" t="str">
        <f>'Crisis Indicator Data'!D57</f>
        <v>Lesotho</v>
      </c>
      <c r="E63" s="25" t="str">
        <f>'Crisis Indicator Data'!E57</f>
        <v>LSO</v>
      </c>
      <c r="F63" s="131">
        <f>IF('Crisis Indicator Data'!Q57="x","x",('Crisis Indicator Data'!Q57/1000000))</f>
        <v>1.2769999999999999</v>
      </c>
      <c r="G63" s="131">
        <f>IF('Crisis Indicator Data'!R57="x","x",('Crisis Indicator Data'!R57/1000000))</f>
        <v>0.53300000000000003</v>
      </c>
      <c r="H63" s="131">
        <f>IF('Crisis Indicator Data'!S57="x","x",('Crisis Indicator Data'!S57/1000000))</f>
        <v>0.36199999999999999</v>
      </c>
      <c r="I63" s="131">
        <f>IF('Crisis Indicator Data'!T57="x","x",('Crisis Indicator Data'!T57/1000000))</f>
        <v>7.1999999999999995E-2</v>
      </c>
      <c r="J63" s="131">
        <f>IF('Crisis Indicator Data'!U57="x","x",('Crisis Indicator Data'!U57/1000000))</f>
        <v>0</v>
      </c>
      <c r="K63" s="137">
        <f>IF(H63="x","x",IF(SUM(H63:J63)=0,0,IF(SUM(H63:J63)&lt;=$K$3,1,IF(SUM(H63:J63)&lt;=$K$4,2,IF(SUM(H63:J63)&lt;=$K$5,3,IF(SUM(H63:J63)&lt;=$K$6,4,IF(SUM(H63:J63)&gt;=$K$6,5,0)))))))</f>
        <v>2</v>
      </c>
      <c r="L63" s="135">
        <f>IF(F63="x","x",(F63*1000000/VLOOKUP($C63,'Crisis Indicator Data'!$C$3:$H$175,5,FALSE)))</f>
        <v>0.56429518338488727</v>
      </c>
      <c r="M63" s="135">
        <f>IF(G63="x","x",(G63*1000000/VLOOKUP($C63,'Crisis Indicator Data'!$C$3:$H$175,5,FALSE)))</f>
        <v>0.23552806009721608</v>
      </c>
      <c r="N63" s="135">
        <f>IF(H63="x","x",(H63*1000000/VLOOKUP($C63,'Crisis Indicator Data'!$C$3:$H$175,5,FALSE)))</f>
        <v>0.15996464869642069</v>
      </c>
      <c r="O63" s="135">
        <f>IF(I63="x","x",(I63*1000000/VLOOKUP($C63,'Crisis Indicator Data'!$C$3:$H$175,5,FALSE)))</f>
        <v>3.1816173221387536E-2</v>
      </c>
      <c r="P63" s="135">
        <f>IF(J63="x","x",(J63*1000000/VLOOKUP($C63,'Crisis Indicator Data'!$C$3:$H$175,5,FALSE)))</f>
        <v>0</v>
      </c>
      <c r="Q63" s="137">
        <f t="shared" si="3"/>
        <v>3</v>
      </c>
      <c r="R63" s="139">
        <f t="shared" si="1"/>
        <v>2.5</v>
      </c>
    </row>
    <row r="64" spans="1:18" x14ac:dyDescent="0.35">
      <c r="A64" s="25" t="str">
        <f>'Crisis Indicator Data'!A58</f>
        <v>Complex crisis in Libya</v>
      </c>
      <c r="B64" s="25" t="str">
        <f>'Crisis Indicator Data'!B58</f>
        <v>Multiple crises country</v>
      </c>
      <c r="C64" s="25" t="str">
        <f>'Crisis Indicator Data'!C58</f>
        <v>LBY001</v>
      </c>
      <c r="D64" s="25" t="str">
        <f>'Crisis Indicator Data'!D58</f>
        <v>Libya</v>
      </c>
      <c r="E64" s="25" t="str">
        <f>'Crisis Indicator Data'!E58</f>
        <v>LBY</v>
      </c>
      <c r="F64" s="131">
        <f>IF('Crisis Indicator Data'!Q58="x","x",('Crisis Indicator Data'!Q58/1000000))</f>
        <v>5.4269999999999996</v>
      </c>
      <c r="G64" s="131">
        <f>IF('Crisis Indicator Data'!R58="x","x",('Crisis Indicator Data'!R58/1000000))</f>
        <v>0.53700000000000003</v>
      </c>
      <c r="H64" s="131">
        <f>IF('Crisis Indicator Data'!S58="x","x",('Crisis Indicator Data'!S58/1000000))</f>
        <v>0.252</v>
      </c>
      <c r="I64" s="131">
        <f>IF('Crisis Indicator Data'!T58="x","x",('Crisis Indicator Data'!T58/1000000))</f>
        <v>0.625</v>
      </c>
      <c r="J64" s="131">
        <f>IF('Crisis Indicator Data'!U58="x","x",('Crisis Indicator Data'!U58/1000000))</f>
        <v>0.186</v>
      </c>
      <c r="K64" s="137">
        <f t="shared" si="2"/>
        <v>3</v>
      </c>
      <c r="L64" s="135">
        <f>IF(F64="x","x",(F64*1000000/VLOOKUP($C64,'Crisis Indicator Data'!$C$3:$H$175,5,FALSE)))</f>
        <v>0.77230681656467914</v>
      </c>
      <c r="M64" s="135">
        <f>IF(G64="x","x",(G64*1000000/VLOOKUP($C64,'Crisis Indicator Data'!$C$3:$H$175,5,FALSE)))</f>
        <v>7.6419524690479579E-2</v>
      </c>
      <c r="N64" s="135">
        <f>IF(H64="x","x",(H64*1000000/VLOOKUP($C64,'Crisis Indicator Data'!$C$3:$H$175,5,FALSE)))</f>
        <v>3.5861676391063045E-2</v>
      </c>
      <c r="O64" s="135">
        <f>IF(I64="x","x",(I64*1000000/VLOOKUP($C64,'Crisis Indicator Data'!$C$3:$H$175,5,FALSE)))</f>
        <v>8.8942649779422234E-2</v>
      </c>
      <c r="P64" s="135">
        <f>IF(J64="x","x",(J64*1000000/VLOOKUP($C64,'Crisis Indicator Data'!$C$3:$H$175,5,FALSE)))</f>
        <v>2.6469332574356054E-2</v>
      </c>
      <c r="Q64" s="137">
        <f t="shared" si="3"/>
        <v>4</v>
      </c>
      <c r="R64" s="139">
        <f t="shared" si="1"/>
        <v>3.5</v>
      </c>
    </row>
    <row r="65" spans="1:18" x14ac:dyDescent="0.35">
      <c r="A65" s="25" t="str">
        <f>'Crisis Indicator Data'!A59</f>
        <v>Mixed migration flows in Libya</v>
      </c>
      <c r="B65" s="25" t="str">
        <f>'Crisis Indicator Data'!B59</f>
        <v>International displacement</v>
      </c>
      <c r="C65" s="25" t="str">
        <f>'Crisis Indicator Data'!C59</f>
        <v>LBY002</v>
      </c>
      <c r="D65" s="25" t="str">
        <f>'Crisis Indicator Data'!D59</f>
        <v>Libya</v>
      </c>
      <c r="E65" s="25" t="str">
        <f>'Crisis Indicator Data'!E59</f>
        <v>LBY</v>
      </c>
      <c r="F65" s="131">
        <f>IF('Crisis Indicator Data'!Q59="x","x",('Crisis Indicator Data'!Q59/1000000))</f>
        <v>6.3639999999999999</v>
      </c>
      <c r="G65" s="131">
        <f>IF('Crisis Indicator Data'!R59="x","x",('Crisis Indicator Data'!R59/1000000))</f>
        <v>0</v>
      </c>
      <c r="H65" s="131">
        <f>IF('Crisis Indicator Data'!S59="x","x",('Crisis Indicator Data'!S59/1000000))</f>
        <v>0.248</v>
      </c>
      <c r="I65" s="131">
        <f>IF('Crisis Indicator Data'!T59="x","x",('Crisis Indicator Data'!T59/1000000))</f>
        <v>0.32800000000000001</v>
      </c>
      <c r="J65" s="131">
        <f>IF('Crisis Indicator Data'!U59="x","x",('Crisis Indicator Data'!U59/1000000))</f>
        <v>7.9000000000000001E-2</v>
      </c>
      <c r="K65" s="137">
        <f t="shared" si="2"/>
        <v>2</v>
      </c>
      <c r="L65" s="135">
        <f>IF(F65="x","x",(F65*1000000/VLOOKUP($C65,'Crisis Indicator Data'!$C$3:$H$175,5,FALSE)))</f>
        <v>0.90564963711398894</v>
      </c>
      <c r="M65" s="135">
        <f>IF(G65="x","x",(G65*1000000/VLOOKUP($C65,'Crisis Indicator Data'!$C$3:$H$175,5,FALSE)))</f>
        <v>0</v>
      </c>
      <c r="N65" s="135">
        <f>IF(H65="x","x",(H65*1000000/VLOOKUP($C65,'Crisis Indicator Data'!$C$3:$H$175,5,FALSE)))</f>
        <v>3.5292443432474743E-2</v>
      </c>
      <c r="O65" s="135">
        <f>IF(I65="x","x",(I65*1000000/VLOOKUP($C65,'Crisis Indicator Data'!$C$3:$H$175,5,FALSE)))</f>
        <v>4.6677102604240787E-2</v>
      </c>
      <c r="P65" s="135">
        <f>IF(J65="x","x",(J65*1000000/VLOOKUP($C65,'Crisis Indicator Data'!$C$3:$H$175,5,FALSE)))</f>
        <v>1.124235093211897E-2</v>
      </c>
      <c r="Q65" s="137">
        <f t="shared" si="3"/>
        <v>1</v>
      </c>
      <c r="R65" s="139">
        <f t="shared" si="1"/>
        <v>1.5</v>
      </c>
    </row>
    <row r="66" spans="1:18" x14ac:dyDescent="0.35">
      <c r="A66" s="25" t="str">
        <f>'Crisis Indicator Data'!A60</f>
        <v>Drought in Madagascar</v>
      </c>
      <c r="B66" s="25" t="str">
        <f>'Crisis Indicator Data'!B60</f>
        <v>Drought</v>
      </c>
      <c r="C66" s="25" t="str">
        <f>'Crisis Indicator Data'!C60</f>
        <v>MDG002</v>
      </c>
      <c r="D66" s="25" t="str">
        <f>'Crisis Indicator Data'!D60</f>
        <v>Madagascar</v>
      </c>
      <c r="E66" s="25" t="str">
        <f>'Crisis Indicator Data'!E60</f>
        <v>MDG</v>
      </c>
      <c r="F66" s="131">
        <f>IF('Crisis Indicator Data'!Q60="x","x",('Crisis Indicator Data'!Q60/1000000))</f>
        <v>1.9570000000000001</v>
      </c>
      <c r="G66" s="131">
        <f>IF('Crisis Indicator Data'!R60="x","x",('Crisis Indicator Data'!R60/1000000))</f>
        <v>1.337</v>
      </c>
      <c r="H66" s="131">
        <f>IF('Crisis Indicator Data'!S60="x","x",('Crisis Indicator Data'!S60/1000000))</f>
        <v>0.94099999999999995</v>
      </c>
      <c r="I66" s="131">
        <f>IF('Crisis Indicator Data'!T60="x","x",('Crisis Indicator Data'!T60/1000000))</f>
        <v>0.36599999999999999</v>
      </c>
      <c r="J66" s="131">
        <f>IF('Crisis Indicator Data'!U60="x","x",('Crisis Indicator Data'!U60/1000000))</f>
        <v>0</v>
      </c>
      <c r="K66" s="137">
        <f t="shared" si="2"/>
        <v>3</v>
      </c>
      <c r="L66" s="135">
        <f>IF(F66="x","x",(F66*1000000/VLOOKUP($C66,'Crisis Indicator Data'!$C$3:$H$175,5,FALSE)))</f>
        <v>0.42534231688763313</v>
      </c>
      <c r="M66" s="135">
        <f>IF(G66="x","x",(G66*1000000/VLOOKUP($C66,'Crisis Indicator Data'!$C$3:$H$175,5,FALSE)))</f>
        <v>0.29058900239078461</v>
      </c>
      <c r="N66" s="135">
        <f>IF(H66="x","x",(H66*1000000/VLOOKUP($C66,'Crisis Indicator Data'!$C$3:$H$175,5,FALSE)))</f>
        <v>0.20452075635731362</v>
      </c>
      <c r="O66" s="135">
        <f>IF(I66="x","x",(I66*1000000/VLOOKUP($C66,'Crisis Indicator Data'!$C$3:$H$175,5,FALSE)))</f>
        <v>7.9547924364268635E-2</v>
      </c>
      <c r="P66" s="135">
        <f>IF(J66="x","x",(J66*1000000/VLOOKUP($C66,'Crisis Indicator Data'!$C$3:$H$175,5,FALSE)))</f>
        <v>0</v>
      </c>
      <c r="Q66" s="137">
        <f t="shared" si="3"/>
        <v>4</v>
      </c>
      <c r="R66" s="139">
        <f t="shared" si="1"/>
        <v>3.5</v>
      </c>
    </row>
    <row r="67" spans="1:18" x14ac:dyDescent="0.35">
      <c r="A67" s="25" t="str">
        <f>'Crisis Indicator Data'!A61</f>
        <v>Complex crisis in Malawi</v>
      </c>
      <c r="B67" s="25" t="str">
        <f>'Crisis Indicator Data'!B61</f>
        <v>Complex crisis</v>
      </c>
      <c r="C67" s="25" t="str">
        <f>'Crisis Indicator Data'!C61</f>
        <v>MWI002</v>
      </c>
      <c r="D67" s="25" t="str">
        <f>'Crisis Indicator Data'!D61</f>
        <v>Malawi</v>
      </c>
      <c r="E67" s="25" t="str">
        <f>'Crisis Indicator Data'!E61</f>
        <v>MWI</v>
      </c>
      <c r="F67" s="131">
        <f>IF('Crisis Indicator Data'!Q61="x","x",('Crisis Indicator Data'!Q61/1000000))</f>
        <v>9.9160000000000004</v>
      </c>
      <c r="G67" s="131">
        <f>IF('Crisis Indicator Data'!R61="x","x",('Crisis Indicator Data'!R61/1000000))</f>
        <v>3.7</v>
      </c>
      <c r="H67" s="131">
        <f>IF('Crisis Indicator Data'!S61="x","x",('Crisis Indicator Data'!S61/1000000))</f>
        <v>1.1299999999999999</v>
      </c>
      <c r="I67" s="131">
        <f>IF('Crisis Indicator Data'!T61="x","x",('Crisis Indicator Data'!T61/1000000))</f>
        <v>0</v>
      </c>
      <c r="J67" s="131">
        <f>IF('Crisis Indicator Data'!U61="x","x",('Crisis Indicator Data'!U61/1000000))</f>
        <v>0</v>
      </c>
      <c r="K67" s="137">
        <f t="shared" si="2"/>
        <v>3</v>
      </c>
      <c r="L67" s="135">
        <f>IF(F67="x","x",(F67*1000000/VLOOKUP($C67,'Crisis Indicator Data'!$C$3:$H$175,5,FALSE)))</f>
        <v>0.6724535467245355</v>
      </c>
      <c r="M67" s="135">
        <f>IF(G67="x","x",(G67*1000000/VLOOKUP($C67,'Crisis Indicator Data'!$C$3:$H$175,5,FALSE)))</f>
        <v>0.25091550250915501</v>
      </c>
      <c r="N67" s="135">
        <f>IF(H67="x","x",(H67*1000000/VLOOKUP($C67,'Crisis Indicator Data'!$C$3:$H$175,5,FALSE)))</f>
        <v>7.6630950766309505E-2</v>
      </c>
      <c r="O67" s="135">
        <f>IF(I67="x","x",(I67*1000000/VLOOKUP($C67,'Crisis Indicator Data'!$C$3:$H$175,5,FALSE)))</f>
        <v>0</v>
      </c>
      <c r="P67" s="135">
        <f>IF(J67="x","x",(J67*1000000/VLOOKUP($C67,'Crisis Indicator Data'!$C$3:$H$175,5,FALSE)))</f>
        <v>0</v>
      </c>
      <c r="Q67" s="137">
        <f t="shared" si="3"/>
        <v>3</v>
      </c>
      <c r="R67" s="139">
        <f t="shared" si="1"/>
        <v>3</v>
      </c>
    </row>
    <row r="68" spans="1:18" x14ac:dyDescent="0.35">
      <c r="A68" s="25" t="str">
        <f>'Crisis Indicator Data'!A62</f>
        <v>Complex crisis in Mali</v>
      </c>
      <c r="B68" s="25" t="str">
        <f>'Crisis Indicator Data'!B62</f>
        <v>Complex crisis</v>
      </c>
      <c r="C68" s="25" t="str">
        <f>'Crisis Indicator Data'!C62</f>
        <v>MLI001</v>
      </c>
      <c r="D68" s="25" t="str">
        <f>'Crisis Indicator Data'!D62</f>
        <v>Mali</v>
      </c>
      <c r="E68" s="25" t="str">
        <f>'Crisis Indicator Data'!E62</f>
        <v>MLI</v>
      </c>
      <c r="F68" s="131">
        <f>IF('Crisis Indicator Data'!Q62="x","x",('Crisis Indicator Data'!Q62/1000000))</f>
        <v>10.606999999999999</v>
      </c>
      <c r="G68" s="131">
        <f>IF('Crisis Indicator Data'!R62="x","x",('Crisis Indicator Data'!R62/1000000))</f>
        <v>4.8</v>
      </c>
      <c r="H68" s="131">
        <f>IF('Crisis Indicator Data'!S62="x","x",('Crisis Indicator Data'!S62/1000000))</f>
        <v>3.4630000000000001</v>
      </c>
      <c r="I68" s="131">
        <f>IF('Crisis Indicator Data'!T62="x","x",('Crisis Indicator Data'!T62/1000000))</f>
        <v>0.437</v>
      </c>
      <c r="J68" s="131">
        <f>IF('Crisis Indicator Data'!U62="x","x",('Crisis Indicator Data'!U62/1000000))</f>
        <v>0</v>
      </c>
      <c r="K68" s="137">
        <f t="shared" si="2"/>
        <v>4</v>
      </c>
      <c r="L68" s="135">
        <f>IF(F68="x","x",(F68*1000000/VLOOKUP($C68,'Crisis Indicator Data'!$C$3:$H$175,5,FALSE)))</f>
        <v>0.549386232972497</v>
      </c>
      <c r="M68" s="135">
        <f>IF(G68="x","x",(G68*1000000/VLOOKUP($C68,'Crisis Indicator Data'!$C$3:$H$175,5,FALSE)))</f>
        <v>0.2486144921531051</v>
      </c>
      <c r="N68" s="135">
        <f>IF(H68="x","x",(H68*1000000/VLOOKUP($C68,'Crisis Indicator Data'!$C$3:$H$175,5,FALSE)))</f>
        <v>0.17936499715129228</v>
      </c>
      <c r="O68" s="135">
        <f>IF(I68="x","x",(I68*1000000/VLOOKUP($C68,'Crisis Indicator Data'!$C$3:$H$175,5,FALSE)))</f>
        <v>2.2634277723105608E-2</v>
      </c>
      <c r="P68" s="135">
        <f>IF(J68="x","x",(J68*1000000/VLOOKUP($C68,'Crisis Indicator Data'!$C$3:$H$175,5,FALSE)))</f>
        <v>0</v>
      </c>
      <c r="Q68" s="137">
        <f t="shared" si="3"/>
        <v>3</v>
      </c>
      <c r="R68" s="139">
        <f t="shared" si="1"/>
        <v>3.5</v>
      </c>
    </row>
    <row r="69" spans="1:18" x14ac:dyDescent="0.35">
      <c r="A69" s="25" t="str">
        <f>'Crisis Indicator Data'!A63</f>
        <v>Refugees from Mali in Mauritania</v>
      </c>
      <c r="B69" s="25" t="str">
        <f>'Crisis Indicator Data'!B63</f>
        <v>International displacement</v>
      </c>
      <c r="C69" s="25" t="str">
        <f>'Crisis Indicator Data'!C63</f>
        <v>MRT002</v>
      </c>
      <c r="D69" s="25" t="str">
        <f>'Crisis Indicator Data'!D63</f>
        <v>Mauritania</v>
      </c>
      <c r="E69" s="25" t="str">
        <f>'Crisis Indicator Data'!E63</f>
        <v>MRT</v>
      </c>
      <c r="F69" s="131">
        <f>IF('Crisis Indicator Data'!Q63="x","x",('Crisis Indicator Data'!Q63/1000000))</f>
        <v>1.0999999999999999E-2</v>
      </c>
      <c r="G69" s="131">
        <f>IF('Crisis Indicator Data'!R63="x","x",('Crisis Indicator Data'!R63/1000000))</f>
        <v>0</v>
      </c>
      <c r="H69" s="131">
        <f>IF('Crisis Indicator Data'!S63="x","x",('Crisis Indicator Data'!S63/1000000))</f>
        <v>5.7000000000000002E-2</v>
      </c>
      <c r="I69" s="131">
        <f>IF('Crisis Indicator Data'!T63="x","x",('Crisis Indicator Data'!T63/1000000))</f>
        <v>0</v>
      </c>
      <c r="J69" s="131">
        <f>IF('Crisis Indicator Data'!U63="x","x",('Crisis Indicator Data'!U63/1000000))</f>
        <v>0</v>
      </c>
      <c r="K69" s="137">
        <f t="shared" si="2"/>
        <v>1</v>
      </c>
      <c r="L69" s="135">
        <f>IF(F69="x","x",(F69*1000000/VLOOKUP($C69,'Crisis Indicator Data'!$C$3:$H$175,5,FALSE)))</f>
        <v>0.16417910447761194</v>
      </c>
      <c r="M69" s="135">
        <f>IF(G69="x","x",(G69*1000000/VLOOKUP($C69,'Crisis Indicator Data'!$C$3:$H$175,5,FALSE)))</f>
        <v>0</v>
      </c>
      <c r="N69" s="135">
        <f>IF(H69="x","x",(H69*1000000/VLOOKUP($C69,'Crisis Indicator Data'!$C$3:$H$175,5,FALSE)))</f>
        <v>0.85074626865671643</v>
      </c>
      <c r="O69" s="135">
        <f>IF(I69="x","x",(I69*1000000/VLOOKUP($C69,'Crisis Indicator Data'!$C$3:$H$175,5,FALSE)))</f>
        <v>0</v>
      </c>
      <c r="P69" s="135">
        <f>IF(J69="x","x",(J69*1000000/VLOOKUP($C69,'Crisis Indicator Data'!$C$3:$H$175,5,FALSE)))</f>
        <v>0</v>
      </c>
      <c r="Q69" s="137">
        <f t="shared" si="3"/>
        <v>3</v>
      </c>
      <c r="R69" s="139">
        <f t="shared" si="1"/>
        <v>2</v>
      </c>
    </row>
    <row r="70" spans="1:18" x14ac:dyDescent="0.35">
      <c r="A70" s="25" t="str">
        <f>'Crisis Indicator Data'!A64</f>
        <v>Drought in Mauritania</v>
      </c>
      <c r="B70" s="25" t="str">
        <f>'Crisis Indicator Data'!B64</f>
        <v>Drought</v>
      </c>
      <c r="C70" s="25" t="str">
        <f>'Crisis Indicator Data'!C64</f>
        <v>MRT003</v>
      </c>
      <c r="D70" s="25" t="str">
        <f>'Crisis Indicator Data'!D64</f>
        <v>Mauritania</v>
      </c>
      <c r="E70" s="25" t="str">
        <f>'Crisis Indicator Data'!E64</f>
        <v>MRT</v>
      </c>
      <c r="F70" s="131">
        <f>IF('Crisis Indicator Data'!Q64="x","x",('Crisis Indicator Data'!Q64/1000000))</f>
        <v>2.319</v>
      </c>
      <c r="G70" s="131">
        <f>IF('Crisis Indicator Data'!R64="x","x",('Crisis Indicator Data'!R64/1000000))</f>
        <v>1.1519999999999999</v>
      </c>
      <c r="H70" s="131">
        <f>IF('Crisis Indicator Data'!S64="x","x",('Crisis Indicator Data'!S64/1000000))</f>
        <v>0.626</v>
      </c>
      <c r="I70" s="131">
        <f>IF('Crisis Indicator Data'!T64="x","x",('Crisis Indicator Data'!T64/1000000))</f>
        <v>4.1000000000000002E-2</v>
      </c>
      <c r="J70" s="131">
        <f>IF('Crisis Indicator Data'!U64="x","x",('Crisis Indicator Data'!U64/1000000))</f>
        <v>0</v>
      </c>
      <c r="K70" s="137">
        <f t="shared" si="2"/>
        <v>2</v>
      </c>
      <c r="L70" s="135">
        <f>IF(F70="x","x",(F70*1000000/VLOOKUP($C70,'Crisis Indicator Data'!$C$3:$H$175,5,FALSE)))</f>
        <v>0.56055112400290064</v>
      </c>
      <c r="M70" s="135">
        <f>IF(G70="x","x",(G70*1000000/VLOOKUP($C70,'Crisis Indicator Data'!$C$3:$H$175,5,FALSE)))</f>
        <v>0.27846265409717186</v>
      </c>
      <c r="N70" s="135">
        <f>IF(H70="x","x",(H70*1000000/VLOOKUP($C70,'Crisis Indicator Data'!$C$3:$H$175,5,FALSE)))</f>
        <v>0.15131737974377568</v>
      </c>
      <c r="O70" s="135">
        <f>IF(I70="x","x",(I70*1000000/VLOOKUP($C70,'Crisis Indicator Data'!$C$3:$H$175,5,FALSE)))</f>
        <v>9.9105632100555952E-3</v>
      </c>
      <c r="P70" s="135">
        <f>IF(J70="x","x",(J70*1000000/VLOOKUP($C70,'Crisis Indicator Data'!$C$3:$H$175,5,FALSE)))</f>
        <v>0</v>
      </c>
      <c r="Q70" s="137">
        <f t="shared" si="3"/>
        <v>3</v>
      </c>
      <c r="R70" s="139">
        <f t="shared" si="1"/>
        <v>2.5</v>
      </c>
    </row>
    <row r="71" spans="1:18" x14ac:dyDescent="0.35">
      <c r="A71" s="25" t="str">
        <f>'Crisis Indicator Data'!A65</f>
        <v>Multiple crisis in Mexico</v>
      </c>
      <c r="B71" s="25" t="str">
        <f>'Crisis Indicator Data'!B65</f>
        <v>Multiple crises country</v>
      </c>
      <c r="C71" s="25" t="str">
        <f>'Crisis Indicator Data'!C65</f>
        <v>MEX001</v>
      </c>
      <c r="D71" s="25" t="str">
        <f>'Crisis Indicator Data'!D65</f>
        <v>Mexico</v>
      </c>
      <c r="E71" s="25" t="str">
        <f>'Crisis Indicator Data'!E65</f>
        <v>MEX</v>
      </c>
      <c r="F71" s="131" t="str">
        <f>IF('Crisis Indicator Data'!Q65="x","x",('Crisis Indicator Data'!Q65/1000000))</f>
        <v>x</v>
      </c>
      <c r="G71" s="131" t="str">
        <f>IF('Crisis Indicator Data'!R65="x","x",('Crisis Indicator Data'!R65/1000000))</f>
        <v>x</v>
      </c>
      <c r="H71" s="131" t="str">
        <f>IF('Crisis Indicator Data'!S65="x","x",('Crisis Indicator Data'!S65/1000000))</f>
        <v>x</v>
      </c>
      <c r="I71" s="131" t="str">
        <f>IF('Crisis Indicator Data'!T65="x","x",('Crisis Indicator Data'!T65/1000000))</f>
        <v>x</v>
      </c>
      <c r="J71" s="131" t="str">
        <f>IF('Crisis Indicator Data'!U65="x","x",('Crisis Indicator Data'!U65/1000000))</f>
        <v>x</v>
      </c>
      <c r="K71" s="137" t="str">
        <f t="shared" si="2"/>
        <v>x</v>
      </c>
      <c r="L71" s="135" t="str">
        <f>IF(F71="x","x",(F71*1000000/VLOOKUP($C71,'Crisis Indicator Data'!$C$3:$H$175,5,FALSE)))</f>
        <v>x</v>
      </c>
      <c r="M71" s="135" t="str">
        <f>IF(G71="x","x",(G71*1000000/VLOOKUP($C71,'Crisis Indicator Data'!$C$3:$H$175,5,FALSE)))</f>
        <v>x</v>
      </c>
      <c r="N71" s="135" t="str">
        <f>IF(H71="x","x",(H71*1000000/VLOOKUP($C71,'Crisis Indicator Data'!$C$3:$H$175,5,FALSE)))</f>
        <v>x</v>
      </c>
      <c r="O71" s="135" t="str">
        <f>IF(I71="x","x",(I71*1000000/VLOOKUP($C71,'Crisis Indicator Data'!$C$3:$H$175,5,FALSE)))</f>
        <v>x</v>
      </c>
      <c r="P71" s="135" t="str">
        <f>IF(J71="x","x",(J71*1000000/VLOOKUP($C71,'Crisis Indicator Data'!$C$3:$H$175,5,FALSE)))</f>
        <v>x</v>
      </c>
      <c r="Q71" s="137" t="str">
        <f t="shared" si="3"/>
        <v>x</v>
      </c>
      <c r="R71" s="139" t="str">
        <f t="shared" si="1"/>
        <v>x</v>
      </c>
    </row>
    <row r="72" spans="1:18" x14ac:dyDescent="0.35">
      <c r="A72" s="25" t="str">
        <f>'Crisis Indicator Data'!A66</f>
        <v>Criminal Violence in Mexico</v>
      </c>
      <c r="B72" s="25" t="str">
        <f>'Crisis Indicator Data'!B66</f>
        <v>Other type of violence</v>
      </c>
      <c r="C72" s="25" t="str">
        <f>'Crisis Indicator Data'!C66</f>
        <v>MEX002</v>
      </c>
      <c r="D72" s="25" t="str">
        <f>'Crisis Indicator Data'!D66</f>
        <v>Mexico</v>
      </c>
      <c r="E72" s="25" t="str">
        <f>'Crisis Indicator Data'!E66</f>
        <v>MEX</v>
      </c>
      <c r="F72" s="131" t="str">
        <f>IF('Crisis Indicator Data'!Q66="x","x",('Crisis Indicator Data'!Q66/1000000))</f>
        <v>x</v>
      </c>
      <c r="G72" s="131" t="str">
        <f>IF('Crisis Indicator Data'!R66="x","x",('Crisis Indicator Data'!R66/1000000))</f>
        <v>x</v>
      </c>
      <c r="H72" s="131" t="str">
        <f>IF('Crisis Indicator Data'!S66="x","x",('Crisis Indicator Data'!S66/1000000))</f>
        <v>x</v>
      </c>
      <c r="I72" s="131" t="str">
        <f>IF('Crisis Indicator Data'!T66="x","x",('Crisis Indicator Data'!T66/1000000))</f>
        <v>x</v>
      </c>
      <c r="J72" s="131" t="str">
        <f>IF('Crisis Indicator Data'!U66="x","x",('Crisis Indicator Data'!U66/1000000))</f>
        <v>x</v>
      </c>
      <c r="K72" s="137" t="str">
        <f t="shared" si="2"/>
        <v>x</v>
      </c>
      <c r="L72" s="135" t="str">
        <f>IF(F72="x","x",(F72*1000000/VLOOKUP($C72,'Crisis Indicator Data'!$C$3:$H$175,5,FALSE)))</f>
        <v>x</v>
      </c>
      <c r="M72" s="135" t="str">
        <f>IF(G72="x","x",(G72*1000000/VLOOKUP($C72,'Crisis Indicator Data'!$C$3:$H$175,5,FALSE)))</f>
        <v>x</v>
      </c>
      <c r="N72" s="135" t="str">
        <f>IF(H72="x","x",(H72*1000000/VLOOKUP($C72,'Crisis Indicator Data'!$C$3:$H$175,5,FALSE)))</f>
        <v>x</v>
      </c>
      <c r="O72" s="135" t="str">
        <f>IF(I72="x","x",(I72*1000000/VLOOKUP($C72,'Crisis Indicator Data'!$C$3:$H$175,5,FALSE)))</f>
        <v>x</v>
      </c>
      <c r="P72" s="135" t="str">
        <f>IF(J72="x","x",(J72*1000000/VLOOKUP($C72,'Crisis Indicator Data'!$C$3:$H$175,5,FALSE)))</f>
        <v>x</v>
      </c>
      <c r="Q72" s="137" t="str">
        <f t="shared" si="3"/>
        <v>x</v>
      </c>
      <c r="R72" s="139" t="str">
        <f t="shared" si="1"/>
        <v>x</v>
      </c>
    </row>
    <row r="73" spans="1:18" x14ac:dyDescent="0.35">
      <c r="A73" s="25" t="str">
        <f>'Crisis Indicator Data'!A67</f>
        <v>Mixed Migration in Mexico</v>
      </c>
      <c r="B73" s="25" t="str">
        <f>'Crisis Indicator Data'!B67</f>
        <v>International displacement</v>
      </c>
      <c r="C73" s="25" t="str">
        <f>'Crisis Indicator Data'!C67</f>
        <v>MEX003</v>
      </c>
      <c r="D73" s="25" t="str">
        <f>'Crisis Indicator Data'!D67</f>
        <v>Mexico</v>
      </c>
      <c r="E73" s="25" t="str">
        <f>'Crisis Indicator Data'!E67</f>
        <v>MEX</v>
      </c>
      <c r="F73" s="131" t="str">
        <f>IF('Crisis Indicator Data'!Q67="x","x",('Crisis Indicator Data'!Q67/1000000))</f>
        <v>x</v>
      </c>
      <c r="G73" s="131" t="str">
        <f>IF('Crisis Indicator Data'!R67="x","x",('Crisis Indicator Data'!R67/1000000))</f>
        <v>x</v>
      </c>
      <c r="H73" s="131" t="str">
        <f>IF('Crisis Indicator Data'!S67="x","x",('Crisis Indicator Data'!S67/1000000))</f>
        <v>x</v>
      </c>
      <c r="I73" s="131" t="str">
        <f>IF('Crisis Indicator Data'!T67="x","x",('Crisis Indicator Data'!T67/1000000))</f>
        <v>x</v>
      </c>
      <c r="J73" s="131" t="str">
        <f>IF('Crisis Indicator Data'!U67="x","x",('Crisis Indicator Data'!U67/1000000))</f>
        <v>x</v>
      </c>
      <c r="K73" s="137" t="str">
        <f t="shared" si="2"/>
        <v>x</v>
      </c>
      <c r="L73" s="135" t="str">
        <f>IF(F73="x","x",(F73*1000000/VLOOKUP($C73,'Crisis Indicator Data'!$C$3:$H$175,5,FALSE)))</f>
        <v>x</v>
      </c>
      <c r="M73" s="135" t="str">
        <f>IF(G73="x","x",(G73*1000000/VLOOKUP($C73,'Crisis Indicator Data'!$C$3:$H$175,5,FALSE)))</f>
        <v>x</v>
      </c>
      <c r="N73" s="135" t="str">
        <f>IF(H73="x","x",(H73*1000000/VLOOKUP($C73,'Crisis Indicator Data'!$C$3:$H$175,5,FALSE)))</f>
        <v>x</v>
      </c>
      <c r="O73" s="135" t="str">
        <f>IF(I73="x","x",(I73*1000000/VLOOKUP($C73,'Crisis Indicator Data'!$C$3:$H$175,5,FALSE)))</f>
        <v>x</v>
      </c>
      <c r="P73" s="135" t="str">
        <f>IF(J73="x","x",(J73*1000000/VLOOKUP($C73,'Crisis Indicator Data'!$C$3:$H$175,5,FALSE)))</f>
        <v>x</v>
      </c>
      <c r="Q73" s="137" t="str">
        <f t="shared" si="3"/>
        <v>x</v>
      </c>
      <c r="R73" s="139" t="str">
        <f t="shared" ref="R73:R124" si="4">IF(Q73="x","x",(AVERAGE(K73,Q73)))</f>
        <v>x</v>
      </c>
    </row>
    <row r="74" spans="1:18" x14ac:dyDescent="0.35">
      <c r="A74" s="25" t="str">
        <f>'Crisis Indicator Data'!A68</f>
        <v>Mixed migration flows in Morocco</v>
      </c>
      <c r="B74" s="25" t="str">
        <f>'Crisis Indicator Data'!B68</f>
        <v>International displacement</v>
      </c>
      <c r="C74" s="25" t="str">
        <f>'Crisis Indicator Data'!C68</f>
        <v>MAR002</v>
      </c>
      <c r="D74" s="25" t="str">
        <f>'Crisis Indicator Data'!D68</f>
        <v>Morocco</v>
      </c>
      <c r="E74" s="25" t="str">
        <f>'Crisis Indicator Data'!E68</f>
        <v>MAR</v>
      </c>
      <c r="F74" s="131" t="str">
        <f>IF('Crisis Indicator Data'!Q68="x","x",('Crisis Indicator Data'!Q68/1000000))</f>
        <v>x</v>
      </c>
      <c r="G74" s="131" t="str">
        <f>IF('Crisis Indicator Data'!R68="x","x",('Crisis Indicator Data'!R68/1000000))</f>
        <v>x</v>
      </c>
      <c r="H74" s="131" t="str">
        <f>IF('Crisis Indicator Data'!S68="x","x",('Crisis Indicator Data'!S68/1000000))</f>
        <v>x</v>
      </c>
      <c r="I74" s="131" t="str">
        <f>IF('Crisis Indicator Data'!T68="x","x",('Crisis Indicator Data'!T68/1000000))</f>
        <v>x</v>
      </c>
      <c r="J74" s="131" t="str">
        <f>IF('Crisis Indicator Data'!U68="x","x",('Crisis Indicator Data'!U68/1000000))</f>
        <v>x</v>
      </c>
      <c r="K74" s="137" t="str">
        <f t="shared" ref="K74:K124" si="5">IF(H74="x","x",IF(SUM(H74:J74)=0,0,IF(SUM(H74:J74)&lt;=$K$3,1,IF(SUM(H74:J74)&lt;=$K$4,2,IF(SUM(H74:J74)&lt;=$K$5,3,IF(SUM(H74:J74)&lt;=$K$6,4,IF(SUM(H74:J74)&gt;=$K$6,5,0)))))))</f>
        <v>x</v>
      </c>
      <c r="L74" s="135" t="str">
        <f>IF(F74="x","x",(F74*1000000/VLOOKUP($C74,'Crisis Indicator Data'!$C$3:$H$175,5,FALSE)))</f>
        <v>x</v>
      </c>
      <c r="M74" s="135" t="str">
        <f>IF(G74="x","x",(G74*1000000/VLOOKUP($C74,'Crisis Indicator Data'!$C$3:$H$175,5,FALSE)))</f>
        <v>x</v>
      </c>
      <c r="N74" s="135" t="str">
        <f>IF(H74="x","x",(H74*1000000/VLOOKUP($C74,'Crisis Indicator Data'!$C$3:$H$175,5,FALSE)))</f>
        <v>x</v>
      </c>
      <c r="O74" s="135" t="str">
        <f>IF(I74="x","x",(I74*1000000/VLOOKUP($C74,'Crisis Indicator Data'!$C$3:$H$175,5,FALSE)))</f>
        <v>x</v>
      </c>
      <c r="P74" s="135" t="str">
        <f>IF(J74="x","x",(J74*1000000/VLOOKUP($C74,'Crisis Indicator Data'!$C$3:$H$175,5,FALSE)))</f>
        <v>x</v>
      </c>
      <c r="Q74" s="137" t="str">
        <f t="shared" si="3"/>
        <v>x</v>
      </c>
      <c r="R74" s="139" t="str">
        <f t="shared" si="4"/>
        <v>x</v>
      </c>
    </row>
    <row r="75" spans="1:18" x14ac:dyDescent="0.35">
      <c r="A75" s="25" t="str">
        <f>'Crisis Indicator Data'!A69</f>
        <v>Complex crisis in Mozambique</v>
      </c>
      <c r="B75" s="25" t="str">
        <f>'Crisis Indicator Data'!B69</f>
        <v>Complex crisis</v>
      </c>
      <c r="C75" s="25" t="str">
        <f>'Crisis Indicator Data'!C69</f>
        <v>MOZ001</v>
      </c>
      <c r="D75" s="25" t="str">
        <f>'Crisis Indicator Data'!D69</f>
        <v>Mozambique</v>
      </c>
      <c r="E75" s="25" t="str">
        <f>'Crisis Indicator Data'!E69</f>
        <v>MOZ</v>
      </c>
      <c r="F75" s="131">
        <f>IF('Crisis Indicator Data'!Q69="x","x",('Crisis Indicator Data'!Q69/1000000))</f>
        <v>1.694</v>
      </c>
      <c r="G75" s="131">
        <f>IF('Crisis Indicator Data'!R69="x","x",('Crisis Indicator Data'!R69/1000000))</f>
        <v>1.601</v>
      </c>
      <c r="H75" s="131">
        <f>IF('Crisis Indicator Data'!S69="x","x",('Crisis Indicator Data'!S69/1000000))</f>
        <v>1.425</v>
      </c>
      <c r="I75" s="131">
        <f>IF('Crisis Indicator Data'!T69="x","x",('Crisis Indicator Data'!T69/1000000))</f>
        <v>0.26500000000000001</v>
      </c>
      <c r="J75" s="131">
        <f>IF('Crisis Indicator Data'!U69="x","x",('Crisis Indicator Data'!U69/1000000))</f>
        <v>0</v>
      </c>
      <c r="K75" s="137">
        <f t="shared" si="5"/>
        <v>3</v>
      </c>
      <c r="L75" s="135">
        <f>IF(F75="x","x",(F75*1000000/VLOOKUP($C75,'Crisis Indicator Data'!$C$3:$H$175,5,FALSE)))</f>
        <v>0.51489361702127656</v>
      </c>
      <c r="M75" s="135">
        <f>IF(G75="x","x",(G75*1000000/VLOOKUP($C75,'Crisis Indicator Data'!$C$3:$H$175,5,FALSE)))</f>
        <v>0.4866261398176292</v>
      </c>
      <c r="N75" s="135">
        <f>IF(H75="x","x",(H75*1000000/VLOOKUP($C75,'Crisis Indicator Data'!$C$3:$H$175,5,FALSE)))</f>
        <v>0.43313069908814589</v>
      </c>
      <c r="O75" s="135">
        <f>IF(I75="x","x",(I75*1000000/VLOOKUP($C75,'Crisis Indicator Data'!$C$3:$H$175,5,FALSE)))</f>
        <v>8.0547112462006076E-2</v>
      </c>
      <c r="P75" s="135">
        <f>IF(J75="x","x",(J75*1000000/VLOOKUP($C75,'Crisis Indicator Data'!$C$3:$H$175,5,FALSE)))</f>
        <v>0</v>
      </c>
      <c r="Q75" s="137">
        <f t="shared" si="3"/>
        <v>4</v>
      </c>
      <c r="R75" s="139">
        <f t="shared" si="4"/>
        <v>3.5</v>
      </c>
    </row>
    <row r="76" spans="1:18" x14ac:dyDescent="0.35">
      <c r="A76" s="25" t="str">
        <f>'Crisis Indicator Data'!A70</f>
        <v>Cabo Delgado Islamist Insurgency</v>
      </c>
      <c r="B76" s="25" t="str">
        <f>'Crisis Indicator Data'!B70</f>
        <v>Other type of violence</v>
      </c>
      <c r="C76" s="25" t="str">
        <f>'Crisis Indicator Data'!C70</f>
        <v>MOZ004</v>
      </c>
      <c r="D76" s="25" t="str">
        <f>'Crisis Indicator Data'!D70</f>
        <v>Mozambique</v>
      </c>
      <c r="E76" s="25" t="str">
        <f>'Crisis Indicator Data'!E70</f>
        <v>MOZ</v>
      </c>
      <c r="F76" s="131" t="str">
        <f>IF('Crisis Indicator Data'!Q70="x","x",('Crisis Indicator Data'!Q70/1000000))</f>
        <v>x</v>
      </c>
      <c r="G76" s="131" t="str">
        <f>IF('Crisis Indicator Data'!R70="x","x",('Crisis Indicator Data'!R70/1000000))</f>
        <v>x</v>
      </c>
      <c r="H76" s="131" t="str">
        <f>IF('Crisis Indicator Data'!S70="x","x",('Crisis Indicator Data'!S70/1000000))</f>
        <v>x</v>
      </c>
      <c r="I76" s="131" t="str">
        <f>IF('Crisis Indicator Data'!T70="x","x",('Crisis Indicator Data'!T70/1000000))</f>
        <v>x</v>
      </c>
      <c r="J76" s="131" t="str">
        <f>IF('Crisis Indicator Data'!U70="x","x",('Crisis Indicator Data'!U70/1000000))</f>
        <v>x</v>
      </c>
      <c r="K76" s="137" t="str">
        <f t="shared" si="5"/>
        <v>x</v>
      </c>
      <c r="L76" s="135" t="str">
        <f>IF(F76="x","x",(F76*1000000/VLOOKUP($C76,'Crisis Indicator Data'!$C$3:$H$175,5,FALSE)))</f>
        <v>x</v>
      </c>
      <c r="M76" s="135" t="str">
        <f>IF(G76="x","x",(G76*1000000/VLOOKUP($C76,'Crisis Indicator Data'!$C$3:$H$175,5,FALSE)))</f>
        <v>x</v>
      </c>
      <c r="N76" s="135" t="str">
        <f>IF(H76="x","x",(H76*1000000/VLOOKUP($C76,'Crisis Indicator Data'!$C$3:$H$175,5,FALSE)))</f>
        <v>x</v>
      </c>
      <c r="O76" s="135" t="str">
        <f>IF(I76="x","x",(I76*1000000/VLOOKUP($C76,'Crisis Indicator Data'!$C$3:$H$175,5,FALSE)))</f>
        <v>x</v>
      </c>
      <c r="P76" s="135" t="str">
        <f>IF(J76="x","x",(J76*1000000/VLOOKUP($C76,'Crisis Indicator Data'!$C$3:$H$175,5,FALSE)))</f>
        <v>x</v>
      </c>
      <c r="Q76" s="137" t="str">
        <f t="shared" si="3"/>
        <v>x</v>
      </c>
      <c r="R76" s="139" t="str">
        <f t="shared" si="4"/>
        <v>x</v>
      </c>
    </row>
    <row r="77" spans="1:18" x14ac:dyDescent="0.35">
      <c r="A77" s="25" t="str">
        <f>'Crisis Indicator Data'!A71</f>
        <v>Multiple crises in Myanmar</v>
      </c>
      <c r="B77" s="25" t="str">
        <f>'Crisis Indicator Data'!B71</f>
        <v>Multiple crises country</v>
      </c>
      <c r="C77" s="25" t="str">
        <f>'Crisis Indicator Data'!C71</f>
        <v>MMR001</v>
      </c>
      <c r="D77" s="25" t="str">
        <f>'Crisis Indicator Data'!D71</f>
        <v>Myanmar</v>
      </c>
      <c r="E77" s="25" t="str">
        <f>'Crisis Indicator Data'!E71</f>
        <v>MMR</v>
      </c>
      <c r="F77" s="131">
        <f>IF('Crisis Indicator Data'!Q71="x","x",('Crisis Indicator Data'!Q71/1000000))</f>
        <v>5.7229999999999999</v>
      </c>
      <c r="G77" s="131">
        <f>IF('Crisis Indicator Data'!R71="x","x",('Crisis Indicator Data'!R71/1000000))</f>
        <v>2.61</v>
      </c>
      <c r="H77" s="131">
        <f>IF('Crisis Indicator Data'!S71="x","x",('Crisis Indicator Data'!S71/1000000))</f>
        <v>0.501</v>
      </c>
      <c r="I77" s="131">
        <f>IF('Crisis Indicator Data'!T71="x","x",('Crisis Indicator Data'!T71/1000000))</f>
        <v>0.43</v>
      </c>
      <c r="J77" s="131">
        <f>IF('Crisis Indicator Data'!U71="x","x",('Crisis Indicator Data'!U71/1000000))</f>
        <v>0</v>
      </c>
      <c r="K77" s="137">
        <f t="shared" si="5"/>
        <v>2</v>
      </c>
      <c r="L77" s="135">
        <f>IF(F77="x","x",(F77*1000000/VLOOKUP($C77,'Crisis Indicator Data'!$C$3:$H$175,5,FALSE)))</f>
        <v>0.61776770293609673</v>
      </c>
      <c r="M77" s="135">
        <f>IF(G77="x","x",(G77*1000000/VLOOKUP($C77,'Crisis Indicator Data'!$C$3:$H$175,5,FALSE)))</f>
        <v>0.28173575129533679</v>
      </c>
      <c r="N77" s="135">
        <f>IF(H77="x","x",(H77*1000000/VLOOKUP($C77,'Crisis Indicator Data'!$C$3:$H$175,5,FALSE)))</f>
        <v>5.4080310880829013E-2</v>
      </c>
      <c r="O77" s="135">
        <f>IF(I77="x","x",(I77*1000000/VLOOKUP($C77,'Crisis Indicator Data'!$C$3:$H$175,5,FALSE)))</f>
        <v>4.6416234887737481E-2</v>
      </c>
      <c r="P77" s="135">
        <f>IF(J77="x","x",(J77*1000000/VLOOKUP($C77,'Crisis Indicator Data'!$C$3:$H$175,5,FALSE)))</f>
        <v>0</v>
      </c>
      <c r="Q77" s="137">
        <f t="shared" si="3"/>
        <v>3</v>
      </c>
      <c r="R77" s="139">
        <f t="shared" si="4"/>
        <v>2.5</v>
      </c>
    </row>
    <row r="78" spans="1:18" x14ac:dyDescent="0.35">
      <c r="A78" s="25" t="str">
        <f>'Crisis Indicator Data'!A72</f>
        <v>Rakhine Conflict</v>
      </c>
      <c r="B78" s="25" t="str">
        <f>'Crisis Indicator Data'!B72</f>
        <v>Conflict</v>
      </c>
      <c r="C78" s="25" t="str">
        <f>'Crisis Indicator Data'!C72</f>
        <v>MMR002</v>
      </c>
      <c r="D78" s="25" t="str">
        <f>'Crisis Indicator Data'!D72</f>
        <v>Myanmar</v>
      </c>
      <c r="E78" s="25" t="str">
        <f>'Crisis Indicator Data'!E72</f>
        <v>MMR</v>
      </c>
      <c r="F78" s="131">
        <f>IF('Crisis Indicator Data'!Q72="x","x",('Crisis Indicator Data'!Q72/1000000))</f>
        <v>2.5499999999999998</v>
      </c>
      <c r="G78" s="131">
        <f>IF('Crisis Indicator Data'!R72="x","x",('Crisis Indicator Data'!R72/1000000))</f>
        <v>0.52</v>
      </c>
      <c r="H78" s="131">
        <f>IF('Crisis Indicator Data'!S72="x","x",('Crisis Indicator Data'!S72/1000000))</f>
        <v>0.39100000000000001</v>
      </c>
      <c r="I78" s="131">
        <f>IF('Crisis Indicator Data'!T72="x","x",('Crisis Indicator Data'!T72/1000000))</f>
        <v>0.32400000000000001</v>
      </c>
      <c r="J78" s="131">
        <f>IF('Crisis Indicator Data'!U72="x","x",('Crisis Indicator Data'!U72/1000000))</f>
        <v>0</v>
      </c>
      <c r="K78" s="137">
        <f t="shared" si="5"/>
        <v>2</v>
      </c>
      <c r="L78" s="135">
        <f>IF(F78="x","x",(F78*1000000/VLOOKUP($C78,'Crisis Indicator Data'!$C$3:$H$175,5,FALSE)))</f>
        <v>0.67371202113606343</v>
      </c>
      <c r="M78" s="135">
        <f>IF(G78="x","x",(G78*1000000/VLOOKUP($C78,'Crisis Indicator Data'!$C$3:$H$175,5,FALSE)))</f>
        <v>0.13738441215323646</v>
      </c>
      <c r="N78" s="135">
        <f>IF(H78="x","x",(H78*1000000/VLOOKUP($C78,'Crisis Indicator Data'!$C$3:$H$175,5,FALSE)))</f>
        <v>0.10330250990752972</v>
      </c>
      <c r="O78" s="135">
        <f>IF(I78="x","x",(I78*1000000/VLOOKUP($C78,'Crisis Indicator Data'!$C$3:$H$175,5,FALSE)))</f>
        <v>8.5601056803170414E-2</v>
      </c>
      <c r="P78" s="135">
        <f>IF(J78="x","x",(J78*1000000/VLOOKUP($C78,'Crisis Indicator Data'!$C$3:$H$175,5,FALSE)))</f>
        <v>0</v>
      </c>
      <c r="Q78" s="137">
        <f t="shared" si="3"/>
        <v>4</v>
      </c>
      <c r="R78" s="139">
        <f t="shared" si="4"/>
        <v>3</v>
      </c>
    </row>
    <row r="79" spans="1:18" x14ac:dyDescent="0.35">
      <c r="A79" s="25" t="str">
        <f>'Crisis Indicator Data'!A73</f>
        <v>Kachin and Shan Conflict</v>
      </c>
      <c r="B79" s="25" t="str">
        <f>'Crisis Indicator Data'!B73</f>
        <v>Conflict</v>
      </c>
      <c r="C79" s="25" t="str">
        <f>'Crisis Indicator Data'!C73</f>
        <v>MMR003</v>
      </c>
      <c r="D79" s="25" t="str">
        <f>'Crisis Indicator Data'!D73</f>
        <v>Myanmar</v>
      </c>
      <c r="E79" s="25" t="str">
        <f>'Crisis Indicator Data'!E73</f>
        <v>MMR</v>
      </c>
      <c r="F79" s="131">
        <f>IF('Crisis Indicator Data'!Q73="x","x",('Crisis Indicator Data'!Q73/1000000))</f>
        <v>3.173</v>
      </c>
      <c r="G79" s="131">
        <f>IF('Crisis Indicator Data'!R73="x","x",('Crisis Indicator Data'!R73/1000000))</f>
        <v>2.09</v>
      </c>
      <c r="H79" s="131">
        <f>IF('Crisis Indicator Data'!S73="x","x",('Crisis Indicator Data'!S73/1000000))</f>
        <v>0.11</v>
      </c>
      <c r="I79" s="131">
        <f>IF('Crisis Indicator Data'!T73="x","x",('Crisis Indicator Data'!T73/1000000))</f>
        <v>0.106</v>
      </c>
      <c r="J79" s="131">
        <f>IF('Crisis Indicator Data'!U73="x","x",('Crisis Indicator Data'!U73/1000000))</f>
        <v>0</v>
      </c>
      <c r="K79" s="137">
        <f t="shared" si="5"/>
        <v>1</v>
      </c>
      <c r="L79" s="135">
        <f>IF(F79="x","x",(F79*1000000/VLOOKUP($C79,'Crisis Indicator Data'!$C$3:$H$175,5,FALSE)))</f>
        <v>0.57912027742288741</v>
      </c>
      <c r="M79" s="135">
        <f>IF(G79="x","x",(G79*1000000/VLOOKUP($C79,'Crisis Indicator Data'!$C$3:$H$175,5,FALSE)))</f>
        <v>0.38145647015878803</v>
      </c>
      <c r="N79" s="135">
        <f>IF(H79="x","x",(H79*1000000/VLOOKUP($C79,'Crisis Indicator Data'!$C$3:$H$175,5,FALSE)))</f>
        <v>2.0076656324146742E-2</v>
      </c>
      <c r="O79" s="135">
        <f>IF(I79="x","x",(I79*1000000/VLOOKUP($C79,'Crisis Indicator Data'!$C$3:$H$175,5,FALSE)))</f>
        <v>1.934659609417777E-2</v>
      </c>
      <c r="P79" s="135">
        <f>IF(J79="x","x",(J79*1000000/VLOOKUP($C79,'Crisis Indicator Data'!$C$3:$H$175,5,FALSE)))</f>
        <v>0</v>
      </c>
      <c r="Q79" s="137">
        <f t="shared" si="3"/>
        <v>2</v>
      </c>
      <c r="R79" s="139">
        <f t="shared" si="4"/>
        <v>1.5</v>
      </c>
    </row>
    <row r="80" spans="1:18" x14ac:dyDescent="0.35">
      <c r="A80" s="25" t="str">
        <f>'Crisis Indicator Data'!A74</f>
        <v>Socioeconomic crisis in Nicaragua</v>
      </c>
      <c r="B80" s="25" t="str">
        <f>'Crisis Indicator Data'!B74</f>
        <v>Political and economic crisis</v>
      </c>
      <c r="C80" s="25" t="str">
        <f>'Crisis Indicator Data'!C74</f>
        <v>NIC001</v>
      </c>
      <c r="D80" s="25" t="str">
        <f>'Crisis Indicator Data'!D74</f>
        <v>Nicaragua</v>
      </c>
      <c r="E80" s="25" t="str">
        <f>'Crisis Indicator Data'!E74</f>
        <v>NIC</v>
      </c>
      <c r="F80" s="131" t="str">
        <f>IF('Crisis Indicator Data'!Q74="x","x",('Crisis Indicator Data'!Q74/1000000))</f>
        <v>x</v>
      </c>
      <c r="G80" s="131" t="str">
        <f>IF('Crisis Indicator Data'!R74="x","x",('Crisis Indicator Data'!R74/1000000))</f>
        <v>x</v>
      </c>
      <c r="H80" s="131" t="str">
        <f>IF('Crisis Indicator Data'!S74="x","x",('Crisis Indicator Data'!S74/1000000))</f>
        <v>x</v>
      </c>
      <c r="I80" s="131">
        <f>IF('Crisis Indicator Data'!T74="x","x",('Crisis Indicator Data'!T74/1000000))</f>
        <v>0</v>
      </c>
      <c r="J80" s="131">
        <f>IF('Crisis Indicator Data'!U74="x","x",('Crisis Indicator Data'!U74/1000000))</f>
        <v>0</v>
      </c>
      <c r="K80" s="137" t="str">
        <f t="shared" si="5"/>
        <v>x</v>
      </c>
      <c r="L80" s="135" t="str">
        <f>IF(F80="x","x",(F80*1000000/VLOOKUP($C80,'Crisis Indicator Data'!$C$3:$H$175,5,FALSE)))</f>
        <v>x</v>
      </c>
      <c r="M80" s="135" t="str">
        <f>IF(G80="x","x",(G80*1000000/VLOOKUP($C80,'Crisis Indicator Data'!$C$3:$H$175,5,FALSE)))</f>
        <v>x</v>
      </c>
      <c r="N80" s="135" t="str">
        <f>IF(H80="x","x",(H80*1000000/VLOOKUP($C80,'Crisis Indicator Data'!$C$3:$H$175,5,FALSE)))</f>
        <v>x</v>
      </c>
      <c r="O80" s="135">
        <f>IF(I80="x","x",(I80*1000000/VLOOKUP($C80,'Crisis Indicator Data'!$C$3:$H$175,5,FALSE)))</f>
        <v>0</v>
      </c>
      <c r="P80" s="135">
        <f>IF(J80="x","x",(J80*1000000/VLOOKUP($C80,'Crisis Indicator Data'!$C$3:$H$175,5,FALSE)))</f>
        <v>0</v>
      </c>
      <c r="Q80" s="137" t="str">
        <f t="shared" si="3"/>
        <v>x</v>
      </c>
      <c r="R80" s="139" t="str">
        <f t="shared" si="4"/>
        <v>x</v>
      </c>
    </row>
    <row r="81" spans="1:18" x14ac:dyDescent="0.35">
      <c r="A81" s="25" t="str">
        <f>'Crisis Indicator Data'!A75</f>
        <v>Multiple crises in Niger</v>
      </c>
      <c r="B81" s="25" t="str">
        <f>'Crisis Indicator Data'!B75</f>
        <v>Multiple crises country</v>
      </c>
      <c r="C81" s="25" t="str">
        <f>'Crisis Indicator Data'!C75</f>
        <v>NER001</v>
      </c>
      <c r="D81" s="25" t="str">
        <f>'Crisis Indicator Data'!D75</f>
        <v>Niger</v>
      </c>
      <c r="E81" s="25" t="str">
        <f>'Crisis Indicator Data'!E75</f>
        <v>NER</v>
      </c>
      <c r="F81" s="131">
        <f>IF('Crisis Indicator Data'!Q75="x","x",('Crisis Indicator Data'!Q75/1000000))</f>
        <v>19.352</v>
      </c>
      <c r="G81" s="131">
        <f>IF('Crisis Indicator Data'!R75="x","x",('Crisis Indicator Data'!R75/1000000))</f>
        <v>0.108</v>
      </c>
      <c r="H81" s="131">
        <f>IF('Crisis Indicator Data'!S75="x","x",('Crisis Indicator Data'!S75/1000000))</f>
        <v>1.7470000000000001</v>
      </c>
      <c r="I81" s="131">
        <f>IF('Crisis Indicator Data'!T75="x","x",('Crisis Indicator Data'!T75/1000000))</f>
        <v>0.46100000000000002</v>
      </c>
      <c r="J81" s="131">
        <f>IF('Crisis Indicator Data'!U75="x","x",('Crisis Indicator Data'!U75/1000000))</f>
        <v>0</v>
      </c>
      <c r="K81" s="137">
        <f t="shared" si="5"/>
        <v>3</v>
      </c>
      <c r="L81" s="135">
        <f>IF(F81="x","x",(F81*1000000/VLOOKUP($C81,'Crisis Indicator Data'!$C$3:$H$175,5,FALSE)))</f>
        <v>0.89237295951304985</v>
      </c>
      <c r="M81" s="135">
        <f>IF(G81="x","x",(G81*1000000/VLOOKUP($C81,'Crisis Indicator Data'!$C$3:$H$175,5,FALSE)))</f>
        <v>4.9801715392419075E-3</v>
      </c>
      <c r="N81" s="135">
        <f>IF(H81="x","x",(H81*1000000/VLOOKUP($C81,'Crisis Indicator Data'!$C$3:$H$175,5,FALSE)))</f>
        <v>8.0558885917181591E-2</v>
      </c>
      <c r="O81" s="135">
        <f>IF(I81="x","x",(I81*1000000/VLOOKUP($C81,'Crisis Indicator Data'!$C$3:$H$175,5,FALSE)))</f>
        <v>2.1257954440652954E-2</v>
      </c>
      <c r="P81" s="135">
        <f>IF(J81="x","x",(J81*1000000/VLOOKUP($C81,'Crisis Indicator Data'!$C$3:$H$175,5,FALSE)))</f>
        <v>0</v>
      </c>
      <c r="Q81" s="137">
        <f t="shared" si="3"/>
        <v>3</v>
      </c>
      <c r="R81" s="139">
        <f t="shared" si="4"/>
        <v>3</v>
      </c>
    </row>
    <row r="82" spans="1:18" x14ac:dyDescent="0.35">
      <c r="A82" s="25" t="str">
        <f>'Crisis Indicator Data'!A76</f>
        <v>Boko Haram in Niger</v>
      </c>
      <c r="B82" s="25" t="str">
        <f>'Crisis Indicator Data'!B76</f>
        <v>Conflict</v>
      </c>
      <c r="C82" s="25" t="str">
        <f>'Crisis Indicator Data'!C76</f>
        <v>NER002</v>
      </c>
      <c r="D82" s="25" t="str">
        <f>'Crisis Indicator Data'!D76</f>
        <v>Niger</v>
      </c>
      <c r="E82" s="25" t="str">
        <f>'Crisis Indicator Data'!E76</f>
        <v>NER</v>
      </c>
      <c r="F82" s="131">
        <f>IF('Crisis Indicator Data'!Q76="x","x",('Crisis Indicator Data'!Q76/1000000))</f>
        <v>0</v>
      </c>
      <c r="G82" s="131">
        <f>IF('Crisis Indicator Data'!R76="x","x",('Crisis Indicator Data'!R76/1000000))</f>
        <v>0.27700000000000002</v>
      </c>
      <c r="H82" s="131">
        <f>IF('Crisis Indicator Data'!S76="x","x",('Crisis Indicator Data'!S76/1000000))</f>
        <v>0.33100000000000002</v>
      </c>
      <c r="I82" s="131">
        <f>IF('Crisis Indicator Data'!T76="x","x",('Crisis Indicator Data'!T76/1000000))</f>
        <v>0.13</v>
      </c>
      <c r="J82" s="131">
        <f>IF('Crisis Indicator Data'!U76="x","x",('Crisis Indicator Data'!U76/1000000))</f>
        <v>0</v>
      </c>
      <c r="K82" s="137">
        <f t="shared" si="5"/>
        <v>2</v>
      </c>
      <c r="L82" s="135">
        <f>IF(F82="x","x",(F82*1000000/VLOOKUP($C82,'Crisis Indicator Data'!$C$3:$H$175,5,FALSE)))</f>
        <v>0</v>
      </c>
      <c r="M82" s="135">
        <f>IF(G82="x","x",(G82*1000000/VLOOKUP($C82,'Crisis Indicator Data'!$C$3:$H$175,5,FALSE)))</f>
        <v>0.37533875338753386</v>
      </c>
      <c r="N82" s="135">
        <f>IF(H82="x","x",(H82*1000000/VLOOKUP($C82,'Crisis Indicator Data'!$C$3:$H$175,5,FALSE)))</f>
        <v>0.44850948509485095</v>
      </c>
      <c r="O82" s="135">
        <f>IF(I82="x","x",(I82*1000000/VLOOKUP($C82,'Crisis Indicator Data'!$C$3:$H$175,5,FALSE)))</f>
        <v>0.17615176151761516</v>
      </c>
      <c r="P82" s="135">
        <f>IF(J82="x","x",(J82*1000000/VLOOKUP($C82,'Crisis Indicator Data'!$C$3:$H$175,5,FALSE)))</f>
        <v>0</v>
      </c>
      <c r="Q82" s="137">
        <f t="shared" si="3"/>
        <v>4</v>
      </c>
      <c r="R82" s="139">
        <f t="shared" si="4"/>
        <v>3</v>
      </c>
    </row>
    <row r="83" spans="1:18" x14ac:dyDescent="0.35">
      <c r="A83" s="25" t="str">
        <f>'Crisis Indicator Data'!A77</f>
        <v>Mali/Burkina Faso conflict</v>
      </c>
      <c r="B83" s="25" t="str">
        <f>'Crisis Indicator Data'!B77</f>
        <v>Conflict</v>
      </c>
      <c r="C83" s="25" t="str">
        <f>'Crisis Indicator Data'!C77</f>
        <v>NER003</v>
      </c>
      <c r="D83" s="25" t="str">
        <f>'Crisis Indicator Data'!D77</f>
        <v>Niger</v>
      </c>
      <c r="E83" s="25" t="str">
        <f>'Crisis Indicator Data'!E77</f>
        <v>NER</v>
      </c>
      <c r="F83" s="131">
        <f>IF('Crisis Indicator Data'!Q77="x","x",('Crisis Indicator Data'!Q77/1000000))</f>
        <v>7.0830000000000002</v>
      </c>
      <c r="G83" s="131">
        <f>IF('Crisis Indicator Data'!R77="x","x",('Crisis Indicator Data'!R77/1000000))</f>
        <v>0</v>
      </c>
      <c r="H83" s="131">
        <f>IF('Crisis Indicator Data'!S77="x","x",('Crisis Indicator Data'!S77/1000000))</f>
        <v>0.59199999999999997</v>
      </c>
      <c r="I83" s="131">
        <f>IF('Crisis Indicator Data'!T77="x","x",('Crisis Indicator Data'!T77/1000000))</f>
        <v>0.125</v>
      </c>
      <c r="J83" s="131">
        <f>IF('Crisis Indicator Data'!U77="x","x",('Crisis Indicator Data'!U77/1000000))</f>
        <v>0</v>
      </c>
      <c r="K83" s="137">
        <f t="shared" si="5"/>
        <v>2</v>
      </c>
      <c r="L83" s="135">
        <f>IF(F83="x","x",(F83*1000000/VLOOKUP($C83,'Crisis Indicator Data'!$C$3:$H$175,5,FALSE)))</f>
        <v>0.90807692307692311</v>
      </c>
      <c r="M83" s="135">
        <f>IF(G83="x","x",(G83*1000000/VLOOKUP($C83,'Crisis Indicator Data'!$C$3:$H$175,5,FALSE)))</f>
        <v>0</v>
      </c>
      <c r="N83" s="135">
        <f>IF(H83="x","x",(H83*1000000/VLOOKUP($C83,'Crisis Indicator Data'!$C$3:$H$175,5,FALSE)))</f>
        <v>7.5897435897435903E-2</v>
      </c>
      <c r="O83" s="135">
        <f>IF(I83="x","x",(I83*1000000/VLOOKUP($C83,'Crisis Indicator Data'!$C$3:$H$175,5,FALSE)))</f>
        <v>1.6025641025641024E-2</v>
      </c>
      <c r="P83" s="135">
        <f>IF(J83="x","x",(J83*1000000/VLOOKUP($C83,'Crisis Indicator Data'!$C$3:$H$175,5,FALSE)))</f>
        <v>0</v>
      </c>
      <c r="Q83" s="137">
        <f t="shared" si="3"/>
        <v>3</v>
      </c>
      <c r="R83" s="139">
        <f t="shared" si="4"/>
        <v>2.5</v>
      </c>
    </row>
    <row r="84" spans="1:18" x14ac:dyDescent="0.35">
      <c r="A84" s="25" t="str">
        <f>'Crisis Indicator Data'!A78</f>
        <v>Complex crisis in Nigeria</v>
      </c>
      <c r="B84" s="25" t="str">
        <f>'Crisis Indicator Data'!B78</f>
        <v>Complex crisis</v>
      </c>
      <c r="C84" s="25" t="str">
        <f>'Crisis Indicator Data'!C78</f>
        <v>NGA001</v>
      </c>
      <c r="D84" s="25" t="str">
        <f>'Crisis Indicator Data'!D78</f>
        <v>Nigeria</v>
      </c>
      <c r="E84" s="25" t="str">
        <f>'Crisis Indicator Data'!E78</f>
        <v>NGA</v>
      </c>
      <c r="F84" s="131">
        <f>IF('Crisis Indicator Data'!Q78="x","x",('Crisis Indicator Data'!Q78/1000000))</f>
        <v>157.92599999999999</v>
      </c>
      <c r="G84" s="131">
        <f>IF('Crisis Indicator Data'!R78="x","x",('Crisis Indicator Data'!R78/1000000))</f>
        <v>20.266999999999999</v>
      </c>
      <c r="H84" s="131">
        <f>IF('Crisis Indicator Data'!S78="x","x",('Crisis Indicator Data'!S78/1000000))</f>
        <v>4.2320000000000002</v>
      </c>
      <c r="I84" s="131">
        <f>IF('Crisis Indicator Data'!T78="x","x",('Crisis Indicator Data'!T78/1000000))</f>
        <v>5.1609999999999996</v>
      </c>
      <c r="J84" s="131">
        <f>IF('Crisis Indicator Data'!U78="x","x",('Crisis Indicator Data'!U78/1000000))</f>
        <v>0</v>
      </c>
      <c r="K84" s="137">
        <f t="shared" si="5"/>
        <v>5</v>
      </c>
      <c r="L84" s="135">
        <f>IF(F84="x","x",(F84*1000000/VLOOKUP($C84,'Crisis Indicator Data'!$C$3:$H$175,5,FALSE)))</f>
        <v>0.84129385567713277</v>
      </c>
      <c r="M84" s="135">
        <f>IF(G84="x","x",(G84*1000000/VLOOKUP($C84,'Crisis Indicator Data'!$C$3:$H$175,5,FALSE)))</f>
        <v>0.10796513919815894</v>
      </c>
      <c r="N84" s="135">
        <f>IF(H84="x","x",(H84*1000000/VLOOKUP($C84,'Crisis Indicator Data'!$C$3:$H$175,5,FALSE)))</f>
        <v>2.2544454980342854E-2</v>
      </c>
      <c r="O84" s="135">
        <f>IF(I84="x","x",(I84*1000000/VLOOKUP($C84,'Crisis Indicator Data'!$C$3:$H$175,5,FALSE)))</f>
        <v>2.7493367711141178E-2</v>
      </c>
      <c r="P84" s="135">
        <f>IF(J84="x","x",(J84*1000000/VLOOKUP($C84,'Crisis Indicator Data'!$C$3:$H$175,5,FALSE)))</f>
        <v>0</v>
      </c>
      <c r="Q84" s="137">
        <f t="shared" si="3"/>
        <v>2</v>
      </c>
      <c r="R84" s="139">
        <f t="shared" si="4"/>
        <v>3.5</v>
      </c>
    </row>
    <row r="85" spans="1:18" x14ac:dyDescent="0.35">
      <c r="A85" s="25" t="str">
        <f>'Crisis Indicator Data'!A79</f>
        <v>Middle belt conflict</v>
      </c>
      <c r="B85" s="25" t="str">
        <f>'Crisis Indicator Data'!B79</f>
        <v>Conflict</v>
      </c>
      <c r="C85" s="25" t="str">
        <f>'Crisis Indicator Data'!C79</f>
        <v>NGA003</v>
      </c>
      <c r="D85" s="25" t="str">
        <f>'Crisis Indicator Data'!D79</f>
        <v>Nigeria</v>
      </c>
      <c r="E85" s="25" t="str">
        <f>'Crisis Indicator Data'!E79</f>
        <v>NGA</v>
      </c>
      <c r="F85" s="131" t="str">
        <f>IF('Crisis Indicator Data'!Q79="x","x",('Crisis Indicator Data'!Q79/1000000))</f>
        <v>x</v>
      </c>
      <c r="G85" s="131">
        <f>IF('Crisis Indicator Data'!R79="x","x",('Crisis Indicator Data'!R79/1000000))</f>
        <v>0</v>
      </c>
      <c r="H85" s="131" t="str">
        <f>IF('Crisis Indicator Data'!S79="x","x",('Crisis Indicator Data'!S79/1000000))</f>
        <v>x</v>
      </c>
      <c r="I85" s="131">
        <f>IF('Crisis Indicator Data'!T79="x","x",('Crisis Indicator Data'!T79/1000000))</f>
        <v>0</v>
      </c>
      <c r="J85" s="131">
        <f>IF('Crisis Indicator Data'!U79="x","x",('Crisis Indicator Data'!U79/1000000))</f>
        <v>0</v>
      </c>
      <c r="K85" s="137" t="str">
        <f t="shared" si="5"/>
        <v>x</v>
      </c>
      <c r="L85" s="135" t="str">
        <f>IF(F85="x","x",(F85*1000000/VLOOKUP($C85,'Crisis Indicator Data'!$C$3:$H$175,5,FALSE)))</f>
        <v>x</v>
      </c>
      <c r="M85" s="135">
        <f>IF(G85="x","x",(G85*1000000/VLOOKUP($C85,'Crisis Indicator Data'!$C$3:$H$175,5,FALSE)))</f>
        <v>0</v>
      </c>
      <c r="N85" s="135" t="str">
        <f>IF(H85="x","x",(H85*1000000/VLOOKUP($C85,'Crisis Indicator Data'!$C$3:$H$175,5,FALSE)))</f>
        <v>x</v>
      </c>
      <c r="O85" s="135">
        <f>IF(I85="x","x",(I85*1000000/VLOOKUP($C85,'Crisis Indicator Data'!$C$3:$H$175,5,FALSE)))</f>
        <v>0</v>
      </c>
      <c r="P85" s="135">
        <f>IF(J85="x","x",(J85*1000000/VLOOKUP($C85,'Crisis Indicator Data'!$C$3:$H$175,5,FALSE)))</f>
        <v>0</v>
      </c>
      <c r="Q85" s="137" t="str">
        <f t="shared" si="3"/>
        <v>x</v>
      </c>
      <c r="R85" s="139" t="str">
        <f t="shared" si="4"/>
        <v>x</v>
      </c>
    </row>
    <row r="86" spans="1:18" x14ac:dyDescent="0.35">
      <c r="A86" s="25" t="str">
        <f>'Crisis Indicator Data'!A80</f>
        <v>Boko Haram crisis in Nigeria</v>
      </c>
      <c r="B86" s="25" t="str">
        <f>'Crisis Indicator Data'!B80</f>
        <v>Conflict</v>
      </c>
      <c r="C86" s="25" t="str">
        <f>'Crisis Indicator Data'!C80</f>
        <v>NGA004</v>
      </c>
      <c r="D86" s="25" t="str">
        <f>'Crisis Indicator Data'!D80</f>
        <v>Nigeria</v>
      </c>
      <c r="E86" s="25" t="str">
        <f>'Crisis Indicator Data'!E80</f>
        <v>NGA</v>
      </c>
      <c r="F86" s="131">
        <f>IF('Crisis Indicator Data'!Q80="x","x",('Crisis Indicator Data'!Q80/1000000))</f>
        <v>0</v>
      </c>
      <c r="G86" s="131">
        <f>IF('Crisis Indicator Data'!R80="x","x",('Crisis Indicator Data'!R80/1000000))</f>
        <v>5.9429999999999996</v>
      </c>
      <c r="H86" s="131">
        <f>IF('Crisis Indicator Data'!S80="x","x",('Crisis Indicator Data'!S80/1000000))</f>
        <v>1.9079999999999999</v>
      </c>
      <c r="I86" s="131">
        <f>IF('Crisis Indicator Data'!T80="x","x",('Crisis Indicator Data'!T80/1000000))</f>
        <v>5.1609999999999996</v>
      </c>
      <c r="J86" s="131">
        <f>IF('Crisis Indicator Data'!U80="x","x",('Crisis Indicator Data'!U80/1000000))</f>
        <v>0</v>
      </c>
      <c r="K86" s="137">
        <f t="shared" si="5"/>
        <v>4</v>
      </c>
      <c r="L86" s="135">
        <f>IF(F86="x","x",(F86*1000000/VLOOKUP($C86,'Crisis Indicator Data'!$C$3:$H$175,5,FALSE)))</f>
        <v>0</v>
      </c>
      <c r="M86" s="135">
        <f>IF(G86="x","x",(G86*1000000/VLOOKUP($C86,'Crisis Indicator Data'!$C$3:$H$175,5,FALSE)))</f>
        <v>0.45673224715647093</v>
      </c>
      <c r="N86" s="135">
        <f>IF(H86="x","x",(H86*1000000/VLOOKUP($C86,'Crisis Indicator Data'!$C$3:$H$175,5,FALSE)))</f>
        <v>0.14663387642176454</v>
      </c>
      <c r="O86" s="135">
        <f>IF(I86="x","x",(I86*1000000/VLOOKUP($C86,'Crisis Indicator Data'!$C$3:$H$175,5,FALSE)))</f>
        <v>0.39663387642176451</v>
      </c>
      <c r="P86" s="135">
        <f>IF(J86="x","x",(J86*1000000/VLOOKUP($C86,'Crisis Indicator Data'!$C$3:$H$175,5,FALSE)))</f>
        <v>0</v>
      </c>
      <c r="Q86" s="137">
        <f t="shared" si="3"/>
        <v>4</v>
      </c>
      <c r="R86" s="139">
        <f t="shared" si="4"/>
        <v>4</v>
      </c>
    </row>
    <row r="87" spans="1:18" x14ac:dyDescent="0.35">
      <c r="A87" s="25" t="str">
        <f>'Crisis Indicator Data'!A81</f>
        <v>Regional Boko Haram Crisis</v>
      </c>
      <c r="B87" s="25" t="str">
        <f>'Crisis Indicator Data'!B81</f>
        <v>Regional crisis</v>
      </c>
      <c r="C87" s="25" t="str">
        <f>'Crisis Indicator Data'!C81</f>
        <v>REG001</v>
      </c>
      <c r="D87" s="25" t="str">
        <f>'Crisis Indicator Data'!D81</f>
        <v>Nigeria, Niger, Chad, Cameroon</v>
      </c>
      <c r="E87" s="25" t="str">
        <f>'Crisis Indicator Data'!E81</f>
        <v>NGA, NER, TCD, CMR</v>
      </c>
      <c r="F87" s="131">
        <f>IF('Crisis Indicator Data'!Q81="x","x",('Crisis Indicator Data'!Q81/1000000))</f>
        <v>0</v>
      </c>
      <c r="G87" s="131">
        <f>IF('Crisis Indicator Data'!R81="x","x",('Crisis Indicator Data'!R81/1000000))</f>
        <v>7.8780000000000001</v>
      </c>
      <c r="H87" s="131">
        <f>IF('Crisis Indicator Data'!S81="x","x",('Crisis Indicator Data'!S81/1000000))</f>
        <v>3.3620000000000001</v>
      </c>
      <c r="I87" s="131">
        <f>IF('Crisis Indicator Data'!T81="x","x",('Crisis Indicator Data'!T81/1000000))</f>
        <v>6.5140000000000002</v>
      </c>
      <c r="J87" s="131">
        <f>IF('Crisis Indicator Data'!U81="x","x",('Crisis Indicator Data'!U81/1000000))</f>
        <v>0</v>
      </c>
      <c r="K87" s="137">
        <f t="shared" si="5"/>
        <v>5</v>
      </c>
      <c r="L87" s="135">
        <f>IF(F87="x","x",(F87*1000000/VLOOKUP($C87,'Crisis Indicator Data'!$C$3:$H$175,5,FALSE)))</f>
        <v>0</v>
      </c>
      <c r="M87" s="135">
        <f>IF(G87="x","x",(G87*1000000/VLOOKUP($C87,'Crisis Indicator Data'!$C$3:$H$175,5,FALSE)))</f>
        <v>0.44373099019939166</v>
      </c>
      <c r="N87" s="135">
        <f>IF(H87="x","x",(H87*1000000/VLOOKUP($C87,'Crisis Indicator Data'!$C$3:$H$175,5,FALSE)))</f>
        <v>0.18936577672637153</v>
      </c>
      <c r="O87" s="135">
        <f>IF(I87="x","x",(I87*1000000/VLOOKUP($C87,'Crisis Indicator Data'!$C$3:$H$175,5,FALSE)))</f>
        <v>0.36690323307423678</v>
      </c>
      <c r="P87" s="135">
        <f>IF(J87="x","x",(J87*1000000/VLOOKUP($C87,'Crisis Indicator Data'!$C$3:$H$175,5,FALSE)))</f>
        <v>0</v>
      </c>
      <c r="Q87" s="137">
        <f t="shared" si="3"/>
        <v>4</v>
      </c>
      <c r="R87" s="139">
        <f t="shared" si="4"/>
        <v>4.5</v>
      </c>
    </row>
    <row r="88" spans="1:18" x14ac:dyDescent="0.35">
      <c r="A88" s="25" t="str">
        <f>'Crisis Indicator Data'!A82</f>
        <v>Complex crisis in Pakistan</v>
      </c>
      <c r="B88" s="25" t="str">
        <f>'Crisis Indicator Data'!B82</f>
        <v>Complex crisis</v>
      </c>
      <c r="C88" s="25" t="str">
        <f>'Crisis Indicator Data'!C82</f>
        <v>PAK001</v>
      </c>
      <c r="D88" s="25" t="str">
        <f>'Crisis Indicator Data'!D82</f>
        <v>Pakistan</v>
      </c>
      <c r="E88" s="25" t="str">
        <f>'Crisis Indicator Data'!E82</f>
        <v>PAK</v>
      </c>
      <c r="F88" s="131">
        <f>IF('Crisis Indicator Data'!Q82="x","x",('Crisis Indicator Data'!Q82/1000000))</f>
        <v>159.495</v>
      </c>
      <c r="G88" s="131">
        <f>IF('Crisis Indicator Data'!R82="x","x",('Crisis Indicator Data'!R82/1000000))</f>
        <v>47.06</v>
      </c>
      <c r="H88" s="131">
        <f>IF('Crisis Indicator Data'!S82="x","x",('Crisis Indicator Data'!S82/1000000))</f>
        <v>2.0209999999999999</v>
      </c>
      <c r="I88" s="131">
        <f>IF('Crisis Indicator Data'!T82="x","x",('Crisis Indicator Data'!T82/1000000))</f>
        <v>1.018</v>
      </c>
      <c r="J88" s="131">
        <f>IF('Crisis Indicator Data'!U82="x","x",('Crisis Indicator Data'!U82/1000000))</f>
        <v>0</v>
      </c>
      <c r="K88" s="137">
        <f t="shared" si="5"/>
        <v>4</v>
      </c>
      <c r="L88" s="135">
        <f>IF(F88="x","x",(F88*1000000/VLOOKUP($C88,'Crisis Indicator Data'!$C$3:$H$175,5,FALSE)))</f>
        <v>0.76097121100794873</v>
      </c>
      <c r="M88" s="135">
        <f>IF(G88="x","x",(G88*1000000/VLOOKUP($C88,'Crisis Indicator Data'!$C$3:$H$175,5,FALSE)))</f>
        <v>0.22452932812962204</v>
      </c>
      <c r="N88" s="135">
        <f>IF(H88="x","x",(H88*1000000/VLOOKUP($C88,'Crisis Indicator Data'!$C$3:$H$175,5,FALSE)))</f>
        <v>9.6424515968968581E-3</v>
      </c>
      <c r="O88" s="135">
        <f>IF(I88="x","x",(I88*1000000/VLOOKUP($C88,'Crisis Indicator Data'!$C$3:$H$175,5,FALSE)))</f>
        <v>4.8570092655324101E-3</v>
      </c>
      <c r="P88" s="135">
        <f>IF(J88="x","x",(J88*1000000/VLOOKUP($C88,'Crisis Indicator Data'!$C$3:$H$175,5,FALSE)))</f>
        <v>0</v>
      </c>
      <c r="Q88" s="137">
        <f t="shared" si="3"/>
        <v>2</v>
      </c>
      <c r="R88" s="139">
        <f t="shared" si="4"/>
        <v>3</v>
      </c>
    </row>
    <row r="89" spans="1:18" x14ac:dyDescent="0.35">
      <c r="A89" s="25" t="str">
        <f>'Crisis Indicator Data'!A83</f>
        <v>Kashmir conflict in Pakistan</v>
      </c>
      <c r="B89" s="25" t="str">
        <f>'Crisis Indicator Data'!B83</f>
        <v>Conflict</v>
      </c>
      <c r="C89" s="25" t="str">
        <f>'Crisis Indicator Data'!C83</f>
        <v>PAK004</v>
      </c>
      <c r="D89" s="25" t="str">
        <f>'Crisis Indicator Data'!D83</f>
        <v>Pakistan</v>
      </c>
      <c r="E89" s="25" t="str">
        <f>'Crisis Indicator Data'!E83</f>
        <v>PAK</v>
      </c>
      <c r="F89" s="131">
        <f>IF('Crisis Indicator Data'!Q83="x","x",('Crisis Indicator Data'!Q83/1000000))</f>
        <v>4.45</v>
      </c>
      <c r="G89" s="131" t="str">
        <f>IF('Crisis Indicator Data'!R83="x","x",('Crisis Indicator Data'!R83/1000000))</f>
        <v>x</v>
      </c>
      <c r="H89" s="131" t="str">
        <f>IF('Crisis Indicator Data'!S83="x","x",('Crisis Indicator Data'!S83/1000000))</f>
        <v>x</v>
      </c>
      <c r="I89" s="131" t="str">
        <f>IF('Crisis Indicator Data'!T83="x","x",('Crisis Indicator Data'!T83/1000000))</f>
        <v>x</v>
      </c>
      <c r="J89" s="131" t="str">
        <f>IF('Crisis Indicator Data'!U83="x","x",('Crisis Indicator Data'!U83/1000000))</f>
        <v>x</v>
      </c>
      <c r="K89" s="137" t="str">
        <f t="shared" si="5"/>
        <v>x</v>
      </c>
      <c r="L89" s="135">
        <f>IF(F89="x","x",(F89*1000000/VLOOKUP($C89,'Crisis Indicator Data'!$C$3:$H$175,5,FALSE)))</f>
        <v>1</v>
      </c>
      <c r="M89" s="135" t="str">
        <f>IF(G89="x","x",(G89*1000000/VLOOKUP($C89,'Crisis Indicator Data'!$C$3:$H$175,5,FALSE)))</f>
        <v>x</v>
      </c>
      <c r="N89" s="135" t="str">
        <f>IF(H89="x","x",(H89*1000000/VLOOKUP($C89,'Crisis Indicator Data'!$C$3:$H$175,5,FALSE)))</f>
        <v>x</v>
      </c>
      <c r="O89" s="135" t="str">
        <f>IF(I89="x","x",(I89*1000000/VLOOKUP($C89,'Crisis Indicator Data'!$C$3:$H$175,5,FALSE)))</f>
        <v>x</v>
      </c>
      <c r="P89" s="135" t="str">
        <f>IF(J89="x","x",(J89*1000000/VLOOKUP($C89,'Crisis Indicator Data'!$C$3:$H$175,5,FALSE)))</f>
        <v>x</v>
      </c>
      <c r="Q89" s="137" t="str">
        <f t="shared" si="3"/>
        <v>x</v>
      </c>
      <c r="R89" s="139" t="str">
        <f t="shared" si="4"/>
        <v>x</v>
      </c>
    </row>
    <row r="90" spans="1:18" x14ac:dyDescent="0.35">
      <c r="A90" s="25" t="str">
        <f>'Crisis Indicator Data'!A84</f>
        <v>Conflict in Palestine</v>
      </c>
      <c r="B90" s="25" t="str">
        <f>'Crisis Indicator Data'!B84</f>
        <v>Conflict</v>
      </c>
      <c r="C90" s="25" t="str">
        <f>'Crisis Indicator Data'!C84</f>
        <v>PSE002</v>
      </c>
      <c r="D90" s="25" t="str">
        <f>'Crisis Indicator Data'!D84</f>
        <v>Palestine</v>
      </c>
      <c r="E90" s="25" t="str">
        <f>'Crisis Indicator Data'!E84</f>
        <v>PSE</v>
      </c>
      <c r="F90" s="131">
        <f>IF('Crisis Indicator Data'!Q84="x","x",('Crisis Indicator Data'!Q84/1000000))</f>
        <v>0</v>
      </c>
      <c r="G90" s="131">
        <f>IF('Crisis Indicator Data'!R84="x","x",('Crisis Indicator Data'!R84/1000000))</f>
        <v>2.4500000000000002</v>
      </c>
      <c r="H90" s="131">
        <f>IF('Crisis Indicator Data'!S84="x","x",('Crisis Indicator Data'!S84/1000000))</f>
        <v>0.9</v>
      </c>
      <c r="I90" s="131">
        <f>IF('Crisis Indicator Data'!T84="x","x",('Crisis Indicator Data'!T84/1000000))</f>
        <v>1.6</v>
      </c>
      <c r="J90" s="131">
        <f>IF('Crisis Indicator Data'!U84="x","x",('Crisis Indicator Data'!U84/1000000))</f>
        <v>0</v>
      </c>
      <c r="K90" s="137">
        <f t="shared" si="5"/>
        <v>3</v>
      </c>
      <c r="L90" s="135">
        <f>IF(F90="x","x",(F90*1000000/VLOOKUP($C90,'Crisis Indicator Data'!$C$3:$H$175,5,FALSE)))</f>
        <v>0</v>
      </c>
      <c r="M90" s="135">
        <f>IF(G90="x","x",(G90*1000000/VLOOKUP($C90,'Crisis Indicator Data'!$C$3:$H$175,5,FALSE)))</f>
        <v>0.49494949494949497</v>
      </c>
      <c r="N90" s="135">
        <f>IF(H90="x","x",(H90*1000000/VLOOKUP($C90,'Crisis Indicator Data'!$C$3:$H$175,5,FALSE)))</f>
        <v>0.18181818181818182</v>
      </c>
      <c r="O90" s="135">
        <f>IF(I90="x","x",(I90*1000000/VLOOKUP($C90,'Crisis Indicator Data'!$C$3:$H$175,5,FALSE)))</f>
        <v>0.32323232323232326</v>
      </c>
      <c r="P90" s="135">
        <f>IF(J90="x","x",(J90*1000000/VLOOKUP($C90,'Crisis Indicator Data'!$C$3:$H$175,5,FALSE)))</f>
        <v>0</v>
      </c>
      <c r="Q90" s="137">
        <f t="shared" si="3"/>
        <v>4</v>
      </c>
      <c r="R90" s="139">
        <f t="shared" si="4"/>
        <v>3.5</v>
      </c>
    </row>
    <row r="91" spans="1:18" x14ac:dyDescent="0.35">
      <c r="A91" s="25" t="str">
        <f>'Crisis Indicator Data'!A85</f>
        <v>Complex crisis in PNG</v>
      </c>
      <c r="B91" s="25" t="str">
        <f>'Crisis Indicator Data'!B85</f>
        <v>Complex crisis</v>
      </c>
      <c r="C91" s="25" t="str">
        <f>'Crisis Indicator Data'!C85</f>
        <v>PNG002</v>
      </c>
      <c r="D91" s="25" t="str">
        <f>'Crisis Indicator Data'!D85</f>
        <v>Papua New Guinea</v>
      </c>
      <c r="E91" s="25" t="str">
        <f>'Crisis Indicator Data'!E85</f>
        <v>PNG</v>
      </c>
      <c r="F91" s="131" t="str">
        <f>IF('Crisis Indicator Data'!Q85="x","x",('Crisis Indicator Data'!Q85/1000000))</f>
        <v>x</v>
      </c>
      <c r="G91" s="131" t="str">
        <f>IF('Crisis Indicator Data'!R85="x","x",('Crisis Indicator Data'!R85/1000000))</f>
        <v>x</v>
      </c>
      <c r="H91" s="131" t="str">
        <f>IF('Crisis Indicator Data'!S85="x","x",('Crisis Indicator Data'!S85/1000000))</f>
        <v>x</v>
      </c>
      <c r="I91" s="131" t="str">
        <f>IF('Crisis Indicator Data'!T85="x","x",('Crisis Indicator Data'!T85/1000000))</f>
        <v>x</v>
      </c>
      <c r="J91" s="131" t="str">
        <f>IF('Crisis Indicator Data'!U85="x","x",('Crisis Indicator Data'!U85/1000000))</f>
        <v>x</v>
      </c>
      <c r="K91" s="137" t="str">
        <f t="shared" si="5"/>
        <v>x</v>
      </c>
      <c r="L91" s="135" t="str">
        <f>IF(F91="x","x",(F91*1000000/VLOOKUP($C91,'Crisis Indicator Data'!$C$3:$H$175,5,FALSE)))</f>
        <v>x</v>
      </c>
      <c r="M91" s="135" t="str">
        <f>IF(G91="x","x",(G91*1000000/VLOOKUP($C91,'Crisis Indicator Data'!$C$3:$H$175,5,FALSE)))</f>
        <v>x</v>
      </c>
      <c r="N91" s="135" t="str">
        <f>IF(H91="x","x",(H91*1000000/VLOOKUP($C91,'Crisis Indicator Data'!$C$3:$H$175,5,FALSE)))</f>
        <v>x</v>
      </c>
      <c r="O91" s="135" t="str">
        <f>IF(I91="x","x",(I91*1000000/VLOOKUP($C91,'Crisis Indicator Data'!$C$3:$H$175,5,FALSE)))</f>
        <v>x</v>
      </c>
      <c r="P91" s="135" t="str">
        <f>IF(J91="x","x",(J91*1000000/VLOOKUP($C91,'Crisis Indicator Data'!$C$3:$H$175,5,FALSE)))</f>
        <v>x</v>
      </c>
      <c r="Q91" s="137" t="str">
        <f t="shared" si="3"/>
        <v>x</v>
      </c>
      <c r="R91" s="139" t="str">
        <f t="shared" si="4"/>
        <v>x</v>
      </c>
    </row>
    <row r="92" spans="1:18" x14ac:dyDescent="0.35">
      <c r="A92" s="25" t="str">
        <f>'Crisis Indicator Data'!A86</f>
        <v>Venezuela displacement in Peru</v>
      </c>
      <c r="B92" s="25" t="str">
        <f>'Crisis Indicator Data'!B86</f>
        <v>International displacement</v>
      </c>
      <c r="C92" s="25" t="str">
        <f>'Crisis Indicator Data'!C86</f>
        <v>PER002</v>
      </c>
      <c r="D92" s="25" t="str">
        <f>'Crisis Indicator Data'!D86</f>
        <v>Peru</v>
      </c>
      <c r="E92" s="25" t="str">
        <f>'Crisis Indicator Data'!E86</f>
        <v>PER</v>
      </c>
      <c r="F92" s="131">
        <f>IF('Crisis Indicator Data'!Q86="x","x",('Crisis Indicator Data'!Q86/1000000))</f>
        <v>13.888999999999999</v>
      </c>
      <c r="G92" s="131">
        <f>IF('Crisis Indicator Data'!R86="x","x",('Crisis Indicator Data'!R86/1000000))</f>
        <v>0.39800000000000002</v>
      </c>
      <c r="H92" s="131">
        <f>IF('Crisis Indicator Data'!S86="x","x",('Crisis Indicator Data'!S86/1000000))</f>
        <v>0.73399999999999999</v>
      </c>
      <c r="I92" s="131">
        <f>IF('Crisis Indicator Data'!T86="x","x",('Crisis Indicator Data'!T86/1000000))</f>
        <v>0</v>
      </c>
      <c r="J92" s="131">
        <f>IF('Crisis Indicator Data'!U86="x","x",('Crisis Indicator Data'!U86/1000000))</f>
        <v>0</v>
      </c>
      <c r="K92" s="137">
        <f t="shared" si="5"/>
        <v>2</v>
      </c>
      <c r="L92" s="135">
        <f>IF(F92="x","x",(F92*1000000/VLOOKUP($C92,'Crisis Indicator Data'!$C$3:$H$175,5,FALSE)))</f>
        <v>0.92470039946737681</v>
      </c>
      <c r="M92" s="135">
        <f>IF(G92="x","x",(G92*1000000/VLOOKUP($C92,'Crisis Indicator Data'!$C$3:$H$175,5,FALSE)))</f>
        <v>2.6498002663115847E-2</v>
      </c>
      <c r="N92" s="135">
        <f>IF(H92="x","x",(H92*1000000/VLOOKUP($C92,'Crisis Indicator Data'!$C$3:$H$175,5,FALSE)))</f>
        <v>4.8868175765645804E-2</v>
      </c>
      <c r="O92" s="135">
        <f>IF(I92="x","x",(I92*1000000/VLOOKUP($C92,'Crisis Indicator Data'!$C$3:$H$175,5,FALSE)))</f>
        <v>0</v>
      </c>
      <c r="P92" s="135">
        <f>IF(J92="x","x",(J92*1000000/VLOOKUP($C92,'Crisis Indicator Data'!$C$3:$H$175,5,FALSE)))</f>
        <v>0</v>
      </c>
      <c r="Q92" s="137">
        <f t="shared" si="3"/>
        <v>1</v>
      </c>
      <c r="R92" s="139">
        <f t="shared" si="4"/>
        <v>1.5</v>
      </c>
    </row>
    <row r="93" spans="1:18" x14ac:dyDescent="0.35">
      <c r="A93" s="25" t="str">
        <f>'Crisis Indicator Data'!A87</f>
        <v>Mindanao conflict</v>
      </c>
      <c r="B93" s="25" t="str">
        <f>'Crisis Indicator Data'!B87</f>
        <v>Conflict</v>
      </c>
      <c r="C93" s="25" t="str">
        <f>'Crisis Indicator Data'!C87</f>
        <v>PHL003</v>
      </c>
      <c r="D93" s="25" t="str">
        <f>'Crisis Indicator Data'!D87</f>
        <v>Philippines</v>
      </c>
      <c r="E93" s="25" t="str">
        <f>'Crisis Indicator Data'!E87</f>
        <v>PHL</v>
      </c>
      <c r="F93" s="131">
        <f>IF('Crisis Indicator Data'!Q87="x","x",('Crisis Indicator Data'!Q87/1000000))</f>
        <v>23.963000000000001</v>
      </c>
      <c r="G93" s="131">
        <f>IF('Crisis Indicator Data'!R87="x","x",('Crisis Indicator Data'!R87/1000000))</f>
        <v>0</v>
      </c>
      <c r="H93" s="131">
        <f>IF('Crisis Indicator Data'!S87="x","x",('Crisis Indicator Data'!S87/1000000))</f>
        <v>0.17199999999999999</v>
      </c>
      <c r="I93" s="131">
        <f>IF('Crisis Indicator Data'!T87="x","x",('Crisis Indicator Data'!T87/1000000))</f>
        <v>0</v>
      </c>
      <c r="J93" s="131">
        <f>IF('Crisis Indicator Data'!U87="x","x",('Crisis Indicator Data'!U87/1000000))</f>
        <v>0</v>
      </c>
      <c r="K93" s="137">
        <f t="shared" si="5"/>
        <v>1</v>
      </c>
      <c r="L93" s="135">
        <f>IF(F93="x","x",(F93*1000000/VLOOKUP($C93,'Crisis Indicator Data'!$C$3:$H$175,5,FALSE)))</f>
        <v>0.99283228372555521</v>
      </c>
      <c r="M93" s="135">
        <f>IF(G93="x","x",(G93*1000000/VLOOKUP($C93,'Crisis Indicator Data'!$C$3:$H$175,5,FALSE)))</f>
        <v>0</v>
      </c>
      <c r="N93" s="135">
        <f>IF(H93="x","x",(H93*1000000/VLOOKUP($C93,'Crisis Indicator Data'!$C$3:$H$175,5,FALSE)))</f>
        <v>7.1262843884653633E-3</v>
      </c>
      <c r="O93" s="135">
        <f>IF(I93="x","x",(I93*1000000/VLOOKUP($C93,'Crisis Indicator Data'!$C$3:$H$175,5,FALSE)))</f>
        <v>0</v>
      </c>
      <c r="P93" s="135">
        <f>IF(J93="x","x",(J93*1000000/VLOOKUP($C93,'Crisis Indicator Data'!$C$3:$H$175,5,FALSE)))</f>
        <v>0</v>
      </c>
      <c r="Q93" s="137">
        <f t="shared" si="3"/>
        <v>1</v>
      </c>
      <c r="R93" s="139">
        <f t="shared" si="4"/>
        <v>1</v>
      </c>
    </row>
    <row r="94" spans="1:18" x14ac:dyDescent="0.35">
      <c r="A94" s="25" t="str">
        <f>'Crisis Indicator Data'!A88</f>
        <v>Burundi and DRC refugees in Rwanda</v>
      </c>
      <c r="B94" s="25" t="str">
        <f>'Crisis Indicator Data'!B88</f>
        <v>International displacement</v>
      </c>
      <c r="C94" s="25" t="str">
        <f>'Crisis Indicator Data'!C88</f>
        <v>RWA002</v>
      </c>
      <c r="D94" s="25" t="str">
        <f>'Crisis Indicator Data'!D88</f>
        <v>Rwanda</v>
      </c>
      <c r="E94" s="25" t="str">
        <f>'Crisis Indicator Data'!E88</f>
        <v>RWA</v>
      </c>
      <c r="F94" s="131">
        <f>IF('Crisis Indicator Data'!Q88="x","x",('Crisis Indicator Data'!Q88/1000000))</f>
        <v>4.4530000000000003</v>
      </c>
      <c r="G94" s="131">
        <f>IF('Crisis Indicator Data'!R88="x","x",('Crisis Indicator Data'!R88/1000000))</f>
        <v>0.123</v>
      </c>
      <c r="H94" s="131">
        <f>IF('Crisis Indicator Data'!S88="x","x",('Crisis Indicator Data'!S88/1000000))</f>
        <v>0.14899999999999999</v>
      </c>
      <c r="I94" s="131">
        <f>IF('Crisis Indicator Data'!T88="x","x",('Crisis Indicator Data'!T88/1000000))</f>
        <v>0</v>
      </c>
      <c r="J94" s="131">
        <f>IF('Crisis Indicator Data'!U88="x","x",('Crisis Indicator Data'!U88/1000000))</f>
        <v>0</v>
      </c>
      <c r="K94" s="137">
        <f t="shared" si="5"/>
        <v>1</v>
      </c>
      <c r="L94" s="135">
        <f>IF(F94="x","x",(F94*1000000/VLOOKUP($C94,'Crisis Indicator Data'!$C$3:$H$175,5,FALSE)))</f>
        <v>0.9422344477359289</v>
      </c>
      <c r="M94" s="135">
        <f>IF(G94="x","x",(G94*1000000/VLOOKUP($C94,'Crisis Indicator Data'!$C$3:$H$175,5,FALSE)))</f>
        <v>2.6026237833262803E-2</v>
      </c>
      <c r="N94" s="135">
        <f>IF(H94="x","x",(H94*1000000/VLOOKUP($C94,'Crisis Indicator Data'!$C$3:$H$175,5,FALSE)))</f>
        <v>3.152771900126957E-2</v>
      </c>
      <c r="O94" s="135">
        <f>IF(I94="x","x",(I94*1000000/VLOOKUP($C94,'Crisis Indicator Data'!$C$3:$H$175,5,FALSE)))</f>
        <v>0</v>
      </c>
      <c r="P94" s="135">
        <f>IF(J94="x","x",(J94*1000000/VLOOKUP($C94,'Crisis Indicator Data'!$C$3:$H$175,5,FALSE)))</f>
        <v>0</v>
      </c>
      <c r="Q94" s="137">
        <f t="shared" si="3"/>
        <v>1</v>
      </c>
      <c r="R94" s="139">
        <f t="shared" si="4"/>
        <v>1</v>
      </c>
    </row>
    <row r="95" spans="1:18" x14ac:dyDescent="0.35">
      <c r="A95" s="25" t="str">
        <f>'Crisis Indicator Data'!A89</f>
        <v>Drought in Senegal</v>
      </c>
      <c r="B95" s="25" t="str">
        <f>'Crisis Indicator Data'!B89</f>
        <v>Drought</v>
      </c>
      <c r="C95" s="25" t="str">
        <f>'Crisis Indicator Data'!C89</f>
        <v>SEN002</v>
      </c>
      <c r="D95" s="25" t="str">
        <f>'Crisis Indicator Data'!D89</f>
        <v>Senegal</v>
      </c>
      <c r="E95" s="25" t="str">
        <f>'Crisis Indicator Data'!E89</f>
        <v>SEN</v>
      </c>
      <c r="F95" s="131">
        <f>IF('Crisis Indicator Data'!Q89="x","x",('Crisis Indicator Data'!Q89/1000000))</f>
        <v>9.6</v>
      </c>
      <c r="G95" s="131">
        <f>IF('Crisis Indicator Data'!R89="x","x",('Crisis Indicator Data'!R89/1000000))</f>
        <v>3.0840000000000001</v>
      </c>
      <c r="H95" s="131">
        <f>IF('Crisis Indicator Data'!S89="x","x",('Crisis Indicator Data'!S89/1000000))</f>
        <v>0.34100000000000003</v>
      </c>
      <c r="I95" s="131">
        <f>IF('Crisis Indicator Data'!T89="x","x",('Crisis Indicator Data'!T89/1000000))</f>
        <v>0</v>
      </c>
      <c r="J95" s="131">
        <f>IF('Crisis Indicator Data'!U89="x","x",('Crisis Indicator Data'!U89/1000000))</f>
        <v>0</v>
      </c>
      <c r="K95" s="137">
        <f t="shared" si="5"/>
        <v>1</v>
      </c>
      <c r="L95" s="135">
        <f>IF(F95="x","x",(F95*1000000/VLOOKUP($C95,'Crisis Indicator Data'!$C$3:$H$175,5,FALSE)))</f>
        <v>0.60621369032583983</v>
      </c>
      <c r="M95" s="135">
        <f>IF(G95="x","x",(G95*1000000/VLOOKUP($C95,'Crisis Indicator Data'!$C$3:$H$175,5,FALSE)))</f>
        <v>0.19474614801717605</v>
      </c>
      <c r="N95" s="135">
        <f>IF(H95="x","x",(H95*1000000/VLOOKUP($C95,'Crisis Indicator Data'!$C$3:$H$175,5,FALSE)))</f>
        <v>2.1533215458449103E-2</v>
      </c>
      <c r="O95" s="135">
        <f>IF(I95="x","x",(I95*1000000/VLOOKUP($C95,'Crisis Indicator Data'!$C$3:$H$175,5,FALSE)))</f>
        <v>0</v>
      </c>
      <c r="P95" s="135">
        <f>IF(J95="x","x",(J95*1000000/VLOOKUP($C95,'Crisis Indicator Data'!$C$3:$H$175,5,FALSE)))</f>
        <v>0</v>
      </c>
      <c r="Q95" s="137">
        <f t="shared" si="3"/>
        <v>2</v>
      </c>
      <c r="R95" s="139">
        <f t="shared" si="4"/>
        <v>1.5</v>
      </c>
    </row>
    <row r="96" spans="1:18" x14ac:dyDescent="0.35">
      <c r="A96" s="25" t="str">
        <f>'Crisis Indicator Data'!A90</f>
        <v>Complex crisis in Somalia</v>
      </c>
      <c r="B96" s="25" t="str">
        <f>'Crisis Indicator Data'!B90</f>
        <v>Complex crisis</v>
      </c>
      <c r="C96" s="25" t="str">
        <f>'Crisis Indicator Data'!C90</f>
        <v>SOM001</v>
      </c>
      <c r="D96" s="25" t="str">
        <f>'Crisis Indicator Data'!D90</f>
        <v>Somalia</v>
      </c>
      <c r="E96" s="25" t="str">
        <f>'Crisis Indicator Data'!E90</f>
        <v>SOM</v>
      </c>
      <c r="F96" s="131">
        <f>IF('Crisis Indicator Data'!Q90="x","x",('Crisis Indicator Data'!Q90/1000000))</f>
        <v>0</v>
      </c>
      <c r="G96" s="131">
        <f>IF('Crisis Indicator Data'!R90="x","x",('Crisis Indicator Data'!R90/1000000))</f>
        <v>12.34</v>
      </c>
      <c r="H96" s="131">
        <f>IF('Crisis Indicator Data'!S90="x","x",('Crisis Indicator Data'!S90/1000000))</f>
        <v>1.655</v>
      </c>
      <c r="I96" s="131">
        <f>IF('Crisis Indicator Data'!T90="x","x",('Crisis Indicator Data'!T90/1000000))</f>
        <v>0.439</v>
      </c>
      <c r="J96" s="131">
        <f>IF('Crisis Indicator Data'!U90="x","x",('Crisis Indicator Data'!U90/1000000))</f>
        <v>0</v>
      </c>
      <c r="K96" s="137">
        <f t="shared" si="5"/>
        <v>3</v>
      </c>
      <c r="L96" s="135">
        <f>IF(F96="x","x",(F96*1000000/VLOOKUP($C96,'Crisis Indicator Data'!$C$3:$H$175,5,FALSE)))</f>
        <v>0</v>
      </c>
      <c r="M96" s="135">
        <f>IF(G96="x","x",(G96*1000000/VLOOKUP($C96,'Crisis Indicator Data'!$C$3:$H$175,5,FALSE)))</f>
        <v>0.85516285516285517</v>
      </c>
      <c r="N96" s="135">
        <f>IF(H96="x","x",(H96*1000000/VLOOKUP($C96,'Crisis Indicator Data'!$C$3:$H$175,5,FALSE)))</f>
        <v>0.11469161469161469</v>
      </c>
      <c r="O96" s="135">
        <f>IF(I96="x","x",(I96*1000000/VLOOKUP($C96,'Crisis Indicator Data'!$C$3:$H$175,5,FALSE)))</f>
        <v>3.0422730422730422E-2</v>
      </c>
      <c r="P96" s="135">
        <f>IF(J96="x","x",(J96*1000000/VLOOKUP($C96,'Crisis Indicator Data'!$C$3:$H$175,5,FALSE)))</f>
        <v>0</v>
      </c>
      <c r="Q96" s="137">
        <f t="shared" si="3"/>
        <v>3</v>
      </c>
      <c r="R96" s="139">
        <f t="shared" si="4"/>
        <v>3</v>
      </c>
    </row>
    <row r="97" spans="1:18" x14ac:dyDescent="0.35">
      <c r="A97" s="25" t="str">
        <f>'Crisis Indicator Data'!A91</f>
        <v>Mixed Migration Flows in Somalia</v>
      </c>
      <c r="B97" s="25" t="str">
        <f>'Crisis Indicator Data'!B91</f>
        <v>International displacement</v>
      </c>
      <c r="C97" s="25" t="str">
        <f>'Crisis Indicator Data'!C91</f>
        <v>SOM002</v>
      </c>
      <c r="D97" s="25" t="str">
        <f>'Crisis Indicator Data'!D91</f>
        <v>Somalia</v>
      </c>
      <c r="E97" s="25" t="str">
        <f>'Crisis Indicator Data'!E91</f>
        <v>SOM</v>
      </c>
      <c r="F97" s="131">
        <f>IF('Crisis Indicator Data'!Q91="x","x",('Crisis Indicator Data'!Q91/1000000))</f>
        <v>1.2270000000000001</v>
      </c>
      <c r="G97" s="131">
        <f>IF('Crisis Indicator Data'!R91="x","x",('Crisis Indicator Data'!R91/1000000))</f>
        <v>0</v>
      </c>
      <c r="H97" s="131">
        <f>IF('Crisis Indicator Data'!S91="x","x",('Crisis Indicator Data'!S91/1000000))</f>
        <v>2.1999999999999999E-2</v>
      </c>
      <c r="I97" s="131">
        <f>IF('Crisis Indicator Data'!T91="x","x",('Crisis Indicator Data'!T91/1000000))</f>
        <v>1.2E-2</v>
      </c>
      <c r="J97" s="131">
        <f>IF('Crisis Indicator Data'!U91="x","x",('Crisis Indicator Data'!U91/1000000))</f>
        <v>0</v>
      </c>
      <c r="K97" s="137">
        <f t="shared" si="5"/>
        <v>1</v>
      </c>
      <c r="L97" s="135">
        <f>IF(F97="x","x",(F97*1000000/VLOOKUP($C97,'Crisis Indicator Data'!$C$3:$H$175,5,FALSE)))</f>
        <v>0.97303727200634416</v>
      </c>
      <c r="M97" s="135">
        <f>IF(G97="x","x",(G97*1000000/VLOOKUP($C97,'Crisis Indicator Data'!$C$3:$H$175,5,FALSE)))</f>
        <v>0</v>
      </c>
      <c r="N97" s="135">
        <f>IF(H97="x","x",(H97*1000000/VLOOKUP($C97,'Crisis Indicator Data'!$C$3:$H$175,5,FALSE)))</f>
        <v>1.7446471054718478E-2</v>
      </c>
      <c r="O97" s="135">
        <f>IF(I97="x","x",(I97*1000000/VLOOKUP($C97,'Crisis Indicator Data'!$C$3:$H$175,5,FALSE)))</f>
        <v>9.5162569389373505E-3</v>
      </c>
      <c r="P97" s="135">
        <f>IF(J97="x","x",(J97*1000000/VLOOKUP($C97,'Crisis Indicator Data'!$C$3:$H$175,5,FALSE)))</f>
        <v>0</v>
      </c>
      <c r="Q97" s="137">
        <f t="shared" si="3"/>
        <v>1</v>
      </c>
      <c r="R97" s="139">
        <f t="shared" si="4"/>
        <v>1</v>
      </c>
    </row>
    <row r="98" spans="1:18" x14ac:dyDescent="0.35">
      <c r="A98" s="25" t="str">
        <f>'Crisis Indicator Data'!A92</f>
        <v>Floods in Somalia</v>
      </c>
      <c r="B98" s="25" t="str">
        <f>'Crisis Indicator Data'!B92</f>
        <v>Flood</v>
      </c>
      <c r="C98" s="25" t="str">
        <f>'Crisis Indicator Data'!C92</f>
        <v>SOM003</v>
      </c>
      <c r="D98" s="25" t="str">
        <f>'Crisis Indicator Data'!D92</f>
        <v>Somalia</v>
      </c>
      <c r="E98" s="25" t="str">
        <f>'Crisis Indicator Data'!E92</f>
        <v>SOM</v>
      </c>
      <c r="F98" s="131">
        <f>IF('Crisis Indicator Data'!Q92="x","x",('Crisis Indicator Data'!Q92/1000000))</f>
        <v>4.3879999999999999</v>
      </c>
      <c r="G98" s="131">
        <f>IF('Crisis Indicator Data'!R92="x","x",('Crisis Indicator Data'!R92/1000000))</f>
        <v>0.54700000000000004</v>
      </c>
      <c r="H98" s="131">
        <f>IF('Crisis Indicator Data'!S92="x","x",('Crisis Indicator Data'!S92/1000000))</f>
        <v>0.36499999999999999</v>
      </c>
      <c r="I98" s="131">
        <f>IF('Crisis Indicator Data'!T92="x","x",('Crisis Indicator Data'!T92/1000000))</f>
        <v>0</v>
      </c>
      <c r="J98" s="131">
        <f>IF('Crisis Indicator Data'!U92="x","x",('Crisis Indicator Data'!U92/1000000))</f>
        <v>0</v>
      </c>
      <c r="K98" s="137">
        <f t="shared" si="5"/>
        <v>1</v>
      </c>
      <c r="L98" s="135">
        <f>IF(F98="x","x",(F98*1000000/VLOOKUP($C98,'Crisis Indicator Data'!$C$3:$H$175,5,FALSE)))</f>
        <v>0.82792452830188679</v>
      </c>
      <c r="M98" s="135">
        <f>IF(G98="x","x",(G98*1000000/VLOOKUP($C98,'Crisis Indicator Data'!$C$3:$H$175,5,FALSE)))</f>
        <v>0.10320754716981131</v>
      </c>
      <c r="N98" s="135">
        <f>IF(H98="x","x",(H98*1000000/VLOOKUP($C98,'Crisis Indicator Data'!$C$3:$H$175,5,FALSE)))</f>
        <v>6.8867924528301885E-2</v>
      </c>
      <c r="O98" s="135">
        <f>IF(I98="x","x",(I98*1000000/VLOOKUP($C98,'Crisis Indicator Data'!$C$3:$H$175,5,FALSE)))</f>
        <v>0</v>
      </c>
      <c r="P98" s="135">
        <f>IF(J98="x","x",(J98*1000000/VLOOKUP($C98,'Crisis Indicator Data'!$C$3:$H$175,5,FALSE)))</f>
        <v>0</v>
      </c>
      <c r="Q98" s="137">
        <f t="shared" si="3"/>
        <v>3</v>
      </c>
      <c r="R98" s="139">
        <f t="shared" si="4"/>
        <v>2</v>
      </c>
    </row>
    <row r="99" spans="1:18" x14ac:dyDescent="0.35">
      <c r="A99" s="25" t="str">
        <f>'Crisis Indicator Data'!A93</f>
        <v>Complex crisis in South Sudan</v>
      </c>
      <c r="B99" s="25" t="str">
        <f>'Crisis Indicator Data'!B93</f>
        <v>Complex crisis</v>
      </c>
      <c r="C99" s="25" t="str">
        <f>'Crisis Indicator Data'!C93</f>
        <v>SSD001</v>
      </c>
      <c r="D99" s="25" t="str">
        <f>'Crisis Indicator Data'!D93</f>
        <v>South Sudan</v>
      </c>
      <c r="E99" s="25" t="str">
        <f>'Crisis Indicator Data'!E93</f>
        <v>SSD</v>
      </c>
      <c r="F99" s="131">
        <f>IF('Crisis Indicator Data'!Q93="x","x",('Crisis Indicator Data'!Q93/1000000))</f>
        <v>0</v>
      </c>
      <c r="G99" s="131">
        <f>IF('Crisis Indicator Data'!R93="x","x",('Crisis Indicator Data'!R93/1000000))</f>
        <v>4.43</v>
      </c>
      <c r="H99" s="131">
        <f>IF('Crisis Indicator Data'!S93="x","x",('Crisis Indicator Data'!S93/1000000))</f>
        <v>5.26</v>
      </c>
      <c r="I99" s="131">
        <f>IF('Crisis Indicator Data'!T93="x","x",('Crisis Indicator Data'!T93/1000000))</f>
        <v>1.93</v>
      </c>
      <c r="J99" s="131">
        <f>IF('Crisis Indicator Data'!U93="x","x",('Crisis Indicator Data'!U93/1000000))</f>
        <v>0.01</v>
      </c>
      <c r="K99" s="137">
        <f t="shared" si="5"/>
        <v>4</v>
      </c>
      <c r="L99" s="135">
        <f>IF(F99="x","x",(F99*1000000/VLOOKUP($C99,'Crisis Indicator Data'!$C$3:$H$175,5,FALSE)))</f>
        <v>0</v>
      </c>
      <c r="M99" s="135">
        <f>IF(G99="x","x",(G99*1000000/VLOOKUP($C99,'Crisis Indicator Data'!$C$3:$H$175,5,FALSE)))</f>
        <v>0.37911852802738555</v>
      </c>
      <c r="N99" s="135">
        <f>IF(H99="x","x",(H99*1000000/VLOOKUP($C99,'Crisis Indicator Data'!$C$3:$H$175,5,FALSE)))</f>
        <v>0.4501497646555413</v>
      </c>
      <c r="O99" s="135">
        <f>IF(I99="x","x",(I99*1000000/VLOOKUP($C99,'Crisis Indicator Data'!$C$3:$H$175,5,FALSE)))</f>
        <v>0.16516902011125376</v>
      </c>
      <c r="P99" s="135">
        <f>IF(J99="x","x",(J99*1000000/VLOOKUP($C99,'Crisis Indicator Data'!$C$3:$H$175,5,FALSE)))</f>
        <v>8.5579803166452718E-4</v>
      </c>
      <c r="Q99" s="137">
        <f t="shared" si="3"/>
        <v>4</v>
      </c>
      <c r="R99" s="139">
        <f t="shared" si="4"/>
        <v>4</v>
      </c>
    </row>
    <row r="100" spans="1:18" x14ac:dyDescent="0.35">
      <c r="A100" s="25" t="str">
        <f>'Crisis Indicator Data'!A94</f>
        <v>Floods in South Sudan</v>
      </c>
      <c r="B100" s="25" t="str">
        <f>'Crisis Indicator Data'!B94</f>
        <v>Flood</v>
      </c>
      <c r="C100" s="25" t="str">
        <f>'Crisis Indicator Data'!C94</f>
        <v>SSD002</v>
      </c>
      <c r="D100" s="25" t="str">
        <f>'Crisis Indicator Data'!D94</f>
        <v>South Sudan</v>
      </c>
      <c r="E100" s="25" t="str">
        <f>'Crisis Indicator Data'!E94</f>
        <v>SSD</v>
      </c>
      <c r="F100" s="131">
        <f>IF('Crisis Indicator Data'!Q94="x","x",('Crisis Indicator Data'!Q94/1000000))</f>
        <v>5.78</v>
      </c>
      <c r="G100" s="131">
        <f>IF('Crisis Indicator Data'!R94="x","x",('Crisis Indicator Data'!R94/1000000))</f>
        <v>0.90800000000000003</v>
      </c>
      <c r="H100" s="131">
        <f>IF('Crisis Indicator Data'!S94="x","x",('Crisis Indicator Data'!S94/1000000))</f>
        <v>0.62</v>
      </c>
      <c r="I100" s="131">
        <f>IF('Crisis Indicator Data'!T94="x","x",('Crisis Indicator Data'!T94/1000000))</f>
        <v>0</v>
      </c>
      <c r="J100" s="131">
        <f>IF('Crisis Indicator Data'!U94="x","x",('Crisis Indicator Data'!U94/1000000))</f>
        <v>0</v>
      </c>
      <c r="K100" s="137">
        <f t="shared" si="5"/>
        <v>2</v>
      </c>
      <c r="L100" s="135">
        <f>IF(F100="x","x",(F100*1000000/VLOOKUP($C100,'Crisis Indicator Data'!$C$3:$H$175,5,FALSE)))</f>
        <v>0.79091406677613574</v>
      </c>
      <c r="M100" s="135">
        <f>IF(G100="x","x",(G100*1000000/VLOOKUP($C100,'Crisis Indicator Data'!$C$3:$H$175,5,FALSE)))</f>
        <v>0.12424740010946908</v>
      </c>
      <c r="N100" s="135">
        <f>IF(H100="x","x",(H100*1000000/VLOOKUP($C100,'Crisis Indicator Data'!$C$3:$H$175,5,FALSE)))</f>
        <v>8.4838533114395182E-2</v>
      </c>
      <c r="O100" s="135">
        <f>IF(I100="x","x",(I100*1000000/VLOOKUP($C100,'Crisis Indicator Data'!$C$3:$H$175,5,FALSE)))</f>
        <v>0</v>
      </c>
      <c r="P100" s="135">
        <f>IF(J100="x","x",(J100*1000000/VLOOKUP($C100,'Crisis Indicator Data'!$C$3:$H$175,5,FALSE)))</f>
        <v>0</v>
      </c>
      <c r="Q100" s="137">
        <f t="shared" si="3"/>
        <v>3</v>
      </c>
      <c r="R100" s="139">
        <f t="shared" si="4"/>
        <v>2.5</v>
      </c>
    </row>
    <row r="101" spans="1:18" x14ac:dyDescent="0.35">
      <c r="A101" s="25" t="str">
        <f>'Crisis Indicator Data'!A95</f>
        <v>Complex crisis in Sudan</v>
      </c>
      <c r="B101" s="25" t="str">
        <f>'Crisis Indicator Data'!B95</f>
        <v>Complex crisis</v>
      </c>
      <c r="C101" s="25" t="str">
        <f>'Crisis Indicator Data'!C95</f>
        <v>SDN001</v>
      </c>
      <c r="D101" s="25" t="str">
        <f>'Crisis Indicator Data'!D95</f>
        <v>Sudan</v>
      </c>
      <c r="E101" s="25" t="str">
        <f>'Crisis Indicator Data'!E95</f>
        <v>SDN</v>
      </c>
      <c r="F101" s="131">
        <f>IF('Crisis Indicator Data'!Q95="x","x",('Crisis Indicator Data'!Q95/1000000))</f>
        <v>24.614000000000001</v>
      </c>
      <c r="G101" s="131">
        <f>IF('Crisis Indicator Data'!R95="x","x",('Crisis Indicator Data'!R95/1000000))</f>
        <v>11.725</v>
      </c>
      <c r="H101" s="131">
        <f>IF('Crisis Indicator Data'!S95="x","x",('Crisis Indicator Data'!S95/1000000))</f>
        <v>7.3730000000000002</v>
      </c>
      <c r="I101" s="131">
        <f>IF('Crisis Indicator Data'!T95="x","x",('Crisis Indicator Data'!T95/1000000))</f>
        <v>1.127</v>
      </c>
      <c r="J101" s="131">
        <f>IF('Crisis Indicator Data'!U95="x","x",('Crisis Indicator Data'!U95/1000000))</f>
        <v>0</v>
      </c>
      <c r="K101" s="137">
        <f t="shared" si="5"/>
        <v>5</v>
      </c>
      <c r="L101" s="135">
        <f>IF(F101="x","x",(F101*1000000/VLOOKUP($C101,'Crisis Indicator Data'!$C$3:$H$175,5,FALSE)))</f>
        <v>0.55234162870542824</v>
      </c>
      <c r="M101" s="135">
        <f>IF(G101="x","x",(G101*1000000/VLOOKUP($C101,'Crisis Indicator Data'!$C$3:$H$175,5,FALSE)))</f>
        <v>0.26311065233489667</v>
      </c>
      <c r="N101" s="135">
        <f>IF(H101="x","x",(H101*1000000/VLOOKUP($C101,'Crisis Indicator Data'!$C$3:$H$175,5,FALSE)))</f>
        <v>0.16545115903327873</v>
      </c>
      <c r="O101" s="135">
        <f>IF(I101="x","x",(I101*1000000/VLOOKUP($C101,'Crisis Indicator Data'!$C$3:$H$175,5,FALSE)))</f>
        <v>2.5290038821443799E-2</v>
      </c>
      <c r="P101" s="135">
        <f>IF(J101="x","x",(J101*1000000/VLOOKUP($C101,'Crisis Indicator Data'!$C$3:$H$175,5,FALSE)))</f>
        <v>0</v>
      </c>
      <c r="Q101" s="137">
        <f t="shared" si="3"/>
        <v>3</v>
      </c>
      <c r="R101" s="139">
        <f t="shared" si="4"/>
        <v>4</v>
      </c>
    </row>
    <row r="102" spans="1:18" x14ac:dyDescent="0.35">
      <c r="A102" s="25" t="str">
        <f>'Crisis Indicator Data'!A96</f>
        <v>Eritrean refugees in Sudan</v>
      </c>
      <c r="B102" s="25" t="str">
        <f>'Crisis Indicator Data'!B96</f>
        <v>International displacement</v>
      </c>
      <c r="C102" s="25" t="str">
        <f>'Crisis Indicator Data'!C96</f>
        <v>SDN003</v>
      </c>
      <c r="D102" s="25" t="str">
        <f>'Crisis Indicator Data'!D96</f>
        <v>Sudan</v>
      </c>
      <c r="E102" s="25" t="str">
        <f>'Crisis Indicator Data'!E96</f>
        <v>SDN</v>
      </c>
      <c r="F102" s="131">
        <f>IF('Crisis Indicator Data'!Q96="x","x",('Crisis Indicator Data'!Q96/1000000))</f>
        <v>0</v>
      </c>
      <c r="G102" s="131">
        <f>IF('Crisis Indicator Data'!R96="x","x",('Crisis Indicator Data'!R96/1000000))</f>
        <v>0</v>
      </c>
      <c r="H102" s="131">
        <f>IF('Crisis Indicator Data'!S96="x","x",('Crisis Indicator Data'!S96/1000000))</f>
        <v>0.122</v>
      </c>
      <c r="I102" s="131">
        <f>IF('Crisis Indicator Data'!T96="x","x",('Crisis Indicator Data'!T96/1000000))</f>
        <v>0</v>
      </c>
      <c r="J102" s="131">
        <f>IF('Crisis Indicator Data'!U96="x","x",('Crisis Indicator Data'!U96/1000000))</f>
        <v>0</v>
      </c>
      <c r="K102" s="137">
        <f t="shared" si="5"/>
        <v>1</v>
      </c>
      <c r="L102" s="135">
        <f>IF(F102="x","x",(F102*1000000/VLOOKUP($C102,'Crisis Indicator Data'!$C$3:$H$175,5,FALSE)))</f>
        <v>0</v>
      </c>
      <c r="M102" s="135">
        <f>IF(G102="x","x",(G102*1000000/VLOOKUP($C102,'Crisis Indicator Data'!$C$3:$H$175,5,FALSE)))</f>
        <v>0</v>
      </c>
      <c r="N102" s="135">
        <f>IF(H102="x","x",(H102*1000000/VLOOKUP($C102,'Crisis Indicator Data'!$C$3:$H$175,5,FALSE)))</f>
        <v>1</v>
      </c>
      <c r="O102" s="135">
        <f>IF(I102="x","x",(I102*1000000/VLOOKUP($C102,'Crisis Indicator Data'!$C$3:$H$175,5,FALSE)))</f>
        <v>0</v>
      </c>
      <c r="P102" s="135">
        <f>IF(J102="x","x",(J102*1000000/VLOOKUP($C102,'Crisis Indicator Data'!$C$3:$H$175,5,FALSE)))</f>
        <v>0</v>
      </c>
      <c r="Q102" s="137">
        <f t="shared" si="3"/>
        <v>3</v>
      </c>
      <c r="R102" s="139">
        <f t="shared" si="4"/>
        <v>2</v>
      </c>
    </row>
    <row r="103" spans="1:18" x14ac:dyDescent="0.35">
      <c r="A103" s="25" t="str">
        <f>'Crisis Indicator Data'!A97</f>
        <v>South Sudanese refugees in Sudan</v>
      </c>
      <c r="B103" s="25" t="str">
        <f>'Crisis Indicator Data'!B97</f>
        <v>International displacement</v>
      </c>
      <c r="C103" s="25" t="str">
        <f>'Crisis Indicator Data'!C97</f>
        <v>SDN004</v>
      </c>
      <c r="D103" s="25" t="str">
        <f>'Crisis Indicator Data'!D97</f>
        <v>Sudan</v>
      </c>
      <c r="E103" s="25" t="str">
        <f>'Crisis Indicator Data'!E97</f>
        <v>SDN</v>
      </c>
      <c r="F103" s="131">
        <f>IF('Crisis Indicator Data'!Q97="x","x",('Crisis Indicator Data'!Q97/1000000))</f>
        <v>0</v>
      </c>
      <c r="G103" s="131">
        <f>IF('Crisis Indicator Data'!R97="x","x",('Crisis Indicator Data'!R97/1000000))</f>
        <v>0</v>
      </c>
      <c r="H103" s="131">
        <f>IF('Crisis Indicator Data'!S97="x","x",('Crisis Indicator Data'!S97/1000000))</f>
        <v>0.81499999999999995</v>
      </c>
      <c r="I103" s="131">
        <f>IF('Crisis Indicator Data'!T97="x","x",('Crisis Indicator Data'!T97/1000000))</f>
        <v>4.3999999999999997E-2</v>
      </c>
      <c r="J103" s="131">
        <f>IF('Crisis Indicator Data'!U97="x","x",('Crisis Indicator Data'!U97/1000000))</f>
        <v>0</v>
      </c>
      <c r="K103" s="137">
        <f t="shared" si="5"/>
        <v>2</v>
      </c>
      <c r="L103" s="135">
        <f>IF(F103="x","x",(F103*1000000/VLOOKUP($C103,'Crisis Indicator Data'!$C$3:$H$175,5,FALSE)))</f>
        <v>0</v>
      </c>
      <c r="M103" s="135">
        <f>IF(G103="x","x",(G103*1000000/VLOOKUP($C103,'Crisis Indicator Data'!$C$3:$H$175,5,FALSE)))</f>
        <v>0</v>
      </c>
      <c r="N103" s="135">
        <f>IF(H103="x","x",(H103*1000000/VLOOKUP($C103,'Crisis Indicator Data'!$C$3:$H$175,5,FALSE)))</f>
        <v>0.94877764842840517</v>
      </c>
      <c r="O103" s="135">
        <f>IF(I103="x","x",(I103*1000000/VLOOKUP($C103,'Crisis Indicator Data'!$C$3:$H$175,5,FALSE)))</f>
        <v>5.1222351571594875E-2</v>
      </c>
      <c r="P103" s="135">
        <f>IF(J103="x","x",(J103*1000000/VLOOKUP($C103,'Crisis Indicator Data'!$C$3:$H$175,5,FALSE)))</f>
        <v>0</v>
      </c>
      <c r="Q103" s="137">
        <f t="shared" si="3"/>
        <v>4</v>
      </c>
      <c r="R103" s="139">
        <f t="shared" si="4"/>
        <v>3</v>
      </c>
    </row>
    <row r="104" spans="1:18" x14ac:dyDescent="0.35">
      <c r="A104" s="25" t="str">
        <f>'Crisis Indicator Data'!A98</f>
        <v>Syrian conflict</v>
      </c>
      <c r="B104" s="25" t="str">
        <f>'Crisis Indicator Data'!B98</f>
        <v>Complex crisis</v>
      </c>
      <c r="C104" s="25" t="str">
        <f>'Crisis Indicator Data'!C98</f>
        <v>SYR001</v>
      </c>
      <c r="D104" s="25" t="str">
        <f>'Crisis Indicator Data'!D98</f>
        <v>Syria</v>
      </c>
      <c r="E104" s="25" t="str">
        <f>'Crisis Indicator Data'!E98</f>
        <v>SYR</v>
      </c>
      <c r="F104" s="131">
        <f>IF('Crisis Indicator Data'!Q98="x","x",('Crisis Indicator Data'!Q98/1000000))</f>
        <v>0</v>
      </c>
      <c r="G104" s="131">
        <f>IF('Crisis Indicator Data'!R98="x","x",('Crisis Indicator Data'!R98/1000000))</f>
        <v>2.2170000000000001</v>
      </c>
      <c r="H104" s="131">
        <f>IF('Crisis Indicator Data'!S98="x","x",('Crisis Indicator Data'!S98/1000000))</f>
        <v>1.9690000000000001</v>
      </c>
      <c r="I104" s="131">
        <f>IF('Crisis Indicator Data'!T98="x","x",('Crisis Indicator Data'!T98/1000000))</f>
        <v>8.5</v>
      </c>
      <c r="J104" s="131">
        <f>IF('Crisis Indicator Data'!U98="x","x",('Crisis Indicator Data'!U98/1000000))</f>
        <v>1.2390000000000001</v>
      </c>
      <c r="K104" s="137">
        <f t="shared" si="5"/>
        <v>5</v>
      </c>
      <c r="L104" s="135">
        <f>IF(F104="x","x",(F104*1000000/VLOOKUP($C104,'Crisis Indicator Data'!$C$3:$H$175,5,FALSE)))</f>
        <v>0</v>
      </c>
      <c r="M104" s="135">
        <f>IF(G104="x","x",(G104*1000000/VLOOKUP($C104,'Crisis Indicator Data'!$C$3:$H$175,5,FALSE)))</f>
        <v>0.14924267923258161</v>
      </c>
      <c r="N104" s="135">
        <f>IF(H104="x","x",(H104*1000000/VLOOKUP($C104,'Crisis Indicator Data'!$C$3:$H$175,5,FALSE)))</f>
        <v>0.13254796364860316</v>
      </c>
      <c r="O104" s="135">
        <f>IF(I104="x","x",(I104*1000000/VLOOKUP($C104,'Crisis Indicator Data'!$C$3:$H$175,5,FALSE)))</f>
        <v>0.57219791316055202</v>
      </c>
      <c r="P104" s="135">
        <f>IF(J104="x","x",(J104*1000000/VLOOKUP($C104,'Crisis Indicator Data'!$C$3:$H$175,5,FALSE)))</f>
        <v>8.3406260518343989E-2</v>
      </c>
      <c r="Q104" s="137">
        <f t="shared" si="3"/>
        <v>5</v>
      </c>
      <c r="R104" s="139">
        <f t="shared" si="4"/>
        <v>5</v>
      </c>
    </row>
    <row r="105" spans="1:18" x14ac:dyDescent="0.35">
      <c r="A105" s="25" t="str">
        <f>'Crisis Indicator Data'!A99</f>
        <v>Syrian Regional Crisis</v>
      </c>
      <c r="B105" s="25" t="str">
        <f>'Crisis Indicator Data'!B99</f>
        <v>Regional crisis</v>
      </c>
      <c r="C105" s="25" t="str">
        <f>'Crisis Indicator Data'!C99</f>
        <v>REG004</v>
      </c>
      <c r="D105" s="25" t="str">
        <f>'Crisis Indicator Data'!D99</f>
        <v>Syria, Turkey, Iraq, Egypt, Jordan, Lebanon</v>
      </c>
      <c r="E105" s="25" t="str">
        <f>'Crisis Indicator Data'!E99</f>
        <v>SYR, TUR, IRQ, EGY, JOR, LBN</v>
      </c>
      <c r="F105" s="131">
        <f>IF('Crisis Indicator Data'!Q99="x","x",('Crisis Indicator Data'!Q99/1000000))</f>
        <v>63.192999999999998</v>
      </c>
      <c r="G105" s="131">
        <f>IF('Crisis Indicator Data'!R99="x","x",('Crisis Indicator Data'!R99/1000000))</f>
        <v>8.1189999999999998</v>
      </c>
      <c r="H105" s="131">
        <f>IF('Crisis Indicator Data'!S99="x","x",('Crisis Indicator Data'!S99/1000000))</f>
        <v>5.28</v>
      </c>
      <c r="I105" s="131">
        <f>IF('Crisis Indicator Data'!T99="x","x",('Crisis Indicator Data'!T99/1000000))</f>
        <v>9.4019999999999992</v>
      </c>
      <c r="J105" s="131">
        <f>IF('Crisis Indicator Data'!U99="x","x",('Crisis Indicator Data'!U99/1000000))</f>
        <v>1.2390000000000001</v>
      </c>
      <c r="K105" s="137">
        <f t="shared" si="5"/>
        <v>5</v>
      </c>
      <c r="L105" s="135">
        <f>IF(F105="x","x",(F105*1000000/VLOOKUP($C105,'Crisis Indicator Data'!$C$3:$H$175,5,FALSE)))</f>
        <v>0.71678274086341054</v>
      </c>
      <c r="M105" s="135">
        <f>IF(G105="x","x",(G105*1000000/VLOOKUP($C105,'Crisis Indicator Data'!$C$3:$H$175,5,FALSE)))</f>
        <v>9.2091830947573783E-2</v>
      </c>
      <c r="N105" s="135">
        <f>IF(H105="x","x",(H105*1000000/VLOOKUP($C105,'Crisis Indicator Data'!$C$3:$H$175,5,FALSE)))</f>
        <v>5.9889748417685622E-2</v>
      </c>
      <c r="O105" s="135">
        <f>IF(I105="x","x",(I105*1000000/VLOOKUP($C105,'Crisis Indicator Data'!$C$3:$H$175,5,FALSE)))</f>
        <v>0.10664458610285611</v>
      </c>
      <c r="P105" s="135">
        <f>IF(J105="x","x",(J105*1000000/VLOOKUP($C105,'Crisis Indicator Data'!$C$3:$H$175,5,FALSE)))</f>
        <v>1.4053673918468275E-2</v>
      </c>
      <c r="Q105" s="137">
        <f t="shared" si="3"/>
        <v>4</v>
      </c>
      <c r="R105" s="139">
        <f t="shared" si="4"/>
        <v>4.5</v>
      </c>
    </row>
    <row r="106" spans="1:18" x14ac:dyDescent="0.35">
      <c r="A106" s="25" t="str">
        <f>'Crisis Indicator Data'!A100</f>
        <v>International Displacement in Tanzania</v>
      </c>
      <c r="B106" s="25" t="str">
        <f>'Crisis Indicator Data'!B100</f>
        <v>International displacement</v>
      </c>
      <c r="C106" s="25" t="str">
        <f>'Crisis Indicator Data'!C100</f>
        <v>TZA002</v>
      </c>
      <c r="D106" s="25" t="str">
        <f>'Crisis Indicator Data'!D100</f>
        <v>Tanzania</v>
      </c>
      <c r="E106" s="25" t="str">
        <f>'Crisis Indicator Data'!E100</f>
        <v>TZA</v>
      </c>
      <c r="F106" s="131">
        <f>IF('Crisis Indicator Data'!Q100="x","x",('Crisis Indicator Data'!Q100/1000000))</f>
        <v>11.394</v>
      </c>
      <c r="G106" s="131">
        <f>IF('Crisis Indicator Data'!R100="x","x",('Crisis Indicator Data'!R100/1000000))</f>
        <v>4.2999999999999997E-2</v>
      </c>
      <c r="H106" s="131">
        <f>IF('Crisis Indicator Data'!S100="x","x",('Crisis Indicator Data'!S100/1000000))</f>
        <v>0.23599999999999999</v>
      </c>
      <c r="I106" s="131">
        <f>IF('Crisis Indicator Data'!T100="x","x",('Crisis Indicator Data'!T100/1000000))</f>
        <v>0</v>
      </c>
      <c r="J106" s="131">
        <f>IF('Crisis Indicator Data'!U100="x","x",('Crisis Indicator Data'!U100/1000000))</f>
        <v>0</v>
      </c>
      <c r="K106" s="137">
        <f t="shared" si="5"/>
        <v>1</v>
      </c>
      <c r="L106" s="135">
        <f>IF(F106="x","x",(F106*1000000/VLOOKUP($C106,'Crisis Indicator Data'!$C$3:$H$175,5,FALSE)))</f>
        <v>0.97609868928296073</v>
      </c>
      <c r="M106" s="135">
        <f>IF(G106="x","x",(G106*1000000/VLOOKUP($C106,'Crisis Indicator Data'!$C$3:$H$175,5,FALSE)))</f>
        <v>3.683714554955881E-3</v>
      </c>
      <c r="N106" s="135">
        <f>IF(H106="x","x",(H106*1000000/VLOOKUP($C106,'Crisis Indicator Data'!$C$3:$H$175,5,FALSE)))</f>
        <v>2.0217596162083441E-2</v>
      </c>
      <c r="O106" s="135">
        <f>IF(I106="x","x",(I106*1000000/VLOOKUP($C106,'Crisis Indicator Data'!$C$3:$H$175,5,FALSE)))</f>
        <v>0</v>
      </c>
      <c r="P106" s="135">
        <f>IF(J106="x","x",(J106*1000000/VLOOKUP($C106,'Crisis Indicator Data'!$C$3:$H$175,5,FALSE)))</f>
        <v>0</v>
      </c>
      <c r="Q106" s="137">
        <f t="shared" si="3"/>
        <v>1</v>
      </c>
      <c r="R106" s="139">
        <f t="shared" si="4"/>
        <v>1</v>
      </c>
    </row>
    <row r="107" spans="1:18" x14ac:dyDescent="0.35">
      <c r="A107" s="25" t="str">
        <f>'Crisis Indicator Data'!A101</f>
        <v>Multiple situations in Thailand</v>
      </c>
      <c r="B107" s="25" t="str">
        <f>'Crisis Indicator Data'!B101</f>
        <v>Multiple crises country</v>
      </c>
      <c r="C107" s="25" t="str">
        <f>'Crisis Indicator Data'!C101</f>
        <v>THA001</v>
      </c>
      <c r="D107" s="25" t="str">
        <f>'Crisis Indicator Data'!D101</f>
        <v>Thailand</v>
      </c>
      <c r="E107" s="25" t="str">
        <f>'Crisis Indicator Data'!E101</f>
        <v>THA</v>
      </c>
      <c r="F107" s="131" t="str">
        <f>IF('Crisis Indicator Data'!Q101="x","x",('Crisis Indicator Data'!Q101/1000000))</f>
        <v>x</v>
      </c>
      <c r="G107" s="131" t="str">
        <f>IF('Crisis Indicator Data'!R101="x","x",('Crisis Indicator Data'!R101/1000000))</f>
        <v>x</v>
      </c>
      <c r="H107" s="131" t="str">
        <f>IF('Crisis Indicator Data'!S101="x","x",('Crisis Indicator Data'!S101/1000000))</f>
        <v>x</v>
      </c>
      <c r="I107" s="131" t="str">
        <f>IF('Crisis Indicator Data'!T101="x","x",('Crisis Indicator Data'!T101/1000000))</f>
        <v>x</v>
      </c>
      <c r="J107" s="131" t="str">
        <f>IF('Crisis Indicator Data'!U101="x","x",('Crisis Indicator Data'!U101/1000000))</f>
        <v>x</v>
      </c>
      <c r="K107" s="137" t="str">
        <f t="shared" si="5"/>
        <v>x</v>
      </c>
      <c r="L107" s="135" t="str">
        <f>IF(F107="x","x",(F107*1000000/VLOOKUP($C107,'Crisis Indicator Data'!$C$3:$H$175,5,FALSE)))</f>
        <v>x</v>
      </c>
      <c r="M107" s="135" t="str">
        <f>IF(G107="x","x",(G107*1000000/VLOOKUP($C107,'Crisis Indicator Data'!$C$3:$H$175,5,FALSE)))</f>
        <v>x</v>
      </c>
      <c r="N107" s="135" t="str">
        <f>IF(H107="x","x",(H107*1000000/VLOOKUP($C107,'Crisis Indicator Data'!$C$3:$H$175,5,FALSE)))</f>
        <v>x</v>
      </c>
      <c r="O107" s="135" t="str">
        <f>IF(I107="x","x",(I107*1000000/VLOOKUP($C107,'Crisis Indicator Data'!$C$3:$H$175,5,FALSE)))</f>
        <v>x</v>
      </c>
      <c r="P107" s="135" t="str">
        <f>IF(J107="x","x",(J107*1000000/VLOOKUP($C107,'Crisis Indicator Data'!$C$3:$H$175,5,FALSE)))</f>
        <v>x</v>
      </c>
      <c r="Q107" s="137" t="str">
        <f t="shared" si="3"/>
        <v>x</v>
      </c>
      <c r="R107" s="139" t="str">
        <f t="shared" si="4"/>
        <v>x</v>
      </c>
    </row>
    <row r="108" spans="1:18" x14ac:dyDescent="0.35">
      <c r="A108" s="25" t="str">
        <f>'Crisis Indicator Data'!A102</f>
        <v xml:space="preserve">Conflict in southern Thailand </v>
      </c>
      <c r="B108" s="25" t="str">
        <f>'Crisis Indicator Data'!B102</f>
        <v>Conflict</v>
      </c>
      <c r="C108" s="25" t="str">
        <f>'Crisis Indicator Data'!C102</f>
        <v>THA002</v>
      </c>
      <c r="D108" s="25" t="str">
        <f>'Crisis Indicator Data'!D102</f>
        <v>Thailand</v>
      </c>
      <c r="E108" s="25" t="str">
        <f>'Crisis Indicator Data'!E102</f>
        <v>THA</v>
      </c>
      <c r="F108" s="131" t="str">
        <f>IF('Crisis Indicator Data'!Q102="x","x",('Crisis Indicator Data'!Q102/1000000))</f>
        <v>x</v>
      </c>
      <c r="G108" s="131" t="str">
        <f>IF('Crisis Indicator Data'!R102="x","x",('Crisis Indicator Data'!R102/1000000))</f>
        <v>x</v>
      </c>
      <c r="H108" s="131" t="str">
        <f>IF('Crisis Indicator Data'!S102="x","x",('Crisis Indicator Data'!S102/1000000))</f>
        <v>x</v>
      </c>
      <c r="I108" s="131" t="str">
        <f>IF('Crisis Indicator Data'!T102="x","x",('Crisis Indicator Data'!T102/1000000))</f>
        <v>x</v>
      </c>
      <c r="J108" s="131" t="str">
        <f>IF('Crisis Indicator Data'!U102="x","x",('Crisis Indicator Data'!U102/1000000))</f>
        <v>x</v>
      </c>
      <c r="K108" s="137" t="str">
        <f t="shared" si="5"/>
        <v>x</v>
      </c>
      <c r="L108" s="135" t="str">
        <f>IF(F108="x","x",(F108*1000000/VLOOKUP($C108,'Crisis Indicator Data'!$C$3:$H$175,5,FALSE)))</f>
        <v>x</v>
      </c>
      <c r="M108" s="135" t="str">
        <f>IF(G108="x","x",(G108*1000000/VLOOKUP($C108,'Crisis Indicator Data'!$C$3:$H$175,5,FALSE)))</f>
        <v>x</v>
      </c>
      <c r="N108" s="135" t="str">
        <f>IF(H108="x","x",(H108*1000000/VLOOKUP($C108,'Crisis Indicator Data'!$C$3:$H$175,5,FALSE)))</f>
        <v>x</v>
      </c>
      <c r="O108" s="135" t="str">
        <f>IF(I108="x","x",(I108*1000000/VLOOKUP($C108,'Crisis Indicator Data'!$C$3:$H$175,5,FALSE)))</f>
        <v>x</v>
      </c>
      <c r="P108" s="135" t="str">
        <f>IF(J108="x","x",(J108*1000000/VLOOKUP($C108,'Crisis Indicator Data'!$C$3:$H$175,5,FALSE)))</f>
        <v>x</v>
      </c>
      <c r="Q108" s="137" t="str">
        <f t="shared" si="3"/>
        <v>x</v>
      </c>
      <c r="R108" s="139" t="str">
        <f t="shared" si="4"/>
        <v>x</v>
      </c>
    </row>
    <row r="109" spans="1:18" x14ac:dyDescent="0.35">
      <c r="A109" s="25" t="str">
        <f>'Crisis Indicator Data'!A103</f>
        <v>Myanmar refugees in Thailand</v>
      </c>
      <c r="B109" s="25" t="str">
        <f>'Crisis Indicator Data'!B103</f>
        <v>International displacement</v>
      </c>
      <c r="C109" s="25" t="str">
        <f>'Crisis Indicator Data'!C103</f>
        <v>THA003</v>
      </c>
      <c r="D109" s="25" t="str">
        <f>'Crisis Indicator Data'!D103</f>
        <v>Thailand</v>
      </c>
      <c r="E109" s="25" t="str">
        <f>'Crisis Indicator Data'!E103</f>
        <v>THA</v>
      </c>
      <c r="F109" s="131">
        <f>IF('Crisis Indicator Data'!Q103="x","x",('Crisis Indicator Data'!Q103/1000000))</f>
        <v>0</v>
      </c>
      <c r="G109" s="131">
        <f>IF('Crisis Indicator Data'!R103="x","x",('Crisis Indicator Data'!R103/1000000))</f>
        <v>0</v>
      </c>
      <c r="H109" s="131">
        <f>IF('Crisis Indicator Data'!S103="x","x",('Crisis Indicator Data'!S103/1000000))</f>
        <v>9.2999999999999999E-2</v>
      </c>
      <c r="I109" s="131">
        <f>IF('Crisis Indicator Data'!T103="x","x",('Crisis Indicator Data'!T103/1000000))</f>
        <v>0</v>
      </c>
      <c r="J109" s="131">
        <f>IF('Crisis Indicator Data'!U103="x","x",('Crisis Indicator Data'!U103/1000000))</f>
        <v>0</v>
      </c>
      <c r="K109" s="137">
        <f t="shared" si="5"/>
        <v>1</v>
      </c>
      <c r="L109" s="135">
        <f>IF(F109="x","x",(F109*1000000/VLOOKUP($C109,'Crisis Indicator Data'!$C$3:$H$175,5,FALSE)))</f>
        <v>0</v>
      </c>
      <c r="M109" s="135">
        <f>IF(G109="x","x",(G109*1000000/VLOOKUP($C109,'Crisis Indicator Data'!$C$3:$H$175,5,FALSE)))</f>
        <v>0</v>
      </c>
      <c r="N109" s="135">
        <f>IF(H109="x","x",(H109*1000000/VLOOKUP($C109,'Crisis Indicator Data'!$C$3:$H$175,5,FALSE)))</f>
        <v>1</v>
      </c>
      <c r="O109" s="135">
        <f>IF(I109="x","x",(I109*1000000/VLOOKUP($C109,'Crisis Indicator Data'!$C$3:$H$175,5,FALSE)))</f>
        <v>0</v>
      </c>
      <c r="P109" s="135">
        <f>IF(J109="x","x",(J109*1000000/VLOOKUP($C109,'Crisis Indicator Data'!$C$3:$H$175,5,FALSE)))</f>
        <v>0</v>
      </c>
      <c r="Q109" s="137">
        <f t="shared" si="3"/>
        <v>3</v>
      </c>
      <c r="R109" s="139">
        <f t="shared" si="4"/>
        <v>2</v>
      </c>
    </row>
    <row r="110" spans="1:18" x14ac:dyDescent="0.35">
      <c r="A110" s="25" t="str">
        <f>'Crisis Indicator Data'!A104</f>
        <v>Venezuelan refugees in Trinidad and Tobago</v>
      </c>
      <c r="B110" s="25" t="str">
        <f>'Crisis Indicator Data'!B104</f>
        <v>International displacement</v>
      </c>
      <c r="C110" s="25" t="str">
        <f>'Crisis Indicator Data'!C104</f>
        <v>TTO002</v>
      </c>
      <c r="D110" s="25" t="str">
        <f>'Crisis Indicator Data'!D104</f>
        <v>Trinidad and Tobago</v>
      </c>
      <c r="E110" s="25" t="str">
        <f>'Crisis Indicator Data'!E104</f>
        <v>TTO</v>
      </c>
      <c r="F110" s="131">
        <f>IF('Crisis Indicator Data'!Q104="x","x",('Crisis Indicator Data'!Q104/1000000))</f>
        <v>1.39</v>
      </c>
      <c r="G110" s="131">
        <f>IF('Crisis Indicator Data'!R104="x","x",('Crisis Indicator Data'!R104/1000000))</f>
        <v>0</v>
      </c>
      <c r="H110" s="131">
        <f>IF('Crisis Indicator Data'!S104="x","x",('Crisis Indicator Data'!S104/1000000))</f>
        <v>0.06</v>
      </c>
      <c r="I110" s="131">
        <f>IF('Crisis Indicator Data'!T104="x","x",('Crisis Indicator Data'!T104/1000000))</f>
        <v>0</v>
      </c>
      <c r="J110" s="131">
        <f>IF('Crisis Indicator Data'!U104="x","x",('Crisis Indicator Data'!U104/1000000))</f>
        <v>0</v>
      </c>
      <c r="K110" s="137">
        <f t="shared" si="5"/>
        <v>1</v>
      </c>
      <c r="L110" s="135">
        <f>IF(F110="x","x",(F110*1000000/VLOOKUP($C110,'Crisis Indicator Data'!$C$3:$H$175,5,FALSE)))</f>
        <v>0.95862068965517244</v>
      </c>
      <c r="M110" s="135">
        <f>IF(G110="x","x",(G110*1000000/VLOOKUP($C110,'Crisis Indicator Data'!$C$3:$H$175,5,FALSE)))</f>
        <v>0</v>
      </c>
      <c r="N110" s="135">
        <f>IF(H110="x","x",(H110*1000000/VLOOKUP($C110,'Crisis Indicator Data'!$C$3:$H$175,5,FALSE)))</f>
        <v>4.1379310344827586E-2</v>
      </c>
      <c r="O110" s="135">
        <f>IF(I110="x","x",(I110*1000000/VLOOKUP($C110,'Crisis Indicator Data'!$C$3:$H$175,5,FALSE)))</f>
        <v>0</v>
      </c>
      <c r="P110" s="135">
        <f>IF(J110="x","x",(J110*1000000/VLOOKUP($C110,'Crisis Indicator Data'!$C$3:$H$175,5,FALSE)))</f>
        <v>0</v>
      </c>
      <c r="Q110" s="137">
        <f t="shared" si="3"/>
        <v>1</v>
      </c>
      <c r="R110" s="139">
        <f t="shared" si="4"/>
        <v>1</v>
      </c>
    </row>
    <row r="111" spans="1:18" x14ac:dyDescent="0.35">
      <c r="A111" s="25" t="str">
        <f>'Crisis Indicator Data'!A105</f>
        <v>Mixed migration flows in Tunisia</v>
      </c>
      <c r="B111" s="25" t="str">
        <f>'Crisis Indicator Data'!B105</f>
        <v>International displacement</v>
      </c>
      <c r="C111" s="25" t="str">
        <f>'Crisis Indicator Data'!C105</f>
        <v>TUN002</v>
      </c>
      <c r="D111" s="25" t="str">
        <f>'Crisis Indicator Data'!D105</f>
        <v>Tunisia</v>
      </c>
      <c r="E111" s="25" t="str">
        <f>'Crisis Indicator Data'!E105</f>
        <v>TUN</v>
      </c>
      <c r="F111" s="131" t="str">
        <f>IF('Crisis Indicator Data'!Q105="x","x",('Crisis Indicator Data'!Q105/1000000))</f>
        <v>x</v>
      </c>
      <c r="G111" s="131" t="str">
        <f>IF('Crisis Indicator Data'!R105="x","x",('Crisis Indicator Data'!R105/1000000))</f>
        <v>x</v>
      </c>
      <c r="H111" s="131" t="str">
        <f>IF('Crisis Indicator Data'!S105="x","x",('Crisis Indicator Data'!S105/1000000))</f>
        <v>x</v>
      </c>
      <c r="I111" s="131" t="str">
        <f>IF('Crisis Indicator Data'!T105="x","x",('Crisis Indicator Data'!T105/1000000))</f>
        <v>x</v>
      </c>
      <c r="J111" s="131" t="str">
        <f>IF('Crisis Indicator Data'!U105="x","x",('Crisis Indicator Data'!U105/1000000))</f>
        <v>x</v>
      </c>
      <c r="K111" s="137" t="str">
        <f t="shared" si="5"/>
        <v>x</v>
      </c>
      <c r="L111" s="135" t="str">
        <f>IF(F111="x","x",(F111*1000000/VLOOKUP($C111,'Crisis Indicator Data'!$C$3:$H$175,5,FALSE)))</f>
        <v>x</v>
      </c>
      <c r="M111" s="135" t="str">
        <f>IF(G111="x","x",(G111*1000000/VLOOKUP($C111,'Crisis Indicator Data'!$C$3:$H$175,5,FALSE)))</f>
        <v>x</v>
      </c>
      <c r="N111" s="135" t="str">
        <f>IF(H111="x","x",(H111*1000000/VLOOKUP($C111,'Crisis Indicator Data'!$C$3:$H$175,5,FALSE)))</f>
        <v>x</v>
      </c>
      <c r="O111" s="135" t="str">
        <f>IF(I111="x","x",(I111*1000000/VLOOKUP($C111,'Crisis Indicator Data'!$C$3:$H$175,5,FALSE)))</f>
        <v>x</v>
      </c>
      <c r="P111" s="135" t="str">
        <f>IF(J111="x","x",(J111*1000000/VLOOKUP($C111,'Crisis Indicator Data'!$C$3:$H$175,5,FALSE)))</f>
        <v>x</v>
      </c>
      <c r="Q111" s="137" t="str">
        <f t="shared" si="3"/>
        <v>x</v>
      </c>
      <c r="R111" s="139" t="str">
        <f t="shared" si="4"/>
        <v>x</v>
      </c>
    </row>
    <row r="112" spans="1:18" x14ac:dyDescent="0.35">
      <c r="A112" s="25" t="str">
        <f>'Crisis Indicator Data'!A106</f>
        <v>Complex situation in Turkey</v>
      </c>
      <c r="B112" s="25" t="str">
        <f>'Crisis Indicator Data'!B106</f>
        <v>Multiple crises country</v>
      </c>
      <c r="C112" s="25" t="str">
        <f>'Crisis Indicator Data'!C106</f>
        <v>TUR001</v>
      </c>
      <c r="D112" s="25" t="str">
        <f>'Crisis Indicator Data'!D106</f>
        <v>Turkey</v>
      </c>
      <c r="E112" s="25" t="str">
        <f>'Crisis Indicator Data'!E106</f>
        <v>TUR</v>
      </c>
      <c r="F112" s="131">
        <f>IF('Crisis Indicator Data'!Q106="x","x",('Crisis Indicator Data'!Q106/1000000))</f>
        <v>49.555</v>
      </c>
      <c r="G112" s="131">
        <f>IF('Crisis Indicator Data'!R106="x","x",('Crisis Indicator Data'!R106/1000000))</f>
        <v>1.327</v>
      </c>
      <c r="H112" s="131">
        <f>IF('Crisis Indicator Data'!S106="x","x",('Crisis Indicator Data'!S106/1000000))</f>
        <v>1.681</v>
      </c>
      <c r="I112" s="131">
        <f>IF('Crisis Indicator Data'!T106="x","x",('Crisis Indicator Data'!T106/1000000))</f>
        <v>1.0469999999999999</v>
      </c>
      <c r="J112" s="131">
        <f>IF('Crisis Indicator Data'!U106="x","x",('Crisis Indicator Data'!U106/1000000))</f>
        <v>0</v>
      </c>
      <c r="K112" s="137">
        <f t="shared" si="5"/>
        <v>3</v>
      </c>
      <c r="L112" s="135">
        <f>IF(F112="x","x",(F112*1000000/VLOOKUP($C112,'Crisis Indicator Data'!$C$3:$H$175,5,FALSE)))</f>
        <v>0.92434388465053818</v>
      </c>
      <c r="M112" s="135">
        <f>IF(G112="x","x",(G112*1000000/VLOOKUP($C112,'Crisis Indicator Data'!$C$3:$H$175,5,FALSE)))</f>
        <v>2.4752382906493071E-2</v>
      </c>
      <c r="N112" s="135">
        <f>IF(H112="x","x",(H112*1000000/VLOOKUP($C112,'Crisis Indicator Data'!$C$3:$H$175,5,FALSE)))</f>
        <v>3.135550540001119E-2</v>
      </c>
      <c r="O112" s="135">
        <f>IF(I112="x","x",(I112*1000000/VLOOKUP($C112,'Crisis Indicator Data'!$C$3:$H$175,5,FALSE)))</f>
        <v>1.9529574154557833E-2</v>
      </c>
      <c r="P112" s="135">
        <f>IF(J112="x","x",(J112*1000000/VLOOKUP($C112,'Crisis Indicator Data'!$C$3:$H$175,5,FALSE)))</f>
        <v>0</v>
      </c>
      <c r="Q112" s="137">
        <f t="shared" si="3"/>
        <v>1</v>
      </c>
      <c r="R112" s="139">
        <f t="shared" si="4"/>
        <v>2</v>
      </c>
    </row>
    <row r="113" spans="1:18" x14ac:dyDescent="0.35">
      <c r="A113" s="25" t="str">
        <f>'Crisis Indicator Data'!A107</f>
        <v>Syrian Refugees in Turkey</v>
      </c>
      <c r="B113" s="25" t="str">
        <f>'Crisis Indicator Data'!B107</f>
        <v>International displacement</v>
      </c>
      <c r="C113" s="25" t="str">
        <f>'Crisis Indicator Data'!C107</f>
        <v>TUR002</v>
      </c>
      <c r="D113" s="25" t="str">
        <f>'Crisis Indicator Data'!D107</f>
        <v>Turkey</v>
      </c>
      <c r="E113" s="25" t="str">
        <f>'Crisis Indicator Data'!E107</f>
        <v>TUR</v>
      </c>
      <c r="F113" s="131">
        <f>IF('Crisis Indicator Data'!Q107="x","x",('Crisis Indicator Data'!Q107/1000000))</f>
        <v>32.47</v>
      </c>
      <c r="G113" s="131">
        <f>IF('Crisis Indicator Data'!R107="x","x",('Crisis Indicator Data'!R107/1000000))</f>
        <v>1.327</v>
      </c>
      <c r="H113" s="131">
        <f>IF('Crisis Indicator Data'!S107="x","x",('Crisis Indicator Data'!S107/1000000))</f>
        <v>1.681</v>
      </c>
      <c r="I113" s="131">
        <f>IF('Crisis Indicator Data'!T107="x","x",('Crisis Indicator Data'!T107/1000000))</f>
        <v>0.67800000000000005</v>
      </c>
      <c r="J113" s="131">
        <f>IF('Crisis Indicator Data'!U107="x","x",('Crisis Indicator Data'!U107/1000000))</f>
        <v>0</v>
      </c>
      <c r="K113" s="137">
        <f t="shared" si="5"/>
        <v>3</v>
      </c>
      <c r="L113" s="135">
        <f>IF(F113="x","x",(F113*1000000/VLOOKUP($C113,'Crisis Indicator Data'!$C$3:$H$175,5,FALSE)))</f>
        <v>0.89800320814204326</v>
      </c>
      <c r="M113" s="135">
        <f>IF(G113="x","x",(G113*1000000/VLOOKUP($C113,'Crisis Indicator Data'!$C$3:$H$175,5,FALSE)))</f>
        <v>3.6700038718955698E-2</v>
      </c>
      <c r="N113" s="135">
        <f>IF(H113="x","x",(H113*1000000/VLOOKUP($C113,'Crisis Indicator Data'!$C$3:$H$175,5,FALSE)))</f>
        <v>4.6490403230267159E-2</v>
      </c>
      <c r="O113" s="135">
        <f>IF(I113="x","x",(I113*1000000/VLOOKUP($C113,'Crisis Indicator Data'!$C$3:$H$175,5,FALSE)))</f>
        <v>1.8751037114884673E-2</v>
      </c>
      <c r="P113" s="135">
        <f>IF(J113="x","x",(J113*1000000/VLOOKUP($C113,'Crisis Indicator Data'!$C$3:$H$175,5,FALSE)))</f>
        <v>0</v>
      </c>
      <c r="Q113" s="137">
        <f t="shared" si="3"/>
        <v>1</v>
      </c>
      <c r="R113" s="139">
        <f t="shared" si="4"/>
        <v>2</v>
      </c>
    </row>
    <row r="114" spans="1:18" x14ac:dyDescent="0.35">
      <c r="A114" s="25" t="str">
        <f>'Crisis Indicator Data'!A108</f>
        <v>Mixed Migration Flows in Turkey</v>
      </c>
      <c r="B114" s="25" t="str">
        <f>'Crisis Indicator Data'!B108</f>
        <v>International displacement</v>
      </c>
      <c r="C114" s="25" t="str">
        <f>'Crisis Indicator Data'!C108</f>
        <v>TUR003</v>
      </c>
      <c r="D114" s="25" t="str">
        <f>'Crisis Indicator Data'!D108</f>
        <v>Turkey</v>
      </c>
      <c r="E114" s="25" t="str">
        <f>'Crisis Indicator Data'!E108</f>
        <v>TUR</v>
      </c>
      <c r="F114" s="131">
        <f>IF('Crisis Indicator Data'!Q108="x","x",('Crisis Indicator Data'!Q108/1000000))</f>
        <v>33.57</v>
      </c>
      <c r="G114" s="131">
        <f>IF('Crisis Indicator Data'!R108="x","x",('Crisis Indicator Data'!R108/1000000))</f>
        <v>1.327</v>
      </c>
      <c r="H114" s="131">
        <f>IF('Crisis Indicator Data'!S108="x","x",('Crisis Indicator Data'!S108/1000000))</f>
        <v>1.681</v>
      </c>
      <c r="I114" s="131">
        <f>IF('Crisis Indicator Data'!T108="x","x",('Crisis Indicator Data'!T108/1000000))</f>
        <v>1.0469999999999999</v>
      </c>
      <c r="J114" s="131">
        <f>IF('Crisis Indicator Data'!U108="x","x",('Crisis Indicator Data'!U108/1000000))</f>
        <v>0</v>
      </c>
      <c r="K114" s="137">
        <f t="shared" si="5"/>
        <v>3</v>
      </c>
      <c r="L114" s="135">
        <f>IF(F114="x","x",(F114*1000000/VLOOKUP($C114,'Crisis Indicator Data'!$C$3:$H$175,5,FALSE)))</f>
        <v>0.892202200605964</v>
      </c>
      <c r="M114" s="135">
        <f>IF(G114="x","x",(G114*1000000/VLOOKUP($C114,'Crisis Indicator Data'!$C$3:$H$175,5,FALSE)))</f>
        <v>3.5268165630149367E-2</v>
      </c>
      <c r="N114" s="135">
        <f>IF(H114="x","x",(H114*1000000/VLOOKUP($C114,'Crisis Indicator Data'!$C$3:$H$175,5,FALSE)))</f>
        <v>4.4676553447084461E-2</v>
      </c>
      <c r="O114" s="135">
        <f>IF(I114="x","x",(I114*1000000/VLOOKUP($C114,'Crisis Indicator Data'!$C$3:$H$175,5,FALSE)))</f>
        <v>2.7826502950087702E-2</v>
      </c>
      <c r="P114" s="135">
        <f>IF(J114="x","x",(J114*1000000/VLOOKUP($C114,'Crisis Indicator Data'!$C$3:$H$175,5,FALSE)))</f>
        <v>0</v>
      </c>
      <c r="Q114" s="137">
        <f t="shared" si="3"/>
        <v>1</v>
      </c>
      <c r="R114" s="139">
        <f t="shared" si="4"/>
        <v>2</v>
      </c>
    </row>
    <row r="115" spans="1:18" x14ac:dyDescent="0.35">
      <c r="A115" s="25" t="str">
        <f>'Crisis Indicator Data'!A109</f>
        <v>Kurdish Conflict</v>
      </c>
      <c r="B115" s="25" t="str">
        <f>'Crisis Indicator Data'!B109</f>
        <v>Conflict</v>
      </c>
      <c r="C115" s="25" t="str">
        <f>'Crisis Indicator Data'!C109</f>
        <v>TUR004</v>
      </c>
      <c r="D115" s="25" t="str">
        <f>'Crisis Indicator Data'!D109</f>
        <v>Turkey</v>
      </c>
      <c r="E115" s="25" t="str">
        <f>'Crisis Indicator Data'!E109</f>
        <v>TUR</v>
      </c>
      <c r="F115" s="131" t="str">
        <f>IF('Crisis Indicator Data'!Q109="x","x",('Crisis Indicator Data'!Q109/1000000))</f>
        <v>x</v>
      </c>
      <c r="G115" s="131" t="str">
        <f>IF('Crisis Indicator Data'!R109="x","x",('Crisis Indicator Data'!R109/1000000))</f>
        <v>x</v>
      </c>
      <c r="H115" s="131" t="str">
        <f>IF('Crisis Indicator Data'!S109="x","x",('Crisis Indicator Data'!S109/1000000))</f>
        <v>x</v>
      </c>
      <c r="I115" s="131" t="str">
        <f>IF('Crisis Indicator Data'!T109="x","x",('Crisis Indicator Data'!T109/1000000))</f>
        <v>x</v>
      </c>
      <c r="J115" s="131" t="str">
        <f>IF('Crisis Indicator Data'!U109="x","x",('Crisis Indicator Data'!U109/1000000))</f>
        <v>x</v>
      </c>
      <c r="K115" s="137" t="str">
        <f t="shared" si="5"/>
        <v>x</v>
      </c>
      <c r="L115" s="135" t="str">
        <f>IF(F115="x","x",(F115*1000000/VLOOKUP($C115,'Crisis Indicator Data'!$C$3:$H$175,5,FALSE)))</f>
        <v>x</v>
      </c>
      <c r="M115" s="135" t="str">
        <f>IF(G115="x","x",(G115*1000000/VLOOKUP($C115,'Crisis Indicator Data'!$C$3:$H$175,5,FALSE)))</f>
        <v>x</v>
      </c>
      <c r="N115" s="135" t="str">
        <f>IF(H115="x","x",(H115*1000000/VLOOKUP($C115,'Crisis Indicator Data'!$C$3:$H$175,5,FALSE)))</f>
        <v>x</v>
      </c>
      <c r="O115" s="135" t="str">
        <f>IF(I115="x","x",(I115*1000000/VLOOKUP($C115,'Crisis Indicator Data'!$C$3:$H$175,5,FALSE)))</f>
        <v>x</v>
      </c>
      <c r="P115" s="135" t="str">
        <f>IF(J115="x","x",(J115*1000000/VLOOKUP($C115,'Crisis Indicator Data'!$C$3:$H$175,5,FALSE)))</f>
        <v>x</v>
      </c>
      <c r="Q115" s="137" t="str">
        <f t="shared" si="3"/>
        <v>x</v>
      </c>
      <c r="R115" s="139" t="str">
        <f t="shared" si="4"/>
        <v>x</v>
      </c>
    </row>
    <row r="116" spans="1:18" x14ac:dyDescent="0.35">
      <c r="A116" s="25" t="str">
        <f>'Crisis Indicator Data'!A110</f>
        <v xml:space="preserve">Eastern Mediterranean Route </v>
      </c>
      <c r="B116" s="25" t="str">
        <f>'Crisis Indicator Data'!B110</f>
        <v>Regional crisis</v>
      </c>
      <c r="C116" s="25" t="str">
        <f>'Crisis Indicator Data'!C110</f>
        <v>REG006</v>
      </c>
      <c r="D116" s="25" t="str">
        <f>'Crisis Indicator Data'!D110</f>
        <v>Turkey, Greece</v>
      </c>
      <c r="E116" s="25" t="str">
        <f>'Crisis Indicator Data'!E110</f>
        <v>TUR, GRC</v>
      </c>
      <c r="F116" s="131" t="str">
        <f>IF('Crisis Indicator Data'!Q110="x","x",('Crisis Indicator Data'!Q110/1000000))</f>
        <v>x</v>
      </c>
      <c r="G116" s="131" t="str">
        <f>IF('Crisis Indicator Data'!R110="x","x",('Crisis Indicator Data'!R110/1000000))</f>
        <v>x</v>
      </c>
      <c r="H116" s="131" t="str">
        <f>IF('Crisis Indicator Data'!S110="x","x",('Crisis Indicator Data'!S110/1000000))</f>
        <v>x</v>
      </c>
      <c r="I116" s="131" t="str">
        <f>IF('Crisis Indicator Data'!T110="x","x",('Crisis Indicator Data'!T110/1000000))</f>
        <v>x</v>
      </c>
      <c r="J116" s="131" t="str">
        <f>IF('Crisis Indicator Data'!U110="x","x",('Crisis Indicator Data'!U110/1000000))</f>
        <v>x</v>
      </c>
      <c r="K116" s="137" t="str">
        <f t="shared" si="5"/>
        <v>x</v>
      </c>
      <c r="L116" s="135" t="str">
        <f>IF(F116="x","x",(F116*1000000/VLOOKUP($C116,'Crisis Indicator Data'!$C$3:$H$175,5,FALSE)))</f>
        <v>x</v>
      </c>
      <c r="M116" s="135" t="str">
        <f>IF(G116="x","x",(G116*1000000/VLOOKUP($C116,'Crisis Indicator Data'!$C$3:$H$175,5,FALSE)))</f>
        <v>x</v>
      </c>
      <c r="N116" s="135" t="str">
        <f>IF(H116="x","x",(H116*1000000/VLOOKUP($C116,'Crisis Indicator Data'!$C$3:$H$175,5,FALSE)))</f>
        <v>x</v>
      </c>
      <c r="O116" s="135" t="str">
        <f>IF(I116="x","x",(I116*1000000/VLOOKUP($C116,'Crisis Indicator Data'!$C$3:$H$175,5,FALSE)))</f>
        <v>x</v>
      </c>
      <c r="P116" s="135" t="str">
        <f>IF(J116="x","x",(J116*1000000/VLOOKUP($C116,'Crisis Indicator Data'!$C$3:$H$175,5,FALSE)))</f>
        <v>x</v>
      </c>
      <c r="Q116" s="137" t="str">
        <f t="shared" si="3"/>
        <v>x</v>
      </c>
      <c r="R116" s="139" t="str">
        <f t="shared" si="4"/>
        <v>x</v>
      </c>
    </row>
    <row r="117" spans="1:18" x14ac:dyDescent="0.35">
      <c r="A117" s="25" t="str">
        <f>'Crisis Indicator Data'!A111</f>
        <v>International Displacement in Uganda</v>
      </c>
      <c r="B117" s="25" t="str">
        <f>'Crisis Indicator Data'!B111</f>
        <v>International displacement</v>
      </c>
      <c r="C117" s="25" t="str">
        <f>'Crisis Indicator Data'!C111</f>
        <v>UGA005</v>
      </c>
      <c r="D117" s="25" t="str">
        <f>'Crisis Indicator Data'!D111</f>
        <v>Uganda</v>
      </c>
      <c r="E117" s="25" t="str">
        <f>'Crisis Indicator Data'!E111</f>
        <v>UGA</v>
      </c>
      <c r="F117" s="131">
        <f>IF('Crisis Indicator Data'!Q111="x","x",('Crisis Indicator Data'!Q111/1000000))</f>
        <v>5.9409999999999998</v>
      </c>
      <c r="G117" s="131">
        <f>IF('Crisis Indicator Data'!R111="x","x",('Crisis Indicator Data'!R111/1000000))</f>
        <v>0</v>
      </c>
      <c r="H117" s="131">
        <f>IF('Crisis Indicator Data'!S111="x","x",('Crisis Indicator Data'!S111/1000000))</f>
        <v>1.3620000000000001</v>
      </c>
      <c r="I117" s="131">
        <f>IF('Crisis Indicator Data'!T111="x","x",('Crisis Indicator Data'!T111/1000000))</f>
        <v>0</v>
      </c>
      <c r="J117" s="131">
        <f>IF('Crisis Indicator Data'!U111="x","x",('Crisis Indicator Data'!U111/1000000))</f>
        <v>0</v>
      </c>
      <c r="K117" s="137">
        <f t="shared" si="5"/>
        <v>3</v>
      </c>
      <c r="L117" s="135">
        <f>IF(F117="x","x",(F117*1000000/VLOOKUP($C117,'Crisis Indicator Data'!$C$3:$H$175,5,FALSE)))</f>
        <v>0.81350130083527317</v>
      </c>
      <c r="M117" s="135">
        <f>IF(G117="x","x",(G117*1000000/VLOOKUP($C117,'Crisis Indicator Data'!$C$3:$H$175,5,FALSE)))</f>
        <v>0</v>
      </c>
      <c r="N117" s="135">
        <f>IF(H117="x","x",(H117*1000000/VLOOKUP($C117,'Crisis Indicator Data'!$C$3:$H$175,5,FALSE)))</f>
        <v>0.18649869916472683</v>
      </c>
      <c r="O117" s="135">
        <f>IF(I117="x","x",(I117*1000000/VLOOKUP($C117,'Crisis Indicator Data'!$C$3:$H$175,5,FALSE)))</f>
        <v>0</v>
      </c>
      <c r="P117" s="135">
        <f>IF(J117="x","x",(J117*1000000/VLOOKUP($C117,'Crisis Indicator Data'!$C$3:$H$175,5,FALSE)))</f>
        <v>0</v>
      </c>
      <c r="Q117" s="137">
        <f t="shared" si="3"/>
        <v>3</v>
      </c>
      <c r="R117" s="139">
        <f t="shared" si="4"/>
        <v>3</v>
      </c>
    </row>
    <row r="118" spans="1:18" x14ac:dyDescent="0.35">
      <c r="A118" s="25" t="str">
        <f>'Crisis Indicator Data'!A112</f>
        <v>Conflict in Ukraine</v>
      </c>
      <c r="B118" s="25" t="str">
        <f>'Crisis Indicator Data'!B112</f>
        <v>Conflict</v>
      </c>
      <c r="C118" s="25" t="str">
        <f>'Crisis Indicator Data'!C112</f>
        <v>UKR002</v>
      </c>
      <c r="D118" s="25" t="str">
        <f>'Crisis Indicator Data'!D112</f>
        <v>Ukraine</v>
      </c>
      <c r="E118" s="25" t="str">
        <f>'Crisis Indicator Data'!E112</f>
        <v>UKR</v>
      </c>
      <c r="F118" s="131">
        <f>IF('Crisis Indicator Data'!Q112="x","x",('Crisis Indicator Data'!Q112/1000000))</f>
        <v>1.109</v>
      </c>
      <c r="G118" s="131">
        <f>IF('Crisis Indicator Data'!R112="x","x",('Crisis Indicator Data'!R112/1000000))</f>
        <v>1.7</v>
      </c>
      <c r="H118" s="131">
        <f>IF('Crisis Indicator Data'!S112="x","x",('Crisis Indicator Data'!S112/1000000))</f>
        <v>2.7</v>
      </c>
      <c r="I118" s="131">
        <f>IF('Crisis Indicator Data'!T112="x","x",('Crisis Indicator Data'!T112/1000000))</f>
        <v>0.8</v>
      </c>
      <c r="J118" s="131">
        <f>IF('Crisis Indicator Data'!U112="x","x",('Crisis Indicator Data'!U112/1000000))</f>
        <v>0</v>
      </c>
      <c r="K118" s="137">
        <f t="shared" si="5"/>
        <v>4</v>
      </c>
      <c r="L118" s="135">
        <f>IF(F118="x","x",(F118*1000000/VLOOKUP($C118,'Crisis Indicator Data'!$C$3:$H$175,5,FALSE)))</f>
        <v>0.17578063084482484</v>
      </c>
      <c r="M118" s="135">
        <f>IF(G118="x","x",(G118*1000000/VLOOKUP($C118,'Crisis Indicator Data'!$C$3:$H$175,5,FALSE)))</f>
        <v>0.26945633222380727</v>
      </c>
      <c r="N118" s="135">
        <f>IF(H118="x","x",(H118*1000000/VLOOKUP($C118,'Crisis Indicator Data'!$C$3:$H$175,5,FALSE)))</f>
        <v>0.42796005706134094</v>
      </c>
      <c r="O118" s="135">
        <f>IF(I118="x","x",(I118*1000000/VLOOKUP($C118,'Crisis Indicator Data'!$C$3:$H$175,5,FALSE)))</f>
        <v>0.12680297987002695</v>
      </c>
      <c r="P118" s="135">
        <f>IF(J118="x","x",(J118*1000000/VLOOKUP($C118,'Crisis Indicator Data'!$C$3:$H$175,5,FALSE)))</f>
        <v>0</v>
      </c>
      <c r="Q118" s="137">
        <f t="shared" si="3"/>
        <v>4</v>
      </c>
      <c r="R118" s="139">
        <f t="shared" si="4"/>
        <v>4</v>
      </c>
    </row>
    <row r="119" spans="1:18" x14ac:dyDescent="0.35">
      <c r="A119" s="25" t="str">
        <f>'Crisis Indicator Data'!A113</f>
        <v>Complex crisis in Venezuela</v>
      </c>
      <c r="B119" s="25" t="str">
        <f>'Crisis Indicator Data'!B113</f>
        <v>Complex crisis</v>
      </c>
      <c r="C119" s="25" t="str">
        <f>'Crisis Indicator Data'!C113</f>
        <v>VEN001</v>
      </c>
      <c r="D119" s="25" t="str">
        <f>'Crisis Indicator Data'!D113</f>
        <v>Venezuela</v>
      </c>
      <c r="E119" s="25" t="str">
        <f>'Crisis Indicator Data'!E113</f>
        <v>VEN</v>
      </c>
      <c r="F119" s="131">
        <f>IF('Crisis Indicator Data'!Q113="x","x",('Crisis Indicator Data'!Q113/1000000))</f>
        <v>0</v>
      </c>
      <c r="G119" s="131">
        <f>IF('Crisis Indicator Data'!R113="x","x",('Crisis Indicator Data'!R113/1000000))</f>
        <v>13.832000000000001</v>
      </c>
      <c r="H119" s="131">
        <f>IF('Crisis Indicator Data'!S113="x","x",('Crisis Indicator Data'!S113/1000000))</f>
        <v>14.396000000000001</v>
      </c>
      <c r="I119" s="131">
        <f>IF('Crisis Indicator Data'!T113="x","x",('Crisis Indicator Data'!T113/1000000))</f>
        <v>0</v>
      </c>
      <c r="J119" s="131">
        <f>IF('Crisis Indicator Data'!U113="x","x",('Crisis Indicator Data'!U113/1000000))</f>
        <v>0</v>
      </c>
      <c r="K119" s="137">
        <f t="shared" si="5"/>
        <v>5</v>
      </c>
      <c r="L119" s="135">
        <f>IF(F119="x","x",(F119*1000000/VLOOKUP($C119,'Crisis Indicator Data'!$C$3:$H$175,5,FALSE)))</f>
        <v>0</v>
      </c>
      <c r="M119" s="135">
        <f>IF(G119="x","x",(G119*1000000/VLOOKUP($C119,'Crisis Indicator Data'!$C$3:$H$175,5,FALSE)))</f>
        <v>0.49000991922913417</v>
      </c>
      <c r="N119" s="135">
        <f>IF(H119="x","x",(H119*1000000/VLOOKUP($C119,'Crisis Indicator Data'!$C$3:$H$175,5,FALSE)))</f>
        <v>0.50999008077086583</v>
      </c>
      <c r="O119" s="135">
        <f>IF(I119="x","x",(I119*1000000/VLOOKUP($C119,'Crisis Indicator Data'!$C$3:$H$175,5,FALSE)))</f>
        <v>0</v>
      </c>
      <c r="P119" s="135">
        <f>IF(J119="x","x",(J119*1000000/VLOOKUP($C119,'Crisis Indicator Data'!$C$3:$H$175,5,FALSE)))</f>
        <v>0</v>
      </c>
      <c r="Q119" s="137">
        <f t="shared" si="3"/>
        <v>3</v>
      </c>
      <c r="R119" s="139">
        <f t="shared" si="4"/>
        <v>4</v>
      </c>
    </row>
    <row r="120" spans="1:18" x14ac:dyDescent="0.35">
      <c r="A120" s="25" t="str">
        <f>'Crisis Indicator Data'!A114</f>
        <v>Venezuela Regional Crisis</v>
      </c>
      <c r="B120" s="25" t="str">
        <f>'Crisis Indicator Data'!B114</f>
        <v>Regional crisis</v>
      </c>
      <c r="C120" s="25" t="str">
        <f>'Crisis Indicator Data'!C114</f>
        <v>REG002</v>
      </c>
      <c r="D120" s="25" t="str">
        <f>'Crisis Indicator Data'!D114</f>
        <v>Venezuela, Brazil, Colombia, Ecuador, Peru, Trinidad and Tobago</v>
      </c>
      <c r="E120" s="25" t="str">
        <f>'Crisis Indicator Data'!E114</f>
        <v>VEN, BRA, COL, ECU, PER, TTO</v>
      </c>
      <c r="F120" s="131">
        <f>IF('Crisis Indicator Data'!Q114="x","x",('Crisis Indicator Data'!Q114/1000000))</f>
        <v>42.539000000000001</v>
      </c>
      <c r="G120" s="131">
        <f>IF('Crisis Indicator Data'!R114="x","x",('Crisis Indicator Data'!R114/1000000))</f>
        <v>15.446999999999999</v>
      </c>
      <c r="H120" s="131">
        <f>IF('Crisis Indicator Data'!S114="x","x",('Crisis Indicator Data'!S114/1000000))</f>
        <v>16.831</v>
      </c>
      <c r="I120" s="131">
        <f>IF('Crisis Indicator Data'!T114="x","x",('Crisis Indicator Data'!T114/1000000))</f>
        <v>0.53700000000000003</v>
      </c>
      <c r="J120" s="131">
        <f>IF('Crisis Indicator Data'!U114="x","x",('Crisis Indicator Data'!U114/1000000))</f>
        <v>0</v>
      </c>
      <c r="K120" s="137">
        <f t="shared" si="5"/>
        <v>5</v>
      </c>
      <c r="L120" s="135">
        <f>IF(F120="x","x",(F120*1000000/VLOOKUP($C120,'Crisis Indicator Data'!$C$3:$H$175,5,FALSE)))</f>
        <v>0.56163768632576805</v>
      </c>
      <c r="M120" s="135">
        <f>IF(G120="x","x",(G120*1000000/VLOOKUP($C120,'Crisis Indicator Data'!$C$3:$H$175,5,FALSE)))</f>
        <v>0.20394502317106983</v>
      </c>
      <c r="N120" s="135">
        <f>IF(H120="x","x",(H120*1000000/VLOOKUP($C120,'Crisis Indicator Data'!$C$3:$H$175,5,FALSE)))</f>
        <v>0.22221782125929154</v>
      </c>
      <c r="O120" s="135">
        <f>IF(I120="x","x",(I120*1000000/VLOOKUP($C120,'Crisis Indicator Data'!$C$3:$H$175,5,FALSE)))</f>
        <v>7.089951281340357E-3</v>
      </c>
      <c r="P120" s="135">
        <f>IF(J120="x","x",(J120*1000000/VLOOKUP($C120,'Crisis Indicator Data'!$C$3:$H$175,5,FALSE)))</f>
        <v>0</v>
      </c>
      <c r="Q120" s="137">
        <f t="shared" si="3"/>
        <v>3</v>
      </c>
      <c r="R120" s="139">
        <f t="shared" si="4"/>
        <v>4</v>
      </c>
    </row>
    <row r="121" spans="1:18" x14ac:dyDescent="0.35">
      <c r="A121" s="25" t="str">
        <f>'Crisis Indicator Data'!A115</f>
        <v>Conflict in Yemen</v>
      </c>
      <c r="B121" s="25" t="str">
        <f>'Crisis Indicator Data'!B115</f>
        <v>Complex crisis</v>
      </c>
      <c r="C121" s="25" t="str">
        <f>'Crisis Indicator Data'!C115</f>
        <v>YEM001</v>
      </c>
      <c r="D121" s="25" t="str">
        <f>'Crisis Indicator Data'!D115</f>
        <v>Yemen</v>
      </c>
      <c r="E121" s="25" t="str">
        <f>'Crisis Indicator Data'!E115</f>
        <v>YEM</v>
      </c>
      <c r="F121" s="131">
        <f>IF('Crisis Indicator Data'!Q115="x","x",('Crisis Indicator Data'!Q115/1000000))</f>
        <v>0</v>
      </c>
      <c r="G121" s="131">
        <f>IF('Crisis Indicator Data'!R115="x","x",('Crisis Indicator Data'!R115/1000000))</f>
        <v>4.5</v>
      </c>
      <c r="H121" s="131">
        <f>IF('Crisis Indicator Data'!S115="x","x",('Crisis Indicator Data'!S115/1000000))</f>
        <v>9.8000000000000007</v>
      </c>
      <c r="I121" s="131">
        <f>IF('Crisis Indicator Data'!T115="x","x",('Crisis Indicator Data'!T115/1000000))</f>
        <v>14.3</v>
      </c>
      <c r="J121" s="131">
        <f>IF('Crisis Indicator Data'!U115="x","x",('Crisis Indicator Data'!U115/1000000))</f>
        <v>6.4000000000000001E-2</v>
      </c>
      <c r="K121" s="137">
        <f t="shared" si="5"/>
        <v>5</v>
      </c>
      <c r="L121" s="135">
        <f>IF(F121="x","x",(F121*1000000/VLOOKUP($C121,'Crisis Indicator Data'!$C$3:$H$175,5,FALSE)))</f>
        <v>0</v>
      </c>
      <c r="M121" s="135">
        <f>IF(G121="x","x",(G121*1000000/VLOOKUP($C121,'Crisis Indicator Data'!$C$3:$H$175,5,FALSE)))</f>
        <v>0.14967072440630613</v>
      </c>
      <c r="N121" s="135">
        <f>IF(H121="x","x",(H121*1000000/VLOOKUP($C121,'Crisis Indicator Data'!$C$3:$H$175,5,FALSE)))</f>
        <v>0.32594957759595555</v>
      </c>
      <c r="O121" s="135">
        <f>IF(I121="x","x",(I121*1000000/VLOOKUP($C121,'Crisis Indicator Data'!$C$3:$H$175,5,FALSE)))</f>
        <v>0.47562030200226169</v>
      </c>
      <c r="P121" s="135">
        <f>IF(J121="x","x",(J121*1000000/VLOOKUP($C121,'Crisis Indicator Data'!$C$3:$H$175,5,FALSE)))</f>
        <v>2.128650302667465E-3</v>
      </c>
      <c r="Q121" s="137">
        <f t="shared" ref="Q121:Q124" si="6">IF(N121="x","x",IF(OR(L121&gt;=$L$7,M121&gt;=$M$7,N121&gt;=$N$7,O121&gt;=$O$7,P121&gt;=$P$7),(IF(P121&gt;=$P$7,5,IF(O121&gt;=$O$7,4,IF(N121&gt;=$N$7,3,IF(M121&gt;=$M$7,2,1))))),(IF(AND(P121&gt;=O121,P121&gt;=N121,P121&gt;=M121,P121&gt;=L121),5,IF(AND(P121&lt;O121,O121&gt;=N121,O121&gt;=M121,O121&gt;=L121),4,IF(AND(P121&lt;N121,O121&lt;N121,N121&gt;=M121,N121&gt;=L121),3,IF(AND(P121&lt;M121,O121&lt;M121,N121&lt;M121,M121&gt;=L121),2,1)))))))</f>
        <v>4</v>
      </c>
      <c r="R121" s="139">
        <f t="shared" si="4"/>
        <v>4.5</v>
      </c>
    </row>
    <row r="122" spans="1:18" ht="17.899999999999999" customHeight="1" x14ac:dyDescent="0.35">
      <c r="A122" s="25" t="str">
        <f>'Crisis Indicator Data'!A116</f>
        <v>Mixed migration flows in Yemen</v>
      </c>
      <c r="B122" s="25" t="str">
        <f>'Crisis Indicator Data'!B116</f>
        <v>International displacement</v>
      </c>
      <c r="C122" s="25" t="str">
        <f>'Crisis Indicator Data'!C116</f>
        <v>YEM002</v>
      </c>
      <c r="D122" s="25" t="str">
        <f>'Crisis Indicator Data'!D116</f>
        <v>Yemen</v>
      </c>
      <c r="E122" s="25" t="str">
        <f>'Crisis Indicator Data'!E116</f>
        <v>YEM</v>
      </c>
      <c r="F122" s="131">
        <f>IF('Crisis Indicator Data'!Q116="x","x",('Crisis Indicator Data'!Q116/1000000))</f>
        <v>3.8730000000000002</v>
      </c>
      <c r="G122" s="131">
        <f>IF('Crisis Indicator Data'!R116="x","x",('Crisis Indicator Data'!R116/1000000))</f>
        <v>0</v>
      </c>
      <c r="H122" s="131">
        <f>IF('Crisis Indicator Data'!S116="x","x",('Crisis Indicator Data'!S116/1000000))</f>
        <v>0.245</v>
      </c>
      <c r="I122" s="131">
        <f>IF('Crisis Indicator Data'!T116="x","x",('Crisis Indicator Data'!T116/1000000))</f>
        <v>0.17699999999999999</v>
      </c>
      <c r="J122" s="131">
        <f>IF('Crisis Indicator Data'!U116="x","x",('Crisis Indicator Data'!U116/1000000))</f>
        <v>0</v>
      </c>
      <c r="K122" s="137">
        <f t="shared" si="5"/>
        <v>2</v>
      </c>
      <c r="L122" s="135">
        <f>IF(F122="x","x",(F122*1000000/VLOOKUP($C122,'Crisis Indicator Data'!$C$3:$H$175,5,FALSE)))</f>
        <v>0.90174621653084985</v>
      </c>
      <c r="M122" s="135">
        <f>IF(G122="x","x",(G122*1000000/VLOOKUP($C122,'Crisis Indicator Data'!$C$3:$H$175,5,FALSE)))</f>
        <v>0</v>
      </c>
      <c r="N122" s="135">
        <f>IF(H122="x","x",(H122*1000000/VLOOKUP($C122,'Crisis Indicator Data'!$C$3:$H$175,5,FALSE)))</f>
        <v>5.7043073341094298E-2</v>
      </c>
      <c r="O122" s="135">
        <f>IF(I122="x","x",(I122*1000000/VLOOKUP($C122,'Crisis Indicator Data'!$C$3:$H$175,5,FALSE)))</f>
        <v>4.1210710128055876E-2</v>
      </c>
      <c r="P122" s="135">
        <f>IF(J122="x","x",(J122*1000000/VLOOKUP($C122,'Crisis Indicator Data'!$C$3:$H$175,5,FALSE)))</f>
        <v>0</v>
      </c>
      <c r="Q122" s="137">
        <f t="shared" si="6"/>
        <v>3</v>
      </c>
      <c r="R122" s="139">
        <f t="shared" si="4"/>
        <v>2.5</v>
      </c>
    </row>
    <row r="123" spans="1:18" ht="17.899999999999999" customHeight="1" x14ac:dyDescent="0.35">
      <c r="A123" s="25" t="str">
        <f>'Crisis Indicator Data'!A117</f>
        <v>Drought in Zambia</v>
      </c>
      <c r="B123" s="25" t="str">
        <f>'Crisis Indicator Data'!B117</f>
        <v>Drought</v>
      </c>
      <c r="C123" s="25" t="str">
        <f>'Crisis Indicator Data'!C117</f>
        <v>ZMB002</v>
      </c>
      <c r="D123" s="25" t="str">
        <f>'Crisis Indicator Data'!D117</f>
        <v>Zambia</v>
      </c>
      <c r="E123" s="25" t="str">
        <f>'Crisis Indicator Data'!E117</f>
        <v>ZMB</v>
      </c>
      <c r="F123" s="131">
        <f>IF('Crisis Indicator Data'!Q117="x","x",('Crisis Indicator Data'!Q117/1000000))</f>
        <v>4.0739999999999998</v>
      </c>
      <c r="G123" s="131">
        <f>IF('Crisis Indicator Data'!R117="x","x",('Crisis Indicator Data'!R117/1000000))</f>
        <v>3.1280000000000001</v>
      </c>
      <c r="H123" s="131">
        <f>IF('Crisis Indicator Data'!S117="x","x",('Crisis Indicator Data'!S117/1000000))</f>
        <v>1.8660000000000001</v>
      </c>
      <c r="I123" s="131">
        <f>IF('Crisis Indicator Data'!T117="x","x",('Crisis Indicator Data'!T117/1000000))</f>
        <v>0.41199999999999998</v>
      </c>
      <c r="J123" s="131">
        <f>IF('Crisis Indicator Data'!U117="x","x",('Crisis Indicator Data'!U117/1000000))</f>
        <v>0</v>
      </c>
      <c r="K123" s="137">
        <f t="shared" si="5"/>
        <v>3</v>
      </c>
      <c r="L123" s="135">
        <f>IF(F123="x","x",(F123*1000000/VLOOKUP($C123,'Crisis Indicator Data'!$C$3:$H$175,5,FALSE)))</f>
        <v>0.42974683544303799</v>
      </c>
      <c r="M123" s="135">
        <f>IF(G123="x","x",(G123*1000000/VLOOKUP($C123,'Crisis Indicator Data'!$C$3:$H$175,5,FALSE)))</f>
        <v>0.329957805907173</v>
      </c>
      <c r="N123" s="135">
        <f>IF(H123="x","x",(H123*1000000/VLOOKUP($C123,'Crisis Indicator Data'!$C$3:$H$175,5,FALSE)))</f>
        <v>0.19683544303797468</v>
      </c>
      <c r="O123" s="135">
        <f>IF(I123="x","x",(I123*1000000/VLOOKUP($C123,'Crisis Indicator Data'!$C$3:$H$175,5,FALSE)))</f>
        <v>4.3459915611814344E-2</v>
      </c>
      <c r="P123" s="135">
        <f>IF(J123="x","x",(J123*1000000/VLOOKUP($C123,'Crisis Indicator Data'!$C$3:$H$175,5,FALSE)))</f>
        <v>0</v>
      </c>
      <c r="Q123" s="137">
        <f t="shared" si="6"/>
        <v>3</v>
      </c>
      <c r="R123" s="139">
        <f t="shared" si="4"/>
        <v>3</v>
      </c>
    </row>
    <row r="124" spans="1:18" ht="17.899999999999999" customHeight="1" x14ac:dyDescent="0.35">
      <c r="A124" s="25" t="str">
        <f>'Crisis Indicator Data'!A118</f>
        <v>Complex crisis in Zimbabwe</v>
      </c>
      <c r="B124" s="25" t="str">
        <f>'Crisis Indicator Data'!B118</f>
        <v>Complex crisis</v>
      </c>
      <c r="C124" s="25" t="str">
        <f>'Crisis Indicator Data'!C118</f>
        <v>ZWE001</v>
      </c>
      <c r="D124" s="25" t="str">
        <f>'Crisis Indicator Data'!D118</f>
        <v>Zimbabwe</v>
      </c>
      <c r="E124" s="25" t="str">
        <f>'Crisis Indicator Data'!E118</f>
        <v>ZWE</v>
      </c>
      <c r="F124" s="131">
        <f>IF('Crisis Indicator Data'!Q118="x","x",('Crisis Indicator Data'!Q118/1000000))</f>
        <v>7.6539999999999999</v>
      </c>
      <c r="G124" s="131">
        <f>IF('Crisis Indicator Data'!R118="x","x",('Crisis Indicator Data'!R118/1000000))</f>
        <v>2.6789999999999998</v>
      </c>
      <c r="H124" s="131">
        <f>IF('Crisis Indicator Data'!S118="x","x",('Crisis Indicator Data'!S118/1000000))</f>
        <v>3.9470000000000001</v>
      </c>
      <c r="I124" s="131">
        <f>IF('Crisis Indicator Data'!T118="x","x",('Crisis Indicator Data'!T118/1000000))</f>
        <v>1.105</v>
      </c>
      <c r="J124" s="131">
        <f>IF('Crisis Indicator Data'!U118="x","x",('Crisis Indicator Data'!U118/1000000))</f>
        <v>0</v>
      </c>
      <c r="K124" s="137">
        <f t="shared" si="5"/>
        <v>4</v>
      </c>
      <c r="L124" s="135">
        <f>IF(F124="x","x",(F124*1000000/VLOOKUP($C124,'Crisis Indicator Data'!$C$3:$H$175,5,FALSE)))</f>
        <v>0.49659378446765717</v>
      </c>
      <c r="M124" s="135">
        <f>IF(G124="x","x",(G124*1000000/VLOOKUP($C124,'Crisis Indicator Data'!$C$3:$H$175,5,FALSE)))</f>
        <v>0.17381431259326544</v>
      </c>
      <c r="N124" s="135">
        <f>IF(H124="x","x",(H124*1000000/VLOOKUP($C124,'Crisis Indicator Data'!$C$3:$H$175,5,FALSE)))</f>
        <v>0.2560825277363265</v>
      </c>
      <c r="O124" s="135">
        <f>IF(I124="x","x",(I124*1000000/VLOOKUP($C124,'Crisis Indicator Data'!$C$3:$H$175,5,FALSE)))</f>
        <v>7.1692726918834757E-2</v>
      </c>
      <c r="P124" s="135">
        <f>IF(J124="x","x",(J124*1000000/VLOOKUP($C124,'Crisis Indicator Data'!$C$3:$H$175,5,FALSE)))</f>
        <v>0</v>
      </c>
      <c r="Q124" s="137">
        <f t="shared" si="6"/>
        <v>4</v>
      </c>
      <c r="R124" s="139">
        <f t="shared" si="4"/>
        <v>4</v>
      </c>
    </row>
  </sheetData>
  <sheetProtection formatCells="0" formatColumns="0" formatRows="0" sort="0" autoFilter="0" pivotTables="0"/>
  <sortState xmlns:xlrd2="http://schemas.microsoft.com/office/spreadsheetml/2017/richdata2" ref="C3:E174">
    <sortCondition ref="C3:C174"/>
  </sortState>
  <mergeCells count="1">
    <mergeCell ref="A1:R1"/>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BF2C0"/>
  </sheetPr>
  <dimension ref="A1:AR126"/>
  <sheetViews>
    <sheetView showGridLines="0" zoomScale="90" zoomScaleNormal="90" zoomScalePageLayoutView="90" workbookViewId="0">
      <pane xSplit="5" ySplit="2" topLeftCell="F111" activePane="bottomRight" state="frozen"/>
      <selection pane="topRight" activeCell="B1" sqref="B1"/>
      <selection pane="bottomLeft" activeCell="A4" sqref="A4"/>
      <selection pane="bottomRight" activeCell="H137" sqref="H137"/>
    </sheetView>
  </sheetViews>
  <sheetFormatPr defaultColWidth="9.453125" defaultRowHeight="14.5" x14ac:dyDescent="0.35"/>
  <cols>
    <col min="1" max="2" width="9.453125" style="1"/>
    <col min="3" max="3" width="11.453125" style="1" bestFit="1" customWidth="1"/>
    <col min="4" max="4" width="11.453125" style="1" customWidth="1"/>
    <col min="5" max="5" width="8.453125" style="6" customWidth="1"/>
    <col min="6" max="14" width="7.453125" style="1" customWidth="1"/>
    <col min="15" max="15" width="7.453125" style="7" customWidth="1"/>
    <col min="16" max="17" width="7.453125" style="1" customWidth="1"/>
    <col min="18" max="18" width="7.453125" style="7" customWidth="1"/>
    <col min="19" max="22" width="7.453125" style="1" customWidth="1"/>
    <col min="23" max="24" width="7.453125" style="7" customWidth="1"/>
    <col min="25" max="25" width="11.453125" style="1" customWidth="1"/>
    <col min="26" max="26" width="7.453125" style="7" customWidth="1"/>
    <col min="27" max="27" width="8.453125" style="7" bestFit="1" customWidth="1"/>
    <col min="28" max="30" width="7.453125" style="1" customWidth="1"/>
    <col min="31" max="31" width="10.453125" style="7" bestFit="1" customWidth="1"/>
    <col min="32" max="32" width="15.453125" style="7" bestFit="1" customWidth="1"/>
    <col min="33" max="34" width="8.453125" style="7" bestFit="1" customWidth="1"/>
    <col min="35" max="35" width="8.453125" style="1" bestFit="1" customWidth="1"/>
    <col min="36" max="36" width="10.453125" style="1" bestFit="1" customWidth="1"/>
    <col min="37" max="37" width="10.453125" style="1" customWidth="1"/>
    <col min="38" max="38" width="5.453125" style="1" bestFit="1" customWidth="1"/>
    <col min="39" max="39" width="10.453125" style="1" bestFit="1" customWidth="1"/>
    <col min="40" max="40" width="8.453125" style="1" bestFit="1" customWidth="1"/>
    <col min="41" max="41" width="13.453125" style="1" bestFit="1" customWidth="1"/>
    <col min="42" max="42" width="7.453125" style="1" customWidth="1"/>
    <col min="43" max="43" width="7.453125" style="7" customWidth="1"/>
    <col min="44" max="44" width="8.453125" style="7" bestFit="1" customWidth="1"/>
    <col min="45" max="16384" width="9.453125" style="1"/>
  </cols>
  <sheetData>
    <row r="1" spans="1:44" x14ac:dyDescent="0.35">
      <c r="C1" s="155"/>
      <c r="D1" s="155"/>
      <c r="E1" s="155"/>
      <c r="F1" s="155"/>
      <c r="G1" s="155"/>
      <c r="H1" s="155"/>
      <c r="I1" s="155"/>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row>
    <row r="2" spans="1:44" ht="109.5" customHeight="1" thickBot="1" x14ac:dyDescent="0.4">
      <c r="C2" s="26"/>
      <c r="D2" s="26"/>
      <c r="E2" s="13"/>
      <c r="F2" s="140" t="s">
        <v>600</v>
      </c>
      <c r="G2" s="140" t="s">
        <v>602</v>
      </c>
      <c r="H2" s="141" t="s">
        <v>609</v>
      </c>
      <c r="I2" s="140" t="s">
        <v>683</v>
      </c>
      <c r="J2" s="140" t="s">
        <v>603</v>
      </c>
      <c r="K2" s="141" t="s">
        <v>571</v>
      </c>
      <c r="L2" s="140" t="s">
        <v>684</v>
      </c>
      <c r="M2" s="140" t="s">
        <v>403</v>
      </c>
      <c r="N2" s="141" t="s">
        <v>610</v>
      </c>
      <c r="O2" s="150" t="s">
        <v>474</v>
      </c>
      <c r="P2" s="140" t="s">
        <v>475</v>
      </c>
      <c r="Q2" s="140" t="s">
        <v>685</v>
      </c>
      <c r="R2" s="150" t="s">
        <v>506</v>
      </c>
      <c r="S2" s="140" t="s">
        <v>686</v>
      </c>
      <c r="T2" s="140" t="s">
        <v>467</v>
      </c>
      <c r="U2" s="140" t="s">
        <v>468</v>
      </c>
      <c r="V2" s="140" t="s">
        <v>687</v>
      </c>
      <c r="W2" s="150" t="s">
        <v>464</v>
      </c>
      <c r="X2" s="153" t="s">
        <v>526</v>
      </c>
      <c r="Y2" s="140" t="s">
        <v>688</v>
      </c>
      <c r="Z2" s="150" t="s">
        <v>688</v>
      </c>
      <c r="AA2" s="145" t="s">
        <v>689</v>
      </c>
      <c r="AB2" s="147" t="s">
        <v>691</v>
      </c>
      <c r="AC2" s="140" t="s">
        <v>690</v>
      </c>
      <c r="AD2" s="147" t="s">
        <v>692</v>
      </c>
      <c r="AE2" s="140" t="s">
        <v>643</v>
      </c>
      <c r="AF2" s="140" t="s">
        <v>644</v>
      </c>
      <c r="AG2" s="140" t="s">
        <v>645</v>
      </c>
      <c r="AH2" s="140" t="s">
        <v>646</v>
      </c>
      <c r="AI2" s="147" t="s">
        <v>652</v>
      </c>
      <c r="AJ2" s="140" t="s">
        <v>647</v>
      </c>
      <c r="AK2" s="140" t="s">
        <v>648</v>
      </c>
      <c r="AL2" s="147" t="s">
        <v>653</v>
      </c>
      <c r="AM2" s="140" t="s">
        <v>649</v>
      </c>
      <c r="AN2" s="140" t="s">
        <v>650</v>
      </c>
      <c r="AO2" s="140" t="s">
        <v>651</v>
      </c>
      <c r="AP2" s="147" t="s">
        <v>654</v>
      </c>
      <c r="AQ2" s="150" t="s">
        <v>504</v>
      </c>
      <c r="AR2" s="153" t="s">
        <v>527</v>
      </c>
    </row>
    <row r="3" spans="1:44" x14ac:dyDescent="0.35">
      <c r="C3" s="26"/>
      <c r="D3" s="26"/>
      <c r="E3" s="12" t="s">
        <v>499</v>
      </c>
      <c r="F3" s="58"/>
      <c r="G3" s="58"/>
      <c r="H3" s="58"/>
      <c r="I3" s="58"/>
      <c r="J3" s="58"/>
      <c r="K3" s="58"/>
      <c r="L3" s="58"/>
      <c r="M3" s="58"/>
      <c r="N3" s="58"/>
      <c r="O3" s="58"/>
      <c r="P3" s="68">
        <v>1</v>
      </c>
      <c r="Q3" s="46">
        <v>0</v>
      </c>
      <c r="R3" s="60"/>
      <c r="S3" s="61"/>
      <c r="T3" s="59"/>
      <c r="U3" s="58"/>
      <c r="V3" s="62"/>
      <c r="W3" s="60"/>
      <c r="X3" s="61"/>
      <c r="Y3" s="68">
        <v>1</v>
      </c>
      <c r="Z3" s="58"/>
      <c r="AA3" s="58"/>
      <c r="AB3" s="54">
        <v>0.01</v>
      </c>
      <c r="AC3" s="54"/>
      <c r="AD3" s="54">
        <v>0.01</v>
      </c>
      <c r="AE3" s="58"/>
      <c r="AF3" s="58"/>
      <c r="AG3" s="58"/>
      <c r="AH3" s="58"/>
      <c r="AI3" s="85">
        <v>2</v>
      </c>
      <c r="AJ3" s="54"/>
      <c r="AK3" s="54"/>
      <c r="AL3" s="85">
        <v>1</v>
      </c>
      <c r="AM3" s="54"/>
      <c r="AN3" s="54"/>
      <c r="AO3" s="54"/>
      <c r="AP3" s="85">
        <v>1</v>
      </c>
      <c r="AQ3" s="61"/>
      <c r="AR3" s="58"/>
    </row>
    <row r="4" spans="1:44" x14ac:dyDescent="0.35">
      <c r="C4" s="26"/>
      <c r="D4" s="26"/>
      <c r="E4" s="12" t="s">
        <v>486</v>
      </c>
      <c r="F4" s="58"/>
      <c r="G4" s="58"/>
      <c r="H4" s="58"/>
      <c r="I4" s="58"/>
      <c r="J4" s="58"/>
      <c r="K4" s="58"/>
      <c r="L4" s="58"/>
      <c r="M4" s="58"/>
      <c r="N4" s="58"/>
      <c r="O4" s="58"/>
      <c r="P4" s="68">
        <v>2</v>
      </c>
      <c r="Q4" s="46">
        <v>100</v>
      </c>
      <c r="R4" s="60"/>
      <c r="S4" s="61"/>
      <c r="T4" s="59"/>
      <c r="U4" s="58"/>
      <c r="V4" s="62"/>
      <c r="W4" s="60"/>
      <c r="X4" s="61"/>
      <c r="Y4" s="68">
        <v>2</v>
      </c>
      <c r="Z4" s="58"/>
      <c r="AA4" s="58"/>
      <c r="AB4" s="54">
        <v>0.1</v>
      </c>
      <c r="AC4" s="54"/>
      <c r="AD4" s="54">
        <v>0.05</v>
      </c>
      <c r="AE4" s="58"/>
      <c r="AF4" s="58"/>
      <c r="AG4" s="58"/>
      <c r="AH4" s="58"/>
      <c r="AI4" s="85">
        <v>6</v>
      </c>
      <c r="AJ4" s="54"/>
      <c r="AK4" s="54"/>
      <c r="AL4" s="85">
        <v>3</v>
      </c>
      <c r="AM4" s="54"/>
      <c r="AN4" s="54"/>
      <c r="AO4" s="54"/>
      <c r="AP4" s="85">
        <v>3</v>
      </c>
      <c r="AQ4" s="61"/>
      <c r="AR4" s="58"/>
    </row>
    <row r="5" spans="1:44" x14ac:dyDescent="0.35">
      <c r="C5" s="26"/>
      <c r="D5" s="26"/>
      <c r="E5" s="12" t="s">
        <v>487</v>
      </c>
      <c r="F5" s="63"/>
      <c r="G5" s="58"/>
      <c r="H5" s="58"/>
      <c r="I5" s="63"/>
      <c r="J5" s="58"/>
      <c r="K5" s="58"/>
      <c r="L5" s="63"/>
      <c r="M5" s="58"/>
      <c r="N5" s="58"/>
      <c r="O5" s="58"/>
      <c r="P5" s="68">
        <v>3</v>
      </c>
      <c r="Q5" s="50">
        <v>280</v>
      </c>
      <c r="R5" s="64"/>
      <c r="S5" s="65"/>
      <c r="T5" s="66"/>
      <c r="U5" s="63"/>
      <c r="V5" s="67"/>
      <c r="W5" s="64"/>
      <c r="X5" s="65"/>
      <c r="Y5" s="69">
        <v>3</v>
      </c>
      <c r="Z5" s="63"/>
      <c r="AA5" s="63"/>
      <c r="AB5" s="55">
        <v>0.3</v>
      </c>
      <c r="AC5" s="55"/>
      <c r="AD5" s="55">
        <v>0.1</v>
      </c>
      <c r="AE5" s="63"/>
      <c r="AF5" s="63"/>
      <c r="AG5" s="63"/>
      <c r="AH5" s="63"/>
      <c r="AI5" s="86">
        <v>8</v>
      </c>
      <c r="AJ5" s="55"/>
      <c r="AK5" s="55"/>
      <c r="AL5" s="86">
        <v>4</v>
      </c>
      <c r="AM5" s="55"/>
      <c r="AN5" s="55"/>
      <c r="AO5" s="55"/>
      <c r="AP5" s="86">
        <v>5</v>
      </c>
      <c r="AQ5" s="65"/>
      <c r="AR5" s="63"/>
    </row>
    <row r="6" spans="1:44" x14ac:dyDescent="0.35">
      <c r="C6" s="26"/>
      <c r="D6" s="26"/>
      <c r="E6" s="12" t="s">
        <v>488</v>
      </c>
      <c r="F6" s="58"/>
      <c r="G6" s="58"/>
      <c r="H6" s="58"/>
      <c r="I6" s="58"/>
      <c r="J6" s="58"/>
      <c r="K6" s="58"/>
      <c r="L6" s="58"/>
      <c r="M6" s="58"/>
      <c r="N6" s="58"/>
      <c r="O6" s="58"/>
      <c r="P6" s="68">
        <v>4</v>
      </c>
      <c r="Q6" s="50">
        <v>1000</v>
      </c>
      <c r="R6" s="64"/>
      <c r="S6" s="65"/>
      <c r="T6" s="66"/>
      <c r="U6" s="63"/>
      <c r="V6" s="67"/>
      <c r="W6" s="64"/>
      <c r="X6" s="65"/>
      <c r="Y6" s="69">
        <v>4</v>
      </c>
      <c r="Z6" s="63"/>
      <c r="AA6" s="63"/>
      <c r="AB6" s="55">
        <v>0.5</v>
      </c>
      <c r="AC6" s="55"/>
      <c r="AD6" s="55">
        <v>0.15</v>
      </c>
      <c r="AE6" s="63"/>
      <c r="AF6" s="63"/>
      <c r="AG6" s="63"/>
      <c r="AH6" s="63"/>
      <c r="AI6" s="86">
        <v>10</v>
      </c>
      <c r="AJ6" s="55"/>
      <c r="AK6" s="55"/>
      <c r="AL6" s="86">
        <v>5</v>
      </c>
      <c r="AM6" s="55"/>
      <c r="AN6" s="55"/>
      <c r="AO6" s="55"/>
      <c r="AP6" s="86">
        <v>7</v>
      </c>
      <c r="AQ6" s="65"/>
      <c r="AR6" s="63"/>
    </row>
    <row r="7" spans="1:44" x14ac:dyDescent="0.35">
      <c r="C7" s="26"/>
      <c r="D7" s="26"/>
      <c r="E7" s="12" t="s">
        <v>489</v>
      </c>
      <c r="F7" s="58"/>
      <c r="G7" s="58"/>
      <c r="H7" s="58"/>
      <c r="I7" s="58"/>
      <c r="J7" s="58"/>
      <c r="K7" s="58"/>
      <c r="L7" s="58"/>
      <c r="M7" s="58"/>
      <c r="N7" s="58"/>
      <c r="O7" s="58"/>
      <c r="P7" s="68">
        <v>5</v>
      </c>
      <c r="Q7" s="50">
        <v>3000</v>
      </c>
      <c r="R7" s="64"/>
      <c r="S7" s="65"/>
      <c r="T7" s="66"/>
      <c r="U7" s="63"/>
      <c r="V7" s="67"/>
      <c r="W7" s="64"/>
      <c r="X7" s="65"/>
      <c r="Y7" s="69">
        <v>5</v>
      </c>
      <c r="Z7" s="63"/>
      <c r="AA7" s="63"/>
      <c r="AB7" s="55">
        <v>0.7</v>
      </c>
      <c r="AC7" s="55"/>
      <c r="AD7" s="55">
        <v>0.2</v>
      </c>
      <c r="AE7" s="63"/>
      <c r="AF7" s="63"/>
      <c r="AG7" s="63"/>
      <c r="AH7" s="63"/>
      <c r="AI7" s="86">
        <v>12</v>
      </c>
      <c r="AJ7" s="55"/>
      <c r="AK7" s="55"/>
      <c r="AL7" s="86">
        <v>6</v>
      </c>
      <c r="AM7" s="55"/>
      <c r="AN7" s="55"/>
      <c r="AO7" s="55"/>
      <c r="AP7" s="86">
        <v>9</v>
      </c>
      <c r="AQ7" s="65"/>
      <c r="AR7" s="63"/>
    </row>
    <row r="8" spans="1:44" x14ac:dyDescent="0.35">
      <c r="A8" s="40" t="s">
        <v>459</v>
      </c>
      <c r="B8" s="40" t="s">
        <v>4382</v>
      </c>
      <c r="C8" s="40" t="s">
        <v>460</v>
      </c>
      <c r="D8" s="40" t="s">
        <v>372</v>
      </c>
      <c r="E8" s="41" t="s">
        <v>380</v>
      </c>
      <c r="F8" s="42"/>
      <c r="G8" s="42"/>
      <c r="H8" s="42"/>
      <c r="I8" s="42"/>
      <c r="J8" s="42"/>
      <c r="K8" s="42"/>
      <c r="L8" s="42"/>
      <c r="M8" s="42"/>
      <c r="N8" s="42"/>
      <c r="O8" s="43"/>
      <c r="P8" s="42"/>
      <c r="Q8" s="44"/>
      <c r="R8" s="42"/>
      <c r="S8" s="43"/>
      <c r="T8" s="42"/>
      <c r="U8" s="44"/>
      <c r="V8" s="45"/>
      <c r="W8" s="42"/>
      <c r="X8" s="43"/>
      <c r="Y8" s="42"/>
      <c r="Z8" s="44"/>
      <c r="AA8" s="44"/>
      <c r="AB8" s="42"/>
      <c r="AC8" s="42"/>
      <c r="AD8" s="42"/>
      <c r="AE8" s="44"/>
      <c r="AF8" s="44"/>
      <c r="AG8" s="44"/>
      <c r="AH8" s="44"/>
      <c r="AI8" s="42"/>
      <c r="AJ8" s="42"/>
      <c r="AK8" s="42"/>
      <c r="AL8" s="42"/>
      <c r="AM8" s="42"/>
      <c r="AN8" s="42"/>
      <c r="AO8" s="42"/>
      <c r="AP8" s="42"/>
      <c r="AQ8" s="43"/>
      <c r="AR8" s="44"/>
    </row>
    <row r="9" spans="1:44" ht="13.5" customHeight="1" x14ac:dyDescent="0.35">
      <c r="A9" s="1" t="str">
        <f>'Crisis Indicator Data'!A3</f>
        <v>Complex crisis in Afghanistan</v>
      </c>
      <c r="B9" s="1" t="str">
        <f>'Crisis Indicator Data'!B3</f>
        <v>Complex crisis</v>
      </c>
      <c r="C9" s="25" t="str">
        <f>'Crisis Indicator Data'!C3</f>
        <v>AFG001</v>
      </c>
      <c r="D9" s="25" t="str">
        <f>'Crisis Indicator Data'!D3</f>
        <v>Afghanistan</v>
      </c>
      <c r="E9" s="25" t="str">
        <f>'Crisis Indicator Data'!E3</f>
        <v>AFG</v>
      </c>
      <c r="F9" s="142">
        <f>IF(B9="Regional crisis",(IF(VLOOKUP($C9,'Regional Crises'!$B$1:$R$51,7,FALSE)="x","x",ROUND(IF(VLOOKUP($C9,'Regional Crises'!$B$1:$R$51,7,FALSE)&gt;$F$126,5,IF(VLOOKUP($C9,'Regional Crises'!$B$1:$R$51,7,FALSE)&lt;F$125,0,($F$126-VLOOKUP($C9,'Regional Crises'!$B$1:$R$51,7,FALSE))/($F$126-$F$125)*5)),1))),IF(VLOOKUP($E9,'Country Indicator Data'!$B$3:$N$193,3,FALSE)="x","x",ROUND(IF(VLOOKUP($E9,'Country Indicator Data'!$B$3:$N$193,3,FALSE)&gt;$F$126,5,IF(VLOOKUP($E9,'Country Indicator Data'!$B$3:$N$193,3,FALSE)&lt;$F$125,0,($F$126-VLOOKUP($E9,'Country Indicator Data'!$B$3:$N$193,3,FALSE))/($F$126-$F$125)*5)),1)))</f>
        <v>3.6</v>
      </c>
      <c r="G9" s="142">
        <f>IF(B9="Regional crisis",(IF(VLOOKUP($C9,'Regional Crises'!$B$1:$R$51,9,FALSE)="x","x",ROUND(IF(VLOOKUP($C9,'Regional Crises'!$B$1:$R$51,9,FALSE)&gt;G$126,5,IF(VLOOKUP($C9,'Regional Crises'!$B$1:$R$51,9,FALSE)&lt;G$125,0,(G$126-VLOOKUP($C9,'Regional Crises'!$B$1:$R$51,9,FALSE))/(G$126-G$125)*5)),1))),IF(VLOOKUP($E9,'Country Indicator Data'!$B$3:$N$193,5,FALSE)="x","x",ROUND(IF(VLOOKUP($E9,'Country Indicator Data'!$B$3:$N$193,5,FALSE)&gt;G$126,5,IF(VLOOKUP($E9,'Country Indicator Data'!$B$3:$N$193,5,FALSE)&lt;G$125,0,(G$126-VLOOKUP($E9,'Country Indicator Data'!$B$3:$N$193,5,FALSE))/(G$126-G$125)*5)),1)))</f>
        <v>3.5</v>
      </c>
      <c r="H9" s="143">
        <f>IF(AND(F9="x",G9="x"),"x",AVERAGE(F9,G9))</f>
        <v>3.55</v>
      </c>
      <c r="I9" s="142">
        <f>IF(B9="Regional crisis",(IF(VLOOKUP($C9,'Regional Crises'!$B$1:$R$51,6,FALSE)="x","x",ROUND(IF(VLOOKUP($C9,'Regional Crises'!$B$1:$R$51,6,FALSE)&gt;I$126,5,IF(VLOOKUP($C9,'Regional Crises'!$B$1:$R$51,6,FALSE)&lt;I$125,0,5-(I$126-VLOOKUP($C9,'Regional Crises'!$B$1:$R$51,6,FALSE))/(I$126-I$125)*5)),1))),IF(VLOOKUP($E9,'Country Indicator Data'!$B$3:$N$193,2,FALSE)="x","x",ROUND(IF(VLOOKUP($E9,'Country Indicator Data'!$B$3:$N$193,2,FALSE)&gt;I$126,5,IF(VLOOKUP($E9,'Country Indicator Data'!$B$3:$N$193,2,FALSE)&lt;I$125,0,5-(I$126-VLOOKUP($E9,'Country Indicator Data'!$B$3:$N$193,2,FALSE))/(I$126-I$125)*5)),1)))</f>
        <v>3.8</v>
      </c>
      <c r="J9" s="142">
        <f>IF(B9="Regional crisis",(IF(VLOOKUP($C9,'Regional Crises'!$B$1:$R$51,8,FALSE)="x","x",ROUND(IF(VLOOKUP($C9,'Regional Crises'!$B$1:$R$51,8,FALSE)&gt;J$126,5,IF(VLOOKUP($C9,'Regional Crises'!$B$1:$R$51,8,FALSE)&lt;J$125,0,5-(J$126-VLOOKUP($C9,'Regional Crises'!$B$1:$R$51,8,FALSE))/(J$126-J$125)*5)),1))),IF(VLOOKUP($E9,'Country Indicator Data'!$B$3:$N$193,4,FALSE)="x","x",ROUND(IF(VLOOKUP($E9,'Country Indicator Data'!$B$3:$N$193,4,FALSE)&gt;J$126,5,IF(VLOOKUP($E9,'Country Indicator Data'!$B$3:$N$193,4,FALSE)&lt;J$125,0,5-(J$126-VLOOKUP($E9,'Country Indicator Data'!$B$3:$N$193,4,FALSE))/(J$126-J$125)*5)),1)))</f>
        <v>0</v>
      </c>
      <c r="K9" s="143">
        <f>IF(AND(I9="x",J9="x"),"x",AVERAGE(I9,J9))</f>
        <v>1.9</v>
      </c>
      <c r="L9" s="142">
        <f>IF(B9="Regional crisis",(IF(VLOOKUP($C9,'Regional Crises'!$B$1:$R$51,10,FALSE)="x","x",ROUND(IF(VLOOKUP($C9,'Regional Crises'!$B$1:$R$51,10,FALSE)&gt;L$126,5,IF(VLOOKUP($C9,'Regional Crises'!$B$1:$R$51,10,FALSE)&lt;L$125,0,5-(L$126-VLOOKUP($C9,'Regional Crises'!$B$1:$R$51,10,FALSE))/(L$126-L$125)*5)),1))),IF(VLOOKUP($E9,'Country Indicator Data'!$B$3:$N$193,6,FALSE)="x","x",ROUND(IF(VLOOKUP($E9,'Country Indicator Data'!$B$3:$N$193,6,FALSE)&gt;L$126,5,IF(VLOOKUP($E9,'Country Indicator Data'!$B$3:$N$193,6,FALSE)&lt;L$125,0,5-(L$126-VLOOKUP($E9,'Country Indicator Data'!$B$3:$N$193,6,FALSE))/(L$126-L$125)*5)),1)))</f>
        <v>4.4000000000000004</v>
      </c>
      <c r="M9" s="142">
        <f>IF(B9="Regional crisis",(IF(VLOOKUP($C9,'Regional Crises'!$B$1:$R$51,11,FALSE)="x","x",ROUND(IF(VLOOKUP($C9,'Regional Crises'!$B$1:$R$51,11,FALSE)&gt;M$126,5,IF(VLOOKUP($C9,'Regional Crises'!$B$1:$R$51,11,FALSE)&lt;M$125,0,5-(M$126-VLOOKUP($C9,'Regional Crises'!$B$1:$R$51,11,FALSE))/(M$126-M$125)*5)),1))),IF(VLOOKUP($E9,'Country Indicator Data'!$B$3:$N$193,7,FALSE)="x","x",ROUND(IF(VLOOKUP($E9,'Country Indicator Data'!$B$3:$N$193,7,FALSE)&gt;M$126,5,IF(VLOOKUP($E9,'Country Indicator Data'!$B$3:$N$193,7,FALSE)&lt;M$125,0,5-(M$126-VLOOKUP($E9,'Country Indicator Data'!$B$3:$N$193,7,FALSE))/(M$126-M$125)*5)),1)))</f>
        <v>0.4</v>
      </c>
      <c r="N9" s="143">
        <f>IF(AND(L9="x",M9="x"),"x",AVERAGE(L9,M9))</f>
        <v>2.4000000000000004</v>
      </c>
      <c r="O9" s="151">
        <f>AVERAGE(H9,K9,N9)</f>
        <v>2.6166666666666667</v>
      </c>
      <c r="P9" s="142">
        <f>IF(B9="Regional crisis",VLOOKUP(C9,'Regional Crises'!$B$1:$R$54,12,FALSE),VLOOKUP(E9,'Country Indicator Data'!$B$3:$I$193,8,FALSE))</f>
        <v>5</v>
      </c>
      <c r="Q9" s="142">
        <f>IF(B9="Regional crisis",(IF(VLOOKUP(C9,'Regional Crises'!$B$1:$R$54,13,FALSE)="x","x",IF(VLOOKUP(C9,'Regional Crises'!$B$1:$R$54,13,FALSE)&gt;Q$7,5,IF(VLOOKUP(C9,'Regional Crises'!$B$1:$R$54,13,FALSE)&gt;Q$6,4,IF(VLOOKUP(C9,'Regional Crises'!$B$1:$R$54,13,FALSE)&gt;Q$5,3,IF(VLOOKUP(C9,'Regional Crises'!$B$1:$R$54,13,FALSE)&gt;Q$4,2,IF(VLOOKUP(C9,'Regional Crises'!$B$1:$R$54,13,FALSE)&gt;$Q$3,1,0))))))),(IF(VLOOKUP($E9,'Country Indicator Data'!$B$3:$P$193,9,FALSE)="x","x",IF(VLOOKUP($E9,'Country Indicator Data'!$B$3:$P$193,9,FALSE)&gt;Q$7,5,IF(VLOOKUP($E9,'Country Indicator Data'!$B$3:$P$193,9,FALSE)&gt;Q$6,4,IF(VLOOKUP($E9,'Country Indicator Data'!$B$3:$P$193,9,FALSE)&gt;Q$5,3,IF(VLOOKUP($E9,'Country Indicator Data'!$B$3:$P$193,9,FALSE)&gt;Q$4,2,IF(VLOOKUP($E9,'Country Indicator Data'!$B$3:$P$193,9,FALSE)&gt;$Q$3,1,0))))))))</f>
        <v>5</v>
      </c>
      <c r="R9" s="151">
        <f>AVERAGE(P9:Q9)</f>
        <v>5</v>
      </c>
      <c r="S9" s="142">
        <f>IF(B9="Regional crisis",((IF(VLOOKUP($C9,'Regional Crises'!$B$1:$R$51,17,FALSE)="x","x",ROUND(IF(VLOOKUP($C9,'Regional Crises'!$B$1:$R$51,17,FALSE)&gt;S$126,0,IF(VLOOKUP($C9,'Regional Crises'!$B$1:$R$51,17,FALSE)&lt;S$125,5,(S$126-VLOOKUP($C9,'Regional Crises'!$B$1:$R$51,17,FALSE))/(S$126-S$125)*5)),1)))),(IF(VLOOKUP($E9,'Country Indicator Data'!$B$3:$N$193,13,FALSE)="x","x",ROUND(IF(VLOOKUP($E9,'Country Indicator Data'!$B$3:$N$193,13,FALSE)&gt;S$126,0,IF(VLOOKUP($E9,'Country Indicator Data'!$B$3:$N$193,13,FALSE)&lt;S$125,5,(S$126-VLOOKUP($E9,'Country Indicator Data'!$B$3:$N$193,13,FALSE))/(S$126-S$125)*5)),1))))</f>
        <v>4.3</v>
      </c>
      <c r="T9" s="142">
        <f>IF(B9="Regional crisis",((IF(VLOOKUP($C9,'Regional Crises'!$B$1:$R$51,14,FALSE)="x","x",ROUND(IF(VLOOKUP($C9,'Regional Crises'!$B$1:$R$51,14,FALSE)&gt;T$126,0,IF(VLOOKUP($C9,'Regional Crises'!$B$1:$R$51,14,FALSE)&lt;T$125,5,(T$126-VLOOKUP($C9,'Regional Crises'!$B$1:$R$51,14,FALSE))/(T$126-T$125)*5)),1)))),(IF(VLOOKUP($E9,'Country Indicator Data'!$B$3:$N$193,10,FALSE)="x","x",ROUND(IF(VLOOKUP($E9,'Country Indicator Data'!$B$3:$N$193,10,FALSE)&gt;T$126,0,IF(VLOOKUP($E9,'Country Indicator Data'!$B$3:$N$193,10,FALSE)&lt;T$125,5,(T$126-VLOOKUP($E9,'Country Indicator Data'!$B$3:$N$193,10,FALSE))/(T$126-T$125)*5)),1))))</f>
        <v>4.0999999999999996</v>
      </c>
      <c r="U9" s="142">
        <f>IF(B9="Regional crisis",((IF(VLOOKUP($C9,'Regional Crises'!$B$1:$R$51,15,FALSE)="x","x",ROUND(IF(VLOOKUP($C9,'Regional Crises'!$B$1:$R$51,15,FALSE)&gt;U$126,0,IF(VLOOKUP($C9,'Regional Crises'!$B$1:$R$51,15,FALSE)&lt;U$125,5,(U$126-VLOOKUP($C9,'Regional Crises'!$B$1:$R$51,15,FALSE))/(U$126-U$125)*5)),1)))),(IF(VLOOKUP($E9,'Country Indicator Data'!$B$3:$N$193,11,FALSE)="x","x",ROUND(IF(VLOOKUP($E9,'Country Indicator Data'!$B$3:$N$193,11,FALSE)&gt;U$126,0,IF(VLOOKUP($E9,'Country Indicator Data'!$B$3:$N$193,11,FALSE)&lt;U$125,5,(U$126-VLOOKUP($E9,'Country Indicator Data'!$B$3:$N$193,11,FALSE))/(U$126-U$125)*5)),1))))</f>
        <v>3.8</v>
      </c>
      <c r="V9" s="142">
        <f>IF(B9="Regional crisis",((IF(VLOOKUP($C9,'Regional Crises'!$B$1:$R$51,16,FALSE)="x","x",ROUND(IF(VLOOKUP($C9,'Regional Crises'!$B$1:$R$51,16,FALSE)&gt;V$126,0,IF(VLOOKUP($C9,'Regional Crises'!$B$1:$R$51,16,FALSE)&lt;V$125,5,(V$126-VLOOKUP($C9,'Regional Crises'!$B$1:$R$51,16,FALSE))/(V$126-V$125)*5)),1)))),(IF(VLOOKUP($E9,'Country Indicator Data'!$B$3:$N$193,12,FALSE)="x","x",ROUND(IF(VLOOKUP($E9,'Country Indicator Data'!$B$3:$N$193,12,FALSE)&gt;V$126,0,IF(VLOOKUP($E9,'Country Indicator Data'!$B$3:$N$193,12,FALSE)&lt;V$125,5,(V$126-VLOOKUP($E9,'Country Indicator Data'!$B$3:$N$193,12,FALSE))/(V$126-V$125)*5)),1))))</f>
        <v>3.7</v>
      </c>
      <c r="W9" s="151">
        <f>IF(AND(S9="x",V9="x"),"x",ROUND(AVERAGE(S9,V9,T9,U9),1))</f>
        <v>4</v>
      </c>
      <c r="X9" s="154">
        <f>ROUND(AVERAGE(O9,W9,R9),1)</f>
        <v>3.9</v>
      </c>
      <c r="Y9" s="142">
        <f>IF('Core Indicators'!FC3="x","x",IF('Core Indicators'!FC3&gt;=Y$7,5,IF('Core Indicators'!FC3&gt;=Y$6,4,IF('Core Indicators'!FC3&gt;=Y$5,3,IF('Core Indicators'!FC3&gt;=Y$4,2,IF('Core Indicators'!FC3&gt;=Y$3,1,0))))))</f>
        <v>5</v>
      </c>
      <c r="Z9" s="151">
        <f>Y9</f>
        <v>5</v>
      </c>
      <c r="AA9" s="144" t="str">
        <f>IF(OR('Crisis Indicator Data'!$W3="x",ISNA('Crisis Indicator Data'!$Q3)),"x",'Crisis Indicator Data'!$W3/SUM('Crisis Indicator Data'!$Q3:$U3))</f>
        <v>x</v>
      </c>
      <c r="AB9" s="148" t="str">
        <f>IF(AA9="x","x",IF(AA9&gt;AB$7,5,IF(AA9&gt;AB$6,4,IF(AA9&gt;AB$5,3,IF(AA9&gt;AB$4,2,IF(AA9&gt;AB$3,1,0))))))</f>
        <v>x</v>
      </c>
      <c r="AC9" s="144" t="str">
        <f>IF(OR('Crisis Indicator Data'!$X3="x",ISNA('Crisis Indicator Data'!$Q3)),"x",'Crisis Indicator Data'!$X3/SUM('Crisis Indicator Data'!$Q3:$U3))</f>
        <v>x</v>
      </c>
      <c r="AD9" s="148" t="str">
        <f>IF(AC9="x","x",IF(AC9&gt;AD$7,5,IF(AC9&gt;AD$6,4,IF(AC9&gt;AD$5,3,IF(AC9&gt;AD$4,2,IF(AC9&gt;AD$3,1,0))))))</f>
        <v>x</v>
      </c>
      <c r="AE9" s="146">
        <f>'Crisis Indicator Data'!Y3</f>
        <v>0</v>
      </c>
      <c r="AF9" s="146">
        <f>'Crisis Indicator Data'!Z3</f>
        <v>3</v>
      </c>
      <c r="AG9" s="146">
        <f>'Crisis Indicator Data'!AA3</f>
        <v>2</v>
      </c>
      <c r="AH9" s="146">
        <f>'Crisis Indicator Data'!AB3</f>
        <v>3</v>
      </c>
      <c r="AI9" s="149">
        <f>IF(SUM(AE9:AH9)=0,0,IF(SUM(AE9,AF9,AG9,AH9)&lt;$AI$3,1,IF(SUM(AE9:AH9)&lt;$AI$4,2,IF(SUM(AE9:AH9)&lt;$AI$5,3,IF(SUM(AE9:AH9)&lt;$AI$6,4,5)))))</f>
        <v>4</v>
      </c>
      <c r="AJ9" s="146">
        <f>'Crisis Indicator Data'!AC3</f>
        <v>0</v>
      </c>
      <c r="AK9" s="146">
        <f>'Crisis Indicator Data'!AD3</f>
        <v>3</v>
      </c>
      <c r="AL9" s="149">
        <f>IF(SUM(AJ9:AK9)=0,0,IF(SUM(AJ9,AK9)=$AL$3,1,IF(SUM(AJ9:AK9)&lt;$AL$4,2,IF(SUM(AJ9:AK9)&lt;$AL$5,3,IF(SUM(AJ9:AK9)&lt;$AL$6,4,5)))))</f>
        <v>3</v>
      </c>
      <c r="AM9" s="146">
        <f>'Crisis Indicator Data'!AE3</f>
        <v>3</v>
      </c>
      <c r="AN9" s="146">
        <f>'Crisis Indicator Data'!AF3</f>
        <v>3</v>
      </c>
      <c r="AO9" s="146">
        <f>'Crisis Indicator Data'!AG3</f>
        <v>2</v>
      </c>
      <c r="AP9" s="149">
        <f>IF(SUM(AM9:AO9)=0,0,IF(SUM(AM9:AO9)=$AP$3,1,IF(SUM(AM9:AO9)&lt;$AP$4,2,IF(SUM(AM9:AO9)&lt;$AP$5,3,IF(SUM(AM9:AO9)&lt;$AP$6,4,5)))))</f>
        <v>5</v>
      </c>
      <c r="AQ9" s="152">
        <f>IF(AE9=3,5,ROUND(AVERAGE(AI9,AL9,AP9),0))</f>
        <v>4</v>
      </c>
      <c r="AR9" s="154">
        <f>IF(AND(Z9="x",AQ9="x"),"x",ROUND(AVERAGE(Z9,AQ9),1))</f>
        <v>4.5</v>
      </c>
    </row>
    <row r="10" spans="1:44" ht="13.5" customHeight="1" x14ac:dyDescent="0.35">
      <c r="A10" s="1" t="str">
        <f>'Crisis Indicator Data'!A4</f>
        <v>Mixed migration flows in Algeria</v>
      </c>
      <c r="B10" s="1" t="str">
        <f>'Crisis Indicator Data'!B4</f>
        <v>International displacement</v>
      </c>
      <c r="C10" s="25" t="str">
        <f>'Crisis Indicator Data'!C4</f>
        <v>DZA002</v>
      </c>
      <c r="D10" s="25" t="str">
        <f>'Crisis Indicator Data'!D4</f>
        <v>Algeria</v>
      </c>
      <c r="E10" s="25" t="str">
        <f>'Crisis Indicator Data'!E4</f>
        <v>DZA</v>
      </c>
      <c r="F10" s="142">
        <f>IF(B10="Regional crisis",(IF(VLOOKUP($C10,'Regional Crises'!$B$1:$R$51,7,FALSE)="x","x",ROUND(IF(VLOOKUP($C10,'Regional Crises'!$B$1:$R$51,7,FALSE)&gt;$F$126,5,IF(VLOOKUP($C10,'Regional Crises'!$B$1:$R$51,7,FALSE)&lt;F$125,0,($F$126-VLOOKUP($C10,'Regional Crises'!$B$1:$R$51,7,FALSE))/($F$126-$F$125)*5)),1))),IF(VLOOKUP($E10,'Country Indicator Data'!$B$3:$N$193,3,FALSE)="x","x",ROUND(IF(VLOOKUP($E10,'Country Indicator Data'!$B$3:$N$193,3,FALSE)&gt;$F$126,5,IF(VLOOKUP($E10,'Country Indicator Data'!$B$3:$N$193,3,FALSE)&lt;$F$125,0,($F$126-VLOOKUP($E10,'Country Indicator Data'!$B$3:$N$193,3,FALSE))/($F$126-$F$125)*5)),1)))</f>
        <v>3.9</v>
      </c>
      <c r="G10" s="142">
        <f>IF(B10="Regional crisis",(IF(VLOOKUP($C10,'Regional Crises'!$B$1:$R$51,9,FALSE)="x","x",ROUND(IF(VLOOKUP($C10,'Regional Crises'!$B$1:$R$51,9,FALSE)&gt;G$126,5,IF(VLOOKUP($C10,'Regional Crises'!$B$1:$R$51,9,FALSE)&lt;G$125,0,(G$126-VLOOKUP($C10,'Regional Crises'!$B$1:$R$51,9,FALSE))/(G$126-G$125)*5)),1))),IF(VLOOKUP($E10,'Country Indicator Data'!$B$3:$N$193,5,FALSE)="x","x",ROUND(IF(VLOOKUP($E10,'Country Indicator Data'!$B$3:$N$193,5,FALSE)&gt;G$126,5,IF(VLOOKUP($E10,'Country Indicator Data'!$B$3:$N$193,5,FALSE)&lt;G$125,0,(G$126-VLOOKUP($E10,'Country Indicator Data'!$B$3:$N$193,5,FALSE))/(G$126-G$125)*5)),1)))</f>
        <v>2.6</v>
      </c>
      <c r="H10" s="143">
        <f t="shared" ref="H10:H73" si="0">IF(AND(F10="x",G10="x"),"x",AVERAGE(F10,G10))</f>
        <v>3.25</v>
      </c>
      <c r="I10" s="142">
        <f>IF(B10="Regional crisis",(IF(VLOOKUP($C10,'Regional Crises'!$B$1:$R$51,6,FALSE)="x","x",ROUND(IF(VLOOKUP($C10,'Regional Crises'!$B$1:$R$51,6,FALSE)&gt;I$126,5,IF(VLOOKUP($C10,'Regional Crises'!$B$1:$R$51,6,FALSE)&lt;I$125,0,5-(I$126-VLOOKUP($C10,'Regional Crises'!$B$1:$R$51,6,FALSE))/(I$126-I$125)*5)),1))),IF(VLOOKUP($E10,'Country Indicator Data'!$B$3:$N$193,2,FALSE)="x","x",ROUND(IF(VLOOKUP($E10,'Country Indicator Data'!$B$3:$N$193,2,FALSE)&gt;I$126,5,IF(VLOOKUP($E10,'Country Indicator Data'!$B$3:$N$193,2,FALSE)&lt;I$125,0,5-(I$126-VLOOKUP($E10,'Country Indicator Data'!$B$3:$N$193,2,FALSE))/(I$126-I$125)*5)),1)))</f>
        <v>2</v>
      </c>
      <c r="J10" s="142">
        <f>IF(B10="Regional crisis",(IF(VLOOKUP($C10,'Regional Crises'!$B$1:$R$51,8,FALSE)="x","x",ROUND(IF(VLOOKUP($C10,'Regional Crises'!$B$1:$R$51,8,FALSE)&gt;J$126,5,IF(VLOOKUP($C10,'Regional Crises'!$B$1:$R$51,8,FALSE)&lt;J$125,0,5-(J$126-VLOOKUP($C10,'Regional Crises'!$B$1:$R$51,8,FALSE))/(J$126-J$125)*5)),1))),IF(VLOOKUP($E10,'Country Indicator Data'!$B$3:$N$193,4,FALSE)="x","x",ROUND(IF(VLOOKUP($E10,'Country Indicator Data'!$B$3:$N$193,4,FALSE)&gt;J$126,5,IF(VLOOKUP($E10,'Country Indicator Data'!$B$3:$N$193,4,FALSE)&lt;J$125,0,5-(J$126-VLOOKUP($E10,'Country Indicator Data'!$B$3:$N$193,4,FALSE))/(J$126-J$125)*5)),1)))</f>
        <v>2.7</v>
      </c>
      <c r="K10" s="143">
        <f t="shared" ref="K10:K73" si="1">IF(AND(I10="x",J10="x"),"x",AVERAGE(I10,J10))</f>
        <v>2.35</v>
      </c>
      <c r="L10" s="142">
        <f>IF(B10="Regional crisis",(IF(VLOOKUP($C10,'Regional Crises'!$B$1:$R$51,10,FALSE)="x","x",ROUND(IF(VLOOKUP($C10,'Regional Crises'!$B$1:$R$51,10,FALSE)&gt;L$126,5,IF(VLOOKUP($C10,'Regional Crises'!$B$1:$R$51,10,FALSE)&lt;L$125,0,5-(L$126-VLOOKUP($C10,'Regional Crises'!$B$1:$R$51,10,FALSE))/(L$126-L$125)*5)),1))),IF(VLOOKUP($E10,'Country Indicator Data'!$B$3:$N$193,6,FALSE)="x","x",ROUND(IF(VLOOKUP($E10,'Country Indicator Data'!$B$3:$N$193,6,FALSE)&gt;L$126,5,IF(VLOOKUP($E10,'Country Indicator Data'!$B$3:$N$193,6,FALSE)&lt;L$125,0,5-(L$126-VLOOKUP($E10,'Country Indicator Data'!$B$3:$N$193,6,FALSE))/(L$126-L$125)*5)),1)))</f>
        <v>2.9</v>
      </c>
      <c r="M10" s="142" t="str">
        <f>IF(B10="Regional crisis",(IF(VLOOKUP($C10,'Regional Crises'!$B$1:$R$51,11,FALSE)="x","x",ROUND(IF(VLOOKUP($C10,'Regional Crises'!$B$1:$R$51,11,FALSE)&gt;M$126,5,IF(VLOOKUP($C10,'Regional Crises'!$B$1:$R$51,11,FALSE)&lt;M$125,0,5-(M$126-VLOOKUP($C10,'Regional Crises'!$B$1:$R$51,11,FALSE))/(M$126-M$125)*5)),1))),IF(VLOOKUP($E10,'Country Indicator Data'!$B$3:$N$193,7,FALSE)="x","x",ROUND(IF(VLOOKUP($E10,'Country Indicator Data'!$B$3:$N$193,7,FALSE)&gt;M$126,5,IF(VLOOKUP($E10,'Country Indicator Data'!$B$3:$N$193,7,FALSE)&lt;M$125,0,5-(M$126-VLOOKUP($E10,'Country Indicator Data'!$B$3:$N$193,7,FALSE))/(M$126-M$125)*5)),1)))</f>
        <v>x</v>
      </c>
      <c r="N10" s="143">
        <f t="shared" ref="N10:N73" si="2">IF(AND(L10="x",M10="x"),"x",AVERAGE(L10,M10))</f>
        <v>2.9</v>
      </c>
      <c r="O10" s="151">
        <f t="shared" ref="O10:O73" si="3">AVERAGE(H10,K10,N10)</f>
        <v>2.8333333333333335</v>
      </c>
      <c r="P10" s="142">
        <f>IF(B10="Regional crisis",VLOOKUP(C10,'Regional Crises'!$B$1:$R$54,12,FALSE),VLOOKUP(E10,'Country Indicator Data'!$B$3:$I$193,8,FALSE))</f>
        <v>3</v>
      </c>
      <c r="Q10" s="142">
        <f>IF(B10="Regional crisis",(IF(VLOOKUP(C10,'Regional Crises'!$B$1:$R$54,13,FALSE)="x","x",IF(VLOOKUP(C10,'Regional Crises'!$B$1:$R$54,13,FALSE)&gt;Q$7,5,IF(VLOOKUP(C10,'Regional Crises'!$B$1:$R$54,13,FALSE)&gt;Q$6,4,IF(VLOOKUP(C10,'Regional Crises'!$B$1:$R$54,13,FALSE)&gt;Q$5,3,IF(VLOOKUP(C10,'Regional Crises'!$B$1:$R$54,13,FALSE)&gt;Q$4,2,IF(VLOOKUP(C10,'Regional Crises'!$B$1:$R$54,13,FALSE)&gt;$Q$3,1,0))))))),(IF(VLOOKUP($E10,'Country Indicator Data'!$B$3:$P$193,9,FALSE)="x","x",IF(VLOOKUP($E10,'Country Indicator Data'!$B$3:$P$193,9,FALSE)&gt;Q$7,5,IF(VLOOKUP($E10,'Country Indicator Data'!$B$3:$P$193,9,FALSE)&gt;Q$6,4,IF(VLOOKUP($E10,'Country Indicator Data'!$B$3:$P$193,9,FALSE)&gt;Q$5,3,IF(VLOOKUP($E10,'Country Indicator Data'!$B$3:$P$193,9,FALSE)&gt;Q$4,2,IF(VLOOKUP($E10,'Country Indicator Data'!$B$3:$P$193,9,FALSE)&gt;$Q$3,1,0))))))))</f>
        <v>1</v>
      </c>
      <c r="R10" s="151">
        <f t="shared" ref="R10:R73" si="4">AVERAGE(P10:Q10)</f>
        <v>2</v>
      </c>
      <c r="S10" s="142">
        <f>IF(B10="Regional crisis",((IF(VLOOKUP($C10,'Regional Crises'!$B$1:$R$51,17,FALSE)="x","x",ROUND(IF(VLOOKUP($C10,'Regional Crises'!$B$1:$R$51,17,FALSE)&gt;S$126,0,IF(VLOOKUP($C10,'Regional Crises'!$B$1:$R$51,17,FALSE)&lt;S$125,5,(S$126-VLOOKUP($C10,'Regional Crises'!$B$1:$R$51,17,FALSE))/(S$126-S$125)*5)),1)))),(IF(VLOOKUP($E10,'Country Indicator Data'!$B$3:$N$193,13,FALSE)="x","x",ROUND(IF(VLOOKUP($E10,'Country Indicator Data'!$B$3:$N$193,13,FALSE)&gt;S$126,0,IF(VLOOKUP($E10,'Country Indicator Data'!$B$3:$N$193,13,FALSE)&lt;S$125,5,(S$126-VLOOKUP($E10,'Country Indicator Data'!$B$3:$N$193,13,FALSE))/(S$126-S$125)*5)),1))))</f>
        <v>3.3</v>
      </c>
      <c r="T10" s="142">
        <f>IF(B10="Regional crisis",((IF(VLOOKUP($C10,'Regional Crises'!$B$1:$R$51,14,FALSE)="x","x",ROUND(IF(VLOOKUP($C10,'Regional Crises'!$B$1:$R$51,14,FALSE)&gt;T$126,0,IF(VLOOKUP($C10,'Regional Crises'!$B$1:$R$51,14,FALSE)&lt;T$125,5,(T$126-VLOOKUP($C10,'Regional Crises'!$B$1:$R$51,14,FALSE))/(T$126-T$125)*5)),1)))),(IF(VLOOKUP($E10,'Country Indicator Data'!$B$3:$N$193,10,FALSE)="x","x",ROUND(IF(VLOOKUP($E10,'Country Indicator Data'!$B$3:$N$193,10,FALSE)&gt;T$126,0,IF(VLOOKUP($E10,'Country Indicator Data'!$B$3:$N$193,10,FALSE)&lt;T$125,5,(T$126-VLOOKUP($E10,'Country Indicator Data'!$B$3:$N$193,10,FALSE))/(T$126-T$125)*5)),1))))</f>
        <v>3.3</v>
      </c>
      <c r="U10" s="142">
        <f>IF(B10="Regional crisis",((IF(VLOOKUP($C10,'Regional Crises'!$B$1:$R$51,15,FALSE)="x","x",ROUND(IF(VLOOKUP($C10,'Regional Crises'!$B$1:$R$51,15,FALSE)&gt;U$126,0,IF(VLOOKUP($C10,'Regional Crises'!$B$1:$R$51,15,FALSE)&lt;U$125,5,(U$126-VLOOKUP($C10,'Regional Crises'!$B$1:$R$51,15,FALSE))/(U$126-U$125)*5)),1)))),(IF(VLOOKUP($E10,'Country Indicator Data'!$B$3:$N$193,11,FALSE)="x","x",ROUND(IF(VLOOKUP($E10,'Country Indicator Data'!$B$3:$N$193,11,FALSE)&gt;U$126,0,IF(VLOOKUP($E10,'Country Indicator Data'!$B$3:$N$193,11,FALSE)&lt;U$125,5,(U$126-VLOOKUP($E10,'Country Indicator Data'!$B$3:$N$193,11,FALSE))/(U$126-U$125)*5)),1))))</f>
        <v>2.9</v>
      </c>
      <c r="V10" s="142">
        <f>IF(B10="Regional crisis",((IF(VLOOKUP($C10,'Regional Crises'!$B$1:$R$51,16,FALSE)="x","x",ROUND(IF(VLOOKUP($C10,'Regional Crises'!$B$1:$R$51,16,FALSE)&gt;V$126,0,IF(VLOOKUP($C10,'Regional Crises'!$B$1:$R$51,16,FALSE)&lt;V$125,5,(V$126-VLOOKUP($C10,'Regional Crises'!$B$1:$R$51,16,FALSE))/(V$126-V$125)*5)),1)))),(IF(VLOOKUP($E10,'Country Indicator Data'!$B$3:$N$193,12,FALSE)="x","x",ROUND(IF(VLOOKUP($E10,'Country Indicator Data'!$B$3:$N$193,12,FALSE)&gt;V$126,0,IF(VLOOKUP($E10,'Country Indicator Data'!$B$3:$N$193,12,FALSE)&lt;V$125,5,(V$126-VLOOKUP($E10,'Country Indicator Data'!$B$3:$N$193,12,FALSE))/(V$126-V$125)*5)),1))))</f>
        <v>3.3</v>
      </c>
      <c r="W10" s="151">
        <f t="shared" ref="W10:W73" si="5">IF(AND(S10="x",V10="x"),"x",ROUND(AVERAGE(S10,V10,T10,U10),1))</f>
        <v>3.2</v>
      </c>
      <c r="X10" s="154">
        <f t="shared" ref="X10:X73" si="6">ROUND(AVERAGE(O10,W10,R10),1)</f>
        <v>2.7</v>
      </c>
      <c r="Y10" s="142">
        <f>IF('Core Indicators'!FC4="x","x",IF('Core Indicators'!FC4&gt;=Y$7,5,IF('Core Indicators'!FC4&gt;=Y$6,4,IF('Core Indicators'!FC4&gt;=Y$5,3,IF('Core Indicators'!FC4&gt;=Y$4,2,IF('Core Indicators'!FC4&gt;=Y$3,1,0))))))</f>
        <v>1</v>
      </c>
      <c r="Z10" s="151">
        <f t="shared" ref="Z10:Z73" si="7">Y10</f>
        <v>1</v>
      </c>
      <c r="AA10" s="144" t="str">
        <f>IF(OR('Crisis Indicator Data'!$W4="x",ISNA('Crisis Indicator Data'!$Q4)),"x",'Crisis Indicator Data'!$W4/SUM('Crisis Indicator Data'!$Q4:$U4))</f>
        <v>x</v>
      </c>
      <c r="AB10" s="148" t="str">
        <f t="shared" ref="AB10:AB73" si="8">IF(AA10="x","x",IF(AA10&gt;AB$7,5,IF(AA10&gt;AB$6,4,IF(AA10&gt;AB$5,3,IF(AA10&gt;AB$4,2,IF(AA10&gt;AB$3,1,0))))))</f>
        <v>x</v>
      </c>
      <c r="AC10" s="144" t="str">
        <f>IF(OR('Crisis Indicator Data'!$X4="x",ISNA('Crisis Indicator Data'!$Q4)),"x",'Crisis Indicator Data'!$X4/SUM('Crisis Indicator Data'!$Q4:$U4))</f>
        <v>x</v>
      </c>
      <c r="AD10" s="148" t="str">
        <f t="shared" ref="AD10:AD73" si="9">IF(AC10="x","x",IF(AC10&gt;AD$7,5,IF(AC10&gt;AD$6,4,IF(AC10&gt;AD$5,3,IF(AC10&gt;AD$4,2,IF(AC10&gt;AD$3,1,0))))))</f>
        <v>x</v>
      </c>
      <c r="AE10" s="146">
        <f>'Crisis Indicator Data'!Y4</f>
        <v>0</v>
      </c>
      <c r="AF10" s="146">
        <f>'Crisis Indicator Data'!Z4</f>
        <v>0</v>
      </c>
      <c r="AG10" s="146">
        <f>'Crisis Indicator Data'!AA4</f>
        <v>0</v>
      </c>
      <c r="AH10" s="146">
        <f>'Crisis Indicator Data'!AB4</f>
        <v>0</v>
      </c>
      <c r="AI10" s="149">
        <f t="shared" ref="AI10:AI73" si="10">IF(SUM(AE10:AH10)=0,0,IF(SUM(AE10,AF10,AG10,AH10)&lt;$AI$3,1,IF(SUM(AE10:AH10)&lt;$AI$4,2,IF(SUM(AE10:AH10)&lt;$AI$5,3,IF(SUM(AE10:AH10)&lt;$AI$6,4,5)))))</f>
        <v>0</v>
      </c>
      <c r="AJ10" s="146">
        <f>'Crisis Indicator Data'!AC4</f>
        <v>0</v>
      </c>
      <c r="AK10" s="146">
        <f>'Crisis Indicator Data'!AD4</f>
        <v>0</v>
      </c>
      <c r="AL10" s="149">
        <f t="shared" ref="AL10:AL73" si="11">IF(SUM(AJ10:AK10)=0,0,IF(SUM(AJ10,AK10)=$AL$3,1,IF(SUM(AJ10:AK10)&lt;$AL$4,2,IF(SUM(AJ10:AK10)&lt;$AL$5,3,IF(SUM(AJ10:AK10)&lt;$AL$6,4,5)))))</f>
        <v>0</v>
      </c>
      <c r="AM10" s="146">
        <f>'Crisis Indicator Data'!AE4</f>
        <v>0</v>
      </c>
      <c r="AN10" s="146">
        <f>'Crisis Indicator Data'!AF4</f>
        <v>1</v>
      </c>
      <c r="AO10" s="146">
        <f>'Crisis Indicator Data'!AG4</f>
        <v>0</v>
      </c>
      <c r="AP10" s="149">
        <f t="shared" ref="AP10:AP73" si="12">IF(SUM(AM10:AO10)=0,0,IF(SUM(AM10:AO10)=$AP$3,1,IF(SUM(AM10:AO10)&lt;$AP$4,2,IF(SUM(AM10:AO10)&lt;$AP$5,3,IF(SUM(AM10:AO10)&lt;$AP$6,4,5)))))</f>
        <v>1</v>
      </c>
      <c r="AQ10" s="152">
        <f t="shared" ref="AQ10:AQ73" si="13">IF(AE10=3,5,ROUND(AVERAGE(AI10,AL10,AP10),0))</f>
        <v>0</v>
      </c>
      <c r="AR10" s="154">
        <f t="shared" ref="AR10:AR73" si="14">IF(AND(Z10="x",AQ10="x"),"x",ROUND(AVERAGE(Z10,AQ10),1))</f>
        <v>0.5</v>
      </c>
    </row>
    <row r="11" spans="1:44" ht="13.5" customHeight="1" x14ac:dyDescent="0.35">
      <c r="A11" s="1" t="str">
        <f>'Crisis Indicator Data'!A5</f>
        <v>Sahrawi refugees in Algeria</v>
      </c>
      <c r="B11" s="1" t="str">
        <f>'Crisis Indicator Data'!B5</f>
        <v>International displacement</v>
      </c>
      <c r="C11" s="25" t="str">
        <f>'Crisis Indicator Data'!C5</f>
        <v>DZA003</v>
      </c>
      <c r="D11" s="25" t="str">
        <f>'Crisis Indicator Data'!D5</f>
        <v>Algeria</v>
      </c>
      <c r="E11" s="25" t="str">
        <f>'Crisis Indicator Data'!E5</f>
        <v>DZA</v>
      </c>
      <c r="F11" s="142">
        <f>IF(B11="Regional crisis",(IF(VLOOKUP($C11,'Regional Crises'!$B$1:$R$51,7,FALSE)="x","x",ROUND(IF(VLOOKUP($C11,'Regional Crises'!$B$1:$R$51,7,FALSE)&gt;$F$126,5,IF(VLOOKUP($C11,'Regional Crises'!$B$1:$R$51,7,FALSE)&lt;F$125,0,($F$126-VLOOKUP($C11,'Regional Crises'!$B$1:$R$51,7,FALSE))/($F$126-$F$125)*5)),1))),IF(VLOOKUP($E11,'Country Indicator Data'!$B$3:$N$193,3,FALSE)="x","x",ROUND(IF(VLOOKUP($E11,'Country Indicator Data'!$B$3:$N$193,3,FALSE)&gt;$F$126,5,IF(VLOOKUP($E11,'Country Indicator Data'!$B$3:$N$193,3,FALSE)&lt;$F$125,0,($F$126-VLOOKUP($E11,'Country Indicator Data'!$B$3:$N$193,3,FALSE))/($F$126-$F$125)*5)),1)))</f>
        <v>3.9</v>
      </c>
      <c r="G11" s="142">
        <f>IF(B11="Regional crisis",(IF(VLOOKUP($C11,'Regional Crises'!$B$1:$R$51,9,FALSE)="x","x",ROUND(IF(VLOOKUP($C11,'Regional Crises'!$B$1:$R$51,9,FALSE)&gt;G$126,5,IF(VLOOKUP($C11,'Regional Crises'!$B$1:$R$51,9,FALSE)&lt;G$125,0,(G$126-VLOOKUP($C11,'Regional Crises'!$B$1:$R$51,9,FALSE))/(G$126-G$125)*5)),1))),IF(VLOOKUP($E11,'Country Indicator Data'!$B$3:$N$193,5,FALSE)="x","x",ROUND(IF(VLOOKUP($E11,'Country Indicator Data'!$B$3:$N$193,5,FALSE)&gt;G$126,5,IF(VLOOKUP($E11,'Country Indicator Data'!$B$3:$N$193,5,FALSE)&lt;G$125,0,(G$126-VLOOKUP($E11,'Country Indicator Data'!$B$3:$N$193,5,FALSE))/(G$126-G$125)*5)),1)))</f>
        <v>2.6</v>
      </c>
      <c r="H11" s="143">
        <f t="shared" si="0"/>
        <v>3.25</v>
      </c>
      <c r="I11" s="142">
        <f>IF(B11="Regional crisis",(IF(VLOOKUP($C11,'Regional Crises'!$B$1:$R$51,6,FALSE)="x","x",ROUND(IF(VLOOKUP($C11,'Regional Crises'!$B$1:$R$51,6,FALSE)&gt;I$126,5,IF(VLOOKUP($C11,'Regional Crises'!$B$1:$R$51,6,FALSE)&lt;I$125,0,5-(I$126-VLOOKUP($C11,'Regional Crises'!$B$1:$R$51,6,FALSE))/(I$126-I$125)*5)),1))),IF(VLOOKUP($E11,'Country Indicator Data'!$B$3:$N$193,2,FALSE)="x","x",ROUND(IF(VLOOKUP($E11,'Country Indicator Data'!$B$3:$N$193,2,FALSE)&gt;I$126,5,IF(VLOOKUP($E11,'Country Indicator Data'!$B$3:$N$193,2,FALSE)&lt;I$125,0,5-(I$126-VLOOKUP($E11,'Country Indicator Data'!$B$3:$N$193,2,FALSE))/(I$126-I$125)*5)),1)))</f>
        <v>2</v>
      </c>
      <c r="J11" s="142">
        <f>IF(B11="Regional crisis",(IF(VLOOKUP($C11,'Regional Crises'!$B$1:$R$51,8,FALSE)="x","x",ROUND(IF(VLOOKUP($C11,'Regional Crises'!$B$1:$R$51,8,FALSE)&gt;J$126,5,IF(VLOOKUP($C11,'Regional Crises'!$B$1:$R$51,8,FALSE)&lt;J$125,0,5-(J$126-VLOOKUP($C11,'Regional Crises'!$B$1:$R$51,8,FALSE))/(J$126-J$125)*5)),1))),IF(VLOOKUP($E11,'Country Indicator Data'!$B$3:$N$193,4,FALSE)="x","x",ROUND(IF(VLOOKUP($E11,'Country Indicator Data'!$B$3:$N$193,4,FALSE)&gt;J$126,5,IF(VLOOKUP($E11,'Country Indicator Data'!$B$3:$N$193,4,FALSE)&lt;J$125,0,5-(J$126-VLOOKUP($E11,'Country Indicator Data'!$B$3:$N$193,4,FALSE))/(J$126-J$125)*5)),1)))</f>
        <v>2.7</v>
      </c>
      <c r="K11" s="143">
        <f t="shared" si="1"/>
        <v>2.35</v>
      </c>
      <c r="L11" s="142">
        <f>IF(B11="Regional crisis",(IF(VLOOKUP($C11,'Regional Crises'!$B$1:$R$51,10,FALSE)="x","x",ROUND(IF(VLOOKUP($C11,'Regional Crises'!$B$1:$R$51,10,FALSE)&gt;L$126,5,IF(VLOOKUP($C11,'Regional Crises'!$B$1:$R$51,10,FALSE)&lt;L$125,0,5-(L$126-VLOOKUP($C11,'Regional Crises'!$B$1:$R$51,10,FALSE))/(L$126-L$125)*5)),1))),IF(VLOOKUP($E11,'Country Indicator Data'!$B$3:$N$193,6,FALSE)="x","x",ROUND(IF(VLOOKUP($E11,'Country Indicator Data'!$B$3:$N$193,6,FALSE)&gt;L$126,5,IF(VLOOKUP($E11,'Country Indicator Data'!$B$3:$N$193,6,FALSE)&lt;L$125,0,5-(L$126-VLOOKUP($E11,'Country Indicator Data'!$B$3:$N$193,6,FALSE))/(L$126-L$125)*5)),1)))</f>
        <v>2.9</v>
      </c>
      <c r="M11" s="142" t="str">
        <f>IF(B11="Regional crisis",(IF(VLOOKUP($C11,'Regional Crises'!$B$1:$R$51,11,FALSE)="x","x",ROUND(IF(VLOOKUP($C11,'Regional Crises'!$B$1:$R$51,11,FALSE)&gt;M$126,5,IF(VLOOKUP($C11,'Regional Crises'!$B$1:$R$51,11,FALSE)&lt;M$125,0,5-(M$126-VLOOKUP($C11,'Regional Crises'!$B$1:$R$51,11,FALSE))/(M$126-M$125)*5)),1))),IF(VLOOKUP($E11,'Country Indicator Data'!$B$3:$N$193,7,FALSE)="x","x",ROUND(IF(VLOOKUP($E11,'Country Indicator Data'!$B$3:$N$193,7,FALSE)&gt;M$126,5,IF(VLOOKUP($E11,'Country Indicator Data'!$B$3:$N$193,7,FALSE)&lt;M$125,0,5-(M$126-VLOOKUP($E11,'Country Indicator Data'!$B$3:$N$193,7,FALSE))/(M$126-M$125)*5)),1)))</f>
        <v>x</v>
      </c>
      <c r="N11" s="143">
        <f t="shared" si="2"/>
        <v>2.9</v>
      </c>
      <c r="O11" s="151">
        <f t="shared" si="3"/>
        <v>2.8333333333333335</v>
      </c>
      <c r="P11" s="142">
        <f>IF(B11="Regional crisis",VLOOKUP(C11,'Regional Crises'!$B$1:$R$54,12,FALSE),VLOOKUP(E11,'Country Indicator Data'!$B$3:$I$193,8,FALSE))</f>
        <v>3</v>
      </c>
      <c r="Q11" s="142">
        <f>IF(B11="Regional crisis",(IF(VLOOKUP(C11,'Regional Crises'!$B$1:$R$54,13,FALSE)="x","x",IF(VLOOKUP(C11,'Regional Crises'!$B$1:$R$54,13,FALSE)&gt;Q$7,5,IF(VLOOKUP(C11,'Regional Crises'!$B$1:$R$54,13,FALSE)&gt;Q$6,4,IF(VLOOKUP(C11,'Regional Crises'!$B$1:$R$54,13,FALSE)&gt;Q$5,3,IF(VLOOKUP(C11,'Regional Crises'!$B$1:$R$54,13,FALSE)&gt;Q$4,2,IF(VLOOKUP(C11,'Regional Crises'!$B$1:$R$54,13,FALSE)&gt;$Q$3,1,0))))))),(IF(VLOOKUP($E11,'Country Indicator Data'!$B$3:$P$193,9,FALSE)="x","x",IF(VLOOKUP($E11,'Country Indicator Data'!$B$3:$P$193,9,FALSE)&gt;Q$7,5,IF(VLOOKUP($E11,'Country Indicator Data'!$B$3:$P$193,9,FALSE)&gt;Q$6,4,IF(VLOOKUP($E11,'Country Indicator Data'!$B$3:$P$193,9,FALSE)&gt;Q$5,3,IF(VLOOKUP($E11,'Country Indicator Data'!$B$3:$P$193,9,FALSE)&gt;Q$4,2,IF(VLOOKUP($E11,'Country Indicator Data'!$B$3:$P$193,9,FALSE)&gt;$Q$3,1,0))))))))</f>
        <v>1</v>
      </c>
      <c r="R11" s="151">
        <f t="shared" si="4"/>
        <v>2</v>
      </c>
      <c r="S11" s="142">
        <f>IF(B11="Regional crisis",((IF(VLOOKUP($C11,'Regional Crises'!$B$1:$R$51,17,FALSE)="x","x",ROUND(IF(VLOOKUP($C11,'Regional Crises'!$B$1:$R$51,17,FALSE)&gt;S$126,0,IF(VLOOKUP($C11,'Regional Crises'!$B$1:$R$51,17,FALSE)&lt;S$125,5,(S$126-VLOOKUP($C11,'Regional Crises'!$B$1:$R$51,17,FALSE))/(S$126-S$125)*5)),1)))),(IF(VLOOKUP($E11,'Country Indicator Data'!$B$3:$N$193,13,FALSE)="x","x",ROUND(IF(VLOOKUP($E11,'Country Indicator Data'!$B$3:$N$193,13,FALSE)&gt;S$126,0,IF(VLOOKUP($E11,'Country Indicator Data'!$B$3:$N$193,13,FALSE)&lt;S$125,5,(S$126-VLOOKUP($E11,'Country Indicator Data'!$B$3:$N$193,13,FALSE))/(S$126-S$125)*5)),1))))</f>
        <v>3.3</v>
      </c>
      <c r="T11" s="142">
        <f>IF(B11="Regional crisis",((IF(VLOOKUP($C11,'Regional Crises'!$B$1:$R$51,14,FALSE)="x","x",ROUND(IF(VLOOKUP($C11,'Regional Crises'!$B$1:$R$51,14,FALSE)&gt;T$126,0,IF(VLOOKUP($C11,'Regional Crises'!$B$1:$R$51,14,FALSE)&lt;T$125,5,(T$126-VLOOKUP($C11,'Regional Crises'!$B$1:$R$51,14,FALSE))/(T$126-T$125)*5)),1)))),(IF(VLOOKUP($E11,'Country Indicator Data'!$B$3:$N$193,10,FALSE)="x","x",ROUND(IF(VLOOKUP($E11,'Country Indicator Data'!$B$3:$N$193,10,FALSE)&gt;T$126,0,IF(VLOOKUP($E11,'Country Indicator Data'!$B$3:$N$193,10,FALSE)&lt;T$125,5,(T$126-VLOOKUP($E11,'Country Indicator Data'!$B$3:$N$193,10,FALSE))/(T$126-T$125)*5)),1))))</f>
        <v>3.3</v>
      </c>
      <c r="U11" s="142">
        <f>IF(B11="Regional crisis",((IF(VLOOKUP($C11,'Regional Crises'!$B$1:$R$51,15,FALSE)="x","x",ROUND(IF(VLOOKUP($C11,'Regional Crises'!$B$1:$R$51,15,FALSE)&gt;U$126,0,IF(VLOOKUP($C11,'Regional Crises'!$B$1:$R$51,15,FALSE)&lt;U$125,5,(U$126-VLOOKUP($C11,'Regional Crises'!$B$1:$R$51,15,FALSE))/(U$126-U$125)*5)),1)))),(IF(VLOOKUP($E11,'Country Indicator Data'!$B$3:$N$193,11,FALSE)="x","x",ROUND(IF(VLOOKUP($E11,'Country Indicator Data'!$B$3:$N$193,11,FALSE)&gt;U$126,0,IF(VLOOKUP($E11,'Country Indicator Data'!$B$3:$N$193,11,FALSE)&lt;U$125,5,(U$126-VLOOKUP($E11,'Country Indicator Data'!$B$3:$N$193,11,FALSE))/(U$126-U$125)*5)),1))))</f>
        <v>2.9</v>
      </c>
      <c r="V11" s="142">
        <f>IF(B11="Regional crisis",((IF(VLOOKUP($C11,'Regional Crises'!$B$1:$R$51,16,FALSE)="x","x",ROUND(IF(VLOOKUP($C11,'Regional Crises'!$B$1:$R$51,16,FALSE)&gt;V$126,0,IF(VLOOKUP($C11,'Regional Crises'!$B$1:$R$51,16,FALSE)&lt;V$125,5,(V$126-VLOOKUP($C11,'Regional Crises'!$B$1:$R$51,16,FALSE))/(V$126-V$125)*5)),1)))),(IF(VLOOKUP($E11,'Country Indicator Data'!$B$3:$N$193,12,FALSE)="x","x",ROUND(IF(VLOOKUP($E11,'Country Indicator Data'!$B$3:$N$193,12,FALSE)&gt;V$126,0,IF(VLOOKUP($E11,'Country Indicator Data'!$B$3:$N$193,12,FALSE)&lt;V$125,5,(V$126-VLOOKUP($E11,'Country Indicator Data'!$B$3:$N$193,12,FALSE))/(V$126-V$125)*5)),1))))</f>
        <v>3.3</v>
      </c>
      <c r="W11" s="151">
        <f t="shared" si="5"/>
        <v>3.2</v>
      </c>
      <c r="X11" s="154">
        <f t="shared" si="6"/>
        <v>2.7</v>
      </c>
      <c r="Y11" s="142">
        <f>IF('Core Indicators'!FC5="x","x",IF('Core Indicators'!FC5&gt;=Y$7,5,IF('Core Indicators'!FC5&gt;=Y$6,4,IF('Core Indicators'!FC5&gt;=Y$5,3,IF('Core Indicators'!FC5&gt;=Y$4,2,IF('Core Indicators'!FC5&gt;=Y$3,1,0))))))</f>
        <v>1</v>
      </c>
      <c r="Z11" s="151">
        <f t="shared" si="7"/>
        <v>1</v>
      </c>
      <c r="AA11" s="144">
        <f>IF(OR('Crisis Indicator Data'!$W5="x",ISNA('Crisis Indicator Data'!$Q5)),"x",'Crisis Indicator Data'!$W5/SUM('Crisis Indicator Data'!$Q5:$U5))</f>
        <v>0</v>
      </c>
      <c r="AB11" s="148">
        <f t="shared" si="8"/>
        <v>0</v>
      </c>
      <c r="AC11" s="144">
        <f>IF(OR('Crisis Indicator Data'!$X5="x",ISNA('Crisis Indicator Data'!$Q5)),"x",'Crisis Indicator Data'!$X5/SUM('Crisis Indicator Data'!$Q5:$U5))</f>
        <v>0</v>
      </c>
      <c r="AD11" s="148">
        <f t="shared" si="9"/>
        <v>0</v>
      </c>
      <c r="AE11" s="146">
        <f>'Crisis Indicator Data'!Y5</f>
        <v>0</v>
      </c>
      <c r="AF11" s="146">
        <f>'Crisis Indicator Data'!Z5</f>
        <v>0</v>
      </c>
      <c r="AG11" s="146">
        <f>'Crisis Indicator Data'!AA5</f>
        <v>0</v>
      </c>
      <c r="AH11" s="146">
        <f>'Crisis Indicator Data'!AB5</f>
        <v>0</v>
      </c>
      <c r="AI11" s="149">
        <f t="shared" si="10"/>
        <v>0</v>
      </c>
      <c r="AJ11" s="146">
        <f>'Crisis Indicator Data'!AC5</f>
        <v>0</v>
      </c>
      <c r="AK11" s="146">
        <f>'Crisis Indicator Data'!AD5</f>
        <v>0</v>
      </c>
      <c r="AL11" s="149">
        <f t="shared" si="11"/>
        <v>0</v>
      </c>
      <c r="AM11" s="146">
        <f>'Crisis Indicator Data'!AE5</f>
        <v>0</v>
      </c>
      <c r="AN11" s="146">
        <f>'Crisis Indicator Data'!AF5</f>
        <v>1</v>
      </c>
      <c r="AO11" s="146">
        <f>'Crisis Indicator Data'!AG5</f>
        <v>1</v>
      </c>
      <c r="AP11" s="149">
        <f t="shared" si="12"/>
        <v>2</v>
      </c>
      <c r="AQ11" s="152">
        <f t="shared" si="13"/>
        <v>1</v>
      </c>
      <c r="AR11" s="154">
        <f t="shared" si="14"/>
        <v>1</v>
      </c>
    </row>
    <row r="12" spans="1:44" ht="13.5" customHeight="1" x14ac:dyDescent="0.35">
      <c r="A12" s="1" t="str">
        <f>'Crisis Indicator Data'!A6</f>
        <v>Western Mediterranean Route</v>
      </c>
      <c r="B12" s="1" t="str">
        <f>'Crisis Indicator Data'!B6</f>
        <v>Regional crisis</v>
      </c>
      <c r="C12" s="25" t="str">
        <f>'Crisis Indicator Data'!C6</f>
        <v>REG008</v>
      </c>
      <c r="D12" s="25" t="str">
        <f>'Crisis Indicator Data'!D6</f>
        <v>Algeria, Morocco, Spain</v>
      </c>
      <c r="E12" s="25" t="str">
        <f>'Crisis Indicator Data'!E6</f>
        <v>DZA, MAR, ESP</v>
      </c>
      <c r="F12" s="142">
        <f>IF(B12="Regional crisis",(IF(VLOOKUP($C12,'Regional Crises'!$B$1:$R$51,7,FALSE)="x","x",ROUND(IF(VLOOKUP($C12,'Regional Crises'!$B$1:$R$51,7,FALSE)&gt;$F$126,5,IF(VLOOKUP($C12,'Regional Crises'!$B$1:$R$51,7,FALSE)&lt;F$125,0,($F$126-VLOOKUP($C12,'Regional Crises'!$B$1:$R$51,7,FALSE))/($F$126-$F$125)*5)),1))),IF(VLOOKUP($E12,'Country Indicator Data'!$B$3:$N$193,3,FALSE)="x","x",ROUND(IF(VLOOKUP($E12,'Country Indicator Data'!$B$3:$N$193,3,FALSE)&gt;$F$126,5,IF(VLOOKUP($E12,'Country Indicator Data'!$B$3:$N$193,3,FALSE)&lt;$F$125,0,($F$126-VLOOKUP($E12,'Country Indicator Data'!$B$3:$N$193,3,FALSE))/($F$126-$F$125)*5)),1)))</f>
        <v>2.7</v>
      </c>
      <c r="G12" s="142">
        <f>IF(B12="Regional crisis",(IF(VLOOKUP($C12,'Regional Crises'!$B$1:$R$51,9,FALSE)="x","x",ROUND(IF(VLOOKUP($C12,'Regional Crises'!$B$1:$R$51,9,FALSE)&gt;G$126,5,IF(VLOOKUP($C12,'Regional Crises'!$B$1:$R$51,9,FALSE)&lt;G$125,0,(G$126-VLOOKUP($C12,'Regional Crises'!$B$1:$R$51,9,FALSE))/(G$126-G$125)*5)),1))),IF(VLOOKUP($E12,'Country Indicator Data'!$B$3:$N$193,5,FALSE)="x","x",ROUND(IF(VLOOKUP($E12,'Country Indicator Data'!$B$3:$N$193,5,FALSE)&gt;G$126,5,IF(VLOOKUP($E12,'Country Indicator Data'!$B$3:$N$193,5,FALSE)&lt;G$125,0,(G$126-VLOOKUP($E12,'Country Indicator Data'!$B$3:$N$193,5,FALSE))/(G$126-G$125)*5)),1)))</f>
        <v>2.9</v>
      </c>
      <c r="H12" s="143">
        <f t="shared" si="0"/>
        <v>2.8</v>
      </c>
      <c r="I12" s="142">
        <f>IF(B12="Regional crisis",(IF(VLOOKUP($C12,'Regional Crises'!$B$1:$R$51,6,FALSE)="x","x",ROUND(IF(VLOOKUP($C12,'Regional Crises'!$B$1:$R$51,6,FALSE)&gt;I$126,5,IF(VLOOKUP($C12,'Regional Crises'!$B$1:$R$51,6,FALSE)&lt;I$125,0,5-(I$126-VLOOKUP($C12,'Regional Crises'!$B$1:$R$51,6,FALSE))/(I$126-I$125)*5)),1))),IF(VLOOKUP($E12,'Country Indicator Data'!$B$3:$N$193,2,FALSE)="x","x",ROUND(IF(VLOOKUP($E12,'Country Indicator Data'!$B$3:$N$193,2,FALSE)&gt;I$126,5,IF(VLOOKUP($E12,'Country Indicator Data'!$B$3:$N$193,2,FALSE)&lt;I$125,0,5-(I$126-VLOOKUP($E12,'Country Indicator Data'!$B$3:$N$193,2,FALSE))/(I$126-I$125)*5)),1)))</f>
        <v>2.9</v>
      </c>
      <c r="J12" s="142">
        <f>IF(B12="Regional crisis",(IF(VLOOKUP($C12,'Regional Crises'!$B$1:$R$51,8,FALSE)="x","x",ROUND(IF(VLOOKUP($C12,'Regional Crises'!$B$1:$R$51,8,FALSE)&gt;J$126,5,IF(VLOOKUP($C12,'Regional Crises'!$B$1:$R$51,8,FALSE)&lt;J$125,0,5-(J$126-VLOOKUP($C12,'Regional Crises'!$B$1:$R$51,8,FALSE))/(J$126-J$125)*5)),1))),IF(VLOOKUP($E12,'Country Indicator Data'!$B$3:$N$193,4,FALSE)="x","x",ROUND(IF(VLOOKUP($E12,'Country Indicator Data'!$B$3:$N$193,4,FALSE)&gt;J$126,5,IF(VLOOKUP($E12,'Country Indicator Data'!$B$3:$N$193,4,FALSE)&lt;J$125,0,5-(J$126-VLOOKUP($E12,'Country Indicator Data'!$B$3:$N$193,4,FALSE))/(J$126-J$125)*5)),1)))</f>
        <v>3.2</v>
      </c>
      <c r="K12" s="143">
        <f t="shared" si="1"/>
        <v>3.05</v>
      </c>
      <c r="L12" s="142">
        <f>IF(B12="Regional crisis",(IF(VLOOKUP($C12,'Regional Crises'!$B$1:$R$51,10,FALSE)="x","x",ROUND(IF(VLOOKUP($C12,'Regional Crises'!$B$1:$R$51,10,FALSE)&gt;L$126,5,IF(VLOOKUP($C12,'Regional Crises'!$B$1:$R$51,10,FALSE)&lt;L$125,0,5-(L$126-VLOOKUP($C12,'Regional Crises'!$B$1:$R$51,10,FALSE))/(L$126-L$125)*5)),1))),IF(VLOOKUP($E12,'Country Indicator Data'!$B$3:$N$193,6,FALSE)="x","x",ROUND(IF(VLOOKUP($E12,'Country Indicator Data'!$B$3:$N$193,6,FALSE)&gt;L$126,5,IF(VLOOKUP($E12,'Country Indicator Data'!$B$3:$N$193,6,FALSE)&lt;L$125,0,5-(L$126-VLOOKUP($E12,'Country Indicator Data'!$B$3:$N$193,6,FALSE))/(L$126-L$125)*5)),1)))</f>
        <v>2.2000000000000002</v>
      </c>
      <c r="M12" s="142">
        <f>IF(B12="Regional crisis",(IF(VLOOKUP($C12,'Regional Crises'!$B$1:$R$51,11,FALSE)="x","x",ROUND(IF(VLOOKUP($C12,'Regional Crises'!$B$1:$R$51,11,FALSE)&gt;M$126,5,IF(VLOOKUP($C12,'Regional Crises'!$B$1:$R$51,11,FALSE)&lt;M$125,0,5-(M$126-VLOOKUP($C12,'Regional Crises'!$B$1:$R$51,11,FALSE))/(M$126-M$125)*5)),1))),IF(VLOOKUP($E12,'Country Indicator Data'!$B$3:$N$193,7,FALSE)="x","x",ROUND(IF(VLOOKUP($E12,'Country Indicator Data'!$B$3:$N$193,7,FALSE)&gt;M$126,5,IF(VLOOKUP($E12,'Country Indicator Data'!$B$3:$N$193,7,FALSE)&lt;M$125,0,5-(M$126-VLOOKUP($E12,'Country Indicator Data'!$B$3:$N$193,7,FALSE))/(M$126-M$125)*5)),1)))</f>
        <v>1.7</v>
      </c>
      <c r="N12" s="143">
        <f t="shared" si="2"/>
        <v>1.9500000000000002</v>
      </c>
      <c r="O12" s="151">
        <f t="shared" si="3"/>
        <v>2.6</v>
      </c>
      <c r="P12" s="142">
        <f>IF(B12="Regional crisis",VLOOKUP(C12,'Regional Crises'!$B$1:$R$54,12,FALSE),VLOOKUP(E12,'Country Indicator Data'!$B$3:$I$193,8,FALSE))</f>
        <v>3</v>
      </c>
      <c r="Q12" s="142">
        <f>IF(B12="Regional crisis",(IF(VLOOKUP(C12,'Regional Crises'!$B$1:$R$54,13,FALSE)="x","x",IF(VLOOKUP(C12,'Regional Crises'!$B$1:$R$54,13,FALSE)&gt;Q$7,5,IF(VLOOKUP(C12,'Regional Crises'!$B$1:$R$54,13,FALSE)&gt;Q$6,4,IF(VLOOKUP(C12,'Regional Crises'!$B$1:$R$54,13,FALSE)&gt;Q$5,3,IF(VLOOKUP(C12,'Regional Crises'!$B$1:$R$54,13,FALSE)&gt;Q$4,2,IF(VLOOKUP(C12,'Regional Crises'!$B$1:$R$54,13,FALSE)&gt;$Q$3,1,0))))))),(IF(VLOOKUP($E12,'Country Indicator Data'!$B$3:$P$193,9,FALSE)="x","x",IF(VLOOKUP($E12,'Country Indicator Data'!$B$3:$P$193,9,FALSE)&gt;Q$7,5,IF(VLOOKUP($E12,'Country Indicator Data'!$B$3:$P$193,9,FALSE)&gt;Q$6,4,IF(VLOOKUP($E12,'Country Indicator Data'!$B$3:$P$193,9,FALSE)&gt;Q$5,3,IF(VLOOKUP($E12,'Country Indicator Data'!$B$3:$P$193,9,FALSE)&gt;Q$4,2,IF(VLOOKUP($E12,'Country Indicator Data'!$B$3:$P$193,9,FALSE)&gt;$Q$3,1,0))))))))</f>
        <v>2</v>
      </c>
      <c r="R12" s="151">
        <f t="shared" si="4"/>
        <v>2.5</v>
      </c>
      <c r="S12" s="142">
        <f>IF(B12="Regional crisis",((IF(VLOOKUP($C12,'Regional Crises'!$B$1:$R$51,17,FALSE)="x","x",ROUND(IF(VLOOKUP($C12,'Regional Crises'!$B$1:$R$51,17,FALSE)&gt;S$126,0,IF(VLOOKUP($C12,'Regional Crises'!$B$1:$R$51,17,FALSE)&lt;S$125,5,(S$126-VLOOKUP($C12,'Regional Crises'!$B$1:$R$51,17,FALSE))/(S$126-S$125)*5)),1)))),(IF(VLOOKUP($E12,'Country Indicator Data'!$B$3:$N$193,13,FALSE)="x","x",ROUND(IF(VLOOKUP($E12,'Country Indicator Data'!$B$3:$N$193,13,FALSE)&gt;S$126,0,IF(VLOOKUP($E12,'Country Indicator Data'!$B$3:$N$193,13,FALSE)&lt;S$125,5,(S$126-VLOOKUP($E12,'Country Indicator Data'!$B$3:$N$193,13,FALSE))/(S$126-S$125)*5)),1))))</f>
        <v>2.9</v>
      </c>
      <c r="T12" s="142">
        <f>IF(B12="Regional crisis",((IF(VLOOKUP($C12,'Regional Crises'!$B$1:$R$51,14,FALSE)="x","x",ROUND(IF(VLOOKUP($C12,'Regional Crises'!$B$1:$R$51,14,FALSE)&gt;T$126,0,IF(VLOOKUP($C12,'Regional Crises'!$B$1:$R$51,14,FALSE)&lt;T$125,5,(T$126-VLOOKUP($C12,'Regional Crises'!$B$1:$R$51,14,FALSE))/(T$126-T$125)*5)),1)))),(IF(VLOOKUP($E12,'Country Indicator Data'!$B$3:$N$193,10,FALSE)="x","x",ROUND(IF(VLOOKUP($E12,'Country Indicator Data'!$B$3:$N$193,10,FALSE)&gt;T$126,0,IF(VLOOKUP($E12,'Country Indicator Data'!$B$3:$N$193,10,FALSE)&lt;T$125,5,(T$126-VLOOKUP($E12,'Country Indicator Data'!$B$3:$N$193,10,FALSE))/(T$126-T$125)*5)),1))))</f>
        <v>2.5</v>
      </c>
      <c r="U12" s="142">
        <f>IF(B12="Regional crisis",((IF(VLOOKUP($C12,'Regional Crises'!$B$1:$R$51,15,FALSE)="x","x",ROUND(IF(VLOOKUP($C12,'Regional Crises'!$B$1:$R$51,15,FALSE)&gt;U$126,0,IF(VLOOKUP($C12,'Regional Crises'!$B$1:$R$51,15,FALSE)&lt;U$125,5,(U$126-VLOOKUP($C12,'Regional Crises'!$B$1:$R$51,15,FALSE))/(U$126-U$125)*5)),1)))),(IF(VLOOKUP($E12,'Country Indicator Data'!$B$3:$N$193,11,FALSE)="x","x",ROUND(IF(VLOOKUP($E12,'Country Indicator Data'!$B$3:$N$193,11,FALSE)&gt;U$126,0,IF(VLOOKUP($E12,'Country Indicator Data'!$B$3:$N$193,11,FALSE)&lt;U$125,5,(U$126-VLOOKUP($E12,'Country Indicator Data'!$B$3:$N$193,11,FALSE))/(U$126-U$125)*5)),1))))</f>
        <v>3.1</v>
      </c>
      <c r="V12" s="142">
        <f>IF(B12="Regional crisis",((IF(VLOOKUP($C12,'Regional Crises'!$B$1:$R$51,16,FALSE)="x","x",ROUND(IF(VLOOKUP($C12,'Regional Crises'!$B$1:$R$51,16,FALSE)&gt;V$126,0,IF(VLOOKUP($C12,'Regional Crises'!$B$1:$R$51,16,FALSE)&lt;V$125,5,(V$126-VLOOKUP($C12,'Regional Crises'!$B$1:$R$51,16,FALSE))/(V$126-V$125)*5)),1)))),(IF(VLOOKUP($E12,'Country Indicator Data'!$B$3:$N$193,12,FALSE)="x","x",ROUND(IF(VLOOKUP($E12,'Country Indicator Data'!$B$3:$N$193,12,FALSE)&gt;V$126,0,IF(VLOOKUP($E12,'Country Indicator Data'!$B$3:$N$193,12,FALSE)&lt;V$125,5,(V$126-VLOOKUP($E12,'Country Indicator Data'!$B$3:$N$193,12,FALSE))/(V$126-V$125)*5)),1))))</f>
        <v>2.2000000000000002</v>
      </c>
      <c r="W12" s="151">
        <f t="shared" si="5"/>
        <v>2.7</v>
      </c>
      <c r="X12" s="154">
        <f t="shared" si="6"/>
        <v>2.6</v>
      </c>
      <c r="Y12" s="142">
        <f>IF('Core Indicators'!FC6="x","x",IF('Core Indicators'!FC6&gt;=Y$7,5,IF('Core Indicators'!FC6&gt;=Y$6,4,IF('Core Indicators'!FC6&gt;=Y$5,3,IF('Core Indicators'!FC6&gt;=Y$4,2,IF('Core Indicators'!FC6&gt;=Y$3,1,0))))))</f>
        <v>2</v>
      </c>
      <c r="Z12" s="151">
        <f t="shared" si="7"/>
        <v>2</v>
      </c>
      <c r="AA12" s="144" t="str">
        <f>IF(OR('Crisis Indicator Data'!$W6="x",ISNA('Crisis Indicator Data'!$Q6)),"x",'Crisis Indicator Data'!$W6/SUM('Crisis Indicator Data'!$Q6:$U6))</f>
        <v>x</v>
      </c>
      <c r="AB12" s="148" t="str">
        <f t="shared" si="8"/>
        <v>x</v>
      </c>
      <c r="AC12" s="144" t="str">
        <f>IF(OR('Crisis Indicator Data'!$X6="x",ISNA('Crisis Indicator Data'!$Q6)),"x",'Crisis Indicator Data'!$X6/SUM('Crisis Indicator Data'!$Q6:$U6))</f>
        <v>x</v>
      </c>
      <c r="AD12" s="148" t="str">
        <f t="shared" si="9"/>
        <v>x</v>
      </c>
      <c r="AE12" s="146">
        <f>'Crisis Indicator Data'!Y6</f>
        <v>0</v>
      </c>
      <c r="AF12" s="146">
        <f>'Crisis Indicator Data'!Z6</f>
        <v>0.33</v>
      </c>
      <c r="AG12" s="146">
        <f>'Crisis Indicator Data'!AA6</f>
        <v>0.33</v>
      </c>
      <c r="AH12" s="146">
        <f>'Crisis Indicator Data'!AB6</f>
        <v>0</v>
      </c>
      <c r="AI12" s="149">
        <f t="shared" si="10"/>
        <v>1</v>
      </c>
      <c r="AJ12" s="146">
        <f>'Crisis Indicator Data'!AC6</f>
        <v>0</v>
      </c>
      <c r="AK12" s="146">
        <f>'Crisis Indicator Data'!AD6</f>
        <v>0</v>
      </c>
      <c r="AL12" s="149">
        <f t="shared" si="11"/>
        <v>0</v>
      </c>
      <c r="AM12" s="146">
        <f>'Crisis Indicator Data'!AE6</f>
        <v>0</v>
      </c>
      <c r="AN12" s="146">
        <f>'Crisis Indicator Data'!AF6</f>
        <v>0.33</v>
      </c>
      <c r="AO12" s="146">
        <f>'Crisis Indicator Data'!AG6</f>
        <v>0.33</v>
      </c>
      <c r="AP12" s="149">
        <f t="shared" si="12"/>
        <v>2</v>
      </c>
      <c r="AQ12" s="152">
        <f t="shared" si="13"/>
        <v>1</v>
      </c>
      <c r="AR12" s="154">
        <f t="shared" si="14"/>
        <v>1.5</v>
      </c>
    </row>
    <row r="13" spans="1:44" ht="13.5" customHeight="1" x14ac:dyDescent="0.35">
      <c r="A13" s="1" t="str">
        <f>'Crisis Indicator Data'!A7</f>
        <v>Central Mediterranean Route</v>
      </c>
      <c r="B13" s="1" t="str">
        <f>'Crisis Indicator Data'!B7</f>
        <v>Regional crisis</v>
      </c>
      <c r="C13" s="25" t="str">
        <f>'Crisis Indicator Data'!C7</f>
        <v>REG007</v>
      </c>
      <c r="D13" s="25" t="str">
        <f>'Crisis Indicator Data'!D7</f>
        <v>Algeria, Tunisia, Libya, Italy</v>
      </c>
      <c r="E13" s="25" t="str">
        <f>'Crisis Indicator Data'!E7</f>
        <v>DZA, TUN, LBY, ITA</v>
      </c>
      <c r="F13" s="142">
        <f>IF(B13="Regional crisis",(IF(VLOOKUP($C13,'Regional Crises'!$B$1:$R$51,7,FALSE)="x","x",ROUND(IF(VLOOKUP($C13,'Regional Crises'!$B$1:$R$51,7,FALSE)&gt;$F$126,5,IF(VLOOKUP($C13,'Regional Crises'!$B$1:$R$51,7,FALSE)&lt;F$125,0,($F$126-VLOOKUP($C13,'Regional Crises'!$B$1:$R$51,7,FALSE))/($F$126-$F$125)*5)),1))),IF(VLOOKUP($E13,'Country Indicator Data'!$B$3:$N$193,3,FALSE)="x","x",ROUND(IF(VLOOKUP($E13,'Country Indicator Data'!$B$3:$N$193,3,FALSE)&gt;$F$126,5,IF(VLOOKUP($E13,'Country Indicator Data'!$B$3:$N$193,3,FALSE)&lt;$F$125,0,($F$126-VLOOKUP($E13,'Country Indicator Data'!$B$3:$N$193,3,FALSE))/($F$126-$F$125)*5)),1)))</f>
        <v>2.9</v>
      </c>
      <c r="G13" s="142">
        <f>IF(B13="Regional crisis",(IF(VLOOKUP($C13,'Regional Crises'!$B$1:$R$51,9,FALSE)="x","x",ROUND(IF(VLOOKUP($C13,'Regional Crises'!$B$1:$R$51,9,FALSE)&gt;G$126,5,IF(VLOOKUP($C13,'Regional Crises'!$B$1:$R$51,9,FALSE)&lt;G$125,0,(G$126-VLOOKUP($C13,'Regional Crises'!$B$1:$R$51,9,FALSE))/(G$126-G$125)*5)),1))),IF(VLOOKUP($E13,'Country Indicator Data'!$B$3:$N$193,5,FALSE)="x","x",ROUND(IF(VLOOKUP($E13,'Country Indicator Data'!$B$3:$N$193,5,FALSE)&gt;G$126,5,IF(VLOOKUP($E13,'Country Indicator Data'!$B$3:$N$193,5,FALSE)&lt;G$125,0,(G$126-VLOOKUP($E13,'Country Indicator Data'!$B$3:$N$193,5,FALSE))/(G$126-G$125)*5)),1)))</f>
        <v>2.7</v>
      </c>
      <c r="H13" s="143">
        <f t="shared" si="0"/>
        <v>2.8</v>
      </c>
      <c r="I13" s="142">
        <f>IF(B13="Regional crisis",(IF(VLOOKUP($C13,'Regional Crises'!$B$1:$R$51,6,FALSE)="x","x",ROUND(IF(VLOOKUP($C13,'Regional Crises'!$B$1:$R$51,6,FALSE)&gt;I$126,5,IF(VLOOKUP($C13,'Regional Crises'!$B$1:$R$51,6,FALSE)&lt;I$125,0,5-(I$126-VLOOKUP($C13,'Regional Crises'!$B$1:$R$51,6,FALSE))/(I$126-I$125)*5)),1))),IF(VLOOKUP($E13,'Country Indicator Data'!$B$3:$N$193,2,FALSE)="x","x",ROUND(IF(VLOOKUP($E13,'Country Indicator Data'!$B$3:$N$193,2,FALSE)&gt;I$126,5,IF(VLOOKUP($E13,'Country Indicator Data'!$B$3:$N$193,2,FALSE)&lt;I$125,0,5-(I$126-VLOOKUP($E13,'Country Indicator Data'!$B$3:$N$193,2,FALSE))/(I$126-I$125)*5)),1)))</f>
        <v>3</v>
      </c>
      <c r="J13" s="142">
        <f>IF(B13="Regional crisis",(IF(VLOOKUP($C13,'Regional Crises'!$B$1:$R$51,8,FALSE)="x","x",ROUND(IF(VLOOKUP($C13,'Regional Crises'!$B$1:$R$51,8,FALSE)&gt;J$126,5,IF(VLOOKUP($C13,'Regional Crises'!$B$1:$R$51,8,FALSE)&lt;J$125,0,5-(J$126-VLOOKUP($C13,'Regional Crises'!$B$1:$R$51,8,FALSE))/(J$126-J$125)*5)),1))),IF(VLOOKUP($E13,'Country Indicator Data'!$B$3:$N$193,4,FALSE)="x","x",ROUND(IF(VLOOKUP($E13,'Country Indicator Data'!$B$3:$N$193,4,FALSE)&gt;J$126,5,IF(VLOOKUP($E13,'Country Indicator Data'!$B$3:$N$193,4,FALSE)&lt;J$125,0,5-(J$126-VLOOKUP($E13,'Country Indicator Data'!$B$3:$N$193,4,FALSE))/(J$126-J$125)*5)),1)))</f>
        <v>0.7</v>
      </c>
      <c r="K13" s="143">
        <f t="shared" si="1"/>
        <v>1.85</v>
      </c>
      <c r="L13" s="142">
        <f>IF(B13="Regional crisis",(IF(VLOOKUP($C13,'Regional Crises'!$B$1:$R$51,10,FALSE)="x","x",ROUND(IF(VLOOKUP($C13,'Regional Crises'!$B$1:$R$51,10,FALSE)&gt;L$126,5,IF(VLOOKUP($C13,'Regional Crises'!$B$1:$R$51,10,FALSE)&lt;L$125,0,5-(L$126-VLOOKUP($C13,'Regional Crises'!$B$1:$R$51,10,FALSE))/(L$126-L$125)*5)),1))),IF(VLOOKUP($E13,'Country Indicator Data'!$B$3:$N$193,6,FALSE)="x","x",ROUND(IF(VLOOKUP($E13,'Country Indicator Data'!$B$3:$N$193,6,FALSE)&gt;L$126,5,IF(VLOOKUP($E13,'Country Indicator Data'!$B$3:$N$193,6,FALSE)&lt;L$125,0,5-(L$126-VLOOKUP($E13,'Country Indicator Data'!$B$3:$N$193,6,FALSE))/(L$126-L$125)*5)),1)))</f>
        <v>1.6</v>
      </c>
      <c r="M13" s="142">
        <f>IF(B13="Regional crisis",(IF(VLOOKUP($C13,'Regional Crises'!$B$1:$R$51,11,FALSE)="x","x",ROUND(IF(VLOOKUP($C13,'Regional Crises'!$B$1:$R$51,11,FALSE)&gt;M$126,5,IF(VLOOKUP($C13,'Regional Crises'!$B$1:$R$51,11,FALSE)&lt;M$125,0,5-(M$126-VLOOKUP($C13,'Regional Crises'!$B$1:$R$51,11,FALSE))/(M$126-M$125)*5)),1))),IF(VLOOKUP($E13,'Country Indicator Data'!$B$3:$N$193,7,FALSE)="x","x",ROUND(IF(VLOOKUP($E13,'Country Indicator Data'!$B$3:$N$193,7,FALSE)&gt;M$126,5,IF(VLOOKUP($E13,'Country Indicator Data'!$B$3:$N$193,7,FALSE)&lt;M$125,0,5-(M$126-VLOOKUP($E13,'Country Indicator Data'!$B$3:$N$193,7,FALSE))/(M$126-M$125)*5)),1)))</f>
        <v>1.3</v>
      </c>
      <c r="N13" s="143">
        <f t="shared" si="2"/>
        <v>1.4500000000000002</v>
      </c>
      <c r="O13" s="151">
        <f t="shared" si="3"/>
        <v>2.0333333333333337</v>
      </c>
      <c r="P13" s="142">
        <f>IF(B13="Regional crisis",VLOOKUP(C13,'Regional Crises'!$B$1:$R$54,12,FALSE),VLOOKUP(E13,'Country Indicator Data'!$B$3:$I$193,8,FALSE))</f>
        <v>2.75</v>
      </c>
      <c r="Q13" s="142">
        <f>IF(B13="Regional crisis",(IF(VLOOKUP(C13,'Regional Crises'!$B$1:$R$54,13,FALSE)="x","x",IF(VLOOKUP(C13,'Regional Crises'!$B$1:$R$54,13,FALSE)&gt;Q$7,5,IF(VLOOKUP(C13,'Regional Crises'!$B$1:$R$54,13,FALSE)&gt;Q$6,4,IF(VLOOKUP(C13,'Regional Crises'!$B$1:$R$54,13,FALSE)&gt;Q$5,3,IF(VLOOKUP(C13,'Regional Crises'!$B$1:$R$54,13,FALSE)&gt;Q$4,2,IF(VLOOKUP(C13,'Regional Crises'!$B$1:$R$54,13,FALSE)&gt;$Q$3,1,0))))))),(IF(VLOOKUP($E13,'Country Indicator Data'!$B$3:$P$193,9,FALSE)="x","x",IF(VLOOKUP($E13,'Country Indicator Data'!$B$3:$P$193,9,FALSE)&gt;Q$7,5,IF(VLOOKUP($E13,'Country Indicator Data'!$B$3:$P$193,9,FALSE)&gt;Q$6,4,IF(VLOOKUP($E13,'Country Indicator Data'!$B$3:$P$193,9,FALSE)&gt;Q$5,3,IF(VLOOKUP($E13,'Country Indicator Data'!$B$3:$P$193,9,FALSE)&gt;Q$4,2,IF(VLOOKUP($E13,'Country Indicator Data'!$B$3:$P$193,9,FALSE)&gt;$Q$3,1,0))))))))</f>
        <v>3</v>
      </c>
      <c r="R13" s="151">
        <f t="shared" si="4"/>
        <v>2.875</v>
      </c>
      <c r="S13" s="142">
        <f>IF(B13="Regional crisis",((IF(VLOOKUP($C13,'Regional Crises'!$B$1:$R$51,17,FALSE)="x","x",ROUND(IF(VLOOKUP($C13,'Regional Crises'!$B$1:$R$51,17,FALSE)&gt;S$126,0,IF(VLOOKUP($C13,'Regional Crises'!$B$1:$R$51,17,FALSE)&lt;S$125,5,(S$126-VLOOKUP($C13,'Regional Crises'!$B$1:$R$51,17,FALSE))/(S$126-S$125)*5)),1)))),(IF(VLOOKUP($E13,'Country Indicator Data'!$B$3:$N$193,13,FALSE)="x","x",ROUND(IF(VLOOKUP($E13,'Country Indicator Data'!$B$3:$N$193,13,FALSE)&gt;S$126,0,IF(VLOOKUP($E13,'Country Indicator Data'!$B$3:$N$193,13,FALSE)&lt;S$125,5,(S$126-VLOOKUP($E13,'Country Indicator Data'!$B$3:$N$193,13,FALSE))/(S$126-S$125)*5)),1))))</f>
        <v>3.3</v>
      </c>
      <c r="T13" s="142">
        <f>IF(B13="Regional crisis",((IF(VLOOKUP($C13,'Regional Crises'!$B$1:$R$51,14,FALSE)="x","x",ROUND(IF(VLOOKUP($C13,'Regional Crises'!$B$1:$R$51,14,FALSE)&gt;T$126,0,IF(VLOOKUP($C13,'Regional Crises'!$B$1:$R$51,14,FALSE)&lt;T$125,5,(T$126-VLOOKUP($C13,'Regional Crises'!$B$1:$R$51,14,FALSE))/(T$126-T$125)*5)),1)))),(IF(VLOOKUP($E13,'Country Indicator Data'!$B$3:$N$193,10,FALSE)="x","x",ROUND(IF(VLOOKUP($E13,'Country Indicator Data'!$B$3:$N$193,10,FALSE)&gt;T$126,0,IF(VLOOKUP($E13,'Country Indicator Data'!$B$3:$N$193,10,FALSE)&lt;T$125,5,(T$126-VLOOKUP($E13,'Country Indicator Data'!$B$3:$N$193,10,FALSE))/(T$126-T$125)*5)),1))))</f>
        <v>3.1</v>
      </c>
      <c r="U13" s="142">
        <f>IF(B13="Regional crisis",((IF(VLOOKUP($C13,'Regional Crises'!$B$1:$R$51,15,FALSE)="x","x",ROUND(IF(VLOOKUP($C13,'Regional Crises'!$B$1:$R$51,15,FALSE)&gt;U$126,0,IF(VLOOKUP($C13,'Regional Crises'!$B$1:$R$51,15,FALSE)&lt;U$125,5,(U$126-VLOOKUP($C13,'Regional Crises'!$B$1:$R$51,15,FALSE))/(U$126-U$125)*5)),1)))),(IF(VLOOKUP($E13,'Country Indicator Data'!$B$3:$N$193,11,FALSE)="x","x",ROUND(IF(VLOOKUP($E13,'Country Indicator Data'!$B$3:$N$193,11,FALSE)&gt;U$126,0,IF(VLOOKUP($E13,'Country Indicator Data'!$B$3:$N$193,11,FALSE)&lt;U$125,5,(U$126-VLOOKUP($E13,'Country Indicator Data'!$B$3:$N$193,11,FALSE))/(U$126-U$125)*5)),1))))</f>
        <v>3</v>
      </c>
      <c r="V13" s="142">
        <f>IF(B13="Regional crisis",((IF(VLOOKUP($C13,'Regional Crises'!$B$1:$R$51,16,FALSE)="x","x",ROUND(IF(VLOOKUP($C13,'Regional Crises'!$B$1:$R$51,16,FALSE)&gt;V$126,0,IF(VLOOKUP($C13,'Regional Crises'!$B$1:$R$51,16,FALSE)&lt;V$125,5,(V$126-VLOOKUP($C13,'Regional Crises'!$B$1:$R$51,16,FALSE))/(V$126-V$125)*5)),1)))),(IF(VLOOKUP($E13,'Country Indicator Data'!$B$3:$N$193,12,FALSE)="x","x",ROUND(IF(VLOOKUP($E13,'Country Indicator Data'!$B$3:$N$193,12,FALSE)&gt;V$126,0,IF(VLOOKUP($E13,'Country Indicator Data'!$B$3:$N$193,12,FALSE)&lt;V$125,5,(V$126-VLOOKUP($E13,'Country Indicator Data'!$B$3:$N$193,12,FALSE))/(V$126-V$125)*5)),1))))</f>
        <v>2.5</v>
      </c>
      <c r="W13" s="151">
        <f t="shared" si="5"/>
        <v>3</v>
      </c>
      <c r="X13" s="154">
        <f t="shared" si="6"/>
        <v>2.6</v>
      </c>
      <c r="Y13" s="142">
        <f>IF('Core Indicators'!FC7="x","x",IF('Core Indicators'!FC7&gt;=Y$7,5,IF('Core Indicators'!FC7&gt;=Y$6,4,IF('Core Indicators'!FC7&gt;=Y$5,3,IF('Core Indicators'!FC7&gt;=Y$4,2,IF('Core Indicators'!FC7&gt;=Y$3,1,0))))))</f>
        <v>2</v>
      </c>
      <c r="Z13" s="151">
        <f t="shared" si="7"/>
        <v>2</v>
      </c>
      <c r="AA13" s="144" t="str">
        <f>IF(OR('Crisis Indicator Data'!$W7="x",ISNA('Crisis Indicator Data'!$Q7)),"x",'Crisis Indicator Data'!$W7/SUM('Crisis Indicator Data'!$Q7:$U7))</f>
        <v>x</v>
      </c>
      <c r="AB13" s="148" t="str">
        <f t="shared" si="8"/>
        <v>x</v>
      </c>
      <c r="AC13" s="144" t="str">
        <f>IF(OR('Crisis Indicator Data'!$X7="x",ISNA('Crisis Indicator Data'!$Q7)),"x",'Crisis Indicator Data'!$X7/SUM('Crisis Indicator Data'!$Q7:$U7))</f>
        <v>x</v>
      </c>
      <c r="AD13" s="148" t="str">
        <f t="shared" si="9"/>
        <v>x</v>
      </c>
      <c r="AE13" s="146">
        <f>'Crisis Indicator Data'!Y7</f>
        <v>0.33333333333333331</v>
      </c>
      <c r="AF13" s="146">
        <f>'Crisis Indicator Data'!Z7</f>
        <v>1</v>
      </c>
      <c r="AG13" s="146">
        <f>'Crisis Indicator Data'!AA7</f>
        <v>1</v>
      </c>
      <c r="AH13" s="146">
        <f>'Crisis Indicator Data'!AB7</f>
        <v>0.33333333333333331</v>
      </c>
      <c r="AI13" s="149">
        <f t="shared" si="10"/>
        <v>2</v>
      </c>
      <c r="AJ13" s="146">
        <f>'Crisis Indicator Data'!AC7</f>
        <v>0.66666666666666663</v>
      </c>
      <c r="AK13" s="146">
        <f>'Crisis Indicator Data'!AD7</f>
        <v>0.66666666666666663</v>
      </c>
      <c r="AL13" s="149">
        <f t="shared" si="11"/>
        <v>2</v>
      </c>
      <c r="AM13" s="146">
        <f>'Crisis Indicator Data'!AE7</f>
        <v>1</v>
      </c>
      <c r="AN13" s="146">
        <f>'Crisis Indicator Data'!AF7</f>
        <v>1.6666666666666667</v>
      </c>
      <c r="AO13" s="146">
        <f>'Crisis Indicator Data'!AG7</f>
        <v>1</v>
      </c>
      <c r="AP13" s="149">
        <f t="shared" si="12"/>
        <v>3</v>
      </c>
      <c r="AQ13" s="152">
        <f t="shared" si="13"/>
        <v>2</v>
      </c>
      <c r="AR13" s="154">
        <f t="shared" si="14"/>
        <v>2</v>
      </c>
    </row>
    <row r="14" spans="1:44" ht="13.5" customHeight="1" x14ac:dyDescent="0.35">
      <c r="A14" s="1" t="str">
        <f>'Crisis Indicator Data'!A8</f>
        <v xml:space="preserve">Hurricane Dorian in Bahamas </v>
      </c>
      <c r="B14" s="1" t="str">
        <f>'Crisis Indicator Data'!B8</f>
        <v>Tropical cyclone</v>
      </c>
      <c r="C14" s="25" t="str">
        <f>'Crisis Indicator Data'!C8</f>
        <v>BHS002</v>
      </c>
      <c r="D14" s="25" t="str">
        <f>'Crisis Indicator Data'!D8</f>
        <v>Bahamas</v>
      </c>
      <c r="E14" s="25" t="str">
        <f>'Crisis Indicator Data'!E8</f>
        <v>BHS</v>
      </c>
      <c r="F14" s="142">
        <f>IF(B14="Regional crisis",(IF(VLOOKUP($C14,'Regional Crises'!$B$1:$R$51,7,FALSE)="x","x",ROUND(IF(VLOOKUP($C14,'Regional Crises'!$B$1:$R$51,7,FALSE)&gt;$F$126,5,IF(VLOOKUP($C14,'Regional Crises'!$B$1:$R$51,7,FALSE)&lt;F$125,0,($F$126-VLOOKUP($C14,'Regional Crises'!$B$1:$R$51,7,FALSE))/($F$126-$F$125)*5)),1))),IF(VLOOKUP($E14,'Country Indicator Data'!$B$3:$N$193,3,FALSE)="x","x",ROUND(IF(VLOOKUP($E14,'Country Indicator Data'!$B$3:$N$193,3,FALSE)&gt;$F$126,5,IF(VLOOKUP($E14,'Country Indicator Data'!$B$3:$N$193,3,FALSE)&lt;$F$125,0,($F$126-VLOOKUP($E14,'Country Indicator Data'!$B$3:$N$193,3,FALSE))/($F$126-$F$125)*5)),1)))</f>
        <v>0.7</v>
      </c>
      <c r="G14" s="142" t="str">
        <f>IF(B14="Regional crisis",(IF(VLOOKUP($C14,'Regional Crises'!$B$1:$R$51,9,FALSE)="x","x",ROUND(IF(VLOOKUP($C14,'Regional Crises'!$B$1:$R$51,9,FALSE)&gt;G$126,5,IF(VLOOKUP($C14,'Regional Crises'!$B$1:$R$51,9,FALSE)&lt;G$125,0,(G$126-VLOOKUP($C14,'Regional Crises'!$B$1:$R$51,9,FALSE))/(G$126-G$125)*5)),1))),IF(VLOOKUP($E14,'Country Indicator Data'!$B$3:$N$193,5,FALSE)="x","x",ROUND(IF(VLOOKUP($E14,'Country Indicator Data'!$B$3:$N$193,5,FALSE)&gt;G$126,5,IF(VLOOKUP($E14,'Country Indicator Data'!$B$3:$N$193,5,FALSE)&lt;G$125,0,(G$126-VLOOKUP($E14,'Country Indicator Data'!$B$3:$N$193,5,FALSE))/(G$126-G$125)*5)),1)))</f>
        <v>x</v>
      </c>
      <c r="H14" s="143">
        <f t="shared" si="0"/>
        <v>0.7</v>
      </c>
      <c r="I14" s="142">
        <f>IF(B14="Regional crisis",(IF(VLOOKUP($C14,'Regional Crises'!$B$1:$R$51,6,FALSE)="x","x",ROUND(IF(VLOOKUP($C14,'Regional Crises'!$B$1:$R$51,6,FALSE)&gt;I$126,5,IF(VLOOKUP($C14,'Regional Crises'!$B$1:$R$51,6,FALSE)&lt;I$125,0,5-(I$126-VLOOKUP($C14,'Regional Crises'!$B$1:$R$51,6,FALSE))/(I$126-I$125)*5)),1))),IF(VLOOKUP($E14,'Country Indicator Data'!$B$3:$N$193,2,FALSE)="x","x",ROUND(IF(VLOOKUP($E14,'Country Indicator Data'!$B$3:$N$193,2,FALSE)&gt;I$126,5,IF(VLOOKUP($E14,'Country Indicator Data'!$B$3:$N$193,2,FALSE)&lt;I$125,0,5-(I$126-VLOOKUP($E14,'Country Indicator Data'!$B$3:$N$193,2,FALSE))/(I$126-I$125)*5)),1)))</f>
        <v>0</v>
      </c>
      <c r="J14" s="142">
        <f>IF(B14="Regional crisis",(IF(VLOOKUP($C14,'Regional Crises'!$B$1:$R$51,8,FALSE)="x","x",ROUND(IF(VLOOKUP($C14,'Regional Crises'!$B$1:$R$51,8,FALSE)&gt;J$126,5,IF(VLOOKUP($C14,'Regional Crises'!$B$1:$R$51,8,FALSE)&lt;J$125,0,5-(J$126-VLOOKUP($C14,'Regional Crises'!$B$1:$R$51,8,FALSE))/(J$126-J$125)*5)),1))),IF(VLOOKUP($E14,'Country Indicator Data'!$B$3:$N$193,4,FALSE)="x","x",ROUND(IF(VLOOKUP($E14,'Country Indicator Data'!$B$3:$N$193,4,FALSE)&gt;J$126,5,IF(VLOOKUP($E14,'Country Indicator Data'!$B$3:$N$193,4,FALSE)&lt;J$125,0,5-(J$126-VLOOKUP($E14,'Country Indicator Data'!$B$3:$N$193,4,FALSE))/(J$126-J$125)*5)),1)))</f>
        <v>0</v>
      </c>
      <c r="K14" s="143">
        <f t="shared" si="1"/>
        <v>0</v>
      </c>
      <c r="L14" s="142">
        <f>IF(B14="Regional crisis",(IF(VLOOKUP($C14,'Regional Crises'!$B$1:$R$51,10,FALSE)="x","x",ROUND(IF(VLOOKUP($C14,'Regional Crises'!$B$1:$R$51,10,FALSE)&gt;L$126,5,IF(VLOOKUP($C14,'Regional Crises'!$B$1:$R$51,10,FALSE)&lt;L$125,0,5-(L$126-VLOOKUP($C14,'Regional Crises'!$B$1:$R$51,10,FALSE))/(L$126-L$125)*5)),1))),IF(VLOOKUP($E14,'Country Indicator Data'!$B$3:$N$193,6,FALSE)="x","x",ROUND(IF(VLOOKUP($E14,'Country Indicator Data'!$B$3:$N$193,6,FALSE)&gt;L$126,5,IF(VLOOKUP($E14,'Country Indicator Data'!$B$3:$N$193,6,FALSE)&lt;L$125,0,5-(L$126-VLOOKUP($E14,'Country Indicator Data'!$B$3:$N$193,6,FALSE))/(L$126-L$125)*5)),1)))</f>
        <v>2.4</v>
      </c>
      <c r="M14" s="142" t="str">
        <f>IF(B14="Regional crisis",(IF(VLOOKUP($C14,'Regional Crises'!$B$1:$R$51,11,FALSE)="x","x",ROUND(IF(VLOOKUP($C14,'Regional Crises'!$B$1:$R$51,11,FALSE)&gt;M$126,5,IF(VLOOKUP($C14,'Regional Crises'!$B$1:$R$51,11,FALSE)&lt;M$125,0,5-(M$126-VLOOKUP($C14,'Regional Crises'!$B$1:$R$51,11,FALSE))/(M$126-M$125)*5)),1))),IF(VLOOKUP($E14,'Country Indicator Data'!$B$3:$N$193,7,FALSE)="x","x",ROUND(IF(VLOOKUP($E14,'Country Indicator Data'!$B$3:$N$193,7,FALSE)&gt;M$126,5,IF(VLOOKUP($E14,'Country Indicator Data'!$B$3:$N$193,7,FALSE)&lt;M$125,0,5-(M$126-VLOOKUP($E14,'Country Indicator Data'!$B$3:$N$193,7,FALSE))/(M$126-M$125)*5)),1)))</f>
        <v>x</v>
      </c>
      <c r="N14" s="143">
        <f t="shared" si="2"/>
        <v>2.4</v>
      </c>
      <c r="O14" s="151">
        <f t="shared" si="3"/>
        <v>1.0333333333333332</v>
      </c>
      <c r="P14" s="142">
        <f>IF(B14="Regional crisis",VLOOKUP(C14,'Regional Crises'!$B$1:$R$54,12,FALSE),VLOOKUP(E14,'Country Indicator Data'!$B$3:$I$193,8,FALSE))</f>
        <v>0</v>
      </c>
      <c r="Q14" s="142">
        <f>IF(B14="Regional crisis",(IF(VLOOKUP(C14,'Regional Crises'!$B$1:$R$54,13,FALSE)="x","x",IF(VLOOKUP(C14,'Regional Crises'!$B$1:$R$54,13,FALSE)&gt;Q$7,5,IF(VLOOKUP(C14,'Regional Crises'!$B$1:$R$54,13,FALSE)&gt;Q$6,4,IF(VLOOKUP(C14,'Regional Crises'!$B$1:$R$54,13,FALSE)&gt;Q$5,3,IF(VLOOKUP(C14,'Regional Crises'!$B$1:$R$54,13,FALSE)&gt;Q$4,2,IF(VLOOKUP(C14,'Regional Crises'!$B$1:$R$54,13,FALSE)&gt;$Q$3,1,0))))))),(IF(VLOOKUP($E14,'Country Indicator Data'!$B$3:$P$193,9,FALSE)="x","x",IF(VLOOKUP($E14,'Country Indicator Data'!$B$3:$P$193,9,FALSE)&gt;Q$7,5,IF(VLOOKUP($E14,'Country Indicator Data'!$B$3:$P$193,9,FALSE)&gt;Q$6,4,IF(VLOOKUP($E14,'Country Indicator Data'!$B$3:$P$193,9,FALSE)&gt;Q$5,3,IF(VLOOKUP($E14,'Country Indicator Data'!$B$3:$P$193,9,FALSE)&gt;Q$4,2,IF(VLOOKUP($E14,'Country Indicator Data'!$B$3:$P$193,9,FALSE)&gt;$Q$3,1,0))))))))</f>
        <v>1</v>
      </c>
      <c r="R14" s="151">
        <f t="shared" si="4"/>
        <v>0.5</v>
      </c>
      <c r="S14" s="142">
        <f>IF(B14="Regional crisis",((IF(VLOOKUP($C14,'Regional Crises'!$B$1:$R$51,17,FALSE)="x","x",ROUND(IF(VLOOKUP($C14,'Regional Crises'!$B$1:$R$51,17,FALSE)&gt;S$126,0,IF(VLOOKUP($C14,'Regional Crises'!$B$1:$R$51,17,FALSE)&lt;S$125,5,(S$126-VLOOKUP($C14,'Regional Crises'!$B$1:$R$51,17,FALSE))/(S$126-S$125)*5)),1)))),(IF(VLOOKUP($E14,'Country Indicator Data'!$B$3:$N$193,13,FALSE)="x","x",ROUND(IF(VLOOKUP($E14,'Country Indicator Data'!$B$3:$N$193,13,FALSE)&gt;S$126,0,IF(VLOOKUP($E14,'Country Indicator Data'!$B$3:$N$193,13,FALSE)&lt;S$125,5,(S$126-VLOOKUP($E14,'Country Indicator Data'!$B$3:$N$193,13,FALSE))/(S$126-S$125)*5)),1))))</f>
        <v>1.7</v>
      </c>
      <c r="T14" s="142">
        <f>IF(B14="Regional crisis",((IF(VLOOKUP($C14,'Regional Crises'!$B$1:$R$51,14,FALSE)="x","x",ROUND(IF(VLOOKUP($C14,'Regional Crises'!$B$1:$R$51,14,FALSE)&gt;T$126,0,IF(VLOOKUP($C14,'Regional Crises'!$B$1:$R$51,14,FALSE)&lt;T$125,5,(T$126-VLOOKUP($C14,'Regional Crises'!$B$1:$R$51,14,FALSE))/(T$126-T$125)*5)),1)))),(IF(VLOOKUP($E14,'Country Indicator Data'!$B$3:$N$193,10,FALSE)="x","x",ROUND(IF(VLOOKUP($E14,'Country Indicator Data'!$B$3:$N$193,10,FALSE)&gt;T$126,0,IF(VLOOKUP($E14,'Country Indicator Data'!$B$3:$N$193,10,FALSE)&lt;T$125,5,(T$126-VLOOKUP($E14,'Country Indicator Data'!$B$3:$N$193,10,FALSE))/(T$126-T$125)*5)),1))))</f>
        <v>1.9</v>
      </c>
      <c r="U14" s="142" t="str">
        <f>IF(B14="Regional crisis",((IF(VLOOKUP($C14,'Regional Crises'!$B$1:$R$51,15,FALSE)="x","x",ROUND(IF(VLOOKUP($C14,'Regional Crises'!$B$1:$R$51,15,FALSE)&gt;U$126,0,IF(VLOOKUP($C14,'Regional Crises'!$B$1:$R$51,15,FALSE)&lt;U$125,5,(U$126-VLOOKUP($C14,'Regional Crises'!$B$1:$R$51,15,FALSE))/(U$126-U$125)*5)),1)))),(IF(VLOOKUP($E14,'Country Indicator Data'!$B$3:$N$193,11,FALSE)="x","x",ROUND(IF(VLOOKUP($E14,'Country Indicator Data'!$B$3:$N$193,11,FALSE)&gt;U$126,0,IF(VLOOKUP($E14,'Country Indicator Data'!$B$3:$N$193,11,FALSE)&lt;U$125,5,(U$126-VLOOKUP($E14,'Country Indicator Data'!$B$3:$N$193,11,FALSE))/(U$126-U$125)*5)),1))))</f>
        <v>x</v>
      </c>
      <c r="V14" s="142">
        <f>IF(B14="Regional crisis",((IF(VLOOKUP($C14,'Regional Crises'!$B$1:$R$51,16,FALSE)="x","x",ROUND(IF(VLOOKUP($C14,'Regional Crises'!$B$1:$R$51,16,FALSE)&gt;V$126,0,IF(VLOOKUP($C14,'Regional Crises'!$B$1:$R$51,16,FALSE)&lt;V$125,5,(V$126-VLOOKUP($C14,'Regional Crises'!$B$1:$R$51,16,FALSE))/(V$126-V$125)*5)),1)))),(IF(VLOOKUP($E14,'Country Indicator Data'!$B$3:$N$193,12,FALSE)="x","x",ROUND(IF(VLOOKUP($E14,'Country Indicator Data'!$B$3:$N$193,12,FALSE)&gt;V$126,0,IF(VLOOKUP($E14,'Country Indicator Data'!$B$3:$N$193,12,FALSE)&lt;V$125,5,(V$126-VLOOKUP($E14,'Country Indicator Data'!$B$3:$N$193,12,FALSE))/(V$126-V$125)*5)),1))))</f>
        <v>0.5</v>
      </c>
      <c r="W14" s="151">
        <f t="shared" si="5"/>
        <v>1.4</v>
      </c>
      <c r="X14" s="154">
        <f t="shared" si="6"/>
        <v>1</v>
      </c>
      <c r="Y14" s="142">
        <f>IF('Core Indicators'!FC8="x","x",IF('Core Indicators'!FC8&gt;=Y$7,5,IF('Core Indicators'!FC8&gt;=Y$6,4,IF('Core Indicators'!FC8&gt;=Y$5,3,IF('Core Indicators'!FC8&gt;=Y$4,2,IF('Core Indicators'!FC8&gt;=Y$3,1,0))))))</f>
        <v>4</v>
      </c>
      <c r="Z14" s="151">
        <f t="shared" si="7"/>
        <v>4</v>
      </c>
      <c r="AA14" s="144" t="str">
        <f>IF(OR('Crisis Indicator Data'!$W8="x",ISNA('Crisis Indicator Data'!$Q8)),"x",'Crisis Indicator Data'!$W8/SUM('Crisis Indicator Data'!$Q8:$U8))</f>
        <v>x</v>
      </c>
      <c r="AB14" s="148" t="str">
        <f t="shared" si="8"/>
        <v>x</v>
      </c>
      <c r="AC14" s="144" t="str">
        <f>IF(OR('Crisis Indicator Data'!$X8="x",ISNA('Crisis Indicator Data'!$Q8)),"x",'Crisis Indicator Data'!$X8/SUM('Crisis Indicator Data'!$Q8:$U8))</f>
        <v>x</v>
      </c>
      <c r="AD14" s="148" t="str">
        <f t="shared" si="9"/>
        <v>x</v>
      </c>
      <c r="AE14" s="146">
        <f>'Crisis Indicator Data'!Y8</f>
        <v>0</v>
      </c>
      <c r="AF14" s="146">
        <f>'Crisis Indicator Data'!Z8</f>
        <v>0</v>
      </c>
      <c r="AG14" s="146">
        <f>'Crisis Indicator Data'!AA8</f>
        <v>0</v>
      </c>
      <c r="AH14" s="146">
        <f>'Crisis Indicator Data'!AB8</f>
        <v>0</v>
      </c>
      <c r="AI14" s="149">
        <f t="shared" si="10"/>
        <v>0</v>
      </c>
      <c r="AJ14" s="146">
        <f>'Crisis Indicator Data'!AC8</f>
        <v>0</v>
      </c>
      <c r="AK14" s="146">
        <f>'Crisis Indicator Data'!AD8</f>
        <v>2</v>
      </c>
      <c r="AL14" s="149">
        <f t="shared" si="11"/>
        <v>2</v>
      </c>
      <c r="AM14" s="146">
        <f>'Crisis Indicator Data'!AE8</f>
        <v>0</v>
      </c>
      <c r="AN14" s="146">
        <f>'Crisis Indicator Data'!AF8</f>
        <v>0</v>
      </c>
      <c r="AO14" s="146">
        <f>'Crisis Indicator Data'!AG8</f>
        <v>3</v>
      </c>
      <c r="AP14" s="149">
        <f t="shared" si="12"/>
        <v>3</v>
      </c>
      <c r="AQ14" s="152">
        <f t="shared" si="13"/>
        <v>2</v>
      </c>
      <c r="AR14" s="154">
        <f t="shared" si="14"/>
        <v>3</v>
      </c>
    </row>
    <row r="15" spans="1:44" ht="13.5" customHeight="1" x14ac:dyDescent="0.35">
      <c r="A15" s="1" t="str">
        <f>'Crisis Indicator Data'!A9</f>
        <v>Rohingya refugee crisis</v>
      </c>
      <c r="B15" s="1" t="str">
        <f>'Crisis Indicator Data'!B9</f>
        <v>International displacement</v>
      </c>
      <c r="C15" s="25" t="str">
        <f>'Crisis Indicator Data'!C9</f>
        <v>BGD002</v>
      </c>
      <c r="D15" s="25" t="str">
        <f>'Crisis Indicator Data'!D9</f>
        <v>Bangladesh</v>
      </c>
      <c r="E15" s="25" t="str">
        <f>'Crisis Indicator Data'!E9</f>
        <v>BGD</v>
      </c>
      <c r="F15" s="142">
        <f>IF(B15="Regional crisis",(IF(VLOOKUP($C15,'Regional Crises'!$B$1:$R$51,7,FALSE)="x","x",ROUND(IF(VLOOKUP($C15,'Regional Crises'!$B$1:$R$51,7,FALSE)&gt;$F$126,5,IF(VLOOKUP($C15,'Regional Crises'!$B$1:$R$51,7,FALSE)&lt;F$125,0,($F$126-VLOOKUP($C15,'Regional Crises'!$B$1:$R$51,7,FALSE))/($F$126-$F$125)*5)),1))),IF(VLOOKUP($E15,'Country Indicator Data'!$B$3:$N$193,3,FALSE)="x","x",ROUND(IF(VLOOKUP($E15,'Country Indicator Data'!$B$3:$N$193,3,FALSE)&gt;$F$126,5,IF(VLOOKUP($E15,'Country Indicator Data'!$B$3:$N$193,3,FALSE)&lt;$F$125,0,($F$126-VLOOKUP($E15,'Country Indicator Data'!$B$3:$N$193,3,FALSE))/($F$126-$F$125)*5)),1)))</f>
        <v>2.5</v>
      </c>
      <c r="G15" s="142">
        <f>IF(B15="Regional crisis",(IF(VLOOKUP($C15,'Regional Crises'!$B$1:$R$51,9,FALSE)="x","x",ROUND(IF(VLOOKUP($C15,'Regional Crises'!$B$1:$R$51,9,FALSE)&gt;G$126,5,IF(VLOOKUP($C15,'Regional Crises'!$B$1:$R$51,9,FALSE)&lt;G$125,0,(G$126-VLOOKUP($C15,'Regional Crises'!$B$1:$R$51,9,FALSE))/(G$126-G$125)*5)),1))),IF(VLOOKUP($E15,'Country Indicator Data'!$B$3:$N$193,5,FALSE)="x","x",ROUND(IF(VLOOKUP($E15,'Country Indicator Data'!$B$3:$N$193,5,FALSE)&gt;G$126,5,IF(VLOOKUP($E15,'Country Indicator Data'!$B$3:$N$193,5,FALSE)&lt;G$125,0,(G$126-VLOOKUP($E15,'Country Indicator Data'!$B$3:$N$193,5,FALSE))/(G$126-G$125)*5)),1)))</f>
        <v>2.7</v>
      </c>
      <c r="H15" s="143">
        <f t="shared" si="0"/>
        <v>2.6</v>
      </c>
      <c r="I15" s="142">
        <f>IF(B15="Regional crisis",(IF(VLOOKUP($C15,'Regional Crises'!$B$1:$R$51,6,FALSE)="x","x",ROUND(IF(VLOOKUP($C15,'Regional Crises'!$B$1:$R$51,6,FALSE)&gt;I$126,5,IF(VLOOKUP($C15,'Regional Crises'!$B$1:$R$51,6,FALSE)&lt;I$125,0,5-(I$126-VLOOKUP($C15,'Regional Crises'!$B$1:$R$51,6,FALSE))/(I$126-I$125)*5)),1))),IF(VLOOKUP($E15,'Country Indicator Data'!$B$3:$N$193,2,FALSE)="x","x",ROUND(IF(VLOOKUP($E15,'Country Indicator Data'!$B$3:$N$193,2,FALSE)&gt;I$126,5,IF(VLOOKUP($E15,'Country Indicator Data'!$B$3:$N$193,2,FALSE)&lt;I$125,0,5-(I$126-VLOOKUP($E15,'Country Indicator Data'!$B$3:$N$193,2,FALSE))/(I$126-I$125)*5)),1)))</f>
        <v>1.2</v>
      </c>
      <c r="J15" s="142">
        <f>IF(B15="Regional crisis",(IF(VLOOKUP($C15,'Regional Crises'!$B$1:$R$51,8,FALSE)="x","x",ROUND(IF(VLOOKUP($C15,'Regional Crises'!$B$1:$R$51,8,FALSE)&gt;J$126,5,IF(VLOOKUP($C15,'Regional Crises'!$B$1:$R$51,8,FALSE)&lt;J$125,0,5-(J$126-VLOOKUP($C15,'Regional Crises'!$B$1:$R$51,8,FALSE))/(J$126-J$125)*5)),1))),IF(VLOOKUP($E15,'Country Indicator Data'!$B$3:$N$193,4,FALSE)="x","x",ROUND(IF(VLOOKUP($E15,'Country Indicator Data'!$B$3:$N$193,4,FALSE)&gt;J$126,5,IF(VLOOKUP($E15,'Country Indicator Data'!$B$3:$N$193,4,FALSE)&lt;J$125,0,5-(J$126-VLOOKUP($E15,'Country Indicator Data'!$B$3:$N$193,4,FALSE))/(J$126-J$125)*5)),1)))</f>
        <v>1.2</v>
      </c>
      <c r="K15" s="143">
        <f t="shared" si="1"/>
        <v>1.2</v>
      </c>
      <c r="L15" s="142">
        <f>IF(B15="Regional crisis",(IF(VLOOKUP($C15,'Regional Crises'!$B$1:$R$51,10,FALSE)="x","x",ROUND(IF(VLOOKUP($C15,'Regional Crises'!$B$1:$R$51,10,FALSE)&gt;L$126,5,IF(VLOOKUP($C15,'Regional Crises'!$B$1:$R$51,10,FALSE)&lt;L$125,0,5-(L$126-VLOOKUP($C15,'Regional Crises'!$B$1:$R$51,10,FALSE))/(L$126-L$125)*5)),1))),IF(VLOOKUP($E15,'Country Indicator Data'!$B$3:$N$193,6,FALSE)="x","x",ROUND(IF(VLOOKUP($E15,'Country Indicator Data'!$B$3:$N$193,6,FALSE)&gt;L$126,5,IF(VLOOKUP($E15,'Country Indicator Data'!$B$3:$N$193,6,FALSE)&lt;L$125,0,5-(L$126-VLOOKUP($E15,'Country Indicator Data'!$B$3:$N$193,6,FALSE))/(L$126-L$125)*5)),1)))</f>
        <v>3.5</v>
      </c>
      <c r="M15" s="142">
        <f>IF(B15="Regional crisis",(IF(VLOOKUP($C15,'Regional Crises'!$B$1:$R$51,11,FALSE)="x","x",ROUND(IF(VLOOKUP($C15,'Regional Crises'!$B$1:$R$51,11,FALSE)&gt;M$126,5,IF(VLOOKUP($C15,'Regional Crises'!$B$1:$R$51,11,FALSE)&lt;M$125,0,5-(M$126-VLOOKUP($C15,'Regional Crises'!$B$1:$R$51,11,FALSE))/(M$126-M$125)*5)),1))),IF(VLOOKUP($E15,'Country Indicator Data'!$B$3:$N$193,7,FALSE)="x","x",ROUND(IF(VLOOKUP($E15,'Country Indicator Data'!$B$3:$N$193,7,FALSE)&gt;M$126,5,IF(VLOOKUP($E15,'Country Indicator Data'!$B$3:$N$193,7,FALSE)&lt;M$125,0,5-(M$126-VLOOKUP($E15,'Country Indicator Data'!$B$3:$N$193,7,FALSE))/(M$126-M$125)*5)),1)))</f>
        <v>0.9</v>
      </c>
      <c r="N15" s="143">
        <f t="shared" si="2"/>
        <v>2.2000000000000002</v>
      </c>
      <c r="O15" s="151">
        <f t="shared" si="3"/>
        <v>2</v>
      </c>
      <c r="P15" s="142">
        <f>IF(B15="Regional crisis",VLOOKUP(C15,'Regional Crises'!$B$1:$R$54,12,FALSE),VLOOKUP(E15,'Country Indicator Data'!$B$3:$I$193,8,FALSE))</f>
        <v>3</v>
      </c>
      <c r="Q15" s="142">
        <f>IF(B15="Regional crisis",(IF(VLOOKUP(C15,'Regional Crises'!$B$1:$R$54,13,FALSE)="x","x",IF(VLOOKUP(C15,'Regional Crises'!$B$1:$R$54,13,FALSE)&gt;Q$7,5,IF(VLOOKUP(C15,'Regional Crises'!$B$1:$R$54,13,FALSE)&gt;Q$6,4,IF(VLOOKUP(C15,'Regional Crises'!$B$1:$R$54,13,FALSE)&gt;Q$5,3,IF(VLOOKUP(C15,'Regional Crises'!$B$1:$R$54,13,FALSE)&gt;Q$4,2,IF(VLOOKUP(C15,'Regional Crises'!$B$1:$R$54,13,FALSE)&gt;$Q$3,1,0))))))),(IF(VLOOKUP($E15,'Country Indicator Data'!$B$3:$P$193,9,FALSE)="x","x",IF(VLOOKUP($E15,'Country Indicator Data'!$B$3:$P$193,9,FALSE)&gt;Q$7,5,IF(VLOOKUP($E15,'Country Indicator Data'!$B$3:$P$193,9,FALSE)&gt;Q$6,4,IF(VLOOKUP($E15,'Country Indicator Data'!$B$3:$P$193,9,FALSE)&gt;Q$5,3,IF(VLOOKUP($E15,'Country Indicator Data'!$B$3:$P$193,9,FALSE)&gt;Q$4,2,IF(VLOOKUP($E15,'Country Indicator Data'!$B$3:$P$193,9,FALSE)&gt;$Q$3,1,0))))))))</f>
        <v>1</v>
      </c>
      <c r="R15" s="151">
        <f t="shared" si="4"/>
        <v>2</v>
      </c>
      <c r="S15" s="142">
        <f>IF(B15="Regional crisis",((IF(VLOOKUP($C15,'Regional Crises'!$B$1:$R$51,17,FALSE)="x","x",ROUND(IF(VLOOKUP($C15,'Regional Crises'!$B$1:$R$51,17,FALSE)&gt;S$126,0,IF(VLOOKUP($C15,'Regional Crises'!$B$1:$R$51,17,FALSE)&lt;S$125,5,(S$126-VLOOKUP($C15,'Regional Crises'!$B$1:$R$51,17,FALSE))/(S$126-S$125)*5)),1)))),(IF(VLOOKUP($E15,'Country Indicator Data'!$B$3:$N$193,13,FALSE)="x","x",ROUND(IF(VLOOKUP($E15,'Country Indicator Data'!$B$3:$N$193,13,FALSE)&gt;S$126,0,IF(VLOOKUP($E15,'Country Indicator Data'!$B$3:$N$193,13,FALSE)&lt;S$125,5,(S$126-VLOOKUP($E15,'Country Indicator Data'!$B$3:$N$193,13,FALSE))/(S$126-S$125)*5)),1))))</f>
        <v>3.7</v>
      </c>
      <c r="T15" s="142">
        <f>IF(B15="Regional crisis",((IF(VLOOKUP($C15,'Regional Crises'!$B$1:$R$51,14,FALSE)="x","x",ROUND(IF(VLOOKUP($C15,'Regional Crises'!$B$1:$R$51,14,FALSE)&gt;T$126,0,IF(VLOOKUP($C15,'Regional Crises'!$B$1:$R$51,14,FALSE)&lt;T$125,5,(T$126-VLOOKUP($C15,'Regional Crises'!$B$1:$R$51,14,FALSE))/(T$126-T$125)*5)),1)))),(IF(VLOOKUP($E15,'Country Indicator Data'!$B$3:$N$193,10,FALSE)="x","x",ROUND(IF(VLOOKUP($E15,'Country Indicator Data'!$B$3:$N$193,10,FALSE)&gt;T$126,0,IF(VLOOKUP($E15,'Country Indicator Data'!$B$3:$N$193,10,FALSE)&lt;T$125,5,(T$126-VLOOKUP($E15,'Country Indicator Data'!$B$3:$N$193,10,FALSE))/(T$126-T$125)*5)),1))))</f>
        <v>3.2</v>
      </c>
      <c r="U15" s="142">
        <f>IF(B15="Regional crisis",((IF(VLOOKUP($C15,'Regional Crises'!$B$1:$R$51,15,FALSE)="x","x",ROUND(IF(VLOOKUP($C15,'Regional Crises'!$B$1:$R$51,15,FALSE)&gt;U$126,0,IF(VLOOKUP($C15,'Regional Crises'!$B$1:$R$51,15,FALSE)&lt;U$125,5,(U$126-VLOOKUP($C15,'Regional Crises'!$B$1:$R$51,15,FALSE))/(U$126-U$125)*5)),1)))),(IF(VLOOKUP($E15,'Country Indicator Data'!$B$3:$N$193,11,FALSE)="x","x",ROUND(IF(VLOOKUP($E15,'Country Indicator Data'!$B$3:$N$193,11,FALSE)&gt;U$126,0,IF(VLOOKUP($E15,'Country Indicator Data'!$B$3:$N$193,11,FALSE)&lt;U$125,5,(U$126-VLOOKUP($E15,'Country Indicator Data'!$B$3:$N$193,11,FALSE))/(U$126-U$125)*5)),1))))</f>
        <v>3.1</v>
      </c>
      <c r="V15" s="142">
        <f>IF(B15="Regional crisis",((IF(VLOOKUP($C15,'Regional Crises'!$B$1:$R$51,16,FALSE)="x","x",ROUND(IF(VLOOKUP($C15,'Regional Crises'!$B$1:$R$51,16,FALSE)&gt;V$126,0,IF(VLOOKUP($C15,'Regional Crises'!$B$1:$R$51,16,FALSE)&lt;V$125,5,(V$126-VLOOKUP($C15,'Regional Crises'!$B$1:$R$51,16,FALSE))/(V$126-V$125)*5)),1)))),(IF(VLOOKUP($E15,'Country Indicator Data'!$B$3:$N$193,12,FALSE)="x","x",ROUND(IF(VLOOKUP($E15,'Country Indicator Data'!$B$3:$N$193,12,FALSE)&gt;V$126,0,IF(VLOOKUP($E15,'Country Indicator Data'!$B$3:$N$193,12,FALSE)&lt;V$125,5,(V$126-VLOOKUP($E15,'Country Indicator Data'!$B$3:$N$193,12,FALSE))/(V$126-V$125)*5)),1))))</f>
        <v>2.8</v>
      </c>
      <c r="W15" s="151">
        <f t="shared" si="5"/>
        <v>3.2</v>
      </c>
      <c r="X15" s="154">
        <f t="shared" si="6"/>
        <v>2.4</v>
      </c>
      <c r="Y15" s="142">
        <f>IF('Core Indicators'!FC9="x","x",IF('Core Indicators'!FC9&gt;=Y$7,5,IF('Core Indicators'!FC9&gt;=Y$6,4,IF('Core Indicators'!FC9&gt;=Y$5,3,IF('Core Indicators'!FC9&gt;=Y$4,2,IF('Core Indicators'!FC9&gt;=Y$3,1,0))))))</f>
        <v>3</v>
      </c>
      <c r="Z15" s="151">
        <f t="shared" si="7"/>
        <v>3</v>
      </c>
      <c r="AA15" s="144">
        <f>IF(OR('Crisis Indicator Data'!$W9="x",ISNA('Crisis Indicator Data'!$Q9)),"x",'Crisis Indicator Data'!$W9/SUM('Crisis Indicator Data'!$Q9:$U9))</f>
        <v>0</v>
      </c>
      <c r="AB15" s="148">
        <f t="shared" si="8"/>
        <v>0</v>
      </c>
      <c r="AC15" s="144">
        <f>IF(OR('Crisis Indicator Data'!$X9="x",ISNA('Crisis Indicator Data'!$Q9)),"x",'Crisis Indicator Data'!$X9/SUM('Crisis Indicator Data'!$Q9:$U9))</f>
        <v>0</v>
      </c>
      <c r="AD15" s="148">
        <f t="shared" si="9"/>
        <v>0</v>
      </c>
      <c r="AE15" s="146">
        <f>'Crisis Indicator Data'!Y9</f>
        <v>2</v>
      </c>
      <c r="AF15" s="146">
        <f>'Crisis Indicator Data'!Z9</f>
        <v>1</v>
      </c>
      <c r="AG15" s="146">
        <f>'Crisis Indicator Data'!AA9</f>
        <v>1</v>
      </c>
      <c r="AH15" s="146">
        <f>'Crisis Indicator Data'!AB9</f>
        <v>0</v>
      </c>
      <c r="AI15" s="149">
        <f t="shared" si="10"/>
        <v>2</v>
      </c>
      <c r="AJ15" s="146">
        <f>'Crisis Indicator Data'!AC9</f>
        <v>1</v>
      </c>
      <c r="AK15" s="146">
        <f>'Crisis Indicator Data'!AD9</f>
        <v>2</v>
      </c>
      <c r="AL15" s="149">
        <f t="shared" si="11"/>
        <v>3</v>
      </c>
      <c r="AM15" s="146">
        <f>'Crisis Indicator Data'!AE9</f>
        <v>3</v>
      </c>
      <c r="AN15" s="146">
        <f>'Crisis Indicator Data'!AF9</f>
        <v>0</v>
      </c>
      <c r="AO15" s="146">
        <f>'Crisis Indicator Data'!AG9</f>
        <v>2</v>
      </c>
      <c r="AP15" s="149">
        <f t="shared" si="12"/>
        <v>4</v>
      </c>
      <c r="AQ15" s="152">
        <f t="shared" si="13"/>
        <v>3</v>
      </c>
      <c r="AR15" s="154">
        <f t="shared" si="14"/>
        <v>3</v>
      </c>
    </row>
    <row r="16" spans="1:44" ht="13.5" customHeight="1" x14ac:dyDescent="0.35">
      <c r="A16" s="1" t="str">
        <f>'Crisis Indicator Data'!A10</f>
        <v>Cyclone Bulbul in Bangladesh</v>
      </c>
      <c r="B16" s="1" t="str">
        <f>'Crisis Indicator Data'!B10</f>
        <v>Tropical cyclone</v>
      </c>
      <c r="C16" s="25" t="str">
        <f>'Crisis Indicator Data'!C10</f>
        <v>BGD005</v>
      </c>
      <c r="D16" s="25" t="str">
        <f>'Crisis Indicator Data'!D10</f>
        <v>Bangladesh</v>
      </c>
      <c r="E16" s="25" t="str">
        <f>'Crisis Indicator Data'!E10</f>
        <v>BGD</v>
      </c>
      <c r="F16" s="142">
        <f>IF(B16="Regional crisis",(IF(VLOOKUP($C16,'Regional Crises'!$B$1:$R$51,7,FALSE)="x","x",ROUND(IF(VLOOKUP($C16,'Regional Crises'!$B$1:$R$51,7,FALSE)&gt;$F$126,5,IF(VLOOKUP($C16,'Regional Crises'!$B$1:$R$51,7,FALSE)&lt;F$125,0,($F$126-VLOOKUP($C16,'Regional Crises'!$B$1:$R$51,7,FALSE))/($F$126-$F$125)*5)),1))),IF(VLOOKUP($E16,'Country Indicator Data'!$B$3:$N$193,3,FALSE)="x","x",ROUND(IF(VLOOKUP($E16,'Country Indicator Data'!$B$3:$N$193,3,FALSE)&gt;$F$126,5,IF(VLOOKUP($E16,'Country Indicator Data'!$B$3:$N$193,3,FALSE)&lt;$F$125,0,($F$126-VLOOKUP($E16,'Country Indicator Data'!$B$3:$N$193,3,FALSE))/($F$126-$F$125)*5)),1)))</f>
        <v>2.5</v>
      </c>
      <c r="G16" s="142">
        <f>IF(B16="Regional crisis",(IF(VLOOKUP($C16,'Regional Crises'!$B$1:$R$51,9,FALSE)="x","x",ROUND(IF(VLOOKUP($C16,'Regional Crises'!$B$1:$R$51,9,FALSE)&gt;G$126,5,IF(VLOOKUP($C16,'Regional Crises'!$B$1:$R$51,9,FALSE)&lt;G$125,0,(G$126-VLOOKUP($C16,'Regional Crises'!$B$1:$R$51,9,FALSE))/(G$126-G$125)*5)),1))),IF(VLOOKUP($E16,'Country Indicator Data'!$B$3:$N$193,5,FALSE)="x","x",ROUND(IF(VLOOKUP($E16,'Country Indicator Data'!$B$3:$N$193,5,FALSE)&gt;G$126,5,IF(VLOOKUP($E16,'Country Indicator Data'!$B$3:$N$193,5,FALSE)&lt;G$125,0,(G$126-VLOOKUP($E16,'Country Indicator Data'!$B$3:$N$193,5,FALSE))/(G$126-G$125)*5)),1)))</f>
        <v>2.7</v>
      </c>
      <c r="H16" s="143">
        <f t="shared" si="0"/>
        <v>2.6</v>
      </c>
      <c r="I16" s="142">
        <f>IF(B16="Regional crisis",(IF(VLOOKUP($C16,'Regional Crises'!$B$1:$R$51,6,FALSE)="x","x",ROUND(IF(VLOOKUP($C16,'Regional Crises'!$B$1:$R$51,6,FALSE)&gt;I$126,5,IF(VLOOKUP($C16,'Regional Crises'!$B$1:$R$51,6,FALSE)&lt;I$125,0,5-(I$126-VLOOKUP($C16,'Regional Crises'!$B$1:$R$51,6,FALSE))/(I$126-I$125)*5)),1))),IF(VLOOKUP($E16,'Country Indicator Data'!$B$3:$N$193,2,FALSE)="x","x",ROUND(IF(VLOOKUP($E16,'Country Indicator Data'!$B$3:$N$193,2,FALSE)&gt;I$126,5,IF(VLOOKUP($E16,'Country Indicator Data'!$B$3:$N$193,2,FALSE)&lt;I$125,0,5-(I$126-VLOOKUP($E16,'Country Indicator Data'!$B$3:$N$193,2,FALSE))/(I$126-I$125)*5)),1)))</f>
        <v>1.2</v>
      </c>
      <c r="J16" s="142">
        <f>IF(B16="Regional crisis",(IF(VLOOKUP($C16,'Regional Crises'!$B$1:$R$51,8,FALSE)="x","x",ROUND(IF(VLOOKUP($C16,'Regional Crises'!$B$1:$R$51,8,FALSE)&gt;J$126,5,IF(VLOOKUP($C16,'Regional Crises'!$B$1:$R$51,8,FALSE)&lt;J$125,0,5-(J$126-VLOOKUP($C16,'Regional Crises'!$B$1:$R$51,8,FALSE))/(J$126-J$125)*5)),1))),IF(VLOOKUP($E16,'Country Indicator Data'!$B$3:$N$193,4,FALSE)="x","x",ROUND(IF(VLOOKUP($E16,'Country Indicator Data'!$B$3:$N$193,4,FALSE)&gt;J$126,5,IF(VLOOKUP($E16,'Country Indicator Data'!$B$3:$N$193,4,FALSE)&lt;J$125,0,5-(J$126-VLOOKUP($E16,'Country Indicator Data'!$B$3:$N$193,4,FALSE))/(J$126-J$125)*5)),1)))</f>
        <v>1.2</v>
      </c>
      <c r="K16" s="143">
        <f t="shared" si="1"/>
        <v>1.2</v>
      </c>
      <c r="L16" s="142">
        <f>IF(B16="Regional crisis",(IF(VLOOKUP($C16,'Regional Crises'!$B$1:$R$51,10,FALSE)="x","x",ROUND(IF(VLOOKUP($C16,'Regional Crises'!$B$1:$R$51,10,FALSE)&gt;L$126,5,IF(VLOOKUP($C16,'Regional Crises'!$B$1:$R$51,10,FALSE)&lt;L$125,0,5-(L$126-VLOOKUP($C16,'Regional Crises'!$B$1:$R$51,10,FALSE))/(L$126-L$125)*5)),1))),IF(VLOOKUP($E16,'Country Indicator Data'!$B$3:$N$193,6,FALSE)="x","x",ROUND(IF(VLOOKUP($E16,'Country Indicator Data'!$B$3:$N$193,6,FALSE)&gt;L$126,5,IF(VLOOKUP($E16,'Country Indicator Data'!$B$3:$N$193,6,FALSE)&lt;L$125,0,5-(L$126-VLOOKUP($E16,'Country Indicator Data'!$B$3:$N$193,6,FALSE))/(L$126-L$125)*5)),1)))</f>
        <v>3.5</v>
      </c>
      <c r="M16" s="142">
        <f>IF(B16="Regional crisis",(IF(VLOOKUP($C16,'Regional Crises'!$B$1:$R$51,11,FALSE)="x","x",ROUND(IF(VLOOKUP($C16,'Regional Crises'!$B$1:$R$51,11,FALSE)&gt;M$126,5,IF(VLOOKUP($C16,'Regional Crises'!$B$1:$R$51,11,FALSE)&lt;M$125,0,5-(M$126-VLOOKUP($C16,'Regional Crises'!$B$1:$R$51,11,FALSE))/(M$126-M$125)*5)),1))),IF(VLOOKUP($E16,'Country Indicator Data'!$B$3:$N$193,7,FALSE)="x","x",ROUND(IF(VLOOKUP($E16,'Country Indicator Data'!$B$3:$N$193,7,FALSE)&gt;M$126,5,IF(VLOOKUP($E16,'Country Indicator Data'!$B$3:$N$193,7,FALSE)&lt;M$125,0,5-(M$126-VLOOKUP($E16,'Country Indicator Data'!$B$3:$N$193,7,FALSE))/(M$126-M$125)*5)),1)))</f>
        <v>0.9</v>
      </c>
      <c r="N16" s="143">
        <f t="shared" si="2"/>
        <v>2.2000000000000002</v>
      </c>
      <c r="O16" s="151">
        <f t="shared" si="3"/>
        <v>2</v>
      </c>
      <c r="P16" s="142">
        <f>IF(B16="Regional crisis",VLOOKUP(C16,'Regional Crises'!$B$1:$R$54,12,FALSE),VLOOKUP(E16,'Country Indicator Data'!$B$3:$I$193,8,FALSE))</f>
        <v>3</v>
      </c>
      <c r="Q16" s="142">
        <f>IF(B16="Regional crisis",(IF(VLOOKUP(C16,'Regional Crises'!$B$1:$R$54,13,FALSE)="x","x",IF(VLOOKUP(C16,'Regional Crises'!$B$1:$R$54,13,FALSE)&gt;Q$7,5,IF(VLOOKUP(C16,'Regional Crises'!$B$1:$R$54,13,FALSE)&gt;Q$6,4,IF(VLOOKUP(C16,'Regional Crises'!$B$1:$R$54,13,FALSE)&gt;Q$5,3,IF(VLOOKUP(C16,'Regional Crises'!$B$1:$R$54,13,FALSE)&gt;Q$4,2,IF(VLOOKUP(C16,'Regional Crises'!$B$1:$R$54,13,FALSE)&gt;$Q$3,1,0))))))),(IF(VLOOKUP($E16,'Country Indicator Data'!$B$3:$P$193,9,FALSE)="x","x",IF(VLOOKUP($E16,'Country Indicator Data'!$B$3:$P$193,9,FALSE)&gt;Q$7,5,IF(VLOOKUP($E16,'Country Indicator Data'!$B$3:$P$193,9,FALSE)&gt;Q$6,4,IF(VLOOKUP($E16,'Country Indicator Data'!$B$3:$P$193,9,FALSE)&gt;Q$5,3,IF(VLOOKUP($E16,'Country Indicator Data'!$B$3:$P$193,9,FALSE)&gt;Q$4,2,IF(VLOOKUP($E16,'Country Indicator Data'!$B$3:$P$193,9,FALSE)&gt;$Q$3,1,0))))))))</f>
        <v>1</v>
      </c>
      <c r="R16" s="151">
        <f t="shared" si="4"/>
        <v>2</v>
      </c>
      <c r="S16" s="142">
        <f>IF(B16="Regional crisis",((IF(VLOOKUP($C16,'Regional Crises'!$B$1:$R$51,17,FALSE)="x","x",ROUND(IF(VLOOKUP($C16,'Regional Crises'!$B$1:$R$51,17,FALSE)&gt;S$126,0,IF(VLOOKUP($C16,'Regional Crises'!$B$1:$R$51,17,FALSE)&lt;S$125,5,(S$126-VLOOKUP($C16,'Regional Crises'!$B$1:$R$51,17,FALSE))/(S$126-S$125)*5)),1)))),(IF(VLOOKUP($E16,'Country Indicator Data'!$B$3:$N$193,13,FALSE)="x","x",ROUND(IF(VLOOKUP($E16,'Country Indicator Data'!$B$3:$N$193,13,FALSE)&gt;S$126,0,IF(VLOOKUP($E16,'Country Indicator Data'!$B$3:$N$193,13,FALSE)&lt;S$125,5,(S$126-VLOOKUP($E16,'Country Indicator Data'!$B$3:$N$193,13,FALSE))/(S$126-S$125)*5)),1))))</f>
        <v>3.7</v>
      </c>
      <c r="T16" s="142">
        <f>IF(B16="Regional crisis",((IF(VLOOKUP($C16,'Regional Crises'!$B$1:$R$51,14,FALSE)="x","x",ROUND(IF(VLOOKUP($C16,'Regional Crises'!$B$1:$R$51,14,FALSE)&gt;T$126,0,IF(VLOOKUP($C16,'Regional Crises'!$B$1:$R$51,14,FALSE)&lt;T$125,5,(T$126-VLOOKUP($C16,'Regional Crises'!$B$1:$R$51,14,FALSE))/(T$126-T$125)*5)),1)))),(IF(VLOOKUP($E16,'Country Indicator Data'!$B$3:$N$193,10,FALSE)="x","x",ROUND(IF(VLOOKUP($E16,'Country Indicator Data'!$B$3:$N$193,10,FALSE)&gt;T$126,0,IF(VLOOKUP($E16,'Country Indicator Data'!$B$3:$N$193,10,FALSE)&lt;T$125,5,(T$126-VLOOKUP($E16,'Country Indicator Data'!$B$3:$N$193,10,FALSE))/(T$126-T$125)*5)),1))))</f>
        <v>3.2</v>
      </c>
      <c r="U16" s="142">
        <f>IF(B16="Regional crisis",((IF(VLOOKUP($C16,'Regional Crises'!$B$1:$R$51,15,FALSE)="x","x",ROUND(IF(VLOOKUP($C16,'Regional Crises'!$B$1:$R$51,15,FALSE)&gt;U$126,0,IF(VLOOKUP($C16,'Regional Crises'!$B$1:$R$51,15,FALSE)&lt;U$125,5,(U$126-VLOOKUP($C16,'Regional Crises'!$B$1:$R$51,15,FALSE))/(U$126-U$125)*5)),1)))),(IF(VLOOKUP($E16,'Country Indicator Data'!$B$3:$N$193,11,FALSE)="x","x",ROUND(IF(VLOOKUP($E16,'Country Indicator Data'!$B$3:$N$193,11,FALSE)&gt;U$126,0,IF(VLOOKUP($E16,'Country Indicator Data'!$B$3:$N$193,11,FALSE)&lt;U$125,5,(U$126-VLOOKUP($E16,'Country Indicator Data'!$B$3:$N$193,11,FALSE))/(U$126-U$125)*5)),1))))</f>
        <v>3.1</v>
      </c>
      <c r="V16" s="142">
        <f>IF(B16="Regional crisis",((IF(VLOOKUP($C16,'Regional Crises'!$B$1:$R$51,16,FALSE)="x","x",ROUND(IF(VLOOKUP($C16,'Regional Crises'!$B$1:$R$51,16,FALSE)&gt;V$126,0,IF(VLOOKUP($C16,'Regional Crises'!$B$1:$R$51,16,FALSE)&lt;V$125,5,(V$126-VLOOKUP($C16,'Regional Crises'!$B$1:$R$51,16,FALSE))/(V$126-V$125)*5)),1)))),(IF(VLOOKUP($E16,'Country Indicator Data'!$B$3:$N$193,12,FALSE)="x","x",ROUND(IF(VLOOKUP($E16,'Country Indicator Data'!$B$3:$N$193,12,FALSE)&gt;V$126,0,IF(VLOOKUP($E16,'Country Indicator Data'!$B$3:$N$193,12,FALSE)&lt;V$125,5,(V$126-VLOOKUP($E16,'Country Indicator Data'!$B$3:$N$193,12,FALSE))/(V$126-V$125)*5)),1))))</f>
        <v>2.8</v>
      </c>
      <c r="W16" s="151">
        <f t="shared" si="5"/>
        <v>3.2</v>
      </c>
      <c r="X16" s="154">
        <f t="shared" si="6"/>
        <v>2.4</v>
      </c>
      <c r="Y16" s="142">
        <f>IF('Core Indicators'!FC10="x","x",IF('Core Indicators'!FC10&gt;=Y$7,5,IF('Core Indicators'!FC10&gt;=Y$6,4,IF('Core Indicators'!FC10&gt;=Y$5,3,IF('Core Indicators'!FC10&gt;=Y$4,2,IF('Core Indicators'!FC10&gt;=Y$3,1,0))))))</f>
        <v>1</v>
      </c>
      <c r="Z16" s="151">
        <f t="shared" si="7"/>
        <v>1</v>
      </c>
      <c r="AA16" s="144" t="str">
        <f>IF(OR('Crisis Indicator Data'!$W10="x",ISNA('Crisis Indicator Data'!$Q10)),"x",'Crisis Indicator Data'!$W10/SUM('Crisis Indicator Data'!$Q10:$U10))</f>
        <v>x</v>
      </c>
      <c r="AB16" s="148" t="str">
        <f t="shared" si="8"/>
        <v>x</v>
      </c>
      <c r="AC16" s="144" t="str">
        <f>IF(OR('Crisis Indicator Data'!$X10="x",ISNA('Crisis Indicator Data'!$Q10)),"x",'Crisis Indicator Data'!$X10/SUM('Crisis Indicator Data'!$Q10:$U10))</f>
        <v>x</v>
      </c>
      <c r="AD16" s="148" t="str">
        <f t="shared" si="9"/>
        <v>x</v>
      </c>
      <c r="AE16" s="146" t="str">
        <f>'Crisis Indicator Data'!Y10</f>
        <v>x</v>
      </c>
      <c r="AF16" s="146" t="str">
        <f>'Crisis Indicator Data'!Z10</f>
        <v>x</v>
      </c>
      <c r="AG16" s="146" t="str">
        <f>'Crisis Indicator Data'!AA10</f>
        <v>x</v>
      </c>
      <c r="AH16" s="146" t="str">
        <f>'Crisis Indicator Data'!AB10</f>
        <v>x</v>
      </c>
      <c r="AI16" s="149">
        <f t="shared" si="10"/>
        <v>0</v>
      </c>
      <c r="AJ16" s="146" t="str">
        <f>'Crisis Indicator Data'!AC10</f>
        <v>x</v>
      </c>
      <c r="AK16" s="146" t="str">
        <f>'Crisis Indicator Data'!AD10</f>
        <v>x</v>
      </c>
      <c r="AL16" s="149">
        <f t="shared" si="11"/>
        <v>0</v>
      </c>
      <c r="AM16" s="146" t="str">
        <f>'Crisis Indicator Data'!AE10</f>
        <v>x</v>
      </c>
      <c r="AN16" s="146" t="str">
        <f>'Crisis Indicator Data'!AF10</f>
        <v>x</v>
      </c>
      <c r="AO16" s="146" t="str">
        <f>'Crisis Indicator Data'!AG10</f>
        <v>x</v>
      </c>
      <c r="AP16" s="149">
        <f t="shared" si="12"/>
        <v>0</v>
      </c>
      <c r="AQ16" s="152">
        <f t="shared" si="13"/>
        <v>0</v>
      </c>
      <c r="AR16" s="154">
        <f t="shared" si="14"/>
        <v>0.5</v>
      </c>
    </row>
    <row r="17" spans="1:44" ht="13.5" customHeight="1" x14ac:dyDescent="0.35">
      <c r="A17" s="1" t="str">
        <f>'Crisis Indicator Data'!A11</f>
        <v>Rohingya Regional Crisis</v>
      </c>
      <c r="B17" s="1" t="str">
        <f>'Crisis Indicator Data'!B11</f>
        <v>Regional crisis</v>
      </c>
      <c r="C17" s="25" t="str">
        <f>'Crisis Indicator Data'!C11</f>
        <v>REG011</v>
      </c>
      <c r="D17" s="25" t="str">
        <f>'Crisis Indicator Data'!D11</f>
        <v>Bangladesh, Myanmar</v>
      </c>
      <c r="E17" s="25" t="str">
        <f>'Crisis Indicator Data'!E11</f>
        <v>BGD, MMR</v>
      </c>
      <c r="F17" s="142">
        <f>IF(B17="Regional crisis",(IF(VLOOKUP($C17,'Regional Crises'!$B$1:$R$51,7,FALSE)="x","x",ROUND(IF(VLOOKUP($C17,'Regional Crises'!$B$1:$R$51,7,FALSE)&gt;$F$126,5,IF(VLOOKUP($C17,'Regional Crises'!$B$1:$R$51,7,FALSE)&lt;F$125,0,($F$126-VLOOKUP($C17,'Regional Crises'!$B$1:$R$51,7,FALSE))/($F$126-$F$125)*5)),1))),IF(VLOOKUP($E17,'Country Indicator Data'!$B$3:$N$193,3,FALSE)="x","x",ROUND(IF(VLOOKUP($E17,'Country Indicator Data'!$B$3:$N$193,3,FALSE)&gt;$F$126,5,IF(VLOOKUP($E17,'Country Indicator Data'!$B$3:$N$193,3,FALSE)&lt;$F$125,0,($F$126-VLOOKUP($E17,'Country Indicator Data'!$B$3:$N$193,3,FALSE))/($F$126-$F$125)*5)),1)))</f>
        <v>3.8</v>
      </c>
      <c r="G17" s="142">
        <f>IF(B17="Regional crisis",(IF(VLOOKUP($C17,'Regional Crises'!$B$1:$R$51,9,FALSE)="x","x",ROUND(IF(VLOOKUP($C17,'Regional Crises'!$B$1:$R$51,9,FALSE)&gt;G$126,5,IF(VLOOKUP($C17,'Regional Crises'!$B$1:$R$51,9,FALSE)&lt;G$125,0,(G$126-VLOOKUP($C17,'Regional Crises'!$B$1:$R$51,9,FALSE))/(G$126-G$125)*5)),1))),IF(VLOOKUP($E17,'Country Indicator Data'!$B$3:$N$193,5,FALSE)="x","x",ROUND(IF(VLOOKUP($E17,'Country Indicator Data'!$B$3:$N$193,5,FALSE)&gt;G$126,5,IF(VLOOKUP($E17,'Country Indicator Data'!$B$3:$N$193,5,FALSE)&lt;G$125,0,(G$126-VLOOKUP($E17,'Country Indicator Data'!$B$3:$N$193,5,FALSE))/(G$126-G$125)*5)),1)))</f>
        <v>3</v>
      </c>
      <c r="H17" s="143">
        <f t="shared" si="0"/>
        <v>3.4</v>
      </c>
      <c r="I17" s="142">
        <f>IF(B17="Regional crisis",(IF(VLOOKUP($C17,'Regional Crises'!$B$1:$R$51,6,FALSE)="x","x",ROUND(IF(VLOOKUP($C17,'Regional Crises'!$B$1:$R$51,6,FALSE)&gt;I$126,5,IF(VLOOKUP($C17,'Regional Crises'!$B$1:$R$51,6,FALSE)&lt;I$125,0,5-(I$126-VLOOKUP($C17,'Regional Crises'!$B$1:$R$51,6,FALSE))/(I$126-I$125)*5)),1))),IF(VLOOKUP($E17,'Country Indicator Data'!$B$3:$N$193,2,FALSE)="x","x",ROUND(IF(VLOOKUP($E17,'Country Indicator Data'!$B$3:$N$193,2,FALSE)&gt;I$126,5,IF(VLOOKUP($E17,'Country Indicator Data'!$B$3:$N$193,2,FALSE)&lt;I$125,0,5-(I$126-VLOOKUP($E17,'Country Indicator Data'!$B$3:$N$193,2,FALSE))/(I$126-I$125)*5)),1)))</f>
        <v>1.9</v>
      </c>
      <c r="J17" s="142">
        <f>IF(B17="Regional crisis",(IF(VLOOKUP($C17,'Regional Crises'!$B$1:$R$51,8,FALSE)="x","x",ROUND(IF(VLOOKUP($C17,'Regional Crises'!$B$1:$R$51,8,FALSE)&gt;J$126,5,IF(VLOOKUP($C17,'Regional Crises'!$B$1:$R$51,8,FALSE)&lt;J$125,0,5-(J$126-VLOOKUP($C17,'Regional Crises'!$B$1:$R$51,8,FALSE))/(J$126-J$125)*5)),1))),IF(VLOOKUP($E17,'Country Indicator Data'!$B$3:$N$193,4,FALSE)="x","x",ROUND(IF(VLOOKUP($E17,'Country Indicator Data'!$B$3:$N$193,4,FALSE)&gt;J$126,5,IF(VLOOKUP($E17,'Country Indicator Data'!$B$3:$N$193,4,FALSE)&lt;J$125,0,5-(J$126-VLOOKUP($E17,'Country Indicator Data'!$B$3:$N$193,4,FALSE))/(J$126-J$125)*5)),1)))</f>
        <v>2.1</v>
      </c>
      <c r="K17" s="143">
        <f t="shared" si="1"/>
        <v>2</v>
      </c>
      <c r="L17" s="142">
        <f>IF(B17="Regional crisis",(IF(VLOOKUP($C17,'Regional Crises'!$B$1:$R$51,10,FALSE)="x","x",ROUND(IF(VLOOKUP($C17,'Regional Crises'!$B$1:$R$51,10,FALSE)&gt;L$126,5,IF(VLOOKUP($C17,'Regional Crises'!$B$1:$R$51,10,FALSE)&lt;L$125,0,5-(L$126-VLOOKUP($C17,'Regional Crises'!$B$1:$R$51,10,FALSE))/(L$126-L$125)*5)),1))),IF(VLOOKUP($E17,'Country Indicator Data'!$B$3:$N$193,6,FALSE)="x","x",ROUND(IF(VLOOKUP($E17,'Country Indicator Data'!$B$3:$N$193,6,FALSE)&gt;L$126,5,IF(VLOOKUP($E17,'Country Indicator Data'!$B$3:$N$193,6,FALSE)&lt;L$125,0,5-(L$126-VLOOKUP($E17,'Country Indicator Data'!$B$3:$N$193,6,FALSE))/(L$126-L$125)*5)),1)))</f>
        <v>3</v>
      </c>
      <c r="M17" s="142">
        <f>IF(B17="Regional crisis",(IF(VLOOKUP($C17,'Regional Crises'!$B$1:$R$51,11,FALSE)="x","x",ROUND(IF(VLOOKUP($C17,'Regional Crises'!$B$1:$R$51,11,FALSE)&gt;M$126,5,IF(VLOOKUP($C17,'Regional Crises'!$B$1:$R$51,11,FALSE)&lt;M$125,0,5-(M$126-VLOOKUP($C17,'Regional Crises'!$B$1:$R$51,11,FALSE))/(M$126-M$125)*5)),1))),IF(VLOOKUP($E17,'Country Indicator Data'!$B$3:$N$193,7,FALSE)="x","x",ROUND(IF(VLOOKUP($E17,'Country Indicator Data'!$B$3:$N$193,7,FALSE)&gt;M$126,5,IF(VLOOKUP($E17,'Country Indicator Data'!$B$3:$N$193,7,FALSE)&lt;M$125,0,5-(M$126-VLOOKUP($E17,'Country Indicator Data'!$B$3:$N$193,7,FALSE))/(M$126-M$125)*5)),1)))</f>
        <v>0.9</v>
      </c>
      <c r="N17" s="143">
        <f t="shared" si="2"/>
        <v>1.95</v>
      </c>
      <c r="O17" s="151">
        <f t="shared" si="3"/>
        <v>2.4500000000000002</v>
      </c>
      <c r="P17" s="142">
        <f>IF(B17="Regional crisis",VLOOKUP(C17,'Regional Crises'!$B$1:$R$54,12,FALSE),VLOOKUP(E17,'Country Indicator Data'!$B$3:$I$193,8,FALSE))</f>
        <v>3.5</v>
      </c>
      <c r="Q17" s="142">
        <f>IF(B17="Regional crisis",(IF(VLOOKUP(C17,'Regional Crises'!$B$1:$R$54,13,FALSE)="x","x",IF(VLOOKUP(C17,'Regional Crises'!$B$1:$R$54,13,FALSE)&gt;Q$7,5,IF(VLOOKUP(C17,'Regional Crises'!$B$1:$R$54,13,FALSE)&gt;Q$6,4,IF(VLOOKUP(C17,'Regional Crises'!$B$1:$R$54,13,FALSE)&gt;Q$5,3,IF(VLOOKUP(C17,'Regional Crises'!$B$1:$R$54,13,FALSE)&gt;Q$4,2,IF(VLOOKUP(C17,'Regional Crises'!$B$1:$R$54,13,FALSE)&gt;$Q$3,1,0))))))),(IF(VLOOKUP($E17,'Country Indicator Data'!$B$3:$P$193,9,FALSE)="x","x",IF(VLOOKUP($E17,'Country Indicator Data'!$B$3:$P$193,9,FALSE)&gt;Q$7,5,IF(VLOOKUP($E17,'Country Indicator Data'!$B$3:$P$193,9,FALSE)&gt;Q$6,4,IF(VLOOKUP($E17,'Country Indicator Data'!$B$3:$P$193,9,FALSE)&gt;Q$5,3,IF(VLOOKUP($E17,'Country Indicator Data'!$B$3:$P$193,9,FALSE)&gt;Q$4,2,IF(VLOOKUP($E17,'Country Indicator Data'!$B$3:$P$193,9,FALSE)&gt;$Q$3,1,0))))))))</f>
        <v>3</v>
      </c>
      <c r="R17" s="151">
        <f t="shared" si="4"/>
        <v>3.25</v>
      </c>
      <c r="S17" s="142">
        <f>IF(B17="Regional crisis",((IF(VLOOKUP($C17,'Regional Crises'!$B$1:$R$51,17,FALSE)="x","x",ROUND(IF(VLOOKUP($C17,'Regional Crises'!$B$1:$R$51,17,FALSE)&gt;S$126,0,IF(VLOOKUP($C17,'Regional Crises'!$B$1:$R$51,17,FALSE)&lt;S$125,5,(S$126-VLOOKUP($C17,'Regional Crises'!$B$1:$R$51,17,FALSE))/(S$126-S$125)*5)),1)))),(IF(VLOOKUP($E17,'Country Indicator Data'!$B$3:$N$193,13,FALSE)="x","x",ROUND(IF(VLOOKUP($E17,'Country Indicator Data'!$B$3:$N$193,13,FALSE)&gt;S$126,0,IF(VLOOKUP($E17,'Country Indicator Data'!$B$3:$N$193,13,FALSE)&lt;S$125,5,(S$126-VLOOKUP($E17,'Country Indicator Data'!$B$3:$N$193,13,FALSE))/(S$126-S$125)*5)),1))))</f>
        <v>3.7</v>
      </c>
      <c r="T17" s="142">
        <f>IF(B17="Regional crisis",((IF(VLOOKUP($C17,'Regional Crises'!$B$1:$R$51,14,FALSE)="x","x",ROUND(IF(VLOOKUP($C17,'Regional Crises'!$B$1:$R$51,14,FALSE)&gt;T$126,0,IF(VLOOKUP($C17,'Regional Crises'!$B$1:$R$51,14,FALSE)&lt;T$125,5,(T$126-VLOOKUP($C17,'Regional Crises'!$B$1:$R$51,14,FALSE))/(T$126-T$125)*5)),1)))),(IF(VLOOKUP($E17,'Country Indicator Data'!$B$3:$N$193,10,FALSE)="x","x",ROUND(IF(VLOOKUP($E17,'Country Indicator Data'!$B$3:$N$193,10,FALSE)&gt;T$126,0,IF(VLOOKUP($E17,'Country Indicator Data'!$B$3:$N$193,10,FALSE)&lt;T$125,5,(T$126-VLOOKUP($E17,'Country Indicator Data'!$B$3:$N$193,10,FALSE))/(T$126-T$125)*5)),1))))</f>
        <v>3.5</v>
      </c>
      <c r="U17" s="142">
        <f>IF(B17="Regional crisis",((IF(VLOOKUP($C17,'Regional Crises'!$B$1:$R$51,15,FALSE)="x","x",ROUND(IF(VLOOKUP($C17,'Regional Crises'!$B$1:$R$51,15,FALSE)&gt;U$126,0,IF(VLOOKUP($C17,'Regional Crises'!$B$1:$R$51,15,FALSE)&lt;U$125,5,(U$126-VLOOKUP($C17,'Regional Crises'!$B$1:$R$51,15,FALSE))/(U$126-U$125)*5)),1)))),(IF(VLOOKUP($E17,'Country Indicator Data'!$B$3:$N$193,11,FALSE)="x","x",ROUND(IF(VLOOKUP($E17,'Country Indicator Data'!$B$3:$N$193,11,FALSE)&gt;U$126,0,IF(VLOOKUP($E17,'Country Indicator Data'!$B$3:$N$193,11,FALSE)&lt;U$125,5,(U$126-VLOOKUP($E17,'Country Indicator Data'!$B$3:$N$193,11,FALSE))/(U$126-U$125)*5)),1))))</f>
        <v>3.3</v>
      </c>
      <c r="V17" s="142">
        <f>IF(B17="Regional crisis",((IF(VLOOKUP($C17,'Regional Crises'!$B$1:$R$51,16,FALSE)="x","x",ROUND(IF(VLOOKUP($C17,'Regional Crises'!$B$1:$R$51,16,FALSE)&gt;V$126,0,IF(VLOOKUP($C17,'Regional Crises'!$B$1:$R$51,16,FALSE)&lt;V$125,5,(V$126-VLOOKUP($C17,'Regional Crises'!$B$1:$R$51,16,FALSE))/(V$126-V$125)*5)),1)))),(IF(VLOOKUP($E17,'Country Indicator Data'!$B$3:$N$193,12,FALSE)="x","x",ROUND(IF(VLOOKUP($E17,'Country Indicator Data'!$B$3:$N$193,12,FALSE)&gt;V$126,0,IF(VLOOKUP($E17,'Country Indicator Data'!$B$3:$N$193,12,FALSE)&lt;V$125,5,(V$126-VLOOKUP($E17,'Country Indicator Data'!$B$3:$N$193,12,FALSE))/(V$126-V$125)*5)),1))))</f>
        <v>3.1</v>
      </c>
      <c r="W17" s="151">
        <f t="shared" si="5"/>
        <v>3.4</v>
      </c>
      <c r="X17" s="154">
        <f t="shared" si="6"/>
        <v>3</v>
      </c>
      <c r="Y17" s="142">
        <f>IF('Core Indicators'!FC11="x","x",IF('Core Indicators'!FC11&gt;=Y$7,5,IF('Core Indicators'!FC11&gt;=Y$6,4,IF('Core Indicators'!FC11&gt;=Y$5,3,IF('Core Indicators'!FC11&gt;=Y$4,2,IF('Core Indicators'!FC11&gt;=Y$3,1,0))))))</f>
        <v>4</v>
      </c>
      <c r="Z17" s="151">
        <f t="shared" si="7"/>
        <v>4</v>
      </c>
      <c r="AA17" s="144" t="str">
        <f>IF(OR('Crisis Indicator Data'!$W11="x",ISNA('Crisis Indicator Data'!$Q11)),"x",'Crisis Indicator Data'!$W11/SUM('Crisis Indicator Data'!$Q11:$U11))</f>
        <v>x</v>
      </c>
      <c r="AB17" s="148" t="str">
        <f t="shared" si="8"/>
        <v>x</v>
      </c>
      <c r="AC17" s="144" t="str">
        <f>IF(OR('Crisis Indicator Data'!$X11="x",ISNA('Crisis Indicator Data'!$Q11)),"x",'Crisis Indicator Data'!$X11/SUM('Crisis Indicator Data'!$Q11:$U11))</f>
        <v>x</v>
      </c>
      <c r="AD17" s="148" t="str">
        <f t="shared" si="9"/>
        <v>x</v>
      </c>
      <c r="AE17" s="146">
        <f>'Crisis Indicator Data'!Y11</f>
        <v>2</v>
      </c>
      <c r="AF17" s="146">
        <f>'Crisis Indicator Data'!Z11</f>
        <v>2</v>
      </c>
      <c r="AG17" s="146">
        <f>'Crisis Indicator Data'!AA11</f>
        <v>1</v>
      </c>
      <c r="AH17" s="146">
        <f>'Crisis Indicator Data'!AB11</f>
        <v>0</v>
      </c>
      <c r="AI17" s="149">
        <f t="shared" si="10"/>
        <v>2</v>
      </c>
      <c r="AJ17" s="146">
        <f>'Crisis Indicator Data'!AC11</f>
        <v>2</v>
      </c>
      <c r="AK17" s="146">
        <f>'Crisis Indicator Data'!AD11</f>
        <v>3</v>
      </c>
      <c r="AL17" s="149">
        <f t="shared" si="11"/>
        <v>5</v>
      </c>
      <c r="AM17" s="146">
        <f>'Crisis Indicator Data'!AE11</f>
        <v>3</v>
      </c>
      <c r="AN17" s="146">
        <f>'Crisis Indicator Data'!AF11</f>
        <v>0</v>
      </c>
      <c r="AO17" s="146">
        <f>'Crisis Indicator Data'!AG11</f>
        <v>2</v>
      </c>
      <c r="AP17" s="149">
        <f t="shared" si="12"/>
        <v>4</v>
      </c>
      <c r="AQ17" s="152">
        <f t="shared" si="13"/>
        <v>4</v>
      </c>
      <c r="AR17" s="154">
        <f t="shared" si="14"/>
        <v>4</v>
      </c>
    </row>
    <row r="18" spans="1:44" ht="13.5" customHeight="1" x14ac:dyDescent="0.35">
      <c r="A18" s="1" t="str">
        <f>'Crisis Indicator Data'!A12</f>
        <v>Venezuela displacement in Brazil</v>
      </c>
      <c r="B18" s="1" t="str">
        <f>'Crisis Indicator Data'!B12</f>
        <v>International displacement</v>
      </c>
      <c r="C18" s="25" t="str">
        <f>'Crisis Indicator Data'!C12</f>
        <v>BRA002</v>
      </c>
      <c r="D18" s="25" t="str">
        <f>'Crisis Indicator Data'!D12</f>
        <v>Brazil</v>
      </c>
      <c r="E18" s="25" t="str">
        <f>'Crisis Indicator Data'!E12</f>
        <v>BRA</v>
      </c>
      <c r="F18" s="142">
        <f>IF(B18="Regional crisis",(IF(VLOOKUP($C18,'Regional Crises'!$B$1:$R$51,7,FALSE)="x","x",ROUND(IF(VLOOKUP($C18,'Regional Crises'!$B$1:$R$51,7,FALSE)&gt;$F$126,5,IF(VLOOKUP($C18,'Regional Crises'!$B$1:$R$51,7,FALSE)&lt;F$125,0,($F$126-VLOOKUP($C18,'Regional Crises'!$B$1:$R$51,7,FALSE))/($F$126-$F$125)*5)),1))),IF(VLOOKUP($E18,'Country Indicator Data'!$B$3:$N$193,3,FALSE)="x","x",ROUND(IF(VLOOKUP($E18,'Country Indicator Data'!$B$3:$N$193,3,FALSE)&gt;$F$126,5,IF(VLOOKUP($E18,'Country Indicator Data'!$B$3:$N$193,3,FALSE)&lt;$F$125,0,($F$126-VLOOKUP($E18,'Country Indicator Data'!$B$3:$N$193,3,FALSE))/($F$126-$F$125)*5)),1)))</f>
        <v>0.7</v>
      </c>
      <c r="G18" s="142">
        <f>IF(B18="Regional crisis",(IF(VLOOKUP($C18,'Regional Crises'!$B$1:$R$51,9,FALSE)="x","x",ROUND(IF(VLOOKUP($C18,'Regional Crises'!$B$1:$R$51,9,FALSE)&gt;G$126,5,IF(VLOOKUP($C18,'Regional Crises'!$B$1:$R$51,9,FALSE)&lt;G$125,0,(G$126-VLOOKUP($C18,'Regional Crises'!$B$1:$R$51,9,FALSE))/(G$126-G$125)*5)),1))),IF(VLOOKUP($E18,'Country Indicator Data'!$B$3:$N$193,5,FALSE)="x","x",ROUND(IF(VLOOKUP($E18,'Country Indicator Data'!$B$3:$N$193,5,FALSE)&gt;G$126,5,IF(VLOOKUP($E18,'Country Indicator Data'!$B$3:$N$193,5,FALSE)&lt;G$125,0,(G$126-VLOOKUP($E18,'Country Indicator Data'!$B$3:$N$193,5,FALSE))/(G$126-G$125)*5)),1)))</f>
        <v>1.2</v>
      </c>
      <c r="H18" s="143">
        <f t="shared" si="0"/>
        <v>0.95</v>
      </c>
      <c r="I18" s="142">
        <f>IF(B18="Regional crisis",(IF(VLOOKUP($C18,'Regional Crises'!$B$1:$R$51,6,FALSE)="x","x",ROUND(IF(VLOOKUP($C18,'Regional Crises'!$B$1:$R$51,6,FALSE)&gt;I$126,5,IF(VLOOKUP($C18,'Regional Crises'!$B$1:$R$51,6,FALSE)&lt;I$125,0,5-(I$126-VLOOKUP($C18,'Regional Crises'!$B$1:$R$51,6,FALSE))/(I$126-I$125)*5)),1))),IF(VLOOKUP($E18,'Country Indicator Data'!$B$3:$N$193,2,FALSE)="x","x",ROUND(IF(VLOOKUP($E18,'Country Indicator Data'!$B$3:$N$193,2,FALSE)&gt;I$126,5,IF(VLOOKUP($E18,'Country Indicator Data'!$B$3:$N$193,2,FALSE)&lt;I$125,0,5-(I$126-VLOOKUP($E18,'Country Indicator Data'!$B$3:$N$193,2,FALSE))/(I$126-I$125)*5)),1)))</f>
        <v>2.8</v>
      </c>
      <c r="J18" s="142">
        <f>IF(B18="Regional crisis",(IF(VLOOKUP($C18,'Regional Crises'!$B$1:$R$51,8,FALSE)="x","x",ROUND(IF(VLOOKUP($C18,'Regional Crises'!$B$1:$R$51,8,FALSE)&gt;J$126,5,IF(VLOOKUP($C18,'Regional Crises'!$B$1:$R$51,8,FALSE)&lt;J$125,0,5-(J$126-VLOOKUP($C18,'Regional Crises'!$B$1:$R$51,8,FALSE))/(J$126-J$125)*5)),1))),IF(VLOOKUP($E18,'Country Indicator Data'!$B$3:$N$193,4,FALSE)="x","x",ROUND(IF(VLOOKUP($E18,'Country Indicator Data'!$B$3:$N$193,4,FALSE)&gt;J$126,5,IF(VLOOKUP($E18,'Country Indicator Data'!$B$3:$N$193,4,FALSE)&lt;J$125,0,5-(J$126-VLOOKUP($E18,'Country Indicator Data'!$B$3:$N$193,4,FALSE))/(J$126-J$125)*5)),1)))</f>
        <v>0.7</v>
      </c>
      <c r="K18" s="143">
        <f t="shared" si="1"/>
        <v>1.75</v>
      </c>
      <c r="L18" s="142">
        <f>IF(B18="Regional crisis",(IF(VLOOKUP($C18,'Regional Crises'!$B$1:$R$51,10,FALSE)="x","x",ROUND(IF(VLOOKUP($C18,'Regional Crises'!$B$1:$R$51,10,FALSE)&gt;L$126,5,IF(VLOOKUP($C18,'Regional Crises'!$B$1:$R$51,10,FALSE)&lt;L$125,0,5-(L$126-VLOOKUP($C18,'Regional Crises'!$B$1:$R$51,10,FALSE))/(L$126-L$125)*5)),1))),IF(VLOOKUP($E18,'Country Indicator Data'!$B$3:$N$193,6,FALSE)="x","x",ROUND(IF(VLOOKUP($E18,'Country Indicator Data'!$B$3:$N$193,6,FALSE)&gt;L$126,5,IF(VLOOKUP($E18,'Country Indicator Data'!$B$3:$N$193,6,FALSE)&lt;L$125,0,5-(L$126-VLOOKUP($E18,'Country Indicator Data'!$B$3:$N$193,6,FALSE))/(L$126-L$125)*5)),1)))</f>
        <v>2.8</v>
      </c>
      <c r="M18" s="142">
        <f>IF(B18="Regional crisis",(IF(VLOOKUP($C18,'Regional Crises'!$B$1:$R$51,11,FALSE)="x","x",ROUND(IF(VLOOKUP($C18,'Regional Crises'!$B$1:$R$51,11,FALSE)&gt;M$126,5,IF(VLOOKUP($C18,'Regional Crises'!$B$1:$R$51,11,FALSE)&lt;M$125,0,5-(M$126-VLOOKUP($C18,'Regional Crises'!$B$1:$R$51,11,FALSE))/(M$126-M$125)*5)),1))),IF(VLOOKUP($E18,'Country Indicator Data'!$B$3:$N$193,7,FALSE)="x","x",ROUND(IF(VLOOKUP($E18,'Country Indicator Data'!$B$3:$N$193,7,FALSE)&gt;M$126,5,IF(VLOOKUP($E18,'Country Indicator Data'!$B$3:$N$193,7,FALSE)&lt;M$125,0,5-(M$126-VLOOKUP($E18,'Country Indicator Data'!$B$3:$N$193,7,FALSE))/(M$126-M$125)*5)),1)))</f>
        <v>3.3</v>
      </c>
      <c r="N18" s="143">
        <f t="shared" si="2"/>
        <v>3.05</v>
      </c>
      <c r="O18" s="151">
        <f t="shared" si="3"/>
        <v>1.9166666666666667</v>
      </c>
      <c r="P18" s="142">
        <f>IF(B18="Regional crisis",VLOOKUP(C18,'Regional Crises'!$B$1:$R$54,12,FALSE),VLOOKUP(E18,'Country Indicator Data'!$B$3:$I$193,8,FALSE))</f>
        <v>4</v>
      </c>
      <c r="Q18" s="142">
        <f>IF(B18="Regional crisis",(IF(VLOOKUP(C18,'Regional Crises'!$B$1:$R$54,13,FALSE)="x","x",IF(VLOOKUP(C18,'Regional Crises'!$B$1:$R$54,13,FALSE)&gt;Q$7,5,IF(VLOOKUP(C18,'Regional Crises'!$B$1:$R$54,13,FALSE)&gt;Q$6,4,IF(VLOOKUP(C18,'Regional Crises'!$B$1:$R$54,13,FALSE)&gt;Q$5,3,IF(VLOOKUP(C18,'Regional Crises'!$B$1:$R$54,13,FALSE)&gt;Q$4,2,IF(VLOOKUP(C18,'Regional Crises'!$B$1:$R$54,13,FALSE)&gt;$Q$3,1,0))))))),(IF(VLOOKUP($E18,'Country Indicator Data'!$B$3:$P$193,9,FALSE)="x","x",IF(VLOOKUP($E18,'Country Indicator Data'!$B$3:$P$193,9,FALSE)&gt;Q$7,5,IF(VLOOKUP($E18,'Country Indicator Data'!$B$3:$P$193,9,FALSE)&gt;Q$6,4,IF(VLOOKUP($E18,'Country Indicator Data'!$B$3:$P$193,9,FALSE)&gt;Q$5,3,IF(VLOOKUP($E18,'Country Indicator Data'!$B$3:$P$193,9,FALSE)&gt;Q$4,2,IF(VLOOKUP($E18,'Country Indicator Data'!$B$3:$P$193,9,FALSE)&gt;$Q$3,1,0))))))))</f>
        <v>0</v>
      </c>
      <c r="R18" s="151">
        <f t="shared" si="4"/>
        <v>2</v>
      </c>
      <c r="S18" s="142">
        <f>IF(B18="Regional crisis",((IF(VLOOKUP($C18,'Regional Crises'!$B$1:$R$51,17,FALSE)="x","x",ROUND(IF(VLOOKUP($C18,'Regional Crises'!$B$1:$R$51,17,FALSE)&gt;S$126,0,IF(VLOOKUP($C18,'Regional Crises'!$B$1:$R$51,17,FALSE)&lt;S$125,5,(S$126-VLOOKUP($C18,'Regional Crises'!$B$1:$R$51,17,FALSE))/(S$126-S$125)*5)),1)))),(IF(VLOOKUP($E18,'Country Indicator Data'!$B$3:$N$193,13,FALSE)="x","x",ROUND(IF(VLOOKUP($E18,'Country Indicator Data'!$B$3:$N$193,13,FALSE)&gt;S$126,0,IF(VLOOKUP($E18,'Country Indicator Data'!$B$3:$N$193,13,FALSE)&lt;S$125,5,(S$126-VLOOKUP($E18,'Country Indicator Data'!$B$3:$N$193,13,FALSE))/(S$126-S$125)*5)),1))))</f>
        <v>3</v>
      </c>
      <c r="T18" s="142">
        <f>IF(B18="Regional crisis",((IF(VLOOKUP($C18,'Regional Crises'!$B$1:$R$51,14,FALSE)="x","x",ROUND(IF(VLOOKUP($C18,'Regional Crises'!$B$1:$R$51,14,FALSE)&gt;T$126,0,IF(VLOOKUP($C18,'Regional Crises'!$B$1:$R$51,14,FALSE)&lt;T$125,5,(T$126-VLOOKUP($C18,'Regional Crises'!$B$1:$R$51,14,FALSE))/(T$126-T$125)*5)),1)))),(IF(VLOOKUP($E18,'Country Indicator Data'!$B$3:$N$193,10,FALSE)="x","x",ROUND(IF(VLOOKUP($E18,'Country Indicator Data'!$B$3:$N$193,10,FALSE)&gt;T$126,0,IF(VLOOKUP($E18,'Country Indicator Data'!$B$3:$N$193,10,FALSE)&lt;T$125,5,(T$126-VLOOKUP($E18,'Country Indicator Data'!$B$3:$N$193,10,FALSE))/(T$126-T$125)*5)),1))))</f>
        <v>2.7</v>
      </c>
      <c r="U18" s="142">
        <f>IF(B18="Regional crisis",((IF(VLOOKUP($C18,'Regional Crises'!$B$1:$R$51,15,FALSE)="x","x",ROUND(IF(VLOOKUP($C18,'Regional Crises'!$B$1:$R$51,15,FALSE)&gt;U$126,0,IF(VLOOKUP($C18,'Regional Crises'!$B$1:$R$51,15,FALSE)&lt;U$125,5,(U$126-VLOOKUP($C18,'Regional Crises'!$B$1:$R$51,15,FALSE))/(U$126-U$125)*5)),1)))),(IF(VLOOKUP($E18,'Country Indicator Data'!$B$3:$N$193,11,FALSE)="x","x",ROUND(IF(VLOOKUP($E18,'Country Indicator Data'!$B$3:$N$193,11,FALSE)&gt;U$126,0,IF(VLOOKUP($E18,'Country Indicator Data'!$B$3:$N$193,11,FALSE)&lt;U$125,5,(U$126-VLOOKUP($E18,'Country Indicator Data'!$B$3:$N$193,11,FALSE))/(U$126-U$125)*5)),1))))</f>
        <v>1.1000000000000001</v>
      </c>
      <c r="V18" s="142">
        <f>IF(B18="Regional crisis",((IF(VLOOKUP($C18,'Regional Crises'!$B$1:$R$51,16,FALSE)="x","x",ROUND(IF(VLOOKUP($C18,'Regional Crises'!$B$1:$R$51,16,FALSE)&gt;V$126,0,IF(VLOOKUP($C18,'Regional Crises'!$B$1:$R$51,16,FALSE)&lt;V$125,5,(V$126-VLOOKUP($C18,'Regional Crises'!$B$1:$R$51,16,FALSE))/(V$126-V$125)*5)),1)))),(IF(VLOOKUP($E18,'Country Indicator Data'!$B$3:$N$193,12,FALSE)="x","x",ROUND(IF(VLOOKUP($E18,'Country Indicator Data'!$B$3:$N$193,12,FALSE)&gt;V$126,0,IF(VLOOKUP($E18,'Country Indicator Data'!$B$3:$N$193,12,FALSE)&lt;V$125,5,(V$126-VLOOKUP($E18,'Country Indicator Data'!$B$3:$N$193,12,FALSE))/(V$126-V$125)*5)),1))))</f>
        <v>1.1000000000000001</v>
      </c>
      <c r="W18" s="151">
        <f t="shared" si="5"/>
        <v>2</v>
      </c>
      <c r="X18" s="154">
        <f t="shared" si="6"/>
        <v>2</v>
      </c>
      <c r="Y18" s="142">
        <f>IF('Core Indicators'!FC12="x","x",IF('Core Indicators'!FC12&gt;=Y$7,5,IF('Core Indicators'!FC12&gt;=Y$6,4,IF('Core Indicators'!FC12&gt;=Y$5,3,IF('Core Indicators'!FC12&gt;=Y$4,2,IF('Core Indicators'!FC12&gt;=Y$3,1,0))))))</f>
        <v>2</v>
      </c>
      <c r="Z18" s="151">
        <f t="shared" si="7"/>
        <v>2</v>
      </c>
      <c r="AA18" s="144" t="str">
        <f>IF(OR('Crisis Indicator Data'!$W12="x",ISNA('Crisis Indicator Data'!$Q12)),"x",'Crisis Indicator Data'!$W12/SUM('Crisis Indicator Data'!$Q12:$U12))</f>
        <v>x</v>
      </c>
      <c r="AB18" s="148" t="str">
        <f t="shared" si="8"/>
        <v>x</v>
      </c>
      <c r="AC18" s="144" t="str">
        <f>IF(OR('Crisis Indicator Data'!$X12="x",ISNA('Crisis Indicator Data'!$Q12)),"x",'Crisis Indicator Data'!$X12/SUM('Crisis Indicator Data'!$Q12:$U12))</f>
        <v>x</v>
      </c>
      <c r="AD18" s="148" t="str">
        <f t="shared" si="9"/>
        <v>x</v>
      </c>
      <c r="AE18" s="146">
        <f>'Crisis Indicator Data'!Y12</f>
        <v>0</v>
      </c>
      <c r="AF18" s="146">
        <f>'Crisis Indicator Data'!Z12</f>
        <v>0</v>
      </c>
      <c r="AG18" s="146">
        <f>'Crisis Indicator Data'!AA12</f>
        <v>0</v>
      </c>
      <c r="AH18" s="146">
        <f>'Crisis Indicator Data'!AB12</f>
        <v>0</v>
      </c>
      <c r="AI18" s="149">
        <f t="shared" si="10"/>
        <v>0</v>
      </c>
      <c r="AJ18" s="146">
        <f>'Crisis Indicator Data'!AC12</f>
        <v>0</v>
      </c>
      <c r="AK18" s="146">
        <f>'Crisis Indicator Data'!AD12</f>
        <v>0</v>
      </c>
      <c r="AL18" s="149">
        <f t="shared" si="11"/>
        <v>0</v>
      </c>
      <c r="AM18" s="146">
        <f>'Crisis Indicator Data'!AE12</f>
        <v>0</v>
      </c>
      <c r="AN18" s="146">
        <f>'Crisis Indicator Data'!AF12</f>
        <v>0</v>
      </c>
      <c r="AO18" s="146">
        <f>'Crisis Indicator Data'!AG12</f>
        <v>0</v>
      </c>
      <c r="AP18" s="149">
        <f t="shared" si="12"/>
        <v>0</v>
      </c>
      <c r="AQ18" s="152">
        <f t="shared" si="13"/>
        <v>0</v>
      </c>
      <c r="AR18" s="154">
        <f t="shared" si="14"/>
        <v>1</v>
      </c>
    </row>
    <row r="19" spans="1:44" ht="13.5" customHeight="1" x14ac:dyDescent="0.35">
      <c r="A19" s="1" t="str">
        <f>'Crisis Indicator Data'!A13</f>
        <v>Conflict in Burkina Faso</v>
      </c>
      <c r="B19" s="1" t="str">
        <f>'Crisis Indicator Data'!B13</f>
        <v>Conflict</v>
      </c>
      <c r="C19" s="25" t="str">
        <f>'Crisis Indicator Data'!C13</f>
        <v>BFA002</v>
      </c>
      <c r="D19" s="25" t="str">
        <f>'Crisis Indicator Data'!D13</f>
        <v>Burkina Faso</v>
      </c>
      <c r="E19" s="25" t="str">
        <f>'Crisis Indicator Data'!E13</f>
        <v>BFA</v>
      </c>
      <c r="F19" s="142">
        <f>IF(B19="Regional crisis",(IF(VLOOKUP($C19,'Regional Crises'!$B$1:$R$51,7,FALSE)="x","x",ROUND(IF(VLOOKUP($C19,'Regional Crises'!$B$1:$R$51,7,FALSE)&gt;$F$126,5,IF(VLOOKUP($C19,'Regional Crises'!$B$1:$R$51,7,FALSE)&lt;F$125,0,($F$126-VLOOKUP($C19,'Regional Crises'!$B$1:$R$51,7,FALSE))/($F$126-$F$125)*5)),1))),IF(VLOOKUP($E19,'Country Indicator Data'!$B$3:$N$193,3,FALSE)="x","x",ROUND(IF(VLOOKUP($E19,'Country Indicator Data'!$B$3:$N$193,3,FALSE)&gt;$F$126,5,IF(VLOOKUP($E19,'Country Indicator Data'!$B$3:$N$193,3,FALSE)&lt;$F$125,0,($F$126-VLOOKUP($E19,'Country Indicator Data'!$B$3:$N$193,3,FALSE))/($F$126-$F$125)*5)),1)))</f>
        <v>1.1000000000000001</v>
      </c>
      <c r="G19" s="142">
        <f>IF(B19="Regional crisis",(IF(VLOOKUP($C19,'Regional Crises'!$B$1:$R$51,9,FALSE)="x","x",ROUND(IF(VLOOKUP($C19,'Regional Crises'!$B$1:$R$51,9,FALSE)&gt;G$126,5,IF(VLOOKUP($C19,'Regional Crises'!$B$1:$R$51,9,FALSE)&lt;G$125,0,(G$126-VLOOKUP($C19,'Regional Crises'!$B$1:$R$51,9,FALSE))/(G$126-G$125)*5)),1))),IF(VLOOKUP($E19,'Country Indicator Data'!$B$3:$N$193,5,FALSE)="x","x",ROUND(IF(VLOOKUP($E19,'Country Indicator Data'!$B$3:$N$193,5,FALSE)&gt;G$126,5,IF(VLOOKUP($E19,'Country Indicator Data'!$B$3:$N$193,5,FALSE)&lt;G$125,0,(G$126-VLOOKUP($E19,'Country Indicator Data'!$B$3:$N$193,5,FALSE))/(G$126-G$125)*5)),1)))</f>
        <v>1.8</v>
      </c>
      <c r="H19" s="143">
        <f t="shared" si="0"/>
        <v>1.4500000000000002</v>
      </c>
      <c r="I19" s="142">
        <f>IF(B19="Regional crisis",(IF(VLOOKUP($C19,'Regional Crises'!$B$1:$R$51,6,FALSE)="x","x",ROUND(IF(VLOOKUP($C19,'Regional Crises'!$B$1:$R$51,6,FALSE)&gt;I$126,5,IF(VLOOKUP($C19,'Regional Crises'!$B$1:$R$51,6,FALSE)&lt;I$125,0,5-(I$126-VLOOKUP($C19,'Regional Crises'!$B$1:$R$51,6,FALSE))/(I$126-I$125)*5)),1))),IF(VLOOKUP($E19,'Country Indicator Data'!$B$3:$N$193,2,FALSE)="x","x",ROUND(IF(VLOOKUP($E19,'Country Indicator Data'!$B$3:$N$193,2,FALSE)&gt;I$126,5,IF(VLOOKUP($E19,'Country Indicator Data'!$B$3:$N$193,2,FALSE)&lt;I$125,0,5-(I$126-VLOOKUP($E19,'Country Indicator Data'!$B$3:$N$193,2,FALSE))/(I$126-I$125)*5)),1)))</f>
        <v>5</v>
      </c>
      <c r="J19" s="142">
        <f>IF(B19="Regional crisis",(IF(VLOOKUP($C19,'Regional Crises'!$B$1:$R$51,8,FALSE)="x","x",ROUND(IF(VLOOKUP($C19,'Regional Crises'!$B$1:$R$51,8,FALSE)&gt;J$126,5,IF(VLOOKUP($C19,'Regional Crises'!$B$1:$R$51,8,FALSE)&lt;J$125,0,5-(J$126-VLOOKUP($C19,'Regional Crises'!$B$1:$R$51,8,FALSE))/(J$126-J$125)*5)),1))),IF(VLOOKUP($E19,'Country Indicator Data'!$B$3:$N$193,4,FALSE)="x","x",ROUND(IF(VLOOKUP($E19,'Country Indicator Data'!$B$3:$N$193,4,FALSE)&gt;J$126,5,IF(VLOOKUP($E19,'Country Indicator Data'!$B$3:$N$193,4,FALSE)&lt;J$125,0,5-(J$126-VLOOKUP($E19,'Country Indicator Data'!$B$3:$N$193,4,FALSE))/(J$126-J$125)*5)),1)))</f>
        <v>0</v>
      </c>
      <c r="K19" s="143">
        <f t="shared" si="1"/>
        <v>2.5</v>
      </c>
      <c r="L19" s="142">
        <f>IF(B19="Regional crisis",(IF(VLOOKUP($C19,'Regional Crises'!$B$1:$R$51,10,FALSE)="x","x",ROUND(IF(VLOOKUP($C19,'Regional Crises'!$B$1:$R$51,10,FALSE)&gt;L$126,5,IF(VLOOKUP($C19,'Regional Crises'!$B$1:$R$51,10,FALSE)&lt;L$125,0,5-(L$126-VLOOKUP($C19,'Regional Crises'!$B$1:$R$51,10,FALSE))/(L$126-L$125)*5)),1))),IF(VLOOKUP($E19,'Country Indicator Data'!$B$3:$N$193,6,FALSE)="x","x",ROUND(IF(VLOOKUP($E19,'Country Indicator Data'!$B$3:$N$193,6,FALSE)&gt;L$126,5,IF(VLOOKUP($E19,'Country Indicator Data'!$B$3:$N$193,6,FALSE)&lt;L$125,0,5-(L$126-VLOOKUP($E19,'Country Indicator Data'!$B$3:$N$193,6,FALSE))/(L$126-L$125)*5)),1)))</f>
        <v>4.0999999999999996</v>
      </c>
      <c r="M19" s="142">
        <f>IF(B19="Regional crisis",(IF(VLOOKUP($C19,'Regional Crises'!$B$1:$R$51,11,FALSE)="x","x",ROUND(IF(VLOOKUP($C19,'Regional Crises'!$B$1:$R$51,11,FALSE)&gt;M$126,5,IF(VLOOKUP($C19,'Regional Crises'!$B$1:$R$51,11,FALSE)&lt;M$125,0,5-(M$126-VLOOKUP($C19,'Regional Crises'!$B$1:$R$51,11,FALSE))/(M$126-M$125)*5)),1))),IF(VLOOKUP($E19,'Country Indicator Data'!$B$3:$N$193,7,FALSE)="x","x",ROUND(IF(VLOOKUP($E19,'Country Indicator Data'!$B$3:$N$193,7,FALSE)&gt;M$126,5,IF(VLOOKUP($E19,'Country Indicator Data'!$B$3:$N$193,7,FALSE)&lt;M$125,0,5-(M$126-VLOOKUP($E19,'Country Indicator Data'!$B$3:$N$193,7,FALSE))/(M$126-M$125)*5)),1)))</f>
        <v>1.3</v>
      </c>
      <c r="N19" s="143">
        <f t="shared" si="2"/>
        <v>2.6999999999999997</v>
      </c>
      <c r="O19" s="151">
        <f t="shared" si="3"/>
        <v>2.2166666666666668</v>
      </c>
      <c r="P19" s="142">
        <f>IF(B19="Regional crisis",VLOOKUP(C19,'Regional Crises'!$B$1:$R$54,12,FALSE),VLOOKUP(E19,'Country Indicator Data'!$B$3:$I$193,8,FALSE))</f>
        <v>3</v>
      </c>
      <c r="Q19" s="142">
        <f>IF(B19="Regional crisis",(IF(VLOOKUP(C19,'Regional Crises'!$B$1:$R$54,13,FALSE)="x","x",IF(VLOOKUP(C19,'Regional Crises'!$B$1:$R$54,13,FALSE)&gt;Q$7,5,IF(VLOOKUP(C19,'Regional Crises'!$B$1:$R$54,13,FALSE)&gt;Q$6,4,IF(VLOOKUP(C19,'Regional Crises'!$B$1:$R$54,13,FALSE)&gt;Q$5,3,IF(VLOOKUP(C19,'Regional Crises'!$B$1:$R$54,13,FALSE)&gt;Q$4,2,IF(VLOOKUP(C19,'Regional Crises'!$B$1:$R$54,13,FALSE)&gt;$Q$3,1,0))))))),(IF(VLOOKUP($E19,'Country Indicator Data'!$B$3:$P$193,9,FALSE)="x","x",IF(VLOOKUP($E19,'Country Indicator Data'!$B$3:$P$193,9,FALSE)&gt;Q$7,5,IF(VLOOKUP($E19,'Country Indicator Data'!$B$3:$P$193,9,FALSE)&gt;Q$6,4,IF(VLOOKUP($E19,'Country Indicator Data'!$B$3:$P$193,9,FALSE)&gt;Q$5,3,IF(VLOOKUP($E19,'Country Indicator Data'!$B$3:$P$193,9,FALSE)&gt;Q$4,2,IF(VLOOKUP($E19,'Country Indicator Data'!$B$3:$P$193,9,FALSE)&gt;$Q$3,1,0))))))))</f>
        <v>3</v>
      </c>
      <c r="R19" s="151">
        <f t="shared" si="4"/>
        <v>3</v>
      </c>
      <c r="S19" s="142">
        <f>IF(B19="Regional crisis",((IF(VLOOKUP($C19,'Regional Crises'!$B$1:$R$51,17,FALSE)="x","x",ROUND(IF(VLOOKUP($C19,'Regional Crises'!$B$1:$R$51,17,FALSE)&gt;S$126,0,IF(VLOOKUP($C19,'Regional Crises'!$B$1:$R$51,17,FALSE)&lt;S$125,5,(S$126-VLOOKUP($C19,'Regional Crises'!$B$1:$R$51,17,FALSE))/(S$126-S$125)*5)),1)))),(IF(VLOOKUP($E19,'Country Indicator Data'!$B$3:$N$193,13,FALSE)="x","x",ROUND(IF(VLOOKUP($E19,'Country Indicator Data'!$B$3:$N$193,13,FALSE)&gt;S$126,0,IF(VLOOKUP($E19,'Country Indicator Data'!$B$3:$N$193,13,FALSE)&lt;S$125,5,(S$126-VLOOKUP($E19,'Country Indicator Data'!$B$3:$N$193,13,FALSE))/(S$126-S$125)*5)),1))))</f>
        <v>2.9</v>
      </c>
      <c r="T19" s="142">
        <f>IF(B19="Regional crisis",((IF(VLOOKUP($C19,'Regional Crises'!$B$1:$R$51,14,FALSE)="x","x",ROUND(IF(VLOOKUP($C19,'Regional Crises'!$B$1:$R$51,14,FALSE)&gt;T$126,0,IF(VLOOKUP($C19,'Regional Crises'!$B$1:$R$51,14,FALSE)&lt;T$125,5,(T$126-VLOOKUP($C19,'Regional Crises'!$B$1:$R$51,14,FALSE))/(T$126-T$125)*5)),1)))),(IF(VLOOKUP($E19,'Country Indicator Data'!$B$3:$N$193,10,FALSE)="x","x",ROUND(IF(VLOOKUP($E19,'Country Indicator Data'!$B$3:$N$193,10,FALSE)&gt;T$126,0,IF(VLOOKUP($E19,'Country Indicator Data'!$B$3:$N$193,10,FALSE)&lt;T$125,5,(T$126-VLOOKUP($E19,'Country Indicator Data'!$B$3:$N$193,10,FALSE))/(T$126-T$125)*5)),1))))</f>
        <v>3</v>
      </c>
      <c r="U19" s="142">
        <f>IF(B19="Regional crisis",((IF(VLOOKUP($C19,'Regional Crises'!$B$1:$R$51,15,FALSE)="x","x",ROUND(IF(VLOOKUP($C19,'Regional Crises'!$B$1:$R$51,15,FALSE)&gt;U$126,0,IF(VLOOKUP($C19,'Regional Crises'!$B$1:$R$51,15,FALSE)&lt;U$125,5,(U$126-VLOOKUP($C19,'Regional Crises'!$B$1:$R$51,15,FALSE))/(U$126-U$125)*5)),1)))),(IF(VLOOKUP($E19,'Country Indicator Data'!$B$3:$N$193,11,FALSE)="x","x",ROUND(IF(VLOOKUP($E19,'Country Indicator Data'!$B$3:$N$193,11,FALSE)&gt;U$126,0,IF(VLOOKUP($E19,'Country Indicator Data'!$B$3:$N$193,11,FALSE)&lt;U$125,5,(U$126-VLOOKUP($E19,'Country Indicator Data'!$B$3:$N$193,11,FALSE))/(U$126-U$125)*5)),1))))</f>
        <v>2.6</v>
      </c>
      <c r="V19" s="142">
        <f>IF(B19="Regional crisis",((IF(VLOOKUP($C19,'Regional Crises'!$B$1:$R$51,16,FALSE)="x","x",ROUND(IF(VLOOKUP($C19,'Regional Crises'!$B$1:$R$51,16,FALSE)&gt;V$126,0,IF(VLOOKUP($C19,'Regional Crises'!$B$1:$R$51,16,FALSE)&lt;V$125,5,(V$126-VLOOKUP($C19,'Regional Crises'!$B$1:$R$51,16,FALSE))/(V$126-V$125)*5)),1)))),(IF(VLOOKUP($E19,'Country Indicator Data'!$B$3:$N$193,12,FALSE)="x","x",ROUND(IF(VLOOKUP($E19,'Country Indicator Data'!$B$3:$N$193,12,FALSE)&gt;V$126,0,IF(VLOOKUP($E19,'Country Indicator Data'!$B$3:$N$193,12,FALSE)&lt;V$125,5,(V$126-VLOOKUP($E19,'Country Indicator Data'!$B$3:$N$193,12,FALSE))/(V$126-V$125)*5)),1))))</f>
        <v>2</v>
      </c>
      <c r="W19" s="151">
        <f t="shared" si="5"/>
        <v>2.6</v>
      </c>
      <c r="X19" s="154">
        <f t="shared" si="6"/>
        <v>2.6</v>
      </c>
      <c r="Y19" s="142">
        <f>IF('Core Indicators'!FC13="x","x",IF('Core Indicators'!FC13&gt;=Y$7,5,IF('Core Indicators'!FC13&gt;=Y$6,4,IF('Core Indicators'!FC13&gt;=Y$5,3,IF('Core Indicators'!FC13&gt;=Y$4,2,IF('Core Indicators'!FC13&gt;=Y$3,1,0))))))</f>
        <v>4</v>
      </c>
      <c r="Z19" s="151">
        <f t="shared" si="7"/>
        <v>4</v>
      </c>
      <c r="AA19" s="144">
        <f>IF(OR('Crisis Indicator Data'!$W13="x",ISNA('Crisis Indicator Data'!$Q13)),"x",'Crisis Indicator Data'!$W13/SUM('Crisis Indicator Data'!$Q13:$U13))</f>
        <v>0.50910645416923483</v>
      </c>
      <c r="AB19" s="148">
        <f t="shared" si="8"/>
        <v>4</v>
      </c>
      <c r="AC19" s="144">
        <f>IF(OR('Crisis Indicator Data'!$X13="x",ISNA('Crisis Indicator Data'!$Q13)),"x",'Crisis Indicator Data'!$X13/SUM('Crisis Indicator Data'!$Q13:$U13))</f>
        <v>0.12284133133750109</v>
      </c>
      <c r="AD19" s="148">
        <f t="shared" si="9"/>
        <v>3</v>
      </c>
      <c r="AE19" s="146">
        <f>'Crisis Indicator Data'!Y13</f>
        <v>0</v>
      </c>
      <c r="AF19" s="146">
        <f>'Crisis Indicator Data'!Z13</f>
        <v>2</v>
      </c>
      <c r="AG19" s="146">
        <f>'Crisis Indicator Data'!AA13</f>
        <v>0</v>
      </c>
      <c r="AH19" s="146">
        <f>'Crisis Indicator Data'!AB13</f>
        <v>0</v>
      </c>
      <c r="AI19" s="149">
        <f t="shared" si="10"/>
        <v>2</v>
      </c>
      <c r="AJ19" s="146">
        <f>'Crisis Indicator Data'!AC13</f>
        <v>0</v>
      </c>
      <c r="AK19" s="146">
        <f>'Crisis Indicator Data'!AD13</f>
        <v>2</v>
      </c>
      <c r="AL19" s="149">
        <f t="shared" si="11"/>
        <v>2</v>
      </c>
      <c r="AM19" s="146">
        <f>'Crisis Indicator Data'!AE13</f>
        <v>2</v>
      </c>
      <c r="AN19" s="146">
        <f>'Crisis Indicator Data'!AF13</f>
        <v>0</v>
      </c>
      <c r="AO19" s="146">
        <f>'Crisis Indicator Data'!AG13</f>
        <v>2</v>
      </c>
      <c r="AP19" s="149">
        <f t="shared" si="12"/>
        <v>3</v>
      </c>
      <c r="AQ19" s="152">
        <f t="shared" si="13"/>
        <v>2</v>
      </c>
      <c r="AR19" s="154">
        <f t="shared" si="14"/>
        <v>3</v>
      </c>
    </row>
    <row r="20" spans="1:44" ht="13.5" customHeight="1" x14ac:dyDescent="0.35">
      <c r="A20" s="1" t="str">
        <f>'Crisis Indicator Data'!A14</f>
        <v>Complex in Burundi</v>
      </c>
      <c r="B20" s="1" t="str">
        <f>'Crisis Indicator Data'!B14</f>
        <v>Complex crisis</v>
      </c>
      <c r="C20" s="25" t="str">
        <f>'Crisis Indicator Data'!C14</f>
        <v>BDI001</v>
      </c>
      <c r="D20" s="25" t="str">
        <f>'Crisis Indicator Data'!D14</f>
        <v>Burundi</v>
      </c>
      <c r="E20" s="25" t="str">
        <f>'Crisis Indicator Data'!E14</f>
        <v>BDI</v>
      </c>
      <c r="F20" s="142">
        <f>IF(B20="Regional crisis",(IF(VLOOKUP($C20,'Regional Crises'!$B$1:$R$51,7,FALSE)="x","x",ROUND(IF(VLOOKUP($C20,'Regional Crises'!$B$1:$R$51,7,FALSE)&gt;$F$126,5,IF(VLOOKUP($C20,'Regional Crises'!$B$1:$R$51,7,FALSE)&lt;F$125,0,($F$126-VLOOKUP($C20,'Regional Crises'!$B$1:$R$51,7,FALSE))/($F$126-$F$125)*5)),1))),IF(VLOOKUP($E20,'Country Indicator Data'!$B$3:$N$193,3,FALSE)="x","x",ROUND(IF(VLOOKUP($E20,'Country Indicator Data'!$B$3:$N$193,3,FALSE)&gt;$F$126,5,IF(VLOOKUP($E20,'Country Indicator Data'!$B$3:$N$193,3,FALSE)&lt;$F$125,0,($F$126-VLOOKUP($E20,'Country Indicator Data'!$B$3:$N$193,3,FALSE))/($F$126-$F$125)*5)),1)))</f>
        <v>2.1</v>
      </c>
      <c r="G20" s="142">
        <f>IF(B20="Regional crisis",(IF(VLOOKUP($C20,'Regional Crises'!$B$1:$R$51,9,FALSE)="x","x",ROUND(IF(VLOOKUP($C20,'Regional Crises'!$B$1:$R$51,9,FALSE)&gt;G$126,5,IF(VLOOKUP($C20,'Regional Crises'!$B$1:$R$51,9,FALSE)&lt;G$125,0,(G$126-VLOOKUP($C20,'Regional Crises'!$B$1:$R$51,9,FALSE))/(G$126-G$125)*5)),1))),IF(VLOOKUP($E20,'Country Indicator Data'!$B$3:$N$193,5,FALSE)="x","x",ROUND(IF(VLOOKUP($E20,'Country Indicator Data'!$B$3:$N$193,5,FALSE)&gt;G$126,5,IF(VLOOKUP($E20,'Country Indicator Data'!$B$3:$N$193,5,FALSE)&lt;G$125,0,(G$126-VLOOKUP($E20,'Country Indicator Data'!$B$3:$N$193,5,FALSE))/(G$126-G$125)*5)),1)))</f>
        <v>3.1</v>
      </c>
      <c r="H20" s="143">
        <f t="shared" si="0"/>
        <v>2.6</v>
      </c>
      <c r="I20" s="142">
        <f>IF(B20="Regional crisis",(IF(VLOOKUP($C20,'Regional Crises'!$B$1:$R$51,6,FALSE)="x","x",ROUND(IF(VLOOKUP($C20,'Regional Crises'!$B$1:$R$51,6,FALSE)&gt;I$126,5,IF(VLOOKUP($C20,'Regional Crises'!$B$1:$R$51,6,FALSE)&lt;I$125,0,5-(I$126-VLOOKUP($C20,'Regional Crises'!$B$1:$R$51,6,FALSE))/(I$126-I$125)*5)),1))),IF(VLOOKUP($E20,'Country Indicator Data'!$B$3:$N$193,2,FALSE)="x","x",ROUND(IF(VLOOKUP($E20,'Country Indicator Data'!$B$3:$N$193,2,FALSE)&gt;I$126,5,IF(VLOOKUP($E20,'Country Indicator Data'!$B$3:$N$193,2,FALSE)&lt;I$125,0,5-(I$126-VLOOKUP($E20,'Country Indicator Data'!$B$3:$N$193,2,FALSE))/(I$126-I$125)*5)),1)))</f>
        <v>1.3</v>
      </c>
      <c r="J20" s="142">
        <f>IF(B20="Regional crisis",(IF(VLOOKUP($C20,'Regional Crises'!$B$1:$R$51,8,FALSE)="x","x",ROUND(IF(VLOOKUP($C20,'Regional Crises'!$B$1:$R$51,8,FALSE)&gt;J$126,5,IF(VLOOKUP($C20,'Regional Crises'!$B$1:$R$51,8,FALSE)&lt;J$125,0,5-(J$126-VLOOKUP($C20,'Regional Crises'!$B$1:$R$51,8,FALSE))/(J$126-J$125)*5)),1))),IF(VLOOKUP($E20,'Country Indicator Data'!$B$3:$N$193,4,FALSE)="x","x",ROUND(IF(VLOOKUP($E20,'Country Indicator Data'!$B$3:$N$193,4,FALSE)&gt;J$126,5,IF(VLOOKUP($E20,'Country Indicator Data'!$B$3:$N$193,4,FALSE)&lt;J$125,0,5-(J$126-VLOOKUP($E20,'Country Indicator Data'!$B$3:$N$193,4,FALSE))/(J$126-J$125)*5)),1)))</f>
        <v>0</v>
      </c>
      <c r="K20" s="143">
        <f t="shared" si="1"/>
        <v>0.65</v>
      </c>
      <c r="L20" s="142">
        <f>IF(B20="Regional crisis",(IF(VLOOKUP($C20,'Regional Crises'!$B$1:$R$51,10,FALSE)="x","x",ROUND(IF(VLOOKUP($C20,'Regional Crises'!$B$1:$R$51,10,FALSE)&gt;L$126,5,IF(VLOOKUP($C20,'Regional Crises'!$B$1:$R$51,10,FALSE)&lt;L$125,0,5-(L$126-VLOOKUP($C20,'Regional Crises'!$B$1:$R$51,10,FALSE))/(L$126-L$125)*5)),1))),IF(VLOOKUP($E20,'Country Indicator Data'!$B$3:$N$193,6,FALSE)="x","x",ROUND(IF(VLOOKUP($E20,'Country Indicator Data'!$B$3:$N$193,6,FALSE)&gt;L$126,5,IF(VLOOKUP($E20,'Country Indicator Data'!$B$3:$N$193,6,FALSE)&lt;L$125,0,5-(L$126-VLOOKUP($E20,'Country Indicator Data'!$B$3:$N$193,6,FALSE))/(L$126-L$125)*5)),1)))</f>
        <v>3.2</v>
      </c>
      <c r="M20" s="142">
        <f>IF(B20="Regional crisis",(IF(VLOOKUP($C20,'Regional Crises'!$B$1:$R$51,11,FALSE)="x","x",ROUND(IF(VLOOKUP($C20,'Regional Crises'!$B$1:$R$51,11,FALSE)&gt;M$126,5,IF(VLOOKUP($C20,'Regional Crises'!$B$1:$R$51,11,FALSE)&lt;M$125,0,5-(M$126-VLOOKUP($C20,'Regional Crises'!$B$1:$R$51,11,FALSE))/(M$126-M$125)*5)),1))),IF(VLOOKUP($E20,'Country Indicator Data'!$B$3:$N$193,7,FALSE)="x","x",ROUND(IF(VLOOKUP($E20,'Country Indicator Data'!$B$3:$N$193,7,FALSE)&gt;M$126,5,IF(VLOOKUP($E20,'Country Indicator Data'!$B$3:$N$193,7,FALSE)&lt;M$125,0,5-(M$126-VLOOKUP($E20,'Country Indicator Data'!$B$3:$N$193,7,FALSE))/(M$126-M$125)*5)),1)))</f>
        <v>1</v>
      </c>
      <c r="N20" s="143">
        <f t="shared" si="2"/>
        <v>2.1</v>
      </c>
      <c r="O20" s="151">
        <f t="shared" si="3"/>
        <v>1.7833333333333332</v>
      </c>
      <c r="P20" s="142">
        <f>IF(B20="Regional crisis",VLOOKUP(C20,'Regional Crises'!$B$1:$R$54,12,FALSE),VLOOKUP(E20,'Country Indicator Data'!$B$3:$I$193,8,FALSE))</f>
        <v>3</v>
      </c>
      <c r="Q20" s="142" t="str">
        <f>IF(B20="Regional crisis",(IF(VLOOKUP(C20,'Regional Crises'!$B$1:$R$54,13,FALSE)="x","x",IF(VLOOKUP(C20,'Regional Crises'!$B$1:$R$54,13,FALSE)&gt;Q$7,5,IF(VLOOKUP(C20,'Regional Crises'!$B$1:$R$54,13,FALSE)&gt;Q$6,4,IF(VLOOKUP(C20,'Regional Crises'!$B$1:$R$54,13,FALSE)&gt;Q$5,3,IF(VLOOKUP(C20,'Regional Crises'!$B$1:$R$54,13,FALSE)&gt;Q$4,2,IF(VLOOKUP(C20,'Regional Crises'!$B$1:$R$54,13,FALSE)&gt;$Q$3,1,0))))))),(IF(VLOOKUP($E20,'Country Indicator Data'!$B$3:$P$193,9,FALSE)="x","x",IF(VLOOKUP($E20,'Country Indicator Data'!$B$3:$P$193,9,FALSE)&gt;Q$7,5,IF(VLOOKUP($E20,'Country Indicator Data'!$B$3:$P$193,9,FALSE)&gt;Q$6,4,IF(VLOOKUP($E20,'Country Indicator Data'!$B$3:$P$193,9,FALSE)&gt;Q$5,3,IF(VLOOKUP($E20,'Country Indicator Data'!$B$3:$P$193,9,FALSE)&gt;Q$4,2,IF(VLOOKUP($E20,'Country Indicator Data'!$B$3:$P$193,9,FALSE)&gt;$Q$3,1,0))))))))</f>
        <v>x</v>
      </c>
      <c r="R20" s="151">
        <f t="shared" si="4"/>
        <v>3</v>
      </c>
      <c r="S20" s="142">
        <f>IF(B20="Regional crisis",((IF(VLOOKUP($C20,'Regional Crises'!$B$1:$R$51,17,FALSE)="x","x",ROUND(IF(VLOOKUP($C20,'Regional Crises'!$B$1:$R$51,17,FALSE)&gt;S$126,0,IF(VLOOKUP($C20,'Regional Crises'!$B$1:$R$51,17,FALSE)&lt;S$125,5,(S$126-VLOOKUP($C20,'Regional Crises'!$B$1:$R$51,17,FALSE))/(S$126-S$125)*5)),1)))),(IF(VLOOKUP($E20,'Country Indicator Data'!$B$3:$N$193,13,FALSE)="x","x",ROUND(IF(VLOOKUP($E20,'Country Indicator Data'!$B$3:$N$193,13,FALSE)&gt;S$126,0,IF(VLOOKUP($E20,'Country Indicator Data'!$B$3:$N$193,13,FALSE)&lt;S$125,5,(S$126-VLOOKUP($E20,'Country Indicator Data'!$B$3:$N$193,13,FALSE))/(S$126-S$125)*5)),1))))</f>
        <v>4</v>
      </c>
      <c r="T20" s="142">
        <f>IF(B20="Regional crisis",((IF(VLOOKUP($C20,'Regional Crises'!$B$1:$R$51,14,FALSE)="x","x",ROUND(IF(VLOOKUP($C20,'Regional Crises'!$B$1:$R$51,14,FALSE)&gt;T$126,0,IF(VLOOKUP($C20,'Regional Crises'!$B$1:$R$51,14,FALSE)&lt;T$125,5,(T$126-VLOOKUP($C20,'Regional Crises'!$B$1:$R$51,14,FALSE))/(T$126-T$125)*5)),1)))),(IF(VLOOKUP($E20,'Country Indicator Data'!$B$3:$N$193,10,FALSE)="x","x",ROUND(IF(VLOOKUP($E20,'Country Indicator Data'!$B$3:$N$193,10,FALSE)&gt;T$126,0,IF(VLOOKUP($E20,'Country Indicator Data'!$B$3:$N$193,10,FALSE)&lt;T$125,5,(T$126-VLOOKUP($E20,'Country Indicator Data'!$B$3:$N$193,10,FALSE))/(T$126-T$125)*5)),1))))</f>
        <v>3.6</v>
      </c>
      <c r="U20" s="142">
        <f>IF(B20="Regional crisis",((IF(VLOOKUP($C20,'Regional Crises'!$B$1:$R$51,15,FALSE)="x","x",ROUND(IF(VLOOKUP($C20,'Regional Crises'!$B$1:$R$51,15,FALSE)&gt;U$126,0,IF(VLOOKUP($C20,'Regional Crises'!$B$1:$R$51,15,FALSE)&lt;U$125,5,(U$126-VLOOKUP($C20,'Regional Crises'!$B$1:$R$51,15,FALSE))/(U$126-U$125)*5)),1)))),(IF(VLOOKUP($E20,'Country Indicator Data'!$B$3:$N$193,11,FALSE)="x","x",ROUND(IF(VLOOKUP($E20,'Country Indicator Data'!$B$3:$N$193,11,FALSE)&gt;U$126,0,IF(VLOOKUP($E20,'Country Indicator Data'!$B$3:$N$193,11,FALSE)&lt;U$125,5,(U$126-VLOOKUP($E20,'Country Indicator Data'!$B$3:$N$193,11,FALSE))/(U$126-U$125)*5)),1))))</f>
        <v>3.5</v>
      </c>
      <c r="V20" s="142">
        <f>IF(B20="Regional crisis",((IF(VLOOKUP($C20,'Regional Crises'!$B$1:$R$51,16,FALSE)="x","x",ROUND(IF(VLOOKUP($C20,'Regional Crises'!$B$1:$R$51,16,FALSE)&gt;V$126,0,IF(VLOOKUP($C20,'Regional Crises'!$B$1:$R$51,16,FALSE)&lt;V$125,5,(V$126-VLOOKUP($C20,'Regional Crises'!$B$1:$R$51,16,FALSE))/(V$126-V$125)*5)),1)))),(IF(VLOOKUP($E20,'Country Indicator Data'!$B$3:$N$193,12,FALSE)="x","x",ROUND(IF(VLOOKUP($E20,'Country Indicator Data'!$B$3:$N$193,12,FALSE)&gt;V$126,0,IF(VLOOKUP($E20,'Country Indicator Data'!$B$3:$N$193,12,FALSE)&lt;V$125,5,(V$126-VLOOKUP($E20,'Country Indicator Data'!$B$3:$N$193,12,FALSE))/(V$126-V$125)*5)),1))))</f>
        <v>4.0999999999999996</v>
      </c>
      <c r="W20" s="151">
        <f t="shared" si="5"/>
        <v>3.8</v>
      </c>
      <c r="X20" s="154">
        <f t="shared" si="6"/>
        <v>2.9</v>
      </c>
      <c r="Y20" s="142">
        <f>IF('Core Indicators'!FC14="x","x",IF('Core Indicators'!FC14&gt;=Y$7,5,IF('Core Indicators'!FC14&gt;=Y$6,4,IF('Core Indicators'!FC14&gt;=Y$5,3,IF('Core Indicators'!FC14&gt;=Y$4,2,IF('Core Indicators'!FC14&gt;=Y$3,1,0))))))</f>
        <v>5</v>
      </c>
      <c r="Z20" s="151">
        <f t="shared" si="7"/>
        <v>5</v>
      </c>
      <c r="AA20" s="144" t="str">
        <f>IF(OR('Crisis Indicator Data'!$W14="x",ISNA('Crisis Indicator Data'!$Q14)),"x",'Crisis Indicator Data'!$W14/SUM('Crisis Indicator Data'!$Q14:$U14))</f>
        <v>x</v>
      </c>
      <c r="AB20" s="148" t="str">
        <f t="shared" si="8"/>
        <v>x</v>
      </c>
      <c r="AC20" s="144" t="str">
        <f>IF(OR('Crisis Indicator Data'!$X14="x",ISNA('Crisis Indicator Data'!$Q14)),"x",'Crisis Indicator Data'!$X14/SUM('Crisis Indicator Data'!$Q14:$U14))</f>
        <v>x</v>
      </c>
      <c r="AD20" s="148" t="str">
        <f t="shared" si="9"/>
        <v>x</v>
      </c>
      <c r="AE20" s="146">
        <f>'Crisis Indicator Data'!Y14</f>
        <v>2</v>
      </c>
      <c r="AF20" s="146">
        <f>'Crisis Indicator Data'!Z14</f>
        <v>2</v>
      </c>
      <c r="AG20" s="146">
        <f>'Crisis Indicator Data'!AA14</f>
        <v>1</v>
      </c>
      <c r="AH20" s="146">
        <f>'Crisis Indicator Data'!AB14</f>
        <v>0</v>
      </c>
      <c r="AI20" s="149">
        <f t="shared" si="10"/>
        <v>2</v>
      </c>
      <c r="AJ20" s="146">
        <f>'Crisis Indicator Data'!AC14</f>
        <v>3</v>
      </c>
      <c r="AK20" s="146">
        <f>'Crisis Indicator Data'!AD14</f>
        <v>1</v>
      </c>
      <c r="AL20" s="149">
        <f t="shared" si="11"/>
        <v>4</v>
      </c>
      <c r="AM20" s="146">
        <f>'Crisis Indicator Data'!AE14</f>
        <v>1</v>
      </c>
      <c r="AN20" s="146">
        <f>'Crisis Indicator Data'!AF14</f>
        <v>0</v>
      </c>
      <c r="AO20" s="146">
        <f>'Crisis Indicator Data'!AG14</f>
        <v>2</v>
      </c>
      <c r="AP20" s="149">
        <f t="shared" si="12"/>
        <v>3</v>
      </c>
      <c r="AQ20" s="152">
        <f t="shared" si="13"/>
        <v>3</v>
      </c>
      <c r="AR20" s="154">
        <f t="shared" si="14"/>
        <v>4</v>
      </c>
    </row>
    <row r="21" spans="1:44" ht="13.5" customHeight="1" x14ac:dyDescent="0.35">
      <c r="A21" s="1" t="str">
        <f>'Crisis Indicator Data'!A15</f>
        <v>Multiple crises in Cameroon</v>
      </c>
      <c r="B21" s="1" t="str">
        <f>'Crisis Indicator Data'!B15</f>
        <v>Multiple crises country</v>
      </c>
      <c r="C21" s="25" t="str">
        <f>'Crisis Indicator Data'!C15</f>
        <v>CMR001</v>
      </c>
      <c r="D21" s="25" t="str">
        <f>'Crisis Indicator Data'!D15</f>
        <v>Cameroon</v>
      </c>
      <c r="E21" s="25" t="str">
        <f>'Crisis Indicator Data'!E15</f>
        <v>CMR</v>
      </c>
      <c r="F21" s="142">
        <f>IF(B21="Regional crisis",(IF(VLOOKUP($C21,'Regional Crises'!$B$1:$R$51,7,FALSE)="x","x",ROUND(IF(VLOOKUP($C21,'Regional Crises'!$B$1:$R$51,7,FALSE)&gt;$F$126,5,IF(VLOOKUP($C21,'Regional Crises'!$B$1:$R$51,7,FALSE)&lt;F$125,0,($F$126-VLOOKUP($C21,'Regional Crises'!$B$1:$R$51,7,FALSE))/($F$126-$F$125)*5)),1))),IF(VLOOKUP($E21,'Country Indicator Data'!$B$3:$N$193,3,FALSE)="x","x",ROUND(IF(VLOOKUP($E21,'Country Indicator Data'!$B$3:$N$193,3,FALSE)&gt;$F$126,5,IF(VLOOKUP($E21,'Country Indicator Data'!$B$3:$N$193,3,FALSE)&lt;$F$125,0,($F$126-VLOOKUP($E21,'Country Indicator Data'!$B$3:$N$193,3,FALSE))/($F$126-$F$125)*5)),1)))</f>
        <v>3.2</v>
      </c>
      <c r="G21" s="142">
        <f>IF(B21="Regional crisis",(IF(VLOOKUP($C21,'Regional Crises'!$B$1:$R$51,9,FALSE)="x","x",ROUND(IF(VLOOKUP($C21,'Regional Crises'!$B$1:$R$51,9,FALSE)&gt;G$126,5,IF(VLOOKUP($C21,'Regional Crises'!$B$1:$R$51,9,FALSE)&lt;G$125,0,(G$126-VLOOKUP($C21,'Regional Crises'!$B$1:$R$51,9,FALSE))/(G$126-G$125)*5)),1))),IF(VLOOKUP($E21,'Country Indicator Data'!$B$3:$N$193,5,FALSE)="x","x",ROUND(IF(VLOOKUP($E21,'Country Indicator Data'!$B$3:$N$193,5,FALSE)&gt;G$126,5,IF(VLOOKUP($E21,'Country Indicator Data'!$B$3:$N$193,5,FALSE)&lt;G$125,0,(G$126-VLOOKUP($E21,'Country Indicator Data'!$B$3:$N$193,5,FALSE))/(G$126-G$125)*5)),1)))</f>
        <v>3</v>
      </c>
      <c r="H21" s="143">
        <f t="shared" si="0"/>
        <v>3.1</v>
      </c>
      <c r="I21" s="142">
        <f>IF(B21="Regional crisis",(IF(VLOOKUP($C21,'Regional Crises'!$B$1:$R$51,6,FALSE)="x","x",ROUND(IF(VLOOKUP($C21,'Regional Crises'!$B$1:$R$51,6,FALSE)&gt;I$126,5,IF(VLOOKUP($C21,'Regional Crises'!$B$1:$R$51,6,FALSE)&lt;I$125,0,5-(I$126-VLOOKUP($C21,'Regional Crises'!$B$1:$R$51,6,FALSE))/(I$126-I$125)*5)),1))),IF(VLOOKUP($E21,'Country Indicator Data'!$B$3:$N$193,2,FALSE)="x","x",ROUND(IF(VLOOKUP($E21,'Country Indicator Data'!$B$3:$N$193,2,FALSE)&gt;I$126,5,IF(VLOOKUP($E21,'Country Indicator Data'!$B$3:$N$193,2,FALSE)&lt;I$125,0,5-(I$126-VLOOKUP($E21,'Country Indicator Data'!$B$3:$N$193,2,FALSE))/(I$126-I$125)*5)),1)))</f>
        <v>4.3</v>
      </c>
      <c r="J21" s="142">
        <f>IF(B21="Regional crisis",(IF(VLOOKUP($C21,'Regional Crises'!$B$1:$R$51,8,FALSE)="x","x",ROUND(IF(VLOOKUP($C21,'Regional Crises'!$B$1:$R$51,8,FALSE)&gt;J$126,5,IF(VLOOKUP($C21,'Regional Crises'!$B$1:$R$51,8,FALSE)&lt;J$125,0,5-(J$126-VLOOKUP($C21,'Regional Crises'!$B$1:$R$51,8,FALSE))/(J$126-J$125)*5)),1))),IF(VLOOKUP($E21,'Country Indicator Data'!$B$3:$N$193,4,FALSE)="x","x",ROUND(IF(VLOOKUP($E21,'Country Indicator Data'!$B$3:$N$193,4,FALSE)&gt;J$126,5,IF(VLOOKUP($E21,'Country Indicator Data'!$B$3:$N$193,4,FALSE)&lt;J$125,0,5-(J$126-VLOOKUP($E21,'Country Indicator Data'!$B$3:$N$193,4,FALSE))/(J$126-J$125)*5)),1)))</f>
        <v>0</v>
      </c>
      <c r="K21" s="143">
        <f t="shared" si="1"/>
        <v>2.15</v>
      </c>
      <c r="L21" s="142">
        <f>IF(B21="Regional crisis",(IF(VLOOKUP($C21,'Regional Crises'!$B$1:$R$51,10,FALSE)="x","x",ROUND(IF(VLOOKUP($C21,'Regional Crises'!$B$1:$R$51,10,FALSE)&gt;L$126,5,IF(VLOOKUP($C21,'Regional Crises'!$B$1:$R$51,10,FALSE)&lt;L$125,0,5-(L$126-VLOOKUP($C21,'Regional Crises'!$B$1:$R$51,10,FALSE))/(L$126-L$125)*5)),1))),IF(VLOOKUP($E21,'Country Indicator Data'!$B$3:$N$193,6,FALSE)="x","x",ROUND(IF(VLOOKUP($E21,'Country Indicator Data'!$B$3:$N$193,6,FALSE)&gt;L$126,5,IF(VLOOKUP($E21,'Country Indicator Data'!$B$3:$N$193,6,FALSE)&lt;L$125,0,5-(L$126-VLOOKUP($E21,'Country Indicator Data'!$B$3:$N$193,6,FALSE))/(L$126-L$125)*5)),1)))</f>
        <v>3.8</v>
      </c>
      <c r="M21" s="142">
        <f>IF(B21="Regional crisis",(IF(VLOOKUP($C21,'Regional Crises'!$B$1:$R$51,11,FALSE)="x","x",ROUND(IF(VLOOKUP($C21,'Regional Crises'!$B$1:$R$51,11,FALSE)&gt;M$126,5,IF(VLOOKUP($C21,'Regional Crises'!$B$1:$R$51,11,FALSE)&lt;M$125,0,5-(M$126-VLOOKUP($C21,'Regional Crises'!$B$1:$R$51,11,FALSE))/(M$126-M$125)*5)),1))),IF(VLOOKUP($E21,'Country Indicator Data'!$B$3:$N$193,7,FALSE)="x","x",ROUND(IF(VLOOKUP($E21,'Country Indicator Data'!$B$3:$N$193,7,FALSE)&gt;M$126,5,IF(VLOOKUP($E21,'Country Indicator Data'!$B$3:$N$193,7,FALSE)&lt;M$125,0,5-(M$126-VLOOKUP($E21,'Country Indicator Data'!$B$3:$N$193,7,FALSE))/(M$126-M$125)*5)),1)))</f>
        <v>2.7</v>
      </c>
      <c r="N21" s="143">
        <f t="shared" si="2"/>
        <v>3.25</v>
      </c>
      <c r="O21" s="151">
        <f t="shared" si="3"/>
        <v>2.8333333333333335</v>
      </c>
      <c r="P21" s="142">
        <f>IF(B21="Regional crisis",VLOOKUP(C21,'Regional Crises'!$B$1:$R$54,12,FALSE),VLOOKUP(E21,'Country Indicator Data'!$B$3:$I$193,8,FALSE))</f>
        <v>5</v>
      </c>
      <c r="Q21" s="142">
        <f>IF(B21="Regional crisis",(IF(VLOOKUP(C21,'Regional Crises'!$B$1:$R$54,13,FALSE)="x","x",IF(VLOOKUP(C21,'Regional Crises'!$B$1:$R$54,13,FALSE)&gt;Q$7,5,IF(VLOOKUP(C21,'Regional Crises'!$B$1:$R$54,13,FALSE)&gt;Q$6,4,IF(VLOOKUP(C21,'Regional Crises'!$B$1:$R$54,13,FALSE)&gt;Q$5,3,IF(VLOOKUP(C21,'Regional Crises'!$B$1:$R$54,13,FALSE)&gt;Q$4,2,IF(VLOOKUP(C21,'Regional Crises'!$B$1:$R$54,13,FALSE)&gt;$Q$3,1,0))))))),(IF(VLOOKUP($E21,'Country Indicator Data'!$B$3:$P$193,9,FALSE)="x","x",IF(VLOOKUP($E21,'Country Indicator Data'!$B$3:$P$193,9,FALSE)&gt;Q$7,5,IF(VLOOKUP($E21,'Country Indicator Data'!$B$3:$P$193,9,FALSE)&gt;Q$6,4,IF(VLOOKUP($E21,'Country Indicator Data'!$B$3:$P$193,9,FALSE)&gt;Q$5,3,IF(VLOOKUP($E21,'Country Indicator Data'!$B$3:$P$193,9,FALSE)&gt;Q$4,2,IF(VLOOKUP($E21,'Country Indicator Data'!$B$3:$P$193,9,FALSE)&gt;$Q$3,1,0))))))))</f>
        <v>3</v>
      </c>
      <c r="R21" s="151">
        <f t="shared" si="4"/>
        <v>4</v>
      </c>
      <c r="S21" s="142">
        <f>IF(B21="Regional crisis",((IF(VLOOKUP($C21,'Regional Crises'!$B$1:$R$51,17,FALSE)="x","x",ROUND(IF(VLOOKUP($C21,'Regional Crises'!$B$1:$R$51,17,FALSE)&gt;S$126,0,IF(VLOOKUP($C21,'Regional Crises'!$B$1:$R$51,17,FALSE)&lt;S$125,5,(S$126-VLOOKUP($C21,'Regional Crises'!$B$1:$R$51,17,FALSE))/(S$126-S$125)*5)),1)))),(IF(VLOOKUP($E21,'Country Indicator Data'!$B$3:$N$193,13,FALSE)="x","x",ROUND(IF(VLOOKUP($E21,'Country Indicator Data'!$B$3:$N$193,13,FALSE)&gt;S$126,0,IF(VLOOKUP($E21,'Country Indicator Data'!$B$3:$N$193,13,FALSE)&lt;S$125,5,(S$126-VLOOKUP($E21,'Country Indicator Data'!$B$3:$N$193,13,FALSE))/(S$126-S$125)*5)),1))))</f>
        <v>3.7</v>
      </c>
      <c r="T21" s="142">
        <f>IF(B21="Regional crisis",((IF(VLOOKUP($C21,'Regional Crises'!$B$1:$R$51,14,FALSE)="x","x",ROUND(IF(VLOOKUP($C21,'Regional Crises'!$B$1:$R$51,14,FALSE)&gt;T$126,0,IF(VLOOKUP($C21,'Regional Crises'!$B$1:$R$51,14,FALSE)&lt;T$125,5,(T$126-VLOOKUP($C21,'Regional Crises'!$B$1:$R$51,14,FALSE))/(T$126-T$125)*5)),1)))),(IF(VLOOKUP($E21,'Country Indicator Data'!$B$3:$N$193,10,FALSE)="x","x",ROUND(IF(VLOOKUP($E21,'Country Indicator Data'!$B$3:$N$193,10,FALSE)&gt;T$126,0,IF(VLOOKUP($E21,'Country Indicator Data'!$B$3:$N$193,10,FALSE)&lt;T$125,5,(T$126-VLOOKUP($E21,'Country Indicator Data'!$B$3:$N$193,10,FALSE))/(T$126-T$125)*5)),1))))</f>
        <v>3.5</v>
      </c>
      <c r="U21" s="142">
        <f>IF(B21="Regional crisis",((IF(VLOOKUP($C21,'Regional Crises'!$B$1:$R$51,15,FALSE)="x","x",ROUND(IF(VLOOKUP($C21,'Regional Crises'!$B$1:$R$51,15,FALSE)&gt;U$126,0,IF(VLOOKUP($C21,'Regional Crises'!$B$1:$R$51,15,FALSE)&lt;U$125,5,(U$126-VLOOKUP($C21,'Regional Crises'!$B$1:$R$51,15,FALSE))/(U$126-U$125)*5)),1)))),(IF(VLOOKUP($E21,'Country Indicator Data'!$B$3:$N$193,11,FALSE)="x","x",ROUND(IF(VLOOKUP($E21,'Country Indicator Data'!$B$3:$N$193,11,FALSE)&gt;U$126,0,IF(VLOOKUP($E21,'Country Indicator Data'!$B$3:$N$193,11,FALSE)&lt;U$125,5,(U$126-VLOOKUP($E21,'Country Indicator Data'!$B$3:$N$193,11,FALSE))/(U$126-U$125)*5)),1))))</f>
        <v>3.1</v>
      </c>
      <c r="V21" s="142">
        <f>IF(B21="Regional crisis",((IF(VLOOKUP($C21,'Regional Crises'!$B$1:$R$51,16,FALSE)="x","x",ROUND(IF(VLOOKUP($C21,'Regional Crises'!$B$1:$R$51,16,FALSE)&gt;V$126,0,IF(VLOOKUP($C21,'Regional Crises'!$B$1:$R$51,16,FALSE)&lt;V$125,5,(V$126-VLOOKUP($C21,'Regional Crises'!$B$1:$R$51,16,FALSE))/(V$126-V$125)*5)),1)))),(IF(VLOOKUP($E21,'Country Indicator Data'!$B$3:$N$193,12,FALSE)="x","x",ROUND(IF(VLOOKUP($E21,'Country Indicator Data'!$B$3:$N$193,12,FALSE)&gt;V$126,0,IF(VLOOKUP($E21,'Country Indicator Data'!$B$3:$N$193,12,FALSE)&lt;V$125,5,(V$126-VLOOKUP($E21,'Country Indicator Data'!$B$3:$N$193,12,FALSE))/(V$126-V$125)*5)),1))))</f>
        <v>3.9</v>
      </c>
      <c r="W21" s="151">
        <f t="shared" si="5"/>
        <v>3.6</v>
      </c>
      <c r="X21" s="154">
        <f t="shared" si="6"/>
        <v>3.5</v>
      </c>
      <c r="Y21" s="142">
        <f>IF('Core Indicators'!FC15="x","x",IF('Core Indicators'!FC15&gt;=Y$7,5,IF('Core Indicators'!FC15&gt;=Y$6,4,IF('Core Indicators'!FC15&gt;=Y$5,3,IF('Core Indicators'!FC15&gt;=Y$4,2,IF('Core Indicators'!FC15&gt;=Y$3,1,0))))))</f>
        <v>5</v>
      </c>
      <c r="Z21" s="151">
        <f t="shared" si="7"/>
        <v>5</v>
      </c>
      <c r="AA21" s="144" t="str">
        <f>IF(OR('Crisis Indicator Data'!$W15="x",ISNA('Crisis Indicator Data'!$Q15)),"x",'Crisis Indicator Data'!$W15/SUM('Crisis Indicator Data'!$Q15:$U15))</f>
        <v>x</v>
      </c>
      <c r="AB21" s="148" t="str">
        <f t="shared" si="8"/>
        <v>x</v>
      </c>
      <c r="AC21" s="144" t="str">
        <f>IF(OR('Crisis Indicator Data'!$X15="x",ISNA('Crisis Indicator Data'!$Q15)),"x",'Crisis Indicator Data'!$X15/SUM('Crisis Indicator Data'!$Q15:$U15))</f>
        <v>x</v>
      </c>
      <c r="AD21" s="148" t="str">
        <f t="shared" si="9"/>
        <v>x</v>
      </c>
      <c r="AE21" s="146">
        <f>'Crisis Indicator Data'!Y15</f>
        <v>0</v>
      </c>
      <c r="AF21" s="146">
        <f>'Crisis Indicator Data'!Z15</f>
        <v>3</v>
      </c>
      <c r="AG21" s="146">
        <f>'Crisis Indicator Data'!AA15</f>
        <v>3</v>
      </c>
      <c r="AH21" s="146">
        <f>'Crisis Indicator Data'!AB15</f>
        <v>0</v>
      </c>
      <c r="AI21" s="149">
        <f t="shared" si="10"/>
        <v>3</v>
      </c>
      <c r="AJ21" s="146">
        <f>'Crisis Indicator Data'!AC15</f>
        <v>1</v>
      </c>
      <c r="AK21" s="146">
        <f>'Crisis Indicator Data'!AD15</f>
        <v>3</v>
      </c>
      <c r="AL21" s="149">
        <f t="shared" si="11"/>
        <v>4</v>
      </c>
      <c r="AM21" s="146">
        <f>'Crisis Indicator Data'!AE15</f>
        <v>2</v>
      </c>
      <c r="AN21" s="146">
        <f>'Crisis Indicator Data'!AF15</f>
        <v>1</v>
      </c>
      <c r="AO21" s="146">
        <f>'Crisis Indicator Data'!AG15</f>
        <v>3</v>
      </c>
      <c r="AP21" s="149">
        <f t="shared" si="12"/>
        <v>4</v>
      </c>
      <c r="AQ21" s="152">
        <f t="shared" si="13"/>
        <v>4</v>
      </c>
      <c r="AR21" s="154">
        <f t="shared" si="14"/>
        <v>4.5</v>
      </c>
    </row>
    <row r="22" spans="1:44" ht="13.5" customHeight="1" x14ac:dyDescent="0.35">
      <c r="A22" s="1" t="str">
        <f>'Crisis Indicator Data'!A16</f>
        <v>Boko Haram in Cameroon</v>
      </c>
      <c r="B22" s="1" t="str">
        <f>'Crisis Indicator Data'!B16</f>
        <v>Conflict</v>
      </c>
      <c r="C22" s="25" t="str">
        <f>'Crisis Indicator Data'!C16</f>
        <v>CMR002</v>
      </c>
      <c r="D22" s="25" t="str">
        <f>'Crisis Indicator Data'!D16</f>
        <v>Cameroon</v>
      </c>
      <c r="E22" s="25" t="str">
        <f>'Crisis Indicator Data'!E16</f>
        <v>CMR</v>
      </c>
      <c r="F22" s="142">
        <f>IF(B22="Regional crisis",(IF(VLOOKUP($C22,'Regional Crises'!$B$1:$R$51,7,FALSE)="x","x",ROUND(IF(VLOOKUP($C22,'Regional Crises'!$B$1:$R$51,7,FALSE)&gt;$F$126,5,IF(VLOOKUP($C22,'Regional Crises'!$B$1:$R$51,7,FALSE)&lt;F$125,0,($F$126-VLOOKUP($C22,'Regional Crises'!$B$1:$R$51,7,FALSE))/($F$126-$F$125)*5)),1))),IF(VLOOKUP($E22,'Country Indicator Data'!$B$3:$N$193,3,FALSE)="x","x",ROUND(IF(VLOOKUP($E22,'Country Indicator Data'!$B$3:$N$193,3,FALSE)&gt;$F$126,5,IF(VLOOKUP($E22,'Country Indicator Data'!$B$3:$N$193,3,FALSE)&lt;$F$125,0,($F$126-VLOOKUP($E22,'Country Indicator Data'!$B$3:$N$193,3,FALSE))/($F$126-$F$125)*5)),1)))</f>
        <v>3.2</v>
      </c>
      <c r="G22" s="142">
        <f>IF(B22="Regional crisis",(IF(VLOOKUP($C22,'Regional Crises'!$B$1:$R$51,9,FALSE)="x","x",ROUND(IF(VLOOKUP($C22,'Regional Crises'!$B$1:$R$51,9,FALSE)&gt;G$126,5,IF(VLOOKUP($C22,'Regional Crises'!$B$1:$R$51,9,FALSE)&lt;G$125,0,(G$126-VLOOKUP($C22,'Regional Crises'!$B$1:$R$51,9,FALSE))/(G$126-G$125)*5)),1))),IF(VLOOKUP($E22,'Country Indicator Data'!$B$3:$N$193,5,FALSE)="x","x",ROUND(IF(VLOOKUP($E22,'Country Indicator Data'!$B$3:$N$193,5,FALSE)&gt;G$126,5,IF(VLOOKUP($E22,'Country Indicator Data'!$B$3:$N$193,5,FALSE)&lt;G$125,0,(G$126-VLOOKUP($E22,'Country Indicator Data'!$B$3:$N$193,5,FALSE))/(G$126-G$125)*5)),1)))</f>
        <v>3</v>
      </c>
      <c r="H22" s="143">
        <f t="shared" si="0"/>
        <v>3.1</v>
      </c>
      <c r="I22" s="142">
        <f>IF(B22="Regional crisis",(IF(VLOOKUP($C22,'Regional Crises'!$B$1:$R$51,6,FALSE)="x","x",ROUND(IF(VLOOKUP($C22,'Regional Crises'!$B$1:$R$51,6,FALSE)&gt;I$126,5,IF(VLOOKUP($C22,'Regional Crises'!$B$1:$R$51,6,FALSE)&lt;I$125,0,5-(I$126-VLOOKUP($C22,'Regional Crises'!$B$1:$R$51,6,FALSE))/(I$126-I$125)*5)),1))),IF(VLOOKUP($E22,'Country Indicator Data'!$B$3:$N$193,2,FALSE)="x","x",ROUND(IF(VLOOKUP($E22,'Country Indicator Data'!$B$3:$N$193,2,FALSE)&gt;I$126,5,IF(VLOOKUP($E22,'Country Indicator Data'!$B$3:$N$193,2,FALSE)&lt;I$125,0,5-(I$126-VLOOKUP($E22,'Country Indicator Data'!$B$3:$N$193,2,FALSE))/(I$126-I$125)*5)),1)))</f>
        <v>4.3</v>
      </c>
      <c r="J22" s="142">
        <f>IF(B22="Regional crisis",(IF(VLOOKUP($C22,'Regional Crises'!$B$1:$R$51,8,FALSE)="x","x",ROUND(IF(VLOOKUP($C22,'Regional Crises'!$B$1:$R$51,8,FALSE)&gt;J$126,5,IF(VLOOKUP($C22,'Regional Crises'!$B$1:$R$51,8,FALSE)&lt;J$125,0,5-(J$126-VLOOKUP($C22,'Regional Crises'!$B$1:$R$51,8,FALSE))/(J$126-J$125)*5)),1))),IF(VLOOKUP($E22,'Country Indicator Data'!$B$3:$N$193,4,FALSE)="x","x",ROUND(IF(VLOOKUP($E22,'Country Indicator Data'!$B$3:$N$193,4,FALSE)&gt;J$126,5,IF(VLOOKUP($E22,'Country Indicator Data'!$B$3:$N$193,4,FALSE)&lt;J$125,0,5-(J$126-VLOOKUP($E22,'Country Indicator Data'!$B$3:$N$193,4,FALSE))/(J$126-J$125)*5)),1)))</f>
        <v>0</v>
      </c>
      <c r="K22" s="143">
        <f t="shared" si="1"/>
        <v>2.15</v>
      </c>
      <c r="L22" s="142">
        <f>IF(B22="Regional crisis",(IF(VLOOKUP($C22,'Regional Crises'!$B$1:$R$51,10,FALSE)="x","x",ROUND(IF(VLOOKUP($C22,'Regional Crises'!$B$1:$R$51,10,FALSE)&gt;L$126,5,IF(VLOOKUP($C22,'Regional Crises'!$B$1:$R$51,10,FALSE)&lt;L$125,0,5-(L$126-VLOOKUP($C22,'Regional Crises'!$B$1:$R$51,10,FALSE))/(L$126-L$125)*5)),1))),IF(VLOOKUP($E22,'Country Indicator Data'!$B$3:$N$193,6,FALSE)="x","x",ROUND(IF(VLOOKUP($E22,'Country Indicator Data'!$B$3:$N$193,6,FALSE)&gt;L$126,5,IF(VLOOKUP($E22,'Country Indicator Data'!$B$3:$N$193,6,FALSE)&lt;L$125,0,5-(L$126-VLOOKUP($E22,'Country Indicator Data'!$B$3:$N$193,6,FALSE))/(L$126-L$125)*5)),1)))</f>
        <v>3.8</v>
      </c>
      <c r="M22" s="142">
        <f>IF(B22="Regional crisis",(IF(VLOOKUP($C22,'Regional Crises'!$B$1:$R$51,11,FALSE)="x","x",ROUND(IF(VLOOKUP($C22,'Regional Crises'!$B$1:$R$51,11,FALSE)&gt;M$126,5,IF(VLOOKUP($C22,'Regional Crises'!$B$1:$R$51,11,FALSE)&lt;M$125,0,5-(M$126-VLOOKUP($C22,'Regional Crises'!$B$1:$R$51,11,FALSE))/(M$126-M$125)*5)),1))),IF(VLOOKUP($E22,'Country Indicator Data'!$B$3:$N$193,7,FALSE)="x","x",ROUND(IF(VLOOKUP($E22,'Country Indicator Data'!$B$3:$N$193,7,FALSE)&gt;M$126,5,IF(VLOOKUP($E22,'Country Indicator Data'!$B$3:$N$193,7,FALSE)&lt;M$125,0,5-(M$126-VLOOKUP($E22,'Country Indicator Data'!$B$3:$N$193,7,FALSE))/(M$126-M$125)*5)),1)))</f>
        <v>2.7</v>
      </c>
      <c r="N22" s="143">
        <f t="shared" si="2"/>
        <v>3.25</v>
      </c>
      <c r="O22" s="151">
        <f t="shared" si="3"/>
        <v>2.8333333333333335</v>
      </c>
      <c r="P22" s="142">
        <f>IF(B22="Regional crisis",VLOOKUP(C22,'Regional Crises'!$B$1:$R$54,12,FALSE),VLOOKUP(E22,'Country Indicator Data'!$B$3:$I$193,8,FALSE))</f>
        <v>5</v>
      </c>
      <c r="Q22" s="142">
        <f>IF(B22="Regional crisis",(IF(VLOOKUP(C22,'Regional Crises'!$B$1:$R$54,13,FALSE)="x","x",IF(VLOOKUP(C22,'Regional Crises'!$B$1:$R$54,13,FALSE)&gt;Q$7,5,IF(VLOOKUP(C22,'Regional Crises'!$B$1:$R$54,13,FALSE)&gt;Q$6,4,IF(VLOOKUP(C22,'Regional Crises'!$B$1:$R$54,13,FALSE)&gt;Q$5,3,IF(VLOOKUP(C22,'Regional Crises'!$B$1:$R$54,13,FALSE)&gt;Q$4,2,IF(VLOOKUP(C22,'Regional Crises'!$B$1:$R$54,13,FALSE)&gt;$Q$3,1,0))))))),(IF(VLOOKUP($E22,'Country Indicator Data'!$B$3:$P$193,9,FALSE)="x","x",IF(VLOOKUP($E22,'Country Indicator Data'!$B$3:$P$193,9,FALSE)&gt;Q$7,5,IF(VLOOKUP($E22,'Country Indicator Data'!$B$3:$P$193,9,FALSE)&gt;Q$6,4,IF(VLOOKUP($E22,'Country Indicator Data'!$B$3:$P$193,9,FALSE)&gt;Q$5,3,IF(VLOOKUP($E22,'Country Indicator Data'!$B$3:$P$193,9,FALSE)&gt;Q$4,2,IF(VLOOKUP($E22,'Country Indicator Data'!$B$3:$P$193,9,FALSE)&gt;$Q$3,1,0))))))))</f>
        <v>3</v>
      </c>
      <c r="R22" s="151">
        <f t="shared" si="4"/>
        <v>4</v>
      </c>
      <c r="S22" s="142">
        <f>IF(B22="Regional crisis",((IF(VLOOKUP($C22,'Regional Crises'!$B$1:$R$51,17,FALSE)="x","x",ROUND(IF(VLOOKUP($C22,'Regional Crises'!$B$1:$R$51,17,FALSE)&gt;S$126,0,IF(VLOOKUP($C22,'Regional Crises'!$B$1:$R$51,17,FALSE)&lt;S$125,5,(S$126-VLOOKUP($C22,'Regional Crises'!$B$1:$R$51,17,FALSE))/(S$126-S$125)*5)),1)))),(IF(VLOOKUP($E22,'Country Indicator Data'!$B$3:$N$193,13,FALSE)="x","x",ROUND(IF(VLOOKUP($E22,'Country Indicator Data'!$B$3:$N$193,13,FALSE)&gt;S$126,0,IF(VLOOKUP($E22,'Country Indicator Data'!$B$3:$N$193,13,FALSE)&lt;S$125,5,(S$126-VLOOKUP($E22,'Country Indicator Data'!$B$3:$N$193,13,FALSE))/(S$126-S$125)*5)),1))))</f>
        <v>3.7</v>
      </c>
      <c r="T22" s="142">
        <f>IF(B22="Regional crisis",((IF(VLOOKUP($C22,'Regional Crises'!$B$1:$R$51,14,FALSE)="x","x",ROUND(IF(VLOOKUP($C22,'Regional Crises'!$B$1:$R$51,14,FALSE)&gt;T$126,0,IF(VLOOKUP($C22,'Regional Crises'!$B$1:$R$51,14,FALSE)&lt;T$125,5,(T$126-VLOOKUP($C22,'Regional Crises'!$B$1:$R$51,14,FALSE))/(T$126-T$125)*5)),1)))),(IF(VLOOKUP($E22,'Country Indicator Data'!$B$3:$N$193,10,FALSE)="x","x",ROUND(IF(VLOOKUP($E22,'Country Indicator Data'!$B$3:$N$193,10,FALSE)&gt;T$126,0,IF(VLOOKUP($E22,'Country Indicator Data'!$B$3:$N$193,10,FALSE)&lt;T$125,5,(T$126-VLOOKUP($E22,'Country Indicator Data'!$B$3:$N$193,10,FALSE))/(T$126-T$125)*5)),1))))</f>
        <v>3.5</v>
      </c>
      <c r="U22" s="142">
        <f>IF(B22="Regional crisis",((IF(VLOOKUP($C22,'Regional Crises'!$B$1:$R$51,15,FALSE)="x","x",ROUND(IF(VLOOKUP($C22,'Regional Crises'!$B$1:$R$51,15,FALSE)&gt;U$126,0,IF(VLOOKUP($C22,'Regional Crises'!$B$1:$R$51,15,FALSE)&lt;U$125,5,(U$126-VLOOKUP($C22,'Regional Crises'!$B$1:$R$51,15,FALSE))/(U$126-U$125)*5)),1)))),(IF(VLOOKUP($E22,'Country Indicator Data'!$B$3:$N$193,11,FALSE)="x","x",ROUND(IF(VLOOKUP($E22,'Country Indicator Data'!$B$3:$N$193,11,FALSE)&gt;U$126,0,IF(VLOOKUP($E22,'Country Indicator Data'!$B$3:$N$193,11,FALSE)&lt;U$125,5,(U$126-VLOOKUP($E22,'Country Indicator Data'!$B$3:$N$193,11,FALSE))/(U$126-U$125)*5)),1))))</f>
        <v>3.1</v>
      </c>
      <c r="V22" s="142">
        <f>IF(B22="Regional crisis",((IF(VLOOKUP($C22,'Regional Crises'!$B$1:$R$51,16,FALSE)="x","x",ROUND(IF(VLOOKUP($C22,'Regional Crises'!$B$1:$R$51,16,FALSE)&gt;V$126,0,IF(VLOOKUP($C22,'Regional Crises'!$B$1:$R$51,16,FALSE)&lt;V$125,5,(V$126-VLOOKUP($C22,'Regional Crises'!$B$1:$R$51,16,FALSE))/(V$126-V$125)*5)),1)))),(IF(VLOOKUP($E22,'Country Indicator Data'!$B$3:$N$193,12,FALSE)="x","x",ROUND(IF(VLOOKUP($E22,'Country Indicator Data'!$B$3:$N$193,12,FALSE)&gt;V$126,0,IF(VLOOKUP($E22,'Country Indicator Data'!$B$3:$N$193,12,FALSE)&lt;V$125,5,(V$126-VLOOKUP($E22,'Country Indicator Data'!$B$3:$N$193,12,FALSE))/(V$126-V$125)*5)),1))))</f>
        <v>3.9</v>
      </c>
      <c r="W22" s="151">
        <f t="shared" si="5"/>
        <v>3.6</v>
      </c>
      <c r="X22" s="154">
        <f t="shared" si="6"/>
        <v>3.5</v>
      </c>
      <c r="Y22" s="142">
        <f>IF('Core Indicators'!FC16="x","x",IF('Core Indicators'!FC16&gt;=Y$7,5,IF('Core Indicators'!FC16&gt;=Y$6,4,IF('Core Indicators'!FC16&gt;=Y$5,3,IF('Core Indicators'!FC16&gt;=Y$4,2,IF('Core Indicators'!FC16&gt;=Y$3,1,0))))))</f>
        <v>5</v>
      </c>
      <c r="Z22" s="151">
        <f t="shared" si="7"/>
        <v>5</v>
      </c>
      <c r="AA22" s="144" t="str">
        <f>IF(OR('Crisis Indicator Data'!$W16="x",ISNA('Crisis Indicator Data'!$Q16)),"x",'Crisis Indicator Data'!$W16/SUM('Crisis Indicator Data'!$Q16:$U16))</f>
        <v>x</v>
      </c>
      <c r="AB22" s="148" t="str">
        <f t="shared" si="8"/>
        <v>x</v>
      </c>
      <c r="AC22" s="144" t="str">
        <f>IF(OR('Crisis Indicator Data'!$X16="x",ISNA('Crisis Indicator Data'!$Q16)),"x",'Crisis Indicator Data'!$X16/SUM('Crisis Indicator Data'!$Q16:$U16))</f>
        <v>x</v>
      </c>
      <c r="AD22" s="148" t="str">
        <f t="shared" si="9"/>
        <v>x</v>
      </c>
      <c r="AE22" s="146">
        <f>'Crisis Indicator Data'!Y16</f>
        <v>0</v>
      </c>
      <c r="AF22" s="146">
        <f>'Crisis Indicator Data'!Z16</f>
        <v>0</v>
      </c>
      <c r="AG22" s="146">
        <f>'Crisis Indicator Data'!AA16</f>
        <v>0</v>
      </c>
      <c r="AH22" s="146">
        <f>'Crisis Indicator Data'!AB16</f>
        <v>0</v>
      </c>
      <c r="AI22" s="149">
        <f t="shared" si="10"/>
        <v>0</v>
      </c>
      <c r="AJ22" s="146">
        <f>'Crisis Indicator Data'!AC16</f>
        <v>0</v>
      </c>
      <c r="AK22" s="146">
        <f>'Crisis Indicator Data'!AD16</f>
        <v>2</v>
      </c>
      <c r="AL22" s="149">
        <f t="shared" si="11"/>
        <v>2</v>
      </c>
      <c r="AM22" s="146">
        <f>'Crisis Indicator Data'!AE16</f>
        <v>1</v>
      </c>
      <c r="AN22" s="146">
        <f>'Crisis Indicator Data'!AF16</f>
        <v>2</v>
      </c>
      <c r="AO22" s="146">
        <f>'Crisis Indicator Data'!AG16</f>
        <v>2</v>
      </c>
      <c r="AP22" s="149">
        <f t="shared" si="12"/>
        <v>4</v>
      </c>
      <c r="AQ22" s="152">
        <f t="shared" si="13"/>
        <v>2</v>
      </c>
      <c r="AR22" s="154">
        <f t="shared" si="14"/>
        <v>3.5</v>
      </c>
    </row>
    <row r="23" spans="1:44" ht="13.5" customHeight="1" x14ac:dyDescent="0.35">
      <c r="A23" s="1" t="str">
        <f>'Crisis Indicator Data'!A17</f>
        <v>Anglophone Crisis in Cameroon</v>
      </c>
      <c r="B23" s="1" t="str">
        <f>'Crisis Indicator Data'!B17</f>
        <v>Conflict</v>
      </c>
      <c r="C23" s="25" t="str">
        <f>'Crisis Indicator Data'!C17</f>
        <v>CMR003</v>
      </c>
      <c r="D23" s="25" t="str">
        <f>'Crisis Indicator Data'!D17</f>
        <v>Cameroon</v>
      </c>
      <c r="E23" s="25" t="str">
        <f>'Crisis Indicator Data'!E17</f>
        <v>CMR</v>
      </c>
      <c r="F23" s="142">
        <f>IF(B23="Regional crisis",(IF(VLOOKUP($C23,'Regional Crises'!$B$1:$R$51,7,FALSE)="x","x",ROUND(IF(VLOOKUP($C23,'Regional Crises'!$B$1:$R$51,7,FALSE)&gt;$F$126,5,IF(VLOOKUP($C23,'Regional Crises'!$B$1:$R$51,7,FALSE)&lt;F$125,0,($F$126-VLOOKUP($C23,'Regional Crises'!$B$1:$R$51,7,FALSE))/($F$126-$F$125)*5)),1))),IF(VLOOKUP($E23,'Country Indicator Data'!$B$3:$N$193,3,FALSE)="x","x",ROUND(IF(VLOOKUP($E23,'Country Indicator Data'!$B$3:$N$193,3,FALSE)&gt;$F$126,5,IF(VLOOKUP($E23,'Country Indicator Data'!$B$3:$N$193,3,FALSE)&lt;$F$125,0,($F$126-VLOOKUP($E23,'Country Indicator Data'!$B$3:$N$193,3,FALSE))/($F$126-$F$125)*5)),1)))</f>
        <v>3.2</v>
      </c>
      <c r="G23" s="142">
        <f>IF(B23="Regional crisis",(IF(VLOOKUP($C23,'Regional Crises'!$B$1:$R$51,9,FALSE)="x","x",ROUND(IF(VLOOKUP($C23,'Regional Crises'!$B$1:$R$51,9,FALSE)&gt;G$126,5,IF(VLOOKUP($C23,'Regional Crises'!$B$1:$R$51,9,FALSE)&lt;G$125,0,(G$126-VLOOKUP($C23,'Regional Crises'!$B$1:$R$51,9,FALSE))/(G$126-G$125)*5)),1))),IF(VLOOKUP($E23,'Country Indicator Data'!$B$3:$N$193,5,FALSE)="x","x",ROUND(IF(VLOOKUP($E23,'Country Indicator Data'!$B$3:$N$193,5,FALSE)&gt;G$126,5,IF(VLOOKUP($E23,'Country Indicator Data'!$B$3:$N$193,5,FALSE)&lt;G$125,0,(G$126-VLOOKUP($E23,'Country Indicator Data'!$B$3:$N$193,5,FALSE))/(G$126-G$125)*5)),1)))</f>
        <v>3</v>
      </c>
      <c r="H23" s="143">
        <f t="shared" si="0"/>
        <v>3.1</v>
      </c>
      <c r="I23" s="142">
        <f>IF(B23="Regional crisis",(IF(VLOOKUP($C23,'Regional Crises'!$B$1:$R$51,6,FALSE)="x","x",ROUND(IF(VLOOKUP($C23,'Regional Crises'!$B$1:$R$51,6,FALSE)&gt;I$126,5,IF(VLOOKUP($C23,'Regional Crises'!$B$1:$R$51,6,FALSE)&lt;I$125,0,5-(I$126-VLOOKUP($C23,'Regional Crises'!$B$1:$R$51,6,FALSE))/(I$126-I$125)*5)),1))),IF(VLOOKUP($E23,'Country Indicator Data'!$B$3:$N$193,2,FALSE)="x","x",ROUND(IF(VLOOKUP($E23,'Country Indicator Data'!$B$3:$N$193,2,FALSE)&gt;I$126,5,IF(VLOOKUP($E23,'Country Indicator Data'!$B$3:$N$193,2,FALSE)&lt;I$125,0,5-(I$126-VLOOKUP($E23,'Country Indicator Data'!$B$3:$N$193,2,FALSE))/(I$126-I$125)*5)),1)))</f>
        <v>4.3</v>
      </c>
      <c r="J23" s="142">
        <f>IF(B23="Regional crisis",(IF(VLOOKUP($C23,'Regional Crises'!$B$1:$R$51,8,FALSE)="x","x",ROUND(IF(VLOOKUP($C23,'Regional Crises'!$B$1:$R$51,8,FALSE)&gt;J$126,5,IF(VLOOKUP($C23,'Regional Crises'!$B$1:$R$51,8,FALSE)&lt;J$125,0,5-(J$126-VLOOKUP($C23,'Regional Crises'!$B$1:$R$51,8,FALSE))/(J$126-J$125)*5)),1))),IF(VLOOKUP($E23,'Country Indicator Data'!$B$3:$N$193,4,FALSE)="x","x",ROUND(IF(VLOOKUP($E23,'Country Indicator Data'!$B$3:$N$193,4,FALSE)&gt;J$126,5,IF(VLOOKUP($E23,'Country Indicator Data'!$B$3:$N$193,4,FALSE)&lt;J$125,0,5-(J$126-VLOOKUP($E23,'Country Indicator Data'!$B$3:$N$193,4,FALSE))/(J$126-J$125)*5)),1)))</f>
        <v>0</v>
      </c>
      <c r="K23" s="143">
        <f t="shared" si="1"/>
        <v>2.15</v>
      </c>
      <c r="L23" s="142">
        <f>IF(B23="Regional crisis",(IF(VLOOKUP($C23,'Regional Crises'!$B$1:$R$51,10,FALSE)="x","x",ROUND(IF(VLOOKUP($C23,'Regional Crises'!$B$1:$R$51,10,FALSE)&gt;L$126,5,IF(VLOOKUP($C23,'Regional Crises'!$B$1:$R$51,10,FALSE)&lt;L$125,0,5-(L$126-VLOOKUP($C23,'Regional Crises'!$B$1:$R$51,10,FALSE))/(L$126-L$125)*5)),1))),IF(VLOOKUP($E23,'Country Indicator Data'!$B$3:$N$193,6,FALSE)="x","x",ROUND(IF(VLOOKUP($E23,'Country Indicator Data'!$B$3:$N$193,6,FALSE)&gt;L$126,5,IF(VLOOKUP($E23,'Country Indicator Data'!$B$3:$N$193,6,FALSE)&lt;L$125,0,5-(L$126-VLOOKUP($E23,'Country Indicator Data'!$B$3:$N$193,6,FALSE))/(L$126-L$125)*5)),1)))</f>
        <v>3.8</v>
      </c>
      <c r="M23" s="142">
        <f>IF(B23="Regional crisis",(IF(VLOOKUP($C23,'Regional Crises'!$B$1:$R$51,11,FALSE)="x","x",ROUND(IF(VLOOKUP($C23,'Regional Crises'!$B$1:$R$51,11,FALSE)&gt;M$126,5,IF(VLOOKUP($C23,'Regional Crises'!$B$1:$R$51,11,FALSE)&lt;M$125,0,5-(M$126-VLOOKUP($C23,'Regional Crises'!$B$1:$R$51,11,FALSE))/(M$126-M$125)*5)),1))),IF(VLOOKUP($E23,'Country Indicator Data'!$B$3:$N$193,7,FALSE)="x","x",ROUND(IF(VLOOKUP($E23,'Country Indicator Data'!$B$3:$N$193,7,FALSE)&gt;M$126,5,IF(VLOOKUP($E23,'Country Indicator Data'!$B$3:$N$193,7,FALSE)&lt;M$125,0,5-(M$126-VLOOKUP($E23,'Country Indicator Data'!$B$3:$N$193,7,FALSE))/(M$126-M$125)*5)),1)))</f>
        <v>2.7</v>
      </c>
      <c r="N23" s="143">
        <f t="shared" si="2"/>
        <v>3.25</v>
      </c>
      <c r="O23" s="151">
        <f t="shared" si="3"/>
        <v>2.8333333333333335</v>
      </c>
      <c r="P23" s="142">
        <f>IF(B23="Regional crisis",VLOOKUP(C23,'Regional Crises'!$B$1:$R$54,12,FALSE),VLOOKUP(E23,'Country Indicator Data'!$B$3:$I$193,8,FALSE))</f>
        <v>5</v>
      </c>
      <c r="Q23" s="142">
        <f>IF(B23="Regional crisis",(IF(VLOOKUP(C23,'Regional Crises'!$B$1:$R$54,13,FALSE)="x","x",IF(VLOOKUP(C23,'Regional Crises'!$B$1:$R$54,13,FALSE)&gt;Q$7,5,IF(VLOOKUP(C23,'Regional Crises'!$B$1:$R$54,13,FALSE)&gt;Q$6,4,IF(VLOOKUP(C23,'Regional Crises'!$B$1:$R$54,13,FALSE)&gt;Q$5,3,IF(VLOOKUP(C23,'Regional Crises'!$B$1:$R$54,13,FALSE)&gt;Q$4,2,IF(VLOOKUP(C23,'Regional Crises'!$B$1:$R$54,13,FALSE)&gt;$Q$3,1,0))))))),(IF(VLOOKUP($E23,'Country Indicator Data'!$B$3:$P$193,9,FALSE)="x","x",IF(VLOOKUP($E23,'Country Indicator Data'!$B$3:$P$193,9,FALSE)&gt;Q$7,5,IF(VLOOKUP($E23,'Country Indicator Data'!$B$3:$P$193,9,FALSE)&gt;Q$6,4,IF(VLOOKUP($E23,'Country Indicator Data'!$B$3:$P$193,9,FALSE)&gt;Q$5,3,IF(VLOOKUP($E23,'Country Indicator Data'!$B$3:$P$193,9,FALSE)&gt;Q$4,2,IF(VLOOKUP($E23,'Country Indicator Data'!$B$3:$P$193,9,FALSE)&gt;$Q$3,1,0))))))))</f>
        <v>3</v>
      </c>
      <c r="R23" s="151">
        <f t="shared" si="4"/>
        <v>4</v>
      </c>
      <c r="S23" s="142">
        <f>IF(B23="Regional crisis",((IF(VLOOKUP($C23,'Regional Crises'!$B$1:$R$51,17,FALSE)="x","x",ROUND(IF(VLOOKUP($C23,'Regional Crises'!$B$1:$R$51,17,FALSE)&gt;S$126,0,IF(VLOOKUP($C23,'Regional Crises'!$B$1:$R$51,17,FALSE)&lt;S$125,5,(S$126-VLOOKUP($C23,'Regional Crises'!$B$1:$R$51,17,FALSE))/(S$126-S$125)*5)),1)))),(IF(VLOOKUP($E23,'Country Indicator Data'!$B$3:$N$193,13,FALSE)="x","x",ROUND(IF(VLOOKUP($E23,'Country Indicator Data'!$B$3:$N$193,13,FALSE)&gt;S$126,0,IF(VLOOKUP($E23,'Country Indicator Data'!$B$3:$N$193,13,FALSE)&lt;S$125,5,(S$126-VLOOKUP($E23,'Country Indicator Data'!$B$3:$N$193,13,FALSE))/(S$126-S$125)*5)),1))))</f>
        <v>3.7</v>
      </c>
      <c r="T23" s="142">
        <f>IF(B23="Regional crisis",((IF(VLOOKUP($C23,'Regional Crises'!$B$1:$R$51,14,FALSE)="x","x",ROUND(IF(VLOOKUP($C23,'Regional Crises'!$B$1:$R$51,14,FALSE)&gt;T$126,0,IF(VLOOKUP($C23,'Regional Crises'!$B$1:$R$51,14,FALSE)&lt;T$125,5,(T$126-VLOOKUP($C23,'Regional Crises'!$B$1:$R$51,14,FALSE))/(T$126-T$125)*5)),1)))),(IF(VLOOKUP($E23,'Country Indicator Data'!$B$3:$N$193,10,FALSE)="x","x",ROUND(IF(VLOOKUP($E23,'Country Indicator Data'!$B$3:$N$193,10,FALSE)&gt;T$126,0,IF(VLOOKUP($E23,'Country Indicator Data'!$B$3:$N$193,10,FALSE)&lt;T$125,5,(T$126-VLOOKUP($E23,'Country Indicator Data'!$B$3:$N$193,10,FALSE))/(T$126-T$125)*5)),1))))</f>
        <v>3.5</v>
      </c>
      <c r="U23" s="142">
        <f>IF(B23="Regional crisis",((IF(VLOOKUP($C23,'Regional Crises'!$B$1:$R$51,15,FALSE)="x","x",ROUND(IF(VLOOKUP($C23,'Regional Crises'!$B$1:$R$51,15,FALSE)&gt;U$126,0,IF(VLOOKUP($C23,'Regional Crises'!$B$1:$R$51,15,FALSE)&lt;U$125,5,(U$126-VLOOKUP($C23,'Regional Crises'!$B$1:$R$51,15,FALSE))/(U$126-U$125)*5)),1)))),(IF(VLOOKUP($E23,'Country Indicator Data'!$B$3:$N$193,11,FALSE)="x","x",ROUND(IF(VLOOKUP($E23,'Country Indicator Data'!$B$3:$N$193,11,FALSE)&gt;U$126,0,IF(VLOOKUP($E23,'Country Indicator Data'!$B$3:$N$193,11,FALSE)&lt;U$125,5,(U$126-VLOOKUP($E23,'Country Indicator Data'!$B$3:$N$193,11,FALSE))/(U$126-U$125)*5)),1))))</f>
        <v>3.1</v>
      </c>
      <c r="V23" s="142">
        <f>IF(B23="Regional crisis",((IF(VLOOKUP($C23,'Regional Crises'!$B$1:$R$51,16,FALSE)="x","x",ROUND(IF(VLOOKUP($C23,'Regional Crises'!$B$1:$R$51,16,FALSE)&gt;V$126,0,IF(VLOOKUP($C23,'Regional Crises'!$B$1:$R$51,16,FALSE)&lt;V$125,5,(V$126-VLOOKUP($C23,'Regional Crises'!$B$1:$R$51,16,FALSE))/(V$126-V$125)*5)),1)))),(IF(VLOOKUP($E23,'Country Indicator Data'!$B$3:$N$193,12,FALSE)="x","x",ROUND(IF(VLOOKUP($E23,'Country Indicator Data'!$B$3:$N$193,12,FALSE)&gt;V$126,0,IF(VLOOKUP($E23,'Country Indicator Data'!$B$3:$N$193,12,FALSE)&lt;V$125,5,(V$126-VLOOKUP($E23,'Country Indicator Data'!$B$3:$N$193,12,FALSE))/(V$126-V$125)*5)),1))))</f>
        <v>3.9</v>
      </c>
      <c r="W23" s="151">
        <f t="shared" si="5"/>
        <v>3.6</v>
      </c>
      <c r="X23" s="154">
        <f t="shared" si="6"/>
        <v>3.5</v>
      </c>
      <c r="Y23" s="142">
        <f>IF('Core Indicators'!FC17="x","x",IF('Core Indicators'!FC17&gt;=Y$7,5,IF('Core Indicators'!FC17&gt;=Y$6,4,IF('Core Indicators'!FC17&gt;=Y$5,3,IF('Core Indicators'!FC17&gt;=Y$4,2,IF('Core Indicators'!FC17&gt;=Y$3,1,0))))))</f>
        <v>4</v>
      </c>
      <c r="Z23" s="151">
        <f t="shared" si="7"/>
        <v>4</v>
      </c>
      <c r="AA23" s="144" t="str">
        <f>IF(OR('Crisis Indicator Data'!$W17="x",ISNA('Crisis Indicator Data'!$Q17)),"x",'Crisis Indicator Data'!$W17/SUM('Crisis Indicator Data'!$Q17:$U17))</f>
        <v>x</v>
      </c>
      <c r="AB23" s="148" t="str">
        <f t="shared" si="8"/>
        <v>x</v>
      </c>
      <c r="AC23" s="144">
        <f>IF(OR('Crisis Indicator Data'!$X17="x",ISNA('Crisis Indicator Data'!$Q17)),"x",'Crisis Indicator Data'!$X17/SUM('Crisis Indicator Data'!$Q17:$U17))</f>
        <v>3.9127280265339966E-2</v>
      </c>
      <c r="AD23" s="148">
        <f t="shared" si="9"/>
        <v>1</v>
      </c>
      <c r="AE23" s="146">
        <f>'Crisis Indicator Data'!Y17</f>
        <v>1</v>
      </c>
      <c r="AF23" s="146">
        <f>'Crisis Indicator Data'!Z17</f>
        <v>2</v>
      </c>
      <c r="AG23" s="146">
        <f>'Crisis Indicator Data'!AA17</f>
        <v>3</v>
      </c>
      <c r="AH23" s="146">
        <f>'Crisis Indicator Data'!AB17</f>
        <v>0</v>
      </c>
      <c r="AI23" s="149">
        <f t="shared" si="10"/>
        <v>3</v>
      </c>
      <c r="AJ23" s="146">
        <f>'Crisis Indicator Data'!AC17</f>
        <v>1</v>
      </c>
      <c r="AK23" s="146">
        <f>'Crisis Indicator Data'!AD17</f>
        <v>3</v>
      </c>
      <c r="AL23" s="149">
        <f t="shared" si="11"/>
        <v>4</v>
      </c>
      <c r="AM23" s="146">
        <f>'Crisis Indicator Data'!AE17</f>
        <v>0</v>
      </c>
      <c r="AN23" s="146">
        <f>'Crisis Indicator Data'!AF17</f>
        <v>2</v>
      </c>
      <c r="AO23" s="146">
        <f>'Crisis Indicator Data'!AG17</f>
        <v>2</v>
      </c>
      <c r="AP23" s="149">
        <f t="shared" si="12"/>
        <v>3</v>
      </c>
      <c r="AQ23" s="152">
        <f t="shared" si="13"/>
        <v>3</v>
      </c>
      <c r="AR23" s="154">
        <f t="shared" si="14"/>
        <v>3.5</v>
      </c>
    </row>
    <row r="24" spans="1:44" ht="13.5" customHeight="1" x14ac:dyDescent="0.35">
      <c r="A24" s="1" t="str">
        <f>'Crisis Indicator Data'!A18</f>
        <v>CAR refugees in Cameroon</v>
      </c>
      <c r="B24" s="1" t="str">
        <f>'Crisis Indicator Data'!B18</f>
        <v>International displacement</v>
      </c>
      <c r="C24" s="25" t="str">
        <f>'Crisis Indicator Data'!C18</f>
        <v>CMR004</v>
      </c>
      <c r="D24" s="25" t="str">
        <f>'Crisis Indicator Data'!D18</f>
        <v>Cameroon</v>
      </c>
      <c r="E24" s="25" t="str">
        <f>'Crisis Indicator Data'!E18</f>
        <v>CMR</v>
      </c>
      <c r="F24" s="142">
        <f>IF(B24="Regional crisis",(IF(VLOOKUP($C24,'Regional Crises'!$B$1:$R$51,7,FALSE)="x","x",ROUND(IF(VLOOKUP($C24,'Regional Crises'!$B$1:$R$51,7,FALSE)&gt;$F$126,5,IF(VLOOKUP($C24,'Regional Crises'!$B$1:$R$51,7,FALSE)&lt;F$125,0,($F$126-VLOOKUP($C24,'Regional Crises'!$B$1:$R$51,7,FALSE))/($F$126-$F$125)*5)),1))),IF(VLOOKUP($E24,'Country Indicator Data'!$B$3:$N$193,3,FALSE)="x","x",ROUND(IF(VLOOKUP($E24,'Country Indicator Data'!$B$3:$N$193,3,FALSE)&gt;$F$126,5,IF(VLOOKUP($E24,'Country Indicator Data'!$B$3:$N$193,3,FALSE)&lt;$F$125,0,($F$126-VLOOKUP($E24,'Country Indicator Data'!$B$3:$N$193,3,FALSE))/($F$126-$F$125)*5)),1)))</f>
        <v>3.2</v>
      </c>
      <c r="G24" s="142">
        <f>IF(B24="Regional crisis",(IF(VLOOKUP($C24,'Regional Crises'!$B$1:$R$51,9,FALSE)="x","x",ROUND(IF(VLOOKUP($C24,'Regional Crises'!$B$1:$R$51,9,FALSE)&gt;G$126,5,IF(VLOOKUP($C24,'Regional Crises'!$B$1:$R$51,9,FALSE)&lt;G$125,0,(G$126-VLOOKUP($C24,'Regional Crises'!$B$1:$R$51,9,FALSE))/(G$126-G$125)*5)),1))),IF(VLOOKUP($E24,'Country Indicator Data'!$B$3:$N$193,5,FALSE)="x","x",ROUND(IF(VLOOKUP($E24,'Country Indicator Data'!$B$3:$N$193,5,FALSE)&gt;G$126,5,IF(VLOOKUP($E24,'Country Indicator Data'!$B$3:$N$193,5,FALSE)&lt;G$125,0,(G$126-VLOOKUP($E24,'Country Indicator Data'!$B$3:$N$193,5,FALSE))/(G$126-G$125)*5)),1)))</f>
        <v>3</v>
      </c>
      <c r="H24" s="143">
        <f t="shared" si="0"/>
        <v>3.1</v>
      </c>
      <c r="I24" s="142">
        <f>IF(B24="Regional crisis",(IF(VLOOKUP($C24,'Regional Crises'!$B$1:$R$51,6,FALSE)="x","x",ROUND(IF(VLOOKUP($C24,'Regional Crises'!$B$1:$R$51,6,FALSE)&gt;I$126,5,IF(VLOOKUP($C24,'Regional Crises'!$B$1:$R$51,6,FALSE)&lt;I$125,0,5-(I$126-VLOOKUP($C24,'Regional Crises'!$B$1:$R$51,6,FALSE))/(I$126-I$125)*5)),1))),IF(VLOOKUP($E24,'Country Indicator Data'!$B$3:$N$193,2,FALSE)="x","x",ROUND(IF(VLOOKUP($E24,'Country Indicator Data'!$B$3:$N$193,2,FALSE)&gt;I$126,5,IF(VLOOKUP($E24,'Country Indicator Data'!$B$3:$N$193,2,FALSE)&lt;I$125,0,5-(I$126-VLOOKUP($E24,'Country Indicator Data'!$B$3:$N$193,2,FALSE))/(I$126-I$125)*5)),1)))</f>
        <v>4.3</v>
      </c>
      <c r="J24" s="142">
        <f>IF(B24="Regional crisis",(IF(VLOOKUP($C24,'Regional Crises'!$B$1:$R$51,8,FALSE)="x","x",ROUND(IF(VLOOKUP($C24,'Regional Crises'!$B$1:$R$51,8,FALSE)&gt;J$126,5,IF(VLOOKUP($C24,'Regional Crises'!$B$1:$R$51,8,FALSE)&lt;J$125,0,5-(J$126-VLOOKUP($C24,'Regional Crises'!$B$1:$R$51,8,FALSE))/(J$126-J$125)*5)),1))),IF(VLOOKUP($E24,'Country Indicator Data'!$B$3:$N$193,4,FALSE)="x","x",ROUND(IF(VLOOKUP($E24,'Country Indicator Data'!$B$3:$N$193,4,FALSE)&gt;J$126,5,IF(VLOOKUP($E24,'Country Indicator Data'!$B$3:$N$193,4,FALSE)&lt;J$125,0,5-(J$126-VLOOKUP($E24,'Country Indicator Data'!$B$3:$N$193,4,FALSE))/(J$126-J$125)*5)),1)))</f>
        <v>0</v>
      </c>
      <c r="K24" s="143">
        <f t="shared" si="1"/>
        <v>2.15</v>
      </c>
      <c r="L24" s="142">
        <f>IF(B24="Regional crisis",(IF(VLOOKUP($C24,'Regional Crises'!$B$1:$R$51,10,FALSE)="x","x",ROUND(IF(VLOOKUP($C24,'Regional Crises'!$B$1:$R$51,10,FALSE)&gt;L$126,5,IF(VLOOKUP($C24,'Regional Crises'!$B$1:$R$51,10,FALSE)&lt;L$125,0,5-(L$126-VLOOKUP($C24,'Regional Crises'!$B$1:$R$51,10,FALSE))/(L$126-L$125)*5)),1))),IF(VLOOKUP($E24,'Country Indicator Data'!$B$3:$N$193,6,FALSE)="x","x",ROUND(IF(VLOOKUP($E24,'Country Indicator Data'!$B$3:$N$193,6,FALSE)&gt;L$126,5,IF(VLOOKUP($E24,'Country Indicator Data'!$B$3:$N$193,6,FALSE)&lt;L$125,0,5-(L$126-VLOOKUP($E24,'Country Indicator Data'!$B$3:$N$193,6,FALSE))/(L$126-L$125)*5)),1)))</f>
        <v>3.8</v>
      </c>
      <c r="M24" s="142">
        <f>IF(B24="Regional crisis",(IF(VLOOKUP($C24,'Regional Crises'!$B$1:$R$51,11,FALSE)="x","x",ROUND(IF(VLOOKUP($C24,'Regional Crises'!$B$1:$R$51,11,FALSE)&gt;M$126,5,IF(VLOOKUP($C24,'Regional Crises'!$B$1:$R$51,11,FALSE)&lt;M$125,0,5-(M$126-VLOOKUP($C24,'Regional Crises'!$B$1:$R$51,11,FALSE))/(M$126-M$125)*5)),1))),IF(VLOOKUP($E24,'Country Indicator Data'!$B$3:$N$193,7,FALSE)="x","x",ROUND(IF(VLOOKUP($E24,'Country Indicator Data'!$B$3:$N$193,7,FALSE)&gt;M$126,5,IF(VLOOKUP($E24,'Country Indicator Data'!$B$3:$N$193,7,FALSE)&lt;M$125,0,5-(M$126-VLOOKUP($E24,'Country Indicator Data'!$B$3:$N$193,7,FALSE))/(M$126-M$125)*5)),1)))</f>
        <v>2.7</v>
      </c>
      <c r="N24" s="143">
        <f t="shared" si="2"/>
        <v>3.25</v>
      </c>
      <c r="O24" s="151">
        <f t="shared" si="3"/>
        <v>2.8333333333333335</v>
      </c>
      <c r="P24" s="142">
        <f>IF(B24="Regional crisis",VLOOKUP(C24,'Regional Crises'!$B$1:$R$54,12,FALSE),VLOOKUP(E24,'Country Indicator Data'!$B$3:$I$193,8,FALSE))</f>
        <v>5</v>
      </c>
      <c r="Q24" s="142">
        <f>IF(B24="Regional crisis",(IF(VLOOKUP(C24,'Regional Crises'!$B$1:$R$54,13,FALSE)="x","x",IF(VLOOKUP(C24,'Regional Crises'!$B$1:$R$54,13,FALSE)&gt;Q$7,5,IF(VLOOKUP(C24,'Regional Crises'!$B$1:$R$54,13,FALSE)&gt;Q$6,4,IF(VLOOKUP(C24,'Regional Crises'!$B$1:$R$54,13,FALSE)&gt;Q$5,3,IF(VLOOKUP(C24,'Regional Crises'!$B$1:$R$54,13,FALSE)&gt;Q$4,2,IF(VLOOKUP(C24,'Regional Crises'!$B$1:$R$54,13,FALSE)&gt;$Q$3,1,0))))))),(IF(VLOOKUP($E24,'Country Indicator Data'!$B$3:$P$193,9,FALSE)="x","x",IF(VLOOKUP($E24,'Country Indicator Data'!$B$3:$P$193,9,FALSE)&gt;Q$7,5,IF(VLOOKUP($E24,'Country Indicator Data'!$B$3:$P$193,9,FALSE)&gt;Q$6,4,IF(VLOOKUP($E24,'Country Indicator Data'!$B$3:$P$193,9,FALSE)&gt;Q$5,3,IF(VLOOKUP($E24,'Country Indicator Data'!$B$3:$P$193,9,FALSE)&gt;Q$4,2,IF(VLOOKUP($E24,'Country Indicator Data'!$B$3:$P$193,9,FALSE)&gt;$Q$3,1,0))))))))</f>
        <v>3</v>
      </c>
      <c r="R24" s="151">
        <f t="shared" si="4"/>
        <v>4</v>
      </c>
      <c r="S24" s="142">
        <f>IF(B24="Regional crisis",((IF(VLOOKUP($C24,'Regional Crises'!$B$1:$R$51,17,FALSE)="x","x",ROUND(IF(VLOOKUP($C24,'Regional Crises'!$B$1:$R$51,17,FALSE)&gt;S$126,0,IF(VLOOKUP($C24,'Regional Crises'!$B$1:$R$51,17,FALSE)&lt;S$125,5,(S$126-VLOOKUP($C24,'Regional Crises'!$B$1:$R$51,17,FALSE))/(S$126-S$125)*5)),1)))),(IF(VLOOKUP($E24,'Country Indicator Data'!$B$3:$N$193,13,FALSE)="x","x",ROUND(IF(VLOOKUP($E24,'Country Indicator Data'!$B$3:$N$193,13,FALSE)&gt;S$126,0,IF(VLOOKUP($E24,'Country Indicator Data'!$B$3:$N$193,13,FALSE)&lt;S$125,5,(S$126-VLOOKUP($E24,'Country Indicator Data'!$B$3:$N$193,13,FALSE))/(S$126-S$125)*5)),1))))</f>
        <v>3.7</v>
      </c>
      <c r="T24" s="142">
        <f>IF(B24="Regional crisis",((IF(VLOOKUP($C24,'Regional Crises'!$B$1:$R$51,14,FALSE)="x","x",ROUND(IF(VLOOKUP($C24,'Regional Crises'!$B$1:$R$51,14,FALSE)&gt;T$126,0,IF(VLOOKUP($C24,'Regional Crises'!$B$1:$R$51,14,FALSE)&lt;T$125,5,(T$126-VLOOKUP($C24,'Regional Crises'!$B$1:$R$51,14,FALSE))/(T$126-T$125)*5)),1)))),(IF(VLOOKUP($E24,'Country Indicator Data'!$B$3:$N$193,10,FALSE)="x","x",ROUND(IF(VLOOKUP($E24,'Country Indicator Data'!$B$3:$N$193,10,FALSE)&gt;T$126,0,IF(VLOOKUP($E24,'Country Indicator Data'!$B$3:$N$193,10,FALSE)&lt;T$125,5,(T$126-VLOOKUP($E24,'Country Indicator Data'!$B$3:$N$193,10,FALSE))/(T$126-T$125)*5)),1))))</f>
        <v>3.5</v>
      </c>
      <c r="U24" s="142">
        <f>IF(B24="Regional crisis",((IF(VLOOKUP($C24,'Regional Crises'!$B$1:$R$51,15,FALSE)="x","x",ROUND(IF(VLOOKUP($C24,'Regional Crises'!$B$1:$R$51,15,FALSE)&gt;U$126,0,IF(VLOOKUP($C24,'Regional Crises'!$B$1:$R$51,15,FALSE)&lt;U$125,5,(U$126-VLOOKUP($C24,'Regional Crises'!$B$1:$R$51,15,FALSE))/(U$126-U$125)*5)),1)))),(IF(VLOOKUP($E24,'Country Indicator Data'!$B$3:$N$193,11,FALSE)="x","x",ROUND(IF(VLOOKUP($E24,'Country Indicator Data'!$B$3:$N$193,11,FALSE)&gt;U$126,0,IF(VLOOKUP($E24,'Country Indicator Data'!$B$3:$N$193,11,FALSE)&lt;U$125,5,(U$126-VLOOKUP($E24,'Country Indicator Data'!$B$3:$N$193,11,FALSE))/(U$126-U$125)*5)),1))))</f>
        <v>3.1</v>
      </c>
      <c r="V24" s="142">
        <f>IF(B24="Regional crisis",((IF(VLOOKUP($C24,'Regional Crises'!$B$1:$R$51,16,FALSE)="x","x",ROUND(IF(VLOOKUP($C24,'Regional Crises'!$B$1:$R$51,16,FALSE)&gt;V$126,0,IF(VLOOKUP($C24,'Regional Crises'!$B$1:$R$51,16,FALSE)&lt;V$125,5,(V$126-VLOOKUP($C24,'Regional Crises'!$B$1:$R$51,16,FALSE))/(V$126-V$125)*5)),1)))),(IF(VLOOKUP($E24,'Country Indicator Data'!$B$3:$N$193,12,FALSE)="x","x",ROUND(IF(VLOOKUP($E24,'Country Indicator Data'!$B$3:$N$193,12,FALSE)&gt;V$126,0,IF(VLOOKUP($E24,'Country Indicator Data'!$B$3:$N$193,12,FALSE)&lt;V$125,5,(V$126-VLOOKUP($E24,'Country Indicator Data'!$B$3:$N$193,12,FALSE))/(V$126-V$125)*5)),1))))</f>
        <v>3.9</v>
      </c>
      <c r="W24" s="151">
        <f t="shared" si="5"/>
        <v>3.6</v>
      </c>
      <c r="X24" s="154">
        <f t="shared" si="6"/>
        <v>3.5</v>
      </c>
      <c r="Y24" s="142">
        <f>IF('Core Indicators'!FC18="x","x",IF('Core Indicators'!FC18&gt;=Y$7,5,IF('Core Indicators'!FC18&gt;=Y$6,4,IF('Core Indicators'!FC18&gt;=Y$5,3,IF('Core Indicators'!FC18&gt;=Y$4,2,IF('Core Indicators'!FC18&gt;=Y$3,1,0))))))</f>
        <v>3</v>
      </c>
      <c r="Z24" s="151">
        <f t="shared" si="7"/>
        <v>3</v>
      </c>
      <c r="AA24" s="144" t="str">
        <f>IF(OR('Crisis Indicator Data'!$W18="x",ISNA('Crisis Indicator Data'!$Q18)),"x",'Crisis Indicator Data'!$W18/SUM('Crisis Indicator Data'!$Q18:$U18))</f>
        <v>x</v>
      </c>
      <c r="AB24" s="148" t="str">
        <f t="shared" si="8"/>
        <v>x</v>
      </c>
      <c r="AC24" s="144" t="str">
        <f>IF(OR('Crisis Indicator Data'!$X18="x",ISNA('Crisis Indicator Data'!$Q18)),"x",'Crisis Indicator Data'!$X18/SUM('Crisis Indicator Data'!$Q18:$U18))</f>
        <v>x</v>
      </c>
      <c r="AD24" s="148" t="str">
        <f t="shared" si="9"/>
        <v>x</v>
      </c>
      <c r="AE24" s="146">
        <f>'Crisis Indicator Data'!Y18</f>
        <v>0</v>
      </c>
      <c r="AF24" s="146">
        <f>'Crisis Indicator Data'!Z18</f>
        <v>0</v>
      </c>
      <c r="AG24" s="146">
        <f>'Crisis Indicator Data'!AA18</f>
        <v>0</v>
      </c>
      <c r="AH24" s="146">
        <f>'Crisis Indicator Data'!AB18</f>
        <v>0</v>
      </c>
      <c r="AI24" s="149">
        <f t="shared" si="10"/>
        <v>0</v>
      </c>
      <c r="AJ24" s="146">
        <f>'Crisis Indicator Data'!AC18</f>
        <v>0</v>
      </c>
      <c r="AK24" s="146">
        <f>'Crisis Indicator Data'!AD18</f>
        <v>0</v>
      </c>
      <c r="AL24" s="149">
        <f t="shared" si="11"/>
        <v>0</v>
      </c>
      <c r="AM24" s="146">
        <f>'Crisis Indicator Data'!AE18</f>
        <v>0</v>
      </c>
      <c r="AN24" s="146">
        <f>'Crisis Indicator Data'!AF18</f>
        <v>2</v>
      </c>
      <c r="AO24" s="146">
        <f>'Crisis Indicator Data'!AG18</f>
        <v>0</v>
      </c>
      <c r="AP24" s="149">
        <f t="shared" si="12"/>
        <v>2</v>
      </c>
      <c r="AQ24" s="152">
        <f t="shared" si="13"/>
        <v>1</v>
      </c>
      <c r="AR24" s="154">
        <f t="shared" si="14"/>
        <v>2</v>
      </c>
    </row>
    <row r="25" spans="1:44" ht="13.5" customHeight="1" x14ac:dyDescent="0.35">
      <c r="A25" s="1" t="str">
        <f>'Crisis Indicator Data'!A19</f>
        <v>Complex crisis in CAR</v>
      </c>
      <c r="B25" s="1" t="str">
        <f>'Crisis Indicator Data'!B19</f>
        <v>Complex crisis</v>
      </c>
      <c r="C25" s="25" t="str">
        <f>'Crisis Indicator Data'!C19</f>
        <v>CAF001</v>
      </c>
      <c r="D25" s="25" t="str">
        <f>'Crisis Indicator Data'!D19</f>
        <v>CAR</v>
      </c>
      <c r="E25" s="25" t="str">
        <f>'Crisis Indicator Data'!E19</f>
        <v>CAF</v>
      </c>
      <c r="F25" s="142">
        <f>IF(B25="Regional crisis",(IF(VLOOKUP($C25,'Regional Crises'!$B$1:$R$51,7,FALSE)="x","x",ROUND(IF(VLOOKUP($C25,'Regional Crises'!$B$1:$R$51,7,FALSE)&gt;$F$126,5,IF(VLOOKUP($C25,'Regional Crises'!$B$1:$R$51,7,FALSE)&lt;F$125,0,($F$126-VLOOKUP($C25,'Regional Crises'!$B$1:$R$51,7,FALSE))/($F$126-$F$125)*5)),1))),IF(VLOOKUP($E25,'Country Indicator Data'!$B$3:$N$193,3,FALSE)="x","x",ROUND(IF(VLOOKUP($E25,'Country Indicator Data'!$B$3:$N$193,3,FALSE)&gt;$F$126,5,IF(VLOOKUP($E25,'Country Indicator Data'!$B$3:$N$193,3,FALSE)&lt;$F$125,0,($F$126-VLOOKUP($E25,'Country Indicator Data'!$B$3:$N$193,3,FALSE))/($F$126-$F$125)*5)),1)))</f>
        <v>3.6</v>
      </c>
      <c r="G25" s="142">
        <f>IF(B25="Regional crisis",(IF(VLOOKUP($C25,'Regional Crises'!$B$1:$R$51,9,FALSE)="x","x",ROUND(IF(VLOOKUP($C25,'Regional Crises'!$B$1:$R$51,9,FALSE)&gt;G$126,5,IF(VLOOKUP($C25,'Regional Crises'!$B$1:$R$51,9,FALSE)&lt;G$125,0,(G$126-VLOOKUP($C25,'Regional Crises'!$B$1:$R$51,9,FALSE))/(G$126-G$125)*5)),1))),IF(VLOOKUP($E25,'Country Indicator Data'!$B$3:$N$193,5,FALSE)="x","x",ROUND(IF(VLOOKUP($E25,'Country Indicator Data'!$B$3:$N$193,5,FALSE)&gt;G$126,5,IF(VLOOKUP($E25,'Country Indicator Data'!$B$3:$N$193,5,FALSE)&lt;G$125,0,(G$126-VLOOKUP($E25,'Country Indicator Data'!$B$3:$N$193,5,FALSE))/(G$126-G$125)*5)),1)))</f>
        <v>3.2</v>
      </c>
      <c r="H25" s="143">
        <f t="shared" si="0"/>
        <v>3.4000000000000004</v>
      </c>
      <c r="I25" s="142">
        <f>IF(B25="Regional crisis",(IF(VLOOKUP($C25,'Regional Crises'!$B$1:$R$51,6,FALSE)="x","x",ROUND(IF(VLOOKUP($C25,'Regional Crises'!$B$1:$R$51,6,FALSE)&gt;I$126,5,IF(VLOOKUP($C25,'Regional Crises'!$B$1:$R$51,6,FALSE)&lt;I$125,0,5-(I$126-VLOOKUP($C25,'Regional Crises'!$B$1:$R$51,6,FALSE))/(I$126-I$125)*5)),1))),IF(VLOOKUP($E25,'Country Indicator Data'!$B$3:$N$193,2,FALSE)="x","x",ROUND(IF(VLOOKUP($E25,'Country Indicator Data'!$B$3:$N$193,2,FALSE)&gt;I$126,5,IF(VLOOKUP($E25,'Country Indicator Data'!$B$3:$N$193,2,FALSE)&lt;I$125,0,5-(I$126-VLOOKUP($E25,'Country Indicator Data'!$B$3:$N$193,2,FALSE))/(I$126-I$125)*5)),1)))</f>
        <v>4.4000000000000004</v>
      </c>
      <c r="J25" s="142">
        <f>IF(B25="Regional crisis",(IF(VLOOKUP($C25,'Regional Crises'!$B$1:$R$51,8,FALSE)="x","x",ROUND(IF(VLOOKUP($C25,'Regional Crises'!$B$1:$R$51,8,FALSE)&gt;J$126,5,IF(VLOOKUP($C25,'Regional Crises'!$B$1:$R$51,8,FALSE)&lt;J$125,0,5-(J$126-VLOOKUP($C25,'Regional Crises'!$B$1:$R$51,8,FALSE))/(J$126-J$125)*5)),1))),IF(VLOOKUP($E25,'Country Indicator Data'!$B$3:$N$193,4,FALSE)="x","x",ROUND(IF(VLOOKUP($E25,'Country Indicator Data'!$B$3:$N$193,4,FALSE)&gt;J$126,5,IF(VLOOKUP($E25,'Country Indicator Data'!$B$3:$N$193,4,FALSE)&lt;J$125,0,5-(J$126-VLOOKUP($E25,'Country Indicator Data'!$B$3:$N$193,4,FALSE))/(J$126-J$125)*5)),1)))</f>
        <v>1.8</v>
      </c>
      <c r="K25" s="143">
        <f t="shared" si="1"/>
        <v>3.1</v>
      </c>
      <c r="L25" s="142">
        <f>IF(B25="Regional crisis",(IF(VLOOKUP($C25,'Regional Crises'!$B$1:$R$51,10,FALSE)="x","x",ROUND(IF(VLOOKUP($C25,'Regional Crises'!$B$1:$R$51,10,FALSE)&gt;L$126,5,IF(VLOOKUP($C25,'Regional Crises'!$B$1:$R$51,10,FALSE)&lt;L$125,0,5-(L$126-VLOOKUP($C25,'Regional Crises'!$B$1:$R$51,10,FALSE))/(L$126-L$125)*5)),1))),IF(VLOOKUP($E25,'Country Indicator Data'!$B$3:$N$193,6,FALSE)="x","x",ROUND(IF(VLOOKUP($E25,'Country Indicator Data'!$B$3:$N$193,6,FALSE)&gt;L$126,5,IF(VLOOKUP($E25,'Country Indicator Data'!$B$3:$N$193,6,FALSE)&lt;L$125,0,5-(L$126-VLOOKUP($E25,'Country Indicator Data'!$B$3:$N$193,6,FALSE))/(L$126-L$125)*5)),1)))</f>
        <v>4.3</v>
      </c>
      <c r="M25" s="142">
        <f>IF(B25="Regional crisis",(IF(VLOOKUP($C25,'Regional Crises'!$B$1:$R$51,11,FALSE)="x","x",ROUND(IF(VLOOKUP($C25,'Regional Crises'!$B$1:$R$51,11,FALSE)&gt;M$126,5,IF(VLOOKUP($C25,'Regional Crises'!$B$1:$R$51,11,FALSE)&lt;M$125,0,5-(M$126-VLOOKUP($C25,'Regional Crises'!$B$1:$R$51,11,FALSE))/(M$126-M$125)*5)),1))),IF(VLOOKUP($E25,'Country Indicator Data'!$B$3:$N$193,7,FALSE)="x","x",ROUND(IF(VLOOKUP($E25,'Country Indicator Data'!$B$3:$N$193,7,FALSE)&gt;M$126,5,IF(VLOOKUP($E25,'Country Indicator Data'!$B$3:$N$193,7,FALSE)&lt;M$125,0,5-(M$126-VLOOKUP($E25,'Country Indicator Data'!$B$3:$N$193,7,FALSE))/(M$126-M$125)*5)),1)))</f>
        <v>3.9</v>
      </c>
      <c r="N25" s="143">
        <f t="shared" si="2"/>
        <v>4.0999999999999996</v>
      </c>
      <c r="O25" s="151">
        <f t="shared" si="3"/>
        <v>3.5333333333333332</v>
      </c>
      <c r="P25" s="142">
        <f>IF(B25="Regional crisis",VLOOKUP(C25,'Regional Crises'!$B$1:$R$54,12,FALSE),VLOOKUP(E25,'Country Indicator Data'!$B$3:$I$193,8,FALSE))</f>
        <v>4</v>
      </c>
      <c r="Q25" s="142">
        <f>IF(B25="Regional crisis",(IF(VLOOKUP(C25,'Regional Crises'!$B$1:$R$54,13,FALSE)="x","x",IF(VLOOKUP(C25,'Regional Crises'!$B$1:$R$54,13,FALSE)&gt;Q$7,5,IF(VLOOKUP(C25,'Regional Crises'!$B$1:$R$54,13,FALSE)&gt;Q$6,4,IF(VLOOKUP(C25,'Regional Crises'!$B$1:$R$54,13,FALSE)&gt;Q$5,3,IF(VLOOKUP(C25,'Regional Crises'!$B$1:$R$54,13,FALSE)&gt;Q$4,2,IF(VLOOKUP(C25,'Regional Crises'!$B$1:$R$54,13,FALSE)&gt;$Q$3,1,0))))))),(IF(VLOOKUP($E25,'Country Indicator Data'!$B$3:$P$193,9,FALSE)="x","x",IF(VLOOKUP($E25,'Country Indicator Data'!$B$3:$P$193,9,FALSE)&gt;Q$7,5,IF(VLOOKUP($E25,'Country Indicator Data'!$B$3:$P$193,9,FALSE)&gt;Q$6,4,IF(VLOOKUP($E25,'Country Indicator Data'!$B$3:$P$193,9,FALSE)&gt;Q$5,3,IF(VLOOKUP($E25,'Country Indicator Data'!$B$3:$P$193,9,FALSE)&gt;Q$4,2,IF(VLOOKUP($E25,'Country Indicator Data'!$B$3:$P$193,9,FALSE)&gt;$Q$3,1,0))))))))</f>
        <v>2</v>
      </c>
      <c r="R25" s="151">
        <f t="shared" si="4"/>
        <v>3</v>
      </c>
      <c r="S25" s="142">
        <f>IF(B25="Regional crisis",((IF(VLOOKUP($C25,'Regional Crises'!$B$1:$R$51,17,FALSE)="x","x",ROUND(IF(VLOOKUP($C25,'Regional Crises'!$B$1:$R$51,17,FALSE)&gt;S$126,0,IF(VLOOKUP($C25,'Regional Crises'!$B$1:$R$51,17,FALSE)&lt;S$125,5,(S$126-VLOOKUP($C25,'Regional Crises'!$B$1:$R$51,17,FALSE))/(S$126-S$125)*5)),1)))),(IF(VLOOKUP($E25,'Country Indicator Data'!$B$3:$N$193,13,FALSE)="x","x",ROUND(IF(VLOOKUP($E25,'Country Indicator Data'!$B$3:$N$193,13,FALSE)&gt;S$126,0,IF(VLOOKUP($E25,'Country Indicator Data'!$B$3:$N$193,13,FALSE)&lt;S$125,5,(S$126-VLOOKUP($E25,'Country Indicator Data'!$B$3:$N$193,13,FALSE))/(S$126-S$125)*5)),1))))</f>
        <v>4</v>
      </c>
      <c r="T25" s="142">
        <f>IF(B25="Regional crisis",((IF(VLOOKUP($C25,'Regional Crises'!$B$1:$R$51,14,FALSE)="x","x",ROUND(IF(VLOOKUP($C25,'Regional Crises'!$B$1:$R$51,14,FALSE)&gt;T$126,0,IF(VLOOKUP($C25,'Regional Crises'!$B$1:$R$51,14,FALSE)&lt;T$125,5,(T$126-VLOOKUP($C25,'Regional Crises'!$B$1:$R$51,14,FALSE))/(T$126-T$125)*5)),1)))),(IF(VLOOKUP($E25,'Country Indicator Data'!$B$3:$N$193,10,FALSE)="x","x",ROUND(IF(VLOOKUP($E25,'Country Indicator Data'!$B$3:$N$193,10,FALSE)&gt;T$126,0,IF(VLOOKUP($E25,'Country Indicator Data'!$B$3:$N$193,10,FALSE)&lt;T$125,5,(T$126-VLOOKUP($E25,'Country Indicator Data'!$B$3:$N$193,10,FALSE))/(T$126-T$125)*5)),1))))</f>
        <v>4.2</v>
      </c>
      <c r="U25" s="142">
        <f>IF(B25="Regional crisis",((IF(VLOOKUP($C25,'Regional Crises'!$B$1:$R$51,15,FALSE)="x","x",ROUND(IF(VLOOKUP($C25,'Regional Crises'!$B$1:$R$51,15,FALSE)&gt;U$126,0,IF(VLOOKUP($C25,'Regional Crises'!$B$1:$R$51,15,FALSE)&lt;U$125,5,(U$126-VLOOKUP($C25,'Regional Crises'!$B$1:$R$51,15,FALSE))/(U$126-U$125)*5)),1)))),(IF(VLOOKUP($E25,'Country Indicator Data'!$B$3:$N$193,11,FALSE)="x","x",ROUND(IF(VLOOKUP($E25,'Country Indicator Data'!$B$3:$N$193,11,FALSE)&gt;U$126,0,IF(VLOOKUP($E25,'Country Indicator Data'!$B$3:$N$193,11,FALSE)&lt;U$125,5,(U$126-VLOOKUP($E25,'Country Indicator Data'!$B$3:$N$193,11,FALSE))/(U$126-U$125)*5)),1))))</f>
        <v>3.1</v>
      </c>
      <c r="V25" s="142">
        <f>IF(B25="Regional crisis",((IF(VLOOKUP($C25,'Regional Crises'!$B$1:$R$51,16,FALSE)="x","x",ROUND(IF(VLOOKUP($C25,'Regional Crises'!$B$1:$R$51,16,FALSE)&gt;V$126,0,IF(VLOOKUP($C25,'Regional Crises'!$B$1:$R$51,16,FALSE)&lt;V$125,5,(V$126-VLOOKUP($C25,'Regional Crises'!$B$1:$R$51,16,FALSE))/(V$126-V$125)*5)),1)))),(IF(VLOOKUP($E25,'Country Indicator Data'!$B$3:$N$193,12,FALSE)="x","x",ROUND(IF(VLOOKUP($E25,'Country Indicator Data'!$B$3:$N$193,12,FALSE)&gt;V$126,0,IF(VLOOKUP($E25,'Country Indicator Data'!$B$3:$N$193,12,FALSE)&lt;V$125,5,(V$126-VLOOKUP($E25,'Country Indicator Data'!$B$3:$N$193,12,FALSE))/(V$126-V$125)*5)),1))))</f>
        <v>4.5999999999999996</v>
      </c>
      <c r="W25" s="151">
        <f t="shared" si="5"/>
        <v>4</v>
      </c>
      <c r="X25" s="154">
        <f t="shared" si="6"/>
        <v>3.5</v>
      </c>
      <c r="Y25" s="142">
        <f>IF('Core Indicators'!FC19="x","x",IF('Core Indicators'!FC19&gt;=Y$7,5,IF('Core Indicators'!FC19&gt;=Y$6,4,IF('Core Indicators'!FC19&gt;=Y$5,3,IF('Core Indicators'!FC19&gt;=Y$4,2,IF('Core Indicators'!FC19&gt;=Y$3,1,0))))))</f>
        <v>4</v>
      </c>
      <c r="Z25" s="151">
        <f t="shared" si="7"/>
        <v>4</v>
      </c>
      <c r="AA25" s="144" t="str">
        <f>IF(OR('Crisis Indicator Data'!$W19="x",ISNA('Crisis Indicator Data'!$Q19)),"x",'Crisis Indicator Data'!$W19/SUM('Crisis Indicator Data'!$Q19:$U19))</f>
        <v>x</v>
      </c>
      <c r="AB25" s="148" t="str">
        <f t="shared" si="8"/>
        <v>x</v>
      </c>
      <c r="AC25" s="144" t="str">
        <f>IF(OR('Crisis Indicator Data'!$X19="x",ISNA('Crisis Indicator Data'!$Q19)),"x",'Crisis Indicator Data'!$X19/SUM('Crisis Indicator Data'!$Q19:$U19))</f>
        <v>x</v>
      </c>
      <c r="AD25" s="148" t="str">
        <f t="shared" si="9"/>
        <v>x</v>
      </c>
      <c r="AE25" s="146">
        <f>'Crisis Indicator Data'!Y19</f>
        <v>0</v>
      </c>
      <c r="AF25" s="146">
        <f>'Crisis Indicator Data'!Z19</f>
        <v>3</v>
      </c>
      <c r="AG25" s="146">
        <f>'Crisis Indicator Data'!AA19</f>
        <v>2</v>
      </c>
      <c r="AH25" s="146">
        <f>'Crisis Indicator Data'!AB19</f>
        <v>2</v>
      </c>
      <c r="AI25" s="149">
        <f t="shared" si="10"/>
        <v>3</v>
      </c>
      <c r="AJ25" s="146">
        <f>'Crisis Indicator Data'!AC19</f>
        <v>0</v>
      </c>
      <c r="AK25" s="146">
        <f>'Crisis Indicator Data'!AD19</f>
        <v>2</v>
      </c>
      <c r="AL25" s="149">
        <f t="shared" si="11"/>
        <v>2</v>
      </c>
      <c r="AM25" s="146">
        <f>'Crisis Indicator Data'!AE19</f>
        <v>3</v>
      </c>
      <c r="AN25" s="146" t="str">
        <f>'Crisis Indicator Data'!AF19</f>
        <v>x</v>
      </c>
      <c r="AO25" s="146">
        <f>'Crisis Indicator Data'!AG19</f>
        <v>3</v>
      </c>
      <c r="AP25" s="149">
        <f t="shared" si="12"/>
        <v>4</v>
      </c>
      <c r="AQ25" s="152">
        <f t="shared" si="13"/>
        <v>3</v>
      </c>
      <c r="AR25" s="154">
        <f t="shared" si="14"/>
        <v>3.5</v>
      </c>
    </row>
    <row r="26" spans="1:44" ht="13.5" customHeight="1" x14ac:dyDescent="0.35">
      <c r="A26" s="1" t="str">
        <f>'Crisis Indicator Data'!A20</f>
        <v>Complex crisis in Chad</v>
      </c>
      <c r="B26" s="1" t="str">
        <f>'Crisis Indicator Data'!B20</f>
        <v>Multiple crises country</v>
      </c>
      <c r="C26" s="25" t="str">
        <f>'Crisis Indicator Data'!C20</f>
        <v>TCD001</v>
      </c>
      <c r="D26" s="25" t="str">
        <f>'Crisis Indicator Data'!D20</f>
        <v>Chad</v>
      </c>
      <c r="E26" s="25" t="str">
        <f>'Crisis Indicator Data'!E20</f>
        <v>TCD</v>
      </c>
      <c r="F26" s="142">
        <f>IF(B26="Regional crisis",(IF(VLOOKUP($C26,'Regional Crises'!$B$1:$R$51,7,FALSE)="x","x",ROUND(IF(VLOOKUP($C26,'Regional Crises'!$B$1:$R$51,7,FALSE)&gt;$F$126,5,IF(VLOOKUP($C26,'Regional Crises'!$B$1:$R$51,7,FALSE)&lt;F$125,0,($F$126-VLOOKUP($C26,'Regional Crises'!$B$1:$R$51,7,FALSE))/($F$126-$F$125)*5)),1))),IF(VLOOKUP($E26,'Country Indicator Data'!$B$3:$N$193,3,FALSE)="x","x",ROUND(IF(VLOOKUP($E26,'Country Indicator Data'!$B$3:$N$193,3,FALSE)&gt;$F$126,5,IF(VLOOKUP($E26,'Country Indicator Data'!$B$3:$N$193,3,FALSE)&lt;$F$125,0,($F$126-VLOOKUP($E26,'Country Indicator Data'!$B$3:$N$193,3,FALSE))/($F$126-$F$125)*5)),1)))</f>
        <v>1.8</v>
      </c>
      <c r="G26" s="142">
        <f>IF(B26="Regional crisis",(IF(VLOOKUP($C26,'Regional Crises'!$B$1:$R$51,9,FALSE)="x","x",ROUND(IF(VLOOKUP($C26,'Regional Crises'!$B$1:$R$51,9,FALSE)&gt;G$126,5,IF(VLOOKUP($C26,'Regional Crises'!$B$1:$R$51,9,FALSE)&lt;G$125,0,(G$126-VLOOKUP($C26,'Regional Crises'!$B$1:$R$51,9,FALSE))/(G$126-G$125)*5)),1))),IF(VLOOKUP($E26,'Country Indicator Data'!$B$3:$N$193,5,FALSE)="x","x",ROUND(IF(VLOOKUP($E26,'Country Indicator Data'!$B$3:$N$193,5,FALSE)&gt;G$126,5,IF(VLOOKUP($E26,'Country Indicator Data'!$B$3:$N$193,5,FALSE)&lt;G$125,0,(G$126-VLOOKUP($E26,'Country Indicator Data'!$B$3:$N$193,5,FALSE))/(G$126-G$125)*5)),1)))</f>
        <v>3.3</v>
      </c>
      <c r="H26" s="143">
        <f t="shared" si="0"/>
        <v>2.5499999999999998</v>
      </c>
      <c r="I26" s="142">
        <f>IF(B26="Regional crisis",(IF(VLOOKUP($C26,'Regional Crises'!$B$1:$R$51,6,FALSE)="x","x",ROUND(IF(VLOOKUP($C26,'Regional Crises'!$B$1:$R$51,6,FALSE)&gt;I$126,5,IF(VLOOKUP($C26,'Regional Crises'!$B$1:$R$51,6,FALSE)&lt;I$125,0,5-(I$126-VLOOKUP($C26,'Regional Crises'!$B$1:$R$51,6,FALSE))/(I$126-I$125)*5)),1))),IF(VLOOKUP($E26,'Country Indicator Data'!$B$3:$N$193,2,FALSE)="x","x",ROUND(IF(VLOOKUP($E26,'Country Indicator Data'!$B$3:$N$193,2,FALSE)&gt;I$126,5,IF(VLOOKUP($E26,'Country Indicator Data'!$B$3:$N$193,2,FALSE)&lt;I$125,0,5-(I$126-VLOOKUP($E26,'Country Indicator Data'!$B$3:$N$193,2,FALSE))/(I$126-I$125)*5)),1)))</f>
        <v>4.5999999999999996</v>
      </c>
      <c r="J26" s="142">
        <f>IF(B26="Regional crisis",(IF(VLOOKUP($C26,'Regional Crises'!$B$1:$R$51,8,FALSE)="x","x",ROUND(IF(VLOOKUP($C26,'Regional Crises'!$B$1:$R$51,8,FALSE)&gt;J$126,5,IF(VLOOKUP($C26,'Regional Crises'!$B$1:$R$51,8,FALSE)&lt;J$125,0,5-(J$126-VLOOKUP($C26,'Regional Crises'!$B$1:$R$51,8,FALSE))/(J$126-J$125)*5)),1))),IF(VLOOKUP($E26,'Country Indicator Data'!$B$3:$N$193,4,FALSE)="x","x",ROUND(IF(VLOOKUP($E26,'Country Indicator Data'!$B$3:$N$193,4,FALSE)&gt;J$126,5,IF(VLOOKUP($E26,'Country Indicator Data'!$B$3:$N$193,4,FALSE)&lt;J$125,0,5-(J$126-VLOOKUP($E26,'Country Indicator Data'!$B$3:$N$193,4,FALSE))/(J$126-J$125)*5)),1)))</f>
        <v>1.9</v>
      </c>
      <c r="K26" s="143">
        <f t="shared" si="1"/>
        <v>3.25</v>
      </c>
      <c r="L26" s="142">
        <f>IF(B26="Regional crisis",(IF(VLOOKUP($C26,'Regional Crises'!$B$1:$R$51,10,FALSE)="x","x",ROUND(IF(VLOOKUP($C26,'Regional Crises'!$B$1:$R$51,10,FALSE)&gt;L$126,5,IF(VLOOKUP($C26,'Regional Crises'!$B$1:$R$51,10,FALSE)&lt;L$125,0,5-(L$126-VLOOKUP($C26,'Regional Crises'!$B$1:$R$51,10,FALSE))/(L$126-L$125)*5)),1))),IF(VLOOKUP($E26,'Country Indicator Data'!$B$3:$N$193,6,FALSE)="x","x",ROUND(IF(VLOOKUP($E26,'Country Indicator Data'!$B$3:$N$193,6,FALSE)&gt;L$126,5,IF(VLOOKUP($E26,'Country Indicator Data'!$B$3:$N$193,6,FALSE)&lt;L$125,0,5-(L$126-VLOOKUP($E26,'Country Indicator Data'!$B$3:$N$193,6,FALSE))/(L$126-L$125)*5)),1)))</f>
        <v>4.5999999999999996</v>
      </c>
      <c r="M26" s="142">
        <f>IF(B26="Regional crisis",(IF(VLOOKUP($C26,'Regional Crises'!$B$1:$R$51,11,FALSE)="x","x",ROUND(IF(VLOOKUP($C26,'Regional Crises'!$B$1:$R$51,11,FALSE)&gt;M$126,5,IF(VLOOKUP($C26,'Regional Crises'!$B$1:$R$51,11,FALSE)&lt;M$125,0,5-(M$126-VLOOKUP($C26,'Regional Crises'!$B$1:$R$51,11,FALSE))/(M$126-M$125)*5)),1))),IF(VLOOKUP($E26,'Country Indicator Data'!$B$3:$N$193,7,FALSE)="x","x",ROUND(IF(VLOOKUP($E26,'Country Indicator Data'!$B$3:$N$193,7,FALSE)&gt;M$126,5,IF(VLOOKUP($E26,'Country Indicator Data'!$B$3:$N$193,7,FALSE)&lt;M$125,0,5-(M$126-VLOOKUP($E26,'Country Indicator Data'!$B$3:$N$193,7,FALSE))/(M$126-M$125)*5)),1)))</f>
        <v>2.2999999999999998</v>
      </c>
      <c r="N26" s="143">
        <f t="shared" si="2"/>
        <v>3.4499999999999997</v>
      </c>
      <c r="O26" s="151">
        <f t="shared" si="3"/>
        <v>3.0833333333333335</v>
      </c>
      <c r="P26" s="142">
        <f>IF(B26="Regional crisis",VLOOKUP(C26,'Regional Crises'!$B$1:$R$54,12,FALSE),VLOOKUP(E26,'Country Indicator Data'!$B$3:$I$193,8,FALSE))</f>
        <v>5</v>
      </c>
      <c r="Q26" s="142">
        <f>IF(B26="Regional crisis",(IF(VLOOKUP(C26,'Regional Crises'!$B$1:$R$54,13,FALSE)="x","x",IF(VLOOKUP(C26,'Regional Crises'!$B$1:$R$54,13,FALSE)&gt;Q$7,5,IF(VLOOKUP(C26,'Regional Crises'!$B$1:$R$54,13,FALSE)&gt;Q$6,4,IF(VLOOKUP(C26,'Regional Crises'!$B$1:$R$54,13,FALSE)&gt;Q$5,3,IF(VLOOKUP(C26,'Regional Crises'!$B$1:$R$54,13,FALSE)&gt;Q$4,2,IF(VLOOKUP(C26,'Regional Crises'!$B$1:$R$54,13,FALSE)&gt;$Q$3,1,0))))))),(IF(VLOOKUP($E26,'Country Indicator Data'!$B$3:$P$193,9,FALSE)="x","x",IF(VLOOKUP($E26,'Country Indicator Data'!$B$3:$P$193,9,FALSE)&gt;Q$7,5,IF(VLOOKUP($E26,'Country Indicator Data'!$B$3:$P$193,9,FALSE)&gt;Q$6,4,IF(VLOOKUP($E26,'Country Indicator Data'!$B$3:$P$193,9,FALSE)&gt;Q$5,3,IF(VLOOKUP($E26,'Country Indicator Data'!$B$3:$P$193,9,FALSE)&gt;Q$4,2,IF(VLOOKUP($E26,'Country Indicator Data'!$B$3:$P$193,9,FALSE)&gt;$Q$3,1,0))))))))</f>
        <v>3</v>
      </c>
      <c r="R26" s="151">
        <f t="shared" si="4"/>
        <v>4</v>
      </c>
      <c r="S26" s="142">
        <f>IF(B26="Regional crisis",((IF(VLOOKUP($C26,'Regional Crises'!$B$1:$R$51,17,FALSE)="x","x",ROUND(IF(VLOOKUP($C26,'Regional Crises'!$B$1:$R$51,17,FALSE)&gt;S$126,0,IF(VLOOKUP($C26,'Regional Crises'!$B$1:$R$51,17,FALSE)&lt;S$125,5,(S$126-VLOOKUP($C26,'Regional Crises'!$B$1:$R$51,17,FALSE))/(S$126-S$125)*5)),1)))),(IF(VLOOKUP($E26,'Country Indicator Data'!$B$3:$N$193,13,FALSE)="x","x",ROUND(IF(VLOOKUP($E26,'Country Indicator Data'!$B$3:$N$193,13,FALSE)&gt;S$126,0,IF(VLOOKUP($E26,'Country Indicator Data'!$B$3:$N$193,13,FALSE)&lt;S$125,5,(S$126-VLOOKUP($E26,'Country Indicator Data'!$B$3:$N$193,13,FALSE))/(S$126-S$125)*5)),1))))</f>
        <v>4</v>
      </c>
      <c r="T26" s="142">
        <f>IF(B26="Regional crisis",((IF(VLOOKUP($C26,'Regional Crises'!$B$1:$R$51,14,FALSE)="x","x",ROUND(IF(VLOOKUP($C26,'Regional Crises'!$B$1:$R$51,14,FALSE)&gt;T$126,0,IF(VLOOKUP($C26,'Regional Crises'!$B$1:$R$51,14,FALSE)&lt;T$125,5,(T$126-VLOOKUP($C26,'Regional Crises'!$B$1:$R$51,14,FALSE))/(T$126-T$125)*5)),1)))),(IF(VLOOKUP($E26,'Country Indicator Data'!$B$3:$N$193,10,FALSE)="x","x",ROUND(IF(VLOOKUP($E26,'Country Indicator Data'!$B$3:$N$193,10,FALSE)&gt;T$126,0,IF(VLOOKUP($E26,'Country Indicator Data'!$B$3:$N$193,10,FALSE)&lt;T$125,5,(T$126-VLOOKUP($E26,'Country Indicator Data'!$B$3:$N$193,10,FALSE))/(T$126-T$125)*5)),1))))</f>
        <v>3.7</v>
      </c>
      <c r="U26" s="142">
        <f>IF(B26="Regional crisis",((IF(VLOOKUP($C26,'Regional Crises'!$B$1:$R$51,15,FALSE)="x","x",ROUND(IF(VLOOKUP($C26,'Regional Crises'!$B$1:$R$51,15,FALSE)&gt;U$126,0,IF(VLOOKUP($C26,'Regional Crises'!$B$1:$R$51,15,FALSE)&lt;U$125,5,(U$126-VLOOKUP($C26,'Regional Crises'!$B$1:$R$51,15,FALSE))/(U$126-U$125)*5)),1)))),(IF(VLOOKUP($E26,'Country Indicator Data'!$B$3:$N$193,11,FALSE)="x","x",ROUND(IF(VLOOKUP($E26,'Country Indicator Data'!$B$3:$N$193,11,FALSE)&gt;U$126,0,IF(VLOOKUP($E26,'Country Indicator Data'!$B$3:$N$193,11,FALSE)&lt;U$125,5,(U$126-VLOOKUP($E26,'Country Indicator Data'!$B$3:$N$193,11,FALSE))/(U$126-U$125)*5)),1))))</f>
        <v>3.9</v>
      </c>
      <c r="V26" s="142">
        <f>IF(B26="Regional crisis",((IF(VLOOKUP($C26,'Regional Crises'!$B$1:$R$51,16,FALSE)="x","x",ROUND(IF(VLOOKUP($C26,'Regional Crises'!$B$1:$R$51,16,FALSE)&gt;V$126,0,IF(VLOOKUP($C26,'Regional Crises'!$B$1:$R$51,16,FALSE)&lt;V$125,5,(V$126-VLOOKUP($C26,'Regional Crises'!$B$1:$R$51,16,FALSE))/(V$126-V$125)*5)),1)))),(IF(VLOOKUP($E26,'Country Indicator Data'!$B$3:$N$193,12,FALSE)="x","x",ROUND(IF(VLOOKUP($E26,'Country Indicator Data'!$B$3:$N$193,12,FALSE)&gt;V$126,0,IF(VLOOKUP($E26,'Country Indicator Data'!$B$3:$N$193,12,FALSE)&lt;V$125,5,(V$126-VLOOKUP($E26,'Country Indicator Data'!$B$3:$N$193,12,FALSE))/(V$126-V$125)*5)),1))))</f>
        <v>4.0999999999999996</v>
      </c>
      <c r="W26" s="151">
        <f t="shared" si="5"/>
        <v>3.9</v>
      </c>
      <c r="X26" s="154">
        <f t="shared" si="6"/>
        <v>3.7</v>
      </c>
      <c r="Y26" s="142">
        <f>IF('Core Indicators'!FC20="x","x",IF('Core Indicators'!FC20&gt;=Y$7,5,IF('Core Indicators'!FC20&gt;=Y$6,4,IF('Core Indicators'!FC20&gt;=Y$5,3,IF('Core Indicators'!FC20&gt;=Y$4,2,IF('Core Indicators'!FC20&gt;=Y$3,1,0))))))</f>
        <v>5</v>
      </c>
      <c r="Z26" s="151">
        <f t="shared" si="7"/>
        <v>5</v>
      </c>
      <c r="AA26" s="144" t="str">
        <f>IF(OR('Crisis Indicator Data'!$W20="x",ISNA('Crisis Indicator Data'!$Q20)),"x",'Crisis Indicator Data'!$W20/SUM('Crisis Indicator Data'!$Q20:$U20))</f>
        <v>x</v>
      </c>
      <c r="AB26" s="148" t="str">
        <f t="shared" si="8"/>
        <v>x</v>
      </c>
      <c r="AC26" s="144" t="str">
        <f>IF(OR('Crisis Indicator Data'!$X20="x",ISNA('Crisis Indicator Data'!$Q20)),"x",'Crisis Indicator Data'!$X20/SUM('Crisis Indicator Data'!$Q20:$U20))</f>
        <v>x</v>
      </c>
      <c r="AD26" s="148" t="str">
        <f t="shared" si="9"/>
        <v>x</v>
      </c>
      <c r="AE26" s="146">
        <f>'Crisis Indicator Data'!Y20</f>
        <v>1</v>
      </c>
      <c r="AF26" s="146">
        <f>'Crisis Indicator Data'!Z20</f>
        <v>2</v>
      </c>
      <c r="AG26" s="146">
        <f>'Crisis Indicator Data'!AA20</f>
        <v>1</v>
      </c>
      <c r="AH26" s="146">
        <f>'Crisis Indicator Data'!AB20</f>
        <v>0</v>
      </c>
      <c r="AI26" s="149">
        <f t="shared" si="10"/>
        <v>2</v>
      </c>
      <c r="AJ26" s="146">
        <f>'Crisis Indicator Data'!AC20</f>
        <v>0</v>
      </c>
      <c r="AK26" s="146">
        <f>'Crisis Indicator Data'!AD20</f>
        <v>2</v>
      </c>
      <c r="AL26" s="149">
        <f t="shared" si="11"/>
        <v>2</v>
      </c>
      <c r="AM26" s="146">
        <f>'Crisis Indicator Data'!AE20</f>
        <v>3</v>
      </c>
      <c r="AN26" s="146">
        <f>'Crisis Indicator Data'!AF20</f>
        <v>2</v>
      </c>
      <c r="AO26" s="146">
        <f>'Crisis Indicator Data'!AG20</f>
        <v>1</v>
      </c>
      <c r="AP26" s="149">
        <f t="shared" si="12"/>
        <v>4</v>
      </c>
      <c r="AQ26" s="152">
        <f t="shared" si="13"/>
        <v>3</v>
      </c>
      <c r="AR26" s="154">
        <f t="shared" si="14"/>
        <v>4</v>
      </c>
    </row>
    <row r="27" spans="1:44" ht="13.5" customHeight="1" x14ac:dyDescent="0.35">
      <c r="A27" s="1" t="str">
        <f>'Crisis Indicator Data'!A21</f>
        <v>Boko Haram in Chad</v>
      </c>
      <c r="B27" s="1" t="str">
        <f>'Crisis Indicator Data'!B21</f>
        <v>Conflict</v>
      </c>
      <c r="C27" s="25" t="str">
        <f>'Crisis Indicator Data'!C21</f>
        <v>TCD003</v>
      </c>
      <c r="D27" s="25" t="str">
        <f>'Crisis Indicator Data'!D21</f>
        <v>Chad</v>
      </c>
      <c r="E27" s="25" t="str">
        <f>'Crisis Indicator Data'!E21</f>
        <v>TCD</v>
      </c>
      <c r="F27" s="142">
        <f>IF(B27="Regional crisis",(IF(VLOOKUP($C27,'Regional Crises'!$B$1:$R$51,7,FALSE)="x","x",ROUND(IF(VLOOKUP($C27,'Regional Crises'!$B$1:$R$51,7,FALSE)&gt;$F$126,5,IF(VLOOKUP($C27,'Regional Crises'!$B$1:$R$51,7,FALSE)&lt;F$125,0,($F$126-VLOOKUP($C27,'Regional Crises'!$B$1:$R$51,7,FALSE))/($F$126-$F$125)*5)),1))),IF(VLOOKUP($E27,'Country Indicator Data'!$B$3:$N$193,3,FALSE)="x","x",ROUND(IF(VLOOKUP($E27,'Country Indicator Data'!$B$3:$N$193,3,FALSE)&gt;$F$126,5,IF(VLOOKUP($E27,'Country Indicator Data'!$B$3:$N$193,3,FALSE)&lt;$F$125,0,($F$126-VLOOKUP($E27,'Country Indicator Data'!$B$3:$N$193,3,FALSE))/($F$126-$F$125)*5)),1)))</f>
        <v>1.8</v>
      </c>
      <c r="G27" s="142">
        <f>IF(B27="Regional crisis",(IF(VLOOKUP($C27,'Regional Crises'!$B$1:$R$51,9,FALSE)="x","x",ROUND(IF(VLOOKUP($C27,'Regional Crises'!$B$1:$R$51,9,FALSE)&gt;G$126,5,IF(VLOOKUP($C27,'Regional Crises'!$B$1:$R$51,9,FALSE)&lt;G$125,0,(G$126-VLOOKUP($C27,'Regional Crises'!$B$1:$R$51,9,FALSE))/(G$126-G$125)*5)),1))),IF(VLOOKUP($E27,'Country Indicator Data'!$B$3:$N$193,5,FALSE)="x","x",ROUND(IF(VLOOKUP($E27,'Country Indicator Data'!$B$3:$N$193,5,FALSE)&gt;G$126,5,IF(VLOOKUP($E27,'Country Indicator Data'!$B$3:$N$193,5,FALSE)&lt;G$125,0,(G$126-VLOOKUP($E27,'Country Indicator Data'!$B$3:$N$193,5,FALSE))/(G$126-G$125)*5)),1)))</f>
        <v>3.3</v>
      </c>
      <c r="H27" s="143">
        <f t="shared" si="0"/>
        <v>2.5499999999999998</v>
      </c>
      <c r="I27" s="142">
        <f>IF(B27="Regional crisis",(IF(VLOOKUP($C27,'Regional Crises'!$B$1:$R$51,6,FALSE)="x","x",ROUND(IF(VLOOKUP($C27,'Regional Crises'!$B$1:$R$51,6,FALSE)&gt;I$126,5,IF(VLOOKUP($C27,'Regional Crises'!$B$1:$R$51,6,FALSE)&lt;I$125,0,5-(I$126-VLOOKUP($C27,'Regional Crises'!$B$1:$R$51,6,FALSE))/(I$126-I$125)*5)),1))),IF(VLOOKUP($E27,'Country Indicator Data'!$B$3:$N$193,2,FALSE)="x","x",ROUND(IF(VLOOKUP($E27,'Country Indicator Data'!$B$3:$N$193,2,FALSE)&gt;I$126,5,IF(VLOOKUP($E27,'Country Indicator Data'!$B$3:$N$193,2,FALSE)&lt;I$125,0,5-(I$126-VLOOKUP($E27,'Country Indicator Data'!$B$3:$N$193,2,FALSE))/(I$126-I$125)*5)),1)))</f>
        <v>4.5999999999999996</v>
      </c>
      <c r="J27" s="142">
        <f>IF(B27="Regional crisis",(IF(VLOOKUP($C27,'Regional Crises'!$B$1:$R$51,8,FALSE)="x","x",ROUND(IF(VLOOKUP($C27,'Regional Crises'!$B$1:$R$51,8,FALSE)&gt;J$126,5,IF(VLOOKUP($C27,'Regional Crises'!$B$1:$R$51,8,FALSE)&lt;J$125,0,5-(J$126-VLOOKUP($C27,'Regional Crises'!$B$1:$R$51,8,FALSE))/(J$126-J$125)*5)),1))),IF(VLOOKUP($E27,'Country Indicator Data'!$B$3:$N$193,4,FALSE)="x","x",ROUND(IF(VLOOKUP($E27,'Country Indicator Data'!$B$3:$N$193,4,FALSE)&gt;J$126,5,IF(VLOOKUP($E27,'Country Indicator Data'!$B$3:$N$193,4,FALSE)&lt;J$125,0,5-(J$126-VLOOKUP($E27,'Country Indicator Data'!$B$3:$N$193,4,FALSE))/(J$126-J$125)*5)),1)))</f>
        <v>1.9</v>
      </c>
      <c r="K27" s="143">
        <f t="shared" si="1"/>
        <v>3.25</v>
      </c>
      <c r="L27" s="142">
        <f>IF(B27="Regional crisis",(IF(VLOOKUP($C27,'Regional Crises'!$B$1:$R$51,10,FALSE)="x","x",ROUND(IF(VLOOKUP($C27,'Regional Crises'!$B$1:$R$51,10,FALSE)&gt;L$126,5,IF(VLOOKUP($C27,'Regional Crises'!$B$1:$R$51,10,FALSE)&lt;L$125,0,5-(L$126-VLOOKUP($C27,'Regional Crises'!$B$1:$R$51,10,FALSE))/(L$126-L$125)*5)),1))),IF(VLOOKUP($E27,'Country Indicator Data'!$B$3:$N$193,6,FALSE)="x","x",ROUND(IF(VLOOKUP($E27,'Country Indicator Data'!$B$3:$N$193,6,FALSE)&gt;L$126,5,IF(VLOOKUP($E27,'Country Indicator Data'!$B$3:$N$193,6,FALSE)&lt;L$125,0,5-(L$126-VLOOKUP($E27,'Country Indicator Data'!$B$3:$N$193,6,FALSE))/(L$126-L$125)*5)),1)))</f>
        <v>4.5999999999999996</v>
      </c>
      <c r="M27" s="142">
        <f>IF(B27="Regional crisis",(IF(VLOOKUP($C27,'Regional Crises'!$B$1:$R$51,11,FALSE)="x","x",ROUND(IF(VLOOKUP($C27,'Regional Crises'!$B$1:$R$51,11,FALSE)&gt;M$126,5,IF(VLOOKUP($C27,'Regional Crises'!$B$1:$R$51,11,FALSE)&lt;M$125,0,5-(M$126-VLOOKUP($C27,'Regional Crises'!$B$1:$R$51,11,FALSE))/(M$126-M$125)*5)),1))),IF(VLOOKUP($E27,'Country Indicator Data'!$B$3:$N$193,7,FALSE)="x","x",ROUND(IF(VLOOKUP($E27,'Country Indicator Data'!$B$3:$N$193,7,FALSE)&gt;M$126,5,IF(VLOOKUP($E27,'Country Indicator Data'!$B$3:$N$193,7,FALSE)&lt;M$125,0,5-(M$126-VLOOKUP($E27,'Country Indicator Data'!$B$3:$N$193,7,FALSE))/(M$126-M$125)*5)),1)))</f>
        <v>2.2999999999999998</v>
      </c>
      <c r="N27" s="143">
        <f t="shared" si="2"/>
        <v>3.4499999999999997</v>
      </c>
      <c r="O27" s="151">
        <f t="shared" si="3"/>
        <v>3.0833333333333335</v>
      </c>
      <c r="P27" s="142">
        <f>IF(B27="Regional crisis",VLOOKUP(C27,'Regional Crises'!$B$1:$R$54,12,FALSE),VLOOKUP(E27,'Country Indicator Data'!$B$3:$I$193,8,FALSE))</f>
        <v>5</v>
      </c>
      <c r="Q27" s="142">
        <f>IF(B27="Regional crisis",(IF(VLOOKUP(C27,'Regional Crises'!$B$1:$R$54,13,FALSE)="x","x",IF(VLOOKUP(C27,'Regional Crises'!$B$1:$R$54,13,FALSE)&gt;Q$7,5,IF(VLOOKUP(C27,'Regional Crises'!$B$1:$R$54,13,FALSE)&gt;Q$6,4,IF(VLOOKUP(C27,'Regional Crises'!$B$1:$R$54,13,FALSE)&gt;Q$5,3,IF(VLOOKUP(C27,'Regional Crises'!$B$1:$R$54,13,FALSE)&gt;Q$4,2,IF(VLOOKUP(C27,'Regional Crises'!$B$1:$R$54,13,FALSE)&gt;$Q$3,1,0))))))),(IF(VLOOKUP($E27,'Country Indicator Data'!$B$3:$P$193,9,FALSE)="x","x",IF(VLOOKUP($E27,'Country Indicator Data'!$B$3:$P$193,9,FALSE)&gt;Q$7,5,IF(VLOOKUP($E27,'Country Indicator Data'!$B$3:$P$193,9,FALSE)&gt;Q$6,4,IF(VLOOKUP($E27,'Country Indicator Data'!$B$3:$P$193,9,FALSE)&gt;Q$5,3,IF(VLOOKUP($E27,'Country Indicator Data'!$B$3:$P$193,9,FALSE)&gt;Q$4,2,IF(VLOOKUP($E27,'Country Indicator Data'!$B$3:$P$193,9,FALSE)&gt;$Q$3,1,0))))))))</f>
        <v>3</v>
      </c>
      <c r="R27" s="151">
        <f t="shared" si="4"/>
        <v>4</v>
      </c>
      <c r="S27" s="142">
        <f>IF(B27="Regional crisis",((IF(VLOOKUP($C27,'Regional Crises'!$B$1:$R$51,17,FALSE)="x","x",ROUND(IF(VLOOKUP($C27,'Regional Crises'!$B$1:$R$51,17,FALSE)&gt;S$126,0,IF(VLOOKUP($C27,'Regional Crises'!$B$1:$R$51,17,FALSE)&lt;S$125,5,(S$126-VLOOKUP($C27,'Regional Crises'!$B$1:$R$51,17,FALSE))/(S$126-S$125)*5)),1)))),(IF(VLOOKUP($E27,'Country Indicator Data'!$B$3:$N$193,13,FALSE)="x","x",ROUND(IF(VLOOKUP($E27,'Country Indicator Data'!$B$3:$N$193,13,FALSE)&gt;S$126,0,IF(VLOOKUP($E27,'Country Indicator Data'!$B$3:$N$193,13,FALSE)&lt;S$125,5,(S$126-VLOOKUP($E27,'Country Indicator Data'!$B$3:$N$193,13,FALSE))/(S$126-S$125)*5)),1))))</f>
        <v>4</v>
      </c>
      <c r="T27" s="142">
        <f>IF(B27="Regional crisis",((IF(VLOOKUP($C27,'Regional Crises'!$B$1:$R$51,14,FALSE)="x","x",ROUND(IF(VLOOKUP($C27,'Regional Crises'!$B$1:$R$51,14,FALSE)&gt;T$126,0,IF(VLOOKUP($C27,'Regional Crises'!$B$1:$R$51,14,FALSE)&lt;T$125,5,(T$126-VLOOKUP($C27,'Regional Crises'!$B$1:$R$51,14,FALSE))/(T$126-T$125)*5)),1)))),(IF(VLOOKUP($E27,'Country Indicator Data'!$B$3:$N$193,10,FALSE)="x","x",ROUND(IF(VLOOKUP($E27,'Country Indicator Data'!$B$3:$N$193,10,FALSE)&gt;T$126,0,IF(VLOOKUP($E27,'Country Indicator Data'!$B$3:$N$193,10,FALSE)&lt;T$125,5,(T$126-VLOOKUP($E27,'Country Indicator Data'!$B$3:$N$193,10,FALSE))/(T$126-T$125)*5)),1))))</f>
        <v>3.7</v>
      </c>
      <c r="U27" s="142">
        <f>IF(B27="Regional crisis",((IF(VLOOKUP($C27,'Regional Crises'!$B$1:$R$51,15,FALSE)="x","x",ROUND(IF(VLOOKUP($C27,'Regional Crises'!$B$1:$R$51,15,FALSE)&gt;U$126,0,IF(VLOOKUP($C27,'Regional Crises'!$B$1:$R$51,15,FALSE)&lt;U$125,5,(U$126-VLOOKUP($C27,'Regional Crises'!$B$1:$R$51,15,FALSE))/(U$126-U$125)*5)),1)))),(IF(VLOOKUP($E27,'Country Indicator Data'!$B$3:$N$193,11,FALSE)="x","x",ROUND(IF(VLOOKUP($E27,'Country Indicator Data'!$B$3:$N$193,11,FALSE)&gt;U$126,0,IF(VLOOKUP($E27,'Country Indicator Data'!$B$3:$N$193,11,FALSE)&lt;U$125,5,(U$126-VLOOKUP($E27,'Country Indicator Data'!$B$3:$N$193,11,FALSE))/(U$126-U$125)*5)),1))))</f>
        <v>3.9</v>
      </c>
      <c r="V27" s="142">
        <f>IF(B27="Regional crisis",((IF(VLOOKUP($C27,'Regional Crises'!$B$1:$R$51,16,FALSE)="x","x",ROUND(IF(VLOOKUP($C27,'Regional Crises'!$B$1:$R$51,16,FALSE)&gt;V$126,0,IF(VLOOKUP($C27,'Regional Crises'!$B$1:$R$51,16,FALSE)&lt;V$125,5,(V$126-VLOOKUP($C27,'Regional Crises'!$B$1:$R$51,16,FALSE))/(V$126-V$125)*5)),1)))),(IF(VLOOKUP($E27,'Country Indicator Data'!$B$3:$N$193,12,FALSE)="x","x",ROUND(IF(VLOOKUP($E27,'Country Indicator Data'!$B$3:$N$193,12,FALSE)&gt;V$126,0,IF(VLOOKUP($E27,'Country Indicator Data'!$B$3:$N$193,12,FALSE)&lt;V$125,5,(V$126-VLOOKUP($E27,'Country Indicator Data'!$B$3:$N$193,12,FALSE))/(V$126-V$125)*5)),1))))</f>
        <v>4.0999999999999996</v>
      </c>
      <c r="W27" s="151">
        <f t="shared" si="5"/>
        <v>3.9</v>
      </c>
      <c r="X27" s="154">
        <f t="shared" si="6"/>
        <v>3.7</v>
      </c>
      <c r="Y27" s="142">
        <f>IF('Core Indicators'!FC21="x","x",IF('Core Indicators'!FC21&gt;=Y$7,5,IF('Core Indicators'!FC21&gt;=Y$6,4,IF('Core Indicators'!FC21&gt;=Y$5,3,IF('Core Indicators'!FC21&gt;=Y$4,2,IF('Core Indicators'!FC21&gt;=Y$3,1,0))))))</f>
        <v>5</v>
      </c>
      <c r="Z27" s="151">
        <f t="shared" si="7"/>
        <v>5</v>
      </c>
      <c r="AA27" s="144" t="str">
        <f>IF(OR('Crisis Indicator Data'!$W21="x",ISNA('Crisis Indicator Data'!$Q21)),"x",'Crisis Indicator Data'!$W21/SUM('Crisis Indicator Data'!$Q21:$U21))</f>
        <v>x</v>
      </c>
      <c r="AB27" s="148" t="str">
        <f t="shared" si="8"/>
        <v>x</v>
      </c>
      <c r="AC27" s="144" t="str">
        <f>IF(OR('Crisis Indicator Data'!$X21="x",ISNA('Crisis Indicator Data'!$Q21)),"x",'Crisis Indicator Data'!$X21/SUM('Crisis Indicator Data'!$Q21:$U21))</f>
        <v>x</v>
      </c>
      <c r="AD27" s="148" t="str">
        <f t="shared" si="9"/>
        <v>x</v>
      </c>
      <c r="AE27" s="146">
        <f>'Crisis Indicator Data'!Y21</f>
        <v>1</v>
      </c>
      <c r="AF27" s="146">
        <f>'Crisis Indicator Data'!Z21</f>
        <v>2</v>
      </c>
      <c r="AG27" s="146">
        <f>'Crisis Indicator Data'!AA21</f>
        <v>0</v>
      </c>
      <c r="AH27" s="146">
        <f>'Crisis Indicator Data'!AB21</f>
        <v>0</v>
      </c>
      <c r="AI27" s="149">
        <f t="shared" si="10"/>
        <v>2</v>
      </c>
      <c r="AJ27" s="146">
        <f>'Crisis Indicator Data'!AC21</f>
        <v>0</v>
      </c>
      <c r="AK27" s="146">
        <f>'Crisis Indicator Data'!AD21</f>
        <v>2</v>
      </c>
      <c r="AL27" s="149">
        <f t="shared" si="11"/>
        <v>2</v>
      </c>
      <c r="AM27" s="146">
        <f>'Crisis Indicator Data'!AE21</f>
        <v>3</v>
      </c>
      <c r="AN27" s="146">
        <f>'Crisis Indicator Data'!AF21</f>
        <v>2</v>
      </c>
      <c r="AO27" s="146">
        <f>'Crisis Indicator Data'!AG21</f>
        <v>3</v>
      </c>
      <c r="AP27" s="149">
        <f t="shared" si="12"/>
        <v>5</v>
      </c>
      <c r="AQ27" s="152">
        <f t="shared" si="13"/>
        <v>3</v>
      </c>
      <c r="AR27" s="154">
        <f t="shared" si="14"/>
        <v>4</v>
      </c>
    </row>
    <row r="28" spans="1:44" ht="13.5" customHeight="1" x14ac:dyDescent="0.35">
      <c r="A28" s="1" t="str">
        <f>'Crisis Indicator Data'!A22</f>
        <v>CAR refugees in Chad</v>
      </c>
      <c r="B28" s="1" t="str">
        <f>'Crisis Indicator Data'!B22</f>
        <v>International displacement</v>
      </c>
      <c r="C28" s="25" t="str">
        <f>'Crisis Indicator Data'!C22</f>
        <v>TCD004</v>
      </c>
      <c r="D28" s="25" t="str">
        <f>'Crisis Indicator Data'!D22</f>
        <v>Chad</v>
      </c>
      <c r="E28" s="25" t="str">
        <f>'Crisis Indicator Data'!E22</f>
        <v>TCD</v>
      </c>
      <c r="F28" s="142">
        <f>IF(B28="Regional crisis",(IF(VLOOKUP($C28,'Regional Crises'!$B$1:$R$51,7,FALSE)="x","x",ROUND(IF(VLOOKUP($C28,'Regional Crises'!$B$1:$R$51,7,FALSE)&gt;$F$126,5,IF(VLOOKUP($C28,'Regional Crises'!$B$1:$R$51,7,FALSE)&lt;F$125,0,($F$126-VLOOKUP($C28,'Regional Crises'!$B$1:$R$51,7,FALSE))/($F$126-$F$125)*5)),1))),IF(VLOOKUP($E28,'Country Indicator Data'!$B$3:$N$193,3,FALSE)="x","x",ROUND(IF(VLOOKUP($E28,'Country Indicator Data'!$B$3:$N$193,3,FALSE)&gt;$F$126,5,IF(VLOOKUP($E28,'Country Indicator Data'!$B$3:$N$193,3,FALSE)&lt;$F$125,0,($F$126-VLOOKUP($E28,'Country Indicator Data'!$B$3:$N$193,3,FALSE))/($F$126-$F$125)*5)),1)))</f>
        <v>1.8</v>
      </c>
      <c r="G28" s="142">
        <f>IF(B28="Regional crisis",(IF(VLOOKUP($C28,'Regional Crises'!$B$1:$R$51,9,FALSE)="x","x",ROUND(IF(VLOOKUP($C28,'Regional Crises'!$B$1:$R$51,9,FALSE)&gt;G$126,5,IF(VLOOKUP($C28,'Regional Crises'!$B$1:$R$51,9,FALSE)&lt;G$125,0,(G$126-VLOOKUP($C28,'Regional Crises'!$B$1:$R$51,9,FALSE))/(G$126-G$125)*5)),1))),IF(VLOOKUP($E28,'Country Indicator Data'!$B$3:$N$193,5,FALSE)="x","x",ROUND(IF(VLOOKUP($E28,'Country Indicator Data'!$B$3:$N$193,5,FALSE)&gt;G$126,5,IF(VLOOKUP($E28,'Country Indicator Data'!$B$3:$N$193,5,FALSE)&lt;G$125,0,(G$126-VLOOKUP($E28,'Country Indicator Data'!$B$3:$N$193,5,FALSE))/(G$126-G$125)*5)),1)))</f>
        <v>3.3</v>
      </c>
      <c r="H28" s="143">
        <f t="shared" si="0"/>
        <v>2.5499999999999998</v>
      </c>
      <c r="I28" s="142">
        <f>IF(B28="Regional crisis",(IF(VLOOKUP($C28,'Regional Crises'!$B$1:$R$51,6,FALSE)="x","x",ROUND(IF(VLOOKUP($C28,'Regional Crises'!$B$1:$R$51,6,FALSE)&gt;I$126,5,IF(VLOOKUP($C28,'Regional Crises'!$B$1:$R$51,6,FALSE)&lt;I$125,0,5-(I$126-VLOOKUP($C28,'Regional Crises'!$B$1:$R$51,6,FALSE))/(I$126-I$125)*5)),1))),IF(VLOOKUP($E28,'Country Indicator Data'!$B$3:$N$193,2,FALSE)="x","x",ROUND(IF(VLOOKUP($E28,'Country Indicator Data'!$B$3:$N$193,2,FALSE)&gt;I$126,5,IF(VLOOKUP($E28,'Country Indicator Data'!$B$3:$N$193,2,FALSE)&lt;I$125,0,5-(I$126-VLOOKUP($E28,'Country Indicator Data'!$B$3:$N$193,2,FALSE))/(I$126-I$125)*5)),1)))</f>
        <v>4.5999999999999996</v>
      </c>
      <c r="J28" s="142">
        <f>IF(B28="Regional crisis",(IF(VLOOKUP($C28,'Regional Crises'!$B$1:$R$51,8,FALSE)="x","x",ROUND(IF(VLOOKUP($C28,'Regional Crises'!$B$1:$R$51,8,FALSE)&gt;J$126,5,IF(VLOOKUP($C28,'Regional Crises'!$B$1:$R$51,8,FALSE)&lt;J$125,0,5-(J$126-VLOOKUP($C28,'Regional Crises'!$B$1:$R$51,8,FALSE))/(J$126-J$125)*5)),1))),IF(VLOOKUP($E28,'Country Indicator Data'!$B$3:$N$193,4,FALSE)="x","x",ROUND(IF(VLOOKUP($E28,'Country Indicator Data'!$B$3:$N$193,4,FALSE)&gt;J$126,5,IF(VLOOKUP($E28,'Country Indicator Data'!$B$3:$N$193,4,FALSE)&lt;J$125,0,5-(J$126-VLOOKUP($E28,'Country Indicator Data'!$B$3:$N$193,4,FALSE))/(J$126-J$125)*5)),1)))</f>
        <v>1.9</v>
      </c>
      <c r="K28" s="143">
        <f t="shared" si="1"/>
        <v>3.25</v>
      </c>
      <c r="L28" s="142">
        <f>IF(B28="Regional crisis",(IF(VLOOKUP($C28,'Regional Crises'!$B$1:$R$51,10,FALSE)="x","x",ROUND(IF(VLOOKUP($C28,'Regional Crises'!$B$1:$R$51,10,FALSE)&gt;L$126,5,IF(VLOOKUP($C28,'Regional Crises'!$B$1:$R$51,10,FALSE)&lt;L$125,0,5-(L$126-VLOOKUP($C28,'Regional Crises'!$B$1:$R$51,10,FALSE))/(L$126-L$125)*5)),1))),IF(VLOOKUP($E28,'Country Indicator Data'!$B$3:$N$193,6,FALSE)="x","x",ROUND(IF(VLOOKUP($E28,'Country Indicator Data'!$B$3:$N$193,6,FALSE)&gt;L$126,5,IF(VLOOKUP($E28,'Country Indicator Data'!$B$3:$N$193,6,FALSE)&lt;L$125,0,5-(L$126-VLOOKUP($E28,'Country Indicator Data'!$B$3:$N$193,6,FALSE))/(L$126-L$125)*5)),1)))</f>
        <v>4.5999999999999996</v>
      </c>
      <c r="M28" s="142">
        <f>IF(B28="Regional crisis",(IF(VLOOKUP($C28,'Regional Crises'!$B$1:$R$51,11,FALSE)="x","x",ROUND(IF(VLOOKUP($C28,'Regional Crises'!$B$1:$R$51,11,FALSE)&gt;M$126,5,IF(VLOOKUP($C28,'Regional Crises'!$B$1:$R$51,11,FALSE)&lt;M$125,0,5-(M$126-VLOOKUP($C28,'Regional Crises'!$B$1:$R$51,11,FALSE))/(M$126-M$125)*5)),1))),IF(VLOOKUP($E28,'Country Indicator Data'!$B$3:$N$193,7,FALSE)="x","x",ROUND(IF(VLOOKUP($E28,'Country Indicator Data'!$B$3:$N$193,7,FALSE)&gt;M$126,5,IF(VLOOKUP($E28,'Country Indicator Data'!$B$3:$N$193,7,FALSE)&lt;M$125,0,5-(M$126-VLOOKUP($E28,'Country Indicator Data'!$B$3:$N$193,7,FALSE))/(M$126-M$125)*5)),1)))</f>
        <v>2.2999999999999998</v>
      </c>
      <c r="N28" s="143">
        <f t="shared" si="2"/>
        <v>3.4499999999999997</v>
      </c>
      <c r="O28" s="151">
        <f t="shared" si="3"/>
        <v>3.0833333333333335</v>
      </c>
      <c r="P28" s="142">
        <f>IF(B28="Regional crisis",VLOOKUP(C28,'Regional Crises'!$B$1:$R$54,12,FALSE),VLOOKUP(E28,'Country Indicator Data'!$B$3:$I$193,8,FALSE))</f>
        <v>5</v>
      </c>
      <c r="Q28" s="142">
        <f>IF(B28="Regional crisis",(IF(VLOOKUP(C28,'Regional Crises'!$B$1:$R$54,13,FALSE)="x","x",IF(VLOOKUP(C28,'Regional Crises'!$B$1:$R$54,13,FALSE)&gt;Q$7,5,IF(VLOOKUP(C28,'Regional Crises'!$B$1:$R$54,13,FALSE)&gt;Q$6,4,IF(VLOOKUP(C28,'Regional Crises'!$B$1:$R$54,13,FALSE)&gt;Q$5,3,IF(VLOOKUP(C28,'Regional Crises'!$B$1:$R$54,13,FALSE)&gt;Q$4,2,IF(VLOOKUP(C28,'Regional Crises'!$B$1:$R$54,13,FALSE)&gt;$Q$3,1,0))))))),(IF(VLOOKUP($E28,'Country Indicator Data'!$B$3:$P$193,9,FALSE)="x","x",IF(VLOOKUP($E28,'Country Indicator Data'!$B$3:$P$193,9,FALSE)&gt;Q$7,5,IF(VLOOKUP($E28,'Country Indicator Data'!$B$3:$P$193,9,FALSE)&gt;Q$6,4,IF(VLOOKUP($E28,'Country Indicator Data'!$B$3:$P$193,9,FALSE)&gt;Q$5,3,IF(VLOOKUP($E28,'Country Indicator Data'!$B$3:$P$193,9,FALSE)&gt;Q$4,2,IF(VLOOKUP($E28,'Country Indicator Data'!$B$3:$P$193,9,FALSE)&gt;$Q$3,1,0))))))))</f>
        <v>3</v>
      </c>
      <c r="R28" s="151">
        <f t="shared" si="4"/>
        <v>4</v>
      </c>
      <c r="S28" s="142">
        <f>IF(B28="Regional crisis",((IF(VLOOKUP($C28,'Regional Crises'!$B$1:$R$51,17,FALSE)="x","x",ROUND(IF(VLOOKUP($C28,'Regional Crises'!$B$1:$R$51,17,FALSE)&gt;S$126,0,IF(VLOOKUP($C28,'Regional Crises'!$B$1:$R$51,17,FALSE)&lt;S$125,5,(S$126-VLOOKUP($C28,'Regional Crises'!$B$1:$R$51,17,FALSE))/(S$126-S$125)*5)),1)))),(IF(VLOOKUP($E28,'Country Indicator Data'!$B$3:$N$193,13,FALSE)="x","x",ROUND(IF(VLOOKUP($E28,'Country Indicator Data'!$B$3:$N$193,13,FALSE)&gt;S$126,0,IF(VLOOKUP($E28,'Country Indicator Data'!$B$3:$N$193,13,FALSE)&lt;S$125,5,(S$126-VLOOKUP($E28,'Country Indicator Data'!$B$3:$N$193,13,FALSE))/(S$126-S$125)*5)),1))))</f>
        <v>4</v>
      </c>
      <c r="T28" s="142">
        <f>IF(B28="Regional crisis",((IF(VLOOKUP($C28,'Regional Crises'!$B$1:$R$51,14,FALSE)="x","x",ROUND(IF(VLOOKUP($C28,'Regional Crises'!$B$1:$R$51,14,FALSE)&gt;T$126,0,IF(VLOOKUP($C28,'Regional Crises'!$B$1:$R$51,14,FALSE)&lt;T$125,5,(T$126-VLOOKUP($C28,'Regional Crises'!$B$1:$R$51,14,FALSE))/(T$126-T$125)*5)),1)))),(IF(VLOOKUP($E28,'Country Indicator Data'!$B$3:$N$193,10,FALSE)="x","x",ROUND(IF(VLOOKUP($E28,'Country Indicator Data'!$B$3:$N$193,10,FALSE)&gt;T$126,0,IF(VLOOKUP($E28,'Country Indicator Data'!$B$3:$N$193,10,FALSE)&lt;T$125,5,(T$126-VLOOKUP($E28,'Country Indicator Data'!$B$3:$N$193,10,FALSE))/(T$126-T$125)*5)),1))))</f>
        <v>3.7</v>
      </c>
      <c r="U28" s="142">
        <f>IF(B28="Regional crisis",((IF(VLOOKUP($C28,'Regional Crises'!$B$1:$R$51,15,FALSE)="x","x",ROUND(IF(VLOOKUP($C28,'Regional Crises'!$B$1:$R$51,15,FALSE)&gt;U$126,0,IF(VLOOKUP($C28,'Regional Crises'!$B$1:$R$51,15,FALSE)&lt;U$125,5,(U$126-VLOOKUP($C28,'Regional Crises'!$B$1:$R$51,15,FALSE))/(U$126-U$125)*5)),1)))),(IF(VLOOKUP($E28,'Country Indicator Data'!$B$3:$N$193,11,FALSE)="x","x",ROUND(IF(VLOOKUP($E28,'Country Indicator Data'!$B$3:$N$193,11,FALSE)&gt;U$126,0,IF(VLOOKUP($E28,'Country Indicator Data'!$B$3:$N$193,11,FALSE)&lt;U$125,5,(U$126-VLOOKUP($E28,'Country Indicator Data'!$B$3:$N$193,11,FALSE))/(U$126-U$125)*5)),1))))</f>
        <v>3.9</v>
      </c>
      <c r="V28" s="142">
        <f>IF(B28="Regional crisis",((IF(VLOOKUP($C28,'Regional Crises'!$B$1:$R$51,16,FALSE)="x","x",ROUND(IF(VLOOKUP($C28,'Regional Crises'!$B$1:$R$51,16,FALSE)&gt;V$126,0,IF(VLOOKUP($C28,'Regional Crises'!$B$1:$R$51,16,FALSE)&lt;V$125,5,(V$126-VLOOKUP($C28,'Regional Crises'!$B$1:$R$51,16,FALSE))/(V$126-V$125)*5)),1)))),(IF(VLOOKUP($E28,'Country Indicator Data'!$B$3:$N$193,12,FALSE)="x","x",ROUND(IF(VLOOKUP($E28,'Country Indicator Data'!$B$3:$N$193,12,FALSE)&gt;V$126,0,IF(VLOOKUP($E28,'Country Indicator Data'!$B$3:$N$193,12,FALSE)&lt;V$125,5,(V$126-VLOOKUP($E28,'Country Indicator Data'!$B$3:$N$193,12,FALSE))/(V$126-V$125)*5)),1))))</f>
        <v>4.0999999999999996</v>
      </c>
      <c r="W28" s="151">
        <f t="shared" si="5"/>
        <v>3.9</v>
      </c>
      <c r="X28" s="154">
        <f t="shared" si="6"/>
        <v>3.7</v>
      </c>
      <c r="Y28" s="142">
        <f>IF('Core Indicators'!FC22="x","x",IF('Core Indicators'!FC22&gt;=Y$7,5,IF('Core Indicators'!FC22&gt;=Y$6,4,IF('Core Indicators'!FC22&gt;=Y$5,3,IF('Core Indicators'!FC22&gt;=Y$4,2,IF('Core Indicators'!FC22&gt;=Y$3,1,0))))))</f>
        <v>3</v>
      </c>
      <c r="Z28" s="151">
        <f t="shared" si="7"/>
        <v>3</v>
      </c>
      <c r="AA28" s="144" t="str">
        <f>IF(OR('Crisis Indicator Data'!$W22="x",ISNA('Crisis Indicator Data'!$Q22)),"x",'Crisis Indicator Data'!$W22/SUM('Crisis Indicator Data'!$Q22:$U22))</f>
        <v>x</v>
      </c>
      <c r="AB28" s="148" t="str">
        <f t="shared" si="8"/>
        <v>x</v>
      </c>
      <c r="AC28" s="144" t="str">
        <f>IF(OR('Crisis Indicator Data'!$X22="x",ISNA('Crisis Indicator Data'!$Q22)),"x",'Crisis Indicator Data'!$X22/SUM('Crisis Indicator Data'!$Q22:$U22))</f>
        <v>x</v>
      </c>
      <c r="AD28" s="148" t="str">
        <f t="shared" si="9"/>
        <v>x</v>
      </c>
      <c r="AE28" s="146">
        <f>'Crisis Indicator Data'!Y22</f>
        <v>1</v>
      </c>
      <c r="AF28" s="146">
        <f>'Crisis Indicator Data'!Z22</f>
        <v>0</v>
      </c>
      <c r="AG28" s="146">
        <f>'Crisis Indicator Data'!AA22</f>
        <v>1</v>
      </c>
      <c r="AH28" s="146">
        <f>'Crisis Indicator Data'!AB22</f>
        <v>0</v>
      </c>
      <c r="AI28" s="149">
        <f t="shared" si="10"/>
        <v>2</v>
      </c>
      <c r="AJ28" s="146">
        <f>'Crisis Indicator Data'!AC22</f>
        <v>0</v>
      </c>
      <c r="AK28" s="146">
        <f>'Crisis Indicator Data'!AD22</f>
        <v>0</v>
      </c>
      <c r="AL28" s="149">
        <f t="shared" si="11"/>
        <v>0</v>
      </c>
      <c r="AM28" s="146">
        <f>'Crisis Indicator Data'!AE22</f>
        <v>2</v>
      </c>
      <c r="AN28" s="146">
        <f>'Crisis Indicator Data'!AF22</f>
        <v>2</v>
      </c>
      <c r="AO28" s="146">
        <f>'Crisis Indicator Data'!AG22</f>
        <v>2</v>
      </c>
      <c r="AP28" s="149">
        <f t="shared" si="12"/>
        <v>4</v>
      </c>
      <c r="AQ28" s="152">
        <f t="shared" si="13"/>
        <v>2</v>
      </c>
      <c r="AR28" s="154">
        <f t="shared" si="14"/>
        <v>2.5</v>
      </c>
    </row>
    <row r="29" spans="1:44" ht="13.5" customHeight="1" x14ac:dyDescent="0.35">
      <c r="A29" s="1" t="str">
        <f>'Crisis Indicator Data'!A23</f>
        <v>Darfur refugees in Chad</v>
      </c>
      <c r="B29" s="1" t="str">
        <f>'Crisis Indicator Data'!B23</f>
        <v>International displacement</v>
      </c>
      <c r="C29" s="25" t="str">
        <f>'Crisis Indicator Data'!C23</f>
        <v>TCD005</v>
      </c>
      <c r="D29" s="25" t="str">
        <f>'Crisis Indicator Data'!D23</f>
        <v>Chad</v>
      </c>
      <c r="E29" s="25" t="str">
        <f>'Crisis Indicator Data'!E23</f>
        <v>TCD</v>
      </c>
      <c r="F29" s="142">
        <f>IF(B29="Regional crisis",(IF(VLOOKUP($C29,'Regional Crises'!$B$1:$R$51,7,FALSE)="x","x",ROUND(IF(VLOOKUP($C29,'Regional Crises'!$B$1:$R$51,7,FALSE)&gt;$F$126,5,IF(VLOOKUP($C29,'Regional Crises'!$B$1:$R$51,7,FALSE)&lt;F$125,0,($F$126-VLOOKUP($C29,'Regional Crises'!$B$1:$R$51,7,FALSE))/($F$126-$F$125)*5)),1))),IF(VLOOKUP($E29,'Country Indicator Data'!$B$3:$N$193,3,FALSE)="x","x",ROUND(IF(VLOOKUP($E29,'Country Indicator Data'!$B$3:$N$193,3,FALSE)&gt;$F$126,5,IF(VLOOKUP($E29,'Country Indicator Data'!$B$3:$N$193,3,FALSE)&lt;$F$125,0,($F$126-VLOOKUP($E29,'Country Indicator Data'!$B$3:$N$193,3,FALSE))/($F$126-$F$125)*5)),1)))</f>
        <v>1.8</v>
      </c>
      <c r="G29" s="142">
        <f>IF(B29="Regional crisis",(IF(VLOOKUP($C29,'Regional Crises'!$B$1:$R$51,9,FALSE)="x","x",ROUND(IF(VLOOKUP($C29,'Regional Crises'!$B$1:$R$51,9,FALSE)&gt;G$126,5,IF(VLOOKUP($C29,'Regional Crises'!$B$1:$R$51,9,FALSE)&lt;G$125,0,(G$126-VLOOKUP($C29,'Regional Crises'!$B$1:$R$51,9,FALSE))/(G$126-G$125)*5)),1))),IF(VLOOKUP($E29,'Country Indicator Data'!$B$3:$N$193,5,FALSE)="x","x",ROUND(IF(VLOOKUP($E29,'Country Indicator Data'!$B$3:$N$193,5,FALSE)&gt;G$126,5,IF(VLOOKUP($E29,'Country Indicator Data'!$B$3:$N$193,5,FALSE)&lt;G$125,0,(G$126-VLOOKUP($E29,'Country Indicator Data'!$B$3:$N$193,5,FALSE))/(G$126-G$125)*5)),1)))</f>
        <v>3.3</v>
      </c>
      <c r="H29" s="143">
        <f t="shared" si="0"/>
        <v>2.5499999999999998</v>
      </c>
      <c r="I29" s="142">
        <f>IF(B29="Regional crisis",(IF(VLOOKUP($C29,'Regional Crises'!$B$1:$R$51,6,FALSE)="x","x",ROUND(IF(VLOOKUP($C29,'Regional Crises'!$B$1:$R$51,6,FALSE)&gt;I$126,5,IF(VLOOKUP($C29,'Regional Crises'!$B$1:$R$51,6,FALSE)&lt;I$125,0,5-(I$126-VLOOKUP($C29,'Regional Crises'!$B$1:$R$51,6,FALSE))/(I$126-I$125)*5)),1))),IF(VLOOKUP($E29,'Country Indicator Data'!$B$3:$N$193,2,FALSE)="x","x",ROUND(IF(VLOOKUP($E29,'Country Indicator Data'!$B$3:$N$193,2,FALSE)&gt;I$126,5,IF(VLOOKUP($E29,'Country Indicator Data'!$B$3:$N$193,2,FALSE)&lt;I$125,0,5-(I$126-VLOOKUP($E29,'Country Indicator Data'!$B$3:$N$193,2,FALSE))/(I$126-I$125)*5)),1)))</f>
        <v>4.5999999999999996</v>
      </c>
      <c r="J29" s="142">
        <f>IF(B29="Regional crisis",(IF(VLOOKUP($C29,'Regional Crises'!$B$1:$R$51,8,FALSE)="x","x",ROUND(IF(VLOOKUP($C29,'Regional Crises'!$B$1:$R$51,8,FALSE)&gt;J$126,5,IF(VLOOKUP($C29,'Regional Crises'!$B$1:$R$51,8,FALSE)&lt;J$125,0,5-(J$126-VLOOKUP($C29,'Regional Crises'!$B$1:$R$51,8,FALSE))/(J$126-J$125)*5)),1))),IF(VLOOKUP($E29,'Country Indicator Data'!$B$3:$N$193,4,FALSE)="x","x",ROUND(IF(VLOOKUP($E29,'Country Indicator Data'!$B$3:$N$193,4,FALSE)&gt;J$126,5,IF(VLOOKUP($E29,'Country Indicator Data'!$B$3:$N$193,4,FALSE)&lt;J$125,0,5-(J$126-VLOOKUP($E29,'Country Indicator Data'!$B$3:$N$193,4,FALSE))/(J$126-J$125)*5)),1)))</f>
        <v>1.9</v>
      </c>
      <c r="K29" s="143">
        <f t="shared" si="1"/>
        <v>3.25</v>
      </c>
      <c r="L29" s="142">
        <f>IF(B29="Regional crisis",(IF(VLOOKUP($C29,'Regional Crises'!$B$1:$R$51,10,FALSE)="x","x",ROUND(IF(VLOOKUP($C29,'Regional Crises'!$B$1:$R$51,10,FALSE)&gt;L$126,5,IF(VLOOKUP($C29,'Regional Crises'!$B$1:$R$51,10,FALSE)&lt;L$125,0,5-(L$126-VLOOKUP($C29,'Regional Crises'!$B$1:$R$51,10,FALSE))/(L$126-L$125)*5)),1))),IF(VLOOKUP($E29,'Country Indicator Data'!$B$3:$N$193,6,FALSE)="x","x",ROUND(IF(VLOOKUP($E29,'Country Indicator Data'!$B$3:$N$193,6,FALSE)&gt;L$126,5,IF(VLOOKUP($E29,'Country Indicator Data'!$B$3:$N$193,6,FALSE)&lt;L$125,0,5-(L$126-VLOOKUP($E29,'Country Indicator Data'!$B$3:$N$193,6,FALSE))/(L$126-L$125)*5)),1)))</f>
        <v>4.5999999999999996</v>
      </c>
      <c r="M29" s="142">
        <f>IF(B29="Regional crisis",(IF(VLOOKUP($C29,'Regional Crises'!$B$1:$R$51,11,FALSE)="x","x",ROUND(IF(VLOOKUP($C29,'Regional Crises'!$B$1:$R$51,11,FALSE)&gt;M$126,5,IF(VLOOKUP($C29,'Regional Crises'!$B$1:$R$51,11,FALSE)&lt;M$125,0,5-(M$126-VLOOKUP($C29,'Regional Crises'!$B$1:$R$51,11,FALSE))/(M$126-M$125)*5)),1))),IF(VLOOKUP($E29,'Country Indicator Data'!$B$3:$N$193,7,FALSE)="x","x",ROUND(IF(VLOOKUP($E29,'Country Indicator Data'!$B$3:$N$193,7,FALSE)&gt;M$126,5,IF(VLOOKUP($E29,'Country Indicator Data'!$B$3:$N$193,7,FALSE)&lt;M$125,0,5-(M$126-VLOOKUP($E29,'Country Indicator Data'!$B$3:$N$193,7,FALSE))/(M$126-M$125)*5)),1)))</f>
        <v>2.2999999999999998</v>
      </c>
      <c r="N29" s="143">
        <f t="shared" si="2"/>
        <v>3.4499999999999997</v>
      </c>
      <c r="O29" s="151">
        <f t="shared" si="3"/>
        <v>3.0833333333333335</v>
      </c>
      <c r="P29" s="142">
        <f>IF(B29="Regional crisis",VLOOKUP(C29,'Regional Crises'!$B$1:$R$54,12,FALSE),VLOOKUP(E29,'Country Indicator Data'!$B$3:$I$193,8,FALSE))</f>
        <v>5</v>
      </c>
      <c r="Q29" s="142">
        <f>IF(B29="Regional crisis",(IF(VLOOKUP(C29,'Regional Crises'!$B$1:$R$54,13,FALSE)="x","x",IF(VLOOKUP(C29,'Regional Crises'!$B$1:$R$54,13,FALSE)&gt;Q$7,5,IF(VLOOKUP(C29,'Regional Crises'!$B$1:$R$54,13,FALSE)&gt;Q$6,4,IF(VLOOKUP(C29,'Regional Crises'!$B$1:$R$54,13,FALSE)&gt;Q$5,3,IF(VLOOKUP(C29,'Regional Crises'!$B$1:$R$54,13,FALSE)&gt;Q$4,2,IF(VLOOKUP(C29,'Regional Crises'!$B$1:$R$54,13,FALSE)&gt;$Q$3,1,0))))))),(IF(VLOOKUP($E29,'Country Indicator Data'!$B$3:$P$193,9,FALSE)="x","x",IF(VLOOKUP($E29,'Country Indicator Data'!$B$3:$P$193,9,FALSE)&gt;Q$7,5,IF(VLOOKUP($E29,'Country Indicator Data'!$B$3:$P$193,9,FALSE)&gt;Q$6,4,IF(VLOOKUP($E29,'Country Indicator Data'!$B$3:$P$193,9,FALSE)&gt;Q$5,3,IF(VLOOKUP($E29,'Country Indicator Data'!$B$3:$P$193,9,FALSE)&gt;Q$4,2,IF(VLOOKUP($E29,'Country Indicator Data'!$B$3:$P$193,9,FALSE)&gt;$Q$3,1,0))))))))</f>
        <v>3</v>
      </c>
      <c r="R29" s="151">
        <f t="shared" si="4"/>
        <v>4</v>
      </c>
      <c r="S29" s="142">
        <f>IF(B29="Regional crisis",((IF(VLOOKUP($C29,'Regional Crises'!$B$1:$R$51,17,FALSE)="x","x",ROUND(IF(VLOOKUP($C29,'Regional Crises'!$B$1:$R$51,17,FALSE)&gt;S$126,0,IF(VLOOKUP($C29,'Regional Crises'!$B$1:$R$51,17,FALSE)&lt;S$125,5,(S$126-VLOOKUP($C29,'Regional Crises'!$B$1:$R$51,17,FALSE))/(S$126-S$125)*5)),1)))),(IF(VLOOKUP($E29,'Country Indicator Data'!$B$3:$N$193,13,FALSE)="x","x",ROUND(IF(VLOOKUP($E29,'Country Indicator Data'!$B$3:$N$193,13,FALSE)&gt;S$126,0,IF(VLOOKUP($E29,'Country Indicator Data'!$B$3:$N$193,13,FALSE)&lt;S$125,5,(S$126-VLOOKUP($E29,'Country Indicator Data'!$B$3:$N$193,13,FALSE))/(S$126-S$125)*5)),1))))</f>
        <v>4</v>
      </c>
      <c r="T29" s="142">
        <f>IF(B29="Regional crisis",((IF(VLOOKUP($C29,'Regional Crises'!$B$1:$R$51,14,FALSE)="x","x",ROUND(IF(VLOOKUP($C29,'Regional Crises'!$B$1:$R$51,14,FALSE)&gt;T$126,0,IF(VLOOKUP($C29,'Regional Crises'!$B$1:$R$51,14,FALSE)&lt;T$125,5,(T$126-VLOOKUP($C29,'Regional Crises'!$B$1:$R$51,14,FALSE))/(T$126-T$125)*5)),1)))),(IF(VLOOKUP($E29,'Country Indicator Data'!$B$3:$N$193,10,FALSE)="x","x",ROUND(IF(VLOOKUP($E29,'Country Indicator Data'!$B$3:$N$193,10,FALSE)&gt;T$126,0,IF(VLOOKUP($E29,'Country Indicator Data'!$B$3:$N$193,10,FALSE)&lt;T$125,5,(T$126-VLOOKUP($E29,'Country Indicator Data'!$B$3:$N$193,10,FALSE))/(T$126-T$125)*5)),1))))</f>
        <v>3.7</v>
      </c>
      <c r="U29" s="142">
        <f>IF(B29="Regional crisis",((IF(VLOOKUP($C29,'Regional Crises'!$B$1:$R$51,15,FALSE)="x","x",ROUND(IF(VLOOKUP($C29,'Regional Crises'!$B$1:$R$51,15,FALSE)&gt;U$126,0,IF(VLOOKUP($C29,'Regional Crises'!$B$1:$R$51,15,FALSE)&lt;U$125,5,(U$126-VLOOKUP($C29,'Regional Crises'!$B$1:$R$51,15,FALSE))/(U$126-U$125)*5)),1)))),(IF(VLOOKUP($E29,'Country Indicator Data'!$B$3:$N$193,11,FALSE)="x","x",ROUND(IF(VLOOKUP($E29,'Country Indicator Data'!$B$3:$N$193,11,FALSE)&gt;U$126,0,IF(VLOOKUP($E29,'Country Indicator Data'!$B$3:$N$193,11,FALSE)&lt;U$125,5,(U$126-VLOOKUP($E29,'Country Indicator Data'!$B$3:$N$193,11,FALSE))/(U$126-U$125)*5)),1))))</f>
        <v>3.9</v>
      </c>
      <c r="V29" s="142">
        <f>IF(B29="Regional crisis",((IF(VLOOKUP($C29,'Regional Crises'!$B$1:$R$51,16,FALSE)="x","x",ROUND(IF(VLOOKUP($C29,'Regional Crises'!$B$1:$R$51,16,FALSE)&gt;V$126,0,IF(VLOOKUP($C29,'Regional Crises'!$B$1:$R$51,16,FALSE)&lt;V$125,5,(V$126-VLOOKUP($C29,'Regional Crises'!$B$1:$R$51,16,FALSE))/(V$126-V$125)*5)),1)))),(IF(VLOOKUP($E29,'Country Indicator Data'!$B$3:$N$193,12,FALSE)="x","x",ROUND(IF(VLOOKUP($E29,'Country Indicator Data'!$B$3:$N$193,12,FALSE)&gt;V$126,0,IF(VLOOKUP($E29,'Country Indicator Data'!$B$3:$N$193,12,FALSE)&lt;V$125,5,(V$126-VLOOKUP($E29,'Country Indicator Data'!$B$3:$N$193,12,FALSE))/(V$126-V$125)*5)),1))))</f>
        <v>4.0999999999999996</v>
      </c>
      <c r="W29" s="151">
        <f t="shared" si="5"/>
        <v>3.9</v>
      </c>
      <c r="X29" s="154">
        <f t="shared" si="6"/>
        <v>3.7</v>
      </c>
      <c r="Y29" s="142">
        <f>IF('Core Indicators'!FC23="x","x",IF('Core Indicators'!FC23&gt;=Y$7,5,IF('Core Indicators'!FC23&gt;=Y$6,4,IF('Core Indicators'!FC23&gt;=Y$5,3,IF('Core Indicators'!FC23&gt;=Y$4,2,IF('Core Indicators'!FC23&gt;=Y$3,1,0))))))</f>
        <v>2</v>
      </c>
      <c r="Z29" s="151">
        <f t="shared" si="7"/>
        <v>2</v>
      </c>
      <c r="AA29" s="144" t="str">
        <f>IF(OR('Crisis Indicator Data'!$W23="x",ISNA('Crisis Indicator Data'!$Q23)),"x",'Crisis Indicator Data'!$W23/SUM('Crisis Indicator Data'!$Q23:$U23))</f>
        <v>x</v>
      </c>
      <c r="AB29" s="148" t="str">
        <f t="shared" si="8"/>
        <v>x</v>
      </c>
      <c r="AC29" s="144" t="str">
        <f>IF(OR('Crisis Indicator Data'!$X23="x",ISNA('Crisis Indicator Data'!$Q23)),"x",'Crisis Indicator Data'!$X23/SUM('Crisis Indicator Data'!$Q23:$U23))</f>
        <v>x</v>
      </c>
      <c r="AD29" s="148" t="str">
        <f t="shared" si="9"/>
        <v>x</v>
      </c>
      <c r="AE29" s="146">
        <f>'Crisis Indicator Data'!Y23</f>
        <v>1</v>
      </c>
      <c r="AF29" s="146">
        <f>'Crisis Indicator Data'!Z23</f>
        <v>1</v>
      </c>
      <c r="AG29" s="146">
        <f>'Crisis Indicator Data'!AA23</f>
        <v>1</v>
      </c>
      <c r="AH29" s="146">
        <f>'Crisis Indicator Data'!AB23</f>
        <v>0</v>
      </c>
      <c r="AI29" s="149">
        <f t="shared" si="10"/>
        <v>2</v>
      </c>
      <c r="AJ29" s="146">
        <f>'Crisis Indicator Data'!AC23</f>
        <v>0</v>
      </c>
      <c r="AK29" s="146">
        <f>'Crisis Indicator Data'!AD23</f>
        <v>0</v>
      </c>
      <c r="AL29" s="149">
        <f t="shared" si="11"/>
        <v>0</v>
      </c>
      <c r="AM29" s="146">
        <f>'Crisis Indicator Data'!AE23</f>
        <v>3</v>
      </c>
      <c r="AN29" s="146">
        <f>'Crisis Indicator Data'!AF23</f>
        <v>2</v>
      </c>
      <c r="AO29" s="146">
        <f>'Crisis Indicator Data'!AG23</f>
        <v>2</v>
      </c>
      <c r="AP29" s="149">
        <f t="shared" si="12"/>
        <v>5</v>
      </c>
      <c r="AQ29" s="152">
        <f t="shared" si="13"/>
        <v>2</v>
      </c>
      <c r="AR29" s="154">
        <f t="shared" si="14"/>
        <v>2</v>
      </c>
    </row>
    <row r="30" spans="1:44" ht="13.5" customHeight="1" x14ac:dyDescent="0.35">
      <c r="A30" s="1" t="str">
        <f>'Crisis Indicator Data'!A24</f>
        <v>Tibesti Conflict in Chad</v>
      </c>
      <c r="B30" s="1" t="str">
        <f>'Crisis Indicator Data'!B24</f>
        <v>Conflict</v>
      </c>
      <c r="C30" s="25" t="str">
        <f>'Crisis Indicator Data'!C24</f>
        <v>TCD006</v>
      </c>
      <c r="D30" s="25" t="str">
        <f>'Crisis Indicator Data'!D24</f>
        <v>Chad</v>
      </c>
      <c r="E30" s="25" t="str">
        <f>'Crisis Indicator Data'!E24</f>
        <v>TCD</v>
      </c>
      <c r="F30" s="142">
        <f>IF(B30="Regional crisis",(IF(VLOOKUP($C30,'Regional Crises'!$B$1:$R$51,7,FALSE)="x","x",ROUND(IF(VLOOKUP($C30,'Regional Crises'!$B$1:$R$51,7,FALSE)&gt;$F$126,5,IF(VLOOKUP($C30,'Regional Crises'!$B$1:$R$51,7,FALSE)&lt;F$125,0,($F$126-VLOOKUP($C30,'Regional Crises'!$B$1:$R$51,7,FALSE))/($F$126-$F$125)*5)),1))),IF(VLOOKUP($E30,'Country Indicator Data'!$B$3:$N$193,3,FALSE)="x","x",ROUND(IF(VLOOKUP($E30,'Country Indicator Data'!$B$3:$N$193,3,FALSE)&gt;$F$126,5,IF(VLOOKUP($E30,'Country Indicator Data'!$B$3:$N$193,3,FALSE)&lt;$F$125,0,($F$126-VLOOKUP($E30,'Country Indicator Data'!$B$3:$N$193,3,FALSE))/($F$126-$F$125)*5)),1)))</f>
        <v>1.8</v>
      </c>
      <c r="G30" s="142">
        <f>IF(B30="Regional crisis",(IF(VLOOKUP($C30,'Regional Crises'!$B$1:$R$51,9,FALSE)="x","x",ROUND(IF(VLOOKUP($C30,'Regional Crises'!$B$1:$R$51,9,FALSE)&gt;G$126,5,IF(VLOOKUP($C30,'Regional Crises'!$B$1:$R$51,9,FALSE)&lt;G$125,0,(G$126-VLOOKUP($C30,'Regional Crises'!$B$1:$R$51,9,FALSE))/(G$126-G$125)*5)),1))),IF(VLOOKUP($E30,'Country Indicator Data'!$B$3:$N$193,5,FALSE)="x","x",ROUND(IF(VLOOKUP($E30,'Country Indicator Data'!$B$3:$N$193,5,FALSE)&gt;G$126,5,IF(VLOOKUP($E30,'Country Indicator Data'!$B$3:$N$193,5,FALSE)&lt;G$125,0,(G$126-VLOOKUP($E30,'Country Indicator Data'!$B$3:$N$193,5,FALSE))/(G$126-G$125)*5)),1)))</f>
        <v>3.3</v>
      </c>
      <c r="H30" s="143">
        <f t="shared" si="0"/>
        <v>2.5499999999999998</v>
      </c>
      <c r="I30" s="142">
        <f>IF(B30="Regional crisis",(IF(VLOOKUP($C30,'Regional Crises'!$B$1:$R$51,6,FALSE)="x","x",ROUND(IF(VLOOKUP($C30,'Regional Crises'!$B$1:$R$51,6,FALSE)&gt;I$126,5,IF(VLOOKUP($C30,'Regional Crises'!$B$1:$R$51,6,FALSE)&lt;I$125,0,5-(I$126-VLOOKUP($C30,'Regional Crises'!$B$1:$R$51,6,FALSE))/(I$126-I$125)*5)),1))),IF(VLOOKUP($E30,'Country Indicator Data'!$B$3:$N$193,2,FALSE)="x","x",ROUND(IF(VLOOKUP($E30,'Country Indicator Data'!$B$3:$N$193,2,FALSE)&gt;I$126,5,IF(VLOOKUP($E30,'Country Indicator Data'!$B$3:$N$193,2,FALSE)&lt;I$125,0,5-(I$126-VLOOKUP($E30,'Country Indicator Data'!$B$3:$N$193,2,FALSE))/(I$126-I$125)*5)),1)))</f>
        <v>4.5999999999999996</v>
      </c>
      <c r="J30" s="142">
        <f>IF(B30="Regional crisis",(IF(VLOOKUP($C30,'Regional Crises'!$B$1:$R$51,8,FALSE)="x","x",ROUND(IF(VLOOKUP($C30,'Regional Crises'!$B$1:$R$51,8,FALSE)&gt;J$126,5,IF(VLOOKUP($C30,'Regional Crises'!$B$1:$R$51,8,FALSE)&lt;J$125,0,5-(J$126-VLOOKUP($C30,'Regional Crises'!$B$1:$R$51,8,FALSE))/(J$126-J$125)*5)),1))),IF(VLOOKUP($E30,'Country Indicator Data'!$B$3:$N$193,4,FALSE)="x","x",ROUND(IF(VLOOKUP($E30,'Country Indicator Data'!$B$3:$N$193,4,FALSE)&gt;J$126,5,IF(VLOOKUP($E30,'Country Indicator Data'!$B$3:$N$193,4,FALSE)&lt;J$125,0,5-(J$126-VLOOKUP($E30,'Country Indicator Data'!$B$3:$N$193,4,FALSE))/(J$126-J$125)*5)),1)))</f>
        <v>1.9</v>
      </c>
      <c r="K30" s="143">
        <f t="shared" si="1"/>
        <v>3.25</v>
      </c>
      <c r="L30" s="142">
        <f>IF(B30="Regional crisis",(IF(VLOOKUP($C30,'Regional Crises'!$B$1:$R$51,10,FALSE)="x","x",ROUND(IF(VLOOKUP($C30,'Regional Crises'!$B$1:$R$51,10,FALSE)&gt;L$126,5,IF(VLOOKUP($C30,'Regional Crises'!$B$1:$R$51,10,FALSE)&lt;L$125,0,5-(L$126-VLOOKUP($C30,'Regional Crises'!$B$1:$R$51,10,FALSE))/(L$126-L$125)*5)),1))),IF(VLOOKUP($E30,'Country Indicator Data'!$B$3:$N$193,6,FALSE)="x","x",ROUND(IF(VLOOKUP($E30,'Country Indicator Data'!$B$3:$N$193,6,FALSE)&gt;L$126,5,IF(VLOOKUP($E30,'Country Indicator Data'!$B$3:$N$193,6,FALSE)&lt;L$125,0,5-(L$126-VLOOKUP($E30,'Country Indicator Data'!$B$3:$N$193,6,FALSE))/(L$126-L$125)*5)),1)))</f>
        <v>4.5999999999999996</v>
      </c>
      <c r="M30" s="142">
        <f>IF(B30="Regional crisis",(IF(VLOOKUP($C30,'Regional Crises'!$B$1:$R$51,11,FALSE)="x","x",ROUND(IF(VLOOKUP($C30,'Regional Crises'!$B$1:$R$51,11,FALSE)&gt;M$126,5,IF(VLOOKUP($C30,'Regional Crises'!$B$1:$R$51,11,FALSE)&lt;M$125,0,5-(M$126-VLOOKUP($C30,'Regional Crises'!$B$1:$R$51,11,FALSE))/(M$126-M$125)*5)),1))),IF(VLOOKUP($E30,'Country Indicator Data'!$B$3:$N$193,7,FALSE)="x","x",ROUND(IF(VLOOKUP($E30,'Country Indicator Data'!$B$3:$N$193,7,FALSE)&gt;M$126,5,IF(VLOOKUP($E30,'Country Indicator Data'!$B$3:$N$193,7,FALSE)&lt;M$125,0,5-(M$126-VLOOKUP($E30,'Country Indicator Data'!$B$3:$N$193,7,FALSE))/(M$126-M$125)*5)),1)))</f>
        <v>2.2999999999999998</v>
      </c>
      <c r="N30" s="143">
        <f t="shared" si="2"/>
        <v>3.4499999999999997</v>
      </c>
      <c r="O30" s="151">
        <f t="shared" si="3"/>
        <v>3.0833333333333335</v>
      </c>
      <c r="P30" s="142">
        <f>IF(B30="Regional crisis",VLOOKUP(C30,'Regional Crises'!$B$1:$R$54,12,FALSE),VLOOKUP(E30,'Country Indicator Data'!$B$3:$I$193,8,FALSE))</f>
        <v>5</v>
      </c>
      <c r="Q30" s="142">
        <f>IF(B30="Regional crisis",(IF(VLOOKUP(C30,'Regional Crises'!$B$1:$R$54,13,FALSE)="x","x",IF(VLOOKUP(C30,'Regional Crises'!$B$1:$R$54,13,FALSE)&gt;Q$7,5,IF(VLOOKUP(C30,'Regional Crises'!$B$1:$R$54,13,FALSE)&gt;Q$6,4,IF(VLOOKUP(C30,'Regional Crises'!$B$1:$R$54,13,FALSE)&gt;Q$5,3,IF(VLOOKUP(C30,'Regional Crises'!$B$1:$R$54,13,FALSE)&gt;Q$4,2,IF(VLOOKUP(C30,'Regional Crises'!$B$1:$R$54,13,FALSE)&gt;$Q$3,1,0))))))),(IF(VLOOKUP($E30,'Country Indicator Data'!$B$3:$P$193,9,FALSE)="x","x",IF(VLOOKUP($E30,'Country Indicator Data'!$B$3:$P$193,9,FALSE)&gt;Q$7,5,IF(VLOOKUP($E30,'Country Indicator Data'!$B$3:$P$193,9,FALSE)&gt;Q$6,4,IF(VLOOKUP($E30,'Country Indicator Data'!$B$3:$P$193,9,FALSE)&gt;Q$5,3,IF(VLOOKUP($E30,'Country Indicator Data'!$B$3:$P$193,9,FALSE)&gt;Q$4,2,IF(VLOOKUP($E30,'Country Indicator Data'!$B$3:$P$193,9,FALSE)&gt;$Q$3,1,0))))))))</f>
        <v>3</v>
      </c>
      <c r="R30" s="151">
        <f t="shared" si="4"/>
        <v>4</v>
      </c>
      <c r="S30" s="142">
        <f>IF(B30="Regional crisis",((IF(VLOOKUP($C30,'Regional Crises'!$B$1:$R$51,17,FALSE)="x","x",ROUND(IF(VLOOKUP($C30,'Regional Crises'!$B$1:$R$51,17,FALSE)&gt;S$126,0,IF(VLOOKUP($C30,'Regional Crises'!$B$1:$R$51,17,FALSE)&lt;S$125,5,(S$126-VLOOKUP($C30,'Regional Crises'!$B$1:$R$51,17,FALSE))/(S$126-S$125)*5)),1)))),(IF(VLOOKUP($E30,'Country Indicator Data'!$B$3:$N$193,13,FALSE)="x","x",ROUND(IF(VLOOKUP($E30,'Country Indicator Data'!$B$3:$N$193,13,FALSE)&gt;S$126,0,IF(VLOOKUP($E30,'Country Indicator Data'!$B$3:$N$193,13,FALSE)&lt;S$125,5,(S$126-VLOOKUP($E30,'Country Indicator Data'!$B$3:$N$193,13,FALSE))/(S$126-S$125)*5)),1))))</f>
        <v>4</v>
      </c>
      <c r="T30" s="142">
        <f>IF(B30="Regional crisis",((IF(VLOOKUP($C30,'Regional Crises'!$B$1:$R$51,14,FALSE)="x","x",ROUND(IF(VLOOKUP($C30,'Regional Crises'!$B$1:$R$51,14,FALSE)&gt;T$126,0,IF(VLOOKUP($C30,'Regional Crises'!$B$1:$R$51,14,FALSE)&lt;T$125,5,(T$126-VLOOKUP($C30,'Regional Crises'!$B$1:$R$51,14,FALSE))/(T$126-T$125)*5)),1)))),(IF(VLOOKUP($E30,'Country Indicator Data'!$B$3:$N$193,10,FALSE)="x","x",ROUND(IF(VLOOKUP($E30,'Country Indicator Data'!$B$3:$N$193,10,FALSE)&gt;T$126,0,IF(VLOOKUP($E30,'Country Indicator Data'!$B$3:$N$193,10,FALSE)&lt;T$125,5,(T$126-VLOOKUP($E30,'Country Indicator Data'!$B$3:$N$193,10,FALSE))/(T$126-T$125)*5)),1))))</f>
        <v>3.7</v>
      </c>
      <c r="U30" s="142">
        <f>IF(B30="Regional crisis",((IF(VLOOKUP($C30,'Regional Crises'!$B$1:$R$51,15,FALSE)="x","x",ROUND(IF(VLOOKUP($C30,'Regional Crises'!$B$1:$R$51,15,FALSE)&gt;U$126,0,IF(VLOOKUP($C30,'Regional Crises'!$B$1:$R$51,15,FALSE)&lt;U$125,5,(U$126-VLOOKUP($C30,'Regional Crises'!$B$1:$R$51,15,FALSE))/(U$126-U$125)*5)),1)))),(IF(VLOOKUP($E30,'Country Indicator Data'!$B$3:$N$193,11,FALSE)="x","x",ROUND(IF(VLOOKUP($E30,'Country Indicator Data'!$B$3:$N$193,11,FALSE)&gt;U$126,0,IF(VLOOKUP($E30,'Country Indicator Data'!$B$3:$N$193,11,FALSE)&lt;U$125,5,(U$126-VLOOKUP($E30,'Country Indicator Data'!$B$3:$N$193,11,FALSE))/(U$126-U$125)*5)),1))))</f>
        <v>3.9</v>
      </c>
      <c r="V30" s="142">
        <f>IF(B30="Regional crisis",((IF(VLOOKUP($C30,'Regional Crises'!$B$1:$R$51,16,FALSE)="x","x",ROUND(IF(VLOOKUP($C30,'Regional Crises'!$B$1:$R$51,16,FALSE)&gt;V$126,0,IF(VLOOKUP($C30,'Regional Crises'!$B$1:$R$51,16,FALSE)&lt;V$125,5,(V$126-VLOOKUP($C30,'Regional Crises'!$B$1:$R$51,16,FALSE))/(V$126-V$125)*5)),1)))),(IF(VLOOKUP($E30,'Country Indicator Data'!$B$3:$N$193,12,FALSE)="x","x",ROUND(IF(VLOOKUP($E30,'Country Indicator Data'!$B$3:$N$193,12,FALSE)&gt;V$126,0,IF(VLOOKUP($E30,'Country Indicator Data'!$B$3:$N$193,12,FALSE)&lt;V$125,5,(V$126-VLOOKUP($E30,'Country Indicator Data'!$B$3:$N$193,12,FALSE))/(V$126-V$125)*5)),1))))</f>
        <v>4.0999999999999996</v>
      </c>
      <c r="W30" s="151">
        <f t="shared" si="5"/>
        <v>3.9</v>
      </c>
      <c r="X30" s="154">
        <f t="shared" si="6"/>
        <v>3.7</v>
      </c>
      <c r="Y30" s="142">
        <f>IF('Core Indicators'!FC24="x","x",IF('Core Indicators'!FC24&gt;=Y$7,5,IF('Core Indicators'!FC24&gt;=Y$6,4,IF('Core Indicators'!FC24&gt;=Y$5,3,IF('Core Indicators'!FC24&gt;=Y$4,2,IF('Core Indicators'!FC24&gt;=Y$3,1,0))))))</f>
        <v>3</v>
      </c>
      <c r="Z30" s="151">
        <f t="shared" si="7"/>
        <v>3</v>
      </c>
      <c r="AA30" s="144" t="str">
        <f>IF(OR('Crisis Indicator Data'!$W24="x",ISNA('Crisis Indicator Data'!$Q24)),"x",'Crisis Indicator Data'!$W24/SUM('Crisis Indicator Data'!$Q24:$U24))</f>
        <v>x</v>
      </c>
      <c r="AB30" s="148" t="str">
        <f t="shared" si="8"/>
        <v>x</v>
      </c>
      <c r="AC30" s="144" t="str">
        <f>IF(OR('Crisis Indicator Data'!$X24="x",ISNA('Crisis Indicator Data'!$Q24)),"x",'Crisis Indicator Data'!$X24/SUM('Crisis Indicator Data'!$Q24:$U24))</f>
        <v>x</v>
      </c>
      <c r="AD30" s="148" t="str">
        <f t="shared" si="9"/>
        <v>x</v>
      </c>
      <c r="AE30" s="146">
        <f>'Crisis Indicator Data'!Y24</f>
        <v>1</v>
      </c>
      <c r="AF30" s="146">
        <f>'Crisis Indicator Data'!Z24</f>
        <v>2</v>
      </c>
      <c r="AG30" s="146">
        <f>'Crisis Indicator Data'!AA24</f>
        <v>1</v>
      </c>
      <c r="AH30" s="146">
        <f>'Crisis Indicator Data'!AB24</f>
        <v>0</v>
      </c>
      <c r="AI30" s="149">
        <f t="shared" si="10"/>
        <v>2</v>
      </c>
      <c r="AJ30" s="146">
        <f>'Crisis Indicator Data'!AC24</f>
        <v>2</v>
      </c>
      <c r="AK30" s="146">
        <f>'Crisis Indicator Data'!AD24</f>
        <v>2</v>
      </c>
      <c r="AL30" s="149">
        <f t="shared" si="11"/>
        <v>4</v>
      </c>
      <c r="AM30" s="146">
        <f>'Crisis Indicator Data'!AE24</f>
        <v>1</v>
      </c>
      <c r="AN30" s="146">
        <f>'Crisis Indicator Data'!AF24</f>
        <v>2</v>
      </c>
      <c r="AO30" s="146">
        <f>'Crisis Indicator Data'!AG24</f>
        <v>1</v>
      </c>
      <c r="AP30" s="149">
        <f t="shared" si="12"/>
        <v>3</v>
      </c>
      <c r="AQ30" s="152">
        <f t="shared" si="13"/>
        <v>3</v>
      </c>
      <c r="AR30" s="154">
        <f t="shared" si="14"/>
        <v>3</v>
      </c>
    </row>
    <row r="31" spans="1:44" ht="13.5" customHeight="1" x14ac:dyDescent="0.35">
      <c r="A31" s="1" t="str">
        <f>'Crisis Indicator Data'!A25</f>
        <v>Floods in Chad</v>
      </c>
      <c r="B31" s="1" t="str">
        <f>'Crisis Indicator Data'!B25</f>
        <v>Flood</v>
      </c>
      <c r="C31" s="25" t="str">
        <f>'Crisis Indicator Data'!C25</f>
        <v>TCD007</v>
      </c>
      <c r="D31" s="25" t="str">
        <f>'Crisis Indicator Data'!D25</f>
        <v>Chad</v>
      </c>
      <c r="E31" s="25" t="str">
        <f>'Crisis Indicator Data'!E25</f>
        <v>TCD</v>
      </c>
      <c r="F31" s="142">
        <f>IF(B31="Regional crisis",(IF(VLOOKUP($C31,'Regional Crises'!$B$1:$R$51,7,FALSE)="x","x",ROUND(IF(VLOOKUP($C31,'Regional Crises'!$B$1:$R$51,7,FALSE)&gt;$F$126,5,IF(VLOOKUP($C31,'Regional Crises'!$B$1:$R$51,7,FALSE)&lt;F$125,0,($F$126-VLOOKUP($C31,'Regional Crises'!$B$1:$R$51,7,FALSE))/($F$126-$F$125)*5)),1))),IF(VLOOKUP($E31,'Country Indicator Data'!$B$3:$N$193,3,FALSE)="x","x",ROUND(IF(VLOOKUP($E31,'Country Indicator Data'!$B$3:$N$193,3,FALSE)&gt;$F$126,5,IF(VLOOKUP($E31,'Country Indicator Data'!$B$3:$N$193,3,FALSE)&lt;$F$125,0,($F$126-VLOOKUP($E31,'Country Indicator Data'!$B$3:$N$193,3,FALSE))/($F$126-$F$125)*5)),1)))</f>
        <v>1.8</v>
      </c>
      <c r="G31" s="142">
        <f>IF(B31="Regional crisis",(IF(VLOOKUP($C31,'Regional Crises'!$B$1:$R$51,9,FALSE)="x","x",ROUND(IF(VLOOKUP($C31,'Regional Crises'!$B$1:$R$51,9,FALSE)&gt;G$126,5,IF(VLOOKUP($C31,'Regional Crises'!$B$1:$R$51,9,FALSE)&lt;G$125,0,(G$126-VLOOKUP($C31,'Regional Crises'!$B$1:$R$51,9,FALSE))/(G$126-G$125)*5)),1))),IF(VLOOKUP($E31,'Country Indicator Data'!$B$3:$N$193,5,FALSE)="x","x",ROUND(IF(VLOOKUP($E31,'Country Indicator Data'!$B$3:$N$193,5,FALSE)&gt;G$126,5,IF(VLOOKUP($E31,'Country Indicator Data'!$B$3:$N$193,5,FALSE)&lt;G$125,0,(G$126-VLOOKUP($E31,'Country Indicator Data'!$B$3:$N$193,5,FALSE))/(G$126-G$125)*5)),1)))</f>
        <v>3.3</v>
      </c>
      <c r="H31" s="143">
        <f t="shared" si="0"/>
        <v>2.5499999999999998</v>
      </c>
      <c r="I31" s="142">
        <f>IF(B31="Regional crisis",(IF(VLOOKUP($C31,'Regional Crises'!$B$1:$R$51,6,FALSE)="x","x",ROUND(IF(VLOOKUP($C31,'Regional Crises'!$B$1:$R$51,6,FALSE)&gt;I$126,5,IF(VLOOKUP($C31,'Regional Crises'!$B$1:$R$51,6,FALSE)&lt;I$125,0,5-(I$126-VLOOKUP($C31,'Regional Crises'!$B$1:$R$51,6,FALSE))/(I$126-I$125)*5)),1))),IF(VLOOKUP($E31,'Country Indicator Data'!$B$3:$N$193,2,FALSE)="x","x",ROUND(IF(VLOOKUP($E31,'Country Indicator Data'!$B$3:$N$193,2,FALSE)&gt;I$126,5,IF(VLOOKUP($E31,'Country Indicator Data'!$B$3:$N$193,2,FALSE)&lt;I$125,0,5-(I$126-VLOOKUP($E31,'Country Indicator Data'!$B$3:$N$193,2,FALSE))/(I$126-I$125)*5)),1)))</f>
        <v>4.5999999999999996</v>
      </c>
      <c r="J31" s="142">
        <f>IF(B31="Regional crisis",(IF(VLOOKUP($C31,'Regional Crises'!$B$1:$R$51,8,FALSE)="x","x",ROUND(IF(VLOOKUP($C31,'Regional Crises'!$B$1:$R$51,8,FALSE)&gt;J$126,5,IF(VLOOKUP($C31,'Regional Crises'!$B$1:$R$51,8,FALSE)&lt;J$125,0,5-(J$126-VLOOKUP($C31,'Regional Crises'!$B$1:$R$51,8,FALSE))/(J$126-J$125)*5)),1))),IF(VLOOKUP($E31,'Country Indicator Data'!$B$3:$N$193,4,FALSE)="x","x",ROUND(IF(VLOOKUP($E31,'Country Indicator Data'!$B$3:$N$193,4,FALSE)&gt;J$126,5,IF(VLOOKUP($E31,'Country Indicator Data'!$B$3:$N$193,4,FALSE)&lt;J$125,0,5-(J$126-VLOOKUP($E31,'Country Indicator Data'!$B$3:$N$193,4,FALSE))/(J$126-J$125)*5)),1)))</f>
        <v>1.9</v>
      </c>
      <c r="K31" s="143">
        <f t="shared" si="1"/>
        <v>3.25</v>
      </c>
      <c r="L31" s="142">
        <f>IF(B31="Regional crisis",(IF(VLOOKUP($C31,'Regional Crises'!$B$1:$R$51,10,FALSE)="x","x",ROUND(IF(VLOOKUP($C31,'Regional Crises'!$B$1:$R$51,10,FALSE)&gt;L$126,5,IF(VLOOKUP($C31,'Regional Crises'!$B$1:$R$51,10,FALSE)&lt;L$125,0,5-(L$126-VLOOKUP($C31,'Regional Crises'!$B$1:$R$51,10,FALSE))/(L$126-L$125)*5)),1))),IF(VLOOKUP($E31,'Country Indicator Data'!$B$3:$N$193,6,FALSE)="x","x",ROUND(IF(VLOOKUP($E31,'Country Indicator Data'!$B$3:$N$193,6,FALSE)&gt;L$126,5,IF(VLOOKUP($E31,'Country Indicator Data'!$B$3:$N$193,6,FALSE)&lt;L$125,0,5-(L$126-VLOOKUP($E31,'Country Indicator Data'!$B$3:$N$193,6,FALSE))/(L$126-L$125)*5)),1)))</f>
        <v>4.5999999999999996</v>
      </c>
      <c r="M31" s="142">
        <f>IF(B31="Regional crisis",(IF(VLOOKUP($C31,'Regional Crises'!$B$1:$R$51,11,FALSE)="x","x",ROUND(IF(VLOOKUP($C31,'Regional Crises'!$B$1:$R$51,11,FALSE)&gt;M$126,5,IF(VLOOKUP($C31,'Regional Crises'!$B$1:$R$51,11,FALSE)&lt;M$125,0,5-(M$126-VLOOKUP($C31,'Regional Crises'!$B$1:$R$51,11,FALSE))/(M$126-M$125)*5)),1))),IF(VLOOKUP($E31,'Country Indicator Data'!$B$3:$N$193,7,FALSE)="x","x",ROUND(IF(VLOOKUP($E31,'Country Indicator Data'!$B$3:$N$193,7,FALSE)&gt;M$126,5,IF(VLOOKUP($E31,'Country Indicator Data'!$B$3:$N$193,7,FALSE)&lt;M$125,0,5-(M$126-VLOOKUP($E31,'Country Indicator Data'!$B$3:$N$193,7,FALSE))/(M$126-M$125)*5)),1)))</f>
        <v>2.2999999999999998</v>
      </c>
      <c r="N31" s="143">
        <f t="shared" si="2"/>
        <v>3.4499999999999997</v>
      </c>
      <c r="O31" s="151">
        <f t="shared" si="3"/>
        <v>3.0833333333333335</v>
      </c>
      <c r="P31" s="142">
        <f>IF(B31="Regional crisis",VLOOKUP(C31,'Regional Crises'!$B$1:$R$54,12,FALSE),VLOOKUP(E31,'Country Indicator Data'!$B$3:$I$193,8,FALSE))</f>
        <v>5</v>
      </c>
      <c r="Q31" s="142">
        <f>IF(B31="Regional crisis",(IF(VLOOKUP(C31,'Regional Crises'!$B$1:$R$54,13,FALSE)="x","x",IF(VLOOKUP(C31,'Regional Crises'!$B$1:$R$54,13,FALSE)&gt;Q$7,5,IF(VLOOKUP(C31,'Regional Crises'!$B$1:$R$54,13,FALSE)&gt;Q$6,4,IF(VLOOKUP(C31,'Regional Crises'!$B$1:$R$54,13,FALSE)&gt;Q$5,3,IF(VLOOKUP(C31,'Regional Crises'!$B$1:$R$54,13,FALSE)&gt;Q$4,2,IF(VLOOKUP(C31,'Regional Crises'!$B$1:$R$54,13,FALSE)&gt;$Q$3,1,0))))))),(IF(VLOOKUP($E31,'Country Indicator Data'!$B$3:$P$193,9,FALSE)="x","x",IF(VLOOKUP($E31,'Country Indicator Data'!$B$3:$P$193,9,FALSE)&gt;Q$7,5,IF(VLOOKUP($E31,'Country Indicator Data'!$B$3:$P$193,9,FALSE)&gt;Q$6,4,IF(VLOOKUP($E31,'Country Indicator Data'!$B$3:$P$193,9,FALSE)&gt;Q$5,3,IF(VLOOKUP($E31,'Country Indicator Data'!$B$3:$P$193,9,FALSE)&gt;Q$4,2,IF(VLOOKUP($E31,'Country Indicator Data'!$B$3:$P$193,9,FALSE)&gt;$Q$3,1,0))))))))</f>
        <v>3</v>
      </c>
      <c r="R31" s="151">
        <f t="shared" si="4"/>
        <v>4</v>
      </c>
      <c r="S31" s="142">
        <f>IF(B31="Regional crisis",((IF(VLOOKUP($C31,'Regional Crises'!$B$1:$R$51,17,FALSE)="x","x",ROUND(IF(VLOOKUP($C31,'Regional Crises'!$B$1:$R$51,17,FALSE)&gt;S$126,0,IF(VLOOKUP($C31,'Regional Crises'!$B$1:$R$51,17,FALSE)&lt;S$125,5,(S$126-VLOOKUP($C31,'Regional Crises'!$B$1:$R$51,17,FALSE))/(S$126-S$125)*5)),1)))),(IF(VLOOKUP($E31,'Country Indicator Data'!$B$3:$N$193,13,FALSE)="x","x",ROUND(IF(VLOOKUP($E31,'Country Indicator Data'!$B$3:$N$193,13,FALSE)&gt;S$126,0,IF(VLOOKUP($E31,'Country Indicator Data'!$B$3:$N$193,13,FALSE)&lt;S$125,5,(S$126-VLOOKUP($E31,'Country Indicator Data'!$B$3:$N$193,13,FALSE))/(S$126-S$125)*5)),1))))</f>
        <v>4</v>
      </c>
      <c r="T31" s="142">
        <f>IF(B31="Regional crisis",((IF(VLOOKUP($C31,'Regional Crises'!$B$1:$R$51,14,FALSE)="x","x",ROUND(IF(VLOOKUP($C31,'Regional Crises'!$B$1:$R$51,14,FALSE)&gt;T$126,0,IF(VLOOKUP($C31,'Regional Crises'!$B$1:$R$51,14,FALSE)&lt;T$125,5,(T$126-VLOOKUP($C31,'Regional Crises'!$B$1:$R$51,14,FALSE))/(T$126-T$125)*5)),1)))),(IF(VLOOKUP($E31,'Country Indicator Data'!$B$3:$N$193,10,FALSE)="x","x",ROUND(IF(VLOOKUP($E31,'Country Indicator Data'!$B$3:$N$193,10,FALSE)&gt;T$126,0,IF(VLOOKUP($E31,'Country Indicator Data'!$B$3:$N$193,10,FALSE)&lt;T$125,5,(T$126-VLOOKUP($E31,'Country Indicator Data'!$B$3:$N$193,10,FALSE))/(T$126-T$125)*5)),1))))</f>
        <v>3.7</v>
      </c>
      <c r="U31" s="142">
        <f>IF(B31="Regional crisis",((IF(VLOOKUP($C31,'Regional Crises'!$B$1:$R$51,15,FALSE)="x","x",ROUND(IF(VLOOKUP($C31,'Regional Crises'!$B$1:$R$51,15,FALSE)&gt;U$126,0,IF(VLOOKUP($C31,'Regional Crises'!$B$1:$R$51,15,FALSE)&lt;U$125,5,(U$126-VLOOKUP($C31,'Regional Crises'!$B$1:$R$51,15,FALSE))/(U$126-U$125)*5)),1)))),(IF(VLOOKUP($E31,'Country Indicator Data'!$B$3:$N$193,11,FALSE)="x","x",ROUND(IF(VLOOKUP($E31,'Country Indicator Data'!$B$3:$N$193,11,FALSE)&gt;U$126,0,IF(VLOOKUP($E31,'Country Indicator Data'!$B$3:$N$193,11,FALSE)&lt;U$125,5,(U$126-VLOOKUP($E31,'Country Indicator Data'!$B$3:$N$193,11,FALSE))/(U$126-U$125)*5)),1))))</f>
        <v>3.9</v>
      </c>
      <c r="V31" s="142">
        <f>IF(B31="Regional crisis",((IF(VLOOKUP($C31,'Regional Crises'!$B$1:$R$51,16,FALSE)="x","x",ROUND(IF(VLOOKUP($C31,'Regional Crises'!$B$1:$R$51,16,FALSE)&gt;V$126,0,IF(VLOOKUP($C31,'Regional Crises'!$B$1:$R$51,16,FALSE)&lt;V$125,5,(V$126-VLOOKUP($C31,'Regional Crises'!$B$1:$R$51,16,FALSE))/(V$126-V$125)*5)),1)))),(IF(VLOOKUP($E31,'Country Indicator Data'!$B$3:$N$193,12,FALSE)="x","x",ROUND(IF(VLOOKUP($E31,'Country Indicator Data'!$B$3:$N$193,12,FALSE)&gt;V$126,0,IF(VLOOKUP($E31,'Country Indicator Data'!$B$3:$N$193,12,FALSE)&lt;V$125,5,(V$126-VLOOKUP($E31,'Country Indicator Data'!$B$3:$N$193,12,FALSE))/(V$126-V$125)*5)),1))))</f>
        <v>4.0999999999999996</v>
      </c>
      <c r="W31" s="151">
        <f t="shared" si="5"/>
        <v>3.9</v>
      </c>
      <c r="X31" s="154">
        <f t="shared" si="6"/>
        <v>3.7</v>
      </c>
      <c r="Y31" s="142">
        <f>IF('Core Indicators'!FC25="x","x",IF('Core Indicators'!FC25&gt;=Y$7,5,IF('Core Indicators'!FC25&gt;=Y$6,4,IF('Core Indicators'!FC25&gt;=Y$5,3,IF('Core Indicators'!FC25&gt;=Y$4,2,IF('Core Indicators'!FC25&gt;=Y$3,1,0))))))</f>
        <v>3</v>
      </c>
      <c r="Z31" s="151">
        <f t="shared" si="7"/>
        <v>3</v>
      </c>
      <c r="AA31" s="144" t="str">
        <f>IF(OR('Crisis Indicator Data'!$W25="x",ISNA('Crisis Indicator Data'!$Q25)),"x",'Crisis Indicator Data'!$W25/SUM('Crisis Indicator Data'!$Q25:$U25))</f>
        <v>x</v>
      </c>
      <c r="AB31" s="148" t="str">
        <f t="shared" si="8"/>
        <v>x</v>
      </c>
      <c r="AC31" s="144" t="str">
        <f>IF(OR('Crisis Indicator Data'!$X25="x",ISNA('Crisis Indicator Data'!$Q25)),"x",'Crisis Indicator Data'!$X25/SUM('Crisis Indicator Data'!$Q25:$U25))</f>
        <v>x</v>
      </c>
      <c r="AD31" s="148" t="str">
        <f t="shared" si="9"/>
        <v>x</v>
      </c>
      <c r="AE31" s="146">
        <f>'Crisis Indicator Data'!Y25</f>
        <v>1</v>
      </c>
      <c r="AF31" s="146">
        <f>'Crisis Indicator Data'!Z25</f>
        <v>2</v>
      </c>
      <c r="AG31" s="146">
        <f>'Crisis Indicator Data'!AA25</f>
        <v>1</v>
      </c>
      <c r="AH31" s="146">
        <f>'Crisis Indicator Data'!AB25</f>
        <v>0</v>
      </c>
      <c r="AI31" s="149">
        <f t="shared" si="10"/>
        <v>2</v>
      </c>
      <c r="AJ31" s="146">
        <f>'Crisis Indicator Data'!AC25</f>
        <v>0</v>
      </c>
      <c r="AK31" s="146">
        <f>'Crisis Indicator Data'!AD25</f>
        <v>2</v>
      </c>
      <c r="AL31" s="149">
        <f t="shared" si="11"/>
        <v>2</v>
      </c>
      <c r="AM31" s="146">
        <f>'Crisis Indicator Data'!AE25</f>
        <v>3</v>
      </c>
      <c r="AN31" s="146">
        <f>'Crisis Indicator Data'!AF25</f>
        <v>2</v>
      </c>
      <c r="AO31" s="146">
        <f>'Crisis Indicator Data'!AG25</f>
        <v>3</v>
      </c>
      <c r="AP31" s="149">
        <f t="shared" si="12"/>
        <v>5</v>
      </c>
      <c r="AQ31" s="152">
        <f t="shared" si="13"/>
        <v>3</v>
      </c>
      <c r="AR31" s="154">
        <f t="shared" si="14"/>
        <v>3</v>
      </c>
    </row>
    <row r="32" spans="1:44" ht="13.5" customHeight="1" x14ac:dyDescent="0.35">
      <c r="A32" s="1" t="str">
        <f>'Crisis Indicator Data'!A26</f>
        <v>Complex crisis in Colombia</v>
      </c>
      <c r="B32" s="1" t="str">
        <f>'Crisis Indicator Data'!B26</f>
        <v>Complex crisis</v>
      </c>
      <c r="C32" s="25" t="str">
        <f>'Crisis Indicator Data'!C26</f>
        <v>COL001</v>
      </c>
      <c r="D32" s="25" t="str">
        <f>'Crisis Indicator Data'!D26</f>
        <v>Colombia</v>
      </c>
      <c r="E32" s="25" t="str">
        <f>'Crisis Indicator Data'!E26</f>
        <v>COL</v>
      </c>
      <c r="F32" s="142">
        <f>IF(B32="Regional crisis",(IF(VLOOKUP($C32,'Regional Crises'!$B$1:$R$51,7,FALSE)="x","x",ROUND(IF(VLOOKUP($C32,'Regional Crises'!$B$1:$R$51,7,FALSE)&gt;$F$126,5,IF(VLOOKUP($C32,'Regional Crises'!$B$1:$R$51,7,FALSE)&lt;F$125,0,($F$126-VLOOKUP($C32,'Regional Crises'!$B$1:$R$51,7,FALSE))/($F$126-$F$125)*5)),1))),IF(VLOOKUP($E32,'Country Indicator Data'!$B$3:$N$193,3,FALSE)="x","x",ROUND(IF(VLOOKUP($E32,'Country Indicator Data'!$B$3:$N$193,3,FALSE)&gt;$F$126,5,IF(VLOOKUP($E32,'Country Indicator Data'!$B$3:$N$193,3,FALSE)&lt;$F$125,0,($F$126-VLOOKUP($E32,'Country Indicator Data'!$B$3:$N$193,3,FALSE))/($F$126-$F$125)*5)),1)))</f>
        <v>1.4</v>
      </c>
      <c r="G32" s="142">
        <f>IF(B32="Regional crisis",(IF(VLOOKUP($C32,'Regional Crises'!$B$1:$R$51,9,FALSE)="x","x",ROUND(IF(VLOOKUP($C32,'Regional Crises'!$B$1:$R$51,9,FALSE)&gt;G$126,5,IF(VLOOKUP($C32,'Regional Crises'!$B$1:$R$51,9,FALSE)&lt;G$125,0,(G$126-VLOOKUP($C32,'Regional Crises'!$B$1:$R$51,9,FALSE))/(G$126-G$125)*5)),1))),IF(VLOOKUP($E32,'Country Indicator Data'!$B$3:$N$193,5,FALSE)="x","x",ROUND(IF(VLOOKUP($E32,'Country Indicator Data'!$B$3:$N$193,5,FALSE)&gt;G$126,5,IF(VLOOKUP($E32,'Country Indicator Data'!$B$3:$N$193,5,FALSE)&lt;G$125,0,(G$126-VLOOKUP($E32,'Country Indicator Data'!$B$3:$N$193,5,FALSE))/(G$126-G$125)*5)),1)))</f>
        <v>1.6</v>
      </c>
      <c r="H32" s="143">
        <f t="shared" si="0"/>
        <v>1.5</v>
      </c>
      <c r="I32" s="142">
        <f>IF(B32="Regional crisis",(IF(VLOOKUP($C32,'Regional Crises'!$B$1:$R$51,6,FALSE)="x","x",ROUND(IF(VLOOKUP($C32,'Regional Crises'!$B$1:$R$51,6,FALSE)&gt;I$126,5,IF(VLOOKUP($C32,'Regional Crises'!$B$1:$R$51,6,FALSE)&lt;I$125,0,5-(I$126-VLOOKUP($C32,'Regional Crises'!$B$1:$R$51,6,FALSE))/(I$126-I$125)*5)),1))),IF(VLOOKUP($E32,'Country Indicator Data'!$B$3:$N$193,2,FALSE)="x","x",ROUND(IF(VLOOKUP($E32,'Country Indicator Data'!$B$3:$N$193,2,FALSE)&gt;I$126,5,IF(VLOOKUP($E32,'Country Indicator Data'!$B$3:$N$193,2,FALSE)&lt;I$125,0,5-(I$126-VLOOKUP($E32,'Country Indicator Data'!$B$3:$N$193,2,FALSE))/(I$126-I$125)*5)),1)))</f>
        <v>2.1</v>
      </c>
      <c r="J32" s="142">
        <f>IF(B32="Regional crisis",(IF(VLOOKUP($C32,'Regional Crises'!$B$1:$R$51,8,FALSE)="x","x",ROUND(IF(VLOOKUP($C32,'Regional Crises'!$B$1:$R$51,8,FALSE)&gt;J$126,5,IF(VLOOKUP($C32,'Regional Crises'!$B$1:$R$51,8,FALSE)&lt;J$125,0,5-(J$126-VLOOKUP($C32,'Regional Crises'!$B$1:$R$51,8,FALSE))/(J$126-J$125)*5)),1))),IF(VLOOKUP($E32,'Country Indicator Data'!$B$3:$N$193,4,FALSE)="x","x",ROUND(IF(VLOOKUP($E32,'Country Indicator Data'!$B$3:$N$193,4,FALSE)&gt;J$126,5,IF(VLOOKUP($E32,'Country Indicator Data'!$B$3:$N$193,4,FALSE)&lt;J$125,0,5-(J$126-VLOOKUP($E32,'Country Indicator Data'!$B$3:$N$193,4,FALSE))/(J$126-J$125)*5)),1)))</f>
        <v>2.5</v>
      </c>
      <c r="K32" s="143">
        <f t="shared" si="1"/>
        <v>2.2999999999999998</v>
      </c>
      <c r="L32" s="142">
        <f>IF(B32="Regional crisis",(IF(VLOOKUP($C32,'Regional Crises'!$B$1:$R$51,10,FALSE)="x","x",ROUND(IF(VLOOKUP($C32,'Regional Crises'!$B$1:$R$51,10,FALSE)&gt;L$126,5,IF(VLOOKUP($C32,'Regional Crises'!$B$1:$R$51,10,FALSE)&lt;L$125,0,5-(L$126-VLOOKUP($C32,'Regional Crises'!$B$1:$R$51,10,FALSE))/(L$126-L$125)*5)),1))),IF(VLOOKUP($E32,'Country Indicator Data'!$B$3:$N$193,6,FALSE)="x","x",ROUND(IF(VLOOKUP($E32,'Country Indicator Data'!$B$3:$N$193,6,FALSE)&gt;L$126,5,IF(VLOOKUP($E32,'Country Indicator Data'!$B$3:$N$193,6,FALSE)&lt;L$125,0,5-(L$126-VLOOKUP($E32,'Country Indicator Data'!$B$3:$N$193,6,FALSE))/(L$126-L$125)*5)),1)))</f>
        <v>2.6</v>
      </c>
      <c r="M32" s="142">
        <f>IF(B32="Regional crisis",(IF(VLOOKUP($C32,'Regional Crises'!$B$1:$R$51,11,FALSE)="x","x",ROUND(IF(VLOOKUP($C32,'Regional Crises'!$B$1:$R$51,11,FALSE)&gt;M$126,5,IF(VLOOKUP($C32,'Regional Crises'!$B$1:$R$51,11,FALSE)&lt;M$125,0,5-(M$126-VLOOKUP($C32,'Regional Crises'!$B$1:$R$51,11,FALSE))/(M$126-M$125)*5)),1))),IF(VLOOKUP($E32,'Country Indicator Data'!$B$3:$N$193,7,FALSE)="x","x",ROUND(IF(VLOOKUP($E32,'Country Indicator Data'!$B$3:$N$193,7,FALSE)&gt;M$126,5,IF(VLOOKUP($E32,'Country Indicator Data'!$B$3:$N$193,7,FALSE)&lt;M$125,0,5-(M$126-VLOOKUP($E32,'Country Indicator Data'!$B$3:$N$193,7,FALSE))/(M$126-M$125)*5)),1)))</f>
        <v>3.6</v>
      </c>
      <c r="N32" s="143">
        <f t="shared" si="2"/>
        <v>3.1</v>
      </c>
      <c r="O32" s="151">
        <f t="shared" si="3"/>
        <v>2.3000000000000003</v>
      </c>
      <c r="P32" s="142">
        <f>IF(B32="Regional crisis",VLOOKUP(C32,'Regional Crises'!$B$1:$R$54,12,FALSE),VLOOKUP(E32,'Country Indicator Data'!$B$3:$I$193,8,FALSE))</f>
        <v>4</v>
      </c>
      <c r="Q32" s="142" t="str">
        <f>IF(B32="Regional crisis",(IF(VLOOKUP(C32,'Regional Crises'!$B$1:$R$54,13,FALSE)="x","x",IF(VLOOKUP(C32,'Regional Crises'!$B$1:$R$54,13,FALSE)&gt;Q$7,5,IF(VLOOKUP(C32,'Regional Crises'!$B$1:$R$54,13,FALSE)&gt;Q$6,4,IF(VLOOKUP(C32,'Regional Crises'!$B$1:$R$54,13,FALSE)&gt;Q$5,3,IF(VLOOKUP(C32,'Regional Crises'!$B$1:$R$54,13,FALSE)&gt;Q$4,2,IF(VLOOKUP(C32,'Regional Crises'!$B$1:$R$54,13,FALSE)&gt;$Q$3,1,0))))))),(IF(VLOOKUP($E32,'Country Indicator Data'!$B$3:$P$193,9,FALSE)="x","x",IF(VLOOKUP($E32,'Country Indicator Data'!$B$3:$P$193,9,FALSE)&gt;Q$7,5,IF(VLOOKUP($E32,'Country Indicator Data'!$B$3:$P$193,9,FALSE)&gt;Q$6,4,IF(VLOOKUP($E32,'Country Indicator Data'!$B$3:$P$193,9,FALSE)&gt;Q$5,3,IF(VLOOKUP($E32,'Country Indicator Data'!$B$3:$P$193,9,FALSE)&gt;Q$4,2,IF(VLOOKUP($E32,'Country Indicator Data'!$B$3:$P$193,9,FALSE)&gt;$Q$3,1,0))))))))</f>
        <v>x</v>
      </c>
      <c r="R32" s="151">
        <f t="shared" si="4"/>
        <v>4</v>
      </c>
      <c r="S32" s="142">
        <f>IF(B32="Regional crisis",((IF(VLOOKUP($C32,'Regional Crises'!$B$1:$R$51,17,FALSE)="x","x",ROUND(IF(VLOOKUP($C32,'Regional Crises'!$B$1:$R$51,17,FALSE)&gt;S$126,0,IF(VLOOKUP($C32,'Regional Crises'!$B$1:$R$51,17,FALSE)&lt;S$125,5,(S$126-VLOOKUP($C32,'Regional Crises'!$B$1:$R$51,17,FALSE))/(S$126-S$125)*5)),1)))),(IF(VLOOKUP($E32,'Country Indicator Data'!$B$3:$N$193,13,FALSE)="x","x",ROUND(IF(VLOOKUP($E32,'Country Indicator Data'!$B$3:$N$193,13,FALSE)&gt;S$126,0,IF(VLOOKUP($E32,'Country Indicator Data'!$B$3:$N$193,13,FALSE)&lt;S$125,5,(S$126-VLOOKUP($E32,'Country Indicator Data'!$B$3:$N$193,13,FALSE))/(S$126-S$125)*5)),1))))</f>
        <v>3.2</v>
      </c>
      <c r="T32" s="142">
        <f>IF(B32="Regional crisis",((IF(VLOOKUP($C32,'Regional Crises'!$B$1:$R$51,14,FALSE)="x","x",ROUND(IF(VLOOKUP($C32,'Regional Crises'!$B$1:$R$51,14,FALSE)&gt;T$126,0,IF(VLOOKUP($C32,'Regional Crises'!$B$1:$R$51,14,FALSE)&lt;T$125,5,(T$126-VLOOKUP($C32,'Regional Crises'!$B$1:$R$51,14,FALSE))/(T$126-T$125)*5)),1)))),(IF(VLOOKUP($E32,'Country Indicator Data'!$B$3:$N$193,10,FALSE)="x","x",ROUND(IF(VLOOKUP($E32,'Country Indicator Data'!$B$3:$N$193,10,FALSE)&gt;T$126,0,IF(VLOOKUP($E32,'Country Indicator Data'!$B$3:$N$193,10,FALSE)&lt;T$125,5,(T$126-VLOOKUP($E32,'Country Indicator Data'!$B$3:$N$193,10,FALSE))/(T$126-T$125)*5)),1))))</f>
        <v>2.8</v>
      </c>
      <c r="U32" s="142">
        <f>IF(B32="Regional crisis",((IF(VLOOKUP($C32,'Regional Crises'!$B$1:$R$51,15,FALSE)="x","x",ROUND(IF(VLOOKUP($C32,'Regional Crises'!$B$1:$R$51,15,FALSE)&gt;U$126,0,IF(VLOOKUP($C32,'Regional Crises'!$B$1:$R$51,15,FALSE)&lt;U$125,5,(U$126-VLOOKUP($C32,'Regional Crises'!$B$1:$R$51,15,FALSE))/(U$126-U$125)*5)),1)))),(IF(VLOOKUP($E32,'Country Indicator Data'!$B$3:$N$193,11,FALSE)="x","x",ROUND(IF(VLOOKUP($E32,'Country Indicator Data'!$B$3:$N$193,11,FALSE)&gt;U$126,0,IF(VLOOKUP($E32,'Country Indicator Data'!$B$3:$N$193,11,FALSE)&lt;U$125,5,(U$126-VLOOKUP($E32,'Country Indicator Data'!$B$3:$N$193,11,FALSE))/(U$126-U$125)*5)),1))))</f>
        <v>1.8</v>
      </c>
      <c r="V32" s="142">
        <f>IF(B32="Regional crisis",((IF(VLOOKUP($C32,'Regional Crises'!$B$1:$R$51,16,FALSE)="x","x",ROUND(IF(VLOOKUP($C32,'Regional Crises'!$B$1:$R$51,16,FALSE)&gt;V$126,0,IF(VLOOKUP($C32,'Regional Crises'!$B$1:$R$51,16,FALSE)&lt;V$125,5,(V$126-VLOOKUP($C32,'Regional Crises'!$B$1:$R$51,16,FALSE))/(V$126-V$125)*5)),1)))),(IF(VLOOKUP($E32,'Country Indicator Data'!$B$3:$N$193,12,FALSE)="x","x",ROUND(IF(VLOOKUP($E32,'Country Indicator Data'!$B$3:$N$193,12,FALSE)&gt;V$126,0,IF(VLOOKUP($E32,'Country Indicator Data'!$B$3:$N$193,12,FALSE)&lt;V$125,5,(V$126-VLOOKUP($E32,'Country Indicator Data'!$B$3:$N$193,12,FALSE))/(V$126-V$125)*5)),1))))</f>
        <v>1.8</v>
      </c>
      <c r="W32" s="151">
        <f t="shared" si="5"/>
        <v>2.4</v>
      </c>
      <c r="X32" s="154">
        <f t="shared" si="6"/>
        <v>2.9</v>
      </c>
      <c r="Y32" s="142">
        <f>IF('Core Indicators'!FC26="x","x",IF('Core Indicators'!FC26&gt;=Y$7,5,IF('Core Indicators'!FC26&gt;=Y$6,4,IF('Core Indicators'!FC26&gt;=Y$5,3,IF('Core Indicators'!FC26&gt;=Y$4,2,IF('Core Indicators'!FC26&gt;=Y$3,1,0))))))</f>
        <v>5</v>
      </c>
      <c r="Z32" s="151">
        <f t="shared" si="7"/>
        <v>5</v>
      </c>
      <c r="AA32" s="144">
        <f>IF(OR('Crisis Indicator Data'!$W26="x",ISNA('Crisis Indicator Data'!$Q26)),"x",'Crisis Indicator Data'!$W26/SUM('Crisis Indicator Data'!$Q26:$U26))</f>
        <v>0.34769171334749854</v>
      </c>
      <c r="AB32" s="148">
        <f t="shared" si="8"/>
        <v>3</v>
      </c>
      <c r="AC32" s="144">
        <f>IF(OR('Crisis Indicator Data'!$X26="x",ISNA('Crisis Indicator Data'!$Q26)),"x",'Crisis Indicator Data'!$X26/SUM('Crisis Indicator Data'!$Q26:$U26))</f>
        <v>2.2213637241645739E-3</v>
      </c>
      <c r="AD32" s="148">
        <f t="shared" si="9"/>
        <v>0</v>
      </c>
      <c r="AE32" s="146">
        <f>'Crisis Indicator Data'!Y26</f>
        <v>0</v>
      </c>
      <c r="AF32" s="146">
        <f>'Crisis Indicator Data'!Z26</f>
        <v>2</v>
      </c>
      <c r="AG32" s="146">
        <f>'Crisis Indicator Data'!AA26</f>
        <v>0</v>
      </c>
      <c r="AH32" s="146">
        <f>'Crisis Indicator Data'!AB26</f>
        <v>0</v>
      </c>
      <c r="AI32" s="149">
        <f t="shared" si="10"/>
        <v>2</v>
      </c>
      <c r="AJ32" s="146">
        <f>'Crisis Indicator Data'!AC26</f>
        <v>0</v>
      </c>
      <c r="AK32" s="146">
        <f>'Crisis Indicator Data'!AD26</f>
        <v>2</v>
      </c>
      <c r="AL32" s="149">
        <f t="shared" si="11"/>
        <v>2</v>
      </c>
      <c r="AM32" s="146">
        <f>'Crisis Indicator Data'!AE26</f>
        <v>1</v>
      </c>
      <c r="AN32" s="146">
        <f>'Crisis Indicator Data'!AF26</f>
        <v>3</v>
      </c>
      <c r="AO32" s="146">
        <f>'Crisis Indicator Data'!AG26</f>
        <v>1</v>
      </c>
      <c r="AP32" s="149">
        <f t="shared" si="12"/>
        <v>4</v>
      </c>
      <c r="AQ32" s="152">
        <f t="shared" si="13"/>
        <v>3</v>
      </c>
      <c r="AR32" s="154">
        <f t="shared" si="14"/>
        <v>4</v>
      </c>
    </row>
    <row r="33" spans="1:44" ht="13.5" customHeight="1" x14ac:dyDescent="0.35">
      <c r="A33" s="1" t="str">
        <f>'Crisis Indicator Data'!A27</f>
        <v>Venezuela displacement in Colombia</v>
      </c>
      <c r="B33" s="1" t="str">
        <f>'Crisis Indicator Data'!B27</f>
        <v>International displacement</v>
      </c>
      <c r="C33" s="25" t="str">
        <f>'Crisis Indicator Data'!C27</f>
        <v>COL002</v>
      </c>
      <c r="D33" s="25" t="str">
        <f>'Crisis Indicator Data'!D27</f>
        <v>Colombia</v>
      </c>
      <c r="E33" s="25" t="str">
        <f>'Crisis Indicator Data'!E27</f>
        <v>COL</v>
      </c>
      <c r="F33" s="142">
        <f>IF(B33="Regional crisis",(IF(VLOOKUP($C33,'Regional Crises'!$B$1:$R$51,7,FALSE)="x","x",ROUND(IF(VLOOKUP($C33,'Regional Crises'!$B$1:$R$51,7,FALSE)&gt;$F$126,5,IF(VLOOKUP($C33,'Regional Crises'!$B$1:$R$51,7,FALSE)&lt;F$125,0,($F$126-VLOOKUP($C33,'Regional Crises'!$B$1:$R$51,7,FALSE))/($F$126-$F$125)*5)),1))),IF(VLOOKUP($E33,'Country Indicator Data'!$B$3:$N$193,3,FALSE)="x","x",ROUND(IF(VLOOKUP($E33,'Country Indicator Data'!$B$3:$N$193,3,FALSE)&gt;$F$126,5,IF(VLOOKUP($E33,'Country Indicator Data'!$B$3:$N$193,3,FALSE)&lt;$F$125,0,($F$126-VLOOKUP($E33,'Country Indicator Data'!$B$3:$N$193,3,FALSE))/($F$126-$F$125)*5)),1)))</f>
        <v>1.4</v>
      </c>
      <c r="G33" s="142">
        <f>IF(B33="Regional crisis",(IF(VLOOKUP($C33,'Regional Crises'!$B$1:$R$51,9,FALSE)="x","x",ROUND(IF(VLOOKUP($C33,'Regional Crises'!$B$1:$R$51,9,FALSE)&gt;G$126,5,IF(VLOOKUP($C33,'Regional Crises'!$B$1:$R$51,9,FALSE)&lt;G$125,0,(G$126-VLOOKUP($C33,'Regional Crises'!$B$1:$R$51,9,FALSE))/(G$126-G$125)*5)),1))),IF(VLOOKUP($E33,'Country Indicator Data'!$B$3:$N$193,5,FALSE)="x","x",ROUND(IF(VLOOKUP($E33,'Country Indicator Data'!$B$3:$N$193,5,FALSE)&gt;G$126,5,IF(VLOOKUP($E33,'Country Indicator Data'!$B$3:$N$193,5,FALSE)&lt;G$125,0,(G$126-VLOOKUP($E33,'Country Indicator Data'!$B$3:$N$193,5,FALSE))/(G$126-G$125)*5)),1)))</f>
        <v>1.6</v>
      </c>
      <c r="H33" s="143">
        <f t="shared" si="0"/>
        <v>1.5</v>
      </c>
      <c r="I33" s="142">
        <f>IF(B33="Regional crisis",(IF(VLOOKUP($C33,'Regional Crises'!$B$1:$R$51,6,FALSE)="x","x",ROUND(IF(VLOOKUP($C33,'Regional Crises'!$B$1:$R$51,6,FALSE)&gt;I$126,5,IF(VLOOKUP($C33,'Regional Crises'!$B$1:$R$51,6,FALSE)&lt;I$125,0,5-(I$126-VLOOKUP($C33,'Regional Crises'!$B$1:$R$51,6,FALSE))/(I$126-I$125)*5)),1))),IF(VLOOKUP($E33,'Country Indicator Data'!$B$3:$N$193,2,FALSE)="x","x",ROUND(IF(VLOOKUP($E33,'Country Indicator Data'!$B$3:$N$193,2,FALSE)&gt;I$126,5,IF(VLOOKUP($E33,'Country Indicator Data'!$B$3:$N$193,2,FALSE)&lt;I$125,0,5-(I$126-VLOOKUP($E33,'Country Indicator Data'!$B$3:$N$193,2,FALSE))/(I$126-I$125)*5)),1)))</f>
        <v>2.1</v>
      </c>
      <c r="J33" s="142">
        <f>IF(B33="Regional crisis",(IF(VLOOKUP($C33,'Regional Crises'!$B$1:$R$51,8,FALSE)="x","x",ROUND(IF(VLOOKUP($C33,'Regional Crises'!$B$1:$R$51,8,FALSE)&gt;J$126,5,IF(VLOOKUP($C33,'Regional Crises'!$B$1:$R$51,8,FALSE)&lt;J$125,0,5-(J$126-VLOOKUP($C33,'Regional Crises'!$B$1:$R$51,8,FALSE))/(J$126-J$125)*5)),1))),IF(VLOOKUP($E33,'Country Indicator Data'!$B$3:$N$193,4,FALSE)="x","x",ROUND(IF(VLOOKUP($E33,'Country Indicator Data'!$B$3:$N$193,4,FALSE)&gt;J$126,5,IF(VLOOKUP($E33,'Country Indicator Data'!$B$3:$N$193,4,FALSE)&lt;J$125,0,5-(J$126-VLOOKUP($E33,'Country Indicator Data'!$B$3:$N$193,4,FALSE))/(J$126-J$125)*5)),1)))</f>
        <v>2.5</v>
      </c>
      <c r="K33" s="143">
        <f t="shared" si="1"/>
        <v>2.2999999999999998</v>
      </c>
      <c r="L33" s="142">
        <f>IF(B33="Regional crisis",(IF(VLOOKUP($C33,'Regional Crises'!$B$1:$R$51,10,FALSE)="x","x",ROUND(IF(VLOOKUP($C33,'Regional Crises'!$B$1:$R$51,10,FALSE)&gt;L$126,5,IF(VLOOKUP($C33,'Regional Crises'!$B$1:$R$51,10,FALSE)&lt;L$125,0,5-(L$126-VLOOKUP($C33,'Regional Crises'!$B$1:$R$51,10,FALSE))/(L$126-L$125)*5)),1))),IF(VLOOKUP($E33,'Country Indicator Data'!$B$3:$N$193,6,FALSE)="x","x",ROUND(IF(VLOOKUP($E33,'Country Indicator Data'!$B$3:$N$193,6,FALSE)&gt;L$126,5,IF(VLOOKUP($E33,'Country Indicator Data'!$B$3:$N$193,6,FALSE)&lt;L$125,0,5-(L$126-VLOOKUP($E33,'Country Indicator Data'!$B$3:$N$193,6,FALSE))/(L$126-L$125)*5)),1)))</f>
        <v>2.6</v>
      </c>
      <c r="M33" s="142">
        <f>IF(B33="Regional crisis",(IF(VLOOKUP($C33,'Regional Crises'!$B$1:$R$51,11,FALSE)="x","x",ROUND(IF(VLOOKUP($C33,'Regional Crises'!$B$1:$R$51,11,FALSE)&gt;M$126,5,IF(VLOOKUP($C33,'Regional Crises'!$B$1:$R$51,11,FALSE)&lt;M$125,0,5-(M$126-VLOOKUP($C33,'Regional Crises'!$B$1:$R$51,11,FALSE))/(M$126-M$125)*5)),1))),IF(VLOOKUP($E33,'Country Indicator Data'!$B$3:$N$193,7,FALSE)="x","x",ROUND(IF(VLOOKUP($E33,'Country Indicator Data'!$B$3:$N$193,7,FALSE)&gt;M$126,5,IF(VLOOKUP($E33,'Country Indicator Data'!$B$3:$N$193,7,FALSE)&lt;M$125,0,5-(M$126-VLOOKUP($E33,'Country Indicator Data'!$B$3:$N$193,7,FALSE))/(M$126-M$125)*5)),1)))</f>
        <v>3.6</v>
      </c>
      <c r="N33" s="143">
        <f t="shared" si="2"/>
        <v>3.1</v>
      </c>
      <c r="O33" s="151">
        <f t="shared" si="3"/>
        <v>2.3000000000000003</v>
      </c>
      <c r="P33" s="142">
        <f>IF(B33="Regional crisis",VLOOKUP(C33,'Regional Crises'!$B$1:$R$54,12,FALSE),VLOOKUP(E33,'Country Indicator Data'!$B$3:$I$193,8,FALSE))</f>
        <v>4</v>
      </c>
      <c r="Q33" s="142" t="str">
        <f>IF(B33="Regional crisis",(IF(VLOOKUP(C33,'Regional Crises'!$B$1:$R$54,13,FALSE)="x","x",IF(VLOOKUP(C33,'Regional Crises'!$B$1:$R$54,13,FALSE)&gt;Q$7,5,IF(VLOOKUP(C33,'Regional Crises'!$B$1:$R$54,13,FALSE)&gt;Q$6,4,IF(VLOOKUP(C33,'Regional Crises'!$B$1:$R$54,13,FALSE)&gt;Q$5,3,IF(VLOOKUP(C33,'Regional Crises'!$B$1:$R$54,13,FALSE)&gt;Q$4,2,IF(VLOOKUP(C33,'Regional Crises'!$B$1:$R$54,13,FALSE)&gt;$Q$3,1,0))))))),(IF(VLOOKUP($E33,'Country Indicator Data'!$B$3:$P$193,9,FALSE)="x","x",IF(VLOOKUP($E33,'Country Indicator Data'!$B$3:$P$193,9,FALSE)&gt;Q$7,5,IF(VLOOKUP($E33,'Country Indicator Data'!$B$3:$P$193,9,FALSE)&gt;Q$6,4,IF(VLOOKUP($E33,'Country Indicator Data'!$B$3:$P$193,9,FALSE)&gt;Q$5,3,IF(VLOOKUP($E33,'Country Indicator Data'!$B$3:$P$193,9,FALSE)&gt;Q$4,2,IF(VLOOKUP($E33,'Country Indicator Data'!$B$3:$P$193,9,FALSE)&gt;$Q$3,1,0))))))))</f>
        <v>x</v>
      </c>
      <c r="R33" s="151">
        <f t="shared" si="4"/>
        <v>4</v>
      </c>
      <c r="S33" s="142">
        <f>IF(B33="Regional crisis",((IF(VLOOKUP($C33,'Regional Crises'!$B$1:$R$51,17,FALSE)="x","x",ROUND(IF(VLOOKUP($C33,'Regional Crises'!$B$1:$R$51,17,FALSE)&gt;S$126,0,IF(VLOOKUP($C33,'Regional Crises'!$B$1:$R$51,17,FALSE)&lt;S$125,5,(S$126-VLOOKUP($C33,'Regional Crises'!$B$1:$R$51,17,FALSE))/(S$126-S$125)*5)),1)))),(IF(VLOOKUP($E33,'Country Indicator Data'!$B$3:$N$193,13,FALSE)="x","x",ROUND(IF(VLOOKUP($E33,'Country Indicator Data'!$B$3:$N$193,13,FALSE)&gt;S$126,0,IF(VLOOKUP($E33,'Country Indicator Data'!$B$3:$N$193,13,FALSE)&lt;S$125,5,(S$126-VLOOKUP($E33,'Country Indicator Data'!$B$3:$N$193,13,FALSE))/(S$126-S$125)*5)),1))))</f>
        <v>3.2</v>
      </c>
      <c r="T33" s="142">
        <f>IF(B33="Regional crisis",((IF(VLOOKUP($C33,'Regional Crises'!$B$1:$R$51,14,FALSE)="x","x",ROUND(IF(VLOOKUP($C33,'Regional Crises'!$B$1:$R$51,14,FALSE)&gt;T$126,0,IF(VLOOKUP($C33,'Regional Crises'!$B$1:$R$51,14,FALSE)&lt;T$125,5,(T$126-VLOOKUP($C33,'Regional Crises'!$B$1:$R$51,14,FALSE))/(T$126-T$125)*5)),1)))),(IF(VLOOKUP($E33,'Country Indicator Data'!$B$3:$N$193,10,FALSE)="x","x",ROUND(IF(VLOOKUP($E33,'Country Indicator Data'!$B$3:$N$193,10,FALSE)&gt;T$126,0,IF(VLOOKUP($E33,'Country Indicator Data'!$B$3:$N$193,10,FALSE)&lt;T$125,5,(T$126-VLOOKUP($E33,'Country Indicator Data'!$B$3:$N$193,10,FALSE))/(T$126-T$125)*5)),1))))</f>
        <v>2.8</v>
      </c>
      <c r="U33" s="142">
        <f>IF(B33="Regional crisis",((IF(VLOOKUP($C33,'Regional Crises'!$B$1:$R$51,15,FALSE)="x","x",ROUND(IF(VLOOKUP($C33,'Regional Crises'!$B$1:$R$51,15,FALSE)&gt;U$126,0,IF(VLOOKUP($C33,'Regional Crises'!$B$1:$R$51,15,FALSE)&lt;U$125,5,(U$126-VLOOKUP($C33,'Regional Crises'!$B$1:$R$51,15,FALSE))/(U$126-U$125)*5)),1)))),(IF(VLOOKUP($E33,'Country Indicator Data'!$B$3:$N$193,11,FALSE)="x","x",ROUND(IF(VLOOKUP($E33,'Country Indicator Data'!$B$3:$N$193,11,FALSE)&gt;U$126,0,IF(VLOOKUP($E33,'Country Indicator Data'!$B$3:$N$193,11,FALSE)&lt;U$125,5,(U$126-VLOOKUP($E33,'Country Indicator Data'!$B$3:$N$193,11,FALSE))/(U$126-U$125)*5)),1))))</f>
        <v>1.8</v>
      </c>
      <c r="V33" s="142">
        <f>IF(B33="Regional crisis",((IF(VLOOKUP($C33,'Regional Crises'!$B$1:$R$51,16,FALSE)="x","x",ROUND(IF(VLOOKUP($C33,'Regional Crises'!$B$1:$R$51,16,FALSE)&gt;V$126,0,IF(VLOOKUP($C33,'Regional Crises'!$B$1:$R$51,16,FALSE)&lt;V$125,5,(V$126-VLOOKUP($C33,'Regional Crises'!$B$1:$R$51,16,FALSE))/(V$126-V$125)*5)),1)))),(IF(VLOOKUP($E33,'Country Indicator Data'!$B$3:$N$193,12,FALSE)="x","x",ROUND(IF(VLOOKUP($E33,'Country Indicator Data'!$B$3:$N$193,12,FALSE)&gt;V$126,0,IF(VLOOKUP($E33,'Country Indicator Data'!$B$3:$N$193,12,FALSE)&lt;V$125,5,(V$126-VLOOKUP($E33,'Country Indicator Data'!$B$3:$N$193,12,FALSE))/(V$126-V$125)*5)),1))))</f>
        <v>1.8</v>
      </c>
      <c r="W33" s="151">
        <f t="shared" si="5"/>
        <v>2.4</v>
      </c>
      <c r="X33" s="154">
        <f t="shared" si="6"/>
        <v>2.9</v>
      </c>
      <c r="Y33" s="142">
        <f>IF('Core Indicators'!FC27="x","x",IF('Core Indicators'!FC27&gt;=Y$7,5,IF('Core Indicators'!FC27&gt;=Y$6,4,IF('Core Indicators'!FC27&gt;=Y$5,3,IF('Core Indicators'!FC27&gt;=Y$4,2,IF('Core Indicators'!FC27&gt;=Y$3,1,0))))))</f>
        <v>3</v>
      </c>
      <c r="Z33" s="151">
        <f t="shared" si="7"/>
        <v>3</v>
      </c>
      <c r="AA33" s="144" t="str">
        <f>IF(OR('Crisis Indicator Data'!$W27="x",ISNA('Crisis Indicator Data'!$Q27)),"x",'Crisis Indicator Data'!$W27/SUM('Crisis Indicator Data'!$Q27:$U27))</f>
        <v>x</v>
      </c>
      <c r="AB33" s="148" t="str">
        <f t="shared" si="8"/>
        <v>x</v>
      </c>
      <c r="AC33" s="144" t="str">
        <f>IF(OR('Crisis Indicator Data'!$X27="x",ISNA('Crisis Indicator Data'!$Q27)),"x",'Crisis Indicator Data'!$X27/SUM('Crisis Indicator Data'!$Q27:$U27))</f>
        <v>x</v>
      </c>
      <c r="AD33" s="148" t="str">
        <f t="shared" si="9"/>
        <v>x</v>
      </c>
      <c r="AE33" s="146">
        <f>'Crisis Indicator Data'!Y27</f>
        <v>0</v>
      </c>
      <c r="AF33" s="146">
        <f>'Crisis Indicator Data'!Z27</f>
        <v>2</v>
      </c>
      <c r="AG33" s="146">
        <f>'Crisis Indicator Data'!AA27</f>
        <v>0</v>
      </c>
      <c r="AH33" s="146">
        <f>'Crisis Indicator Data'!AB27</f>
        <v>0</v>
      </c>
      <c r="AI33" s="149">
        <f t="shared" si="10"/>
        <v>2</v>
      </c>
      <c r="AJ33" s="146">
        <f>'Crisis Indicator Data'!AC27</f>
        <v>0</v>
      </c>
      <c r="AK33" s="146">
        <f>'Crisis Indicator Data'!AD27</f>
        <v>2</v>
      </c>
      <c r="AL33" s="149">
        <f t="shared" si="11"/>
        <v>2</v>
      </c>
      <c r="AM33" s="146">
        <f>'Crisis Indicator Data'!AE27</f>
        <v>1</v>
      </c>
      <c r="AN33" s="146">
        <f>'Crisis Indicator Data'!AF27</f>
        <v>3</v>
      </c>
      <c r="AO33" s="146">
        <f>'Crisis Indicator Data'!AG27</f>
        <v>1</v>
      </c>
      <c r="AP33" s="149">
        <f t="shared" si="12"/>
        <v>4</v>
      </c>
      <c r="AQ33" s="152">
        <f t="shared" si="13"/>
        <v>3</v>
      </c>
      <c r="AR33" s="154">
        <f t="shared" si="14"/>
        <v>3</v>
      </c>
    </row>
    <row r="34" spans="1:44" ht="13.5" customHeight="1" x14ac:dyDescent="0.35">
      <c r="A34" s="1" t="str">
        <f>'Crisis Indicator Data'!A28</f>
        <v>Pool conflict</v>
      </c>
      <c r="B34" s="1" t="str">
        <f>'Crisis Indicator Data'!B28</f>
        <v>Conflict</v>
      </c>
      <c r="C34" s="25" t="str">
        <f>'Crisis Indicator Data'!C28</f>
        <v>COG002</v>
      </c>
      <c r="D34" s="25" t="str">
        <f>'Crisis Indicator Data'!D28</f>
        <v>Congo</v>
      </c>
      <c r="E34" s="25" t="str">
        <f>'Crisis Indicator Data'!E28</f>
        <v>COG</v>
      </c>
      <c r="F34" s="142">
        <f>IF(B34="Regional crisis",(IF(VLOOKUP($C34,'Regional Crises'!$B$1:$R$51,7,FALSE)="x","x",ROUND(IF(VLOOKUP($C34,'Regional Crises'!$B$1:$R$51,7,FALSE)&gt;$F$126,5,IF(VLOOKUP($C34,'Regional Crises'!$B$1:$R$51,7,FALSE)&lt;F$125,0,($F$126-VLOOKUP($C34,'Regional Crises'!$B$1:$R$51,7,FALSE))/($F$126-$F$125)*5)),1))),IF(VLOOKUP($E34,'Country Indicator Data'!$B$3:$N$193,3,FALSE)="x","x",ROUND(IF(VLOOKUP($E34,'Country Indicator Data'!$B$3:$N$193,3,FALSE)&gt;$F$126,5,IF(VLOOKUP($E34,'Country Indicator Data'!$B$3:$N$193,3,FALSE)&lt;$F$125,0,($F$126-VLOOKUP($E34,'Country Indicator Data'!$B$3:$N$193,3,FALSE))/($F$126-$F$125)*5)),1)))</f>
        <v>1.4</v>
      </c>
      <c r="G34" s="142">
        <f>IF(B34="Regional crisis",(IF(VLOOKUP($C34,'Regional Crises'!$B$1:$R$51,9,FALSE)="x","x",ROUND(IF(VLOOKUP($C34,'Regional Crises'!$B$1:$R$51,9,FALSE)&gt;G$126,5,IF(VLOOKUP($C34,'Regional Crises'!$B$1:$R$51,9,FALSE)&lt;G$125,0,(G$126-VLOOKUP($C34,'Regional Crises'!$B$1:$R$51,9,FALSE))/(G$126-G$125)*5)),1))),IF(VLOOKUP($E34,'Country Indicator Data'!$B$3:$N$193,5,FALSE)="x","x",ROUND(IF(VLOOKUP($E34,'Country Indicator Data'!$B$3:$N$193,5,FALSE)&gt;G$126,5,IF(VLOOKUP($E34,'Country Indicator Data'!$B$3:$N$193,5,FALSE)&lt;G$125,0,(G$126-VLOOKUP($E34,'Country Indicator Data'!$B$3:$N$193,5,FALSE))/(G$126-G$125)*5)),1)))</f>
        <v>3.4</v>
      </c>
      <c r="H34" s="143">
        <f t="shared" si="0"/>
        <v>2.4</v>
      </c>
      <c r="I34" s="142">
        <f>IF(B34="Regional crisis",(IF(VLOOKUP($C34,'Regional Crises'!$B$1:$R$51,6,FALSE)="x","x",ROUND(IF(VLOOKUP($C34,'Regional Crises'!$B$1:$R$51,6,FALSE)&gt;I$126,5,IF(VLOOKUP($C34,'Regional Crises'!$B$1:$R$51,6,FALSE)&lt;I$125,0,5-(I$126-VLOOKUP($C34,'Regional Crises'!$B$1:$R$51,6,FALSE))/(I$126-I$125)*5)),1))),IF(VLOOKUP($E34,'Country Indicator Data'!$B$3:$N$193,2,FALSE)="x","x",ROUND(IF(VLOOKUP($E34,'Country Indicator Data'!$B$3:$N$193,2,FALSE)&gt;I$126,5,IF(VLOOKUP($E34,'Country Indicator Data'!$B$3:$N$193,2,FALSE)&lt;I$125,0,5-(I$126-VLOOKUP($E34,'Country Indicator Data'!$B$3:$N$193,2,FALSE))/(I$126-I$125)*5)),1)))</f>
        <v>3.8</v>
      </c>
      <c r="J34" s="142">
        <f>IF(B34="Regional crisis",(IF(VLOOKUP($C34,'Regional Crises'!$B$1:$R$51,8,FALSE)="x","x",ROUND(IF(VLOOKUP($C34,'Regional Crises'!$B$1:$R$51,8,FALSE)&gt;J$126,5,IF(VLOOKUP($C34,'Regional Crises'!$B$1:$R$51,8,FALSE)&lt;J$125,0,5-(J$126-VLOOKUP($C34,'Regional Crises'!$B$1:$R$51,8,FALSE))/(J$126-J$125)*5)),1))),IF(VLOOKUP($E34,'Country Indicator Data'!$B$3:$N$193,4,FALSE)="x","x",ROUND(IF(VLOOKUP($E34,'Country Indicator Data'!$B$3:$N$193,4,FALSE)&gt;J$126,5,IF(VLOOKUP($E34,'Country Indicator Data'!$B$3:$N$193,4,FALSE)&lt;J$125,0,5-(J$126-VLOOKUP($E34,'Country Indicator Data'!$B$3:$N$193,4,FALSE))/(J$126-J$125)*5)),1)))</f>
        <v>5</v>
      </c>
      <c r="K34" s="143">
        <f t="shared" si="1"/>
        <v>4.4000000000000004</v>
      </c>
      <c r="L34" s="142">
        <f>IF(B34="Regional crisis",(IF(VLOOKUP($C34,'Regional Crises'!$B$1:$R$51,10,FALSE)="x","x",ROUND(IF(VLOOKUP($C34,'Regional Crises'!$B$1:$R$51,10,FALSE)&gt;L$126,5,IF(VLOOKUP($C34,'Regional Crises'!$B$1:$R$51,10,FALSE)&lt;L$125,0,5-(L$126-VLOOKUP($C34,'Regional Crises'!$B$1:$R$51,10,FALSE))/(L$126-L$125)*5)),1))),IF(VLOOKUP($E34,'Country Indicator Data'!$B$3:$N$193,6,FALSE)="x","x",ROUND(IF(VLOOKUP($E34,'Country Indicator Data'!$B$3:$N$193,6,FALSE)&gt;L$126,5,IF(VLOOKUP($E34,'Country Indicator Data'!$B$3:$N$193,6,FALSE)&lt;L$125,0,5-(L$126-VLOOKUP($E34,'Country Indicator Data'!$B$3:$N$193,6,FALSE))/(L$126-L$125)*5)),1)))</f>
        <v>3.9</v>
      </c>
      <c r="M34" s="142">
        <f>IF(B34="Regional crisis",(IF(VLOOKUP($C34,'Regional Crises'!$B$1:$R$51,11,FALSE)="x","x",ROUND(IF(VLOOKUP($C34,'Regional Crises'!$B$1:$R$51,11,FALSE)&gt;M$126,5,IF(VLOOKUP($C34,'Regional Crises'!$B$1:$R$51,11,FALSE)&lt;M$125,0,5-(M$126-VLOOKUP($C34,'Regional Crises'!$B$1:$R$51,11,FALSE))/(M$126-M$125)*5)),1))),IF(VLOOKUP($E34,'Country Indicator Data'!$B$3:$N$193,7,FALSE)="x","x",ROUND(IF(VLOOKUP($E34,'Country Indicator Data'!$B$3:$N$193,7,FALSE)&gt;M$126,5,IF(VLOOKUP($E34,'Country Indicator Data'!$B$3:$N$193,7,FALSE)&lt;M$125,0,5-(M$126-VLOOKUP($E34,'Country Indicator Data'!$B$3:$N$193,7,FALSE))/(M$126-M$125)*5)),1)))</f>
        <v>3</v>
      </c>
      <c r="N34" s="143">
        <f t="shared" si="2"/>
        <v>3.45</v>
      </c>
      <c r="O34" s="151">
        <f t="shared" si="3"/>
        <v>3.4166666666666665</v>
      </c>
      <c r="P34" s="142">
        <f>IF(B34="Regional crisis",VLOOKUP(C34,'Regional Crises'!$B$1:$R$54,12,FALSE),VLOOKUP(E34,'Country Indicator Data'!$B$3:$I$193,8,FALSE))</f>
        <v>3</v>
      </c>
      <c r="Q34" s="142">
        <f>IF(B34="Regional crisis",(IF(VLOOKUP(C34,'Regional Crises'!$B$1:$R$54,13,FALSE)="x","x",IF(VLOOKUP(C34,'Regional Crises'!$B$1:$R$54,13,FALSE)&gt;Q$7,5,IF(VLOOKUP(C34,'Regional Crises'!$B$1:$R$54,13,FALSE)&gt;Q$6,4,IF(VLOOKUP(C34,'Regional Crises'!$B$1:$R$54,13,FALSE)&gt;Q$5,3,IF(VLOOKUP(C34,'Regional Crises'!$B$1:$R$54,13,FALSE)&gt;Q$4,2,IF(VLOOKUP(C34,'Regional Crises'!$B$1:$R$54,13,FALSE)&gt;$Q$3,1,0))))))),(IF(VLOOKUP($E34,'Country Indicator Data'!$B$3:$P$193,9,FALSE)="x","x",IF(VLOOKUP($E34,'Country Indicator Data'!$B$3:$P$193,9,FALSE)&gt;Q$7,5,IF(VLOOKUP($E34,'Country Indicator Data'!$B$3:$P$193,9,FALSE)&gt;Q$6,4,IF(VLOOKUP($E34,'Country Indicator Data'!$B$3:$P$193,9,FALSE)&gt;Q$5,3,IF(VLOOKUP($E34,'Country Indicator Data'!$B$3:$P$193,9,FALSE)&gt;Q$4,2,IF(VLOOKUP($E34,'Country Indicator Data'!$B$3:$P$193,9,FALSE)&gt;$Q$3,1,0))))))))</f>
        <v>0</v>
      </c>
      <c r="R34" s="151">
        <f t="shared" si="4"/>
        <v>1.5</v>
      </c>
      <c r="S34" s="142">
        <f>IF(B34="Regional crisis",((IF(VLOOKUP($C34,'Regional Crises'!$B$1:$R$51,17,FALSE)="x","x",ROUND(IF(VLOOKUP($C34,'Regional Crises'!$B$1:$R$51,17,FALSE)&gt;S$126,0,IF(VLOOKUP($C34,'Regional Crises'!$B$1:$R$51,17,FALSE)&lt;S$125,5,(S$126-VLOOKUP($C34,'Regional Crises'!$B$1:$R$51,17,FALSE))/(S$126-S$125)*5)),1)))),(IF(VLOOKUP($E34,'Country Indicator Data'!$B$3:$N$193,13,FALSE)="x","x",ROUND(IF(VLOOKUP($E34,'Country Indicator Data'!$B$3:$N$193,13,FALSE)&gt;S$126,0,IF(VLOOKUP($E34,'Country Indicator Data'!$B$3:$N$193,13,FALSE)&lt;S$125,5,(S$126-VLOOKUP($E34,'Country Indicator Data'!$B$3:$N$193,13,FALSE))/(S$126-S$125)*5)),1))))</f>
        <v>4</v>
      </c>
      <c r="T34" s="142">
        <f>IF(B34="Regional crisis",((IF(VLOOKUP($C34,'Regional Crises'!$B$1:$R$51,14,FALSE)="x","x",ROUND(IF(VLOOKUP($C34,'Regional Crises'!$B$1:$R$51,14,FALSE)&gt;T$126,0,IF(VLOOKUP($C34,'Regional Crises'!$B$1:$R$51,14,FALSE)&lt;T$125,5,(T$126-VLOOKUP($C34,'Regional Crises'!$B$1:$R$51,14,FALSE))/(T$126-T$125)*5)),1)))),(IF(VLOOKUP($E34,'Country Indicator Data'!$B$3:$N$193,10,FALSE)="x","x",ROUND(IF(VLOOKUP($E34,'Country Indicator Data'!$B$3:$N$193,10,FALSE)&gt;T$126,0,IF(VLOOKUP($E34,'Country Indicator Data'!$B$3:$N$193,10,FALSE)&lt;T$125,5,(T$126-VLOOKUP($E34,'Country Indicator Data'!$B$3:$N$193,10,FALSE))/(T$126-T$125)*5)),1))))</f>
        <v>3.5</v>
      </c>
      <c r="U34" s="142">
        <f>IF(B34="Regional crisis",((IF(VLOOKUP($C34,'Regional Crises'!$B$1:$R$51,15,FALSE)="x","x",ROUND(IF(VLOOKUP($C34,'Regional Crises'!$B$1:$R$51,15,FALSE)&gt;U$126,0,IF(VLOOKUP($C34,'Regional Crises'!$B$1:$R$51,15,FALSE)&lt;U$125,5,(U$126-VLOOKUP($C34,'Regional Crises'!$B$1:$R$51,15,FALSE))/(U$126-U$125)*5)),1)))),(IF(VLOOKUP($E34,'Country Indicator Data'!$B$3:$N$193,11,FALSE)="x","x",ROUND(IF(VLOOKUP($E34,'Country Indicator Data'!$B$3:$N$193,11,FALSE)&gt;U$126,0,IF(VLOOKUP($E34,'Country Indicator Data'!$B$3:$N$193,11,FALSE)&lt;U$125,5,(U$126-VLOOKUP($E34,'Country Indicator Data'!$B$3:$N$193,11,FALSE))/(U$126-U$125)*5)),1))))</f>
        <v>3.8</v>
      </c>
      <c r="V34" s="142">
        <f>IF(B34="Regional crisis",((IF(VLOOKUP($C34,'Regional Crises'!$B$1:$R$51,16,FALSE)="x","x",ROUND(IF(VLOOKUP($C34,'Regional Crises'!$B$1:$R$51,16,FALSE)&gt;V$126,0,IF(VLOOKUP($C34,'Regional Crises'!$B$1:$R$51,16,FALSE)&lt;V$125,5,(V$126-VLOOKUP($C34,'Regional Crises'!$B$1:$R$51,16,FALSE))/(V$126-V$125)*5)),1)))),(IF(VLOOKUP($E34,'Country Indicator Data'!$B$3:$N$193,12,FALSE)="x","x",ROUND(IF(VLOOKUP($E34,'Country Indicator Data'!$B$3:$N$193,12,FALSE)&gt;V$126,0,IF(VLOOKUP($E34,'Country Indicator Data'!$B$3:$N$193,12,FALSE)&lt;V$125,5,(V$126-VLOOKUP($E34,'Country Indicator Data'!$B$3:$N$193,12,FALSE))/(V$126-V$125)*5)),1))))</f>
        <v>4</v>
      </c>
      <c r="W34" s="151">
        <f t="shared" si="5"/>
        <v>3.8</v>
      </c>
      <c r="X34" s="154">
        <f t="shared" si="6"/>
        <v>2.9</v>
      </c>
      <c r="Y34" s="142">
        <f>IF('Core Indicators'!FC28="x","x",IF('Core Indicators'!FC28&gt;=Y$7,5,IF('Core Indicators'!FC28&gt;=Y$6,4,IF('Core Indicators'!FC28&gt;=Y$5,3,IF('Core Indicators'!FC28&gt;=Y$4,2,IF('Core Indicators'!FC28&gt;=Y$3,1,0))))))</f>
        <v>4</v>
      </c>
      <c r="Z34" s="151">
        <f t="shared" si="7"/>
        <v>4</v>
      </c>
      <c r="AA34" s="144" t="str">
        <f>IF(OR('Crisis Indicator Data'!$W28="x",ISNA('Crisis Indicator Data'!$Q28)),"x",'Crisis Indicator Data'!$W28/SUM('Crisis Indicator Data'!$Q28:$U28))</f>
        <v>x</v>
      </c>
      <c r="AB34" s="148" t="str">
        <f t="shared" si="8"/>
        <v>x</v>
      </c>
      <c r="AC34" s="144" t="str">
        <f>IF(OR('Crisis Indicator Data'!$X28="x",ISNA('Crisis Indicator Data'!$Q28)),"x",'Crisis Indicator Data'!$X28/SUM('Crisis Indicator Data'!$Q28:$U28))</f>
        <v>x</v>
      </c>
      <c r="AD34" s="148" t="str">
        <f t="shared" si="9"/>
        <v>x</v>
      </c>
      <c r="AE34" s="146">
        <f>'Crisis Indicator Data'!Y28</f>
        <v>0</v>
      </c>
      <c r="AF34" s="146">
        <f>'Crisis Indicator Data'!Z28</f>
        <v>0</v>
      </c>
      <c r="AG34" s="146">
        <f>'Crisis Indicator Data'!AA28</f>
        <v>0</v>
      </c>
      <c r="AH34" s="146">
        <f>'Crisis Indicator Data'!AB28</f>
        <v>0</v>
      </c>
      <c r="AI34" s="149">
        <f t="shared" si="10"/>
        <v>0</v>
      </c>
      <c r="AJ34" s="146">
        <f>'Crisis Indicator Data'!AC28</f>
        <v>0</v>
      </c>
      <c r="AK34" s="146">
        <f>'Crisis Indicator Data'!AD28</f>
        <v>0</v>
      </c>
      <c r="AL34" s="149">
        <f t="shared" si="11"/>
        <v>0</v>
      </c>
      <c r="AM34" s="146">
        <f>'Crisis Indicator Data'!AE28</f>
        <v>0</v>
      </c>
      <c r="AN34" s="146">
        <f>'Crisis Indicator Data'!AF28</f>
        <v>0</v>
      </c>
      <c r="AO34" s="146">
        <f>'Crisis Indicator Data'!AG28</f>
        <v>2</v>
      </c>
      <c r="AP34" s="149">
        <f t="shared" si="12"/>
        <v>2</v>
      </c>
      <c r="AQ34" s="152">
        <f t="shared" si="13"/>
        <v>1</v>
      </c>
      <c r="AR34" s="154">
        <f t="shared" si="14"/>
        <v>2.5</v>
      </c>
    </row>
    <row r="35" spans="1:44" ht="13.5" customHeight="1" x14ac:dyDescent="0.35">
      <c r="A35" s="1" t="str">
        <f>'Crisis Indicator Data'!A29</f>
        <v>Nicaraguan refugees in Costa Rica</v>
      </c>
      <c r="B35" s="1" t="str">
        <f>'Crisis Indicator Data'!B29</f>
        <v>International displacement</v>
      </c>
      <c r="C35" s="25" t="str">
        <f>'Crisis Indicator Data'!C29</f>
        <v>CRI002</v>
      </c>
      <c r="D35" s="25" t="str">
        <f>'Crisis Indicator Data'!D29</f>
        <v>Costa Rica</v>
      </c>
      <c r="E35" s="25" t="str">
        <f>'Crisis Indicator Data'!E29</f>
        <v>CRI</v>
      </c>
      <c r="F35" s="142">
        <f>IF(B35="Regional crisis",(IF(VLOOKUP($C35,'Regional Crises'!$B$1:$R$51,7,FALSE)="x","x",ROUND(IF(VLOOKUP($C35,'Regional Crises'!$B$1:$R$51,7,FALSE)&gt;$F$126,5,IF(VLOOKUP($C35,'Regional Crises'!$B$1:$R$51,7,FALSE)&lt;F$125,0,($F$126-VLOOKUP($C35,'Regional Crises'!$B$1:$R$51,7,FALSE))/($F$126-$F$125)*5)),1))),IF(VLOOKUP($E35,'Country Indicator Data'!$B$3:$N$193,3,FALSE)="x","x",ROUND(IF(VLOOKUP($E35,'Country Indicator Data'!$B$3:$N$193,3,FALSE)&gt;$F$126,5,IF(VLOOKUP($E35,'Country Indicator Data'!$B$3:$N$193,3,FALSE)&lt;$F$125,0,($F$126-VLOOKUP($E35,'Country Indicator Data'!$B$3:$N$193,3,FALSE))/($F$126-$F$125)*5)),1)))</f>
        <v>1.1000000000000001</v>
      </c>
      <c r="G35" s="142">
        <f>IF(B35="Regional crisis",(IF(VLOOKUP($C35,'Regional Crises'!$B$1:$R$51,9,FALSE)="x","x",ROUND(IF(VLOOKUP($C35,'Regional Crises'!$B$1:$R$51,9,FALSE)&gt;G$126,5,IF(VLOOKUP($C35,'Regional Crises'!$B$1:$R$51,9,FALSE)&lt;G$125,0,(G$126-VLOOKUP($C35,'Regional Crises'!$B$1:$R$51,9,FALSE))/(G$126-G$125)*5)),1))),IF(VLOOKUP($E35,'Country Indicator Data'!$B$3:$N$193,5,FALSE)="x","x",ROUND(IF(VLOOKUP($E35,'Country Indicator Data'!$B$3:$N$193,5,FALSE)&gt;G$126,5,IF(VLOOKUP($E35,'Country Indicator Data'!$B$3:$N$193,5,FALSE)&lt;G$125,0,(G$126-VLOOKUP($E35,'Country Indicator Data'!$B$3:$N$193,5,FALSE))/(G$126-G$125)*5)),1)))</f>
        <v>0.5</v>
      </c>
      <c r="H35" s="143">
        <f t="shared" si="0"/>
        <v>0.8</v>
      </c>
      <c r="I35" s="142">
        <f>IF(B35="Regional crisis",(IF(VLOOKUP($C35,'Regional Crises'!$B$1:$R$51,6,FALSE)="x","x",ROUND(IF(VLOOKUP($C35,'Regional Crises'!$B$1:$R$51,6,FALSE)&gt;I$126,5,IF(VLOOKUP($C35,'Regional Crises'!$B$1:$R$51,6,FALSE)&lt;I$125,0,5-(I$126-VLOOKUP($C35,'Regional Crises'!$B$1:$R$51,6,FALSE))/(I$126-I$125)*5)),1))),IF(VLOOKUP($E35,'Country Indicator Data'!$B$3:$N$193,2,FALSE)="x","x",ROUND(IF(VLOOKUP($E35,'Country Indicator Data'!$B$3:$N$193,2,FALSE)&gt;I$126,5,IF(VLOOKUP($E35,'Country Indicator Data'!$B$3:$N$193,2,FALSE)&lt;I$125,0,5-(I$126-VLOOKUP($E35,'Country Indicator Data'!$B$3:$N$193,2,FALSE))/(I$126-I$125)*5)),1)))</f>
        <v>0.7</v>
      </c>
      <c r="J35" s="142">
        <f>IF(B35="Regional crisis",(IF(VLOOKUP($C35,'Regional Crises'!$B$1:$R$51,8,FALSE)="x","x",ROUND(IF(VLOOKUP($C35,'Regional Crises'!$B$1:$R$51,8,FALSE)&gt;J$126,5,IF(VLOOKUP($C35,'Regional Crises'!$B$1:$R$51,8,FALSE)&lt;J$125,0,5-(J$126-VLOOKUP($C35,'Regional Crises'!$B$1:$R$51,8,FALSE))/(J$126-J$125)*5)),1))),IF(VLOOKUP($E35,'Country Indicator Data'!$B$3:$N$193,4,FALSE)="x","x",ROUND(IF(VLOOKUP($E35,'Country Indicator Data'!$B$3:$N$193,4,FALSE)&gt;J$126,5,IF(VLOOKUP($E35,'Country Indicator Data'!$B$3:$N$193,4,FALSE)&lt;J$125,0,5-(J$126-VLOOKUP($E35,'Country Indicator Data'!$B$3:$N$193,4,FALSE))/(J$126-J$125)*5)),1)))</f>
        <v>0.2</v>
      </c>
      <c r="K35" s="143">
        <f t="shared" si="1"/>
        <v>0.44999999999999996</v>
      </c>
      <c r="L35" s="142">
        <f>IF(B35="Regional crisis",(IF(VLOOKUP($C35,'Regional Crises'!$B$1:$R$51,10,FALSE)="x","x",ROUND(IF(VLOOKUP($C35,'Regional Crises'!$B$1:$R$51,10,FALSE)&gt;L$126,5,IF(VLOOKUP($C35,'Regional Crises'!$B$1:$R$51,10,FALSE)&lt;L$125,0,5-(L$126-VLOOKUP($C35,'Regional Crises'!$B$1:$R$51,10,FALSE))/(L$126-L$125)*5)),1))),IF(VLOOKUP($E35,'Country Indicator Data'!$B$3:$N$193,6,FALSE)="x","x",ROUND(IF(VLOOKUP($E35,'Country Indicator Data'!$B$3:$N$193,6,FALSE)&gt;L$126,5,IF(VLOOKUP($E35,'Country Indicator Data'!$B$3:$N$193,6,FALSE)&lt;L$125,0,5-(L$126-VLOOKUP($E35,'Country Indicator Data'!$B$3:$N$193,6,FALSE))/(L$126-L$125)*5)),1)))</f>
        <v>2.1</v>
      </c>
      <c r="M35" s="142">
        <f>IF(B35="Regional crisis",(IF(VLOOKUP($C35,'Regional Crises'!$B$1:$R$51,11,FALSE)="x","x",ROUND(IF(VLOOKUP($C35,'Regional Crises'!$B$1:$R$51,11,FALSE)&gt;M$126,5,IF(VLOOKUP($C35,'Regional Crises'!$B$1:$R$51,11,FALSE)&lt;M$125,0,5-(M$126-VLOOKUP($C35,'Regional Crises'!$B$1:$R$51,11,FALSE))/(M$126-M$125)*5)),1))),IF(VLOOKUP($E35,'Country Indicator Data'!$B$3:$N$193,7,FALSE)="x","x",ROUND(IF(VLOOKUP($E35,'Country Indicator Data'!$B$3:$N$193,7,FALSE)&gt;M$126,5,IF(VLOOKUP($E35,'Country Indicator Data'!$B$3:$N$193,7,FALSE)&lt;M$125,0,5-(M$126-VLOOKUP($E35,'Country Indicator Data'!$B$3:$N$193,7,FALSE))/(M$126-M$125)*5)),1)))</f>
        <v>2.9</v>
      </c>
      <c r="N35" s="143">
        <f t="shared" si="2"/>
        <v>2.5</v>
      </c>
      <c r="O35" s="151">
        <f t="shared" si="3"/>
        <v>1.25</v>
      </c>
      <c r="P35" s="142">
        <f>IF(B35="Regional crisis",VLOOKUP(C35,'Regional Crises'!$B$1:$R$54,12,FALSE),VLOOKUP(E35,'Country Indicator Data'!$B$3:$I$193,8,FALSE))</f>
        <v>0</v>
      </c>
      <c r="Q35" s="142" t="str">
        <f>IF(B35="Regional crisis",(IF(VLOOKUP(C35,'Regional Crises'!$B$1:$R$54,13,FALSE)="x","x",IF(VLOOKUP(C35,'Regional Crises'!$B$1:$R$54,13,FALSE)&gt;Q$7,5,IF(VLOOKUP(C35,'Regional Crises'!$B$1:$R$54,13,FALSE)&gt;Q$6,4,IF(VLOOKUP(C35,'Regional Crises'!$B$1:$R$54,13,FALSE)&gt;Q$5,3,IF(VLOOKUP(C35,'Regional Crises'!$B$1:$R$54,13,FALSE)&gt;Q$4,2,IF(VLOOKUP(C35,'Regional Crises'!$B$1:$R$54,13,FALSE)&gt;$Q$3,1,0))))))),(IF(VLOOKUP($E35,'Country Indicator Data'!$B$3:$P$193,9,FALSE)="x","x",IF(VLOOKUP($E35,'Country Indicator Data'!$B$3:$P$193,9,FALSE)&gt;Q$7,5,IF(VLOOKUP($E35,'Country Indicator Data'!$B$3:$P$193,9,FALSE)&gt;Q$6,4,IF(VLOOKUP($E35,'Country Indicator Data'!$B$3:$P$193,9,FALSE)&gt;Q$5,3,IF(VLOOKUP($E35,'Country Indicator Data'!$B$3:$P$193,9,FALSE)&gt;Q$4,2,IF(VLOOKUP($E35,'Country Indicator Data'!$B$3:$P$193,9,FALSE)&gt;$Q$3,1,0))))))))</f>
        <v>x</v>
      </c>
      <c r="R35" s="151">
        <f t="shared" si="4"/>
        <v>0</v>
      </c>
      <c r="S35" s="142">
        <f>IF(B35="Regional crisis",((IF(VLOOKUP($C35,'Regional Crises'!$B$1:$R$51,17,FALSE)="x","x",ROUND(IF(VLOOKUP($C35,'Regional Crises'!$B$1:$R$51,17,FALSE)&gt;S$126,0,IF(VLOOKUP($C35,'Regional Crises'!$B$1:$R$51,17,FALSE)&lt;S$125,5,(S$126-VLOOKUP($C35,'Regional Crises'!$B$1:$R$51,17,FALSE))/(S$126-S$125)*5)),1)))),(IF(VLOOKUP($E35,'Country Indicator Data'!$B$3:$N$193,13,FALSE)="x","x",ROUND(IF(VLOOKUP($E35,'Country Indicator Data'!$B$3:$N$193,13,FALSE)&gt;S$126,0,IF(VLOOKUP($E35,'Country Indicator Data'!$B$3:$N$193,13,FALSE)&lt;S$125,5,(S$126-VLOOKUP($E35,'Country Indicator Data'!$B$3:$N$193,13,FALSE))/(S$126-S$125)*5)),1))))</f>
        <v>2.1</v>
      </c>
      <c r="T35" s="142">
        <f>IF(B35="Regional crisis",((IF(VLOOKUP($C35,'Regional Crises'!$B$1:$R$51,14,FALSE)="x","x",ROUND(IF(VLOOKUP($C35,'Regional Crises'!$B$1:$R$51,14,FALSE)&gt;T$126,0,IF(VLOOKUP($C35,'Regional Crises'!$B$1:$R$51,14,FALSE)&lt;T$125,5,(T$126-VLOOKUP($C35,'Regional Crises'!$B$1:$R$51,14,FALSE))/(T$126-T$125)*5)),1)))),(IF(VLOOKUP($E35,'Country Indicator Data'!$B$3:$N$193,10,FALSE)="x","x",ROUND(IF(VLOOKUP($E35,'Country Indicator Data'!$B$3:$N$193,10,FALSE)&gt;T$126,0,IF(VLOOKUP($E35,'Country Indicator Data'!$B$3:$N$193,10,FALSE)&lt;T$125,5,(T$126-VLOOKUP($E35,'Country Indicator Data'!$B$3:$N$193,10,FALSE))/(T$126-T$125)*5)),1))))</f>
        <v>2</v>
      </c>
      <c r="U35" s="142">
        <f>IF(B35="Regional crisis",((IF(VLOOKUP($C35,'Regional Crises'!$B$1:$R$51,15,FALSE)="x","x",ROUND(IF(VLOOKUP($C35,'Regional Crises'!$B$1:$R$51,15,FALSE)&gt;U$126,0,IF(VLOOKUP($C35,'Regional Crises'!$B$1:$R$51,15,FALSE)&lt;U$125,5,(U$126-VLOOKUP($C35,'Regional Crises'!$B$1:$R$51,15,FALSE))/(U$126-U$125)*5)),1)))),(IF(VLOOKUP($E35,'Country Indicator Data'!$B$3:$N$193,11,FALSE)="x","x",ROUND(IF(VLOOKUP($E35,'Country Indicator Data'!$B$3:$N$193,11,FALSE)&gt;U$126,0,IF(VLOOKUP($E35,'Country Indicator Data'!$B$3:$N$193,11,FALSE)&lt;U$125,5,(U$126-VLOOKUP($E35,'Country Indicator Data'!$B$3:$N$193,11,FALSE))/(U$126-U$125)*5)),1))))</f>
        <v>0.3</v>
      </c>
      <c r="V35" s="142">
        <f>IF(B35="Regional crisis",((IF(VLOOKUP($C35,'Regional Crises'!$B$1:$R$51,16,FALSE)="x","x",ROUND(IF(VLOOKUP($C35,'Regional Crises'!$B$1:$R$51,16,FALSE)&gt;V$126,0,IF(VLOOKUP($C35,'Regional Crises'!$B$1:$R$51,16,FALSE)&lt;V$125,5,(V$126-VLOOKUP($C35,'Regional Crises'!$B$1:$R$51,16,FALSE))/(V$126-V$125)*5)),1)))),(IF(VLOOKUP($E35,'Country Indicator Data'!$B$3:$N$193,12,FALSE)="x","x",ROUND(IF(VLOOKUP($E35,'Country Indicator Data'!$B$3:$N$193,12,FALSE)&gt;V$126,0,IF(VLOOKUP($E35,'Country Indicator Data'!$B$3:$N$193,12,FALSE)&lt;V$125,5,(V$126-VLOOKUP($E35,'Country Indicator Data'!$B$3:$N$193,12,FALSE))/(V$126-V$125)*5)),1))))</f>
        <v>0.5</v>
      </c>
      <c r="W35" s="151">
        <f t="shared" si="5"/>
        <v>1.2</v>
      </c>
      <c r="X35" s="154">
        <f t="shared" si="6"/>
        <v>0.8</v>
      </c>
      <c r="Y35" s="142">
        <f>IF('Core Indicators'!FC29="x","x",IF('Core Indicators'!FC29&gt;=Y$7,5,IF('Core Indicators'!FC29&gt;=Y$6,4,IF('Core Indicators'!FC29&gt;=Y$5,3,IF('Core Indicators'!FC29&gt;=Y$4,2,IF('Core Indicators'!FC29&gt;=Y$3,1,0))))))</f>
        <v>2</v>
      </c>
      <c r="Z35" s="151">
        <f t="shared" si="7"/>
        <v>2</v>
      </c>
      <c r="AA35" s="144">
        <f>IF(OR('Crisis Indicator Data'!$W29="x",ISNA('Crisis Indicator Data'!$Q29)),"x",'Crisis Indicator Data'!$W29/SUM('Crisis Indicator Data'!$Q29:$U29))</f>
        <v>0</v>
      </c>
      <c r="AB35" s="148">
        <f t="shared" si="8"/>
        <v>0</v>
      </c>
      <c r="AC35" s="144" t="e">
        <f>IF(OR('Crisis Indicator Data'!$X29="x",ISNA('Crisis Indicator Data'!$Q29)),"x",'Crisis Indicator Data'!$X29/SUM('Crisis Indicator Data'!$Q29:$U29))</f>
        <v>#N/A</v>
      </c>
      <c r="AD35" s="148" t="e">
        <f t="shared" si="9"/>
        <v>#N/A</v>
      </c>
      <c r="AE35" s="146">
        <f>'Crisis Indicator Data'!Y29</f>
        <v>0</v>
      </c>
      <c r="AF35" s="146">
        <f>'Crisis Indicator Data'!Z29</f>
        <v>0</v>
      </c>
      <c r="AG35" s="146">
        <f>'Crisis Indicator Data'!AA29</f>
        <v>0</v>
      </c>
      <c r="AH35" s="146">
        <f>'Crisis Indicator Data'!AB29</f>
        <v>0</v>
      </c>
      <c r="AI35" s="149">
        <f t="shared" si="10"/>
        <v>0</v>
      </c>
      <c r="AJ35" s="146">
        <f>'Crisis Indicator Data'!AC29</f>
        <v>0</v>
      </c>
      <c r="AK35" s="146">
        <f>'Crisis Indicator Data'!AD29</f>
        <v>0</v>
      </c>
      <c r="AL35" s="149">
        <f t="shared" si="11"/>
        <v>0</v>
      </c>
      <c r="AM35" s="146">
        <f>'Crisis Indicator Data'!AE29</f>
        <v>0</v>
      </c>
      <c r="AN35" s="146">
        <f>'Crisis Indicator Data'!AF29</f>
        <v>0</v>
      </c>
      <c r="AO35" s="146">
        <f>'Crisis Indicator Data'!AG29</f>
        <v>0</v>
      </c>
      <c r="AP35" s="149">
        <f t="shared" si="12"/>
        <v>0</v>
      </c>
      <c r="AQ35" s="152">
        <f t="shared" si="13"/>
        <v>0</v>
      </c>
      <c r="AR35" s="154">
        <f t="shared" si="14"/>
        <v>1</v>
      </c>
    </row>
    <row r="36" spans="1:44" ht="13.5" customHeight="1" x14ac:dyDescent="0.35">
      <c r="A36" s="1" t="str">
        <f>'Crisis Indicator Data'!A30</f>
        <v>Mixed migration in Djibouti</v>
      </c>
      <c r="B36" s="1" t="str">
        <f>'Crisis Indicator Data'!B30</f>
        <v>International displacement</v>
      </c>
      <c r="C36" s="25" t="str">
        <f>'Crisis Indicator Data'!C30</f>
        <v>DJI002</v>
      </c>
      <c r="D36" s="25" t="str">
        <f>'Crisis Indicator Data'!D30</f>
        <v>Djibouti</v>
      </c>
      <c r="E36" s="25" t="str">
        <f>'Crisis Indicator Data'!E30</f>
        <v>DJI</v>
      </c>
      <c r="F36" s="142">
        <f>IF(B36="Regional crisis",(IF(VLOOKUP($C36,'Regional Crises'!$B$1:$R$51,7,FALSE)="x","x",ROUND(IF(VLOOKUP($C36,'Regional Crises'!$B$1:$R$51,7,FALSE)&gt;$F$126,5,IF(VLOOKUP($C36,'Regional Crises'!$B$1:$R$51,7,FALSE)&lt;F$125,0,($F$126-VLOOKUP($C36,'Regional Crises'!$B$1:$R$51,7,FALSE))/($F$126-$F$125)*5)),1))),IF(VLOOKUP($E36,'Country Indicator Data'!$B$3:$N$193,3,FALSE)="x","x",ROUND(IF(VLOOKUP($E36,'Country Indicator Data'!$B$3:$N$193,3,FALSE)&gt;$F$126,5,IF(VLOOKUP($E36,'Country Indicator Data'!$B$3:$N$193,3,FALSE)&lt;$F$125,0,($F$126-VLOOKUP($E36,'Country Indicator Data'!$B$3:$N$193,3,FALSE))/($F$126-$F$125)*5)),1)))</f>
        <v>2.9</v>
      </c>
      <c r="G36" s="142" t="str">
        <f>IF(B36="Regional crisis",(IF(VLOOKUP($C36,'Regional Crises'!$B$1:$R$51,9,FALSE)="x","x",ROUND(IF(VLOOKUP($C36,'Regional Crises'!$B$1:$R$51,9,FALSE)&gt;G$126,5,IF(VLOOKUP($C36,'Regional Crises'!$B$1:$R$51,9,FALSE)&lt;G$125,0,(G$126-VLOOKUP($C36,'Regional Crises'!$B$1:$R$51,9,FALSE))/(G$126-G$125)*5)),1))),IF(VLOOKUP($E36,'Country Indicator Data'!$B$3:$N$193,5,FALSE)="x","x",ROUND(IF(VLOOKUP($E36,'Country Indicator Data'!$B$3:$N$193,5,FALSE)&gt;G$126,5,IF(VLOOKUP($E36,'Country Indicator Data'!$B$3:$N$193,5,FALSE)&lt;G$125,0,(G$126-VLOOKUP($E36,'Country Indicator Data'!$B$3:$N$193,5,FALSE))/(G$126-G$125)*5)),1)))</f>
        <v>x</v>
      </c>
      <c r="H36" s="143">
        <f t="shared" si="0"/>
        <v>2.9</v>
      </c>
      <c r="I36" s="142">
        <f>IF(B36="Regional crisis",(IF(VLOOKUP($C36,'Regional Crises'!$B$1:$R$51,6,FALSE)="x","x",ROUND(IF(VLOOKUP($C36,'Regional Crises'!$B$1:$R$51,6,FALSE)&gt;I$126,5,IF(VLOOKUP($C36,'Regional Crises'!$B$1:$R$51,6,FALSE)&lt;I$125,0,5-(I$126-VLOOKUP($C36,'Regional Crises'!$B$1:$R$51,6,FALSE))/(I$126-I$125)*5)),1))),IF(VLOOKUP($E36,'Country Indicator Data'!$B$3:$N$193,2,FALSE)="x","x",ROUND(IF(VLOOKUP($E36,'Country Indicator Data'!$B$3:$N$193,2,FALSE)&gt;I$126,5,IF(VLOOKUP($E36,'Country Indicator Data'!$B$3:$N$193,2,FALSE)&lt;I$125,0,5-(I$126-VLOOKUP($E36,'Country Indicator Data'!$B$3:$N$193,2,FALSE))/(I$126-I$125)*5)),1)))</f>
        <v>0</v>
      </c>
      <c r="J36" s="142">
        <f>IF(B36="Regional crisis",(IF(VLOOKUP($C36,'Regional Crises'!$B$1:$R$51,8,FALSE)="x","x",ROUND(IF(VLOOKUP($C36,'Regional Crises'!$B$1:$R$51,8,FALSE)&gt;J$126,5,IF(VLOOKUP($C36,'Regional Crises'!$B$1:$R$51,8,FALSE)&lt;J$125,0,5-(J$126-VLOOKUP($C36,'Regional Crises'!$B$1:$R$51,8,FALSE))/(J$126-J$125)*5)),1))),IF(VLOOKUP($E36,'Country Indicator Data'!$B$3:$N$193,4,FALSE)="x","x",ROUND(IF(VLOOKUP($E36,'Country Indicator Data'!$B$3:$N$193,4,FALSE)&gt;J$126,5,IF(VLOOKUP($E36,'Country Indicator Data'!$B$3:$N$193,4,FALSE)&lt;J$125,0,5-(J$126-VLOOKUP($E36,'Country Indicator Data'!$B$3:$N$193,4,FALSE))/(J$126-J$125)*5)),1)))</f>
        <v>0</v>
      </c>
      <c r="K36" s="143">
        <f t="shared" si="1"/>
        <v>0</v>
      </c>
      <c r="L36" s="142" t="str">
        <f>IF(B36="Regional crisis",(IF(VLOOKUP($C36,'Regional Crises'!$B$1:$R$51,10,FALSE)="x","x",ROUND(IF(VLOOKUP($C36,'Regional Crises'!$B$1:$R$51,10,FALSE)&gt;L$126,5,IF(VLOOKUP($C36,'Regional Crises'!$B$1:$R$51,10,FALSE)&lt;L$125,0,5-(L$126-VLOOKUP($C36,'Regional Crises'!$B$1:$R$51,10,FALSE))/(L$126-L$125)*5)),1))),IF(VLOOKUP($E36,'Country Indicator Data'!$B$3:$N$193,6,FALSE)="x","x",ROUND(IF(VLOOKUP($E36,'Country Indicator Data'!$B$3:$N$193,6,FALSE)&gt;L$126,5,IF(VLOOKUP($E36,'Country Indicator Data'!$B$3:$N$193,6,FALSE)&lt;L$125,0,5-(L$126-VLOOKUP($E36,'Country Indicator Data'!$B$3:$N$193,6,FALSE))/(L$126-L$125)*5)),1)))</f>
        <v>x</v>
      </c>
      <c r="M36" s="142">
        <f>IF(B36="Regional crisis",(IF(VLOOKUP($C36,'Regional Crises'!$B$1:$R$51,11,FALSE)="x","x",ROUND(IF(VLOOKUP($C36,'Regional Crises'!$B$1:$R$51,11,FALSE)&gt;M$126,5,IF(VLOOKUP($C36,'Regional Crises'!$B$1:$R$51,11,FALSE)&lt;M$125,0,5-(M$126-VLOOKUP($C36,'Regional Crises'!$B$1:$R$51,11,FALSE))/(M$126-M$125)*5)),1))),IF(VLOOKUP($E36,'Country Indicator Data'!$B$3:$N$193,7,FALSE)="x","x",ROUND(IF(VLOOKUP($E36,'Country Indicator Data'!$B$3:$N$193,7,FALSE)&gt;M$126,5,IF(VLOOKUP($E36,'Country Indicator Data'!$B$3:$N$193,7,FALSE)&lt;M$125,0,5-(M$126-VLOOKUP($E36,'Country Indicator Data'!$B$3:$N$193,7,FALSE))/(M$126-M$125)*5)),1)))</f>
        <v>2.5</v>
      </c>
      <c r="N36" s="143">
        <f t="shared" si="2"/>
        <v>2.5</v>
      </c>
      <c r="O36" s="151">
        <f t="shared" si="3"/>
        <v>1.8</v>
      </c>
      <c r="P36" s="142">
        <f>IF(B36="Regional crisis",VLOOKUP(C36,'Regional Crises'!$B$1:$R$54,12,FALSE),VLOOKUP(E36,'Country Indicator Data'!$B$3:$I$193,8,FALSE))</f>
        <v>2</v>
      </c>
      <c r="Q36" s="142">
        <f>IF(B36="Regional crisis",(IF(VLOOKUP(C36,'Regional Crises'!$B$1:$R$54,13,FALSE)="x","x",IF(VLOOKUP(C36,'Regional Crises'!$B$1:$R$54,13,FALSE)&gt;Q$7,5,IF(VLOOKUP(C36,'Regional Crises'!$B$1:$R$54,13,FALSE)&gt;Q$6,4,IF(VLOOKUP(C36,'Regional Crises'!$B$1:$R$54,13,FALSE)&gt;Q$5,3,IF(VLOOKUP(C36,'Regional Crises'!$B$1:$R$54,13,FALSE)&gt;Q$4,2,IF(VLOOKUP(C36,'Regional Crises'!$B$1:$R$54,13,FALSE)&gt;$Q$3,1,0))))))),(IF(VLOOKUP($E36,'Country Indicator Data'!$B$3:$P$193,9,FALSE)="x","x",IF(VLOOKUP($E36,'Country Indicator Data'!$B$3:$P$193,9,FALSE)&gt;Q$7,5,IF(VLOOKUP($E36,'Country Indicator Data'!$B$3:$P$193,9,FALSE)&gt;Q$6,4,IF(VLOOKUP($E36,'Country Indicator Data'!$B$3:$P$193,9,FALSE)&gt;Q$5,3,IF(VLOOKUP($E36,'Country Indicator Data'!$B$3:$P$193,9,FALSE)&gt;Q$4,2,IF(VLOOKUP($E36,'Country Indicator Data'!$B$3:$P$193,9,FALSE)&gt;$Q$3,1,0))))))))</f>
        <v>0</v>
      </c>
      <c r="R36" s="151">
        <f t="shared" si="4"/>
        <v>1</v>
      </c>
      <c r="S36" s="142">
        <f>IF(B36="Regional crisis",((IF(VLOOKUP($C36,'Regional Crises'!$B$1:$R$51,17,FALSE)="x","x",ROUND(IF(VLOOKUP($C36,'Regional Crises'!$B$1:$R$51,17,FALSE)&gt;S$126,0,IF(VLOOKUP($C36,'Regional Crises'!$B$1:$R$51,17,FALSE)&lt;S$125,5,(S$126-VLOOKUP($C36,'Regional Crises'!$B$1:$R$51,17,FALSE))/(S$126-S$125)*5)),1)))),(IF(VLOOKUP($E36,'Country Indicator Data'!$B$3:$N$193,13,FALSE)="x","x",ROUND(IF(VLOOKUP($E36,'Country Indicator Data'!$B$3:$N$193,13,FALSE)&gt;S$126,0,IF(VLOOKUP($E36,'Country Indicator Data'!$B$3:$N$193,13,FALSE)&lt;S$125,5,(S$126-VLOOKUP($E36,'Country Indicator Data'!$B$3:$N$193,13,FALSE))/(S$126-S$125)*5)),1))))</f>
        <v>3.5</v>
      </c>
      <c r="T36" s="142">
        <f>IF(B36="Regional crisis",((IF(VLOOKUP($C36,'Regional Crises'!$B$1:$R$51,14,FALSE)="x","x",ROUND(IF(VLOOKUP($C36,'Regional Crises'!$B$1:$R$51,14,FALSE)&gt;T$126,0,IF(VLOOKUP($C36,'Regional Crises'!$B$1:$R$51,14,FALSE)&lt;T$125,5,(T$126-VLOOKUP($C36,'Regional Crises'!$B$1:$R$51,14,FALSE))/(T$126-T$125)*5)),1)))),(IF(VLOOKUP($E36,'Country Indicator Data'!$B$3:$N$193,10,FALSE)="x","x",ROUND(IF(VLOOKUP($E36,'Country Indicator Data'!$B$3:$N$193,10,FALSE)&gt;T$126,0,IF(VLOOKUP($E36,'Country Indicator Data'!$B$3:$N$193,10,FALSE)&lt;T$125,5,(T$126-VLOOKUP($E36,'Country Indicator Data'!$B$3:$N$193,10,FALSE))/(T$126-T$125)*5)),1))))</f>
        <v>3.4</v>
      </c>
      <c r="U36" s="142" t="str">
        <f>IF(B36="Regional crisis",((IF(VLOOKUP($C36,'Regional Crises'!$B$1:$R$51,15,FALSE)="x","x",ROUND(IF(VLOOKUP($C36,'Regional Crises'!$B$1:$R$51,15,FALSE)&gt;U$126,0,IF(VLOOKUP($C36,'Regional Crises'!$B$1:$R$51,15,FALSE)&lt;U$125,5,(U$126-VLOOKUP($C36,'Regional Crises'!$B$1:$R$51,15,FALSE))/(U$126-U$125)*5)),1)))),(IF(VLOOKUP($E36,'Country Indicator Data'!$B$3:$N$193,11,FALSE)="x","x",ROUND(IF(VLOOKUP($E36,'Country Indicator Data'!$B$3:$N$193,11,FALSE)&gt;U$126,0,IF(VLOOKUP($E36,'Country Indicator Data'!$B$3:$N$193,11,FALSE)&lt;U$125,5,(U$126-VLOOKUP($E36,'Country Indicator Data'!$B$3:$N$193,11,FALSE))/(U$126-U$125)*5)),1))))</f>
        <v>x</v>
      </c>
      <c r="V36" s="142">
        <f>IF(B36="Regional crisis",((IF(VLOOKUP($C36,'Regional Crises'!$B$1:$R$51,16,FALSE)="x","x",ROUND(IF(VLOOKUP($C36,'Regional Crises'!$B$1:$R$51,16,FALSE)&gt;V$126,0,IF(VLOOKUP($C36,'Regional Crises'!$B$1:$R$51,16,FALSE)&lt;V$125,5,(V$126-VLOOKUP($C36,'Regional Crises'!$B$1:$R$51,16,FALSE))/(V$126-V$125)*5)),1)))),(IF(VLOOKUP($E36,'Country Indicator Data'!$B$3:$N$193,12,FALSE)="x","x",ROUND(IF(VLOOKUP($E36,'Country Indicator Data'!$B$3:$N$193,12,FALSE)&gt;V$126,0,IF(VLOOKUP($E36,'Country Indicator Data'!$B$3:$N$193,12,FALSE)&lt;V$125,5,(V$126-VLOOKUP($E36,'Country Indicator Data'!$B$3:$N$193,12,FALSE))/(V$126-V$125)*5)),1))))</f>
        <v>3.7</v>
      </c>
      <c r="W36" s="151">
        <f t="shared" si="5"/>
        <v>3.5</v>
      </c>
      <c r="X36" s="154">
        <f t="shared" si="6"/>
        <v>2.1</v>
      </c>
      <c r="Y36" s="142">
        <f>IF('Core Indicators'!FC30="x","x",IF('Core Indicators'!FC30&gt;=Y$7,5,IF('Core Indicators'!FC30&gt;=Y$6,4,IF('Core Indicators'!FC30&gt;=Y$5,3,IF('Core Indicators'!FC30&gt;=Y$4,2,IF('Core Indicators'!FC30&gt;=Y$3,1,0))))))</f>
        <v>2</v>
      </c>
      <c r="Z36" s="151">
        <f t="shared" si="7"/>
        <v>2</v>
      </c>
      <c r="AA36" s="144">
        <f>IF(OR('Crisis Indicator Data'!$W30="x",ISNA('Crisis Indicator Data'!$Q30)),"x",'Crisis Indicator Data'!$W30/SUM('Crisis Indicator Data'!$Q30:$U30))</f>
        <v>0</v>
      </c>
      <c r="AB36" s="148">
        <f t="shared" si="8"/>
        <v>0</v>
      </c>
      <c r="AC36" s="144">
        <f>IF(OR('Crisis Indicator Data'!$X30="x",ISNA('Crisis Indicator Data'!$Q30)),"x",'Crisis Indicator Data'!$X30/SUM('Crisis Indicator Data'!$Q30:$U30))</f>
        <v>0</v>
      </c>
      <c r="AD36" s="148">
        <f t="shared" si="9"/>
        <v>0</v>
      </c>
      <c r="AE36" s="146">
        <f>'Crisis Indicator Data'!Y30</f>
        <v>1</v>
      </c>
      <c r="AF36" s="146">
        <f>'Crisis Indicator Data'!Z30</f>
        <v>0</v>
      </c>
      <c r="AG36" s="146">
        <f>'Crisis Indicator Data'!AA30</f>
        <v>0</v>
      </c>
      <c r="AH36" s="146">
        <f>'Crisis Indicator Data'!AB30</f>
        <v>0</v>
      </c>
      <c r="AI36" s="149">
        <f t="shared" si="10"/>
        <v>1</v>
      </c>
      <c r="AJ36" s="146">
        <f>'Crisis Indicator Data'!AC30</f>
        <v>0</v>
      </c>
      <c r="AK36" s="146">
        <f>'Crisis Indicator Data'!AD30</f>
        <v>0</v>
      </c>
      <c r="AL36" s="149">
        <f t="shared" si="11"/>
        <v>0</v>
      </c>
      <c r="AM36" s="146">
        <f>'Crisis Indicator Data'!AE30</f>
        <v>0</v>
      </c>
      <c r="AN36" s="146">
        <f>'Crisis Indicator Data'!AF30</f>
        <v>0</v>
      </c>
      <c r="AO36" s="146">
        <f>'Crisis Indicator Data'!AG30</f>
        <v>1</v>
      </c>
      <c r="AP36" s="149">
        <f t="shared" si="12"/>
        <v>1</v>
      </c>
      <c r="AQ36" s="152">
        <f t="shared" si="13"/>
        <v>1</v>
      </c>
      <c r="AR36" s="154">
        <f t="shared" si="14"/>
        <v>1.5</v>
      </c>
    </row>
    <row r="37" spans="1:44" ht="13.5" customHeight="1" x14ac:dyDescent="0.35">
      <c r="A37" s="1" t="str">
        <f>'Crisis Indicator Data'!A31</f>
        <v>Drought in Djibouti</v>
      </c>
      <c r="B37" s="1" t="str">
        <f>'Crisis Indicator Data'!B31</f>
        <v>Drought</v>
      </c>
      <c r="C37" s="25" t="str">
        <f>'Crisis Indicator Data'!C31</f>
        <v>DJI003</v>
      </c>
      <c r="D37" s="25" t="str">
        <f>'Crisis Indicator Data'!D31</f>
        <v>Djibouti</v>
      </c>
      <c r="E37" s="25" t="str">
        <f>'Crisis Indicator Data'!E31</f>
        <v>DJI</v>
      </c>
      <c r="F37" s="142">
        <f>IF(B37="Regional crisis",(IF(VLOOKUP($C37,'Regional Crises'!$B$1:$R$51,7,FALSE)="x","x",ROUND(IF(VLOOKUP($C37,'Regional Crises'!$B$1:$R$51,7,FALSE)&gt;$F$126,5,IF(VLOOKUP($C37,'Regional Crises'!$B$1:$R$51,7,FALSE)&lt;F$125,0,($F$126-VLOOKUP($C37,'Regional Crises'!$B$1:$R$51,7,FALSE))/($F$126-$F$125)*5)),1))),IF(VLOOKUP($E37,'Country Indicator Data'!$B$3:$N$193,3,FALSE)="x","x",ROUND(IF(VLOOKUP($E37,'Country Indicator Data'!$B$3:$N$193,3,FALSE)&gt;$F$126,5,IF(VLOOKUP($E37,'Country Indicator Data'!$B$3:$N$193,3,FALSE)&lt;$F$125,0,($F$126-VLOOKUP($E37,'Country Indicator Data'!$B$3:$N$193,3,FALSE))/($F$126-$F$125)*5)),1)))</f>
        <v>2.9</v>
      </c>
      <c r="G37" s="142" t="str">
        <f>IF(B37="Regional crisis",(IF(VLOOKUP($C37,'Regional Crises'!$B$1:$R$51,9,FALSE)="x","x",ROUND(IF(VLOOKUP($C37,'Regional Crises'!$B$1:$R$51,9,FALSE)&gt;G$126,5,IF(VLOOKUP($C37,'Regional Crises'!$B$1:$R$51,9,FALSE)&lt;G$125,0,(G$126-VLOOKUP($C37,'Regional Crises'!$B$1:$R$51,9,FALSE))/(G$126-G$125)*5)),1))),IF(VLOOKUP($E37,'Country Indicator Data'!$B$3:$N$193,5,FALSE)="x","x",ROUND(IF(VLOOKUP($E37,'Country Indicator Data'!$B$3:$N$193,5,FALSE)&gt;G$126,5,IF(VLOOKUP($E37,'Country Indicator Data'!$B$3:$N$193,5,FALSE)&lt;G$125,0,(G$126-VLOOKUP($E37,'Country Indicator Data'!$B$3:$N$193,5,FALSE))/(G$126-G$125)*5)),1)))</f>
        <v>x</v>
      </c>
      <c r="H37" s="143">
        <f t="shared" si="0"/>
        <v>2.9</v>
      </c>
      <c r="I37" s="142">
        <f>IF(B37="Regional crisis",(IF(VLOOKUP($C37,'Regional Crises'!$B$1:$R$51,6,FALSE)="x","x",ROUND(IF(VLOOKUP($C37,'Regional Crises'!$B$1:$R$51,6,FALSE)&gt;I$126,5,IF(VLOOKUP($C37,'Regional Crises'!$B$1:$R$51,6,FALSE)&lt;I$125,0,5-(I$126-VLOOKUP($C37,'Regional Crises'!$B$1:$R$51,6,FALSE))/(I$126-I$125)*5)),1))),IF(VLOOKUP($E37,'Country Indicator Data'!$B$3:$N$193,2,FALSE)="x","x",ROUND(IF(VLOOKUP($E37,'Country Indicator Data'!$B$3:$N$193,2,FALSE)&gt;I$126,5,IF(VLOOKUP($E37,'Country Indicator Data'!$B$3:$N$193,2,FALSE)&lt;I$125,0,5-(I$126-VLOOKUP($E37,'Country Indicator Data'!$B$3:$N$193,2,FALSE))/(I$126-I$125)*5)),1)))</f>
        <v>0</v>
      </c>
      <c r="J37" s="142">
        <f>IF(B37="Regional crisis",(IF(VLOOKUP($C37,'Regional Crises'!$B$1:$R$51,8,FALSE)="x","x",ROUND(IF(VLOOKUP($C37,'Regional Crises'!$B$1:$R$51,8,FALSE)&gt;J$126,5,IF(VLOOKUP($C37,'Regional Crises'!$B$1:$R$51,8,FALSE)&lt;J$125,0,5-(J$126-VLOOKUP($C37,'Regional Crises'!$B$1:$R$51,8,FALSE))/(J$126-J$125)*5)),1))),IF(VLOOKUP($E37,'Country Indicator Data'!$B$3:$N$193,4,FALSE)="x","x",ROUND(IF(VLOOKUP($E37,'Country Indicator Data'!$B$3:$N$193,4,FALSE)&gt;J$126,5,IF(VLOOKUP($E37,'Country Indicator Data'!$B$3:$N$193,4,FALSE)&lt;J$125,0,5-(J$126-VLOOKUP($E37,'Country Indicator Data'!$B$3:$N$193,4,FALSE))/(J$126-J$125)*5)),1)))</f>
        <v>0</v>
      </c>
      <c r="K37" s="143">
        <f t="shared" si="1"/>
        <v>0</v>
      </c>
      <c r="L37" s="142" t="str">
        <f>IF(B37="Regional crisis",(IF(VLOOKUP($C37,'Regional Crises'!$B$1:$R$51,10,FALSE)="x","x",ROUND(IF(VLOOKUP($C37,'Regional Crises'!$B$1:$R$51,10,FALSE)&gt;L$126,5,IF(VLOOKUP($C37,'Regional Crises'!$B$1:$R$51,10,FALSE)&lt;L$125,0,5-(L$126-VLOOKUP($C37,'Regional Crises'!$B$1:$R$51,10,FALSE))/(L$126-L$125)*5)),1))),IF(VLOOKUP($E37,'Country Indicator Data'!$B$3:$N$193,6,FALSE)="x","x",ROUND(IF(VLOOKUP($E37,'Country Indicator Data'!$B$3:$N$193,6,FALSE)&gt;L$126,5,IF(VLOOKUP($E37,'Country Indicator Data'!$B$3:$N$193,6,FALSE)&lt;L$125,0,5-(L$126-VLOOKUP($E37,'Country Indicator Data'!$B$3:$N$193,6,FALSE))/(L$126-L$125)*5)),1)))</f>
        <v>x</v>
      </c>
      <c r="M37" s="142">
        <f>IF(B37="Regional crisis",(IF(VLOOKUP($C37,'Regional Crises'!$B$1:$R$51,11,FALSE)="x","x",ROUND(IF(VLOOKUP($C37,'Regional Crises'!$B$1:$R$51,11,FALSE)&gt;M$126,5,IF(VLOOKUP($C37,'Regional Crises'!$B$1:$R$51,11,FALSE)&lt;M$125,0,5-(M$126-VLOOKUP($C37,'Regional Crises'!$B$1:$R$51,11,FALSE))/(M$126-M$125)*5)),1))),IF(VLOOKUP($E37,'Country Indicator Data'!$B$3:$N$193,7,FALSE)="x","x",ROUND(IF(VLOOKUP($E37,'Country Indicator Data'!$B$3:$N$193,7,FALSE)&gt;M$126,5,IF(VLOOKUP($E37,'Country Indicator Data'!$B$3:$N$193,7,FALSE)&lt;M$125,0,5-(M$126-VLOOKUP($E37,'Country Indicator Data'!$B$3:$N$193,7,FALSE))/(M$126-M$125)*5)),1)))</f>
        <v>2.5</v>
      </c>
      <c r="N37" s="143">
        <f t="shared" si="2"/>
        <v>2.5</v>
      </c>
      <c r="O37" s="151">
        <f t="shared" si="3"/>
        <v>1.8</v>
      </c>
      <c r="P37" s="142">
        <f>IF(B37="Regional crisis",VLOOKUP(C37,'Regional Crises'!$B$1:$R$54,12,FALSE),VLOOKUP(E37,'Country Indicator Data'!$B$3:$I$193,8,FALSE))</f>
        <v>2</v>
      </c>
      <c r="Q37" s="142">
        <f>IF(B37="Regional crisis",(IF(VLOOKUP(C37,'Regional Crises'!$B$1:$R$54,13,FALSE)="x","x",IF(VLOOKUP(C37,'Regional Crises'!$B$1:$R$54,13,FALSE)&gt;Q$7,5,IF(VLOOKUP(C37,'Regional Crises'!$B$1:$R$54,13,FALSE)&gt;Q$6,4,IF(VLOOKUP(C37,'Regional Crises'!$B$1:$R$54,13,FALSE)&gt;Q$5,3,IF(VLOOKUP(C37,'Regional Crises'!$B$1:$R$54,13,FALSE)&gt;Q$4,2,IF(VLOOKUP(C37,'Regional Crises'!$B$1:$R$54,13,FALSE)&gt;$Q$3,1,0))))))),(IF(VLOOKUP($E37,'Country Indicator Data'!$B$3:$P$193,9,FALSE)="x","x",IF(VLOOKUP($E37,'Country Indicator Data'!$B$3:$P$193,9,FALSE)&gt;Q$7,5,IF(VLOOKUP($E37,'Country Indicator Data'!$B$3:$P$193,9,FALSE)&gt;Q$6,4,IF(VLOOKUP($E37,'Country Indicator Data'!$B$3:$P$193,9,FALSE)&gt;Q$5,3,IF(VLOOKUP($E37,'Country Indicator Data'!$B$3:$P$193,9,FALSE)&gt;Q$4,2,IF(VLOOKUP($E37,'Country Indicator Data'!$B$3:$P$193,9,FALSE)&gt;$Q$3,1,0))))))))</f>
        <v>0</v>
      </c>
      <c r="R37" s="151">
        <f t="shared" si="4"/>
        <v>1</v>
      </c>
      <c r="S37" s="142">
        <f>IF(B37="Regional crisis",((IF(VLOOKUP($C37,'Regional Crises'!$B$1:$R$51,17,FALSE)="x","x",ROUND(IF(VLOOKUP($C37,'Regional Crises'!$B$1:$R$51,17,FALSE)&gt;S$126,0,IF(VLOOKUP($C37,'Regional Crises'!$B$1:$R$51,17,FALSE)&lt;S$125,5,(S$126-VLOOKUP($C37,'Regional Crises'!$B$1:$R$51,17,FALSE))/(S$126-S$125)*5)),1)))),(IF(VLOOKUP($E37,'Country Indicator Data'!$B$3:$N$193,13,FALSE)="x","x",ROUND(IF(VLOOKUP($E37,'Country Indicator Data'!$B$3:$N$193,13,FALSE)&gt;S$126,0,IF(VLOOKUP($E37,'Country Indicator Data'!$B$3:$N$193,13,FALSE)&lt;S$125,5,(S$126-VLOOKUP($E37,'Country Indicator Data'!$B$3:$N$193,13,FALSE))/(S$126-S$125)*5)),1))))</f>
        <v>3.5</v>
      </c>
      <c r="T37" s="142">
        <f>IF(B37="Regional crisis",((IF(VLOOKUP($C37,'Regional Crises'!$B$1:$R$51,14,FALSE)="x","x",ROUND(IF(VLOOKUP($C37,'Regional Crises'!$B$1:$R$51,14,FALSE)&gt;T$126,0,IF(VLOOKUP($C37,'Regional Crises'!$B$1:$R$51,14,FALSE)&lt;T$125,5,(T$126-VLOOKUP($C37,'Regional Crises'!$B$1:$R$51,14,FALSE))/(T$126-T$125)*5)),1)))),(IF(VLOOKUP($E37,'Country Indicator Data'!$B$3:$N$193,10,FALSE)="x","x",ROUND(IF(VLOOKUP($E37,'Country Indicator Data'!$B$3:$N$193,10,FALSE)&gt;T$126,0,IF(VLOOKUP($E37,'Country Indicator Data'!$B$3:$N$193,10,FALSE)&lt;T$125,5,(T$126-VLOOKUP($E37,'Country Indicator Data'!$B$3:$N$193,10,FALSE))/(T$126-T$125)*5)),1))))</f>
        <v>3.4</v>
      </c>
      <c r="U37" s="142" t="str">
        <f>IF(B37="Regional crisis",((IF(VLOOKUP($C37,'Regional Crises'!$B$1:$R$51,15,FALSE)="x","x",ROUND(IF(VLOOKUP($C37,'Regional Crises'!$B$1:$R$51,15,FALSE)&gt;U$126,0,IF(VLOOKUP($C37,'Regional Crises'!$B$1:$R$51,15,FALSE)&lt;U$125,5,(U$126-VLOOKUP($C37,'Regional Crises'!$B$1:$R$51,15,FALSE))/(U$126-U$125)*5)),1)))),(IF(VLOOKUP($E37,'Country Indicator Data'!$B$3:$N$193,11,FALSE)="x","x",ROUND(IF(VLOOKUP($E37,'Country Indicator Data'!$B$3:$N$193,11,FALSE)&gt;U$126,0,IF(VLOOKUP($E37,'Country Indicator Data'!$B$3:$N$193,11,FALSE)&lt;U$125,5,(U$126-VLOOKUP($E37,'Country Indicator Data'!$B$3:$N$193,11,FALSE))/(U$126-U$125)*5)),1))))</f>
        <v>x</v>
      </c>
      <c r="V37" s="142">
        <f>IF(B37="Regional crisis",((IF(VLOOKUP($C37,'Regional Crises'!$B$1:$R$51,16,FALSE)="x","x",ROUND(IF(VLOOKUP($C37,'Regional Crises'!$B$1:$R$51,16,FALSE)&gt;V$126,0,IF(VLOOKUP($C37,'Regional Crises'!$B$1:$R$51,16,FALSE)&lt;V$125,5,(V$126-VLOOKUP($C37,'Regional Crises'!$B$1:$R$51,16,FALSE))/(V$126-V$125)*5)),1)))),(IF(VLOOKUP($E37,'Country Indicator Data'!$B$3:$N$193,12,FALSE)="x","x",ROUND(IF(VLOOKUP($E37,'Country Indicator Data'!$B$3:$N$193,12,FALSE)&gt;V$126,0,IF(VLOOKUP($E37,'Country Indicator Data'!$B$3:$N$193,12,FALSE)&lt;V$125,5,(V$126-VLOOKUP($E37,'Country Indicator Data'!$B$3:$N$193,12,FALSE))/(V$126-V$125)*5)),1))))</f>
        <v>3.7</v>
      </c>
      <c r="W37" s="151">
        <f t="shared" si="5"/>
        <v>3.5</v>
      </c>
      <c r="X37" s="154">
        <f t="shared" si="6"/>
        <v>2.1</v>
      </c>
      <c r="Y37" s="142">
        <f>IF('Core Indicators'!FC31="x","x",IF('Core Indicators'!FC31&gt;=Y$7,5,IF('Core Indicators'!FC31&gt;=Y$6,4,IF('Core Indicators'!FC31&gt;=Y$5,3,IF('Core Indicators'!FC31&gt;=Y$4,2,IF('Core Indicators'!FC31&gt;=Y$3,1,0))))))</f>
        <v>5</v>
      </c>
      <c r="Z37" s="151">
        <f t="shared" si="7"/>
        <v>5</v>
      </c>
      <c r="AA37" s="144">
        <f>IF(OR('Crisis Indicator Data'!$W31="x",ISNA('Crisis Indicator Data'!$Q31)),"x",'Crisis Indicator Data'!$W31/SUM('Crisis Indicator Data'!$Q31:$U31))</f>
        <v>0</v>
      </c>
      <c r="AB37" s="148">
        <f t="shared" si="8"/>
        <v>0</v>
      </c>
      <c r="AC37" s="144">
        <f>IF(OR('Crisis Indicator Data'!$X31="x",ISNA('Crisis Indicator Data'!$Q31)),"x",'Crisis Indicator Data'!$X31/SUM('Crisis Indicator Data'!$Q31:$U31))</f>
        <v>0</v>
      </c>
      <c r="AD37" s="148">
        <f t="shared" si="9"/>
        <v>0</v>
      </c>
      <c r="AE37" s="146">
        <f>'Crisis Indicator Data'!Y31</f>
        <v>1</v>
      </c>
      <c r="AF37" s="146">
        <f>'Crisis Indicator Data'!Z31</f>
        <v>0</v>
      </c>
      <c r="AG37" s="146">
        <f>'Crisis Indicator Data'!AA31</f>
        <v>0</v>
      </c>
      <c r="AH37" s="146">
        <f>'Crisis Indicator Data'!AB31</f>
        <v>0</v>
      </c>
      <c r="AI37" s="149">
        <f t="shared" si="10"/>
        <v>1</v>
      </c>
      <c r="AJ37" s="146">
        <f>'Crisis Indicator Data'!AC31</f>
        <v>0</v>
      </c>
      <c r="AK37" s="146">
        <f>'Crisis Indicator Data'!AD31</f>
        <v>0</v>
      </c>
      <c r="AL37" s="149">
        <f t="shared" si="11"/>
        <v>0</v>
      </c>
      <c r="AM37" s="146">
        <f>'Crisis Indicator Data'!AE31</f>
        <v>0</v>
      </c>
      <c r="AN37" s="146">
        <f>'Crisis Indicator Data'!AF31</f>
        <v>0</v>
      </c>
      <c r="AO37" s="146">
        <f>'Crisis Indicator Data'!AG31</f>
        <v>1</v>
      </c>
      <c r="AP37" s="149">
        <f t="shared" si="12"/>
        <v>1</v>
      </c>
      <c r="AQ37" s="152">
        <f t="shared" si="13"/>
        <v>1</v>
      </c>
      <c r="AR37" s="154">
        <f t="shared" si="14"/>
        <v>3</v>
      </c>
    </row>
    <row r="38" spans="1:44" ht="13.5" customHeight="1" x14ac:dyDescent="0.35">
      <c r="A38" s="1" t="str">
        <f>'Crisis Indicator Data'!A32</f>
        <v>Complex crisis in DPRK</v>
      </c>
      <c r="B38" s="1" t="str">
        <f>'Crisis Indicator Data'!B32</f>
        <v>Complex crisis</v>
      </c>
      <c r="C38" s="25" t="str">
        <f>'Crisis Indicator Data'!C32</f>
        <v>PRK001</v>
      </c>
      <c r="D38" s="25" t="str">
        <f>'Crisis Indicator Data'!D32</f>
        <v>DPRK</v>
      </c>
      <c r="E38" s="25" t="str">
        <f>'Crisis Indicator Data'!E32</f>
        <v>PRK</v>
      </c>
      <c r="F38" s="142">
        <f>IF(B38="Regional crisis",(IF(VLOOKUP($C38,'Regional Crises'!$B$1:$R$51,7,FALSE)="x","x",ROUND(IF(VLOOKUP($C38,'Regional Crises'!$B$1:$R$51,7,FALSE)&gt;$F$126,5,IF(VLOOKUP($C38,'Regional Crises'!$B$1:$R$51,7,FALSE)&lt;F$125,0,($F$126-VLOOKUP($C38,'Regional Crises'!$B$1:$R$51,7,FALSE))/($F$126-$F$125)*5)),1))),IF(VLOOKUP($E38,'Country Indicator Data'!$B$3:$N$193,3,FALSE)="x","x",ROUND(IF(VLOOKUP($E38,'Country Indicator Data'!$B$3:$N$193,3,FALSE)&gt;$F$126,5,IF(VLOOKUP($E38,'Country Indicator Data'!$B$3:$N$193,3,FALSE)&lt;$F$125,0,($F$126-VLOOKUP($E38,'Country Indicator Data'!$B$3:$N$193,3,FALSE))/($F$126-$F$125)*5)),1)))</f>
        <v>5</v>
      </c>
      <c r="G38" s="142">
        <f>IF(B38="Regional crisis",(IF(VLOOKUP($C38,'Regional Crises'!$B$1:$R$51,9,FALSE)="x","x",ROUND(IF(VLOOKUP($C38,'Regional Crises'!$B$1:$R$51,9,FALSE)&gt;G$126,5,IF(VLOOKUP($C38,'Regional Crises'!$B$1:$R$51,9,FALSE)&lt;G$125,0,(G$126-VLOOKUP($C38,'Regional Crises'!$B$1:$R$51,9,FALSE))/(G$126-G$125)*5)),1))),IF(VLOOKUP($E38,'Country Indicator Data'!$B$3:$N$193,5,FALSE)="x","x",ROUND(IF(VLOOKUP($E38,'Country Indicator Data'!$B$3:$N$193,5,FALSE)&gt;G$126,5,IF(VLOOKUP($E38,'Country Indicator Data'!$B$3:$N$193,5,FALSE)&lt;G$125,0,(G$126-VLOOKUP($E38,'Country Indicator Data'!$B$3:$N$193,5,FALSE))/(G$126-G$125)*5)),1)))</f>
        <v>3.7</v>
      </c>
      <c r="H38" s="143">
        <f t="shared" si="0"/>
        <v>4.3499999999999996</v>
      </c>
      <c r="I38" s="142">
        <f>IF(B38="Regional crisis",(IF(VLOOKUP($C38,'Regional Crises'!$B$1:$R$51,6,FALSE)="x","x",ROUND(IF(VLOOKUP($C38,'Regional Crises'!$B$1:$R$51,6,FALSE)&gt;I$126,5,IF(VLOOKUP($C38,'Regional Crises'!$B$1:$R$51,6,FALSE)&lt;I$125,0,5-(I$126-VLOOKUP($C38,'Regional Crises'!$B$1:$R$51,6,FALSE))/(I$126-I$125)*5)),1))),IF(VLOOKUP($E38,'Country Indicator Data'!$B$3:$N$193,2,FALSE)="x","x",ROUND(IF(VLOOKUP($E38,'Country Indicator Data'!$B$3:$N$193,2,FALSE)&gt;I$126,5,IF(VLOOKUP($E38,'Country Indicator Data'!$B$3:$N$193,2,FALSE)&lt;I$125,0,5-(I$126-VLOOKUP($E38,'Country Indicator Data'!$B$3:$N$193,2,FALSE))/(I$126-I$125)*5)),1)))</f>
        <v>5</v>
      </c>
      <c r="J38" s="142">
        <f>IF(B38="Regional crisis",(IF(VLOOKUP($C38,'Regional Crises'!$B$1:$R$51,8,FALSE)="x","x",ROUND(IF(VLOOKUP($C38,'Regional Crises'!$B$1:$R$51,8,FALSE)&gt;J$126,5,IF(VLOOKUP($C38,'Regional Crises'!$B$1:$R$51,8,FALSE)&lt;J$125,0,5-(J$126-VLOOKUP($C38,'Regional Crises'!$B$1:$R$51,8,FALSE))/(J$126-J$125)*5)),1))),IF(VLOOKUP($E38,'Country Indicator Data'!$B$3:$N$193,4,FALSE)="x","x",ROUND(IF(VLOOKUP($E38,'Country Indicator Data'!$B$3:$N$193,4,FALSE)&gt;J$126,5,IF(VLOOKUP($E38,'Country Indicator Data'!$B$3:$N$193,4,FALSE)&lt;J$125,0,5-(J$126-VLOOKUP($E38,'Country Indicator Data'!$B$3:$N$193,4,FALSE))/(J$126-J$125)*5)),1)))</f>
        <v>0</v>
      </c>
      <c r="K38" s="143">
        <f t="shared" si="1"/>
        <v>2.5</v>
      </c>
      <c r="L38" s="142" t="str">
        <f>IF(B38="Regional crisis",(IF(VLOOKUP($C38,'Regional Crises'!$B$1:$R$51,10,FALSE)="x","x",ROUND(IF(VLOOKUP($C38,'Regional Crises'!$B$1:$R$51,10,FALSE)&gt;L$126,5,IF(VLOOKUP($C38,'Regional Crises'!$B$1:$R$51,10,FALSE)&lt;L$125,0,5-(L$126-VLOOKUP($C38,'Regional Crises'!$B$1:$R$51,10,FALSE))/(L$126-L$125)*5)),1))),IF(VLOOKUP($E38,'Country Indicator Data'!$B$3:$N$193,6,FALSE)="x","x",ROUND(IF(VLOOKUP($E38,'Country Indicator Data'!$B$3:$N$193,6,FALSE)&gt;L$126,5,IF(VLOOKUP($E38,'Country Indicator Data'!$B$3:$N$193,6,FALSE)&lt;L$125,0,5-(L$126-VLOOKUP($E38,'Country Indicator Data'!$B$3:$N$193,6,FALSE))/(L$126-L$125)*5)),1)))</f>
        <v>x</v>
      </c>
      <c r="M38" s="142" t="str">
        <f>IF(B38="Regional crisis",(IF(VLOOKUP($C38,'Regional Crises'!$B$1:$R$51,11,FALSE)="x","x",ROUND(IF(VLOOKUP($C38,'Regional Crises'!$B$1:$R$51,11,FALSE)&gt;M$126,5,IF(VLOOKUP($C38,'Regional Crises'!$B$1:$R$51,11,FALSE)&lt;M$125,0,5-(M$126-VLOOKUP($C38,'Regional Crises'!$B$1:$R$51,11,FALSE))/(M$126-M$125)*5)),1))),IF(VLOOKUP($E38,'Country Indicator Data'!$B$3:$N$193,7,FALSE)="x","x",ROUND(IF(VLOOKUP($E38,'Country Indicator Data'!$B$3:$N$193,7,FALSE)&gt;M$126,5,IF(VLOOKUP($E38,'Country Indicator Data'!$B$3:$N$193,7,FALSE)&lt;M$125,0,5-(M$126-VLOOKUP($E38,'Country Indicator Data'!$B$3:$N$193,7,FALSE))/(M$126-M$125)*5)),1)))</f>
        <v>x</v>
      </c>
      <c r="N38" s="143" t="str">
        <f t="shared" si="2"/>
        <v>x</v>
      </c>
      <c r="O38" s="151">
        <f t="shared" si="3"/>
        <v>3.4249999999999998</v>
      </c>
      <c r="P38" s="142">
        <f>IF(B38="Regional crisis",VLOOKUP(C38,'Regional Crises'!$B$1:$R$54,12,FALSE),VLOOKUP(E38,'Country Indicator Data'!$B$3:$I$193,8,FALSE))</f>
        <v>2</v>
      </c>
      <c r="Q38" s="142" t="str">
        <f>IF(B38="Regional crisis",(IF(VLOOKUP(C38,'Regional Crises'!$B$1:$R$54,13,FALSE)="x","x",IF(VLOOKUP(C38,'Regional Crises'!$B$1:$R$54,13,FALSE)&gt;Q$7,5,IF(VLOOKUP(C38,'Regional Crises'!$B$1:$R$54,13,FALSE)&gt;Q$6,4,IF(VLOOKUP(C38,'Regional Crises'!$B$1:$R$54,13,FALSE)&gt;Q$5,3,IF(VLOOKUP(C38,'Regional Crises'!$B$1:$R$54,13,FALSE)&gt;Q$4,2,IF(VLOOKUP(C38,'Regional Crises'!$B$1:$R$54,13,FALSE)&gt;$Q$3,1,0))))))),(IF(VLOOKUP($E38,'Country Indicator Data'!$B$3:$P$193,9,FALSE)="x","x",IF(VLOOKUP($E38,'Country Indicator Data'!$B$3:$P$193,9,FALSE)&gt;Q$7,5,IF(VLOOKUP($E38,'Country Indicator Data'!$B$3:$P$193,9,FALSE)&gt;Q$6,4,IF(VLOOKUP($E38,'Country Indicator Data'!$B$3:$P$193,9,FALSE)&gt;Q$5,3,IF(VLOOKUP($E38,'Country Indicator Data'!$B$3:$P$193,9,FALSE)&gt;Q$4,2,IF(VLOOKUP($E38,'Country Indicator Data'!$B$3:$P$193,9,FALSE)&gt;$Q$3,1,0))))))))</f>
        <v>x</v>
      </c>
      <c r="R38" s="151">
        <f t="shared" si="4"/>
        <v>2</v>
      </c>
      <c r="S38" s="142">
        <f>IF(B38="Regional crisis",((IF(VLOOKUP($C38,'Regional Crises'!$B$1:$R$51,17,FALSE)="x","x",ROUND(IF(VLOOKUP($C38,'Regional Crises'!$B$1:$R$51,17,FALSE)&gt;S$126,0,IF(VLOOKUP($C38,'Regional Crises'!$B$1:$R$51,17,FALSE)&lt;S$125,5,(S$126-VLOOKUP($C38,'Regional Crises'!$B$1:$R$51,17,FALSE))/(S$126-S$125)*5)),1)))),(IF(VLOOKUP($E38,'Country Indicator Data'!$B$3:$N$193,13,FALSE)="x","x",ROUND(IF(VLOOKUP($E38,'Country Indicator Data'!$B$3:$N$193,13,FALSE)&gt;S$126,0,IF(VLOOKUP($E38,'Country Indicator Data'!$B$3:$N$193,13,FALSE)&lt;S$125,5,(S$126-VLOOKUP($E38,'Country Indicator Data'!$B$3:$N$193,13,FALSE))/(S$126-S$125)*5)),1))))</f>
        <v>4.4000000000000004</v>
      </c>
      <c r="T38" s="142">
        <f>IF(B38="Regional crisis",((IF(VLOOKUP($C38,'Regional Crises'!$B$1:$R$51,14,FALSE)="x","x",ROUND(IF(VLOOKUP($C38,'Regional Crises'!$B$1:$R$51,14,FALSE)&gt;T$126,0,IF(VLOOKUP($C38,'Regional Crises'!$B$1:$R$51,14,FALSE)&lt;T$125,5,(T$126-VLOOKUP($C38,'Regional Crises'!$B$1:$R$51,14,FALSE))/(T$126-T$125)*5)),1)))),(IF(VLOOKUP($E38,'Country Indicator Data'!$B$3:$N$193,10,FALSE)="x","x",ROUND(IF(VLOOKUP($E38,'Country Indicator Data'!$B$3:$N$193,10,FALSE)&gt;T$126,0,IF(VLOOKUP($E38,'Country Indicator Data'!$B$3:$N$193,10,FALSE)&lt;T$125,5,(T$126-VLOOKUP($E38,'Country Indicator Data'!$B$3:$N$193,10,FALSE))/(T$126-T$125)*5)),1))))</f>
        <v>4.0999999999999996</v>
      </c>
      <c r="U38" s="142">
        <f>IF(B38="Regional crisis",((IF(VLOOKUP($C38,'Regional Crises'!$B$1:$R$51,15,FALSE)="x","x",ROUND(IF(VLOOKUP($C38,'Regional Crises'!$B$1:$R$51,15,FALSE)&gt;U$126,0,IF(VLOOKUP($C38,'Regional Crises'!$B$1:$R$51,15,FALSE)&lt;U$125,5,(U$126-VLOOKUP($C38,'Regional Crises'!$B$1:$R$51,15,FALSE))/(U$126-U$125)*5)),1)))),(IF(VLOOKUP($E38,'Country Indicator Data'!$B$3:$N$193,11,FALSE)="x","x",ROUND(IF(VLOOKUP($E38,'Country Indicator Data'!$B$3:$N$193,11,FALSE)&gt;U$126,0,IF(VLOOKUP($E38,'Country Indicator Data'!$B$3:$N$193,11,FALSE)&lt;U$125,5,(U$126-VLOOKUP($E38,'Country Indicator Data'!$B$3:$N$193,11,FALSE))/(U$126-U$125)*5)),1))))</f>
        <v>4.5</v>
      </c>
      <c r="V38" s="142">
        <f>IF(B38="Regional crisis",((IF(VLOOKUP($C38,'Regional Crises'!$B$1:$R$51,16,FALSE)="x","x",ROUND(IF(VLOOKUP($C38,'Regional Crises'!$B$1:$R$51,16,FALSE)&gt;V$126,0,IF(VLOOKUP($C38,'Regional Crises'!$B$1:$R$51,16,FALSE)&lt;V$125,5,(V$126-VLOOKUP($C38,'Regional Crises'!$B$1:$R$51,16,FALSE))/(V$126-V$125)*5)),1)))),(IF(VLOOKUP($E38,'Country Indicator Data'!$B$3:$N$193,12,FALSE)="x","x",ROUND(IF(VLOOKUP($E38,'Country Indicator Data'!$B$3:$N$193,12,FALSE)&gt;V$126,0,IF(VLOOKUP($E38,'Country Indicator Data'!$B$3:$N$193,12,FALSE)&lt;V$125,5,(V$126-VLOOKUP($E38,'Country Indicator Data'!$B$3:$N$193,12,FALSE))/(V$126-V$125)*5)),1))))</f>
        <v>4.9000000000000004</v>
      </c>
      <c r="W38" s="151">
        <f t="shared" si="5"/>
        <v>4.5</v>
      </c>
      <c r="X38" s="154">
        <f t="shared" si="6"/>
        <v>3.3</v>
      </c>
      <c r="Y38" s="142">
        <f>IF('Core Indicators'!FC32="x","x",IF('Core Indicators'!FC32&gt;=Y$7,5,IF('Core Indicators'!FC32&gt;=Y$6,4,IF('Core Indicators'!FC32&gt;=Y$5,3,IF('Core Indicators'!FC32&gt;=Y$4,2,IF('Core Indicators'!FC32&gt;=Y$3,1,0))))))</f>
        <v>1</v>
      </c>
      <c r="Z38" s="151">
        <f t="shared" si="7"/>
        <v>1</v>
      </c>
      <c r="AA38" s="144" t="str">
        <f>IF(OR('Crisis Indicator Data'!$W32="x",ISNA('Crisis Indicator Data'!$Q32)),"x",'Crisis Indicator Data'!$W32/SUM('Crisis Indicator Data'!$Q32:$U32))</f>
        <v>x</v>
      </c>
      <c r="AB38" s="148" t="str">
        <f t="shared" si="8"/>
        <v>x</v>
      </c>
      <c r="AC38" s="144" t="str">
        <f>IF(OR('Crisis Indicator Data'!$X32="x",ISNA('Crisis Indicator Data'!$Q32)),"x",'Crisis Indicator Data'!$X32/SUM('Crisis Indicator Data'!$Q32:$U32))</f>
        <v>x</v>
      </c>
      <c r="AD38" s="148" t="str">
        <f t="shared" si="9"/>
        <v>x</v>
      </c>
      <c r="AE38" s="146">
        <f>'Crisis Indicator Data'!Y32</f>
        <v>2</v>
      </c>
      <c r="AF38" s="146">
        <f>'Crisis Indicator Data'!Z32</f>
        <v>2</v>
      </c>
      <c r="AG38" s="146">
        <f>'Crisis Indicator Data'!AA32</f>
        <v>2</v>
      </c>
      <c r="AH38" s="146">
        <f>'Crisis Indicator Data'!AB32</f>
        <v>0</v>
      </c>
      <c r="AI38" s="149">
        <f t="shared" si="10"/>
        <v>3</v>
      </c>
      <c r="AJ38" s="146">
        <f>'Crisis Indicator Data'!AC32</f>
        <v>3</v>
      </c>
      <c r="AK38" s="146">
        <f>'Crisis Indicator Data'!AD32</f>
        <v>2</v>
      </c>
      <c r="AL38" s="149">
        <f t="shared" si="11"/>
        <v>5</v>
      </c>
      <c r="AM38" s="146">
        <f>'Crisis Indicator Data'!AE32</f>
        <v>0</v>
      </c>
      <c r="AN38" s="146">
        <f>'Crisis Indicator Data'!AF32</f>
        <v>1</v>
      </c>
      <c r="AO38" s="146">
        <f>'Crisis Indicator Data'!AG32</f>
        <v>2</v>
      </c>
      <c r="AP38" s="149">
        <f t="shared" si="12"/>
        <v>3</v>
      </c>
      <c r="AQ38" s="152">
        <f t="shared" si="13"/>
        <v>4</v>
      </c>
      <c r="AR38" s="154">
        <f t="shared" si="14"/>
        <v>2.5</v>
      </c>
    </row>
    <row r="39" spans="1:44" ht="13.5" customHeight="1" x14ac:dyDescent="0.35">
      <c r="A39" s="1" t="str">
        <f>'Crisis Indicator Data'!A33</f>
        <v>Complex crisis in DRC</v>
      </c>
      <c r="B39" s="1" t="str">
        <f>'Crisis Indicator Data'!B33</f>
        <v>Complex crisis</v>
      </c>
      <c r="C39" s="25" t="str">
        <f>'Crisis Indicator Data'!C33</f>
        <v>COD001</v>
      </c>
      <c r="D39" s="25" t="str">
        <f>'Crisis Indicator Data'!D33</f>
        <v>DRC</v>
      </c>
      <c r="E39" s="25" t="str">
        <f>'Crisis Indicator Data'!E33</f>
        <v>COD</v>
      </c>
      <c r="F39" s="142">
        <f>IF(B39="Regional crisis",(IF(VLOOKUP($C39,'Regional Crises'!$B$1:$R$51,7,FALSE)="x","x",ROUND(IF(VLOOKUP($C39,'Regional Crises'!$B$1:$R$51,7,FALSE)&gt;$F$126,5,IF(VLOOKUP($C39,'Regional Crises'!$B$1:$R$51,7,FALSE)&lt;F$125,0,($F$126-VLOOKUP($C39,'Regional Crises'!$B$1:$R$51,7,FALSE))/($F$126-$F$125)*5)),1))),IF(VLOOKUP($E39,'Country Indicator Data'!$B$3:$N$193,3,FALSE)="x","x",ROUND(IF(VLOOKUP($E39,'Country Indicator Data'!$B$3:$N$193,3,FALSE)&gt;$F$126,5,IF(VLOOKUP($E39,'Country Indicator Data'!$B$3:$N$193,3,FALSE)&lt;$F$125,0,($F$126-VLOOKUP($E39,'Country Indicator Data'!$B$3:$N$193,3,FALSE))/($F$126-$F$125)*5)),1)))</f>
        <v>3.9</v>
      </c>
      <c r="G39" s="142">
        <f>IF(B39="Regional crisis",(IF(VLOOKUP($C39,'Regional Crises'!$B$1:$R$51,9,FALSE)="x","x",ROUND(IF(VLOOKUP($C39,'Regional Crises'!$B$1:$R$51,9,FALSE)&gt;G$126,5,IF(VLOOKUP($C39,'Regional Crises'!$B$1:$R$51,9,FALSE)&lt;G$125,0,(G$126-VLOOKUP($C39,'Regional Crises'!$B$1:$R$51,9,FALSE))/(G$126-G$125)*5)),1))),IF(VLOOKUP($E39,'Country Indicator Data'!$B$3:$N$193,5,FALSE)="x","x",ROUND(IF(VLOOKUP($E39,'Country Indicator Data'!$B$3:$N$193,5,FALSE)&gt;G$126,5,IF(VLOOKUP($E39,'Country Indicator Data'!$B$3:$N$193,5,FALSE)&lt;G$125,0,(G$126-VLOOKUP($E39,'Country Indicator Data'!$B$3:$N$193,5,FALSE))/(G$126-G$125)*5)),1)))</f>
        <v>3.3</v>
      </c>
      <c r="H39" s="143">
        <f t="shared" si="0"/>
        <v>3.5999999999999996</v>
      </c>
      <c r="I39" s="142">
        <f>IF(B39="Regional crisis",(IF(VLOOKUP($C39,'Regional Crises'!$B$1:$R$51,6,FALSE)="x","x",ROUND(IF(VLOOKUP($C39,'Regional Crises'!$B$1:$R$51,6,FALSE)&gt;I$126,5,IF(VLOOKUP($C39,'Regional Crises'!$B$1:$R$51,6,FALSE)&lt;I$125,0,5-(I$126-VLOOKUP($C39,'Regional Crises'!$B$1:$R$51,6,FALSE))/(I$126-I$125)*5)),1))),IF(VLOOKUP($E39,'Country Indicator Data'!$B$3:$N$193,2,FALSE)="x","x",ROUND(IF(VLOOKUP($E39,'Country Indicator Data'!$B$3:$N$193,2,FALSE)&gt;I$126,5,IF(VLOOKUP($E39,'Country Indicator Data'!$B$3:$N$193,2,FALSE)&lt;I$125,0,5-(I$126-VLOOKUP($E39,'Country Indicator Data'!$B$3:$N$193,2,FALSE))/(I$126-I$125)*5)),1)))</f>
        <v>4.7</v>
      </c>
      <c r="J39" s="142">
        <f>IF(B39="Regional crisis",(IF(VLOOKUP($C39,'Regional Crises'!$B$1:$R$51,8,FALSE)="x","x",ROUND(IF(VLOOKUP($C39,'Regional Crises'!$B$1:$R$51,8,FALSE)&gt;J$126,5,IF(VLOOKUP($C39,'Regional Crises'!$B$1:$R$51,8,FALSE)&lt;J$125,0,5-(J$126-VLOOKUP($C39,'Regional Crises'!$B$1:$R$51,8,FALSE))/(J$126-J$125)*5)),1))),IF(VLOOKUP($E39,'Country Indicator Data'!$B$3:$N$193,4,FALSE)="x","x",ROUND(IF(VLOOKUP($E39,'Country Indicator Data'!$B$3:$N$193,4,FALSE)&gt;J$126,5,IF(VLOOKUP($E39,'Country Indicator Data'!$B$3:$N$193,4,FALSE)&lt;J$125,0,5-(J$126-VLOOKUP($E39,'Country Indicator Data'!$B$3:$N$193,4,FALSE))/(J$126-J$125)*5)),1)))</f>
        <v>5</v>
      </c>
      <c r="K39" s="143">
        <f t="shared" si="1"/>
        <v>4.8499999999999996</v>
      </c>
      <c r="L39" s="142">
        <f>IF(B39="Regional crisis",(IF(VLOOKUP($C39,'Regional Crises'!$B$1:$R$51,10,FALSE)="x","x",ROUND(IF(VLOOKUP($C39,'Regional Crises'!$B$1:$R$51,10,FALSE)&gt;L$126,5,IF(VLOOKUP($C39,'Regional Crises'!$B$1:$R$51,10,FALSE)&lt;L$125,0,5-(L$126-VLOOKUP($C39,'Regional Crises'!$B$1:$R$51,10,FALSE))/(L$126-L$125)*5)),1))),IF(VLOOKUP($E39,'Country Indicator Data'!$B$3:$N$193,6,FALSE)="x","x",ROUND(IF(VLOOKUP($E39,'Country Indicator Data'!$B$3:$N$193,6,FALSE)&gt;L$126,5,IF(VLOOKUP($E39,'Country Indicator Data'!$B$3:$N$193,6,FALSE)&lt;L$125,0,5-(L$126-VLOOKUP($E39,'Country Indicator Data'!$B$3:$N$193,6,FALSE))/(L$126-L$125)*5)),1)))</f>
        <v>4.4000000000000004</v>
      </c>
      <c r="M39" s="142">
        <f>IF(B39="Regional crisis",(IF(VLOOKUP($C39,'Regional Crises'!$B$1:$R$51,11,FALSE)="x","x",ROUND(IF(VLOOKUP($C39,'Regional Crises'!$B$1:$R$51,11,FALSE)&gt;M$126,5,IF(VLOOKUP($C39,'Regional Crises'!$B$1:$R$51,11,FALSE)&lt;M$125,0,5-(M$126-VLOOKUP($C39,'Regional Crises'!$B$1:$R$51,11,FALSE))/(M$126-M$125)*5)),1))),IF(VLOOKUP($E39,'Country Indicator Data'!$B$3:$N$193,7,FALSE)="x","x",ROUND(IF(VLOOKUP($E39,'Country Indicator Data'!$B$3:$N$193,7,FALSE)&gt;M$126,5,IF(VLOOKUP($E39,'Country Indicator Data'!$B$3:$N$193,7,FALSE)&lt;M$125,0,5-(M$126-VLOOKUP($E39,'Country Indicator Data'!$B$3:$N$193,7,FALSE))/(M$126-M$125)*5)),1)))</f>
        <v>2.1</v>
      </c>
      <c r="N39" s="143">
        <f t="shared" si="2"/>
        <v>3.25</v>
      </c>
      <c r="O39" s="151">
        <f t="shared" si="3"/>
        <v>3.9</v>
      </c>
      <c r="P39" s="142">
        <f>IF(B39="Regional crisis",VLOOKUP(C39,'Regional Crises'!$B$1:$R$54,12,FALSE),VLOOKUP(E39,'Country Indicator Data'!$B$3:$I$193,8,FALSE))</f>
        <v>4</v>
      </c>
      <c r="Q39" s="142">
        <f>IF(B39="Regional crisis",(IF(VLOOKUP(C39,'Regional Crises'!$B$1:$R$54,13,FALSE)="x","x",IF(VLOOKUP(C39,'Regional Crises'!$B$1:$R$54,13,FALSE)&gt;Q$7,5,IF(VLOOKUP(C39,'Regional Crises'!$B$1:$R$54,13,FALSE)&gt;Q$6,4,IF(VLOOKUP(C39,'Regional Crises'!$B$1:$R$54,13,FALSE)&gt;Q$5,3,IF(VLOOKUP(C39,'Regional Crises'!$B$1:$R$54,13,FALSE)&gt;Q$4,2,IF(VLOOKUP(C39,'Regional Crises'!$B$1:$R$54,13,FALSE)&gt;$Q$3,1,0))))))),(IF(VLOOKUP($E39,'Country Indicator Data'!$B$3:$P$193,9,FALSE)="x","x",IF(VLOOKUP($E39,'Country Indicator Data'!$B$3:$P$193,9,FALSE)&gt;Q$7,5,IF(VLOOKUP($E39,'Country Indicator Data'!$B$3:$P$193,9,FALSE)&gt;Q$6,4,IF(VLOOKUP($E39,'Country Indicator Data'!$B$3:$P$193,9,FALSE)&gt;Q$5,3,IF(VLOOKUP($E39,'Country Indicator Data'!$B$3:$P$193,9,FALSE)&gt;Q$4,2,IF(VLOOKUP($E39,'Country Indicator Data'!$B$3:$P$193,9,FALSE)&gt;$Q$3,1,0))))))))</f>
        <v>4</v>
      </c>
      <c r="R39" s="151">
        <f t="shared" si="4"/>
        <v>4</v>
      </c>
      <c r="S39" s="142">
        <f>IF(B39="Regional crisis",((IF(VLOOKUP($C39,'Regional Crises'!$B$1:$R$51,17,FALSE)="x","x",ROUND(IF(VLOOKUP($C39,'Regional Crises'!$B$1:$R$51,17,FALSE)&gt;S$126,0,IF(VLOOKUP($C39,'Regional Crises'!$B$1:$R$51,17,FALSE)&lt;S$125,5,(S$126-VLOOKUP($C39,'Regional Crises'!$B$1:$R$51,17,FALSE))/(S$126-S$125)*5)),1)))),(IF(VLOOKUP($E39,'Country Indicator Data'!$B$3:$N$193,13,FALSE)="x","x",ROUND(IF(VLOOKUP($E39,'Country Indicator Data'!$B$3:$N$193,13,FALSE)&gt;S$126,0,IF(VLOOKUP($E39,'Country Indicator Data'!$B$3:$N$193,13,FALSE)&lt;S$125,5,(S$126-VLOOKUP($E39,'Country Indicator Data'!$B$3:$N$193,13,FALSE))/(S$126-S$125)*5)),1))))</f>
        <v>4</v>
      </c>
      <c r="T39" s="142">
        <f>IF(B39="Regional crisis",((IF(VLOOKUP($C39,'Regional Crises'!$B$1:$R$51,14,FALSE)="x","x",ROUND(IF(VLOOKUP($C39,'Regional Crises'!$B$1:$R$51,14,FALSE)&gt;T$126,0,IF(VLOOKUP($C39,'Regional Crises'!$B$1:$R$51,14,FALSE)&lt;T$125,5,(T$126-VLOOKUP($C39,'Regional Crises'!$B$1:$R$51,14,FALSE))/(T$126-T$125)*5)),1)))),(IF(VLOOKUP($E39,'Country Indicator Data'!$B$3:$N$193,10,FALSE)="x","x",ROUND(IF(VLOOKUP($E39,'Country Indicator Data'!$B$3:$N$193,10,FALSE)&gt;T$126,0,IF(VLOOKUP($E39,'Country Indicator Data'!$B$3:$N$193,10,FALSE)&lt;T$125,5,(T$126-VLOOKUP($E39,'Country Indicator Data'!$B$3:$N$193,10,FALSE))/(T$126-T$125)*5)),1))))</f>
        <v>4.0999999999999996</v>
      </c>
      <c r="U39" s="142">
        <f>IF(B39="Regional crisis",((IF(VLOOKUP($C39,'Regional Crises'!$B$1:$R$51,15,FALSE)="x","x",ROUND(IF(VLOOKUP($C39,'Regional Crises'!$B$1:$R$51,15,FALSE)&gt;U$126,0,IF(VLOOKUP($C39,'Regional Crises'!$B$1:$R$51,15,FALSE)&lt;U$125,5,(U$126-VLOOKUP($C39,'Regional Crises'!$B$1:$R$51,15,FALSE))/(U$126-U$125)*5)),1)))),(IF(VLOOKUP($E39,'Country Indicator Data'!$B$3:$N$193,11,FALSE)="x","x",ROUND(IF(VLOOKUP($E39,'Country Indicator Data'!$B$3:$N$193,11,FALSE)&gt;U$126,0,IF(VLOOKUP($E39,'Country Indicator Data'!$B$3:$N$193,11,FALSE)&lt;U$125,5,(U$126-VLOOKUP($E39,'Country Indicator Data'!$B$3:$N$193,11,FALSE))/(U$126-U$125)*5)),1))))</f>
        <v>3.6</v>
      </c>
      <c r="V39" s="142">
        <f>IF(B39="Regional crisis",((IF(VLOOKUP($C39,'Regional Crises'!$B$1:$R$51,16,FALSE)="x","x",ROUND(IF(VLOOKUP($C39,'Regional Crises'!$B$1:$R$51,16,FALSE)&gt;V$126,0,IF(VLOOKUP($C39,'Regional Crises'!$B$1:$R$51,16,FALSE)&lt;V$125,5,(V$126-VLOOKUP($C39,'Regional Crises'!$B$1:$R$51,16,FALSE))/(V$126-V$125)*5)),1)))),(IF(VLOOKUP($E39,'Country Indicator Data'!$B$3:$N$193,12,FALSE)="x","x",ROUND(IF(VLOOKUP($E39,'Country Indicator Data'!$B$3:$N$193,12,FALSE)&gt;V$126,0,IF(VLOOKUP($E39,'Country Indicator Data'!$B$3:$N$193,12,FALSE)&lt;V$125,5,(V$126-VLOOKUP($E39,'Country Indicator Data'!$B$3:$N$193,12,FALSE))/(V$126-V$125)*5)),1))))</f>
        <v>4.2</v>
      </c>
      <c r="W39" s="151">
        <f t="shared" si="5"/>
        <v>4</v>
      </c>
      <c r="X39" s="154">
        <f t="shared" si="6"/>
        <v>4</v>
      </c>
      <c r="Y39" s="142">
        <f>IF('Core Indicators'!FC33="x","x",IF('Core Indicators'!FC33&gt;=Y$7,5,IF('Core Indicators'!FC33&gt;=Y$6,4,IF('Core Indicators'!FC33&gt;=Y$5,3,IF('Core Indicators'!FC33&gt;=Y$4,2,IF('Core Indicators'!FC33&gt;=Y$3,1,0))))))</f>
        <v>5</v>
      </c>
      <c r="Z39" s="151">
        <f t="shared" si="7"/>
        <v>5</v>
      </c>
      <c r="AA39" s="144" t="str">
        <f>IF(OR('Crisis Indicator Data'!$W33="x",ISNA('Crisis Indicator Data'!$Q33)),"x",'Crisis Indicator Data'!$W33/SUM('Crisis Indicator Data'!$Q33:$U33))</f>
        <v>x</v>
      </c>
      <c r="AB39" s="148" t="str">
        <f t="shared" si="8"/>
        <v>x</v>
      </c>
      <c r="AC39" s="144" t="str">
        <f>IF(OR('Crisis Indicator Data'!$X33="x",ISNA('Crisis Indicator Data'!$Q33)),"x",'Crisis Indicator Data'!$X33/SUM('Crisis Indicator Data'!$Q33:$U33))</f>
        <v>x</v>
      </c>
      <c r="AD39" s="148" t="str">
        <f t="shared" si="9"/>
        <v>x</v>
      </c>
      <c r="AE39" s="146">
        <f>'Crisis Indicator Data'!Y33</f>
        <v>1</v>
      </c>
      <c r="AF39" s="146">
        <f>'Crisis Indicator Data'!Z33</f>
        <v>2</v>
      </c>
      <c r="AG39" s="146">
        <f>'Crisis Indicator Data'!AA33</f>
        <v>2</v>
      </c>
      <c r="AH39" s="146">
        <f>'Crisis Indicator Data'!AB33</f>
        <v>3</v>
      </c>
      <c r="AI39" s="149">
        <f t="shared" si="10"/>
        <v>4</v>
      </c>
      <c r="AJ39" s="146">
        <f>'Crisis Indicator Data'!AC33</f>
        <v>1</v>
      </c>
      <c r="AK39" s="146">
        <f>'Crisis Indicator Data'!AD33</f>
        <v>2</v>
      </c>
      <c r="AL39" s="149">
        <f t="shared" si="11"/>
        <v>3</v>
      </c>
      <c r="AM39" s="146">
        <f>'Crisis Indicator Data'!AE33</f>
        <v>3</v>
      </c>
      <c r="AN39" s="146">
        <f>'Crisis Indicator Data'!AF33</f>
        <v>3</v>
      </c>
      <c r="AO39" s="146">
        <f>'Crisis Indicator Data'!AG33</f>
        <v>2</v>
      </c>
      <c r="AP39" s="149">
        <f t="shared" si="12"/>
        <v>5</v>
      </c>
      <c r="AQ39" s="152">
        <f t="shared" si="13"/>
        <v>4</v>
      </c>
      <c r="AR39" s="154">
        <f t="shared" si="14"/>
        <v>4.5</v>
      </c>
    </row>
    <row r="40" spans="1:44" ht="13.5" customHeight="1" x14ac:dyDescent="0.35">
      <c r="A40" s="1" t="str">
        <f>'Crisis Indicator Data'!A34</f>
        <v>Venezuela displacement in Ecuador</v>
      </c>
      <c r="B40" s="1" t="str">
        <f>'Crisis Indicator Data'!B34</f>
        <v>International displacement</v>
      </c>
      <c r="C40" s="25" t="str">
        <f>'Crisis Indicator Data'!C34</f>
        <v>ECU002</v>
      </c>
      <c r="D40" s="25" t="str">
        <f>'Crisis Indicator Data'!D34</f>
        <v>Ecuador</v>
      </c>
      <c r="E40" s="25" t="str">
        <f>'Crisis Indicator Data'!E34</f>
        <v>ECU</v>
      </c>
      <c r="F40" s="142">
        <f>IF(B40="Regional crisis",(IF(VLOOKUP($C40,'Regional Crises'!$B$1:$R$51,7,FALSE)="x","x",ROUND(IF(VLOOKUP($C40,'Regional Crises'!$B$1:$R$51,7,FALSE)&gt;$F$126,5,IF(VLOOKUP($C40,'Regional Crises'!$B$1:$R$51,7,FALSE)&lt;F$125,0,($F$126-VLOOKUP($C40,'Regional Crises'!$B$1:$R$51,7,FALSE))/($F$126-$F$125)*5)),1))),IF(VLOOKUP($E40,'Country Indicator Data'!$B$3:$N$193,3,FALSE)="x","x",ROUND(IF(VLOOKUP($E40,'Country Indicator Data'!$B$3:$N$193,3,FALSE)&gt;$F$126,5,IF(VLOOKUP($E40,'Country Indicator Data'!$B$3:$N$193,3,FALSE)&lt;$F$125,0,($F$126-VLOOKUP($E40,'Country Indicator Data'!$B$3:$N$193,3,FALSE))/($F$126-$F$125)*5)),1)))</f>
        <v>1.8</v>
      </c>
      <c r="G40" s="142">
        <f>IF(B40="Regional crisis",(IF(VLOOKUP($C40,'Regional Crises'!$B$1:$R$51,9,FALSE)="x","x",ROUND(IF(VLOOKUP($C40,'Regional Crises'!$B$1:$R$51,9,FALSE)&gt;G$126,5,IF(VLOOKUP($C40,'Regional Crises'!$B$1:$R$51,9,FALSE)&lt;G$125,0,(G$126-VLOOKUP($C40,'Regional Crises'!$B$1:$R$51,9,FALSE))/(G$126-G$125)*5)),1))),IF(VLOOKUP($E40,'Country Indicator Data'!$B$3:$N$193,5,FALSE)="x","x",ROUND(IF(VLOOKUP($E40,'Country Indicator Data'!$B$3:$N$193,5,FALSE)&gt;G$126,5,IF(VLOOKUP($E40,'Country Indicator Data'!$B$3:$N$193,5,FALSE)&lt;G$125,0,(G$126-VLOOKUP($E40,'Country Indicator Data'!$B$3:$N$193,5,FALSE))/(G$126-G$125)*5)),1)))</f>
        <v>2.1</v>
      </c>
      <c r="H40" s="143">
        <f t="shared" si="0"/>
        <v>1.9500000000000002</v>
      </c>
      <c r="I40" s="142">
        <f>IF(B40="Regional crisis",(IF(VLOOKUP($C40,'Regional Crises'!$B$1:$R$51,6,FALSE)="x","x",ROUND(IF(VLOOKUP($C40,'Regional Crises'!$B$1:$R$51,6,FALSE)&gt;I$126,5,IF(VLOOKUP($C40,'Regional Crises'!$B$1:$R$51,6,FALSE)&lt;I$125,0,5-(I$126-VLOOKUP($C40,'Regional Crises'!$B$1:$R$51,6,FALSE))/(I$126-I$125)*5)),1))),IF(VLOOKUP($E40,'Country Indicator Data'!$B$3:$N$193,2,FALSE)="x","x",ROUND(IF(VLOOKUP($E40,'Country Indicator Data'!$B$3:$N$193,2,FALSE)&gt;I$126,5,IF(VLOOKUP($E40,'Country Indicator Data'!$B$3:$N$193,2,FALSE)&lt;I$125,0,5-(I$126-VLOOKUP($E40,'Country Indicator Data'!$B$3:$N$193,2,FALSE))/(I$126-I$125)*5)),1)))</f>
        <v>2.2999999999999998</v>
      </c>
      <c r="J40" s="142">
        <f>IF(B40="Regional crisis",(IF(VLOOKUP($C40,'Regional Crises'!$B$1:$R$51,8,FALSE)="x","x",ROUND(IF(VLOOKUP($C40,'Regional Crises'!$B$1:$R$51,8,FALSE)&gt;J$126,5,IF(VLOOKUP($C40,'Regional Crises'!$B$1:$R$51,8,FALSE)&lt;J$125,0,5-(J$126-VLOOKUP($C40,'Regional Crises'!$B$1:$R$51,8,FALSE))/(J$126-J$125)*5)),1))),IF(VLOOKUP($E40,'Country Indicator Data'!$B$3:$N$193,4,FALSE)="x","x",ROUND(IF(VLOOKUP($E40,'Country Indicator Data'!$B$3:$N$193,4,FALSE)&gt;J$126,5,IF(VLOOKUP($E40,'Country Indicator Data'!$B$3:$N$193,4,FALSE)&lt;J$125,0,5-(J$126-VLOOKUP($E40,'Country Indicator Data'!$B$3:$N$193,4,FALSE))/(J$126-J$125)*5)),1)))</f>
        <v>3.1</v>
      </c>
      <c r="K40" s="143">
        <f t="shared" si="1"/>
        <v>2.7</v>
      </c>
      <c r="L40" s="142">
        <f>IF(B40="Regional crisis",(IF(VLOOKUP($C40,'Regional Crises'!$B$1:$R$51,10,FALSE)="x","x",ROUND(IF(VLOOKUP($C40,'Regional Crises'!$B$1:$R$51,10,FALSE)&gt;L$126,5,IF(VLOOKUP($C40,'Regional Crises'!$B$1:$R$51,10,FALSE)&lt;L$125,0,5-(L$126-VLOOKUP($C40,'Regional Crises'!$B$1:$R$51,10,FALSE))/(L$126-L$125)*5)),1))),IF(VLOOKUP($E40,'Country Indicator Data'!$B$3:$N$193,6,FALSE)="x","x",ROUND(IF(VLOOKUP($E40,'Country Indicator Data'!$B$3:$N$193,6,FALSE)&gt;L$126,5,IF(VLOOKUP($E40,'Country Indicator Data'!$B$3:$N$193,6,FALSE)&lt;L$125,0,5-(L$126-VLOOKUP($E40,'Country Indicator Data'!$B$3:$N$193,6,FALSE))/(L$126-L$125)*5)),1)))</f>
        <v>2.6</v>
      </c>
      <c r="M40" s="142">
        <f>IF(B40="Regional crisis",(IF(VLOOKUP($C40,'Regional Crises'!$B$1:$R$51,11,FALSE)="x","x",ROUND(IF(VLOOKUP($C40,'Regional Crises'!$B$1:$R$51,11,FALSE)&gt;M$126,5,IF(VLOOKUP($C40,'Regional Crises'!$B$1:$R$51,11,FALSE)&lt;M$125,0,5-(M$126-VLOOKUP($C40,'Regional Crises'!$B$1:$R$51,11,FALSE))/(M$126-M$125)*5)),1))),IF(VLOOKUP($E40,'Country Indicator Data'!$B$3:$N$193,7,FALSE)="x","x",ROUND(IF(VLOOKUP($E40,'Country Indicator Data'!$B$3:$N$193,7,FALSE)&gt;M$126,5,IF(VLOOKUP($E40,'Country Indicator Data'!$B$3:$N$193,7,FALSE)&lt;M$125,0,5-(M$126-VLOOKUP($E40,'Country Indicator Data'!$B$3:$N$193,7,FALSE))/(M$126-M$125)*5)),1)))</f>
        <v>2.5</v>
      </c>
      <c r="N40" s="143">
        <f t="shared" si="2"/>
        <v>2.5499999999999998</v>
      </c>
      <c r="O40" s="151">
        <f t="shared" si="3"/>
        <v>2.4</v>
      </c>
      <c r="P40" s="142">
        <f>IF(B40="Regional crisis",VLOOKUP(C40,'Regional Crises'!$B$1:$R$54,12,FALSE),VLOOKUP(E40,'Country Indicator Data'!$B$3:$I$193,8,FALSE))</f>
        <v>3</v>
      </c>
      <c r="Q40" s="142">
        <f>IF(B40="Regional crisis",(IF(VLOOKUP(C40,'Regional Crises'!$B$1:$R$54,13,FALSE)="x","x",IF(VLOOKUP(C40,'Regional Crises'!$B$1:$R$54,13,FALSE)&gt;Q$7,5,IF(VLOOKUP(C40,'Regional Crises'!$B$1:$R$54,13,FALSE)&gt;Q$6,4,IF(VLOOKUP(C40,'Regional Crises'!$B$1:$R$54,13,FALSE)&gt;Q$5,3,IF(VLOOKUP(C40,'Regional Crises'!$B$1:$R$54,13,FALSE)&gt;Q$4,2,IF(VLOOKUP(C40,'Regional Crises'!$B$1:$R$54,13,FALSE)&gt;$Q$3,1,0))))))),(IF(VLOOKUP($E40,'Country Indicator Data'!$B$3:$P$193,9,FALSE)="x","x",IF(VLOOKUP($E40,'Country Indicator Data'!$B$3:$P$193,9,FALSE)&gt;Q$7,5,IF(VLOOKUP($E40,'Country Indicator Data'!$B$3:$P$193,9,FALSE)&gt;Q$6,4,IF(VLOOKUP($E40,'Country Indicator Data'!$B$3:$P$193,9,FALSE)&gt;Q$5,3,IF(VLOOKUP($E40,'Country Indicator Data'!$B$3:$P$193,9,FALSE)&gt;Q$4,2,IF(VLOOKUP($E40,'Country Indicator Data'!$B$3:$P$193,9,FALSE)&gt;$Q$3,1,0))))))))</f>
        <v>1</v>
      </c>
      <c r="R40" s="151">
        <f t="shared" si="4"/>
        <v>2</v>
      </c>
      <c r="S40" s="142">
        <f>IF(B40="Regional crisis",((IF(VLOOKUP($C40,'Regional Crises'!$B$1:$R$51,17,FALSE)="x","x",ROUND(IF(VLOOKUP($C40,'Regional Crises'!$B$1:$R$51,17,FALSE)&gt;S$126,0,IF(VLOOKUP($C40,'Regional Crises'!$B$1:$R$51,17,FALSE)&lt;S$125,5,(S$126-VLOOKUP($C40,'Regional Crises'!$B$1:$R$51,17,FALSE))/(S$126-S$125)*5)),1)))),(IF(VLOOKUP($E40,'Country Indicator Data'!$B$3:$N$193,13,FALSE)="x","x",ROUND(IF(VLOOKUP($E40,'Country Indicator Data'!$B$3:$N$193,13,FALSE)&gt;S$126,0,IF(VLOOKUP($E40,'Country Indicator Data'!$B$3:$N$193,13,FALSE)&lt;S$125,5,(S$126-VLOOKUP($E40,'Country Indicator Data'!$B$3:$N$193,13,FALSE))/(S$126-S$125)*5)),1))))</f>
        <v>3.5</v>
      </c>
      <c r="T40" s="142">
        <f>IF(B40="Regional crisis",((IF(VLOOKUP($C40,'Regional Crises'!$B$1:$R$51,14,FALSE)="x","x",ROUND(IF(VLOOKUP($C40,'Regional Crises'!$B$1:$R$51,14,FALSE)&gt;T$126,0,IF(VLOOKUP($C40,'Regional Crises'!$B$1:$R$51,14,FALSE)&lt;T$125,5,(T$126-VLOOKUP($C40,'Regional Crises'!$B$1:$R$51,14,FALSE))/(T$126-T$125)*5)),1)))),(IF(VLOOKUP($E40,'Country Indicator Data'!$B$3:$N$193,10,FALSE)="x","x",ROUND(IF(VLOOKUP($E40,'Country Indicator Data'!$B$3:$N$193,10,FALSE)&gt;T$126,0,IF(VLOOKUP($E40,'Country Indicator Data'!$B$3:$N$193,10,FALSE)&lt;T$125,5,(T$126-VLOOKUP($E40,'Country Indicator Data'!$B$3:$N$193,10,FALSE))/(T$126-T$125)*5)),1))))</f>
        <v>3.5</v>
      </c>
      <c r="U40" s="142">
        <f>IF(B40="Regional crisis",((IF(VLOOKUP($C40,'Regional Crises'!$B$1:$R$51,15,FALSE)="x","x",ROUND(IF(VLOOKUP($C40,'Regional Crises'!$B$1:$R$51,15,FALSE)&gt;U$126,0,IF(VLOOKUP($C40,'Regional Crises'!$B$1:$R$51,15,FALSE)&lt;U$125,5,(U$126-VLOOKUP($C40,'Regional Crises'!$B$1:$R$51,15,FALSE))/(U$126-U$125)*5)),1)))),(IF(VLOOKUP($E40,'Country Indicator Data'!$B$3:$N$193,11,FALSE)="x","x",ROUND(IF(VLOOKUP($E40,'Country Indicator Data'!$B$3:$N$193,11,FALSE)&gt;U$126,0,IF(VLOOKUP($E40,'Country Indicator Data'!$B$3:$N$193,11,FALSE)&lt;U$125,5,(U$126-VLOOKUP($E40,'Country Indicator Data'!$B$3:$N$193,11,FALSE))/(U$126-U$125)*5)),1))))</f>
        <v>2.6</v>
      </c>
      <c r="V40" s="142">
        <f>IF(B40="Regional crisis",((IF(VLOOKUP($C40,'Regional Crises'!$B$1:$R$51,16,FALSE)="x","x",ROUND(IF(VLOOKUP($C40,'Regional Crises'!$B$1:$R$51,16,FALSE)&gt;V$126,0,IF(VLOOKUP($C40,'Regional Crises'!$B$1:$R$51,16,FALSE)&lt;V$125,5,(V$126-VLOOKUP($C40,'Regional Crises'!$B$1:$R$51,16,FALSE))/(V$126-V$125)*5)),1)))),(IF(VLOOKUP($E40,'Country Indicator Data'!$B$3:$N$193,12,FALSE)="x","x",ROUND(IF(VLOOKUP($E40,'Country Indicator Data'!$B$3:$N$193,12,FALSE)&gt;V$126,0,IF(VLOOKUP($E40,'Country Indicator Data'!$B$3:$N$193,12,FALSE)&lt;V$125,5,(V$126-VLOOKUP($E40,'Country Indicator Data'!$B$3:$N$193,12,FALSE))/(V$126-V$125)*5)),1))))</f>
        <v>2</v>
      </c>
      <c r="W40" s="151">
        <f t="shared" si="5"/>
        <v>2.9</v>
      </c>
      <c r="X40" s="154">
        <f t="shared" si="6"/>
        <v>2.4</v>
      </c>
      <c r="Y40" s="142">
        <f>IF('Core Indicators'!FC34="x","x",IF('Core Indicators'!FC34&gt;=Y$7,5,IF('Core Indicators'!FC34&gt;=Y$6,4,IF('Core Indicators'!FC34&gt;=Y$5,3,IF('Core Indicators'!FC34&gt;=Y$4,2,IF('Core Indicators'!FC34&gt;=Y$3,1,0))))))</f>
        <v>2</v>
      </c>
      <c r="Z40" s="151">
        <f t="shared" si="7"/>
        <v>2</v>
      </c>
      <c r="AA40" s="144" t="str">
        <f>IF(OR('Crisis Indicator Data'!$W34="x",ISNA('Crisis Indicator Data'!$Q34)),"x",'Crisis Indicator Data'!$W34/SUM('Crisis Indicator Data'!$Q34:$U34))</f>
        <v>x</v>
      </c>
      <c r="AB40" s="148" t="str">
        <f t="shared" si="8"/>
        <v>x</v>
      </c>
      <c r="AC40" s="144">
        <f>IF(OR('Crisis Indicator Data'!$X34="x",ISNA('Crisis Indicator Data'!$Q34)),"x",'Crisis Indicator Data'!$X34/SUM('Crisis Indicator Data'!$Q34:$U34))</f>
        <v>0</v>
      </c>
      <c r="AD40" s="148">
        <f t="shared" si="9"/>
        <v>0</v>
      </c>
      <c r="AE40" s="146">
        <f>'Crisis Indicator Data'!Y34</f>
        <v>0</v>
      </c>
      <c r="AF40" s="146">
        <f>'Crisis Indicator Data'!Z34</f>
        <v>0</v>
      </c>
      <c r="AG40" s="146">
        <f>'Crisis Indicator Data'!AA34</f>
        <v>0</v>
      </c>
      <c r="AH40" s="146">
        <f>'Crisis Indicator Data'!AB34</f>
        <v>0</v>
      </c>
      <c r="AI40" s="149">
        <f t="shared" si="10"/>
        <v>0</v>
      </c>
      <c r="AJ40" s="146">
        <f>'Crisis Indicator Data'!AC34</f>
        <v>0</v>
      </c>
      <c r="AK40" s="146">
        <f>'Crisis Indicator Data'!AD34</f>
        <v>1</v>
      </c>
      <c r="AL40" s="149">
        <f t="shared" si="11"/>
        <v>1</v>
      </c>
      <c r="AM40" s="146">
        <f>'Crisis Indicator Data'!AE34</f>
        <v>0</v>
      </c>
      <c r="AN40" s="146">
        <f>'Crisis Indicator Data'!AF34</f>
        <v>0</v>
      </c>
      <c r="AO40" s="146">
        <f>'Crisis Indicator Data'!AG34</f>
        <v>1</v>
      </c>
      <c r="AP40" s="149">
        <f t="shared" si="12"/>
        <v>1</v>
      </c>
      <c r="AQ40" s="152">
        <f t="shared" si="13"/>
        <v>1</v>
      </c>
      <c r="AR40" s="154">
        <f t="shared" si="14"/>
        <v>1.5</v>
      </c>
    </row>
    <row r="41" spans="1:44" ht="13.5" customHeight="1" x14ac:dyDescent="0.35">
      <c r="A41" s="1" t="str">
        <f>'Crisis Indicator Data'!A35</f>
        <v>Syrian Refugee Crisis in Egypt</v>
      </c>
      <c r="B41" s="1" t="str">
        <f>'Crisis Indicator Data'!B35</f>
        <v>International displacement</v>
      </c>
      <c r="C41" s="25" t="str">
        <f>'Crisis Indicator Data'!C35</f>
        <v>EGY002</v>
      </c>
      <c r="D41" s="25" t="str">
        <f>'Crisis Indicator Data'!D35</f>
        <v>Egypt</v>
      </c>
      <c r="E41" s="25" t="str">
        <f>'Crisis Indicator Data'!E35</f>
        <v>EGY</v>
      </c>
      <c r="F41" s="142">
        <f>IF(B41="Regional crisis",(IF(VLOOKUP($C41,'Regional Crises'!$B$1:$R$51,7,FALSE)="x","x",ROUND(IF(VLOOKUP($C41,'Regional Crises'!$B$1:$R$51,7,FALSE)&gt;$F$126,5,IF(VLOOKUP($C41,'Regional Crises'!$B$1:$R$51,7,FALSE)&lt;F$125,0,($F$126-VLOOKUP($C41,'Regional Crises'!$B$1:$R$51,7,FALSE))/($F$126-$F$125)*5)),1))),IF(VLOOKUP($E41,'Country Indicator Data'!$B$3:$N$193,3,FALSE)="x","x",ROUND(IF(VLOOKUP($E41,'Country Indicator Data'!$B$3:$N$193,3,FALSE)&gt;$F$126,5,IF(VLOOKUP($E41,'Country Indicator Data'!$B$3:$N$193,3,FALSE)&lt;$F$125,0,($F$126-VLOOKUP($E41,'Country Indicator Data'!$B$3:$N$193,3,FALSE))/($F$126-$F$125)*5)),1)))</f>
        <v>3.9</v>
      </c>
      <c r="G41" s="142">
        <f>IF(B41="Regional crisis",(IF(VLOOKUP($C41,'Regional Crises'!$B$1:$R$51,9,FALSE)="x","x",ROUND(IF(VLOOKUP($C41,'Regional Crises'!$B$1:$R$51,9,FALSE)&gt;G$126,5,IF(VLOOKUP($C41,'Regional Crises'!$B$1:$R$51,9,FALSE)&lt;G$125,0,(G$126-VLOOKUP($C41,'Regional Crises'!$B$1:$R$51,9,FALSE))/(G$126-G$125)*5)),1))),IF(VLOOKUP($E41,'Country Indicator Data'!$B$3:$N$193,5,FALSE)="x","x",ROUND(IF(VLOOKUP($E41,'Country Indicator Data'!$B$3:$N$193,5,FALSE)&gt;G$126,5,IF(VLOOKUP($E41,'Country Indicator Data'!$B$3:$N$193,5,FALSE)&lt;G$125,0,(G$126-VLOOKUP($E41,'Country Indicator Data'!$B$3:$N$193,5,FALSE))/(G$126-G$125)*5)),1)))</f>
        <v>3.2</v>
      </c>
      <c r="H41" s="143">
        <f t="shared" si="0"/>
        <v>3.55</v>
      </c>
      <c r="I41" s="142">
        <f>IF(B41="Regional crisis",(IF(VLOOKUP($C41,'Regional Crises'!$B$1:$R$51,6,FALSE)="x","x",ROUND(IF(VLOOKUP($C41,'Regional Crises'!$B$1:$R$51,6,FALSE)&gt;I$126,5,IF(VLOOKUP($C41,'Regional Crises'!$B$1:$R$51,6,FALSE)&lt;I$125,0,5-(I$126-VLOOKUP($C41,'Regional Crises'!$B$1:$R$51,6,FALSE))/(I$126-I$125)*5)),1))),IF(VLOOKUP($E41,'Country Indicator Data'!$B$3:$N$193,2,FALSE)="x","x",ROUND(IF(VLOOKUP($E41,'Country Indicator Data'!$B$3:$N$193,2,FALSE)&gt;I$126,5,IF(VLOOKUP($E41,'Country Indicator Data'!$B$3:$N$193,2,FALSE)&lt;I$125,0,5-(I$126-VLOOKUP($E41,'Country Indicator Data'!$B$3:$N$193,2,FALSE))/(I$126-I$125)*5)),1)))</f>
        <v>0.9</v>
      </c>
      <c r="J41" s="142">
        <f>IF(B41="Regional crisis",(IF(VLOOKUP($C41,'Regional Crises'!$B$1:$R$51,8,FALSE)="x","x",ROUND(IF(VLOOKUP($C41,'Regional Crises'!$B$1:$R$51,8,FALSE)&gt;J$126,5,IF(VLOOKUP($C41,'Regional Crises'!$B$1:$R$51,8,FALSE)&lt;J$125,0,5-(J$126-VLOOKUP($C41,'Regional Crises'!$B$1:$R$51,8,FALSE))/(J$126-J$125)*5)),1))),IF(VLOOKUP($E41,'Country Indicator Data'!$B$3:$N$193,4,FALSE)="x","x",ROUND(IF(VLOOKUP($E41,'Country Indicator Data'!$B$3:$N$193,4,FALSE)&gt;J$126,5,IF(VLOOKUP($E41,'Country Indicator Data'!$B$3:$N$193,4,FALSE)&lt;J$125,0,5-(J$126-VLOOKUP($E41,'Country Indicator Data'!$B$3:$N$193,4,FALSE))/(J$126-J$125)*5)),1)))</f>
        <v>0.9</v>
      </c>
      <c r="K41" s="143">
        <f t="shared" si="1"/>
        <v>0.9</v>
      </c>
      <c r="L41" s="142">
        <f>IF(B41="Regional crisis",(IF(VLOOKUP($C41,'Regional Crises'!$B$1:$R$51,10,FALSE)="x","x",ROUND(IF(VLOOKUP($C41,'Regional Crises'!$B$1:$R$51,10,FALSE)&gt;L$126,5,IF(VLOOKUP($C41,'Regional Crises'!$B$1:$R$51,10,FALSE)&lt;L$125,0,5-(L$126-VLOOKUP($C41,'Regional Crises'!$B$1:$R$51,10,FALSE))/(L$126-L$125)*5)),1))),IF(VLOOKUP($E41,'Country Indicator Data'!$B$3:$N$193,6,FALSE)="x","x",ROUND(IF(VLOOKUP($E41,'Country Indicator Data'!$B$3:$N$193,6,FALSE)&gt;L$126,5,IF(VLOOKUP($E41,'Country Indicator Data'!$B$3:$N$193,6,FALSE)&lt;L$125,0,5-(L$126-VLOOKUP($E41,'Country Indicator Data'!$B$3:$N$193,6,FALSE))/(L$126-L$125)*5)),1)))</f>
        <v>3.8</v>
      </c>
      <c r="M41" s="142">
        <f>IF(B41="Regional crisis",(IF(VLOOKUP($C41,'Regional Crises'!$B$1:$R$51,11,FALSE)="x","x",ROUND(IF(VLOOKUP($C41,'Regional Crises'!$B$1:$R$51,11,FALSE)&gt;M$126,5,IF(VLOOKUP($C41,'Regional Crises'!$B$1:$R$51,11,FALSE)&lt;M$125,0,5-(M$126-VLOOKUP($C41,'Regional Crises'!$B$1:$R$51,11,FALSE))/(M$126-M$125)*5)),1))),IF(VLOOKUP($E41,'Country Indicator Data'!$B$3:$N$193,7,FALSE)="x","x",ROUND(IF(VLOOKUP($E41,'Country Indicator Data'!$B$3:$N$193,7,FALSE)&gt;M$126,5,IF(VLOOKUP($E41,'Country Indicator Data'!$B$3:$N$193,7,FALSE)&lt;M$125,0,5-(M$126-VLOOKUP($E41,'Country Indicator Data'!$B$3:$N$193,7,FALSE))/(M$126-M$125)*5)),1)))</f>
        <v>0.7</v>
      </c>
      <c r="N41" s="143">
        <f t="shared" si="2"/>
        <v>2.25</v>
      </c>
      <c r="O41" s="151">
        <f t="shared" si="3"/>
        <v>2.2333333333333334</v>
      </c>
      <c r="P41" s="142">
        <f>IF(B41="Regional crisis",VLOOKUP(C41,'Regional Crises'!$B$1:$R$54,12,FALSE),VLOOKUP(E41,'Country Indicator Data'!$B$3:$I$193,8,FALSE))</f>
        <v>4</v>
      </c>
      <c r="Q41" s="142">
        <f>IF(B41="Regional crisis",(IF(VLOOKUP(C41,'Regional Crises'!$B$1:$R$54,13,FALSE)="x","x",IF(VLOOKUP(C41,'Regional Crises'!$B$1:$R$54,13,FALSE)&gt;Q$7,5,IF(VLOOKUP(C41,'Regional Crises'!$B$1:$R$54,13,FALSE)&gt;Q$6,4,IF(VLOOKUP(C41,'Regional Crises'!$B$1:$R$54,13,FALSE)&gt;Q$5,3,IF(VLOOKUP(C41,'Regional Crises'!$B$1:$R$54,13,FALSE)&gt;Q$4,2,IF(VLOOKUP(C41,'Regional Crises'!$B$1:$R$54,13,FALSE)&gt;$Q$3,1,0))))))),(IF(VLOOKUP($E41,'Country Indicator Data'!$B$3:$P$193,9,FALSE)="x","x",IF(VLOOKUP($E41,'Country Indicator Data'!$B$3:$P$193,9,FALSE)&gt;Q$7,5,IF(VLOOKUP($E41,'Country Indicator Data'!$B$3:$P$193,9,FALSE)&gt;Q$6,4,IF(VLOOKUP($E41,'Country Indicator Data'!$B$3:$P$193,9,FALSE)&gt;Q$5,3,IF(VLOOKUP($E41,'Country Indicator Data'!$B$3:$P$193,9,FALSE)&gt;Q$4,2,IF(VLOOKUP($E41,'Country Indicator Data'!$B$3:$P$193,9,FALSE)&gt;$Q$3,1,0))))))))</f>
        <v>0</v>
      </c>
      <c r="R41" s="151">
        <f t="shared" si="4"/>
        <v>2</v>
      </c>
      <c r="S41" s="142">
        <f>IF(B41="Regional crisis",((IF(VLOOKUP($C41,'Regional Crises'!$B$1:$R$51,17,FALSE)="x","x",ROUND(IF(VLOOKUP($C41,'Regional Crises'!$B$1:$R$51,17,FALSE)&gt;S$126,0,IF(VLOOKUP($C41,'Regional Crises'!$B$1:$R$51,17,FALSE)&lt;S$125,5,(S$126-VLOOKUP($C41,'Regional Crises'!$B$1:$R$51,17,FALSE))/(S$126-S$125)*5)),1)))),(IF(VLOOKUP($E41,'Country Indicator Data'!$B$3:$N$193,13,FALSE)="x","x",ROUND(IF(VLOOKUP($E41,'Country Indicator Data'!$B$3:$N$193,13,FALSE)&gt;S$126,0,IF(VLOOKUP($E41,'Country Indicator Data'!$B$3:$N$193,13,FALSE)&lt;S$125,5,(S$126-VLOOKUP($E41,'Country Indicator Data'!$B$3:$N$193,13,FALSE))/(S$126-S$125)*5)),1))))</f>
        <v>3.3</v>
      </c>
      <c r="T41" s="142">
        <f>IF(B41="Regional crisis",((IF(VLOOKUP($C41,'Regional Crises'!$B$1:$R$51,14,FALSE)="x","x",ROUND(IF(VLOOKUP($C41,'Regional Crises'!$B$1:$R$51,14,FALSE)&gt;T$126,0,IF(VLOOKUP($C41,'Regional Crises'!$B$1:$R$51,14,FALSE)&lt;T$125,5,(T$126-VLOOKUP($C41,'Regional Crises'!$B$1:$R$51,14,FALSE))/(T$126-T$125)*5)),1)))),(IF(VLOOKUP($E41,'Country Indicator Data'!$B$3:$N$193,10,FALSE)="x","x",ROUND(IF(VLOOKUP($E41,'Country Indicator Data'!$B$3:$N$193,10,FALSE)&gt;T$126,0,IF(VLOOKUP($E41,'Country Indicator Data'!$B$3:$N$193,10,FALSE)&lt;T$125,5,(T$126-VLOOKUP($E41,'Country Indicator Data'!$B$3:$N$193,10,FALSE))/(T$126-T$125)*5)),1))))</f>
        <v>3</v>
      </c>
      <c r="U41" s="142">
        <f>IF(B41="Regional crisis",((IF(VLOOKUP($C41,'Regional Crises'!$B$1:$R$51,15,FALSE)="x","x",ROUND(IF(VLOOKUP($C41,'Regional Crises'!$B$1:$R$51,15,FALSE)&gt;U$126,0,IF(VLOOKUP($C41,'Regional Crises'!$B$1:$R$51,15,FALSE)&lt;U$125,5,(U$126-VLOOKUP($C41,'Regional Crises'!$B$1:$R$51,15,FALSE))/(U$126-U$125)*5)),1)))),(IF(VLOOKUP($E41,'Country Indicator Data'!$B$3:$N$193,11,FALSE)="x","x",ROUND(IF(VLOOKUP($E41,'Country Indicator Data'!$B$3:$N$193,11,FALSE)&gt;U$126,0,IF(VLOOKUP($E41,'Country Indicator Data'!$B$3:$N$193,11,FALSE)&lt;U$125,5,(U$126-VLOOKUP($E41,'Country Indicator Data'!$B$3:$N$193,11,FALSE))/(U$126-U$125)*5)),1))))</f>
        <v>3.3</v>
      </c>
      <c r="V41" s="142">
        <f>IF(B41="Regional crisis",((IF(VLOOKUP($C41,'Regional Crises'!$B$1:$R$51,16,FALSE)="x","x",ROUND(IF(VLOOKUP($C41,'Regional Crises'!$B$1:$R$51,16,FALSE)&gt;V$126,0,IF(VLOOKUP($C41,'Regional Crises'!$B$1:$R$51,16,FALSE)&lt;V$125,5,(V$126-VLOOKUP($C41,'Regional Crises'!$B$1:$R$51,16,FALSE))/(V$126-V$125)*5)),1)))),(IF(VLOOKUP($E41,'Country Indicator Data'!$B$3:$N$193,12,FALSE)="x","x",ROUND(IF(VLOOKUP($E41,'Country Indicator Data'!$B$3:$N$193,12,FALSE)&gt;V$126,0,IF(VLOOKUP($E41,'Country Indicator Data'!$B$3:$N$193,12,FALSE)&lt;V$125,5,(V$126-VLOOKUP($E41,'Country Indicator Data'!$B$3:$N$193,12,FALSE))/(V$126-V$125)*5)),1))))</f>
        <v>3.7</v>
      </c>
      <c r="W41" s="151">
        <f t="shared" si="5"/>
        <v>3.3</v>
      </c>
      <c r="X41" s="154">
        <f t="shared" si="6"/>
        <v>2.5</v>
      </c>
      <c r="Y41" s="142">
        <f>IF('Core Indicators'!FC35="x","x",IF('Core Indicators'!FC35&gt;=Y$7,5,IF('Core Indicators'!FC35&gt;=Y$6,4,IF('Core Indicators'!FC35&gt;=Y$5,3,IF('Core Indicators'!FC35&gt;=Y$4,2,IF('Core Indicators'!FC35&gt;=Y$3,1,0))))))</f>
        <v>2</v>
      </c>
      <c r="Z41" s="151">
        <f t="shared" si="7"/>
        <v>2</v>
      </c>
      <c r="AA41" s="144" t="str">
        <f>IF(OR('Crisis Indicator Data'!$W35="x",ISNA('Crisis Indicator Data'!$Q35)),"x",'Crisis Indicator Data'!$W35/SUM('Crisis Indicator Data'!$Q35:$U35))</f>
        <v>x</v>
      </c>
      <c r="AB41" s="148" t="str">
        <f t="shared" si="8"/>
        <v>x</v>
      </c>
      <c r="AC41" s="144" t="str">
        <f>IF(OR('Crisis Indicator Data'!$X35="x",ISNA('Crisis Indicator Data'!$Q35)),"x",'Crisis Indicator Data'!$X35/SUM('Crisis Indicator Data'!$Q35:$U35))</f>
        <v>x</v>
      </c>
      <c r="AD41" s="148" t="str">
        <f t="shared" si="9"/>
        <v>x</v>
      </c>
      <c r="AE41" s="146">
        <f>'Crisis Indicator Data'!Y35</f>
        <v>1</v>
      </c>
      <c r="AF41" s="146">
        <f>'Crisis Indicator Data'!Z35</f>
        <v>1</v>
      </c>
      <c r="AG41" s="146">
        <f>'Crisis Indicator Data'!AA35</f>
        <v>1</v>
      </c>
      <c r="AH41" s="146">
        <f>'Crisis Indicator Data'!AB35</f>
        <v>0</v>
      </c>
      <c r="AI41" s="149">
        <f t="shared" si="10"/>
        <v>2</v>
      </c>
      <c r="AJ41" s="146">
        <f>'Crisis Indicator Data'!AC35</f>
        <v>2</v>
      </c>
      <c r="AK41" s="146">
        <f>'Crisis Indicator Data'!AD35</f>
        <v>0</v>
      </c>
      <c r="AL41" s="149">
        <f t="shared" si="11"/>
        <v>2</v>
      </c>
      <c r="AM41" s="146">
        <f>'Crisis Indicator Data'!AE35</f>
        <v>0</v>
      </c>
      <c r="AN41" s="146">
        <f>'Crisis Indicator Data'!AF35</f>
        <v>2</v>
      </c>
      <c r="AO41" s="146">
        <f>'Crisis Indicator Data'!AG35</f>
        <v>0</v>
      </c>
      <c r="AP41" s="149">
        <f t="shared" si="12"/>
        <v>2</v>
      </c>
      <c r="AQ41" s="152">
        <f t="shared" si="13"/>
        <v>2</v>
      </c>
      <c r="AR41" s="154">
        <f t="shared" si="14"/>
        <v>2</v>
      </c>
    </row>
    <row r="42" spans="1:44" ht="13.5" customHeight="1" x14ac:dyDescent="0.35">
      <c r="A42" s="1" t="str">
        <f>'Crisis Indicator Data'!A36</f>
        <v>Complex crisis in El Salvador</v>
      </c>
      <c r="B42" s="1" t="str">
        <f>'Crisis Indicator Data'!B36</f>
        <v>Complex crisis</v>
      </c>
      <c r="C42" s="25" t="str">
        <f>'Crisis Indicator Data'!C36</f>
        <v>SLV001</v>
      </c>
      <c r="D42" s="25" t="str">
        <f>'Crisis Indicator Data'!D36</f>
        <v>El Salvador</v>
      </c>
      <c r="E42" s="25" t="str">
        <f>'Crisis Indicator Data'!E36</f>
        <v>SLV</v>
      </c>
      <c r="F42" s="142">
        <f>IF(B42="Regional crisis",(IF(VLOOKUP($C42,'Regional Crises'!$B$1:$R$51,7,FALSE)="x","x",ROUND(IF(VLOOKUP($C42,'Regional Crises'!$B$1:$R$51,7,FALSE)&gt;$F$126,5,IF(VLOOKUP($C42,'Regional Crises'!$B$1:$R$51,7,FALSE)&lt;F$125,0,($F$126-VLOOKUP($C42,'Regional Crises'!$B$1:$R$51,7,FALSE))/($F$126-$F$125)*5)),1))),IF(VLOOKUP($E42,'Country Indicator Data'!$B$3:$N$193,3,FALSE)="x","x",ROUND(IF(VLOOKUP($E42,'Country Indicator Data'!$B$3:$N$193,3,FALSE)&gt;$F$126,5,IF(VLOOKUP($E42,'Country Indicator Data'!$B$3:$N$193,3,FALSE)&lt;$F$125,0,($F$126-VLOOKUP($E42,'Country Indicator Data'!$B$3:$N$193,3,FALSE))/($F$126-$F$125)*5)),1)))</f>
        <v>0.7</v>
      </c>
      <c r="G42" s="142">
        <f>IF(B42="Regional crisis",(IF(VLOOKUP($C42,'Regional Crises'!$B$1:$R$51,9,FALSE)="x","x",ROUND(IF(VLOOKUP($C42,'Regional Crises'!$B$1:$R$51,9,FALSE)&gt;G$126,5,IF(VLOOKUP($C42,'Regional Crises'!$B$1:$R$51,9,FALSE)&lt;G$125,0,(G$126-VLOOKUP($C42,'Regional Crises'!$B$1:$R$51,9,FALSE))/(G$126-G$125)*5)),1))),IF(VLOOKUP($E42,'Country Indicator Data'!$B$3:$N$193,5,FALSE)="x","x",ROUND(IF(VLOOKUP($E42,'Country Indicator Data'!$B$3:$N$193,5,FALSE)&gt;G$126,5,IF(VLOOKUP($E42,'Country Indicator Data'!$B$3:$N$193,5,FALSE)&lt;G$125,0,(G$126-VLOOKUP($E42,'Country Indicator Data'!$B$3:$N$193,5,FALSE))/(G$126-G$125)*5)),1)))</f>
        <v>1.4</v>
      </c>
      <c r="H42" s="143">
        <f t="shared" si="0"/>
        <v>1.0499999999999998</v>
      </c>
      <c r="I42" s="142">
        <f>IF(B42="Regional crisis",(IF(VLOOKUP($C42,'Regional Crises'!$B$1:$R$51,6,FALSE)="x","x",ROUND(IF(VLOOKUP($C42,'Regional Crises'!$B$1:$R$51,6,FALSE)&gt;I$126,5,IF(VLOOKUP($C42,'Regional Crises'!$B$1:$R$51,6,FALSE)&lt;I$125,0,5-(I$126-VLOOKUP($C42,'Regional Crises'!$B$1:$R$51,6,FALSE))/(I$126-I$125)*5)),1))),IF(VLOOKUP($E42,'Country Indicator Data'!$B$3:$N$193,2,FALSE)="x","x",ROUND(IF(VLOOKUP($E42,'Country Indicator Data'!$B$3:$N$193,2,FALSE)&gt;I$126,5,IF(VLOOKUP($E42,'Country Indicator Data'!$B$3:$N$193,2,FALSE)&lt;I$125,0,5-(I$126-VLOOKUP($E42,'Country Indicator Data'!$B$3:$N$193,2,FALSE))/(I$126-I$125)*5)),1)))</f>
        <v>5</v>
      </c>
      <c r="J42" s="142">
        <f>IF(B42="Regional crisis",(IF(VLOOKUP($C42,'Regional Crises'!$B$1:$R$51,8,FALSE)="x","x",ROUND(IF(VLOOKUP($C42,'Regional Crises'!$B$1:$R$51,8,FALSE)&gt;J$126,5,IF(VLOOKUP($C42,'Regional Crises'!$B$1:$R$51,8,FALSE)&lt;J$125,0,5-(J$126-VLOOKUP($C42,'Regional Crises'!$B$1:$R$51,8,FALSE))/(J$126-J$125)*5)),1))),IF(VLOOKUP($E42,'Country Indicator Data'!$B$3:$N$193,4,FALSE)="x","x",ROUND(IF(VLOOKUP($E42,'Country Indicator Data'!$B$3:$N$193,4,FALSE)&gt;J$126,5,IF(VLOOKUP($E42,'Country Indicator Data'!$B$3:$N$193,4,FALSE)&lt;J$125,0,5-(J$126-VLOOKUP($E42,'Country Indicator Data'!$B$3:$N$193,4,FALSE))/(J$126-J$125)*5)),1)))</f>
        <v>0</v>
      </c>
      <c r="K42" s="143">
        <f t="shared" si="1"/>
        <v>2.5</v>
      </c>
      <c r="L42" s="142">
        <f>IF(B42="Regional crisis",(IF(VLOOKUP($C42,'Regional Crises'!$B$1:$R$51,10,FALSE)="x","x",ROUND(IF(VLOOKUP($C42,'Regional Crises'!$B$1:$R$51,10,FALSE)&gt;L$126,5,IF(VLOOKUP($C42,'Regional Crises'!$B$1:$R$51,10,FALSE)&lt;L$125,0,5-(L$126-VLOOKUP($C42,'Regional Crises'!$B$1:$R$51,10,FALSE))/(L$126-L$125)*5)),1))),IF(VLOOKUP($E42,'Country Indicator Data'!$B$3:$N$193,6,FALSE)="x","x",ROUND(IF(VLOOKUP($E42,'Country Indicator Data'!$B$3:$N$193,6,FALSE)&gt;L$126,5,IF(VLOOKUP($E42,'Country Indicator Data'!$B$3:$N$193,6,FALSE)&lt;L$125,0,5-(L$126-VLOOKUP($E42,'Country Indicator Data'!$B$3:$N$193,6,FALSE))/(L$126-L$125)*5)),1)))</f>
        <v>2.6</v>
      </c>
      <c r="M42" s="142">
        <f>IF(B42="Regional crisis",(IF(VLOOKUP($C42,'Regional Crises'!$B$1:$R$51,11,FALSE)="x","x",ROUND(IF(VLOOKUP($C42,'Regional Crises'!$B$1:$R$51,11,FALSE)&gt;M$126,5,IF(VLOOKUP($C42,'Regional Crises'!$B$1:$R$51,11,FALSE)&lt;M$125,0,5-(M$126-VLOOKUP($C42,'Regional Crises'!$B$1:$R$51,11,FALSE))/(M$126-M$125)*5)),1))),IF(VLOOKUP($E42,'Country Indicator Data'!$B$3:$N$193,7,FALSE)="x","x",ROUND(IF(VLOOKUP($E42,'Country Indicator Data'!$B$3:$N$193,7,FALSE)&gt;M$126,5,IF(VLOOKUP($E42,'Country Indicator Data'!$B$3:$N$193,7,FALSE)&lt;M$125,0,5-(M$126-VLOOKUP($E42,'Country Indicator Data'!$B$3:$N$193,7,FALSE))/(M$126-M$125)*5)),1)))</f>
        <v>2.1</v>
      </c>
      <c r="N42" s="143">
        <f t="shared" si="2"/>
        <v>2.35</v>
      </c>
      <c r="O42" s="151">
        <f t="shared" si="3"/>
        <v>1.9666666666666668</v>
      </c>
      <c r="P42" s="142">
        <f>IF(B42="Regional crisis",VLOOKUP(C42,'Regional Crises'!$B$1:$R$54,12,FALSE),VLOOKUP(E42,'Country Indicator Data'!$B$3:$I$193,8,FALSE))</f>
        <v>4</v>
      </c>
      <c r="Q42" s="142">
        <f>IF(B42="Regional crisis",(IF(VLOOKUP(C42,'Regional Crises'!$B$1:$R$54,13,FALSE)="x","x",IF(VLOOKUP(C42,'Regional Crises'!$B$1:$R$54,13,FALSE)&gt;Q$7,5,IF(VLOOKUP(C42,'Regional Crises'!$B$1:$R$54,13,FALSE)&gt;Q$6,4,IF(VLOOKUP(C42,'Regional Crises'!$B$1:$R$54,13,FALSE)&gt;Q$5,3,IF(VLOOKUP(C42,'Regional Crises'!$B$1:$R$54,13,FALSE)&gt;Q$4,2,IF(VLOOKUP(C42,'Regional Crises'!$B$1:$R$54,13,FALSE)&gt;$Q$3,1,0))))))),(IF(VLOOKUP($E42,'Country Indicator Data'!$B$3:$P$193,9,FALSE)="x","x",IF(VLOOKUP($E42,'Country Indicator Data'!$B$3:$P$193,9,FALSE)&gt;Q$7,5,IF(VLOOKUP($E42,'Country Indicator Data'!$B$3:$P$193,9,FALSE)&gt;Q$6,4,IF(VLOOKUP($E42,'Country Indicator Data'!$B$3:$P$193,9,FALSE)&gt;Q$5,3,IF(VLOOKUP($E42,'Country Indicator Data'!$B$3:$P$193,9,FALSE)&gt;Q$4,2,IF(VLOOKUP($E42,'Country Indicator Data'!$B$3:$P$193,9,FALSE)&gt;$Q$3,1,0))))))))</f>
        <v>3</v>
      </c>
      <c r="R42" s="151">
        <f t="shared" si="4"/>
        <v>3.5</v>
      </c>
      <c r="S42" s="142">
        <f>IF(B42="Regional crisis",((IF(VLOOKUP($C42,'Regional Crises'!$B$1:$R$51,17,FALSE)="x","x",ROUND(IF(VLOOKUP($C42,'Regional Crises'!$B$1:$R$51,17,FALSE)&gt;S$126,0,IF(VLOOKUP($C42,'Regional Crises'!$B$1:$R$51,17,FALSE)&lt;S$125,5,(S$126-VLOOKUP($C42,'Regional Crises'!$B$1:$R$51,17,FALSE))/(S$126-S$125)*5)),1)))),(IF(VLOOKUP($E42,'Country Indicator Data'!$B$3:$N$193,13,FALSE)="x","x",ROUND(IF(VLOOKUP($E42,'Country Indicator Data'!$B$3:$N$193,13,FALSE)&gt;S$126,0,IF(VLOOKUP($E42,'Country Indicator Data'!$B$3:$N$193,13,FALSE)&lt;S$125,5,(S$126-VLOOKUP($E42,'Country Indicator Data'!$B$3:$N$193,13,FALSE))/(S$126-S$125)*5)),1))))</f>
        <v>3.2</v>
      </c>
      <c r="T42" s="142">
        <f>IF(B42="Regional crisis",((IF(VLOOKUP($C42,'Regional Crises'!$B$1:$R$51,14,FALSE)="x","x",ROUND(IF(VLOOKUP($C42,'Regional Crises'!$B$1:$R$51,14,FALSE)&gt;T$126,0,IF(VLOOKUP($C42,'Regional Crises'!$B$1:$R$51,14,FALSE)&lt;T$125,5,(T$126-VLOOKUP($C42,'Regional Crises'!$B$1:$R$51,14,FALSE))/(T$126-T$125)*5)),1)))),(IF(VLOOKUP($E42,'Country Indicator Data'!$B$3:$N$193,10,FALSE)="x","x",ROUND(IF(VLOOKUP($E42,'Country Indicator Data'!$B$3:$N$193,10,FALSE)&gt;T$126,0,IF(VLOOKUP($E42,'Country Indicator Data'!$B$3:$N$193,10,FALSE)&lt;T$125,5,(T$126-VLOOKUP($E42,'Country Indicator Data'!$B$3:$N$193,10,FALSE))/(T$126-T$125)*5)),1))))</f>
        <v>3.1</v>
      </c>
      <c r="U42" s="142">
        <f>IF(B42="Regional crisis",((IF(VLOOKUP($C42,'Regional Crises'!$B$1:$R$51,15,FALSE)="x","x",ROUND(IF(VLOOKUP($C42,'Regional Crises'!$B$1:$R$51,15,FALSE)&gt;U$126,0,IF(VLOOKUP($C42,'Regional Crises'!$B$1:$R$51,15,FALSE)&lt;U$125,5,(U$126-VLOOKUP($C42,'Regional Crises'!$B$1:$R$51,15,FALSE))/(U$126-U$125)*5)),1)))),(IF(VLOOKUP($E42,'Country Indicator Data'!$B$3:$N$193,11,FALSE)="x","x",ROUND(IF(VLOOKUP($E42,'Country Indicator Data'!$B$3:$N$193,11,FALSE)&gt;U$126,0,IF(VLOOKUP($E42,'Country Indicator Data'!$B$3:$N$193,11,FALSE)&lt;U$125,5,(U$126-VLOOKUP($E42,'Country Indicator Data'!$B$3:$N$193,11,FALSE))/(U$126-U$125)*5)),1))))</f>
        <v>2</v>
      </c>
      <c r="V42" s="142">
        <f>IF(B42="Regional crisis",((IF(VLOOKUP($C42,'Regional Crises'!$B$1:$R$51,16,FALSE)="x","x",ROUND(IF(VLOOKUP($C42,'Regional Crises'!$B$1:$R$51,16,FALSE)&gt;V$126,0,IF(VLOOKUP($C42,'Regional Crises'!$B$1:$R$51,16,FALSE)&lt;V$125,5,(V$126-VLOOKUP($C42,'Regional Crises'!$B$1:$R$51,16,FALSE))/(V$126-V$125)*5)),1)))),(IF(VLOOKUP($E42,'Country Indicator Data'!$B$3:$N$193,12,FALSE)="x","x",ROUND(IF(VLOOKUP($E42,'Country Indicator Data'!$B$3:$N$193,12,FALSE)&gt;V$126,0,IF(VLOOKUP($E42,'Country Indicator Data'!$B$3:$N$193,12,FALSE)&lt;V$125,5,(V$126-VLOOKUP($E42,'Country Indicator Data'!$B$3:$N$193,12,FALSE))/(V$126-V$125)*5)),1))))</f>
        <v>1.5</v>
      </c>
      <c r="W42" s="151">
        <f t="shared" si="5"/>
        <v>2.5</v>
      </c>
      <c r="X42" s="154">
        <f t="shared" si="6"/>
        <v>2.7</v>
      </c>
      <c r="Y42" s="142">
        <f>IF('Core Indicators'!FC36="x","x",IF('Core Indicators'!FC36&gt;=Y$7,5,IF('Core Indicators'!FC36&gt;=Y$6,4,IF('Core Indicators'!FC36&gt;=Y$5,3,IF('Core Indicators'!FC36&gt;=Y$4,2,IF('Core Indicators'!FC36&gt;=Y$3,1,0))))))</f>
        <v>3</v>
      </c>
      <c r="Z42" s="151">
        <f t="shared" si="7"/>
        <v>3</v>
      </c>
      <c r="AA42" s="144" t="str">
        <f>IF(OR('Crisis Indicator Data'!$W36="x",ISNA('Crisis Indicator Data'!$Q36)),"x",'Crisis Indicator Data'!$W36/SUM('Crisis Indicator Data'!$Q36:$U36))</f>
        <v>x</v>
      </c>
      <c r="AB42" s="148" t="str">
        <f t="shared" si="8"/>
        <v>x</v>
      </c>
      <c r="AC42" s="144" t="str">
        <f>IF(OR('Crisis Indicator Data'!$X36="x",ISNA('Crisis Indicator Data'!$Q36)),"x",'Crisis Indicator Data'!$X36/SUM('Crisis Indicator Data'!$Q36:$U36))</f>
        <v>x</v>
      </c>
      <c r="AD42" s="148" t="str">
        <f t="shared" si="9"/>
        <v>x</v>
      </c>
      <c r="AE42" s="146">
        <f>'Crisis Indicator Data'!Y36</f>
        <v>0</v>
      </c>
      <c r="AF42" s="146">
        <f>'Crisis Indicator Data'!Z36</f>
        <v>2</v>
      </c>
      <c r="AG42" s="146">
        <f>'Crisis Indicator Data'!AA36</f>
        <v>1</v>
      </c>
      <c r="AH42" s="146">
        <f>'Crisis Indicator Data'!AB36</f>
        <v>0</v>
      </c>
      <c r="AI42" s="149">
        <f t="shared" si="10"/>
        <v>2</v>
      </c>
      <c r="AJ42" s="146">
        <f>'Crisis Indicator Data'!AC36</f>
        <v>0</v>
      </c>
      <c r="AK42" s="146">
        <f>'Crisis Indicator Data'!AD36</f>
        <v>2</v>
      </c>
      <c r="AL42" s="149">
        <f t="shared" si="11"/>
        <v>2</v>
      </c>
      <c r="AM42" s="146">
        <f>'Crisis Indicator Data'!AE36</f>
        <v>1</v>
      </c>
      <c r="AN42" s="146">
        <f>'Crisis Indicator Data'!AF36</f>
        <v>0</v>
      </c>
      <c r="AO42" s="146">
        <f>'Crisis Indicator Data'!AG36</f>
        <v>2</v>
      </c>
      <c r="AP42" s="149">
        <f t="shared" si="12"/>
        <v>3</v>
      </c>
      <c r="AQ42" s="152">
        <f t="shared" si="13"/>
        <v>2</v>
      </c>
      <c r="AR42" s="154">
        <f t="shared" si="14"/>
        <v>2.5</v>
      </c>
    </row>
    <row r="43" spans="1:44" ht="13.5" customHeight="1" x14ac:dyDescent="0.35">
      <c r="A43" s="1" t="str">
        <f>'Crisis Indicator Data'!A37</f>
        <v>Complex crisis in Eritrea</v>
      </c>
      <c r="B43" s="1" t="str">
        <f>'Crisis Indicator Data'!B37</f>
        <v>Complex crisis</v>
      </c>
      <c r="C43" s="25" t="str">
        <f>'Crisis Indicator Data'!C37</f>
        <v>ERI001</v>
      </c>
      <c r="D43" s="25" t="str">
        <f>'Crisis Indicator Data'!D37</f>
        <v>Eritrea</v>
      </c>
      <c r="E43" s="25" t="str">
        <f>'Crisis Indicator Data'!E37</f>
        <v>ERI</v>
      </c>
      <c r="F43" s="142">
        <f>IF(B43="Regional crisis",(IF(VLOOKUP($C43,'Regional Crises'!$B$1:$R$51,7,FALSE)="x","x",ROUND(IF(VLOOKUP($C43,'Regional Crises'!$B$1:$R$51,7,FALSE)&gt;$F$126,5,IF(VLOOKUP($C43,'Regional Crises'!$B$1:$R$51,7,FALSE)&lt;F$125,0,($F$126-VLOOKUP($C43,'Regional Crises'!$B$1:$R$51,7,FALSE))/($F$126-$F$125)*5)),1))),IF(VLOOKUP($E43,'Country Indicator Data'!$B$3:$N$193,3,FALSE)="x","x",ROUND(IF(VLOOKUP($E43,'Country Indicator Data'!$B$3:$N$193,3,FALSE)&gt;$F$126,5,IF(VLOOKUP($E43,'Country Indicator Data'!$B$3:$N$193,3,FALSE)&lt;$F$125,0,($F$126-VLOOKUP($E43,'Country Indicator Data'!$B$3:$N$193,3,FALSE))/($F$126-$F$125)*5)),1)))</f>
        <v>5</v>
      </c>
      <c r="G43" s="142">
        <f>IF(B43="Regional crisis",(IF(VLOOKUP($C43,'Regional Crises'!$B$1:$R$51,9,FALSE)="x","x",ROUND(IF(VLOOKUP($C43,'Regional Crises'!$B$1:$R$51,9,FALSE)&gt;G$126,5,IF(VLOOKUP($C43,'Regional Crises'!$B$1:$R$51,9,FALSE)&lt;G$125,0,(G$126-VLOOKUP($C43,'Regional Crises'!$B$1:$R$51,9,FALSE))/(G$126-G$125)*5)),1))),IF(VLOOKUP($E43,'Country Indicator Data'!$B$3:$N$193,5,FALSE)="x","x",ROUND(IF(VLOOKUP($E43,'Country Indicator Data'!$B$3:$N$193,5,FALSE)&gt;G$126,5,IF(VLOOKUP($E43,'Country Indicator Data'!$B$3:$N$193,5,FALSE)&lt;G$125,0,(G$126-VLOOKUP($E43,'Country Indicator Data'!$B$3:$N$193,5,FALSE))/(G$126-G$125)*5)),1)))</f>
        <v>3.9</v>
      </c>
      <c r="H43" s="143">
        <f t="shared" si="0"/>
        <v>4.45</v>
      </c>
      <c r="I43" s="142">
        <f>IF(B43="Regional crisis",(IF(VLOOKUP($C43,'Regional Crises'!$B$1:$R$51,6,FALSE)="x","x",ROUND(IF(VLOOKUP($C43,'Regional Crises'!$B$1:$R$51,6,FALSE)&gt;I$126,5,IF(VLOOKUP($C43,'Regional Crises'!$B$1:$R$51,6,FALSE)&lt;I$125,0,5-(I$126-VLOOKUP($C43,'Regional Crises'!$B$1:$R$51,6,FALSE))/(I$126-I$125)*5)),1))),IF(VLOOKUP($E43,'Country Indicator Data'!$B$3:$N$193,2,FALSE)="x","x",ROUND(IF(VLOOKUP($E43,'Country Indicator Data'!$B$3:$N$193,2,FALSE)&gt;I$126,5,IF(VLOOKUP($E43,'Country Indicator Data'!$B$3:$N$193,2,FALSE)&lt;I$125,0,5-(I$126-VLOOKUP($E43,'Country Indicator Data'!$B$3:$N$193,2,FALSE))/(I$126-I$125)*5)),1)))</f>
        <v>2.6</v>
      </c>
      <c r="J43" s="142">
        <f>IF(B43="Regional crisis",(IF(VLOOKUP($C43,'Regional Crises'!$B$1:$R$51,8,FALSE)="x","x",ROUND(IF(VLOOKUP($C43,'Regional Crises'!$B$1:$R$51,8,FALSE)&gt;J$126,5,IF(VLOOKUP($C43,'Regional Crises'!$B$1:$R$51,8,FALSE)&lt;J$125,0,5-(J$126-VLOOKUP($C43,'Regional Crises'!$B$1:$R$51,8,FALSE))/(J$126-J$125)*5)),1))),IF(VLOOKUP($E43,'Country Indicator Data'!$B$3:$N$193,4,FALSE)="x","x",ROUND(IF(VLOOKUP($E43,'Country Indicator Data'!$B$3:$N$193,4,FALSE)&gt;J$126,5,IF(VLOOKUP($E43,'Country Indicator Data'!$B$3:$N$193,4,FALSE)&lt;J$125,0,5-(J$126-VLOOKUP($E43,'Country Indicator Data'!$B$3:$N$193,4,FALSE))/(J$126-J$125)*5)),1)))</f>
        <v>0</v>
      </c>
      <c r="K43" s="143">
        <f t="shared" si="1"/>
        <v>1.3</v>
      </c>
      <c r="L43" s="142" t="str">
        <f>IF(B43="Regional crisis",(IF(VLOOKUP($C43,'Regional Crises'!$B$1:$R$51,10,FALSE)="x","x",ROUND(IF(VLOOKUP($C43,'Regional Crises'!$B$1:$R$51,10,FALSE)&gt;L$126,5,IF(VLOOKUP($C43,'Regional Crises'!$B$1:$R$51,10,FALSE)&lt;L$125,0,5-(L$126-VLOOKUP($C43,'Regional Crises'!$B$1:$R$51,10,FALSE))/(L$126-L$125)*5)),1))),IF(VLOOKUP($E43,'Country Indicator Data'!$B$3:$N$193,6,FALSE)="x","x",ROUND(IF(VLOOKUP($E43,'Country Indicator Data'!$B$3:$N$193,6,FALSE)&gt;L$126,5,IF(VLOOKUP($E43,'Country Indicator Data'!$B$3:$N$193,6,FALSE)&lt;L$125,0,5-(L$126-VLOOKUP($E43,'Country Indicator Data'!$B$3:$N$193,6,FALSE))/(L$126-L$125)*5)),1)))</f>
        <v>x</v>
      </c>
      <c r="M43" s="142" t="str">
        <f>IF(B43="Regional crisis",(IF(VLOOKUP($C43,'Regional Crises'!$B$1:$R$51,11,FALSE)="x","x",ROUND(IF(VLOOKUP($C43,'Regional Crises'!$B$1:$R$51,11,FALSE)&gt;M$126,5,IF(VLOOKUP($C43,'Regional Crises'!$B$1:$R$51,11,FALSE)&lt;M$125,0,5-(M$126-VLOOKUP($C43,'Regional Crises'!$B$1:$R$51,11,FALSE))/(M$126-M$125)*5)),1))),IF(VLOOKUP($E43,'Country Indicator Data'!$B$3:$N$193,7,FALSE)="x","x",ROUND(IF(VLOOKUP($E43,'Country Indicator Data'!$B$3:$N$193,7,FALSE)&gt;M$126,5,IF(VLOOKUP($E43,'Country Indicator Data'!$B$3:$N$193,7,FALSE)&lt;M$125,0,5-(M$126-VLOOKUP($E43,'Country Indicator Data'!$B$3:$N$193,7,FALSE))/(M$126-M$125)*5)),1)))</f>
        <v>x</v>
      </c>
      <c r="N43" s="143" t="str">
        <f t="shared" si="2"/>
        <v>x</v>
      </c>
      <c r="O43" s="151">
        <f t="shared" si="3"/>
        <v>2.875</v>
      </c>
      <c r="P43" s="142">
        <f>IF(B43="Regional crisis",VLOOKUP(C43,'Regional Crises'!$B$1:$R$54,12,FALSE),VLOOKUP(E43,'Country Indicator Data'!$B$3:$I$193,8,FALSE))</f>
        <v>3</v>
      </c>
      <c r="Q43" s="142" t="str">
        <f>IF(B43="Regional crisis",(IF(VLOOKUP(C43,'Regional Crises'!$B$1:$R$54,13,FALSE)="x","x",IF(VLOOKUP(C43,'Regional Crises'!$B$1:$R$54,13,FALSE)&gt;Q$7,5,IF(VLOOKUP(C43,'Regional Crises'!$B$1:$R$54,13,FALSE)&gt;Q$6,4,IF(VLOOKUP(C43,'Regional Crises'!$B$1:$R$54,13,FALSE)&gt;Q$5,3,IF(VLOOKUP(C43,'Regional Crises'!$B$1:$R$54,13,FALSE)&gt;Q$4,2,IF(VLOOKUP(C43,'Regional Crises'!$B$1:$R$54,13,FALSE)&gt;$Q$3,1,0))))))),(IF(VLOOKUP($E43,'Country Indicator Data'!$B$3:$P$193,9,FALSE)="x","x",IF(VLOOKUP($E43,'Country Indicator Data'!$B$3:$P$193,9,FALSE)&gt;Q$7,5,IF(VLOOKUP($E43,'Country Indicator Data'!$B$3:$P$193,9,FALSE)&gt;Q$6,4,IF(VLOOKUP($E43,'Country Indicator Data'!$B$3:$P$193,9,FALSE)&gt;Q$5,3,IF(VLOOKUP($E43,'Country Indicator Data'!$B$3:$P$193,9,FALSE)&gt;Q$4,2,IF(VLOOKUP($E43,'Country Indicator Data'!$B$3:$P$193,9,FALSE)&gt;$Q$3,1,0))))))))</f>
        <v>x</v>
      </c>
      <c r="R43" s="151">
        <f t="shared" si="4"/>
        <v>3</v>
      </c>
      <c r="S43" s="142">
        <f>IF(B43="Regional crisis",((IF(VLOOKUP($C43,'Regional Crises'!$B$1:$R$51,17,FALSE)="x","x",ROUND(IF(VLOOKUP($C43,'Regional Crises'!$B$1:$R$51,17,FALSE)&gt;S$126,0,IF(VLOOKUP($C43,'Regional Crises'!$B$1:$R$51,17,FALSE)&lt;S$125,5,(S$126-VLOOKUP($C43,'Regional Crises'!$B$1:$R$51,17,FALSE))/(S$126-S$125)*5)),1)))),(IF(VLOOKUP($E43,'Country Indicator Data'!$B$3:$N$193,13,FALSE)="x","x",ROUND(IF(VLOOKUP($E43,'Country Indicator Data'!$B$3:$N$193,13,FALSE)&gt;S$126,0,IF(VLOOKUP($E43,'Country Indicator Data'!$B$3:$N$193,13,FALSE)&lt;S$125,5,(S$126-VLOOKUP($E43,'Country Indicator Data'!$B$3:$N$193,13,FALSE))/(S$126-S$125)*5)),1))))</f>
        <v>4.0999999999999996</v>
      </c>
      <c r="T43" s="142">
        <f>IF(B43="Regional crisis",((IF(VLOOKUP($C43,'Regional Crises'!$B$1:$R$51,14,FALSE)="x","x",ROUND(IF(VLOOKUP($C43,'Regional Crises'!$B$1:$R$51,14,FALSE)&gt;T$126,0,IF(VLOOKUP($C43,'Regional Crises'!$B$1:$R$51,14,FALSE)&lt;T$125,5,(T$126-VLOOKUP($C43,'Regional Crises'!$B$1:$R$51,14,FALSE))/(T$126-T$125)*5)),1)))),(IF(VLOOKUP($E43,'Country Indicator Data'!$B$3:$N$193,10,FALSE)="x","x",ROUND(IF(VLOOKUP($E43,'Country Indicator Data'!$B$3:$N$193,10,FALSE)&gt;T$126,0,IF(VLOOKUP($E43,'Country Indicator Data'!$B$3:$N$193,10,FALSE)&lt;T$125,5,(T$126-VLOOKUP($E43,'Country Indicator Data'!$B$3:$N$193,10,FALSE))/(T$126-T$125)*5)),1))))</f>
        <v>3.9</v>
      </c>
      <c r="U43" s="142">
        <f>IF(B43="Regional crisis",((IF(VLOOKUP($C43,'Regional Crises'!$B$1:$R$51,15,FALSE)="x","x",ROUND(IF(VLOOKUP($C43,'Regional Crises'!$B$1:$R$51,15,FALSE)&gt;U$126,0,IF(VLOOKUP($C43,'Regional Crises'!$B$1:$R$51,15,FALSE)&lt;U$125,5,(U$126-VLOOKUP($C43,'Regional Crises'!$B$1:$R$51,15,FALSE))/(U$126-U$125)*5)),1)))),(IF(VLOOKUP($E43,'Country Indicator Data'!$B$3:$N$193,11,FALSE)="x","x",ROUND(IF(VLOOKUP($E43,'Country Indicator Data'!$B$3:$N$193,11,FALSE)&gt;U$126,0,IF(VLOOKUP($E43,'Country Indicator Data'!$B$3:$N$193,11,FALSE)&lt;U$125,5,(U$126-VLOOKUP($E43,'Country Indicator Data'!$B$3:$N$193,11,FALSE))/(U$126-U$125)*5)),1))))</f>
        <v>4.4000000000000004</v>
      </c>
      <c r="V43" s="142">
        <f>IF(B43="Regional crisis",((IF(VLOOKUP($C43,'Regional Crises'!$B$1:$R$51,16,FALSE)="x","x",ROUND(IF(VLOOKUP($C43,'Regional Crises'!$B$1:$R$51,16,FALSE)&gt;V$126,0,IF(VLOOKUP($C43,'Regional Crises'!$B$1:$R$51,16,FALSE)&lt;V$125,5,(V$126-VLOOKUP($C43,'Regional Crises'!$B$1:$R$51,16,FALSE))/(V$126-V$125)*5)),1)))),(IF(VLOOKUP($E43,'Country Indicator Data'!$B$3:$N$193,12,FALSE)="x","x",ROUND(IF(VLOOKUP($E43,'Country Indicator Data'!$B$3:$N$193,12,FALSE)&gt;V$126,0,IF(VLOOKUP($E43,'Country Indicator Data'!$B$3:$N$193,12,FALSE)&lt;V$125,5,(V$126-VLOOKUP($E43,'Country Indicator Data'!$B$3:$N$193,12,FALSE))/(V$126-V$125)*5)),1))))</f>
        <v>4.9000000000000004</v>
      </c>
      <c r="W43" s="151">
        <f t="shared" si="5"/>
        <v>4.3</v>
      </c>
      <c r="X43" s="154">
        <f t="shared" si="6"/>
        <v>3.4</v>
      </c>
      <c r="Y43" s="142">
        <f>IF('Core Indicators'!FC37="x","x",IF('Core Indicators'!FC37&gt;=Y$7,5,IF('Core Indicators'!FC37&gt;=Y$6,4,IF('Core Indicators'!FC37&gt;=Y$5,3,IF('Core Indicators'!FC37&gt;=Y$4,2,IF('Core Indicators'!FC37&gt;=Y$3,1,0))))))</f>
        <v>5</v>
      </c>
      <c r="Z43" s="151">
        <f t="shared" si="7"/>
        <v>5</v>
      </c>
      <c r="AA43" s="144" t="str">
        <f>IF(OR('Crisis Indicator Data'!$W37="x",ISNA('Crisis Indicator Data'!$Q37)),"x",'Crisis Indicator Data'!$W37/SUM('Crisis Indicator Data'!$Q37:$U37))</f>
        <v>x</v>
      </c>
      <c r="AB43" s="148" t="str">
        <f t="shared" si="8"/>
        <v>x</v>
      </c>
      <c r="AC43" s="144" t="str">
        <f>IF(OR('Crisis Indicator Data'!$X37="x",ISNA('Crisis Indicator Data'!$Q37)),"x",'Crisis Indicator Data'!$X37/SUM('Crisis Indicator Data'!$Q37:$U37))</f>
        <v>x</v>
      </c>
      <c r="AD43" s="148" t="str">
        <f t="shared" si="9"/>
        <v>x</v>
      </c>
      <c r="AE43" s="146">
        <f>'Crisis Indicator Data'!Y37</f>
        <v>3</v>
      </c>
      <c r="AF43" s="146" t="str">
        <f>'Crisis Indicator Data'!Z37</f>
        <v>x</v>
      </c>
      <c r="AG43" s="146" t="str">
        <f>'Crisis Indicator Data'!AA37</f>
        <v>x</v>
      </c>
      <c r="AH43" s="146">
        <f>'Crisis Indicator Data'!AB37</f>
        <v>0</v>
      </c>
      <c r="AI43" s="149">
        <f t="shared" si="10"/>
        <v>2</v>
      </c>
      <c r="AJ43" s="146" t="str">
        <f>'Crisis Indicator Data'!AC37</f>
        <v>x</v>
      </c>
      <c r="AK43" s="146" t="str">
        <f>'Crisis Indicator Data'!AD37</f>
        <v>x</v>
      </c>
      <c r="AL43" s="149">
        <f t="shared" si="11"/>
        <v>0</v>
      </c>
      <c r="AM43" s="146">
        <f>'Crisis Indicator Data'!AE37</f>
        <v>0</v>
      </c>
      <c r="AN43" s="146">
        <f>'Crisis Indicator Data'!AF37</f>
        <v>2</v>
      </c>
      <c r="AO43" s="146" t="str">
        <f>'Crisis Indicator Data'!AG37</f>
        <v>x</v>
      </c>
      <c r="AP43" s="149">
        <f t="shared" si="12"/>
        <v>2</v>
      </c>
      <c r="AQ43" s="152">
        <f t="shared" si="13"/>
        <v>5</v>
      </c>
      <c r="AR43" s="154">
        <f t="shared" si="14"/>
        <v>5</v>
      </c>
    </row>
    <row r="44" spans="1:44" ht="13.5" customHeight="1" x14ac:dyDescent="0.35">
      <c r="A44" s="1" t="str">
        <f>'Crisis Indicator Data'!A38</f>
        <v>Complex crisis in Ethiopia</v>
      </c>
      <c r="B44" s="1" t="str">
        <f>'Crisis Indicator Data'!B38</f>
        <v>Complex crisis</v>
      </c>
      <c r="C44" s="25" t="str">
        <f>'Crisis Indicator Data'!C38</f>
        <v>ETH001</v>
      </c>
      <c r="D44" s="25" t="str">
        <f>'Crisis Indicator Data'!D38</f>
        <v>Ethiopia</v>
      </c>
      <c r="E44" s="25" t="str">
        <f>'Crisis Indicator Data'!E38</f>
        <v>ETH</v>
      </c>
      <c r="F44" s="142">
        <f>IF(B44="Regional crisis",(IF(VLOOKUP($C44,'Regional Crises'!$B$1:$R$51,7,FALSE)="x","x",ROUND(IF(VLOOKUP($C44,'Regional Crises'!$B$1:$R$51,7,FALSE)&gt;$F$126,5,IF(VLOOKUP($C44,'Regional Crises'!$B$1:$R$51,7,FALSE)&lt;F$125,0,($F$126-VLOOKUP($C44,'Regional Crises'!$B$1:$R$51,7,FALSE))/($F$126-$F$125)*5)),1))),IF(VLOOKUP($E44,'Country Indicator Data'!$B$3:$N$193,3,FALSE)="x","x",ROUND(IF(VLOOKUP($E44,'Country Indicator Data'!$B$3:$N$193,3,FALSE)&gt;$F$126,5,IF(VLOOKUP($E44,'Country Indicator Data'!$B$3:$N$193,3,FALSE)&lt;$F$125,0,($F$126-VLOOKUP($E44,'Country Indicator Data'!$B$3:$N$193,3,FALSE))/($F$126-$F$125)*5)),1)))</f>
        <v>3.9</v>
      </c>
      <c r="G44" s="142">
        <f>IF(B44="Regional crisis",(IF(VLOOKUP($C44,'Regional Crises'!$B$1:$R$51,9,FALSE)="x","x",ROUND(IF(VLOOKUP($C44,'Regional Crises'!$B$1:$R$51,9,FALSE)&gt;G$126,5,IF(VLOOKUP($C44,'Regional Crises'!$B$1:$R$51,9,FALSE)&lt;G$125,0,(G$126-VLOOKUP($C44,'Regional Crises'!$B$1:$R$51,9,FALSE))/(G$126-G$125)*5)),1))),IF(VLOOKUP($E44,'Country Indicator Data'!$B$3:$N$193,5,FALSE)="x","x",ROUND(IF(VLOOKUP($E44,'Country Indicator Data'!$B$3:$N$193,5,FALSE)&gt;G$126,5,IF(VLOOKUP($E44,'Country Indicator Data'!$B$3:$N$193,5,FALSE)&lt;G$125,0,(G$126-VLOOKUP($E44,'Country Indicator Data'!$B$3:$N$193,5,FALSE))/(G$126-G$125)*5)),1)))</f>
        <v>3.5</v>
      </c>
      <c r="H44" s="143">
        <f t="shared" si="0"/>
        <v>3.7</v>
      </c>
      <c r="I44" s="142">
        <f>IF(B44="Regional crisis",(IF(VLOOKUP($C44,'Regional Crises'!$B$1:$R$51,6,FALSE)="x","x",ROUND(IF(VLOOKUP($C44,'Regional Crises'!$B$1:$R$51,6,FALSE)&gt;I$126,5,IF(VLOOKUP($C44,'Regional Crises'!$B$1:$R$51,6,FALSE)&lt;I$125,0,5-(I$126-VLOOKUP($C44,'Regional Crises'!$B$1:$R$51,6,FALSE))/(I$126-I$125)*5)),1))),IF(VLOOKUP($E44,'Country Indicator Data'!$B$3:$N$193,2,FALSE)="x","x",ROUND(IF(VLOOKUP($E44,'Country Indicator Data'!$B$3:$N$193,2,FALSE)&gt;I$126,5,IF(VLOOKUP($E44,'Country Indicator Data'!$B$3:$N$193,2,FALSE)&lt;I$125,0,5-(I$126-VLOOKUP($E44,'Country Indicator Data'!$B$3:$N$193,2,FALSE))/(I$126-I$125)*5)),1)))</f>
        <v>3.8</v>
      </c>
      <c r="J44" s="142">
        <f>IF(B44="Regional crisis",(IF(VLOOKUP($C44,'Regional Crises'!$B$1:$R$51,8,FALSE)="x","x",ROUND(IF(VLOOKUP($C44,'Regional Crises'!$B$1:$R$51,8,FALSE)&gt;J$126,5,IF(VLOOKUP($C44,'Regional Crises'!$B$1:$R$51,8,FALSE)&lt;J$125,0,5-(J$126-VLOOKUP($C44,'Regional Crises'!$B$1:$R$51,8,FALSE))/(J$126-J$125)*5)),1))),IF(VLOOKUP($E44,'Country Indicator Data'!$B$3:$N$193,4,FALSE)="x","x",ROUND(IF(VLOOKUP($E44,'Country Indicator Data'!$B$3:$N$193,4,FALSE)&gt;J$126,5,IF(VLOOKUP($E44,'Country Indicator Data'!$B$3:$N$193,4,FALSE)&lt;J$125,0,5-(J$126-VLOOKUP($E44,'Country Indicator Data'!$B$3:$N$193,4,FALSE))/(J$126-J$125)*5)),1)))</f>
        <v>2.7</v>
      </c>
      <c r="K44" s="143">
        <f t="shared" si="1"/>
        <v>3.25</v>
      </c>
      <c r="L44" s="142">
        <f>IF(B44="Regional crisis",(IF(VLOOKUP($C44,'Regional Crises'!$B$1:$R$51,10,FALSE)="x","x",ROUND(IF(VLOOKUP($C44,'Regional Crises'!$B$1:$R$51,10,FALSE)&gt;L$126,5,IF(VLOOKUP($C44,'Regional Crises'!$B$1:$R$51,10,FALSE)&lt;L$125,0,5-(L$126-VLOOKUP($C44,'Regional Crises'!$B$1:$R$51,10,FALSE))/(L$126-L$125)*5)),1))),IF(VLOOKUP($E44,'Country Indicator Data'!$B$3:$N$193,6,FALSE)="x","x",ROUND(IF(VLOOKUP($E44,'Country Indicator Data'!$B$3:$N$193,6,FALSE)&gt;L$126,5,IF(VLOOKUP($E44,'Country Indicator Data'!$B$3:$N$193,6,FALSE)&lt;L$125,0,5-(L$126-VLOOKUP($E44,'Country Indicator Data'!$B$3:$N$193,6,FALSE))/(L$126-L$125)*5)),1)))</f>
        <v>3.3</v>
      </c>
      <c r="M44" s="142">
        <f>IF(B44="Regional crisis",(IF(VLOOKUP($C44,'Regional Crises'!$B$1:$R$51,11,FALSE)="x","x",ROUND(IF(VLOOKUP($C44,'Regional Crises'!$B$1:$R$51,11,FALSE)&gt;M$126,5,IF(VLOOKUP($C44,'Regional Crises'!$B$1:$R$51,11,FALSE)&lt;M$125,0,5-(M$126-VLOOKUP($C44,'Regional Crises'!$B$1:$R$51,11,FALSE))/(M$126-M$125)*5)),1))),IF(VLOOKUP($E44,'Country Indicator Data'!$B$3:$N$193,7,FALSE)="x","x",ROUND(IF(VLOOKUP($E44,'Country Indicator Data'!$B$3:$N$193,7,FALSE)&gt;M$126,5,IF(VLOOKUP($E44,'Country Indicator Data'!$B$3:$N$193,7,FALSE)&lt;M$125,0,5-(M$126-VLOOKUP($E44,'Country Indicator Data'!$B$3:$N$193,7,FALSE))/(M$126-M$125)*5)),1)))</f>
        <v>1</v>
      </c>
      <c r="N44" s="143">
        <f t="shared" si="2"/>
        <v>2.15</v>
      </c>
      <c r="O44" s="151">
        <f t="shared" si="3"/>
        <v>3.0333333333333332</v>
      </c>
      <c r="P44" s="142">
        <f>IF(B44="Regional crisis",VLOOKUP(C44,'Regional Crises'!$B$1:$R$54,12,FALSE),VLOOKUP(E44,'Country Indicator Data'!$B$3:$I$193,8,FALSE))</f>
        <v>3</v>
      </c>
      <c r="Q44" s="142">
        <f>IF(B44="Regional crisis",(IF(VLOOKUP(C44,'Regional Crises'!$B$1:$R$54,13,FALSE)="x","x",IF(VLOOKUP(C44,'Regional Crises'!$B$1:$R$54,13,FALSE)&gt;Q$7,5,IF(VLOOKUP(C44,'Regional Crises'!$B$1:$R$54,13,FALSE)&gt;Q$6,4,IF(VLOOKUP(C44,'Regional Crises'!$B$1:$R$54,13,FALSE)&gt;Q$5,3,IF(VLOOKUP(C44,'Regional Crises'!$B$1:$R$54,13,FALSE)&gt;Q$4,2,IF(VLOOKUP(C44,'Regional Crises'!$B$1:$R$54,13,FALSE)&gt;$Q$3,1,0))))))),(IF(VLOOKUP($E44,'Country Indicator Data'!$B$3:$P$193,9,FALSE)="x","x",IF(VLOOKUP($E44,'Country Indicator Data'!$B$3:$P$193,9,FALSE)&gt;Q$7,5,IF(VLOOKUP($E44,'Country Indicator Data'!$B$3:$P$193,9,FALSE)&gt;Q$6,4,IF(VLOOKUP($E44,'Country Indicator Data'!$B$3:$P$193,9,FALSE)&gt;Q$5,3,IF(VLOOKUP($E44,'Country Indicator Data'!$B$3:$P$193,9,FALSE)&gt;Q$4,2,IF(VLOOKUP($E44,'Country Indicator Data'!$B$3:$P$193,9,FALSE)&gt;$Q$3,1,0))))))))</f>
        <v>3</v>
      </c>
      <c r="R44" s="151">
        <f t="shared" si="4"/>
        <v>3</v>
      </c>
      <c r="S44" s="142">
        <f>IF(B44="Regional crisis",((IF(VLOOKUP($C44,'Regional Crises'!$B$1:$R$51,17,FALSE)="x","x",ROUND(IF(VLOOKUP($C44,'Regional Crises'!$B$1:$R$51,17,FALSE)&gt;S$126,0,IF(VLOOKUP($C44,'Regional Crises'!$B$1:$R$51,17,FALSE)&lt;S$125,5,(S$126-VLOOKUP($C44,'Regional Crises'!$B$1:$R$51,17,FALSE))/(S$126-S$125)*5)),1)))),(IF(VLOOKUP($E44,'Country Indicator Data'!$B$3:$N$193,13,FALSE)="x","x",ROUND(IF(VLOOKUP($E44,'Country Indicator Data'!$B$3:$N$193,13,FALSE)&gt;S$126,0,IF(VLOOKUP($E44,'Country Indicator Data'!$B$3:$N$193,13,FALSE)&lt;S$125,5,(S$126-VLOOKUP($E44,'Country Indicator Data'!$B$3:$N$193,13,FALSE))/(S$126-S$125)*5)),1))))</f>
        <v>3.3</v>
      </c>
      <c r="T44" s="142">
        <f>IF(B44="Regional crisis",((IF(VLOOKUP($C44,'Regional Crises'!$B$1:$R$51,14,FALSE)="x","x",ROUND(IF(VLOOKUP($C44,'Regional Crises'!$B$1:$R$51,14,FALSE)&gt;T$126,0,IF(VLOOKUP($C44,'Regional Crises'!$B$1:$R$51,14,FALSE)&lt;T$125,5,(T$126-VLOOKUP($C44,'Regional Crises'!$B$1:$R$51,14,FALSE))/(T$126-T$125)*5)),1)))),(IF(VLOOKUP($E44,'Country Indicator Data'!$B$3:$N$193,10,FALSE)="x","x",ROUND(IF(VLOOKUP($E44,'Country Indicator Data'!$B$3:$N$193,10,FALSE)&gt;T$126,0,IF(VLOOKUP($E44,'Country Indicator Data'!$B$3:$N$193,10,FALSE)&lt;T$125,5,(T$126-VLOOKUP($E44,'Country Indicator Data'!$B$3:$N$193,10,FALSE))/(T$126-T$125)*5)),1))))</f>
        <v>2.9</v>
      </c>
      <c r="U44" s="142">
        <f>IF(B44="Regional crisis",((IF(VLOOKUP($C44,'Regional Crises'!$B$1:$R$51,15,FALSE)="x","x",ROUND(IF(VLOOKUP($C44,'Regional Crises'!$B$1:$R$51,15,FALSE)&gt;U$126,0,IF(VLOOKUP($C44,'Regional Crises'!$B$1:$R$51,15,FALSE)&lt;U$125,5,(U$126-VLOOKUP($C44,'Regional Crises'!$B$1:$R$51,15,FALSE))/(U$126-U$125)*5)),1)))),(IF(VLOOKUP($E44,'Country Indicator Data'!$B$3:$N$193,11,FALSE)="x","x",ROUND(IF(VLOOKUP($E44,'Country Indicator Data'!$B$3:$N$193,11,FALSE)&gt;U$126,0,IF(VLOOKUP($E44,'Country Indicator Data'!$B$3:$N$193,11,FALSE)&lt;U$125,5,(U$126-VLOOKUP($E44,'Country Indicator Data'!$B$3:$N$193,11,FALSE))/(U$126-U$125)*5)),1))))</f>
        <v>3.6</v>
      </c>
      <c r="V44" s="142">
        <f>IF(B44="Regional crisis",((IF(VLOOKUP($C44,'Regional Crises'!$B$1:$R$51,16,FALSE)="x","x",ROUND(IF(VLOOKUP($C44,'Regional Crises'!$B$1:$R$51,16,FALSE)&gt;V$126,0,IF(VLOOKUP($C44,'Regional Crises'!$B$1:$R$51,16,FALSE)&lt;V$125,5,(V$126-VLOOKUP($C44,'Regional Crises'!$B$1:$R$51,16,FALSE))/(V$126-V$125)*5)),1)))),(IF(VLOOKUP($E44,'Country Indicator Data'!$B$3:$N$193,12,FALSE)="x","x",ROUND(IF(VLOOKUP($E44,'Country Indicator Data'!$B$3:$N$193,12,FALSE)&gt;V$126,0,IF(VLOOKUP($E44,'Country Indicator Data'!$B$3:$N$193,12,FALSE)&lt;V$125,5,(V$126-VLOOKUP($E44,'Country Indicator Data'!$B$3:$N$193,12,FALSE))/(V$126-V$125)*5)),1))))</f>
        <v>4.4000000000000004</v>
      </c>
      <c r="W44" s="151">
        <f t="shared" si="5"/>
        <v>3.6</v>
      </c>
      <c r="X44" s="154">
        <f t="shared" si="6"/>
        <v>3.2</v>
      </c>
      <c r="Y44" s="142">
        <f>IF('Core Indicators'!FC38="x","x",IF('Core Indicators'!FC38&gt;=Y$7,5,IF('Core Indicators'!FC38&gt;=Y$6,4,IF('Core Indicators'!FC38&gt;=Y$5,3,IF('Core Indicators'!FC38&gt;=Y$4,2,IF('Core Indicators'!FC38&gt;=Y$3,1,0))))))</f>
        <v>4</v>
      </c>
      <c r="Z44" s="151">
        <f t="shared" si="7"/>
        <v>4</v>
      </c>
      <c r="AA44" s="144" t="str">
        <f>IF(OR('Crisis Indicator Data'!$W38="x",ISNA('Crisis Indicator Data'!$Q38)),"x",'Crisis Indicator Data'!$W38/SUM('Crisis Indicator Data'!$Q38:$U38))</f>
        <v>x</v>
      </c>
      <c r="AB44" s="148" t="str">
        <f t="shared" si="8"/>
        <v>x</v>
      </c>
      <c r="AC44" s="144" t="str">
        <f>IF(OR('Crisis Indicator Data'!$X38="x",ISNA('Crisis Indicator Data'!$Q38)),"x",'Crisis Indicator Data'!$X38/SUM('Crisis Indicator Data'!$Q38:$U38))</f>
        <v>x</v>
      </c>
      <c r="AD44" s="148" t="str">
        <f t="shared" si="9"/>
        <v>x</v>
      </c>
      <c r="AE44" s="146">
        <f>'Crisis Indicator Data'!Y38</f>
        <v>2</v>
      </c>
      <c r="AF44" s="146">
        <f>'Crisis Indicator Data'!Z38</f>
        <v>1</v>
      </c>
      <c r="AG44" s="146">
        <f>'Crisis Indicator Data'!AA38</f>
        <v>2</v>
      </c>
      <c r="AH44" s="146">
        <f>'Crisis Indicator Data'!AB38</f>
        <v>0</v>
      </c>
      <c r="AI44" s="149">
        <f t="shared" si="10"/>
        <v>2</v>
      </c>
      <c r="AJ44" s="146">
        <f>'Crisis Indicator Data'!AC38</f>
        <v>2</v>
      </c>
      <c r="AK44" s="146" t="str">
        <f>'Crisis Indicator Data'!AD38</f>
        <v>x</v>
      </c>
      <c r="AL44" s="149">
        <f t="shared" si="11"/>
        <v>2</v>
      </c>
      <c r="AM44" s="146">
        <f>'Crisis Indicator Data'!AE38</f>
        <v>2</v>
      </c>
      <c r="AN44" s="146">
        <f>'Crisis Indicator Data'!AF38</f>
        <v>2</v>
      </c>
      <c r="AO44" s="146">
        <f>'Crisis Indicator Data'!AG38</f>
        <v>2</v>
      </c>
      <c r="AP44" s="149">
        <f t="shared" si="12"/>
        <v>4</v>
      </c>
      <c r="AQ44" s="152">
        <f t="shared" si="13"/>
        <v>3</v>
      </c>
      <c r="AR44" s="154">
        <f t="shared" si="14"/>
        <v>3.5</v>
      </c>
    </row>
    <row r="45" spans="1:44" ht="13.5" customHeight="1" x14ac:dyDescent="0.35">
      <c r="A45" s="1" t="str">
        <f>'Crisis Indicator Data'!A39</f>
        <v>Mixed migration flows in Greece</v>
      </c>
      <c r="B45" s="1" t="str">
        <f>'Crisis Indicator Data'!B39</f>
        <v>International displacement</v>
      </c>
      <c r="C45" s="25" t="str">
        <f>'Crisis Indicator Data'!C39</f>
        <v>GRC002</v>
      </c>
      <c r="D45" s="25" t="str">
        <f>'Crisis Indicator Data'!D39</f>
        <v>Greece</v>
      </c>
      <c r="E45" s="25" t="str">
        <f>'Crisis Indicator Data'!E39</f>
        <v>GRC</v>
      </c>
      <c r="F45" s="142">
        <f>IF(B45="Regional crisis",(IF(VLOOKUP($C45,'Regional Crises'!$B$1:$R$51,7,FALSE)="x","x",ROUND(IF(VLOOKUP($C45,'Regional Crises'!$B$1:$R$51,7,FALSE)&gt;$F$126,5,IF(VLOOKUP($C45,'Regional Crises'!$B$1:$R$51,7,FALSE)&lt;F$125,0,($F$126-VLOOKUP($C45,'Regional Crises'!$B$1:$R$51,7,FALSE))/($F$126-$F$125)*5)),1))),IF(VLOOKUP($E45,'Country Indicator Data'!$B$3:$N$193,3,FALSE)="x","x",ROUND(IF(VLOOKUP($E45,'Country Indicator Data'!$B$3:$N$193,3,FALSE)&gt;$F$126,5,IF(VLOOKUP($E45,'Country Indicator Data'!$B$3:$N$193,3,FALSE)&lt;$F$125,0,($F$126-VLOOKUP($E45,'Country Indicator Data'!$B$3:$N$193,3,FALSE))/($F$126-$F$125)*5)),1)))</f>
        <v>1.8</v>
      </c>
      <c r="G45" s="142" t="str">
        <f>IF(B45="Regional crisis",(IF(VLOOKUP($C45,'Regional Crises'!$B$1:$R$51,9,FALSE)="x","x",ROUND(IF(VLOOKUP($C45,'Regional Crises'!$B$1:$R$51,9,FALSE)&gt;G$126,5,IF(VLOOKUP($C45,'Regional Crises'!$B$1:$R$51,9,FALSE)&lt;G$125,0,(G$126-VLOOKUP($C45,'Regional Crises'!$B$1:$R$51,9,FALSE))/(G$126-G$125)*5)),1))),IF(VLOOKUP($E45,'Country Indicator Data'!$B$3:$N$193,5,FALSE)="x","x",ROUND(IF(VLOOKUP($E45,'Country Indicator Data'!$B$3:$N$193,5,FALSE)&gt;G$126,5,IF(VLOOKUP($E45,'Country Indicator Data'!$B$3:$N$193,5,FALSE)&lt;G$125,0,(G$126-VLOOKUP($E45,'Country Indicator Data'!$B$3:$N$193,5,FALSE))/(G$126-G$125)*5)),1)))</f>
        <v>x</v>
      </c>
      <c r="H45" s="143">
        <f t="shared" si="0"/>
        <v>1.8</v>
      </c>
      <c r="I45" s="142">
        <f>IF(B45="Regional crisis",(IF(VLOOKUP($C45,'Regional Crises'!$B$1:$R$51,6,FALSE)="x","x",ROUND(IF(VLOOKUP($C45,'Regional Crises'!$B$1:$R$51,6,FALSE)&gt;I$126,5,IF(VLOOKUP($C45,'Regional Crises'!$B$1:$R$51,6,FALSE)&lt;I$125,0,5-(I$126-VLOOKUP($C45,'Regional Crises'!$B$1:$R$51,6,FALSE))/(I$126-I$125)*5)),1))),IF(VLOOKUP($E45,'Country Indicator Data'!$B$3:$N$193,2,FALSE)="x","x",ROUND(IF(VLOOKUP($E45,'Country Indicator Data'!$B$3:$N$193,2,FALSE)&gt;I$126,5,IF(VLOOKUP($E45,'Country Indicator Data'!$B$3:$N$193,2,FALSE)&lt;I$125,0,5-(I$126-VLOOKUP($E45,'Country Indicator Data'!$B$3:$N$193,2,FALSE))/(I$126-I$125)*5)),1)))</f>
        <v>0.3</v>
      </c>
      <c r="J45" s="142">
        <f>IF(B45="Regional crisis",(IF(VLOOKUP($C45,'Regional Crises'!$B$1:$R$51,8,FALSE)="x","x",ROUND(IF(VLOOKUP($C45,'Regional Crises'!$B$1:$R$51,8,FALSE)&gt;J$126,5,IF(VLOOKUP($C45,'Regional Crises'!$B$1:$R$51,8,FALSE)&lt;J$125,0,5-(J$126-VLOOKUP($C45,'Regional Crises'!$B$1:$R$51,8,FALSE))/(J$126-J$125)*5)),1))),IF(VLOOKUP($E45,'Country Indicator Data'!$B$3:$N$193,4,FALSE)="x","x",ROUND(IF(VLOOKUP($E45,'Country Indicator Data'!$B$3:$N$193,4,FALSE)&gt;J$126,5,IF(VLOOKUP($E45,'Country Indicator Data'!$B$3:$N$193,4,FALSE)&lt;J$125,0,5-(J$126-VLOOKUP($E45,'Country Indicator Data'!$B$3:$N$193,4,FALSE))/(J$126-J$125)*5)),1)))</f>
        <v>0.3</v>
      </c>
      <c r="K45" s="143">
        <f t="shared" si="1"/>
        <v>0.3</v>
      </c>
      <c r="L45" s="142">
        <f>IF(B45="Regional crisis",(IF(VLOOKUP($C45,'Regional Crises'!$B$1:$R$51,10,FALSE)="x","x",ROUND(IF(VLOOKUP($C45,'Regional Crises'!$B$1:$R$51,10,FALSE)&gt;L$126,5,IF(VLOOKUP($C45,'Regional Crises'!$B$1:$R$51,10,FALSE)&lt;L$125,0,5-(L$126-VLOOKUP($C45,'Regional Crises'!$B$1:$R$51,10,FALSE))/(L$126-L$125)*5)),1))),IF(VLOOKUP($E45,'Country Indicator Data'!$B$3:$N$193,6,FALSE)="x","x",ROUND(IF(VLOOKUP($E45,'Country Indicator Data'!$B$3:$N$193,6,FALSE)&gt;L$126,5,IF(VLOOKUP($E45,'Country Indicator Data'!$B$3:$N$193,6,FALSE)&lt;L$125,0,5-(L$126-VLOOKUP($E45,'Country Indicator Data'!$B$3:$N$193,6,FALSE))/(L$126-L$125)*5)),1)))</f>
        <v>0.8</v>
      </c>
      <c r="M45" s="142">
        <f>IF(B45="Regional crisis",(IF(VLOOKUP($C45,'Regional Crises'!$B$1:$R$51,11,FALSE)="x","x",ROUND(IF(VLOOKUP($C45,'Regional Crises'!$B$1:$R$51,11,FALSE)&gt;M$126,5,IF(VLOOKUP($C45,'Regional Crises'!$B$1:$R$51,11,FALSE)&lt;M$125,0,5-(M$126-VLOOKUP($C45,'Regional Crises'!$B$1:$R$51,11,FALSE))/(M$126-M$125)*5)),1))),IF(VLOOKUP($E45,'Country Indicator Data'!$B$3:$N$193,7,FALSE)="x","x",ROUND(IF(VLOOKUP($E45,'Country Indicator Data'!$B$3:$N$193,7,FALSE)&gt;M$126,5,IF(VLOOKUP($E45,'Country Indicator Data'!$B$3:$N$193,7,FALSE)&lt;M$125,0,5-(M$126-VLOOKUP($E45,'Country Indicator Data'!$B$3:$N$193,7,FALSE))/(M$126-M$125)*5)),1)))</f>
        <v>1.5</v>
      </c>
      <c r="N45" s="143">
        <f t="shared" si="2"/>
        <v>1.1499999999999999</v>
      </c>
      <c r="O45" s="151">
        <f t="shared" si="3"/>
        <v>1.0833333333333333</v>
      </c>
      <c r="P45" s="142">
        <f>IF(B45="Regional crisis",VLOOKUP(C45,'Regional Crises'!$B$1:$R$54,12,FALSE),VLOOKUP(E45,'Country Indicator Data'!$B$3:$I$193,8,FALSE))</f>
        <v>3</v>
      </c>
      <c r="Q45" s="142">
        <f>IF(B45="Regional crisis",(IF(VLOOKUP(C45,'Regional Crises'!$B$1:$R$54,13,FALSE)="x","x",IF(VLOOKUP(C45,'Regional Crises'!$B$1:$R$54,13,FALSE)&gt;Q$7,5,IF(VLOOKUP(C45,'Regional Crises'!$B$1:$R$54,13,FALSE)&gt;Q$6,4,IF(VLOOKUP(C45,'Regional Crises'!$B$1:$R$54,13,FALSE)&gt;Q$5,3,IF(VLOOKUP(C45,'Regional Crises'!$B$1:$R$54,13,FALSE)&gt;Q$4,2,IF(VLOOKUP(C45,'Regional Crises'!$B$1:$R$54,13,FALSE)&gt;$Q$3,1,0))))))),(IF(VLOOKUP($E45,'Country Indicator Data'!$B$3:$P$193,9,FALSE)="x","x",IF(VLOOKUP($E45,'Country Indicator Data'!$B$3:$P$193,9,FALSE)&gt;Q$7,5,IF(VLOOKUP($E45,'Country Indicator Data'!$B$3:$P$193,9,FALSE)&gt;Q$6,4,IF(VLOOKUP($E45,'Country Indicator Data'!$B$3:$P$193,9,FALSE)&gt;Q$5,3,IF(VLOOKUP($E45,'Country Indicator Data'!$B$3:$P$193,9,FALSE)&gt;Q$4,2,IF(VLOOKUP($E45,'Country Indicator Data'!$B$3:$P$193,9,FALSE)&gt;$Q$3,1,0))))))))</f>
        <v>1</v>
      </c>
      <c r="R45" s="151">
        <f t="shared" si="4"/>
        <v>2</v>
      </c>
      <c r="S45" s="142">
        <f>IF(B45="Regional crisis",((IF(VLOOKUP($C45,'Regional Crises'!$B$1:$R$51,17,FALSE)="x","x",ROUND(IF(VLOOKUP($C45,'Regional Crises'!$B$1:$R$51,17,FALSE)&gt;S$126,0,IF(VLOOKUP($C45,'Regional Crises'!$B$1:$R$51,17,FALSE)&lt;S$125,5,(S$126-VLOOKUP($C45,'Regional Crises'!$B$1:$R$51,17,FALSE))/(S$126-S$125)*5)),1)))),(IF(VLOOKUP($E45,'Country Indicator Data'!$B$3:$N$193,13,FALSE)="x","x",ROUND(IF(VLOOKUP($E45,'Country Indicator Data'!$B$3:$N$193,13,FALSE)&gt;S$126,0,IF(VLOOKUP($E45,'Country Indicator Data'!$B$3:$N$193,13,FALSE)&lt;S$125,5,(S$126-VLOOKUP($E45,'Country Indicator Data'!$B$3:$N$193,13,FALSE))/(S$126-S$125)*5)),1))))</f>
        <v>2.8</v>
      </c>
      <c r="T45" s="142">
        <f>IF(B45="Regional crisis",((IF(VLOOKUP($C45,'Regional Crises'!$B$1:$R$51,14,FALSE)="x","x",ROUND(IF(VLOOKUP($C45,'Regional Crises'!$B$1:$R$51,14,FALSE)&gt;T$126,0,IF(VLOOKUP($C45,'Regional Crises'!$B$1:$R$51,14,FALSE)&lt;T$125,5,(T$126-VLOOKUP($C45,'Regional Crises'!$B$1:$R$51,14,FALSE))/(T$126-T$125)*5)),1)))),(IF(VLOOKUP($E45,'Country Indicator Data'!$B$3:$N$193,10,FALSE)="x","x",ROUND(IF(VLOOKUP($E45,'Country Indicator Data'!$B$3:$N$193,10,FALSE)&gt;T$126,0,IF(VLOOKUP($E45,'Country Indicator Data'!$B$3:$N$193,10,FALSE)&lt;T$125,5,(T$126-VLOOKUP($E45,'Country Indicator Data'!$B$3:$N$193,10,FALSE))/(T$126-T$125)*5)),1))))</f>
        <v>2.2999999999999998</v>
      </c>
      <c r="U45" s="142" t="str">
        <f>IF(B45="Regional crisis",((IF(VLOOKUP($C45,'Regional Crises'!$B$1:$R$51,15,FALSE)="x","x",ROUND(IF(VLOOKUP($C45,'Regional Crises'!$B$1:$R$51,15,FALSE)&gt;U$126,0,IF(VLOOKUP($C45,'Regional Crises'!$B$1:$R$51,15,FALSE)&lt;U$125,5,(U$126-VLOOKUP($C45,'Regional Crises'!$B$1:$R$51,15,FALSE))/(U$126-U$125)*5)),1)))),(IF(VLOOKUP($E45,'Country Indicator Data'!$B$3:$N$193,11,FALSE)="x","x",ROUND(IF(VLOOKUP($E45,'Country Indicator Data'!$B$3:$N$193,11,FALSE)&gt;U$126,0,IF(VLOOKUP($E45,'Country Indicator Data'!$B$3:$N$193,11,FALSE)&lt;U$125,5,(U$126-VLOOKUP($E45,'Country Indicator Data'!$B$3:$N$193,11,FALSE))/(U$126-U$125)*5)),1))))</f>
        <v>x</v>
      </c>
      <c r="V45" s="142">
        <f>IF(B45="Regional crisis",((IF(VLOOKUP($C45,'Regional Crises'!$B$1:$R$51,16,FALSE)="x","x",ROUND(IF(VLOOKUP($C45,'Regional Crises'!$B$1:$R$51,16,FALSE)&gt;V$126,0,IF(VLOOKUP($C45,'Regional Crises'!$B$1:$R$51,16,FALSE)&lt;V$125,5,(V$126-VLOOKUP($C45,'Regional Crises'!$B$1:$R$51,16,FALSE))/(V$126-V$125)*5)),1)))),(IF(VLOOKUP($E45,'Country Indicator Data'!$B$3:$N$193,12,FALSE)="x","x",ROUND(IF(VLOOKUP($E45,'Country Indicator Data'!$B$3:$N$193,12,FALSE)&gt;V$126,0,IF(VLOOKUP($E45,'Country Indicator Data'!$B$3:$N$193,12,FALSE)&lt;V$125,5,(V$126-VLOOKUP($E45,'Country Indicator Data'!$B$3:$N$193,12,FALSE))/(V$126-V$125)*5)),1))))</f>
        <v>0.8</v>
      </c>
      <c r="W45" s="151">
        <f t="shared" si="5"/>
        <v>2</v>
      </c>
      <c r="X45" s="154">
        <f t="shared" si="6"/>
        <v>1.7</v>
      </c>
      <c r="Y45" s="142">
        <f>IF('Core Indicators'!FC39="x","x",IF('Core Indicators'!FC39&gt;=Y$7,5,IF('Core Indicators'!FC39&gt;=Y$6,4,IF('Core Indicators'!FC39&gt;=Y$5,3,IF('Core Indicators'!FC39&gt;=Y$4,2,IF('Core Indicators'!FC39&gt;=Y$3,1,0))))))</f>
        <v>2</v>
      </c>
      <c r="Z45" s="151">
        <f t="shared" si="7"/>
        <v>2</v>
      </c>
      <c r="AA45" s="144" t="str">
        <f>IF(OR('Crisis Indicator Data'!$W39="x",ISNA('Crisis Indicator Data'!$Q39)),"x",'Crisis Indicator Data'!$W39/SUM('Crisis Indicator Data'!$Q39:$U39))</f>
        <v>x</v>
      </c>
      <c r="AB45" s="148" t="str">
        <f t="shared" si="8"/>
        <v>x</v>
      </c>
      <c r="AC45" s="144" t="str">
        <f>IF(OR('Crisis Indicator Data'!$X39="x",ISNA('Crisis Indicator Data'!$Q39)),"x",'Crisis Indicator Data'!$X39/SUM('Crisis Indicator Data'!$Q39:$U39))</f>
        <v>x</v>
      </c>
      <c r="AD45" s="148" t="str">
        <f t="shared" si="9"/>
        <v>x</v>
      </c>
      <c r="AE45" s="146">
        <f>'Crisis Indicator Data'!Y39</f>
        <v>0</v>
      </c>
      <c r="AF45" s="146">
        <f>'Crisis Indicator Data'!Z39</f>
        <v>0</v>
      </c>
      <c r="AG45" s="146">
        <f>'Crisis Indicator Data'!AA39</f>
        <v>1</v>
      </c>
      <c r="AH45" s="146">
        <f>'Crisis Indicator Data'!AB39</f>
        <v>0</v>
      </c>
      <c r="AI45" s="149">
        <f t="shared" si="10"/>
        <v>1</v>
      </c>
      <c r="AJ45" s="146">
        <f>'Crisis Indicator Data'!AC39</f>
        <v>1</v>
      </c>
      <c r="AK45" s="146">
        <f>'Crisis Indicator Data'!AD39</f>
        <v>1</v>
      </c>
      <c r="AL45" s="149">
        <f t="shared" si="11"/>
        <v>2</v>
      </c>
      <c r="AM45" s="146">
        <f>'Crisis Indicator Data'!AE39</f>
        <v>0</v>
      </c>
      <c r="AN45" s="146">
        <f>'Crisis Indicator Data'!AF39</f>
        <v>0</v>
      </c>
      <c r="AO45" s="146">
        <f>'Crisis Indicator Data'!AG39</f>
        <v>0</v>
      </c>
      <c r="AP45" s="149">
        <f t="shared" si="12"/>
        <v>0</v>
      </c>
      <c r="AQ45" s="152">
        <f t="shared" si="13"/>
        <v>1</v>
      </c>
      <c r="AR45" s="154">
        <f t="shared" si="14"/>
        <v>1.5</v>
      </c>
    </row>
    <row r="46" spans="1:44" ht="13.5" customHeight="1" x14ac:dyDescent="0.35">
      <c r="A46" s="1" t="str">
        <f>'Crisis Indicator Data'!A40</f>
        <v>Complex crisis in Guatemala</v>
      </c>
      <c r="B46" s="1" t="str">
        <f>'Crisis Indicator Data'!B40</f>
        <v>Complex crisis</v>
      </c>
      <c r="C46" s="25" t="str">
        <f>'Crisis Indicator Data'!C40</f>
        <v>GTM001</v>
      </c>
      <c r="D46" s="25" t="str">
        <f>'Crisis Indicator Data'!D40</f>
        <v>Guatemala</v>
      </c>
      <c r="E46" s="25" t="str">
        <f>'Crisis Indicator Data'!E40</f>
        <v>GTM</v>
      </c>
      <c r="F46" s="142">
        <f>IF(B46="Regional crisis",(IF(VLOOKUP($C46,'Regional Crises'!$B$1:$R$51,7,FALSE)="x","x",ROUND(IF(VLOOKUP($C46,'Regional Crises'!$B$1:$R$51,7,FALSE)&gt;$F$126,5,IF(VLOOKUP($C46,'Regional Crises'!$B$1:$R$51,7,FALSE)&lt;F$125,0,($F$126-VLOOKUP($C46,'Regional Crises'!$B$1:$R$51,7,FALSE))/($F$126-$F$125)*5)),1))),IF(VLOOKUP($E46,'Country Indicator Data'!$B$3:$N$193,3,FALSE)="x","x",ROUND(IF(VLOOKUP($E46,'Country Indicator Data'!$B$3:$N$193,3,FALSE)&gt;$F$126,5,IF(VLOOKUP($E46,'Country Indicator Data'!$B$3:$N$193,3,FALSE)&lt;$F$125,0,($F$126-VLOOKUP($E46,'Country Indicator Data'!$B$3:$N$193,3,FALSE))/($F$126-$F$125)*5)),1)))</f>
        <v>1.1000000000000001</v>
      </c>
      <c r="G46" s="142">
        <f>IF(B46="Regional crisis",(IF(VLOOKUP($C46,'Regional Crises'!$B$1:$R$51,9,FALSE)="x","x",ROUND(IF(VLOOKUP($C46,'Regional Crises'!$B$1:$R$51,9,FALSE)&gt;G$126,5,IF(VLOOKUP($C46,'Regional Crises'!$B$1:$R$51,9,FALSE)&lt;G$125,0,(G$126-VLOOKUP($C46,'Regional Crises'!$B$1:$R$51,9,FALSE))/(G$126-G$125)*5)),1))),IF(VLOOKUP($E46,'Country Indicator Data'!$B$3:$N$193,5,FALSE)="x","x",ROUND(IF(VLOOKUP($E46,'Country Indicator Data'!$B$3:$N$193,5,FALSE)&gt;G$126,5,IF(VLOOKUP($E46,'Country Indicator Data'!$B$3:$N$193,5,FALSE)&lt;G$125,0,(G$126-VLOOKUP($E46,'Country Indicator Data'!$B$3:$N$193,5,FALSE))/(G$126-G$125)*5)),1)))</f>
        <v>2.5</v>
      </c>
      <c r="H46" s="143">
        <f t="shared" si="0"/>
        <v>1.8</v>
      </c>
      <c r="I46" s="142">
        <f>IF(B46="Regional crisis",(IF(VLOOKUP($C46,'Regional Crises'!$B$1:$R$51,6,FALSE)="x","x",ROUND(IF(VLOOKUP($C46,'Regional Crises'!$B$1:$R$51,6,FALSE)&gt;I$126,5,IF(VLOOKUP($C46,'Regional Crises'!$B$1:$R$51,6,FALSE)&lt;I$125,0,5-(I$126-VLOOKUP($C46,'Regional Crises'!$B$1:$R$51,6,FALSE))/(I$126-I$125)*5)),1))),IF(VLOOKUP($E46,'Country Indicator Data'!$B$3:$N$193,2,FALSE)="x","x",ROUND(IF(VLOOKUP($E46,'Country Indicator Data'!$B$3:$N$193,2,FALSE)&gt;I$126,5,IF(VLOOKUP($E46,'Country Indicator Data'!$B$3:$N$193,2,FALSE)&lt;I$125,0,5-(I$126-VLOOKUP($E46,'Country Indicator Data'!$B$3:$N$193,2,FALSE))/(I$126-I$125)*5)),1)))</f>
        <v>2.4</v>
      </c>
      <c r="J46" s="142">
        <f>IF(B46="Regional crisis",(IF(VLOOKUP($C46,'Regional Crises'!$B$1:$R$51,8,FALSE)="x","x",ROUND(IF(VLOOKUP($C46,'Regional Crises'!$B$1:$R$51,8,FALSE)&gt;J$126,5,IF(VLOOKUP($C46,'Regional Crises'!$B$1:$R$51,8,FALSE)&lt;J$125,0,5-(J$126-VLOOKUP($C46,'Regional Crises'!$B$1:$R$51,8,FALSE))/(J$126-J$125)*5)),1))),IF(VLOOKUP($E46,'Country Indicator Data'!$B$3:$N$193,4,FALSE)="x","x",ROUND(IF(VLOOKUP($E46,'Country Indicator Data'!$B$3:$N$193,4,FALSE)&gt;J$126,5,IF(VLOOKUP($E46,'Country Indicator Data'!$B$3:$N$193,4,FALSE)&lt;J$125,0,5-(J$126-VLOOKUP($E46,'Country Indicator Data'!$B$3:$N$193,4,FALSE))/(J$126-J$125)*5)),1)))</f>
        <v>3.9</v>
      </c>
      <c r="K46" s="143">
        <f t="shared" si="1"/>
        <v>3.15</v>
      </c>
      <c r="L46" s="142">
        <f>IF(B46="Regional crisis",(IF(VLOOKUP($C46,'Regional Crises'!$B$1:$R$51,10,FALSE)="x","x",ROUND(IF(VLOOKUP($C46,'Regional Crises'!$B$1:$R$51,10,FALSE)&gt;L$126,5,IF(VLOOKUP($C46,'Regional Crises'!$B$1:$R$51,10,FALSE)&lt;L$125,0,5-(L$126-VLOOKUP($C46,'Regional Crises'!$B$1:$R$51,10,FALSE))/(L$126-L$125)*5)),1))),IF(VLOOKUP($E46,'Country Indicator Data'!$B$3:$N$193,6,FALSE)="x","x",ROUND(IF(VLOOKUP($E46,'Country Indicator Data'!$B$3:$N$193,6,FALSE)&gt;L$126,5,IF(VLOOKUP($E46,'Country Indicator Data'!$B$3:$N$193,6,FALSE)&lt;L$125,0,5-(L$126-VLOOKUP($E46,'Country Indicator Data'!$B$3:$N$193,6,FALSE))/(L$126-L$125)*5)),1)))</f>
        <v>3.3</v>
      </c>
      <c r="M46" s="142">
        <f>IF(B46="Regional crisis",(IF(VLOOKUP($C46,'Regional Crises'!$B$1:$R$51,11,FALSE)="x","x",ROUND(IF(VLOOKUP($C46,'Regional Crises'!$B$1:$R$51,11,FALSE)&gt;M$126,5,IF(VLOOKUP($C46,'Regional Crises'!$B$1:$R$51,11,FALSE)&lt;M$125,0,5-(M$126-VLOOKUP($C46,'Regional Crises'!$B$1:$R$51,11,FALSE))/(M$126-M$125)*5)),1))),IF(VLOOKUP($E46,'Country Indicator Data'!$B$3:$N$193,7,FALSE)="x","x",ROUND(IF(VLOOKUP($E46,'Country Indicator Data'!$B$3:$N$193,7,FALSE)&gt;M$126,5,IF(VLOOKUP($E46,'Country Indicator Data'!$B$3:$N$193,7,FALSE)&lt;M$125,0,5-(M$126-VLOOKUP($E46,'Country Indicator Data'!$B$3:$N$193,7,FALSE))/(M$126-M$125)*5)),1)))</f>
        <v>3</v>
      </c>
      <c r="N46" s="143">
        <f t="shared" si="2"/>
        <v>3.15</v>
      </c>
      <c r="O46" s="151">
        <f t="shared" si="3"/>
        <v>2.6999999999999997</v>
      </c>
      <c r="P46" s="142">
        <f>IF(B46="Regional crisis",VLOOKUP(C46,'Regional Crises'!$B$1:$R$54,12,FALSE),VLOOKUP(E46,'Country Indicator Data'!$B$3:$I$193,8,FALSE))</f>
        <v>3</v>
      </c>
      <c r="Q46" s="142">
        <f>IF(B46="Regional crisis",(IF(VLOOKUP(C46,'Regional Crises'!$B$1:$R$54,13,FALSE)="x","x",IF(VLOOKUP(C46,'Regional Crises'!$B$1:$R$54,13,FALSE)&gt;Q$7,5,IF(VLOOKUP(C46,'Regional Crises'!$B$1:$R$54,13,FALSE)&gt;Q$6,4,IF(VLOOKUP(C46,'Regional Crises'!$B$1:$R$54,13,FALSE)&gt;Q$5,3,IF(VLOOKUP(C46,'Regional Crises'!$B$1:$R$54,13,FALSE)&gt;Q$4,2,IF(VLOOKUP(C46,'Regional Crises'!$B$1:$R$54,13,FALSE)&gt;$Q$3,1,0))))))),(IF(VLOOKUP($E46,'Country Indicator Data'!$B$3:$P$193,9,FALSE)="x","x",IF(VLOOKUP($E46,'Country Indicator Data'!$B$3:$P$193,9,FALSE)&gt;Q$7,5,IF(VLOOKUP($E46,'Country Indicator Data'!$B$3:$P$193,9,FALSE)&gt;Q$6,4,IF(VLOOKUP($E46,'Country Indicator Data'!$B$3:$P$193,9,FALSE)&gt;Q$5,3,IF(VLOOKUP($E46,'Country Indicator Data'!$B$3:$P$193,9,FALSE)&gt;Q$4,2,IF(VLOOKUP($E46,'Country Indicator Data'!$B$3:$P$193,9,FALSE)&gt;$Q$3,1,0))))))))</f>
        <v>4</v>
      </c>
      <c r="R46" s="151">
        <f t="shared" si="4"/>
        <v>3.5</v>
      </c>
      <c r="S46" s="142">
        <f>IF(B46="Regional crisis",((IF(VLOOKUP($C46,'Regional Crises'!$B$1:$R$51,17,FALSE)="x","x",ROUND(IF(VLOOKUP($C46,'Regional Crises'!$B$1:$R$51,17,FALSE)&gt;S$126,0,IF(VLOOKUP($C46,'Regional Crises'!$B$1:$R$51,17,FALSE)&lt;S$125,5,(S$126-VLOOKUP($C46,'Regional Crises'!$B$1:$R$51,17,FALSE))/(S$126-S$125)*5)),1)))),(IF(VLOOKUP($E46,'Country Indicator Data'!$B$3:$N$193,13,FALSE)="x","x",ROUND(IF(VLOOKUP($E46,'Country Indicator Data'!$B$3:$N$193,13,FALSE)&gt;S$126,0,IF(VLOOKUP($E46,'Country Indicator Data'!$B$3:$N$193,13,FALSE)&lt;S$125,5,(S$126-VLOOKUP($E46,'Country Indicator Data'!$B$3:$N$193,13,FALSE))/(S$126-S$125)*5)),1))))</f>
        <v>3.6</v>
      </c>
      <c r="T46" s="142">
        <f>IF(B46="Regional crisis",((IF(VLOOKUP($C46,'Regional Crises'!$B$1:$R$51,14,FALSE)="x","x",ROUND(IF(VLOOKUP($C46,'Regional Crises'!$B$1:$R$51,14,FALSE)&gt;T$126,0,IF(VLOOKUP($C46,'Regional Crises'!$B$1:$R$51,14,FALSE)&lt;T$125,5,(T$126-VLOOKUP($C46,'Regional Crises'!$B$1:$R$51,14,FALSE))/(T$126-T$125)*5)),1)))),(IF(VLOOKUP($E46,'Country Indicator Data'!$B$3:$N$193,10,FALSE)="x","x",ROUND(IF(VLOOKUP($E46,'Country Indicator Data'!$B$3:$N$193,10,FALSE)&gt;T$126,0,IF(VLOOKUP($E46,'Country Indicator Data'!$B$3:$N$193,10,FALSE)&lt;T$125,5,(T$126-VLOOKUP($E46,'Country Indicator Data'!$B$3:$N$193,10,FALSE))/(T$126-T$125)*5)),1))))</f>
        <v>3.5</v>
      </c>
      <c r="U46" s="142">
        <f>IF(B46="Regional crisis",((IF(VLOOKUP($C46,'Regional Crises'!$B$1:$R$51,15,FALSE)="x","x",ROUND(IF(VLOOKUP($C46,'Regional Crises'!$B$1:$R$51,15,FALSE)&gt;U$126,0,IF(VLOOKUP($C46,'Regional Crises'!$B$1:$R$51,15,FALSE)&lt;U$125,5,(U$126-VLOOKUP($C46,'Regional Crises'!$B$1:$R$51,15,FALSE))/(U$126-U$125)*5)),1)))),(IF(VLOOKUP($E46,'Country Indicator Data'!$B$3:$N$193,11,FALSE)="x","x",ROUND(IF(VLOOKUP($E46,'Country Indicator Data'!$B$3:$N$193,11,FALSE)&gt;U$126,0,IF(VLOOKUP($E46,'Country Indicator Data'!$B$3:$N$193,11,FALSE)&lt;U$125,5,(U$126-VLOOKUP($E46,'Country Indicator Data'!$B$3:$N$193,11,FALSE))/(U$126-U$125)*5)),1))))</f>
        <v>2.6</v>
      </c>
      <c r="V46" s="142">
        <f>IF(B46="Regional crisis",((IF(VLOOKUP($C46,'Regional Crises'!$B$1:$R$51,16,FALSE)="x","x",ROUND(IF(VLOOKUP($C46,'Regional Crises'!$B$1:$R$51,16,FALSE)&gt;V$126,0,IF(VLOOKUP($C46,'Regional Crises'!$B$1:$R$51,16,FALSE)&lt;V$125,5,(V$126-VLOOKUP($C46,'Regional Crises'!$B$1:$R$51,16,FALSE))/(V$126-V$125)*5)),1)))),(IF(VLOOKUP($E46,'Country Indicator Data'!$B$3:$N$193,12,FALSE)="x","x",ROUND(IF(VLOOKUP($E46,'Country Indicator Data'!$B$3:$N$193,12,FALSE)&gt;V$126,0,IF(VLOOKUP($E46,'Country Indicator Data'!$B$3:$N$193,12,FALSE)&lt;V$125,5,(V$126-VLOOKUP($E46,'Country Indicator Data'!$B$3:$N$193,12,FALSE))/(V$126-V$125)*5)),1))))</f>
        <v>2.2000000000000002</v>
      </c>
      <c r="W46" s="151">
        <f t="shared" si="5"/>
        <v>3</v>
      </c>
      <c r="X46" s="154">
        <f t="shared" si="6"/>
        <v>3.1</v>
      </c>
      <c r="Y46" s="142">
        <f>IF('Core Indicators'!FC40="x","x",IF('Core Indicators'!FC40&gt;=Y$7,5,IF('Core Indicators'!FC40&gt;=Y$6,4,IF('Core Indicators'!FC40&gt;=Y$5,3,IF('Core Indicators'!FC40&gt;=Y$4,2,IF('Core Indicators'!FC40&gt;=Y$3,1,0))))))</f>
        <v>3</v>
      </c>
      <c r="Z46" s="151">
        <f t="shared" si="7"/>
        <v>3</v>
      </c>
      <c r="AA46" s="144" t="str">
        <f>IF(OR('Crisis Indicator Data'!$W40="x",ISNA('Crisis Indicator Data'!$Q40)),"x",'Crisis Indicator Data'!$W40/SUM('Crisis Indicator Data'!$Q40:$U40))</f>
        <v>x</v>
      </c>
      <c r="AB46" s="148" t="str">
        <f t="shared" si="8"/>
        <v>x</v>
      </c>
      <c r="AC46" s="144" t="str">
        <f>IF(OR('Crisis Indicator Data'!$X40="x",ISNA('Crisis Indicator Data'!$Q40)),"x",'Crisis Indicator Data'!$X40/SUM('Crisis Indicator Data'!$Q40:$U40))</f>
        <v>x</v>
      </c>
      <c r="AD46" s="148" t="str">
        <f t="shared" si="9"/>
        <v>x</v>
      </c>
      <c r="AE46" s="146">
        <f>'Crisis Indicator Data'!Y40</f>
        <v>0</v>
      </c>
      <c r="AF46" s="146">
        <f>'Crisis Indicator Data'!Z40</f>
        <v>1</v>
      </c>
      <c r="AG46" s="146">
        <f>'Crisis Indicator Data'!AA40</f>
        <v>0</v>
      </c>
      <c r="AH46" s="146">
        <f>'Crisis Indicator Data'!AB40</f>
        <v>1</v>
      </c>
      <c r="AI46" s="149">
        <f t="shared" si="10"/>
        <v>2</v>
      </c>
      <c r="AJ46" s="146">
        <f>'Crisis Indicator Data'!AC40</f>
        <v>0</v>
      </c>
      <c r="AK46" s="146">
        <f>'Crisis Indicator Data'!AD40</f>
        <v>2</v>
      </c>
      <c r="AL46" s="149">
        <f t="shared" si="11"/>
        <v>2</v>
      </c>
      <c r="AM46" s="146">
        <f>'Crisis Indicator Data'!AE40</f>
        <v>0</v>
      </c>
      <c r="AN46" s="146">
        <f>'Crisis Indicator Data'!AF40</f>
        <v>0</v>
      </c>
      <c r="AO46" s="146">
        <f>'Crisis Indicator Data'!AG40</f>
        <v>1</v>
      </c>
      <c r="AP46" s="149">
        <f t="shared" si="12"/>
        <v>1</v>
      </c>
      <c r="AQ46" s="152">
        <f t="shared" si="13"/>
        <v>2</v>
      </c>
      <c r="AR46" s="154">
        <f t="shared" si="14"/>
        <v>2.5</v>
      </c>
    </row>
    <row r="47" spans="1:44" ht="13.5" customHeight="1" x14ac:dyDescent="0.35">
      <c r="A47" s="1" t="str">
        <f>'Crisis Indicator Data'!A41</f>
        <v>Complex crisis in Haiti</v>
      </c>
      <c r="B47" s="1" t="str">
        <f>'Crisis Indicator Data'!B41</f>
        <v>Complex crisis</v>
      </c>
      <c r="C47" s="25" t="str">
        <f>'Crisis Indicator Data'!C41</f>
        <v>HTI001</v>
      </c>
      <c r="D47" s="25" t="str">
        <f>'Crisis Indicator Data'!D41</f>
        <v>Haiti</v>
      </c>
      <c r="E47" s="25" t="str">
        <f>'Crisis Indicator Data'!E41</f>
        <v>HTI</v>
      </c>
      <c r="F47" s="142">
        <f>IF(B47="Regional crisis",(IF(VLOOKUP($C47,'Regional Crises'!$B$1:$R$51,7,FALSE)="x","x",ROUND(IF(VLOOKUP($C47,'Regional Crises'!$B$1:$R$51,7,FALSE)&gt;$F$126,5,IF(VLOOKUP($C47,'Regional Crises'!$B$1:$R$51,7,FALSE)&lt;F$125,0,($F$126-VLOOKUP($C47,'Regional Crises'!$B$1:$R$51,7,FALSE))/($F$126-$F$125)*5)),1))),IF(VLOOKUP($E47,'Country Indicator Data'!$B$3:$N$193,3,FALSE)="x","x",ROUND(IF(VLOOKUP($E47,'Country Indicator Data'!$B$3:$N$193,3,FALSE)&gt;$F$126,5,IF(VLOOKUP($E47,'Country Indicator Data'!$B$3:$N$193,3,FALSE)&lt;$F$125,0,($F$126-VLOOKUP($E47,'Country Indicator Data'!$B$3:$N$193,3,FALSE))/($F$126-$F$125)*5)),1)))</f>
        <v>2.1</v>
      </c>
      <c r="G47" s="142">
        <f>IF(B47="Regional crisis",(IF(VLOOKUP($C47,'Regional Crises'!$B$1:$R$51,9,FALSE)="x","x",ROUND(IF(VLOOKUP($C47,'Regional Crises'!$B$1:$R$51,9,FALSE)&gt;G$126,5,IF(VLOOKUP($C47,'Regional Crises'!$B$1:$R$51,9,FALSE)&lt;G$125,0,(G$126-VLOOKUP($C47,'Regional Crises'!$B$1:$R$51,9,FALSE))/(G$126-G$125)*5)),1))),IF(VLOOKUP($E47,'Country Indicator Data'!$B$3:$N$193,5,FALSE)="x","x",ROUND(IF(VLOOKUP($E47,'Country Indicator Data'!$B$3:$N$193,5,FALSE)&gt;G$126,5,IF(VLOOKUP($E47,'Country Indicator Data'!$B$3:$N$193,5,FALSE)&lt;G$125,0,(G$126-VLOOKUP($E47,'Country Indicator Data'!$B$3:$N$193,5,FALSE))/(G$126-G$125)*5)),1)))</f>
        <v>3</v>
      </c>
      <c r="H47" s="143">
        <f t="shared" si="0"/>
        <v>2.5499999999999998</v>
      </c>
      <c r="I47" s="142">
        <f>IF(B47="Regional crisis",(IF(VLOOKUP($C47,'Regional Crises'!$B$1:$R$51,6,FALSE)="x","x",ROUND(IF(VLOOKUP($C47,'Regional Crises'!$B$1:$R$51,6,FALSE)&gt;I$126,5,IF(VLOOKUP($C47,'Regional Crises'!$B$1:$R$51,6,FALSE)&lt;I$125,0,5-(I$126-VLOOKUP($C47,'Regional Crises'!$B$1:$R$51,6,FALSE))/(I$126-I$125)*5)),1))),IF(VLOOKUP($E47,'Country Indicator Data'!$B$3:$N$193,2,FALSE)="x","x",ROUND(IF(VLOOKUP($E47,'Country Indicator Data'!$B$3:$N$193,2,FALSE)&gt;I$126,5,IF(VLOOKUP($E47,'Country Indicator Data'!$B$3:$N$193,2,FALSE)&lt;I$125,0,5-(I$126-VLOOKUP($E47,'Country Indicator Data'!$B$3:$N$193,2,FALSE))/(I$126-I$125)*5)),1)))</f>
        <v>0.5</v>
      </c>
      <c r="J47" s="142">
        <f>IF(B47="Regional crisis",(IF(VLOOKUP($C47,'Regional Crises'!$B$1:$R$51,8,FALSE)="x","x",ROUND(IF(VLOOKUP($C47,'Regional Crises'!$B$1:$R$51,8,FALSE)&gt;J$126,5,IF(VLOOKUP($C47,'Regional Crises'!$B$1:$R$51,8,FALSE)&lt;J$125,0,5-(J$126-VLOOKUP($C47,'Regional Crises'!$B$1:$R$51,8,FALSE))/(J$126-J$125)*5)),1))),IF(VLOOKUP($E47,'Country Indicator Data'!$B$3:$N$193,4,FALSE)="x","x",ROUND(IF(VLOOKUP($E47,'Country Indicator Data'!$B$3:$N$193,4,FALSE)&gt;J$126,5,IF(VLOOKUP($E47,'Country Indicator Data'!$B$3:$N$193,4,FALSE)&lt;J$125,0,5-(J$126-VLOOKUP($E47,'Country Indicator Data'!$B$3:$N$193,4,FALSE))/(J$126-J$125)*5)),1)))</f>
        <v>0</v>
      </c>
      <c r="K47" s="143">
        <f t="shared" si="1"/>
        <v>0.25</v>
      </c>
      <c r="L47" s="142">
        <f>IF(B47="Regional crisis",(IF(VLOOKUP($C47,'Regional Crises'!$B$1:$R$51,10,FALSE)="x","x",ROUND(IF(VLOOKUP($C47,'Regional Crises'!$B$1:$R$51,10,FALSE)&gt;L$126,5,IF(VLOOKUP($C47,'Regional Crises'!$B$1:$R$51,10,FALSE)&lt;L$125,0,5-(L$126-VLOOKUP($C47,'Regional Crises'!$B$1:$R$51,10,FALSE))/(L$126-L$125)*5)),1))),IF(VLOOKUP($E47,'Country Indicator Data'!$B$3:$N$193,6,FALSE)="x","x",ROUND(IF(VLOOKUP($E47,'Country Indicator Data'!$B$3:$N$193,6,FALSE)&gt;L$126,5,IF(VLOOKUP($E47,'Country Indicator Data'!$B$3:$N$193,6,FALSE)&lt;L$125,0,5-(L$126-VLOOKUP($E47,'Country Indicator Data'!$B$3:$N$193,6,FALSE))/(L$126-L$125)*5)),1)))</f>
        <v>4</v>
      </c>
      <c r="M47" s="142">
        <f>IF(B47="Regional crisis",(IF(VLOOKUP($C47,'Regional Crises'!$B$1:$R$51,11,FALSE)="x","x",ROUND(IF(VLOOKUP($C47,'Regional Crises'!$B$1:$R$51,11,FALSE)&gt;M$126,5,IF(VLOOKUP($C47,'Regional Crises'!$B$1:$R$51,11,FALSE)&lt;M$125,0,5-(M$126-VLOOKUP($C47,'Regional Crises'!$B$1:$R$51,11,FALSE))/(M$126-M$125)*5)),1))),IF(VLOOKUP($E47,'Country Indicator Data'!$B$3:$N$193,7,FALSE)="x","x",ROUND(IF(VLOOKUP($E47,'Country Indicator Data'!$B$3:$N$193,7,FALSE)&gt;M$126,5,IF(VLOOKUP($E47,'Country Indicator Data'!$B$3:$N$193,7,FALSE)&lt;M$125,0,5-(M$126-VLOOKUP($E47,'Country Indicator Data'!$B$3:$N$193,7,FALSE))/(M$126-M$125)*5)),1)))</f>
        <v>4.5</v>
      </c>
      <c r="N47" s="143">
        <f t="shared" si="2"/>
        <v>4.25</v>
      </c>
      <c r="O47" s="151">
        <f t="shared" si="3"/>
        <v>2.35</v>
      </c>
      <c r="P47" s="142">
        <f>IF(B47="Regional crisis",VLOOKUP(C47,'Regional Crises'!$B$1:$R$54,12,FALSE),VLOOKUP(E47,'Country Indicator Data'!$B$3:$I$193,8,FALSE))</f>
        <v>3</v>
      </c>
      <c r="Q47" s="142">
        <f>IF(B47="Regional crisis",(IF(VLOOKUP(C47,'Regional Crises'!$B$1:$R$54,13,FALSE)="x","x",IF(VLOOKUP(C47,'Regional Crises'!$B$1:$R$54,13,FALSE)&gt;Q$7,5,IF(VLOOKUP(C47,'Regional Crises'!$B$1:$R$54,13,FALSE)&gt;Q$6,4,IF(VLOOKUP(C47,'Regional Crises'!$B$1:$R$54,13,FALSE)&gt;Q$5,3,IF(VLOOKUP(C47,'Regional Crises'!$B$1:$R$54,13,FALSE)&gt;Q$4,2,IF(VLOOKUP(C47,'Regional Crises'!$B$1:$R$54,13,FALSE)&gt;$Q$3,1,0))))))),(IF(VLOOKUP($E47,'Country Indicator Data'!$B$3:$P$193,9,FALSE)="x","x",IF(VLOOKUP($E47,'Country Indicator Data'!$B$3:$P$193,9,FALSE)&gt;Q$7,5,IF(VLOOKUP($E47,'Country Indicator Data'!$B$3:$P$193,9,FALSE)&gt;Q$6,4,IF(VLOOKUP($E47,'Country Indicator Data'!$B$3:$P$193,9,FALSE)&gt;Q$5,3,IF(VLOOKUP($E47,'Country Indicator Data'!$B$3:$P$193,9,FALSE)&gt;Q$4,2,IF(VLOOKUP($E47,'Country Indicator Data'!$B$3:$P$193,9,FALSE)&gt;$Q$3,1,0))))))))</f>
        <v>1</v>
      </c>
      <c r="R47" s="151">
        <f t="shared" si="4"/>
        <v>2</v>
      </c>
      <c r="S47" s="142">
        <f>IF(B47="Regional crisis",((IF(VLOOKUP($C47,'Regional Crises'!$B$1:$R$51,17,FALSE)="x","x",ROUND(IF(VLOOKUP($C47,'Regional Crises'!$B$1:$R$51,17,FALSE)&gt;S$126,0,IF(VLOOKUP($C47,'Regional Crises'!$B$1:$R$51,17,FALSE)&lt;S$125,5,(S$126-VLOOKUP($C47,'Regional Crises'!$B$1:$R$51,17,FALSE))/(S$126-S$125)*5)),1)))),(IF(VLOOKUP($E47,'Country Indicator Data'!$B$3:$N$193,13,FALSE)="x","x",ROUND(IF(VLOOKUP($E47,'Country Indicator Data'!$B$3:$N$193,13,FALSE)&gt;S$126,0,IF(VLOOKUP($E47,'Country Indicator Data'!$B$3:$N$193,13,FALSE)&lt;S$125,5,(S$126-VLOOKUP($E47,'Country Indicator Data'!$B$3:$N$193,13,FALSE))/(S$126-S$125)*5)),1))))</f>
        <v>4</v>
      </c>
      <c r="T47" s="142">
        <f>IF(B47="Regional crisis",((IF(VLOOKUP($C47,'Regional Crises'!$B$1:$R$51,14,FALSE)="x","x",ROUND(IF(VLOOKUP($C47,'Regional Crises'!$B$1:$R$51,14,FALSE)&gt;T$126,0,IF(VLOOKUP($C47,'Regional Crises'!$B$1:$R$51,14,FALSE)&lt;T$125,5,(T$126-VLOOKUP($C47,'Regional Crises'!$B$1:$R$51,14,FALSE))/(T$126-T$125)*5)),1)))),(IF(VLOOKUP($E47,'Country Indicator Data'!$B$3:$N$193,10,FALSE)="x","x",ROUND(IF(VLOOKUP($E47,'Country Indicator Data'!$B$3:$N$193,10,FALSE)&gt;T$126,0,IF(VLOOKUP($E47,'Country Indicator Data'!$B$3:$N$193,10,FALSE)&lt;T$125,5,(T$126-VLOOKUP($E47,'Country Indicator Data'!$B$3:$N$193,10,FALSE))/(T$126-T$125)*5)),1))))</f>
        <v>3.7</v>
      </c>
      <c r="U47" s="142">
        <f>IF(B47="Regional crisis",((IF(VLOOKUP($C47,'Regional Crises'!$B$1:$R$51,15,FALSE)="x","x",ROUND(IF(VLOOKUP($C47,'Regional Crises'!$B$1:$R$51,15,FALSE)&gt;U$126,0,IF(VLOOKUP($C47,'Regional Crises'!$B$1:$R$51,15,FALSE)&lt;U$125,5,(U$126-VLOOKUP($C47,'Regional Crises'!$B$1:$R$51,15,FALSE))/(U$126-U$125)*5)),1)))),(IF(VLOOKUP($E47,'Country Indicator Data'!$B$3:$N$193,11,FALSE)="x","x",ROUND(IF(VLOOKUP($E47,'Country Indicator Data'!$B$3:$N$193,11,FALSE)&gt;U$126,0,IF(VLOOKUP($E47,'Country Indicator Data'!$B$3:$N$193,11,FALSE)&lt;U$125,5,(U$126-VLOOKUP($E47,'Country Indicator Data'!$B$3:$N$193,11,FALSE))/(U$126-U$125)*5)),1))))</f>
        <v>3.5</v>
      </c>
      <c r="V47" s="142">
        <f>IF(B47="Regional crisis",((IF(VLOOKUP($C47,'Regional Crises'!$B$1:$R$51,16,FALSE)="x","x",ROUND(IF(VLOOKUP($C47,'Regional Crises'!$B$1:$R$51,16,FALSE)&gt;V$126,0,IF(VLOOKUP($C47,'Regional Crises'!$B$1:$R$51,16,FALSE)&lt;V$125,5,(V$126-VLOOKUP($C47,'Regional Crises'!$B$1:$R$51,16,FALSE))/(V$126-V$125)*5)),1)))),(IF(VLOOKUP($E47,'Country Indicator Data'!$B$3:$N$193,12,FALSE)="x","x",ROUND(IF(VLOOKUP($E47,'Country Indicator Data'!$B$3:$N$193,12,FALSE)&gt;V$126,0,IF(VLOOKUP($E47,'Country Indicator Data'!$B$3:$N$193,12,FALSE)&lt;V$125,5,(V$126-VLOOKUP($E47,'Country Indicator Data'!$B$3:$N$193,12,FALSE))/(V$126-V$125)*5)),1))))</f>
        <v>3</v>
      </c>
      <c r="W47" s="151">
        <f t="shared" si="5"/>
        <v>3.6</v>
      </c>
      <c r="X47" s="154">
        <f t="shared" si="6"/>
        <v>2.7</v>
      </c>
      <c r="Y47" s="142">
        <f>IF('Core Indicators'!FC41="x","x",IF('Core Indicators'!FC41&gt;=Y$7,5,IF('Core Indicators'!FC41&gt;=Y$6,4,IF('Core Indicators'!FC41&gt;=Y$5,3,IF('Core Indicators'!FC41&gt;=Y$4,2,IF('Core Indicators'!FC41&gt;=Y$3,1,0))))))</f>
        <v>2</v>
      </c>
      <c r="Z47" s="151">
        <f t="shared" si="7"/>
        <v>2</v>
      </c>
      <c r="AA47" s="144" t="str">
        <f>IF(OR('Crisis Indicator Data'!$W41="x",ISNA('Crisis Indicator Data'!$Q41)),"x",'Crisis Indicator Data'!$W41/SUM('Crisis Indicator Data'!$Q41:$U41))</f>
        <v>x</v>
      </c>
      <c r="AB47" s="148" t="str">
        <f t="shared" si="8"/>
        <v>x</v>
      </c>
      <c r="AC47" s="144" t="str">
        <f>IF(OR('Crisis Indicator Data'!$X41="x",ISNA('Crisis Indicator Data'!$Q41)),"x",'Crisis Indicator Data'!$X41/SUM('Crisis Indicator Data'!$Q41:$U41))</f>
        <v>x</v>
      </c>
      <c r="AD47" s="148" t="str">
        <f t="shared" si="9"/>
        <v>x</v>
      </c>
      <c r="AE47" s="146">
        <f>'Crisis Indicator Data'!Y41</f>
        <v>0</v>
      </c>
      <c r="AF47" s="146">
        <f>'Crisis Indicator Data'!Z41</f>
        <v>1</v>
      </c>
      <c r="AG47" s="146">
        <f>'Crisis Indicator Data'!AA41</f>
        <v>2</v>
      </c>
      <c r="AH47" s="146">
        <f>'Crisis Indicator Data'!AB41</f>
        <v>0</v>
      </c>
      <c r="AI47" s="149">
        <f t="shared" si="10"/>
        <v>2</v>
      </c>
      <c r="AJ47" s="146">
        <f>'Crisis Indicator Data'!AC41</f>
        <v>0</v>
      </c>
      <c r="AK47" s="146">
        <f>'Crisis Indicator Data'!AD41</f>
        <v>0</v>
      </c>
      <c r="AL47" s="149">
        <f t="shared" si="11"/>
        <v>0</v>
      </c>
      <c r="AM47" s="146">
        <f>'Crisis Indicator Data'!AE41</f>
        <v>3</v>
      </c>
      <c r="AN47" s="146">
        <f>'Crisis Indicator Data'!AF41</f>
        <v>0</v>
      </c>
      <c r="AO47" s="146">
        <f>'Crisis Indicator Data'!AG41</f>
        <v>3</v>
      </c>
      <c r="AP47" s="149">
        <f t="shared" si="12"/>
        <v>4</v>
      </c>
      <c r="AQ47" s="152">
        <f t="shared" si="13"/>
        <v>2</v>
      </c>
      <c r="AR47" s="154">
        <f t="shared" si="14"/>
        <v>2</v>
      </c>
    </row>
    <row r="48" spans="1:44" ht="13.5" customHeight="1" x14ac:dyDescent="0.35">
      <c r="A48" s="1" t="str">
        <f>'Crisis Indicator Data'!A42</f>
        <v>Complex crisis in Honduras</v>
      </c>
      <c r="B48" s="1" t="str">
        <f>'Crisis Indicator Data'!B42</f>
        <v>Complex crisis</v>
      </c>
      <c r="C48" s="25" t="str">
        <f>'Crisis Indicator Data'!C42</f>
        <v>HND001</v>
      </c>
      <c r="D48" s="25" t="str">
        <f>'Crisis Indicator Data'!D42</f>
        <v>Honduras</v>
      </c>
      <c r="E48" s="25" t="str">
        <f>'Crisis Indicator Data'!E42</f>
        <v>HND</v>
      </c>
      <c r="F48" s="142">
        <f>IF(B48="Regional crisis",(IF(VLOOKUP($C48,'Regional Crises'!$B$1:$R$51,7,FALSE)="x","x",ROUND(IF(VLOOKUP($C48,'Regional Crises'!$B$1:$R$51,7,FALSE)&gt;$F$126,5,IF(VLOOKUP($C48,'Regional Crises'!$B$1:$R$51,7,FALSE)&lt;F$125,0,($F$126-VLOOKUP($C48,'Regional Crises'!$B$1:$R$51,7,FALSE))/($F$126-$F$125)*5)),1))),IF(VLOOKUP($E48,'Country Indicator Data'!$B$3:$N$193,3,FALSE)="x","x",ROUND(IF(VLOOKUP($E48,'Country Indicator Data'!$B$3:$N$193,3,FALSE)&gt;$F$126,5,IF(VLOOKUP($E48,'Country Indicator Data'!$B$3:$N$193,3,FALSE)&lt;$F$125,0,($F$126-VLOOKUP($E48,'Country Indicator Data'!$B$3:$N$193,3,FALSE))/($F$126-$F$125)*5)),1)))</f>
        <v>1.8</v>
      </c>
      <c r="G48" s="142">
        <f>IF(B48="Regional crisis",(IF(VLOOKUP($C48,'Regional Crises'!$B$1:$R$51,9,FALSE)="x","x",ROUND(IF(VLOOKUP($C48,'Regional Crises'!$B$1:$R$51,9,FALSE)&gt;G$126,5,IF(VLOOKUP($C48,'Regional Crises'!$B$1:$R$51,9,FALSE)&lt;G$125,0,(G$126-VLOOKUP($C48,'Regional Crises'!$B$1:$R$51,9,FALSE))/(G$126-G$125)*5)),1))),IF(VLOOKUP($E48,'Country Indicator Data'!$B$3:$N$193,5,FALSE)="x","x",ROUND(IF(VLOOKUP($E48,'Country Indicator Data'!$B$3:$N$193,5,FALSE)&gt;G$126,5,IF(VLOOKUP($E48,'Country Indicator Data'!$B$3:$N$193,5,FALSE)&lt;G$125,0,(G$126-VLOOKUP($E48,'Country Indicator Data'!$B$3:$N$193,5,FALSE))/(G$126-G$125)*5)),1)))</f>
        <v>2.1</v>
      </c>
      <c r="H48" s="143">
        <f t="shared" si="0"/>
        <v>1.9500000000000002</v>
      </c>
      <c r="I48" s="142">
        <f>IF(B48="Regional crisis",(IF(VLOOKUP($C48,'Regional Crises'!$B$1:$R$51,6,FALSE)="x","x",ROUND(IF(VLOOKUP($C48,'Regional Crises'!$B$1:$R$51,6,FALSE)&gt;I$126,5,IF(VLOOKUP($C48,'Regional Crises'!$B$1:$R$51,6,FALSE)&lt;I$125,0,5-(I$126-VLOOKUP($C48,'Regional Crises'!$B$1:$R$51,6,FALSE))/(I$126-I$125)*5)),1))),IF(VLOOKUP($E48,'Country Indicator Data'!$B$3:$N$193,2,FALSE)="x","x",ROUND(IF(VLOOKUP($E48,'Country Indicator Data'!$B$3:$N$193,2,FALSE)&gt;I$126,5,IF(VLOOKUP($E48,'Country Indicator Data'!$B$3:$N$193,2,FALSE)&lt;I$125,0,5-(I$126-VLOOKUP($E48,'Country Indicator Data'!$B$3:$N$193,2,FALSE))/(I$126-I$125)*5)),1)))</f>
        <v>0.8</v>
      </c>
      <c r="J48" s="142">
        <f>IF(B48="Regional crisis",(IF(VLOOKUP($C48,'Regional Crises'!$B$1:$R$51,8,FALSE)="x","x",ROUND(IF(VLOOKUP($C48,'Regional Crises'!$B$1:$R$51,8,FALSE)&gt;J$126,5,IF(VLOOKUP($C48,'Regional Crises'!$B$1:$R$51,8,FALSE)&lt;J$125,0,5-(J$126-VLOOKUP($C48,'Regional Crises'!$B$1:$R$51,8,FALSE))/(J$126-J$125)*5)),1))),IF(VLOOKUP($E48,'Country Indicator Data'!$B$3:$N$193,4,FALSE)="x","x",ROUND(IF(VLOOKUP($E48,'Country Indicator Data'!$B$3:$N$193,4,FALSE)&gt;J$126,5,IF(VLOOKUP($E48,'Country Indicator Data'!$B$3:$N$193,4,FALSE)&lt;J$125,0,5-(J$126-VLOOKUP($E48,'Country Indicator Data'!$B$3:$N$193,4,FALSE))/(J$126-J$125)*5)),1)))</f>
        <v>0.7</v>
      </c>
      <c r="K48" s="143">
        <f t="shared" si="1"/>
        <v>0.75</v>
      </c>
      <c r="L48" s="142">
        <f>IF(B48="Regional crisis",(IF(VLOOKUP($C48,'Regional Crises'!$B$1:$R$51,10,FALSE)="x","x",ROUND(IF(VLOOKUP($C48,'Regional Crises'!$B$1:$R$51,10,FALSE)&gt;L$126,5,IF(VLOOKUP($C48,'Regional Crises'!$B$1:$R$51,10,FALSE)&lt;L$125,0,5-(L$126-VLOOKUP($C48,'Regional Crises'!$B$1:$R$51,10,FALSE))/(L$126-L$125)*5)),1))),IF(VLOOKUP($E48,'Country Indicator Data'!$B$3:$N$193,6,FALSE)="x","x",ROUND(IF(VLOOKUP($E48,'Country Indicator Data'!$B$3:$N$193,6,FALSE)&gt;L$126,5,IF(VLOOKUP($E48,'Country Indicator Data'!$B$3:$N$193,6,FALSE)&lt;L$125,0,5-(L$126-VLOOKUP($E48,'Country Indicator Data'!$B$3:$N$193,6,FALSE))/(L$126-L$125)*5)),1)))</f>
        <v>3.1</v>
      </c>
      <c r="M48" s="142">
        <f>IF(B48="Regional crisis",(IF(VLOOKUP($C48,'Regional Crises'!$B$1:$R$51,11,FALSE)="x","x",ROUND(IF(VLOOKUP($C48,'Regional Crises'!$B$1:$R$51,11,FALSE)&gt;M$126,5,IF(VLOOKUP($C48,'Regional Crises'!$B$1:$R$51,11,FALSE)&lt;M$125,0,5-(M$126-VLOOKUP($C48,'Regional Crises'!$B$1:$R$51,11,FALSE))/(M$126-M$125)*5)),1))),IF(VLOOKUP($E48,'Country Indicator Data'!$B$3:$N$193,7,FALSE)="x","x",ROUND(IF(VLOOKUP($E48,'Country Indicator Data'!$B$3:$N$193,7,FALSE)&gt;M$126,5,IF(VLOOKUP($E48,'Country Indicator Data'!$B$3:$N$193,7,FALSE)&lt;M$125,0,5-(M$126-VLOOKUP($E48,'Country Indicator Data'!$B$3:$N$193,7,FALSE))/(M$126-M$125)*5)),1)))</f>
        <v>3.2</v>
      </c>
      <c r="N48" s="143">
        <f t="shared" si="2"/>
        <v>3.1500000000000004</v>
      </c>
      <c r="O48" s="151">
        <f t="shared" si="3"/>
        <v>1.9500000000000002</v>
      </c>
      <c r="P48" s="142">
        <f>IF(B48="Regional crisis",VLOOKUP(C48,'Regional Crises'!$B$1:$R$54,12,FALSE),VLOOKUP(E48,'Country Indicator Data'!$B$3:$I$193,8,FALSE))</f>
        <v>3</v>
      </c>
      <c r="Q48" s="142">
        <f>IF(B48="Regional crisis",(IF(VLOOKUP(C48,'Regional Crises'!$B$1:$R$54,13,FALSE)="x","x",IF(VLOOKUP(C48,'Regional Crises'!$B$1:$R$54,13,FALSE)&gt;Q$7,5,IF(VLOOKUP(C48,'Regional Crises'!$B$1:$R$54,13,FALSE)&gt;Q$6,4,IF(VLOOKUP(C48,'Regional Crises'!$B$1:$R$54,13,FALSE)&gt;Q$5,3,IF(VLOOKUP(C48,'Regional Crises'!$B$1:$R$54,13,FALSE)&gt;Q$4,2,IF(VLOOKUP(C48,'Regional Crises'!$B$1:$R$54,13,FALSE)&gt;$Q$3,1,0))))))),(IF(VLOOKUP($E48,'Country Indicator Data'!$B$3:$P$193,9,FALSE)="x","x",IF(VLOOKUP($E48,'Country Indicator Data'!$B$3:$P$193,9,FALSE)&gt;Q$7,5,IF(VLOOKUP($E48,'Country Indicator Data'!$B$3:$P$193,9,FALSE)&gt;Q$6,4,IF(VLOOKUP($E48,'Country Indicator Data'!$B$3:$P$193,9,FALSE)&gt;Q$5,3,IF(VLOOKUP($E48,'Country Indicator Data'!$B$3:$P$193,9,FALSE)&gt;Q$4,2,IF(VLOOKUP($E48,'Country Indicator Data'!$B$3:$P$193,9,FALSE)&gt;$Q$3,1,0))))))))</f>
        <v>4</v>
      </c>
      <c r="R48" s="151">
        <f t="shared" si="4"/>
        <v>3.5</v>
      </c>
      <c r="S48" s="142">
        <f>IF(B48="Regional crisis",((IF(VLOOKUP($C48,'Regional Crises'!$B$1:$R$51,17,FALSE)="x","x",ROUND(IF(VLOOKUP($C48,'Regional Crises'!$B$1:$R$51,17,FALSE)&gt;S$126,0,IF(VLOOKUP($C48,'Regional Crises'!$B$1:$R$51,17,FALSE)&lt;S$125,5,(S$126-VLOOKUP($C48,'Regional Crises'!$B$1:$R$51,17,FALSE))/(S$126-S$125)*5)),1)))),(IF(VLOOKUP($E48,'Country Indicator Data'!$B$3:$N$193,13,FALSE)="x","x",ROUND(IF(VLOOKUP($E48,'Country Indicator Data'!$B$3:$N$193,13,FALSE)&gt;S$126,0,IF(VLOOKUP($E48,'Country Indicator Data'!$B$3:$N$193,13,FALSE)&lt;S$125,5,(S$126-VLOOKUP($E48,'Country Indicator Data'!$B$3:$N$193,13,FALSE))/(S$126-S$125)*5)),1))))</f>
        <v>3.5</v>
      </c>
      <c r="T48" s="142">
        <f>IF(B48="Regional crisis",((IF(VLOOKUP($C48,'Regional Crises'!$B$1:$R$51,14,FALSE)="x","x",ROUND(IF(VLOOKUP($C48,'Regional Crises'!$B$1:$R$51,14,FALSE)&gt;T$126,0,IF(VLOOKUP($C48,'Regional Crises'!$B$1:$R$51,14,FALSE)&lt;T$125,5,(T$126-VLOOKUP($C48,'Regional Crises'!$B$1:$R$51,14,FALSE))/(T$126-T$125)*5)),1)))),(IF(VLOOKUP($E48,'Country Indicator Data'!$B$3:$N$193,10,FALSE)="x","x",ROUND(IF(VLOOKUP($E48,'Country Indicator Data'!$B$3:$N$193,10,FALSE)&gt;T$126,0,IF(VLOOKUP($E48,'Country Indicator Data'!$B$3:$N$193,10,FALSE)&lt;T$125,5,(T$126-VLOOKUP($E48,'Country Indicator Data'!$B$3:$N$193,10,FALSE))/(T$126-T$125)*5)),1))))</f>
        <v>3.5</v>
      </c>
      <c r="U48" s="142">
        <f>IF(B48="Regional crisis",((IF(VLOOKUP($C48,'Regional Crises'!$B$1:$R$51,15,FALSE)="x","x",ROUND(IF(VLOOKUP($C48,'Regional Crises'!$B$1:$R$51,15,FALSE)&gt;U$126,0,IF(VLOOKUP($C48,'Regional Crises'!$B$1:$R$51,15,FALSE)&lt;U$125,5,(U$126-VLOOKUP($C48,'Regional Crises'!$B$1:$R$51,15,FALSE))/(U$126-U$125)*5)),1)))),(IF(VLOOKUP($E48,'Country Indicator Data'!$B$3:$N$193,11,FALSE)="x","x",ROUND(IF(VLOOKUP($E48,'Country Indicator Data'!$B$3:$N$193,11,FALSE)&gt;U$126,0,IF(VLOOKUP($E48,'Country Indicator Data'!$B$3:$N$193,11,FALSE)&lt;U$125,5,(U$126-VLOOKUP($E48,'Country Indicator Data'!$B$3:$N$193,11,FALSE))/(U$126-U$125)*5)),1))))</f>
        <v>2.6</v>
      </c>
      <c r="V48" s="142">
        <f>IF(B48="Regional crisis",((IF(VLOOKUP($C48,'Regional Crises'!$B$1:$R$51,16,FALSE)="x","x",ROUND(IF(VLOOKUP($C48,'Regional Crises'!$B$1:$R$51,16,FALSE)&gt;V$126,0,IF(VLOOKUP($C48,'Regional Crises'!$B$1:$R$51,16,FALSE)&lt;V$125,5,(V$126-VLOOKUP($C48,'Regional Crises'!$B$1:$R$51,16,FALSE))/(V$126-V$125)*5)),1)))),(IF(VLOOKUP($E48,'Country Indicator Data'!$B$3:$N$193,12,FALSE)="x","x",ROUND(IF(VLOOKUP($E48,'Country Indicator Data'!$B$3:$N$193,12,FALSE)&gt;V$126,0,IF(VLOOKUP($E48,'Country Indicator Data'!$B$3:$N$193,12,FALSE)&lt;V$125,5,(V$126-VLOOKUP($E48,'Country Indicator Data'!$B$3:$N$193,12,FALSE))/(V$126-V$125)*5)),1))))</f>
        <v>2.7</v>
      </c>
      <c r="W48" s="151">
        <f t="shared" si="5"/>
        <v>3.1</v>
      </c>
      <c r="X48" s="154">
        <f t="shared" si="6"/>
        <v>2.9</v>
      </c>
      <c r="Y48" s="142">
        <f>IF('Core Indicators'!FC42="x","x",IF('Core Indicators'!FC42&gt;=Y$7,5,IF('Core Indicators'!FC42&gt;=Y$6,4,IF('Core Indicators'!FC42&gt;=Y$5,3,IF('Core Indicators'!FC42&gt;=Y$4,2,IF('Core Indicators'!FC42&gt;=Y$3,1,0))))))</f>
        <v>3</v>
      </c>
      <c r="Z48" s="151">
        <f t="shared" si="7"/>
        <v>3</v>
      </c>
      <c r="AA48" s="144" t="str">
        <f>IF(OR('Crisis Indicator Data'!$W42="x",ISNA('Crisis Indicator Data'!$Q42)),"x",'Crisis Indicator Data'!$W42/SUM('Crisis Indicator Data'!$Q42:$U42))</f>
        <v>x</v>
      </c>
      <c r="AB48" s="148" t="str">
        <f t="shared" si="8"/>
        <v>x</v>
      </c>
      <c r="AC48" s="144" t="str">
        <f>IF(OR('Crisis Indicator Data'!$X42="x",ISNA('Crisis Indicator Data'!$Q42)),"x",'Crisis Indicator Data'!$X42/SUM('Crisis Indicator Data'!$Q42:$U42))</f>
        <v>x</v>
      </c>
      <c r="AD48" s="148" t="str">
        <f t="shared" si="9"/>
        <v>x</v>
      </c>
      <c r="AE48" s="146">
        <f>'Crisis Indicator Data'!Y42</f>
        <v>0</v>
      </c>
      <c r="AF48" s="146">
        <f>'Crisis Indicator Data'!Z42</f>
        <v>2</v>
      </c>
      <c r="AG48" s="146">
        <f>'Crisis Indicator Data'!AA42</f>
        <v>1</v>
      </c>
      <c r="AH48" s="146">
        <f>'Crisis Indicator Data'!AB42</f>
        <v>1</v>
      </c>
      <c r="AI48" s="149">
        <f t="shared" si="10"/>
        <v>2</v>
      </c>
      <c r="AJ48" s="146">
        <f>'Crisis Indicator Data'!AC42</f>
        <v>0</v>
      </c>
      <c r="AK48" s="146">
        <f>'Crisis Indicator Data'!AD42</f>
        <v>2</v>
      </c>
      <c r="AL48" s="149">
        <f t="shared" si="11"/>
        <v>2</v>
      </c>
      <c r="AM48" s="146">
        <f>'Crisis Indicator Data'!AE42</f>
        <v>1</v>
      </c>
      <c r="AN48" s="146">
        <f>'Crisis Indicator Data'!AF42</f>
        <v>0</v>
      </c>
      <c r="AO48" s="146">
        <f>'Crisis Indicator Data'!AG42</f>
        <v>0</v>
      </c>
      <c r="AP48" s="149">
        <f t="shared" si="12"/>
        <v>1</v>
      </c>
      <c r="AQ48" s="152">
        <f t="shared" si="13"/>
        <v>2</v>
      </c>
      <c r="AR48" s="154">
        <f t="shared" si="14"/>
        <v>2.5</v>
      </c>
    </row>
    <row r="49" spans="1:44" ht="13.5" customHeight="1" x14ac:dyDescent="0.35">
      <c r="A49" s="1" t="str">
        <f>'Crisis Indicator Data'!A43</f>
        <v>Conflict in Jammu and Kashmir</v>
      </c>
      <c r="B49" s="1" t="str">
        <f>'Crisis Indicator Data'!B43</f>
        <v>Conflict</v>
      </c>
      <c r="C49" s="25" t="str">
        <f>'Crisis Indicator Data'!C43</f>
        <v>IND002</v>
      </c>
      <c r="D49" s="25" t="str">
        <f>'Crisis Indicator Data'!D43</f>
        <v>India</v>
      </c>
      <c r="E49" s="25" t="str">
        <f>'Crisis Indicator Data'!E43</f>
        <v>IND</v>
      </c>
      <c r="F49" s="142">
        <f>IF(B49="Regional crisis",(IF(VLOOKUP($C49,'Regional Crises'!$B$1:$R$51,7,FALSE)="x","x",ROUND(IF(VLOOKUP($C49,'Regional Crises'!$B$1:$R$51,7,FALSE)&gt;$F$126,5,IF(VLOOKUP($C49,'Regional Crises'!$B$1:$R$51,7,FALSE)&lt;F$125,0,($F$126-VLOOKUP($C49,'Regional Crises'!$B$1:$R$51,7,FALSE))/($F$126-$F$125)*5)),1))),IF(VLOOKUP($E49,'Country Indicator Data'!$B$3:$N$193,3,FALSE)="x","x",ROUND(IF(VLOOKUP($E49,'Country Indicator Data'!$B$3:$N$193,3,FALSE)&gt;$F$126,5,IF(VLOOKUP($E49,'Country Indicator Data'!$B$3:$N$193,3,FALSE)&lt;$F$125,0,($F$126-VLOOKUP($E49,'Country Indicator Data'!$B$3:$N$193,3,FALSE))/($F$126-$F$125)*5)),1)))</f>
        <v>2.5</v>
      </c>
      <c r="G49" s="142">
        <f>IF(B49="Regional crisis",(IF(VLOOKUP($C49,'Regional Crises'!$B$1:$R$51,9,FALSE)="x","x",ROUND(IF(VLOOKUP($C49,'Regional Crises'!$B$1:$R$51,9,FALSE)&gt;G$126,5,IF(VLOOKUP($C49,'Regional Crises'!$B$1:$R$51,9,FALSE)&lt;G$125,0,(G$126-VLOOKUP($C49,'Regional Crises'!$B$1:$R$51,9,FALSE))/(G$126-G$125)*5)),1))),IF(VLOOKUP($E49,'Country Indicator Data'!$B$3:$N$193,5,FALSE)="x","x",ROUND(IF(VLOOKUP($E49,'Country Indicator Data'!$B$3:$N$193,5,FALSE)&gt;G$126,5,IF(VLOOKUP($E49,'Country Indicator Data'!$B$3:$N$193,5,FALSE)&lt;G$125,0,(G$126-VLOOKUP($E49,'Country Indicator Data'!$B$3:$N$193,5,FALSE))/(G$126-G$125)*5)),1)))</f>
        <v>1.2</v>
      </c>
      <c r="H49" s="143">
        <f t="shared" si="0"/>
        <v>1.85</v>
      </c>
      <c r="I49" s="142">
        <f>IF(B49="Regional crisis",(IF(VLOOKUP($C49,'Regional Crises'!$B$1:$R$51,6,FALSE)="x","x",ROUND(IF(VLOOKUP($C49,'Regional Crises'!$B$1:$R$51,6,FALSE)&gt;I$126,5,IF(VLOOKUP($C49,'Regional Crises'!$B$1:$R$51,6,FALSE)&lt;I$125,0,5-(I$126-VLOOKUP($C49,'Regional Crises'!$B$1:$R$51,6,FALSE))/(I$126-I$125)*5)),1))),IF(VLOOKUP($E49,'Country Indicator Data'!$B$3:$N$193,2,FALSE)="x","x",ROUND(IF(VLOOKUP($E49,'Country Indicator Data'!$B$3:$N$193,2,FALSE)&gt;I$126,5,IF(VLOOKUP($E49,'Country Indicator Data'!$B$3:$N$193,2,FALSE)&lt;I$125,0,5-(I$126-VLOOKUP($E49,'Country Indicator Data'!$B$3:$N$193,2,FALSE))/(I$126-I$125)*5)),1)))</f>
        <v>4.4000000000000004</v>
      </c>
      <c r="J49" s="142">
        <f>IF(B49="Regional crisis",(IF(VLOOKUP($C49,'Regional Crises'!$B$1:$R$51,8,FALSE)="x","x",ROUND(IF(VLOOKUP($C49,'Regional Crises'!$B$1:$R$51,8,FALSE)&gt;J$126,5,IF(VLOOKUP($C49,'Regional Crises'!$B$1:$R$51,8,FALSE)&lt;J$125,0,5-(J$126-VLOOKUP($C49,'Regional Crises'!$B$1:$R$51,8,FALSE))/(J$126-J$125)*5)),1))),IF(VLOOKUP($E49,'Country Indicator Data'!$B$3:$N$193,4,FALSE)="x","x",ROUND(IF(VLOOKUP($E49,'Country Indicator Data'!$B$3:$N$193,4,FALSE)&gt;J$126,5,IF(VLOOKUP($E49,'Country Indicator Data'!$B$3:$N$193,4,FALSE)&lt;J$125,0,5-(J$126-VLOOKUP($E49,'Country Indicator Data'!$B$3:$N$193,4,FALSE))/(J$126-J$125)*5)),1)))</f>
        <v>0.1</v>
      </c>
      <c r="K49" s="143">
        <f t="shared" si="1"/>
        <v>2.25</v>
      </c>
      <c r="L49" s="142">
        <f>IF(B49="Regional crisis",(IF(VLOOKUP($C49,'Regional Crises'!$B$1:$R$51,10,FALSE)="x","x",ROUND(IF(VLOOKUP($C49,'Regional Crises'!$B$1:$R$51,10,FALSE)&gt;L$126,5,IF(VLOOKUP($C49,'Regional Crises'!$B$1:$R$51,10,FALSE)&lt;L$125,0,5-(L$126-VLOOKUP($C49,'Regional Crises'!$B$1:$R$51,10,FALSE))/(L$126-L$125)*5)),1))),IF(VLOOKUP($E49,'Country Indicator Data'!$B$3:$N$193,6,FALSE)="x","x",ROUND(IF(VLOOKUP($E49,'Country Indicator Data'!$B$3:$N$193,6,FALSE)&gt;L$126,5,IF(VLOOKUP($E49,'Country Indicator Data'!$B$3:$N$193,6,FALSE)&lt;L$125,0,5-(L$126-VLOOKUP($E49,'Country Indicator Data'!$B$3:$N$193,6,FALSE))/(L$126-L$125)*5)),1)))</f>
        <v>3.5</v>
      </c>
      <c r="M49" s="142">
        <f>IF(B49="Regional crisis",(IF(VLOOKUP($C49,'Regional Crises'!$B$1:$R$51,11,FALSE)="x","x",ROUND(IF(VLOOKUP($C49,'Regional Crises'!$B$1:$R$51,11,FALSE)&gt;M$126,5,IF(VLOOKUP($C49,'Regional Crises'!$B$1:$R$51,11,FALSE)&lt;M$125,0,5-(M$126-VLOOKUP($C49,'Regional Crises'!$B$1:$R$51,11,FALSE))/(M$126-M$125)*5)),1))),IF(VLOOKUP($E49,'Country Indicator Data'!$B$3:$N$193,7,FALSE)="x","x",ROUND(IF(VLOOKUP($E49,'Country Indicator Data'!$B$3:$N$193,7,FALSE)&gt;M$126,5,IF(VLOOKUP($E49,'Country Indicator Data'!$B$3:$N$193,7,FALSE)&lt;M$125,0,5-(M$126-VLOOKUP($E49,'Country Indicator Data'!$B$3:$N$193,7,FALSE))/(M$126-M$125)*5)),1)))</f>
        <v>1.1000000000000001</v>
      </c>
      <c r="N49" s="143">
        <f t="shared" si="2"/>
        <v>2.2999999999999998</v>
      </c>
      <c r="O49" s="151">
        <f t="shared" si="3"/>
        <v>2.1333333333333333</v>
      </c>
      <c r="P49" s="142">
        <f>IF(B49="Regional crisis",VLOOKUP(C49,'Regional Crises'!$B$1:$R$54,12,FALSE),VLOOKUP(E49,'Country Indicator Data'!$B$3:$I$193,8,FALSE))</f>
        <v>4</v>
      </c>
      <c r="Q49" s="142">
        <f>IF(B49="Regional crisis",(IF(VLOOKUP(C49,'Regional Crises'!$B$1:$R$54,13,FALSE)="x","x",IF(VLOOKUP(C49,'Regional Crises'!$B$1:$R$54,13,FALSE)&gt;Q$7,5,IF(VLOOKUP(C49,'Regional Crises'!$B$1:$R$54,13,FALSE)&gt;Q$6,4,IF(VLOOKUP(C49,'Regional Crises'!$B$1:$R$54,13,FALSE)&gt;Q$5,3,IF(VLOOKUP(C49,'Regional Crises'!$B$1:$R$54,13,FALSE)&gt;Q$4,2,IF(VLOOKUP(C49,'Regional Crises'!$B$1:$R$54,13,FALSE)&gt;$Q$3,1,0))))))),(IF(VLOOKUP($E49,'Country Indicator Data'!$B$3:$P$193,9,FALSE)="x","x",IF(VLOOKUP($E49,'Country Indicator Data'!$B$3:$P$193,9,FALSE)&gt;Q$7,5,IF(VLOOKUP($E49,'Country Indicator Data'!$B$3:$P$193,9,FALSE)&gt;Q$6,4,IF(VLOOKUP($E49,'Country Indicator Data'!$B$3:$P$193,9,FALSE)&gt;Q$5,3,IF(VLOOKUP($E49,'Country Indicator Data'!$B$3:$P$193,9,FALSE)&gt;Q$4,2,IF(VLOOKUP($E49,'Country Indicator Data'!$B$3:$P$193,9,FALSE)&gt;$Q$3,1,0))))))))</f>
        <v>2</v>
      </c>
      <c r="R49" s="151">
        <f t="shared" si="4"/>
        <v>3</v>
      </c>
      <c r="S49" s="142">
        <f>IF(B49="Regional crisis",((IF(VLOOKUP($C49,'Regional Crises'!$B$1:$R$51,17,FALSE)="x","x",ROUND(IF(VLOOKUP($C49,'Regional Crises'!$B$1:$R$51,17,FALSE)&gt;S$126,0,IF(VLOOKUP($C49,'Regional Crises'!$B$1:$R$51,17,FALSE)&lt;S$125,5,(S$126-VLOOKUP($C49,'Regional Crises'!$B$1:$R$51,17,FALSE))/(S$126-S$125)*5)),1)))),(IF(VLOOKUP($E49,'Country Indicator Data'!$B$3:$N$193,13,FALSE)="x","x",ROUND(IF(VLOOKUP($E49,'Country Indicator Data'!$B$3:$N$193,13,FALSE)&gt;S$126,0,IF(VLOOKUP($E49,'Country Indicator Data'!$B$3:$N$193,13,FALSE)&lt;S$125,5,(S$126-VLOOKUP($E49,'Country Indicator Data'!$B$3:$N$193,13,FALSE))/(S$126-S$125)*5)),1))))</f>
        <v>3</v>
      </c>
      <c r="T49" s="142">
        <f>IF(B49="Regional crisis",((IF(VLOOKUP($C49,'Regional Crises'!$B$1:$R$51,14,FALSE)="x","x",ROUND(IF(VLOOKUP($C49,'Regional Crises'!$B$1:$R$51,14,FALSE)&gt;T$126,0,IF(VLOOKUP($C49,'Regional Crises'!$B$1:$R$51,14,FALSE)&lt;T$125,5,(T$126-VLOOKUP($C49,'Regional Crises'!$B$1:$R$51,14,FALSE))/(T$126-T$125)*5)),1)))),(IF(VLOOKUP($E49,'Country Indicator Data'!$B$3:$N$193,10,FALSE)="x","x",ROUND(IF(VLOOKUP($E49,'Country Indicator Data'!$B$3:$N$193,10,FALSE)&gt;T$126,0,IF(VLOOKUP($E49,'Country Indicator Data'!$B$3:$N$193,10,FALSE)&lt;T$125,5,(T$126-VLOOKUP($E49,'Country Indicator Data'!$B$3:$N$193,10,FALSE))/(T$126-T$125)*5)),1))))</f>
        <v>2.6</v>
      </c>
      <c r="U49" s="142">
        <f>IF(B49="Regional crisis",((IF(VLOOKUP($C49,'Regional Crises'!$B$1:$R$51,15,FALSE)="x","x",ROUND(IF(VLOOKUP($C49,'Regional Crises'!$B$1:$R$51,15,FALSE)&gt;U$126,0,IF(VLOOKUP($C49,'Regional Crises'!$B$1:$R$51,15,FALSE)&lt;U$125,5,(U$126-VLOOKUP($C49,'Regional Crises'!$B$1:$R$51,15,FALSE))/(U$126-U$125)*5)),1)))),(IF(VLOOKUP($E49,'Country Indicator Data'!$B$3:$N$193,11,FALSE)="x","x",ROUND(IF(VLOOKUP($E49,'Country Indicator Data'!$B$3:$N$193,11,FALSE)&gt;U$126,0,IF(VLOOKUP($E49,'Country Indicator Data'!$B$3:$N$193,11,FALSE)&lt;U$125,5,(U$126-VLOOKUP($E49,'Country Indicator Data'!$B$3:$N$193,11,FALSE))/(U$126-U$125)*5)),1))))</f>
        <v>1.5</v>
      </c>
      <c r="V49" s="142">
        <f>IF(B49="Regional crisis",((IF(VLOOKUP($C49,'Regional Crises'!$B$1:$R$51,16,FALSE)="x","x",ROUND(IF(VLOOKUP($C49,'Regional Crises'!$B$1:$R$51,16,FALSE)&gt;V$126,0,IF(VLOOKUP($C49,'Regional Crises'!$B$1:$R$51,16,FALSE)&lt;V$125,5,(V$126-VLOOKUP($C49,'Regional Crises'!$B$1:$R$51,16,FALSE))/(V$126-V$125)*5)),1)))),(IF(VLOOKUP($E49,'Country Indicator Data'!$B$3:$N$193,12,FALSE)="x","x",ROUND(IF(VLOOKUP($E49,'Country Indicator Data'!$B$3:$N$193,12,FALSE)&gt;V$126,0,IF(VLOOKUP($E49,'Country Indicator Data'!$B$3:$N$193,12,FALSE)&lt;V$125,5,(V$126-VLOOKUP($E49,'Country Indicator Data'!$B$3:$N$193,12,FALSE))/(V$126-V$125)*5)),1))))</f>
        <v>1.2</v>
      </c>
      <c r="W49" s="151">
        <f t="shared" si="5"/>
        <v>2.1</v>
      </c>
      <c r="X49" s="154">
        <f t="shared" si="6"/>
        <v>2.4</v>
      </c>
      <c r="Y49" s="142" t="str">
        <f>IF('Core Indicators'!FC43="x","x",IF('Core Indicators'!FC43&gt;=Y$7,5,IF('Core Indicators'!FC43&gt;=Y$6,4,IF('Core Indicators'!FC43&gt;=Y$5,3,IF('Core Indicators'!FC43&gt;=Y$4,2,IF('Core Indicators'!FC43&gt;=Y$3,1,0))))))</f>
        <v>x</v>
      </c>
      <c r="Z49" s="151" t="str">
        <f t="shared" si="7"/>
        <v>x</v>
      </c>
      <c r="AA49" s="144" t="str">
        <f>IF(OR('Crisis Indicator Data'!$W43="x",ISNA('Crisis Indicator Data'!$Q43)),"x",'Crisis Indicator Data'!$W43/SUM('Crisis Indicator Data'!$Q43:$U43))</f>
        <v>x</v>
      </c>
      <c r="AB49" s="148" t="str">
        <f t="shared" si="8"/>
        <v>x</v>
      </c>
      <c r="AC49" s="144" t="str">
        <f>IF(OR('Crisis Indicator Data'!$X43="x",ISNA('Crisis Indicator Data'!$Q43)),"x",'Crisis Indicator Data'!$X43/SUM('Crisis Indicator Data'!$Q43:$U43))</f>
        <v>x</v>
      </c>
      <c r="AD49" s="148" t="str">
        <f t="shared" si="9"/>
        <v>x</v>
      </c>
      <c r="AE49" s="146">
        <f>'Crisis Indicator Data'!Y43</f>
        <v>1</v>
      </c>
      <c r="AF49" s="146">
        <f>'Crisis Indicator Data'!Z43</f>
        <v>1</v>
      </c>
      <c r="AG49" s="146">
        <f>'Crisis Indicator Data'!AA43</f>
        <v>1</v>
      </c>
      <c r="AH49" s="146">
        <f>'Crisis Indicator Data'!AB43</f>
        <v>0</v>
      </c>
      <c r="AI49" s="149">
        <f t="shared" si="10"/>
        <v>2</v>
      </c>
      <c r="AJ49" s="146">
        <f>'Crisis Indicator Data'!AC43</f>
        <v>1</v>
      </c>
      <c r="AK49" s="146">
        <f>'Crisis Indicator Data'!AD43</f>
        <v>1</v>
      </c>
      <c r="AL49" s="149">
        <f t="shared" si="11"/>
        <v>2</v>
      </c>
      <c r="AM49" s="146">
        <f>'Crisis Indicator Data'!AE43</f>
        <v>1</v>
      </c>
      <c r="AN49" s="146">
        <f>'Crisis Indicator Data'!AF43</f>
        <v>1</v>
      </c>
      <c r="AO49" s="146">
        <f>'Crisis Indicator Data'!AG43</f>
        <v>1</v>
      </c>
      <c r="AP49" s="149">
        <f t="shared" si="12"/>
        <v>3</v>
      </c>
      <c r="AQ49" s="152">
        <f t="shared" si="13"/>
        <v>2</v>
      </c>
      <c r="AR49" s="154">
        <f t="shared" si="14"/>
        <v>2</v>
      </c>
    </row>
    <row r="50" spans="1:44" ht="13.5" customHeight="1" x14ac:dyDescent="0.35">
      <c r="A50" s="1" t="str">
        <f>'Crisis Indicator Data'!A44</f>
        <v>Regional Kashmir conflict</v>
      </c>
      <c r="B50" s="1" t="str">
        <f>'Crisis Indicator Data'!B44</f>
        <v>Regional crisis</v>
      </c>
      <c r="C50" s="25" t="str">
        <f>'Crisis Indicator Data'!C44</f>
        <v>REG003</v>
      </c>
      <c r="D50" s="25" t="str">
        <f>'Crisis Indicator Data'!D44</f>
        <v>India, Pakistan</v>
      </c>
      <c r="E50" s="25" t="str">
        <f>'Crisis Indicator Data'!E44</f>
        <v>IND, PAK</v>
      </c>
      <c r="F50" s="142">
        <f>IF(B50="Regional crisis",(IF(VLOOKUP($C50,'Regional Crises'!$B$1:$R$51,7,FALSE)="x","x",ROUND(IF(VLOOKUP($C50,'Regional Crises'!$B$1:$R$51,7,FALSE)&gt;$F$126,5,IF(VLOOKUP($C50,'Regional Crises'!$B$1:$R$51,7,FALSE)&lt;F$125,0,($F$126-VLOOKUP($C50,'Regional Crises'!$B$1:$R$51,7,FALSE))/($F$126-$F$125)*5)),1))),IF(VLOOKUP($E50,'Country Indicator Data'!$B$3:$N$193,3,FALSE)="x","x",ROUND(IF(VLOOKUP($E50,'Country Indicator Data'!$B$3:$N$193,3,FALSE)&gt;$F$126,5,IF(VLOOKUP($E50,'Country Indicator Data'!$B$3:$N$193,3,FALSE)&lt;$F$125,0,($F$126-VLOOKUP($E50,'Country Indicator Data'!$B$3:$N$193,3,FALSE))/($F$126-$F$125)*5)),1)))</f>
        <v>3.2</v>
      </c>
      <c r="G50" s="142">
        <f>IF(B50="Regional crisis",(IF(VLOOKUP($C50,'Regional Crises'!$B$1:$R$51,9,FALSE)="x","x",ROUND(IF(VLOOKUP($C50,'Regional Crises'!$B$1:$R$51,9,FALSE)&gt;G$126,5,IF(VLOOKUP($C50,'Regional Crises'!$B$1:$R$51,9,FALSE)&lt;G$125,0,(G$126-VLOOKUP($C50,'Regional Crises'!$B$1:$R$51,9,FALSE))/(G$126-G$125)*5)),1))),IF(VLOOKUP($E50,'Country Indicator Data'!$B$3:$N$193,5,FALSE)="x","x",ROUND(IF(VLOOKUP($E50,'Country Indicator Data'!$B$3:$N$193,5,FALSE)&gt;G$126,5,IF(VLOOKUP($E50,'Country Indicator Data'!$B$3:$N$193,5,FALSE)&lt;G$125,0,(G$126-VLOOKUP($E50,'Country Indicator Data'!$B$3:$N$193,5,FALSE))/(G$126-G$125)*5)),1)))</f>
        <v>2.2000000000000002</v>
      </c>
      <c r="H50" s="143">
        <f t="shared" si="0"/>
        <v>2.7</v>
      </c>
      <c r="I50" s="142">
        <f>IF(B50="Regional crisis",(IF(VLOOKUP($C50,'Regional Crises'!$B$1:$R$51,6,FALSE)="x","x",ROUND(IF(VLOOKUP($C50,'Regional Crises'!$B$1:$R$51,6,FALSE)&gt;I$126,5,IF(VLOOKUP($C50,'Regional Crises'!$B$1:$R$51,6,FALSE)&lt;I$125,0,5-(I$126-VLOOKUP($C50,'Regional Crises'!$B$1:$R$51,6,FALSE))/(I$126-I$125)*5)),1))),IF(VLOOKUP($E50,'Country Indicator Data'!$B$3:$N$193,2,FALSE)="x","x",ROUND(IF(VLOOKUP($E50,'Country Indicator Data'!$B$3:$N$193,2,FALSE)&gt;I$126,5,IF(VLOOKUP($E50,'Country Indicator Data'!$B$3:$N$193,2,FALSE)&lt;I$125,0,5-(I$126-VLOOKUP($E50,'Country Indicator Data'!$B$3:$N$193,2,FALSE))/(I$126-I$125)*5)),1)))</f>
        <v>3.6</v>
      </c>
      <c r="J50" s="142">
        <f>IF(B50="Regional crisis",(IF(VLOOKUP($C50,'Regional Crises'!$B$1:$R$51,8,FALSE)="x","x",ROUND(IF(VLOOKUP($C50,'Regional Crises'!$B$1:$R$51,8,FALSE)&gt;J$126,5,IF(VLOOKUP($C50,'Regional Crises'!$B$1:$R$51,8,FALSE)&lt;J$125,0,5-(J$126-VLOOKUP($C50,'Regional Crises'!$B$1:$R$51,8,FALSE))/(J$126-J$125)*5)),1))),IF(VLOOKUP($E50,'Country Indicator Data'!$B$3:$N$193,4,FALSE)="x","x",ROUND(IF(VLOOKUP($E50,'Country Indicator Data'!$B$3:$N$193,4,FALSE)&gt;J$126,5,IF(VLOOKUP($E50,'Country Indicator Data'!$B$3:$N$193,4,FALSE)&lt;J$125,0,5-(J$126-VLOOKUP($E50,'Country Indicator Data'!$B$3:$N$193,4,FALSE))/(J$126-J$125)*5)),1)))</f>
        <v>0.8</v>
      </c>
      <c r="K50" s="143">
        <f t="shared" si="1"/>
        <v>2.2000000000000002</v>
      </c>
      <c r="L50" s="142">
        <f>IF(B50="Regional crisis",(IF(VLOOKUP($C50,'Regional Crises'!$B$1:$R$51,10,FALSE)="x","x",ROUND(IF(VLOOKUP($C50,'Regional Crises'!$B$1:$R$51,10,FALSE)&gt;L$126,5,IF(VLOOKUP($C50,'Regional Crises'!$B$1:$R$51,10,FALSE)&lt;L$125,0,5-(L$126-VLOOKUP($C50,'Regional Crises'!$B$1:$R$51,10,FALSE))/(L$126-L$125)*5)),1))),IF(VLOOKUP($E50,'Country Indicator Data'!$B$3:$N$193,6,FALSE)="x","x",ROUND(IF(VLOOKUP($E50,'Country Indicator Data'!$B$3:$N$193,6,FALSE)&gt;L$126,5,IF(VLOOKUP($E50,'Country Indicator Data'!$B$3:$N$193,6,FALSE)&lt;L$125,0,5-(L$126-VLOOKUP($E50,'Country Indicator Data'!$B$3:$N$193,6,FALSE))/(L$126-L$125)*5)),1)))</f>
        <v>3.6</v>
      </c>
      <c r="M50" s="142">
        <f>IF(B50="Regional crisis",(IF(VLOOKUP($C50,'Regional Crises'!$B$1:$R$51,11,FALSE)="x","x",ROUND(IF(VLOOKUP($C50,'Regional Crises'!$B$1:$R$51,11,FALSE)&gt;M$126,5,IF(VLOOKUP($C50,'Regional Crises'!$B$1:$R$51,11,FALSE)&lt;M$125,0,5-(M$126-VLOOKUP($C50,'Regional Crises'!$B$1:$R$51,11,FALSE))/(M$126-M$125)*5)),1))),IF(VLOOKUP($E50,'Country Indicator Data'!$B$3:$N$193,7,FALSE)="x","x",ROUND(IF(VLOOKUP($E50,'Country Indicator Data'!$B$3:$N$193,7,FALSE)&gt;M$126,5,IF(VLOOKUP($E50,'Country Indicator Data'!$B$3:$N$193,7,FALSE)&lt;M$125,0,5-(M$126-VLOOKUP($E50,'Country Indicator Data'!$B$3:$N$193,7,FALSE))/(M$126-M$125)*5)),1)))</f>
        <v>0.8</v>
      </c>
      <c r="N50" s="143">
        <f t="shared" si="2"/>
        <v>2.2000000000000002</v>
      </c>
      <c r="O50" s="151">
        <f t="shared" si="3"/>
        <v>2.3666666666666667</v>
      </c>
      <c r="P50" s="142">
        <f>IF(B50="Regional crisis",VLOOKUP(C50,'Regional Crises'!$B$1:$R$54,12,FALSE),VLOOKUP(E50,'Country Indicator Data'!$B$3:$I$193,8,FALSE))</f>
        <v>4.5</v>
      </c>
      <c r="Q50" s="142">
        <f>IF(B50="Regional crisis",(IF(VLOOKUP(C50,'Regional Crises'!$B$1:$R$54,13,FALSE)="x","x",IF(VLOOKUP(C50,'Regional Crises'!$B$1:$R$54,13,FALSE)&gt;Q$7,5,IF(VLOOKUP(C50,'Regional Crises'!$B$1:$R$54,13,FALSE)&gt;Q$6,4,IF(VLOOKUP(C50,'Regional Crises'!$B$1:$R$54,13,FALSE)&gt;Q$5,3,IF(VLOOKUP(C50,'Regional Crises'!$B$1:$R$54,13,FALSE)&gt;Q$4,2,IF(VLOOKUP(C50,'Regional Crises'!$B$1:$R$54,13,FALSE)&gt;$Q$3,1,0))))))),(IF(VLOOKUP($E50,'Country Indicator Data'!$B$3:$P$193,9,FALSE)="x","x",IF(VLOOKUP($E50,'Country Indicator Data'!$B$3:$P$193,9,FALSE)&gt;Q$7,5,IF(VLOOKUP($E50,'Country Indicator Data'!$B$3:$P$193,9,FALSE)&gt;Q$6,4,IF(VLOOKUP($E50,'Country Indicator Data'!$B$3:$P$193,9,FALSE)&gt;Q$5,3,IF(VLOOKUP($E50,'Country Indicator Data'!$B$3:$P$193,9,FALSE)&gt;Q$4,2,IF(VLOOKUP($E50,'Country Indicator Data'!$B$3:$P$193,9,FALSE)&gt;$Q$3,1,0))))))))</f>
        <v>3</v>
      </c>
      <c r="R50" s="151">
        <f t="shared" si="4"/>
        <v>3.75</v>
      </c>
      <c r="S50" s="142">
        <f>IF(B50="Regional crisis",((IF(VLOOKUP($C50,'Regional Crises'!$B$1:$R$51,17,FALSE)="x","x",ROUND(IF(VLOOKUP($C50,'Regional Crises'!$B$1:$R$51,17,FALSE)&gt;S$126,0,IF(VLOOKUP($C50,'Regional Crises'!$B$1:$R$51,17,FALSE)&lt;S$125,5,(S$126-VLOOKUP($C50,'Regional Crises'!$B$1:$R$51,17,FALSE))/(S$126-S$125)*5)),1)))),(IF(VLOOKUP($E50,'Country Indicator Data'!$B$3:$N$193,13,FALSE)="x","x",ROUND(IF(VLOOKUP($E50,'Country Indicator Data'!$B$3:$N$193,13,FALSE)&gt;S$126,0,IF(VLOOKUP($E50,'Country Indicator Data'!$B$3:$N$193,13,FALSE)&lt;S$125,5,(S$126-VLOOKUP($E50,'Country Indicator Data'!$B$3:$N$193,13,FALSE))/(S$126-S$125)*5)),1))))</f>
        <v>3.2</v>
      </c>
      <c r="T50" s="142">
        <f>IF(B50="Regional crisis",((IF(VLOOKUP($C50,'Regional Crises'!$B$1:$R$51,14,FALSE)="x","x",ROUND(IF(VLOOKUP($C50,'Regional Crises'!$B$1:$R$51,14,FALSE)&gt;T$126,0,IF(VLOOKUP($C50,'Regional Crises'!$B$1:$R$51,14,FALSE)&lt;T$125,5,(T$126-VLOOKUP($C50,'Regional Crises'!$B$1:$R$51,14,FALSE))/(T$126-T$125)*5)),1)))),(IF(VLOOKUP($E50,'Country Indicator Data'!$B$3:$N$193,10,FALSE)="x","x",ROUND(IF(VLOOKUP($E50,'Country Indicator Data'!$B$3:$N$193,10,FALSE)&gt;T$126,0,IF(VLOOKUP($E50,'Country Indicator Data'!$B$3:$N$193,10,FALSE)&lt;T$125,5,(T$126-VLOOKUP($E50,'Country Indicator Data'!$B$3:$N$193,10,FALSE))/(T$126-T$125)*5)),1))))</f>
        <v>2.9</v>
      </c>
      <c r="U50" s="142">
        <f>IF(B50="Regional crisis",((IF(VLOOKUP($C50,'Regional Crises'!$B$1:$R$51,15,FALSE)="x","x",ROUND(IF(VLOOKUP($C50,'Regional Crises'!$B$1:$R$51,15,FALSE)&gt;U$126,0,IF(VLOOKUP($C50,'Regional Crises'!$B$1:$R$51,15,FALSE)&lt;U$125,5,(U$126-VLOOKUP($C50,'Regional Crises'!$B$1:$R$51,15,FALSE))/(U$126-U$125)*5)),1)))),(IF(VLOOKUP($E50,'Country Indicator Data'!$B$3:$N$193,11,FALSE)="x","x",ROUND(IF(VLOOKUP($E50,'Country Indicator Data'!$B$3:$N$193,11,FALSE)&gt;U$126,0,IF(VLOOKUP($E50,'Country Indicator Data'!$B$3:$N$193,11,FALSE)&lt;U$125,5,(U$126-VLOOKUP($E50,'Country Indicator Data'!$B$3:$N$193,11,FALSE))/(U$126-U$125)*5)),1))))</f>
        <v>2.4</v>
      </c>
      <c r="V50" s="142">
        <f>IF(B50="Regional crisis",((IF(VLOOKUP($C50,'Regional Crises'!$B$1:$R$51,16,FALSE)="x","x",ROUND(IF(VLOOKUP($C50,'Regional Crises'!$B$1:$R$51,16,FALSE)&gt;V$126,0,IF(VLOOKUP($C50,'Regional Crises'!$B$1:$R$51,16,FALSE)&lt;V$125,5,(V$126-VLOOKUP($C50,'Regional Crises'!$B$1:$R$51,16,FALSE))/(V$126-V$125)*5)),1)))),(IF(VLOOKUP($E50,'Country Indicator Data'!$B$3:$N$193,12,FALSE)="x","x",ROUND(IF(VLOOKUP($E50,'Country Indicator Data'!$B$3:$N$193,12,FALSE)&gt;V$126,0,IF(VLOOKUP($E50,'Country Indicator Data'!$B$3:$N$193,12,FALSE)&lt;V$125,5,(V$126-VLOOKUP($E50,'Country Indicator Data'!$B$3:$N$193,12,FALSE))/(V$126-V$125)*5)),1))))</f>
        <v>2</v>
      </c>
      <c r="W50" s="151">
        <f t="shared" si="5"/>
        <v>2.6</v>
      </c>
      <c r="X50" s="154">
        <f t="shared" si="6"/>
        <v>2.9</v>
      </c>
      <c r="Y50" s="142">
        <f>IF('Core Indicators'!FC44="x","x",IF('Core Indicators'!FC44&gt;=Y$7,5,IF('Core Indicators'!FC44&gt;=Y$6,4,IF('Core Indicators'!FC44&gt;=Y$5,3,IF('Core Indicators'!FC44&gt;=Y$4,2,IF('Core Indicators'!FC44&gt;=Y$3,1,0))))))</f>
        <v>3</v>
      </c>
      <c r="Z50" s="151">
        <f t="shared" si="7"/>
        <v>3</v>
      </c>
      <c r="AA50" s="144" t="str">
        <f>IF(OR('Crisis Indicator Data'!$W44="x",ISNA('Crisis Indicator Data'!$Q44)),"x",'Crisis Indicator Data'!$W44/SUM('Crisis Indicator Data'!$Q44:$U44))</f>
        <v>x</v>
      </c>
      <c r="AB50" s="148" t="str">
        <f t="shared" si="8"/>
        <v>x</v>
      </c>
      <c r="AC50" s="144" t="str">
        <f>IF(OR('Crisis Indicator Data'!$X44="x",ISNA('Crisis Indicator Data'!$Q44)),"x",'Crisis Indicator Data'!$X44/SUM('Crisis Indicator Data'!$Q44:$U44))</f>
        <v>x</v>
      </c>
      <c r="AD50" s="148" t="str">
        <f t="shared" si="9"/>
        <v>x</v>
      </c>
      <c r="AE50" s="146">
        <f>'Crisis Indicator Data'!Y44</f>
        <v>1</v>
      </c>
      <c r="AF50" s="146">
        <f>'Crisis Indicator Data'!Z44</f>
        <v>1</v>
      </c>
      <c r="AG50" s="146">
        <f>'Crisis Indicator Data'!AA44</f>
        <v>1</v>
      </c>
      <c r="AH50" s="146">
        <f>'Crisis Indicator Data'!AB44</f>
        <v>0</v>
      </c>
      <c r="AI50" s="149">
        <f t="shared" si="10"/>
        <v>2</v>
      </c>
      <c r="AJ50" s="146">
        <f>'Crisis Indicator Data'!AC44</f>
        <v>0</v>
      </c>
      <c r="AK50" s="146">
        <f>'Crisis Indicator Data'!AD44</f>
        <v>2</v>
      </c>
      <c r="AL50" s="149">
        <f t="shared" si="11"/>
        <v>2</v>
      </c>
      <c r="AM50" s="146">
        <f>'Crisis Indicator Data'!AE44</f>
        <v>1</v>
      </c>
      <c r="AN50" s="146">
        <f>'Crisis Indicator Data'!AF44</f>
        <v>1</v>
      </c>
      <c r="AO50" s="146">
        <f>'Crisis Indicator Data'!AG44</f>
        <v>2</v>
      </c>
      <c r="AP50" s="149">
        <f t="shared" si="12"/>
        <v>3</v>
      </c>
      <c r="AQ50" s="152">
        <f t="shared" si="13"/>
        <v>2</v>
      </c>
      <c r="AR50" s="154">
        <f t="shared" si="14"/>
        <v>2.5</v>
      </c>
    </row>
    <row r="51" spans="1:44" ht="13.5" customHeight="1" x14ac:dyDescent="0.35">
      <c r="A51" s="1" t="str">
        <f>'Crisis Indicator Data'!A45</f>
        <v xml:space="preserve">Complex Crisis in Indonesia </v>
      </c>
      <c r="B51" s="1" t="str">
        <f>'Crisis Indicator Data'!B45</f>
        <v>Complex crisis</v>
      </c>
      <c r="C51" s="25" t="str">
        <f>'Crisis Indicator Data'!C45</f>
        <v>IDN001</v>
      </c>
      <c r="D51" s="25" t="str">
        <f>'Crisis Indicator Data'!D45</f>
        <v>Indonesia</v>
      </c>
      <c r="E51" s="25" t="str">
        <f>'Crisis Indicator Data'!E45</f>
        <v>IDN</v>
      </c>
      <c r="F51" s="142">
        <f>IF(B51="Regional crisis",(IF(VLOOKUP($C51,'Regional Crises'!$B$1:$R$51,7,FALSE)="x","x",ROUND(IF(VLOOKUP($C51,'Regional Crises'!$B$1:$R$51,7,FALSE)&gt;$F$126,5,IF(VLOOKUP($C51,'Regional Crises'!$B$1:$R$51,7,FALSE)&lt;F$125,0,($F$126-VLOOKUP($C51,'Regional Crises'!$B$1:$R$51,7,FALSE))/($F$126-$F$125)*5)),1))),IF(VLOOKUP($E51,'Country Indicator Data'!$B$3:$N$193,3,FALSE)="x","x",ROUND(IF(VLOOKUP($E51,'Country Indicator Data'!$B$3:$N$193,3,FALSE)&gt;$F$126,5,IF(VLOOKUP($E51,'Country Indicator Data'!$B$3:$N$193,3,FALSE)&lt;$F$125,0,($F$126-VLOOKUP($E51,'Country Indicator Data'!$B$3:$N$193,3,FALSE))/($F$126-$F$125)*5)),1)))</f>
        <v>3.2</v>
      </c>
      <c r="G51" s="142">
        <f>IF(B51="Regional crisis",(IF(VLOOKUP($C51,'Regional Crises'!$B$1:$R$51,9,FALSE)="x","x",ROUND(IF(VLOOKUP($C51,'Regional Crises'!$B$1:$R$51,9,FALSE)&gt;G$126,5,IF(VLOOKUP($C51,'Regional Crises'!$B$1:$R$51,9,FALSE)&lt;G$125,0,(G$126-VLOOKUP($C51,'Regional Crises'!$B$1:$R$51,9,FALSE))/(G$126-G$125)*5)),1))),IF(VLOOKUP($E51,'Country Indicator Data'!$B$3:$N$193,5,FALSE)="x","x",ROUND(IF(VLOOKUP($E51,'Country Indicator Data'!$B$3:$N$193,5,FALSE)&gt;G$126,5,IF(VLOOKUP($E51,'Country Indicator Data'!$B$3:$N$193,5,FALSE)&lt;G$125,0,(G$126-VLOOKUP($E51,'Country Indicator Data'!$B$3:$N$193,5,FALSE))/(G$126-G$125)*5)),1)))</f>
        <v>1.8</v>
      </c>
      <c r="H51" s="143">
        <f t="shared" si="0"/>
        <v>2.5</v>
      </c>
      <c r="I51" s="142">
        <f>IF(B51="Regional crisis",(IF(VLOOKUP($C51,'Regional Crises'!$B$1:$R$51,6,FALSE)="x","x",ROUND(IF(VLOOKUP($C51,'Regional Crises'!$B$1:$R$51,6,FALSE)&gt;I$126,5,IF(VLOOKUP($C51,'Regional Crises'!$B$1:$R$51,6,FALSE)&lt;I$125,0,5-(I$126-VLOOKUP($C51,'Regional Crises'!$B$1:$R$51,6,FALSE))/(I$126-I$125)*5)),1))),IF(VLOOKUP($E51,'Country Indicator Data'!$B$3:$N$193,2,FALSE)="x","x",ROUND(IF(VLOOKUP($E51,'Country Indicator Data'!$B$3:$N$193,2,FALSE)&gt;I$126,5,IF(VLOOKUP($E51,'Country Indicator Data'!$B$3:$N$193,2,FALSE)&lt;I$125,0,5-(I$126-VLOOKUP($E51,'Country Indicator Data'!$B$3:$N$193,2,FALSE))/(I$126-I$125)*5)),1)))</f>
        <v>3.9</v>
      </c>
      <c r="J51" s="142">
        <f>IF(B51="Regional crisis",(IF(VLOOKUP($C51,'Regional Crises'!$B$1:$R$51,8,FALSE)="x","x",ROUND(IF(VLOOKUP($C51,'Regional Crises'!$B$1:$R$51,8,FALSE)&gt;J$126,5,IF(VLOOKUP($C51,'Regional Crises'!$B$1:$R$51,8,FALSE)&lt;J$125,0,5-(J$126-VLOOKUP($C51,'Regional Crises'!$B$1:$R$51,8,FALSE))/(J$126-J$125)*5)),1))),IF(VLOOKUP($E51,'Country Indicator Data'!$B$3:$N$193,4,FALSE)="x","x",ROUND(IF(VLOOKUP($E51,'Country Indicator Data'!$B$3:$N$193,4,FALSE)&gt;J$126,5,IF(VLOOKUP($E51,'Country Indicator Data'!$B$3:$N$193,4,FALSE)&lt;J$125,0,5-(J$126-VLOOKUP($E51,'Country Indicator Data'!$B$3:$N$193,4,FALSE))/(J$126-J$125)*5)),1)))</f>
        <v>1.1000000000000001</v>
      </c>
      <c r="K51" s="143">
        <f t="shared" si="1"/>
        <v>2.5</v>
      </c>
      <c r="L51" s="142">
        <f>IF(B51="Regional crisis",(IF(VLOOKUP($C51,'Regional Crises'!$B$1:$R$51,10,FALSE)="x","x",ROUND(IF(VLOOKUP($C51,'Regional Crises'!$B$1:$R$51,10,FALSE)&gt;L$126,5,IF(VLOOKUP($C51,'Regional Crises'!$B$1:$R$51,10,FALSE)&lt;L$125,0,5-(L$126-VLOOKUP($C51,'Regional Crises'!$B$1:$R$51,10,FALSE))/(L$126-L$125)*5)),1))),IF(VLOOKUP($E51,'Country Indicator Data'!$B$3:$N$193,6,FALSE)="x","x",ROUND(IF(VLOOKUP($E51,'Country Indicator Data'!$B$3:$N$193,6,FALSE)&gt;L$126,5,IF(VLOOKUP($E51,'Country Indicator Data'!$B$3:$N$193,6,FALSE)&lt;L$125,0,5-(L$126-VLOOKUP($E51,'Country Indicator Data'!$B$3:$N$193,6,FALSE))/(L$126-L$125)*5)),1)))</f>
        <v>3.1</v>
      </c>
      <c r="M51" s="142">
        <f>IF(B51="Regional crisis",(IF(VLOOKUP($C51,'Regional Crises'!$B$1:$R$51,11,FALSE)="x","x",ROUND(IF(VLOOKUP($C51,'Regional Crises'!$B$1:$R$51,11,FALSE)&gt;M$126,5,IF(VLOOKUP($C51,'Regional Crises'!$B$1:$R$51,11,FALSE)&lt;M$125,0,5-(M$126-VLOOKUP($C51,'Regional Crises'!$B$1:$R$51,11,FALSE))/(M$126-M$125)*5)),1))),IF(VLOOKUP($E51,'Country Indicator Data'!$B$3:$N$193,7,FALSE)="x","x",ROUND(IF(VLOOKUP($E51,'Country Indicator Data'!$B$3:$N$193,7,FALSE)&gt;M$126,5,IF(VLOOKUP($E51,'Country Indicator Data'!$B$3:$N$193,7,FALSE)&lt;M$125,0,5-(M$126-VLOOKUP($E51,'Country Indicator Data'!$B$3:$N$193,7,FALSE))/(M$126-M$125)*5)),1)))</f>
        <v>1.3</v>
      </c>
      <c r="N51" s="143">
        <f t="shared" si="2"/>
        <v>2.2000000000000002</v>
      </c>
      <c r="O51" s="151">
        <f t="shared" si="3"/>
        <v>2.4</v>
      </c>
      <c r="P51" s="142">
        <f>IF(B51="Regional crisis",VLOOKUP(C51,'Regional Crises'!$B$1:$R$54,12,FALSE),VLOOKUP(E51,'Country Indicator Data'!$B$3:$I$193,8,FALSE))</f>
        <v>3</v>
      </c>
      <c r="Q51" s="142">
        <f>IF(B51="Regional crisis",(IF(VLOOKUP(C51,'Regional Crises'!$B$1:$R$54,13,FALSE)="x","x",IF(VLOOKUP(C51,'Regional Crises'!$B$1:$R$54,13,FALSE)&gt;Q$7,5,IF(VLOOKUP(C51,'Regional Crises'!$B$1:$R$54,13,FALSE)&gt;Q$6,4,IF(VLOOKUP(C51,'Regional Crises'!$B$1:$R$54,13,FALSE)&gt;Q$5,3,IF(VLOOKUP(C51,'Regional Crises'!$B$1:$R$54,13,FALSE)&gt;Q$4,2,IF(VLOOKUP(C51,'Regional Crises'!$B$1:$R$54,13,FALSE)&gt;$Q$3,1,0))))))),(IF(VLOOKUP($E51,'Country Indicator Data'!$B$3:$P$193,9,FALSE)="x","x",IF(VLOOKUP($E51,'Country Indicator Data'!$B$3:$P$193,9,FALSE)&gt;Q$7,5,IF(VLOOKUP($E51,'Country Indicator Data'!$B$3:$P$193,9,FALSE)&gt;Q$6,4,IF(VLOOKUP($E51,'Country Indicator Data'!$B$3:$P$193,9,FALSE)&gt;Q$5,3,IF(VLOOKUP($E51,'Country Indicator Data'!$B$3:$P$193,9,FALSE)&gt;Q$4,2,IF(VLOOKUP($E51,'Country Indicator Data'!$B$3:$P$193,9,FALSE)&gt;$Q$3,1,0))))))))</f>
        <v>1</v>
      </c>
      <c r="R51" s="151">
        <f t="shared" si="4"/>
        <v>2</v>
      </c>
      <c r="S51" s="142">
        <f>IF(B51="Regional crisis",((IF(VLOOKUP($C51,'Regional Crises'!$B$1:$R$51,17,FALSE)="x","x",ROUND(IF(VLOOKUP($C51,'Regional Crises'!$B$1:$R$51,17,FALSE)&gt;S$126,0,IF(VLOOKUP($C51,'Regional Crises'!$B$1:$R$51,17,FALSE)&lt;S$125,5,(S$126-VLOOKUP($C51,'Regional Crises'!$B$1:$R$51,17,FALSE))/(S$126-S$125)*5)),1)))),(IF(VLOOKUP($E51,'Country Indicator Data'!$B$3:$N$193,13,FALSE)="x","x",ROUND(IF(VLOOKUP($E51,'Country Indicator Data'!$B$3:$N$193,13,FALSE)&gt;S$126,0,IF(VLOOKUP($E51,'Country Indicator Data'!$B$3:$N$193,13,FALSE)&lt;S$125,5,(S$126-VLOOKUP($E51,'Country Indicator Data'!$B$3:$N$193,13,FALSE))/(S$126-S$125)*5)),1))))</f>
        <v>3.2</v>
      </c>
      <c r="T51" s="142">
        <f>IF(B51="Regional crisis",((IF(VLOOKUP($C51,'Regional Crises'!$B$1:$R$51,14,FALSE)="x","x",ROUND(IF(VLOOKUP($C51,'Regional Crises'!$B$1:$R$51,14,FALSE)&gt;T$126,0,IF(VLOOKUP($C51,'Regional Crises'!$B$1:$R$51,14,FALSE)&lt;T$125,5,(T$126-VLOOKUP($C51,'Regional Crises'!$B$1:$R$51,14,FALSE))/(T$126-T$125)*5)),1)))),(IF(VLOOKUP($E51,'Country Indicator Data'!$B$3:$N$193,10,FALSE)="x","x",ROUND(IF(VLOOKUP($E51,'Country Indicator Data'!$B$3:$N$193,10,FALSE)&gt;T$126,0,IF(VLOOKUP($E51,'Country Indicator Data'!$B$3:$N$193,10,FALSE)&lt;T$125,5,(T$126-VLOOKUP($E51,'Country Indicator Data'!$B$3:$N$193,10,FALSE))/(T$126-T$125)*5)),1))))</f>
        <v>2.9</v>
      </c>
      <c r="U51" s="142">
        <f>IF(B51="Regional crisis",((IF(VLOOKUP($C51,'Regional Crises'!$B$1:$R$51,15,FALSE)="x","x",ROUND(IF(VLOOKUP($C51,'Regional Crises'!$B$1:$R$51,15,FALSE)&gt;U$126,0,IF(VLOOKUP($C51,'Regional Crises'!$B$1:$R$51,15,FALSE)&lt;U$125,5,(U$126-VLOOKUP($C51,'Regional Crises'!$B$1:$R$51,15,FALSE))/(U$126-U$125)*5)),1)))),(IF(VLOOKUP($E51,'Country Indicator Data'!$B$3:$N$193,11,FALSE)="x","x",ROUND(IF(VLOOKUP($E51,'Country Indicator Data'!$B$3:$N$193,11,FALSE)&gt;U$126,0,IF(VLOOKUP($E51,'Country Indicator Data'!$B$3:$N$193,11,FALSE)&lt;U$125,5,(U$126-VLOOKUP($E51,'Country Indicator Data'!$B$3:$N$193,11,FALSE))/(U$126-U$125)*5)),1))))</f>
        <v>1.9</v>
      </c>
      <c r="V51" s="142">
        <f>IF(B51="Regional crisis",((IF(VLOOKUP($C51,'Regional Crises'!$B$1:$R$51,16,FALSE)="x","x",ROUND(IF(VLOOKUP($C51,'Regional Crises'!$B$1:$R$51,16,FALSE)&gt;V$126,0,IF(VLOOKUP($C51,'Regional Crises'!$B$1:$R$51,16,FALSE)&lt;V$125,5,(V$126-VLOOKUP($C51,'Regional Crises'!$B$1:$R$51,16,FALSE))/(V$126-V$125)*5)),1)))),(IF(VLOOKUP($E51,'Country Indicator Data'!$B$3:$N$193,12,FALSE)="x","x",ROUND(IF(VLOOKUP($E51,'Country Indicator Data'!$B$3:$N$193,12,FALSE)&gt;V$126,0,IF(VLOOKUP($E51,'Country Indicator Data'!$B$3:$N$193,12,FALSE)&lt;V$125,5,(V$126-VLOOKUP($E51,'Country Indicator Data'!$B$3:$N$193,12,FALSE))/(V$126-V$125)*5)),1))))</f>
        <v>1.8</v>
      </c>
      <c r="W51" s="151">
        <f t="shared" si="5"/>
        <v>2.5</v>
      </c>
      <c r="X51" s="154">
        <f t="shared" si="6"/>
        <v>2.2999999999999998</v>
      </c>
      <c r="Y51" s="142">
        <f>IF('Core Indicators'!FC45="x","x",IF('Core Indicators'!FC45&gt;=Y$7,5,IF('Core Indicators'!FC45&gt;=Y$6,4,IF('Core Indicators'!FC45&gt;=Y$5,3,IF('Core Indicators'!FC45&gt;=Y$4,2,IF('Core Indicators'!FC45&gt;=Y$3,1,0))))))</f>
        <v>4</v>
      </c>
      <c r="Z51" s="151">
        <f t="shared" si="7"/>
        <v>4</v>
      </c>
      <c r="AA51" s="144" t="str">
        <f>IF(OR('Crisis Indicator Data'!$W45="x",ISNA('Crisis Indicator Data'!$Q45)),"x",'Crisis Indicator Data'!$W45/SUM('Crisis Indicator Data'!$Q45:$U45))</f>
        <v>x</v>
      </c>
      <c r="AB51" s="148" t="str">
        <f t="shared" si="8"/>
        <v>x</v>
      </c>
      <c r="AC51" s="144" t="str">
        <f>IF(OR('Crisis Indicator Data'!$X45="x",ISNA('Crisis Indicator Data'!$Q45)),"x",'Crisis Indicator Data'!$X45/SUM('Crisis Indicator Data'!$Q45:$U45))</f>
        <v>x</v>
      </c>
      <c r="AD51" s="148" t="str">
        <f t="shared" si="9"/>
        <v>x</v>
      </c>
      <c r="AE51" s="146">
        <f>'Crisis Indicator Data'!Y45</f>
        <v>0</v>
      </c>
      <c r="AF51" s="146">
        <f>'Crisis Indicator Data'!Z45</f>
        <v>1</v>
      </c>
      <c r="AG51" s="146">
        <f>'Crisis Indicator Data'!AA45</f>
        <v>2</v>
      </c>
      <c r="AH51" s="146">
        <f>'Crisis Indicator Data'!AB45</f>
        <v>0</v>
      </c>
      <c r="AI51" s="149">
        <f t="shared" si="10"/>
        <v>2</v>
      </c>
      <c r="AJ51" s="146">
        <f>'Crisis Indicator Data'!AC45</f>
        <v>1</v>
      </c>
      <c r="AK51" s="146">
        <f>'Crisis Indicator Data'!AD45</f>
        <v>1</v>
      </c>
      <c r="AL51" s="149">
        <f t="shared" si="11"/>
        <v>2</v>
      </c>
      <c r="AM51" s="146">
        <f>'Crisis Indicator Data'!AE45</f>
        <v>1</v>
      </c>
      <c r="AN51" s="146">
        <f>'Crisis Indicator Data'!AF45</f>
        <v>1</v>
      </c>
      <c r="AO51" s="146">
        <f>'Crisis Indicator Data'!AG45</f>
        <v>1</v>
      </c>
      <c r="AP51" s="149">
        <f t="shared" si="12"/>
        <v>3</v>
      </c>
      <c r="AQ51" s="152">
        <f t="shared" si="13"/>
        <v>2</v>
      </c>
      <c r="AR51" s="154">
        <f t="shared" si="14"/>
        <v>3</v>
      </c>
    </row>
    <row r="52" spans="1:44" ht="13.5" customHeight="1" x14ac:dyDescent="0.35">
      <c r="A52" s="1" t="str">
        <f>'Crisis Indicator Data'!A46</f>
        <v>Papua Conflict</v>
      </c>
      <c r="B52" s="1" t="str">
        <f>'Crisis Indicator Data'!B46</f>
        <v>Conflict</v>
      </c>
      <c r="C52" s="25" t="str">
        <f>'Crisis Indicator Data'!C46</f>
        <v>IDN002</v>
      </c>
      <c r="D52" s="25" t="str">
        <f>'Crisis Indicator Data'!D46</f>
        <v>Indonesia</v>
      </c>
      <c r="E52" s="25" t="str">
        <f>'Crisis Indicator Data'!E46</f>
        <v>IDN</v>
      </c>
      <c r="F52" s="142">
        <f>IF(B52="Regional crisis",(IF(VLOOKUP($C52,'Regional Crises'!$B$1:$R$51,7,FALSE)="x","x",ROUND(IF(VLOOKUP($C52,'Regional Crises'!$B$1:$R$51,7,FALSE)&gt;$F$126,5,IF(VLOOKUP($C52,'Regional Crises'!$B$1:$R$51,7,FALSE)&lt;F$125,0,($F$126-VLOOKUP($C52,'Regional Crises'!$B$1:$R$51,7,FALSE))/($F$126-$F$125)*5)),1))),IF(VLOOKUP($E52,'Country Indicator Data'!$B$3:$N$193,3,FALSE)="x","x",ROUND(IF(VLOOKUP($E52,'Country Indicator Data'!$B$3:$N$193,3,FALSE)&gt;$F$126,5,IF(VLOOKUP($E52,'Country Indicator Data'!$B$3:$N$193,3,FALSE)&lt;$F$125,0,($F$126-VLOOKUP($E52,'Country Indicator Data'!$B$3:$N$193,3,FALSE))/($F$126-$F$125)*5)),1)))</f>
        <v>3.2</v>
      </c>
      <c r="G52" s="142">
        <f>IF(B52="Regional crisis",(IF(VLOOKUP($C52,'Regional Crises'!$B$1:$R$51,9,FALSE)="x","x",ROUND(IF(VLOOKUP($C52,'Regional Crises'!$B$1:$R$51,9,FALSE)&gt;G$126,5,IF(VLOOKUP($C52,'Regional Crises'!$B$1:$R$51,9,FALSE)&lt;G$125,0,(G$126-VLOOKUP($C52,'Regional Crises'!$B$1:$R$51,9,FALSE))/(G$126-G$125)*5)),1))),IF(VLOOKUP($E52,'Country Indicator Data'!$B$3:$N$193,5,FALSE)="x","x",ROUND(IF(VLOOKUP($E52,'Country Indicator Data'!$B$3:$N$193,5,FALSE)&gt;G$126,5,IF(VLOOKUP($E52,'Country Indicator Data'!$B$3:$N$193,5,FALSE)&lt;G$125,0,(G$126-VLOOKUP($E52,'Country Indicator Data'!$B$3:$N$193,5,FALSE))/(G$126-G$125)*5)),1)))</f>
        <v>1.8</v>
      </c>
      <c r="H52" s="143">
        <f t="shared" si="0"/>
        <v>2.5</v>
      </c>
      <c r="I52" s="142">
        <f>IF(B52="Regional crisis",(IF(VLOOKUP($C52,'Regional Crises'!$B$1:$R$51,6,FALSE)="x","x",ROUND(IF(VLOOKUP($C52,'Regional Crises'!$B$1:$R$51,6,FALSE)&gt;I$126,5,IF(VLOOKUP($C52,'Regional Crises'!$B$1:$R$51,6,FALSE)&lt;I$125,0,5-(I$126-VLOOKUP($C52,'Regional Crises'!$B$1:$R$51,6,FALSE))/(I$126-I$125)*5)),1))),IF(VLOOKUP($E52,'Country Indicator Data'!$B$3:$N$193,2,FALSE)="x","x",ROUND(IF(VLOOKUP($E52,'Country Indicator Data'!$B$3:$N$193,2,FALSE)&gt;I$126,5,IF(VLOOKUP($E52,'Country Indicator Data'!$B$3:$N$193,2,FALSE)&lt;I$125,0,5-(I$126-VLOOKUP($E52,'Country Indicator Data'!$B$3:$N$193,2,FALSE))/(I$126-I$125)*5)),1)))</f>
        <v>3.9</v>
      </c>
      <c r="J52" s="142">
        <f>IF(B52="Regional crisis",(IF(VLOOKUP($C52,'Regional Crises'!$B$1:$R$51,8,FALSE)="x","x",ROUND(IF(VLOOKUP($C52,'Regional Crises'!$B$1:$R$51,8,FALSE)&gt;J$126,5,IF(VLOOKUP($C52,'Regional Crises'!$B$1:$R$51,8,FALSE)&lt;J$125,0,5-(J$126-VLOOKUP($C52,'Regional Crises'!$B$1:$R$51,8,FALSE))/(J$126-J$125)*5)),1))),IF(VLOOKUP($E52,'Country Indicator Data'!$B$3:$N$193,4,FALSE)="x","x",ROUND(IF(VLOOKUP($E52,'Country Indicator Data'!$B$3:$N$193,4,FALSE)&gt;J$126,5,IF(VLOOKUP($E52,'Country Indicator Data'!$B$3:$N$193,4,FALSE)&lt;J$125,0,5-(J$126-VLOOKUP($E52,'Country Indicator Data'!$B$3:$N$193,4,FALSE))/(J$126-J$125)*5)),1)))</f>
        <v>1.1000000000000001</v>
      </c>
      <c r="K52" s="143">
        <f t="shared" si="1"/>
        <v>2.5</v>
      </c>
      <c r="L52" s="142">
        <f>IF(B52="Regional crisis",(IF(VLOOKUP($C52,'Regional Crises'!$B$1:$R$51,10,FALSE)="x","x",ROUND(IF(VLOOKUP($C52,'Regional Crises'!$B$1:$R$51,10,FALSE)&gt;L$126,5,IF(VLOOKUP($C52,'Regional Crises'!$B$1:$R$51,10,FALSE)&lt;L$125,0,5-(L$126-VLOOKUP($C52,'Regional Crises'!$B$1:$R$51,10,FALSE))/(L$126-L$125)*5)),1))),IF(VLOOKUP($E52,'Country Indicator Data'!$B$3:$N$193,6,FALSE)="x","x",ROUND(IF(VLOOKUP($E52,'Country Indicator Data'!$B$3:$N$193,6,FALSE)&gt;L$126,5,IF(VLOOKUP($E52,'Country Indicator Data'!$B$3:$N$193,6,FALSE)&lt;L$125,0,5-(L$126-VLOOKUP($E52,'Country Indicator Data'!$B$3:$N$193,6,FALSE))/(L$126-L$125)*5)),1)))</f>
        <v>3.1</v>
      </c>
      <c r="M52" s="142">
        <f>IF(B52="Regional crisis",(IF(VLOOKUP($C52,'Regional Crises'!$B$1:$R$51,11,FALSE)="x","x",ROUND(IF(VLOOKUP($C52,'Regional Crises'!$B$1:$R$51,11,FALSE)&gt;M$126,5,IF(VLOOKUP($C52,'Regional Crises'!$B$1:$R$51,11,FALSE)&lt;M$125,0,5-(M$126-VLOOKUP($C52,'Regional Crises'!$B$1:$R$51,11,FALSE))/(M$126-M$125)*5)),1))),IF(VLOOKUP($E52,'Country Indicator Data'!$B$3:$N$193,7,FALSE)="x","x",ROUND(IF(VLOOKUP($E52,'Country Indicator Data'!$B$3:$N$193,7,FALSE)&gt;M$126,5,IF(VLOOKUP($E52,'Country Indicator Data'!$B$3:$N$193,7,FALSE)&lt;M$125,0,5-(M$126-VLOOKUP($E52,'Country Indicator Data'!$B$3:$N$193,7,FALSE))/(M$126-M$125)*5)),1)))</f>
        <v>1.3</v>
      </c>
      <c r="N52" s="143">
        <f t="shared" si="2"/>
        <v>2.2000000000000002</v>
      </c>
      <c r="O52" s="151">
        <f t="shared" si="3"/>
        <v>2.4</v>
      </c>
      <c r="P52" s="142">
        <f>IF(B52="Regional crisis",VLOOKUP(C52,'Regional Crises'!$B$1:$R$54,12,FALSE),VLOOKUP(E52,'Country Indicator Data'!$B$3:$I$193,8,FALSE))</f>
        <v>3</v>
      </c>
      <c r="Q52" s="142">
        <f>IF(B52="Regional crisis",(IF(VLOOKUP(C52,'Regional Crises'!$B$1:$R$54,13,FALSE)="x","x",IF(VLOOKUP(C52,'Regional Crises'!$B$1:$R$54,13,FALSE)&gt;Q$7,5,IF(VLOOKUP(C52,'Regional Crises'!$B$1:$R$54,13,FALSE)&gt;Q$6,4,IF(VLOOKUP(C52,'Regional Crises'!$B$1:$R$54,13,FALSE)&gt;Q$5,3,IF(VLOOKUP(C52,'Regional Crises'!$B$1:$R$54,13,FALSE)&gt;Q$4,2,IF(VLOOKUP(C52,'Regional Crises'!$B$1:$R$54,13,FALSE)&gt;$Q$3,1,0))))))),(IF(VLOOKUP($E52,'Country Indicator Data'!$B$3:$P$193,9,FALSE)="x","x",IF(VLOOKUP($E52,'Country Indicator Data'!$B$3:$P$193,9,FALSE)&gt;Q$7,5,IF(VLOOKUP($E52,'Country Indicator Data'!$B$3:$P$193,9,FALSE)&gt;Q$6,4,IF(VLOOKUP($E52,'Country Indicator Data'!$B$3:$P$193,9,FALSE)&gt;Q$5,3,IF(VLOOKUP($E52,'Country Indicator Data'!$B$3:$P$193,9,FALSE)&gt;Q$4,2,IF(VLOOKUP($E52,'Country Indicator Data'!$B$3:$P$193,9,FALSE)&gt;$Q$3,1,0))))))))</f>
        <v>1</v>
      </c>
      <c r="R52" s="151">
        <f t="shared" si="4"/>
        <v>2</v>
      </c>
      <c r="S52" s="142">
        <f>IF(B52="Regional crisis",((IF(VLOOKUP($C52,'Regional Crises'!$B$1:$R$51,17,FALSE)="x","x",ROUND(IF(VLOOKUP($C52,'Regional Crises'!$B$1:$R$51,17,FALSE)&gt;S$126,0,IF(VLOOKUP($C52,'Regional Crises'!$B$1:$R$51,17,FALSE)&lt;S$125,5,(S$126-VLOOKUP($C52,'Regional Crises'!$B$1:$R$51,17,FALSE))/(S$126-S$125)*5)),1)))),(IF(VLOOKUP($E52,'Country Indicator Data'!$B$3:$N$193,13,FALSE)="x","x",ROUND(IF(VLOOKUP($E52,'Country Indicator Data'!$B$3:$N$193,13,FALSE)&gt;S$126,0,IF(VLOOKUP($E52,'Country Indicator Data'!$B$3:$N$193,13,FALSE)&lt;S$125,5,(S$126-VLOOKUP($E52,'Country Indicator Data'!$B$3:$N$193,13,FALSE))/(S$126-S$125)*5)),1))))</f>
        <v>3.2</v>
      </c>
      <c r="T52" s="142">
        <f>IF(B52="Regional crisis",((IF(VLOOKUP($C52,'Regional Crises'!$B$1:$R$51,14,FALSE)="x","x",ROUND(IF(VLOOKUP($C52,'Regional Crises'!$B$1:$R$51,14,FALSE)&gt;T$126,0,IF(VLOOKUP($C52,'Regional Crises'!$B$1:$R$51,14,FALSE)&lt;T$125,5,(T$126-VLOOKUP($C52,'Regional Crises'!$B$1:$R$51,14,FALSE))/(T$126-T$125)*5)),1)))),(IF(VLOOKUP($E52,'Country Indicator Data'!$B$3:$N$193,10,FALSE)="x","x",ROUND(IF(VLOOKUP($E52,'Country Indicator Data'!$B$3:$N$193,10,FALSE)&gt;T$126,0,IF(VLOOKUP($E52,'Country Indicator Data'!$B$3:$N$193,10,FALSE)&lt;T$125,5,(T$126-VLOOKUP($E52,'Country Indicator Data'!$B$3:$N$193,10,FALSE))/(T$126-T$125)*5)),1))))</f>
        <v>2.9</v>
      </c>
      <c r="U52" s="142">
        <f>IF(B52="Regional crisis",((IF(VLOOKUP($C52,'Regional Crises'!$B$1:$R$51,15,FALSE)="x","x",ROUND(IF(VLOOKUP($C52,'Regional Crises'!$B$1:$R$51,15,FALSE)&gt;U$126,0,IF(VLOOKUP($C52,'Regional Crises'!$B$1:$R$51,15,FALSE)&lt;U$125,5,(U$126-VLOOKUP($C52,'Regional Crises'!$B$1:$R$51,15,FALSE))/(U$126-U$125)*5)),1)))),(IF(VLOOKUP($E52,'Country Indicator Data'!$B$3:$N$193,11,FALSE)="x","x",ROUND(IF(VLOOKUP($E52,'Country Indicator Data'!$B$3:$N$193,11,FALSE)&gt;U$126,0,IF(VLOOKUP($E52,'Country Indicator Data'!$B$3:$N$193,11,FALSE)&lt;U$125,5,(U$126-VLOOKUP($E52,'Country Indicator Data'!$B$3:$N$193,11,FALSE))/(U$126-U$125)*5)),1))))</f>
        <v>1.9</v>
      </c>
      <c r="V52" s="142">
        <f>IF(B52="Regional crisis",((IF(VLOOKUP($C52,'Regional Crises'!$B$1:$R$51,16,FALSE)="x","x",ROUND(IF(VLOOKUP($C52,'Regional Crises'!$B$1:$R$51,16,FALSE)&gt;V$126,0,IF(VLOOKUP($C52,'Regional Crises'!$B$1:$R$51,16,FALSE)&lt;V$125,5,(V$126-VLOOKUP($C52,'Regional Crises'!$B$1:$R$51,16,FALSE))/(V$126-V$125)*5)),1)))),(IF(VLOOKUP($E52,'Country Indicator Data'!$B$3:$N$193,12,FALSE)="x","x",ROUND(IF(VLOOKUP($E52,'Country Indicator Data'!$B$3:$N$193,12,FALSE)&gt;V$126,0,IF(VLOOKUP($E52,'Country Indicator Data'!$B$3:$N$193,12,FALSE)&lt;V$125,5,(V$126-VLOOKUP($E52,'Country Indicator Data'!$B$3:$N$193,12,FALSE))/(V$126-V$125)*5)),1))))</f>
        <v>1.8</v>
      </c>
      <c r="W52" s="151">
        <f t="shared" si="5"/>
        <v>2.5</v>
      </c>
      <c r="X52" s="154">
        <f t="shared" si="6"/>
        <v>2.2999999999999998</v>
      </c>
      <c r="Y52" s="142">
        <f>IF('Core Indicators'!FC46="x","x",IF('Core Indicators'!FC46&gt;=Y$7,5,IF('Core Indicators'!FC46&gt;=Y$6,4,IF('Core Indicators'!FC46&gt;=Y$5,3,IF('Core Indicators'!FC46&gt;=Y$4,2,IF('Core Indicators'!FC46&gt;=Y$3,1,0))))))</f>
        <v>4</v>
      </c>
      <c r="Z52" s="151">
        <f t="shared" si="7"/>
        <v>4</v>
      </c>
      <c r="AA52" s="144" t="str">
        <f>IF(OR('Crisis Indicator Data'!$W46="x",ISNA('Crisis Indicator Data'!$Q46)),"x",'Crisis Indicator Data'!$W46/SUM('Crisis Indicator Data'!$Q46:$U46))</f>
        <v>x</v>
      </c>
      <c r="AB52" s="148" t="str">
        <f t="shared" si="8"/>
        <v>x</v>
      </c>
      <c r="AC52" s="144" t="str">
        <f>IF(OR('Crisis Indicator Data'!$X46="x",ISNA('Crisis Indicator Data'!$Q46)),"x",'Crisis Indicator Data'!$X46/SUM('Crisis Indicator Data'!$Q46:$U46))</f>
        <v>x</v>
      </c>
      <c r="AD52" s="148" t="str">
        <f t="shared" si="9"/>
        <v>x</v>
      </c>
      <c r="AE52" s="146">
        <f>'Crisis Indicator Data'!Y46</f>
        <v>0</v>
      </c>
      <c r="AF52" s="146">
        <f>'Crisis Indicator Data'!Z46</f>
        <v>2</v>
      </c>
      <c r="AG52" s="146">
        <f>'Crisis Indicator Data'!AA46</f>
        <v>2</v>
      </c>
      <c r="AH52" s="146">
        <f>'Crisis Indicator Data'!AB46</f>
        <v>0</v>
      </c>
      <c r="AI52" s="149">
        <f t="shared" si="10"/>
        <v>2</v>
      </c>
      <c r="AJ52" s="146">
        <f>'Crisis Indicator Data'!AC46</f>
        <v>1</v>
      </c>
      <c r="AK52" s="146">
        <f>'Crisis Indicator Data'!AD46</f>
        <v>1</v>
      </c>
      <c r="AL52" s="149">
        <f t="shared" si="11"/>
        <v>2</v>
      </c>
      <c r="AM52" s="146">
        <f>'Crisis Indicator Data'!AE46</f>
        <v>1</v>
      </c>
      <c r="AN52" s="146">
        <f>'Crisis Indicator Data'!AF46</f>
        <v>1</v>
      </c>
      <c r="AO52" s="146">
        <f>'Crisis Indicator Data'!AG46</f>
        <v>1</v>
      </c>
      <c r="AP52" s="149">
        <f t="shared" si="12"/>
        <v>3</v>
      </c>
      <c r="AQ52" s="152">
        <f t="shared" si="13"/>
        <v>2</v>
      </c>
      <c r="AR52" s="154">
        <f t="shared" si="14"/>
        <v>3</v>
      </c>
    </row>
    <row r="53" spans="1:44" ht="13.5" customHeight="1" x14ac:dyDescent="0.35">
      <c r="A53" s="1" t="str">
        <f>'Crisis Indicator Data'!A47</f>
        <v>Sunda Strait Tsunami</v>
      </c>
      <c r="B53" s="1" t="str">
        <f>'Crisis Indicator Data'!B47</f>
        <v>Tsunami</v>
      </c>
      <c r="C53" s="25" t="str">
        <f>'Crisis Indicator Data'!C47</f>
        <v>IDN003</v>
      </c>
      <c r="D53" s="25" t="str">
        <f>'Crisis Indicator Data'!D47</f>
        <v>Indonesia</v>
      </c>
      <c r="E53" s="25" t="str">
        <f>'Crisis Indicator Data'!E47</f>
        <v>IDN</v>
      </c>
      <c r="F53" s="142">
        <f>IF(B53="Regional crisis",(IF(VLOOKUP($C53,'Regional Crises'!$B$1:$R$51,7,FALSE)="x","x",ROUND(IF(VLOOKUP($C53,'Regional Crises'!$B$1:$R$51,7,FALSE)&gt;$F$126,5,IF(VLOOKUP($C53,'Regional Crises'!$B$1:$R$51,7,FALSE)&lt;F$125,0,($F$126-VLOOKUP($C53,'Regional Crises'!$B$1:$R$51,7,FALSE))/($F$126-$F$125)*5)),1))),IF(VLOOKUP($E53,'Country Indicator Data'!$B$3:$N$193,3,FALSE)="x","x",ROUND(IF(VLOOKUP($E53,'Country Indicator Data'!$B$3:$N$193,3,FALSE)&gt;$F$126,5,IF(VLOOKUP($E53,'Country Indicator Data'!$B$3:$N$193,3,FALSE)&lt;$F$125,0,($F$126-VLOOKUP($E53,'Country Indicator Data'!$B$3:$N$193,3,FALSE))/($F$126-$F$125)*5)),1)))</f>
        <v>3.2</v>
      </c>
      <c r="G53" s="142">
        <f>IF(B53="Regional crisis",(IF(VLOOKUP($C53,'Regional Crises'!$B$1:$R$51,9,FALSE)="x","x",ROUND(IF(VLOOKUP($C53,'Regional Crises'!$B$1:$R$51,9,FALSE)&gt;G$126,5,IF(VLOOKUP($C53,'Regional Crises'!$B$1:$R$51,9,FALSE)&lt;G$125,0,(G$126-VLOOKUP($C53,'Regional Crises'!$B$1:$R$51,9,FALSE))/(G$126-G$125)*5)),1))),IF(VLOOKUP($E53,'Country Indicator Data'!$B$3:$N$193,5,FALSE)="x","x",ROUND(IF(VLOOKUP($E53,'Country Indicator Data'!$B$3:$N$193,5,FALSE)&gt;G$126,5,IF(VLOOKUP($E53,'Country Indicator Data'!$B$3:$N$193,5,FALSE)&lt;G$125,0,(G$126-VLOOKUP($E53,'Country Indicator Data'!$B$3:$N$193,5,FALSE))/(G$126-G$125)*5)),1)))</f>
        <v>1.8</v>
      </c>
      <c r="H53" s="143">
        <f t="shared" si="0"/>
        <v>2.5</v>
      </c>
      <c r="I53" s="142">
        <f>IF(B53="Regional crisis",(IF(VLOOKUP($C53,'Regional Crises'!$B$1:$R$51,6,FALSE)="x","x",ROUND(IF(VLOOKUP($C53,'Regional Crises'!$B$1:$R$51,6,FALSE)&gt;I$126,5,IF(VLOOKUP($C53,'Regional Crises'!$B$1:$R$51,6,FALSE)&lt;I$125,0,5-(I$126-VLOOKUP($C53,'Regional Crises'!$B$1:$R$51,6,FALSE))/(I$126-I$125)*5)),1))),IF(VLOOKUP($E53,'Country Indicator Data'!$B$3:$N$193,2,FALSE)="x","x",ROUND(IF(VLOOKUP($E53,'Country Indicator Data'!$B$3:$N$193,2,FALSE)&gt;I$126,5,IF(VLOOKUP($E53,'Country Indicator Data'!$B$3:$N$193,2,FALSE)&lt;I$125,0,5-(I$126-VLOOKUP($E53,'Country Indicator Data'!$B$3:$N$193,2,FALSE))/(I$126-I$125)*5)),1)))</f>
        <v>3.9</v>
      </c>
      <c r="J53" s="142">
        <f>IF(B53="Regional crisis",(IF(VLOOKUP($C53,'Regional Crises'!$B$1:$R$51,8,FALSE)="x","x",ROUND(IF(VLOOKUP($C53,'Regional Crises'!$B$1:$R$51,8,FALSE)&gt;J$126,5,IF(VLOOKUP($C53,'Regional Crises'!$B$1:$R$51,8,FALSE)&lt;J$125,0,5-(J$126-VLOOKUP($C53,'Regional Crises'!$B$1:$R$51,8,FALSE))/(J$126-J$125)*5)),1))),IF(VLOOKUP($E53,'Country Indicator Data'!$B$3:$N$193,4,FALSE)="x","x",ROUND(IF(VLOOKUP($E53,'Country Indicator Data'!$B$3:$N$193,4,FALSE)&gt;J$126,5,IF(VLOOKUP($E53,'Country Indicator Data'!$B$3:$N$193,4,FALSE)&lt;J$125,0,5-(J$126-VLOOKUP($E53,'Country Indicator Data'!$B$3:$N$193,4,FALSE))/(J$126-J$125)*5)),1)))</f>
        <v>1.1000000000000001</v>
      </c>
      <c r="K53" s="143">
        <f t="shared" si="1"/>
        <v>2.5</v>
      </c>
      <c r="L53" s="142">
        <f>IF(B53="Regional crisis",(IF(VLOOKUP($C53,'Regional Crises'!$B$1:$R$51,10,FALSE)="x","x",ROUND(IF(VLOOKUP($C53,'Regional Crises'!$B$1:$R$51,10,FALSE)&gt;L$126,5,IF(VLOOKUP($C53,'Regional Crises'!$B$1:$R$51,10,FALSE)&lt;L$125,0,5-(L$126-VLOOKUP($C53,'Regional Crises'!$B$1:$R$51,10,FALSE))/(L$126-L$125)*5)),1))),IF(VLOOKUP($E53,'Country Indicator Data'!$B$3:$N$193,6,FALSE)="x","x",ROUND(IF(VLOOKUP($E53,'Country Indicator Data'!$B$3:$N$193,6,FALSE)&gt;L$126,5,IF(VLOOKUP($E53,'Country Indicator Data'!$B$3:$N$193,6,FALSE)&lt;L$125,0,5-(L$126-VLOOKUP($E53,'Country Indicator Data'!$B$3:$N$193,6,FALSE))/(L$126-L$125)*5)),1)))</f>
        <v>3.1</v>
      </c>
      <c r="M53" s="142">
        <f>IF(B53="Regional crisis",(IF(VLOOKUP($C53,'Regional Crises'!$B$1:$R$51,11,FALSE)="x","x",ROUND(IF(VLOOKUP($C53,'Regional Crises'!$B$1:$R$51,11,FALSE)&gt;M$126,5,IF(VLOOKUP($C53,'Regional Crises'!$B$1:$R$51,11,FALSE)&lt;M$125,0,5-(M$126-VLOOKUP($C53,'Regional Crises'!$B$1:$R$51,11,FALSE))/(M$126-M$125)*5)),1))),IF(VLOOKUP($E53,'Country Indicator Data'!$B$3:$N$193,7,FALSE)="x","x",ROUND(IF(VLOOKUP($E53,'Country Indicator Data'!$B$3:$N$193,7,FALSE)&gt;M$126,5,IF(VLOOKUP($E53,'Country Indicator Data'!$B$3:$N$193,7,FALSE)&lt;M$125,0,5-(M$126-VLOOKUP($E53,'Country Indicator Data'!$B$3:$N$193,7,FALSE))/(M$126-M$125)*5)),1)))</f>
        <v>1.3</v>
      </c>
      <c r="N53" s="143">
        <f t="shared" si="2"/>
        <v>2.2000000000000002</v>
      </c>
      <c r="O53" s="151">
        <f t="shared" si="3"/>
        <v>2.4</v>
      </c>
      <c r="P53" s="142">
        <f>IF(B53="Regional crisis",VLOOKUP(C53,'Regional Crises'!$B$1:$R$54,12,FALSE),VLOOKUP(E53,'Country Indicator Data'!$B$3:$I$193,8,FALSE))</f>
        <v>3</v>
      </c>
      <c r="Q53" s="142">
        <f>IF(B53="Regional crisis",(IF(VLOOKUP(C53,'Regional Crises'!$B$1:$R$54,13,FALSE)="x","x",IF(VLOOKUP(C53,'Regional Crises'!$B$1:$R$54,13,FALSE)&gt;Q$7,5,IF(VLOOKUP(C53,'Regional Crises'!$B$1:$R$54,13,FALSE)&gt;Q$6,4,IF(VLOOKUP(C53,'Regional Crises'!$B$1:$R$54,13,FALSE)&gt;Q$5,3,IF(VLOOKUP(C53,'Regional Crises'!$B$1:$R$54,13,FALSE)&gt;Q$4,2,IF(VLOOKUP(C53,'Regional Crises'!$B$1:$R$54,13,FALSE)&gt;$Q$3,1,0))))))),(IF(VLOOKUP($E53,'Country Indicator Data'!$B$3:$P$193,9,FALSE)="x","x",IF(VLOOKUP($E53,'Country Indicator Data'!$B$3:$P$193,9,FALSE)&gt;Q$7,5,IF(VLOOKUP($E53,'Country Indicator Data'!$B$3:$P$193,9,FALSE)&gt;Q$6,4,IF(VLOOKUP($E53,'Country Indicator Data'!$B$3:$P$193,9,FALSE)&gt;Q$5,3,IF(VLOOKUP($E53,'Country Indicator Data'!$B$3:$P$193,9,FALSE)&gt;Q$4,2,IF(VLOOKUP($E53,'Country Indicator Data'!$B$3:$P$193,9,FALSE)&gt;$Q$3,1,0))))))))</f>
        <v>1</v>
      </c>
      <c r="R53" s="151">
        <f t="shared" si="4"/>
        <v>2</v>
      </c>
      <c r="S53" s="142">
        <f>IF(B53="Regional crisis",((IF(VLOOKUP($C53,'Regional Crises'!$B$1:$R$51,17,FALSE)="x","x",ROUND(IF(VLOOKUP($C53,'Regional Crises'!$B$1:$R$51,17,FALSE)&gt;S$126,0,IF(VLOOKUP($C53,'Regional Crises'!$B$1:$R$51,17,FALSE)&lt;S$125,5,(S$126-VLOOKUP($C53,'Regional Crises'!$B$1:$R$51,17,FALSE))/(S$126-S$125)*5)),1)))),(IF(VLOOKUP($E53,'Country Indicator Data'!$B$3:$N$193,13,FALSE)="x","x",ROUND(IF(VLOOKUP($E53,'Country Indicator Data'!$B$3:$N$193,13,FALSE)&gt;S$126,0,IF(VLOOKUP($E53,'Country Indicator Data'!$B$3:$N$193,13,FALSE)&lt;S$125,5,(S$126-VLOOKUP($E53,'Country Indicator Data'!$B$3:$N$193,13,FALSE))/(S$126-S$125)*5)),1))))</f>
        <v>3.2</v>
      </c>
      <c r="T53" s="142">
        <f>IF(B53="Regional crisis",((IF(VLOOKUP($C53,'Regional Crises'!$B$1:$R$51,14,FALSE)="x","x",ROUND(IF(VLOOKUP($C53,'Regional Crises'!$B$1:$R$51,14,FALSE)&gt;T$126,0,IF(VLOOKUP($C53,'Regional Crises'!$B$1:$R$51,14,FALSE)&lt;T$125,5,(T$126-VLOOKUP($C53,'Regional Crises'!$B$1:$R$51,14,FALSE))/(T$126-T$125)*5)),1)))),(IF(VLOOKUP($E53,'Country Indicator Data'!$B$3:$N$193,10,FALSE)="x","x",ROUND(IF(VLOOKUP($E53,'Country Indicator Data'!$B$3:$N$193,10,FALSE)&gt;T$126,0,IF(VLOOKUP($E53,'Country Indicator Data'!$B$3:$N$193,10,FALSE)&lt;T$125,5,(T$126-VLOOKUP($E53,'Country Indicator Data'!$B$3:$N$193,10,FALSE))/(T$126-T$125)*5)),1))))</f>
        <v>2.9</v>
      </c>
      <c r="U53" s="142">
        <f>IF(B53="Regional crisis",((IF(VLOOKUP($C53,'Regional Crises'!$B$1:$R$51,15,FALSE)="x","x",ROUND(IF(VLOOKUP($C53,'Regional Crises'!$B$1:$R$51,15,FALSE)&gt;U$126,0,IF(VLOOKUP($C53,'Regional Crises'!$B$1:$R$51,15,FALSE)&lt;U$125,5,(U$126-VLOOKUP($C53,'Regional Crises'!$B$1:$R$51,15,FALSE))/(U$126-U$125)*5)),1)))),(IF(VLOOKUP($E53,'Country Indicator Data'!$B$3:$N$193,11,FALSE)="x","x",ROUND(IF(VLOOKUP($E53,'Country Indicator Data'!$B$3:$N$193,11,FALSE)&gt;U$126,0,IF(VLOOKUP($E53,'Country Indicator Data'!$B$3:$N$193,11,FALSE)&lt;U$125,5,(U$126-VLOOKUP($E53,'Country Indicator Data'!$B$3:$N$193,11,FALSE))/(U$126-U$125)*5)),1))))</f>
        <v>1.9</v>
      </c>
      <c r="V53" s="142">
        <f>IF(B53="Regional crisis",((IF(VLOOKUP($C53,'Regional Crises'!$B$1:$R$51,16,FALSE)="x","x",ROUND(IF(VLOOKUP($C53,'Regional Crises'!$B$1:$R$51,16,FALSE)&gt;V$126,0,IF(VLOOKUP($C53,'Regional Crises'!$B$1:$R$51,16,FALSE)&lt;V$125,5,(V$126-VLOOKUP($C53,'Regional Crises'!$B$1:$R$51,16,FALSE))/(V$126-V$125)*5)),1)))),(IF(VLOOKUP($E53,'Country Indicator Data'!$B$3:$N$193,12,FALSE)="x","x",ROUND(IF(VLOOKUP($E53,'Country Indicator Data'!$B$3:$N$193,12,FALSE)&gt;V$126,0,IF(VLOOKUP($E53,'Country Indicator Data'!$B$3:$N$193,12,FALSE)&lt;V$125,5,(V$126-VLOOKUP($E53,'Country Indicator Data'!$B$3:$N$193,12,FALSE))/(V$126-V$125)*5)),1))))</f>
        <v>1.8</v>
      </c>
      <c r="W53" s="151">
        <f t="shared" si="5"/>
        <v>2.5</v>
      </c>
      <c r="X53" s="154">
        <f t="shared" si="6"/>
        <v>2.2999999999999998</v>
      </c>
      <c r="Y53" s="142">
        <f>IF('Core Indicators'!FC47="x","x",IF('Core Indicators'!FC47&gt;=Y$7,5,IF('Core Indicators'!FC47&gt;=Y$6,4,IF('Core Indicators'!FC47&gt;=Y$5,3,IF('Core Indicators'!FC47&gt;=Y$4,2,IF('Core Indicators'!FC47&gt;=Y$3,1,0))))))</f>
        <v>2</v>
      </c>
      <c r="Z53" s="151">
        <f t="shared" si="7"/>
        <v>2</v>
      </c>
      <c r="AA53" s="144" t="str">
        <f>IF(OR('Crisis Indicator Data'!$W47="x",ISNA('Crisis Indicator Data'!$Q47)),"x",'Crisis Indicator Data'!$W47/SUM('Crisis Indicator Data'!$Q47:$U47))</f>
        <v>x</v>
      </c>
      <c r="AB53" s="148" t="str">
        <f t="shared" si="8"/>
        <v>x</v>
      </c>
      <c r="AC53" s="144" t="str">
        <f>IF(OR('Crisis Indicator Data'!$X47="x",ISNA('Crisis Indicator Data'!$Q47)),"x",'Crisis Indicator Data'!$X47/SUM('Crisis Indicator Data'!$Q47:$U47))</f>
        <v>x</v>
      </c>
      <c r="AD53" s="148" t="str">
        <f t="shared" si="9"/>
        <v>x</v>
      </c>
      <c r="AE53" s="146">
        <f>'Crisis Indicator Data'!Y47</f>
        <v>0</v>
      </c>
      <c r="AF53" s="146">
        <f>'Crisis Indicator Data'!Z47</f>
        <v>0</v>
      </c>
      <c r="AG53" s="146">
        <f>'Crisis Indicator Data'!AA47</f>
        <v>0</v>
      </c>
      <c r="AH53" s="146">
        <f>'Crisis Indicator Data'!AB47</f>
        <v>0</v>
      </c>
      <c r="AI53" s="149">
        <f t="shared" si="10"/>
        <v>0</v>
      </c>
      <c r="AJ53" s="146">
        <f>'Crisis Indicator Data'!AC47</f>
        <v>0</v>
      </c>
      <c r="AK53" s="146">
        <f>'Crisis Indicator Data'!AD47</f>
        <v>0</v>
      </c>
      <c r="AL53" s="149">
        <f t="shared" si="11"/>
        <v>0</v>
      </c>
      <c r="AM53" s="146">
        <f>'Crisis Indicator Data'!AE47</f>
        <v>0</v>
      </c>
      <c r="AN53" s="146">
        <f>'Crisis Indicator Data'!AF47</f>
        <v>1</v>
      </c>
      <c r="AO53" s="146">
        <f>'Crisis Indicator Data'!AG47</f>
        <v>1</v>
      </c>
      <c r="AP53" s="149">
        <f t="shared" si="12"/>
        <v>2</v>
      </c>
      <c r="AQ53" s="152">
        <f t="shared" si="13"/>
        <v>1</v>
      </c>
      <c r="AR53" s="154">
        <f t="shared" si="14"/>
        <v>1.5</v>
      </c>
    </row>
    <row r="54" spans="1:44" ht="13.5" customHeight="1" x14ac:dyDescent="0.35">
      <c r="A54" s="1" t="str">
        <f>'Crisis Indicator Data'!A48</f>
        <v>Multiple crises in Iraq</v>
      </c>
      <c r="B54" s="1" t="str">
        <f>'Crisis Indicator Data'!B48</f>
        <v>Multiple crises country</v>
      </c>
      <c r="C54" s="25" t="str">
        <f>'Crisis Indicator Data'!C48</f>
        <v>IRQ001</v>
      </c>
      <c r="D54" s="25" t="str">
        <f>'Crisis Indicator Data'!D48</f>
        <v>Iraq</v>
      </c>
      <c r="E54" s="25" t="str">
        <f>'Crisis Indicator Data'!E48</f>
        <v>IRQ</v>
      </c>
      <c r="F54" s="142">
        <f>IF(B54="Regional crisis",(IF(VLOOKUP($C54,'Regional Crises'!$B$1:$R$51,7,FALSE)="x","x",ROUND(IF(VLOOKUP($C54,'Regional Crises'!$B$1:$R$51,7,FALSE)&gt;$F$126,5,IF(VLOOKUP($C54,'Regional Crises'!$B$1:$R$51,7,FALSE)&lt;F$125,0,($F$126-VLOOKUP($C54,'Regional Crises'!$B$1:$R$51,7,FALSE))/($F$126-$F$125)*5)),1))),IF(VLOOKUP($E54,'Country Indicator Data'!$B$3:$N$193,3,FALSE)="x","x",ROUND(IF(VLOOKUP($E54,'Country Indicator Data'!$B$3:$N$193,3,FALSE)&gt;$F$126,5,IF(VLOOKUP($E54,'Country Indicator Data'!$B$3:$N$193,3,FALSE)&lt;$F$125,0,($F$126-VLOOKUP($E54,'Country Indicator Data'!$B$3:$N$193,3,FALSE))/($F$126-$F$125)*5)),1)))</f>
        <v>4.3</v>
      </c>
      <c r="G54" s="142">
        <f>IF(B54="Regional crisis",(IF(VLOOKUP($C54,'Regional Crises'!$B$1:$R$51,9,FALSE)="x","x",ROUND(IF(VLOOKUP($C54,'Regional Crises'!$B$1:$R$51,9,FALSE)&gt;G$126,5,IF(VLOOKUP($C54,'Regional Crises'!$B$1:$R$51,9,FALSE)&lt;G$125,0,(G$126-VLOOKUP($C54,'Regional Crises'!$B$1:$R$51,9,FALSE))/(G$126-G$125)*5)),1))),IF(VLOOKUP($E54,'Country Indicator Data'!$B$3:$N$193,5,FALSE)="x","x",ROUND(IF(VLOOKUP($E54,'Country Indicator Data'!$B$3:$N$193,5,FALSE)&gt;G$126,5,IF(VLOOKUP($E54,'Country Indicator Data'!$B$3:$N$193,5,FALSE)&lt;G$125,0,(G$126-VLOOKUP($E54,'Country Indicator Data'!$B$3:$N$193,5,FALSE))/(G$126-G$125)*5)),1)))</f>
        <v>3.2</v>
      </c>
      <c r="H54" s="143">
        <f t="shared" si="0"/>
        <v>3.75</v>
      </c>
      <c r="I54" s="142">
        <f>IF(B54="Regional crisis",(IF(VLOOKUP($C54,'Regional Crises'!$B$1:$R$51,6,FALSE)="x","x",ROUND(IF(VLOOKUP($C54,'Regional Crises'!$B$1:$R$51,6,FALSE)&gt;I$126,5,IF(VLOOKUP($C54,'Regional Crises'!$B$1:$R$51,6,FALSE)&lt;I$125,0,5-(I$126-VLOOKUP($C54,'Regional Crises'!$B$1:$R$51,6,FALSE))/(I$126-I$125)*5)),1))),IF(VLOOKUP($E54,'Country Indicator Data'!$B$3:$N$193,2,FALSE)="x","x",ROUND(IF(VLOOKUP($E54,'Country Indicator Data'!$B$3:$N$193,2,FALSE)&gt;I$126,5,IF(VLOOKUP($E54,'Country Indicator Data'!$B$3:$N$193,2,FALSE)&lt;I$125,0,5-(I$126-VLOOKUP($E54,'Country Indicator Data'!$B$3:$N$193,2,FALSE))/(I$126-I$125)*5)),1)))</f>
        <v>2.7</v>
      </c>
      <c r="J54" s="142">
        <f>IF(B54="Regional crisis",(IF(VLOOKUP($C54,'Regional Crises'!$B$1:$R$51,8,FALSE)="x","x",ROUND(IF(VLOOKUP($C54,'Regional Crises'!$B$1:$R$51,8,FALSE)&gt;J$126,5,IF(VLOOKUP($C54,'Regional Crises'!$B$1:$R$51,8,FALSE)&lt;J$125,0,5-(J$126-VLOOKUP($C54,'Regional Crises'!$B$1:$R$51,8,FALSE))/(J$126-J$125)*5)),1))),IF(VLOOKUP($E54,'Country Indicator Data'!$B$3:$N$193,4,FALSE)="x","x",ROUND(IF(VLOOKUP($E54,'Country Indicator Data'!$B$3:$N$193,4,FALSE)&gt;J$126,5,IF(VLOOKUP($E54,'Country Indicator Data'!$B$3:$N$193,4,FALSE)&lt;J$125,0,5-(J$126-VLOOKUP($E54,'Country Indicator Data'!$B$3:$N$193,4,FALSE))/(J$126-J$125)*5)),1)))</f>
        <v>0</v>
      </c>
      <c r="K54" s="143">
        <f t="shared" si="1"/>
        <v>1.35</v>
      </c>
      <c r="L54" s="142">
        <f>IF(B54="Regional crisis",(IF(VLOOKUP($C54,'Regional Crises'!$B$1:$R$51,10,FALSE)="x","x",ROUND(IF(VLOOKUP($C54,'Regional Crises'!$B$1:$R$51,10,FALSE)&gt;L$126,5,IF(VLOOKUP($C54,'Regional Crises'!$B$1:$R$51,10,FALSE)&lt;L$125,0,5-(L$126-VLOOKUP($C54,'Regional Crises'!$B$1:$R$51,10,FALSE))/(L$126-L$125)*5)),1))),IF(VLOOKUP($E54,'Country Indicator Data'!$B$3:$N$193,6,FALSE)="x","x",ROUND(IF(VLOOKUP($E54,'Country Indicator Data'!$B$3:$N$193,6,FALSE)&gt;L$126,5,IF(VLOOKUP($E54,'Country Indicator Data'!$B$3:$N$193,6,FALSE)&lt;L$125,0,5-(L$126-VLOOKUP($E54,'Country Indicator Data'!$B$3:$N$193,6,FALSE))/(L$126-L$125)*5)),1)))</f>
        <v>3.5</v>
      </c>
      <c r="M54" s="142">
        <f>IF(B54="Regional crisis",(IF(VLOOKUP($C54,'Regional Crises'!$B$1:$R$51,11,FALSE)="x","x",ROUND(IF(VLOOKUP($C54,'Regional Crises'!$B$1:$R$51,11,FALSE)&gt;M$126,5,IF(VLOOKUP($C54,'Regional Crises'!$B$1:$R$51,11,FALSE)&lt;M$125,0,5-(M$126-VLOOKUP($C54,'Regional Crises'!$B$1:$R$51,11,FALSE))/(M$126-M$125)*5)),1))),IF(VLOOKUP($E54,'Country Indicator Data'!$B$3:$N$193,7,FALSE)="x","x",ROUND(IF(VLOOKUP($E54,'Country Indicator Data'!$B$3:$N$193,7,FALSE)&gt;M$126,5,IF(VLOOKUP($E54,'Country Indicator Data'!$B$3:$N$193,7,FALSE)&lt;M$125,0,5-(M$126-VLOOKUP($E54,'Country Indicator Data'!$B$3:$N$193,7,FALSE))/(M$126-M$125)*5)),1)))</f>
        <v>0.6</v>
      </c>
      <c r="N54" s="143">
        <f t="shared" si="2"/>
        <v>2.0499999999999998</v>
      </c>
      <c r="O54" s="151">
        <f t="shared" si="3"/>
        <v>2.3833333333333333</v>
      </c>
      <c r="P54" s="142">
        <f>IF(B54="Regional crisis",VLOOKUP(C54,'Regional Crises'!$B$1:$R$54,12,FALSE),VLOOKUP(E54,'Country Indicator Data'!$B$3:$I$193,8,FALSE))</f>
        <v>5</v>
      </c>
      <c r="Q54" s="142">
        <f>IF(B54="Regional crisis",(IF(VLOOKUP(C54,'Regional Crises'!$B$1:$R$54,13,FALSE)="x","x",IF(VLOOKUP(C54,'Regional Crises'!$B$1:$R$54,13,FALSE)&gt;Q$7,5,IF(VLOOKUP(C54,'Regional Crises'!$B$1:$R$54,13,FALSE)&gt;Q$6,4,IF(VLOOKUP(C54,'Regional Crises'!$B$1:$R$54,13,FALSE)&gt;Q$5,3,IF(VLOOKUP(C54,'Regional Crises'!$B$1:$R$54,13,FALSE)&gt;Q$4,2,IF(VLOOKUP(C54,'Regional Crises'!$B$1:$R$54,13,FALSE)&gt;$Q$3,1,0))))))),(IF(VLOOKUP($E54,'Country Indicator Data'!$B$3:$P$193,9,FALSE)="x","x",IF(VLOOKUP($E54,'Country Indicator Data'!$B$3:$P$193,9,FALSE)&gt;Q$7,5,IF(VLOOKUP($E54,'Country Indicator Data'!$B$3:$P$193,9,FALSE)&gt;Q$6,4,IF(VLOOKUP($E54,'Country Indicator Data'!$B$3:$P$193,9,FALSE)&gt;Q$5,3,IF(VLOOKUP($E54,'Country Indicator Data'!$B$3:$P$193,9,FALSE)&gt;Q$4,2,IF(VLOOKUP($E54,'Country Indicator Data'!$B$3:$P$193,9,FALSE)&gt;$Q$3,1,0))))))))</f>
        <v>4</v>
      </c>
      <c r="R54" s="151">
        <f t="shared" si="4"/>
        <v>4.5</v>
      </c>
      <c r="S54" s="142">
        <f>IF(B54="Regional crisis",((IF(VLOOKUP($C54,'Regional Crises'!$B$1:$R$51,17,FALSE)="x","x",ROUND(IF(VLOOKUP($C54,'Regional Crises'!$B$1:$R$51,17,FALSE)&gt;S$126,0,IF(VLOOKUP($C54,'Regional Crises'!$B$1:$R$51,17,FALSE)&lt;S$125,5,(S$126-VLOOKUP($C54,'Regional Crises'!$B$1:$R$51,17,FALSE))/(S$126-S$125)*5)),1)))),(IF(VLOOKUP($E54,'Country Indicator Data'!$B$3:$N$193,13,FALSE)="x","x",ROUND(IF(VLOOKUP($E54,'Country Indicator Data'!$B$3:$N$193,13,FALSE)&gt;S$126,0,IF(VLOOKUP($E54,'Country Indicator Data'!$B$3:$N$193,13,FALSE)&lt;S$125,5,(S$126-VLOOKUP($E54,'Country Indicator Data'!$B$3:$N$193,13,FALSE))/(S$126-S$125)*5)),1))))</f>
        <v>4.2</v>
      </c>
      <c r="T54" s="142">
        <f>IF(B54="Regional crisis",((IF(VLOOKUP($C54,'Regional Crises'!$B$1:$R$51,14,FALSE)="x","x",ROUND(IF(VLOOKUP($C54,'Regional Crises'!$B$1:$R$51,14,FALSE)&gt;T$126,0,IF(VLOOKUP($C54,'Regional Crises'!$B$1:$R$51,14,FALSE)&lt;T$125,5,(T$126-VLOOKUP($C54,'Regional Crises'!$B$1:$R$51,14,FALSE))/(T$126-T$125)*5)),1)))),(IF(VLOOKUP($E54,'Country Indicator Data'!$B$3:$N$193,10,FALSE)="x","x",ROUND(IF(VLOOKUP($E54,'Country Indicator Data'!$B$3:$N$193,10,FALSE)&gt;T$126,0,IF(VLOOKUP($E54,'Country Indicator Data'!$B$3:$N$193,10,FALSE)&lt;T$125,5,(T$126-VLOOKUP($E54,'Country Indicator Data'!$B$3:$N$193,10,FALSE))/(T$126-T$125)*5)),1))))</f>
        <v>4</v>
      </c>
      <c r="U54" s="142">
        <f>IF(B54="Regional crisis",((IF(VLOOKUP($C54,'Regional Crises'!$B$1:$R$51,15,FALSE)="x","x",ROUND(IF(VLOOKUP($C54,'Regional Crises'!$B$1:$R$51,15,FALSE)&gt;U$126,0,IF(VLOOKUP($C54,'Regional Crises'!$B$1:$R$51,15,FALSE)&lt;U$125,5,(U$126-VLOOKUP($C54,'Regional Crises'!$B$1:$R$51,15,FALSE))/(U$126-U$125)*5)),1)))),(IF(VLOOKUP($E54,'Country Indicator Data'!$B$3:$N$193,11,FALSE)="x","x",ROUND(IF(VLOOKUP($E54,'Country Indicator Data'!$B$3:$N$193,11,FALSE)&gt;U$126,0,IF(VLOOKUP($E54,'Country Indicator Data'!$B$3:$N$193,11,FALSE)&lt;U$125,5,(U$126-VLOOKUP($E54,'Country Indicator Data'!$B$3:$N$193,11,FALSE))/(U$126-U$125)*5)),1))))</f>
        <v>3.1</v>
      </c>
      <c r="V54" s="142">
        <f>IF(B54="Regional crisis",((IF(VLOOKUP($C54,'Regional Crises'!$B$1:$R$51,16,FALSE)="x","x",ROUND(IF(VLOOKUP($C54,'Regional Crises'!$B$1:$R$51,16,FALSE)&gt;V$126,0,IF(VLOOKUP($C54,'Regional Crises'!$B$1:$R$51,16,FALSE)&lt;V$125,5,(V$126-VLOOKUP($C54,'Regional Crises'!$B$1:$R$51,16,FALSE))/(V$126-V$125)*5)),1)))),(IF(VLOOKUP($E54,'Country Indicator Data'!$B$3:$N$193,12,FALSE)="x","x",ROUND(IF(VLOOKUP($E54,'Country Indicator Data'!$B$3:$N$193,12,FALSE)&gt;V$126,0,IF(VLOOKUP($E54,'Country Indicator Data'!$B$3:$N$193,12,FALSE)&lt;V$125,5,(V$126-VLOOKUP($E54,'Country Indicator Data'!$B$3:$N$193,12,FALSE))/(V$126-V$125)*5)),1))))</f>
        <v>3.5</v>
      </c>
      <c r="W54" s="151">
        <f t="shared" si="5"/>
        <v>3.7</v>
      </c>
      <c r="X54" s="154">
        <f t="shared" si="6"/>
        <v>3.5</v>
      </c>
      <c r="Y54" s="142">
        <f>IF('Core Indicators'!FC48="x","x",IF('Core Indicators'!FC48&gt;=Y$7,5,IF('Core Indicators'!FC48&gt;=Y$6,4,IF('Core Indicators'!FC48&gt;=Y$5,3,IF('Core Indicators'!FC48&gt;=Y$4,2,IF('Core Indicators'!FC48&gt;=Y$3,1,0))))))</f>
        <v>5</v>
      </c>
      <c r="Z54" s="151">
        <f t="shared" si="7"/>
        <v>5</v>
      </c>
      <c r="AA54" s="144">
        <f>IF(OR('Crisis Indicator Data'!$W48="x",ISNA('Crisis Indicator Data'!$Q48)),"x",'Crisis Indicator Data'!$W48/SUM('Crisis Indicator Data'!$Q48:$U48))</f>
        <v>0.10829983445992551</v>
      </c>
      <c r="AB54" s="148">
        <f t="shared" si="8"/>
        <v>2</v>
      </c>
      <c r="AC54" s="144">
        <f>IF(OR('Crisis Indicator Data'!$X48="x",ISNA('Crisis Indicator Data'!$Q48)),"x",'Crisis Indicator Data'!$X48/SUM('Crisis Indicator Data'!$Q48:$U48))</f>
        <v>0.32132287212029248</v>
      </c>
      <c r="AD54" s="148">
        <f t="shared" si="9"/>
        <v>5</v>
      </c>
      <c r="AE54" s="146">
        <f>'Crisis Indicator Data'!Y48</f>
        <v>1</v>
      </c>
      <c r="AF54" s="146">
        <f>'Crisis Indicator Data'!Z48</f>
        <v>2</v>
      </c>
      <c r="AG54" s="146">
        <f>'Crisis Indicator Data'!AA48</f>
        <v>1</v>
      </c>
      <c r="AH54" s="146">
        <f>'Crisis Indicator Data'!AB48</f>
        <v>0</v>
      </c>
      <c r="AI54" s="149">
        <f t="shared" si="10"/>
        <v>2</v>
      </c>
      <c r="AJ54" s="146">
        <f>'Crisis Indicator Data'!AC48</f>
        <v>0</v>
      </c>
      <c r="AK54" s="146">
        <f>'Crisis Indicator Data'!AD48</f>
        <v>3</v>
      </c>
      <c r="AL54" s="149">
        <f t="shared" si="11"/>
        <v>3</v>
      </c>
      <c r="AM54" s="146">
        <f>'Crisis Indicator Data'!AE48</f>
        <v>1</v>
      </c>
      <c r="AN54" s="146">
        <f>'Crisis Indicator Data'!AF48</f>
        <v>3</v>
      </c>
      <c r="AO54" s="146">
        <f>'Crisis Indicator Data'!AG48</f>
        <v>2</v>
      </c>
      <c r="AP54" s="149">
        <f t="shared" si="12"/>
        <v>4</v>
      </c>
      <c r="AQ54" s="152">
        <f t="shared" si="13"/>
        <v>3</v>
      </c>
      <c r="AR54" s="154">
        <f t="shared" si="14"/>
        <v>4</v>
      </c>
    </row>
    <row r="55" spans="1:44" ht="13.5" customHeight="1" x14ac:dyDescent="0.35">
      <c r="A55" s="1" t="str">
        <f>'Crisis Indicator Data'!A49</f>
        <v>Conflict  in Iraq</v>
      </c>
      <c r="B55" s="1" t="str">
        <f>'Crisis Indicator Data'!B49</f>
        <v>Conflict</v>
      </c>
      <c r="C55" s="25" t="str">
        <f>'Crisis Indicator Data'!C49</f>
        <v>IRQ002</v>
      </c>
      <c r="D55" s="25" t="str">
        <f>'Crisis Indicator Data'!D49</f>
        <v>Iraq</v>
      </c>
      <c r="E55" s="25" t="str">
        <f>'Crisis Indicator Data'!E49</f>
        <v>IRQ</v>
      </c>
      <c r="F55" s="142">
        <f>IF(B55="Regional crisis",(IF(VLOOKUP($C55,'Regional Crises'!$B$1:$R$51,7,FALSE)="x","x",ROUND(IF(VLOOKUP($C55,'Regional Crises'!$B$1:$R$51,7,FALSE)&gt;$F$126,5,IF(VLOOKUP($C55,'Regional Crises'!$B$1:$R$51,7,FALSE)&lt;F$125,0,($F$126-VLOOKUP($C55,'Regional Crises'!$B$1:$R$51,7,FALSE))/($F$126-$F$125)*5)),1))),IF(VLOOKUP($E55,'Country Indicator Data'!$B$3:$N$193,3,FALSE)="x","x",ROUND(IF(VLOOKUP($E55,'Country Indicator Data'!$B$3:$N$193,3,FALSE)&gt;$F$126,5,IF(VLOOKUP($E55,'Country Indicator Data'!$B$3:$N$193,3,FALSE)&lt;$F$125,0,($F$126-VLOOKUP($E55,'Country Indicator Data'!$B$3:$N$193,3,FALSE))/($F$126-$F$125)*5)),1)))</f>
        <v>4.3</v>
      </c>
      <c r="G55" s="142">
        <f>IF(B55="Regional crisis",(IF(VLOOKUP($C55,'Regional Crises'!$B$1:$R$51,9,FALSE)="x","x",ROUND(IF(VLOOKUP($C55,'Regional Crises'!$B$1:$R$51,9,FALSE)&gt;G$126,5,IF(VLOOKUP($C55,'Regional Crises'!$B$1:$R$51,9,FALSE)&lt;G$125,0,(G$126-VLOOKUP($C55,'Regional Crises'!$B$1:$R$51,9,FALSE))/(G$126-G$125)*5)),1))),IF(VLOOKUP($E55,'Country Indicator Data'!$B$3:$N$193,5,FALSE)="x","x",ROUND(IF(VLOOKUP($E55,'Country Indicator Data'!$B$3:$N$193,5,FALSE)&gt;G$126,5,IF(VLOOKUP($E55,'Country Indicator Data'!$B$3:$N$193,5,FALSE)&lt;G$125,0,(G$126-VLOOKUP($E55,'Country Indicator Data'!$B$3:$N$193,5,FALSE))/(G$126-G$125)*5)),1)))</f>
        <v>3.2</v>
      </c>
      <c r="H55" s="143">
        <f t="shared" si="0"/>
        <v>3.75</v>
      </c>
      <c r="I55" s="142">
        <f>IF(B55="Regional crisis",(IF(VLOOKUP($C55,'Regional Crises'!$B$1:$R$51,6,FALSE)="x","x",ROUND(IF(VLOOKUP($C55,'Regional Crises'!$B$1:$R$51,6,FALSE)&gt;I$126,5,IF(VLOOKUP($C55,'Regional Crises'!$B$1:$R$51,6,FALSE)&lt;I$125,0,5-(I$126-VLOOKUP($C55,'Regional Crises'!$B$1:$R$51,6,FALSE))/(I$126-I$125)*5)),1))),IF(VLOOKUP($E55,'Country Indicator Data'!$B$3:$N$193,2,FALSE)="x","x",ROUND(IF(VLOOKUP($E55,'Country Indicator Data'!$B$3:$N$193,2,FALSE)&gt;I$126,5,IF(VLOOKUP($E55,'Country Indicator Data'!$B$3:$N$193,2,FALSE)&lt;I$125,0,5-(I$126-VLOOKUP($E55,'Country Indicator Data'!$B$3:$N$193,2,FALSE))/(I$126-I$125)*5)),1)))</f>
        <v>2.7</v>
      </c>
      <c r="J55" s="142">
        <f>IF(B55="Regional crisis",(IF(VLOOKUP($C55,'Regional Crises'!$B$1:$R$51,8,FALSE)="x","x",ROUND(IF(VLOOKUP($C55,'Regional Crises'!$B$1:$R$51,8,FALSE)&gt;J$126,5,IF(VLOOKUP($C55,'Regional Crises'!$B$1:$R$51,8,FALSE)&lt;J$125,0,5-(J$126-VLOOKUP($C55,'Regional Crises'!$B$1:$R$51,8,FALSE))/(J$126-J$125)*5)),1))),IF(VLOOKUP($E55,'Country Indicator Data'!$B$3:$N$193,4,FALSE)="x","x",ROUND(IF(VLOOKUP($E55,'Country Indicator Data'!$B$3:$N$193,4,FALSE)&gt;J$126,5,IF(VLOOKUP($E55,'Country Indicator Data'!$B$3:$N$193,4,FALSE)&lt;J$125,0,5-(J$126-VLOOKUP($E55,'Country Indicator Data'!$B$3:$N$193,4,FALSE))/(J$126-J$125)*5)),1)))</f>
        <v>0</v>
      </c>
      <c r="K55" s="143">
        <f t="shared" si="1"/>
        <v>1.35</v>
      </c>
      <c r="L55" s="142">
        <f>IF(B55="Regional crisis",(IF(VLOOKUP($C55,'Regional Crises'!$B$1:$R$51,10,FALSE)="x","x",ROUND(IF(VLOOKUP($C55,'Regional Crises'!$B$1:$R$51,10,FALSE)&gt;L$126,5,IF(VLOOKUP($C55,'Regional Crises'!$B$1:$R$51,10,FALSE)&lt;L$125,0,5-(L$126-VLOOKUP($C55,'Regional Crises'!$B$1:$R$51,10,FALSE))/(L$126-L$125)*5)),1))),IF(VLOOKUP($E55,'Country Indicator Data'!$B$3:$N$193,6,FALSE)="x","x",ROUND(IF(VLOOKUP($E55,'Country Indicator Data'!$B$3:$N$193,6,FALSE)&gt;L$126,5,IF(VLOOKUP($E55,'Country Indicator Data'!$B$3:$N$193,6,FALSE)&lt;L$125,0,5-(L$126-VLOOKUP($E55,'Country Indicator Data'!$B$3:$N$193,6,FALSE))/(L$126-L$125)*5)),1)))</f>
        <v>3.5</v>
      </c>
      <c r="M55" s="142">
        <f>IF(B55="Regional crisis",(IF(VLOOKUP($C55,'Regional Crises'!$B$1:$R$51,11,FALSE)="x","x",ROUND(IF(VLOOKUP($C55,'Regional Crises'!$B$1:$R$51,11,FALSE)&gt;M$126,5,IF(VLOOKUP($C55,'Regional Crises'!$B$1:$R$51,11,FALSE)&lt;M$125,0,5-(M$126-VLOOKUP($C55,'Regional Crises'!$B$1:$R$51,11,FALSE))/(M$126-M$125)*5)),1))),IF(VLOOKUP($E55,'Country Indicator Data'!$B$3:$N$193,7,FALSE)="x","x",ROUND(IF(VLOOKUP($E55,'Country Indicator Data'!$B$3:$N$193,7,FALSE)&gt;M$126,5,IF(VLOOKUP($E55,'Country Indicator Data'!$B$3:$N$193,7,FALSE)&lt;M$125,0,5-(M$126-VLOOKUP($E55,'Country Indicator Data'!$B$3:$N$193,7,FALSE))/(M$126-M$125)*5)),1)))</f>
        <v>0.6</v>
      </c>
      <c r="N55" s="143">
        <f t="shared" si="2"/>
        <v>2.0499999999999998</v>
      </c>
      <c r="O55" s="151">
        <f t="shared" si="3"/>
        <v>2.3833333333333333</v>
      </c>
      <c r="P55" s="142">
        <f>IF(B55="Regional crisis",VLOOKUP(C55,'Regional Crises'!$B$1:$R$54,12,FALSE),VLOOKUP(E55,'Country Indicator Data'!$B$3:$I$193,8,FALSE))</f>
        <v>5</v>
      </c>
      <c r="Q55" s="142">
        <f>IF(B55="Regional crisis",(IF(VLOOKUP(C55,'Regional Crises'!$B$1:$R$54,13,FALSE)="x","x",IF(VLOOKUP(C55,'Regional Crises'!$B$1:$R$54,13,FALSE)&gt;Q$7,5,IF(VLOOKUP(C55,'Regional Crises'!$B$1:$R$54,13,FALSE)&gt;Q$6,4,IF(VLOOKUP(C55,'Regional Crises'!$B$1:$R$54,13,FALSE)&gt;Q$5,3,IF(VLOOKUP(C55,'Regional Crises'!$B$1:$R$54,13,FALSE)&gt;Q$4,2,IF(VLOOKUP(C55,'Regional Crises'!$B$1:$R$54,13,FALSE)&gt;$Q$3,1,0))))))),(IF(VLOOKUP($E55,'Country Indicator Data'!$B$3:$P$193,9,FALSE)="x","x",IF(VLOOKUP($E55,'Country Indicator Data'!$B$3:$P$193,9,FALSE)&gt;Q$7,5,IF(VLOOKUP($E55,'Country Indicator Data'!$B$3:$P$193,9,FALSE)&gt;Q$6,4,IF(VLOOKUP($E55,'Country Indicator Data'!$B$3:$P$193,9,FALSE)&gt;Q$5,3,IF(VLOOKUP($E55,'Country Indicator Data'!$B$3:$P$193,9,FALSE)&gt;Q$4,2,IF(VLOOKUP($E55,'Country Indicator Data'!$B$3:$P$193,9,FALSE)&gt;$Q$3,1,0))))))))</f>
        <v>4</v>
      </c>
      <c r="R55" s="151">
        <f t="shared" si="4"/>
        <v>4.5</v>
      </c>
      <c r="S55" s="142">
        <f>IF(B55="Regional crisis",((IF(VLOOKUP($C55,'Regional Crises'!$B$1:$R$51,17,FALSE)="x","x",ROUND(IF(VLOOKUP($C55,'Regional Crises'!$B$1:$R$51,17,FALSE)&gt;S$126,0,IF(VLOOKUP($C55,'Regional Crises'!$B$1:$R$51,17,FALSE)&lt;S$125,5,(S$126-VLOOKUP($C55,'Regional Crises'!$B$1:$R$51,17,FALSE))/(S$126-S$125)*5)),1)))),(IF(VLOOKUP($E55,'Country Indicator Data'!$B$3:$N$193,13,FALSE)="x","x",ROUND(IF(VLOOKUP($E55,'Country Indicator Data'!$B$3:$N$193,13,FALSE)&gt;S$126,0,IF(VLOOKUP($E55,'Country Indicator Data'!$B$3:$N$193,13,FALSE)&lt;S$125,5,(S$126-VLOOKUP($E55,'Country Indicator Data'!$B$3:$N$193,13,FALSE))/(S$126-S$125)*5)),1))))</f>
        <v>4.2</v>
      </c>
      <c r="T55" s="142">
        <f>IF(B55="Regional crisis",((IF(VLOOKUP($C55,'Regional Crises'!$B$1:$R$51,14,FALSE)="x","x",ROUND(IF(VLOOKUP($C55,'Regional Crises'!$B$1:$R$51,14,FALSE)&gt;T$126,0,IF(VLOOKUP($C55,'Regional Crises'!$B$1:$R$51,14,FALSE)&lt;T$125,5,(T$126-VLOOKUP($C55,'Regional Crises'!$B$1:$R$51,14,FALSE))/(T$126-T$125)*5)),1)))),(IF(VLOOKUP($E55,'Country Indicator Data'!$B$3:$N$193,10,FALSE)="x","x",ROUND(IF(VLOOKUP($E55,'Country Indicator Data'!$B$3:$N$193,10,FALSE)&gt;T$126,0,IF(VLOOKUP($E55,'Country Indicator Data'!$B$3:$N$193,10,FALSE)&lt;T$125,5,(T$126-VLOOKUP($E55,'Country Indicator Data'!$B$3:$N$193,10,FALSE))/(T$126-T$125)*5)),1))))</f>
        <v>4</v>
      </c>
      <c r="U55" s="142">
        <f>IF(B55="Regional crisis",((IF(VLOOKUP($C55,'Regional Crises'!$B$1:$R$51,15,FALSE)="x","x",ROUND(IF(VLOOKUP($C55,'Regional Crises'!$B$1:$R$51,15,FALSE)&gt;U$126,0,IF(VLOOKUP($C55,'Regional Crises'!$B$1:$R$51,15,FALSE)&lt;U$125,5,(U$126-VLOOKUP($C55,'Regional Crises'!$B$1:$R$51,15,FALSE))/(U$126-U$125)*5)),1)))),(IF(VLOOKUP($E55,'Country Indicator Data'!$B$3:$N$193,11,FALSE)="x","x",ROUND(IF(VLOOKUP($E55,'Country Indicator Data'!$B$3:$N$193,11,FALSE)&gt;U$126,0,IF(VLOOKUP($E55,'Country Indicator Data'!$B$3:$N$193,11,FALSE)&lt;U$125,5,(U$126-VLOOKUP($E55,'Country Indicator Data'!$B$3:$N$193,11,FALSE))/(U$126-U$125)*5)),1))))</f>
        <v>3.1</v>
      </c>
      <c r="V55" s="142">
        <f>IF(B55="Regional crisis",((IF(VLOOKUP($C55,'Regional Crises'!$B$1:$R$51,16,FALSE)="x","x",ROUND(IF(VLOOKUP($C55,'Regional Crises'!$B$1:$R$51,16,FALSE)&gt;V$126,0,IF(VLOOKUP($C55,'Regional Crises'!$B$1:$R$51,16,FALSE)&lt;V$125,5,(V$126-VLOOKUP($C55,'Regional Crises'!$B$1:$R$51,16,FALSE))/(V$126-V$125)*5)),1)))),(IF(VLOOKUP($E55,'Country Indicator Data'!$B$3:$N$193,12,FALSE)="x","x",ROUND(IF(VLOOKUP($E55,'Country Indicator Data'!$B$3:$N$193,12,FALSE)&gt;V$126,0,IF(VLOOKUP($E55,'Country Indicator Data'!$B$3:$N$193,12,FALSE)&lt;V$125,5,(V$126-VLOOKUP($E55,'Country Indicator Data'!$B$3:$N$193,12,FALSE))/(V$126-V$125)*5)),1))))</f>
        <v>3.5</v>
      </c>
      <c r="W55" s="151">
        <f t="shared" si="5"/>
        <v>3.7</v>
      </c>
      <c r="X55" s="154">
        <f t="shared" si="6"/>
        <v>3.5</v>
      </c>
      <c r="Y55" s="142">
        <f>IF('Core Indicators'!FC49="x","x",IF('Core Indicators'!FC49&gt;=Y$7,5,IF('Core Indicators'!FC49&gt;=Y$6,4,IF('Core Indicators'!FC49&gt;=Y$5,3,IF('Core Indicators'!FC49&gt;=Y$4,2,IF('Core Indicators'!FC49&gt;=Y$3,1,0))))))</f>
        <v>5</v>
      </c>
      <c r="Z55" s="151">
        <f t="shared" si="7"/>
        <v>5</v>
      </c>
      <c r="AA55" s="144">
        <f>IF(OR('Crisis Indicator Data'!$W49="x",ISNA('Crisis Indicator Data'!$Q49)),"x",'Crisis Indicator Data'!$W49/SUM('Crisis Indicator Data'!$Q49:$U49))</f>
        <v>0.14273918181818182</v>
      </c>
      <c r="AB55" s="148">
        <f t="shared" si="8"/>
        <v>2</v>
      </c>
      <c r="AC55" s="144">
        <f>IF(OR('Crisis Indicator Data'!$X49="x",ISNA('Crisis Indicator Data'!$Q49)),"x",'Crisis Indicator Data'!$X49/SUM('Crisis Indicator Data'!$Q49:$U49))</f>
        <v>0.42350354545454544</v>
      </c>
      <c r="AD55" s="148">
        <f t="shared" si="9"/>
        <v>5</v>
      </c>
      <c r="AE55" s="146">
        <f>'Crisis Indicator Data'!Y49</f>
        <v>1</v>
      </c>
      <c r="AF55" s="146">
        <f>'Crisis Indicator Data'!Z49</f>
        <v>2</v>
      </c>
      <c r="AG55" s="146">
        <f>'Crisis Indicator Data'!AA49</f>
        <v>1</v>
      </c>
      <c r="AH55" s="146">
        <f>'Crisis Indicator Data'!AB49</f>
        <v>0</v>
      </c>
      <c r="AI55" s="149">
        <f t="shared" si="10"/>
        <v>2</v>
      </c>
      <c r="AJ55" s="146">
        <f>'Crisis Indicator Data'!AC49</f>
        <v>0</v>
      </c>
      <c r="AK55" s="146">
        <f>'Crisis Indicator Data'!AD49</f>
        <v>3</v>
      </c>
      <c r="AL55" s="149">
        <f t="shared" si="11"/>
        <v>3</v>
      </c>
      <c r="AM55" s="146">
        <f>'Crisis Indicator Data'!AE49</f>
        <v>1</v>
      </c>
      <c r="AN55" s="146">
        <f>'Crisis Indicator Data'!AF49</f>
        <v>3</v>
      </c>
      <c r="AO55" s="146">
        <f>'Crisis Indicator Data'!AG49</f>
        <v>2</v>
      </c>
      <c r="AP55" s="149">
        <f t="shared" si="12"/>
        <v>4</v>
      </c>
      <c r="AQ55" s="152">
        <f t="shared" si="13"/>
        <v>3</v>
      </c>
      <c r="AR55" s="154">
        <f t="shared" si="14"/>
        <v>4</v>
      </c>
    </row>
    <row r="56" spans="1:44" ht="13.5" customHeight="1" x14ac:dyDescent="0.35">
      <c r="A56" s="1" t="str">
        <f>'Crisis Indicator Data'!A50</f>
        <v>Syrian and Palestinian refugees in iraq</v>
      </c>
      <c r="B56" s="1" t="str">
        <f>'Crisis Indicator Data'!B50</f>
        <v>International displacement</v>
      </c>
      <c r="C56" s="25" t="str">
        <f>'Crisis Indicator Data'!C50</f>
        <v>IRQ003</v>
      </c>
      <c r="D56" s="25" t="str">
        <f>'Crisis Indicator Data'!D50</f>
        <v>Iraq</v>
      </c>
      <c r="E56" s="25" t="str">
        <f>'Crisis Indicator Data'!E50</f>
        <v>IRQ</v>
      </c>
      <c r="F56" s="142">
        <f>IF(B56="Regional crisis",(IF(VLOOKUP($C56,'Regional Crises'!$B$1:$R$51,7,FALSE)="x","x",ROUND(IF(VLOOKUP($C56,'Regional Crises'!$B$1:$R$51,7,FALSE)&gt;$F$126,5,IF(VLOOKUP($C56,'Regional Crises'!$B$1:$R$51,7,FALSE)&lt;F$125,0,($F$126-VLOOKUP($C56,'Regional Crises'!$B$1:$R$51,7,FALSE))/($F$126-$F$125)*5)),1))),IF(VLOOKUP($E56,'Country Indicator Data'!$B$3:$N$193,3,FALSE)="x","x",ROUND(IF(VLOOKUP($E56,'Country Indicator Data'!$B$3:$N$193,3,FALSE)&gt;$F$126,5,IF(VLOOKUP($E56,'Country Indicator Data'!$B$3:$N$193,3,FALSE)&lt;$F$125,0,($F$126-VLOOKUP($E56,'Country Indicator Data'!$B$3:$N$193,3,FALSE))/($F$126-$F$125)*5)),1)))</f>
        <v>4.3</v>
      </c>
      <c r="G56" s="142">
        <f>IF(B56="Regional crisis",(IF(VLOOKUP($C56,'Regional Crises'!$B$1:$R$51,9,FALSE)="x","x",ROUND(IF(VLOOKUP($C56,'Regional Crises'!$B$1:$R$51,9,FALSE)&gt;G$126,5,IF(VLOOKUP($C56,'Regional Crises'!$B$1:$R$51,9,FALSE)&lt;G$125,0,(G$126-VLOOKUP($C56,'Regional Crises'!$B$1:$R$51,9,FALSE))/(G$126-G$125)*5)),1))),IF(VLOOKUP($E56,'Country Indicator Data'!$B$3:$N$193,5,FALSE)="x","x",ROUND(IF(VLOOKUP($E56,'Country Indicator Data'!$B$3:$N$193,5,FALSE)&gt;G$126,5,IF(VLOOKUP($E56,'Country Indicator Data'!$B$3:$N$193,5,FALSE)&lt;G$125,0,(G$126-VLOOKUP($E56,'Country Indicator Data'!$B$3:$N$193,5,FALSE))/(G$126-G$125)*5)),1)))</f>
        <v>3.2</v>
      </c>
      <c r="H56" s="143">
        <f t="shared" si="0"/>
        <v>3.75</v>
      </c>
      <c r="I56" s="142">
        <f>IF(B56="Regional crisis",(IF(VLOOKUP($C56,'Regional Crises'!$B$1:$R$51,6,FALSE)="x","x",ROUND(IF(VLOOKUP($C56,'Regional Crises'!$B$1:$R$51,6,FALSE)&gt;I$126,5,IF(VLOOKUP($C56,'Regional Crises'!$B$1:$R$51,6,FALSE)&lt;I$125,0,5-(I$126-VLOOKUP($C56,'Regional Crises'!$B$1:$R$51,6,FALSE))/(I$126-I$125)*5)),1))),IF(VLOOKUP($E56,'Country Indicator Data'!$B$3:$N$193,2,FALSE)="x","x",ROUND(IF(VLOOKUP($E56,'Country Indicator Data'!$B$3:$N$193,2,FALSE)&gt;I$126,5,IF(VLOOKUP($E56,'Country Indicator Data'!$B$3:$N$193,2,FALSE)&lt;I$125,0,5-(I$126-VLOOKUP($E56,'Country Indicator Data'!$B$3:$N$193,2,FALSE))/(I$126-I$125)*5)),1)))</f>
        <v>2.7</v>
      </c>
      <c r="J56" s="142">
        <f>IF(B56="Regional crisis",(IF(VLOOKUP($C56,'Regional Crises'!$B$1:$R$51,8,FALSE)="x","x",ROUND(IF(VLOOKUP($C56,'Regional Crises'!$B$1:$R$51,8,FALSE)&gt;J$126,5,IF(VLOOKUP($C56,'Regional Crises'!$B$1:$R$51,8,FALSE)&lt;J$125,0,5-(J$126-VLOOKUP($C56,'Regional Crises'!$B$1:$R$51,8,FALSE))/(J$126-J$125)*5)),1))),IF(VLOOKUP($E56,'Country Indicator Data'!$B$3:$N$193,4,FALSE)="x","x",ROUND(IF(VLOOKUP($E56,'Country Indicator Data'!$B$3:$N$193,4,FALSE)&gt;J$126,5,IF(VLOOKUP($E56,'Country Indicator Data'!$B$3:$N$193,4,FALSE)&lt;J$125,0,5-(J$126-VLOOKUP($E56,'Country Indicator Data'!$B$3:$N$193,4,FALSE))/(J$126-J$125)*5)),1)))</f>
        <v>0</v>
      </c>
      <c r="K56" s="143">
        <f t="shared" si="1"/>
        <v>1.35</v>
      </c>
      <c r="L56" s="142">
        <f>IF(B56="Regional crisis",(IF(VLOOKUP($C56,'Regional Crises'!$B$1:$R$51,10,FALSE)="x","x",ROUND(IF(VLOOKUP($C56,'Regional Crises'!$B$1:$R$51,10,FALSE)&gt;L$126,5,IF(VLOOKUP($C56,'Regional Crises'!$B$1:$R$51,10,FALSE)&lt;L$125,0,5-(L$126-VLOOKUP($C56,'Regional Crises'!$B$1:$R$51,10,FALSE))/(L$126-L$125)*5)),1))),IF(VLOOKUP($E56,'Country Indicator Data'!$B$3:$N$193,6,FALSE)="x","x",ROUND(IF(VLOOKUP($E56,'Country Indicator Data'!$B$3:$N$193,6,FALSE)&gt;L$126,5,IF(VLOOKUP($E56,'Country Indicator Data'!$B$3:$N$193,6,FALSE)&lt;L$125,0,5-(L$126-VLOOKUP($E56,'Country Indicator Data'!$B$3:$N$193,6,FALSE))/(L$126-L$125)*5)),1)))</f>
        <v>3.5</v>
      </c>
      <c r="M56" s="142">
        <f>IF(B56="Regional crisis",(IF(VLOOKUP($C56,'Regional Crises'!$B$1:$R$51,11,FALSE)="x","x",ROUND(IF(VLOOKUP($C56,'Regional Crises'!$B$1:$R$51,11,FALSE)&gt;M$126,5,IF(VLOOKUP($C56,'Regional Crises'!$B$1:$R$51,11,FALSE)&lt;M$125,0,5-(M$126-VLOOKUP($C56,'Regional Crises'!$B$1:$R$51,11,FALSE))/(M$126-M$125)*5)),1))),IF(VLOOKUP($E56,'Country Indicator Data'!$B$3:$N$193,7,FALSE)="x","x",ROUND(IF(VLOOKUP($E56,'Country Indicator Data'!$B$3:$N$193,7,FALSE)&gt;M$126,5,IF(VLOOKUP($E56,'Country Indicator Data'!$B$3:$N$193,7,FALSE)&lt;M$125,0,5-(M$126-VLOOKUP($E56,'Country Indicator Data'!$B$3:$N$193,7,FALSE))/(M$126-M$125)*5)),1)))</f>
        <v>0.6</v>
      </c>
      <c r="N56" s="143">
        <f t="shared" si="2"/>
        <v>2.0499999999999998</v>
      </c>
      <c r="O56" s="151">
        <f t="shared" si="3"/>
        <v>2.3833333333333333</v>
      </c>
      <c r="P56" s="142">
        <f>IF(B56="Regional crisis",VLOOKUP(C56,'Regional Crises'!$B$1:$R$54,12,FALSE),VLOOKUP(E56,'Country Indicator Data'!$B$3:$I$193,8,FALSE))</f>
        <v>5</v>
      </c>
      <c r="Q56" s="142">
        <f>IF(B56="Regional crisis",(IF(VLOOKUP(C56,'Regional Crises'!$B$1:$R$54,13,FALSE)="x","x",IF(VLOOKUP(C56,'Regional Crises'!$B$1:$R$54,13,FALSE)&gt;Q$7,5,IF(VLOOKUP(C56,'Regional Crises'!$B$1:$R$54,13,FALSE)&gt;Q$6,4,IF(VLOOKUP(C56,'Regional Crises'!$B$1:$R$54,13,FALSE)&gt;Q$5,3,IF(VLOOKUP(C56,'Regional Crises'!$B$1:$R$54,13,FALSE)&gt;Q$4,2,IF(VLOOKUP(C56,'Regional Crises'!$B$1:$R$54,13,FALSE)&gt;$Q$3,1,0))))))),(IF(VLOOKUP($E56,'Country Indicator Data'!$B$3:$P$193,9,FALSE)="x","x",IF(VLOOKUP($E56,'Country Indicator Data'!$B$3:$P$193,9,FALSE)&gt;Q$7,5,IF(VLOOKUP($E56,'Country Indicator Data'!$B$3:$P$193,9,FALSE)&gt;Q$6,4,IF(VLOOKUP($E56,'Country Indicator Data'!$B$3:$P$193,9,FALSE)&gt;Q$5,3,IF(VLOOKUP($E56,'Country Indicator Data'!$B$3:$P$193,9,FALSE)&gt;Q$4,2,IF(VLOOKUP($E56,'Country Indicator Data'!$B$3:$P$193,9,FALSE)&gt;$Q$3,1,0))))))))</f>
        <v>4</v>
      </c>
      <c r="R56" s="151">
        <f t="shared" si="4"/>
        <v>4.5</v>
      </c>
      <c r="S56" s="142">
        <f>IF(B56="Regional crisis",((IF(VLOOKUP($C56,'Regional Crises'!$B$1:$R$51,17,FALSE)="x","x",ROUND(IF(VLOOKUP($C56,'Regional Crises'!$B$1:$R$51,17,FALSE)&gt;S$126,0,IF(VLOOKUP($C56,'Regional Crises'!$B$1:$R$51,17,FALSE)&lt;S$125,5,(S$126-VLOOKUP($C56,'Regional Crises'!$B$1:$R$51,17,FALSE))/(S$126-S$125)*5)),1)))),(IF(VLOOKUP($E56,'Country Indicator Data'!$B$3:$N$193,13,FALSE)="x","x",ROUND(IF(VLOOKUP($E56,'Country Indicator Data'!$B$3:$N$193,13,FALSE)&gt;S$126,0,IF(VLOOKUP($E56,'Country Indicator Data'!$B$3:$N$193,13,FALSE)&lt;S$125,5,(S$126-VLOOKUP($E56,'Country Indicator Data'!$B$3:$N$193,13,FALSE))/(S$126-S$125)*5)),1))))</f>
        <v>4.2</v>
      </c>
      <c r="T56" s="142">
        <f>IF(B56="Regional crisis",((IF(VLOOKUP($C56,'Regional Crises'!$B$1:$R$51,14,FALSE)="x","x",ROUND(IF(VLOOKUP($C56,'Regional Crises'!$B$1:$R$51,14,FALSE)&gt;T$126,0,IF(VLOOKUP($C56,'Regional Crises'!$B$1:$R$51,14,FALSE)&lt;T$125,5,(T$126-VLOOKUP($C56,'Regional Crises'!$B$1:$R$51,14,FALSE))/(T$126-T$125)*5)),1)))),(IF(VLOOKUP($E56,'Country Indicator Data'!$B$3:$N$193,10,FALSE)="x","x",ROUND(IF(VLOOKUP($E56,'Country Indicator Data'!$B$3:$N$193,10,FALSE)&gt;T$126,0,IF(VLOOKUP($E56,'Country Indicator Data'!$B$3:$N$193,10,FALSE)&lt;T$125,5,(T$126-VLOOKUP($E56,'Country Indicator Data'!$B$3:$N$193,10,FALSE))/(T$126-T$125)*5)),1))))</f>
        <v>4</v>
      </c>
      <c r="U56" s="142">
        <f>IF(B56="Regional crisis",((IF(VLOOKUP($C56,'Regional Crises'!$B$1:$R$51,15,FALSE)="x","x",ROUND(IF(VLOOKUP($C56,'Regional Crises'!$B$1:$R$51,15,FALSE)&gt;U$126,0,IF(VLOOKUP($C56,'Regional Crises'!$B$1:$R$51,15,FALSE)&lt;U$125,5,(U$126-VLOOKUP($C56,'Regional Crises'!$B$1:$R$51,15,FALSE))/(U$126-U$125)*5)),1)))),(IF(VLOOKUP($E56,'Country Indicator Data'!$B$3:$N$193,11,FALSE)="x","x",ROUND(IF(VLOOKUP($E56,'Country Indicator Data'!$B$3:$N$193,11,FALSE)&gt;U$126,0,IF(VLOOKUP($E56,'Country Indicator Data'!$B$3:$N$193,11,FALSE)&lt;U$125,5,(U$126-VLOOKUP($E56,'Country Indicator Data'!$B$3:$N$193,11,FALSE))/(U$126-U$125)*5)),1))))</f>
        <v>3.1</v>
      </c>
      <c r="V56" s="142">
        <f>IF(B56="Regional crisis",((IF(VLOOKUP($C56,'Regional Crises'!$B$1:$R$51,16,FALSE)="x","x",ROUND(IF(VLOOKUP($C56,'Regional Crises'!$B$1:$R$51,16,FALSE)&gt;V$126,0,IF(VLOOKUP($C56,'Regional Crises'!$B$1:$R$51,16,FALSE)&lt;V$125,5,(V$126-VLOOKUP($C56,'Regional Crises'!$B$1:$R$51,16,FALSE))/(V$126-V$125)*5)),1)))),(IF(VLOOKUP($E56,'Country Indicator Data'!$B$3:$N$193,12,FALSE)="x","x",ROUND(IF(VLOOKUP($E56,'Country Indicator Data'!$B$3:$N$193,12,FALSE)&gt;V$126,0,IF(VLOOKUP($E56,'Country Indicator Data'!$B$3:$N$193,12,FALSE)&lt;V$125,5,(V$126-VLOOKUP($E56,'Country Indicator Data'!$B$3:$N$193,12,FALSE))/(V$126-V$125)*5)),1))))</f>
        <v>3.5</v>
      </c>
      <c r="W56" s="151">
        <f t="shared" si="5"/>
        <v>3.7</v>
      </c>
      <c r="X56" s="154">
        <f t="shared" si="6"/>
        <v>3.5</v>
      </c>
      <c r="Y56" s="142">
        <f>IF('Core Indicators'!FC50="x","x",IF('Core Indicators'!FC50&gt;=Y$7,5,IF('Core Indicators'!FC50&gt;=Y$6,4,IF('Core Indicators'!FC50&gt;=Y$5,3,IF('Core Indicators'!FC50&gt;=Y$4,2,IF('Core Indicators'!FC50&gt;=Y$3,1,0))))))</f>
        <v>5</v>
      </c>
      <c r="Z56" s="151">
        <f t="shared" si="7"/>
        <v>5</v>
      </c>
      <c r="AA56" s="144">
        <f>IF(OR('Crisis Indicator Data'!$W50="x",ISNA('Crisis Indicator Data'!$Q50)),"x",'Crisis Indicator Data'!$W50/SUM('Crisis Indicator Data'!$Q50:$U50))</f>
        <v>6.2372498570611778E-2</v>
      </c>
      <c r="AB56" s="148">
        <f t="shared" si="8"/>
        <v>1</v>
      </c>
      <c r="AC56" s="144">
        <f>IF(OR('Crisis Indicator Data'!$X50="x",ISNA('Crisis Indicator Data'!$Q50)),"x",'Crisis Indicator Data'!$X50/SUM('Crisis Indicator Data'!$Q50:$U50))</f>
        <v>5.2515723270440257E-4</v>
      </c>
      <c r="AD56" s="148">
        <f t="shared" si="9"/>
        <v>0</v>
      </c>
      <c r="AE56" s="146">
        <f>'Crisis Indicator Data'!Y50</f>
        <v>0</v>
      </c>
      <c r="AF56" s="146">
        <f>'Crisis Indicator Data'!Z50</f>
        <v>2</v>
      </c>
      <c r="AG56" s="146">
        <f>'Crisis Indicator Data'!AA50</f>
        <v>0</v>
      </c>
      <c r="AH56" s="146">
        <f>'Crisis Indicator Data'!AB50</f>
        <v>0</v>
      </c>
      <c r="AI56" s="149">
        <f t="shared" si="10"/>
        <v>2</v>
      </c>
      <c r="AJ56" s="146">
        <f>'Crisis Indicator Data'!AC50</f>
        <v>0</v>
      </c>
      <c r="AK56" s="146">
        <f>'Crisis Indicator Data'!AD50</f>
        <v>1</v>
      </c>
      <c r="AL56" s="149">
        <f t="shared" si="11"/>
        <v>1</v>
      </c>
      <c r="AM56" s="146">
        <f>'Crisis Indicator Data'!AE50</f>
        <v>0</v>
      </c>
      <c r="AN56" s="146">
        <f>'Crisis Indicator Data'!AF50</f>
        <v>3</v>
      </c>
      <c r="AO56" s="146">
        <f>'Crisis Indicator Data'!AG50</f>
        <v>0</v>
      </c>
      <c r="AP56" s="149">
        <f t="shared" si="12"/>
        <v>3</v>
      </c>
      <c r="AQ56" s="152">
        <f t="shared" si="13"/>
        <v>2</v>
      </c>
      <c r="AR56" s="154">
        <f t="shared" si="14"/>
        <v>3.5</v>
      </c>
    </row>
    <row r="57" spans="1:44" ht="13.5" customHeight="1" x14ac:dyDescent="0.35">
      <c r="A57" s="1" t="str">
        <f>'Crisis Indicator Data'!A51</f>
        <v>Syrian refugees in Jordan</v>
      </c>
      <c r="B57" s="1" t="str">
        <f>'Crisis Indicator Data'!B51</f>
        <v>International displacement</v>
      </c>
      <c r="C57" s="25" t="str">
        <f>'Crisis Indicator Data'!C51</f>
        <v>JOR002</v>
      </c>
      <c r="D57" s="25" t="str">
        <f>'Crisis Indicator Data'!D51</f>
        <v>Jordan</v>
      </c>
      <c r="E57" s="25" t="str">
        <f>'Crisis Indicator Data'!E51</f>
        <v>JOR</v>
      </c>
      <c r="F57" s="142">
        <f>IF(B57="Regional crisis",(IF(VLOOKUP($C57,'Regional Crises'!$B$1:$R$51,7,FALSE)="x","x",ROUND(IF(VLOOKUP($C57,'Regional Crises'!$B$1:$R$51,7,FALSE)&gt;$F$126,5,IF(VLOOKUP($C57,'Regional Crises'!$B$1:$R$51,7,FALSE)&lt;F$125,0,($F$126-VLOOKUP($C57,'Regional Crises'!$B$1:$R$51,7,FALSE))/($F$126-$F$125)*5)),1))),IF(VLOOKUP($E57,'Country Indicator Data'!$B$3:$N$193,3,FALSE)="x","x",ROUND(IF(VLOOKUP($E57,'Country Indicator Data'!$B$3:$N$193,3,FALSE)&gt;$F$126,5,IF(VLOOKUP($E57,'Country Indicator Data'!$B$3:$N$193,3,FALSE)&lt;$F$125,0,($F$126-VLOOKUP($E57,'Country Indicator Data'!$B$3:$N$193,3,FALSE))/($F$126-$F$125)*5)),1)))</f>
        <v>4.3</v>
      </c>
      <c r="G57" s="142">
        <f>IF(B57="Regional crisis",(IF(VLOOKUP($C57,'Regional Crises'!$B$1:$R$51,9,FALSE)="x","x",ROUND(IF(VLOOKUP($C57,'Regional Crises'!$B$1:$R$51,9,FALSE)&gt;G$126,5,IF(VLOOKUP($C57,'Regional Crises'!$B$1:$R$51,9,FALSE)&lt;G$125,0,(G$126-VLOOKUP($C57,'Regional Crises'!$B$1:$R$51,9,FALSE))/(G$126-G$125)*5)),1))),IF(VLOOKUP($E57,'Country Indicator Data'!$B$3:$N$193,5,FALSE)="x","x",ROUND(IF(VLOOKUP($E57,'Country Indicator Data'!$B$3:$N$193,5,FALSE)&gt;G$126,5,IF(VLOOKUP($E57,'Country Indicator Data'!$B$3:$N$193,5,FALSE)&lt;G$125,0,(G$126-VLOOKUP($E57,'Country Indicator Data'!$B$3:$N$193,5,FALSE))/(G$126-G$125)*5)),1)))</f>
        <v>2.8</v>
      </c>
      <c r="H57" s="143">
        <f t="shared" si="0"/>
        <v>3.55</v>
      </c>
      <c r="I57" s="142">
        <f>IF(B57="Regional crisis",(IF(VLOOKUP($C57,'Regional Crises'!$B$1:$R$51,6,FALSE)="x","x",ROUND(IF(VLOOKUP($C57,'Regional Crises'!$B$1:$R$51,6,FALSE)&gt;I$126,5,IF(VLOOKUP($C57,'Regional Crises'!$B$1:$R$51,6,FALSE)&lt;I$125,0,5-(I$126-VLOOKUP($C57,'Regional Crises'!$B$1:$R$51,6,FALSE))/(I$126-I$125)*5)),1))),IF(VLOOKUP($E57,'Country Indicator Data'!$B$3:$N$193,2,FALSE)="x","x",ROUND(IF(VLOOKUP($E57,'Country Indicator Data'!$B$3:$N$193,2,FALSE)&gt;I$126,5,IF(VLOOKUP($E57,'Country Indicator Data'!$B$3:$N$193,2,FALSE)&lt;I$125,0,5-(I$126-VLOOKUP($E57,'Country Indicator Data'!$B$3:$N$193,2,FALSE))/(I$126-I$125)*5)),1)))</f>
        <v>2.5</v>
      </c>
      <c r="J57" s="142">
        <f>IF(B57="Regional crisis",(IF(VLOOKUP($C57,'Regional Crises'!$B$1:$R$51,8,FALSE)="x","x",ROUND(IF(VLOOKUP($C57,'Regional Crises'!$B$1:$R$51,8,FALSE)&gt;J$126,5,IF(VLOOKUP($C57,'Regional Crises'!$B$1:$R$51,8,FALSE)&lt;J$125,0,5-(J$126-VLOOKUP($C57,'Regional Crises'!$B$1:$R$51,8,FALSE))/(J$126-J$125)*5)),1))),IF(VLOOKUP($E57,'Country Indicator Data'!$B$3:$N$193,4,FALSE)="x","x",ROUND(IF(VLOOKUP($E57,'Country Indicator Data'!$B$3:$N$193,4,FALSE)&gt;J$126,5,IF(VLOOKUP($E57,'Country Indicator Data'!$B$3:$N$193,4,FALSE)&lt;J$125,0,5-(J$126-VLOOKUP($E57,'Country Indicator Data'!$B$3:$N$193,4,FALSE))/(J$126-J$125)*5)),1)))</f>
        <v>5</v>
      </c>
      <c r="K57" s="143">
        <f t="shared" si="1"/>
        <v>3.75</v>
      </c>
      <c r="L57" s="142">
        <f>IF(B57="Regional crisis",(IF(VLOOKUP($C57,'Regional Crises'!$B$1:$R$51,10,FALSE)="x","x",ROUND(IF(VLOOKUP($C57,'Regional Crises'!$B$1:$R$51,10,FALSE)&gt;L$126,5,IF(VLOOKUP($C57,'Regional Crises'!$B$1:$R$51,10,FALSE)&lt;L$125,0,5-(L$126-VLOOKUP($C57,'Regional Crises'!$B$1:$R$51,10,FALSE))/(L$126-L$125)*5)),1))),IF(VLOOKUP($E57,'Country Indicator Data'!$B$3:$N$193,6,FALSE)="x","x",ROUND(IF(VLOOKUP($E57,'Country Indicator Data'!$B$3:$N$193,6,FALSE)&gt;L$126,5,IF(VLOOKUP($E57,'Country Indicator Data'!$B$3:$N$193,6,FALSE)&lt;L$125,0,5-(L$126-VLOOKUP($E57,'Country Indicator Data'!$B$3:$N$193,6,FALSE))/(L$126-L$125)*5)),1)))</f>
        <v>3.2</v>
      </c>
      <c r="M57" s="142">
        <f>IF(B57="Regional crisis",(IF(VLOOKUP($C57,'Regional Crises'!$B$1:$R$51,11,FALSE)="x","x",ROUND(IF(VLOOKUP($C57,'Regional Crises'!$B$1:$R$51,11,FALSE)&gt;M$126,5,IF(VLOOKUP($C57,'Regional Crises'!$B$1:$R$51,11,FALSE)&lt;M$125,0,5-(M$126-VLOOKUP($C57,'Regional Crises'!$B$1:$R$51,11,FALSE))/(M$126-M$125)*5)),1))),IF(VLOOKUP($E57,'Country Indicator Data'!$B$3:$N$193,7,FALSE)="x","x",ROUND(IF(VLOOKUP($E57,'Country Indicator Data'!$B$3:$N$193,7,FALSE)&gt;M$126,5,IF(VLOOKUP($E57,'Country Indicator Data'!$B$3:$N$193,7,FALSE)&lt;M$125,0,5-(M$126-VLOOKUP($E57,'Country Indicator Data'!$B$3:$N$193,7,FALSE))/(M$126-M$125)*5)),1)))</f>
        <v>1.1000000000000001</v>
      </c>
      <c r="N57" s="143">
        <f t="shared" si="2"/>
        <v>2.1500000000000004</v>
      </c>
      <c r="O57" s="151">
        <f t="shared" si="3"/>
        <v>3.15</v>
      </c>
      <c r="P57" s="142">
        <f>IF(B57="Regional crisis",VLOOKUP(C57,'Regional Crises'!$B$1:$R$54,12,FALSE),VLOOKUP(E57,'Country Indicator Data'!$B$3:$I$193,8,FALSE))</f>
        <v>2</v>
      </c>
      <c r="Q57" s="142">
        <f>IF(B57="Regional crisis",(IF(VLOOKUP(C57,'Regional Crises'!$B$1:$R$54,13,FALSE)="x","x",IF(VLOOKUP(C57,'Regional Crises'!$B$1:$R$54,13,FALSE)&gt;Q$7,5,IF(VLOOKUP(C57,'Regional Crises'!$B$1:$R$54,13,FALSE)&gt;Q$6,4,IF(VLOOKUP(C57,'Regional Crises'!$B$1:$R$54,13,FALSE)&gt;Q$5,3,IF(VLOOKUP(C57,'Regional Crises'!$B$1:$R$54,13,FALSE)&gt;Q$4,2,IF(VLOOKUP(C57,'Regional Crises'!$B$1:$R$54,13,FALSE)&gt;$Q$3,1,0))))))),(IF(VLOOKUP($E57,'Country Indicator Data'!$B$3:$P$193,9,FALSE)="x","x",IF(VLOOKUP($E57,'Country Indicator Data'!$B$3:$P$193,9,FALSE)&gt;Q$7,5,IF(VLOOKUP($E57,'Country Indicator Data'!$B$3:$P$193,9,FALSE)&gt;Q$6,4,IF(VLOOKUP($E57,'Country Indicator Data'!$B$3:$P$193,9,FALSE)&gt;Q$5,3,IF(VLOOKUP($E57,'Country Indicator Data'!$B$3:$P$193,9,FALSE)&gt;Q$4,2,IF(VLOOKUP($E57,'Country Indicator Data'!$B$3:$P$193,9,FALSE)&gt;$Q$3,1,0))))))))</f>
        <v>0</v>
      </c>
      <c r="R57" s="151">
        <f t="shared" si="4"/>
        <v>1</v>
      </c>
      <c r="S57" s="142">
        <f>IF(B57="Regional crisis",((IF(VLOOKUP($C57,'Regional Crises'!$B$1:$R$51,17,FALSE)="x","x",ROUND(IF(VLOOKUP($C57,'Regional Crises'!$B$1:$R$51,17,FALSE)&gt;S$126,0,IF(VLOOKUP($C57,'Regional Crises'!$B$1:$R$51,17,FALSE)&lt;S$125,5,(S$126-VLOOKUP($C57,'Regional Crises'!$B$1:$R$51,17,FALSE))/(S$126-S$125)*5)),1)))),(IF(VLOOKUP($E57,'Country Indicator Data'!$B$3:$N$193,13,FALSE)="x","x",ROUND(IF(VLOOKUP($E57,'Country Indicator Data'!$B$3:$N$193,13,FALSE)&gt;S$126,0,IF(VLOOKUP($E57,'Country Indicator Data'!$B$3:$N$193,13,FALSE)&lt;S$125,5,(S$126-VLOOKUP($E57,'Country Indicator Data'!$B$3:$N$193,13,FALSE))/(S$126-S$125)*5)),1))))</f>
        <v>2.6</v>
      </c>
      <c r="T57" s="142">
        <f>IF(B57="Regional crisis",((IF(VLOOKUP($C57,'Regional Crises'!$B$1:$R$51,14,FALSE)="x","x",ROUND(IF(VLOOKUP($C57,'Regional Crises'!$B$1:$R$51,14,FALSE)&gt;T$126,0,IF(VLOOKUP($C57,'Regional Crises'!$B$1:$R$51,14,FALSE)&lt;T$125,5,(T$126-VLOOKUP($C57,'Regional Crises'!$B$1:$R$51,14,FALSE))/(T$126-T$125)*5)),1)))),(IF(VLOOKUP($E57,'Country Indicator Data'!$B$3:$N$193,10,FALSE)="x","x",ROUND(IF(VLOOKUP($E57,'Country Indicator Data'!$B$3:$N$193,10,FALSE)&gt;T$126,0,IF(VLOOKUP($E57,'Country Indicator Data'!$B$3:$N$193,10,FALSE)&lt;T$125,5,(T$126-VLOOKUP($E57,'Country Indicator Data'!$B$3:$N$193,10,FALSE))/(T$126-T$125)*5)),1))))</f>
        <v>2</v>
      </c>
      <c r="U57" s="142">
        <f>IF(B57="Regional crisis",((IF(VLOOKUP($C57,'Regional Crises'!$B$1:$R$51,15,FALSE)="x","x",ROUND(IF(VLOOKUP($C57,'Regional Crises'!$B$1:$R$51,15,FALSE)&gt;U$126,0,IF(VLOOKUP($C57,'Regional Crises'!$B$1:$R$51,15,FALSE)&lt;U$125,5,(U$126-VLOOKUP($C57,'Regional Crises'!$B$1:$R$51,15,FALSE))/(U$126-U$125)*5)),1)))),(IF(VLOOKUP($E57,'Country Indicator Data'!$B$3:$N$193,11,FALSE)="x","x",ROUND(IF(VLOOKUP($E57,'Country Indicator Data'!$B$3:$N$193,11,FALSE)&gt;U$126,0,IF(VLOOKUP($E57,'Country Indicator Data'!$B$3:$N$193,11,FALSE)&lt;U$125,5,(U$126-VLOOKUP($E57,'Country Indicator Data'!$B$3:$N$193,11,FALSE))/(U$126-U$125)*5)),1))))</f>
        <v>2.8</v>
      </c>
      <c r="V57" s="142">
        <f>IF(B57="Regional crisis",((IF(VLOOKUP($C57,'Regional Crises'!$B$1:$R$51,16,FALSE)="x","x",ROUND(IF(VLOOKUP($C57,'Regional Crises'!$B$1:$R$51,16,FALSE)&gt;V$126,0,IF(VLOOKUP($C57,'Regional Crises'!$B$1:$R$51,16,FALSE)&lt;V$125,5,(V$126-VLOOKUP($C57,'Regional Crises'!$B$1:$R$51,16,FALSE))/(V$126-V$125)*5)),1)))),(IF(VLOOKUP($E57,'Country Indicator Data'!$B$3:$N$193,12,FALSE)="x","x",ROUND(IF(VLOOKUP($E57,'Country Indicator Data'!$B$3:$N$193,12,FALSE)&gt;V$126,0,IF(VLOOKUP($E57,'Country Indicator Data'!$B$3:$N$193,12,FALSE)&lt;V$125,5,(V$126-VLOOKUP($E57,'Country Indicator Data'!$B$3:$N$193,12,FALSE))/(V$126-V$125)*5)),1))))</f>
        <v>3.2</v>
      </c>
      <c r="W57" s="151">
        <f t="shared" si="5"/>
        <v>2.7</v>
      </c>
      <c r="X57" s="154">
        <f t="shared" si="6"/>
        <v>2.2999999999999998</v>
      </c>
      <c r="Y57" s="142">
        <f>IF('Core Indicators'!FC51="x","x",IF('Core Indicators'!FC51&gt;=Y$7,5,IF('Core Indicators'!FC51&gt;=Y$6,4,IF('Core Indicators'!FC51&gt;=Y$5,3,IF('Core Indicators'!FC51&gt;=Y$4,2,IF('Core Indicators'!FC51&gt;=Y$3,1,0))))))</f>
        <v>2</v>
      </c>
      <c r="Z57" s="151">
        <f t="shared" si="7"/>
        <v>2</v>
      </c>
      <c r="AA57" s="144" t="str">
        <f>IF(OR('Crisis Indicator Data'!$W51="x",ISNA('Crisis Indicator Data'!$Q51)),"x",'Crisis Indicator Data'!$W51/SUM('Crisis Indicator Data'!$Q51:$U51))</f>
        <v>x</v>
      </c>
      <c r="AB57" s="148" t="str">
        <f t="shared" si="8"/>
        <v>x</v>
      </c>
      <c r="AC57" s="144" t="str">
        <f>IF(OR('Crisis Indicator Data'!$X51="x",ISNA('Crisis Indicator Data'!$Q51)),"x",'Crisis Indicator Data'!$X51/SUM('Crisis Indicator Data'!$Q51:$U51))</f>
        <v>x</v>
      </c>
      <c r="AD57" s="148" t="str">
        <f t="shared" si="9"/>
        <v>x</v>
      </c>
      <c r="AE57" s="146">
        <f>'Crisis Indicator Data'!Y51</f>
        <v>0</v>
      </c>
      <c r="AF57" s="146">
        <f>'Crisis Indicator Data'!Z51</f>
        <v>0</v>
      </c>
      <c r="AG57" s="146">
        <f>'Crisis Indicator Data'!AA51</f>
        <v>0</v>
      </c>
      <c r="AH57" s="146">
        <f>'Crisis Indicator Data'!AB51</f>
        <v>0</v>
      </c>
      <c r="AI57" s="149">
        <f t="shared" si="10"/>
        <v>0</v>
      </c>
      <c r="AJ57" s="146">
        <f>'Crisis Indicator Data'!AC51</f>
        <v>0</v>
      </c>
      <c r="AK57" s="146">
        <f>'Crisis Indicator Data'!AD51</f>
        <v>1</v>
      </c>
      <c r="AL57" s="149">
        <f t="shared" si="11"/>
        <v>1</v>
      </c>
      <c r="AM57" s="146">
        <f>'Crisis Indicator Data'!AE51</f>
        <v>0</v>
      </c>
      <c r="AN57" s="146">
        <f>'Crisis Indicator Data'!AF51</f>
        <v>0</v>
      </c>
      <c r="AO57" s="146">
        <f>'Crisis Indicator Data'!AG51</f>
        <v>0</v>
      </c>
      <c r="AP57" s="149">
        <f t="shared" si="12"/>
        <v>0</v>
      </c>
      <c r="AQ57" s="152">
        <f t="shared" si="13"/>
        <v>0</v>
      </c>
      <c r="AR57" s="154">
        <f t="shared" si="14"/>
        <v>1</v>
      </c>
    </row>
    <row r="58" spans="1:44" ht="13.5" customHeight="1" x14ac:dyDescent="0.35">
      <c r="A58" s="1" t="str">
        <f>'Crisis Indicator Data'!A52</f>
        <v xml:space="preserve">Multiple crisis in Kenya </v>
      </c>
      <c r="B58" s="1" t="str">
        <f>'Crisis Indicator Data'!B52</f>
        <v>Multiple crises country</v>
      </c>
      <c r="C58" s="25" t="str">
        <f>'Crisis Indicator Data'!C52</f>
        <v>KEN001</v>
      </c>
      <c r="D58" s="25" t="str">
        <f>'Crisis Indicator Data'!D52</f>
        <v>Kenya</v>
      </c>
      <c r="E58" s="25" t="str">
        <f>'Crisis Indicator Data'!E52</f>
        <v>KEN</v>
      </c>
      <c r="F58" s="142">
        <f>IF(B58="Regional crisis",(IF(VLOOKUP($C58,'Regional Crises'!$B$1:$R$51,7,FALSE)="x","x",ROUND(IF(VLOOKUP($C58,'Regional Crises'!$B$1:$R$51,7,FALSE)&gt;$F$126,5,IF(VLOOKUP($C58,'Regional Crises'!$B$1:$R$51,7,FALSE)&lt;F$125,0,($F$126-VLOOKUP($C58,'Regional Crises'!$B$1:$R$51,7,FALSE))/($F$126-$F$125)*5)),1))),IF(VLOOKUP($E58,'Country Indicator Data'!$B$3:$N$193,3,FALSE)="x","x",ROUND(IF(VLOOKUP($E58,'Country Indicator Data'!$B$3:$N$193,3,FALSE)&gt;$F$126,5,IF(VLOOKUP($E58,'Country Indicator Data'!$B$3:$N$193,3,FALSE)&lt;$F$125,0,($F$126-VLOOKUP($E58,'Country Indicator Data'!$B$3:$N$193,3,FALSE))/($F$126-$F$125)*5)),1)))</f>
        <v>3.6</v>
      </c>
      <c r="G58" s="142">
        <f>IF(B58="Regional crisis",(IF(VLOOKUP($C58,'Regional Crises'!$B$1:$R$51,9,FALSE)="x","x",ROUND(IF(VLOOKUP($C58,'Regional Crises'!$B$1:$R$51,9,FALSE)&gt;G$126,5,IF(VLOOKUP($C58,'Regional Crises'!$B$1:$R$51,9,FALSE)&lt;G$125,0,(G$126-VLOOKUP($C58,'Regional Crises'!$B$1:$R$51,9,FALSE))/(G$126-G$125)*5)),1))),IF(VLOOKUP($E58,'Country Indicator Data'!$B$3:$N$193,5,FALSE)="x","x",ROUND(IF(VLOOKUP($E58,'Country Indicator Data'!$B$3:$N$193,5,FALSE)&gt;G$126,5,IF(VLOOKUP($E58,'Country Indicator Data'!$B$3:$N$193,5,FALSE)&lt;G$125,0,(G$126-VLOOKUP($E58,'Country Indicator Data'!$B$3:$N$193,5,FALSE))/(G$126-G$125)*5)),1)))</f>
        <v>1.9</v>
      </c>
      <c r="H58" s="143">
        <f t="shared" si="0"/>
        <v>2.75</v>
      </c>
      <c r="I58" s="142">
        <f>IF(B58="Regional crisis",(IF(VLOOKUP($C58,'Regional Crises'!$B$1:$R$51,6,FALSE)="x","x",ROUND(IF(VLOOKUP($C58,'Regional Crises'!$B$1:$R$51,6,FALSE)&gt;I$126,5,IF(VLOOKUP($C58,'Regional Crises'!$B$1:$R$51,6,FALSE)&lt;I$125,0,5-(I$126-VLOOKUP($C58,'Regional Crises'!$B$1:$R$51,6,FALSE))/(I$126-I$125)*5)),1))),IF(VLOOKUP($E58,'Country Indicator Data'!$B$3:$N$193,2,FALSE)="x","x",ROUND(IF(VLOOKUP($E58,'Country Indicator Data'!$B$3:$N$193,2,FALSE)&gt;I$126,5,IF(VLOOKUP($E58,'Country Indicator Data'!$B$3:$N$193,2,FALSE)&lt;I$125,0,5-(I$126-VLOOKUP($E58,'Country Indicator Data'!$B$3:$N$193,2,FALSE))/(I$126-I$125)*5)),1)))</f>
        <v>4.3</v>
      </c>
      <c r="J58" s="142">
        <f>IF(B58="Regional crisis",(IF(VLOOKUP($C58,'Regional Crises'!$B$1:$R$51,8,FALSE)="x","x",ROUND(IF(VLOOKUP($C58,'Regional Crises'!$B$1:$R$51,8,FALSE)&gt;J$126,5,IF(VLOOKUP($C58,'Regional Crises'!$B$1:$R$51,8,FALSE)&lt;J$125,0,5-(J$126-VLOOKUP($C58,'Regional Crises'!$B$1:$R$51,8,FALSE))/(J$126-J$125)*5)),1))),IF(VLOOKUP($E58,'Country Indicator Data'!$B$3:$N$193,4,FALSE)="x","x",ROUND(IF(VLOOKUP($E58,'Country Indicator Data'!$B$3:$N$193,4,FALSE)&gt;J$126,5,IF(VLOOKUP($E58,'Country Indicator Data'!$B$3:$N$193,4,FALSE)&lt;J$125,0,5-(J$126-VLOOKUP($E58,'Country Indicator Data'!$B$3:$N$193,4,FALSE))/(J$126-J$125)*5)),1)))</f>
        <v>0.8</v>
      </c>
      <c r="K58" s="143">
        <f t="shared" si="1"/>
        <v>2.5499999999999998</v>
      </c>
      <c r="L58" s="142">
        <f>IF(B58="Regional crisis",(IF(VLOOKUP($C58,'Regional Crises'!$B$1:$R$51,10,FALSE)="x","x",ROUND(IF(VLOOKUP($C58,'Regional Crises'!$B$1:$R$51,10,FALSE)&gt;L$126,5,IF(VLOOKUP($C58,'Regional Crises'!$B$1:$R$51,10,FALSE)&lt;L$125,0,5-(L$126-VLOOKUP($C58,'Regional Crises'!$B$1:$R$51,10,FALSE))/(L$126-L$125)*5)),1))),IF(VLOOKUP($E58,'Country Indicator Data'!$B$3:$N$193,6,FALSE)="x","x",ROUND(IF(VLOOKUP($E58,'Country Indicator Data'!$B$3:$N$193,6,FALSE)&gt;L$126,5,IF(VLOOKUP($E58,'Country Indicator Data'!$B$3:$N$193,6,FALSE)&lt;L$125,0,5-(L$126-VLOOKUP($E58,'Country Indicator Data'!$B$3:$N$193,6,FALSE))/(L$126-L$125)*5)),1)))</f>
        <v>3.8</v>
      </c>
      <c r="M58" s="142">
        <f>IF(B58="Regional crisis",(IF(VLOOKUP($C58,'Regional Crises'!$B$1:$R$51,11,FALSE)="x","x",ROUND(IF(VLOOKUP($C58,'Regional Crises'!$B$1:$R$51,11,FALSE)&gt;M$126,5,IF(VLOOKUP($C58,'Regional Crises'!$B$1:$R$51,11,FALSE)&lt;M$125,0,5-(M$126-VLOOKUP($C58,'Regional Crises'!$B$1:$R$51,11,FALSE))/(M$126-M$125)*5)),1))),IF(VLOOKUP($E58,'Country Indicator Data'!$B$3:$N$193,7,FALSE)="x","x",ROUND(IF(VLOOKUP($E58,'Country Indicator Data'!$B$3:$N$193,7,FALSE)&gt;M$126,5,IF(VLOOKUP($E58,'Country Indicator Data'!$B$3:$N$193,7,FALSE)&lt;M$125,0,5-(M$126-VLOOKUP($E58,'Country Indicator Data'!$B$3:$N$193,7,FALSE))/(M$126-M$125)*5)),1)))</f>
        <v>2.9</v>
      </c>
      <c r="N58" s="143">
        <f t="shared" si="2"/>
        <v>3.3499999999999996</v>
      </c>
      <c r="O58" s="151">
        <f t="shared" si="3"/>
        <v>2.8833333333333329</v>
      </c>
      <c r="P58" s="142">
        <f>IF(B58="Regional crisis",VLOOKUP(C58,'Regional Crises'!$B$1:$R$54,12,FALSE),VLOOKUP(E58,'Country Indicator Data'!$B$3:$I$193,8,FALSE))</f>
        <v>5</v>
      </c>
      <c r="Q58" s="142">
        <f>IF(B58="Regional crisis",(IF(VLOOKUP(C58,'Regional Crises'!$B$1:$R$54,13,FALSE)="x","x",IF(VLOOKUP(C58,'Regional Crises'!$B$1:$R$54,13,FALSE)&gt;Q$7,5,IF(VLOOKUP(C58,'Regional Crises'!$B$1:$R$54,13,FALSE)&gt;Q$6,4,IF(VLOOKUP(C58,'Regional Crises'!$B$1:$R$54,13,FALSE)&gt;Q$5,3,IF(VLOOKUP(C58,'Regional Crises'!$B$1:$R$54,13,FALSE)&gt;Q$4,2,IF(VLOOKUP(C58,'Regional Crises'!$B$1:$R$54,13,FALSE)&gt;$Q$3,1,0))))))),(IF(VLOOKUP($E58,'Country Indicator Data'!$B$3:$P$193,9,FALSE)="x","x",IF(VLOOKUP($E58,'Country Indicator Data'!$B$3:$P$193,9,FALSE)&gt;Q$7,5,IF(VLOOKUP($E58,'Country Indicator Data'!$B$3:$P$193,9,FALSE)&gt;Q$6,4,IF(VLOOKUP($E58,'Country Indicator Data'!$B$3:$P$193,9,FALSE)&gt;Q$5,3,IF(VLOOKUP($E58,'Country Indicator Data'!$B$3:$P$193,9,FALSE)&gt;Q$4,2,IF(VLOOKUP($E58,'Country Indicator Data'!$B$3:$P$193,9,FALSE)&gt;$Q$3,1,0))))))))</f>
        <v>1</v>
      </c>
      <c r="R58" s="151">
        <f t="shared" si="4"/>
        <v>3</v>
      </c>
      <c r="S58" s="142">
        <f>IF(B58="Regional crisis",((IF(VLOOKUP($C58,'Regional Crises'!$B$1:$R$51,17,FALSE)="x","x",ROUND(IF(VLOOKUP($C58,'Regional Crises'!$B$1:$R$51,17,FALSE)&gt;S$126,0,IF(VLOOKUP($C58,'Regional Crises'!$B$1:$R$51,17,FALSE)&lt;S$125,5,(S$126-VLOOKUP($C58,'Regional Crises'!$B$1:$R$51,17,FALSE))/(S$126-S$125)*5)),1)))),(IF(VLOOKUP($E58,'Country Indicator Data'!$B$3:$N$193,13,FALSE)="x","x",ROUND(IF(VLOOKUP($E58,'Country Indicator Data'!$B$3:$N$193,13,FALSE)&gt;S$126,0,IF(VLOOKUP($E58,'Country Indicator Data'!$B$3:$N$193,13,FALSE)&lt;S$125,5,(S$126-VLOOKUP($E58,'Country Indicator Data'!$B$3:$N$193,13,FALSE))/(S$126-S$125)*5)),1))))</f>
        <v>3.7</v>
      </c>
      <c r="T58" s="142">
        <f>IF(B58="Regional crisis",((IF(VLOOKUP($C58,'Regional Crises'!$B$1:$R$51,14,FALSE)="x","x",ROUND(IF(VLOOKUP($C58,'Regional Crises'!$B$1:$R$51,14,FALSE)&gt;T$126,0,IF(VLOOKUP($C58,'Regional Crises'!$B$1:$R$51,14,FALSE)&lt;T$125,5,(T$126-VLOOKUP($C58,'Regional Crises'!$B$1:$R$51,14,FALSE))/(T$126-T$125)*5)),1)))),(IF(VLOOKUP($E58,'Country Indicator Data'!$B$3:$N$193,10,FALSE)="x","x",ROUND(IF(VLOOKUP($E58,'Country Indicator Data'!$B$3:$N$193,10,FALSE)&gt;T$126,0,IF(VLOOKUP($E58,'Country Indicator Data'!$B$3:$N$193,10,FALSE)&lt;T$125,5,(T$126-VLOOKUP($E58,'Country Indicator Data'!$B$3:$N$193,10,FALSE))/(T$126-T$125)*5)),1))))</f>
        <v>3</v>
      </c>
      <c r="U58" s="142">
        <f>IF(B58="Regional crisis",((IF(VLOOKUP($C58,'Regional Crises'!$B$1:$R$51,15,FALSE)="x","x",ROUND(IF(VLOOKUP($C58,'Regional Crises'!$B$1:$R$51,15,FALSE)&gt;U$126,0,IF(VLOOKUP($C58,'Regional Crises'!$B$1:$R$51,15,FALSE)&lt;U$125,5,(U$126-VLOOKUP($C58,'Regional Crises'!$B$1:$R$51,15,FALSE))/(U$126-U$125)*5)),1)))),(IF(VLOOKUP($E58,'Country Indicator Data'!$B$3:$N$193,11,FALSE)="x","x",ROUND(IF(VLOOKUP($E58,'Country Indicator Data'!$B$3:$N$193,11,FALSE)&gt;U$126,0,IF(VLOOKUP($E58,'Country Indicator Data'!$B$3:$N$193,11,FALSE)&lt;U$125,5,(U$126-VLOOKUP($E58,'Country Indicator Data'!$B$3:$N$193,11,FALSE))/(U$126-U$125)*5)),1))))</f>
        <v>2.2999999999999998</v>
      </c>
      <c r="V58" s="142">
        <f>IF(B58="Regional crisis",((IF(VLOOKUP($C58,'Regional Crises'!$B$1:$R$51,16,FALSE)="x","x",ROUND(IF(VLOOKUP($C58,'Regional Crises'!$B$1:$R$51,16,FALSE)&gt;V$126,0,IF(VLOOKUP($C58,'Regional Crises'!$B$1:$R$51,16,FALSE)&lt;V$125,5,(V$126-VLOOKUP($C58,'Regional Crises'!$B$1:$R$51,16,FALSE))/(V$126-V$125)*5)),1)))),(IF(VLOOKUP($E58,'Country Indicator Data'!$B$3:$N$193,12,FALSE)="x","x",ROUND(IF(VLOOKUP($E58,'Country Indicator Data'!$B$3:$N$193,12,FALSE)&gt;V$126,0,IF(VLOOKUP($E58,'Country Indicator Data'!$B$3:$N$193,12,FALSE)&lt;V$125,5,(V$126-VLOOKUP($E58,'Country Indicator Data'!$B$3:$N$193,12,FALSE))/(V$126-V$125)*5)),1))))</f>
        <v>2.6</v>
      </c>
      <c r="W58" s="151">
        <f t="shared" si="5"/>
        <v>2.9</v>
      </c>
      <c r="X58" s="154">
        <f t="shared" si="6"/>
        <v>2.9</v>
      </c>
      <c r="Y58" s="142">
        <f>IF('Core Indicators'!FC52="x","x",IF('Core Indicators'!FC52&gt;=Y$7,5,IF('Core Indicators'!FC52&gt;=Y$6,4,IF('Core Indicators'!FC52&gt;=Y$5,3,IF('Core Indicators'!FC52&gt;=Y$4,2,IF('Core Indicators'!FC52&gt;=Y$3,1,0))))))</f>
        <v>3</v>
      </c>
      <c r="Z58" s="151">
        <f t="shared" si="7"/>
        <v>3</v>
      </c>
      <c r="AA58" s="144" t="str">
        <f>IF(OR('Crisis Indicator Data'!$W52="x",ISNA('Crisis Indicator Data'!$Q52)),"x",'Crisis Indicator Data'!$W52/SUM('Crisis Indicator Data'!$Q52:$U52))</f>
        <v>x</v>
      </c>
      <c r="AB58" s="148" t="str">
        <f t="shared" si="8"/>
        <v>x</v>
      </c>
      <c r="AC58" s="144" t="str">
        <f>IF(OR('Crisis Indicator Data'!$X52="x",ISNA('Crisis Indicator Data'!$Q52)),"x",'Crisis Indicator Data'!$X52/SUM('Crisis Indicator Data'!$Q52:$U52))</f>
        <v>x</v>
      </c>
      <c r="AD58" s="148" t="str">
        <f t="shared" si="9"/>
        <v>x</v>
      </c>
      <c r="AE58" s="146">
        <f>'Crisis Indicator Data'!Y52</f>
        <v>0</v>
      </c>
      <c r="AF58" s="146">
        <f>'Crisis Indicator Data'!Z52</f>
        <v>0</v>
      </c>
      <c r="AG58" s="146">
        <f>'Crisis Indicator Data'!AA52</f>
        <v>0</v>
      </c>
      <c r="AH58" s="146">
        <f>'Crisis Indicator Data'!AB52</f>
        <v>0</v>
      </c>
      <c r="AI58" s="149">
        <f t="shared" si="10"/>
        <v>0</v>
      </c>
      <c r="AJ58" s="146">
        <f>'Crisis Indicator Data'!AC52</f>
        <v>0</v>
      </c>
      <c r="AK58" s="146">
        <f>'Crisis Indicator Data'!AD52</f>
        <v>1</v>
      </c>
      <c r="AL58" s="149">
        <f t="shared" si="11"/>
        <v>1</v>
      </c>
      <c r="AM58" s="146">
        <f>'Crisis Indicator Data'!AE52</f>
        <v>0</v>
      </c>
      <c r="AN58" s="146">
        <f>'Crisis Indicator Data'!AF52</f>
        <v>1</v>
      </c>
      <c r="AO58" s="146">
        <f>'Crisis Indicator Data'!AG52</f>
        <v>1</v>
      </c>
      <c r="AP58" s="149">
        <f t="shared" si="12"/>
        <v>2</v>
      </c>
      <c r="AQ58" s="152">
        <f t="shared" si="13"/>
        <v>1</v>
      </c>
      <c r="AR58" s="154">
        <f t="shared" si="14"/>
        <v>2</v>
      </c>
    </row>
    <row r="59" spans="1:44" ht="13.5" customHeight="1" x14ac:dyDescent="0.35">
      <c r="A59" s="1" t="str">
        <f>'Crisis Indicator Data'!A53</f>
        <v>Refugee situation in Kenya</v>
      </c>
      <c r="B59" s="1" t="str">
        <f>'Crisis Indicator Data'!B53</f>
        <v>International displacement</v>
      </c>
      <c r="C59" s="25" t="str">
        <f>'Crisis Indicator Data'!C53</f>
        <v>KEN002</v>
      </c>
      <c r="D59" s="25" t="str">
        <f>'Crisis Indicator Data'!D53</f>
        <v>kenya</v>
      </c>
      <c r="E59" s="25" t="str">
        <f>'Crisis Indicator Data'!E53</f>
        <v>KEN</v>
      </c>
      <c r="F59" s="142">
        <f>IF(B59="Regional crisis",(IF(VLOOKUP($C59,'Regional Crises'!$B$1:$R$51,7,FALSE)="x","x",ROUND(IF(VLOOKUP($C59,'Regional Crises'!$B$1:$R$51,7,FALSE)&gt;$F$126,5,IF(VLOOKUP($C59,'Regional Crises'!$B$1:$R$51,7,FALSE)&lt;F$125,0,($F$126-VLOOKUP($C59,'Regional Crises'!$B$1:$R$51,7,FALSE))/($F$126-$F$125)*5)),1))),IF(VLOOKUP($E59,'Country Indicator Data'!$B$3:$N$193,3,FALSE)="x","x",ROUND(IF(VLOOKUP($E59,'Country Indicator Data'!$B$3:$N$193,3,FALSE)&gt;$F$126,5,IF(VLOOKUP($E59,'Country Indicator Data'!$B$3:$N$193,3,FALSE)&lt;$F$125,0,($F$126-VLOOKUP($E59,'Country Indicator Data'!$B$3:$N$193,3,FALSE))/($F$126-$F$125)*5)),1)))</f>
        <v>3.6</v>
      </c>
      <c r="G59" s="142">
        <f>IF(B59="Regional crisis",(IF(VLOOKUP($C59,'Regional Crises'!$B$1:$R$51,9,FALSE)="x","x",ROUND(IF(VLOOKUP($C59,'Regional Crises'!$B$1:$R$51,9,FALSE)&gt;G$126,5,IF(VLOOKUP($C59,'Regional Crises'!$B$1:$R$51,9,FALSE)&lt;G$125,0,(G$126-VLOOKUP($C59,'Regional Crises'!$B$1:$R$51,9,FALSE))/(G$126-G$125)*5)),1))),IF(VLOOKUP($E59,'Country Indicator Data'!$B$3:$N$193,5,FALSE)="x","x",ROUND(IF(VLOOKUP($E59,'Country Indicator Data'!$B$3:$N$193,5,FALSE)&gt;G$126,5,IF(VLOOKUP($E59,'Country Indicator Data'!$B$3:$N$193,5,FALSE)&lt;G$125,0,(G$126-VLOOKUP($E59,'Country Indicator Data'!$B$3:$N$193,5,FALSE))/(G$126-G$125)*5)),1)))</f>
        <v>1.9</v>
      </c>
      <c r="H59" s="143">
        <f t="shared" si="0"/>
        <v>2.75</v>
      </c>
      <c r="I59" s="142">
        <f>IF(B59="Regional crisis",(IF(VLOOKUP($C59,'Regional Crises'!$B$1:$R$51,6,FALSE)="x","x",ROUND(IF(VLOOKUP($C59,'Regional Crises'!$B$1:$R$51,6,FALSE)&gt;I$126,5,IF(VLOOKUP($C59,'Regional Crises'!$B$1:$R$51,6,FALSE)&lt;I$125,0,5-(I$126-VLOOKUP($C59,'Regional Crises'!$B$1:$R$51,6,FALSE))/(I$126-I$125)*5)),1))),IF(VLOOKUP($E59,'Country Indicator Data'!$B$3:$N$193,2,FALSE)="x","x",ROUND(IF(VLOOKUP($E59,'Country Indicator Data'!$B$3:$N$193,2,FALSE)&gt;I$126,5,IF(VLOOKUP($E59,'Country Indicator Data'!$B$3:$N$193,2,FALSE)&lt;I$125,0,5-(I$126-VLOOKUP($E59,'Country Indicator Data'!$B$3:$N$193,2,FALSE))/(I$126-I$125)*5)),1)))</f>
        <v>4.3</v>
      </c>
      <c r="J59" s="142">
        <f>IF(B59="Regional crisis",(IF(VLOOKUP($C59,'Regional Crises'!$B$1:$R$51,8,FALSE)="x","x",ROUND(IF(VLOOKUP($C59,'Regional Crises'!$B$1:$R$51,8,FALSE)&gt;J$126,5,IF(VLOOKUP($C59,'Regional Crises'!$B$1:$R$51,8,FALSE)&lt;J$125,0,5-(J$126-VLOOKUP($C59,'Regional Crises'!$B$1:$R$51,8,FALSE))/(J$126-J$125)*5)),1))),IF(VLOOKUP($E59,'Country Indicator Data'!$B$3:$N$193,4,FALSE)="x","x",ROUND(IF(VLOOKUP($E59,'Country Indicator Data'!$B$3:$N$193,4,FALSE)&gt;J$126,5,IF(VLOOKUP($E59,'Country Indicator Data'!$B$3:$N$193,4,FALSE)&lt;J$125,0,5-(J$126-VLOOKUP($E59,'Country Indicator Data'!$B$3:$N$193,4,FALSE))/(J$126-J$125)*5)),1)))</f>
        <v>0.8</v>
      </c>
      <c r="K59" s="143">
        <f t="shared" si="1"/>
        <v>2.5499999999999998</v>
      </c>
      <c r="L59" s="142">
        <f>IF(B59="Regional crisis",(IF(VLOOKUP($C59,'Regional Crises'!$B$1:$R$51,10,FALSE)="x","x",ROUND(IF(VLOOKUP($C59,'Regional Crises'!$B$1:$R$51,10,FALSE)&gt;L$126,5,IF(VLOOKUP($C59,'Regional Crises'!$B$1:$R$51,10,FALSE)&lt;L$125,0,5-(L$126-VLOOKUP($C59,'Regional Crises'!$B$1:$R$51,10,FALSE))/(L$126-L$125)*5)),1))),IF(VLOOKUP($E59,'Country Indicator Data'!$B$3:$N$193,6,FALSE)="x","x",ROUND(IF(VLOOKUP($E59,'Country Indicator Data'!$B$3:$N$193,6,FALSE)&gt;L$126,5,IF(VLOOKUP($E59,'Country Indicator Data'!$B$3:$N$193,6,FALSE)&lt;L$125,0,5-(L$126-VLOOKUP($E59,'Country Indicator Data'!$B$3:$N$193,6,FALSE))/(L$126-L$125)*5)),1)))</f>
        <v>3.8</v>
      </c>
      <c r="M59" s="142">
        <f>IF(B59="Regional crisis",(IF(VLOOKUP($C59,'Regional Crises'!$B$1:$R$51,11,FALSE)="x","x",ROUND(IF(VLOOKUP($C59,'Regional Crises'!$B$1:$R$51,11,FALSE)&gt;M$126,5,IF(VLOOKUP($C59,'Regional Crises'!$B$1:$R$51,11,FALSE)&lt;M$125,0,5-(M$126-VLOOKUP($C59,'Regional Crises'!$B$1:$R$51,11,FALSE))/(M$126-M$125)*5)),1))),IF(VLOOKUP($E59,'Country Indicator Data'!$B$3:$N$193,7,FALSE)="x","x",ROUND(IF(VLOOKUP($E59,'Country Indicator Data'!$B$3:$N$193,7,FALSE)&gt;M$126,5,IF(VLOOKUP($E59,'Country Indicator Data'!$B$3:$N$193,7,FALSE)&lt;M$125,0,5-(M$126-VLOOKUP($E59,'Country Indicator Data'!$B$3:$N$193,7,FALSE))/(M$126-M$125)*5)),1)))</f>
        <v>2.9</v>
      </c>
      <c r="N59" s="143">
        <f t="shared" si="2"/>
        <v>3.3499999999999996</v>
      </c>
      <c r="O59" s="151">
        <f t="shared" si="3"/>
        <v>2.8833333333333329</v>
      </c>
      <c r="P59" s="142">
        <f>IF(B59="Regional crisis",VLOOKUP(C59,'Regional Crises'!$B$1:$R$54,12,FALSE),VLOOKUP(E59,'Country Indicator Data'!$B$3:$I$193,8,FALSE))</f>
        <v>5</v>
      </c>
      <c r="Q59" s="142">
        <f>IF(B59="Regional crisis",(IF(VLOOKUP(C59,'Regional Crises'!$B$1:$R$54,13,FALSE)="x","x",IF(VLOOKUP(C59,'Regional Crises'!$B$1:$R$54,13,FALSE)&gt;Q$7,5,IF(VLOOKUP(C59,'Regional Crises'!$B$1:$R$54,13,FALSE)&gt;Q$6,4,IF(VLOOKUP(C59,'Regional Crises'!$B$1:$R$54,13,FALSE)&gt;Q$5,3,IF(VLOOKUP(C59,'Regional Crises'!$B$1:$R$54,13,FALSE)&gt;Q$4,2,IF(VLOOKUP(C59,'Regional Crises'!$B$1:$R$54,13,FALSE)&gt;$Q$3,1,0))))))),(IF(VLOOKUP($E59,'Country Indicator Data'!$B$3:$P$193,9,FALSE)="x","x",IF(VLOOKUP($E59,'Country Indicator Data'!$B$3:$P$193,9,FALSE)&gt;Q$7,5,IF(VLOOKUP($E59,'Country Indicator Data'!$B$3:$P$193,9,FALSE)&gt;Q$6,4,IF(VLOOKUP($E59,'Country Indicator Data'!$B$3:$P$193,9,FALSE)&gt;Q$5,3,IF(VLOOKUP($E59,'Country Indicator Data'!$B$3:$P$193,9,FALSE)&gt;Q$4,2,IF(VLOOKUP($E59,'Country Indicator Data'!$B$3:$P$193,9,FALSE)&gt;$Q$3,1,0))))))))</f>
        <v>1</v>
      </c>
      <c r="R59" s="151">
        <f t="shared" si="4"/>
        <v>3</v>
      </c>
      <c r="S59" s="142">
        <f>IF(B59="Regional crisis",((IF(VLOOKUP($C59,'Regional Crises'!$B$1:$R$51,17,FALSE)="x","x",ROUND(IF(VLOOKUP($C59,'Regional Crises'!$B$1:$R$51,17,FALSE)&gt;S$126,0,IF(VLOOKUP($C59,'Regional Crises'!$B$1:$R$51,17,FALSE)&lt;S$125,5,(S$126-VLOOKUP($C59,'Regional Crises'!$B$1:$R$51,17,FALSE))/(S$126-S$125)*5)),1)))),(IF(VLOOKUP($E59,'Country Indicator Data'!$B$3:$N$193,13,FALSE)="x","x",ROUND(IF(VLOOKUP($E59,'Country Indicator Data'!$B$3:$N$193,13,FALSE)&gt;S$126,0,IF(VLOOKUP($E59,'Country Indicator Data'!$B$3:$N$193,13,FALSE)&lt;S$125,5,(S$126-VLOOKUP($E59,'Country Indicator Data'!$B$3:$N$193,13,FALSE))/(S$126-S$125)*5)),1))))</f>
        <v>3.7</v>
      </c>
      <c r="T59" s="142">
        <f>IF(B59="Regional crisis",((IF(VLOOKUP($C59,'Regional Crises'!$B$1:$R$51,14,FALSE)="x","x",ROUND(IF(VLOOKUP($C59,'Regional Crises'!$B$1:$R$51,14,FALSE)&gt;T$126,0,IF(VLOOKUP($C59,'Regional Crises'!$B$1:$R$51,14,FALSE)&lt;T$125,5,(T$126-VLOOKUP($C59,'Regional Crises'!$B$1:$R$51,14,FALSE))/(T$126-T$125)*5)),1)))),(IF(VLOOKUP($E59,'Country Indicator Data'!$B$3:$N$193,10,FALSE)="x","x",ROUND(IF(VLOOKUP($E59,'Country Indicator Data'!$B$3:$N$193,10,FALSE)&gt;T$126,0,IF(VLOOKUP($E59,'Country Indicator Data'!$B$3:$N$193,10,FALSE)&lt;T$125,5,(T$126-VLOOKUP($E59,'Country Indicator Data'!$B$3:$N$193,10,FALSE))/(T$126-T$125)*5)),1))))</f>
        <v>3</v>
      </c>
      <c r="U59" s="142">
        <f>IF(B59="Regional crisis",((IF(VLOOKUP($C59,'Regional Crises'!$B$1:$R$51,15,FALSE)="x","x",ROUND(IF(VLOOKUP($C59,'Regional Crises'!$B$1:$R$51,15,FALSE)&gt;U$126,0,IF(VLOOKUP($C59,'Regional Crises'!$B$1:$R$51,15,FALSE)&lt;U$125,5,(U$126-VLOOKUP($C59,'Regional Crises'!$B$1:$R$51,15,FALSE))/(U$126-U$125)*5)),1)))),(IF(VLOOKUP($E59,'Country Indicator Data'!$B$3:$N$193,11,FALSE)="x","x",ROUND(IF(VLOOKUP($E59,'Country Indicator Data'!$B$3:$N$193,11,FALSE)&gt;U$126,0,IF(VLOOKUP($E59,'Country Indicator Data'!$B$3:$N$193,11,FALSE)&lt;U$125,5,(U$126-VLOOKUP($E59,'Country Indicator Data'!$B$3:$N$193,11,FALSE))/(U$126-U$125)*5)),1))))</f>
        <v>2.2999999999999998</v>
      </c>
      <c r="V59" s="142">
        <f>IF(B59="Regional crisis",((IF(VLOOKUP($C59,'Regional Crises'!$B$1:$R$51,16,FALSE)="x","x",ROUND(IF(VLOOKUP($C59,'Regional Crises'!$B$1:$R$51,16,FALSE)&gt;V$126,0,IF(VLOOKUP($C59,'Regional Crises'!$B$1:$R$51,16,FALSE)&lt;V$125,5,(V$126-VLOOKUP($C59,'Regional Crises'!$B$1:$R$51,16,FALSE))/(V$126-V$125)*5)),1)))),(IF(VLOOKUP($E59,'Country Indicator Data'!$B$3:$N$193,12,FALSE)="x","x",ROUND(IF(VLOOKUP($E59,'Country Indicator Data'!$B$3:$N$193,12,FALSE)&gt;V$126,0,IF(VLOOKUP($E59,'Country Indicator Data'!$B$3:$N$193,12,FALSE)&lt;V$125,5,(V$126-VLOOKUP($E59,'Country Indicator Data'!$B$3:$N$193,12,FALSE))/(V$126-V$125)*5)),1))))</f>
        <v>2.6</v>
      </c>
      <c r="W59" s="151">
        <f t="shared" si="5"/>
        <v>2.9</v>
      </c>
      <c r="X59" s="154">
        <f t="shared" si="6"/>
        <v>2.9</v>
      </c>
      <c r="Y59" s="142">
        <f>IF('Core Indicators'!FC53="x","x",IF('Core Indicators'!FC53&gt;=Y$7,5,IF('Core Indicators'!FC53&gt;=Y$6,4,IF('Core Indicators'!FC53&gt;=Y$5,3,IF('Core Indicators'!FC53&gt;=Y$4,2,IF('Core Indicators'!FC53&gt;=Y$3,1,0))))))</f>
        <v>2</v>
      </c>
      <c r="Z59" s="151">
        <f t="shared" si="7"/>
        <v>2</v>
      </c>
      <c r="AA59" s="144" t="str">
        <f>IF(OR('Crisis Indicator Data'!$W53="x",ISNA('Crisis Indicator Data'!$Q53)),"x",'Crisis Indicator Data'!$W53/SUM('Crisis Indicator Data'!$Q53:$U53))</f>
        <v>x</v>
      </c>
      <c r="AB59" s="148" t="str">
        <f t="shared" si="8"/>
        <v>x</v>
      </c>
      <c r="AC59" s="144" t="str">
        <f>IF(OR('Crisis Indicator Data'!$X53="x",ISNA('Crisis Indicator Data'!$Q53)),"x",'Crisis Indicator Data'!$X53/SUM('Crisis Indicator Data'!$Q53:$U53))</f>
        <v>x</v>
      </c>
      <c r="AD59" s="148" t="str">
        <f t="shared" si="9"/>
        <v>x</v>
      </c>
      <c r="AE59" s="146">
        <f>'Crisis Indicator Data'!Y53</f>
        <v>0</v>
      </c>
      <c r="AF59" s="146">
        <f>'Crisis Indicator Data'!Z53</f>
        <v>0</v>
      </c>
      <c r="AG59" s="146">
        <f>'Crisis Indicator Data'!AA53</f>
        <v>0</v>
      </c>
      <c r="AH59" s="146">
        <f>'Crisis Indicator Data'!AB53</f>
        <v>0</v>
      </c>
      <c r="AI59" s="149">
        <f t="shared" si="10"/>
        <v>0</v>
      </c>
      <c r="AJ59" s="146">
        <f>'Crisis Indicator Data'!AC53</f>
        <v>0</v>
      </c>
      <c r="AK59" s="146">
        <f>'Crisis Indicator Data'!AD53</f>
        <v>0</v>
      </c>
      <c r="AL59" s="149">
        <f t="shared" si="11"/>
        <v>0</v>
      </c>
      <c r="AM59" s="146">
        <f>'Crisis Indicator Data'!AE53</f>
        <v>0</v>
      </c>
      <c r="AN59" s="146">
        <f>'Crisis Indicator Data'!AF53</f>
        <v>1</v>
      </c>
      <c r="AO59" s="146">
        <f>'Crisis Indicator Data'!AG53</f>
        <v>0</v>
      </c>
      <c r="AP59" s="149">
        <f t="shared" si="12"/>
        <v>1</v>
      </c>
      <c r="AQ59" s="152">
        <f t="shared" si="13"/>
        <v>0</v>
      </c>
      <c r="AR59" s="154">
        <f t="shared" si="14"/>
        <v>1</v>
      </c>
    </row>
    <row r="60" spans="1:44" ht="13.5" customHeight="1" x14ac:dyDescent="0.35">
      <c r="A60" s="1" t="str">
        <f>'Crisis Indicator Data'!A54</f>
        <v>Drought in Kenya</v>
      </c>
      <c r="B60" s="1" t="str">
        <f>'Crisis Indicator Data'!B54</f>
        <v>Drought</v>
      </c>
      <c r="C60" s="25" t="str">
        <f>'Crisis Indicator Data'!C54</f>
        <v>KEN003</v>
      </c>
      <c r="D60" s="25" t="str">
        <f>'Crisis Indicator Data'!D54</f>
        <v>Kenya</v>
      </c>
      <c r="E60" s="25" t="str">
        <f>'Crisis Indicator Data'!E54</f>
        <v>KEN</v>
      </c>
      <c r="F60" s="142">
        <f>IF(B60="Regional crisis",(IF(VLOOKUP($C60,'Regional Crises'!$B$1:$R$51,7,FALSE)="x","x",ROUND(IF(VLOOKUP($C60,'Regional Crises'!$B$1:$R$51,7,FALSE)&gt;$F$126,5,IF(VLOOKUP($C60,'Regional Crises'!$B$1:$R$51,7,FALSE)&lt;F$125,0,($F$126-VLOOKUP($C60,'Regional Crises'!$B$1:$R$51,7,FALSE))/($F$126-$F$125)*5)),1))),IF(VLOOKUP($E60,'Country Indicator Data'!$B$3:$N$193,3,FALSE)="x","x",ROUND(IF(VLOOKUP($E60,'Country Indicator Data'!$B$3:$N$193,3,FALSE)&gt;$F$126,5,IF(VLOOKUP($E60,'Country Indicator Data'!$B$3:$N$193,3,FALSE)&lt;$F$125,0,($F$126-VLOOKUP($E60,'Country Indicator Data'!$B$3:$N$193,3,FALSE))/($F$126-$F$125)*5)),1)))</f>
        <v>3.6</v>
      </c>
      <c r="G60" s="142">
        <f>IF(B60="Regional crisis",(IF(VLOOKUP($C60,'Regional Crises'!$B$1:$R$51,9,FALSE)="x","x",ROUND(IF(VLOOKUP($C60,'Regional Crises'!$B$1:$R$51,9,FALSE)&gt;G$126,5,IF(VLOOKUP($C60,'Regional Crises'!$B$1:$R$51,9,FALSE)&lt;G$125,0,(G$126-VLOOKUP($C60,'Regional Crises'!$B$1:$R$51,9,FALSE))/(G$126-G$125)*5)),1))),IF(VLOOKUP($E60,'Country Indicator Data'!$B$3:$N$193,5,FALSE)="x","x",ROUND(IF(VLOOKUP($E60,'Country Indicator Data'!$B$3:$N$193,5,FALSE)&gt;G$126,5,IF(VLOOKUP($E60,'Country Indicator Data'!$B$3:$N$193,5,FALSE)&lt;G$125,0,(G$126-VLOOKUP($E60,'Country Indicator Data'!$B$3:$N$193,5,FALSE))/(G$126-G$125)*5)),1)))</f>
        <v>1.9</v>
      </c>
      <c r="H60" s="143">
        <f t="shared" si="0"/>
        <v>2.75</v>
      </c>
      <c r="I60" s="142">
        <f>IF(B60="Regional crisis",(IF(VLOOKUP($C60,'Regional Crises'!$B$1:$R$51,6,FALSE)="x","x",ROUND(IF(VLOOKUP($C60,'Regional Crises'!$B$1:$R$51,6,FALSE)&gt;I$126,5,IF(VLOOKUP($C60,'Regional Crises'!$B$1:$R$51,6,FALSE)&lt;I$125,0,5-(I$126-VLOOKUP($C60,'Regional Crises'!$B$1:$R$51,6,FALSE))/(I$126-I$125)*5)),1))),IF(VLOOKUP($E60,'Country Indicator Data'!$B$3:$N$193,2,FALSE)="x","x",ROUND(IF(VLOOKUP($E60,'Country Indicator Data'!$B$3:$N$193,2,FALSE)&gt;I$126,5,IF(VLOOKUP($E60,'Country Indicator Data'!$B$3:$N$193,2,FALSE)&lt;I$125,0,5-(I$126-VLOOKUP($E60,'Country Indicator Data'!$B$3:$N$193,2,FALSE))/(I$126-I$125)*5)),1)))</f>
        <v>4.3</v>
      </c>
      <c r="J60" s="142">
        <f>IF(B60="Regional crisis",(IF(VLOOKUP($C60,'Regional Crises'!$B$1:$R$51,8,FALSE)="x","x",ROUND(IF(VLOOKUP($C60,'Regional Crises'!$B$1:$R$51,8,FALSE)&gt;J$126,5,IF(VLOOKUP($C60,'Regional Crises'!$B$1:$R$51,8,FALSE)&lt;J$125,0,5-(J$126-VLOOKUP($C60,'Regional Crises'!$B$1:$R$51,8,FALSE))/(J$126-J$125)*5)),1))),IF(VLOOKUP($E60,'Country Indicator Data'!$B$3:$N$193,4,FALSE)="x","x",ROUND(IF(VLOOKUP($E60,'Country Indicator Data'!$B$3:$N$193,4,FALSE)&gt;J$126,5,IF(VLOOKUP($E60,'Country Indicator Data'!$B$3:$N$193,4,FALSE)&lt;J$125,0,5-(J$126-VLOOKUP($E60,'Country Indicator Data'!$B$3:$N$193,4,FALSE))/(J$126-J$125)*5)),1)))</f>
        <v>0.8</v>
      </c>
      <c r="K60" s="143">
        <f t="shared" si="1"/>
        <v>2.5499999999999998</v>
      </c>
      <c r="L60" s="142">
        <f>IF(B60="Regional crisis",(IF(VLOOKUP($C60,'Regional Crises'!$B$1:$R$51,10,FALSE)="x","x",ROUND(IF(VLOOKUP($C60,'Regional Crises'!$B$1:$R$51,10,FALSE)&gt;L$126,5,IF(VLOOKUP($C60,'Regional Crises'!$B$1:$R$51,10,FALSE)&lt;L$125,0,5-(L$126-VLOOKUP($C60,'Regional Crises'!$B$1:$R$51,10,FALSE))/(L$126-L$125)*5)),1))),IF(VLOOKUP($E60,'Country Indicator Data'!$B$3:$N$193,6,FALSE)="x","x",ROUND(IF(VLOOKUP($E60,'Country Indicator Data'!$B$3:$N$193,6,FALSE)&gt;L$126,5,IF(VLOOKUP($E60,'Country Indicator Data'!$B$3:$N$193,6,FALSE)&lt;L$125,0,5-(L$126-VLOOKUP($E60,'Country Indicator Data'!$B$3:$N$193,6,FALSE))/(L$126-L$125)*5)),1)))</f>
        <v>3.8</v>
      </c>
      <c r="M60" s="142">
        <f>IF(B60="Regional crisis",(IF(VLOOKUP($C60,'Regional Crises'!$B$1:$R$51,11,FALSE)="x","x",ROUND(IF(VLOOKUP($C60,'Regional Crises'!$B$1:$R$51,11,FALSE)&gt;M$126,5,IF(VLOOKUP($C60,'Regional Crises'!$B$1:$R$51,11,FALSE)&lt;M$125,0,5-(M$126-VLOOKUP($C60,'Regional Crises'!$B$1:$R$51,11,FALSE))/(M$126-M$125)*5)),1))),IF(VLOOKUP($E60,'Country Indicator Data'!$B$3:$N$193,7,FALSE)="x","x",ROUND(IF(VLOOKUP($E60,'Country Indicator Data'!$B$3:$N$193,7,FALSE)&gt;M$126,5,IF(VLOOKUP($E60,'Country Indicator Data'!$B$3:$N$193,7,FALSE)&lt;M$125,0,5-(M$126-VLOOKUP($E60,'Country Indicator Data'!$B$3:$N$193,7,FALSE))/(M$126-M$125)*5)),1)))</f>
        <v>2.9</v>
      </c>
      <c r="N60" s="143">
        <f t="shared" si="2"/>
        <v>3.3499999999999996</v>
      </c>
      <c r="O60" s="151">
        <f t="shared" si="3"/>
        <v>2.8833333333333329</v>
      </c>
      <c r="P60" s="142">
        <f>IF(B60="Regional crisis",VLOOKUP(C60,'Regional Crises'!$B$1:$R$54,12,FALSE),VLOOKUP(E60,'Country Indicator Data'!$B$3:$I$193,8,FALSE))</f>
        <v>5</v>
      </c>
      <c r="Q60" s="142">
        <f>IF(B60="Regional crisis",(IF(VLOOKUP(C60,'Regional Crises'!$B$1:$R$54,13,FALSE)="x","x",IF(VLOOKUP(C60,'Regional Crises'!$B$1:$R$54,13,FALSE)&gt;Q$7,5,IF(VLOOKUP(C60,'Regional Crises'!$B$1:$R$54,13,FALSE)&gt;Q$6,4,IF(VLOOKUP(C60,'Regional Crises'!$B$1:$R$54,13,FALSE)&gt;Q$5,3,IF(VLOOKUP(C60,'Regional Crises'!$B$1:$R$54,13,FALSE)&gt;Q$4,2,IF(VLOOKUP(C60,'Regional Crises'!$B$1:$R$54,13,FALSE)&gt;$Q$3,1,0))))))),(IF(VLOOKUP($E60,'Country Indicator Data'!$B$3:$P$193,9,FALSE)="x","x",IF(VLOOKUP($E60,'Country Indicator Data'!$B$3:$P$193,9,FALSE)&gt;Q$7,5,IF(VLOOKUP($E60,'Country Indicator Data'!$B$3:$P$193,9,FALSE)&gt;Q$6,4,IF(VLOOKUP($E60,'Country Indicator Data'!$B$3:$P$193,9,FALSE)&gt;Q$5,3,IF(VLOOKUP($E60,'Country Indicator Data'!$B$3:$P$193,9,FALSE)&gt;Q$4,2,IF(VLOOKUP($E60,'Country Indicator Data'!$B$3:$P$193,9,FALSE)&gt;$Q$3,1,0))))))))</f>
        <v>1</v>
      </c>
      <c r="R60" s="151">
        <f t="shared" si="4"/>
        <v>3</v>
      </c>
      <c r="S60" s="142">
        <f>IF(B60="Regional crisis",((IF(VLOOKUP($C60,'Regional Crises'!$B$1:$R$51,17,FALSE)="x","x",ROUND(IF(VLOOKUP($C60,'Regional Crises'!$B$1:$R$51,17,FALSE)&gt;S$126,0,IF(VLOOKUP($C60,'Regional Crises'!$B$1:$R$51,17,FALSE)&lt;S$125,5,(S$126-VLOOKUP($C60,'Regional Crises'!$B$1:$R$51,17,FALSE))/(S$126-S$125)*5)),1)))),(IF(VLOOKUP($E60,'Country Indicator Data'!$B$3:$N$193,13,FALSE)="x","x",ROUND(IF(VLOOKUP($E60,'Country Indicator Data'!$B$3:$N$193,13,FALSE)&gt;S$126,0,IF(VLOOKUP($E60,'Country Indicator Data'!$B$3:$N$193,13,FALSE)&lt;S$125,5,(S$126-VLOOKUP($E60,'Country Indicator Data'!$B$3:$N$193,13,FALSE))/(S$126-S$125)*5)),1))))</f>
        <v>3.7</v>
      </c>
      <c r="T60" s="142">
        <f>IF(B60="Regional crisis",((IF(VLOOKUP($C60,'Regional Crises'!$B$1:$R$51,14,FALSE)="x","x",ROUND(IF(VLOOKUP($C60,'Regional Crises'!$B$1:$R$51,14,FALSE)&gt;T$126,0,IF(VLOOKUP($C60,'Regional Crises'!$B$1:$R$51,14,FALSE)&lt;T$125,5,(T$126-VLOOKUP($C60,'Regional Crises'!$B$1:$R$51,14,FALSE))/(T$126-T$125)*5)),1)))),(IF(VLOOKUP($E60,'Country Indicator Data'!$B$3:$N$193,10,FALSE)="x","x",ROUND(IF(VLOOKUP($E60,'Country Indicator Data'!$B$3:$N$193,10,FALSE)&gt;T$126,0,IF(VLOOKUP($E60,'Country Indicator Data'!$B$3:$N$193,10,FALSE)&lt;T$125,5,(T$126-VLOOKUP($E60,'Country Indicator Data'!$B$3:$N$193,10,FALSE))/(T$126-T$125)*5)),1))))</f>
        <v>3</v>
      </c>
      <c r="U60" s="142">
        <f>IF(B60="Regional crisis",((IF(VLOOKUP($C60,'Regional Crises'!$B$1:$R$51,15,FALSE)="x","x",ROUND(IF(VLOOKUP($C60,'Regional Crises'!$B$1:$R$51,15,FALSE)&gt;U$126,0,IF(VLOOKUP($C60,'Regional Crises'!$B$1:$R$51,15,FALSE)&lt;U$125,5,(U$126-VLOOKUP($C60,'Regional Crises'!$B$1:$R$51,15,FALSE))/(U$126-U$125)*5)),1)))),(IF(VLOOKUP($E60,'Country Indicator Data'!$B$3:$N$193,11,FALSE)="x","x",ROUND(IF(VLOOKUP($E60,'Country Indicator Data'!$B$3:$N$193,11,FALSE)&gt;U$126,0,IF(VLOOKUP($E60,'Country Indicator Data'!$B$3:$N$193,11,FALSE)&lt;U$125,5,(U$126-VLOOKUP($E60,'Country Indicator Data'!$B$3:$N$193,11,FALSE))/(U$126-U$125)*5)),1))))</f>
        <v>2.2999999999999998</v>
      </c>
      <c r="V60" s="142">
        <f>IF(B60="Regional crisis",((IF(VLOOKUP($C60,'Regional Crises'!$B$1:$R$51,16,FALSE)="x","x",ROUND(IF(VLOOKUP($C60,'Regional Crises'!$B$1:$R$51,16,FALSE)&gt;V$126,0,IF(VLOOKUP($C60,'Regional Crises'!$B$1:$R$51,16,FALSE)&lt;V$125,5,(V$126-VLOOKUP($C60,'Regional Crises'!$B$1:$R$51,16,FALSE))/(V$126-V$125)*5)),1)))),(IF(VLOOKUP($E60,'Country Indicator Data'!$B$3:$N$193,12,FALSE)="x","x",ROUND(IF(VLOOKUP($E60,'Country Indicator Data'!$B$3:$N$193,12,FALSE)&gt;V$126,0,IF(VLOOKUP($E60,'Country Indicator Data'!$B$3:$N$193,12,FALSE)&lt;V$125,5,(V$126-VLOOKUP($E60,'Country Indicator Data'!$B$3:$N$193,12,FALSE))/(V$126-V$125)*5)),1))))</f>
        <v>2.6</v>
      </c>
      <c r="W60" s="151">
        <f t="shared" si="5"/>
        <v>2.9</v>
      </c>
      <c r="X60" s="154">
        <f t="shared" si="6"/>
        <v>2.9</v>
      </c>
      <c r="Y60" s="142">
        <f>IF('Core Indicators'!FC54="x","x",IF('Core Indicators'!FC54&gt;=Y$7,5,IF('Core Indicators'!FC54&gt;=Y$6,4,IF('Core Indicators'!FC54&gt;=Y$5,3,IF('Core Indicators'!FC54&gt;=Y$4,2,IF('Core Indicators'!FC54&gt;=Y$3,1,0))))))</f>
        <v>3</v>
      </c>
      <c r="Z60" s="151">
        <f t="shared" si="7"/>
        <v>3</v>
      </c>
      <c r="AA60" s="144" t="str">
        <f>IF(OR('Crisis Indicator Data'!$W54="x",ISNA('Crisis Indicator Data'!$Q54)),"x",'Crisis Indicator Data'!$W54/SUM('Crisis Indicator Data'!$Q54:$U54))</f>
        <v>x</v>
      </c>
      <c r="AB60" s="148" t="str">
        <f t="shared" si="8"/>
        <v>x</v>
      </c>
      <c r="AC60" s="144" t="str">
        <f>IF(OR('Crisis Indicator Data'!$X54="x",ISNA('Crisis Indicator Data'!$Q54)),"x",'Crisis Indicator Data'!$X54/SUM('Crisis Indicator Data'!$Q54:$U54))</f>
        <v>x</v>
      </c>
      <c r="AD60" s="148" t="str">
        <f t="shared" si="9"/>
        <v>x</v>
      </c>
      <c r="AE60" s="146">
        <f>'Crisis Indicator Data'!Y54</f>
        <v>0</v>
      </c>
      <c r="AF60" s="146">
        <f>'Crisis Indicator Data'!Z54</f>
        <v>0</v>
      </c>
      <c r="AG60" s="146">
        <f>'Crisis Indicator Data'!AA54</f>
        <v>0</v>
      </c>
      <c r="AH60" s="146">
        <f>'Crisis Indicator Data'!AB54</f>
        <v>0</v>
      </c>
      <c r="AI60" s="149">
        <f t="shared" si="10"/>
        <v>0</v>
      </c>
      <c r="AJ60" s="146">
        <f>'Crisis Indicator Data'!AC54</f>
        <v>0</v>
      </c>
      <c r="AK60" s="146">
        <f>'Crisis Indicator Data'!AD54</f>
        <v>0</v>
      </c>
      <c r="AL60" s="149">
        <f t="shared" si="11"/>
        <v>0</v>
      </c>
      <c r="AM60" s="146">
        <f>'Crisis Indicator Data'!AE54</f>
        <v>0</v>
      </c>
      <c r="AN60" s="146">
        <f>'Crisis Indicator Data'!AF54</f>
        <v>1</v>
      </c>
      <c r="AO60" s="146">
        <f>'Crisis Indicator Data'!AG54</f>
        <v>0</v>
      </c>
      <c r="AP60" s="149">
        <f t="shared" si="12"/>
        <v>1</v>
      </c>
      <c r="AQ60" s="152">
        <f t="shared" si="13"/>
        <v>0</v>
      </c>
      <c r="AR60" s="154">
        <f t="shared" si="14"/>
        <v>1.5</v>
      </c>
    </row>
    <row r="61" spans="1:44" ht="13.5" customHeight="1" x14ac:dyDescent="0.35">
      <c r="A61" s="1" t="str">
        <f>'Crisis Indicator Data'!A55</f>
        <v>Floods in Kenya</v>
      </c>
      <c r="B61" s="1" t="str">
        <f>'Crisis Indicator Data'!B55</f>
        <v>Flood</v>
      </c>
      <c r="C61" s="25" t="str">
        <f>'Crisis Indicator Data'!C55</f>
        <v>KEN004</v>
      </c>
      <c r="D61" s="25" t="str">
        <f>'Crisis Indicator Data'!D55</f>
        <v>Kenya</v>
      </c>
      <c r="E61" s="25" t="str">
        <f>'Crisis Indicator Data'!E55</f>
        <v>KEN</v>
      </c>
      <c r="F61" s="142">
        <f>IF(B61="Regional crisis",(IF(VLOOKUP($C61,'Regional Crises'!$B$1:$R$51,7,FALSE)="x","x",ROUND(IF(VLOOKUP($C61,'Regional Crises'!$B$1:$R$51,7,FALSE)&gt;$F$126,5,IF(VLOOKUP($C61,'Regional Crises'!$B$1:$R$51,7,FALSE)&lt;F$125,0,($F$126-VLOOKUP($C61,'Regional Crises'!$B$1:$R$51,7,FALSE))/($F$126-$F$125)*5)),1))),IF(VLOOKUP($E61,'Country Indicator Data'!$B$3:$N$193,3,FALSE)="x","x",ROUND(IF(VLOOKUP($E61,'Country Indicator Data'!$B$3:$N$193,3,FALSE)&gt;$F$126,5,IF(VLOOKUP($E61,'Country Indicator Data'!$B$3:$N$193,3,FALSE)&lt;$F$125,0,($F$126-VLOOKUP($E61,'Country Indicator Data'!$B$3:$N$193,3,FALSE))/($F$126-$F$125)*5)),1)))</f>
        <v>3.6</v>
      </c>
      <c r="G61" s="142">
        <f>IF(B61="Regional crisis",(IF(VLOOKUP($C61,'Regional Crises'!$B$1:$R$51,9,FALSE)="x","x",ROUND(IF(VLOOKUP($C61,'Regional Crises'!$B$1:$R$51,9,FALSE)&gt;G$126,5,IF(VLOOKUP($C61,'Regional Crises'!$B$1:$R$51,9,FALSE)&lt;G$125,0,(G$126-VLOOKUP($C61,'Regional Crises'!$B$1:$R$51,9,FALSE))/(G$126-G$125)*5)),1))),IF(VLOOKUP($E61,'Country Indicator Data'!$B$3:$N$193,5,FALSE)="x","x",ROUND(IF(VLOOKUP($E61,'Country Indicator Data'!$B$3:$N$193,5,FALSE)&gt;G$126,5,IF(VLOOKUP($E61,'Country Indicator Data'!$B$3:$N$193,5,FALSE)&lt;G$125,0,(G$126-VLOOKUP($E61,'Country Indicator Data'!$B$3:$N$193,5,FALSE))/(G$126-G$125)*5)),1)))</f>
        <v>1.9</v>
      </c>
      <c r="H61" s="143">
        <f t="shared" si="0"/>
        <v>2.75</v>
      </c>
      <c r="I61" s="142">
        <f>IF(B61="Regional crisis",(IF(VLOOKUP($C61,'Regional Crises'!$B$1:$R$51,6,FALSE)="x","x",ROUND(IF(VLOOKUP($C61,'Regional Crises'!$B$1:$R$51,6,FALSE)&gt;I$126,5,IF(VLOOKUP($C61,'Regional Crises'!$B$1:$R$51,6,FALSE)&lt;I$125,0,5-(I$126-VLOOKUP($C61,'Regional Crises'!$B$1:$R$51,6,FALSE))/(I$126-I$125)*5)),1))),IF(VLOOKUP($E61,'Country Indicator Data'!$B$3:$N$193,2,FALSE)="x","x",ROUND(IF(VLOOKUP($E61,'Country Indicator Data'!$B$3:$N$193,2,FALSE)&gt;I$126,5,IF(VLOOKUP($E61,'Country Indicator Data'!$B$3:$N$193,2,FALSE)&lt;I$125,0,5-(I$126-VLOOKUP($E61,'Country Indicator Data'!$B$3:$N$193,2,FALSE))/(I$126-I$125)*5)),1)))</f>
        <v>4.3</v>
      </c>
      <c r="J61" s="142">
        <f>IF(B61="Regional crisis",(IF(VLOOKUP($C61,'Regional Crises'!$B$1:$R$51,8,FALSE)="x","x",ROUND(IF(VLOOKUP($C61,'Regional Crises'!$B$1:$R$51,8,FALSE)&gt;J$126,5,IF(VLOOKUP($C61,'Regional Crises'!$B$1:$R$51,8,FALSE)&lt;J$125,0,5-(J$126-VLOOKUP($C61,'Regional Crises'!$B$1:$R$51,8,FALSE))/(J$126-J$125)*5)),1))),IF(VLOOKUP($E61,'Country Indicator Data'!$B$3:$N$193,4,FALSE)="x","x",ROUND(IF(VLOOKUP($E61,'Country Indicator Data'!$B$3:$N$193,4,FALSE)&gt;J$126,5,IF(VLOOKUP($E61,'Country Indicator Data'!$B$3:$N$193,4,FALSE)&lt;J$125,0,5-(J$126-VLOOKUP($E61,'Country Indicator Data'!$B$3:$N$193,4,FALSE))/(J$126-J$125)*5)),1)))</f>
        <v>0.8</v>
      </c>
      <c r="K61" s="143">
        <f t="shared" si="1"/>
        <v>2.5499999999999998</v>
      </c>
      <c r="L61" s="142">
        <f>IF(B61="Regional crisis",(IF(VLOOKUP($C61,'Regional Crises'!$B$1:$R$51,10,FALSE)="x","x",ROUND(IF(VLOOKUP($C61,'Regional Crises'!$B$1:$R$51,10,FALSE)&gt;L$126,5,IF(VLOOKUP($C61,'Regional Crises'!$B$1:$R$51,10,FALSE)&lt;L$125,0,5-(L$126-VLOOKUP($C61,'Regional Crises'!$B$1:$R$51,10,FALSE))/(L$126-L$125)*5)),1))),IF(VLOOKUP($E61,'Country Indicator Data'!$B$3:$N$193,6,FALSE)="x","x",ROUND(IF(VLOOKUP($E61,'Country Indicator Data'!$B$3:$N$193,6,FALSE)&gt;L$126,5,IF(VLOOKUP($E61,'Country Indicator Data'!$B$3:$N$193,6,FALSE)&lt;L$125,0,5-(L$126-VLOOKUP($E61,'Country Indicator Data'!$B$3:$N$193,6,FALSE))/(L$126-L$125)*5)),1)))</f>
        <v>3.8</v>
      </c>
      <c r="M61" s="142">
        <f>IF(B61="Regional crisis",(IF(VLOOKUP($C61,'Regional Crises'!$B$1:$R$51,11,FALSE)="x","x",ROUND(IF(VLOOKUP($C61,'Regional Crises'!$B$1:$R$51,11,FALSE)&gt;M$126,5,IF(VLOOKUP($C61,'Regional Crises'!$B$1:$R$51,11,FALSE)&lt;M$125,0,5-(M$126-VLOOKUP($C61,'Regional Crises'!$B$1:$R$51,11,FALSE))/(M$126-M$125)*5)),1))),IF(VLOOKUP($E61,'Country Indicator Data'!$B$3:$N$193,7,FALSE)="x","x",ROUND(IF(VLOOKUP($E61,'Country Indicator Data'!$B$3:$N$193,7,FALSE)&gt;M$126,5,IF(VLOOKUP($E61,'Country Indicator Data'!$B$3:$N$193,7,FALSE)&lt;M$125,0,5-(M$126-VLOOKUP($E61,'Country Indicator Data'!$B$3:$N$193,7,FALSE))/(M$126-M$125)*5)),1)))</f>
        <v>2.9</v>
      </c>
      <c r="N61" s="143">
        <f t="shared" si="2"/>
        <v>3.3499999999999996</v>
      </c>
      <c r="O61" s="151">
        <f t="shared" si="3"/>
        <v>2.8833333333333329</v>
      </c>
      <c r="P61" s="142">
        <f>IF(B61="Regional crisis",VLOOKUP(C61,'Regional Crises'!$B$1:$R$54,12,FALSE),VLOOKUP(E61,'Country Indicator Data'!$B$3:$I$193,8,FALSE))</f>
        <v>5</v>
      </c>
      <c r="Q61" s="142">
        <f>IF(B61="Regional crisis",(IF(VLOOKUP(C61,'Regional Crises'!$B$1:$R$54,13,FALSE)="x","x",IF(VLOOKUP(C61,'Regional Crises'!$B$1:$R$54,13,FALSE)&gt;Q$7,5,IF(VLOOKUP(C61,'Regional Crises'!$B$1:$R$54,13,FALSE)&gt;Q$6,4,IF(VLOOKUP(C61,'Regional Crises'!$B$1:$R$54,13,FALSE)&gt;Q$5,3,IF(VLOOKUP(C61,'Regional Crises'!$B$1:$R$54,13,FALSE)&gt;Q$4,2,IF(VLOOKUP(C61,'Regional Crises'!$B$1:$R$54,13,FALSE)&gt;$Q$3,1,0))))))),(IF(VLOOKUP($E61,'Country Indicator Data'!$B$3:$P$193,9,FALSE)="x","x",IF(VLOOKUP($E61,'Country Indicator Data'!$B$3:$P$193,9,FALSE)&gt;Q$7,5,IF(VLOOKUP($E61,'Country Indicator Data'!$B$3:$P$193,9,FALSE)&gt;Q$6,4,IF(VLOOKUP($E61,'Country Indicator Data'!$B$3:$P$193,9,FALSE)&gt;Q$5,3,IF(VLOOKUP($E61,'Country Indicator Data'!$B$3:$P$193,9,FALSE)&gt;Q$4,2,IF(VLOOKUP($E61,'Country Indicator Data'!$B$3:$P$193,9,FALSE)&gt;$Q$3,1,0))))))))</f>
        <v>1</v>
      </c>
      <c r="R61" s="151">
        <f t="shared" si="4"/>
        <v>3</v>
      </c>
      <c r="S61" s="142">
        <f>IF(B61="Regional crisis",((IF(VLOOKUP($C61,'Regional Crises'!$B$1:$R$51,17,FALSE)="x","x",ROUND(IF(VLOOKUP($C61,'Regional Crises'!$B$1:$R$51,17,FALSE)&gt;S$126,0,IF(VLOOKUP($C61,'Regional Crises'!$B$1:$R$51,17,FALSE)&lt;S$125,5,(S$126-VLOOKUP($C61,'Regional Crises'!$B$1:$R$51,17,FALSE))/(S$126-S$125)*5)),1)))),(IF(VLOOKUP($E61,'Country Indicator Data'!$B$3:$N$193,13,FALSE)="x","x",ROUND(IF(VLOOKUP($E61,'Country Indicator Data'!$B$3:$N$193,13,FALSE)&gt;S$126,0,IF(VLOOKUP($E61,'Country Indicator Data'!$B$3:$N$193,13,FALSE)&lt;S$125,5,(S$126-VLOOKUP($E61,'Country Indicator Data'!$B$3:$N$193,13,FALSE))/(S$126-S$125)*5)),1))))</f>
        <v>3.7</v>
      </c>
      <c r="T61" s="142">
        <f>IF(B61="Regional crisis",((IF(VLOOKUP($C61,'Regional Crises'!$B$1:$R$51,14,FALSE)="x","x",ROUND(IF(VLOOKUP($C61,'Regional Crises'!$B$1:$R$51,14,FALSE)&gt;T$126,0,IF(VLOOKUP($C61,'Regional Crises'!$B$1:$R$51,14,FALSE)&lt;T$125,5,(T$126-VLOOKUP($C61,'Regional Crises'!$B$1:$R$51,14,FALSE))/(T$126-T$125)*5)),1)))),(IF(VLOOKUP($E61,'Country Indicator Data'!$B$3:$N$193,10,FALSE)="x","x",ROUND(IF(VLOOKUP($E61,'Country Indicator Data'!$B$3:$N$193,10,FALSE)&gt;T$126,0,IF(VLOOKUP($E61,'Country Indicator Data'!$B$3:$N$193,10,FALSE)&lt;T$125,5,(T$126-VLOOKUP($E61,'Country Indicator Data'!$B$3:$N$193,10,FALSE))/(T$126-T$125)*5)),1))))</f>
        <v>3</v>
      </c>
      <c r="U61" s="142">
        <f>IF(B61="Regional crisis",((IF(VLOOKUP($C61,'Regional Crises'!$B$1:$R$51,15,FALSE)="x","x",ROUND(IF(VLOOKUP($C61,'Regional Crises'!$B$1:$R$51,15,FALSE)&gt;U$126,0,IF(VLOOKUP($C61,'Regional Crises'!$B$1:$R$51,15,FALSE)&lt;U$125,5,(U$126-VLOOKUP($C61,'Regional Crises'!$B$1:$R$51,15,FALSE))/(U$126-U$125)*5)),1)))),(IF(VLOOKUP($E61,'Country Indicator Data'!$B$3:$N$193,11,FALSE)="x","x",ROUND(IF(VLOOKUP($E61,'Country Indicator Data'!$B$3:$N$193,11,FALSE)&gt;U$126,0,IF(VLOOKUP($E61,'Country Indicator Data'!$B$3:$N$193,11,FALSE)&lt;U$125,5,(U$126-VLOOKUP($E61,'Country Indicator Data'!$B$3:$N$193,11,FALSE))/(U$126-U$125)*5)),1))))</f>
        <v>2.2999999999999998</v>
      </c>
      <c r="V61" s="142">
        <f>IF(B61="Regional crisis",((IF(VLOOKUP($C61,'Regional Crises'!$B$1:$R$51,16,FALSE)="x","x",ROUND(IF(VLOOKUP($C61,'Regional Crises'!$B$1:$R$51,16,FALSE)&gt;V$126,0,IF(VLOOKUP($C61,'Regional Crises'!$B$1:$R$51,16,FALSE)&lt;V$125,5,(V$126-VLOOKUP($C61,'Regional Crises'!$B$1:$R$51,16,FALSE))/(V$126-V$125)*5)),1)))),(IF(VLOOKUP($E61,'Country Indicator Data'!$B$3:$N$193,12,FALSE)="x","x",ROUND(IF(VLOOKUP($E61,'Country Indicator Data'!$B$3:$N$193,12,FALSE)&gt;V$126,0,IF(VLOOKUP($E61,'Country Indicator Data'!$B$3:$N$193,12,FALSE)&lt;V$125,5,(V$126-VLOOKUP($E61,'Country Indicator Data'!$B$3:$N$193,12,FALSE))/(V$126-V$125)*5)),1))))</f>
        <v>2.6</v>
      </c>
      <c r="W61" s="151">
        <f t="shared" si="5"/>
        <v>2.9</v>
      </c>
      <c r="X61" s="154">
        <f t="shared" si="6"/>
        <v>2.9</v>
      </c>
      <c r="Y61" s="142">
        <f>IF('Core Indicators'!FC55="x","x",IF('Core Indicators'!FC55&gt;=Y$7,5,IF('Core Indicators'!FC55&gt;=Y$6,4,IF('Core Indicators'!FC55&gt;=Y$5,3,IF('Core Indicators'!FC55&gt;=Y$4,2,IF('Core Indicators'!FC55&gt;=Y$3,1,0))))))</f>
        <v>3</v>
      </c>
      <c r="Z61" s="151">
        <f t="shared" si="7"/>
        <v>3</v>
      </c>
      <c r="AA61" s="144" t="e">
        <f>IF(OR('Crisis Indicator Data'!$W55="x",ISNA('Crisis Indicator Data'!$Q55)),"x",'Crisis Indicator Data'!$W55/SUM('Crisis Indicator Data'!$Q55:$U55))</f>
        <v>#N/A</v>
      </c>
      <c r="AB61" s="148" t="e">
        <f t="shared" si="8"/>
        <v>#N/A</v>
      </c>
      <c r="AC61" s="144" t="e">
        <f>IF(OR('Crisis Indicator Data'!$X55="x",ISNA('Crisis Indicator Data'!$Q55)),"x",'Crisis Indicator Data'!$X55/SUM('Crisis Indicator Data'!$Q55:$U55))</f>
        <v>#N/A</v>
      </c>
      <c r="AD61" s="148" t="e">
        <f t="shared" si="9"/>
        <v>#N/A</v>
      </c>
      <c r="AE61" s="146">
        <f>'Crisis Indicator Data'!Y55</f>
        <v>0</v>
      </c>
      <c r="AF61" s="146">
        <f>'Crisis Indicator Data'!Z55</f>
        <v>0</v>
      </c>
      <c r="AG61" s="146">
        <f>'Crisis Indicator Data'!AA55</f>
        <v>0</v>
      </c>
      <c r="AH61" s="146">
        <f>'Crisis Indicator Data'!AB55</f>
        <v>0</v>
      </c>
      <c r="AI61" s="149">
        <f t="shared" si="10"/>
        <v>0</v>
      </c>
      <c r="AJ61" s="146">
        <f>'Crisis Indicator Data'!AC55</f>
        <v>0</v>
      </c>
      <c r="AK61" s="146">
        <f>'Crisis Indicator Data'!AD55</f>
        <v>0</v>
      </c>
      <c r="AL61" s="149">
        <f t="shared" si="11"/>
        <v>0</v>
      </c>
      <c r="AM61" s="146">
        <f>'Crisis Indicator Data'!AE55</f>
        <v>0</v>
      </c>
      <c r="AN61" s="146">
        <f>'Crisis Indicator Data'!AF55</f>
        <v>1</v>
      </c>
      <c r="AO61" s="146">
        <f>'Crisis Indicator Data'!AG55</f>
        <v>2</v>
      </c>
      <c r="AP61" s="149">
        <f t="shared" si="12"/>
        <v>3</v>
      </c>
      <c r="AQ61" s="152">
        <f t="shared" si="13"/>
        <v>1</v>
      </c>
      <c r="AR61" s="154">
        <f t="shared" si="14"/>
        <v>2</v>
      </c>
    </row>
    <row r="62" spans="1:44" ht="13.5" customHeight="1" x14ac:dyDescent="0.35">
      <c r="A62" s="1" t="str">
        <f>'Crisis Indicator Data'!A56</f>
        <v>Syrian refugees in Lebanon</v>
      </c>
      <c r="B62" s="1" t="str">
        <f>'Crisis Indicator Data'!B56</f>
        <v>International displacement</v>
      </c>
      <c r="C62" s="25" t="str">
        <f>'Crisis Indicator Data'!C56</f>
        <v>LBN002</v>
      </c>
      <c r="D62" s="25" t="str">
        <f>'Crisis Indicator Data'!D56</f>
        <v>Lebanon</v>
      </c>
      <c r="E62" s="25" t="str">
        <f>'Crisis Indicator Data'!E56</f>
        <v>LBN</v>
      </c>
      <c r="F62" s="142">
        <f>IF(B62="Regional crisis",(IF(VLOOKUP($C62,'Regional Crises'!$B$1:$R$51,7,FALSE)="x","x",ROUND(IF(VLOOKUP($C62,'Regional Crises'!$B$1:$R$51,7,FALSE)&gt;$F$126,5,IF(VLOOKUP($C62,'Regional Crises'!$B$1:$R$51,7,FALSE)&lt;F$125,0,($F$126-VLOOKUP($C62,'Regional Crises'!$B$1:$R$51,7,FALSE))/($F$126-$F$125)*5)),1))),IF(VLOOKUP($E62,'Country Indicator Data'!$B$3:$N$193,3,FALSE)="x","x",ROUND(IF(VLOOKUP($E62,'Country Indicator Data'!$B$3:$N$193,3,FALSE)&gt;$F$126,5,IF(VLOOKUP($E62,'Country Indicator Data'!$B$3:$N$193,3,FALSE)&lt;$F$125,0,($F$126-VLOOKUP($E62,'Country Indicator Data'!$B$3:$N$193,3,FALSE))/($F$126-$F$125)*5)),1)))</f>
        <v>2.9</v>
      </c>
      <c r="G62" s="142">
        <f>IF(B62="Regional crisis",(IF(VLOOKUP($C62,'Regional Crises'!$B$1:$R$51,9,FALSE)="x","x",ROUND(IF(VLOOKUP($C62,'Regional Crises'!$B$1:$R$51,9,FALSE)&gt;G$126,5,IF(VLOOKUP($C62,'Regional Crises'!$B$1:$R$51,9,FALSE)&lt;G$125,0,(G$126-VLOOKUP($C62,'Regional Crises'!$B$1:$R$51,9,FALSE))/(G$126-G$125)*5)),1))),IF(VLOOKUP($E62,'Country Indicator Data'!$B$3:$N$193,5,FALSE)="x","x",ROUND(IF(VLOOKUP($E62,'Country Indicator Data'!$B$3:$N$193,5,FALSE)&gt;G$126,5,IF(VLOOKUP($E62,'Country Indicator Data'!$B$3:$N$193,5,FALSE)&lt;G$125,0,(G$126-VLOOKUP($E62,'Country Indicator Data'!$B$3:$N$193,5,FALSE))/(G$126-G$125)*5)),1)))</f>
        <v>2.6</v>
      </c>
      <c r="H62" s="143">
        <f t="shared" si="0"/>
        <v>2.75</v>
      </c>
      <c r="I62" s="142">
        <f>IF(B62="Regional crisis",(IF(VLOOKUP($C62,'Regional Crises'!$B$1:$R$51,6,FALSE)="x","x",ROUND(IF(VLOOKUP($C62,'Regional Crises'!$B$1:$R$51,6,FALSE)&gt;I$126,5,IF(VLOOKUP($C62,'Regional Crises'!$B$1:$R$51,6,FALSE)&lt;I$125,0,5-(I$126-VLOOKUP($C62,'Regional Crises'!$B$1:$R$51,6,FALSE))/(I$126-I$125)*5)),1))),IF(VLOOKUP($E62,'Country Indicator Data'!$B$3:$N$193,2,FALSE)="x","x",ROUND(IF(VLOOKUP($E62,'Country Indicator Data'!$B$3:$N$193,2,FALSE)&gt;I$126,5,IF(VLOOKUP($E62,'Country Indicator Data'!$B$3:$N$193,2,FALSE)&lt;I$125,0,5-(I$126-VLOOKUP($E62,'Country Indicator Data'!$B$3:$N$193,2,FALSE))/(I$126-I$125)*5)),1)))</f>
        <v>3.9</v>
      </c>
      <c r="J62" s="142">
        <f>IF(B62="Regional crisis",(IF(VLOOKUP($C62,'Regional Crises'!$B$1:$R$51,8,FALSE)="x","x",ROUND(IF(VLOOKUP($C62,'Regional Crises'!$B$1:$R$51,8,FALSE)&gt;J$126,5,IF(VLOOKUP($C62,'Regional Crises'!$B$1:$R$51,8,FALSE)&lt;J$125,0,5-(J$126-VLOOKUP($C62,'Regional Crises'!$B$1:$R$51,8,FALSE))/(J$126-J$125)*5)),1))),IF(VLOOKUP($E62,'Country Indicator Data'!$B$3:$N$193,4,FALSE)="x","x",ROUND(IF(VLOOKUP($E62,'Country Indicator Data'!$B$3:$N$193,4,FALSE)&gt;J$126,5,IF(VLOOKUP($E62,'Country Indicator Data'!$B$3:$N$193,4,FALSE)&lt;J$125,0,5-(J$126-VLOOKUP($E62,'Country Indicator Data'!$B$3:$N$193,4,FALSE))/(J$126-J$125)*5)),1)))</f>
        <v>1</v>
      </c>
      <c r="K62" s="143">
        <f t="shared" si="1"/>
        <v>2.4500000000000002</v>
      </c>
      <c r="L62" s="142">
        <f>IF(B62="Regional crisis",(IF(VLOOKUP($C62,'Regional Crises'!$B$1:$R$51,10,FALSE)="x","x",ROUND(IF(VLOOKUP($C62,'Regional Crises'!$B$1:$R$51,10,FALSE)&gt;L$126,5,IF(VLOOKUP($C62,'Regional Crises'!$B$1:$R$51,10,FALSE)&lt;L$125,0,5-(L$126-VLOOKUP($C62,'Regional Crises'!$B$1:$R$51,10,FALSE))/(L$126-L$125)*5)),1))),IF(VLOOKUP($E62,'Country Indicator Data'!$B$3:$N$193,6,FALSE)="x","x",ROUND(IF(VLOOKUP($E62,'Country Indicator Data'!$B$3:$N$193,6,FALSE)&gt;L$126,5,IF(VLOOKUP($E62,'Country Indicator Data'!$B$3:$N$193,6,FALSE)&lt;L$125,0,5-(L$126-VLOOKUP($E62,'Country Indicator Data'!$B$3:$N$193,6,FALSE))/(L$126-L$125)*5)),1)))</f>
        <v>2.5</v>
      </c>
      <c r="M62" s="142" t="str">
        <f>IF(B62="Regional crisis",(IF(VLOOKUP($C62,'Regional Crises'!$B$1:$R$51,11,FALSE)="x","x",ROUND(IF(VLOOKUP($C62,'Regional Crises'!$B$1:$R$51,11,FALSE)&gt;M$126,5,IF(VLOOKUP($C62,'Regional Crises'!$B$1:$R$51,11,FALSE)&lt;M$125,0,5-(M$126-VLOOKUP($C62,'Regional Crises'!$B$1:$R$51,11,FALSE))/(M$126-M$125)*5)),1))),IF(VLOOKUP($E62,'Country Indicator Data'!$B$3:$N$193,7,FALSE)="x","x",ROUND(IF(VLOOKUP($E62,'Country Indicator Data'!$B$3:$N$193,7,FALSE)&gt;M$126,5,IF(VLOOKUP($E62,'Country Indicator Data'!$B$3:$N$193,7,FALSE)&lt;M$125,0,5-(M$126-VLOOKUP($E62,'Country Indicator Data'!$B$3:$N$193,7,FALSE))/(M$126-M$125)*5)),1)))</f>
        <v>x</v>
      </c>
      <c r="N62" s="143">
        <f t="shared" si="2"/>
        <v>2.5</v>
      </c>
      <c r="O62" s="151">
        <f t="shared" si="3"/>
        <v>2.5666666666666669</v>
      </c>
      <c r="P62" s="142">
        <f>IF(B62="Regional crisis",VLOOKUP(C62,'Regional Crises'!$B$1:$R$54,12,FALSE),VLOOKUP(E62,'Country Indicator Data'!$B$3:$I$193,8,FALSE))</f>
        <v>3</v>
      </c>
      <c r="Q62" s="142">
        <f>IF(B62="Regional crisis",(IF(VLOOKUP(C62,'Regional Crises'!$B$1:$R$54,13,FALSE)="x","x",IF(VLOOKUP(C62,'Regional Crises'!$B$1:$R$54,13,FALSE)&gt;Q$7,5,IF(VLOOKUP(C62,'Regional Crises'!$B$1:$R$54,13,FALSE)&gt;Q$6,4,IF(VLOOKUP(C62,'Regional Crises'!$B$1:$R$54,13,FALSE)&gt;Q$5,3,IF(VLOOKUP(C62,'Regional Crises'!$B$1:$R$54,13,FALSE)&gt;Q$4,2,IF(VLOOKUP(C62,'Regional Crises'!$B$1:$R$54,13,FALSE)&gt;$Q$3,1,0))))))),(IF(VLOOKUP($E62,'Country Indicator Data'!$B$3:$P$193,9,FALSE)="x","x",IF(VLOOKUP($E62,'Country Indicator Data'!$B$3:$P$193,9,FALSE)&gt;Q$7,5,IF(VLOOKUP($E62,'Country Indicator Data'!$B$3:$P$193,9,FALSE)&gt;Q$6,4,IF(VLOOKUP($E62,'Country Indicator Data'!$B$3:$P$193,9,FALSE)&gt;Q$5,3,IF(VLOOKUP($E62,'Country Indicator Data'!$B$3:$P$193,9,FALSE)&gt;Q$4,2,IF(VLOOKUP($E62,'Country Indicator Data'!$B$3:$P$193,9,FALSE)&gt;$Q$3,1,0))))))))</f>
        <v>0</v>
      </c>
      <c r="R62" s="151">
        <f t="shared" si="4"/>
        <v>1.5</v>
      </c>
      <c r="S62" s="142">
        <f>IF(B62="Regional crisis",((IF(VLOOKUP($C62,'Regional Crises'!$B$1:$R$51,17,FALSE)="x","x",ROUND(IF(VLOOKUP($C62,'Regional Crises'!$B$1:$R$51,17,FALSE)&gt;S$126,0,IF(VLOOKUP($C62,'Regional Crises'!$B$1:$R$51,17,FALSE)&lt;S$125,5,(S$126-VLOOKUP($C62,'Regional Crises'!$B$1:$R$51,17,FALSE))/(S$126-S$125)*5)),1)))),(IF(VLOOKUP($E62,'Country Indicator Data'!$B$3:$N$193,13,FALSE)="x","x",ROUND(IF(VLOOKUP($E62,'Country Indicator Data'!$B$3:$N$193,13,FALSE)&gt;S$126,0,IF(VLOOKUP($E62,'Country Indicator Data'!$B$3:$N$193,13,FALSE)&lt;S$125,5,(S$126-VLOOKUP($E62,'Country Indicator Data'!$B$3:$N$193,13,FALSE))/(S$126-S$125)*5)),1))))</f>
        <v>3.6</v>
      </c>
      <c r="T62" s="142">
        <f>IF(B62="Regional crisis",((IF(VLOOKUP($C62,'Regional Crises'!$B$1:$R$51,14,FALSE)="x","x",ROUND(IF(VLOOKUP($C62,'Regional Crises'!$B$1:$R$51,14,FALSE)&gt;T$126,0,IF(VLOOKUP($C62,'Regional Crises'!$B$1:$R$51,14,FALSE)&lt;T$125,5,(T$126-VLOOKUP($C62,'Regional Crises'!$B$1:$R$51,14,FALSE))/(T$126-T$125)*5)),1)))),(IF(VLOOKUP($E62,'Country Indicator Data'!$B$3:$N$193,10,FALSE)="x","x",ROUND(IF(VLOOKUP($E62,'Country Indicator Data'!$B$3:$N$193,10,FALSE)&gt;T$126,0,IF(VLOOKUP($E62,'Country Indicator Data'!$B$3:$N$193,10,FALSE)&lt;T$125,5,(T$126-VLOOKUP($E62,'Country Indicator Data'!$B$3:$N$193,10,FALSE))/(T$126-T$125)*5)),1))))</f>
        <v>3.3</v>
      </c>
      <c r="U62" s="142">
        <f>IF(B62="Regional crisis",((IF(VLOOKUP($C62,'Regional Crises'!$B$1:$R$51,15,FALSE)="x","x",ROUND(IF(VLOOKUP($C62,'Regional Crises'!$B$1:$R$51,15,FALSE)&gt;U$126,0,IF(VLOOKUP($C62,'Regional Crises'!$B$1:$R$51,15,FALSE)&lt;U$125,5,(U$126-VLOOKUP($C62,'Regional Crises'!$B$1:$R$51,15,FALSE))/(U$126-U$125)*5)),1)))),(IF(VLOOKUP($E62,'Country Indicator Data'!$B$3:$N$193,11,FALSE)="x","x",ROUND(IF(VLOOKUP($E62,'Country Indicator Data'!$B$3:$N$193,11,FALSE)&gt;U$126,0,IF(VLOOKUP($E62,'Country Indicator Data'!$B$3:$N$193,11,FALSE)&lt;U$125,5,(U$126-VLOOKUP($E62,'Country Indicator Data'!$B$3:$N$193,11,FALSE))/(U$126-U$125)*5)),1))))</f>
        <v>2.6</v>
      </c>
      <c r="V62" s="142">
        <f>IF(B62="Regional crisis",((IF(VLOOKUP($C62,'Regional Crises'!$B$1:$R$51,16,FALSE)="x","x",ROUND(IF(VLOOKUP($C62,'Regional Crises'!$B$1:$R$51,16,FALSE)&gt;V$126,0,IF(VLOOKUP($C62,'Regional Crises'!$B$1:$R$51,16,FALSE)&lt;V$125,5,(V$126-VLOOKUP($C62,'Regional Crises'!$B$1:$R$51,16,FALSE))/(V$126-V$125)*5)),1)))),(IF(VLOOKUP($E62,'Country Indicator Data'!$B$3:$N$193,12,FALSE)="x","x",ROUND(IF(VLOOKUP($E62,'Country Indicator Data'!$B$3:$N$193,12,FALSE)&gt;V$126,0,IF(VLOOKUP($E62,'Country Indicator Data'!$B$3:$N$193,12,FALSE)&lt;V$125,5,(V$126-VLOOKUP($E62,'Country Indicator Data'!$B$3:$N$193,12,FALSE))/(V$126-V$125)*5)),1))))</f>
        <v>2.9</v>
      </c>
      <c r="W62" s="151">
        <f t="shared" si="5"/>
        <v>3.1</v>
      </c>
      <c r="X62" s="154">
        <f t="shared" si="6"/>
        <v>2.4</v>
      </c>
      <c r="Y62" s="142">
        <f>IF('Core Indicators'!FC56="x","x",IF('Core Indicators'!FC56&gt;=Y$7,5,IF('Core Indicators'!FC56&gt;=Y$6,4,IF('Core Indicators'!FC56&gt;=Y$5,3,IF('Core Indicators'!FC56&gt;=Y$4,2,IF('Core Indicators'!FC56&gt;=Y$3,1,0))))))</f>
        <v>2</v>
      </c>
      <c r="Z62" s="151">
        <f t="shared" si="7"/>
        <v>2</v>
      </c>
      <c r="AA62" s="144" t="str">
        <f>IF(OR('Crisis Indicator Data'!$W56="x",ISNA('Crisis Indicator Data'!$Q56)),"x",'Crisis Indicator Data'!$W56/SUM('Crisis Indicator Data'!$Q56:$U56))</f>
        <v>x</v>
      </c>
      <c r="AB62" s="148" t="str">
        <f t="shared" si="8"/>
        <v>x</v>
      </c>
      <c r="AC62" s="144" t="str">
        <f>IF(OR('Crisis Indicator Data'!$X56="x",ISNA('Crisis Indicator Data'!$Q56)),"x",'Crisis Indicator Data'!$X56/SUM('Crisis Indicator Data'!$Q56:$U56))</f>
        <v>x</v>
      </c>
      <c r="AD62" s="148" t="str">
        <f t="shared" si="9"/>
        <v>x</v>
      </c>
      <c r="AE62" s="146">
        <f>'Crisis Indicator Data'!Y56</f>
        <v>1</v>
      </c>
      <c r="AF62" s="146">
        <f>'Crisis Indicator Data'!Z56</f>
        <v>0</v>
      </c>
      <c r="AG62" s="146">
        <f>'Crisis Indicator Data'!AA56</f>
        <v>1</v>
      </c>
      <c r="AH62" s="146">
        <f>'Crisis Indicator Data'!AB56</f>
        <v>0</v>
      </c>
      <c r="AI62" s="149">
        <f t="shared" si="10"/>
        <v>2</v>
      </c>
      <c r="AJ62" s="146">
        <f>'Crisis Indicator Data'!AC56</f>
        <v>1</v>
      </c>
      <c r="AK62" s="146">
        <f>'Crisis Indicator Data'!AD56</f>
        <v>2</v>
      </c>
      <c r="AL62" s="149">
        <f t="shared" si="11"/>
        <v>3</v>
      </c>
      <c r="AM62" s="146">
        <f>'Crisis Indicator Data'!AE56</f>
        <v>0</v>
      </c>
      <c r="AN62" s="146">
        <f>'Crisis Indicator Data'!AF56</f>
        <v>2</v>
      </c>
      <c r="AO62" s="146">
        <f>'Crisis Indicator Data'!AG56</f>
        <v>2</v>
      </c>
      <c r="AP62" s="149">
        <f t="shared" si="12"/>
        <v>3</v>
      </c>
      <c r="AQ62" s="152">
        <f t="shared" si="13"/>
        <v>3</v>
      </c>
      <c r="AR62" s="154">
        <f t="shared" si="14"/>
        <v>2.5</v>
      </c>
    </row>
    <row r="63" spans="1:44" ht="13.5" customHeight="1" x14ac:dyDescent="0.35">
      <c r="A63" s="1" t="str">
        <f>'Crisis Indicator Data'!A57</f>
        <v>Drought in Lesotho</v>
      </c>
      <c r="B63" s="1" t="str">
        <f>'Crisis Indicator Data'!B57</f>
        <v>Drought</v>
      </c>
      <c r="C63" s="25" t="str">
        <f>'Crisis Indicator Data'!C57</f>
        <v>LSO002</v>
      </c>
      <c r="D63" s="25" t="str">
        <f>'Crisis Indicator Data'!D57</f>
        <v>Lesotho</v>
      </c>
      <c r="E63" s="25" t="str">
        <f>'Crisis Indicator Data'!E57</f>
        <v>LSO</v>
      </c>
      <c r="F63" s="142">
        <f>IF(B63="Regional crisis",(IF(VLOOKUP($C63,'Regional Crises'!$B$1:$R$51,7,FALSE)="x","x",ROUND(IF(VLOOKUP($C63,'Regional Crises'!$B$1:$R$51,7,FALSE)&gt;$F$126,5,IF(VLOOKUP($C63,'Regional Crises'!$B$1:$R$51,7,FALSE)&lt;F$125,0,($F$126-VLOOKUP($C63,'Regional Crises'!$B$1:$R$51,7,FALSE))/($F$126-$F$125)*5)),1))),IF(VLOOKUP($E63,'Country Indicator Data'!$B$3:$N$193,3,FALSE)="x","x",ROUND(IF(VLOOKUP($E63,'Country Indicator Data'!$B$3:$N$193,3,FALSE)&gt;$F$126,5,IF(VLOOKUP($E63,'Country Indicator Data'!$B$3:$N$193,3,FALSE)&lt;$F$125,0,($F$126-VLOOKUP($E63,'Country Indicator Data'!$B$3:$N$193,3,FALSE))/($F$126-$F$125)*5)),1)))</f>
        <v>1.1000000000000001</v>
      </c>
      <c r="G63" s="142">
        <f>IF(B63="Regional crisis",(IF(VLOOKUP($C63,'Regional Crises'!$B$1:$R$51,9,FALSE)="x","x",ROUND(IF(VLOOKUP($C63,'Regional Crises'!$B$1:$R$51,9,FALSE)&gt;G$126,5,IF(VLOOKUP($C63,'Regional Crises'!$B$1:$R$51,9,FALSE)&lt;G$125,0,(G$126-VLOOKUP($C63,'Regional Crises'!$B$1:$R$51,9,FALSE))/(G$126-G$125)*5)),1))),IF(VLOOKUP($E63,'Country Indicator Data'!$B$3:$N$193,5,FALSE)="x","x",ROUND(IF(VLOOKUP($E63,'Country Indicator Data'!$B$3:$N$193,5,FALSE)&gt;G$126,5,IF(VLOOKUP($E63,'Country Indicator Data'!$B$3:$N$193,5,FALSE)&lt;G$125,0,(G$126-VLOOKUP($E63,'Country Indicator Data'!$B$3:$N$193,5,FALSE))/(G$126-G$125)*5)),1)))</f>
        <v>2.2000000000000002</v>
      </c>
      <c r="H63" s="143">
        <f t="shared" si="0"/>
        <v>1.6500000000000001</v>
      </c>
      <c r="I63" s="142">
        <f>IF(B63="Regional crisis",(IF(VLOOKUP($C63,'Regional Crises'!$B$1:$R$51,6,FALSE)="x","x",ROUND(IF(VLOOKUP($C63,'Regional Crises'!$B$1:$R$51,6,FALSE)&gt;I$126,5,IF(VLOOKUP($C63,'Regional Crises'!$B$1:$R$51,6,FALSE)&lt;I$125,0,5-(I$126-VLOOKUP($C63,'Regional Crises'!$B$1:$R$51,6,FALSE))/(I$126-I$125)*5)),1))),IF(VLOOKUP($E63,'Country Indicator Data'!$B$3:$N$193,2,FALSE)="x","x",ROUND(IF(VLOOKUP($E63,'Country Indicator Data'!$B$3:$N$193,2,FALSE)&gt;I$126,5,IF(VLOOKUP($E63,'Country Indicator Data'!$B$3:$N$193,2,FALSE)&lt;I$125,0,5-(I$126-VLOOKUP($E63,'Country Indicator Data'!$B$3:$N$193,2,FALSE))/(I$126-I$125)*5)),1)))</f>
        <v>5</v>
      </c>
      <c r="J63" s="142">
        <f>IF(B63="Regional crisis",(IF(VLOOKUP($C63,'Regional Crises'!$B$1:$R$51,8,FALSE)="x","x",ROUND(IF(VLOOKUP($C63,'Regional Crises'!$B$1:$R$51,8,FALSE)&gt;J$126,5,IF(VLOOKUP($C63,'Regional Crises'!$B$1:$R$51,8,FALSE)&lt;J$125,0,5-(J$126-VLOOKUP($C63,'Regional Crises'!$B$1:$R$51,8,FALSE))/(J$126-J$125)*5)),1))),IF(VLOOKUP($E63,'Country Indicator Data'!$B$3:$N$193,4,FALSE)="x","x",ROUND(IF(VLOOKUP($E63,'Country Indicator Data'!$B$3:$N$193,4,FALSE)&gt;J$126,5,IF(VLOOKUP($E63,'Country Indicator Data'!$B$3:$N$193,4,FALSE)&lt;J$125,0,5-(J$126-VLOOKUP($E63,'Country Indicator Data'!$B$3:$N$193,4,FALSE))/(J$126-J$125)*5)),1)))</f>
        <v>0</v>
      </c>
      <c r="K63" s="143">
        <f t="shared" si="1"/>
        <v>2.5</v>
      </c>
      <c r="L63" s="142">
        <f>IF(B63="Regional crisis",(IF(VLOOKUP($C63,'Regional Crises'!$B$1:$R$51,10,FALSE)="x","x",ROUND(IF(VLOOKUP($C63,'Regional Crises'!$B$1:$R$51,10,FALSE)&gt;L$126,5,IF(VLOOKUP($C63,'Regional Crises'!$B$1:$R$51,10,FALSE)&lt;L$125,0,5-(L$126-VLOOKUP($C63,'Regional Crises'!$B$1:$R$51,10,FALSE))/(L$126-L$125)*5)),1))),IF(VLOOKUP($E63,'Country Indicator Data'!$B$3:$N$193,6,FALSE)="x","x",ROUND(IF(VLOOKUP($E63,'Country Indicator Data'!$B$3:$N$193,6,FALSE)&gt;L$126,5,IF(VLOOKUP($E63,'Country Indicator Data'!$B$3:$N$193,6,FALSE)&lt;L$125,0,5-(L$126-VLOOKUP($E63,'Country Indicator Data'!$B$3:$N$193,6,FALSE))/(L$126-L$125)*5)),1)))</f>
        <v>3.7</v>
      </c>
      <c r="M63" s="142">
        <f>IF(B63="Regional crisis",(IF(VLOOKUP($C63,'Regional Crises'!$B$1:$R$51,11,FALSE)="x","x",ROUND(IF(VLOOKUP($C63,'Regional Crises'!$B$1:$R$51,11,FALSE)&gt;M$126,5,IF(VLOOKUP($C63,'Regional Crises'!$B$1:$R$51,11,FALSE)&lt;M$125,0,5-(M$126-VLOOKUP($C63,'Regional Crises'!$B$1:$R$51,11,FALSE))/(M$126-M$125)*5)),1))),IF(VLOOKUP($E63,'Country Indicator Data'!$B$3:$N$193,7,FALSE)="x","x",ROUND(IF(VLOOKUP($E63,'Country Indicator Data'!$B$3:$N$193,7,FALSE)&gt;M$126,5,IF(VLOOKUP($E63,'Country Indicator Data'!$B$3:$N$193,7,FALSE)&lt;M$125,0,5-(M$126-VLOOKUP($E63,'Country Indicator Data'!$B$3:$N$193,7,FALSE))/(M$126-M$125)*5)),1)))</f>
        <v>3.6</v>
      </c>
      <c r="N63" s="143">
        <f t="shared" si="2"/>
        <v>3.6500000000000004</v>
      </c>
      <c r="O63" s="151">
        <f t="shared" si="3"/>
        <v>2.6</v>
      </c>
      <c r="P63" s="142">
        <f>IF(B63="Regional crisis",VLOOKUP(C63,'Regional Crises'!$B$1:$R$54,12,FALSE),VLOOKUP(E63,'Country Indicator Data'!$B$3:$I$193,8,FALSE))</f>
        <v>0</v>
      </c>
      <c r="Q63" s="142">
        <f>IF(B63="Regional crisis",(IF(VLOOKUP(C63,'Regional Crises'!$B$1:$R$54,13,FALSE)="x","x",IF(VLOOKUP(C63,'Regional Crises'!$B$1:$R$54,13,FALSE)&gt;Q$7,5,IF(VLOOKUP(C63,'Regional Crises'!$B$1:$R$54,13,FALSE)&gt;Q$6,4,IF(VLOOKUP(C63,'Regional Crises'!$B$1:$R$54,13,FALSE)&gt;Q$5,3,IF(VLOOKUP(C63,'Regional Crises'!$B$1:$R$54,13,FALSE)&gt;Q$4,2,IF(VLOOKUP(C63,'Regional Crises'!$B$1:$R$54,13,FALSE)&gt;$Q$3,1,0))))))),(IF(VLOOKUP($E63,'Country Indicator Data'!$B$3:$P$193,9,FALSE)="x","x",IF(VLOOKUP($E63,'Country Indicator Data'!$B$3:$P$193,9,FALSE)&gt;Q$7,5,IF(VLOOKUP($E63,'Country Indicator Data'!$B$3:$P$193,9,FALSE)&gt;Q$6,4,IF(VLOOKUP($E63,'Country Indicator Data'!$B$3:$P$193,9,FALSE)&gt;Q$5,3,IF(VLOOKUP($E63,'Country Indicator Data'!$B$3:$P$193,9,FALSE)&gt;Q$4,2,IF(VLOOKUP($E63,'Country Indicator Data'!$B$3:$P$193,9,FALSE)&gt;$Q$3,1,0))))))))</f>
        <v>0</v>
      </c>
      <c r="R63" s="151">
        <f t="shared" si="4"/>
        <v>0</v>
      </c>
      <c r="S63" s="142">
        <f>IF(B63="Regional crisis",((IF(VLOOKUP($C63,'Regional Crises'!$B$1:$R$51,17,FALSE)="x","x",ROUND(IF(VLOOKUP($C63,'Regional Crises'!$B$1:$R$51,17,FALSE)&gt;S$126,0,IF(VLOOKUP($C63,'Regional Crises'!$B$1:$R$51,17,FALSE)&lt;S$125,5,(S$126-VLOOKUP($C63,'Regional Crises'!$B$1:$R$51,17,FALSE))/(S$126-S$125)*5)),1)))),(IF(VLOOKUP($E63,'Country Indicator Data'!$B$3:$N$193,13,FALSE)="x","x",ROUND(IF(VLOOKUP($E63,'Country Indicator Data'!$B$3:$N$193,13,FALSE)&gt;S$126,0,IF(VLOOKUP($E63,'Country Indicator Data'!$B$3:$N$193,13,FALSE)&lt;S$125,5,(S$126-VLOOKUP($E63,'Country Indicator Data'!$B$3:$N$193,13,FALSE))/(S$126-S$125)*5)),1))))</f>
        <v>3.1</v>
      </c>
      <c r="T63" s="142">
        <f>IF(B63="Regional crisis",((IF(VLOOKUP($C63,'Regional Crises'!$B$1:$R$51,14,FALSE)="x","x",ROUND(IF(VLOOKUP($C63,'Regional Crises'!$B$1:$R$51,14,FALSE)&gt;T$126,0,IF(VLOOKUP($C63,'Regional Crises'!$B$1:$R$51,14,FALSE)&lt;T$125,5,(T$126-VLOOKUP($C63,'Regional Crises'!$B$1:$R$51,14,FALSE))/(T$126-T$125)*5)),1)))),(IF(VLOOKUP($E63,'Country Indicator Data'!$B$3:$N$193,10,FALSE)="x","x",ROUND(IF(VLOOKUP($E63,'Country Indicator Data'!$B$3:$N$193,10,FALSE)&gt;T$126,0,IF(VLOOKUP($E63,'Country Indicator Data'!$B$3:$N$193,10,FALSE)&lt;T$125,5,(T$126-VLOOKUP($E63,'Country Indicator Data'!$B$3:$N$193,10,FALSE))/(T$126-T$125)*5)),1))))</f>
        <v>2.7</v>
      </c>
      <c r="U63" s="142">
        <f>IF(B63="Regional crisis",((IF(VLOOKUP($C63,'Regional Crises'!$B$1:$R$51,15,FALSE)="x","x",ROUND(IF(VLOOKUP($C63,'Regional Crises'!$B$1:$R$51,15,FALSE)&gt;U$126,0,IF(VLOOKUP($C63,'Regional Crises'!$B$1:$R$51,15,FALSE)&lt;U$125,5,(U$126-VLOOKUP($C63,'Regional Crises'!$B$1:$R$51,15,FALSE))/(U$126-U$125)*5)),1)))),(IF(VLOOKUP($E63,'Country Indicator Data'!$B$3:$N$193,11,FALSE)="x","x",ROUND(IF(VLOOKUP($E63,'Country Indicator Data'!$B$3:$N$193,11,FALSE)&gt;U$126,0,IF(VLOOKUP($E63,'Country Indicator Data'!$B$3:$N$193,11,FALSE)&lt;U$125,5,(U$126-VLOOKUP($E63,'Country Indicator Data'!$B$3:$N$193,11,FALSE))/(U$126-U$125)*5)),1))))</f>
        <v>2.2999999999999998</v>
      </c>
      <c r="V63" s="142">
        <f>IF(B63="Regional crisis",((IF(VLOOKUP($C63,'Regional Crises'!$B$1:$R$51,16,FALSE)="x","x",ROUND(IF(VLOOKUP($C63,'Regional Crises'!$B$1:$R$51,16,FALSE)&gt;V$126,0,IF(VLOOKUP($C63,'Regional Crises'!$B$1:$R$51,16,FALSE)&lt;V$125,5,(V$126-VLOOKUP($C63,'Regional Crises'!$B$1:$R$51,16,FALSE))/(V$126-V$125)*5)),1)))),(IF(VLOOKUP($E63,'Country Indicator Data'!$B$3:$N$193,12,FALSE)="x","x",ROUND(IF(VLOOKUP($E63,'Country Indicator Data'!$B$3:$N$193,12,FALSE)&gt;V$126,0,IF(VLOOKUP($E63,'Country Indicator Data'!$B$3:$N$193,12,FALSE)&lt;V$125,5,(V$126-VLOOKUP($E63,'Country Indicator Data'!$B$3:$N$193,12,FALSE))/(V$126-V$125)*5)),1))))</f>
        <v>1.8</v>
      </c>
      <c r="W63" s="151">
        <f t="shared" si="5"/>
        <v>2.5</v>
      </c>
      <c r="X63" s="154">
        <f t="shared" si="6"/>
        <v>1.7</v>
      </c>
      <c r="Y63" s="142">
        <f>IF('Core Indicators'!FC57="x","x",IF('Core Indicators'!FC57&gt;=Y$7,5,IF('Core Indicators'!FC57&gt;=Y$6,4,IF('Core Indicators'!FC57&gt;=Y$5,3,IF('Core Indicators'!FC57&gt;=Y$4,2,IF('Core Indicators'!FC57&gt;=Y$3,1,0))))))</f>
        <v>1</v>
      </c>
      <c r="Z63" s="151">
        <f t="shared" si="7"/>
        <v>1</v>
      </c>
      <c r="AA63" s="144">
        <f>IF(OR('Crisis Indicator Data'!$W57="x",ISNA('Crisis Indicator Data'!$Q57)),"x",'Crisis Indicator Data'!$W57/SUM('Crisis Indicator Data'!$Q57:$U57))</f>
        <v>0</v>
      </c>
      <c r="AB63" s="148">
        <f t="shared" si="8"/>
        <v>0</v>
      </c>
      <c r="AC63" s="144">
        <f>IF(OR('Crisis Indicator Data'!$X57="x",ISNA('Crisis Indicator Data'!$Q57)),"x",'Crisis Indicator Data'!$X57/SUM('Crisis Indicator Data'!$Q57:$U57))</f>
        <v>0</v>
      </c>
      <c r="AD63" s="148">
        <f t="shared" si="9"/>
        <v>0</v>
      </c>
      <c r="AE63" s="146">
        <f>'Crisis Indicator Data'!Y57</f>
        <v>0</v>
      </c>
      <c r="AF63" s="146">
        <f>'Crisis Indicator Data'!Z57</f>
        <v>0</v>
      </c>
      <c r="AG63" s="146">
        <f>'Crisis Indicator Data'!AA57</f>
        <v>0</v>
      </c>
      <c r="AH63" s="146">
        <f>'Crisis Indicator Data'!AB57</f>
        <v>0</v>
      </c>
      <c r="AI63" s="149">
        <f t="shared" si="10"/>
        <v>0</v>
      </c>
      <c r="AJ63" s="146">
        <f>'Crisis Indicator Data'!AC57</f>
        <v>0</v>
      </c>
      <c r="AK63" s="146">
        <f>'Crisis Indicator Data'!AD57</f>
        <v>0</v>
      </c>
      <c r="AL63" s="149">
        <f t="shared" si="11"/>
        <v>0</v>
      </c>
      <c r="AM63" s="146">
        <f>'Crisis Indicator Data'!AE57</f>
        <v>0</v>
      </c>
      <c r="AN63" s="146">
        <f>'Crisis Indicator Data'!AF57</f>
        <v>0</v>
      </c>
      <c r="AO63" s="146">
        <f>'Crisis Indicator Data'!AG57</f>
        <v>1</v>
      </c>
      <c r="AP63" s="149">
        <f t="shared" si="12"/>
        <v>1</v>
      </c>
      <c r="AQ63" s="152">
        <f t="shared" si="13"/>
        <v>0</v>
      </c>
      <c r="AR63" s="154">
        <f t="shared" si="14"/>
        <v>0.5</v>
      </c>
    </row>
    <row r="64" spans="1:44" ht="13.5" customHeight="1" x14ac:dyDescent="0.35">
      <c r="A64" s="1" t="str">
        <f>'Crisis Indicator Data'!A58</f>
        <v>Complex crisis in Libya</v>
      </c>
      <c r="B64" s="1" t="str">
        <f>'Crisis Indicator Data'!B58</f>
        <v>Multiple crises country</v>
      </c>
      <c r="C64" s="25" t="str">
        <f>'Crisis Indicator Data'!C58</f>
        <v>LBY001</v>
      </c>
      <c r="D64" s="25" t="str">
        <f>'Crisis Indicator Data'!D58</f>
        <v>Libya</v>
      </c>
      <c r="E64" s="25" t="str">
        <f>'Crisis Indicator Data'!E58</f>
        <v>LBY</v>
      </c>
      <c r="F64" s="142">
        <f>IF(B64="Regional crisis",(IF(VLOOKUP($C64,'Regional Crises'!$B$1:$R$51,7,FALSE)="x","x",ROUND(IF(VLOOKUP($C64,'Regional Crises'!$B$1:$R$51,7,FALSE)&gt;$F$126,5,IF(VLOOKUP($C64,'Regional Crises'!$B$1:$R$51,7,FALSE)&lt;F$125,0,($F$126-VLOOKUP($C64,'Regional Crises'!$B$1:$R$51,7,FALSE))/($F$126-$F$125)*5)),1))),IF(VLOOKUP($E64,'Country Indicator Data'!$B$3:$N$193,3,FALSE)="x","x",ROUND(IF(VLOOKUP($E64,'Country Indicator Data'!$B$3:$N$193,3,FALSE)&gt;$F$126,5,IF(VLOOKUP($E64,'Country Indicator Data'!$B$3:$N$193,3,FALSE)&lt;$F$125,0,($F$126-VLOOKUP($E64,'Country Indicator Data'!$B$3:$N$193,3,FALSE))/($F$126-$F$125)*5)),1)))</f>
        <v>4.5999999999999996</v>
      </c>
      <c r="G64" s="142">
        <f>IF(B64="Regional crisis",(IF(VLOOKUP($C64,'Regional Crises'!$B$1:$R$51,9,FALSE)="x","x",ROUND(IF(VLOOKUP($C64,'Regional Crises'!$B$1:$R$51,9,FALSE)&gt;G$126,5,IF(VLOOKUP($C64,'Regional Crises'!$B$1:$R$51,9,FALSE)&lt;G$125,0,(G$126-VLOOKUP($C64,'Regional Crises'!$B$1:$R$51,9,FALSE))/(G$126-G$125)*5)),1))),IF(VLOOKUP($E64,'Country Indicator Data'!$B$3:$N$193,5,FALSE)="x","x",ROUND(IF(VLOOKUP($E64,'Country Indicator Data'!$B$3:$N$193,5,FALSE)&gt;G$126,5,IF(VLOOKUP($E64,'Country Indicator Data'!$B$3:$N$193,5,FALSE)&lt;G$125,0,(G$126-VLOOKUP($E64,'Country Indicator Data'!$B$3:$N$193,5,FALSE))/(G$126-G$125)*5)),1)))</f>
        <v>3.7</v>
      </c>
      <c r="H64" s="143">
        <f t="shared" si="0"/>
        <v>4.1500000000000004</v>
      </c>
      <c r="I64" s="142">
        <f>IF(B64="Regional crisis",(IF(VLOOKUP($C64,'Regional Crises'!$B$1:$R$51,6,FALSE)="x","x",ROUND(IF(VLOOKUP($C64,'Regional Crises'!$B$1:$R$51,6,FALSE)&gt;I$126,5,IF(VLOOKUP($C64,'Regional Crises'!$B$1:$R$51,6,FALSE)&lt;I$125,0,5-(I$126-VLOOKUP($C64,'Regional Crises'!$B$1:$R$51,6,FALSE))/(I$126-I$125)*5)),1))),IF(VLOOKUP($E64,'Country Indicator Data'!$B$3:$N$193,2,FALSE)="x","x",ROUND(IF(VLOOKUP($E64,'Country Indicator Data'!$B$3:$N$193,2,FALSE)&gt;I$126,5,IF(VLOOKUP($E64,'Country Indicator Data'!$B$3:$N$193,2,FALSE)&lt;I$125,0,5-(I$126-VLOOKUP($E64,'Country Indicator Data'!$B$3:$N$193,2,FALSE))/(I$126-I$125)*5)),1)))</f>
        <v>5</v>
      </c>
      <c r="J64" s="142">
        <f>IF(B64="Regional crisis",(IF(VLOOKUP($C64,'Regional Crises'!$B$1:$R$51,8,FALSE)="x","x",ROUND(IF(VLOOKUP($C64,'Regional Crises'!$B$1:$R$51,8,FALSE)&gt;J$126,5,IF(VLOOKUP($C64,'Regional Crises'!$B$1:$R$51,8,FALSE)&lt;J$125,0,5-(J$126-VLOOKUP($C64,'Regional Crises'!$B$1:$R$51,8,FALSE))/(J$126-J$125)*5)),1))),IF(VLOOKUP($E64,'Country Indicator Data'!$B$3:$N$193,4,FALSE)="x","x",ROUND(IF(VLOOKUP($E64,'Country Indicator Data'!$B$3:$N$193,4,FALSE)&gt;J$126,5,IF(VLOOKUP($E64,'Country Indicator Data'!$B$3:$N$193,4,FALSE)&lt;J$125,0,5-(J$126-VLOOKUP($E64,'Country Indicator Data'!$B$3:$N$193,4,FALSE))/(J$126-J$125)*5)),1)))</f>
        <v>0</v>
      </c>
      <c r="K64" s="143">
        <f t="shared" si="1"/>
        <v>2.5</v>
      </c>
      <c r="L64" s="142">
        <f>IF(B64="Regional crisis",(IF(VLOOKUP($C64,'Regional Crises'!$B$1:$R$51,10,FALSE)="x","x",ROUND(IF(VLOOKUP($C64,'Regional Crises'!$B$1:$R$51,10,FALSE)&gt;L$126,5,IF(VLOOKUP($C64,'Regional Crises'!$B$1:$R$51,10,FALSE)&lt;L$125,0,5-(L$126-VLOOKUP($C64,'Regional Crises'!$B$1:$R$51,10,FALSE))/(L$126-L$125)*5)),1))),IF(VLOOKUP($E64,'Country Indicator Data'!$B$3:$N$193,6,FALSE)="x","x",ROUND(IF(VLOOKUP($E64,'Country Indicator Data'!$B$3:$N$193,6,FALSE)&gt;L$126,5,IF(VLOOKUP($E64,'Country Indicator Data'!$B$3:$N$193,6,FALSE)&lt;L$125,0,5-(L$126-VLOOKUP($E64,'Country Indicator Data'!$B$3:$N$193,6,FALSE))/(L$126-L$125)*5)),1)))</f>
        <v>1.1000000000000001</v>
      </c>
      <c r="M64" s="142" t="str">
        <f>IF(B64="Regional crisis",(IF(VLOOKUP($C64,'Regional Crises'!$B$1:$R$51,11,FALSE)="x","x",ROUND(IF(VLOOKUP($C64,'Regional Crises'!$B$1:$R$51,11,FALSE)&gt;M$126,5,IF(VLOOKUP($C64,'Regional Crises'!$B$1:$R$51,11,FALSE)&lt;M$125,0,5-(M$126-VLOOKUP($C64,'Regional Crises'!$B$1:$R$51,11,FALSE))/(M$126-M$125)*5)),1))),IF(VLOOKUP($E64,'Country Indicator Data'!$B$3:$N$193,7,FALSE)="x","x",ROUND(IF(VLOOKUP($E64,'Country Indicator Data'!$B$3:$N$193,7,FALSE)&gt;M$126,5,IF(VLOOKUP($E64,'Country Indicator Data'!$B$3:$N$193,7,FALSE)&lt;M$125,0,5-(M$126-VLOOKUP($E64,'Country Indicator Data'!$B$3:$N$193,7,FALSE))/(M$126-M$125)*5)),1)))</f>
        <v>x</v>
      </c>
      <c r="N64" s="143">
        <f t="shared" si="2"/>
        <v>1.1000000000000001</v>
      </c>
      <c r="O64" s="151">
        <f t="shared" si="3"/>
        <v>2.5833333333333335</v>
      </c>
      <c r="P64" s="142">
        <f>IF(B64="Regional crisis",VLOOKUP(C64,'Regional Crises'!$B$1:$R$54,12,FALSE),VLOOKUP(E64,'Country Indicator Data'!$B$3:$I$193,8,FALSE))</f>
        <v>5</v>
      </c>
      <c r="Q64" s="142">
        <f>IF(B64="Regional crisis",(IF(VLOOKUP(C64,'Regional Crises'!$B$1:$R$54,13,FALSE)="x","x",IF(VLOOKUP(C64,'Regional Crises'!$B$1:$R$54,13,FALSE)&gt;Q$7,5,IF(VLOOKUP(C64,'Regional Crises'!$B$1:$R$54,13,FALSE)&gt;Q$6,4,IF(VLOOKUP(C64,'Regional Crises'!$B$1:$R$54,13,FALSE)&gt;Q$5,3,IF(VLOOKUP(C64,'Regional Crises'!$B$1:$R$54,13,FALSE)&gt;Q$4,2,IF(VLOOKUP(C64,'Regional Crises'!$B$1:$R$54,13,FALSE)&gt;$Q$3,1,0))))))),(IF(VLOOKUP($E64,'Country Indicator Data'!$B$3:$P$193,9,FALSE)="x","x",IF(VLOOKUP($E64,'Country Indicator Data'!$B$3:$P$193,9,FALSE)&gt;Q$7,5,IF(VLOOKUP($E64,'Country Indicator Data'!$B$3:$P$193,9,FALSE)&gt;Q$6,4,IF(VLOOKUP($E64,'Country Indicator Data'!$B$3:$P$193,9,FALSE)&gt;Q$5,3,IF(VLOOKUP($E64,'Country Indicator Data'!$B$3:$P$193,9,FALSE)&gt;Q$4,2,IF(VLOOKUP($E64,'Country Indicator Data'!$B$3:$P$193,9,FALSE)&gt;$Q$3,1,0))))))))</f>
        <v>4</v>
      </c>
      <c r="R64" s="151">
        <f t="shared" si="4"/>
        <v>4.5</v>
      </c>
      <c r="S64" s="142">
        <f>IF(B64="Regional crisis",((IF(VLOOKUP($C64,'Regional Crises'!$B$1:$R$51,17,FALSE)="x","x",ROUND(IF(VLOOKUP($C64,'Regional Crises'!$B$1:$R$51,17,FALSE)&gt;S$126,0,IF(VLOOKUP($C64,'Regional Crises'!$B$1:$R$51,17,FALSE)&lt;S$125,5,(S$126-VLOOKUP($C64,'Regional Crises'!$B$1:$R$51,17,FALSE))/(S$126-S$125)*5)),1)))),(IF(VLOOKUP($E64,'Country Indicator Data'!$B$3:$N$193,13,FALSE)="x","x",ROUND(IF(VLOOKUP($E64,'Country Indicator Data'!$B$3:$N$193,13,FALSE)&gt;S$126,0,IF(VLOOKUP($E64,'Country Indicator Data'!$B$3:$N$193,13,FALSE)&lt;S$125,5,(S$126-VLOOKUP($E64,'Country Indicator Data'!$B$3:$N$193,13,FALSE))/(S$126-S$125)*5)),1))))</f>
        <v>4.3</v>
      </c>
      <c r="T64" s="142">
        <f>IF(B64="Regional crisis",((IF(VLOOKUP($C64,'Regional Crises'!$B$1:$R$51,14,FALSE)="x","x",ROUND(IF(VLOOKUP($C64,'Regional Crises'!$B$1:$R$51,14,FALSE)&gt;T$126,0,IF(VLOOKUP($C64,'Regional Crises'!$B$1:$R$51,14,FALSE)&lt;T$125,5,(T$126-VLOOKUP($C64,'Regional Crises'!$B$1:$R$51,14,FALSE))/(T$126-T$125)*5)),1)))),(IF(VLOOKUP($E64,'Country Indicator Data'!$B$3:$N$193,10,FALSE)="x","x",ROUND(IF(VLOOKUP($E64,'Country Indicator Data'!$B$3:$N$193,10,FALSE)&gt;T$126,0,IF(VLOOKUP($E64,'Country Indicator Data'!$B$3:$N$193,10,FALSE)&lt;T$125,5,(T$126-VLOOKUP($E64,'Country Indicator Data'!$B$3:$N$193,10,FALSE))/(T$126-T$125)*5)),1))))</f>
        <v>4.2</v>
      </c>
      <c r="U64" s="142">
        <f>IF(B64="Regional crisis",((IF(VLOOKUP($C64,'Regional Crises'!$B$1:$R$51,15,FALSE)="x","x",ROUND(IF(VLOOKUP($C64,'Regional Crises'!$B$1:$R$51,15,FALSE)&gt;U$126,0,IF(VLOOKUP($C64,'Regional Crises'!$B$1:$R$51,15,FALSE)&lt;U$125,5,(U$126-VLOOKUP($C64,'Regional Crises'!$B$1:$R$51,15,FALSE))/(U$126-U$125)*5)),1)))),(IF(VLOOKUP($E64,'Country Indicator Data'!$B$3:$N$193,11,FALSE)="x","x",ROUND(IF(VLOOKUP($E64,'Country Indicator Data'!$B$3:$N$193,11,FALSE)&gt;U$126,0,IF(VLOOKUP($E64,'Country Indicator Data'!$B$3:$N$193,11,FALSE)&lt;U$125,5,(U$126-VLOOKUP($E64,'Country Indicator Data'!$B$3:$N$193,11,FALSE))/(U$126-U$125)*5)),1))))</f>
        <v>4.0999999999999996</v>
      </c>
      <c r="V64" s="142">
        <f>IF(B64="Regional crisis",((IF(VLOOKUP($C64,'Regional Crises'!$B$1:$R$51,16,FALSE)="x","x",ROUND(IF(VLOOKUP($C64,'Regional Crises'!$B$1:$R$51,16,FALSE)&gt;V$126,0,IF(VLOOKUP($C64,'Regional Crises'!$B$1:$R$51,16,FALSE)&lt;V$125,5,(V$126-VLOOKUP($C64,'Regional Crises'!$B$1:$R$51,16,FALSE))/(V$126-V$125)*5)),1)))),(IF(VLOOKUP($E64,'Country Indicator Data'!$B$3:$N$193,12,FALSE)="x","x",ROUND(IF(VLOOKUP($E64,'Country Indicator Data'!$B$3:$N$193,12,FALSE)&gt;V$126,0,IF(VLOOKUP($E64,'Country Indicator Data'!$B$3:$N$193,12,FALSE)&lt;V$125,5,(V$126-VLOOKUP($E64,'Country Indicator Data'!$B$3:$N$193,12,FALSE))/(V$126-V$125)*5)),1))))</f>
        <v>4.5999999999999996</v>
      </c>
      <c r="W64" s="151">
        <f t="shared" si="5"/>
        <v>4.3</v>
      </c>
      <c r="X64" s="154">
        <f t="shared" si="6"/>
        <v>3.8</v>
      </c>
      <c r="Y64" s="142">
        <f>IF('Core Indicators'!FC58="x","x",IF('Core Indicators'!FC58&gt;=Y$7,5,IF('Core Indicators'!FC58&gt;=Y$6,4,IF('Core Indicators'!FC58&gt;=Y$5,3,IF('Core Indicators'!FC58&gt;=Y$4,2,IF('Core Indicators'!FC58&gt;=Y$3,1,0))))))</f>
        <v>5</v>
      </c>
      <c r="Z64" s="151">
        <f t="shared" si="7"/>
        <v>5</v>
      </c>
      <c r="AA64" s="144" t="str">
        <f>IF(OR('Crisis Indicator Data'!$W58="x",ISNA('Crisis Indicator Data'!$Q58)),"x",'Crisis Indicator Data'!$W58/SUM('Crisis Indicator Data'!$Q58:$U58))</f>
        <v>x</v>
      </c>
      <c r="AB64" s="148" t="str">
        <f t="shared" si="8"/>
        <v>x</v>
      </c>
      <c r="AC64" s="144" t="str">
        <f>IF(OR('Crisis Indicator Data'!$X58="x",ISNA('Crisis Indicator Data'!$Q58)),"x",'Crisis Indicator Data'!$X58/SUM('Crisis Indicator Data'!$Q58:$U58))</f>
        <v>x</v>
      </c>
      <c r="AD64" s="148" t="str">
        <f t="shared" si="9"/>
        <v>x</v>
      </c>
      <c r="AE64" s="146">
        <f>'Crisis Indicator Data'!Y58</f>
        <v>1</v>
      </c>
      <c r="AF64" s="146">
        <f>'Crisis Indicator Data'!Z58</f>
        <v>3</v>
      </c>
      <c r="AG64" s="146">
        <f>'Crisis Indicator Data'!AA58</f>
        <v>3</v>
      </c>
      <c r="AH64" s="146">
        <f>'Crisis Indicator Data'!AB58</f>
        <v>1</v>
      </c>
      <c r="AI64" s="149">
        <f t="shared" si="10"/>
        <v>4</v>
      </c>
      <c r="AJ64" s="146">
        <f>'Crisis Indicator Data'!AC58</f>
        <v>2</v>
      </c>
      <c r="AK64" s="146">
        <f>'Crisis Indicator Data'!AD58</f>
        <v>2</v>
      </c>
      <c r="AL64" s="149">
        <f t="shared" si="11"/>
        <v>4</v>
      </c>
      <c r="AM64" s="146">
        <f>'Crisis Indicator Data'!AE58</f>
        <v>3</v>
      </c>
      <c r="AN64" s="146">
        <f>'Crisis Indicator Data'!AF58</f>
        <v>3</v>
      </c>
      <c r="AO64" s="146">
        <f>'Crisis Indicator Data'!AG58</f>
        <v>3</v>
      </c>
      <c r="AP64" s="149">
        <f t="shared" si="12"/>
        <v>5</v>
      </c>
      <c r="AQ64" s="152">
        <f t="shared" si="13"/>
        <v>4</v>
      </c>
      <c r="AR64" s="154">
        <f t="shared" si="14"/>
        <v>4.5</v>
      </c>
    </row>
    <row r="65" spans="1:44" ht="13.5" customHeight="1" x14ac:dyDescent="0.35">
      <c r="A65" s="1" t="str">
        <f>'Crisis Indicator Data'!A59</f>
        <v>Mixed migration flows in Libya</v>
      </c>
      <c r="B65" s="1" t="str">
        <f>'Crisis Indicator Data'!B59</f>
        <v>International displacement</v>
      </c>
      <c r="C65" s="25" t="str">
        <f>'Crisis Indicator Data'!C59</f>
        <v>LBY002</v>
      </c>
      <c r="D65" s="25" t="str">
        <f>'Crisis Indicator Data'!D59</f>
        <v>Libya</v>
      </c>
      <c r="E65" s="25" t="str">
        <f>'Crisis Indicator Data'!E59</f>
        <v>LBY</v>
      </c>
      <c r="F65" s="142">
        <f>IF(B65="Regional crisis",(IF(VLOOKUP($C65,'Regional Crises'!$B$1:$R$51,7,FALSE)="x","x",ROUND(IF(VLOOKUP($C65,'Regional Crises'!$B$1:$R$51,7,FALSE)&gt;$F$126,5,IF(VLOOKUP($C65,'Regional Crises'!$B$1:$R$51,7,FALSE)&lt;F$125,0,($F$126-VLOOKUP($C65,'Regional Crises'!$B$1:$R$51,7,FALSE))/($F$126-$F$125)*5)),1))),IF(VLOOKUP($E65,'Country Indicator Data'!$B$3:$N$193,3,FALSE)="x","x",ROUND(IF(VLOOKUP($E65,'Country Indicator Data'!$B$3:$N$193,3,FALSE)&gt;$F$126,5,IF(VLOOKUP($E65,'Country Indicator Data'!$B$3:$N$193,3,FALSE)&lt;$F$125,0,($F$126-VLOOKUP($E65,'Country Indicator Data'!$B$3:$N$193,3,FALSE))/($F$126-$F$125)*5)),1)))</f>
        <v>4.5999999999999996</v>
      </c>
      <c r="G65" s="142">
        <f>IF(B65="Regional crisis",(IF(VLOOKUP($C65,'Regional Crises'!$B$1:$R$51,9,FALSE)="x","x",ROUND(IF(VLOOKUP($C65,'Regional Crises'!$B$1:$R$51,9,FALSE)&gt;G$126,5,IF(VLOOKUP($C65,'Regional Crises'!$B$1:$R$51,9,FALSE)&lt;G$125,0,(G$126-VLOOKUP($C65,'Regional Crises'!$B$1:$R$51,9,FALSE))/(G$126-G$125)*5)),1))),IF(VLOOKUP($E65,'Country Indicator Data'!$B$3:$N$193,5,FALSE)="x","x",ROUND(IF(VLOOKUP($E65,'Country Indicator Data'!$B$3:$N$193,5,FALSE)&gt;G$126,5,IF(VLOOKUP($E65,'Country Indicator Data'!$B$3:$N$193,5,FALSE)&lt;G$125,0,(G$126-VLOOKUP($E65,'Country Indicator Data'!$B$3:$N$193,5,FALSE))/(G$126-G$125)*5)),1)))</f>
        <v>3.7</v>
      </c>
      <c r="H65" s="143">
        <f t="shared" si="0"/>
        <v>4.1500000000000004</v>
      </c>
      <c r="I65" s="142">
        <f>IF(B65="Regional crisis",(IF(VLOOKUP($C65,'Regional Crises'!$B$1:$R$51,6,FALSE)="x","x",ROUND(IF(VLOOKUP($C65,'Regional Crises'!$B$1:$R$51,6,FALSE)&gt;I$126,5,IF(VLOOKUP($C65,'Regional Crises'!$B$1:$R$51,6,FALSE)&lt;I$125,0,5-(I$126-VLOOKUP($C65,'Regional Crises'!$B$1:$R$51,6,FALSE))/(I$126-I$125)*5)),1))),IF(VLOOKUP($E65,'Country Indicator Data'!$B$3:$N$193,2,FALSE)="x","x",ROUND(IF(VLOOKUP($E65,'Country Indicator Data'!$B$3:$N$193,2,FALSE)&gt;I$126,5,IF(VLOOKUP($E65,'Country Indicator Data'!$B$3:$N$193,2,FALSE)&lt;I$125,0,5-(I$126-VLOOKUP($E65,'Country Indicator Data'!$B$3:$N$193,2,FALSE))/(I$126-I$125)*5)),1)))</f>
        <v>5</v>
      </c>
      <c r="J65" s="142">
        <f>IF(B65="Regional crisis",(IF(VLOOKUP($C65,'Regional Crises'!$B$1:$R$51,8,FALSE)="x","x",ROUND(IF(VLOOKUP($C65,'Regional Crises'!$B$1:$R$51,8,FALSE)&gt;J$126,5,IF(VLOOKUP($C65,'Regional Crises'!$B$1:$R$51,8,FALSE)&lt;J$125,0,5-(J$126-VLOOKUP($C65,'Regional Crises'!$B$1:$R$51,8,FALSE))/(J$126-J$125)*5)),1))),IF(VLOOKUP($E65,'Country Indicator Data'!$B$3:$N$193,4,FALSE)="x","x",ROUND(IF(VLOOKUP($E65,'Country Indicator Data'!$B$3:$N$193,4,FALSE)&gt;J$126,5,IF(VLOOKUP($E65,'Country Indicator Data'!$B$3:$N$193,4,FALSE)&lt;J$125,0,5-(J$126-VLOOKUP($E65,'Country Indicator Data'!$B$3:$N$193,4,FALSE))/(J$126-J$125)*5)),1)))</f>
        <v>0</v>
      </c>
      <c r="K65" s="143">
        <f t="shared" si="1"/>
        <v>2.5</v>
      </c>
      <c r="L65" s="142">
        <f>IF(B65="Regional crisis",(IF(VLOOKUP($C65,'Regional Crises'!$B$1:$R$51,10,FALSE)="x","x",ROUND(IF(VLOOKUP($C65,'Regional Crises'!$B$1:$R$51,10,FALSE)&gt;L$126,5,IF(VLOOKUP($C65,'Regional Crises'!$B$1:$R$51,10,FALSE)&lt;L$125,0,5-(L$126-VLOOKUP($C65,'Regional Crises'!$B$1:$R$51,10,FALSE))/(L$126-L$125)*5)),1))),IF(VLOOKUP($E65,'Country Indicator Data'!$B$3:$N$193,6,FALSE)="x","x",ROUND(IF(VLOOKUP($E65,'Country Indicator Data'!$B$3:$N$193,6,FALSE)&gt;L$126,5,IF(VLOOKUP($E65,'Country Indicator Data'!$B$3:$N$193,6,FALSE)&lt;L$125,0,5-(L$126-VLOOKUP($E65,'Country Indicator Data'!$B$3:$N$193,6,FALSE))/(L$126-L$125)*5)),1)))</f>
        <v>1.1000000000000001</v>
      </c>
      <c r="M65" s="142" t="str">
        <f>IF(B65="Regional crisis",(IF(VLOOKUP($C65,'Regional Crises'!$B$1:$R$51,11,FALSE)="x","x",ROUND(IF(VLOOKUP($C65,'Regional Crises'!$B$1:$R$51,11,FALSE)&gt;M$126,5,IF(VLOOKUP($C65,'Regional Crises'!$B$1:$R$51,11,FALSE)&lt;M$125,0,5-(M$126-VLOOKUP($C65,'Regional Crises'!$B$1:$R$51,11,FALSE))/(M$126-M$125)*5)),1))),IF(VLOOKUP($E65,'Country Indicator Data'!$B$3:$N$193,7,FALSE)="x","x",ROUND(IF(VLOOKUP($E65,'Country Indicator Data'!$B$3:$N$193,7,FALSE)&gt;M$126,5,IF(VLOOKUP($E65,'Country Indicator Data'!$B$3:$N$193,7,FALSE)&lt;M$125,0,5-(M$126-VLOOKUP($E65,'Country Indicator Data'!$B$3:$N$193,7,FALSE))/(M$126-M$125)*5)),1)))</f>
        <v>x</v>
      </c>
      <c r="N65" s="143">
        <f t="shared" si="2"/>
        <v>1.1000000000000001</v>
      </c>
      <c r="O65" s="151">
        <f t="shared" si="3"/>
        <v>2.5833333333333335</v>
      </c>
      <c r="P65" s="142">
        <f>IF(B65="Regional crisis",VLOOKUP(C65,'Regional Crises'!$B$1:$R$54,12,FALSE),VLOOKUP(E65,'Country Indicator Data'!$B$3:$I$193,8,FALSE))</f>
        <v>5</v>
      </c>
      <c r="Q65" s="142">
        <f>IF(B65="Regional crisis",(IF(VLOOKUP(C65,'Regional Crises'!$B$1:$R$54,13,FALSE)="x","x",IF(VLOOKUP(C65,'Regional Crises'!$B$1:$R$54,13,FALSE)&gt;Q$7,5,IF(VLOOKUP(C65,'Regional Crises'!$B$1:$R$54,13,FALSE)&gt;Q$6,4,IF(VLOOKUP(C65,'Regional Crises'!$B$1:$R$54,13,FALSE)&gt;Q$5,3,IF(VLOOKUP(C65,'Regional Crises'!$B$1:$R$54,13,FALSE)&gt;Q$4,2,IF(VLOOKUP(C65,'Regional Crises'!$B$1:$R$54,13,FALSE)&gt;$Q$3,1,0))))))),(IF(VLOOKUP($E65,'Country Indicator Data'!$B$3:$P$193,9,FALSE)="x","x",IF(VLOOKUP($E65,'Country Indicator Data'!$B$3:$P$193,9,FALSE)&gt;Q$7,5,IF(VLOOKUP($E65,'Country Indicator Data'!$B$3:$P$193,9,FALSE)&gt;Q$6,4,IF(VLOOKUP($E65,'Country Indicator Data'!$B$3:$P$193,9,FALSE)&gt;Q$5,3,IF(VLOOKUP($E65,'Country Indicator Data'!$B$3:$P$193,9,FALSE)&gt;Q$4,2,IF(VLOOKUP($E65,'Country Indicator Data'!$B$3:$P$193,9,FALSE)&gt;$Q$3,1,0))))))))</f>
        <v>4</v>
      </c>
      <c r="R65" s="151">
        <f t="shared" si="4"/>
        <v>4.5</v>
      </c>
      <c r="S65" s="142">
        <f>IF(B65="Regional crisis",((IF(VLOOKUP($C65,'Regional Crises'!$B$1:$R$51,17,FALSE)="x","x",ROUND(IF(VLOOKUP($C65,'Regional Crises'!$B$1:$R$51,17,FALSE)&gt;S$126,0,IF(VLOOKUP($C65,'Regional Crises'!$B$1:$R$51,17,FALSE)&lt;S$125,5,(S$126-VLOOKUP($C65,'Regional Crises'!$B$1:$R$51,17,FALSE))/(S$126-S$125)*5)),1)))),(IF(VLOOKUP($E65,'Country Indicator Data'!$B$3:$N$193,13,FALSE)="x","x",ROUND(IF(VLOOKUP($E65,'Country Indicator Data'!$B$3:$N$193,13,FALSE)&gt;S$126,0,IF(VLOOKUP($E65,'Country Indicator Data'!$B$3:$N$193,13,FALSE)&lt;S$125,5,(S$126-VLOOKUP($E65,'Country Indicator Data'!$B$3:$N$193,13,FALSE))/(S$126-S$125)*5)),1))))</f>
        <v>4.3</v>
      </c>
      <c r="T65" s="142">
        <f>IF(B65="Regional crisis",((IF(VLOOKUP($C65,'Regional Crises'!$B$1:$R$51,14,FALSE)="x","x",ROUND(IF(VLOOKUP($C65,'Regional Crises'!$B$1:$R$51,14,FALSE)&gt;T$126,0,IF(VLOOKUP($C65,'Regional Crises'!$B$1:$R$51,14,FALSE)&lt;T$125,5,(T$126-VLOOKUP($C65,'Regional Crises'!$B$1:$R$51,14,FALSE))/(T$126-T$125)*5)),1)))),(IF(VLOOKUP($E65,'Country Indicator Data'!$B$3:$N$193,10,FALSE)="x","x",ROUND(IF(VLOOKUP($E65,'Country Indicator Data'!$B$3:$N$193,10,FALSE)&gt;T$126,0,IF(VLOOKUP($E65,'Country Indicator Data'!$B$3:$N$193,10,FALSE)&lt;T$125,5,(T$126-VLOOKUP($E65,'Country Indicator Data'!$B$3:$N$193,10,FALSE))/(T$126-T$125)*5)),1))))</f>
        <v>4.2</v>
      </c>
      <c r="U65" s="142">
        <f>IF(B65="Regional crisis",((IF(VLOOKUP($C65,'Regional Crises'!$B$1:$R$51,15,FALSE)="x","x",ROUND(IF(VLOOKUP($C65,'Regional Crises'!$B$1:$R$51,15,FALSE)&gt;U$126,0,IF(VLOOKUP($C65,'Regional Crises'!$B$1:$R$51,15,FALSE)&lt;U$125,5,(U$126-VLOOKUP($C65,'Regional Crises'!$B$1:$R$51,15,FALSE))/(U$126-U$125)*5)),1)))),(IF(VLOOKUP($E65,'Country Indicator Data'!$B$3:$N$193,11,FALSE)="x","x",ROUND(IF(VLOOKUP($E65,'Country Indicator Data'!$B$3:$N$193,11,FALSE)&gt;U$126,0,IF(VLOOKUP($E65,'Country Indicator Data'!$B$3:$N$193,11,FALSE)&lt;U$125,5,(U$126-VLOOKUP($E65,'Country Indicator Data'!$B$3:$N$193,11,FALSE))/(U$126-U$125)*5)),1))))</f>
        <v>4.0999999999999996</v>
      </c>
      <c r="V65" s="142">
        <f>IF(B65="Regional crisis",((IF(VLOOKUP($C65,'Regional Crises'!$B$1:$R$51,16,FALSE)="x","x",ROUND(IF(VLOOKUP($C65,'Regional Crises'!$B$1:$R$51,16,FALSE)&gt;V$126,0,IF(VLOOKUP($C65,'Regional Crises'!$B$1:$R$51,16,FALSE)&lt;V$125,5,(V$126-VLOOKUP($C65,'Regional Crises'!$B$1:$R$51,16,FALSE))/(V$126-V$125)*5)),1)))),(IF(VLOOKUP($E65,'Country Indicator Data'!$B$3:$N$193,12,FALSE)="x","x",ROUND(IF(VLOOKUP($E65,'Country Indicator Data'!$B$3:$N$193,12,FALSE)&gt;V$126,0,IF(VLOOKUP($E65,'Country Indicator Data'!$B$3:$N$193,12,FALSE)&lt;V$125,5,(V$126-VLOOKUP($E65,'Country Indicator Data'!$B$3:$N$193,12,FALSE))/(V$126-V$125)*5)),1))))</f>
        <v>4.5999999999999996</v>
      </c>
      <c r="W65" s="151">
        <f t="shared" si="5"/>
        <v>4.3</v>
      </c>
      <c r="X65" s="154">
        <f t="shared" si="6"/>
        <v>3.8</v>
      </c>
      <c r="Y65" s="142">
        <f>IF('Core Indicators'!FC59="x","x",IF('Core Indicators'!FC59&gt;=Y$7,5,IF('Core Indicators'!FC59&gt;=Y$6,4,IF('Core Indicators'!FC59&gt;=Y$5,3,IF('Core Indicators'!FC59&gt;=Y$4,2,IF('Core Indicators'!FC59&gt;=Y$3,1,0))))))</f>
        <v>2</v>
      </c>
      <c r="Z65" s="151">
        <f t="shared" si="7"/>
        <v>2</v>
      </c>
      <c r="AA65" s="144" t="str">
        <f>IF(OR('Crisis Indicator Data'!$W59="x",ISNA('Crisis Indicator Data'!$Q59)),"x",'Crisis Indicator Data'!$W59/SUM('Crisis Indicator Data'!$Q59:$U59))</f>
        <v>x</v>
      </c>
      <c r="AB65" s="148" t="str">
        <f t="shared" si="8"/>
        <v>x</v>
      </c>
      <c r="AC65" s="144" t="str">
        <f>IF(OR('Crisis Indicator Data'!$X59="x",ISNA('Crisis Indicator Data'!$Q59)),"x",'Crisis Indicator Data'!$X59/SUM('Crisis Indicator Data'!$Q59:$U59))</f>
        <v>x</v>
      </c>
      <c r="AD65" s="148" t="str">
        <f t="shared" si="9"/>
        <v>x</v>
      </c>
      <c r="AE65" s="146">
        <f>'Crisis Indicator Data'!Y59</f>
        <v>1</v>
      </c>
      <c r="AF65" s="146">
        <f>'Crisis Indicator Data'!Z59</f>
        <v>3</v>
      </c>
      <c r="AG65" s="146">
        <f>'Crisis Indicator Data'!AA59</f>
        <v>3</v>
      </c>
      <c r="AH65" s="146">
        <f>'Crisis Indicator Data'!AB59</f>
        <v>1</v>
      </c>
      <c r="AI65" s="149">
        <f t="shared" si="10"/>
        <v>4</v>
      </c>
      <c r="AJ65" s="146">
        <f>'Crisis Indicator Data'!AC59</f>
        <v>2</v>
      </c>
      <c r="AK65" s="146">
        <f>'Crisis Indicator Data'!AD59</f>
        <v>2</v>
      </c>
      <c r="AL65" s="149">
        <f t="shared" si="11"/>
        <v>4</v>
      </c>
      <c r="AM65" s="146">
        <f>'Crisis Indicator Data'!AE59</f>
        <v>3</v>
      </c>
      <c r="AN65" s="146">
        <f>'Crisis Indicator Data'!AF59</f>
        <v>3</v>
      </c>
      <c r="AO65" s="146">
        <f>'Crisis Indicator Data'!AG59</f>
        <v>3</v>
      </c>
      <c r="AP65" s="149">
        <f t="shared" si="12"/>
        <v>5</v>
      </c>
      <c r="AQ65" s="152">
        <f t="shared" si="13"/>
        <v>4</v>
      </c>
      <c r="AR65" s="154">
        <f t="shared" si="14"/>
        <v>3</v>
      </c>
    </row>
    <row r="66" spans="1:44" ht="13.5" customHeight="1" x14ac:dyDescent="0.35">
      <c r="A66" s="1" t="str">
        <f>'Crisis Indicator Data'!A60</f>
        <v>Drought in Madagascar</v>
      </c>
      <c r="B66" s="1" t="str">
        <f>'Crisis Indicator Data'!B60</f>
        <v>Drought</v>
      </c>
      <c r="C66" s="25" t="str">
        <f>'Crisis Indicator Data'!C60</f>
        <v>MDG002</v>
      </c>
      <c r="D66" s="25" t="str">
        <f>'Crisis Indicator Data'!D60</f>
        <v>Madagascar</v>
      </c>
      <c r="E66" s="25" t="str">
        <f>'Crisis Indicator Data'!E60</f>
        <v>MDG</v>
      </c>
      <c r="F66" s="142">
        <f>IF(B66="Regional crisis",(IF(VLOOKUP($C66,'Regional Crises'!$B$1:$R$51,7,FALSE)="x","x",ROUND(IF(VLOOKUP($C66,'Regional Crises'!$B$1:$R$51,7,FALSE)&gt;$F$126,5,IF(VLOOKUP($C66,'Regional Crises'!$B$1:$R$51,7,FALSE)&lt;F$125,0,($F$126-VLOOKUP($C66,'Regional Crises'!$B$1:$R$51,7,FALSE))/($F$126-$F$125)*5)),1))),IF(VLOOKUP($E66,'Country Indicator Data'!$B$3:$N$193,3,FALSE)="x","x",ROUND(IF(VLOOKUP($E66,'Country Indicator Data'!$B$3:$N$193,3,FALSE)&gt;$F$126,5,IF(VLOOKUP($E66,'Country Indicator Data'!$B$3:$N$193,3,FALSE)&lt;$F$125,0,($F$126-VLOOKUP($E66,'Country Indicator Data'!$B$3:$N$193,3,FALSE))/($F$126-$F$125)*5)),1)))</f>
        <v>2.9</v>
      </c>
      <c r="G66" s="142">
        <f>IF(B66="Regional crisis",(IF(VLOOKUP($C66,'Regional Crises'!$B$1:$R$51,9,FALSE)="x","x",ROUND(IF(VLOOKUP($C66,'Regional Crises'!$B$1:$R$51,9,FALSE)&gt;G$126,5,IF(VLOOKUP($C66,'Regional Crises'!$B$1:$R$51,9,FALSE)&lt;G$125,0,(G$126-VLOOKUP($C66,'Regional Crises'!$B$1:$R$51,9,FALSE))/(G$126-G$125)*5)),1))),IF(VLOOKUP($E66,'Country Indicator Data'!$B$3:$N$193,5,FALSE)="x","x",ROUND(IF(VLOOKUP($E66,'Country Indicator Data'!$B$3:$N$193,5,FALSE)&gt;G$126,5,IF(VLOOKUP($E66,'Country Indicator Data'!$B$3:$N$193,5,FALSE)&lt;G$125,0,(G$126-VLOOKUP($E66,'Country Indicator Data'!$B$3:$N$193,5,FALSE))/(G$126-G$125)*5)),1)))</f>
        <v>2.2999999999999998</v>
      </c>
      <c r="H66" s="143">
        <f t="shared" si="0"/>
        <v>2.5999999999999996</v>
      </c>
      <c r="I66" s="142">
        <f>IF(B66="Regional crisis",(IF(VLOOKUP($C66,'Regional Crises'!$B$1:$R$51,6,FALSE)="x","x",ROUND(IF(VLOOKUP($C66,'Regional Crises'!$B$1:$R$51,6,FALSE)&gt;I$126,5,IF(VLOOKUP($C66,'Regional Crises'!$B$1:$R$51,6,FALSE)&lt;I$125,0,5-(I$126-VLOOKUP($C66,'Regional Crises'!$B$1:$R$51,6,FALSE))/(I$126-I$125)*5)),1))),IF(VLOOKUP($E66,'Country Indicator Data'!$B$3:$N$193,2,FALSE)="x","x",ROUND(IF(VLOOKUP($E66,'Country Indicator Data'!$B$3:$N$193,2,FALSE)&gt;I$126,5,IF(VLOOKUP($E66,'Country Indicator Data'!$B$3:$N$193,2,FALSE)&lt;I$125,0,5-(I$126-VLOOKUP($E66,'Country Indicator Data'!$B$3:$N$193,2,FALSE))/(I$126-I$125)*5)),1)))</f>
        <v>3.1</v>
      </c>
      <c r="J66" s="142">
        <f>IF(B66="Regional crisis",(IF(VLOOKUP($C66,'Regional Crises'!$B$1:$R$51,8,FALSE)="x","x",ROUND(IF(VLOOKUP($C66,'Regional Crises'!$B$1:$R$51,8,FALSE)&gt;J$126,5,IF(VLOOKUP($C66,'Regional Crises'!$B$1:$R$51,8,FALSE)&lt;J$125,0,5-(J$126-VLOOKUP($C66,'Regional Crises'!$B$1:$R$51,8,FALSE))/(J$126-J$125)*5)),1))),IF(VLOOKUP($E66,'Country Indicator Data'!$B$3:$N$193,4,FALSE)="x","x",ROUND(IF(VLOOKUP($E66,'Country Indicator Data'!$B$3:$N$193,4,FALSE)&gt;J$126,5,IF(VLOOKUP($E66,'Country Indicator Data'!$B$3:$N$193,4,FALSE)&lt;J$125,0,5-(J$126-VLOOKUP($E66,'Country Indicator Data'!$B$3:$N$193,4,FALSE))/(J$126-J$125)*5)),1)))</f>
        <v>0</v>
      </c>
      <c r="K66" s="143">
        <f t="shared" si="1"/>
        <v>1.55</v>
      </c>
      <c r="L66" s="142" t="str">
        <f>IF(B66="Regional crisis",(IF(VLOOKUP($C66,'Regional Crises'!$B$1:$R$51,10,FALSE)="x","x",ROUND(IF(VLOOKUP($C66,'Regional Crises'!$B$1:$R$51,10,FALSE)&gt;L$126,5,IF(VLOOKUP($C66,'Regional Crises'!$B$1:$R$51,10,FALSE)&lt;L$125,0,5-(L$126-VLOOKUP($C66,'Regional Crises'!$B$1:$R$51,10,FALSE))/(L$126-L$125)*5)),1))),IF(VLOOKUP($E66,'Country Indicator Data'!$B$3:$N$193,6,FALSE)="x","x",ROUND(IF(VLOOKUP($E66,'Country Indicator Data'!$B$3:$N$193,6,FALSE)&gt;L$126,5,IF(VLOOKUP($E66,'Country Indicator Data'!$B$3:$N$193,6,FALSE)&lt;L$125,0,5-(L$126-VLOOKUP($E66,'Country Indicator Data'!$B$3:$N$193,6,FALSE))/(L$126-L$125)*5)),1)))</f>
        <v>x</v>
      </c>
      <c r="M66" s="142">
        <f>IF(B66="Regional crisis",(IF(VLOOKUP($C66,'Regional Crises'!$B$1:$R$51,11,FALSE)="x","x",ROUND(IF(VLOOKUP($C66,'Regional Crises'!$B$1:$R$51,11,FALSE)&gt;M$126,5,IF(VLOOKUP($C66,'Regional Crises'!$B$1:$R$51,11,FALSE)&lt;M$125,0,5-(M$126-VLOOKUP($C66,'Regional Crises'!$B$1:$R$51,11,FALSE))/(M$126-M$125)*5)),1))),IF(VLOOKUP($E66,'Country Indicator Data'!$B$3:$N$193,7,FALSE)="x","x",ROUND(IF(VLOOKUP($E66,'Country Indicator Data'!$B$3:$N$193,7,FALSE)&gt;M$126,5,IF(VLOOKUP($E66,'Country Indicator Data'!$B$3:$N$193,7,FALSE)&lt;M$125,0,5-(M$126-VLOOKUP($E66,'Country Indicator Data'!$B$3:$N$193,7,FALSE))/(M$126-M$125)*5)),1)))</f>
        <v>2</v>
      </c>
      <c r="N66" s="143">
        <f t="shared" si="2"/>
        <v>2</v>
      </c>
      <c r="O66" s="151">
        <f t="shared" si="3"/>
        <v>2.0499999999999998</v>
      </c>
      <c r="P66" s="142">
        <f>IF(B66="Regional crisis",VLOOKUP(C66,'Regional Crises'!$B$1:$R$54,12,FALSE),VLOOKUP(E66,'Country Indicator Data'!$B$3:$I$193,8,FALSE))</f>
        <v>0</v>
      </c>
      <c r="Q66" s="142">
        <f>IF(B66="Regional crisis",(IF(VLOOKUP(C66,'Regional Crises'!$B$1:$R$54,13,FALSE)="x","x",IF(VLOOKUP(C66,'Regional Crises'!$B$1:$R$54,13,FALSE)&gt;Q$7,5,IF(VLOOKUP(C66,'Regional Crises'!$B$1:$R$54,13,FALSE)&gt;Q$6,4,IF(VLOOKUP(C66,'Regional Crises'!$B$1:$R$54,13,FALSE)&gt;Q$5,3,IF(VLOOKUP(C66,'Regional Crises'!$B$1:$R$54,13,FALSE)&gt;Q$4,2,IF(VLOOKUP(C66,'Regional Crises'!$B$1:$R$54,13,FALSE)&gt;$Q$3,1,0))))))),(IF(VLOOKUP($E66,'Country Indicator Data'!$B$3:$P$193,9,FALSE)="x","x",IF(VLOOKUP($E66,'Country Indicator Data'!$B$3:$P$193,9,FALSE)&gt;Q$7,5,IF(VLOOKUP($E66,'Country Indicator Data'!$B$3:$P$193,9,FALSE)&gt;Q$6,4,IF(VLOOKUP($E66,'Country Indicator Data'!$B$3:$P$193,9,FALSE)&gt;Q$5,3,IF(VLOOKUP($E66,'Country Indicator Data'!$B$3:$P$193,9,FALSE)&gt;Q$4,2,IF(VLOOKUP($E66,'Country Indicator Data'!$B$3:$P$193,9,FALSE)&gt;$Q$3,1,0))))))))</f>
        <v>0</v>
      </c>
      <c r="R66" s="151">
        <f t="shared" si="4"/>
        <v>0</v>
      </c>
      <c r="S66" s="142">
        <f>IF(B66="Regional crisis",((IF(VLOOKUP($C66,'Regional Crises'!$B$1:$R$51,17,FALSE)="x","x",ROUND(IF(VLOOKUP($C66,'Regional Crises'!$B$1:$R$51,17,FALSE)&gt;S$126,0,IF(VLOOKUP($C66,'Regional Crises'!$B$1:$R$51,17,FALSE)&lt;S$125,5,(S$126-VLOOKUP($C66,'Regional Crises'!$B$1:$R$51,17,FALSE))/(S$126-S$125)*5)),1)))),(IF(VLOOKUP($E66,'Country Indicator Data'!$B$3:$N$193,13,FALSE)="x","x",ROUND(IF(VLOOKUP($E66,'Country Indicator Data'!$B$3:$N$193,13,FALSE)&gt;S$126,0,IF(VLOOKUP($E66,'Country Indicator Data'!$B$3:$N$193,13,FALSE)&lt;S$125,5,(S$126-VLOOKUP($E66,'Country Indicator Data'!$B$3:$N$193,13,FALSE))/(S$126-S$125)*5)),1))))</f>
        <v>3.7</v>
      </c>
      <c r="T66" s="142">
        <f>IF(B66="Regional crisis",((IF(VLOOKUP($C66,'Regional Crises'!$B$1:$R$51,14,FALSE)="x","x",ROUND(IF(VLOOKUP($C66,'Regional Crises'!$B$1:$R$51,14,FALSE)&gt;T$126,0,IF(VLOOKUP($C66,'Regional Crises'!$B$1:$R$51,14,FALSE)&lt;T$125,5,(T$126-VLOOKUP($C66,'Regional Crises'!$B$1:$R$51,14,FALSE))/(T$126-T$125)*5)),1)))),(IF(VLOOKUP($E66,'Country Indicator Data'!$B$3:$N$193,10,FALSE)="x","x",ROUND(IF(VLOOKUP($E66,'Country Indicator Data'!$B$3:$N$193,10,FALSE)&gt;T$126,0,IF(VLOOKUP($E66,'Country Indicator Data'!$B$3:$N$193,10,FALSE)&lt;T$125,5,(T$126-VLOOKUP($E66,'Country Indicator Data'!$B$3:$N$193,10,FALSE))/(T$126-T$125)*5)),1))))</f>
        <v>3.2</v>
      </c>
      <c r="U66" s="142">
        <f>IF(B66="Regional crisis",((IF(VLOOKUP($C66,'Regional Crises'!$B$1:$R$51,15,FALSE)="x","x",ROUND(IF(VLOOKUP($C66,'Regional Crises'!$B$1:$R$51,15,FALSE)&gt;U$126,0,IF(VLOOKUP($C66,'Regional Crises'!$B$1:$R$51,15,FALSE)&lt;U$125,5,(U$126-VLOOKUP($C66,'Regional Crises'!$B$1:$R$51,15,FALSE))/(U$126-U$125)*5)),1)))),(IF(VLOOKUP($E66,'Country Indicator Data'!$B$3:$N$193,11,FALSE)="x","x",ROUND(IF(VLOOKUP($E66,'Country Indicator Data'!$B$3:$N$193,11,FALSE)&gt;U$126,0,IF(VLOOKUP($E66,'Country Indicator Data'!$B$3:$N$193,11,FALSE)&lt;U$125,5,(U$126-VLOOKUP($E66,'Country Indicator Data'!$B$3:$N$193,11,FALSE))/(U$126-U$125)*5)),1))))</f>
        <v>2.9</v>
      </c>
      <c r="V66" s="142">
        <f>IF(B66="Regional crisis",((IF(VLOOKUP($C66,'Regional Crises'!$B$1:$R$51,16,FALSE)="x","x",ROUND(IF(VLOOKUP($C66,'Regional Crises'!$B$1:$R$51,16,FALSE)&gt;V$126,0,IF(VLOOKUP($C66,'Regional Crises'!$B$1:$R$51,16,FALSE)&lt;V$125,5,(V$126-VLOOKUP($C66,'Regional Crises'!$B$1:$R$51,16,FALSE))/(V$126-V$125)*5)),1)))),(IF(VLOOKUP($E66,'Country Indicator Data'!$B$3:$N$193,12,FALSE)="x","x",ROUND(IF(VLOOKUP($E66,'Country Indicator Data'!$B$3:$N$193,12,FALSE)&gt;V$126,0,IF(VLOOKUP($E66,'Country Indicator Data'!$B$3:$N$193,12,FALSE)&lt;V$125,5,(V$126-VLOOKUP($E66,'Country Indicator Data'!$B$3:$N$193,12,FALSE))/(V$126-V$125)*5)),1))))</f>
        <v>2.2000000000000002</v>
      </c>
      <c r="W66" s="151">
        <f t="shared" si="5"/>
        <v>3</v>
      </c>
      <c r="X66" s="154">
        <f t="shared" si="6"/>
        <v>1.7</v>
      </c>
      <c r="Y66" s="142">
        <f>IF('Core Indicators'!FC60="x","x",IF('Core Indicators'!FC60&gt;=Y$7,5,IF('Core Indicators'!FC60&gt;=Y$6,4,IF('Core Indicators'!FC60&gt;=Y$5,3,IF('Core Indicators'!FC60&gt;=Y$4,2,IF('Core Indicators'!FC60&gt;=Y$3,1,0))))))</f>
        <v>1</v>
      </c>
      <c r="Z66" s="151">
        <f t="shared" si="7"/>
        <v>1</v>
      </c>
      <c r="AA66" s="144" t="str">
        <f>IF(OR('Crisis Indicator Data'!$W60="x",ISNA('Crisis Indicator Data'!$Q60)),"x",'Crisis Indicator Data'!$W60/SUM('Crisis Indicator Data'!$Q60:$U60))</f>
        <v>x</v>
      </c>
      <c r="AB66" s="148" t="str">
        <f t="shared" si="8"/>
        <v>x</v>
      </c>
      <c r="AC66" s="144" t="str">
        <f>IF(OR('Crisis Indicator Data'!$X60="x",ISNA('Crisis Indicator Data'!$Q60)),"x",'Crisis Indicator Data'!$X60/SUM('Crisis Indicator Data'!$Q60:$U60))</f>
        <v>x</v>
      </c>
      <c r="AD66" s="148" t="str">
        <f t="shared" si="9"/>
        <v>x</v>
      </c>
      <c r="AE66" s="146">
        <f>'Crisis Indicator Data'!Y60</f>
        <v>0</v>
      </c>
      <c r="AF66" s="146">
        <f>'Crisis Indicator Data'!Z60</f>
        <v>0</v>
      </c>
      <c r="AG66" s="146">
        <f>'Crisis Indicator Data'!AA60</f>
        <v>0</v>
      </c>
      <c r="AH66" s="146">
        <f>'Crisis Indicator Data'!AB60</f>
        <v>0</v>
      </c>
      <c r="AI66" s="149">
        <f t="shared" si="10"/>
        <v>0</v>
      </c>
      <c r="AJ66" s="146">
        <f>'Crisis Indicator Data'!AC60</f>
        <v>0</v>
      </c>
      <c r="AK66" s="146">
        <f>'Crisis Indicator Data'!AD60</f>
        <v>0</v>
      </c>
      <c r="AL66" s="149">
        <f t="shared" si="11"/>
        <v>0</v>
      </c>
      <c r="AM66" s="146">
        <f>'Crisis Indicator Data'!AE60</f>
        <v>0</v>
      </c>
      <c r="AN66" s="146">
        <f>'Crisis Indicator Data'!AF60</f>
        <v>0</v>
      </c>
      <c r="AO66" s="146">
        <f>'Crisis Indicator Data'!AG60</f>
        <v>1</v>
      </c>
      <c r="AP66" s="149">
        <f t="shared" si="12"/>
        <v>1</v>
      </c>
      <c r="AQ66" s="152">
        <f t="shared" si="13"/>
        <v>0</v>
      </c>
      <c r="AR66" s="154">
        <f t="shared" si="14"/>
        <v>0.5</v>
      </c>
    </row>
    <row r="67" spans="1:44" ht="13.5" customHeight="1" x14ac:dyDescent="0.35">
      <c r="A67" s="1" t="str">
        <f>'Crisis Indicator Data'!A61</f>
        <v>Complex crisis in Malawi</v>
      </c>
      <c r="B67" s="1" t="str">
        <f>'Crisis Indicator Data'!B61</f>
        <v>Complex crisis</v>
      </c>
      <c r="C67" s="25" t="str">
        <f>'Crisis Indicator Data'!C61</f>
        <v>MWI002</v>
      </c>
      <c r="D67" s="25" t="str">
        <f>'Crisis Indicator Data'!D61</f>
        <v>Malawi</v>
      </c>
      <c r="E67" s="25" t="str">
        <f>'Crisis Indicator Data'!E61</f>
        <v>MWI</v>
      </c>
      <c r="F67" s="142">
        <f>IF(B67="Regional crisis",(IF(VLOOKUP($C67,'Regional Crises'!$B$1:$R$51,7,FALSE)="x","x",ROUND(IF(VLOOKUP($C67,'Regional Crises'!$B$1:$R$51,7,FALSE)&gt;$F$126,5,IF(VLOOKUP($C67,'Regional Crises'!$B$1:$R$51,7,FALSE)&lt;F$125,0,($F$126-VLOOKUP($C67,'Regional Crises'!$B$1:$R$51,7,FALSE))/($F$126-$F$125)*5)),1))),IF(VLOOKUP($E67,'Country Indicator Data'!$B$3:$N$193,3,FALSE)="x","x",ROUND(IF(VLOOKUP($E67,'Country Indicator Data'!$B$3:$N$193,3,FALSE)&gt;$F$126,5,IF(VLOOKUP($E67,'Country Indicator Data'!$B$3:$N$193,3,FALSE)&lt;$F$125,0,($F$126-VLOOKUP($E67,'Country Indicator Data'!$B$3:$N$193,3,FALSE))/($F$126-$F$125)*5)),1)))</f>
        <v>1.4</v>
      </c>
      <c r="G67" s="142">
        <f>IF(B67="Regional crisis",(IF(VLOOKUP($C67,'Regional Crises'!$B$1:$R$51,9,FALSE)="x","x",ROUND(IF(VLOOKUP($C67,'Regional Crises'!$B$1:$R$51,9,FALSE)&gt;G$126,5,IF(VLOOKUP($C67,'Regional Crises'!$B$1:$R$51,9,FALSE)&lt;G$125,0,(G$126-VLOOKUP($C67,'Regional Crises'!$B$1:$R$51,9,FALSE))/(G$126-G$125)*5)),1))),IF(VLOOKUP($E67,'Country Indicator Data'!$B$3:$N$193,5,FALSE)="x","x",ROUND(IF(VLOOKUP($E67,'Country Indicator Data'!$B$3:$N$193,5,FALSE)&gt;G$126,5,IF(VLOOKUP($E67,'Country Indicator Data'!$B$3:$N$193,5,FALSE)&lt;G$125,0,(G$126-VLOOKUP($E67,'Country Indicator Data'!$B$3:$N$193,5,FALSE))/(G$126-G$125)*5)),1)))</f>
        <v>1.8</v>
      </c>
      <c r="H67" s="143">
        <f t="shared" si="0"/>
        <v>1.6</v>
      </c>
      <c r="I67" s="142">
        <f>IF(B67="Regional crisis",(IF(VLOOKUP($C67,'Regional Crises'!$B$1:$R$51,6,FALSE)="x","x",ROUND(IF(VLOOKUP($C67,'Regional Crises'!$B$1:$R$51,6,FALSE)&gt;I$126,5,IF(VLOOKUP($C67,'Regional Crises'!$B$1:$R$51,6,FALSE)&lt;I$125,0,5-(I$126-VLOOKUP($C67,'Regional Crises'!$B$1:$R$51,6,FALSE))/(I$126-I$125)*5)),1))),IF(VLOOKUP($E67,'Country Indicator Data'!$B$3:$N$193,2,FALSE)="x","x",ROUND(IF(VLOOKUP($E67,'Country Indicator Data'!$B$3:$N$193,2,FALSE)&gt;I$126,5,IF(VLOOKUP($E67,'Country Indicator Data'!$B$3:$N$193,2,FALSE)&lt;I$125,0,5-(I$126-VLOOKUP($E67,'Country Indicator Data'!$B$3:$N$193,2,FALSE))/(I$126-I$125)*5)),1)))</f>
        <v>4.0999999999999996</v>
      </c>
      <c r="J67" s="142">
        <f>IF(B67="Regional crisis",(IF(VLOOKUP($C67,'Regional Crises'!$B$1:$R$51,8,FALSE)="x","x",ROUND(IF(VLOOKUP($C67,'Regional Crises'!$B$1:$R$51,8,FALSE)&gt;J$126,5,IF(VLOOKUP($C67,'Regional Crises'!$B$1:$R$51,8,FALSE)&lt;J$125,0,5-(J$126-VLOOKUP($C67,'Regional Crises'!$B$1:$R$51,8,FALSE))/(J$126-J$125)*5)),1))),IF(VLOOKUP($E67,'Country Indicator Data'!$B$3:$N$193,4,FALSE)="x","x",ROUND(IF(VLOOKUP($E67,'Country Indicator Data'!$B$3:$N$193,4,FALSE)&gt;J$126,5,IF(VLOOKUP($E67,'Country Indicator Data'!$B$3:$N$193,4,FALSE)&lt;J$125,0,5-(J$126-VLOOKUP($E67,'Country Indicator Data'!$B$3:$N$193,4,FALSE))/(J$126-J$125)*5)),1)))</f>
        <v>0</v>
      </c>
      <c r="K67" s="143">
        <f t="shared" si="1"/>
        <v>2.0499999999999998</v>
      </c>
      <c r="L67" s="142">
        <f>IF(B67="Regional crisis",(IF(VLOOKUP($C67,'Regional Crises'!$B$1:$R$51,10,FALSE)="x","x",ROUND(IF(VLOOKUP($C67,'Regional Crises'!$B$1:$R$51,10,FALSE)&gt;L$126,5,IF(VLOOKUP($C67,'Regional Crises'!$B$1:$R$51,10,FALSE)&lt;L$125,0,5-(L$126-VLOOKUP($C67,'Regional Crises'!$B$1:$R$51,10,FALSE))/(L$126-L$125)*5)),1))),IF(VLOOKUP($E67,'Country Indicator Data'!$B$3:$N$193,6,FALSE)="x","x",ROUND(IF(VLOOKUP($E67,'Country Indicator Data'!$B$3:$N$193,6,FALSE)&gt;L$126,5,IF(VLOOKUP($E67,'Country Indicator Data'!$B$3:$N$193,6,FALSE)&lt;L$125,0,5-(L$126-VLOOKUP($E67,'Country Indicator Data'!$B$3:$N$193,6,FALSE))/(L$126-L$125)*5)),1)))</f>
        <v>4.0999999999999996</v>
      </c>
      <c r="M67" s="142">
        <f>IF(B67="Regional crisis",(IF(VLOOKUP($C67,'Regional Crises'!$B$1:$R$51,11,FALSE)="x","x",ROUND(IF(VLOOKUP($C67,'Regional Crises'!$B$1:$R$51,11,FALSE)&gt;M$126,5,IF(VLOOKUP($C67,'Regional Crises'!$B$1:$R$51,11,FALSE)&lt;M$125,0,5-(M$126-VLOOKUP($C67,'Regional Crises'!$B$1:$R$51,11,FALSE))/(M$126-M$125)*5)),1))),IF(VLOOKUP($E67,'Country Indicator Data'!$B$3:$N$193,7,FALSE)="x","x",ROUND(IF(VLOOKUP($E67,'Country Indicator Data'!$B$3:$N$193,7,FALSE)&gt;M$126,5,IF(VLOOKUP($E67,'Country Indicator Data'!$B$3:$N$193,7,FALSE)&lt;M$125,0,5-(M$126-VLOOKUP($E67,'Country Indicator Data'!$B$3:$N$193,7,FALSE))/(M$126-M$125)*5)),1)))</f>
        <v>2.6</v>
      </c>
      <c r="N67" s="143">
        <f t="shared" si="2"/>
        <v>3.3499999999999996</v>
      </c>
      <c r="O67" s="151">
        <f t="shared" si="3"/>
        <v>2.3333333333333335</v>
      </c>
      <c r="P67" s="142">
        <f>IF(B67="Regional crisis",VLOOKUP(C67,'Regional Crises'!$B$1:$R$54,12,FALSE),VLOOKUP(E67,'Country Indicator Data'!$B$3:$I$193,8,FALSE))</f>
        <v>0</v>
      </c>
      <c r="Q67" s="142">
        <f>IF(B67="Regional crisis",(IF(VLOOKUP(C67,'Regional Crises'!$B$1:$R$54,13,FALSE)="x","x",IF(VLOOKUP(C67,'Regional Crises'!$B$1:$R$54,13,FALSE)&gt;Q$7,5,IF(VLOOKUP(C67,'Regional Crises'!$B$1:$R$54,13,FALSE)&gt;Q$6,4,IF(VLOOKUP(C67,'Regional Crises'!$B$1:$R$54,13,FALSE)&gt;Q$5,3,IF(VLOOKUP(C67,'Regional Crises'!$B$1:$R$54,13,FALSE)&gt;Q$4,2,IF(VLOOKUP(C67,'Regional Crises'!$B$1:$R$54,13,FALSE)&gt;$Q$3,1,0))))))),(IF(VLOOKUP($E67,'Country Indicator Data'!$B$3:$P$193,9,FALSE)="x","x",IF(VLOOKUP($E67,'Country Indicator Data'!$B$3:$P$193,9,FALSE)&gt;Q$7,5,IF(VLOOKUP($E67,'Country Indicator Data'!$B$3:$P$193,9,FALSE)&gt;Q$6,4,IF(VLOOKUP($E67,'Country Indicator Data'!$B$3:$P$193,9,FALSE)&gt;Q$5,3,IF(VLOOKUP($E67,'Country Indicator Data'!$B$3:$P$193,9,FALSE)&gt;Q$4,2,IF(VLOOKUP($E67,'Country Indicator Data'!$B$3:$P$193,9,FALSE)&gt;$Q$3,1,0))))))))</f>
        <v>0</v>
      </c>
      <c r="R67" s="151">
        <f t="shared" si="4"/>
        <v>0</v>
      </c>
      <c r="S67" s="142">
        <f>IF(B67="Regional crisis",((IF(VLOOKUP($C67,'Regional Crises'!$B$1:$R$51,17,FALSE)="x","x",ROUND(IF(VLOOKUP($C67,'Regional Crises'!$B$1:$R$51,17,FALSE)&gt;S$126,0,IF(VLOOKUP($C67,'Regional Crises'!$B$1:$R$51,17,FALSE)&lt;S$125,5,(S$126-VLOOKUP($C67,'Regional Crises'!$B$1:$R$51,17,FALSE))/(S$126-S$125)*5)),1)))),(IF(VLOOKUP($E67,'Country Indicator Data'!$B$3:$N$193,13,FALSE)="x","x",ROUND(IF(VLOOKUP($E67,'Country Indicator Data'!$B$3:$N$193,13,FALSE)&gt;S$126,0,IF(VLOOKUP($E67,'Country Indicator Data'!$B$3:$N$193,13,FALSE)&lt;S$125,5,(S$126-VLOOKUP($E67,'Country Indicator Data'!$B$3:$N$193,13,FALSE))/(S$126-S$125)*5)),1))))</f>
        <v>3.5</v>
      </c>
      <c r="T67" s="142">
        <f>IF(B67="Regional crisis",((IF(VLOOKUP($C67,'Regional Crises'!$B$1:$R$51,14,FALSE)="x","x",ROUND(IF(VLOOKUP($C67,'Regional Crises'!$B$1:$R$51,14,FALSE)&gt;T$126,0,IF(VLOOKUP($C67,'Regional Crises'!$B$1:$R$51,14,FALSE)&lt;T$125,5,(T$126-VLOOKUP($C67,'Regional Crises'!$B$1:$R$51,14,FALSE))/(T$126-T$125)*5)),1)))),(IF(VLOOKUP($E67,'Country Indicator Data'!$B$3:$N$193,10,FALSE)="x","x",ROUND(IF(VLOOKUP($E67,'Country Indicator Data'!$B$3:$N$193,10,FALSE)&gt;T$126,0,IF(VLOOKUP($E67,'Country Indicator Data'!$B$3:$N$193,10,FALSE)&lt;T$125,5,(T$126-VLOOKUP($E67,'Country Indicator Data'!$B$3:$N$193,10,FALSE))/(T$126-T$125)*5)),1))))</f>
        <v>2.8</v>
      </c>
      <c r="U67" s="142">
        <f>IF(B67="Regional crisis",((IF(VLOOKUP($C67,'Regional Crises'!$B$1:$R$51,15,FALSE)="x","x",ROUND(IF(VLOOKUP($C67,'Regional Crises'!$B$1:$R$51,15,FALSE)&gt;U$126,0,IF(VLOOKUP($C67,'Regional Crises'!$B$1:$R$51,15,FALSE)&lt;U$125,5,(U$126-VLOOKUP($C67,'Regional Crises'!$B$1:$R$51,15,FALSE))/(U$126-U$125)*5)),1)))),(IF(VLOOKUP($E67,'Country Indicator Data'!$B$3:$N$193,11,FALSE)="x","x",ROUND(IF(VLOOKUP($E67,'Country Indicator Data'!$B$3:$N$193,11,FALSE)&gt;U$126,0,IF(VLOOKUP($E67,'Country Indicator Data'!$B$3:$N$193,11,FALSE)&lt;U$125,5,(U$126-VLOOKUP($E67,'Country Indicator Data'!$B$3:$N$193,11,FALSE))/(U$126-U$125)*5)),1))))</f>
        <v>2.1</v>
      </c>
      <c r="V67" s="142">
        <f>IF(B67="Regional crisis",((IF(VLOOKUP($C67,'Regional Crises'!$B$1:$R$51,16,FALSE)="x","x",ROUND(IF(VLOOKUP($C67,'Regional Crises'!$B$1:$R$51,16,FALSE)&gt;V$126,0,IF(VLOOKUP($C67,'Regional Crises'!$B$1:$R$51,16,FALSE)&lt;V$125,5,(V$126-VLOOKUP($C67,'Regional Crises'!$B$1:$R$51,16,FALSE))/(V$126-V$125)*5)),1)))),(IF(VLOOKUP($E67,'Country Indicator Data'!$B$3:$N$193,12,FALSE)="x","x",ROUND(IF(VLOOKUP($E67,'Country Indicator Data'!$B$3:$N$193,12,FALSE)&gt;V$126,0,IF(VLOOKUP($E67,'Country Indicator Data'!$B$3:$N$193,12,FALSE)&lt;V$125,5,(V$126-VLOOKUP($E67,'Country Indicator Data'!$B$3:$N$193,12,FALSE))/(V$126-V$125)*5)),1))))</f>
        <v>1.9</v>
      </c>
      <c r="W67" s="151">
        <f t="shared" si="5"/>
        <v>2.6</v>
      </c>
      <c r="X67" s="154">
        <f t="shared" si="6"/>
        <v>1.6</v>
      </c>
      <c r="Y67" s="142">
        <f>IF('Core Indicators'!FC61="x","x",IF('Core Indicators'!FC61&gt;=Y$7,5,IF('Core Indicators'!FC61&gt;=Y$6,4,IF('Core Indicators'!FC61&gt;=Y$5,3,IF('Core Indicators'!FC61&gt;=Y$4,2,IF('Core Indicators'!FC61&gt;=Y$3,1,0))))))</f>
        <v>1</v>
      </c>
      <c r="Z67" s="151">
        <f t="shared" si="7"/>
        <v>1</v>
      </c>
      <c r="AA67" s="144" t="str">
        <f>IF(OR('Crisis Indicator Data'!$W61="x",ISNA('Crisis Indicator Data'!$Q61)),"x",'Crisis Indicator Data'!$W61/SUM('Crisis Indicator Data'!$Q61:$U61))</f>
        <v>x</v>
      </c>
      <c r="AB67" s="148" t="str">
        <f t="shared" si="8"/>
        <v>x</v>
      </c>
      <c r="AC67" s="144" t="str">
        <f>IF(OR('Crisis Indicator Data'!$X61="x",ISNA('Crisis Indicator Data'!$Q61)),"x",'Crisis Indicator Data'!$X61/SUM('Crisis Indicator Data'!$Q61:$U61))</f>
        <v>x</v>
      </c>
      <c r="AD67" s="148" t="str">
        <f t="shared" si="9"/>
        <v>x</v>
      </c>
      <c r="AE67" s="146">
        <f>'Crisis Indicator Data'!Y61</f>
        <v>0</v>
      </c>
      <c r="AF67" s="146">
        <f>'Crisis Indicator Data'!Z61</f>
        <v>0</v>
      </c>
      <c r="AG67" s="146">
        <f>'Crisis Indicator Data'!AA61</f>
        <v>0</v>
      </c>
      <c r="AH67" s="146">
        <f>'Crisis Indicator Data'!AB61</f>
        <v>0</v>
      </c>
      <c r="AI67" s="149">
        <f t="shared" si="10"/>
        <v>0</v>
      </c>
      <c r="AJ67" s="146">
        <f>'Crisis Indicator Data'!AC61</f>
        <v>0</v>
      </c>
      <c r="AK67" s="146">
        <f>'Crisis Indicator Data'!AD61</f>
        <v>0</v>
      </c>
      <c r="AL67" s="149">
        <f t="shared" si="11"/>
        <v>0</v>
      </c>
      <c r="AM67" s="146">
        <f>'Crisis Indicator Data'!AE61</f>
        <v>0</v>
      </c>
      <c r="AN67" s="146">
        <f>'Crisis Indicator Data'!AF61</f>
        <v>0</v>
      </c>
      <c r="AO67" s="146">
        <f>'Crisis Indicator Data'!AG61</f>
        <v>1</v>
      </c>
      <c r="AP67" s="149">
        <f t="shared" si="12"/>
        <v>1</v>
      </c>
      <c r="AQ67" s="152">
        <f t="shared" si="13"/>
        <v>0</v>
      </c>
      <c r="AR67" s="154">
        <f t="shared" si="14"/>
        <v>0.5</v>
      </c>
    </row>
    <row r="68" spans="1:44" ht="13.5" customHeight="1" x14ac:dyDescent="0.35">
      <c r="A68" s="1" t="str">
        <f>'Crisis Indicator Data'!A62</f>
        <v>Complex crisis in Mali</v>
      </c>
      <c r="B68" s="1" t="str">
        <f>'Crisis Indicator Data'!B62</f>
        <v>Complex crisis</v>
      </c>
      <c r="C68" s="25" t="str">
        <f>'Crisis Indicator Data'!C62</f>
        <v>MLI001</v>
      </c>
      <c r="D68" s="25" t="str">
        <f>'Crisis Indicator Data'!D62</f>
        <v>Mali</v>
      </c>
      <c r="E68" s="25" t="str">
        <f>'Crisis Indicator Data'!E62</f>
        <v>MLI</v>
      </c>
      <c r="F68" s="142">
        <f>IF(B68="Regional crisis",(IF(VLOOKUP($C68,'Regional Crises'!$B$1:$R$51,7,FALSE)="x","x",ROUND(IF(VLOOKUP($C68,'Regional Crises'!$B$1:$R$51,7,FALSE)&gt;$F$126,5,IF(VLOOKUP($C68,'Regional Crises'!$B$1:$R$51,7,FALSE)&lt;F$125,0,($F$126-VLOOKUP($C68,'Regional Crises'!$B$1:$R$51,7,FALSE))/($F$126-$F$125)*5)),1))),IF(VLOOKUP($E68,'Country Indicator Data'!$B$3:$N$193,3,FALSE)="x","x",ROUND(IF(VLOOKUP($E68,'Country Indicator Data'!$B$3:$N$193,3,FALSE)&gt;$F$126,5,IF(VLOOKUP($E68,'Country Indicator Data'!$B$3:$N$193,3,FALSE)&lt;$F$125,0,($F$126-VLOOKUP($E68,'Country Indicator Data'!$B$3:$N$193,3,FALSE))/($F$126-$F$125)*5)),1)))</f>
        <v>0.7</v>
      </c>
      <c r="G68" s="142">
        <f>IF(B68="Regional crisis",(IF(VLOOKUP($C68,'Regional Crises'!$B$1:$R$51,9,FALSE)="x","x",ROUND(IF(VLOOKUP($C68,'Regional Crises'!$B$1:$R$51,9,FALSE)&gt;G$126,5,IF(VLOOKUP($C68,'Regional Crises'!$B$1:$R$51,9,FALSE)&lt;G$125,0,(G$126-VLOOKUP($C68,'Regional Crises'!$B$1:$R$51,9,FALSE))/(G$126-G$125)*5)),1))),IF(VLOOKUP($E68,'Country Indicator Data'!$B$3:$N$193,5,FALSE)="x","x",ROUND(IF(VLOOKUP($E68,'Country Indicator Data'!$B$3:$N$193,5,FALSE)&gt;G$126,5,IF(VLOOKUP($E68,'Country Indicator Data'!$B$3:$N$193,5,FALSE)&lt;G$125,0,(G$126-VLOOKUP($E68,'Country Indicator Data'!$B$3:$N$193,5,FALSE))/(G$126-G$125)*5)),1)))</f>
        <v>2</v>
      </c>
      <c r="H68" s="143">
        <f t="shared" si="0"/>
        <v>1.35</v>
      </c>
      <c r="I68" s="142">
        <f>IF(B68="Regional crisis",(IF(VLOOKUP($C68,'Regional Crises'!$B$1:$R$51,6,FALSE)="x","x",ROUND(IF(VLOOKUP($C68,'Regional Crises'!$B$1:$R$51,6,FALSE)&gt;I$126,5,IF(VLOOKUP($C68,'Regional Crises'!$B$1:$R$51,6,FALSE)&lt;I$125,0,5-(I$126-VLOOKUP($C68,'Regional Crises'!$B$1:$R$51,6,FALSE))/(I$126-I$125)*5)),1))),IF(VLOOKUP($E68,'Country Indicator Data'!$B$3:$N$193,2,FALSE)="x","x",ROUND(IF(VLOOKUP($E68,'Country Indicator Data'!$B$3:$N$193,2,FALSE)&gt;I$126,5,IF(VLOOKUP($E68,'Country Indicator Data'!$B$3:$N$193,2,FALSE)&lt;I$125,0,5-(I$126-VLOOKUP($E68,'Country Indicator Data'!$B$3:$N$193,2,FALSE))/(I$126-I$125)*5)),1)))</f>
        <v>0.9</v>
      </c>
      <c r="J68" s="142">
        <f>IF(B68="Regional crisis",(IF(VLOOKUP($C68,'Regional Crises'!$B$1:$R$51,8,FALSE)="x","x",ROUND(IF(VLOOKUP($C68,'Regional Crises'!$B$1:$R$51,8,FALSE)&gt;J$126,5,IF(VLOOKUP($C68,'Regional Crises'!$B$1:$R$51,8,FALSE)&lt;J$125,0,5-(J$126-VLOOKUP($C68,'Regional Crises'!$B$1:$R$51,8,FALSE))/(J$126-J$125)*5)),1))),IF(VLOOKUP($E68,'Country Indicator Data'!$B$3:$N$193,4,FALSE)="x","x",ROUND(IF(VLOOKUP($E68,'Country Indicator Data'!$B$3:$N$193,4,FALSE)&gt;J$126,5,IF(VLOOKUP($E68,'Country Indicator Data'!$B$3:$N$193,4,FALSE)&lt;J$125,0,5-(J$126-VLOOKUP($E68,'Country Indicator Data'!$B$3:$N$193,4,FALSE))/(J$126-J$125)*5)),1)))</f>
        <v>0</v>
      </c>
      <c r="K68" s="143">
        <f t="shared" si="1"/>
        <v>0.45</v>
      </c>
      <c r="L68" s="142">
        <f>IF(B68="Regional crisis",(IF(VLOOKUP($C68,'Regional Crises'!$B$1:$R$51,10,FALSE)="x","x",ROUND(IF(VLOOKUP($C68,'Regional Crises'!$B$1:$R$51,10,FALSE)&gt;L$126,5,IF(VLOOKUP($C68,'Regional Crises'!$B$1:$R$51,10,FALSE)&lt;L$125,0,5-(L$126-VLOOKUP($C68,'Regional Crises'!$B$1:$R$51,10,FALSE))/(L$126-L$125)*5)),1))),IF(VLOOKUP($E68,'Country Indicator Data'!$B$3:$N$193,6,FALSE)="x","x",ROUND(IF(VLOOKUP($E68,'Country Indicator Data'!$B$3:$N$193,6,FALSE)&gt;L$126,5,IF(VLOOKUP($E68,'Country Indicator Data'!$B$3:$N$193,6,FALSE)&lt;L$125,0,5-(L$126-VLOOKUP($E68,'Country Indicator Data'!$B$3:$N$193,6,FALSE))/(L$126-L$125)*5)),1)))</f>
        <v>4.5999999999999996</v>
      </c>
      <c r="M68" s="142">
        <f>IF(B68="Regional crisis",(IF(VLOOKUP($C68,'Regional Crises'!$B$1:$R$51,11,FALSE)="x","x",ROUND(IF(VLOOKUP($C68,'Regional Crises'!$B$1:$R$51,11,FALSE)&gt;M$126,5,IF(VLOOKUP($C68,'Regional Crises'!$B$1:$R$51,11,FALSE)&lt;M$125,0,5-(M$126-VLOOKUP($C68,'Regional Crises'!$B$1:$R$51,11,FALSE))/(M$126-M$125)*5)),1))),IF(VLOOKUP($E68,'Country Indicator Data'!$B$3:$N$193,7,FALSE)="x","x",ROUND(IF(VLOOKUP($E68,'Country Indicator Data'!$B$3:$N$193,7,FALSE)&gt;M$126,5,IF(VLOOKUP($E68,'Country Indicator Data'!$B$3:$N$193,7,FALSE)&lt;M$125,0,5-(M$126-VLOOKUP($E68,'Country Indicator Data'!$B$3:$N$193,7,FALSE))/(M$126-M$125)*5)),1)))</f>
        <v>1</v>
      </c>
      <c r="N68" s="143">
        <f t="shared" si="2"/>
        <v>2.8</v>
      </c>
      <c r="O68" s="151">
        <f t="shared" si="3"/>
        <v>1.5333333333333332</v>
      </c>
      <c r="P68" s="142">
        <f>IF(B68="Regional crisis",VLOOKUP(C68,'Regional Crises'!$B$1:$R$54,12,FALSE),VLOOKUP(E68,'Country Indicator Data'!$B$3:$I$193,8,FALSE))</f>
        <v>3</v>
      </c>
      <c r="Q68" s="142">
        <f>IF(B68="Regional crisis",(IF(VLOOKUP(C68,'Regional Crises'!$B$1:$R$54,13,FALSE)="x","x",IF(VLOOKUP(C68,'Regional Crises'!$B$1:$R$54,13,FALSE)&gt;Q$7,5,IF(VLOOKUP(C68,'Regional Crises'!$B$1:$R$54,13,FALSE)&gt;Q$6,4,IF(VLOOKUP(C68,'Regional Crises'!$B$1:$R$54,13,FALSE)&gt;Q$5,3,IF(VLOOKUP(C68,'Regional Crises'!$B$1:$R$54,13,FALSE)&gt;Q$4,2,IF(VLOOKUP(C68,'Regional Crises'!$B$1:$R$54,13,FALSE)&gt;$Q$3,1,0))))))),(IF(VLOOKUP($E68,'Country Indicator Data'!$B$3:$P$193,9,FALSE)="x","x",IF(VLOOKUP($E68,'Country Indicator Data'!$B$3:$P$193,9,FALSE)&gt;Q$7,5,IF(VLOOKUP($E68,'Country Indicator Data'!$B$3:$P$193,9,FALSE)&gt;Q$6,4,IF(VLOOKUP($E68,'Country Indicator Data'!$B$3:$P$193,9,FALSE)&gt;Q$5,3,IF(VLOOKUP($E68,'Country Indicator Data'!$B$3:$P$193,9,FALSE)&gt;Q$4,2,IF(VLOOKUP($E68,'Country Indicator Data'!$B$3:$P$193,9,FALSE)&gt;$Q$3,1,0))))))))</f>
        <v>3</v>
      </c>
      <c r="R68" s="151">
        <f t="shared" si="4"/>
        <v>3</v>
      </c>
      <c r="S68" s="142">
        <f>IF(B68="Regional crisis",((IF(VLOOKUP($C68,'Regional Crises'!$B$1:$R$51,17,FALSE)="x","x",ROUND(IF(VLOOKUP($C68,'Regional Crises'!$B$1:$R$51,17,FALSE)&gt;S$126,0,IF(VLOOKUP($C68,'Regional Crises'!$B$1:$R$51,17,FALSE)&lt;S$125,5,(S$126-VLOOKUP($C68,'Regional Crises'!$B$1:$R$51,17,FALSE))/(S$126-S$125)*5)),1)))),(IF(VLOOKUP($E68,'Country Indicator Data'!$B$3:$N$193,13,FALSE)="x","x",ROUND(IF(VLOOKUP($E68,'Country Indicator Data'!$B$3:$N$193,13,FALSE)&gt;S$126,0,IF(VLOOKUP($E68,'Country Indicator Data'!$B$3:$N$193,13,FALSE)&lt;S$125,5,(S$126-VLOOKUP($E68,'Country Indicator Data'!$B$3:$N$193,13,FALSE))/(S$126-S$125)*5)),1))))</f>
        <v>3.4</v>
      </c>
      <c r="T68" s="142">
        <f>IF(B68="Regional crisis",((IF(VLOOKUP($C68,'Regional Crises'!$B$1:$R$51,14,FALSE)="x","x",ROUND(IF(VLOOKUP($C68,'Regional Crises'!$B$1:$R$51,14,FALSE)&gt;T$126,0,IF(VLOOKUP($C68,'Regional Crises'!$B$1:$R$51,14,FALSE)&lt;T$125,5,(T$126-VLOOKUP($C68,'Regional Crises'!$B$1:$R$51,14,FALSE))/(T$126-T$125)*5)),1)))),(IF(VLOOKUP($E68,'Country Indicator Data'!$B$3:$N$193,10,FALSE)="x","x",ROUND(IF(VLOOKUP($E68,'Country Indicator Data'!$B$3:$N$193,10,FALSE)&gt;T$126,0,IF(VLOOKUP($E68,'Country Indicator Data'!$B$3:$N$193,10,FALSE)&lt;T$125,5,(T$126-VLOOKUP($E68,'Country Indicator Data'!$B$3:$N$193,10,FALSE))/(T$126-T$125)*5)),1))))</f>
        <v>3.3</v>
      </c>
      <c r="U68" s="142">
        <f>IF(B68="Regional crisis",((IF(VLOOKUP($C68,'Regional Crises'!$B$1:$R$51,15,FALSE)="x","x",ROUND(IF(VLOOKUP($C68,'Regional Crises'!$B$1:$R$51,15,FALSE)&gt;U$126,0,IF(VLOOKUP($C68,'Regional Crises'!$B$1:$R$51,15,FALSE)&lt;U$125,5,(U$126-VLOOKUP($C68,'Regional Crises'!$B$1:$R$51,15,FALSE))/(U$126-U$125)*5)),1)))),(IF(VLOOKUP($E68,'Country Indicator Data'!$B$3:$N$193,11,FALSE)="x","x",ROUND(IF(VLOOKUP($E68,'Country Indicator Data'!$B$3:$N$193,11,FALSE)&gt;U$126,0,IF(VLOOKUP($E68,'Country Indicator Data'!$B$3:$N$193,11,FALSE)&lt;U$125,5,(U$126-VLOOKUP($E68,'Country Indicator Data'!$B$3:$N$193,11,FALSE))/(U$126-U$125)*5)),1))))</f>
        <v>2.6</v>
      </c>
      <c r="V68" s="142">
        <f>IF(B68="Regional crisis",((IF(VLOOKUP($C68,'Regional Crises'!$B$1:$R$51,16,FALSE)="x","x",ROUND(IF(VLOOKUP($C68,'Regional Crises'!$B$1:$R$51,16,FALSE)&gt;V$126,0,IF(VLOOKUP($C68,'Regional Crises'!$B$1:$R$51,16,FALSE)&lt;V$125,5,(V$126-VLOOKUP($C68,'Regional Crises'!$B$1:$R$51,16,FALSE))/(V$126-V$125)*5)),1)))),(IF(VLOOKUP($E68,'Country Indicator Data'!$B$3:$N$193,12,FALSE)="x","x",ROUND(IF(VLOOKUP($E68,'Country Indicator Data'!$B$3:$N$193,12,FALSE)&gt;V$126,0,IF(VLOOKUP($E68,'Country Indicator Data'!$B$3:$N$193,12,FALSE)&lt;V$125,5,(V$126-VLOOKUP($E68,'Country Indicator Data'!$B$3:$N$193,12,FALSE))/(V$126-V$125)*5)),1))))</f>
        <v>2.8</v>
      </c>
      <c r="W68" s="151">
        <f t="shared" si="5"/>
        <v>3</v>
      </c>
      <c r="X68" s="154">
        <f t="shared" si="6"/>
        <v>2.5</v>
      </c>
      <c r="Y68" s="142">
        <f>IF('Core Indicators'!FC62="x","x",IF('Core Indicators'!FC62&gt;=Y$7,5,IF('Core Indicators'!FC62&gt;=Y$6,4,IF('Core Indicators'!FC62&gt;=Y$5,3,IF('Core Indicators'!FC62&gt;=Y$4,2,IF('Core Indicators'!FC62&gt;=Y$3,1,0))))))</f>
        <v>5</v>
      </c>
      <c r="Z68" s="151">
        <f t="shared" si="7"/>
        <v>5</v>
      </c>
      <c r="AA68" s="144" t="str">
        <f>IF(OR('Crisis Indicator Data'!$W62="x",ISNA('Crisis Indicator Data'!$Q62)),"x",'Crisis Indicator Data'!$W62/SUM('Crisis Indicator Data'!$Q62:$U62))</f>
        <v>x</v>
      </c>
      <c r="AB68" s="148" t="str">
        <f t="shared" si="8"/>
        <v>x</v>
      </c>
      <c r="AC68" s="144" t="str">
        <f>IF(OR('Crisis Indicator Data'!$X62="x",ISNA('Crisis Indicator Data'!$Q62)),"x",'Crisis Indicator Data'!$X62/SUM('Crisis Indicator Data'!$Q62:$U62))</f>
        <v>x</v>
      </c>
      <c r="AD68" s="148" t="str">
        <f t="shared" si="9"/>
        <v>x</v>
      </c>
      <c r="AE68" s="146">
        <f>'Crisis Indicator Data'!Y62</f>
        <v>0</v>
      </c>
      <c r="AF68" s="146">
        <f>'Crisis Indicator Data'!Z62</f>
        <v>2</v>
      </c>
      <c r="AG68" s="146">
        <f>'Crisis Indicator Data'!AA62</f>
        <v>1</v>
      </c>
      <c r="AH68" s="146">
        <f>'Crisis Indicator Data'!AB62</f>
        <v>3</v>
      </c>
      <c r="AI68" s="149">
        <f t="shared" si="10"/>
        <v>3</v>
      </c>
      <c r="AJ68" s="146">
        <f>'Crisis Indicator Data'!AC62</f>
        <v>2</v>
      </c>
      <c r="AK68" s="146">
        <f>'Crisis Indicator Data'!AD62</f>
        <v>2</v>
      </c>
      <c r="AL68" s="149">
        <f t="shared" si="11"/>
        <v>4</v>
      </c>
      <c r="AM68" s="146">
        <f>'Crisis Indicator Data'!AE62</f>
        <v>3</v>
      </c>
      <c r="AN68" s="146">
        <f>'Crisis Indicator Data'!AF62</f>
        <v>3</v>
      </c>
      <c r="AO68" s="146">
        <f>'Crisis Indicator Data'!AG62</f>
        <v>3</v>
      </c>
      <c r="AP68" s="149">
        <f t="shared" si="12"/>
        <v>5</v>
      </c>
      <c r="AQ68" s="152">
        <f t="shared" si="13"/>
        <v>4</v>
      </c>
      <c r="AR68" s="154">
        <f t="shared" si="14"/>
        <v>4.5</v>
      </c>
    </row>
    <row r="69" spans="1:44" ht="13.5" customHeight="1" x14ac:dyDescent="0.35">
      <c r="A69" s="1" t="str">
        <f>'Crisis Indicator Data'!A63</f>
        <v>Refugees from Mali in Mauritania</v>
      </c>
      <c r="B69" s="1" t="str">
        <f>'Crisis Indicator Data'!B63</f>
        <v>International displacement</v>
      </c>
      <c r="C69" s="25" t="str">
        <f>'Crisis Indicator Data'!C63</f>
        <v>MRT002</v>
      </c>
      <c r="D69" s="25" t="str">
        <f>'Crisis Indicator Data'!D63</f>
        <v>Mauritania</v>
      </c>
      <c r="E69" s="25" t="str">
        <f>'Crisis Indicator Data'!E63</f>
        <v>MRT</v>
      </c>
      <c r="F69" s="142">
        <f>IF(B69="Regional crisis",(IF(VLOOKUP($C69,'Regional Crises'!$B$1:$R$51,7,FALSE)="x","x",ROUND(IF(VLOOKUP($C69,'Regional Crises'!$B$1:$R$51,7,FALSE)&gt;$F$126,5,IF(VLOOKUP($C69,'Regional Crises'!$B$1:$R$51,7,FALSE)&lt;F$125,0,($F$126-VLOOKUP($C69,'Regional Crises'!$B$1:$R$51,7,FALSE))/($F$126-$F$125)*5)),1))),IF(VLOOKUP($E69,'Country Indicator Data'!$B$3:$N$193,3,FALSE)="x","x",ROUND(IF(VLOOKUP($E69,'Country Indicator Data'!$B$3:$N$193,3,FALSE)&gt;$F$126,5,IF(VLOOKUP($E69,'Country Indicator Data'!$B$3:$N$193,3,FALSE)&lt;$F$125,0,($F$126-VLOOKUP($E69,'Country Indicator Data'!$B$3:$N$193,3,FALSE))/($F$126-$F$125)*5)),1)))</f>
        <v>3.2</v>
      </c>
      <c r="G69" s="142">
        <f>IF(B69="Regional crisis",(IF(VLOOKUP($C69,'Regional Crises'!$B$1:$R$51,9,FALSE)="x","x",ROUND(IF(VLOOKUP($C69,'Regional Crises'!$B$1:$R$51,9,FALSE)&gt;G$126,5,IF(VLOOKUP($C69,'Regional Crises'!$B$1:$R$51,9,FALSE)&lt;G$125,0,(G$126-VLOOKUP($C69,'Regional Crises'!$B$1:$R$51,9,FALSE))/(G$126-G$125)*5)),1))),IF(VLOOKUP($E69,'Country Indicator Data'!$B$3:$N$193,5,FALSE)="x","x",ROUND(IF(VLOOKUP($E69,'Country Indicator Data'!$B$3:$N$193,5,FALSE)&gt;G$126,5,IF(VLOOKUP($E69,'Country Indicator Data'!$B$3:$N$193,5,FALSE)&lt;G$125,0,(G$126-VLOOKUP($E69,'Country Indicator Data'!$B$3:$N$193,5,FALSE))/(G$126-G$125)*5)),1)))</f>
        <v>2.9</v>
      </c>
      <c r="H69" s="143">
        <f t="shared" si="0"/>
        <v>3.05</v>
      </c>
      <c r="I69" s="142">
        <f>IF(B69="Regional crisis",(IF(VLOOKUP($C69,'Regional Crises'!$B$1:$R$51,6,FALSE)="x","x",ROUND(IF(VLOOKUP($C69,'Regional Crises'!$B$1:$R$51,6,FALSE)&gt;I$126,5,IF(VLOOKUP($C69,'Regional Crises'!$B$1:$R$51,6,FALSE)&lt;I$125,0,5-(I$126-VLOOKUP($C69,'Regional Crises'!$B$1:$R$51,6,FALSE))/(I$126-I$125)*5)),1))),IF(VLOOKUP($E69,'Country Indicator Data'!$B$3:$N$193,2,FALSE)="x","x",ROUND(IF(VLOOKUP($E69,'Country Indicator Data'!$B$3:$N$193,2,FALSE)&gt;I$126,5,IF(VLOOKUP($E69,'Country Indicator Data'!$B$3:$N$193,2,FALSE)&lt;I$125,0,5-(I$126-VLOOKUP($E69,'Country Indicator Data'!$B$3:$N$193,2,FALSE))/(I$126-I$125)*5)),1)))</f>
        <v>3.3</v>
      </c>
      <c r="J69" s="142">
        <f>IF(B69="Regional crisis",(IF(VLOOKUP($C69,'Regional Crises'!$B$1:$R$51,8,FALSE)="x","x",ROUND(IF(VLOOKUP($C69,'Regional Crises'!$B$1:$R$51,8,FALSE)&gt;J$126,5,IF(VLOOKUP($C69,'Regional Crises'!$B$1:$R$51,8,FALSE)&lt;J$125,0,5-(J$126-VLOOKUP($C69,'Regional Crises'!$B$1:$R$51,8,FALSE))/(J$126-J$125)*5)),1))),IF(VLOOKUP($E69,'Country Indicator Data'!$B$3:$N$193,4,FALSE)="x","x",ROUND(IF(VLOOKUP($E69,'Country Indicator Data'!$B$3:$N$193,4,FALSE)&gt;J$126,5,IF(VLOOKUP($E69,'Country Indicator Data'!$B$3:$N$193,4,FALSE)&lt;J$125,0,5-(J$126-VLOOKUP($E69,'Country Indicator Data'!$B$3:$N$193,4,FALSE))/(J$126-J$125)*5)),1)))</f>
        <v>0</v>
      </c>
      <c r="K69" s="143">
        <f t="shared" si="1"/>
        <v>1.65</v>
      </c>
      <c r="L69" s="142">
        <f>IF(B69="Regional crisis",(IF(VLOOKUP($C69,'Regional Crises'!$B$1:$R$51,10,FALSE)="x","x",ROUND(IF(VLOOKUP($C69,'Regional Crises'!$B$1:$R$51,10,FALSE)&gt;L$126,5,IF(VLOOKUP($C69,'Regional Crises'!$B$1:$R$51,10,FALSE)&lt;L$125,0,5-(L$126-VLOOKUP($C69,'Regional Crises'!$B$1:$R$51,10,FALSE))/(L$126-L$125)*5)),1))),IF(VLOOKUP($E69,'Country Indicator Data'!$B$3:$N$193,6,FALSE)="x","x",ROUND(IF(VLOOKUP($E69,'Country Indicator Data'!$B$3:$N$193,6,FALSE)&gt;L$126,5,IF(VLOOKUP($E69,'Country Indicator Data'!$B$3:$N$193,6,FALSE)&lt;L$125,0,5-(L$126-VLOOKUP($E69,'Country Indicator Data'!$B$3:$N$193,6,FALSE))/(L$126-L$125)*5)),1)))</f>
        <v>4.2</v>
      </c>
      <c r="M69" s="142">
        <f>IF(B69="Regional crisis",(IF(VLOOKUP($C69,'Regional Crises'!$B$1:$R$51,11,FALSE)="x","x",ROUND(IF(VLOOKUP($C69,'Regional Crises'!$B$1:$R$51,11,FALSE)&gt;M$126,5,IF(VLOOKUP($C69,'Regional Crises'!$B$1:$R$51,11,FALSE)&lt;M$125,0,5-(M$126-VLOOKUP($C69,'Regional Crises'!$B$1:$R$51,11,FALSE))/(M$126-M$125)*5)),1))),IF(VLOOKUP($E69,'Country Indicator Data'!$B$3:$N$193,7,FALSE)="x","x",ROUND(IF(VLOOKUP($E69,'Country Indicator Data'!$B$3:$N$193,7,FALSE)&gt;M$126,5,IF(VLOOKUP($E69,'Country Indicator Data'!$B$3:$N$193,7,FALSE)&lt;M$125,0,5-(M$126-VLOOKUP($E69,'Country Indicator Data'!$B$3:$N$193,7,FALSE))/(M$126-M$125)*5)),1)))</f>
        <v>0.9</v>
      </c>
      <c r="N69" s="143">
        <f t="shared" si="2"/>
        <v>2.5500000000000003</v>
      </c>
      <c r="O69" s="151">
        <f t="shared" si="3"/>
        <v>2.4166666666666665</v>
      </c>
      <c r="P69" s="142">
        <f>IF(B69="Regional crisis",VLOOKUP(C69,'Regional Crises'!$B$1:$R$54,12,FALSE),VLOOKUP(E69,'Country Indicator Data'!$B$3:$I$193,8,FALSE))</f>
        <v>3</v>
      </c>
      <c r="Q69" s="142" t="str">
        <f>IF(B69="Regional crisis",(IF(VLOOKUP(C69,'Regional Crises'!$B$1:$R$54,13,FALSE)="x","x",IF(VLOOKUP(C69,'Regional Crises'!$B$1:$R$54,13,FALSE)&gt;Q$7,5,IF(VLOOKUP(C69,'Regional Crises'!$B$1:$R$54,13,FALSE)&gt;Q$6,4,IF(VLOOKUP(C69,'Regional Crises'!$B$1:$R$54,13,FALSE)&gt;Q$5,3,IF(VLOOKUP(C69,'Regional Crises'!$B$1:$R$54,13,FALSE)&gt;Q$4,2,IF(VLOOKUP(C69,'Regional Crises'!$B$1:$R$54,13,FALSE)&gt;$Q$3,1,0))))))),(IF(VLOOKUP($E69,'Country Indicator Data'!$B$3:$P$193,9,FALSE)="x","x",IF(VLOOKUP($E69,'Country Indicator Data'!$B$3:$P$193,9,FALSE)&gt;Q$7,5,IF(VLOOKUP($E69,'Country Indicator Data'!$B$3:$P$193,9,FALSE)&gt;Q$6,4,IF(VLOOKUP($E69,'Country Indicator Data'!$B$3:$P$193,9,FALSE)&gt;Q$5,3,IF(VLOOKUP($E69,'Country Indicator Data'!$B$3:$P$193,9,FALSE)&gt;Q$4,2,IF(VLOOKUP($E69,'Country Indicator Data'!$B$3:$P$193,9,FALSE)&gt;$Q$3,1,0))))))))</f>
        <v>x</v>
      </c>
      <c r="R69" s="151">
        <f t="shared" si="4"/>
        <v>3</v>
      </c>
      <c r="S69" s="142">
        <f>IF(B69="Regional crisis",((IF(VLOOKUP($C69,'Regional Crises'!$B$1:$R$51,17,FALSE)="x","x",ROUND(IF(VLOOKUP($C69,'Regional Crises'!$B$1:$R$51,17,FALSE)&gt;S$126,0,IF(VLOOKUP($C69,'Regional Crises'!$B$1:$R$51,17,FALSE)&lt;S$125,5,(S$126-VLOOKUP($C69,'Regional Crises'!$B$1:$R$51,17,FALSE))/(S$126-S$125)*5)),1)))),(IF(VLOOKUP($E69,'Country Indicator Data'!$B$3:$N$193,13,FALSE)="x","x",ROUND(IF(VLOOKUP($E69,'Country Indicator Data'!$B$3:$N$193,13,FALSE)&gt;S$126,0,IF(VLOOKUP($E69,'Country Indicator Data'!$B$3:$N$193,13,FALSE)&lt;S$125,5,(S$126-VLOOKUP($E69,'Country Indicator Data'!$B$3:$N$193,13,FALSE))/(S$126-S$125)*5)),1))))</f>
        <v>3.7</v>
      </c>
      <c r="T69" s="142">
        <f>IF(B69="Regional crisis",((IF(VLOOKUP($C69,'Regional Crises'!$B$1:$R$51,14,FALSE)="x","x",ROUND(IF(VLOOKUP($C69,'Regional Crises'!$B$1:$R$51,14,FALSE)&gt;T$126,0,IF(VLOOKUP($C69,'Regional Crises'!$B$1:$R$51,14,FALSE)&lt;T$125,5,(T$126-VLOOKUP($C69,'Regional Crises'!$B$1:$R$51,14,FALSE))/(T$126-T$125)*5)),1)))),(IF(VLOOKUP($E69,'Country Indicator Data'!$B$3:$N$193,10,FALSE)="x","x",ROUND(IF(VLOOKUP($E69,'Country Indicator Data'!$B$3:$N$193,10,FALSE)&gt;T$126,0,IF(VLOOKUP($E69,'Country Indicator Data'!$B$3:$N$193,10,FALSE)&lt;T$125,5,(T$126-VLOOKUP($E69,'Country Indicator Data'!$B$3:$N$193,10,FALSE))/(T$126-T$125)*5)),1))))</f>
        <v>3.3</v>
      </c>
      <c r="U69" s="142">
        <f>IF(B69="Regional crisis",((IF(VLOOKUP($C69,'Regional Crises'!$B$1:$R$51,15,FALSE)="x","x",ROUND(IF(VLOOKUP($C69,'Regional Crises'!$B$1:$R$51,15,FALSE)&gt;U$126,0,IF(VLOOKUP($C69,'Regional Crises'!$B$1:$R$51,15,FALSE)&lt;U$125,5,(U$126-VLOOKUP($C69,'Regional Crises'!$B$1:$R$51,15,FALSE))/(U$126-U$125)*5)),1)))),(IF(VLOOKUP($E69,'Country Indicator Data'!$B$3:$N$193,11,FALSE)="x","x",ROUND(IF(VLOOKUP($E69,'Country Indicator Data'!$B$3:$N$193,11,FALSE)&gt;U$126,0,IF(VLOOKUP($E69,'Country Indicator Data'!$B$3:$N$193,11,FALSE)&lt;U$125,5,(U$126-VLOOKUP($E69,'Country Indicator Data'!$B$3:$N$193,11,FALSE))/(U$126-U$125)*5)),1))))</f>
        <v>3</v>
      </c>
      <c r="V69" s="142">
        <f>IF(B69="Regional crisis",((IF(VLOOKUP($C69,'Regional Crises'!$B$1:$R$51,16,FALSE)="x","x",ROUND(IF(VLOOKUP($C69,'Regional Crises'!$B$1:$R$51,16,FALSE)&gt;V$126,0,IF(VLOOKUP($C69,'Regional Crises'!$B$1:$R$51,16,FALSE)&lt;V$125,5,(V$126-VLOOKUP($C69,'Regional Crises'!$B$1:$R$51,16,FALSE))/(V$126-V$125)*5)),1)))),(IF(VLOOKUP($E69,'Country Indicator Data'!$B$3:$N$193,12,FALSE)="x","x",ROUND(IF(VLOOKUP($E69,'Country Indicator Data'!$B$3:$N$193,12,FALSE)&gt;V$126,0,IF(VLOOKUP($E69,'Country Indicator Data'!$B$3:$N$193,12,FALSE)&lt;V$125,5,(V$126-VLOOKUP($E69,'Country Indicator Data'!$B$3:$N$193,12,FALSE))/(V$126-V$125)*5)),1))))</f>
        <v>3.5</v>
      </c>
      <c r="W69" s="151">
        <f t="shared" si="5"/>
        <v>3.4</v>
      </c>
      <c r="X69" s="154">
        <f t="shared" si="6"/>
        <v>2.9</v>
      </c>
      <c r="Y69" s="142">
        <f>IF('Core Indicators'!FC63="x","x",IF('Core Indicators'!FC63&gt;=Y$7,5,IF('Core Indicators'!FC63&gt;=Y$6,4,IF('Core Indicators'!FC63&gt;=Y$5,3,IF('Core Indicators'!FC63&gt;=Y$4,2,IF('Core Indicators'!FC63&gt;=Y$3,1,0))))))</f>
        <v>2</v>
      </c>
      <c r="Z69" s="151">
        <f t="shared" si="7"/>
        <v>2</v>
      </c>
      <c r="AA69" s="144" t="str">
        <f>IF(OR('Crisis Indicator Data'!$W63="x",ISNA('Crisis Indicator Data'!$Q63)),"x",'Crisis Indicator Data'!$W63/SUM('Crisis Indicator Data'!$Q63:$U63))</f>
        <v>x</v>
      </c>
      <c r="AB69" s="148" t="str">
        <f t="shared" si="8"/>
        <v>x</v>
      </c>
      <c r="AC69" s="144" t="str">
        <f>IF(OR('Crisis Indicator Data'!$X63="x",ISNA('Crisis Indicator Data'!$Q63)),"x",'Crisis Indicator Data'!$X63/SUM('Crisis Indicator Data'!$Q63:$U63))</f>
        <v>x</v>
      </c>
      <c r="AD69" s="148" t="str">
        <f t="shared" si="9"/>
        <v>x</v>
      </c>
      <c r="AE69" s="146">
        <f>'Crisis Indicator Data'!Y63</f>
        <v>0</v>
      </c>
      <c r="AF69" s="146">
        <f>'Crisis Indicator Data'!Z63</f>
        <v>0</v>
      </c>
      <c r="AG69" s="146">
        <f>'Crisis Indicator Data'!AA63</f>
        <v>0</v>
      </c>
      <c r="AH69" s="146">
        <f>'Crisis Indicator Data'!AB63</f>
        <v>0</v>
      </c>
      <c r="AI69" s="149">
        <f t="shared" si="10"/>
        <v>0</v>
      </c>
      <c r="AJ69" s="146">
        <f>'Crisis Indicator Data'!AC63</f>
        <v>0</v>
      </c>
      <c r="AK69" s="146">
        <f>'Crisis Indicator Data'!AD63</f>
        <v>0</v>
      </c>
      <c r="AL69" s="149">
        <f t="shared" si="11"/>
        <v>0</v>
      </c>
      <c r="AM69" s="146">
        <f>'Crisis Indicator Data'!AE63</f>
        <v>0</v>
      </c>
      <c r="AN69" s="146">
        <f>'Crisis Indicator Data'!AF63</f>
        <v>0</v>
      </c>
      <c r="AO69" s="146">
        <f>'Crisis Indicator Data'!AG63</f>
        <v>2</v>
      </c>
      <c r="AP69" s="149">
        <f t="shared" si="12"/>
        <v>2</v>
      </c>
      <c r="AQ69" s="152">
        <f t="shared" si="13"/>
        <v>1</v>
      </c>
      <c r="AR69" s="154">
        <f t="shared" si="14"/>
        <v>1.5</v>
      </c>
    </row>
    <row r="70" spans="1:44" ht="13.5" customHeight="1" x14ac:dyDescent="0.35">
      <c r="A70" s="1" t="str">
        <f>'Crisis Indicator Data'!A64</f>
        <v>Drought in Mauritania</v>
      </c>
      <c r="B70" s="1" t="str">
        <f>'Crisis Indicator Data'!B64</f>
        <v>Drought</v>
      </c>
      <c r="C70" s="25" t="str">
        <f>'Crisis Indicator Data'!C64</f>
        <v>MRT003</v>
      </c>
      <c r="D70" s="25" t="str">
        <f>'Crisis Indicator Data'!D64</f>
        <v>Mauritania</v>
      </c>
      <c r="E70" s="25" t="str">
        <f>'Crisis Indicator Data'!E64</f>
        <v>MRT</v>
      </c>
      <c r="F70" s="142">
        <f>IF(B70="Regional crisis",(IF(VLOOKUP($C70,'Regional Crises'!$B$1:$R$51,7,FALSE)="x","x",ROUND(IF(VLOOKUP($C70,'Regional Crises'!$B$1:$R$51,7,FALSE)&gt;$F$126,5,IF(VLOOKUP($C70,'Regional Crises'!$B$1:$R$51,7,FALSE)&lt;F$125,0,($F$126-VLOOKUP($C70,'Regional Crises'!$B$1:$R$51,7,FALSE))/($F$126-$F$125)*5)),1))),IF(VLOOKUP($E70,'Country Indicator Data'!$B$3:$N$193,3,FALSE)="x","x",ROUND(IF(VLOOKUP($E70,'Country Indicator Data'!$B$3:$N$193,3,FALSE)&gt;$F$126,5,IF(VLOOKUP($E70,'Country Indicator Data'!$B$3:$N$193,3,FALSE)&lt;$F$125,0,($F$126-VLOOKUP($E70,'Country Indicator Data'!$B$3:$N$193,3,FALSE))/($F$126-$F$125)*5)),1)))</f>
        <v>3.2</v>
      </c>
      <c r="G70" s="142">
        <f>IF(B70="Regional crisis",(IF(VLOOKUP($C70,'Regional Crises'!$B$1:$R$51,9,FALSE)="x","x",ROUND(IF(VLOOKUP($C70,'Regional Crises'!$B$1:$R$51,9,FALSE)&gt;G$126,5,IF(VLOOKUP($C70,'Regional Crises'!$B$1:$R$51,9,FALSE)&lt;G$125,0,(G$126-VLOOKUP($C70,'Regional Crises'!$B$1:$R$51,9,FALSE))/(G$126-G$125)*5)),1))),IF(VLOOKUP($E70,'Country Indicator Data'!$B$3:$N$193,5,FALSE)="x","x",ROUND(IF(VLOOKUP($E70,'Country Indicator Data'!$B$3:$N$193,5,FALSE)&gt;G$126,5,IF(VLOOKUP($E70,'Country Indicator Data'!$B$3:$N$193,5,FALSE)&lt;G$125,0,(G$126-VLOOKUP($E70,'Country Indicator Data'!$B$3:$N$193,5,FALSE))/(G$126-G$125)*5)),1)))</f>
        <v>2.9</v>
      </c>
      <c r="H70" s="143">
        <f t="shared" si="0"/>
        <v>3.05</v>
      </c>
      <c r="I70" s="142">
        <f>IF(B70="Regional crisis",(IF(VLOOKUP($C70,'Regional Crises'!$B$1:$R$51,6,FALSE)="x","x",ROUND(IF(VLOOKUP($C70,'Regional Crises'!$B$1:$R$51,6,FALSE)&gt;I$126,5,IF(VLOOKUP($C70,'Regional Crises'!$B$1:$R$51,6,FALSE)&lt;I$125,0,5-(I$126-VLOOKUP($C70,'Regional Crises'!$B$1:$R$51,6,FALSE))/(I$126-I$125)*5)),1))),IF(VLOOKUP($E70,'Country Indicator Data'!$B$3:$N$193,2,FALSE)="x","x",ROUND(IF(VLOOKUP($E70,'Country Indicator Data'!$B$3:$N$193,2,FALSE)&gt;I$126,5,IF(VLOOKUP($E70,'Country Indicator Data'!$B$3:$N$193,2,FALSE)&lt;I$125,0,5-(I$126-VLOOKUP($E70,'Country Indicator Data'!$B$3:$N$193,2,FALSE))/(I$126-I$125)*5)),1)))</f>
        <v>3.3</v>
      </c>
      <c r="J70" s="142">
        <f>IF(B70="Regional crisis",(IF(VLOOKUP($C70,'Regional Crises'!$B$1:$R$51,8,FALSE)="x","x",ROUND(IF(VLOOKUP($C70,'Regional Crises'!$B$1:$R$51,8,FALSE)&gt;J$126,5,IF(VLOOKUP($C70,'Regional Crises'!$B$1:$R$51,8,FALSE)&lt;J$125,0,5-(J$126-VLOOKUP($C70,'Regional Crises'!$B$1:$R$51,8,FALSE))/(J$126-J$125)*5)),1))),IF(VLOOKUP($E70,'Country Indicator Data'!$B$3:$N$193,4,FALSE)="x","x",ROUND(IF(VLOOKUP($E70,'Country Indicator Data'!$B$3:$N$193,4,FALSE)&gt;J$126,5,IF(VLOOKUP($E70,'Country Indicator Data'!$B$3:$N$193,4,FALSE)&lt;J$125,0,5-(J$126-VLOOKUP($E70,'Country Indicator Data'!$B$3:$N$193,4,FALSE))/(J$126-J$125)*5)),1)))</f>
        <v>0</v>
      </c>
      <c r="K70" s="143">
        <f t="shared" si="1"/>
        <v>1.65</v>
      </c>
      <c r="L70" s="142">
        <f>IF(B70="Regional crisis",(IF(VLOOKUP($C70,'Regional Crises'!$B$1:$R$51,10,FALSE)="x","x",ROUND(IF(VLOOKUP($C70,'Regional Crises'!$B$1:$R$51,10,FALSE)&gt;L$126,5,IF(VLOOKUP($C70,'Regional Crises'!$B$1:$R$51,10,FALSE)&lt;L$125,0,5-(L$126-VLOOKUP($C70,'Regional Crises'!$B$1:$R$51,10,FALSE))/(L$126-L$125)*5)),1))),IF(VLOOKUP($E70,'Country Indicator Data'!$B$3:$N$193,6,FALSE)="x","x",ROUND(IF(VLOOKUP($E70,'Country Indicator Data'!$B$3:$N$193,6,FALSE)&gt;L$126,5,IF(VLOOKUP($E70,'Country Indicator Data'!$B$3:$N$193,6,FALSE)&lt;L$125,0,5-(L$126-VLOOKUP($E70,'Country Indicator Data'!$B$3:$N$193,6,FALSE))/(L$126-L$125)*5)),1)))</f>
        <v>4.2</v>
      </c>
      <c r="M70" s="142">
        <f>IF(B70="Regional crisis",(IF(VLOOKUP($C70,'Regional Crises'!$B$1:$R$51,11,FALSE)="x","x",ROUND(IF(VLOOKUP($C70,'Regional Crises'!$B$1:$R$51,11,FALSE)&gt;M$126,5,IF(VLOOKUP($C70,'Regional Crises'!$B$1:$R$51,11,FALSE)&lt;M$125,0,5-(M$126-VLOOKUP($C70,'Regional Crises'!$B$1:$R$51,11,FALSE))/(M$126-M$125)*5)),1))),IF(VLOOKUP($E70,'Country Indicator Data'!$B$3:$N$193,7,FALSE)="x","x",ROUND(IF(VLOOKUP($E70,'Country Indicator Data'!$B$3:$N$193,7,FALSE)&gt;M$126,5,IF(VLOOKUP($E70,'Country Indicator Data'!$B$3:$N$193,7,FALSE)&lt;M$125,0,5-(M$126-VLOOKUP($E70,'Country Indicator Data'!$B$3:$N$193,7,FALSE))/(M$126-M$125)*5)),1)))</f>
        <v>0.9</v>
      </c>
      <c r="N70" s="143">
        <f t="shared" si="2"/>
        <v>2.5500000000000003</v>
      </c>
      <c r="O70" s="151">
        <f t="shared" si="3"/>
        <v>2.4166666666666665</v>
      </c>
      <c r="P70" s="142">
        <f>IF(B70="Regional crisis",VLOOKUP(C70,'Regional Crises'!$B$1:$R$54,12,FALSE),VLOOKUP(E70,'Country Indicator Data'!$B$3:$I$193,8,FALSE))</f>
        <v>3</v>
      </c>
      <c r="Q70" s="142" t="str">
        <f>IF(B70="Regional crisis",(IF(VLOOKUP(C70,'Regional Crises'!$B$1:$R$54,13,FALSE)="x","x",IF(VLOOKUP(C70,'Regional Crises'!$B$1:$R$54,13,FALSE)&gt;Q$7,5,IF(VLOOKUP(C70,'Regional Crises'!$B$1:$R$54,13,FALSE)&gt;Q$6,4,IF(VLOOKUP(C70,'Regional Crises'!$B$1:$R$54,13,FALSE)&gt;Q$5,3,IF(VLOOKUP(C70,'Regional Crises'!$B$1:$R$54,13,FALSE)&gt;Q$4,2,IF(VLOOKUP(C70,'Regional Crises'!$B$1:$R$54,13,FALSE)&gt;$Q$3,1,0))))))),(IF(VLOOKUP($E70,'Country Indicator Data'!$B$3:$P$193,9,FALSE)="x","x",IF(VLOOKUP($E70,'Country Indicator Data'!$B$3:$P$193,9,FALSE)&gt;Q$7,5,IF(VLOOKUP($E70,'Country Indicator Data'!$B$3:$P$193,9,FALSE)&gt;Q$6,4,IF(VLOOKUP($E70,'Country Indicator Data'!$B$3:$P$193,9,FALSE)&gt;Q$5,3,IF(VLOOKUP($E70,'Country Indicator Data'!$B$3:$P$193,9,FALSE)&gt;Q$4,2,IF(VLOOKUP($E70,'Country Indicator Data'!$B$3:$P$193,9,FALSE)&gt;$Q$3,1,0))))))))</f>
        <v>x</v>
      </c>
      <c r="R70" s="151">
        <f t="shared" si="4"/>
        <v>3</v>
      </c>
      <c r="S70" s="142">
        <f>IF(B70="Regional crisis",((IF(VLOOKUP($C70,'Regional Crises'!$B$1:$R$51,17,FALSE)="x","x",ROUND(IF(VLOOKUP($C70,'Regional Crises'!$B$1:$R$51,17,FALSE)&gt;S$126,0,IF(VLOOKUP($C70,'Regional Crises'!$B$1:$R$51,17,FALSE)&lt;S$125,5,(S$126-VLOOKUP($C70,'Regional Crises'!$B$1:$R$51,17,FALSE))/(S$126-S$125)*5)),1)))),(IF(VLOOKUP($E70,'Country Indicator Data'!$B$3:$N$193,13,FALSE)="x","x",ROUND(IF(VLOOKUP($E70,'Country Indicator Data'!$B$3:$N$193,13,FALSE)&gt;S$126,0,IF(VLOOKUP($E70,'Country Indicator Data'!$B$3:$N$193,13,FALSE)&lt;S$125,5,(S$126-VLOOKUP($E70,'Country Indicator Data'!$B$3:$N$193,13,FALSE))/(S$126-S$125)*5)),1))))</f>
        <v>3.7</v>
      </c>
      <c r="T70" s="142">
        <f>IF(B70="Regional crisis",((IF(VLOOKUP($C70,'Regional Crises'!$B$1:$R$51,14,FALSE)="x","x",ROUND(IF(VLOOKUP($C70,'Regional Crises'!$B$1:$R$51,14,FALSE)&gt;T$126,0,IF(VLOOKUP($C70,'Regional Crises'!$B$1:$R$51,14,FALSE)&lt;T$125,5,(T$126-VLOOKUP($C70,'Regional Crises'!$B$1:$R$51,14,FALSE))/(T$126-T$125)*5)),1)))),(IF(VLOOKUP($E70,'Country Indicator Data'!$B$3:$N$193,10,FALSE)="x","x",ROUND(IF(VLOOKUP($E70,'Country Indicator Data'!$B$3:$N$193,10,FALSE)&gt;T$126,0,IF(VLOOKUP($E70,'Country Indicator Data'!$B$3:$N$193,10,FALSE)&lt;T$125,5,(T$126-VLOOKUP($E70,'Country Indicator Data'!$B$3:$N$193,10,FALSE))/(T$126-T$125)*5)),1))))</f>
        <v>3.3</v>
      </c>
      <c r="U70" s="142">
        <f>IF(B70="Regional crisis",((IF(VLOOKUP($C70,'Regional Crises'!$B$1:$R$51,15,FALSE)="x","x",ROUND(IF(VLOOKUP($C70,'Regional Crises'!$B$1:$R$51,15,FALSE)&gt;U$126,0,IF(VLOOKUP($C70,'Regional Crises'!$B$1:$R$51,15,FALSE)&lt;U$125,5,(U$126-VLOOKUP($C70,'Regional Crises'!$B$1:$R$51,15,FALSE))/(U$126-U$125)*5)),1)))),(IF(VLOOKUP($E70,'Country Indicator Data'!$B$3:$N$193,11,FALSE)="x","x",ROUND(IF(VLOOKUP($E70,'Country Indicator Data'!$B$3:$N$193,11,FALSE)&gt;U$126,0,IF(VLOOKUP($E70,'Country Indicator Data'!$B$3:$N$193,11,FALSE)&lt;U$125,5,(U$126-VLOOKUP($E70,'Country Indicator Data'!$B$3:$N$193,11,FALSE))/(U$126-U$125)*5)),1))))</f>
        <v>3</v>
      </c>
      <c r="V70" s="142">
        <f>IF(B70="Regional crisis",((IF(VLOOKUP($C70,'Regional Crises'!$B$1:$R$51,16,FALSE)="x","x",ROUND(IF(VLOOKUP($C70,'Regional Crises'!$B$1:$R$51,16,FALSE)&gt;V$126,0,IF(VLOOKUP($C70,'Regional Crises'!$B$1:$R$51,16,FALSE)&lt;V$125,5,(V$126-VLOOKUP($C70,'Regional Crises'!$B$1:$R$51,16,FALSE))/(V$126-V$125)*5)),1)))),(IF(VLOOKUP($E70,'Country Indicator Data'!$B$3:$N$193,12,FALSE)="x","x",ROUND(IF(VLOOKUP($E70,'Country Indicator Data'!$B$3:$N$193,12,FALSE)&gt;V$126,0,IF(VLOOKUP($E70,'Country Indicator Data'!$B$3:$N$193,12,FALSE)&lt;V$125,5,(V$126-VLOOKUP($E70,'Country Indicator Data'!$B$3:$N$193,12,FALSE))/(V$126-V$125)*5)),1))))</f>
        <v>3.5</v>
      </c>
      <c r="W70" s="151">
        <f t="shared" si="5"/>
        <v>3.4</v>
      </c>
      <c r="X70" s="154">
        <f t="shared" si="6"/>
        <v>2.9</v>
      </c>
      <c r="Y70" s="142">
        <f>IF('Core Indicators'!FC64="x","x",IF('Core Indicators'!FC64&gt;=Y$7,5,IF('Core Indicators'!FC64&gt;=Y$6,4,IF('Core Indicators'!FC64&gt;=Y$5,3,IF('Core Indicators'!FC64&gt;=Y$4,2,IF('Core Indicators'!FC64&gt;=Y$3,1,0))))))</f>
        <v>3</v>
      </c>
      <c r="Z70" s="151">
        <f t="shared" si="7"/>
        <v>3</v>
      </c>
      <c r="AA70" s="144" t="str">
        <f>IF(OR('Crisis Indicator Data'!$W64="x",ISNA('Crisis Indicator Data'!$Q64)),"x",'Crisis Indicator Data'!$W64/SUM('Crisis Indicator Data'!$Q64:$U64))</f>
        <v>x</v>
      </c>
      <c r="AB70" s="148" t="str">
        <f t="shared" si="8"/>
        <v>x</v>
      </c>
      <c r="AC70" s="144" t="str">
        <f>IF(OR('Crisis Indicator Data'!$X64="x",ISNA('Crisis Indicator Data'!$Q64)),"x",'Crisis Indicator Data'!$X64/SUM('Crisis Indicator Data'!$Q64:$U64))</f>
        <v>x</v>
      </c>
      <c r="AD70" s="148" t="str">
        <f t="shared" si="9"/>
        <v>x</v>
      </c>
      <c r="AE70" s="146">
        <f>'Crisis Indicator Data'!Y64</f>
        <v>1</v>
      </c>
      <c r="AF70" s="146">
        <f>'Crisis Indicator Data'!Z64</f>
        <v>0</v>
      </c>
      <c r="AG70" s="146">
        <f>'Crisis Indicator Data'!AA64</f>
        <v>0</v>
      </c>
      <c r="AH70" s="146">
        <f>'Crisis Indicator Data'!AB64</f>
        <v>0</v>
      </c>
      <c r="AI70" s="149">
        <f t="shared" si="10"/>
        <v>1</v>
      </c>
      <c r="AJ70" s="146">
        <f>'Crisis Indicator Data'!AC64</f>
        <v>0</v>
      </c>
      <c r="AK70" s="146">
        <f>'Crisis Indicator Data'!AD64</f>
        <v>0</v>
      </c>
      <c r="AL70" s="149">
        <f t="shared" si="11"/>
        <v>0</v>
      </c>
      <c r="AM70" s="146">
        <f>'Crisis Indicator Data'!AE64</f>
        <v>0</v>
      </c>
      <c r="AN70" s="146">
        <f>'Crisis Indicator Data'!AF64</f>
        <v>0</v>
      </c>
      <c r="AO70" s="146">
        <f>'Crisis Indicator Data'!AG64</f>
        <v>2</v>
      </c>
      <c r="AP70" s="149">
        <f t="shared" si="12"/>
        <v>2</v>
      </c>
      <c r="AQ70" s="152">
        <f t="shared" si="13"/>
        <v>1</v>
      </c>
      <c r="AR70" s="154">
        <f t="shared" si="14"/>
        <v>2</v>
      </c>
    </row>
    <row r="71" spans="1:44" ht="13.5" customHeight="1" x14ac:dyDescent="0.35">
      <c r="A71" s="1" t="str">
        <f>'Crisis Indicator Data'!A65</f>
        <v>Multiple crisis in Mexico</v>
      </c>
      <c r="B71" s="1" t="str">
        <f>'Crisis Indicator Data'!B65</f>
        <v>Multiple crises country</v>
      </c>
      <c r="C71" s="25" t="str">
        <f>'Crisis Indicator Data'!C65</f>
        <v>MEX001</v>
      </c>
      <c r="D71" s="25" t="str">
        <f>'Crisis Indicator Data'!D65</f>
        <v>Mexico</v>
      </c>
      <c r="E71" s="25" t="str">
        <f>'Crisis Indicator Data'!E65</f>
        <v>MEX</v>
      </c>
      <c r="F71" s="142">
        <f>IF(B71="Regional crisis",(IF(VLOOKUP($C71,'Regional Crises'!$B$1:$R$51,7,FALSE)="x","x",ROUND(IF(VLOOKUP($C71,'Regional Crises'!$B$1:$R$51,7,FALSE)&gt;$F$126,5,IF(VLOOKUP($C71,'Regional Crises'!$B$1:$R$51,7,FALSE)&lt;F$125,0,($F$126-VLOOKUP($C71,'Regional Crises'!$B$1:$R$51,7,FALSE))/($F$126-$F$125)*5)),1))),IF(VLOOKUP($E71,'Country Indicator Data'!$B$3:$N$193,3,FALSE)="x","x",ROUND(IF(VLOOKUP($E71,'Country Indicator Data'!$B$3:$N$193,3,FALSE)&gt;$F$126,5,IF(VLOOKUP($E71,'Country Indicator Data'!$B$3:$N$193,3,FALSE)&lt;$F$125,0,($F$126-VLOOKUP($E71,'Country Indicator Data'!$B$3:$N$193,3,FALSE))/($F$126-$F$125)*5)),1)))</f>
        <v>1.4</v>
      </c>
      <c r="G71" s="142">
        <f>IF(B71="Regional crisis",(IF(VLOOKUP($C71,'Regional Crises'!$B$1:$R$51,9,FALSE)="x","x",ROUND(IF(VLOOKUP($C71,'Regional Crises'!$B$1:$R$51,9,FALSE)&gt;G$126,5,IF(VLOOKUP($C71,'Regional Crises'!$B$1:$R$51,9,FALSE)&lt;G$125,0,(G$126-VLOOKUP($C71,'Regional Crises'!$B$1:$R$51,9,FALSE))/(G$126-G$125)*5)),1))),IF(VLOOKUP($E71,'Country Indicator Data'!$B$3:$N$193,5,FALSE)="x","x",ROUND(IF(VLOOKUP($E71,'Country Indicator Data'!$B$3:$N$193,5,FALSE)&gt;G$126,5,IF(VLOOKUP($E71,'Country Indicator Data'!$B$3:$N$193,5,FALSE)&lt;G$125,0,(G$126-VLOOKUP($E71,'Country Indicator Data'!$B$3:$N$193,5,FALSE))/(G$126-G$125)*5)),1)))</f>
        <v>2</v>
      </c>
      <c r="H71" s="143">
        <f t="shared" si="0"/>
        <v>1.7</v>
      </c>
      <c r="I71" s="142">
        <f>IF(B71="Regional crisis",(IF(VLOOKUP($C71,'Regional Crises'!$B$1:$R$51,6,FALSE)="x","x",ROUND(IF(VLOOKUP($C71,'Regional Crises'!$B$1:$R$51,6,FALSE)&gt;I$126,5,IF(VLOOKUP($C71,'Regional Crises'!$B$1:$R$51,6,FALSE)&lt;I$125,0,5-(I$126-VLOOKUP($C71,'Regional Crises'!$B$1:$R$51,6,FALSE))/(I$126-I$125)*5)),1))),IF(VLOOKUP($E71,'Country Indicator Data'!$B$3:$N$193,2,FALSE)="x","x",ROUND(IF(VLOOKUP($E71,'Country Indicator Data'!$B$3:$N$193,2,FALSE)&gt;I$126,5,IF(VLOOKUP($E71,'Country Indicator Data'!$B$3:$N$193,2,FALSE)&lt;I$125,0,5-(I$126-VLOOKUP($E71,'Country Indicator Data'!$B$3:$N$193,2,FALSE))/(I$126-I$125)*5)),1)))</f>
        <v>1.3</v>
      </c>
      <c r="J71" s="142">
        <f>IF(B71="Regional crisis",(IF(VLOOKUP($C71,'Regional Crises'!$B$1:$R$51,8,FALSE)="x","x",ROUND(IF(VLOOKUP($C71,'Regional Crises'!$B$1:$R$51,8,FALSE)&gt;J$126,5,IF(VLOOKUP($C71,'Regional Crises'!$B$1:$R$51,8,FALSE)&lt;J$125,0,5-(J$126-VLOOKUP($C71,'Regional Crises'!$B$1:$R$51,8,FALSE))/(J$126-J$125)*5)),1))),IF(VLOOKUP($E71,'Country Indicator Data'!$B$3:$N$193,4,FALSE)="x","x",ROUND(IF(VLOOKUP($E71,'Country Indicator Data'!$B$3:$N$193,4,FALSE)&gt;J$126,5,IF(VLOOKUP($E71,'Country Indicator Data'!$B$3:$N$193,4,FALSE)&lt;J$125,0,5-(J$126-VLOOKUP($E71,'Country Indicator Data'!$B$3:$N$193,4,FALSE))/(J$126-J$125)*5)),1)))</f>
        <v>1.1000000000000001</v>
      </c>
      <c r="K71" s="143">
        <f t="shared" si="1"/>
        <v>1.2000000000000002</v>
      </c>
      <c r="L71" s="142">
        <f>IF(B71="Regional crisis",(IF(VLOOKUP($C71,'Regional Crises'!$B$1:$R$51,10,FALSE)="x","x",ROUND(IF(VLOOKUP($C71,'Regional Crises'!$B$1:$R$51,10,FALSE)&gt;L$126,5,IF(VLOOKUP($C71,'Regional Crises'!$B$1:$R$51,10,FALSE)&lt;L$125,0,5-(L$126-VLOOKUP($C71,'Regional Crises'!$B$1:$R$51,10,FALSE))/(L$126-L$125)*5)),1))),IF(VLOOKUP($E71,'Country Indicator Data'!$B$3:$N$193,6,FALSE)="x","x",ROUND(IF(VLOOKUP($E71,'Country Indicator Data'!$B$3:$N$193,6,FALSE)&gt;L$126,5,IF(VLOOKUP($E71,'Country Indicator Data'!$B$3:$N$193,6,FALSE)&lt;L$125,0,5-(L$126-VLOOKUP($E71,'Country Indicator Data'!$B$3:$N$193,6,FALSE))/(L$126-L$125)*5)),1)))</f>
        <v>2.2999999999999998</v>
      </c>
      <c r="M71" s="142">
        <f>IF(B71="Regional crisis",(IF(VLOOKUP($C71,'Regional Crises'!$B$1:$R$51,11,FALSE)="x","x",ROUND(IF(VLOOKUP($C71,'Regional Crises'!$B$1:$R$51,11,FALSE)&gt;M$126,5,IF(VLOOKUP($C71,'Regional Crises'!$B$1:$R$51,11,FALSE)&lt;M$125,0,5-(M$126-VLOOKUP($C71,'Regional Crises'!$B$1:$R$51,11,FALSE))/(M$126-M$125)*5)),1))),IF(VLOOKUP($E71,'Country Indicator Data'!$B$3:$N$193,7,FALSE)="x","x",ROUND(IF(VLOOKUP($E71,'Country Indicator Data'!$B$3:$N$193,7,FALSE)&gt;M$126,5,IF(VLOOKUP($E71,'Country Indicator Data'!$B$3:$N$193,7,FALSE)&lt;M$125,0,5-(M$126-VLOOKUP($E71,'Country Indicator Data'!$B$3:$N$193,7,FALSE))/(M$126-M$125)*5)),1)))</f>
        <v>2.9</v>
      </c>
      <c r="N71" s="143">
        <f t="shared" si="2"/>
        <v>2.5999999999999996</v>
      </c>
      <c r="O71" s="151">
        <f t="shared" si="3"/>
        <v>1.8333333333333333</v>
      </c>
      <c r="P71" s="142">
        <f>IF(B71="Regional crisis",VLOOKUP(C71,'Regional Crises'!$B$1:$R$54,12,FALSE),VLOOKUP(E71,'Country Indicator Data'!$B$3:$I$193,8,FALSE))</f>
        <v>5</v>
      </c>
      <c r="Q71" s="142">
        <f>IF(B71="Regional crisis",(IF(VLOOKUP(C71,'Regional Crises'!$B$1:$R$54,13,FALSE)="x","x",IF(VLOOKUP(C71,'Regional Crises'!$B$1:$R$54,13,FALSE)&gt;Q$7,5,IF(VLOOKUP(C71,'Regional Crises'!$B$1:$R$54,13,FALSE)&gt;Q$6,4,IF(VLOOKUP(C71,'Regional Crises'!$B$1:$R$54,13,FALSE)&gt;Q$5,3,IF(VLOOKUP(C71,'Regional Crises'!$B$1:$R$54,13,FALSE)&gt;Q$4,2,IF(VLOOKUP(C71,'Regional Crises'!$B$1:$R$54,13,FALSE)&gt;$Q$3,1,0))))))),(IF(VLOOKUP($E71,'Country Indicator Data'!$B$3:$P$193,9,FALSE)="x","x",IF(VLOOKUP($E71,'Country Indicator Data'!$B$3:$P$193,9,FALSE)&gt;Q$7,5,IF(VLOOKUP($E71,'Country Indicator Data'!$B$3:$P$193,9,FALSE)&gt;Q$6,4,IF(VLOOKUP($E71,'Country Indicator Data'!$B$3:$P$193,9,FALSE)&gt;Q$5,3,IF(VLOOKUP($E71,'Country Indicator Data'!$B$3:$P$193,9,FALSE)&gt;Q$4,2,IF(VLOOKUP($E71,'Country Indicator Data'!$B$3:$P$193,9,FALSE)&gt;$Q$3,1,0))))))))</f>
        <v>2</v>
      </c>
      <c r="R71" s="151">
        <f t="shared" si="4"/>
        <v>3.5</v>
      </c>
      <c r="S71" s="142">
        <f>IF(B71="Regional crisis",((IF(VLOOKUP($C71,'Regional Crises'!$B$1:$R$51,17,FALSE)="x","x",ROUND(IF(VLOOKUP($C71,'Regional Crises'!$B$1:$R$51,17,FALSE)&gt;S$126,0,IF(VLOOKUP($C71,'Regional Crises'!$B$1:$R$51,17,FALSE)&lt;S$125,5,(S$126-VLOOKUP($C71,'Regional Crises'!$B$1:$R$51,17,FALSE))/(S$126-S$125)*5)),1)))),(IF(VLOOKUP($E71,'Country Indicator Data'!$B$3:$N$193,13,FALSE)="x","x",ROUND(IF(VLOOKUP($E71,'Country Indicator Data'!$B$3:$N$193,13,FALSE)&gt;S$126,0,IF(VLOOKUP($E71,'Country Indicator Data'!$B$3:$N$193,13,FALSE)&lt;S$125,5,(S$126-VLOOKUP($E71,'Country Indicator Data'!$B$3:$N$193,13,FALSE))/(S$126-S$125)*5)),1))))</f>
        <v>3.5</v>
      </c>
      <c r="T71" s="142">
        <f>IF(B71="Regional crisis",((IF(VLOOKUP($C71,'Regional Crises'!$B$1:$R$51,14,FALSE)="x","x",ROUND(IF(VLOOKUP($C71,'Regional Crises'!$B$1:$R$51,14,FALSE)&gt;T$126,0,IF(VLOOKUP($C71,'Regional Crises'!$B$1:$R$51,14,FALSE)&lt;T$125,5,(T$126-VLOOKUP($C71,'Regional Crises'!$B$1:$R$51,14,FALSE))/(T$126-T$125)*5)),1)))),(IF(VLOOKUP($E71,'Country Indicator Data'!$B$3:$N$193,10,FALSE)="x","x",ROUND(IF(VLOOKUP($E71,'Country Indicator Data'!$B$3:$N$193,10,FALSE)&gt;T$126,0,IF(VLOOKUP($E71,'Country Indicator Data'!$B$3:$N$193,10,FALSE)&lt;T$125,5,(T$126-VLOOKUP($E71,'Country Indicator Data'!$B$3:$N$193,10,FALSE))/(T$126-T$125)*5)),1))))</f>
        <v>3</v>
      </c>
      <c r="U71" s="142">
        <f>IF(B71="Regional crisis",((IF(VLOOKUP($C71,'Regional Crises'!$B$1:$R$51,15,FALSE)="x","x",ROUND(IF(VLOOKUP($C71,'Regional Crises'!$B$1:$R$51,15,FALSE)&gt;U$126,0,IF(VLOOKUP($C71,'Regional Crises'!$B$1:$R$51,15,FALSE)&lt;U$125,5,(U$126-VLOOKUP($C71,'Regional Crises'!$B$1:$R$51,15,FALSE))/(U$126-U$125)*5)),1)))),(IF(VLOOKUP($E71,'Country Indicator Data'!$B$3:$N$193,11,FALSE)="x","x",ROUND(IF(VLOOKUP($E71,'Country Indicator Data'!$B$3:$N$193,11,FALSE)&gt;U$126,0,IF(VLOOKUP($E71,'Country Indicator Data'!$B$3:$N$193,11,FALSE)&lt;U$125,5,(U$126-VLOOKUP($E71,'Country Indicator Data'!$B$3:$N$193,11,FALSE))/(U$126-U$125)*5)),1))))</f>
        <v>2.5</v>
      </c>
      <c r="V71" s="142">
        <f>IF(B71="Regional crisis",((IF(VLOOKUP($C71,'Regional Crises'!$B$1:$R$51,16,FALSE)="x","x",ROUND(IF(VLOOKUP($C71,'Regional Crises'!$B$1:$R$51,16,FALSE)&gt;V$126,0,IF(VLOOKUP($C71,'Regional Crises'!$B$1:$R$51,16,FALSE)&lt;V$125,5,(V$126-VLOOKUP($C71,'Regional Crises'!$B$1:$R$51,16,FALSE))/(V$126-V$125)*5)),1)))),(IF(VLOOKUP($E71,'Country Indicator Data'!$B$3:$N$193,12,FALSE)="x","x",ROUND(IF(VLOOKUP($E71,'Country Indicator Data'!$B$3:$N$193,12,FALSE)&gt;V$126,0,IF(VLOOKUP($E71,'Country Indicator Data'!$B$3:$N$193,12,FALSE)&lt;V$125,5,(V$126-VLOOKUP($E71,'Country Indicator Data'!$B$3:$N$193,12,FALSE))/(V$126-V$125)*5)),1))))</f>
        <v>1.9</v>
      </c>
      <c r="W71" s="151">
        <f t="shared" si="5"/>
        <v>2.7</v>
      </c>
      <c r="X71" s="154">
        <f t="shared" si="6"/>
        <v>2.7</v>
      </c>
      <c r="Y71" s="142">
        <f>IF('Core Indicators'!FC65="x","x",IF('Core Indicators'!FC65&gt;=Y$7,5,IF('Core Indicators'!FC65&gt;=Y$6,4,IF('Core Indicators'!FC65&gt;=Y$5,3,IF('Core Indicators'!FC65&gt;=Y$4,2,IF('Core Indicators'!FC65&gt;=Y$3,1,0))))))</f>
        <v>5</v>
      </c>
      <c r="Z71" s="151">
        <f t="shared" si="7"/>
        <v>5</v>
      </c>
      <c r="AA71" s="144" t="str">
        <f>IF(OR('Crisis Indicator Data'!$W65="x",ISNA('Crisis Indicator Data'!$Q65)),"x",'Crisis Indicator Data'!$W65/SUM('Crisis Indicator Data'!$Q65:$U65))</f>
        <v>x</v>
      </c>
      <c r="AB71" s="148" t="str">
        <f t="shared" si="8"/>
        <v>x</v>
      </c>
      <c r="AC71" s="144" t="str">
        <f>IF(OR('Crisis Indicator Data'!$X65="x",ISNA('Crisis Indicator Data'!$Q65)),"x",'Crisis Indicator Data'!$X65/SUM('Crisis Indicator Data'!$Q65:$U65))</f>
        <v>x</v>
      </c>
      <c r="AD71" s="148" t="str">
        <f t="shared" si="9"/>
        <v>x</v>
      </c>
      <c r="AE71" s="146" t="str">
        <f>'Crisis Indicator Data'!Y65</f>
        <v>X</v>
      </c>
      <c r="AF71" s="146">
        <f>'Crisis Indicator Data'!Z65</f>
        <v>1</v>
      </c>
      <c r="AG71" s="146">
        <f>'Crisis Indicator Data'!AA65</f>
        <v>1</v>
      </c>
      <c r="AH71" s="146">
        <f>'Crisis Indicator Data'!AB65</f>
        <v>0</v>
      </c>
      <c r="AI71" s="149">
        <f t="shared" si="10"/>
        <v>2</v>
      </c>
      <c r="AJ71" s="146">
        <f>'Crisis Indicator Data'!AC65</f>
        <v>0</v>
      </c>
      <c r="AK71" s="146">
        <f>'Crisis Indicator Data'!AD65</f>
        <v>1</v>
      </c>
      <c r="AL71" s="149">
        <f t="shared" si="11"/>
        <v>1</v>
      </c>
      <c r="AM71" s="146">
        <f>'Crisis Indicator Data'!AE65</f>
        <v>1</v>
      </c>
      <c r="AN71" s="146" t="str">
        <f>'Crisis Indicator Data'!AF65</f>
        <v>x</v>
      </c>
      <c r="AO71" s="146" t="str">
        <f>'Crisis Indicator Data'!AG65</f>
        <v>X</v>
      </c>
      <c r="AP71" s="149">
        <f t="shared" si="12"/>
        <v>1</v>
      </c>
      <c r="AQ71" s="152">
        <f t="shared" si="13"/>
        <v>1</v>
      </c>
      <c r="AR71" s="154">
        <f t="shared" si="14"/>
        <v>3</v>
      </c>
    </row>
    <row r="72" spans="1:44" ht="13.5" customHeight="1" x14ac:dyDescent="0.35">
      <c r="A72" s="1" t="str">
        <f>'Crisis Indicator Data'!A66</f>
        <v>Criminal Violence in Mexico</v>
      </c>
      <c r="B72" s="1" t="str">
        <f>'Crisis Indicator Data'!B66</f>
        <v>Other type of violence</v>
      </c>
      <c r="C72" s="25" t="str">
        <f>'Crisis Indicator Data'!C66</f>
        <v>MEX002</v>
      </c>
      <c r="D72" s="25" t="str">
        <f>'Crisis Indicator Data'!D66</f>
        <v>Mexico</v>
      </c>
      <c r="E72" s="25" t="str">
        <f>'Crisis Indicator Data'!E66</f>
        <v>MEX</v>
      </c>
      <c r="F72" s="142">
        <f>IF(B72="Regional crisis",(IF(VLOOKUP($C72,'Regional Crises'!$B$1:$R$51,7,FALSE)="x","x",ROUND(IF(VLOOKUP($C72,'Regional Crises'!$B$1:$R$51,7,FALSE)&gt;$F$126,5,IF(VLOOKUP($C72,'Regional Crises'!$B$1:$R$51,7,FALSE)&lt;F$125,0,($F$126-VLOOKUP($C72,'Regional Crises'!$B$1:$R$51,7,FALSE))/($F$126-$F$125)*5)),1))),IF(VLOOKUP($E72,'Country Indicator Data'!$B$3:$N$193,3,FALSE)="x","x",ROUND(IF(VLOOKUP($E72,'Country Indicator Data'!$B$3:$N$193,3,FALSE)&gt;$F$126,5,IF(VLOOKUP($E72,'Country Indicator Data'!$B$3:$N$193,3,FALSE)&lt;$F$125,0,($F$126-VLOOKUP($E72,'Country Indicator Data'!$B$3:$N$193,3,FALSE))/($F$126-$F$125)*5)),1)))</f>
        <v>1.4</v>
      </c>
      <c r="G72" s="142">
        <f>IF(B72="Regional crisis",(IF(VLOOKUP($C72,'Regional Crises'!$B$1:$R$51,9,FALSE)="x","x",ROUND(IF(VLOOKUP($C72,'Regional Crises'!$B$1:$R$51,9,FALSE)&gt;G$126,5,IF(VLOOKUP($C72,'Regional Crises'!$B$1:$R$51,9,FALSE)&lt;G$125,0,(G$126-VLOOKUP($C72,'Regional Crises'!$B$1:$R$51,9,FALSE))/(G$126-G$125)*5)),1))),IF(VLOOKUP($E72,'Country Indicator Data'!$B$3:$N$193,5,FALSE)="x","x",ROUND(IF(VLOOKUP($E72,'Country Indicator Data'!$B$3:$N$193,5,FALSE)&gt;G$126,5,IF(VLOOKUP($E72,'Country Indicator Data'!$B$3:$N$193,5,FALSE)&lt;G$125,0,(G$126-VLOOKUP($E72,'Country Indicator Data'!$B$3:$N$193,5,FALSE))/(G$126-G$125)*5)),1)))</f>
        <v>2</v>
      </c>
      <c r="H72" s="143">
        <f t="shared" si="0"/>
        <v>1.7</v>
      </c>
      <c r="I72" s="142">
        <f>IF(B72="Regional crisis",(IF(VLOOKUP($C72,'Regional Crises'!$B$1:$R$51,6,FALSE)="x","x",ROUND(IF(VLOOKUP($C72,'Regional Crises'!$B$1:$R$51,6,FALSE)&gt;I$126,5,IF(VLOOKUP($C72,'Regional Crises'!$B$1:$R$51,6,FALSE)&lt;I$125,0,5-(I$126-VLOOKUP($C72,'Regional Crises'!$B$1:$R$51,6,FALSE))/(I$126-I$125)*5)),1))),IF(VLOOKUP($E72,'Country Indicator Data'!$B$3:$N$193,2,FALSE)="x","x",ROUND(IF(VLOOKUP($E72,'Country Indicator Data'!$B$3:$N$193,2,FALSE)&gt;I$126,5,IF(VLOOKUP($E72,'Country Indicator Data'!$B$3:$N$193,2,FALSE)&lt;I$125,0,5-(I$126-VLOOKUP($E72,'Country Indicator Data'!$B$3:$N$193,2,FALSE))/(I$126-I$125)*5)),1)))</f>
        <v>1.3</v>
      </c>
      <c r="J72" s="142">
        <f>IF(B72="Regional crisis",(IF(VLOOKUP($C72,'Regional Crises'!$B$1:$R$51,8,FALSE)="x","x",ROUND(IF(VLOOKUP($C72,'Regional Crises'!$B$1:$R$51,8,FALSE)&gt;J$126,5,IF(VLOOKUP($C72,'Regional Crises'!$B$1:$R$51,8,FALSE)&lt;J$125,0,5-(J$126-VLOOKUP($C72,'Regional Crises'!$B$1:$R$51,8,FALSE))/(J$126-J$125)*5)),1))),IF(VLOOKUP($E72,'Country Indicator Data'!$B$3:$N$193,4,FALSE)="x","x",ROUND(IF(VLOOKUP($E72,'Country Indicator Data'!$B$3:$N$193,4,FALSE)&gt;J$126,5,IF(VLOOKUP($E72,'Country Indicator Data'!$B$3:$N$193,4,FALSE)&lt;J$125,0,5-(J$126-VLOOKUP($E72,'Country Indicator Data'!$B$3:$N$193,4,FALSE))/(J$126-J$125)*5)),1)))</f>
        <v>1.1000000000000001</v>
      </c>
      <c r="K72" s="143">
        <f t="shared" si="1"/>
        <v>1.2000000000000002</v>
      </c>
      <c r="L72" s="142">
        <f>IF(B72="Regional crisis",(IF(VLOOKUP($C72,'Regional Crises'!$B$1:$R$51,10,FALSE)="x","x",ROUND(IF(VLOOKUP($C72,'Regional Crises'!$B$1:$R$51,10,FALSE)&gt;L$126,5,IF(VLOOKUP($C72,'Regional Crises'!$B$1:$R$51,10,FALSE)&lt;L$125,0,5-(L$126-VLOOKUP($C72,'Regional Crises'!$B$1:$R$51,10,FALSE))/(L$126-L$125)*5)),1))),IF(VLOOKUP($E72,'Country Indicator Data'!$B$3:$N$193,6,FALSE)="x","x",ROUND(IF(VLOOKUP($E72,'Country Indicator Data'!$B$3:$N$193,6,FALSE)&gt;L$126,5,IF(VLOOKUP($E72,'Country Indicator Data'!$B$3:$N$193,6,FALSE)&lt;L$125,0,5-(L$126-VLOOKUP($E72,'Country Indicator Data'!$B$3:$N$193,6,FALSE))/(L$126-L$125)*5)),1)))</f>
        <v>2.2999999999999998</v>
      </c>
      <c r="M72" s="142">
        <f>IF(B72="Regional crisis",(IF(VLOOKUP($C72,'Regional Crises'!$B$1:$R$51,11,FALSE)="x","x",ROUND(IF(VLOOKUP($C72,'Regional Crises'!$B$1:$R$51,11,FALSE)&gt;M$126,5,IF(VLOOKUP($C72,'Regional Crises'!$B$1:$R$51,11,FALSE)&lt;M$125,0,5-(M$126-VLOOKUP($C72,'Regional Crises'!$B$1:$R$51,11,FALSE))/(M$126-M$125)*5)),1))),IF(VLOOKUP($E72,'Country Indicator Data'!$B$3:$N$193,7,FALSE)="x","x",ROUND(IF(VLOOKUP($E72,'Country Indicator Data'!$B$3:$N$193,7,FALSE)&gt;M$126,5,IF(VLOOKUP($E72,'Country Indicator Data'!$B$3:$N$193,7,FALSE)&lt;M$125,0,5-(M$126-VLOOKUP($E72,'Country Indicator Data'!$B$3:$N$193,7,FALSE))/(M$126-M$125)*5)),1)))</f>
        <v>2.9</v>
      </c>
      <c r="N72" s="143">
        <f t="shared" si="2"/>
        <v>2.5999999999999996</v>
      </c>
      <c r="O72" s="151">
        <f t="shared" si="3"/>
        <v>1.8333333333333333</v>
      </c>
      <c r="P72" s="142">
        <f>IF(B72="Regional crisis",VLOOKUP(C72,'Regional Crises'!$B$1:$R$54,12,FALSE),VLOOKUP(E72,'Country Indicator Data'!$B$3:$I$193,8,FALSE))</f>
        <v>5</v>
      </c>
      <c r="Q72" s="142">
        <f>IF(B72="Regional crisis",(IF(VLOOKUP(C72,'Regional Crises'!$B$1:$R$54,13,FALSE)="x","x",IF(VLOOKUP(C72,'Regional Crises'!$B$1:$R$54,13,FALSE)&gt;Q$7,5,IF(VLOOKUP(C72,'Regional Crises'!$B$1:$R$54,13,FALSE)&gt;Q$6,4,IF(VLOOKUP(C72,'Regional Crises'!$B$1:$R$54,13,FALSE)&gt;Q$5,3,IF(VLOOKUP(C72,'Regional Crises'!$B$1:$R$54,13,FALSE)&gt;Q$4,2,IF(VLOOKUP(C72,'Regional Crises'!$B$1:$R$54,13,FALSE)&gt;$Q$3,1,0))))))),(IF(VLOOKUP($E72,'Country Indicator Data'!$B$3:$P$193,9,FALSE)="x","x",IF(VLOOKUP($E72,'Country Indicator Data'!$B$3:$P$193,9,FALSE)&gt;Q$7,5,IF(VLOOKUP($E72,'Country Indicator Data'!$B$3:$P$193,9,FALSE)&gt;Q$6,4,IF(VLOOKUP($E72,'Country Indicator Data'!$B$3:$P$193,9,FALSE)&gt;Q$5,3,IF(VLOOKUP($E72,'Country Indicator Data'!$B$3:$P$193,9,FALSE)&gt;Q$4,2,IF(VLOOKUP($E72,'Country Indicator Data'!$B$3:$P$193,9,FALSE)&gt;$Q$3,1,0))))))))</f>
        <v>2</v>
      </c>
      <c r="R72" s="151">
        <f t="shared" si="4"/>
        <v>3.5</v>
      </c>
      <c r="S72" s="142">
        <f>IF(B72="Regional crisis",((IF(VLOOKUP($C72,'Regional Crises'!$B$1:$R$51,17,FALSE)="x","x",ROUND(IF(VLOOKUP($C72,'Regional Crises'!$B$1:$R$51,17,FALSE)&gt;S$126,0,IF(VLOOKUP($C72,'Regional Crises'!$B$1:$R$51,17,FALSE)&lt;S$125,5,(S$126-VLOOKUP($C72,'Regional Crises'!$B$1:$R$51,17,FALSE))/(S$126-S$125)*5)),1)))),(IF(VLOOKUP($E72,'Country Indicator Data'!$B$3:$N$193,13,FALSE)="x","x",ROUND(IF(VLOOKUP($E72,'Country Indicator Data'!$B$3:$N$193,13,FALSE)&gt;S$126,0,IF(VLOOKUP($E72,'Country Indicator Data'!$B$3:$N$193,13,FALSE)&lt;S$125,5,(S$126-VLOOKUP($E72,'Country Indicator Data'!$B$3:$N$193,13,FALSE))/(S$126-S$125)*5)),1))))</f>
        <v>3.5</v>
      </c>
      <c r="T72" s="142">
        <f>IF(B72="Regional crisis",((IF(VLOOKUP($C72,'Regional Crises'!$B$1:$R$51,14,FALSE)="x","x",ROUND(IF(VLOOKUP($C72,'Regional Crises'!$B$1:$R$51,14,FALSE)&gt;T$126,0,IF(VLOOKUP($C72,'Regional Crises'!$B$1:$R$51,14,FALSE)&lt;T$125,5,(T$126-VLOOKUP($C72,'Regional Crises'!$B$1:$R$51,14,FALSE))/(T$126-T$125)*5)),1)))),(IF(VLOOKUP($E72,'Country Indicator Data'!$B$3:$N$193,10,FALSE)="x","x",ROUND(IF(VLOOKUP($E72,'Country Indicator Data'!$B$3:$N$193,10,FALSE)&gt;T$126,0,IF(VLOOKUP($E72,'Country Indicator Data'!$B$3:$N$193,10,FALSE)&lt;T$125,5,(T$126-VLOOKUP($E72,'Country Indicator Data'!$B$3:$N$193,10,FALSE))/(T$126-T$125)*5)),1))))</f>
        <v>3</v>
      </c>
      <c r="U72" s="142">
        <f>IF(B72="Regional crisis",((IF(VLOOKUP($C72,'Regional Crises'!$B$1:$R$51,15,FALSE)="x","x",ROUND(IF(VLOOKUP($C72,'Regional Crises'!$B$1:$R$51,15,FALSE)&gt;U$126,0,IF(VLOOKUP($C72,'Regional Crises'!$B$1:$R$51,15,FALSE)&lt;U$125,5,(U$126-VLOOKUP($C72,'Regional Crises'!$B$1:$R$51,15,FALSE))/(U$126-U$125)*5)),1)))),(IF(VLOOKUP($E72,'Country Indicator Data'!$B$3:$N$193,11,FALSE)="x","x",ROUND(IF(VLOOKUP($E72,'Country Indicator Data'!$B$3:$N$193,11,FALSE)&gt;U$126,0,IF(VLOOKUP($E72,'Country Indicator Data'!$B$3:$N$193,11,FALSE)&lt;U$125,5,(U$126-VLOOKUP($E72,'Country Indicator Data'!$B$3:$N$193,11,FALSE))/(U$126-U$125)*5)),1))))</f>
        <v>2.5</v>
      </c>
      <c r="V72" s="142">
        <f>IF(B72="Regional crisis",((IF(VLOOKUP($C72,'Regional Crises'!$B$1:$R$51,16,FALSE)="x","x",ROUND(IF(VLOOKUP($C72,'Regional Crises'!$B$1:$R$51,16,FALSE)&gt;V$126,0,IF(VLOOKUP($C72,'Regional Crises'!$B$1:$R$51,16,FALSE)&lt;V$125,5,(V$126-VLOOKUP($C72,'Regional Crises'!$B$1:$R$51,16,FALSE))/(V$126-V$125)*5)),1)))),(IF(VLOOKUP($E72,'Country Indicator Data'!$B$3:$N$193,12,FALSE)="x","x",ROUND(IF(VLOOKUP($E72,'Country Indicator Data'!$B$3:$N$193,12,FALSE)&gt;V$126,0,IF(VLOOKUP($E72,'Country Indicator Data'!$B$3:$N$193,12,FALSE)&lt;V$125,5,(V$126-VLOOKUP($E72,'Country Indicator Data'!$B$3:$N$193,12,FALSE))/(V$126-V$125)*5)),1))))</f>
        <v>1.9</v>
      </c>
      <c r="W72" s="151">
        <f t="shared" si="5"/>
        <v>2.7</v>
      </c>
      <c r="X72" s="154">
        <f t="shared" si="6"/>
        <v>2.7</v>
      </c>
      <c r="Y72" s="142">
        <f>IF('Core Indicators'!FC66="x","x",IF('Core Indicators'!FC66&gt;=Y$7,5,IF('Core Indicators'!FC66&gt;=Y$6,4,IF('Core Indicators'!FC66&gt;=Y$5,3,IF('Core Indicators'!FC66&gt;=Y$4,2,IF('Core Indicators'!FC66&gt;=Y$3,1,0))))))</f>
        <v>4</v>
      </c>
      <c r="Z72" s="151">
        <f t="shared" si="7"/>
        <v>4</v>
      </c>
      <c r="AA72" s="144" t="str">
        <f>IF(OR('Crisis Indicator Data'!$W66="x",ISNA('Crisis Indicator Data'!$Q66)),"x",'Crisis Indicator Data'!$W66/SUM('Crisis Indicator Data'!$Q66:$U66))</f>
        <v>x</v>
      </c>
      <c r="AB72" s="148" t="str">
        <f t="shared" si="8"/>
        <v>x</v>
      </c>
      <c r="AC72" s="144" t="str">
        <f>IF(OR('Crisis Indicator Data'!$X66="x",ISNA('Crisis Indicator Data'!$Q66)),"x",'Crisis Indicator Data'!$X66/SUM('Crisis Indicator Data'!$Q66:$U66))</f>
        <v>x</v>
      </c>
      <c r="AD72" s="148" t="str">
        <f t="shared" si="9"/>
        <v>x</v>
      </c>
      <c r="AE72" s="146" t="str">
        <f>'Crisis Indicator Data'!Y66</f>
        <v>x</v>
      </c>
      <c r="AF72" s="146">
        <f>'Crisis Indicator Data'!Z66</f>
        <v>1</v>
      </c>
      <c r="AG72" s="146">
        <f>'Crisis Indicator Data'!AA66</f>
        <v>1</v>
      </c>
      <c r="AH72" s="146">
        <f>'Crisis Indicator Data'!AB66</f>
        <v>0</v>
      </c>
      <c r="AI72" s="149">
        <f t="shared" si="10"/>
        <v>2</v>
      </c>
      <c r="AJ72" s="146" t="str">
        <f>'Crisis Indicator Data'!AC66</f>
        <v>x</v>
      </c>
      <c r="AK72" s="146">
        <f>'Crisis Indicator Data'!AD66</f>
        <v>1</v>
      </c>
      <c r="AL72" s="149">
        <f t="shared" si="11"/>
        <v>1</v>
      </c>
      <c r="AM72" s="146" t="str">
        <f>'Crisis Indicator Data'!AE66</f>
        <v>x</v>
      </c>
      <c r="AN72" s="146" t="str">
        <f>'Crisis Indicator Data'!AF66</f>
        <v>x</v>
      </c>
      <c r="AO72" s="146" t="str">
        <f>'Crisis Indicator Data'!AG66</f>
        <v>x</v>
      </c>
      <c r="AP72" s="149">
        <f t="shared" si="12"/>
        <v>0</v>
      </c>
      <c r="AQ72" s="152">
        <f t="shared" si="13"/>
        <v>1</v>
      </c>
      <c r="AR72" s="154">
        <f t="shared" si="14"/>
        <v>2.5</v>
      </c>
    </row>
    <row r="73" spans="1:44" ht="13.5" customHeight="1" x14ac:dyDescent="0.35">
      <c r="A73" s="1" t="str">
        <f>'Crisis Indicator Data'!A67</f>
        <v>Mixed Migration in Mexico</v>
      </c>
      <c r="B73" s="1" t="str">
        <f>'Crisis Indicator Data'!B67</f>
        <v>International displacement</v>
      </c>
      <c r="C73" s="25" t="str">
        <f>'Crisis Indicator Data'!C67</f>
        <v>MEX003</v>
      </c>
      <c r="D73" s="25" t="str">
        <f>'Crisis Indicator Data'!D67</f>
        <v>Mexico</v>
      </c>
      <c r="E73" s="25" t="str">
        <f>'Crisis Indicator Data'!E67</f>
        <v>MEX</v>
      </c>
      <c r="F73" s="142">
        <f>IF(B73="Regional crisis",(IF(VLOOKUP($C73,'Regional Crises'!$B$1:$R$51,7,FALSE)="x","x",ROUND(IF(VLOOKUP($C73,'Regional Crises'!$B$1:$R$51,7,FALSE)&gt;$F$126,5,IF(VLOOKUP($C73,'Regional Crises'!$B$1:$R$51,7,FALSE)&lt;F$125,0,($F$126-VLOOKUP($C73,'Regional Crises'!$B$1:$R$51,7,FALSE))/($F$126-$F$125)*5)),1))),IF(VLOOKUP($E73,'Country Indicator Data'!$B$3:$N$193,3,FALSE)="x","x",ROUND(IF(VLOOKUP($E73,'Country Indicator Data'!$B$3:$N$193,3,FALSE)&gt;$F$126,5,IF(VLOOKUP($E73,'Country Indicator Data'!$B$3:$N$193,3,FALSE)&lt;$F$125,0,($F$126-VLOOKUP($E73,'Country Indicator Data'!$B$3:$N$193,3,FALSE))/($F$126-$F$125)*5)),1)))</f>
        <v>1.4</v>
      </c>
      <c r="G73" s="142">
        <f>IF(B73="Regional crisis",(IF(VLOOKUP($C73,'Regional Crises'!$B$1:$R$51,9,FALSE)="x","x",ROUND(IF(VLOOKUP($C73,'Regional Crises'!$B$1:$R$51,9,FALSE)&gt;G$126,5,IF(VLOOKUP($C73,'Regional Crises'!$B$1:$R$51,9,FALSE)&lt;G$125,0,(G$126-VLOOKUP($C73,'Regional Crises'!$B$1:$R$51,9,FALSE))/(G$126-G$125)*5)),1))),IF(VLOOKUP($E73,'Country Indicator Data'!$B$3:$N$193,5,FALSE)="x","x",ROUND(IF(VLOOKUP($E73,'Country Indicator Data'!$B$3:$N$193,5,FALSE)&gt;G$126,5,IF(VLOOKUP($E73,'Country Indicator Data'!$B$3:$N$193,5,FALSE)&lt;G$125,0,(G$126-VLOOKUP($E73,'Country Indicator Data'!$B$3:$N$193,5,FALSE))/(G$126-G$125)*5)),1)))</f>
        <v>2</v>
      </c>
      <c r="H73" s="143">
        <f t="shared" si="0"/>
        <v>1.7</v>
      </c>
      <c r="I73" s="142">
        <f>IF(B73="Regional crisis",(IF(VLOOKUP($C73,'Regional Crises'!$B$1:$R$51,6,FALSE)="x","x",ROUND(IF(VLOOKUP($C73,'Regional Crises'!$B$1:$R$51,6,FALSE)&gt;I$126,5,IF(VLOOKUP($C73,'Regional Crises'!$B$1:$R$51,6,FALSE)&lt;I$125,0,5-(I$126-VLOOKUP($C73,'Regional Crises'!$B$1:$R$51,6,FALSE))/(I$126-I$125)*5)),1))),IF(VLOOKUP($E73,'Country Indicator Data'!$B$3:$N$193,2,FALSE)="x","x",ROUND(IF(VLOOKUP($E73,'Country Indicator Data'!$B$3:$N$193,2,FALSE)&gt;I$126,5,IF(VLOOKUP($E73,'Country Indicator Data'!$B$3:$N$193,2,FALSE)&lt;I$125,0,5-(I$126-VLOOKUP($E73,'Country Indicator Data'!$B$3:$N$193,2,FALSE))/(I$126-I$125)*5)),1)))</f>
        <v>1.3</v>
      </c>
      <c r="J73" s="142">
        <f>IF(B73="Regional crisis",(IF(VLOOKUP($C73,'Regional Crises'!$B$1:$R$51,8,FALSE)="x","x",ROUND(IF(VLOOKUP($C73,'Regional Crises'!$B$1:$R$51,8,FALSE)&gt;J$126,5,IF(VLOOKUP($C73,'Regional Crises'!$B$1:$R$51,8,FALSE)&lt;J$125,0,5-(J$126-VLOOKUP($C73,'Regional Crises'!$B$1:$R$51,8,FALSE))/(J$126-J$125)*5)),1))),IF(VLOOKUP($E73,'Country Indicator Data'!$B$3:$N$193,4,FALSE)="x","x",ROUND(IF(VLOOKUP($E73,'Country Indicator Data'!$B$3:$N$193,4,FALSE)&gt;J$126,5,IF(VLOOKUP($E73,'Country Indicator Data'!$B$3:$N$193,4,FALSE)&lt;J$125,0,5-(J$126-VLOOKUP($E73,'Country Indicator Data'!$B$3:$N$193,4,FALSE))/(J$126-J$125)*5)),1)))</f>
        <v>1.1000000000000001</v>
      </c>
      <c r="K73" s="143">
        <f t="shared" si="1"/>
        <v>1.2000000000000002</v>
      </c>
      <c r="L73" s="142">
        <f>IF(B73="Regional crisis",(IF(VLOOKUP($C73,'Regional Crises'!$B$1:$R$51,10,FALSE)="x","x",ROUND(IF(VLOOKUP($C73,'Regional Crises'!$B$1:$R$51,10,FALSE)&gt;L$126,5,IF(VLOOKUP($C73,'Regional Crises'!$B$1:$R$51,10,FALSE)&lt;L$125,0,5-(L$126-VLOOKUP($C73,'Regional Crises'!$B$1:$R$51,10,FALSE))/(L$126-L$125)*5)),1))),IF(VLOOKUP($E73,'Country Indicator Data'!$B$3:$N$193,6,FALSE)="x","x",ROUND(IF(VLOOKUP($E73,'Country Indicator Data'!$B$3:$N$193,6,FALSE)&gt;L$126,5,IF(VLOOKUP($E73,'Country Indicator Data'!$B$3:$N$193,6,FALSE)&lt;L$125,0,5-(L$126-VLOOKUP($E73,'Country Indicator Data'!$B$3:$N$193,6,FALSE))/(L$126-L$125)*5)),1)))</f>
        <v>2.2999999999999998</v>
      </c>
      <c r="M73" s="142">
        <f>IF(B73="Regional crisis",(IF(VLOOKUP($C73,'Regional Crises'!$B$1:$R$51,11,FALSE)="x","x",ROUND(IF(VLOOKUP($C73,'Regional Crises'!$B$1:$R$51,11,FALSE)&gt;M$126,5,IF(VLOOKUP($C73,'Regional Crises'!$B$1:$R$51,11,FALSE)&lt;M$125,0,5-(M$126-VLOOKUP($C73,'Regional Crises'!$B$1:$R$51,11,FALSE))/(M$126-M$125)*5)),1))),IF(VLOOKUP($E73,'Country Indicator Data'!$B$3:$N$193,7,FALSE)="x","x",ROUND(IF(VLOOKUP($E73,'Country Indicator Data'!$B$3:$N$193,7,FALSE)&gt;M$126,5,IF(VLOOKUP($E73,'Country Indicator Data'!$B$3:$N$193,7,FALSE)&lt;M$125,0,5-(M$126-VLOOKUP($E73,'Country Indicator Data'!$B$3:$N$193,7,FALSE))/(M$126-M$125)*5)),1)))</f>
        <v>2.9</v>
      </c>
      <c r="N73" s="143">
        <f t="shared" si="2"/>
        <v>2.5999999999999996</v>
      </c>
      <c r="O73" s="151">
        <f t="shared" si="3"/>
        <v>1.8333333333333333</v>
      </c>
      <c r="P73" s="142">
        <f>IF(B73="Regional crisis",VLOOKUP(C73,'Regional Crises'!$B$1:$R$54,12,FALSE),VLOOKUP(E73,'Country Indicator Data'!$B$3:$I$193,8,FALSE))</f>
        <v>5</v>
      </c>
      <c r="Q73" s="142">
        <f>IF(B73="Regional crisis",(IF(VLOOKUP(C73,'Regional Crises'!$B$1:$R$54,13,FALSE)="x","x",IF(VLOOKUP(C73,'Regional Crises'!$B$1:$R$54,13,FALSE)&gt;Q$7,5,IF(VLOOKUP(C73,'Regional Crises'!$B$1:$R$54,13,FALSE)&gt;Q$6,4,IF(VLOOKUP(C73,'Regional Crises'!$B$1:$R$54,13,FALSE)&gt;Q$5,3,IF(VLOOKUP(C73,'Regional Crises'!$B$1:$R$54,13,FALSE)&gt;Q$4,2,IF(VLOOKUP(C73,'Regional Crises'!$B$1:$R$54,13,FALSE)&gt;$Q$3,1,0))))))),(IF(VLOOKUP($E73,'Country Indicator Data'!$B$3:$P$193,9,FALSE)="x","x",IF(VLOOKUP($E73,'Country Indicator Data'!$B$3:$P$193,9,FALSE)&gt;Q$7,5,IF(VLOOKUP($E73,'Country Indicator Data'!$B$3:$P$193,9,FALSE)&gt;Q$6,4,IF(VLOOKUP($E73,'Country Indicator Data'!$B$3:$P$193,9,FALSE)&gt;Q$5,3,IF(VLOOKUP($E73,'Country Indicator Data'!$B$3:$P$193,9,FALSE)&gt;Q$4,2,IF(VLOOKUP($E73,'Country Indicator Data'!$B$3:$P$193,9,FALSE)&gt;$Q$3,1,0))))))))</f>
        <v>2</v>
      </c>
      <c r="R73" s="151">
        <f t="shared" si="4"/>
        <v>3.5</v>
      </c>
      <c r="S73" s="142">
        <f>IF(B73="Regional crisis",((IF(VLOOKUP($C73,'Regional Crises'!$B$1:$R$51,17,FALSE)="x","x",ROUND(IF(VLOOKUP($C73,'Regional Crises'!$B$1:$R$51,17,FALSE)&gt;S$126,0,IF(VLOOKUP($C73,'Regional Crises'!$B$1:$R$51,17,FALSE)&lt;S$125,5,(S$126-VLOOKUP($C73,'Regional Crises'!$B$1:$R$51,17,FALSE))/(S$126-S$125)*5)),1)))),(IF(VLOOKUP($E73,'Country Indicator Data'!$B$3:$N$193,13,FALSE)="x","x",ROUND(IF(VLOOKUP($E73,'Country Indicator Data'!$B$3:$N$193,13,FALSE)&gt;S$126,0,IF(VLOOKUP($E73,'Country Indicator Data'!$B$3:$N$193,13,FALSE)&lt;S$125,5,(S$126-VLOOKUP($E73,'Country Indicator Data'!$B$3:$N$193,13,FALSE))/(S$126-S$125)*5)),1))))</f>
        <v>3.5</v>
      </c>
      <c r="T73" s="142">
        <f>IF(B73="Regional crisis",((IF(VLOOKUP($C73,'Regional Crises'!$B$1:$R$51,14,FALSE)="x","x",ROUND(IF(VLOOKUP($C73,'Regional Crises'!$B$1:$R$51,14,FALSE)&gt;T$126,0,IF(VLOOKUP($C73,'Regional Crises'!$B$1:$R$51,14,FALSE)&lt;T$125,5,(T$126-VLOOKUP($C73,'Regional Crises'!$B$1:$R$51,14,FALSE))/(T$126-T$125)*5)),1)))),(IF(VLOOKUP($E73,'Country Indicator Data'!$B$3:$N$193,10,FALSE)="x","x",ROUND(IF(VLOOKUP($E73,'Country Indicator Data'!$B$3:$N$193,10,FALSE)&gt;T$126,0,IF(VLOOKUP($E73,'Country Indicator Data'!$B$3:$N$193,10,FALSE)&lt;T$125,5,(T$126-VLOOKUP($E73,'Country Indicator Data'!$B$3:$N$193,10,FALSE))/(T$126-T$125)*5)),1))))</f>
        <v>3</v>
      </c>
      <c r="U73" s="142">
        <f>IF(B73="Regional crisis",((IF(VLOOKUP($C73,'Regional Crises'!$B$1:$R$51,15,FALSE)="x","x",ROUND(IF(VLOOKUP($C73,'Regional Crises'!$B$1:$R$51,15,FALSE)&gt;U$126,0,IF(VLOOKUP($C73,'Regional Crises'!$B$1:$R$51,15,FALSE)&lt;U$125,5,(U$126-VLOOKUP($C73,'Regional Crises'!$B$1:$R$51,15,FALSE))/(U$126-U$125)*5)),1)))),(IF(VLOOKUP($E73,'Country Indicator Data'!$B$3:$N$193,11,FALSE)="x","x",ROUND(IF(VLOOKUP($E73,'Country Indicator Data'!$B$3:$N$193,11,FALSE)&gt;U$126,0,IF(VLOOKUP($E73,'Country Indicator Data'!$B$3:$N$193,11,FALSE)&lt;U$125,5,(U$126-VLOOKUP($E73,'Country Indicator Data'!$B$3:$N$193,11,FALSE))/(U$126-U$125)*5)),1))))</f>
        <v>2.5</v>
      </c>
      <c r="V73" s="142">
        <f>IF(B73="Regional crisis",((IF(VLOOKUP($C73,'Regional Crises'!$B$1:$R$51,16,FALSE)="x","x",ROUND(IF(VLOOKUP($C73,'Regional Crises'!$B$1:$R$51,16,FALSE)&gt;V$126,0,IF(VLOOKUP($C73,'Regional Crises'!$B$1:$R$51,16,FALSE)&lt;V$125,5,(V$126-VLOOKUP($C73,'Regional Crises'!$B$1:$R$51,16,FALSE))/(V$126-V$125)*5)),1)))),(IF(VLOOKUP($E73,'Country Indicator Data'!$B$3:$N$193,12,FALSE)="x","x",ROUND(IF(VLOOKUP($E73,'Country Indicator Data'!$B$3:$N$193,12,FALSE)&gt;V$126,0,IF(VLOOKUP($E73,'Country Indicator Data'!$B$3:$N$193,12,FALSE)&lt;V$125,5,(V$126-VLOOKUP($E73,'Country Indicator Data'!$B$3:$N$193,12,FALSE))/(V$126-V$125)*5)),1))))</f>
        <v>1.9</v>
      </c>
      <c r="W73" s="151">
        <f t="shared" si="5"/>
        <v>2.7</v>
      </c>
      <c r="X73" s="154">
        <f t="shared" si="6"/>
        <v>2.7</v>
      </c>
      <c r="Y73" s="142">
        <f>IF('Core Indicators'!FC67="x","x",IF('Core Indicators'!FC67&gt;=Y$7,5,IF('Core Indicators'!FC67&gt;=Y$6,4,IF('Core Indicators'!FC67&gt;=Y$5,3,IF('Core Indicators'!FC67&gt;=Y$4,2,IF('Core Indicators'!FC67&gt;=Y$3,1,0))))))</f>
        <v>3</v>
      </c>
      <c r="Z73" s="151">
        <f t="shared" si="7"/>
        <v>3</v>
      </c>
      <c r="AA73" s="144" t="str">
        <f>IF(OR('Crisis Indicator Data'!$W67="x",ISNA('Crisis Indicator Data'!$Q67)),"x",'Crisis Indicator Data'!$W67/SUM('Crisis Indicator Data'!$Q67:$U67))</f>
        <v>x</v>
      </c>
      <c r="AB73" s="148" t="str">
        <f t="shared" si="8"/>
        <v>x</v>
      </c>
      <c r="AC73" s="144" t="str">
        <f>IF(OR('Crisis Indicator Data'!$X67="x",ISNA('Crisis Indicator Data'!$Q67)),"x",'Crisis Indicator Data'!$X67/SUM('Crisis Indicator Data'!$Q67:$U67))</f>
        <v>x</v>
      </c>
      <c r="AD73" s="148" t="str">
        <f t="shared" si="9"/>
        <v>x</v>
      </c>
      <c r="AE73" s="146" t="str">
        <f>'Crisis Indicator Data'!Y67</f>
        <v>x</v>
      </c>
      <c r="AF73" s="146">
        <f>'Crisis Indicator Data'!Z67</f>
        <v>1</v>
      </c>
      <c r="AG73" s="146">
        <f>'Crisis Indicator Data'!AA67</f>
        <v>1</v>
      </c>
      <c r="AH73" s="146">
        <f>'Crisis Indicator Data'!AB67</f>
        <v>0</v>
      </c>
      <c r="AI73" s="149">
        <f t="shared" si="10"/>
        <v>2</v>
      </c>
      <c r="AJ73" s="146">
        <f>'Crisis Indicator Data'!AC67</f>
        <v>1</v>
      </c>
      <c r="AK73" s="146">
        <f>'Crisis Indicator Data'!AD67</f>
        <v>1</v>
      </c>
      <c r="AL73" s="149">
        <f t="shared" si="11"/>
        <v>2</v>
      </c>
      <c r="AM73" s="146">
        <f>'Crisis Indicator Data'!AE67</f>
        <v>1</v>
      </c>
      <c r="AN73" s="146" t="str">
        <f>'Crisis Indicator Data'!AF67</f>
        <v>x</v>
      </c>
      <c r="AO73" s="146" t="str">
        <f>'Crisis Indicator Data'!AG67</f>
        <v>x</v>
      </c>
      <c r="AP73" s="149">
        <f t="shared" si="12"/>
        <v>1</v>
      </c>
      <c r="AQ73" s="152">
        <f t="shared" si="13"/>
        <v>2</v>
      </c>
      <c r="AR73" s="154">
        <f t="shared" si="14"/>
        <v>2.5</v>
      </c>
    </row>
    <row r="74" spans="1:44" ht="13.5" customHeight="1" x14ac:dyDescent="0.35">
      <c r="A74" s="1" t="str">
        <f>'Crisis Indicator Data'!A68</f>
        <v>Mixed migration flows in Morocco</v>
      </c>
      <c r="B74" s="1" t="str">
        <f>'Crisis Indicator Data'!B68</f>
        <v>International displacement</v>
      </c>
      <c r="C74" s="25" t="str">
        <f>'Crisis Indicator Data'!C68</f>
        <v>MAR002</v>
      </c>
      <c r="D74" s="25" t="str">
        <f>'Crisis Indicator Data'!D68</f>
        <v>Morocco</v>
      </c>
      <c r="E74" s="25" t="str">
        <f>'Crisis Indicator Data'!E68</f>
        <v>MAR</v>
      </c>
      <c r="F74" s="142">
        <f>IF(B74="Regional crisis",(IF(VLOOKUP($C74,'Regional Crises'!$B$1:$R$51,7,FALSE)="x","x",ROUND(IF(VLOOKUP($C74,'Regional Crises'!$B$1:$R$51,7,FALSE)&gt;$F$126,5,IF(VLOOKUP($C74,'Regional Crises'!$B$1:$R$51,7,FALSE)&lt;F$125,0,($F$126-VLOOKUP($C74,'Regional Crises'!$B$1:$R$51,7,FALSE))/($F$126-$F$125)*5)),1))),IF(VLOOKUP($E74,'Country Indicator Data'!$B$3:$N$193,3,FALSE)="x","x",ROUND(IF(VLOOKUP($E74,'Country Indicator Data'!$B$3:$N$193,3,FALSE)&gt;$F$126,5,IF(VLOOKUP($E74,'Country Indicator Data'!$B$3:$N$193,3,FALSE)&lt;$F$125,0,($F$126-VLOOKUP($E74,'Country Indicator Data'!$B$3:$N$193,3,FALSE))/($F$126-$F$125)*5)),1)))</f>
        <v>3.2</v>
      </c>
      <c r="G74" s="142">
        <f>IF(B74="Regional crisis",(IF(VLOOKUP($C74,'Regional Crises'!$B$1:$R$51,9,FALSE)="x","x",ROUND(IF(VLOOKUP($C74,'Regional Crises'!$B$1:$R$51,9,FALSE)&gt;G$126,5,IF(VLOOKUP($C74,'Regional Crises'!$B$1:$R$51,9,FALSE)&lt;G$125,0,(G$126-VLOOKUP($C74,'Regional Crises'!$B$1:$R$51,9,FALSE))/(G$126-G$125)*5)),1))),IF(VLOOKUP($E74,'Country Indicator Data'!$B$3:$N$193,5,FALSE)="x","x",ROUND(IF(VLOOKUP($E74,'Country Indicator Data'!$B$3:$N$193,5,FALSE)&gt;G$126,5,IF(VLOOKUP($E74,'Country Indicator Data'!$B$3:$N$193,5,FALSE)&lt;G$125,0,(G$126-VLOOKUP($E74,'Country Indicator Data'!$B$3:$N$193,5,FALSE))/(G$126-G$125)*5)),1)))</f>
        <v>3.1</v>
      </c>
      <c r="H74" s="143">
        <f t="shared" ref="H74:H124" si="15">IF(AND(F74="x",G74="x"),"x",AVERAGE(F74,G74))</f>
        <v>3.1500000000000004</v>
      </c>
      <c r="I74" s="142">
        <f>IF(B74="Regional crisis",(IF(VLOOKUP($C74,'Regional Crises'!$B$1:$R$51,6,FALSE)="x","x",ROUND(IF(VLOOKUP($C74,'Regional Crises'!$B$1:$R$51,6,FALSE)&gt;I$126,5,IF(VLOOKUP($C74,'Regional Crises'!$B$1:$R$51,6,FALSE)&lt;I$125,0,5-(I$126-VLOOKUP($C74,'Regional Crises'!$B$1:$R$51,6,FALSE))/(I$126-I$125)*5)),1))),IF(VLOOKUP($E74,'Country Indicator Data'!$B$3:$N$193,2,FALSE)="x","x",ROUND(IF(VLOOKUP($E74,'Country Indicator Data'!$B$3:$N$193,2,FALSE)&gt;I$126,5,IF(VLOOKUP($E74,'Country Indicator Data'!$B$3:$N$193,2,FALSE)&lt;I$125,0,5-(I$126-VLOOKUP($E74,'Country Indicator Data'!$B$3:$N$193,2,FALSE))/(I$126-I$125)*5)),1)))</f>
        <v>4.2</v>
      </c>
      <c r="J74" s="142">
        <f>IF(B74="Regional crisis",(IF(VLOOKUP($C74,'Regional Crises'!$B$1:$R$51,8,FALSE)="x","x",ROUND(IF(VLOOKUP($C74,'Regional Crises'!$B$1:$R$51,8,FALSE)&gt;J$126,5,IF(VLOOKUP($C74,'Regional Crises'!$B$1:$R$51,8,FALSE)&lt;J$125,0,5-(J$126-VLOOKUP($C74,'Regional Crises'!$B$1:$R$51,8,FALSE))/(J$126-J$125)*5)),1))),IF(VLOOKUP($E74,'Country Indicator Data'!$B$3:$N$193,4,FALSE)="x","x",ROUND(IF(VLOOKUP($E74,'Country Indicator Data'!$B$3:$N$193,4,FALSE)&gt;J$126,5,IF(VLOOKUP($E74,'Country Indicator Data'!$B$3:$N$193,4,FALSE)&lt;J$125,0,5-(J$126-VLOOKUP($E74,'Country Indicator Data'!$B$3:$N$193,4,FALSE))/(J$126-J$125)*5)),1)))</f>
        <v>4</v>
      </c>
      <c r="K74" s="143">
        <f t="shared" ref="K74:K124" si="16">IF(AND(I74="x",J74="x"),"x",AVERAGE(I74,J74))</f>
        <v>4.0999999999999996</v>
      </c>
      <c r="L74" s="142">
        <f>IF(B74="Regional crisis",(IF(VLOOKUP($C74,'Regional Crises'!$B$1:$R$51,10,FALSE)="x","x",ROUND(IF(VLOOKUP($C74,'Regional Crises'!$B$1:$R$51,10,FALSE)&gt;L$126,5,IF(VLOOKUP($C74,'Regional Crises'!$B$1:$R$51,10,FALSE)&lt;L$125,0,5-(L$126-VLOOKUP($C74,'Regional Crises'!$B$1:$R$51,10,FALSE))/(L$126-L$125)*5)),1))),IF(VLOOKUP($E74,'Country Indicator Data'!$B$3:$N$193,6,FALSE)="x","x",ROUND(IF(VLOOKUP($E74,'Country Indicator Data'!$B$3:$N$193,6,FALSE)&gt;L$126,5,IF(VLOOKUP($E74,'Country Indicator Data'!$B$3:$N$193,6,FALSE)&lt;L$125,0,5-(L$126-VLOOKUP($E74,'Country Indicator Data'!$B$3:$N$193,6,FALSE))/(L$126-L$125)*5)),1)))</f>
        <v>3.3</v>
      </c>
      <c r="M74" s="142">
        <f>IF(B74="Regional crisis",(IF(VLOOKUP($C74,'Regional Crises'!$B$1:$R$51,11,FALSE)="x","x",ROUND(IF(VLOOKUP($C74,'Regional Crises'!$B$1:$R$51,11,FALSE)&gt;M$126,5,IF(VLOOKUP($C74,'Regional Crises'!$B$1:$R$51,11,FALSE)&lt;M$125,0,5-(M$126-VLOOKUP($C74,'Regional Crises'!$B$1:$R$51,11,FALSE))/(M$126-M$125)*5)),1))),IF(VLOOKUP($E74,'Country Indicator Data'!$B$3:$N$193,7,FALSE)="x","x",ROUND(IF(VLOOKUP($E74,'Country Indicator Data'!$B$3:$N$193,7,FALSE)&gt;M$126,5,IF(VLOOKUP($E74,'Country Indicator Data'!$B$3:$N$193,7,FALSE)&lt;M$125,0,5-(M$126-VLOOKUP($E74,'Country Indicator Data'!$B$3:$N$193,7,FALSE))/(M$126-M$125)*5)),1)))</f>
        <v>2</v>
      </c>
      <c r="N74" s="143">
        <f t="shared" ref="N74:N124" si="17">IF(AND(L74="x",M74="x"),"x",AVERAGE(L74,M74))</f>
        <v>2.65</v>
      </c>
      <c r="O74" s="151">
        <f t="shared" ref="O74:O124" si="18">AVERAGE(H74,K74,N74)</f>
        <v>3.3000000000000003</v>
      </c>
      <c r="P74" s="142">
        <f>IF(B74="Regional crisis",VLOOKUP(C74,'Regional Crises'!$B$1:$R$54,12,FALSE),VLOOKUP(E74,'Country Indicator Data'!$B$3:$I$193,8,FALSE))</f>
        <v>3</v>
      </c>
      <c r="Q74" s="142">
        <f>IF(B74="Regional crisis",(IF(VLOOKUP(C74,'Regional Crises'!$B$1:$R$54,13,FALSE)="x","x",IF(VLOOKUP(C74,'Regional Crises'!$B$1:$R$54,13,FALSE)&gt;Q$7,5,IF(VLOOKUP(C74,'Regional Crises'!$B$1:$R$54,13,FALSE)&gt;Q$6,4,IF(VLOOKUP(C74,'Regional Crises'!$B$1:$R$54,13,FALSE)&gt;Q$5,3,IF(VLOOKUP(C74,'Regional Crises'!$B$1:$R$54,13,FALSE)&gt;Q$4,2,IF(VLOOKUP(C74,'Regional Crises'!$B$1:$R$54,13,FALSE)&gt;$Q$3,1,0))))))),(IF(VLOOKUP($E74,'Country Indicator Data'!$B$3:$P$193,9,FALSE)="x","x",IF(VLOOKUP($E74,'Country Indicator Data'!$B$3:$P$193,9,FALSE)&gt;Q$7,5,IF(VLOOKUP($E74,'Country Indicator Data'!$B$3:$P$193,9,FALSE)&gt;Q$6,4,IF(VLOOKUP($E74,'Country Indicator Data'!$B$3:$P$193,9,FALSE)&gt;Q$5,3,IF(VLOOKUP($E74,'Country Indicator Data'!$B$3:$P$193,9,FALSE)&gt;Q$4,2,IF(VLOOKUP($E74,'Country Indicator Data'!$B$3:$P$193,9,FALSE)&gt;$Q$3,1,0))))))))</f>
        <v>2</v>
      </c>
      <c r="R74" s="151">
        <f t="shared" ref="R74:R124" si="19">AVERAGE(P74:Q74)</f>
        <v>2.5</v>
      </c>
      <c r="S74" s="142">
        <f>IF(B74="Regional crisis",((IF(VLOOKUP($C74,'Regional Crises'!$B$1:$R$51,17,FALSE)="x","x",ROUND(IF(VLOOKUP($C74,'Regional Crises'!$B$1:$R$51,17,FALSE)&gt;S$126,0,IF(VLOOKUP($C74,'Regional Crises'!$B$1:$R$51,17,FALSE)&lt;S$125,5,(S$126-VLOOKUP($C74,'Regional Crises'!$B$1:$R$51,17,FALSE))/(S$126-S$125)*5)),1)))),(IF(VLOOKUP($E74,'Country Indicator Data'!$B$3:$N$193,13,FALSE)="x","x",ROUND(IF(VLOOKUP($E74,'Country Indicator Data'!$B$3:$N$193,13,FALSE)&gt;S$126,0,IF(VLOOKUP($E74,'Country Indicator Data'!$B$3:$N$193,13,FALSE)&lt;S$125,5,(S$126-VLOOKUP($E74,'Country Indicator Data'!$B$3:$N$193,13,FALSE))/(S$126-S$125)*5)),1))))</f>
        <v>3.2</v>
      </c>
      <c r="T74" s="142">
        <f>IF(B74="Regional crisis",((IF(VLOOKUP($C74,'Regional Crises'!$B$1:$R$51,14,FALSE)="x","x",ROUND(IF(VLOOKUP($C74,'Regional Crises'!$B$1:$R$51,14,FALSE)&gt;T$126,0,IF(VLOOKUP($C74,'Regional Crises'!$B$1:$R$51,14,FALSE)&lt;T$125,5,(T$126-VLOOKUP($C74,'Regional Crises'!$B$1:$R$51,14,FALSE))/(T$126-T$125)*5)),1)))),(IF(VLOOKUP($E74,'Country Indicator Data'!$B$3:$N$193,10,FALSE)="x","x",ROUND(IF(VLOOKUP($E74,'Country Indicator Data'!$B$3:$N$193,10,FALSE)&gt;T$126,0,IF(VLOOKUP($E74,'Country Indicator Data'!$B$3:$N$193,10,FALSE)&lt;T$125,5,(T$126-VLOOKUP($E74,'Country Indicator Data'!$B$3:$N$193,10,FALSE))/(T$126-T$125)*5)),1))))</f>
        <v>2.6</v>
      </c>
      <c r="U74" s="142">
        <f>IF(B74="Regional crisis",((IF(VLOOKUP($C74,'Regional Crises'!$B$1:$R$51,15,FALSE)="x","x",ROUND(IF(VLOOKUP($C74,'Regional Crises'!$B$1:$R$51,15,FALSE)&gt;U$126,0,IF(VLOOKUP($C74,'Regional Crises'!$B$1:$R$51,15,FALSE)&lt;U$125,5,(U$126-VLOOKUP($C74,'Regional Crises'!$B$1:$R$51,15,FALSE))/(U$126-U$125)*5)),1)))),(IF(VLOOKUP($E74,'Country Indicator Data'!$B$3:$N$193,11,FALSE)="x","x",ROUND(IF(VLOOKUP($E74,'Country Indicator Data'!$B$3:$N$193,11,FALSE)&gt;U$126,0,IF(VLOOKUP($E74,'Country Indicator Data'!$B$3:$N$193,11,FALSE)&lt;U$125,5,(U$126-VLOOKUP($E74,'Country Indicator Data'!$B$3:$N$193,11,FALSE))/(U$126-U$125)*5)),1))))</f>
        <v>3.4</v>
      </c>
      <c r="V74" s="142">
        <f>IF(B74="Regional crisis",((IF(VLOOKUP($C74,'Regional Crises'!$B$1:$R$51,16,FALSE)="x","x",ROUND(IF(VLOOKUP($C74,'Regional Crises'!$B$1:$R$51,16,FALSE)&gt;V$126,0,IF(VLOOKUP($C74,'Regional Crises'!$B$1:$R$51,16,FALSE)&lt;V$125,5,(V$126-VLOOKUP($C74,'Regional Crises'!$B$1:$R$51,16,FALSE))/(V$126-V$125)*5)),1)))),(IF(VLOOKUP($E74,'Country Indicator Data'!$B$3:$N$193,12,FALSE)="x","x",ROUND(IF(VLOOKUP($E74,'Country Indicator Data'!$B$3:$N$193,12,FALSE)&gt;V$126,0,IF(VLOOKUP($E74,'Country Indicator Data'!$B$3:$N$193,12,FALSE)&lt;V$125,5,(V$126-VLOOKUP($E74,'Country Indicator Data'!$B$3:$N$193,12,FALSE))/(V$126-V$125)*5)),1))))</f>
        <v>3.1</v>
      </c>
      <c r="W74" s="151">
        <f t="shared" ref="W74:W124" si="20">IF(AND(S74="x",V74="x"),"x",ROUND(AVERAGE(S74,V74,T74,U74),1))</f>
        <v>3.1</v>
      </c>
      <c r="X74" s="154">
        <f t="shared" ref="X74:X124" si="21">ROUND(AVERAGE(O74,W74,R74),1)</f>
        <v>3</v>
      </c>
      <c r="Y74" s="142">
        <f>IF('Core Indicators'!FC68="x","x",IF('Core Indicators'!FC68&gt;=Y$7,5,IF('Core Indicators'!FC68&gt;=Y$6,4,IF('Core Indicators'!FC68&gt;=Y$5,3,IF('Core Indicators'!FC68&gt;=Y$4,2,IF('Core Indicators'!FC68&gt;=Y$3,1,0))))))</f>
        <v>1</v>
      </c>
      <c r="Z74" s="151">
        <f t="shared" ref="Z74:Z124" si="22">Y74</f>
        <v>1</v>
      </c>
      <c r="AA74" s="144" t="e">
        <f>IF(OR('Crisis Indicator Data'!$W68="x",ISNA('Crisis Indicator Data'!$Q68)),"x",'Crisis Indicator Data'!$W68/SUM('Crisis Indicator Data'!$Q68:$U68))</f>
        <v>#DIV/0!</v>
      </c>
      <c r="AB74" s="148" t="e">
        <f t="shared" ref="AB74:AB124" si="23">IF(AA74="x","x",IF(AA74&gt;AB$7,5,IF(AA74&gt;AB$6,4,IF(AA74&gt;AB$5,3,IF(AA74&gt;AB$4,2,IF(AA74&gt;AB$3,1,0))))))</f>
        <v>#DIV/0!</v>
      </c>
      <c r="AC74" s="144" t="e">
        <f>IF(OR('Crisis Indicator Data'!$X68="x",ISNA('Crisis Indicator Data'!$Q68)),"x",'Crisis Indicator Data'!$X68/SUM('Crisis Indicator Data'!$Q68:$U68))</f>
        <v>#DIV/0!</v>
      </c>
      <c r="AD74" s="148" t="e">
        <f t="shared" ref="AD74:AD124" si="24">IF(AC74="x","x",IF(AC74&gt;AD$7,5,IF(AC74&gt;AD$6,4,IF(AC74&gt;AD$5,3,IF(AC74&gt;AD$4,2,IF(AC74&gt;AD$3,1,0))))))</f>
        <v>#DIV/0!</v>
      </c>
      <c r="AE74" s="146">
        <f>'Crisis Indicator Data'!Y68</f>
        <v>0</v>
      </c>
      <c r="AF74" s="146">
        <f>'Crisis Indicator Data'!Z68</f>
        <v>0</v>
      </c>
      <c r="AG74" s="146">
        <f>'Crisis Indicator Data'!AA68</f>
        <v>1</v>
      </c>
      <c r="AH74" s="146">
        <f>'Crisis Indicator Data'!AB68</f>
        <v>0</v>
      </c>
      <c r="AI74" s="149">
        <f t="shared" ref="AI74:AI124" si="25">IF(SUM(AE74:AH74)=0,0,IF(SUM(AE74,AF74,AG74,AH74)&lt;$AI$3,1,IF(SUM(AE74:AH74)&lt;$AI$4,2,IF(SUM(AE74:AH74)&lt;$AI$5,3,IF(SUM(AE74:AH74)&lt;$AI$6,4,5)))))</f>
        <v>1</v>
      </c>
      <c r="AJ74" s="146">
        <f>'Crisis Indicator Data'!AC68</f>
        <v>0</v>
      </c>
      <c r="AK74" s="146">
        <f>'Crisis Indicator Data'!AD68</f>
        <v>1</v>
      </c>
      <c r="AL74" s="149">
        <f t="shared" ref="AL74:AL124" si="26">IF(SUM(AJ74:AK74)=0,0,IF(SUM(AJ74,AK74)=$AL$3,1,IF(SUM(AJ74:AK74)&lt;$AL$4,2,IF(SUM(AJ74:AK74)&lt;$AL$5,3,IF(SUM(AJ74:AK74)&lt;$AL$6,4,5)))))</f>
        <v>1</v>
      </c>
      <c r="AM74" s="146">
        <f>'Crisis Indicator Data'!AE68</f>
        <v>0</v>
      </c>
      <c r="AN74" s="146">
        <f>'Crisis Indicator Data'!AF68</f>
        <v>0</v>
      </c>
      <c r="AO74" s="146">
        <f>'Crisis Indicator Data'!AG68</f>
        <v>0</v>
      </c>
      <c r="AP74" s="149">
        <f t="shared" ref="AP74:AP124" si="27">IF(SUM(AM74:AO74)=0,0,IF(SUM(AM74:AO74)=$AP$3,1,IF(SUM(AM74:AO74)&lt;$AP$4,2,IF(SUM(AM74:AO74)&lt;$AP$5,3,IF(SUM(AM74:AO74)&lt;$AP$6,4,5)))))</f>
        <v>0</v>
      </c>
      <c r="AQ74" s="152">
        <f t="shared" ref="AQ74:AQ124" si="28">IF(AE74=3,5,ROUND(AVERAGE(AI74,AL74,AP74),0))</f>
        <v>1</v>
      </c>
      <c r="AR74" s="154">
        <f t="shared" ref="AR74:AR124" si="29">IF(AND(Z74="x",AQ74="x"),"x",ROUND(AVERAGE(Z74,AQ74),1))</f>
        <v>1</v>
      </c>
    </row>
    <row r="75" spans="1:44" ht="13.5" customHeight="1" x14ac:dyDescent="0.35">
      <c r="A75" s="1" t="str">
        <f>'Crisis Indicator Data'!A69</f>
        <v>Complex crisis in Mozambique</v>
      </c>
      <c r="B75" s="1" t="str">
        <f>'Crisis Indicator Data'!B69</f>
        <v>Complex crisis</v>
      </c>
      <c r="C75" s="25" t="str">
        <f>'Crisis Indicator Data'!C69</f>
        <v>MOZ001</v>
      </c>
      <c r="D75" s="25" t="str">
        <f>'Crisis Indicator Data'!D69</f>
        <v>Mozambique</v>
      </c>
      <c r="E75" s="25" t="str">
        <f>'Crisis Indicator Data'!E69</f>
        <v>MOZ</v>
      </c>
      <c r="F75" s="142">
        <f>IF(B75="Regional crisis",(IF(VLOOKUP($C75,'Regional Crises'!$B$1:$R$51,7,FALSE)="x","x",ROUND(IF(VLOOKUP($C75,'Regional Crises'!$B$1:$R$51,7,FALSE)&gt;$F$126,5,IF(VLOOKUP($C75,'Regional Crises'!$B$1:$R$51,7,FALSE)&lt;F$125,0,($F$126-VLOOKUP($C75,'Regional Crises'!$B$1:$R$51,7,FALSE))/($F$126-$F$125)*5)),1))),IF(VLOOKUP($E75,'Country Indicator Data'!$B$3:$N$193,3,FALSE)="x","x",ROUND(IF(VLOOKUP($E75,'Country Indicator Data'!$B$3:$N$193,3,FALSE)&gt;$F$126,5,IF(VLOOKUP($E75,'Country Indicator Data'!$B$3:$N$193,3,FALSE)&lt;$F$125,0,($F$126-VLOOKUP($E75,'Country Indicator Data'!$B$3:$N$193,3,FALSE))/($F$126-$F$125)*5)),1)))</f>
        <v>2.5</v>
      </c>
      <c r="G75" s="142">
        <f>IF(B75="Regional crisis",(IF(VLOOKUP($C75,'Regional Crises'!$B$1:$R$51,9,FALSE)="x","x",ROUND(IF(VLOOKUP($C75,'Regional Crises'!$B$1:$R$51,9,FALSE)&gt;G$126,5,IF(VLOOKUP($C75,'Regional Crises'!$B$1:$R$51,9,FALSE)&lt;G$125,0,(G$126-VLOOKUP($C75,'Regional Crises'!$B$1:$R$51,9,FALSE))/(G$126-G$125)*5)),1))),IF(VLOOKUP($E75,'Country Indicator Data'!$B$3:$N$193,5,FALSE)="x","x",ROUND(IF(VLOOKUP($E75,'Country Indicator Data'!$B$3:$N$193,5,FALSE)&gt;G$126,5,IF(VLOOKUP($E75,'Country Indicator Data'!$B$3:$N$193,5,FALSE)&lt;G$125,0,(G$126-VLOOKUP($E75,'Country Indicator Data'!$B$3:$N$193,5,FALSE))/(G$126-G$125)*5)),1)))</f>
        <v>2.8</v>
      </c>
      <c r="H75" s="143">
        <f t="shared" si="15"/>
        <v>2.65</v>
      </c>
      <c r="I75" s="142">
        <f>IF(B75="Regional crisis",(IF(VLOOKUP($C75,'Regional Crises'!$B$1:$R$51,6,FALSE)="x","x",ROUND(IF(VLOOKUP($C75,'Regional Crises'!$B$1:$R$51,6,FALSE)&gt;I$126,5,IF(VLOOKUP($C75,'Regional Crises'!$B$1:$R$51,6,FALSE)&lt;I$125,0,5-(I$126-VLOOKUP($C75,'Regional Crises'!$B$1:$R$51,6,FALSE))/(I$126-I$125)*5)),1))),IF(VLOOKUP($E75,'Country Indicator Data'!$B$3:$N$193,2,FALSE)="x","x",ROUND(IF(VLOOKUP($E75,'Country Indicator Data'!$B$3:$N$193,2,FALSE)&gt;I$126,5,IF(VLOOKUP($E75,'Country Indicator Data'!$B$3:$N$193,2,FALSE)&lt;I$125,0,5-(I$126-VLOOKUP($E75,'Country Indicator Data'!$B$3:$N$193,2,FALSE))/(I$126-I$125)*5)),1)))</f>
        <v>4.5</v>
      </c>
      <c r="J75" s="142">
        <f>IF(B75="Regional crisis",(IF(VLOOKUP($C75,'Regional Crises'!$B$1:$R$51,8,FALSE)="x","x",ROUND(IF(VLOOKUP($C75,'Regional Crises'!$B$1:$R$51,8,FALSE)&gt;J$126,5,IF(VLOOKUP($C75,'Regional Crises'!$B$1:$R$51,8,FALSE)&lt;J$125,0,5-(J$126-VLOOKUP($C75,'Regional Crises'!$B$1:$R$51,8,FALSE))/(J$126-J$125)*5)),1))),IF(VLOOKUP($E75,'Country Indicator Data'!$B$3:$N$193,4,FALSE)="x","x",ROUND(IF(VLOOKUP($E75,'Country Indicator Data'!$B$3:$N$193,4,FALSE)&gt;J$126,5,IF(VLOOKUP($E75,'Country Indicator Data'!$B$3:$N$193,4,FALSE)&lt;J$125,0,5-(J$126-VLOOKUP($E75,'Country Indicator Data'!$B$3:$N$193,4,FALSE))/(J$126-J$125)*5)),1)))</f>
        <v>1.7</v>
      </c>
      <c r="K75" s="143">
        <f t="shared" si="16"/>
        <v>3.1</v>
      </c>
      <c r="L75" s="142">
        <f>IF(B75="Regional crisis",(IF(VLOOKUP($C75,'Regional Crises'!$B$1:$R$51,10,FALSE)="x","x",ROUND(IF(VLOOKUP($C75,'Regional Crises'!$B$1:$R$51,10,FALSE)&gt;L$126,5,IF(VLOOKUP($C75,'Regional Crises'!$B$1:$R$51,10,FALSE)&lt;L$125,0,5-(L$126-VLOOKUP($C75,'Regional Crises'!$B$1:$R$51,10,FALSE))/(L$126-L$125)*5)),1))),IF(VLOOKUP($E75,'Country Indicator Data'!$B$3:$N$193,6,FALSE)="x","x",ROUND(IF(VLOOKUP($E75,'Country Indicator Data'!$B$3:$N$193,6,FALSE)&gt;L$126,5,IF(VLOOKUP($E75,'Country Indicator Data'!$B$3:$N$193,6,FALSE)&lt;L$125,0,5-(L$126-VLOOKUP($E75,'Country Indicator Data'!$B$3:$N$193,6,FALSE))/(L$126-L$125)*5)),1)))</f>
        <v>3.8</v>
      </c>
      <c r="M75" s="142">
        <f>IF(B75="Regional crisis",(IF(VLOOKUP($C75,'Regional Crises'!$B$1:$R$51,11,FALSE)="x","x",ROUND(IF(VLOOKUP($C75,'Regional Crises'!$B$1:$R$51,11,FALSE)&gt;M$126,5,IF(VLOOKUP($C75,'Regional Crises'!$B$1:$R$51,11,FALSE)&lt;M$125,0,5-(M$126-VLOOKUP($C75,'Regional Crises'!$B$1:$R$51,11,FALSE))/(M$126-M$125)*5)),1))),IF(VLOOKUP($E75,'Country Indicator Data'!$B$3:$N$193,7,FALSE)="x","x",ROUND(IF(VLOOKUP($E75,'Country Indicator Data'!$B$3:$N$193,7,FALSE)&gt;M$126,5,IF(VLOOKUP($E75,'Country Indicator Data'!$B$3:$N$193,7,FALSE)&lt;M$125,0,5-(M$126-VLOOKUP($E75,'Country Indicator Data'!$B$3:$N$193,7,FALSE))/(M$126-M$125)*5)),1)))</f>
        <v>2.6</v>
      </c>
      <c r="N75" s="143">
        <f t="shared" si="17"/>
        <v>3.2</v>
      </c>
      <c r="O75" s="151">
        <f t="shared" si="18"/>
        <v>2.9833333333333329</v>
      </c>
      <c r="P75" s="142">
        <f>IF(B75="Regional crisis",VLOOKUP(C75,'Regional Crises'!$B$1:$R$54,12,FALSE),VLOOKUP(E75,'Country Indicator Data'!$B$3:$I$193,8,FALSE))</f>
        <v>3</v>
      </c>
      <c r="Q75" s="142">
        <f>IF(B75="Regional crisis",(IF(VLOOKUP(C75,'Regional Crises'!$B$1:$R$54,13,FALSE)="x","x",IF(VLOOKUP(C75,'Regional Crises'!$B$1:$R$54,13,FALSE)&gt;Q$7,5,IF(VLOOKUP(C75,'Regional Crises'!$B$1:$R$54,13,FALSE)&gt;Q$6,4,IF(VLOOKUP(C75,'Regional Crises'!$B$1:$R$54,13,FALSE)&gt;Q$5,3,IF(VLOOKUP(C75,'Regional Crises'!$B$1:$R$54,13,FALSE)&gt;Q$4,2,IF(VLOOKUP(C75,'Regional Crises'!$B$1:$R$54,13,FALSE)&gt;$Q$3,1,0))))))),(IF(VLOOKUP($E75,'Country Indicator Data'!$B$3:$P$193,9,FALSE)="x","x",IF(VLOOKUP($E75,'Country Indicator Data'!$B$3:$P$193,9,FALSE)&gt;Q$7,5,IF(VLOOKUP($E75,'Country Indicator Data'!$B$3:$P$193,9,FALSE)&gt;Q$6,4,IF(VLOOKUP($E75,'Country Indicator Data'!$B$3:$P$193,9,FALSE)&gt;Q$5,3,IF(VLOOKUP($E75,'Country Indicator Data'!$B$3:$P$193,9,FALSE)&gt;Q$4,2,IF(VLOOKUP($E75,'Country Indicator Data'!$B$3:$P$193,9,FALSE)&gt;$Q$3,1,0))))))))</f>
        <v>3</v>
      </c>
      <c r="R75" s="151">
        <f t="shared" si="19"/>
        <v>3</v>
      </c>
      <c r="S75" s="142">
        <f>IF(B75="Regional crisis",((IF(VLOOKUP($C75,'Regional Crises'!$B$1:$R$51,17,FALSE)="x","x",ROUND(IF(VLOOKUP($C75,'Regional Crises'!$B$1:$R$51,17,FALSE)&gt;S$126,0,IF(VLOOKUP($C75,'Regional Crises'!$B$1:$R$51,17,FALSE)&lt;S$125,5,(S$126-VLOOKUP($C75,'Regional Crises'!$B$1:$R$51,17,FALSE))/(S$126-S$125)*5)),1)))),(IF(VLOOKUP($E75,'Country Indicator Data'!$B$3:$N$193,13,FALSE)="x","x",ROUND(IF(VLOOKUP($E75,'Country Indicator Data'!$B$3:$N$193,13,FALSE)&gt;S$126,0,IF(VLOOKUP($E75,'Country Indicator Data'!$B$3:$N$193,13,FALSE)&lt;S$125,5,(S$126-VLOOKUP($E75,'Country Indicator Data'!$B$3:$N$193,13,FALSE))/(S$126-S$125)*5)),1))))</f>
        <v>3.7</v>
      </c>
      <c r="T75" s="142">
        <f>IF(B75="Regional crisis",((IF(VLOOKUP($C75,'Regional Crises'!$B$1:$R$51,14,FALSE)="x","x",ROUND(IF(VLOOKUP($C75,'Regional Crises'!$B$1:$R$51,14,FALSE)&gt;T$126,0,IF(VLOOKUP($C75,'Regional Crises'!$B$1:$R$51,14,FALSE)&lt;T$125,5,(T$126-VLOOKUP($C75,'Regional Crises'!$B$1:$R$51,14,FALSE))/(T$126-T$125)*5)),1)))),(IF(VLOOKUP($E75,'Country Indicator Data'!$B$3:$N$193,10,FALSE)="x","x",ROUND(IF(VLOOKUP($E75,'Country Indicator Data'!$B$3:$N$193,10,FALSE)&gt;T$126,0,IF(VLOOKUP($E75,'Country Indicator Data'!$B$3:$N$193,10,FALSE)&lt;T$125,5,(T$126-VLOOKUP($E75,'Country Indicator Data'!$B$3:$N$193,10,FALSE))/(T$126-T$125)*5)),1))))</f>
        <v>3.4</v>
      </c>
      <c r="U75" s="142">
        <f>IF(B75="Regional crisis",((IF(VLOOKUP($C75,'Regional Crises'!$B$1:$R$51,15,FALSE)="x","x",ROUND(IF(VLOOKUP($C75,'Regional Crises'!$B$1:$R$51,15,FALSE)&gt;U$126,0,IF(VLOOKUP($C75,'Regional Crises'!$B$1:$R$51,15,FALSE)&lt;U$125,5,(U$126-VLOOKUP($C75,'Regional Crises'!$B$1:$R$51,15,FALSE))/(U$126-U$125)*5)),1)))),(IF(VLOOKUP($E75,'Country Indicator Data'!$B$3:$N$193,11,FALSE)="x","x",ROUND(IF(VLOOKUP($E75,'Country Indicator Data'!$B$3:$N$193,11,FALSE)&gt;U$126,0,IF(VLOOKUP($E75,'Country Indicator Data'!$B$3:$N$193,11,FALSE)&lt;U$125,5,(U$126-VLOOKUP($E75,'Country Indicator Data'!$B$3:$N$193,11,FALSE))/(U$126-U$125)*5)),1))))</f>
        <v>3.5</v>
      </c>
      <c r="V75" s="142">
        <f>IF(B75="Regional crisis",((IF(VLOOKUP($C75,'Regional Crises'!$B$1:$R$51,16,FALSE)="x","x",ROUND(IF(VLOOKUP($C75,'Regional Crises'!$B$1:$R$51,16,FALSE)&gt;V$126,0,IF(VLOOKUP($C75,'Regional Crises'!$B$1:$R$51,16,FALSE)&lt;V$125,5,(V$126-VLOOKUP($C75,'Regional Crises'!$B$1:$R$51,16,FALSE))/(V$126-V$125)*5)),1)))),(IF(VLOOKUP($E75,'Country Indicator Data'!$B$3:$N$193,12,FALSE)="x","x",ROUND(IF(VLOOKUP($E75,'Country Indicator Data'!$B$3:$N$193,12,FALSE)&gt;V$126,0,IF(VLOOKUP($E75,'Country Indicator Data'!$B$3:$N$193,12,FALSE)&lt;V$125,5,(V$126-VLOOKUP($E75,'Country Indicator Data'!$B$3:$N$193,12,FALSE))/(V$126-V$125)*5)),1))))</f>
        <v>2.4</v>
      </c>
      <c r="W75" s="151">
        <f t="shared" si="20"/>
        <v>3.3</v>
      </c>
      <c r="X75" s="154">
        <f t="shared" si="21"/>
        <v>3.1</v>
      </c>
      <c r="Y75" s="142">
        <f>IF('Core Indicators'!FC69="x","x",IF('Core Indicators'!FC69&gt;=Y$7,5,IF('Core Indicators'!FC69&gt;=Y$6,4,IF('Core Indicators'!FC69&gt;=Y$5,3,IF('Core Indicators'!FC69&gt;=Y$4,2,IF('Core Indicators'!FC69&gt;=Y$3,1,0))))))</f>
        <v>3</v>
      </c>
      <c r="Z75" s="151">
        <f t="shared" si="22"/>
        <v>3</v>
      </c>
      <c r="AA75" s="144" t="str">
        <f>IF(OR('Crisis Indicator Data'!$W69="x",ISNA('Crisis Indicator Data'!$Q69)),"x",'Crisis Indicator Data'!$W69/SUM('Crisis Indicator Data'!$Q69:$U69))</f>
        <v>x</v>
      </c>
      <c r="AB75" s="148" t="str">
        <f t="shared" si="23"/>
        <v>x</v>
      </c>
      <c r="AC75" s="144" t="str">
        <f>IF(OR('Crisis Indicator Data'!$X69="x",ISNA('Crisis Indicator Data'!$Q69)),"x",'Crisis Indicator Data'!$X69/SUM('Crisis Indicator Data'!$Q69:$U69))</f>
        <v>x</v>
      </c>
      <c r="AD75" s="148" t="str">
        <f t="shared" si="24"/>
        <v>x</v>
      </c>
      <c r="AE75" s="146">
        <f>'Crisis Indicator Data'!Y69</f>
        <v>0</v>
      </c>
      <c r="AF75" s="146">
        <f>'Crisis Indicator Data'!Z69</f>
        <v>0</v>
      </c>
      <c r="AG75" s="146">
        <f>'Crisis Indicator Data'!AA69</f>
        <v>0</v>
      </c>
      <c r="AH75" s="146">
        <f>'Crisis Indicator Data'!AB69</f>
        <v>0</v>
      </c>
      <c r="AI75" s="149">
        <f t="shared" si="25"/>
        <v>0</v>
      </c>
      <c r="AJ75" s="146">
        <f>'Crisis Indicator Data'!AC69</f>
        <v>0</v>
      </c>
      <c r="AK75" s="146">
        <f>'Crisis Indicator Data'!AD69</f>
        <v>2</v>
      </c>
      <c r="AL75" s="149">
        <f t="shared" si="26"/>
        <v>2</v>
      </c>
      <c r="AM75" s="146">
        <f>'Crisis Indicator Data'!AE69</f>
        <v>3</v>
      </c>
      <c r="AN75" s="146">
        <f>'Crisis Indicator Data'!AF69</f>
        <v>1</v>
      </c>
      <c r="AO75" s="146">
        <f>'Crisis Indicator Data'!AG69</f>
        <v>1</v>
      </c>
      <c r="AP75" s="149">
        <f t="shared" si="27"/>
        <v>4</v>
      </c>
      <c r="AQ75" s="152">
        <f t="shared" si="28"/>
        <v>2</v>
      </c>
      <c r="AR75" s="154">
        <f t="shared" si="29"/>
        <v>2.5</v>
      </c>
    </row>
    <row r="76" spans="1:44" ht="13.5" customHeight="1" x14ac:dyDescent="0.35">
      <c r="A76" s="1" t="str">
        <f>'Crisis Indicator Data'!A70</f>
        <v>Cabo Delgado Islamist Insurgency</v>
      </c>
      <c r="B76" s="1" t="str">
        <f>'Crisis Indicator Data'!B70</f>
        <v>Other type of violence</v>
      </c>
      <c r="C76" s="25" t="str">
        <f>'Crisis Indicator Data'!C70</f>
        <v>MOZ004</v>
      </c>
      <c r="D76" s="25" t="str">
        <f>'Crisis Indicator Data'!D70</f>
        <v>Mozambique</v>
      </c>
      <c r="E76" s="25" t="str">
        <f>'Crisis Indicator Data'!E70</f>
        <v>MOZ</v>
      </c>
      <c r="F76" s="142">
        <f>IF(B76="Regional crisis",(IF(VLOOKUP($C76,'Regional Crises'!$B$1:$R$51,7,FALSE)="x","x",ROUND(IF(VLOOKUP($C76,'Regional Crises'!$B$1:$R$51,7,FALSE)&gt;$F$126,5,IF(VLOOKUP($C76,'Regional Crises'!$B$1:$R$51,7,FALSE)&lt;F$125,0,($F$126-VLOOKUP($C76,'Regional Crises'!$B$1:$R$51,7,FALSE))/($F$126-$F$125)*5)),1))),IF(VLOOKUP($E76,'Country Indicator Data'!$B$3:$N$193,3,FALSE)="x","x",ROUND(IF(VLOOKUP($E76,'Country Indicator Data'!$B$3:$N$193,3,FALSE)&gt;$F$126,5,IF(VLOOKUP($E76,'Country Indicator Data'!$B$3:$N$193,3,FALSE)&lt;$F$125,0,($F$126-VLOOKUP($E76,'Country Indicator Data'!$B$3:$N$193,3,FALSE))/($F$126-$F$125)*5)),1)))</f>
        <v>2.5</v>
      </c>
      <c r="G76" s="142">
        <f>IF(B76="Regional crisis",(IF(VLOOKUP($C76,'Regional Crises'!$B$1:$R$51,9,FALSE)="x","x",ROUND(IF(VLOOKUP($C76,'Regional Crises'!$B$1:$R$51,9,FALSE)&gt;G$126,5,IF(VLOOKUP($C76,'Regional Crises'!$B$1:$R$51,9,FALSE)&lt;G$125,0,(G$126-VLOOKUP($C76,'Regional Crises'!$B$1:$R$51,9,FALSE))/(G$126-G$125)*5)),1))),IF(VLOOKUP($E76,'Country Indicator Data'!$B$3:$N$193,5,FALSE)="x","x",ROUND(IF(VLOOKUP($E76,'Country Indicator Data'!$B$3:$N$193,5,FALSE)&gt;G$126,5,IF(VLOOKUP($E76,'Country Indicator Data'!$B$3:$N$193,5,FALSE)&lt;G$125,0,(G$126-VLOOKUP($E76,'Country Indicator Data'!$B$3:$N$193,5,FALSE))/(G$126-G$125)*5)),1)))</f>
        <v>2.8</v>
      </c>
      <c r="H76" s="143">
        <f t="shared" si="15"/>
        <v>2.65</v>
      </c>
      <c r="I76" s="142">
        <f>IF(B76="Regional crisis",(IF(VLOOKUP($C76,'Regional Crises'!$B$1:$R$51,6,FALSE)="x","x",ROUND(IF(VLOOKUP($C76,'Regional Crises'!$B$1:$R$51,6,FALSE)&gt;I$126,5,IF(VLOOKUP($C76,'Regional Crises'!$B$1:$R$51,6,FALSE)&lt;I$125,0,5-(I$126-VLOOKUP($C76,'Regional Crises'!$B$1:$R$51,6,FALSE))/(I$126-I$125)*5)),1))),IF(VLOOKUP($E76,'Country Indicator Data'!$B$3:$N$193,2,FALSE)="x","x",ROUND(IF(VLOOKUP($E76,'Country Indicator Data'!$B$3:$N$193,2,FALSE)&gt;I$126,5,IF(VLOOKUP($E76,'Country Indicator Data'!$B$3:$N$193,2,FALSE)&lt;I$125,0,5-(I$126-VLOOKUP($E76,'Country Indicator Data'!$B$3:$N$193,2,FALSE))/(I$126-I$125)*5)),1)))</f>
        <v>4.5</v>
      </c>
      <c r="J76" s="142">
        <f>IF(B76="Regional crisis",(IF(VLOOKUP($C76,'Regional Crises'!$B$1:$R$51,8,FALSE)="x","x",ROUND(IF(VLOOKUP($C76,'Regional Crises'!$B$1:$R$51,8,FALSE)&gt;J$126,5,IF(VLOOKUP($C76,'Regional Crises'!$B$1:$R$51,8,FALSE)&lt;J$125,0,5-(J$126-VLOOKUP($C76,'Regional Crises'!$B$1:$R$51,8,FALSE))/(J$126-J$125)*5)),1))),IF(VLOOKUP($E76,'Country Indicator Data'!$B$3:$N$193,4,FALSE)="x","x",ROUND(IF(VLOOKUP($E76,'Country Indicator Data'!$B$3:$N$193,4,FALSE)&gt;J$126,5,IF(VLOOKUP($E76,'Country Indicator Data'!$B$3:$N$193,4,FALSE)&lt;J$125,0,5-(J$126-VLOOKUP($E76,'Country Indicator Data'!$B$3:$N$193,4,FALSE))/(J$126-J$125)*5)),1)))</f>
        <v>1.7</v>
      </c>
      <c r="K76" s="143">
        <f t="shared" si="16"/>
        <v>3.1</v>
      </c>
      <c r="L76" s="142">
        <f>IF(B76="Regional crisis",(IF(VLOOKUP($C76,'Regional Crises'!$B$1:$R$51,10,FALSE)="x","x",ROUND(IF(VLOOKUP($C76,'Regional Crises'!$B$1:$R$51,10,FALSE)&gt;L$126,5,IF(VLOOKUP($C76,'Regional Crises'!$B$1:$R$51,10,FALSE)&lt;L$125,0,5-(L$126-VLOOKUP($C76,'Regional Crises'!$B$1:$R$51,10,FALSE))/(L$126-L$125)*5)),1))),IF(VLOOKUP($E76,'Country Indicator Data'!$B$3:$N$193,6,FALSE)="x","x",ROUND(IF(VLOOKUP($E76,'Country Indicator Data'!$B$3:$N$193,6,FALSE)&gt;L$126,5,IF(VLOOKUP($E76,'Country Indicator Data'!$B$3:$N$193,6,FALSE)&lt;L$125,0,5-(L$126-VLOOKUP($E76,'Country Indicator Data'!$B$3:$N$193,6,FALSE))/(L$126-L$125)*5)),1)))</f>
        <v>3.8</v>
      </c>
      <c r="M76" s="142">
        <f>IF(B76="Regional crisis",(IF(VLOOKUP($C76,'Regional Crises'!$B$1:$R$51,11,FALSE)="x","x",ROUND(IF(VLOOKUP($C76,'Regional Crises'!$B$1:$R$51,11,FALSE)&gt;M$126,5,IF(VLOOKUP($C76,'Regional Crises'!$B$1:$R$51,11,FALSE)&lt;M$125,0,5-(M$126-VLOOKUP($C76,'Regional Crises'!$B$1:$R$51,11,FALSE))/(M$126-M$125)*5)),1))),IF(VLOOKUP($E76,'Country Indicator Data'!$B$3:$N$193,7,FALSE)="x","x",ROUND(IF(VLOOKUP($E76,'Country Indicator Data'!$B$3:$N$193,7,FALSE)&gt;M$126,5,IF(VLOOKUP($E76,'Country Indicator Data'!$B$3:$N$193,7,FALSE)&lt;M$125,0,5-(M$126-VLOOKUP($E76,'Country Indicator Data'!$B$3:$N$193,7,FALSE))/(M$126-M$125)*5)),1)))</f>
        <v>2.6</v>
      </c>
      <c r="N76" s="143">
        <f t="shared" si="17"/>
        <v>3.2</v>
      </c>
      <c r="O76" s="151">
        <f t="shared" si="18"/>
        <v>2.9833333333333329</v>
      </c>
      <c r="P76" s="142">
        <f>IF(B76="Regional crisis",VLOOKUP(C76,'Regional Crises'!$B$1:$R$54,12,FALSE),VLOOKUP(E76,'Country Indicator Data'!$B$3:$I$193,8,FALSE))</f>
        <v>3</v>
      </c>
      <c r="Q76" s="142">
        <f>IF(B76="Regional crisis",(IF(VLOOKUP(C76,'Regional Crises'!$B$1:$R$54,13,FALSE)="x","x",IF(VLOOKUP(C76,'Regional Crises'!$B$1:$R$54,13,FALSE)&gt;Q$7,5,IF(VLOOKUP(C76,'Regional Crises'!$B$1:$R$54,13,FALSE)&gt;Q$6,4,IF(VLOOKUP(C76,'Regional Crises'!$B$1:$R$54,13,FALSE)&gt;Q$5,3,IF(VLOOKUP(C76,'Regional Crises'!$B$1:$R$54,13,FALSE)&gt;Q$4,2,IF(VLOOKUP(C76,'Regional Crises'!$B$1:$R$54,13,FALSE)&gt;$Q$3,1,0))))))),(IF(VLOOKUP($E76,'Country Indicator Data'!$B$3:$P$193,9,FALSE)="x","x",IF(VLOOKUP($E76,'Country Indicator Data'!$B$3:$P$193,9,FALSE)&gt;Q$7,5,IF(VLOOKUP($E76,'Country Indicator Data'!$B$3:$P$193,9,FALSE)&gt;Q$6,4,IF(VLOOKUP($E76,'Country Indicator Data'!$B$3:$P$193,9,FALSE)&gt;Q$5,3,IF(VLOOKUP($E76,'Country Indicator Data'!$B$3:$P$193,9,FALSE)&gt;Q$4,2,IF(VLOOKUP($E76,'Country Indicator Data'!$B$3:$P$193,9,FALSE)&gt;$Q$3,1,0))))))))</f>
        <v>3</v>
      </c>
      <c r="R76" s="151">
        <f t="shared" si="19"/>
        <v>3</v>
      </c>
      <c r="S76" s="142">
        <f>IF(B76="Regional crisis",((IF(VLOOKUP($C76,'Regional Crises'!$B$1:$R$51,17,FALSE)="x","x",ROUND(IF(VLOOKUP($C76,'Regional Crises'!$B$1:$R$51,17,FALSE)&gt;S$126,0,IF(VLOOKUP($C76,'Regional Crises'!$B$1:$R$51,17,FALSE)&lt;S$125,5,(S$126-VLOOKUP($C76,'Regional Crises'!$B$1:$R$51,17,FALSE))/(S$126-S$125)*5)),1)))),(IF(VLOOKUP($E76,'Country Indicator Data'!$B$3:$N$193,13,FALSE)="x","x",ROUND(IF(VLOOKUP($E76,'Country Indicator Data'!$B$3:$N$193,13,FALSE)&gt;S$126,0,IF(VLOOKUP($E76,'Country Indicator Data'!$B$3:$N$193,13,FALSE)&lt;S$125,5,(S$126-VLOOKUP($E76,'Country Indicator Data'!$B$3:$N$193,13,FALSE))/(S$126-S$125)*5)),1))))</f>
        <v>3.7</v>
      </c>
      <c r="T76" s="142">
        <f>IF(B76="Regional crisis",((IF(VLOOKUP($C76,'Regional Crises'!$B$1:$R$51,14,FALSE)="x","x",ROUND(IF(VLOOKUP($C76,'Regional Crises'!$B$1:$R$51,14,FALSE)&gt;T$126,0,IF(VLOOKUP($C76,'Regional Crises'!$B$1:$R$51,14,FALSE)&lt;T$125,5,(T$126-VLOOKUP($C76,'Regional Crises'!$B$1:$R$51,14,FALSE))/(T$126-T$125)*5)),1)))),(IF(VLOOKUP($E76,'Country Indicator Data'!$B$3:$N$193,10,FALSE)="x","x",ROUND(IF(VLOOKUP($E76,'Country Indicator Data'!$B$3:$N$193,10,FALSE)&gt;T$126,0,IF(VLOOKUP($E76,'Country Indicator Data'!$B$3:$N$193,10,FALSE)&lt;T$125,5,(T$126-VLOOKUP($E76,'Country Indicator Data'!$B$3:$N$193,10,FALSE))/(T$126-T$125)*5)),1))))</f>
        <v>3.4</v>
      </c>
      <c r="U76" s="142">
        <f>IF(B76="Regional crisis",((IF(VLOOKUP($C76,'Regional Crises'!$B$1:$R$51,15,FALSE)="x","x",ROUND(IF(VLOOKUP($C76,'Regional Crises'!$B$1:$R$51,15,FALSE)&gt;U$126,0,IF(VLOOKUP($C76,'Regional Crises'!$B$1:$R$51,15,FALSE)&lt;U$125,5,(U$126-VLOOKUP($C76,'Regional Crises'!$B$1:$R$51,15,FALSE))/(U$126-U$125)*5)),1)))),(IF(VLOOKUP($E76,'Country Indicator Data'!$B$3:$N$193,11,FALSE)="x","x",ROUND(IF(VLOOKUP($E76,'Country Indicator Data'!$B$3:$N$193,11,FALSE)&gt;U$126,0,IF(VLOOKUP($E76,'Country Indicator Data'!$B$3:$N$193,11,FALSE)&lt;U$125,5,(U$126-VLOOKUP($E76,'Country Indicator Data'!$B$3:$N$193,11,FALSE))/(U$126-U$125)*5)),1))))</f>
        <v>3.5</v>
      </c>
      <c r="V76" s="142">
        <f>IF(B76="Regional crisis",((IF(VLOOKUP($C76,'Regional Crises'!$B$1:$R$51,16,FALSE)="x","x",ROUND(IF(VLOOKUP($C76,'Regional Crises'!$B$1:$R$51,16,FALSE)&gt;V$126,0,IF(VLOOKUP($C76,'Regional Crises'!$B$1:$R$51,16,FALSE)&lt;V$125,5,(V$126-VLOOKUP($C76,'Regional Crises'!$B$1:$R$51,16,FALSE))/(V$126-V$125)*5)),1)))),(IF(VLOOKUP($E76,'Country Indicator Data'!$B$3:$N$193,12,FALSE)="x","x",ROUND(IF(VLOOKUP($E76,'Country Indicator Data'!$B$3:$N$193,12,FALSE)&gt;V$126,0,IF(VLOOKUP($E76,'Country Indicator Data'!$B$3:$N$193,12,FALSE)&lt;V$125,5,(V$126-VLOOKUP($E76,'Country Indicator Data'!$B$3:$N$193,12,FALSE))/(V$126-V$125)*5)),1))))</f>
        <v>2.4</v>
      </c>
      <c r="W76" s="151">
        <f t="shared" si="20"/>
        <v>3.3</v>
      </c>
      <c r="X76" s="154">
        <f t="shared" si="21"/>
        <v>3.1</v>
      </c>
      <c r="Y76" s="142">
        <f>IF('Core Indicators'!FC70="x","x",IF('Core Indicators'!FC70&gt;=Y$7,5,IF('Core Indicators'!FC70&gt;=Y$6,4,IF('Core Indicators'!FC70&gt;=Y$5,3,IF('Core Indicators'!FC70&gt;=Y$4,2,IF('Core Indicators'!FC70&gt;=Y$3,1,0))))))</f>
        <v>2</v>
      </c>
      <c r="Z76" s="151">
        <f t="shared" si="22"/>
        <v>2</v>
      </c>
      <c r="AA76" s="144" t="str">
        <f>IF(OR('Crisis Indicator Data'!$W70="x",ISNA('Crisis Indicator Data'!$Q70)),"x",'Crisis Indicator Data'!$W70/SUM('Crisis Indicator Data'!$Q70:$U70))</f>
        <v>x</v>
      </c>
      <c r="AB76" s="148" t="str">
        <f t="shared" si="23"/>
        <v>x</v>
      </c>
      <c r="AC76" s="144" t="str">
        <f>IF(OR('Crisis Indicator Data'!$X70="x",ISNA('Crisis Indicator Data'!$Q70)),"x",'Crisis Indicator Data'!$X70/SUM('Crisis Indicator Data'!$Q70:$U70))</f>
        <v>x</v>
      </c>
      <c r="AD76" s="148" t="str">
        <f t="shared" si="24"/>
        <v>x</v>
      </c>
      <c r="AE76" s="146">
        <f>'Crisis Indicator Data'!Y70</f>
        <v>0</v>
      </c>
      <c r="AF76" s="146">
        <f>'Crisis Indicator Data'!Z70</f>
        <v>0</v>
      </c>
      <c r="AG76" s="146">
        <f>'Crisis Indicator Data'!AA70</f>
        <v>0</v>
      </c>
      <c r="AH76" s="146">
        <f>'Crisis Indicator Data'!AB70</f>
        <v>0</v>
      </c>
      <c r="AI76" s="149">
        <f t="shared" si="25"/>
        <v>0</v>
      </c>
      <c r="AJ76" s="146">
        <f>'Crisis Indicator Data'!AC70</f>
        <v>0</v>
      </c>
      <c r="AK76" s="146">
        <f>'Crisis Indicator Data'!AD70</f>
        <v>2</v>
      </c>
      <c r="AL76" s="149">
        <f t="shared" si="26"/>
        <v>2</v>
      </c>
      <c r="AM76" s="146">
        <f>'Crisis Indicator Data'!AE70</f>
        <v>3</v>
      </c>
      <c r="AN76" s="146">
        <f>'Crisis Indicator Data'!AF70</f>
        <v>1</v>
      </c>
      <c r="AO76" s="146">
        <f>'Crisis Indicator Data'!AG70</f>
        <v>1</v>
      </c>
      <c r="AP76" s="149">
        <f t="shared" si="27"/>
        <v>4</v>
      </c>
      <c r="AQ76" s="152">
        <f t="shared" si="28"/>
        <v>2</v>
      </c>
      <c r="AR76" s="154">
        <f t="shared" si="29"/>
        <v>2</v>
      </c>
    </row>
    <row r="77" spans="1:44" ht="13.5" customHeight="1" x14ac:dyDescent="0.35">
      <c r="A77" s="1" t="str">
        <f>'Crisis Indicator Data'!A71</f>
        <v>Multiple crises in Myanmar</v>
      </c>
      <c r="B77" s="1" t="str">
        <f>'Crisis Indicator Data'!B71</f>
        <v>Multiple crises country</v>
      </c>
      <c r="C77" s="25" t="str">
        <f>'Crisis Indicator Data'!C71</f>
        <v>MMR001</v>
      </c>
      <c r="D77" s="25" t="str">
        <f>'Crisis Indicator Data'!D71</f>
        <v>Myanmar</v>
      </c>
      <c r="E77" s="25" t="str">
        <f>'Crisis Indicator Data'!E71</f>
        <v>MMR</v>
      </c>
      <c r="F77" s="142">
        <f>IF(B77="Regional crisis",(IF(VLOOKUP($C77,'Regional Crises'!$B$1:$R$51,7,FALSE)="x","x",ROUND(IF(VLOOKUP($C77,'Regional Crises'!$B$1:$R$51,7,FALSE)&gt;$F$126,5,IF(VLOOKUP($C77,'Regional Crises'!$B$1:$R$51,7,FALSE)&lt;F$125,0,($F$126-VLOOKUP($C77,'Regional Crises'!$B$1:$R$51,7,FALSE))/($F$126-$F$125)*5)),1))),IF(VLOOKUP($E77,'Country Indicator Data'!$B$3:$N$193,3,FALSE)="x","x",ROUND(IF(VLOOKUP($E77,'Country Indicator Data'!$B$3:$N$193,3,FALSE)&gt;$F$126,5,IF(VLOOKUP($E77,'Country Indicator Data'!$B$3:$N$193,3,FALSE)&lt;$F$125,0,($F$126-VLOOKUP($E77,'Country Indicator Data'!$B$3:$N$193,3,FALSE))/($F$126-$F$125)*5)),1)))</f>
        <v>5</v>
      </c>
      <c r="G77" s="142">
        <f>IF(B77="Regional crisis",(IF(VLOOKUP($C77,'Regional Crises'!$B$1:$R$51,9,FALSE)="x","x",ROUND(IF(VLOOKUP($C77,'Regional Crises'!$B$1:$R$51,9,FALSE)&gt;G$126,5,IF(VLOOKUP($C77,'Regional Crises'!$B$1:$R$51,9,FALSE)&lt;G$125,0,(G$126-VLOOKUP($C77,'Regional Crises'!$B$1:$R$51,9,FALSE))/(G$126-G$125)*5)),1))),IF(VLOOKUP($E77,'Country Indicator Data'!$B$3:$N$193,5,FALSE)="x","x",ROUND(IF(VLOOKUP($E77,'Country Indicator Data'!$B$3:$N$193,5,FALSE)&gt;G$126,5,IF(VLOOKUP($E77,'Country Indicator Data'!$B$3:$N$193,5,FALSE)&lt;G$125,0,(G$126-VLOOKUP($E77,'Country Indicator Data'!$B$3:$N$193,5,FALSE))/(G$126-G$125)*5)),1)))</f>
        <v>3.3</v>
      </c>
      <c r="H77" s="143">
        <f t="shared" si="15"/>
        <v>4.1500000000000004</v>
      </c>
      <c r="I77" s="142">
        <f>IF(B77="Regional crisis",(IF(VLOOKUP($C77,'Regional Crises'!$B$1:$R$51,6,FALSE)="x","x",ROUND(IF(VLOOKUP($C77,'Regional Crises'!$B$1:$R$51,6,FALSE)&gt;I$126,5,IF(VLOOKUP($C77,'Regional Crises'!$B$1:$R$51,6,FALSE)&lt;I$125,0,5-(I$126-VLOOKUP($C77,'Regional Crises'!$B$1:$R$51,6,FALSE))/(I$126-I$125)*5)),1))),IF(VLOOKUP($E77,'Country Indicator Data'!$B$3:$N$193,2,FALSE)="x","x",ROUND(IF(VLOOKUP($E77,'Country Indicator Data'!$B$3:$N$193,2,FALSE)&gt;I$126,5,IF(VLOOKUP($E77,'Country Indicator Data'!$B$3:$N$193,2,FALSE)&lt;I$125,0,5-(I$126-VLOOKUP($E77,'Country Indicator Data'!$B$3:$N$193,2,FALSE))/(I$126-I$125)*5)),1)))</f>
        <v>2.6</v>
      </c>
      <c r="J77" s="142">
        <f>IF(B77="Regional crisis",(IF(VLOOKUP($C77,'Regional Crises'!$B$1:$R$51,8,FALSE)="x","x",ROUND(IF(VLOOKUP($C77,'Regional Crises'!$B$1:$R$51,8,FALSE)&gt;J$126,5,IF(VLOOKUP($C77,'Regional Crises'!$B$1:$R$51,8,FALSE)&lt;J$125,0,5-(J$126-VLOOKUP($C77,'Regional Crises'!$B$1:$R$51,8,FALSE))/(J$126-J$125)*5)),1))),IF(VLOOKUP($E77,'Country Indicator Data'!$B$3:$N$193,4,FALSE)="x","x",ROUND(IF(VLOOKUP($E77,'Country Indicator Data'!$B$3:$N$193,4,FALSE)&gt;J$126,5,IF(VLOOKUP($E77,'Country Indicator Data'!$B$3:$N$193,4,FALSE)&lt;J$125,0,5-(J$126-VLOOKUP($E77,'Country Indicator Data'!$B$3:$N$193,4,FALSE))/(J$126-J$125)*5)),1)))</f>
        <v>3</v>
      </c>
      <c r="K77" s="143">
        <f t="shared" si="16"/>
        <v>2.8</v>
      </c>
      <c r="L77" s="142">
        <f>IF(B77="Regional crisis",(IF(VLOOKUP($C77,'Regional Crises'!$B$1:$R$51,10,FALSE)="x","x",ROUND(IF(VLOOKUP($C77,'Regional Crises'!$B$1:$R$51,10,FALSE)&gt;L$126,5,IF(VLOOKUP($C77,'Regional Crises'!$B$1:$R$51,10,FALSE)&lt;L$125,0,5-(L$126-VLOOKUP($C77,'Regional Crises'!$B$1:$R$51,10,FALSE))/(L$126-L$125)*5)),1))),IF(VLOOKUP($E77,'Country Indicator Data'!$B$3:$N$193,6,FALSE)="x","x",ROUND(IF(VLOOKUP($E77,'Country Indicator Data'!$B$3:$N$193,6,FALSE)&gt;L$126,5,IF(VLOOKUP($E77,'Country Indicator Data'!$B$3:$N$193,6,FALSE)&lt;L$125,0,5-(L$126-VLOOKUP($E77,'Country Indicator Data'!$B$3:$N$193,6,FALSE))/(L$126-L$125)*5)),1)))</f>
        <v>2.5</v>
      </c>
      <c r="M77" s="142" t="str">
        <f>IF(B77="Regional crisis",(IF(VLOOKUP($C77,'Regional Crises'!$B$1:$R$51,11,FALSE)="x","x",ROUND(IF(VLOOKUP($C77,'Regional Crises'!$B$1:$R$51,11,FALSE)&gt;M$126,5,IF(VLOOKUP($C77,'Regional Crises'!$B$1:$R$51,11,FALSE)&lt;M$125,0,5-(M$126-VLOOKUP($C77,'Regional Crises'!$B$1:$R$51,11,FALSE))/(M$126-M$125)*5)),1))),IF(VLOOKUP($E77,'Country Indicator Data'!$B$3:$N$193,7,FALSE)="x","x",ROUND(IF(VLOOKUP($E77,'Country Indicator Data'!$B$3:$N$193,7,FALSE)&gt;M$126,5,IF(VLOOKUP($E77,'Country Indicator Data'!$B$3:$N$193,7,FALSE)&lt;M$125,0,5-(M$126-VLOOKUP($E77,'Country Indicator Data'!$B$3:$N$193,7,FALSE))/(M$126-M$125)*5)),1)))</f>
        <v>x</v>
      </c>
      <c r="N77" s="143">
        <f t="shared" si="17"/>
        <v>2.5</v>
      </c>
      <c r="O77" s="151">
        <f t="shared" si="18"/>
        <v>3.15</v>
      </c>
      <c r="P77" s="142">
        <f>IF(B77="Regional crisis",VLOOKUP(C77,'Regional Crises'!$B$1:$R$54,12,FALSE),VLOOKUP(E77,'Country Indicator Data'!$B$3:$I$193,8,FALSE))</f>
        <v>4</v>
      </c>
      <c r="Q77" s="142">
        <f>IF(B77="Regional crisis",(IF(VLOOKUP(C77,'Regional Crises'!$B$1:$R$54,13,FALSE)="x","x",IF(VLOOKUP(C77,'Regional Crises'!$B$1:$R$54,13,FALSE)&gt;Q$7,5,IF(VLOOKUP(C77,'Regional Crises'!$B$1:$R$54,13,FALSE)&gt;Q$6,4,IF(VLOOKUP(C77,'Regional Crises'!$B$1:$R$54,13,FALSE)&gt;Q$5,3,IF(VLOOKUP(C77,'Regional Crises'!$B$1:$R$54,13,FALSE)&gt;Q$4,2,IF(VLOOKUP(C77,'Regional Crises'!$B$1:$R$54,13,FALSE)&gt;$Q$3,1,0))))))),(IF(VLOOKUP($E77,'Country Indicator Data'!$B$3:$P$193,9,FALSE)="x","x",IF(VLOOKUP($E77,'Country Indicator Data'!$B$3:$P$193,9,FALSE)&gt;Q$7,5,IF(VLOOKUP($E77,'Country Indicator Data'!$B$3:$P$193,9,FALSE)&gt;Q$6,4,IF(VLOOKUP($E77,'Country Indicator Data'!$B$3:$P$193,9,FALSE)&gt;Q$5,3,IF(VLOOKUP($E77,'Country Indicator Data'!$B$3:$P$193,9,FALSE)&gt;Q$4,2,IF(VLOOKUP($E77,'Country Indicator Data'!$B$3:$P$193,9,FALSE)&gt;$Q$3,1,0))))))))</f>
        <v>3</v>
      </c>
      <c r="R77" s="151">
        <f t="shared" si="19"/>
        <v>3.5</v>
      </c>
      <c r="S77" s="142">
        <f>IF(B77="Regional crisis",((IF(VLOOKUP($C77,'Regional Crises'!$B$1:$R$51,17,FALSE)="x","x",ROUND(IF(VLOOKUP($C77,'Regional Crises'!$B$1:$R$51,17,FALSE)&gt;S$126,0,IF(VLOOKUP($C77,'Regional Crises'!$B$1:$R$51,17,FALSE)&lt;S$125,5,(S$126-VLOOKUP($C77,'Regional Crises'!$B$1:$R$51,17,FALSE))/(S$126-S$125)*5)),1)))),(IF(VLOOKUP($E77,'Country Indicator Data'!$B$3:$N$193,13,FALSE)="x","x",ROUND(IF(VLOOKUP($E77,'Country Indicator Data'!$B$3:$N$193,13,FALSE)&gt;S$126,0,IF(VLOOKUP($E77,'Country Indicator Data'!$B$3:$N$193,13,FALSE)&lt;S$125,5,(S$126-VLOOKUP($E77,'Country Indicator Data'!$B$3:$N$193,13,FALSE))/(S$126-S$125)*5)),1))))</f>
        <v>3.6</v>
      </c>
      <c r="T77" s="142">
        <f>IF(B77="Regional crisis",((IF(VLOOKUP($C77,'Regional Crises'!$B$1:$R$51,14,FALSE)="x","x",ROUND(IF(VLOOKUP($C77,'Regional Crises'!$B$1:$R$51,14,FALSE)&gt;T$126,0,IF(VLOOKUP($C77,'Regional Crises'!$B$1:$R$51,14,FALSE)&lt;T$125,5,(T$126-VLOOKUP($C77,'Regional Crises'!$B$1:$R$51,14,FALSE))/(T$126-T$125)*5)),1)))),(IF(VLOOKUP($E77,'Country Indicator Data'!$B$3:$N$193,10,FALSE)="x","x",ROUND(IF(VLOOKUP($E77,'Country Indicator Data'!$B$3:$N$193,10,FALSE)&gt;T$126,0,IF(VLOOKUP($E77,'Country Indicator Data'!$B$3:$N$193,10,FALSE)&lt;T$125,5,(T$126-VLOOKUP($E77,'Country Indicator Data'!$B$3:$N$193,10,FALSE))/(T$126-T$125)*5)),1))))</f>
        <v>3.7</v>
      </c>
      <c r="U77" s="142">
        <f>IF(B77="Regional crisis",((IF(VLOOKUP($C77,'Regional Crises'!$B$1:$R$51,15,FALSE)="x","x",ROUND(IF(VLOOKUP($C77,'Regional Crises'!$B$1:$R$51,15,FALSE)&gt;U$126,0,IF(VLOOKUP($C77,'Regional Crises'!$B$1:$R$51,15,FALSE)&lt;U$125,5,(U$126-VLOOKUP($C77,'Regional Crises'!$B$1:$R$51,15,FALSE))/(U$126-U$125)*5)),1)))),(IF(VLOOKUP($E77,'Country Indicator Data'!$B$3:$N$193,11,FALSE)="x","x",ROUND(IF(VLOOKUP($E77,'Country Indicator Data'!$B$3:$N$193,11,FALSE)&gt;U$126,0,IF(VLOOKUP($E77,'Country Indicator Data'!$B$3:$N$193,11,FALSE)&lt;U$125,5,(U$126-VLOOKUP($E77,'Country Indicator Data'!$B$3:$N$193,11,FALSE))/(U$126-U$125)*5)),1))))</f>
        <v>3.5</v>
      </c>
      <c r="V77" s="142">
        <f>IF(B77="Regional crisis",((IF(VLOOKUP($C77,'Regional Crises'!$B$1:$R$51,16,FALSE)="x","x",ROUND(IF(VLOOKUP($C77,'Regional Crises'!$B$1:$R$51,16,FALSE)&gt;V$126,0,IF(VLOOKUP($C77,'Regional Crises'!$B$1:$R$51,16,FALSE)&lt;V$125,5,(V$126-VLOOKUP($C77,'Regional Crises'!$B$1:$R$51,16,FALSE))/(V$126-V$125)*5)),1)))),(IF(VLOOKUP($E77,'Country Indicator Data'!$B$3:$N$193,12,FALSE)="x","x",ROUND(IF(VLOOKUP($E77,'Country Indicator Data'!$B$3:$N$193,12,FALSE)&gt;V$126,0,IF(VLOOKUP($E77,'Country Indicator Data'!$B$3:$N$193,12,FALSE)&lt;V$125,5,(V$126-VLOOKUP($E77,'Country Indicator Data'!$B$3:$N$193,12,FALSE))/(V$126-V$125)*5)),1))))</f>
        <v>3.5</v>
      </c>
      <c r="W77" s="151">
        <f t="shared" si="20"/>
        <v>3.6</v>
      </c>
      <c r="X77" s="154">
        <f t="shared" si="21"/>
        <v>3.4</v>
      </c>
      <c r="Y77" s="142">
        <f>IF('Core Indicators'!FC71="x","x",IF('Core Indicators'!FC71&gt;=Y$7,5,IF('Core Indicators'!FC71&gt;=Y$6,4,IF('Core Indicators'!FC71&gt;=Y$5,3,IF('Core Indicators'!FC71&gt;=Y$4,2,IF('Core Indicators'!FC71&gt;=Y$3,1,0))))))</f>
        <v>3</v>
      </c>
      <c r="Z77" s="151">
        <f t="shared" si="22"/>
        <v>3</v>
      </c>
      <c r="AA77" s="144" t="str">
        <f>IF(OR('Crisis Indicator Data'!$W71="x",ISNA('Crisis Indicator Data'!$Q71)),"x",'Crisis Indicator Data'!$W71/SUM('Crisis Indicator Data'!$Q71:$U71))</f>
        <v>x</v>
      </c>
      <c r="AB77" s="148" t="str">
        <f t="shared" si="23"/>
        <v>x</v>
      </c>
      <c r="AC77" s="144" t="str">
        <f>IF(OR('Crisis Indicator Data'!$X71="x",ISNA('Crisis Indicator Data'!$Q71)),"x",'Crisis Indicator Data'!$X71/SUM('Crisis Indicator Data'!$Q71:$U71))</f>
        <v>x</v>
      </c>
      <c r="AD77" s="148" t="str">
        <f t="shared" si="24"/>
        <v>x</v>
      </c>
      <c r="AE77" s="146">
        <f>'Crisis Indicator Data'!Y71</f>
        <v>2</v>
      </c>
      <c r="AF77" s="146">
        <f>'Crisis Indicator Data'!Z71</f>
        <v>3</v>
      </c>
      <c r="AG77" s="146">
        <f>'Crisis Indicator Data'!AA71</f>
        <v>1</v>
      </c>
      <c r="AH77" s="146">
        <f>'Crisis Indicator Data'!AB71</f>
        <v>0</v>
      </c>
      <c r="AI77" s="149">
        <f t="shared" si="25"/>
        <v>3</v>
      </c>
      <c r="AJ77" s="146">
        <f>'Crisis Indicator Data'!AC71</f>
        <v>3</v>
      </c>
      <c r="AK77" s="146">
        <f>'Crisis Indicator Data'!AD71</f>
        <v>3</v>
      </c>
      <c r="AL77" s="149">
        <f t="shared" si="26"/>
        <v>5</v>
      </c>
      <c r="AM77" s="146">
        <f>'Crisis Indicator Data'!AE71</f>
        <v>3</v>
      </c>
      <c r="AN77" s="146">
        <f>'Crisis Indicator Data'!AF71</f>
        <v>1</v>
      </c>
      <c r="AO77" s="146">
        <f>'Crisis Indicator Data'!AG71</f>
        <v>3</v>
      </c>
      <c r="AP77" s="149">
        <f t="shared" si="27"/>
        <v>5</v>
      </c>
      <c r="AQ77" s="152">
        <f t="shared" si="28"/>
        <v>4</v>
      </c>
      <c r="AR77" s="154">
        <f t="shared" si="29"/>
        <v>3.5</v>
      </c>
    </row>
    <row r="78" spans="1:44" ht="13.5" customHeight="1" x14ac:dyDescent="0.35">
      <c r="A78" s="1" t="str">
        <f>'Crisis Indicator Data'!A72</f>
        <v>Rakhine Conflict</v>
      </c>
      <c r="B78" s="1" t="str">
        <f>'Crisis Indicator Data'!B72</f>
        <v>Conflict</v>
      </c>
      <c r="C78" s="25" t="str">
        <f>'Crisis Indicator Data'!C72</f>
        <v>MMR002</v>
      </c>
      <c r="D78" s="25" t="str">
        <f>'Crisis Indicator Data'!D72</f>
        <v>Myanmar</v>
      </c>
      <c r="E78" s="25" t="str">
        <f>'Crisis Indicator Data'!E72</f>
        <v>MMR</v>
      </c>
      <c r="F78" s="142">
        <f>IF(B78="Regional crisis",(IF(VLOOKUP($C78,'Regional Crises'!$B$1:$R$51,7,FALSE)="x","x",ROUND(IF(VLOOKUP($C78,'Regional Crises'!$B$1:$R$51,7,FALSE)&gt;$F$126,5,IF(VLOOKUP($C78,'Regional Crises'!$B$1:$R$51,7,FALSE)&lt;F$125,0,($F$126-VLOOKUP($C78,'Regional Crises'!$B$1:$R$51,7,FALSE))/($F$126-$F$125)*5)),1))),IF(VLOOKUP($E78,'Country Indicator Data'!$B$3:$N$193,3,FALSE)="x","x",ROUND(IF(VLOOKUP($E78,'Country Indicator Data'!$B$3:$N$193,3,FALSE)&gt;$F$126,5,IF(VLOOKUP($E78,'Country Indicator Data'!$B$3:$N$193,3,FALSE)&lt;$F$125,0,($F$126-VLOOKUP($E78,'Country Indicator Data'!$B$3:$N$193,3,FALSE))/($F$126-$F$125)*5)),1)))</f>
        <v>5</v>
      </c>
      <c r="G78" s="142">
        <f>IF(B78="Regional crisis",(IF(VLOOKUP($C78,'Regional Crises'!$B$1:$R$51,9,FALSE)="x","x",ROUND(IF(VLOOKUP($C78,'Regional Crises'!$B$1:$R$51,9,FALSE)&gt;G$126,5,IF(VLOOKUP($C78,'Regional Crises'!$B$1:$R$51,9,FALSE)&lt;G$125,0,(G$126-VLOOKUP($C78,'Regional Crises'!$B$1:$R$51,9,FALSE))/(G$126-G$125)*5)),1))),IF(VLOOKUP($E78,'Country Indicator Data'!$B$3:$N$193,5,FALSE)="x","x",ROUND(IF(VLOOKUP($E78,'Country Indicator Data'!$B$3:$N$193,5,FALSE)&gt;G$126,5,IF(VLOOKUP($E78,'Country Indicator Data'!$B$3:$N$193,5,FALSE)&lt;G$125,0,(G$126-VLOOKUP($E78,'Country Indicator Data'!$B$3:$N$193,5,FALSE))/(G$126-G$125)*5)),1)))</f>
        <v>3.3</v>
      </c>
      <c r="H78" s="143">
        <f t="shared" si="15"/>
        <v>4.1500000000000004</v>
      </c>
      <c r="I78" s="142">
        <f>IF(B78="Regional crisis",(IF(VLOOKUP($C78,'Regional Crises'!$B$1:$R$51,6,FALSE)="x","x",ROUND(IF(VLOOKUP($C78,'Regional Crises'!$B$1:$R$51,6,FALSE)&gt;I$126,5,IF(VLOOKUP($C78,'Regional Crises'!$B$1:$R$51,6,FALSE)&lt;I$125,0,5-(I$126-VLOOKUP($C78,'Regional Crises'!$B$1:$R$51,6,FALSE))/(I$126-I$125)*5)),1))),IF(VLOOKUP($E78,'Country Indicator Data'!$B$3:$N$193,2,FALSE)="x","x",ROUND(IF(VLOOKUP($E78,'Country Indicator Data'!$B$3:$N$193,2,FALSE)&gt;I$126,5,IF(VLOOKUP($E78,'Country Indicator Data'!$B$3:$N$193,2,FALSE)&lt;I$125,0,5-(I$126-VLOOKUP($E78,'Country Indicator Data'!$B$3:$N$193,2,FALSE))/(I$126-I$125)*5)),1)))</f>
        <v>2.6</v>
      </c>
      <c r="J78" s="142">
        <f>IF(B78="Regional crisis",(IF(VLOOKUP($C78,'Regional Crises'!$B$1:$R$51,8,FALSE)="x","x",ROUND(IF(VLOOKUP($C78,'Regional Crises'!$B$1:$R$51,8,FALSE)&gt;J$126,5,IF(VLOOKUP($C78,'Regional Crises'!$B$1:$R$51,8,FALSE)&lt;J$125,0,5-(J$126-VLOOKUP($C78,'Regional Crises'!$B$1:$R$51,8,FALSE))/(J$126-J$125)*5)),1))),IF(VLOOKUP($E78,'Country Indicator Data'!$B$3:$N$193,4,FALSE)="x","x",ROUND(IF(VLOOKUP($E78,'Country Indicator Data'!$B$3:$N$193,4,FALSE)&gt;J$126,5,IF(VLOOKUP($E78,'Country Indicator Data'!$B$3:$N$193,4,FALSE)&lt;J$125,0,5-(J$126-VLOOKUP($E78,'Country Indicator Data'!$B$3:$N$193,4,FALSE))/(J$126-J$125)*5)),1)))</f>
        <v>3</v>
      </c>
      <c r="K78" s="143">
        <f t="shared" si="16"/>
        <v>2.8</v>
      </c>
      <c r="L78" s="142">
        <f>IF(B78="Regional crisis",(IF(VLOOKUP($C78,'Regional Crises'!$B$1:$R$51,10,FALSE)="x","x",ROUND(IF(VLOOKUP($C78,'Regional Crises'!$B$1:$R$51,10,FALSE)&gt;L$126,5,IF(VLOOKUP($C78,'Regional Crises'!$B$1:$R$51,10,FALSE)&lt;L$125,0,5-(L$126-VLOOKUP($C78,'Regional Crises'!$B$1:$R$51,10,FALSE))/(L$126-L$125)*5)),1))),IF(VLOOKUP($E78,'Country Indicator Data'!$B$3:$N$193,6,FALSE)="x","x",ROUND(IF(VLOOKUP($E78,'Country Indicator Data'!$B$3:$N$193,6,FALSE)&gt;L$126,5,IF(VLOOKUP($E78,'Country Indicator Data'!$B$3:$N$193,6,FALSE)&lt;L$125,0,5-(L$126-VLOOKUP($E78,'Country Indicator Data'!$B$3:$N$193,6,FALSE))/(L$126-L$125)*5)),1)))</f>
        <v>2.5</v>
      </c>
      <c r="M78" s="142" t="str">
        <f>IF(B78="Regional crisis",(IF(VLOOKUP($C78,'Regional Crises'!$B$1:$R$51,11,FALSE)="x","x",ROUND(IF(VLOOKUP($C78,'Regional Crises'!$B$1:$R$51,11,FALSE)&gt;M$126,5,IF(VLOOKUP($C78,'Regional Crises'!$B$1:$R$51,11,FALSE)&lt;M$125,0,5-(M$126-VLOOKUP($C78,'Regional Crises'!$B$1:$R$51,11,FALSE))/(M$126-M$125)*5)),1))),IF(VLOOKUP($E78,'Country Indicator Data'!$B$3:$N$193,7,FALSE)="x","x",ROUND(IF(VLOOKUP($E78,'Country Indicator Data'!$B$3:$N$193,7,FALSE)&gt;M$126,5,IF(VLOOKUP($E78,'Country Indicator Data'!$B$3:$N$193,7,FALSE)&lt;M$125,0,5-(M$126-VLOOKUP($E78,'Country Indicator Data'!$B$3:$N$193,7,FALSE))/(M$126-M$125)*5)),1)))</f>
        <v>x</v>
      </c>
      <c r="N78" s="143">
        <f t="shared" si="17"/>
        <v>2.5</v>
      </c>
      <c r="O78" s="151">
        <f t="shared" si="18"/>
        <v>3.15</v>
      </c>
      <c r="P78" s="142">
        <f>IF(B78="Regional crisis",VLOOKUP(C78,'Regional Crises'!$B$1:$R$54,12,FALSE),VLOOKUP(E78,'Country Indicator Data'!$B$3:$I$193,8,FALSE))</f>
        <v>4</v>
      </c>
      <c r="Q78" s="142">
        <f>IF(B78="Regional crisis",(IF(VLOOKUP(C78,'Regional Crises'!$B$1:$R$54,13,FALSE)="x","x",IF(VLOOKUP(C78,'Regional Crises'!$B$1:$R$54,13,FALSE)&gt;Q$7,5,IF(VLOOKUP(C78,'Regional Crises'!$B$1:$R$54,13,FALSE)&gt;Q$6,4,IF(VLOOKUP(C78,'Regional Crises'!$B$1:$R$54,13,FALSE)&gt;Q$5,3,IF(VLOOKUP(C78,'Regional Crises'!$B$1:$R$54,13,FALSE)&gt;Q$4,2,IF(VLOOKUP(C78,'Regional Crises'!$B$1:$R$54,13,FALSE)&gt;$Q$3,1,0))))))),(IF(VLOOKUP($E78,'Country Indicator Data'!$B$3:$P$193,9,FALSE)="x","x",IF(VLOOKUP($E78,'Country Indicator Data'!$B$3:$P$193,9,FALSE)&gt;Q$7,5,IF(VLOOKUP($E78,'Country Indicator Data'!$B$3:$P$193,9,FALSE)&gt;Q$6,4,IF(VLOOKUP($E78,'Country Indicator Data'!$B$3:$P$193,9,FALSE)&gt;Q$5,3,IF(VLOOKUP($E78,'Country Indicator Data'!$B$3:$P$193,9,FALSE)&gt;Q$4,2,IF(VLOOKUP($E78,'Country Indicator Data'!$B$3:$P$193,9,FALSE)&gt;$Q$3,1,0))))))))</f>
        <v>3</v>
      </c>
      <c r="R78" s="151">
        <f t="shared" si="19"/>
        <v>3.5</v>
      </c>
      <c r="S78" s="142">
        <f>IF(B78="Regional crisis",((IF(VLOOKUP($C78,'Regional Crises'!$B$1:$R$51,17,FALSE)="x","x",ROUND(IF(VLOOKUP($C78,'Regional Crises'!$B$1:$R$51,17,FALSE)&gt;S$126,0,IF(VLOOKUP($C78,'Regional Crises'!$B$1:$R$51,17,FALSE)&lt;S$125,5,(S$126-VLOOKUP($C78,'Regional Crises'!$B$1:$R$51,17,FALSE))/(S$126-S$125)*5)),1)))),(IF(VLOOKUP($E78,'Country Indicator Data'!$B$3:$N$193,13,FALSE)="x","x",ROUND(IF(VLOOKUP($E78,'Country Indicator Data'!$B$3:$N$193,13,FALSE)&gt;S$126,0,IF(VLOOKUP($E78,'Country Indicator Data'!$B$3:$N$193,13,FALSE)&lt;S$125,5,(S$126-VLOOKUP($E78,'Country Indicator Data'!$B$3:$N$193,13,FALSE))/(S$126-S$125)*5)),1))))</f>
        <v>3.6</v>
      </c>
      <c r="T78" s="142">
        <f>IF(B78="Regional crisis",((IF(VLOOKUP($C78,'Regional Crises'!$B$1:$R$51,14,FALSE)="x","x",ROUND(IF(VLOOKUP($C78,'Regional Crises'!$B$1:$R$51,14,FALSE)&gt;T$126,0,IF(VLOOKUP($C78,'Regional Crises'!$B$1:$R$51,14,FALSE)&lt;T$125,5,(T$126-VLOOKUP($C78,'Regional Crises'!$B$1:$R$51,14,FALSE))/(T$126-T$125)*5)),1)))),(IF(VLOOKUP($E78,'Country Indicator Data'!$B$3:$N$193,10,FALSE)="x","x",ROUND(IF(VLOOKUP($E78,'Country Indicator Data'!$B$3:$N$193,10,FALSE)&gt;T$126,0,IF(VLOOKUP($E78,'Country Indicator Data'!$B$3:$N$193,10,FALSE)&lt;T$125,5,(T$126-VLOOKUP($E78,'Country Indicator Data'!$B$3:$N$193,10,FALSE))/(T$126-T$125)*5)),1))))</f>
        <v>3.7</v>
      </c>
      <c r="U78" s="142">
        <f>IF(B78="Regional crisis",((IF(VLOOKUP($C78,'Regional Crises'!$B$1:$R$51,15,FALSE)="x","x",ROUND(IF(VLOOKUP($C78,'Regional Crises'!$B$1:$R$51,15,FALSE)&gt;U$126,0,IF(VLOOKUP($C78,'Regional Crises'!$B$1:$R$51,15,FALSE)&lt;U$125,5,(U$126-VLOOKUP($C78,'Regional Crises'!$B$1:$R$51,15,FALSE))/(U$126-U$125)*5)),1)))),(IF(VLOOKUP($E78,'Country Indicator Data'!$B$3:$N$193,11,FALSE)="x","x",ROUND(IF(VLOOKUP($E78,'Country Indicator Data'!$B$3:$N$193,11,FALSE)&gt;U$126,0,IF(VLOOKUP($E78,'Country Indicator Data'!$B$3:$N$193,11,FALSE)&lt;U$125,5,(U$126-VLOOKUP($E78,'Country Indicator Data'!$B$3:$N$193,11,FALSE))/(U$126-U$125)*5)),1))))</f>
        <v>3.5</v>
      </c>
      <c r="V78" s="142">
        <f>IF(B78="Regional crisis",((IF(VLOOKUP($C78,'Regional Crises'!$B$1:$R$51,16,FALSE)="x","x",ROUND(IF(VLOOKUP($C78,'Regional Crises'!$B$1:$R$51,16,FALSE)&gt;V$126,0,IF(VLOOKUP($C78,'Regional Crises'!$B$1:$R$51,16,FALSE)&lt;V$125,5,(V$126-VLOOKUP($C78,'Regional Crises'!$B$1:$R$51,16,FALSE))/(V$126-V$125)*5)),1)))),(IF(VLOOKUP($E78,'Country Indicator Data'!$B$3:$N$193,12,FALSE)="x","x",ROUND(IF(VLOOKUP($E78,'Country Indicator Data'!$B$3:$N$193,12,FALSE)&gt;V$126,0,IF(VLOOKUP($E78,'Country Indicator Data'!$B$3:$N$193,12,FALSE)&lt;V$125,5,(V$126-VLOOKUP($E78,'Country Indicator Data'!$B$3:$N$193,12,FALSE))/(V$126-V$125)*5)),1))))</f>
        <v>3.5</v>
      </c>
      <c r="W78" s="151">
        <f t="shared" si="20"/>
        <v>3.6</v>
      </c>
      <c r="X78" s="154">
        <f t="shared" si="21"/>
        <v>3.4</v>
      </c>
      <c r="Y78" s="142">
        <f>IF('Core Indicators'!FC72="x","x",IF('Core Indicators'!FC72&gt;=Y$7,5,IF('Core Indicators'!FC72&gt;=Y$6,4,IF('Core Indicators'!FC72&gt;=Y$5,3,IF('Core Indicators'!FC72&gt;=Y$4,2,IF('Core Indicators'!FC72&gt;=Y$3,1,0))))))</f>
        <v>3</v>
      </c>
      <c r="Z78" s="151">
        <f t="shared" si="22"/>
        <v>3</v>
      </c>
      <c r="AA78" s="144" t="str">
        <f>IF(OR('Crisis Indicator Data'!$W72="x",ISNA('Crisis Indicator Data'!$Q72)),"x",'Crisis Indicator Data'!$W72/SUM('Crisis Indicator Data'!$Q72:$U72))</f>
        <v>x</v>
      </c>
      <c r="AB78" s="148" t="str">
        <f t="shared" si="23"/>
        <v>x</v>
      </c>
      <c r="AC78" s="144" t="str">
        <f>IF(OR('Crisis Indicator Data'!$X72="x",ISNA('Crisis Indicator Data'!$Q72)),"x",'Crisis Indicator Data'!$X72/SUM('Crisis Indicator Data'!$Q72:$U72))</f>
        <v>x</v>
      </c>
      <c r="AD78" s="148" t="str">
        <f t="shared" si="24"/>
        <v>x</v>
      </c>
      <c r="AE78" s="146">
        <f>'Crisis Indicator Data'!Y72</f>
        <v>2</v>
      </c>
      <c r="AF78" s="146">
        <f>'Crisis Indicator Data'!Z72</f>
        <v>1</v>
      </c>
      <c r="AG78" s="146">
        <f>'Crisis Indicator Data'!AA72</f>
        <v>1</v>
      </c>
      <c r="AH78" s="146">
        <f>'Crisis Indicator Data'!AB72</f>
        <v>0</v>
      </c>
      <c r="AI78" s="149">
        <f t="shared" si="25"/>
        <v>2</v>
      </c>
      <c r="AJ78" s="146">
        <f>'Crisis Indicator Data'!AC72</f>
        <v>3</v>
      </c>
      <c r="AK78" s="146">
        <f>'Crisis Indicator Data'!AD72</f>
        <v>3</v>
      </c>
      <c r="AL78" s="149">
        <f t="shared" si="26"/>
        <v>5</v>
      </c>
      <c r="AM78" s="146">
        <f>'Crisis Indicator Data'!AE72</f>
        <v>2</v>
      </c>
      <c r="AN78" s="146">
        <f>'Crisis Indicator Data'!AF72</f>
        <v>1</v>
      </c>
      <c r="AO78" s="146">
        <f>'Crisis Indicator Data'!AG72</f>
        <v>2</v>
      </c>
      <c r="AP78" s="149">
        <f t="shared" si="27"/>
        <v>4</v>
      </c>
      <c r="AQ78" s="152">
        <f t="shared" si="28"/>
        <v>4</v>
      </c>
      <c r="AR78" s="154">
        <f t="shared" si="29"/>
        <v>3.5</v>
      </c>
    </row>
    <row r="79" spans="1:44" ht="13.5" customHeight="1" x14ac:dyDescent="0.35">
      <c r="A79" s="1" t="str">
        <f>'Crisis Indicator Data'!A73</f>
        <v>Kachin and Shan Conflict</v>
      </c>
      <c r="B79" s="1" t="str">
        <f>'Crisis Indicator Data'!B73</f>
        <v>Conflict</v>
      </c>
      <c r="C79" s="25" t="str">
        <f>'Crisis Indicator Data'!C73</f>
        <v>MMR003</v>
      </c>
      <c r="D79" s="25" t="str">
        <f>'Crisis Indicator Data'!D73</f>
        <v>Myanmar</v>
      </c>
      <c r="E79" s="25" t="str">
        <f>'Crisis Indicator Data'!E73</f>
        <v>MMR</v>
      </c>
      <c r="F79" s="142">
        <f>IF(B79="Regional crisis",(IF(VLOOKUP($C79,'Regional Crises'!$B$1:$R$51,7,FALSE)="x","x",ROUND(IF(VLOOKUP($C79,'Regional Crises'!$B$1:$R$51,7,FALSE)&gt;$F$126,5,IF(VLOOKUP($C79,'Regional Crises'!$B$1:$R$51,7,FALSE)&lt;F$125,0,($F$126-VLOOKUP($C79,'Regional Crises'!$B$1:$R$51,7,FALSE))/($F$126-$F$125)*5)),1))),IF(VLOOKUP($E79,'Country Indicator Data'!$B$3:$N$193,3,FALSE)="x","x",ROUND(IF(VLOOKUP($E79,'Country Indicator Data'!$B$3:$N$193,3,FALSE)&gt;$F$126,5,IF(VLOOKUP($E79,'Country Indicator Data'!$B$3:$N$193,3,FALSE)&lt;$F$125,0,($F$126-VLOOKUP($E79,'Country Indicator Data'!$B$3:$N$193,3,FALSE))/($F$126-$F$125)*5)),1)))</f>
        <v>5</v>
      </c>
      <c r="G79" s="142">
        <f>IF(B79="Regional crisis",(IF(VLOOKUP($C79,'Regional Crises'!$B$1:$R$51,9,FALSE)="x","x",ROUND(IF(VLOOKUP($C79,'Regional Crises'!$B$1:$R$51,9,FALSE)&gt;G$126,5,IF(VLOOKUP($C79,'Regional Crises'!$B$1:$R$51,9,FALSE)&lt;G$125,0,(G$126-VLOOKUP($C79,'Regional Crises'!$B$1:$R$51,9,FALSE))/(G$126-G$125)*5)),1))),IF(VLOOKUP($E79,'Country Indicator Data'!$B$3:$N$193,5,FALSE)="x","x",ROUND(IF(VLOOKUP($E79,'Country Indicator Data'!$B$3:$N$193,5,FALSE)&gt;G$126,5,IF(VLOOKUP($E79,'Country Indicator Data'!$B$3:$N$193,5,FALSE)&lt;G$125,0,(G$126-VLOOKUP($E79,'Country Indicator Data'!$B$3:$N$193,5,FALSE))/(G$126-G$125)*5)),1)))</f>
        <v>3.3</v>
      </c>
      <c r="H79" s="143">
        <f t="shared" si="15"/>
        <v>4.1500000000000004</v>
      </c>
      <c r="I79" s="142">
        <f>IF(B79="Regional crisis",(IF(VLOOKUP($C79,'Regional Crises'!$B$1:$R$51,6,FALSE)="x","x",ROUND(IF(VLOOKUP($C79,'Regional Crises'!$B$1:$R$51,6,FALSE)&gt;I$126,5,IF(VLOOKUP($C79,'Regional Crises'!$B$1:$R$51,6,FALSE)&lt;I$125,0,5-(I$126-VLOOKUP($C79,'Regional Crises'!$B$1:$R$51,6,FALSE))/(I$126-I$125)*5)),1))),IF(VLOOKUP($E79,'Country Indicator Data'!$B$3:$N$193,2,FALSE)="x","x",ROUND(IF(VLOOKUP($E79,'Country Indicator Data'!$B$3:$N$193,2,FALSE)&gt;I$126,5,IF(VLOOKUP($E79,'Country Indicator Data'!$B$3:$N$193,2,FALSE)&lt;I$125,0,5-(I$126-VLOOKUP($E79,'Country Indicator Data'!$B$3:$N$193,2,FALSE))/(I$126-I$125)*5)),1)))</f>
        <v>2.6</v>
      </c>
      <c r="J79" s="142">
        <f>IF(B79="Regional crisis",(IF(VLOOKUP($C79,'Regional Crises'!$B$1:$R$51,8,FALSE)="x","x",ROUND(IF(VLOOKUP($C79,'Regional Crises'!$B$1:$R$51,8,FALSE)&gt;J$126,5,IF(VLOOKUP($C79,'Regional Crises'!$B$1:$R$51,8,FALSE)&lt;J$125,0,5-(J$126-VLOOKUP($C79,'Regional Crises'!$B$1:$R$51,8,FALSE))/(J$126-J$125)*5)),1))),IF(VLOOKUP($E79,'Country Indicator Data'!$B$3:$N$193,4,FALSE)="x","x",ROUND(IF(VLOOKUP($E79,'Country Indicator Data'!$B$3:$N$193,4,FALSE)&gt;J$126,5,IF(VLOOKUP($E79,'Country Indicator Data'!$B$3:$N$193,4,FALSE)&lt;J$125,0,5-(J$126-VLOOKUP($E79,'Country Indicator Data'!$B$3:$N$193,4,FALSE))/(J$126-J$125)*5)),1)))</f>
        <v>3</v>
      </c>
      <c r="K79" s="143">
        <f t="shared" si="16"/>
        <v>2.8</v>
      </c>
      <c r="L79" s="142">
        <f>IF(B79="Regional crisis",(IF(VLOOKUP($C79,'Regional Crises'!$B$1:$R$51,10,FALSE)="x","x",ROUND(IF(VLOOKUP($C79,'Regional Crises'!$B$1:$R$51,10,FALSE)&gt;L$126,5,IF(VLOOKUP($C79,'Regional Crises'!$B$1:$R$51,10,FALSE)&lt;L$125,0,5-(L$126-VLOOKUP($C79,'Regional Crises'!$B$1:$R$51,10,FALSE))/(L$126-L$125)*5)),1))),IF(VLOOKUP($E79,'Country Indicator Data'!$B$3:$N$193,6,FALSE)="x","x",ROUND(IF(VLOOKUP($E79,'Country Indicator Data'!$B$3:$N$193,6,FALSE)&gt;L$126,5,IF(VLOOKUP($E79,'Country Indicator Data'!$B$3:$N$193,6,FALSE)&lt;L$125,0,5-(L$126-VLOOKUP($E79,'Country Indicator Data'!$B$3:$N$193,6,FALSE))/(L$126-L$125)*5)),1)))</f>
        <v>2.5</v>
      </c>
      <c r="M79" s="142" t="str">
        <f>IF(B79="Regional crisis",(IF(VLOOKUP($C79,'Regional Crises'!$B$1:$R$51,11,FALSE)="x","x",ROUND(IF(VLOOKUP($C79,'Regional Crises'!$B$1:$R$51,11,FALSE)&gt;M$126,5,IF(VLOOKUP($C79,'Regional Crises'!$B$1:$R$51,11,FALSE)&lt;M$125,0,5-(M$126-VLOOKUP($C79,'Regional Crises'!$B$1:$R$51,11,FALSE))/(M$126-M$125)*5)),1))),IF(VLOOKUP($E79,'Country Indicator Data'!$B$3:$N$193,7,FALSE)="x","x",ROUND(IF(VLOOKUP($E79,'Country Indicator Data'!$B$3:$N$193,7,FALSE)&gt;M$126,5,IF(VLOOKUP($E79,'Country Indicator Data'!$B$3:$N$193,7,FALSE)&lt;M$125,0,5-(M$126-VLOOKUP($E79,'Country Indicator Data'!$B$3:$N$193,7,FALSE))/(M$126-M$125)*5)),1)))</f>
        <v>x</v>
      </c>
      <c r="N79" s="143">
        <f t="shared" si="17"/>
        <v>2.5</v>
      </c>
      <c r="O79" s="151">
        <f t="shared" si="18"/>
        <v>3.15</v>
      </c>
      <c r="P79" s="142">
        <f>IF(B79="Regional crisis",VLOOKUP(C79,'Regional Crises'!$B$1:$R$54,12,FALSE),VLOOKUP(E79,'Country Indicator Data'!$B$3:$I$193,8,FALSE))</f>
        <v>4</v>
      </c>
      <c r="Q79" s="142">
        <f>IF(B79="Regional crisis",(IF(VLOOKUP(C79,'Regional Crises'!$B$1:$R$54,13,FALSE)="x","x",IF(VLOOKUP(C79,'Regional Crises'!$B$1:$R$54,13,FALSE)&gt;Q$7,5,IF(VLOOKUP(C79,'Regional Crises'!$B$1:$R$54,13,FALSE)&gt;Q$6,4,IF(VLOOKUP(C79,'Regional Crises'!$B$1:$R$54,13,FALSE)&gt;Q$5,3,IF(VLOOKUP(C79,'Regional Crises'!$B$1:$R$54,13,FALSE)&gt;Q$4,2,IF(VLOOKUP(C79,'Regional Crises'!$B$1:$R$54,13,FALSE)&gt;$Q$3,1,0))))))),(IF(VLOOKUP($E79,'Country Indicator Data'!$B$3:$P$193,9,FALSE)="x","x",IF(VLOOKUP($E79,'Country Indicator Data'!$B$3:$P$193,9,FALSE)&gt;Q$7,5,IF(VLOOKUP($E79,'Country Indicator Data'!$B$3:$P$193,9,FALSE)&gt;Q$6,4,IF(VLOOKUP($E79,'Country Indicator Data'!$B$3:$P$193,9,FALSE)&gt;Q$5,3,IF(VLOOKUP($E79,'Country Indicator Data'!$B$3:$P$193,9,FALSE)&gt;Q$4,2,IF(VLOOKUP($E79,'Country Indicator Data'!$B$3:$P$193,9,FALSE)&gt;$Q$3,1,0))))))))</f>
        <v>3</v>
      </c>
      <c r="R79" s="151">
        <f t="shared" si="19"/>
        <v>3.5</v>
      </c>
      <c r="S79" s="142">
        <f>IF(B79="Regional crisis",((IF(VLOOKUP($C79,'Regional Crises'!$B$1:$R$51,17,FALSE)="x","x",ROUND(IF(VLOOKUP($C79,'Regional Crises'!$B$1:$R$51,17,FALSE)&gt;S$126,0,IF(VLOOKUP($C79,'Regional Crises'!$B$1:$R$51,17,FALSE)&lt;S$125,5,(S$126-VLOOKUP($C79,'Regional Crises'!$B$1:$R$51,17,FALSE))/(S$126-S$125)*5)),1)))),(IF(VLOOKUP($E79,'Country Indicator Data'!$B$3:$N$193,13,FALSE)="x","x",ROUND(IF(VLOOKUP($E79,'Country Indicator Data'!$B$3:$N$193,13,FALSE)&gt;S$126,0,IF(VLOOKUP($E79,'Country Indicator Data'!$B$3:$N$193,13,FALSE)&lt;S$125,5,(S$126-VLOOKUP($E79,'Country Indicator Data'!$B$3:$N$193,13,FALSE))/(S$126-S$125)*5)),1))))</f>
        <v>3.6</v>
      </c>
      <c r="T79" s="142">
        <f>IF(B79="Regional crisis",((IF(VLOOKUP($C79,'Regional Crises'!$B$1:$R$51,14,FALSE)="x","x",ROUND(IF(VLOOKUP($C79,'Regional Crises'!$B$1:$R$51,14,FALSE)&gt;T$126,0,IF(VLOOKUP($C79,'Regional Crises'!$B$1:$R$51,14,FALSE)&lt;T$125,5,(T$126-VLOOKUP($C79,'Regional Crises'!$B$1:$R$51,14,FALSE))/(T$126-T$125)*5)),1)))),(IF(VLOOKUP($E79,'Country Indicator Data'!$B$3:$N$193,10,FALSE)="x","x",ROUND(IF(VLOOKUP($E79,'Country Indicator Data'!$B$3:$N$193,10,FALSE)&gt;T$126,0,IF(VLOOKUP($E79,'Country Indicator Data'!$B$3:$N$193,10,FALSE)&lt;T$125,5,(T$126-VLOOKUP($E79,'Country Indicator Data'!$B$3:$N$193,10,FALSE))/(T$126-T$125)*5)),1))))</f>
        <v>3.7</v>
      </c>
      <c r="U79" s="142">
        <f>IF(B79="Regional crisis",((IF(VLOOKUP($C79,'Regional Crises'!$B$1:$R$51,15,FALSE)="x","x",ROUND(IF(VLOOKUP($C79,'Regional Crises'!$B$1:$R$51,15,FALSE)&gt;U$126,0,IF(VLOOKUP($C79,'Regional Crises'!$B$1:$R$51,15,FALSE)&lt;U$125,5,(U$126-VLOOKUP($C79,'Regional Crises'!$B$1:$R$51,15,FALSE))/(U$126-U$125)*5)),1)))),(IF(VLOOKUP($E79,'Country Indicator Data'!$B$3:$N$193,11,FALSE)="x","x",ROUND(IF(VLOOKUP($E79,'Country Indicator Data'!$B$3:$N$193,11,FALSE)&gt;U$126,0,IF(VLOOKUP($E79,'Country Indicator Data'!$B$3:$N$193,11,FALSE)&lt;U$125,5,(U$126-VLOOKUP($E79,'Country Indicator Data'!$B$3:$N$193,11,FALSE))/(U$126-U$125)*5)),1))))</f>
        <v>3.5</v>
      </c>
      <c r="V79" s="142">
        <f>IF(B79="Regional crisis",((IF(VLOOKUP($C79,'Regional Crises'!$B$1:$R$51,16,FALSE)="x","x",ROUND(IF(VLOOKUP($C79,'Regional Crises'!$B$1:$R$51,16,FALSE)&gt;V$126,0,IF(VLOOKUP($C79,'Regional Crises'!$B$1:$R$51,16,FALSE)&lt;V$125,5,(V$126-VLOOKUP($C79,'Regional Crises'!$B$1:$R$51,16,FALSE))/(V$126-V$125)*5)),1)))),(IF(VLOOKUP($E79,'Country Indicator Data'!$B$3:$N$193,12,FALSE)="x","x",ROUND(IF(VLOOKUP($E79,'Country Indicator Data'!$B$3:$N$193,12,FALSE)&gt;V$126,0,IF(VLOOKUP($E79,'Country Indicator Data'!$B$3:$N$193,12,FALSE)&lt;V$125,5,(V$126-VLOOKUP($E79,'Country Indicator Data'!$B$3:$N$193,12,FALSE))/(V$126-V$125)*5)),1))))</f>
        <v>3.5</v>
      </c>
      <c r="W79" s="151">
        <f t="shared" si="20"/>
        <v>3.6</v>
      </c>
      <c r="X79" s="154">
        <f t="shared" si="21"/>
        <v>3.4</v>
      </c>
      <c r="Y79" s="142">
        <f>IF('Core Indicators'!FC73="x","x",IF('Core Indicators'!FC73&gt;=Y$7,5,IF('Core Indicators'!FC73&gt;=Y$6,4,IF('Core Indicators'!FC73&gt;=Y$5,3,IF('Core Indicators'!FC73&gt;=Y$4,2,IF('Core Indicators'!FC73&gt;=Y$3,1,0))))))</f>
        <v>3</v>
      </c>
      <c r="Z79" s="151">
        <f t="shared" si="22"/>
        <v>3</v>
      </c>
      <c r="AA79" s="144" t="str">
        <f>IF(OR('Crisis Indicator Data'!$W73="x",ISNA('Crisis Indicator Data'!$Q73)),"x",'Crisis Indicator Data'!$W73/SUM('Crisis Indicator Data'!$Q73:$U73))</f>
        <v>x</v>
      </c>
      <c r="AB79" s="148" t="str">
        <f t="shared" si="23"/>
        <v>x</v>
      </c>
      <c r="AC79" s="144" t="str">
        <f>IF(OR('Crisis Indicator Data'!$X73="x",ISNA('Crisis Indicator Data'!$Q73)),"x",'Crisis Indicator Data'!$X73/SUM('Crisis Indicator Data'!$Q73:$U73))</f>
        <v>x</v>
      </c>
      <c r="AD79" s="148" t="str">
        <f t="shared" si="24"/>
        <v>x</v>
      </c>
      <c r="AE79" s="146">
        <f>'Crisis Indicator Data'!Y73</f>
        <v>2</v>
      </c>
      <c r="AF79" s="146">
        <f>'Crisis Indicator Data'!Z73</f>
        <v>3</v>
      </c>
      <c r="AG79" s="146">
        <f>'Crisis Indicator Data'!AA73</f>
        <v>1</v>
      </c>
      <c r="AH79" s="146">
        <f>'Crisis Indicator Data'!AB73</f>
        <v>0</v>
      </c>
      <c r="AI79" s="149">
        <f t="shared" si="25"/>
        <v>3</v>
      </c>
      <c r="AJ79" s="146">
        <f>'Crisis Indicator Data'!AC73</f>
        <v>1</v>
      </c>
      <c r="AK79" s="146">
        <f>'Crisis Indicator Data'!AD73</f>
        <v>2</v>
      </c>
      <c r="AL79" s="149">
        <f t="shared" si="26"/>
        <v>3</v>
      </c>
      <c r="AM79" s="146">
        <f>'Crisis Indicator Data'!AE73</f>
        <v>3</v>
      </c>
      <c r="AN79" s="146">
        <f>'Crisis Indicator Data'!AF73</f>
        <v>1</v>
      </c>
      <c r="AO79" s="146">
        <f>'Crisis Indicator Data'!AG73</f>
        <v>3</v>
      </c>
      <c r="AP79" s="149">
        <f t="shared" si="27"/>
        <v>5</v>
      </c>
      <c r="AQ79" s="152">
        <f t="shared" si="28"/>
        <v>4</v>
      </c>
      <c r="AR79" s="154">
        <f t="shared" si="29"/>
        <v>3.5</v>
      </c>
    </row>
    <row r="80" spans="1:44" ht="13.5" customHeight="1" x14ac:dyDescent="0.35">
      <c r="A80" s="1" t="str">
        <f>'Crisis Indicator Data'!A74</f>
        <v>Socioeconomic crisis in Nicaragua</v>
      </c>
      <c r="B80" s="1" t="str">
        <f>'Crisis Indicator Data'!B74</f>
        <v>Political and economic crisis</v>
      </c>
      <c r="C80" s="25" t="str">
        <f>'Crisis Indicator Data'!C74</f>
        <v>NIC001</v>
      </c>
      <c r="D80" s="25" t="str">
        <f>'Crisis Indicator Data'!D74</f>
        <v>Nicaragua</v>
      </c>
      <c r="E80" s="25" t="str">
        <f>'Crisis Indicator Data'!E74</f>
        <v>NIC</v>
      </c>
      <c r="F80" s="142">
        <f>IF(B80="Regional crisis",(IF(VLOOKUP($C80,'Regional Crises'!$B$1:$R$51,7,FALSE)="x","x",ROUND(IF(VLOOKUP($C80,'Regional Crises'!$B$1:$R$51,7,FALSE)&gt;$F$126,5,IF(VLOOKUP($C80,'Regional Crises'!$B$1:$R$51,7,FALSE)&lt;F$125,0,($F$126-VLOOKUP($C80,'Regional Crises'!$B$1:$R$51,7,FALSE))/($F$126-$F$125)*5)),1))),IF(VLOOKUP($E80,'Country Indicator Data'!$B$3:$N$193,3,FALSE)="x","x",ROUND(IF(VLOOKUP($E80,'Country Indicator Data'!$B$3:$N$193,3,FALSE)&gt;$F$126,5,IF(VLOOKUP($E80,'Country Indicator Data'!$B$3:$N$193,3,FALSE)&lt;$F$125,0,($F$126-VLOOKUP($E80,'Country Indicator Data'!$B$3:$N$193,3,FALSE))/($F$126-$F$125)*5)),1)))</f>
        <v>2.9</v>
      </c>
      <c r="G80" s="142">
        <f>IF(B80="Regional crisis",(IF(VLOOKUP($C80,'Regional Crises'!$B$1:$R$51,9,FALSE)="x","x",ROUND(IF(VLOOKUP($C80,'Regional Crises'!$B$1:$R$51,9,FALSE)&gt;G$126,5,IF(VLOOKUP($C80,'Regional Crises'!$B$1:$R$51,9,FALSE)&lt;G$125,0,(G$126-VLOOKUP($C80,'Regional Crises'!$B$1:$R$51,9,FALSE))/(G$126-G$125)*5)),1))),IF(VLOOKUP($E80,'Country Indicator Data'!$B$3:$N$193,5,FALSE)="x","x",ROUND(IF(VLOOKUP($E80,'Country Indicator Data'!$B$3:$N$193,5,FALSE)&gt;G$126,5,IF(VLOOKUP($E80,'Country Indicator Data'!$B$3:$N$193,5,FALSE)&lt;G$125,0,(G$126-VLOOKUP($E80,'Country Indicator Data'!$B$3:$N$193,5,FALSE))/(G$126-G$125)*5)),1)))</f>
        <v>2.5</v>
      </c>
      <c r="H80" s="143">
        <f t="shared" si="15"/>
        <v>2.7</v>
      </c>
      <c r="I80" s="142">
        <f>IF(B80="Regional crisis",(IF(VLOOKUP($C80,'Regional Crises'!$B$1:$R$51,6,FALSE)="x","x",ROUND(IF(VLOOKUP($C80,'Regional Crises'!$B$1:$R$51,6,FALSE)&gt;I$126,5,IF(VLOOKUP($C80,'Regional Crises'!$B$1:$R$51,6,FALSE)&lt;I$125,0,5-(I$126-VLOOKUP($C80,'Regional Crises'!$B$1:$R$51,6,FALSE))/(I$126-I$125)*5)),1))),IF(VLOOKUP($E80,'Country Indicator Data'!$B$3:$N$193,2,FALSE)="x","x",ROUND(IF(VLOOKUP($E80,'Country Indicator Data'!$B$3:$N$193,2,FALSE)&gt;I$126,5,IF(VLOOKUP($E80,'Country Indicator Data'!$B$3:$N$193,2,FALSE)&lt;I$125,0,5-(I$126-VLOOKUP($E80,'Country Indicator Data'!$B$3:$N$193,2,FALSE))/(I$126-I$125)*5)),1)))</f>
        <v>1.4</v>
      </c>
      <c r="J80" s="142">
        <f>IF(B80="Regional crisis",(IF(VLOOKUP($C80,'Regional Crises'!$B$1:$R$51,8,FALSE)="x","x",ROUND(IF(VLOOKUP($C80,'Regional Crises'!$B$1:$R$51,8,FALSE)&gt;J$126,5,IF(VLOOKUP($C80,'Regional Crises'!$B$1:$R$51,8,FALSE)&lt;J$125,0,5-(J$126-VLOOKUP($C80,'Regional Crises'!$B$1:$R$51,8,FALSE))/(J$126-J$125)*5)),1))),IF(VLOOKUP($E80,'Country Indicator Data'!$B$3:$N$193,4,FALSE)="x","x",ROUND(IF(VLOOKUP($E80,'Country Indicator Data'!$B$3:$N$193,4,FALSE)&gt;J$126,5,IF(VLOOKUP($E80,'Country Indicator Data'!$B$3:$N$193,4,FALSE)&lt;J$125,0,5-(J$126-VLOOKUP($E80,'Country Indicator Data'!$B$3:$N$193,4,FALSE))/(J$126-J$125)*5)),1)))</f>
        <v>1.4</v>
      </c>
      <c r="K80" s="143">
        <f t="shared" si="16"/>
        <v>1.4</v>
      </c>
      <c r="L80" s="142">
        <f>IF(B80="Regional crisis",(IF(VLOOKUP($C80,'Regional Crises'!$B$1:$R$51,10,FALSE)="x","x",ROUND(IF(VLOOKUP($C80,'Regional Crises'!$B$1:$R$51,10,FALSE)&gt;L$126,5,IF(VLOOKUP($C80,'Regional Crises'!$B$1:$R$51,10,FALSE)&lt;L$125,0,5-(L$126-VLOOKUP($C80,'Regional Crises'!$B$1:$R$51,10,FALSE))/(L$126-L$125)*5)),1))),IF(VLOOKUP($E80,'Country Indicator Data'!$B$3:$N$193,6,FALSE)="x","x",ROUND(IF(VLOOKUP($E80,'Country Indicator Data'!$B$3:$N$193,6,FALSE)&gt;L$126,5,IF(VLOOKUP($E80,'Country Indicator Data'!$B$3:$N$193,6,FALSE)&lt;L$125,0,5-(L$126-VLOOKUP($E80,'Country Indicator Data'!$B$3:$N$193,6,FALSE))/(L$126-L$125)*5)),1)))</f>
        <v>3.1</v>
      </c>
      <c r="M80" s="142">
        <f>IF(B80="Regional crisis",(IF(VLOOKUP($C80,'Regional Crises'!$B$1:$R$51,11,FALSE)="x","x",ROUND(IF(VLOOKUP($C80,'Regional Crises'!$B$1:$R$51,11,FALSE)&gt;M$126,5,IF(VLOOKUP($C80,'Regional Crises'!$B$1:$R$51,11,FALSE)&lt;M$125,0,5-(M$126-VLOOKUP($C80,'Regional Crises'!$B$1:$R$51,11,FALSE))/(M$126-M$125)*5)),1))),IF(VLOOKUP($E80,'Country Indicator Data'!$B$3:$N$193,7,FALSE)="x","x",ROUND(IF(VLOOKUP($E80,'Country Indicator Data'!$B$3:$N$193,7,FALSE)&gt;M$126,5,IF(VLOOKUP($E80,'Country Indicator Data'!$B$3:$N$193,7,FALSE)&lt;M$125,0,5-(M$126-VLOOKUP($E80,'Country Indicator Data'!$B$3:$N$193,7,FALSE))/(M$126-M$125)*5)),1)))</f>
        <v>2.8</v>
      </c>
      <c r="N80" s="143">
        <f t="shared" si="17"/>
        <v>2.95</v>
      </c>
      <c r="O80" s="151">
        <f t="shared" si="18"/>
        <v>2.35</v>
      </c>
      <c r="P80" s="142">
        <f>IF(B80="Regional crisis",VLOOKUP(C80,'Regional Crises'!$B$1:$R$54,12,FALSE),VLOOKUP(E80,'Country Indicator Data'!$B$3:$I$193,8,FALSE))</f>
        <v>3</v>
      </c>
      <c r="Q80" s="142" t="str">
        <f>IF(B80="Regional crisis",(IF(VLOOKUP(C80,'Regional Crises'!$B$1:$R$54,13,FALSE)="x","x",IF(VLOOKUP(C80,'Regional Crises'!$B$1:$R$54,13,FALSE)&gt;Q$7,5,IF(VLOOKUP(C80,'Regional Crises'!$B$1:$R$54,13,FALSE)&gt;Q$6,4,IF(VLOOKUP(C80,'Regional Crises'!$B$1:$R$54,13,FALSE)&gt;Q$5,3,IF(VLOOKUP(C80,'Regional Crises'!$B$1:$R$54,13,FALSE)&gt;Q$4,2,IF(VLOOKUP(C80,'Regional Crises'!$B$1:$R$54,13,FALSE)&gt;$Q$3,1,0))))))),(IF(VLOOKUP($E80,'Country Indicator Data'!$B$3:$P$193,9,FALSE)="x","x",IF(VLOOKUP($E80,'Country Indicator Data'!$B$3:$P$193,9,FALSE)&gt;Q$7,5,IF(VLOOKUP($E80,'Country Indicator Data'!$B$3:$P$193,9,FALSE)&gt;Q$6,4,IF(VLOOKUP($E80,'Country Indicator Data'!$B$3:$P$193,9,FALSE)&gt;Q$5,3,IF(VLOOKUP($E80,'Country Indicator Data'!$B$3:$P$193,9,FALSE)&gt;Q$4,2,IF(VLOOKUP($E80,'Country Indicator Data'!$B$3:$P$193,9,FALSE)&gt;$Q$3,1,0))))))))</f>
        <v>x</v>
      </c>
      <c r="R80" s="151">
        <f t="shared" si="19"/>
        <v>3</v>
      </c>
      <c r="S80" s="142">
        <f>IF(B80="Regional crisis",((IF(VLOOKUP($C80,'Regional Crises'!$B$1:$R$51,17,FALSE)="x","x",ROUND(IF(VLOOKUP($C80,'Regional Crises'!$B$1:$R$51,17,FALSE)&gt;S$126,0,IF(VLOOKUP($C80,'Regional Crises'!$B$1:$R$51,17,FALSE)&lt;S$125,5,(S$126-VLOOKUP($C80,'Regional Crises'!$B$1:$R$51,17,FALSE))/(S$126-S$125)*5)),1)))),(IF(VLOOKUP($E80,'Country Indicator Data'!$B$3:$N$193,13,FALSE)="x","x",ROUND(IF(VLOOKUP($E80,'Country Indicator Data'!$B$3:$N$193,13,FALSE)&gt;S$126,0,IF(VLOOKUP($E80,'Country Indicator Data'!$B$3:$N$193,13,FALSE)&lt;S$125,5,(S$126-VLOOKUP($E80,'Country Indicator Data'!$B$3:$N$193,13,FALSE))/(S$126-S$125)*5)),1))))</f>
        <v>3.7</v>
      </c>
      <c r="T80" s="142">
        <f>IF(B80="Regional crisis",((IF(VLOOKUP($C80,'Regional Crises'!$B$1:$R$51,14,FALSE)="x","x",ROUND(IF(VLOOKUP($C80,'Regional Crises'!$B$1:$R$51,14,FALSE)&gt;T$126,0,IF(VLOOKUP($C80,'Regional Crises'!$B$1:$R$51,14,FALSE)&lt;T$125,5,(T$126-VLOOKUP($C80,'Regional Crises'!$B$1:$R$51,14,FALSE))/(T$126-T$125)*5)),1)))),(IF(VLOOKUP($E80,'Country Indicator Data'!$B$3:$N$193,10,FALSE)="x","x",ROUND(IF(VLOOKUP($E80,'Country Indicator Data'!$B$3:$N$193,10,FALSE)&gt;T$126,0,IF(VLOOKUP($E80,'Country Indicator Data'!$B$3:$N$193,10,FALSE)&lt;T$125,5,(T$126-VLOOKUP($E80,'Country Indicator Data'!$B$3:$N$193,10,FALSE))/(T$126-T$125)*5)),1))))</f>
        <v>3.2</v>
      </c>
      <c r="U80" s="142">
        <f>IF(B80="Regional crisis",((IF(VLOOKUP($C80,'Regional Crises'!$B$1:$R$51,15,FALSE)="x","x",ROUND(IF(VLOOKUP($C80,'Regional Crises'!$B$1:$R$51,15,FALSE)&gt;U$126,0,IF(VLOOKUP($C80,'Regional Crises'!$B$1:$R$51,15,FALSE)&lt;U$125,5,(U$126-VLOOKUP($C80,'Regional Crises'!$B$1:$R$51,15,FALSE))/(U$126-U$125)*5)),1)))),(IF(VLOOKUP($E80,'Country Indicator Data'!$B$3:$N$193,11,FALSE)="x","x",ROUND(IF(VLOOKUP($E80,'Country Indicator Data'!$B$3:$N$193,11,FALSE)&gt;U$126,0,IF(VLOOKUP($E80,'Country Indicator Data'!$B$3:$N$193,11,FALSE)&lt;U$125,5,(U$126-VLOOKUP($E80,'Country Indicator Data'!$B$3:$N$193,11,FALSE))/(U$126-U$125)*5)),1))))</f>
        <v>3.1</v>
      </c>
      <c r="V80" s="142">
        <f>IF(B80="Regional crisis",((IF(VLOOKUP($C80,'Regional Crises'!$B$1:$R$51,16,FALSE)="x","x",ROUND(IF(VLOOKUP($C80,'Regional Crises'!$B$1:$R$51,16,FALSE)&gt;V$126,0,IF(VLOOKUP($C80,'Regional Crises'!$B$1:$R$51,16,FALSE)&lt;V$125,5,(V$126-VLOOKUP($C80,'Regional Crises'!$B$1:$R$51,16,FALSE))/(V$126-V$125)*5)),1)))),(IF(VLOOKUP($E80,'Country Indicator Data'!$B$3:$N$193,12,FALSE)="x","x",ROUND(IF(VLOOKUP($E80,'Country Indicator Data'!$B$3:$N$193,12,FALSE)&gt;V$126,0,IF(VLOOKUP($E80,'Country Indicator Data'!$B$3:$N$193,12,FALSE)&lt;V$125,5,(V$126-VLOOKUP($E80,'Country Indicator Data'!$B$3:$N$193,12,FALSE))/(V$126-V$125)*5)),1))))</f>
        <v>2.8</v>
      </c>
      <c r="W80" s="151">
        <f t="shared" si="20"/>
        <v>3.2</v>
      </c>
      <c r="X80" s="154">
        <f t="shared" si="21"/>
        <v>2.9</v>
      </c>
      <c r="Y80" s="142">
        <f>IF('Core Indicators'!FC74="x","x",IF('Core Indicators'!FC74&gt;=Y$7,5,IF('Core Indicators'!FC74&gt;=Y$6,4,IF('Core Indicators'!FC74&gt;=Y$5,3,IF('Core Indicators'!FC74&gt;=Y$4,2,IF('Core Indicators'!FC74&gt;=Y$3,1,0))))))</f>
        <v>1</v>
      </c>
      <c r="Z80" s="151">
        <f t="shared" si="22"/>
        <v>1</v>
      </c>
      <c r="AA80" s="144" t="e">
        <f>IF(OR('Crisis Indicator Data'!$W74="x",ISNA('Crisis Indicator Data'!$Q74)),"x",'Crisis Indicator Data'!$W74/SUM('Crisis Indicator Data'!$Q74:$U74))</f>
        <v>#DIV/0!</v>
      </c>
      <c r="AB80" s="148" t="e">
        <f t="shared" si="23"/>
        <v>#DIV/0!</v>
      </c>
      <c r="AC80" s="144" t="e">
        <f>IF(OR('Crisis Indicator Data'!$X74="x",ISNA('Crisis Indicator Data'!$Q74)),"x",'Crisis Indicator Data'!$X74/SUM('Crisis Indicator Data'!$Q74:$U74))</f>
        <v>#DIV/0!</v>
      </c>
      <c r="AD80" s="148" t="e">
        <f t="shared" si="24"/>
        <v>#DIV/0!</v>
      </c>
      <c r="AE80" s="146" t="str">
        <f>'Crisis Indicator Data'!Y74</f>
        <v>x</v>
      </c>
      <c r="AF80" s="146" t="str">
        <f>'Crisis Indicator Data'!Z74</f>
        <v>x</v>
      </c>
      <c r="AG80" s="146">
        <f>'Crisis Indicator Data'!AA74</f>
        <v>1</v>
      </c>
      <c r="AH80" s="146">
        <f>'Crisis Indicator Data'!AB74</f>
        <v>0</v>
      </c>
      <c r="AI80" s="149">
        <f t="shared" si="25"/>
        <v>1</v>
      </c>
      <c r="AJ80" s="146">
        <f>'Crisis Indicator Data'!AC74</f>
        <v>1</v>
      </c>
      <c r="AK80" s="146">
        <f>'Crisis Indicator Data'!AD74</f>
        <v>1</v>
      </c>
      <c r="AL80" s="149">
        <f t="shared" si="26"/>
        <v>2</v>
      </c>
      <c r="AM80" s="146">
        <f>'Crisis Indicator Data'!AE74</f>
        <v>0</v>
      </c>
      <c r="AN80" s="146">
        <f>'Crisis Indicator Data'!AF74</f>
        <v>0</v>
      </c>
      <c r="AO80" s="146">
        <f>'Crisis Indicator Data'!AG74</f>
        <v>2</v>
      </c>
      <c r="AP80" s="149">
        <f t="shared" si="27"/>
        <v>2</v>
      </c>
      <c r="AQ80" s="152">
        <f t="shared" si="28"/>
        <v>2</v>
      </c>
      <c r="AR80" s="154">
        <f t="shared" si="29"/>
        <v>1.5</v>
      </c>
    </row>
    <row r="81" spans="1:44" ht="13.5" customHeight="1" x14ac:dyDescent="0.35">
      <c r="A81" s="1" t="str">
        <f>'Crisis Indicator Data'!A75</f>
        <v>Multiple crises in Niger</v>
      </c>
      <c r="B81" s="1" t="str">
        <f>'Crisis Indicator Data'!B75</f>
        <v>Multiple crises country</v>
      </c>
      <c r="C81" s="25" t="str">
        <f>'Crisis Indicator Data'!C75</f>
        <v>NER001</v>
      </c>
      <c r="D81" s="25" t="str">
        <f>'Crisis Indicator Data'!D75</f>
        <v>Niger</v>
      </c>
      <c r="E81" s="25" t="str">
        <f>'Crisis Indicator Data'!E75</f>
        <v>NER</v>
      </c>
      <c r="F81" s="142">
        <f>IF(B81="Regional crisis",(IF(VLOOKUP($C81,'Regional Crises'!$B$1:$R$51,7,FALSE)="x","x",ROUND(IF(VLOOKUP($C81,'Regional Crises'!$B$1:$R$51,7,FALSE)&gt;$F$126,5,IF(VLOOKUP($C81,'Regional Crises'!$B$1:$R$51,7,FALSE)&lt;F$125,0,($F$126-VLOOKUP($C81,'Regional Crises'!$B$1:$R$51,7,FALSE))/($F$126-$F$125)*5)),1))),IF(VLOOKUP($E81,'Country Indicator Data'!$B$3:$N$193,3,FALSE)="x","x",ROUND(IF(VLOOKUP($E81,'Country Indicator Data'!$B$3:$N$193,3,FALSE)&gt;$F$126,5,IF(VLOOKUP($E81,'Country Indicator Data'!$B$3:$N$193,3,FALSE)&lt;$F$125,0,($F$126-VLOOKUP($E81,'Country Indicator Data'!$B$3:$N$193,3,FALSE))/($F$126-$F$125)*5)),1)))</f>
        <v>2.1</v>
      </c>
      <c r="G81" s="142">
        <f>IF(B81="Regional crisis",(IF(VLOOKUP($C81,'Regional Crises'!$B$1:$R$51,9,FALSE)="x","x",ROUND(IF(VLOOKUP($C81,'Regional Crises'!$B$1:$R$51,9,FALSE)&gt;G$126,5,IF(VLOOKUP($C81,'Regional Crises'!$B$1:$R$51,9,FALSE)&lt;G$125,0,(G$126-VLOOKUP($C81,'Regional Crises'!$B$1:$R$51,9,FALSE))/(G$126-G$125)*5)),1))),IF(VLOOKUP($E81,'Country Indicator Data'!$B$3:$N$193,5,FALSE)="x","x",ROUND(IF(VLOOKUP($E81,'Country Indicator Data'!$B$3:$N$193,5,FALSE)&gt;G$126,5,IF(VLOOKUP($E81,'Country Indicator Data'!$B$3:$N$193,5,FALSE)&lt;G$125,0,(G$126-VLOOKUP($E81,'Country Indicator Data'!$B$3:$N$193,5,FALSE))/(G$126-G$125)*5)),1)))</f>
        <v>1.9</v>
      </c>
      <c r="H81" s="143">
        <f t="shared" si="15"/>
        <v>2</v>
      </c>
      <c r="I81" s="142">
        <f>IF(B81="Regional crisis",(IF(VLOOKUP($C81,'Regional Crises'!$B$1:$R$51,6,FALSE)="x","x",ROUND(IF(VLOOKUP($C81,'Regional Crises'!$B$1:$R$51,6,FALSE)&gt;I$126,5,IF(VLOOKUP($C81,'Regional Crises'!$B$1:$R$51,6,FALSE)&lt;I$125,0,5-(I$126-VLOOKUP($C81,'Regional Crises'!$B$1:$R$51,6,FALSE))/(I$126-I$125)*5)),1))),IF(VLOOKUP($E81,'Country Indicator Data'!$B$3:$N$193,2,FALSE)="x","x",ROUND(IF(VLOOKUP($E81,'Country Indicator Data'!$B$3:$N$193,2,FALSE)&gt;I$126,5,IF(VLOOKUP($E81,'Country Indicator Data'!$B$3:$N$193,2,FALSE)&lt;I$125,0,5-(I$126-VLOOKUP($E81,'Country Indicator Data'!$B$3:$N$193,2,FALSE))/(I$126-I$125)*5)),1)))</f>
        <v>3.1</v>
      </c>
      <c r="J81" s="142">
        <f>IF(B81="Regional crisis",(IF(VLOOKUP($C81,'Regional Crises'!$B$1:$R$51,8,FALSE)="x","x",ROUND(IF(VLOOKUP($C81,'Regional Crises'!$B$1:$R$51,8,FALSE)&gt;J$126,5,IF(VLOOKUP($C81,'Regional Crises'!$B$1:$R$51,8,FALSE)&lt;J$125,0,5-(J$126-VLOOKUP($C81,'Regional Crises'!$B$1:$R$51,8,FALSE))/(J$126-J$125)*5)),1))),IF(VLOOKUP($E81,'Country Indicator Data'!$B$3:$N$193,4,FALSE)="x","x",ROUND(IF(VLOOKUP($E81,'Country Indicator Data'!$B$3:$N$193,4,FALSE)&gt;J$126,5,IF(VLOOKUP($E81,'Country Indicator Data'!$B$3:$N$193,4,FALSE)&lt;J$125,0,5-(J$126-VLOOKUP($E81,'Country Indicator Data'!$B$3:$N$193,4,FALSE))/(J$126-J$125)*5)),1)))</f>
        <v>0.9</v>
      </c>
      <c r="K81" s="143">
        <f t="shared" si="16"/>
        <v>2</v>
      </c>
      <c r="L81" s="142">
        <f>IF(B81="Regional crisis",(IF(VLOOKUP($C81,'Regional Crises'!$B$1:$R$51,10,FALSE)="x","x",ROUND(IF(VLOOKUP($C81,'Regional Crises'!$B$1:$R$51,10,FALSE)&gt;L$126,5,IF(VLOOKUP($C81,'Regional Crises'!$B$1:$R$51,10,FALSE)&lt;L$125,0,5-(L$126-VLOOKUP($C81,'Regional Crises'!$B$1:$R$51,10,FALSE))/(L$126-L$125)*5)),1))),IF(VLOOKUP($E81,'Country Indicator Data'!$B$3:$N$193,6,FALSE)="x","x",ROUND(IF(VLOOKUP($E81,'Country Indicator Data'!$B$3:$N$193,6,FALSE)&gt;L$126,5,IF(VLOOKUP($E81,'Country Indicator Data'!$B$3:$N$193,6,FALSE)&lt;L$125,0,5-(L$126-VLOOKUP($E81,'Country Indicator Data'!$B$3:$N$193,6,FALSE))/(L$126-L$125)*5)),1)))</f>
        <v>4.5999999999999996</v>
      </c>
      <c r="M81" s="142">
        <f>IF(B81="Regional crisis",(IF(VLOOKUP($C81,'Regional Crises'!$B$1:$R$51,11,FALSE)="x","x",ROUND(IF(VLOOKUP($C81,'Regional Crises'!$B$1:$R$51,11,FALSE)&gt;M$126,5,IF(VLOOKUP($C81,'Regional Crises'!$B$1:$R$51,11,FALSE)&lt;M$125,0,5-(M$126-VLOOKUP($C81,'Regional Crises'!$B$1:$R$51,11,FALSE))/(M$126-M$125)*5)),1))),IF(VLOOKUP($E81,'Country Indicator Data'!$B$3:$N$193,7,FALSE)="x","x",ROUND(IF(VLOOKUP($E81,'Country Indicator Data'!$B$3:$N$193,7,FALSE)&gt;M$126,5,IF(VLOOKUP($E81,'Country Indicator Data'!$B$3:$N$193,7,FALSE)&lt;M$125,0,5-(M$126-VLOOKUP($E81,'Country Indicator Data'!$B$3:$N$193,7,FALSE))/(M$126-M$125)*5)),1)))</f>
        <v>1.1000000000000001</v>
      </c>
      <c r="N81" s="143">
        <f t="shared" si="17"/>
        <v>2.8499999999999996</v>
      </c>
      <c r="O81" s="151">
        <f t="shared" si="18"/>
        <v>2.2833333333333332</v>
      </c>
      <c r="P81" s="142">
        <f>IF(B81="Regional crisis",VLOOKUP(C81,'Regional Crises'!$B$1:$R$54,12,FALSE),VLOOKUP(E81,'Country Indicator Data'!$B$3:$I$193,8,FALSE))</f>
        <v>5</v>
      </c>
      <c r="Q81" s="142">
        <f>IF(B81="Regional crisis",(IF(VLOOKUP(C81,'Regional Crises'!$B$1:$R$54,13,FALSE)="x","x",IF(VLOOKUP(C81,'Regional Crises'!$B$1:$R$54,13,FALSE)&gt;Q$7,5,IF(VLOOKUP(C81,'Regional Crises'!$B$1:$R$54,13,FALSE)&gt;Q$6,4,IF(VLOOKUP(C81,'Regional Crises'!$B$1:$R$54,13,FALSE)&gt;Q$5,3,IF(VLOOKUP(C81,'Regional Crises'!$B$1:$R$54,13,FALSE)&gt;Q$4,2,IF(VLOOKUP(C81,'Regional Crises'!$B$1:$R$54,13,FALSE)&gt;$Q$3,1,0))))))),(IF(VLOOKUP($E81,'Country Indicator Data'!$B$3:$P$193,9,FALSE)="x","x",IF(VLOOKUP($E81,'Country Indicator Data'!$B$3:$P$193,9,FALSE)&gt;Q$7,5,IF(VLOOKUP($E81,'Country Indicator Data'!$B$3:$P$193,9,FALSE)&gt;Q$6,4,IF(VLOOKUP($E81,'Country Indicator Data'!$B$3:$P$193,9,FALSE)&gt;Q$5,3,IF(VLOOKUP($E81,'Country Indicator Data'!$B$3:$P$193,9,FALSE)&gt;Q$4,2,IF(VLOOKUP($E81,'Country Indicator Data'!$B$3:$P$193,9,FALSE)&gt;$Q$3,1,0))))))))</f>
        <v>2</v>
      </c>
      <c r="R81" s="151">
        <f t="shared" si="19"/>
        <v>3.5</v>
      </c>
      <c r="S81" s="142">
        <f>IF(B81="Regional crisis",((IF(VLOOKUP($C81,'Regional Crises'!$B$1:$R$51,17,FALSE)="x","x",ROUND(IF(VLOOKUP($C81,'Regional Crises'!$B$1:$R$51,17,FALSE)&gt;S$126,0,IF(VLOOKUP($C81,'Regional Crises'!$B$1:$R$51,17,FALSE)&lt;S$125,5,(S$126-VLOOKUP($C81,'Regional Crises'!$B$1:$R$51,17,FALSE))/(S$126-S$125)*5)),1)))),(IF(VLOOKUP($E81,'Country Indicator Data'!$B$3:$N$193,13,FALSE)="x","x",ROUND(IF(VLOOKUP($E81,'Country Indicator Data'!$B$3:$N$193,13,FALSE)&gt;S$126,0,IF(VLOOKUP($E81,'Country Indicator Data'!$B$3:$N$193,13,FALSE)&lt;S$125,5,(S$126-VLOOKUP($E81,'Country Indicator Data'!$B$3:$N$193,13,FALSE))/(S$126-S$125)*5)),1))))</f>
        <v>3.3</v>
      </c>
      <c r="T81" s="142">
        <f>IF(B81="Regional crisis",((IF(VLOOKUP($C81,'Regional Crises'!$B$1:$R$51,14,FALSE)="x","x",ROUND(IF(VLOOKUP($C81,'Regional Crises'!$B$1:$R$51,14,FALSE)&gt;T$126,0,IF(VLOOKUP($C81,'Regional Crises'!$B$1:$R$51,14,FALSE)&lt;T$125,5,(T$126-VLOOKUP($C81,'Regional Crises'!$B$1:$R$51,14,FALSE))/(T$126-T$125)*5)),1)))),(IF(VLOOKUP($E81,'Country Indicator Data'!$B$3:$N$193,10,FALSE)="x","x",ROUND(IF(VLOOKUP($E81,'Country Indicator Data'!$B$3:$N$193,10,FALSE)&gt;T$126,0,IF(VLOOKUP($E81,'Country Indicator Data'!$B$3:$N$193,10,FALSE)&lt;T$125,5,(T$126-VLOOKUP($E81,'Country Indicator Data'!$B$3:$N$193,10,FALSE))/(T$126-T$125)*5)),1))))</f>
        <v>3.1</v>
      </c>
      <c r="U81" s="142">
        <f>IF(B81="Regional crisis",((IF(VLOOKUP($C81,'Regional Crises'!$B$1:$R$51,15,FALSE)="x","x",ROUND(IF(VLOOKUP($C81,'Regional Crises'!$B$1:$R$51,15,FALSE)&gt;U$126,0,IF(VLOOKUP($C81,'Regional Crises'!$B$1:$R$51,15,FALSE)&lt;U$125,5,(U$126-VLOOKUP($C81,'Regional Crises'!$B$1:$R$51,15,FALSE))/(U$126-U$125)*5)),1)))),(IF(VLOOKUP($E81,'Country Indicator Data'!$B$3:$N$193,11,FALSE)="x","x",ROUND(IF(VLOOKUP($E81,'Country Indicator Data'!$B$3:$N$193,11,FALSE)&gt;U$126,0,IF(VLOOKUP($E81,'Country Indicator Data'!$B$3:$N$193,11,FALSE)&lt;U$125,5,(U$126-VLOOKUP($E81,'Country Indicator Data'!$B$3:$N$193,11,FALSE))/(U$126-U$125)*5)),1))))</f>
        <v>2</v>
      </c>
      <c r="V81" s="142">
        <f>IF(B81="Regional crisis",((IF(VLOOKUP($C81,'Regional Crises'!$B$1:$R$51,16,FALSE)="x","x",ROUND(IF(VLOOKUP($C81,'Regional Crises'!$B$1:$R$51,16,FALSE)&gt;V$126,0,IF(VLOOKUP($C81,'Regional Crises'!$B$1:$R$51,16,FALSE)&lt;V$125,5,(V$126-VLOOKUP($C81,'Regional Crises'!$B$1:$R$51,16,FALSE))/(V$126-V$125)*5)),1)))),(IF(VLOOKUP($E81,'Country Indicator Data'!$B$3:$N$193,12,FALSE)="x","x",ROUND(IF(VLOOKUP($E81,'Country Indicator Data'!$B$3:$N$193,12,FALSE)&gt;V$126,0,IF(VLOOKUP($E81,'Country Indicator Data'!$B$3:$N$193,12,FALSE)&lt;V$125,5,(V$126-VLOOKUP($E81,'Country Indicator Data'!$B$3:$N$193,12,FALSE))/(V$126-V$125)*5)),1))))</f>
        <v>2.6</v>
      </c>
      <c r="W81" s="151">
        <f t="shared" si="20"/>
        <v>2.8</v>
      </c>
      <c r="X81" s="154">
        <f t="shared" si="21"/>
        <v>2.9</v>
      </c>
      <c r="Y81" s="142">
        <f>IF('Core Indicators'!FC75="x","x",IF('Core Indicators'!FC75&gt;=Y$7,5,IF('Core Indicators'!FC75&gt;=Y$6,4,IF('Core Indicators'!FC75&gt;=Y$5,3,IF('Core Indicators'!FC75&gt;=Y$4,2,IF('Core Indicators'!FC75&gt;=Y$3,1,0))))))</f>
        <v>5</v>
      </c>
      <c r="Z81" s="151">
        <f t="shared" si="22"/>
        <v>5</v>
      </c>
      <c r="AA81" s="144" t="str">
        <f>IF(OR('Crisis Indicator Data'!$W75="x",ISNA('Crisis Indicator Data'!$Q75)),"x",'Crisis Indicator Data'!$W75/SUM('Crisis Indicator Data'!$Q75:$U75))</f>
        <v>x</v>
      </c>
      <c r="AB81" s="148" t="str">
        <f t="shared" si="23"/>
        <v>x</v>
      </c>
      <c r="AC81" s="144" t="str">
        <f>IF(OR('Crisis Indicator Data'!$X75="x",ISNA('Crisis Indicator Data'!$Q75)),"x",'Crisis Indicator Data'!$X75/SUM('Crisis Indicator Data'!$Q75:$U75))</f>
        <v>x</v>
      </c>
      <c r="AD81" s="148" t="str">
        <f t="shared" si="24"/>
        <v>x</v>
      </c>
      <c r="AE81" s="146">
        <f>'Crisis Indicator Data'!Y75</f>
        <v>0</v>
      </c>
      <c r="AF81" s="146">
        <f>'Crisis Indicator Data'!Z75</f>
        <v>2</v>
      </c>
      <c r="AG81" s="146">
        <f>'Crisis Indicator Data'!AA75</f>
        <v>0</v>
      </c>
      <c r="AH81" s="146">
        <f>'Crisis Indicator Data'!AB75</f>
        <v>0</v>
      </c>
      <c r="AI81" s="149">
        <f t="shared" si="25"/>
        <v>2</v>
      </c>
      <c r="AJ81" s="146">
        <f>'Crisis Indicator Data'!AC75</f>
        <v>0</v>
      </c>
      <c r="AK81" s="146">
        <f>'Crisis Indicator Data'!AD75</f>
        <v>2</v>
      </c>
      <c r="AL81" s="149">
        <f t="shared" si="26"/>
        <v>2</v>
      </c>
      <c r="AM81" s="146">
        <f>'Crisis Indicator Data'!AE75</f>
        <v>3</v>
      </c>
      <c r="AN81" s="146">
        <f>'Crisis Indicator Data'!AF75</f>
        <v>1</v>
      </c>
      <c r="AO81" s="146">
        <f>'Crisis Indicator Data'!AG75</f>
        <v>2</v>
      </c>
      <c r="AP81" s="149">
        <f t="shared" si="27"/>
        <v>4</v>
      </c>
      <c r="AQ81" s="152">
        <f t="shared" si="28"/>
        <v>3</v>
      </c>
      <c r="AR81" s="154">
        <f t="shared" si="29"/>
        <v>4</v>
      </c>
    </row>
    <row r="82" spans="1:44" ht="13.5" customHeight="1" x14ac:dyDescent="0.35">
      <c r="A82" s="1" t="str">
        <f>'Crisis Indicator Data'!A76</f>
        <v>Boko Haram in Niger</v>
      </c>
      <c r="B82" s="1" t="str">
        <f>'Crisis Indicator Data'!B76</f>
        <v>Conflict</v>
      </c>
      <c r="C82" s="25" t="str">
        <f>'Crisis Indicator Data'!C76</f>
        <v>NER002</v>
      </c>
      <c r="D82" s="25" t="str">
        <f>'Crisis Indicator Data'!D76</f>
        <v>Niger</v>
      </c>
      <c r="E82" s="25" t="str">
        <f>'Crisis Indicator Data'!E76</f>
        <v>NER</v>
      </c>
      <c r="F82" s="142">
        <f>IF(B82="Regional crisis",(IF(VLOOKUP($C82,'Regional Crises'!$B$1:$R$51,7,FALSE)="x","x",ROUND(IF(VLOOKUP($C82,'Regional Crises'!$B$1:$R$51,7,FALSE)&gt;$F$126,5,IF(VLOOKUP($C82,'Regional Crises'!$B$1:$R$51,7,FALSE)&lt;F$125,0,($F$126-VLOOKUP($C82,'Regional Crises'!$B$1:$R$51,7,FALSE))/($F$126-$F$125)*5)),1))),IF(VLOOKUP($E82,'Country Indicator Data'!$B$3:$N$193,3,FALSE)="x","x",ROUND(IF(VLOOKUP($E82,'Country Indicator Data'!$B$3:$N$193,3,FALSE)&gt;$F$126,5,IF(VLOOKUP($E82,'Country Indicator Data'!$B$3:$N$193,3,FALSE)&lt;$F$125,0,($F$126-VLOOKUP($E82,'Country Indicator Data'!$B$3:$N$193,3,FALSE))/($F$126-$F$125)*5)),1)))</f>
        <v>2.1</v>
      </c>
      <c r="G82" s="142">
        <f>IF(B82="Regional crisis",(IF(VLOOKUP($C82,'Regional Crises'!$B$1:$R$51,9,FALSE)="x","x",ROUND(IF(VLOOKUP($C82,'Regional Crises'!$B$1:$R$51,9,FALSE)&gt;G$126,5,IF(VLOOKUP($C82,'Regional Crises'!$B$1:$R$51,9,FALSE)&lt;G$125,0,(G$126-VLOOKUP($C82,'Regional Crises'!$B$1:$R$51,9,FALSE))/(G$126-G$125)*5)),1))),IF(VLOOKUP($E82,'Country Indicator Data'!$B$3:$N$193,5,FALSE)="x","x",ROUND(IF(VLOOKUP($E82,'Country Indicator Data'!$B$3:$N$193,5,FALSE)&gt;G$126,5,IF(VLOOKUP($E82,'Country Indicator Data'!$B$3:$N$193,5,FALSE)&lt;G$125,0,(G$126-VLOOKUP($E82,'Country Indicator Data'!$B$3:$N$193,5,FALSE))/(G$126-G$125)*5)),1)))</f>
        <v>1.9</v>
      </c>
      <c r="H82" s="143">
        <f t="shared" si="15"/>
        <v>2</v>
      </c>
      <c r="I82" s="142">
        <f>IF(B82="Regional crisis",(IF(VLOOKUP($C82,'Regional Crises'!$B$1:$R$51,6,FALSE)="x","x",ROUND(IF(VLOOKUP($C82,'Regional Crises'!$B$1:$R$51,6,FALSE)&gt;I$126,5,IF(VLOOKUP($C82,'Regional Crises'!$B$1:$R$51,6,FALSE)&lt;I$125,0,5-(I$126-VLOOKUP($C82,'Regional Crises'!$B$1:$R$51,6,FALSE))/(I$126-I$125)*5)),1))),IF(VLOOKUP($E82,'Country Indicator Data'!$B$3:$N$193,2,FALSE)="x","x",ROUND(IF(VLOOKUP($E82,'Country Indicator Data'!$B$3:$N$193,2,FALSE)&gt;I$126,5,IF(VLOOKUP($E82,'Country Indicator Data'!$B$3:$N$193,2,FALSE)&lt;I$125,0,5-(I$126-VLOOKUP($E82,'Country Indicator Data'!$B$3:$N$193,2,FALSE))/(I$126-I$125)*5)),1)))</f>
        <v>3.1</v>
      </c>
      <c r="J82" s="142">
        <f>IF(B82="Regional crisis",(IF(VLOOKUP($C82,'Regional Crises'!$B$1:$R$51,8,FALSE)="x","x",ROUND(IF(VLOOKUP($C82,'Regional Crises'!$B$1:$R$51,8,FALSE)&gt;J$126,5,IF(VLOOKUP($C82,'Regional Crises'!$B$1:$R$51,8,FALSE)&lt;J$125,0,5-(J$126-VLOOKUP($C82,'Regional Crises'!$B$1:$R$51,8,FALSE))/(J$126-J$125)*5)),1))),IF(VLOOKUP($E82,'Country Indicator Data'!$B$3:$N$193,4,FALSE)="x","x",ROUND(IF(VLOOKUP($E82,'Country Indicator Data'!$B$3:$N$193,4,FALSE)&gt;J$126,5,IF(VLOOKUP($E82,'Country Indicator Data'!$B$3:$N$193,4,FALSE)&lt;J$125,0,5-(J$126-VLOOKUP($E82,'Country Indicator Data'!$B$3:$N$193,4,FALSE))/(J$126-J$125)*5)),1)))</f>
        <v>0.9</v>
      </c>
      <c r="K82" s="143">
        <f t="shared" si="16"/>
        <v>2</v>
      </c>
      <c r="L82" s="142">
        <f>IF(B82="Regional crisis",(IF(VLOOKUP($C82,'Regional Crises'!$B$1:$R$51,10,FALSE)="x","x",ROUND(IF(VLOOKUP($C82,'Regional Crises'!$B$1:$R$51,10,FALSE)&gt;L$126,5,IF(VLOOKUP($C82,'Regional Crises'!$B$1:$R$51,10,FALSE)&lt;L$125,0,5-(L$126-VLOOKUP($C82,'Regional Crises'!$B$1:$R$51,10,FALSE))/(L$126-L$125)*5)),1))),IF(VLOOKUP($E82,'Country Indicator Data'!$B$3:$N$193,6,FALSE)="x","x",ROUND(IF(VLOOKUP($E82,'Country Indicator Data'!$B$3:$N$193,6,FALSE)&gt;L$126,5,IF(VLOOKUP($E82,'Country Indicator Data'!$B$3:$N$193,6,FALSE)&lt;L$125,0,5-(L$126-VLOOKUP($E82,'Country Indicator Data'!$B$3:$N$193,6,FALSE))/(L$126-L$125)*5)),1)))</f>
        <v>4.5999999999999996</v>
      </c>
      <c r="M82" s="142">
        <f>IF(B82="Regional crisis",(IF(VLOOKUP($C82,'Regional Crises'!$B$1:$R$51,11,FALSE)="x","x",ROUND(IF(VLOOKUP($C82,'Regional Crises'!$B$1:$R$51,11,FALSE)&gt;M$126,5,IF(VLOOKUP($C82,'Regional Crises'!$B$1:$R$51,11,FALSE)&lt;M$125,0,5-(M$126-VLOOKUP($C82,'Regional Crises'!$B$1:$R$51,11,FALSE))/(M$126-M$125)*5)),1))),IF(VLOOKUP($E82,'Country Indicator Data'!$B$3:$N$193,7,FALSE)="x","x",ROUND(IF(VLOOKUP($E82,'Country Indicator Data'!$B$3:$N$193,7,FALSE)&gt;M$126,5,IF(VLOOKUP($E82,'Country Indicator Data'!$B$3:$N$193,7,FALSE)&lt;M$125,0,5-(M$126-VLOOKUP($E82,'Country Indicator Data'!$B$3:$N$193,7,FALSE))/(M$126-M$125)*5)),1)))</f>
        <v>1.1000000000000001</v>
      </c>
      <c r="N82" s="143">
        <f t="shared" si="17"/>
        <v>2.8499999999999996</v>
      </c>
      <c r="O82" s="151">
        <f t="shared" si="18"/>
        <v>2.2833333333333332</v>
      </c>
      <c r="P82" s="142">
        <f>IF(B82="Regional crisis",VLOOKUP(C82,'Regional Crises'!$B$1:$R$54,12,FALSE),VLOOKUP(E82,'Country Indicator Data'!$B$3:$I$193,8,FALSE))</f>
        <v>5</v>
      </c>
      <c r="Q82" s="142">
        <f>IF(B82="Regional crisis",(IF(VLOOKUP(C82,'Regional Crises'!$B$1:$R$54,13,FALSE)="x","x",IF(VLOOKUP(C82,'Regional Crises'!$B$1:$R$54,13,FALSE)&gt;Q$7,5,IF(VLOOKUP(C82,'Regional Crises'!$B$1:$R$54,13,FALSE)&gt;Q$6,4,IF(VLOOKUP(C82,'Regional Crises'!$B$1:$R$54,13,FALSE)&gt;Q$5,3,IF(VLOOKUP(C82,'Regional Crises'!$B$1:$R$54,13,FALSE)&gt;Q$4,2,IF(VLOOKUP(C82,'Regional Crises'!$B$1:$R$54,13,FALSE)&gt;$Q$3,1,0))))))),(IF(VLOOKUP($E82,'Country Indicator Data'!$B$3:$P$193,9,FALSE)="x","x",IF(VLOOKUP($E82,'Country Indicator Data'!$B$3:$P$193,9,FALSE)&gt;Q$7,5,IF(VLOOKUP($E82,'Country Indicator Data'!$B$3:$P$193,9,FALSE)&gt;Q$6,4,IF(VLOOKUP($E82,'Country Indicator Data'!$B$3:$P$193,9,FALSE)&gt;Q$5,3,IF(VLOOKUP($E82,'Country Indicator Data'!$B$3:$P$193,9,FALSE)&gt;Q$4,2,IF(VLOOKUP($E82,'Country Indicator Data'!$B$3:$P$193,9,FALSE)&gt;$Q$3,1,0))))))))</f>
        <v>2</v>
      </c>
      <c r="R82" s="151">
        <f t="shared" si="19"/>
        <v>3.5</v>
      </c>
      <c r="S82" s="142">
        <f>IF(B82="Regional crisis",((IF(VLOOKUP($C82,'Regional Crises'!$B$1:$R$51,17,FALSE)="x","x",ROUND(IF(VLOOKUP($C82,'Regional Crises'!$B$1:$R$51,17,FALSE)&gt;S$126,0,IF(VLOOKUP($C82,'Regional Crises'!$B$1:$R$51,17,FALSE)&lt;S$125,5,(S$126-VLOOKUP($C82,'Regional Crises'!$B$1:$R$51,17,FALSE))/(S$126-S$125)*5)),1)))),(IF(VLOOKUP($E82,'Country Indicator Data'!$B$3:$N$193,13,FALSE)="x","x",ROUND(IF(VLOOKUP($E82,'Country Indicator Data'!$B$3:$N$193,13,FALSE)&gt;S$126,0,IF(VLOOKUP($E82,'Country Indicator Data'!$B$3:$N$193,13,FALSE)&lt;S$125,5,(S$126-VLOOKUP($E82,'Country Indicator Data'!$B$3:$N$193,13,FALSE))/(S$126-S$125)*5)),1))))</f>
        <v>3.3</v>
      </c>
      <c r="T82" s="142">
        <f>IF(B82="Regional crisis",((IF(VLOOKUP($C82,'Regional Crises'!$B$1:$R$51,14,FALSE)="x","x",ROUND(IF(VLOOKUP($C82,'Regional Crises'!$B$1:$R$51,14,FALSE)&gt;T$126,0,IF(VLOOKUP($C82,'Regional Crises'!$B$1:$R$51,14,FALSE)&lt;T$125,5,(T$126-VLOOKUP($C82,'Regional Crises'!$B$1:$R$51,14,FALSE))/(T$126-T$125)*5)),1)))),(IF(VLOOKUP($E82,'Country Indicator Data'!$B$3:$N$193,10,FALSE)="x","x",ROUND(IF(VLOOKUP($E82,'Country Indicator Data'!$B$3:$N$193,10,FALSE)&gt;T$126,0,IF(VLOOKUP($E82,'Country Indicator Data'!$B$3:$N$193,10,FALSE)&lt;T$125,5,(T$126-VLOOKUP($E82,'Country Indicator Data'!$B$3:$N$193,10,FALSE))/(T$126-T$125)*5)),1))))</f>
        <v>3.1</v>
      </c>
      <c r="U82" s="142">
        <f>IF(B82="Regional crisis",((IF(VLOOKUP($C82,'Regional Crises'!$B$1:$R$51,15,FALSE)="x","x",ROUND(IF(VLOOKUP($C82,'Regional Crises'!$B$1:$R$51,15,FALSE)&gt;U$126,0,IF(VLOOKUP($C82,'Regional Crises'!$B$1:$R$51,15,FALSE)&lt;U$125,5,(U$126-VLOOKUP($C82,'Regional Crises'!$B$1:$R$51,15,FALSE))/(U$126-U$125)*5)),1)))),(IF(VLOOKUP($E82,'Country Indicator Data'!$B$3:$N$193,11,FALSE)="x","x",ROUND(IF(VLOOKUP($E82,'Country Indicator Data'!$B$3:$N$193,11,FALSE)&gt;U$126,0,IF(VLOOKUP($E82,'Country Indicator Data'!$B$3:$N$193,11,FALSE)&lt;U$125,5,(U$126-VLOOKUP($E82,'Country Indicator Data'!$B$3:$N$193,11,FALSE))/(U$126-U$125)*5)),1))))</f>
        <v>2</v>
      </c>
      <c r="V82" s="142">
        <f>IF(B82="Regional crisis",((IF(VLOOKUP($C82,'Regional Crises'!$B$1:$R$51,16,FALSE)="x","x",ROUND(IF(VLOOKUP($C82,'Regional Crises'!$B$1:$R$51,16,FALSE)&gt;V$126,0,IF(VLOOKUP($C82,'Regional Crises'!$B$1:$R$51,16,FALSE)&lt;V$125,5,(V$126-VLOOKUP($C82,'Regional Crises'!$B$1:$R$51,16,FALSE))/(V$126-V$125)*5)),1)))),(IF(VLOOKUP($E82,'Country Indicator Data'!$B$3:$N$193,12,FALSE)="x","x",ROUND(IF(VLOOKUP($E82,'Country Indicator Data'!$B$3:$N$193,12,FALSE)&gt;V$126,0,IF(VLOOKUP($E82,'Country Indicator Data'!$B$3:$N$193,12,FALSE)&lt;V$125,5,(V$126-VLOOKUP($E82,'Country Indicator Data'!$B$3:$N$193,12,FALSE))/(V$126-V$125)*5)),1))))</f>
        <v>2.6</v>
      </c>
      <c r="W82" s="151">
        <f t="shared" si="20"/>
        <v>2.8</v>
      </c>
      <c r="X82" s="154">
        <f t="shared" si="21"/>
        <v>2.9</v>
      </c>
      <c r="Y82" s="142">
        <f>IF('Core Indicators'!FC76="x","x",IF('Core Indicators'!FC76&gt;=Y$7,5,IF('Core Indicators'!FC76&gt;=Y$6,4,IF('Core Indicators'!FC76&gt;=Y$5,3,IF('Core Indicators'!FC76&gt;=Y$4,2,IF('Core Indicators'!FC76&gt;=Y$3,1,0))))))</f>
        <v>5</v>
      </c>
      <c r="Z82" s="151">
        <f t="shared" si="22"/>
        <v>5</v>
      </c>
      <c r="AA82" s="144" t="str">
        <f>IF(OR('Crisis Indicator Data'!$W76="x",ISNA('Crisis Indicator Data'!$Q76)),"x",'Crisis Indicator Data'!$W76/SUM('Crisis Indicator Data'!$Q76:$U76))</f>
        <v>x</v>
      </c>
      <c r="AB82" s="148" t="str">
        <f t="shared" si="23"/>
        <v>x</v>
      </c>
      <c r="AC82" s="144" t="str">
        <f>IF(OR('Crisis Indicator Data'!$X76="x",ISNA('Crisis Indicator Data'!$Q76)),"x",'Crisis Indicator Data'!$X76/SUM('Crisis Indicator Data'!$Q76:$U76))</f>
        <v>x</v>
      </c>
      <c r="AD82" s="148" t="str">
        <f t="shared" si="24"/>
        <v>x</v>
      </c>
      <c r="AE82" s="146">
        <f>'Crisis Indicator Data'!Y76</f>
        <v>0</v>
      </c>
      <c r="AF82" s="146">
        <f>'Crisis Indicator Data'!Z76</f>
        <v>2</v>
      </c>
      <c r="AG82" s="146">
        <f>'Crisis Indicator Data'!AA76</f>
        <v>0</v>
      </c>
      <c r="AH82" s="146">
        <f>'Crisis Indicator Data'!AB76</f>
        <v>3</v>
      </c>
      <c r="AI82" s="149">
        <f t="shared" si="25"/>
        <v>2</v>
      </c>
      <c r="AJ82" s="146">
        <f>'Crisis Indicator Data'!AC76</f>
        <v>0</v>
      </c>
      <c r="AK82" s="146">
        <f>'Crisis Indicator Data'!AD76</f>
        <v>2</v>
      </c>
      <c r="AL82" s="149">
        <f t="shared" si="26"/>
        <v>2</v>
      </c>
      <c r="AM82" s="146">
        <f>'Crisis Indicator Data'!AE76</f>
        <v>3</v>
      </c>
      <c r="AN82" s="146">
        <f>'Crisis Indicator Data'!AF76</f>
        <v>1</v>
      </c>
      <c r="AO82" s="146">
        <f>'Crisis Indicator Data'!AG76</f>
        <v>2</v>
      </c>
      <c r="AP82" s="149">
        <f t="shared" si="27"/>
        <v>4</v>
      </c>
      <c r="AQ82" s="152">
        <f t="shared" si="28"/>
        <v>3</v>
      </c>
      <c r="AR82" s="154">
        <f t="shared" si="29"/>
        <v>4</v>
      </c>
    </row>
    <row r="83" spans="1:44" ht="13.5" customHeight="1" x14ac:dyDescent="0.35">
      <c r="A83" s="1" t="str">
        <f>'Crisis Indicator Data'!A77</f>
        <v>Mali/Burkina Faso conflict</v>
      </c>
      <c r="B83" s="1" t="str">
        <f>'Crisis Indicator Data'!B77</f>
        <v>Conflict</v>
      </c>
      <c r="C83" s="25" t="str">
        <f>'Crisis Indicator Data'!C77</f>
        <v>NER003</v>
      </c>
      <c r="D83" s="25" t="str">
        <f>'Crisis Indicator Data'!D77</f>
        <v>Niger</v>
      </c>
      <c r="E83" s="25" t="str">
        <f>'Crisis Indicator Data'!E77</f>
        <v>NER</v>
      </c>
      <c r="F83" s="142">
        <f>IF(B83="Regional crisis",(IF(VLOOKUP($C83,'Regional Crises'!$B$1:$R$51,7,FALSE)="x","x",ROUND(IF(VLOOKUP($C83,'Regional Crises'!$B$1:$R$51,7,FALSE)&gt;$F$126,5,IF(VLOOKUP($C83,'Regional Crises'!$B$1:$R$51,7,FALSE)&lt;F$125,0,($F$126-VLOOKUP($C83,'Regional Crises'!$B$1:$R$51,7,FALSE))/($F$126-$F$125)*5)),1))),IF(VLOOKUP($E83,'Country Indicator Data'!$B$3:$N$193,3,FALSE)="x","x",ROUND(IF(VLOOKUP($E83,'Country Indicator Data'!$B$3:$N$193,3,FALSE)&gt;$F$126,5,IF(VLOOKUP($E83,'Country Indicator Data'!$B$3:$N$193,3,FALSE)&lt;$F$125,0,($F$126-VLOOKUP($E83,'Country Indicator Data'!$B$3:$N$193,3,FALSE))/($F$126-$F$125)*5)),1)))</f>
        <v>2.1</v>
      </c>
      <c r="G83" s="142">
        <f>IF(B83="Regional crisis",(IF(VLOOKUP($C83,'Regional Crises'!$B$1:$R$51,9,FALSE)="x","x",ROUND(IF(VLOOKUP($C83,'Regional Crises'!$B$1:$R$51,9,FALSE)&gt;G$126,5,IF(VLOOKUP($C83,'Regional Crises'!$B$1:$R$51,9,FALSE)&lt;G$125,0,(G$126-VLOOKUP($C83,'Regional Crises'!$B$1:$R$51,9,FALSE))/(G$126-G$125)*5)),1))),IF(VLOOKUP($E83,'Country Indicator Data'!$B$3:$N$193,5,FALSE)="x","x",ROUND(IF(VLOOKUP($E83,'Country Indicator Data'!$B$3:$N$193,5,FALSE)&gt;G$126,5,IF(VLOOKUP($E83,'Country Indicator Data'!$B$3:$N$193,5,FALSE)&lt;G$125,0,(G$126-VLOOKUP($E83,'Country Indicator Data'!$B$3:$N$193,5,FALSE))/(G$126-G$125)*5)),1)))</f>
        <v>1.9</v>
      </c>
      <c r="H83" s="143">
        <f t="shared" si="15"/>
        <v>2</v>
      </c>
      <c r="I83" s="142">
        <f>IF(B83="Regional crisis",(IF(VLOOKUP($C83,'Regional Crises'!$B$1:$R$51,6,FALSE)="x","x",ROUND(IF(VLOOKUP($C83,'Regional Crises'!$B$1:$R$51,6,FALSE)&gt;I$126,5,IF(VLOOKUP($C83,'Regional Crises'!$B$1:$R$51,6,FALSE)&lt;I$125,0,5-(I$126-VLOOKUP($C83,'Regional Crises'!$B$1:$R$51,6,FALSE))/(I$126-I$125)*5)),1))),IF(VLOOKUP($E83,'Country Indicator Data'!$B$3:$N$193,2,FALSE)="x","x",ROUND(IF(VLOOKUP($E83,'Country Indicator Data'!$B$3:$N$193,2,FALSE)&gt;I$126,5,IF(VLOOKUP($E83,'Country Indicator Data'!$B$3:$N$193,2,FALSE)&lt;I$125,0,5-(I$126-VLOOKUP($E83,'Country Indicator Data'!$B$3:$N$193,2,FALSE))/(I$126-I$125)*5)),1)))</f>
        <v>3.1</v>
      </c>
      <c r="J83" s="142">
        <f>IF(B83="Regional crisis",(IF(VLOOKUP($C83,'Regional Crises'!$B$1:$R$51,8,FALSE)="x","x",ROUND(IF(VLOOKUP($C83,'Regional Crises'!$B$1:$R$51,8,FALSE)&gt;J$126,5,IF(VLOOKUP($C83,'Regional Crises'!$B$1:$R$51,8,FALSE)&lt;J$125,0,5-(J$126-VLOOKUP($C83,'Regional Crises'!$B$1:$R$51,8,FALSE))/(J$126-J$125)*5)),1))),IF(VLOOKUP($E83,'Country Indicator Data'!$B$3:$N$193,4,FALSE)="x","x",ROUND(IF(VLOOKUP($E83,'Country Indicator Data'!$B$3:$N$193,4,FALSE)&gt;J$126,5,IF(VLOOKUP($E83,'Country Indicator Data'!$B$3:$N$193,4,FALSE)&lt;J$125,0,5-(J$126-VLOOKUP($E83,'Country Indicator Data'!$B$3:$N$193,4,FALSE))/(J$126-J$125)*5)),1)))</f>
        <v>0.9</v>
      </c>
      <c r="K83" s="143">
        <f t="shared" si="16"/>
        <v>2</v>
      </c>
      <c r="L83" s="142">
        <f>IF(B83="Regional crisis",(IF(VLOOKUP($C83,'Regional Crises'!$B$1:$R$51,10,FALSE)="x","x",ROUND(IF(VLOOKUP($C83,'Regional Crises'!$B$1:$R$51,10,FALSE)&gt;L$126,5,IF(VLOOKUP($C83,'Regional Crises'!$B$1:$R$51,10,FALSE)&lt;L$125,0,5-(L$126-VLOOKUP($C83,'Regional Crises'!$B$1:$R$51,10,FALSE))/(L$126-L$125)*5)),1))),IF(VLOOKUP($E83,'Country Indicator Data'!$B$3:$N$193,6,FALSE)="x","x",ROUND(IF(VLOOKUP($E83,'Country Indicator Data'!$B$3:$N$193,6,FALSE)&gt;L$126,5,IF(VLOOKUP($E83,'Country Indicator Data'!$B$3:$N$193,6,FALSE)&lt;L$125,0,5-(L$126-VLOOKUP($E83,'Country Indicator Data'!$B$3:$N$193,6,FALSE))/(L$126-L$125)*5)),1)))</f>
        <v>4.5999999999999996</v>
      </c>
      <c r="M83" s="142">
        <f>IF(B83="Regional crisis",(IF(VLOOKUP($C83,'Regional Crises'!$B$1:$R$51,11,FALSE)="x","x",ROUND(IF(VLOOKUP($C83,'Regional Crises'!$B$1:$R$51,11,FALSE)&gt;M$126,5,IF(VLOOKUP($C83,'Regional Crises'!$B$1:$R$51,11,FALSE)&lt;M$125,0,5-(M$126-VLOOKUP($C83,'Regional Crises'!$B$1:$R$51,11,FALSE))/(M$126-M$125)*5)),1))),IF(VLOOKUP($E83,'Country Indicator Data'!$B$3:$N$193,7,FALSE)="x","x",ROUND(IF(VLOOKUP($E83,'Country Indicator Data'!$B$3:$N$193,7,FALSE)&gt;M$126,5,IF(VLOOKUP($E83,'Country Indicator Data'!$B$3:$N$193,7,FALSE)&lt;M$125,0,5-(M$126-VLOOKUP($E83,'Country Indicator Data'!$B$3:$N$193,7,FALSE))/(M$126-M$125)*5)),1)))</f>
        <v>1.1000000000000001</v>
      </c>
      <c r="N83" s="143">
        <f t="shared" si="17"/>
        <v>2.8499999999999996</v>
      </c>
      <c r="O83" s="151">
        <f t="shared" si="18"/>
        <v>2.2833333333333332</v>
      </c>
      <c r="P83" s="142">
        <f>IF(B83="Regional crisis",VLOOKUP(C83,'Regional Crises'!$B$1:$R$54,12,FALSE),VLOOKUP(E83,'Country Indicator Data'!$B$3:$I$193,8,FALSE))</f>
        <v>5</v>
      </c>
      <c r="Q83" s="142">
        <f>IF(B83="Regional crisis",(IF(VLOOKUP(C83,'Regional Crises'!$B$1:$R$54,13,FALSE)="x","x",IF(VLOOKUP(C83,'Regional Crises'!$B$1:$R$54,13,FALSE)&gt;Q$7,5,IF(VLOOKUP(C83,'Regional Crises'!$B$1:$R$54,13,FALSE)&gt;Q$6,4,IF(VLOOKUP(C83,'Regional Crises'!$B$1:$R$54,13,FALSE)&gt;Q$5,3,IF(VLOOKUP(C83,'Regional Crises'!$B$1:$R$54,13,FALSE)&gt;Q$4,2,IF(VLOOKUP(C83,'Regional Crises'!$B$1:$R$54,13,FALSE)&gt;$Q$3,1,0))))))),(IF(VLOOKUP($E83,'Country Indicator Data'!$B$3:$P$193,9,FALSE)="x","x",IF(VLOOKUP($E83,'Country Indicator Data'!$B$3:$P$193,9,FALSE)&gt;Q$7,5,IF(VLOOKUP($E83,'Country Indicator Data'!$B$3:$P$193,9,FALSE)&gt;Q$6,4,IF(VLOOKUP($E83,'Country Indicator Data'!$B$3:$P$193,9,FALSE)&gt;Q$5,3,IF(VLOOKUP($E83,'Country Indicator Data'!$B$3:$P$193,9,FALSE)&gt;Q$4,2,IF(VLOOKUP($E83,'Country Indicator Data'!$B$3:$P$193,9,FALSE)&gt;$Q$3,1,0))))))))</f>
        <v>2</v>
      </c>
      <c r="R83" s="151">
        <f t="shared" si="19"/>
        <v>3.5</v>
      </c>
      <c r="S83" s="142">
        <f>IF(B83="Regional crisis",((IF(VLOOKUP($C83,'Regional Crises'!$B$1:$R$51,17,FALSE)="x","x",ROUND(IF(VLOOKUP($C83,'Regional Crises'!$B$1:$R$51,17,FALSE)&gt;S$126,0,IF(VLOOKUP($C83,'Regional Crises'!$B$1:$R$51,17,FALSE)&lt;S$125,5,(S$126-VLOOKUP($C83,'Regional Crises'!$B$1:$R$51,17,FALSE))/(S$126-S$125)*5)),1)))),(IF(VLOOKUP($E83,'Country Indicator Data'!$B$3:$N$193,13,FALSE)="x","x",ROUND(IF(VLOOKUP($E83,'Country Indicator Data'!$B$3:$N$193,13,FALSE)&gt;S$126,0,IF(VLOOKUP($E83,'Country Indicator Data'!$B$3:$N$193,13,FALSE)&lt;S$125,5,(S$126-VLOOKUP($E83,'Country Indicator Data'!$B$3:$N$193,13,FALSE))/(S$126-S$125)*5)),1))))</f>
        <v>3.3</v>
      </c>
      <c r="T83" s="142">
        <f>IF(B83="Regional crisis",((IF(VLOOKUP($C83,'Regional Crises'!$B$1:$R$51,14,FALSE)="x","x",ROUND(IF(VLOOKUP($C83,'Regional Crises'!$B$1:$R$51,14,FALSE)&gt;T$126,0,IF(VLOOKUP($C83,'Regional Crises'!$B$1:$R$51,14,FALSE)&lt;T$125,5,(T$126-VLOOKUP($C83,'Regional Crises'!$B$1:$R$51,14,FALSE))/(T$126-T$125)*5)),1)))),(IF(VLOOKUP($E83,'Country Indicator Data'!$B$3:$N$193,10,FALSE)="x","x",ROUND(IF(VLOOKUP($E83,'Country Indicator Data'!$B$3:$N$193,10,FALSE)&gt;T$126,0,IF(VLOOKUP($E83,'Country Indicator Data'!$B$3:$N$193,10,FALSE)&lt;T$125,5,(T$126-VLOOKUP($E83,'Country Indicator Data'!$B$3:$N$193,10,FALSE))/(T$126-T$125)*5)),1))))</f>
        <v>3.1</v>
      </c>
      <c r="U83" s="142">
        <f>IF(B83="Regional crisis",((IF(VLOOKUP($C83,'Regional Crises'!$B$1:$R$51,15,FALSE)="x","x",ROUND(IF(VLOOKUP($C83,'Regional Crises'!$B$1:$R$51,15,FALSE)&gt;U$126,0,IF(VLOOKUP($C83,'Regional Crises'!$B$1:$R$51,15,FALSE)&lt;U$125,5,(U$126-VLOOKUP($C83,'Regional Crises'!$B$1:$R$51,15,FALSE))/(U$126-U$125)*5)),1)))),(IF(VLOOKUP($E83,'Country Indicator Data'!$B$3:$N$193,11,FALSE)="x","x",ROUND(IF(VLOOKUP($E83,'Country Indicator Data'!$B$3:$N$193,11,FALSE)&gt;U$126,0,IF(VLOOKUP($E83,'Country Indicator Data'!$B$3:$N$193,11,FALSE)&lt;U$125,5,(U$126-VLOOKUP($E83,'Country Indicator Data'!$B$3:$N$193,11,FALSE))/(U$126-U$125)*5)),1))))</f>
        <v>2</v>
      </c>
      <c r="V83" s="142">
        <f>IF(B83="Regional crisis",((IF(VLOOKUP($C83,'Regional Crises'!$B$1:$R$51,16,FALSE)="x","x",ROUND(IF(VLOOKUP($C83,'Regional Crises'!$B$1:$R$51,16,FALSE)&gt;V$126,0,IF(VLOOKUP($C83,'Regional Crises'!$B$1:$R$51,16,FALSE)&lt;V$125,5,(V$126-VLOOKUP($C83,'Regional Crises'!$B$1:$R$51,16,FALSE))/(V$126-V$125)*5)),1)))),(IF(VLOOKUP($E83,'Country Indicator Data'!$B$3:$N$193,12,FALSE)="x","x",ROUND(IF(VLOOKUP($E83,'Country Indicator Data'!$B$3:$N$193,12,FALSE)&gt;V$126,0,IF(VLOOKUP($E83,'Country Indicator Data'!$B$3:$N$193,12,FALSE)&lt;V$125,5,(V$126-VLOOKUP($E83,'Country Indicator Data'!$B$3:$N$193,12,FALSE))/(V$126-V$125)*5)),1))))</f>
        <v>2.6</v>
      </c>
      <c r="W83" s="151">
        <f t="shared" si="20"/>
        <v>2.8</v>
      </c>
      <c r="X83" s="154">
        <f t="shared" si="21"/>
        <v>2.9</v>
      </c>
      <c r="Y83" s="142">
        <f>IF('Core Indicators'!FC77="x","x",IF('Core Indicators'!FC77&gt;=Y$7,5,IF('Core Indicators'!FC77&gt;=Y$6,4,IF('Core Indicators'!FC77&gt;=Y$5,3,IF('Core Indicators'!FC77&gt;=Y$4,2,IF('Core Indicators'!FC77&gt;=Y$3,1,0))))))</f>
        <v>5</v>
      </c>
      <c r="Z83" s="151">
        <f t="shared" si="22"/>
        <v>5</v>
      </c>
      <c r="AA83" s="144" t="str">
        <f>IF(OR('Crisis Indicator Data'!$W77="x",ISNA('Crisis Indicator Data'!$Q77)),"x",'Crisis Indicator Data'!$W77/SUM('Crisis Indicator Data'!$Q77:$U77))</f>
        <v>x</v>
      </c>
      <c r="AB83" s="148" t="str">
        <f t="shared" si="23"/>
        <v>x</v>
      </c>
      <c r="AC83" s="144" t="str">
        <f>IF(OR('Crisis Indicator Data'!$X77="x",ISNA('Crisis Indicator Data'!$Q77)),"x",'Crisis Indicator Data'!$X77/SUM('Crisis Indicator Data'!$Q77:$U77))</f>
        <v>x</v>
      </c>
      <c r="AD83" s="148" t="str">
        <f t="shared" si="24"/>
        <v>x</v>
      </c>
      <c r="AE83" s="146">
        <f>'Crisis Indicator Data'!Y77</f>
        <v>0</v>
      </c>
      <c r="AF83" s="146">
        <f>'Crisis Indicator Data'!Z77</f>
        <v>2</v>
      </c>
      <c r="AG83" s="146">
        <f>'Crisis Indicator Data'!AA77</f>
        <v>2</v>
      </c>
      <c r="AH83" s="146">
        <f>'Crisis Indicator Data'!AB77</f>
        <v>3</v>
      </c>
      <c r="AI83" s="149">
        <f t="shared" si="25"/>
        <v>3</v>
      </c>
      <c r="AJ83" s="146">
        <f>'Crisis Indicator Data'!AC77</f>
        <v>0</v>
      </c>
      <c r="AK83" s="146">
        <f>'Crisis Indicator Data'!AD77</f>
        <v>2</v>
      </c>
      <c r="AL83" s="149">
        <f t="shared" si="26"/>
        <v>2</v>
      </c>
      <c r="AM83" s="146">
        <f>'Crisis Indicator Data'!AE77</f>
        <v>3</v>
      </c>
      <c r="AN83" s="146">
        <f>'Crisis Indicator Data'!AF77</f>
        <v>2</v>
      </c>
      <c r="AO83" s="146">
        <f>'Crisis Indicator Data'!AG77</f>
        <v>2</v>
      </c>
      <c r="AP83" s="149">
        <f t="shared" si="27"/>
        <v>5</v>
      </c>
      <c r="AQ83" s="152">
        <f t="shared" si="28"/>
        <v>3</v>
      </c>
      <c r="AR83" s="154">
        <f t="shared" si="29"/>
        <v>4</v>
      </c>
    </row>
    <row r="84" spans="1:44" ht="13.5" customHeight="1" x14ac:dyDescent="0.35">
      <c r="A84" s="1" t="str">
        <f>'Crisis Indicator Data'!A78</f>
        <v>Complex crisis in Nigeria</v>
      </c>
      <c r="B84" s="1" t="str">
        <f>'Crisis Indicator Data'!B78</f>
        <v>Complex crisis</v>
      </c>
      <c r="C84" s="25" t="str">
        <f>'Crisis Indicator Data'!C78</f>
        <v>NGA001</v>
      </c>
      <c r="D84" s="25" t="str">
        <f>'Crisis Indicator Data'!D78</f>
        <v>Nigeria</v>
      </c>
      <c r="E84" s="25" t="str">
        <f>'Crisis Indicator Data'!E78</f>
        <v>NGA</v>
      </c>
      <c r="F84" s="142">
        <f>IF(B84="Regional crisis",(IF(VLOOKUP($C84,'Regional Crises'!$B$1:$R$51,7,FALSE)="x","x",ROUND(IF(VLOOKUP($C84,'Regional Crises'!$B$1:$R$51,7,FALSE)&gt;$F$126,5,IF(VLOOKUP($C84,'Regional Crises'!$B$1:$R$51,7,FALSE)&lt;F$125,0,($F$126-VLOOKUP($C84,'Regional Crises'!$B$1:$R$51,7,FALSE))/($F$126-$F$125)*5)),1))),IF(VLOOKUP($E84,'Country Indicator Data'!$B$3:$N$193,3,FALSE)="x","x",ROUND(IF(VLOOKUP($E84,'Country Indicator Data'!$B$3:$N$193,3,FALSE)&gt;$F$126,5,IF(VLOOKUP($E84,'Country Indicator Data'!$B$3:$N$193,3,FALSE)&lt;$F$125,0,($F$126-VLOOKUP($E84,'Country Indicator Data'!$B$3:$N$193,3,FALSE))/($F$126-$F$125)*5)),1)))</f>
        <v>3.9</v>
      </c>
      <c r="G84" s="142">
        <f>IF(B84="Regional crisis",(IF(VLOOKUP($C84,'Regional Crises'!$B$1:$R$51,9,FALSE)="x","x",ROUND(IF(VLOOKUP($C84,'Regional Crises'!$B$1:$R$51,9,FALSE)&gt;G$126,5,IF(VLOOKUP($C84,'Regional Crises'!$B$1:$R$51,9,FALSE)&lt;G$125,0,(G$126-VLOOKUP($C84,'Regional Crises'!$B$1:$R$51,9,FALSE))/(G$126-G$125)*5)),1))),IF(VLOOKUP($E84,'Country Indicator Data'!$B$3:$N$193,5,FALSE)="x","x",ROUND(IF(VLOOKUP($E84,'Country Indicator Data'!$B$3:$N$193,5,FALSE)&gt;G$126,5,IF(VLOOKUP($E84,'Country Indicator Data'!$B$3:$N$193,5,FALSE)&lt;G$125,0,(G$126-VLOOKUP($E84,'Country Indicator Data'!$B$3:$N$193,5,FALSE))/(G$126-G$125)*5)),1)))</f>
        <v>2.2999999999999998</v>
      </c>
      <c r="H84" s="143">
        <f t="shared" si="15"/>
        <v>3.0999999999999996</v>
      </c>
      <c r="I84" s="142">
        <f>IF(B84="Regional crisis",(IF(VLOOKUP($C84,'Regional Crises'!$B$1:$R$51,6,FALSE)="x","x",ROUND(IF(VLOOKUP($C84,'Regional Crises'!$B$1:$R$51,6,FALSE)&gt;I$126,5,IF(VLOOKUP($C84,'Regional Crises'!$B$1:$R$51,6,FALSE)&lt;I$125,0,5-(I$126-VLOOKUP($C84,'Regional Crises'!$B$1:$R$51,6,FALSE))/(I$126-I$125)*5)),1))),IF(VLOOKUP($E84,'Country Indicator Data'!$B$3:$N$193,2,FALSE)="x","x",ROUND(IF(VLOOKUP($E84,'Country Indicator Data'!$B$3:$N$193,2,FALSE)&gt;I$126,5,IF(VLOOKUP($E84,'Country Indicator Data'!$B$3:$N$193,2,FALSE)&lt;I$125,0,5-(I$126-VLOOKUP($E84,'Country Indicator Data'!$B$3:$N$193,2,FALSE))/(I$126-I$125)*5)),1)))</f>
        <v>4.0999999999999996</v>
      </c>
      <c r="J84" s="142">
        <f>IF(B84="Regional crisis",(IF(VLOOKUP($C84,'Regional Crises'!$B$1:$R$51,8,FALSE)="x","x",ROUND(IF(VLOOKUP($C84,'Regional Crises'!$B$1:$R$51,8,FALSE)&gt;J$126,5,IF(VLOOKUP($C84,'Regional Crises'!$B$1:$R$51,8,FALSE)&lt;J$125,0,5-(J$126-VLOOKUP($C84,'Regional Crises'!$B$1:$R$51,8,FALSE))/(J$126-J$125)*5)),1))),IF(VLOOKUP($E84,'Country Indicator Data'!$B$3:$N$193,4,FALSE)="x","x",ROUND(IF(VLOOKUP($E84,'Country Indicator Data'!$B$3:$N$193,4,FALSE)&gt;J$126,5,IF(VLOOKUP($E84,'Country Indicator Data'!$B$3:$N$193,4,FALSE)&lt;J$125,0,5-(J$126-VLOOKUP($E84,'Country Indicator Data'!$B$3:$N$193,4,FALSE))/(J$126-J$125)*5)),1)))</f>
        <v>0.3</v>
      </c>
      <c r="K84" s="143">
        <f t="shared" si="16"/>
        <v>2.1999999999999997</v>
      </c>
      <c r="L84" s="142" t="str">
        <f>IF(B84="Regional crisis",(IF(VLOOKUP($C84,'Regional Crises'!$B$1:$R$51,10,FALSE)="x","x",ROUND(IF(VLOOKUP($C84,'Regional Crises'!$B$1:$R$51,10,FALSE)&gt;L$126,5,IF(VLOOKUP($C84,'Regional Crises'!$B$1:$R$51,10,FALSE)&lt;L$125,0,5-(L$126-VLOOKUP($C84,'Regional Crises'!$B$1:$R$51,10,FALSE))/(L$126-L$125)*5)),1))),IF(VLOOKUP($E84,'Country Indicator Data'!$B$3:$N$193,6,FALSE)="x","x",ROUND(IF(VLOOKUP($E84,'Country Indicator Data'!$B$3:$N$193,6,FALSE)&gt;L$126,5,IF(VLOOKUP($E84,'Country Indicator Data'!$B$3:$N$193,6,FALSE)&lt;L$125,0,5-(L$126-VLOOKUP($E84,'Country Indicator Data'!$B$3:$N$193,6,FALSE))/(L$126-L$125)*5)),1)))</f>
        <v>x</v>
      </c>
      <c r="M84" s="142">
        <f>IF(B84="Regional crisis",(IF(VLOOKUP($C84,'Regional Crises'!$B$1:$R$51,11,FALSE)="x","x",ROUND(IF(VLOOKUP($C84,'Regional Crises'!$B$1:$R$51,11,FALSE)&gt;M$126,5,IF(VLOOKUP($C84,'Regional Crises'!$B$1:$R$51,11,FALSE)&lt;M$125,0,5-(M$126-VLOOKUP($C84,'Regional Crises'!$B$1:$R$51,11,FALSE))/(M$126-M$125)*5)),1))),IF(VLOOKUP($E84,'Country Indicator Data'!$B$3:$N$193,7,FALSE)="x","x",ROUND(IF(VLOOKUP($E84,'Country Indicator Data'!$B$3:$N$193,7,FALSE)&gt;M$126,5,IF(VLOOKUP($E84,'Country Indicator Data'!$B$3:$N$193,7,FALSE)&lt;M$125,0,5-(M$126-VLOOKUP($E84,'Country Indicator Data'!$B$3:$N$193,7,FALSE))/(M$126-M$125)*5)),1)))</f>
        <v>2.2000000000000002</v>
      </c>
      <c r="N84" s="143">
        <f t="shared" si="17"/>
        <v>2.2000000000000002</v>
      </c>
      <c r="O84" s="151">
        <f t="shared" si="18"/>
        <v>2.4999999999999996</v>
      </c>
      <c r="P84" s="142">
        <f>IF(B84="Regional crisis",VLOOKUP(C84,'Regional Crises'!$B$1:$R$54,12,FALSE),VLOOKUP(E84,'Country Indicator Data'!$B$3:$I$193,8,FALSE))</f>
        <v>5</v>
      </c>
      <c r="Q84" s="142">
        <f>IF(B84="Regional crisis",(IF(VLOOKUP(C84,'Regional Crises'!$B$1:$R$54,13,FALSE)="x","x",IF(VLOOKUP(C84,'Regional Crises'!$B$1:$R$54,13,FALSE)&gt;Q$7,5,IF(VLOOKUP(C84,'Regional Crises'!$B$1:$R$54,13,FALSE)&gt;Q$6,4,IF(VLOOKUP(C84,'Regional Crises'!$B$1:$R$54,13,FALSE)&gt;Q$5,3,IF(VLOOKUP(C84,'Regional Crises'!$B$1:$R$54,13,FALSE)&gt;Q$4,2,IF(VLOOKUP(C84,'Regional Crises'!$B$1:$R$54,13,FALSE)&gt;$Q$3,1,0))))))),(IF(VLOOKUP($E84,'Country Indicator Data'!$B$3:$P$193,9,FALSE)="x","x",IF(VLOOKUP($E84,'Country Indicator Data'!$B$3:$P$193,9,FALSE)&gt;Q$7,5,IF(VLOOKUP($E84,'Country Indicator Data'!$B$3:$P$193,9,FALSE)&gt;Q$6,4,IF(VLOOKUP($E84,'Country Indicator Data'!$B$3:$P$193,9,FALSE)&gt;Q$5,3,IF(VLOOKUP($E84,'Country Indicator Data'!$B$3:$P$193,9,FALSE)&gt;Q$4,2,IF(VLOOKUP($E84,'Country Indicator Data'!$B$3:$P$193,9,FALSE)&gt;$Q$3,1,0))))))))</f>
        <v>4</v>
      </c>
      <c r="R84" s="151">
        <f t="shared" si="19"/>
        <v>4.5</v>
      </c>
      <c r="S84" s="142">
        <f>IF(B84="Regional crisis",((IF(VLOOKUP($C84,'Regional Crises'!$B$1:$R$51,17,FALSE)="x","x",ROUND(IF(VLOOKUP($C84,'Regional Crises'!$B$1:$R$51,17,FALSE)&gt;S$126,0,IF(VLOOKUP($C84,'Regional Crises'!$B$1:$R$51,17,FALSE)&lt;S$125,5,(S$126-VLOOKUP($C84,'Regional Crises'!$B$1:$R$51,17,FALSE))/(S$126-S$125)*5)),1)))),(IF(VLOOKUP($E84,'Country Indicator Data'!$B$3:$N$193,13,FALSE)="x","x",ROUND(IF(VLOOKUP($E84,'Country Indicator Data'!$B$3:$N$193,13,FALSE)&gt;S$126,0,IF(VLOOKUP($E84,'Country Indicator Data'!$B$3:$N$193,13,FALSE)&lt;S$125,5,(S$126-VLOOKUP($E84,'Country Indicator Data'!$B$3:$N$193,13,FALSE))/(S$126-S$125)*5)),1))))</f>
        <v>3.6</v>
      </c>
      <c r="T84" s="142">
        <f>IF(B84="Regional crisis",((IF(VLOOKUP($C84,'Regional Crises'!$B$1:$R$51,14,FALSE)="x","x",ROUND(IF(VLOOKUP($C84,'Regional Crises'!$B$1:$R$51,14,FALSE)&gt;T$126,0,IF(VLOOKUP($C84,'Regional Crises'!$B$1:$R$51,14,FALSE)&lt;T$125,5,(T$126-VLOOKUP($C84,'Regional Crises'!$B$1:$R$51,14,FALSE))/(T$126-T$125)*5)),1)))),(IF(VLOOKUP($E84,'Country Indicator Data'!$B$3:$N$193,10,FALSE)="x","x",ROUND(IF(VLOOKUP($E84,'Country Indicator Data'!$B$3:$N$193,10,FALSE)&gt;T$126,0,IF(VLOOKUP($E84,'Country Indicator Data'!$B$3:$N$193,10,FALSE)&lt;T$125,5,(T$126-VLOOKUP($E84,'Country Indicator Data'!$B$3:$N$193,10,FALSE))/(T$126-T$125)*5)),1))))</f>
        <v>3.5</v>
      </c>
      <c r="U84" s="142">
        <f>IF(B84="Regional crisis",((IF(VLOOKUP($C84,'Regional Crises'!$B$1:$R$51,15,FALSE)="x","x",ROUND(IF(VLOOKUP($C84,'Regional Crises'!$B$1:$R$51,15,FALSE)&gt;U$126,0,IF(VLOOKUP($C84,'Regional Crises'!$B$1:$R$51,15,FALSE)&lt;U$125,5,(U$126-VLOOKUP($C84,'Regional Crises'!$B$1:$R$51,15,FALSE))/(U$126-U$125)*5)),1)))),(IF(VLOOKUP($E84,'Country Indicator Data'!$B$3:$N$193,11,FALSE)="x","x",ROUND(IF(VLOOKUP($E84,'Country Indicator Data'!$B$3:$N$193,11,FALSE)&gt;U$126,0,IF(VLOOKUP($E84,'Country Indicator Data'!$B$3:$N$193,11,FALSE)&lt;U$125,5,(U$126-VLOOKUP($E84,'Country Indicator Data'!$B$3:$N$193,11,FALSE))/(U$126-U$125)*5)),1))))</f>
        <v>2.4</v>
      </c>
      <c r="V84" s="142">
        <f>IF(B84="Regional crisis",((IF(VLOOKUP($C84,'Regional Crises'!$B$1:$R$51,16,FALSE)="x","x",ROUND(IF(VLOOKUP($C84,'Regional Crises'!$B$1:$R$51,16,FALSE)&gt;V$126,0,IF(VLOOKUP($C84,'Regional Crises'!$B$1:$R$51,16,FALSE)&lt;V$125,5,(V$126-VLOOKUP($C84,'Regional Crises'!$B$1:$R$51,16,FALSE))/(V$126-V$125)*5)),1)))),(IF(VLOOKUP($E84,'Country Indicator Data'!$B$3:$N$193,12,FALSE)="x","x",ROUND(IF(VLOOKUP($E84,'Country Indicator Data'!$B$3:$N$193,12,FALSE)&gt;V$126,0,IF(VLOOKUP($E84,'Country Indicator Data'!$B$3:$N$193,12,FALSE)&lt;V$125,5,(V$126-VLOOKUP($E84,'Country Indicator Data'!$B$3:$N$193,12,FALSE))/(V$126-V$125)*5)),1))))</f>
        <v>2.5</v>
      </c>
      <c r="W84" s="151">
        <f t="shared" si="20"/>
        <v>3</v>
      </c>
      <c r="X84" s="154">
        <f t="shared" si="21"/>
        <v>3.3</v>
      </c>
      <c r="Y84" s="142">
        <f>IF('Core Indicators'!FC78="x","x",IF('Core Indicators'!FC78&gt;=Y$7,5,IF('Core Indicators'!FC78&gt;=Y$6,4,IF('Core Indicators'!FC78&gt;=Y$5,3,IF('Core Indicators'!FC78&gt;=Y$4,2,IF('Core Indicators'!FC78&gt;=Y$3,1,0))))))</f>
        <v>5</v>
      </c>
      <c r="Z84" s="151">
        <f t="shared" si="22"/>
        <v>5</v>
      </c>
      <c r="AA84" s="144" t="str">
        <f>IF(OR('Crisis Indicator Data'!$W78="x",ISNA('Crisis Indicator Data'!$Q78)),"x",'Crisis Indicator Data'!$W78/SUM('Crisis Indicator Data'!$Q78:$U78))</f>
        <v>x</v>
      </c>
      <c r="AB84" s="148" t="str">
        <f t="shared" si="23"/>
        <v>x</v>
      </c>
      <c r="AC84" s="144">
        <f>IF(OR('Crisis Indicator Data'!$X78="x",ISNA('Crisis Indicator Data'!$Q78)),"x",'Crisis Indicator Data'!$X78/SUM('Crisis Indicator Data'!$Q78:$U78))</f>
        <v>4.2647105860778526E-3</v>
      </c>
      <c r="AD84" s="148">
        <f t="shared" si="24"/>
        <v>0</v>
      </c>
      <c r="AE84" s="146">
        <f>'Crisis Indicator Data'!Y78</f>
        <v>1</v>
      </c>
      <c r="AF84" s="146">
        <f>'Crisis Indicator Data'!Z78</f>
        <v>3</v>
      </c>
      <c r="AG84" s="146">
        <f>'Crisis Indicator Data'!AA78</f>
        <v>3</v>
      </c>
      <c r="AH84" s="146">
        <f>'Crisis Indicator Data'!AB78</f>
        <v>3</v>
      </c>
      <c r="AI84" s="149">
        <f t="shared" si="25"/>
        <v>5</v>
      </c>
      <c r="AJ84" s="146">
        <f>'Crisis Indicator Data'!AC78</f>
        <v>2</v>
      </c>
      <c r="AK84" s="146">
        <f>'Crisis Indicator Data'!AD78</f>
        <v>2</v>
      </c>
      <c r="AL84" s="149">
        <f t="shared" si="26"/>
        <v>4</v>
      </c>
      <c r="AM84" s="146">
        <f>'Crisis Indicator Data'!AE78</f>
        <v>3</v>
      </c>
      <c r="AN84" s="146">
        <f>'Crisis Indicator Data'!AF78</f>
        <v>1</v>
      </c>
      <c r="AO84" s="146">
        <f>'Crisis Indicator Data'!AG78</f>
        <v>2</v>
      </c>
      <c r="AP84" s="149">
        <f t="shared" si="27"/>
        <v>4</v>
      </c>
      <c r="AQ84" s="152">
        <f t="shared" si="28"/>
        <v>4</v>
      </c>
      <c r="AR84" s="154">
        <f t="shared" si="29"/>
        <v>4.5</v>
      </c>
    </row>
    <row r="85" spans="1:44" ht="13.5" customHeight="1" x14ac:dyDescent="0.35">
      <c r="A85" s="1" t="str">
        <f>'Crisis Indicator Data'!A79</f>
        <v>Middle belt conflict</v>
      </c>
      <c r="B85" s="1" t="str">
        <f>'Crisis Indicator Data'!B79</f>
        <v>Conflict</v>
      </c>
      <c r="C85" s="25" t="str">
        <f>'Crisis Indicator Data'!C79</f>
        <v>NGA003</v>
      </c>
      <c r="D85" s="25" t="str">
        <f>'Crisis Indicator Data'!D79</f>
        <v>Nigeria</v>
      </c>
      <c r="E85" s="25" t="str">
        <f>'Crisis Indicator Data'!E79</f>
        <v>NGA</v>
      </c>
      <c r="F85" s="142">
        <f>IF(B85="Regional crisis",(IF(VLOOKUP($C85,'Regional Crises'!$B$1:$R$51,7,FALSE)="x","x",ROUND(IF(VLOOKUP($C85,'Regional Crises'!$B$1:$R$51,7,FALSE)&gt;$F$126,5,IF(VLOOKUP($C85,'Regional Crises'!$B$1:$R$51,7,FALSE)&lt;F$125,0,($F$126-VLOOKUP($C85,'Regional Crises'!$B$1:$R$51,7,FALSE))/($F$126-$F$125)*5)),1))),IF(VLOOKUP($E85,'Country Indicator Data'!$B$3:$N$193,3,FALSE)="x","x",ROUND(IF(VLOOKUP($E85,'Country Indicator Data'!$B$3:$N$193,3,FALSE)&gt;$F$126,5,IF(VLOOKUP($E85,'Country Indicator Data'!$B$3:$N$193,3,FALSE)&lt;$F$125,0,($F$126-VLOOKUP($E85,'Country Indicator Data'!$B$3:$N$193,3,FALSE))/($F$126-$F$125)*5)),1)))</f>
        <v>3.9</v>
      </c>
      <c r="G85" s="142">
        <f>IF(B85="Regional crisis",(IF(VLOOKUP($C85,'Regional Crises'!$B$1:$R$51,9,FALSE)="x","x",ROUND(IF(VLOOKUP($C85,'Regional Crises'!$B$1:$R$51,9,FALSE)&gt;G$126,5,IF(VLOOKUP($C85,'Regional Crises'!$B$1:$R$51,9,FALSE)&lt;G$125,0,(G$126-VLOOKUP($C85,'Regional Crises'!$B$1:$R$51,9,FALSE))/(G$126-G$125)*5)),1))),IF(VLOOKUP($E85,'Country Indicator Data'!$B$3:$N$193,5,FALSE)="x","x",ROUND(IF(VLOOKUP($E85,'Country Indicator Data'!$B$3:$N$193,5,FALSE)&gt;G$126,5,IF(VLOOKUP($E85,'Country Indicator Data'!$B$3:$N$193,5,FALSE)&lt;G$125,0,(G$126-VLOOKUP($E85,'Country Indicator Data'!$B$3:$N$193,5,FALSE))/(G$126-G$125)*5)),1)))</f>
        <v>2.2999999999999998</v>
      </c>
      <c r="H85" s="143">
        <f t="shared" si="15"/>
        <v>3.0999999999999996</v>
      </c>
      <c r="I85" s="142">
        <f>IF(B85="Regional crisis",(IF(VLOOKUP($C85,'Regional Crises'!$B$1:$R$51,6,FALSE)="x","x",ROUND(IF(VLOOKUP($C85,'Regional Crises'!$B$1:$R$51,6,FALSE)&gt;I$126,5,IF(VLOOKUP($C85,'Regional Crises'!$B$1:$R$51,6,FALSE)&lt;I$125,0,5-(I$126-VLOOKUP($C85,'Regional Crises'!$B$1:$R$51,6,FALSE))/(I$126-I$125)*5)),1))),IF(VLOOKUP($E85,'Country Indicator Data'!$B$3:$N$193,2,FALSE)="x","x",ROUND(IF(VLOOKUP($E85,'Country Indicator Data'!$B$3:$N$193,2,FALSE)&gt;I$126,5,IF(VLOOKUP($E85,'Country Indicator Data'!$B$3:$N$193,2,FALSE)&lt;I$125,0,5-(I$126-VLOOKUP($E85,'Country Indicator Data'!$B$3:$N$193,2,FALSE))/(I$126-I$125)*5)),1)))</f>
        <v>4.0999999999999996</v>
      </c>
      <c r="J85" s="142">
        <f>IF(B85="Regional crisis",(IF(VLOOKUP($C85,'Regional Crises'!$B$1:$R$51,8,FALSE)="x","x",ROUND(IF(VLOOKUP($C85,'Regional Crises'!$B$1:$R$51,8,FALSE)&gt;J$126,5,IF(VLOOKUP($C85,'Regional Crises'!$B$1:$R$51,8,FALSE)&lt;J$125,0,5-(J$126-VLOOKUP($C85,'Regional Crises'!$B$1:$R$51,8,FALSE))/(J$126-J$125)*5)),1))),IF(VLOOKUP($E85,'Country Indicator Data'!$B$3:$N$193,4,FALSE)="x","x",ROUND(IF(VLOOKUP($E85,'Country Indicator Data'!$B$3:$N$193,4,FALSE)&gt;J$126,5,IF(VLOOKUP($E85,'Country Indicator Data'!$B$3:$N$193,4,FALSE)&lt;J$125,0,5-(J$126-VLOOKUP($E85,'Country Indicator Data'!$B$3:$N$193,4,FALSE))/(J$126-J$125)*5)),1)))</f>
        <v>0.3</v>
      </c>
      <c r="K85" s="143">
        <f t="shared" si="16"/>
        <v>2.1999999999999997</v>
      </c>
      <c r="L85" s="142" t="str">
        <f>IF(B85="Regional crisis",(IF(VLOOKUP($C85,'Regional Crises'!$B$1:$R$51,10,FALSE)="x","x",ROUND(IF(VLOOKUP($C85,'Regional Crises'!$B$1:$R$51,10,FALSE)&gt;L$126,5,IF(VLOOKUP($C85,'Regional Crises'!$B$1:$R$51,10,FALSE)&lt;L$125,0,5-(L$126-VLOOKUP($C85,'Regional Crises'!$B$1:$R$51,10,FALSE))/(L$126-L$125)*5)),1))),IF(VLOOKUP($E85,'Country Indicator Data'!$B$3:$N$193,6,FALSE)="x","x",ROUND(IF(VLOOKUP($E85,'Country Indicator Data'!$B$3:$N$193,6,FALSE)&gt;L$126,5,IF(VLOOKUP($E85,'Country Indicator Data'!$B$3:$N$193,6,FALSE)&lt;L$125,0,5-(L$126-VLOOKUP($E85,'Country Indicator Data'!$B$3:$N$193,6,FALSE))/(L$126-L$125)*5)),1)))</f>
        <v>x</v>
      </c>
      <c r="M85" s="142">
        <f>IF(B85="Regional crisis",(IF(VLOOKUP($C85,'Regional Crises'!$B$1:$R$51,11,FALSE)="x","x",ROUND(IF(VLOOKUP($C85,'Regional Crises'!$B$1:$R$51,11,FALSE)&gt;M$126,5,IF(VLOOKUP($C85,'Regional Crises'!$B$1:$R$51,11,FALSE)&lt;M$125,0,5-(M$126-VLOOKUP($C85,'Regional Crises'!$B$1:$R$51,11,FALSE))/(M$126-M$125)*5)),1))),IF(VLOOKUP($E85,'Country Indicator Data'!$B$3:$N$193,7,FALSE)="x","x",ROUND(IF(VLOOKUP($E85,'Country Indicator Data'!$B$3:$N$193,7,FALSE)&gt;M$126,5,IF(VLOOKUP($E85,'Country Indicator Data'!$B$3:$N$193,7,FALSE)&lt;M$125,0,5-(M$126-VLOOKUP($E85,'Country Indicator Data'!$B$3:$N$193,7,FALSE))/(M$126-M$125)*5)),1)))</f>
        <v>2.2000000000000002</v>
      </c>
      <c r="N85" s="143">
        <f t="shared" si="17"/>
        <v>2.2000000000000002</v>
      </c>
      <c r="O85" s="151">
        <f t="shared" si="18"/>
        <v>2.4999999999999996</v>
      </c>
      <c r="P85" s="142">
        <f>IF(B85="Regional crisis",VLOOKUP(C85,'Regional Crises'!$B$1:$R$54,12,FALSE),VLOOKUP(E85,'Country Indicator Data'!$B$3:$I$193,8,FALSE))</f>
        <v>5</v>
      </c>
      <c r="Q85" s="142">
        <f>IF(B85="Regional crisis",(IF(VLOOKUP(C85,'Regional Crises'!$B$1:$R$54,13,FALSE)="x","x",IF(VLOOKUP(C85,'Regional Crises'!$B$1:$R$54,13,FALSE)&gt;Q$7,5,IF(VLOOKUP(C85,'Regional Crises'!$B$1:$R$54,13,FALSE)&gt;Q$6,4,IF(VLOOKUP(C85,'Regional Crises'!$B$1:$R$54,13,FALSE)&gt;Q$5,3,IF(VLOOKUP(C85,'Regional Crises'!$B$1:$R$54,13,FALSE)&gt;Q$4,2,IF(VLOOKUP(C85,'Regional Crises'!$B$1:$R$54,13,FALSE)&gt;$Q$3,1,0))))))),(IF(VLOOKUP($E85,'Country Indicator Data'!$B$3:$P$193,9,FALSE)="x","x",IF(VLOOKUP($E85,'Country Indicator Data'!$B$3:$P$193,9,FALSE)&gt;Q$7,5,IF(VLOOKUP($E85,'Country Indicator Data'!$B$3:$P$193,9,FALSE)&gt;Q$6,4,IF(VLOOKUP($E85,'Country Indicator Data'!$B$3:$P$193,9,FALSE)&gt;Q$5,3,IF(VLOOKUP($E85,'Country Indicator Data'!$B$3:$P$193,9,FALSE)&gt;Q$4,2,IF(VLOOKUP($E85,'Country Indicator Data'!$B$3:$P$193,9,FALSE)&gt;$Q$3,1,0))))))))</f>
        <v>4</v>
      </c>
      <c r="R85" s="151">
        <f t="shared" si="19"/>
        <v>4.5</v>
      </c>
      <c r="S85" s="142">
        <f>IF(B85="Regional crisis",((IF(VLOOKUP($C85,'Regional Crises'!$B$1:$R$51,17,FALSE)="x","x",ROUND(IF(VLOOKUP($C85,'Regional Crises'!$B$1:$R$51,17,FALSE)&gt;S$126,0,IF(VLOOKUP($C85,'Regional Crises'!$B$1:$R$51,17,FALSE)&lt;S$125,5,(S$126-VLOOKUP($C85,'Regional Crises'!$B$1:$R$51,17,FALSE))/(S$126-S$125)*5)),1)))),(IF(VLOOKUP($E85,'Country Indicator Data'!$B$3:$N$193,13,FALSE)="x","x",ROUND(IF(VLOOKUP($E85,'Country Indicator Data'!$B$3:$N$193,13,FALSE)&gt;S$126,0,IF(VLOOKUP($E85,'Country Indicator Data'!$B$3:$N$193,13,FALSE)&lt;S$125,5,(S$126-VLOOKUP($E85,'Country Indicator Data'!$B$3:$N$193,13,FALSE))/(S$126-S$125)*5)),1))))</f>
        <v>3.6</v>
      </c>
      <c r="T85" s="142">
        <f>IF(B85="Regional crisis",((IF(VLOOKUP($C85,'Regional Crises'!$B$1:$R$51,14,FALSE)="x","x",ROUND(IF(VLOOKUP($C85,'Regional Crises'!$B$1:$R$51,14,FALSE)&gt;T$126,0,IF(VLOOKUP($C85,'Regional Crises'!$B$1:$R$51,14,FALSE)&lt;T$125,5,(T$126-VLOOKUP($C85,'Regional Crises'!$B$1:$R$51,14,FALSE))/(T$126-T$125)*5)),1)))),(IF(VLOOKUP($E85,'Country Indicator Data'!$B$3:$N$193,10,FALSE)="x","x",ROUND(IF(VLOOKUP($E85,'Country Indicator Data'!$B$3:$N$193,10,FALSE)&gt;T$126,0,IF(VLOOKUP($E85,'Country Indicator Data'!$B$3:$N$193,10,FALSE)&lt;T$125,5,(T$126-VLOOKUP($E85,'Country Indicator Data'!$B$3:$N$193,10,FALSE))/(T$126-T$125)*5)),1))))</f>
        <v>3.5</v>
      </c>
      <c r="U85" s="142">
        <f>IF(B85="Regional crisis",((IF(VLOOKUP($C85,'Regional Crises'!$B$1:$R$51,15,FALSE)="x","x",ROUND(IF(VLOOKUP($C85,'Regional Crises'!$B$1:$R$51,15,FALSE)&gt;U$126,0,IF(VLOOKUP($C85,'Regional Crises'!$B$1:$R$51,15,FALSE)&lt;U$125,5,(U$126-VLOOKUP($C85,'Regional Crises'!$B$1:$R$51,15,FALSE))/(U$126-U$125)*5)),1)))),(IF(VLOOKUP($E85,'Country Indicator Data'!$B$3:$N$193,11,FALSE)="x","x",ROUND(IF(VLOOKUP($E85,'Country Indicator Data'!$B$3:$N$193,11,FALSE)&gt;U$126,0,IF(VLOOKUP($E85,'Country Indicator Data'!$B$3:$N$193,11,FALSE)&lt;U$125,5,(U$126-VLOOKUP($E85,'Country Indicator Data'!$B$3:$N$193,11,FALSE))/(U$126-U$125)*5)),1))))</f>
        <v>2.4</v>
      </c>
      <c r="V85" s="142">
        <f>IF(B85="Regional crisis",((IF(VLOOKUP($C85,'Regional Crises'!$B$1:$R$51,16,FALSE)="x","x",ROUND(IF(VLOOKUP($C85,'Regional Crises'!$B$1:$R$51,16,FALSE)&gt;V$126,0,IF(VLOOKUP($C85,'Regional Crises'!$B$1:$R$51,16,FALSE)&lt;V$125,5,(V$126-VLOOKUP($C85,'Regional Crises'!$B$1:$R$51,16,FALSE))/(V$126-V$125)*5)),1)))),(IF(VLOOKUP($E85,'Country Indicator Data'!$B$3:$N$193,12,FALSE)="x","x",ROUND(IF(VLOOKUP($E85,'Country Indicator Data'!$B$3:$N$193,12,FALSE)&gt;V$126,0,IF(VLOOKUP($E85,'Country Indicator Data'!$B$3:$N$193,12,FALSE)&lt;V$125,5,(V$126-VLOOKUP($E85,'Country Indicator Data'!$B$3:$N$193,12,FALSE))/(V$126-V$125)*5)),1))))</f>
        <v>2.5</v>
      </c>
      <c r="W85" s="151">
        <f t="shared" si="20"/>
        <v>3</v>
      </c>
      <c r="X85" s="154">
        <f t="shared" si="21"/>
        <v>3.3</v>
      </c>
      <c r="Y85" s="142">
        <f>IF('Core Indicators'!FC79="x","x",IF('Core Indicators'!FC79&gt;=Y$7,5,IF('Core Indicators'!FC79&gt;=Y$6,4,IF('Core Indicators'!FC79&gt;=Y$5,3,IF('Core Indicators'!FC79&gt;=Y$4,2,IF('Core Indicators'!FC79&gt;=Y$3,1,0))))))</f>
        <v>5</v>
      </c>
      <c r="Z85" s="151">
        <f t="shared" si="22"/>
        <v>5</v>
      </c>
      <c r="AA85" s="144" t="str">
        <f>IF(OR('Crisis Indicator Data'!$W79="x",ISNA('Crisis Indicator Data'!$Q79)),"x",'Crisis Indicator Data'!$W79/SUM('Crisis Indicator Data'!$Q79:$U79))</f>
        <v>x</v>
      </c>
      <c r="AB85" s="148" t="str">
        <f t="shared" si="23"/>
        <v>x</v>
      </c>
      <c r="AC85" s="144" t="str">
        <f>IF(OR('Crisis Indicator Data'!$X79="x",ISNA('Crisis Indicator Data'!$Q79)),"x",'Crisis Indicator Data'!$X79/SUM('Crisis Indicator Data'!$Q79:$U79))</f>
        <v>x</v>
      </c>
      <c r="AD85" s="148" t="str">
        <f t="shared" si="24"/>
        <v>x</v>
      </c>
      <c r="AE85" s="146">
        <f>'Crisis Indicator Data'!Y79</f>
        <v>1</v>
      </c>
      <c r="AF85" s="146">
        <f>'Crisis Indicator Data'!Z79</f>
        <v>2</v>
      </c>
      <c r="AG85" s="146">
        <f>'Crisis Indicator Data'!AA79</f>
        <v>0</v>
      </c>
      <c r="AH85" s="146">
        <f>'Crisis Indicator Data'!AB79</f>
        <v>3</v>
      </c>
      <c r="AI85" s="149">
        <f t="shared" si="25"/>
        <v>3</v>
      </c>
      <c r="AJ85" s="146">
        <f>'Crisis Indicator Data'!AC79</f>
        <v>0</v>
      </c>
      <c r="AK85" s="146">
        <f>'Crisis Indicator Data'!AD79</f>
        <v>1</v>
      </c>
      <c r="AL85" s="149">
        <f t="shared" si="26"/>
        <v>1</v>
      </c>
      <c r="AM85" s="146">
        <f>'Crisis Indicator Data'!AE79</f>
        <v>2</v>
      </c>
      <c r="AN85" s="146">
        <f>'Crisis Indicator Data'!AF79</f>
        <v>1</v>
      </c>
      <c r="AO85" s="146">
        <f>'Crisis Indicator Data'!AG79</f>
        <v>1</v>
      </c>
      <c r="AP85" s="149">
        <f t="shared" si="27"/>
        <v>3</v>
      </c>
      <c r="AQ85" s="152">
        <f t="shared" si="28"/>
        <v>2</v>
      </c>
      <c r="AR85" s="154">
        <f t="shared" si="29"/>
        <v>3.5</v>
      </c>
    </row>
    <row r="86" spans="1:44" ht="13.5" customHeight="1" x14ac:dyDescent="0.35">
      <c r="A86" s="1" t="str">
        <f>'Crisis Indicator Data'!A80</f>
        <v>Boko Haram crisis in Nigeria</v>
      </c>
      <c r="B86" s="1" t="str">
        <f>'Crisis Indicator Data'!B80</f>
        <v>Conflict</v>
      </c>
      <c r="C86" s="25" t="str">
        <f>'Crisis Indicator Data'!C80</f>
        <v>NGA004</v>
      </c>
      <c r="D86" s="25" t="str">
        <f>'Crisis Indicator Data'!D80</f>
        <v>Nigeria</v>
      </c>
      <c r="E86" s="25" t="str">
        <f>'Crisis Indicator Data'!E80</f>
        <v>NGA</v>
      </c>
      <c r="F86" s="142">
        <f>IF(B86="Regional crisis",(IF(VLOOKUP($C86,'Regional Crises'!$B$1:$R$51,7,FALSE)="x","x",ROUND(IF(VLOOKUP($C86,'Regional Crises'!$B$1:$R$51,7,FALSE)&gt;$F$126,5,IF(VLOOKUP($C86,'Regional Crises'!$B$1:$R$51,7,FALSE)&lt;F$125,0,($F$126-VLOOKUP($C86,'Regional Crises'!$B$1:$R$51,7,FALSE))/($F$126-$F$125)*5)),1))),IF(VLOOKUP($E86,'Country Indicator Data'!$B$3:$N$193,3,FALSE)="x","x",ROUND(IF(VLOOKUP($E86,'Country Indicator Data'!$B$3:$N$193,3,FALSE)&gt;$F$126,5,IF(VLOOKUP($E86,'Country Indicator Data'!$B$3:$N$193,3,FALSE)&lt;$F$125,0,($F$126-VLOOKUP($E86,'Country Indicator Data'!$B$3:$N$193,3,FALSE))/($F$126-$F$125)*5)),1)))</f>
        <v>3.9</v>
      </c>
      <c r="G86" s="142">
        <f>IF(B86="Regional crisis",(IF(VLOOKUP($C86,'Regional Crises'!$B$1:$R$51,9,FALSE)="x","x",ROUND(IF(VLOOKUP($C86,'Regional Crises'!$B$1:$R$51,9,FALSE)&gt;G$126,5,IF(VLOOKUP($C86,'Regional Crises'!$B$1:$R$51,9,FALSE)&lt;G$125,0,(G$126-VLOOKUP($C86,'Regional Crises'!$B$1:$R$51,9,FALSE))/(G$126-G$125)*5)),1))),IF(VLOOKUP($E86,'Country Indicator Data'!$B$3:$N$193,5,FALSE)="x","x",ROUND(IF(VLOOKUP($E86,'Country Indicator Data'!$B$3:$N$193,5,FALSE)&gt;G$126,5,IF(VLOOKUP($E86,'Country Indicator Data'!$B$3:$N$193,5,FALSE)&lt;G$125,0,(G$126-VLOOKUP($E86,'Country Indicator Data'!$B$3:$N$193,5,FALSE))/(G$126-G$125)*5)),1)))</f>
        <v>2.2999999999999998</v>
      </c>
      <c r="H86" s="143">
        <f t="shared" si="15"/>
        <v>3.0999999999999996</v>
      </c>
      <c r="I86" s="142">
        <f>IF(B86="Regional crisis",(IF(VLOOKUP($C86,'Regional Crises'!$B$1:$R$51,6,FALSE)="x","x",ROUND(IF(VLOOKUP($C86,'Regional Crises'!$B$1:$R$51,6,FALSE)&gt;I$126,5,IF(VLOOKUP($C86,'Regional Crises'!$B$1:$R$51,6,FALSE)&lt;I$125,0,5-(I$126-VLOOKUP($C86,'Regional Crises'!$B$1:$R$51,6,FALSE))/(I$126-I$125)*5)),1))),IF(VLOOKUP($E86,'Country Indicator Data'!$B$3:$N$193,2,FALSE)="x","x",ROUND(IF(VLOOKUP($E86,'Country Indicator Data'!$B$3:$N$193,2,FALSE)&gt;I$126,5,IF(VLOOKUP($E86,'Country Indicator Data'!$B$3:$N$193,2,FALSE)&lt;I$125,0,5-(I$126-VLOOKUP($E86,'Country Indicator Data'!$B$3:$N$193,2,FALSE))/(I$126-I$125)*5)),1)))</f>
        <v>4.0999999999999996</v>
      </c>
      <c r="J86" s="142">
        <f>IF(B86="Regional crisis",(IF(VLOOKUP($C86,'Regional Crises'!$B$1:$R$51,8,FALSE)="x","x",ROUND(IF(VLOOKUP($C86,'Regional Crises'!$B$1:$R$51,8,FALSE)&gt;J$126,5,IF(VLOOKUP($C86,'Regional Crises'!$B$1:$R$51,8,FALSE)&lt;J$125,0,5-(J$126-VLOOKUP($C86,'Regional Crises'!$B$1:$R$51,8,FALSE))/(J$126-J$125)*5)),1))),IF(VLOOKUP($E86,'Country Indicator Data'!$B$3:$N$193,4,FALSE)="x","x",ROUND(IF(VLOOKUP($E86,'Country Indicator Data'!$B$3:$N$193,4,FALSE)&gt;J$126,5,IF(VLOOKUP($E86,'Country Indicator Data'!$B$3:$N$193,4,FALSE)&lt;J$125,0,5-(J$126-VLOOKUP($E86,'Country Indicator Data'!$B$3:$N$193,4,FALSE))/(J$126-J$125)*5)),1)))</f>
        <v>0.3</v>
      </c>
      <c r="K86" s="143">
        <f t="shared" si="16"/>
        <v>2.1999999999999997</v>
      </c>
      <c r="L86" s="142" t="str">
        <f>IF(B86="Regional crisis",(IF(VLOOKUP($C86,'Regional Crises'!$B$1:$R$51,10,FALSE)="x","x",ROUND(IF(VLOOKUP($C86,'Regional Crises'!$B$1:$R$51,10,FALSE)&gt;L$126,5,IF(VLOOKUP($C86,'Regional Crises'!$B$1:$R$51,10,FALSE)&lt;L$125,0,5-(L$126-VLOOKUP($C86,'Regional Crises'!$B$1:$R$51,10,FALSE))/(L$126-L$125)*5)),1))),IF(VLOOKUP($E86,'Country Indicator Data'!$B$3:$N$193,6,FALSE)="x","x",ROUND(IF(VLOOKUP($E86,'Country Indicator Data'!$B$3:$N$193,6,FALSE)&gt;L$126,5,IF(VLOOKUP($E86,'Country Indicator Data'!$B$3:$N$193,6,FALSE)&lt;L$125,0,5-(L$126-VLOOKUP($E86,'Country Indicator Data'!$B$3:$N$193,6,FALSE))/(L$126-L$125)*5)),1)))</f>
        <v>x</v>
      </c>
      <c r="M86" s="142">
        <f>IF(B86="Regional crisis",(IF(VLOOKUP($C86,'Regional Crises'!$B$1:$R$51,11,FALSE)="x","x",ROUND(IF(VLOOKUP($C86,'Regional Crises'!$B$1:$R$51,11,FALSE)&gt;M$126,5,IF(VLOOKUP($C86,'Regional Crises'!$B$1:$R$51,11,FALSE)&lt;M$125,0,5-(M$126-VLOOKUP($C86,'Regional Crises'!$B$1:$R$51,11,FALSE))/(M$126-M$125)*5)),1))),IF(VLOOKUP($E86,'Country Indicator Data'!$B$3:$N$193,7,FALSE)="x","x",ROUND(IF(VLOOKUP($E86,'Country Indicator Data'!$B$3:$N$193,7,FALSE)&gt;M$126,5,IF(VLOOKUP($E86,'Country Indicator Data'!$B$3:$N$193,7,FALSE)&lt;M$125,0,5-(M$126-VLOOKUP($E86,'Country Indicator Data'!$B$3:$N$193,7,FALSE))/(M$126-M$125)*5)),1)))</f>
        <v>2.2000000000000002</v>
      </c>
      <c r="N86" s="143">
        <f t="shared" si="17"/>
        <v>2.2000000000000002</v>
      </c>
      <c r="O86" s="151">
        <f t="shared" si="18"/>
        <v>2.4999999999999996</v>
      </c>
      <c r="P86" s="142">
        <f>IF(B86="Regional crisis",VLOOKUP(C86,'Regional Crises'!$B$1:$R$54,12,FALSE),VLOOKUP(E86,'Country Indicator Data'!$B$3:$I$193,8,FALSE))</f>
        <v>5</v>
      </c>
      <c r="Q86" s="142">
        <f>IF(B86="Regional crisis",(IF(VLOOKUP(C86,'Regional Crises'!$B$1:$R$54,13,FALSE)="x","x",IF(VLOOKUP(C86,'Regional Crises'!$B$1:$R$54,13,FALSE)&gt;Q$7,5,IF(VLOOKUP(C86,'Regional Crises'!$B$1:$R$54,13,FALSE)&gt;Q$6,4,IF(VLOOKUP(C86,'Regional Crises'!$B$1:$R$54,13,FALSE)&gt;Q$5,3,IF(VLOOKUP(C86,'Regional Crises'!$B$1:$R$54,13,FALSE)&gt;Q$4,2,IF(VLOOKUP(C86,'Regional Crises'!$B$1:$R$54,13,FALSE)&gt;$Q$3,1,0))))))),(IF(VLOOKUP($E86,'Country Indicator Data'!$B$3:$P$193,9,FALSE)="x","x",IF(VLOOKUP($E86,'Country Indicator Data'!$B$3:$P$193,9,FALSE)&gt;Q$7,5,IF(VLOOKUP($E86,'Country Indicator Data'!$B$3:$P$193,9,FALSE)&gt;Q$6,4,IF(VLOOKUP($E86,'Country Indicator Data'!$B$3:$P$193,9,FALSE)&gt;Q$5,3,IF(VLOOKUP($E86,'Country Indicator Data'!$B$3:$P$193,9,FALSE)&gt;Q$4,2,IF(VLOOKUP($E86,'Country Indicator Data'!$B$3:$P$193,9,FALSE)&gt;$Q$3,1,0))))))))</f>
        <v>4</v>
      </c>
      <c r="R86" s="151">
        <f t="shared" si="19"/>
        <v>4.5</v>
      </c>
      <c r="S86" s="142">
        <f>IF(B86="Regional crisis",((IF(VLOOKUP($C86,'Regional Crises'!$B$1:$R$51,17,FALSE)="x","x",ROUND(IF(VLOOKUP($C86,'Regional Crises'!$B$1:$R$51,17,FALSE)&gt;S$126,0,IF(VLOOKUP($C86,'Regional Crises'!$B$1:$R$51,17,FALSE)&lt;S$125,5,(S$126-VLOOKUP($C86,'Regional Crises'!$B$1:$R$51,17,FALSE))/(S$126-S$125)*5)),1)))),(IF(VLOOKUP($E86,'Country Indicator Data'!$B$3:$N$193,13,FALSE)="x","x",ROUND(IF(VLOOKUP($E86,'Country Indicator Data'!$B$3:$N$193,13,FALSE)&gt;S$126,0,IF(VLOOKUP($E86,'Country Indicator Data'!$B$3:$N$193,13,FALSE)&lt;S$125,5,(S$126-VLOOKUP($E86,'Country Indicator Data'!$B$3:$N$193,13,FALSE))/(S$126-S$125)*5)),1))))</f>
        <v>3.6</v>
      </c>
      <c r="T86" s="142">
        <f>IF(B86="Regional crisis",((IF(VLOOKUP($C86,'Regional Crises'!$B$1:$R$51,14,FALSE)="x","x",ROUND(IF(VLOOKUP($C86,'Regional Crises'!$B$1:$R$51,14,FALSE)&gt;T$126,0,IF(VLOOKUP($C86,'Regional Crises'!$B$1:$R$51,14,FALSE)&lt;T$125,5,(T$126-VLOOKUP($C86,'Regional Crises'!$B$1:$R$51,14,FALSE))/(T$126-T$125)*5)),1)))),(IF(VLOOKUP($E86,'Country Indicator Data'!$B$3:$N$193,10,FALSE)="x","x",ROUND(IF(VLOOKUP($E86,'Country Indicator Data'!$B$3:$N$193,10,FALSE)&gt;T$126,0,IF(VLOOKUP($E86,'Country Indicator Data'!$B$3:$N$193,10,FALSE)&lt;T$125,5,(T$126-VLOOKUP($E86,'Country Indicator Data'!$B$3:$N$193,10,FALSE))/(T$126-T$125)*5)),1))))</f>
        <v>3.5</v>
      </c>
      <c r="U86" s="142">
        <f>IF(B86="Regional crisis",((IF(VLOOKUP($C86,'Regional Crises'!$B$1:$R$51,15,FALSE)="x","x",ROUND(IF(VLOOKUP($C86,'Regional Crises'!$B$1:$R$51,15,FALSE)&gt;U$126,0,IF(VLOOKUP($C86,'Regional Crises'!$B$1:$R$51,15,FALSE)&lt;U$125,5,(U$126-VLOOKUP($C86,'Regional Crises'!$B$1:$R$51,15,FALSE))/(U$126-U$125)*5)),1)))),(IF(VLOOKUP($E86,'Country Indicator Data'!$B$3:$N$193,11,FALSE)="x","x",ROUND(IF(VLOOKUP($E86,'Country Indicator Data'!$B$3:$N$193,11,FALSE)&gt;U$126,0,IF(VLOOKUP($E86,'Country Indicator Data'!$B$3:$N$193,11,FALSE)&lt;U$125,5,(U$126-VLOOKUP($E86,'Country Indicator Data'!$B$3:$N$193,11,FALSE))/(U$126-U$125)*5)),1))))</f>
        <v>2.4</v>
      </c>
      <c r="V86" s="142">
        <f>IF(B86="Regional crisis",((IF(VLOOKUP($C86,'Regional Crises'!$B$1:$R$51,16,FALSE)="x","x",ROUND(IF(VLOOKUP($C86,'Regional Crises'!$B$1:$R$51,16,FALSE)&gt;V$126,0,IF(VLOOKUP($C86,'Regional Crises'!$B$1:$R$51,16,FALSE)&lt;V$125,5,(V$126-VLOOKUP($C86,'Regional Crises'!$B$1:$R$51,16,FALSE))/(V$126-V$125)*5)),1)))),(IF(VLOOKUP($E86,'Country Indicator Data'!$B$3:$N$193,12,FALSE)="x","x",ROUND(IF(VLOOKUP($E86,'Country Indicator Data'!$B$3:$N$193,12,FALSE)&gt;V$126,0,IF(VLOOKUP($E86,'Country Indicator Data'!$B$3:$N$193,12,FALSE)&lt;V$125,5,(V$126-VLOOKUP($E86,'Country Indicator Data'!$B$3:$N$193,12,FALSE))/(V$126-V$125)*5)),1))))</f>
        <v>2.5</v>
      </c>
      <c r="W86" s="151">
        <f t="shared" si="20"/>
        <v>3</v>
      </c>
      <c r="X86" s="154">
        <f t="shared" si="21"/>
        <v>3.3</v>
      </c>
      <c r="Y86" s="142">
        <f>IF('Core Indicators'!FC80="x","x",IF('Core Indicators'!FC80&gt;=Y$7,5,IF('Core Indicators'!FC80&gt;=Y$6,4,IF('Core Indicators'!FC80&gt;=Y$5,3,IF('Core Indicators'!FC80&gt;=Y$4,2,IF('Core Indicators'!FC80&gt;=Y$3,1,0))))))</f>
        <v>4</v>
      </c>
      <c r="Z86" s="151">
        <f t="shared" si="22"/>
        <v>4</v>
      </c>
      <c r="AA86" s="144" t="str">
        <f>IF(OR('Crisis Indicator Data'!$W80="x",ISNA('Crisis Indicator Data'!$Q80)),"x",'Crisis Indicator Data'!$W80/SUM('Crisis Indicator Data'!$Q80:$U80))</f>
        <v>x</v>
      </c>
      <c r="AB86" s="148" t="str">
        <f t="shared" si="23"/>
        <v>x</v>
      </c>
      <c r="AC86" s="144">
        <f>IF(OR('Crisis Indicator Data'!$X80="x",ISNA('Crisis Indicator Data'!$Q80)),"x",'Crisis Indicator Data'!$X80/SUM('Crisis Indicator Data'!$Q80:$U80))</f>
        <v>6.1481709191515521E-2</v>
      </c>
      <c r="AD86" s="148">
        <f t="shared" si="24"/>
        <v>2</v>
      </c>
      <c r="AE86" s="146">
        <f>'Crisis Indicator Data'!Y80</f>
        <v>1</v>
      </c>
      <c r="AF86" s="146">
        <f>'Crisis Indicator Data'!Z80</f>
        <v>2</v>
      </c>
      <c r="AG86" s="146">
        <f>'Crisis Indicator Data'!AA80</f>
        <v>3</v>
      </c>
      <c r="AH86" s="146">
        <f>'Crisis Indicator Data'!AB80</f>
        <v>0</v>
      </c>
      <c r="AI86" s="149">
        <f t="shared" si="25"/>
        <v>3</v>
      </c>
      <c r="AJ86" s="146">
        <f>'Crisis Indicator Data'!AC80</f>
        <v>1</v>
      </c>
      <c r="AK86" s="146">
        <f>'Crisis Indicator Data'!AD80</f>
        <v>2</v>
      </c>
      <c r="AL86" s="149">
        <f t="shared" si="26"/>
        <v>3</v>
      </c>
      <c r="AM86" s="146">
        <f>'Crisis Indicator Data'!AE80</f>
        <v>3</v>
      </c>
      <c r="AN86" s="146">
        <f>'Crisis Indicator Data'!AF80</f>
        <v>1</v>
      </c>
      <c r="AO86" s="146">
        <f>'Crisis Indicator Data'!AG80</f>
        <v>3</v>
      </c>
      <c r="AP86" s="149">
        <f t="shared" si="27"/>
        <v>5</v>
      </c>
      <c r="AQ86" s="152">
        <f t="shared" si="28"/>
        <v>4</v>
      </c>
      <c r="AR86" s="154">
        <f t="shared" si="29"/>
        <v>4</v>
      </c>
    </row>
    <row r="87" spans="1:44" ht="13.5" customHeight="1" x14ac:dyDescent="0.35">
      <c r="A87" s="1" t="str">
        <f>'Crisis Indicator Data'!A81</f>
        <v>Regional Boko Haram Crisis</v>
      </c>
      <c r="B87" s="1" t="str">
        <f>'Crisis Indicator Data'!B81</f>
        <v>Regional crisis</v>
      </c>
      <c r="C87" s="25" t="str">
        <f>'Crisis Indicator Data'!C81</f>
        <v>REG001</v>
      </c>
      <c r="D87" s="25" t="str">
        <f>'Crisis Indicator Data'!D81</f>
        <v>Nigeria, Niger, Chad, Cameroon</v>
      </c>
      <c r="E87" s="25" t="str">
        <f>'Crisis Indicator Data'!E81</f>
        <v>NGA, NER, TCD, CMR</v>
      </c>
      <c r="F87" s="142">
        <f>IF(B87="Regional crisis",(IF(VLOOKUP($C87,'Regional Crises'!$B$1:$R$51,7,FALSE)="x","x",ROUND(IF(VLOOKUP($C87,'Regional Crises'!$B$1:$R$51,7,FALSE)&gt;$F$126,5,IF(VLOOKUP($C87,'Regional Crises'!$B$1:$R$51,7,FALSE)&lt;F$125,0,($F$126-VLOOKUP($C87,'Regional Crises'!$B$1:$R$51,7,FALSE))/($F$126-$F$125)*5)),1))),IF(VLOOKUP($E87,'Country Indicator Data'!$B$3:$N$193,3,FALSE)="x","x",ROUND(IF(VLOOKUP($E87,'Country Indicator Data'!$B$3:$N$193,3,FALSE)&gt;$F$126,5,IF(VLOOKUP($E87,'Country Indicator Data'!$B$3:$N$193,3,FALSE)&lt;$F$125,0,($F$126-VLOOKUP($E87,'Country Indicator Data'!$B$3:$N$193,3,FALSE))/($F$126-$F$125)*5)),1)))</f>
        <v>2.8</v>
      </c>
      <c r="G87" s="142">
        <f>IF(B87="Regional crisis",(IF(VLOOKUP($C87,'Regional Crises'!$B$1:$R$51,9,FALSE)="x","x",ROUND(IF(VLOOKUP($C87,'Regional Crises'!$B$1:$R$51,9,FALSE)&gt;G$126,5,IF(VLOOKUP($C87,'Regional Crises'!$B$1:$R$51,9,FALSE)&lt;G$125,0,(G$126-VLOOKUP($C87,'Regional Crises'!$B$1:$R$51,9,FALSE))/(G$126-G$125)*5)),1))),IF(VLOOKUP($E87,'Country Indicator Data'!$B$3:$N$193,5,FALSE)="x","x",ROUND(IF(VLOOKUP($E87,'Country Indicator Data'!$B$3:$N$193,5,FALSE)&gt;G$126,5,IF(VLOOKUP($E87,'Country Indicator Data'!$B$3:$N$193,5,FALSE)&lt;G$125,0,(G$126-VLOOKUP($E87,'Country Indicator Data'!$B$3:$N$193,5,FALSE))/(G$126-G$125)*5)),1)))</f>
        <v>2.6</v>
      </c>
      <c r="H87" s="143">
        <f t="shared" si="15"/>
        <v>2.7</v>
      </c>
      <c r="I87" s="142">
        <f>IF(B87="Regional crisis",(IF(VLOOKUP($C87,'Regional Crises'!$B$1:$R$51,6,FALSE)="x","x",ROUND(IF(VLOOKUP($C87,'Regional Crises'!$B$1:$R$51,6,FALSE)&gt;I$126,5,IF(VLOOKUP($C87,'Regional Crises'!$B$1:$R$51,6,FALSE)&lt;I$125,0,5-(I$126-VLOOKUP($C87,'Regional Crises'!$B$1:$R$51,6,FALSE))/(I$126-I$125)*5)),1))),IF(VLOOKUP($E87,'Country Indicator Data'!$B$3:$N$193,2,FALSE)="x","x",ROUND(IF(VLOOKUP($E87,'Country Indicator Data'!$B$3:$N$193,2,FALSE)&gt;I$126,5,IF(VLOOKUP($E87,'Country Indicator Data'!$B$3:$N$193,2,FALSE)&lt;I$125,0,5-(I$126-VLOOKUP($E87,'Country Indicator Data'!$B$3:$N$193,2,FALSE))/(I$126-I$125)*5)),1)))</f>
        <v>4</v>
      </c>
      <c r="J87" s="142">
        <f>IF(B87="Regional crisis",(IF(VLOOKUP($C87,'Regional Crises'!$B$1:$R$51,8,FALSE)="x","x",ROUND(IF(VLOOKUP($C87,'Regional Crises'!$B$1:$R$51,8,FALSE)&gt;J$126,5,IF(VLOOKUP($C87,'Regional Crises'!$B$1:$R$51,8,FALSE)&lt;J$125,0,5-(J$126-VLOOKUP($C87,'Regional Crises'!$B$1:$R$51,8,FALSE))/(J$126-J$125)*5)),1))),IF(VLOOKUP($E87,'Country Indicator Data'!$B$3:$N$193,4,FALSE)="x","x",ROUND(IF(VLOOKUP($E87,'Country Indicator Data'!$B$3:$N$193,4,FALSE)&gt;J$126,5,IF(VLOOKUP($E87,'Country Indicator Data'!$B$3:$N$193,4,FALSE)&lt;J$125,0,5-(J$126-VLOOKUP($E87,'Country Indicator Data'!$B$3:$N$193,4,FALSE))/(J$126-J$125)*5)),1)))</f>
        <v>0.8</v>
      </c>
      <c r="K87" s="143">
        <f t="shared" si="16"/>
        <v>2.4</v>
      </c>
      <c r="L87" s="142">
        <f>IF(B87="Regional crisis",(IF(VLOOKUP($C87,'Regional Crises'!$B$1:$R$51,10,FALSE)="x","x",ROUND(IF(VLOOKUP($C87,'Regional Crises'!$B$1:$R$51,10,FALSE)&gt;L$126,5,IF(VLOOKUP($C87,'Regional Crises'!$B$1:$R$51,10,FALSE)&lt;L$125,0,5-(L$126-VLOOKUP($C87,'Regional Crises'!$B$1:$R$51,10,FALSE))/(L$126-L$125)*5)),1))),IF(VLOOKUP($E87,'Country Indicator Data'!$B$3:$N$193,6,FALSE)="x","x",ROUND(IF(VLOOKUP($E87,'Country Indicator Data'!$B$3:$N$193,6,FALSE)&gt;L$126,5,IF(VLOOKUP($E87,'Country Indicator Data'!$B$3:$N$193,6,FALSE)&lt;L$125,0,5-(L$126-VLOOKUP($E87,'Country Indicator Data'!$B$3:$N$193,6,FALSE))/(L$126-L$125)*5)),1)))</f>
        <v>4.4000000000000004</v>
      </c>
      <c r="M87" s="142">
        <f>IF(B87="Regional crisis",(IF(VLOOKUP($C87,'Regional Crises'!$B$1:$R$51,11,FALSE)="x","x",ROUND(IF(VLOOKUP($C87,'Regional Crises'!$B$1:$R$51,11,FALSE)&gt;M$126,5,IF(VLOOKUP($C87,'Regional Crises'!$B$1:$R$51,11,FALSE)&lt;M$125,0,5-(M$126-VLOOKUP($C87,'Regional Crises'!$B$1:$R$51,11,FALSE))/(M$126-M$125)*5)),1))),IF(VLOOKUP($E87,'Country Indicator Data'!$B$3:$N$193,7,FALSE)="x","x",ROUND(IF(VLOOKUP($E87,'Country Indicator Data'!$B$3:$N$193,7,FALSE)&gt;M$126,5,IF(VLOOKUP($E87,'Country Indicator Data'!$B$3:$N$193,7,FALSE)&lt;M$125,0,5-(M$126-VLOOKUP($E87,'Country Indicator Data'!$B$3:$N$193,7,FALSE))/(M$126-M$125)*5)),1)))</f>
        <v>2.1</v>
      </c>
      <c r="N87" s="143">
        <f t="shared" si="17"/>
        <v>3.25</v>
      </c>
      <c r="O87" s="151">
        <f t="shared" si="18"/>
        <v>2.7833333333333332</v>
      </c>
      <c r="P87" s="142">
        <f>IF(B87="Regional crisis",VLOOKUP(C87,'Regional Crises'!$B$1:$R$54,12,FALSE),VLOOKUP(E87,'Country Indicator Data'!$B$3:$I$193,8,FALSE))</f>
        <v>5</v>
      </c>
      <c r="Q87" s="142">
        <f>IF(B87="Regional crisis",(IF(VLOOKUP(C87,'Regional Crises'!$B$1:$R$54,13,FALSE)="x","x",IF(VLOOKUP(C87,'Regional Crises'!$B$1:$R$54,13,FALSE)&gt;Q$7,5,IF(VLOOKUP(C87,'Regional Crises'!$B$1:$R$54,13,FALSE)&gt;Q$6,4,IF(VLOOKUP(C87,'Regional Crises'!$B$1:$R$54,13,FALSE)&gt;Q$5,3,IF(VLOOKUP(C87,'Regional Crises'!$B$1:$R$54,13,FALSE)&gt;Q$4,2,IF(VLOOKUP(C87,'Regional Crises'!$B$1:$R$54,13,FALSE)&gt;$Q$3,1,0))))))),(IF(VLOOKUP($E87,'Country Indicator Data'!$B$3:$P$193,9,FALSE)="x","x",IF(VLOOKUP($E87,'Country Indicator Data'!$B$3:$P$193,9,FALSE)&gt;Q$7,5,IF(VLOOKUP($E87,'Country Indicator Data'!$B$3:$P$193,9,FALSE)&gt;Q$6,4,IF(VLOOKUP($E87,'Country Indicator Data'!$B$3:$P$193,9,FALSE)&gt;Q$5,3,IF(VLOOKUP($E87,'Country Indicator Data'!$B$3:$P$193,9,FALSE)&gt;Q$4,2,IF(VLOOKUP($E87,'Country Indicator Data'!$B$3:$P$193,9,FALSE)&gt;$Q$3,1,0))))))))</f>
        <v>5</v>
      </c>
      <c r="R87" s="151">
        <f t="shared" si="19"/>
        <v>5</v>
      </c>
      <c r="S87" s="142">
        <f>IF(B87="Regional crisis",((IF(VLOOKUP($C87,'Regional Crises'!$B$1:$R$51,17,FALSE)="x","x",ROUND(IF(VLOOKUP($C87,'Regional Crises'!$B$1:$R$51,17,FALSE)&gt;S$126,0,IF(VLOOKUP($C87,'Regional Crises'!$B$1:$R$51,17,FALSE)&lt;S$125,5,(S$126-VLOOKUP($C87,'Regional Crises'!$B$1:$R$51,17,FALSE))/(S$126-S$125)*5)),1)))),(IF(VLOOKUP($E87,'Country Indicator Data'!$B$3:$N$193,13,FALSE)="x","x",ROUND(IF(VLOOKUP($E87,'Country Indicator Data'!$B$3:$N$193,13,FALSE)&gt;S$126,0,IF(VLOOKUP($E87,'Country Indicator Data'!$B$3:$N$193,13,FALSE)&lt;S$125,5,(S$126-VLOOKUP($E87,'Country Indicator Data'!$B$3:$N$193,13,FALSE))/(S$126-S$125)*5)),1))))</f>
        <v>3.6</v>
      </c>
      <c r="T87" s="142">
        <f>IF(B87="Regional crisis",((IF(VLOOKUP($C87,'Regional Crises'!$B$1:$R$51,14,FALSE)="x","x",ROUND(IF(VLOOKUP($C87,'Regional Crises'!$B$1:$R$51,14,FALSE)&gt;T$126,0,IF(VLOOKUP($C87,'Regional Crises'!$B$1:$R$51,14,FALSE)&lt;T$125,5,(T$126-VLOOKUP($C87,'Regional Crises'!$B$1:$R$51,14,FALSE))/(T$126-T$125)*5)),1)))),(IF(VLOOKUP($E87,'Country Indicator Data'!$B$3:$N$193,10,FALSE)="x","x",ROUND(IF(VLOOKUP($E87,'Country Indicator Data'!$B$3:$N$193,10,FALSE)&gt;T$126,0,IF(VLOOKUP($E87,'Country Indicator Data'!$B$3:$N$193,10,FALSE)&lt;T$125,5,(T$126-VLOOKUP($E87,'Country Indicator Data'!$B$3:$N$193,10,FALSE))/(T$126-T$125)*5)),1))))</f>
        <v>3.4</v>
      </c>
      <c r="U87" s="142">
        <f>IF(B87="Regional crisis",((IF(VLOOKUP($C87,'Regional Crises'!$B$1:$R$51,15,FALSE)="x","x",ROUND(IF(VLOOKUP($C87,'Regional Crises'!$B$1:$R$51,15,FALSE)&gt;U$126,0,IF(VLOOKUP($C87,'Regional Crises'!$B$1:$R$51,15,FALSE)&lt;U$125,5,(U$126-VLOOKUP($C87,'Regional Crises'!$B$1:$R$51,15,FALSE))/(U$126-U$125)*5)),1)))),(IF(VLOOKUP($E87,'Country Indicator Data'!$B$3:$N$193,11,FALSE)="x","x",ROUND(IF(VLOOKUP($E87,'Country Indicator Data'!$B$3:$N$193,11,FALSE)&gt;U$126,0,IF(VLOOKUP($E87,'Country Indicator Data'!$B$3:$N$193,11,FALSE)&lt;U$125,5,(U$126-VLOOKUP($E87,'Country Indicator Data'!$B$3:$N$193,11,FALSE))/(U$126-U$125)*5)),1))))</f>
        <v>2.8</v>
      </c>
      <c r="V87" s="142">
        <f>IF(B87="Regional crisis",((IF(VLOOKUP($C87,'Regional Crises'!$B$1:$R$51,16,FALSE)="x","x",ROUND(IF(VLOOKUP($C87,'Regional Crises'!$B$1:$R$51,16,FALSE)&gt;V$126,0,IF(VLOOKUP($C87,'Regional Crises'!$B$1:$R$51,16,FALSE)&lt;V$125,5,(V$126-VLOOKUP($C87,'Regional Crises'!$B$1:$R$51,16,FALSE))/(V$126-V$125)*5)),1)))),(IF(VLOOKUP($E87,'Country Indicator Data'!$B$3:$N$193,12,FALSE)="x","x",ROUND(IF(VLOOKUP($E87,'Country Indicator Data'!$B$3:$N$193,12,FALSE)&gt;V$126,0,IF(VLOOKUP($E87,'Country Indicator Data'!$B$3:$N$193,12,FALSE)&lt;V$125,5,(V$126-VLOOKUP($E87,'Country Indicator Data'!$B$3:$N$193,12,FALSE))/(V$126-V$125)*5)),1))))</f>
        <v>3.3</v>
      </c>
      <c r="W87" s="151">
        <f t="shared" si="20"/>
        <v>3.3</v>
      </c>
      <c r="X87" s="154">
        <f t="shared" si="21"/>
        <v>3.7</v>
      </c>
      <c r="Y87" s="142">
        <f>IF('Core Indicators'!FC81="x","x",IF('Core Indicators'!FC81&gt;=Y$7,5,IF('Core Indicators'!FC81&gt;=Y$6,4,IF('Core Indicators'!FC81&gt;=Y$5,3,IF('Core Indicators'!FC81&gt;=Y$4,2,IF('Core Indicators'!FC81&gt;=Y$3,1,0))))))</f>
        <v>5</v>
      </c>
      <c r="Z87" s="151">
        <f t="shared" si="22"/>
        <v>5</v>
      </c>
      <c r="AA87" s="144" t="str">
        <f>IF(OR('Crisis Indicator Data'!$W81="x",ISNA('Crisis Indicator Data'!$Q81)),"x",'Crisis Indicator Data'!$W81/SUM('Crisis Indicator Data'!$Q81:$U81))</f>
        <v>x</v>
      </c>
      <c r="AB87" s="148" t="str">
        <f t="shared" si="23"/>
        <v>x</v>
      </c>
      <c r="AC87" s="144">
        <f>IF(OR('Crisis Indicator Data'!$X81="x",ISNA('Crisis Indicator Data'!$Q81)),"x",'Crisis Indicator Data'!$X81/SUM('Crisis Indicator Data'!$Q81:$U81))</f>
        <v>4.5060268108595244E-2</v>
      </c>
      <c r="AD87" s="148">
        <f t="shared" si="24"/>
        <v>1</v>
      </c>
      <c r="AE87" s="146">
        <f>'Crisis Indicator Data'!Y81</f>
        <v>0.5</v>
      </c>
      <c r="AF87" s="146">
        <f>'Crisis Indicator Data'!Z81</f>
        <v>1.5</v>
      </c>
      <c r="AG87" s="146">
        <f>'Crisis Indicator Data'!AA81</f>
        <v>0.75</v>
      </c>
      <c r="AH87" s="146">
        <f>'Crisis Indicator Data'!AB81</f>
        <v>0.75</v>
      </c>
      <c r="AI87" s="149">
        <f t="shared" si="25"/>
        <v>2</v>
      </c>
      <c r="AJ87" s="146">
        <f>'Crisis Indicator Data'!AC81</f>
        <v>0.5</v>
      </c>
      <c r="AK87" s="146">
        <f>'Crisis Indicator Data'!AD81</f>
        <v>2</v>
      </c>
      <c r="AL87" s="149">
        <f t="shared" si="26"/>
        <v>2</v>
      </c>
      <c r="AM87" s="146">
        <f>'Crisis Indicator Data'!AE81</f>
        <v>2.5</v>
      </c>
      <c r="AN87" s="146">
        <f>'Crisis Indicator Data'!AF81</f>
        <v>1.5</v>
      </c>
      <c r="AO87" s="146">
        <f>'Crisis Indicator Data'!AG81</f>
        <v>2.5</v>
      </c>
      <c r="AP87" s="149">
        <f t="shared" si="27"/>
        <v>4</v>
      </c>
      <c r="AQ87" s="152">
        <f t="shared" si="28"/>
        <v>3</v>
      </c>
      <c r="AR87" s="154">
        <f t="shared" si="29"/>
        <v>4</v>
      </c>
    </row>
    <row r="88" spans="1:44" ht="13.5" customHeight="1" x14ac:dyDescent="0.35">
      <c r="A88" s="1" t="str">
        <f>'Crisis Indicator Data'!A82</f>
        <v>Complex crisis in Pakistan</v>
      </c>
      <c r="B88" s="1" t="str">
        <f>'Crisis Indicator Data'!B82</f>
        <v>Complex crisis</v>
      </c>
      <c r="C88" s="25" t="str">
        <f>'Crisis Indicator Data'!C82</f>
        <v>PAK001</v>
      </c>
      <c r="D88" s="25" t="str">
        <f>'Crisis Indicator Data'!D82</f>
        <v>Pakistan</v>
      </c>
      <c r="E88" s="25" t="str">
        <f>'Crisis Indicator Data'!E82</f>
        <v>PAK</v>
      </c>
      <c r="F88" s="142">
        <f>IF(B88="Regional crisis",(IF(VLOOKUP($C88,'Regional Crises'!$B$1:$R$51,7,FALSE)="x","x",ROUND(IF(VLOOKUP($C88,'Regional Crises'!$B$1:$R$51,7,FALSE)&gt;$F$126,5,IF(VLOOKUP($C88,'Regional Crises'!$B$1:$R$51,7,FALSE)&lt;F$125,0,($F$126-VLOOKUP($C88,'Regional Crises'!$B$1:$R$51,7,FALSE))/($F$126-$F$125)*5)),1))),IF(VLOOKUP($E88,'Country Indicator Data'!$B$3:$N$193,3,FALSE)="x","x",ROUND(IF(VLOOKUP($E88,'Country Indicator Data'!$B$3:$N$193,3,FALSE)&gt;$F$126,5,IF(VLOOKUP($E88,'Country Indicator Data'!$B$3:$N$193,3,FALSE)&lt;$F$125,0,($F$126-VLOOKUP($E88,'Country Indicator Data'!$B$3:$N$193,3,FALSE))/($F$126-$F$125)*5)),1)))</f>
        <v>3.9</v>
      </c>
      <c r="G88" s="142">
        <f>IF(B88="Regional crisis",(IF(VLOOKUP($C88,'Regional Crises'!$B$1:$R$51,9,FALSE)="x","x",ROUND(IF(VLOOKUP($C88,'Regional Crises'!$B$1:$R$51,9,FALSE)&gt;G$126,5,IF(VLOOKUP($C88,'Regional Crises'!$B$1:$R$51,9,FALSE)&lt;G$125,0,(G$126-VLOOKUP($C88,'Regional Crises'!$B$1:$R$51,9,FALSE))/(G$126-G$125)*5)),1))),IF(VLOOKUP($E88,'Country Indicator Data'!$B$3:$N$193,5,FALSE)="x","x",ROUND(IF(VLOOKUP($E88,'Country Indicator Data'!$B$3:$N$193,5,FALSE)&gt;G$126,5,IF(VLOOKUP($E88,'Country Indicator Data'!$B$3:$N$193,5,FALSE)&lt;G$125,0,(G$126-VLOOKUP($E88,'Country Indicator Data'!$B$3:$N$193,5,FALSE))/(G$126-G$125)*5)),1)))</f>
        <v>3.2</v>
      </c>
      <c r="H88" s="143">
        <f t="shared" si="15"/>
        <v>3.55</v>
      </c>
      <c r="I88" s="142">
        <f>IF(B88="Regional crisis",(IF(VLOOKUP($C88,'Regional Crises'!$B$1:$R$51,6,FALSE)="x","x",ROUND(IF(VLOOKUP($C88,'Regional Crises'!$B$1:$R$51,6,FALSE)&gt;I$126,5,IF(VLOOKUP($C88,'Regional Crises'!$B$1:$R$51,6,FALSE)&lt;I$125,0,5-(I$126-VLOOKUP($C88,'Regional Crises'!$B$1:$R$51,6,FALSE))/(I$126-I$125)*5)),1))),IF(VLOOKUP($E88,'Country Indicator Data'!$B$3:$N$193,2,FALSE)="x","x",ROUND(IF(VLOOKUP($E88,'Country Indicator Data'!$B$3:$N$193,2,FALSE)&gt;I$126,5,IF(VLOOKUP($E88,'Country Indicator Data'!$B$3:$N$193,2,FALSE)&lt;I$125,0,5-(I$126-VLOOKUP($E88,'Country Indicator Data'!$B$3:$N$193,2,FALSE))/(I$126-I$125)*5)),1)))</f>
        <v>2.8</v>
      </c>
      <c r="J88" s="142">
        <f>IF(B88="Regional crisis",(IF(VLOOKUP($C88,'Regional Crises'!$B$1:$R$51,8,FALSE)="x","x",ROUND(IF(VLOOKUP($C88,'Regional Crises'!$B$1:$R$51,8,FALSE)&gt;J$126,5,IF(VLOOKUP($C88,'Regional Crises'!$B$1:$R$51,8,FALSE)&lt;J$125,0,5-(J$126-VLOOKUP($C88,'Regional Crises'!$B$1:$R$51,8,FALSE))/(J$126-J$125)*5)),1))),IF(VLOOKUP($E88,'Country Indicator Data'!$B$3:$N$193,4,FALSE)="x","x",ROUND(IF(VLOOKUP($E88,'Country Indicator Data'!$B$3:$N$193,4,FALSE)&gt;J$126,5,IF(VLOOKUP($E88,'Country Indicator Data'!$B$3:$N$193,4,FALSE)&lt;J$125,0,5-(J$126-VLOOKUP($E88,'Country Indicator Data'!$B$3:$N$193,4,FALSE))/(J$126-J$125)*5)),1)))</f>
        <v>1.6</v>
      </c>
      <c r="K88" s="143">
        <f t="shared" si="16"/>
        <v>2.2000000000000002</v>
      </c>
      <c r="L88" s="142">
        <f>IF(B88="Regional crisis",(IF(VLOOKUP($C88,'Regional Crises'!$B$1:$R$51,10,FALSE)="x","x",ROUND(IF(VLOOKUP($C88,'Regional Crises'!$B$1:$R$51,10,FALSE)&gt;L$126,5,IF(VLOOKUP($C88,'Regional Crises'!$B$1:$R$51,10,FALSE)&lt;L$125,0,5-(L$126-VLOOKUP($C88,'Regional Crises'!$B$1:$R$51,10,FALSE))/(L$126-L$125)*5)),1))),IF(VLOOKUP($E88,'Country Indicator Data'!$B$3:$N$193,6,FALSE)="x","x",ROUND(IF(VLOOKUP($E88,'Country Indicator Data'!$B$3:$N$193,6,FALSE)&gt;L$126,5,IF(VLOOKUP($E88,'Country Indicator Data'!$B$3:$N$193,6,FALSE)&lt;L$125,0,5-(L$126-VLOOKUP($E88,'Country Indicator Data'!$B$3:$N$193,6,FALSE))/(L$126-L$125)*5)),1)))</f>
        <v>3.6</v>
      </c>
      <c r="M88" s="142">
        <f>IF(B88="Regional crisis",(IF(VLOOKUP($C88,'Regional Crises'!$B$1:$R$51,11,FALSE)="x","x",ROUND(IF(VLOOKUP($C88,'Regional Crises'!$B$1:$R$51,11,FALSE)&gt;M$126,5,IF(VLOOKUP($C88,'Regional Crises'!$B$1:$R$51,11,FALSE)&lt;M$125,0,5-(M$126-VLOOKUP($C88,'Regional Crises'!$B$1:$R$51,11,FALSE))/(M$126-M$125)*5)),1))),IF(VLOOKUP($E88,'Country Indicator Data'!$B$3:$N$193,7,FALSE)="x","x",ROUND(IF(VLOOKUP($E88,'Country Indicator Data'!$B$3:$N$193,7,FALSE)&gt;M$126,5,IF(VLOOKUP($E88,'Country Indicator Data'!$B$3:$N$193,7,FALSE)&lt;M$125,0,5-(M$126-VLOOKUP($E88,'Country Indicator Data'!$B$3:$N$193,7,FALSE))/(M$126-M$125)*5)),1)))</f>
        <v>0.6</v>
      </c>
      <c r="N88" s="143">
        <f t="shared" si="17"/>
        <v>2.1</v>
      </c>
      <c r="O88" s="151">
        <f t="shared" si="18"/>
        <v>2.6166666666666667</v>
      </c>
      <c r="P88" s="142">
        <f>IF(B88="Regional crisis",VLOOKUP(C88,'Regional Crises'!$B$1:$R$54,12,FALSE),VLOOKUP(E88,'Country Indicator Data'!$B$3:$I$193,8,FALSE))</f>
        <v>5</v>
      </c>
      <c r="Q88" s="142">
        <f>IF(B88="Regional crisis",(IF(VLOOKUP(C88,'Regional Crises'!$B$1:$R$54,13,FALSE)="x","x",IF(VLOOKUP(C88,'Regional Crises'!$B$1:$R$54,13,FALSE)&gt;Q$7,5,IF(VLOOKUP(C88,'Regional Crises'!$B$1:$R$54,13,FALSE)&gt;Q$6,4,IF(VLOOKUP(C88,'Regional Crises'!$B$1:$R$54,13,FALSE)&gt;Q$5,3,IF(VLOOKUP(C88,'Regional Crises'!$B$1:$R$54,13,FALSE)&gt;Q$4,2,IF(VLOOKUP(C88,'Regional Crises'!$B$1:$R$54,13,FALSE)&gt;$Q$3,1,0))))))),(IF(VLOOKUP($E88,'Country Indicator Data'!$B$3:$P$193,9,FALSE)="x","x",IF(VLOOKUP($E88,'Country Indicator Data'!$B$3:$P$193,9,FALSE)&gt;Q$7,5,IF(VLOOKUP($E88,'Country Indicator Data'!$B$3:$P$193,9,FALSE)&gt;Q$6,4,IF(VLOOKUP($E88,'Country Indicator Data'!$B$3:$P$193,9,FALSE)&gt;Q$5,3,IF(VLOOKUP($E88,'Country Indicator Data'!$B$3:$P$193,9,FALSE)&gt;Q$4,2,IF(VLOOKUP($E88,'Country Indicator Data'!$B$3:$P$193,9,FALSE)&gt;$Q$3,1,0))))))))</f>
        <v>3</v>
      </c>
      <c r="R88" s="151">
        <f t="shared" si="19"/>
        <v>4</v>
      </c>
      <c r="S88" s="142">
        <f>IF(B88="Regional crisis",((IF(VLOOKUP($C88,'Regional Crises'!$B$1:$R$51,17,FALSE)="x","x",ROUND(IF(VLOOKUP($C88,'Regional Crises'!$B$1:$R$51,17,FALSE)&gt;S$126,0,IF(VLOOKUP($C88,'Regional Crises'!$B$1:$R$51,17,FALSE)&lt;S$125,5,(S$126-VLOOKUP($C88,'Regional Crises'!$B$1:$R$51,17,FALSE))/(S$126-S$125)*5)),1)))),(IF(VLOOKUP($E88,'Country Indicator Data'!$B$3:$N$193,13,FALSE)="x","x",ROUND(IF(VLOOKUP($E88,'Country Indicator Data'!$B$3:$N$193,13,FALSE)&gt;S$126,0,IF(VLOOKUP($E88,'Country Indicator Data'!$B$3:$N$193,13,FALSE)&lt;S$125,5,(S$126-VLOOKUP($E88,'Country Indicator Data'!$B$3:$N$193,13,FALSE))/(S$126-S$125)*5)),1))))</f>
        <v>3.4</v>
      </c>
      <c r="T88" s="142">
        <f>IF(B88="Regional crisis",((IF(VLOOKUP($C88,'Regional Crises'!$B$1:$R$51,14,FALSE)="x","x",ROUND(IF(VLOOKUP($C88,'Regional Crises'!$B$1:$R$51,14,FALSE)&gt;T$126,0,IF(VLOOKUP($C88,'Regional Crises'!$B$1:$R$51,14,FALSE)&lt;T$125,5,(T$126-VLOOKUP($C88,'Regional Crises'!$B$1:$R$51,14,FALSE))/(T$126-T$125)*5)),1)))),(IF(VLOOKUP($E88,'Country Indicator Data'!$B$3:$N$193,10,FALSE)="x","x",ROUND(IF(VLOOKUP($E88,'Country Indicator Data'!$B$3:$N$193,10,FALSE)&gt;T$126,0,IF(VLOOKUP($E88,'Country Indicator Data'!$B$3:$N$193,10,FALSE)&lt;T$125,5,(T$126-VLOOKUP($E88,'Country Indicator Data'!$B$3:$N$193,10,FALSE))/(T$126-T$125)*5)),1))))</f>
        <v>3.3</v>
      </c>
      <c r="U88" s="142">
        <f>IF(B88="Regional crisis",((IF(VLOOKUP($C88,'Regional Crises'!$B$1:$R$51,15,FALSE)="x","x",ROUND(IF(VLOOKUP($C88,'Regional Crises'!$B$1:$R$51,15,FALSE)&gt;U$126,0,IF(VLOOKUP($C88,'Regional Crises'!$B$1:$R$51,15,FALSE)&lt;U$125,5,(U$126-VLOOKUP($C88,'Regional Crises'!$B$1:$R$51,15,FALSE))/(U$126-U$125)*5)),1)))),(IF(VLOOKUP($E88,'Country Indicator Data'!$B$3:$N$193,11,FALSE)="x","x",ROUND(IF(VLOOKUP($E88,'Country Indicator Data'!$B$3:$N$193,11,FALSE)&gt;U$126,0,IF(VLOOKUP($E88,'Country Indicator Data'!$B$3:$N$193,11,FALSE)&lt;U$125,5,(U$126-VLOOKUP($E88,'Country Indicator Data'!$B$3:$N$193,11,FALSE))/(U$126-U$125)*5)),1))))</f>
        <v>3.4</v>
      </c>
      <c r="V88" s="142">
        <f>IF(B88="Regional crisis",((IF(VLOOKUP($C88,'Regional Crises'!$B$1:$R$51,16,FALSE)="x","x",ROUND(IF(VLOOKUP($C88,'Regional Crises'!$B$1:$R$51,16,FALSE)&gt;V$126,0,IF(VLOOKUP($C88,'Regional Crises'!$B$1:$R$51,16,FALSE)&lt;V$125,5,(V$126-VLOOKUP($C88,'Regional Crises'!$B$1:$R$51,16,FALSE))/(V$126-V$125)*5)),1)))),(IF(VLOOKUP($E88,'Country Indicator Data'!$B$3:$N$193,12,FALSE)="x","x",ROUND(IF(VLOOKUP($E88,'Country Indicator Data'!$B$3:$N$193,12,FALSE)&gt;V$126,0,IF(VLOOKUP($E88,'Country Indicator Data'!$B$3:$N$193,12,FALSE)&lt;V$125,5,(V$126-VLOOKUP($E88,'Country Indicator Data'!$B$3:$N$193,12,FALSE))/(V$126-V$125)*5)),1))))</f>
        <v>2.9</v>
      </c>
      <c r="W88" s="151">
        <f t="shared" si="20"/>
        <v>3.3</v>
      </c>
      <c r="X88" s="154">
        <f t="shared" si="21"/>
        <v>3.3</v>
      </c>
      <c r="Y88" s="142">
        <f>IF('Core Indicators'!FC82="x","x",IF('Core Indicators'!FC82&gt;=Y$7,5,IF('Core Indicators'!FC82&gt;=Y$6,4,IF('Core Indicators'!FC82&gt;=Y$5,3,IF('Core Indicators'!FC82&gt;=Y$4,2,IF('Core Indicators'!FC82&gt;=Y$3,1,0))))))</f>
        <v>5</v>
      </c>
      <c r="Z88" s="151">
        <f t="shared" si="22"/>
        <v>5</v>
      </c>
      <c r="AA88" s="144" t="str">
        <f>IF(OR('Crisis Indicator Data'!$W82="x",ISNA('Crisis Indicator Data'!$Q82)),"x",'Crisis Indicator Data'!$W82/SUM('Crisis Indicator Data'!$Q82:$U82))</f>
        <v>x</v>
      </c>
      <c r="AB88" s="148" t="str">
        <f t="shared" si="23"/>
        <v>x</v>
      </c>
      <c r="AC88" s="144" t="str">
        <f>IF(OR('Crisis Indicator Data'!$X82="x",ISNA('Crisis Indicator Data'!$Q82)),"x",'Crisis Indicator Data'!$X82/SUM('Crisis Indicator Data'!$Q82:$U82))</f>
        <v>x</v>
      </c>
      <c r="AD88" s="148" t="str">
        <f t="shared" si="24"/>
        <v>x</v>
      </c>
      <c r="AE88" s="146">
        <f>'Crisis Indicator Data'!Y82</f>
        <v>2</v>
      </c>
      <c r="AF88" s="146">
        <f>'Crisis Indicator Data'!Z82</f>
        <v>1</v>
      </c>
      <c r="AG88" s="146">
        <f>'Crisis Indicator Data'!AA82</f>
        <v>1</v>
      </c>
      <c r="AH88" s="146">
        <f>'Crisis Indicator Data'!AB82</f>
        <v>1</v>
      </c>
      <c r="AI88" s="149">
        <f t="shared" si="25"/>
        <v>2</v>
      </c>
      <c r="AJ88" s="146">
        <f>'Crisis Indicator Data'!AC82</f>
        <v>0</v>
      </c>
      <c r="AK88" s="146">
        <f>'Crisis Indicator Data'!AD82</f>
        <v>2</v>
      </c>
      <c r="AL88" s="149">
        <f t="shared" si="26"/>
        <v>2</v>
      </c>
      <c r="AM88" s="146">
        <f>'Crisis Indicator Data'!AE82</f>
        <v>1</v>
      </c>
      <c r="AN88" s="146">
        <f>'Crisis Indicator Data'!AF82</f>
        <v>1</v>
      </c>
      <c r="AO88" s="146">
        <f>'Crisis Indicator Data'!AG82</f>
        <v>3</v>
      </c>
      <c r="AP88" s="149">
        <f t="shared" si="27"/>
        <v>4</v>
      </c>
      <c r="AQ88" s="152">
        <f t="shared" si="28"/>
        <v>3</v>
      </c>
      <c r="AR88" s="154">
        <f t="shared" si="29"/>
        <v>4</v>
      </c>
    </row>
    <row r="89" spans="1:44" ht="13.5" customHeight="1" x14ac:dyDescent="0.35">
      <c r="A89" s="1" t="str">
        <f>'Crisis Indicator Data'!A83</f>
        <v>Kashmir conflict in Pakistan</v>
      </c>
      <c r="B89" s="1" t="str">
        <f>'Crisis Indicator Data'!B83</f>
        <v>Conflict</v>
      </c>
      <c r="C89" s="25" t="str">
        <f>'Crisis Indicator Data'!C83</f>
        <v>PAK004</v>
      </c>
      <c r="D89" s="25" t="str">
        <f>'Crisis Indicator Data'!D83</f>
        <v>Pakistan</v>
      </c>
      <c r="E89" s="25" t="str">
        <f>'Crisis Indicator Data'!E83</f>
        <v>PAK</v>
      </c>
      <c r="F89" s="142">
        <f>IF(B89="Regional crisis",(IF(VLOOKUP($C89,'Regional Crises'!$B$1:$R$51,7,FALSE)="x","x",ROUND(IF(VLOOKUP($C89,'Regional Crises'!$B$1:$R$51,7,FALSE)&gt;$F$126,5,IF(VLOOKUP($C89,'Regional Crises'!$B$1:$R$51,7,FALSE)&lt;F$125,0,($F$126-VLOOKUP($C89,'Regional Crises'!$B$1:$R$51,7,FALSE))/($F$126-$F$125)*5)),1))),IF(VLOOKUP($E89,'Country Indicator Data'!$B$3:$N$193,3,FALSE)="x","x",ROUND(IF(VLOOKUP($E89,'Country Indicator Data'!$B$3:$N$193,3,FALSE)&gt;$F$126,5,IF(VLOOKUP($E89,'Country Indicator Data'!$B$3:$N$193,3,FALSE)&lt;$F$125,0,($F$126-VLOOKUP($E89,'Country Indicator Data'!$B$3:$N$193,3,FALSE))/($F$126-$F$125)*5)),1)))</f>
        <v>3.9</v>
      </c>
      <c r="G89" s="142">
        <f>IF(B89="Regional crisis",(IF(VLOOKUP($C89,'Regional Crises'!$B$1:$R$51,9,FALSE)="x","x",ROUND(IF(VLOOKUP($C89,'Regional Crises'!$B$1:$R$51,9,FALSE)&gt;G$126,5,IF(VLOOKUP($C89,'Regional Crises'!$B$1:$R$51,9,FALSE)&lt;G$125,0,(G$126-VLOOKUP($C89,'Regional Crises'!$B$1:$R$51,9,FALSE))/(G$126-G$125)*5)),1))),IF(VLOOKUP($E89,'Country Indicator Data'!$B$3:$N$193,5,FALSE)="x","x",ROUND(IF(VLOOKUP($E89,'Country Indicator Data'!$B$3:$N$193,5,FALSE)&gt;G$126,5,IF(VLOOKUP($E89,'Country Indicator Data'!$B$3:$N$193,5,FALSE)&lt;G$125,0,(G$126-VLOOKUP($E89,'Country Indicator Data'!$B$3:$N$193,5,FALSE))/(G$126-G$125)*5)),1)))</f>
        <v>3.2</v>
      </c>
      <c r="H89" s="143">
        <f t="shared" si="15"/>
        <v>3.55</v>
      </c>
      <c r="I89" s="142">
        <f>IF(B89="Regional crisis",(IF(VLOOKUP($C89,'Regional Crises'!$B$1:$R$51,6,FALSE)="x","x",ROUND(IF(VLOOKUP($C89,'Regional Crises'!$B$1:$R$51,6,FALSE)&gt;I$126,5,IF(VLOOKUP($C89,'Regional Crises'!$B$1:$R$51,6,FALSE)&lt;I$125,0,5-(I$126-VLOOKUP($C89,'Regional Crises'!$B$1:$R$51,6,FALSE))/(I$126-I$125)*5)),1))),IF(VLOOKUP($E89,'Country Indicator Data'!$B$3:$N$193,2,FALSE)="x","x",ROUND(IF(VLOOKUP($E89,'Country Indicator Data'!$B$3:$N$193,2,FALSE)&gt;I$126,5,IF(VLOOKUP($E89,'Country Indicator Data'!$B$3:$N$193,2,FALSE)&lt;I$125,0,5-(I$126-VLOOKUP($E89,'Country Indicator Data'!$B$3:$N$193,2,FALSE))/(I$126-I$125)*5)),1)))</f>
        <v>2.8</v>
      </c>
      <c r="J89" s="142">
        <f>IF(B89="Regional crisis",(IF(VLOOKUP($C89,'Regional Crises'!$B$1:$R$51,8,FALSE)="x","x",ROUND(IF(VLOOKUP($C89,'Regional Crises'!$B$1:$R$51,8,FALSE)&gt;J$126,5,IF(VLOOKUP($C89,'Regional Crises'!$B$1:$R$51,8,FALSE)&lt;J$125,0,5-(J$126-VLOOKUP($C89,'Regional Crises'!$B$1:$R$51,8,FALSE))/(J$126-J$125)*5)),1))),IF(VLOOKUP($E89,'Country Indicator Data'!$B$3:$N$193,4,FALSE)="x","x",ROUND(IF(VLOOKUP($E89,'Country Indicator Data'!$B$3:$N$193,4,FALSE)&gt;J$126,5,IF(VLOOKUP($E89,'Country Indicator Data'!$B$3:$N$193,4,FALSE)&lt;J$125,0,5-(J$126-VLOOKUP($E89,'Country Indicator Data'!$B$3:$N$193,4,FALSE))/(J$126-J$125)*5)),1)))</f>
        <v>1.6</v>
      </c>
      <c r="K89" s="143">
        <f t="shared" si="16"/>
        <v>2.2000000000000002</v>
      </c>
      <c r="L89" s="142">
        <f>IF(B89="Regional crisis",(IF(VLOOKUP($C89,'Regional Crises'!$B$1:$R$51,10,FALSE)="x","x",ROUND(IF(VLOOKUP($C89,'Regional Crises'!$B$1:$R$51,10,FALSE)&gt;L$126,5,IF(VLOOKUP($C89,'Regional Crises'!$B$1:$R$51,10,FALSE)&lt;L$125,0,5-(L$126-VLOOKUP($C89,'Regional Crises'!$B$1:$R$51,10,FALSE))/(L$126-L$125)*5)),1))),IF(VLOOKUP($E89,'Country Indicator Data'!$B$3:$N$193,6,FALSE)="x","x",ROUND(IF(VLOOKUP($E89,'Country Indicator Data'!$B$3:$N$193,6,FALSE)&gt;L$126,5,IF(VLOOKUP($E89,'Country Indicator Data'!$B$3:$N$193,6,FALSE)&lt;L$125,0,5-(L$126-VLOOKUP($E89,'Country Indicator Data'!$B$3:$N$193,6,FALSE))/(L$126-L$125)*5)),1)))</f>
        <v>3.6</v>
      </c>
      <c r="M89" s="142">
        <f>IF(B89="Regional crisis",(IF(VLOOKUP($C89,'Regional Crises'!$B$1:$R$51,11,FALSE)="x","x",ROUND(IF(VLOOKUP($C89,'Regional Crises'!$B$1:$R$51,11,FALSE)&gt;M$126,5,IF(VLOOKUP($C89,'Regional Crises'!$B$1:$R$51,11,FALSE)&lt;M$125,0,5-(M$126-VLOOKUP($C89,'Regional Crises'!$B$1:$R$51,11,FALSE))/(M$126-M$125)*5)),1))),IF(VLOOKUP($E89,'Country Indicator Data'!$B$3:$N$193,7,FALSE)="x","x",ROUND(IF(VLOOKUP($E89,'Country Indicator Data'!$B$3:$N$193,7,FALSE)&gt;M$126,5,IF(VLOOKUP($E89,'Country Indicator Data'!$B$3:$N$193,7,FALSE)&lt;M$125,0,5-(M$126-VLOOKUP($E89,'Country Indicator Data'!$B$3:$N$193,7,FALSE))/(M$126-M$125)*5)),1)))</f>
        <v>0.6</v>
      </c>
      <c r="N89" s="143">
        <f t="shared" si="17"/>
        <v>2.1</v>
      </c>
      <c r="O89" s="151">
        <f t="shared" si="18"/>
        <v>2.6166666666666667</v>
      </c>
      <c r="P89" s="142">
        <f>IF(B89="Regional crisis",VLOOKUP(C89,'Regional Crises'!$B$1:$R$54,12,FALSE),VLOOKUP(E89,'Country Indicator Data'!$B$3:$I$193,8,FALSE))</f>
        <v>5</v>
      </c>
      <c r="Q89" s="142">
        <f>IF(B89="Regional crisis",(IF(VLOOKUP(C89,'Regional Crises'!$B$1:$R$54,13,FALSE)="x","x",IF(VLOOKUP(C89,'Regional Crises'!$B$1:$R$54,13,FALSE)&gt;Q$7,5,IF(VLOOKUP(C89,'Regional Crises'!$B$1:$R$54,13,FALSE)&gt;Q$6,4,IF(VLOOKUP(C89,'Regional Crises'!$B$1:$R$54,13,FALSE)&gt;Q$5,3,IF(VLOOKUP(C89,'Regional Crises'!$B$1:$R$54,13,FALSE)&gt;Q$4,2,IF(VLOOKUP(C89,'Regional Crises'!$B$1:$R$54,13,FALSE)&gt;$Q$3,1,0))))))),(IF(VLOOKUP($E89,'Country Indicator Data'!$B$3:$P$193,9,FALSE)="x","x",IF(VLOOKUP($E89,'Country Indicator Data'!$B$3:$P$193,9,FALSE)&gt;Q$7,5,IF(VLOOKUP($E89,'Country Indicator Data'!$B$3:$P$193,9,FALSE)&gt;Q$6,4,IF(VLOOKUP($E89,'Country Indicator Data'!$B$3:$P$193,9,FALSE)&gt;Q$5,3,IF(VLOOKUP($E89,'Country Indicator Data'!$B$3:$P$193,9,FALSE)&gt;Q$4,2,IF(VLOOKUP($E89,'Country Indicator Data'!$B$3:$P$193,9,FALSE)&gt;$Q$3,1,0))))))))</f>
        <v>3</v>
      </c>
      <c r="R89" s="151">
        <f t="shared" si="19"/>
        <v>4</v>
      </c>
      <c r="S89" s="142">
        <f>IF(B89="Regional crisis",((IF(VLOOKUP($C89,'Regional Crises'!$B$1:$R$51,17,FALSE)="x","x",ROUND(IF(VLOOKUP($C89,'Regional Crises'!$B$1:$R$51,17,FALSE)&gt;S$126,0,IF(VLOOKUP($C89,'Regional Crises'!$B$1:$R$51,17,FALSE)&lt;S$125,5,(S$126-VLOOKUP($C89,'Regional Crises'!$B$1:$R$51,17,FALSE))/(S$126-S$125)*5)),1)))),(IF(VLOOKUP($E89,'Country Indicator Data'!$B$3:$N$193,13,FALSE)="x","x",ROUND(IF(VLOOKUP($E89,'Country Indicator Data'!$B$3:$N$193,13,FALSE)&gt;S$126,0,IF(VLOOKUP($E89,'Country Indicator Data'!$B$3:$N$193,13,FALSE)&lt;S$125,5,(S$126-VLOOKUP($E89,'Country Indicator Data'!$B$3:$N$193,13,FALSE))/(S$126-S$125)*5)),1))))</f>
        <v>3.4</v>
      </c>
      <c r="T89" s="142">
        <f>IF(B89="Regional crisis",((IF(VLOOKUP($C89,'Regional Crises'!$B$1:$R$51,14,FALSE)="x","x",ROUND(IF(VLOOKUP($C89,'Regional Crises'!$B$1:$R$51,14,FALSE)&gt;T$126,0,IF(VLOOKUP($C89,'Regional Crises'!$B$1:$R$51,14,FALSE)&lt;T$125,5,(T$126-VLOOKUP($C89,'Regional Crises'!$B$1:$R$51,14,FALSE))/(T$126-T$125)*5)),1)))),(IF(VLOOKUP($E89,'Country Indicator Data'!$B$3:$N$193,10,FALSE)="x","x",ROUND(IF(VLOOKUP($E89,'Country Indicator Data'!$B$3:$N$193,10,FALSE)&gt;T$126,0,IF(VLOOKUP($E89,'Country Indicator Data'!$B$3:$N$193,10,FALSE)&lt;T$125,5,(T$126-VLOOKUP($E89,'Country Indicator Data'!$B$3:$N$193,10,FALSE))/(T$126-T$125)*5)),1))))</f>
        <v>3.3</v>
      </c>
      <c r="U89" s="142">
        <f>IF(B89="Regional crisis",((IF(VLOOKUP($C89,'Regional Crises'!$B$1:$R$51,15,FALSE)="x","x",ROUND(IF(VLOOKUP($C89,'Regional Crises'!$B$1:$R$51,15,FALSE)&gt;U$126,0,IF(VLOOKUP($C89,'Regional Crises'!$B$1:$R$51,15,FALSE)&lt;U$125,5,(U$126-VLOOKUP($C89,'Regional Crises'!$B$1:$R$51,15,FALSE))/(U$126-U$125)*5)),1)))),(IF(VLOOKUP($E89,'Country Indicator Data'!$B$3:$N$193,11,FALSE)="x","x",ROUND(IF(VLOOKUP($E89,'Country Indicator Data'!$B$3:$N$193,11,FALSE)&gt;U$126,0,IF(VLOOKUP($E89,'Country Indicator Data'!$B$3:$N$193,11,FALSE)&lt;U$125,5,(U$126-VLOOKUP($E89,'Country Indicator Data'!$B$3:$N$193,11,FALSE))/(U$126-U$125)*5)),1))))</f>
        <v>3.4</v>
      </c>
      <c r="V89" s="142">
        <f>IF(B89="Regional crisis",((IF(VLOOKUP($C89,'Regional Crises'!$B$1:$R$51,16,FALSE)="x","x",ROUND(IF(VLOOKUP($C89,'Regional Crises'!$B$1:$R$51,16,FALSE)&gt;V$126,0,IF(VLOOKUP($C89,'Regional Crises'!$B$1:$R$51,16,FALSE)&lt;V$125,5,(V$126-VLOOKUP($C89,'Regional Crises'!$B$1:$R$51,16,FALSE))/(V$126-V$125)*5)),1)))),(IF(VLOOKUP($E89,'Country Indicator Data'!$B$3:$N$193,12,FALSE)="x","x",ROUND(IF(VLOOKUP($E89,'Country Indicator Data'!$B$3:$N$193,12,FALSE)&gt;V$126,0,IF(VLOOKUP($E89,'Country Indicator Data'!$B$3:$N$193,12,FALSE)&lt;V$125,5,(V$126-VLOOKUP($E89,'Country Indicator Data'!$B$3:$N$193,12,FALSE))/(V$126-V$125)*5)),1))))</f>
        <v>2.9</v>
      </c>
      <c r="W89" s="151">
        <f t="shared" si="20"/>
        <v>3.3</v>
      </c>
      <c r="X89" s="154">
        <f t="shared" si="21"/>
        <v>3.3</v>
      </c>
      <c r="Y89" s="142">
        <f>IF('Core Indicators'!FC83="x","x",IF('Core Indicators'!FC83&gt;=Y$7,5,IF('Core Indicators'!FC83&gt;=Y$6,4,IF('Core Indicators'!FC83&gt;=Y$5,3,IF('Core Indicators'!FC83&gt;=Y$4,2,IF('Core Indicators'!FC83&gt;=Y$3,1,0))))))</f>
        <v>3</v>
      </c>
      <c r="Z89" s="151">
        <f t="shared" si="22"/>
        <v>3</v>
      </c>
      <c r="AA89" s="144" t="str">
        <f>IF(OR('Crisis Indicator Data'!$W83="x",ISNA('Crisis Indicator Data'!$Q83)),"x",'Crisis Indicator Data'!$W83/SUM('Crisis Indicator Data'!$Q83:$U83))</f>
        <v>x</v>
      </c>
      <c r="AB89" s="148" t="str">
        <f t="shared" si="23"/>
        <v>x</v>
      </c>
      <c r="AC89" s="144" t="str">
        <f>IF(OR('Crisis Indicator Data'!$X83="x",ISNA('Crisis Indicator Data'!$Q83)),"x",'Crisis Indicator Data'!$X83/SUM('Crisis Indicator Data'!$Q83:$U83))</f>
        <v>x</v>
      </c>
      <c r="AD89" s="148" t="str">
        <f t="shared" si="24"/>
        <v>x</v>
      </c>
      <c r="AE89" s="146">
        <f>'Crisis Indicator Data'!Y83</f>
        <v>2</v>
      </c>
      <c r="AF89" s="146">
        <f>'Crisis Indicator Data'!Z83</f>
        <v>1</v>
      </c>
      <c r="AG89" s="146">
        <f>'Crisis Indicator Data'!AA83</f>
        <v>1</v>
      </c>
      <c r="AH89" s="146">
        <f>'Crisis Indicator Data'!AB83</f>
        <v>0</v>
      </c>
      <c r="AI89" s="149">
        <f t="shared" si="25"/>
        <v>2</v>
      </c>
      <c r="AJ89" s="146">
        <f>'Crisis Indicator Data'!AC83</f>
        <v>0</v>
      </c>
      <c r="AK89" s="146">
        <f>'Crisis Indicator Data'!AD83</f>
        <v>2</v>
      </c>
      <c r="AL89" s="149">
        <f t="shared" si="26"/>
        <v>2</v>
      </c>
      <c r="AM89" s="146">
        <f>'Crisis Indicator Data'!AE83</f>
        <v>1</v>
      </c>
      <c r="AN89" s="146">
        <f>'Crisis Indicator Data'!AF83</f>
        <v>1</v>
      </c>
      <c r="AO89" s="146">
        <f>'Crisis Indicator Data'!AG83</f>
        <v>2</v>
      </c>
      <c r="AP89" s="149">
        <f t="shared" si="27"/>
        <v>3</v>
      </c>
      <c r="AQ89" s="152">
        <f t="shared" si="28"/>
        <v>2</v>
      </c>
      <c r="AR89" s="154">
        <f t="shared" si="29"/>
        <v>2.5</v>
      </c>
    </row>
    <row r="90" spans="1:44" ht="13.5" customHeight="1" x14ac:dyDescent="0.35">
      <c r="A90" s="1" t="str">
        <f>'Crisis Indicator Data'!A84</f>
        <v>Conflict in Palestine</v>
      </c>
      <c r="B90" s="1" t="str">
        <f>'Crisis Indicator Data'!B84</f>
        <v>Conflict</v>
      </c>
      <c r="C90" s="25" t="str">
        <f>'Crisis Indicator Data'!C84</f>
        <v>PSE002</v>
      </c>
      <c r="D90" s="25" t="str">
        <f>'Crisis Indicator Data'!D84</f>
        <v>Palestine</v>
      </c>
      <c r="E90" s="25" t="str">
        <f>'Crisis Indicator Data'!E84</f>
        <v>PSE</v>
      </c>
      <c r="F90" s="142" t="str">
        <f>IF(B90="Regional crisis",(IF(VLOOKUP($C90,'Regional Crises'!$B$1:$R$51,7,FALSE)="x","x",ROUND(IF(VLOOKUP($C90,'Regional Crises'!$B$1:$R$51,7,FALSE)&gt;$F$126,5,IF(VLOOKUP($C90,'Regional Crises'!$B$1:$R$51,7,FALSE)&lt;F$125,0,($F$126-VLOOKUP($C90,'Regional Crises'!$B$1:$R$51,7,FALSE))/($F$126-$F$125)*5)),1))),IF(VLOOKUP($E90,'Country Indicator Data'!$B$3:$N$193,3,FALSE)="x","x",ROUND(IF(VLOOKUP($E90,'Country Indicator Data'!$B$3:$N$193,3,FALSE)&gt;$F$126,5,IF(VLOOKUP($E90,'Country Indicator Data'!$B$3:$N$193,3,FALSE)&lt;$F$125,0,($F$126-VLOOKUP($E90,'Country Indicator Data'!$B$3:$N$193,3,FALSE))/($F$126-$F$125)*5)),1)))</f>
        <v>x</v>
      </c>
      <c r="G90" s="142" t="str">
        <f>IF(B90="Regional crisis",(IF(VLOOKUP($C90,'Regional Crises'!$B$1:$R$51,9,FALSE)="x","x",ROUND(IF(VLOOKUP($C90,'Regional Crises'!$B$1:$R$51,9,FALSE)&gt;G$126,5,IF(VLOOKUP($C90,'Regional Crises'!$B$1:$R$51,9,FALSE)&lt;G$125,0,(G$126-VLOOKUP($C90,'Regional Crises'!$B$1:$R$51,9,FALSE))/(G$126-G$125)*5)),1))),IF(VLOOKUP($E90,'Country Indicator Data'!$B$3:$N$193,5,FALSE)="x","x",ROUND(IF(VLOOKUP($E90,'Country Indicator Data'!$B$3:$N$193,5,FALSE)&gt;G$126,5,IF(VLOOKUP($E90,'Country Indicator Data'!$B$3:$N$193,5,FALSE)&lt;G$125,0,(G$126-VLOOKUP($E90,'Country Indicator Data'!$B$3:$N$193,5,FALSE))/(G$126-G$125)*5)),1)))</f>
        <v>x</v>
      </c>
      <c r="H90" s="143" t="str">
        <f t="shared" si="15"/>
        <v>x</v>
      </c>
      <c r="I90" s="142">
        <f>IF(B90="Regional crisis",(IF(VLOOKUP($C90,'Regional Crises'!$B$1:$R$51,6,FALSE)="x","x",ROUND(IF(VLOOKUP($C90,'Regional Crises'!$B$1:$R$51,6,FALSE)&gt;I$126,5,IF(VLOOKUP($C90,'Regional Crises'!$B$1:$R$51,6,FALSE)&lt;I$125,0,5-(I$126-VLOOKUP($C90,'Regional Crises'!$B$1:$R$51,6,FALSE))/(I$126-I$125)*5)),1))),IF(VLOOKUP($E90,'Country Indicator Data'!$B$3:$N$193,2,FALSE)="x","x",ROUND(IF(VLOOKUP($E90,'Country Indicator Data'!$B$3:$N$193,2,FALSE)&gt;I$126,5,IF(VLOOKUP($E90,'Country Indicator Data'!$B$3:$N$193,2,FALSE)&lt;I$125,0,5-(I$126-VLOOKUP($E90,'Country Indicator Data'!$B$3:$N$193,2,FALSE))/(I$126-I$125)*5)),1)))</f>
        <v>0</v>
      </c>
      <c r="J90" s="142">
        <f>IF(B90="Regional crisis",(IF(VLOOKUP($C90,'Regional Crises'!$B$1:$R$51,8,FALSE)="x","x",ROUND(IF(VLOOKUP($C90,'Regional Crises'!$B$1:$R$51,8,FALSE)&gt;J$126,5,IF(VLOOKUP($C90,'Regional Crises'!$B$1:$R$51,8,FALSE)&lt;J$125,0,5-(J$126-VLOOKUP($C90,'Regional Crises'!$B$1:$R$51,8,FALSE))/(J$126-J$125)*5)),1))),IF(VLOOKUP($E90,'Country Indicator Data'!$B$3:$N$193,4,FALSE)="x","x",ROUND(IF(VLOOKUP($E90,'Country Indicator Data'!$B$3:$N$193,4,FALSE)&gt;J$126,5,IF(VLOOKUP($E90,'Country Indicator Data'!$B$3:$N$193,4,FALSE)&lt;J$125,0,5-(J$126-VLOOKUP($E90,'Country Indicator Data'!$B$3:$N$193,4,FALSE))/(J$126-J$125)*5)),1)))</f>
        <v>0</v>
      </c>
      <c r="K90" s="143">
        <f t="shared" si="16"/>
        <v>0</v>
      </c>
      <c r="L90" s="142" t="str">
        <f>IF(B90="Regional crisis",(IF(VLOOKUP($C90,'Regional Crises'!$B$1:$R$51,10,FALSE)="x","x",ROUND(IF(VLOOKUP($C90,'Regional Crises'!$B$1:$R$51,10,FALSE)&gt;L$126,5,IF(VLOOKUP($C90,'Regional Crises'!$B$1:$R$51,10,FALSE)&lt;L$125,0,5-(L$126-VLOOKUP($C90,'Regional Crises'!$B$1:$R$51,10,FALSE))/(L$126-L$125)*5)),1))),IF(VLOOKUP($E90,'Country Indicator Data'!$B$3:$N$193,6,FALSE)="x","x",ROUND(IF(VLOOKUP($E90,'Country Indicator Data'!$B$3:$N$193,6,FALSE)&gt;L$126,5,IF(VLOOKUP($E90,'Country Indicator Data'!$B$3:$N$193,6,FALSE)&lt;L$125,0,5-(L$126-VLOOKUP($E90,'Country Indicator Data'!$B$3:$N$193,6,FALSE))/(L$126-L$125)*5)),1)))</f>
        <v>x</v>
      </c>
      <c r="M90" s="142">
        <f>IF(B90="Regional crisis",(IF(VLOOKUP($C90,'Regional Crises'!$B$1:$R$51,11,FALSE)="x","x",ROUND(IF(VLOOKUP($C90,'Regional Crises'!$B$1:$R$51,11,FALSE)&gt;M$126,5,IF(VLOOKUP($C90,'Regional Crises'!$B$1:$R$51,11,FALSE)&lt;M$125,0,5-(M$126-VLOOKUP($C90,'Regional Crises'!$B$1:$R$51,11,FALSE))/(M$126-M$125)*5)),1))),IF(VLOOKUP($E90,'Country Indicator Data'!$B$3:$N$193,7,FALSE)="x","x",ROUND(IF(VLOOKUP($E90,'Country Indicator Data'!$B$3:$N$193,7,FALSE)&gt;M$126,5,IF(VLOOKUP($E90,'Country Indicator Data'!$B$3:$N$193,7,FALSE)&lt;M$125,0,5-(M$126-VLOOKUP($E90,'Country Indicator Data'!$B$3:$N$193,7,FALSE))/(M$126-M$125)*5)),1)))</f>
        <v>1.2</v>
      </c>
      <c r="N90" s="143">
        <f t="shared" si="17"/>
        <v>1.2</v>
      </c>
      <c r="O90" s="151">
        <f t="shared" si="18"/>
        <v>0.6</v>
      </c>
      <c r="P90" s="142">
        <f>IF(B90="Regional crisis",VLOOKUP(C90,'Regional Crises'!$B$1:$R$54,12,FALSE),VLOOKUP(E90,'Country Indicator Data'!$B$3:$I$193,8,FALSE))</f>
        <v>3</v>
      </c>
      <c r="Q90" s="142">
        <f>IF(B90="Regional crisis",(IF(VLOOKUP(C90,'Regional Crises'!$B$1:$R$54,13,FALSE)="x","x",IF(VLOOKUP(C90,'Regional Crises'!$B$1:$R$54,13,FALSE)&gt;Q$7,5,IF(VLOOKUP(C90,'Regional Crises'!$B$1:$R$54,13,FALSE)&gt;Q$6,4,IF(VLOOKUP(C90,'Regional Crises'!$B$1:$R$54,13,FALSE)&gt;Q$5,3,IF(VLOOKUP(C90,'Regional Crises'!$B$1:$R$54,13,FALSE)&gt;Q$4,2,IF(VLOOKUP(C90,'Regional Crises'!$B$1:$R$54,13,FALSE)&gt;$Q$3,1,0))))))),(IF(VLOOKUP($E90,'Country Indicator Data'!$B$3:$P$193,9,FALSE)="x","x",IF(VLOOKUP($E90,'Country Indicator Data'!$B$3:$P$193,9,FALSE)&gt;Q$7,5,IF(VLOOKUP($E90,'Country Indicator Data'!$B$3:$P$193,9,FALSE)&gt;Q$6,4,IF(VLOOKUP($E90,'Country Indicator Data'!$B$3:$P$193,9,FALSE)&gt;Q$5,3,IF(VLOOKUP($E90,'Country Indicator Data'!$B$3:$P$193,9,FALSE)&gt;Q$4,2,IF(VLOOKUP($E90,'Country Indicator Data'!$B$3:$P$193,9,FALSE)&gt;$Q$3,1,0))))))))</f>
        <v>1</v>
      </c>
      <c r="R90" s="151">
        <f t="shared" si="19"/>
        <v>2</v>
      </c>
      <c r="S90" s="142" t="str">
        <f>IF(B90="Regional crisis",((IF(VLOOKUP($C90,'Regional Crises'!$B$1:$R$51,17,FALSE)="x","x",ROUND(IF(VLOOKUP($C90,'Regional Crises'!$B$1:$R$51,17,FALSE)&gt;S$126,0,IF(VLOOKUP($C90,'Regional Crises'!$B$1:$R$51,17,FALSE)&lt;S$125,5,(S$126-VLOOKUP($C90,'Regional Crises'!$B$1:$R$51,17,FALSE))/(S$126-S$125)*5)),1)))),(IF(VLOOKUP($E90,'Country Indicator Data'!$B$3:$N$193,13,FALSE)="x","x",ROUND(IF(VLOOKUP($E90,'Country Indicator Data'!$B$3:$N$193,13,FALSE)&gt;S$126,0,IF(VLOOKUP($E90,'Country Indicator Data'!$B$3:$N$193,13,FALSE)&lt;S$125,5,(S$126-VLOOKUP($E90,'Country Indicator Data'!$B$3:$N$193,13,FALSE))/(S$126-S$125)*5)),1))))</f>
        <v>x</v>
      </c>
      <c r="T90" s="142">
        <f>IF(B90="Regional crisis",((IF(VLOOKUP($C90,'Regional Crises'!$B$1:$R$51,14,FALSE)="x","x",ROUND(IF(VLOOKUP($C90,'Regional Crises'!$B$1:$R$51,14,FALSE)&gt;T$126,0,IF(VLOOKUP($C90,'Regional Crises'!$B$1:$R$51,14,FALSE)&lt;T$125,5,(T$126-VLOOKUP($C90,'Regional Crises'!$B$1:$R$51,14,FALSE))/(T$126-T$125)*5)),1)))),(IF(VLOOKUP($E90,'Country Indicator Data'!$B$3:$N$193,10,FALSE)="x","x",ROUND(IF(VLOOKUP($E90,'Country Indicator Data'!$B$3:$N$193,10,FALSE)&gt;T$126,0,IF(VLOOKUP($E90,'Country Indicator Data'!$B$3:$N$193,10,FALSE)&lt;T$125,5,(T$126-VLOOKUP($E90,'Country Indicator Data'!$B$3:$N$193,10,FALSE))/(T$126-T$125)*5)),1))))</f>
        <v>3.1</v>
      </c>
      <c r="U90" s="142" t="str">
        <f>IF(B90="Regional crisis",((IF(VLOOKUP($C90,'Regional Crises'!$B$1:$R$51,15,FALSE)="x","x",ROUND(IF(VLOOKUP($C90,'Regional Crises'!$B$1:$R$51,15,FALSE)&gt;U$126,0,IF(VLOOKUP($C90,'Regional Crises'!$B$1:$R$51,15,FALSE)&lt;U$125,5,(U$126-VLOOKUP($C90,'Regional Crises'!$B$1:$R$51,15,FALSE))/(U$126-U$125)*5)),1)))),(IF(VLOOKUP($E90,'Country Indicator Data'!$B$3:$N$193,11,FALSE)="x","x",ROUND(IF(VLOOKUP($E90,'Country Indicator Data'!$B$3:$N$193,11,FALSE)&gt;U$126,0,IF(VLOOKUP($E90,'Country Indicator Data'!$B$3:$N$193,11,FALSE)&lt;U$125,5,(U$126-VLOOKUP($E90,'Country Indicator Data'!$B$3:$N$193,11,FALSE))/(U$126-U$125)*5)),1))))</f>
        <v>x</v>
      </c>
      <c r="V90" s="142">
        <f>IF(B90="Regional crisis",((IF(VLOOKUP($C90,'Regional Crises'!$B$1:$R$51,16,FALSE)="x","x",ROUND(IF(VLOOKUP($C90,'Regional Crises'!$B$1:$R$51,16,FALSE)&gt;V$126,0,IF(VLOOKUP($C90,'Regional Crises'!$B$1:$R$51,16,FALSE)&lt;V$125,5,(V$126-VLOOKUP($C90,'Regional Crises'!$B$1:$R$51,16,FALSE))/(V$126-V$125)*5)),1)))),(IF(VLOOKUP($E90,'Country Indicator Data'!$B$3:$N$193,12,FALSE)="x","x",ROUND(IF(VLOOKUP($E90,'Country Indicator Data'!$B$3:$N$193,12,FALSE)&gt;V$126,0,IF(VLOOKUP($E90,'Country Indicator Data'!$B$3:$N$193,12,FALSE)&lt;V$125,5,(V$126-VLOOKUP($E90,'Country Indicator Data'!$B$3:$N$193,12,FALSE))/(V$126-V$125)*5)),1))))</f>
        <v>4.4000000000000004</v>
      </c>
      <c r="W90" s="151">
        <f t="shared" si="20"/>
        <v>3.8</v>
      </c>
      <c r="X90" s="154">
        <f t="shared" si="21"/>
        <v>2.1</v>
      </c>
      <c r="Y90" s="142">
        <f>IF('Core Indicators'!FC84="x","x",IF('Core Indicators'!FC84&gt;=Y$7,5,IF('Core Indicators'!FC84&gt;=Y$6,4,IF('Core Indicators'!FC84&gt;=Y$5,3,IF('Core Indicators'!FC84&gt;=Y$4,2,IF('Core Indicators'!FC84&gt;=Y$3,1,0))))))</f>
        <v>4</v>
      </c>
      <c r="Z90" s="151">
        <f t="shared" si="22"/>
        <v>4</v>
      </c>
      <c r="AA90" s="144" t="str">
        <f>IF(OR('Crisis Indicator Data'!$W84="x",ISNA('Crisis Indicator Data'!$Q84)),"x",'Crisis Indicator Data'!$W84/SUM('Crisis Indicator Data'!$Q84:$U84))</f>
        <v>x</v>
      </c>
      <c r="AB90" s="148" t="str">
        <f t="shared" si="23"/>
        <v>x</v>
      </c>
      <c r="AC90" s="144">
        <f>IF(OR('Crisis Indicator Data'!$X84="x",ISNA('Crisis Indicator Data'!$Q84)),"x",'Crisis Indicator Data'!$X84/SUM('Crisis Indicator Data'!$Q84:$U84))</f>
        <v>1</v>
      </c>
      <c r="AD90" s="148">
        <f t="shared" si="24"/>
        <v>5</v>
      </c>
      <c r="AE90" s="146">
        <f>'Crisis Indicator Data'!Y84</f>
        <v>2</v>
      </c>
      <c r="AF90" s="146">
        <f>'Crisis Indicator Data'!Z84</f>
        <v>3</v>
      </c>
      <c r="AG90" s="146">
        <f>'Crisis Indicator Data'!AA84</f>
        <v>3</v>
      </c>
      <c r="AH90" s="146">
        <f>'Crisis Indicator Data'!AB84</f>
        <v>1</v>
      </c>
      <c r="AI90" s="149">
        <f t="shared" si="25"/>
        <v>4</v>
      </c>
      <c r="AJ90" s="146">
        <f>'Crisis Indicator Data'!AC84</f>
        <v>2</v>
      </c>
      <c r="AK90" s="146">
        <f>'Crisis Indicator Data'!AD84</f>
        <v>3</v>
      </c>
      <c r="AL90" s="149">
        <f t="shared" si="26"/>
        <v>5</v>
      </c>
      <c r="AM90" s="146">
        <f>'Crisis Indicator Data'!AE84</f>
        <v>3</v>
      </c>
      <c r="AN90" s="146">
        <f>'Crisis Indicator Data'!AF84</f>
        <v>1</v>
      </c>
      <c r="AO90" s="146">
        <f>'Crisis Indicator Data'!AG84</f>
        <v>2</v>
      </c>
      <c r="AP90" s="149">
        <f t="shared" si="27"/>
        <v>4</v>
      </c>
      <c r="AQ90" s="152">
        <f t="shared" si="28"/>
        <v>4</v>
      </c>
      <c r="AR90" s="154">
        <f t="shared" si="29"/>
        <v>4</v>
      </c>
    </row>
    <row r="91" spans="1:44" ht="13.5" customHeight="1" x14ac:dyDescent="0.35">
      <c r="A91" s="1" t="str">
        <f>'Crisis Indicator Data'!A85</f>
        <v>Complex crisis in PNG</v>
      </c>
      <c r="B91" s="1" t="str">
        <f>'Crisis Indicator Data'!B85</f>
        <v>Complex crisis</v>
      </c>
      <c r="C91" s="25" t="str">
        <f>'Crisis Indicator Data'!C85</f>
        <v>PNG002</v>
      </c>
      <c r="D91" s="25" t="str">
        <f>'Crisis Indicator Data'!D85</f>
        <v>Papua New Guinea</v>
      </c>
      <c r="E91" s="25" t="str">
        <f>'Crisis Indicator Data'!E85</f>
        <v>PNG</v>
      </c>
      <c r="F91" s="142">
        <f>IF(B91="Regional crisis",(IF(VLOOKUP($C91,'Regional Crises'!$B$1:$R$51,7,FALSE)="x","x",ROUND(IF(VLOOKUP($C91,'Regional Crises'!$B$1:$R$51,7,FALSE)&gt;$F$126,5,IF(VLOOKUP($C91,'Regional Crises'!$B$1:$R$51,7,FALSE)&lt;F$125,0,($F$126-VLOOKUP($C91,'Regional Crises'!$B$1:$R$51,7,FALSE))/($F$126-$F$125)*5)),1))),IF(VLOOKUP($E91,'Country Indicator Data'!$B$3:$N$193,3,FALSE)="x","x",ROUND(IF(VLOOKUP($E91,'Country Indicator Data'!$B$3:$N$193,3,FALSE)&gt;$F$126,5,IF(VLOOKUP($E91,'Country Indicator Data'!$B$3:$N$193,3,FALSE)&lt;$F$125,0,($F$126-VLOOKUP($E91,'Country Indicator Data'!$B$3:$N$193,3,FALSE))/($F$126-$F$125)*5)),1)))</f>
        <v>1.1000000000000001</v>
      </c>
      <c r="G91" s="142">
        <f>IF(B91="Regional crisis",(IF(VLOOKUP($C91,'Regional Crises'!$B$1:$R$51,9,FALSE)="x","x",ROUND(IF(VLOOKUP($C91,'Regional Crises'!$B$1:$R$51,9,FALSE)&gt;G$126,5,IF(VLOOKUP($C91,'Regional Crises'!$B$1:$R$51,9,FALSE)&lt;G$125,0,(G$126-VLOOKUP($C91,'Regional Crises'!$B$1:$R$51,9,FALSE))/(G$126-G$125)*5)),1))),IF(VLOOKUP($E91,'Country Indicator Data'!$B$3:$N$193,5,FALSE)="x","x",ROUND(IF(VLOOKUP($E91,'Country Indicator Data'!$B$3:$N$193,5,FALSE)&gt;G$126,5,IF(VLOOKUP($E91,'Country Indicator Data'!$B$3:$N$193,5,FALSE)&lt;G$125,0,(G$126-VLOOKUP($E91,'Country Indicator Data'!$B$3:$N$193,5,FALSE))/(G$126-G$125)*5)),1)))</f>
        <v>1.9</v>
      </c>
      <c r="H91" s="143">
        <f t="shared" si="15"/>
        <v>1.5</v>
      </c>
      <c r="I91" s="142">
        <f>IF(B91="Regional crisis",(IF(VLOOKUP($C91,'Regional Crises'!$B$1:$R$51,6,FALSE)="x","x",ROUND(IF(VLOOKUP($C91,'Regional Crises'!$B$1:$R$51,6,FALSE)&gt;I$126,5,IF(VLOOKUP($C91,'Regional Crises'!$B$1:$R$51,6,FALSE)&lt;I$125,0,5-(I$126-VLOOKUP($C91,'Regional Crises'!$B$1:$R$51,6,FALSE))/(I$126-I$125)*5)),1))),IF(VLOOKUP($E91,'Country Indicator Data'!$B$3:$N$193,2,FALSE)="x","x",ROUND(IF(VLOOKUP($E91,'Country Indicator Data'!$B$3:$N$193,2,FALSE)&gt;I$126,5,IF(VLOOKUP($E91,'Country Indicator Data'!$B$3:$N$193,2,FALSE)&lt;I$125,0,5-(I$126-VLOOKUP($E91,'Country Indicator Data'!$B$3:$N$193,2,FALSE))/(I$126-I$125)*5)),1)))</f>
        <v>5</v>
      </c>
      <c r="J91" s="142">
        <f>IF(B91="Regional crisis",(IF(VLOOKUP($C91,'Regional Crises'!$B$1:$R$51,8,FALSE)="x","x",ROUND(IF(VLOOKUP($C91,'Regional Crises'!$B$1:$R$51,8,FALSE)&gt;J$126,5,IF(VLOOKUP($C91,'Regional Crises'!$B$1:$R$51,8,FALSE)&lt;J$125,0,5-(J$126-VLOOKUP($C91,'Regional Crises'!$B$1:$R$51,8,FALSE))/(J$126-J$125)*5)),1))),IF(VLOOKUP($E91,'Country Indicator Data'!$B$3:$N$193,4,FALSE)="x","x",ROUND(IF(VLOOKUP($E91,'Country Indicator Data'!$B$3:$N$193,4,FALSE)&gt;J$126,5,IF(VLOOKUP($E91,'Country Indicator Data'!$B$3:$N$193,4,FALSE)&lt;J$125,0,5-(J$126-VLOOKUP($E91,'Country Indicator Data'!$B$3:$N$193,4,FALSE))/(J$126-J$125)*5)),1)))</f>
        <v>0</v>
      </c>
      <c r="K91" s="143">
        <f t="shared" si="16"/>
        <v>2.5</v>
      </c>
      <c r="L91" s="142">
        <f>IF(B91="Regional crisis",(IF(VLOOKUP($C91,'Regional Crises'!$B$1:$R$51,10,FALSE)="x","x",ROUND(IF(VLOOKUP($C91,'Regional Crises'!$B$1:$R$51,10,FALSE)&gt;L$126,5,IF(VLOOKUP($C91,'Regional Crises'!$B$1:$R$51,10,FALSE)&lt;L$125,0,5-(L$126-VLOOKUP($C91,'Regional Crises'!$B$1:$R$51,10,FALSE))/(L$126-L$125)*5)),1))),IF(VLOOKUP($E91,'Country Indicator Data'!$B$3:$N$193,6,FALSE)="x","x",ROUND(IF(VLOOKUP($E91,'Country Indicator Data'!$B$3:$N$193,6,FALSE)&gt;L$126,5,IF(VLOOKUP($E91,'Country Indicator Data'!$B$3:$N$193,6,FALSE)&lt;L$125,0,5-(L$126-VLOOKUP($E91,'Country Indicator Data'!$B$3:$N$193,6,FALSE))/(L$126-L$125)*5)),1)))</f>
        <v>4</v>
      </c>
      <c r="M91" s="142">
        <f>IF(B91="Regional crisis",(IF(VLOOKUP($C91,'Regional Crises'!$B$1:$R$51,11,FALSE)="x","x",ROUND(IF(VLOOKUP($C91,'Regional Crises'!$B$1:$R$51,11,FALSE)&gt;M$126,5,IF(VLOOKUP($C91,'Regional Crises'!$B$1:$R$51,11,FALSE)&lt;M$125,0,5-(M$126-VLOOKUP($C91,'Regional Crises'!$B$1:$R$51,11,FALSE))/(M$126-M$125)*5)),1))),IF(VLOOKUP($E91,'Country Indicator Data'!$B$3:$N$193,7,FALSE)="x","x",ROUND(IF(VLOOKUP($E91,'Country Indicator Data'!$B$3:$N$193,7,FALSE)&gt;M$126,5,IF(VLOOKUP($E91,'Country Indicator Data'!$B$3:$N$193,7,FALSE)&lt;M$125,0,5-(M$126-VLOOKUP($E91,'Country Indicator Data'!$B$3:$N$193,7,FALSE))/(M$126-M$125)*5)),1)))</f>
        <v>2.4</v>
      </c>
      <c r="N91" s="143">
        <f t="shared" si="17"/>
        <v>3.2</v>
      </c>
      <c r="O91" s="151">
        <f t="shared" si="18"/>
        <v>2.4</v>
      </c>
      <c r="P91" s="142">
        <f>IF(B91="Regional crisis",VLOOKUP(C91,'Regional Crises'!$B$1:$R$54,12,FALSE),VLOOKUP(E91,'Country Indicator Data'!$B$3:$I$193,8,FALSE))</f>
        <v>3</v>
      </c>
      <c r="Q91" s="142" t="str">
        <f>IF(B91="Regional crisis",(IF(VLOOKUP(C91,'Regional Crises'!$B$1:$R$54,13,FALSE)="x","x",IF(VLOOKUP(C91,'Regional Crises'!$B$1:$R$54,13,FALSE)&gt;Q$7,5,IF(VLOOKUP(C91,'Regional Crises'!$B$1:$R$54,13,FALSE)&gt;Q$6,4,IF(VLOOKUP(C91,'Regional Crises'!$B$1:$R$54,13,FALSE)&gt;Q$5,3,IF(VLOOKUP(C91,'Regional Crises'!$B$1:$R$54,13,FALSE)&gt;Q$4,2,IF(VLOOKUP(C91,'Regional Crises'!$B$1:$R$54,13,FALSE)&gt;$Q$3,1,0))))))),(IF(VLOOKUP($E91,'Country Indicator Data'!$B$3:$P$193,9,FALSE)="x","x",IF(VLOOKUP($E91,'Country Indicator Data'!$B$3:$P$193,9,FALSE)&gt;Q$7,5,IF(VLOOKUP($E91,'Country Indicator Data'!$B$3:$P$193,9,FALSE)&gt;Q$6,4,IF(VLOOKUP($E91,'Country Indicator Data'!$B$3:$P$193,9,FALSE)&gt;Q$5,3,IF(VLOOKUP($E91,'Country Indicator Data'!$B$3:$P$193,9,FALSE)&gt;Q$4,2,IF(VLOOKUP($E91,'Country Indicator Data'!$B$3:$P$193,9,FALSE)&gt;$Q$3,1,0))))))))</f>
        <v>x</v>
      </c>
      <c r="R91" s="151">
        <f t="shared" si="19"/>
        <v>3</v>
      </c>
      <c r="S91" s="142">
        <f>IF(B91="Regional crisis",((IF(VLOOKUP($C91,'Regional Crises'!$B$1:$R$51,17,FALSE)="x","x",ROUND(IF(VLOOKUP($C91,'Regional Crises'!$B$1:$R$51,17,FALSE)&gt;S$126,0,IF(VLOOKUP($C91,'Regional Crises'!$B$1:$R$51,17,FALSE)&lt;S$125,5,(S$126-VLOOKUP($C91,'Regional Crises'!$B$1:$R$51,17,FALSE))/(S$126-S$125)*5)),1)))),(IF(VLOOKUP($E91,'Country Indicator Data'!$B$3:$N$193,13,FALSE)="x","x",ROUND(IF(VLOOKUP($E91,'Country Indicator Data'!$B$3:$N$193,13,FALSE)&gt;S$126,0,IF(VLOOKUP($E91,'Country Indicator Data'!$B$3:$N$193,13,FALSE)&lt;S$125,5,(S$126-VLOOKUP($E91,'Country Indicator Data'!$B$3:$N$193,13,FALSE))/(S$126-S$125)*5)),1))))</f>
        <v>3.6</v>
      </c>
      <c r="T91" s="142">
        <f>IF(B91="Regional crisis",((IF(VLOOKUP($C91,'Regional Crises'!$B$1:$R$51,14,FALSE)="x","x",ROUND(IF(VLOOKUP($C91,'Regional Crises'!$B$1:$R$51,14,FALSE)&gt;T$126,0,IF(VLOOKUP($C91,'Regional Crises'!$B$1:$R$51,14,FALSE)&lt;T$125,5,(T$126-VLOOKUP($C91,'Regional Crises'!$B$1:$R$51,14,FALSE))/(T$126-T$125)*5)),1)))),(IF(VLOOKUP($E91,'Country Indicator Data'!$B$3:$N$193,10,FALSE)="x","x",ROUND(IF(VLOOKUP($E91,'Country Indicator Data'!$B$3:$N$193,10,FALSE)&gt;T$126,0,IF(VLOOKUP($E91,'Country Indicator Data'!$B$3:$N$193,10,FALSE)&lt;T$125,5,(T$126-VLOOKUP($E91,'Country Indicator Data'!$B$3:$N$193,10,FALSE))/(T$126-T$125)*5)),1))))</f>
        <v>3.4</v>
      </c>
      <c r="U91" s="142">
        <f>IF(B91="Regional crisis",((IF(VLOOKUP($C91,'Regional Crises'!$B$1:$R$51,15,FALSE)="x","x",ROUND(IF(VLOOKUP($C91,'Regional Crises'!$B$1:$R$51,15,FALSE)&gt;U$126,0,IF(VLOOKUP($C91,'Regional Crises'!$B$1:$R$51,15,FALSE)&lt;U$125,5,(U$126-VLOOKUP($C91,'Regional Crises'!$B$1:$R$51,15,FALSE))/(U$126-U$125)*5)),1)))),(IF(VLOOKUP($E91,'Country Indicator Data'!$B$3:$N$193,11,FALSE)="x","x",ROUND(IF(VLOOKUP($E91,'Country Indicator Data'!$B$3:$N$193,11,FALSE)&gt;U$126,0,IF(VLOOKUP($E91,'Country Indicator Data'!$B$3:$N$193,11,FALSE)&lt;U$125,5,(U$126-VLOOKUP($E91,'Country Indicator Data'!$B$3:$N$193,11,FALSE))/(U$126-U$125)*5)),1))))</f>
        <v>2.1</v>
      </c>
      <c r="V91" s="142">
        <f>IF(B91="Regional crisis",((IF(VLOOKUP($C91,'Regional Crises'!$B$1:$R$51,16,FALSE)="x","x",ROUND(IF(VLOOKUP($C91,'Regional Crises'!$B$1:$R$51,16,FALSE)&gt;V$126,0,IF(VLOOKUP($C91,'Regional Crises'!$B$1:$R$51,16,FALSE)&lt;V$125,5,(V$126-VLOOKUP($C91,'Regional Crises'!$B$1:$R$51,16,FALSE))/(V$126-V$125)*5)),1)))),(IF(VLOOKUP($E91,'Country Indicator Data'!$B$3:$N$193,12,FALSE)="x","x",ROUND(IF(VLOOKUP($E91,'Country Indicator Data'!$B$3:$N$193,12,FALSE)&gt;V$126,0,IF(VLOOKUP($E91,'Country Indicator Data'!$B$3:$N$193,12,FALSE)&lt;V$125,5,(V$126-VLOOKUP($E91,'Country Indicator Data'!$B$3:$N$193,12,FALSE))/(V$126-V$125)*5)),1))))</f>
        <v>1.9</v>
      </c>
      <c r="W91" s="151">
        <f t="shared" si="20"/>
        <v>2.8</v>
      </c>
      <c r="X91" s="154">
        <f t="shared" si="21"/>
        <v>2.7</v>
      </c>
      <c r="Y91" s="142">
        <f>IF('Core Indicators'!FC85="x","x",IF('Core Indicators'!FC85&gt;=Y$7,5,IF('Core Indicators'!FC85&gt;=Y$6,4,IF('Core Indicators'!FC85&gt;=Y$5,3,IF('Core Indicators'!FC85&gt;=Y$4,2,IF('Core Indicators'!FC85&gt;=Y$3,1,0))))))</f>
        <v>4</v>
      </c>
      <c r="Z91" s="151">
        <f t="shared" si="22"/>
        <v>4</v>
      </c>
      <c r="AA91" s="144" t="str">
        <f>IF(OR('Crisis Indicator Data'!$W85="x",ISNA('Crisis Indicator Data'!$Q85)),"x",'Crisis Indicator Data'!$W85/SUM('Crisis Indicator Data'!$Q85:$U85))</f>
        <v>x</v>
      </c>
      <c r="AB91" s="148" t="str">
        <f t="shared" si="23"/>
        <v>x</v>
      </c>
      <c r="AC91" s="144" t="str">
        <f>IF(OR('Crisis Indicator Data'!$X85="x",ISNA('Crisis Indicator Data'!$Q85)),"x",'Crisis Indicator Data'!$X85/SUM('Crisis Indicator Data'!$Q85:$U85))</f>
        <v>x</v>
      </c>
      <c r="AD91" s="148" t="str">
        <f t="shared" si="24"/>
        <v>x</v>
      </c>
      <c r="AE91" s="146">
        <f>'Crisis Indicator Data'!Y85</f>
        <v>0</v>
      </c>
      <c r="AF91" s="146">
        <f>'Crisis Indicator Data'!Z85</f>
        <v>0</v>
      </c>
      <c r="AG91" s="146">
        <f>'Crisis Indicator Data'!AA85</f>
        <v>0</v>
      </c>
      <c r="AH91" s="146">
        <f>'Crisis Indicator Data'!AB85</f>
        <v>0</v>
      </c>
      <c r="AI91" s="149">
        <f t="shared" si="25"/>
        <v>0</v>
      </c>
      <c r="AJ91" s="146">
        <f>'Crisis Indicator Data'!AC85</f>
        <v>0</v>
      </c>
      <c r="AK91" s="146">
        <f>'Crisis Indicator Data'!AD85</f>
        <v>1</v>
      </c>
      <c r="AL91" s="149">
        <f t="shared" si="26"/>
        <v>1</v>
      </c>
      <c r="AM91" s="146">
        <f>'Crisis Indicator Data'!AE85</f>
        <v>0</v>
      </c>
      <c r="AN91" s="146">
        <f>'Crisis Indicator Data'!AF85</f>
        <v>0</v>
      </c>
      <c r="AO91" s="146">
        <f>'Crisis Indicator Data'!AG85</f>
        <v>2</v>
      </c>
      <c r="AP91" s="149">
        <f t="shared" si="27"/>
        <v>2</v>
      </c>
      <c r="AQ91" s="152">
        <f t="shared" si="28"/>
        <v>1</v>
      </c>
      <c r="AR91" s="154">
        <f t="shared" si="29"/>
        <v>2.5</v>
      </c>
    </row>
    <row r="92" spans="1:44" ht="13.5" customHeight="1" x14ac:dyDescent="0.35">
      <c r="A92" s="1" t="str">
        <f>'Crisis Indicator Data'!A86</f>
        <v>Venezuela displacement in Peru</v>
      </c>
      <c r="B92" s="1" t="str">
        <f>'Crisis Indicator Data'!B86</f>
        <v>International displacement</v>
      </c>
      <c r="C92" s="25" t="str">
        <f>'Crisis Indicator Data'!C86</f>
        <v>PER002</v>
      </c>
      <c r="D92" s="25" t="str">
        <f>'Crisis Indicator Data'!D86</f>
        <v>Peru</v>
      </c>
      <c r="E92" s="25" t="str">
        <f>'Crisis Indicator Data'!E86</f>
        <v>PER</v>
      </c>
      <c r="F92" s="142">
        <f>IF(B92="Regional crisis",(IF(VLOOKUP($C92,'Regional Crises'!$B$1:$R$51,7,FALSE)="x","x",ROUND(IF(VLOOKUP($C92,'Regional Crises'!$B$1:$R$51,7,FALSE)&gt;$F$126,5,IF(VLOOKUP($C92,'Regional Crises'!$B$1:$R$51,7,FALSE)&lt;F$125,0,($F$126-VLOOKUP($C92,'Regional Crises'!$B$1:$R$51,7,FALSE))/($F$126-$F$125)*5)),1))),IF(VLOOKUP($E92,'Country Indicator Data'!$B$3:$N$193,3,FALSE)="x","x",ROUND(IF(VLOOKUP($E92,'Country Indicator Data'!$B$3:$N$193,3,FALSE)&gt;$F$126,5,IF(VLOOKUP($E92,'Country Indicator Data'!$B$3:$N$193,3,FALSE)&lt;$F$125,0,($F$126-VLOOKUP($E92,'Country Indicator Data'!$B$3:$N$193,3,FALSE))/($F$126-$F$125)*5)),1)))</f>
        <v>1.8</v>
      </c>
      <c r="G92" s="142">
        <f>IF(B92="Regional crisis",(IF(VLOOKUP($C92,'Regional Crises'!$B$1:$R$51,9,FALSE)="x","x",ROUND(IF(VLOOKUP($C92,'Regional Crises'!$B$1:$R$51,9,FALSE)&gt;G$126,5,IF(VLOOKUP($C92,'Regional Crises'!$B$1:$R$51,9,FALSE)&lt;G$125,0,(G$126-VLOOKUP($C92,'Regional Crises'!$B$1:$R$51,9,FALSE))/(G$126-G$125)*5)),1))),IF(VLOOKUP($E92,'Country Indicator Data'!$B$3:$N$193,5,FALSE)="x","x",ROUND(IF(VLOOKUP($E92,'Country Indicator Data'!$B$3:$N$193,5,FALSE)&gt;G$126,5,IF(VLOOKUP($E92,'Country Indicator Data'!$B$3:$N$193,5,FALSE)&lt;G$125,0,(G$126-VLOOKUP($E92,'Country Indicator Data'!$B$3:$N$193,5,FALSE))/(G$126-G$125)*5)),1)))</f>
        <v>1.7</v>
      </c>
      <c r="H92" s="143">
        <f t="shared" si="15"/>
        <v>1.75</v>
      </c>
      <c r="I92" s="142">
        <f>IF(B92="Regional crisis",(IF(VLOOKUP($C92,'Regional Crises'!$B$1:$R$51,6,FALSE)="x","x",ROUND(IF(VLOOKUP($C92,'Regional Crises'!$B$1:$R$51,6,FALSE)&gt;I$126,5,IF(VLOOKUP($C92,'Regional Crises'!$B$1:$R$51,6,FALSE)&lt;I$125,0,5-(I$126-VLOOKUP($C92,'Regional Crises'!$B$1:$R$51,6,FALSE))/(I$126-I$125)*5)),1))),IF(VLOOKUP($E92,'Country Indicator Data'!$B$3:$N$193,2,FALSE)="x","x",ROUND(IF(VLOOKUP($E92,'Country Indicator Data'!$B$3:$N$193,2,FALSE)&gt;I$126,5,IF(VLOOKUP($E92,'Country Indicator Data'!$B$3:$N$193,2,FALSE)&lt;I$125,0,5-(I$126-VLOOKUP($E92,'Country Indicator Data'!$B$3:$N$193,2,FALSE))/(I$126-I$125)*5)),1)))</f>
        <v>3.1</v>
      </c>
      <c r="J92" s="142">
        <f>IF(B92="Regional crisis",(IF(VLOOKUP($C92,'Regional Crises'!$B$1:$R$51,8,FALSE)="x","x",ROUND(IF(VLOOKUP($C92,'Regional Crises'!$B$1:$R$51,8,FALSE)&gt;J$126,5,IF(VLOOKUP($C92,'Regional Crises'!$B$1:$R$51,8,FALSE)&lt;J$125,0,5-(J$126-VLOOKUP($C92,'Regional Crises'!$B$1:$R$51,8,FALSE))/(J$126-J$125)*5)),1))),IF(VLOOKUP($E92,'Country Indicator Data'!$B$3:$N$193,4,FALSE)="x","x",ROUND(IF(VLOOKUP($E92,'Country Indicator Data'!$B$3:$N$193,4,FALSE)&gt;J$126,5,IF(VLOOKUP($E92,'Country Indicator Data'!$B$3:$N$193,4,FALSE)&lt;J$125,0,5-(J$126-VLOOKUP($E92,'Country Indicator Data'!$B$3:$N$193,4,FALSE))/(J$126-J$125)*5)),1)))</f>
        <v>4.5</v>
      </c>
      <c r="K92" s="143">
        <f t="shared" si="16"/>
        <v>3.8</v>
      </c>
      <c r="L92" s="142">
        <f>IF(B92="Regional crisis",(IF(VLOOKUP($C92,'Regional Crises'!$B$1:$R$51,10,FALSE)="x","x",ROUND(IF(VLOOKUP($C92,'Regional Crises'!$B$1:$R$51,10,FALSE)&gt;L$126,5,IF(VLOOKUP($C92,'Regional Crises'!$B$1:$R$51,10,FALSE)&lt;L$125,0,5-(L$126-VLOOKUP($C92,'Regional Crises'!$B$1:$R$51,10,FALSE))/(L$126-L$125)*5)),1))),IF(VLOOKUP($E92,'Country Indicator Data'!$B$3:$N$193,6,FALSE)="x","x",ROUND(IF(VLOOKUP($E92,'Country Indicator Data'!$B$3:$N$193,6,FALSE)&gt;L$126,5,IF(VLOOKUP($E92,'Country Indicator Data'!$B$3:$N$193,6,FALSE)&lt;L$125,0,5-(L$126-VLOOKUP($E92,'Country Indicator Data'!$B$3:$N$193,6,FALSE))/(L$126-L$125)*5)),1)))</f>
        <v>2.6</v>
      </c>
      <c r="M92" s="142">
        <f>IF(B92="Regional crisis",(IF(VLOOKUP($C92,'Regional Crises'!$B$1:$R$51,11,FALSE)="x","x",ROUND(IF(VLOOKUP($C92,'Regional Crises'!$B$1:$R$51,11,FALSE)&gt;M$126,5,IF(VLOOKUP($C92,'Regional Crises'!$B$1:$R$51,11,FALSE)&lt;M$125,0,5-(M$126-VLOOKUP($C92,'Regional Crises'!$B$1:$R$51,11,FALSE))/(M$126-M$125)*5)),1))),IF(VLOOKUP($E92,'Country Indicator Data'!$B$3:$N$193,7,FALSE)="x","x",ROUND(IF(VLOOKUP($E92,'Country Indicator Data'!$B$3:$N$193,7,FALSE)&gt;M$126,5,IF(VLOOKUP($E92,'Country Indicator Data'!$B$3:$N$193,7,FALSE)&lt;M$125,0,5-(M$126-VLOOKUP($E92,'Country Indicator Data'!$B$3:$N$193,7,FALSE))/(M$126-M$125)*5)),1)))</f>
        <v>2.4</v>
      </c>
      <c r="N92" s="143">
        <f t="shared" si="17"/>
        <v>2.5</v>
      </c>
      <c r="O92" s="151">
        <f t="shared" si="18"/>
        <v>2.6833333333333336</v>
      </c>
      <c r="P92" s="142">
        <f>IF(B92="Regional crisis",VLOOKUP(C92,'Regional Crises'!$B$1:$R$54,12,FALSE),VLOOKUP(E92,'Country Indicator Data'!$B$3:$I$193,8,FALSE))</f>
        <v>3</v>
      </c>
      <c r="Q92" s="142">
        <f>IF(B92="Regional crisis",(IF(VLOOKUP(C92,'Regional Crises'!$B$1:$R$54,13,FALSE)="x","x",IF(VLOOKUP(C92,'Regional Crises'!$B$1:$R$54,13,FALSE)&gt;Q$7,5,IF(VLOOKUP(C92,'Regional Crises'!$B$1:$R$54,13,FALSE)&gt;Q$6,4,IF(VLOOKUP(C92,'Regional Crises'!$B$1:$R$54,13,FALSE)&gt;Q$5,3,IF(VLOOKUP(C92,'Regional Crises'!$B$1:$R$54,13,FALSE)&gt;Q$4,2,IF(VLOOKUP(C92,'Regional Crises'!$B$1:$R$54,13,FALSE)&gt;$Q$3,1,0))))))),(IF(VLOOKUP($E92,'Country Indicator Data'!$B$3:$P$193,9,FALSE)="x","x",IF(VLOOKUP($E92,'Country Indicator Data'!$B$3:$P$193,9,FALSE)&gt;Q$7,5,IF(VLOOKUP($E92,'Country Indicator Data'!$B$3:$P$193,9,FALSE)&gt;Q$6,4,IF(VLOOKUP($E92,'Country Indicator Data'!$B$3:$P$193,9,FALSE)&gt;Q$5,3,IF(VLOOKUP($E92,'Country Indicator Data'!$B$3:$P$193,9,FALSE)&gt;Q$4,2,IF(VLOOKUP($E92,'Country Indicator Data'!$B$3:$P$193,9,FALSE)&gt;$Q$3,1,0))))))))</f>
        <v>1</v>
      </c>
      <c r="R92" s="151">
        <f t="shared" si="19"/>
        <v>2</v>
      </c>
      <c r="S92" s="142">
        <f>IF(B92="Regional crisis",((IF(VLOOKUP($C92,'Regional Crises'!$B$1:$R$51,17,FALSE)="x","x",ROUND(IF(VLOOKUP($C92,'Regional Crises'!$B$1:$R$51,17,FALSE)&gt;S$126,0,IF(VLOOKUP($C92,'Regional Crises'!$B$1:$R$51,17,FALSE)&lt;S$125,5,(S$126-VLOOKUP($C92,'Regional Crises'!$B$1:$R$51,17,FALSE))/(S$126-S$125)*5)),1)))),(IF(VLOOKUP($E92,'Country Indicator Data'!$B$3:$N$193,13,FALSE)="x","x",ROUND(IF(VLOOKUP($E92,'Country Indicator Data'!$B$3:$N$193,13,FALSE)&gt;S$126,0,IF(VLOOKUP($E92,'Country Indicator Data'!$B$3:$N$193,13,FALSE)&lt;S$125,5,(S$126-VLOOKUP($E92,'Country Indicator Data'!$B$3:$N$193,13,FALSE))/(S$126-S$125)*5)),1))))</f>
        <v>3.3</v>
      </c>
      <c r="T92" s="142">
        <f>IF(B92="Regional crisis",((IF(VLOOKUP($C92,'Regional Crises'!$B$1:$R$51,14,FALSE)="x","x",ROUND(IF(VLOOKUP($C92,'Regional Crises'!$B$1:$R$51,14,FALSE)&gt;T$126,0,IF(VLOOKUP($C92,'Regional Crises'!$B$1:$R$51,14,FALSE)&lt;T$125,5,(T$126-VLOOKUP($C92,'Regional Crises'!$B$1:$R$51,14,FALSE))/(T$126-T$125)*5)),1)))),(IF(VLOOKUP($E92,'Country Indicator Data'!$B$3:$N$193,10,FALSE)="x","x",ROUND(IF(VLOOKUP($E92,'Country Indicator Data'!$B$3:$N$193,10,FALSE)&gt;T$126,0,IF(VLOOKUP($E92,'Country Indicator Data'!$B$3:$N$193,10,FALSE)&lt;T$125,5,(T$126-VLOOKUP($E92,'Country Indicator Data'!$B$3:$N$193,10,FALSE))/(T$126-T$125)*5)),1))))</f>
        <v>3</v>
      </c>
      <c r="U92" s="142">
        <f>IF(B92="Regional crisis",((IF(VLOOKUP($C92,'Regional Crises'!$B$1:$R$51,15,FALSE)="x","x",ROUND(IF(VLOOKUP($C92,'Regional Crises'!$B$1:$R$51,15,FALSE)&gt;U$126,0,IF(VLOOKUP($C92,'Regional Crises'!$B$1:$R$51,15,FALSE)&lt;U$125,5,(U$126-VLOOKUP($C92,'Regional Crises'!$B$1:$R$51,15,FALSE))/(U$126-U$125)*5)),1)))),(IF(VLOOKUP($E92,'Country Indicator Data'!$B$3:$N$193,11,FALSE)="x","x",ROUND(IF(VLOOKUP($E92,'Country Indicator Data'!$B$3:$N$193,11,FALSE)&gt;U$126,0,IF(VLOOKUP($E92,'Country Indicator Data'!$B$3:$N$193,11,FALSE)&lt;U$125,5,(U$126-VLOOKUP($E92,'Country Indicator Data'!$B$3:$N$193,11,FALSE))/(U$126-U$125)*5)),1))))</f>
        <v>1.8</v>
      </c>
      <c r="V92" s="142">
        <f>IF(B92="Regional crisis",((IF(VLOOKUP($C92,'Regional Crises'!$B$1:$R$51,16,FALSE)="x","x",ROUND(IF(VLOOKUP($C92,'Regional Crises'!$B$1:$R$51,16,FALSE)&gt;V$126,0,IF(VLOOKUP($C92,'Regional Crises'!$B$1:$R$51,16,FALSE)&lt;V$125,5,(V$126-VLOOKUP($C92,'Regional Crises'!$B$1:$R$51,16,FALSE))/(V$126-V$125)*5)),1)))),(IF(VLOOKUP($E92,'Country Indicator Data'!$B$3:$N$193,12,FALSE)="x","x",ROUND(IF(VLOOKUP($E92,'Country Indicator Data'!$B$3:$N$193,12,FALSE)&gt;V$126,0,IF(VLOOKUP($E92,'Country Indicator Data'!$B$3:$N$193,12,FALSE)&lt;V$125,5,(V$126-VLOOKUP($E92,'Country Indicator Data'!$B$3:$N$193,12,FALSE))/(V$126-V$125)*5)),1))))</f>
        <v>1.4</v>
      </c>
      <c r="W92" s="151">
        <f t="shared" si="20"/>
        <v>2.4</v>
      </c>
      <c r="X92" s="154">
        <f t="shared" si="21"/>
        <v>2.4</v>
      </c>
      <c r="Y92" s="142">
        <f>IF('Core Indicators'!FC86="x","x",IF('Core Indicators'!FC86&gt;=Y$7,5,IF('Core Indicators'!FC86&gt;=Y$6,4,IF('Core Indicators'!FC86&gt;=Y$5,3,IF('Core Indicators'!FC86&gt;=Y$4,2,IF('Core Indicators'!FC86&gt;=Y$3,1,0))))))</f>
        <v>2</v>
      </c>
      <c r="Z92" s="151">
        <f t="shared" si="22"/>
        <v>2</v>
      </c>
      <c r="AA92" s="144">
        <f>IF(OR('Crisis Indicator Data'!$W86="x",ISNA('Crisis Indicator Data'!$Q86)),"x",'Crisis Indicator Data'!$W86/SUM('Crisis Indicator Data'!$Q86:$U86))</f>
        <v>0</v>
      </c>
      <c r="AB92" s="148">
        <f t="shared" si="23"/>
        <v>0</v>
      </c>
      <c r="AC92" s="144">
        <f>IF(OR('Crisis Indicator Data'!$X86="x",ISNA('Crisis Indicator Data'!$Q86)),"x",'Crisis Indicator Data'!$X86/SUM('Crisis Indicator Data'!$Q86:$U86))</f>
        <v>0</v>
      </c>
      <c r="AD92" s="148">
        <f t="shared" si="24"/>
        <v>0</v>
      </c>
      <c r="AE92" s="146">
        <f>'Crisis Indicator Data'!Y86</f>
        <v>0</v>
      </c>
      <c r="AF92" s="146">
        <f>'Crisis Indicator Data'!Z86</f>
        <v>0</v>
      </c>
      <c r="AG92" s="146">
        <f>'Crisis Indicator Data'!AA86</f>
        <v>0</v>
      </c>
      <c r="AH92" s="146">
        <f>'Crisis Indicator Data'!AB86</f>
        <v>0</v>
      </c>
      <c r="AI92" s="149">
        <f t="shared" si="25"/>
        <v>0</v>
      </c>
      <c r="AJ92" s="146">
        <f>'Crisis Indicator Data'!AC86</f>
        <v>0</v>
      </c>
      <c r="AK92" s="146">
        <f>'Crisis Indicator Data'!AD86</f>
        <v>1</v>
      </c>
      <c r="AL92" s="149">
        <f t="shared" si="26"/>
        <v>1</v>
      </c>
      <c r="AM92" s="146">
        <f>'Crisis Indicator Data'!AE86</f>
        <v>0</v>
      </c>
      <c r="AN92" s="146">
        <f>'Crisis Indicator Data'!AF86</f>
        <v>0</v>
      </c>
      <c r="AO92" s="146">
        <f>'Crisis Indicator Data'!AG86</f>
        <v>2</v>
      </c>
      <c r="AP92" s="149">
        <f t="shared" si="27"/>
        <v>2</v>
      </c>
      <c r="AQ92" s="152">
        <f t="shared" si="28"/>
        <v>1</v>
      </c>
      <c r="AR92" s="154">
        <f t="shared" si="29"/>
        <v>1.5</v>
      </c>
    </row>
    <row r="93" spans="1:44" ht="13.5" customHeight="1" x14ac:dyDescent="0.35">
      <c r="A93" s="1" t="str">
        <f>'Crisis Indicator Data'!A87</f>
        <v>Mindanao conflict</v>
      </c>
      <c r="B93" s="1" t="str">
        <f>'Crisis Indicator Data'!B87</f>
        <v>Conflict</v>
      </c>
      <c r="C93" s="25" t="str">
        <f>'Crisis Indicator Data'!C87</f>
        <v>PHL003</v>
      </c>
      <c r="D93" s="25" t="str">
        <f>'Crisis Indicator Data'!D87</f>
        <v>Philippines</v>
      </c>
      <c r="E93" s="25" t="str">
        <f>'Crisis Indicator Data'!E87</f>
        <v>PHL</v>
      </c>
      <c r="F93" s="142">
        <f>IF(B93="Regional crisis",(IF(VLOOKUP($C93,'Regional Crises'!$B$1:$R$51,7,FALSE)="x","x",ROUND(IF(VLOOKUP($C93,'Regional Crises'!$B$1:$R$51,7,FALSE)&gt;$F$126,5,IF(VLOOKUP($C93,'Regional Crises'!$B$1:$R$51,7,FALSE)&lt;F$125,0,($F$126-VLOOKUP($C93,'Regional Crises'!$B$1:$R$51,7,FALSE))/($F$126-$F$125)*5)),1))),IF(VLOOKUP($E93,'Country Indicator Data'!$B$3:$N$193,3,FALSE)="x","x",ROUND(IF(VLOOKUP($E93,'Country Indicator Data'!$B$3:$N$193,3,FALSE)&gt;$F$126,5,IF(VLOOKUP($E93,'Country Indicator Data'!$B$3:$N$193,3,FALSE)&lt;$F$125,0,($F$126-VLOOKUP($E93,'Country Indicator Data'!$B$3:$N$193,3,FALSE))/($F$126-$F$125)*5)),1)))</f>
        <v>1.8</v>
      </c>
      <c r="G93" s="142">
        <f>IF(B93="Regional crisis",(IF(VLOOKUP($C93,'Regional Crises'!$B$1:$R$51,9,FALSE)="x","x",ROUND(IF(VLOOKUP($C93,'Regional Crises'!$B$1:$R$51,9,FALSE)&gt;G$126,5,IF(VLOOKUP($C93,'Regional Crises'!$B$1:$R$51,9,FALSE)&lt;G$125,0,(G$126-VLOOKUP($C93,'Regional Crises'!$B$1:$R$51,9,FALSE))/(G$126-G$125)*5)),1))),IF(VLOOKUP($E93,'Country Indicator Data'!$B$3:$N$193,5,FALSE)="x","x",ROUND(IF(VLOOKUP($E93,'Country Indicator Data'!$B$3:$N$193,5,FALSE)&gt;G$126,5,IF(VLOOKUP($E93,'Country Indicator Data'!$B$3:$N$193,5,FALSE)&lt;G$125,0,(G$126-VLOOKUP($E93,'Country Indicator Data'!$B$3:$N$193,5,FALSE))/(G$126-G$125)*5)),1)))</f>
        <v>1.9</v>
      </c>
      <c r="H93" s="143">
        <f t="shared" si="15"/>
        <v>1.85</v>
      </c>
      <c r="I93" s="142">
        <f>IF(B93="Regional crisis",(IF(VLOOKUP($C93,'Regional Crises'!$B$1:$R$51,6,FALSE)="x","x",ROUND(IF(VLOOKUP($C93,'Regional Crises'!$B$1:$R$51,6,FALSE)&gt;I$126,5,IF(VLOOKUP($C93,'Regional Crises'!$B$1:$R$51,6,FALSE)&lt;I$125,0,5-(I$126-VLOOKUP($C93,'Regional Crises'!$B$1:$R$51,6,FALSE))/(I$126-I$125)*5)),1))),IF(VLOOKUP($E93,'Country Indicator Data'!$B$3:$N$193,2,FALSE)="x","x",ROUND(IF(VLOOKUP($E93,'Country Indicator Data'!$B$3:$N$193,2,FALSE)&gt;I$126,5,IF(VLOOKUP($E93,'Country Indicator Data'!$B$3:$N$193,2,FALSE)&lt;I$125,0,5-(I$126-VLOOKUP($E93,'Country Indicator Data'!$B$3:$N$193,2,FALSE))/(I$126-I$125)*5)),1)))</f>
        <v>1.3</v>
      </c>
      <c r="J93" s="142">
        <f>IF(B93="Regional crisis",(IF(VLOOKUP($C93,'Regional Crises'!$B$1:$R$51,8,FALSE)="x","x",ROUND(IF(VLOOKUP($C93,'Regional Crises'!$B$1:$R$51,8,FALSE)&gt;J$126,5,IF(VLOOKUP($C93,'Regional Crises'!$B$1:$R$51,8,FALSE)&lt;J$125,0,5-(J$126-VLOOKUP($C93,'Regional Crises'!$B$1:$R$51,8,FALSE))/(J$126-J$125)*5)),1))),IF(VLOOKUP($E93,'Country Indicator Data'!$B$3:$N$193,4,FALSE)="x","x",ROUND(IF(VLOOKUP($E93,'Country Indicator Data'!$B$3:$N$193,4,FALSE)&gt;J$126,5,IF(VLOOKUP($E93,'Country Indicator Data'!$B$3:$N$193,4,FALSE)&lt;J$125,0,5-(J$126-VLOOKUP($E93,'Country Indicator Data'!$B$3:$N$193,4,FALSE))/(J$126-J$125)*5)),1)))</f>
        <v>1.4</v>
      </c>
      <c r="K93" s="143">
        <f t="shared" si="16"/>
        <v>1.35</v>
      </c>
      <c r="L93" s="142">
        <f>IF(B93="Regional crisis",(IF(VLOOKUP($C93,'Regional Crises'!$B$1:$R$51,10,FALSE)="x","x",ROUND(IF(VLOOKUP($C93,'Regional Crises'!$B$1:$R$51,10,FALSE)&gt;L$126,5,IF(VLOOKUP($C93,'Regional Crises'!$B$1:$R$51,10,FALSE)&lt;L$125,0,5-(L$126-VLOOKUP($C93,'Regional Crises'!$B$1:$R$51,10,FALSE))/(L$126-L$125)*5)),1))),IF(VLOOKUP($E93,'Country Indicator Data'!$B$3:$N$193,6,FALSE)="x","x",ROUND(IF(VLOOKUP($E93,'Country Indicator Data'!$B$3:$N$193,6,FALSE)&gt;L$126,5,IF(VLOOKUP($E93,'Country Indicator Data'!$B$3:$N$193,6,FALSE)&lt;L$125,0,5-(L$126-VLOOKUP($E93,'Country Indicator Data'!$B$3:$N$193,6,FALSE))/(L$126-L$125)*5)),1)))</f>
        <v>2.9</v>
      </c>
      <c r="M93" s="142">
        <f>IF(B93="Regional crisis",(IF(VLOOKUP($C93,'Regional Crises'!$B$1:$R$51,11,FALSE)="x","x",ROUND(IF(VLOOKUP($C93,'Regional Crises'!$B$1:$R$51,11,FALSE)&gt;M$126,5,IF(VLOOKUP($C93,'Regional Crises'!$B$1:$R$51,11,FALSE)&lt;M$125,0,5-(M$126-VLOOKUP($C93,'Regional Crises'!$B$1:$R$51,11,FALSE))/(M$126-M$125)*5)),1))),IF(VLOOKUP($E93,'Country Indicator Data'!$B$3:$N$193,7,FALSE)="x","x",ROUND(IF(VLOOKUP($E93,'Country Indicator Data'!$B$3:$N$193,7,FALSE)&gt;M$126,5,IF(VLOOKUP($E93,'Country Indicator Data'!$B$3:$N$193,7,FALSE)&lt;M$125,0,5-(M$126-VLOOKUP($E93,'Country Indicator Data'!$B$3:$N$193,7,FALSE))/(M$126-M$125)*5)),1)))</f>
        <v>2.2999999999999998</v>
      </c>
      <c r="N93" s="143">
        <f t="shared" si="17"/>
        <v>2.5999999999999996</v>
      </c>
      <c r="O93" s="151">
        <f t="shared" si="18"/>
        <v>1.9333333333333333</v>
      </c>
      <c r="P93" s="142">
        <f>IF(B93="Regional crisis",VLOOKUP(C93,'Regional Crises'!$B$1:$R$54,12,FALSE),VLOOKUP(E93,'Country Indicator Data'!$B$3:$I$193,8,FALSE))</f>
        <v>4</v>
      </c>
      <c r="Q93" s="142">
        <f>IF(B93="Regional crisis",(IF(VLOOKUP(C93,'Regional Crises'!$B$1:$R$54,13,FALSE)="x","x",IF(VLOOKUP(C93,'Regional Crises'!$B$1:$R$54,13,FALSE)&gt;Q$7,5,IF(VLOOKUP(C93,'Regional Crises'!$B$1:$R$54,13,FALSE)&gt;Q$6,4,IF(VLOOKUP(C93,'Regional Crises'!$B$1:$R$54,13,FALSE)&gt;Q$5,3,IF(VLOOKUP(C93,'Regional Crises'!$B$1:$R$54,13,FALSE)&gt;Q$4,2,IF(VLOOKUP(C93,'Regional Crises'!$B$1:$R$54,13,FALSE)&gt;$Q$3,1,0))))))),(IF(VLOOKUP($E93,'Country Indicator Data'!$B$3:$P$193,9,FALSE)="x","x",IF(VLOOKUP($E93,'Country Indicator Data'!$B$3:$P$193,9,FALSE)&gt;Q$7,5,IF(VLOOKUP($E93,'Country Indicator Data'!$B$3:$P$193,9,FALSE)&gt;Q$6,4,IF(VLOOKUP($E93,'Country Indicator Data'!$B$3:$P$193,9,FALSE)&gt;Q$5,3,IF(VLOOKUP($E93,'Country Indicator Data'!$B$3:$P$193,9,FALSE)&gt;Q$4,2,IF(VLOOKUP($E93,'Country Indicator Data'!$B$3:$P$193,9,FALSE)&gt;$Q$3,1,0))))))))</f>
        <v>3</v>
      </c>
      <c r="R93" s="151">
        <f t="shared" si="19"/>
        <v>3.5</v>
      </c>
      <c r="S93" s="142">
        <f>IF(B93="Regional crisis",((IF(VLOOKUP($C93,'Regional Crises'!$B$1:$R$51,17,FALSE)="x","x",ROUND(IF(VLOOKUP($C93,'Regional Crises'!$B$1:$R$51,17,FALSE)&gt;S$126,0,IF(VLOOKUP($C93,'Regional Crises'!$B$1:$R$51,17,FALSE)&lt;S$125,5,(S$126-VLOOKUP($C93,'Regional Crises'!$B$1:$R$51,17,FALSE))/(S$126-S$125)*5)),1)))),(IF(VLOOKUP($E93,'Country Indicator Data'!$B$3:$N$193,13,FALSE)="x","x",ROUND(IF(VLOOKUP($E93,'Country Indicator Data'!$B$3:$N$193,13,FALSE)&gt;S$126,0,IF(VLOOKUP($E93,'Country Indicator Data'!$B$3:$N$193,13,FALSE)&lt;S$125,5,(S$126-VLOOKUP($E93,'Country Indicator Data'!$B$3:$N$193,13,FALSE))/(S$126-S$125)*5)),1))))</f>
        <v>3.3</v>
      </c>
      <c r="T93" s="142">
        <f>IF(B93="Regional crisis",((IF(VLOOKUP($C93,'Regional Crises'!$B$1:$R$51,14,FALSE)="x","x",ROUND(IF(VLOOKUP($C93,'Regional Crises'!$B$1:$R$51,14,FALSE)&gt;T$126,0,IF(VLOOKUP($C93,'Regional Crises'!$B$1:$R$51,14,FALSE)&lt;T$125,5,(T$126-VLOOKUP($C93,'Regional Crises'!$B$1:$R$51,14,FALSE))/(T$126-T$125)*5)),1)))),(IF(VLOOKUP($E93,'Country Indicator Data'!$B$3:$N$193,10,FALSE)="x","x",ROUND(IF(VLOOKUP($E93,'Country Indicator Data'!$B$3:$N$193,10,FALSE)&gt;T$126,0,IF(VLOOKUP($E93,'Country Indicator Data'!$B$3:$N$193,10,FALSE)&lt;T$125,5,(T$126-VLOOKUP($E93,'Country Indicator Data'!$B$3:$N$193,10,FALSE))/(T$126-T$125)*5)),1))))</f>
        <v>2.8</v>
      </c>
      <c r="U93" s="142">
        <f>IF(B93="Regional crisis",((IF(VLOOKUP($C93,'Regional Crises'!$B$1:$R$51,15,FALSE)="x","x",ROUND(IF(VLOOKUP($C93,'Regional Crises'!$B$1:$R$51,15,FALSE)&gt;U$126,0,IF(VLOOKUP($C93,'Regional Crises'!$B$1:$R$51,15,FALSE)&lt;U$125,5,(U$126-VLOOKUP($C93,'Regional Crises'!$B$1:$R$51,15,FALSE))/(U$126-U$125)*5)),1)))),(IF(VLOOKUP($E93,'Country Indicator Data'!$B$3:$N$193,11,FALSE)="x","x",ROUND(IF(VLOOKUP($E93,'Country Indicator Data'!$B$3:$N$193,11,FALSE)&gt;U$126,0,IF(VLOOKUP($E93,'Country Indicator Data'!$B$3:$N$193,11,FALSE)&lt;U$125,5,(U$126-VLOOKUP($E93,'Country Indicator Data'!$B$3:$N$193,11,FALSE))/(U$126-U$125)*5)),1))))</f>
        <v>2.2999999999999998</v>
      </c>
      <c r="V93" s="142">
        <f>IF(B93="Regional crisis",((IF(VLOOKUP($C93,'Regional Crises'!$B$1:$R$51,16,FALSE)="x","x",ROUND(IF(VLOOKUP($C93,'Regional Crises'!$B$1:$R$51,16,FALSE)&gt;V$126,0,IF(VLOOKUP($C93,'Regional Crises'!$B$1:$R$51,16,FALSE)&lt;V$125,5,(V$126-VLOOKUP($C93,'Regional Crises'!$B$1:$R$51,16,FALSE))/(V$126-V$125)*5)),1)))),(IF(VLOOKUP($E93,'Country Indicator Data'!$B$3:$N$193,12,FALSE)="x","x",ROUND(IF(VLOOKUP($E93,'Country Indicator Data'!$B$3:$N$193,12,FALSE)&gt;V$126,0,IF(VLOOKUP($E93,'Country Indicator Data'!$B$3:$N$193,12,FALSE)&lt;V$125,5,(V$126-VLOOKUP($E93,'Country Indicator Data'!$B$3:$N$193,12,FALSE))/(V$126-V$125)*5)),1))))</f>
        <v>1.9</v>
      </c>
      <c r="W93" s="151">
        <f t="shared" si="20"/>
        <v>2.6</v>
      </c>
      <c r="X93" s="154">
        <f t="shared" si="21"/>
        <v>2.7</v>
      </c>
      <c r="Y93" s="142">
        <f>IF('Core Indicators'!FC87="x","x",IF('Core Indicators'!FC87&gt;=Y$7,5,IF('Core Indicators'!FC87&gt;=Y$6,4,IF('Core Indicators'!FC87&gt;=Y$5,3,IF('Core Indicators'!FC87&gt;=Y$4,2,IF('Core Indicators'!FC87&gt;=Y$3,1,0))))))</f>
        <v>4</v>
      </c>
      <c r="Z93" s="151">
        <f t="shared" si="22"/>
        <v>4</v>
      </c>
      <c r="AA93" s="144" t="str">
        <f>IF(OR('Crisis Indicator Data'!$W87="x",ISNA('Crisis Indicator Data'!$Q87)),"x",'Crisis Indicator Data'!$W87/SUM('Crisis Indicator Data'!$Q87:$U87))</f>
        <v>x</v>
      </c>
      <c r="AB93" s="148" t="str">
        <f t="shared" si="23"/>
        <v>x</v>
      </c>
      <c r="AC93" s="144" t="str">
        <f>IF(OR('Crisis Indicator Data'!$X87="x",ISNA('Crisis Indicator Data'!$Q87)),"x",'Crisis Indicator Data'!$X87/SUM('Crisis Indicator Data'!$Q87:$U87))</f>
        <v>x</v>
      </c>
      <c r="AD93" s="148" t="str">
        <f t="shared" si="24"/>
        <v>x</v>
      </c>
      <c r="AE93" s="146">
        <f>'Crisis Indicator Data'!Y87</f>
        <v>0</v>
      </c>
      <c r="AF93" s="146">
        <f>'Crisis Indicator Data'!Z87</f>
        <v>0</v>
      </c>
      <c r="AG93" s="146">
        <f>'Crisis Indicator Data'!AA87</f>
        <v>0</v>
      </c>
      <c r="AH93" s="146">
        <f>'Crisis Indicator Data'!AB87</f>
        <v>0</v>
      </c>
      <c r="AI93" s="149">
        <f t="shared" si="25"/>
        <v>0</v>
      </c>
      <c r="AJ93" s="146">
        <f>'Crisis Indicator Data'!AC87</f>
        <v>0</v>
      </c>
      <c r="AK93" s="146">
        <f>'Crisis Indicator Data'!AD87</f>
        <v>1</v>
      </c>
      <c r="AL93" s="149">
        <f t="shared" si="26"/>
        <v>1</v>
      </c>
      <c r="AM93" s="146">
        <f>'Crisis Indicator Data'!AE87</f>
        <v>1</v>
      </c>
      <c r="AN93" s="146">
        <f>'Crisis Indicator Data'!AF87</f>
        <v>1</v>
      </c>
      <c r="AO93" s="146">
        <f>'Crisis Indicator Data'!AG87</f>
        <v>2</v>
      </c>
      <c r="AP93" s="149">
        <f t="shared" si="27"/>
        <v>3</v>
      </c>
      <c r="AQ93" s="152">
        <f t="shared" si="28"/>
        <v>1</v>
      </c>
      <c r="AR93" s="154">
        <f t="shared" si="29"/>
        <v>2.5</v>
      </c>
    </row>
    <row r="94" spans="1:44" ht="13.5" customHeight="1" x14ac:dyDescent="0.35">
      <c r="A94" s="1" t="str">
        <f>'Crisis Indicator Data'!A88</f>
        <v>Burundi and DRC refugees in Rwanda</v>
      </c>
      <c r="B94" s="1" t="str">
        <f>'Crisis Indicator Data'!B88</f>
        <v>International displacement</v>
      </c>
      <c r="C94" s="25" t="str">
        <f>'Crisis Indicator Data'!C88</f>
        <v>RWA002</v>
      </c>
      <c r="D94" s="25" t="str">
        <f>'Crisis Indicator Data'!D88</f>
        <v>Rwanda</v>
      </c>
      <c r="E94" s="25" t="str">
        <f>'Crisis Indicator Data'!E88</f>
        <v>RWA</v>
      </c>
      <c r="F94" s="142">
        <f>IF(B94="Regional crisis",(IF(VLOOKUP($C94,'Regional Crises'!$B$1:$R$51,7,FALSE)="x","x",ROUND(IF(VLOOKUP($C94,'Regional Crises'!$B$1:$R$51,7,FALSE)&gt;$F$126,5,IF(VLOOKUP($C94,'Regional Crises'!$B$1:$R$51,7,FALSE)&lt;F$125,0,($F$126-VLOOKUP($C94,'Regional Crises'!$B$1:$R$51,7,FALSE))/($F$126-$F$125)*5)),1))),IF(VLOOKUP($E94,'Country Indicator Data'!$B$3:$N$193,3,FALSE)="x","x",ROUND(IF(VLOOKUP($E94,'Country Indicator Data'!$B$3:$N$193,3,FALSE)&gt;$F$126,5,IF(VLOOKUP($E94,'Country Indicator Data'!$B$3:$N$193,3,FALSE)&lt;$F$125,0,($F$126-VLOOKUP($E94,'Country Indicator Data'!$B$3:$N$193,3,FALSE))/($F$126-$F$125)*5)),1)))</f>
        <v>3.2</v>
      </c>
      <c r="G94" s="142">
        <f>IF(B94="Regional crisis",(IF(VLOOKUP($C94,'Regional Crises'!$B$1:$R$51,9,FALSE)="x","x",ROUND(IF(VLOOKUP($C94,'Regional Crises'!$B$1:$R$51,9,FALSE)&gt;G$126,5,IF(VLOOKUP($C94,'Regional Crises'!$B$1:$R$51,9,FALSE)&lt;G$125,0,(G$126-VLOOKUP($C94,'Regional Crises'!$B$1:$R$51,9,FALSE))/(G$126-G$125)*5)),1))),IF(VLOOKUP($E94,'Country Indicator Data'!$B$3:$N$193,5,FALSE)="x","x",ROUND(IF(VLOOKUP($E94,'Country Indicator Data'!$B$3:$N$193,5,FALSE)&gt;G$126,5,IF(VLOOKUP($E94,'Country Indicator Data'!$B$3:$N$193,5,FALSE)&lt;G$125,0,(G$126-VLOOKUP($E94,'Country Indicator Data'!$B$3:$N$193,5,FALSE))/(G$126-G$125)*5)),1)))</f>
        <v>3.1</v>
      </c>
      <c r="H94" s="143">
        <f t="shared" si="15"/>
        <v>3.1500000000000004</v>
      </c>
      <c r="I94" s="142">
        <f>IF(B94="Regional crisis",(IF(VLOOKUP($C94,'Regional Crises'!$B$1:$R$51,6,FALSE)="x","x",ROUND(IF(VLOOKUP($C94,'Regional Crises'!$B$1:$R$51,6,FALSE)&gt;I$126,5,IF(VLOOKUP($C94,'Regional Crises'!$B$1:$R$51,6,FALSE)&lt;I$125,0,5-(I$126-VLOOKUP($C94,'Regional Crises'!$B$1:$R$51,6,FALSE))/(I$126-I$125)*5)),1))),IF(VLOOKUP($E94,'Country Indicator Data'!$B$3:$N$193,2,FALSE)="x","x",ROUND(IF(VLOOKUP($E94,'Country Indicator Data'!$B$3:$N$193,2,FALSE)&gt;I$126,5,IF(VLOOKUP($E94,'Country Indicator Data'!$B$3:$N$193,2,FALSE)&lt;I$125,0,5-(I$126-VLOOKUP($E94,'Country Indicator Data'!$B$3:$N$193,2,FALSE))/(I$126-I$125)*5)),1)))</f>
        <v>1.4</v>
      </c>
      <c r="J94" s="142">
        <f>IF(B94="Regional crisis",(IF(VLOOKUP($C94,'Regional Crises'!$B$1:$R$51,8,FALSE)="x","x",ROUND(IF(VLOOKUP($C94,'Regional Crises'!$B$1:$R$51,8,FALSE)&gt;J$126,5,IF(VLOOKUP($C94,'Regional Crises'!$B$1:$R$51,8,FALSE)&lt;J$125,0,5-(J$126-VLOOKUP($C94,'Regional Crises'!$B$1:$R$51,8,FALSE))/(J$126-J$125)*5)),1))),IF(VLOOKUP($E94,'Country Indicator Data'!$B$3:$N$193,4,FALSE)="x","x",ROUND(IF(VLOOKUP($E94,'Country Indicator Data'!$B$3:$N$193,4,FALSE)&gt;J$126,5,IF(VLOOKUP($E94,'Country Indicator Data'!$B$3:$N$193,4,FALSE)&lt;J$125,0,5-(J$126-VLOOKUP($E94,'Country Indicator Data'!$B$3:$N$193,4,FALSE))/(J$126-J$125)*5)),1)))</f>
        <v>5</v>
      </c>
      <c r="K94" s="143">
        <f t="shared" si="16"/>
        <v>3.2</v>
      </c>
      <c r="L94" s="142">
        <f>IF(B94="Regional crisis",(IF(VLOOKUP($C94,'Regional Crises'!$B$1:$R$51,10,FALSE)="x","x",ROUND(IF(VLOOKUP($C94,'Regional Crises'!$B$1:$R$51,10,FALSE)&gt;L$126,5,IF(VLOOKUP($C94,'Regional Crises'!$B$1:$R$51,10,FALSE)&lt;L$125,0,5-(L$126-VLOOKUP($C94,'Regional Crises'!$B$1:$R$51,10,FALSE))/(L$126-L$125)*5)),1))),IF(VLOOKUP($E94,'Country Indicator Data'!$B$3:$N$193,6,FALSE)="x","x",ROUND(IF(VLOOKUP($E94,'Country Indicator Data'!$B$3:$N$193,6,FALSE)&gt;L$126,5,IF(VLOOKUP($E94,'Country Indicator Data'!$B$3:$N$193,6,FALSE)&lt;L$125,0,5-(L$126-VLOOKUP($E94,'Country Indicator Data'!$B$3:$N$193,6,FALSE))/(L$126-L$125)*5)),1)))</f>
        <v>2.6</v>
      </c>
      <c r="M94" s="142">
        <f>IF(B94="Regional crisis",(IF(VLOOKUP($C94,'Regional Crises'!$B$1:$R$51,11,FALSE)="x","x",ROUND(IF(VLOOKUP($C94,'Regional Crises'!$B$1:$R$51,11,FALSE)&gt;M$126,5,IF(VLOOKUP($C94,'Regional Crises'!$B$1:$R$51,11,FALSE)&lt;M$125,0,5-(M$126-VLOOKUP($C94,'Regional Crises'!$B$1:$R$51,11,FALSE))/(M$126-M$125)*5)),1))),IF(VLOOKUP($E94,'Country Indicator Data'!$B$3:$N$193,7,FALSE)="x","x",ROUND(IF(VLOOKUP($E94,'Country Indicator Data'!$B$3:$N$193,7,FALSE)&gt;M$126,5,IF(VLOOKUP($E94,'Country Indicator Data'!$B$3:$N$193,7,FALSE)&lt;M$125,0,5-(M$126-VLOOKUP($E94,'Country Indicator Data'!$B$3:$N$193,7,FALSE))/(M$126-M$125)*5)),1)))</f>
        <v>3.3</v>
      </c>
      <c r="N94" s="143">
        <f t="shared" si="17"/>
        <v>2.95</v>
      </c>
      <c r="O94" s="151">
        <f t="shared" si="18"/>
        <v>3.1</v>
      </c>
      <c r="P94" s="142">
        <f>IF(B94="Regional crisis",VLOOKUP(C94,'Regional Crises'!$B$1:$R$54,12,FALSE),VLOOKUP(E94,'Country Indicator Data'!$B$3:$I$193,8,FALSE))</f>
        <v>4</v>
      </c>
      <c r="Q94" s="142" t="str">
        <f>IF(B94="Regional crisis",(IF(VLOOKUP(C94,'Regional Crises'!$B$1:$R$54,13,FALSE)="x","x",IF(VLOOKUP(C94,'Regional Crises'!$B$1:$R$54,13,FALSE)&gt;Q$7,5,IF(VLOOKUP(C94,'Regional Crises'!$B$1:$R$54,13,FALSE)&gt;Q$6,4,IF(VLOOKUP(C94,'Regional Crises'!$B$1:$R$54,13,FALSE)&gt;Q$5,3,IF(VLOOKUP(C94,'Regional Crises'!$B$1:$R$54,13,FALSE)&gt;Q$4,2,IF(VLOOKUP(C94,'Regional Crises'!$B$1:$R$54,13,FALSE)&gt;$Q$3,1,0))))))),(IF(VLOOKUP($E94,'Country Indicator Data'!$B$3:$P$193,9,FALSE)="x","x",IF(VLOOKUP($E94,'Country Indicator Data'!$B$3:$P$193,9,FALSE)&gt;Q$7,5,IF(VLOOKUP($E94,'Country Indicator Data'!$B$3:$P$193,9,FALSE)&gt;Q$6,4,IF(VLOOKUP($E94,'Country Indicator Data'!$B$3:$P$193,9,FALSE)&gt;Q$5,3,IF(VLOOKUP($E94,'Country Indicator Data'!$B$3:$P$193,9,FALSE)&gt;Q$4,2,IF(VLOOKUP($E94,'Country Indicator Data'!$B$3:$P$193,9,FALSE)&gt;$Q$3,1,0))))))))</f>
        <v>x</v>
      </c>
      <c r="R94" s="151">
        <f t="shared" si="19"/>
        <v>4</v>
      </c>
      <c r="S94" s="142">
        <f>IF(B94="Regional crisis",((IF(VLOOKUP($C94,'Regional Crises'!$B$1:$R$51,17,FALSE)="x","x",ROUND(IF(VLOOKUP($C94,'Regional Crises'!$B$1:$R$51,17,FALSE)&gt;S$126,0,IF(VLOOKUP($C94,'Regional Crises'!$B$1:$R$51,17,FALSE)&lt;S$125,5,(S$126-VLOOKUP($C94,'Regional Crises'!$B$1:$R$51,17,FALSE))/(S$126-S$125)*5)),1)))),(IF(VLOOKUP($E94,'Country Indicator Data'!$B$3:$N$193,13,FALSE)="x","x",ROUND(IF(VLOOKUP($E94,'Country Indicator Data'!$B$3:$N$193,13,FALSE)&gt;S$126,0,IF(VLOOKUP($E94,'Country Indicator Data'!$B$3:$N$193,13,FALSE)&lt;S$125,5,(S$126-VLOOKUP($E94,'Country Indicator Data'!$B$3:$N$193,13,FALSE))/(S$126-S$125)*5)),1))))</f>
        <v>2.2999999999999998</v>
      </c>
      <c r="T94" s="142">
        <f>IF(B94="Regional crisis",((IF(VLOOKUP($C94,'Regional Crises'!$B$1:$R$51,14,FALSE)="x","x",ROUND(IF(VLOOKUP($C94,'Regional Crises'!$B$1:$R$51,14,FALSE)&gt;T$126,0,IF(VLOOKUP($C94,'Regional Crises'!$B$1:$R$51,14,FALSE)&lt;T$125,5,(T$126-VLOOKUP($C94,'Regional Crises'!$B$1:$R$51,14,FALSE))/(T$126-T$125)*5)),1)))),(IF(VLOOKUP($E94,'Country Indicator Data'!$B$3:$N$193,10,FALSE)="x","x",ROUND(IF(VLOOKUP($E94,'Country Indicator Data'!$B$3:$N$193,10,FALSE)&gt;T$126,0,IF(VLOOKUP($E94,'Country Indicator Data'!$B$3:$N$193,10,FALSE)&lt;T$125,5,(T$126-VLOOKUP($E94,'Country Indicator Data'!$B$3:$N$193,10,FALSE))/(T$126-T$125)*5)),1))))</f>
        <v>2.4</v>
      </c>
      <c r="U94" s="142">
        <f>IF(B94="Regional crisis",((IF(VLOOKUP($C94,'Regional Crises'!$B$1:$R$51,15,FALSE)="x","x",ROUND(IF(VLOOKUP($C94,'Regional Crises'!$B$1:$R$51,15,FALSE)&gt;U$126,0,IF(VLOOKUP($C94,'Regional Crises'!$B$1:$R$51,15,FALSE)&lt;U$125,5,(U$126-VLOOKUP($C94,'Regional Crises'!$B$1:$R$51,15,FALSE))/(U$126-U$125)*5)),1)))),(IF(VLOOKUP($E94,'Country Indicator Data'!$B$3:$N$193,11,FALSE)="x","x",ROUND(IF(VLOOKUP($E94,'Country Indicator Data'!$B$3:$N$193,11,FALSE)&gt;U$126,0,IF(VLOOKUP($E94,'Country Indicator Data'!$B$3:$N$193,11,FALSE)&lt;U$125,5,(U$126-VLOOKUP($E94,'Country Indicator Data'!$B$3:$N$193,11,FALSE))/(U$126-U$125)*5)),1))))</f>
        <v>3.1</v>
      </c>
      <c r="V94" s="142">
        <f>IF(B94="Regional crisis",((IF(VLOOKUP($C94,'Regional Crises'!$B$1:$R$51,16,FALSE)="x","x",ROUND(IF(VLOOKUP($C94,'Regional Crises'!$B$1:$R$51,16,FALSE)&gt;V$126,0,IF(VLOOKUP($C94,'Regional Crises'!$B$1:$R$51,16,FALSE)&lt;V$125,5,(V$126-VLOOKUP($C94,'Regional Crises'!$B$1:$R$51,16,FALSE))/(V$126-V$125)*5)),1)))),(IF(VLOOKUP($E94,'Country Indicator Data'!$B$3:$N$193,12,FALSE)="x","x",ROUND(IF(VLOOKUP($E94,'Country Indicator Data'!$B$3:$N$193,12,FALSE)&gt;V$126,0,IF(VLOOKUP($E94,'Country Indicator Data'!$B$3:$N$193,12,FALSE)&lt;V$125,5,(V$126-VLOOKUP($E94,'Country Indicator Data'!$B$3:$N$193,12,FALSE))/(V$126-V$125)*5)),1))))</f>
        <v>3.9</v>
      </c>
      <c r="W94" s="151">
        <f t="shared" si="20"/>
        <v>2.9</v>
      </c>
      <c r="X94" s="154">
        <f t="shared" si="21"/>
        <v>3.3</v>
      </c>
      <c r="Y94" s="142">
        <f>IF('Core Indicators'!FC88="x","x",IF('Core Indicators'!FC88&gt;=Y$7,5,IF('Core Indicators'!FC88&gt;=Y$6,4,IF('Core Indicators'!FC88&gt;=Y$5,3,IF('Core Indicators'!FC88&gt;=Y$4,2,IF('Core Indicators'!FC88&gt;=Y$3,1,0))))))</f>
        <v>2</v>
      </c>
      <c r="Z94" s="151">
        <f t="shared" si="22"/>
        <v>2</v>
      </c>
      <c r="AA94" s="144">
        <f>IF(OR('Crisis Indicator Data'!$W88="x",ISNA('Crisis Indicator Data'!$Q88)),"x",'Crisis Indicator Data'!$W88/SUM('Crisis Indicator Data'!$Q88:$U88))</f>
        <v>0</v>
      </c>
      <c r="AB94" s="148">
        <f t="shared" si="23"/>
        <v>0</v>
      </c>
      <c r="AC94" s="144">
        <f>IF(OR('Crisis Indicator Data'!$X88="x",ISNA('Crisis Indicator Data'!$Q88)),"x",'Crisis Indicator Data'!$X88/SUM('Crisis Indicator Data'!$Q88:$U88))</f>
        <v>0</v>
      </c>
      <c r="AD94" s="148">
        <f t="shared" si="24"/>
        <v>0</v>
      </c>
      <c r="AE94" s="146">
        <f>'Crisis Indicator Data'!Y88</f>
        <v>0</v>
      </c>
      <c r="AF94" s="146">
        <f>'Crisis Indicator Data'!Z88</f>
        <v>0</v>
      </c>
      <c r="AG94" s="146">
        <f>'Crisis Indicator Data'!AA88</f>
        <v>0</v>
      </c>
      <c r="AH94" s="146">
        <f>'Crisis Indicator Data'!AB88</f>
        <v>2</v>
      </c>
      <c r="AI94" s="149">
        <f t="shared" si="25"/>
        <v>2</v>
      </c>
      <c r="AJ94" s="146">
        <f>'Crisis Indicator Data'!AC88</f>
        <v>0</v>
      </c>
      <c r="AK94" s="146">
        <f>'Crisis Indicator Data'!AD88</f>
        <v>0</v>
      </c>
      <c r="AL94" s="149">
        <f t="shared" si="26"/>
        <v>0</v>
      </c>
      <c r="AM94" s="146">
        <f>'Crisis Indicator Data'!AE88</f>
        <v>0</v>
      </c>
      <c r="AN94" s="146">
        <f>'Crisis Indicator Data'!AF88</f>
        <v>0</v>
      </c>
      <c r="AO94" s="146">
        <f>'Crisis Indicator Data'!AG88</f>
        <v>0</v>
      </c>
      <c r="AP94" s="149">
        <f t="shared" si="27"/>
        <v>0</v>
      </c>
      <c r="AQ94" s="152">
        <f t="shared" si="28"/>
        <v>1</v>
      </c>
      <c r="AR94" s="154">
        <f t="shared" si="29"/>
        <v>1.5</v>
      </c>
    </row>
    <row r="95" spans="1:44" ht="13.5" customHeight="1" x14ac:dyDescent="0.35">
      <c r="A95" s="1" t="str">
        <f>'Crisis Indicator Data'!A89</f>
        <v>Drought in Senegal</v>
      </c>
      <c r="B95" s="1" t="str">
        <f>'Crisis Indicator Data'!B89</f>
        <v>Drought</v>
      </c>
      <c r="C95" s="25" t="str">
        <f>'Crisis Indicator Data'!C89</f>
        <v>SEN002</v>
      </c>
      <c r="D95" s="25" t="str">
        <f>'Crisis Indicator Data'!D89</f>
        <v>Senegal</v>
      </c>
      <c r="E95" s="25" t="str">
        <f>'Crisis Indicator Data'!E89</f>
        <v>SEN</v>
      </c>
      <c r="F95" s="142">
        <f>IF(B95="Regional crisis",(IF(VLOOKUP($C95,'Regional Crises'!$B$1:$R$51,7,FALSE)="x","x",ROUND(IF(VLOOKUP($C95,'Regional Crises'!$B$1:$R$51,7,FALSE)&gt;$F$126,5,IF(VLOOKUP($C95,'Regional Crises'!$B$1:$R$51,7,FALSE)&lt;F$125,0,($F$126-VLOOKUP($C95,'Regional Crises'!$B$1:$R$51,7,FALSE))/($F$126-$F$125)*5)),1))),IF(VLOOKUP($E95,'Country Indicator Data'!$B$3:$N$193,3,FALSE)="x","x",ROUND(IF(VLOOKUP($E95,'Country Indicator Data'!$B$3:$N$193,3,FALSE)&gt;$F$126,5,IF(VLOOKUP($E95,'Country Indicator Data'!$B$3:$N$193,3,FALSE)&lt;$F$125,0,($F$126-VLOOKUP($E95,'Country Indicator Data'!$B$3:$N$193,3,FALSE))/($F$126-$F$125)*5)),1)))</f>
        <v>1.8</v>
      </c>
      <c r="G95" s="142">
        <f>IF(B95="Regional crisis",(IF(VLOOKUP($C95,'Regional Crises'!$B$1:$R$51,9,FALSE)="x","x",ROUND(IF(VLOOKUP($C95,'Regional Crises'!$B$1:$R$51,9,FALSE)&gt;G$126,5,IF(VLOOKUP($C95,'Regional Crises'!$B$1:$R$51,9,FALSE)&lt;G$125,0,(G$126-VLOOKUP($C95,'Regional Crises'!$B$1:$R$51,9,FALSE))/(G$126-G$125)*5)),1))),IF(VLOOKUP($E95,'Country Indicator Data'!$B$3:$N$193,5,FALSE)="x","x",ROUND(IF(VLOOKUP($E95,'Country Indicator Data'!$B$3:$N$193,5,FALSE)&gt;G$126,5,IF(VLOOKUP($E95,'Country Indicator Data'!$B$3:$N$193,5,FALSE)&lt;G$125,0,(G$126-VLOOKUP($E95,'Country Indicator Data'!$B$3:$N$193,5,FALSE))/(G$126-G$125)*5)),1)))</f>
        <v>1.5</v>
      </c>
      <c r="H95" s="143">
        <f t="shared" si="15"/>
        <v>1.65</v>
      </c>
      <c r="I95" s="142">
        <f>IF(B95="Regional crisis",(IF(VLOOKUP($C95,'Regional Crises'!$B$1:$R$51,6,FALSE)="x","x",ROUND(IF(VLOOKUP($C95,'Regional Crises'!$B$1:$R$51,6,FALSE)&gt;I$126,5,IF(VLOOKUP($C95,'Regional Crises'!$B$1:$R$51,6,FALSE)&lt;I$125,0,5-(I$126-VLOOKUP($C95,'Regional Crises'!$B$1:$R$51,6,FALSE))/(I$126-I$125)*5)),1))),IF(VLOOKUP($E95,'Country Indicator Data'!$B$3:$N$193,2,FALSE)="x","x",ROUND(IF(VLOOKUP($E95,'Country Indicator Data'!$B$3:$N$193,2,FALSE)&gt;I$126,5,IF(VLOOKUP($E95,'Country Indicator Data'!$B$3:$N$193,2,FALSE)&lt;I$125,0,5-(I$126-VLOOKUP($E95,'Country Indicator Data'!$B$3:$N$193,2,FALSE))/(I$126-I$125)*5)),1)))</f>
        <v>3.6</v>
      </c>
      <c r="J95" s="142">
        <f>IF(B95="Regional crisis",(IF(VLOOKUP($C95,'Regional Crises'!$B$1:$R$51,8,FALSE)="x","x",ROUND(IF(VLOOKUP($C95,'Regional Crises'!$B$1:$R$51,8,FALSE)&gt;J$126,5,IF(VLOOKUP($C95,'Regional Crises'!$B$1:$R$51,8,FALSE)&lt;J$125,0,5-(J$126-VLOOKUP($C95,'Regional Crises'!$B$1:$R$51,8,FALSE))/(J$126-J$125)*5)),1))),IF(VLOOKUP($E95,'Country Indicator Data'!$B$3:$N$193,4,FALSE)="x","x",ROUND(IF(VLOOKUP($E95,'Country Indicator Data'!$B$3:$N$193,4,FALSE)&gt;J$126,5,IF(VLOOKUP($E95,'Country Indicator Data'!$B$3:$N$193,4,FALSE)&lt;J$125,0,5-(J$126-VLOOKUP($E95,'Country Indicator Data'!$B$3:$N$193,4,FALSE))/(J$126-J$125)*5)),1)))</f>
        <v>0</v>
      </c>
      <c r="K95" s="143">
        <f t="shared" si="16"/>
        <v>1.8</v>
      </c>
      <c r="L95" s="142">
        <f>IF(B95="Regional crisis",(IF(VLOOKUP($C95,'Regional Crises'!$B$1:$R$51,10,FALSE)="x","x",ROUND(IF(VLOOKUP($C95,'Regional Crises'!$B$1:$R$51,10,FALSE)&gt;L$126,5,IF(VLOOKUP($C95,'Regional Crises'!$B$1:$R$51,10,FALSE)&lt;L$125,0,5-(L$126-VLOOKUP($C95,'Regional Crises'!$B$1:$R$51,10,FALSE))/(L$126-L$125)*5)),1))),IF(VLOOKUP($E95,'Country Indicator Data'!$B$3:$N$193,6,FALSE)="x","x",ROUND(IF(VLOOKUP($E95,'Country Indicator Data'!$B$3:$N$193,6,FALSE)&gt;L$126,5,IF(VLOOKUP($E95,'Country Indicator Data'!$B$3:$N$193,6,FALSE)&lt;L$125,0,5-(L$126-VLOOKUP($E95,'Country Indicator Data'!$B$3:$N$193,6,FALSE))/(L$126-L$125)*5)),1)))</f>
        <v>3.5</v>
      </c>
      <c r="M95" s="142">
        <f>IF(B95="Regional crisis",(IF(VLOOKUP($C95,'Regional Crises'!$B$1:$R$51,11,FALSE)="x","x",ROUND(IF(VLOOKUP($C95,'Regional Crises'!$B$1:$R$51,11,FALSE)&gt;M$126,5,IF(VLOOKUP($C95,'Regional Crises'!$B$1:$R$51,11,FALSE)&lt;M$125,0,5-(M$126-VLOOKUP($C95,'Regional Crises'!$B$1:$R$51,11,FALSE))/(M$126-M$125)*5)),1))),IF(VLOOKUP($E95,'Country Indicator Data'!$B$3:$N$193,7,FALSE)="x","x",ROUND(IF(VLOOKUP($E95,'Country Indicator Data'!$B$3:$N$193,7,FALSE)&gt;M$126,5,IF(VLOOKUP($E95,'Country Indicator Data'!$B$3:$N$193,7,FALSE)&lt;M$125,0,5-(M$126-VLOOKUP($E95,'Country Indicator Data'!$B$3:$N$193,7,FALSE))/(M$126-M$125)*5)),1)))</f>
        <v>1.9</v>
      </c>
      <c r="N95" s="143">
        <f t="shared" si="17"/>
        <v>2.7</v>
      </c>
      <c r="O95" s="151">
        <f t="shared" si="18"/>
        <v>2.0500000000000003</v>
      </c>
      <c r="P95" s="142">
        <f>IF(B95="Regional crisis",VLOOKUP(C95,'Regional Crises'!$B$1:$R$54,12,FALSE),VLOOKUP(E95,'Country Indicator Data'!$B$3:$I$193,8,FALSE))</f>
        <v>3</v>
      </c>
      <c r="Q95" s="142">
        <f>IF(B95="Regional crisis",(IF(VLOOKUP(C95,'Regional Crises'!$B$1:$R$54,13,FALSE)="x","x",IF(VLOOKUP(C95,'Regional Crises'!$B$1:$R$54,13,FALSE)&gt;Q$7,5,IF(VLOOKUP(C95,'Regional Crises'!$B$1:$R$54,13,FALSE)&gt;Q$6,4,IF(VLOOKUP(C95,'Regional Crises'!$B$1:$R$54,13,FALSE)&gt;Q$5,3,IF(VLOOKUP(C95,'Regional Crises'!$B$1:$R$54,13,FALSE)&gt;Q$4,2,IF(VLOOKUP(C95,'Regional Crises'!$B$1:$R$54,13,FALSE)&gt;$Q$3,1,0))))))),(IF(VLOOKUP($E95,'Country Indicator Data'!$B$3:$P$193,9,FALSE)="x","x",IF(VLOOKUP($E95,'Country Indicator Data'!$B$3:$P$193,9,FALSE)&gt;Q$7,5,IF(VLOOKUP($E95,'Country Indicator Data'!$B$3:$P$193,9,FALSE)&gt;Q$6,4,IF(VLOOKUP($E95,'Country Indicator Data'!$B$3:$P$193,9,FALSE)&gt;Q$5,3,IF(VLOOKUP($E95,'Country Indicator Data'!$B$3:$P$193,9,FALSE)&gt;Q$4,2,IF(VLOOKUP($E95,'Country Indicator Data'!$B$3:$P$193,9,FALSE)&gt;$Q$3,1,0))))))))</f>
        <v>0</v>
      </c>
      <c r="R95" s="151">
        <f t="shared" si="19"/>
        <v>1.5</v>
      </c>
      <c r="S95" s="142">
        <f>IF(B95="Regional crisis",((IF(VLOOKUP($C95,'Regional Crises'!$B$1:$R$51,17,FALSE)="x","x",ROUND(IF(VLOOKUP($C95,'Regional Crises'!$B$1:$R$51,17,FALSE)&gt;S$126,0,IF(VLOOKUP($C95,'Regional Crises'!$B$1:$R$51,17,FALSE)&lt;S$125,5,(S$126-VLOOKUP($C95,'Regional Crises'!$B$1:$R$51,17,FALSE))/(S$126-S$125)*5)),1)))),(IF(VLOOKUP($E95,'Country Indicator Data'!$B$3:$N$193,13,FALSE)="x","x",ROUND(IF(VLOOKUP($E95,'Country Indicator Data'!$B$3:$N$193,13,FALSE)&gt;S$126,0,IF(VLOOKUP($E95,'Country Indicator Data'!$B$3:$N$193,13,FALSE)&lt;S$125,5,(S$126-VLOOKUP($E95,'Country Indicator Data'!$B$3:$N$193,13,FALSE))/(S$126-S$125)*5)),1))))</f>
        <v>2.8</v>
      </c>
      <c r="T95" s="142">
        <f>IF(B95="Regional crisis",((IF(VLOOKUP($C95,'Regional Crises'!$B$1:$R$51,14,FALSE)="x","x",ROUND(IF(VLOOKUP($C95,'Regional Crises'!$B$1:$R$51,14,FALSE)&gt;T$126,0,IF(VLOOKUP($C95,'Regional Crises'!$B$1:$R$51,14,FALSE)&lt;T$125,5,(T$126-VLOOKUP($C95,'Regional Crises'!$B$1:$R$51,14,FALSE))/(T$126-T$125)*5)),1)))),(IF(VLOOKUP($E95,'Country Indicator Data'!$B$3:$N$193,10,FALSE)="x","x",ROUND(IF(VLOOKUP($E95,'Country Indicator Data'!$B$3:$N$193,10,FALSE)&gt;T$126,0,IF(VLOOKUP($E95,'Country Indicator Data'!$B$3:$N$193,10,FALSE)&lt;T$125,5,(T$126-VLOOKUP($E95,'Country Indicator Data'!$B$3:$N$193,10,FALSE))/(T$126-T$125)*5)),1))))</f>
        <v>2.7</v>
      </c>
      <c r="U95" s="142">
        <f>IF(B95="Regional crisis",((IF(VLOOKUP($C95,'Regional Crises'!$B$1:$R$51,15,FALSE)="x","x",ROUND(IF(VLOOKUP($C95,'Regional Crises'!$B$1:$R$51,15,FALSE)&gt;U$126,0,IF(VLOOKUP($C95,'Regional Crises'!$B$1:$R$51,15,FALSE)&lt;U$125,5,(U$126-VLOOKUP($C95,'Regional Crises'!$B$1:$R$51,15,FALSE))/(U$126-U$125)*5)),1)))),(IF(VLOOKUP($E95,'Country Indicator Data'!$B$3:$N$193,11,FALSE)="x","x",ROUND(IF(VLOOKUP($E95,'Country Indicator Data'!$B$3:$N$193,11,FALSE)&gt;U$126,0,IF(VLOOKUP($E95,'Country Indicator Data'!$B$3:$N$193,11,FALSE)&lt;U$125,5,(U$126-VLOOKUP($E95,'Country Indicator Data'!$B$3:$N$193,11,FALSE))/(U$126-U$125)*5)),1))))</f>
        <v>1.9</v>
      </c>
      <c r="V95" s="142">
        <f>IF(B95="Regional crisis",((IF(VLOOKUP($C95,'Regional Crises'!$B$1:$R$51,16,FALSE)="x","x",ROUND(IF(VLOOKUP($C95,'Regional Crises'!$B$1:$R$51,16,FALSE)&gt;V$126,0,IF(VLOOKUP($C95,'Regional Crises'!$B$1:$R$51,16,FALSE)&lt;V$125,5,(V$126-VLOOKUP($C95,'Regional Crises'!$B$1:$R$51,16,FALSE))/(V$126-V$125)*5)),1)))),(IF(VLOOKUP($E95,'Country Indicator Data'!$B$3:$N$193,12,FALSE)="x","x",ROUND(IF(VLOOKUP($E95,'Country Indicator Data'!$B$3:$N$193,12,FALSE)&gt;V$126,0,IF(VLOOKUP($E95,'Country Indicator Data'!$B$3:$N$193,12,FALSE)&lt;V$125,5,(V$126-VLOOKUP($E95,'Country Indicator Data'!$B$3:$N$193,12,FALSE))/(V$126-V$125)*5)),1))))</f>
        <v>1.3</v>
      </c>
      <c r="W95" s="151">
        <f t="shared" si="20"/>
        <v>2.2000000000000002</v>
      </c>
      <c r="X95" s="154">
        <f t="shared" si="21"/>
        <v>1.9</v>
      </c>
      <c r="Y95" s="142">
        <f>IF('Core Indicators'!FC89="x","x",IF('Core Indicators'!FC89&gt;=Y$7,5,IF('Core Indicators'!FC89&gt;=Y$6,4,IF('Core Indicators'!FC89&gt;=Y$5,3,IF('Core Indicators'!FC89&gt;=Y$4,2,IF('Core Indicators'!FC89&gt;=Y$3,1,0))))))</f>
        <v>4</v>
      </c>
      <c r="Z95" s="151">
        <f t="shared" si="22"/>
        <v>4</v>
      </c>
      <c r="AA95" s="144">
        <f>IF(OR('Crisis Indicator Data'!$W89="x",ISNA('Crisis Indicator Data'!$Q89)),"x",'Crisis Indicator Data'!$W89/SUM('Crisis Indicator Data'!$Q89:$U89))</f>
        <v>0</v>
      </c>
      <c r="AB95" s="148">
        <f t="shared" si="23"/>
        <v>0</v>
      </c>
      <c r="AC95" s="144">
        <f>IF(OR('Crisis Indicator Data'!$X89="x",ISNA('Crisis Indicator Data'!$Q89)),"x",'Crisis Indicator Data'!$X89/SUM('Crisis Indicator Data'!$Q89:$U89))</f>
        <v>0</v>
      </c>
      <c r="AD95" s="148">
        <f t="shared" si="24"/>
        <v>0</v>
      </c>
      <c r="AE95" s="146">
        <f>'Crisis Indicator Data'!Y89</f>
        <v>0</v>
      </c>
      <c r="AF95" s="146">
        <f>'Crisis Indicator Data'!Z89</f>
        <v>0</v>
      </c>
      <c r="AG95" s="146">
        <f>'Crisis Indicator Data'!AA89</f>
        <v>0</v>
      </c>
      <c r="AH95" s="146">
        <f>'Crisis Indicator Data'!AB89</f>
        <v>2</v>
      </c>
      <c r="AI95" s="149">
        <f t="shared" si="25"/>
        <v>2</v>
      </c>
      <c r="AJ95" s="146">
        <f>'Crisis Indicator Data'!AC89</f>
        <v>0</v>
      </c>
      <c r="AK95" s="146">
        <f>'Crisis Indicator Data'!AD89</f>
        <v>0</v>
      </c>
      <c r="AL95" s="149">
        <f t="shared" si="26"/>
        <v>0</v>
      </c>
      <c r="AM95" s="146">
        <f>'Crisis Indicator Data'!AE89</f>
        <v>0</v>
      </c>
      <c r="AN95" s="146">
        <f>'Crisis Indicator Data'!AF89</f>
        <v>1</v>
      </c>
      <c r="AO95" s="146">
        <f>'Crisis Indicator Data'!AG89</f>
        <v>0</v>
      </c>
      <c r="AP95" s="149">
        <f t="shared" si="27"/>
        <v>1</v>
      </c>
      <c r="AQ95" s="152">
        <f t="shared" si="28"/>
        <v>1</v>
      </c>
      <c r="AR95" s="154">
        <f t="shared" si="29"/>
        <v>2.5</v>
      </c>
    </row>
    <row r="96" spans="1:44" ht="13.5" customHeight="1" x14ac:dyDescent="0.35">
      <c r="A96" s="1" t="str">
        <f>'Crisis Indicator Data'!A90</f>
        <v>Complex crisis in Somalia</v>
      </c>
      <c r="B96" s="1" t="str">
        <f>'Crisis Indicator Data'!B90</f>
        <v>Complex crisis</v>
      </c>
      <c r="C96" s="25" t="str">
        <f>'Crisis Indicator Data'!C90</f>
        <v>SOM001</v>
      </c>
      <c r="D96" s="25" t="str">
        <f>'Crisis Indicator Data'!D90</f>
        <v>Somalia</v>
      </c>
      <c r="E96" s="25" t="str">
        <f>'Crisis Indicator Data'!E90</f>
        <v>SOM</v>
      </c>
      <c r="F96" s="142" t="str">
        <f>IF(B96="Regional crisis",(IF(VLOOKUP($C96,'Regional Crises'!$B$1:$R$51,7,FALSE)="x","x",ROUND(IF(VLOOKUP($C96,'Regional Crises'!$B$1:$R$51,7,FALSE)&gt;$F$126,5,IF(VLOOKUP($C96,'Regional Crises'!$B$1:$R$51,7,FALSE)&lt;F$125,0,($F$126-VLOOKUP($C96,'Regional Crises'!$B$1:$R$51,7,FALSE))/($F$126-$F$125)*5)),1))),IF(VLOOKUP($E96,'Country Indicator Data'!$B$3:$N$193,3,FALSE)="x","x",ROUND(IF(VLOOKUP($E96,'Country Indicator Data'!$B$3:$N$193,3,FALSE)&gt;$F$126,5,IF(VLOOKUP($E96,'Country Indicator Data'!$B$3:$N$193,3,FALSE)&lt;$F$125,0,($F$126-VLOOKUP($E96,'Country Indicator Data'!$B$3:$N$193,3,FALSE))/($F$126-$F$125)*5)),1)))</f>
        <v>x</v>
      </c>
      <c r="G96" s="142">
        <f>IF(B96="Regional crisis",(IF(VLOOKUP($C96,'Regional Crises'!$B$1:$R$51,9,FALSE)="x","x",ROUND(IF(VLOOKUP($C96,'Regional Crises'!$B$1:$R$51,9,FALSE)&gt;G$126,5,IF(VLOOKUP($C96,'Regional Crises'!$B$1:$R$51,9,FALSE)&lt;G$125,0,(G$126-VLOOKUP($C96,'Regional Crises'!$B$1:$R$51,9,FALSE))/(G$126-G$125)*5)),1))),IF(VLOOKUP($E96,'Country Indicator Data'!$B$3:$N$193,5,FALSE)="x","x",ROUND(IF(VLOOKUP($E96,'Country Indicator Data'!$B$3:$N$193,5,FALSE)&gt;G$126,5,IF(VLOOKUP($E96,'Country Indicator Data'!$B$3:$N$193,5,FALSE)&lt;G$125,0,(G$126-VLOOKUP($E96,'Country Indicator Data'!$B$3:$N$193,5,FALSE))/(G$126-G$125)*5)),1)))</f>
        <v>4.3</v>
      </c>
      <c r="H96" s="143">
        <f t="shared" si="15"/>
        <v>4.3</v>
      </c>
      <c r="I96" s="142">
        <f>IF(B96="Regional crisis",(IF(VLOOKUP($C96,'Regional Crises'!$B$1:$R$51,6,FALSE)="x","x",ROUND(IF(VLOOKUP($C96,'Regional Crises'!$B$1:$R$51,6,FALSE)&gt;I$126,5,IF(VLOOKUP($C96,'Regional Crises'!$B$1:$R$51,6,FALSE)&lt;I$125,0,5-(I$126-VLOOKUP($C96,'Regional Crises'!$B$1:$R$51,6,FALSE))/(I$126-I$125)*5)),1))),IF(VLOOKUP($E96,'Country Indicator Data'!$B$3:$N$193,2,FALSE)="x","x",ROUND(IF(VLOOKUP($E96,'Country Indicator Data'!$B$3:$N$193,2,FALSE)&gt;I$126,5,IF(VLOOKUP($E96,'Country Indicator Data'!$B$3:$N$193,2,FALSE)&lt;I$125,0,5-(I$126-VLOOKUP($E96,'Country Indicator Data'!$B$3:$N$193,2,FALSE))/(I$126-I$125)*5)),1)))</f>
        <v>5</v>
      </c>
      <c r="J96" s="142">
        <f>IF(B96="Regional crisis",(IF(VLOOKUP($C96,'Regional Crises'!$B$1:$R$51,8,FALSE)="x","x",ROUND(IF(VLOOKUP($C96,'Regional Crises'!$B$1:$R$51,8,FALSE)&gt;J$126,5,IF(VLOOKUP($C96,'Regional Crises'!$B$1:$R$51,8,FALSE)&lt;J$125,0,5-(J$126-VLOOKUP($C96,'Regional Crises'!$B$1:$R$51,8,FALSE))/(J$126-J$125)*5)),1))),IF(VLOOKUP($E96,'Country Indicator Data'!$B$3:$N$193,4,FALSE)="x","x",ROUND(IF(VLOOKUP($E96,'Country Indicator Data'!$B$3:$N$193,4,FALSE)&gt;J$126,5,IF(VLOOKUP($E96,'Country Indicator Data'!$B$3:$N$193,4,FALSE)&lt;J$125,0,5-(J$126-VLOOKUP($E96,'Country Indicator Data'!$B$3:$N$193,4,FALSE))/(J$126-J$125)*5)),1)))</f>
        <v>0</v>
      </c>
      <c r="K96" s="143">
        <f t="shared" si="16"/>
        <v>2.5</v>
      </c>
      <c r="L96" s="142">
        <f>IF(B96="Regional crisis",(IF(VLOOKUP($C96,'Regional Crises'!$B$1:$R$51,10,FALSE)="x","x",ROUND(IF(VLOOKUP($C96,'Regional Crises'!$B$1:$R$51,10,FALSE)&gt;L$126,5,IF(VLOOKUP($C96,'Regional Crises'!$B$1:$R$51,10,FALSE)&lt;L$125,0,5-(L$126-VLOOKUP($C96,'Regional Crises'!$B$1:$R$51,10,FALSE))/(L$126-L$125)*5)),1))),IF(VLOOKUP($E96,'Country Indicator Data'!$B$3:$N$193,6,FALSE)="x","x",ROUND(IF(VLOOKUP($E96,'Country Indicator Data'!$B$3:$N$193,6,FALSE)&gt;L$126,5,IF(VLOOKUP($E96,'Country Indicator Data'!$B$3:$N$193,6,FALSE)&lt;L$125,0,5-(L$126-VLOOKUP($E96,'Country Indicator Data'!$B$3:$N$193,6,FALSE))/(L$126-L$125)*5)),1)))</f>
        <v>5</v>
      </c>
      <c r="M96" s="142" t="str">
        <f>IF(B96="Regional crisis",(IF(VLOOKUP($C96,'Regional Crises'!$B$1:$R$51,11,FALSE)="x","x",ROUND(IF(VLOOKUP($C96,'Regional Crises'!$B$1:$R$51,11,FALSE)&gt;M$126,5,IF(VLOOKUP($C96,'Regional Crises'!$B$1:$R$51,11,FALSE)&lt;M$125,0,5-(M$126-VLOOKUP($C96,'Regional Crises'!$B$1:$R$51,11,FALSE))/(M$126-M$125)*5)),1))),IF(VLOOKUP($E96,'Country Indicator Data'!$B$3:$N$193,7,FALSE)="x","x",ROUND(IF(VLOOKUP($E96,'Country Indicator Data'!$B$3:$N$193,7,FALSE)&gt;M$126,5,IF(VLOOKUP($E96,'Country Indicator Data'!$B$3:$N$193,7,FALSE)&lt;M$125,0,5-(M$126-VLOOKUP($E96,'Country Indicator Data'!$B$3:$N$193,7,FALSE))/(M$126-M$125)*5)),1)))</f>
        <v>x</v>
      </c>
      <c r="N96" s="143">
        <f t="shared" si="17"/>
        <v>5</v>
      </c>
      <c r="O96" s="151">
        <f t="shared" si="18"/>
        <v>3.9333333333333336</v>
      </c>
      <c r="P96" s="142">
        <f>IF(B96="Regional crisis",VLOOKUP(C96,'Regional Crises'!$B$1:$R$54,12,FALSE),VLOOKUP(E96,'Country Indicator Data'!$B$3:$I$193,8,FALSE))</f>
        <v>5</v>
      </c>
      <c r="Q96" s="142">
        <f>IF(B96="Regional crisis",(IF(VLOOKUP(C96,'Regional Crises'!$B$1:$R$54,13,FALSE)="x","x",IF(VLOOKUP(C96,'Regional Crises'!$B$1:$R$54,13,FALSE)&gt;Q$7,5,IF(VLOOKUP(C96,'Regional Crises'!$B$1:$R$54,13,FALSE)&gt;Q$6,4,IF(VLOOKUP(C96,'Regional Crises'!$B$1:$R$54,13,FALSE)&gt;Q$5,3,IF(VLOOKUP(C96,'Regional Crises'!$B$1:$R$54,13,FALSE)&gt;Q$4,2,IF(VLOOKUP(C96,'Regional Crises'!$B$1:$R$54,13,FALSE)&gt;$Q$3,1,0))))))),(IF(VLOOKUP($E96,'Country Indicator Data'!$B$3:$P$193,9,FALSE)="x","x",IF(VLOOKUP($E96,'Country Indicator Data'!$B$3:$P$193,9,FALSE)&gt;Q$7,5,IF(VLOOKUP($E96,'Country Indicator Data'!$B$3:$P$193,9,FALSE)&gt;Q$6,4,IF(VLOOKUP($E96,'Country Indicator Data'!$B$3:$P$193,9,FALSE)&gt;Q$5,3,IF(VLOOKUP($E96,'Country Indicator Data'!$B$3:$P$193,9,FALSE)&gt;Q$4,2,IF(VLOOKUP($E96,'Country Indicator Data'!$B$3:$P$193,9,FALSE)&gt;$Q$3,1,0))))))))</f>
        <v>4</v>
      </c>
      <c r="R96" s="151">
        <f t="shared" si="19"/>
        <v>4.5</v>
      </c>
      <c r="S96" s="142">
        <f>IF(B96="Regional crisis",((IF(VLOOKUP($C96,'Regional Crises'!$B$1:$R$51,17,FALSE)="x","x",ROUND(IF(VLOOKUP($C96,'Regional Crises'!$B$1:$R$51,17,FALSE)&gt;S$126,0,IF(VLOOKUP($C96,'Regional Crises'!$B$1:$R$51,17,FALSE)&lt;S$125,5,(S$126-VLOOKUP($C96,'Regional Crises'!$B$1:$R$51,17,FALSE))/(S$126-S$125)*5)),1)))),(IF(VLOOKUP($E96,'Country Indicator Data'!$B$3:$N$193,13,FALSE)="x","x",ROUND(IF(VLOOKUP($E96,'Country Indicator Data'!$B$3:$N$193,13,FALSE)&gt;S$126,0,IF(VLOOKUP($E96,'Country Indicator Data'!$B$3:$N$193,13,FALSE)&lt;S$125,5,(S$126-VLOOKUP($E96,'Country Indicator Data'!$B$3:$N$193,13,FALSE))/(S$126-S$125)*5)),1))))</f>
        <v>4.5</v>
      </c>
      <c r="T96" s="142">
        <f>IF(B96="Regional crisis",((IF(VLOOKUP($C96,'Regional Crises'!$B$1:$R$51,14,FALSE)="x","x",ROUND(IF(VLOOKUP($C96,'Regional Crises'!$B$1:$R$51,14,FALSE)&gt;T$126,0,IF(VLOOKUP($C96,'Regional Crises'!$B$1:$R$51,14,FALSE)&lt;T$125,5,(T$126-VLOOKUP($C96,'Regional Crises'!$B$1:$R$51,14,FALSE))/(T$126-T$125)*5)),1)))),(IF(VLOOKUP($E96,'Country Indicator Data'!$B$3:$N$193,10,FALSE)="x","x",ROUND(IF(VLOOKUP($E96,'Country Indicator Data'!$B$3:$N$193,10,FALSE)&gt;T$126,0,IF(VLOOKUP($E96,'Country Indicator Data'!$B$3:$N$193,10,FALSE)&lt;T$125,5,(T$126-VLOOKUP($E96,'Country Indicator Data'!$B$3:$N$193,10,FALSE))/(T$126-T$125)*5)),1))))</f>
        <v>4.8</v>
      </c>
      <c r="U96" s="142">
        <f>IF(B96="Regional crisis",((IF(VLOOKUP($C96,'Regional Crises'!$B$1:$R$51,15,FALSE)="x","x",ROUND(IF(VLOOKUP($C96,'Regional Crises'!$B$1:$R$51,15,FALSE)&gt;U$126,0,IF(VLOOKUP($C96,'Regional Crises'!$B$1:$R$51,15,FALSE)&lt;U$125,5,(U$126-VLOOKUP($C96,'Regional Crises'!$B$1:$R$51,15,FALSE))/(U$126-U$125)*5)),1)))),(IF(VLOOKUP($E96,'Country Indicator Data'!$B$3:$N$193,11,FALSE)="x","x",ROUND(IF(VLOOKUP($E96,'Country Indicator Data'!$B$3:$N$193,11,FALSE)&gt;U$126,0,IF(VLOOKUP($E96,'Country Indicator Data'!$B$3:$N$193,11,FALSE)&lt;U$125,5,(U$126-VLOOKUP($E96,'Country Indicator Data'!$B$3:$N$193,11,FALSE))/(U$126-U$125)*5)),1))))</f>
        <v>4.5</v>
      </c>
      <c r="V96" s="142">
        <f>IF(B96="Regional crisis",((IF(VLOOKUP($C96,'Regional Crises'!$B$1:$R$51,16,FALSE)="x","x",ROUND(IF(VLOOKUP($C96,'Regional Crises'!$B$1:$R$51,16,FALSE)&gt;V$126,0,IF(VLOOKUP($C96,'Regional Crises'!$B$1:$R$51,16,FALSE)&lt;V$125,5,(V$126-VLOOKUP($C96,'Regional Crises'!$B$1:$R$51,16,FALSE))/(V$126-V$125)*5)),1)))),(IF(VLOOKUP($E96,'Country Indicator Data'!$B$3:$N$193,12,FALSE)="x","x",ROUND(IF(VLOOKUP($E96,'Country Indicator Data'!$B$3:$N$193,12,FALSE)&gt;V$126,0,IF(VLOOKUP($E96,'Country Indicator Data'!$B$3:$N$193,12,FALSE)&lt;V$125,5,(V$126-VLOOKUP($E96,'Country Indicator Data'!$B$3:$N$193,12,FALSE))/(V$126-V$125)*5)),1))))</f>
        <v>4.7</v>
      </c>
      <c r="W96" s="151">
        <f t="shared" si="20"/>
        <v>4.5999999999999996</v>
      </c>
      <c r="X96" s="154">
        <f t="shared" si="21"/>
        <v>4.3</v>
      </c>
      <c r="Y96" s="142">
        <f>IF('Core Indicators'!FC90="x","x",IF('Core Indicators'!FC90&gt;=Y$7,5,IF('Core Indicators'!FC90&gt;=Y$6,4,IF('Core Indicators'!FC90&gt;=Y$5,3,IF('Core Indicators'!FC90&gt;=Y$4,2,IF('Core Indicators'!FC90&gt;=Y$3,1,0))))))</f>
        <v>5</v>
      </c>
      <c r="Z96" s="151">
        <f t="shared" si="22"/>
        <v>5</v>
      </c>
      <c r="AA96" s="144" t="str">
        <f>IF(OR('Crisis Indicator Data'!$W90="x",ISNA('Crisis Indicator Data'!$Q90)),"x",'Crisis Indicator Data'!$W90/SUM('Crisis Indicator Data'!$Q90:$U90))</f>
        <v>x</v>
      </c>
      <c r="AB96" s="148" t="str">
        <f t="shared" si="23"/>
        <v>x</v>
      </c>
      <c r="AC96" s="144" t="str">
        <f>IF(OR('Crisis Indicator Data'!$X90="x",ISNA('Crisis Indicator Data'!$Q90)),"x",'Crisis Indicator Data'!$X90/SUM('Crisis Indicator Data'!$Q90:$U90))</f>
        <v>x</v>
      </c>
      <c r="AD96" s="148" t="str">
        <f t="shared" si="24"/>
        <v>x</v>
      </c>
      <c r="AE96" s="146">
        <f>'Crisis Indicator Data'!Y90</f>
        <v>1</v>
      </c>
      <c r="AF96" s="146">
        <f>'Crisis Indicator Data'!Z90</f>
        <v>3</v>
      </c>
      <c r="AG96" s="146">
        <f>'Crisis Indicator Data'!AA90</f>
        <v>2</v>
      </c>
      <c r="AH96" s="146">
        <f>'Crisis Indicator Data'!AB90</f>
        <v>3</v>
      </c>
      <c r="AI96" s="149">
        <f t="shared" si="25"/>
        <v>4</v>
      </c>
      <c r="AJ96" s="146">
        <f>'Crisis Indicator Data'!AC90</f>
        <v>2</v>
      </c>
      <c r="AK96" s="146">
        <f>'Crisis Indicator Data'!AD90</f>
        <v>3</v>
      </c>
      <c r="AL96" s="149">
        <f t="shared" si="26"/>
        <v>5</v>
      </c>
      <c r="AM96" s="146">
        <f>'Crisis Indicator Data'!AE90</f>
        <v>2</v>
      </c>
      <c r="AN96" s="146">
        <f>'Crisis Indicator Data'!AF90</f>
        <v>2</v>
      </c>
      <c r="AO96" s="146">
        <f>'Crisis Indicator Data'!AG90</f>
        <v>2</v>
      </c>
      <c r="AP96" s="149">
        <f t="shared" si="27"/>
        <v>4</v>
      </c>
      <c r="AQ96" s="152">
        <f t="shared" si="28"/>
        <v>4</v>
      </c>
      <c r="AR96" s="154">
        <f t="shared" si="29"/>
        <v>4.5</v>
      </c>
    </row>
    <row r="97" spans="1:44" ht="13.5" customHeight="1" x14ac:dyDescent="0.35">
      <c r="A97" s="1" t="str">
        <f>'Crisis Indicator Data'!A91</f>
        <v>Mixed Migration Flows in Somalia</v>
      </c>
      <c r="B97" s="1" t="str">
        <f>'Crisis Indicator Data'!B91</f>
        <v>International displacement</v>
      </c>
      <c r="C97" s="25" t="str">
        <f>'Crisis Indicator Data'!C91</f>
        <v>SOM002</v>
      </c>
      <c r="D97" s="25" t="str">
        <f>'Crisis Indicator Data'!D91</f>
        <v>Somalia</v>
      </c>
      <c r="E97" s="25" t="str">
        <f>'Crisis Indicator Data'!E91</f>
        <v>SOM</v>
      </c>
      <c r="F97" s="142" t="str">
        <f>IF(B97="Regional crisis",(IF(VLOOKUP($C97,'Regional Crises'!$B$1:$R$51,7,FALSE)="x","x",ROUND(IF(VLOOKUP($C97,'Regional Crises'!$B$1:$R$51,7,FALSE)&gt;$F$126,5,IF(VLOOKUP($C97,'Regional Crises'!$B$1:$R$51,7,FALSE)&lt;F$125,0,($F$126-VLOOKUP($C97,'Regional Crises'!$B$1:$R$51,7,FALSE))/($F$126-$F$125)*5)),1))),IF(VLOOKUP($E97,'Country Indicator Data'!$B$3:$N$193,3,FALSE)="x","x",ROUND(IF(VLOOKUP($E97,'Country Indicator Data'!$B$3:$N$193,3,FALSE)&gt;$F$126,5,IF(VLOOKUP($E97,'Country Indicator Data'!$B$3:$N$193,3,FALSE)&lt;$F$125,0,($F$126-VLOOKUP($E97,'Country Indicator Data'!$B$3:$N$193,3,FALSE))/($F$126-$F$125)*5)),1)))</f>
        <v>x</v>
      </c>
      <c r="G97" s="142">
        <f>IF(B97="Regional crisis",(IF(VLOOKUP($C97,'Regional Crises'!$B$1:$R$51,9,FALSE)="x","x",ROUND(IF(VLOOKUP($C97,'Regional Crises'!$B$1:$R$51,9,FALSE)&gt;G$126,5,IF(VLOOKUP($C97,'Regional Crises'!$B$1:$R$51,9,FALSE)&lt;G$125,0,(G$126-VLOOKUP($C97,'Regional Crises'!$B$1:$R$51,9,FALSE))/(G$126-G$125)*5)),1))),IF(VLOOKUP($E97,'Country Indicator Data'!$B$3:$N$193,5,FALSE)="x","x",ROUND(IF(VLOOKUP($E97,'Country Indicator Data'!$B$3:$N$193,5,FALSE)&gt;G$126,5,IF(VLOOKUP($E97,'Country Indicator Data'!$B$3:$N$193,5,FALSE)&lt;G$125,0,(G$126-VLOOKUP($E97,'Country Indicator Data'!$B$3:$N$193,5,FALSE))/(G$126-G$125)*5)),1)))</f>
        <v>4.3</v>
      </c>
      <c r="H97" s="143">
        <f t="shared" si="15"/>
        <v>4.3</v>
      </c>
      <c r="I97" s="142">
        <f>IF(B97="Regional crisis",(IF(VLOOKUP($C97,'Regional Crises'!$B$1:$R$51,6,FALSE)="x","x",ROUND(IF(VLOOKUP($C97,'Regional Crises'!$B$1:$R$51,6,FALSE)&gt;I$126,5,IF(VLOOKUP($C97,'Regional Crises'!$B$1:$R$51,6,FALSE)&lt;I$125,0,5-(I$126-VLOOKUP($C97,'Regional Crises'!$B$1:$R$51,6,FALSE))/(I$126-I$125)*5)),1))),IF(VLOOKUP($E97,'Country Indicator Data'!$B$3:$N$193,2,FALSE)="x","x",ROUND(IF(VLOOKUP($E97,'Country Indicator Data'!$B$3:$N$193,2,FALSE)&gt;I$126,5,IF(VLOOKUP($E97,'Country Indicator Data'!$B$3:$N$193,2,FALSE)&lt;I$125,0,5-(I$126-VLOOKUP($E97,'Country Indicator Data'!$B$3:$N$193,2,FALSE))/(I$126-I$125)*5)),1)))</f>
        <v>5</v>
      </c>
      <c r="J97" s="142">
        <f>IF(B97="Regional crisis",(IF(VLOOKUP($C97,'Regional Crises'!$B$1:$R$51,8,FALSE)="x","x",ROUND(IF(VLOOKUP($C97,'Regional Crises'!$B$1:$R$51,8,FALSE)&gt;J$126,5,IF(VLOOKUP($C97,'Regional Crises'!$B$1:$R$51,8,FALSE)&lt;J$125,0,5-(J$126-VLOOKUP($C97,'Regional Crises'!$B$1:$R$51,8,FALSE))/(J$126-J$125)*5)),1))),IF(VLOOKUP($E97,'Country Indicator Data'!$B$3:$N$193,4,FALSE)="x","x",ROUND(IF(VLOOKUP($E97,'Country Indicator Data'!$B$3:$N$193,4,FALSE)&gt;J$126,5,IF(VLOOKUP($E97,'Country Indicator Data'!$B$3:$N$193,4,FALSE)&lt;J$125,0,5-(J$126-VLOOKUP($E97,'Country Indicator Data'!$B$3:$N$193,4,FALSE))/(J$126-J$125)*5)),1)))</f>
        <v>0</v>
      </c>
      <c r="K97" s="143">
        <f t="shared" si="16"/>
        <v>2.5</v>
      </c>
      <c r="L97" s="142">
        <f>IF(B97="Regional crisis",(IF(VLOOKUP($C97,'Regional Crises'!$B$1:$R$51,10,FALSE)="x","x",ROUND(IF(VLOOKUP($C97,'Regional Crises'!$B$1:$R$51,10,FALSE)&gt;L$126,5,IF(VLOOKUP($C97,'Regional Crises'!$B$1:$R$51,10,FALSE)&lt;L$125,0,5-(L$126-VLOOKUP($C97,'Regional Crises'!$B$1:$R$51,10,FALSE))/(L$126-L$125)*5)),1))),IF(VLOOKUP($E97,'Country Indicator Data'!$B$3:$N$193,6,FALSE)="x","x",ROUND(IF(VLOOKUP($E97,'Country Indicator Data'!$B$3:$N$193,6,FALSE)&gt;L$126,5,IF(VLOOKUP($E97,'Country Indicator Data'!$B$3:$N$193,6,FALSE)&lt;L$125,0,5-(L$126-VLOOKUP($E97,'Country Indicator Data'!$B$3:$N$193,6,FALSE))/(L$126-L$125)*5)),1)))</f>
        <v>5</v>
      </c>
      <c r="M97" s="142" t="str">
        <f>IF(B97="Regional crisis",(IF(VLOOKUP($C97,'Regional Crises'!$B$1:$R$51,11,FALSE)="x","x",ROUND(IF(VLOOKUP($C97,'Regional Crises'!$B$1:$R$51,11,FALSE)&gt;M$126,5,IF(VLOOKUP($C97,'Regional Crises'!$B$1:$R$51,11,FALSE)&lt;M$125,0,5-(M$126-VLOOKUP($C97,'Regional Crises'!$B$1:$R$51,11,FALSE))/(M$126-M$125)*5)),1))),IF(VLOOKUP($E97,'Country Indicator Data'!$B$3:$N$193,7,FALSE)="x","x",ROUND(IF(VLOOKUP($E97,'Country Indicator Data'!$B$3:$N$193,7,FALSE)&gt;M$126,5,IF(VLOOKUP($E97,'Country Indicator Data'!$B$3:$N$193,7,FALSE)&lt;M$125,0,5-(M$126-VLOOKUP($E97,'Country Indicator Data'!$B$3:$N$193,7,FALSE))/(M$126-M$125)*5)),1)))</f>
        <v>x</v>
      </c>
      <c r="N97" s="143">
        <f t="shared" si="17"/>
        <v>5</v>
      </c>
      <c r="O97" s="151">
        <f t="shared" si="18"/>
        <v>3.9333333333333336</v>
      </c>
      <c r="P97" s="142">
        <f>IF(B97="Regional crisis",VLOOKUP(C97,'Regional Crises'!$B$1:$R$54,12,FALSE),VLOOKUP(E97,'Country Indicator Data'!$B$3:$I$193,8,FALSE))</f>
        <v>5</v>
      </c>
      <c r="Q97" s="142">
        <f>IF(B97="Regional crisis",(IF(VLOOKUP(C97,'Regional Crises'!$B$1:$R$54,13,FALSE)="x","x",IF(VLOOKUP(C97,'Regional Crises'!$B$1:$R$54,13,FALSE)&gt;Q$7,5,IF(VLOOKUP(C97,'Regional Crises'!$B$1:$R$54,13,FALSE)&gt;Q$6,4,IF(VLOOKUP(C97,'Regional Crises'!$B$1:$R$54,13,FALSE)&gt;Q$5,3,IF(VLOOKUP(C97,'Regional Crises'!$B$1:$R$54,13,FALSE)&gt;Q$4,2,IF(VLOOKUP(C97,'Regional Crises'!$B$1:$R$54,13,FALSE)&gt;$Q$3,1,0))))))),(IF(VLOOKUP($E97,'Country Indicator Data'!$B$3:$P$193,9,FALSE)="x","x",IF(VLOOKUP($E97,'Country Indicator Data'!$B$3:$P$193,9,FALSE)&gt;Q$7,5,IF(VLOOKUP($E97,'Country Indicator Data'!$B$3:$P$193,9,FALSE)&gt;Q$6,4,IF(VLOOKUP($E97,'Country Indicator Data'!$B$3:$P$193,9,FALSE)&gt;Q$5,3,IF(VLOOKUP($E97,'Country Indicator Data'!$B$3:$P$193,9,FALSE)&gt;Q$4,2,IF(VLOOKUP($E97,'Country Indicator Data'!$B$3:$P$193,9,FALSE)&gt;$Q$3,1,0))))))))</f>
        <v>4</v>
      </c>
      <c r="R97" s="151">
        <f t="shared" si="19"/>
        <v>4.5</v>
      </c>
      <c r="S97" s="142">
        <f>IF(B97="Regional crisis",((IF(VLOOKUP($C97,'Regional Crises'!$B$1:$R$51,17,FALSE)="x","x",ROUND(IF(VLOOKUP($C97,'Regional Crises'!$B$1:$R$51,17,FALSE)&gt;S$126,0,IF(VLOOKUP($C97,'Regional Crises'!$B$1:$R$51,17,FALSE)&lt;S$125,5,(S$126-VLOOKUP($C97,'Regional Crises'!$B$1:$R$51,17,FALSE))/(S$126-S$125)*5)),1)))),(IF(VLOOKUP($E97,'Country Indicator Data'!$B$3:$N$193,13,FALSE)="x","x",ROUND(IF(VLOOKUP($E97,'Country Indicator Data'!$B$3:$N$193,13,FALSE)&gt;S$126,0,IF(VLOOKUP($E97,'Country Indicator Data'!$B$3:$N$193,13,FALSE)&lt;S$125,5,(S$126-VLOOKUP($E97,'Country Indicator Data'!$B$3:$N$193,13,FALSE))/(S$126-S$125)*5)),1))))</f>
        <v>4.5</v>
      </c>
      <c r="T97" s="142">
        <f>IF(B97="Regional crisis",((IF(VLOOKUP($C97,'Regional Crises'!$B$1:$R$51,14,FALSE)="x","x",ROUND(IF(VLOOKUP($C97,'Regional Crises'!$B$1:$R$51,14,FALSE)&gt;T$126,0,IF(VLOOKUP($C97,'Regional Crises'!$B$1:$R$51,14,FALSE)&lt;T$125,5,(T$126-VLOOKUP($C97,'Regional Crises'!$B$1:$R$51,14,FALSE))/(T$126-T$125)*5)),1)))),(IF(VLOOKUP($E97,'Country Indicator Data'!$B$3:$N$193,10,FALSE)="x","x",ROUND(IF(VLOOKUP($E97,'Country Indicator Data'!$B$3:$N$193,10,FALSE)&gt;T$126,0,IF(VLOOKUP($E97,'Country Indicator Data'!$B$3:$N$193,10,FALSE)&lt;T$125,5,(T$126-VLOOKUP($E97,'Country Indicator Data'!$B$3:$N$193,10,FALSE))/(T$126-T$125)*5)),1))))</f>
        <v>4.8</v>
      </c>
      <c r="U97" s="142">
        <f>IF(B97="Regional crisis",((IF(VLOOKUP($C97,'Regional Crises'!$B$1:$R$51,15,FALSE)="x","x",ROUND(IF(VLOOKUP($C97,'Regional Crises'!$B$1:$R$51,15,FALSE)&gt;U$126,0,IF(VLOOKUP($C97,'Regional Crises'!$B$1:$R$51,15,FALSE)&lt;U$125,5,(U$126-VLOOKUP($C97,'Regional Crises'!$B$1:$R$51,15,FALSE))/(U$126-U$125)*5)),1)))),(IF(VLOOKUP($E97,'Country Indicator Data'!$B$3:$N$193,11,FALSE)="x","x",ROUND(IF(VLOOKUP($E97,'Country Indicator Data'!$B$3:$N$193,11,FALSE)&gt;U$126,0,IF(VLOOKUP($E97,'Country Indicator Data'!$B$3:$N$193,11,FALSE)&lt;U$125,5,(U$126-VLOOKUP($E97,'Country Indicator Data'!$B$3:$N$193,11,FALSE))/(U$126-U$125)*5)),1))))</f>
        <v>4.5</v>
      </c>
      <c r="V97" s="142">
        <f>IF(B97="Regional crisis",((IF(VLOOKUP($C97,'Regional Crises'!$B$1:$R$51,16,FALSE)="x","x",ROUND(IF(VLOOKUP($C97,'Regional Crises'!$B$1:$R$51,16,FALSE)&gt;V$126,0,IF(VLOOKUP($C97,'Regional Crises'!$B$1:$R$51,16,FALSE)&lt;V$125,5,(V$126-VLOOKUP($C97,'Regional Crises'!$B$1:$R$51,16,FALSE))/(V$126-V$125)*5)),1)))),(IF(VLOOKUP($E97,'Country Indicator Data'!$B$3:$N$193,12,FALSE)="x","x",ROUND(IF(VLOOKUP($E97,'Country Indicator Data'!$B$3:$N$193,12,FALSE)&gt;V$126,0,IF(VLOOKUP($E97,'Country Indicator Data'!$B$3:$N$193,12,FALSE)&lt;V$125,5,(V$126-VLOOKUP($E97,'Country Indicator Data'!$B$3:$N$193,12,FALSE))/(V$126-V$125)*5)),1))))</f>
        <v>4.7</v>
      </c>
      <c r="W97" s="151">
        <f t="shared" si="20"/>
        <v>4.5999999999999996</v>
      </c>
      <c r="X97" s="154">
        <f t="shared" si="21"/>
        <v>4.3</v>
      </c>
      <c r="Y97" s="142">
        <f>IF('Core Indicators'!FC91="x","x",IF('Core Indicators'!FC91&gt;=Y$7,5,IF('Core Indicators'!FC91&gt;=Y$6,4,IF('Core Indicators'!FC91&gt;=Y$5,3,IF('Core Indicators'!FC91&gt;=Y$4,2,IF('Core Indicators'!FC91&gt;=Y$3,1,0))))))</f>
        <v>2</v>
      </c>
      <c r="Z97" s="151">
        <f t="shared" si="22"/>
        <v>2</v>
      </c>
      <c r="AA97" s="144" t="str">
        <f>IF(OR('Crisis Indicator Data'!$W91="x",ISNA('Crisis Indicator Data'!$Q91)),"x",'Crisis Indicator Data'!$W91/SUM('Crisis Indicator Data'!$Q91:$U91))</f>
        <v>x</v>
      </c>
      <c r="AB97" s="148" t="str">
        <f t="shared" si="23"/>
        <v>x</v>
      </c>
      <c r="AC97" s="144" t="str">
        <f>IF(OR('Crisis Indicator Data'!$X91="x",ISNA('Crisis Indicator Data'!$Q91)),"x",'Crisis Indicator Data'!$X91/SUM('Crisis Indicator Data'!$Q91:$U91))</f>
        <v>x</v>
      </c>
      <c r="AD97" s="148" t="str">
        <f t="shared" si="24"/>
        <v>x</v>
      </c>
      <c r="AE97" s="146">
        <f>'Crisis Indicator Data'!Y91</f>
        <v>1</v>
      </c>
      <c r="AF97" s="146">
        <f>'Crisis Indicator Data'!Z91</f>
        <v>3</v>
      </c>
      <c r="AG97" s="146">
        <f>'Crisis Indicator Data'!AA91</f>
        <v>2</v>
      </c>
      <c r="AH97" s="146">
        <f>'Crisis Indicator Data'!AB91</f>
        <v>3</v>
      </c>
      <c r="AI97" s="149">
        <f t="shared" si="25"/>
        <v>4</v>
      </c>
      <c r="AJ97" s="146">
        <f>'Crisis Indicator Data'!AC91</f>
        <v>2</v>
      </c>
      <c r="AK97" s="146">
        <f>'Crisis Indicator Data'!AD91</f>
        <v>2</v>
      </c>
      <c r="AL97" s="149">
        <f t="shared" si="26"/>
        <v>4</v>
      </c>
      <c r="AM97" s="146">
        <f>'Crisis Indicator Data'!AE91</f>
        <v>2</v>
      </c>
      <c r="AN97" s="146">
        <f>'Crisis Indicator Data'!AF91</f>
        <v>2</v>
      </c>
      <c r="AO97" s="146">
        <f>'Crisis Indicator Data'!AG91</f>
        <v>2</v>
      </c>
      <c r="AP97" s="149">
        <f t="shared" si="27"/>
        <v>4</v>
      </c>
      <c r="AQ97" s="152">
        <f t="shared" si="28"/>
        <v>4</v>
      </c>
      <c r="AR97" s="154">
        <f t="shared" si="29"/>
        <v>3</v>
      </c>
    </row>
    <row r="98" spans="1:44" ht="13.5" customHeight="1" x14ac:dyDescent="0.35">
      <c r="A98" s="1" t="str">
        <f>'Crisis Indicator Data'!A92</f>
        <v>Floods in Somalia</v>
      </c>
      <c r="B98" s="1" t="str">
        <f>'Crisis Indicator Data'!B92</f>
        <v>Flood</v>
      </c>
      <c r="C98" s="25" t="str">
        <f>'Crisis Indicator Data'!C92</f>
        <v>SOM003</v>
      </c>
      <c r="D98" s="25" t="str">
        <f>'Crisis Indicator Data'!D92</f>
        <v>Somalia</v>
      </c>
      <c r="E98" s="25" t="str">
        <f>'Crisis Indicator Data'!E92</f>
        <v>SOM</v>
      </c>
      <c r="F98" s="142" t="str">
        <f>IF(B98="Regional crisis",(IF(VLOOKUP($C98,'Regional Crises'!$B$1:$R$51,7,FALSE)="x","x",ROUND(IF(VLOOKUP($C98,'Regional Crises'!$B$1:$R$51,7,FALSE)&gt;$F$126,5,IF(VLOOKUP($C98,'Regional Crises'!$B$1:$R$51,7,FALSE)&lt;F$125,0,($F$126-VLOOKUP($C98,'Regional Crises'!$B$1:$R$51,7,FALSE))/($F$126-$F$125)*5)),1))),IF(VLOOKUP($E98,'Country Indicator Data'!$B$3:$N$193,3,FALSE)="x","x",ROUND(IF(VLOOKUP($E98,'Country Indicator Data'!$B$3:$N$193,3,FALSE)&gt;$F$126,5,IF(VLOOKUP($E98,'Country Indicator Data'!$B$3:$N$193,3,FALSE)&lt;$F$125,0,($F$126-VLOOKUP($E98,'Country Indicator Data'!$B$3:$N$193,3,FALSE))/($F$126-$F$125)*5)),1)))</f>
        <v>x</v>
      </c>
      <c r="G98" s="142">
        <f>IF(B98="Regional crisis",(IF(VLOOKUP($C98,'Regional Crises'!$B$1:$R$51,9,FALSE)="x","x",ROUND(IF(VLOOKUP($C98,'Regional Crises'!$B$1:$R$51,9,FALSE)&gt;G$126,5,IF(VLOOKUP($C98,'Regional Crises'!$B$1:$R$51,9,FALSE)&lt;G$125,0,(G$126-VLOOKUP($C98,'Regional Crises'!$B$1:$R$51,9,FALSE))/(G$126-G$125)*5)),1))),IF(VLOOKUP($E98,'Country Indicator Data'!$B$3:$N$193,5,FALSE)="x","x",ROUND(IF(VLOOKUP($E98,'Country Indicator Data'!$B$3:$N$193,5,FALSE)&gt;G$126,5,IF(VLOOKUP($E98,'Country Indicator Data'!$B$3:$N$193,5,FALSE)&lt;G$125,0,(G$126-VLOOKUP($E98,'Country Indicator Data'!$B$3:$N$193,5,FALSE))/(G$126-G$125)*5)),1)))</f>
        <v>4.3</v>
      </c>
      <c r="H98" s="143">
        <f t="shared" si="15"/>
        <v>4.3</v>
      </c>
      <c r="I98" s="142">
        <f>IF(B98="Regional crisis",(IF(VLOOKUP($C98,'Regional Crises'!$B$1:$R$51,6,FALSE)="x","x",ROUND(IF(VLOOKUP($C98,'Regional Crises'!$B$1:$R$51,6,FALSE)&gt;I$126,5,IF(VLOOKUP($C98,'Regional Crises'!$B$1:$R$51,6,FALSE)&lt;I$125,0,5-(I$126-VLOOKUP($C98,'Regional Crises'!$B$1:$R$51,6,FALSE))/(I$126-I$125)*5)),1))),IF(VLOOKUP($E98,'Country Indicator Data'!$B$3:$N$193,2,FALSE)="x","x",ROUND(IF(VLOOKUP($E98,'Country Indicator Data'!$B$3:$N$193,2,FALSE)&gt;I$126,5,IF(VLOOKUP($E98,'Country Indicator Data'!$B$3:$N$193,2,FALSE)&lt;I$125,0,5-(I$126-VLOOKUP($E98,'Country Indicator Data'!$B$3:$N$193,2,FALSE))/(I$126-I$125)*5)),1)))</f>
        <v>5</v>
      </c>
      <c r="J98" s="142">
        <f>IF(B98="Regional crisis",(IF(VLOOKUP($C98,'Regional Crises'!$B$1:$R$51,8,FALSE)="x","x",ROUND(IF(VLOOKUP($C98,'Regional Crises'!$B$1:$R$51,8,FALSE)&gt;J$126,5,IF(VLOOKUP($C98,'Regional Crises'!$B$1:$R$51,8,FALSE)&lt;J$125,0,5-(J$126-VLOOKUP($C98,'Regional Crises'!$B$1:$R$51,8,FALSE))/(J$126-J$125)*5)),1))),IF(VLOOKUP($E98,'Country Indicator Data'!$B$3:$N$193,4,FALSE)="x","x",ROUND(IF(VLOOKUP($E98,'Country Indicator Data'!$B$3:$N$193,4,FALSE)&gt;J$126,5,IF(VLOOKUP($E98,'Country Indicator Data'!$B$3:$N$193,4,FALSE)&lt;J$125,0,5-(J$126-VLOOKUP($E98,'Country Indicator Data'!$B$3:$N$193,4,FALSE))/(J$126-J$125)*5)),1)))</f>
        <v>0</v>
      </c>
      <c r="K98" s="143">
        <f t="shared" si="16"/>
        <v>2.5</v>
      </c>
      <c r="L98" s="142">
        <f>IF(B98="Regional crisis",(IF(VLOOKUP($C98,'Regional Crises'!$B$1:$R$51,10,FALSE)="x","x",ROUND(IF(VLOOKUP($C98,'Regional Crises'!$B$1:$R$51,10,FALSE)&gt;L$126,5,IF(VLOOKUP($C98,'Regional Crises'!$B$1:$R$51,10,FALSE)&lt;L$125,0,5-(L$126-VLOOKUP($C98,'Regional Crises'!$B$1:$R$51,10,FALSE))/(L$126-L$125)*5)),1))),IF(VLOOKUP($E98,'Country Indicator Data'!$B$3:$N$193,6,FALSE)="x","x",ROUND(IF(VLOOKUP($E98,'Country Indicator Data'!$B$3:$N$193,6,FALSE)&gt;L$126,5,IF(VLOOKUP($E98,'Country Indicator Data'!$B$3:$N$193,6,FALSE)&lt;L$125,0,5-(L$126-VLOOKUP($E98,'Country Indicator Data'!$B$3:$N$193,6,FALSE))/(L$126-L$125)*5)),1)))</f>
        <v>5</v>
      </c>
      <c r="M98" s="142" t="str">
        <f>IF(B98="Regional crisis",(IF(VLOOKUP($C98,'Regional Crises'!$B$1:$R$51,11,FALSE)="x","x",ROUND(IF(VLOOKUP($C98,'Regional Crises'!$B$1:$R$51,11,FALSE)&gt;M$126,5,IF(VLOOKUP($C98,'Regional Crises'!$B$1:$R$51,11,FALSE)&lt;M$125,0,5-(M$126-VLOOKUP($C98,'Regional Crises'!$B$1:$R$51,11,FALSE))/(M$126-M$125)*5)),1))),IF(VLOOKUP($E98,'Country Indicator Data'!$B$3:$N$193,7,FALSE)="x","x",ROUND(IF(VLOOKUP($E98,'Country Indicator Data'!$B$3:$N$193,7,FALSE)&gt;M$126,5,IF(VLOOKUP($E98,'Country Indicator Data'!$B$3:$N$193,7,FALSE)&lt;M$125,0,5-(M$126-VLOOKUP($E98,'Country Indicator Data'!$B$3:$N$193,7,FALSE))/(M$126-M$125)*5)),1)))</f>
        <v>x</v>
      </c>
      <c r="N98" s="143">
        <f t="shared" si="17"/>
        <v>5</v>
      </c>
      <c r="O98" s="151">
        <f t="shared" si="18"/>
        <v>3.9333333333333336</v>
      </c>
      <c r="P98" s="142">
        <f>IF(B98="Regional crisis",VLOOKUP(C98,'Regional Crises'!$B$1:$R$54,12,FALSE),VLOOKUP(E98,'Country Indicator Data'!$B$3:$I$193,8,FALSE))</f>
        <v>5</v>
      </c>
      <c r="Q98" s="142">
        <f>IF(B98="Regional crisis",(IF(VLOOKUP(C98,'Regional Crises'!$B$1:$R$54,13,FALSE)="x","x",IF(VLOOKUP(C98,'Regional Crises'!$B$1:$R$54,13,FALSE)&gt;Q$7,5,IF(VLOOKUP(C98,'Regional Crises'!$B$1:$R$54,13,FALSE)&gt;Q$6,4,IF(VLOOKUP(C98,'Regional Crises'!$B$1:$R$54,13,FALSE)&gt;Q$5,3,IF(VLOOKUP(C98,'Regional Crises'!$B$1:$R$54,13,FALSE)&gt;Q$4,2,IF(VLOOKUP(C98,'Regional Crises'!$B$1:$R$54,13,FALSE)&gt;$Q$3,1,0))))))),(IF(VLOOKUP($E98,'Country Indicator Data'!$B$3:$P$193,9,FALSE)="x","x",IF(VLOOKUP($E98,'Country Indicator Data'!$B$3:$P$193,9,FALSE)&gt;Q$7,5,IF(VLOOKUP($E98,'Country Indicator Data'!$B$3:$P$193,9,FALSE)&gt;Q$6,4,IF(VLOOKUP($E98,'Country Indicator Data'!$B$3:$P$193,9,FALSE)&gt;Q$5,3,IF(VLOOKUP($E98,'Country Indicator Data'!$B$3:$P$193,9,FALSE)&gt;Q$4,2,IF(VLOOKUP($E98,'Country Indicator Data'!$B$3:$P$193,9,FALSE)&gt;$Q$3,1,0))))))))</f>
        <v>4</v>
      </c>
      <c r="R98" s="151">
        <f t="shared" si="19"/>
        <v>4.5</v>
      </c>
      <c r="S98" s="142">
        <f>IF(B98="Regional crisis",((IF(VLOOKUP($C98,'Regional Crises'!$B$1:$R$51,17,FALSE)="x","x",ROUND(IF(VLOOKUP($C98,'Regional Crises'!$B$1:$R$51,17,FALSE)&gt;S$126,0,IF(VLOOKUP($C98,'Regional Crises'!$B$1:$R$51,17,FALSE)&lt;S$125,5,(S$126-VLOOKUP($C98,'Regional Crises'!$B$1:$R$51,17,FALSE))/(S$126-S$125)*5)),1)))),(IF(VLOOKUP($E98,'Country Indicator Data'!$B$3:$N$193,13,FALSE)="x","x",ROUND(IF(VLOOKUP($E98,'Country Indicator Data'!$B$3:$N$193,13,FALSE)&gt;S$126,0,IF(VLOOKUP($E98,'Country Indicator Data'!$B$3:$N$193,13,FALSE)&lt;S$125,5,(S$126-VLOOKUP($E98,'Country Indicator Data'!$B$3:$N$193,13,FALSE))/(S$126-S$125)*5)),1))))</f>
        <v>4.5</v>
      </c>
      <c r="T98" s="142">
        <f>IF(B98="Regional crisis",((IF(VLOOKUP($C98,'Regional Crises'!$B$1:$R$51,14,FALSE)="x","x",ROUND(IF(VLOOKUP($C98,'Regional Crises'!$B$1:$R$51,14,FALSE)&gt;T$126,0,IF(VLOOKUP($C98,'Regional Crises'!$B$1:$R$51,14,FALSE)&lt;T$125,5,(T$126-VLOOKUP($C98,'Regional Crises'!$B$1:$R$51,14,FALSE))/(T$126-T$125)*5)),1)))),(IF(VLOOKUP($E98,'Country Indicator Data'!$B$3:$N$193,10,FALSE)="x","x",ROUND(IF(VLOOKUP($E98,'Country Indicator Data'!$B$3:$N$193,10,FALSE)&gt;T$126,0,IF(VLOOKUP($E98,'Country Indicator Data'!$B$3:$N$193,10,FALSE)&lt;T$125,5,(T$126-VLOOKUP($E98,'Country Indicator Data'!$B$3:$N$193,10,FALSE))/(T$126-T$125)*5)),1))))</f>
        <v>4.8</v>
      </c>
      <c r="U98" s="142">
        <f>IF(B98="Regional crisis",((IF(VLOOKUP($C98,'Regional Crises'!$B$1:$R$51,15,FALSE)="x","x",ROUND(IF(VLOOKUP($C98,'Regional Crises'!$B$1:$R$51,15,FALSE)&gt;U$126,0,IF(VLOOKUP($C98,'Regional Crises'!$B$1:$R$51,15,FALSE)&lt;U$125,5,(U$126-VLOOKUP($C98,'Regional Crises'!$B$1:$R$51,15,FALSE))/(U$126-U$125)*5)),1)))),(IF(VLOOKUP($E98,'Country Indicator Data'!$B$3:$N$193,11,FALSE)="x","x",ROUND(IF(VLOOKUP($E98,'Country Indicator Data'!$B$3:$N$193,11,FALSE)&gt;U$126,0,IF(VLOOKUP($E98,'Country Indicator Data'!$B$3:$N$193,11,FALSE)&lt;U$125,5,(U$126-VLOOKUP($E98,'Country Indicator Data'!$B$3:$N$193,11,FALSE))/(U$126-U$125)*5)),1))))</f>
        <v>4.5</v>
      </c>
      <c r="V98" s="142">
        <f>IF(B98="Regional crisis",((IF(VLOOKUP($C98,'Regional Crises'!$B$1:$R$51,16,FALSE)="x","x",ROUND(IF(VLOOKUP($C98,'Regional Crises'!$B$1:$R$51,16,FALSE)&gt;V$126,0,IF(VLOOKUP($C98,'Regional Crises'!$B$1:$R$51,16,FALSE)&lt;V$125,5,(V$126-VLOOKUP($C98,'Regional Crises'!$B$1:$R$51,16,FALSE))/(V$126-V$125)*5)),1)))),(IF(VLOOKUP($E98,'Country Indicator Data'!$B$3:$N$193,12,FALSE)="x","x",ROUND(IF(VLOOKUP($E98,'Country Indicator Data'!$B$3:$N$193,12,FALSE)&gt;V$126,0,IF(VLOOKUP($E98,'Country Indicator Data'!$B$3:$N$193,12,FALSE)&lt;V$125,5,(V$126-VLOOKUP($E98,'Country Indicator Data'!$B$3:$N$193,12,FALSE))/(V$126-V$125)*5)),1))))</f>
        <v>4.7</v>
      </c>
      <c r="W98" s="151">
        <f t="shared" si="20"/>
        <v>4.5999999999999996</v>
      </c>
      <c r="X98" s="154">
        <f t="shared" si="21"/>
        <v>4.3</v>
      </c>
      <c r="Y98" s="142">
        <f>IF('Core Indicators'!FC92="x","x",IF('Core Indicators'!FC92&gt;=Y$7,5,IF('Core Indicators'!FC92&gt;=Y$6,4,IF('Core Indicators'!FC92&gt;=Y$5,3,IF('Core Indicators'!FC92&gt;=Y$4,2,IF('Core Indicators'!FC92&gt;=Y$3,1,0))))))</f>
        <v>3</v>
      </c>
      <c r="Z98" s="151">
        <f t="shared" si="22"/>
        <v>3</v>
      </c>
      <c r="AA98" s="144" t="e">
        <f>IF(OR('Crisis Indicator Data'!$W92="x",ISNA('Crisis Indicator Data'!$Q92)),"x",'Crisis Indicator Data'!$W92/SUM('Crisis Indicator Data'!$Q92:$U92))</f>
        <v>#N/A</v>
      </c>
      <c r="AB98" s="148" t="e">
        <f t="shared" si="23"/>
        <v>#N/A</v>
      </c>
      <c r="AC98" s="144" t="e">
        <f>IF(OR('Crisis Indicator Data'!$X92="x",ISNA('Crisis Indicator Data'!$Q92)),"x",'Crisis Indicator Data'!$X92/SUM('Crisis Indicator Data'!$Q92:$U92))</f>
        <v>#N/A</v>
      </c>
      <c r="AD98" s="148" t="e">
        <f t="shared" si="24"/>
        <v>#N/A</v>
      </c>
      <c r="AE98" s="146">
        <f>'Crisis Indicator Data'!Y92</f>
        <v>1</v>
      </c>
      <c r="AF98" s="146">
        <f>'Crisis Indicator Data'!Z92</f>
        <v>3</v>
      </c>
      <c r="AG98" s="146">
        <f>'Crisis Indicator Data'!AA92</f>
        <v>2</v>
      </c>
      <c r="AH98" s="146">
        <f>'Crisis Indicator Data'!AB92</f>
        <v>3</v>
      </c>
      <c r="AI98" s="149">
        <f t="shared" si="25"/>
        <v>4</v>
      </c>
      <c r="AJ98" s="146">
        <f>'Crisis Indicator Data'!AC92</f>
        <v>2</v>
      </c>
      <c r="AK98" s="146">
        <f>'Crisis Indicator Data'!AD92</f>
        <v>3</v>
      </c>
      <c r="AL98" s="149">
        <f t="shared" si="26"/>
        <v>5</v>
      </c>
      <c r="AM98" s="146">
        <f>'Crisis Indicator Data'!AE92</f>
        <v>2</v>
      </c>
      <c r="AN98" s="146">
        <f>'Crisis Indicator Data'!AF92</f>
        <v>2</v>
      </c>
      <c r="AO98" s="146">
        <f>'Crisis Indicator Data'!AG92</f>
        <v>2</v>
      </c>
      <c r="AP98" s="149">
        <f t="shared" si="27"/>
        <v>4</v>
      </c>
      <c r="AQ98" s="152">
        <f t="shared" si="28"/>
        <v>4</v>
      </c>
      <c r="AR98" s="154">
        <f t="shared" si="29"/>
        <v>3.5</v>
      </c>
    </row>
    <row r="99" spans="1:44" ht="13.5" customHeight="1" x14ac:dyDescent="0.35">
      <c r="A99" s="1" t="str">
        <f>'Crisis Indicator Data'!A93</f>
        <v>Complex crisis in South Sudan</v>
      </c>
      <c r="B99" s="1" t="str">
        <f>'Crisis Indicator Data'!B93</f>
        <v>Complex crisis</v>
      </c>
      <c r="C99" s="25" t="str">
        <f>'Crisis Indicator Data'!C93</f>
        <v>SSD001</v>
      </c>
      <c r="D99" s="25" t="str">
        <f>'Crisis Indicator Data'!D93</f>
        <v>South Sudan</v>
      </c>
      <c r="E99" s="25" t="str">
        <f>'Crisis Indicator Data'!E93</f>
        <v>SSD</v>
      </c>
      <c r="F99" s="142">
        <f>IF(B99="Regional crisis",(IF(VLOOKUP($C99,'Regional Crises'!$B$1:$R$51,7,FALSE)="x","x",ROUND(IF(VLOOKUP($C99,'Regional Crises'!$B$1:$R$51,7,FALSE)&gt;$F$126,5,IF(VLOOKUP($C99,'Regional Crises'!$B$1:$R$51,7,FALSE)&lt;F$125,0,($F$126-VLOOKUP($C99,'Regional Crises'!$B$1:$R$51,7,FALSE))/($F$126-$F$125)*5)),1))),IF(VLOOKUP($E99,'Country Indicator Data'!$B$3:$N$193,3,FALSE)="x","x",ROUND(IF(VLOOKUP($E99,'Country Indicator Data'!$B$3:$N$193,3,FALSE)&gt;$F$126,5,IF(VLOOKUP($E99,'Country Indicator Data'!$B$3:$N$193,3,FALSE)&lt;$F$125,0,($F$126-VLOOKUP($E99,'Country Indicator Data'!$B$3:$N$193,3,FALSE))/($F$126-$F$125)*5)),1)))</f>
        <v>1.4</v>
      </c>
      <c r="G99" s="142">
        <f>IF(B99="Regional crisis",(IF(VLOOKUP($C99,'Regional Crises'!$B$1:$R$51,9,FALSE)="x","x",ROUND(IF(VLOOKUP($C99,'Regional Crises'!$B$1:$R$51,9,FALSE)&gt;G$126,5,IF(VLOOKUP($C99,'Regional Crises'!$B$1:$R$51,9,FALSE)&lt;G$125,0,(G$126-VLOOKUP($C99,'Regional Crises'!$B$1:$R$51,9,FALSE))/(G$126-G$125)*5)),1))),IF(VLOOKUP($E99,'Country Indicator Data'!$B$3:$N$193,5,FALSE)="x","x",ROUND(IF(VLOOKUP($E99,'Country Indicator Data'!$B$3:$N$193,5,FALSE)&gt;G$126,5,IF(VLOOKUP($E99,'Country Indicator Data'!$B$3:$N$193,5,FALSE)&lt;G$125,0,(G$126-VLOOKUP($E99,'Country Indicator Data'!$B$3:$N$193,5,FALSE))/(G$126-G$125)*5)),1)))</f>
        <v>0.8</v>
      </c>
      <c r="H99" s="143">
        <f t="shared" si="15"/>
        <v>1.1000000000000001</v>
      </c>
      <c r="I99" s="142">
        <f>IF(B99="Regional crisis",(IF(VLOOKUP($C99,'Regional Crises'!$B$1:$R$51,6,FALSE)="x","x",ROUND(IF(VLOOKUP($C99,'Regional Crises'!$B$1:$R$51,6,FALSE)&gt;I$126,5,IF(VLOOKUP($C99,'Regional Crises'!$B$1:$R$51,6,FALSE)&lt;I$125,0,5-(I$126-VLOOKUP($C99,'Regional Crises'!$B$1:$R$51,6,FALSE))/(I$126-I$125)*5)),1))),IF(VLOOKUP($E99,'Country Indicator Data'!$B$3:$N$193,2,FALSE)="x","x",ROUND(IF(VLOOKUP($E99,'Country Indicator Data'!$B$3:$N$193,2,FALSE)&gt;I$126,5,IF(VLOOKUP($E99,'Country Indicator Data'!$B$3:$N$193,2,FALSE)&lt;I$125,0,5-(I$126-VLOOKUP($E99,'Country Indicator Data'!$B$3:$N$193,2,FALSE))/(I$126-I$125)*5)),1)))</f>
        <v>0</v>
      </c>
      <c r="J99" s="142">
        <f>IF(B99="Regional crisis",(IF(VLOOKUP($C99,'Regional Crises'!$B$1:$R$51,8,FALSE)="x","x",ROUND(IF(VLOOKUP($C99,'Regional Crises'!$B$1:$R$51,8,FALSE)&gt;J$126,5,IF(VLOOKUP($C99,'Regional Crises'!$B$1:$R$51,8,FALSE)&lt;J$125,0,5-(J$126-VLOOKUP($C99,'Regional Crises'!$B$1:$R$51,8,FALSE))/(J$126-J$125)*5)),1))),IF(VLOOKUP($E99,'Country Indicator Data'!$B$3:$N$193,4,FALSE)="x","x",ROUND(IF(VLOOKUP($E99,'Country Indicator Data'!$B$3:$N$193,4,FALSE)&gt;J$126,5,IF(VLOOKUP($E99,'Country Indicator Data'!$B$3:$N$193,4,FALSE)&lt;J$125,0,5-(J$126-VLOOKUP($E99,'Country Indicator Data'!$B$3:$N$193,4,FALSE))/(J$126-J$125)*5)),1)))</f>
        <v>0</v>
      </c>
      <c r="K99" s="143">
        <f t="shared" si="16"/>
        <v>0</v>
      </c>
      <c r="L99" s="142" t="str">
        <f>IF(B99="Regional crisis",(IF(VLOOKUP($C99,'Regional Crises'!$B$1:$R$51,10,FALSE)="x","x",ROUND(IF(VLOOKUP($C99,'Regional Crises'!$B$1:$R$51,10,FALSE)&gt;L$126,5,IF(VLOOKUP($C99,'Regional Crises'!$B$1:$R$51,10,FALSE)&lt;L$125,0,5-(L$126-VLOOKUP($C99,'Regional Crises'!$B$1:$R$51,10,FALSE))/(L$126-L$125)*5)),1))),IF(VLOOKUP($E99,'Country Indicator Data'!$B$3:$N$193,6,FALSE)="x","x",ROUND(IF(VLOOKUP($E99,'Country Indicator Data'!$B$3:$N$193,6,FALSE)&gt;L$126,5,IF(VLOOKUP($E99,'Country Indicator Data'!$B$3:$N$193,6,FALSE)&lt;L$125,0,5-(L$126-VLOOKUP($E99,'Country Indicator Data'!$B$3:$N$193,6,FALSE))/(L$126-L$125)*5)),1)))</f>
        <v>x</v>
      </c>
      <c r="M99" s="142" t="str">
        <f>IF(B99="Regional crisis",(IF(VLOOKUP($C99,'Regional Crises'!$B$1:$R$51,11,FALSE)="x","x",ROUND(IF(VLOOKUP($C99,'Regional Crises'!$B$1:$R$51,11,FALSE)&gt;M$126,5,IF(VLOOKUP($C99,'Regional Crises'!$B$1:$R$51,11,FALSE)&lt;M$125,0,5-(M$126-VLOOKUP($C99,'Regional Crises'!$B$1:$R$51,11,FALSE))/(M$126-M$125)*5)),1))),IF(VLOOKUP($E99,'Country Indicator Data'!$B$3:$N$193,7,FALSE)="x","x",ROUND(IF(VLOOKUP($E99,'Country Indicator Data'!$B$3:$N$193,7,FALSE)&gt;M$126,5,IF(VLOOKUP($E99,'Country Indicator Data'!$B$3:$N$193,7,FALSE)&lt;M$125,0,5-(M$126-VLOOKUP($E99,'Country Indicator Data'!$B$3:$N$193,7,FALSE))/(M$126-M$125)*5)),1)))</f>
        <v>x</v>
      </c>
      <c r="N99" s="143" t="str">
        <f t="shared" si="17"/>
        <v>x</v>
      </c>
      <c r="O99" s="151">
        <f t="shared" si="18"/>
        <v>0.55000000000000004</v>
      </c>
      <c r="P99" s="142">
        <f>IF(B99="Regional crisis",VLOOKUP(C99,'Regional Crises'!$B$1:$R$54,12,FALSE),VLOOKUP(E99,'Country Indicator Data'!$B$3:$I$193,8,FALSE))</f>
        <v>5</v>
      </c>
      <c r="Q99" s="142">
        <f>IF(B99="Regional crisis",(IF(VLOOKUP(C99,'Regional Crises'!$B$1:$R$54,13,FALSE)="x","x",IF(VLOOKUP(C99,'Regional Crises'!$B$1:$R$54,13,FALSE)&gt;Q$7,5,IF(VLOOKUP(C99,'Regional Crises'!$B$1:$R$54,13,FALSE)&gt;Q$6,4,IF(VLOOKUP(C99,'Regional Crises'!$B$1:$R$54,13,FALSE)&gt;Q$5,3,IF(VLOOKUP(C99,'Regional Crises'!$B$1:$R$54,13,FALSE)&gt;Q$4,2,IF(VLOOKUP(C99,'Regional Crises'!$B$1:$R$54,13,FALSE)&gt;$Q$3,1,0))))))),(IF(VLOOKUP($E99,'Country Indicator Data'!$B$3:$P$193,9,FALSE)="x","x",IF(VLOOKUP($E99,'Country Indicator Data'!$B$3:$P$193,9,FALSE)&gt;Q$7,5,IF(VLOOKUP($E99,'Country Indicator Data'!$B$3:$P$193,9,FALSE)&gt;Q$6,4,IF(VLOOKUP($E99,'Country Indicator Data'!$B$3:$P$193,9,FALSE)&gt;Q$5,3,IF(VLOOKUP($E99,'Country Indicator Data'!$B$3:$P$193,9,FALSE)&gt;Q$4,2,IF(VLOOKUP($E99,'Country Indicator Data'!$B$3:$P$193,9,FALSE)&gt;$Q$3,1,0))))))))</f>
        <v>3</v>
      </c>
      <c r="R99" s="151">
        <f t="shared" si="19"/>
        <v>4</v>
      </c>
      <c r="S99" s="142">
        <f>IF(B99="Regional crisis",((IF(VLOOKUP($C99,'Regional Crises'!$B$1:$R$51,17,FALSE)="x","x",ROUND(IF(VLOOKUP($C99,'Regional Crises'!$B$1:$R$51,17,FALSE)&gt;S$126,0,IF(VLOOKUP($C99,'Regional Crises'!$B$1:$R$51,17,FALSE)&lt;S$125,5,(S$126-VLOOKUP($C99,'Regional Crises'!$B$1:$R$51,17,FALSE))/(S$126-S$125)*5)),1)))),(IF(VLOOKUP($E99,'Country Indicator Data'!$B$3:$N$193,13,FALSE)="x","x",ROUND(IF(VLOOKUP($E99,'Country Indicator Data'!$B$3:$N$193,13,FALSE)&gt;S$126,0,IF(VLOOKUP($E99,'Country Indicator Data'!$B$3:$N$193,13,FALSE)&lt;S$125,5,(S$126-VLOOKUP($E99,'Country Indicator Data'!$B$3:$N$193,13,FALSE))/(S$126-S$125)*5)),1))))</f>
        <v>4.5</v>
      </c>
      <c r="T99" s="142">
        <f>IF(B99="Regional crisis",((IF(VLOOKUP($C99,'Regional Crises'!$B$1:$R$51,14,FALSE)="x","x",ROUND(IF(VLOOKUP($C99,'Regional Crises'!$B$1:$R$51,14,FALSE)&gt;T$126,0,IF(VLOOKUP($C99,'Regional Crises'!$B$1:$R$51,14,FALSE)&lt;T$125,5,(T$126-VLOOKUP($C99,'Regional Crises'!$B$1:$R$51,14,FALSE))/(T$126-T$125)*5)),1)))),(IF(VLOOKUP($E99,'Country Indicator Data'!$B$3:$N$193,10,FALSE)="x","x",ROUND(IF(VLOOKUP($E99,'Country Indicator Data'!$B$3:$N$193,10,FALSE)&gt;T$126,0,IF(VLOOKUP($E99,'Country Indicator Data'!$B$3:$N$193,10,FALSE)&lt;T$125,5,(T$126-VLOOKUP($E99,'Country Indicator Data'!$B$3:$N$193,10,FALSE))/(T$126-T$125)*5)),1))))</f>
        <v>4.3</v>
      </c>
      <c r="U99" s="142">
        <f>IF(B99="Regional crisis",((IF(VLOOKUP($C99,'Regional Crises'!$B$1:$R$51,15,FALSE)="x","x",ROUND(IF(VLOOKUP($C99,'Regional Crises'!$B$1:$R$51,15,FALSE)&gt;U$126,0,IF(VLOOKUP($C99,'Regional Crises'!$B$1:$R$51,15,FALSE)&lt;U$125,5,(U$126-VLOOKUP($C99,'Regional Crises'!$B$1:$R$51,15,FALSE))/(U$126-U$125)*5)),1)))),(IF(VLOOKUP($E99,'Country Indicator Data'!$B$3:$N$193,11,FALSE)="x","x",ROUND(IF(VLOOKUP($E99,'Country Indicator Data'!$B$3:$N$193,11,FALSE)&gt;U$126,0,IF(VLOOKUP($E99,'Country Indicator Data'!$B$3:$N$193,11,FALSE)&lt;U$125,5,(U$126-VLOOKUP($E99,'Country Indicator Data'!$B$3:$N$193,11,FALSE))/(U$126-U$125)*5)),1))))</f>
        <v>3.9</v>
      </c>
      <c r="V99" s="142">
        <f>IF(B99="Regional crisis",((IF(VLOOKUP($C99,'Regional Crises'!$B$1:$R$51,16,FALSE)="x","x",ROUND(IF(VLOOKUP($C99,'Regional Crises'!$B$1:$R$51,16,FALSE)&gt;V$126,0,IF(VLOOKUP($C99,'Regional Crises'!$B$1:$R$51,16,FALSE)&lt;V$125,5,(V$126-VLOOKUP($C99,'Regional Crises'!$B$1:$R$51,16,FALSE))/(V$126-V$125)*5)),1)))),(IF(VLOOKUP($E99,'Country Indicator Data'!$B$3:$N$193,12,FALSE)="x","x",ROUND(IF(VLOOKUP($E99,'Country Indicator Data'!$B$3:$N$193,12,FALSE)&gt;V$126,0,IF(VLOOKUP($E99,'Country Indicator Data'!$B$3:$N$193,12,FALSE)&lt;V$125,5,(V$126-VLOOKUP($E99,'Country Indicator Data'!$B$3:$N$193,12,FALSE))/(V$126-V$125)*5)),1))))</f>
        <v>4.9000000000000004</v>
      </c>
      <c r="W99" s="151">
        <f t="shared" si="20"/>
        <v>4.4000000000000004</v>
      </c>
      <c r="X99" s="154">
        <f t="shared" si="21"/>
        <v>3</v>
      </c>
      <c r="Y99" s="142">
        <f>IF('Core Indicators'!FC93="x","x",IF('Core Indicators'!FC93&gt;=Y$7,5,IF('Core Indicators'!FC93&gt;=Y$6,4,IF('Core Indicators'!FC93&gt;=Y$5,3,IF('Core Indicators'!FC93&gt;=Y$4,2,IF('Core Indicators'!FC93&gt;=Y$3,1,0))))))</f>
        <v>5</v>
      </c>
      <c r="Z99" s="151">
        <f t="shared" si="22"/>
        <v>5</v>
      </c>
      <c r="AA99" s="144" t="str">
        <f>IF(OR('Crisis Indicator Data'!$W93="x",ISNA('Crisis Indicator Data'!$Q93)),"x",'Crisis Indicator Data'!$W93/SUM('Crisis Indicator Data'!$Q93:$U93))</f>
        <v>x</v>
      </c>
      <c r="AB99" s="148" t="str">
        <f t="shared" si="23"/>
        <v>x</v>
      </c>
      <c r="AC99" s="144">
        <f>IF(OR('Crisis Indicator Data'!$X93="x",ISNA('Crisis Indicator Data'!$Q93)),"x",'Crisis Indicator Data'!$X93/SUM('Crisis Indicator Data'!$Q93:$U93))</f>
        <v>0.12897678417884781</v>
      </c>
      <c r="AD99" s="148">
        <f t="shared" si="24"/>
        <v>3</v>
      </c>
      <c r="AE99" s="146">
        <f>'Crisis Indicator Data'!Y93</f>
        <v>2</v>
      </c>
      <c r="AF99" s="146">
        <f>'Crisis Indicator Data'!Z93</f>
        <v>3</v>
      </c>
      <c r="AG99" s="146">
        <f>'Crisis Indicator Data'!AA93</f>
        <v>3</v>
      </c>
      <c r="AH99" s="146">
        <f>'Crisis Indicator Data'!AB93</f>
        <v>0</v>
      </c>
      <c r="AI99" s="149">
        <f t="shared" si="25"/>
        <v>4</v>
      </c>
      <c r="AJ99" s="146">
        <f>'Crisis Indicator Data'!AC93</f>
        <v>0</v>
      </c>
      <c r="AK99" s="146">
        <f>'Crisis Indicator Data'!AD93</f>
        <v>2</v>
      </c>
      <c r="AL99" s="149">
        <f t="shared" si="26"/>
        <v>2</v>
      </c>
      <c r="AM99" s="146">
        <f>'Crisis Indicator Data'!AE93</f>
        <v>3</v>
      </c>
      <c r="AN99" s="146">
        <f>'Crisis Indicator Data'!AF93</f>
        <v>3</v>
      </c>
      <c r="AO99" s="146">
        <f>'Crisis Indicator Data'!AG93</f>
        <v>3</v>
      </c>
      <c r="AP99" s="149">
        <f t="shared" si="27"/>
        <v>5</v>
      </c>
      <c r="AQ99" s="152">
        <f t="shared" si="28"/>
        <v>4</v>
      </c>
      <c r="AR99" s="154">
        <f t="shared" si="29"/>
        <v>4.5</v>
      </c>
    </row>
    <row r="100" spans="1:44" ht="13.5" customHeight="1" x14ac:dyDescent="0.35">
      <c r="A100" s="1" t="str">
        <f>'Crisis Indicator Data'!A94</f>
        <v>Floods in South Sudan</v>
      </c>
      <c r="B100" s="1" t="str">
        <f>'Crisis Indicator Data'!B94</f>
        <v>Flood</v>
      </c>
      <c r="C100" s="25" t="str">
        <f>'Crisis Indicator Data'!C94</f>
        <v>SSD002</v>
      </c>
      <c r="D100" s="25" t="str">
        <f>'Crisis Indicator Data'!D94</f>
        <v>South Sudan</v>
      </c>
      <c r="E100" s="25" t="str">
        <f>'Crisis Indicator Data'!E94</f>
        <v>SSD</v>
      </c>
      <c r="F100" s="142">
        <f>IF(B100="Regional crisis",(IF(VLOOKUP($C100,'Regional Crises'!$B$1:$R$51,7,FALSE)="x","x",ROUND(IF(VLOOKUP($C100,'Regional Crises'!$B$1:$R$51,7,FALSE)&gt;$F$126,5,IF(VLOOKUP($C100,'Regional Crises'!$B$1:$R$51,7,FALSE)&lt;F$125,0,($F$126-VLOOKUP($C100,'Regional Crises'!$B$1:$R$51,7,FALSE))/($F$126-$F$125)*5)),1))),IF(VLOOKUP($E100,'Country Indicator Data'!$B$3:$N$193,3,FALSE)="x","x",ROUND(IF(VLOOKUP($E100,'Country Indicator Data'!$B$3:$N$193,3,FALSE)&gt;$F$126,5,IF(VLOOKUP($E100,'Country Indicator Data'!$B$3:$N$193,3,FALSE)&lt;$F$125,0,($F$126-VLOOKUP($E100,'Country Indicator Data'!$B$3:$N$193,3,FALSE))/($F$126-$F$125)*5)),1)))</f>
        <v>1.4</v>
      </c>
      <c r="G100" s="142">
        <f>IF(B100="Regional crisis",(IF(VLOOKUP($C100,'Regional Crises'!$B$1:$R$51,9,FALSE)="x","x",ROUND(IF(VLOOKUP($C100,'Regional Crises'!$B$1:$R$51,9,FALSE)&gt;G$126,5,IF(VLOOKUP($C100,'Regional Crises'!$B$1:$R$51,9,FALSE)&lt;G$125,0,(G$126-VLOOKUP($C100,'Regional Crises'!$B$1:$R$51,9,FALSE))/(G$126-G$125)*5)),1))),IF(VLOOKUP($E100,'Country Indicator Data'!$B$3:$N$193,5,FALSE)="x","x",ROUND(IF(VLOOKUP($E100,'Country Indicator Data'!$B$3:$N$193,5,FALSE)&gt;G$126,5,IF(VLOOKUP($E100,'Country Indicator Data'!$B$3:$N$193,5,FALSE)&lt;G$125,0,(G$126-VLOOKUP($E100,'Country Indicator Data'!$B$3:$N$193,5,FALSE))/(G$126-G$125)*5)),1)))</f>
        <v>0.8</v>
      </c>
      <c r="H100" s="143">
        <f t="shared" si="15"/>
        <v>1.1000000000000001</v>
      </c>
      <c r="I100" s="142">
        <f>IF(B100="Regional crisis",(IF(VLOOKUP($C100,'Regional Crises'!$B$1:$R$51,6,FALSE)="x","x",ROUND(IF(VLOOKUP($C100,'Regional Crises'!$B$1:$R$51,6,FALSE)&gt;I$126,5,IF(VLOOKUP($C100,'Regional Crises'!$B$1:$R$51,6,FALSE)&lt;I$125,0,5-(I$126-VLOOKUP($C100,'Regional Crises'!$B$1:$R$51,6,FALSE))/(I$126-I$125)*5)),1))),IF(VLOOKUP($E100,'Country Indicator Data'!$B$3:$N$193,2,FALSE)="x","x",ROUND(IF(VLOOKUP($E100,'Country Indicator Data'!$B$3:$N$193,2,FALSE)&gt;I$126,5,IF(VLOOKUP($E100,'Country Indicator Data'!$B$3:$N$193,2,FALSE)&lt;I$125,0,5-(I$126-VLOOKUP($E100,'Country Indicator Data'!$B$3:$N$193,2,FALSE))/(I$126-I$125)*5)),1)))</f>
        <v>0</v>
      </c>
      <c r="J100" s="142">
        <f>IF(B100="Regional crisis",(IF(VLOOKUP($C100,'Regional Crises'!$B$1:$R$51,8,FALSE)="x","x",ROUND(IF(VLOOKUP($C100,'Regional Crises'!$B$1:$R$51,8,FALSE)&gt;J$126,5,IF(VLOOKUP($C100,'Regional Crises'!$B$1:$R$51,8,FALSE)&lt;J$125,0,5-(J$126-VLOOKUP($C100,'Regional Crises'!$B$1:$R$51,8,FALSE))/(J$126-J$125)*5)),1))),IF(VLOOKUP($E100,'Country Indicator Data'!$B$3:$N$193,4,FALSE)="x","x",ROUND(IF(VLOOKUP($E100,'Country Indicator Data'!$B$3:$N$193,4,FALSE)&gt;J$126,5,IF(VLOOKUP($E100,'Country Indicator Data'!$B$3:$N$193,4,FALSE)&lt;J$125,0,5-(J$126-VLOOKUP($E100,'Country Indicator Data'!$B$3:$N$193,4,FALSE))/(J$126-J$125)*5)),1)))</f>
        <v>0</v>
      </c>
      <c r="K100" s="143">
        <f t="shared" si="16"/>
        <v>0</v>
      </c>
      <c r="L100" s="142" t="str">
        <f>IF(B100="Regional crisis",(IF(VLOOKUP($C100,'Regional Crises'!$B$1:$R$51,10,FALSE)="x","x",ROUND(IF(VLOOKUP($C100,'Regional Crises'!$B$1:$R$51,10,FALSE)&gt;L$126,5,IF(VLOOKUP($C100,'Regional Crises'!$B$1:$R$51,10,FALSE)&lt;L$125,0,5-(L$126-VLOOKUP($C100,'Regional Crises'!$B$1:$R$51,10,FALSE))/(L$126-L$125)*5)),1))),IF(VLOOKUP($E100,'Country Indicator Data'!$B$3:$N$193,6,FALSE)="x","x",ROUND(IF(VLOOKUP($E100,'Country Indicator Data'!$B$3:$N$193,6,FALSE)&gt;L$126,5,IF(VLOOKUP($E100,'Country Indicator Data'!$B$3:$N$193,6,FALSE)&lt;L$125,0,5-(L$126-VLOOKUP($E100,'Country Indicator Data'!$B$3:$N$193,6,FALSE))/(L$126-L$125)*5)),1)))</f>
        <v>x</v>
      </c>
      <c r="M100" s="142" t="str">
        <f>IF(B100="Regional crisis",(IF(VLOOKUP($C100,'Regional Crises'!$B$1:$R$51,11,FALSE)="x","x",ROUND(IF(VLOOKUP($C100,'Regional Crises'!$B$1:$R$51,11,FALSE)&gt;M$126,5,IF(VLOOKUP($C100,'Regional Crises'!$B$1:$R$51,11,FALSE)&lt;M$125,0,5-(M$126-VLOOKUP($C100,'Regional Crises'!$B$1:$R$51,11,FALSE))/(M$126-M$125)*5)),1))),IF(VLOOKUP($E100,'Country Indicator Data'!$B$3:$N$193,7,FALSE)="x","x",ROUND(IF(VLOOKUP($E100,'Country Indicator Data'!$B$3:$N$193,7,FALSE)&gt;M$126,5,IF(VLOOKUP($E100,'Country Indicator Data'!$B$3:$N$193,7,FALSE)&lt;M$125,0,5-(M$126-VLOOKUP($E100,'Country Indicator Data'!$B$3:$N$193,7,FALSE))/(M$126-M$125)*5)),1)))</f>
        <v>x</v>
      </c>
      <c r="N100" s="143" t="str">
        <f t="shared" si="17"/>
        <v>x</v>
      </c>
      <c r="O100" s="151">
        <f t="shared" si="18"/>
        <v>0.55000000000000004</v>
      </c>
      <c r="P100" s="142">
        <f>IF(B100="Regional crisis",VLOOKUP(C100,'Regional Crises'!$B$1:$R$54,12,FALSE),VLOOKUP(E100,'Country Indicator Data'!$B$3:$I$193,8,FALSE))</f>
        <v>5</v>
      </c>
      <c r="Q100" s="142">
        <f>IF(B100="Regional crisis",(IF(VLOOKUP(C100,'Regional Crises'!$B$1:$R$54,13,FALSE)="x","x",IF(VLOOKUP(C100,'Regional Crises'!$B$1:$R$54,13,FALSE)&gt;Q$7,5,IF(VLOOKUP(C100,'Regional Crises'!$B$1:$R$54,13,FALSE)&gt;Q$6,4,IF(VLOOKUP(C100,'Regional Crises'!$B$1:$R$54,13,FALSE)&gt;Q$5,3,IF(VLOOKUP(C100,'Regional Crises'!$B$1:$R$54,13,FALSE)&gt;Q$4,2,IF(VLOOKUP(C100,'Regional Crises'!$B$1:$R$54,13,FALSE)&gt;$Q$3,1,0))))))),(IF(VLOOKUP($E100,'Country Indicator Data'!$B$3:$P$193,9,FALSE)="x","x",IF(VLOOKUP($E100,'Country Indicator Data'!$B$3:$P$193,9,FALSE)&gt;Q$7,5,IF(VLOOKUP($E100,'Country Indicator Data'!$B$3:$P$193,9,FALSE)&gt;Q$6,4,IF(VLOOKUP($E100,'Country Indicator Data'!$B$3:$P$193,9,FALSE)&gt;Q$5,3,IF(VLOOKUP($E100,'Country Indicator Data'!$B$3:$P$193,9,FALSE)&gt;Q$4,2,IF(VLOOKUP($E100,'Country Indicator Data'!$B$3:$P$193,9,FALSE)&gt;$Q$3,1,0))))))))</f>
        <v>3</v>
      </c>
      <c r="R100" s="151">
        <f t="shared" si="19"/>
        <v>4</v>
      </c>
      <c r="S100" s="142">
        <f>IF(B100="Regional crisis",((IF(VLOOKUP($C100,'Regional Crises'!$B$1:$R$51,17,FALSE)="x","x",ROUND(IF(VLOOKUP($C100,'Regional Crises'!$B$1:$R$51,17,FALSE)&gt;S$126,0,IF(VLOOKUP($C100,'Regional Crises'!$B$1:$R$51,17,FALSE)&lt;S$125,5,(S$126-VLOOKUP($C100,'Regional Crises'!$B$1:$R$51,17,FALSE))/(S$126-S$125)*5)),1)))),(IF(VLOOKUP($E100,'Country Indicator Data'!$B$3:$N$193,13,FALSE)="x","x",ROUND(IF(VLOOKUP($E100,'Country Indicator Data'!$B$3:$N$193,13,FALSE)&gt;S$126,0,IF(VLOOKUP($E100,'Country Indicator Data'!$B$3:$N$193,13,FALSE)&lt;S$125,5,(S$126-VLOOKUP($E100,'Country Indicator Data'!$B$3:$N$193,13,FALSE))/(S$126-S$125)*5)),1))))</f>
        <v>4.5</v>
      </c>
      <c r="T100" s="142">
        <f>IF(B100="Regional crisis",((IF(VLOOKUP($C100,'Regional Crises'!$B$1:$R$51,14,FALSE)="x","x",ROUND(IF(VLOOKUP($C100,'Regional Crises'!$B$1:$R$51,14,FALSE)&gt;T$126,0,IF(VLOOKUP($C100,'Regional Crises'!$B$1:$R$51,14,FALSE)&lt;T$125,5,(T$126-VLOOKUP($C100,'Regional Crises'!$B$1:$R$51,14,FALSE))/(T$126-T$125)*5)),1)))),(IF(VLOOKUP($E100,'Country Indicator Data'!$B$3:$N$193,10,FALSE)="x","x",ROUND(IF(VLOOKUP($E100,'Country Indicator Data'!$B$3:$N$193,10,FALSE)&gt;T$126,0,IF(VLOOKUP($E100,'Country Indicator Data'!$B$3:$N$193,10,FALSE)&lt;T$125,5,(T$126-VLOOKUP($E100,'Country Indicator Data'!$B$3:$N$193,10,FALSE))/(T$126-T$125)*5)),1))))</f>
        <v>4.3</v>
      </c>
      <c r="U100" s="142">
        <f>IF(B100="Regional crisis",((IF(VLOOKUP($C100,'Regional Crises'!$B$1:$R$51,15,FALSE)="x","x",ROUND(IF(VLOOKUP($C100,'Regional Crises'!$B$1:$R$51,15,FALSE)&gt;U$126,0,IF(VLOOKUP($C100,'Regional Crises'!$B$1:$R$51,15,FALSE)&lt;U$125,5,(U$126-VLOOKUP($C100,'Regional Crises'!$B$1:$R$51,15,FALSE))/(U$126-U$125)*5)),1)))),(IF(VLOOKUP($E100,'Country Indicator Data'!$B$3:$N$193,11,FALSE)="x","x",ROUND(IF(VLOOKUP($E100,'Country Indicator Data'!$B$3:$N$193,11,FALSE)&gt;U$126,0,IF(VLOOKUP($E100,'Country Indicator Data'!$B$3:$N$193,11,FALSE)&lt;U$125,5,(U$126-VLOOKUP($E100,'Country Indicator Data'!$B$3:$N$193,11,FALSE))/(U$126-U$125)*5)),1))))</f>
        <v>3.9</v>
      </c>
      <c r="V100" s="142">
        <f>IF(B100="Regional crisis",((IF(VLOOKUP($C100,'Regional Crises'!$B$1:$R$51,16,FALSE)="x","x",ROUND(IF(VLOOKUP($C100,'Regional Crises'!$B$1:$R$51,16,FALSE)&gt;V$126,0,IF(VLOOKUP($C100,'Regional Crises'!$B$1:$R$51,16,FALSE)&lt;V$125,5,(V$126-VLOOKUP($C100,'Regional Crises'!$B$1:$R$51,16,FALSE))/(V$126-V$125)*5)),1)))),(IF(VLOOKUP($E100,'Country Indicator Data'!$B$3:$N$193,12,FALSE)="x","x",ROUND(IF(VLOOKUP($E100,'Country Indicator Data'!$B$3:$N$193,12,FALSE)&gt;V$126,0,IF(VLOOKUP($E100,'Country Indicator Data'!$B$3:$N$193,12,FALSE)&lt;V$125,5,(V$126-VLOOKUP($E100,'Country Indicator Data'!$B$3:$N$193,12,FALSE))/(V$126-V$125)*5)),1))))</f>
        <v>4.9000000000000004</v>
      </c>
      <c r="W100" s="151">
        <f t="shared" si="20"/>
        <v>4.4000000000000004</v>
      </c>
      <c r="X100" s="154">
        <f t="shared" si="21"/>
        <v>3</v>
      </c>
      <c r="Y100" s="142">
        <f>IF('Core Indicators'!FC94="x","x",IF('Core Indicators'!FC94&gt;=Y$7,5,IF('Core Indicators'!FC94&gt;=Y$6,4,IF('Core Indicators'!FC94&gt;=Y$5,3,IF('Core Indicators'!FC94&gt;=Y$4,2,IF('Core Indicators'!FC94&gt;=Y$3,1,0))))))</f>
        <v>5</v>
      </c>
      <c r="Z100" s="151">
        <f t="shared" si="22"/>
        <v>5</v>
      </c>
      <c r="AA100" s="144" t="e">
        <f>IF(OR('Crisis Indicator Data'!$W94="x",ISNA('Crisis Indicator Data'!$Q94)),"x",'Crisis Indicator Data'!$W94/SUM('Crisis Indicator Data'!$Q94:$U94))</f>
        <v>#N/A</v>
      </c>
      <c r="AB100" s="148" t="e">
        <f t="shared" si="23"/>
        <v>#N/A</v>
      </c>
      <c r="AC100" s="144" t="e">
        <f>IF(OR('Crisis Indicator Data'!$X94="x",ISNA('Crisis Indicator Data'!$Q94)),"x",'Crisis Indicator Data'!$X94/SUM('Crisis Indicator Data'!$Q94:$U94))</f>
        <v>#N/A</v>
      </c>
      <c r="AD100" s="148" t="e">
        <f t="shared" si="24"/>
        <v>#N/A</v>
      </c>
      <c r="AE100" s="146">
        <f>'Crisis Indicator Data'!Y94</f>
        <v>2</v>
      </c>
      <c r="AF100" s="146">
        <f>'Crisis Indicator Data'!Z94</f>
        <v>3</v>
      </c>
      <c r="AG100" s="146">
        <f>'Crisis Indicator Data'!AA94</f>
        <v>3</v>
      </c>
      <c r="AH100" s="146">
        <f>'Crisis Indicator Data'!AB94</f>
        <v>0</v>
      </c>
      <c r="AI100" s="149">
        <f t="shared" si="25"/>
        <v>4</v>
      </c>
      <c r="AJ100" s="146">
        <f>'Crisis Indicator Data'!AC94</f>
        <v>0</v>
      </c>
      <c r="AK100" s="146">
        <f>'Crisis Indicator Data'!AD94</f>
        <v>2</v>
      </c>
      <c r="AL100" s="149">
        <f t="shared" si="26"/>
        <v>2</v>
      </c>
      <c r="AM100" s="146">
        <f>'Crisis Indicator Data'!AE94</f>
        <v>3</v>
      </c>
      <c r="AN100" s="146">
        <f>'Crisis Indicator Data'!AF94</f>
        <v>3</v>
      </c>
      <c r="AO100" s="146">
        <f>'Crisis Indicator Data'!AG94</f>
        <v>3</v>
      </c>
      <c r="AP100" s="149">
        <f t="shared" si="27"/>
        <v>5</v>
      </c>
      <c r="AQ100" s="152">
        <f t="shared" si="28"/>
        <v>4</v>
      </c>
      <c r="AR100" s="154">
        <f t="shared" si="29"/>
        <v>4.5</v>
      </c>
    </row>
    <row r="101" spans="1:44" ht="13.5" customHeight="1" x14ac:dyDescent="0.35">
      <c r="A101" s="1" t="str">
        <f>'Crisis Indicator Data'!A95</f>
        <v>Complex crisis in Sudan</v>
      </c>
      <c r="B101" s="1" t="str">
        <f>'Crisis Indicator Data'!B95</f>
        <v>Complex crisis</v>
      </c>
      <c r="C101" s="25" t="str">
        <f>'Crisis Indicator Data'!C95</f>
        <v>SDN001</v>
      </c>
      <c r="D101" s="25" t="str">
        <f>'Crisis Indicator Data'!D95</f>
        <v>Sudan</v>
      </c>
      <c r="E101" s="25" t="str">
        <f>'Crisis Indicator Data'!E95</f>
        <v>SDN</v>
      </c>
      <c r="F101" s="142">
        <f>IF(B101="Regional crisis",(IF(VLOOKUP($C101,'Regional Crises'!$B$1:$R$51,7,FALSE)="x","x",ROUND(IF(VLOOKUP($C101,'Regional Crises'!$B$1:$R$51,7,FALSE)&gt;$F$126,5,IF(VLOOKUP($C101,'Regional Crises'!$B$1:$R$51,7,FALSE)&lt;F$125,0,($F$126-VLOOKUP($C101,'Regional Crises'!$B$1:$R$51,7,FALSE))/($F$126-$F$125)*5)),1))),IF(VLOOKUP($E101,'Country Indicator Data'!$B$3:$N$193,3,FALSE)="x","x",ROUND(IF(VLOOKUP($E101,'Country Indicator Data'!$B$3:$N$193,3,FALSE)&gt;$F$126,5,IF(VLOOKUP($E101,'Country Indicator Data'!$B$3:$N$193,3,FALSE)&lt;$F$125,0,($F$126-VLOOKUP($E101,'Country Indicator Data'!$B$3:$N$193,3,FALSE))/($F$126-$F$125)*5)),1)))</f>
        <v>3.6</v>
      </c>
      <c r="G101" s="142">
        <f>IF(B101="Regional crisis",(IF(VLOOKUP($C101,'Regional Crises'!$B$1:$R$51,9,FALSE)="x","x",ROUND(IF(VLOOKUP($C101,'Regional Crises'!$B$1:$R$51,9,FALSE)&gt;G$126,5,IF(VLOOKUP($C101,'Regional Crises'!$B$1:$R$51,9,FALSE)&lt;G$125,0,(G$126-VLOOKUP($C101,'Regional Crises'!$B$1:$R$51,9,FALSE))/(G$126-G$125)*5)),1))),IF(VLOOKUP($E101,'Country Indicator Data'!$B$3:$N$193,5,FALSE)="x","x",ROUND(IF(VLOOKUP($E101,'Country Indicator Data'!$B$3:$N$193,5,FALSE)&gt;G$126,5,IF(VLOOKUP($E101,'Country Indicator Data'!$B$3:$N$193,5,FALSE)&lt;G$125,0,(G$126-VLOOKUP($E101,'Country Indicator Data'!$B$3:$N$193,5,FALSE))/(G$126-G$125)*5)),1)))</f>
        <v>3.9</v>
      </c>
      <c r="H101" s="143">
        <f t="shared" si="15"/>
        <v>3.75</v>
      </c>
      <c r="I101" s="142">
        <f>IF(B101="Regional crisis",(IF(VLOOKUP($C101,'Regional Crises'!$B$1:$R$51,6,FALSE)="x","x",ROUND(IF(VLOOKUP($C101,'Regional Crises'!$B$1:$R$51,6,FALSE)&gt;I$126,5,IF(VLOOKUP($C101,'Regional Crises'!$B$1:$R$51,6,FALSE)&lt;I$125,0,5-(I$126-VLOOKUP($C101,'Regional Crises'!$B$1:$R$51,6,FALSE))/(I$126-I$125)*5)),1))),IF(VLOOKUP($E101,'Country Indicator Data'!$B$3:$N$193,2,FALSE)="x","x",ROUND(IF(VLOOKUP($E101,'Country Indicator Data'!$B$3:$N$193,2,FALSE)&gt;I$126,5,IF(VLOOKUP($E101,'Country Indicator Data'!$B$3:$N$193,2,FALSE)&lt;I$125,0,5-(I$126-VLOOKUP($E101,'Country Indicator Data'!$B$3:$N$193,2,FALSE))/(I$126-I$125)*5)),1)))</f>
        <v>4.3</v>
      </c>
      <c r="J101" s="142">
        <f>IF(B101="Regional crisis",(IF(VLOOKUP($C101,'Regional Crises'!$B$1:$R$51,8,FALSE)="x","x",ROUND(IF(VLOOKUP($C101,'Regional Crises'!$B$1:$R$51,8,FALSE)&gt;J$126,5,IF(VLOOKUP($C101,'Regional Crises'!$B$1:$R$51,8,FALSE)&lt;J$125,0,5-(J$126-VLOOKUP($C101,'Regional Crises'!$B$1:$R$51,8,FALSE))/(J$126-J$125)*5)),1))),IF(VLOOKUP($E101,'Country Indicator Data'!$B$3:$N$193,4,FALSE)="x","x",ROUND(IF(VLOOKUP($E101,'Country Indicator Data'!$B$3:$N$193,4,FALSE)&gt;J$126,5,IF(VLOOKUP($E101,'Country Indicator Data'!$B$3:$N$193,4,FALSE)&lt;J$125,0,5-(J$126-VLOOKUP($E101,'Country Indicator Data'!$B$3:$N$193,4,FALSE))/(J$126-J$125)*5)),1)))</f>
        <v>5</v>
      </c>
      <c r="K101" s="143">
        <f t="shared" si="16"/>
        <v>4.6500000000000004</v>
      </c>
      <c r="L101" s="142">
        <f>IF(B101="Regional crisis",(IF(VLOOKUP($C101,'Regional Crises'!$B$1:$R$51,10,FALSE)="x","x",ROUND(IF(VLOOKUP($C101,'Regional Crises'!$B$1:$R$51,10,FALSE)&gt;L$126,5,IF(VLOOKUP($C101,'Regional Crises'!$B$1:$R$51,10,FALSE)&lt;L$125,0,5-(L$126-VLOOKUP($C101,'Regional Crises'!$B$1:$R$51,10,FALSE))/(L$126-L$125)*5)),1))),IF(VLOOKUP($E101,'Country Indicator Data'!$B$3:$N$193,6,FALSE)="x","x",ROUND(IF(VLOOKUP($E101,'Country Indicator Data'!$B$3:$N$193,6,FALSE)&gt;L$126,5,IF(VLOOKUP($E101,'Country Indicator Data'!$B$3:$N$193,6,FALSE)&lt;L$125,0,5-(L$126-VLOOKUP($E101,'Country Indicator Data'!$B$3:$N$193,6,FALSE))/(L$126-L$125)*5)),1)))</f>
        <v>3.8</v>
      </c>
      <c r="M101" s="142">
        <f>IF(B101="Regional crisis",(IF(VLOOKUP($C101,'Regional Crises'!$B$1:$R$51,11,FALSE)="x","x",ROUND(IF(VLOOKUP($C101,'Regional Crises'!$B$1:$R$51,11,FALSE)&gt;M$126,5,IF(VLOOKUP($C101,'Regional Crises'!$B$1:$R$51,11,FALSE)&lt;M$125,0,5-(M$126-VLOOKUP($C101,'Regional Crises'!$B$1:$R$51,11,FALSE))/(M$126-M$125)*5)),1))),IF(VLOOKUP($E101,'Country Indicator Data'!$B$3:$N$193,7,FALSE)="x","x",ROUND(IF(VLOOKUP($E101,'Country Indicator Data'!$B$3:$N$193,7,FALSE)&gt;M$126,5,IF(VLOOKUP($E101,'Country Indicator Data'!$B$3:$N$193,7,FALSE)&lt;M$125,0,5-(M$126-VLOOKUP($E101,'Country Indicator Data'!$B$3:$N$193,7,FALSE))/(M$126-M$125)*5)),1)))</f>
        <v>1.3</v>
      </c>
      <c r="N101" s="143">
        <f t="shared" si="17"/>
        <v>2.5499999999999998</v>
      </c>
      <c r="O101" s="151">
        <f t="shared" si="18"/>
        <v>3.65</v>
      </c>
      <c r="P101" s="142">
        <f>IF(B101="Regional crisis",VLOOKUP(C101,'Regional Crises'!$B$1:$R$54,12,FALSE),VLOOKUP(E101,'Country Indicator Data'!$B$3:$I$193,8,FALSE))</f>
        <v>5</v>
      </c>
      <c r="Q101" s="142">
        <f>IF(B101="Regional crisis",(IF(VLOOKUP(C101,'Regional Crises'!$B$1:$R$54,13,FALSE)="x","x",IF(VLOOKUP(C101,'Regional Crises'!$B$1:$R$54,13,FALSE)&gt;Q$7,5,IF(VLOOKUP(C101,'Regional Crises'!$B$1:$R$54,13,FALSE)&gt;Q$6,4,IF(VLOOKUP(C101,'Regional Crises'!$B$1:$R$54,13,FALSE)&gt;Q$5,3,IF(VLOOKUP(C101,'Regional Crises'!$B$1:$R$54,13,FALSE)&gt;Q$4,2,IF(VLOOKUP(C101,'Regional Crises'!$B$1:$R$54,13,FALSE)&gt;$Q$3,1,0))))))),(IF(VLOOKUP($E101,'Country Indicator Data'!$B$3:$P$193,9,FALSE)="x","x",IF(VLOOKUP($E101,'Country Indicator Data'!$B$3:$P$193,9,FALSE)&gt;Q$7,5,IF(VLOOKUP($E101,'Country Indicator Data'!$B$3:$P$193,9,FALSE)&gt;Q$6,4,IF(VLOOKUP($E101,'Country Indicator Data'!$B$3:$P$193,9,FALSE)&gt;Q$5,3,IF(VLOOKUP($E101,'Country Indicator Data'!$B$3:$P$193,9,FALSE)&gt;Q$4,2,IF(VLOOKUP($E101,'Country Indicator Data'!$B$3:$P$193,9,FALSE)&gt;$Q$3,1,0))))))))</f>
        <v>3</v>
      </c>
      <c r="R101" s="151">
        <f t="shared" si="19"/>
        <v>4</v>
      </c>
      <c r="S101" s="142">
        <f>IF(B101="Regional crisis",((IF(VLOOKUP($C101,'Regional Crises'!$B$1:$R$51,17,FALSE)="x","x",ROUND(IF(VLOOKUP($C101,'Regional Crises'!$B$1:$R$51,17,FALSE)&gt;S$126,0,IF(VLOOKUP($C101,'Regional Crises'!$B$1:$R$51,17,FALSE)&lt;S$125,5,(S$126-VLOOKUP($C101,'Regional Crises'!$B$1:$R$51,17,FALSE))/(S$126-S$125)*5)),1)))),(IF(VLOOKUP($E101,'Country Indicator Data'!$B$3:$N$193,13,FALSE)="x","x",ROUND(IF(VLOOKUP($E101,'Country Indicator Data'!$B$3:$N$193,13,FALSE)&gt;S$126,0,IF(VLOOKUP($E101,'Country Indicator Data'!$B$3:$N$193,13,FALSE)&lt;S$125,5,(S$126-VLOOKUP($E101,'Country Indicator Data'!$B$3:$N$193,13,FALSE))/(S$126-S$125)*5)),1))))</f>
        <v>4.3</v>
      </c>
      <c r="T101" s="142">
        <f>IF(B101="Regional crisis",((IF(VLOOKUP($C101,'Regional Crises'!$B$1:$R$51,14,FALSE)="x","x",ROUND(IF(VLOOKUP($C101,'Regional Crises'!$B$1:$R$51,14,FALSE)&gt;T$126,0,IF(VLOOKUP($C101,'Regional Crises'!$B$1:$R$51,14,FALSE)&lt;T$125,5,(T$126-VLOOKUP($C101,'Regional Crises'!$B$1:$R$51,14,FALSE))/(T$126-T$125)*5)),1)))),(IF(VLOOKUP($E101,'Country Indicator Data'!$B$3:$N$193,10,FALSE)="x","x",ROUND(IF(VLOOKUP($E101,'Country Indicator Data'!$B$3:$N$193,10,FALSE)&gt;T$126,0,IF(VLOOKUP($E101,'Country Indicator Data'!$B$3:$N$193,10,FALSE)&lt;T$125,5,(T$126-VLOOKUP($E101,'Country Indicator Data'!$B$3:$N$193,10,FALSE))/(T$126-T$125)*5)),1))))</f>
        <v>3.7</v>
      </c>
      <c r="U101" s="142">
        <f>IF(B101="Regional crisis",((IF(VLOOKUP($C101,'Regional Crises'!$B$1:$R$51,15,FALSE)="x","x",ROUND(IF(VLOOKUP($C101,'Regional Crises'!$B$1:$R$51,15,FALSE)&gt;U$126,0,IF(VLOOKUP($C101,'Regional Crises'!$B$1:$R$51,15,FALSE)&lt;U$125,5,(U$126-VLOOKUP($C101,'Regional Crises'!$B$1:$R$51,15,FALSE))/(U$126-U$125)*5)),1)))),(IF(VLOOKUP($E101,'Country Indicator Data'!$B$3:$N$193,11,FALSE)="x","x",ROUND(IF(VLOOKUP($E101,'Country Indicator Data'!$B$3:$N$193,11,FALSE)&gt;U$126,0,IF(VLOOKUP($E101,'Country Indicator Data'!$B$3:$N$193,11,FALSE)&lt;U$125,5,(U$126-VLOOKUP($E101,'Country Indicator Data'!$B$3:$N$193,11,FALSE))/(U$126-U$125)*5)),1))))</f>
        <v>4.0999999999999996</v>
      </c>
      <c r="V101" s="142">
        <f>IF(B101="Regional crisis",((IF(VLOOKUP($C101,'Regional Crises'!$B$1:$R$51,16,FALSE)="x","x",ROUND(IF(VLOOKUP($C101,'Regional Crises'!$B$1:$R$51,16,FALSE)&gt;V$126,0,IF(VLOOKUP($C101,'Regional Crises'!$B$1:$R$51,16,FALSE)&lt;V$125,5,(V$126-VLOOKUP($C101,'Regional Crises'!$B$1:$R$51,16,FALSE))/(V$126-V$125)*5)),1)))),(IF(VLOOKUP($E101,'Country Indicator Data'!$B$3:$N$193,12,FALSE)="x","x",ROUND(IF(VLOOKUP($E101,'Country Indicator Data'!$B$3:$N$193,12,FALSE)&gt;V$126,0,IF(VLOOKUP($E101,'Country Indicator Data'!$B$3:$N$193,12,FALSE)&lt;V$125,5,(V$126-VLOOKUP($E101,'Country Indicator Data'!$B$3:$N$193,12,FALSE))/(V$126-V$125)*5)),1))))</f>
        <v>4.5999999999999996</v>
      </c>
      <c r="W101" s="151">
        <f t="shared" si="20"/>
        <v>4.2</v>
      </c>
      <c r="X101" s="154">
        <f t="shared" si="21"/>
        <v>4</v>
      </c>
      <c r="Y101" s="142">
        <f>IF('Core Indicators'!FC95="x","x",IF('Core Indicators'!FC95&gt;=Y$7,5,IF('Core Indicators'!FC95&gt;=Y$6,4,IF('Core Indicators'!FC95&gt;=Y$5,3,IF('Core Indicators'!FC95&gt;=Y$4,2,IF('Core Indicators'!FC95&gt;=Y$3,1,0))))))</f>
        <v>5</v>
      </c>
      <c r="Z101" s="151">
        <f t="shared" si="22"/>
        <v>5</v>
      </c>
      <c r="AA101" s="144" t="str">
        <f>IF(OR('Crisis Indicator Data'!$W95="x",ISNA('Crisis Indicator Data'!$Q95)),"x",'Crisis Indicator Data'!$W95/SUM('Crisis Indicator Data'!$Q95:$U95))</f>
        <v>x</v>
      </c>
      <c r="AB101" s="148" t="str">
        <f t="shared" si="23"/>
        <v>x</v>
      </c>
      <c r="AC101" s="144" t="str">
        <f>IF(OR('Crisis Indicator Data'!$X95="x",ISNA('Crisis Indicator Data'!$Q95)),"x",'Crisis Indicator Data'!$X95/SUM('Crisis Indicator Data'!$Q95:$U95))</f>
        <v>x</v>
      </c>
      <c r="AD101" s="148" t="str">
        <f t="shared" si="24"/>
        <v>x</v>
      </c>
      <c r="AE101" s="146">
        <f>'Crisis Indicator Data'!Y95</f>
        <v>2</v>
      </c>
      <c r="AF101" s="146">
        <f>'Crisis Indicator Data'!Z95</f>
        <v>2</v>
      </c>
      <c r="AG101" s="146">
        <f>'Crisis Indicator Data'!AA95</f>
        <v>2</v>
      </c>
      <c r="AH101" s="146">
        <f>'Crisis Indicator Data'!AB95</f>
        <v>2</v>
      </c>
      <c r="AI101" s="149">
        <f t="shared" si="25"/>
        <v>4</v>
      </c>
      <c r="AJ101" s="146">
        <f>'Crisis Indicator Data'!AC95</f>
        <v>2</v>
      </c>
      <c r="AK101" s="146">
        <f>'Crisis Indicator Data'!AD95</f>
        <v>2</v>
      </c>
      <c r="AL101" s="149">
        <f t="shared" si="26"/>
        <v>4</v>
      </c>
      <c r="AM101" s="146">
        <f>'Crisis Indicator Data'!AE95</f>
        <v>2</v>
      </c>
      <c r="AN101" s="146">
        <f>'Crisis Indicator Data'!AF95</f>
        <v>2</v>
      </c>
      <c r="AO101" s="146">
        <f>'Crisis Indicator Data'!AG95</f>
        <v>3</v>
      </c>
      <c r="AP101" s="149">
        <f t="shared" si="27"/>
        <v>5</v>
      </c>
      <c r="AQ101" s="152">
        <f t="shared" si="28"/>
        <v>4</v>
      </c>
      <c r="AR101" s="154">
        <f t="shared" si="29"/>
        <v>4.5</v>
      </c>
    </row>
    <row r="102" spans="1:44" ht="13.5" customHeight="1" x14ac:dyDescent="0.35">
      <c r="A102" s="1" t="str">
        <f>'Crisis Indicator Data'!A96</f>
        <v>Eritrean refugees in Sudan</v>
      </c>
      <c r="B102" s="1" t="str">
        <f>'Crisis Indicator Data'!B96</f>
        <v>International displacement</v>
      </c>
      <c r="C102" s="25" t="str">
        <f>'Crisis Indicator Data'!C96</f>
        <v>SDN003</v>
      </c>
      <c r="D102" s="25" t="str">
        <f>'Crisis Indicator Data'!D96</f>
        <v>Sudan</v>
      </c>
      <c r="E102" s="25" t="str">
        <f>'Crisis Indicator Data'!E96</f>
        <v>SDN</v>
      </c>
      <c r="F102" s="142">
        <f>IF(B102="Regional crisis",(IF(VLOOKUP($C102,'Regional Crises'!$B$1:$R$51,7,FALSE)="x","x",ROUND(IF(VLOOKUP($C102,'Regional Crises'!$B$1:$R$51,7,FALSE)&gt;$F$126,5,IF(VLOOKUP($C102,'Regional Crises'!$B$1:$R$51,7,FALSE)&lt;F$125,0,($F$126-VLOOKUP($C102,'Regional Crises'!$B$1:$R$51,7,FALSE))/($F$126-$F$125)*5)),1))),IF(VLOOKUP($E102,'Country Indicator Data'!$B$3:$N$193,3,FALSE)="x","x",ROUND(IF(VLOOKUP($E102,'Country Indicator Data'!$B$3:$N$193,3,FALSE)&gt;$F$126,5,IF(VLOOKUP($E102,'Country Indicator Data'!$B$3:$N$193,3,FALSE)&lt;$F$125,0,($F$126-VLOOKUP($E102,'Country Indicator Data'!$B$3:$N$193,3,FALSE))/($F$126-$F$125)*5)),1)))</f>
        <v>3.6</v>
      </c>
      <c r="G102" s="142">
        <f>IF(B102="Regional crisis",(IF(VLOOKUP($C102,'Regional Crises'!$B$1:$R$51,9,FALSE)="x","x",ROUND(IF(VLOOKUP($C102,'Regional Crises'!$B$1:$R$51,9,FALSE)&gt;G$126,5,IF(VLOOKUP($C102,'Regional Crises'!$B$1:$R$51,9,FALSE)&lt;G$125,0,(G$126-VLOOKUP($C102,'Regional Crises'!$B$1:$R$51,9,FALSE))/(G$126-G$125)*5)),1))),IF(VLOOKUP($E102,'Country Indicator Data'!$B$3:$N$193,5,FALSE)="x","x",ROUND(IF(VLOOKUP($E102,'Country Indicator Data'!$B$3:$N$193,5,FALSE)&gt;G$126,5,IF(VLOOKUP($E102,'Country Indicator Data'!$B$3:$N$193,5,FALSE)&lt;G$125,0,(G$126-VLOOKUP($E102,'Country Indicator Data'!$B$3:$N$193,5,FALSE))/(G$126-G$125)*5)),1)))</f>
        <v>3.9</v>
      </c>
      <c r="H102" s="143">
        <f t="shared" si="15"/>
        <v>3.75</v>
      </c>
      <c r="I102" s="142">
        <f>IF(B102="Regional crisis",(IF(VLOOKUP($C102,'Regional Crises'!$B$1:$R$51,6,FALSE)="x","x",ROUND(IF(VLOOKUP($C102,'Regional Crises'!$B$1:$R$51,6,FALSE)&gt;I$126,5,IF(VLOOKUP($C102,'Regional Crises'!$B$1:$R$51,6,FALSE)&lt;I$125,0,5-(I$126-VLOOKUP($C102,'Regional Crises'!$B$1:$R$51,6,FALSE))/(I$126-I$125)*5)),1))),IF(VLOOKUP($E102,'Country Indicator Data'!$B$3:$N$193,2,FALSE)="x","x",ROUND(IF(VLOOKUP($E102,'Country Indicator Data'!$B$3:$N$193,2,FALSE)&gt;I$126,5,IF(VLOOKUP($E102,'Country Indicator Data'!$B$3:$N$193,2,FALSE)&lt;I$125,0,5-(I$126-VLOOKUP($E102,'Country Indicator Data'!$B$3:$N$193,2,FALSE))/(I$126-I$125)*5)),1)))</f>
        <v>4.3</v>
      </c>
      <c r="J102" s="142">
        <f>IF(B102="Regional crisis",(IF(VLOOKUP($C102,'Regional Crises'!$B$1:$R$51,8,FALSE)="x","x",ROUND(IF(VLOOKUP($C102,'Regional Crises'!$B$1:$R$51,8,FALSE)&gt;J$126,5,IF(VLOOKUP($C102,'Regional Crises'!$B$1:$R$51,8,FALSE)&lt;J$125,0,5-(J$126-VLOOKUP($C102,'Regional Crises'!$B$1:$R$51,8,FALSE))/(J$126-J$125)*5)),1))),IF(VLOOKUP($E102,'Country Indicator Data'!$B$3:$N$193,4,FALSE)="x","x",ROUND(IF(VLOOKUP($E102,'Country Indicator Data'!$B$3:$N$193,4,FALSE)&gt;J$126,5,IF(VLOOKUP($E102,'Country Indicator Data'!$B$3:$N$193,4,FALSE)&lt;J$125,0,5-(J$126-VLOOKUP($E102,'Country Indicator Data'!$B$3:$N$193,4,FALSE))/(J$126-J$125)*5)),1)))</f>
        <v>5</v>
      </c>
      <c r="K102" s="143">
        <f t="shared" si="16"/>
        <v>4.6500000000000004</v>
      </c>
      <c r="L102" s="142">
        <f>IF(B102="Regional crisis",(IF(VLOOKUP($C102,'Regional Crises'!$B$1:$R$51,10,FALSE)="x","x",ROUND(IF(VLOOKUP($C102,'Regional Crises'!$B$1:$R$51,10,FALSE)&gt;L$126,5,IF(VLOOKUP($C102,'Regional Crises'!$B$1:$R$51,10,FALSE)&lt;L$125,0,5-(L$126-VLOOKUP($C102,'Regional Crises'!$B$1:$R$51,10,FALSE))/(L$126-L$125)*5)),1))),IF(VLOOKUP($E102,'Country Indicator Data'!$B$3:$N$193,6,FALSE)="x","x",ROUND(IF(VLOOKUP($E102,'Country Indicator Data'!$B$3:$N$193,6,FALSE)&gt;L$126,5,IF(VLOOKUP($E102,'Country Indicator Data'!$B$3:$N$193,6,FALSE)&lt;L$125,0,5-(L$126-VLOOKUP($E102,'Country Indicator Data'!$B$3:$N$193,6,FALSE))/(L$126-L$125)*5)),1)))</f>
        <v>3.8</v>
      </c>
      <c r="M102" s="142">
        <f>IF(B102="Regional crisis",(IF(VLOOKUP($C102,'Regional Crises'!$B$1:$R$51,11,FALSE)="x","x",ROUND(IF(VLOOKUP($C102,'Regional Crises'!$B$1:$R$51,11,FALSE)&gt;M$126,5,IF(VLOOKUP($C102,'Regional Crises'!$B$1:$R$51,11,FALSE)&lt;M$125,0,5-(M$126-VLOOKUP($C102,'Regional Crises'!$B$1:$R$51,11,FALSE))/(M$126-M$125)*5)),1))),IF(VLOOKUP($E102,'Country Indicator Data'!$B$3:$N$193,7,FALSE)="x","x",ROUND(IF(VLOOKUP($E102,'Country Indicator Data'!$B$3:$N$193,7,FALSE)&gt;M$126,5,IF(VLOOKUP($E102,'Country Indicator Data'!$B$3:$N$193,7,FALSE)&lt;M$125,0,5-(M$126-VLOOKUP($E102,'Country Indicator Data'!$B$3:$N$193,7,FALSE))/(M$126-M$125)*5)),1)))</f>
        <v>1.3</v>
      </c>
      <c r="N102" s="143">
        <f t="shared" si="17"/>
        <v>2.5499999999999998</v>
      </c>
      <c r="O102" s="151">
        <f t="shared" si="18"/>
        <v>3.65</v>
      </c>
      <c r="P102" s="142">
        <f>IF(B102="Regional crisis",VLOOKUP(C102,'Regional Crises'!$B$1:$R$54,12,FALSE),VLOOKUP(E102,'Country Indicator Data'!$B$3:$I$193,8,FALSE))</f>
        <v>5</v>
      </c>
      <c r="Q102" s="142">
        <f>IF(B102="Regional crisis",(IF(VLOOKUP(C102,'Regional Crises'!$B$1:$R$54,13,FALSE)="x","x",IF(VLOOKUP(C102,'Regional Crises'!$B$1:$R$54,13,FALSE)&gt;Q$7,5,IF(VLOOKUP(C102,'Regional Crises'!$B$1:$R$54,13,FALSE)&gt;Q$6,4,IF(VLOOKUP(C102,'Regional Crises'!$B$1:$R$54,13,FALSE)&gt;Q$5,3,IF(VLOOKUP(C102,'Regional Crises'!$B$1:$R$54,13,FALSE)&gt;Q$4,2,IF(VLOOKUP(C102,'Regional Crises'!$B$1:$R$54,13,FALSE)&gt;$Q$3,1,0))))))),(IF(VLOOKUP($E102,'Country Indicator Data'!$B$3:$P$193,9,FALSE)="x","x",IF(VLOOKUP($E102,'Country Indicator Data'!$B$3:$P$193,9,FALSE)&gt;Q$7,5,IF(VLOOKUP($E102,'Country Indicator Data'!$B$3:$P$193,9,FALSE)&gt;Q$6,4,IF(VLOOKUP($E102,'Country Indicator Data'!$B$3:$P$193,9,FALSE)&gt;Q$5,3,IF(VLOOKUP($E102,'Country Indicator Data'!$B$3:$P$193,9,FALSE)&gt;Q$4,2,IF(VLOOKUP($E102,'Country Indicator Data'!$B$3:$P$193,9,FALSE)&gt;$Q$3,1,0))))))))</f>
        <v>3</v>
      </c>
      <c r="R102" s="151">
        <f t="shared" si="19"/>
        <v>4</v>
      </c>
      <c r="S102" s="142">
        <f>IF(B102="Regional crisis",((IF(VLOOKUP($C102,'Regional Crises'!$B$1:$R$51,17,FALSE)="x","x",ROUND(IF(VLOOKUP($C102,'Regional Crises'!$B$1:$R$51,17,FALSE)&gt;S$126,0,IF(VLOOKUP($C102,'Regional Crises'!$B$1:$R$51,17,FALSE)&lt;S$125,5,(S$126-VLOOKUP($C102,'Regional Crises'!$B$1:$R$51,17,FALSE))/(S$126-S$125)*5)),1)))),(IF(VLOOKUP($E102,'Country Indicator Data'!$B$3:$N$193,13,FALSE)="x","x",ROUND(IF(VLOOKUP($E102,'Country Indicator Data'!$B$3:$N$193,13,FALSE)&gt;S$126,0,IF(VLOOKUP($E102,'Country Indicator Data'!$B$3:$N$193,13,FALSE)&lt;S$125,5,(S$126-VLOOKUP($E102,'Country Indicator Data'!$B$3:$N$193,13,FALSE))/(S$126-S$125)*5)),1))))</f>
        <v>4.3</v>
      </c>
      <c r="T102" s="142">
        <f>IF(B102="Regional crisis",((IF(VLOOKUP($C102,'Regional Crises'!$B$1:$R$51,14,FALSE)="x","x",ROUND(IF(VLOOKUP($C102,'Regional Crises'!$B$1:$R$51,14,FALSE)&gt;T$126,0,IF(VLOOKUP($C102,'Regional Crises'!$B$1:$R$51,14,FALSE)&lt;T$125,5,(T$126-VLOOKUP($C102,'Regional Crises'!$B$1:$R$51,14,FALSE))/(T$126-T$125)*5)),1)))),(IF(VLOOKUP($E102,'Country Indicator Data'!$B$3:$N$193,10,FALSE)="x","x",ROUND(IF(VLOOKUP($E102,'Country Indicator Data'!$B$3:$N$193,10,FALSE)&gt;T$126,0,IF(VLOOKUP($E102,'Country Indicator Data'!$B$3:$N$193,10,FALSE)&lt;T$125,5,(T$126-VLOOKUP($E102,'Country Indicator Data'!$B$3:$N$193,10,FALSE))/(T$126-T$125)*5)),1))))</f>
        <v>3.7</v>
      </c>
      <c r="U102" s="142">
        <f>IF(B102="Regional crisis",((IF(VLOOKUP($C102,'Regional Crises'!$B$1:$R$51,15,FALSE)="x","x",ROUND(IF(VLOOKUP($C102,'Regional Crises'!$B$1:$R$51,15,FALSE)&gt;U$126,0,IF(VLOOKUP($C102,'Regional Crises'!$B$1:$R$51,15,FALSE)&lt;U$125,5,(U$126-VLOOKUP($C102,'Regional Crises'!$B$1:$R$51,15,FALSE))/(U$126-U$125)*5)),1)))),(IF(VLOOKUP($E102,'Country Indicator Data'!$B$3:$N$193,11,FALSE)="x","x",ROUND(IF(VLOOKUP($E102,'Country Indicator Data'!$B$3:$N$193,11,FALSE)&gt;U$126,0,IF(VLOOKUP($E102,'Country Indicator Data'!$B$3:$N$193,11,FALSE)&lt;U$125,5,(U$126-VLOOKUP($E102,'Country Indicator Data'!$B$3:$N$193,11,FALSE))/(U$126-U$125)*5)),1))))</f>
        <v>4.0999999999999996</v>
      </c>
      <c r="V102" s="142">
        <f>IF(B102="Regional crisis",((IF(VLOOKUP($C102,'Regional Crises'!$B$1:$R$51,16,FALSE)="x","x",ROUND(IF(VLOOKUP($C102,'Regional Crises'!$B$1:$R$51,16,FALSE)&gt;V$126,0,IF(VLOOKUP($C102,'Regional Crises'!$B$1:$R$51,16,FALSE)&lt;V$125,5,(V$126-VLOOKUP($C102,'Regional Crises'!$B$1:$R$51,16,FALSE))/(V$126-V$125)*5)),1)))),(IF(VLOOKUP($E102,'Country Indicator Data'!$B$3:$N$193,12,FALSE)="x","x",ROUND(IF(VLOOKUP($E102,'Country Indicator Data'!$B$3:$N$193,12,FALSE)&gt;V$126,0,IF(VLOOKUP($E102,'Country Indicator Data'!$B$3:$N$193,12,FALSE)&lt;V$125,5,(V$126-VLOOKUP($E102,'Country Indicator Data'!$B$3:$N$193,12,FALSE))/(V$126-V$125)*5)),1))))</f>
        <v>4.5999999999999996</v>
      </c>
      <c r="W102" s="151">
        <f t="shared" si="20"/>
        <v>4.2</v>
      </c>
      <c r="X102" s="154">
        <f t="shared" si="21"/>
        <v>4</v>
      </c>
      <c r="Y102" s="142">
        <f>IF('Core Indicators'!FC96="x","x",IF('Core Indicators'!FC96&gt;=Y$7,5,IF('Core Indicators'!FC96&gt;=Y$6,4,IF('Core Indicators'!FC96&gt;=Y$5,3,IF('Core Indicators'!FC96&gt;=Y$4,2,IF('Core Indicators'!FC96&gt;=Y$3,1,0))))))</f>
        <v>2</v>
      </c>
      <c r="Z102" s="151">
        <f t="shared" si="22"/>
        <v>2</v>
      </c>
      <c r="AA102" s="144" t="str">
        <f>IF(OR('Crisis Indicator Data'!$W96="x",ISNA('Crisis Indicator Data'!$Q96)),"x",'Crisis Indicator Data'!$W96/SUM('Crisis Indicator Data'!$Q96:$U96))</f>
        <v>x</v>
      </c>
      <c r="AB102" s="148" t="str">
        <f t="shared" si="23"/>
        <v>x</v>
      </c>
      <c r="AC102" s="144" t="str">
        <f>IF(OR('Crisis Indicator Data'!$X96="x",ISNA('Crisis Indicator Data'!$Q96)),"x",'Crisis Indicator Data'!$X96/SUM('Crisis Indicator Data'!$Q96:$U96))</f>
        <v>x</v>
      </c>
      <c r="AD102" s="148" t="str">
        <f t="shared" si="24"/>
        <v>x</v>
      </c>
      <c r="AE102" s="146">
        <f>'Crisis Indicator Data'!Y96</f>
        <v>2</v>
      </c>
      <c r="AF102" s="146">
        <f>'Crisis Indicator Data'!Z96</f>
        <v>2</v>
      </c>
      <c r="AG102" s="146" t="str">
        <f>'Crisis Indicator Data'!AA96</f>
        <v>x</v>
      </c>
      <c r="AH102" s="146">
        <f>'Crisis Indicator Data'!AB96</f>
        <v>2</v>
      </c>
      <c r="AI102" s="149">
        <f t="shared" si="25"/>
        <v>3</v>
      </c>
      <c r="AJ102" s="146">
        <f>'Crisis Indicator Data'!AC96</f>
        <v>0</v>
      </c>
      <c r="AK102" s="146">
        <f>'Crisis Indicator Data'!AD96</f>
        <v>0</v>
      </c>
      <c r="AL102" s="149">
        <f t="shared" si="26"/>
        <v>0</v>
      </c>
      <c r="AM102" s="146">
        <f>'Crisis Indicator Data'!AE96</f>
        <v>2</v>
      </c>
      <c r="AN102" s="146">
        <f>'Crisis Indicator Data'!AF96</f>
        <v>2</v>
      </c>
      <c r="AO102" s="146">
        <f>'Crisis Indicator Data'!AG96</f>
        <v>3</v>
      </c>
      <c r="AP102" s="149">
        <f t="shared" si="27"/>
        <v>5</v>
      </c>
      <c r="AQ102" s="152">
        <f t="shared" si="28"/>
        <v>3</v>
      </c>
      <c r="AR102" s="154">
        <f t="shared" si="29"/>
        <v>2.5</v>
      </c>
    </row>
    <row r="103" spans="1:44" ht="13.5" customHeight="1" x14ac:dyDescent="0.35">
      <c r="A103" s="1" t="str">
        <f>'Crisis Indicator Data'!A97</f>
        <v>South Sudanese refugees in Sudan</v>
      </c>
      <c r="B103" s="1" t="str">
        <f>'Crisis Indicator Data'!B97</f>
        <v>International displacement</v>
      </c>
      <c r="C103" s="25" t="str">
        <f>'Crisis Indicator Data'!C97</f>
        <v>SDN004</v>
      </c>
      <c r="D103" s="25" t="str">
        <f>'Crisis Indicator Data'!D97</f>
        <v>Sudan</v>
      </c>
      <c r="E103" s="25" t="str">
        <f>'Crisis Indicator Data'!E97</f>
        <v>SDN</v>
      </c>
      <c r="F103" s="142">
        <f>IF(B103="Regional crisis",(IF(VLOOKUP($C103,'Regional Crises'!$B$1:$R$51,7,FALSE)="x","x",ROUND(IF(VLOOKUP($C103,'Regional Crises'!$B$1:$R$51,7,FALSE)&gt;$F$126,5,IF(VLOOKUP($C103,'Regional Crises'!$B$1:$R$51,7,FALSE)&lt;F$125,0,($F$126-VLOOKUP($C103,'Regional Crises'!$B$1:$R$51,7,FALSE))/($F$126-$F$125)*5)),1))),IF(VLOOKUP($E103,'Country Indicator Data'!$B$3:$N$193,3,FALSE)="x","x",ROUND(IF(VLOOKUP($E103,'Country Indicator Data'!$B$3:$N$193,3,FALSE)&gt;$F$126,5,IF(VLOOKUP($E103,'Country Indicator Data'!$B$3:$N$193,3,FALSE)&lt;$F$125,0,($F$126-VLOOKUP($E103,'Country Indicator Data'!$B$3:$N$193,3,FALSE))/($F$126-$F$125)*5)),1)))</f>
        <v>3.6</v>
      </c>
      <c r="G103" s="142">
        <f>IF(B103="Regional crisis",(IF(VLOOKUP($C103,'Regional Crises'!$B$1:$R$51,9,FALSE)="x","x",ROUND(IF(VLOOKUP($C103,'Regional Crises'!$B$1:$R$51,9,FALSE)&gt;G$126,5,IF(VLOOKUP($C103,'Regional Crises'!$B$1:$R$51,9,FALSE)&lt;G$125,0,(G$126-VLOOKUP($C103,'Regional Crises'!$B$1:$R$51,9,FALSE))/(G$126-G$125)*5)),1))),IF(VLOOKUP($E103,'Country Indicator Data'!$B$3:$N$193,5,FALSE)="x","x",ROUND(IF(VLOOKUP($E103,'Country Indicator Data'!$B$3:$N$193,5,FALSE)&gt;G$126,5,IF(VLOOKUP($E103,'Country Indicator Data'!$B$3:$N$193,5,FALSE)&lt;G$125,0,(G$126-VLOOKUP($E103,'Country Indicator Data'!$B$3:$N$193,5,FALSE))/(G$126-G$125)*5)),1)))</f>
        <v>3.9</v>
      </c>
      <c r="H103" s="143">
        <f t="shared" si="15"/>
        <v>3.75</v>
      </c>
      <c r="I103" s="142">
        <f>IF(B103="Regional crisis",(IF(VLOOKUP($C103,'Regional Crises'!$B$1:$R$51,6,FALSE)="x","x",ROUND(IF(VLOOKUP($C103,'Regional Crises'!$B$1:$R$51,6,FALSE)&gt;I$126,5,IF(VLOOKUP($C103,'Regional Crises'!$B$1:$R$51,6,FALSE)&lt;I$125,0,5-(I$126-VLOOKUP($C103,'Regional Crises'!$B$1:$R$51,6,FALSE))/(I$126-I$125)*5)),1))),IF(VLOOKUP($E103,'Country Indicator Data'!$B$3:$N$193,2,FALSE)="x","x",ROUND(IF(VLOOKUP($E103,'Country Indicator Data'!$B$3:$N$193,2,FALSE)&gt;I$126,5,IF(VLOOKUP($E103,'Country Indicator Data'!$B$3:$N$193,2,FALSE)&lt;I$125,0,5-(I$126-VLOOKUP($E103,'Country Indicator Data'!$B$3:$N$193,2,FALSE))/(I$126-I$125)*5)),1)))</f>
        <v>4.3</v>
      </c>
      <c r="J103" s="142">
        <f>IF(B103="Regional crisis",(IF(VLOOKUP($C103,'Regional Crises'!$B$1:$R$51,8,FALSE)="x","x",ROUND(IF(VLOOKUP($C103,'Regional Crises'!$B$1:$R$51,8,FALSE)&gt;J$126,5,IF(VLOOKUP($C103,'Regional Crises'!$B$1:$R$51,8,FALSE)&lt;J$125,0,5-(J$126-VLOOKUP($C103,'Regional Crises'!$B$1:$R$51,8,FALSE))/(J$126-J$125)*5)),1))),IF(VLOOKUP($E103,'Country Indicator Data'!$B$3:$N$193,4,FALSE)="x","x",ROUND(IF(VLOOKUP($E103,'Country Indicator Data'!$B$3:$N$193,4,FALSE)&gt;J$126,5,IF(VLOOKUP($E103,'Country Indicator Data'!$B$3:$N$193,4,FALSE)&lt;J$125,0,5-(J$126-VLOOKUP($E103,'Country Indicator Data'!$B$3:$N$193,4,FALSE))/(J$126-J$125)*5)),1)))</f>
        <v>5</v>
      </c>
      <c r="K103" s="143">
        <f t="shared" si="16"/>
        <v>4.6500000000000004</v>
      </c>
      <c r="L103" s="142">
        <f>IF(B103="Regional crisis",(IF(VLOOKUP($C103,'Regional Crises'!$B$1:$R$51,10,FALSE)="x","x",ROUND(IF(VLOOKUP($C103,'Regional Crises'!$B$1:$R$51,10,FALSE)&gt;L$126,5,IF(VLOOKUP($C103,'Regional Crises'!$B$1:$R$51,10,FALSE)&lt;L$125,0,5-(L$126-VLOOKUP($C103,'Regional Crises'!$B$1:$R$51,10,FALSE))/(L$126-L$125)*5)),1))),IF(VLOOKUP($E103,'Country Indicator Data'!$B$3:$N$193,6,FALSE)="x","x",ROUND(IF(VLOOKUP($E103,'Country Indicator Data'!$B$3:$N$193,6,FALSE)&gt;L$126,5,IF(VLOOKUP($E103,'Country Indicator Data'!$B$3:$N$193,6,FALSE)&lt;L$125,0,5-(L$126-VLOOKUP($E103,'Country Indicator Data'!$B$3:$N$193,6,FALSE))/(L$126-L$125)*5)),1)))</f>
        <v>3.8</v>
      </c>
      <c r="M103" s="142">
        <f>IF(B103="Regional crisis",(IF(VLOOKUP($C103,'Regional Crises'!$B$1:$R$51,11,FALSE)="x","x",ROUND(IF(VLOOKUP($C103,'Regional Crises'!$B$1:$R$51,11,FALSE)&gt;M$126,5,IF(VLOOKUP($C103,'Regional Crises'!$B$1:$R$51,11,FALSE)&lt;M$125,0,5-(M$126-VLOOKUP($C103,'Regional Crises'!$B$1:$R$51,11,FALSE))/(M$126-M$125)*5)),1))),IF(VLOOKUP($E103,'Country Indicator Data'!$B$3:$N$193,7,FALSE)="x","x",ROUND(IF(VLOOKUP($E103,'Country Indicator Data'!$B$3:$N$193,7,FALSE)&gt;M$126,5,IF(VLOOKUP($E103,'Country Indicator Data'!$B$3:$N$193,7,FALSE)&lt;M$125,0,5-(M$126-VLOOKUP($E103,'Country Indicator Data'!$B$3:$N$193,7,FALSE))/(M$126-M$125)*5)),1)))</f>
        <v>1.3</v>
      </c>
      <c r="N103" s="143">
        <f t="shared" si="17"/>
        <v>2.5499999999999998</v>
      </c>
      <c r="O103" s="151">
        <f t="shared" si="18"/>
        <v>3.65</v>
      </c>
      <c r="P103" s="142">
        <f>IF(B103="Regional crisis",VLOOKUP(C103,'Regional Crises'!$B$1:$R$54,12,FALSE),VLOOKUP(E103,'Country Indicator Data'!$B$3:$I$193,8,FALSE))</f>
        <v>5</v>
      </c>
      <c r="Q103" s="142">
        <f>IF(B103="Regional crisis",(IF(VLOOKUP(C103,'Regional Crises'!$B$1:$R$54,13,FALSE)="x","x",IF(VLOOKUP(C103,'Regional Crises'!$B$1:$R$54,13,FALSE)&gt;Q$7,5,IF(VLOOKUP(C103,'Regional Crises'!$B$1:$R$54,13,FALSE)&gt;Q$6,4,IF(VLOOKUP(C103,'Regional Crises'!$B$1:$R$54,13,FALSE)&gt;Q$5,3,IF(VLOOKUP(C103,'Regional Crises'!$B$1:$R$54,13,FALSE)&gt;Q$4,2,IF(VLOOKUP(C103,'Regional Crises'!$B$1:$R$54,13,FALSE)&gt;$Q$3,1,0))))))),(IF(VLOOKUP($E103,'Country Indicator Data'!$B$3:$P$193,9,FALSE)="x","x",IF(VLOOKUP($E103,'Country Indicator Data'!$B$3:$P$193,9,FALSE)&gt;Q$7,5,IF(VLOOKUP($E103,'Country Indicator Data'!$B$3:$P$193,9,FALSE)&gt;Q$6,4,IF(VLOOKUP($E103,'Country Indicator Data'!$B$3:$P$193,9,FALSE)&gt;Q$5,3,IF(VLOOKUP($E103,'Country Indicator Data'!$B$3:$P$193,9,FALSE)&gt;Q$4,2,IF(VLOOKUP($E103,'Country Indicator Data'!$B$3:$P$193,9,FALSE)&gt;$Q$3,1,0))))))))</f>
        <v>3</v>
      </c>
      <c r="R103" s="151">
        <f t="shared" si="19"/>
        <v>4</v>
      </c>
      <c r="S103" s="142">
        <f>IF(B103="Regional crisis",((IF(VLOOKUP($C103,'Regional Crises'!$B$1:$R$51,17,FALSE)="x","x",ROUND(IF(VLOOKUP($C103,'Regional Crises'!$B$1:$R$51,17,FALSE)&gt;S$126,0,IF(VLOOKUP($C103,'Regional Crises'!$B$1:$R$51,17,FALSE)&lt;S$125,5,(S$126-VLOOKUP($C103,'Regional Crises'!$B$1:$R$51,17,FALSE))/(S$126-S$125)*5)),1)))),(IF(VLOOKUP($E103,'Country Indicator Data'!$B$3:$N$193,13,FALSE)="x","x",ROUND(IF(VLOOKUP($E103,'Country Indicator Data'!$B$3:$N$193,13,FALSE)&gt;S$126,0,IF(VLOOKUP($E103,'Country Indicator Data'!$B$3:$N$193,13,FALSE)&lt;S$125,5,(S$126-VLOOKUP($E103,'Country Indicator Data'!$B$3:$N$193,13,FALSE))/(S$126-S$125)*5)),1))))</f>
        <v>4.3</v>
      </c>
      <c r="T103" s="142">
        <f>IF(B103="Regional crisis",((IF(VLOOKUP($C103,'Regional Crises'!$B$1:$R$51,14,FALSE)="x","x",ROUND(IF(VLOOKUP($C103,'Regional Crises'!$B$1:$R$51,14,FALSE)&gt;T$126,0,IF(VLOOKUP($C103,'Regional Crises'!$B$1:$R$51,14,FALSE)&lt;T$125,5,(T$126-VLOOKUP($C103,'Regional Crises'!$B$1:$R$51,14,FALSE))/(T$126-T$125)*5)),1)))),(IF(VLOOKUP($E103,'Country Indicator Data'!$B$3:$N$193,10,FALSE)="x","x",ROUND(IF(VLOOKUP($E103,'Country Indicator Data'!$B$3:$N$193,10,FALSE)&gt;T$126,0,IF(VLOOKUP($E103,'Country Indicator Data'!$B$3:$N$193,10,FALSE)&lt;T$125,5,(T$126-VLOOKUP($E103,'Country Indicator Data'!$B$3:$N$193,10,FALSE))/(T$126-T$125)*5)),1))))</f>
        <v>3.7</v>
      </c>
      <c r="U103" s="142">
        <f>IF(B103="Regional crisis",((IF(VLOOKUP($C103,'Regional Crises'!$B$1:$R$51,15,FALSE)="x","x",ROUND(IF(VLOOKUP($C103,'Regional Crises'!$B$1:$R$51,15,FALSE)&gt;U$126,0,IF(VLOOKUP($C103,'Regional Crises'!$B$1:$R$51,15,FALSE)&lt;U$125,5,(U$126-VLOOKUP($C103,'Regional Crises'!$B$1:$R$51,15,FALSE))/(U$126-U$125)*5)),1)))),(IF(VLOOKUP($E103,'Country Indicator Data'!$B$3:$N$193,11,FALSE)="x","x",ROUND(IF(VLOOKUP($E103,'Country Indicator Data'!$B$3:$N$193,11,FALSE)&gt;U$126,0,IF(VLOOKUP($E103,'Country Indicator Data'!$B$3:$N$193,11,FALSE)&lt;U$125,5,(U$126-VLOOKUP($E103,'Country Indicator Data'!$B$3:$N$193,11,FALSE))/(U$126-U$125)*5)),1))))</f>
        <v>4.0999999999999996</v>
      </c>
      <c r="V103" s="142">
        <f>IF(B103="Regional crisis",((IF(VLOOKUP($C103,'Regional Crises'!$B$1:$R$51,16,FALSE)="x","x",ROUND(IF(VLOOKUP($C103,'Regional Crises'!$B$1:$R$51,16,FALSE)&gt;V$126,0,IF(VLOOKUP($C103,'Regional Crises'!$B$1:$R$51,16,FALSE)&lt;V$125,5,(V$126-VLOOKUP($C103,'Regional Crises'!$B$1:$R$51,16,FALSE))/(V$126-V$125)*5)),1)))),(IF(VLOOKUP($E103,'Country Indicator Data'!$B$3:$N$193,12,FALSE)="x","x",ROUND(IF(VLOOKUP($E103,'Country Indicator Data'!$B$3:$N$193,12,FALSE)&gt;V$126,0,IF(VLOOKUP($E103,'Country Indicator Data'!$B$3:$N$193,12,FALSE)&lt;V$125,5,(V$126-VLOOKUP($E103,'Country Indicator Data'!$B$3:$N$193,12,FALSE))/(V$126-V$125)*5)),1))))</f>
        <v>4.5999999999999996</v>
      </c>
      <c r="W103" s="151">
        <f t="shared" si="20"/>
        <v>4.2</v>
      </c>
      <c r="X103" s="154">
        <f t="shared" si="21"/>
        <v>4</v>
      </c>
      <c r="Y103" s="142">
        <f>IF('Core Indicators'!FC97="x","x",IF('Core Indicators'!FC97&gt;=Y$7,5,IF('Core Indicators'!FC97&gt;=Y$6,4,IF('Core Indicators'!FC97&gt;=Y$5,3,IF('Core Indicators'!FC97&gt;=Y$4,2,IF('Core Indicators'!FC97&gt;=Y$3,1,0))))))</f>
        <v>2</v>
      </c>
      <c r="Z103" s="151">
        <f t="shared" si="22"/>
        <v>2</v>
      </c>
      <c r="AA103" s="144" t="str">
        <f>IF(OR('Crisis Indicator Data'!$W97="x",ISNA('Crisis Indicator Data'!$Q97)),"x",'Crisis Indicator Data'!$W97/SUM('Crisis Indicator Data'!$Q97:$U97))</f>
        <v>x</v>
      </c>
      <c r="AB103" s="148" t="str">
        <f t="shared" si="23"/>
        <v>x</v>
      </c>
      <c r="AC103" s="144" t="str">
        <f>IF(OR('Crisis Indicator Data'!$X97="x",ISNA('Crisis Indicator Data'!$Q97)),"x",'Crisis Indicator Data'!$X97/SUM('Crisis Indicator Data'!$Q97:$U97))</f>
        <v>x</v>
      </c>
      <c r="AD103" s="148" t="str">
        <f t="shared" si="24"/>
        <v>x</v>
      </c>
      <c r="AE103" s="146">
        <f>'Crisis Indicator Data'!Y97</f>
        <v>2</v>
      </c>
      <c r="AF103" s="146">
        <f>'Crisis Indicator Data'!Z97</f>
        <v>3</v>
      </c>
      <c r="AG103" s="146">
        <f>'Crisis Indicator Data'!AA97</f>
        <v>2</v>
      </c>
      <c r="AH103" s="146">
        <f>'Crisis Indicator Data'!AB97</f>
        <v>2</v>
      </c>
      <c r="AI103" s="149">
        <f t="shared" si="25"/>
        <v>4</v>
      </c>
      <c r="AJ103" s="146">
        <f>'Crisis Indicator Data'!AC97</f>
        <v>0</v>
      </c>
      <c r="AK103" s="146" t="str">
        <f>'Crisis Indicator Data'!AD97</f>
        <v>x</v>
      </c>
      <c r="AL103" s="149">
        <f t="shared" si="26"/>
        <v>0</v>
      </c>
      <c r="AM103" s="146">
        <f>'Crisis Indicator Data'!AE97</f>
        <v>2</v>
      </c>
      <c r="AN103" s="146">
        <f>'Crisis Indicator Data'!AF97</f>
        <v>2</v>
      </c>
      <c r="AO103" s="146">
        <f>'Crisis Indicator Data'!AG97</f>
        <v>3</v>
      </c>
      <c r="AP103" s="149">
        <f t="shared" si="27"/>
        <v>5</v>
      </c>
      <c r="AQ103" s="152">
        <f t="shared" si="28"/>
        <v>3</v>
      </c>
      <c r="AR103" s="154">
        <f t="shared" si="29"/>
        <v>2.5</v>
      </c>
    </row>
    <row r="104" spans="1:44" ht="13.5" customHeight="1" x14ac:dyDescent="0.35">
      <c r="A104" s="1" t="str">
        <f>'Crisis Indicator Data'!A98</f>
        <v>Syrian conflict</v>
      </c>
      <c r="B104" s="1" t="str">
        <f>'Crisis Indicator Data'!B98</f>
        <v>Complex crisis</v>
      </c>
      <c r="C104" s="25" t="str">
        <f>'Crisis Indicator Data'!C98</f>
        <v>SYR001</v>
      </c>
      <c r="D104" s="25" t="str">
        <f>'Crisis Indicator Data'!D98</f>
        <v>Syria</v>
      </c>
      <c r="E104" s="25" t="str">
        <f>'Crisis Indicator Data'!E98</f>
        <v>SYR</v>
      </c>
      <c r="F104" s="142">
        <f>IF(B104="Regional crisis",(IF(VLOOKUP($C104,'Regional Crises'!$B$1:$R$51,7,FALSE)="x","x",ROUND(IF(VLOOKUP($C104,'Regional Crises'!$B$1:$R$51,7,FALSE)&gt;$F$126,5,IF(VLOOKUP($C104,'Regional Crises'!$B$1:$R$51,7,FALSE)&lt;F$125,0,($F$126-VLOOKUP($C104,'Regional Crises'!$B$1:$R$51,7,FALSE))/($F$126-$F$125)*5)),1))),IF(VLOOKUP($E104,'Country Indicator Data'!$B$3:$N$193,3,FALSE)="x","x",ROUND(IF(VLOOKUP($E104,'Country Indicator Data'!$B$3:$N$193,3,FALSE)&gt;$F$126,5,IF(VLOOKUP($E104,'Country Indicator Data'!$B$3:$N$193,3,FALSE)&lt;$F$125,0,($F$126-VLOOKUP($E104,'Country Indicator Data'!$B$3:$N$193,3,FALSE))/($F$126-$F$125)*5)),1)))</f>
        <v>4.5999999999999996</v>
      </c>
      <c r="G104" s="142">
        <f>IF(B104="Regional crisis",(IF(VLOOKUP($C104,'Regional Crises'!$B$1:$R$51,9,FALSE)="x","x",ROUND(IF(VLOOKUP($C104,'Regional Crises'!$B$1:$R$51,9,FALSE)&gt;G$126,5,IF(VLOOKUP($C104,'Regional Crises'!$B$1:$R$51,9,FALSE)&lt;G$125,0,(G$126-VLOOKUP($C104,'Regional Crises'!$B$1:$R$51,9,FALSE))/(G$126-G$125)*5)),1))),IF(VLOOKUP($E104,'Country Indicator Data'!$B$3:$N$193,5,FALSE)="x","x",ROUND(IF(VLOOKUP($E104,'Country Indicator Data'!$B$3:$N$193,5,FALSE)&gt;G$126,5,IF(VLOOKUP($E104,'Country Indicator Data'!$B$3:$N$193,5,FALSE)&lt;G$125,0,(G$126-VLOOKUP($E104,'Country Indicator Data'!$B$3:$N$193,5,FALSE))/(G$126-G$125)*5)),1)))</f>
        <v>4.0999999999999996</v>
      </c>
      <c r="H104" s="143">
        <f t="shared" si="15"/>
        <v>4.3499999999999996</v>
      </c>
      <c r="I104" s="142">
        <f>IF(B104="Regional crisis",(IF(VLOOKUP($C104,'Regional Crises'!$B$1:$R$51,6,FALSE)="x","x",ROUND(IF(VLOOKUP($C104,'Regional Crises'!$B$1:$R$51,6,FALSE)&gt;I$126,5,IF(VLOOKUP($C104,'Regional Crises'!$B$1:$R$51,6,FALSE)&lt;I$125,0,5-(I$126-VLOOKUP($C104,'Regional Crises'!$B$1:$R$51,6,FALSE))/(I$126-I$125)*5)),1))),IF(VLOOKUP($E104,'Country Indicator Data'!$B$3:$N$193,2,FALSE)="x","x",ROUND(IF(VLOOKUP($E104,'Country Indicator Data'!$B$3:$N$193,2,FALSE)&gt;I$126,5,IF(VLOOKUP($E104,'Country Indicator Data'!$B$3:$N$193,2,FALSE)&lt;I$125,0,5-(I$126-VLOOKUP($E104,'Country Indicator Data'!$B$3:$N$193,2,FALSE))/(I$126-I$125)*5)),1)))</f>
        <v>2.9</v>
      </c>
      <c r="J104" s="142">
        <f>IF(B104="Regional crisis",(IF(VLOOKUP($C104,'Regional Crises'!$B$1:$R$51,8,FALSE)="x","x",ROUND(IF(VLOOKUP($C104,'Regional Crises'!$B$1:$R$51,8,FALSE)&gt;J$126,5,IF(VLOOKUP($C104,'Regional Crises'!$B$1:$R$51,8,FALSE)&lt;J$125,0,5-(J$126-VLOOKUP($C104,'Regional Crises'!$B$1:$R$51,8,FALSE))/(J$126-J$125)*5)),1))),IF(VLOOKUP($E104,'Country Indicator Data'!$B$3:$N$193,4,FALSE)="x","x",ROUND(IF(VLOOKUP($E104,'Country Indicator Data'!$B$3:$N$193,4,FALSE)&gt;J$126,5,IF(VLOOKUP($E104,'Country Indicator Data'!$B$3:$N$193,4,FALSE)&lt;J$125,0,5-(J$126-VLOOKUP($E104,'Country Indicator Data'!$B$3:$N$193,4,FALSE))/(J$126-J$125)*5)),1)))</f>
        <v>5</v>
      </c>
      <c r="K104" s="143">
        <f t="shared" si="16"/>
        <v>3.95</v>
      </c>
      <c r="L104" s="142">
        <f>IF(B104="Regional crisis",(IF(VLOOKUP($C104,'Regional Crises'!$B$1:$R$51,10,FALSE)="x","x",ROUND(IF(VLOOKUP($C104,'Regional Crises'!$B$1:$R$51,10,FALSE)&gt;L$126,5,IF(VLOOKUP($C104,'Regional Crises'!$B$1:$R$51,10,FALSE)&lt;L$125,0,5-(L$126-VLOOKUP($C104,'Regional Crises'!$B$1:$R$51,10,FALSE))/(L$126-L$125)*5)),1))),IF(VLOOKUP($E104,'Country Indicator Data'!$B$3:$N$193,6,FALSE)="x","x",ROUND(IF(VLOOKUP($E104,'Country Indicator Data'!$B$3:$N$193,6,FALSE)&gt;L$126,5,IF(VLOOKUP($E104,'Country Indicator Data'!$B$3:$N$193,6,FALSE)&lt;L$125,0,5-(L$126-VLOOKUP($E104,'Country Indicator Data'!$B$3:$N$193,6,FALSE))/(L$126-L$125)*5)),1)))</f>
        <v>3.7</v>
      </c>
      <c r="M104" s="142">
        <f>IF(B104="Regional crisis",(IF(VLOOKUP($C104,'Regional Crises'!$B$1:$R$51,11,FALSE)="x","x",ROUND(IF(VLOOKUP($C104,'Regional Crises'!$B$1:$R$51,11,FALSE)&gt;M$126,5,IF(VLOOKUP($C104,'Regional Crises'!$B$1:$R$51,11,FALSE)&lt;M$125,0,5-(M$126-VLOOKUP($C104,'Regional Crises'!$B$1:$R$51,11,FALSE))/(M$126-M$125)*5)),1))),IF(VLOOKUP($E104,'Country Indicator Data'!$B$3:$N$193,7,FALSE)="x","x",ROUND(IF(VLOOKUP($E104,'Country Indicator Data'!$B$3:$N$193,7,FALSE)&gt;M$126,5,IF(VLOOKUP($E104,'Country Indicator Data'!$B$3:$N$193,7,FALSE)&lt;M$125,0,5-(M$126-VLOOKUP($E104,'Country Indicator Data'!$B$3:$N$193,7,FALSE))/(M$126-M$125)*5)),1)))</f>
        <v>1.3</v>
      </c>
      <c r="N104" s="143">
        <f t="shared" si="17"/>
        <v>2.5</v>
      </c>
      <c r="O104" s="151">
        <f t="shared" si="18"/>
        <v>3.6</v>
      </c>
      <c r="P104" s="142">
        <f>IF(B104="Regional crisis",VLOOKUP(C104,'Regional Crises'!$B$1:$R$54,12,FALSE),VLOOKUP(E104,'Country Indicator Data'!$B$3:$I$193,8,FALSE))</f>
        <v>5</v>
      </c>
      <c r="Q104" s="142">
        <f>IF(B104="Regional crisis",(IF(VLOOKUP(C104,'Regional Crises'!$B$1:$R$54,13,FALSE)="x","x",IF(VLOOKUP(C104,'Regional Crises'!$B$1:$R$54,13,FALSE)&gt;Q$7,5,IF(VLOOKUP(C104,'Regional Crises'!$B$1:$R$54,13,FALSE)&gt;Q$6,4,IF(VLOOKUP(C104,'Regional Crises'!$B$1:$R$54,13,FALSE)&gt;Q$5,3,IF(VLOOKUP(C104,'Regional Crises'!$B$1:$R$54,13,FALSE)&gt;Q$4,2,IF(VLOOKUP(C104,'Regional Crises'!$B$1:$R$54,13,FALSE)&gt;$Q$3,1,0))))))),(IF(VLOOKUP($E104,'Country Indicator Data'!$B$3:$P$193,9,FALSE)="x","x",IF(VLOOKUP($E104,'Country Indicator Data'!$B$3:$P$193,9,FALSE)&gt;Q$7,5,IF(VLOOKUP($E104,'Country Indicator Data'!$B$3:$P$193,9,FALSE)&gt;Q$6,4,IF(VLOOKUP($E104,'Country Indicator Data'!$B$3:$P$193,9,FALSE)&gt;Q$5,3,IF(VLOOKUP($E104,'Country Indicator Data'!$B$3:$P$193,9,FALSE)&gt;Q$4,2,IF(VLOOKUP($E104,'Country Indicator Data'!$B$3:$P$193,9,FALSE)&gt;$Q$3,1,0))))))))</f>
        <v>5</v>
      </c>
      <c r="R104" s="151">
        <f t="shared" si="19"/>
        <v>5</v>
      </c>
      <c r="S104" s="142">
        <f>IF(B104="Regional crisis",((IF(VLOOKUP($C104,'Regional Crises'!$B$1:$R$51,17,FALSE)="x","x",ROUND(IF(VLOOKUP($C104,'Regional Crises'!$B$1:$R$51,17,FALSE)&gt;S$126,0,IF(VLOOKUP($C104,'Regional Crises'!$B$1:$R$51,17,FALSE)&lt;S$125,5,(S$126-VLOOKUP($C104,'Regional Crises'!$B$1:$R$51,17,FALSE))/(S$126-S$125)*5)),1)))),(IF(VLOOKUP($E104,'Country Indicator Data'!$B$3:$N$193,13,FALSE)="x","x",ROUND(IF(VLOOKUP($E104,'Country Indicator Data'!$B$3:$N$193,13,FALSE)&gt;S$126,0,IF(VLOOKUP($E104,'Country Indicator Data'!$B$3:$N$193,13,FALSE)&lt;S$125,5,(S$126-VLOOKUP($E104,'Country Indicator Data'!$B$3:$N$193,13,FALSE))/(S$126-S$125)*5)),1))))</f>
        <v>4.4000000000000004</v>
      </c>
      <c r="T104" s="142">
        <f>IF(B104="Regional crisis",((IF(VLOOKUP($C104,'Regional Crises'!$B$1:$R$51,14,FALSE)="x","x",ROUND(IF(VLOOKUP($C104,'Regional Crises'!$B$1:$R$51,14,FALSE)&gt;T$126,0,IF(VLOOKUP($C104,'Regional Crises'!$B$1:$R$51,14,FALSE)&lt;T$125,5,(T$126-VLOOKUP($C104,'Regional Crises'!$B$1:$R$51,14,FALSE))/(T$126-T$125)*5)),1)))),(IF(VLOOKUP($E104,'Country Indicator Data'!$B$3:$N$193,10,FALSE)="x","x",ROUND(IF(VLOOKUP($E104,'Country Indicator Data'!$B$3:$N$193,10,FALSE)&gt;T$126,0,IF(VLOOKUP($E104,'Country Indicator Data'!$B$3:$N$193,10,FALSE)&lt;T$125,5,(T$126-VLOOKUP($E104,'Country Indicator Data'!$B$3:$N$193,10,FALSE))/(T$126-T$125)*5)),1))))</f>
        <v>3.9</v>
      </c>
      <c r="U104" s="142">
        <f>IF(B104="Regional crisis",((IF(VLOOKUP($C104,'Regional Crises'!$B$1:$R$51,15,FALSE)="x","x",ROUND(IF(VLOOKUP($C104,'Regional Crises'!$B$1:$R$51,15,FALSE)&gt;U$126,0,IF(VLOOKUP($C104,'Regional Crises'!$B$1:$R$51,15,FALSE)&lt;U$125,5,(U$126-VLOOKUP($C104,'Regional Crises'!$B$1:$R$51,15,FALSE))/(U$126-U$125)*5)),1)))),(IF(VLOOKUP($E104,'Country Indicator Data'!$B$3:$N$193,11,FALSE)="x","x",ROUND(IF(VLOOKUP($E104,'Country Indicator Data'!$B$3:$N$193,11,FALSE)&gt;U$126,0,IF(VLOOKUP($E104,'Country Indicator Data'!$B$3:$N$193,11,FALSE)&lt;U$125,5,(U$126-VLOOKUP($E104,'Country Indicator Data'!$B$3:$N$193,11,FALSE))/(U$126-U$125)*5)),1))))</f>
        <v>4.3</v>
      </c>
      <c r="V104" s="142">
        <f>IF(B104="Regional crisis",((IF(VLOOKUP($C104,'Regional Crises'!$B$1:$R$51,16,FALSE)="x","x",ROUND(IF(VLOOKUP($C104,'Regional Crises'!$B$1:$R$51,16,FALSE)&gt;V$126,0,IF(VLOOKUP($C104,'Regional Crises'!$B$1:$R$51,16,FALSE)&lt;V$125,5,(V$126-VLOOKUP($C104,'Regional Crises'!$B$1:$R$51,16,FALSE))/(V$126-V$125)*5)),1)))),(IF(VLOOKUP($E104,'Country Indicator Data'!$B$3:$N$193,12,FALSE)="x","x",ROUND(IF(VLOOKUP($E104,'Country Indicator Data'!$B$3:$N$193,12,FALSE)&gt;V$126,0,IF(VLOOKUP($E104,'Country Indicator Data'!$B$3:$N$193,12,FALSE)&lt;V$125,5,(V$126-VLOOKUP($E104,'Country Indicator Data'!$B$3:$N$193,12,FALSE))/(V$126-V$125)*5)),1))))</f>
        <v>5</v>
      </c>
      <c r="W104" s="151">
        <f t="shared" si="20"/>
        <v>4.4000000000000004</v>
      </c>
      <c r="X104" s="154">
        <f t="shared" si="21"/>
        <v>4.3</v>
      </c>
      <c r="Y104" s="142">
        <f>IF('Core Indicators'!FC98="x","x",IF('Core Indicators'!FC98&gt;=Y$7,5,IF('Core Indicators'!FC98&gt;=Y$6,4,IF('Core Indicators'!FC98&gt;=Y$5,3,IF('Core Indicators'!FC98&gt;=Y$4,2,IF('Core Indicators'!FC98&gt;=Y$3,1,0))))))</f>
        <v>5</v>
      </c>
      <c r="Z104" s="151">
        <f t="shared" si="22"/>
        <v>5</v>
      </c>
      <c r="AA104" s="144" t="str">
        <f>IF(OR('Crisis Indicator Data'!$W98="x",ISNA('Crisis Indicator Data'!$Q98)),"x",'Crisis Indicator Data'!$W98/SUM('Crisis Indicator Data'!$Q98:$U98))</f>
        <v>x</v>
      </c>
      <c r="AB104" s="148" t="str">
        <f t="shared" si="23"/>
        <v>x</v>
      </c>
      <c r="AC104" s="144">
        <f>IF(OR('Crisis Indicator Data'!$X98="x",ISNA('Crisis Indicator Data'!$Q98)),"x",'Crisis Indicator Data'!$X98/SUM('Crisis Indicator Data'!$Q98:$U98))</f>
        <v>8.3303411131059241E-2</v>
      </c>
      <c r="AD104" s="148">
        <f t="shared" si="24"/>
        <v>2</v>
      </c>
      <c r="AE104" s="146">
        <f>'Crisis Indicator Data'!Y98</f>
        <v>2</v>
      </c>
      <c r="AF104" s="146">
        <f>'Crisis Indicator Data'!Z98</f>
        <v>3</v>
      </c>
      <c r="AG104" s="146">
        <f>'Crisis Indicator Data'!AA98</f>
        <v>3</v>
      </c>
      <c r="AH104" s="146">
        <f>'Crisis Indicator Data'!AB98</f>
        <v>3</v>
      </c>
      <c r="AI104" s="149">
        <f t="shared" si="25"/>
        <v>5</v>
      </c>
      <c r="AJ104" s="146">
        <f>'Crisis Indicator Data'!AC98</f>
        <v>3</v>
      </c>
      <c r="AK104" s="146">
        <f>'Crisis Indicator Data'!AD98</f>
        <v>2</v>
      </c>
      <c r="AL104" s="149">
        <f t="shared" si="26"/>
        <v>5</v>
      </c>
      <c r="AM104" s="146">
        <f>'Crisis Indicator Data'!AE98</f>
        <v>3</v>
      </c>
      <c r="AN104" s="146">
        <f>'Crisis Indicator Data'!AF98</f>
        <v>3</v>
      </c>
      <c r="AO104" s="146">
        <f>'Crisis Indicator Data'!AG98</f>
        <v>3</v>
      </c>
      <c r="AP104" s="149">
        <f t="shared" si="27"/>
        <v>5</v>
      </c>
      <c r="AQ104" s="152">
        <f t="shared" si="28"/>
        <v>5</v>
      </c>
      <c r="AR104" s="154">
        <f t="shared" si="29"/>
        <v>5</v>
      </c>
    </row>
    <row r="105" spans="1:44" ht="13.5" customHeight="1" x14ac:dyDescent="0.35">
      <c r="A105" s="1" t="str">
        <f>'Crisis Indicator Data'!A99</f>
        <v>Syrian Regional Crisis</v>
      </c>
      <c r="B105" s="1" t="str">
        <f>'Crisis Indicator Data'!B99</f>
        <v>Regional crisis</v>
      </c>
      <c r="C105" s="25" t="str">
        <f>'Crisis Indicator Data'!C99</f>
        <v>REG004</v>
      </c>
      <c r="D105" s="25" t="str">
        <f>'Crisis Indicator Data'!D99</f>
        <v>Syria, Turkey, Iraq, Egypt, Jordan, Lebanon</v>
      </c>
      <c r="E105" s="25" t="str">
        <f>'Crisis Indicator Data'!E99</f>
        <v>SYR, TUR, IRQ, EGY, JOR, LBN</v>
      </c>
      <c r="F105" s="142">
        <f>IF(B105="Regional crisis",(IF(VLOOKUP($C105,'Regional Crises'!$B$1:$R$51,7,FALSE)="x","x",ROUND(IF(VLOOKUP($C105,'Regional Crises'!$B$1:$R$51,7,FALSE)&gt;$F$126,5,IF(VLOOKUP($C105,'Regional Crises'!$B$1:$R$51,7,FALSE)&lt;F$125,0,($F$126-VLOOKUP($C105,'Regional Crises'!$B$1:$R$51,7,FALSE))/($F$126-$F$125)*5)),1))),IF(VLOOKUP($E105,'Country Indicator Data'!$B$3:$N$193,3,FALSE)="x","x",ROUND(IF(VLOOKUP($E105,'Country Indicator Data'!$B$3:$N$193,3,FALSE)&gt;$F$126,5,IF(VLOOKUP($E105,'Country Indicator Data'!$B$3:$N$193,3,FALSE)&lt;$F$125,0,($F$126-VLOOKUP($E105,'Country Indicator Data'!$B$3:$N$193,3,FALSE))/($F$126-$F$125)*5)),1)))</f>
        <v>3.8</v>
      </c>
      <c r="G105" s="142">
        <f>IF(B105="Regional crisis",(IF(VLOOKUP($C105,'Regional Crises'!$B$1:$R$51,9,FALSE)="x","x",ROUND(IF(VLOOKUP($C105,'Regional Crises'!$B$1:$R$51,9,FALSE)&gt;G$126,5,IF(VLOOKUP($C105,'Regional Crises'!$B$1:$R$51,9,FALSE)&lt;G$125,0,(G$126-VLOOKUP($C105,'Regional Crises'!$B$1:$R$51,9,FALSE))/(G$126-G$125)*5)),1))),IF(VLOOKUP($E105,'Country Indicator Data'!$B$3:$N$193,5,FALSE)="x","x",ROUND(IF(VLOOKUP($E105,'Country Indicator Data'!$B$3:$N$193,5,FALSE)&gt;G$126,5,IF(VLOOKUP($E105,'Country Indicator Data'!$B$3:$N$193,5,FALSE)&lt;G$125,0,(G$126-VLOOKUP($E105,'Country Indicator Data'!$B$3:$N$193,5,FALSE))/(G$126-G$125)*5)),1)))</f>
        <v>3</v>
      </c>
      <c r="H105" s="143">
        <f t="shared" si="15"/>
        <v>3.4</v>
      </c>
      <c r="I105" s="142">
        <f>IF(B105="Regional crisis",(IF(VLOOKUP($C105,'Regional Crises'!$B$1:$R$51,6,FALSE)="x","x",ROUND(IF(VLOOKUP($C105,'Regional Crises'!$B$1:$R$51,6,FALSE)&gt;I$126,5,IF(VLOOKUP($C105,'Regional Crises'!$B$1:$R$51,6,FALSE)&lt;I$125,0,5-(I$126-VLOOKUP($C105,'Regional Crises'!$B$1:$R$51,6,FALSE))/(I$126-I$125)*5)),1))),IF(VLOOKUP($E105,'Country Indicator Data'!$B$3:$N$193,2,FALSE)="x","x",ROUND(IF(VLOOKUP($E105,'Country Indicator Data'!$B$3:$N$193,2,FALSE)&gt;I$126,5,IF(VLOOKUP($E105,'Country Indicator Data'!$B$3:$N$193,2,FALSE)&lt;I$125,0,5-(I$126-VLOOKUP($E105,'Country Indicator Data'!$B$3:$N$193,2,FALSE))/(I$126-I$125)*5)),1)))</f>
        <v>2.6</v>
      </c>
      <c r="J105" s="142">
        <f>IF(B105="Regional crisis",(IF(VLOOKUP($C105,'Regional Crises'!$B$1:$R$51,8,FALSE)="x","x",ROUND(IF(VLOOKUP($C105,'Regional Crises'!$B$1:$R$51,8,FALSE)&gt;J$126,5,IF(VLOOKUP($C105,'Regional Crises'!$B$1:$R$51,8,FALSE)&lt;J$125,0,5-(J$126-VLOOKUP($C105,'Regional Crises'!$B$1:$R$51,8,FALSE))/(J$126-J$125)*5)),1))),IF(VLOOKUP($E105,'Country Indicator Data'!$B$3:$N$193,4,FALSE)="x","x",ROUND(IF(VLOOKUP($E105,'Country Indicator Data'!$B$3:$N$193,4,FALSE)&gt;J$126,5,IF(VLOOKUP($E105,'Country Indicator Data'!$B$3:$N$193,4,FALSE)&lt;J$125,0,5-(J$126-VLOOKUP($E105,'Country Indicator Data'!$B$3:$N$193,4,FALSE))/(J$126-J$125)*5)),1)))</f>
        <v>3.3</v>
      </c>
      <c r="K105" s="143">
        <f t="shared" si="16"/>
        <v>2.95</v>
      </c>
      <c r="L105" s="142">
        <f>IF(B105="Regional crisis",(IF(VLOOKUP($C105,'Regional Crises'!$B$1:$R$51,10,FALSE)="x","x",ROUND(IF(VLOOKUP($C105,'Regional Crises'!$B$1:$R$51,10,FALSE)&gt;L$126,5,IF(VLOOKUP($C105,'Regional Crises'!$B$1:$R$51,10,FALSE)&lt;L$125,0,5-(L$126-VLOOKUP($C105,'Regional Crises'!$B$1:$R$51,10,FALSE))/(L$126-L$125)*5)),1))),IF(VLOOKUP($E105,'Country Indicator Data'!$B$3:$N$193,6,FALSE)="x","x",ROUND(IF(VLOOKUP($E105,'Country Indicator Data'!$B$3:$N$193,6,FALSE)&gt;L$126,5,IF(VLOOKUP($E105,'Country Indicator Data'!$B$3:$N$193,6,FALSE)&lt;L$125,0,5-(L$126-VLOOKUP($E105,'Country Indicator Data'!$B$3:$N$193,6,FALSE))/(L$126-L$125)*5)),1)))</f>
        <v>3.1</v>
      </c>
      <c r="M105" s="142">
        <f>IF(B105="Regional crisis",(IF(VLOOKUP($C105,'Regional Crises'!$B$1:$R$51,11,FALSE)="x","x",ROUND(IF(VLOOKUP($C105,'Regional Crises'!$B$1:$R$51,11,FALSE)&gt;M$126,5,IF(VLOOKUP($C105,'Regional Crises'!$B$1:$R$51,11,FALSE)&lt;M$125,0,5-(M$126-VLOOKUP($C105,'Regional Crises'!$B$1:$R$51,11,FALSE))/(M$126-M$125)*5)),1))),IF(VLOOKUP($E105,'Country Indicator Data'!$B$3:$N$193,7,FALSE)="x","x",ROUND(IF(VLOOKUP($E105,'Country Indicator Data'!$B$3:$N$193,7,FALSE)&gt;M$126,5,IF(VLOOKUP($E105,'Country Indicator Data'!$B$3:$N$193,7,FALSE)&lt;M$125,0,5-(M$126-VLOOKUP($E105,'Country Indicator Data'!$B$3:$N$193,7,FALSE))/(M$126-M$125)*5)),1)))</f>
        <v>1.1000000000000001</v>
      </c>
      <c r="N105" s="143">
        <f t="shared" si="17"/>
        <v>2.1</v>
      </c>
      <c r="O105" s="151">
        <f t="shared" si="18"/>
        <v>2.8166666666666664</v>
      </c>
      <c r="P105" s="142">
        <f>IF(B105="Regional crisis",VLOOKUP(C105,'Regional Crises'!$B$1:$R$54,12,FALSE),VLOOKUP(E105,'Country Indicator Data'!$B$3:$I$193,8,FALSE))</f>
        <v>4</v>
      </c>
      <c r="Q105" s="142">
        <f>IF(B105="Regional crisis",(IF(VLOOKUP(C105,'Regional Crises'!$B$1:$R$54,13,FALSE)="x","x",IF(VLOOKUP(C105,'Regional Crises'!$B$1:$R$54,13,FALSE)&gt;Q$7,5,IF(VLOOKUP(C105,'Regional Crises'!$B$1:$R$54,13,FALSE)&gt;Q$6,4,IF(VLOOKUP(C105,'Regional Crises'!$B$1:$R$54,13,FALSE)&gt;Q$5,3,IF(VLOOKUP(C105,'Regional Crises'!$B$1:$R$54,13,FALSE)&gt;Q$4,2,IF(VLOOKUP(C105,'Regional Crises'!$B$1:$R$54,13,FALSE)&gt;$Q$3,1,0))))))),(IF(VLOOKUP($E105,'Country Indicator Data'!$B$3:$P$193,9,FALSE)="x","x",IF(VLOOKUP($E105,'Country Indicator Data'!$B$3:$P$193,9,FALSE)&gt;Q$7,5,IF(VLOOKUP($E105,'Country Indicator Data'!$B$3:$P$193,9,FALSE)&gt;Q$6,4,IF(VLOOKUP($E105,'Country Indicator Data'!$B$3:$P$193,9,FALSE)&gt;Q$5,3,IF(VLOOKUP($E105,'Country Indicator Data'!$B$3:$P$193,9,FALSE)&gt;Q$4,2,IF(VLOOKUP($E105,'Country Indicator Data'!$B$3:$P$193,9,FALSE)&gt;$Q$3,1,0))))))))</f>
        <v>5</v>
      </c>
      <c r="R105" s="151">
        <f t="shared" si="19"/>
        <v>4.5</v>
      </c>
      <c r="S105" s="142">
        <f>IF(B105="Regional crisis",((IF(VLOOKUP($C105,'Regional Crises'!$B$1:$R$51,17,FALSE)="x","x",ROUND(IF(VLOOKUP($C105,'Regional Crises'!$B$1:$R$51,17,FALSE)&gt;S$126,0,IF(VLOOKUP($C105,'Regional Crises'!$B$1:$R$51,17,FALSE)&lt;S$125,5,(S$126-VLOOKUP($C105,'Regional Crises'!$B$1:$R$51,17,FALSE))/(S$126-S$125)*5)),1)))),(IF(VLOOKUP($E105,'Country Indicator Data'!$B$3:$N$193,13,FALSE)="x","x",ROUND(IF(VLOOKUP($E105,'Country Indicator Data'!$B$3:$N$193,13,FALSE)&gt;S$126,0,IF(VLOOKUP($E105,'Country Indicator Data'!$B$3:$N$193,13,FALSE)&lt;S$125,5,(S$126-VLOOKUP($E105,'Country Indicator Data'!$B$3:$N$193,13,FALSE))/(S$126-S$125)*5)),1))))</f>
        <v>3.5</v>
      </c>
      <c r="T105" s="142">
        <f>IF(B105="Regional crisis",((IF(VLOOKUP($C105,'Regional Crises'!$B$1:$R$51,14,FALSE)="x","x",ROUND(IF(VLOOKUP($C105,'Regional Crises'!$B$1:$R$51,14,FALSE)&gt;T$126,0,IF(VLOOKUP($C105,'Regional Crises'!$B$1:$R$51,14,FALSE)&lt;T$125,5,(T$126-VLOOKUP($C105,'Regional Crises'!$B$1:$R$51,14,FALSE))/(T$126-T$125)*5)),1)))),(IF(VLOOKUP($E105,'Country Indicator Data'!$B$3:$N$193,10,FALSE)="x","x",ROUND(IF(VLOOKUP($E105,'Country Indicator Data'!$B$3:$N$193,10,FALSE)&gt;T$126,0,IF(VLOOKUP($E105,'Country Indicator Data'!$B$3:$N$193,10,FALSE)&lt;T$125,5,(T$126-VLOOKUP($E105,'Country Indicator Data'!$B$3:$N$193,10,FALSE))/(T$126-T$125)*5)),1))))</f>
        <v>3.1</v>
      </c>
      <c r="U105" s="142">
        <f>IF(B105="Regional crisis",((IF(VLOOKUP($C105,'Regional Crises'!$B$1:$R$51,15,FALSE)="x","x",ROUND(IF(VLOOKUP($C105,'Regional Crises'!$B$1:$R$51,15,FALSE)&gt;U$126,0,IF(VLOOKUP($C105,'Regional Crises'!$B$1:$R$51,15,FALSE)&lt;U$125,5,(U$126-VLOOKUP($C105,'Regional Crises'!$B$1:$R$51,15,FALSE))/(U$126-U$125)*5)),1)))),(IF(VLOOKUP($E105,'Country Indicator Data'!$B$3:$N$193,11,FALSE)="x","x",ROUND(IF(VLOOKUP($E105,'Country Indicator Data'!$B$3:$N$193,11,FALSE)&gt;U$126,0,IF(VLOOKUP($E105,'Country Indicator Data'!$B$3:$N$193,11,FALSE)&lt;U$125,5,(U$126-VLOOKUP($E105,'Country Indicator Data'!$B$3:$N$193,11,FALSE))/(U$126-U$125)*5)),1))))</f>
        <v>3.1</v>
      </c>
      <c r="V105" s="142">
        <f>IF(B105="Regional crisis",((IF(VLOOKUP($C105,'Regional Crises'!$B$1:$R$51,16,FALSE)="x","x",ROUND(IF(VLOOKUP($C105,'Regional Crises'!$B$1:$R$51,16,FALSE)&gt;V$126,0,IF(VLOOKUP($C105,'Regional Crises'!$B$1:$R$51,16,FALSE)&lt;V$125,5,(V$126-VLOOKUP($C105,'Regional Crises'!$B$1:$R$51,16,FALSE))/(V$126-V$125)*5)),1)))),(IF(VLOOKUP($E105,'Country Indicator Data'!$B$3:$N$193,12,FALSE)="x","x",ROUND(IF(VLOOKUP($E105,'Country Indicator Data'!$B$3:$N$193,12,FALSE)&gt;V$126,0,IF(VLOOKUP($E105,'Country Indicator Data'!$B$3:$N$193,12,FALSE)&lt;V$125,5,(V$126-VLOOKUP($E105,'Country Indicator Data'!$B$3:$N$193,12,FALSE))/(V$126-V$125)*5)),1))))</f>
        <v>3.6</v>
      </c>
      <c r="W105" s="151">
        <f t="shared" si="20"/>
        <v>3.3</v>
      </c>
      <c r="X105" s="154">
        <f t="shared" si="21"/>
        <v>3.5</v>
      </c>
      <c r="Y105" s="142">
        <f>IF('Core Indicators'!FC99="x","x",IF('Core Indicators'!FC99&gt;=Y$7,5,IF('Core Indicators'!FC99&gt;=Y$6,4,IF('Core Indicators'!FC99&gt;=Y$5,3,IF('Core Indicators'!FC99&gt;=Y$4,2,IF('Core Indicators'!FC99&gt;=Y$3,1,0))))))</f>
        <v>5</v>
      </c>
      <c r="Z105" s="151">
        <f t="shared" si="22"/>
        <v>5</v>
      </c>
      <c r="AA105" s="144" t="e">
        <f>IF(OR('Crisis Indicator Data'!$W99="x",ISNA('Crisis Indicator Data'!$Q99)),"x",'Crisis Indicator Data'!$W99/SUM('Crisis Indicator Data'!$Q99:$U99))</f>
        <v>#N/A</v>
      </c>
      <c r="AB105" s="148" t="e">
        <f t="shared" si="23"/>
        <v>#N/A</v>
      </c>
      <c r="AC105" s="144" t="e">
        <f>IF(OR('Crisis Indicator Data'!$X99="x",ISNA('Crisis Indicator Data'!$Q99)),"x",'Crisis Indicator Data'!$X99/SUM('Crisis Indicator Data'!$Q99:$U99))</f>
        <v>#N/A</v>
      </c>
      <c r="AD105" s="148" t="e">
        <f t="shared" si="24"/>
        <v>#N/A</v>
      </c>
      <c r="AE105" s="146">
        <f>'Crisis Indicator Data'!Y99</f>
        <v>1.1666666666666667</v>
      </c>
      <c r="AF105" s="146">
        <f>'Crisis Indicator Data'!Z99</f>
        <v>1</v>
      </c>
      <c r="AG105" s="146">
        <f>'Crisis Indicator Data'!AA99</f>
        <v>1.1666666666666667</v>
      </c>
      <c r="AH105" s="146">
        <f>'Crisis Indicator Data'!AB99</f>
        <v>0.5</v>
      </c>
      <c r="AI105" s="149">
        <f t="shared" si="25"/>
        <v>2</v>
      </c>
      <c r="AJ105" s="146">
        <f>'Crisis Indicator Data'!AC99</f>
        <v>1.3333333333333333</v>
      </c>
      <c r="AK105" s="146">
        <f>'Crisis Indicator Data'!AD99</f>
        <v>1.6666666666666667</v>
      </c>
      <c r="AL105" s="149">
        <f t="shared" si="26"/>
        <v>3</v>
      </c>
      <c r="AM105" s="146">
        <f>'Crisis Indicator Data'!AE99</f>
        <v>0.66666666666666663</v>
      </c>
      <c r="AN105" s="146">
        <f>'Crisis Indicator Data'!AF99</f>
        <v>1.8333333333333333</v>
      </c>
      <c r="AO105" s="146">
        <f>'Crisis Indicator Data'!AG99</f>
        <v>1.1666666666666667</v>
      </c>
      <c r="AP105" s="149">
        <f t="shared" si="27"/>
        <v>3</v>
      </c>
      <c r="AQ105" s="152">
        <f t="shared" si="28"/>
        <v>3</v>
      </c>
      <c r="AR105" s="154">
        <f t="shared" si="29"/>
        <v>4</v>
      </c>
    </row>
    <row r="106" spans="1:44" ht="13.5" customHeight="1" x14ac:dyDescent="0.35">
      <c r="A106" s="1" t="str">
        <f>'Crisis Indicator Data'!A100</f>
        <v>International Displacement in Tanzania</v>
      </c>
      <c r="B106" s="1" t="str">
        <f>'Crisis Indicator Data'!B100</f>
        <v>International displacement</v>
      </c>
      <c r="C106" s="25" t="str">
        <f>'Crisis Indicator Data'!C100</f>
        <v>TZA002</v>
      </c>
      <c r="D106" s="25" t="str">
        <f>'Crisis Indicator Data'!D100</f>
        <v>Tanzania</v>
      </c>
      <c r="E106" s="25" t="str">
        <f>'Crisis Indicator Data'!E100</f>
        <v>TZA</v>
      </c>
      <c r="F106" s="142">
        <f>IF(B106="Regional crisis",(IF(VLOOKUP($C106,'Regional Crises'!$B$1:$R$51,7,FALSE)="x","x",ROUND(IF(VLOOKUP($C106,'Regional Crises'!$B$1:$R$51,7,FALSE)&gt;$F$126,5,IF(VLOOKUP($C106,'Regional Crises'!$B$1:$R$51,7,FALSE)&lt;F$125,0,($F$126-VLOOKUP($C106,'Regional Crises'!$B$1:$R$51,7,FALSE))/($F$126-$F$125)*5)),1))),IF(VLOOKUP($E106,'Country Indicator Data'!$B$3:$N$193,3,FALSE)="x","x",ROUND(IF(VLOOKUP($E106,'Country Indicator Data'!$B$3:$N$193,3,FALSE)&gt;$F$126,5,IF(VLOOKUP($E106,'Country Indicator Data'!$B$3:$N$193,3,FALSE)&lt;$F$125,0,($F$126-VLOOKUP($E106,'Country Indicator Data'!$B$3:$N$193,3,FALSE))/($F$126-$F$125)*5)),1)))</f>
        <v>2.5</v>
      </c>
      <c r="G106" s="142">
        <f>IF(B106="Regional crisis",(IF(VLOOKUP($C106,'Regional Crises'!$B$1:$R$51,9,FALSE)="x","x",ROUND(IF(VLOOKUP($C106,'Regional Crises'!$B$1:$R$51,9,FALSE)&gt;G$126,5,IF(VLOOKUP($C106,'Regional Crises'!$B$1:$R$51,9,FALSE)&lt;G$125,0,(G$126-VLOOKUP($C106,'Regional Crises'!$B$1:$R$51,9,FALSE))/(G$126-G$125)*5)),1))),IF(VLOOKUP($E106,'Country Indicator Data'!$B$3:$N$193,5,FALSE)="x","x",ROUND(IF(VLOOKUP($E106,'Country Indicator Data'!$B$3:$N$193,5,FALSE)&gt;G$126,5,IF(VLOOKUP($E106,'Country Indicator Data'!$B$3:$N$193,5,FALSE)&lt;G$125,0,(G$126-VLOOKUP($E106,'Country Indicator Data'!$B$3:$N$193,5,FALSE))/(G$126-G$125)*5)),1)))</f>
        <v>2</v>
      </c>
      <c r="H106" s="143">
        <f t="shared" si="15"/>
        <v>2.25</v>
      </c>
      <c r="I106" s="142">
        <f>IF(B106="Regional crisis",(IF(VLOOKUP($C106,'Regional Crises'!$B$1:$R$51,6,FALSE)="x","x",ROUND(IF(VLOOKUP($C106,'Regional Crises'!$B$1:$R$51,6,FALSE)&gt;I$126,5,IF(VLOOKUP($C106,'Regional Crises'!$B$1:$R$51,6,FALSE)&lt;I$125,0,5-(I$126-VLOOKUP($C106,'Regional Crises'!$B$1:$R$51,6,FALSE))/(I$126-I$125)*5)),1))),IF(VLOOKUP($E106,'Country Indicator Data'!$B$3:$N$193,2,FALSE)="x","x",ROUND(IF(VLOOKUP($E106,'Country Indicator Data'!$B$3:$N$193,2,FALSE)&gt;I$126,5,IF(VLOOKUP($E106,'Country Indicator Data'!$B$3:$N$193,2,FALSE)&lt;I$125,0,5-(I$126-VLOOKUP($E106,'Country Indicator Data'!$B$3:$N$193,2,FALSE))/(I$126-I$125)*5)),1)))</f>
        <v>0.6</v>
      </c>
      <c r="J106" s="142">
        <f>IF(B106="Regional crisis",(IF(VLOOKUP($C106,'Regional Crises'!$B$1:$R$51,8,FALSE)="x","x",ROUND(IF(VLOOKUP($C106,'Regional Crises'!$B$1:$R$51,8,FALSE)&gt;J$126,5,IF(VLOOKUP($C106,'Regional Crises'!$B$1:$R$51,8,FALSE)&lt;J$125,0,5-(J$126-VLOOKUP($C106,'Regional Crises'!$B$1:$R$51,8,FALSE))/(J$126-J$125)*5)),1))),IF(VLOOKUP($E106,'Country Indicator Data'!$B$3:$N$193,4,FALSE)="x","x",ROUND(IF(VLOOKUP($E106,'Country Indicator Data'!$B$3:$N$193,4,FALSE)&gt;J$126,5,IF(VLOOKUP($E106,'Country Indicator Data'!$B$3:$N$193,4,FALSE)&lt;J$125,0,5-(J$126-VLOOKUP($E106,'Country Indicator Data'!$B$3:$N$193,4,FALSE))/(J$126-J$125)*5)),1)))</f>
        <v>0</v>
      </c>
      <c r="K106" s="143">
        <f t="shared" si="16"/>
        <v>0.3</v>
      </c>
      <c r="L106" s="142">
        <f>IF(B106="Regional crisis",(IF(VLOOKUP($C106,'Regional Crises'!$B$1:$R$51,10,FALSE)="x","x",ROUND(IF(VLOOKUP($C106,'Regional Crises'!$B$1:$R$51,10,FALSE)&gt;L$126,5,IF(VLOOKUP($C106,'Regional Crises'!$B$1:$R$51,10,FALSE)&lt;L$125,0,5-(L$126-VLOOKUP($C106,'Regional Crises'!$B$1:$R$51,10,FALSE))/(L$126-L$125)*5)),1))),IF(VLOOKUP($E106,'Country Indicator Data'!$B$3:$N$193,6,FALSE)="x","x",ROUND(IF(VLOOKUP($E106,'Country Indicator Data'!$B$3:$N$193,6,FALSE)&gt;L$126,5,IF(VLOOKUP($E106,'Country Indicator Data'!$B$3:$N$193,6,FALSE)&lt;L$125,0,5-(L$126-VLOOKUP($E106,'Country Indicator Data'!$B$3:$N$193,6,FALSE))/(L$126-L$125)*5)),1)))</f>
        <v>3.6</v>
      </c>
      <c r="M106" s="142">
        <f>IF(B106="Regional crisis",(IF(VLOOKUP($C106,'Regional Crises'!$B$1:$R$51,11,FALSE)="x","x",ROUND(IF(VLOOKUP($C106,'Regional Crises'!$B$1:$R$51,11,FALSE)&gt;M$126,5,IF(VLOOKUP($C106,'Regional Crises'!$B$1:$R$51,11,FALSE)&lt;M$125,0,5-(M$126-VLOOKUP($C106,'Regional Crises'!$B$1:$R$51,11,FALSE))/(M$126-M$125)*5)),1))),IF(VLOOKUP($E106,'Country Indicator Data'!$B$3:$N$193,7,FALSE)="x","x",ROUND(IF(VLOOKUP($E106,'Country Indicator Data'!$B$3:$N$193,7,FALSE)&gt;M$126,5,IF(VLOOKUP($E106,'Country Indicator Data'!$B$3:$N$193,7,FALSE)&lt;M$125,0,5-(M$126-VLOOKUP($E106,'Country Indicator Data'!$B$3:$N$193,7,FALSE))/(M$126-M$125)*5)),1)))</f>
        <v>1.6</v>
      </c>
      <c r="N106" s="143">
        <f t="shared" si="17"/>
        <v>2.6</v>
      </c>
      <c r="O106" s="151">
        <f t="shared" si="18"/>
        <v>1.7166666666666668</v>
      </c>
      <c r="P106" s="142">
        <f>IF(B106="Regional crisis",VLOOKUP(C106,'Regional Crises'!$B$1:$R$54,12,FALSE),VLOOKUP(E106,'Country Indicator Data'!$B$3:$I$193,8,FALSE))</f>
        <v>3</v>
      </c>
      <c r="Q106" s="142">
        <f>IF(B106="Regional crisis",(IF(VLOOKUP(C106,'Regional Crises'!$B$1:$R$54,13,FALSE)="x","x",IF(VLOOKUP(C106,'Regional Crises'!$B$1:$R$54,13,FALSE)&gt;Q$7,5,IF(VLOOKUP(C106,'Regional Crises'!$B$1:$R$54,13,FALSE)&gt;Q$6,4,IF(VLOOKUP(C106,'Regional Crises'!$B$1:$R$54,13,FALSE)&gt;Q$5,3,IF(VLOOKUP(C106,'Regional Crises'!$B$1:$R$54,13,FALSE)&gt;Q$4,2,IF(VLOOKUP(C106,'Regional Crises'!$B$1:$R$54,13,FALSE)&gt;$Q$3,1,0))))))),(IF(VLOOKUP($E106,'Country Indicator Data'!$B$3:$P$193,9,FALSE)="x","x",IF(VLOOKUP($E106,'Country Indicator Data'!$B$3:$P$193,9,FALSE)&gt;Q$7,5,IF(VLOOKUP($E106,'Country Indicator Data'!$B$3:$P$193,9,FALSE)&gt;Q$6,4,IF(VLOOKUP($E106,'Country Indicator Data'!$B$3:$P$193,9,FALSE)&gt;Q$5,3,IF(VLOOKUP($E106,'Country Indicator Data'!$B$3:$P$193,9,FALSE)&gt;Q$4,2,IF(VLOOKUP($E106,'Country Indicator Data'!$B$3:$P$193,9,FALSE)&gt;$Q$3,1,0))))))))</f>
        <v>0</v>
      </c>
      <c r="R106" s="151">
        <f t="shared" si="19"/>
        <v>1.5</v>
      </c>
      <c r="S106" s="142">
        <f>IF(B106="Regional crisis",((IF(VLOOKUP($C106,'Regional Crises'!$B$1:$R$51,17,FALSE)="x","x",ROUND(IF(VLOOKUP($C106,'Regional Crises'!$B$1:$R$51,17,FALSE)&gt;S$126,0,IF(VLOOKUP($C106,'Regional Crises'!$B$1:$R$51,17,FALSE)&lt;S$125,5,(S$126-VLOOKUP($C106,'Regional Crises'!$B$1:$R$51,17,FALSE))/(S$126-S$125)*5)),1)))),(IF(VLOOKUP($E106,'Country Indicator Data'!$B$3:$N$193,13,FALSE)="x","x",ROUND(IF(VLOOKUP($E106,'Country Indicator Data'!$B$3:$N$193,13,FALSE)&gt;S$126,0,IF(VLOOKUP($E106,'Country Indicator Data'!$B$3:$N$193,13,FALSE)&lt;S$125,5,(S$126-VLOOKUP($E106,'Country Indicator Data'!$B$3:$N$193,13,FALSE))/(S$126-S$125)*5)),1))))</f>
        <v>3.4</v>
      </c>
      <c r="T106" s="142">
        <f>IF(B106="Regional crisis",((IF(VLOOKUP($C106,'Regional Crises'!$B$1:$R$51,14,FALSE)="x","x",ROUND(IF(VLOOKUP($C106,'Regional Crises'!$B$1:$R$51,14,FALSE)&gt;T$126,0,IF(VLOOKUP($C106,'Regional Crises'!$B$1:$R$51,14,FALSE)&lt;T$125,5,(T$126-VLOOKUP($C106,'Regional Crises'!$B$1:$R$51,14,FALSE))/(T$126-T$125)*5)),1)))),(IF(VLOOKUP($E106,'Country Indicator Data'!$B$3:$N$193,10,FALSE)="x","x",ROUND(IF(VLOOKUP($E106,'Country Indicator Data'!$B$3:$N$193,10,FALSE)&gt;T$126,0,IF(VLOOKUP($E106,'Country Indicator Data'!$B$3:$N$193,10,FALSE)&lt;T$125,5,(T$126-VLOOKUP($E106,'Country Indicator Data'!$B$3:$N$193,10,FALSE))/(T$126-T$125)*5)),1))))</f>
        <v>2.9</v>
      </c>
      <c r="U106" s="142">
        <f>IF(B106="Regional crisis",((IF(VLOOKUP($C106,'Regional Crises'!$B$1:$R$51,15,FALSE)="x","x",ROUND(IF(VLOOKUP($C106,'Regional Crises'!$B$1:$R$51,15,FALSE)&gt;U$126,0,IF(VLOOKUP($C106,'Regional Crises'!$B$1:$R$51,15,FALSE)&lt;U$125,5,(U$126-VLOOKUP($C106,'Regional Crises'!$B$1:$R$51,15,FALSE))/(U$126-U$125)*5)),1)))),(IF(VLOOKUP($E106,'Country Indicator Data'!$B$3:$N$193,11,FALSE)="x","x",ROUND(IF(VLOOKUP($E106,'Country Indicator Data'!$B$3:$N$193,11,FALSE)&gt;U$126,0,IF(VLOOKUP($E106,'Country Indicator Data'!$B$3:$N$193,11,FALSE)&lt;U$125,5,(U$126-VLOOKUP($E106,'Country Indicator Data'!$B$3:$N$193,11,FALSE))/(U$126-U$125)*5)),1))))</f>
        <v>2.2999999999999998</v>
      </c>
      <c r="V106" s="142">
        <f>IF(B106="Regional crisis",((IF(VLOOKUP($C106,'Regional Crises'!$B$1:$R$51,16,FALSE)="x","x",ROUND(IF(VLOOKUP($C106,'Regional Crises'!$B$1:$R$51,16,FALSE)&gt;V$126,0,IF(VLOOKUP($C106,'Regional Crises'!$B$1:$R$51,16,FALSE)&lt;V$125,5,(V$126-VLOOKUP($C106,'Regional Crises'!$B$1:$R$51,16,FALSE))/(V$126-V$125)*5)),1)))),(IF(VLOOKUP($E106,'Country Indicator Data'!$B$3:$N$193,12,FALSE)="x","x",ROUND(IF(VLOOKUP($E106,'Country Indicator Data'!$B$3:$N$193,12,FALSE)&gt;V$126,0,IF(VLOOKUP($E106,'Country Indicator Data'!$B$3:$N$193,12,FALSE)&lt;V$125,5,(V$126-VLOOKUP($E106,'Country Indicator Data'!$B$3:$N$193,12,FALSE))/(V$126-V$125)*5)),1))))</f>
        <v>2.4</v>
      </c>
      <c r="W106" s="151">
        <f t="shared" si="20"/>
        <v>2.8</v>
      </c>
      <c r="X106" s="154">
        <f t="shared" si="21"/>
        <v>2</v>
      </c>
      <c r="Y106" s="142">
        <f>IF('Core Indicators'!FC100="x","x",IF('Core Indicators'!FC100&gt;=Y$7,5,IF('Core Indicators'!FC100&gt;=Y$6,4,IF('Core Indicators'!FC100&gt;=Y$5,3,IF('Core Indicators'!FC100&gt;=Y$4,2,IF('Core Indicators'!FC100&gt;=Y$3,1,0))))))</f>
        <v>2</v>
      </c>
      <c r="Z106" s="151">
        <f t="shared" si="22"/>
        <v>2</v>
      </c>
      <c r="AA106" s="144" t="str">
        <f>IF(OR('Crisis Indicator Data'!$W100="x",ISNA('Crisis Indicator Data'!$Q100)),"x",'Crisis Indicator Data'!$W100/SUM('Crisis Indicator Data'!$Q100:$U100))</f>
        <v>x</v>
      </c>
      <c r="AB106" s="148" t="str">
        <f t="shared" si="23"/>
        <v>x</v>
      </c>
      <c r="AC106" s="144" t="str">
        <f>IF(OR('Crisis Indicator Data'!$X100="x",ISNA('Crisis Indicator Data'!$Q100)),"x",'Crisis Indicator Data'!$X100/SUM('Crisis Indicator Data'!$Q100:$U100))</f>
        <v>x</v>
      </c>
      <c r="AD106" s="148" t="str">
        <f t="shared" si="24"/>
        <v>x</v>
      </c>
      <c r="AE106" s="146">
        <f>'Crisis Indicator Data'!Y100</f>
        <v>0</v>
      </c>
      <c r="AF106" s="146">
        <f>'Crisis Indicator Data'!Z100</f>
        <v>0</v>
      </c>
      <c r="AG106" s="146">
        <f>'Crisis Indicator Data'!AA100</f>
        <v>0</v>
      </c>
      <c r="AH106" s="146">
        <f>'Crisis Indicator Data'!AB100</f>
        <v>0</v>
      </c>
      <c r="AI106" s="149">
        <f t="shared" si="25"/>
        <v>0</v>
      </c>
      <c r="AJ106" s="146">
        <f>'Crisis Indicator Data'!AC100</f>
        <v>0</v>
      </c>
      <c r="AK106" s="146">
        <f>'Crisis Indicator Data'!AD100</f>
        <v>2</v>
      </c>
      <c r="AL106" s="149">
        <f t="shared" si="26"/>
        <v>2</v>
      </c>
      <c r="AM106" s="146">
        <f>'Crisis Indicator Data'!AE100</f>
        <v>0</v>
      </c>
      <c r="AN106" s="146">
        <f>'Crisis Indicator Data'!AF100</f>
        <v>1</v>
      </c>
      <c r="AO106" s="146">
        <f>'Crisis Indicator Data'!AG100</f>
        <v>0</v>
      </c>
      <c r="AP106" s="149">
        <f t="shared" si="27"/>
        <v>1</v>
      </c>
      <c r="AQ106" s="152">
        <f t="shared" si="28"/>
        <v>1</v>
      </c>
      <c r="AR106" s="154">
        <f t="shared" si="29"/>
        <v>1.5</v>
      </c>
    </row>
    <row r="107" spans="1:44" ht="13.5" customHeight="1" x14ac:dyDescent="0.35">
      <c r="A107" s="1" t="str">
        <f>'Crisis Indicator Data'!A101</f>
        <v>Multiple situations in Thailand</v>
      </c>
      <c r="B107" s="1" t="str">
        <f>'Crisis Indicator Data'!B101</f>
        <v>Multiple crises country</v>
      </c>
      <c r="C107" s="25" t="str">
        <f>'Crisis Indicator Data'!C101</f>
        <v>THA001</v>
      </c>
      <c r="D107" s="25" t="str">
        <f>'Crisis Indicator Data'!D101</f>
        <v>Thailand</v>
      </c>
      <c r="E107" s="25" t="str">
        <f>'Crisis Indicator Data'!E101</f>
        <v>THA</v>
      </c>
      <c r="F107" s="142">
        <f>IF(B107="Regional crisis",(IF(VLOOKUP($C107,'Regional Crises'!$B$1:$R$51,7,FALSE)="x","x",ROUND(IF(VLOOKUP($C107,'Regional Crises'!$B$1:$R$51,7,FALSE)&gt;$F$126,5,IF(VLOOKUP($C107,'Regional Crises'!$B$1:$R$51,7,FALSE)&lt;F$125,0,($F$126-VLOOKUP($C107,'Regional Crises'!$B$1:$R$51,7,FALSE))/($F$126-$F$125)*5)),1))),IF(VLOOKUP($E107,'Country Indicator Data'!$B$3:$N$193,3,FALSE)="x","x",ROUND(IF(VLOOKUP($E107,'Country Indicator Data'!$B$3:$N$193,3,FALSE)&gt;$F$126,5,IF(VLOOKUP($E107,'Country Indicator Data'!$B$3:$N$193,3,FALSE)&lt;$F$125,0,($F$126-VLOOKUP($E107,'Country Indicator Data'!$B$3:$N$193,3,FALSE))/($F$126-$F$125)*5)),1)))</f>
        <v>2.1</v>
      </c>
      <c r="G107" s="142">
        <f>IF(B107="Regional crisis",(IF(VLOOKUP($C107,'Regional Crises'!$B$1:$R$51,9,FALSE)="x","x",ROUND(IF(VLOOKUP($C107,'Regional Crises'!$B$1:$R$51,9,FALSE)&gt;G$126,5,IF(VLOOKUP($C107,'Regional Crises'!$B$1:$R$51,9,FALSE)&lt;G$125,0,(G$126-VLOOKUP($C107,'Regional Crises'!$B$1:$R$51,9,FALSE))/(G$126-G$125)*5)),1))),IF(VLOOKUP($E107,'Country Indicator Data'!$B$3:$N$193,5,FALSE)="x","x",ROUND(IF(VLOOKUP($E107,'Country Indicator Data'!$B$3:$N$193,5,FALSE)&gt;G$126,5,IF(VLOOKUP($E107,'Country Indicator Data'!$B$3:$N$193,5,FALSE)&lt;G$125,0,(G$126-VLOOKUP($E107,'Country Indicator Data'!$B$3:$N$193,5,FALSE))/(G$126-G$125)*5)),1)))</f>
        <v>3.4</v>
      </c>
      <c r="H107" s="143">
        <f t="shared" si="15"/>
        <v>2.75</v>
      </c>
      <c r="I107" s="142">
        <f>IF(B107="Regional crisis",(IF(VLOOKUP($C107,'Regional Crises'!$B$1:$R$51,6,FALSE)="x","x",ROUND(IF(VLOOKUP($C107,'Regional Crises'!$B$1:$R$51,6,FALSE)&gt;I$126,5,IF(VLOOKUP($C107,'Regional Crises'!$B$1:$R$51,6,FALSE)&lt;I$125,0,5-(I$126-VLOOKUP($C107,'Regional Crises'!$B$1:$R$51,6,FALSE))/(I$126-I$125)*5)),1))),IF(VLOOKUP($E107,'Country Indicator Data'!$B$3:$N$193,2,FALSE)="x","x",ROUND(IF(VLOOKUP($E107,'Country Indicator Data'!$B$3:$N$193,2,FALSE)&gt;I$126,5,IF(VLOOKUP($E107,'Country Indicator Data'!$B$3:$N$193,2,FALSE)&lt;I$125,0,5-(I$126-VLOOKUP($E107,'Country Indicator Data'!$B$3:$N$193,2,FALSE))/(I$126-I$125)*5)),1)))</f>
        <v>2.2000000000000002</v>
      </c>
      <c r="J107" s="142">
        <f>IF(B107="Regional crisis",(IF(VLOOKUP($C107,'Regional Crises'!$B$1:$R$51,8,FALSE)="x","x",ROUND(IF(VLOOKUP($C107,'Regional Crises'!$B$1:$R$51,8,FALSE)&gt;J$126,5,IF(VLOOKUP($C107,'Regional Crises'!$B$1:$R$51,8,FALSE)&lt;J$125,0,5-(J$126-VLOOKUP($C107,'Regional Crises'!$B$1:$R$51,8,FALSE))/(J$126-J$125)*5)),1))),IF(VLOOKUP($E107,'Country Indicator Data'!$B$3:$N$193,4,FALSE)="x","x",ROUND(IF(VLOOKUP($E107,'Country Indicator Data'!$B$3:$N$193,4,FALSE)&gt;J$126,5,IF(VLOOKUP($E107,'Country Indicator Data'!$B$3:$N$193,4,FALSE)&lt;J$125,0,5-(J$126-VLOOKUP($E107,'Country Indicator Data'!$B$3:$N$193,4,FALSE))/(J$126-J$125)*5)),1)))</f>
        <v>0.5</v>
      </c>
      <c r="K107" s="143">
        <f t="shared" si="16"/>
        <v>1.35</v>
      </c>
      <c r="L107" s="142">
        <f>IF(B107="Regional crisis",(IF(VLOOKUP($C107,'Regional Crises'!$B$1:$R$51,10,FALSE)="x","x",ROUND(IF(VLOOKUP($C107,'Regional Crises'!$B$1:$R$51,10,FALSE)&gt;L$126,5,IF(VLOOKUP($C107,'Regional Crises'!$B$1:$R$51,10,FALSE)&lt;L$125,0,5-(L$126-VLOOKUP($C107,'Regional Crises'!$B$1:$R$51,10,FALSE))/(L$126-L$125)*5)),1))),IF(VLOOKUP($E107,'Country Indicator Data'!$B$3:$N$193,6,FALSE)="x","x",ROUND(IF(VLOOKUP($E107,'Country Indicator Data'!$B$3:$N$193,6,FALSE)&gt;L$126,5,IF(VLOOKUP($E107,'Country Indicator Data'!$B$3:$N$193,6,FALSE)&lt;L$125,0,5-(L$126-VLOOKUP($E107,'Country Indicator Data'!$B$3:$N$193,6,FALSE))/(L$126-L$125)*5)),1)))</f>
        <v>2.4</v>
      </c>
      <c r="M107" s="142">
        <f>IF(B107="Regional crisis",(IF(VLOOKUP($C107,'Regional Crises'!$B$1:$R$51,11,FALSE)="x","x",ROUND(IF(VLOOKUP($C107,'Regional Crises'!$B$1:$R$51,11,FALSE)&gt;M$126,5,IF(VLOOKUP($C107,'Regional Crises'!$B$1:$R$51,11,FALSE)&lt;M$125,0,5-(M$126-VLOOKUP($C107,'Regional Crises'!$B$1:$R$51,11,FALSE))/(M$126-M$125)*5)),1))),IF(VLOOKUP($E107,'Country Indicator Data'!$B$3:$N$193,7,FALSE)="x","x",ROUND(IF(VLOOKUP($E107,'Country Indicator Data'!$B$3:$N$193,7,FALSE)&gt;M$126,5,IF(VLOOKUP($E107,'Country Indicator Data'!$B$3:$N$193,7,FALSE)&lt;M$125,0,5-(M$126-VLOOKUP($E107,'Country Indicator Data'!$B$3:$N$193,7,FALSE))/(M$126-M$125)*5)),1)))</f>
        <v>1.8</v>
      </c>
      <c r="N107" s="143">
        <f t="shared" si="17"/>
        <v>2.1</v>
      </c>
      <c r="O107" s="151">
        <f t="shared" si="18"/>
        <v>2.0666666666666664</v>
      </c>
      <c r="P107" s="142">
        <f>IF(B107="Regional crisis",VLOOKUP(C107,'Regional Crises'!$B$1:$R$54,12,FALSE),VLOOKUP(E107,'Country Indicator Data'!$B$3:$I$193,8,FALSE))</f>
        <v>3</v>
      </c>
      <c r="Q107" s="142">
        <f>IF(B107="Regional crisis",(IF(VLOOKUP(C107,'Regional Crises'!$B$1:$R$54,13,FALSE)="x","x",IF(VLOOKUP(C107,'Regional Crises'!$B$1:$R$54,13,FALSE)&gt;Q$7,5,IF(VLOOKUP(C107,'Regional Crises'!$B$1:$R$54,13,FALSE)&gt;Q$6,4,IF(VLOOKUP(C107,'Regional Crises'!$B$1:$R$54,13,FALSE)&gt;Q$5,3,IF(VLOOKUP(C107,'Regional Crises'!$B$1:$R$54,13,FALSE)&gt;Q$4,2,IF(VLOOKUP(C107,'Regional Crises'!$B$1:$R$54,13,FALSE)&gt;$Q$3,1,0))))))),(IF(VLOOKUP($E107,'Country Indicator Data'!$B$3:$P$193,9,FALSE)="x","x",IF(VLOOKUP($E107,'Country Indicator Data'!$B$3:$P$193,9,FALSE)&gt;Q$7,5,IF(VLOOKUP($E107,'Country Indicator Data'!$B$3:$P$193,9,FALSE)&gt;Q$6,4,IF(VLOOKUP($E107,'Country Indicator Data'!$B$3:$P$193,9,FALSE)&gt;Q$5,3,IF(VLOOKUP($E107,'Country Indicator Data'!$B$3:$P$193,9,FALSE)&gt;Q$4,2,IF(VLOOKUP($E107,'Country Indicator Data'!$B$3:$P$193,9,FALSE)&gt;$Q$3,1,0))))))))</f>
        <v>1</v>
      </c>
      <c r="R107" s="151">
        <f t="shared" si="19"/>
        <v>2</v>
      </c>
      <c r="S107" s="142">
        <f>IF(B107="Regional crisis",((IF(VLOOKUP($C107,'Regional Crises'!$B$1:$R$51,17,FALSE)="x","x",ROUND(IF(VLOOKUP($C107,'Regional Crises'!$B$1:$R$51,17,FALSE)&gt;S$126,0,IF(VLOOKUP($C107,'Regional Crises'!$B$1:$R$51,17,FALSE)&lt;S$125,5,(S$126-VLOOKUP($C107,'Regional Crises'!$B$1:$R$51,17,FALSE))/(S$126-S$125)*5)),1)))),(IF(VLOOKUP($E107,'Country Indicator Data'!$B$3:$N$193,13,FALSE)="x","x",ROUND(IF(VLOOKUP($E107,'Country Indicator Data'!$B$3:$N$193,13,FALSE)&gt;S$126,0,IF(VLOOKUP($E107,'Country Indicator Data'!$B$3:$N$193,13,FALSE)&lt;S$125,5,(S$126-VLOOKUP($E107,'Country Indicator Data'!$B$3:$N$193,13,FALSE))/(S$126-S$125)*5)),1))))</f>
        <v>3.3</v>
      </c>
      <c r="T107" s="142">
        <f>IF(B107="Regional crisis",((IF(VLOOKUP($C107,'Regional Crises'!$B$1:$R$51,14,FALSE)="x","x",ROUND(IF(VLOOKUP($C107,'Regional Crises'!$B$1:$R$51,14,FALSE)&gt;T$126,0,IF(VLOOKUP($C107,'Regional Crises'!$B$1:$R$51,14,FALSE)&lt;T$125,5,(T$126-VLOOKUP($C107,'Regional Crises'!$B$1:$R$51,14,FALSE))/(T$126-T$125)*5)),1)))),(IF(VLOOKUP($E107,'Country Indicator Data'!$B$3:$N$193,10,FALSE)="x","x",ROUND(IF(VLOOKUP($E107,'Country Indicator Data'!$B$3:$N$193,10,FALSE)&gt;T$126,0,IF(VLOOKUP($E107,'Country Indicator Data'!$B$3:$N$193,10,FALSE)&lt;T$125,5,(T$126-VLOOKUP($E107,'Country Indicator Data'!$B$3:$N$193,10,FALSE))/(T$126-T$125)*5)),1))))</f>
        <v>2.6</v>
      </c>
      <c r="U107" s="142">
        <f>IF(B107="Regional crisis",((IF(VLOOKUP($C107,'Regional Crises'!$B$1:$R$51,15,FALSE)="x","x",ROUND(IF(VLOOKUP($C107,'Regional Crises'!$B$1:$R$51,15,FALSE)&gt;U$126,0,IF(VLOOKUP($C107,'Regional Crises'!$B$1:$R$51,15,FALSE)&lt;U$125,5,(U$126-VLOOKUP($C107,'Regional Crises'!$B$1:$R$51,15,FALSE))/(U$126-U$125)*5)),1)))),(IF(VLOOKUP($E107,'Country Indicator Data'!$B$3:$N$193,11,FALSE)="x","x",ROUND(IF(VLOOKUP($E107,'Country Indicator Data'!$B$3:$N$193,11,FALSE)&gt;U$126,0,IF(VLOOKUP($E107,'Country Indicator Data'!$B$3:$N$193,11,FALSE)&lt;U$125,5,(U$126-VLOOKUP($E107,'Country Indicator Data'!$B$3:$N$193,11,FALSE))/(U$126-U$125)*5)),1))))</f>
        <v>3.5</v>
      </c>
      <c r="V107" s="142">
        <f>IF(B107="Regional crisis",((IF(VLOOKUP($C107,'Regional Crises'!$B$1:$R$51,16,FALSE)="x","x",ROUND(IF(VLOOKUP($C107,'Regional Crises'!$B$1:$R$51,16,FALSE)&gt;V$126,0,IF(VLOOKUP($C107,'Regional Crises'!$B$1:$R$51,16,FALSE)&lt;V$125,5,(V$126-VLOOKUP($C107,'Regional Crises'!$B$1:$R$51,16,FALSE))/(V$126-V$125)*5)),1)))),(IF(VLOOKUP($E107,'Country Indicator Data'!$B$3:$N$193,12,FALSE)="x","x",ROUND(IF(VLOOKUP($E107,'Country Indicator Data'!$B$3:$N$193,12,FALSE)&gt;V$126,0,IF(VLOOKUP($E107,'Country Indicator Data'!$B$3:$N$193,12,FALSE)&lt;V$125,5,(V$126-VLOOKUP($E107,'Country Indicator Data'!$B$3:$N$193,12,FALSE))/(V$126-V$125)*5)),1))))</f>
        <v>3.5</v>
      </c>
      <c r="W107" s="151">
        <f t="shared" si="20"/>
        <v>3.2</v>
      </c>
      <c r="X107" s="154">
        <f t="shared" si="21"/>
        <v>2.4</v>
      </c>
      <c r="Y107" s="142">
        <f>IF('Core Indicators'!FC101="x","x",IF('Core Indicators'!FC101&gt;=Y$7,5,IF('Core Indicators'!FC101&gt;=Y$6,4,IF('Core Indicators'!FC101&gt;=Y$5,3,IF('Core Indicators'!FC101&gt;=Y$4,2,IF('Core Indicators'!FC101&gt;=Y$3,1,0))))))</f>
        <v>2</v>
      </c>
      <c r="Z107" s="151">
        <f t="shared" si="22"/>
        <v>2</v>
      </c>
      <c r="AA107" s="144" t="str">
        <f>IF(OR('Crisis Indicator Data'!$W101="x",ISNA('Crisis Indicator Data'!$Q101)),"x",'Crisis Indicator Data'!$W101/SUM('Crisis Indicator Data'!$Q101:$U101))</f>
        <v>x</v>
      </c>
      <c r="AB107" s="148" t="str">
        <f t="shared" si="23"/>
        <v>x</v>
      </c>
      <c r="AC107" s="144" t="str">
        <f>IF(OR('Crisis Indicator Data'!$X101="x",ISNA('Crisis Indicator Data'!$Q101)),"x",'Crisis Indicator Data'!$X101/SUM('Crisis Indicator Data'!$Q101:$U101))</f>
        <v>x</v>
      </c>
      <c r="AD107" s="148" t="str">
        <f t="shared" si="24"/>
        <v>x</v>
      </c>
      <c r="AE107" s="146">
        <f>'Crisis Indicator Data'!Y101</f>
        <v>0</v>
      </c>
      <c r="AF107" s="146">
        <f>'Crisis Indicator Data'!Z101</f>
        <v>0</v>
      </c>
      <c r="AG107" s="146">
        <f>'Crisis Indicator Data'!AA101</f>
        <v>0</v>
      </c>
      <c r="AH107" s="146">
        <f>'Crisis Indicator Data'!AB101</f>
        <v>0</v>
      </c>
      <c r="AI107" s="149">
        <f t="shared" si="25"/>
        <v>0</v>
      </c>
      <c r="AJ107" s="146">
        <f>'Crisis Indicator Data'!AC101</f>
        <v>0</v>
      </c>
      <c r="AK107" s="146">
        <f>'Crisis Indicator Data'!AD101</f>
        <v>0</v>
      </c>
      <c r="AL107" s="149">
        <f t="shared" si="26"/>
        <v>0</v>
      </c>
      <c r="AM107" s="146">
        <f>'Crisis Indicator Data'!AE101</f>
        <v>1</v>
      </c>
      <c r="AN107" s="146">
        <f>'Crisis Indicator Data'!AF101</f>
        <v>1</v>
      </c>
      <c r="AO107" s="146">
        <f>'Crisis Indicator Data'!AG101</f>
        <v>2</v>
      </c>
      <c r="AP107" s="149">
        <f t="shared" si="27"/>
        <v>3</v>
      </c>
      <c r="AQ107" s="152">
        <f t="shared" si="28"/>
        <v>1</v>
      </c>
      <c r="AR107" s="154">
        <f t="shared" si="29"/>
        <v>1.5</v>
      </c>
    </row>
    <row r="108" spans="1:44" ht="13.5" customHeight="1" x14ac:dyDescent="0.35">
      <c r="A108" s="1" t="str">
        <f>'Crisis Indicator Data'!A102</f>
        <v xml:space="preserve">Conflict in southern Thailand </v>
      </c>
      <c r="B108" s="1" t="str">
        <f>'Crisis Indicator Data'!B102</f>
        <v>Conflict</v>
      </c>
      <c r="C108" s="25" t="str">
        <f>'Crisis Indicator Data'!C102</f>
        <v>THA002</v>
      </c>
      <c r="D108" s="25" t="str">
        <f>'Crisis Indicator Data'!D102</f>
        <v>Thailand</v>
      </c>
      <c r="E108" s="25" t="str">
        <f>'Crisis Indicator Data'!E102</f>
        <v>THA</v>
      </c>
      <c r="F108" s="142">
        <f>IF(B108="Regional crisis",(IF(VLOOKUP($C108,'Regional Crises'!$B$1:$R$51,7,FALSE)="x","x",ROUND(IF(VLOOKUP($C108,'Regional Crises'!$B$1:$R$51,7,FALSE)&gt;$F$126,5,IF(VLOOKUP($C108,'Regional Crises'!$B$1:$R$51,7,FALSE)&lt;F$125,0,($F$126-VLOOKUP($C108,'Regional Crises'!$B$1:$R$51,7,FALSE))/($F$126-$F$125)*5)),1))),IF(VLOOKUP($E108,'Country Indicator Data'!$B$3:$N$193,3,FALSE)="x","x",ROUND(IF(VLOOKUP($E108,'Country Indicator Data'!$B$3:$N$193,3,FALSE)&gt;$F$126,5,IF(VLOOKUP($E108,'Country Indicator Data'!$B$3:$N$193,3,FALSE)&lt;$F$125,0,($F$126-VLOOKUP($E108,'Country Indicator Data'!$B$3:$N$193,3,FALSE))/($F$126-$F$125)*5)),1)))</f>
        <v>2.1</v>
      </c>
      <c r="G108" s="142">
        <f>IF(B108="Regional crisis",(IF(VLOOKUP($C108,'Regional Crises'!$B$1:$R$51,9,FALSE)="x","x",ROUND(IF(VLOOKUP($C108,'Regional Crises'!$B$1:$R$51,9,FALSE)&gt;G$126,5,IF(VLOOKUP($C108,'Regional Crises'!$B$1:$R$51,9,FALSE)&lt;G$125,0,(G$126-VLOOKUP($C108,'Regional Crises'!$B$1:$R$51,9,FALSE))/(G$126-G$125)*5)),1))),IF(VLOOKUP($E108,'Country Indicator Data'!$B$3:$N$193,5,FALSE)="x","x",ROUND(IF(VLOOKUP($E108,'Country Indicator Data'!$B$3:$N$193,5,FALSE)&gt;G$126,5,IF(VLOOKUP($E108,'Country Indicator Data'!$B$3:$N$193,5,FALSE)&lt;G$125,0,(G$126-VLOOKUP($E108,'Country Indicator Data'!$B$3:$N$193,5,FALSE))/(G$126-G$125)*5)),1)))</f>
        <v>3.4</v>
      </c>
      <c r="H108" s="143">
        <f t="shared" si="15"/>
        <v>2.75</v>
      </c>
      <c r="I108" s="142">
        <f>IF(B108="Regional crisis",(IF(VLOOKUP($C108,'Regional Crises'!$B$1:$R$51,6,FALSE)="x","x",ROUND(IF(VLOOKUP($C108,'Regional Crises'!$B$1:$R$51,6,FALSE)&gt;I$126,5,IF(VLOOKUP($C108,'Regional Crises'!$B$1:$R$51,6,FALSE)&lt;I$125,0,5-(I$126-VLOOKUP($C108,'Regional Crises'!$B$1:$R$51,6,FALSE))/(I$126-I$125)*5)),1))),IF(VLOOKUP($E108,'Country Indicator Data'!$B$3:$N$193,2,FALSE)="x","x",ROUND(IF(VLOOKUP($E108,'Country Indicator Data'!$B$3:$N$193,2,FALSE)&gt;I$126,5,IF(VLOOKUP($E108,'Country Indicator Data'!$B$3:$N$193,2,FALSE)&lt;I$125,0,5-(I$126-VLOOKUP($E108,'Country Indicator Data'!$B$3:$N$193,2,FALSE))/(I$126-I$125)*5)),1)))</f>
        <v>2.2000000000000002</v>
      </c>
      <c r="J108" s="142">
        <f>IF(B108="Regional crisis",(IF(VLOOKUP($C108,'Regional Crises'!$B$1:$R$51,8,FALSE)="x","x",ROUND(IF(VLOOKUP($C108,'Regional Crises'!$B$1:$R$51,8,FALSE)&gt;J$126,5,IF(VLOOKUP($C108,'Regional Crises'!$B$1:$R$51,8,FALSE)&lt;J$125,0,5-(J$126-VLOOKUP($C108,'Regional Crises'!$B$1:$R$51,8,FALSE))/(J$126-J$125)*5)),1))),IF(VLOOKUP($E108,'Country Indicator Data'!$B$3:$N$193,4,FALSE)="x","x",ROUND(IF(VLOOKUP($E108,'Country Indicator Data'!$B$3:$N$193,4,FALSE)&gt;J$126,5,IF(VLOOKUP($E108,'Country Indicator Data'!$B$3:$N$193,4,FALSE)&lt;J$125,0,5-(J$126-VLOOKUP($E108,'Country Indicator Data'!$B$3:$N$193,4,FALSE))/(J$126-J$125)*5)),1)))</f>
        <v>0.5</v>
      </c>
      <c r="K108" s="143">
        <f>IF(AND(I108="x",J108="x"),"x",AVERAGE(I108,J108))</f>
        <v>1.35</v>
      </c>
      <c r="L108" s="142">
        <f>IF(B108="Regional crisis",(IF(VLOOKUP($C108,'Regional Crises'!$B$1:$R$51,10,FALSE)="x","x",ROUND(IF(VLOOKUP($C108,'Regional Crises'!$B$1:$R$51,10,FALSE)&gt;L$126,5,IF(VLOOKUP($C108,'Regional Crises'!$B$1:$R$51,10,FALSE)&lt;L$125,0,5-(L$126-VLOOKUP($C108,'Regional Crises'!$B$1:$R$51,10,FALSE))/(L$126-L$125)*5)),1))),IF(VLOOKUP($E108,'Country Indicator Data'!$B$3:$N$193,6,FALSE)="x","x",ROUND(IF(VLOOKUP($E108,'Country Indicator Data'!$B$3:$N$193,6,FALSE)&gt;L$126,5,IF(VLOOKUP($E108,'Country Indicator Data'!$B$3:$N$193,6,FALSE)&lt;L$125,0,5-(L$126-VLOOKUP($E108,'Country Indicator Data'!$B$3:$N$193,6,FALSE))/(L$126-L$125)*5)),1)))</f>
        <v>2.4</v>
      </c>
      <c r="M108" s="142">
        <f>IF(B108="Regional crisis",(IF(VLOOKUP($C108,'Regional Crises'!$B$1:$R$51,11,FALSE)="x","x",ROUND(IF(VLOOKUP($C108,'Regional Crises'!$B$1:$R$51,11,FALSE)&gt;M$126,5,IF(VLOOKUP($C108,'Regional Crises'!$B$1:$R$51,11,FALSE)&lt;M$125,0,5-(M$126-VLOOKUP($C108,'Regional Crises'!$B$1:$R$51,11,FALSE))/(M$126-M$125)*5)),1))),IF(VLOOKUP($E108,'Country Indicator Data'!$B$3:$N$193,7,FALSE)="x","x",ROUND(IF(VLOOKUP($E108,'Country Indicator Data'!$B$3:$N$193,7,FALSE)&gt;M$126,5,IF(VLOOKUP($E108,'Country Indicator Data'!$B$3:$N$193,7,FALSE)&lt;M$125,0,5-(M$126-VLOOKUP($E108,'Country Indicator Data'!$B$3:$N$193,7,FALSE))/(M$126-M$125)*5)),1)))</f>
        <v>1.8</v>
      </c>
      <c r="N108" s="143">
        <f t="shared" si="17"/>
        <v>2.1</v>
      </c>
      <c r="O108" s="151">
        <f t="shared" si="18"/>
        <v>2.0666666666666664</v>
      </c>
      <c r="P108" s="142">
        <f>IF(B108="Regional crisis",VLOOKUP(C108,'Regional Crises'!$B$1:$R$54,12,FALSE),VLOOKUP(E108,'Country Indicator Data'!$B$3:$I$193,8,FALSE))</f>
        <v>3</v>
      </c>
      <c r="Q108" s="142">
        <f>IF(B108="Regional crisis",(IF(VLOOKUP(C108,'Regional Crises'!$B$1:$R$54,13,FALSE)="x","x",IF(VLOOKUP(C108,'Regional Crises'!$B$1:$R$54,13,FALSE)&gt;Q$7,5,IF(VLOOKUP(C108,'Regional Crises'!$B$1:$R$54,13,FALSE)&gt;Q$6,4,IF(VLOOKUP(C108,'Regional Crises'!$B$1:$R$54,13,FALSE)&gt;Q$5,3,IF(VLOOKUP(C108,'Regional Crises'!$B$1:$R$54,13,FALSE)&gt;Q$4,2,IF(VLOOKUP(C108,'Regional Crises'!$B$1:$R$54,13,FALSE)&gt;$Q$3,1,0))))))),(IF(VLOOKUP($E108,'Country Indicator Data'!$B$3:$P$193,9,FALSE)="x","x",IF(VLOOKUP($E108,'Country Indicator Data'!$B$3:$P$193,9,FALSE)&gt;Q$7,5,IF(VLOOKUP($E108,'Country Indicator Data'!$B$3:$P$193,9,FALSE)&gt;Q$6,4,IF(VLOOKUP($E108,'Country Indicator Data'!$B$3:$P$193,9,FALSE)&gt;Q$5,3,IF(VLOOKUP($E108,'Country Indicator Data'!$B$3:$P$193,9,FALSE)&gt;Q$4,2,IF(VLOOKUP($E108,'Country Indicator Data'!$B$3:$P$193,9,FALSE)&gt;$Q$3,1,0))))))))</f>
        <v>1</v>
      </c>
      <c r="R108" s="151">
        <f t="shared" si="19"/>
        <v>2</v>
      </c>
      <c r="S108" s="142">
        <f>IF(B108="Regional crisis",((IF(VLOOKUP($C108,'Regional Crises'!$B$1:$R$51,17,FALSE)="x","x",ROUND(IF(VLOOKUP($C108,'Regional Crises'!$B$1:$R$51,17,FALSE)&gt;S$126,0,IF(VLOOKUP($C108,'Regional Crises'!$B$1:$R$51,17,FALSE)&lt;S$125,5,(S$126-VLOOKUP($C108,'Regional Crises'!$B$1:$R$51,17,FALSE))/(S$126-S$125)*5)),1)))),(IF(VLOOKUP($E108,'Country Indicator Data'!$B$3:$N$193,13,FALSE)="x","x",ROUND(IF(VLOOKUP($E108,'Country Indicator Data'!$B$3:$N$193,13,FALSE)&gt;S$126,0,IF(VLOOKUP($E108,'Country Indicator Data'!$B$3:$N$193,13,FALSE)&lt;S$125,5,(S$126-VLOOKUP($E108,'Country Indicator Data'!$B$3:$N$193,13,FALSE))/(S$126-S$125)*5)),1))))</f>
        <v>3.3</v>
      </c>
      <c r="T108" s="142">
        <f>IF(B108="Regional crisis",((IF(VLOOKUP($C108,'Regional Crises'!$B$1:$R$51,14,FALSE)="x","x",ROUND(IF(VLOOKUP($C108,'Regional Crises'!$B$1:$R$51,14,FALSE)&gt;T$126,0,IF(VLOOKUP($C108,'Regional Crises'!$B$1:$R$51,14,FALSE)&lt;T$125,5,(T$126-VLOOKUP($C108,'Regional Crises'!$B$1:$R$51,14,FALSE))/(T$126-T$125)*5)),1)))),(IF(VLOOKUP($E108,'Country Indicator Data'!$B$3:$N$193,10,FALSE)="x","x",ROUND(IF(VLOOKUP($E108,'Country Indicator Data'!$B$3:$N$193,10,FALSE)&gt;T$126,0,IF(VLOOKUP($E108,'Country Indicator Data'!$B$3:$N$193,10,FALSE)&lt;T$125,5,(T$126-VLOOKUP($E108,'Country Indicator Data'!$B$3:$N$193,10,FALSE))/(T$126-T$125)*5)),1))))</f>
        <v>2.6</v>
      </c>
      <c r="U108" s="142">
        <f>IF(B108="Regional crisis",((IF(VLOOKUP($C108,'Regional Crises'!$B$1:$R$51,15,FALSE)="x","x",ROUND(IF(VLOOKUP($C108,'Regional Crises'!$B$1:$R$51,15,FALSE)&gt;U$126,0,IF(VLOOKUP($C108,'Regional Crises'!$B$1:$R$51,15,FALSE)&lt;U$125,5,(U$126-VLOOKUP($C108,'Regional Crises'!$B$1:$R$51,15,FALSE))/(U$126-U$125)*5)),1)))),(IF(VLOOKUP($E108,'Country Indicator Data'!$B$3:$N$193,11,FALSE)="x","x",ROUND(IF(VLOOKUP($E108,'Country Indicator Data'!$B$3:$N$193,11,FALSE)&gt;U$126,0,IF(VLOOKUP($E108,'Country Indicator Data'!$B$3:$N$193,11,FALSE)&lt;U$125,5,(U$126-VLOOKUP($E108,'Country Indicator Data'!$B$3:$N$193,11,FALSE))/(U$126-U$125)*5)),1))))</f>
        <v>3.5</v>
      </c>
      <c r="V108" s="142">
        <f>IF(B108="Regional crisis",((IF(VLOOKUP($C108,'Regional Crises'!$B$1:$R$51,16,FALSE)="x","x",ROUND(IF(VLOOKUP($C108,'Regional Crises'!$B$1:$R$51,16,FALSE)&gt;V$126,0,IF(VLOOKUP($C108,'Regional Crises'!$B$1:$R$51,16,FALSE)&lt;V$125,5,(V$126-VLOOKUP($C108,'Regional Crises'!$B$1:$R$51,16,FALSE))/(V$126-V$125)*5)),1)))),(IF(VLOOKUP($E108,'Country Indicator Data'!$B$3:$N$193,12,FALSE)="x","x",ROUND(IF(VLOOKUP($E108,'Country Indicator Data'!$B$3:$N$193,12,FALSE)&gt;V$126,0,IF(VLOOKUP($E108,'Country Indicator Data'!$B$3:$N$193,12,FALSE)&lt;V$125,5,(V$126-VLOOKUP($E108,'Country Indicator Data'!$B$3:$N$193,12,FALSE))/(V$126-V$125)*5)),1))))</f>
        <v>3.5</v>
      </c>
      <c r="W108" s="151">
        <f t="shared" si="20"/>
        <v>3.2</v>
      </c>
      <c r="X108" s="154">
        <f t="shared" si="21"/>
        <v>2.4</v>
      </c>
      <c r="Y108" s="142">
        <f>IF('Core Indicators'!FC102="x","x",IF('Core Indicators'!FC102&gt;=Y$7,5,IF('Core Indicators'!FC102&gt;=Y$6,4,IF('Core Indicators'!FC102&gt;=Y$5,3,IF('Core Indicators'!FC102&gt;=Y$4,2,IF('Core Indicators'!FC102&gt;=Y$3,1,0))))))</f>
        <v>1</v>
      </c>
      <c r="Z108" s="151">
        <f t="shared" si="22"/>
        <v>1</v>
      </c>
      <c r="AA108" s="144" t="str">
        <f>IF(OR('Crisis Indicator Data'!$W102="x",ISNA('Crisis Indicator Data'!$Q102)),"x",'Crisis Indicator Data'!$W102/SUM('Crisis Indicator Data'!$Q102:$U102))</f>
        <v>x</v>
      </c>
      <c r="AB108" s="148" t="str">
        <f t="shared" si="23"/>
        <v>x</v>
      </c>
      <c r="AC108" s="144" t="str">
        <f>IF(OR('Crisis Indicator Data'!$X102="x",ISNA('Crisis Indicator Data'!$Q102)),"x",'Crisis Indicator Data'!$X102/SUM('Crisis Indicator Data'!$Q102:$U102))</f>
        <v>x</v>
      </c>
      <c r="AD108" s="148" t="str">
        <f t="shared" si="24"/>
        <v>x</v>
      </c>
      <c r="AE108" s="146">
        <f>'Crisis Indicator Data'!Y102</f>
        <v>0</v>
      </c>
      <c r="AF108" s="146">
        <f>'Crisis Indicator Data'!Z102</f>
        <v>0</v>
      </c>
      <c r="AG108" s="146">
        <f>'Crisis Indicator Data'!AA102</f>
        <v>0</v>
      </c>
      <c r="AH108" s="146">
        <f>'Crisis Indicator Data'!AB102</f>
        <v>0</v>
      </c>
      <c r="AI108" s="149">
        <f t="shared" si="25"/>
        <v>0</v>
      </c>
      <c r="AJ108" s="146">
        <f>'Crisis Indicator Data'!AC102</f>
        <v>0</v>
      </c>
      <c r="AK108" s="146">
        <f>'Crisis Indicator Data'!AD102</f>
        <v>0</v>
      </c>
      <c r="AL108" s="149">
        <f t="shared" si="26"/>
        <v>0</v>
      </c>
      <c r="AM108" s="146">
        <f>'Crisis Indicator Data'!AE102</f>
        <v>1</v>
      </c>
      <c r="AN108" s="146">
        <f>'Crisis Indicator Data'!AF102</f>
        <v>1</v>
      </c>
      <c r="AO108" s="146">
        <f>'Crisis Indicator Data'!AG102</f>
        <v>0</v>
      </c>
      <c r="AP108" s="149">
        <f t="shared" si="27"/>
        <v>2</v>
      </c>
      <c r="AQ108" s="152">
        <f t="shared" si="28"/>
        <v>1</v>
      </c>
      <c r="AR108" s="154">
        <f t="shared" si="29"/>
        <v>1</v>
      </c>
    </row>
    <row r="109" spans="1:44" ht="13.5" customHeight="1" x14ac:dyDescent="0.35">
      <c r="A109" s="1" t="str">
        <f>'Crisis Indicator Data'!A103</f>
        <v>Myanmar refugees in Thailand</v>
      </c>
      <c r="B109" s="1" t="str">
        <f>'Crisis Indicator Data'!B103</f>
        <v>International displacement</v>
      </c>
      <c r="C109" s="25" t="str">
        <f>'Crisis Indicator Data'!C103</f>
        <v>THA003</v>
      </c>
      <c r="D109" s="25" t="str">
        <f>'Crisis Indicator Data'!D103</f>
        <v>Thailand</v>
      </c>
      <c r="E109" s="25" t="str">
        <f>'Crisis Indicator Data'!E103</f>
        <v>THA</v>
      </c>
      <c r="F109" s="142">
        <f>IF(B109="Regional crisis",(IF(VLOOKUP($C109,'Regional Crises'!$B$1:$R$51,7,FALSE)="x","x",ROUND(IF(VLOOKUP($C109,'Regional Crises'!$B$1:$R$51,7,FALSE)&gt;$F$126,5,IF(VLOOKUP($C109,'Regional Crises'!$B$1:$R$51,7,FALSE)&lt;F$125,0,($F$126-VLOOKUP($C109,'Regional Crises'!$B$1:$R$51,7,FALSE))/($F$126-$F$125)*5)),1))),IF(VLOOKUP($E109,'Country Indicator Data'!$B$3:$N$193,3,FALSE)="x","x",ROUND(IF(VLOOKUP($E109,'Country Indicator Data'!$B$3:$N$193,3,FALSE)&gt;$F$126,5,IF(VLOOKUP($E109,'Country Indicator Data'!$B$3:$N$193,3,FALSE)&lt;$F$125,0,($F$126-VLOOKUP($E109,'Country Indicator Data'!$B$3:$N$193,3,FALSE))/($F$126-$F$125)*5)),1)))</f>
        <v>2.1</v>
      </c>
      <c r="G109" s="142">
        <f>IF(B109="Regional crisis",(IF(VLOOKUP($C109,'Regional Crises'!$B$1:$R$51,9,FALSE)="x","x",ROUND(IF(VLOOKUP($C109,'Regional Crises'!$B$1:$R$51,9,FALSE)&gt;G$126,5,IF(VLOOKUP($C109,'Regional Crises'!$B$1:$R$51,9,FALSE)&lt;G$125,0,(G$126-VLOOKUP($C109,'Regional Crises'!$B$1:$R$51,9,FALSE))/(G$126-G$125)*5)),1))),IF(VLOOKUP($E109,'Country Indicator Data'!$B$3:$N$193,5,FALSE)="x","x",ROUND(IF(VLOOKUP($E109,'Country Indicator Data'!$B$3:$N$193,5,FALSE)&gt;G$126,5,IF(VLOOKUP($E109,'Country Indicator Data'!$B$3:$N$193,5,FALSE)&lt;G$125,0,(G$126-VLOOKUP($E109,'Country Indicator Data'!$B$3:$N$193,5,FALSE))/(G$126-G$125)*5)),1)))</f>
        <v>3.4</v>
      </c>
      <c r="H109" s="143">
        <f t="shared" si="15"/>
        <v>2.75</v>
      </c>
      <c r="I109" s="142">
        <f>IF(B109="Regional crisis",(IF(VLOOKUP($C109,'Regional Crises'!$B$1:$R$51,6,FALSE)="x","x",ROUND(IF(VLOOKUP($C109,'Regional Crises'!$B$1:$R$51,6,FALSE)&gt;I$126,5,IF(VLOOKUP($C109,'Regional Crises'!$B$1:$R$51,6,FALSE)&lt;I$125,0,5-(I$126-VLOOKUP($C109,'Regional Crises'!$B$1:$R$51,6,FALSE))/(I$126-I$125)*5)),1))),IF(VLOOKUP($E109,'Country Indicator Data'!$B$3:$N$193,2,FALSE)="x","x",ROUND(IF(VLOOKUP($E109,'Country Indicator Data'!$B$3:$N$193,2,FALSE)&gt;I$126,5,IF(VLOOKUP($E109,'Country Indicator Data'!$B$3:$N$193,2,FALSE)&lt;I$125,0,5-(I$126-VLOOKUP($E109,'Country Indicator Data'!$B$3:$N$193,2,FALSE))/(I$126-I$125)*5)),1)))</f>
        <v>2.2000000000000002</v>
      </c>
      <c r="J109" s="142">
        <f>IF(B109="Regional crisis",(IF(VLOOKUP($C109,'Regional Crises'!$B$1:$R$51,8,FALSE)="x","x",ROUND(IF(VLOOKUP($C109,'Regional Crises'!$B$1:$R$51,8,FALSE)&gt;J$126,5,IF(VLOOKUP($C109,'Regional Crises'!$B$1:$R$51,8,FALSE)&lt;J$125,0,5-(J$126-VLOOKUP($C109,'Regional Crises'!$B$1:$R$51,8,FALSE))/(J$126-J$125)*5)),1))),IF(VLOOKUP($E109,'Country Indicator Data'!$B$3:$N$193,4,FALSE)="x","x",ROUND(IF(VLOOKUP($E109,'Country Indicator Data'!$B$3:$N$193,4,FALSE)&gt;J$126,5,IF(VLOOKUP($E109,'Country Indicator Data'!$B$3:$N$193,4,FALSE)&lt;J$125,0,5-(J$126-VLOOKUP($E109,'Country Indicator Data'!$B$3:$N$193,4,FALSE))/(J$126-J$125)*5)),1)))</f>
        <v>0.5</v>
      </c>
      <c r="K109" s="143">
        <f t="shared" si="16"/>
        <v>1.35</v>
      </c>
      <c r="L109" s="142">
        <f>IF(B109="Regional crisis",(IF(VLOOKUP($C109,'Regional Crises'!$B$1:$R$51,10,FALSE)="x","x",ROUND(IF(VLOOKUP($C109,'Regional Crises'!$B$1:$R$51,10,FALSE)&gt;L$126,5,IF(VLOOKUP($C109,'Regional Crises'!$B$1:$R$51,10,FALSE)&lt;L$125,0,5-(L$126-VLOOKUP($C109,'Regional Crises'!$B$1:$R$51,10,FALSE))/(L$126-L$125)*5)),1))),IF(VLOOKUP($E109,'Country Indicator Data'!$B$3:$N$193,6,FALSE)="x","x",ROUND(IF(VLOOKUP($E109,'Country Indicator Data'!$B$3:$N$193,6,FALSE)&gt;L$126,5,IF(VLOOKUP($E109,'Country Indicator Data'!$B$3:$N$193,6,FALSE)&lt;L$125,0,5-(L$126-VLOOKUP($E109,'Country Indicator Data'!$B$3:$N$193,6,FALSE))/(L$126-L$125)*5)),1)))</f>
        <v>2.4</v>
      </c>
      <c r="M109" s="142">
        <f>IF(B109="Regional crisis",(IF(VLOOKUP($C109,'Regional Crises'!$B$1:$R$51,11,FALSE)="x","x",ROUND(IF(VLOOKUP($C109,'Regional Crises'!$B$1:$R$51,11,FALSE)&gt;M$126,5,IF(VLOOKUP($C109,'Regional Crises'!$B$1:$R$51,11,FALSE)&lt;M$125,0,5-(M$126-VLOOKUP($C109,'Regional Crises'!$B$1:$R$51,11,FALSE))/(M$126-M$125)*5)),1))),IF(VLOOKUP($E109,'Country Indicator Data'!$B$3:$N$193,7,FALSE)="x","x",ROUND(IF(VLOOKUP($E109,'Country Indicator Data'!$B$3:$N$193,7,FALSE)&gt;M$126,5,IF(VLOOKUP($E109,'Country Indicator Data'!$B$3:$N$193,7,FALSE)&lt;M$125,0,5-(M$126-VLOOKUP($E109,'Country Indicator Data'!$B$3:$N$193,7,FALSE))/(M$126-M$125)*5)),1)))</f>
        <v>1.8</v>
      </c>
      <c r="N109" s="143">
        <f t="shared" si="17"/>
        <v>2.1</v>
      </c>
      <c r="O109" s="151">
        <f t="shared" si="18"/>
        <v>2.0666666666666664</v>
      </c>
      <c r="P109" s="142">
        <f>IF(B109="Regional crisis",VLOOKUP(C109,'Regional Crises'!$B$1:$R$54,12,FALSE),VLOOKUP(E109,'Country Indicator Data'!$B$3:$I$193,8,FALSE))</f>
        <v>3</v>
      </c>
      <c r="Q109" s="142">
        <f>IF(B109="Regional crisis",(IF(VLOOKUP(C109,'Regional Crises'!$B$1:$R$54,13,FALSE)="x","x",IF(VLOOKUP(C109,'Regional Crises'!$B$1:$R$54,13,FALSE)&gt;Q$7,5,IF(VLOOKUP(C109,'Regional Crises'!$B$1:$R$54,13,FALSE)&gt;Q$6,4,IF(VLOOKUP(C109,'Regional Crises'!$B$1:$R$54,13,FALSE)&gt;Q$5,3,IF(VLOOKUP(C109,'Regional Crises'!$B$1:$R$54,13,FALSE)&gt;Q$4,2,IF(VLOOKUP(C109,'Regional Crises'!$B$1:$R$54,13,FALSE)&gt;$Q$3,1,0))))))),(IF(VLOOKUP($E109,'Country Indicator Data'!$B$3:$P$193,9,FALSE)="x","x",IF(VLOOKUP($E109,'Country Indicator Data'!$B$3:$P$193,9,FALSE)&gt;Q$7,5,IF(VLOOKUP($E109,'Country Indicator Data'!$B$3:$P$193,9,FALSE)&gt;Q$6,4,IF(VLOOKUP($E109,'Country Indicator Data'!$B$3:$P$193,9,FALSE)&gt;Q$5,3,IF(VLOOKUP($E109,'Country Indicator Data'!$B$3:$P$193,9,FALSE)&gt;Q$4,2,IF(VLOOKUP($E109,'Country Indicator Data'!$B$3:$P$193,9,FALSE)&gt;$Q$3,1,0))))))))</f>
        <v>1</v>
      </c>
      <c r="R109" s="151">
        <f t="shared" si="19"/>
        <v>2</v>
      </c>
      <c r="S109" s="142">
        <f>IF(B109="Regional crisis",((IF(VLOOKUP($C109,'Regional Crises'!$B$1:$R$51,17,FALSE)="x","x",ROUND(IF(VLOOKUP($C109,'Regional Crises'!$B$1:$R$51,17,FALSE)&gt;S$126,0,IF(VLOOKUP($C109,'Regional Crises'!$B$1:$R$51,17,FALSE)&lt;S$125,5,(S$126-VLOOKUP($C109,'Regional Crises'!$B$1:$R$51,17,FALSE))/(S$126-S$125)*5)),1)))),(IF(VLOOKUP($E109,'Country Indicator Data'!$B$3:$N$193,13,FALSE)="x","x",ROUND(IF(VLOOKUP($E109,'Country Indicator Data'!$B$3:$N$193,13,FALSE)&gt;S$126,0,IF(VLOOKUP($E109,'Country Indicator Data'!$B$3:$N$193,13,FALSE)&lt;S$125,5,(S$126-VLOOKUP($E109,'Country Indicator Data'!$B$3:$N$193,13,FALSE))/(S$126-S$125)*5)),1))))</f>
        <v>3.3</v>
      </c>
      <c r="T109" s="142">
        <f>IF(B109="Regional crisis",((IF(VLOOKUP($C109,'Regional Crises'!$B$1:$R$51,14,FALSE)="x","x",ROUND(IF(VLOOKUP($C109,'Regional Crises'!$B$1:$R$51,14,FALSE)&gt;T$126,0,IF(VLOOKUP($C109,'Regional Crises'!$B$1:$R$51,14,FALSE)&lt;T$125,5,(T$126-VLOOKUP($C109,'Regional Crises'!$B$1:$R$51,14,FALSE))/(T$126-T$125)*5)),1)))),(IF(VLOOKUP($E109,'Country Indicator Data'!$B$3:$N$193,10,FALSE)="x","x",ROUND(IF(VLOOKUP($E109,'Country Indicator Data'!$B$3:$N$193,10,FALSE)&gt;T$126,0,IF(VLOOKUP($E109,'Country Indicator Data'!$B$3:$N$193,10,FALSE)&lt;T$125,5,(T$126-VLOOKUP($E109,'Country Indicator Data'!$B$3:$N$193,10,FALSE))/(T$126-T$125)*5)),1))))</f>
        <v>2.6</v>
      </c>
      <c r="U109" s="142">
        <f>IF(B109="Regional crisis",((IF(VLOOKUP($C109,'Regional Crises'!$B$1:$R$51,15,FALSE)="x","x",ROUND(IF(VLOOKUP($C109,'Regional Crises'!$B$1:$R$51,15,FALSE)&gt;U$126,0,IF(VLOOKUP($C109,'Regional Crises'!$B$1:$R$51,15,FALSE)&lt;U$125,5,(U$126-VLOOKUP($C109,'Regional Crises'!$B$1:$R$51,15,FALSE))/(U$126-U$125)*5)),1)))),(IF(VLOOKUP($E109,'Country Indicator Data'!$B$3:$N$193,11,FALSE)="x","x",ROUND(IF(VLOOKUP($E109,'Country Indicator Data'!$B$3:$N$193,11,FALSE)&gt;U$126,0,IF(VLOOKUP($E109,'Country Indicator Data'!$B$3:$N$193,11,FALSE)&lt;U$125,5,(U$126-VLOOKUP($E109,'Country Indicator Data'!$B$3:$N$193,11,FALSE))/(U$126-U$125)*5)),1))))</f>
        <v>3.5</v>
      </c>
      <c r="V109" s="142">
        <f>IF(B109="Regional crisis",((IF(VLOOKUP($C109,'Regional Crises'!$B$1:$R$51,16,FALSE)="x","x",ROUND(IF(VLOOKUP($C109,'Regional Crises'!$B$1:$R$51,16,FALSE)&gt;V$126,0,IF(VLOOKUP($C109,'Regional Crises'!$B$1:$R$51,16,FALSE)&lt;V$125,5,(V$126-VLOOKUP($C109,'Regional Crises'!$B$1:$R$51,16,FALSE))/(V$126-V$125)*5)),1)))),(IF(VLOOKUP($E109,'Country Indicator Data'!$B$3:$N$193,12,FALSE)="x","x",ROUND(IF(VLOOKUP($E109,'Country Indicator Data'!$B$3:$N$193,12,FALSE)&gt;V$126,0,IF(VLOOKUP($E109,'Country Indicator Data'!$B$3:$N$193,12,FALSE)&lt;V$125,5,(V$126-VLOOKUP($E109,'Country Indicator Data'!$B$3:$N$193,12,FALSE))/(V$126-V$125)*5)),1))))</f>
        <v>3.5</v>
      </c>
      <c r="W109" s="151">
        <f t="shared" si="20"/>
        <v>3.2</v>
      </c>
      <c r="X109" s="154">
        <f t="shared" si="21"/>
        <v>2.4</v>
      </c>
      <c r="Y109" s="142">
        <f>IF('Core Indicators'!FC103="x","x",IF('Core Indicators'!FC103&gt;=Y$7,5,IF('Core Indicators'!FC103&gt;=Y$6,4,IF('Core Indicators'!FC103&gt;=Y$5,3,IF('Core Indicators'!FC103&gt;=Y$4,2,IF('Core Indicators'!FC103&gt;=Y$3,1,0))))))</f>
        <v>1</v>
      </c>
      <c r="Z109" s="151">
        <f t="shared" si="22"/>
        <v>1</v>
      </c>
      <c r="AA109" s="144" t="str">
        <f>IF(OR('Crisis Indicator Data'!$W103="x",ISNA('Crisis Indicator Data'!$Q103)),"x",'Crisis Indicator Data'!$W103/SUM('Crisis Indicator Data'!$Q103:$U103))</f>
        <v>x</v>
      </c>
      <c r="AB109" s="148" t="str">
        <f t="shared" si="23"/>
        <v>x</v>
      </c>
      <c r="AC109" s="144" t="str">
        <f>IF(OR('Crisis Indicator Data'!$X103="x",ISNA('Crisis Indicator Data'!$Q103)),"x",'Crisis Indicator Data'!$X103/SUM('Crisis Indicator Data'!$Q103:$U103))</f>
        <v>x</v>
      </c>
      <c r="AD109" s="148" t="str">
        <f t="shared" si="24"/>
        <v>x</v>
      </c>
      <c r="AE109" s="146">
        <f>'Crisis Indicator Data'!Y103</f>
        <v>0</v>
      </c>
      <c r="AF109" s="146">
        <f>'Crisis Indicator Data'!Z103</f>
        <v>0</v>
      </c>
      <c r="AG109" s="146">
        <f>'Crisis Indicator Data'!AA103</f>
        <v>0</v>
      </c>
      <c r="AH109" s="146">
        <f>'Crisis Indicator Data'!AB103</f>
        <v>0</v>
      </c>
      <c r="AI109" s="149">
        <f t="shared" si="25"/>
        <v>0</v>
      </c>
      <c r="AJ109" s="146">
        <f>'Crisis Indicator Data'!AC103</f>
        <v>0</v>
      </c>
      <c r="AK109" s="146">
        <f>'Crisis Indicator Data'!AD103</f>
        <v>0</v>
      </c>
      <c r="AL109" s="149">
        <f t="shared" si="26"/>
        <v>0</v>
      </c>
      <c r="AM109" s="146">
        <f>'Crisis Indicator Data'!AE103</f>
        <v>0</v>
      </c>
      <c r="AN109" s="146">
        <f>'Crisis Indicator Data'!AF103</f>
        <v>1</v>
      </c>
      <c r="AO109" s="146">
        <f>'Crisis Indicator Data'!AG103</f>
        <v>2</v>
      </c>
      <c r="AP109" s="149">
        <f t="shared" si="27"/>
        <v>3</v>
      </c>
      <c r="AQ109" s="152">
        <f t="shared" si="28"/>
        <v>1</v>
      </c>
      <c r="AR109" s="154">
        <f t="shared" si="29"/>
        <v>1</v>
      </c>
    </row>
    <row r="110" spans="1:44" ht="13.5" customHeight="1" x14ac:dyDescent="0.35">
      <c r="A110" s="1" t="str">
        <f>'Crisis Indicator Data'!A104</f>
        <v>Venezuelan refugees in Trinidad and Tobago</v>
      </c>
      <c r="B110" s="1" t="str">
        <f>'Crisis Indicator Data'!B104</f>
        <v>International displacement</v>
      </c>
      <c r="C110" s="25" t="str">
        <f>'Crisis Indicator Data'!C104</f>
        <v>TTO002</v>
      </c>
      <c r="D110" s="25" t="str">
        <f>'Crisis Indicator Data'!D104</f>
        <v>Trinidad and Tobago</v>
      </c>
      <c r="E110" s="25" t="str">
        <f>'Crisis Indicator Data'!E104</f>
        <v>TTO</v>
      </c>
      <c r="F110" s="142">
        <f>IF(B110="Regional crisis",(IF(VLOOKUP($C110,'Regional Crises'!$B$1:$R$51,7,FALSE)="x","x",ROUND(IF(VLOOKUP($C110,'Regional Crises'!$B$1:$R$51,7,FALSE)&gt;$F$126,5,IF(VLOOKUP($C110,'Regional Crises'!$B$1:$R$51,7,FALSE)&lt;F$125,0,($F$126-VLOOKUP($C110,'Regional Crises'!$B$1:$R$51,7,FALSE))/($F$126-$F$125)*5)),1))),IF(VLOOKUP($E110,'Country Indicator Data'!$B$3:$N$193,3,FALSE)="x","x",ROUND(IF(VLOOKUP($E110,'Country Indicator Data'!$B$3:$N$193,3,FALSE)&gt;$F$126,5,IF(VLOOKUP($E110,'Country Indicator Data'!$B$3:$N$193,3,FALSE)&lt;$F$125,0,($F$126-VLOOKUP($E110,'Country Indicator Data'!$B$3:$N$193,3,FALSE))/($F$126-$F$125)*5)),1)))</f>
        <v>0.7</v>
      </c>
      <c r="G110" s="142" t="str">
        <f>IF(B110="Regional crisis",(IF(VLOOKUP($C110,'Regional Crises'!$B$1:$R$51,9,FALSE)="x","x",ROUND(IF(VLOOKUP($C110,'Regional Crises'!$B$1:$R$51,9,FALSE)&gt;G$126,5,IF(VLOOKUP($C110,'Regional Crises'!$B$1:$R$51,9,FALSE)&lt;G$125,0,(G$126-VLOOKUP($C110,'Regional Crises'!$B$1:$R$51,9,FALSE))/(G$126-G$125)*5)),1))),IF(VLOOKUP($E110,'Country Indicator Data'!$B$3:$N$193,5,FALSE)="x","x",ROUND(IF(VLOOKUP($E110,'Country Indicator Data'!$B$3:$N$193,5,FALSE)&gt;G$126,5,IF(VLOOKUP($E110,'Country Indicator Data'!$B$3:$N$193,5,FALSE)&lt;G$125,0,(G$126-VLOOKUP($E110,'Country Indicator Data'!$B$3:$N$193,5,FALSE))/(G$126-G$125)*5)),1)))</f>
        <v>x</v>
      </c>
      <c r="H110" s="143">
        <f t="shared" si="15"/>
        <v>0.7</v>
      </c>
      <c r="I110" s="142">
        <f>IF(B110="Regional crisis",(IF(VLOOKUP($C110,'Regional Crises'!$B$1:$R$51,6,FALSE)="x","x",ROUND(IF(VLOOKUP($C110,'Regional Crises'!$B$1:$R$51,6,FALSE)&gt;I$126,5,IF(VLOOKUP($C110,'Regional Crises'!$B$1:$R$51,6,FALSE)&lt;I$125,0,5-(I$126-VLOOKUP($C110,'Regional Crises'!$B$1:$R$51,6,FALSE))/(I$126-I$125)*5)),1))),IF(VLOOKUP($E110,'Country Indicator Data'!$B$3:$N$193,2,FALSE)="x","x",ROUND(IF(VLOOKUP($E110,'Country Indicator Data'!$B$3:$N$193,2,FALSE)&gt;I$126,5,IF(VLOOKUP($E110,'Country Indicator Data'!$B$3:$N$193,2,FALSE)&lt;I$125,0,5-(I$126-VLOOKUP($E110,'Country Indicator Data'!$B$3:$N$193,2,FALSE))/(I$126-I$125)*5)),1)))</f>
        <v>3.4</v>
      </c>
      <c r="J110" s="142">
        <f>IF(B110="Regional crisis",(IF(VLOOKUP($C110,'Regional Crises'!$B$1:$R$51,8,FALSE)="x","x",ROUND(IF(VLOOKUP($C110,'Regional Crises'!$B$1:$R$51,8,FALSE)&gt;J$126,5,IF(VLOOKUP($C110,'Regional Crises'!$B$1:$R$51,8,FALSE)&lt;J$125,0,5-(J$126-VLOOKUP($C110,'Regional Crises'!$B$1:$R$51,8,FALSE))/(J$126-J$125)*5)),1))),IF(VLOOKUP($E110,'Country Indicator Data'!$B$3:$N$193,4,FALSE)="x","x",ROUND(IF(VLOOKUP($E110,'Country Indicator Data'!$B$3:$N$193,4,FALSE)&gt;J$126,5,IF(VLOOKUP($E110,'Country Indicator Data'!$B$3:$N$193,4,FALSE)&lt;J$125,0,5-(J$126-VLOOKUP($E110,'Country Indicator Data'!$B$3:$N$193,4,FALSE))/(J$126-J$125)*5)),1)))</f>
        <v>4</v>
      </c>
      <c r="K110" s="143">
        <f t="shared" si="16"/>
        <v>3.7</v>
      </c>
      <c r="L110" s="142">
        <f>IF(B110="Regional crisis",(IF(VLOOKUP($C110,'Regional Crises'!$B$1:$R$51,10,FALSE)="x","x",ROUND(IF(VLOOKUP($C110,'Regional Crises'!$B$1:$R$51,10,FALSE)&gt;L$126,5,IF(VLOOKUP($C110,'Regional Crises'!$B$1:$R$51,10,FALSE)&lt;L$125,0,5-(L$126-VLOOKUP($C110,'Regional Crises'!$B$1:$R$51,10,FALSE))/(L$126-L$125)*5)),1))),IF(VLOOKUP($E110,'Country Indicator Data'!$B$3:$N$193,6,FALSE)="x","x",ROUND(IF(VLOOKUP($E110,'Country Indicator Data'!$B$3:$N$193,6,FALSE)&gt;L$126,5,IF(VLOOKUP($E110,'Country Indicator Data'!$B$3:$N$193,6,FALSE)&lt;L$125,0,5-(L$126-VLOOKUP($E110,'Country Indicator Data'!$B$3:$N$193,6,FALSE))/(L$126-L$125)*5)),1)))</f>
        <v>2.2000000000000002</v>
      </c>
      <c r="M110" s="142" t="str">
        <f>IF(B110="Regional crisis",(IF(VLOOKUP($C110,'Regional Crises'!$B$1:$R$51,11,FALSE)="x","x",ROUND(IF(VLOOKUP($C110,'Regional Crises'!$B$1:$R$51,11,FALSE)&gt;M$126,5,IF(VLOOKUP($C110,'Regional Crises'!$B$1:$R$51,11,FALSE)&lt;M$125,0,5-(M$126-VLOOKUP($C110,'Regional Crises'!$B$1:$R$51,11,FALSE))/(M$126-M$125)*5)),1))),IF(VLOOKUP($E110,'Country Indicator Data'!$B$3:$N$193,7,FALSE)="x","x",ROUND(IF(VLOOKUP($E110,'Country Indicator Data'!$B$3:$N$193,7,FALSE)&gt;M$126,5,IF(VLOOKUP($E110,'Country Indicator Data'!$B$3:$N$193,7,FALSE)&lt;M$125,0,5-(M$126-VLOOKUP($E110,'Country Indicator Data'!$B$3:$N$193,7,FALSE))/(M$126-M$125)*5)),1)))</f>
        <v>x</v>
      </c>
      <c r="N110" s="143">
        <f t="shared" si="17"/>
        <v>2.2000000000000002</v>
      </c>
      <c r="O110" s="151">
        <f t="shared" si="18"/>
        <v>2.2000000000000002</v>
      </c>
      <c r="P110" s="142">
        <f>IF(B110="Regional crisis",VLOOKUP(C110,'Regional Crises'!$B$1:$R$54,12,FALSE),VLOOKUP(E110,'Country Indicator Data'!$B$3:$I$193,8,FALSE))</f>
        <v>0</v>
      </c>
      <c r="Q110" s="142">
        <f>IF(B110="Regional crisis",(IF(VLOOKUP(C110,'Regional Crises'!$B$1:$R$54,13,FALSE)="x","x",IF(VLOOKUP(C110,'Regional Crises'!$B$1:$R$54,13,FALSE)&gt;Q$7,5,IF(VLOOKUP(C110,'Regional Crises'!$B$1:$R$54,13,FALSE)&gt;Q$6,4,IF(VLOOKUP(C110,'Regional Crises'!$B$1:$R$54,13,FALSE)&gt;Q$5,3,IF(VLOOKUP(C110,'Regional Crises'!$B$1:$R$54,13,FALSE)&gt;Q$4,2,IF(VLOOKUP(C110,'Regional Crises'!$B$1:$R$54,13,FALSE)&gt;$Q$3,1,0))))))),(IF(VLOOKUP($E110,'Country Indicator Data'!$B$3:$P$193,9,FALSE)="x","x",IF(VLOOKUP($E110,'Country Indicator Data'!$B$3:$P$193,9,FALSE)&gt;Q$7,5,IF(VLOOKUP($E110,'Country Indicator Data'!$B$3:$P$193,9,FALSE)&gt;Q$6,4,IF(VLOOKUP($E110,'Country Indicator Data'!$B$3:$P$193,9,FALSE)&gt;Q$5,3,IF(VLOOKUP($E110,'Country Indicator Data'!$B$3:$P$193,9,FALSE)&gt;Q$4,2,IF(VLOOKUP($E110,'Country Indicator Data'!$B$3:$P$193,9,FALSE)&gt;$Q$3,1,0))))))))</f>
        <v>1</v>
      </c>
      <c r="R110" s="151">
        <f t="shared" si="19"/>
        <v>0.5</v>
      </c>
      <c r="S110" s="142">
        <f>IF(B110="Regional crisis",((IF(VLOOKUP($C110,'Regional Crises'!$B$1:$R$51,17,FALSE)="x","x",ROUND(IF(VLOOKUP($C110,'Regional Crises'!$B$1:$R$51,17,FALSE)&gt;S$126,0,IF(VLOOKUP($C110,'Regional Crises'!$B$1:$R$51,17,FALSE)&lt;S$125,5,(S$126-VLOOKUP($C110,'Regional Crises'!$B$1:$R$51,17,FALSE))/(S$126-S$125)*5)),1)))),(IF(VLOOKUP($E110,'Country Indicator Data'!$B$3:$N$193,13,FALSE)="x","x",ROUND(IF(VLOOKUP($E110,'Country Indicator Data'!$B$3:$N$193,13,FALSE)&gt;S$126,0,IF(VLOOKUP($E110,'Country Indicator Data'!$B$3:$N$193,13,FALSE)&lt;S$125,5,(S$126-VLOOKUP($E110,'Country Indicator Data'!$B$3:$N$193,13,FALSE))/(S$126-S$125)*5)),1))))</f>
        <v>3.3</v>
      </c>
      <c r="T110" s="142">
        <f>IF(B110="Regional crisis",((IF(VLOOKUP($C110,'Regional Crises'!$B$1:$R$51,14,FALSE)="x","x",ROUND(IF(VLOOKUP($C110,'Regional Crises'!$B$1:$R$51,14,FALSE)&gt;T$126,0,IF(VLOOKUP($C110,'Regional Crises'!$B$1:$R$51,14,FALSE)&lt;T$125,5,(T$126-VLOOKUP($C110,'Regional Crises'!$B$1:$R$51,14,FALSE))/(T$126-T$125)*5)),1)))),(IF(VLOOKUP($E110,'Country Indicator Data'!$B$3:$N$193,10,FALSE)="x","x",ROUND(IF(VLOOKUP($E110,'Country Indicator Data'!$B$3:$N$193,10,FALSE)&gt;T$126,0,IF(VLOOKUP($E110,'Country Indicator Data'!$B$3:$N$193,10,FALSE)&lt;T$125,5,(T$126-VLOOKUP($E110,'Country Indicator Data'!$B$3:$N$193,10,FALSE))/(T$126-T$125)*5)),1))))</f>
        <v>2.6</v>
      </c>
      <c r="U110" s="142" t="str">
        <f>IF(B110="Regional crisis",((IF(VLOOKUP($C110,'Regional Crises'!$B$1:$R$51,15,FALSE)="x","x",ROUND(IF(VLOOKUP($C110,'Regional Crises'!$B$1:$R$51,15,FALSE)&gt;U$126,0,IF(VLOOKUP($C110,'Regional Crises'!$B$1:$R$51,15,FALSE)&lt;U$125,5,(U$126-VLOOKUP($C110,'Regional Crises'!$B$1:$R$51,15,FALSE))/(U$126-U$125)*5)),1)))),(IF(VLOOKUP($E110,'Country Indicator Data'!$B$3:$N$193,11,FALSE)="x","x",ROUND(IF(VLOOKUP($E110,'Country Indicator Data'!$B$3:$N$193,11,FALSE)&gt;U$126,0,IF(VLOOKUP($E110,'Country Indicator Data'!$B$3:$N$193,11,FALSE)&lt;U$125,5,(U$126-VLOOKUP($E110,'Country Indicator Data'!$B$3:$N$193,11,FALSE))/(U$126-U$125)*5)),1))))</f>
        <v>x</v>
      </c>
      <c r="V110" s="142">
        <f>IF(B110="Regional crisis",((IF(VLOOKUP($C110,'Regional Crises'!$B$1:$R$51,16,FALSE)="x","x",ROUND(IF(VLOOKUP($C110,'Regional Crises'!$B$1:$R$51,16,FALSE)&gt;V$126,0,IF(VLOOKUP($C110,'Regional Crises'!$B$1:$R$51,16,FALSE)&lt;V$125,5,(V$126-VLOOKUP($C110,'Regional Crises'!$B$1:$R$51,16,FALSE))/(V$126-V$125)*5)),1)))),(IF(VLOOKUP($E110,'Country Indicator Data'!$B$3:$N$193,12,FALSE)="x","x",ROUND(IF(VLOOKUP($E110,'Country Indicator Data'!$B$3:$N$193,12,FALSE)&gt;V$126,0,IF(VLOOKUP($E110,'Country Indicator Data'!$B$3:$N$193,12,FALSE)&lt;V$125,5,(V$126-VLOOKUP($E110,'Country Indicator Data'!$B$3:$N$193,12,FALSE))/(V$126-V$125)*5)),1))))</f>
        <v>1</v>
      </c>
      <c r="W110" s="151">
        <f t="shared" si="20"/>
        <v>2.2999999999999998</v>
      </c>
      <c r="X110" s="154">
        <f t="shared" si="21"/>
        <v>1.7</v>
      </c>
      <c r="Y110" s="142">
        <f>IF('Core Indicators'!FC104="x","x",IF('Core Indicators'!FC104&gt;=Y$7,5,IF('Core Indicators'!FC104&gt;=Y$6,4,IF('Core Indicators'!FC104&gt;=Y$5,3,IF('Core Indicators'!FC104&gt;=Y$4,2,IF('Core Indicators'!FC104&gt;=Y$3,1,0))))))</f>
        <v>2</v>
      </c>
      <c r="Z110" s="151">
        <f t="shared" si="22"/>
        <v>2</v>
      </c>
      <c r="AA110" s="144" t="str">
        <f>IF(OR('Crisis Indicator Data'!$W104="x",ISNA('Crisis Indicator Data'!$Q104)),"x",'Crisis Indicator Data'!$W104/SUM('Crisis Indicator Data'!$Q104:$U104))</f>
        <v>x</v>
      </c>
      <c r="AB110" s="148" t="str">
        <f t="shared" si="23"/>
        <v>x</v>
      </c>
      <c r="AC110" s="144">
        <f>IF(OR('Crisis Indicator Data'!$X104="x",ISNA('Crisis Indicator Data'!$Q104)),"x",'Crisis Indicator Data'!$X104/SUM('Crisis Indicator Data'!$Q104:$U104))</f>
        <v>0</v>
      </c>
      <c r="AD110" s="148">
        <f t="shared" si="24"/>
        <v>0</v>
      </c>
      <c r="AE110" s="146">
        <f>'Crisis Indicator Data'!Y104</f>
        <v>0</v>
      </c>
      <c r="AF110" s="146">
        <f>'Crisis Indicator Data'!Z104</f>
        <v>0</v>
      </c>
      <c r="AG110" s="146">
        <f>'Crisis Indicator Data'!AA104</f>
        <v>0</v>
      </c>
      <c r="AH110" s="146">
        <f>'Crisis Indicator Data'!AB104</f>
        <v>0</v>
      </c>
      <c r="AI110" s="149">
        <f t="shared" si="25"/>
        <v>0</v>
      </c>
      <c r="AJ110" s="146">
        <f>'Crisis Indicator Data'!AC104</f>
        <v>2</v>
      </c>
      <c r="AK110" s="146">
        <f>'Crisis Indicator Data'!AD104</f>
        <v>1</v>
      </c>
      <c r="AL110" s="149">
        <f t="shared" si="26"/>
        <v>3</v>
      </c>
      <c r="AM110" s="146">
        <f>'Crisis Indicator Data'!AE104</f>
        <v>0</v>
      </c>
      <c r="AN110" s="146">
        <f>'Crisis Indicator Data'!AF104</f>
        <v>0</v>
      </c>
      <c r="AO110" s="146">
        <f>'Crisis Indicator Data'!AG104</f>
        <v>1</v>
      </c>
      <c r="AP110" s="149">
        <f t="shared" si="27"/>
        <v>1</v>
      </c>
      <c r="AQ110" s="152">
        <f t="shared" si="28"/>
        <v>1</v>
      </c>
      <c r="AR110" s="154">
        <f t="shared" si="29"/>
        <v>1.5</v>
      </c>
    </row>
    <row r="111" spans="1:44" ht="13.5" customHeight="1" x14ac:dyDescent="0.35">
      <c r="A111" s="1" t="str">
        <f>'Crisis Indicator Data'!A105</f>
        <v>Mixed migration flows in Tunisia</v>
      </c>
      <c r="B111" s="1" t="str">
        <f>'Crisis Indicator Data'!B105</f>
        <v>International displacement</v>
      </c>
      <c r="C111" s="25" t="str">
        <f>'Crisis Indicator Data'!C105</f>
        <v>TUN002</v>
      </c>
      <c r="D111" s="25" t="str">
        <f>'Crisis Indicator Data'!D105</f>
        <v>Tunisia</v>
      </c>
      <c r="E111" s="25" t="str">
        <f>'Crisis Indicator Data'!E105</f>
        <v>TUN</v>
      </c>
      <c r="F111" s="142">
        <f>IF(B111="Regional crisis",(IF(VLOOKUP($C111,'Regional Crises'!$B$1:$R$51,7,FALSE)="x","x",ROUND(IF(VLOOKUP($C111,'Regional Crises'!$B$1:$R$51,7,FALSE)&gt;$F$126,5,IF(VLOOKUP($C111,'Regional Crises'!$B$1:$R$51,7,FALSE)&lt;F$125,0,($F$126-VLOOKUP($C111,'Regional Crises'!$B$1:$R$51,7,FALSE))/($F$126-$F$125)*5)),1))),IF(VLOOKUP($E111,'Country Indicator Data'!$B$3:$N$193,3,FALSE)="x","x",ROUND(IF(VLOOKUP($E111,'Country Indicator Data'!$B$3:$N$193,3,FALSE)&gt;$F$126,5,IF(VLOOKUP($E111,'Country Indicator Data'!$B$3:$N$193,3,FALSE)&lt;$F$125,0,($F$126-VLOOKUP($E111,'Country Indicator Data'!$B$3:$N$193,3,FALSE))/($F$126-$F$125)*5)),1)))</f>
        <v>2.5</v>
      </c>
      <c r="G111" s="142">
        <f>IF(B111="Regional crisis",(IF(VLOOKUP($C111,'Regional Crises'!$B$1:$R$51,9,FALSE)="x","x",ROUND(IF(VLOOKUP($C111,'Regional Crises'!$B$1:$R$51,9,FALSE)&gt;G$126,5,IF(VLOOKUP($C111,'Regional Crises'!$B$1:$R$51,9,FALSE)&lt;G$125,0,(G$126-VLOOKUP($C111,'Regional Crises'!$B$1:$R$51,9,FALSE))/(G$126-G$125)*5)),1))),IF(VLOOKUP($E111,'Country Indicator Data'!$B$3:$N$193,5,FALSE)="x","x",ROUND(IF(VLOOKUP($E111,'Country Indicator Data'!$B$3:$N$193,5,FALSE)&gt;G$126,5,IF(VLOOKUP($E111,'Country Indicator Data'!$B$3:$N$193,5,FALSE)&lt;G$125,0,(G$126-VLOOKUP($E111,'Country Indicator Data'!$B$3:$N$193,5,FALSE))/(G$126-G$125)*5)),1)))</f>
        <v>1.8</v>
      </c>
      <c r="H111" s="143">
        <f t="shared" si="15"/>
        <v>2.15</v>
      </c>
      <c r="I111" s="142">
        <f>IF(B111="Regional crisis",(IF(VLOOKUP($C111,'Regional Crises'!$B$1:$R$51,6,FALSE)="x","x",ROUND(IF(VLOOKUP($C111,'Regional Crises'!$B$1:$R$51,6,FALSE)&gt;I$126,5,IF(VLOOKUP($C111,'Regional Crises'!$B$1:$R$51,6,FALSE)&lt;I$125,0,5-(I$126-VLOOKUP($C111,'Regional Crises'!$B$1:$R$51,6,FALSE))/(I$126-I$125)*5)),1))),IF(VLOOKUP($E111,'Country Indicator Data'!$B$3:$N$193,2,FALSE)="x","x",ROUND(IF(VLOOKUP($E111,'Country Indicator Data'!$B$3:$N$193,2,FALSE)&gt;I$126,5,IF(VLOOKUP($E111,'Country Indicator Data'!$B$3:$N$193,2,FALSE)&lt;I$125,0,5-(I$126-VLOOKUP($E111,'Country Indicator Data'!$B$3:$N$193,2,FALSE))/(I$126-I$125)*5)),1)))</f>
        <v>5</v>
      </c>
      <c r="J111" s="142">
        <f>IF(B111="Regional crisis",(IF(VLOOKUP($C111,'Regional Crises'!$B$1:$R$51,8,FALSE)="x","x",ROUND(IF(VLOOKUP($C111,'Regional Crises'!$B$1:$R$51,8,FALSE)&gt;J$126,5,IF(VLOOKUP($C111,'Regional Crises'!$B$1:$R$51,8,FALSE)&lt;J$125,0,5-(J$126-VLOOKUP($C111,'Regional Crises'!$B$1:$R$51,8,FALSE))/(J$126-J$125)*5)),1))),IF(VLOOKUP($E111,'Country Indicator Data'!$B$3:$N$193,4,FALSE)="x","x",ROUND(IF(VLOOKUP($E111,'Country Indicator Data'!$B$3:$N$193,4,FALSE)&gt;J$126,5,IF(VLOOKUP($E111,'Country Indicator Data'!$B$3:$N$193,4,FALSE)&lt;J$125,0,5-(J$126-VLOOKUP($E111,'Country Indicator Data'!$B$3:$N$193,4,FALSE))/(J$126-J$125)*5)),1)))</f>
        <v>0</v>
      </c>
      <c r="K111" s="143">
        <f t="shared" si="16"/>
        <v>2.5</v>
      </c>
      <c r="L111" s="142">
        <f>IF(B111="Regional crisis",(IF(VLOOKUP($C111,'Regional Crises'!$B$1:$R$51,10,FALSE)="x","x",ROUND(IF(VLOOKUP($C111,'Regional Crises'!$B$1:$R$51,10,FALSE)&gt;L$126,5,IF(VLOOKUP($C111,'Regional Crises'!$B$1:$R$51,10,FALSE)&lt;L$125,0,5-(L$126-VLOOKUP($C111,'Regional Crises'!$B$1:$R$51,10,FALSE))/(L$126-L$125)*5)),1))),IF(VLOOKUP($E111,'Country Indicator Data'!$B$3:$N$193,6,FALSE)="x","x",ROUND(IF(VLOOKUP($E111,'Country Indicator Data'!$B$3:$N$193,6,FALSE)&gt;L$126,5,IF(VLOOKUP($E111,'Country Indicator Data'!$B$3:$N$193,6,FALSE)&lt;L$125,0,5-(L$126-VLOOKUP($E111,'Country Indicator Data'!$B$3:$N$193,6,FALSE))/(L$126-L$125)*5)),1)))</f>
        <v>1.9</v>
      </c>
      <c r="M111" s="142">
        <f>IF(B111="Regional crisis",(IF(VLOOKUP($C111,'Regional Crises'!$B$1:$R$51,11,FALSE)="x","x",ROUND(IF(VLOOKUP($C111,'Regional Crises'!$B$1:$R$51,11,FALSE)&gt;M$126,5,IF(VLOOKUP($C111,'Regional Crises'!$B$1:$R$51,11,FALSE)&lt;M$125,0,5-(M$126-VLOOKUP($C111,'Regional Crises'!$B$1:$R$51,11,FALSE))/(M$126-M$125)*5)),1))),IF(VLOOKUP($E111,'Country Indicator Data'!$B$3:$N$193,7,FALSE)="x","x",ROUND(IF(VLOOKUP($E111,'Country Indicator Data'!$B$3:$N$193,7,FALSE)&gt;M$126,5,IF(VLOOKUP($E111,'Country Indicator Data'!$B$3:$N$193,7,FALSE)&lt;M$125,0,5-(M$126-VLOOKUP($E111,'Country Indicator Data'!$B$3:$N$193,7,FALSE))/(M$126-M$125)*5)),1)))</f>
        <v>1.4</v>
      </c>
      <c r="N111" s="143">
        <f t="shared" si="17"/>
        <v>1.65</v>
      </c>
      <c r="O111" s="151">
        <f t="shared" si="18"/>
        <v>2.1</v>
      </c>
      <c r="P111" s="142">
        <f>IF(B111="Regional crisis",VLOOKUP(C111,'Regional Crises'!$B$1:$R$54,12,FALSE),VLOOKUP(E111,'Country Indicator Data'!$B$3:$I$193,8,FALSE))</f>
        <v>3</v>
      </c>
      <c r="Q111" s="142">
        <f>IF(B111="Regional crisis",(IF(VLOOKUP(C111,'Regional Crises'!$B$1:$R$54,13,FALSE)="x","x",IF(VLOOKUP(C111,'Regional Crises'!$B$1:$R$54,13,FALSE)&gt;Q$7,5,IF(VLOOKUP(C111,'Regional Crises'!$B$1:$R$54,13,FALSE)&gt;Q$6,4,IF(VLOOKUP(C111,'Regional Crises'!$B$1:$R$54,13,FALSE)&gt;Q$5,3,IF(VLOOKUP(C111,'Regional Crises'!$B$1:$R$54,13,FALSE)&gt;Q$4,2,IF(VLOOKUP(C111,'Regional Crises'!$B$1:$R$54,13,FALSE)&gt;$Q$3,1,0))))))),(IF(VLOOKUP($E111,'Country Indicator Data'!$B$3:$P$193,9,FALSE)="x","x",IF(VLOOKUP($E111,'Country Indicator Data'!$B$3:$P$193,9,FALSE)&gt;Q$7,5,IF(VLOOKUP($E111,'Country Indicator Data'!$B$3:$P$193,9,FALSE)&gt;Q$6,4,IF(VLOOKUP($E111,'Country Indicator Data'!$B$3:$P$193,9,FALSE)&gt;Q$5,3,IF(VLOOKUP($E111,'Country Indicator Data'!$B$3:$P$193,9,FALSE)&gt;Q$4,2,IF(VLOOKUP($E111,'Country Indicator Data'!$B$3:$P$193,9,FALSE)&gt;$Q$3,1,0))))))))</f>
        <v>2</v>
      </c>
      <c r="R111" s="151">
        <f t="shared" si="19"/>
        <v>2.5</v>
      </c>
      <c r="S111" s="142">
        <f>IF(B111="Regional crisis",((IF(VLOOKUP($C111,'Regional Crises'!$B$1:$R$51,17,FALSE)="x","x",ROUND(IF(VLOOKUP($C111,'Regional Crises'!$B$1:$R$51,17,FALSE)&gt;S$126,0,IF(VLOOKUP($C111,'Regional Crises'!$B$1:$R$51,17,FALSE)&lt;S$125,5,(S$126-VLOOKUP($C111,'Regional Crises'!$B$1:$R$51,17,FALSE))/(S$126-S$125)*5)),1)))),(IF(VLOOKUP($E111,'Country Indicator Data'!$B$3:$N$193,13,FALSE)="x","x",ROUND(IF(VLOOKUP($E111,'Country Indicator Data'!$B$3:$N$193,13,FALSE)&gt;S$126,0,IF(VLOOKUP($E111,'Country Indicator Data'!$B$3:$N$193,13,FALSE)&lt;S$125,5,(S$126-VLOOKUP($E111,'Country Indicator Data'!$B$3:$N$193,13,FALSE))/(S$126-S$125)*5)),1))))</f>
        <v>3</v>
      </c>
      <c r="T111" s="142">
        <f>IF(B111="Regional crisis",((IF(VLOOKUP($C111,'Regional Crises'!$B$1:$R$51,14,FALSE)="x","x",ROUND(IF(VLOOKUP($C111,'Regional Crises'!$B$1:$R$51,14,FALSE)&gt;T$126,0,IF(VLOOKUP($C111,'Regional Crises'!$B$1:$R$51,14,FALSE)&lt;T$125,5,(T$126-VLOOKUP($C111,'Regional Crises'!$B$1:$R$51,14,FALSE))/(T$126-T$125)*5)),1)))),(IF(VLOOKUP($E111,'Country Indicator Data'!$B$3:$N$193,10,FALSE)="x","x",ROUND(IF(VLOOKUP($E111,'Country Indicator Data'!$B$3:$N$193,10,FALSE)&gt;T$126,0,IF(VLOOKUP($E111,'Country Indicator Data'!$B$3:$N$193,10,FALSE)&lt;T$125,5,(T$126-VLOOKUP($E111,'Country Indicator Data'!$B$3:$N$193,10,FALSE))/(T$126-T$125)*5)),1))))</f>
        <v>2.6</v>
      </c>
      <c r="U111" s="142">
        <f>IF(B111="Regional crisis",((IF(VLOOKUP($C111,'Regional Crises'!$B$1:$R$51,15,FALSE)="x","x",ROUND(IF(VLOOKUP($C111,'Regional Crises'!$B$1:$R$51,15,FALSE)&gt;U$126,0,IF(VLOOKUP($C111,'Regional Crises'!$B$1:$R$51,15,FALSE)&lt;U$125,5,(U$126-VLOOKUP($C111,'Regional Crises'!$B$1:$R$51,15,FALSE))/(U$126-U$125)*5)),1)))),(IF(VLOOKUP($E111,'Country Indicator Data'!$B$3:$N$193,11,FALSE)="x","x",ROUND(IF(VLOOKUP($E111,'Country Indicator Data'!$B$3:$N$193,11,FALSE)&gt;U$126,0,IF(VLOOKUP($E111,'Country Indicator Data'!$B$3:$N$193,11,FALSE)&lt;U$125,5,(U$126-VLOOKUP($E111,'Country Indicator Data'!$B$3:$N$193,11,FALSE))/(U$126-U$125)*5)),1))))</f>
        <v>2.1</v>
      </c>
      <c r="V111" s="142">
        <f>IF(B111="Regional crisis",((IF(VLOOKUP($C111,'Regional Crises'!$B$1:$R$51,16,FALSE)="x","x",ROUND(IF(VLOOKUP($C111,'Regional Crises'!$B$1:$R$51,16,FALSE)&gt;V$126,0,IF(VLOOKUP($C111,'Regional Crises'!$B$1:$R$51,16,FALSE)&lt;V$125,5,(V$126-VLOOKUP($C111,'Regional Crises'!$B$1:$R$51,16,FALSE))/(V$126-V$125)*5)),1)))),(IF(VLOOKUP($E111,'Country Indicator Data'!$B$3:$N$193,12,FALSE)="x","x",ROUND(IF(VLOOKUP($E111,'Country Indicator Data'!$B$3:$N$193,12,FALSE)&gt;V$126,0,IF(VLOOKUP($E111,'Country Indicator Data'!$B$3:$N$193,12,FALSE)&lt;V$125,5,(V$126-VLOOKUP($E111,'Country Indicator Data'!$B$3:$N$193,12,FALSE))/(V$126-V$125)*5)),1))))</f>
        <v>1.5</v>
      </c>
      <c r="W111" s="151">
        <f t="shared" si="20"/>
        <v>2.2999999999999998</v>
      </c>
      <c r="X111" s="154">
        <f t="shared" si="21"/>
        <v>2.2999999999999998</v>
      </c>
      <c r="Y111" s="142">
        <f>IF('Core Indicators'!FC105="x","x",IF('Core Indicators'!FC105&gt;=Y$7,5,IF('Core Indicators'!FC105&gt;=Y$6,4,IF('Core Indicators'!FC105&gt;=Y$5,3,IF('Core Indicators'!FC105&gt;=Y$4,2,IF('Core Indicators'!FC105&gt;=Y$3,1,0))))))</f>
        <v>1</v>
      </c>
      <c r="Z111" s="151">
        <f t="shared" si="22"/>
        <v>1</v>
      </c>
      <c r="AA111" s="144" t="str">
        <f>IF(OR('Crisis Indicator Data'!$W105="x",ISNA('Crisis Indicator Data'!$Q105)),"x",'Crisis Indicator Data'!$W105/SUM('Crisis Indicator Data'!$Q105:$U105))</f>
        <v>x</v>
      </c>
      <c r="AB111" s="148" t="str">
        <f t="shared" si="23"/>
        <v>x</v>
      </c>
      <c r="AC111" s="144" t="str">
        <f>IF(OR('Crisis Indicator Data'!$X105="x",ISNA('Crisis Indicator Data'!$Q105)),"x",'Crisis Indicator Data'!$X105/SUM('Crisis Indicator Data'!$Q105:$U105))</f>
        <v>x</v>
      </c>
      <c r="AD111" s="148" t="str">
        <f t="shared" si="24"/>
        <v>x</v>
      </c>
      <c r="AE111" s="146">
        <f>'Crisis Indicator Data'!Y105</f>
        <v>0</v>
      </c>
      <c r="AF111" s="146">
        <f>'Crisis Indicator Data'!Z105</f>
        <v>0</v>
      </c>
      <c r="AG111" s="146">
        <f>'Crisis Indicator Data'!AA105</f>
        <v>0</v>
      </c>
      <c r="AH111" s="146">
        <f>'Crisis Indicator Data'!AB105</f>
        <v>0</v>
      </c>
      <c r="AI111" s="149">
        <f t="shared" si="25"/>
        <v>0</v>
      </c>
      <c r="AJ111" s="146">
        <f>'Crisis Indicator Data'!AC105</f>
        <v>0</v>
      </c>
      <c r="AK111" s="146">
        <f>'Crisis Indicator Data'!AD105</f>
        <v>0</v>
      </c>
      <c r="AL111" s="149">
        <f t="shared" si="26"/>
        <v>0</v>
      </c>
      <c r="AM111" s="146">
        <f>'Crisis Indicator Data'!AE105</f>
        <v>0</v>
      </c>
      <c r="AN111" s="146">
        <f>'Crisis Indicator Data'!AF105</f>
        <v>1</v>
      </c>
      <c r="AO111" s="146">
        <f>'Crisis Indicator Data'!AG105</f>
        <v>0</v>
      </c>
      <c r="AP111" s="149">
        <f t="shared" si="27"/>
        <v>1</v>
      </c>
      <c r="AQ111" s="152">
        <f t="shared" si="28"/>
        <v>0</v>
      </c>
      <c r="AR111" s="154">
        <f t="shared" si="29"/>
        <v>0.5</v>
      </c>
    </row>
    <row r="112" spans="1:44" ht="13.5" customHeight="1" x14ac:dyDescent="0.35">
      <c r="A112" s="1" t="str">
        <f>'Crisis Indicator Data'!A106</f>
        <v>Complex situation in Turkey</v>
      </c>
      <c r="B112" s="1" t="str">
        <f>'Crisis Indicator Data'!B106</f>
        <v>Multiple crises country</v>
      </c>
      <c r="C112" s="25" t="str">
        <f>'Crisis Indicator Data'!C106</f>
        <v>TUR001</v>
      </c>
      <c r="D112" s="25" t="str">
        <f>'Crisis Indicator Data'!D106</f>
        <v>Turkey</v>
      </c>
      <c r="E112" s="25" t="str">
        <f>'Crisis Indicator Data'!E106</f>
        <v>TUR</v>
      </c>
      <c r="F112" s="142">
        <f>IF(B112="Regional crisis",(IF(VLOOKUP($C112,'Regional Crises'!$B$1:$R$51,7,FALSE)="x","x",ROUND(IF(VLOOKUP($C112,'Regional Crises'!$B$1:$R$51,7,FALSE)&gt;$F$126,5,IF(VLOOKUP($C112,'Regional Crises'!$B$1:$R$51,7,FALSE)&lt;F$125,0,($F$126-VLOOKUP($C112,'Regional Crises'!$B$1:$R$51,7,FALSE))/($F$126-$F$125)*5)),1))),IF(VLOOKUP($E112,'Country Indicator Data'!$B$3:$N$193,3,FALSE)="x","x",ROUND(IF(VLOOKUP($E112,'Country Indicator Data'!$B$3:$N$193,3,FALSE)&gt;$F$126,5,IF(VLOOKUP($E112,'Country Indicator Data'!$B$3:$N$193,3,FALSE)&lt;$F$125,0,($F$126-VLOOKUP($E112,'Country Indicator Data'!$B$3:$N$193,3,FALSE))/($F$126-$F$125)*5)),1)))</f>
        <v>2.5</v>
      </c>
      <c r="G112" s="142">
        <f>IF(B112="Regional crisis",(IF(VLOOKUP($C112,'Regional Crises'!$B$1:$R$51,9,FALSE)="x","x",ROUND(IF(VLOOKUP($C112,'Regional Crises'!$B$1:$R$51,9,FALSE)&gt;G$126,5,IF(VLOOKUP($C112,'Regional Crises'!$B$1:$R$51,9,FALSE)&lt;G$125,0,(G$126-VLOOKUP($C112,'Regional Crises'!$B$1:$R$51,9,FALSE))/(G$126-G$125)*5)),1))),IF(VLOOKUP($E112,'Country Indicator Data'!$B$3:$N$193,5,FALSE)="x","x",ROUND(IF(VLOOKUP($E112,'Country Indicator Data'!$B$3:$N$193,5,FALSE)&gt;G$126,5,IF(VLOOKUP($E112,'Country Indicator Data'!$B$3:$N$193,5,FALSE)&lt;G$125,0,(G$126-VLOOKUP($E112,'Country Indicator Data'!$B$3:$N$193,5,FALSE))/(G$126-G$125)*5)),1)))</f>
        <v>2.2000000000000002</v>
      </c>
      <c r="H112" s="143">
        <f t="shared" si="15"/>
        <v>2.35</v>
      </c>
      <c r="I112" s="142">
        <f>IF(B112="Regional crisis",(IF(VLOOKUP($C112,'Regional Crises'!$B$1:$R$51,6,FALSE)="x","x",ROUND(IF(VLOOKUP($C112,'Regional Crises'!$B$1:$R$51,6,FALSE)&gt;I$126,5,IF(VLOOKUP($C112,'Regional Crises'!$B$1:$R$51,6,FALSE)&lt;I$125,0,5-(I$126-VLOOKUP($C112,'Regional Crises'!$B$1:$R$51,6,FALSE))/(I$126-I$125)*5)),1))),IF(VLOOKUP($E112,'Country Indicator Data'!$B$3:$N$193,2,FALSE)="x","x",ROUND(IF(VLOOKUP($E112,'Country Indicator Data'!$B$3:$N$193,2,FALSE)&gt;I$126,5,IF(VLOOKUP($E112,'Country Indicator Data'!$B$3:$N$193,2,FALSE)&lt;I$125,0,5-(I$126-VLOOKUP($E112,'Country Indicator Data'!$B$3:$N$193,2,FALSE))/(I$126-I$125)*5)),1)))</f>
        <v>2.5</v>
      </c>
      <c r="J112" s="142">
        <f>IF(B112="Regional crisis",(IF(VLOOKUP($C112,'Regional Crises'!$B$1:$R$51,8,FALSE)="x","x",ROUND(IF(VLOOKUP($C112,'Regional Crises'!$B$1:$R$51,8,FALSE)&gt;J$126,5,IF(VLOOKUP($C112,'Regional Crises'!$B$1:$R$51,8,FALSE)&lt;J$125,0,5-(J$126-VLOOKUP($C112,'Regional Crises'!$B$1:$R$51,8,FALSE))/(J$126-J$125)*5)),1))),IF(VLOOKUP($E112,'Country Indicator Data'!$B$3:$N$193,4,FALSE)="x","x",ROUND(IF(VLOOKUP($E112,'Country Indicator Data'!$B$3:$N$193,4,FALSE)&gt;J$126,5,IF(VLOOKUP($E112,'Country Indicator Data'!$B$3:$N$193,4,FALSE)&lt;J$125,0,5-(J$126-VLOOKUP($E112,'Country Indicator Data'!$B$3:$N$193,4,FALSE))/(J$126-J$125)*5)),1)))</f>
        <v>3.4</v>
      </c>
      <c r="K112" s="143">
        <f t="shared" si="16"/>
        <v>2.95</v>
      </c>
      <c r="L112" s="142">
        <f>IF(B112="Regional crisis",(IF(VLOOKUP($C112,'Regional Crises'!$B$1:$R$51,10,FALSE)="x","x",ROUND(IF(VLOOKUP($C112,'Regional Crises'!$B$1:$R$51,10,FALSE)&gt;L$126,5,IF(VLOOKUP($C112,'Regional Crises'!$B$1:$R$51,10,FALSE)&lt;L$125,0,5-(L$126-VLOOKUP($C112,'Regional Crises'!$B$1:$R$51,10,FALSE))/(L$126-L$125)*5)),1))),IF(VLOOKUP($E112,'Country Indicator Data'!$B$3:$N$193,6,FALSE)="x","x",ROUND(IF(VLOOKUP($E112,'Country Indicator Data'!$B$3:$N$193,6,FALSE)&gt;L$126,5,IF(VLOOKUP($E112,'Country Indicator Data'!$B$3:$N$193,6,FALSE)&lt;L$125,0,5-(L$126-VLOOKUP($E112,'Country Indicator Data'!$B$3:$N$193,6,FALSE))/(L$126-L$125)*5)),1)))</f>
        <v>2.2000000000000002</v>
      </c>
      <c r="M112" s="142">
        <f>IF(B112="Regional crisis",(IF(VLOOKUP($C112,'Regional Crises'!$B$1:$R$51,11,FALSE)="x","x",ROUND(IF(VLOOKUP($C112,'Regional Crises'!$B$1:$R$51,11,FALSE)&gt;M$126,5,IF(VLOOKUP($C112,'Regional Crises'!$B$1:$R$51,11,FALSE)&lt;M$125,0,5-(M$126-VLOOKUP($C112,'Regional Crises'!$B$1:$R$51,11,FALSE))/(M$126-M$125)*5)),1))),IF(VLOOKUP($E112,'Country Indicator Data'!$B$3:$N$193,7,FALSE)="x","x",ROUND(IF(VLOOKUP($E112,'Country Indicator Data'!$B$3:$N$193,7,FALSE)&gt;M$126,5,IF(VLOOKUP($E112,'Country Indicator Data'!$B$3:$N$193,7,FALSE)&lt;M$125,0,5-(M$126-VLOOKUP($E112,'Country Indicator Data'!$B$3:$N$193,7,FALSE))/(M$126-M$125)*5)),1)))</f>
        <v>1.9</v>
      </c>
      <c r="N112" s="143">
        <f t="shared" si="17"/>
        <v>2.0499999999999998</v>
      </c>
      <c r="O112" s="151">
        <f t="shared" si="18"/>
        <v>2.4500000000000002</v>
      </c>
      <c r="P112" s="142">
        <f>IF(B112="Regional crisis",VLOOKUP(C112,'Regional Crises'!$B$1:$R$54,12,FALSE),VLOOKUP(E112,'Country Indicator Data'!$B$3:$I$193,8,FALSE))</f>
        <v>5</v>
      </c>
      <c r="Q112" s="142">
        <f>IF(B112="Regional crisis",(IF(VLOOKUP(C112,'Regional Crises'!$B$1:$R$54,13,FALSE)="x","x",IF(VLOOKUP(C112,'Regional Crises'!$B$1:$R$54,13,FALSE)&gt;Q$7,5,IF(VLOOKUP(C112,'Regional Crises'!$B$1:$R$54,13,FALSE)&gt;Q$6,4,IF(VLOOKUP(C112,'Regional Crises'!$B$1:$R$54,13,FALSE)&gt;Q$5,3,IF(VLOOKUP(C112,'Regional Crises'!$B$1:$R$54,13,FALSE)&gt;Q$4,2,IF(VLOOKUP(C112,'Regional Crises'!$B$1:$R$54,13,FALSE)&gt;$Q$3,1,0))))))),(IF(VLOOKUP($E112,'Country Indicator Data'!$B$3:$P$193,9,FALSE)="x","x",IF(VLOOKUP($E112,'Country Indicator Data'!$B$3:$P$193,9,FALSE)&gt;Q$7,5,IF(VLOOKUP($E112,'Country Indicator Data'!$B$3:$P$193,9,FALSE)&gt;Q$6,4,IF(VLOOKUP($E112,'Country Indicator Data'!$B$3:$P$193,9,FALSE)&gt;Q$5,3,IF(VLOOKUP($E112,'Country Indicator Data'!$B$3:$P$193,9,FALSE)&gt;Q$4,2,IF(VLOOKUP($E112,'Country Indicator Data'!$B$3:$P$193,9,FALSE)&gt;$Q$3,1,0))))))))</f>
        <v>3</v>
      </c>
      <c r="R112" s="151">
        <f t="shared" si="19"/>
        <v>4</v>
      </c>
      <c r="S112" s="142">
        <f>IF(B112="Regional crisis",((IF(VLOOKUP($C112,'Regional Crises'!$B$1:$R$51,17,FALSE)="x","x",ROUND(IF(VLOOKUP($C112,'Regional Crises'!$B$1:$R$51,17,FALSE)&gt;S$126,0,IF(VLOOKUP($C112,'Regional Crises'!$B$1:$R$51,17,FALSE)&lt;S$125,5,(S$126-VLOOKUP($C112,'Regional Crises'!$B$1:$R$51,17,FALSE))/(S$126-S$125)*5)),1)))),(IF(VLOOKUP($E112,'Country Indicator Data'!$B$3:$N$193,13,FALSE)="x","x",ROUND(IF(VLOOKUP($E112,'Country Indicator Data'!$B$3:$N$193,13,FALSE)&gt;S$126,0,IF(VLOOKUP($E112,'Country Indicator Data'!$B$3:$N$193,13,FALSE)&lt;S$125,5,(S$126-VLOOKUP($E112,'Country Indicator Data'!$B$3:$N$193,13,FALSE))/(S$126-S$125)*5)),1))))</f>
        <v>3</v>
      </c>
      <c r="T112" s="142">
        <f>IF(B112="Regional crisis",((IF(VLOOKUP($C112,'Regional Crises'!$B$1:$R$51,14,FALSE)="x","x",ROUND(IF(VLOOKUP($C112,'Regional Crises'!$B$1:$R$51,14,FALSE)&gt;T$126,0,IF(VLOOKUP($C112,'Regional Crises'!$B$1:$R$51,14,FALSE)&lt;T$125,5,(T$126-VLOOKUP($C112,'Regional Crises'!$B$1:$R$51,14,FALSE))/(T$126-T$125)*5)),1)))),(IF(VLOOKUP($E112,'Country Indicator Data'!$B$3:$N$193,10,FALSE)="x","x",ROUND(IF(VLOOKUP($E112,'Country Indicator Data'!$B$3:$N$193,10,FALSE)&gt;T$126,0,IF(VLOOKUP($E112,'Country Indicator Data'!$B$3:$N$193,10,FALSE)&lt;T$125,5,(T$126-VLOOKUP($E112,'Country Indicator Data'!$B$3:$N$193,10,FALSE))/(T$126-T$125)*5)),1))))</f>
        <v>2.6</v>
      </c>
      <c r="U112" s="142">
        <f>IF(B112="Regional crisis",((IF(VLOOKUP($C112,'Regional Crises'!$B$1:$R$51,15,FALSE)="x","x",ROUND(IF(VLOOKUP($C112,'Regional Crises'!$B$1:$R$51,15,FALSE)&gt;U$126,0,IF(VLOOKUP($C112,'Regional Crises'!$B$1:$R$51,15,FALSE)&lt;U$125,5,(U$126-VLOOKUP($C112,'Regional Crises'!$B$1:$R$51,15,FALSE))/(U$126-U$125)*5)),1)))),(IF(VLOOKUP($E112,'Country Indicator Data'!$B$3:$N$193,11,FALSE)="x","x",ROUND(IF(VLOOKUP($E112,'Country Indicator Data'!$B$3:$N$193,11,FALSE)&gt;U$126,0,IF(VLOOKUP($E112,'Country Indicator Data'!$B$3:$N$193,11,FALSE)&lt;U$125,5,(U$126-VLOOKUP($E112,'Country Indicator Data'!$B$3:$N$193,11,FALSE))/(U$126-U$125)*5)),1))))</f>
        <v>2.9</v>
      </c>
      <c r="V112" s="142">
        <f>IF(B112="Regional crisis",((IF(VLOOKUP($C112,'Regional Crises'!$B$1:$R$51,16,FALSE)="x","x",ROUND(IF(VLOOKUP($C112,'Regional Crises'!$B$1:$R$51,16,FALSE)&gt;V$126,0,IF(VLOOKUP($C112,'Regional Crises'!$B$1:$R$51,16,FALSE)&lt;V$125,5,(V$126-VLOOKUP($C112,'Regional Crises'!$B$1:$R$51,16,FALSE))/(V$126-V$125)*5)),1)))),(IF(VLOOKUP($E112,'Country Indicator Data'!$B$3:$N$193,12,FALSE)="x","x",ROUND(IF(VLOOKUP($E112,'Country Indicator Data'!$B$3:$N$193,12,FALSE)&gt;V$126,0,IF(VLOOKUP($E112,'Country Indicator Data'!$B$3:$N$193,12,FALSE)&lt;V$125,5,(V$126-VLOOKUP($E112,'Country Indicator Data'!$B$3:$N$193,12,FALSE))/(V$126-V$125)*5)),1))))</f>
        <v>3.4</v>
      </c>
      <c r="W112" s="151">
        <f t="shared" si="20"/>
        <v>3</v>
      </c>
      <c r="X112" s="154">
        <f t="shared" si="21"/>
        <v>3.2</v>
      </c>
      <c r="Y112" s="142">
        <f>IF('Core Indicators'!FC106="x","x",IF('Core Indicators'!FC106&gt;=Y$7,5,IF('Core Indicators'!FC106&gt;=Y$6,4,IF('Core Indicators'!FC106&gt;=Y$5,3,IF('Core Indicators'!FC106&gt;=Y$4,2,IF('Core Indicators'!FC106&gt;=Y$3,1,0))))))</f>
        <v>4</v>
      </c>
      <c r="Z112" s="151">
        <f t="shared" si="22"/>
        <v>4</v>
      </c>
      <c r="AA112" s="144" t="str">
        <f>IF(OR('Crisis Indicator Data'!$W106="x",ISNA('Crisis Indicator Data'!$Q106)),"x",'Crisis Indicator Data'!$W106/SUM('Crisis Indicator Data'!$Q106:$U106))</f>
        <v>x</v>
      </c>
      <c r="AB112" s="148" t="str">
        <f t="shared" si="23"/>
        <v>x</v>
      </c>
      <c r="AC112" s="144" t="str">
        <f>IF(OR('Crisis Indicator Data'!$X106="x",ISNA('Crisis Indicator Data'!$Q106)),"x",'Crisis Indicator Data'!$X106/SUM('Crisis Indicator Data'!$Q106:$U106))</f>
        <v>x</v>
      </c>
      <c r="AD112" s="148" t="str">
        <f t="shared" si="24"/>
        <v>x</v>
      </c>
      <c r="AE112" s="146">
        <f>'Crisis Indicator Data'!Y106</f>
        <v>2</v>
      </c>
      <c r="AF112" s="146">
        <f>'Crisis Indicator Data'!Z106</f>
        <v>1</v>
      </c>
      <c r="AG112" s="146">
        <f>'Crisis Indicator Data'!AA106</f>
        <v>2</v>
      </c>
      <c r="AH112" s="146">
        <f>'Crisis Indicator Data'!AB106</f>
        <v>0</v>
      </c>
      <c r="AI112" s="149">
        <f t="shared" si="25"/>
        <v>2</v>
      </c>
      <c r="AJ112" s="146">
        <f>'Crisis Indicator Data'!AC106</f>
        <v>2</v>
      </c>
      <c r="AK112" s="146">
        <f>'Crisis Indicator Data'!AD106</f>
        <v>2</v>
      </c>
      <c r="AL112" s="149">
        <f t="shared" si="26"/>
        <v>4</v>
      </c>
      <c r="AM112" s="146">
        <f>'Crisis Indicator Data'!AE106</f>
        <v>0</v>
      </c>
      <c r="AN112" s="146">
        <f>'Crisis Indicator Data'!AF106</f>
        <v>1</v>
      </c>
      <c r="AO112" s="146">
        <f>'Crisis Indicator Data'!AG106</f>
        <v>0</v>
      </c>
      <c r="AP112" s="149">
        <f t="shared" si="27"/>
        <v>1</v>
      </c>
      <c r="AQ112" s="152">
        <f t="shared" si="28"/>
        <v>2</v>
      </c>
      <c r="AR112" s="154">
        <f t="shared" si="29"/>
        <v>3</v>
      </c>
    </row>
    <row r="113" spans="1:44" ht="13.5" customHeight="1" x14ac:dyDescent="0.35">
      <c r="A113" s="1" t="str">
        <f>'Crisis Indicator Data'!A107</f>
        <v>Syrian Refugees in Turkey</v>
      </c>
      <c r="B113" s="1" t="str">
        <f>'Crisis Indicator Data'!B107</f>
        <v>International displacement</v>
      </c>
      <c r="C113" s="25" t="str">
        <f>'Crisis Indicator Data'!C107</f>
        <v>TUR002</v>
      </c>
      <c r="D113" s="25" t="str">
        <f>'Crisis Indicator Data'!D107</f>
        <v>Turkey</v>
      </c>
      <c r="E113" s="25" t="str">
        <f>'Crisis Indicator Data'!E107</f>
        <v>TUR</v>
      </c>
      <c r="F113" s="142">
        <f>IF(B113="Regional crisis",(IF(VLOOKUP($C113,'Regional Crises'!$B$1:$R$51,7,FALSE)="x","x",ROUND(IF(VLOOKUP($C113,'Regional Crises'!$B$1:$R$51,7,FALSE)&gt;$F$126,5,IF(VLOOKUP($C113,'Regional Crises'!$B$1:$R$51,7,FALSE)&lt;F$125,0,($F$126-VLOOKUP($C113,'Regional Crises'!$B$1:$R$51,7,FALSE))/($F$126-$F$125)*5)),1))),IF(VLOOKUP($E113,'Country Indicator Data'!$B$3:$N$193,3,FALSE)="x","x",ROUND(IF(VLOOKUP($E113,'Country Indicator Data'!$B$3:$N$193,3,FALSE)&gt;$F$126,5,IF(VLOOKUP($E113,'Country Indicator Data'!$B$3:$N$193,3,FALSE)&lt;$F$125,0,($F$126-VLOOKUP($E113,'Country Indicator Data'!$B$3:$N$193,3,FALSE))/($F$126-$F$125)*5)),1)))</f>
        <v>2.5</v>
      </c>
      <c r="G113" s="142">
        <f>IF(B113="Regional crisis",(IF(VLOOKUP($C113,'Regional Crises'!$B$1:$R$51,9,FALSE)="x","x",ROUND(IF(VLOOKUP($C113,'Regional Crises'!$B$1:$R$51,9,FALSE)&gt;G$126,5,IF(VLOOKUP($C113,'Regional Crises'!$B$1:$R$51,9,FALSE)&lt;G$125,0,(G$126-VLOOKUP($C113,'Regional Crises'!$B$1:$R$51,9,FALSE))/(G$126-G$125)*5)),1))),IF(VLOOKUP($E113,'Country Indicator Data'!$B$3:$N$193,5,FALSE)="x","x",ROUND(IF(VLOOKUP($E113,'Country Indicator Data'!$B$3:$N$193,5,FALSE)&gt;G$126,5,IF(VLOOKUP($E113,'Country Indicator Data'!$B$3:$N$193,5,FALSE)&lt;G$125,0,(G$126-VLOOKUP($E113,'Country Indicator Data'!$B$3:$N$193,5,FALSE))/(G$126-G$125)*5)),1)))</f>
        <v>2.2000000000000002</v>
      </c>
      <c r="H113" s="143">
        <f t="shared" si="15"/>
        <v>2.35</v>
      </c>
      <c r="I113" s="142">
        <f>IF(B113="Regional crisis",(IF(VLOOKUP($C113,'Regional Crises'!$B$1:$R$51,6,FALSE)="x","x",ROUND(IF(VLOOKUP($C113,'Regional Crises'!$B$1:$R$51,6,FALSE)&gt;I$126,5,IF(VLOOKUP($C113,'Regional Crises'!$B$1:$R$51,6,FALSE)&lt;I$125,0,5-(I$126-VLOOKUP($C113,'Regional Crises'!$B$1:$R$51,6,FALSE))/(I$126-I$125)*5)),1))),IF(VLOOKUP($E113,'Country Indicator Data'!$B$3:$N$193,2,FALSE)="x","x",ROUND(IF(VLOOKUP($E113,'Country Indicator Data'!$B$3:$N$193,2,FALSE)&gt;I$126,5,IF(VLOOKUP($E113,'Country Indicator Data'!$B$3:$N$193,2,FALSE)&lt;I$125,0,5-(I$126-VLOOKUP($E113,'Country Indicator Data'!$B$3:$N$193,2,FALSE))/(I$126-I$125)*5)),1)))</f>
        <v>2.5</v>
      </c>
      <c r="J113" s="142">
        <f>IF(B113="Regional crisis",(IF(VLOOKUP($C113,'Regional Crises'!$B$1:$R$51,8,FALSE)="x","x",ROUND(IF(VLOOKUP($C113,'Regional Crises'!$B$1:$R$51,8,FALSE)&gt;J$126,5,IF(VLOOKUP($C113,'Regional Crises'!$B$1:$R$51,8,FALSE)&lt;J$125,0,5-(J$126-VLOOKUP($C113,'Regional Crises'!$B$1:$R$51,8,FALSE))/(J$126-J$125)*5)),1))),IF(VLOOKUP($E113,'Country Indicator Data'!$B$3:$N$193,4,FALSE)="x","x",ROUND(IF(VLOOKUP($E113,'Country Indicator Data'!$B$3:$N$193,4,FALSE)&gt;J$126,5,IF(VLOOKUP($E113,'Country Indicator Data'!$B$3:$N$193,4,FALSE)&lt;J$125,0,5-(J$126-VLOOKUP($E113,'Country Indicator Data'!$B$3:$N$193,4,FALSE))/(J$126-J$125)*5)),1)))</f>
        <v>3.4</v>
      </c>
      <c r="K113" s="143">
        <f t="shared" si="16"/>
        <v>2.95</v>
      </c>
      <c r="L113" s="142">
        <f>IF(B113="Regional crisis",(IF(VLOOKUP($C113,'Regional Crises'!$B$1:$R$51,10,FALSE)="x","x",ROUND(IF(VLOOKUP($C113,'Regional Crises'!$B$1:$R$51,10,FALSE)&gt;L$126,5,IF(VLOOKUP($C113,'Regional Crises'!$B$1:$R$51,10,FALSE)&lt;L$125,0,5-(L$126-VLOOKUP($C113,'Regional Crises'!$B$1:$R$51,10,FALSE))/(L$126-L$125)*5)),1))),IF(VLOOKUP($E113,'Country Indicator Data'!$B$3:$N$193,6,FALSE)="x","x",ROUND(IF(VLOOKUP($E113,'Country Indicator Data'!$B$3:$N$193,6,FALSE)&gt;L$126,5,IF(VLOOKUP($E113,'Country Indicator Data'!$B$3:$N$193,6,FALSE)&lt;L$125,0,5-(L$126-VLOOKUP($E113,'Country Indicator Data'!$B$3:$N$193,6,FALSE))/(L$126-L$125)*5)),1)))</f>
        <v>2.2000000000000002</v>
      </c>
      <c r="M113" s="142">
        <f>IF(B113="Regional crisis",(IF(VLOOKUP($C113,'Regional Crises'!$B$1:$R$51,11,FALSE)="x","x",ROUND(IF(VLOOKUP($C113,'Regional Crises'!$B$1:$R$51,11,FALSE)&gt;M$126,5,IF(VLOOKUP($C113,'Regional Crises'!$B$1:$R$51,11,FALSE)&lt;M$125,0,5-(M$126-VLOOKUP($C113,'Regional Crises'!$B$1:$R$51,11,FALSE))/(M$126-M$125)*5)),1))),IF(VLOOKUP($E113,'Country Indicator Data'!$B$3:$N$193,7,FALSE)="x","x",ROUND(IF(VLOOKUP($E113,'Country Indicator Data'!$B$3:$N$193,7,FALSE)&gt;M$126,5,IF(VLOOKUP($E113,'Country Indicator Data'!$B$3:$N$193,7,FALSE)&lt;M$125,0,5-(M$126-VLOOKUP($E113,'Country Indicator Data'!$B$3:$N$193,7,FALSE))/(M$126-M$125)*5)),1)))</f>
        <v>1.9</v>
      </c>
      <c r="N113" s="143">
        <f t="shared" si="17"/>
        <v>2.0499999999999998</v>
      </c>
      <c r="O113" s="151">
        <f t="shared" si="18"/>
        <v>2.4500000000000002</v>
      </c>
      <c r="P113" s="142">
        <f>IF(B113="Regional crisis",VLOOKUP(C113,'Regional Crises'!$B$1:$R$54,12,FALSE),VLOOKUP(E113,'Country Indicator Data'!$B$3:$I$193,8,FALSE))</f>
        <v>5</v>
      </c>
      <c r="Q113" s="142">
        <f>IF(B113="Regional crisis",(IF(VLOOKUP(C113,'Regional Crises'!$B$1:$R$54,13,FALSE)="x","x",IF(VLOOKUP(C113,'Regional Crises'!$B$1:$R$54,13,FALSE)&gt;Q$7,5,IF(VLOOKUP(C113,'Regional Crises'!$B$1:$R$54,13,FALSE)&gt;Q$6,4,IF(VLOOKUP(C113,'Regional Crises'!$B$1:$R$54,13,FALSE)&gt;Q$5,3,IF(VLOOKUP(C113,'Regional Crises'!$B$1:$R$54,13,FALSE)&gt;Q$4,2,IF(VLOOKUP(C113,'Regional Crises'!$B$1:$R$54,13,FALSE)&gt;$Q$3,1,0))))))),(IF(VLOOKUP($E113,'Country Indicator Data'!$B$3:$P$193,9,FALSE)="x","x",IF(VLOOKUP($E113,'Country Indicator Data'!$B$3:$P$193,9,FALSE)&gt;Q$7,5,IF(VLOOKUP($E113,'Country Indicator Data'!$B$3:$P$193,9,FALSE)&gt;Q$6,4,IF(VLOOKUP($E113,'Country Indicator Data'!$B$3:$P$193,9,FALSE)&gt;Q$5,3,IF(VLOOKUP($E113,'Country Indicator Data'!$B$3:$P$193,9,FALSE)&gt;Q$4,2,IF(VLOOKUP($E113,'Country Indicator Data'!$B$3:$P$193,9,FALSE)&gt;$Q$3,1,0))))))))</f>
        <v>3</v>
      </c>
      <c r="R113" s="151">
        <f t="shared" si="19"/>
        <v>4</v>
      </c>
      <c r="S113" s="142">
        <f>IF(B113="Regional crisis",((IF(VLOOKUP($C113,'Regional Crises'!$B$1:$R$51,17,FALSE)="x","x",ROUND(IF(VLOOKUP($C113,'Regional Crises'!$B$1:$R$51,17,FALSE)&gt;S$126,0,IF(VLOOKUP($C113,'Regional Crises'!$B$1:$R$51,17,FALSE)&lt;S$125,5,(S$126-VLOOKUP($C113,'Regional Crises'!$B$1:$R$51,17,FALSE))/(S$126-S$125)*5)),1)))),(IF(VLOOKUP($E113,'Country Indicator Data'!$B$3:$N$193,13,FALSE)="x","x",ROUND(IF(VLOOKUP($E113,'Country Indicator Data'!$B$3:$N$193,13,FALSE)&gt;S$126,0,IF(VLOOKUP($E113,'Country Indicator Data'!$B$3:$N$193,13,FALSE)&lt;S$125,5,(S$126-VLOOKUP($E113,'Country Indicator Data'!$B$3:$N$193,13,FALSE))/(S$126-S$125)*5)),1))))</f>
        <v>3</v>
      </c>
      <c r="T113" s="142">
        <f>IF(B113="Regional crisis",((IF(VLOOKUP($C113,'Regional Crises'!$B$1:$R$51,14,FALSE)="x","x",ROUND(IF(VLOOKUP($C113,'Regional Crises'!$B$1:$R$51,14,FALSE)&gt;T$126,0,IF(VLOOKUP($C113,'Regional Crises'!$B$1:$R$51,14,FALSE)&lt;T$125,5,(T$126-VLOOKUP($C113,'Regional Crises'!$B$1:$R$51,14,FALSE))/(T$126-T$125)*5)),1)))),(IF(VLOOKUP($E113,'Country Indicator Data'!$B$3:$N$193,10,FALSE)="x","x",ROUND(IF(VLOOKUP($E113,'Country Indicator Data'!$B$3:$N$193,10,FALSE)&gt;T$126,0,IF(VLOOKUP($E113,'Country Indicator Data'!$B$3:$N$193,10,FALSE)&lt;T$125,5,(T$126-VLOOKUP($E113,'Country Indicator Data'!$B$3:$N$193,10,FALSE))/(T$126-T$125)*5)),1))))</f>
        <v>2.6</v>
      </c>
      <c r="U113" s="142">
        <f>IF(B113="Regional crisis",((IF(VLOOKUP($C113,'Regional Crises'!$B$1:$R$51,15,FALSE)="x","x",ROUND(IF(VLOOKUP($C113,'Regional Crises'!$B$1:$R$51,15,FALSE)&gt;U$126,0,IF(VLOOKUP($C113,'Regional Crises'!$B$1:$R$51,15,FALSE)&lt;U$125,5,(U$126-VLOOKUP($C113,'Regional Crises'!$B$1:$R$51,15,FALSE))/(U$126-U$125)*5)),1)))),(IF(VLOOKUP($E113,'Country Indicator Data'!$B$3:$N$193,11,FALSE)="x","x",ROUND(IF(VLOOKUP($E113,'Country Indicator Data'!$B$3:$N$193,11,FALSE)&gt;U$126,0,IF(VLOOKUP($E113,'Country Indicator Data'!$B$3:$N$193,11,FALSE)&lt;U$125,5,(U$126-VLOOKUP($E113,'Country Indicator Data'!$B$3:$N$193,11,FALSE))/(U$126-U$125)*5)),1))))</f>
        <v>2.9</v>
      </c>
      <c r="V113" s="142">
        <f>IF(B113="Regional crisis",((IF(VLOOKUP($C113,'Regional Crises'!$B$1:$R$51,16,FALSE)="x","x",ROUND(IF(VLOOKUP($C113,'Regional Crises'!$B$1:$R$51,16,FALSE)&gt;V$126,0,IF(VLOOKUP($C113,'Regional Crises'!$B$1:$R$51,16,FALSE)&lt;V$125,5,(V$126-VLOOKUP($C113,'Regional Crises'!$B$1:$R$51,16,FALSE))/(V$126-V$125)*5)),1)))),(IF(VLOOKUP($E113,'Country Indicator Data'!$B$3:$N$193,12,FALSE)="x","x",ROUND(IF(VLOOKUP($E113,'Country Indicator Data'!$B$3:$N$193,12,FALSE)&gt;V$126,0,IF(VLOOKUP($E113,'Country Indicator Data'!$B$3:$N$193,12,FALSE)&lt;V$125,5,(V$126-VLOOKUP($E113,'Country Indicator Data'!$B$3:$N$193,12,FALSE))/(V$126-V$125)*5)),1))))</f>
        <v>3.4</v>
      </c>
      <c r="W113" s="151">
        <f t="shared" si="20"/>
        <v>3</v>
      </c>
      <c r="X113" s="154">
        <f t="shared" si="21"/>
        <v>3.2</v>
      </c>
      <c r="Y113" s="142">
        <f>IF('Core Indicators'!FC107="x","x",IF('Core Indicators'!FC107&gt;=Y$7,5,IF('Core Indicators'!FC107&gt;=Y$6,4,IF('Core Indicators'!FC107&gt;=Y$5,3,IF('Core Indicators'!FC107&gt;=Y$4,2,IF('Core Indicators'!FC107&gt;=Y$3,1,0))))))</f>
        <v>2</v>
      </c>
      <c r="Z113" s="151">
        <f t="shared" si="22"/>
        <v>2</v>
      </c>
      <c r="AA113" s="144" t="str">
        <f>IF(OR('Crisis Indicator Data'!$W107="x",ISNA('Crisis Indicator Data'!$Q107)),"x",'Crisis Indicator Data'!$W107/SUM('Crisis Indicator Data'!$Q107:$U107))</f>
        <v>x</v>
      </c>
      <c r="AB113" s="148" t="str">
        <f t="shared" si="23"/>
        <v>x</v>
      </c>
      <c r="AC113" s="144" t="str">
        <f>IF(OR('Crisis Indicator Data'!$X107="x",ISNA('Crisis Indicator Data'!$Q107)),"x",'Crisis Indicator Data'!$X107/SUM('Crisis Indicator Data'!$Q107:$U107))</f>
        <v>x</v>
      </c>
      <c r="AD113" s="148" t="str">
        <f t="shared" si="24"/>
        <v>x</v>
      </c>
      <c r="AE113" s="146">
        <f>'Crisis Indicator Data'!Y107</f>
        <v>2</v>
      </c>
      <c r="AF113" s="146">
        <f>'Crisis Indicator Data'!Z107</f>
        <v>0</v>
      </c>
      <c r="AG113" s="146">
        <f>'Crisis Indicator Data'!AA107</f>
        <v>1</v>
      </c>
      <c r="AH113" s="146">
        <f>'Crisis Indicator Data'!AB107</f>
        <v>0</v>
      </c>
      <c r="AI113" s="149">
        <f t="shared" si="25"/>
        <v>2</v>
      </c>
      <c r="AJ113" s="146">
        <f>'Crisis Indicator Data'!AC107</f>
        <v>2</v>
      </c>
      <c r="AK113" s="146">
        <f>'Crisis Indicator Data'!AD107</f>
        <v>2</v>
      </c>
      <c r="AL113" s="149">
        <f t="shared" si="26"/>
        <v>4</v>
      </c>
      <c r="AM113" s="146">
        <f>'Crisis Indicator Data'!AE107</f>
        <v>0</v>
      </c>
      <c r="AN113" s="146">
        <f>'Crisis Indicator Data'!AF107</f>
        <v>1</v>
      </c>
      <c r="AO113" s="146">
        <f>'Crisis Indicator Data'!AG107</f>
        <v>0</v>
      </c>
      <c r="AP113" s="149">
        <f t="shared" si="27"/>
        <v>1</v>
      </c>
      <c r="AQ113" s="152">
        <f t="shared" si="28"/>
        <v>2</v>
      </c>
      <c r="AR113" s="154">
        <f t="shared" si="29"/>
        <v>2</v>
      </c>
    </row>
    <row r="114" spans="1:44" ht="13.5" customHeight="1" x14ac:dyDescent="0.35">
      <c r="A114" s="1" t="str">
        <f>'Crisis Indicator Data'!A108</f>
        <v>Mixed Migration Flows in Turkey</v>
      </c>
      <c r="B114" s="1" t="str">
        <f>'Crisis Indicator Data'!B108</f>
        <v>International displacement</v>
      </c>
      <c r="C114" s="25" t="str">
        <f>'Crisis Indicator Data'!C108</f>
        <v>TUR003</v>
      </c>
      <c r="D114" s="25" t="str">
        <f>'Crisis Indicator Data'!D108</f>
        <v>Turkey</v>
      </c>
      <c r="E114" s="25" t="str">
        <f>'Crisis Indicator Data'!E108</f>
        <v>TUR</v>
      </c>
      <c r="F114" s="142">
        <f>IF(B114="Regional crisis",(IF(VLOOKUP($C114,'Regional Crises'!$B$1:$R$51,7,FALSE)="x","x",ROUND(IF(VLOOKUP($C114,'Regional Crises'!$B$1:$R$51,7,FALSE)&gt;$F$126,5,IF(VLOOKUP($C114,'Regional Crises'!$B$1:$R$51,7,FALSE)&lt;F$125,0,($F$126-VLOOKUP($C114,'Regional Crises'!$B$1:$R$51,7,FALSE))/($F$126-$F$125)*5)),1))),IF(VLOOKUP($E114,'Country Indicator Data'!$B$3:$N$193,3,FALSE)="x","x",ROUND(IF(VLOOKUP($E114,'Country Indicator Data'!$B$3:$N$193,3,FALSE)&gt;$F$126,5,IF(VLOOKUP($E114,'Country Indicator Data'!$B$3:$N$193,3,FALSE)&lt;$F$125,0,($F$126-VLOOKUP($E114,'Country Indicator Data'!$B$3:$N$193,3,FALSE))/($F$126-$F$125)*5)),1)))</f>
        <v>2.5</v>
      </c>
      <c r="G114" s="142">
        <f>IF(B114="Regional crisis",(IF(VLOOKUP($C114,'Regional Crises'!$B$1:$R$51,9,FALSE)="x","x",ROUND(IF(VLOOKUP($C114,'Regional Crises'!$B$1:$R$51,9,FALSE)&gt;G$126,5,IF(VLOOKUP($C114,'Regional Crises'!$B$1:$R$51,9,FALSE)&lt;G$125,0,(G$126-VLOOKUP($C114,'Regional Crises'!$B$1:$R$51,9,FALSE))/(G$126-G$125)*5)),1))),IF(VLOOKUP($E114,'Country Indicator Data'!$B$3:$N$193,5,FALSE)="x","x",ROUND(IF(VLOOKUP($E114,'Country Indicator Data'!$B$3:$N$193,5,FALSE)&gt;G$126,5,IF(VLOOKUP($E114,'Country Indicator Data'!$B$3:$N$193,5,FALSE)&lt;G$125,0,(G$126-VLOOKUP($E114,'Country Indicator Data'!$B$3:$N$193,5,FALSE))/(G$126-G$125)*5)),1)))</f>
        <v>2.2000000000000002</v>
      </c>
      <c r="H114" s="143">
        <f t="shared" si="15"/>
        <v>2.35</v>
      </c>
      <c r="I114" s="142">
        <f>IF(B114="Regional crisis",(IF(VLOOKUP($C114,'Regional Crises'!$B$1:$R$51,6,FALSE)="x","x",ROUND(IF(VLOOKUP($C114,'Regional Crises'!$B$1:$R$51,6,FALSE)&gt;I$126,5,IF(VLOOKUP($C114,'Regional Crises'!$B$1:$R$51,6,FALSE)&lt;I$125,0,5-(I$126-VLOOKUP($C114,'Regional Crises'!$B$1:$R$51,6,FALSE))/(I$126-I$125)*5)),1))),IF(VLOOKUP($E114,'Country Indicator Data'!$B$3:$N$193,2,FALSE)="x","x",ROUND(IF(VLOOKUP($E114,'Country Indicator Data'!$B$3:$N$193,2,FALSE)&gt;I$126,5,IF(VLOOKUP($E114,'Country Indicator Data'!$B$3:$N$193,2,FALSE)&lt;I$125,0,5-(I$126-VLOOKUP($E114,'Country Indicator Data'!$B$3:$N$193,2,FALSE))/(I$126-I$125)*5)),1)))</f>
        <v>2.5</v>
      </c>
      <c r="J114" s="142">
        <f>IF(B114="Regional crisis",(IF(VLOOKUP($C114,'Regional Crises'!$B$1:$R$51,8,FALSE)="x","x",ROUND(IF(VLOOKUP($C114,'Regional Crises'!$B$1:$R$51,8,FALSE)&gt;J$126,5,IF(VLOOKUP($C114,'Regional Crises'!$B$1:$R$51,8,FALSE)&lt;J$125,0,5-(J$126-VLOOKUP($C114,'Regional Crises'!$B$1:$R$51,8,FALSE))/(J$126-J$125)*5)),1))),IF(VLOOKUP($E114,'Country Indicator Data'!$B$3:$N$193,4,FALSE)="x","x",ROUND(IF(VLOOKUP($E114,'Country Indicator Data'!$B$3:$N$193,4,FALSE)&gt;J$126,5,IF(VLOOKUP($E114,'Country Indicator Data'!$B$3:$N$193,4,FALSE)&lt;J$125,0,5-(J$126-VLOOKUP($E114,'Country Indicator Data'!$B$3:$N$193,4,FALSE))/(J$126-J$125)*5)),1)))</f>
        <v>3.4</v>
      </c>
      <c r="K114" s="143">
        <f t="shared" si="16"/>
        <v>2.95</v>
      </c>
      <c r="L114" s="142">
        <f>IF(B114="Regional crisis",(IF(VLOOKUP($C114,'Regional Crises'!$B$1:$R$51,10,FALSE)="x","x",ROUND(IF(VLOOKUP($C114,'Regional Crises'!$B$1:$R$51,10,FALSE)&gt;L$126,5,IF(VLOOKUP($C114,'Regional Crises'!$B$1:$R$51,10,FALSE)&lt;L$125,0,5-(L$126-VLOOKUP($C114,'Regional Crises'!$B$1:$R$51,10,FALSE))/(L$126-L$125)*5)),1))),IF(VLOOKUP($E114,'Country Indicator Data'!$B$3:$N$193,6,FALSE)="x","x",ROUND(IF(VLOOKUP($E114,'Country Indicator Data'!$B$3:$N$193,6,FALSE)&gt;L$126,5,IF(VLOOKUP($E114,'Country Indicator Data'!$B$3:$N$193,6,FALSE)&lt;L$125,0,5-(L$126-VLOOKUP($E114,'Country Indicator Data'!$B$3:$N$193,6,FALSE))/(L$126-L$125)*5)),1)))</f>
        <v>2.2000000000000002</v>
      </c>
      <c r="M114" s="142">
        <f>IF(B114="Regional crisis",(IF(VLOOKUP($C114,'Regional Crises'!$B$1:$R$51,11,FALSE)="x","x",ROUND(IF(VLOOKUP($C114,'Regional Crises'!$B$1:$R$51,11,FALSE)&gt;M$126,5,IF(VLOOKUP($C114,'Regional Crises'!$B$1:$R$51,11,FALSE)&lt;M$125,0,5-(M$126-VLOOKUP($C114,'Regional Crises'!$B$1:$R$51,11,FALSE))/(M$126-M$125)*5)),1))),IF(VLOOKUP($E114,'Country Indicator Data'!$B$3:$N$193,7,FALSE)="x","x",ROUND(IF(VLOOKUP($E114,'Country Indicator Data'!$B$3:$N$193,7,FALSE)&gt;M$126,5,IF(VLOOKUP($E114,'Country Indicator Data'!$B$3:$N$193,7,FALSE)&lt;M$125,0,5-(M$126-VLOOKUP($E114,'Country Indicator Data'!$B$3:$N$193,7,FALSE))/(M$126-M$125)*5)),1)))</f>
        <v>1.9</v>
      </c>
      <c r="N114" s="143">
        <f t="shared" si="17"/>
        <v>2.0499999999999998</v>
      </c>
      <c r="O114" s="151">
        <f t="shared" si="18"/>
        <v>2.4500000000000002</v>
      </c>
      <c r="P114" s="142">
        <f>IF(B114="Regional crisis",VLOOKUP(C114,'Regional Crises'!$B$1:$R$54,12,FALSE),VLOOKUP(E114,'Country Indicator Data'!$B$3:$I$193,8,FALSE))</f>
        <v>5</v>
      </c>
      <c r="Q114" s="142">
        <f>IF(B114="Regional crisis",(IF(VLOOKUP(C114,'Regional Crises'!$B$1:$R$54,13,FALSE)="x","x",IF(VLOOKUP(C114,'Regional Crises'!$B$1:$R$54,13,FALSE)&gt;Q$7,5,IF(VLOOKUP(C114,'Regional Crises'!$B$1:$R$54,13,FALSE)&gt;Q$6,4,IF(VLOOKUP(C114,'Regional Crises'!$B$1:$R$54,13,FALSE)&gt;Q$5,3,IF(VLOOKUP(C114,'Regional Crises'!$B$1:$R$54,13,FALSE)&gt;Q$4,2,IF(VLOOKUP(C114,'Regional Crises'!$B$1:$R$54,13,FALSE)&gt;$Q$3,1,0))))))),(IF(VLOOKUP($E114,'Country Indicator Data'!$B$3:$P$193,9,FALSE)="x","x",IF(VLOOKUP($E114,'Country Indicator Data'!$B$3:$P$193,9,FALSE)&gt;Q$7,5,IF(VLOOKUP($E114,'Country Indicator Data'!$B$3:$P$193,9,FALSE)&gt;Q$6,4,IF(VLOOKUP($E114,'Country Indicator Data'!$B$3:$P$193,9,FALSE)&gt;Q$5,3,IF(VLOOKUP($E114,'Country Indicator Data'!$B$3:$P$193,9,FALSE)&gt;Q$4,2,IF(VLOOKUP($E114,'Country Indicator Data'!$B$3:$P$193,9,FALSE)&gt;$Q$3,1,0))))))))</f>
        <v>3</v>
      </c>
      <c r="R114" s="151">
        <f t="shared" si="19"/>
        <v>4</v>
      </c>
      <c r="S114" s="142">
        <f>IF(B114="Regional crisis",((IF(VLOOKUP($C114,'Regional Crises'!$B$1:$R$51,17,FALSE)="x","x",ROUND(IF(VLOOKUP($C114,'Regional Crises'!$B$1:$R$51,17,FALSE)&gt;S$126,0,IF(VLOOKUP($C114,'Regional Crises'!$B$1:$R$51,17,FALSE)&lt;S$125,5,(S$126-VLOOKUP($C114,'Regional Crises'!$B$1:$R$51,17,FALSE))/(S$126-S$125)*5)),1)))),(IF(VLOOKUP($E114,'Country Indicator Data'!$B$3:$N$193,13,FALSE)="x","x",ROUND(IF(VLOOKUP($E114,'Country Indicator Data'!$B$3:$N$193,13,FALSE)&gt;S$126,0,IF(VLOOKUP($E114,'Country Indicator Data'!$B$3:$N$193,13,FALSE)&lt;S$125,5,(S$126-VLOOKUP($E114,'Country Indicator Data'!$B$3:$N$193,13,FALSE))/(S$126-S$125)*5)),1))))</f>
        <v>3</v>
      </c>
      <c r="T114" s="142">
        <f>IF(B114="Regional crisis",((IF(VLOOKUP($C114,'Regional Crises'!$B$1:$R$51,14,FALSE)="x","x",ROUND(IF(VLOOKUP($C114,'Regional Crises'!$B$1:$R$51,14,FALSE)&gt;T$126,0,IF(VLOOKUP($C114,'Regional Crises'!$B$1:$R$51,14,FALSE)&lt;T$125,5,(T$126-VLOOKUP($C114,'Regional Crises'!$B$1:$R$51,14,FALSE))/(T$126-T$125)*5)),1)))),(IF(VLOOKUP($E114,'Country Indicator Data'!$B$3:$N$193,10,FALSE)="x","x",ROUND(IF(VLOOKUP($E114,'Country Indicator Data'!$B$3:$N$193,10,FALSE)&gt;T$126,0,IF(VLOOKUP($E114,'Country Indicator Data'!$B$3:$N$193,10,FALSE)&lt;T$125,5,(T$126-VLOOKUP($E114,'Country Indicator Data'!$B$3:$N$193,10,FALSE))/(T$126-T$125)*5)),1))))</f>
        <v>2.6</v>
      </c>
      <c r="U114" s="142">
        <f>IF(B114="Regional crisis",((IF(VLOOKUP($C114,'Regional Crises'!$B$1:$R$51,15,FALSE)="x","x",ROUND(IF(VLOOKUP($C114,'Regional Crises'!$B$1:$R$51,15,FALSE)&gt;U$126,0,IF(VLOOKUP($C114,'Regional Crises'!$B$1:$R$51,15,FALSE)&lt;U$125,5,(U$126-VLOOKUP($C114,'Regional Crises'!$B$1:$R$51,15,FALSE))/(U$126-U$125)*5)),1)))),(IF(VLOOKUP($E114,'Country Indicator Data'!$B$3:$N$193,11,FALSE)="x","x",ROUND(IF(VLOOKUP($E114,'Country Indicator Data'!$B$3:$N$193,11,FALSE)&gt;U$126,0,IF(VLOOKUP($E114,'Country Indicator Data'!$B$3:$N$193,11,FALSE)&lt;U$125,5,(U$126-VLOOKUP($E114,'Country Indicator Data'!$B$3:$N$193,11,FALSE))/(U$126-U$125)*5)),1))))</f>
        <v>2.9</v>
      </c>
      <c r="V114" s="142">
        <f>IF(B114="Regional crisis",((IF(VLOOKUP($C114,'Regional Crises'!$B$1:$R$51,16,FALSE)="x","x",ROUND(IF(VLOOKUP($C114,'Regional Crises'!$B$1:$R$51,16,FALSE)&gt;V$126,0,IF(VLOOKUP($C114,'Regional Crises'!$B$1:$R$51,16,FALSE)&lt;V$125,5,(V$126-VLOOKUP($C114,'Regional Crises'!$B$1:$R$51,16,FALSE))/(V$126-V$125)*5)),1)))),(IF(VLOOKUP($E114,'Country Indicator Data'!$B$3:$N$193,12,FALSE)="x","x",ROUND(IF(VLOOKUP($E114,'Country Indicator Data'!$B$3:$N$193,12,FALSE)&gt;V$126,0,IF(VLOOKUP($E114,'Country Indicator Data'!$B$3:$N$193,12,FALSE)&lt;V$125,5,(V$126-VLOOKUP($E114,'Country Indicator Data'!$B$3:$N$193,12,FALSE))/(V$126-V$125)*5)),1))))</f>
        <v>3.4</v>
      </c>
      <c r="W114" s="151">
        <f t="shared" si="20"/>
        <v>3</v>
      </c>
      <c r="X114" s="154">
        <f t="shared" si="21"/>
        <v>3.2</v>
      </c>
      <c r="Y114" s="142">
        <f>IF('Core Indicators'!FC108="x","x",IF('Core Indicators'!FC108&gt;=Y$7,5,IF('Core Indicators'!FC108&gt;=Y$6,4,IF('Core Indicators'!FC108&gt;=Y$5,3,IF('Core Indicators'!FC108&gt;=Y$4,2,IF('Core Indicators'!FC108&gt;=Y$3,1,0))))))</f>
        <v>2</v>
      </c>
      <c r="Z114" s="151">
        <f t="shared" si="22"/>
        <v>2</v>
      </c>
      <c r="AA114" s="144" t="str">
        <f>IF(OR('Crisis Indicator Data'!$W108="x",ISNA('Crisis Indicator Data'!$Q108)),"x",'Crisis Indicator Data'!$W108/SUM('Crisis Indicator Data'!$Q108:$U108))</f>
        <v>x</v>
      </c>
      <c r="AB114" s="148" t="str">
        <f t="shared" si="23"/>
        <v>x</v>
      </c>
      <c r="AC114" s="144" t="str">
        <f>IF(OR('Crisis Indicator Data'!$X108="x",ISNA('Crisis Indicator Data'!$Q108)),"x",'Crisis Indicator Data'!$X108/SUM('Crisis Indicator Data'!$Q108:$U108))</f>
        <v>x</v>
      </c>
      <c r="AD114" s="148" t="str">
        <f t="shared" si="24"/>
        <v>x</v>
      </c>
      <c r="AE114" s="146">
        <f>'Crisis Indicator Data'!Y108</f>
        <v>2</v>
      </c>
      <c r="AF114" s="146">
        <f>'Crisis Indicator Data'!Z108</f>
        <v>0</v>
      </c>
      <c r="AG114" s="146">
        <f>'Crisis Indicator Data'!AA108</f>
        <v>1</v>
      </c>
      <c r="AH114" s="146">
        <f>'Crisis Indicator Data'!AB108</f>
        <v>0</v>
      </c>
      <c r="AI114" s="149">
        <f t="shared" si="25"/>
        <v>2</v>
      </c>
      <c r="AJ114" s="146">
        <f>'Crisis Indicator Data'!AC108</f>
        <v>2</v>
      </c>
      <c r="AK114" s="146">
        <f>'Crisis Indicator Data'!AD108</f>
        <v>2</v>
      </c>
      <c r="AL114" s="149">
        <f t="shared" si="26"/>
        <v>4</v>
      </c>
      <c r="AM114" s="146">
        <f>'Crisis Indicator Data'!AE108</f>
        <v>0</v>
      </c>
      <c r="AN114" s="146">
        <f>'Crisis Indicator Data'!AF108</f>
        <v>1</v>
      </c>
      <c r="AO114" s="146">
        <f>'Crisis Indicator Data'!AG108</f>
        <v>0</v>
      </c>
      <c r="AP114" s="149">
        <f t="shared" si="27"/>
        <v>1</v>
      </c>
      <c r="AQ114" s="152">
        <f t="shared" si="28"/>
        <v>2</v>
      </c>
      <c r="AR114" s="154">
        <f t="shared" si="29"/>
        <v>2</v>
      </c>
    </row>
    <row r="115" spans="1:44" ht="13.5" customHeight="1" x14ac:dyDescent="0.35">
      <c r="A115" s="1" t="str">
        <f>'Crisis Indicator Data'!A109</f>
        <v>Kurdish Conflict</v>
      </c>
      <c r="B115" s="1" t="str">
        <f>'Crisis Indicator Data'!B109</f>
        <v>Conflict</v>
      </c>
      <c r="C115" s="25" t="str">
        <f>'Crisis Indicator Data'!C109</f>
        <v>TUR004</v>
      </c>
      <c r="D115" s="25" t="str">
        <f>'Crisis Indicator Data'!D109</f>
        <v>Turkey</v>
      </c>
      <c r="E115" s="25" t="str">
        <f>'Crisis Indicator Data'!E109</f>
        <v>TUR</v>
      </c>
      <c r="F115" s="142">
        <f>IF(B115="Regional crisis",(IF(VLOOKUP($C115,'Regional Crises'!$B$1:$R$51,7,FALSE)="x","x",ROUND(IF(VLOOKUP($C115,'Regional Crises'!$B$1:$R$51,7,FALSE)&gt;$F$126,5,IF(VLOOKUP($C115,'Regional Crises'!$B$1:$R$51,7,FALSE)&lt;F$125,0,($F$126-VLOOKUP($C115,'Regional Crises'!$B$1:$R$51,7,FALSE))/($F$126-$F$125)*5)),1))),IF(VLOOKUP($E115,'Country Indicator Data'!$B$3:$N$193,3,FALSE)="x","x",ROUND(IF(VLOOKUP($E115,'Country Indicator Data'!$B$3:$N$193,3,FALSE)&gt;$F$126,5,IF(VLOOKUP($E115,'Country Indicator Data'!$B$3:$N$193,3,FALSE)&lt;$F$125,0,($F$126-VLOOKUP($E115,'Country Indicator Data'!$B$3:$N$193,3,FALSE))/($F$126-$F$125)*5)),1)))</f>
        <v>2.5</v>
      </c>
      <c r="G115" s="142">
        <f>IF(B115="Regional crisis",(IF(VLOOKUP($C115,'Regional Crises'!$B$1:$R$51,9,FALSE)="x","x",ROUND(IF(VLOOKUP($C115,'Regional Crises'!$B$1:$R$51,9,FALSE)&gt;G$126,5,IF(VLOOKUP($C115,'Regional Crises'!$B$1:$R$51,9,FALSE)&lt;G$125,0,(G$126-VLOOKUP($C115,'Regional Crises'!$B$1:$R$51,9,FALSE))/(G$126-G$125)*5)),1))),IF(VLOOKUP($E115,'Country Indicator Data'!$B$3:$N$193,5,FALSE)="x","x",ROUND(IF(VLOOKUP($E115,'Country Indicator Data'!$B$3:$N$193,5,FALSE)&gt;G$126,5,IF(VLOOKUP($E115,'Country Indicator Data'!$B$3:$N$193,5,FALSE)&lt;G$125,0,(G$126-VLOOKUP($E115,'Country Indicator Data'!$B$3:$N$193,5,FALSE))/(G$126-G$125)*5)),1)))</f>
        <v>2.2000000000000002</v>
      </c>
      <c r="H115" s="143">
        <f t="shared" si="15"/>
        <v>2.35</v>
      </c>
      <c r="I115" s="142">
        <f>IF(B115="Regional crisis",(IF(VLOOKUP($C115,'Regional Crises'!$B$1:$R$51,6,FALSE)="x","x",ROUND(IF(VLOOKUP($C115,'Regional Crises'!$B$1:$R$51,6,FALSE)&gt;I$126,5,IF(VLOOKUP($C115,'Regional Crises'!$B$1:$R$51,6,FALSE)&lt;I$125,0,5-(I$126-VLOOKUP($C115,'Regional Crises'!$B$1:$R$51,6,FALSE))/(I$126-I$125)*5)),1))),IF(VLOOKUP($E115,'Country Indicator Data'!$B$3:$N$193,2,FALSE)="x","x",ROUND(IF(VLOOKUP($E115,'Country Indicator Data'!$B$3:$N$193,2,FALSE)&gt;I$126,5,IF(VLOOKUP($E115,'Country Indicator Data'!$B$3:$N$193,2,FALSE)&lt;I$125,0,5-(I$126-VLOOKUP($E115,'Country Indicator Data'!$B$3:$N$193,2,FALSE))/(I$126-I$125)*5)),1)))</f>
        <v>2.5</v>
      </c>
      <c r="J115" s="142">
        <f>IF(B115="Regional crisis",(IF(VLOOKUP($C115,'Regional Crises'!$B$1:$R$51,8,FALSE)="x","x",ROUND(IF(VLOOKUP($C115,'Regional Crises'!$B$1:$R$51,8,FALSE)&gt;J$126,5,IF(VLOOKUP($C115,'Regional Crises'!$B$1:$R$51,8,FALSE)&lt;J$125,0,5-(J$126-VLOOKUP($C115,'Regional Crises'!$B$1:$R$51,8,FALSE))/(J$126-J$125)*5)),1))),IF(VLOOKUP($E115,'Country Indicator Data'!$B$3:$N$193,4,FALSE)="x","x",ROUND(IF(VLOOKUP($E115,'Country Indicator Data'!$B$3:$N$193,4,FALSE)&gt;J$126,5,IF(VLOOKUP($E115,'Country Indicator Data'!$B$3:$N$193,4,FALSE)&lt;J$125,0,5-(J$126-VLOOKUP($E115,'Country Indicator Data'!$B$3:$N$193,4,FALSE))/(J$126-J$125)*5)),1)))</f>
        <v>3.4</v>
      </c>
      <c r="K115" s="143">
        <f t="shared" si="16"/>
        <v>2.95</v>
      </c>
      <c r="L115" s="142">
        <f>IF(B115="Regional crisis",(IF(VLOOKUP($C115,'Regional Crises'!$B$1:$R$51,10,FALSE)="x","x",ROUND(IF(VLOOKUP($C115,'Regional Crises'!$B$1:$R$51,10,FALSE)&gt;L$126,5,IF(VLOOKUP($C115,'Regional Crises'!$B$1:$R$51,10,FALSE)&lt;L$125,0,5-(L$126-VLOOKUP($C115,'Regional Crises'!$B$1:$R$51,10,FALSE))/(L$126-L$125)*5)),1))),IF(VLOOKUP($E115,'Country Indicator Data'!$B$3:$N$193,6,FALSE)="x","x",ROUND(IF(VLOOKUP($E115,'Country Indicator Data'!$B$3:$N$193,6,FALSE)&gt;L$126,5,IF(VLOOKUP($E115,'Country Indicator Data'!$B$3:$N$193,6,FALSE)&lt;L$125,0,5-(L$126-VLOOKUP($E115,'Country Indicator Data'!$B$3:$N$193,6,FALSE))/(L$126-L$125)*5)),1)))</f>
        <v>2.2000000000000002</v>
      </c>
      <c r="M115" s="142">
        <f>IF(B115="Regional crisis",(IF(VLOOKUP($C115,'Regional Crises'!$B$1:$R$51,11,FALSE)="x","x",ROUND(IF(VLOOKUP($C115,'Regional Crises'!$B$1:$R$51,11,FALSE)&gt;M$126,5,IF(VLOOKUP($C115,'Regional Crises'!$B$1:$R$51,11,FALSE)&lt;M$125,0,5-(M$126-VLOOKUP($C115,'Regional Crises'!$B$1:$R$51,11,FALSE))/(M$126-M$125)*5)),1))),IF(VLOOKUP($E115,'Country Indicator Data'!$B$3:$N$193,7,FALSE)="x","x",ROUND(IF(VLOOKUP($E115,'Country Indicator Data'!$B$3:$N$193,7,FALSE)&gt;M$126,5,IF(VLOOKUP($E115,'Country Indicator Data'!$B$3:$N$193,7,FALSE)&lt;M$125,0,5-(M$126-VLOOKUP($E115,'Country Indicator Data'!$B$3:$N$193,7,FALSE))/(M$126-M$125)*5)),1)))</f>
        <v>1.9</v>
      </c>
      <c r="N115" s="143">
        <f t="shared" si="17"/>
        <v>2.0499999999999998</v>
      </c>
      <c r="O115" s="151">
        <f t="shared" si="18"/>
        <v>2.4500000000000002</v>
      </c>
      <c r="P115" s="142">
        <f>IF(B115="Regional crisis",VLOOKUP(C115,'Regional Crises'!$B$1:$R$54,12,FALSE),VLOOKUP(E115,'Country Indicator Data'!$B$3:$I$193,8,FALSE))</f>
        <v>5</v>
      </c>
      <c r="Q115" s="142">
        <f>IF(B115="Regional crisis",(IF(VLOOKUP(C115,'Regional Crises'!$B$1:$R$54,13,FALSE)="x","x",IF(VLOOKUP(C115,'Regional Crises'!$B$1:$R$54,13,FALSE)&gt;Q$7,5,IF(VLOOKUP(C115,'Regional Crises'!$B$1:$R$54,13,FALSE)&gt;Q$6,4,IF(VLOOKUP(C115,'Regional Crises'!$B$1:$R$54,13,FALSE)&gt;Q$5,3,IF(VLOOKUP(C115,'Regional Crises'!$B$1:$R$54,13,FALSE)&gt;Q$4,2,IF(VLOOKUP(C115,'Regional Crises'!$B$1:$R$54,13,FALSE)&gt;$Q$3,1,0))))))),(IF(VLOOKUP($E115,'Country Indicator Data'!$B$3:$P$193,9,FALSE)="x","x",IF(VLOOKUP($E115,'Country Indicator Data'!$B$3:$P$193,9,FALSE)&gt;Q$7,5,IF(VLOOKUP($E115,'Country Indicator Data'!$B$3:$P$193,9,FALSE)&gt;Q$6,4,IF(VLOOKUP($E115,'Country Indicator Data'!$B$3:$P$193,9,FALSE)&gt;Q$5,3,IF(VLOOKUP($E115,'Country Indicator Data'!$B$3:$P$193,9,FALSE)&gt;Q$4,2,IF(VLOOKUP($E115,'Country Indicator Data'!$B$3:$P$193,9,FALSE)&gt;$Q$3,1,0))))))))</f>
        <v>3</v>
      </c>
      <c r="R115" s="151">
        <f t="shared" si="19"/>
        <v>4</v>
      </c>
      <c r="S115" s="142">
        <f>IF(B115="Regional crisis",((IF(VLOOKUP($C115,'Regional Crises'!$B$1:$R$51,17,FALSE)="x","x",ROUND(IF(VLOOKUP($C115,'Regional Crises'!$B$1:$R$51,17,FALSE)&gt;S$126,0,IF(VLOOKUP($C115,'Regional Crises'!$B$1:$R$51,17,FALSE)&lt;S$125,5,(S$126-VLOOKUP($C115,'Regional Crises'!$B$1:$R$51,17,FALSE))/(S$126-S$125)*5)),1)))),(IF(VLOOKUP($E115,'Country Indicator Data'!$B$3:$N$193,13,FALSE)="x","x",ROUND(IF(VLOOKUP($E115,'Country Indicator Data'!$B$3:$N$193,13,FALSE)&gt;S$126,0,IF(VLOOKUP($E115,'Country Indicator Data'!$B$3:$N$193,13,FALSE)&lt;S$125,5,(S$126-VLOOKUP($E115,'Country Indicator Data'!$B$3:$N$193,13,FALSE))/(S$126-S$125)*5)),1))))</f>
        <v>3</v>
      </c>
      <c r="T115" s="142">
        <f>IF(B115="Regional crisis",((IF(VLOOKUP($C115,'Regional Crises'!$B$1:$R$51,14,FALSE)="x","x",ROUND(IF(VLOOKUP($C115,'Regional Crises'!$B$1:$R$51,14,FALSE)&gt;T$126,0,IF(VLOOKUP($C115,'Regional Crises'!$B$1:$R$51,14,FALSE)&lt;T$125,5,(T$126-VLOOKUP($C115,'Regional Crises'!$B$1:$R$51,14,FALSE))/(T$126-T$125)*5)),1)))),(IF(VLOOKUP($E115,'Country Indicator Data'!$B$3:$N$193,10,FALSE)="x","x",ROUND(IF(VLOOKUP($E115,'Country Indicator Data'!$B$3:$N$193,10,FALSE)&gt;T$126,0,IF(VLOOKUP($E115,'Country Indicator Data'!$B$3:$N$193,10,FALSE)&lt;T$125,5,(T$126-VLOOKUP($E115,'Country Indicator Data'!$B$3:$N$193,10,FALSE))/(T$126-T$125)*5)),1))))</f>
        <v>2.6</v>
      </c>
      <c r="U115" s="142">
        <f>IF(B115="Regional crisis",((IF(VLOOKUP($C115,'Regional Crises'!$B$1:$R$51,15,FALSE)="x","x",ROUND(IF(VLOOKUP($C115,'Regional Crises'!$B$1:$R$51,15,FALSE)&gt;U$126,0,IF(VLOOKUP($C115,'Regional Crises'!$B$1:$R$51,15,FALSE)&lt;U$125,5,(U$126-VLOOKUP($C115,'Regional Crises'!$B$1:$R$51,15,FALSE))/(U$126-U$125)*5)),1)))),(IF(VLOOKUP($E115,'Country Indicator Data'!$B$3:$N$193,11,FALSE)="x","x",ROUND(IF(VLOOKUP($E115,'Country Indicator Data'!$B$3:$N$193,11,FALSE)&gt;U$126,0,IF(VLOOKUP($E115,'Country Indicator Data'!$B$3:$N$193,11,FALSE)&lt;U$125,5,(U$126-VLOOKUP($E115,'Country Indicator Data'!$B$3:$N$193,11,FALSE))/(U$126-U$125)*5)),1))))</f>
        <v>2.9</v>
      </c>
      <c r="V115" s="142">
        <f>IF(B115="Regional crisis",((IF(VLOOKUP($C115,'Regional Crises'!$B$1:$R$51,16,FALSE)="x","x",ROUND(IF(VLOOKUP($C115,'Regional Crises'!$B$1:$R$51,16,FALSE)&gt;V$126,0,IF(VLOOKUP($C115,'Regional Crises'!$B$1:$R$51,16,FALSE)&lt;V$125,5,(V$126-VLOOKUP($C115,'Regional Crises'!$B$1:$R$51,16,FALSE))/(V$126-V$125)*5)),1)))),(IF(VLOOKUP($E115,'Country Indicator Data'!$B$3:$N$193,12,FALSE)="x","x",ROUND(IF(VLOOKUP($E115,'Country Indicator Data'!$B$3:$N$193,12,FALSE)&gt;V$126,0,IF(VLOOKUP($E115,'Country Indicator Data'!$B$3:$N$193,12,FALSE)&lt;V$125,5,(V$126-VLOOKUP($E115,'Country Indicator Data'!$B$3:$N$193,12,FALSE))/(V$126-V$125)*5)),1))))</f>
        <v>3.4</v>
      </c>
      <c r="W115" s="151">
        <f t="shared" si="20"/>
        <v>3</v>
      </c>
      <c r="X115" s="154">
        <f t="shared" si="21"/>
        <v>3.2</v>
      </c>
      <c r="Y115" s="142">
        <f>IF('Core Indicators'!FC109="x","x",IF('Core Indicators'!FC109&gt;=Y$7,5,IF('Core Indicators'!FC109&gt;=Y$6,4,IF('Core Indicators'!FC109&gt;=Y$5,3,IF('Core Indicators'!FC109&gt;=Y$4,2,IF('Core Indicators'!FC109&gt;=Y$3,1,0))))))</f>
        <v>3</v>
      </c>
      <c r="Z115" s="151">
        <f t="shared" si="22"/>
        <v>3</v>
      </c>
      <c r="AA115" s="144" t="str">
        <f>IF(OR('Crisis Indicator Data'!$W109="x",ISNA('Crisis Indicator Data'!$Q109)),"x",'Crisis Indicator Data'!$W109/SUM('Crisis Indicator Data'!$Q109:$U109))</f>
        <v>x</v>
      </c>
      <c r="AB115" s="148" t="str">
        <f t="shared" si="23"/>
        <v>x</v>
      </c>
      <c r="AC115" s="144" t="str">
        <f>IF(OR('Crisis Indicator Data'!$X109="x",ISNA('Crisis Indicator Data'!$Q109)),"x",'Crisis Indicator Data'!$X109/SUM('Crisis Indicator Data'!$Q109:$U109))</f>
        <v>x</v>
      </c>
      <c r="AD115" s="148" t="str">
        <f t="shared" si="24"/>
        <v>x</v>
      </c>
      <c r="AE115" s="146">
        <f>'Crisis Indicator Data'!Y109</f>
        <v>2</v>
      </c>
      <c r="AF115" s="146">
        <f>'Crisis Indicator Data'!Z109</f>
        <v>1</v>
      </c>
      <c r="AG115" s="146">
        <f>'Crisis Indicator Data'!AA109</f>
        <v>2</v>
      </c>
      <c r="AH115" s="146">
        <f>'Crisis Indicator Data'!AB109</f>
        <v>0</v>
      </c>
      <c r="AI115" s="149">
        <f t="shared" si="25"/>
        <v>2</v>
      </c>
      <c r="AJ115" s="146">
        <f>'Crisis Indicator Data'!AC109</f>
        <v>2</v>
      </c>
      <c r="AK115" s="146">
        <f>'Crisis Indicator Data'!AD109</f>
        <v>2</v>
      </c>
      <c r="AL115" s="149">
        <f t="shared" si="26"/>
        <v>4</v>
      </c>
      <c r="AM115" s="146">
        <f>'Crisis Indicator Data'!AE109</f>
        <v>1</v>
      </c>
      <c r="AN115" s="146">
        <f>'Crisis Indicator Data'!AF109</f>
        <v>1</v>
      </c>
      <c r="AO115" s="146">
        <f>'Crisis Indicator Data'!AG109</f>
        <v>0</v>
      </c>
      <c r="AP115" s="149">
        <f t="shared" si="27"/>
        <v>2</v>
      </c>
      <c r="AQ115" s="152">
        <f t="shared" si="28"/>
        <v>3</v>
      </c>
      <c r="AR115" s="154">
        <f t="shared" si="29"/>
        <v>3</v>
      </c>
    </row>
    <row r="116" spans="1:44" ht="13.5" customHeight="1" x14ac:dyDescent="0.35">
      <c r="A116" s="1" t="str">
        <f>'Crisis Indicator Data'!A110</f>
        <v xml:space="preserve">Eastern Mediterranean Route </v>
      </c>
      <c r="B116" s="1" t="str">
        <f>'Crisis Indicator Data'!B110</f>
        <v>Regional crisis</v>
      </c>
      <c r="C116" s="25" t="str">
        <f>'Crisis Indicator Data'!C110</f>
        <v>REG006</v>
      </c>
      <c r="D116" s="25" t="str">
        <f>'Crisis Indicator Data'!D110</f>
        <v>Turkey, Greece</v>
      </c>
      <c r="E116" s="25" t="str">
        <f>'Crisis Indicator Data'!E110</f>
        <v>TUR, GRC</v>
      </c>
      <c r="F116" s="142">
        <f>IF(B116="Regional crisis",(IF(VLOOKUP($C116,'Regional Crises'!$B$1:$R$51,7,FALSE)="x","x",ROUND(IF(VLOOKUP($C116,'Regional Crises'!$B$1:$R$51,7,FALSE)&gt;$F$126,5,IF(VLOOKUP($C116,'Regional Crises'!$B$1:$R$51,7,FALSE)&lt;F$125,0,($F$126-VLOOKUP($C116,'Regional Crises'!$B$1:$R$51,7,FALSE))/($F$126-$F$125)*5)),1))),IF(VLOOKUP($E116,'Country Indicator Data'!$B$3:$N$193,3,FALSE)="x","x",ROUND(IF(VLOOKUP($E116,'Country Indicator Data'!$B$3:$N$193,3,FALSE)&gt;$F$126,5,IF(VLOOKUP($E116,'Country Indicator Data'!$B$3:$N$193,3,FALSE)&lt;$F$125,0,($F$126-VLOOKUP($E116,'Country Indicator Data'!$B$3:$N$193,3,FALSE))/($F$126-$F$125)*5)),1)))</f>
        <v>2.1</v>
      </c>
      <c r="G116" s="142">
        <f>IF(B116="Regional crisis",(IF(VLOOKUP($C116,'Regional Crises'!$B$1:$R$51,9,FALSE)="x","x",ROUND(IF(VLOOKUP($C116,'Regional Crises'!$B$1:$R$51,9,FALSE)&gt;G$126,5,IF(VLOOKUP($C116,'Regional Crises'!$B$1:$R$51,9,FALSE)&lt;G$125,0,(G$126-VLOOKUP($C116,'Regional Crises'!$B$1:$R$51,9,FALSE))/(G$126-G$125)*5)),1))),IF(VLOOKUP($E116,'Country Indicator Data'!$B$3:$N$193,5,FALSE)="x","x",ROUND(IF(VLOOKUP($E116,'Country Indicator Data'!$B$3:$N$193,5,FALSE)&gt;G$126,5,IF(VLOOKUP($E116,'Country Indicator Data'!$B$3:$N$193,5,FALSE)&lt;G$125,0,(G$126-VLOOKUP($E116,'Country Indicator Data'!$B$3:$N$193,5,FALSE))/(G$126-G$125)*5)),1)))</f>
        <v>2.2000000000000002</v>
      </c>
      <c r="H116" s="143">
        <f t="shared" si="15"/>
        <v>2.1500000000000004</v>
      </c>
      <c r="I116" s="142">
        <f>IF(B116="Regional crisis",(IF(VLOOKUP($C116,'Regional Crises'!$B$1:$R$51,6,FALSE)="x","x",ROUND(IF(VLOOKUP($C116,'Regional Crises'!$B$1:$R$51,6,FALSE)&gt;I$126,5,IF(VLOOKUP($C116,'Regional Crises'!$B$1:$R$51,6,FALSE)&lt;I$125,0,5-(I$126-VLOOKUP($C116,'Regional Crises'!$B$1:$R$51,6,FALSE))/(I$126-I$125)*5)),1))),IF(VLOOKUP($E116,'Country Indicator Data'!$B$3:$N$193,2,FALSE)="x","x",ROUND(IF(VLOOKUP($E116,'Country Indicator Data'!$B$3:$N$193,2,FALSE)&gt;I$126,5,IF(VLOOKUP($E116,'Country Indicator Data'!$B$3:$N$193,2,FALSE)&lt;I$125,0,5-(I$126-VLOOKUP($E116,'Country Indicator Data'!$B$3:$N$193,2,FALSE))/(I$126-I$125)*5)),1)))</f>
        <v>1.4</v>
      </c>
      <c r="J116" s="142">
        <f>IF(B116="Regional crisis",(IF(VLOOKUP($C116,'Regional Crises'!$B$1:$R$51,8,FALSE)="x","x",ROUND(IF(VLOOKUP($C116,'Regional Crises'!$B$1:$R$51,8,FALSE)&gt;J$126,5,IF(VLOOKUP($C116,'Regional Crises'!$B$1:$R$51,8,FALSE)&lt;J$125,0,5-(J$126-VLOOKUP($C116,'Regional Crises'!$B$1:$R$51,8,FALSE))/(J$126-J$125)*5)),1))),IF(VLOOKUP($E116,'Country Indicator Data'!$B$3:$N$193,4,FALSE)="x","x",ROUND(IF(VLOOKUP($E116,'Country Indicator Data'!$B$3:$N$193,4,FALSE)&gt;J$126,5,IF(VLOOKUP($E116,'Country Indicator Data'!$B$3:$N$193,4,FALSE)&lt;J$125,0,5-(J$126-VLOOKUP($E116,'Country Indicator Data'!$B$3:$N$193,4,FALSE))/(J$126-J$125)*5)),1)))</f>
        <v>1.8</v>
      </c>
      <c r="K116" s="143">
        <f t="shared" si="16"/>
        <v>1.6</v>
      </c>
      <c r="L116" s="142">
        <f>IF(B116="Regional crisis",(IF(VLOOKUP($C116,'Regional Crises'!$B$1:$R$51,10,FALSE)="x","x",ROUND(IF(VLOOKUP($C116,'Regional Crises'!$B$1:$R$51,10,FALSE)&gt;L$126,5,IF(VLOOKUP($C116,'Regional Crises'!$B$1:$R$51,10,FALSE)&lt;L$125,0,5-(L$126-VLOOKUP($C116,'Regional Crises'!$B$1:$R$51,10,FALSE))/(L$126-L$125)*5)),1))),IF(VLOOKUP($E116,'Country Indicator Data'!$B$3:$N$193,6,FALSE)="x","x",ROUND(IF(VLOOKUP($E116,'Country Indicator Data'!$B$3:$N$193,6,FALSE)&gt;L$126,5,IF(VLOOKUP($E116,'Country Indicator Data'!$B$3:$N$193,6,FALSE)&lt;L$125,0,5-(L$126-VLOOKUP($E116,'Country Indicator Data'!$B$3:$N$193,6,FALSE))/(L$126-L$125)*5)),1)))</f>
        <v>1.5</v>
      </c>
      <c r="M116" s="142">
        <f>IF(B116="Regional crisis",(IF(VLOOKUP($C116,'Regional Crises'!$B$1:$R$51,11,FALSE)="x","x",ROUND(IF(VLOOKUP($C116,'Regional Crises'!$B$1:$R$51,11,FALSE)&gt;M$126,5,IF(VLOOKUP($C116,'Regional Crises'!$B$1:$R$51,11,FALSE)&lt;M$125,0,5-(M$126-VLOOKUP($C116,'Regional Crises'!$B$1:$R$51,11,FALSE))/(M$126-M$125)*5)),1))),IF(VLOOKUP($E116,'Country Indicator Data'!$B$3:$N$193,7,FALSE)="x","x",ROUND(IF(VLOOKUP($E116,'Country Indicator Data'!$B$3:$N$193,7,FALSE)&gt;M$126,5,IF(VLOOKUP($E116,'Country Indicator Data'!$B$3:$N$193,7,FALSE)&lt;M$125,0,5-(M$126-VLOOKUP($E116,'Country Indicator Data'!$B$3:$N$193,7,FALSE))/(M$126-M$125)*5)),1)))</f>
        <v>1.7</v>
      </c>
      <c r="N116" s="143">
        <f t="shared" si="17"/>
        <v>1.6</v>
      </c>
      <c r="O116" s="151">
        <f t="shared" si="18"/>
        <v>1.7833333333333334</v>
      </c>
      <c r="P116" s="142">
        <f>IF(B116="Regional crisis",VLOOKUP(C116,'Regional Crises'!$B$1:$R$54,12,FALSE),VLOOKUP(E116,'Country Indicator Data'!$B$3:$I$193,8,FALSE))</f>
        <v>4</v>
      </c>
      <c r="Q116" s="142">
        <f>IF(B116="Regional crisis",(IF(VLOOKUP(C116,'Regional Crises'!$B$1:$R$54,13,FALSE)="x","x",IF(VLOOKUP(C116,'Regional Crises'!$B$1:$R$54,13,FALSE)&gt;Q$7,5,IF(VLOOKUP(C116,'Regional Crises'!$B$1:$R$54,13,FALSE)&gt;Q$6,4,IF(VLOOKUP(C116,'Regional Crises'!$B$1:$R$54,13,FALSE)&gt;Q$5,3,IF(VLOOKUP(C116,'Regional Crises'!$B$1:$R$54,13,FALSE)&gt;Q$4,2,IF(VLOOKUP(C116,'Regional Crises'!$B$1:$R$54,13,FALSE)&gt;$Q$3,1,0))))))),(IF(VLOOKUP($E116,'Country Indicator Data'!$B$3:$P$193,9,FALSE)="x","x",IF(VLOOKUP($E116,'Country Indicator Data'!$B$3:$P$193,9,FALSE)&gt;Q$7,5,IF(VLOOKUP($E116,'Country Indicator Data'!$B$3:$P$193,9,FALSE)&gt;Q$6,4,IF(VLOOKUP($E116,'Country Indicator Data'!$B$3:$P$193,9,FALSE)&gt;Q$5,3,IF(VLOOKUP($E116,'Country Indicator Data'!$B$3:$P$193,9,FALSE)&gt;Q$4,2,IF(VLOOKUP($E116,'Country Indicator Data'!$B$3:$P$193,9,FALSE)&gt;$Q$3,1,0))))))))</f>
        <v>2</v>
      </c>
      <c r="R116" s="151">
        <f t="shared" si="19"/>
        <v>3</v>
      </c>
      <c r="S116" s="142">
        <f>IF(B116="Regional crisis",((IF(VLOOKUP($C116,'Regional Crises'!$B$1:$R$51,17,FALSE)="x","x",ROUND(IF(VLOOKUP($C116,'Regional Crises'!$B$1:$R$51,17,FALSE)&gt;S$126,0,IF(VLOOKUP($C116,'Regional Crises'!$B$1:$R$51,17,FALSE)&lt;S$125,5,(S$126-VLOOKUP($C116,'Regional Crises'!$B$1:$R$51,17,FALSE))/(S$126-S$125)*5)),1)))),(IF(VLOOKUP($E116,'Country Indicator Data'!$B$3:$N$193,13,FALSE)="x","x",ROUND(IF(VLOOKUP($E116,'Country Indicator Data'!$B$3:$N$193,13,FALSE)&gt;S$126,0,IF(VLOOKUP($E116,'Country Indicator Data'!$B$3:$N$193,13,FALSE)&lt;S$125,5,(S$126-VLOOKUP($E116,'Country Indicator Data'!$B$3:$N$193,13,FALSE))/(S$126-S$125)*5)),1))))</f>
        <v>2.9</v>
      </c>
      <c r="T116" s="142">
        <f>IF(B116="Regional crisis",((IF(VLOOKUP($C116,'Regional Crises'!$B$1:$R$51,14,FALSE)="x","x",ROUND(IF(VLOOKUP($C116,'Regional Crises'!$B$1:$R$51,14,FALSE)&gt;T$126,0,IF(VLOOKUP($C116,'Regional Crises'!$B$1:$R$51,14,FALSE)&lt;T$125,5,(T$126-VLOOKUP($C116,'Regional Crises'!$B$1:$R$51,14,FALSE))/(T$126-T$125)*5)),1)))),(IF(VLOOKUP($E116,'Country Indicator Data'!$B$3:$N$193,10,FALSE)="x","x",ROUND(IF(VLOOKUP($E116,'Country Indicator Data'!$B$3:$N$193,10,FALSE)&gt;T$126,0,IF(VLOOKUP($E116,'Country Indicator Data'!$B$3:$N$193,10,FALSE)&lt;T$125,5,(T$126-VLOOKUP($E116,'Country Indicator Data'!$B$3:$N$193,10,FALSE))/(T$126-T$125)*5)),1))))</f>
        <v>2.4</v>
      </c>
      <c r="U116" s="142">
        <f>IF(B116="Regional crisis",((IF(VLOOKUP($C116,'Regional Crises'!$B$1:$R$51,15,FALSE)="x","x",ROUND(IF(VLOOKUP($C116,'Regional Crises'!$B$1:$R$51,15,FALSE)&gt;U$126,0,IF(VLOOKUP($C116,'Regional Crises'!$B$1:$R$51,15,FALSE)&lt;U$125,5,(U$126-VLOOKUP($C116,'Regional Crises'!$B$1:$R$51,15,FALSE))/(U$126-U$125)*5)),1)))),(IF(VLOOKUP($E116,'Country Indicator Data'!$B$3:$N$193,11,FALSE)="x","x",ROUND(IF(VLOOKUP($E116,'Country Indicator Data'!$B$3:$N$193,11,FALSE)&gt;U$126,0,IF(VLOOKUP($E116,'Country Indicator Data'!$B$3:$N$193,11,FALSE)&lt;U$125,5,(U$126-VLOOKUP($E116,'Country Indicator Data'!$B$3:$N$193,11,FALSE))/(U$126-U$125)*5)),1))))</f>
        <v>2.9</v>
      </c>
      <c r="V116" s="142">
        <f>IF(B116="Regional crisis",((IF(VLOOKUP($C116,'Regional Crises'!$B$1:$R$51,16,FALSE)="x","x",ROUND(IF(VLOOKUP($C116,'Regional Crises'!$B$1:$R$51,16,FALSE)&gt;V$126,0,IF(VLOOKUP($C116,'Regional Crises'!$B$1:$R$51,16,FALSE)&lt;V$125,5,(V$126-VLOOKUP($C116,'Regional Crises'!$B$1:$R$51,16,FALSE))/(V$126-V$125)*5)),1)))),(IF(VLOOKUP($E116,'Country Indicator Data'!$B$3:$N$193,12,FALSE)="x","x",ROUND(IF(VLOOKUP($E116,'Country Indicator Data'!$B$3:$N$193,12,FALSE)&gt;V$126,0,IF(VLOOKUP($E116,'Country Indicator Data'!$B$3:$N$193,12,FALSE)&lt;V$125,5,(V$126-VLOOKUP($E116,'Country Indicator Data'!$B$3:$N$193,12,FALSE))/(V$126-V$125)*5)),1))))</f>
        <v>2.1</v>
      </c>
      <c r="W116" s="151">
        <f t="shared" si="20"/>
        <v>2.6</v>
      </c>
      <c r="X116" s="154">
        <f t="shared" si="21"/>
        <v>2.5</v>
      </c>
      <c r="Y116" s="142">
        <f>IF('Core Indicators'!FC110="x","x",IF('Core Indicators'!FC110&gt;=Y$7,5,IF('Core Indicators'!FC110&gt;=Y$6,4,IF('Core Indicators'!FC110&gt;=Y$5,3,IF('Core Indicators'!FC110&gt;=Y$4,2,IF('Core Indicators'!FC110&gt;=Y$3,1,0))))))</f>
        <v>2</v>
      </c>
      <c r="Z116" s="151">
        <f t="shared" si="22"/>
        <v>2</v>
      </c>
      <c r="AA116" s="144" t="str">
        <f>IF(OR('Crisis Indicator Data'!$W110="x",ISNA('Crisis Indicator Data'!$Q110)),"x",'Crisis Indicator Data'!$W110/SUM('Crisis Indicator Data'!$Q110:$U110))</f>
        <v>x</v>
      </c>
      <c r="AB116" s="148" t="str">
        <f t="shared" si="23"/>
        <v>x</v>
      </c>
      <c r="AC116" s="144" t="str">
        <f>IF(OR('Crisis Indicator Data'!$X110="x",ISNA('Crisis Indicator Data'!$Q110)),"x",'Crisis Indicator Data'!$X110/SUM('Crisis Indicator Data'!$Q110:$U110))</f>
        <v>x</v>
      </c>
      <c r="AD116" s="148" t="str">
        <f t="shared" si="24"/>
        <v>x</v>
      </c>
      <c r="AE116" s="146">
        <f>'Crisis Indicator Data'!Y110</f>
        <v>1</v>
      </c>
      <c r="AF116" s="146">
        <f>'Crisis Indicator Data'!Z110</f>
        <v>0</v>
      </c>
      <c r="AG116" s="146">
        <f>'Crisis Indicator Data'!AA110</f>
        <v>1</v>
      </c>
      <c r="AH116" s="146">
        <f>'Crisis Indicator Data'!AB110</f>
        <v>0</v>
      </c>
      <c r="AI116" s="149">
        <f t="shared" si="25"/>
        <v>2</v>
      </c>
      <c r="AJ116" s="146">
        <f>'Crisis Indicator Data'!AC110</f>
        <v>1.5</v>
      </c>
      <c r="AK116" s="146">
        <f>'Crisis Indicator Data'!AD110</f>
        <v>1.5</v>
      </c>
      <c r="AL116" s="149">
        <f t="shared" si="26"/>
        <v>3</v>
      </c>
      <c r="AM116" s="146">
        <f>'Crisis Indicator Data'!AE110</f>
        <v>0</v>
      </c>
      <c r="AN116" s="146">
        <f>'Crisis Indicator Data'!AF110</f>
        <v>0.5</v>
      </c>
      <c r="AO116" s="146">
        <f>'Crisis Indicator Data'!AG110</f>
        <v>0</v>
      </c>
      <c r="AP116" s="149">
        <f t="shared" si="27"/>
        <v>2</v>
      </c>
      <c r="AQ116" s="152">
        <f t="shared" si="28"/>
        <v>2</v>
      </c>
      <c r="AR116" s="154">
        <f t="shared" si="29"/>
        <v>2</v>
      </c>
    </row>
    <row r="117" spans="1:44" ht="13.5" customHeight="1" x14ac:dyDescent="0.35">
      <c r="A117" s="1" t="str">
        <f>'Crisis Indicator Data'!A111</f>
        <v>International Displacement in Uganda</v>
      </c>
      <c r="B117" s="1" t="str">
        <f>'Crisis Indicator Data'!B111</f>
        <v>International displacement</v>
      </c>
      <c r="C117" s="25" t="str">
        <f>'Crisis Indicator Data'!C111</f>
        <v>UGA005</v>
      </c>
      <c r="D117" s="25" t="str">
        <f>'Crisis Indicator Data'!D111</f>
        <v>Uganda</v>
      </c>
      <c r="E117" s="25" t="str">
        <f>'Crisis Indicator Data'!E111</f>
        <v>UGA</v>
      </c>
      <c r="F117" s="142">
        <f>IF(B117="Regional crisis",(IF(VLOOKUP($C117,'Regional Crises'!$B$1:$R$51,7,FALSE)="x","x",ROUND(IF(VLOOKUP($C117,'Regional Crises'!$B$1:$R$51,7,FALSE)&gt;$F$126,5,IF(VLOOKUP($C117,'Regional Crises'!$B$1:$R$51,7,FALSE)&lt;F$125,0,($F$126-VLOOKUP($C117,'Regional Crises'!$B$1:$R$51,7,FALSE))/($F$126-$F$125)*5)),1))),IF(VLOOKUP($E117,'Country Indicator Data'!$B$3:$N$193,3,FALSE)="x","x",ROUND(IF(VLOOKUP($E117,'Country Indicator Data'!$B$3:$N$193,3,FALSE)&gt;$F$126,5,IF(VLOOKUP($E117,'Country Indicator Data'!$B$3:$N$193,3,FALSE)&lt;$F$125,0,($F$126-VLOOKUP($E117,'Country Indicator Data'!$B$3:$N$193,3,FALSE))/($F$126-$F$125)*5)),1)))</f>
        <v>2.5</v>
      </c>
      <c r="G117" s="142">
        <f>IF(B117="Regional crisis",(IF(VLOOKUP($C117,'Regional Crises'!$B$1:$R$51,9,FALSE)="x","x",ROUND(IF(VLOOKUP($C117,'Regional Crises'!$B$1:$R$51,9,FALSE)&gt;G$126,5,IF(VLOOKUP($C117,'Regional Crises'!$B$1:$R$51,9,FALSE)&lt;G$125,0,(G$126-VLOOKUP($C117,'Regional Crises'!$B$1:$R$51,9,FALSE))/(G$126-G$125)*5)),1))),IF(VLOOKUP($E117,'Country Indicator Data'!$B$3:$N$193,5,FALSE)="x","x",ROUND(IF(VLOOKUP($E117,'Country Indicator Data'!$B$3:$N$193,5,FALSE)&gt;G$126,5,IF(VLOOKUP($E117,'Country Indicator Data'!$B$3:$N$193,5,FALSE)&lt;G$125,0,(G$126-VLOOKUP($E117,'Country Indicator Data'!$B$3:$N$193,5,FALSE))/(G$126-G$125)*5)),1)))</f>
        <v>2.2999999999999998</v>
      </c>
      <c r="H117" s="143">
        <f t="shared" si="15"/>
        <v>2.4</v>
      </c>
      <c r="I117" s="142">
        <f>IF(B117="Regional crisis",(IF(VLOOKUP($C117,'Regional Crises'!$B$1:$R$51,6,FALSE)="x","x",ROUND(IF(VLOOKUP($C117,'Regional Crises'!$B$1:$R$51,6,FALSE)&gt;I$126,5,IF(VLOOKUP($C117,'Regional Crises'!$B$1:$R$51,6,FALSE)&lt;I$125,0,5-(I$126-VLOOKUP($C117,'Regional Crises'!$B$1:$R$51,6,FALSE))/(I$126-I$125)*5)),1))),IF(VLOOKUP($E117,'Country Indicator Data'!$B$3:$N$193,2,FALSE)="x","x",ROUND(IF(VLOOKUP($E117,'Country Indicator Data'!$B$3:$N$193,2,FALSE)&gt;I$126,5,IF(VLOOKUP($E117,'Country Indicator Data'!$B$3:$N$193,2,FALSE)&lt;I$125,0,5-(I$126-VLOOKUP($E117,'Country Indicator Data'!$B$3:$N$193,2,FALSE))/(I$126-I$125)*5)),1)))</f>
        <v>4.5999999999999996</v>
      </c>
      <c r="J117" s="142">
        <f>IF(B117="Regional crisis",(IF(VLOOKUP($C117,'Regional Crises'!$B$1:$R$51,8,FALSE)="x","x",ROUND(IF(VLOOKUP($C117,'Regional Crises'!$B$1:$R$51,8,FALSE)&gt;J$126,5,IF(VLOOKUP($C117,'Regional Crises'!$B$1:$R$51,8,FALSE)&lt;J$125,0,5-(J$126-VLOOKUP($C117,'Regional Crises'!$B$1:$R$51,8,FALSE))/(J$126-J$125)*5)),1))),IF(VLOOKUP($E117,'Country Indicator Data'!$B$3:$N$193,4,FALSE)="x","x",ROUND(IF(VLOOKUP($E117,'Country Indicator Data'!$B$3:$N$193,4,FALSE)&gt;J$126,5,IF(VLOOKUP($E117,'Country Indicator Data'!$B$3:$N$193,4,FALSE)&lt;J$125,0,5-(J$126-VLOOKUP($E117,'Country Indicator Data'!$B$3:$N$193,4,FALSE))/(J$126-J$125)*5)),1)))</f>
        <v>2.4</v>
      </c>
      <c r="K117" s="143">
        <f t="shared" si="16"/>
        <v>3.5</v>
      </c>
      <c r="L117" s="142">
        <f>IF(B117="Regional crisis",(IF(VLOOKUP($C117,'Regional Crises'!$B$1:$R$51,10,FALSE)="x","x",ROUND(IF(VLOOKUP($C117,'Regional Crises'!$B$1:$R$51,10,FALSE)&gt;L$126,5,IF(VLOOKUP($C117,'Regional Crises'!$B$1:$R$51,10,FALSE)&lt;L$125,0,5-(L$126-VLOOKUP($C117,'Regional Crises'!$B$1:$R$51,10,FALSE))/(L$126-L$125)*5)),1))),IF(VLOOKUP($E117,'Country Indicator Data'!$B$3:$N$193,6,FALSE)="x","x",ROUND(IF(VLOOKUP($E117,'Country Indicator Data'!$B$3:$N$193,6,FALSE)&gt;L$126,5,IF(VLOOKUP($E117,'Country Indicator Data'!$B$3:$N$193,6,FALSE)&lt;L$125,0,5-(L$126-VLOOKUP($E117,'Country Indicator Data'!$B$3:$N$193,6,FALSE))/(L$126-L$125)*5)),1)))</f>
        <v>3.5</v>
      </c>
      <c r="M117" s="142">
        <f>IF(B117="Regional crisis",(IF(VLOOKUP($C117,'Regional Crises'!$B$1:$R$51,11,FALSE)="x","x",ROUND(IF(VLOOKUP($C117,'Regional Crises'!$B$1:$R$51,11,FALSE)&gt;M$126,5,IF(VLOOKUP($C117,'Regional Crises'!$B$1:$R$51,11,FALSE)&lt;M$125,0,5-(M$126-VLOOKUP($C117,'Regional Crises'!$B$1:$R$51,11,FALSE))/(M$126-M$125)*5)),1))),IF(VLOOKUP($E117,'Country Indicator Data'!$B$3:$N$193,7,FALSE)="x","x",ROUND(IF(VLOOKUP($E117,'Country Indicator Data'!$B$3:$N$193,7,FALSE)&gt;M$126,5,IF(VLOOKUP($E117,'Country Indicator Data'!$B$3:$N$193,7,FALSE)&lt;M$125,0,5-(M$126-VLOOKUP($E117,'Country Indicator Data'!$B$3:$N$193,7,FALSE))/(M$126-M$125)*5)),1)))</f>
        <v>2.2000000000000002</v>
      </c>
      <c r="N117" s="143">
        <f t="shared" si="17"/>
        <v>2.85</v>
      </c>
      <c r="O117" s="151">
        <f t="shared" si="18"/>
        <v>2.9166666666666665</v>
      </c>
      <c r="P117" s="142">
        <f>IF(B117="Regional crisis",VLOOKUP(C117,'Regional Crises'!$B$1:$R$54,12,FALSE),VLOOKUP(E117,'Country Indicator Data'!$B$3:$I$193,8,FALSE))</f>
        <v>3</v>
      </c>
      <c r="Q117" s="142" t="str">
        <f>IF(B117="Regional crisis",(IF(VLOOKUP(C117,'Regional Crises'!$B$1:$R$54,13,FALSE)="x","x",IF(VLOOKUP(C117,'Regional Crises'!$B$1:$R$54,13,FALSE)&gt;Q$7,5,IF(VLOOKUP(C117,'Regional Crises'!$B$1:$R$54,13,FALSE)&gt;Q$6,4,IF(VLOOKUP(C117,'Regional Crises'!$B$1:$R$54,13,FALSE)&gt;Q$5,3,IF(VLOOKUP(C117,'Regional Crises'!$B$1:$R$54,13,FALSE)&gt;Q$4,2,IF(VLOOKUP(C117,'Regional Crises'!$B$1:$R$54,13,FALSE)&gt;$Q$3,1,0))))))),(IF(VLOOKUP($E117,'Country Indicator Data'!$B$3:$P$193,9,FALSE)="x","x",IF(VLOOKUP($E117,'Country Indicator Data'!$B$3:$P$193,9,FALSE)&gt;Q$7,5,IF(VLOOKUP($E117,'Country Indicator Data'!$B$3:$P$193,9,FALSE)&gt;Q$6,4,IF(VLOOKUP($E117,'Country Indicator Data'!$B$3:$P$193,9,FALSE)&gt;Q$5,3,IF(VLOOKUP($E117,'Country Indicator Data'!$B$3:$P$193,9,FALSE)&gt;Q$4,2,IF(VLOOKUP($E117,'Country Indicator Data'!$B$3:$P$193,9,FALSE)&gt;$Q$3,1,0))))))))</f>
        <v>x</v>
      </c>
      <c r="R117" s="151">
        <f t="shared" si="19"/>
        <v>3</v>
      </c>
      <c r="S117" s="142">
        <f>IF(B117="Regional crisis",((IF(VLOOKUP($C117,'Regional Crises'!$B$1:$R$51,17,FALSE)="x","x",ROUND(IF(VLOOKUP($C117,'Regional Crises'!$B$1:$R$51,17,FALSE)&gt;S$126,0,IF(VLOOKUP($C117,'Regional Crises'!$B$1:$R$51,17,FALSE)&lt;S$125,5,(S$126-VLOOKUP($C117,'Regional Crises'!$B$1:$R$51,17,FALSE))/(S$126-S$125)*5)),1)))),(IF(VLOOKUP($E117,'Country Indicator Data'!$B$3:$N$193,13,FALSE)="x","x",ROUND(IF(VLOOKUP($E117,'Country Indicator Data'!$B$3:$N$193,13,FALSE)&gt;S$126,0,IF(VLOOKUP($E117,'Country Indicator Data'!$B$3:$N$193,13,FALSE)&lt;S$125,5,(S$126-VLOOKUP($E117,'Country Indicator Data'!$B$3:$N$193,13,FALSE))/(S$126-S$125)*5)),1))))</f>
        <v>3.8</v>
      </c>
      <c r="T117" s="142">
        <f>IF(B117="Regional crisis",((IF(VLOOKUP($C117,'Regional Crises'!$B$1:$R$51,14,FALSE)="x","x",ROUND(IF(VLOOKUP($C117,'Regional Crises'!$B$1:$R$51,14,FALSE)&gt;T$126,0,IF(VLOOKUP($C117,'Regional Crises'!$B$1:$R$51,14,FALSE)&lt;T$125,5,(T$126-VLOOKUP($C117,'Regional Crises'!$B$1:$R$51,14,FALSE))/(T$126-T$125)*5)),1)))),(IF(VLOOKUP($E117,'Country Indicator Data'!$B$3:$N$193,10,FALSE)="x","x",ROUND(IF(VLOOKUP($E117,'Country Indicator Data'!$B$3:$N$193,10,FALSE)&gt;T$126,0,IF(VLOOKUP($E117,'Country Indicator Data'!$B$3:$N$193,10,FALSE)&lt;T$125,5,(T$126-VLOOKUP($E117,'Country Indicator Data'!$B$3:$N$193,10,FALSE))/(T$126-T$125)*5)),1))))</f>
        <v>2.8</v>
      </c>
      <c r="U117" s="142">
        <f>IF(B117="Regional crisis",((IF(VLOOKUP($C117,'Regional Crises'!$B$1:$R$51,15,FALSE)="x","x",ROUND(IF(VLOOKUP($C117,'Regional Crises'!$B$1:$R$51,15,FALSE)&gt;U$126,0,IF(VLOOKUP($C117,'Regional Crises'!$B$1:$R$51,15,FALSE)&lt;U$125,5,(U$126-VLOOKUP($C117,'Regional Crises'!$B$1:$R$51,15,FALSE))/(U$126-U$125)*5)),1)))),(IF(VLOOKUP($E117,'Country Indicator Data'!$B$3:$N$193,11,FALSE)="x","x",ROUND(IF(VLOOKUP($E117,'Country Indicator Data'!$B$3:$N$193,11,FALSE)&gt;U$126,0,IF(VLOOKUP($E117,'Country Indicator Data'!$B$3:$N$193,11,FALSE)&lt;U$125,5,(U$126-VLOOKUP($E117,'Country Indicator Data'!$B$3:$N$193,11,FALSE))/(U$126-U$125)*5)),1))))</f>
        <v>2.2999999999999998</v>
      </c>
      <c r="V117" s="142">
        <f>IF(B117="Regional crisis",((IF(VLOOKUP($C117,'Regional Crises'!$B$1:$R$51,16,FALSE)="x","x",ROUND(IF(VLOOKUP($C117,'Regional Crises'!$B$1:$R$51,16,FALSE)&gt;V$126,0,IF(VLOOKUP($C117,'Regional Crises'!$B$1:$R$51,16,FALSE)&lt;V$125,5,(V$126-VLOOKUP($C117,'Regional Crises'!$B$1:$R$51,16,FALSE))/(V$126-V$125)*5)),1)))),(IF(VLOOKUP($E117,'Country Indicator Data'!$B$3:$N$193,12,FALSE)="x","x",ROUND(IF(VLOOKUP($E117,'Country Indicator Data'!$B$3:$N$193,12,FALSE)&gt;V$126,0,IF(VLOOKUP($E117,'Country Indicator Data'!$B$3:$N$193,12,FALSE)&lt;V$125,5,(V$126-VLOOKUP($E117,'Country Indicator Data'!$B$3:$N$193,12,FALSE))/(V$126-V$125)*5)),1))))</f>
        <v>3.2</v>
      </c>
      <c r="W117" s="151">
        <f t="shared" si="20"/>
        <v>3</v>
      </c>
      <c r="X117" s="154">
        <f t="shared" si="21"/>
        <v>3</v>
      </c>
      <c r="Y117" s="142">
        <f>IF('Core Indicators'!FC111="x","x",IF('Core Indicators'!FC111&gt;=Y$7,5,IF('Core Indicators'!FC111&gt;=Y$6,4,IF('Core Indicators'!FC111&gt;=Y$5,3,IF('Core Indicators'!FC111&gt;=Y$4,2,IF('Core Indicators'!FC111&gt;=Y$3,1,0))))))</f>
        <v>2</v>
      </c>
      <c r="Z117" s="151">
        <f t="shared" si="22"/>
        <v>2</v>
      </c>
      <c r="AA117" s="144" t="e">
        <f>IF(OR('Crisis Indicator Data'!$W111="x",ISNA('Crisis Indicator Data'!$Q111)),"x",'Crisis Indicator Data'!$W111/SUM('Crisis Indicator Data'!$Q111:$U111))</f>
        <v>#N/A</v>
      </c>
      <c r="AB117" s="148" t="e">
        <f t="shared" si="23"/>
        <v>#N/A</v>
      </c>
      <c r="AC117" s="144" t="e">
        <f>IF(OR('Crisis Indicator Data'!$X111="x",ISNA('Crisis Indicator Data'!$Q111)),"x",'Crisis Indicator Data'!$X111/SUM('Crisis Indicator Data'!$Q111:$U111))</f>
        <v>#N/A</v>
      </c>
      <c r="AD117" s="148" t="e">
        <f t="shared" si="24"/>
        <v>#N/A</v>
      </c>
      <c r="AE117" s="146">
        <f>'Crisis Indicator Data'!Y111</f>
        <v>0</v>
      </c>
      <c r="AF117" s="146">
        <f>'Crisis Indicator Data'!Z111</f>
        <v>0</v>
      </c>
      <c r="AG117" s="146">
        <f>'Crisis Indicator Data'!AA111</f>
        <v>0</v>
      </c>
      <c r="AH117" s="146">
        <f>'Crisis Indicator Data'!AB111</f>
        <v>0</v>
      </c>
      <c r="AI117" s="149">
        <f t="shared" si="25"/>
        <v>0</v>
      </c>
      <c r="AJ117" s="146">
        <f>'Crisis Indicator Data'!AC111</f>
        <v>0</v>
      </c>
      <c r="AK117" s="146">
        <f>'Crisis Indicator Data'!AD111</f>
        <v>0</v>
      </c>
      <c r="AL117" s="149">
        <f t="shared" si="26"/>
        <v>0</v>
      </c>
      <c r="AM117" s="146">
        <f>'Crisis Indicator Data'!AE111</f>
        <v>0</v>
      </c>
      <c r="AN117" s="146">
        <f>'Crisis Indicator Data'!AF111</f>
        <v>1</v>
      </c>
      <c r="AO117" s="146">
        <f>'Crisis Indicator Data'!AG111</f>
        <v>3</v>
      </c>
      <c r="AP117" s="149">
        <f t="shared" si="27"/>
        <v>3</v>
      </c>
      <c r="AQ117" s="152">
        <f t="shared" si="28"/>
        <v>1</v>
      </c>
      <c r="AR117" s="154">
        <f t="shared" si="29"/>
        <v>1.5</v>
      </c>
    </row>
    <row r="118" spans="1:44" ht="13.5" customHeight="1" x14ac:dyDescent="0.35">
      <c r="A118" s="1" t="str">
        <f>'Crisis Indicator Data'!A112</f>
        <v>Conflict in Ukraine</v>
      </c>
      <c r="B118" s="1" t="str">
        <f>'Crisis Indicator Data'!B112</f>
        <v>Conflict</v>
      </c>
      <c r="C118" s="25" t="str">
        <f>'Crisis Indicator Data'!C112</f>
        <v>UKR002</v>
      </c>
      <c r="D118" s="25" t="str">
        <f>'Crisis Indicator Data'!D112</f>
        <v>Ukraine</v>
      </c>
      <c r="E118" s="25" t="str">
        <f>'Crisis Indicator Data'!E112</f>
        <v>UKR</v>
      </c>
      <c r="F118" s="142">
        <f>IF(B118="Regional crisis",(IF(VLOOKUP($C118,'Regional Crises'!$B$1:$R$51,7,FALSE)="x","x",ROUND(IF(VLOOKUP($C118,'Regional Crises'!$B$1:$R$51,7,FALSE)&gt;$F$126,5,IF(VLOOKUP($C118,'Regional Crises'!$B$1:$R$51,7,FALSE)&lt;F$125,0,($F$126-VLOOKUP($C118,'Regional Crises'!$B$1:$R$51,7,FALSE))/($F$126-$F$125)*5)),1))),IF(VLOOKUP($E118,'Country Indicator Data'!$B$3:$N$193,3,FALSE)="x","x",ROUND(IF(VLOOKUP($E118,'Country Indicator Data'!$B$3:$N$193,3,FALSE)&gt;$F$126,5,IF(VLOOKUP($E118,'Country Indicator Data'!$B$3:$N$193,3,FALSE)&lt;$F$125,0,($F$126-VLOOKUP($E118,'Country Indicator Data'!$B$3:$N$193,3,FALSE))/($F$126-$F$125)*5)),1)))</f>
        <v>1.4</v>
      </c>
      <c r="G118" s="142">
        <f>IF(B118="Regional crisis",(IF(VLOOKUP($C118,'Regional Crises'!$B$1:$R$51,9,FALSE)="x","x",ROUND(IF(VLOOKUP($C118,'Regional Crises'!$B$1:$R$51,9,FALSE)&gt;G$126,5,IF(VLOOKUP($C118,'Regional Crises'!$B$1:$R$51,9,FALSE)&lt;G$125,0,(G$126-VLOOKUP($C118,'Regional Crises'!$B$1:$R$51,9,FALSE))/(G$126-G$125)*5)),1))),IF(VLOOKUP($E118,'Country Indicator Data'!$B$3:$N$193,5,FALSE)="x","x",ROUND(IF(VLOOKUP($E118,'Country Indicator Data'!$B$3:$N$193,5,FALSE)&gt;G$126,5,IF(VLOOKUP($E118,'Country Indicator Data'!$B$3:$N$193,5,FALSE)&lt;G$125,0,(G$126-VLOOKUP($E118,'Country Indicator Data'!$B$3:$N$193,5,FALSE))/(G$126-G$125)*5)),1)))</f>
        <v>1.6</v>
      </c>
      <c r="H118" s="143">
        <f t="shared" si="15"/>
        <v>1.5</v>
      </c>
      <c r="I118" s="142">
        <f>IF(B118="Regional crisis",(IF(VLOOKUP($C118,'Regional Crises'!$B$1:$R$51,6,FALSE)="x","x",ROUND(IF(VLOOKUP($C118,'Regional Crises'!$B$1:$R$51,6,FALSE)&gt;I$126,5,IF(VLOOKUP($C118,'Regional Crises'!$B$1:$R$51,6,FALSE)&lt;I$125,0,5-(I$126-VLOOKUP($C118,'Regional Crises'!$B$1:$R$51,6,FALSE))/(I$126-I$125)*5)),1))),IF(VLOOKUP($E118,'Country Indicator Data'!$B$3:$N$193,2,FALSE)="x","x",ROUND(IF(VLOOKUP($E118,'Country Indicator Data'!$B$3:$N$193,2,FALSE)&gt;I$126,5,IF(VLOOKUP($E118,'Country Indicator Data'!$B$3:$N$193,2,FALSE)&lt;I$125,0,5-(I$126-VLOOKUP($E118,'Country Indicator Data'!$B$3:$N$193,2,FALSE))/(I$126-I$125)*5)),1)))</f>
        <v>1.8</v>
      </c>
      <c r="J118" s="142">
        <f>IF(B118="Regional crisis",(IF(VLOOKUP($C118,'Regional Crises'!$B$1:$R$51,8,FALSE)="x","x",ROUND(IF(VLOOKUP($C118,'Regional Crises'!$B$1:$R$51,8,FALSE)&gt;J$126,5,IF(VLOOKUP($C118,'Regional Crises'!$B$1:$R$51,8,FALSE)&lt;J$125,0,5-(J$126-VLOOKUP($C118,'Regional Crises'!$B$1:$R$51,8,FALSE))/(J$126-J$125)*5)),1))),IF(VLOOKUP($E118,'Country Indicator Data'!$B$3:$N$193,4,FALSE)="x","x",ROUND(IF(VLOOKUP($E118,'Country Indicator Data'!$B$3:$N$193,4,FALSE)&gt;J$126,5,IF(VLOOKUP($E118,'Country Indicator Data'!$B$3:$N$193,4,FALSE)&lt;J$125,0,5-(J$126-VLOOKUP($E118,'Country Indicator Data'!$B$3:$N$193,4,FALSE))/(J$126-J$125)*5)),1)))</f>
        <v>0.2</v>
      </c>
      <c r="K118" s="143">
        <f t="shared" si="16"/>
        <v>1</v>
      </c>
      <c r="L118" s="142">
        <f>IF(B118="Regional crisis",(IF(VLOOKUP($C118,'Regional Crises'!$B$1:$R$51,10,FALSE)="x","x",ROUND(IF(VLOOKUP($C118,'Regional Crises'!$B$1:$R$51,10,FALSE)&gt;L$126,5,IF(VLOOKUP($C118,'Regional Crises'!$B$1:$R$51,10,FALSE)&lt;L$125,0,5-(L$126-VLOOKUP($C118,'Regional Crises'!$B$1:$R$51,10,FALSE))/(L$126-L$125)*5)),1))),IF(VLOOKUP($E118,'Country Indicator Data'!$B$3:$N$193,6,FALSE)="x","x",ROUND(IF(VLOOKUP($E118,'Country Indicator Data'!$B$3:$N$193,6,FALSE)&gt;L$126,5,IF(VLOOKUP($E118,'Country Indicator Data'!$B$3:$N$193,6,FALSE)&lt;L$125,0,5-(L$126-VLOOKUP($E118,'Country Indicator Data'!$B$3:$N$193,6,FALSE))/(L$126-L$125)*5)),1)))</f>
        <v>1.9</v>
      </c>
      <c r="M118" s="142">
        <f>IF(B118="Regional crisis",(IF(VLOOKUP($C118,'Regional Crises'!$B$1:$R$51,11,FALSE)="x","x",ROUND(IF(VLOOKUP($C118,'Regional Crises'!$B$1:$R$51,11,FALSE)&gt;M$126,5,IF(VLOOKUP($C118,'Regional Crises'!$B$1:$R$51,11,FALSE)&lt;M$125,0,5-(M$126-VLOOKUP($C118,'Regional Crises'!$B$1:$R$51,11,FALSE))/(M$126-M$125)*5)),1))),IF(VLOOKUP($E118,'Country Indicator Data'!$B$3:$N$193,7,FALSE)="x","x",ROUND(IF(VLOOKUP($E118,'Country Indicator Data'!$B$3:$N$193,7,FALSE)&gt;M$126,5,IF(VLOOKUP($E118,'Country Indicator Data'!$B$3:$N$193,7,FALSE)&lt;M$125,0,5-(M$126-VLOOKUP($E118,'Country Indicator Data'!$B$3:$N$193,7,FALSE))/(M$126-M$125)*5)),1)))</f>
        <v>0</v>
      </c>
      <c r="N118" s="143">
        <f t="shared" si="17"/>
        <v>0.95</v>
      </c>
      <c r="O118" s="151">
        <f t="shared" si="18"/>
        <v>1.1500000000000001</v>
      </c>
      <c r="P118" s="142">
        <f>IF(B118="Regional crisis",VLOOKUP(C118,'Regional Crises'!$B$1:$R$54,12,FALSE),VLOOKUP(E118,'Country Indicator Data'!$B$3:$I$193,8,FALSE))</f>
        <v>5</v>
      </c>
      <c r="Q118" s="142">
        <f>IF(B118="Regional crisis",(IF(VLOOKUP(C118,'Regional Crises'!$B$1:$R$54,13,FALSE)="x","x",IF(VLOOKUP(C118,'Regional Crises'!$B$1:$R$54,13,FALSE)&gt;Q$7,5,IF(VLOOKUP(C118,'Regional Crises'!$B$1:$R$54,13,FALSE)&gt;Q$6,4,IF(VLOOKUP(C118,'Regional Crises'!$B$1:$R$54,13,FALSE)&gt;Q$5,3,IF(VLOOKUP(C118,'Regional Crises'!$B$1:$R$54,13,FALSE)&gt;Q$4,2,IF(VLOOKUP(C118,'Regional Crises'!$B$1:$R$54,13,FALSE)&gt;$Q$3,1,0))))))),(IF(VLOOKUP($E118,'Country Indicator Data'!$B$3:$P$193,9,FALSE)="x","x",IF(VLOOKUP($E118,'Country Indicator Data'!$B$3:$P$193,9,FALSE)&gt;Q$7,5,IF(VLOOKUP($E118,'Country Indicator Data'!$B$3:$P$193,9,FALSE)&gt;Q$6,4,IF(VLOOKUP($E118,'Country Indicator Data'!$B$3:$P$193,9,FALSE)&gt;Q$5,3,IF(VLOOKUP($E118,'Country Indicator Data'!$B$3:$P$193,9,FALSE)&gt;Q$4,2,IF(VLOOKUP($E118,'Country Indicator Data'!$B$3:$P$193,9,FALSE)&gt;$Q$3,1,0))))))))</f>
        <v>2</v>
      </c>
      <c r="R118" s="151">
        <f t="shared" si="19"/>
        <v>3.5</v>
      </c>
      <c r="S118" s="142">
        <f>IF(B118="Regional crisis",((IF(VLOOKUP($C118,'Regional Crises'!$B$1:$R$51,17,FALSE)="x","x",ROUND(IF(VLOOKUP($C118,'Regional Crises'!$B$1:$R$51,17,FALSE)&gt;S$126,0,IF(VLOOKUP($C118,'Regional Crises'!$B$1:$R$51,17,FALSE)&lt;S$125,5,(S$126-VLOOKUP($C118,'Regional Crises'!$B$1:$R$51,17,FALSE))/(S$126-S$125)*5)),1)))),(IF(VLOOKUP($E118,'Country Indicator Data'!$B$3:$N$193,13,FALSE)="x","x",ROUND(IF(VLOOKUP($E118,'Country Indicator Data'!$B$3:$N$193,13,FALSE)&gt;S$126,0,IF(VLOOKUP($E118,'Country Indicator Data'!$B$3:$N$193,13,FALSE)&lt;S$125,5,(S$126-VLOOKUP($E118,'Country Indicator Data'!$B$3:$N$193,13,FALSE))/(S$126-S$125)*5)),1))))</f>
        <v>3.6</v>
      </c>
      <c r="T118" s="142">
        <f>IF(B118="Regional crisis",((IF(VLOOKUP($C118,'Regional Crises'!$B$1:$R$51,14,FALSE)="x","x",ROUND(IF(VLOOKUP($C118,'Regional Crises'!$B$1:$R$51,14,FALSE)&gt;T$126,0,IF(VLOOKUP($C118,'Regional Crises'!$B$1:$R$51,14,FALSE)&lt;T$125,5,(T$126-VLOOKUP($C118,'Regional Crises'!$B$1:$R$51,14,FALSE))/(T$126-T$125)*5)),1)))),(IF(VLOOKUP($E118,'Country Indicator Data'!$B$3:$N$193,10,FALSE)="x","x",ROUND(IF(VLOOKUP($E118,'Country Indicator Data'!$B$3:$N$193,10,FALSE)&gt;T$126,0,IF(VLOOKUP($E118,'Country Indicator Data'!$B$3:$N$193,10,FALSE)&lt;T$125,5,(T$126-VLOOKUP($E118,'Country Indicator Data'!$B$3:$N$193,10,FALSE))/(T$126-T$125)*5)),1))))</f>
        <v>3.3</v>
      </c>
      <c r="U118" s="142">
        <f>IF(B118="Regional crisis",((IF(VLOOKUP($C118,'Regional Crises'!$B$1:$R$51,15,FALSE)="x","x",ROUND(IF(VLOOKUP($C118,'Regional Crises'!$B$1:$R$51,15,FALSE)&gt;U$126,0,IF(VLOOKUP($C118,'Regional Crises'!$B$1:$R$51,15,FALSE)&lt;U$125,5,(U$126-VLOOKUP($C118,'Regional Crises'!$B$1:$R$51,15,FALSE))/(U$126-U$125)*5)),1)))),(IF(VLOOKUP($E118,'Country Indicator Data'!$B$3:$N$193,11,FALSE)="x","x",ROUND(IF(VLOOKUP($E118,'Country Indicator Data'!$B$3:$N$193,11,FALSE)&gt;U$126,0,IF(VLOOKUP($E118,'Country Indicator Data'!$B$3:$N$193,11,FALSE)&lt;U$125,5,(U$126-VLOOKUP($E118,'Country Indicator Data'!$B$3:$N$193,11,FALSE))/(U$126-U$125)*5)),1))))</f>
        <v>1.9</v>
      </c>
      <c r="V118" s="142">
        <f>IF(B118="Regional crisis",((IF(VLOOKUP($C118,'Regional Crises'!$B$1:$R$51,16,FALSE)="x","x",ROUND(IF(VLOOKUP($C118,'Regional Crises'!$B$1:$R$51,16,FALSE)&gt;V$126,0,IF(VLOOKUP($C118,'Regional Crises'!$B$1:$R$51,16,FALSE)&lt;V$125,5,(V$126-VLOOKUP($C118,'Regional Crises'!$B$1:$R$51,16,FALSE))/(V$126-V$125)*5)),1)))),(IF(VLOOKUP($E118,'Country Indicator Data'!$B$3:$N$193,12,FALSE)="x","x",ROUND(IF(VLOOKUP($E118,'Country Indicator Data'!$B$3:$N$193,12,FALSE)&gt;V$126,0,IF(VLOOKUP($E118,'Country Indicator Data'!$B$3:$N$193,12,FALSE)&lt;V$125,5,(V$126-VLOOKUP($E118,'Country Indicator Data'!$B$3:$N$193,12,FALSE))/(V$126-V$125)*5)),1))))</f>
        <v>1.9</v>
      </c>
      <c r="W118" s="151">
        <f t="shared" si="20"/>
        <v>2.7</v>
      </c>
      <c r="X118" s="154">
        <f t="shared" si="21"/>
        <v>2.5</v>
      </c>
      <c r="Y118" s="142">
        <f>IF('Core Indicators'!FC112="x","x",IF('Core Indicators'!FC112&gt;=Y$7,5,IF('Core Indicators'!FC112&gt;=Y$6,4,IF('Core Indicators'!FC112&gt;=Y$5,3,IF('Core Indicators'!FC112&gt;=Y$4,2,IF('Core Indicators'!FC112&gt;=Y$3,1,0))))))</f>
        <v>3</v>
      </c>
      <c r="Z118" s="151">
        <f t="shared" si="22"/>
        <v>3</v>
      </c>
      <c r="AA118" s="144">
        <f>IF(OR('Crisis Indicator Data'!$W112="x",ISNA('Crisis Indicator Data'!$Q112)),"x",'Crisis Indicator Data'!$W112/SUM('Crisis Indicator Data'!$Q112:$U112))</f>
        <v>0.34870819464257408</v>
      </c>
      <c r="AB118" s="148">
        <f t="shared" si="23"/>
        <v>3</v>
      </c>
      <c r="AC118" s="144" t="str">
        <f>IF(OR('Crisis Indicator Data'!$X112="x",ISNA('Crisis Indicator Data'!$Q112)),"x",'Crisis Indicator Data'!$X112/SUM('Crisis Indicator Data'!$Q112:$U112))</f>
        <v>x</v>
      </c>
      <c r="AD118" s="148" t="str">
        <f t="shared" si="24"/>
        <v>x</v>
      </c>
      <c r="AE118" s="146">
        <f>'Crisis Indicator Data'!Y112</f>
        <v>2</v>
      </c>
      <c r="AF118" s="146">
        <f>'Crisis Indicator Data'!Z112</f>
        <v>3</v>
      </c>
      <c r="AG118" s="146">
        <f>'Crisis Indicator Data'!AA112</f>
        <v>2</v>
      </c>
      <c r="AH118" s="146">
        <f>'Crisis Indicator Data'!AB112</f>
        <v>0</v>
      </c>
      <c r="AI118" s="149">
        <f t="shared" si="25"/>
        <v>3</v>
      </c>
      <c r="AJ118" s="146">
        <f>'Crisis Indicator Data'!AC112</f>
        <v>0</v>
      </c>
      <c r="AK118" s="146">
        <f>'Crisis Indicator Data'!AD112</f>
        <v>2</v>
      </c>
      <c r="AL118" s="149">
        <f t="shared" si="26"/>
        <v>2</v>
      </c>
      <c r="AM118" s="146">
        <f>'Crisis Indicator Data'!AE112</f>
        <v>2</v>
      </c>
      <c r="AN118" s="146">
        <f>'Crisis Indicator Data'!AF112</f>
        <v>3</v>
      </c>
      <c r="AO118" s="146">
        <f>'Crisis Indicator Data'!AG112</f>
        <v>0</v>
      </c>
      <c r="AP118" s="149">
        <f t="shared" si="27"/>
        <v>4</v>
      </c>
      <c r="AQ118" s="152">
        <f t="shared" si="28"/>
        <v>3</v>
      </c>
      <c r="AR118" s="154">
        <f t="shared" si="29"/>
        <v>3</v>
      </c>
    </row>
    <row r="119" spans="1:44" ht="13.5" customHeight="1" x14ac:dyDescent="0.35">
      <c r="A119" s="1" t="str">
        <f>'Crisis Indicator Data'!A113</f>
        <v>Complex crisis in Venezuela</v>
      </c>
      <c r="B119" s="1" t="str">
        <f>'Crisis Indicator Data'!B113</f>
        <v>Complex crisis</v>
      </c>
      <c r="C119" s="25" t="str">
        <f>'Crisis Indicator Data'!C113</f>
        <v>VEN001</v>
      </c>
      <c r="D119" s="25" t="str">
        <f>'Crisis Indicator Data'!D113</f>
        <v>Venezuela</v>
      </c>
      <c r="E119" s="25" t="str">
        <f>'Crisis Indicator Data'!E113</f>
        <v>VEN</v>
      </c>
      <c r="F119" s="142">
        <f>IF(B119="Regional crisis",(IF(VLOOKUP($C119,'Regional Crises'!$B$1:$R$51,7,FALSE)="x","x",ROUND(IF(VLOOKUP($C119,'Regional Crises'!$B$1:$R$51,7,FALSE)&gt;$F$126,5,IF(VLOOKUP($C119,'Regional Crises'!$B$1:$R$51,7,FALSE)&lt;F$125,0,($F$126-VLOOKUP($C119,'Regional Crises'!$B$1:$R$51,7,FALSE))/($F$126-$F$125)*5)),1))),IF(VLOOKUP($E119,'Country Indicator Data'!$B$3:$N$193,3,FALSE)="x","x",ROUND(IF(VLOOKUP($E119,'Country Indicator Data'!$B$3:$N$193,3,FALSE)&gt;$F$126,5,IF(VLOOKUP($E119,'Country Indicator Data'!$B$3:$N$193,3,FALSE)&lt;$F$125,0,($F$126-VLOOKUP($E119,'Country Indicator Data'!$B$3:$N$193,3,FALSE))/($F$126-$F$125)*5)),1)))</f>
        <v>2.5</v>
      </c>
      <c r="G119" s="142">
        <f>IF(B119="Regional crisis",(IF(VLOOKUP($C119,'Regional Crises'!$B$1:$R$51,9,FALSE)="x","x",ROUND(IF(VLOOKUP($C119,'Regional Crises'!$B$1:$R$51,9,FALSE)&gt;G$126,5,IF(VLOOKUP($C119,'Regional Crises'!$B$1:$R$51,9,FALSE)&lt;G$125,0,(G$126-VLOOKUP($C119,'Regional Crises'!$B$1:$R$51,9,FALSE))/(G$126-G$125)*5)),1))),IF(VLOOKUP($E119,'Country Indicator Data'!$B$3:$N$193,5,FALSE)="x","x",ROUND(IF(VLOOKUP($E119,'Country Indicator Data'!$B$3:$N$193,5,FALSE)&gt;G$126,5,IF(VLOOKUP($E119,'Country Indicator Data'!$B$3:$N$193,5,FALSE)&lt;G$125,0,(G$126-VLOOKUP($E119,'Country Indicator Data'!$B$3:$N$193,5,FALSE))/(G$126-G$125)*5)),1)))</f>
        <v>3.1</v>
      </c>
      <c r="H119" s="143">
        <f t="shared" si="15"/>
        <v>2.8</v>
      </c>
      <c r="I119" s="142">
        <f>IF(B119="Regional crisis",(IF(VLOOKUP($C119,'Regional Crises'!$B$1:$R$51,6,FALSE)="x","x",ROUND(IF(VLOOKUP($C119,'Regional Crises'!$B$1:$R$51,6,FALSE)&gt;I$126,5,IF(VLOOKUP($C119,'Regional Crises'!$B$1:$R$51,6,FALSE)&lt;I$125,0,5-(I$126-VLOOKUP($C119,'Regional Crises'!$B$1:$R$51,6,FALSE))/(I$126-I$125)*5)),1))),IF(VLOOKUP($E119,'Country Indicator Data'!$B$3:$N$193,2,FALSE)="x","x",ROUND(IF(VLOOKUP($E119,'Country Indicator Data'!$B$3:$N$193,2,FALSE)&gt;I$126,5,IF(VLOOKUP($E119,'Country Indicator Data'!$B$3:$N$193,2,FALSE)&lt;I$125,0,5-(I$126-VLOOKUP($E119,'Country Indicator Data'!$B$3:$N$193,2,FALSE))/(I$126-I$125)*5)),1)))</f>
        <v>1.2</v>
      </c>
      <c r="J119" s="142">
        <f>IF(B119="Regional crisis",(IF(VLOOKUP($C119,'Regional Crises'!$B$1:$R$51,8,FALSE)="x","x",ROUND(IF(VLOOKUP($C119,'Regional Crises'!$B$1:$R$51,8,FALSE)&gt;J$126,5,IF(VLOOKUP($C119,'Regional Crises'!$B$1:$R$51,8,FALSE)&lt;J$125,0,5-(J$126-VLOOKUP($C119,'Regional Crises'!$B$1:$R$51,8,FALSE))/(J$126-J$125)*5)),1))),IF(VLOOKUP($E119,'Country Indicator Data'!$B$3:$N$193,4,FALSE)="x","x",ROUND(IF(VLOOKUP($E119,'Country Indicator Data'!$B$3:$N$193,4,FALSE)&gt;J$126,5,IF(VLOOKUP($E119,'Country Indicator Data'!$B$3:$N$193,4,FALSE)&lt;J$125,0,5-(J$126-VLOOKUP($E119,'Country Indicator Data'!$B$3:$N$193,4,FALSE))/(J$126-J$125)*5)),1)))</f>
        <v>1.2</v>
      </c>
      <c r="K119" s="143">
        <f t="shared" si="16"/>
        <v>1.2</v>
      </c>
      <c r="L119" s="142">
        <f>IF(B119="Regional crisis",(IF(VLOOKUP($C119,'Regional Crises'!$B$1:$R$51,10,FALSE)="x","x",ROUND(IF(VLOOKUP($C119,'Regional Crises'!$B$1:$R$51,10,FALSE)&gt;L$126,5,IF(VLOOKUP($C119,'Regional Crises'!$B$1:$R$51,10,FALSE)&lt;L$125,0,5-(L$126-VLOOKUP($C119,'Regional Crises'!$B$1:$R$51,10,FALSE))/(L$126-L$125)*5)),1))),IF(VLOOKUP($E119,'Country Indicator Data'!$B$3:$N$193,6,FALSE)="x","x",ROUND(IF(VLOOKUP($E119,'Country Indicator Data'!$B$3:$N$193,6,FALSE)&gt;L$126,5,IF(VLOOKUP($E119,'Country Indicator Data'!$B$3:$N$193,6,FALSE)&lt;L$125,0,5-(L$126-VLOOKUP($E119,'Country Indicator Data'!$B$3:$N$193,6,FALSE))/(L$126-L$125)*5)),1)))</f>
        <v>3.1</v>
      </c>
      <c r="M119" s="142">
        <f>IF(B119="Regional crisis",(IF(VLOOKUP($C119,'Regional Crises'!$B$1:$R$51,11,FALSE)="x","x",ROUND(IF(VLOOKUP($C119,'Regional Crises'!$B$1:$R$51,11,FALSE)&gt;M$126,5,IF(VLOOKUP($C119,'Regional Crises'!$B$1:$R$51,11,FALSE)&lt;M$125,0,5-(M$126-VLOOKUP($C119,'Regional Crises'!$B$1:$R$51,11,FALSE))/(M$126-M$125)*5)),1))),IF(VLOOKUP($E119,'Country Indicator Data'!$B$3:$N$193,7,FALSE)="x","x",ROUND(IF(VLOOKUP($E119,'Country Indicator Data'!$B$3:$N$193,7,FALSE)&gt;M$126,5,IF(VLOOKUP($E119,'Country Indicator Data'!$B$3:$N$193,7,FALSE)&lt;M$125,0,5-(M$126-VLOOKUP($E119,'Country Indicator Data'!$B$3:$N$193,7,FALSE))/(M$126-M$125)*5)),1)))</f>
        <v>2.7</v>
      </c>
      <c r="N119" s="143">
        <f t="shared" si="17"/>
        <v>2.9000000000000004</v>
      </c>
      <c r="O119" s="151">
        <f t="shared" si="18"/>
        <v>2.3000000000000003</v>
      </c>
      <c r="P119" s="142">
        <f>IF(B119="Regional crisis",VLOOKUP(C119,'Regional Crises'!$B$1:$R$54,12,FALSE),VLOOKUP(E119,'Country Indicator Data'!$B$3:$I$193,8,FALSE))</f>
        <v>3</v>
      </c>
      <c r="Q119" s="142" t="str">
        <f>IF(B119="Regional crisis",(IF(VLOOKUP(C119,'Regional Crises'!$B$1:$R$54,13,FALSE)="x","x",IF(VLOOKUP(C119,'Regional Crises'!$B$1:$R$54,13,FALSE)&gt;Q$7,5,IF(VLOOKUP(C119,'Regional Crises'!$B$1:$R$54,13,FALSE)&gt;Q$6,4,IF(VLOOKUP(C119,'Regional Crises'!$B$1:$R$54,13,FALSE)&gt;Q$5,3,IF(VLOOKUP(C119,'Regional Crises'!$B$1:$R$54,13,FALSE)&gt;Q$4,2,IF(VLOOKUP(C119,'Regional Crises'!$B$1:$R$54,13,FALSE)&gt;$Q$3,1,0))))))),(IF(VLOOKUP($E119,'Country Indicator Data'!$B$3:$P$193,9,FALSE)="x","x",IF(VLOOKUP($E119,'Country Indicator Data'!$B$3:$P$193,9,FALSE)&gt;Q$7,5,IF(VLOOKUP($E119,'Country Indicator Data'!$B$3:$P$193,9,FALSE)&gt;Q$6,4,IF(VLOOKUP($E119,'Country Indicator Data'!$B$3:$P$193,9,FALSE)&gt;Q$5,3,IF(VLOOKUP($E119,'Country Indicator Data'!$B$3:$P$193,9,FALSE)&gt;Q$4,2,IF(VLOOKUP($E119,'Country Indicator Data'!$B$3:$P$193,9,FALSE)&gt;$Q$3,1,0))))))))</f>
        <v>x</v>
      </c>
      <c r="R119" s="151">
        <f t="shared" si="19"/>
        <v>3</v>
      </c>
      <c r="S119" s="142">
        <f>IF(B119="Regional crisis",((IF(VLOOKUP($C119,'Regional Crises'!$B$1:$R$51,17,FALSE)="x","x",ROUND(IF(VLOOKUP($C119,'Regional Crises'!$B$1:$R$51,17,FALSE)&gt;S$126,0,IF(VLOOKUP($C119,'Regional Crises'!$B$1:$R$51,17,FALSE)&lt;S$125,5,(S$126-VLOOKUP($C119,'Regional Crises'!$B$1:$R$51,17,FALSE))/(S$126-S$125)*5)),1)))),(IF(VLOOKUP($E119,'Country Indicator Data'!$B$3:$N$193,13,FALSE)="x","x",ROUND(IF(VLOOKUP($E119,'Country Indicator Data'!$B$3:$N$193,13,FALSE)&gt;S$126,0,IF(VLOOKUP($E119,'Country Indicator Data'!$B$3:$N$193,13,FALSE)&lt;S$125,5,(S$126-VLOOKUP($E119,'Country Indicator Data'!$B$3:$N$193,13,FALSE))/(S$126-S$125)*5)),1))))</f>
        <v>4.2</v>
      </c>
      <c r="T119" s="142">
        <f>IF(B119="Regional crisis",((IF(VLOOKUP($C119,'Regional Crises'!$B$1:$R$51,14,FALSE)="x","x",ROUND(IF(VLOOKUP($C119,'Regional Crises'!$B$1:$R$51,14,FALSE)&gt;T$126,0,IF(VLOOKUP($C119,'Regional Crises'!$B$1:$R$51,14,FALSE)&lt;T$125,5,(T$126-VLOOKUP($C119,'Regional Crises'!$B$1:$R$51,14,FALSE))/(T$126-T$125)*5)),1)))),(IF(VLOOKUP($E119,'Country Indicator Data'!$B$3:$N$193,10,FALSE)="x","x",ROUND(IF(VLOOKUP($E119,'Country Indicator Data'!$B$3:$N$193,10,FALSE)&gt;T$126,0,IF(VLOOKUP($E119,'Country Indicator Data'!$B$3:$N$193,10,FALSE)&lt;T$125,5,(T$126-VLOOKUP($E119,'Country Indicator Data'!$B$3:$N$193,10,FALSE))/(T$126-T$125)*5)),1))))</f>
        <v>4.5</v>
      </c>
      <c r="U119" s="142">
        <f>IF(B119="Regional crisis",((IF(VLOOKUP($C119,'Regional Crises'!$B$1:$R$51,15,FALSE)="x","x",ROUND(IF(VLOOKUP($C119,'Regional Crises'!$B$1:$R$51,15,FALSE)&gt;U$126,0,IF(VLOOKUP($C119,'Regional Crises'!$B$1:$R$51,15,FALSE)&lt;U$125,5,(U$126-VLOOKUP($C119,'Regional Crises'!$B$1:$R$51,15,FALSE))/(U$126-U$125)*5)),1)))),(IF(VLOOKUP($E119,'Country Indicator Data'!$B$3:$N$193,11,FALSE)="x","x",ROUND(IF(VLOOKUP($E119,'Country Indicator Data'!$B$3:$N$193,11,FALSE)&gt;U$126,0,IF(VLOOKUP($E119,'Country Indicator Data'!$B$3:$N$193,11,FALSE)&lt;U$125,5,(U$126-VLOOKUP($E119,'Country Indicator Data'!$B$3:$N$193,11,FALSE))/(U$126-U$125)*5)),1))))</f>
        <v>3.8</v>
      </c>
      <c r="V119" s="142">
        <f>IF(B119="Regional crisis",((IF(VLOOKUP($C119,'Regional Crises'!$B$1:$R$51,16,FALSE)="x","x",ROUND(IF(VLOOKUP($C119,'Regional Crises'!$B$1:$R$51,16,FALSE)&gt;V$126,0,IF(VLOOKUP($C119,'Regional Crises'!$B$1:$R$51,16,FALSE)&lt;V$125,5,(V$126-VLOOKUP($C119,'Regional Crises'!$B$1:$R$51,16,FALSE))/(V$126-V$125)*5)),1)))),(IF(VLOOKUP($E119,'Country Indicator Data'!$B$3:$N$193,12,FALSE)="x","x",ROUND(IF(VLOOKUP($E119,'Country Indicator Data'!$B$3:$N$193,12,FALSE)&gt;V$126,0,IF(VLOOKUP($E119,'Country Indicator Data'!$B$3:$N$193,12,FALSE)&lt;V$125,5,(V$126-VLOOKUP($E119,'Country Indicator Data'!$B$3:$N$193,12,FALSE))/(V$126-V$125)*5)),1))))</f>
        <v>3.7</v>
      </c>
      <c r="W119" s="151">
        <f t="shared" si="20"/>
        <v>4.0999999999999996</v>
      </c>
      <c r="X119" s="154">
        <f t="shared" si="21"/>
        <v>3.1</v>
      </c>
      <c r="Y119" s="142">
        <f>IF('Core Indicators'!FC113="x","x",IF('Core Indicators'!FC113&gt;=Y$7,5,IF('Core Indicators'!FC113&gt;=Y$6,4,IF('Core Indicators'!FC113&gt;=Y$5,3,IF('Core Indicators'!FC113&gt;=Y$4,2,IF('Core Indicators'!FC113&gt;=Y$3,1,0))))))</f>
        <v>2</v>
      </c>
      <c r="Z119" s="151">
        <f t="shared" si="22"/>
        <v>2</v>
      </c>
      <c r="AA119" s="144" t="str">
        <f>IF(OR('Crisis Indicator Data'!$W113="x",ISNA('Crisis Indicator Data'!$Q113)),"x",'Crisis Indicator Data'!$W113/SUM('Crisis Indicator Data'!$Q113:$U113))</f>
        <v>x</v>
      </c>
      <c r="AB119" s="148" t="str">
        <f t="shared" si="23"/>
        <v>x</v>
      </c>
      <c r="AC119" s="144" t="str">
        <f>IF(OR('Crisis Indicator Data'!$X113="x",ISNA('Crisis Indicator Data'!$Q113)),"x",'Crisis Indicator Data'!$X113/SUM('Crisis Indicator Data'!$Q113:$U113))</f>
        <v>x</v>
      </c>
      <c r="AD119" s="148" t="str">
        <f t="shared" si="24"/>
        <v>x</v>
      </c>
      <c r="AE119" s="146">
        <f>'Crisis Indicator Data'!Y113</f>
        <v>2</v>
      </c>
      <c r="AF119" s="146">
        <f>'Crisis Indicator Data'!Z113</f>
        <v>2</v>
      </c>
      <c r="AG119" s="146">
        <f>'Crisis Indicator Data'!AA113</f>
        <v>3</v>
      </c>
      <c r="AH119" s="146">
        <f>'Crisis Indicator Data'!AB113</f>
        <v>0</v>
      </c>
      <c r="AI119" s="149">
        <f t="shared" si="25"/>
        <v>3</v>
      </c>
      <c r="AJ119" s="146">
        <f>'Crisis Indicator Data'!AC113</f>
        <v>2</v>
      </c>
      <c r="AK119" s="146">
        <f>'Crisis Indicator Data'!AD113</f>
        <v>2</v>
      </c>
      <c r="AL119" s="149">
        <f t="shared" si="26"/>
        <v>4</v>
      </c>
      <c r="AM119" s="146">
        <f>'Crisis Indicator Data'!AE113</f>
        <v>2</v>
      </c>
      <c r="AN119" s="146">
        <f>'Crisis Indicator Data'!AF113</f>
        <v>0</v>
      </c>
      <c r="AO119" s="146">
        <f>'Crisis Indicator Data'!AG113</f>
        <v>3</v>
      </c>
      <c r="AP119" s="149">
        <f t="shared" si="27"/>
        <v>4</v>
      </c>
      <c r="AQ119" s="152">
        <f t="shared" si="28"/>
        <v>4</v>
      </c>
      <c r="AR119" s="154">
        <f t="shared" si="29"/>
        <v>3</v>
      </c>
    </row>
    <row r="120" spans="1:44" ht="13.5" customHeight="1" x14ac:dyDescent="0.35">
      <c r="A120" s="1" t="str">
        <f>'Crisis Indicator Data'!A114</f>
        <v>Venezuela Regional Crisis</v>
      </c>
      <c r="B120" s="1" t="str">
        <f>'Crisis Indicator Data'!B114</f>
        <v>Regional crisis</v>
      </c>
      <c r="C120" s="25" t="str">
        <f>'Crisis Indicator Data'!C114</f>
        <v>REG002</v>
      </c>
      <c r="D120" s="25" t="str">
        <f>'Crisis Indicator Data'!D114</f>
        <v>Venezuela, Brazil, Colombia, Ecuador, Peru, Trinidad and Tobago</v>
      </c>
      <c r="E120" s="25" t="str">
        <f>'Crisis Indicator Data'!E114</f>
        <v>VEN, BRA, COL, ECU, PER, TTO</v>
      </c>
      <c r="F120" s="142">
        <f>IF(B120="Regional crisis",(IF(VLOOKUP($C120,'Regional Crises'!$B$1:$R$51,7,FALSE)="x","x",ROUND(IF(VLOOKUP($C120,'Regional Crises'!$B$1:$R$51,7,FALSE)&gt;$F$126,5,IF(VLOOKUP($C120,'Regional Crises'!$B$1:$R$51,7,FALSE)&lt;F$125,0,($F$126-VLOOKUP($C120,'Regional Crises'!$B$1:$R$51,7,FALSE))/($F$126-$F$125)*5)),1))),IF(VLOOKUP($E120,'Country Indicator Data'!$B$3:$N$193,3,FALSE)="x","x",ROUND(IF(VLOOKUP($E120,'Country Indicator Data'!$B$3:$N$193,3,FALSE)&gt;$F$126,5,IF(VLOOKUP($E120,'Country Indicator Data'!$B$3:$N$193,3,FALSE)&lt;$F$125,0,($F$126-VLOOKUP($E120,'Country Indicator Data'!$B$3:$N$193,3,FALSE))/($F$126-$F$125)*5)),1)))</f>
        <v>1.5</v>
      </c>
      <c r="G120" s="142">
        <f>IF(B120="Regional crisis",(IF(VLOOKUP($C120,'Regional Crises'!$B$1:$R$51,9,FALSE)="x","x",ROUND(IF(VLOOKUP($C120,'Regional Crises'!$B$1:$R$51,9,FALSE)&gt;G$126,5,IF(VLOOKUP($C120,'Regional Crises'!$B$1:$R$51,9,FALSE)&lt;G$125,0,(G$126-VLOOKUP($C120,'Regional Crises'!$B$1:$R$51,9,FALSE))/(G$126-G$125)*5)),1))),IF(VLOOKUP($E120,'Country Indicator Data'!$B$3:$N$193,5,FALSE)="x","x",ROUND(IF(VLOOKUP($E120,'Country Indicator Data'!$B$3:$N$193,5,FALSE)&gt;G$126,5,IF(VLOOKUP($E120,'Country Indicator Data'!$B$3:$N$193,5,FALSE)&lt;G$125,0,(G$126-VLOOKUP($E120,'Country Indicator Data'!$B$3:$N$193,5,FALSE))/(G$126-G$125)*5)),1)))</f>
        <v>1.9</v>
      </c>
      <c r="H120" s="143">
        <f t="shared" si="15"/>
        <v>1.7</v>
      </c>
      <c r="I120" s="142">
        <f>IF(B120="Regional crisis",(IF(VLOOKUP($C120,'Regional Crises'!$B$1:$R$51,6,FALSE)="x","x",ROUND(IF(VLOOKUP($C120,'Regional Crises'!$B$1:$R$51,6,FALSE)&gt;I$126,5,IF(VLOOKUP($C120,'Regional Crises'!$B$1:$R$51,6,FALSE)&lt;I$125,0,5-(I$126-VLOOKUP($C120,'Regional Crises'!$B$1:$R$51,6,FALSE))/(I$126-I$125)*5)),1))),IF(VLOOKUP($E120,'Country Indicator Data'!$B$3:$N$193,2,FALSE)="x","x",ROUND(IF(VLOOKUP($E120,'Country Indicator Data'!$B$3:$N$193,2,FALSE)&gt;I$126,5,IF(VLOOKUP($E120,'Country Indicator Data'!$B$3:$N$193,2,FALSE)&lt;I$125,0,5-(I$126-VLOOKUP($E120,'Country Indicator Data'!$B$3:$N$193,2,FALSE))/(I$126-I$125)*5)),1)))</f>
        <v>2.5</v>
      </c>
      <c r="J120" s="142">
        <f>IF(B120="Regional crisis",(IF(VLOOKUP($C120,'Regional Crises'!$B$1:$R$51,8,FALSE)="x","x",ROUND(IF(VLOOKUP($C120,'Regional Crises'!$B$1:$R$51,8,FALSE)&gt;J$126,5,IF(VLOOKUP($C120,'Regional Crises'!$B$1:$R$51,8,FALSE)&lt;J$125,0,5-(J$126-VLOOKUP($C120,'Regional Crises'!$B$1:$R$51,8,FALSE))/(J$126-J$125)*5)),1))),IF(VLOOKUP($E120,'Country Indicator Data'!$B$3:$N$193,4,FALSE)="x","x",ROUND(IF(VLOOKUP($E120,'Country Indicator Data'!$B$3:$N$193,4,FALSE)&gt;J$126,5,IF(VLOOKUP($E120,'Country Indicator Data'!$B$3:$N$193,4,FALSE)&lt;J$125,0,5-(J$126-VLOOKUP($E120,'Country Indicator Data'!$B$3:$N$193,4,FALSE))/(J$126-J$125)*5)),1)))</f>
        <v>2.7</v>
      </c>
      <c r="K120" s="143">
        <f t="shared" si="16"/>
        <v>2.6</v>
      </c>
      <c r="L120" s="142">
        <f>IF(B120="Regional crisis",(IF(VLOOKUP($C120,'Regional Crises'!$B$1:$R$51,10,FALSE)="x","x",ROUND(IF(VLOOKUP($C120,'Regional Crises'!$B$1:$R$51,10,FALSE)&gt;L$126,5,IF(VLOOKUP($C120,'Regional Crises'!$B$1:$R$51,10,FALSE)&lt;L$125,0,5-(L$126-VLOOKUP($C120,'Regional Crises'!$B$1:$R$51,10,FALSE))/(L$126-L$125)*5)),1))),IF(VLOOKUP($E120,'Country Indicator Data'!$B$3:$N$193,6,FALSE)="x","x",ROUND(IF(VLOOKUP($E120,'Country Indicator Data'!$B$3:$N$193,6,FALSE)&gt;L$126,5,IF(VLOOKUP($E120,'Country Indicator Data'!$B$3:$N$193,6,FALSE)&lt;L$125,0,5-(L$126-VLOOKUP($E120,'Country Indicator Data'!$B$3:$N$193,6,FALSE))/(L$126-L$125)*5)),1)))</f>
        <v>2.6</v>
      </c>
      <c r="M120" s="142">
        <f>IF(B120="Regional crisis",(IF(VLOOKUP($C120,'Regional Crises'!$B$1:$R$51,11,FALSE)="x","x",ROUND(IF(VLOOKUP($C120,'Regional Crises'!$B$1:$R$51,11,FALSE)&gt;M$126,5,IF(VLOOKUP($C120,'Regional Crises'!$B$1:$R$51,11,FALSE)&lt;M$125,0,5-(M$126-VLOOKUP($C120,'Regional Crises'!$B$1:$R$51,11,FALSE))/(M$126-M$125)*5)),1))),IF(VLOOKUP($E120,'Country Indicator Data'!$B$3:$N$193,7,FALSE)="x","x",ROUND(IF(VLOOKUP($E120,'Country Indicator Data'!$B$3:$N$193,7,FALSE)&gt;M$126,5,IF(VLOOKUP($E120,'Country Indicator Data'!$B$3:$N$193,7,FALSE)&lt;M$125,0,5-(M$126-VLOOKUP($E120,'Country Indicator Data'!$B$3:$N$193,7,FALSE))/(M$126-M$125)*5)),1)))</f>
        <v>2.9</v>
      </c>
      <c r="N120" s="143">
        <f t="shared" si="17"/>
        <v>2.75</v>
      </c>
      <c r="O120" s="151">
        <f t="shared" si="18"/>
        <v>2.35</v>
      </c>
      <c r="P120" s="142">
        <f>IF(B120="Regional crisis",VLOOKUP(C120,'Regional Crises'!$B$1:$R$54,12,FALSE),VLOOKUP(E120,'Country Indicator Data'!$B$3:$I$193,8,FALSE))</f>
        <v>2.8333333333333335</v>
      </c>
      <c r="Q120" s="142" t="str">
        <f>IF(B120="Regional crisis",(IF(VLOOKUP(C120,'Regional Crises'!$B$1:$R$54,13,FALSE)="x","x",IF(VLOOKUP(C120,'Regional Crises'!$B$1:$R$54,13,FALSE)&gt;Q$7,5,IF(VLOOKUP(C120,'Regional Crises'!$B$1:$R$54,13,FALSE)&gt;Q$6,4,IF(VLOOKUP(C120,'Regional Crises'!$B$1:$R$54,13,FALSE)&gt;Q$5,3,IF(VLOOKUP(C120,'Regional Crises'!$B$1:$R$54,13,FALSE)&gt;Q$4,2,IF(VLOOKUP(C120,'Regional Crises'!$B$1:$R$54,13,FALSE)&gt;$Q$3,1,0))))))),(IF(VLOOKUP($E120,'Country Indicator Data'!$B$3:$P$193,9,FALSE)="x","x",IF(VLOOKUP($E120,'Country Indicator Data'!$B$3:$P$193,9,FALSE)&gt;Q$7,5,IF(VLOOKUP($E120,'Country Indicator Data'!$B$3:$P$193,9,FALSE)&gt;Q$6,4,IF(VLOOKUP($E120,'Country Indicator Data'!$B$3:$P$193,9,FALSE)&gt;Q$5,3,IF(VLOOKUP($E120,'Country Indicator Data'!$B$3:$P$193,9,FALSE)&gt;Q$4,2,IF(VLOOKUP($E120,'Country Indicator Data'!$B$3:$P$193,9,FALSE)&gt;$Q$3,1,0))))))))</f>
        <v>x</v>
      </c>
      <c r="R120" s="151">
        <f t="shared" si="19"/>
        <v>2.8333333333333335</v>
      </c>
      <c r="S120" s="142">
        <f>IF(B120="Regional crisis",((IF(VLOOKUP($C120,'Regional Crises'!$B$1:$R$51,17,FALSE)="x","x",ROUND(IF(VLOOKUP($C120,'Regional Crises'!$B$1:$R$51,17,FALSE)&gt;S$126,0,IF(VLOOKUP($C120,'Regional Crises'!$B$1:$R$51,17,FALSE)&lt;S$125,5,(S$126-VLOOKUP($C120,'Regional Crises'!$B$1:$R$51,17,FALSE))/(S$126-S$125)*5)),1)))),(IF(VLOOKUP($E120,'Country Indicator Data'!$B$3:$N$193,13,FALSE)="x","x",ROUND(IF(VLOOKUP($E120,'Country Indicator Data'!$B$3:$N$193,13,FALSE)&gt;S$126,0,IF(VLOOKUP($E120,'Country Indicator Data'!$B$3:$N$193,13,FALSE)&lt;S$125,5,(S$126-VLOOKUP($E120,'Country Indicator Data'!$B$3:$N$193,13,FALSE))/(S$126-S$125)*5)),1))))</f>
        <v>3.4</v>
      </c>
      <c r="T120" s="142">
        <f>IF(B120="Regional crisis",((IF(VLOOKUP($C120,'Regional Crises'!$B$1:$R$51,14,FALSE)="x","x",ROUND(IF(VLOOKUP($C120,'Regional Crises'!$B$1:$R$51,14,FALSE)&gt;T$126,0,IF(VLOOKUP($C120,'Regional Crises'!$B$1:$R$51,14,FALSE)&lt;T$125,5,(T$126-VLOOKUP($C120,'Regional Crises'!$B$1:$R$51,14,FALSE))/(T$126-T$125)*5)),1)))),(IF(VLOOKUP($E120,'Country Indicator Data'!$B$3:$N$193,10,FALSE)="x","x",ROUND(IF(VLOOKUP($E120,'Country Indicator Data'!$B$3:$N$193,10,FALSE)&gt;T$126,0,IF(VLOOKUP($E120,'Country Indicator Data'!$B$3:$N$193,10,FALSE)&lt;T$125,5,(T$126-VLOOKUP($E120,'Country Indicator Data'!$B$3:$N$193,10,FALSE))/(T$126-T$125)*5)),1))))</f>
        <v>3.2</v>
      </c>
      <c r="U120" s="142">
        <f>IF(B120="Regional crisis",((IF(VLOOKUP($C120,'Regional Crises'!$B$1:$R$51,15,FALSE)="x","x",ROUND(IF(VLOOKUP($C120,'Regional Crises'!$B$1:$R$51,15,FALSE)&gt;U$126,0,IF(VLOOKUP($C120,'Regional Crises'!$B$1:$R$51,15,FALSE)&lt;U$125,5,(U$126-VLOOKUP($C120,'Regional Crises'!$B$1:$R$51,15,FALSE))/(U$126-U$125)*5)),1)))),(IF(VLOOKUP($E120,'Country Indicator Data'!$B$3:$N$193,11,FALSE)="x","x",ROUND(IF(VLOOKUP($E120,'Country Indicator Data'!$B$3:$N$193,11,FALSE)&gt;U$126,0,IF(VLOOKUP($E120,'Country Indicator Data'!$B$3:$N$193,11,FALSE)&lt;U$125,5,(U$126-VLOOKUP($E120,'Country Indicator Data'!$B$3:$N$193,11,FALSE))/(U$126-U$125)*5)),1))))</f>
        <v>2.2000000000000002</v>
      </c>
      <c r="V120" s="142">
        <f>IF(B120="Regional crisis",((IF(VLOOKUP($C120,'Regional Crises'!$B$1:$R$51,16,FALSE)="x","x",ROUND(IF(VLOOKUP($C120,'Regional Crises'!$B$1:$R$51,16,FALSE)&gt;V$126,0,IF(VLOOKUP($C120,'Regional Crises'!$B$1:$R$51,16,FALSE)&lt;V$125,5,(V$126-VLOOKUP($C120,'Regional Crises'!$B$1:$R$51,16,FALSE))/(V$126-V$125)*5)),1)))),(IF(VLOOKUP($E120,'Country Indicator Data'!$B$3:$N$193,12,FALSE)="x","x",ROUND(IF(VLOOKUP($E120,'Country Indicator Data'!$B$3:$N$193,12,FALSE)&gt;V$126,0,IF(VLOOKUP($E120,'Country Indicator Data'!$B$3:$N$193,12,FALSE)&lt;V$125,5,(V$126-VLOOKUP($E120,'Country Indicator Data'!$B$3:$N$193,12,FALSE))/(V$126-V$125)*5)),1))))</f>
        <v>1.8</v>
      </c>
      <c r="W120" s="151">
        <f t="shared" si="20"/>
        <v>2.7</v>
      </c>
      <c r="X120" s="154">
        <f t="shared" si="21"/>
        <v>2.6</v>
      </c>
      <c r="Y120" s="142">
        <f>IF('Core Indicators'!FC114="x","x",IF('Core Indicators'!FC114&gt;=Y$7,5,IF('Core Indicators'!FC114&gt;=Y$6,4,IF('Core Indicators'!FC114&gt;=Y$5,3,IF('Core Indicators'!FC114&gt;=Y$4,2,IF('Core Indicators'!FC114&gt;=Y$3,1,0))))))</f>
        <v>4</v>
      </c>
      <c r="Z120" s="151">
        <f t="shared" si="22"/>
        <v>4</v>
      </c>
      <c r="AA120" s="144" t="str">
        <f>IF(OR('Crisis Indicator Data'!$W114="x",ISNA('Crisis Indicator Data'!$Q114)),"x",'Crisis Indicator Data'!$W114/SUM('Crisis Indicator Data'!$Q114:$U114))</f>
        <v>x</v>
      </c>
      <c r="AB120" s="148" t="str">
        <f t="shared" si="23"/>
        <v>x</v>
      </c>
      <c r="AC120" s="144" t="str">
        <f>IF(OR('Crisis Indicator Data'!$X114="x",ISNA('Crisis Indicator Data'!$Q114)),"x",'Crisis Indicator Data'!$X114/SUM('Crisis Indicator Data'!$Q114:$U114))</f>
        <v>x</v>
      </c>
      <c r="AD120" s="148" t="str">
        <f t="shared" si="24"/>
        <v>x</v>
      </c>
      <c r="AE120" s="146">
        <f>'Crisis Indicator Data'!Y114</f>
        <v>0</v>
      </c>
      <c r="AF120" s="146">
        <f>'Crisis Indicator Data'!Z114</f>
        <v>0</v>
      </c>
      <c r="AG120" s="146">
        <f>'Crisis Indicator Data'!AA114</f>
        <v>0</v>
      </c>
      <c r="AH120" s="146">
        <f>'Crisis Indicator Data'!AB114</f>
        <v>2</v>
      </c>
      <c r="AI120" s="149">
        <f t="shared" si="25"/>
        <v>2</v>
      </c>
      <c r="AJ120" s="146">
        <f>'Crisis Indicator Data'!AC114</f>
        <v>0</v>
      </c>
      <c r="AK120" s="146">
        <f>'Crisis Indicator Data'!AD114</f>
        <v>0</v>
      </c>
      <c r="AL120" s="149">
        <f t="shared" si="26"/>
        <v>0</v>
      </c>
      <c r="AM120" s="146">
        <f>'Crisis Indicator Data'!AE114</f>
        <v>0</v>
      </c>
      <c r="AN120" s="146" t="str">
        <f>'Crisis Indicator Data'!AF114</f>
        <v>x</v>
      </c>
      <c r="AO120" s="146">
        <f>'Crisis Indicator Data'!AG114</f>
        <v>0</v>
      </c>
      <c r="AP120" s="149">
        <f t="shared" si="27"/>
        <v>0</v>
      </c>
      <c r="AQ120" s="152">
        <f t="shared" si="28"/>
        <v>1</v>
      </c>
      <c r="AR120" s="154">
        <f t="shared" si="29"/>
        <v>2.5</v>
      </c>
    </row>
    <row r="121" spans="1:44" ht="13.5" customHeight="1" x14ac:dyDescent="0.35">
      <c r="A121" s="1" t="str">
        <f>'Crisis Indicator Data'!A115</f>
        <v>Conflict in Yemen</v>
      </c>
      <c r="B121" s="1" t="str">
        <f>'Crisis Indicator Data'!B115</f>
        <v>Complex crisis</v>
      </c>
      <c r="C121" s="25" t="str">
        <f>'Crisis Indicator Data'!C115</f>
        <v>YEM001</v>
      </c>
      <c r="D121" s="25" t="str">
        <f>'Crisis Indicator Data'!D115</f>
        <v>Yemen</v>
      </c>
      <c r="E121" s="25" t="str">
        <f>'Crisis Indicator Data'!E115</f>
        <v>YEM</v>
      </c>
      <c r="F121" s="142">
        <f>IF(B121="Regional crisis",(IF(VLOOKUP($C121,'Regional Crises'!$B$1:$R$51,7,FALSE)="x","x",ROUND(IF(VLOOKUP($C121,'Regional Crises'!$B$1:$R$51,7,FALSE)&gt;$F$126,5,IF(VLOOKUP($C121,'Regional Crises'!$B$1:$R$51,7,FALSE)&lt;F$125,0,($F$126-VLOOKUP($C121,'Regional Crises'!$B$1:$R$51,7,FALSE))/($F$126-$F$125)*5)),1))),IF(VLOOKUP($E121,'Country Indicator Data'!$B$3:$N$193,3,FALSE)="x","x",ROUND(IF(VLOOKUP($E121,'Country Indicator Data'!$B$3:$N$193,3,FALSE)&gt;$F$126,5,IF(VLOOKUP($E121,'Country Indicator Data'!$B$3:$N$193,3,FALSE)&lt;$F$125,0,($F$126-VLOOKUP($E121,'Country Indicator Data'!$B$3:$N$193,3,FALSE))/($F$126-$F$125)*5)),1)))</f>
        <v>4.3</v>
      </c>
      <c r="G121" s="142">
        <f>IF(B121="Regional crisis",(IF(VLOOKUP($C121,'Regional Crises'!$B$1:$R$51,9,FALSE)="x","x",ROUND(IF(VLOOKUP($C121,'Regional Crises'!$B$1:$R$51,9,FALSE)&gt;G$126,5,IF(VLOOKUP($C121,'Regional Crises'!$B$1:$R$51,9,FALSE)&lt;G$125,0,(G$126-VLOOKUP($C121,'Regional Crises'!$B$1:$R$51,9,FALSE))/(G$126-G$125)*5)),1))),IF(VLOOKUP($E121,'Country Indicator Data'!$B$3:$N$193,5,FALSE)="x","x",ROUND(IF(VLOOKUP($E121,'Country Indicator Data'!$B$3:$N$193,5,FALSE)&gt;G$126,5,IF(VLOOKUP($E121,'Country Indicator Data'!$B$3:$N$193,5,FALSE)&lt;G$125,0,(G$126-VLOOKUP($E121,'Country Indicator Data'!$B$3:$N$193,5,FALSE))/(G$126-G$125)*5)),1)))</f>
        <v>4.0999999999999996</v>
      </c>
      <c r="H121" s="143">
        <f t="shared" si="15"/>
        <v>4.1999999999999993</v>
      </c>
      <c r="I121" s="142">
        <f>IF(B121="Regional crisis",(IF(VLOOKUP($C121,'Regional Crises'!$B$1:$R$51,6,FALSE)="x","x",ROUND(IF(VLOOKUP($C121,'Regional Crises'!$B$1:$R$51,6,FALSE)&gt;I$126,5,IF(VLOOKUP($C121,'Regional Crises'!$B$1:$R$51,6,FALSE)&lt;I$125,0,5-(I$126-VLOOKUP($C121,'Regional Crises'!$B$1:$R$51,6,FALSE))/(I$126-I$125)*5)),1))),IF(VLOOKUP($E121,'Country Indicator Data'!$B$3:$N$193,2,FALSE)="x","x",ROUND(IF(VLOOKUP($E121,'Country Indicator Data'!$B$3:$N$193,2,FALSE)&gt;I$126,5,IF(VLOOKUP($E121,'Country Indicator Data'!$B$3:$N$193,2,FALSE)&lt;I$125,0,5-(I$126-VLOOKUP($E121,'Country Indicator Data'!$B$3:$N$193,2,FALSE))/(I$126-I$125)*5)),1)))</f>
        <v>2.9</v>
      </c>
      <c r="J121" s="142">
        <f>IF(B121="Regional crisis",(IF(VLOOKUP($C121,'Regional Crises'!$B$1:$R$51,8,FALSE)="x","x",ROUND(IF(VLOOKUP($C121,'Regional Crises'!$B$1:$R$51,8,FALSE)&gt;J$126,5,IF(VLOOKUP($C121,'Regional Crises'!$B$1:$R$51,8,FALSE)&lt;J$125,0,5-(J$126-VLOOKUP($C121,'Regional Crises'!$B$1:$R$51,8,FALSE))/(J$126-J$125)*5)),1))),IF(VLOOKUP($E121,'Country Indicator Data'!$B$3:$N$193,4,FALSE)="x","x",ROUND(IF(VLOOKUP($E121,'Country Indicator Data'!$B$3:$N$193,4,FALSE)&gt;J$126,5,IF(VLOOKUP($E121,'Country Indicator Data'!$B$3:$N$193,4,FALSE)&lt;J$125,0,5-(J$126-VLOOKUP($E121,'Country Indicator Data'!$B$3:$N$193,4,FALSE))/(J$126-J$125)*5)),1)))</f>
        <v>0</v>
      </c>
      <c r="K121" s="143">
        <f t="shared" si="16"/>
        <v>1.45</v>
      </c>
      <c r="L121" s="142">
        <f>IF(B121="Regional crisis",(IF(VLOOKUP($C121,'Regional Crises'!$B$1:$R$51,10,FALSE)="x","x",ROUND(IF(VLOOKUP($C121,'Regional Crises'!$B$1:$R$51,10,FALSE)&gt;L$126,5,IF(VLOOKUP($C121,'Regional Crises'!$B$1:$R$51,10,FALSE)&lt;L$125,0,5-(L$126-VLOOKUP($C121,'Regional Crises'!$B$1:$R$51,10,FALSE))/(L$126-L$125)*5)),1))),IF(VLOOKUP($E121,'Country Indicator Data'!$B$3:$N$193,6,FALSE)="x","x",ROUND(IF(VLOOKUP($E121,'Country Indicator Data'!$B$3:$N$193,6,FALSE)&gt;L$126,5,IF(VLOOKUP($E121,'Country Indicator Data'!$B$3:$N$193,6,FALSE)&lt;L$125,0,5-(L$126-VLOOKUP($E121,'Country Indicator Data'!$B$3:$N$193,6,FALSE))/(L$126-L$125)*5)),1)))</f>
        <v>5</v>
      </c>
      <c r="M121" s="142">
        <f>IF(B121="Regional crisis",(IF(VLOOKUP($C121,'Regional Crises'!$B$1:$R$51,11,FALSE)="x","x",ROUND(IF(VLOOKUP($C121,'Regional Crises'!$B$1:$R$51,11,FALSE)&gt;M$126,5,IF(VLOOKUP($C121,'Regional Crises'!$B$1:$R$51,11,FALSE)&lt;M$125,0,5-(M$126-VLOOKUP($C121,'Regional Crises'!$B$1:$R$51,11,FALSE))/(M$126-M$125)*5)),1))),IF(VLOOKUP($E121,'Country Indicator Data'!$B$3:$N$193,7,FALSE)="x","x",ROUND(IF(VLOOKUP($E121,'Country Indicator Data'!$B$3:$N$193,7,FALSE)&gt;M$126,5,IF(VLOOKUP($E121,'Country Indicator Data'!$B$3:$N$193,7,FALSE)&lt;M$125,0,5-(M$126-VLOOKUP($E121,'Country Indicator Data'!$B$3:$N$193,7,FALSE))/(M$126-M$125)*5)),1)))</f>
        <v>1.4</v>
      </c>
      <c r="N121" s="143">
        <f t="shared" si="17"/>
        <v>3.2</v>
      </c>
      <c r="O121" s="151">
        <f t="shared" si="18"/>
        <v>2.9499999999999997</v>
      </c>
      <c r="P121" s="142">
        <f>IF(B121="Regional crisis",VLOOKUP(C121,'Regional Crises'!$B$1:$R$54,12,FALSE),VLOOKUP(E121,'Country Indicator Data'!$B$3:$I$193,8,FALSE))</f>
        <v>5</v>
      </c>
      <c r="Q121" s="142">
        <f>IF(B121="Regional crisis",(IF(VLOOKUP(C121,'Regional Crises'!$B$1:$R$54,13,FALSE)="x","x",IF(VLOOKUP(C121,'Regional Crises'!$B$1:$R$54,13,FALSE)&gt;Q$7,5,IF(VLOOKUP(C121,'Regional Crises'!$B$1:$R$54,13,FALSE)&gt;Q$6,4,IF(VLOOKUP(C121,'Regional Crises'!$B$1:$R$54,13,FALSE)&gt;Q$5,3,IF(VLOOKUP(C121,'Regional Crises'!$B$1:$R$54,13,FALSE)&gt;Q$4,2,IF(VLOOKUP(C121,'Regional Crises'!$B$1:$R$54,13,FALSE)&gt;$Q$3,1,0))))))),(IF(VLOOKUP($E121,'Country Indicator Data'!$B$3:$P$193,9,FALSE)="x","x",IF(VLOOKUP($E121,'Country Indicator Data'!$B$3:$P$193,9,FALSE)&gt;Q$7,5,IF(VLOOKUP($E121,'Country Indicator Data'!$B$3:$P$193,9,FALSE)&gt;Q$6,4,IF(VLOOKUP($E121,'Country Indicator Data'!$B$3:$P$193,9,FALSE)&gt;Q$5,3,IF(VLOOKUP($E121,'Country Indicator Data'!$B$3:$P$193,9,FALSE)&gt;Q$4,2,IF(VLOOKUP($E121,'Country Indicator Data'!$B$3:$P$193,9,FALSE)&gt;$Q$3,1,0))))))))</f>
        <v>5</v>
      </c>
      <c r="R121" s="151">
        <f t="shared" si="19"/>
        <v>5</v>
      </c>
      <c r="S121" s="142">
        <f>IF(B121="Regional crisis",((IF(VLOOKUP($C121,'Regional Crises'!$B$1:$R$51,17,FALSE)="x","x",ROUND(IF(VLOOKUP($C121,'Regional Crises'!$B$1:$R$51,17,FALSE)&gt;S$126,0,IF(VLOOKUP($C121,'Regional Crises'!$B$1:$R$51,17,FALSE)&lt;S$125,5,(S$126-VLOOKUP($C121,'Regional Crises'!$B$1:$R$51,17,FALSE))/(S$126-S$125)*5)),1)))),(IF(VLOOKUP($E121,'Country Indicator Data'!$B$3:$N$193,13,FALSE)="x","x",ROUND(IF(VLOOKUP($E121,'Country Indicator Data'!$B$3:$N$193,13,FALSE)&gt;S$126,0,IF(VLOOKUP($E121,'Country Indicator Data'!$B$3:$N$193,13,FALSE)&lt;S$125,5,(S$126-VLOOKUP($E121,'Country Indicator Data'!$B$3:$N$193,13,FALSE))/(S$126-S$125)*5)),1))))</f>
        <v>4.3</v>
      </c>
      <c r="T121" s="142">
        <f>IF(B121="Regional crisis",((IF(VLOOKUP($C121,'Regional Crises'!$B$1:$R$51,14,FALSE)="x","x",ROUND(IF(VLOOKUP($C121,'Regional Crises'!$B$1:$R$51,14,FALSE)&gt;T$126,0,IF(VLOOKUP($C121,'Regional Crises'!$B$1:$R$51,14,FALSE)&lt;T$125,5,(T$126-VLOOKUP($C121,'Regional Crises'!$B$1:$R$51,14,FALSE))/(T$126-T$125)*5)),1)))),(IF(VLOOKUP($E121,'Country Indicator Data'!$B$3:$N$193,10,FALSE)="x","x",ROUND(IF(VLOOKUP($E121,'Country Indicator Data'!$B$3:$N$193,10,FALSE)&gt;T$126,0,IF(VLOOKUP($E121,'Country Indicator Data'!$B$3:$N$193,10,FALSE)&lt;T$125,5,(T$126-VLOOKUP($E121,'Country Indicator Data'!$B$3:$N$193,10,FALSE))/(T$126-T$125)*5)),1))))</f>
        <v>3.7</v>
      </c>
      <c r="U121" s="142">
        <f>IF(B121="Regional crisis",((IF(VLOOKUP($C121,'Regional Crises'!$B$1:$R$51,15,FALSE)="x","x",ROUND(IF(VLOOKUP($C121,'Regional Crises'!$B$1:$R$51,15,FALSE)&gt;U$126,0,IF(VLOOKUP($C121,'Regional Crises'!$B$1:$R$51,15,FALSE)&lt;U$125,5,(U$126-VLOOKUP($C121,'Regional Crises'!$B$1:$R$51,15,FALSE))/(U$126-U$125)*5)),1)))),(IF(VLOOKUP($E121,'Country Indicator Data'!$B$3:$N$193,11,FALSE)="x","x",ROUND(IF(VLOOKUP($E121,'Country Indicator Data'!$B$3:$N$193,11,FALSE)&gt;U$126,0,IF(VLOOKUP($E121,'Country Indicator Data'!$B$3:$N$193,11,FALSE)&lt;U$125,5,(U$126-VLOOKUP($E121,'Country Indicator Data'!$B$3:$N$193,11,FALSE))/(U$126-U$125)*5)),1))))</f>
        <v>4</v>
      </c>
      <c r="V121" s="142">
        <f>IF(B121="Regional crisis",((IF(VLOOKUP($C121,'Regional Crises'!$B$1:$R$51,16,FALSE)="x","x",ROUND(IF(VLOOKUP($C121,'Regional Crises'!$B$1:$R$51,16,FALSE)&gt;V$126,0,IF(VLOOKUP($C121,'Regional Crises'!$B$1:$R$51,16,FALSE)&lt;V$125,5,(V$126-VLOOKUP($C121,'Regional Crises'!$B$1:$R$51,16,FALSE))/(V$126-V$125)*5)),1)))),(IF(VLOOKUP($E121,'Country Indicator Data'!$B$3:$N$193,12,FALSE)="x","x",ROUND(IF(VLOOKUP($E121,'Country Indicator Data'!$B$3:$N$193,12,FALSE)&gt;V$126,0,IF(VLOOKUP($E121,'Country Indicator Data'!$B$3:$N$193,12,FALSE)&lt;V$125,5,(V$126-VLOOKUP($E121,'Country Indicator Data'!$B$3:$N$193,12,FALSE))/(V$126-V$125)*5)),1))))</f>
        <v>4.4000000000000004</v>
      </c>
      <c r="W121" s="151">
        <f t="shared" si="20"/>
        <v>4.0999999999999996</v>
      </c>
      <c r="X121" s="154">
        <f t="shared" si="21"/>
        <v>4</v>
      </c>
      <c r="Y121" s="142">
        <f>IF('Core Indicators'!FC115="x","x",IF('Core Indicators'!FC115&gt;=Y$7,5,IF('Core Indicators'!FC115&gt;=Y$6,4,IF('Core Indicators'!FC115&gt;=Y$5,3,IF('Core Indicators'!FC115&gt;=Y$4,2,IF('Core Indicators'!FC115&gt;=Y$3,1,0))))))</f>
        <v>5</v>
      </c>
      <c r="Z121" s="151">
        <f t="shared" si="22"/>
        <v>5</v>
      </c>
      <c r="AA121" s="144" t="str">
        <f>IF(OR('Crisis Indicator Data'!$W115="x",ISNA('Crisis Indicator Data'!$Q115)),"x",'Crisis Indicator Data'!$W115/SUM('Crisis Indicator Data'!$Q115:$U115))</f>
        <v>x</v>
      </c>
      <c r="AB121" s="148" t="str">
        <f t="shared" si="23"/>
        <v>x</v>
      </c>
      <c r="AC121" s="144" t="str">
        <f>IF(OR('Crisis Indicator Data'!$X115="x",ISNA('Crisis Indicator Data'!$Q115)),"x",'Crisis Indicator Data'!$X115/SUM('Crisis Indicator Data'!$Q115:$U115))</f>
        <v>x</v>
      </c>
      <c r="AD121" s="148" t="str">
        <f t="shared" si="24"/>
        <v>x</v>
      </c>
      <c r="AE121" s="146">
        <f>'Crisis Indicator Data'!Y115</f>
        <v>2</v>
      </c>
      <c r="AF121" s="146">
        <f>'Crisis Indicator Data'!Z115</f>
        <v>3</v>
      </c>
      <c r="AG121" s="146">
        <f>'Crisis Indicator Data'!AA115</f>
        <v>3</v>
      </c>
      <c r="AH121" s="146">
        <f>'Crisis Indicator Data'!AB115</f>
        <v>3</v>
      </c>
      <c r="AI121" s="149">
        <f t="shared" si="25"/>
        <v>5</v>
      </c>
      <c r="AJ121" s="146">
        <f>'Crisis Indicator Data'!AC115</f>
        <v>2</v>
      </c>
      <c r="AK121" s="146">
        <f>'Crisis Indicator Data'!AD115</f>
        <v>3</v>
      </c>
      <c r="AL121" s="149">
        <f t="shared" si="26"/>
        <v>5</v>
      </c>
      <c r="AM121" s="146">
        <f>'Crisis Indicator Data'!AE115</f>
        <v>3</v>
      </c>
      <c r="AN121" s="146">
        <f>'Crisis Indicator Data'!AF115</f>
        <v>3</v>
      </c>
      <c r="AO121" s="146">
        <f>'Crisis Indicator Data'!AG115</f>
        <v>3</v>
      </c>
      <c r="AP121" s="149">
        <f t="shared" si="27"/>
        <v>5</v>
      </c>
      <c r="AQ121" s="152">
        <f t="shared" si="28"/>
        <v>5</v>
      </c>
      <c r="AR121" s="154">
        <f t="shared" si="29"/>
        <v>5</v>
      </c>
    </row>
    <row r="122" spans="1:44" ht="13.5" customHeight="1" x14ac:dyDescent="0.35">
      <c r="A122" s="1" t="str">
        <f>'Crisis Indicator Data'!A116</f>
        <v>Mixed migration flows in Yemen</v>
      </c>
      <c r="B122" s="1" t="str">
        <f>'Crisis Indicator Data'!B116</f>
        <v>International displacement</v>
      </c>
      <c r="C122" s="25" t="str">
        <f>'Crisis Indicator Data'!C116</f>
        <v>YEM002</v>
      </c>
      <c r="D122" s="25" t="str">
        <f>'Crisis Indicator Data'!D116</f>
        <v>Yemen</v>
      </c>
      <c r="E122" s="25" t="str">
        <f>'Crisis Indicator Data'!E116</f>
        <v>YEM</v>
      </c>
      <c r="F122" s="142">
        <f>IF(B122="Regional crisis",(IF(VLOOKUP($C122,'Regional Crises'!$B$1:$R$51,7,FALSE)="x","x",ROUND(IF(VLOOKUP($C122,'Regional Crises'!$B$1:$R$51,7,FALSE)&gt;$F$126,5,IF(VLOOKUP($C122,'Regional Crises'!$B$1:$R$51,7,FALSE)&lt;F$125,0,($F$126-VLOOKUP($C122,'Regional Crises'!$B$1:$R$51,7,FALSE))/($F$126-$F$125)*5)),1))),IF(VLOOKUP($E122,'Country Indicator Data'!$B$3:$N$193,3,FALSE)="x","x",ROUND(IF(VLOOKUP($E122,'Country Indicator Data'!$B$3:$N$193,3,FALSE)&gt;$F$126,5,IF(VLOOKUP($E122,'Country Indicator Data'!$B$3:$N$193,3,FALSE)&lt;$F$125,0,($F$126-VLOOKUP($E122,'Country Indicator Data'!$B$3:$N$193,3,FALSE))/($F$126-$F$125)*5)),1)))</f>
        <v>4.3</v>
      </c>
      <c r="G122" s="142">
        <f>IF(B122="Regional crisis",(IF(VLOOKUP($C122,'Regional Crises'!$B$1:$R$51,9,FALSE)="x","x",ROUND(IF(VLOOKUP($C122,'Regional Crises'!$B$1:$R$51,9,FALSE)&gt;G$126,5,IF(VLOOKUP($C122,'Regional Crises'!$B$1:$R$51,9,FALSE)&lt;G$125,0,(G$126-VLOOKUP($C122,'Regional Crises'!$B$1:$R$51,9,FALSE))/(G$126-G$125)*5)),1))),IF(VLOOKUP($E122,'Country Indicator Data'!$B$3:$N$193,5,FALSE)="x","x",ROUND(IF(VLOOKUP($E122,'Country Indicator Data'!$B$3:$N$193,5,FALSE)&gt;G$126,5,IF(VLOOKUP($E122,'Country Indicator Data'!$B$3:$N$193,5,FALSE)&lt;G$125,0,(G$126-VLOOKUP($E122,'Country Indicator Data'!$B$3:$N$193,5,FALSE))/(G$126-G$125)*5)),1)))</f>
        <v>4.0999999999999996</v>
      </c>
      <c r="H122" s="143">
        <f t="shared" si="15"/>
        <v>4.1999999999999993</v>
      </c>
      <c r="I122" s="142">
        <f>IF(B122="Regional crisis",(IF(VLOOKUP($C122,'Regional Crises'!$B$1:$R$51,6,FALSE)="x","x",ROUND(IF(VLOOKUP($C122,'Regional Crises'!$B$1:$R$51,6,FALSE)&gt;I$126,5,IF(VLOOKUP($C122,'Regional Crises'!$B$1:$R$51,6,FALSE)&lt;I$125,0,5-(I$126-VLOOKUP($C122,'Regional Crises'!$B$1:$R$51,6,FALSE))/(I$126-I$125)*5)),1))),IF(VLOOKUP($E122,'Country Indicator Data'!$B$3:$N$193,2,FALSE)="x","x",ROUND(IF(VLOOKUP($E122,'Country Indicator Data'!$B$3:$N$193,2,FALSE)&gt;I$126,5,IF(VLOOKUP($E122,'Country Indicator Data'!$B$3:$N$193,2,FALSE)&lt;I$125,0,5-(I$126-VLOOKUP($E122,'Country Indicator Data'!$B$3:$N$193,2,FALSE))/(I$126-I$125)*5)),1)))</f>
        <v>2.9</v>
      </c>
      <c r="J122" s="142">
        <f>IF(B122="Regional crisis",(IF(VLOOKUP($C122,'Regional Crises'!$B$1:$R$51,8,FALSE)="x","x",ROUND(IF(VLOOKUP($C122,'Regional Crises'!$B$1:$R$51,8,FALSE)&gt;J$126,5,IF(VLOOKUP($C122,'Regional Crises'!$B$1:$R$51,8,FALSE)&lt;J$125,0,5-(J$126-VLOOKUP($C122,'Regional Crises'!$B$1:$R$51,8,FALSE))/(J$126-J$125)*5)),1))),IF(VLOOKUP($E122,'Country Indicator Data'!$B$3:$N$193,4,FALSE)="x","x",ROUND(IF(VLOOKUP($E122,'Country Indicator Data'!$B$3:$N$193,4,FALSE)&gt;J$126,5,IF(VLOOKUP($E122,'Country Indicator Data'!$B$3:$N$193,4,FALSE)&lt;J$125,0,5-(J$126-VLOOKUP($E122,'Country Indicator Data'!$B$3:$N$193,4,FALSE))/(J$126-J$125)*5)),1)))</f>
        <v>0</v>
      </c>
      <c r="K122" s="143">
        <f t="shared" si="16"/>
        <v>1.45</v>
      </c>
      <c r="L122" s="142">
        <f>IF(B122="Regional crisis",(IF(VLOOKUP($C122,'Regional Crises'!$B$1:$R$51,10,FALSE)="x","x",ROUND(IF(VLOOKUP($C122,'Regional Crises'!$B$1:$R$51,10,FALSE)&gt;L$126,5,IF(VLOOKUP($C122,'Regional Crises'!$B$1:$R$51,10,FALSE)&lt;L$125,0,5-(L$126-VLOOKUP($C122,'Regional Crises'!$B$1:$R$51,10,FALSE))/(L$126-L$125)*5)),1))),IF(VLOOKUP($E122,'Country Indicator Data'!$B$3:$N$193,6,FALSE)="x","x",ROUND(IF(VLOOKUP($E122,'Country Indicator Data'!$B$3:$N$193,6,FALSE)&gt;L$126,5,IF(VLOOKUP($E122,'Country Indicator Data'!$B$3:$N$193,6,FALSE)&lt;L$125,0,5-(L$126-VLOOKUP($E122,'Country Indicator Data'!$B$3:$N$193,6,FALSE))/(L$126-L$125)*5)),1)))</f>
        <v>5</v>
      </c>
      <c r="M122" s="142">
        <f>IF(B122="Regional crisis",(IF(VLOOKUP($C122,'Regional Crises'!$B$1:$R$51,11,FALSE)="x","x",ROUND(IF(VLOOKUP($C122,'Regional Crises'!$B$1:$R$51,11,FALSE)&gt;M$126,5,IF(VLOOKUP($C122,'Regional Crises'!$B$1:$R$51,11,FALSE)&lt;M$125,0,5-(M$126-VLOOKUP($C122,'Regional Crises'!$B$1:$R$51,11,FALSE))/(M$126-M$125)*5)),1))),IF(VLOOKUP($E122,'Country Indicator Data'!$B$3:$N$193,7,FALSE)="x","x",ROUND(IF(VLOOKUP($E122,'Country Indicator Data'!$B$3:$N$193,7,FALSE)&gt;M$126,5,IF(VLOOKUP($E122,'Country Indicator Data'!$B$3:$N$193,7,FALSE)&lt;M$125,0,5-(M$126-VLOOKUP($E122,'Country Indicator Data'!$B$3:$N$193,7,FALSE))/(M$126-M$125)*5)),1)))</f>
        <v>1.4</v>
      </c>
      <c r="N122" s="143">
        <f t="shared" si="17"/>
        <v>3.2</v>
      </c>
      <c r="O122" s="151">
        <f t="shared" si="18"/>
        <v>2.9499999999999997</v>
      </c>
      <c r="P122" s="142">
        <f>IF(B122="Regional crisis",VLOOKUP(C122,'Regional Crises'!$B$1:$R$54,12,FALSE),VLOOKUP(E122,'Country Indicator Data'!$B$3:$I$193,8,FALSE))</f>
        <v>5</v>
      </c>
      <c r="Q122" s="142">
        <f>IF(B122="Regional crisis",(IF(VLOOKUP(C122,'Regional Crises'!$B$1:$R$54,13,FALSE)="x","x",IF(VLOOKUP(C122,'Regional Crises'!$B$1:$R$54,13,FALSE)&gt;Q$7,5,IF(VLOOKUP(C122,'Regional Crises'!$B$1:$R$54,13,FALSE)&gt;Q$6,4,IF(VLOOKUP(C122,'Regional Crises'!$B$1:$R$54,13,FALSE)&gt;Q$5,3,IF(VLOOKUP(C122,'Regional Crises'!$B$1:$R$54,13,FALSE)&gt;Q$4,2,IF(VLOOKUP(C122,'Regional Crises'!$B$1:$R$54,13,FALSE)&gt;$Q$3,1,0))))))),(IF(VLOOKUP($E122,'Country Indicator Data'!$B$3:$P$193,9,FALSE)="x","x",IF(VLOOKUP($E122,'Country Indicator Data'!$B$3:$P$193,9,FALSE)&gt;Q$7,5,IF(VLOOKUP($E122,'Country Indicator Data'!$B$3:$P$193,9,FALSE)&gt;Q$6,4,IF(VLOOKUP($E122,'Country Indicator Data'!$B$3:$P$193,9,FALSE)&gt;Q$5,3,IF(VLOOKUP($E122,'Country Indicator Data'!$B$3:$P$193,9,FALSE)&gt;Q$4,2,IF(VLOOKUP($E122,'Country Indicator Data'!$B$3:$P$193,9,FALSE)&gt;$Q$3,1,0))))))))</f>
        <v>5</v>
      </c>
      <c r="R122" s="151">
        <f t="shared" si="19"/>
        <v>5</v>
      </c>
      <c r="S122" s="142">
        <f>IF(B122="Regional crisis",((IF(VLOOKUP($C122,'Regional Crises'!$B$1:$R$51,17,FALSE)="x","x",ROUND(IF(VLOOKUP($C122,'Regional Crises'!$B$1:$R$51,17,FALSE)&gt;S$126,0,IF(VLOOKUP($C122,'Regional Crises'!$B$1:$R$51,17,FALSE)&lt;S$125,5,(S$126-VLOOKUP($C122,'Regional Crises'!$B$1:$R$51,17,FALSE))/(S$126-S$125)*5)),1)))),(IF(VLOOKUP($E122,'Country Indicator Data'!$B$3:$N$193,13,FALSE)="x","x",ROUND(IF(VLOOKUP($E122,'Country Indicator Data'!$B$3:$N$193,13,FALSE)&gt;S$126,0,IF(VLOOKUP($E122,'Country Indicator Data'!$B$3:$N$193,13,FALSE)&lt;S$125,5,(S$126-VLOOKUP($E122,'Country Indicator Data'!$B$3:$N$193,13,FALSE))/(S$126-S$125)*5)),1))))</f>
        <v>4.3</v>
      </c>
      <c r="T122" s="142">
        <f>IF(B122="Regional crisis",((IF(VLOOKUP($C122,'Regional Crises'!$B$1:$R$51,14,FALSE)="x","x",ROUND(IF(VLOOKUP($C122,'Regional Crises'!$B$1:$R$51,14,FALSE)&gt;T$126,0,IF(VLOOKUP($C122,'Regional Crises'!$B$1:$R$51,14,FALSE)&lt;T$125,5,(T$126-VLOOKUP($C122,'Regional Crises'!$B$1:$R$51,14,FALSE))/(T$126-T$125)*5)),1)))),(IF(VLOOKUP($E122,'Country Indicator Data'!$B$3:$N$193,10,FALSE)="x","x",ROUND(IF(VLOOKUP($E122,'Country Indicator Data'!$B$3:$N$193,10,FALSE)&gt;T$126,0,IF(VLOOKUP($E122,'Country Indicator Data'!$B$3:$N$193,10,FALSE)&lt;T$125,5,(T$126-VLOOKUP($E122,'Country Indicator Data'!$B$3:$N$193,10,FALSE))/(T$126-T$125)*5)),1))))</f>
        <v>3.7</v>
      </c>
      <c r="U122" s="142">
        <f>IF(B122="Regional crisis",((IF(VLOOKUP($C122,'Regional Crises'!$B$1:$R$51,15,FALSE)="x","x",ROUND(IF(VLOOKUP($C122,'Regional Crises'!$B$1:$R$51,15,FALSE)&gt;U$126,0,IF(VLOOKUP($C122,'Regional Crises'!$B$1:$R$51,15,FALSE)&lt;U$125,5,(U$126-VLOOKUP($C122,'Regional Crises'!$B$1:$R$51,15,FALSE))/(U$126-U$125)*5)),1)))),(IF(VLOOKUP($E122,'Country Indicator Data'!$B$3:$N$193,11,FALSE)="x","x",ROUND(IF(VLOOKUP($E122,'Country Indicator Data'!$B$3:$N$193,11,FALSE)&gt;U$126,0,IF(VLOOKUP($E122,'Country Indicator Data'!$B$3:$N$193,11,FALSE)&lt;U$125,5,(U$126-VLOOKUP($E122,'Country Indicator Data'!$B$3:$N$193,11,FALSE))/(U$126-U$125)*5)),1))))</f>
        <v>4</v>
      </c>
      <c r="V122" s="142">
        <f>IF(B122="Regional crisis",((IF(VLOOKUP($C122,'Regional Crises'!$B$1:$R$51,16,FALSE)="x","x",ROUND(IF(VLOOKUP($C122,'Regional Crises'!$B$1:$R$51,16,FALSE)&gt;V$126,0,IF(VLOOKUP($C122,'Regional Crises'!$B$1:$R$51,16,FALSE)&lt;V$125,5,(V$126-VLOOKUP($C122,'Regional Crises'!$B$1:$R$51,16,FALSE))/(V$126-V$125)*5)),1)))),(IF(VLOOKUP($E122,'Country Indicator Data'!$B$3:$N$193,12,FALSE)="x","x",ROUND(IF(VLOOKUP($E122,'Country Indicator Data'!$B$3:$N$193,12,FALSE)&gt;V$126,0,IF(VLOOKUP($E122,'Country Indicator Data'!$B$3:$N$193,12,FALSE)&lt;V$125,5,(V$126-VLOOKUP($E122,'Country Indicator Data'!$B$3:$N$193,12,FALSE))/(V$126-V$125)*5)),1))))</f>
        <v>4.4000000000000004</v>
      </c>
      <c r="W122" s="151">
        <f t="shared" si="20"/>
        <v>4.0999999999999996</v>
      </c>
      <c r="X122" s="154">
        <f t="shared" si="21"/>
        <v>4</v>
      </c>
      <c r="Y122" s="142">
        <f>IF('Core Indicators'!FC116="x","x",IF('Core Indicators'!FC116&gt;=Y$7,5,IF('Core Indicators'!FC116&gt;=Y$6,4,IF('Core Indicators'!FC116&gt;=Y$5,3,IF('Core Indicators'!FC116&gt;=Y$4,2,IF('Core Indicators'!FC116&gt;=Y$3,1,0))))))</f>
        <v>2</v>
      </c>
      <c r="Z122" s="151">
        <f t="shared" si="22"/>
        <v>2</v>
      </c>
      <c r="AA122" s="144" t="str">
        <f>IF(OR('Crisis Indicator Data'!$W116="x",ISNA('Crisis Indicator Data'!$Q116)),"x",'Crisis Indicator Data'!$W116/SUM('Crisis Indicator Data'!$Q116:$U116))</f>
        <v>x</v>
      </c>
      <c r="AB122" s="148" t="str">
        <f t="shared" si="23"/>
        <v>x</v>
      </c>
      <c r="AC122" s="144" t="str">
        <f>IF(OR('Crisis Indicator Data'!$X116="x",ISNA('Crisis Indicator Data'!$Q116)),"x",'Crisis Indicator Data'!$X116/SUM('Crisis Indicator Data'!$Q116:$U116))</f>
        <v>x</v>
      </c>
      <c r="AD122" s="148" t="str">
        <f t="shared" si="24"/>
        <v>x</v>
      </c>
      <c r="AE122" s="146">
        <f>'Crisis Indicator Data'!Y116</f>
        <v>2</v>
      </c>
      <c r="AF122" s="146">
        <f>'Crisis Indicator Data'!Z116</f>
        <v>3</v>
      </c>
      <c r="AG122" s="146">
        <f>'Crisis Indicator Data'!AA116</f>
        <v>3</v>
      </c>
      <c r="AH122" s="146">
        <f>'Crisis Indicator Data'!AB116</f>
        <v>3</v>
      </c>
      <c r="AI122" s="149">
        <f t="shared" si="25"/>
        <v>5</v>
      </c>
      <c r="AJ122" s="146">
        <f>'Crisis Indicator Data'!AC116</f>
        <v>2</v>
      </c>
      <c r="AK122" s="146">
        <f>'Crisis Indicator Data'!AD116</f>
        <v>3</v>
      </c>
      <c r="AL122" s="149">
        <f t="shared" si="26"/>
        <v>5</v>
      </c>
      <c r="AM122" s="146">
        <f>'Crisis Indicator Data'!AE116</f>
        <v>3</v>
      </c>
      <c r="AN122" s="146">
        <f>'Crisis Indicator Data'!AF116</f>
        <v>3</v>
      </c>
      <c r="AO122" s="146">
        <f>'Crisis Indicator Data'!AG116</f>
        <v>3</v>
      </c>
      <c r="AP122" s="149">
        <f t="shared" si="27"/>
        <v>5</v>
      </c>
      <c r="AQ122" s="152">
        <f t="shared" si="28"/>
        <v>5</v>
      </c>
      <c r="AR122" s="154">
        <f t="shared" si="29"/>
        <v>3.5</v>
      </c>
    </row>
    <row r="123" spans="1:44" ht="13.5" customHeight="1" x14ac:dyDescent="0.35">
      <c r="A123" s="1" t="str">
        <f>'Crisis Indicator Data'!A117</f>
        <v>Drought in Zambia</v>
      </c>
      <c r="B123" s="1" t="str">
        <f>'Crisis Indicator Data'!B117</f>
        <v>Drought</v>
      </c>
      <c r="C123" s="25" t="str">
        <f>'Crisis Indicator Data'!C117</f>
        <v>ZMB002</v>
      </c>
      <c r="D123" s="25" t="str">
        <f>'Crisis Indicator Data'!D117</f>
        <v>Zambia</v>
      </c>
      <c r="E123" s="25" t="str">
        <f>'Crisis Indicator Data'!E117</f>
        <v>ZMB</v>
      </c>
      <c r="F123" s="142">
        <f>IF(B123="Regional crisis",(IF(VLOOKUP($C123,'Regional Crises'!$B$1:$R$51,7,FALSE)="x","x",ROUND(IF(VLOOKUP($C123,'Regional Crises'!$B$1:$R$51,7,FALSE)&gt;$F$126,5,IF(VLOOKUP($C123,'Regional Crises'!$B$1:$R$51,7,FALSE)&lt;F$125,0,($F$126-VLOOKUP($C123,'Regional Crises'!$B$1:$R$51,7,FALSE))/($F$126-$F$125)*5)),1))),IF(VLOOKUP($E123,'Country Indicator Data'!$B$3:$N$193,3,FALSE)="x","x",ROUND(IF(VLOOKUP($E123,'Country Indicator Data'!$B$3:$N$193,3,FALSE)&gt;$F$126,5,IF(VLOOKUP($E123,'Country Indicator Data'!$B$3:$N$193,3,FALSE)&lt;$F$125,0,($F$126-VLOOKUP($E123,'Country Indicator Data'!$B$3:$N$193,3,FALSE))/($F$126-$F$125)*5)),1)))</f>
        <v>2.1</v>
      </c>
      <c r="G123" s="142">
        <f>IF(B123="Regional crisis",(IF(VLOOKUP($C123,'Regional Crises'!$B$1:$R$51,9,FALSE)="x","x",ROUND(IF(VLOOKUP($C123,'Regional Crises'!$B$1:$R$51,9,FALSE)&gt;G$126,5,IF(VLOOKUP($C123,'Regional Crises'!$B$1:$R$51,9,FALSE)&lt;G$125,0,(G$126-VLOOKUP($C123,'Regional Crises'!$B$1:$R$51,9,FALSE))/(G$126-G$125)*5)),1))),IF(VLOOKUP($E123,'Country Indicator Data'!$B$3:$N$193,5,FALSE)="x","x",ROUND(IF(VLOOKUP($E123,'Country Indicator Data'!$B$3:$N$193,5,FALSE)&gt;G$126,5,IF(VLOOKUP($E123,'Country Indicator Data'!$B$3:$N$193,5,FALSE)&lt;G$125,0,(G$126-VLOOKUP($E123,'Country Indicator Data'!$B$3:$N$193,5,FALSE))/(G$126-G$125)*5)),1)))</f>
        <v>2</v>
      </c>
      <c r="H123" s="143">
        <f t="shared" si="15"/>
        <v>2.0499999999999998</v>
      </c>
      <c r="I123" s="142">
        <f>IF(B123="Regional crisis",(IF(VLOOKUP($C123,'Regional Crises'!$B$1:$R$51,6,FALSE)="x","x",ROUND(IF(VLOOKUP($C123,'Regional Crises'!$B$1:$R$51,6,FALSE)&gt;I$126,5,IF(VLOOKUP($C123,'Regional Crises'!$B$1:$R$51,6,FALSE)&lt;I$125,0,5-(I$126-VLOOKUP($C123,'Regional Crises'!$B$1:$R$51,6,FALSE))/(I$126-I$125)*5)),1))),IF(VLOOKUP($E123,'Country Indicator Data'!$B$3:$N$193,2,FALSE)="x","x",ROUND(IF(VLOOKUP($E123,'Country Indicator Data'!$B$3:$N$193,2,FALSE)&gt;I$126,5,IF(VLOOKUP($E123,'Country Indicator Data'!$B$3:$N$193,2,FALSE)&lt;I$125,0,5-(I$126-VLOOKUP($E123,'Country Indicator Data'!$B$3:$N$193,2,FALSE))/(I$126-I$125)*5)),1)))</f>
        <v>3.7</v>
      </c>
      <c r="J123" s="142">
        <f>IF(B123="Regional crisis",(IF(VLOOKUP($C123,'Regional Crises'!$B$1:$R$51,8,FALSE)="x","x",ROUND(IF(VLOOKUP($C123,'Regional Crises'!$B$1:$R$51,8,FALSE)&gt;J$126,5,IF(VLOOKUP($C123,'Regional Crises'!$B$1:$R$51,8,FALSE)&lt;J$125,0,5-(J$126-VLOOKUP($C123,'Regional Crises'!$B$1:$R$51,8,FALSE))/(J$126-J$125)*5)),1))),IF(VLOOKUP($E123,'Country Indicator Data'!$B$3:$N$193,4,FALSE)="x","x",ROUND(IF(VLOOKUP($E123,'Country Indicator Data'!$B$3:$N$193,4,FALSE)&gt;J$126,5,IF(VLOOKUP($E123,'Country Indicator Data'!$B$3:$N$193,4,FALSE)&lt;J$125,0,5-(J$126-VLOOKUP($E123,'Country Indicator Data'!$B$3:$N$193,4,FALSE))/(J$126-J$125)*5)),1)))</f>
        <v>0</v>
      </c>
      <c r="K123" s="143">
        <f t="shared" si="16"/>
        <v>1.85</v>
      </c>
      <c r="L123" s="142">
        <f>IF(B123="Regional crisis",(IF(VLOOKUP($C123,'Regional Crises'!$B$1:$R$51,10,FALSE)="x","x",ROUND(IF(VLOOKUP($C123,'Regional Crises'!$B$1:$R$51,10,FALSE)&gt;L$126,5,IF(VLOOKUP($C123,'Regional Crises'!$B$1:$R$51,10,FALSE)&lt;L$125,0,5-(L$126-VLOOKUP($C123,'Regional Crises'!$B$1:$R$51,10,FALSE))/(L$126-L$125)*5)),1))),IF(VLOOKUP($E123,'Country Indicator Data'!$B$3:$N$193,6,FALSE)="x","x",ROUND(IF(VLOOKUP($E123,'Country Indicator Data'!$B$3:$N$193,6,FALSE)&gt;L$126,5,IF(VLOOKUP($E123,'Country Indicator Data'!$B$3:$N$193,6,FALSE)&lt;L$125,0,5-(L$126-VLOOKUP($E123,'Country Indicator Data'!$B$3:$N$193,6,FALSE))/(L$126-L$125)*5)),1)))</f>
        <v>3.5</v>
      </c>
      <c r="M123" s="142">
        <f>IF(B123="Regional crisis",(IF(VLOOKUP($C123,'Regional Crises'!$B$1:$R$51,11,FALSE)="x","x",ROUND(IF(VLOOKUP($C123,'Regional Crises'!$B$1:$R$51,11,FALSE)&gt;M$126,5,IF(VLOOKUP($C123,'Regional Crises'!$B$1:$R$51,11,FALSE)&lt;M$125,0,5-(M$126-VLOOKUP($C123,'Regional Crises'!$B$1:$R$51,11,FALSE))/(M$126-M$125)*5)),1))),IF(VLOOKUP($E123,'Country Indicator Data'!$B$3:$N$193,7,FALSE)="x","x",ROUND(IF(VLOOKUP($E123,'Country Indicator Data'!$B$3:$N$193,7,FALSE)&gt;M$126,5,IF(VLOOKUP($E123,'Country Indicator Data'!$B$3:$N$193,7,FALSE)&lt;M$125,0,5-(M$126-VLOOKUP($E123,'Country Indicator Data'!$B$3:$N$193,7,FALSE))/(M$126-M$125)*5)),1)))</f>
        <v>3.8</v>
      </c>
      <c r="N123" s="143">
        <f t="shared" si="17"/>
        <v>3.65</v>
      </c>
      <c r="O123" s="151">
        <f t="shared" si="18"/>
        <v>2.5166666666666666</v>
      </c>
      <c r="P123" s="142">
        <f>IF(B123="Regional crisis",VLOOKUP(C123,'Regional Crises'!$B$1:$R$54,12,FALSE),VLOOKUP(E123,'Country Indicator Data'!$B$3:$I$193,8,FALSE))</f>
        <v>0</v>
      </c>
      <c r="Q123" s="142">
        <f>IF(B123="Regional crisis",(IF(VLOOKUP(C123,'Regional Crises'!$B$1:$R$54,13,FALSE)="x","x",IF(VLOOKUP(C123,'Regional Crises'!$B$1:$R$54,13,FALSE)&gt;Q$7,5,IF(VLOOKUP(C123,'Regional Crises'!$B$1:$R$54,13,FALSE)&gt;Q$6,4,IF(VLOOKUP(C123,'Regional Crises'!$B$1:$R$54,13,FALSE)&gt;Q$5,3,IF(VLOOKUP(C123,'Regional Crises'!$B$1:$R$54,13,FALSE)&gt;Q$4,2,IF(VLOOKUP(C123,'Regional Crises'!$B$1:$R$54,13,FALSE)&gt;$Q$3,1,0))))))),(IF(VLOOKUP($E123,'Country Indicator Data'!$B$3:$P$193,9,FALSE)="x","x",IF(VLOOKUP($E123,'Country Indicator Data'!$B$3:$P$193,9,FALSE)&gt;Q$7,5,IF(VLOOKUP($E123,'Country Indicator Data'!$B$3:$P$193,9,FALSE)&gt;Q$6,4,IF(VLOOKUP($E123,'Country Indicator Data'!$B$3:$P$193,9,FALSE)&gt;Q$5,3,IF(VLOOKUP($E123,'Country Indicator Data'!$B$3:$P$193,9,FALSE)&gt;Q$4,2,IF(VLOOKUP($E123,'Country Indicator Data'!$B$3:$P$193,9,FALSE)&gt;$Q$3,1,0))))))))</f>
        <v>0</v>
      </c>
      <c r="R123" s="151">
        <f t="shared" si="19"/>
        <v>0</v>
      </c>
      <c r="S123" s="142">
        <f>IF(B123="Regional crisis",((IF(VLOOKUP($C123,'Regional Crises'!$B$1:$R$51,17,FALSE)="x","x",ROUND(IF(VLOOKUP($C123,'Regional Crises'!$B$1:$R$51,17,FALSE)&gt;S$126,0,IF(VLOOKUP($C123,'Regional Crises'!$B$1:$R$51,17,FALSE)&lt;S$125,5,(S$126-VLOOKUP($C123,'Regional Crises'!$B$1:$R$51,17,FALSE))/(S$126-S$125)*5)),1)))),(IF(VLOOKUP($E123,'Country Indicator Data'!$B$3:$N$193,13,FALSE)="x","x",ROUND(IF(VLOOKUP($E123,'Country Indicator Data'!$B$3:$N$193,13,FALSE)&gt;S$126,0,IF(VLOOKUP($E123,'Country Indicator Data'!$B$3:$N$193,13,FALSE)&lt;S$125,5,(S$126-VLOOKUP($E123,'Country Indicator Data'!$B$3:$N$193,13,FALSE))/(S$126-S$125)*5)),1))))</f>
        <v>3.1</v>
      </c>
      <c r="T123" s="142">
        <f>IF(B123="Regional crisis",((IF(VLOOKUP($C123,'Regional Crises'!$B$1:$R$51,14,FALSE)="x","x",ROUND(IF(VLOOKUP($C123,'Regional Crises'!$B$1:$R$51,14,FALSE)&gt;T$126,0,IF(VLOOKUP($C123,'Regional Crises'!$B$1:$R$51,14,FALSE)&lt;T$125,5,(T$126-VLOOKUP($C123,'Regional Crises'!$B$1:$R$51,14,FALSE))/(T$126-T$125)*5)),1)))),(IF(VLOOKUP($E123,'Country Indicator Data'!$B$3:$N$193,10,FALSE)="x","x",ROUND(IF(VLOOKUP($E123,'Country Indicator Data'!$B$3:$N$193,10,FALSE)&gt;T$126,0,IF(VLOOKUP($E123,'Country Indicator Data'!$B$3:$N$193,10,FALSE)&lt;T$125,5,(T$126-VLOOKUP($E123,'Country Indicator Data'!$B$3:$N$193,10,FALSE))/(T$126-T$125)*5)),1))))</f>
        <v>2.8</v>
      </c>
      <c r="U123" s="142">
        <f>IF(B123="Regional crisis",((IF(VLOOKUP($C123,'Regional Crises'!$B$1:$R$51,15,FALSE)="x","x",ROUND(IF(VLOOKUP($C123,'Regional Crises'!$B$1:$R$51,15,FALSE)&gt;U$126,0,IF(VLOOKUP($C123,'Regional Crises'!$B$1:$R$51,15,FALSE)&lt;U$125,5,(U$126-VLOOKUP($C123,'Regional Crises'!$B$1:$R$51,15,FALSE))/(U$126-U$125)*5)),1)))),(IF(VLOOKUP($E123,'Country Indicator Data'!$B$3:$N$193,11,FALSE)="x","x",ROUND(IF(VLOOKUP($E123,'Country Indicator Data'!$B$3:$N$193,11,FALSE)&gt;U$126,0,IF(VLOOKUP($E123,'Country Indicator Data'!$B$3:$N$193,11,FALSE)&lt;U$125,5,(U$126-VLOOKUP($E123,'Country Indicator Data'!$B$3:$N$193,11,FALSE))/(U$126-U$125)*5)),1))))</f>
        <v>2.5</v>
      </c>
      <c r="V123" s="142">
        <f>IF(B123="Regional crisis",((IF(VLOOKUP($C123,'Regional Crises'!$B$1:$R$51,16,FALSE)="x","x",ROUND(IF(VLOOKUP($C123,'Regional Crises'!$B$1:$R$51,16,FALSE)&gt;V$126,0,IF(VLOOKUP($C123,'Regional Crises'!$B$1:$R$51,16,FALSE)&lt;V$125,5,(V$126-VLOOKUP($C123,'Regional Crises'!$B$1:$R$51,16,FALSE))/(V$126-V$125)*5)),1)))),(IF(VLOOKUP($E123,'Country Indicator Data'!$B$3:$N$193,12,FALSE)="x","x",ROUND(IF(VLOOKUP($E123,'Country Indicator Data'!$B$3:$N$193,12,FALSE)&gt;V$126,0,IF(VLOOKUP($E123,'Country Indicator Data'!$B$3:$N$193,12,FALSE)&lt;V$125,5,(V$126-VLOOKUP($E123,'Country Indicator Data'!$B$3:$N$193,12,FALSE))/(V$126-V$125)*5)),1))))</f>
        <v>2.2999999999999998</v>
      </c>
      <c r="W123" s="151">
        <f t="shared" si="20"/>
        <v>2.7</v>
      </c>
      <c r="X123" s="154">
        <f t="shared" si="21"/>
        <v>1.7</v>
      </c>
      <c r="Y123" s="142">
        <f>IF('Core Indicators'!FC117="x","x",IF('Core Indicators'!FC117&gt;=Y$7,5,IF('Core Indicators'!FC117&gt;=Y$6,4,IF('Core Indicators'!FC117&gt;=Y$5,3,IF('Core Indicators'!FC117&gt;=Y$4,2,IF('Core Indicators'!FC117&gt;=Y$3,1,0))))))</f>
        <v>3</v>
      </c>
      <c r="Z123" s="151">
        <f t="shared" si="22"/>
        <v>3</v>
      </c>
      <c r="AA123" s="144" t="str">
        <f>IF(OR('Crisis Indicator Data'!$W117="x",ISNA('Crisis Indicator Data'!$Q117)),"x",'Crisis Indicator Data'!$W117/SUM('Crisis Indicator Data'!$Q117:$U117))</f>
        <v>x</v>
      </c>
      <c r="AB123" s="148" t="str">
        <f t="shared" si="23"/>
        <v>x</v>
      </c>
      <c r="AC123" s="144" t="str">
        <f>IF(OR('Crisis Indicator Data'!$X117="x",ISNA('Crisis Indicator Data'!$Q117)),"x",'Crisis Indicator Data'!$X117/SUM('Crisis Indicator Data'!$Q117:$U117))</f>
        <v>x</v>
      </c>
      <c r="AD123" s="148" t="str">
        <f t="shared" si="24"/>
        <v>x</v>
      </c>
      <c r="AE123" s="146">
        <f>'Crisis Indicator Data'!Y117</f>
        <v>0</v>
      </c>
      <c r="AF123" s="146">
        <f>'Crisis Indicator Data'!Z117</f>
        <v>0</v>
      </c>
      <c r="AG123" s="146">
        <f>'Crisis Indicator Data'!AA117</f>
        <v>0</v>
      </c>
      <c r="AH123" s="146">
        <f>'Crisis Indicator Data'!AB117</f>
        <v>0</v>
      </c>
      <c r="AI123" s="149">
        <f t="shared" si="25"/>
        <v>0</v>
      </c>
      <c r="AJ123" s="146">
        <f>'Crisis Indicator Data'!AC117</f>
        <v>0</v>
      </c>
      <c r="AK123" s="146">
        <f>'Crisis Indicator Data'!AD117</f>
        <v>0</v>
      </c>
      <c r="AL123" s="149">
        <f t="shared" si="26"/>
        <v>0</v>
      </c>
      <c r="AM123" s="146">
        <f>'Crisis Indicator Data'!AE117</f>
        <v>0</v>
      </c>
      <c r="AN123" s="146">
        <f>'Crisis Indicator Data'!AF117</f>
        <v>0</v>
      </c>
      <c r="AO123" s="146">
        <f>'Crisis Indicator Data'!AG117</f>
        <v>0</v>
      </c>
      <c r="AP123" s="149">
        <f t="shared" si="27"/>
        <v>0</v>
      </c>
      <c r="AQ123" s="152">
        <f t="shared" si="28"/>
        <v>0</v>
      </c>
      <c r="AR123" s="154">
        <f t="shared" si="29"/>
        <v>1.5</v>
      </c>
    </row>
    <row r="124" spans="1:44" ht="13.5" customHeight="1" x14ac:dyDescent="0.35">
      <c r="A124" s="1" t="str">
        <f>'Crisis Indicator Data'!A118</f>
        <v>Complex crisis in Zimbabwe</v>
      </c>
      <c r="B124" s="1" t="str">
        <f>'Crisis Indicator Data'!B118</f>
        <v>Complex crisis</v>
      </c>
      <c r="C124" s="25" t="str">
        <f>'Crisis Indicator Data'!C118</f>
        <v>ZWE001</v>
      </c>
      <c r="D124" s="25" t="str">
        <f>'Crisis Indicator Data'!D118</f>
        <v>Zimbabwe</v>
      </c>
      <c r="E124" s="25" t="str">
        <f>'Crisis Indicator Data'!E118</f>
        <v>ZWE</v>
      </c>
      <c r="F124" s="142">
        <f>IF(B124="Regional crisis",(IF(VLOOKUP($C124,'Regional Crises'!$B$1:$R$51,7,FALSE)="x","x",ROUND(IF(VLOOKUP($C124,'Regional Crises'!$B$1:$R$51,7,FALSE)&gt;$F$126,5,IF(VLOOKUP($C124,'Regional Crises'!$B$1:$R$51,7,FALSE)&lt;F$125,0,($F$126-VLOOKUP($C124,'Regional Crises'!$B$1:$R$51,7,FALSE))/($F$126-$F$125)*5)),1))),IF(VLOOKUP($E124,'Country Indicator Data'!$B$3:$N$193,3,FALSE)="x","x",ROUND(IF(VLOOKUP($E124,'Country Indicator Data'!$B$3:$N$193,3,FALSE)&gt;$F$126,5,IF(VLOOKUP($E124,'Country Indicator Data'!$B$3:$N$193,3,FALSE)&lt;$F$125,0,($F$126-VLOOKUP($E124,'Country Indicator Data'!$B$3:$N$193,3,FALSE))/($F$126-$F$125)*5)),1)))</f>
        <v>5</v>
      </c>
      <c r="G124" s="142">
        <f>IF(B124="Regional crisis",(IF(VLOOKUP($C124,'Regional Crises'!$B$1:$R$51,9,FALSE)="x","x",ROUND(IF(VLOOKUP($C124,'Regional Crises'!$B$1:$R$51,9,FALSE)&gt;G$126,5,IF(VLOOKUP($C124,'Regional Crises'!$B$1:$R$51,9,FALSE)&lt;G$125,0,(G$126-VLOOKUP($C124,'Regional Crises'!$B$1:$R$51,9,FALSE))/(G$126-G$125)*5)),1))),IF(VLOOKUP($E124,'Country Indicator Data'!$B$3:$N$193,5,FALSE)="x","x",ROUND(IF(VLOOKUP($E124,'Country Indicator Data'!$B$3:$N$193,5,FALSE)&gt;G$126,5,IF(VLOOKUP($E124,'Country Indicator Data'!$B$3:$N$193,5,FALSE)&lt;G$125,0,(G$126-VLOOKUP($E124,'Country Indicator Data'!$B$3:$N$193,5,FALSE))/(G$126-G$125)*5)),1)))</f>
        <v>3.1</v>
      </c>
      <c r="H124" s="143">
        <f t="shared" si="15"/>
        <v>4.05</v>
      </c>
      <c r="I124" s="142">
        <f>IF(B124="Regional crisis",(IF(VLOOKUP($C124,'Regional Crises'!$B$1:$R$51,6,FALSE)="x","x",ROUND(IF(VLOOKUP($C124,'Regional Crises'!$B$1:$R$51,6,FALSE)&gt;I$126,5,IF(VLOOKUP($C124,'Regional Crises'!$B$1:$R$51,6,FALSE)&lt;I$125,0,5-(I$126-VLOOKUP($C124,'Regional Crises'!$B$1:$R$51,6,FALSE))/(I$126-I$125)*5)),1))),IF(VLOOKUP($E124,'Country Indicator Data'!$B$3:$N$193,2,FALSE)="x","x",ROUND(IF(VLOOKUP($E124,'Country Indicator Data'!$B$3:$N$193,2,FALSE)&gt;I$126,5,IF(VLOOKUP($E124,'Country Indicator Data'!$B$3:$N$193,2,FALSE)&lt;I$125,0,5-(I$126-VLOOKUP($E124,'Country Indicator Data'!$B$3:$N$193,2,FALSE))/(I$126-I$125)*5)),1)))</f>
        <v>1.8</v>
      </c>
      <c r="J124" s="142">
        <f>IF(B124="Regional crisis",(IF(VLOOKUP($C124,'Regional Crises'!$B$1:$R$51,8,FALSE)="x","x",ROUND(IF(VLOOKUP($C124,'Regional Crises'!$B$1:$R$51,8,FALSE)&gt;J$126,5,IF(VLOOKUP($C124,'Regional Crises'!$B$1:$R$51,8,FALSE)&lt;J$125,0,5-(J$126-VLOOKUP($C124,'Regional Crises'!$B$1:$R$51,8,FALSE))/(J$126-J$125)*5)),1))),IF(VLOOKUP($E124,'Country Indicator Data'!$B$3:$N$193,4,FALSE)="x","x",ROUND(IF(VLOOKUP($E124,'Country Indicator Data'!$B$3:$N$193,4,FALSE)&gt;J$126,5,IF(VLOOKUP($E124,'Country Indicator Data'!$B$3:$N$193,4,FALSE)&lt;J$125,0,5-(J$126-VLOOKUP($E124,'Country Indicator Data'!$B$3:$N$193,4,FALSE))/(J$126-J$125)*5)),1)))</f>
        <v>0.3</v>
      </c>
      <c r="K124" s="143">
        <f t="shared" si="16"/>
        <v>1.05</v>
      </c>
      <c r="L124" s="142">
        <f>IF(B124="Regional crisis",(IF(VLOOKUP($C124,'Regional Crises'!$B$1:$R$51,10,FALSE)="x","x",ROUND(IF(VLOOKUP($C124,'Regional Crises'!$B$1:$R$51,10,FALSE)&gt;L$126,5,IF(VLOOKUP($C124,'Regional Crises'!$B$1:$R$51,10,FALSE)&lt;L$125,0,5-(L$126-VLOOKUP($C124,'Regional Crises'!$B$1:$R$51,10,FALSE))/(L$126-L$125)*5)),1))),IF(VLOOKUP($E124,'Country Indicator Data'!$B$3:$N$193,6,FALSE)="x","x",ROUND(IF(VLOOKUP($E124,'Country Indicator Data'!$B$3:$N$193,6,FALSE)&gt;L$126,5,IF(VLOOKUP($E124,'Country Indicator Data'!$B$3:$N$193,6,FALSE)&lt;L$125,0,5-(L$126-VLOOKUP($E124,'Country Indicator Data'!$B$3:$N$193,6,FALSE))/(L$126-L$125)*5)),1)))</f>
        <v>3.6</v>
      </c>
      <c r="M124" s="142" t="str">
        <f>IF(B124="Regional crisis",(IF(VLOOKUP($C124,'Regional Crises'!$B$1:$R$51,11,FALSE)="x","x",ROUND(IF(VLOOKUP($C124,'Regional Crises'!$B$1:$R$51,11,FALSE)&gt;M$126,5,IF(VLOOKUP($C124,'Regional Crises'!$B$1:$R$51,11,FALSE)&lt;M$125,0,5-(M$126-VLOOKUP($C124,'Regional Crises'!$B$1:$R$51,11,FALSE))/(M$126-M$125)*5)),1))),IF(VLOOKUP($E124,'Country Indicator Data'!$B$3:$N$193,7,FALSE)="x","x",ROUND(IF(VLOOKUP($E124,'Country Indicator Data'!$B$3:$N$193,7,FALSE)&gt;M$126,5,IF(VLOOKUP($E124,'Country Indicator Data'!$B$3:$N$193,7,FALSE)&lt;M$125,0,5-(M$126-VLOOKUP($E124,'Country Indicator Data'!$B$3:$N$193,7,FALSE))/(M$126-M$125)*5)),1)))</f>
        <v>x</v>
      </c>
      <c r="N124" s="143">
        <f t="shared" si="17"/>
        <v>3.6</v>
      </c>
      <c r="O124" s="151">
        <f t="shared" si="18"/>
        <v>2.9</v>
      </c>
      <c r="P124" s="142">
        <f>IF(B124="Regional crisis",VLOOKUP(C124,'Regional Crises'!$B$1:$R$54,12,FALSE),VLOOKUP(E124,'Country Indicator Data'!$B$3:$I$193,8,FALSE))</f>
        <v>3</v>
      </c>
      <c r="Q124" s="142">
        <f>IF(B124="Regional crisis",(IF(VLOOKUP(C124,'Regional Crises'!$B$1:$R$54,13,FALSE)="x","x",IF(VLOOKUP(C124,'Regional Crises'!$B$1:$R$54,13,FALSE)&gt;Q$7,5,IF(VLOOKUP(C124,'Regional Crises'!$B$1:$R$54,13,FALSE)&gt;Q$6,4,IF(VLOOKUP(C124,'Regional Crises'!$B$1:$R$54,13,FALSE)&gt;Q$5,3,IF(VLOOKUP(C124,'Regional Crises'!$B$1:$R$54,13,FALSE)&gt;Q$4,2,IF(VLOOKUP(C124,'Regional Crises'!$B$1:$R$54,13,FALSE)&gt;$Q$3,1,0))))))),(IF(VLOOKUP($E124,'Country Indicator Data'!$B$3:$P$193,9,FALSE)="x","x",IF(VLOOKUP($E124,'Country Indicator Data'!$B$3:$P$193,9,FALSE)&gt;Q$7,5,IF(VLOOKUP($E124,'Country Indicator Data'!$B$3:$P$193,9,FALSE)&gt;Q$6,4,IF(VLOOKUP($E124,'Country Indicator Data'!$B$3:$P$193,9,FALSE)&gt;Q$5,3,IF(VLOOKUP($E124,'Country Indicator Data'!$B$3:$P$193,9,FALSE)&gt;Q$4,2,IF(VLOOKUP($E124,'Country Indicator Data'!$B$3:$P$193,9,FALSE)&gt;$Q$3,1,0))))))))</f>
        <v>1</v>
      </c>
      <c r="R124" s="151">
        <f t="shared" si="19"/>
        <v>2</v>
      </c>
      <c r="S124" s="142">
        <f>IF(B124="Regional crisis",((IF(VLOOKUP($C124,'Regional Crises'!$B$1:$R$51,17,FALSE)="x","x",ROUND(IF(VLOOKUP($C124,'Regional Crises'!$B$1:$R$51,17,FALSE)&gt;S$126,0,IF(VLOOKUP($C124,'Regional Crises'!$B$1:$R$51,17,FALSE)&lt;S$125,5,(S$126-VLOOKUP($C124,'Regional Crises'!$B$1:$R$51,17,FALSE))/(S$126-S$125)*5)),1)))),(IF(VLOOKUP($E124,'Country Indicator Data'!$B$3:$N$193,13,FALSE)="x","x",ROUND(IF(VLOOKUP($E124,'Country Indicator Data'!$B$3:$N$193,13,FALSE)&gt;S$126,0,IF(VLOOKUP($E124,'Country Indicator Data'!$B$3:$N$193,13,FALSE)&lt;S$125,5,(S$126-VLOOKUP($E124,'Country Indicator Data'!$B$3:$N$193,13,FALSE))/(S$126-S$125)*5)),1))))</f>
        <v>3.9</v>
      </c>
      <c r="T124" s="142">
        <f>IF(B124="Regional crisis",((IF(VLOOKUP($C124,'Regional Crises'!$B$1:$R$51,14,FALSE)="x","x",ROUND(IF(VLOOKUP($C124,'Regional Crises'!$B$1:$R$51,14,FALSE)&gt;T$126,0,IF(VLOOKUP($C124,'Regional Crises'!$B$1:$R$51,14,FALSE)&lt;T$125,5,(T$126-VLOOKUP($C124,'Regional Crises'!$B$1:$R$51,14,FALSE))/(T$126-T$125)*5)),1)))),(IF(VLOOKUP($E124,'Country Indicator Data'!$B$3:$N$193,10,FALSE)="x","x",ROUND(IF(VLOOKUP($E124,'Country Indicator Data'!$B$3:$N$193,10,FALSE)&gt;T$126,0,IF(VLOOKUP($E124,'Country Indicator Data'!$B$3:$N$193,10,FALSE)&lt;T$125,5,(T$126-VLOOKUP($E124,'Country Indicator Data'!$B$3:$N$193,10,FALSE))/(T$126-T$125)*5)),1))))</f>
        <v>3.8</v>
      </c>
      <c r="U124" s="142">
        <f>IF(B124="Regional crisis",((IF(VLOOKUP($C124,'Regional Crises'!$B$1:$R$51,15,FALSE)="x","x",ROUND(IF(VLOOKUP($C124,'Regional Crises'!$B$1:$R$51,15,FALSE)&gt;U$126,0,IF(VLOOKUP($C124,'Regional Crises'!$B$1:$R$51,15,FALSE)&lt;U$125,5,(U$126-VLOOKUP($C124,'Regional Crises'!$B$1:$R$51,15,FALSE))/(U$126-U$125)*5)),1)))),(IF(VLOOKUP($E124,'Country Indicator Data'!$B$3:$N$193,11,FALSE)="x","x",ROUND(IF(VLOOKUP($E124,'Country Indicator Data'!$B$3:$N$193,11,FALSE)&gt;U$126,0,IF(VLOOKUP($E124,'Country Indicator Data'!$B$3:$N$193,11,FALSE)&lt;U$125,5,(U$126-VLOOKUP($E124,'Country Indicator Data'!$B$3:$N$193,11,FALSE))/(U$126-U$125)*5)),1))))</f>
        <v>3.6</v>
      </c>
      <c r="V124" s="142">
        <f>IF(B124="Regional crisis",((IF(VLOOKUP($C124,'Regional Crises'!$B$1:$R$51,16,FALSE)="x","x",ROUND(IF(VLOOKUP($C124,'Regional Crises'!$B$1:$R$51,16,FALSE)&gt;V$126,0,IF(VLOOKUP($C124,'Regional Crises'!$B$1:$R$51,16,FALSE)&lt;V$125,5,(V$126-VLOOKUP($C124,'Regional Crises'!$B$1:$R$51,16,FALSE))/(V$126-V$125)*5)),1)))),(IF(VLOOKUP($E124,'Country Indicator Data'!$B$3:$N$193,12,FALSE)="x","x",ROUND(IF(VLOOKUP($E124,'Country Indicator Data'!$B$3:$N$193,12,FALSE)&gt;V$126,0,IF(VLOOKUP($E124,'Country Indicator Data'!$B$3:$N$193,12,FALSE)&lt;V$125,5,(V$126-VLOOKUP($E124,'Country Indicator Data'!$B$3:$N$193,12,FALSE))/(V$126-V$125)*5)),1))))</f>
        <v>3.5</v>
      </c>
      <c r="W124" s="151">
        <f t="shared" si="20"/>
        <v>3.7</v>
      </c>
      <c r="X124" s="154">
        <f t="shared" si="21"/>
        <v>2.9</v>
      </c>
      <c r="Y124" s="142">
        <f>IF('Core Indicators'!FC118="x","x",IF('Core Indicators'!FC118&gt;=Y$7,5,IF('Core Indicators'!FC118&gt;=Y$6,4,IF('Core Indicators'!FC118&gt;=Y$5,3,IF('Core Indicators'!FC118&gt;=Y$4,2,IF('Core Indicators'!FC118&gt;=Y$3,1,0))))))</f>
        <v>5</v>
      </c>
      <c r="Z124" s="151">
        <f t="shared" si="22"/>
        <v>5</v>
      </c>
      <c r="AA124" s="144" t="str">
        <f>IF(OR('Crisis Indicator Data'!$W118="x",ISNA('Crisis Indicator Data'!$Q118)),"x",'Crisis Indicator Data'!$W118/SUM('Crisis Indicator Data'!$Q118:$U118))</f>
        <v>x</v>
      </c>
      <c r="AB124" s="148" t="str">
        <f t="shared" si="23"/>
        <v>x</v>
      </c>
      <c r="AC124" s="144" t="str">
        <f>IF(OR('Crisis Indicator Data'!$X118="x",ISNA('Crisis Indicator Data'!$Q118)),"x",'Crisis Indicator Data'!$X118/SUM('Crisis Indicator Data'!$Q118:$U118))</f>
        <v>x</v>
      </c>
      <c r="AD124" s="148" t="str">
        <f t="shared" si="24"/>
        <v>x</v>
      </c>
      <c r="AE124" s="146">
        <f>'Crisis Indicator Data'!Y118</f>
        <v>0</v>
      </c>
      <c r="AF124" s="146">
        <f>'Crisis Indicator Data'!Z118</f>
        <v>0</v>
      </c>
      <c r="AG124" s="146">
        <f>'Crisis Indicator Data'!AA118</f>
        <v>0</v>
      </c>
      <c r="AH124" s="146">
        <f>'Crisis Indicator Data'!AB118</f>
        <v>0</v>
      </c>
      <c r="AI124" s="149">
        <f t="shared" si="25"/>
        <v>0</v>
      </c>
      <c r="AJ124" s="146">
        <f>'Crisis Indicator Data'!AC118</f>
        <v>0</v>
      </c>
      <c r="AK124" s="146">
        <f>'Crisis Indicator Data'!AD118</f>
        <v>0</v>
      </c>
      <c r="AL124" s="149">
        <f t="shared" si="26"/>
        <v>0</v>
      </c>
      <c r="AM124" s="146">
        <f>'Crisis Indicator Data'!AE118</f>
        <v>0</v>
      </c>
      <c r="AN124" s="146" t="str">
        <f>'Crisis Indicator Data'!AF118</f>
        <v>x</v>
      </c>
      <c r="AO124" s="146">
        <f>'Crisis Indicator Data'!AG118</f>
        <v>2</v>
      </c>
      <c r="AP124" s="149">
        <f t="shared" si="27"/>
        <v>2</v>
      </c>
      <c r="AQ124" s="152">
        <f t="shared" si="28"/>
        <v>1</v>
      </c>
      <c r="AR124" s="154">
        <f t="shared" si="29"/>
        <v>3</v>
      </c>
    </row>
    <row r="125" spans="1:44" x14ac:dyDescent="0.35">
      <c r="A125" s="14"/>
      <c r="B125" s="14"/>
      <c r="C125" s="14"/>
      <c r="D125" s="14"/>
      <c r="E125" s="15" t="s">
        <v>378</v>
      </c>
      <c r="F125" s="16">
        <v>0</v>
      </c>
      <c r="G125" s="16">
        <v>0</v>
      </c>
      <c r="H125" s="16"/>
      <c r="I125" s="16">
        <v>0</v>
      </c>
      <c r="J125" s="16">
        <v>0</v>
      </c>
      <c r="K125" s="16"/>
      <c r="L125" s="16">
        <v>0</v>
      </c>
      <c r="M125" s="16">
        <v>25</v>
      </c>
      <c r="N125" s="16"/>
      <c r="O125" s="17"/>
      <c r="P125" s="16"/>
      <c r="Q125" s="16"/>
      <c r="R125" s="17"/>
      <c r="S125" s="16">
        <v>0</v>
      </c>
      <c r="T125" s="18">
        <v>-2.5</v>
      </c>
      <c r="U125" s="16">
        <v>0</v>
      </c>
      <c r="V125" s="16">
        <v>0</v>
      </c>
      <c r="W125" s="19"/>
      <c r="X125" s="19"/>
      <c r="Y125" s="16"/>
      <c r="Z125" s="19"/>
      <c r="AA125" s="19"/>
      <c r="AB125" s="16"/>
      <c r="AC125" s="16"/>
      <c r="AD125" s="16"/>
      <c r="AE125" s="19"/>
      <c r="AF125" s="19"/>
      <c r="AG125" s="19"/>
      <c r="AH125" s="19"/>
      <c r="AI125" s="16"/>
      <c r="AJ125" s="16"/>
      <c r="AK125" s="16"/>
      <c r="AL125" s="16"/>
      <c r="AM125" s="16"/>
      <c r="AN125" s="16"/>
      <c r="AO125" s="16"/>
      <c r="AP125" s="16"/>
      <c r="AQ125" s="19"/>
      <c r="AR125" s="19"/>
    </row>
    <row r="126" spans="1:44" x14ac:dyDescent="0.35">
      <c r="A126" s="14"/>
      <c r="B126" s="14"/>
      <c r="C126" s="14"/>
      <c r="D126" s="14"/>
      <c r="E126" s="15" t="s">
        <v>379</v>
      </c>
      <c r="F126" s="16">
        <v>14</v>
      </c>
      <c r="G126" s="16">
        <v>10</v>
      </c>
      <c r="H126" s="16"/>
      <c r="I126" s="16">
        <v>1</v>
      </c>
      <c r="J126" s="18">
        <v>0.5</v>
      </c>
      <c r="K126" s="16"/>
      <c r="L126" s="16">
        <v>0.75</v>
      </c>
      <c r="M126" s="18">
        <v>65</v>
      </c>
      <c r="N126" s="16"/>
      <c r="O126" s="17"/>
      <c r="P126" s="16"/>
      <c r="Q126" s="16"/>
      <c r="R126" s="17"/>
      <c r="S126" s="16">
        <v>100</v>
      </c>
      <c r="T126" s="18">
        <v>2.5</v>
      </c>
      <c r="U126" s="16">
        <v>10</v>
      </c>
      <c r="V126" s="16">
        <v>100</v>
      </c>
      <c r="W126" s="19"/>
      <c r="X126" s="19"/>
      <c r="Y126" s="16"/>
      <c r="Z126" s="19"/>
      <c r="AA126" s="19"/>
      <c r="AB126" s="16"/>
      <c r="AC126" s="16"/>
      <c r="AD126" s="16"/>
      <c r="AE126" s="19"/>
      <c r="AF126" s="19"/>
      <c r="AG126" s="19"/>
      <c r="AH126" s="19"/>
      <c r="AI126" s="16"/>
      <c r="AJ126" s="16"/>
      <c r="AK126" s="16"/>
      <c r="AL126" s="16"/>
      <c r="AM126" s="16"/>
      <c r="AN126" s="16"/>
      <c r="AO126" s="16"/>
      <c r="AP126" s="16"/>
      <c r="AQ126" s="19"/>
      <c r="AR126" s="19"/>
    </row>
  </sheetData>
  <sheetProtection formatCells="0" formatColumns="0" formatRows="0" sort="0" autoFilter="0" pivotTables="0"/>
  <sortState xmlns:xlrd2="http://schemas.microsoft.com/office/spreadsheetml/2017/richdata2" ref="C3:Z299">
    <sortCondition ref="C3:C299"/>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A1:IS156"/>
  <sheetViews>
    <sheetView zoomScale="80" zoomScaleNormal="80" workbookViewId="0">
      <pane xSplit="5" ySplit="2" topLeftCell="AB42" activePane="bottomRight" state="frozen"/>
      <selection pane="topRight" activeCell="D1" sqref="D1"/>
      <selection pane="bottomLeft" activeCell="A3" sqref="A3"/>
      <selection pane="bottomRight" activeCell="AR59" sqref="AR59"/>
    </sheetView>
  </sheetViews>
  <sheetFormatPr defaultColWidth="9.453125" defaultRowHeight="14.5" x14ac:dyDescent="0.35"/>
  <cols>
    <col min="1" max="1" width="36.453125" customWidth="1"/>
    <col min="2" max="2" width="28.453125" customWidth="1"/>
    <col min="6" max="6" width="34.453125" hidden="1" customWidth="1"/>
    <col min="7" max="7" width="12.453125" bestFit="1" customWidth="1"/>
    <col min="10" max="10" width="19.453125" hidden="1" customWidth="1"/>
    <col min="11" max="11" width="11.453125" bestFit="1" customWidth="1"/>
    <col min="13" max="13" width="11" style="182" bestFit="1" customWidth="1"/>
    <col min="14" max="14" width="34.453125" hidden="1" customWidth="1"/>
    <col min="15" max="15" width="10.453125" bestFit="1" customWidth="1"/>
    <col min="18" max="18" width="19.453125" hidden="1" customWidth="1"/>
    <col min="19" max="19" width="11.453125" bestFit="1" customWidth="1"/>
    <col min="21" max="21" width="11" style="182" bestFit="1" customWidth="1"/>
    <col min="22" max="22" width="21.453125" hidden="1" customWidth="1"/>
    <col min="23" max="23" width="11.453125" bestFit="1" customWidth="1"/>
    <col min="25" max="25" width="10" bestFit="1" customWidth="1"/>
    <col min="26" max="26" width="19.453125" hidden="1" customWidth="1"/>
    <col min="27" max="27" width="11.453125" bestFit="1" customWidth="1"/>
    <col min="29" max="29" width="11" style="182" bestFit="1" customWidth="1"/>
    <col min="30" max="30" width="31.453125" hidden="1" customWidth="1"/>
    <col min="31" max="31" width="11.453125" bestFit="1" customWidth="1"/>
    <col min="34" max="34" width="19.453125" hidden="1" customWidth="1"/>
    <col min="35" max="35" width="11.453125" bestFit="1" customWidth="1"/>
    <col min="36" max="36" width="11.453125" customWidth="1"/>
    <col min="37" max="37" width="11" style="182" bestFit="1" customWidth="1"/>
    <col min="38" max="38" width="25.453125" hidden="1" customWidth="1"/>
    <col min="41" max="41" width="10" bestFit="1" customWidth="1"/>
    <col min="42" max="42" width="19.453125" hidden="1" customWidth="1"/>
    <col min="43" max="43" width="11.453125" bestFit="1" customWidth="1"/>
    <col min="45" max="45" width="11" bestFit="1" customWidth="1"/>
    <col min="46" max="46" width="27.453125" hidden="1" customWidth="1"/>
    <col min="50" max="50" width="19.453125" hidden="1" customWidth="1"/>
    <col min="51" max="51" width="11.453125" bestFit="1" customWidth="1"/>
    <col min="53" max="53" width="11" style="181" bestFit="1" customWidth="1"/>
    <col min="54" max="54" width="37.453125" hidden="1" customWidth="1"/>
    <col min="57" max="57" width="10" bestFit="1" customWidth="1"/>
    <col min="58" max="58" width="19.453125" hidden="1" customWidth="1"/>
    <col min="59" max="59" width="11.453125" bestFit="1" customWidth="1"/>
    <col min="60" max="60" width="11.453125" customWidth="1"/>
    <col min="61" max="61" width="11" style="92" bestFit="1" customWidth="1"/>
    <col min="62" max="62" width="29" hidden="1" customWidth="1"/>
    <col min="65" max="65" width="10" bestFit="1" customWidth="1"/>
    <col min="66" max="66" width="15.453125" hidden="1" customWidth="1"/>
    <col min="69" max="69" width="10.453125" style="181" bestFit="1" customWidth="1"/>
    <col min="70" max="70" width="32.453125" hidden="1" customWidth="1"/>
    <col min="73" max="73" width="10" bestFit="1" customWidth="1"/>
    <col min="74" max="74" width="15.453125" hidden="1" customWidth="1"/>
    <col min="77" max="77" width="10.453125" bestFit="1" customWidth="1"/>
    <col min="78" max="78" width="31.453125" hidden="1" customWidth="1"/>
    <col min="82" max="82" width="15.453125" hidden="1" customWidth="1"/>
    <col min="85" max="85" width="10.453125" style="181" bestFit="1" customWidth="1"/>
    <col min="86" max="92" width="0" hidden="1" customWidth="1"/>
    <col min="93" max="93" width="9.453125" style="92" hidden="1" customWidth="1"/>
    <col min="94" max="94" width="0" hidden="1" customWidth="1"/>
    <col min="98" max="98" width="0" hidden="1" customWidth="1"/>
    <col min="101" max="101" width="11" style="92" bestFit="1" customWidth="1"/>
    <col min="102" max="102" width="0" hidden="1" customWidth="1"/>
    <col min="103" max="103" width="10.453125" bestFit="1" customWidth="1"/>
    <col min="106" max="106" width="15" hidden="1" customWidth="1"/>
    <col min="107" max="107" width="23.1796875" customWidth="1"/>
    <col min="109" max="109" width="11" style="181" bestFit="1" customWidth="1"/>
    <col min="110" max="110" width="0" hidden="1" customWidth="1"/>
    <col min="111" max="111" width="11.1796875" bestFit="1" customWidth="1"/>
    <col min="114" max="114" width="0" hidden="1" customWidth="1"/>
    <col min="117" max="117" width="10.453125" style="92" bestFit="1" customWidth="1"/>
    <col min="118" max="118" width="0" hidden="1" customWidth="1"/>
    <col min="119" max="119" width="13.81640625" bestFit="1" customWidth="1"/>
    <col min="122" max="122" width="0" hidden="1" customWidth="1"/>
    <col min="123" max="123" width="11.453125" bestFit="1" customWidth="1"/>
    <col min="125" max="125" width="10.453125" style="181" bestFit="1" customWidth="1"/>
    <col min="126" max="126" width="0" hidden="1" customWidth="1"/>
    <col min="130" max="130" width="0" hidden="1" customWidth="1"/>
    <col min="133" max="133" width="10.453125" style="92" bestFit="1" customWidth="1"/>
    <col min="134" max="134" width="43.1796875" hidden="1" customWidth="1"/>
    <col min="135" max="135" width="11" customWidth="1"/>
    <col min="138" max="138" width="0" hidden="1" customWidth="1"/>
    <col min="139" max="140" width="9.453125" customWidth="1"/>
    <col min="141" max="141" width="10.453125" style="181" bestFit="1" customWidth="1"/>
    <col min="142" max="142" width="0" hidden="1" customWidth="1"/>
    <col min="146" max="146" width="0" hidden="1" customWidth="1"/>
    <col min="149" max="149" width="10.453125" style="92" bestFit="1" customWidth="1"/>
    <col min="150" max="150" width="0" hidden="1" customWidth="1"/>
    <col min="154" max="154" width="0" hidden="1" customWidth="1"/>
    <col min="157" max="157" width="10.453125" style="181" bestFit="1" customWidth="1"/>
    <col min="158" max="158" width="0" hidden="1" customWidth="1"/>
    <col min="162" max="162" width="0" hidden="1" customWidth="1"/>
    <col min="165" max="165" width="10.453125" style="181" bestFit="1" customWidth="1"/>
    <col min="166" max="166" width="0" hidden="1" customWidth="1"/>
    <col min="170" max="170" width="0" hidden="1" customWidth="1"/>
    <col min="173" max="173" width="10.453125" style="181" bestFit="1" customWidth="1"/>
    <col min="174" max="174" width="0" hidden="1" customWidth="1"/>
    <col min="178" max="178" width="0" hidden="1" customWidth="1"/>
    <col min="181" max="181" width="10.453125" style="92" bestFit="1" customWidth="1"/>
    <col min="182" max="182" width="0" hidden="1" customWidth="1"/>
    <col min="186" max="186" width="0" hidden="1" customWidth="1"/>
    <col min="189" max="189" width="10.453125" style="181" bestFit="1" customWidth="1"/>
    <col min="190" max="190" width="0" hidden="1" customWidth="1"/>
    <col min="194" max="194" width="0" hidden="1" customWidth="1"/>
    <col min="197" max="197" width="10.453125" style="92" bestFit="1" customWidth="1"/>
    <col min="198" max="198" width="0" hidden="1" customWidth="1"/>
    <col min="202" max="202" width="0" hidden="1" customWidth="1"/>
    <col min="205" max="205" width="10.453125" style="181" bestFit="1" customWidth="1"/>
    <col min="206" max="206" width="0" hidden="1" customWidth="1"/>
    <col min="210" max="210" width="0" hidden="1" customWidth="1"/>
    <col min="213" max="213" width="10.453125" style="92" bestFit="1" customWidth="1"/>
    <col min="214" max="214" width="0" hidden="1" customWidth="1"/>
    <col min="218" max="218" width="0" hidden="1" customWidth="1"/>
    <col min="221" max="221" width="10.453125" style="181" bestFit="1" customWidth="1"/>
    <col min="222" max="222" width="0" hidden="1" customWidth="1"/>
    <col min="226" max="226" width="0" hidden="1" customWidth="1"/>
    <col min="229" max="229" width="10.453125" style="92" bestFit="1" customWidth="1"/>
    <col min="230" max="230" width="0" hidden="1" customWidth="1"/>
    <col min="234" max="234" width="0" hidden="1" customWidth="1"/>
    <col min="237" max="237" width="10.453125" style="181" bestFit="1" customWidth="1"/>
    <col min="238" max="238" width="0" hidden="1" customWidth="1"/>
    <col min="242" max="242" width="0" hidden="1" customWidth="1"/>
    <col min="245" max="245" width="10.453125" style="92" bestFit="1" customWidth="1"/>
    <col min="246" max="246" width="0" hidden="1" customWidth="1"/>
    <col min="250" max="250" width="0" hidden="1" customWidth="1"/>
    <col min="253" max="253" width="10.453125" style="181" bestFit="1" customWidth="1"/>
  </cols>
  <sheetData>
    <row r="1" spans="1:253" x14ac:dyDescent="0.35">
      <c r="A1" s="93" t="s">
        <v>698</v>
      </c>
      <c r="B1" s="93" t="s">
        <v>779</v>
      </c>
      <c r="C1" s="93" t="s">
        <v>695</v>
      </c>
      <c r="D1" s="93" t="s">
        <v>696</v>
      </c>
      <c r="E1" s="93" t="s">
        <v>4374</v>
      </c>
      <c r="F1" s="306" t="s">
        <v>522</v>
      </c>
      <c r="G1" s="306"/>
      <c r="H1" s="306"/>
      <c r="I1" s="306"/>
      <c r="J1" s="306"/>
      <c r="K1" s="306"/>
      <c r="L1" s="306"/>
      <c r="M1" s="306"/>
      <c r="N1" s="305" t="s">
        <v>660</v>
      </c>
      <c r="O1" s="305"/>
      <c r="P1" s="305"/>
      <c r="Q1" s="305"/>
      <c r="R1" s="305"/>
      <c r="S1" s="305"/>
      <c r="T1" s="305"/>
      <c r="U1" s="305"/>
      <c r="V1" s="306" t="s">
        <v>737</v>
      </c>
      <c r="W1" s="306"/>
      <c r="X1" s="306"/>
      <c r="Y1" s="306"/>
      <c r="Z1" s="306"/>
      <c r="AA1" s="306"/>
      <c r="AB1" s="306"/>
      <c r="AC1" s="306"/>
      <c r="AD1" s="305" t="s">
        <v>533</v>
      </c>
      <c r="AE1" s="305"/>
      <c r="AF1" s="305"/>
      <c r="AG1" s="305"/>
      <c r="AH1" s="305"/>
      <c r="AI1" s="305"/>
      <c r="AJ1" s="305"/>
      <c r="AK1" s="305"/>
      <c r="AL1" s="306" t="s">
        <v>666</v>
      </c>
      <c r="AM1" s="306"/>
      <c r="AN1" s="306"/>
      <c r="AO1" s="306"/>
      <c r="AP1" s="306"/>
      <c r="AQ1" s="306"/>
      <c r="AR1" s="306"/>
      <c r="AS1" s="306"/>
      <c r="AT1" s="305" t="s">
        <v>5027</v>
      </c>
      <c r="AU1" s="305"/>
      <c r="AV1" s="305"/>
      <c r="AW1" s="305"/>
      <c r="AX1" s="305"/>
      <c r="AY1" s="305"/>
      <c r="AZ1" s="305"/>
      <c r="BA1" s="305"/>
      <c r="BB1" s="306" t="s">
        <v>5028</v>
      </c>
      <c r="BC1" s="306"/>
      <c r="BD1" s="306"/>
      <c r="BE1" s="306"/>
      <c r="BF1" s="306"/>
      <c r="BG1" s="306"/>
      <c r="BH1" s="306"/>
      <c r="BI1" s="306"/>
      <c r="BJ1" s="305" t="s">
        <v>5029</v>
      </c>
      <c r="BK1" s="305"/>
      <c r="BL1" s="305"/>
      <c r="BM1" s="305"/>
      <c r="BN1" s="305"/>
      <c r="BO1" s="305"/>
      <c r="BP1" s="305"/>
      <c r="BQ1" s="305"/>
      <c r="BR1" s="306" t="s">
        <v>5108</v>
      </c>
      <c r="BS1" s="306"/>
      <c r="BT1" s="306"/>
      <c r="BU1" s="306"/>
      <c r="BV1" s="306"/>
      <c r="BW1" s="306"/>
      <c r="BX1" s="306"/>
      <c r="BY1" s="306"/>
      <c r="BZ1" s="305" t="s">
        <v>5109</v>
      </c>
      <c r="CA1" s="305"/>
      <c r="CB1" s="305"/>
      <c r="CC1" s="305"/>
      <c r="CD1" s="305"/>
      <c r="CE1" s="305"/>
      <c r="CF1" s="305"/>
      <c r="CG1" s="305"/>
      <c r="CH1" s="307" t="s">
        <v>741</v>
      </c>
      <c r="CI1" s="307"/>
      <c r="CJ1" s="307"/>
      <c r="CK1" s="307"/>
      <c r="CL1" s="307"/>
      <c r="CM1" s="307"/>
      <c r="CN1" s="307"/>
      <c r="CO1" s="307"/>
      <c r="CP1" s="306" t="s">
        <v>742</v>
      </c>
      <c r="CQ1" s="306"/>
      <c r="CR1" s="306"/>
      <c r="CS1" s="306"/>
      <c r="CT1" s="306"/>
      <c r="CU1" s="306"/>
      <c r="CV1" s="306"/>
      <c r="CW1" s="306"/>
      <c r="CX1" s="300" t="s">
        <v>752</v>
      </c>
      <c r="CY1" s="300"/>
      <c r="CZ1" s="300"/>
      <c r="DA1" s="300"/>
      <c r="DB1" s="300"/>
      <c r="DC1" s="300"/>
      <c r="DD1" s="300"/>
      <c r="DE1" s="300"/>
      <c r="DF1" s="302" t="s">
        <v>5110</v>
      </c>
      <c r="DG1" s="302"/>
      <c r="DH1" s="302"/>
      <c r="DI1" s="302"/>
      <c r="DJ1" s="302"/>
      <c r="DK1" s="302"/>
      <c r="DL1" s="302"/>
      <c r="DM1" s="302"/>
      <c r="DN1" s="300" t="s">
        <v>5111</v>
      </c>
      <c r="DO1" s="300"/>
      <c r="DP1" s="300"/>
      <c r="DQ1" s="300"/>
      <c r="DR1" s="300"/>
      <c r="DS1" s="300"/>
      <c r="DT1" s="300"/>
      <c r="DU1" s="300"/>
      <c r="DV1" s="302" t="s">
        <v>5112</v>
      </c>
      <c r="DW1" s="302"/>
      <c r="DX1" s="302"/>
      <c r="DY1" s="302"/>
      <c r="DZ1" s="302"/>
      <c r="EA1" s="302"/>
      <c r="EB1" s="302"/>
      <c r="EC1" s="302"/>
      <c r="ED1" s="97"/>
      <c r="EE1" s="300" t="s">
        <v>5113</v>
      </c>
      <c r="EF1" s="300"/>
      <c r="EG1" s="300"/>
      <c r="EH1" s="300"/>
      <c r="EI1" s="300"/>
      <c r="EJ1" s="300"/>
      <c r="EK1" s="301"/>
      <c r="EL1" s="99"/>
      <c r="EM1" s="302" t="s">
        <v>5114</v>
      </c>
      <c r="EN1" s="302"/>
      <c r="EO1" s="302"/>
      <c r="EP1" s="302"/>
      <c r="EQ1" s="302"/>
      <c r="ER1" s="302"/>
      <c r="ES1" s="302"/>
      <c r="ET1" s="303" t="s">
        <v>5115</v>
      </c>
      <c r="EU1" s="303"/>
      <c r="EV1" s="303"/>
      <c r="EW1" s="303"/>
      <c r="EX1" s="303"/>
      <c r="EY1" s="303"/>
      <c r="EZ1" s="303"/>
      <c r="FA1" s="303"/>
      <c r="FB1" s="304" t="s">
        <v>688</v>
      </c>
      <c r="FC1" s="304"/>
      <c r="FD1" s="304"/>
      <c r="FE1" s="304"/>
      <c r="FF1" s="304"/>
      <c r="FG1" s="304"/>
      <c r="FH1" s="304"/>
      <c r="FI1" s="304"/>
      <c r="FJ1" s="303" t="s">
        <v>691</v>
      </c>
      <c r="FK1" s="303"/>
      <c r="FL1" s="303"/>
      <c r="FM1" s="303"/>
      <c r="FN1" s="303"/>
      <c r="FO1" s="303"/>
      <c r="FP1" s="303"/>
      <c r="FQ1" s="303"/>
      <c r="FR1" s="304" t="s">
        <v>692</v>
      </c>
      <c r="FS1" s="304"/>
      <c r="FT1" s="304"/>
      <c r="FU1" s="304"/>
      <c r="FV1" s="304"/>
      <c r="FW1" s="304"/>
      <c r="FX1" s="304"/>
      <c r="FY1" s="304"/>
      <c r="FZ1" s="303" t="s">
        <v>643</v>
      </c>
      <c r="GA1" s="303"/>
      <c r="GB1" s="303"/>
      <c r="GC1" s="303"/>
      <c r="GD1" s="303"/>
      <c r="GE1" s="303"/>
      <c r="GF1" s="303"/>
      <c r="GG1" s="303"/>
      <c r="GH1" s="304" t="s">
        <v>644</v>
      </c>
      <c r="GI1" s="304"/>
      <c r="GJ1" s="304"/>
      <c r="GK1" s="304"/>
      <c r="GL1" s="304"/>
      <c r="GM1" s="304"/>
      <c r="GN1" s="304"/>
      <c r="GO1" s="304"/>
      <c r="GP1" s="303" t="s">
        <v>645</v>
      </c>
      <c r="GQ1" s="303"/>
      <c r="GR1" s="303"/>
      <c r="GS1" s="303"/>
      <c r="GT1" s="303"/>
      <c r="GU1" s="303"/>
      <c r="GV1" s="303"/>
      <c r="GW1" s="303"/>
      <c r="GX1" s="304" t="s">
        <v>646</v>
      </c>
      <c r="GY1" s="304"/>
      <c r="GZ1" s="304"/>
      <c r="HA1" s="304"/>
      <c r="HB1" s="304"/>
      <c r="HC1" s="304"/>
      <c r="HD1" s="304"/>
      <c r="HE1" s="304"/>
      <c r="HF1" s="303" t="s">
        <v>647</v>
      </c>
      <c r="HG1" s="303"/>
      <c r="HH1" s="303"/>
      <c r="HI1" s="303"/>
      <c r="HJ1" s="303"/>
      <c r="HK1" s="303"/>
      <c r="HL1" s="303"/>
      <c r="HM1" s="303"/>
      <c r="HN1" s="304" t="s">
        <v>648</v>
      </c>
      <c r="HO1" s="304"/>
      <c r="HP1" s="304"/>
      <c r="HQ1" s="304"/>
      <c r="HR1" s="304"/>
      <c r="HS1" s="304"/>
      <c r="HT1" s="304"/>
      <c r="HU1" s="304"/>
      <c r="HV1" s="303" t="s">
        <v>649</v>
      </c>
      <c r="HW1" s="303"/>
      <c r="HX1" s="303"/>
      <c r="HY1" s="303"/>
      <c r="HZ1" s="303"/>
      <c r="IA1" s="303"/>
      <c r="IB1" s="303"/>
      <c r="IC1" s="303"/>
      <c r="ID1" s="304" t="s">
        <v>650</v>
      </c>
      <c r="IE1" s="304"/>
      <c r="IF1" s="304"/>
      <c r="IG1" s="304"/>
      <c r="IH1" s="304"/>
      <c r="II1" s="304"/>
      <c r="IJ1" s="304"/>
      <c r="IK1" s="304"/>
      <c r="IL1" s="303" t="s">
        <v>651</v>
      </c>
      <c r="IM1" s="303"/>
      <c r="IN1" s="303"/>
      <c r="IO1" s="303"/>
      <c r="IP1" s="303"/>
      <c r="IQ1" s="303"/>
      <c r="IR1" s="303"/>
      <c r="IS1" s="303"/>
    </row>
    <row r="2" spans="1:253" x14ac:dyDescent="0.35">
      <c r="A2" s="94">
        <v>0</v>
      </c>
      <c r="B2" s="94"/>
      <c r="C2" s="94">
        <v>0</v>
      </c>
      <c r="D2" s="94"/>
      <c r="E2" s="94">
        <v>0</v>
      </c>
      <c r="F2" s="96" t="s">
        <v>780</v>
      </c>
      <c r="G2" s="96" t="s">
        <v>699</v>
      </c>
      <c r="H2" s="96" t="s">
        <v>693</v>
      </c>
      <c r="I2" s="96" t="s">
        <v>694</v>
      </c>
      <c r="J2" s="96" t="s">
        <v>736</v>
      </c>
      <c r="K2" s="96" t="s">
        <v>782</v>
      </c>
      <c r="L2" s="96" t="s">
        <v>778</v>
      </c>
      <c r="M2" s="180" t="s">
        <v>733</v>
      </c>
      <c r="N2" s="95" t="s">
        <v>735</v>
      </c>
      <c r="O2" s="95" t="s">
        <v>699</v>
      </c>
      <c r="P2" s="95" t="s">
        <v>693</v>
      </c>
      <c r="Q2" s="95" t="s">
        <v>694</v>
      </c>
      <c r="R2" s="95" t="s">
        <v>736</v>
      </c>
      <c r="S2" s="95" t="s">
        <v>782</v>
      </c>
      <c r="T2" s="95" t="s">
        <v>778</v>
      </c>
      <c r="U2" s="183" t="s">
        <v>733</v>
      </c>
      <c r="V2" s="96" t="s">
        <v>738</v>
      </c>
      <c r="W2" s="96" t="s">
        <v>699</v>
      </c>
      <c r="X2" s="96" t="s">
        <v>693</v>
      </c>
      <c r="Y2" s="96" t="s">
        <v>694</v>
      </c>
      <c r="Z2" s="96" t="s">
        <v>736</v>
      </c>
      <c r="AA2" s="96" t="s">
        <v>782</v>
      </c>
      <c r="AB2" s="96" t="s">
        <v>778</v>
      </c>
      <c r="AC2" s="180" t="s">
        <v>733</v>
      </c>
      <c r="AD2" s="95" t="s">
        <v>743</v>
      </c>
      <c r="AE2" s="95" t="s">
        <v>699</v>
      </c>
      <c r="AF2" s="95" t="s">
        <v>693</v>
      </c>
      <c r="AG2" s="95" t="s">
        <v>694</v>
      </c>
      <c r="AH2" s="95" t="s">
        <v>736</v>
      </c>
      <c r="AI2" s="95" t="s">
        <v>782</v>
      </c>
      <c r="AJ2" s="95" t="s">
        <v>778</v>
      </c>
      <c r="AK2" s="183" t="s">
        <v>733</v>
      </c>
      <c r="AL2" s="96" t="s">
        <v>744</v>
      </c>
      <c r="AM2" s="96" t="s">
        <v>699</v>
      </c>
      <c r="AN2" s="96" t="s">
        <v>693</v>
      </c>
      <c r="AO2" s="96" t="s">
        <v>694</v>
      </c>
      <c r="AP2" s="96" t="s">
        <v>736</v>
      </c>
      <c r="AQ2" s="96" t="s">
        <v>782</v>
      </c>
      <c r="AR2" s="96" t="s">
        <v>778</v>
      </c>
      <c r="AS2" s="96" t="s">
        <v>733</v>
      </c>
      <c r="AT2" s="95" t="s">
        <v>745</v>
      </c>
      <c r="AU2" s="95" t="s">
        <v>699</v>
      </c>
      <c r="AV2" s="95" t="s">
        <v>693</v>
      </c>
      <c r="AW2" s="95" t="s">
        <v>694</v>
      </c>
      <c r="AX2" s="95" t="s">
        <v>736</v>
      </c>
      <c r="AY2" s="95" t="s">
        <v>782</v>
      </c>
      <c r="AZ2" s="95" t="s">
        <v>778</v>
      </c>
      <c r="BA2" s="183" t="s">
        <v>733</v>
      </c>
      <c r="BB2" s="96" t="s">
        <v>746</v>
      </c>
      <c r="BC2" s="96" t="s">
        <v>699</v>
      </c>
      <c r="BD2" s="96" t="s">
        <v>693</v>
      </c>
      <c r="BE2" s="96" t="s">
        <v>694</v>
      </c>
      <c r="BF2" s="96" t="s">
        <v>736</v>
      </c>
      <c r="BG2" s="96" t="s">
        <v>782</v>
      </c>
      <c r="BH2" s="96" t="s">
        <v>778</v>
      </c>
      <c r="BI2" s="96" t="s">
        <v>733</v>
      </c>
      <c r="BJ2" s="95" t="s">
        <v>747</v>
      </c>
      <c r="BK2" s="95" t="s">
        <v>699</v>
      </c>
      <c r="BL2" s="95" t="s">
        <v>693</v>
      </c>
      <c r="BM2" s="95" t="s">
        <v>694</v>
      </c>
      <c r="BN2" s="95" t="s">
        <v>736</v>
      </c>
      <c r="BO2" s="95" t="s">
        <v>782</v>
      </c>
      <c r="BP2" s="95" t="s">
        <v>778</v>
      </c>
      <c r="BQ2" s="183" t="s">
        <v>733</v>
      </c>
      <c r="BR2" s="96" t="s">
        <v>748</v>
      </c>
      <c r="BS2" s="96" t="s">
        <v>699</v>
      </c>
      <c r="BT2" s="96" t="s">
        <v>693</v>
      </c>
      <c r="BU2" s="96" t="s">
        <v>694</v>
      </c>
      <c r="BV2" s="96" t="s">
        <v>736</v>
      </c>
      <c r="BW2" s="96" t="s">
        <v>782</v>
      </c>
      <c r="BX2" s="96" t="s">
        <v>778</v>
      </c>
      <c r="BY2" s="96" t="s">
        <v>733</v>
      </c>
      <c r="BZ2" s="95" t="s">
        <v>749</v>
      </c>
      <c r="CA2" s="95" t="s">
        <v>699</v>
      </c>
      <c r="CB2" s="95" t="s">
        <v>693</v>
      </c>
      <c r="CC2" s="95" t="s">
        <v>694</v>
      </c>
      <c r="CD2" s="95" t="s">
        <v>736</v>
      </c>
      <c r="CE2" s="95" t="s">
        <v>782</v>
      </c>
      <c r="CF2" s="95" t="s">
        <v>778</v>
      </c>
      <c r="CG2" s="183" t="s">
        <v>733</v>
      </c>
      <c r="CH2" s="96" t="s">
        <v>750</v>
      </c>
      <c r="CI2" s="96" t="s">
        <v>699</v>
      </c>
      <c r="CJ2" s="96" t="s">
        <v>693</v>
      </c>
      <c r="CK2" s="96" t="s">
        <v>694</v>
      </c>
      <c r="CL2" s="96" t="s">
        <v>736</v>
      </c>
      <c r="CM2" s="96" t="s">
        <v>782</v>
      </c>
      <c r="CN2" s="96" t="s">
        <v>778</v>
      </c>
      <c r="CO2" s="96" t="s">
        <v>733</v>
      </c>
      <c r="CP2" s="95" t="s">
        <v>751</v>
      </c>
      <c r="CQ2" s="96" t="s">
        <v>699</v>
      </c>
      <c r="CR2" s="96" t="s">
        <v>693</v>
      </c>
      <c r="CS2" s="96" t="s">
        <v>694</v>
      </c>
      <c r="CT2" s="96" t="s">
        <v>736</v>
      </c>
      <c r="CU2" s="96" t="s">
        <v>782</v>
      </c>
      <c r="CV2" s="96" t="s">
        <v>778</v>
      </c>
      <c r="CW2" s="96" t="s">
        <v>733</v>
      </c>
      <c r="CX2" s="98" t="s">
        <v>753</v>
      </c>
      <c r="CY2" s="98" t="s">
        <v>699</v>
      </c>
      <c r="CZ2" s="98" t="s">
        <v>693</v>
      </c>
      <c r="DA2" s="98" t="s">
        <v>694</v>
      </c>
      <c r="DB2" s="98" t="s">
        <v>736</v>
      </c>
      <c r="DC2" s="98" t="s">
        <v>782</v>
      </c>
      <c r="DD2" s="98" t="s">
        <v>778</v>
      </c>
      <c r="DE2" s="203" t="s">
        <v>733</v>
      </c>
      <c r="DF2" s="99" t="s">
        <v>754</v>
      </c>
      <c r="DG2" s="99" t="s">
        <v>699</v>
      </c>
      <c r="DH2" s="99" t="s">
        <v>693</v>
      </c>
      <c r="DI2" s="99" t="s">
        <v>694</v>
      </c>
      <c r="DJ2" s="99" t="s">
        <v>736</v>
      </c>
      <c r="DK2" s="99" t="s">
        <v>782</v>
      </c>
      <c r="DL2" s="99" t="s">
        <v>778</v>
      </c>
      <c r="DM2" s="99" t="s">
        <v>733</v>
      </c>
      <c r="DN2" s="98" t="s">
        <v>755</v>
      </c>
      <c r="DO2" s="98" t="s">
        <v>699</v>
      </c>
      <c r="DP2" s="98" t="s">
        <v>693</v>
      </c>
      <c r="DQ2" s="98" t="s">
        <v>694</v>
      </c>
      <c r="DR2" s="98" t="s">
        <v>736</v>
      </c>
      <c r="DS2" s="98" t="s">
        <v>782</v>
      </c>
      <c r="DT2" s="98" t="s">
        <v>778</v>
      </c>
      <c r="DU2" s="203" t="s">
        <v>733</v>
      </c>
      <c r="DV2" s="99" t="s">
        <v>759</v>
      </c>
      <c r="DW2" s="99" t="s">
        <v>699</v>
      </c>
      <c r="DX2" s="99" t="s">
        <v>693</v>
      </c>
      <c r="DY2" s="99" t="s">
        <v>694</v>
      </c>
      <c r="DZ2" s="99" t="s">
        <v>736</v>
      </c>
      <c r="EA2" s="99" t="s">
        <v>782</v>
      </c>
      <c r="EB2" s="99" t="s">
        <v>778</v>
      </c>
      <c r="EC2" s="99" t="s">
        <v>733</v>
      </c>
      <c r="ED2" s="98" t="s">
        <v>761</v>
      </c>
      <c r="EE2" s="98" t="s">
        <v>699</v>
      </c>
      <c r="EF2" s="98" t="s">
        <v>693</v>
      </c>
      <c r="EG2" s="98" t="s">
        <v>694</v>
      </c>
      <c r="EH2" s="98" t="s">
        <v>736</v>
      </c>
      <c r="EI2" s="98" t="s">
        <v>782</v>
      </c>
      <c r="EJ2" s="98" t="s">
        <v>778</v>
      </c>
      <c r="EK2" s="203" t="s">
        <v>733</v>
      </c>
      <c r="EL2" s="99" t="s">
        <v>763</v>
      </c>
      <c r="EM2" s="99" t="s">
        <v>699</v>
      </c>
      <c r="EN2" s="99" t="s">
        <v>693</v>
      </c>
      <c r="EO2" s="99" t="s">
        <v>694</v>
      </c>
      <c r="EP2" s="99" t="s">
        <v>736</v>
      </c>
      <c r="EQ2" s="99" t="s">
        <v>782</v>
      </c>
      <c r="ER2" s="99" t="s">
        <v>778</v>
      </c>
      <c r="ES2" s="99" t="s">
        <v>733</v>
      </c>
      <c r="ET2" s="100" t="s">
        <v>765</v>
      </c>
      <c r="EU2" s="100" t="s">
        <v>699</v>
      </c>
      <c r="EV2" s="100" t="s">
        <v>693</v>
      </c>
      <c r="EW2" s="100" t="s">
        <v>694</v>
      </c>
      <c r="EX2" s="100" t="s">
        <v>736</v>
      </c>
      <c r="EY2" s="100" t="s">
        <v>782</v>
      </c>
      <c r="EZ2" s="100" t="s">
        <v>778</v>
      </c>
      <c r="FA2" s="204" t="s">
        <v>733</v>
      </c>
      <c r="FB2" s="101" t="s">
        <v>766</v>
      </c>
      <c r="FC2" s="101" t="s">
        <v>699</v>
      </c>
      <c r="FD2" s="101" t="s">
        <v>693</v>
      </c>
      <c r="FE2" s="101" t="s">
        <v>694</v>
      </c>
      <c r="FF2" s="101" t="s">
        <v>736</v>
      </c>
      <c r="FG2" s="101" t="s">
        <v>782</v>
      </c>
      <c r="FH2" s="101" t="s">
        <v>778</v>
      </c>
      <c r="FI2" s="205" t="s">
        <v>733</v>
      </c>
      <c r="FJ2" s="100" t="s">
        <v>767</v>
      </c>
      <c r="FK2" s="100" t="s">
        <v>699</v>
      </c>
      <c r="FL2" s="100" t="s">
        <v>693</v>
      </c>
      <c r="FM2" s="100" t="s">
        <v>694</v>
      </c>
      <c r="FN2" s="100" t="s">
        <v>736</v>
      </c>
      <c r="FO2" s="100" t="s">
        <v>782</v>
      </c>
      <c r="FP2" s="100" t="s">
        <v>778</v>
      </c>
      <c r="FQ2" s="206" t="s">
        <v>733</v>
      </c>
      <c r="FR2" s="101" t="s">
        <v>768</v>
      </c>
      <c r="FS2" s="101" t="s">
        <v>699</v>
      </c>
      <c r="FT2" s="101" t="s">
        <v>693</v>
      </c>
      <c r="FU2" s="101" t="s">
        <v>694</v>
      </c>
      <c r="FV2" s="101" t="s">
        <v>736</v>
      </c>
      <c r="FW2" s="101" t="s">
        <v>782</v>
      </c>
      <c r="FX2" s="101" t="s">
        <v>778</v>
      </c>
      <c r="FY2" s="101" t="s">
        <v>733</v>
      </c>
      <c r="FZ2" s="100" t="s">
        <v>769</v>
      </c>
      <c r="GA2" s="100" t="s">
        <v>699</v>
      </c>
      <c r="GB2" s="100" t="s">
        <v>693</v>
      </c>
      <c r="GC2" s="100" t="s">
        <v>694</v>
      </c>
      <c r="GD2" s="100" t="s">
        <v>736</v>
      </c>
      <c r="GE2" s="100" t="s">
        <v>782</v>
      </c>
      <c r="GF2" s="100" t="s">
        <v>778</v>
      </c>
      <c r="GG2" s="204" t="s">
        <v>733</v>
      </c>
      <c r="GH2" s="101" t="s">
        <v>770</v>
      </c>
      <c r="GI2" s="101" t="s">
        <v>699</v>
      </c>
      <c r="GJ2" s="101" t="s">
        <v>693</v>
      </c>
      <c r="GK2" s="101" t="s">
        <v>694</v>
      </c>
      <c r="GL2" s="101" t="s">
        <v>736</v>
      </c>
      <c r="GM2" s="101" t="s">
        <v>782</v>
      </c>
      <c r="GN2" s="101" t="s">
        <v>778</v>
      </c>
      <c r="GO2" s="101" t="s">
        <v>733</v>
      </c>
      <c r="GP2" s="100" t="s">
        <v>771</v>
      </c>
      <c r="GQ2" s="100" t="s">
        <v>699</v>
      </c>
      <c r="GR2" s="100" t="s">
        <v>693</v>
      </c>
      <c r="GS2" s="100" t="s">
        <v>694</v>
      </c>
      <c r="GT2" s="100" t="s">
        <v>736</v>
      </c>
      <c r="GU2" s="100" t="s">
        <v>782</v>
      </c>
      <c r="GV2" s="100" t="s">
        <v>778</v>
      </c>
      <c r="GW2" s="204" t="s">
        <v>733</v>
      </c>
      <c r="GX2" s="101" t="s">
        <v>772</v>
      </c>
      <c r="GY2" s="101" t="s">
        <v>699</v>
      </c>
      <c r="GZ2" s="101" t="s">
        <v>693</v>
      </c>
      <c r="HA2" s="101" t="s">
        <v>694</v>
      </c>
      <c r="HB2" s="101" t="s">
        <v>736</v>
      </c>
      <c r="HC2" s="101" t="s">
        <v>782</v>
      </c>
      <c r="HD2" s="101" t="s">
        <v>778</v>
      </c>
      <c r="HE2" s="101" t="s">
        <v>733</v>
      </c>
      <c r="HF2" s="100" t="s">
        <v>773</v>
      </c>
      <c r="HG2" s="100" t="s">
        <v>699</v>
      </c>
      <c r="HH2" s="100" t="s">
        <v>693</v>
      </c>
      <c r="HI2" s="100" t="s">
        <v>694</v>
      </c>
      <c r="HJ2" s="100" t="s">
        <v>736</v>
      </c>
      <c r="HK2" s="100" t="s">
        <v>782</v>
      </c>
      <c r="HL2" s="100" t="s">
        <v>778</v>
      </c>
      <c r="HM2" s="204" t="s">
        <v>733</v>
      </c>
      <c r="HN2" s="101" t="s">
        <v>774</v>
      </c>
      <c r="HO2" s="101" t="s">
        <v>699</v>
      </c>
      <c r="HP2" s="101" t="s">
        <v>693</v>
      </c>
      <c r="HQ2" s="101" t="s">
        <v>694</v>
      </c>
      <c r="HR2" s="101" t="s">
        <v>736</v>
      </c>
      <c r="HS2" s="101" t="s">
        <v>782</v>
      </c>
      <c r="HT2" s="101" t="s">
        <v>778</v>
      </c>
      <c r="HU2" s="101" t="s">
        <v>733</v>
      </c>
      <c r="HV2" s="100" t="s">
        <v>775</v>
      </c>
      <c r="HW2" s="100" t="s">
        <v>699</v>
      </c>
      <c r="HX2" s="100" t="s">
        <v>693</v>
      </c>
      <c r="HY2" s="100" t="s">
        <v>694</v>
      </c>
      <c r="HZ2" s="100" t="s">
        <v>736</v>
      </c>
      <c r="IA2" s="100" t="s">
        <v>782</v>
      </c>
      <c r="IB2" s="100" t="s">
        <v>778</v>
      </c>
      <c r="IC2" s="204" t="s">
        <v>733</v>
      </c>
      <c r="ID2" s="101" t="s">
        <v>776</v>
      </c>
      <c r="IE2" s="101" t="s">
        <v>699</v>
      </c>
      <c r="IF2" s="101" t="s">
        <v>693</v>
      </c>
      <c r="IG2" s="101" t="s">
        <v>694</v>
      </c>
      <c r="IH2" s="101" t="s">
        <v>736</v>
      </c>
      <c r="II2" s="101" t="s">
        <v>782</v>
      </c>
      <c r="IJ2" s="101" t="s">
        <v>778</v>
      </c>
      <c r="IK2" s="101" t="s">
        <v>733</v>
      </c>
      <c r="IL2" s="100" t="s">
        <v>777</v>
      </c>
      <c r="IM2" s="100" t="s">
        <v>699</v>
      </c>
      <c r="IN2" s="100" t="s">
        <v>693</v>
      </c>
      <c r="IO2" s="100" t="s">
        <v>694</v>
      </c>
      <c r="IP2" s="100" t="s">
        <v>736</v>
      </c>
      <c r="IQ2" s="100" t="s">
        <v>700</v>
      </c>
      <c r="IR2" s="100" t="s">
        <v>778</v>
      </c>
      <c r="IS2" s="204" t="s">
        <v>733</v>
      </c>
    </row>
    <row r="3" spans="1:253" x14ac:dyDescent="0.35">
      <c r="A3" t="s">
        <v>3302</v>
      </c>
      <c r="B3" t="s">
        <v>828</v>
      </c>
      <c r="C3" t="s">
        <v>701</v>
      </c>
      <c r="D3" t="s">
        <v>1</v>
      </c>
      <c r="E3" t="s">
        <v>0</v>
      </c>
      <c r="F3" t="s">
        <v>8288</v>
      </c>
      <c r="G3" s="184">
        <v>35700000</v>
      </c>
      <c r="H3" s="185" t="s">
        <v>2933</v>
      </c>
      <c r="I3" s="185" t="s">
        <v>731</v>
      </c>
      <c r="J3" s="185">
        <v>2</v>
      </c>
      <c r="K3" s="185" t="s">
        <v>2941</v>
      </c>
      <c r="L3" s="185" t="s">
        <v>2940</v>
      </c>
      <c r="M3" s="198">
        <v>43522</v>
      </c>
      <c r="N3" s="195" t="s">
        <v>8289</v>
      </c>
      <c r="O3" s="187">
        <v>652867</v>
      </c>
      <c r="P3" s="187" t="s">
        <v>1146</v>
      </c>
      <c r="Q3" s="187" t="s">
        <v>732</v>
      </c>
      <c r="R3" s="187">
        <v>1</v>
      </c>
      <c r="S3" s="187" t="s">
        <v>1148</v>
      </c>
      <c r="T3" s="187" t="s">
        <v>1147</v>
      </c>
      <c r="U3" s="199">
        <v>43495</v>
      </c>
      <c r="V3" s="195" t="s">
        <v>8290</v>
      </c>
      <c r="W3" s="185">
        <v>35700000</v>
      </c>
      <c r="X3" s="185" t="s">
        <v>2933</v>
      </c>
      <c r="Y3" s="185" t="s">
        <v>730</v>
      </c>
      <c r="Z3" s="185">
        <v>3</v>
      </c>
      <c r="AA3" s="185" t="s">
        <v>2943</v>
      </c>
      <c r="AB3" s="185" t="s">
        <v>2940</v>
      </c>
      <c r="AC3" s="198">
        <v>43522</v>
      </c>
      <c r="AD3" s="195" t="s">
        <v>8291</v>
      </c>
      <c r="AE3" s="186">
        <v>35700000</v>
      </c>
      <c r="AF3" s="186" t="s">
        <v>2933</v>
      </c>
      <c r="AG3" s="186" t="s">
        <v>730</v>
      </c>
      <c r="AH3" s="186">
        <v>3</v>
      </c>
      <c r="AI3" s="186" t="s">
        <v>2942</v>
      </c>
      <c r="AJ3" s="186" t="s">
        <v>2940</v>
      </c>
      <c r="AK3" s="200">
        <v>43522</v>
      </c>
      <c r="AL3" s="195" t="s">
        <v>8292</v>
      </c>
      <c r="AM3" s="185">
        <v>4034000</v>
      </c>
      <c r="AN3" s="185" t="s">
        <v>7079</v>
      </c>
      <c r="AO3" s="185" t="s">
        <v>731</v>
      </c>
      <c r="AP3" s="185">
        <v>2</v>
      </c>
      <c r="AQ3" s="185" t="s">
        <v>7081</v>
      </c>
      <c r="AR3" s="185" t="s">
        <v>7080</v>
      </c>
      <c r="AS3" s="198">
        <v>43740</v>
      </c>
      <c r="AT3" s="186" t="s">
        <v>8293</v>
      </c>
      <c r="AU3" s="186">
        <v>2466</v>
      </c>
      <c r="AV3" s="186" t="s">
        <v>6574</v>
      </c>
      <c r="AW3" s="186" t="s">
        <v>731</v>
      </c>
      <c r="AX3" s="186">
        <v>2</v>
      </c>
      <c r="AY3" s="186" t="s">
        <v>6576</v>
      </c>
      <c r="AZ3" s="186" t="s">
        <v>6575</v>
      </c>
      <c r="BA3" s="200">
        <v>43698</v>
      </c>
      <c r="BB3" s="195" t="s">
        <v>8294</v>
      </c>
      <c r="BC3" s="185" t="s">
        <v>446</v>
      </c>
      <c r="BD3" s="185">
        <v>0</v>
      </c>
      <c r="BE3" s="185" t="s">
        <v>446</v>
      </c>
      <c r="BF3" s="185" t="s">
        <v>446</v>
      </c>
      <c r="BG3" s="185">
        <v>0</v>
      </c>
      <c r="BH3" s="185">
        <v>0</v>
      </c>
      <c r="BI3" s="198">
        <v>43495</v>
      </c>
      <c r="BJ3" s="186" t="s">
        <v>8295</v>
      </c>
      <c r="BK3" s="186">
        <v>36536</v>
      </c>
      <c r="BL3" s="186" t="s">
        <v>7642</v>
      </c>
      <c r="BM3" s="186" t="s">
        <v>731</v>
      </c>
      <c r="BN3" s="186">
        <v>2</v>
      </c>
      <c r="BO3" s="186" t="s">
        <v>7659</v>
      </c>
      <c r="BP3" s="186" t="s">
        <v>1354</v>
      </c>
      <c r="BQ3" s="200">
        <v>43787</v>
      </c>
      <c r="BR3" s="195" t="s">
        <v>8296</v>
      </c>
      <c r="BS3" s="185" t="s">
        <v>446</v>
      </c>
      <c r="BT3" s="185">
        <v>0</v>
      </c>
      <c r="BU3" s="185" t="s">
        <v>446</v>
      </c>
      <c r="BV3" s="185" t="s">
        <v>446</v>
      </c>
      <c r="BW3" s="185">
        <v>0</v>
      </c>
      <c r="BX3" s="185">
        <v>0</v>
      </c>
      <c r="BY3" s="198">
        <v>43495</v>
      </c>
      <c r="BZ3" s="186" t="s">
        <v>8297</v>
      </c>
      <c r="CA3" s="186" t="s">
        <v>446</v>
      </c>
      <c r="CB3" s="186" t="s">
        <v>446</v>
      </c>
      <c r="CC3" s="186" t="s">
        <v>446</v>
      </c>
      <c r="CD3" s="186" t="s">
        <v>446</v>
      </c>
      <c r="CE3" s="186" t="s">
        <v>446</v>
      </c>
      <c r="CF3" s="186" t="s">
        <v>446</v>
      </c>
      <c r="CG3" s="200">
        <v>43514</v>
      </c>
      <c r="CH3" s="195" t="s">
        <v>8298</v>
      </c>
      <c r="CI3" s="186" t="e">
        <v>#N/A</v>
      </c>
      <c r="CJ3" s="186" t="e">
        <v>#N/A</v>
      </c>
      <c r="CK3" s="186" t="e">
        <v>#N/A</v>
      </c>
      <c r="CL3" s="186" t="e">
        <v>#N/A</v>
      </c>
      <c r="CM3" s="186" t="e">
        <v>#N/A</v>
      </c>
      <c r="CN3" s="186" t="e">
        <v>#N/A</v>
      </c>
      <c r="CO3" s="192" t="e">
        <v>#N/A</v>
      </c>
      <c r="CP3" s="186" t="s">
        <v>8299</v>
      </c>
      <c r="CQ3" s="185">
        <v>13114</v>
      </c>
      <c r="CR3" s="185" t="s">
        <v>1156</v>
      </c>
      <c r="CS3" s="185" t="s">
        <v>731</v>
      </c>
      <c r="CT3" s="185">
        <v>2</v>
      </c>
      <c r="CU3" s="185" t="s">
        <v>1157</v>
      </c>
      <c r="CV3" s="185" t="s">
        <v>1158</v>
      </c>
      <c r="CW3" s="198">
        <v>43495</v>
      </c>
      <c r="CX3" s="186" t="s">
        <v>8300</v>
      </c>
      <c r="CY3" s="186">
        <v>6410000</v>
      </c>
      <c r="CZ3" s="186" t="s">
        <v>2933</v>
      </c>
      <c r="DA3" s="186" t="s">
        <v>731</v>
      </c>
      <c r="DB3" s="186">
        <v>2</v>
      </c>
      <c r="DC3" s="186" t="s">
        <v>4701</v>
      </c>
      <c r="DD3" s="186" t="s">
        <v>2940</v>
      </c>
      <c r="DE3" s="192">
        <v>43585</v>
      </c>
      <c r="DF3" s="186" t="s">
        <v>8301</v>
      </c>
      <c r="DG3" s="185">
        <v>3730000</v>
      </c>
      <c r="DH3" s="185" t="s">
        <v>2933</v>
      </c>
      <c r="DI3" s="185" t="s">
        <v>731</v>
      </c>
      <c r="DJ3" s="185">
        <v>2</v>
      </c>
      <c r="DK3" s="185" t="s">
        <v>4702</v>
      </c>
      <c r="DL3" s="185" t="s">
        <v>2940</v>
      </c>
      <c r="DM3" s="198">
        <v>43585</v>
      </c>
      <c r="DN3" s="186" t="s">
        <v>8302</v>
      </c>
      <c r="DO3" s="186">
        <v>29290000</v>
      </c>
      <c r="DP3" s="186" t="s">
        <v>2933</v>
      </c>
      <c r="DQ3" s="186" t="s">
        <v>731</v>
      </c>
      <c r="DR3" s="186">
        <v>2</v>
      </c>
      <c r="DS3" s="186" t="s">
        <v>4700</v>
      </c>
      <c r="DT3" s="186" t="s">
        <v>2940</v>
      </c>
      <c r="DU3" s="200">
        <v>43585</v>
      </c>
      <c r="DV3" s="195" t="s">
        <v>8303</v>
      </c>
      <c r="DW3" s="185">
        <v>2680000</v>
      </c>
      <c r="DX3" s="185" t="s">
        <v>2933</v>
      </c>
      <c r="DY3" s="185" t="s">
        <v>731</v>
      </c>
      <c r="DZ3" s="185">
        <v>2</v>
      </c>
      <c r="EA3" s="185" t="s">
        <v>4701</v>
      </c>
      <c r="EB3" s="185" t="s">
        <v>2940</v>
      </c>
      <c r="EC3" s="198">
        <v>43585</v>
      </c>
      <c r="ED3" s="186" t="s">
        <v>8301</v>
      </c>
      <c r="EE3" s="186">
        <v>3730000</v>
      </c>
      <c r="EF3" s="186" t="s">
        <v>2933</v>
      </c>
      <c r="EG3" s="186" t="s">
        <v>731</v>
      </c>
      <c r="EH3" s="186">
        <v>2</v>
      </c>
      <c r="EI3" s="186" t="s">
        <v>4702</v>
      </c>
      <c r="EJ3" s="186" t="s">
        <v>2940</v>
      </c>
      <c r="EK3" s="200">
        <v>43585</v>
      </c>
      <c r="EL3" s="195" t="s">
        <v>8304</v>
      </c>
      <c r="EM3" s="185">
        <v>0</v>
      </c>
      <c r="EN3" s="185" t="s">
        <v>1160</v>
      </c>
      <c r="EO3" s="185" t="s">
        <v>731</v>
      </c>
      <c r="EP3" s="185">
        <v>2</v>
      </c>
      <c r="EQ3" s="185" t="s">
        <v>1162</v>
      </c>
      <c r="ER3" s="185" t="s">
        <v>1159</v>
      </c>
      <c r="ES3" s="198">
        <v>43495</v>
      </c>
      <c r="ET3" s="186" t="s">
        <v>8305</v>
      </c>
      <c r="EU3" s="186">
        <v>36536</v>
      </c>
      <c r="EV3" s="186" t="s">
        <v>7642</v>
      </c>
      <c r="EW3" s="186" t="s">
        <v>731</v>
      </c>
      <c r="EX3" s="186">
        <v>2</v>
      </c>
      <c r="EY3" s="186" t="s">
        <v>7659</v>
      </c>
      <c r="EZ3" s="186" t="s">
        <v>1354</v>
      </c>
      <c r="FA3" s="200">
        <v>43787</v>
      </c>
      <c r="FB3" s="195" t="s">
        <v>8306</v>
      </c>
      <c r="FC3" s="185">
        <v>5</v>
      </c>
      <c r="FD3" s="185">
        <v>0</v>
      </c>
      <c r="FE3" s="185" t="s">
        <v>732</v>
      </c>
      <c r="FF3" s="185">
        <v>1</v>
      </c>
      <c r="FG3" s="185" t="s">
        <v>1163</v>
      </c>
      <c r="FH3" s="185">
        <v>0</v>
      </c>
      <c r="FI3" s="198">
        <v>43495</v>
      </c>
      <c r="FJ3" s="195" t="s">
        <v>8307</v>
      </c>
      <c r="FK3" s="186" t="s">
        <v>446</v>
      </c>
      <c r="FL3" s="186">
        <v>0</v>
      </c>
      <c r="FM3" s="186" t="s">
        <v>446</v>
      </c>
      <c r="FN3" s="186" t="s">
        <v>446</v>
      </c>
      <c r="FO3" s="186">
        <v>0</v>
      </c>
      <c r="FP3" s="186">
        <v>0</v>
      </c>
      <c r="FQ3" s="200">
        <v>43495</v>
      </c>
      <c r="FR3" s="195" t="s">
        <v>8308</v>
      </c>
      <c r="FS3" s="185" t="s">
        <v>446</v>
      </c>
      <c r="FT3" s="185">
        <v>0</v>
      </c>
      <c r="FU3" s="185" t="s">
        <v>446</v>
      </c>
      <c r="FV3" s="185" t="s">
        <v>446</v>
      </c>
      <c r="FW3" s="185">
        <v>0</v>
      </c>
      <c r="FX3" s="185">
        <v>0</v>
      </c>
      <c r="FY3" s="198">
        <v>43495</v>
      </c>
      <c r="FZ3" s="186" t="s">
        <v>8309</v>
      </c>
      <c r="GA3" s="186">
        <v>0</v>
      </c>
      <c r="GB3" s="186" t="s">
        <v>7229</v>
      </c>
      <c r="GC3" s="186" t="s">
        <v>731</v>
      </c>
      <c r="GD3" s="186">
        <v>2</v>
      </c>
      <c r="GE3" s="186" t="s">
        <v>7600</v>
      </c>
      <c r="GF3" s="186" t="s">
        <v>7616</v>
      </c>
      <c r="GG3" s="200">
        <v>43767</v>
      </c>
      <c r="GH3" s="195" t="s">
        <v>8310</v>
      </c>
      <c r="GI3" s="185">
        <v>3</v>
      </c>
      <c r="GJ3" s="185" t="s">
        <v>7229</v>
      </c>
      <c r="GK3" s="185" t="s">
        <v>732</v>
      </c>
      <c r="GL3" s="185">
        <v>1</v>
      </c>
      <c r="GM3" s="185" t="s">
        <v>7600</v>
      </c>
      <c r="GN3" s="185" t="s">
        <v>7616</v>
      </c>
      <c r="GO3" s="198">
        <v>43767</v>
      </c>
      <c r="GP3" s="186" t="s">
        <v>8311</v>
      </c>
      <c r="GQ3" s="186">
        <v>2</v>
      </c>
      <c r="GR3" s="186" t="s">
        <v>7229</v>
      </c>
      <c r="GS3" s="186" t="s">
        <v>731</v>
      </c>
      <c r="GT3" s="186">
        <v>2</v>
      </c>
      <c r="GU3" s="186" t="s">
        <v>7600</v>
      </c>
      <c r="GV3" s="186" t="s">
        <v>7616</v>
      </c>
      <c r="GW3" s="200">
        <v>43767</v>
      </c>
      <c r="GX3" s="195" t="s">
        <v>8312</v>
      </c>
      <c r="GY3" s="185">
        <v>3</v>
      </c>
      <c r="GZ3" s="185" t="s">
        <v>7229</v>
      </c>
      <c r="HA3" s="185" t="s">
        <v>732</v>
      </c>
      <c r="HB3" s="185">
        <v>1</v>
      </c>
      <c r="HC3" s="185" t="s">
        <v>7600</v>
      </c>
      <c r="HD3" s="185" t="s">
        <v>7616</v>
      </c>
      <c r="HE3" s="198">
        <v>43767</v>
      </c>
      <c r="HF3" s="186" t="s">
        <v>8313</v>
      </c>
      <c r="HG3" s="186">
        <v>0</v>
      </c>
      <c r="HH3" s="186" t="s">
        <v>7229</v>
      </c>
      <c r="HI3" s="186" t="s">
        <v>731</v>
      </c>
      <c r="HJ3" s="186">
        <v>2</v>
      </c>
      <c r="HK3" s="186" t="s">
        <v>7600</v>
      </c>
      <c r="HL3" s="186" t="s">
        <v>7616</v>
      </c>
      <c r="HM3" s="200">
        <v>43767</v>
      </c>
      <c r="HN3" s="195" t="s">
        <v>8314</v>
      </c>
      <c r="HO3" s="185">
        <v>3</v>
      </c>
      <c r="HP3" s="185" t="s">
        <v>7229</v>
      </c>
      <c r="HQ3" s="185" t="s">
        <v>732</v>
      </c>
      <c r="HR3" s="185">
        <v>1</v>
      </c>
      <c r="HS3" s="185" t="s">
        <v>7600</v>
      </c>
      <c r="HT3" s="185" t="s">
        <v>7616</v>
      </c>
      <c r="HU3" s="198">
        <v>43767</v>
      </c>
      <c r="HV3" s="186" t="s">
        <v>8315</v>
      </c>
      <c r="HW3" s="186">
        <v>3</v>
      </c>
      <c r="HX3" s="186" t="s">
        <v>7229</v>
      </c>
      <c r="HY3" s="186" t="s">
        <v>732</v>
      </c>
      <c r="HZ3" s="186">
        <v>1</v>
      </c>
      <c r="IA3" s="186" t="s">
        <v>7600</v>
      </c>
      <c r="IB3" s="186" t="s">
        <v>7616</v>
      </c>
      <c r="IC3" s="200">
        <v>43767</v>
      </c>
      <c r="ID3" s="195" t="s">
        <v>8316</v>
      </c>
      <c r="IE3" s="185">
        <v>3</v>
      </c>
      <c r="IF3" s="185" t="s">
        <v>7229</v>
      </c>
      <c r="IG3" s="185" t="s">
        <v>731</v>
      </c>
      <c r="IH3" s="185">
        <v>2</v>
      </c>
      <c r="II3" s="185" t="s">
        <v>7600</v>
      </c>
      <c r="IJ3" s="185" t="s">
        <v>7616</v>
      </c>
      <c r="IK3" s="198">
        <v>43767</v>
      </c>
      <c r="IL3" s="186" t="s">
        <v>8317</v>
      </c>
      <c r="IM3" s="186">
        <v>2</v>
      </c>
      <c r="IN3" s="186" t="s">
        <v>7229</v>
      </c>
      <c r="IO3" s="186" t="s">
        <v>732</v>
      </c>
      <c r="IP3" s="186">
        <v>1</v>
      </c>
      <c r="IQ3" s="186" t="s">
        <v>7600</v>
      </c>
      <c r="IR3" s="186" t="s">
        <v>7616</v>
      </c>
      <c r="IS3" s="200">
        <v>43767</v>
      </c>
    </row>
    <row r="4" spans="1:253" x14ac:dyDescent="0.35">
      <c r="A4" t="s">
        <v>1262</v>
      </c>
      <c r="B4" t="s">
        <v>4377</v>
      </c>
      <c r="C4" t="s">
        <v>822</v>
      </c>
      <c r="D4" t="s">
        <v>5</v>
      </c>
      <c r="E4" t="s">
        <v>4</v>
      </c>
      <c r="F4" t="s">
        <v>8318</v>
      </c>
      <c r="G4" s="184">
        <v>33263000</v>
      </c>
      <c r="H4" s="185" t="s">
        <v>2296</v>
      </c>
      <c r="I4" s="185" t="s">
        <v>731</v>
      </c>
      <c r="J4" s="185">
        <v>2</v>
      </c>
      <c r="K4" s="185" t="s">
        <v>2298</v>
      </c>
      <c r="L4" s="185" t="s">
        <v>2297</v>
      </c>
      <c r="M4" s="198">
        <v>43511</v>
      </c>
      <c r="N4" s="196" t="s">
        <v>8319</v>
      </c>
      <c r="O4" s="187">
        <v>2381000</v>
      </c>
      <c r="P4" s="187" t="s">
        <v>1603</v>
      </c>
      <c r="Q4" s="187" t="s">
        <v>5204</v>
      </c>
      <c r="R4" s="187">
        <v>2</v>
      </c>
      <c r="S4" s="187" t="s">
        <v>7873</v>
      </c>
      <c r="T4" s="187" t="s">
        <v>2300</v>
      </c>
      <c r="U4" s="199">
        <v>43798</v>
      </c>
      <c r="V4" s="196" t="s">
        <v>8320</v>
      </c>
      <c r="W4" s="185">
        <v>33263000</v>
      </c>
      <c r="X4" s="185" t="s">
        <v>2296</v>
      </c>
      <c r="Y4" s="185" t="s">
        <v>5204</v>
      </c>
      <c r="Z4" s="185">
        <v>2</v>
      </c>
      <c r="AA4" s="185" t="s">
        <v>7873</v>
      </c>
      <c r="AB4" s="185" t="s">
        <v>7867</v>
      </c>
      <c r="AC4" s="198">
        <v>43798</v>
      </c>
      <c r="AD4" s="196" t="s">
        <v>8321</v>
      </c>
      <c r="AE4" s="186" t="s">
        <v>446</v>
      </c>
      <c r="AF4" s="186">
        <v>0</v>
      </c>
      <c r="AG4" s="186" t="s">
        <v>731</v>
      </c>
      <c r="AH4" s="186">
        <v>2</v>
      </c>
      <c r="AI4" s="186" t="s">
        <v>2302</v>
      </c>
      <c r="AJ4" s="186">
        <v>0</v>
      </c>
      <c r="AK4" s="200">
        <v>43511</v>
      </c>
      <c r="AL4" s="196" t="s">
        <v>8322</v>
      </c>
      <c r="AM4" s="185" t="s">
        <v>446</v>
      </c>
      <c r="AN4" s="185">
        <v>0</v>
      </c>
      <c r="AO4" s="185" t="s">
        <v>731</v>
      </c>
      <c r="AP4" s="185">
        <v>2</v>
      </c>
      <c r="AQ4" s="185" t="s">
        <v>889</v>
      </c>
      <c r="AR4" s="185">
        <v>0</v>
      </c>
      <c r="AS4" s="198">
        <v>43511</v>
      </c>
      <c r="AT4" s="189" t="s">
        <v>8323</v>
      </c>
      <c r="AU4" s="186" t="s">
        <v>446</v>
      </c>
      <c r="AV4" s="186" t="s">
        <v>446</v>
      </c>
      <c r="AW4" s="186" t="s">
        <v>446</v>
      </c>
      <c r="AX4" s="186" t="s">
        <v>446</v>
      </c>
      <c r="AY4" s="186" t="s">
        <v>446</v>
      </c>
      <c r="AZ4" s="186" t="s">
        <v>446</v>
      </c>
      <c r="BA4" s="200">
        <v>43798</v>
      </c>
      <c r="BB4" s="196" t="s">
        <v>8324</v>
      </c>
      <c r="BC4" s="185" t="s">
        <v>446</v>
      </c>
      <c r="BD4" s="185" t="s">
        <v>446</v>
      </c>
      <c r="BE4" s="185" t="s">
        <v>446</v>
      </c>
      <c r="BF4" s="185" t="s">
        <v>446</v>
      </c>
      <c r="BG4" s="185" t="s">
        <v>446</v>
      </c>
      <c r="BH4" s="185" t="s">
        <v>446</v>
      </c>
      <c r="BI4" s="198">
        <v>43798</v>
      </c>
      <c r="BJ4" s="189" t="s">
        <v>8325</v>
      </c>
      <c r="BK4" s="189">
        <v>30</v>
      </c>
      <c r="BL4" s="189" t="s">
        <v>7852</v>
      </c>
      <c r="BM4" s="189" t="s">
        <v>7239</v>
      </c>
      <c r="BN4" s="189" t="b">
        <v>0</v>
      </c>
      <c r="BO4" s="189" t="s">
        <v>7250</v>
      </c>
      <c r="BP4" s="186" t="s">
        <v>2611</v>
      </c>
      <c r="BQ4" s="201">
        <v>43798</v>
      </c>
      <c r="BR4" s="196" t="s">
        <v>8326</v>
      </c>
      <c r="BS4" s="188">
        <v>0</v>
      </c>
      <c r="BT4" s="188">
        <v>0</v>
      </c>
      <c r="BU4" s="188" t="s">
        <v>731</v>
      </c>
      <c r="BV4" s="188">
        <v>2</v>
      </c>
      <c r="BW4" s="188" t="s">
        <v>2307</v>
      </c>
      <c r="BX4" s="188">
        <v>0</v>
      </c>
      <c r="BY4" s="198">
        <v>43511</v>
      </c>
      <c r="BZ4" s="189" t="s">
        <v>8327</v>
      </c>
      <c r="CA4" s="189">
        <v>0</v>
      </c>
      <c r="CB4" s="189">
        <v>0</v>
      </c>
      <c r="CC4" s="189" t="s">
        <v>731</v>
      </c>
      <c r="CD4" s="189">
        <v>2</v>
      </c>
      <c r="CE4" s="189" t="s">
        <v>2307</v>
      </c>
      <c r="CF4" s="189">
        <v>0</v>
      </c>
      <c r="CG4" s="201">
        <v>43511</v>
      </c>
      <c r="CH4" s="196" t="s">
        <v>8328</v>
      </c>
      <c r="CI4" s="189" t="e">
        <v>#N/A</v>
      </c>
      <c r="CJ4" s="189" t="e">
        <v>#N/A</v>
      </c>
      <c r="CK4" s="189" t="e">
        <v>#N/A</v>
      </c>
      <c r="CL4" s="189" t="e">
        <v>#N/A</v>
      </c>
      <c r="CM4" s="189" t="e">
        <v>#N/A</v>
      </c>
      <c r="CN4" s="189" t="e">
        <v>#N/A</v>
      </c>
      <c r="CO4" s="193" t="e">
        <v>#N/A</v>
      </c>
      <c r="CP4" s="189" t="s">
        <v>8329</v>
      </c>
      <c r="CQ4" s="188" t="s">
        <v>888</v>
      </c>
      <c r="CR4" s="188">
        <v>0</v>
      </c>
      <c r="CS4" s="188" t="s">
        <v>731</v>
      </c>
      <c r="CT4" s="188">
        <v>2</v>
      </c>
      <c r="CU4" s="188" t="s">
        <v>889</v>
      </c>
      <c r="CV4" s="188">
        <v>0</v>
      </c>
      <c r="CW4" s="198">
        <v>43511</v>
      </c>
      <c r="CX4" s="189" t="s">
        <v>8330</v>
      </c>
      <c r="CY4" s="186" t="s">
        <v>446</v>
      </c>
      <c r="CZ4" s="186" t="s">
        <v>446</v>
      </c>
      <c r="DA4" s="186" t="s">
        <v>446</v>
      </c>
      <c r="DB4" s="186" t="s">
        <v>446</v>
      </c>
      <c r="DC4" s="186" t="s">
        <v>7874</v>
      </c>
      <c r="DD4" s="186" t="s">
        <v>446</v>
      </c>
      <c r="DE4" s="192">
        <v>43798</v>
      </c>
      <c r="DF4" s="196" t="s">
        <v>8331</v>
      </c>
      <c r="DG4" s="185" t="s">
        <v>446</v>
      </c>
      <c r="DH4" s="188" t="s">
        <v>446</v>
      </c>
      <c r="DI4" s="188" t="s">
        <v>446</v>
      </c>
      <c r="DJ4" s="188" t="s">
        <v>446</v>
      </c>
      <c r="DK4" s="188" t="s">
        <v>7874</v>
      </c>
      <c r="DL4" s="188" t="s">
        <v>446</v>
      </c>
      <c r="DM4" s="198">
        <v>43798</v>
      </c>
      <c r="DN4" s="189" t="s">
        <v>8332</v>
      </c>
      <c r="DO4" s="186" t="s">
        <v>446</v>
      </c>
      <c r="DP4" s="189" t="s">
        <v>446</v>
      </c>
      <c r="DQ4" s="189" t="s">
        <v>446</v>
      </c>
      <c r="DR4" s="189" t="s">
        <v>446</v>
      </c>
      <c r="DS4" s="189" t="s">
        <v>7874</v>
      </c>
      <c r="DT4" s="189" t="s">
        <v>446</v>
      </c>
      <c r="DU4" s="201">
        <v>43798</v>
      </c>
      <c r="DV4" s="196" t="s">
        <v>8333</v>
      </c>
      <c r="DW4" s="185" t="s">
        <v>446</v>
      </c>
      <c r="DX4" s="188" t="s">
        <v>446</v>
      </c>
      <c r="DY4" s="188" t="s">
        <v>446</v>
      </c>
      <c r="DZ4" s="188" t="s">
        <v>446</v>
      </c>
      <c r="EA4" s="188" t="s">
        <v>7874</v>
      </c>
      <c r="EB4" s="188" t="s">
        <v>446</v>
      </c>
      <c r="EC4" s="198">
        <v>43798</v>
      </c>
      <c r="ED4" s="189" t="s">
        <v>8334</v>
      </c>
      <c r="EE4" s="186" t="s">
        <v>446</v>
      </c>
      <c r="EF4" s="189" t="s">
        <v>446</v>
      </c>
      <c r="EG4" s="189" t="s">
        <v>446</v>
      </c>
      <c r="EH4" s="189" t="s">
        <v>446</v>
      </c>
      <c r="EI4" s="189" t="s">
        <v>7874</v>
      </c>
      <c r="EJ4" s="189" t="s">
        <v>446</v>
      </c>
      <c r="EK4" s="201">
        <v>43798</v>
      </c>
      <c r="EL4" s="196" t="s">
        <v>8335</v>
      </c>
      <c r="EM4" s="185" t="s">
        <v>446</v>
      </c>
      <c r="EN4" s="188" t="s">
        <v>446</v>
      </c>
      <c r="EO4" s="188" t="s">
        <v>446</v>
      </c>
      <c r="EP4" s="188" t="s">
        <v>446</v>
      </c>
      <c r="EQ4" s="188" t="s">
        <v>7874</v>
      </c>
      <c r="ER4" s="188" t="s">
        <v>446</v>
      </c>
      <c r="ES4" s="198">
        <v>43798</v>
      </c>
      <c r="ET4" s="189" t="s">
        <v>8336</v>
      </c>
      <c r="EU4" s="189">
        <v>30</v>
      </c>
      <c r="EV4" s="189" t="s">
        <v>7852</v>
      </c>
      <c r="EW4" s="189" t="s">
        <v>7239</v>
      </c>
      <c r="EX4" s="189" t="b">
        <v>0</v>
      </c>
      <c r="EY4" s="189" t="s">
        <v>7250</v>
      </c>
      <c r="EZ4" s="189" t="s">
        <v>2611</v>
      </c>
      <c r="FA4" s="201">
        <v>43798</v>
      </c>
      <c r="FB4" s="196" t="s">
        <v>8337</v>
      </c>
      <c r="FC4" s="188">
        <v>1</v>
      </c>
      <c r="FD4" s="188">
        <v>0</v>
      </c>
      <c r="FE4" s="188" t="s">
        <v>731</v>
      </c>
      <c r="FF4" s="188">
        <v>2</v>
      </c>
      <c r="FG4" s="188" t="s">
        <v>2103</v>
      </c>
      <c r="FH4" s="188">
        <v>0</v>
      </c>
      <c r="FI4" s="198">
        <v>43511</v>
      </c>
      <c r="FJ4" s="196" t="s">
        <v>8338</v>
      </c>
      <c r="FK4" s="189" t="s">
        <v>888</v>
      </c>
      <c r="FL4" s="189">
        <v>0</v>
      </c>
      <c r="FM4" s="189" t="s">
        <v>731</v>
      </c>
      <c r="FN4" s="189">
        <v>2</v>
      </c>
      <c r="FO4" s="189" t="s">
        <v>2309</v>
      </c>
      <c r="FP4" s="186">
        <v>0</v>
      </c>
      <c r="FQ4" s="200">
        <v>43511</v>
      </c>
      <c r="FR4" s="196" t="s">
        <v>8339</v>
      </c>
      <c r="FS4" s="188" t="s">
        <v>888</v>
      </c>
      <c r="FT4" s="188">
        <v>0</v>
      </c>
      <c r="FU4" s="188" t="s">
        <v>731</v>
      </c>
      <c r="FV4" s="188">
        <v>2</v>
      </c>
      <c r="FW4" s="188" t="s">
        <v>2309</v>
      </c>
      <c r="FX4" s="188">
        <v>0</v>
      </c>
      <c r="FY4" s="198">
        <v>43511</v>
      </c>
      <c r="FZ4" s="189" t="s">
        <v>8340</v>
      </c>
      <c r="GA4" s="189">
        <v>0</v>
      </c>
      <c r="GB4" s="189" t="s">
        <v>7229</v>
      </c>
      <c r="GC4" s="189" t="s">
        <v>5204</v>
      </c>
      <c r="GD4" s="189">
        <v>2</v>
      </c>
      <c r="GE4" s="189" t="s">
        <v>7600</v>
      </c>
      <c r="GF4" s="189" t="s">
        <v>7616</v>
      </c>
      <c r="GG4" s="201">
        <v>43767</v>
      </c>
      <c r="GH4" s="196" t="s">
        <v>8341</v>
      </c>
      <c r="GI4" s="188">
        <v>0</v>
      </c>
      <c r="GJ4" s="188" t="s">
        <v>7229</v>
      </c>
      <c r="GK4" s="188" t="s">
        <v>5204</v>
      </c>
      <c r="GL4" s="188">
        <v>2</v>
      </c>
      <c r="GM4" s="188" t="s">
        <v>7600</v>
      </c>
      <c r="GN4" s="188" t="s">
        <v>7616</v>
      </c>
      <c r="GO4" s="198">
        <v>43767</v>
      </c>
      <c r="GP4" s="189" t="s">
        <v>8342</v>
      </c>
      <c r="GQ4" s="189">
        <v>0</v>
      </c>
      <c r="GR4" s="189" t="s">
        <v>7229</v>
      </c>
      <c r="GS4" s="189" t="s">
        <v>5204</v>
      </c>
      <c r="GT4" s="189">
        <v>2</v>
      </c>
      <c r="GU4" s="189" t="s">
        <v>7600</v>
      </c>
      <c r="GV4" s="189" t="s">
        <v>7616</v>
      </c>
      <c r="GW4" s="201">
        <v>43767</v>
      </c>
      <c r="GX4" s="196" t="s">
        <v>8343</v>
      </c>
      <c r="GY4" s="188">
        <v>0</v>
      </c>
      <c r="GZ4" s="188" t="s">
        <v>7229</v>
      </c>
      <c r="HA4" s="188" t="s">
        <v>5204</v>
      </c>
      <c r="HB4" s="188">
        <v>2</v>
      </c>
      <c r="HC4" s="188" t="s">
        <v>7600</v>
      </c>
      <c r="HD4" s="188" t="s">
        <v>7616</v>
      </c>
      <c r="HE4" s="198">
        <v>43767</v>
      </c>
      <c r="HF4" s="189" t="s">
        <v>8344</v>
      </c>
      <c r="HG4" s="189">
        <v>0</v>
      </c>
      <c r="HH4" s="189" t="s">
        <v>7229</v>
      </c>
      <c r="HI4" s="189" t="s">
        <v>5204</v>
      </c>
      <c r="HJ4" s="189">
        <v>2</v>
      </c>
      <c r="HK4" s="189" t="s">
        <v>7600</v>
      </c>
      <c r="HL4" s="189" t="s">
        <v>7616</v>
      </c>
      <c r="HM4" s="201">
        <v>43767</v>
      </c>
      <c r="HN4" s="196" t="s">
        <v>8345</v>
      </c>
      <c r="HO4" s="188">
        <v>0</v>
      </c>
      <c r="HP4" s="188" t="s">
        <v>7229</v>
      </c>
      <c r="HQ4" s="188" t="s">
        <v>5204</v>
      </c>
      <c r="HR4" s="188">
        <v>2</v>
      </c>
      <c r="HS4" s="188" t="s">
        <v>7600</v>
      </c>
      <c r="HT4" s="188" t="s">
        <v>7616</v>
      </c>
      <c r="HU4" s="198">
        <v>43767</v>
      </c>
      <c r="HV4" s="189" t="s">
        <v>8346</v>
      </c>
      <c r="HW4" s="189">
        <v>0</v>
      </c>
      <c r="HX4" s="189" t="s">
        <v>7229</v>
      </c>
      <c r="HY4" s="189" t="s">
        <v>5204</v>
      </c>
      <c r="HZ4" s="189">
        <v>2</v>
      </c>
      <c r="IA4" s="189" t="s">
        <v>7600</v>
      </c>
      <c r="IB4" s="189" t="s">
        <v>7616</v>
      </c>
      <c r="IC4" s="201">
        <v>43767</v>
      </c>
      <c r="ID4" s="196" t="s">
        <v>8347</v>
      </c>
      <c r="IE4" s="188">
        <v>1</v>
      </c>
      <c r="IF4" s="188" t="s">
        <v>7229</v>
      </c>
      <c r="IG4" s="188" t="s">
        <v>5204</v>
      </c>
      <c r="IH4" s="188">
        <v>2</v>
      </c>
      <c r="II4" s="188" t="s">
        <v>7600</v>
      </c>
      <c r="IJ4" s="188" t="s">
        <v>7616</v>
      </c>
      <c r="IK4" s="198">
        <v>43767</v>
      </c>
      <c r="IL4" s="189" t="s">
        <v>8348</v>
      </c>
      <c r="IM4" s="189">
        <v>0</v>
      </c>
      <c r="IN4" s="189" t="s">
        <v>7229</v>
      </c>
      <c r="IO4" s="189" t="s">
        <v>5204</v>
      </c>
      <c r="IP4" s="189">
        <v>2</v>
      </c>
      <c r="IQ4" s="189" t="s">
        <v>7600</v>
      </c>
      <c r="IR4" s="189" t="s">
        <v>7616</v>
      </c>
      <c r="IS4" s="201">
        <v>43767</v>
      </c>
    </row>
    <row r="5" spans="1:253" x14ac:dyDescent="0.35">
      <c r="A5" t="s">
        <v>1701</v>
      </c>
      <c r="B5" t="s">
        <v>4377</v>
      </c>
      <c r="C5" t="s">
        <v>1703</v>
      </c>
      <c r="D5" t="s">
        <v>5</v>
      </c>
      <c r="E5" t="s">
        <v>4</v>
      </c>
      <c r="F5" t="s">
        <v>8349</v>
      </c>
      <c r="G5" s="184">
        <v>33263000</v>
      </c>
      <c r="H5" s="185" t="s">
        <v>2296</v>
      </c>
      <c r="I5" s="185" t="s">
        <v>731</v>
      </c>
      <c r="J5" s="185">
        <v>2</v>
      </c>
      <c r="K5" s="185" t="s">
        <v>2298</v>
      </c>
      <c r="L5" s="185" t="s">
        <v>2297</v>
      </c>
      <c r="M5" s="198">
        <v>43511</v>
      </c>
      <c r="N5" s="196" t="s">
        <v>8350</v>
      </c>
      <c r="O5" s="187">
        <v>159000</v>
      </c>
      <c r="P5" s="187" t="s">
        <v>2310</v>
      </c>
      <c r="Q5" s="187" t="s">
        <v>731</v>
      </c>
      <c r="R5" s="187">
        <v>2</v>
      </c>
      <c r="S5" s="187" t="s">
        <v>2312</v>
      </c>
      <c r="T5" s="187" t="s">
        <v>2311</v>
      </c>
      <c r="U5" s="199">
        <v>43511</v>
      </c>
      <c r="V5" s="196" t="s">
        <v>8351</v>
      </c>
      <c r="W5" s="185">
        <v>223000</v>
      </c>
      <c r="X5" s="185" t="s">
        <v>2296</v>
      </c>
      <c r="Y5" s="185" t="s">
        <v>731</v>
      </c>
      <c r="Z5" s="185">
        <v>2</v>
      </c>
      <c r="AA5" s="185" t="s">
        <v>2313</v>
      </c>
      <c r="AB5" s="185" t="s">
        <v>2297</v>
      </c>
      <c r="AC5" s="198">
        <v>43511</v>
      </c>
      <c r="AD5" s="196" t="s">
        <v>8352</v>
      </c>
      <c r="AE5" s="186">
        <v>174000</v>
      </c>
      <c r="AF5" s="186" t="s">
        <v>2314</v>
      </c>
      <c r="AG5" s="186" t="s">
        <v>730</v>
      </c>
      <c r="AH5" s="186">
        <v>3</v>
      </c>
      <c r="AI5" s="186" t="s">
        <v>7875</v>
      </c>
      <c r="AJ5" s="186" t="s">
        <v>2316</v>
      </c>
      <c r="AK5" s="200">
        <v>43798</v>
      </c>
      <c r="AL5" s="196" t="s">
        <v>8353</v>
      </c>
      <c r="AM5" s="185">
        <v>174000</v>
      </c>
      <c r="AN5" s="185" t="s">
        <v>2314</v>
      </c>
      <c r="AO5" s="185" t="s">
        <v>730</v>
      </c>
      <c r="AP5" s="185">
        <v>3</v>
      </c>
      <c r="AQ5" s="185" t="s">
        <v>7875</v>
      </c>
      <c r="AR5" s="185" t="s">
        <v>2316</v>
      </c>
      <c r="AS5" s="198">
        <v>43798</v>
      </c>
      <c r="AT5" s="189" t="s">
        <v>8354</v>
      </c>
      <c r="AU5" s="186">
        <v>0</v>
      </c>
      <c r="AV5" s="186" t="s">
        <v>446</v>
      </c>
      <c r="AW5" s="186" t="s">
        <v>446</v>
      </c>
      <c r="AX5" s="186" t="s">
        <v>446</v>
      </c>
      <c r="AY5" s="186" t="s">
        <v>889</v>
      </c>
      <c r="AZ5" s="186" t="s">
        <v>446</v>
      </c>
      <c r="BA5" s="200">
        <v>43798</v>
      </c>
      <c r="BB5" s="196" t="s">
        <v>8355</v>
      </c>
      <c r="BC5" s="185" t="s">
        <v>446</v>
      </c>
      <c r="BD5" s="185" t="s">
        <v>446</v>
      </c>
      <c r="BE5" s="185" t="s">
        <v>446</v>
      </c>
      <c r="BF5" s="185" t="s">
        <v>446</v>
      </c>
      <c r="BG5" s="185" t="s">
        <v>889</v>
      </c>
      <c r="BH5" s="185" t="s">
        <v>446</v>
      </c>
      <c r="BI5" s="198">
        <v>43798</v>
      </c>
      <c r="BJ5" s="189" t="s">
        <v>8356</v>
      </c>
      <c r="BK5" s="189">
        <v>0</v>
      </c>
      <c r="BL5" s="189" t="s">
        <v>446</v>
      </c>
      <c r="BM5" s="189" t="s">
        <v>446</v>
      </c>
      <c r="BN5" s="189" t="s">
        <v>446</v>
      </c>
      <c r="BO5" s="189" t="s">
        <v>889</v>
      </c>
      <c r="BP5" s="186" t="s">
        <v>446</v>
      </c>
      <c r="BQ5" s="201">
        <v>43798</v>
      </c>
      <c r="BR5" s="196" t="s">
        <v>8357</v>
      </c>
      <c r="BS5" s="188" t="s">
        <v>446</v>
      </c>
      <c r="BT5" s="188" t="s">
        <v>446</v>
      </c>
      <c r="BU5" s="188" t="s">
        <v>446</v>
      </c>
      <c r="BV5" s="188" t="s">
        <v>446</v>
      </c>
      <c r="BW5" s="188" t="s">
        <v>446</v>
      </c>
      <c r="BX5" s="188" t="s">
        <v>446</v>
      </c>
      <c r="BY5" s="198">
        <v>43798</v>
      </c>
      <c r="BZ5" s="189" t="s">
        <v>8358</v>
      </c>
      <c r="CA5" s="189" t="s">
        <v>446</v>
      </c>
      <c r="CB5" s="189" t="s">
        <v>446</v>
      </c>
      <c r="CC5" s="189" t="s">
        <v>446</v>
      </c>
      <c r="CD5" s="189" t="s">
        <v>446</v>
      </c>
      <c r="CE5" s="189" t="s">
        <v>446</v>
      </c>
      <c r="CF5" s="189" t="s">
        <v>446</v>
      </c>
      <c r="CG5" s="201">
        <v>43798</v>
      </c>
      <c r="CH5" s="196" t="s">
        <v>8359</v>
      </c>
      <c r="CI5" s="189" t="e">
        <v>#N/A</v>
      </c>
      <c r="CJ5" s="189" t="e">
        <v>#N/A</v>
      </c>
      <c r="CK5" s="189" t="e">
        <v>#N/A</v>
      </c>
      <c r="CL5" s="189" t="e">
        <v>#N/A</v>
      </c>
      <c r="CM5" s="189" t="e">
        <v>#N/A</v>
      </c>
      <c r="CN5" s="189" t="e">
        <v>#N/A</v>
      </c>
      <c r="CO5" s="193" t="e">
        <v>#N/A</v>
      </c>
      <c r="CP5" s="189" t="s">
        <v>8360</v>
      </c>
      <c r="CQ5" s="188" t="s">
        <v>446</v>
      </c>
      <c r="CR5" s="188" t="s">
        <v>446</v>
      </c>
      <c r="CS5" s="188" t="s">
        <v>446</v>
      </c>
      <c r="CT5" s="188" t="s">
        <v>446</v>
      </c>
      <c r="CU5" s="188" t="s">
        <v>446</v>
      </c>
      <c r="CV5" s="188" t="s">
        <v>446</v>
      </c>
      <c r="CW5" s="198">
        <v>43798</v>
      </c>
      <c r="CX5" s="189" t="s">
        <v>8361</v>
      </c>
      <c r="CY5" s="186">
        <v>90000</v>
      </c>
      <c r="CZ5" s="186" t="s">
        <v>4191</v>
      </c>
      <c r="DA5" s="186" t="s">
        <v>730</v>
      </c>
      <c r="DB5" s="186">
        <v>3</v>
      </c>
      <c r="DC5" s="186" t="s">
        <v>7876</v>
      </c>
      <c r="DD5" s="186" t="s">
        <v>2316</v>
      </c>
      <c r="DE5" s="192">
        <v>43798</v>
      </c>
      <c r="DF5" s="196" t="s">
        <v>8362</v>
      </c>
      <c r="DG5" s="185">
        <v>49000</v>
      </c>
      <c r="DH5" s="188" t="s">
        <v>4191</v>
      </c>
      <c r="DI5" s="188" t="s">
        <v>730</v>
      </c>
      <c r="DJ5" s="188">
        <v>3</v>
      </c>
      <c r="DK5" s="188" t="s">
        <v>7876</v>
      </c>
      <c r="DL5" s="188" t="s">
        <v>2316</v>
      </c>
      <c r="DM5" s="198">
        <v>43798</v>
      </c>
      <c r="DN5" s="189" t="s">
        <v>8363</v>
      </c>
      <c r="DO5" s="186">
        <v>84000</v>
      </c>
      <c r="DP5" s="189" t="s">
        <v>4191</v>
      </c>
      <c r="DQ5" s="189" t="s">
        <v>730</v>
      </c>
      <c r="DR5" s="189">
        <v>3</v>
      </c>
      <c r="DS5" s="189" t="s">
        <v>7876</v>
      </c>
      <c r="DT5" s="189" t="s">
        <v>2316</v>
      </c>
      <c r="DU5" s="201">
        <v>43798</v>
      </c>
      <c r="DV5" s="196" t="s">
        <v>8364</v>
      </c>
      <c r="DW5" s="185">
        <v>90000</v>
      </c>
      <c r="DX5" s="188" t="s">
        <v>4191</v>
      </c>
      <c r="DY5" s="188" t="s">
        <v>730</v>
      </c>
      <c r="DZ5" s="188">
        <v>3</v>
      </c>
      <c r="EA5" s="188" t="s">
        <v>7876</v>
      </c>
      <c r="EB5" s="188" t="s">
        <v>2316</v>
      </c>
      <c r="EC5" s="198">
        <v>43798</v>
      </c>
      <c r="ED5" s="189" t="s">
        <v>8365</v>
      </c>
      <c r="EE5" s="186">
        <v>0</v>
      </c>
      <c r="EF5" s="189" t="s">
        <v>4191</v>
      </c>
      <c r="EG5" s="189" t="s">
        <v>730</v>
      </c>
      <c r="EH5" s="189">
        <v>3</v>
      </c>
      <c r="EI5" s="189" t="s">
        <v>7876</v>
      </c>
      <c r="EJ5" s="189" t="s">
        <v>2316</v>
      </c>
      <c r="EK5" s="201">
        <v>43798</v>
      </c>
      <c r="EL5" s="196" t="s">
        <v>8366</v>
      </c>
      <c r="EM5" s="185">
        <v>0</v>
      </c>
      <c r="EN5" s="188" t="s">
        <v>4191</v>
      </c>
      <c r="EO5" s="188" t="s">
        <v>730</v>
      </c>
      <c r="EP5" s="188">
        <v>3</v>
      </c>
      <c r="EQ5" s="188" t="s">
        <v>7876</v>
      </c>
      <c r="ER5" s="188" t="s">
        <v>2316</v>
      </c>
      <c r="ES5" s="198">
        <v>43798</v>
      </c>
      <c r="ET5" s="189" t="s">
        <v>8367</v>
      </c>
      <c r="EU5" s="189">
        <v>30</v>
      </c>
      <c r="EV5" s="189" t="s">
        <v>7852</v>
      </c>
      <c r="EW5" s="189" t="s">
        <v>730</v>
      </c>
      <c r="EX5" s="189">
        <v>3</v>
      </c>
      <c r="EY5" s="189" t="s">
        <v>7250</v>
      </c>
      <c r="EZ5" s="189" t="s">
        <v>2611</v>
      </c>
      <c r="FA5" s="201">
        <v>43798</v>
      </c>
      <c r="FB5" s="196" t="s">
        <v>8368</v>
      </c>
      <c r="FC5" s="188">
        <v>1</v>
      </c>
      <c r="FD5" s="188">
        <v>0</v>
      </c>
      <c r="FE5" s="188" t="s">
        <v>731</v>
      </c>
      <c r="FF5" s="188">
        <v>2</v>
      </c>
      <c r="FG5" s="188" t="s">
        <v>2323</v>
      </c>
      <c r="FH5" s="188">
        <v>0</v>
      </c>
      <c r="FI5" s="198">
        <v>43511</v>
      </c>
      <c r="FJ5" s="196" t="s">
        <v>8369</v>
      </c>
      <c r="FK5" s="189">
        <v>0</v>
      </c>
      <c r="FL5" s="189">
        <v>0</v>
      </c>
      <c r="FM5" s="189" t="s">
        <v>731</v>
      </c>
      <c r="FN5" s="189">
        <v>2</v>
      </c>
      <c r="FO5" s="189" t="s">
        <v>2324</v>
      </c>
      <c r="FP5" s="186">
        <v>0</v>
      </c>
      <c r="FQ5" s="200">
        <v>43511</v>
      </c>
      <c r="FR5" s="196" t="s">
        <v>8370</v>
      </c>
      <c r="FS5" s="188">
        <v>0</v>
      </c>
      <c r="FT5" s="188">
        <v>0</v>
      </c>
      <c r="FU5" s="188" t="s">
        <v>731</v>
      </c>
      <c r="FV5" s="188">
        <v>2</v>
      </c>
      <c r="FW5" s="188" t="s">
        <v>2324</v>
      </c>
      <c r="FX5" s="188">
        <v>0</v>
      </c>
      <c r="FY5" s="198">
        <v>43511</v>
      </c>
      <c r="FZ5" s="189" t="s">
        <v>8371</v>
      </c>
      <c r="GA5" s="189">
        <v>0</v>
      </c>
      <c r="GB5" s="189" t="s">
        <v>7229</v>
      </c>
      <c r="GC5" s="189" t="s">
        <v>731</v>
      </c>
      <c r="GD5" s="189">
        <v>2</v>
      </c>
      <c r="GE5" s="189" t="s">
        <v>7600</v>
      </c>
      <c r="GF5" s="189" t="s">
        <v>7616</v>
      </c>
      <c r="GG5" s="201">
        <v>43767</v>
      </c>
      <c r="GH5" s="196" t="s">
        <v>8372</v>
      </c>
      <c r="GI5" s="188">
        <v>0</v>
      </c>
      <c r="GJ5" s="188" t="s">
        <v>7229</v>
      </c>
      <c r="GK5" s="188" t="s">
        <v>731</v>
      </c>
      <c r="GL5" s="188">
        <v>2</v>
      </c>
      <c r="GM5" s="188" t="s">
        <v>7600</v>
      </c>
      <c r="GN5" s="188" t="s">
        <v>7616</v>
      </c>
      <c r="GO5" s="198">
        <v>43767</v>
      </c>
      <c r="GP5" s="189" t="s">
        <v>8373</v>
      </c>
      <c r="GQ5" s="189">
        <v>0</v>
      </c>
      <c r="GR5" s="189" t="s">
        <v>7229</v>
      </c>
      <c r="GS5" s="189" t="s">
        <v>731</v>
      </c>
      <c r="GT5" s="189">
        <v>2</v>
      </c>
      <c r="GU5" s="189" t="s">
        <v>7600</v>
      </c>
      <c r="GV5" s="189" t="s">
        <v>7616</v>
      </c>
      <c r="GW5" s="201">
        <v>43767</v>
      </c>
      <c r="GX5" s="196" t="s">
        <v>8374</v>
      </c>
      <c r="GY5" s="188">
        <v>0</v>
      </c>
      <c r="GZ5" s="188" t="s">
        <v>7229</v>
      </c>
      <c r="HA5" s="188" t="s">
        <v>731</v>
      </c>
      <c r="HB5" s="188">
        <v>2</v>
      </c>
      <c r="HC5" s="188" t="s">
        <v>7600</v>
      </c>
      <c r="HD5" s="188" t="s">
        <v>7616</v>
      </c>
      <c r="HE5" s="198">
        <v>43767</v>
      </c>
      <c r="HF5" s="189" t="s">
        <v>8375</v>
      </c>
      <c r="HG5" s="189">
        <v>0</v>
      </c>
      <c r="HH5" s="189" t="s">
        <v>7229</v>
      </c>
      <c r="HI5" s="189" t="s">
        <v>731</v>
      </c>
      <c r="HJ5" s="189">
        <v>2</v>
      </c>
      <c r="HK5" s="189" t="s">
        <v>7600</v>
      </c>
      <c r="HL5" s="189" t="s">
        <v>7616</v>
      </c>
      <c r="HM5" s="201">
        <v>43767</v>
      </c>
      <c r="HN5" s="196" t="s">
        <v>8376</v>
      </c>
      <c r="HO5" s="188">
        <v>0</v>
      </c>
      <c r="HP5" s="188" t="s">
        <v>7229</v>
      </c>
      <c r="HQ5" s="188" t="s">
        <v>731</v>
      </c>
      <c r="HR5" s="188">
        <v>2</v>
      </c>
      <c r="HS5" s="188" t="s">
        <v>7600</v>
      </c>
      <c r="HT5" s="188" t="s">
        <v>7616</v>
      </c>
      <c r="HU5" s="198">
        <v>43767</v>
      </c>
      <c r="HV5" s="189" t="s">
        <v>8377</v>
      </c>
      <c r="HW5" s="189">
        <v>0</v>
      </c>
      <c r="HX5" s="189" t="s">
        <v>7229</v>
      </c>
      <c r="HY5" s="189" t="s">
        <v>731</v>
      </c>
      <c r="HZ5" s="189">
        <v>2</v>
      </c>
      <c r="IA5" s="189" t="s">
        <v>7600</v>
      </c>
      <c r="IB5" s="189" t="s">
        <v>7616</v>
      </c>
      <c r="IC5" s="201">
        <v>43767</v>
      </c>
      <c r="ID5" s="196" t="s">
        <v>8378</v>
      </c>
      <c r="IE5" s="188">
        <v>1</v>
      </c>
      <c r="IF5" s="188" t="s">
        <v>7229</v>
      </c>
      <c r="IG5" s="188" t="s">
        <v>731</v>
      </c>
      <c r="IH5" s="188">
        <v>2</v>
      </c>
      <c r="II5" s="188" t="s">
        <v>7600</v>
      </c>
      <c r="IJ5" s="188" t="s">
        <v>7616</v>
      </c>
      <c r="IK5" s="198">
        <v>43767</v>
      </c>
      <c r="IL5" s="189" t="s">
        <v>8379</v>
      </c>
      <c r="IM5" s="189">
        <v>1</v>
      </c>
      <c r="IN5" s="189" t="s">
        <v>7229</v>
      </c>
      <c r="IO5" s="189" t="s">
        <v>731</v>
      </c>
      <c r="IP5" s="189">
        <v>2</v>
      </c>
      <c r="IQ5" s="189" t="s">
        <v>7600</v>
      </c>
      <c r="IR5" s="189" t="s">
        <v>7616</v>
      </c>
      <c r="IS5" s="201">
        <v>43767</v>
      </c>
    </row>
    <row r="6" spans="1:253" x14ac:dyDescent="0.35">
      <c r="A6" t="s">
        <v>4278</v>
      </c>
      <c r="B6" t="s">
        <v>4378</v>
      </c>
      <c r="C6" t="s">
        <v>4282</v>
      </c>
      <c r="D6" t="s">
        <v>4286</v>
      </c>
      <c r="E6" t="s">
        <v>4290</v>
      </c>
      <c r="F6" t="s">
        <v>8380</v>
      </c>
      <c r="G6" s="184">
        <v>79838000</v>
      </c>
      <c r="H6" s="185" t="s">
        <v>4328</v>
      </c>
      <c r="I6" s="185" t="s">
        <v>731</v>
      </c>
      <c r="J6" s="185">
        <v>2</v>
      </c>
      <c r="K6" s="185" t="s">
        <v>4332</v>
      </c>
      <c r="L6" s="185" t="s">
        <v>4780</v>
      </c>
      <c r="M6" s="198">
        <v>43581</v>
      </c>
      <c r="N6" s="196" t="s">
        <v>8381</v>
      </c>
      <c r="O6" s="187" t="s">
        <v>446</v>
      </c>
      <c r="P6" s="187" t="s">
        <v>446</v>
      </c>
      <c r="Q6" s="187" t="s">
        <v>446</v>
      </c>
      <c r="R6" s="187" t="s">
        <v>446</v>
      </c>
      <c r="S6" s="187" t="s">
        <v>446</v>
      </c>
      <c r="T6" s="187" t="s">
        <v>446</v>
      </c>
      <c r="U6" s="199">
        <v>43581</v>
      </c>
      <c r="V6" s="196" t="s">
        <v>8382</v>
      </c>
      <c r="W6" s="185" t="s">
        <v>446</v>
      </c>
      <c r="X6" s="185" t="s">
        <v>446</v>
      </c>
      <c r="Y6" s="185" t="s">
        <v>446</v>
      </c>
      <c r="Z6" s="185" t="s">
        <v>446</v>
      </c>
      <c r="AA6" s="185" t="s">
        <v>446</v>
      </c>
      <c r="AB6" s="185" t="s">
        <v>446</v>
      </c>
      <c r="AC6" s="198">
        <v>43581</v>
      </c>
      <c r="AD6" s="196" t="s">
        <v>8383</v>
      </c>
      <c r="AE6" s="186" t="s">
        <v>446</v>
      </c>
      <c r="AF6" s="186" t="s">
        <v>446</v>
      </c>
      <c r="AG6" s="186" t="s">
        <v>446</v>
      </c>
      <c r="AH6" s="186" t="s">
        <v>446</v>
      </c>
      <c r="AI6" s="186" t="s">
        <v>446</v>
      </c>
      <c r="AJ6" s="186" t="s">
        <v>446</v>
      </c>
      <c r="AK6" s="200">
        <v>43581</v>
      </c>
      <c r="AL6" s="196" t="s">
        <v>8384</v>
      </c>
      <c r="AM6" s="185" t="s">
        <v>446</v>
      </c>
      <c r="AN6" s="185" t="s">
        <v>446</v>
      </c>
      <c r="AO6" s="185" t="s">
        <v>446</v>
      </c>
      <c r="AP6" s="185" t="s">
        <v>446</v>
      </c>
      <c r="AQ6" s="185" t="s">
        <v>446</v>
      </c>
      <c r="AR6" s="185" t="s">
        <v>446</v>
      </c>
      <c r="AS6" s="198">
        <v>43581</v>
      </c>
      <c r="AT6" s="189" t="s">
        <v>8385</v>
      </c>
      <c r="AU6" s="186" t="s">
        <v>446</v>
      </c>
      <c r="AV6" s="186" t="s">
        <v>446</v>
      </c>
      <c r="AW6" s="186" t="s">
        <v>446</v>
      </c>
      <c r="AX6" s="186" t="s">
        <v>446</v>
      </c>
      <c r="AY6" s="186" t="s">
        <v>446</v>
      </c>
      <c r="AZ6" s="186" t="s">
        <v>446</v>
      </c>
      <c r="BA6" s="200">
        <v>43581</v>
      </c>
      <c r="BB6" s="196" t="s">
        <v>8386</v>
      </c>
      <c r="BC6" s="185" t="s">
        <v>446</v>
      </c>
      <c r="BD6" s="185" t="s">
        <v>446</v>
      </c>
      <c r="BE6" s="185" t="s">
        <v>446</v>
      </c>
      <c r="BF6" s="185" t="s">
        <v>446</v>
      </c>
      <c r="BG6" s="185" t="s">
        <v>446</v>
      </c>
      <c r="BH6" s="185" t="s">
        <v>446</v>
      </c>
      <c r="BI6" s="198">
        <v>43581</v>
      </c>
      <c r="BJ6" s="189" t="s">
        <v>8387</v>
      </c>
      <c r="BK6" s="189">
        <v>145</v>
      </c>
      <c r="BL6" s="189" t="s">
        <v>6695</v>
      </c>
      <c r="BM6" s="189" t="s">
        <v>730</v>
      </c>
      <c r="BN6" s="189">
        <v>3</v>
      </c>
      <c r="BO6" s="189" t="s">
        <v>6754</v>
      </c>
      <c r="BP6" s="186" t="s">
        <v>4331</v>
      </c>
      <c r="BQ6" s="201">
        <v>43706</v>
      </c>
      <c r="BR6" s="196" t="s">
        <v>8388</v>
      </c>
      <c r="BS6" s="188" t="s">
        <v>446</v>
      </c>
      <c r="BT6" s="188" t="s">
        <v>446</v>
      </c>
      <c r="BU6" s="188" t="s">
        <v>446</v>
      </c>
      <c r="BV6" s="188" t="s">
        <v>446</v>
      </c>
      <c r="BW6" s="188" t="s">
        <v>446</v>
      </c>
      <c r="BX6" s="188" t="s">
        <v>446</v>
      </c>
      <c r="BY6" s="198">
        <v>43581</v>
      </c>
      <c r="BZ6" s="189" t="s">
        <v>8389</v>
      </c>
      <c r="CA6" s="189" t="s">
        <v>446</v>
      </c>
      <c r="CB6" s="189" t="s">
        <v>446</v>
      </c>
      <c r="CC6" s="189" t="s">
        <v>446</v>
      </c>
      <c r="CD6" s="189" t="s">
        <v>446</v>
      </c>
      <c r="CE6" s="189" t="s">
        <v>446</v>
      </c>
      <c r="CF6" s="189" t="s">
        <v>446</v>
      </c>
      <c r="CG6" s="201">
        <v>43581</v>
      </c>
      <c r="CH6" s="196" t="s">
        <v>8390</v>
      </c>
      <c r="CI6" s="189" t="e">
        <v>#N/A</v>
      </c>
      <c r="CJ6" s="189" t="e">
        <v>#N/A</v>
      </c>
      <c r="CK6" s="189" t="e">
        <v>#N/A</v>
      </c>
      <c r="CL6" s="189" t="e">
        <v>#N/A</v>
      </c>
      <c r="CM6" s="189" t="e">
        <v>#N/A</v>
      </c>
      <c r="CN6" s="189" t="e">
        <v>#N/A</v>
      </c>
      <c r="CO6" s="193" t="e">
        <v>#N/A</v>
      </c>
      <c r="CP6" s="189" t="s">
        <v>8391</v>
      </c>
      <c r="CQ6" s="188" t="s">
        <v>446</v>
      </c>
      <c r="CR6" s="188" t="s">
        <v>446</v>
      </c>
      <c r="CS6" s="188" t="s">
        <v>446</v>
      </c>
      <c r="CT6" s="188" t="s">
        <v>446</v>
      </c>
      <c r="CU6" s="188" t="s">
        <v>446</v>
      </c>
      <c r="CV6" s="188" t="s">
        <v>446</v>
      </c>
      <c r="CW6" s="198">
        <v>43581</v>
      </c>
      <c r="CX6" s="189" t="s">
        <v>8392</v>
      </c>
      <c r="CY6" s="186" t="s">
        <v>446</v>
      </c>
      <c r="CZ6" s="186" t="s">
        <v>446</v>
      </c>
      <c r="DA6" s="186" t="s">
        <v>446</v>
      </c>
      <c r="DB6" s="186" t="s">
        <v>446</v>
      </c>
      <c r="DC6" s="186" t="s">
        <v>446</v>
      </c>
      <c r="DD6" s="186" t="s">
        <v>446</v>
      </c>
      <c r="DE6" s="192">
        <v>43581</v>
      </c>
      <c r="DF6" s="196" t="s">
        <v>8393</v>
      </c>
      <c r="DG6" s="185" t="s">
        <v>446</v>
      </c>
      <c r="DH6" s="188" t="s">
        <v>446</v>
      </c>
      <c r="DI6" s="188" t="s">
        <v>446</v>
      </c>
      <c r="DJ6" s="188" t="s">
        <v>446</v>
      </c>
      <c r="DK6" s="188" t="s">
        <v>446</v>
      </c>
      <c r="DL6" s="188" t="s">
        <v>446</v>
      </c>
      <c r="DM6" s="198">
        <v>43581</v>
      </c>
      <c r="DN6" s="189" t="s">
        <v>8394</v>
      </c>
      <c r="DO6" s="186" t="s">
        <v>446</v>
      </c>
      <c r="DP6" s="189" t="s">
        <v>446</v>
      </c>
      <c r="DQ6" s="189" t="s">
        <v>446</v>
      </c>
      <c r="DR6" s="189" t="s">
        <v>446</v>
      </c>
      <c r="DS6" s="189" t="s">
        <v>446</v>
      </c>
      <c r="DT6" s="189" t="s">
        <v>446</v>
      </c>
      <c r="DU6" s="201">
        <v>43581</v>
      </c>
      <c r="DV6" s="196" t="s">
        <v>8395</v>
      </c>
      <c r="DW6" s="185" t="s">
        <v>446</v>
      </c>
      <c r="DX6" s="188" t="s">
        <v>446</v>
      </c>
      <c r="DY6" s="188" t="s">
        <v>446</v>
      </c>
      <c r="DZ6" s="188" t="s">
        <v>446</v>
      </c>
      <c r="EA6" s="188" t="s">
        <v>446</v>
      </c>
      <c r="EB6" s="188" t="s">
        <v>446</v>
      </c>
      <c r="EC6" s="198">
        <v>43581</v>
      </c>
      <c r="ED6" s="189" t="s">
        <v>8396</v>
      </c>
      <c r="EE6" s="186" t="s">
        <v>446</v>
      </c>
      <c r="EF6" s="189" t="s">
        <v>446</v>
      </c>
      <c r="EG6" s="189" t="s">
        <v>446</v>
      </c>
      <c r="EH6" s="189" t="s">
        <v>446</v>
      </c>
      <c r="EI6" s="189" t="s">
        <v>446</v>
      </c>
      <c r="EJ6" s="189" t="s">
        <v>446</v>
      </c>
      <c r="EK6" s="201">
        <v>43581</v>
      </c>
      <c r="EL6" s="196" t="s">
        <v>8397</v>
      </c>
      <c r="EM6" s="185" t="s">
        <v>446</v>
      </c>
      <c r="EN6" s="188" t="s">
        <v>446</v>
      </c>
      <c r="EO6" s="188" t="s">
        <v>446</v>
      </c>
      <c r="EP6" s="188" t="s">
        <v>446</v>
      </c>
      <c r="EQ6" s="188" t="s">
        <v>446</v>
      </c>
      <c r="ER6" s="188" t="s">
        <v>446</v>
      </c>
      <c r="ES6" s="198">
        <v>43581</v>
      </c>
      <c r="ET6" s="189" t="s">
        <v>8398</v>
      </c>
      <c r="EU6" s="189">
        <v>145</v>
      </c>
      <c r="EV6" s="189" t="s">
        <v>6695</v>
      </c>
      <c r="EW6" s="189" t="s">
        <v>730</v>
      </c>
      <c r="EX6" s="189">
        <v>3</v>
      </c>
      <c r="EY6" s="189" t="s">
        <v>6754</v>
      </c>
      <c r="EZ6" s="189" t="s">
        <v>4331</v>
      </c>
      <c r="FA6" s="201">
        <v>43706</v>
      </c>
      <c r="FB6" s="196" t="s">
        <v>8399</v>
      </c>
      <c r="FC6" s="188">
        <v>2</v>
      </c>
      <c r="FD6" s="188" t="s">
        <v>446</v>
      </c>
      <c r="FE6" s="188" t="s">
        <v>732</v>
      </c>
      <c r="FF6" s="188">
        <v>1</v>
      </c>
      <c r="FG6" s="188" t="s">
        <v>3804</v>
      </c>
      <c r="FH6" s="188" t="s">
        <v>446</v>
      </c>
      <c r="FI6" s="198">
        <v>43581</v>
      </c>
      <c r="FJ6" s="196" t="s">
        <v>8400</v>
      </c>
      <c r="FK6" s="189" t="s">
        <v>446</v>
      </c>
      <c r="FL6" s="189" t="s">
        <v>446</v>
      </c>
      <c r="FM6" s="189" t="s">
        <v>446</v>
      </c>
      <c r="FN6" s="189" t="s">
        <v>446</v>
      </c>
      <c r="FO6" s="189" t="s">
        <v>446</v>
      </c>
      <c r="FP6" s="186" t="s">
        <v>446</v>
      </c>
      <c r="FQ6" s="200">
        <v>43581</v>
      </c>
      <c r="FR6" s="196" t="s">
        <v>8401</v>
      </c>
      <c r="FS6" s="188" t="s">
        <v>446</v>
      </c>
      <c r="FT6" s="188" t="s">
        <v>446</v>
      </c>
      <c r="FU6" s="188" t="s">
        <v>446</v>
      </c>
      <c r="FV6" s="188" t="s">
        <v>446</v>
      </c>
      <c r="FW6" s="188" t="s">
        <v>446</v>
      </c>
      <c r="FX6" s="188" t="s">
        <v>446</v>
      </c>
      <c r="FY6" s="198">
        <v>43581</v>
      </c>
      <c r="FZ6" s="189" t="s">
        <v>8402</v>
      </c>
      <c r="GA6" s="189">
        <v>0</v>
      </c>
      <c r="GB6" s="189" t="s">
        <v>4405</v>
      </c>
      <c r="GC6" s="189" t="s">
        <v>731</v>
      </c>
      <c r="GD6" s="189">
        <v>2</v>
      </c>
      <c r="GE6" s="189" t="s">
        <v>446</v>
      </c>
      <c r="GF6" s="189" t="s">
        <v>446</v>
      </c>
      <c r="GG6" s="201">
        <v>43581</v>
      </c>
      <c r="GH6" s="196" t="s">
        <v>8403</v>
      </c>
      <c r="GI6" s="188">
        <v>0.33</v>
      </c>
      <c r="GJ6" s="188" t="s">
        <v>4405</v>
      </c>
      <c r="GK6" s="188" t="s">
        <v>731</v>
      </c>
      <c r="GL6" s="188">
        <v>2</v>
      </c>
      <c r="GM6" s="188" t="s">
        <v>446</v>
      </c>
      <c r="GN6" s="188" t="s">
        <v>446</v>
      </c>
      <c r="GO6" s="198">
        <v>43581</v>
      </c>
      <c r="GP6" s="189" t="s">
        <v>8404</v>
      </c>
      <c r="GQ6" s="189">
        <v>0.33</v>
      </c>
      <c r="GR6" s="189" t="s">
        <v>4405</v>
      </c>
      <c r="GS6" s="189" t="s">
        <v>731</v>
      </c>
      <c r="GT6" s="189">
        <v>2</v>
      </c>
      <c r="GU6" s="189" t="s">
        <v>446</v>
      </c>
      <c r="GV6" s="189" t="s">
        <v>446</v>
      </c>
      <c r="GW6" s="201">
        <v>43581</v>
      </c>
      <c r="GX6" s="196" t="s">
        <v>8405</v>
      </c>
      <c r="GY6" s="188">
        <v>0</v>
      </c>
      <c r="GZ6" s="188" t="s">
        <v>4405</v>
      </c>
      <c r="HA6" s="188" t="s">
        <v>731</v>
      </c>
      <c r="HB6" s="188">
        <v>2</v>
      </c>
      <c r="HC6" s="188" t="s">
        <v>446</v>
      </c>
      <c r="HD6" s="188" t="s">
        <v>446</v>
      </c>
      <c r="HE6" s="198">
        <v>43581</v>
      </c>
      <c r="HF6" s="189" t="s">
        <v>8406</v>
      </c>
      <c r="HG6" s="189">
        <v>0</v>
      </c>
      <c r="HH6" s="189" t="s">
        <v>4405</v>
      </c>
      <c r="HI6" s="189" t="s">
        <v>731</v>
      </c>
      <c r="HJ6" s="189">
        <v>2</v>
      </c>
      <c r="HK6" s="189" t="s">
        <v>446</v>
      </c>
      <c r="HL6" s="189" t="s">
        <v>446</v>
      </c>
      <c r="HM6" s="201">
        <v>43581</v>
      </c>
      <c r="HN6" s="196" t="s">
        <v>8407</v>
      </c>
      <c r="HO6" s="188">
        <v>0</v>
      </c>
      <c r="HP6" s="188" t="s">
        <v>4405</v>
      </c>
      <c r="HQ6" s="188" t="s">
        <v>731</v>
      </c>
      <c r="HR6" s="188">
        <v>2</v>
      </c>
      <c r="HS6" s="188" t="s">
        <v>446</v>
      </c>
      <c r="HT6" s="188" t="s">
        <v>446</v>
      </c>
      <c r="HU6" s="198">
        <v>43581</v>
      </c>
      <c r="HV6" s="189" t="s">
        <v>8408</v>
      </c>
      <c r="HW6" s="189">
        <v>0</v>
      </c>
      <c r="HX6" s="189" t="s">
        <v>4405</v>
      </c>
      <c r="HY6" s="189" t="s">
        <v>731</v>
      </c>
      <c r="HZ6" s="189">
        <v>2</v>
      </c>
      <c r="IA6" s="189" t="s">
        <v>446</v>
      </c>
      <c r="IB6" s="189" t="s">
        <v>446</v>
      </c>
      <c r="IC6" s="201">
        <v>43581</v>
      </c>
      <c r="ID6" s="196" t="s">
        <v>8409</v>
      </c>
      <c r="IE6" s="188">
        <v>0.33</v>
      </c>
      <c r="IF6" s="188" t="s">
        <v>4405</v>
      </c>
      <c r="IG6" s="188" t="s">
        <v>731</v>
      </c>
      <c r="IH6" s="188">
        <v>2</v>
      </c>
      <c r="II6" s="188" t="s">
        <v>446</v>
      </c>
      <c r="IJ6" s="188" t="s">
        <v>446</v>
      </c>
      <c r="IK6" s="198">
        <v>43581</v>
      </c>
      <c r="IL6" s="189" t="s">
        <v>8410</v>
      </c>
      <c r="IM6" s="189">
        <v>0.33</v>
      </c>
      <c r="IN6" s="189" t="s">
        <v>4405</v>
      </c>
      <c r="IO6" s="189" t="s">
        <v>731</v>
      </c>
      <c r="IP6" s="189">
        <v>2</v>
      </c>
      <c r="IQ6" s="189" t="s">
        <v>446</v>
      </c>
      <c r="IR6" s="189" t="s">
        <v>446</v>
      </c>
      <c r="IS6" s="201">
        <v>43581</v>
      </c>
    </row>
    <row r="7" spans="1:253" x14ac:dyDescent="0.35">
      <c r="A7" t="s">
        <v>4279</v>
      </c>
      <c r="B7" t="s">
        <v>4378</v>
      </c>
      <c r="C7" t="s">
        <v>4283</v>
      </c>
      <c r="D7" t="s">
        <v>4287</v>
      </c>
      <c r="E7" t="s">
        <v>4291</v>
      </c>
      <c r="F7" t="s">
        <v>8411</v>
      </c>
      <c r="G7" s="184">
        <v>51123000</v>
      </c>
      <c r="H7" s="185" t="s">
        <v>4328</v>
      </c>
      <c r="I7" s="185" t="s">
        <v>731</v>
      </c>
      <c r="J7" s="185">
        <v>2</v>
      </c>
      <c r="K7" s="185" t="s">
        <v>4327</v>
      </c>
      <c r="L7" s="185" t="s">
        <v>4779</v>
      </c>
      <c r="M7" s="198">
        <v>43581</v>
      </c>
      <c r="N7" s="196" t="s">
        <v>8412</v>
      </c>
      <c r="O7" s="187" t="s">
        <v>446</v>
      </c>
      <c r="P7" s="187" t="s">
        <v>446</v>
      </c>
      <c r="Q7" s="187" t="s">
        <v>446</v>
      </c>
      <c r="R7" s="187" t="s">
        <v>446</v>
      </c>
      <c r="S7" s="187" t="s">
        <v>446</v>
      </c>
      <c r="T7" s="187" t="s">
        <v>446</v>
      </c>
      <c r="U7" s="199">
        <v>43581</v>
      </c>
      <c r="V7" s="196" t="s">
        <v>8413</v>
      </c>
      <c r="W7" s="185" t="s">
        <v>446</v>
      </c>
      <c r="X7" s="185" t="s">
        <v>446</v>
      </c>
      <c r="Y7" s="185" t="s">
        <v>446</v>
      </c>
      <c r="Z7" s="185" t="s">
        <v>446</v>
      </c>
      <c r="AA7" s="185" t="s">
        <v>446</v>
      </c>
      <c r="AB7" s="185" t="s">
        <v>446</v>
      </c>
      <c r="AC7" s="198">
        <v>43581</v>
      </c>
      <c r="AD7" s="196" t="s">
        <v>8414</v>
      </c>
      <c r="AE7" s="186" t="s">
        <v>446</v>
      </c>
      <c r="AF7" s="186" t="s">
        <v>446</v>
      </c>
      <c r="AG7" s="186" t="s">
        <v>446</v>
      </c>
      <c r="AH7" s="186" t="s">
        <v>446</v>
      </c>
      <c r="AI7" s="186" t="s">
        <v>446</v>
      </c>
      <c r="AJ7" s="186" t="s">
        <v>446</v>
      </c>
      <c r="AK7" s="200">
        <v>43581</v>
      </c>
      <c r="AL7" s="196" t="s">
        <v>8415</v>
      </c>
      <c r="AM7" s="185" t="s">
        <v>446</v>
      </c>
      <c r="AN7" s="185" t="s">
        <v>446</v>
      </c>
      <c r="AO7" s="185" t="s">
        <v>446</v>
      </c>
      <c r="AP7" s="185" t="s">
        <v>446</v>
      </c>
      <c r="AQ7" s="185" t="s">
        <v>446</v>
      </c>
      <c r="AR7" s="185" t="s">
        <v>446</v>
      </c>
      <c r="AS7" s="198">
        <v>43581</v>
      </c>
      <c r="AT7" s="189" t="s">
        <v>8416</v>
      </c>
      <c r="AU7" s="186" t="s">
        <v>446</v>
      </c>
      <c r="AV7" s="186" t="s">
        <v>446</v>
      </c>
      <c r="AW7" s="186" t="s">
        <v>446</v>
      </c>
      <c r="AX7" s="186" t="s">
        <v>446</v>
      </c>
      <c r="AY7" s="186" t="s">
        <v>446</v>
      </c>
      <c r="AZ7" s="186" t="s">
        <v>446</v>
      </c>
      <c r="BA7" s="200">
        <v>43581</v>
      </c>
      <c r="BB7" s="196" t="s">
        <v>8417</v>
      </c>
      <c r="BC7" s="185" t="s">
        <v>446</v>
      </c>
      <c r="BD7" s="185" t="s">
        <v>446</v>
      </c>
      <c r="BE7" s="185" t="s">
        <v>446</v>
      </c>
      <c r="BF7" s="185" t="s">
        <v>446</v>
      </c>
      <c r="BG7" s="185" t="s">
        <v>446</v>
      </c>
      <c r="BH7" s="185" t="s">
        <v>446</v>
      </c>
      <c r="BI7" s="198">
        <v>43581</v>
      </c>
      <c r="BJ7" s="189" t="s">
        <v>8418</v>
      </c>
      <c r="BK7" s="189">
        <v>463</v>
      </c>
      <c r="BL7" s="189" t="s">
        <v>7864</v>
      </c>
      <c r="BM7" s="189" t="s">
        <v>7164</v>
      </c>
      <c r="BN7" s="189">
        <v>3</v>
      </c>
      <c r="BO7" s="189" t="s">
        <v>7274</v>
      </c>
      <c r="BP7" s="186" t="s">
        <v>4331</v>
      </c>
      <c r="BQ7" s="201">
        <v>43798</v>
      </c>
      <c r="BR7" s="196" t="s">
        <v>8419</v>
      </c>
      <c r="BS7" s="188" t="s">
        <v>446</v>
      </c>
      <c r="BT7" s="188" t="s">
        <v>446</v>
      </c>
      <c r="BU7" s="188" t="s">
        <v>446</v>
      </c>
      <c r="BV7" s="188" t="s">
        <v>446</v>
      </c>
      <c r="BW7" s="188" t="s">
        <v>446</v>
      </c>
      <c r="BX7" s="188" t="s">
        <v>446</v>
      </c>
      <c r="BY7" s="198">
        <v>43581</v>
      </c>
      <c r="BZ7" s="189" t="s">
        <v>8420</v>
      </c>
      <c r="CA7" s="189" t="s">
        <v>446</v>
      </c>
      <c r="CB7" s="189" t="s">
        <v>446</v>
      </c>
      <c r="CC7" s="189" t="s">
        <v>446</v>
      </c>
      <c r="CD7" s="189" t="s">
        <v>446</v>
      </c>
      <c r="CE7" s="189" t="s">
        <v>446</v>
      </c>
      <c r="CF7" s="189" t="s">
        <v>446</v>
      </c>
      <c r="CG7" s="201">
        <v>43581</v>
      </c>
      <c r="CH7" s="196" t="s">
        <v>8421</v>
      </c>
      <c r="CI7" s="189" t="e">
        <v>#N/A</v>
      </c>
      <c r="CJ7" s="189" t="e">
        <v>#N/A</v>
      </c>
      <c r="CK7" s="189" t="e">
        <v>#N/A</v>
      </c>
      <c r="CL7" s="189" t="e">
        <v>#N/A</v>
      </c>
      <c r="CM7" s="189" t="e">
        <v>#N/A</v>
      </c>
      <c r="CN7" s="189" t="e">
        <v>#N/A</v>
      </c>
      <c r="CO7" s="193" t="e">
        <v>#N/A</v>
      </c>
      <c r="CP7" s="189" t="s">
        <v>8422</v>
      </c>
      <c r="CQ7" s="188" t="s">
        <v>446</v>
      </c>
      <c r="CR7" s="188" t="s">
        <v>446</v>
      </c>
      <c r="CS7" s="188" t="s">
        <v>446</v>
      </c>
      <c r="CT7" s="188" t="s">
        <v>446</v>
      </c>
      <c r="CU7" s="188" t="s">
        <v>446</v>
      </c>
      <c r="CV7" s="188" t="s">
        <v>446</v>
      </c>
      <c r="CW7" s="198">
        <v>43581</v>
      </c>
      <c r="CX7" s="189" t="s">
        <v>8423</v>
      </c>
      <c r="CY7" s="186" t="s">
        <v>446</v>
      </c>
      <c r="CZ7" s="186" t="s">
        <v>446</v>
      </c>
      <c r="DA7" s="186" t="s">
        <v>446</v>
      </c>
      <c r="DB7" s="186" t="s">
        <v>446</v>
      </c>
      <c r="DC7" s="186" t="s">
        <v>446</v>
      </c>
      <c r="DD7" s="186" t="s">
        <v>446</v>
      </c>
      <c r="DE7" s="192">
        <v>43581</v>
      </c>
      <c r="DF7" s="196" t="s">
        <v>8424</v>
      </c>
      <c r="DG7" s="185" t="s">
        <v>446</v>
      </c>
      <c r="DH7" s="188" t="s">
        <v>446</v>
      </c>
      <c r="DI7" s="188" t="s">
        <v>446</v>
      </c>
      <c r="DJ7" s="188" t="s">
        <v>446</v>
      </c>
      <c r="DK7" s="188" t="s">
        <v>446</v>
      </c>
      <c r="DL7" s="188" t="s">
        <v>446</v>
      </c>
      <c r="DM7" s="198">
        <v>43581</v>
      </c>
      <c r="DN7" s="189" t="s">
        <v>8425</v>
      </c>
      <c r="DO7" s="186" t="s">
        <v>446</v>
      </c>
      <c r="DP7" s="189" t="s">
        <v>446</v>
      </c>
      <c r="DQ7" s="189" t="s">
        <v>446</v>
      </c>
      <c r="DR7" s="189" t="s">
        <v>446</v>
      </c>
      <c r="DS7" s="189" t="s">
        <v>446</v>
      </c>
      <c r="DT7" s="189" t="s">
        <v>446</v>
      </c>
      <c r="DU7" s="201">
        <v>43581</v>
      </c>
      <c r="DV7" s="196" t="s">
        <v>8426</v>
      </c>
      <c r="DW7" s="185" t="s">
        <v>446</v>
      </c>
      <c r="DX7" s="188" t="s">
        <v>446</v>
      </c>
      <c r="DY7" s="188" t="s">
        <v>446</v>
      </c>
      <c r="DZ7" s="188" t="s">
        <v>446</v>
      </c>
      <c r="EA7" s="188" t="s">
        <v>446</v>
      </c>
      <c r="EB7" s="188" t="s">
        <v>446</v>
      </c>
      <c r="EC7" s="198">
        <v>43581</v>
      </c>
      <c r="ED7" s="189" t="s">
        <v>8427</v>
      </c>
      <c r="EE7" s="186" t="s">
        <v>446</v>
      </c>
      <c r="EF7" s="189" t="s">
        <v>446</v>
      </c>
      <c r="EG7" s="189" t="s">
        <v>446</v>
      </c>
      <c r="EH7" s="189" t="s">
        <v>446</v>
      </c>
      <c r="EI7" s="189" t="s">
        <v>446</v>
      </c>
      <c r="EJ7" s="189" t="s">
        <v>446</v>
      </c>
      <c r="EK7" s="201">
        <v>43581</v>
      </c>
      <c r="EL7" s="196" t="s">
        <v>8428</v>
      </c>
      <c r="EM7" s="185" t="s">
        <v>446</v>
      </c>
      <c r="EN7" s="188" t="s">
        <v>446</v>
      </c>
      <c r="EO7" s="188" t="s">
        <v>446</v>
      </c>
      <c r="EP7" s="188" t="s">
        <v>446</v>
      </c>
      <c r="EQ7" s="188" t="s">
        <v>446</v>
      </c>
      <c r="ER7" s="188" t="s">
        <v>446</v>
      </c>
      <c r="ES7" s="198">
        <v>43581</v>
      </c>
      <c r="ET7" s="189" t="s">
        <v>8429</v>
      </c>
      <c r="EU7" s="189">
        <v>463</v>
      </c>
      <c r="EV7" s="189" t="s">
        <v>7864</v>
      </c>
      <c r="EW7" s="189" t="s">
        <v>7164</v>
      </c>
      <c r="EX7" s="189">
        <v>3</v>
      </c>
      <c r="EY7" s="189" t="s">
        <v>7274</v>
      </c>
      <c r="EZ7" s="189" t="s">
        <v>4331</v>
      </c>
      <c r="FA7" s="201">
        <v>43798</v>
      </c>
      <c r="FB7" s="196" t="s">
        <v>8430</v>
      </c>
      <c r="FC7" s="188">
        <v>2</v>
      </c>
      <c r="FD7" s="188" t="s">
        <v>446</v>
      </c>
      <c r="FE7" s="188" t="s">
        <v>732</v>
      </c>
      <c r="FF7" s="188">
        <v>1</v>
      </c>
      <c r="FG7" s="188" t="s">
        <v>3804</v>
      </c>
      <c r="FH7" s="188" t="s">
        <v>446</v>
      </c>
      <c r="FI7" s="198">
        <v>43581</v>
      </c>
      <c r="FJ7" s="196" t="s">
        <v>8431</v>
      </c>
      <c r="FK7" s="189" t="s">
        <v>446</v>
      </c>
      <c r="FL7" s="189" t="s">
        <v>446</v>
      </c>
      <c r="FM7" s="189" t="s">
        <v>446</v>
      </c>
      <c r="FN7" s="189" t="s">
        <v>446</v>
      </c>
      <c r="FO7" s="189" t="s">
        <v>446</v>
      </c>
      <c r="FP7" s="186" t="s">
        <v>446</v>
      </c>
      <c r="FQ7" s="200">
        <v>43581</v>
      </c>
      <c r="FR7" s="196" t="s">
        <v>8432</v>
      </c>
      <c r="FS7" s="188" t="s">
        <v>446</v>
      </c>
      <c r="FT7" s="188" t="s">
        <v>446</v>
      </c>
      <c r="FU7" s="188" t="s">
        <v>446</v>
      </c>
      <c r="FV7" s="188" t="s">
        <v>446</v>
      </c>
      <c r="FW7" s="188" t="s">
        <v>446</v>
      </c>
      <c r="FX7" s="188" t="s">
        <v>446</v>
      </c>
      <c r="FY7" s="198">
        <v>43581</v>
      </c>
      <c r="FZ7" s="189" t="s">
        <v>8433</v>
      </c>
      <c r="GA7" s="189">
        <v>0.33333333333333331</v>
      </c>
      <c r="GB7" s="189" t="s">
        <v>4973</v>
      </c>
      <c r="GC7" s="189" t="s">
        <v>5204</v>
      </c>
      <c r="GD7" s="189">
        <v>2</v>
      </c>
      <c r="GE7" s="189" t="s">
        <v>7273</v>
      </c>
      <c r="GF7" s="189" t="s">
        <v>4973</v>
      </c>
      <c r="GG7" s="201">
        <v>43767</v>
      </c>
      <c r="GH7" s="196" t="s">
        <v>8434</v>
      </c>
      <c r="GI7" s="188">
        <v>1</v>
      </c>
      <c r="GJ7" s="188" t="s">
        <v>4973</v>
      </c>
      <c r="GK7" s="188" t="s">
        <v>5204</v>
      </c>
      <c r="GL7" s="188">
        <v>2</v>
      </c>
      <c r="GM7" s="188" t="s">
        <v>7273</v>
      </c>
      <c r="GN7" s="188" t="s">
        <v>4973</v>
      </c>
      <c r="GO7" s="198">
        <v>43767</v>
      </c>
      <c r="GP7" s="189" t="s">
        <v>8435</v>
      </c>
      <c r="GQ7" s="189">
        <v>1</v>
      </c>
      <c r="GR7" s="189" t="s">
        <v>4973</v>
      </c>
      <c r="GS7" s="189" t="s">
        <v>5204</v>
      </c>
      <c r="GT7" s="189">
        <v>2</v>
      </c>
      <c r="GU7" s="189" t="s">
        <v>7273</v>
      </c>
      <c r="GV7" s="189" t="s">
        <v>4973</v>
      </c>
      <c r="GW7" s="201">
        <v>43767</v>
      </c>
      <c r="GX7" s="196" t="s">
        <v>8436</v>
      </c>
      <c r="GY7" s="188">
        <v>0.33333333333333331</v>
      </c>
      <c r="GZ7" s="188" t="s">
        <v>4973</v>
      </c>
      <c r="HA7" s="188" t="s">
        <v>5204</v>
      </c>
      <c r="HB7" s="188">
        <v>2</v>
      </c>
      <c r="HC7" s="188" t="s">
        <v>7273</v>
      </c>
      <c r="HD7" s="188" t="s">
        <v>4973</v>
      </c>
      <c r="HE7" s="198">
        <v>43767</v>
      </c>
      <c r="HF7" s="189" t="s">
        <v>8437</v>
      </c>
      <c r="HG7" s="189">
        <v>0.66666666666666663</v>
      </c>
      <c r="HH7" s="189" t="s">
        <v>4973</v>
      </c>
      <c r="HI7" s="189" t="s">
        <v>5204</v>
      </c>
      <c r="HJ7" s="189">
        <v>2</v>
      </c>
      <c r="HK7" s="189" t="s">
        <v>7273</v>
      </c>
      <c r="HL7" s="189" t="s">
        <v>4973</v>
      </c>
      <c r="HM7" s="201">
        <v>43767</v>
      </c>
      <c r="HN7" s="196" t="s">
        <v>8438</v>
      </c>
      <c r="HO7" s="188">
        <v>0.66666666666666663</v>
      </c>
      <c r="HP7" s="188" t="s">
        <v>4973</v>
      </c>
      <c r="HQ7" s="188" t="s">
        <v>5204</v>
      </c>
      <c r="HR7" s="188">
        <v>2</v>
      </c>
      <c r="HS7" s="188" t="s">
        <v>7273</v>
      </c>
      <c r="HT7" s="188" t="s">
        <v>4973</v>
      </c>
      <c r="HU7" s="198">
        <v>43767</v>
      </c>
      <c r="HV7" s="189" t="s">
        <v>8439</v>
      </c>
      <c r="HW7" s="189">
        <v>1</v>
      </c>
      <c r="HX7" s="189" t="s">
        <v>4973</v>
      </c>
      <c r="HY7" s="189" t="s">
        <v>5204</v>
      </c>
      <c r="HZ7" s="189">
        <v>2</v>
      </c>
      <c r="IA7" s="189" t="s">
        <v>7273</v>
      </c>
      <c r="IB7" s="189" t="s">
        <v>4973</v>
      </c>
      <c r="IC7" s="201">
        <v>43767</v>
      </c>
      <c r="ID7" s="196" t="s">
        <v>8440</v>
      </c>
      <c r="IE7" s="188">
        <v>1.6666666666666667</v>
      </c>
      <c r="IF7" s="188" t="s">
        <v>4973</v>
      </c>
      <c r="IG7" s="188" t="s">
        <v>5204</v>
      </c>
      <c r="IH7" s="188">
        <v>2</v>
      </c>
      <c r="II7" s="188" t="s">
        <v>7273</v>
      </c>
      <c r="IJ7" s="188" t="s">
        <v>4973</v>
      </c>
      <c r="IK7" s="198">
        <v>43767</v>
      </c>
      <c r="IL7" s="189" t="s">
        <v>8441</v>
      </c>
      <c r="IM7" s="189">
        <v>1</v>
      </c>
      <c r="IN7" s="189" t="s">
        <v>4973</v>
      </c>
      <c r="IO7" s="189" t="s">
        <v>5204</v>
      </c>
      <c r="IP7" s="189">
        <v>2</v>
      </c>
      <c r="IQ7" s="189" t="s">
        <v>7273</v>
      </c>
      <c r="IR7" s="189" t="s">
        <v>4973</v>
      </c>
      <c r="IS7" s="201">
        <v>43767</v>
      </c>
    </row>
    <row r="8" spans="1:253" x14ac:dyDescent="0.35">
      <c r="A8" t="s">
        <v>6848</v>
      </c>
      <c r="B8" t="s">
        <v>6847</v>
      </c>
      <c r="C8" t="s">
        <v>7194</v>
      </c>
      <c r="D8" t="s">
        <v>21</v>
      </c>
      <c r="E8" t="s">
        <v>20</v>
      </c>
      <c r="F8" t="s">
        <v>8442</v>
      </c>
      <c r="G8" s="184">
        <v>386000</v>
      </c>
      <c r="H8" s="185" t="s">
        <v>6849</v>
      </c>
      <c r="I8" s="185" t="s">
        <v>731</v>
      </c>
      <c r="J8" s="185">
        <v>2</v>
      </c>
      <c r="K8" s="185" t="s">
        <v>6851</v>
      </c>
      <c r="L8" s="185" t="s">
        <v>6850</v>
      </c>
      <c r="M8" s="198">
        <v>43719</v>
      </c>
      <c r="N8" s="196" t="s">
        <v>8443</v>
      </c>
      <c r="O8" s="187">
        <v>3261</v>
      </c>
      <c r="P8" s="187" t="s">
        <v>5346</v>
      </c>
      <c r="Q8" s="187" t="s">
        <v>731</v>
      </c>
      <c r="R8" s="187">
        <v>2</v>
      </c>
      <c r="S8" s="187" t="s">
        <v>7401</v>
      </c>
      <c r="T8" s="187" t="s">
        <v>7368</v>
      </c>
      <c r="U8" s="199">
        <v>43721</v>
      </c>
      <c r="V8" s="196" t="s">
        <v>8444</v>
      </c>
      <c r="W8" s="185">
        <v>176000</v>
      </c>
      <c r="X8" s="185" t="s">
        <v>5346</v>
      </c>
      <c r="Y8" s="185" t="s">
        <v>731</v>
      </c>
      <c r="Z8" s="185">
        <v>2</v>
      </c>
      <c r="AA8" s="185" t="s">
        <v>7402</v>
      </c>
      <c r="AB8" s="185" t="s">
        <v>7368</v>
      </c>
      <c r="AC8" s="198">
        <v>43721</v>
      </c>
      <c r="AD8" s="196" t="s">
        <v>8445</v>
      </c>
      <c r="AE8" s="186">
        <v>76000</v>
      </c>
      <c r="AF8" s="186" t="s">
        <v>6856</v>
      </c>
      <c r="AG8" s="186" t="s">
        <v>732</v>
      </c>
      <c r="AH8" s="186">
        <v>1</v>
      </c>
      <c r="AI8" s="186" t="s">
        <v>7399</v>
      </c>
      <c r="AJ8" s="186" t="s">
        <v>6862</v>
      </c>
      <c r="AK8" s="200">
        <v>43721</v>
      </c>
      <c r="AL8" s="196" t="s">
        <v>8446</v>
      </c>
      <c r="AM8" s="185">
        <v>14000</v>
      </c>
      <c r="AN8" s="185" t="s">
        <v>7349</v>
      </c>
      <c r="AO8" s="185" t="s">
        <v>731</v>
      </c>
      <c r="AP8" s="185">
        <v>2</v>
      </c>
      <c r="AQ8" s="185" t="s">
        <v>7407</v>
      </c>
      <c r="AR8" s="185" t="s">
        <v>7376</v>
      </c>
      <c r="AS8" s="198">
        <v>43735</v>
      </c>
      <c r="AT8" s="189" t="s">
        <v>8447</v>
      </c>
      <c r="AU8" s="186" t="s">
        <v>446</v>
      </c>
      <c r="AV8" s="186" t="s">
        <v>446</v>
      </c>
      <c r="AW8" s="186" t="s">
        <v>446</v>
      </c>
      <c r="AX8" s="186" t="s">
        <v>446</v>
      </c>
      <c r="AY8" s="186" t="s">
        <v>6861</v>
      </c>
      <c r="AZ8" s="186" t="s">
        <v>446</v>
      </c>
      <c r="BA8" s="200">
        <v>43719</v>
      </c>
      <c r="BB8" s="196" t="s">
        <v>8448</v>
      </c>
      <c r="BC8" s="185" t="s">
        <v>446</v>
      </c>
      <c r="BD8" s="185" t="s">
        <v>446</v>
      </c>
      <c r="BE8" s="185" t="s">
        <v>446</v>
      </c>
      <c r="BF8" s="185" t="s">
        <v>446</v>
      </c>
      <c r="BG8" s="185" t="s">
        <v>6860</v>
      </c>
      <c r="BH8" s="185" t="s">
        <v>446</v>
      </c>
      <c r="BI8" s="198">
        <v>43719</v>
      </c>
      <c r="BJ8" s="189" t="s">
        <v>8449</v>
      </c>
      <c r="BK8" s="189">
        <v>69</v>
      </c>
      <c r="BL8" s="189" t="s">
        <v>7891</v>
      </c>
      <c r="BM8" s="189" t="s">
        <v>731</v>
      </c>
      <c r="BN8" s="189">
        <v>2</v>
      </c>
      <c r="BO8" s="189" t="s">
        <v>7944</v>
      </c>
      <c r="BP8" s="186" t="s">
        <v>7943</v>
      </c>
      <c r="BQ8" s="201">
        <v>43798</v>
      </c>
      <c r="BR8" s="196" t="s">
        <v>8450</v>
      </c>
      <c r="BS8" s="188" t="s">
        <v>446</v>
      </c>
      <c r="BT8" s="188" t="s">
        <v>6866</v>
      </c>
      <c r="BU8" s="188" t="s">
        <v>731</v>
      </c>
      <c r="BV8" s="188">
        <v>2</v>
      </c>
      <c r="BW8" s="188" t="s">
        <v>6868</v>
      </c>
      <c r="BX8" s="188" t="s">
        <v>6867</v>
      </c>
      <c r="BY8" s="198">
        <v>43721</v>
      </c>
      <c r="BZ8" s="189" t="s">
        <v>8451</v>
      </c>
      <c r="CA8" s="189" t="s">
        <v>446</v>
      </c>
      <c r="CB8" s="189" t="s">
        <v>6866</v>
      </c>
      <c r="CC8" s="189" t="s">
        <v>731</v>
      </c>
      <c r="CD8" s="189">
        <v>2</v>
      </c>
      <c r="CE8" s="189" t="s">
        <v>6868</v>
      </c>
      <c r="CF8" s="189" t="s">
        <v>6867</v>
      </c>
      <c r="CG8" s="201">
        <v>43721</v>
      </c>
      <c r="CH8" s="196" t="s">
        <v>8452</v>
      </c>
      <c r="CI8" s="189" t="e">
        <v>#N/A</v>
      </c>
      <c r="CJ8" s="189" t="e">
        <v>#N/A</v>
      </c>
      <c r="CK8" s="189" t="e">
        <v>#N/A</v>
      </c>
      <c r="CL8" s="189" t="e">
        <v>#N/A</v>
      </c>
      <c r="CM8" s="189" t="e">
        <v>#N/A</v>
      </c>
      <c r="CN8" s="189" t="e">
        <v>#N/A</v>
      </c>
      <c r="CO8" s="193" t="e">
        <v>#N/A</v>
      </c>
      <c r="CP8" s="189" t="s">
        <v>8453</v>
      </c>
      <c r="CQ8" s="188" t="s">
        <v>446</v>
      </c>
      <c r="CR8" s="188" t="s">
        <v>446</v>
      </c>
      <c r="CS8" s="188" t="s">
        <v>446</v>
      </c>
      <c r="CT8" s="188" t="s">
        <v>446</v>
      </c>
      <c r="CU8" s="188" t="s">
        <v>446</v>
      </c>
      <c r="CV8" s="188" t="s">
        <v>446</v>
      </c>
      <c r="CW8" s="198">
        <v>43719</v>
      </c>
      <c r="CX8" s="189" t="s">
        <v>8454</v>
      </c>
      <c r="CY8" s="186">
        <v>5000</v>
      </c>
      <c r="CZ8" s="186" t="s">
        <v>7349</v>
      </c>
      <c r="DA8" s="186" t="s">
        <v>731</v>
      </c>
      <c r="DB8" s="186">
        <v>2</v>
      </c>
      <c r="DC8" s="186" t="s">
        <v>7409</v>
      </c>
      <c r="DD8" s="186" t="s">
        <v>7376</v>
      </c>
      <c r="DE8" s="192">
        <v>43735</v>
      </c>
      <c r="DF8" s="196" t="s">
        <v>8455</v>
      </c>
      <c r="DG8" s="185">
        <v>100000</v>
      </c>
      <c r="DH8" s="188" t="s">
        <v>7349</v>
      </c>
      <c r="DI8" s="188" t="s">
        <v>731</v>
      </c>
      <c r="DJ8" s="188">
        <v>2</v>
      </c>
      <c r="DK8" s="188" t="s">
        <v>7409</v>
      </c>
      <c r="DL8" s="188" t="s">
        <v>7376</v>
      </c>
      <c r="DM8" s="198">
        <v>43735</v>
      </c>
      <c r="DN8" s="189" t="s">
        <v>8456</v>
      </c>
      <c r="DO8" s="186">
        <v>71000</v>
      </c>
      <c r="DP8" s="189" t="s">
        <v>7349</v>
      </c>
      <c r="DQ8" s="189" t="s">
        <v>731</v>
      </c>
      <c r="DR8" s="189">
        <v>2</v>
      </c>
      <c r="DS8" s="189" t="s">
        <v>7409</v>
      </c>
      <c r="DT8" s="189" t="s">
        <v>7376</v>
      </c>
      <c r="DU8" s="201">
        <v>43735</v>
      </c>
      <c r="DV8" s="196" t="s">
        <v>8457</v>
      </c>
      <c r="DW8" s="185">
        <v>5000</v>
      </c>
      <c r="DX8" s="188" t="s">
        <v>7349</v>
      </c>
      <c r="DY8" s="188" t="s">
        <v>731</v>
      </c>
      <c r="DZ8" s="188">
        <v>2</v>
      </c>
      <c r="EA8" s="188" t="s">
        <v>7409</v>
      </c>
      <c r="EB8" s="188" t="s">
        <v>7376</v>
      </c>
      <c r="EC8" s="198">
        <v>43735</v>
      </c>
      <c r="ED8" s="189" t="s">
        <v>8458</v>
      </c>
      <c r="EE8" s="186">
        <v>0</v>
      </c>
      <c r="EF8" s="189" t="s">
        <v>7349</v>
      </c>
      <c r="EG8" s="189" t="s">
        <v>731</v>
      </c>
      <c r="EH8" s="189">
        <v>2</v>
      </c>
      <c r="EI8" s="189" t="s">
        <v>7409</v>
      </c>
      <c r="EJ8" s="189" t="s">
        <v>7376</v>
      </c>
      <c r="EK8" s="201">
        <v>43735</v>
      </c>
      <c r="EL8" s="196" t="s">
        <v>8459</v>
      </c>
      <c r="EM8" s="185">
        <v>0</v>
      </c>
      <c r="EN8" s="188" t="s">
        <v>7349</v>
      </c>
      <c r="EO8" s="188" t="s">
        <v>731</v>
      </c>
      <c r="EP8" s="188">
        <v>2</v>
      </c>
      <c r="EQ8" s="188" t="s">
        <v>7409</v>
      </c>
      <c r="ER8" s="188" t="s">
        <v>7376</v>
      </c>
      <c r="ES8" s="198">
        <v>43735</v>
      </c>
      <c r="ET8" s="189" t="s">
        <v>8460</v>
      </c>
      <c r="EU8" s="189">
        <v>69</v>
      </c>
      <c r="EV8" s="189" t="s">
        <v>7891</v>
      </c>
      <c r="EW8" s="189" t="s">
        <v>731</v>
      </c>
      <c r="EX8" s="189">
        <v>2</v>
      </c>
      <c r="EY8" s="189" t="s">
        <v>7944</v>
      </c>
      <c r="EZ8" s="189" t="s">
        <v>7943</v>
      </c>
      <c r="FA8" s="201">
        <v>43798</v>
      </c>
      <c r="FB8" s="196" t="s">
        <v>8461</v>
      </c>
      <c r="FC8" s="188">
        <v>4</v>
      </c>
      <c r="FD8" s="188" t="s">
        <v>7346</v>
      </c>
      <c r="FE8" s="188" t="s">
        <v>732</v>
      </c>
      <c r="FF8" s="188">
        <v>1</v>
      </c>
      <c r="FG8" s="188" t="s">
        <v>6874</v>
      </c>
      <c r="FH8" s="188" t="s">
        <v>7373</v>
      </c>
      <c r="FI8" s="198">
        <v>43721</v>
      </c>
      <c r="FJ8" s="196" t="s">
        <v>8462</v>
      </c>
      <c r="FK8" s="189" t="s">
        <v>446</v>
      </c>
      <c r="FL8" s="189" t="s">
        <v>446</v>
      </c>
      <c r="FM8" s="189" t="s">
        <v>446</v>
      </c>
      <c r="FN8" s="189" t="s">
        <v>446</v>
      </c>
      <c r="FO8" s="189" t="s">
        <v>446</v>
      </c>
      <c r="FP8" s="186" t="s">
        <v>446</v>
      </c>
      <c r="FQ8" s="200">
        <v>43719</v>
      </c>
      <c r="FR8" s="196" t="s">
        <v>8463</v>
      </c>
      <c r="FS8" s="188" t="s">
        <v>446</v>
      </c>
      <c r="FT8" s="188" t="s">
        <v>446</v>
      </c>
      <c r="FU8" s="188" t="s">
        <v>446</v>
      </c>
      <c r="FV8" s="188" t="s">
        <v>446</v>
      </c>
      <c r="FW8" s="188" t="s">
        <v>446</v>
      </c>
      <c r="FX8" s="188" t="s">
        <v>446</v>
      </c>
      <c r="FY8" s="198">
        <v>43719</v>
      </c>
      <c r="FZ8" s="189" t="s">
        <v>8464</v>
      </c>
      <c r="GA8" s="189">
        <v>0</v>
      </c>
      <c r="GB8" s="189" t="s">
        <v>632</v>
      </c>
      <c r="GC8" s="189" t="s">
        <v>732</v>
      </c>
      <c r="GD8" s="189">
        <v>1</v>
      </c>
      <c r="GE8" s="189" t="s">
        <v>446</v>
      </c>
      <c r="GF8" s="189" t="s">
        <v>446</v>
      </c>
      <c r="GG8" s="201">
        <v>43719</v>
      </c>
      <c r="GH8" s="196" t="s">
        <v>8465</v>
      </c>
      <c r="GI8" s="188">
        <v>0</v>
      </c>
      <c r="GJ8" s="188" t="s">
        <v>632</v>
      </c>
      <c r="GK8" s="188" t="s">
        <v>732</v>
      </c>
      <c r="GL8" s="188">
        <v>1</v>
      </c>
      <c r="GM8" s="188" t="s">
        <v>446</v>
      </c>
      <c r="GN8" s="188" t="s">
        <v>446</v>
      </c>
      <c r="GO8" s="198">
        <v>43719</v>
      </c>
      <c r="GP8" s="189" t="s">
        <v>8466</v>
      </c>
      <c r="GQ8" s="189">
        <v>0</v>
      </c>
      <c r="GR8" s="189" t="s">
        <v>632</v>
      </c>
      <c r="GS8" s="189" t="s">
        <v>732</v>
      </c>
      <c r="GT8" s="189">
        <v>1</v>
      </c>
      <c r="GU8" s="189" t="s">
        <v>446</v>
      </c>
      <c r="GV8" s="189" t="s">
        <v>446</v>
      </c>
      <c r="GW8" s="201">
        <v>43719</v>
      </c>
      <c r="GX8" s="196" t="s">
        <v>8467</v>
      </c>
      <c r="GY8" s="188">
        <v>0</v>
      </c>
      <c r="GZ8" s="188" t="s">
        <v>632</v>
      </c>
      <c r="HA8" s="188" t="s">
        <v>732</v>
      </c>
      <c r="HB8" s="188">
        <v>1</v>
      </c>
      <c r="HC8" s="188" t="s">
        <v>446</v>
      </c>
      <c r="HD8" s="188" t="s">
        <v>446</v>
      </c>
      <c r="HE8" s="198">
        <v>43719</v>
      </c>
      <c r="HF8" s="189" t="s">
        <v>8468</v>
      </c>
      <c r="HG8" s="189">
        <v>0</v>
      </c>
      <c r="HH8" s="189" t="s">
        <v>632</v>
      </c>
      <c r="HI8" s="189" t="s">
        <v>732</v>
      </c>
      <c r="HJ8" s="189">
        <v>1</v>
      </c>
      <c r="HK8" s="189" t="s">
        <v>446</v>
      </c>
      <c r="HL8" s="189" t="s">
        <v>446</v>
      </c>
      <c r="HM8" s="201">
        <v>43719</v>
      </c>
      <c r="HN8" s="196" t="s">
        <v>8469</v>
      </c>
      <c r="HO8" s="188">
        <v>2</v>
      </c>
      <c r="HP8" s="188" t="s">
        <v>632</v>
      </c>
      <c r="HQ8" s="188" t="s">
        <v>732</v>
      </c>
      <c r="HR8" s="188">
        <v>1</v>
      </c>
      <c r="HS8" s="188" t="s">
        <v>446</v>
      </c>
      <c r="HT8" s="188" t="s">
        <v>446</v>
      </c>
      <c r="HU8" s="198">
        <v>43719</v>
      </c>
      <c r="HV8" s="189" t="s">
        <v>8470</v>
      </c>
      <c r="HW8" s="189">
        <v>0</v>
      </c>
      <c r="HX8" s="189" t="s">
        <v>632</v>
      </c>
      <c r="HY8" s="189" t="s">
        <v>732</v>
      </c>
      <c r="HZ8" s="189">
        <v>1</v>
      </c>
      <c r="IA8" s="189" t="s">
        <v>446</v>
      </c>
      <c r="IB8" s="189" t="s">
        <v>446</v>
      </c>
      <c r="IC8" s="201">
        <v>43719</v>
      </c>
      <c r="ID8" s="196" t="s">
        <v>8471</v>
      </c>
      <c r="IE8" s="188">
        <v>0</v>
      </c>
      <c r="IF8" s="188" t="s">
        <v>632</v>
      </c>
      <c r="IG8" s="188" t="s">
        <v>732</v>
      </c>
      <c r="IH8" s="188">
        <v>1</v>
      </c>
      <c r="II8" s="188" t="s">
        <v>446</v>
      </c>
      <c r="IJ8" s="188" t="s">
        <v>446</v>
      </c>
      <c r="IK8" s="198">
        <v>43719</v>
      </c>
      <c r="IL8" s="189" t="s">
        <v>8472</v>
      </c>
      <c r="IM8" s="189">
        <v>3</v>
      </c>
      <c r="IN8" s="189" t="s">
        <v>632</v>
      </c>
      <c r="IO8" s="189" t="s">
        <v>732</v>
      </c>
      <c r="IP8" s="189">
        <v>1</v>
      </c>
      <c r="IQ8" s="189" t="s">
        <v>446</v>
      </c>
      <c r="IR8" s="189" t="s">
        <v>446</v>
      </c>
      <c r="IS8" s="201">
        <v>43719</v>
      </c>
    </row>
    <row r="9" spans="1:253" x14ac:dyDescent="0.35">
      <c r="A9" t="s">
        <v>785</v>
      </c>
      <c r="B9" t="s">
        <v>4377</v>
      </c>
      <c r="C9" t="s">
        <v>796</v>
      </c>
      <c r="D9" t="s">
        <v>25</v>
      </c>
      <c r="E9" t="s">
        <v>24</v>
      </c>
      <c r="F9" t="s">
        <v>8473</v>
      </c>
      <c r="G9" s="184">
        <v>143232000</v>
      </c>
      <c r="H9" s="185" t="s">
        <v>6713</v>
      </c>
      <c r="I9" s="185" t="s">
        <v>731</v>
      </c>
      <c r="J9" s="185">
        <v>2</v>
      </c>
      <c r="K9" s="185" t="s">
        <v>6714</v>
      </c>
      <c r="L9" s="185" t="s">
        <v>5878</v>
      </c>
      <c r="M9" s="198">
        <v>43706</v>
      </c>
      <c r="N9" s="196" t="s">
        <v>8474</v>
      </c>
      <c r="O9" s="187">
        <v>650</v>
      </c>
      <c r="P9" s="187" t="s">
        <v>2811</v>
      </c>
      <c r="Q9" s="187" t="s">
        <v>731</v>
      </c>
      <c r="R9" s="187">
        <v>2</v>
      </c>
      <c r="S9" s="187" t="s">
        <v>1407</v>
      </c>
      <c r="T9" s="187" t="s">
        <v>5032</v>
      </c>
      <c r="U9" s="199">
        <v>43608</v>
      </c>
      <c r="V9" s="196" t="s">
        <v>8475</v>
      </c>
      <c r="W9" s="185">
        <v>1385000</v>
      </c>
      <c r="X9" s="185" t="s">
        <v>6715</v>
      </c>
      <c r="Y9" s="185" t="s">
        <v>731</v>
      </c>
      <c r="Z9" s="185">
        <v>2</v>
      </c>
      <c r="AA9" s="185" t="s">
        <v>5035</v>
      </c>
      <c r="AB9" s="185" t="s">
        <v>5880</v>
      </c>
      <c r="AC9" s="198">
        <v>43706</v>
      </c>
      <c r="AD9" s="196" t="s">
        <v>8476</v>
      </c>
      <c r="AE9" s="186">
        <v>1385000</v>
      </c>
      <c r="AF9" s="186" t="s">
        <v>6715</v>
      </c>
      <c r="AG9" s="186" t="s">
        <v>731</v>
      </c>
      <c r="AH9" s="186">
        <v>2</v>
      </c>
      <c r="AI9" s="186" t="s">
        <v>1409</v>
      </c>
      <c r="AJ9" s="186" t="s">
        <v>6716</v>
      </c>
      <c r="AK9" s="200">
        <v>43706</v>
      </c>
      <c r="AL9" s="196" t="s">
        <v>8477</v>
      </c>
      <c r="AM9" s="185">
        <v>915000</v>
      </c>
      <c r="AN9" s="185" t="s">
        <v>7200</v>
      </c>
      <c r="AO9" s="185" t="s">
        <v>732</v>
      </c>
      <c r="AP9" s="185">
        <v>1</v>
      </c>
      <c r="AQ9" s="185" t="s">
        <v>7208</v>
      </c>
      <c r="AR9" s="185" t="s">
        <v>7204</v>
      </c>
      <c r="AS9" s="198">
        <v>43767</v>
      </c>
      <c r="AT9" s="189" t="s">
        <v>8478</v>
      </c>
      <c r="AU9" s="186">
        <v>37140</v>
      </c>
      <c r="AV9" s="186" t="s">
        <v>7201</v>
      </c>
      <c r="AW9" s="186" t="s">
        <v>731</v>
      </c>
      <c r="AX9" s="186">
        <v>2</v>
      </c>
      <c r="AY9" s="186" t="s">
        <v>7210</v>
      </c>
      <c r="AZ9" s="186" t="s">
        <v>1421</v>
      </c>
      <c r="BA9" s="200">
        <v>43767</v>
      </c>
      <c r="BB9" s="196" t="s">
        <v>8479</v>
      </c>
      <c r="BC9" s="185">
        <v>141302</v>
      </c>
      <c r="BD9" s="185" t="s">
        <v>7201</v>
      </c>
      <c r="BE9" s="185" t="s">
        <v>731</v>
      </c>
      <c r="BF9" s="185">
        <v>2</v>
      </c>
      <c r="BG9" s="185" t="s">
        <v>7209</v>
      </c>
      <c r="BH9" s="185" t="s">
        <v>1421</v>
      </c>
      <c r="BI9" s="198">
        <v>43767</v>
      </c>
      <c r="BJ9" s="189" t="s">
        <v>8480</v>
      </c>
      <c r="BK9" s="189">
        <v>10</v>
      </c>
      <c r="BL9" s="189" t="s">
        <v>7620</v>
      </c>
      <c r="BM9" s="189" t="s">
        <v>731</v>
      </c>
      <c r="BN9" s="189">
        <v>2</v>
      </c>
      <c r="BO9" s="189" t="s">
        <v>7706</v>
      </c>
      <c r="BP9" s="186" t="s">
        <v>1786</v>
      </c>
      <c r="BQ9" s="201">
        <v>43796</v>
      </c>
      <c r="BR9" s="196" t="s">
        <v>8481</v>
      </c>
      <c r="BS9" s="188" t="s">
        <v>446</v>
      </c>
      <c r="BT9" s="188" t="s">
        <v>446</v>
      </c>
      <c r="BU9" s="188" t="s">
        <v>446</v>
      </c>
      <c r="BV9" s="188" t="s">
        <v>446</v>
      </c>
      <c r="BW9" s="188" t="s">
        <v>446</v>
      </c>
      <c r="BX9" s="188" t="s">
        <v>446</v>
      </c>
      <c r="BY9" s="198">
        <v>43608</v>
      </c>
      <c r="BZ9" s="189" t="s">
        <v>8482</v>
      </c>
      <c r="CA9" s="189" t="s">
        <v>446</v>
      </c>
      <c r="CB9" s="189" t="s">
        <v>446</v>
      </c>
      <c r="CC9" s="189" t="s">
        <v>446</v>
      </c>
      <c r="CD9" s="189" t="s">
        <v>446</v>
      </c>
      <c r="CE9" s="189" t="s">
        <v>446</v>
      </c>
      <c r="CF9" s="189" t="s">
        <v>446</v>
      </c>
      <c r="CG9" s="201">
        <v>43608</v>
      </c>
      <c r="CH9" s="196" t="s">
        <v>8483</v>
      </c>
      <c r="CI9" s="189" t="e">
        <v>#N/A</v>
      </c>
      <c r="CJ9" s="189" t="e">
        <v>#N/A</v>
      </c>
      <c r="CK9" s="189" t="e">
        <v>#N/A</v>
      </c>
      <c r="CL9" s="189" t="e">
        <v>#N/A</v>
      </c>
      <c r="CM9" s="189" t="e">
        <v>#N/A</v>
      </c>
      <c r="CN9" s="189" t="e">
        <v>#N/A</v>
      </c>
      <c r="CO9" s="193" t="e">
        <v>#N/A</v>
      </c>
      <c r="CP9" s="189" t="s">
        <v>8484</v>
      </c>
      <c r="CQ9" s="188" t="s">
        <v>446</v>
      </c>
      <c r="CR9" s="188" t="s">
        <v>446</v>
      </c>
      <c r="CS9" s="188" t="s">
        <v>446</v>
      </c>
      <c r="CT9" s="188" t="s">
        <v>446</v>
      </c>
      <c r="CU9" s="188" t="s">
        <v>446</v>
      </c>
      <c r="CV9" s="188" t="s">
        <v>446</v>
      </c>
      <c r="CW9" s="198">
        <v>43608</v>
      </c>
      <c r="CX9" s="189" t="s">
        <v>8485</v>
      </c>
      <c r="CY9" s="186">
        <v>809000</v>
      </c>
      <c r="CZ9" s="186" t="s">
        <v>7058</v>
      </c>
      <c r="DA9" s="186" t="s">
        <v>730</v>
      </c>
      <c r="DB9" s="186">
        <v>3</v>
      </c>
      <c r="DC9" s="186" t="s">
        <v>7059</v>
      </c>
      <c r="DD9" s="186">
        <v>0</v>
      </c>
      <c r="DE9" s="192">
        <v>43735</v>
      </c>
      <c r="DF9" s="196" t="s">
        <v>8486</v>
      </c>
      <c r="DG9" s="185">
        <v>3000</v>
      </c>
      <c r="DH9" s="188" t="s">
        <v>7058</v>
      </c>
      <c r="DI9" s="188" t="s">
        <v>730</v>
      </c>
      <c r="DJ9" s="188">
        <v>3</v>
      </c>
      <c r="DK9" s="188" t="s">
        <v>7059</v>
      </c>
      <c r="DL9" s="188">
        <v>0</v>
      </c>
      <c r="DM9" s="198">
        <v>43735</v>
      </c>
      <c r="DN9" s="189" t="s">
        <v>8487</v>
      </c>
      <c r="DO9" s="186">
        <v>130000</v>
      </c>
      <c r="DP9" s="189" t="s">
        <v>7058</v>
      </c>
      <c r="DQ9" s="189" t="s">
        <v>730</v>
      </c>
      <c r="DR9" s="189">
        <v>3</v>
      </c>
      <c r="DS9" s="189" t="s">
        <v>7059</v>
      </c>
      <c r="DT9" s="189">
        <v>0</v>
      </c>
      <c r="DU9" s="201">
        <v>43735</v>
      </c>
      <c r="DV9" s="196" t="s">
        <v>8488</v>
      </c>
      <c r="DW9" s="185">
        <v>508000</v>
      </c>
      <c r="DX9" s="188" t="s">
        <v>7058</v>
      </c>
      <c r="DY9" s="188" t="s">
        <v>730</v>
      </c>
      <c r="DZ9" s="188">
        <v>3</v>
      </c>
      <c r="EA9" s="188" t="s">
        <v>7059</v>
      </c>
      <c r="EB9" s="188">
        <v>0</v>
      </c>
      <c r="EC9" s="198">
        <v>43735</v>
      </c>
      <c r="ED9" s="189" t="s">
        <v>8489</v>
      </c>
      <c r="EE9" s="186">
        <v>282000</v>
      </c>
      <c r="EF9" s="189" t="s">
        <v>7058</v>
      </c>
      <c r="EG9" s="189" t="s">
        <v>730</v>
      </c>
      <c r="EH9" s="189">
        <v>3</v>
      </c>
      <c r="EI9" s="189" t="s">
        <v>7059</v>
      </c>
      <c r="EJ9" s="189">
        <v>0</v>
      </c>
      <c r="EK9" s="201">
        <v>43735</v>
      </c>
      <c r="EL9" s="196" t="s">
        <v>8490</v>
      </c>
      <c r="EM9" s="185">
        <v>19000</v>
      </c>
      <c r="EN9" s="188" t="s">
        <v>7058</v>
      </c>
      <c r="EO9" s="188" t="s">
        <v>730</v>
      </c>
      <c r="EP9" s="188">
        <v>3</v>
      </c>
      <c r="EQ9" s="188" t="s">
        <v>7059</v>
      </c>
      <c r="ER9" s="188">
        <v>0</v>
      </c>
      <c r="ES9" s="198">
        <v>43735</v>
      </c>
      <c r="ET9" s="189" t="s">
        <v>8491</v>
      </c>
      <c r="EU9" s="189">
        <v>10</v>
      </c>
      <c r="EV9" s="189" t="s">
        <v>7620</v>
      </c>
      <c r="EW9" s="189" t="s">
        <v>731</v>
      </c>
      <c r="EX9" s="189">
        <v>2</v>
      </c>
      <c r="EY9" s="189" t="s">
        <v>7706</v>
      </c>
      <c r="EZ9" s="189" t="s">
        <v>1786</v>
      </c>
      <c r="FA9" s="201">
        <v>43796</v>
      </c>
      <c r="FB9" s="196" t="s">
        <v>8492</v>
      </c>
      <c r="FC9" s="188">
        <v>3</v>
      </c>
      <c r="FD9" s="188" t="s">
        <v>1404</v>
      </c>
      <c r="FE9" s="188" t="s">
        <v>731</v>
      </c>
      <c r="FF9" s="188">
        <v>2</v>
      </c>
      <c r="FG9" s="188">
        <v>0</v>
      </c>
      <c r="FH9" s="188">
        <v>0</v>
      </c>
      <c r="FI9" s="198">
        <v>43503</v>
      </c>
      <c r="FJ9" s="196" t="s">
        <v>8493</v>
      </c>
      <c r="FK9" s="189">
        <v>0</v>
      </c>
      <c r="FL9" s="189">
        <v>0</v>
      </c>
      <c r="FM9" s="189" t="s">
        <v>731</v>
      </c>
      <c r="FN9" s="189">
        <v>2</v>
      </c>
      <c r="FO9" s="189" t="s">
        <v>1417</v>
      </c>
      <c r="FP9" s="186">
        <v>0</v>
      </c>
      <c r="FQ9" s="200">
        <v>43503</v>
      </c>
      <c r="FR9" s="196" t="s">
        <v>8494</v>
      </c>
      <c r="FS9" s="188">
        <v>0</v>
      </c>
      <c r="FT9" s="188" t="s">
        <v>1405</v>
      </c>
      <c r="FU9" s="188" t="s">
        <v>731</v>
      </c>
      <c r="FV9" s="188">
        <v>2</v>
      </c>
      <c r="FW9" s="188" t="s">
        <v>1417</v>
      </c>
      <c r="FX9" s="188">
        <v>0</v>
      </c>
      <c r="FY9" s="198">
        <v>43503</v>
      </c>
      <c r="FZ9" s="189" t="s">
        <v>8495</v>
      </c>
      <c r="GA9" s="189">
        <v>2</v>
      </c>
      <c r="GB9" s="189" t="s">
        <v>7229</v>
      </c>
      <c r="GC9" s="189" t="s">
        <v>732</v>
      </c>
      <c r="GD9" s="189">
        <v>1</v>
      </c>
      <c r="GE9" s="189" t="s">
        <v>7600</v>
      </c>
      <c r="GF9" s="189" t="s">
        <v>7616</v>
      </c>
      <c r="GG9" s="201">
        <v>43767</v>
      </c>
      <c r="GH9" s="196" t="s">
        <v>8496</v>
      </c>
      <c r="GI9" s="188">
        <v>1</v>
      </c>
      <c r="GJ9" s="188" t="s">
        <v>7229</v>
      </c>
      <c r="GK9" s="188" t="s">
        <v>732</v>
      </c>
      <c r="GL9" s="188">
        <v>1</v>
      </c>
      <c r="GM9" s="188" t="s">
        <v>7600</v>
      </c>
      <c r="GN9" s="188" t="s">
        <v>7616</v>
      </c>
      <c r="GO9" s="198">
        <v>43767</v>
      </c>
      <c r="GP9" s="189" t="s">
        <v>8497</v>
      </c>
      <c r="GQ9" s="189">
        <v>1</v>
      </c>
      <c r="GR9" s="189" t="s">
        <v>7229</v>
      </c>
      <c r="GS9" s="189" t="s">
        <v>732</v>
      </c>
      <c r="GT9" s="189">
        <v>1</v>
      </c>
      <c r="GU9" s="189" t="s">
        <v>7600</v>
      </c>
      <c r="GV9" s="189" t="s">
        <v>7616</v>
      </c>
      <c r="GW9" s="201">
        <v>43767</v>
      </c>
      <c r="GX9" s="196" t="s">
        <v>8498</v>
      </c>
      <c r="GY9" s="188">
        <v>0</v>
      </c>
      <c r="GZ9" s="188" t="s">
        <v>7229</v>
      </c>
      <c r="HA9" s="188" t="s">
        <v>732</v>
      </c>
      <c r="HB9" s="188">
        <v>1</v>
      </c>
      <c r="HC9" s="188" t="s">
        <v>7600</v>
      </c>
      <c r="HD9" s="188" t="s">
        <v>7616</v>
      </c>
      <c r="HE9" s="198">
        <v>43767</v>
      </c>
      <c r="HF9" s="189" t="s">
        <v>8499</v>
      </c>
      <c r="HG9" s="189">
        <v>1</v>
      </c>
      <c r="HH9" s="189" t="s">
        <v>7229</v>
      </c>
      <c r="HI9" s="189" t="s">
        <v>732</v>
      </c>
      <c r="HJ9" s="189">
        <v>1</v>
      </c>
      <c r="HK9" s="189" t="s">
        <v>7600</v>
      </c>
      <c r="HL9" s="189" t="s">
        <v>7616</v>
      </c>
      <c r="HM9" s="201">
        <v>43767</v>
      </c>
      <c r="HN9" s="196" t="s">
        <v>8500</v>
      </c>
      <c r="HO9" s="188">
        <v>2</v>
      </c>
      <c r="HP9" s="188" t="s">
        <v>7229</v>
      </c>
      <c r="HQ9" s="188" t="s">
        <v>732</v>
      </c>
      <c r="HR9" s="188">
        <v>1</v>
      </c>
      <c r="HS9" s="188" t="s">
        <v>7600</v>
      </c>
      <c r="HT9" s="188" t="s">
        <v>7616</v>
      </c>
      <c r="HU9" s="198">
        <v>43767</v>
      </c>
      <c r="HV9" s="189" t="s">
        <v>8501</v>
      </c>
      <c r="HW9" s="189">
        <v>3</v>
      </c>
      <c r="HX9" s="189" t="s">
        <v>7229</v>
      </c>
      <c r="HY9" s="189" t="s">
        <v>732</v>
      </c>
      <c r="HZ9" s="189">
        <v>1</v>
      </c>
      <c r="IA9" s="189" t="s">
        <v>7600</v>
      </c>
      <c r="IB9" s="189" t="s">
        <v>7616</v>
      </c>
      <c r="IC9" s="201">
        <v>43767</v>
      </c>
      <c r="ID9" s="196" t="s">
        <v>8502</v>
      </c>
      <c r="IE9" s="188">
        <v>0</v>
      </c>
      <c r="IF9" s="188" t="s">
        <v>7229</v>
      </c>
      <c r="IG9" s="188" t="s">
        <v>731</v>
      </c>
      <c r="IH9" s="188">
        <v>2</v>
      </c>
      <c r="II9" s="188" t="s">
        <v>7600</v>
      </c>
      <c r="IJ9" s="188" t="s">
        <v>7616</v>
      </c>
      <c r="IK9" s="198">
        <v>43767</v>
      </c>
      <c r="IL9" s="189" t="s">
        <v>8503</v>
      </c>
      <c r="IM9" s="189">
        <v>2</v>
      </c>
      <c r="IN9" s="189" t="s">
        <v>7229</v>
      </c>
      <c r="IO9" s="189" t="s">
        <v>731</v>
      </c>
      <c r="IP9" s="189">
        <v>2</v>
      </c>
      <c r="IQ9" s="189" t="s">
        <v>7600</v>
      </c>
      <c r="IR9" s="189" t="s">
        <v>7616</v>
      </c>
      <c r="IS9" s="201">
        <v>43767</v>
      </c>
    </row>
    <row r="10" spans="1:253" x14ac:dyDescent="0.35">
      <c r="A10" t="s">
        <v>8140</v>
      </c>
      <c r="B10" t="s">
        <v>6847</v>
      </c>
      <c r="C10" t="s">
        <v>7781</v>
      </c>
      <c r="D10" t="s">
        <v>25</v>
      </c>
      <c r="E10" t="s">
        <v>24</v>
      </c>
      <c r="F10" t="s">
        <v>8504</v>
      </c>
      <c r="G10" s="184">
        <v>143232000</v>
      </c>
      <c r="H10" s="185" t="s">
        <v>6713</v>
      </c>
      <c r="I10" s="185" t="s">
        <v>731</v>
      </c>
      <c r="J10" s="185">
        <v>2</v>
      </c>
      <c r="K10" s="185" t="s">
        <v>6714</v>
      </c>
      <c r="L10" s="185" t="s">
        <v>5878</v>
      </c>
      <c r="M10" s="198">
        <v>43801</v>
      </c>
      <c r="N10" s="196" t="s">
        <v>8505</v>
      </c>
      <c r="O10" s="187">
        <v>21974</v>
      </c>
      <c r="P10" s="187" t="s">
        <v>8188</v>
      </c>
      <c r="Q10" s="187" t="s">
        <v>731</v>
      </c>
      <c r="R10" s="187">
        <v>2</v>
      </c>
      <c r="S10" s="187" t="s">
        <v>8201</v>
      </c>
      <c r="T10" s="187" t="s">
        <v>8194</v>
      </c>
      <c r="U10" s="199">
        <v>43801</v>
      </c>
      <c r="V10" s="196" t="s">
        <v>8506</v>
      </c>
      <c r="W10" s="185">
        <v>10988000</v>
      </c>
      <c r="X10" s="185" t="s">
        <v>8189</v>
      </c>
      <c r="Y10" s="185" t="s">
        <v>731</v>
      </c>
      <c r="Z10" s="185">
        <v>2</v>
      </c>
      <c r="AA10" s="185" t="s">
        <v>8202</v>
      </c>
      <c r="AB10" s="185" t="s">
        <v>8195</v>
      </c>
      <c r="AC10" s="198">
        <v>43801</v>
      </c>
      <c r="AD10" s="196" t="s">
        <v>8507</v>
      </c>
      <c r="AE10" s="186">
        <v>723000</v>
      </c>
      <c r="AF10" s="186" t="s">
        <v>8190</v>
      </c>
      <c r="AG10" s="186" t="s">
        <v>730</v>
      </c>
      <c r="AH10" s="186">
        <v>3</v>
      </c>
      <c r="AI10" s="186" t="s">
        <v>8203</v>
      </c>
      <c r="AJ10" s="186" t="s">
        <v>8196</v>
      </c>
      <c r="AK10" s="200">
        <v>43801</v>
      </c>
      <c r="AL10" s="196" t="s">
        <v>8508</v>
      </c>
      <c r="AM10" s="185" t="s">
        <v>446</v>
      </c>
      <c r="AN10" s="185" t="s">
        <v>446</v>
      </c>
      <c r="AO10" s="185" t="s">
        <v>446</v>
      </c>
      <c r="AP10" s="185" t="s">
        <v>446</v>
      </c>
      <c r="AQ10" s="185" t="s">
        <v>8204</v>
      </c>
      <c r="AR10" s="185" t="s">
        <v>446</v>
      </c>
      <c r="AS10" s="198">
        <v>43801</v>
      </c>
      <c r="AT10" s="189" t="s">
        <v>8509</v>
      </c>
      <c r="AU10" s="186">
        <v>71</v>
      </c>
      <c r="AV10" s="186" t="s">
        <v>8191</v>
      </c>
      <c r="AW10" s="186" t="s">
        <v>732</v>
      </c>
      <c r="AX10" s="186">
        <v>1</v>
      </c>
      <c r="AY10" s="186" t="s">
        <v>8205</v>
      </c>
      <c r="AZ10" s="186" t="s">
        <v>8197</v>
      </c>
      <c r="BA10" s="200">
        <v>43801</v>
      </c>
      <c r="BB10" s="196" t="s">
        <v>8510</v>
      </c>
      <c r="BC10" s="185" t="s">
        <v>446</v>
      </c>
      <c r="BD10" s="185" t="s">
        <v>446</v>
      </c>
      <c r="BE10" s="185" t="s">
        <v>446</v>
      </c>
      <c r="BF10" s="185" t="s">
        <v>446</v>
      </c>
      <c r="BG10" s="185" t="s">
        <v>446</v>
      </c>
      <c r="BH10" s="185" t="s">
        <v>446</v>
      </c>
      <c r="BI10" s="198">
        <v>43801</v>
      </c>
      <c r="BJ10" s="189" t="s">
        <v>8511</v>
      </c>
      <c r="BK10" s="189">
        <v>12</v>
      </c>
      <c r="BL10" s="189" t="s">
        <v>8191</v>
      </c>
      <c r="BM10" s="189" t="s">
        <v>732</v>
      </c>
      <c r="BN10" s="189">
        <v>1</v>
      </c>
      <c r="BO10" s="189" t="s">
        <v>8206</v>
      </c>
      <c r="BP10" s="186" t="s">
        <v>8197</v>
      </c>
      <c r="BQ10" s="201">
        <v>43801</v>
      </c>
      <c r="BR10" s="196" t="s">
        <v>8512</v>
      </c>
      <c r="BS10" s="188">
        <v>108018</v>
      </c>
      <c r="BT10" s="188" t="s">
        <v>8190</v>
      </c>
      <c r="BU10" s="188" t="s">
        <v>731</v>
      </c>
      <c r="BV10" s="188">
        <v>2</v>
      </c>
      <c r="BW10" s="188" t="s">
        <v>8208</v>
      </c>
      <c r="BX10" s="188" t="s">
        <v>8196</v>
      </c>
      <c r="BY10" s="198">
        <v>43801</v>
      </c>
      <c r="BZ10" s="189" t="s">
        <v>8513</v>
      </c>
      <c r="CA10" s="189" t="s">
        <v>446</v>
      </c>
      <c r="CB10" s="189" t="s">
        <v>446</v>
      </c>
      <c r="CC10" s="189" t="s">
        <v>446</v>
      </c>
      <c r="CD10" s="189" t="s">
        <v>446</v>
      </c>
      <c r="CE10" s="189" t="s">
        <v>446</v>
      </c>
      <c r="CF10" s="189" t="s">
        <v>446</v>
      </c>
      <c r="CG10" s="201">
        <v>43801</v>
      </c>
      <c r="CH10" s="196" t="s">
        <v>8514</v>
      </c>
      <c r="CI10" s="189" t="e">
        <v>#N/A</v>
      </c>
      <c r="CJ10" s="189" t="e">
        <v>#N/A</v>
      </c>
      <c r="CK10" s="189" t="e">
        <v>#N/A</v>
      </c>
      <c r="CL10" s="189" t="e">
        <v>#N/A</v>
      </c>
      <c r="CM10" s="189" t="e">
        <v>#N/A</v>
      </c>
      <c r="CN10" s="189" t="e">
        <v>#N/A</v>
      </c>
      <c r="CO10" s="193" t="e">
        <v>#N/A</v>
      </c>
      <c r="CP10" s="189" t="s">
        <v>8515</v>
      </c>
      <c r="CQ10" s="188" t="s">
        <v>446</v>
      </c>
      <c r="CR10" s="188" t="s">
        <v>446</v>
      </c>
      <c r="CS10" s="188" t="s">
        <v>446</v>
      </c>
      <c r="CT10" s="188" t="s">
        <v>446</v>
      </c>
      <c r="CU10" s="188" t="s">
        <v>446</v>
      </c>
      <c r="CV10" s="188" t="s">
        <v>446</v>
      </c>
      <c r="CW10" s="198">
        <v>43801</v>
      </c>
      <c r="CX10" s="189" t="s">
        <v>8516</v>
      </c>
      <c r="CY10" s="186" t="s">
        <v>446</v>
      </c>
      <c r="CZ10" s="186" t="s">
        <v>446</v>
      </c>
      <c r="DA10" s="186" t="s">
        <v>446</v>
      </c>
      <c r="DB10" s="186" t="s">
        <v>446</v>
      </c>
      <c r="DC10" s="186" t="s">
        <v>8210</v>
      </c>
      <c r="DD10" s="186" t="s">
        <v>446</v>
      </c>
      <c r="DE10" s="192">
        <v>43801</v>
      </c>
      <c r="DF10" s="196" t="s">
        <v>8517</v>
      </c>
      <c r="DG10" s="185">
        <v>10265000</v>
      </c>
      <c r="DH10" s="188" t="s">
        <v>8189</v>
      </c>
      <c r="DI10" s="188" t="s">
        <v>731</v>
      </c>
      <c r="DJ10" s="188">
        <v>2</v>
      </c>
      <c r="DK10" s="188" t="s">
        <v>8209</v>
      </c>
      <c r="DL10" s="188" t="s">
        <v>8199</v>
      </c>
      <c r="DM10" s="198">
        <v>43801</v>
      </c>
      <c r="DN10" s="189" t="s">
        <v>8518</v>
      </c>
      <c r="DO10" s="186">
        <v>723000</v>
      </c>
      <c r="DP10" s="189" t="s">
        <v>8190</v>
      </c>
      <c r="DQ10" s="189" t="s">
        <v>730</v>
      </c>
      <c r="DR10" s="189">
        <v>3</v>
      </c>
      <c r="DS10" s="189" t="s">
        <v>8203</v>
      </c>
      <c r="DT10" s="189" t="s">
        <v>8196</v>
      </c>
      <c r="DU10" s="201">
        <v>43801</v>
      </c>
      <c r="DV10" s="196" t="s">
        <v>8519</v>
      </c>
      <c r="DW10" s="185" t="s">
        <v>446</v>
      </c>
      <c r="DX10" s="188" t="s">
        <v>446</v>
      </c>
      <c r="DY10" s="188" t="s">
        <v>446</v>
      </c>
      <c r="DZ10" s="188" t="s">
        <v>446</v>
      </c>
      <c r="EA10" s="188" t="s">
        <v>8210</v>
      </c>
      <c r="EB10" s="188" t="s">
        <v>446</v>
      </c>
      <c r="EC10" s="198">
        <v>43801</v>
      </c>
      <c r="ED10" s="189" t="s">
        <v>8520</v>
      </c>
      <c r="EE10" s="186" t="s">
        <v>446</v>
      </c>
      <c r="EF10" s="189" t="s">
        <v>446</v>
      </c>
      <c r="EG10" s="189" t="s">
        <v>446</v>
      </c>
      <c r="EH10" s="189" t="s">
        <v>446</v>
      </c>
      <c r="EI10" s="189" t="s">
        <v>8210</v>
      </c>
      <c r="EJ10" s="189" t="s">
        <v>446</v>
      </c>
      <c r="EK10" s="201">
        <v>43801</v>
      </c>
      <c r="EL10" s="196" t="s">
        <v>8521</v>
      </c>
      <c r="EM10" s="185" t="s">
        <v>446</v>
      </c>
      <c r="EN10" s="188" t="s">
        <v>446</v>
      </c>
      <c r="EO10" s="188" t="s">
        <v>446</v>
      </c>
      <c r="EP10" s="188" t="s">
        <v>446</v>
      </c>
      <c r="EQ10" s="188" t="s">
        <v>8210</v>
      </c>
      <c r="ER10" s="188" t="s">
        <v>446</v>
      </c>
      <c r="ES10" s="198">
        <v>43801</v>
      </c>
      <c r="ET10" s="189" t="s">
        <v>8522</v>
      </c>
      <c r="EU10" s="189">
        <v>22</v>
      </c>
      <c r="EV10" s="189" t="s">
        <v>8192</v>
      </c>
      <c r="EW10" s="189" t="s">
        <v>731</v>
      </c>
      <c r="EX10" s="189">
        <v>2</v>
      </c>
      <c r="EY10" s="189" t="s">
        <v>8207</v>
      </c>
      <c r="EZ10" s="189" t="s">
        <v>8198</v>
      </c>
      <c r="FA10" s="201">
        <v>43801</v>
      </c>
      <c r="FB10" s="196" t="s">
        <v>8523</v>
      </c>
      <c r="FC10" s="188">
        <v>1</v>
      </c>
      <c r="FD10" s="188" t="s">
        <v>8193</v>
      </c>
      <c r="FE10" s="188" t="s">
        <v>732</v>
      </c>
      <c r="FF10" s="188">
        <v>1</v>
      </c>
      <c r="FG10" s="188" t="s">
        <v>8211</v>
      </c>
      <c r="FH10" s="188" t="s">
        <v>8200</v>
      </c>
      <c r="FI10" s="198">
        <v>43801</v>
      </c>
      <c r="FJ10" s="196" t="s">
        <v>8524</v>
      </c>
      <c r="FK10" s="189" t="s">
        <v>446</v>
      </c>
      <c r="FL10" s="189" t="s">
        <v>446</v>
      </c>
      <c r="FM10" s="189" t="s">
        <v>446</v>
      </c>
      <c r="FN10" s="189" t="s">
        <v>446</v>
      </c>
      <c r="FO10" s="189" t="s">
        <v>446</v>
      </c>
      <c r="FP10" s="186" t="s">
        <v>446</v>
      </c>
      <c r="FQ10" s="200">
        <v>43801</v>
      </c>
      <c r="FR10" s="196" t="s">
        <v>8525</v>
      </c>
      <c r="FS10" s="188" t="s">
        <v>446</v>
      </c>
      <c r="FT10" s="188" t="s">
        <v>446</v>
      </c>
      <c r="FU10" s="188" t="s">
        <v>446</v>
      </c>
      <c r="FV10" s="188" t="s">
        <v>446</v>
      </c>
      <c r="FW10" s="188" t="s">
        <v>446</v>
      </c>
      <c r="FX10" s="188" t="s">
        <v>446</v>
      </c>
      <c r="FY10" s="198">
        <v>43801</v>
      </c>
      <c r="FZ10" s="189" t="s">
        <v>8526</v>
      </c>
      <c r="GA10" s="189" t="s">
        <v>446</v>
      </c>
      <c r="GB10" s="189" t="s">
        <v>446</v>
      </c>
      <c r="GC10" s="189" t="s">
        <v>446</v>
      </c>
      <c r="GD10" s="189" t="s">
        <v>446</v>
      </c>
      <c r="GE10" s="189" t="s">
        <v>446</v>
      </c>
      <c r="GF10" s="189" t="s">
        <v>446</v>
      </c>
      <c r="GG10" s="201">
        <v>43803</v>
      </c>
      <c r="GH10" s="196" t="s">
        <v>8527</v>
      </c>
      <c r="GI10" s="188" t="s">
        <v>446</v>
      </c>
      <c r="GJ10" s="188" t="s">
        <v>446</v>
      </c>
      <c r="GK10" s="188" t="s">
        <v>446</v>
      </c>
      <c r="GL10" s="188" t="s">
        <v>446</v>
      </c>
      <c r="GM10" s="188" t="s">
        <v>446</v>
      </c>
      <c r="GN10" s="188" t="s">
        <v>446</v>
      </c>
      <c r="GO10" s="198">
        <v>43803</v>
      </c>
      <c r="GP10" s="189" t="s">
        <v>8528</v>
      </c>
      <c r="GQ10" s="189" t="s">
        <v>446</v>
      </c>
      <c r="GR10" s="189" t="s">
        <v>446</v>
      </c>
      <c r="GS10" s="189" t="s">
        <v>446</v>
      </c>
      <c r="GT10" s="189" t="s">
        <v>446</v>
      </c>
      <c r="GU10" s="189" t="s">
        <v>446</v>
      </c>
      <c r="GV10" s="189" t="s">
        <v>446</v>
      </c>
      <c r="GW10" s="201">
        <v>43803</v>
      </c>
      <c r="GX10" s="196" t="s">
        <v>8529</v>
      </c>
      <c r="GY10" s="188" t="s">
        <v>446</v>
      </c>
      <c r="GZ10" s="188" t="s">
        <v>446</v>
      </c>
      <c r="HA10" s="188" t="s">
        <v>446</v>
      </c>
      <c r="HB10" s="188" t="s">
        <v>446</v>
      </c>
      <c r="HC10" s="188" t="s">
        <v>446</v>
      </c>
      <c r="HD10" s="188" t="s">
        <v>446</v>
      </c>
      <c r="HE10" s="198">
        <v>43803</v>
      </c>
      <c r="HF10" s="189" t="s">
        <v>8530</v>
      </c>
      <c r="HG10" s="189" t="s">
        <v>446</v>
      </c>
      <c r="HH10" s="189" t="s">
        <v>446</v>
      </c>
      <c r="HI10" s="189" t="s">
        <v>446</v>
      </c>
      <c r="HJ10" s="189" t="s">
        <v>446</v>
      </c>
      <c r="HK10" s="189" t="s">
        <v>446</v>
      </c>
      <c r="HL10" s="189" t="s">
        <v>446</v>
      </c>
      <c r="HM10" s="201">
        <v>43803</v>
      </c>
      <c r="HN10" s="196" t="s">
        <v>8531</v>
      </c>
      <c r="HO10" s="188" t="s">
        <v>446</v>
      </c>
      <c r="HP10" s="188" t="s">
        <v>446</v>
      </c>
      <c r="HQ10" s="188" t="s">
        <v>446</v>
      </c>
      <c r="HR10" s="188" t="s">
        <v>446</v>
      </c>
      <c r="HS10" s="188" t="s">
        <v>446</v>
      </c>
      <c r="HT10" s="188" t="s">
        <v>446</v>
      </c>
      <c r="HU10" s="198">
        <v>43803</v>
      </c>
      <c r="HV10" s="189" t="s">
        <v>8532</v>
      </c>
      <c r="HW10" s="189" t="s">
        <v>446</v>
      </c>
      <c r="HX10" s="189" t="s">
        <v>446</v>
      </c>
      <c r="HY10" s="189" t="s">
        <v>446</v>
      </c>
      <c r="HZ10" s="189" t="s">
        <v>446</v>
      </c>
      <c r="IA10" s="189" t="s">
        <v>446</v>
      </c>
      <c r="IB10" s="189" t="s">
        <v>446</v>
      </c>
      <c r="IC10" s="201">
        <v>43803</v>
      </c>
      <c r="ID10" s="196" t="s">
        <v>8533</v>
      </c>
      <c r="IE10" s="188" t="s">
        <v>446</v>
      </c>
      <c r="IF10" s="188" t="s">
        <v>446</v>
      </c>
      <c r="IG10" s="188" t="s">
        <v>446</v>
      </c>
      <c r="IH10" s="188" t="s">
        <v>446</v>
      </c>
      <c r="II10" s="188" t="s">
        <v>446</v>
      </c>
      <c r="IJ10" s="188" t="s">
        <v>446</v>
      </c>
      <c r="IK10" s="198">
        <v>43803</v>
      </c>
      <c r="IL10" s="189" t="s">
        <v>8534</v>
      </c>
      <c r="IM10" s="189" t="s">
        <v>446</v>
      </c>
      <c r="IN10" s="189" t="s">
        <v>446</v>
      </c>
      <c r="IO10" s="189" t="s">
        <v>446</v>
      </c>
      <c r="IP10" s="189" t="s">
        <v>446</v>
      </c>
      <c r="IQ10" s="189" t="s">
        <v>446</v>
      </c>
      <c r="IR10" s="189" t="s">
        <v>446</v>
      </c>
      <c r="IS10" s="201">
        <v>43803</v>
      </c>
    </row>
    <row r="11" spans="1:253" x14ac:dyDescent="0.35">
      <c r="A11" t="s">
        <v>4354</v>
      </c>
      <c r="B11" t="s">
        <v>4378</v>
      </c>
      <c r="C11" t="s">
        <v>4357</v>
      </c>
      <c r="D11" t="s">
        <v>4359</v>
      </c>
      <c r="E11" t="s">
        <v>4360</v>
      </c>
      <c r="F11" t="s">
        <v>8535</v>
      </c>
      <c r="G11" s="184">
        <v>195527000</v>
      </c>
      <c r="H11" s="185" t="s">
        <v>5080</v>
      </c>
      <c r="I11" s="185" t="s">
        <v>732</v>
      </c>
      <c r="J11" s="185">
        <v>1</v>
      </c>
      <c r="K11" s="185" t="s">
        <v>5890</v>
      </c>
      <c r="L11" s="185" t="s">
        <v>5081</v>
      </c>
      <c r="M11" s="198">
        <v>43767</v>
      </c>
      <c r="N11" s="196" t="s">
        <v>8536</v>
      </c>
      <c r="O11" s="187">
        <v>37428</v>
      </c>
      <c r="P11" s="187" t="s">
        <v>5080</v>
      </c>
      <c r="Q11" s="187" t="s">
        <v>731</v>
      </c>
      <c r="R11" s="187">
        <v>2</v>
      </c>
      <c r="S11" s="187" t="s">
        <v>5084</v>
      </c>
      <c r="T11" s="187" t="s">
        <v>5083</v>
      </c>
      <c r="U11" s="199">
        <v>43608</v>
      </c>
      <c r="V11" s="196" t="s">
        <v>8537</v>
      </c>
      <c r="W11" s="185">
        <v>10648000</v>
      </c>
      <c r="X11" s="185" t="s">
        <v>5085</v>
      </c>
      <c r="Y11" s="185" t="s">
        <v>731</v>
      </c>
      <c r="Z11" s="185">
        <v>2</v>
      </c>
      <c r="AA11" s="185" t="s">
        <v>5084</v>
      </c>
      <c r="AB11" s="185" t="s">
        <v>5086</v>
      </c>
      <c r="AC11" s="198">
        <v>43706</v>
      </c>
      <c r="AD11" s="196" t="s">
        <v>8538</v>
      </c>
      <c r="AE11" s="186">
        <v>4926000</v>
      </c>
      <c r="AF11" s="186" t="s">
        <v>5087</v>
      </c>
      <c r="AG11" s="186" t="s">
        <v>731</v>
      </c>
      <c r="AH11" s="186">
        <v>2</v>
      </c>
      <c r="AI11" s="186" t="s">
        <v>5089</v>
      </c>
      <c r="AJ11" s="186" t="s">
        <v>5088</v>
      </c>
      <c r="AK11" s="200">
        <v>43706</v>
      </c>
      <c r="AL11" s="196" t="s">
        <v>8539</v>
      </c>
      <c r="AM11" s="185">
        <v>2051000</v>
      </c>
      <c r="AN11" s="185" t="s">
        <v>7203</v>
      </c>
      <c r="AO11" s="185" t="s">
        <v>731</v>
      </c>
      <c r="AP11" s="185">
        <v>2</v>
      </c>
      <c r="AQ11" s="185">
        <v>0</v>
      </c>
      <c r="AR11" s="185" t="s">
        <v>7206</v>
      </c>
      <c r="AS11" s="198">
        <v>43798</v>
      </c>
      <c r="AT11" s="189" t="s">
        <v>8540</v>
      </c>
      <c r="AU11" s="186" t="s">
        <v>446</v>
      </c>
      <c r="AV11" s="186" t="s">
        <v>446</v>
      </c>
      <c r="AW11" s="186" t="s">
        <v>446</v>
      </c>
      <c r="AX11" s="186" t="s">
        <v>446</v>
      </c>
      <c r="AY11" s="186" t="s">
        <v>446</v>
      </c>
      <c r="AZ11" s="186" t="s">
        <v>446</v>
      </c>
      <c r="BA11" s="200">
        <v>43798</v>
      </c>
      <c r="BB11" s="196" t="s">
        <v>8541</v>
      </c>
      <c r="BC11" s="185" t="s">
        <v>446</v>
      </c>
      <c r="BD11" s="185" t="s">
        <v>446</v>
      </c>
      <c r="BE11" s="185" t="s">
        <v>446</v>
      </c>
      <c r="BF11" s="185" t="s">
        <v>446</v>
      </c>
      <c r="BG11" s="185" t="s">
        <v>446</v>
      </c>
      <c r="BH11" s="185" t="s">
        <v>446</v>
      </c>
      <c r="BI11" s="198">
        <v>43798</v>
      </c>
      <c r="BJ11" s="189" t="s">
        <v>8542</v>
      </c>
      <c r="BK11" s="189">
        <v>823</v>
      </c>
      <c r="BL11" s="189" t="s">
        <v>7620</v>
      </c>
      <c r="BM11" s="189" t="s">
        <v>731</v>
      </c>
      <c r="BN11" s="189">
        <v>2</v>
      </c>
      <c r="BO11" s="189" t="s">
        <v>7803</v>
      </c>
      <c r="BP11" s="186" t="s">
        <v>1354</v>
      </c>
      <c r="BQ11" s="201">
        <v>43798</v>
      </c>
      <c r="BR11" s="196" t="s">
        <v>8543</v>
      </c>
      <c r="BS11" s="188" t="s">
        <v>446</v>
      </c>
      <c r="BT11" s="188">
        <v>0</v>
      </c>
      <c r="BU11" s="188" t="s">
        <v>446</v>
      </c>
      <c r="BV11" s="188" t="s">
        <v>446</v>
      </c>
      <c r="BW11" s="188" t="s">
        <v>446</v>
      </c>
      <c r="BX11" s="188">
        <v>0</v>
      </c>
      <c r="BY11" s="198">
        <v>43585</v>
      </c>
      <c r="BZ11" s="189" t="s">
        <v>8544</v>
      </c>
      <c r="CA11" s="189" t="s">
        <v>446</v>
      </c>
      <c r="CB11" s="189" t="s">
        <v>446</v>
      </c>
      <c r="CC11" s="189" t="s">
        <v>446</v>
      </c>
      <c r="CD11" s="189" t="s">
        <v>446</v>
      </c>
      <c r="CE11" s="189" t="s">
        <v>446</v>
      </c>
      <c r="CF11" s="189" t="s">
        <v>446</v>
      </c>
      <c r="CG11" s="201">
        <v>43585</v>
      </c>
      <c r="CH11" s="196" t="s">
        <v>8545</v>
      </c>
      <c r="CI11" s="189" t="e">
        <v>#N/A</v>
      </c>
      <c r="CJ11" s="189" t="e">
        <v>#N/A</v>
      </c>
      <c r="CK11" s="189" t="e">
        <v>#N/A</v>
      </c>
      <c r="CL11" s="189" t="e">
        <v>#N/A</v>
      </c>
      <c r="CM11" s="189" t="e">
        <v>#N/A</v>
      </c>
      <c r="CN11" s="189" t="e">
        <v>#N/A</v>
      </c>
      <c r="CO11" s="193" t="e">
        <v>#N/A</v>
      </c>
      <c r="CP11" s="189" t="s">
        <v>8546</v>
      </c>
      <c r="CQ11" s="188" t="s">
        <v>446</v>
      </c>
      <c r="CR11" s="188">
        <v>0</v>
      </c>
      <c r="CS11" s="188" t="s">
        <v>446</v>
      </c>
      <c r="CT11" s="188" t="s">
        <v>446</v>
      </c>
      <c r="CU11" s="188" t="s">
        <v>446</v>
      </c>
      <c r="CV11" s="188">
        <v>0</v>
      </c>
      <c r="CW11" s="198">
        <v>43585</v>
      </c>
      <c r="CX11" s="189" t="s">
        <v>8547</v>
      </c>
      <c r="CY11" s="186">
        <v>1774000</v>
      </c>
      <c r="CZ11" s="186" t="s">
        <v>5893</v>
      </c>
      <c r="DA11" s="186" t="s">
        <v>731</v>
      </c>
      <c r="DB11" s="186">
        <v>2</v>
      </c>
      <c r="DC11" s="186" t="s">
        <v>5894</v>
      </c>
      <c r="DD11" s="186" t="s">
        <v>5096</v>
      </c>
      <c r="DE11" s="192">
        <v>43706</v>
      </c>
      <c r="DF11" s="196" t="s">
        <v>8548</v>
      </c>
      <c r="DG11" s="185">
        <v>5723000</v>
      </c>
      <c r="DH11" s="188" t="s">
        <v>5893</v>
      </c>
      <c r="DI11" s="188" t="s">
        <v>731</v>
      </c>
      <c r="DJ11" s="188">
        <v>2</v>
      </c>
      <c r="DK11" s="188" t="s">
        <v>5894</v>
      </c>
      <c r="DL11" s="188" t="s">
        <v>5096</v>
      </c>
      <c r="DM11" s="198">
        <v>43706</v>
      </c>
      <c r="DN11" s="189" t="s">
        <v>8549</v>
      </c>
      <c r="DO11" s="186">
        <v>3152000</v>
      </c>
      <c r="DP11" s="189" t="s">
        <v>5893</v>
      </c>
      <c r="DQ11" s="189" t="s">
        <v>731</v>
      </c>
      <c r="DR11" s="189">
        <v>2</v>
      </c>
      <c r="DS11" s="189" t="s">
        <v>5894</v>
      </c>
      <c r="DT11" s="189" t="s">
        <v>5096</v>
      </c>
      <c r="DU11" s="201">
        <v>43706</v>
      </c>
      <c r="DV11" s="196" t="s">
        <v>8550</v>
      </c>
      <c r="DW11" s="185">
        <v>1052000</v>
      </c>
      <c r="DX11" s="188" t="s">
        <v>5893</v>
      </c>
      <c r="DY11" s="188" t="s">
        <v>731</v>
      </c>
      <c r="DZ11" s="188">
        <v>2</v>
      </c>
      <c r="EA11" s="188" t="s">
        <v>5894</v>
      </c>
      <c r="EB11" s="188" t="s">
        <v>5096</v>
      </c>
      <c r="EC11" s="198">
        <v>43706</v>
      </c>
      <c r="ED11" s="189" t="s">
        <v>8551</v>
      </c>
      <c r="EE11" s="186">
        <v>703000</v>
      </c>
      <c r="EF11" s="189" t="s">
        <v>5893</v>
      </c>
      <c r="EG11" s="189" t="s">
        <v>731</v>
      </c>
      <c r="EH11" s="189">
        <v>2</v>
      </c>
      <c r="EI11" s="189" t="s">
        <v>5894</v>
      </c>
      <c r="EJ11" s="189" t="s">
        <v>5096</v>
      </c>
      <c r="EK11" s="201">
        <v>43706</v>
      </c>
      <c r="EL11" s="196" t="s">
        <v>8552</v>
      </c>
      <c r="EM11" s="185">
        <v>19000</v>
      </c>
      <c r="EN11" s="188" t="s">
        <v>5893</v>
      </c>
      <c r="EO11" s="188" t="s">
        <v>731</v>
      </c>
      <c r="EP11" s="188">
        <v>2</v>
      </c>
      <c r="EQ11" s="188" t="s">
        <v>5894</v>
      </c>
      <c r="ER11" s="188" t="s">
        <v>5096</v>
      </c>
      <c r="ES11" s="198">
        <v>43706</v>
      </c>
      <c r="ET11" s="189" t="s">
        <v>8553</v>
      </c>
      <c r="EU11" s="189">
        <v>985</v>
      </c>
      <c r="EV11" s="189" t="s">
        <v>7620</v>
      </c>
      <c r="EW11" s="189" t="s">
        <v>731</v>
      </c>
      <c r="EX11" s="189">
        <v>2</v>
      </c>
      <c r="EY11" s="189" t="s">
        <v>7804</v>
      </c>
      <c r="EZ11" s="189" t="s">
        <v>1354</v>
      </c>
      <c r="FA11" s="201">
        <v>43798</v>
      </c>
      <c r="FB11" s="196" t="s">
        <v>8554</v>
      </c>
      <c r="FC11" s="188">
        <v>4</v>
      </c>
      <c r="FD11" s="188">
        <v>0</v>
      </c>
      <c r="FE11" s="188" t="s">
        <v>732</v>
      </c>
      <c r="FF11" s="188">
        <v>1</v>
      </c>
      <c r="FG11" s="188" t="s">
        <v>4451</v>
      </c>
      <c r="FH11" s="188">
        <v>0</v>
      </c>
      <c r="FI11" s="198">
        <v>43585</v>
      </c>
      <c r="FJ11" s="196" t="s">
        <v>8555</v>
      </c>
      <c r="FK11" s="189" t="s">
        <v>446</v>
      </c>
      <c r="FL11" s="189">
        <v>0</v>
      </c>
      <c r="FM11" s="189" t="s">
        <v>446</v>
      </c>
      <c r="FN11" s="189" t="s">
        <v>446</v>
      </c>
      <c r="FO11" s="189" t="s">
        <v>446</v>
      </c>
      <c r="FP11" s="186">
        <v>0</v>
      </c>
      <c r="FQ11" s="200">
        <v>43585</v>
      </c>
      <c r="FR11" s="196" t="s">
        <v>8556</v>
      </c>
      <c r="FS11" s="188" t="s">
        <v>446</v>
      </c>
      <c r="FT11" s="188">
        <v>0</v>
      </c>
      <c r="FU11" s="188" t="s">
        <v>446</v>
      </c>
      <c r="FV11" s="188" t="s">
        <v>446</v>
      </c>
      <c r="FW11" s="188" t="s">
        <v>446</v>
      </c>
      <c r="FX11" s="188">
        <v>0</v>
      </c>
      <c r="FY11" s="198">
        <v>43585</v>
      </c>
      <c r="FZ11" s="189" t="s">
        <v>8557</v>
      </c>
      <c r="GA11" s="189">
        <v>2</v>
      </c>
      <c r="GB11" s="189" t="s">
        <v>7229</v>
      </c>
      <c r="GC11" s="189" t="s">
        <v>732</v>
      </c>
      <c r="GD11" s="189">
        <v>1</v>
      </c>
      <c r="GE11" s="189" t="s">
        <v>7600</v>
      </c>
      <c r="GF11" s="189" t="s">
        <v>7616</v>
      </c>
      <c r="GG11" s="201">
        <v>43767</v>
      </c>
      <c r="GH11" s="196" t="s">
        <v>8558</v>
      </c>
      <c r="GI11" s="188">
        <v>2</v>
      </c>
      <c r="GJ11" s="188" t="s">
        <v>7229</v>
      </c>
      <c r="GK11" s="188" t="s">
        <v>731</v>
      </c>
      <c r="GL11" s="188">
        <v>2</v>
      </c>
      <c r="GM11" s="188" t="s">
        <v>7600</v>
      </c>
      <c r="GN11" s="188" t="s">
        <v>7616</v>
      </c>
      <c r="GO11" s="198">
        <v>43767</v>
      </c>
      <c r="GP11" s="189" t="s">
        <v>8559</v>
      </c>
      <c r="GQ11" s="189">
        <v>1</v>
      </c>
      <c r="GR11" s="189" t="s">
        <v>7229</v>
      </c>
      <c r="GS11" s="189" t="s">
        <v>731</v>
      </c>
      <c r="GT11" s="189">
        <v>2</v>
      </c>
      <c r="GU11" s="189" t="s">
        <v>7600</v>
      </c>
      <c r="GV11" s="189" t="s">
        <v>7616</v>
      </c>
      <c r="GW11" s="201">
        <v>43767</v>
      </c>
      <c r="GX11" s="196" t="s">
        <v>8560</v>
      </c>
      <c r="GY11" s="188">
        <v>0</v>
      </c>
      <c r="GZ11" s="188" t="s">
        <v>7229</v>
      </c>
      <c r="HA11" s="188" t="s">
        <v>731</v>
      </c>
      <c r="HB11" s="188">
        <v>2</v>
      </c>
      <c r="HC11" s="188" t="s">
        <v>7600</v>
      </c>
      <c r="HD11" s="188" t="s">
        <v>7616</v>
      </c>
      <c r="HE11" s="198">
        <v>43767</v>
      </c>
      <c r="HF11" s="189" t="s">
        <v>8561</v>
      </c>
      <c r="HG11" s="189">
        <v>2</v>
      </c>
      <c r="HH11" s="189" t="s">
        <v>7229</v>
      </c>
      <c r="HI11" s="189" t="s">
        <v>732</v>
      </c>
      <c r="HJ11" s="189">
        <v>1</v>
      </c>
      <c r="HK11" s="189" t="s">
        <v>7600</v>
      </c>
      <c r="HL11" s="189" t="s">
        <v>7616</v>
      </c>
      <c r="HM11" s="201">
        <v>43767</v>
      </c>
      <c r="HN11" s="196" t="s">
        <v>8562</v>
      </c>
      <c r="HO11" s="188">
        <v>3</v>
      </c>
      <c r="HP11" s="188" t="s">
        <v>7229</v>
      </c>
      <c r="HQ11" s="188" t="s">
        <v>732</v>
      </c>
      <c r="HR11" s="188">
        <v>1</v>
      </c>
      <c r="HS11" s="188" t="s">
        <v>7600</v>
      </c>
      <c r="HT11" s="188" t="s">
        <v>7616</v>
      </c>
      <c r="HU11" s="198">
        <v>43767</v>
      </c>
      <c r="HV11" s="189" t="s">
        <v>8563</v>
      </c>
      <c r="HW11" s="189">
        <v>3</v>
      </c>
      <c r="HX11" s="189" t="s">
        <v>7229</v>
      </c>
      <c r="HY11" s="189" t="s">
        <v>732</v>
      </c>
      <c r="HZ11" s="189">
        <v>1</v>
      </c>
      <c r="IA11" s="189" t="s">
        <v>7600</v>
      </c>
      <c r="IB11" s="189" t="s">
        <v>7616</v>
      </c>
      <c r="IC11" s="201">
        <v>43767</v>
      </c>
      <c r="ID11" s="196" t="s">
        <v>8564</v>
      </c>
      <c r="IE11" s="188">
        <v>0</v>
      </c>
      <c r="IF11" s="188" t="s">
        <v>7229</v>
      </c>
      <c r="IG11" s="188" t="s">
        <v>731</v>
      </c>
      <c r="IH11" s="188">
        <v>2</v>
      </c>
      <c r="II11" s="188" t="s">
        <v>7600</v>
      </c>
      <c r="IJ11" s="188" t="s">
        <v>7616</v>
      </c>
      <c r="IK11" s="198">
        <v>43767</v>
      </c>
      <c r="IL11" s="189" t="s">
        <v>8565</v>
      </c>
      <c r="IM11" s="189">
        <v>2</v>
      </c>
      <c r="IN11" s="189" t="s">
        <v>7229</v>
      </c>
      <c r="IO11" s="189" t="s">
        <v>732</v>
      </c>
      <c r="IP11" s="189">
        <v>1</v>
      </c>
      <c r="IQ11" s="189" t="s">
        <v>7600</v>
      </c>
      <c r="IR11" s="189" t="s">
        <v>7616</v>
      </c>
      <c r="IS11" s="201">
        <v>43767</v>
      </c>
    </row>
    <row r="12" spans="1:253" x14ac:dyDescent="0.35">
      <c r="A12" t="s">
        <v>1238</v>
      </c>
      <c r="B12" t="s">
        <v>4377</v>
      </c>
      <c r="C12" t="s">
        <v>802</v>
      </c>
      <c r="D12" t="s">
        <v>44</v>
      </c>
      <c r="E12" t="s">
        <v>43</v>
      </c>
      <c r="F12" t="s">
        <v>8566</v>
      </c>
      <c r="G12" s="184">
        <v>210147000</v>
      </c>
      <c r="H12" s="185" t="s">
        <v>8018</v>
      </c>
      <c r="I12" s="185" t="s">
        <v>731</v>
      </c>
      <c r="J12" s="185">
        <v>2</v>
      </c>
      <c r="K12" s="185" t="s">
        <v>3225</v>
      </c>
      <c r="L12" s="185" t="s">
        <v>3224</v>
      </c>
      <c r="M12" s="198">
        <v>43798</v>
      </c>
      <c r="N12" s="196" t="s">
        <v>8567</v>
      </c>
      <c r="O12" s="187">
        <v>224274</v>
      </c>
      <c r="P12" s="187" t="s">
        <v>2751</v>
      </c>
      <c r="Q12" s="187" t="s">
        <v>731</v>
      </c>
      <c r="R12" s="187">
        <v>2</v>
      </c>
      <c r="S12" s="187" t="s">
        <v>3226</v>
      </c>
      <c r="T12" s="187" t="s">
        <v>2754</v>
      </c>
      <c r="U12" s="199">
        <v>43798</v>
      </c>
      <c r="V12" s="196" t="s">
        <v>8568</v>
      </c>
      <c r="W12" s="185">
        <v>830000</v>
      </c>
      <c r="X12" s="185" t="s">
        <v>8018</v>
      </c>
      <c r="Y12" s="185" t="s">
        <v>731</v>
      </c>
      <c r="Z12" s="185">
        <v>2</v>
      </c>
      <c r="AA12" s="185" t="s">
        <v>4765</v>
      </c>
      <c r="AB12" s="185" t="s">
        <v>2754</v>
      </c>
      <c r="AC12" s="198">
        <v>43798</v>
      </c>
      <c r="AD12" s="196" t="s">
        <v>8569</v>
      </c>
      <c r="AE12" s="186">
        <v>623000</v>
      </c>
      <c r="AF12" s="186" t="s">
        <v>8019</v>
      </c>
      <c r="AG12" s="186" t="s">
        <v>731</v>
      </c>
      <c r="AH12" s="186">
        <v>2</v>
      </c>
      <c r="AI12" s="186" t="s">
        <v>8095</v>
      </c>
      <c r="AJ12" s="186" t="s">
        <v>8050</v>
      </c>
      <c r="AK12" s="200">
        <v>43798</v>
      </c>
      <c r="AL12" s="196" t="s">
        <v>8570</v>
      </c>
      <c r="AM12" s="185">
        <v>224000</v>
      </c>
      <c r="AN12" s="185" t="s">
        <v>7712</v>
      </c>
      <c r="AO12" s="185" t="s">
        <v>731</v>
      </c>
      <c r="AP12" s="185">
        <v>2</v>
      </c>
      <c r="AQ12" s="185" t="s">
        <v>8096</v>
      </c>
      <c r="AR12" s="185" t="s">
        <v>8051</v>
      </c>
      <c r="AS12" s="198">
        <v>43798</v>
      </c>
      <c r="AT12" s="189" t="s">
        <v>8571</v>
      </c>
      <c r="AU12" s="186" t="s">
        <v>446</v>
      </c>
      <c r="AV12" s="186">
        <v>0</v>
      </c>
      <c r="AW12" s="186" t="s">
        <v>731</v>
      </c>
      <c r="AX12" s="186">
        <v>2</v>
      </c>
      <c r="AY12" s="186" t="s">
        <v>3228</v>
      </c>
      <c r="AZ12" s="186">
        <v>0</v>
      </c>
      <c r="BA12" s="200">
        <v>43511</v>
      </c>
      <c r="BB12" s="196" t="s">
        <v>8572</v>
      </c>
      <c r="BC12" s="185" t="s">
        <v>446</v>
      </c>
      <c r="BD12" s="185">
        <v>0</v>
      </c>
      <c r="BE12" s="185" t="s">
        <v>731</v>
      </c>
      <c r="BF12" s="185">
        <v>2</v>
      </c>
      <c r="BG12" s="185" t="s">
        <v>3228</v>
      </c>
      <c r="BH12" s="185">
        <v>0</v>
      </c>
      <c r="BI12" s="198">
        <v>43511</v>
      </c>
      <c r="BJ12" s="189" t="s">
        <v>8573</v>
      </c>
      <c r="BK12" s="189">
        <v>0</v>
      </c>
      <c r="BL12" s="189" t="s">
        <v>6258</v>
      </c>
      <c r="BM12" s="189" t="s">
        <v>731</v>
      </c>
      <c r="BN12" s="189">
        <v>2</v>
      </c>
      <c r="BO12" s="189" t="s">
        <v>8094</v>
      </c>
      <c r="BP12" s="186" t="s">
        <v>2611</v>
      </c>
      <c r="BQ12" s="201">
        <v>43798</v>
      </c>
      <c r="BR12" s="196" t="s">
        <v>8574</v>
      </c>
      <c r="BS12" s="188" t="s">
        <v>446</v>
      </c>
      <c r="BT12" s="188">
        <v>0</v>
      </c>
      <c r="BU12" s="188" t="s">
        <v>731</v>
      </c>
      <c r="BV12" s="188">
        <v>2</v>
      </c>
      <c r="BW12" s="188" t="s">
        <v>3228</v>
      </c>
      <c r="BX12" s="188">
        <v>0</v>
      </c>
      <c r="BY12" s="198">
        <v>43511</v>
      </c>
      <c r="BZ12" s="189" t="s">
        <v>8575</v>
      </c>
      <c r="CA12" s="189" t="s">
        <v>446</v>
      </c>
      <c r="CB12" s="189" t="s">
        <v>446</v>
      </c>
      <c r="CC12" s="189" t="s">
        <v>446</v>
      </c>
      <c r="CD12" s="189" t="s">
        <v>446</v>
      </c>
      <c r="CE12" s="189" t="s">
        <v>3228</v>
      </c>
      <c r="CF12" s="189" t="s">
        <v>446</v>
      </c>
      <c r="CG12" s="201">
        <v>43511</v>
      </c>
      <c r="CH12" s="196" t="s">
        <v>8576</v>
      </c>
      <c r="CI12" s="189" t="e">
        <v>#N/A</v>
      </c>
      <c r="CJ12" s="189" t="e">
        <v>#N/A</v>
      </c>
      <c r="CK12" s="189" t="e">
        <v>#N/A</v>
      </c>
      <c r="CL12" s="189" t="e">
        <v>#N/A</v>
      </c>
      <c r="CM12" s="189" t="e">
        <v>#N/A</v>
      </c>
      <c r="CN12" s="189" t="e">
        <v>#N/A</v>
      </c>
      <c r="CO12" s="193" t="e">
        <v>#N/A</v>
      </c>
      <c r="CP12" s="189" t="s">
        <v>8577</v>
      </c>
      <c r="CQ12" s="188" t="s">
        <v>446</v>
      </c>
      <c r="CR12" s="188">
        <v>0</v>
      </c>
      <c r="CS12" s="188" t="s">
        <v>731</v>
      </c>
      <c r="CT12" s="188">
        <v>2</v>
      </c>
      <c r="CU12" s="188" t="s">
        <v>3228</v>
      </c>
      <c r="CV12" s="188">
        <v>0</v>
      </c>
      <c r="CW12" s="198">
        <v>43511</v>
      </c>
      <c r="CX12" s="189" t="s">
        <v>8578</v>
      </c>
      <c r="CY12" s="186">
        <v>224000</v>
      </c>
      <c r="CZ12" s="186" t="s">
        <v>7712</v>
      </c>
      <c r="DA12" s="186" t="s">
        <v>731</v>
      </c>
      <c r="DB12" s="186">
        <v>2</v>
      </c>
      <c r="DC12" s="186" t="s">
        <v>8097</v>
      </c>
      <c r="DD12" s="186" t="s">
        <v>8052</v>
      </c>
      <c r="DE12" s="192">
        <v>43798</v>
      </c>
      <c r="DF12" s="196" t="s">
        <v>8579</v>
      </c>
      <c r="DG12" s="185">
        <v>207000</v>
      </c>
      <c r="DH12" s="188" t="s">
        <v>4138</v>
      </c>
      <c r="DI12" s="188" t="s">
        <v>731</v>
      </c>
      <c r="DJ12" s="188">
        <v>2</v>
      </c>
      <c r="DK12" s="188" t="s">
        <v>8097</v>
      </c>
      <c r="DL12" s="188" t="s">
        <v>2754</v>
      </c>
      <c r="DM12" s="198">
        <v>43798</v>
      </c>
      <c r="DN12" s="189" t="s">
        <v>8580</v>
      </c>
      <c r="DO12" s="186">
        <v>399000</v>
      </c>
      <c r="DP12" s="189" t="s">
        <v>4763</v>
      </c>
      <c r="DQ12" s="189" t="s">
        <v>731</v>
      </c>
      <c r="DR12" s="189">
        <v>2</v>
      </c>
      <c r="DS12" s="189" t="s">
        <v>8097</v>
      </c>
      <c r="DT12" s="189" t="s">
        <v>4768</v>
      </c>
      <c r="DU12" s="201">
        <v>43798</v>
      </c>
      <c r="DV12" s="196" t="s">
        <v>8581</v>
      </c>
      <c r="DW12" s="185">
        <v>224000</v>
      </c>
      <c r="DX12" s="188" t="s">
        <v>7712</v>
      </c>
      <c r="DY12" s="188" t="s">
        <v>731</v>
      </c>
      <c r="DZ12" s="188">
        <v>2</v>
      </c>
      <c r="EA12" s="188" t="s">
        <v>8097</v>
      </c>
      <c r="EB12" s="188" t="s">
        <v>8052</v>
      </c>
      <c r="EC12" s="198">
        <v>43798</v>
      </c>
      <c r="ED12" s="189" t="s">
        <v>8582</v>
      </c>
      <c r="EE12" s="186">
        <v>0</v>
      </c>
      <c r="EF12" s="189">
        <v>0</v>
      </c>
      <c r="EG12" s="189" t="s">
        <v>731</v>
      </c>
      <c r="EH12" s="189">
        <v>2</v>
      </c>
      <c r="EI12" s="189" t="s">
        <v>4141</v>
      </c>
      <c r="EJ12" s="189">
        <v>0</v>
      </c>
      <c r="EK12" s="201">
        <v>43579</v>
      </c>
      <c r="EL12" s="196" t="s">
        <v>8583</v>
      </c>
      <c r="EM12" s="185">
        <v>0</v>
      </c>
      <c r="EN12" s="188">
        <v>0</v>
      </c>
      <c r="EO12" s="188" t="s">
        <v>731</v>
      </c>
      <c r="EP12" s="188">
        <v>2</v>
      </c>
      <c r="EQ12" s="188" t="s">
        <v>4142</v>
      </c>
      <c r="ER12" s="188">
        <v>0</v>
      </c>
      <c r="ES12" s="198">
        <v>43579</v>
      </c>
      <c r="ET12" s="189" t="s">
        <v>8584</v>
      </c>
      <c r="EU12" s="189">
        <v>0</v>
      </c>
      <c r="EV12" s="189" t="s">
        <v>6258</v>
      </c>
      <c r="EW12" s="189" t="s">
        <v>731</v>
      </c>
      <c r="EX12" s="189">
        <v>2</v>
      </c>
      <c r="EY12" s="189" t="s">
        <v>8094</v>
      </c>
      <c r="EZ12" s="189" t="s">
        <v>2611</v>
      </c>
      <c r="FA12" s="201">
        <v>43798</v>
      </c>
      <c r="FB12" s="196" t="s">
        <v>8585</v>
      </c>
      <c r="FC12" s="188">
        <v>2</v>
      </c>
      <c r="FD12" s="188">
        <v>0</v>
      </c>
      <c r="FE12" s="188" t="s">
        <v>731</v>
      </c>
      <c r="FF12" s="188">
        <v>2</v>
      </c>
      <c r="FG12" s="188" t="s">
        <v>2760</v>
      </c>
      <c r="FH12" s="188">
        <v>0</v>
      </c>
      <c r="FI12" s="198">
        <v>43511</v>
      </c>
      <c r="FJ12" s="196" t="s">
        <v>8586</v>
      </c>
      <c r="FK12" s="189" t="s">
        <v>446</v>
      </c>
      <c r="FL12" s="189">
        <v>0</v>
      </c>
      <c r="FM12" s="189" t="s">
        <v>731</v>
      </c>
      <c r="FN12" s="189">
        <v>2</v>
      </c>
      <c r="FO12" s="189">
        <v>0</v>
      </c>
      <c r="FP12" s="186">
        <v>0</v>
      </c>
      <c r="FQ12" s="200">
        <v>43511</v>
      </c>
      <c r="FR12" s="196" t="s">
        <v>8587</v>
      </c>
      <c r="FS12" s="188" t="s">
        <v>446</v>
      </c>
      <c r="FT12" s="188">
        <v>0</v>
      </c>
      <c r="FU12" s="188" t="s">
        <v>731</v>
      </c>
      <c r="FV12" s="188">
        <v>2</v>
      </c>
      <c r="FW12" s="188">
        <v>0</v>
      </c>
      <c r="FX12" s="188">
        <v>0</v>
      </c>
      <c r="FY12" s="198">
        <v>43511</v>
      </c>
      <c r="FZ12" s="189" t="s">
        <v>8588</v>
      </c>
      <c r="GA12" s="189">
        <v>0</v>
      </c>
      <c r="GB12" s="189" t="s">
        <v>7229</v>
      </c>
      <c r="GC12" s="189" t="s">
        <v>731</v>
      </c>
      <c r="GD12" s="189">
        <v>2</v>
      </c>
      <c r="GE12" s="189" t="s">
        <v>7600</v>
      </c>
      <c r="GF12" s="189" t="s">
        <v>7616</v>
      </c>
      <c r="GG12" s="201">
        <v>43770</v>
      </c>
      <c r="GH12" s="196" t="s">
        <v>8589</v>
      </c>
      <c r="GI12" s="188">
        <v>0</v>
      </c>
      <c r="GJ12" s="188" t="s">
        <v>7229</v>
      </c>
      <c r="GK12" s="188" t="s">
        <v>731</v>
      </c>
      <c r="GL12" s="188">
        <v>2</v>
      </c>
      <c r="GM12" s="188" t="s">
        <v>7600</v>
      </c>
      <c r="GN12" s="188" t="s">
        <v>7616</v>
      </c>
      <c r="GO12" s="198">
        <v>43770</v>
      </c>
      <c r="GP12" s="189" t="s">
        <v>8590</v>
      </c>
      <c r="GQ12" s="189">
        <v>0</v>
      </c>
      <c r="GR12" s="189" t="s">
        <v>7229</v>
      </c>
      <c r="GS12" s="189" t="s">
        <v>731</v>
      </c>
      <c r="GT12" s="189">
        <v>2</v>
      </c>
      <c r="GU12" s="189" t="s">
        <v>7600</v>
      </c>
      <c r="GV12" s="189" t="s">
        <v>7616</v>
      </c>
      <c r="GW12" s="201">
        <v>43770</v>
      </c>
      <c r="GX12" s="196" t="s">
        <v>8591</v>
      </c>
      <c r="GY12" s="188">
        <v>0</v>
      </c>
      <c r="GZ12" s="188" t="s">
        <v>7229</v>
      </c>
      <c r="HA12" s="188" t="s">
        <v>731</v>
      </c>
      <c r="HB12" s="188">
        <v>2</v>
      </c>
      <c r="HC12" s="188" t="s">
        <v>7600</v>
      </c>
      <c r="HD12" s="188" t="s">
        <v>7616</v>
      </c>
      <c r="HE12" s="198">
        <v>43770</v>
      </c>
      <c r="HF12" s="189" t="s">
        <v>8592</v>
      </c>
      <c r="HG12" s="189">
        <v>0</v>
      </c>
      <c r="HH12" s="189" t="s">
        <v>7229</v>
      </c>
      <c r="HI12" s="189" t="s">
        <v>731</v>
      </c>
      <c r="HJ12" s="189">
        <v>2</v>
      </c>
      <c r="HK12" s="189" t="s">
        <v>7600</v>
      </c>
      <c r="HL12" s="189" t="s">
        <v>7616</v>
      </c>
      <c r="HM12" s="201">
        <v>43770</v>
      </c>
      <c r="HN12" s="196" t="s">
        <v>8593</v>
      </c>
      <c r="HO12" s="188">
        <v>0</v>
      </c>
      <c r="HP12" s="188" t="s">
        <v>7229</v>
      </c>
      <c r="HQ12" s="188" t="s">
        <v>731</v>
      </c>
      <c r="HR12" s="188">
        <v>2</v>
      </c>
      <c r="HS12" s="188" t="s">
        <v>7600</v>
      </c>
      <c r="HT12" s="188" t="s">
        <v>7616</v>
      </c>
      <c r="HU12" s="198">
        <v>43770</v>
      </c>
      <c r="HV12" s="189" t="s">
        <v>8594</v>
      </c>
      <c r="HW12" s="189">
        <v>0</v>
      </c>
      <c r="HX12" s="189" t="s">
        <v>7229</v>
      </c>
      <c r="HY12" s="189" t="s">
        <v>731</v>
      </c>
      <c r="HZ12" s="189">
        <v>2</v>
      </c>
      <c r="IA12" s="189" t="s">
        <v>7600</v>
      </c>
      <c r="IB12" s="189" t="s">
        <v>7616</v>
      </c>
      <c r="IC12" s="201">
        <v>43770</v>
      </c>
      <c r="ID12" s="196" t="s">
        <v>8595</v>
      </c>
      <c r="IE12" s="188">
        <v>0</v>
      </c>
      <c r="IF12" s="188" t="s">
        <v>7229</v>
      </c>
      <c r="IG12" s="188" t="s">
        <v>731</v>
      </c>
      <c r="IH12" s="188">
        <v>2</v>
      </c>
      <c r="II12" s="188" t="s">
        <v>7600</v>
      </c>
      <c r="IJ12" s="188" t="s">
        <v>7616</v>
      </c>
      <c r="IK12" s="198">
        <v>43770</v>
      </c>
      <c r="IL12" s="189" t="s">
        <v>8596</v>
      </c>
      <c r="IM12" s="189">
        <v>0</v>
      </c>
      <c r="IN12" s="189" t="s">
        <v>7229</v>
      </c>
      <c r="IO12" s="189" t="s">
        <v>731</v>
      </c>
      <c r="IP12" s="189">
        <v>2</v>
      </c>
      <c r="IQ12" s="189" t="s">
        <v>7600</v>
      </c>
      <c r="IR12" s="189" t="s">
        <v>7616</v>
      </c>
      <c r="IS12" s="201">
        <v>43770</v>
      </c>
    </row>
    <row r="13" spans="1:253" x14ac:dyDescent="0.35">
      <c r="A13" t="s">
        <v>1271</v>
      </c>
      <c r="B13" t="s">
        <v>783</v>
      </c>
      <c r="C13" t="s">
        <v>1275</v>
      </c>
      <c r="D13" t="s">
        <v>49</v>
      </c>
      <c r="E13" t="s">
        <v>48</v>
      </c>
      <c r="F13" t="s">
        <v>8597</v>
      </c>
      <c r="G13" s="184">
        <v>21509000</v>
      </c>
      <c r="H13" s="185" t="s">
        <v>7730</v>
      </c>
      <c r="I13" s="185" t="s">
        <v>731</v>
      </c>
      <c r="J13" s="185">
        <v>2</v>
      </c>
      <c r="K13" s="185" t="s">
        <v>6757</v>
      </c>
      <c r="L13" s="185" t="s">
        <v>7732</v>
      </c>
      <c r="M13" s="198">
        <v>43796</v>
      </c>
      <c r="N13" s="196" t="s">
        <v>8598</v>
      </c>
      <c r="O13" s="187">
        <v>166000</v>
      </c>
      <c r="P13" s="187" t="s">
        <v>3812</v>
      </c>
      <c r="Q13" s="187" t="s">
        <v>731</v>
      </c>
      <c r="R13" s="187">
        <v>2</v>
      </c>
      <c r="S13" s="187" t="s">
        <v>3823</v>
      </c>
      <c r="T13" s="187" t="s">
        <v>3818</v>
      </c>
      <c r="U13" s="199">
        <v>43570</v>
      </c>
      <c r="V13" s="196" t="s">
        <v>8599</v>
      </c>
      <c r="W13" s="185">
        <v>11357000</v>
      </c>
      <c r="X13" s="185" t="s">
        <v>7730</v>
      </c>
      <c r="Y13" s="185" t="s">
        <v>731</v>
      </c>
      <c r="Z13" s="185">
        <v>2</v>
      </c>
      <c r="AA13" s="185" t="s">
        <v>6757</v>
      </c>
      <c r="AB13" s="185" t="s">
        <v>7732</v>
      </c>
      <c r="AC13" s="198">
        <v>43796</v>
      </c>
      <c r="AD13" s="196" t="s">
        <v>8600</v>
      </c>
      <c r="AE13" s="186">
        <v>7177000</v>
      </c>
      <c r="AF13" s="186" t="s">
        <v>6942</v>
      </c>
      <c r="AG13" s="186" t="s">
        <v>731</v>
      </c>
      <c r="AH13" s="186">
        <v>2</v>
      </c>
      <c r="AI13" s="186" t="s">
        <v>7292</v>
      </c>
      <c r="AJ13" s="186" t="s">
        <v>6940</v>
      </c>
      <c r="AK13" s="200">
        <v>43769</v>
      </c>
      <c r="AL13" s="196" t="s">
        <v>8601</v>
      </c>
      <c r="AM13" s="185">
        <v>306000</v>
      </c>
      <c r="AN13" s="185" t="s">
        <v>6945</v>
      </c>
      <c r="AO13" s="185" t="s">
        <v>731</v>
      </c>
      <c r="AP13" s="185">
        <v>2</v>
      </c>
      <c r="AQ13" s="185" t="s">
        <v>7292</v>
      </c>
      <c r="AR13" s="185" t="s">
        <v>6681</v>
      </c>
      <c r="AS13" s="198">
        <v>43769</v>
      </c>
      <c r="AT13" s="189" t="s">
        <v>8602</v>
      </c>
      <c r="AU13" s="186" t="s">
        <v>888</v>
      </c>
      <c r="AV13" s="186">
        <v>0</v>
      </c>
      <c r="AW13" s="186" t="s">
        <v>446</v>
      </c>
      <c r="AX13" s="186" t="s">
        <v>446</v>
      </c>
      <c r="AY13" s="186">
        <v>0</v>
      </c>
      <c r="AZ13" s="186">
        <v>0</v>
      </c>
      <c r="BA13" s="200">
        <v>43511</v>
      </c>
      <c r="BB13" s="196" t="s">
        <v>8603</v>
      </c>
      <c r="BC13" s="185" t="s">
        <v>888</v>
      </c>
      <c r="BD13" s="185">
        <v>0</v>
      </c>
      <c r="BE13" s="185" t="s">
        <v>446</v>
      </c>
      <c r="BF13" s="185" t="s">
        <v>446</v>
      </c>
      <c r="BG13" s="185">
        <v>0</v>
      </c>
      <c r="BH13" s="185">
        <v>0</v>
      </c>
      <c r="BI13" s="198">
        <v>43511</v>
      </c>
      <c r="BJ13" s="189" t="s">
        <v>8604</v>
      </c>
      <c r="BK13" s="189">
        <v>793</v>
      </c>
      <c r="BL13" s="189" t="s">
        <v>1772</v>
      </c>
      <c r="BM13" s="189" t="s">
        <v>731</v>
      </c>
      <c r="BN13" s="189">
        <v>2</v>
      </c>
      <c r="BO13" s="189" t="s">
        <v>5581</v>
      </c>
      <c r="BP13" s="186" t="s">
        <v>2921</v>
      </c>
      <c r="BQ13" s="201">
        <v>43796</v>
      </c>
      <c r="BR13" s="196" t="s">
        <v>8605</v>
      </c>
      <c r="BS13" s="188" t="s">
        <v>888</v>
      </c>
      <c r="BT13" s="188">
        <v>0</v>
      </c>
      <c r="BU13" s="188" t="s">
        <v>446</v>
      </c>
      <c r="BV13" s="188" t="s">
        <v>446</v>
      </c>
      <c r="BW13" s="188">
        <v>0</v>
      </c>
      <c r="BX13" s="188">
        <v>0</v>
      </c>
      <c r="BY13" s="198">
        <v>43511</v>
      </c>
      <c r="BZ13" s="189" t="s">
        <v>8606</v>
      </c>
      <c r="CA13" s="189" t="s">
        <v>888</v>
      </c>
      <c r="CB13" s="189">
        <v>0</v>
      </c>
      <c r="CC13" s="189" t="s">
        <v>446</v>
      </c>
      <c r="CD13" s="189" t="s">
        <v>446</v>
      </c>
      <c r="CE13" s="189">
        <v>0</v>
      </c>
      <c r="CF13" s="189">
        <v>0</v>
      </c>
      <c r="CG13" s="201">
        <v>43511</v>
      </c>
      <c r="CH13" s="196" t="s">
        <v>8607</v>
      </c>
      <c r="CI13" s="189" t="e">
        <v>#N/A</v>
      </c>
      <c r="CJ13" s="189" t="e">
        <v>#N/A</v>
      </c>
      <c r="CK13" s="189" t="e">
        <v>#N/A</v>
      </c>
      <c r="CL13" s="189" t="e">
        <v>#N/A</v>
      </c>
      <c r="CM13" s="189" t="e">
        <v>#N/A</v>
      </c>
      <c r="CN13" s="189" t="e">
        <v>#N/A</v>
      </c>
      <c r="CO13" s="193" t="e">
        <v>#N/A</v>
      </c>
      <c r="CP13" s="189" t="s">
        <v>8608</v>
      </c>
      <c r="CQ13" s="188" t="s">
        <v>888</v>
      </c>
      <c r="CR13" s="188">
        <v>0</v>
      </c>
      <c r="CS13" s="188" t="s">
        <v>731</v>
      </c>
      <c r="CT13" s="188">
        <v>2</v>
      </c>
      <c r="CU13" s="188">
        <v>0</v>
      </c>
      <c r="CV13" s="188">
        <v>0</v>
      </c>
      <c r="CW13" s="198">
        <v>43511</v>
      </c>
      <c r="CX13" s="189" t="s">
        <v>8609</v>
      </c>
      <c r="CY13" s="186">
        <v>949000</v>
      </c>
      <c r="CZ13" s="186" t="s">
        <v>7328</v>
      </c>
      <c r="DA13" s="186" t="s">
        <v>731</v>
      </c>
      <c r="DB13" s="186">
        <v>2</v>
      </c>
      <c r="DC13" s="186" t="s">
        <v>7327</v>
      </c>
      <c r="DD13" s="186" t="s">
        <v>7329</v>
      </c>
      <c r="DE13" s="192">
        <v>43769</v>
      </c>
      <c r="DF13" s="196" t="s">
        <v>8610</v>
      </c>
      <c r="DG13" s="185">
        <v>4180000</v>
      </c>
      <c r="DH13" s="188" t="s">
        <v>7328</v>
      </c>
      <c r="DI13" s="188" t="s">
        <v>731</v>
      </c>
      <c r="DJ13" s="188">
        <v>2</v>
      </c>
      <c r="DK13" s="188" t="s">
        <v>7327</v>
      </c>
      <c r="DL13" s="188" t="s">
        <v>7329</v>
      </c>
      <c r="DM13" s="198">
        <v>43769</v>
      </c>
      <c r="DN13" s="189" t="s">
        <v>8611</v>
      </c>
      <c r="DO13" s="186">
        <v>6228000</v>
      </c>
      <c r="DP13" s="189" t="s">
        <v>7328</v>
      </c>
      <c r="DQ13" s="189" t="s">
        <v>731</v>
      </c>
      <c r="DR13" s="189">
        <v>2</v>
      </c>
      <c r="DS13" s="189" t="s">
        <v>7327</v>
      </c>
      <c r="DT13" s="189" t="s">
        <v>7329</v>
      </c>
      <c r="DU13" s="201">
        <v>43769</v>
      </c>
      <c r="DV13" s="196" t="s">
        <v>8612</v>
      </c>
      <c r="DW13" s="185">
        <v>626000</v>
      </c>
      <c r="DX13" s="188" t="s">
        <v>7328</v>
      </c>
      <c r="DY13" s="188" t="s">
        <v>731</v>
      </c>
      <c r="DZ13" s="188">
        <v>2</v>
      </c>
      <c r="EA13" s="188" t="s">
        <v>7327</v>
      </c>
      <c r="EB13" s="188" t="s">
        <v>7329</v>
      </c>
      <c r="EC13" s="198">
        <v>43769</v>
      </c>
      <c r="ED13" s="189" t="s">
        <v>8613</v>
      </c>
      <c r="EE13" s="186">
        <v>323000</v>
      </c>
      <c r="EF13" s="189" t="s">
        <v>7330</v>
      </c>
      <c r="EG13" s="189" t="s">
        <v>731</v>
      </c>
      <c r="EH13" s="189">
        <v>2</v>
      </c>
      <c r="EI13" s="189" t="s">
        <v>7327</v>
      </c>
      <c r="EJ13" s="189" t="s">
        <v>7329</v>
      </c>
      <c r="EK13" s="201">
        <v>43769</v>
      </c>
      <c r="EL13" s="196" t="s">
        <v>8614</v>
      </c>
      <c r="EM13" s="185">
        <v>0</v>
      </c>
      <c r="EN13" s="188" t="s">
        <v>6950</v>
      </c>
      <c r="EO13" s="188" t="s">
        <v>730</v>
      </c>
      <c r="EP13" s="188">
        <v>3</v>
      </c>
      <c r="EQ13" s="188" t="s">
        <v>6938</v>
      </c>
      <c r="ER13" s="188" t="s">
        <v>6955</v>
      </c>
      <c r="ES13" s="198">
        <v>43726</v>
      </c>
      <c r="ET13" s="189" t="s">
        <v>8615</v>
      </c>
      <c r="EU13" s="189">
        <v>793</v>
      </c>
      <c r="EV13" s="189" t="s">
        <v>1772</v>
      </c>
      <c r="EW13" s="189" t="s">
        <v>731</v>
      </c>
      <c r="EX13" s="189">
        <v>2</v>
      </c>
      <c r="EY13" s="189" t="s">
        <v>5581</v>
      </c>
      <c r="EZ13" s="189" t="s">
        <v>2921</v>
      </c>
      <c r="FA13" s="201">
        <v>43796</v>
      </c>
      <c r="FB13" s="196" t="s">
        <v>8616</v>
      </c>
      <c r="FC13" s="188">
        <v>4</v>
      </c>
      <c r="FD13" s="188">
        <v>0</v>
      </c>
      <c r="FE13" s="188" t="s">
        <v>731</v>
      </c>
      <c r="FF13" s="188">
        <v>2</v>
      </c>
      <c r="FG13" s="188" t="s">
        <v>2344</v>
      </c>
      <c r="FH13" s="188">
        <v>0</v>
      </c>
      <c r="FI13" s="198">
        <v>43511</v>
      </c>
      <c r="FJ13" s="196" t="s">
        <v>8617</v>
      </c>
      <c r="FK13" s="189">
        <v>5781922</v>
      </c>
      <c r="FL13" s="189" t="s">
        <v>7328</v>
      </c>
      <c r="FM13" s="189" t="s">
        <v>731</v>
      </c>
      <c r="FN13" s="189">
        <v>2</v>
      </c>
      <c r="FO13" s="189" t="s">
        <v>7327</v>
      </c>
      <c r="FP13" s="186" t="s">
        <v>7329</v>
      </c>
      <c r="FQ13" s="200">
        <v>43769</v>
      </c>
      <c r="FR13" s="196" t="s">
        <v>8618</v>
      </c>
      <c r="FS13" s="188">
        <v>1395109</v>
      </c>
      <c r="FT13" s="188" t="s">
        <v>5590</v>
      </c>
      <c r="FU13" s="188" t="s">
        <v>730</v>
      </c>
      <c r="FV13" s="188">
        <v>3</v>
      </c>
      <c r="FW13" s="188" t="s">
        <v>3832</v>
      </c>
      <c r="FX13" s="188" t="s">
        <v>5591</v>
      </c>
      <c r="FY13" s="198">
        <v>43644</v>
      </c>
      <c r="FZ13" s="189" t="s">
        <v>8619</v>
      </c>
      <c r="GA13" s="189">
        <v>0</v>
      </c>
      <c r="GB13" s="189" t="s">
        <v>7229</v>
      </c>
      <c r="GC13" s="189" t="s">
        <v>732</v>
      </c>
      <c r="GD13" s="189">
        <v>1</v>
      </c>
      <c r="GE13" s="189" t="s">
        <v>7600</v>
      </c>
      <c r="GF13" s="189" t="s">
        <v>7616</v>
      </c>
      <c r="GG13" s="201">
        <v>43769</v>
      </c>
      <c r="GH13" s="196" t="s">
        <v>8620</v>
      </c>
      <c r="GI13" s="188">
        <v>2</v>
      </c>
      <c r="GJ13" s="188" t="s">
        <v>7229</v>
      </c>
      <c r="GK13" s="188" t="s">
        <v>732</v>
      </c>
      <c r="GL13" s="188">
        <v>1</v>
      </c>
      <c r="GM13" s="188" t="s">
        <v>7600</v>
      </c>
      <c r="GN13" s="188" t="s">
        <v>7616</v>
      </c>
      <c r="GO13" s="198">
        <v>43769</v>
      </c>
      <c r="GP13" s="189" t="s">
        <v>8621</v>
      </c>
      <c r="GQ13" s="189">
        <v>0</v>
      </c>
      <c r="GR13" s="189" t="s">
        <v>7229</v>
      </c>
      <c r="GS13" s="189" t="s">
        <v>732</v>
      </c>
      <c r="GT13" s="189">
        <v>1</v>
      </c>
      <c r="GU13" s="189" t="s">
        <v>7600</v>
      </c>
      <c r="GV13" s="189" t="s">
        <v>7616</v>
      </c>
      <c r="GW13" s="201">
        <v>43769</v>
      </c>
      <c r="GX13" s="196" t="s">
        <v>8622</v>
      </c>
      <c r="GY13" s="188">
        <v>0</v>
      </c>
      <c r="GZ13" s="188" t="s">
        <v>7229</v>
      </c>
      <c r="HA13" s="188" t="s">
        <v>732</v>
      </c>
      <c r="HB13" s="188">
        <v>1</v>
      </c>
      <c r="HC13" s="188" t="s">
        <v>7600</v>
      </c>
      <c r="HD13" s="188" t="s">
        <v>7616</v>
      </c>
      <c r="HE13" s="198">
        <v>43769</v>
      </c>
      <c r="HF13" s="189" t="s">
        <v>8623</v>
      </c>
      <c r="HG13" s="189">
        <v>0</v>
      </c>
      <c r="HH13" s="189" t="s">
        <v>7229</v>
      </c>
      <c r="HI13" s="189" t="s">
        <v>732</v>
      </c>
      <c r="HJ13" s="189">
        <v>0</v>
      </c>
      <c r="HK13" s="189" t="s">
        <v>7600</v>
      </c>
      <c r="HL13" s="189" t="s">
        <v>7616</v>
      </c>
      <c r="HM13" s="201">
        <v>43769</v>
      </c>
      <c r="HN13" s="196" t="s">
        <v>8624</v>
      </c>
      <c r="HO13" s="188">
        <v>2</v>
      </c>
      <c r="HP13" s="188" t="s">
        <v>7229</v>
      </c>
      <c r="HQ13" s="188" t="s">
        <v>732</v>
      </c>
      <c r="HR13" s="188">
        <v>1</v>
      </c>
      <c r="HS13" s="188" t="s">
        <v>7600</v>
      </c>
      <c r="HT13" s="188" t="s">
        <v>7616</v>
      </c>
      <c r="HU13" s="198">
        <v>43769</v>
      </c>
      <c r="HV13" s="189" t="s">
        <v>8625</v>
      </c>
      <c r="HW13" s="189">
        <v>2</v>
      </c>
      <c r="HX13" s="189" t="s">
        <v>7229</v>
      </c>
      <c r="HY13" s="189" t="s">
        <v>732</v>
      </c>
      <c r="HZ13" s="189">
        <v>1</v>
      </c>
      <c r="IA13" s="189" t="s">
        <v>7600</v>
      </c>
      <c r="IB13" s="189" t="s">
        <v>7616</v>
      </c>
      <c r="IC13" s="201">
        <v>43769</v>
      </c>
      <c r="ID13" s="196" t="s">
        <v>8626</v>
      </c>
      <c r="IE13" s="188">
        <v>0</v>
      </c>
      <c r="IF13" s="188" t="s">
        <v>7229</v>
      </c>
      <c r="IG13" s="188" t="s">
        <v>732</v>
      </c>
      <c r="IH13" s="188">
        <v>1</v>
      </c>
      <c r="II13" s="188" t="s">
        <v>7600</v>
      </c>
      <c r="IJ13" s="188" t="s">
        <v>7616</v>
      </c>
      <c r="IK13" s="198">
        <v>43769</v>
      </c>
      <c r="IL13" s="189" t="s">
        <v>8627</v>
      </c>
      <c r="IM13" s="189">
        <v>2</v>
      </c>
      <c r="IN13" s="189" t="s">
        <v>7229</v>
      </c>
      <c r="IO13" s="189" t="s">
        <v>732</v>
      </c>
      <c r="IP13" s="189">
        <v>1</v>
      </c>
      <c r="IQ13" s="189" t="s">
        <v>7600</v>
      </c>
      <c r="IR13" s="189" t="s">
        <v>7616</v>
      </c>
      <c r="IS13" s="201">
        <v>43769</v>
      </c>
    </row>
    <row r="14" spans="1:253" x14ac:dyDescent="0.35">
      <c r="A14" t="s">
        <v>4901</v>
      </c>
      <c r="B14" t="s">
        <v>828</v>
      </c>
      <c r="C14" t="s">
        <v>8141</v>
      </c>
      <c r="D14" t="s">
        <v>51</v>
      </c>
      <c r="E14" t="s">
        <v>50</v>
      </c>
      <c r="F14" t="s">
        <v>8628</v>
      </c>
      <c r="G14" s="184">
        <v>11408000</v>
      </c>
      <c r="H14" s="185" t="s">
        <v>7854</v>
      </c>
      <c r="I14" s="185" t="s">
        <v>6820</v>
      </c>
      <c r="J14" s="185">
        <v>1</v>
      </c>
      <c r="K14" s="185" t="s">
        <v>6327</v>
      </c>
      <c r="L14" s="185" t="s">
        <v>7868</v>
      </c>
      <c r="M14" s="198">
        <v>43798</v>
      </c>
      <c r="N14" s="196" t="s">
        <v>8629</v>
      </c>
      <c r="O14" s="187">
        <v>25950</v>
      </c>
      <c r="P14" s="187" t="s">
        <v>2230</v>
      </c>
      <c r="Q14" s="187" t="s">
        <v>5204</v>
      </c>
      <c r="R14" s="187">
        <v>2</v>
      </c>
      <c r="S14" s="187" t="s">
        <v>6328</v>
      </c>
      <c r="T14" s="187" t="s">
        <v>2240</v>
      </c>
      <c r="U14" s="199">
        <v>43676</v>
      </c>
      <c r="V14" s="196" t="s">
        <v>8630</v>
      </c>
      <c r="W14" s="185">
        <v>11408000</v>
      </c>
      <c r="X14" s="185" t="s">
        <v>2229</v>
      </c>
      <c r="Y14" s="185" t="s">
        <v>6820</v>
      </c>
      <c r="Z14" s="185">
        <v>1</v>
      </c>
      <c r="AA14" s="185" t="s">
        <v>6329</v>
      </c>
      <c r="AB14" s="185" t="s">
        <v>6296</v>
      </c>
      <c r="AC14" s="198">
        <v>43798</v>
      </c>
      <c r="AD14" s="196" t="s">
        <v>8631</v>
      </c>
      <c r="AE14" s="186">
        <v>11408000</v>
      </c>
      <c r="AF14" s="186" t="s">
        <v>7854</v>
      </c>
      <c r="AG14" s="186" t="s">
        <v>6820</v>
      </c>
      <c r="AH14" s="186">
        <v>1</v>
      </c>
      <c r="AI14" s="186" t="s">
        <v>6329</v>
      </c>
      <c r="AJ14" s="186" t="s">
        <v>7868</v>
      </c>
      <c r="AK14" s="200">
        <v>43798</v>
      </c>
      <c r="AL14" s="196" t="s">
        <v>8632</v>
      </c>
      <c r="AM14" s="185">
        <v>429000</v>
      </c>
      <c r="AN14" s="185" t="s">
        <v>7855</v>
      </c>
      <c r="AO14" s="185" t="s">
        <v>6820</v>
      </c>
      <c r="AP14" s="185">
        <v>1</v>
      </c>
      <c r="AQ14" s="185" t="s">
        <v>6331</v>
      </c>
      <c r="AR14" s="185" t="s">
        <v>7869</v>
      </c>
      <c r="AS14" s="198">
        <v>43798</v>
      </c>
      <c r="AT14" s="189" t="s">
        <v>8633</v>
      </c>
      <c r="AU14" s="186" t="s">
        <v>446</v>
      </c>
      <c r="AV14" s="186" t="s">
        <v>446</v>
      </c>
      <c r="AW14" s="186" t="s">
        <v>446</v>
      </c>
      <c r="AX14" s="186" t="s">
        <v>446</v>
      </c>
      <c r="AY14" s="186" t="s">
        <v>5668</v>
      </c>
      <c r="AZ14" s="186" t="s">
        <v>446</v>
      </c>
      <c r="BA14" s="200">
        <v>43676</v>
      </c>
      <c r="BB14" s="196" t="s">
        <v>8634</v>
      </c>
      <c r="BC14" s="185">
        <v>70187</v>
      </c>
      <c r="BD14" s="185" t="s">
        <v>2932</v>
      </c>
      <c r="BE14" s="185" t="s">
        <v>731</v>
      </c>
      <c r="BF14" s="185">
        <v>2</v>
      </c>
      <c r="BG14" s="185" t="s">
        <v>3041</v>
      </c>
      <c r="BH14" s="185" t="s">
        <v>2938</v>
      </c>
      <c r="BI14" s="198">
        <v>43523</v>
      </c>
      <c r="BJ14" s="189" t="s">
        <v>8635</v>
      </c>
      <c r="BK14" s="189" t="s">
        <v>446</v>
      </c>
      <c r="BL14" s="189" t="s">
        <v>446</v>
      </c>
      <c r="BM14" s="189" t="s">
        <v>446</v>
      </c>
      <c r="BN14" s="189" t="s">
        <v>446</v>
      </c>
      <c r="BO14" s="189" t="s">
        <v>6332</v>
      </c>
      <c r="BP14" s="186" t="s">
        <v>446</v>
      </c>
      <c r="BQ14" s="201">
        <v>43676</v>
      </c>
      <c r="BR14" s="196" t="s">
        <v>8636</v>
      </c>
      <c r="BS14" s="188" t="s">
        <v>446</v>
      </c>
      <c r="BT14" s="188">
        <v>0</v>
      </c>
      <c r="BU14" s="188" t="s">
        <v>731</v>
      </c>
      <c r="BV14" s="188">
        <v>2</v>
      </c>
      <c r="BW14" s="188" t="s">
        <v>3044</v>
      </c>
      <c r="BX14" s="188">
        <v>0</v>
      </c>
      <c r="BY14" s="198">
        <v>43523</v>
      </c>
      <c r="BZ14" s="189" t="s">
        <v>8637</v>
      </c>
      <c r="CA14" s="189" t="s">
        <v>446</v>
      </c>
      <c r="CB14" s="189" t="s">
        <v>446</v>
      </c>
      <c r="CC14" s="189" t="s">
        <v>446</v>
      </c>
      <c r="CD14" s="189" t="s">
        <v>446</v>
      </c>
      <c r="CE14" s="189" t="s">
        <v>3044</v>
      </c>
      <c r="CF14" s="189" t="s">
        <v>446</v>
      </c>
      <c r="CG14" s="201">
        <v>43523</v>
      </c>
      <c r="CH14" s="196" t="s">
        <v>8638</v>
      </c>
      <c r="CI14" s="189" t="e">
        <v>#N/A</v>
      </c>
      <c r="CJ14" s="189" t="e">
        <v>#N/A</v>
      </c>
      <c r="CK14" s="189" t="e">
        <v>#N/A</v>
      </c>
      <c r="CL14" s="189" t="e">
        <v>#N/A</v>
      </c>
      <c r="CM14" s="189" t="e">
        <v>#N/A</v>
      </c>
      <c r="CN14" s="189" t="e">
        <v>#N/A</v>
      </c>
      <c r="CO14" s="193" t="e">
        <v>#N/A</v>
      </c>
      <c r="CP14" s="189" t="s">
        <v>8639</v>
      </c>
      <c r="CQ14" s="188">
        <v>444</v>
      </c>
      <c r="CR14" s="188" t="s">
        <v>2234</v>
      </c>
      <c r="CS14" s="188" t="s">
        <v>731</v>
      </c>
      <c r="CT14" s="188">
        <v>2</v>
      </c>
      <c r="CU14" s="188" t="s">
        <v>3045</v>
      </c>
      <c r="CV14" s="188" t="s">
        <v>2251</v>
      </c>
      <c r="CW14" s="198">
        <v>43523</v>
      </c>
      <c r="CX14" s="189" t="s">
        <v>8640</v>
      </c>
      <c r="CY14" s="186">
        <v>1693000</v>
      </c>
      <c r="CZ14" s="186" t="s">
        <v>7856</v>
      </c>
      <c r="DA14" s="186" t="s">
        <v>5204</v>
      </c>
      <c r="DB14" s="186">
        <v>2</v>
      </c>
      <c r="DC14" s="186" t="s">
        <v>7877</v>
      </c>
      <c r="DD14" s="186" t="s">
        <v>7870</v>
      </c>
      <c r="DE14" s="192">
        <v>43798</v>
      </c>
      <c r="DF14" s="196" t="s">
        <v>8641</v>
      </c>
      <c r="DG14" s="185">
        <v>0</v>
      </c>
      <c r="DH14" s="188" t="s">
        <v>7856</v>
      </c>
      <c r="DI14" s="188" t="s">
        <v>5204</v>
      </c>
      <c r="DJ14" s="188">
        <v>2</v>
      </c>
      <c r="DK14" s="188" t="s">
        <v>7877</v>
      </c>
      <c r="DL14" s="188" t="s">
        <v>7870</v>
      </c>
      <c r="DM14" s="198">
        <v>43798</v>
      </c>
      <c r="DN14" s="189" t="s">
        <v>8642</v>
      </c>
      <c r="DO14" s="186">
        <v>9715000</v>
      </c>
      <c r="DP14" s="189" t="s">
        <v>7856</v>
      </c>
      <c r="DQ14" s="189" t="s">
        <v>5204</v>
      </c>
      <c r="DR14" s="189">
        <v>2</v>
      </c>
      <c r="DS14" s="189" t="s">
        <v>7877</v>
      </c>
      <c r="DT14" s="189" t="s">
        <v>7870</v>
      </c>
      <c r="DU14" s="201">
        <v>43798</v>
      </c>
      <c r="DV14" s="196" t="s">
        <v>8643</v>
      </c>
      <c r="DW14" s="185">
        <v>897000</v>
      </c>
      <c r="DX14" s="188" t="s">
        <v>7856</v>
      </c>
      <c r="DY14" s="188" t="s">
        <v>5204</v>
      </c>
      <c r="DZ14" s="188">
        <v>2</v>
      </c>
      <c r="EA14" s="188" t="s">
        <v>7877</v>
      </c>
      <c r="EB14" s="188" t="s">
        <v>7870</v>
      </c>
      <c r="EC14" s="198">
        <v>43798</v>
      </c>
      <c r="ED14" s="189" t="s">
        <v>8644</v>
      </c>
      <c r="EE14" s="186">
        <v>796000</v>
      </c>
      <c r="EF14" s="189" t="s">
        <v>7856</v>
      </c>
      <c r="EG14" s="189" t="s">
        <v>5204</v>
      </c>
      <c r="EH14" s="189">
        <v>2</v>
      </c>
      <c r="EI14" s="189" t="s">
        <v>7877</v>
      </c>
      <c r="EJ14" s="189" t="s">
        <v>7870</v>
      </c>
      <c r="EK14" s="201">
        <v>43798</v>
      </c>
      <c r="EL14" s="196" t="s">
        <v>8645</v>
      </c>
      <c r="EM14" s="185">
        <v>0</v>
      </c>
      <c r="EN14" s="188" t="s">
        <v>7856</v>
      </c>
      <c r="EO14" s="188" t="s">
        <v>5204</v>
      </c>
      <c r="EP14" s="188">
        <v>2</v>
      </c>
      <c r="EQ14" s="188" t="s">
        <v>7877</v>
      </c>
      <c r="ER14" s="188" t="s">
        <v>7870</v>
      </c>
      <c r="ES14" s="198">
        <v>43798</v>
      </c>
      <c r="ET14" s="189" t="s">
        <v>8646</v>
      </c>
      <c r="EU14" s="189" t="s">
        <v>446</v>
      </c>
      <c r="EV14" s="189" t="s">
        <v>446</v>
      </c>
      <c r="EW14" s="189" t="s">
        <v>446</v>
      </c>
      <c r="EX14" s="189" t="s">
        <v>446</v>
      </c>
      <c r="EY14" s="189" t="s">
        <v>5668</v>
      </c>
      <c r="EZ14" s="189" t="s">
        <v>446</v>
      </c>
      <c r="FA14" s="201">
        <v>43676</v>
      </c>
      <c r="FB14" s="196" t="s">
        <v>8647</v>
      </c>
      <c r="FC14" s="188">
        <v>5</v>
      </c>
      <c r="FD14" s="188">
        <v>0</v>
      </c>
      <c r="FE14" s="188" t="s">
        <v>731</v>
      </c>
      <c r="FF14" s="188">
        <v>2</v>
      </c>
      <c r="FG14" s="188" t="s">
        <v>3054</v>
      </c>
      <c r="FH14" s="188">
        <v>0</v>
      </c>
      <c r="FI14" s="198">
        <v>43523</v>
      </c>
      <c r="FJ14" s="196" t="s">
        <v>8648</v>
      </c>
      <c r="FK14" s="189" t="s">
        <v>446</v>
      </c>
      <c r="FL14" s="189">
        <v>0</v>
      </c>
      <c r="FM14" s="189" t="s">
        <v>731</v>
      </c>
      <c r="FN14" s="189">
        <v>2</v>
      </c>
      <c r="FO14" s="189">
        <v>0</v>
      </c>
      <c r="FP14" s="186">
        <v>0</v>
      </c>
      <c r="FQ14" s="200">
        <v>43523</v>
      </c>
      <c r="FR14" s="196" t="s">
        <v>8649</v>
      </c>
      <c r="FS14" s="188" t="s">
        <v>446</v>
      </c>
      <c r="FT14" s="188">
        <v>0</v>
      </c>
      <c r="FU14" s="188" t="s">
        <v>731</v>
      </c>
      <c r="FV14" s="188">
        <v>2</v>
      </c>
      <c r="FW14" s="188">
        <v>0</v>
      </c>
      <c r="FX14" s="188">
        <v>0</v>
      </c>
      <c r="FY14" s="198">
        <v>43523</v>
      </c>
      <c r="FZ14" s="189" t="s">
        <v>8650</v>
      </c>
      <c r="GA14" s="189">
        <v>2</v>
      </c>
      <c r="GB14" s="189" t="s">
        <v>7229</v>
      </c>
      <c r="GC14" s="189" t="s">
        <v>5204</v>
      </c>
      <c r="GD14" s="189">
        <v>2</v>
      </c>
      <c r="GE14" s="189" t="s">
        <v>7600</v>
      </c>
      <c r="GF14" s="189" t="s">
        <v>7616</v>
      </c>
      <c r="GG14" s="201">
        <v>43767</v>
      </c>
      <c r="GH14" s="196" t="s">
        <v>8651</v>
      </c>
      <c r="GI14" s="188">
        <v>2</v>
      </c>
      <c r="GJ14" s="188" t="s">
        <v>7229</v>
      </c>
      <c r="GK14" s="188" t="s">
        <v>5204</v>
      </c>
      <c r="GL14" s="188">
        <v>2</v>
      </c>
      <c r="GM14" s="188" t="s">
        <v>7600</v>
      </c>
      <c r="GN14" s="188" t="s">
        <v>7616</v>
      </c>
      <c r="GO14" s="198">
        <v>43767</v>
      </c>
      <c r="GP14" s="189" t="s">
        <v>8652</v>
      </c>
      <c r="GQ14" s="189">
        <v>1</v>
      </c>
      <c r="GR14" s="189" t="s">
        <v>7229</v>
      </c>
      <c r="GS14" s="189" t="s">
        <v>5204</v>
      </c>
      <c r="GT14" s="189">
        <v>2</v>
      </c>
      <c r="GU14" s="189" t="s">
        <v>7600</v>
      </c>
      <c r="GV14" s="189" t="s">
        <v>7616</v>
      </c>
      <c r="GW14" s="201">
        <v>43767</v>
      </c>
      <c r="GX14" s="196" t="s">
        <v>8653</v>
      </c>
      <c r="GY14" s="188">
        <v>0</v>
      </c>
      <c r="GZ14" s="188" t="s">
        <v>7229</v>
      </c>
      <c r="HA14" s="188" t="s">
        <v>5204</v>
      </c>
      <c r="HB14" s="188">
        <v>2</v>
      </c>
      <c r="HC14" s="188" t="s">
        <v>7600</v>
      </c>
      <c r="HD14" s="188" t="s">
        <v>7616</v>
      </c>
      <c r="HE14" s="198">
        <v>43767</v>
      </c>
      <c r="HF14" s="189" t="s">
        <v>8654</v>
      </c>
      <c r="HG14" s="189">
        <v>3</v>
      </c>
      <c r="HH14" s="189" t="s">
        <v>7229</v>
      </c>
      <c r="HI14" s="189" t="s">
        <v>5204</v>
      </c>
      <c r="HJ14" s="189">
        <v>2</v>
      </c>
      <c r="HK14" s="189" t="s">
        <v>7600</v>
      </c>
      <c r="HL14" s="189" t="s">
        <v>7616</v>
      </c>
      <c r="HM14" s="201">
        <v>43767</v>
      </c>
      <c r="HN14" s="196" t="s">
        <v>8655</v>
      </c>
      <c r="HO14" s="188">
        <v>1</v>
      </c>
      <c r="HP14" s="188" t="s">
        <v>7229</v>
      </c>
      <c r="HQ14" s="188" t="s">
        <v>5204</v>
      </c>
      <c r="HR14" s="188">
        <v>2</v>
      </c>
      <c r="HS14" s="188" t="s">
        <v>7600</v>
      </c>
      <c r="HT14" s="188" t="s">
        <v>7616</v>
      </c>
      <c r="HU14" s="198">
        <v>43767</v>
      </c>
      <c r="HV14" s="189" t="s">
        <v>8656</v>
      </c>
      <c r="HW14" s="189">
        <v>1</v>
      </c>
      <c r="HX14" s="189" t="s">
        <v>7229</v>
      </c>
      <c r="HY14" s="189" t="s">
        <v>5204</v>
      </c>
      <c r="HZ14" s="189">
        <v>2</v>
      </c>
      <c r="IA14" s="189" t="s">
        <v>7600</v>
      </c>
      <c r="IB14" s="189" t="s">
        <v>7616</v>
      </c>
      <c r="IC14" s="201">
        <v>43767</v>
      </c>
      <c r="ID14" s="196" t="s">
        <v>8657</v>
      </c>
      <c r="IE14" s="188">
        <v>0</v>
      </c>
      <c r="IF14" s="188" t="s">
        <v>7229</v>
      </c>
      <c r="IG14" s="188" t="s">
        <v>5204</v>
      </c>
      <c r="IH14" s="188">
        <v>2</v>
      </c>
      <c r="II14" s="188" t="s">
        <v>7600</v>
      </c>
      <c r="IJ14" s="188" t="s">
        <v>7616</v>
      </c>
      <c r="IK14" s="198">
        <v>43767</v>
      </c>
      <c r="IL14" s="189" t="s">
        <v>8658</v>
      </c>
      <c r="IM14" s="189">
        <v>2</v>
      </c>
      <c r="IN14" s="189" t="s">
        <v>7229</v>
      </c>
      <c r="IO14" s="189" t="s">
        <v>5204</v>
      </c>
      <c r="IP14" s="189">
        <v>2</v>
      </c>
      <c r="IQ14" s="189" t="s">
        <v>7600</v>
      </c>
      <c r="IR14" s="189" t="s">
        <v>7616</v>
      </c>
      <c r="IS14" s="201">
        <v>43767</v>
      </c>
    </row>
    <row r="15" spans="1:253" x14ac:dyDescent="0.35">
      <c r="A15" t="s">
        <v>3304</v>
      </c>
      <c r="B15" t="s">
        <v>4376</v>
      </c>
      <c r="C15" t="s">
        <v>705</v>
      </c>
      <c r="D15" t="s">
        <v>55</v>
      </c>
      <c r="E15" t="s">
        <v>54</v>
      </c>
      <c r="F15" t="s">
        <v>8659</v>
      </c>
      <c r="G15" s="184">
        <v>25554000</v>
      </c>
      <c r="H15" s="185" t="s">
        <v>7892</v>
      </c>
      <c r="I15" s="185" t="s">
        <v>731</v>
      </c>
      <c r="J15" s="185">
        <v>2</v>
      </c>
      <c r="K15" s="185" t="s">
        <v>7946</v>
      </c>
      <c r="L15" s="185" t="s">
        <v>7945</v>
      </c>
      <c r="M15" s="198">
        <v>43798</v>
      </c>
      <c r="N15" s="196" t="s">
        <v>8660</v>
      </c>
      <c r="O15" s="187">
        <v>283816</v>
      </c>
      <c r="P15" s="187" t="s">
        <v>1769</v>
      </c>
      <c r="Q15" s="187" t="s">
        <v>732</v>
      </c>
      <c r="R15" s="187">
        <v>1</v>
      </c>
      <c r="S15" s="187" t="s">
        <v>6570</v>
      </c>
      <c r="T15" s="187" t="s">
        <v>1779</v>
      </c>
      <c r="U15" s="199">
        <v>43697</v>
      </c>
      <c r="V15" s="196" t="s">
        <v>8661</v>
      </c>
      <c r="W15" s="185">
        <v>15559000</v>
      </c>
      <c r="X15" s="185" t="s">
        <v>7899</v>
      </c>
      <c r="Y15" s="185" t="s">
        <v>731</v>
      </c>
      <c r="Z15" s="185">
        <v>2</v>
      </c>
      <c r="AA15" s="185" t="s">
        <v>7434</v>
      </c>
      <c r="AB15" s="185" t="s">
        <v>7964</v>
      </c>
      <c r="AC15" s="198">
        <v>43798</v>
      </c>
      <c r="AD15" s="196" t="s">
        <v>8662</v>
      </c>
      <c r="AE15" s="186">
        <v>7601000</v>
      </c>
      <c r="AF15" s="186" t="s">
        <v>7899</v>
      </c>
      <c r="AG15" s="186" t="s">
        <v>731</v>
      </c>
      <c r="AH15" s="186">
        <v>2</v>
      </c>
      <c r="AI15" s="186" t="s">
        <v>7435</v>
      </c>
      <c r="AJ15" s="186" t="s">
        <v>7964</v>
      </c>
      <c r="AK15" s="200">
        <v>43798</v>
      </c>
      <c r="AL15" s="196" t="s">
        <v>8663</v>
      </c>
      <c r="AM15" s="185">
        <v>1234000</v>
      </c>
      <c r="AN15" s="185" t="s">
        <v>7900</v>
      </c>
      <c r="AO15" s="185" t="s">
        <v>731</v>
      </c>
      <c r="AP15" s="185">
        <v>2</v>
      </c>
      <c r="AQ15" s="185" t="s">
        <v>7436</v>
      </c>
      <c r="AR15" s="185" t="s">
        <v>7965</v>
      </c>
      <c r="AS15" s="198">
        <v>43798</v>
      </c>
      <c r="AT15" s="189" t="s">
        <v>8664</v>
      </c>
      <c r="AU15" s="186">
        <v>150</v>
      </c>
      <c r="AV15" s="186" t="s">
        <v>4410</v>
      </c>
      <c r="AW15" s="186" t="s">
        <v>731</v>
      </c>
      <c r="AX15" s="186">
        <v>2</v>
      </c>
      <c r="AY15" s="186" t="s">
        <v>4411</v>
      </c>
      <c r="AZ15" s="186" t="s">
        <v>1786</v>
      </c>
      <c r="BA15" s="200">
        <v>43584</v>
      </c>
      <c r="BB15" s="196" t="s">
        <v>8665</v>
      </c>
      <c r="BC15" s="185" t="s">
        <v>446</v>
      </c>
      <c r="BD15" s="185" t="s">
        <v>5523</v>
      </c>
      <c r="BE15" s="185" t="s">
        <v>446</v>
      </c>
      <c r="BF15" s="185" t="s">
        <v>446</v>
      </c>
      <c r="BG15" s="185" t="s">
        <v>5525</v>
      </c>
      <c r="BH15" s="185" t="s">
        <v>5524</v>
      </c>
      <c r="BI15" s="198">
        <v>43642</v>
      </c>
      <c r="BJ15" s="189" t="s">
        <v>8666</v>
      </c>
      <c r="BK15" s="189">
        <v>593</v>
      </c>
      <c r="BL15" s="189" t="s">
        <v>1772</v>
      </c>
      <c r="BM15" s="189" t="s">
        <v>731</v>
      </c>
      <c r="BN15" s="189">
        <v>2</v>
      </c>
      <c r="BO15" s="189" t="s">
        <v>7952</v>
      </c>
      <c r="BP15" s="186" t="s">
        <v>1786</v>
      </c>
      <c r="BQ15" s="201">
        <v>43798</v>
      </c>
      <c r="BR15" s="196" t="s">
        <v>8667</v>
      </c>
      <c r="BS15" s="188" t="s">
        <v>446</v>
      </c>
      <c r="BT15" s="188" t="s">
        <v>446</v>
      </c>
      <c r="BU15" s="188" t="s">
        <v>446</v>
      </c>
      <c r="BV15" s="188" t="s">
        <v>446</v>
      </c>
      <c r="BW15" s="188" t="s">
        <v>6569</v>
      </c>
      <c r="BX15" s="188" t="s">
        <v>446</v>
      </c>
      <c r="BY15" s="198">
        <v>43697</v>
      </c>
      <c r="BZ15" s="189" t="s">
        <v>8668</v>
      </c>
      <c r="CA15" s="189" t="s">
        <v>446</v>
      </c>
      <c r="CB15" s="189" t="s">
        <v>446</v>
      </c>
      <c r="CC15" s="189" t="s">
        <v>446</v>
      </c>
      <c r="CD15" s="189" t="s">
        <v>446</v>
      </c>
      <c r="CE15" s="189" t="s">
        <v>6569</v>
      </c>
      <c r="CF15" s="189" t="s">
        <v>446</v>
      </c>
      <c r="CG15" s="201">
        <v>43697</v>
      </c>
      <c r="CH15" s="196" t="s">
        <v>8669</v>
      </c>
      <c r="CI15" s="189" t="e">
        <v>#N/A</v>
      </c>
      <c r="CJ15" s="189" t="e">
        <v>#N/A</v>
      </c>
      <c r="CK15" s="189" t="e">
        <v>#N/A</v>
      </c>
      <c r="CL15" s="189" t="e">
        <v>#N/A</v>
      </c>
      <c r="CM15" s="189" t="e">
        <v>#N/A</v>
      </c>
      <c r="CN15" s="189" t="e">
        <v>#N/A</v>
      </c>
      <c r="CO15" s="193" t="e">
        <v>#N/A</v>
      </c>
      <c r="CP15" s="189" t="s">
        <v>8670</v>
      </c>
      <c r="CQ15" s="188" t="s">
        <v>446</v>
      </c>
      <c r="CR15" s="188" t="s">
        <v>446</v>
      </c>
      <c r="CS15" s="188" t="s">
        <v>446</v>
      </c>
      <c r="CT15" s="188" t="s">
        <v>446</v>
      </c>
      <c r="CU15" s="188" t="s">
        <v>6569</v>
      </c>
      <c r="CV15" s="188" t="s">
        <v>446</v>
      </c>
      <c r="CW15" s="198">
        <v>43697</v>
      </c>
      <c r="CX15" s="189" t="s">
        <v>8671</v>
      </c>
      <c r="CY15" s="186">
        <v>3450000</v>
      </c>
      <c r="CZ15" s="186" t="s">
        <v>7899</v>
      </c>
      <c r="DA15" s="186" t="s">
        <v>731</v>
      </c>
      <c r="DB15" s="186">
        <v>2</v>
      </c>
      <c r="DC15" s="186" t="s">
        <v>7966</v>
      </c>
      <c r="DD15" s="186" t="s">
        <v>7964</v>
      </c>
      <c r="DE15" s="192">
        <v>43798</v>
      </c>
      <c r="DF15" s="196" t="s">
        <v>8672</v>
      </c>
      <c r="DG15" s="185">
        <v>7958000</v>
      </c>
      <c r="DH15" s="188" t="s">
        <v>7899</v>
      </c>
      <c r="DI15" s="188" t="s">
        <v>731</v>
      </c>
      <c r="DJ15" s="188">
        <v>2</v>
      </c>
      <c r="DK15" s="188" t="s">
        <v>7966</v>
      </c>
      <c r="DL15" s="188" t="s">
        <v>7964</v>
      </c>
      <c r="DM15" s="198">
        <v>43798</v>
      </c>
      <c r="DN15" s="189" t="s">
        <v>8673</v>
      </c>
      <c r="DO15" s="186">
        <v>4151000</v>
      </c>
      <c r="DP15" s="189" t="s">
        <v>7899</v>
      </c>
      <c r="DQ15" s="189" t="s">
        <v>731</v>
      </c>
      <c r="DR15" s="189">
        <v>2</v>
      </c>
      <c r="DS15" s="189" t="s">
        <v>7966</v>
      </c>
      <c r="DT15" s="189" t="s">
        <v>7964</v>
      </c>
      <c r="DU15" s="201">
        <v>43798</v>
      </c>
      <c r="DV15" s="196" t="s">
        <v>8674</v>
      </c>
      <c r="DW15" s="185">
        <v>1270000</v>
      </c>
      <c r="DX15" s="188" t="s">
        <v>7899</v>
      </c>
      <c r="DY15" s="188" t="s">
        <v>731</v>
      </c>
      <c r="DZ15" s="188">
        <v>2</v>
      </c>
      <c r="EA15" s="188" t="s">
        <v>7966</v>
      </c>
      <c r="EB15" s="188" t="s">
        <v>7964</v>
      </c>
      <c r="EC15" s="198">
        <v>43798</v>
      </c>
      <c r="ED15" s="189" t="s">
        <v>8675</v>
      </c>
      <c r="EE15" s="186">
        <v>2180000</v>
      </c>
      <c r="EF15" s="189" t="s">
        <v>4412</v>
      </c>
      <c r="EG15" s="189" t="s">
        <v>730</v>
      </c>
      <c r="EH15" s="189">
        <v>3</v>
      </c>
      <c r="EI15" s="189" t="s">
        <v>6570</v>
      </c>
      <c r="EJ15" s="189" t="s">
        <v>4413</v>
      </c>
      <c r="EK15" s="201">
        <v>43697</v>
      </c>
      <c r="EL15" s="196" t="s">
        <v>8676</v>
      </c>
      <c r="EM15" s="185">
        <v>0</v>
      </c>
      <c r="EN15" s="188" t="s">
        <v>4412</v>
      </c>
      <c r="EO15" s="188" t="s">
        <v>730</v>
      </c>
      <c r="EP15" s="188">
        <v>3</v>
      </c>
      <c r="EQ15" s="188" t="s">
        <v>6570</v>
      </c>
      <c r="ER15" s="188" t="s">
        <v>4413</v>
      </c>
      <c r="ES15" s="198">
        <v>43697</v>
      </c>
      <c r="ET15" s="189" t="s">
        <v>8677</v>
      </c>
      <c r="EU15" s="189">
        <v>593</v>
      </c>
      <c r="EV15" s="189" t="s">
        <v>1772</v>
      </c>
      <c r="EW15" s="189" t="s">
        <v>731</v>
      </c>
      <c r="EX15" s="189">
        <v>2</v>
      </c>
      <c r="EY15" s="189" t="s">
        <v>7952</v>
      </c>
      <c r="EZ15" s="189" t="s">
        <v>1786</v>
      </c>
      <c r="FA15" s="201">
        <v>43798</v>
      </c>
      <c r="FB15" s="196" t="s">
        <v>8678</v>
      </c>
      <c r="FC15" s="188">
        <v>5</v>
      </c>
      <c r="FD15" s="188">
        <v>0</v>
      </c>
      <c r="FE15" s="188" t="s">
        <v>731</v>
      </c>
      <c r="FF15" s="188">
        <v>2</v>
      </c>
      <c r="FG15" s="188" t="s">
        <v>1800</v>
      </c>
      <c r="FH15" s="188">
        <v>0</v>
      </c>
      <c r="FI15" s="198">
        <v>43509</v>
      </c>
      <c r="FJ15" s="196" t="s">
        <v>8679</v>
      </c>
      <c r="FK15" s="189" t="s">
        <v>446</v>
      </c>
      <c r="FL15" s="189">
        <v>0</v>
      </c>
      <c r="FM15" s="189" t="s">
        <v>731</v>
      </c>
      <c r="FN15" s="189">
        <v>2</v>
      </c>
      <c r="FO15" s="189">
        <v>0</v>
      </c>
      <c r="FP15" s="186">
        <v>0</v>
      </c>
      <c r="FQ15" s="200">
        <v>43509</v>
      </c>
      <c r="FR15" s="196" t="s">
        <v>8680</v>
      </c>
      <c r="FS15" s="188" t="s">
        <v>446</v>
      </c>
      <c r="FT15" s="188" t="s">
        <v>446</v>
      </c>
      <c r="FU15" s="188" t="s">
        <v>446</v>
      </c>
      <c r="FV15" s="188" t="s">
        <v>446</v>
      </c>
      <c r="FW15" s="188" t="s">
        <v>6569</v>
      </c>
      <c r="FX15" s="188" t="s">
        <v>446</v>
      </c>
      <c r="FY15" s="198">
        <v>43697</v>
      </c>
      <c r="FZ15" s="189" t="s">
        <v>8681</v>
      </c>
      <c r="GA15" s="189">
        <v>0</v>
      </c>
      <c r="GB15" s="189" t="s">
        <v>7229</v>
      </c>
      <c r="GC15" s="189" t="s">
        <v>732</v>
      </c>
      <c r="GD15" s="189">
        <v>1</v>
      </c>
      <c r="GE15" s="189" t="s">
        <v>7600</v>
      </c>
      <c r="GF15" s="189" t="s">
        <v>7616</v>
      </c>
      <c r="GG15" s="201">
        <v>43767</v>
      </c>
      <c r="GH15" s="196" t="s">
        <v>8682</v>
      </c>
      <c r="GI15" s="188">
        <v>3</v>
      </c>
      <c r="GJ15" s="188" t="s">
        <v>7229</v>
      </c>
      <c r="GK15" s="188" t="s">
        <v>732</v>
      </c>
      <c r="GL15" s="188">
        <v>1</v>
      </c>
      <c r="GM15" s="188" t="s">
        <v>7600</v>
      </c>
      <c r="GN15" s="188" t="s">
        <v>7616</v>
      </c>
      <c r="GO15" s="198">
        <v>43767</v>
      </c>
      <c r="GP15" s="189" t="s">
        <v>8683</v>
      </c>
      <c r="GQ15" s="189">
        <v>3</v>
      </c>
      <c r="GR15" s="189" t="s">
        <v>7229</v>
      </c>
      <c r="GS15" s="189" t="s">
        <v>732</v>
      </c>
      <c r="GT15" s="189">
        <v>1</v>
      </c>
      <c r="GU15" s="189" t="s">
        <v>7600</v>
      </c>
      <c r="GV15" s="189" t="s">
        <v>7616</v>
      </c>
      <c r="GW15" s="201">
        <v>43767</v>
      </c>
      <c r="GX15" s="196" t="s">
        <v>8684</v>
      </c>
      <c r="GY15" s="188">
        <v>0</v>
      </c>
      <c r="GZ15" s="188" t="s">
        <v>7229</v>
      </c>
      <c r="HA15" s="188" t="s">
        <v>732</v>
      </c>
      <c r="HB15" s="188">
        <v>1</v>
      </c>
      <c r="HC15" s="188" t="s">
        <v>7600</v>
      </c>
      <c r="HD15" s="188" t="s">
        <v>7616</v>
      </c>
      <c r="HE15" s="198">
        <v>43767</v>
      </c>
      <c r="HF15" s="189" t="s">
        <v>8685</v>
      </c>
      <c r="HG15" s="189">
        <v>1</v>
      </c>
      <c r="HH15" s="189" t="s">
        <v>7229</v>
      </c>
      <c r="HI15" s="189" t="s">
        <v>732</v>
      </c>
      <c r="HJ15" s="189">
        <v>1</v>
      </c>
      <c r="HK15" s="189" t="s">
        <v>7600</v>
      </c>
      <c r="HL15" s="189" t="s">
        <v>7616</v>
      </c>
      <c r="HM15" s="201">
        <v>43767</v>
      </c>
      <c r="HN15" s="196" t="s">
        <v>8686</v>
      </c>
      <c r="HO15" s="188">
        <v>3</v>
      </c>
      <c r="HP15" s="188" t="s">
        <v>7229</v>
      </c>
      <c r="HQ15" s="188" t="s">
        <v>732</v>
      </c>
      <c r="HR15" s="188">
        <v>1</v>
      </c>
      <c r="HS15" s="188" t="s">
        <v>7600</v>
      </c>
      <c r="HT15" s="188" t="s">
        <v>7616</v>
      </c>
      <c r="HU15" s="198">
        <v>43767</v>
      </c>
      <c r="HV15" s="189" t="s">
        <v>8687</v>
      </c>
      <c r="HW15" s="189">
        <v>2</v>
      </c>
      <c r="HX15" s="189" t="s">
        <v>7229</v>
      </c>
      <c r="HY15" s="189" t="s">
        <v>732</v>
      </c>
      <c r="HZ15" s="189">
        <v>1</v>
      </c>
      <c r="IA15" s="189" t="s">
        <v>7600</v>
      </c>
      <c r="IB15" s="189" t="s">
        <v>7616</v>
      </c>
      <c r="IC15" s="201">
        <v>43767</v>
      </c>
      <c r="ID15" s="196" t="s">
        <v>8688</v>
      </c>
      <c r="IE15" s="188">
        <v>1</v>
      </c>
      <c r="IF15" s="188" t="s">
        <v>7229</v>
      </c>
      <c r="IG15" s="188" t="s">
        <v>732</v>
      </c>
      <c r="IH15" s="188">
        <v>1</v>
      </c>
      <c r="II15" s="188" t="s">
        <v>7600</v>
      </c>
      <c r="IJ15" s="188" t="s">
        <v>7616</v>
      </c>
      <c r="IK15" s="198">
        <v>43767</v>
      </c>
      <c r="IL15" s="189" t="s">
        <v>8689</v>
      </c>
      <c r="IM15" s="189">
        <v>3</v>
      </c>
      <c r="IN15" s="189" t="s">
        <v>7229</v>
      </c>
      <c r="IO15" s="189" t="s">
        <v>732</v>
      </c>
      <c r="IP15" s="189">
        <v>1</v>
      </c>
      <c r="IQ15" s="189" t="s">
        <v>7600</v>
      </c>
      <c r="IR15" s="189" t="s">
        <v>7616</v>
      </c>
      <c r="IS15" s="201">
        <v>43767</v>
      </c>
    </row>
    <row r="16" spans="1:253" x14ac:dyDescent="0.35">
      <c r="A16" t="s">
        <v>1241</v>
      </c>
      <c r="B16" t="s">
        <v>783</v>
      </c>
      <c r="C16" t="s">
        <v>803</v>
      </c>
      <c r="D16" t="s">
        <v>55</v>
      </c>
      <c r="E16" t="s">
        <v>54</v>
      </c>
      <c r="F16" t="s">
        <v>8690</v>
      </c>
      <c r="G16" s="184">
        <v>25554000</v>
      </c>
      <c r="H16" s="185" t="s">
        <v>7892</v>
      </c>
      <c r="I16" s="185" t="s">
        <v>731</v>
      </c>
      <c r="J16" s="185">
        <v>2</v>
      </c>
      <c r="K16" s="185" t="s">
        <v>7946</v>
      </c>
      <c r="L16" s="185" t="s">
        <v>7945</v>
      </c>
      <c r="M16" s="198">
        <v>43798</v>
      </c>
      <c r="N16" s="196" t="s">
        <v>8691</v>
      </c>
      <c r="O16" s="187">
        <v>34263</v>
      </c>
      <c r="P16" s="187" t="s">
        <v>6546</v>
      </c>
      <c r="Q16" s="187" t="s">
        <v>732</v>
      </c>
      <c r="R16" s="187">
        <v>1</v>
      </c>
      <c r="S16" s="187" t="s">
        <v>6545</v>
      </c>
      <c r="T16" s="187" t="s">
        <v>1779</v>
      </c>
      <c r="U16" s="199">
        <v>43697</v>
      </c>
      <c r="V16" s="196" t="s">
        <v>8692</v>
      </c>
      <c r="W16" s="185">
        <v>3329000</v>
      </c>
      <c r="X16" s="185" t="s">
        <v>7897</v>
      </c>
      <c r="Y16" s="185" t="s">
        <v>731</v>
      </c>
      <c r="Z16" s="185">
        <v>2</v>
      </c>
      <c r="AA16" s="185" t="s">
        <v>7960</v>
      </c>
      <c r="AB16" s="185" t="s">
        <v>7959</v>
      </c>
      <c r="AC16" s="198">
        <v>43798</v>
      </c>
      <c r="AD16" s="196" t="s">
        <v>8693</v>
      </c>
      <c r="AE16" s="186">
        <v>1478000</v>
      </c>
      <c r="AF16" s="186" t="s">
        <v>7898</v>
      </c>
      <c r="AG16" s="186" t="s">
        <v>731</v>
      </c>
      <c r="AH16" s="186">
        <v>2</v>
      </c>
      <c r="AI16" s="186" t="s">
        <v>7427</v>
      </c>
      <c r="AJ16" s="186" t="s">
        <v>7959</v>
      </c>
      <c r="AK16" s="200">
        <v>43798</v>
      </c>
      <c r="AL16" s="196" t="s">
        <v>8694</v>
      </c>
      <c r="AM16" s="185">
        <v>381000</v>
      </c>
      <c r="AN16" s="185" t="s">
        <v>6695</v>
      </c>
      <c r="AO16" s="185" t="s">
        <v>731</v>
      </c>
      <c r="AP16" s="185">
        <v>2</v>
      </c>
      <c r="AQ16" s="185" t="s">
        <v>7962</v>
      </c>
      <c r="AR16" s="185" t="s">
        <v>7961</v>
      </c>
      <c r="AS16" s="198">
        <v>43798</v>
      </c>
      <c r="AT16" s="189" t="s">
        <v>8695</v>
      </c>
      <c r="AU16" s="186" t="s">
        <v>888</v>
      </c>
      <c r="AV16" s="186" t="s">
        <v>888</v>
      </c>
      <c r="AW16" s="186" t="s">
        <v>446</v>
      </c>
      <c r="AX16" s="186" t="s">
        <v>446</v>
      </c>
      <c r="AY16" s="186" t="s">
        <v>6554</v>
      </c>
      <c r="AZ16" s="186" t="s">
        <v>888</v>
      </c>
      <c r="BA16" s="200">
        <v>43697</v>
      </c>
      <c r="BB16" s="196" t="s">
        <v>8696</v>
      </c>
      <c r="BC16" s="185" t="s">
        <v>888</v>
      </c>
      <c r="BD16" s="185" t="s">
        <v>888</v>
      </c>
      <c r="BE16" s="185" t="s">
        <v>446</v>
      </c>
      <c r="BF16" s="185" t="s">
        <v>446</v>
      </c>
      <c r="BG16" s="185" t="s">
        <v>6553</v>
      </c>
      <c r="BH16" s="185" t="s">
        <v>888</v>
      </c>
      <c r="BI16" s="198">
        <v>43697</v>
      </c>
      <c r="BJ16" s="189" t="s">
        <v>8697</v>
      </c>
      <c r="BK16" s="189">
        <v>284</v>
      </c>
      <c r="BL16" s="189" t="s">
        <v>1772</v>
      </c>
      <c r="BM16" s="189" t="s">
        <v>731</v>
      </c>
      <c r="BN16" s="189">
        <v>2</v>
      </c>
      <c r="BO16" s="189" t="s">
        <v>7963</v>
      </c>
      <c r="BP16" s="186" t="s">
        <v>1786</v>
      </c>
      <c r="BQ16" s="201">
        <v>43798</v>
      </c>
      <c r="BR16" s="196" t="s">
        <v>8698</v>
      </c>
      <c r="BS16" s="188" t="s">
        <v>446</v>
      </c>
      <c r="BT16" s="188">
        <v>0</v>
      </c>
      <c r="BU16" s="188" t="s">
        <v>731</v>
      </c>
      <c r="BV16" s="188">
        <v>2</v>
      </c>
      <c r="BW16" s="188">
        <v>0</v>
      </c>
      <c r="BX16" s="188">
        <v>0</v>
      </c>
      <c r="BY16" s="198">
        <v>43509</v>
      </c>
      <c r="BZ16" s="189" t="s">
        <v>8699</v>
      </c>
      <c r="CA16" s="189" t="s">
        <v>446</v>
      </c>
      <c r="CB16" s="189">
        <v>0</v>
      </c>
      <c r="CC16" s="189" t="s">
        <v>446</v>
      </c>
      <c r="CD16" s="189" t="s">
        <v>446</v>
      </c>
      <c r="CE16" s="189">
        <v>0</v>
      </c>
      <c r="CF16" s="189">
        <v>0</v>
      </c>
      <c r="CG16" s="201">
        <v>43509</v>
      </c>
      <c r="CH16" s="196" t="s">
        <v>8700</v>
      </c>
      <c r="CI16" s="189" t="e">
        <v>#N/A</v>
      </c>
      <c r="CJ16" s="189" t="e">
        <v>#N/A</v>
      </c>
      <c r="CK16" s="189" t="e">
        <v>#N/A</v>
      </c>
      <c r="CL16" s="189" t="e">
        <v>#N/A</v>
      </c>
      <c r="CM16" s="189" t="e">
        <v>#N/A</v>
      </c>
      <c r="CN16" s="189" t="e">
        <v>#N/A</v>
      </c>
      <c r="CO16" s="193" t="e">
        <v>#N/A</v>
      </c>
      <c r="CP16" s="189" t="s">
        <v>8701</v>
      </c>
      <c r="CQ16" s="188">
        <v>5.2</v>
      </c>
      <c r="CR16" s="188" t="s">
        <v>1803</v>
      </c>
      <c r="CS16" s="188" t="s">
        <v>731</v>
      </c>
      <c r="CT16" s="188">
        <v>2</v>
      </c>
      <c r="CU16" s="188" t="s">
        <v>1810</v>
      </c>
      <c r="CV16" s="188" t="s">
        <v>1809</v>
      </c>
      <c r="CW16" s="198">
        <v>43509</v>
      </c>
      <c r="CX16" s="189" t="s">
        <v>8702</v>
      </c>
      <c r="CY16" s="186">
        <v>1852000</v>
      </c>
      <c r="CZ16" s="186" t="s">
        <v>4412</v>
      </c>
      <c r="DA16" s="186" t="s">
        <v>731</v>
      </c>
      <c r="DB16" s="186">
        <v>2</v>
      </c>
      <c r="DC16" s="186" t="s">
        <v>4429</v>
      </c>
      <c r="DD16" s="186" t="s">
        <v>4413</v>
      </c>
      <c r="DE16" s="192">
        <v>43697</v>
      </c>
      <c r="DF16" s="196" t="s">
        <v>8703</v>
      </c>
      <c r="DG16" s="185">
        <v>0</v>
      </c>
      <c r="DH16" s="188" t="s">
        <v>446</v>
      </c>
      <c r="DI16" s="188" t="s">
        <v>730</v>
      </c>
      <c r="DJ16" s="188">
        <v>3</v>
      </c>
      <c r="DK16" s="188" t="s">
        <v>4427</v>
      </c>
      <c r="DL16" s="188" t="s">
        <v>446</v>
      </c>
      <c r="DM16" s="198">
        <v>43584</v>
      </c>
      <c r="DN16" s="189" t="s">
        <v>8704</v>
      </c>
      <c r="DO16" s="186">
        <v>1479000</v>
      </c>
      <c r="DP16" s="189" t="s">
        <v>7363</v>
      </c>
      <c r="DQ16" s="189" t="s">
        <v>731</v>
      </c>
      <c r="DR16" s="189">
        <v>2</v>
      </c>
      <c r="DS16" s="189" t="s">
        <v>7427</v>
      </c>
      <c r="DT16" s="189" t="s">
        <v>7391</v>
      </c>
      <c r="DU16" s="201">
        <v>43767</v>
      </c>
      <c r="DV16" s="196" t="s">
        <v>8705</v>
      </c>
      <c r="DW16" s="185">
        <v>709000</v>
      </c>
      <c r="DX16" s="188" t="s">
        <v>4412</v>
      </c>
      <c r="DY16" s="188" t="s">
        <v>731</v>
      </c>
      <c r="DZ16" s="188">
        <v>2</v>
      </c>
      <c r="EA16" s="188" t="s">
        <v>4429</v>
      </c>
      <c r="EB16" s="188" t="s">
        <v>4413</v>
      </c>
      <c r="EC16" s="198">
        <v>43697</v>
      </c>
      <c r="ED16" s="189" t="s">
        <v>8706</v>
      </c>
      <c r="EE16" s="186">
        <v>1143000</v>
      </c>
      <c r="EF16" s="189" t="s">
        <v>4412</v>
      </c>
      <c r="EG16" s="189" t="s">
        <v>731</v>
      </c>
      <c r="EH16" s="189">
        <v>2</v>
      </c>
      <c r="EI16" s="189" t="s">
        <v>4430</v>
      </c>
      <c r="EJ16" s="189" t="s">
        <v>4413</v>
      </c>
      <c r="EK16" s="201">
        <v>43697</v>
      </c>
      <c r="EL16" s="196" t="s">
        <v>8707</v>
      </c>
      <c r="EM16" s="185">
        <v>0</v>
      </c>
      <c r="EN16" s="188" t="s">
        <v>4412</v>
      </c>
      <c r="EO16" s="188" t="s">
        <v>730</v>
      </c>
      <c r="EP16" s="188">
        <v>3</v>
      </c>
      <c r="EQ16" s="188" t="s">
        <v>4402</v>
      </c>
      <c r="ER16" s="188" t="s">
        <v>4413</v>
      </c>
      <c r="ES16" s="198">
        <v>43584</v>
      </c>
      <c r="ET16" s="189" t="s">
        <v>8708</v>
      </c>
      <c r="EU16" s="189">
        <v>593</v>
      </c>
      <c r="EV16" s="189" t="s">
        <v>1772</v>
      </c>
      <c r="EW16" s="189" t="s">
        <v>731</v>
      </c>
      <c r="EX16" s="189">
        <v>2</v>
      </c>
      <c r="EY16" s="189" t="s">
        <v>7952</v>
      </c>
      <c r="EZ16" s="189" t="s">
        <v>1786</v>
      </c>
      <c r="FA16" s="201">
        <v>43798</v>
      </c>
      <c r="FB16" s="196" t="s">
        <v>8709</v>
      </c>
      <c r="FC16" s="188">
        <v>5</v>
      </c>
      <c r="FD16" s="188" t="s">
        <v>446</v>
      </c>
      <c r="FE16" s="188" t="s">
        <v>732</v>
      </c>
      <c r="FF16" s="188">
        <v>1</v>
      </c>
      <c r="FG16" s="188" t="s">
        <v>4431</v>
      </c>
      <c r="FH16" s="188" t="s">
        <v>446</v>
      </c>
      <c r="FI16" s="198">
        <v>43584</v>
      </c>
      <c r="FJ16" s="196" t="s">
        <v>8710</v>
      </c>
      <c r="FK16" s="189" t="s">
        <v>446</v>
      </c>
      <c r="FL16" s="189">
        <v>0</v>
      </c>
      <c r="FM16" s="189" t="s">
        <v>731</v>
      </c>
      <c r="FN16" s="189">
        <v>2</v>
      </c>
      <c r="FO16" s="189">
        <v>0</v>
      </c>
      <c r="FP16" s="186">
        <v>0</v>
      </c>
      <c r="FQ16" s="200">
        <v>43509</v>
      </c>
      <c r="FR16" s="196" t="s">
        <v>8711</v>
      </c>
      <c r="FS16" s="188" t="s">
        <v>446</v>
      </c>
      <c r="FT16" s="188">
        <v>0</v>
      </c>
      <c r="FU16" s="188" t="s">
        <v>731</v>
      </c>
      <c r="FV16" s="188">
        <v>2</v>
      </c>
      <c r="FW16" s="188">
        <v>0</v>
      </c>
      <c r="FX16" s="188">
        <v>0</v>
      </c>
      <c r="FY16" s="198">
        <v>43509</v>
      </c>
      <c r="FZ16" s="189" t="s">
        <v>8712</v>
      </c>
      <c r="GA16" s="189">
        <v>0</v>
      </c>
      <c r="GB16" s="189" t="s">
        <v>7229</v>
      </c>
      <c r="GC16" s="189" t="s">
        <v>732</v>
      </c>
      <c r="GD16" s="189">
        <v>1</v>
      </c>
      <c r="GE16" s="189" t="s">
        <v>7600</v>
      </c>
      <c r="GF16" s="189" t="s">
        <v>7616</v>
      </c>
      <c r="GG16" s="201">
        <v>43767</v>
      </c>
      <c r="GH16" s="196" t="s">
        <v>8713</v>
      </c>
      <c r="GI16" s="188">
        <v>0</v>
      </c>
      <c r="GJ16" s="188" t="s">
        <v>7229</v>
      </c>
      <c r="GK16" s="188" t="s">
        <v>732</v>
      </c>
      <c r="GL16" s="188">
        <v>1</v>
      </c>
      <c r="GM16" s="188" t="s">
        <v>7600</v>
      </c>
      <c r="GN16" s="188" t="s">
        <v>7616</v>
      </c>
      <c r="GO16" s="198">
        <v>43767</v>
      </c>
      <c r="GP16" s="189" t="s">
        <v>8714</v>
      </c>
      <c r="GQ16" s="189">
        <v>0</v>
      </c>
      <c r="GR16" s="189" t="s">
        <v>7229</v>
      </c>
      <c r="GS16" s="189" t="s">
        <v>732</v>
      </c>
      <c r="GT16" s="189">
        <v>1</v>
      </c>
      <c r="GU16" s="189" t="s">
        <v>7600</v>
      </c>
      <c r="GV16" s="189" t="s">
        <v>7616</v>
      </c>
      <c r="GW16" s="201">
        <v>43767</v>
      </c>
      <c r="GX16" s="196" t="s">
        <v>8715</v>
      </c>
      <c r="GY16" s="188">
        <v>0</v>
      </c>
      <c r="GZ16" s="188" t="s">
        <v>7229</v>
      </c>
      <c r="HA16" s="188" t="s">
        <v>732</v>
      </c>
      <c r="HB16" s="188">
        <v>1</v>
      </c>
      <c r="HC16" s="188" t="s">
        <v>7600</v>
      </c>
      <c r="HD16" s="188" t="s">
        <v>7616</v>
      </c>
      <c r="HE16" s="198">
        <v>43767</v>
      </c>
      <c r="HF16" s="189" t="s">
        <v>8716</v>
      </c>
      <c r="HG16" s="189">
        <v>0</v>
      </c>
      <c r="HH16" s="189" t="s">
        <v>7229</v>
      </c>
      <c r="HI16" s="189" t="s">
        <v>732</v>
      </c>
      <c r="HJ16" s="189">
        <v>1</v>
      </c>
      <c r="HK16" s="189" t="s">
        <v>7600</v>
      </c>
      <c r="HL16" s="189" t="s">
        <v>7616</v>
      </c>
      <c r="HM16" s="201">
        <v>43767</v>
      </c>
      <c r="HN16" s="196" t="s">
        <v>8717</v>
      </c>
      <c r="HO16" s="188">
        <v>2</v>
      </c>
      <c r="HP16" s="188" t="s">
        <v>7229</v>
      </c>
      <c r="HQ16" s="188" t="s">
        <v>732</v>
      </c>
      <c r="HR16" s="188">
        <v>1</v>
      </c>
      <c r="HS16" s="188" t="s">
        <v>7600</v>
      </c>
      <c r="HT16" s="188" t="s">
        <v>7616</v>
      </c>
      <c r="HU16" s="198">
        <v>43767</v>
      </c>
      <c r="HV16" s="189" t="s">
        <v>8718</v>
      </c>
      <c r="HW16" s="189">
        <v>1</v>
      </c>
      <c r="HX16" s="189" t="s">
        <v>7229</v>
      </c>
      <c r="HY16" s="189" t="s">
        <v>732</v>
      </c>
      <c r="HZ16" s="189">
        <v>1</v>
      </c>
      <c r="IA16" s="189" t="s">
        <v>7600</v>
      </c>
      <c r="IB16" s="189" t="s">
        <v>7616</v>
      </c>
      <c r="IC16" s="201">
        <v>43767</v>
      </c>
      <c r="ID16" s="196" t="s">
        <v>8719</v>
      </c>
      <c r="IE16" s="188">
        <v>2</v>
      </c>
      <c r="IF16" s="188" t="s">
        <v>7229</v>
      </c>
      <c r="IG16" s="188" t="s">
        <v>732</v>
      </c>
      <c r="IH16" s="188">
        <v>1</v>
      </c>
      <c r="II16" s="188" t="s">
        <v>7600</v>
      </c>
      <c r="IJ16" s="188" t="s">
        <v>7616</v>
      </c>
      <c r="IK16" s="198">
        <v>43767</v>
      </c>
      <c r="IL16" s="189" t="s">
        <v>8720</v>
      </c>
      <c r="IM16" s="189">
        <v>2</v>
      </c>
      <c r="IN16" s="189" t="s">
        <v>7229</v>
      </c>
      <c r="IO16" s="189" t="s">
        <v>732</v>
      </c>
      <c r="IP16" s="189">
        <v>1</v>
      </c>
      <c r="IQ16" s="189" t="s">
        <v>7600</v>
      </c>
      <c r="IR16" s="189" t="s">
        <v>7616</v>
      </c>
      <c r="IS16" s="201">
        <v>43767</v>
      </c>
    </row>
    <row r="17" spans="1:253" x14ac:dyDescent="0.35">
      <c r="A17" t="s">
        <v>1242</v>
      </c>
      <c r="B17" t="s">
        <v>783</v>
      </c>
      <c r="C17" t="s">
        <v>804</v>
      </c>
      <c r="D17" t="s">
        <v>55</v>
      </c>
      <c r="E17" t="s">
        <v>54</v>
      </c>
      <c r="F17" t="s">
        <v>8721</v>
      </c>
      <c r="G17" s="184">
        <v>25554000</v>
      </c>
      <c r="H17" s="185" t="s">
        <v>7892</v>
      </c>
      <c r="I17" s="185" t="s">
        <v>731</v>
      </c>
      <c r="J17" s="185">
        <v>2</v>
      </c>
      <c r="K17" s="185" t="s">
        <v>7946</v>
      </c>
      <c r="L17" s="185" t="s">
        <v>7945</v>
      </c>
      <c r="M17" s="198">
        <v>43798</v>
      </c>
      <c r="N17" s="196" t="s">
        <v>8722</v>
      </c>
      <c r="O17" s="187">
        <v>76850</v>
      </c>
      <c r="P17" s="187" t="s">
        <v>1769</v>
      </c>
      <c r="Q17" s="187" t="s">
        <v>731</v>
      </c>
      <c r="R17" s="187">
        <v>2</v>
      </c>
      <c r="S17" s="187" t="s">
        <v>1818</v>
      </c>
      <c r="T17" s="187" t="s">
        <v>1779</v>
      </c>
      <c r="U17" s="199">
        <v>43509</v>
      </c>
      <c r="V17" s="196" t="s">
        <v>8723</v>
      </c>
      <c r="W17" s="185">
        <v>9648000</v>
      </c>
      <c r="X17" s="185" t="s">
        <v>7894</v>
      </c>
      <c r="Y17" s="185" t="s">
        <v>731</v>
      </c>
      <c r="Z17" s="185">
        <v>2</v>
      </c>
      <c r="AA17" s="185" t="s">
        <v>7953</v>
      </c>
      <c r="AB17" s="185" t="s">
        <v>1781</v>
      </c>
      <c r="AC17" s="198">
        <v>43798</v>
      </c>
      <c r="AD17" s="196" t="s">
        <v>8724</v>
      </c>
      <c r="AE17" s="186">
        <v>4000000</v>
      </c>
      <c r="AF17" s="186" t="s">
        <v>1816</v>
      </c>
      <c r="AG17" s="186" t="s">
        <v>731</v>
      </c>
      <c r="AH17" s="186">
        <v>2</v>
      </c>
      <c r="AI17" s="186" t="s">
        <v>1821</v>
      </c>
      <c r="AJ17" s="186" t="s">
        <v>1820</v>
      </c>
      <c r="AK17" s="200">
        <v>43509</v>
      </c>
      <c r="AL17" s="196" t="s">
        <v>8725</v>
      </c>
      <c r="AM17" s="185">
        <v>580000</v>
      </c>
      <c r="AN17" s="185" t="s">
        <v>7895</v>
      </c>
      <c r="AO17" s="185" t="s">
        <v>731</v>
      </c>
      <c r="AP17" s="185">
        <v>2</v>
      </c>
      <c r="AQ17" s="185" t="s">
        <v>7955</v>
      </c>
      <c r="AR17" s="185" t="s">
        <v>7954</v>
      </c>
      <c r="AS17" s="198">
        <v>43798</v>
      </c>
      <c r="AT17" s="189" t="s">
        <v>8726</v>
      </c>
      <c r="AU17" s="186" t="s">
        <v>888</v>
      </c>
      <c r="AV17" s="186" t="s">
        <v>888</v>
      </c>
      <c r="AW17" s="186" t="s">
        <v>446</v>
      </c>
      <c r="AX17" s="186" t="s">
        <v>446</v>
      </c>
      <c r="AY17" s="186" t="s">
        <v>6554</v>
      </c>
      <c r="AZ17" s="186" t="s">
        <v>888</v>
      </c>
      <c r="BA17" s="200">
        <v>43697</v>
      </c>
      <c r="BB17" s="196" t="s">
        <v>8727</v>
      </c>
      <c r="BC17" s="185" t="s">
        <v>446</v>
      </c>
      <c r="BD17" s="185" t="s">
        <v>5523</v>
      </c>
      <c r="BE17" s="185" t="s">
        <v>446</v>
      </c>
      <c r="BF17" s="185" t="s">
        <v>446</v>
      </c>
      <c r="BG17" s="185" t="s">
        <v>5525</v>
      </c>
      <c r="BH17" s="185" t="s">
        <v>5524</v>
      </c>
      <c r="BI17" s="198">
        <v>43642</v>
      </c>
      <c r="BJ17" s="189" t="s">
        <v>8728</v>
      </c>
      <c r="BK17" s="189">
        <v>309</v>
      </c>
      <c r="BL17" s="189" t="s">
        <v>1772</v>
      </c>
      <c r="BM17" s="189" t="s">
        <v>731</v>
      </c>
      <c r="BN17" s="189">
        <v>2</v>
      </c>
      <c r="BO17" s="189" t="s">
        <v>7956</v>
      </c>
      <c r="BP17" s="186" t="s">
        <v>1786</v>
      </c>
      <c r="BQ17" s="201">
        <v>43798</v>
      </c>
      <c r="BR17" s="196" t="s">
        <v>8729</v>
      </c>
      <c r="BS17" s="188" t="s">
        <v>888</v>
      </c>
      <c r="BT17" s="188" t="s">
        <v>888</v>
      </c>
      <c r="BU17" s="188" t="s">
        <v>888</v>
      </c>
      <c r="BV17" s="188" t="s">
        <v>446</v>
      </c>
      <c r="BW17" s="188" t="s">
        <v>6561</v>
      </c>
      <c r="BX17" s="188" t="s">
        <v>888</v>
      </c>
      <c r="BY17" s="198">
        <v>43697</v>
      </c>
      <c r="BZ17" s="189" t="s">
        <v>8730</v>
      </c>
      <c r="CA17" s="189" t="s">
        <v>888</v>
      </c>
      <c r="CB17" s="189" t="s">
        <v>888</v>
      </c>
      <c r="CC17" s="189" t="s">
        <v>888</v>
      </c>
      <c r="CD17" s="189" t="s">
        <v>446</v>
      </c>
      <c r="CE17" s="189" t="s">
        <v>6561</v>
      </c>
      <c r="CF17" s="189" t="s">
        <v>888</v>
      </c>
      <c r="CG17" s="201">
        <v>43697</v>
      </c>
      <c r="CH17" s="196" t="s">
        <v>8731</v>
      </c>
      <c r="CI17" s="189" t="e">
        <v>#N/A</v>
      </c>
      <c r="CJ17" s="189" t="e">
        <v>#N/A</v>
      </c>
      <c r="CK17" s="189" t="e">
        <v>#N/A</v>
      </c>
      <c r="CL17" s="189" t="e">
        <v>#N/A</v>
      </c>
      <c r="CM17" s="189" t="e">
        <v>#N/A</v>
      </c>
      <c r="CN17" s="189" t="e">
        <v>#N/A</v>
      </c>
      <c r="CO17" s="193" t="e">
        <v>#N/A</v>
      </c>
      <c r="CP17" s="189" t="s">
        <v>8732</v>
      </c>
      <c r="CQ17" s="188" t="s">
        <v>888</v>
      </c>
      <c r="CR17" s="188" t="s">
        <v>888</v>
      </c>
      <c r="CS17" s="188" t="s">
        <v>888</v>
      </c>
      <c r="CT17" s="188" t="s">
        <v>446</v>
      </c>
      <c r="CU17" s="188" t="s">
        <v>6561</v>
      </c>
      <c r="CV17" s="188" t="s">
        <v>888</v>
      </c>
      <c r="CW17" s="198">
        <v>43697</v>
      </c>
      <c r="CX17" s="189" t="s">
        <v>8733</v>
      </c>
      <c r="CY17" s="186">
        <v>1327000</v>
      </c>
      <c r="CZ17" s="186" t="s">
        <v>4412</v>
      </c>
      <c r="DA17" s="186" t="s">
        <v>730</v>
      </c>
      <c r="DB17" s="186">
        <v>3</v>
      </c>
      <c r="DC17" s="186" t="s">
        <v>4438</v>
      </c>
      <c r="DD17" s="186" t="s">
        <v>4413</v>
      </c>
      <c r="DE17" s="192">
        <v>43584</v>
      </c>
      <c r="DF17" s="196" t="s">
        <v>8734</v>
      </c>
      <c r="DG17" s="185">
        <v>5648000</v>
      </c>
      <c r="DH17" s="188" t="s">
        <v>7896</v>
      </c>
      <c r="DI17" s="188" t="s">
        <v>731</v>
      </c>
      <c r="DJ17" s="188">
        <v>2</v>
      </c>
      <c r="DK17" s="188" t="s">
        <v>7958</v>
      </c>
      <c r="DL17" s="188" t="s">
        <v>7957</v>
      </c>
      <c r="DM17" s="198">
        <v>43798</v>
      </c>
      <c r="DN17" s="189" t="s">
        <v>8735</v>
      </c>
      <c r="DO17" s="186">
        <v>2673000</v>
      </c>
      <c r="DP17" s="189" t="s">
        <v>4412</v>
      </c>
      <c r="DQ17" s="189" t="s">
        <v>730</v>
      </c>
      <c r="DR17" s="189">
        <v>3</v>
      </c>
      <c r="DS17" s="189" t="s">
        <v>4437</v>
      </c>
      <c r="DT17" s="189" t="s">
        <v>4413</v>
      </c>
      <c r="DU17" s="201">
        <v>43584</v>
      </c>
      <c r="DV17" s="196" t="s">
        <v>8736</v>
      </c>
      <c r="DW17" s="185">
        <v>290000</v>
      </c>
      <c r="DX17" s="188" t="s">
        <v>4412</v>
      </c>
      <c r="DY17" s="188" t="s">
        <v>730</v>
      </c>
      <c r="DZ17" s="188">
        <v>3</v>
      </c>
      <c r="EA17" s="188" t="s">
        <v>4438</v>
      </c>
      <c r="EB17" s="188" t="s">
        <v>4413</v>
      </c>
      <c r="EC17" s="198">
        <v>43584</v>
      </c>
      <c r="ED17" s="189" t="s">
        <v>8737</v>
      </c>
      <c r="EE17" s="186">
        <v>1037000</v>
      </c>
      <c r="EF17" s="189" t="s">
        <v>4412</v>
      </c>
      <c r="EG17" s="189" t="s">
        <v>730</v>
      </c>
      <c r="EH17" s="189">
        <v>3</v>
      </c>
      <c r="EI17" s="189" t="s">
        <v>4439</v>
      </c>
      <c r="EJ17" s="189" t="s">
        <v>4413</v>
      </c>
      <c r="EK17" s="201">
        <v>43584</v>
      </c>
      <c r="EL17" s="196" t="s">
        <v>8738</v>
      </c>
      <c r="EM17" s="185">
        <v>0</v>
      </c>
      <c r="EN17" s="188" t="s">
        <v>4412</v>
      </c>
      <c r="EO17" s="188" t="s">
        <v>730</v>
      </c>
      <c r="EP17" s="188">
        <v>3</v>
      </c>
      <c r="EQ17" s="188" t="s">
        <v>4402</v>
      </c>
      <c r="ER17" s="188" t="s">
        <v>4413</v>
      </c>
      <c r="ES17" s="198">
        <v>43584</v>
      </c>
      <c r="ET17" s="189" t="s">
        <v>8739</v>
      </c>
      <c r="EU17" s="189">
        <v>593</v>
      </c>
      <c r="EV17" s="189" t="s">
        <v>1772</v>
      </c>
      <c r="EW17" s="189" t="s">
        <v>731</v>
      </c>
      <c r="EX17" s="189">
        <v>2</v>
      </c>
      <c r="EY17" s="189" t="s">
        <v>7952</v>
      </c>
      <c r="EZ17" s="189" t="s">
        <v>1786</v>
      </c>
      <c r="FA17" s="201">
        <v>43798</v>
      </c>
      <c r="FB17" s="196" t="s">
        <v>8740</v>
      </c>
      <c r="FC17" s="188">
        <v>4</v>
      </c>
      <c r="FD17" s="188" t="s">
        <v>1013</v>
      </c>
      <c r="FE17" s="188" t="s">
        <v>731</v>
      </c>
      <c r="FF17" s="188">
        <v>2</v>
      </c>
      <c r="FG17" s="188" t="s">
        <v>6564</v>
      </c>
      <c r="FH17" s="188" t="s">
        <v>1820</v>
      </c>
      <c r="FI17" s="198">
        <v>43697</v>
      </c>
      <c r="FJ17" s="196" t="s">
        <v>8741</v>
      </c>
      <c r="FK17" s="189" t="s">
        <v>446</v>
      </c>
      <c r="FL17" s="189">
        <v>0</v>
      </c>
      <c r="FM17" s="189" t="s">
        <v>731</v>
      </c>
      <c r="FN17" s="189">
        <v>2</v>
      </c>
      <c r="FO17" s="189">
        <v>0</v>
      </c>
      <c r="FP17" s="186">
        <v>0</v>
      </c>
      <c r="FQ17" s="200">
        <v>43509</v>
      </c>
      <c r="FR17" s="196" t="s">
        <v>8742</v>
      </c>
      <c r="FS17" s="188">
        <v>377500</v>
      </c>
      <c r="FT17" s="188" t="s">
        <v>1776</v>
      </c>
      <c r="FU17" s="188" t="s">
        <v>731</v>
      </c>
      <c r="FV17" s="188">
        <v>2</v>
      </c>
      <c r="FW17" s="188" t="s">
        <v>1802</v>
      </c>
      <c r="FX17" s="188" t="s">
        <v>1801</v>
      </c>
      <c r="FY17" s="198">
        <v>43509</v>
      </c>
      <c r="FZ17" s="189" t="s">
        <v>8743</v>
      </c>
      <c r="GA17" s="189">
        <v>1</v>
      </c>
      <c r="GB17" s="189" t="s">
        <v>7229</v>
      </c>
      <c r="GC17" s="189" t="s">
        <v>732</v>
      </c>
      <c r="GD17" s="189">
        <v>1</v>
      </c>
      <c r="GE17" s="189" t="s">
        <v>7600</v>
      </c>
      <c r="GF17" s="189" t="s">
        <v>7616</v>
      </c>
      <c r="GG17" s="201">
        <v>43767</v>
      </c>
      <c r="GH17" s="196" t="s">
        <v>8744</v>
      </c>
      <c r="GI17" s="188">
        <v>2</v>
      </c>
      <c r="GJ17" s="188" t="s">
        <v>7229</v>
      </c>
      <c r="GK17" s="188" t="s">
        <v>732</v>
      </c>
      <c r="GL17" s="188">
        <v>1</v>
      </c>
      <c r="GM17" s="188" t="s">
        <v>7600</v>
      </c>
      <c r="GN17" s="188" t="s">
        <v>7616</v>
      </c>
      <c r="GO17" s="198">
        <v>43767</v>
      </c>
      <c r="GP17" s="189" t="s">
        <v>8745</v>
      </c>
      <c r="GQ17" s="189">
        <v>3</v>
      </c>
      <c r="GR17" s="189" t="s">
        <v>7229</v>
      </c>
      <c r="GS17" s="189" t="s">
        <v>732</v>
      </c>
      <c r="GT17" s="189">
        <v>1</v>
      </c>
      <c r="GU17" s="189" t="s">
        <v>7600</v>
      </c>
      <c r="GV17" s="189" t="s">
        <v>7616</v>
      </c>
      <c r="GW17" s="201">
        <v>43767</v>
      </c>
      <c r="GX17" s="196" t="s">
        <v>8746</v>
      </c>
      <c r="GY17" s="188">
        <v>0</v>
      </c>
      <c r="GZ17" s="188" t="s">
        <v>7229</v>
      </c>
      <c r="HA17" s="188" t="s">
        <v>732</v>
      </c>
      <c r="HB17" s="188">
        <v>1</v>
      </c>
      <c r="HC17" s="188" t="s">
        <v>7600</v>
      </c>
      <c r="HD17" s="188" t="s">
        <v>7616</v>
      </c>
      <c r="HE17" s="198">
        <v>43767</v>
      </c>
      <c r="HF17" s="189" t="s">
        <v>8747</v>
      </c>
      <c r="HG17" s="189">
        <v>1</v>
      </c>
      <c r="HH17" s="189" t="s">
        <v>7229</v>
      </c>
      <c r="HI17" s="189" t="s">
        <v>732</v>
      </c>
      <c r="HJ17" s="189">
        <v>1</v>
      </c>
      <c r="HK17" s="189" t="s">
        <v>7600</v>
      </c>
      <c r="HL17" s="189" t="s">
        <v>7616</v>
      </c>
      <c r="HM17" s="201">
        <v>43767</v>
      </c>
      <c r="HN17" s="196" t="s">
        <v>8748</v>
      </c>
      <c r="HO17" s="188">
        <v>3</v>
      </c>
      <c r="HP17" s="188" t="s">
        <v>7229</v>
      </c>
      <c r="HQ17" s="188" t="s">
        <v>732</v>
      </c>
      <c r="HR17" s="188">
        <v>1</v>
      </c>
      <c r="HS17" s="188" t="s">
        <v>7600</v>
      </c>
      <c r="HT17" s="188" t="s">
        <v>7616</v>
      </c>
      <c r="HU17" s="198">
        <v>43767</v>
      </c>
      <c r="HV17" s="189" t="s">
        <v>8749</v>
      </c>
      <c r="HW17" s="189">
        <v>0</v>
      </c>
      <c r="HX17" s="189" t="s">
        <v>7229</v>
      </c>
      <c r="HY17" s="189" t="s">
        <v>732</v>
      </c>
      <c r="HZ17" s="189">
        <v>1</v>
      </c>
      <c r="IA17" s="189" t="s">
        <v>7600</v>
      </c>
      <c r="IB17" s="189" t="s">
        <v>7616</v>
      </c>
      <c r="IC17" s="201">
        <v>43767</v>
      </c>
      <c r="ID17" s="196" t="s">
        <v>8750</v>
      </c>
      <c r="IE17" s="188">
        <v>2</v>
      </c>
      <c r="IF17" s="188" t="s">
        <v>7229</v>
      </c>
      <c r="IG17" s="188" t="s">
        <v>732</v>
      </c>
      <c r="IH17" s="188">
        <v>1</v>
      </c>
      <c r="II17" s="188" t="s">
        <v>7600</v>
      </c>
      <c r="IJ17" s="188" t="s">
        <v>7616</v>
      </c>
      <c r="IK17" s="198">
        <v>43767</v>
      </c>
      <c r="IL17" s="189" t="s">
        <v>8751</v>
      </c>
      <c r="IM17" s="189">
        <v>2</v>
      </c>
      <c r="IN17" s="189" t="s">
        <v>7229</v>
      </c>
      <c r="IO17" s="189" t="s">
        <v>732</v>
      </c>
      <c r="IP17" s="189">
        <v>1</v>
      </c>
      <c r="IQ17" s="189" t="s">
        <v>7600</v>
      </c>
      <c r="IR17" s="189" t="s">
        <v>7616</v>
      </c>
      <c r="IS17" s="201">
        <v>43767</v>
      </c>
    </row>
    <row r="18" spans="1:253" x14ac:dyDescent="0.35">
      <c r="A18" t="s">
        <v>1243</v>
      </c>
      <c r="B18" t="s">
        <v>4377</v>
      </c>
      <c r="C18" t="s">
        <v>805</v>
      </c>
      <c r="D18" t="s">
        <v>55</v>
      </c>
      <c r="E18" t="s">
        <v>54</v>
      </c>
      <c r="F18" t="s">
        <v>8752</v>
      </c>
      <c r="G18" s="184">
        <v>25554000</v>
      </c>
      <c r="H18" s="185" t="s">
        <v>7892</v>
      </c>
      <c r="I18" s="185" t="s">
        <v>731</v>
      </c>
      <c r="J18" s="185">
        <v>2</v>
      </c>
      <c r="K18" s="185" t="s">
        <v>7946</v>
      </c>
      <c r="L18" s="185" t="s">
        <v>7945</v>
      </c>
      <c r="M18" s="198">
        <v>43798</v>
      </c>
      <c r="N18" s="196" t="s">
        <v>8753</v>
      </c>
      <c r="O18" s="187">
        <v>172703</v>
      </c>
      <c r="P18" s="187" t="s">
        <v>1769</v>
      </c>
      <c r="Q18" s="187" t="s">
        <v>731</v>
      </c>
      <c r="R18" s="187">
        <v>2</v>
      </c>
      <c r="S18" s="187" t="s">
        <v>1830</v>
      </c>
      <c r="T18" s="187" t="s">
        <v>1779</v>
      </c>
      <c r="U18" s="199">
        <v>43509</v>
      </c>
      <c r="V18" s="196" t="s">
        <v>8754</v>
      </c>
      <c r="W18" s="185">
        <v>2582000</v>
      </c>
      <c r="X18" s="185" t="s">
        <v>7893</v>
      </c>
      <c r="Y18" s="185" t="s">
        <v>731</v>
      </c>
      <c r="Z18" s="185">
        <v>2</v>
      </c>
      <c r="AA18" s="185" t="s">
        <v>7948</v>
      </c>
      <c r="AB18" s="185" t="s">
        <v>7947</v>
      </c>
      <c r="AC18" s="198">
        <v>43798</v>
      </c>
      <c r="AD18" s="196" t="s">
        <v>8755</v>
      </c>
      <c r="AE18" s="186">
        <v>272000</v>
      </c>
      <c r="AF18" s="186" t="s">
        <v>7718</v>
      </c>
      <c r="AG18" s="186" t="s">
        <v>731</v>
      </c>
      <c r="AH18" s="186">
        <v>2</v>
      </c>
      <c r="AI18" s="186" t="s">
        <v>7950</v>
      </c>
      <c r="AJ18" s="186" t="s">
        <v>7949</v>
      </c>
      <c r="AK18" s="200">
        <v>43798</v>
      </c>
      <c r="AL18" s="196" t="s">
        <v>8756</v>
      </c>
      <c r="AM18" s="185">
        <v>272000</v>
      </c>
      <c r="AN18" s="185" t="s">
        <v>7718</v>
      </c>
      <c r="AO18" s="185" t="s">
        <v>731</v>
      </c>
      <c r="AP18" s="185">
        <v>2</v>
      </c>
      <c r="AQ18" s="185" t="s">
        <v>7951</v>
      </c>
      <c r="AR18" s="185" t="s">
        <v>7949</v>
      </c>
      <c r="AS18" s="198">
        <v>43798</v>
      </c>
      <c r="AT18" s="189" t="s">
        <v>8757</v>
      </c>
      <c r="AU18" s="186">
        <v>0</v>
      </c>
      <c r="AV18" s="186">
        <v>0</v>
      </c>
      <c r="AW18" s="186" t="s">
        <v>731</v>
      </c>
      <c r="AX18" s="186">
        <v>2</v>
      </c>
      <c r="AY18" s="186">
        <v>0</v>
      </c>
      <c r="AZ18" s="186">
        <v>0</v>
      </c>
      <c r="BA18" s="200">
        <v>43509</v>
      </c>
      <c r="BB18" s="196" t="s">
        <v>8758</v>
      </c>
      <c r="BC18" s="185" t="s">
        <v>446</v>
      </c>
      <c r="BD18" s="185" t="s">
        <v>5523</v>
      </c>
      <c r="BE18" s="185" t="s">
        <v>446</v>
      </c>
      <c r="BF18" s="185" t="s">
        <v>446</v>
      </c>
      <c r="BG18" s="185" t="s">
        <v>5525</v>
      </c>
      <c r="BH18" s="185" t="s">
        <v>5524</v>
      </c>
      <c r="BI18" s="198">
        <v>43642</v>
      </c>
      <c r="BJ18" s="189" t="s">
        <v>8759</v>
      </c>
      <c r="BK18" s="189">
        <v>0</v>
      </c>
      <c r="BL18" s="189" t="s">
        <v>1772</v>
      </c>
      <c r="BM18" s="189" t="s">
        <v>731</v>
      </c>
      <c r="BN18" s="189">
        <v>2</v>
      </c>
      <c r="BO18" s="189" t="s">
        <v>6557</v>
      </c>
      <c r="BP18" s="186" t="s">
        <v>1786</v>
      </c>
      <c r="BQ18" s="201">
        <v>43697</v>
      </c>
      <c r="BR18" s="196" t="s">
        <v>8760</v>
      </c>
      <c r="BS18" s="188">
        <v>0</v>
      </c>
      <c r="BT18" s="188">
        <v>0</v>
      </c>
      <c r="BU18" s="188" t="s">
        <v>731</v>
      </c>
      <c r="BV18" s="188">
        <v>2</v>
      </c>
      <c r="BW18" s="188">
        <v>0</v>
      </c>
      <c r="BX18" s="188">
        <v>0</v>
      </c>
      <c r="BY18" s="198">
        <v>43509</v>
      </c>
      <c r="BZ18" s="189" t="s">
        <v>8761</v>
      </c>
      <c r="CA18" s="189">
        <v>0</v>
      </c>
      <c r="CB18" s="189">
        <v>0</v>
      </c>
      <c r="CC18" s="189" t="s">
        <v>731</v>
      </c>
      <c r="CD18" s="189">
        <v>2</v>
      </c>
      <c r="CE18" s="189">
        <v>0</v>
      </c>
      <c r="CF18" s="189">
        <v>0</v>
      </c>
      <c r="CG18" s="201">
        <v>43509</v>
      </c>
      <c r="CH18" s="196" t="s">
        <v>8762</v>
      </c>
      <c r="CI18" s="189" t="e">
        <v>#N/A</v>
      </c>
      <c r="CJ18" s="189" t="e">
        <v>#N/A</v>
      </c>
      <c r="CK18" s="189" t="e">
        <v>#N/A</v>
      </c>
      <c r="CL18" s="189" t="e">
        <v>#N/A</v>
      </c>
      <c r="CM18" s="189" t="e">
        <v>#N/A</v>
      </c>
      <c r="CN18" s="189" t="e">
        <v>#N/A</v>
      </c>
      <c r="CO18" s="193" t="e">
        <v>#N/A</v>
      </c>
      <c r="CP18" s="189" t="s">
        <v>8763</v>
      </c>
      <c r="CQ18" s="188" t="s">
        <v>446</v>
      </c>
      <c r="CR18" s="188">
        <v>0</v>
      </c>
      <c r="CS18" s="188" t="s">
        <v>731</v>
      </c>
      <c r="CT18" s="188">
        <v>2</v>
      </c>
      <c r="CU18" s="188">
        <v>0</v>
      </c>
      <c r="CV18" s="188">
        <v>0</v>
      </c>
      <c r="CW18" s="198">
        <v>43509</v>
      </c>
      <c r="CX18" s="189" t="s">
        <v>8764</v>
      </c>
      <c r="CY18" s="186">
        <v>272000</v>
      </c>
      <c r="CZ18" s="186" t="s">
        <v>7893</v>
      </c>
      <c r="DA18" s="186" t="s">
        <v>731</v>
      </c>
      <c r="DB18" s="186">
        <v>2</v>
      </c>
      <c r="DC18" s="186" t="s">
        <v>7422</v>
      </c>
      <c r="DD18" s="186" t="s">
        <v>7947</v>
      </c>
      <c r="DE18" s="192">
        <v>43798</v>
      </c>
      <c r="DF18" s="196" t="s">
        <v>8765</v>
      </c>
      <c r="DG18" s="185">
        <v>2582000</v>
      </c>
      <c r="DH18" s="188" t="s">
        <v>7893</v>
      </c>
      <c r="DI18" s="188" t="s">
        <v>731</v>
      </c>
      <c r="DJ18" s="188">
        <v>2</v>
      </c>
      <c r="DK18" s="188" t="s">
        <v>7422</v>
      </c>
      <c r="DL18" s="188" t="s">
        <v>7947</v>
      </c>
      <c r="DM18" s="198">
        <v>43798</v>
      </c>
      <c r="DN18" s="189" t="s">
        <v>8766</v>
      </c>
      <c r="DO18" s="186">
        <v>0</v>
      </c>
      <c r="DP18" s="189" t="s">
        <v>7359</v>
      </c>
      <c r="DQ18" s="189" t="s">
        <v>731</v>
      </c>
      <c r="DR18" s="189">
        <v>2</v>
      </c>
      <c r="DS18" s="189" t="s">
        <v>7422</v>
      </c>
      <c r="DT18" s="189" t="s">
        <v>7387</v>
      </c>
      <c r="DU18" s="201">
        <v>43767</v>
      </c>
      <c r="DV18" s="196" t="s">
        <v>8767</v>
      </c>
      <c r="DW18" s="185">
        <v>272000</v>
      </c>
      <c r="DX18" s="188" t="s">
        <v>7893</v>
      </c>
      <c r="DY18" s="188" t="s">
        <v>731</v>
      </c>
      <c r="DZ18" s="188">
        <v>2</v>
      </c>
      <c r="EA18" s="188" t="s">
        <v>7422</v>
      </c>
      <c r="EB18" s="188" t="s">
        <v>7947</v>
      </c>
      <c r="EC18" s="198">
        <v>43798</v>
      </c>
      <c r="ED18" s="189" t="s">
        <v>8768</v>
      </c>
      <c r="EE18" s="186">
        <v>0</v>
      </c>
      <c r="EF18" s="189" t="s">
        <v>7359</v>
      </c>
      <c r="EG18" s="189" t="s">
        <v>731</v>
      </c>
      <c r="EH18" s="189">
        <v>2</v>
      </c>
      <c r="EI18" s="189" t="s">
        <v>7422</v>
      </c>
      <c r="EJ18" s="189" t="s">
        <v>7387</v>
      </c>
      <c r="EK18" s="201">
        <v>43767</v>
      </c>
      <c r="EL18" s="196" t="s">
        <v>8769</v>
      </c>
      <c r="EM18" s="185">
        <v>0</v>
      </c>
      <c r="EN18" s="188" t="s">
        <v>7359</v>
      </c>
      <c r="EO18" s="188" t="s">
        <v>731</v>
      </c>
      <c r="EP18" s="188">
        <v>2</v>
      </c>
      <c r="EQ18" s="188" t="s">
        <v>7422</v>
      </c>
      <c r="ER18" s="188" t="s">
        <v>7387</v>
      </c>
      <c r="ES18" s="198">
        <v>43767</v>
      </c>
      <c r="ET18" s="189" t="s">
        <v>8770</v>
      </c>
      <c r="EU18" s="189">
        <v>593</v>
      </c>
      <c r="EV18" s="189" t="s">
        <v>1772</v>
      </c>
      <c r="EW18" s="189" t="s">
        <v>731</v>
      </c>
      <c r="EX18" s="189">
        <v>2</v>
      </c>
      <c r="EY18" s="189" t="s">
        <v>7952</v>
      </c>
      <c r="EZ18" s="189" t="s">
        <v>1786</v>
      </c>
      <c r="FA18" s="201">
        <v>43798</v>
      </c>
      <c r="FB18" s="196" t="s">
        <v>8771</v>
      </c>
      <c r="FC18" s="188">
        <v>3</v>
      </c>
      <c r="FD18" s="188">
        <v>0</v>
      </c>
      <c r="FE18" s="188" t="s">
        <v>731</v>
      </c>
      <c r="FF18" s="188">
        <v>2</v>
      </c>
      <c r="FG18" s="188">
        <v>0</v>
      </c>
      <c r="FH18" s="188">
        <v>0</v>
      </c>
      <c r="FI18" s="198">
        <v>43509</v>
      </c>
      <c r="FJ18" s="196" t="s">
        <v>8772</v>
      </c>
      <c r="FK18" s="189" t="s">
        <v>446</v>
      </c>
      <c r="FL18" s="189">
        <v>0</v>
      </c>
      <c r="FM18" s="189" t="s">
        <v>731</v>
      </c>
      <c r="FN18" s="189">
        <v>2</v>
      </c>
      <c r="FO18" s="189">
        <v>0</v>
      </c>
      <c r="FP18" s="186">
        <v>0</v>
      </c>
      <c r="FQ18" s="200">
        <v>43509</v>
      </c>
      <c r="FR18" s="196" t="s">
        <v>8773</v>
      </c>
      <c r="FS18" s="188" t="s">
        <v>446</v>
      </c>
      <c r="FT18" s="188">
        <v>0</v>
      </c>
      <c r="FU18" s="188" t="s">
        <v>731</v>
      </c>
      <c r="FV18" s="188">
        <v>2</v>
      </c>
      <c r="FW18" s="188">
        <v>0</v>
      </c>
      <c r="FX18" s="188">
        <v>0</v>
      </c>
      <c r="FY18" s="198">
        <v>43509</v>
      </c>
      <c r="FZ18" s="189" t="s">
        <v>8774</v>
      </c>
      <c r="GA18" s="189">
        <v>0</v>
      </c>
      <c r="GB18" s="189" t="s">
        <v>7229</v>
      </c>
      <c r="GC18" s="189" t="s">
        <v>732</v>
      </c>
      <c r="GD18" s="189">
        <v>1</v>
      </c>
      <c r="GE18" s="189" t="s">
        <v>7600</v>
      </c>
      <c r="GF18" s="189" t="s">
        <v>7616</v>
      </c>
      <c r="GG18" s="201">
        <v>43767</v>
      </c>
      <c r="GH18" s="196" t="s">
        <v>8775</v>
      </c>
      <c r="GI18" s="188">
        <v>0</v>
      </c>
      <c r="GJ18" s="188" t="s">
        <v>7229</v>
      </c>
      <c r="GK18" s="188" t="s">
        <v>732</v>
      </c>
      <c r="GL18" s="188">
        <v>1</v>
      </c>
      <c r="GM18" s="188" t="s">
        <v>7600</v>
      </c>
      <c r="GN18" s="188" t="s">
        <v>7616</v>
      </c>
      <c r="GO18" s="198">
        <v>43767</v>
      </c>
      <c r="GP18" s="189" t="s">
        <v>8776</v>
      </c>
      <c r="GQ18" s="189">
        <v>0</v>
      </c>
      <c r="GR18" s="189" t="s">
        <v>7229</v>
      </c>
      <c r="GS18" s="189" t="s">
        <v>732</v>
      </c>
      <c r="GT18" s="189">
        <v>1</v>
      </c>
      <c r="GU18" s="189" t="s">
        <v>7600</v>
      </c>
      <c r="GV18" s="189" t="s">
        <v>7616</v>
      </c>
      <c r="GW18" s="201">
        <v>43767</v>
      </c>
      <c r="GX18" s="196" t="s">
        <v>8777</v>
      </c>
      <c r="GY18" s="188">
        <v>0</v>
      </c>
      <c r="GZ18" s="188" t="s">
        <v>7229</v>
      </c>
      <c r="HA18" s="188" t="s">
        <v>732</v>
      </c>
      <c r="HB18" s="188">
        <v>1</v>
      </c>
      <c r="HC18" s="188" t="s">
        <v>7600</v>
      </c>
      <c r="HD18" s="188" t="s">
        <v>7616</v>
      </c>
      <c r="HE18" s="198">
        <v>43767</v>
      </c>
      <c r="HF18" s="189" t="s">
        <v>8778</v>
      </c>
      <c r="HG18" s="189">
        <v>0</v>
      </c>
      <c r="HH18" s="189" t="s">
        <v>7229</v>
      </c>
      <c r="HI18" s="189" t="s">
        <v>732</v>
      </c>
      <c r="HJ18" s="189">
        <v>1</v>
      </c>
      <c r="HK18" s="189" t="s">
        <v>7600</v>
      </c>
      <c r="HL18" s="189" t="s">
        <v>7616</v>
      </c>
      <c r="HM18" s="201">
        <v>43767</v>
      </c>
      <c r="HN18" s="196" t="s">
        <v>8779</v>
      </c>
      <c r="HO18" s="188">
        <v>0</v>
      </c>
      <c r="HP18" s="188" t="s">
        <v>7229</v>
      </c>
      <c r="HQ18" s="188" t="s">
        <v>732</v>
      </c>
      <c r="HR18" s="188">
        <v>1</v>
      </c>
      <c r="HS18" s="188" t="s">
        <v>7600</v>
      </c>
      <c r="HT18" s="188" t="s">
        <v>7616</v>
      </c>
      <c r="HU18" s="198">
        <v>43767</v>
      </c>
      <c r="HV18" s="189" t="s">
        <v>8780</v>
      </c>
      <c r="HW18" s="189">
        <v>0</v>
      </c>
      <c r="HX18" s="189" t="s">
        <v>7229</v>
      </c>
      <c r="HY18" s="189" t="s">
        <v>732</v>
      </c>
      <c r="HZ18" s="189">
        <v>1</v>
      </c>
      <c r="IA18" s="189" t="s">
        <v>7600</v>
      </c>
      <c r="IB18" s="189" t="s">
        <v>7616</v>
      </c>
      <c r="IC18" s="201">
        <v>43767</v>
      </c>
      <c r="ID18" s="196" t="s">
        <v>8781</v>
      </c>
      <c r="IE18" s="188">
        <v>2</v>
      </c>
      <c r="IF18" s="188" t="s">
        <v>7229</v>
      </c>
      <c r="IG18" s="188" t="s">
        <v>732</v>
      </c>
      <c r="IH18" s="188">
        <v>1</v>
      </c>
      <c r="II18" s="188" t="s">
        <v>7600</v>
      </c>
      <c r="IJ18" s="188" t="s">
        <v>7616</v>
      </c>
      <c r="IK18" s="198">
        <v>43767</v>
      </c>
      <c r="IL18" s="189" t="s">
        <v>8782</v>
      </c>
      <c r="IM18" s="189">
        <v>0</v>
      </c>
      <c r="IN18" s="189" t="s">
        <v>7229</v>
      </c>
      <c r="IO18" s="189" t="s">
        <v>732</v>
      </c>
      <c r="IP18" s="189">
        <v>1</v>
      </c>
      <c r="IQ18" s="189" t="s">
        <v>7600</v>
      </c>
      <c r="IR18" s="189" t="s">
        <v>7616</v>
      </c>
      <c r="IS18" s="201">
        <v>43767</v>
      </c>
    </row>
    <row r="19" spans="1:253" x14ac:dyDescent="0.35">
      <c r="A19" t="s">
        <v>2953</v>
      </c>
      <c r="B19" t="s">
        <v>828</v>
      </c>
      <c r="C19" t="s">
        <v>706</v>
      </c>
      <c r="D19" t="s">
        <v>702</v>
      </c>
      <c r="E19" t="s">
        <v>59</v>
      </c>
      <c r="F19" t="s">
        <v>8783</v>
      </c>
      <c r="G19" s="184">
        <v>4900000</v>
      </c>
      <c r="H19" s="185" t="s">
        <v>7547</v>
      </c>
      <c r="I19" s="185" t="s">
        <v>731</v>
      </c>
      <c r="J19" s="185">
        <v>2</v>
      </c>
      <c r="K19" s="185" t="s">
        <v>7583</v>
      </c>
      <c r="L19" s="185" t="s">
        <v>7564</v>
      </c>
      <c r="M19" s="198">
        <v>43770</v>
      </c>
      <c r="N19" s="196" t="s">
        <v>8784</v>
      </c>
      <c r="O19" s="187">
        <v>623000</v>
      </c>
      <c r="P19" s="187" t="s">
        <v>1603</v>
      </c>
      <c r="Q19" s="187" t="s">
        <v>732</v>
      </c>
      <c r="R19" s="187">
        <v>1</v>
      </c>
      <c r="S19" s="187" t="s">
        <v>1612</v>
      </c>
      <c r="T19" s="187" t="s">
        <v>1607</v>
      </c>
      <c r="U19" s="199">
        <v>43508</v>
      </c>
      <c r="V19" s="196" t="s">
        <v>8785</v>
      </c>
      <c r="W19" s="185">
        <v>4900000</v>
      </c>
      <c r="X19" s="185" t="s">
        <v>7547</v>
      </c>
      <c r="Y19" s="185" t="s">
        <v>731</v>
      </c>
      <c r="Z19" s="185">
        <v>2</v>
      </c>
      <c r="AA19" s="185" t="s">
        <v>7583</v>
      </c>
      <c r="AB19" s="185" t="s">
        <v>7564</v>
      </c>
      <c r="AC19" s="198">
        <v>43770</v>
      </c>
      <c r="AD19" s="196" t="s">
        <v>8786</v>
      </c>
      <c r="AE19" s="186">
        <v>4900000</v>
      </c>
      <c r="AF19" s="186" t="s">
        <v>7548</v>
      </c>
      <c r="AG19" s="186" t="s">
        <v>7164</v>
      </c>
      <c r="AH19" s="186">
        <v>3</v>
      </c>
      <c r="AI19" s="186" t="s">
        <v>7584</v>
      </c>
      <c r="AJ19" s="186" t="s">
        <v>7565</v>
      </c>
      <c r="AK19" s="200">
        <v>43770</v>
      </c>
      <c r="AL19" s="196" t="s">
        <v>8787</v>
      </c>
      <c r="AM19" s="185">
        <v>1549000</v>
      </c>
      <c r="AN19" s="185" t="s">
        <v>7878</v>
      </c>
      <c r="AO19" s="185" t="s">
        <v>730</v>
      </c>
      <c r="AP19" s="185">
        <v>3</v>
      </c>
      <c r="AQ19" s="185" t="s">
        <v>7880</v>
      </c>
      <c r="AR19" s="185" t="s">
        <v>1354</v>
      </c>
      <c r="AS19" s="198">
        <v>43798</v>
      </c>
      <c r="AT19" s="189" t="s">
        <v>8788</v>
      </c>
      <c r="AU19" s="186" t="s">
        <v>888</v>
      </c>
      <c r="AV19" s="186">
        <v>0</v>
      </c>
      <c r="AW19" s="186" t="s">
        <v>446</v>
      </c>
      <c r="AX19" s="186" t="s">
        <v>446</v>
      </c>
      <c r="AY19" s="186" t="s">
        <v>1598</v>
      </c>
      <c r="AZ19" s="186">
        <v>0</v>
      </c>
      <c r="BA19" s="200">
        <v>43508</v>
      </c>
      <c r="BB19" s="196" t="s">
        <v>8789</v>
      </c>
      <c r="BC19" s="185" t="s">
        <v>888</v>
      </c>
      <c r="BD19" s="185">
        <v>0</v>
      </c>
      <c r="BE19" s="185" t="s">
        <v>731</v>
      </c>
      <c r="BF19" s="185">
        <v>2</v>
      </c>
      <c r="BG19" s="185" t="s">
        <v>2925</v>
      </c>
      <c r="BH19" s="185">
        <v>0</v>
      </c>
      <c r="BI19" s="198">
        <v>43522</v>
      </c>
      <c r="BJ19" s="189" t="s">
        <v>8790</v>
      </c>
      <c r="BK19" s="189">
        <v>193</v>
      </c>
      <c r="BL19" s="189" t="s">
        <v>7816</v>
      </c>
      <c r="BM19" s="189" t="s">
        <v>7164</v>
      </c>
      <c r="BN19" s="189">
        <v>3</v>
      </c>
      <c r="BO19" s="189" t="s">
        <v>7879</v>
      </c>
      <c r="BP19" s="186" t="s">
        <v>1354</v>
      </c>
      <c r="BQ19" s="201">
        <v>43798</v>
      </c>
      <c r="BR19" s="196" t="s">
        <v>8791</v>
      </c>
      <c r="BS19" s="188" t="s">
        <v>888</v>
      </c>
      <c r="BT19" s="188">
        <v>0</v>
      </c>
      <c r="BU19" s="188" t="s">
        <v>446</v>
      </c>
      <c r="BV19" s="188" t="s">
        <v>446</v>
      </c>
      <c r="BW19" s="188" t="s">
        <v>1598</v>
      </c>
      <c r="BX19" s="188">
        <v>0</v>
      </c>
      <c r="BY19" s="198">
        <v>43508</v>
      </c>
      <c r="BZ19" s="189" t="s">
        <v>8792</v>
      </c>
      <c r="CA19" s="189" t="s">
        <v>888</v>
      </c>
      <c r="CB19" s="189">
        <v>0</v>
      </c>
      <c r="CC19" s="189" t="s">
        <v>446</v>
      </c>
      <c r="CD19" s="189" t="s">
        <v>446</v>
      </c>
      <c r="CE19" s="189" t="s">
        <v>1598</v>
      </c>
      <c r="CF19" s="189">
        <v>0</v>
      </c>
      <c r="CG19" s="201">
        <v>43508</v>
      </c>
      <c r="CH19" s="196" t="s">
        <v>8793</v>
      </c>
      <c r="CI19" s="189" t="e">
        <v>#N/A</v>
      </c>
      <c r="CJ19" s="189" t="e">
        <v>#N/A</v>
      </c>
      <c r="CK19" s="189" t="e">
        <v>#N/A</v>
      </c>
      <c r="CL19" s="189" t="e">
        <v>#N/A</v>
      </c>
      <c r="CM19" s="189" t="e">
        <v>#N/A</v>
      </c>
      <c r="CN19" s="189" t="e">
        <v>#N/A</v>
      </c>
      <c r="CO19" s="193" t="e">
        <v>#N/A</v>
      </c>
      <c r="CP19" s="189" t="s">
        <v>8794</v>
      </c>
      <c r="CQ19" s="188" t="s">
        <v>888</v>
      </c>
      <c r="CR19" s="188">
        <v>0</v>
      </c>
      <c r="CS19" s="188" t="s">
        <v>446</v>
      </c>
      <c r="CT19" s="188" t="s">
        <v>446</v>
      </c>
      <c r="CU19" s="188" t="s">
        <v>1598</v>
      </c>
      <c r="CV19" s="188">
        <v>0</v>
      </c>
      <c r="CW19" s="198">
        <v>43508</v>
      </c>
      <c r="CX19" s="189" t="s">
        <v>8795</v>
      </c>
      <c r="CY19" s="186">
        <v>2600000</v>
      </c>
      <c r="CZ19" s="186" t="s">
        <v>7552</v>
      </c>
      <c r="DA19" s="186" t="s">
        <v>731</v>
      </c>
      <c r="DB19" s="186">
        <v>2</v>
      </c>
      <c r="DC19" s="186" t="s">
        <v>4049</v>
      </c>
      <c r="DD19" s="186" t="s">
        <v>7564</v>
      </c>
      <c r="DE19" s="192">
        <v>43770</v>
      </c>
      <c r="DF19" s="196" t="s">
        <v>8796</v>
      </c>
      <c r="DG19" s="185">
        <v>0</v>
      </c>
      <c r="DH19" s="188" t="s">
        <v>923</v>
      </c>
      <c r="DI19" s="188" t="s">
        <v>731</v>
      </c>
      <c r="DJ19" s="188">
        <v>2</v>
      </c>
      <c r="DK19" s="188" t="s">
        <v>4047</v>
      </c>
      <c r="DL19" s="188" t="s">
        <v>1610</v>
      </c>
      <c r="DM19" s="198">
        <v>43579</v>
      </c>
      <c r="DN19" s="189" t="s">
        <v>8797</v>
      </c>
      <c r="DO19" s="186">
        <v>2300000</v>
      </c>
      <c r="DP19" s="189" t="s">
        <v>7551</v>
      </c>
      <c r="DQ19" s="189" t="s">
        <v>731</v>
      </c>
      <c r="DR19" s="189">
        <v>2</v>
      </c>
      <c r="DS19" s="189" t="s">
        <v>7587</v>
      </c>
      <c r="DT19" s="189" t="s">
        <v>7564</v>
      </c>
      <c r="DU19" s="201">
        <v>43770</v>
      </c>
      <c r="DV19" s="196" t="s">
        <v>8798</v>
      </c>
      <c r="DW19" s="185">
        <v>900000</v>
      </c>
      <c r="DX19" s="188" t="s">
        <v>7552</v>
      </c>
      <c r="DY19" s="188" t="s">
        <v>731</v>
      </c>
      <c r="DZ19" s="188">
        <v>2</v>
      </c>
      <c r="EA19" s="188" t="s">
        <v>4049</v>
      </c>
      <c r="EB19" s="188" t="s">
        <v>7564</v>
      </c>
      <c r="EC19" s="198">
        <v>43770</v>
      </c>
      <c r="ED19" s="189" t="s">
        <v>8799</v>
      </c>
      <c r="EE19" s="186">
        <v>1700000</v>
      </c>
      <c r="EF19" s="189" t="s">
        <v>7553</v>
      </c>
      <c r="EG19" s="189" t="s">
        <v>731</v>
      </c>
      <c r="EH19" s="189">
        <v>2</v>
      </c>
      <c r="EI19" s="189" t="s">
        <v>4050</v>
      </c>
      <c r="EJ19" s="189" t="s">
        <v>7564</v>
      </c>
      <c r="EK19" s="201">
        <v>43770</v>
      </c>
      <c r="EL19" s="196" t="s">
        <v>8800</v>
      </c>
      <c r="EM19" s="185">
        <v>0</v>
      </c>
      <c r="EN19" s="188" t="s">
        <v>923</v>
      </c>
      <c r="EO19" s="188" t="s">
        <v>731</v>
      </c>
      <c r="EP19" s="188">
        <v>2</v>
      </c>
      <c r="EQ19" s="188" t="s">
        <v>4065</v>
      </c>
      <c r="ER19" s="188" t="s">
        <v>1610</v>
      </c>
      <c r="ES19" s="198">
        <v>43579</v>
      </c>
      <c r="ET19" s="189" t="s">
        <v>8801</v>
      </c>
      <c r="EU19" s="189">
        <v>193</v>
      </c>
      <c r="EV19" s="189" t="s">
        <v>7816</v>
      </c>
      <c r="EW19" s="189" t="s">
        <v>730</v>
      </c>
      <c r="EX19" s="189">
        <v>3</v>
      </c>
      <c r="EY19" s="189" t="s">
        <v>7879</v>
      </c>
      <c r="EZ19" s="189" t="s">
        <v>1354</v>
      </c>
      <c r="FA19" s="201">
        <v>43798</v>
      </c>
      <c r="FB19" s="196" t="s">
        <v>8802</v>
      </c>
      <c r="FC19" s="188">
        <v>4</v>
      </c>
      <c r="FD19" s="188" t="s">
        <v>1605</v>
      </c>
      <c r="FE19" s="188" t="s">
        <v>731</v>
      </c>
      <c r="FF19" s="188">
        <v>2</v>
      </c>
      <c r="FG19" s="188" t="s">
        <v>1618</v>
      </c>
      <c r="FH19" s="188" t="s">
        <v>1610</v>
      </c>
      <c r="FI19" s="198">
        <v>43508</v>
      </c>
      <c r="FJ19" s="196" t="s">
        <v>8803</v>
      </c>
      <c r="FK19" s="189" t="s">
        <v>888</v>
      </c>
      <c r="FL19" s="189">
        <v>0</v>
      </c>
      <c r="FM19" s="189" t="s">
        <v>446</v>
      </c>
      <c r="FN19" s="189" t="s">
        <v>446</v>
      </c>
      <c r="FO19" s="189" t="s">
        <v>1598</v>
      </c>
      <c r="FP19" s="186">
        <v>0</v>
      </c>
      <c r="FQ19" s="200">
        <v>43508</v>
      </c>
      <c r="FR19" s="196" t="s">
        <v>8804</v>
      </c>
      <c r="FS19" s="188" t="s">
        <v>888</v>
      </c>
      <c r="FT19" s="188">
        <v>0</v>
      </c>
      <c r="FU19" s="188" t="s">
        <v>446</v>
      </c>
      <c r="FV19" s="188" t="s">
        <v>446</v>
      </c>
      <c r="FW19" s="188" t="s">
        <v>1598</v>
      </c>
      <c r="FX19" s="188">
        <v>0</v>
      </c>
      <c r="FY19" s="198">
        <v>43508</v>
      </c>
      <c r="FZ19" s="189" t="s">
        <v>8805</v>
      </c>
      <c r="GA19" s="189">
        <v>0</v>
      </c>
      <c r="GB19" s="189" t="s">
        <v>7229</v>
      </c>
      <c r="GC19" s="189" t="s">
        <v>732</v>
      </c>
      <c r="GD19" s="189">
        <v>1</v>
      </c>
      <c r="GE19" s="189" t="s">
        <v>7600</v>
      </c>
      <c r="GF19" s="189" t="s">
        <v>7616</v>
      </c>
      <c r="GG19" s="201">
        <v>43770</v>
      </c>
      <c r="GH19" s="196" t="s">
        <v>8806</v>
      </c>
      <c r="GI19" s="188">
        <v>3</v>
      </c>
      <c r="GJ19" s="188" t="s">
        <v>7229</v>
      </c>
      <c r="GK19" s="188" t="s">
        <v>732</v>
      </c>
      <c r="GL19" s="188">
        <v>1</v>
      </c>
      <c r="GM19" s="188" t="s">
        <v>7600</v>
      </c>
      <c r="GN19" s="188" t="s">
        <v>7616</v>
      </c>
      <c r="GO19" s="198">
        <v>43770</v>
      </c>
      <c r="GP19" s="189" t="s">
        <v>8807</v>
      </c>
      <c r="GQ19" s="189">
        <v>2</v>
      </c>
      <c r="GR19" s="189" t="s">
        <v>7229</v>
      </c>
      <c r="GS19" s="189" t="s">
        <v>732</v>
      </c>
      <c r="GT19" s="189">
        <v>1</v>
      </c>
      <c r="GU19" s="189" t="s">
        <v>7600</v>
      </c>
      <c r="GV19" s="189" t="s">
        <v>7616</v>
      </c>
      <c r="GW19" s="201">
        <v>43770</v>
      </c>
      <c r="GX19" s="196" t="s">
        <v>8808</v>
      </c>
      <c r="GY19" s="188">
        <v>2</v>
      </c>
      <c r="GZ19" s="188" t="s">
        <v>7229</v>
      </c>
      <c r="HA19" s="188" t="s">
        <v>732</v>
      </c>
      <c r="HB19" s="188">
        <v>1</v>
      </c>
      <c r="HC19" s="188" t="s">
        <v>7600</v>
      </c>
      <c r="HD19" s="188" t="s">
        <v>7616</v>
      </c>
      <c r="HE19" s="198">
        <v>43770</v>
      </c>
      <c r="HF19" s="189" t="s">
        <v>8809</v>
      </c>
      <c r="HG19" s="189">
        <v>0</v>
      </c>
      <c r="HH19" s="189" t="s">
        <v>7229</v>
      </c>
      <c r="HI19" s="189" t="s">
        <v>732</v>
      </c>
      <c r="HJ19" s="189">
        <v>1</v>
      </c>
      <c r="HK19" s="189" t="s">
        <v>7600</v>
      </c>
      <c r="HL19" s="189" t="s">
        <v>7616</v>
      </c>
      <c r="HM19" s="201">
        <v>43770</v>
      </c>
      <c r="HN19" s="196" t="s">
        <v>8810</v>
      </c>
      <c r="HO19" s="188">
        <v>2</v>
      </c>
      <c r="HP19" s="188" t="s">
        <v>7229</v>
      </c>
      <c r="HQ19" s="188" t="s">
        <v>732</v>
      </c>
      <c r="HR19" s="188">
        <v>1</v>
      </c>
      <c r="HS19" s="188" t="s">
        <v>7600</v>
      </c>
      <c r="HT19" s="188" t="s">
        <v>7616</v>
      </c>
      <c r="HU19" s="198">
        <v>43770</v>
      </c>
      <c r="HV19" s="189" t="s">
        <v>8811</v>
      </c>
      <c r="HW19" s="189">
        <v>3</v>
      </c>
      <c r="HX19" s="189" t="s">
        <v>7229</v>
      </c>
      <c r="HY19" s="189" t="s">
        <v>732</v>
      </c>
      <c r="HZ19" s="189">
        <v>1</v>
      </c>
      <c r="IA19" s="189" t="s">
        <v>7600</v>
      </c>
      <c r="IB19" s="189" t="s">
        <v>7616</v>
      </c>
      <c r="IC19" s="201">
        <v>43770</v>
      </c>
      <c r="ID19" s="196" t="s">
        <v>8812</v>
      </c>
      <c r="IE19" s="188" t="s">
        <v>446</v>
      </c>
      <c r="IF19" s="188" t="s">
        <v>7229</v>
      </c>
      <c r="IG19" s="188" t="s">
        <v>446</v>
      </c>
      <c r="IH19" s="188" t="s">
        <v>446</v>
      </c>
      <c r="II19" s="188" t="s">
        <v>7600</v>
      </c>
      <c r="IJ19" s="188" t="s">
        <v>7616</v>
      </c>
      <c r="IK19" s="198">
        <v>43770</v>
      </c>
      <c r="IL19" s="189" t="s">
        <v>8813</v>
      </c>
      <c r="IM19" s="189">
        <v>3</v>
      </c>
      <c r="IN19" s="189" t="s">
        <v>7229</v>
      </c>
      <c r="IO19" s="189" t="s">
        <v>732</v>
      </c>
      <c r="IP19" s="189">
        <v>1</v>
      </c>
      <c r="IQ19" s="189" t="s">
        <v>7600</v>
      </c>
      <c r="IR19" s="189" t="s">
        <v>7616</v>
      </c>
      <c r="IS19" s="201">
        <v>43770</v>
      </c>
    </row>
    <row r="20" spans="1:253" x14ac:dyDescent="0.35">
      <c r="A20" t="s">
        <v>5596</v>
      </c>
      <c r="B20" t="s">
        <v>4376</v>
      </c>
      <c r="C20" t="s">
        <v>707</v>
      </c>
      <c r="D20" t="s">
        <v>62</v>
      </c>
      <c r="E20" t="s">
        <v>61</v>
      </c>
      <c r="F20" t="s">
        <v>8814</v>
      </c>
      <c r="G20" s="184">
        <v>16213000</v>
      </c>
      <c r="H20" s="185" t="s">
        <v>7288</v>
      </c>
      <c r="I20" s="185" t="s">
        <v>731</v>
      </c>
      <c r="J20" s="185">
        <v>2</v>
      </c>
      <c r="K20" s="185" t="s">
        <v>7713</v>
      </c>
      <c r="L20" s="185" t="s">
        <v>2531</v>
      </c>
      <c r="M20" s="198">
        <v>43796</v>
      </c>
      <c r="N20" s="196" t="s">
        <v>8815</v>
      </c>
      <c r="O20" s="187">
        <v>1369110</v>
      </c>
      <c r="P20" s="187" t="s">
        <v>2530</v>
      </c>
      <c r="Q20" s="187" t="s">
        <v>731</v>
      </c>
      <c r="R20" s="187">
        <v>2</v>
      </c>
      <c r="S20" s="187" t="s">
        <v>2549</v>
      </c>
      <c r="T20" s="187" t="s">
        <v>2533</v>
      </c>
      <c r="U20" s="199">
        <v>43511</v>
      </c>
      <c r="V20" s="196" t="s">
        <v>8816</v>
      </c>
      <c r="W20" s="185">
        <v>16213000</v>
      </c>
      <c r="X20" s="185" t="s">
        <v>7288</v>
      </c>
      <c r="Y20" s="185" t="s">
        <v>731</v>
      </c>
      <c r="Z20" s="185">
        <v>2</v>
      </c>
      <c r="AA20" s="185" t="s">
        <v>7713</v>
      </c>
      <c r="AB20" s="185" t="s">
        <v>2531</v>
      </c>
      <c r="AC20" s="198">
        <v>43796</v>
      </c>
      <c r="AD20" s="196" t="s">
        <v>8817</v>
      </c>
      <c r="AE20" s="186">
        <v>4269000</v>
      </c>
      <c r="AF20" s="186" t="s">
        <v>2529</v>
      </c>
      <c r="AG20" s="186" t="s">
        <v>731</v>
      </c>
      <c r="AH20" s="186">
        <v>2</v>
      </c>
      <c r="AI20" s="186" t="s">
        <v>2630</v>
      </c>
      <c r="AJ20" s="186" t="s">
        <v>2531</v>
      </c>
      <c r="AK20" s="200">
        <v>43511</v>
      </c>
      <c r="AL20" s="196" t="s">
        <v>8818</v>
      </c>
      <c r="AM20" s="185">
        <v>727000</v>
      </c>
      <c r="AN20" s="185" t="s">
        <v>7718</v>
      </c>
      <c r="AO20" s="185" t="s">
        <v>731</v>
      </c>
      <c r="AP20" s="185">
        <v>2</v>
      </c>
      <c r="AQ20" s="185" t="s">
        <v>7292</v>
      </c>
      <c r="AR20" s="185" t="s">
        <v>7722</v>
      </c>
      <c r="AS20" s="198">
        <v>43796</v>
      </c>
      <c r="AT20" s="189" t="s">
        <v>8819</v>
      </c>
      <c r="AU20" s="186" t="s">
        <v>446</v>
      </c>
      <c r="AV20" s="186">
        <v>0</v>
      </c>
      <c r="AW20" s="186" t="s">
        <v>731</v>
      </c>
      <c r="AX20" s="186">
        <v>2</v>
      </c>
      <c r="AY20" s="186" t="s">
        <v>1722</v>
      </c>
      <c r="AZ20" s="186">
        <v>0</v>
      </c>
      <c r="BA20" s="200">
        <v>43511</v>
      </c>
      <c r="BB20" s="196" t="s">
        <v>8820</v>
      </c>
      <c r="BC20" s="185" t="s">
        <v>446</v>
      </c>
      <c r="BD20" s="185">
        <v>0</v>
      </c>
      <c r="BE20" s="185" t="s">
        <v>731</v>
      </c>
      <c r="BF20" s="185">
        <v>2</v>
      </c>
      <c r="BG20" s="185" t="s">
        <v>3170</v>
      </c>
      <c r="BH20" s="185" t="s">
        <v>3171</v>
      </c>
      <c r="BI20" s="198">
        <v>43511</v>
      </c>
      <c r="BJ20" s="189" t="s">
        <v>8821</v>
      </c>
      <c r="BK20" s="189">
        <v>315</v>
      </c>
      <c r="BL20" s="189" t="s">
        <v>7719</v>
      </c>
      <c r="BM20" s="189" t="s">
        <v>731</v>
      </c>
      <c r="BN20" s="189">
        <v>2</v>
      </c>
      <c r="BO20" s="189" t="s">
        <v>7724</v>
      </c>
      <c r="BP20" s="186" t="s">
        <v>1354</v>
      </c>
      <c r="BQ20" s="201">
        <v>43796</v>
      </c>
      <c r="BR20" s="196" t="s">
        <v>8822</v>
      </c>
      <c r="BS20" s="188" t="s">
        <v>446</v>
      </c>
      <c r="BT20" s="188">
        <v>0</v>
      </c>
      <c r="BU20" s="188" t="s">
        <v>731</v>
      </c>
      <c r="BV20" s="188">
        <v>2</v>
      </c>
      <c r="BW20" s="188" t="s">
        <v>1722</v>
      </c>
      <c r="BX20" s="188">
        <v>0</v>
      </c>
      <c r="BY20" s="198">
        <v>43511</v>
      </c>
      <c r="BZ20" s="189" t="s">
        <v>8823</v>
      </c>
      <c r="CA20" s="189" t="s">
        <v>446</v>
      </c>
      <c r="CB20" s="189">
        <v>0</v>
      </c>
      <c r="CC20" s="189" t="s">
        <v>446</v>
      </c>
      <c r="CD20" s="189" t="s">
        <v>446</v>
      </c>
      <c r="CE20" s="189" t="s">
        <v>1722</v>
      </c>
      <c r="CF20" s="189">
        <v>0</v>
      </c>
      <c r="CG20" s="201">
        <v>43511</v>
      </c>
      <c r="CH20" s="196" t="s">
        <v>8824</v>
      </c>
      <c r="CI20" s="189" t="e">
        <v>#N/A</v>
      </c>
      <c r="CJ20" s="189" t="e">
        <v>#N/A</v>
      </c>
      <c r="CK20" s="189" t="e">
        <v>#N/A</v>
      </c>
      <c r="CL20" s="189" t="e">
        <v>#N/A</v>
      </c>
      <c r="CM20" s="189" t="e">
        <v>#N/A</v>
      </c>
      <c r="CN20" s="189" t="e">
        <v>#N/A</v>
      </c>
      <c r="CO20" s="193" t="e">
        <v>#N/A</v>
      </c>
      <c r="CP20" s="189" t="s">
        <v>8825</v>
      </c>
      <c r="CQ20" s="188" t="s">
        <v>446</v>
      </c>
      <c r="CR20" s="188">
        <v>0</v>
      </c>
      <c r="CS20" s="188" t="s">
        <v>731</v>
      </c>
      <c r="CT20" s="188">
        <v>2</v>
      </c>
      <c r="CU20" s="188" t="s">
        <v>1722</v>
      </c>
      <c r="CV20" s="188">
        <v>0</v>
      </c>
      <c r="CW20" s="198">
        <v>43511</v>
      </c>
      <c r="CX20" s="189" t="s">
        <v>8826</v>
      </c>
      <c r="CY20" s="186">
        <v>4268000</v>
      </c>
      <c r="CZ20" s="186" t="s">
        <v>2527</v>
      </c>
      <c r="DA20" s="186" t="s">
        <v>731</v>
      </c>
      <c r="DB20" s="186">
        <v>2</v>
      </c>
      <c r="DC20" s="186" t="s">
        <v>4163</v>
      </c>
      <c r="DD20" s="186" t="s">
        <v>4160</v>
      </c>
      <c r="DE20" s="192">
        <v>43579</v>
      </c>
      <c r="DF20" s="196" t="s">
        <v>8827</v>
      </c>
      <c r="DG20" s="185">
        <v>11945000</v>
      </c>
      <c r="DH20" s="188" t="s">
        <v>2529</v>
      </c>
      <c r="DI20" s="188" t="s">
        <v>731</v>
      </c>
      <c r="DJ20" s="188">
        <v>2</v>
      </c>
      <c r="DK20" s="188" t="s">
        <v>4161</v>
      </c>
      <c r="DL20" s="188" t="s">
        <v>2531</v>
      </c>
      <c r="DM20" s="198">
        <v>43796</v>
      </c>
      <c r="DN20" s="189" t="s">
        <v>8828</v>
      </c>
      <c r="DO20" s="186">
        <v>0</v>
      </c>
      <c r="DP20" s="189" t="s">
        <v>2527</v>
      </c>
      <c r="DQ20" s="189" t="s">
        <v>731</v>
      </c>
      <c r="DR20" s="189">
        <v>2</v>
      </c>
      <c r="DS20" s="189" t="s">
        <v>4162</v>
      </c>
      <c r="DT20" s="189" t="s">
        <v>2552</v>
      </c>
      <c r="DU20" s="201">
        <v>43579</v>
      </c>
      <c r="DV20" s="196" t="s">
        <v>8829</v>
      </c>
      <c r="DW20" s="185">
        <v>3174000</v>
      </c>
      <c r="DX20" s="188" t="s">
        <v>2527</v>
      </c>
      <c r="DY20" s="188" t="s">
        <v>731</v>
      </c>
      <c r="DZ20" s="188">
        <v>2</v>
      </c>
      <c r="EA20" s="188" t="s">
        <v>4163</v>
      </c>
      <c r="EB20" s="188" t="s">
        <v>4160</v>
      </c>
      <c r="EC20" s="198">
        <v>43579</v>
      </c>
      <c r="ED20" s="189" t="s">
        <v>8830</v>
      </c>
      <c r="EE20" s="186">
        <v>1094000</v>
      </c>
      <c r="EF20" s="189" t="s">
        <v>2527</v>
      </c>
      <c r="EG20" s="189" t="s">
        <v>731</v>
      </c>
      <c r="EH20" s="189">
        <v>2</v>
      </c>
      <c r="EI20" s="189" t="s">
        <v>4164</v>
      </c>
      <c r="EJ20" s="189" t="s">
        <v>2552</v>
      </c>
      <c r="EK20" s="201">
        <v>43579</v>
      </c>
      <c r="EL20" s="196" t="s">
        <v>8831</v>
      </c>
      <c r="EM20" s="185">
        <v>0</v>
      </c>
      <c r="EN20" s="188" t="s">
        <v>2527</v>
      </c>
      <c r="EO20" s="188" t="s">
        <v>731</v>
      </c>
      <c r="EP20" s="188">
        <v>2</v>
      </c>
      <c r="EQ20" s="188" t="s">
        <v>2556</v>
      </c>
      <c r="ER20" s="188" t="s">
        <v>2552</v>
      </c>
      <c r="ES20" s="198">
        <v>43579</v>
      </c>
      <c r="ET20" s="189" t="s">
        <v>8832</v>
      </c>
      <c r="EU20" s="189">
        <v>315</v>
      </c>
      <c r="EV20" s="189" t="s">
        <v>7719</v>
      </c>
      <c r="EW20" s="189" t="s">
        <v>731</v>
      </c>
      <c r="EX20" s="189">
        <v>2</v>
      </c>
      <c r="EY20" s="189" t="s">
        <v>7724</v>
      </c>
      <c r="EZ20" s="189" t="s">
        <v>1354</v>
      </c>
      <c r="FA20" s="201">
        <v>43796</v>
      </c>
      <c r="FB20" s="196" t="s">
        <v>8833</v>
      </c>
      <c r="FC20" s="188">
        <v>5</v>
      </c>
      <c r="FD20" s="188">
        <v>0</v>
      </c>
      <c r="FE20" s="188" t="s">
        <v>731</v>
      </c>
      <c r="FF20" s="188">
        <v>2</v>
      </c>
      <c r="FG20" s="188" t="s">
        <v>2557</v>
      </c>
      <c r="FH20" s="188">
        <v>0</v>
      </c>
      <c r="FI20" s="198">
        <v>43511</v>
      </c>
      <c r="FJ20" s="196" t="s">
        <v>8834</v>
      </c>
      <c r="FK20" s="189" t="s">
        <v>446</v>
      </c>
      <c r="FL20" s="189">
        <v>0</v>
      </c>
      <c r="FM20" s="189" t="s">
        <v>731</v>
      </c>
      <c r="FN20" s="189">
        <v>2</v>
      </c>
      <c r="FO20" s="189" t="s">
        <v>1722</v>
      </c>
      <c r="FP20" s="186">
        <v>0</v>
      </c>
      <c r="FQ20" s="200">
        <v>43511</v>
      </c>
      <c r="FR20" s="196" t="s">
        <v>8835</v>
      </c>
      <c r="FS20" s="188" t="s">
        <v>446</v>
      </c>
      <c r="FT20" s="188">
        <v>0</v>
      </c>
      <c r="FU20" s="188" t="s">
        <v>731</v>
      </c>
      <c r="FV20" s="188">
        <v>2</v>
      </c>
      <c r="FW20" s="188" t="s">
        <v>1722</v>
      </c>
      <c r="FX20" s="188">
        <v>0</v>
      </c>
      <c r="FY20" s="198">
        <v>43511</v>
      </c>
      <c r="FZ20" s="189" t="s">
        <v>8836</v>
      </c>
      <c r="GA20" s="189">
        <v>1</v>
      </c>
      <c r="GB20" s="189" t="s">
        <v>7229</v>
      </c>
      <c r="GC20" s="189" t="s">
        <v>732</v>
      </c>
      <c r="GD20" s="189">
        <v>1</v>
      </c>
      <c r="GE20" s="189" t="s">
        <v>7600</v>
      </c>
      <c r="GF20" s="189" t="s">
        <v>7616</v>
      </c>
      <c r="GG20" s="201">
        <v>43769</v>
      </c>
      <c r="GH20" s="196" t="s">
        <v>8837</v>
      </c>
      <c r="GI20" s="188">
        <v>2</v>
      </c>
      <c r="GJ20" s="188" t="s">
        <v>7229</v>
      </c>
      <c r="GK20" s="188" t="s">
        <v>732</v>
      </c>
      <c r="GL20" s="188">
        <v>1</v>
      </c>
      <c r="GM20" s="188" t="s">
        <v>7600</v>
      </c>
      <c r="GN20" s="188" t="s">
        <v>7616</v>
      </c>
      <c r="GO20" s="198">
        <v>43769</v>
      </c>
      <c r="GP20" s="189" t="s">
        <v>8838</v>
      </c>
      <c r="GQ20" s="189">
        <v>1</v>
      </c>
      <c r="GR20" s="189" t="s">
        <v>7229</v>
      </c>
      <c r="GS20" s="189" t="s">
        <v>732</v>
      </c>
      <c r="GT20" s="189">
        <v>1</v>
      </c>
      <c r="GU20" s="189" t="s">
        <v>7600</v>
      </c>
      <c r="GV20" s="189" t="s">
        <v>7616</v>
      </c>
      <c r="GW20" s="201">
        <v>43769</v>
      </c>
      <c r="GX20" s="196" t="s">
        <v>8839</v>
      </c>
      <c r="GY20" s="188">
        <v>0</v>
      </c>
      <c r="GZ20" s="188" t="s">
        <v>7229</v>
      </c>
      <c r="HA20" s="188" t="s">
        <v>732</v>
      </c>
      <c r="HB20" s="188">
        <v>1</v>
      </c>
      <c r="HC20" s="188" t="s">
        <v>7600</v>
      </c>
      <c r="HD20" s="188" t="s">
        <v>7616</v>
      </c>
      <c r="HE20" s="198">
        <v>43769</v>
      </c>
      <c r="HF20" s="189" t="s">
        <v>8840</v>
      </c>
      <c r="HG20" s="189">
        <v>0</v>
      </c>
      <c r="HH20" s="189" t="s">
        <v>7229</v>
      </c>
      <c r="HI20" s="189" t="s">
        <v>732</v>
      </c>
      <c r="HJ20" s="189">
        <v>1</v>
      </c>
      <c r="HK20" s="189" t="s">
        <v>7600</v>
      </c>
      <c r="HL20" s="189" t="s">
        <v>7616</v>
      </c>
      <c r="HM20" s="201">
        <v>43769</v>
      </c>
      <c r="HN20" s="196" t="s">
        <v>8841</v>
      </c>
      <c r="HO20" s="188">
        <v>2</v>
      </c>
      <c r="HP20" s="188" t="s">
        <v>7229</v>
      </c>
      <c r="HQ20" s="188" t="s">
        <v>732</v>
      </c>
      <c r="HR20" s="188">
        <v>1</v>
      </c>
      <c r="HS20" s="188" t="s">
        <v>7600</v>
      </c>
      <c r="HT20" s="188" t="s">
        <v>7616</v>
      </c>
      <c r="HU20" s="198">
        <v>43769</v>
      </c>
      <c r="HV20" s="189" t="s">
        <v>8842</v>
      </c>
      <c r="HW20" s="189">
        <v>3</v>
      </c>
      <c r="HX20" s="189" t="s">
        <v>7229</v>
      </c>
      <c r="HY20" s="189" t="s">
        <v>732</v>
      </c>
      <c r="HZ20" s="189">
        <v>1</v>
      </c>
      <c r="IA20" s="189" t="s">
        <v>7600</v>
      </c>
      <c r="IB20" s="189" t="s">
        <v>7616</v>
      </c>
      <c r="IC20" s="201">
        <v>43769</v>
      </c>
      <c r="ID20" s="196" t="s">
        <v>8843</v>
      </c>
      <c r="IE20" s="188">
        <v>2</v>
      </c>
      <c r="IF20" s="188" t="s">
        <v>7229</v>
      </c>
      <c r="IG20" s="188" t="s">
        <v>732</v>
      </c>
      <c r="IH20" s="188">
        <v>1</v>
      </c>
      <c r="II20" s="188" t="s">
        <v>7600</v>
      </c>
      <c r="IJ20" s="188" t="s">
        <v>7616</v>
      </c>
      <c r="IK20" s="198">
        <v>43769</v>
      </c>
      <c r="IL20" s="189" t="s">
        <v>8844</v>
      </c>
      <c r="IM20" s="189">
        <v>1</v>
      </c>
      <c r="IN20" s="189" t="s">
        <v>7229</v>
      </c>
      <c r="IO20" s="189" t="s">
        <v>732</v>
      </c>
      <c r="IP20" s="189">
        <v>1</v>
      </c>
      <c r="IQ20" s="189" t="s">
        <v>7600</v>
      </c>
      <c r="IR20" s="189" t="s">
        <v>7616</v>
      </c>
      <c r="IS20" s="201">
        <v>43769</v>
      </c>
    </row>
    <row r="21" spans="1:253" x14ac:dyDescent="0.35">
      <c r="A21" t="s">
        <v>1252</v>
      </c>
      <c r="B21" t="s">
        <v>783</v>
      </c>
      <c r="C21" t="s">
        <v>814</v>
      </c>
      <c r="D21" t="s">
        <v>62</v>
      </c>
      <c r="E21" t="s">
        <v>61</v>
      </c>
      <c r="F21" t="s">
        <v>8845</v>
      </c>
      <c r="G21" s="184">
        <v>16213000</v>
      </c>
      <c r="H21" s="185" t="s">
        <v>7288</v>
      </c>
      <c r="I21" s="185" t="s">
        <v>731</v>
      </c>
      <c r="J21" s="185">
        <v>2</v>
      </c>
      <c r="K21" s="185" t="s">
        <v>7713</v>
      </c>
      <c r="L21" s="185" t="s">
        <v>2531</v>
      </c>
      <c r="M21" s="198">
        <v>43796</v>
      </c>
      <c r="N21" s="196" t="s">
        <v>8846</v>
      </c>
      <c r="O21" s="187">
        <v>19915</v>
      </c>
      <c r="P21" s="187" t="s">
        <v>2524</v>
      </c>
      <c r="Q21" s="187" t="s">
        <v>731</v>
      </c>
      <c r="R21" s="187">
        <v>2</v>
      </c>
      <c r="S21" s="187" t="s">
        <v>2534</v>
      </c>
      <c r="T21" s="187" t="s">
        <v>2533</v>
      </c>
      <c r="U21" s="199">
        <v>43511</v>
      </c>
      <c r="V21" s="196" t="s">
        <v>8847</v>
      </c>
      <c r="W21" s="185">
        <v>675000</v>
      </c>
      <c r="X21" s="185" t="s">
        <v>7720</v>
      </c>
      <c r="Y21" s="185" t="s">
        <v>731</v>
      </c>
      <c r="Z21" s="185">
        <v>2</v>
      </c>
      <c r="AA21" s="185" t="s">
        <v>7725</v>
      </c>
      <c r="AB21" s="185" t="s">
        <v>8282</v>
      </c>
      <c r="AC21" s="198">
        <v>43796</v>
      </c>
      <c r="AD21" s="196" t="s">
        <v>8848</v>
      </c>
      <c r="AE21" s="186">
        <v>675000</v>
      </c>
      <c r="AF21" s="186" t="s">
        <v>7720</v>
      </c>
      <c r="AG21" s="186" t="s">
        <v>731</v>
      </c>
      <c r="AH21" s="186">
        <v>2</v>
      </c>
      <c r="AI21" s="186" t="s">
        <v>7725</v>
      </c>
      <c r="AJ21" s="186" t="s">
        <v>8282</v>
      </c>
      <c r="AK21" s="200">
        <v>43796</v>
      </c>
      <c r="AL21" s="196" t="s">
        <v>8849</v>
      </c>
      <c r="AM21" s="185">
        <v>181000</v>
      </c>
      <c r="AN21" s="185" t="s">
        <v>7721</v>
      </c>
      <c r="AO21" s="185" t="s">
        <v>731</v>
      </c>
      <c r="AP21" s="185">
        <v>2</v>
      </c>
      <c r="AQ21" s="185" t="s">
        <v>4878</v>
      </c>
      <c r="AR21" s="185" t="s">
        <v>7723</v>
      </c>
      <c r="AS21" s="198">
        <v>43796</v>
      </c>
      <c r="AT21" s="189" t="s">
        <v>8850</v>
      </c>
      <c r="AU21" s="186" t="s">
        <v>446</v>
      </c>
      <c r="AV21" s="186">
        <v>0</v>
      </c>
      <c r="AW21" s="186" t="s">
        <v>731</v>
      </c>
      <c r="AX21" s="186">
        <v>2</v>
      </c>
      <c r="AY21" s="186" t="s">
        <v>889</v>
      </c>
      <c r="AZ21" s="186">
        <v>0</v>
      </c>
      <c r="BA21" s="200">
        <v>43511</v>
      </c>
      <c r="BB21" s="196" t="s">
        <v>8851</v>
      </c>
      <c r="BC21" s="185" t="s">
        <v>446</v>
      </c>
      <c r="BD21" s="185">
        <v>0</v>
      </c>
      <c r="BE21" s="185" t="s">
        <v>731</v>
      </c>
      <c r="BF21" s="185">
        <v>2</v>
      </c>
      <c r="BG21" s="185" t="s">
        <v>889</v>
      </c>
      <c r="BH21" s="185">
        <v>0</v>
      </c>
      <c r="BI21" s="198">
        <v>43511</v>
      </c>
      <c r="BJ21" s="189" t="s">
        <v>8852</v>
      </c>
      <c r="BK21" s="189">
        <v>110</v>
      </c>
      <c r="BL21" s="189" t="s">
        <v>1772</v>
      </c>
      <c r="BM21" s="189" t="s">
        <v>731</v>
      </c>
      <c r="BN21" s="189">
        <v>2</v>
      </c>
      <c r="BO21" s="189" t="s">
        <v>7715</v>
      </c>
      <c r="BP21" s="186" t="s">
        <v>1354</v>
      </c>
      <c r="BQ21" s="201">
        <v>43796</v>
      </c>
      <c r="BR21" s="196" t="s">
        <v>8853</v>
      </c>
      <c r="BS21" s="188" t="s">
        <v>446</v>
      </c>
      <c r="BT21" s="188">
        <v>0</v>
      </c>
      <c r="BU21" s="188" t="s">
        <v>731</v>
      </c>
      <c r="BV21" s="188">
        <v>2</v>
      </c>
      <c r="BW21" s="188" t="s">
        <v>889</v>
      </c>
      <c r="BX21" s="188">
        <v>0</v>
      </c>
      <c r="BY21" s="198">
        <v>43511</v>
      </c>
      <c r="BZ21" s="189" t="s">
        <v>8854</v>
      </c>
      <c r="CA21" s="189" t="s">
        <v>446</v>
      </c>
      <c r="CB21" s="189">
        <v>0</v>
      </c>
      <c r="CC21" s="189" t="s">
        <v>446</v>
      </c>
      <c r="CD21" s="189" t="s">
        <v>446</v>
      </c>
      <c r="CE21" s="189" t="s">
        <v>889</v>
      </c>
      <c r="CF21" s="189">
        <v>0</v>
      </c>
      <c r="CG21" s="201">
        <v>43511</v>
      </c>
      <c r="CH21" s="196" t="s">
        <v>8855</v>
      </c>
      <c r="CI21" s="189" t="e">
        <v>#N/A</v>
      </c>
      <c r="CJ21" s="189" t="e">
        <v>#N/A</v>
      </c>
      <c r="CK21" s="189" t="e">
        <v>#N/A</v>
      </c>
      <c r="CL21" s="189" t="e">
        <v>#N/A</v>
      </c>
      <c r="CM21" s="189" t="e">
        <v>#N/A</v>
      </c>
      <c r="CN21" s="189" t="e">
        <v>#N/A</v>
      </c>
      <c r="CO21" s="193" t="e">
        <v>#N/A</v>
      </c>
      <c r="CP21" s="189" t="s">
        <v>8856</v>
      </c>
      <c r="CQ21" s="188" t="s">
        <v>446</v>
      </c>
      <c r="CR21" s="188">
        <v>0</v>
      </c>
      <c r="CS21" s="188" t="s">
        <v>731</v>
      </c>
      <c r="CT21" s="188">
        <v>2</v>
      </c>
      <c r="CU21" s="188" t="s">
        <v>889</v>
      </c>
      <c r="CV21" s="188">
        <v>0</v>
      </c>
      <c r="CW21" s="198">
        <v>43511</v>
      </c>
      <c r="CX21" s="189" t="s">
        <v>8857</v>
      </c>
      <c r="CY21" s="186">
        <v>487000</v>
      </c>
      <c r="CZ21" s="186" t="s">
        <v>2527</v>
      </c>
      <c r="DA21" s="186" t="s">
        <v>731</v>
      </c>
      <c r="DB21" s="186">
        <v>2</v>
      </c>
      <c r="DC21" s="186" t="s">
        <v>2543</v>
      </c>
      <c r="DD21" s="186" t="s">
        <v>2540</v>
      </c>
      <c r="DE21" s="192">
        <v>43582</v>
      </c>
      <c r="DF21" s="196" t="s">
        <v>8858</v>
      </c>
      <c r="DG21" s="185">
        <v>0</v>
      </c>
      <c r="DH21" s="188" t="s">
        <v>2527</v>
      </c>
      <c r="DI21" s="188" t="s">
        <v>731</v>
      </c>
      <c r="DJ21" s="188">
        <v>2</v>
      </c>
      <c r="DK21" s="188" t="s">
        <v>4171</v>
      </c>
      <c r="DL21" s="188" t="s">
        <v>2540</v>
      </c>
      <c r="DM21" s="198">
        <v>43582</v>
      </c>
      <c r="DN21" s="189" t="s">
        <v>8859</v>
      </c>
      <c r="DO21" s="186">
        <v>189000</v>
      </c>
      <c r="DP21" s="189" t="s">
        <v>7712</v>
      </c>
      <c r="DQ21" s="189" t="s">
        <v>731</v>
      </c>
      <c r="DR21" s="189">
        <v>2</v>
      </c>
      <c r="DS21" s="189" t="s">
        <v>8283</v>
      </c>
      <c r="DT21" s="189" t="s">
        <v>8282</v>
      </c>
      <c r="DU21" s="201">
        <v>43796</v>
      </c>
      <c r="DV21" s="196" t="s">
        <v>8860</v>
      </c>
      <c r="DW21" s="185">
        <v>380000</v>
      </c>
      <c r="DX21" s="188" t="s">
        <v>2527</v>
      </c>
      <c r="DY21" s="188" t="s">
        <v>731</v>
      </c>
      <c r="DZ21" s="188">
        <v>2</v>
      </c>
      <c r="EA21" s="188" t="s">
        <v>2543</v>
      </c>
      <c r="EB21" s="188" t="s">
        <v>2540</v>
      </c>
      <c r="EC21" s="198">
        <v>43582</v>
      </c>
      <c r="ED21" s="189" t="s">
        <v>8861</v>
      </c>
      <c r="EE21" s="186">
        <v>107000</v>
      </c>
      <c r="EF21" s="189" t="s">
        <v>2527</v>
      </c>
      <c r="EG21" s="189" t="s">
        <v>731</v>
      </c>
      <c r="EH21" s="189">
        <v>2</v>
      </c>
      <c r="EI21" s="189" t="s">
        <v>2544</v>
      </c>
      <c r="EJ21" s="189" t="s">
        <v>2540</v>
      </c>
      <c r="EK21" s="201">
        <v>43582</v>
      </c>
      <c r="EL21" s="196" t="s">
        <v>8862</v>
      </c>
      <c r="EM21" s="185">
        <v>0</v>
      </c>
      <c r="EN21" s="188" t="s">
        <v>2527</v>
      </c>
      <c r="EO21" s="188" t="s">
        <v>731</v>
      </c>
      <c r="EP21" s="188">
        <v>2</v>
      </c>
      <c r="EQ21" s="188" t="s">
        <v>2542</v>
      </c>
      <c r="ER21" s="188" t="s">
        <v>2540</v>
      </c>
      <c r="ES21" s="198">
        <v>43582</v>
      </c>
      <c r="ET21" s="189" t="s">
        <v>8863</v>
      </c>
      <c r="EU21" s="189">
        <v>315</v>
      </c>
      <c r="EV21" s="189" t="s">
        <v>1772</v>
      </c>
      <c r="EW21" s="189" t="s">
        <v>731</v>
      </c>
      <c r="EX21" s="189">
        <v>2</v>
      </c>
      <c r="EY21" s="189" t="s">
        <v>7715</v>
      </c>
      <c r="EZ21" s="189" t="s">
        <v>1354</v>
      </c>
      <c r="FA21" s="201">
        <v>43796</v>
      </c>
      <c r="FB21" s="196" t="s">
        <v>8864</v>
      </c>
      <c r="FC21" s="188">
        <v>5</v>
      </c>
      <c r="FD21" s="188">
        <v>0</v>
      </c>
      <c r="FE21" s="188" t="s">
        <v>731</v>
      </c>
      <c r="FF21" s="188">
        <v>2</v>
      </c>
      <c r="FG21" s="188" t="s">
        <v>2546</v>
      </c>
      <c r="FH21" s="188">
        <v>0</v>
      </c>
      <c r="FI21" s="198">
        <v>43511</v>
      </c>
      <c r="FJ21" s="196" t="s">
        <v>8865</v>
      </c>
      <c r="FK21" s="189" t="s">
        <v>446</v>
      </c>
      <c r="FL21" s="189">
        <v>0</v>
      </c>
      <c r="FM21" s="189" t="s">
        <v>731</v>
      </c>
      <c r="FN21" s="189">
        <v>2</v>
      </c>
      <c r="FO21" s="189">
        <v>0</v>
      </c>
      <c r="FP21" s="186">
        <v>0</v>
      </c>
      <c r="FQ21" s="200">
        <v>43511</v>
      </c>
      <c r="FR21" s="196" t="s">
        <v>8866</v>
      </c>
      <c r="FS21" s="188" t="s">
        <v>446</v>
      </c>
      <c r="FT21" s="188">
        <v>0</v>
      </c>
      <c r="FU21" s="188" t="s">
        <v>731</v>
      </c>
      <c r="FV21" s="188">
        <v>2</v>
      </c>
      <c r="FW21" s="188">
        <v>0</v>
      </c>
      <c r="FX21" s="188">
        <v>0</v>
      </c>
      <c r="FY21" s="198">
        <v>43511</v>
      </c>
      <c r="FZ21" s="189" t="s">
        <v>8867</v>
      </c>
      <c r="GA21" s="189">
        <v>1</v>
      </c>
      <c r="GB21" s="189" t="s">
        <v>7229</v>
      </c>
      <c r="GC21" s="189" t="s">
        <v>732</v>
      </c>
      <c r="GD21" s="189">
        <v>1</v>
      </c>
      <c r="GE21" s="189" t="s">
        <v>7600</v>
      </c>
      <c r="GF21" s="189" t="s">
        <v>7616</v>
      </c>
      <c r="GG21" s="201">
        <v>43769</v>
      </c>
      <c r="GH21" s="196" t="s">
        <v>8868</v>
      </c>
      <c r="GI21" s="188">
        <v>2</v>
      </c>
      <c r="GJ21" s="188" t="s">
        <v>7229</v>
      </c>
      <c r="GK21" s="188" t="s">
        <v>732</v>
      </c>
      <c r="GL21" s="188">
        <v>1</v>
      </c>
      <c r="GM21" s="188" t="s">
        <v>7600</v>
      </c>
      <c r="GN21" s="188" t="s">
        <v>7616</v>
      </c>
      <c r="GO21" s="198">
        <v>43769</v>
      </c>
      <c r="GP21" s="189" t="s">
        <v>8869</v>
      </c>
      <c r="GQ21" s="189">
        <v>0</v>
      </c>
      <c r="GR21" s="189" t="s">
        <v>7229</v>
      </c>
      <c r="GS21" s="189" t="s">
        <v>732</v>
      </c>
      <c r="GT21" s="189">
        <v>1</v>
      </c>
      <c r="GU21" s="189" t="s">
        <v>7600</v>
      </c>
      <c r="GV21" s="189" t="s">
        <v>7616</v>
      </c>
      <c r="GW21" s="201">
        <v>43769</v>
      </c>
      <c r="GX21" s="196" t="s">
        <v>8870</v>
      </c>
      <c r="GY21" s="188">
        <v>0</v>
      </c>
      <c r="GZ21" s="188" t="s">
        <v>7229</v>
      </c>
      <c r="HA21" s="188" t="s">
        <v>732</v>
      </c>
      <c r="HB21" s="188">
        <v>1</v>
      </c>
      <c r="HC21" s="188" t="s">
        <v>7600</v>
      </c>
      <c r="HD21" s="188" t="s">
        <v>7616</v>
      </c>
      <c r="HE21" s="198">
        <v>43769</v>
      </c>
      <c r="HF21" s="189" t="s">
        <v>8871</v>
      </c>
      <c r="HG21" s="189">
        <v>0</v>
      </c>
      <c r="HH21" s="189" t="s">
        <v>7229</v>
      </c>
      <c r="HI21" s="189" t="s">
        <v>732</v>
      </c>
      <c r="HJ21" s="189">
        <v>1</v>
      </c>
      <c r="HK21" s="189" t="s">
        <v>7600</v>
      </c>
      <c r="HL21" s="189" t="s">
        <v>7616</v>
      </c>
      <c r="HM21" s="201">
        <v>43769</v>
      </c>
      <c r="HN21" s="196" t="s">
        <v>8872</v>
      </c>
      <c r="HO21" s="188">
        <v>2</v>
      </c>
      <c r="HP21" s="188" t="s">
        <v>7229</v>
      </c>
      <c r="HQ21" s="188" t="s">
        <v>732</v>
      </c>
      <c r="HR21" s="188">
        <v>1</v>
      </c>
      <c r="HS21" s="188" t="s">
        <v>7600</v>
      </c>
      <c r="HT21" s="188" t="s">
        <v>7616</v>
      </c>
      <c r="HU21" s="198">
        <v>43769</v>
      </c>
      <c r="HV21" s="189" t="s">
        <v>8873</v>
      </c>
      <c r="HW21" s="189">
        <v>3</v>
      </c>
      <c r="HX21" s="189" t="s">
        <v>7229</v>
      </c>
      <c r="HY21" s="189" t="s">
        <v>732</v>
      </c>
      <c r="HZ21" s="189">
        <v>1</v>
      </c>
      <c r="IA21" s="189" t="s">
        <v>7600</v>
      </c>
      <c r="IB21" s="189" t="s">
        <v>7616</v>
      </c>
      <c r="IC21" s="201">
        <v>43769</v>
      </c>
      <c r="ID21" s="196" t="s">
        <v>8874</v>
      </c>
      <c r="IE21" s="188">
        <v>2</v>
      </c>
      <c r="IF21" s="188" t="s">
        <v>7229</v>
      </c>
      <c r="IG21" s="188" t="s">
        <v>732</v>
      </c>
      <c r="IH21" s="188">
        <v>1</v>
      </c>
      <c r="II21" s="188" t="s">
        <v>7600</v>
      </c>
      <c r="IJ21" s="188" t="s">
        <v>7616</v>
      </c>
      <c r="IK21" s="198">
        <v>43769</v>
      </c>
      <c r="IL21" s="189" t="s">
        <v>8875</v>
      </c>
      <c r="IM21" s="189">
        <v>3</v>
      </c>
      <c r="IN21" s="189" t="s">
        <v>7229</v>
      </c>
      <c r="IO21" s="189" t="s">
        <v>732</v>
      </c>
      <c r="IP21" s="189">
        <v>1</v>
      </c>
      <c r="IQ21" s="189" t="s">
        <v>7600</v>
      </c>
      <c r="IR21" s="189" t="s">
        <v>7616</v>
      </c>
      <c r="IS21" s="201">
        <v>43769</v>
      </c>
    </row>
    <row r="22" spans="1:253" x14ac:dyDescent="0.35">
      <c r="A22" t="s">
        <v>1253</v>
      </c>
      <c r="B22" t="s">
        <v>4377</v>
      </c>
      <c r="C22" t="s">
        <v>815</v>
      </c>
      <c r="D22" t="s">
        <v>62</v>
      </c>
      <c r="E22" t="s">
        <v>61</v>
      </c>
      <c r="F22" t="s">
        <v>8876</v>
      </c>
      <c r="G22" s="184">
        <v>16213000</v>
      </c>
      <c r="H22" s="185" t="s">
        <v>7288</v>
      </c>
      <c r="I22" s="185" t="s">
        <v>731</v>
      </c>
      <c r="J22" s="185">
        <v>2</v>
      </c>
      <c r="K22" s="185" t="s">
        <v>7713</v>
      </c>
      <c r="L22" s="185" t="s">
        <v>2531</v>
      </c>
      <c r="M22" s="198">
        <v>43796</v>
      </c>
      <c r="N22" s="196" t="s">
        <v>8877</v>
      </c>
      <c r="O22" s="187">
        <v>155000</v>
      </c>
      <c r="P22" s="187" t="s">
        <v>2625</v>
      </c>
      <c r="Q22" s="187" t="s">
        <v>731</v>
      </c>
      <c r="R22" s="187">
        <v>2</v>
      </c>
      <c r="S22" s="187" t="s">
        <v>2628</v>
      </c>
      <c r="T22" s="187" t="s">
        <v>2627</v>
      </c>
      <c r="U22" s="199">
        <v>43511</v>
      </c>
      <c r="V22" s="196" t="s">
        <v>8878</v>
      </c>
      <c r="W22" s="185">
        <v>4297000</v>
      </c>
      <c r="X22" s="185" t="s">
        <v>2625</v>
      </c>
      <c r="Y22" s="185" t="s">
        <v>731</v>
      </c>
      <c r="Z22" s="185">
        <v>2</v>
      </c>
      <c r="AA22" s="185" t="s">
        <v>2629</v>
      </c>
      <c r="AB22" s="185" t="s">
        <v>2626</v>
      </c>
      <c r="AC22" s="198">
        <v>43511</v>
      </c>
      <c r="AD22" s="196" t="s">
        <v>8879</v>
      </c>
      <c r="AE22" s="186">
        <v>1120000</v>
      </c>
      <c r="AF22" s="186" t="s">
        <v>2527</v>
      </c>
      <c r="AG22" s="186" t="s">
        <v>731</v>
      </c>
      <c r="AH22" s="186">
        <v>2</v>
      </c>
      <c r="AI22" s="186" t="s">
        <v>2630</v>
      </c>
      <c r="AJ22" s="186" t="s">
        <v>2627</v>
      </c>
      <c r="AK22" s="200">
        <v>43511</v>
      </c>
      <c r="AL22" s="196" t="s">
        <v>8880</v>
      </c>
      <c r="AM22" s="185">
        <v>163000</v>
      </c>
      <c r="AN22" s="185" t="s">
        <v>5883</v>
      </c>
      <c r="AO22" s="185" t="s">
        <v>731</v>
      </c>
      <c r="AP22" s="185">
        <v>2</v>
      </c>
      <c r="AQ22" s="185" t="s">
        <v>7716</v>
      </c>
      <c r="AR22" s="185" t="s">
        <v>7290</v>
      </c>
      <c r="AS22" s="198">
        <v>43796</v>
      </c>
      <c r="AT22" s="189" t="s">
        <v>8881</v>
      </c>
      <c r="AU22" s="186" t="s">
        <v>888</v>
      </c>
      <c r="AV22" s="186">
        <v>0</v>
      </c>
      <c r="AW22" s="186" t="s">
        <v>731</v>
      </c>
      <c r="AX22" s="186">
        <v>2</v>
      </c>
      <c r="AY22" s="186" t="s">
        <v>1722</v>
      </c>
      <c r="AZ22" s="186" t="s">
        <v>2552</v>
      </c>
      <c r="BA22" s="200">
        <v>43511</v>
      </c>
      <c r="BB22" s="196" t="s">
        <v>8882</v>
      </c>
      <c r="BC22" s="185" t="s">
        <v>888</v>
      </c>
      <c r="BD22" s="185">
        <v>0</v>
      </c>
      <c r="BE22" s="185" t="s">
        <v>731</v>
      </c>
      <c r="BF22" s="185">
        <v>2</v>
      </c>
      <c r="BG22" s="185" t="s">
        <v>1722</v>
      </c>
      <c r="BH22" s="185" t="s">
        <v>2552</v>
      </c>
      <c r="BI22" s="198">
        <v>43511</v>
      </c>
      <c r="BJ22" s="189" t="s">
        <v>8883</v>
      </c>
      <c r="BK22" s="189" t="s">
        <v>888</v>
      </c>
      <c r="BL22" s="189">
        <v>0</v>
      </c>
      <c r="BM22" s="189" t="s">
        <v>731</v>
      </c>
      <c r="BN22" s="189">
        <v>2</v>
      </c>
      <c r="BO22" s="189" t="s">
        <v>1722</v>
      </c>
      <c r="BP22" s="186">
        <v>0</v>
      </c>
      <c r="BQ22" s="201">
        <v>43511</v>
      </c>
      <c r="BR22" s="196" t="s">
        <v>8884</v>
      </c>
      <c r="BS22" s="188" t="s">
        <v>888</v>
      </c>
      <c r="BT22" s="188">
        <v>0</v>
      </c>
      <c r="BU22" s="188" t="s">
        <v>731</v>
      </c>
      <c r="BV22" s="188">
        <v>2</v>
      </c>
      <c r="BW22" s="188" t="s">
        <v>1722</v>
      </c>
      <c r="BX22" s="188">
        <v>0</v>
      </c>
      <c r="BY22" s="198">
        <v>43511</v>
      </c>
      <c r="BZ22" s="189" t="s">
        <v>8885</v>
      </c>
      <c r="CA22" s="189">
        <v>0</v>
      </c>
      <c r="CB22" s="189" t="s">
        <v>446</v>
      </c>
      <c r="CC22" s="189" t="s">
        <v>731</v>
      </c>
      <c r="CD22" s="189">
        <v>2</v>
      </c>
      <c r="CE22" s="189" t="s">
        <v>2632</v>
      </c>
      <c r="CF22" s="189" t="s">
        <v>1354</v>
      </c>
      <c r="CG22" s="201">
        <v>43511</v>
      </c>
      <c r="CH22" s="196" t="s">
        <v>8886</v>
      </c>
      <c r="CI22" s="189" t="e">
        <v>#N/A</v>
      </c>
      <c r="CJ22" s="189" t="e">
        <v>#N/A</v>
      </c>
      <c r="CK22" s="189" t="e">
        <v>#N/A</v>
      </c>
      <c r="CL22" s="189" t="e">
        <v>#N/A</v>
      </c>
      <c r="CM22" s="189" t="e">
        <v>#N/A</v>
      </c>
      <c r="CN22" s="189" t="e">
        <v>#N/A</v>
      </c>
      <c r="CO22" s="193" t="e">
        <v>#N/A</v>
      </c>
      <c r="CP22" s="189" t="s">
        <v>8887</v>
      </c>
      <c r="CQ22" s="188" t="s">
        <v>888</v>
      </c>
      <c r="CR22" s="188">
        <v>0</v>
      </c>
      <c r="CS22" s="188" t="s">
        <v>731</v>
      </c>
      <c r="CT22" s="188">
        <v>2</v>
      </c>
      <c r="CU22" s="188" t="s">
        <v>1722</v>
      </c>
      <c r="CV22" s="188">
        <v>0</v>
      </c>
      <c r="CW22" s="198">
        <v>43511</v>
      </c>
      <c r="CX22" s="189" t="s">
        <v>8888</v>
      </c>
      <c r="CY22" s="186">
        <v>1120000</v>
      </c>
      <c r="CZ22" s="186" t="s">
        <v>2527</v>
      </c>
      <c r="DA22" s="186" t="s">
        <v>731</v>
      </c>
      <c r="DB22" s="186">
        <v>2</v>
      </c>
      <c r="DC22" s="186" t="s">
        <v>4175</v>
      </c>
      <c r="DD22" s="186" t="s">
        <v>2552</v>
      </c>
      <c r="DE22" s="192">
        <v>43579</v>
      </c>
      <c r="DF22" s="196" t="s">
        <v>8889</v>
      </c>
      <c r="DG22" s="185">
        <v>3177000</v>
      </c>
      <c r="DH22" s="188" t="s">
        <v>2527</v>
      </c>
      <c r="DI22" s="188" t="s">
        <v>731</v>
      </c>
      <c r="DJ22" s="188">
        <v>2</v>
      </c>
      <c r="DK22" s="188" t="s">
        <v>4174</v>
      </c>
      <c r="DL22" s="188">
        <v>0</v>
      </c>
      <c r="DM22" s="198">
        <v>43579</v>
      </c>
      <c r="DN22" s="189" t="s">
        <v>8890</v>
      </c>
      <c r="DO22" s="186">
        <v>0</v>
      </c>
      <c r="DP22" s="189" t="s">
        <v>2527</v>
      </c>
      <c r="DQ22" s="189" t="s">
        <v>731</v>
      </c>
      <c r="DR22" s="189">
        <v>2</v>
      </c>
      <c r="DS22" s="189" t="s">
        <v>4162</v>
      </c>
      <c r="DT22" s="189" t="s">
        <v>2552</v>
      </c>
      <c r="DU22" s="201">
        <v>43579</v>
      </c>
      <c r="DV22" s="196" t="s">
        <v>8891</v>
      </c>
      <c r="DW22" s="185">
        <v>1014000</v>
      </c>
      <c r="DX22" s="188" t="s">
        <v>2527</v>
      </c>
      <c r="DY22" s="188" t="s">
        <v>731</v>
      </c>
      <c r="DZ22" s="188">
        <v>2</v>
      </c>
      <c r="EA22" s="188" t="s">
        <v>4175</v>
      </c>
      <c r="EB22" s="188" t="s">
        <v>2552</v>
      </c>
      <c r="EC22" s="198">
        <v>43579</v>
      </c>
      <c r="ED22" s="189" t="s">
        <v>8892</v>
      </c>
      <c r="EE22" s="186">
        <v>106000</v>
      </c>
      <c r="EF22" s="189" t="s">
        <v>2527</v>
      </c>
      <c r="EG22" s="189" t="s">
        <v>731</v>
      </c>
      <c r="EH22" s="189">
        <v>2</v>
      </c>
      <c r="EI22" s="189" t="s">
        <v>2633</v>
      </c>
      <c r="EJ22" s="189" t="s">
        <v>2552</v>
      </c>
      <c r="EK22" s="201">
        <v>43579</v>
      </c>
      <c r="EL22" s="196" t="s">
        <v>8893</v>
      </c>
      <c r="EM22" s="185">
        <v>0</v>
      </c>
      <c r="EN22" s="188" t="s">
        <v>2527</v>
      </c>
      <c r="EO22" s="188" t="s">
        <v>731</v>
      </c>
      <c r="EP22" s="188">
        <v>2</v>
      </c>
      <c r="EQ22" s="188" t="s">
        <v>2634</v>
      </c>
      <c r="ER22" s="188" t="s">
        <v>2552</v>
      </c>
      <c r="ES22" s="198">
        <v>43579</v>
      </c>
      <c r="ET22" s="189" t="s">
        <v>8894</v>
      </c>
      <c r="EU22" s="189">
        <v>315</v>
      </c>
      <c r="EV22" s="189" t="s">
        <v>1772</v>
      </c>
      <c r="EW22" s="189" t="s">
        <v>731</v>
      </c>
      <c r="EX22" s="189">
        <v>2</v>
      </c>
      <c r="EY22" s="189" t="s">
        <v>7715</v>
      </c>
      <c r="EZ22" s="189" t="s">
        <v>1354</v>
      </c>
      <c r="FA22" s="201">
        <v>43796</v>
      </c>
      <c r="FB22" s="196" t="s">
        <v>8895</v>
      </c>
      <c r="FC22" s="188">
        <v>3</v>
      </c>
      <c r="FD22" s="188">
        <v>0</v>
      </c>
      <c r="FE22" s="188" t="s">
        <v>731</v>
      </c>
      <c r="FF22" s="188">
        <v>2</v>
      </c>
      <c r="FG22" s="188" t="s">
        <v>2635</v>
      </c>
      <c r="FH22" s="188" t="s">
        <v>2552</v>
      </c>
      <c r="FI22" s="198">
        <v>43511</v>
      </c>
      <c r="FJ22" s="196" t="s">
        <v>8896</v>
      </c>
      <c r="FK22" s="189" t="s">
        <v>888</v>
      </c>
      <c r="FL22" s="189">
        <v>0</v>
      </c>
      <c r="FM22" s="189" t="s">
        <v>731</v>
      </c>
      <c r="FN22" s="189">
        <v>2</v>
      </c>
      <c r="FO22" s="189" t="s">
        <v>1722</v>
      </c>
      <c r="FP22" s="186" t="s">
        <v>2552</v>
      </c>
      <c r="FQ22" s="200">
        <v>43511</v>
      </c>
      <c r="FR22" s="196" t="s">
        <v>8897</v>
      </c>
      <c r="FS22" s="188" t="s">
        <v>888</v>
      </c>
      <c r="FT22" s="188">
        <v>0</v>
      </c>
      <c r="FU22" s="188" t="s">
        <v>731</v>
      </c>
      <c r="FV22" s="188">
        <v>2</v>
      </c>
      <c r="FW22" s="188" t="s">
        <v>1722</v>
      </c>
      <c r="FX22" s="188">
        <v>0</v>
      </c>
      <c r="FY22" s="198">
        <v>43511</v>
      </c>
      <c r="FZ22" s="189" t="s">
        <v>8898</v>
      </c>
      <c r="GA22" s="189">
        <v>1</v>
      </c>
      <c r="GB22" s="189" t="s">
        <v>7229</v>
      </c>
      <c r="GC22" s="189" t="s">
        <v>732</v>
      </c>
      <c r="GD22" s="189">
        <v>1</v>
      </c>
      <c r="GE22" s="189" t="s">
        <v>7600</v>
      </c>
      <c r="GF22" s="189" t="s">
        <v>7616</v>
      </c>
      <c r="GG22" s="201">
        <v>43769</v>
      </c>
      <c r="GH22" s="196" t="s">
        <v>8899</v>
      </c>
      <c r="GI22" s="188">
        <v>0</v>
      </c>
      <c r="GJ22" s="188" t="s">
        <v>7229</v>
      </c>
      <c r="GK22" s="188" t="s">
        <v>732</v>
      </c>
      <c r="GL22" s="188">
        <v>1</v>
      </c>
      <c r="GM22" s="188" t="s">
        <v>7600</v>
      </c>
      <c r="GN22" s="188" t="s">
        <v>7616</v>
      </c>
      <c r="GO22" s="198">
        <v>43769</v>
      </c>
      <c r="GP22" s="189" t="s">
        <v>8900</v>
      </c>
      <c r="GQ22" s="189">
        <v>1</v>
      </c>
      <c r="GR22" s="189" t="s">
        <v>7229</v>
      </c>
      <c r="GS22" s="189" t="s">
        <v>732</v>
      </c>
      <c r="GT22" s="189">
        <v>1</v>
      </c>
      <c r="GU22" s="189" t="s">
        <v>7600</v>
      </c>
      <c r="GV22" s="189" t="s">
        <v>7616</v>
      </c>
      <c r="GW22" s="201">
        <v>43769</v>
      </c>
      <c r="GX22" s="196" t="s">
        <v>8901</v>
      </c>
      <c r="GY22" s="188">
        <v>0</v>
      </c>
      <c r="GZ22" s="188" t="s">
        <v>7229</v>
      </c>
      <c r="HA22" s="188" t="s">
        <v>732</v>
      </c>
      <c r="HB22" s="188">
        <v>1</v>
      </c>
      <c r="HC22" s="188" t="s">
        <v>7600</v>
      </c>
      <c r="HD22" s="188" t="s">
        <v>7616</v>
      </c>
      <c r="HE22" s="198">
        <v>43769</v>
      </c>
      <c r="HF22" s="189" t="s">
        <v>8902</v>
      </c>
      <c r="HG22" s="189">
        <v>0</v>
      </c>
      <c r="HH22" s="189" t="s">
        <v>7229</v>
      </c>
      <c r="HI22" s="189" t="s">
        <v>732</v>
      </c>
      <c r="HJ22" s="189">
        <v>1</v>
      </c>
      <c r="HK22" s="189" t="s">
        <v>7600</v>
      </c>
      <c r="HL22" s="189" t="s">
        <v>7616</v>
      </c>
      <c r="HM22" s="201">
        <v>43769</v>
      </c>
      <c r="HN22" s="196" t="s">
        <v>8903</v>
      </c>
      <c r="HO22" s="188">
        <v>0</v>
      </c>
      <c r="HP22" s="188" t="s">
        <v>7229</v>
      </c>
      <c r="HQ22" s="188" t="s">
        <v>732</v>
      </c>
      <c r="HR22" s="188">
        <v>1</v>
      </c>
      <c r="HS22" s="188" t="s">
        <v>7600</v>
      </c>
      <c r="HT22" s="188" t="s">
        <v>7616</v>
      </c>
      <c r="HU22" s="198">
        <v>43769</v>
      </c>
      <c r="HV22" s="189" t="s">
        <v>8904</v>
      </c>
      <c r="HW22" s="189">
        <v>2</v>
      </c>
      <c r="HX22" s="189" t="s">
        <v>7229</v>
      </c>
      <c r="HY22" s="189" t="s">
        <v>732</v>
      </c>
      <c r="HZ22" s="189">
        <v>1</v>
      </c>
      <c r="IA22" s="189" t="s">
        <v>7600</v>
      </c>
      <c r="IB22" s="189" t="s">
        <v>7616</v>
      </c>
      <c r="IC22" s="201">
        <v>43769</v>
      </c>
      <c r="ID22" s="196" t="s">
        <v>8905</v>
      </c>
      <c r="IE22" s="188">
        <v>2</v>
      </c>
      <c r="IF22" s="188" t="s">
        <v>7229</v>
      </c>
      <c r="IG22" s="188" t="s">
        <v>732</v>
      </c>
      <c r="IH22" s="188">
        <v>1</v>
      </c>
      <c r="II22" s="188" t="s">
        <v>7600</v>
      </c>
      <c r="IJ22" s="188" t="s">
        <v>7616</v>
      </c>
      <c r="IK22" s="198">
        <v>43769</v>
      </c>
      <c r="IL22" s="189" t="s">
        <v>8906</v>
      </c>
      <c r="IM22" s="189">
        <v>2</v>
      </c>
      <c r="IN22" s="189" t="s">
        <v>7229</v>
      </c>
      <c r="IO22" s="189" t="s">
        <v>732</v>
      </c>
      <c r="IP22" s="189">
        <v>1</v>
      </c>
      <c r="IQ22" s="189" t="s">
        <v>7600</v>
      </c>
      <c r="IR22" s="189" t="s">
        <v>7616</v>
      </c>
      <c r="IS22" s="201">
        <v>43769</v>
      </c>
    </row>
    <row r="23" spans="1:253" x14ac:dyDescent="0.35">
      <c r="A23" t="s">
        <v>1254</v>
      </c>
      <c r="B23" t="s">
        <v>4377</v>
      </c>
      <c r="C23" t="s">
        <v>8142</v>
      </c>
      <c r="D23" t="s">
        <v>62</v>
      </c>
      <c r="E23" t="s">
        <v>61</v>
      </c>
      <c r="F23" t="s">
        <v>8907</v>
      </c>
      <c r="G23" s="184">
        <v>16213000</v>
      </c>
      <c r="H23" s="185" t="s">
        <v>7288</v>
      </c>
      <c r="I23" s="185" t="s">
        <v>731</v>
      </c>
      <c r="J23" s="185">
        <v>2</v>
      </c>
      <c r="K23" s="185" t="s">
        <v>7713</v>
      </c>
      <c r="L23" s="185" t="s">
        <v>2531</v>
      </c>
      <c r="M23" s="198">
        <v>43796</v>
      </c>
      <c r="N23" s="196" t="s">
        <v>8908</v>
      </c>
      <c r="O23" s="187">
        <v>206000</v>
      </c>
      <c r="P23" s="187" t="s">
        <v>2636</v>
      </c>
      <c r="Q23" s="187" t="s">
        <v>731</v>
      </c>
      <c r="R23" s="187">
        <v>2</v>
      </c>
      <c r="S23" s="187" t="s">
        <v>2638</v>
      </c>
      <c r="T23" s="187" t="s">
        <v>2637</v>
      </c>
      <c r="U23" s="199">
        <v>43511</v>
      </c>
      <c r="V23" s="196" t="s">
        <v>8909</v>
      </c>
      <c r="W23" s="185">
        <v>2458000</v>
      </c>
      <c r="X23" s="185" t="s">
        <v>2636</v>
      </c>
      <c r="Y23" s="185" t="s">
        <v>731</v>
      </c>
      <c r="Z23" s="185">
        <v>2</v>
      </c>
      <c r="AA23" s="185" t="s">
        <v>2639</v>
      </c>
      <c r="AB23" s="185" t="s">
        <v>2637</v>
      </c>
      <c r="AC23" s="198">
        <v>43511</v>
      </c>
      <c r="AD23" s="196" t="s">
        <v>8910</v>
      </c>
      <c r="AE23" s="186">
        <v>943000</v>
      </c>
      <c r="AF23" s="186" t="s">
        <v>2527</v>
      </c>
      <c r="AG23" s="186" t="s">
        <v>731</v>
      </c>
      <c r="AH23" s="186">
        <v>2</v>
      </c>
      <c r="AI23" s="186" t="s">
        <v>2630</v>
      </c>
      <c r="AJ23" s="186" t="s">
        <v>2552</v>
      </c>
      <c r="AK23" s="200">
        <v>43511</v>
      </c>
      <c r="AL23" s="196" t="s">
        <v>8911</v>
      </c>
      <c r="AM23" s="185">
        <v>331000</v>
      </c>
      <c r="AN23" s="185" t="s">
        <v>7712</v>
      </c>
      <c r="AO23" s="185" t="s">
        <v>731</v>
      </c>
      <c r="AP23" s="185">
        <v>2</v>
      </c>
      <c r="AQ23" s="185" t="s">
        <v>7714</v>
      </c>
      <c r="AR23" s="185" t="s">
        <v>7290</v>
      </c>
      <c r="AS23" s="198">
        <v>43796</v>
      </c>
      <c r="AT23" s="189" t="s">
        <v>8912</v>
      </c>
      <c r="AU23" s="186" t="s">
        <v>888</v>
      </c>
      <c r="AV23" s="186">
        <v>0</v>
      </c>
      <c r="AW23" s="186" t="s">
        <v>731</v>
      </c>
      <c r="AX23" s="186">
        <v>2</v>
      </c>
      <c r="AY23" s="186" t="s">
        <v>1722</v>
      </c>
      <c r="AZ23" s="186">
        <v>0</v>
      </c>
      <c r="BA23" s="200">
        <v>43511</v>
      </c>
      <c r="BB23" s="196" t="s">
        <v>8913</v>
      </c>
      <c r="BC23" s="185" t="s">
        <v>888</v>
      </c>
      <c r="BD23" s="185">
        <v>0</v>
      </c>
      <c r="BE23" s="185" t="s">
        <v>731</v>
      </c>
      <c r="BF23" s="185">
        <v>2</v>
      </c>
      <c r="BG23" s="185" t="s">
        <v>1722</v>
      </c>
      <c r="BH23" s="185">
        <v>0</v>
      </c>
      <c r="BI23" s="198">
        <v>43511</v>
      </c>
      <c r="BJ23" s="189" t="s">
        <v>8914</v>
      </c>
      <c r="BK23" s="189" t="s">
        <v>888</v>
      </c>
      <c r="BL23" s="189">
        <v>0</v>
      </c>
      <c r="BM23" s="189" t="s">
        <v>731</v>
      </c>
      <c r="BN23" s="189">
        <v>2</v>
      </c>
      <c r="BO23" s="189" t="s">
        <v>1722</v>
      </c>
      <c r="BP23" s="186">
        <v>0</v>
      </c>
      <c r="BQ23" s="201">
        <v>43511</v>
      </c>
      <c r="BR23" s="196" t="s">
        <v>8915</v>
      </c>
      <c r="BS23" s="188" t="s">
        <v>888</v>
      </c>
      <c r="BT23" s="188">
        <v>0</v>
      </c>
      <c r="BU23" s="188" t="s">
        <v>731</v>
      </c>
      <c r="BV23" s="188">
        <v>2</v>
      </c>
      <c r="BW23" s="188" t="s">
        <v>1722</v>
      </c>
      <c r="BX23" s="188">
        <v>0</v>
      </c>
      <c r="BY23" s="198">
        <v>43511</v>
      </c>
      <c r="BZ23" s="189" t="s">
        <v>8916</v>
      </c>
      <c r="CA23" s="189">
        <v>0</v>
      </c>
      <c r="CB23" s="189" t="s">
        <v>446</v>
      </c>
      <c r="CC23" s="189" t="s">
        <v>731</v>
      </c>
      <c r="CD23" s="189">
        <v>2</v>
      </c>
      <c r="CE23" s="189" t="s">
        <v>2641</v>
      </c>
      <c r="CF23" s="189" t="s">
        <v>446</v>
      </c>
      <c r="CG23" s="201">
        <v>43511</v>
      </c>
      <c r="CH23" s="196" t="s">
        <v>8917</v>
      </c>
      <c r="CI23" s="189" t="e">
        <v>#N/A</v>
      </c>
      <c r="CJ23" s="189" t="e">
        <v>#N/A</v>
      </c>
      <c r="CK23" s="189" t="e">
        <v>#N/A</v>
      </c>
      <c r="CL23" s="189" t="e">
        <v>#N/A</v>
      </c>
      <c r="CM23" s="189" t="e">
        <v>#N/A</v>
      </c>
      <c r="CN23" s="189" t="e">
        <v>#N/A</v>
      </c>
      <c r="CO23" s="193" t="e">
        <v>#N/A</v>
      </c>
      <c r="CP23" s="189" t="s">
        <v>8918</v>
      </c>
      <c r="CQ23" s="188" t="s">
        <v>888</v>
      </c>
      <c r="CR23" s="188">
        <v>0</v>
      </c>
      <c r="CS23" s="188" t="s">
        <v>731</v>
      </c>
      <c r="CT23" s="188">
        <v>2</v>
      </c>
      <c r="CU23" s="188" t="s">
        <v>1722</v>
      </c>
      <c r="CV23" s="188">
        <v>0</v>
      </c>
      <c r="CW23" s="198">
        <v>43511</v>
      </c>
      <c r="CX23" s="189" t="s">
        <v>8919</v>
      </c>
      <c r="CY23" s="186">
        <v>943000</v>
      </c>
      <c r="CZ23" s="186" t="s">
        <v>2527</v>
      </c>
      <c r="DA23" s="186" t="s">
        <v>731</v>
      </c>
      <c r="DB23" s="186">
        <v>2</v>
      </c>
      <c r="DC23" s="186" t="s">
        <v>2642</v>
      </c>
      <c r="DD23" s="186" t="s">
        <v>2552</v>
      </c>
      <c r="DE23" s="192">
        <v>43582</v>
      </c>
      <c r="DF23" s="196" t="s">
        <v>8920</v>
      </c>
      <c r="DG23" s="185">
        <v>1515000</v>
      </c>
      <c r="DH23" s="188" t="s">
        <v>2527</v>
      </c>
      <c r="DI23" s="188" t="s">
        <v>731</v>
      </c>
      <c r="DJ23" s="188">
        <v>2</v>
      </c>
      <c r="DK23" s="188" t="s">
        <v>2555</v>
      </c>
      <c r="DL23" s="188" t="s">
        <v>2552</v>
      </c>
      <c r="DM23" s="198">
        <v>43582</v>
      </c>
      <c r="DN23" s="189" t="s">
        <v>8921</v>
      </c>
      <c r="DO23" s="186">
        <v>0</v>
      </c>
      <c r="DP23" s="189" t="s">
        <v>2527</v>
      </c>
      <c r="DQ23" s="189" t="s">
        <v>731</v>
      </c>
      <c r="DR23" s="189">
        <v>2</v>
      </c>
      <c r="DS23" s="189" t="s">
        <v>4162</v>
      </c>
      <c r="DT23" s="189" t="s">
        <v>2552</v>
      </c>
      <c r="DU23" s="201">
        <v>43582</v>
      </c>
      <c r="DV23" s="196" t="s">
        <v>8922</v>
      </c>
      <c r="DW23" s="185">
        <v>471000</v>
      </c>
      <c r="DX23" s="188" t="s">
        <v>2527</v>
      </c>
      <c r="DY23" s="188" t="s">
        <v>731</v>
      </c>
      <c r="DZ23" s="188">
        <v>2</v>
      </c>
      <c r="EA23" s="188" t="s">
        <v>2642</v>
      </c>
      <c r="EB23" s="188" t="s">
        <v>2552</v>
      </c>
      <c r="EC23" s="198">
        <v>43582</v>
      </c>
      <c r="ED23" s="189" t="s">
        <v>8923</v>
      </c>
      <c r="EE23" s="186">
        <v>472000</v>
      </c>
      <c r="EF23" s="189" t="s">
        <v>2527</v>
      </c>
      <c r="EG23" s="189" t="s">
        <v>731</v>
      </c>
      <c r="EH23" s="189">
        <v>2</v>
      </c>
      <c r="EI23" s="189" t="s">
        <v>4177</v>
      </c>
      <c r="EJ23" s="189" t="s">
        <v>2552</v>
      </c>
      <c r="EK23" s="201">
        <v>43582</v>
      </c>
      <c r="EL23" s="196" t="s">
        <v>8924</v>
      </c>
      <c r="EM23" s="185">
        <v>0</v>
      </c>
      <c r="EN23" s="188" t="s">
        <v>2527</v>
      </c>
      <c r="EO23" s="188" t="s">
        <v>731</v>
      </c>
      <c r="EP23" s="188">
        <v>2</v>
      </c>
      <c r="EQ23" s="188" t="s">
        <v>2634</v>
      </c>
      <c r="ER23" s="188" t="s">
        <v>2552</v>
      </c>
      <c r="ES23" s="198">
        <v>43582</v>
      </c>
      <c r="ET23" s="189" t="s">
        <v>8925</v>
      </c>
      <c r="EU23" s="189">
        <v>315</v>
      </c>
      <c r="EV23" s="189" t="s">
        <v>1772</v>
      </c>
      <c r="EW23" s="189" t="s">
        <v>731</v>
      </c>
      <c r="EX23" s="189">
        <v>2</v>
      </c>
      <c r="EY23" s="189" t="s">
        <v>7715</v>
      </c>
      <c r="EZ23" s="189" t="s">
        <v>1354</v>
      </c>
      <c r="FA23" s="201">
        <v>43796</v>
      </c>
      <c r="FB23" s="196" t="s">
        <v>8926</v>
      </c>
      <c r="FC23" s="188">
        <v>2</v>
      </c>
      <c r="FD23" s="188">
        <v>0</v>
      </c>
      <c r="FE23" s="188" t="s">
        <v>731</v>
      </c>
      <c r="FF23" s="188">
        <v>2</v>
      </c>
      <c r="FG23" s="188" t="s">
        <v>2643</v>
      </c>
      <c r="FH23" s="188">
        <v>0</v>
      </c>
      <c r="FI23" s="198">
        <v>43511</v>
      </c>
      <c r="FJ23" s="196" t="s">
        <v>8927</v>
      </c>
      <c r="FK23" s="189" t="s">
        <v>888</v>
      </c>
      <c r="FL23" s="189">
        <v>0</v>
      </c>
      <c r="FM23" s="189" t="s">
        <v>731</v>
      </c>
      <c r="FN23" s="189">
        <v>2</v>
      </c>
      <c r="FO23" s="189" t="s">
        <v>1722</v>
      </c>
      <c r="FP23" s="186">
        <v>0</v>
      </c>
      <c r="FQ23" s="200">
        <v>43511</v>
      </c>
      <c r="FR23" s="196" t="s">
        <v>8928</v>
      </c>
      <c r="FS23" s="188" t="s">
        <v>888</v>
      </c>
      <c r="FT23" s="188">
        <v>0</v>
      </c>
      <c r="FU23" s="188" t="s">
        <v>731</v>
      </c>
      <c r="FV23" s="188">
        <v>2</v>
      </c>
      <c r="FW23" s="188" t="s">
        <v>1722</v>
      </c>
      <c r="FX23" s="188">
        <v>0</v>
      </c>
      <c r="FY23" s="198">
        <v>43511</v>
      </c>
      <c r="FZ23" s="189" t="s">
        <v>8929</v>
      </c>
      <c r="GA23" s="189">
        <v>1</v>
      </c>
      <c r="GB23" s="189" t="s">
        <v>7229</v>
      </c>
      <c r="GC23" s="189" t="s">
        <v>732</v>
      </c>
      <c r="GD23" s="189">
        <v>1</v>
      </c>
      <c r="GE23" s="189" t="s">
        <v>7600</v>
      </c>
      <c r="GF23" s="189" t="s">
        <v>7616</v>
      </c>
      <c r="GG23" s="201">
        <v>43769</v>
      </c>
      <c r="GH23" s="196" t="s">
        <v>8930</v>
      </c>
      <c r="GI23" s="188">
        <v>1</v>
      </c>
      <c r="GJ23" s="188" t="s">
        <v>7229</v>
      </c>
      <c r="GK23" s="188" t="s">
        <v>732</v>
      </c>
      <c r="GL23" s="188">
        <v>1</v>
      </c>
      <c r="GM23" s="188" t="s">
        <v>7600</v>
      </c>
      <c r="GN23" s="188" t="s">
        <v>7616</v>
      </c>
      <c r="GO23" s="198">
        <v>43769</v>
      </c>
      <c r="GP23" s="189" t="s">
        <v>8931</v>
      </c>
      <c r="GQ23" s="189">
        <v>1</v>
      </c>
      <c r="GR23" s="189" t="s">
        <v>7229</v>
      </c>
      <c r="GS23" s="189" t="s">
        <v>732</v>
      </c>
      <c r="GT23" s="189">
        <v>1</v>
      </c>
      <c r="GU23" s="189" t="s">
        <v>7600</v>
      </c>
      <c r="GV23" s="189" t="s">
        <v>7616</v>
      </c>
      <c r="GW23" s="201">
        <v>43769</v>
      </c>
      <c r="GX23" s="196" t="s">
        <v>8932</v>
      </c>
      <c r="GY23" s="188">
        <v>0</v>
      </c>
      <c r="GZ23" s="188" t="s">
        <v>7229</v>
      </c>
      <c r="HA23" s="188" t="s">
        <v>732</v>
      </c>
      <c r="HB23" s="188">
        <v>1</v>
      </c>
      <c r="HC23" s="188" t="s">
        <v>7600</v>
      </c>
      <c r="HD23" s="188" t="s">
        <v>7616</v>
      </c>
      <c r="HE23" s="198">
        <v>43769</v>
      </c>
      <c r="HF23" s="189" t="s">
        <v>8933</v>
      </c>
      <c r="HG23" s="189">
        <v>0</v>
      </c>
      <c r="HH23" s="189" t="s">
        <v>7229</v>
      </c>
      <c r="HI23" s="189" t="s">
        <v>732</v>
      </c>
      <c r="HJ23" s="189">
        <v>1</v>
      </c>
      <c r="HK23" s="189" t="s">
        <v>7600</v>
      </c>
      <c r="HL23" s="189" t="s">
        <v>7616</v>
      </c>
      <c r="HM23" s="201">
        <v>43769</v>
      </c>
      <c r="HN23" s="196" t="s">
        <v>8934</v>
      </c>
      <c r="HO23" s="188">
        <v>0</v>
      </c>
      <c r="HP23" s="188" t="s">
        <v>7229</v>
      </c>
      <c r="HQ23" s="188" t="s">
        <v>732</v>
      </c>
      <c r="HR23" s="188">
        <v>1</v>
      </c>
      <c r="HS23" s="188" t="s">
        <v>7600</v>
      </c>
      <c r="HT23" s="188" t="s">
        <v>7616</v>
      </c>
      <c r="HU23" s="198">
        <v>43769</v>
      </c>
      <c r="HV23" s="189" t="s">
        <v>8935</v>
      </c>
      <c r="HW23" s="189">
        <v>3</v>
      </c>
      <c r="HX23" s="189" t="s">
        <v>7229</v>
      </c>
      <c r="HY23" s="189" t="s">
        <v>732</v>
      </c>
      <c r="HZ23" s="189">
        <v>1</v>
      </c>
      <c r="IA23" s="189" t="s">
        <v>7600</v>
      </c>
      <c r="IB23" s="189" t="s">
        <v>7616</v>
      </c>
      <c r="IC23" s="201">
        <v>43769</v>
      </c>
      <c r="ID23" s="196" t="s">
        <v>8936</v>
      </c>
      <c r="IE23" s="188">
        <v>2</v>
      </c>
      <c r="IF23" s="188" t="s">
        <v>7229</v>
      </c>
      <c r="IG23" s="188" t="s">
        <v>732</v>
      </c>
      <c r="IH23" s="188">
        <v>1</v>
      </c>
      <c r="II23" s="188" t="s">
        <v>7600</v>
      </c>
      <c r="IJ23" s="188" t="s">
        <v>7616</v>
      </c>
      <c r="IK23" s="198">
        <v>43769</v>
      </c>
      <c r="IL23" s="189" t="s">
        <v>8937</v>
      </c>
      <c r="IM23" s="189">
        <v>2</v>
      </c>
      <c r="IN23" s="189" t="s">
        <v>7229</v>
      </c>
      <c r="IO23" s="189" t="s">
        <v>732</v>
      </c>
      <c r="IP23" s="189">
        <v>1</v>
      </c>
      <c r="IQ23" s="189" t="s">
        <v>7600</v>
      </c>
      <c r="IR23" s="189" t="s">
        <v>7616</v>
      </c>
      <c r="IS23" s="201">
        <v>43769</v>
      </c>
    </row>
    <row r="24" spans="1:253" x14ac:dyDescent="0.35">
      <c r="A24" t="s">
        <v>3394</v>
      </c>
      <c r="B24" t="s">
        <v>783</v>
      </c>
      <c r="C24" t="s">
        <v>1274</v>
      </c>
      <c r="D24" t="s">
        <v>62</v>
      </c>
      <c r="E24" t="s">
        <v>61</v>
      </c>
      <c r="F24" t="s">
        <v>8938</v>
      </c>
      <c r="G24" s="184">
        <v>16213000</v>
      </c>
      <c r="H24" s="185" t="s">
        <v>7288</v>
      </c>
      <c r="I24" s="185" t="s">
        <v>731</v>
      </c>
      <c r="J24" s="185">
        <v>2</v>
      </c>
      <c r="K24" s="185" t="s">
        <v>7713</v>
      </c>
      <c r="L24" s="185" t="s">
        <v>2531</v>
      </c>
      <c r="M24" s="198">
        <v>43796</v>
      </c>
      <c r="N24" s="196" t="s">
        <v>8939</v>
      </c>
      <c r="O24" s="187">
        <v>220000</v>
      </c>
      <c r="P24" s="187">
        <v>0</v>
      </c>
      <c r="Q24" s="187" t="s">
        <v>731</v>
      </c>
      <c r="R24" s="187">
        <v>2</v>
      </c>
      <c r="S24" s="187" t="s">
        <v>2559</v>
      </c>
      <c r="T24" s="187">
        <v>0</v>
      </c>
      <c r="U24" s="199">
        <v>43511</v>
      </c>
      <c r="V24" s="196" t="s">
        <v>8940</v>
      </c>
      <c r="W24" s="185">
        <v>37000</v>
      </c>
      <c r="X24" s="185">
        <v>0</v>
      </c>
      <c r="Y24" s="185" t="s">
        <v>731</v>
      </c>
      <c r="Z24" s="185">
        <v>2</v>
      </c>
      <c r="AA24" s="185" t="s">
        <v>2560</v>
      </c>
      <c r="AB24" s="185">
        <v>0</v>
      </c>
      <c r="AC24" s="198">
        <v>43511</v>
      </c>
      <c r="AD24" s="196" t="s">
        <v>8941</v>
      </c>
      <c r="AE24" s="186">
        <v>37000</v>
      </c>
      <c r="AF24" s="186">
        <v>0</v>
      </c>
      <c r="AG24" s="186" t="s">
        <v>731</v>
      </c>
      <c r="AH24" s="186">
        <v>2</v>
      </c>
      <c r="AI24" s="186" t="s">
        <v>2561</v>
      </c>
      <c r="AJ24" s="186">
        <v>0</v>
      </c>
      <c r="AK24" s="200">
        <v>43511</v>
      </c>
      <c r="AL24" s="196" t="s">
        <v>8942</v>
      </c>
      <c r="AM24" s="185" t="s">
        <v>446</v>
      </c>
      <c r="AN24" s="185">
        <v>0</v>
      </c>
      <c r="AO24" s="185" t="s">
        <v>731</v>
      </c>
      <c r="AP24" s="185">
        <v>2</v>
      </c>
      <c r="AQ24" s="185" t="s">
        <v>1722</v>
      </c>
      <c r="AR24" s="185">
        <v>0</v>
      </c>
      <c r="AS24" s="198">
        <v>43511</v>
      </c>
      <c r="AT24" s="189" t="s">
        <v>8943</v>
      </c>
      <c r="AU24" s="186" t="s">
        <v>446</v>
      </c>
      <c r="AV24" s="186">
        <v>0</v>
      </c>
      <c r="AW24" s="186" t="s">
        <v>731</v>
      </c>
      <c r="AX24" s="186">
        <v>2</v>
      </c>
      <c r="AY24" s="186" t="s">
        <v>1722</v>
      </c>
      <c r="AZ24" s="186">
        <v>0</v>
      </c>
      <c r="BA24" s="200">
        <v>43511</v>
      </c>
      <c r="BB24" s="196" t="s">
        <v>8944</v>
      </c>
      <c r="BC24" s="185" t="s">
        <v>446</v>
      </c>
      <c r="BD24" s="185">
        <v>0</v>
      </c>
      <c r="BE24" s="185" t="s">
        <v>731</v>
      </c>
      <c r="BF24" s="185">
        <v>2</v>
      </c>
      <c r="BG24" s="185" t="s">
        <v>1722</v>
      </c>
      <c r="BH24" s="185">
        <v>0</v>
      </c>
      <c r="BI24" s="198">
        <v>43511</v>
      </c>
      <c r="BJ24" s="189" t="s">
        <v>8945</v>
      </c>
      <c r="BK24" s="189">
        <v>14</v>
      </c>
      <c r="BL24" s="189" t="s">
        <v>1772</v>
      </c>
      <c r="BM24" s="189" t="s">
        <v>730</v>
      </c>
      <c r="BN24" s="189">
        <v>3</v>
      </c>
      <c r="BO24" s="189" t="s">
        <v>7717</v>
      </c>
      <c r="BP24" s="186" t="s">
        <v>1354</v>
      </c>
      <c r="BQ24" s="201">
        <v>43796</v>
      </c>
      <c r="BR24" s="196" t="s">
        <v>8946</v>
      </c>
      <c r="BS24" s="188" t="s">
        <v>446</v>
      </c>
      <c r="BT24" s="188">
        <v>0</v>
      </c>
      <c r="BU24" s="188" t="s">
        <v>731</v>
      </c>
      <c r="BV24" s="188">
        <v>2</v>
      </c>
      <c r="BW24" s="188" t="s">
        <v>1722</v>
      </c>
      <c r="BX24" s="188">
        <v>0</v>
      </c>
      <c r="BY24" s="198">
        <v>43511</v>
      </c>
      <c r="BZ24" s="189" t="s">
        <v>8947</v>
      </c>
      <c r="CA24" s="189" t="s">
        <v>446</v>
      </c>
      <c r="CB24" s="189">
        <v>0</v>
      </c>
      <c r="CC24" s="189" t="s">
        <v>446</v>
      </c>
      <c r="CD24" s="189" t="s">
        <v>446</v>
      </c>
      <c r="CE24" s="189" t="s">
        <v>1722</v>
      </c>
      <c r="CF24" s="189">
        <v>0</v>
      </c>
      <c r="CG24" s="201">
        <v>43511</v>
      </c>
      <c r="CH24" s="196" t="s">
        <v>8948</v>
      </c>
      <c r="CI24" s="189" t="e">
        <v>#N/A</v>
      </c>
      <c r="CJ24" s="189" t="e">
        <v>#N/A</v>
      </c>
      <c r="CK24" s="189" t="e">
        <v>#N/A</v>
      </c>
      <c r="CL24" s="189" t="e">
        <v>#N/A</v>
      </c>
      <c r="CM24" s="189" t="e">
        <v>#N/A</v>
      </c>
      <c r="CN24" s="189" t="e">
        <v>#N/A</v>
      </c>
      <c r="CO24" s="193" t="e">
        <v>#N/A</v>
      </c>
      <c r="CP24" s="189" t="s">
        <v>8949</v>
      </c>
      <c r="CQ24" s="188" t="s">
        <v>446</v>
      </c>
      <c r="CR24" s="188">
        <v>0</v>
      </c>
      <c r="CS24" s="188" t="s">
        <v>731</v>
      </c>
      <c r="CT24" s="188">
        <v>2</v>
      </c>
      <c r="CU24" s="188" t="s">
        <v>1722</v>
      </c>
      <c r="CV24" s="188">
        <v>0</v>
      </c>
      <c r="CW24" s="198">
        <v>43511</v>
      </c>
      <c r="CX24" s="189" t="s">
        <v>8950</v>
      </c>
      <c r="CY24" s="186" t="s">
        <v>446</v>
      </c>
      <c r="CZ24" s="186">
        <v>0</v>
      </c>
      <c r="DA24" s="186" t="s">
        <v>731</v>
      </c>
      <c r="DB24" s="186">
        <v>2</v>
      </c>
      <c r="DC24" s="186" t="s">
        <v>1722</v>
      </c>
      <c r="DD24" s="186">
        <v>0</v>
      </c>
      <c r="DE24" s="192">
        <v>43511</v>
      </c>
      <c r="DF24" s="196" t="s">
        <v>8951</v>
      </c>
      <c r="DG24" s="185" t="s">
        <v>446</v>
      </c>
      <c r="DH24" s="188">
        <v>0</v>
      </c>
      <c r="DI24" s="188" t="s">
        <v>731</v>
      </c>
      <c r="DJ24" s="188">
        <v>2</v>
      </c>
      <c r="DK24" s="188" t="s">
        <v>1722</v>
      </c>
      <c r="DL24" s="188">
        <v>0</v>
      </c>
      <c r="DM24" s="198">
        <v>43511</v>
      </c>
      <c r="DN24" s="189" t="s">
        <v>8952</v>
      </c>
      <c r="DO24" s="186" t="s">
        <v>446</v>
      </c>
      <c r="DP24" s="189">
        <v>0</v>
      </c>
      <c r="DQ24" s="189" t="s">
        <v>731</v>
      </c>
      <c r="DR24" s="189">
        <v>2</v>
      </c>
      <c r="DS24" s="189" t="s">
        <v>1722</v>
      </c>
      <c r="DT24" s="189">
        <v>0</v>
      </c>
      <c r="DU24" s="201">
        <v>43511</v>
      </c>
      <c r="DV24" s="196" t="s">
        <v>8953</v>
      </c>
      <c r="DW24" s="185" t="s">
        <v>446</v>
      </c>
      <c r="DX24" s="188">
        <v>0</v>
      </c>
      <c r="DY24" s="188" t="s">
        <v>731</v>
      </c>
      <c r="DZ24" s="188">
        <v>2</v>
      </c>
      <c r="EA24" s="188" t="s">
        <v>1722</v>
      </c>
      <c r="EB24" s="188">
        <v>0</v>
      </c>
      <c r="EC24" s="198">
        <v>43511</v>
      </c>
      <c r="ED24" s="189" t="s">
        <v>8954</v>
      </c>
      <c r="EE24" s="186" t="s">
        <v>446</v>
      </c>
      <c r="EF24" s="189">
        <v>0</v>
      </c>
      <c r="EG24" s="189" t="s">
        <v>731</v>
      </c>
      <c r="EH24" s="189">
        <v>2</v>
      </c>
      <c r="EI24" s="189" t="s">
        <v>1722</v>
      </c>
      <c r="EJ24" s="189">
        <v>0</v>
      </c>
      <c r="EK24" s="201">
        <v>43511</v>
      </c>
      <c r="EL24" s="196" t="s">
        <v>8955</v>
      </c>
      <c r="EM24" s="185" t="s">
        <v>446</v>
      </c>
      <c r="EN24" s="188">
        <v>0</v>
      </c>
      <c r="EO24" s="188" t="s">
        <v>731</v>
      </c>
      <c r="EP24" s="188">
        <v>2</v>
      </c>
      <c r="EQ24" s="188" t="s">
        <v>1722</v>
      </c>
      <c r="ER24" s="188">
        <v>0</v>
      </c>
      <c r="ES24" s="198">
        <v>43511</v>
      </c>
      <c r="ET24" s="189" t="s">
        <v>8956</v>
      </c>
      <c r="EU24" s="189">
        <v>315</v>
      </c>
      <c r="EV24" s="189" t="s">
        <v>1772</v>
      </c>
      <c r="EW24" s="189" t="s">
        <v>731</v>
      </c>
      <c r="EX24" s="189">
        <v>2</v>
      </c>
      <c r="EY24" s="189" t="s">
        <v>7715</v>
      </c>
      <c r="EZ24" s="189" t="s">
        <v>1354</v>
      </c>
      <c r="FA24" s="201">
        <v>43796</v>
      </c>
      <c r="FB24" s="196" t="s">
        <v>8957</v>
      </c>
      <c r="FC24" s="188">
        <v>3</v>
      </c>
      <c r="FD24" s="188" t="s">
        <v>446</v>
      </c>
      <c r="FE24" s="188" t="s">
        <v>732</v>
      </c>
      <c r="FF24" s="188">
        <v>1</v>
      </c>
      <c r="FG24" s="188" t="s">
        <v>7313</v>
      </c>
      <c r="FH24" s="188" t="s">
        <v>446</v>
      </c>
      <c r="FI24" s="198">
        <v>43769</v>
      </c>
      <c r="FJ24" s="196" t="s">
        <v>8958</v>
      </c>
      <c r="FK24" s="189" t="s">
        <v>446</v>
      </c>
      <c r="FL24" s="189">
        <v>0</v>
      </c>
      <c r="FM24" s="189" t="s">
        <v>731</v>
      </c>
      <c r="FN24" s="189">
        <v>2</v>
      </c>
      <c r="FO24" s="189" t="s">
        <v>1722</v>
      </c>
      <c r="FP24" s="186">
        <v>0</v>
      </c>
      <c r="FQ24" s="200">
        <v>43511</v>
      </c>
      <c r="FR24" s="196" t="s">
        <v>8959</v>
      </c>
      <c r="FS24" s="188" t="s">
        <v>446</v>
      </c>
      <c r="FT24" s="188">
        <v>0</v>
      </c>
      <c r="FU24" s="188" t="s">
        <v>731</v>
      </c>
      <c r="FV24" s="188">
        <v>2</v>
      </c>
      <c r="FW24" s="188" t="s">
        <v>1722</v>
      </c>
      <c r="FX24" s="188">
        <v>0</v>
      </c>
      <c r="FY24" s="198">
        <v>43511</v>
      </c>
      <c r="FZ24" s="189" t="s">
        <v>8960</v>
      </c>
      <c r="GA24" s="189">
        <v>1</v>
      </c>
      <c r="GB24" s="189" t="s">
        <v>7229</v>
      </c>
      <c r="GC24" s="189" t="s">
        <v>732</v>
      </c>
      <c r="GD24" s="189">
        <v>1</v>
      </c>
      <c r="GE24" s="189" t="s">
        <v>7600</v>
      </c>
      <c r="GF24" s="189" t="s">
        <v>7616</v>
      </c>
      <c r="GG24" s="201">
        <v>43769</v>
      </c>
      <c r="GH24" s="196" t="s">
        <v>8961</v>
      </c>
      <c r="GI24" s="188">
        <v>2</v>
      </c>
      <c r="GJ24" s="188" t="s">
        <v>7229</v>
      </c>
      <c r="GK24" s="188" t="s">
        <v>732</v>
      </c>
      <c r="GL24" s="188">
        <v>1</v>
      </c>
      <c r="GM24" s="188" t="s">
        <v>7600</v>
      </c>
      <c r="GN24" s="188" t="s">
        <v>7616</v>
      </c>
      <c r="GO24" s="198">
        <v>43769</v>
      </c>
      <c r="GP24" s="189" t="s">
        <v>8962</v>
      </c>
      <c r="GQ24" s="189">
        <v>1</v>
      </c>
      <c r="GR24" s="189" t="s">
        <v>7229</v>
      </c>
      <c r="GS24" s="189" t="s">
        <v>732</v>
      </c>
      <c r="GT24" s="189">
        <v>1</v>
      </c>
      <c r="GU24" s="189" t="s">
        <v>7600</v>
      </c>
      <c r="GV24" s="189" t="s">
        <v>7616</v>
      </c>
      <c r="GW24" s="201">
        <v>43769</v>
      </c>
      <c r="GX24" s="196" t="s">
        <v>8963</v>
      </c>
      <c r="GY24" s="188">
        <v>0</v>
      </c>
      <c r="GZ24" s="188" t="s">
        <v>7229</v>
      </c>
      <c r="HA24" s="188" t="s">
        <v>732</v>
      </c>
      <c r="HB24" s="188">
        <v>1</v>
      </c>
      <c r="HC24" s="188" t="s">
        <v>7600</v>
      </c>
      <c r="HD24" s="188" t="s">
        <v>7616</v>
      </c>
      <c r="HE24" s="198">
        <v>43769</v>
      </c>
      <c r="HF24" s="189" t="s">
        <v>8964</v>
      </c>
      <c r="HG24" s="189">
        <v>2</v>
      </c>
      <c r="HH24" s="189" t="s">
        <v>7229</v>
      </c>
      <c r="HI24" s="189" t="s">
        <v>732</v>
      </c>
      <c r="HJ24" s="189">
        <v>1</v>
      </c>
      <c r="HK24" s="189" t="s">
        <v>7600</v>
      </c>
      <c r="HL24" s="189" t="s">
        <v>7616</v>
      </c>
      <c r="HM24" s="201">
        <v>43769</v>
      </c>
      <c r="HN24" s="196" t="s">
        <v>8965</v>
      </c>
      <c r="HO24" s="188">
        <v>2</v>
      </c>
      <c r="HP24" s="188" t="s">
        <v>7229</v>
      </c>
      <c r="HQ24" s="188" t="s">
        <v>732</v>
      </c>
      <c r="HR24" s="188">
        <v>1</v>
      </c>
      <c r="HS24" s="188" t="s">
        <v>7600</v>
      </c>
      <c r="HT24" s="188" t="s">
        <v>7616</v>
      </c>
      <c r="HU24" s="198">
        <v>43769</v>
      </c>
      <c r="HV24" s="189" t="s">
        <v>8966</v>
      </c>
      <c r="HW24" s="189">
        <v>1</v>
      </c>
      <c r="HX24" s="189" t="s">
        <v>7229</v>
      </c>
      <c r="HY24" s="189" t="s">
        <v>732</v>
      </c>
      <c r="HZ24" s="189">
        <v>1</v>
      </c>
      <c r="IA24" s="189" t="s">
        <v>7600</v>
      </c>
      <c r="IB24" s="189" t="s">
        <v>7616</v>
      </c>
      <c r="IC24" s="201">
        <v>43769</v>
      </c>
      <c r="ID24" s="196" t="s">
        <v>8967</v>
      </c>
      <c r="IE24" s="188">
        <v>2</v>
      </c>
      <c r="IF24" s="188" t="s">
        <v>7229</v>
      </c>
      <c r="IG24" s="188" t="s">
        <v>732</v>
      </c>
      <c r="IH24" s="188">
        <v>1</v>
      </c>
      <c r="II24" s="188" t="s">
        <v>7600</v>
      </c>
      <c r="IJ24" s="188" t="s">
        <v>7616</v>
      </c>
      <c r="IK24" s="198">
        <v>43769</v>
      </c>
      <c r="IL24" s="189" t="s">
        <v>8968</v>
      </c>
      <c r="IM24" s="189">
        <v>1</v>
      </c>
      <c r="IN24" s="189" t="s">
        <v>7229</v>
      </c>
      <c r="IO24" s="189" t="s">
        <v>732</v>
      </c>
      <c r="IP24" s="189">
        <v>1</v>
      </c>
      <c r="IQ24" s="189" t="s">
        <v>7600</v>
      </c>
      <c r="IR24" s="189" t="s">
        <v>7616</v>
      </c>
      <c r="IS24" s="201">
        <v>43769</v>
      </c>
    </row>
    <row r="25" spans="1:253" x14ac:dyDescent="0.35">
      <c r="A25" t="s">
        <v>7881</v>
      </c>
      <c r="B25" t="s">
        <v>4375</v>
      </c>
      <c r="C25" t="s">
        <v>7784</v>
      </c>
      <c r="D25" t="s">
        <v>62</v>
      </c>
      <c r="E25" t="s">
        <v>61</v>
      </c>
      <c r="F25" t="s">
        <v>8969</v>
      </c>
      <c r="G25" s="184">
        <v>16213000</v>
      </c>
      <c r="H25" s="185" t="s">
        <v>7288</v>
      </c>
      <c r="I25" s="185" t="s">
        <v>731</v>
      </c>
      <c r="J25" s="185">
        <v>2</v>
      </c>
      <c r="K25" s="185" t="s">
        <v>8178</v>
      </c>
      <c r="L25" s="185" t="s">
        <v>2531</v>
      </c>
      <c r="M25" s="198">
        <v>43798</v>
      </c>
      <c r="N25" s="196" t="s">
        <v>8970</v>
      </c>
      <c r="O25" s="187">
        <v>389147</v>
      </c>
      <c r="P25" s="187" t="s">
        <v>8174</v>
      </c>
      <c r="Q25" s="187" t="s">
        <v>731</v>
      </c>
      <c r="R25" s="187">
        <v>2</v>
      </c>
      <c r="S25" s="187" t="s">
        <v>8179</v>
      </c>
      <c r="T25" s="187" t="s">
        <v>2533</v>
      </c>
      <c r="U25" s="199">
        <v>43798</v>
      </c>
      <c r="V25" s="196" t="s">
        <v>8971</v>
      </c>
      <c r="W25" s="185">
        <v>4543000</v>
      </c>
      <c r="X25" s="185" t="s">
        <v>8175</v>
      </c>
      <c r="Y25" s="185" t="s">
        <v>731</v>
      </c>
      <c r="Z25" s="185">
        <v>2</v>
      </c>
      <c r="AA25" s="185" t="s">
        <v>8180</v>
      </c>
      <c r="AB25" s="185" t="s">
        <v>8176</v>
      </c>
      <c r="AC25" s="198">
        <v>43798</v>
      </c>
      <c r="AD25" s="196" t="s">
        <v>8972</v>
      </c>
      <c r="AE25" s="186">
        <v>171000</v>
      </c>
      <c r="AF25" s="186" t="s">
        <v>2888</v>
      </c>
      <c r="AG25" s="186" t="s">
        <v>730</v>
      </c>
      <c r="AH25" s="186">
        <v>3</v>
      </c>
      <c r="AI25" s="186" t="s">
        <v>8181</v>
      </c>
      <c r="AJ25" s="186" t="s">
        <v>8177</v>
      </c>
      <c r="AK25" s="200">
        <v>43798</v>
      </c>
      <c r="AL25" s="196" t="s">
        <v>8973</v>
      </c>
      <c r="AM25" s="185">
        <v>7000</v>
      </c>
      <c r="AN25" s="185" t="s">
        <v>2888</v>
      </c>
      <c r="AO25" s="185" t="s">
        <v>730</v>
      </c>
      <c r="AP25" s="185">
        <v>3</v>
      </c>
      <c r="AQ25" s="185" t="s">
        <v>8182</v>
      </c>
      <c r="AR25" s="185" t="s">
        <v>8177</v>
      </c>
      <c r="AS25" s="198">
        <v>43798</v>
      </c>
      <c r="AT25" s="189" t="s">
        <v>8974</v>
      </c>
      <c r="AU25" s="186" t="s">
        <v>446</v>
      </c>
      <c r="AV25" s="186" t="s">
        <v>446</v>
      </c>
      <c r="AW25" s="186" t="s">
        <v>446</v>
      </c>
      <c r="AX25" s="186" t="s">
        <v>446</v>
      </c>
      <c r="AY25" s="186" t="s">
        <v>8183</v>
      </c>
      <c r="AZ25" s="186" t="s">
        <v>446</v>
      </c>
      <c r="BA25" s="200">
        <v>43798</v>
      </c>
      <c r="BB25" s="196" t="s">
        <v>8975</v>
      </c>
      <c r="BC25" s="185" t="s">
        <v>888</v>
      </c>
      <c r="BD25" s="185" t="s">
        <v>888</v>
      </c>
      <c r="BE25" s="185" t="s">
        <v>888</v>
      </c>
      <c r="BF25" s="185" t="s">
        <v>446</v>
      </c>
      <c r="BG25" s="185" t="s">
        <v>8183</v>
      </c>
      <c r="BH25" s="185" t="s">
        <v>888</v>
      </c>
      <c r="BI25" s="198">
        <v>43798</v>
      </c>
      <c r="BJ25" s="189" t="s">
        <v>8976</v>
      </c>
      <c r="BK25" s="189" t="s">
        <v>446</v>
      </c>
      <c r="BL25" s="189" t="s">
        <v>1013</v>
      </c>
      <c r="BM25" s="189" t="s">
        <v>446</v>
      </c>
      <c r="BN25" s="189" t="s">
        <v>446</v>
      </c>
      <c r="BO25" s="189" t="s">
        <v>8184</v>
      </c>
      <c r="BP25" s="186" t="s">
        <v>8177</v>
      </c>
      <c r="BQ25" s="201">
        <v>43798</v>
      </c>
      <c r="BR25" s="196" t="s">
        <v>8977</v>
      </c>
      <c r="BS25" s="188" t="s">
        <v>888</v>
      </c>
      <c r="BT25" s="188" t="s">
        <v>888</v>
      </c>
      <c r="BU25" s="188" t="s">
        <v>888</v>
      </c>
      <c r="BV25" s="188" t="s">
        <v>446</v>
      </c>
      <c r="BW25" s="188" t="s">
        <v>8183</v>
      </c>
      <c r="BX25" s="188" t="s">
        <v>888</v>
      </c>
      <c r="BY25" s="198">
        <v>43798</v>
      </c>
      <c r="BZ25" s="189" t="s">
        <v>8978</v>
      </c>
      <c r="CA25" s="189" t="s">
        <v>446</v>
      </c>
      <c r="CB25" s="189" t="s">
        <v>446</v>
      </c>
      <c r="CC25" s="189" t="s">
        <v>446</v>
      </c>
      <c r="CD25" s="189" t="s">
        <v>446</v>
      </c>
      <c r="CE25" s="189" t="s">
        <v>8183</v>
      </c>
      <c r="CF25" s="189" t="s">
        <v>446</v>
      </c>
      <c r="CG25" s="201">
        <v>43798</v>
      </c>
      <c r="CH25" s="196" t="s">
        <v>8979</v>
      </c>
      <c r="CI25" s="189" t="e">
        <v>#N/A</v>
      </c>
      <c r="CJ25" s="189" t="e">
        <v>#N/A</v>
      </c>
      <c r="CK25" s="189" t="e">
        <v>#N/A</v>
      </c>
      <c r="CL25" s="189" t="e">
        <v>#N/A</v>
      </c>
      <c r="CM25" s="189" t="e">
        <v>#N/A</v>
      </c>
      <c r="CN25" s="189" t="e">
        <v>#N/A</v>
      </c>
      <c r="CO25" s="193" t="e">
        <v>#N/A</v>
      </c>
      <c r="CP25" s="189" t="s">
        <v>8980</v>
      </c>
      <c r="CQ25" s="188" t="s">
        <v>446</v>
      </c>
      <c r="CR25" s="188" t="s">
        <v>446</v>
      </c>
      <c r="CS25" s="188" t="s">
        <v>446</v>
      </c>
      <c r="CT25" s="188" t="s">
        <v>446</v>
      </c>
      <c r="CU25" s="188" t="s">
        <v>8183</v>
      </c>
      <c r="CV25" s="188" t="s">
        <v>446</v>
      </c>
      <c r="CW25" s="198">
        <v>43798</v>
      </c>
      <c r="CX25" s="189" t="s">
        <v>8981</v>
      </c>
      <c r="CY25" s="186">
        <v>171000</v>
      </c>
      <c r="CZ25" s="186" t="s">
        <v>2888</v>
      </c>
      <c r="DA25" s="186" t="s">
        <v>730</v>
      </c>
      <c r="DB25" s="186">
        <v>3</v>
      </c>
      <c r="DC25" s="186" t="s">
        <v>8185</v>
      </c>
      <c r="DD25" s="186" t="s">
        <v>8177</v>
      </c>
      <c r="DE25" s="192">
        <v>43798</v>
      </c>
      <c r="DF25" s="196" t="s">
        <v>8982</v>
      </c>
      <c r="DG25" s="185">
        <v>0</v>
      </c>
      <c r="DH25" s="188" t="s">
        <v>446</v>
      </c>
      <c r="DI25" s="188" t="s">
        <v>446</v>
      </c>
      <c r="DJ25" s="188" t="s">
        <v>446</v>
      </c>
      <c r="DK25" s="188" t="s">
        <v>8185</v>
      </c>
      <c r="DL25" s="188" t="s">
        <v>446</v>
      </c>
      <c r="DM25" s="198">
        <v>43798</v>
      </c>
      <c r="DN25" s="189" t="s">
        <v>8983</v>
      </c>
      <c r="DO25" s="186">
        <v>0</v>
      </c>
      <c r="DP25" s="189" t="s">
        <v>446</v>
      </c>
      <c r="DQ25" s="189" t="s">
        <v>446</v>
      </c>
      <c r="DR25" s="189" t="s">
        <v>446</v>
      </c>
      <c r="DS25" s="189" t="s">
        <v>8185</v>
      </c>
      <c r="DT25" s="189" t="s">
        <v>446</v>
      </c>
      <c r="DU25" s="201">
        <v>43798</v>
      </c>
      <c r="DV25" s="196" t="s">
        <v>8984</v>
      </c>
      <c r="DW25" s="185">
        <v>164000</v>
      </c>
      <c r="DX25" s="188" t="s">
        <v>2888</v>
      </c>
      <c r="DY25" s="188" t="s">
        <v>730</v>
      </c>
      <c r="DZ25" s="188">
        <v>3</v>
      </c>
      <c r="EA25" s="188" t="s">
        <v>8185</v>
      </c>
      <c r="EB25" s="188" t="s">
        <v>8177</v>
      </c>
      <c r="EC25" s="198">
        <v>43798</v>
      </c>
      <c r="ED25" s="189" t="s">
        <v>8985</v>
      </c>
      <c r="EE25" s="186">
        <v>7000</v>
      </c>
      <c r="EF25" s="189" t="s">
        <v>2888</v>
      </c>
      <c r="EG25" s="189" t="s">
        <v>730</v>
      </c>
      <c r="EH25" s="189">
        <v>3</v>
      </c>
      <c r="EI25" s="189" t="s">
        <v>8185</v>
      </c>
      <c r="EJ25" s="189" t="s">
        <v>8177</v>
      </c>
      <c r="EK25" s="201">
        <v>43798</v>
      </c>
      <c r="EL25" s="196" t="s">
        <v>8986</v>
      </c>
      <c r="EM25" s="185">
        <v>0</v>
      </c>
      <c r="EN25" s="188" t="s">
        <v>446</v>
      </c>
      <c r="EO25" s="188" t="s">
        <v>446</v>
      </c>
      <c r="EP25" s="188" t="s">
        <v>446</v>
      </c>
      <c r="EQ25" s="188" t="s">
        <v>8185</v>
      </c>
      <c r="ER25" s="188" t="s">
        <v>446</v>
      </c>
      <c r="ES25" s="198">
        <v>43798</v>
      </c>
      <c r="ET25" s="189" t="s">
        <v>8987</v>
      </c>
      <c r="EU25" s="189">
        <v>315</v>
      </c>
      <c r="EV25" s="189" t="s">
        <v>1772</v>
      </c>
      <c r="EW25" s="189" t="s">
        <v>730</v>
      </c>
      <c r="EX25" s="189">
        <v>3</v>
      </c>
      <c r="EY25" s="189" t="s">
        <v>7724</v>
      </c>
      <c r="EZ25" s="189" t="s">
        <v>1354</v>
      </c>
      <c r="FA25" s="201">
        <v>43798</v>
      </c>
      <c r="FB25" s="196" t="s">
        <v>8988</v>
      </c>
      <c r="FC25" s="188">
        <v>3</v>
      </c>
      <c r="FD25" s="188">
        <v>0</v>
      </c>
      <c r="FE25" s="188">
        <v>0</v>
      </c>
      <c r="FF25" s="188" t="b">
        <v>0</v>
      </c>
      <c r="FG25" s="188" t="s">
        <v>8186</v>
      </c>
      <c r="FH25" s="188">
        <v>0</v>
      </c>
      <c r="FI25" s="198">
        <v>43798</v>
      </c>
      <c r="FJ25" s="196" t="s">
        <v>8989</v>
      </c>
      <c r="FK25" s="189" t="s">
        <v>446</v>
      </c>
      <c r="FL25" s="189" t="s">
        <v>2888</v>
      </c>
      <c r="FM25" s="189" t="s">
        <v>730</v>
      </c>
      <c r="FN25" s="189">
        <v>3</v>
      </c>
      <c r="FO25" s="189" t="s">
        <v>8187</v>
      </c>
      <c r="FP25" s="186" t="s">
        <v>8177</v>
      </c>
      <c r="FQ25" s="200">
        <v>43798</v>
      </c>
      <c r="FR25" s="196" t="s">
        <v>8990</v>
      </c>
      <c r="FS25" s="188" t="s">
        <v>446</v>
      </c>
      <c r="FT25" s="188" t="s">
        <v>446</v>
      </c>
      <c r="FU25" s="188" t="s">
        <v>446</v>
      </c>
      <c r="FV25" s="188" t="s">
        <v>446</v>
      </c>
      <c r="FW25" s="188" t="s">
        <v>446</v>
      </c>
      <c r="FX25" s="188" t="s">
        <v>446</v>
      </c>
      <c r="FY25" s="198">
        <v>43798</v>
      </c>
      <c r="FZ25" s="189" t="s">
        <v>8991</v>
      </c>
      <c r="GA25" s="189">
        <v>1</v>
      </c>
      <c r="GB25" s="189" t="s">
        <v>8266</v>
      </c>
      <c r="GC25" s="189" t="s">
        <v>730</v>
      </c>
      <c r="GD25" s="189">
        <v>3</v>
      </c>
      <c r="GE25" s="189" t="s">
        <v>8264</v>
      </c>
      <c r="GF25" s="189" t="s">
        <v>8263</v>
      </c>
      <c r="GG25" s="201">
        <v>43798</v>
      </c>
      <c r="GH25" s="196" t="s">
        <v>8992</v>
      </c>
      <c r="GI25" s="188">
        <v>2</v>
      </c>
      <c r="GJ25" s="188" t="s">
        <v>7600</v>
      </c>
      <c r="GK25" s="188" t="s">
        <v>730</v>
      </c>
      <c r="GL25" s="188">
        <v>3</v>
      </c>
      <c r="GM25" s="188" t="s">
        <v>8265</v>
      </c>
      <c r="GN25" s="188" t="s">
        <v>8263</v>
      </c>
      <c r="GO25" s="198">
        <v>43798</v>
      </c>
      <c r="GP25" s="189" t="s">
        <v>8993</v>
      </c>
      <c r="GQ25" s="189">
        <v>1</v>
      </c>
      <c r="GR25" s="189" t="s">
        <v>8266</v>
      </c>
      <c r="GS25" s="189" t="s">
        <v>730</v>
      </c>
      <c r="GT25" s="189">
        <v>3</v>
      </c>
      <c r="GU25" s="189" t="s">
        <v>8267</v>
      </c>
      <c r="GV25" s="189" t="s">
        <v>8263</v>
      </c>
      <c r="GW25" s="201">
        <v>43798</v>
      </c>
      <c r="GX25" s="196" t="s">
        <v>8994</v>
      </c>
      <c r="GY25" s="188">
        <v>0</v>
      </c>
      <c r="GZ25" s="188" t="s">
        <v>8268</v>
      </c>
      <c r="HA25" s="188" t="s">
        <v>730</v>
      </c>
      <c r="HB25" s="188">
        <v>3</v>
      </c>
      <c r="HC25" s="188" t="s">
        <v>8270</v>
      </c>
      <c r="HD25" s="188" t="s">
        <v>8269</v>
      </c>
      <c r="HE25" s="198">
        <v>43798</v>
      </c>
      <c r="HF25" s="189" t="s">
        <v>8995</v>
      </c>
      <c r="HG25" s="189">
        <v>0</v>
      </c>
      <c r="HH25" s="189" t="s">
        <v>7600</v>
      </c>
      <c r="HI25" s="189" t="s">
        <v>730</v>
      </c>
      <c r="HJ25" s="189">
        <v>3</v>
      </c>
      <c r="HK25" s="189" t="s">
        <v>8280</v>
      </c>
      <c r="HL25" s="189">
        <v>0</v>
      </c>
      <c r="HM25" s="201">
        <v>43798</v>
      </c>
      <c r="HN25" s="196" t="s">
        <v>8996</v>
      </c>
      <c r="HO25" s="188">
        <v>2</v>
      </c>
      <c r="HP25" s="188" t="s">
        <v>8281</v>
      </c>
      <c r="HQ25" s="188" t="s">
        <v>730</v>
      </c>
      <c r="HR25" s="188">
        <v>3</v>
      </c>
      <c r="HS25" s="188" t="s">
        <v>8262</v>
      </c>
      <c r="HT25" s="188" t="s">
        <v>8261</v>
      </c>
      <c r="HU25" s="198">
        <v>43798</v>
      </c>
      <c r="HV25" s="189" t="s">
        <v>8997</v>
      </c>
      <c r="HW25" s="189">
        <v>3</v>
      </c>
      <c r="HX25" s="189" t="s">
        <v>8271</v>
      </c>
      <c r="HY25" s="189" t="s">
        <v>732</v>
      </c>
      <c r="HZ25" s="189">
        <v>1</v>
      </c>
      <c r="IA25" s="189" t="s">
        <v>8272</v>
      </c>
      <c r="IB25" s="189" t="s">
        <v>8273</v>
      </c>
      <c r="IC25" s="201">
        <v>43798</v>
      </c>
      <c r="ID25" s="196" t="s">
        <v>8998</v>
      </c>
      <c r="IE25" s="188">
        <v>2</v>
      </c>
      <c r="IF25" s="188" t="s">
        <v>8274</v>
      </c>
      <c r="IG25" s="188" t="s">
        <v>731</v>
      </c>
      <c r="IH25" s="188">
        <v>2</v>
      </c>
      <c r="II25" s="188" t="s">
        <v>8276</v>
      </c>
      <c r="IJ25" s="188" t="s">
        <v>8275</v>
      </c>
      <c r="IK25" s="198">
        <v>43798</v>
      </c>
      <c r="IL25" s="189" t="s">
        <v>8999</v>
      </c>
      <c r="IM25" s="189">
        <v>3</v>
      </c>
      <c r="IN25" s="189" t="s">
        <v>8277</v>
      </c>
      <c r="IO25" s="189" t="s">
        <v>731</v>
      </c>
      <c r="IP25" s="189">
        <v>2</v>
      </c>
      <c r="IQ25" s="189" t="s">
        <v>8279</v>
      </c>
      <c r="IR25" s="189" t="s">
        <v>8278</v>
      </c>
      <c r="IS25" s="201">
        <v>43798</v>
      </c>
    </row>
    <row r="26" spans="1:253" x14ac:dyDescent="0.35">
      <c r="A26" t="s">
        <v>2954</v>
      </c>
      <c r="B26" t="s">
        <v>828</v>
      </c>
      <c r="C26" t="s">
        <v>708</v>
      </c>
      <c r="D26" t="s">
        <v>67</v>
      </c>
      <c r="E26" t="s">
        <v>66</v>
      </c>
      <c r="F26" t="s">
        <v>9000</v>
      </c>
      <c r="G26" s="184">
        <v>46800000</v>
      </c>
      <c r="H26" s="185" t="s">
        <v>2013</v>
      </c>
      <c r="I26" s="185" t="s">
        <v>731</v>
      </c>
      <c r="J26" s="185">
        <v>2</v>
      </c>
      <c r="K26" s="185" t="s">
        <v>2075</v>
      </c>
      <c r="L26" s="185" t="s">
        <v>2044</v>
      </c>
      <c r="M26" s="198">
        <v>43510</v>
      </c>
      <c r="N26" s="196" t="s">
        <v>9001</v>
      </c>
      <c r="O26" s="187">
        <v>1142000</v>
      </c>
      <c r="P26" s="187" t="s">
        <v>516</v>
      </c>
      <c r="Q26" s="187" t="s">
        <v>731</v>
      </c>
      <c r="R26" s="187">
        <v>2</v>
      </c>
      <c r="S26" s="187">
        <v>0</v>
      </c>
      <c r="T26" s="187" t="s">
        <v>2045</v>
      </c>
      <c r="U26" s="199">
        <v>43510</v>
      </c>
      <c r="V26" s="196" t="s">
        <v>9002</v>
      </c>
      <c r="W26" s="185">
        <v>46800000</v>
      </c>
      <c r="X26" s="185" t="s">
        <v>2013</v>
      </c>
      <c r="Y26" s="185" t="s">
        <v>731</v>
      </c>
      <c r="Z26" s="185">
        <v>2</v>
      </c>
      <c r="AA26" s="185" t="s">
        <v>2075</v>
      </c>
      <c r="AB26" s="185" t="s">
        <v>2044</v>
      </c>
      <c r="AC26" s="198">
        <v>43510</v>
      </c>
      <c r="AD26" s="196" t="s">
        <v>9003</v>
      </c>
      <c r="AE26" s="186">
        <v>5100000</v>
      </c>
      <c r="AF26" s="186" t="s">
        <v>2022</v>
      </c>
      <c r="AG26" s="186" t="s">
        <v>731</v>
      </c>
      <c r="AH26" s="186">
        <v>2</v>
      </c>
      <c r="AI26" s="186" t="s">
        <v>2090</v>
      </c>
      <c r="AJ26" s="186" t="s">
        <v>2051</v>
      </c>
      <c r="AK26" s="200">
        <v>43510</v>
      </c>
      <c r="AL26" s="196" t="s">
        <v>9004</v>
      </c>
      <c r="AM26" s="185">
        <v>464000</v>
      </c>
      <c r="AN26" s="185" t="s">
        <v>2022</v>
      </c>
      <c r="AO26" s="185" t="s">
        <v>731</v>
      </c>
      <c r="AP26" s="185">
        <v>2</v>
      </c>
      <c r="AQ26" s="185" t="s">
        <v>2091</v>
      </c>
      <c r="AR26" s="185" t="s">
        <v>2051</v>
      </c>
      <c r="AS26" s="198">
        <v>43510</v>
      </c>
      <c r="AT26" s="189" t="s">
        <v>9005</v>
      </c>
      <c r="AU26" s="186" t="s">
        <v>446</v>
      </c>
      <c r="AV26" s="186" t="s">
        <v>446</v>
      </c>
      <c r="AW26" s="186" t="s">
        <v>446</v>
      </c>
      <c r="AX26" s="186" t="s">
        <v>446</v>
      </c>
      <c r="AY26" s="186" t="s">
        <v>7090</v>
      </c>
      <c r="AZ26" s="186" t="s">
        <v>446</v>
      </c>
      <c r="BA26" s="200">
        <v>43740</v>
      </c>
      <c r="BB26" s="196" t="s">
        <v>9006</v>
      </c>
      <c r="BC26" s="185" t="s">
        <v>446</v>
      </c>
      <c r="BD26" s="185">
        <v>0</v>
      </c>
      <c r="BE26" s="185" t="s">
        <v>731</v>
      </c>
      <c r="BF26" s="185">
        <v>2</v>
      </c>
      <c r="BG26" s="185" t="s">
        <v>2092</v>
      </c>
      <c r="BH26" s="185">
        <v>0</v>
      </c>
      <c r="BI26" s="198">
        <v>43510</v>
      </c>
      <c r="BJ26" s="189" t="s">
        <v>9007</v>
      </c>
      <c r="BK26" s="189" t="s">
        <v>446</v>
      </c>
      <c r="BL26" s="189" t="s">
        <v>446</v>
      </c>
      <c r="BM26" s="189" t="s">
        <v>446</v>
      </c>
      <c r="BN26" s="189" t="s">
        <v>446</v>
      </c>
      <c r="BO26" s="189" t="s">
        <v>7091</v>
      </c>
      <c r="BP26" s="186" t="s">
        <v>446</v>
      </c>
      <c r="BQ26" s="201">
        <v>43740</v>
      </c>
      <c r="BR26" s="196" t="s">
        <v>9008</v>
      </c>
      <c r="BS26" s="188" t="s">
        <v>446</v>
      </c>
      <c r="BT26" s="188">
        <v>0</v>
      </c>
      <c r="BU26" s="188" t="s">
        <v>731</v>
      </c>
      <c r="BV26" s="188">
        <v>2</v>
      </c>
      <c r="BW26" s="188">
        <v>0</v>
      </c>
      <c r="BX26" s="188">
        <v>0</v>
      </c>
      <c r="BY26" s="198">
        <v>43510</v>
      </c>
      <c r="BZ26" s="189" t="s">
        <v>9009</v>
      </c>
      <c r="CA26" s="189" t="s">
        <v>446</v>
      </c>
      <c r="CB26" s="189">
        <v>0</v>
      </c>
      <c r="CC26" s="189" t="s">
        <v>446</v>
      </c>
      <c r="CD26" s="189" t="s">
        <v>446</v>
      </c>
      <c r="CE26" s="189">
        <v>0</v>
      </c>
      <c r="CF26" s="189">
        <v>0</v>
      </c>
      <c r="CG26" s="201">
        <v>43510</v>
      </c>
      <c r="CH26" s="196" t="s">
        <v>9010</v>
      </c>
      <c r="CI26" s="189" t="e">
        <v>#N/A</v>
      </c>
      <c r="CJ26" s="189" t="e">
        <v>#N/A</v>
      </c>
      <c r="CK26" s="189" t="e">
        <v>#N/A</v>
      </c>
      <c r="CL26" s="189" t="e">
        <v>#N/A</v>
      </c>
      <c r="CM26" s="189" t="e">
        <v>#N/A</v>
      </c>
      <c r="CN26" s="189" t="e">
        <v>#N/A</v>
      </c>
      <c r="CO26" s="193" t="e">
        <v>#N/A</v>
      </c>
      <c r="CP26" s="189" t="s">
        <v>9011</v>
      </c>
      <c r="CQ26" s="188" t="s">
        <v>446</v>
      </c>
      <c r="CR26" s="188">
        <v>0</v>
      </c>
      <c r="CS26" s="188" t="s">
        <v>731</v>
      </c>
      <c r="CT26" s="188">
        <v>2</v>
      </c>
      <c r="CU26" s="188">
        <v>0</v>
      </c>
      <c r="CV26" s="188">
        <v>0</v>
      </c>
      <c r="CW26" s="198">
        <v>43510</v>
      </c>
      <c r="CX26" s="189" t="s">
        <v>9012</v>
      </c>
      <c r="CY26" s="186">
        <v>4089000</v>
      </c>
      <c r="CZ26" s="186" t="s">
        <v>2022</v>
      </c>
      <c r="DA26" s="186" t="s">
        <v>731</v>
      </c>
      <c r="DB26" s="186">
        <v>2</v>
      </c>
      <c r="DC26" s="186" t="s">
        <v>2094</v>
      </c>
      <c r="DD26" s="186" t="s">
        <v>2051</v>
      </c>
      <c r="DE26" s="192">
        <v>43510</v>
      </c>
      <c r="DF26" s="196" t="s">
        <v>9013</v>
      </c>
      <c r="DG26" s="185">
        <v>0</v>
      </c>
      <c r="DH26" s="188" t="s">
        <v>2022</v>
      </c>
      <c r="DI26" s="188" t="s">
        <v>731</v>
      </c>
      <c r="DJ26" s="188">
        <v>2</v>
      </c>
      <c r="DK26" s="188">
        <v>0</v>
      </c>
      <c r="DL26" s="188" t="s">
        <v>2051</v>
      </c>
      <c r="DM26" s="198">
        <v>43510</v>
      </c>
      <c r="DN26" s="189" t="s">
        <v>9014</v>
      </c>
      <c r="DO26" s="186">
        <v>1088000</v>
      </c>
      <c r="DP26" s="189" t="s">
        <v>2022</v>
      </c>
      <c r="DQ26" s="189" t="s">
        <v>731</v>
      </c>
      <c r="DR26" s="189">
        <v>2</v>
      </c>
      <c r="DS26" s="189" t="s">
        <v>2093</v>
      </c>
      <c r="DT26" s="189" t="s">
        <v>2051</v>
      </c>
      <c r="DU26" s="201">
        <v>43510</v>
      </c>
      <c r="DV26" s="196" t="s">
        <v>9015</v>
      </c>
      <c r="DW26" s="185">
        <v>2294000</v>
      </c>
      <c r="DX26" s="188" t="s">
        <v>2022</v>
      </c>
      <c r="DY26" s="188" t="s">
        <v>731</v>
      </c>
      <c r="DZ26" s="188">
        <v>2</v>
      </c>
      <c r="EA26" s="188" t="s">
        <v>2094</v>
      </c>
      <c r="EB26" s="188" t="s">
        <v>2051</v>
      </c>
      <c r="EC26" s="198">
        <v>43510</v>
      </c>
      <c r="ED26" s="189" t="s">
        <v>9016</v>
      </c>
      <c r="EE26" s="186">
        <v>1795000</v>
      </c>
      <c r="EF26" s="189" t="s">
        <v>2022</v>
      </c>
      <c r="EG26" s="189" t="s">
        <v>731</v>
      </c>
      <c r="EH26" s="189">
        <v>2</v>
      </c>
      <c r="EI26" s="189" t="s">
        <v>2095</v>
      </c>
      <c r="EJ26" s="189" t="s">
        <v>2051</v>
      </c>
      <c r="EK26" s="201">
        <v>43510</v>
      </c>
      <c r="EL26" s="196" t="s">
        <v>9017</v>
      </c>
      <c r="EM26" s="185">
        <v>0</v>
      </c>
      <c r="EN26" s="188" t="s">
        <v>2022</v>
      </c>
      <c r="EO26" s="188" t="s">
        <v>731</v>
      </c>
      <c r="EP26" s="188">
        <v>2</v>
      </c>
      <c r="EQ26" s="188">
        <v>0</v>
      </c>
      <c r="ER26" s="188" t="s">
        <v>2051</v>
      </c>
      <c r="ES26" s="198">
        <v>43510</v>
      </c>
      <c r="ET26" s="189" t="s">
        <v>9018</v>
      </c>
      <c r="EU26" s="189" t="s">
        <v>446</v>
      </c>
      <c r="EV26" s="189" t="s">
        <v>446</v>
      </c>
      <c r="EW26" s="189" t="s">
        <v>446</v>
      </c>
      <c r="EX26" s="189" t="s">
        <v>446</v>
      </c>
      <c r="EY26" s="189" t="s">
        <v>7091</v>
      </c>
      <c r="EZ26" s="189" t="s">
        <v>446</v>
      </c>
      <c r="FA26" s="201">
        <v>43740</v>
      </c>
      <c r="FB26" s="196" t="s">
        <v>9019</v>
      </c>
      <c r="FC26" s="188">
        <v>5</v>
      </c>
      <c r="FD26" s="188">
        <v>0</v>
      </c>
      <c r="FE26" s="188" t="s">
        <v>731</v>
      </c>
      <c r="FF26" s="188">
        <v>2</v>
      </c>
      <c r="FG26" s="188">
        <v>0</v>
      </c>
      <c r="FH26" s="188">
        <v>0</v>
      </c>
      <c r="FI26" s="198">
        <v>43510</v>
      </c>
      <c r="FJ26" s="196" t="s">
        <v>9020</v>
      </c>
      <c r="FK26" s="189">
        <v>1800000</v>
      </c>
      <c r="FL26" s="189" t="s">
        <v>2022</v>
      </c>
      <c r="FM26" s="189" t="s">
        <v>731</v>
      </c>
      <c r="FN26" s="189">
        <v>2</v>
      </c>
      <c r="FO26" s="189">
        <v>0</v>
      </c>
      <c r="FP26" s="186" t="s">
        <v>2051</v>
      </c>
      <c r="FQ26" s="200">
        <v>43510</v>
      </c>
      <c r="FR26" s="196" t="s">
        <v>9021</v>
      </c>
      <c r="FS26" s="188">
        <v>11500</v>
      </c>
      <c r="FT26" s="188" t="s">
        <v>2022</v>
      </c>
      <c r="FU26" s="188" t="s">
        <v>731</v>
      </c>
      <c r="FV26" s="188">
        <v>2</v>
      </c>
      <c r="FW26" s="188">
        <v>0</v>
      </c>
      <c r="FX26" s="188" t="s">
        <v>2051</v>
      </c>
      <c r="FY26" s="198">
        <v>43510</v>
      </c>
      <c r="FZ26" s="189" t="s">
        <v>9022</v>
      </c>
      <c r="GA26" s="189">
        <v>0</v>
      </c>
      <c r="GB26" s="189" t="s">
        <v>7229</v>
      </c>
      <c r="GC26" s="189" t="s">
        <v>731</v>
      </c>
      <c r="GD26" s="189">
        <v>2</v>
      </c>
      <c r="GE26" s="189" t="s">
        <v>7600</v>
      </c>
      <c r="GF26" s="189" t="s">
        <v>7616</v>
      </c>
      <c r="GG26" s="201">
        <v>43770</v>
      </c>
      <c r="GH26" s="196" t="s">
        <v>9023</v>
      </c>
      <c r="GI26" s="188">
        <v>2</v>
      </c>
      <c r="GJ26" s="188" t="s">
        <v>7229</v>
      </c>
      <c r="GK26" s="188" t="s">
        <v>731</v>
      </c>
      <c r="GL26" s="188">
        <v>2</v>
      </c>
      <c r="GM26" s="188" t="s">
        <v>7600</v>
      </c>
      <c r="GN26" s="188" t="s">
        <v>7616</v>
      </c>
      <c r="GO26" s="198">
        <v>43770</v>
      </c>
      <c r="GP26" s="189" t="s">
        <v>9024</v>
      </c>
      <c r="GQ26" s="189">
        <v>0</v>
      </c>
      <c r="GR26" s="189" t="s">
        <v>7229</v>
      </c>
      <c r="GS26" s="189" t="s">
        <v>731</v>
      </c>
      <c r="GT26" s="189">
        <v>2</v>
      </c>
      <c r="GU26" s="189" t="s">
        <v>7600</v>
      </c>
      <c r="GV26" s="189" t="s">
        <v>7616</v>
      </c>
      <c r="GW26" s="201">
        <v>43770</v>
      </c>
      <c r="GX26" s="196" t="s">
        <v>9025</v>
      </c>
      <c r="GY26" s="188">
        <v>0</v>
      </c>
      <c r="GZ26" s="188" t="s">
        <v>7229</v>
      </c>
      <c r="HA26" s="188" t="s">
        <v>731</v>
      </c>
      <c r="HB26" s="188">
        <v>2</v>
      </c>
      <c r="HC26" s="188" t="s">
        <v>7600</v>
      </c>
      <c r="HD26" s="188" t="s">
        <v>7616</v>
      </c>
      <c r="HE26" s="198">
        <v>43770</v>
      </c>
      <c r="HF26" s="189" t="s">
        <v>9026</v>
      </c>
      <c r="HG26" s="189">
        <v>0</v>
      </c>
      <c r="HH26" s="189" t="s">
        <v>7229</v>
      </c>
      <c r="HI26" s="189" t="s">
        <v>731</v>
      </c>
      <c r="HJ26" s="189">
        <v>2</v>
      </c>
      <c r="HK26" s="189" t="s">
        <v>7600</v>
      </c>
      <c r="HL26" s="189" t="s">
        <v>7616</v>
      </c>
      <c r="HM26" s="201">
        <v>43770</v>
      </c>
      <c r="HN26" s="196" t="s">
        <v>9027</v>
      </c>
      <c r="HO26" s="188">
        <v>2</v>
      </c>
      <c r="HP26" s="188" t="s">
        <v>7229</v>
      </c>
      <c r="HQ26" s="188" t="s">
        <v>731</v>
      </c>
      <c r="HR26" s="188">
        <v>2</v>
      </c>
      <c r="HS26" s="188" t="s">
        <v>7600</v>
      </c>
      <c r="HT26" s="188" t="s">
        <v>7616</v>
      </c>
      <c r="HU26" s="198">
        <v>43770</v>
      </c>
      <c r="HV26" s="189" t="s">
        <v>9028</v>
      </c>
      <c r="HW26" s="189">
        <v>1</v>
      </c>
      <c r="HX26" s="189" t="s">
        <v>7229</v>
      </c>
      <c r="HY26" s="189" t="s">
        <v>731</v>
      </c>
      <c r="HZ26" s="189">
        <v>2</v>
      </c>
      <c r="IA26" s="189" t="s">
        <v>7600</v>
      </c>
      <c r="IB26" s="189" t="s">
        <v>7616</v>
      </c>
      <c r="IC26" s="201">
        <v>43770</v>
      </c>
      <c r="ID26" s="196" t="s">
        <v>9029</v>
      </c>
      <c r="IE26" s="188">
        <v>3</v>
      </c>
      <c r="IF26" s="188" t="s">
        <v>7229</v>
      </c>
      <c r="IG26" s="188" t="s">
        <v>731</v>
      </c>
      <c r="IH26" s="188">
        <v>2</v>
      </c>
      <c r="II26" s="188" t="s">
        <v>7600</v>
      </c>
      <c r="IJ26" s="188" t="s">
        <v>7616</v>
      </c>
      <c r="IK26" s="198">
        <v>43770</v>
      </c>
      <c r="IL26" s="189" t="s">
        <v>9030</v>
      </c>
      <c r="IM26" s="189">
        <v>1</v>
      </c>
      <c r="IN26" s="189" t="s">
        <v>7229</v>
      </c>
      <c r="IO26" s="189" t="s">
        <v>731</v>
      </c>
      <c r="IP26" s="189">
        <v>2</v>
      </c>
      <c r="IQ26" s="189" t="s">
        <v>7600</v>
      </c>
      <c r="IR26" s="189" t="s">
        <v>7616</v>
      </c>
      <c r="IS26" s="201">
        <v>43770</v>
      </c>
    </row>
    <row r="27" spans="1:253" x14ac:dyDescent="0.35">
      <c r="A27" t="s">
        <v>1236</v>
      </c>
      <c r="B27" t="s">
        <v>4377</v>
      </c>
      <c r="C27" t="s">
        <v>800</v>
      </c>
      <c r="D27" t="s">
        <v>67</v>
      </c>
      <c r="E27" t="s">
        <v>66</v>
      </c>
      <c r="F27" t="s">
        <v>9031</v>
      </c>
      <c r="G27" s="184">
        <v>46800000</v>
      </c>
      <c r="H27" s="185" t="s">
        <v>2013</v>
      </c>
      <c r="I27" s="185" t="s">
        <v>731</v>
      </c>
      <c r="J27" s="185">
        <v>2</v>
      </c>
      <c r="K27" s="185" t="s">
        <v>2075</v>
      </c>
      <c r="L27" s="185" t="s">
        <v>2044</v>
      </c>
      <c r="M27" s="198">
        <v>43510</v>
      </c>
      <c r="N27" s="196" t="s">
        <v>9032</v>
      </c>
      <c r="O27" s="187">
        <v>135000</v>
      </c>
      <c r="P27" s="187" t="s">
        <v>516</v>
      </c>
      <c r="Q27" s="187" t="s">
        <v>731</v>
      </c>
      <c r="R27" s="187">
        <v>2</v>
      </c>
      <c r="S27" s="187" t="s">
        <v>4565</v>
      </c>
      <c r="T27" s="187" t="s">
        <v>2045</v>
      </c>
      <c r="U27" s="199">
        <v>43585</v>
      </c>
      <c r="V27" s="196" t="s">
        <v>9033</v>
      </c>
      <c r="W27" s="185">
        <v>26910000</v>
      </c>
      <c r="X27" s="185" t="s">
        <v>2017</v>
      </c>
      <c r="Y27" s="185" t="s">
        <v>732</v>
      </c>
      <c r="Z27" s="185">
        <v>1</v>
      </c>
      <c r="AA27" s="185" t="s">
        <v>4566</v>
      </c>
      <c r="AB27" s="185" t="s">
        <v>4568</v>
      </c>
      <c r="AC27" s="198">
        <v>43585</v>
      </c>
      <c r="AD27" s="196" t="s">
        <v>9034</v>
      </c>
      <c r="AE27" s="186">
        <v>2180000</v>
      </c>
      <c r="AF27" s="186" t="s">
        <v>4570</v>
      </c>
      <c r="AG27" s="186" t="s">
        <v>730</v>
      </c>
      <c r="AH27" s="186">
        <v>3</v>
      </c>
      <c r="AI27" s="186" t="s">
        <v>4567</v>
      </c>
      <c r="AJ27" s="186" t="s">
        <v>4569</v>
      </c>
      <c r="AK27" s="200">
        <v>43585</v>
      </c>
      <c r="AL27" s="196" t="s">
        <v>9035</v>
      </c>
      <c r="AM27" s="185">
        <v>1870000</v>
      </c>
      <c r="AN27" s="185" t="s">
        <v>2014</v>
      </c>
      <c r="AO27" s="185" t="s">
        <v>731</v>
      </c>
      <c r="AP27" s="185">
        <v>2</v>
      </c>
      <c r="AQ27" s="185" t="s">
        <v>2086</v>
      </c>
      <c r="AR27" s="185" t="s">
        <v>2051</v>
      </c>
      <c r="AS27" s="198">
        <v>43510</v>
      </c>
      <c r="AT27" s="189" t="s">
        <v>9036</v>
      </c>
      <c r="AU27" s="186" t="s">
        <v>446</v>
      </c>
      <c r="AV27" s="186" t="s">
        <v>446</v>
      </c>
      <c r="AW27" s="186" t="s">
        <v>446</v>
      </c>
      <c r="AX27" s="186" t="s">
        <v>446</v>
      </c>
      <c r="AY27" s="186" t="s">
        <v>8106</v>
      </c>
      <c r="AZ27" s="186" t="s">
        <v>446</v>
      </c>
      <c r="BA27" s="200">
        <v>43798</v>
      </c>
      <c r="BB27" s="196" t="s">
        <v>9037</v>
      </c>
      <c r="BC27" s="185" t="s">
        <v>446</v>
      </c>
      <c r="BD27" s="185" t="s">
        <v>446</v>
      </c>
      <c r="BE27" s="185" t="s">
        <v>446</v>
      </c>
      <c r="BF27" s="185" t="s">
        <v>446</v>
      </c>
      <c r="BG27" s="185" t="s">
        <v>8106</v>
      </c>
      <c r="BH27" s="185" t="s">
        <v>446</v>
      </c>
      <c r="BI27" s="198">
        <v>43798</v>
      </c>
      <c r="BJ27" s="189" t="s">
        <v>9038</v>
      </c>
      <c r="BK27" s="189" t="s">
        <v>446</v>
      </c>
      <c r="BL27" s="189" t="s">
        <v>446</v>
      </c>
      <c r="BM27" s="189" t="s">
        <v>446</v>
      </c>
      <c r="BN27" s="189" t="s">
        <v>446</v>
      </c>
      <c r="BO27" s="189" t="s">
        <v>8106</v>
      </c>
      <c r="BP27" s="186" t="s">
        <v>446</v>
      </c>
      <c r="BQ27" s="201">
        <v>43798</v>
      </c>
      <c r="BR27" s="196" t="s">
        <v>9039</v>
      </c>
      <c r="BS27" s="188" t="s">
        <v>446</v>
      </c>
      <c r="BT27" s="188">
        <v>0</v>
      </c>
      <c r="BU27" s="188" t="s">
        <v>731</v>
      </c>
      <c r="BV27" s="188">
        <v>2</v>
      </c>
      <c r="BW27" s="188">
        <v>0</v>
      </c>
      <c r="BX27" s="188">
        <v>0</v>
      </c>
      <c r="BY27" s="198">
        <v>43510</v>
      </c>
      <c r="BZ27" s="189" t="s">
        <v>9040</v>
      </c>
      <c r="CA27" s="189" t="s">
        <v>446</v>
      </c>
      <c r="CB27" s="189">
        <v>0</v>
      </c>
      <c r="CC27" s="189" t="s">
        <v>446</v>
      </c>
      <c r="CD27" s="189" t="s">
        <v>446</v>
      </c>
      <c r="CE27" s="189">
        <v>0</v>
      </c>
      <c r="CF27" s="189">
        <v>0</v>
      </c>
      <c r="CG27" s="201">
        <v>43510</v>
      </c>
      <c r="CH27" s="196" t="s">
        <v>9041</v>
      </c>
      <c r="CI27" s="189" t="e">
        <v>#N/A</v>
      </c>
      <c r="CJ27" s="189" t="e">
        <v>#N/A</v>
      </c>
      <c r="CK27" s="189" t="e">
        <v>#N/A</v>
      </c>
      <c r="CL27" s="189" t="e">
        <v>#N/A</v>
      </c>
      <c r="CM27" s="189" t="e">
        <v>#N/A</v>
      </c>
      <c r="CN27" s="189" t="e">
        <v>#N/A</v>
      </c>
      <c r="CO27" s="193" t="e">
        <v>#N/A</v>
      </c>
      <c r="CP27" s="189" t="s">
        <v>9042</v>
      </c>
      <c r="CQ27" s="188" t="s">
        <v>446</v>
      </c>
      <c r="CR27" s="188">
        <v>0</v>
      </c>
      <c r="CS27" s="188" t="s">
        <v>731</v>
      </c>
      <c r="CT27" s="188">
        <v>2</v>
      </c>
      <c r="CU27" s="188">
        <v>0</v>
      </c>
      <c r="CV27" s="188">
        <v>0</v>
      </c>
      <c r="CW27" s="198">
        <v>43510</v>
      </c>
      <c r="CX27" s="189" t="s">
        <v>9043</v>
      </c>
      <c r="CY27" s="186">
        <v>1569000</v>
      </c>
      <c r="CZ27" s="186" t="s">
        <v>4570</v>
      </c>
      <c r="DA27" s="186" t="s">
        <v>730</v>
      </c>
      <c r="DB27" s="186">
        <v>3</v>
      </c>
      <c r="DC27" s="186" t="s">
        <v>4574</v>
      </c>
      <c r="DD27" s="186" t="s">
        <v>2051</v>
      </c>
      <c r="DE27" s="192">
        <v>43585</v>
      </c>
      <c r="DF27" s="196" t="s">
        <v>9044</v>
      </c>
      <c r="DG27" s="185">
        <v>24730000</v>
      </c>
      <c r="DH27" s="188" t="s">
        <v>2017</v>
      </c>
      <c r="DI27" s="188" t="s">
        <v>730</v>
      </c>
      <c r="DJ27" s="188">
        <v>3</v>
      </c>
      <c r="DK27" s="188" t="s">
        <v>4572</v>
      </c>
      <c r="DL27" s="188" t="s">
        <v>4568</v>
      </c>
      <c r="DM27" s="198">
        <v>43585</v>
      </c>
      <c r="DN27" s="189" t="s">
        <v>9045</v>
      </c>
      <c r="DO27" s="186">
        <v>610000</v>
      </c>
      <c r="DP27" s="189" t="s">
        <v>4570</v>
      </c>
      <c r="DQ27" s="189" t="s">
        <v>730</v>
      </c>
      <c r="DR27" s="189">
        <v>3</v>
      </c>
      <c r="DS27" s="189" t="s">
        <v>4573</v>
      </c>
      <c r="DT27" s="189" t="s">
        <v>2051</v>
      </c>
      <c r="DU27" s="201">
        <v>43585</v>
      </c>
      <c r="DV27" s="196" t="s">
        <v>9046</v>
      </c>
      <c r="DW27" s="185">
        <v>1032000</v>
      </c>
      <c r="DX27" s="188" t="s">
        <v>4570</v>
      </c>
      <c r="DY27" s="188" t="s">
        <v>730</v>
      </c>
      <c r="DZ27" s="188">
        <v>3</v>
      </c>
      <c r="EA27" s="188" t="s">
        <v>4574</v>
      </c>
      <c r="EB27" s="188" t="s">
        <v>2051</v>
      </c>
      <c r="EC27" s="198">
        <v>43585</v>
      </c>
      <c r="ED27" s="189" t="s">
        <v>9047</v>
      </c>
      <c r="EE27" s="186">
        <v>537000</v>
      </c>
      <c r="EF27" s="189" t="s">
        <v>4570</v>
      </c>
      <c r="EG27" s="189" t="s">
        <v>730</v>
      </c>
      <c r="EH27" s="189">
        <v>3</v>
      </c>
      <c r="EI27" s="189" t="s">
        <v>4575</v>
      </c>
      <c r="EJ27" s="189" t="s">
        <v>2051</v>
      </c>
      <c r="EK27" s="201">
        <v>43585</v>
      </c>
      <c r="EL27" s="196" t="s">
        <v>9048</v>
      </c>
      <c r="EM27" s="185">
        <v>0</v>
      </c>
      <c r="EN27" s="188" t="s">
        <v>2023</v>
      </c>
      <c r="EO27" s="188" t="s">
        <v>731</v>
      </c>
      <c r="EP27" s="188">
        <v>2</v>
      </c>
      <c r="EQ27" s="188">
        <v>0</v>
      </c>
      <c r="ER27" s="188" t="s">
        <v>2051</v>
      </c>
      <c r="ES27" s="198">
        <v>43510</v>
      </c>
      <c r="ET27" s="189" t="s">
        <v>9049</v>
      </c>
      <c r="EU27" s="189" t="s">
        <v>446</v>
      </c>
      <c r="EV27" s="189" t="s">
        <v>446</v>
      </c>
      <c r="EW27" s="189" t="s">
        <v>446</v>
      </c>
      <c r="EX27" s="189" t="s">
        <v>446</v>
      </c>
      <c r="EY27" s="189" t="s">
        <v>8106</v>
      </c>
      <c r="EZ27" s="189" t="s">
        <v>446</v>
      </c>
      <c r="FA27" s="201">
        <v>43798</v>
      </c>
      <c r="FB27" s="196" t="s">
        <v>9050</v>
      </c>
      <c r="FC27" s="188">
        <v>3</v>
      </c>
      <c r="FD27" s="188">
        <v>0</v>
      </c>
      <c r="FE27" s="188" t="s">
        <v>731</v>
      </c>
      <c r="FF27" s="188">
        <v>2</v>
      </c>
      <c r="FG27" s="188" t="s">
        <v>2089</v>
      </c>
      <c r="FH27" s="188">
        <v>0</v>
      </c>
      <c r="FI27" s="198">
        <v>43510</v>
      </c>
      <c r="FJ27" s="196" t="s">
        <v>9051</v>
      </c>
      <c r="FK27" s="189" t="s">
        <v>446</v>
      </c>
      <c r="FL27" s="189">
        <v>0</v>
      </c>
      <c r="FM27" s="189" t="s">
        <v>731</v>
      </c>
      <c r="FN27" s="189">
        <v>2</v>
      </c>
      <c r="FO27" s="189">
        <v>0</v>
      </c>
      <c r="FP27" s="186">
        <v>0</v>
      </c>
      <c r="FQ27" s="200">
        <v>43510</v>
      </c>
      <c r="FR27" s="196" t="s">
        <v>9052</v>
      </c>
      <c r="FS27" s="188" t="s">
        <v>446</v>
      </c>
      <c r="FT27" s="188">
        <v>0</v>
      </c>
      <c r="FU27" s="188" t="s">
        <v>731</v>
      </c>
      <c r="FV27" s="188">
        <v>2</v>
      </c>
      <c r="FW27" s="188">
        <v>0</v>
      </c>
      <c r="FX27" s="188">
        <v>0</v>
      </c>
      <c r="FY27" s="198">
        <v>43510</v>
      </c>
      <c r="FZ27" s="189" t="s">
        <v>9053</v>
      </c>
      <c r="GA27" s="189">
        <v>0</v>
      </c>
      <c r="GB27" s="189" t="s">
        <v>7229</v>
      </c>
      <c r="GC27" s="189" t="s">
        <v>731</v>
      </c>
      <c r="GD27" s="189">
        <v>2</v>
      </c>
      <c r="GE27" s="189" t="s">
        <v>7600</v>
      </c>
      <c r="GF27" s="189" t="s">
        <v>7616</v>
      </c>
      <c r="GG27" s="201">
        <v>43770</v>
      </c>
      <c r="GH27" s="196" t="s">
        <v>9054</v>
      </c>
      <c r="GI27" s="188">
        <v>2</v>
      </c>
      <c r="GJ27" s="188" t="s">
        <v>7229</v>
      </c>
      <c r="GK27" s="188" t="s">
        <v>731</v>
      </c>
      <c r="GL27" s="188">
        <v>2</v>
      </c>
      <c r="GM27" s="188" t="s">
        <v>7600</v>
      </c>
      <c r="GN27" s="188" t="s">
        <v>7616</v>
      </c>
      <c r="GO27" s="198">
        <v>43770</v>
      </c>
      <c r="GP27" s="189" t="s">
        <v>9055</v>
      </c>
      <c r="GQ27" s="189">
        <v>0</v>
      </c>
      <c r="GR27" s="189" t="s">
        <v>7229</v>
      </c>
      <c r="GS27" s="189" t="s">
        <v>731</v>
      </c>
      <c r="GT27" s="189">
        <v>2</v>
      </c>
      <c r="GU27" s="189" t="s">
        <v>7600</v>
      </c>
      <c r="GV27" s="189" t="s">
        <v>7616</v>
      </c>
      <c r="GW27" s="201">
        <v>43770</v>
      </c>
      <c r="GX27" s="196" t="s">
        <v>9056</v>
      </c>
      <c r="GY27" s="188">
        <v>0</v>
      </c>
      <c r="GZ27" s="188" t="s">
        <v>7229</v>
      </c>
      <c r="HA27" s="188" t="s">
        <v>731</v>
      </c>
      <c r="HB27" s="188">
        <v>2</v>
      </c>
      <c r="HC27" s="188" t="s">
        <v>7600</v>
      </c>
      <c r="HD27" s="188" t="s">
        <v>7616</v>
      </c>
      <c r="HE27" s="198">
        <v>43770</v>
      </c>
      <c r="HF27" s="189" t="s">
        <v>9057</v>
      </c>
      <c r="HG27" s="189">
        <v>0</v>
      </c>
      <c r="HH27" s="189" t="s">
        <v>7229</v>
      </c>
      <c r="HI27" s="189" t="s">
        <v>731</v>
      </c>
      <c r="HJ27" s="189">
        <v>2</v>
      </c>
      <c r="HK27" s="189" t="s">
        <v>7600</v>
      </c>
      <c r="HL27" s="189" t="s">
        <v>7616</v>
      </c>
      <c r="HM27" s="201">
        <v>43770</v>
      </c>
      <c r="HN27" s="196" t="s">
        <v>9058</v>
      </c>
      <c r="HO27" s="188">
        <v>2</v>
      </c>
      <c r="HP27" s="188" t="s">
        <v>7229</v>
      </c>
      <c r="HQ27" s="188" t="s">
        <v>731</v>
      </c>
      <c r="HR27" s="188">
        <v>2</v>
      </c>
      <c r="HS27" s="188" t="s">
        <v>7600</v>
      </c>
      <c r="HT27" s="188" t="s">
        <v>7616</v>
      </c>
      <c r="HU27" s="198">
        <v>43770</v>
      </c>
      <c r="HV27" s="189" t="s">
        <v>9059</v>
      </c>
      <c r="HW27" s="189">
        <v>1</v>
      </c>
      <c r="HX27" s="189" t="s">
        <v>7229</v>
      </c>
      <c r="HY27" s="189" t="s">
        <v>731</v>
      </c>
      <c r="HZ27" s="189">
        <v>2</v>
      </c>
      <c r="IA27" s="189" t="s">
        <v>7600</v>
      </c>
      <c r="IB27" s="189" t="s">
        <v>7616</v>
      </c>
      <c r="IC27" s="201">
        <v>43770</v>
      </c>
      <c r="ID27" s="196" t="s">
        <v>9060</v>
      </c>
      <c r="IE27" s="188">
        <v>3</v>
      </c>
      <c r="IF27" s="188" t="s">
        <v>7229</v>
      </c>
      <c r="IG27" s="188" t="s">
        <v>731</v>
      </c>
      <c r="IH27" s="188">
        <v>2</v>
      </c>
      <c r="II27" s="188" t="s">
        <v>7600</v>
      </c>
      <c r="IJ27" s="188" t="s">
        <v>7616</v>
      </c>
      <c r="IK27" s="198">
        <v>43770</v>
      </c>
      <c r="IL27" s="189" t="s">
        <v>9061</v>
      </c>
      <c r="IM27" s="189">
        <v>1</v>
      </c>
      <c r="IN27" s="189" t="s">
        <v>7229</v>
      </c>
      <c r="IO27" s="189" t="s">
        <v>731</v>
      </c>
      <c r="IP27" s="189">
        <v>2</v>
      </c>
      <c r="IQ27" s="189" t="s">
        <v>7600</v>
      </c>
      <c r="IR27" s="189" t="s">
        <v>7616</v>
      </c>
      <c r="IS27" s="201">
        <v>43770</v>
      </c>
    </row>
    <row r="28" spans="1:253" x14ac:dyDescent="0.35">
      <c r="A28" t="s">
        <v>1702</v>
      </c>
      <c r="B28" t="s">
        <v>783</v>
      </c>
      <c r="C28" t="s">
        <v>1276</v>
      </c>
      <c r="D28" t="s">
        <v>366</v>
      </c>
      <c r="E28" t="s">
        <v>71</v>
      </c>
      <c r="F28" t="s">
        <v>9062</v>
      </c>
      <c r="G28" s="184">
        <v>5308000</v>
      </c>
      <c r="H28" s="185" t="s">
        <v>2034</v>
      </c>
      <c r="I28" s="185" t="s">
        <v>731</v>
      </c>
      <c r="J28" s="185">
        <v>2</v>
      </c>
      <c r="K28" s="185" t="s">
        <v>2125</v>
      </c>
      <c r="L28" s="185" t="s">
        <v>2064</v>
      </c>
      <c r="M28" s="198">
        <v>43510</v>
      </c>
      <c r="N28" s="196" t="s">
        <v>9063</v>
      </c>
      <c r="O28" s="187">
        <v>34000</v>
      </c>
      <c r="P28" s="187" t="s">
        <v>2035</v>
      </c>
      <c r="Q28" s="187" t="s">
        <v>731</v>
      </c>
      <c r="R28" s="187">
        <v>2</v>
      </c>
      <c r="S28" s="187" t="s">
        <v>2126</v>
      </c>
      <c r="T28" s="187" t="s">
        <v>2065</v>
      </c>
      <c r="U28" s="199">
        <v>43510</v>
      </c>
      <c r="V28" s="196" t="s">
        <v>9064</v>
      </c>
      <c r="W28" s="185">
        <v>300000</v>
      </c>
      <c r="X28" s="185" t="s">
        <v>2036</v>
      </c>
      <c r="Y28" s="185" t="s">
        <v>731</v>
      </c>
      <c r="Z28" s="185">
        <v>2</v>
      </c>
      <c r="AA28" s="185" t="s">
        <v>2127</v>
      </c>
      <c r="AB28" s="185" t="s">
        <v>2066</v>
      </c>
      <c r="AC28" s="198">
        <v>43510</v>
      </c>
      <c r="AD28" s="196" t="s">
        <v>9065</v>
      </c>
      <c r="AE28" s="186">
        <v>160000</v>
      </c>
      <c r="AF28" s="186" t="s">
        <v>2036</v>
      </c>
      <c r="AG28" s="186" t="s">
        <v>731</v>
      </c>
      <c r="AH28" s="186">
        <v>2</v>
      </c>
      <c r="AI28" s="186" t="s">
        <v>2128</v>
      </c>
      <c r="AJ28" s="186" t="s">
        <v>2066</v>
      </c>
      <c r="AK28" s="200">
        <v>43510</v>
      </c>
      <c r="AL28" s="196" t="s">
        <v>9066</v>
      </c>
      <c r="AM28" s="185">
        <v>107000</v>
      </c>
      <c r="AN28" s="185" t="s">
        <v>5598</v>
      </c>
      <c r="AO28" s="185" t="s">
        <v>730</v>
      </c>
      <c r="AP28" s="185">
        <v>3</v>
      </c>
      <c r="AQ28" s="185" t="s">
        <v>5599</v>
      </c>
      <c r="AR28" s="185" t="s">
        <v>5600</v>
      </c>
      <c r="AS28" s="198">
        <v>43644</v>
      </c>
      <c r="AT28" s="189" t="s">
        <v>9067</v>
      </c>
      <c r="AU28" s="186" t="s">
        <v>446</v>
      </c>
      <c r="AV28" s="186" t="s">
        <v>446</v>
      </c>
      <c r="AW28" s="186" t="s">
        <v>446</v>
      </c>
      <c r="AX28" s="186" t="s">
        <v>446</v>
      </c>
      <c r="AY28" s="186" t="s">
        <v>7581</v>
      </c>
      <c r="AZ28" s="186" t="s">
        <v>446</v>
      </c>
      <c r="BA28" s="200">
        <v>43770</v>
      </c>
      <c r="BB28" s="196" t="s">
        <v>9068</v>
      </c>
      <c r="BC28" s="185" t="s">
        <v>446</v>
      </c>
      <c r="BD28" s="185">
        <v>0</v>
      </c>
      <c r="BE28" s="185" t="s">
        <v>731</v>
      </c>
      <c r="BF28" s="185">
        <v>2</v>
      </c>
      <c r="BG28" s="185">
        <v>0</v>
      </c>
      <c r="BH28" s="185">
        <v>0</v>
      </c>
      <c r="BI28" s="198">
        <v>43510</v>
      </c>
      <c r="BJ28" s="189" t="s">
        <v>9069</v>
      </c>
      <c r="BK28" s="189">
        <v>0</v>
      </c>
      <c r="BL28" s="189" t="s">
        <v>1399</v>
      </c>
      <c r="BM28" s="189" t="s">
        <v>731</v>
      </c>
      <c r="BN28" s="189">
        <v>2</v>
      </c>
      <c r="BO28" s="189" t="s">
        <v>6157</v>
      </c>
      <c r="BP28" s="186" t="s">
        <v>1354</v>
      </c>
      <c r="BQ28" s="201">
        <v>43675</v>
      </c>
      <c r="BR28" s="196" t="s">
        <v>9070</v>
      </c>
      <c r="BS28" s="188" t="s">
        <v>446</v>
      </c>
      <c r="BT28" s="188">
        <v>0</v>
      </c>
      <c r="BU28" s="188" t="s">
        <v>731</v>
      </c>
      <c r="BV28" s="188">
        <v>2</v>
      </c>
      <c r="BW28" s="188">
        <v>0</v>
      </c>
      <c r="BX28" s="188">
        <v>0</v>
      </c>
      <c r="BY28" s="198">
        <v>43510</v>
      </c>
      <c r="BZ28" s="189" t="s">
        <v>9071</v>
      </c>
      <c r="CA28" s="189">
        <v>105</v>
      </c>
      <c r="CB28" s="189" t="s">
        <v>2038</v>
      </c>
      <c r="CC28" s="189" t="s">
        <v>731</v>
      </c>
      <c r="CD28" s="189">
        <v>2</v>
      </c>
      <c r="CE28" s="189" t="s">
        <v>2131</v>
      </c>
      <c r="CF28" s="189" t="s">
        <v>2068</v>
      </c>
      <c r="CG28" s="201">
        <v>43510</v>
      </c>
      <c r="CH28" s="196" t="s">
        <v>9072</v>
      </c>
      <c r="CI28" s="189" t="e">
        <v>#N/A</v>
      </c>
      <c r="CJ28" s="189" t="e">
        <v>#N/A</v>
      </c>
      <c r="CK28" s="189" t="e">
        <v>#N/A</v>
      </c>
      <c r="CL28" s="189" t="e">
        <v>#N/A</v>
      </c>
      <c r="CM28" s="189" t="e">
        <v>#N/A</v>
      </c>
      <c r="CN28" s="189" t="e">
        <v>#N/A</v>
      </c>
      <c r="CO28" s="193" t="e">
        <v>#N/A</v>
      </c>
      <c r="CP28" s="189" t="s">
        <v>9073</v>
      </c>
      <c r="CQ28" s="188">
        <v>334</v>
      </c>
      <c r="CR28" s="188" t="s">
        <v>516</v>
      </c>
      <c r="CS28" s="188" t="s">
        <v>731</v>
      </c>
      <c r="CT28" s="188">
        <v>2</v>
      </c>
      <c r="CU28" s="188" t="s">
        <v>2132</v>
      </c>
      <c r="CV28" s="188" t="s">
        <v>2069</v>
      </c>
      <c r="CW28" s="198">
        <v>43510</v>
      </c>
      <c r="CX28" s="189" t="s">
        <v>9074</v>
      </c>
      <c r="CY28" s="186">
        <v>11000</v>
      </c>
      <c r="CZ28" s="186" t="s">
        <v>7810</v>
      </c>
      <c r="DA28" s="186" t="s">
        <v>730</v>
      </c>
      <c r="DB28" s="186">
        <v>3</v>
      </c>
      <c r="DC28" s="186" t="s">
        <v>7833</v>
      </c>
      <c r="DD28" s="186" t="s">
        <v>7832</v>
      </c>
      <c r="DE28" s="192">
        <v>43794</v>
      </c>
      <c r="DF28" s="196" t="s">
        <v>9075</v>
      </c>
      <c r="DG28" s="185">
        <v>140000</v>
      </c>
      <c r="DH28" s="188" t="s">
        <v>7810</v>
      </c>
      <c r="DI28" s="188" t="s">
        <v>730</v>
      </c>
      <c r="DJ28" s="188">
        <v>3</v>
      </c>
      <c r="DK28" s="188" t="s">
        <v>7833</v>
      </c>
      <c r="DL28" s="188" t="s">
        <v>7832</v>
      </c>
      <c r="DM28" s="198">
        <v>43794</v>
      </c>
      <c r="DN28" s="189" t="s">
        <v>9076</v>
      </c>
      <c r="DO28" s="186">
        <v>46000</v>
      </c>
      <c r="DP28" s="189" t="s">
        <v>7810</v>
      </c>
      <c r="DQ28" s="189" t="s">
        <v>730</v>
      </c>
      <c r="DR28" s="189">
        <v>3</v>
      </c>
      <c r="DS28" s="189" t="s">
        <v>7833</v>
      </c>
      <c r="DT28" s="189" t="s">
        <v>7832</v>
      </c>
      <c r="DU28" s="201">
        <v>43794</v>
      </c>
      <c r="DV28" s="196" t="s">
        <v>9077</v>
      </c>
      <c r="DW28" s="185">
        <v>11000</v>
      </c>
      <c r="DX28" s="188" t="s">
        <v>7810</v>
      </c>
      <c r="DY28" s="188" t="s">
        <v>730</v>
      </c>
      <c r="DZ28" s="188">
        <v>3</v>
      </c>
      <c r="EA28" s="188" t="s">
        <v>7833</v>
      </c>
      <c r="EB28" s="188" t="s">
        <v>7832</v>
      </c>
      <c r="EC28" s="198">
        <v>43794</v>
      </c>
      <c r="ED28" s="189" t="s">
        <v>9078</v>
      </c>
      <c r="EE28" s="186">
        <v>0</v>
      </c>
      <c r="EF28" s="189">
        <v>0</v>
      </c>
      <c r="EG28" s="189" t="s">
        <v>731</v>
      </c>
      <c r="EH28" s="189">
        <v>2</v>
      </c>
      <c r="EI28" s="189">
        <v>0</v>
      </c>
      <c r="EJ28" s="189">
        <v>0</v>
      </c>
      <c r="EK28" s="201">
        <v>43510</v>
      </c>
      <c r="EL28" s="196" t="s">
        <v>9079</v>
      </c>
      <c r="EM28" s="185">
        <v>0</v>
      </c>
      <c r="EN28" s="188">
        <v>0</v>
      </c>
      <c r="EO28" s="188" t="s">
        <v>731</v>
      </c>
      <c r="EP28" s="188">
        <v>2</v>
      </c>
      <c r="EQ28" s="188" t="s">
        <v>2134</v>
      </c>
      <c r="ER28" s="188">
        <v>0</v>
      </c>
      <c r="ES28" s="198">
        <v>43510</v>
      </c>
      <c r="ET28" s="189" t="s">
        <v>9080</v>
      </c>
      <c r="EU28" s="189">
        <v>0</v>
      </c>
      <c r="EV28" s="189" t="s">
        <v>1399</v>
      </c>
      <c r="EW28" s="189" t="s">
        <v>731</v>
      </c>
      <c r="EX28" s="189">
        <v>2</v>
      </c>
      <c r="EY28" s="189" t="s">
        <v>6157</v>
      </c>
      <c r="EZ28" s="189" t="s">
        <v>1354</v>
      </c>
      <c r="FA28" s="201">
        <v>43675</v>
      </c>
      <c r="FB28" s="196" t="s">
        <v>9081</v>
      </c>
      <c r="FC28" s="188">
        <v>4</v>
      </c>
      <c r="FD28" s="188">
        <v>0</v>
      </c>
      <c r="FE28" s="188" t="s">
        <v>731</v>
      </c>
      <c r="FF28" s="188">
        <v>2</v>
      </c>
      <c r="FG28" s="188" t="s">
        <v>2135</v>
      </c>
      <c r="FH28" s="188">
        <v>0</v>
      </c>
      <c r="FI28" s="198">
        <v>43510</v>
      </c>
      <c r="FJ28" s="196" t="s">
        <v>9082</v>
      </c>
      <c r="FK28" s="189" t="s">
        <v>446</v>
      </c>
      <c r="FL28" s="189">
        <v>0</v>
      </c>
      <c r="FM28" s="189" t="s">
        <v>731</v>
      </c>
      <c r="FN28" s="189">
        <v>2</v>
      </c>
      <c r="FO28" s="189">
        <v>0</v>
      </c>
      <c r="FP28" s="186">
        <v>0</v>
      </c>
      <c r="FQ28" s="200">
        <v>43510</v>
      </c>
      <c r="FR28" s="196" t="s">
        <v>9083</v>
      </c>
      <c r="FS28" s="188" t="s">
        <v>446</v>
      </c>
      <c r="FT28" s="188">
        <v>0</v>
      </c>
      <c r="FU28" s="188" t="s">
        <v>731</v>
      </c>
      <c r="FV28" s="188">
        <v>2</v>
      </c>
      <c r="FW28" s="188">
        <v>0</v>
      </c>
      <c r="FX28" s="188">
        <v>0</v>
      </c>
      <c r="FY28" s="198">
        <v>43510</v>
      </c>
      <c r="FZ28" s="189" t="s">
        <v>9084</v>
      </c>
      <c r="GA28" s="189">
        <v>0</v>
      </c>
      <c r="GB28" s="189" t="s">
        <v>7229</v>
      </c>
      <c r="GC28" s="189" t="s">
        <v>732</v>
      </c>
      <c r="GD28" s="189">
        <v>1</v>
      </c>
      <c r="GE28" s="189" t="s">
        <v>7600</v>
      </c>
      <c r="GF28" s="189" t="s">
        <v>7616</v>
      </c>
      <c r="GG28" s="201">
        <v>43770</v>
      </c>
      <c r="GH28" s="196" t="s">
        <v>9085</v>
      </c>
      <c r="GI28" s="188">
        <v>0</v>
      </c>
      <c r="GJ28" s="188" t="s">
        <v>7229</v>
      </c>
      <c r="GK28" s="188" t="s">
        <v>732</v>
      </c>
      <c r="GL28" s="188">
        <v>1</v>
      </c>
      <c r="GM28" s="188" t="s">
        <v>7600</v>
      </c>
      <c r="GN28" s="188" t="s">
        <v>7616</v>
      </c>
      <c r="GO28" s="198">
        <v>43770</v>
      </c>
      <c r="GP28" s="189" t="s">
        <v>9086</v>
      </c>
      <c r="GQ28" s="189">
        <v>0</v>
      </c>
      <c r="GR28" s="189" t="s">
        <v>7229</v>
      </c>
      <c r="GS28" s="189" t="s">
        <v>732</v>
      </c>
      <c r="GT28" s="189">
        <v>1</v>
      </c>
      <c r="GU28" s="189" t="s">
        <v>7600</v>
      </c>
      <c r="GV28" s="189" t="s">
        <v>7616</v>
      </c>
      <c r="GW28" s="201">
        <v>43770</v>
      </c>
      <c r="GX28" s="196" t="s">
        <v>9087</v>
      </c>
      <c r="GY28" s="188">
        <v>0</v>
      </c>
      <c r="GZ28" s="188" t="s">
        <v>7229</v>
      </c>
      <c r="HA28" s="188" t="s">
        <v>732</v>
      </c>
      <c r="HB28" s="188">
        <v>1</v>
      </c>
      <c r="HC28" s="188" t="s">
        <v>7600</v>
      </c>
      <c r="HD28" s="188" t="s">
        <v>7616</v>
      </c>
      <c r="HE28" s="198">
        <v>43770</v>
      </c>
      <c r="HF28" s="189" t="s">
        <v>9088</v>
      </c>
      <c r="HG28" s="189">
        <v>0</v>
      </c>
      <c r="HH28" s="189" t="s">
        <v>7229</v>
      </c>
      <c r="HI28" s="189" t="s">
        <v>732</v>
      </c>
      <c r="HJ28" s="189">
        <v>1</v>
      </c>
      <c r="HK28" s="189" t="s">
        <v>7600</v>
      </c>
      <c r="HL28" s="189" t="s">
        <v>7616</v>
      </c>
      <c r="HM28" s="201">
        <v>43770</v>
      </c>
      <c r="HN28" s="196" t="s">
        <v>9089</v>
      </c>
      <c r="HO28" s="188">
        <v>0</v>
      </c>
      <c r="HP28" s="188" t="s">
        <v>7229</v>
      </c>
      <c r="HQ28" s="188" t="s">
        <v>732</v>
      </c>
      <c r="HR28" s="188">
        <v>1</v>
      </c>
      <c r="HS28" s="188" t="s">
        <v>7600</v>
      </c>
      <c r="HT28" s="188" t="s">
        <v>7616</v>
      </c>
      <c r="HU28" s="198">
        <v>43770</v>
      </c>
      <c r="HV28" s="189" t="s">
        <v>9090</v>
      </c>
      <c r="HW28" s="189">
        <v>0</v>
      </c>
      <c r="HX28" s="189" t="s">
        <v>7229</v>
      </c>
      <c r="HY28" s="189" t="s">
        <v>732</v>
      </c>
      <c r="HZ28" s="189">
        <v>1</v>
      </c>
      <c r="IA28" s="189" t="s">
        <v>7600</v>
      </c>
      <c r="IB28" s="189" t="s">
        <v>7616</v>
      </c>
      <c r="IC28" s="201">
        <v>43770</v>
      </c>
      <c r="ID28" s="196" t="s">
        <v>9091</v>
      </c>
      <c r="IE28" s="188">
        <v>0</v>
      </c>
      <c r="IF28" s="188" t="s">
        <v>7229</v>
      </c>
      <c r="IG28" s="188" t="s">
        <v>732</v>
      </c>
      <c r="IH28" s="188">
        <v>1</v>
      </c>
      <c r="II28" s="188" t="s">
        <v>7600</v>
      </c>
      <c r="IJ28" s="188" t="s">
        <v>7616</v>
      </c>
      <c r="IK28" s="198">
        <v>43770</v>
      </c>
      <c r="IL28" s="189" t="s">
        <v>9092</v>
      </c>
      <c r="IM28" s="189">
        <v>2</v>
      </c>
      <c r="IN28" s="189" t="s">
        <v>7229</v>
      </c>
      <c r="IO28" s="189" t="s">
        <v>732</v>
      </c>
      <c r="IP28" s="189">
        <v>1</v>
      </c>
      <c r="IQ28" s="189" t="s">
        <v>7600</v>
      </c>
      <c r="IR28" s="189" t="s">
        <v>7616</v>
      </c>
      <c r="IS28" s="201">
        <v>43770</v>
      </c>
    </row>
    <row r="29" spans="1:253" x14ac:dyDescent="0.35">
      <c r="A29" t="s">
        <v>3541</v>
      </c>
      <c r="B29" t="s">
        <v>4377</v>
      </c>
      <c r="C29" t="s">
        <v>3542</v>
      </c>
      <c r="D29" t="s">
        <v>73</v>
      </c>
      <c r="E29" t="s">
        <v>72</v>
      </c>
      <c r="F29" t="s">
        <v>9093</v>
      </c>
      <c r="G29" s="184">
        <v>4339000</v>
      </c>
      <c r="H29" s="185" t="s">
        <v>3792</v>
      </c>
      <c r="I29" s="185" t="s">
        <v>731</v>
      </c>
      <c r="J29" s="185">
        <v>2</v>
      </c>
      <c r="K29" s="185" t="s">
        <v>3793</v>
      </c>
      <c r="L29" s="185" t="s">
        <v>3794</v>
      </c>
      <c r="M29" s="198">
        <v>43566</v>
      </c>
      <c r="N29" s="196" t="s">
        <v>9094</v>
      </c>
      <c r="O29" s="187">
        <v>4960</v>
      </c>
      <c r="P29" s="187" t="s">
        <v>3796</v>
      </c>
      <c r="Q29" s="187" t="s">
        <v>731</v>
      </c>
      <c r="R29" s="187">
        <v>2</v>
      </c>
      <c r="S29" s="187" t="s">
        <v>3795</v>
      </c>
      <c r="T29" s="187" t="s">
        <v>3797</v>
      </c>
      <c r="U29" s="199">
        <v>43566</v>
      </c>
      <c r="V29" s="196" t="s">
        <v>9095</v>
      </c>
      <c r="W29" s="185">
        <v>1481000</v>
      </c>
      <c r="X29" s="185" t="s">
        <v>7727</v>
      </c>
      <c r="Y29" s="185" t="s">
        <v>731</v>
      </c>
      <c r="Z29" s="185">
        <v>2</v>
      </c>
      <c r="AA29" s="185" t="s">
        <v>7294</v>
      </c>
      <c r="AB29" s="185" t="s">
        <v>7752</v>
      </c>
      <c r="AC29" s="198">
        <v>43798</v>
      </c>
      <c r="AD29" s="196" t="s">
        <v>9096</v>
      </c>
      <c r="AE29" s="186">
        <v>77000</v>
      </c>
      <c r="AF29" s="186" t="s">
        <v>7727</v>
      </c>
      <c r="AG29" s="186" t="s">
        <v>731</v>
      </c>
      <c r="AH29" s="186">
        <v>2</v>
      </c>
      <c r="AI29" s="186" t="s">
        <v>7294</v>
      </c>
      <c r="AJ29" s="186" t="s">
        <v>7753</v>
      </c>
      <c r="AK29" s="200">
        <v>43798</v>
      </c>
      <c r="AL29" s="196" t="s">
        <v>9097</v>
      </c>
      <c r="AM29" s="185">
        <v>77000</v>
      </c>
      <c r="AN29" s="185" t="s">
        <v>7727</v>
      </c>
      <c r="AO29" s="185" t="s">
        <v>731</v>
      </c>
      <c r="AP29" s="185">
        <v>2</v>
      </c>
      <c r="AQ29" s="185" t="s">
        <v>7294</v>
      </c>
      <c r="AR29" s="185" t="s">
        <v>7753</v>
      </c>
      <c r="AS29" s="198">
        <v>43798</v>
      </c>
      <c r="AT29" s="189" t="s">
        <v>9098</v>
      </c>
      <c r="AU29" s="186">
        <v>0</v>
      </c>
      <c r="AV29" s="186">
        <v>0</v>
      </c>
      <c r="AW29" s="186" t="s">
        <v>731</v>
      </c>
      <c r="AX29" s="186">
        <v>2</v>
      </c>
      <c r="AY29" s="186">
        <v>0</v>
      </c>
      <c r="AZ29" s="186">
        <v>0</v>
      </c>
      <c r="BA29" s="200">
        <v>43566</v>
      </c>
      <c r="BB29" s="196" t="s">
        <v>9099</v>
      </c>
      <c r="BC29" s="185">
        <v>0</v>
      </c>
      <c r="BD29" s="185">
        <v>0</v>
      </c>
      <c r="BE29" s="185" t="s">
        <v>731</v>
      </c>
      <c r="BF29" s="185">
        <v>2</v>
      </c>
      <c r="BG29" s="185">
        <v>0</v>
      </c>
      <c r="BH29" s="185">
        <v>0</v>
      </c>
      <c r="BI29" s="198">
        <v>43566</v>
      </c>
      <c r="BJ29" s="189" t="s">
        <v>9100</v>
      </c>
      <c r="BK29" s="189">
        <v>0</v>
      </c>
      <c r="BL29" s="189">
        <v>0</v>
      </c>
      <c r="BM29" s="189" t="s">
        <v>731</v>
      </c>
      <c r="BN29" s="189">
        <v>2</v>
      </c>
      <c r="BO29" s="189">
        <v>0</v>
      </c>
      <c r="BP29" s="186">
        <v>0</v>
      </c>
      <c r="BQ29" s="201">
        <v>43566</v>
      </c>
      <c r="BR29" s="196" t="s">
        <v>9101</v>
      </c>
      <c r="BS29" s="188">
        <v>0</v>
      </c>
      <c r="BT29" s="188">
        <v>0</v>
      </c>
      <c r="BU29" s="188" t="s">
        <v>731</v>
      </c>
      <c r="BV29" s="188">
        <v>2</v>
      </c>
      <c r="BW29" s="188">
        <v>0</v>
      </c>
      <c r="BX29" s="188">
        <v>0</v>
      </c>
      <c r="BY29" s="198">
        <v>43566</v>
      </c>
      <c r="BZ29" s="189" t="s">
        <v>9102</v>
      </c>
      <c r="CA29" s="189">
        <v>0</v>
      </c>
      <c r="CB29" s="189">
        <v>0</v>
      </c>
      <c r="CC29" s="189" t="s">
        <v>731</v>
      </c>
      <c r="CD29" s="189">
        <v>2</v>
      </c>
      <c r="CE29" s="189">
        <v>0</v>
      </c>
      <c r="CF29" s="189">
        <v>0</v>
      </c>
      <c r="CG29" s="201">
        <v>43566</v>
      </c>
      <c r="CH29" s="196" t="s">
        <v>9103</v>
      </c>
      <c r="CI29" s="189" t="e">
        <v>#N/A</v>
      </c>
      <c r="CJ29" s="189" t="e">
        <v>#N/A</v>
      </c>
      <c r="CK29" s="189" t="e">
        <v>#N/A</v>
      </c>
      <c r="CL29" s="189" t="e">
        <v>#N/A</v>
      </c>
      <c r="CM29" s="189" t="e">
        <v>#N/A</v>
      </c>
      <c r="CN29" s="189" t="e">
        <v>#N/A</v>
      </c>
      <c r="CO29" s="193" t="e">
        <v>#N/A</v>
      </c>
      <c r="CP29" s="189" t="s">
        <v>9104</v>
      </c>
      <c r="CQ29" s="188">
        <v>0</v>
      </c>
      <c r="CR29" s="188">
        <v>0</v>
      </c>
      <c r="CS29" s="188" t="s">
        <v>731</v>
      </c>
      <c r="CT29" s="188">
        <v>2</v>
      </c>
      <c r="CU29" s="188">
        <v>0</v>
      </c>
      <c r="CV29" s="188">
        <v>0</v>
      </c>
      <c r="CW29" s="198">
        <v>43566</v>
      </c>
      <c r="CX29" s="189" t="s">
        <v>9105</v>
      </c>
      <c r="CY29" s="186">
        <v>13000</v>
      </c>
      <c r="CZ29" s="186" t="s">
        <v>7727</v>
      </c>
      <c r="DA29" s="186" t="s">
        <v>731</v>
      </c>
      <c r="DB29" s="186">
        <v>2</v>
      </c>
      <c r="DC29" s="186" t="s">
        <v>7294</v>
      </c>
      <c r="DD29" s="186" t="s">
        <v>7753</v>
      </c>
      <c r="DE29" s="192">
        <v>43798</v>
      </c>
      <c r="DF29" s="196" t="s">
        <v>9106</v>
      </c>
      <c r="DG29" s="185">
        <v>1481000</v>
      </c>
      <c r="DH29" s="188" t="s">
        <v>7727</v>
      </c>
      <c r="DI29" s="188" t="s">
        <v>731</v>
      </c>
      <c r="DJ29" s="188">
        <v>2</v>
      </c>
      <c r="DK29" s="188" t="s">
        <v>7294</v>
      </c>
      <c r="DL29" s="188" t="s">
        <v>7753</v>
      </c>
      <c r="DM29" s="198">
        <v>43798</v>
      </c>
      <c r="DN29" s="189" t="s">
        <v>9107</v>
      </c>
      <c r="DO29" s="186">
        <v>77000</v>
      </c>
      <c r="DP29" s="189" t="s">
        <v>7727</v>
      </c>
      <c r="DQ29" s="189" t="s">
        <v>731</v>
      </c>
      <c r="DR29" s="189">
        <v>2</v>
      </c>
      <c r="DS29" s="189" t="s">
        <v>7294</v>
      </c>
      <c r="DT29" s="189" t="s">
        <v>7753</v>
      </c>
      <c r="DU29" s="201">
        <v>43798</v>
      </c>
      <c r="DV29" s="196" t="s">
        <v>9108</v>
      </c>
      <c r="DW29" s="185">
        <v>13000</v>
      </c>
      <c r="DX29" s="188" t="s">
        <v>7727</v>
      </c>
      <c r="DY29" s="188" t="s">
        <v>731</v>
      </c>
      <c r="DZ29" s="188">
        <v>2</v>
      </c>
      <c r="EA29" s="188" t="s">
        <v>7294</v>
      </c>
      <c r="EB29" s="188" t="s">
        <v>7753</v>
      </c>
      <c r="EC29" s="198">
        <v>43798</v>
      </c>
      <c r="ED29" s="189" t="s">
        <v>9109</v>
      </c>
      <c r="EE29" s="186">
        <v>0</v>
      </c>
      <c r="EF29" s="189">
        <v>0</v>
      </c>
      <c r="EG29" s="189" t="s">
        <v>731</v>
      </c>
      <c r="EH29" s="189">
        <v>2</v>
      </c>
      <c r="EI29" s="189">
        <v>0</v>
      </c>
      <c r="EJ29" s="189">
        <v>0</v>
      </c>
      <c r="EK29" s="201">
        <v>43566</v>
      </c>
      <c r="EL29" s="196" t="s">
        <v>9110</v>
      </c>
      <c r="EM29" s="185">
        <v>0</v>
      </c>
      <c r="EN29" s="188">
        <v>0</v>
      </c>
      <c r="EO29" s="188" t="s">
        <v>731</v>
      </c>
      <c r="EP29" s="188">
        <v>2</v>
      </c>
      <c r="EQ29" s="188">
        <v>0</v>
      </c>
      <c r="ER29" s="188">
        <v>0</v>
      </c>
      <c r="ES29" s="198">
        <v>43566</v>
      </c>
      <c r="ET29" s="189" t="s">
        <v>9111</v>
      </c>
      <c r="EU29" s="189" t="s">
        <v>446</v>
      </c>
      <c r="EV29" s="189" t="s">
        <v>446</v>
      </c>
      <c r="EW29" s="189" t="s">
        <v>731</v>
      </c>
      <c r="EX29" s="189">
        <v>2</v>
      </c>
      <c r="EY29" s="189" t="s">
        <v>446</v>
      </c>
      <c r="EZ29" s="189" t="s">
        <v>446</v>
      </c>
      <c r="FA29" s="201">
        <v>43566</v>
      </c>
      <c r="FB29" s="196" t="s">
        <v>9112</v>
      </c>
      <c r="FC29" s="188">
        <v>2</v>
      </c>
      <c r="FD29" s="188">
        <v>0</v>
      </c>
      <c r="FE29" s="188" t="s">
        <v>731</v>
      </c>
      <c r="FF29" s="188">
        <v>2</v>
      </c>
      <c r="FG29" s="188" t="s">
        <v>3804</v>
      </c>
      <c r="FH29" s="188">
        <v>0</v>
      </c>
      <c r="FI29" s="198">
        <v>43566</v>
      </c>
      <c r="FJ29" s="196" t="s">
        <v>9113</v>
      </c>
      <c r="FK29" s="189">
        <v>0</v>
      </c>
      <c r="FL29" s="189" t="s">
        <v>3805</v>
      </c>
      <c r="FM29" s="189" t="s">
        <v>731</v>
      </c>
      <c r="FN29" s="189">
        <v>2</v>
      </c>
      <c r="FO29" s="189">
        <v>0</v>
      </c>
      <c r="FP29" s="186">
        <v>0</v>
      </c>
      <c r="FQ29" s="200">
        <v>43566</v>
      </c>
      <c r="FR29" s="196" t="s">
        <v>9114</v>
      </c>
      <c r="FS29" s="188" t="e">
        <v>#N/A</v>
      </c>
      <c r="FT29" s="188" t="e">
        <v>#N/A</v>
      </c>
      <c r="FU29" s="188" t="e">
        <v>#N/A</v>
      </c>
      <c r="FV29" s="188" t="e">
        <v>#N/A</v>
      </c>
      <c r="FW29" s="188" t="e">
        <v>#N/A</v>
      </c>
      <c r="FX29" s="188" t="e">
        <v>#N/A</v>
      </c>
      <c r="FY29" s="198" t="e">
        <v>#N/A</v>
      </c>
      <c r="FZ29" s="189" t="s">
        <v>9115</v>
      </c>
      <c r="GA29" s="189">
        <v>0</v>
      </c>
      <c r="GB29" s="189" t="s">
        <v>7229</v>
      </c>
      <c r="GC29" s="189" t="s">
        <v>732</v>
      </c>
      <c r="GD29" s="189">
        <v>1</v>
      </c>
      <c r="GE29" s="189" t="s">
        <v>7600</v>
      </c>
      <c r="GF29" s="189" t="s">
        <v>7616</v>
      </c>
      <c r="GG29" s="201">
        <v>43769</v>
      </c>
      <c r="GH29" s="196" t="s">
        <v>9116</v>
      </c>
      <c r="GI29" s="188">
        <v>0</v>
      </c>
      <c r="GJ29" s="188" t="s">
        <v>7229</v>
      </c>
      <c r="GK29" s="188" t="s">
        <v>732</v>
      </c>
      <c r="GL29" s="188">
        <v>1</v>
      </c>
      <c r="GM29" s="188" t="s">
        <v>7600</v>
      </c>
      <c r="GN29" s="188" t="s">
        <v>7616</v>
      </c>
      <c r="GO29" s="198">
        <v>43769</v>
      </c>
      <c r="GP29" s="189" t="s">
        <v>9117</v>
      </c>
      <c r="GQ29" s="189">
        <v>0</v>
      </c>
      <c r="GR29" s="189" t="s">
        <v>7229</v>
      </c>
      <c r="GS29" s="189" t="s">
        <v>732</v>
      </c>
      <c r="GT29" s="189">
        <v>1</v>
      </c>
      <c r="GU29" s="189" t="s">
        <v>7600</v>
      </c>
      <c r="GV29" s="189" t="s">
        <v>7616</v>
      </c>
      <c r="GW29" s="201">
        <v>43769</v>
      </c>
      <c r="GX29" s="196" t="s">
        <v>9118</v>
      </c>
      <c r="GY29" s="188">
        <v>0</v>
      </c>
      <c r="GZ29" s="188" t="s">
        <v>7229</v>
      </c>
      <c r="HA29" s="188" t="s">
        <v>732</v>
      </c>
      <c r="HB29" s="188">
        <v>1</v>
      </c>
      <c r="HC29" s="188" t="s">
        <v>7600</v>
      </c>
      <c r="HD29" s="188" t="s">
        <v>7616</v>
      </c>
      <c r="HE29" s="198">
        <v>43769</v>
      </c>
      <c r="HF29" s="189" t="s">
        <v>9119</v>
      </c>
      <c r="HG29" s="189">
        <v>0</v>
      </c>
      <c r="HH29" s="189" t="s">
        <v>7229</v>
      </c>
      <c r="HI29" s="189" t="s">
        <v>732</v>
      </c>
      <c r="HJ29" s="189">
        <v>1</v>
      </c>
      <c r="HK29" s="189" t="s">
        <v>7600</v>
      </c>
      <c r="HL29" s="189" t="s">
        <v>7616</v>
      </c>
      <c r="HM29" s="201">
        <v>43769</v>
      </c>
      <c r="HN29" s="196" t="s">
        <v>9120</v>
      </c>
      <c r="HO29" s="188">
        <v>0</v>
      </c>
      <c r="HP29" s="188" t="s">
        <v>7229</v>
      </c>
      <c r="HQ29" s="188" t="s">
        <v>732</v>
      </c>
      <c r="HR29" s="188">
        <v>1</v>
      </c>
      <c r="HS29" s="188" t="s">
        <v>7600</v>
      </c>
      <c r="HT29" s="188" t="s">
        <v>7616</v>
      </c>
      <c r="HU29" s="198">
        <v>43769</v>
      </c>
      <c r="HV29" s="189" t="s">
        <v>9121</v>
      </c>
      <c r="HW29" s="189">
        <v>0</v>
      </c>
      <c r="HX29" s="189" t="s">
        <v>7229</v>
      </c>
      <c r="HY29" s="189" t="s">
        <v>732</v>
      </c>
      <c r="HZ29" s="189">
        <v>1</v>
      </c>
      <c r="IA29" s="189" t="s">
        <v>7600</v>
      </c>
      <c r="IB29" s="189" t="s">
        <v>7616</v>
      </c>
      <c r="IC29" s="201">
        <v>43769</v>
      </c>
      <c r="ID29" s="196" t="s">
        <v>9122</v>
      </c>
      <c r="IE29" s="188">
        <v>0</v>
      </c>
      <c r="IF29" s="188" t="s">
        <v>7229</v>
      </c>
      <c r="IG29" s="188" t="s">
        <v>732</v>
      </c>
      <c r="IH29" s="188">
        <v>1</v>
      </c>
      <c r="II29" s="188" t="s">
        <v>7600</v>
      </c>
      <c r="IJ29" s="188" t="s">
        <v>7616</v>
      </c>
      <c r="IK29" s="198">
        <v>43769</v>
      </c>
      <c r="IL29" s="189" t="s">
        <v>9123</v>
      </c>
      <c r="IM29" s="189">
        <v>0</v>
      </c>
      <c r="IN29" s="189" t="s">
        <v>7229</v>
      </c>
      <c r="IO29" s="189" t="s">
        <v>732</v>
      </c>
      <c r="IP29" s="189">
        <v>1</v>
      </c>
      <c r="IQ29" s="189" t="s">
        <v>7600</v>
      </c>
      <c r="IR29" s="189" t="s">
        <v>7616</v>
      </c>
      <c r="IS29" s="201">
        <v>43769</v>
      </c>
    </row>
    <row r="30" spans="1:253" x14ac:dyDescent="0.35">
      <c r="A30" t="s">
        <v>3396</v>
      </c>
      <c r="B30" t="s">
        <v>4377</v>
      </c>
      <c r="C30" t="s">
        <v>1277</v>
      </c>
      <c r="D30" t="s">
        <v>86</v>
      </c>
      <c r="E30" t="s">
        <v>85</v>
      </c>
      <c r="F30" t="s">
        <v>9124</v>
      </c>
      <c r="G30" s="184">
        <v>1011000</v>
      </c>
      <c r="H30" s="185" t="s">
        <v>8007</v>
      </c>
      <c r="I30" s="185" t="s">
        <v>731</v>
      </c>
      <c r="J30" s="185">
        <v>2</v>
      </c>
      <c r="K30" s="185" t="s">
        <v>8075</v>
      </c>
      <c r="L30" s="185" t="s">
        <v>8039</v>
      </c>
      <c r="M30" s="198">
        <v>43798</v>
      </c>
      <c r="N30" s="196" t="s">
        <v>9125</v>
      </c>
      <c r="O30" s="187">
        <v>23244</v>
      </c>
      <c r="P30" s="187" t="s">
        <v>516</v>
      </c>
      <c r="Q30" s="187" t="s">
        <v>731</v>
      </c>
      <c r="R30" s="187">
        <v>2</v>
      </c>
      <c r="S30" s="187" t="s">
        <v>2097</v>
      </c>
      <c r="T30" s="187" t="s">
        <v>2052</v>
      </c>
      <c r="U30" s="199">
        <v>43510</v>
      </c>
      <c r="V30" s="196" t="s">
        <v>9126</v>
      </c>
      <c r="W30" s="185">
        <v>1011000</v>
      </c>
      <c r="X30" s="185" t="s">
        <v>8007</v>
      </c>
      <c r="Y30" s="185" t="s">
        <v>731</v>
      </c>
      <c r="Z30" s="185">
        <v>2</v>
      </c>
      <c r="AA30" s="185" t="s">
        <v>8075</v>
      </c>
      <c r="AB30" s="185" t="s">
        <v>8039</v>
      </c>
      <c r="AC30" s="198">
        <v>43798</v>
      </c>
      <c r="AD30" s="196" t="s">
        <v>9127</v>
      </c>
      <c r="AE30" s="186">
        <v>30000</v>
      </c>
      <c r="AF30" s="186" t="s">
        <v>7200</v>
      </c>
      <c r="AG30" s="186" t="s">
        <v>731</v>
      </c>
      <c r="AH30" s="186">
        <v>2</v>
      </c>
      <c r="AI30" s="186" t="s">
        <v>8079</v>
      </c>
      <c r="AJ30" s="186" t="s">
        <v>8040</v>
      </c>
      <c r="AK30" s="200">
        <v>43798</v>
      </c>
      <c r="AL30" s="196" t="s">
        <v>9128</v>
      </c>
      <c r="AM30" s="185">
        <v>30000</v>
      </c>
      <c r="AN30" s="185" t="s">
        <v>7200</v>
      </c>
      <c r="AO30" s="185" t="s">
        <v>731</v>
      </c>
      <c r="AP30" s="185">
        <v>2</v>
      </c>
      <c r="AQ30" s="185" t="s">
        <v>8079</v>
      </c>
      <c r="AR30" s="185" t="s">
        <v>8040</v>
      </c>
      <c r="AS30" s="198">
        <v>43798</v>
      </c>
      <c r="AT30" s="189" t="s">
        <v>9129</v>
      </c>
      <c r="AU30" s="186" t="s">
        <v>446</v>
      </c>
      <c r="AV30" s="186" t="s">
        <v>2019</v>
      </c>
      <c r="AW30" s="186" t="s">
        <v>731</v>
      </c>
      <c r="AX30" s="186">
        <v>2</v>
      </c>
      <c r="AY30" s="186">
        <v>0</v>
      </c>
      <c r="AZ30" s="186">
        <v>0</v>
      </c>
      <c r="BA30" s="200">
        <v>43510</v>
      </c>
      <c r="BB30" s="196" t="s">
        <v>9130</v>
      </c>
      <c r="BC30" s="185" t="s">
        <v>446</v>
      </c>
      <c r="BD30" s="185" t="s">
        <v>446</v>
      </c>
      <c r="BE30" s="185" t="s">
        <v>446</v>
      </c>
      <c r="BF30" s="185" t="s">
        <v>446</v>
      </c>
      <c r="BG30" s="185" t="s">
        <v>446</v>
      </c>
      <c r="BH30" s="185" t="s">
        <v>446</v>
      </c>
      <c r="BI30" s="198">
        <v>43675</v>
      </c>
      <c r="BJ30" s="189" t="s">
        <v>9131</v>
      </c>
      <c r="BK30" s="189">
        <v>0</v>
      </c>
      <c r="BL30" s="189" t="s">
        <v>6258</v>
      </c>
      <c r="BM30" s="189" t="s">
        <v>731</v>
      </c>
      <c r="BN30" s="189">
        <v>2</v>
      </c>
      <c r="BO30" s="189" t="s">
        <v>8076</v>
      </c>
      <c r="BP30" s="186" t="s">
        <v>2055</v>
      </c>
      <c r="BQ30" s="201">
        <v>43798</v>
      </c>
      <c r="BR30" s="196" t="s">
        <v>9132</v>
      </c>
      <c r="BS30" s="188">
        <v>0</v>
      </c>
      <c r="BT30" s="188">
        <v>0</v>
      </c>
      <c r="BU30" s="188" t="s">
        <v>731</v>
      </c>
      <c r="BV30" s="188">
        <v>2</v>
      </c>
      <c r="BW30" s="188">
        <v>0</v>
      </c>
      <c r="BX30" s="188">
        <v>0</v>
      </c>
      <c r="BY30" s="198">
        <v>43510</v>
      </c>
      <c r="BZ30" s="189" t="s">
        <v>9133</v>
      </c>
      <c r="CA30" s="189">
        <v>0</v>
      </c>
      <c r="CB30" s="189">
        <v>0</v>
      </c>
      <c r="CC30" s="189" t="s">
        <v>731</v>
      </c>
      <c r="CD30" s="189">
        <v>2</v>
      </c>
      <c r="CE30" s="189">
        <v>0</v>
      </c>
      <c r="CF30" s="189">
        <v>0</v>
      </c>
      <c r="CG30" s="201">
        <v>43510</v>
      </c>
      <c r="CH30" s="196" t="s">
        <v>9134</v>
      </c>
      <c r="CI30" s="189" t="e">
        <v>#N/A</v>
      </c>
      <c r="CJ30" s="189" t="e">
        <v>#N/A</v>
      </c>
      <c r="CK30" s="189" t="e">
        <v>#N/A</v>
      </c>
      <c r="CL30" s="189" t="e">
        <v>#N/A</v>
      </c>
      <c r="CM30" s="189" t="e">
        <v>#N/A</v>
      </c>
      <c r="CN30" s="189" t="e">
        <v>#N/A</v>
      </c>
      <c r="CO30" s="193" t="e">
        <v>#N/A</v>
      </c>
      <c r="CP30" s="189" t="s">
        <v>9135</v>
      </c>
      <c r="CQ30" s="188">
        <v>0</v>
      </c>
      <c r="CR30" s="188">
        <v>0</v>
      </c>
      <c r="CS30" s="188" t="s">
        <v>731</v>
      </c>
      <c r="CT30" s="188">
        <v>2</v>
      </c>
      <c r="CU30" s="188">
        <v>0</v>
      </c>
      <c r="CV30" s="188">
        <v>0</v>
      </c>
      <c r="CW30" s="198">
        <v>43510</v>
      </c>
      <c r="CX30" s="189" t="s">
        <v>9136</v>
      </c>
      <c r="CY30" s="186">
        <v>30000</v>
      </c>
      <c r="CZ30" s="186" t="s">
        <v>7200</v>
      </c>
      <c r="DA30" s="186" t="s">
        <v>731</v>
      </c>
      <c r="DB30" s="186">
        <v>2</v>
      </c>
      <c r="DC30" s="186" t="s">
        <v>8080</v>
      </c>
      <c r="DD30" s="186" t="s">
        <v>8040</v>
      </c>
      <c r="DE30" s="192">
        <v>43798</v>
      </c>
      <c r="DF30" s="196" t="s">
        <v>9137</v>
      </c>
      <c r="DG30" s="185">
        <v>981000</v>
      </c>
      <c r="DH30" s="188" t="s">
        <v>6167</v>
      </c>
      <c r="DI30" s="188" t="s">
        <v>730</v>
      </c>
      <c r="DJ30" s="188">
        <v>3</v>
      </c>
      <c r="DK30" s="188" t="s">
        <v>6166</v>
      </c>
      <c r="DL30" s="188" t="s">
        <v>3592</v>
      </c>
      <c r="DM30" s="198">
        <v>43675</v>
      </c>
      <c r="DN30" s="189" t="s">
        <v>9138</v>
      </c>
      <c r="DO30" s="186">
        <v>0</v>
      </c>
      <c r="DP30" s="189">
        <v>0</v>
      </c>
      <c r="DQ30" s="189" t="s">
        <v>731</v>
      </c>
      <c r="DR30" s="189">
        <v>2</v>
      </c>
      <c r="DS30" s="189">
        <v>0</v>
      </c>
      <c r="DT30" s="189">
        <v>0</v>
      </c>
      <c r="DU30" s="201">
        <v>43585</v>
      </c>
      <c r="DV30" s="196" t="s">
        <v>9139</v>
      </c>
      <c r="DW30" s="185">
        <v>30000</v>
      </c>
      <c r="DX30" s="188" t="s">
        <v>7200</v>
      </c>
      <c r="DY30" s="188" t="s">
        <v>731</v>
      </c>
      <c r="DZ30" s="188">
        <v>2</v>
      </c>
      <c r="EA30" s="188" t="s">
        <v>8080</v>
      </c>
      <c r="EB30" s="188" t="s">
        <v>8040</v>
      </c>
      <c r="EC30" s="198">
        <v>43798</v>
      </c>
      <c r="ED30" s="189" t="s">
        <v>9140</v>
      </c>
      <c r="EE30" s="186">
        <v>0</v>
      </c>
      <c r="EF30" s="189" t="s">
        <v>446</v>
      </c>
      <c r="EG30" s="189" t="s">
        <v>446</v>
      </c>
      <c r="EH30" s="189" t="s">
        <v>446</v>
      </c>
      <c r="EI30" s="189" t="s">
        <v>6165</v>
      </c>
      <c r="EJ30" s="189" t="s">
        <v>446</v>
      </c>
      <c r="EK30" s="201">
        <v>43675</v>
      </c>
      <c r="EL30" s="196" t="s">
        <v>9141</v>
      </c>
      <c r="EM30" s="185">
        <v>0</v>
      </c>
      <c r="EN30" s="188">
        <v>0</v>
      </c>
      <c r="EO30" s="188" t="s">
        <v>731</v>
      </c>
      <c r="EP30" s="188">
        <v>2</v>
      </c>
      <c r="EQ30" s="188">
        <v>0</v>
      </c>
      <c r="ER30" s="188">
        <v>0</v>
      </c>
      <c r="ES30" s="198">
        <v>43510</v>
      </c>
      <c r="ET30" s="189" t="s">
        <v>9142</v>
      </c>
      <c r="EU30" s="189">
        <v>0</v>
      </c>
      <c r="EV30" s="189" t="s">
        <v>6258</v>
      </c>
      <c r="EW30" s="189" t="s">
        <v>731</v>
      </c>
      <c r="EX30" s="189">
        <v>2</v>
      </c>
      <c r="EY30" s="189" t="s">
        <v>8076</v>
      </c>
      <c r="EZ30" s="189" t="s">
        <v>2055</v>
      </c>
      <c r="FA30" s="201">
        <v>43798</v>
      </c>
      <c r="FB30" s="196" t="s">
        <v>9143</v>
      </c>
      <c r="FC30" s="188">
        <v>2</v>
      </c>
      <c r="FD30" s="188">
        <v>0</v>
      </c>
      <c r="FE30" s="188" t="s">
        <v>731</v>
      </c>
      <c r="FF30" s="188">
        <v>2</v>
      </c>
      <c r="FG30" s="188" t="s">
        <v>2104</v>
      </c>
      <c r="FH30" s="188">
        <v>0</v>
      </c>
      <c r="FI30" s="198">
        <v>43510</v>
      </c>
      <c r="FJ30" s="196" t="s">
        <v>9144</v>
      </c>
      <c r="FK30" s="189">
        <v>0</v>
      </c>
      <c r="FL30" s="189">
        <v>0</v>
      </c>
      <c r="FM30" s="189" t="s">
        <v>731</v>
      </c>
      <c r="FN30" s="189">
        <v>2</v>
      </c>
      <c r="FO30" s="189">
        <v>0</v>
      </c>
      <c r="FP30" s="186">
        <v>0</v>
      </c>
      <c r="FQ30" s="200">
        <v>43510</v>
      </c>
      <c r="FR30" s="196" t="s">
        <v>9145</v>
      </c>
      <c r="FS30" s="188">
        <v>0</v>
      </c>
      <c r="FT30" s="188">
        <v>0</v>
      </c>
      <c r="FU30" s="188" t="s">
        <v>731</v>
      </c>
      <c r="FV30" s="188">
        <v>2</v>
      </c>
      <c r="FW30" s="188">
        <v>0</v>
      </c>
      <c r="FX30" s="188">
        <v>0</v>
      </c>
      <c r="FY30" s="198">
        <v>43510</v>
      </c>
      <c r="FZ30" s="189" t="s">
        <v>9146</v>
      </c>
      <c r="GA30" s="189">
        <v>1</v>
      </c>
      <c r="GB30" s="189" t="s">
        <v>7229</v>
      </c>
      <c r="GC30" s="189" t="s">
        <v>731</v>
      </c>
      <c r="GD30" s="189">
        <v>2</v>
      </c>
      <c r="GE30" s="189" t="s">
        <v>7600</v>
      </c>
      <c r="GF30" s="189" t="s">
        <v>7616</v>
      </c>
      <c r="GG30" s="201">
        <v>43770</v>
      </c>
      <c r="GH30" s="196" t="s">
        <v>9147</v>
      </c>
      <c r="GI30" s="188">
        <v>0</v>
      </c>
      <c r="GJ30" s="188" t="s">
        <v>7229</v>
      </c>
      <c r="GK30" s="188" t="s">
        <v>731</v>
      </c>
      <c r="GL30" s="188">
        <v>2</v>
      </c>
      <c r="GM30" s="188" t="s">
        <v>7600</v>
      </c>
      <c r="GN30" s="188" t="s">
        <v>7616</v>
      </c>
      <c r="GO30" s="198">
        <v>43770</v>
      </c>
      <c r="GP30" s="189" t="s">
        <v>9148</v>
      </c>
      <c r="GQ30" s="189">
        <v>0</v>
      </c>
      <c r="GR30" s="189" t="s">
        <v>7229</v>
      </c>
      <c r="GS30" s="189" t="s">
        <v>731</v>
      </c>
      <c r="GT30" s="189">
        <v>2</v>
      </c>
      <c r="GU30" s="189" t="s">
        <v>7600</v>
      </c>
      <c r="GV30" s="189" t="s">
        <v>7616</v>
      </c>
      <c r="GW30" s="201">
        <v>43770</v>
      </c>
      <c r="GX30" s="196" t="s">
        <v>9149</v>
      </c>
      <c r="GY30" s="188">
        <v>0</v>
      </c>
      <c r="GZ30" s="188" t="s">
        <v>7229</v>
      </c>
      <c r="HA30" s="188" t="s">
        <v>731</v>
      </c>
      <c r="HB30" s="188">
        <v>2</v>
      </c>
      <c r="HC30" s="188" t="s">
        <v>7600</v>
      </c>
      <c r="HD30" s="188" t="s">
        <v>7616</v>
      </c>
      <c r="HE30" s="198">
        <v>43770</v>
      </c>
      <c r="HF30" s="189" t="s">
        <v>9150</v>
      </c>
      <c r="HG30" s="189">
        <v>0</v>
      </c>
      <c r="HH30" s="189" t="s">
        <v>7229</v>
      </c>
      <c r="HI30" s="189" t="s">
        <v>731</v>
      </c>
      <c r="HJ30" s="189">
        <v>2</v>
      </c>
      <c r="HK30" s="189" t="s">
        <v>7600</v>
      </c>
      <c r="HL30" s="189" t="s">
        <v>7616</v>
      </c>
      <c r="HM30" s="201">
        <v>43770</v>
      </c>
      <c r="HN30" s="196" t="s">
        <v>9151</v>
      </c>
      <c r="HO30" s="188">
        <v>0</v>
      </c>
      <c r="HP30" s="188" t="s">
        <v>7229</v>
      </c>
      <c r="HQ30" s="188" t="s">
        <v>731</v>
      </c>
      <c r="HR30" s="188">
        <v>2</v>
      </c>
      <c r="HS30" s="188" t="s">
        <v>7600</v>
      </c>
      <c r="HT30" s="188" t="s">
        <v>7616</v>
      </c>
      <c r="HU30" s="198">
        <v>43770</v>
      </c>
      <c r="HV30" s="189" t="s">
        <v>9152</v>
      </c>
      <c r="HW30" s="189">
        <v>0</v>
      </c>
      <c r="HX30" s="189" t="s">
        <v>7229</v>
      </c>
      <c r="HY30" s="189" t="s">
        <v>731</v>
      </c>
      <c r="HZ30" s="189">
        <v>2</v>
      </c>
      <c r="IA30" s="189" t="s">
        <v>7600</v>
      </c>
      <c r="IB30" s="189" t="s">
        <v>7616</v>
      </c>
      <c r="IC30" s="201">
        <v>43770</v>
      </c>
      <c r="ID30" s="196" t="s">
        <v>9153</v>
      </c>
      <c r="IE30" s="188">
        <v>0</v>
      </c>
      <c r="IF30" s="188" t="s">
        <v>7229</v>
      </c>
      <c r="IG30" s="188" t="s">
        <v>731</v>
      </c>
      <c r="IH30" s="188">
        <v>2</v>
      </c>
      <c r="II30" s="188" t="s">
        <v>7600</v>
      </c>
      <c r="IJ30" s="188" t="s">
        <v>7616</v>
      </c>
      <c r="IK30" s="198">
        <v>43770</v>
      </c>
      <c r="IL30" s="189" t="s">
        <v>9154</v>
      </c>
      <c r="IM30" s="189">
        <v>1</v>
      </c>
      <c r="IN30" s="189" t="s">
        <v>7229</v>
      </c>
      <c r="IO30" s="189" t="s">
        <v>731</v>
      </c>
      <c r="IP30" s="189">
        <v>2</v>
      </c>
      <c r="IQ30" s="189" t="s">
        <v>7600</v>
      </c>
      <c r="IR30" s="189" t="s">
        <v>7616</v>
      </c>
      <c r="IS30" s="201">
        <v>43770</v>
      </c>
    </row>
    <row r="31" spans="1:253" x14ac:dyDescent="0.35">
      <c r="A31" t="s">
        <v>1272</v>
      </c>
      <c r="B31" t="s">
        <v>784</v>
      </c>
      <c r="C31" t="s">
        <v>1278</v>
      </c>
      <c r="D31" t="s">
        <v>86</v>
      </c>
      <c r="E31" t="s">
        <v>85</v>
      </c>
      <c r="F31" t="s">
        <v>9155</v>
      </c>
      <c r="G31" s="184">
        <v>1011000</v>
      </c>
      <c r="H31" s="185" t="s">
        <v>8007</v>
      </c>
      <c r="I31" s="185" t="s">
        <v>731</v>
      </c>
      <c r="J31" s="185">
        <v>2</v>
      </c>
      <c r="K31" s="185" t="s">
        <v>8075</v>
      </c>
      <c r="L31" s="185" t="s">
        <v>8039</v>
      </c>
      <c r="M31" s="198">
        <v>43798</v>
      </c>
      <c r="N31" s="196" t="s">
        <v>9156</v>
      </c>
      <c r="O31" s="187">
        <v>23244</v>
      </c>
      <c r="P31" s="187" t="s">
        <v>516</v>
      </c>
      <c r="Q31" s="187" t="s">
        <v>731</v>
      </c>
      <c r="R31" s="187">
        <v>2</v>
      </c>
      <c r="S31" s="187" t="s">
        <v>3606</v>
      </c>
      <c r="T31" s="187" t="s">
        <v>2052</v>
      </c>
      <c r="U31" s="199">
        <v>43551</v>
      </c>
      <c r="V31" s="196" t="s">
        <v>9157</v>
      </c>
      <c r="W31" s="185">
        <v>1011000</v>
      </c>
      <c r="X31" s="185" t="s">
        <v>8007</v>
      </c>
      <c r="Y31" s="185" t="s">
        <v>731</v>
      </c>
      <c r="Z31" s="185">
        <v>2</v>
      </c>
      <c r="AA31" s="185" t="s">
        <v>8075</v>
      </c>
      <c r="AB31" s="185" t="s">
        <v>8039</v>
      </c>
      <c r="AC31" s="198">
        <v>43798</v>
      </c>
      <c r="AD31" s="196" t="s">
        <v>9158</v>
      </c>
      <c r="AE31" s="186">
        <v>639000</v>
      </c>
      <c r="AF31" s="186" t="s">
        <v>8007</v>
      </c>
      <c r="AG31" s="186" t="s">
        <v>731</v>
      </c>
      <c r="AH31" s="186">
        <v>2</v>
      </c>
      <c r="AI31" s="186" t="s">
        <v>6169</v>
      </c>
      <c r="AJ31" s="186" t="s">
        <v>8039</v>
      </c>
      <c r="AK31" s="200">
        <v>43798</v>
      </c>
      <c r="AL31" s="196" t="s">
        <v>9159</v>
      </c>
      <c r="AM31" s="185" t="s">
        <v>446</v>
      </c>
      <c r="AN31" s="185" t="s">
        <v>3243</v>
      </c>
      <c r="AO31" s="185" t="s">
        <v>731</v>
      </c>
      <c r="AP31" s="185">
        <v>2</v>
      </c>
      <c r="AQ31" s="185" t="s">
        <v>3604</v>
      </c>
      <c r="AR31" s="185">
        <v>0</v>
      </c>
      <c r="AS31" s="198">
        <v>43551</v>
      </c>
      <c r="AT31" s="189" t="s">
        <v>9160</v>
      </c>
      <c r="AU31" s="186">
        <v>0</v>
      </c>
      <c r="AV31" s="186">
        <v>0</v>
      </c>
      <c r="AW31" s="186" t="s">
        <v>731</v>
      </c>
      <c r="AX31" s="186">
        <v>2</v>
      </c>
      <c r="AY31" s="186">
        <v>0</v>
      </c>
      <c r="AZ31" s="186">
        <v>0</v>
      </c>
      <c r="BA31" s="200">
        <v>43510</v>
      </c>
      <c r="BB31" s="196" t="s">
        <v>9161</v>
      </c>
      <c r="BC31" s="185" t="s">
        <v>446</v>
      </c>
      <c r="BD31" s="185" t="s">
        <v>2024</v>
      </c>
      <c r="BE31" s="185" t="s">
        <v>731</v>
      </c>
      <c r="BF31" s="185">
        <v>2</v>
      </c>
      <c r="BG31" s="185" t="s">
        <v>5157</v>
      </c>
      <c r="BH31" s="185" t="s">
        <v>2054</v>
      </c>
      <c r="BI31" s="198">
        <v>43612</v>
      </c>
      <c r="BJ31" s="189" t="s">
        <v>9162</v>
      </c>
      <c r="BK31" s="189">
        <v>0</v>
      </c>
      <c r="BL31" s="189" t="s">
        <v>1772</v>
      </c>
      <c r="BM31" s="189" t="s">
        <v>730</v>
      </c>
      <c r="BN31" s="189">
        <v>3</v>
      </c>
      <c r="BO31" s="189" t="s">
        <v>8076</v>
      </c>
      <c r="BP31" s="186" t="s">
        <v>1354</v>
      </c>
      <c r="BQ31" s="201">
        <v>43798</v>
      </c>
      <c r="BR31" s="196" t="s">
        <v>9163</v>
      </c>
      <c r="BS31" s="188">
        <v>0</v>
      </c>
      <c r="BT31" s="188">
        <v>0</v>
      </c>
      <c r="BU31" s="188" t="s">
        <v>731</v>
      </c>
      <c r="BV31" s="188">
        <v>2</v>
      </c>
      <c r="BW31" s="188">
        <v>0</v>
      </c>
      <c r="BX31" s="188">
        <v>0</v>
      </c>
      <c r="BY31" s="198">
        <v>43510</v>
      </c>
      <c r="BZ31" s="189" t="s">
        <v>9164</v>
      </c>
      <c r="CA31" s="189">
        <v>0</v>
      </c>
      <c r="CB31" s="189">
        <v>0</v>
      </c>
      <c r="CC31" s="189" t="s">
        <v>731</v>
      </c>
      <c r="CD31" s="189">
        <v>2</v>
      </c>
      <c r="CE31" s="189">
        <v>0</v>
      </c>
      <c r="CF31" s="189">
        <v>0</v>
      </c>
      <c r="CG31" s="201">
        <v>43510</v>
      </c>
      <c r="CH31" s="196" t="s">
        <v>9165</v>
      </c>
      <c r="CI31" s="189" t="e">
        <v>#N/A</v>
      </c>
      <c r="CJ31" s="189" t="e">
        <v>#N/A</v>
      </c>
      <c r="CK31" s="189" t="e">
        <v>#N/A</v>
      </c>
      <c r="CL31" s="189" t="e">
        <v>#N/A</v>
      </c>
      <c r="CM31" s="189" t="e">
        <v>#N/A</v>
      </c>
      <c r="CN31" s="189" t="e">
        <v>#N/A</v>
      </c>
      <c r="CO31" s="193" t="e">
        <v>#N/A</v>
      </c>
      <c r="CP31" s="189" t="s">
        <v>9166</v>
      </c>
      <c r="CQ31" s="188" t="s">
        <v>446</v>
      </c>
      <c r="CR31" s="188">
        <v>0</v>
      </c>
      <c r="CS31" s="188" t="s">
        <v>731</v>
      </c>
      <c r="CT31" s="188">
        <v>2</v>
      </c>
      <c r="CU31" s="188">
        <v>0</v>
      </c>
      <c r="CV31" s="188">
        <v>0</v>
      </c>
      <c r="CW31" s="198">
        <v>43510</v>
      </c>
      <c r="CX31" s="189" t="s">
        <v>9167</v>
      </c>
      <c r="CY31" s="186">
        <v>310000</v>
      </c>
      <c r="CZ31" s="186" t="s">
        <v>8007</v>
      </c>
      <c r="DA31" s="186" t="s">
        <v>731</v>
      </c>
      <c r="DB31" s="186">
        <v>2</v>
      </c>
      <c r="DC31" s="186" t="s">
        <v>8078</v>
      </c>
      <c r="DD31" s="186" t="s">
        <v>8039</v>
      </c>
      <c r="DE31" s="192">
        <v>43798</v>
      </c>
      <c r="DF31" s="196" t="s">
        <v>9168</v>
      </c>
      <c r="DG31" s="185">
        <v>372000</v>
      </c>
      <c r="DH31" s="188" t="s">
        <v>994</v>
      </c>
      <c r="DI31" s="188" t="s">
        <v>731</v>
      </c>
      <c r="DJ31" s="188">
        <v>2</v>
      </c>
      <c r="DK31" s="188" t="s">
        <v>3602</v>
      </c>
      <c r="DL31" s="188" t="s">
        <v>3592</v>
      </c>
      <c r="DM31" s="198">
        <v>43551</v>
      </c>
      <c r="DN31" s="189" t="s">
        <v>9169</v>
      </c>
      <c r="DO31" s="186">
        <v>329000</v>
      </c>
      <c r="DP31" s="189" t="s">
        <v>994</v>
      </c>
      <c r="DQ31" s="189" t="s">
        <v>731</v>
      </c>
      <c r="DR31" s="189">
        <v>2</v>
      </c>
      <c r="DS31" s="189" t="s">
        <v>3601</v>
      </c>
      <c r="DT31" s="189" t="s">
        <v>3592</v>
      </c>
      <c r="DU31" s="201">
        <v>43551</v>
      </c>
      <c r="DV31" s="196" t="s">
        <v>9170</v>
      </c>
      <c r="DW31" s="185">
        <v>203000</v>
      </c>
      <c r="DX31" s="188" t="s">
        <v>8007</v>
      </c>
      <c r="DY31" s="188" t="s">
        <v>731</v>
      </c>
      <c r="DZ31" s="188">
        <v>2</v>
      </c>
      <c r="EA31" s="188" t="s">
        <v>8078</v>
      </c>
      <c r="EB31" s="188" t="s">
        <v>8039</v>
      </c>
      <c r="EC31" s="198">
        <v>43798</v>
      </c>
      <c r="ED31" s="189" t="s">
        <v>9171</v>
      </c>
      <c r="EE31" s="186">
        <v>107000</v>
      </c>
      <c r="EF31" s="189" t="s">
        <v>6167</v>
      </c>
      <c r="EG31" s="189" t="s">
        <v>731</v>
      </c>
      <c r="EH31" s="189">
        <v>2</v>
      </c>
      <c r="EI31" s="189" t="s">
        <v>6172</v>
      </c>
      <c r="EJ31" s="189" t="s">
        <v>3592</v>
      </c>
      <c r="EK31" s="201">
        <v>43675</v>
      </c>
      <c r="EL31" s="196" t="s">
        <v>9172</v>
      </c>
      <c r="EM31" s="185">
        <v>0</v>
      </c>
      <c r="EN31" s="188">
        <v>0</v>
      </c>
      <c r="EO31" s="188" t="s">
        <v>731</v>
      </c>
      <c r="EP31" s="188">
        <v>2</v>
      </c>
      <c r="EQ31" s="188">
        <v>0</v>
      </c>
      <c r="ER31" s="188" t="s">
        <v>3592</v>
      </c>
      <c r="ES31" s="198">
        <v>43551</v>
      </c>
      <c r="ET31" s="189" t="s">
        <v>9173</v>
      </c>
      <c r="EU31" s="189">
        <v>0</v>
      </c>
      <c r="EV31" s="189" t="s">
        <v>1772</v>
      </c>
      <c r="EW31" s="189" t="s">
        <v>730</v>
      </c>
      <c r="EX31" s="189">
        <v>3</v>
      </c>
      <c r="EY31" s="189" t="s">
        <v>8076</v>
      </c>
      <c r="EZ31" s="189" t="s">
        <v>1354</v>
      </c>
      <c r="FA31" s="201">
        <v>43798</v>
      </c>
      <c r="FB31" s="196" t="s">
        <v>9174</v>
      </c>
      <c r="FC31" s="188">
        <v>5</v>
      </c>
      <c r="FD31" s="188">
        <v>0</v>
      </c>
      <c r="FE31" s="188" t="s">
        <v>731</v>
      </c>
      <c r="FF31" s="188">
        <v>2</v>
      </c>
      <c r="FG31" s="188" t="s">
        <v>5158</v>
      </c>
      <c r="FH31" s="188">
        <v>0</v>
      </c>
      <c r="FI31" s="198">
        <v>43612</v>
      </c>
      <c r="FJ31" s="196" t="s">
        <v>9175</v>
      </c>
      <c r="FK31" s="189">
        <v>0</v>
      </c>
      <c r="FL31" s="189">
        <v>0</v>
      </c>
      <c r="FM31" s="189" t="s">
        <v>731</v>
      </c>
      <c r="FN31" s="189">
        <v>2</v>
      </c>
      <c r="FO31" s="189">
        <v>0</v>
      </c>
      <c r="FP31" s="186">
        <v>0</v>
      </c>
      <c r="FQ31" s="200">
        <v>43510</v>
      </c>
      <c r="FR31" s="196" t="s">
        <v>9176</v>
      </c>
      <c r="FS31" s="188">
        <v>0</v>
      </c>
      <c r="FT31" s="188">
        <v>0</v>
      </c>
      <c r="FU31" s="188" t="s">
        <v>731</v>
      </c>
      <c r="FV31" s="188">
        <v>2</v>
      </c>
      <c r="FW31" s="188">
        <v>0</v>
      </c>
      <c r="FX31" s="188">
        <v>0</v>
      </c>
      <c r="FY31" s="198">
        <v>43510</v>
      </c>
      <c r="FZ31" s="189" t="s">
        <v>9177</v>
      </c>
      <c r="GA31" s="189">
        <v>1</v>
      </c>
      <c r="GB31" s="189" t="s">
        <v>7229</v>
      </c>
      <c r="GC31" s="189" t="s">
        <v>731</v>
      </c>
      <c r="GD31" s="189">
        <v>2</v>
      </c>
      <c r="GE31" s="189" t="s">
        <v>7600</v>
      </c>
      <c r="GF31" s="189" t="s">
        <v>7616</v>
      </c>
      <c r="GG31" s="201">
        <v>43770</v>
      </c>
      <c r="GH31" s="196" t="s">
        <v>9178</v>
      </c>
      <c r="GI31" s="188">
        <v>0</v>
      </c>
      <c r="GJ31" s="188" t="s">
        <v>7229</v>
      </c>
      <c r="GK31" s="188" t="s">
        <v>731</v>
      </c>
      <c r="GL31" s="188">
        <v>2</v>
      </c>
      <c r="GM31" s="188" t="s">
        <v>7600</v>
      </c>
      <c r="GN31" s="188" t="s">
        <v>7616</v>
      </c>
      <c r="GO31" s="198">
        <v>43770</v>
      </c>
      <c r="GP31" s="189" t="s">
        <v>9179</v>
      </c>
      <c r="GQ31" s="189">
        <v>0</v>
      </c>
      <c r="GR31" s="189" t="s">
        <v>7229</v>
      </c>
      <c r="GS31" s="189" t="s">
        <v>731</v>
      </c>
      <c r="GT31" s="189">
        <v>2</v>
      </c>
      <c r="GU31" s="189" t="s">
        <v>7600</v>
      </c>
      <c r="GV31" s="189" t="s">
        <v>7616</v>
      </c>
      <c r="GW31" s="201">
        <v>43770</v>
      </c>
      <c r="GX31" s="196" t="s">
        <v>9180</v>
      </c>
      <c r="GY31" s="188">
        <v>0</v>
      </c>
      <c r="GZ31" s="188" t="s">
        <v>7229</v>
      </c>
      <c r="HA31" s="188" t="s">
        <v>731</v>
      </c>
      <c r="HB31" s="188">
        <v>2</v>
      </c>
      <c r="HC31" s="188" t="s">
        <v>7600</v>
      </c>
      <c r="HD31" s="188" t="s">
        <v>7616</v>
      </c>
      <c r="HE31" s="198">
        <v>43770</v>
      </c>
      <c r="HF31" s="189" t="s">
        <v>9181</v>
      </c>
      <c r="HG31" s="189">
        <v>0</v>
      </c>
      <c r="HH31" s="189" t="s">
        <v>7229</v>
      </c>
      <c r="HI31" s="189" t="s">
        <v>731</v>
      </c>
      <c r="HJ31" s="189">
        <v>2</v>
      </c>
      <c r="HK31" s="189" t="s">
        <v>7600</v>
      </c>
      <c r="HL31" s="189" t="s">
        <v>7616</v>
      </c>
      <c r="HM31" s="201">
        <v>43770</v>
      </c>
      <c r="HN31" s="196" t="s">
        <v>9182</v>
      </c>
      <c r="HO31" s="188">
        <v>0</v>
      </c>
      <c r="HP31" s="188" t="s">
        <v>7229</v>
      </c>
      <c r="HQ31" s="188" t="s">
        <v>731</v>
      </c>
      <c r="HR31" s="188">
        <v>2</v>
      </c>
      <c r="HS31" s="188" t="s">
        <v>7600</v>
      </c>
      <c r="HT31" s="188" t="s">
        <v>7616</v>
      </c>
      <c r="HU31" s="198">
        <v>43770</v>
      </c>
      <c r="HV31" s="189" t="s">
        <v>9183</v>
      </c>
      <c r="HW31" s="189">
        <v>0</v>
      </c>
      <c r="HX31" s="189" t="s">
        <v>7229</v>
      </c>
      <c r="HY31" s="189" t="s">
        <v>731</v>
      </c>
      <c r="HZ31" s="189">
        <v>2</v>
      </c>
      <c r="IA31" s="189" t="s">
        <v>7600</v>
      </c>
      <c r="IB31" s="189" t="s">
        <v>7616</v>
      </c>
      <c r="IC31" s="201">
        <v>43770</v>
      </c>
      <c r="ID31" s="196" t="s">
        <v>9184</v>
      </c>
      <c r="IE31" s="188">
        <v>0</v>
      </c>
      <c r="IF31" s="188" t="s">
        <v>7229</v>
      </c>
      <c r="IG31" s="188" t="s">
        <v>731</v>
      </c>
      <c r="IH31" s="188">
        <v>2</v>
      </c>
      <c r="II31" s="188" t="s">
        <v>7600</v>
      </c>
      <c r="IJ31" s="188" t="s">
        <v>7616</v>
      </c>
      <c r="IK31" s="198">
        <v>43770</v>
      </c>
      <c r="IL31" s="189" t="s">
        <v>9185</v>
      </c>
      <c r="IM31" s="189">
        <v>1</v>
      </c>
      <c r="IN31" s="189" t="s">
        <v>7229</v>
      </c>
      <c r="IO31" s="189" t="s">
        <v>731</v>
      </c>
      <c r="IP31" s="189">
        <v>2</v>
      </c>
      <c r="IQ31" s="189" t="s">
        <v>7600</v>
      </c>
      <c r="IR31" s="189" t="s">
        <v>7616</v>
      </c>
      <c r="IS31" s="201">
        <v>43770</v>
      </c>
    </row>
    <row r="32" spans="1:253" x14ac:dyDescent="0.35">
      <c r="A32" t="s">
        <v>2955</v>
      </c>
      <c r="B32" t="s">
        <v>828</v>
      </c>
      <c r="C32" t="s">
        <v>710</v>
      </c>
      <c r="D32" t="s">
        <v>703</v>
      </c>
      <c r="E32" t="s">
        <v>166</v>
      </c>
      <c r="F32" t="s">
        <v>9186</v>
      </c>
      <c r="G32" s="184">
        <v>25550000</v>
      </c>
      <c r="H32" s="185" t="s">
        <v>7805</v>
      </c>
      <c r="I32" s="185" t="s">
        <v>731</v>
      </c>
      <c r="J32" s="185">
        <v>2</v>
      </c>
      <c r="K32" s="185" t="s">
        <v>7818</v>
      </c>
      <c r="L32" s="185" t="s">
        <v>969</v>
      </c>
      <c r="M32" s="198">
        <v>43789</v>
      </c>
      <c r="N32" s="196" t="s">
        <v>9187</v>
      </c>
      <c r="O32" s="187">
        <v>120410</v>
      </c>
      <c r="P32" s="187" t="s">
        <v>876</v>
      </c>
      <c r="Q32" s="187" t="s">
        <v>732</v>
      </c>
      <c r="R32" s="187">
        <v>1</v>
      </c>
      <c r="S32" s="187" t="s">
        <v>972</v>
      </c>
      <c r="T32" s="187" t="s">
        <v>971</v>
      </c>
      <c r="U32" s="199">
        <v>43493</v>
      </c>
      <c r="V32" s="196" t="s">
        <v>9188</v>
      </c>
      <c r="W32" s="185">
        <v>25550000</v>
      </c>
      <c r="X32" s="185" t="s">
        <v>7805</v>
      </c>
      <c r="Y32" s="185" t="s">
        <v>7164</v>
      </c>
      <c r="Z32" s="185">
        <v>3</v>
      </c>
      <c r="AA32" s="185" t="s">
        <v>7819</v>
      </c>
      <c r="AB32" s="185" t="s">
        <v>969</v>
      </c>
      <c r="AC32" s="198">
        <v>43789</v>
      </c>
      <c r="AD32" s="196" t="s">
        <v>9189</v>
      </c>
      <c r="AE32" s="186">
        <v>25550000</v>
      </c>
      <c r="AF32" s="186" t="s">
        <v>7805</v>
      </c>
      <c r="AG32" s="186" t="s">
        <v>7164</v>
      </c>
      <c r="AH32" s="186">
        <v>3</v>
      </c>
      <c r="AI32" s="186" t="s">
        <v>7819</v>
      </c>
      <c r="AJ32" s="186" t="s">
        <v>969</v>
      </c>
      <c r="AK32" s="200">
        <v>43789</v>
      </c>
      <c r="AL32" s="196" t="s">
        <v>9190</v>
      </c>
      <c r="AM32" s="185" t="s">
        <v>446</v>
      </c>
      <c r="AN32" s="185" t="s">
        <v>446</v>
      </c>
      <c r="AO32" s="185" t="s">
        <v>446</v>
      </c>
      <c r="AP32" s="185" t="s">
        <v>446</v>
      </c>
      <c r="AQ32" s="185" t="s">
        <v>7571</v>
      </c>
      <c r="AR32" s="185" t="s">
        <v>446</v>
      </c>
      <c r="AS32" s="198">
        <v>43770</v>
      </c>
      <c r="AT32" s="189" t="s">
        <v>9191</v>
      </c>
      <c r="AU32" s="186" t="s">
        <v>446</v>
      </c>
      <c r="AV32" s="186">
        <v>0</v>
      </c>
      <c r="AW32" s="186" t="s">
        <v>446</v>
      </c>
      <c r="AX32" s="186" t="s">
        <v>446</v>
      </c>
      <c r="AY32" s="186">
        <v>0</v>
      </c>
      <c r="AZ32" s="186">
        <v>0</v>
      </c>
      <c r="BA32" s="200">
        <v>43493</v>
      </c>
      <c r="BB32" s="196" t="s">
        <v>9192</v>
      </c>
      <c r="BC32" s="185" t="s">
        <v>446</v>
      </c>
      <c r="BD32" s="185">
        <v>0</v>
      </c>
      <c r="BE32" s="185" t="s">
        <v>446</v>
      </c>
      <c r="BF32" s="185" t="s">
        <v>446</v>
      </c>
      <c r="BG32" s="185">
        <v>0</v>
      </c>
      <c r="BH32" s="185">
        <v>0</v>
      </c>
      <c r="BI32" s="198">
        <v>43493</v>
      </c>
      <c r="BJ32" s="189" t="s">
        <v>9193</v>
      </c>
      <c r="BK32" s="189" t="s">
        <v>446</v>
      </c>
      <c r="BL32" s="189">
        <v>0</v>
      </c>
      <c r="BM32" s="189" t="s">
        <v>446</v>
      </c>
      <c r="BN32" s="189" t="s">
        <v>446</v>
      </c>
      <c r="BO32" s="189">
        <v>0</v>
      </c>
      <c r="BP32" s="186">
        <v>0</v>
      </c>
      <c r="BQ32" s="201">
        <v>43493</v>
      </c>
      <c r="BR32" s="196" t="s">
        <v>9194</v>
      </c>
      <c r="BS32" s="188" t="s">
        <v>446</v>
      </c>
      <c r="BT32" s="188">
        <v>0</v>
      </c>
      <c r="BU32" s="188" t="s">
        <v>446</v>
      </c>
      <c r="BV32" s="188" t="s">
        <v>446</v>
      </c>
      <c r="BW32" s="188">
        <v>0</v>
      </c>
      <c r="BX32" s="188">
        <v>0</v>
      </c>
      <c r="BY32" s="198">
        <v>43493</v>
      </c>
      <c r="BZ32" s="189" t="s">
        <v>9195</v>
      </c>
      <c r="CA32" s="189" t="s">
        <v>446</v>
      </c>
      <c r="CB32" s="189">
        <v>0</v>
      </c>
      <c r="CC32" s="189" t="s">
        <v>446</v>
      </c>
      <c r="CD32" s="189" t="s">
        <v>446</v>
      </c>
      <c r="CE32" s="189">
        <v>0</v>
      </c>
      <c r="CF32" s="189">
        <v>0</v>
      </c>
      <c r="CG32" s="201">
        <v>43493</v>
      </c>
      <c r="CH32" s="196" t="s">
        <v>9196</v>
      </c>
      <c r="CI32" s="189" t="e">
        <v>#N/A</v>
      </c>
      <c r="CJ32" s="189" t="e">
        <v>#N/A</v>
      </c>
      <c r="CK32" s="189" t="e">
        <v>#N/A</v>
      </c>
      <c r="CL32" s="189" t="e">
        <v>#N/A</v>
      </c>
      <c r="CM32" s="189" t="e">
        <v>#N/A</v>
      </c>
      <c r="CN32" s="189" t="e">
        <v>#N/A</v>
      </c>
      <c r="CO32" s="193" t="e">
        <v>#N/A</v>
      </c>
      <c r="CP32" s="189" t="s">
        <v>9197</v>
      </c>
      <c r="CQ32" s="188" t="s">
        <v>446</v>
      </c>
      <c r="CR32" s="188">
        <v>0</v>
      </c>
      <c r="CS32" s="188" t="s">
        <v>446</v>
      </c>
      <c r="CT32" s="188" t="s">
        <v>446</v>
      </c>
      <c r="CU32" s="188">
        <v>0</v>
      </c>
      <c r="CV32" s="188">
        <v>0</v>
      </c>
      <c r="CW32" s="198">
        <v>43493</v>
      </c>
      <c r="CX32" s="189" t="s">
        <v>9198</v>
      </c>
      <c r="CY32" s="186">
        <v>10900000</v>
      </c>
      <c r="CZ32" s="186" t="s">
        <v>4143</v>
      </c>
      <c r="DA32" s="186" t="s">
        <v>731</v>
      </c>
      <c r="DB32" s="186">
        <v>2</v>
      </c>
      <c r="DC32" s="186" t="s">
        <v>4148</v>
      </c>
      <c r="DD32" s="186" t="s">
        <v>4144</v>
      </c>
      <c r="DE32" s="192">
        <v>43579</v>
      </c>
      <c r="DF32" s="196" t="s">
        <v>9199</v>
      </c>
      <c r="DG32" s="185">
        <v>0</v>
      </c>
      <c r="DH32" s="188" t="s">
        <v>4143</v>
      </c>
      <c r="DI32" s="188" t="s">
        <v>731</v>
      </c>
      <c r="DJ32" s="188">
        <v>2</v>
      </c>
      <c r="DK32" s="188" t="s">
        <v>4146</v>
      </c>
      <c r="DL32" s="188" t="s">
        <v>4144</v>
      </c>
      <c r="DM32" s="198">
        <v>43579</v>
      </c>
      <c r="DN32" s="189" t="s">
        <v>9200</v>
      </c>
      <c r="DO32" s="186">
        <v>14560000</v>
      </c>
      <c r="DP32" s="189" t="s">
        <v>4143</v>
      </c>
      <c r="DQ32" s="189" t="s">
        <v>731</v>
      </c>
      <c r="DR32" s="189">
        <v>2</v>
      </c>
      <c r="DS32" s="189" t="s">
        <v>4147</v>
      </c>
      <c r="DT32" s="189" t="s">
        <v>4144</v>
      </c>
      <c r="DU32" s="201">
        <v>43579</v>
      </c>
      <c r="DV32" s="196" t="s">
        <v>9201</v>
      </c>
      <c r="DW32" s="185">
        <v>5400000</v>
      </c>
      <c r="DX32" s="188" t="s">
        <v>4143</v>
      </c>
      <c r="DY32" s="188" t="s">
        <v>731</v>
      </c>
      <c r="DZ32" s="188">
        <v>2</v>
      </c>
      <c r="EA32" s="188" t="s">
        <v>4148</v>
      </c>
      <c r="EB32" s="188" t="s">
        <v>4144</v>
      </c>
      <c r="EC32" s="198">
        <v>43579</v>
      </c>
      <c r="ED32" s="189" t="s">
        <v>9202</v>
      </c>
      <c r="EE32" s="186">
        <v>5500000</v>
      </c>
      <c r="EF32" s="189" t="s">
        <v>4143</v>
      </c>
      <c r="EG32" s="189" t="s">
        <v>731</v>
      </c>
      <c r="EH32" s="189">
        <v>2</v>
      </c>
      <c r="EI32" s="189" t="s">
        <v>4149</v>
      </c>
      <c r="EJ32" s="189" t="s">
        <v>4144</v>
      </c>
      <c r="EK32" s="201">
        <v>43579</v>
      </c>
      <c r="EL32" s="196" t="s">
        <v>9203</v>
      </c>
      <c r="EM32" s="185">
        <v>0</v>
      </c>
      <c r="EN32" s="188" t="s">
        <v>4143</v>
      </c>
      <c r="EO32" s="188" t="s">
        <v>731</v>
      </c>
      <c r="EP32" s="188">
        <v>2</v>
      </c>
      <c r="EQ32" s="188" t="s">
        <v>4150</v>
      </c>
      <c r="ER32" s="188" t="s">
        <v>4144</v>
      </c>
      <c r="ES32" s="198">
        <v>43579</v>
      </c>
      <c r="ET32" s="189" t="s">
        <v>9204</v>
      </c>
      <c r="EU32" s="189" t="s">
        <v>446</v>
      </c>
      <c r="EV32" s="189">
        <v>0</v>
      </c>
      <c r="EW32" s="189" t="s">
        <v>446</v>
      </c>
      <c r="EX32" s="189" t="s">
        <v>446</v>
      </c>
      <c r="EY32" s="189">
        <v>0</v>
      </c>
      <c r="EZ32" s="189">
        <v>0</v>
      </c>
      <c r="FA32" s="201">
        <v>43493</v>
      </c>
      <c r="FB32" s="196" t="s">
        <v>9205</v>
      </c>
      <c r="FC32" s="188">
        <v>1</v>
      </c>
      <c r="FD32" s="188">
        <v>0</v>
      </c>
      <c r="FE32" s="188" t="s">
        <v>731</v>
      </c>
      <c r="FF32" s="188">
        <v>2</v>
      </c>
      <c r="FG32" s="188" t="s">
        <v>983</v>
      </c>
      <c r="FH32" s="188">
        <v>0</v>
      </c>
      <c r="FI32" s="198">
        <v>43493</v>
      </c>
      <c r="FJ32" s="196" t="s">
        <v>9206</v>
      </c>
      <c r="FK32" s="189" t="s">
        <v>446</v>
      </c>
      <c r="FL32" s="189">
        <v>0</v>
      </c>
      <c r="FM32" s="189" t="s">
        <v>446</v>
      </c>
      <c r="FN32" s="189" t="s">
        <v>446</v>
      </c>
      <c r="FO32" s="189">
        <v>0</v>
      </c>
      <c r="FP32" s="186">
        <v>0</v>
      </c>
      <c r="FQ32" s="200">
        <v>43493</v>
      </c>
      <c r="FR32" s="196" t="s">
        <v>9207</v>
      </c>
      <c r="FS32" s="188" t="s">
        <v>446</v>
      </c>
      <c r="FT32" s="188">
        <v>0</v>
      </c>
      <c r="FU32" s="188" t="s">
        <v>446</v>
      </c>
      <c r="FV32" s="188" t="s">
        <v>446</v>
      </c>
      <c r="FW32" s="188">
        <v>0</v>
      </c>
      <c r="FX32" s="188">
        <v>0</v>
      </c>
      <c r="FY32" s="198">
        <v>43493</v>
      </c>
      <c r="FZ32" s="189" t="s">
        <v>9208</v>
      </c>
      <c r="GA32" s="189">
        <v>2</v>
      </c>
      <c r="GB32" s="189" t="s">
        <v>7229</v>
      </c>
      <c r="GC32" s="189" t="s">
        <v>732</v>
      </c>
      <c r="GD32" s="189">
        <v>1</v>
      </c>
      <c r="GE32" s="189" t="s">
        <v>7600</v>
      </c>
      <c r="GF32" s="189" t="s">
        <v>7616</v>
      </c>
      <c r="GG32" s="201">
        <v>43770</v>
      </c>
      <c r="GH32" s="196" t="s">
        <v>9209</v>
      </c>
      <c r="GI32" s="188">
        <v>2</v>
      </c>
      <c r="GJ32" s="188" t="s">
        <v>7229</v>
      </c>
      <c r="GK32" s="188" t="s">
        <v>732</v>
      </c>
      <c r="GL32" s="188">
        <v>1</v>
      </c>
      <c r="GM32" s="188" t="s">
        <v>7600</v>
      </c>
      <c r="GN32" s="188" t="s">
        <v>7616</v>
      </c>
      <c r="GO32" s="198">
        <v>43770</v>
      </c>
      <c r="GP32" s="189" t="s">
        <v>9210</v>
      </c>
      <c r="GQ32" s="189">
        <v>2</v>
      </c>
      <c r="GR32" s="189" t="s">
        <v>7229</v>
      </c>
      <c r="GS32" s="189" t="s">
        <v>732</v>
      </c>
      <c r="GT32" s="189">
        <v>1</v>
      </c>
      <c r="GU32" s="189" t="s">
        <v>7600</v>
      </c>
      <c r="GV32" s="189" t="s">
        <v>7616</v>
      </c>
      <c r="GW32" s="201">
        <v>43770</v>
      </c>
      <c r="GX32" s="196" t="s">
        <v>9211</v>
      </c>
      <c r="GY32" s="188">
        <v>0</v>
      </c>
      <c r="GZ32" s="188" t="s">
        <v>7229</v>
      </c>
      <c r="HA32" s="188" t="s">
        <v>732</v>
      </c>
      <c r="HB32" s="188">
        <v>1</v>
      </c>
      <c r="HC32" s="188" t="s">
        <v>7600</v>
      </c>
      <c r="HD32" s="188" t="s">
        <v>7616</v>
      </c>
      <c r="HE32" s="198">
        <v>43770</v>
      </c>
      <c r="HF32" s="189" t="s">
        <v>9212</v>
      </c>
      <c r="HG32" s="189">
        <v>3</v>
      </c>
      <c r="HH32" s="189" t="s">
        <v>7229</v>
      </c>
      <c r="HI32" s="189" t="s">
        <v>732</v>
      </c>
      <c r="HJ32" s="189">
        <v>1</v>
      </c>
      <c r="HK32" s="189" t="s">
        <v>7600</v>
      </c>
      <c r="HL32" s="189" t="s">
        <v>7616</v>
      </c>
      <c r="HM32" s="201">
        <v>43770</v>
      </c>
      <c r="HN32" s="196" t="s">
        <v>9213</v>
      </c>
      <c r="HO32" s="188">
        <v>2</v>
      </c>
      <c r="HP32" s="188" t="s">
        <v>7229</v>
      </c>
      <c r="HQ32" s="188" t="s">
        <v>732</v>
      </c>
      <c r="HR32" s="188">
        <v>1</v>
      </c>
      <c r="HS32" s="188" t="s">
        <v>7600</v>
      </c>
      <c r="HT32" s="188" t="s">
        <v>7616</v>
      </c>
      <c r="HU32" s="198">
        <v>43770</v>
      </c>
      <c r="HV32" s="189" t="s">
        <v>9214</v>
      </c>
      <c r="HW32" s="189">
        <v>0</v>
      </c>
      <c r="HX32" s="189" t="s">
        <v>7229</v>
      </c>
      <c r="HY32" s="189" t="s">
        <v>732</v>
      </c>
      <c r="HZ32" s="189">
        <v>1</v>
      </c>
      <c r="IA32" s="189" t="s">
        <v>7600</v>
      </c>
      <c r="IB32" s="189" t="s">
        <v>7616</v>
      </c>
      <c r="IC32" s="201">
        <v>43770</v>
      </c>
      <c r="ID32" s="196" t="s">
        <v>9215</v>
      </c>
      <c r="IE32" s="188">
        <v>1</v>
      </c>
      <c r="IF32" s="188" t="s">
        <v>7229</v>
      </c>
      <c r="IG32" s="188" t="s">
        <v>732</v>
      </c>
      <c r="IH32" s="188">
        <v>1</v>
      </c>
      <c r="II32" s="188" t="s">
        <v>7600</v>
      </c>
      <c r="IJ32" s="188" t="s">
        <v>7616</v>
      </c>
      <c r="IK32" s="198">
        <v>43770</v>
      </c>
      <c r="IL32" s="189" t="s">
        <v>9216</v>
      </c>
      <c r="IM32" s="189">
        <v>2</v>
      </c>
      <c r="IN32" s="189" t="s">
        <v>7229</v>
      </c>
      <c r="IO32" s="189" t="s">
        <v>732</v>
      </c>
      <c r="IP32" s="189">
        <v>1</v>
      </c>
      <c r="IQ32" s="189" t="s">
        <v>7600</v>
      </c>
      <c r="IR32" s="189" t="s">
        <v>7616</v>
      </c>
      <c r="IS32" s="201">
        <v>43770</v>
      </c>
    </row>
    <row r="33" spans="1:253" s="269" customFormat="1" x14ac:dyDescent="0.35">
      <c r="A33" s="269" t="s">
        <v>2956</v>
      </c>
      <c r="B33" s="269" t="s">
        <v>828</v>
      </c>
      <c r="C33" s="269" t="s">
        <v>709</v>
      </c>
      <c r="D33" s="269" t="s">
        <v>704</v>
      </c>
      <c r="E33" s="269" t="s">
        <v>70</v>
      </c>
      <c r="F33" s="269" t="s">
        <v>9217</v>
      </c>
      <c r="G33" s="184">
        <v>98986000</v>
      </c>
      <c r="H33" s="185" t="s">
        <v>7811</v>
      </c>
      <c r="I33" s="185" t="s">
        <v>731</v>
      </c>
      <c r="J33" s="185">
        <v>2</v>
      </c>
      <c r="K33" s="185" t="s">
        <v>7839</v>
      </c>
      <c r="L33" s="185" t="s">
        <v>7838</v>
      </c>
      <c r="M33" s="198">
        <v>43794</v>
      </c>
      <c r="N33" s="196" t="s">
        <v>9218</v>
      </c>
      <c r="O33" s="187">
        <v>2344860</v>
      </c>
      <c r="P33" s="187" t="s">
        <v>1663</v>
      </c>
      <c r="Q33" s="187" t="s">
        <v>731</v>
      </c>
      <c r="R33" s="187">
        <v>2</v>
      </c>
      <c r="S33" s="187" t="s">
        <v>1047</v>
      </c>
      <c r="T33" s="187" t="s">
        <v>1674</v>
      </c>
      <c r="U33" s="199">
        <v>43509</v>
      </c>
      <c r="V33" s="196" t="s">
        <v>9219</v>
      </c>
      <c r="W33" s="185">
        <v>98986000</v>
      </c>
      <c r="X33" s="185" t="s">
        <v>7812</v>
      </c>
      <c r="Y33" s="185" t="s">
        <v>731</v>
      </c>
      <c r="Z33" s="185">
        <v>2</v>
      </c>
      <c r="AA33" s="185" t="s">
        <v>7839</v>
      </c>
      <c r="AB33" s="185" t="s">
        <v>7840</v>
      </c>
      <c r="AC33" s="198">
        <v>43794</v>
      </c>
      <c r="AD33" s="196" t="s">
        <v>9220</v>
      </c>
      <c r="AE33" s="186">
        <v>43245000</v>
      </c>
      <c r="AF33" s="186" t="s">
        <v>7555</v>
      </c>
      <c r="AG33" s="186" t="s">
        <v>731</v>
      </c>
      <c r="AH33" s="186">
        <v>2</v>
      </c>
      <c r="AI33" s="186" t="s">
        <v>7591</v>
      </c>
      <c r="AJ33" s="186" t="s">
        <v>7567</v>
      </c>
      <c r="AK33" s="200">
        <v>43770</v>
      </c>
      <c r="AL33" s="196" t="s">
        <v>9221</v>
      </c>
      <c r="AM33" s="185">
        <v>8738000</v>
      </c>
      <c r="AN33" s="185" t="s">
        <v>7813</v>
      </c>
      <c r="AO33" s="185" t="s">
        <v>731</v>
      </c>
      <c r="AP33" s="185">
        <v>2</v>
      </c>
      <c r="AQ33" s="185" t="s">
        <v>7841</v>
      </c>
      <c r="AR33" s="185" t="s">
        <v>7040</v>
      </c>
      <c r="AS33" s="198">
        <v>43794</v>
      </c>
      <c r="AT33" s="189" t="s">
        <v>9222</v>
      </c>
      <c r="AU33" s="186" t="s">
        <v>446</v>
      </c>
      <c r="AV33" s="186" t="s">
        <v>446</v>
      </c>
      <c r="AW33" s="186" t="s">
        <v>446</v>
      </c>
      <c r="AX33" s="186" t="s">
        <v>446</v>
      </c>
      <c r="AY33" s="186" t="s">
        <v>446</v>
      </c>
      <c r="AZ33" s="186" t="s">
        <v>446</v>
      </c>
      <c r="BA33" s="200">
        <v>43770</v>
      </c>
      <c r="BB33" s="196" t="s">
        <v>9223</v>
      </c>
      <c r="BC33" s="185">
        <v>47767</v>
      </c>
      <c r="BD33" s="185" t="s">
        <v>6577</v>
      </c>
      <c r="BE33" s="185" t="s">
        <v>730</v>
      </c>
      <c r="BF33" s="185">
        <v>3</v>
      </c>
      <c r="BG33" s="185" t="s">
        <v>6579</v>
      </c>
      <c r="BH33" s="185" t="s">
        <v>6578</v>
      </c>
      <c r="BI33" s="198">
        <v>43698</v>
      </c>
      <c r="BJ33" s="189" t="s">
        <v>9224</v>
      </c>
      <c r="BK33" s="189">
        <v>2180</v>
      </c>
      <c r="BL33" s="189" t="s">
        <v>7814</v>
      </c>
      <c r="BM33" s="189" t="s">
        <v>731</v>
      </c>
      <c r="BN33" s="189">
        <v>2</v>
      </c>
      <c r="BO33" s="189" t="s">
        <v>7842</v>
      </c>
      <c r="BP33" s="186" t="s">
        <v>1354</v>
      </c>
      <c r="BQ33" s="201">
        <v>43794</v>
      </c>
      <c r="BR33" s="196" t="s">
        <v>9225</v>
      </c>
      <c r="BS33" s="188" t="s">
        <v>446</v>
      </c>
      <c r="BT33" s="188">
        <v>0</v>
      </c>
      <c r="BU33" s="188" t="s">
        <v>731</v>
      </c>
      <c r="BV33" s="188">
        <v>2</v>
      </c>
      <c r="BW33" s="188">
        <v>0</v>
      </c>
      <c r="BX33" s="188">
        <v>0</v>
      </c>
      <c r="BY33" s="198">
        <v>43509</v>
      </c>
      <c r="BZ33" s="189" t="s">
        <v>9226</v>
      </c>
      <c r="CA33" s="189" t="s">
        <v>446</v>
      </c>
      <c r="CB33" s="189">
        <v>0</v>
      </c>
      <c r="CC33" s="189" t="s">
        <v>446</v>
      </c>
      <c r="CD33" s="189" t="s">
        <v>446</v>
      </c>
      <c r="CE33" s="189">
        <v>0</v>
      </c>
      <c r="CF33" s="189">
        <v>0</v>
      </c>
      <c r="CG33" s="201">
        <v>43509</v>
      </c>
      <c r="CH33" s="196" t="s">
        <v>9227</v>
      </c>
      <c r="CI33" s="189" t="e">
        <v>#N/A</v>
      </c>
      <c r="CJ33" s="189" t="e">
        <v>#N/A</v>
      </c>
      <c r="CK33" s="189" t="e">
        <v>#N/A</v>
      </c>
      <c r="CL33" s="189" t="e">
        <v>#N/A</v>
      </c>
      <c r="CM33" s="189" t="e">
        <v>#N/A</v>
      </c>
      <c r="CN33" s="189" t="e">
        <v>#N/A</v>
      </c>
      <c r="CO33" s="193" t="e">
        <v>#N/A</v>
      </c>
      <c r="CP33" s="189" t="s">
        <v>9228</v>
      </c>
      <c r="CQ33" s="188">
        <v>1700</v>
      </c>
      <c r="CR33" s="188" t="s">
        <v>1668</v>
      </c>
      <c r="CS33" s="188" t="s">
        <v>731</v>
      </c>
      <c r="CT33" s="188">
        <v>2</v>
      </c>
      <c r="CU33" s="188" t="s">
        <v>1684</v>
      </c>
      <c r="CV33" s="188" t="s">
        <v>1683</v>
      </c>
      <c r="CW33" s="198">
        <v>43509</v>
      </c>
      <c r="CX33" s="189" t="s">
        <v>9229</v>
      </c>
      <c r="CY33" s="186">
        <v>15879000</v>
      </c>
      <c r="CZ33" s="186" t="s">
        <v>7555</v>
      </c>
      <c r="DA33" s="186" t="s">
        <v>731</v>
      </c>
      <c r="DB33" s="186">
        <v>2</v>
      </c>
      <c r="DC33" s="186" t="s">
        <v>7836</v>
      </c>
      <c r="DD33" s="186" t="s">
        <v>7567</v>
      </c>
      <c r="DE33" s="192">
        <v>43794</v>
      </c>
      <c r="DF33" s="196" t="s">
        <v>9230</v>
      </c>
      <c r="DG33" s="185">
        <v>42316000</v>
      </c>
      <c r="DH33" s="188" t="s">
        <v>7555</v>
      </c>
      <c r="DI33" s="188" t="s">
        <v>731</v>
      </c>
      <c r="DJ33" s="188">
        <v>2</v>
      </c>
      <c r="DK33" s="188" t="s">
        <v>7834</v>
      </c>
      <c r="DL33" s="188" t="s">
        <v>7567</v>
      </c>
      <c r="DM33" s="198">
        <v>43794</v>
      </c>
      <c r="DN33" s="189" t="s">
        <v>9231</v>
      </c>
      <c r="DO33" s="186">
        <v>44844000</v>
      </c>
      <c r="DP33" s="189" t="s">
        <v>7555</v>
      </c>
      <c r="DQ33" s="189" t="s">
        <v>731</v>
      </c>
      <c r="DR33" s="189">
        <v>2</v>
      </c>
      <c r="DS33" s="189" t="s">
        <v>7835</v>
      </c>
      <c r="DT33" s="189" t="s">
        <v>7567</v>
      </c>
      <c r="DU33" s="201">
        <v>43794</v>
      </c>
      <c r="DV33" s="196" t="s">
        <v>9232</v>
      </c>
      <c r="DW33" s="185">
        <v>11836000</v>
      </c>
      <c r="DX33" s="188" t="s">
        <v>7555</v>
      </c>
      <c r="DY33" s="188" t="s">
        <v>731</v>
      </c>
      <c r="DZ33" s="188">
        <v>2</v>
      </c>
      <c r="EA33" s="188" t="s">
        <v>7836</v>
      </c>
      <c r="EB33" s="188" t="s">
        <v>7567</v>
      </c>
      <c r="EC33" s="198">
        <v>43794</v>
      </c>
      <c r="ED33" s="189" t="s">
        <v>9233</v>
      </c>
      <c r="EE33" s="186">
        <v>4043000</v>
      </c>
      <c r="EF33" s="189" t="s">
        <v>7555</v>
      </c>
      <c r="EG33" s="189" t="s">
        <v>731</v>
      </c>
      <c r="EH33" s="189">
        <v>2</v>
      </c>
      <c r="EI33" s="189" t="s">
        <v>7837</v>
      </c>
      <c r="EJ33" s="189" t="s">
        <v>7567</v>
      </c>
      <c r="EK33" s="201">
        <v>43794</v>
      </c>
      <c r="EL33" s="196" t="s">
        <v>9234</v>
      </c>
      <c r="EM33" s="185">
        <v>0</v>
      </c>
      <c r="EN33" s="188" t="s">
        <v>1669</v>
      </c>
      <c r="EO33" s="188" t="s">
        <v>731</v>
      </c>
      <c r="EP33" s="188">
        <v>2</v>
      </c>
      <c r="EQ33" s="188">
        <v>0</v>
      </c>
      <c r="ER33" s="188" t="s">
        <v>1675</v>
      </c>
      <c r="ES33" s="198">
        <v>43509</v>
      </c>
      <c r="ET33" s="189" t="s">
        <v>9235</v>
      </c>
      <c r="EU33" s="189">
        <v>2180</v>
      </c>
      <c r="EV33" s="189" t="s">
        <v>7814</v>
      </c>
      <c r="EW33" s="189" t="s">
        <v>731</v>
      </c>
      <c r="EX33" s="189">
        <v>2</v>
      </c>
      <c r="EY33" s="189" t="s">
        <v>7842</v>
      </c>
      <c r="EZ33" s="189" t="s">
        <v>1354</v>
      </c>
      <c r="FA33" s="201">
        <v>43794</v>
      </c>
      <c r="FB33" s="196" t="s">
        <v>9236</v>
      </c>
      <c r="FC33" s="188">
        <v>5</v>
      </c>
      <c r="FD33" s="188">
        <v>0</v>
      </c>
      <c r="FE33" s="188" t="s">
        <v>731</v>
      </c>
      <c r="FF33" s="188">
        <v>2</v>
      </c>
      <c r="FG33" s="188">
        <v>0</v>
      </c>
      <c r="FH33" s="188">
        <v>0</v>
      </c>
      <c r="FI33" s="198">
        <v>43509</v>
      </c>
      <c r="FJ33" s="196" t="s">
        <v>9237</v>
      </c>
      <c r="FK33" s="189" t="s">
        <v>446</v>
      </c>
      <c r="FL33" s="189" t="s">
        <v>446</v>
      </c>
      <c r="FM33" s="189" t="s">
        <v>446</v>
      </c>
      <c r="FN33" s="189" t="s">
        <v>446</v>
      </c>
      <c r="FO33" s="189" t="s">
        <v>6582</v>
      </c>
      <c r="FP33" s="186" t="s">
        <v>446</v>
      </c>
      <c r="FQ33" s="200">
        <v>43698</v>
      </c>
      <c r="FR33" s="196" t="s">
        <v>9238</v>
      </c>
      <c r="FS33" s="188" t="s">
        <v>446</v>
      </c>
      <c r="FT33" s="188" t="s">
        <v>446</v>
      </c>
      <c r="FU33" s="188" t="s">
        <v>446</v>
      </c>
      <c r="FV33" s="188" t="s">
        <v>446</v>
      </c>
      <c r="FW33" s="188" t="s">
        <v>6582</v>
      </c>
      <c r="FX33" s="188" t="s">
        <v>446</v>
      </c>
      <c r="FY33" s="198">
        <v>43698</v>
      </c>
      <c r="FZ33" s="189" t="s">
        <v>9239</v>
      </c>
      <c r="GA33" s="189">
        <v>1</v>
      </c>
      <c r="GB33" s="189" t="s">
        <v>7229</v>
      </c>
      <c r="GC33" s="189" t="s">
        <v>732</v>
      </c>
      <c r="GD33" s="189">
        <v>1</v>
      </c>
      <c r="GE33" s="189" t="s">
        <v>7600</v>
      </c>
      <c r="GF33" s="189" t="s">
        <v>7616</v>
      </c>
      <c r="GG33" s="201">
        <v>43770</v>
      </c>
      <c r="GH33" s="196" t="s">
        <v>9240</v>
      </c>
      <c r="GI33" s="188">
        <v>2</v>
      </c>
      <c r="GJ33" s="188" t="s">
        <v>7229</v>
      </c>
      <c r="GK33" s="188" t="s">
        <v>732</v>
      </c>
      <c r="GL33" s="188">
        <v>1</v>
      </c>
      <c r="GM33" s="188" t="s">
        <v>7600</v>
      </c>
      <c r="GN33" s="188" t="s">
        <v>7616</v>
      </c>
      <c r="GO33" s="198">
        <v>43770</v>
      </c>
      <c r="GP33" s="189" t="s">
        <v>9241</v>
      </c>
      <c r="GQ33" s="189">
        <v>2</v>
      </c>
      <c r="GR33" s="189" t="s">
        <v>7229</v>
      </c>
      <c r="GS33" s="189" t="s">
        <v>732</v>
      </c>
      <c r="GT33" s="189">
        <v>1</v>
      </c>
      <c r="GU33" s="189" t="s">
        <v>7600</v>
      </c>
      <c r="GV33" s="189" t="s">
        <v>7616</v>
      </c>
      <c r="GW33" s="201">
        <v>43770</v>
      </c>
      <c r="GX33" s="196" t="s">
        <v>9242</v>
      </c>
      <c r="GY33" s="188">
        <v>3</v>
      </c>
      <c r="GZ33" s="188" t="s">
        <v>7229</v>
      </c>
      <c r="HA33" s="188" t="s">
        <v>732</v>
      </c>
      <c r="HB33" s="188">
        <v>1</v>
      </c>
      <c r="HC33" s="188" t="s">
        <v>7600</v>
      </c>
      <c r="HD33" s="188" t="s">
        <v>7616</v>
      </c>
      <c r="HE33" s="198">
        <v>43770</v>
      </c>
      <c r="HF33" s="189" t="s">
        <v>9243</v>
      </c>
      <c r="HG33" s="189">
        <v>1</v>
      </c>
      <c r="HH33" s="189" t="s">
        <v>7229</v>
      </c>
      <c r="HI33" s="189" t="s">
        <v>732</v>
      </c>
      <c r="HJ33" s="189">
        <v>1</v>
      </c>
      <c r="HK33" s="189" t="s">
        <v>7600</v>
      </c>
      <c r="HL33" s="189" t="s">
        <v>7616</v>
      </c>
      <c r="HM33" s="201">
        <v>43770</v>
      </c>
      <c r="HN33" s="196" t="s">
        <v>9244</v>
      </c>
      <c r="HO33" s="188">
        <v>2</v>
      </c>
      <c r="HP33" s="188" t="s">
        <v>7229</v>
      </c>
      <c r="HQ33" s="188" t="s">
        <v>732</v>
      </c>
      <c r="HR33" s="188">
        <v>1</v>
      </c>
      <c r="HS33" s="188" t="s">
        <v>7600</v>
      </c>
      <c r="HT33" s="188" t="s">
        <v>7616</v>
      </c>
      <c r="HU33" s="198">
        <v>43770</v>
      </c>
      <c r="HV33" s="189" t="s">
        <v>9245</v>
      </c>
      <c r="HW33" s="189">
        <v>3</v>
      </c>
      <c r="HX33" s="189" t="s">
        <v>7229</v>
      </c>
      <c r="HY33" s="189" t="s">
        <v>732</v>
      </c>
      <c r="HZ33" s="189">
        <v>1</v>
      </c>
      <c r="IA33" s="189" t="s">
        <v>7600</v>
      </c>
      <c r="IB33" s="189" t="s">
        <v>7616</v>
      </c>
      <c r="IC33" s="201">
        <v>43770</v>
      </c>
      <c r="ID33" s="196" t="s">
        <v>9246</v>
      </c>
      <c r="IE33" s="188">
        <v>3</v>
      </c>
      <c r="IF33" s="188" t="s">
        <v>7229</v>
      </c>
      <c r="IG33" s="188" t="s">
        <v>732</v>
      </c>
      <c r="IH33" s="188">
        <v>1</v>
      </c>
      <c r="II33" s="188" t="s">
        <v>7600</v>
      </c>
      <c r="IJ33" s="188" t="s">
        <v>7616</v>
      </c>
      <c r="IK33" s="198">
        <v>43770</v>
      </c>
      <c r="IL33" s="189" t="s">
        <v>9247</v>
      </c>
      <c r="IM33" s="189">
        <v>2</v>
      </c>
      <c r="IN33" s="189" t="s">
        <v>7229</v>
      </c>
      <c r="IO33" s="189" t="s">
        <v>732</v>
      </c>
      <c r="IP33" s="189">
        <v>1</v>
      </c>
      <c r="IQ33" s="189" t="s">
        <v>7600</v>
      </c>
      <c r="IR33" s="189" t="s">
        <v>7616</v>
      </c>
      <c r="IS33" s="201">
        <v>43770</v>
      </c>
    </row>
    <row r="34" spans="1:253" x14ac:dyDescent="0.35">
      <c r="A34" t="s">
        <v>1235</v>
      </c>
      <c r="B34" t="s">
        <v>4377</v>
      </c>
      <c r="C34" t="s">
        <v>799</v>
      </c>
      <c r="D34" t="s">
        <v>93</v>
      </c>
      <c r="E34" t="s">
        <v>92</v>
      </c>
      <c r="F34" t="s">
        <v>9248</v>
      </c>
      <c r="G34" s="184">
        <v>17469000</v>
      </c>
      <c r="H34" s="185" t="s">
        <v>8016</v>
      </c>
      <c r="I34" s="185" t="s">
        <v>731</v>
      </c>
      <c r="J34" s="185">
        <v>2</v>
      </c>
      <c r="K34" s="185" t="s">
        <v>8089</v>
      </c>
      <c r="L34" s="185" t="s">
        <v>8049</v>
      </c>
      <c r="M34" s="198">
        <v>43798</v>
      </c>
      <c r="N34" s="196" t="s">
        <v>9249</v>
      </c>
      <c r="O34" s="187">
        <v>1324</v>
      </c>
      <c r="P34" s="187" t="s">
        <v>2012</v>
      </c>
      <c r="Q34" s="187" t="s">
        <v>731</v>
      </c>
      <c r="R34" s="187">
        <v>2</v>
      </c>
      <c r="S34" s="187">
        <v>0</v>
      </c>
      <c r="T34" s="187">
        <v>0</v>
      </c>
      <c r="U34" s="199">
        <v>43510</v>
      </c>
      <c r="V34" s="196" t="s">
        <v>9250</v>
      </c>
      <c r="W34" s="185">
        <v>3303000</v>
      </c>
      <c r="X34" s="185" t="s">
        <v>8017</v>
      </c>
      <c r="Y34" s="185" t="s">
        <v>731</v>
      </c>
      <c r="Z34" s="185">
        <v>2</v>
      </c>
      <c r="AA34" s="185" t="s">
        <v>8090</v>
      </c>
      <c r="AB34" s="185" t="s">
        <v>6613</v>
      </c>
      <c r="AC34" s="198">
        <v>43798</v>
      </c>
      <c r="AD34" s="196" t="s">
        <v>9251</v>
      </c>
      <c r="AE34" s="186">
        <v>594000</v>
      </c>
      <c r="AF34" s="186" t="s">
        <v>7712</v>
      </c>
      <c r="AG34" s="186" t="s">
        <v>731</v>
      </c>
      <c r="AH34" s="186">
        <v>2</v>
      </c>
      <c r="AI34" s="186" t="s">
        <v>8091</v>
      </c>
      <c r="AJ34" s="186" t="s">
        <v>6612</v>
      </c>
      <c r="AK34" s="200">
        <v>43798</v>
      </c>
      <c r="AL34" s="196" t="s">
        <v>9252</v>
      </c>
      <c r="AM34" s="185">
        <v>385000</v>
      </c>
      <c r="AN34" s="185" t="s">
        <v>7712</v>
      </c>
      <c r="AO34" s="185" t="s">
        <v>732</v>
      </c>
      <c r="AP34" s="185">
        <v>1</v>
      </c>
      <c r="AQ34" s="185" t="s">
        <v>8092</v>
      </c>
      <c r="AR34" s="185" t="s">
        <v>6612</v>
      </c>
      <c r="AS34" s="198">
        <v>43798</v>
      </c>
      <c r="AT34" s="189" t="s">
        <v>9253</v>
      </c>
      <c r="AU34" s="186" t="s">
        <v>446</v>
      </c>
      <c r="AV34" s="186" t="s">
        <v>446</v>
      </c>
      <c r="AW34" s="186" t="s">
        <v>446</v>
      </c>
      <c r="AX34" s="186" t="s">
        <v>446</v>
      </c>
      <c r="AY34" s="186" t="s">
        <v>8093</v>
      </c>
      <c r="AZ34" s="186" t="s">
        <v>446</v>
      </c>
      <c r="BA34" s="200">
        <v>43798</v>
      </c>
      <c r="BB34" s="196" t="s">
        <v>9254</v>
      </c>
      <c r="BC34" s="185" t="s">
        <v>446</v>
      </c>
      <c r="BD34" s="185" t="s">
        <v>446</v>
      </c>
      <c r="BE34" s="185" t="s">
        <v>446</v>
      </c>
      <c r="BF34" s="185" t="s">
        <v>446</v>
      </c>
      <c r="BG34" s="185" t="s">
        <v>446</v>
      </c>
      <c r="BH34" s="185" t="s">
        <v>446</v>
      </c>
      <c r="BI34" s="198">
        <v>43676</v>
      </c>
      <c r="BJ34" s="189" t="s">
        <v>9255</v>
      </c>
      <c r="BK34" s="189">
        <v>4</v>
      </c>
      <c r="BL34" s="189" t="s">
        <v>6258</v>
      </c>
      <c r="BM34" s="189" t="s">
        <v>731</v>
      </c>
      <c r="BN34" s="189">
        <v>2</v>
      </c>
      <c r="BO34" s="189" t="s">
        <v>8094</v>
      </c>
      <c r="BP34" s="186" t="s">
        <v>2611</v>
      </c>
      <c r="BQ34" s="201">
        <v>43798</v>
      </c>
      <c r="BR34" s="196" t="s">
        <v>9256</v>
      </c>
      <c r="BS34" s="188" t="s">
        <v>446</v>
      </c>
      <c r="BT34" s="188">
        <v>0</v>
      </c>
      <c r="BU34" s="188" t="s">
        <v>731</v>
      </c>
      <c r="BV34" s="188">
        <v>2</v>
      </c>
      <c r="BW34" s="188">
        <v>0</v>
      </c>
      <c r="BX34" s="188">
        <v>0</v>
      </c>
      <c r="BY34" s="198">
        <v>43510</v>
      </c>
      <c r="BZ34" s="189" t="s">
        <v>9257</v>
      </c>
      <c r="CA34" s="189" t="s">
        <v>446</v>
      </c>
      <c r="CB34" s="189">
        <v>0</v>
      </c>
      <c r="CC34" s="189" t="s">
        <v>446</v>
      </c>
      <c r="CD34" s="189" t="s">
        <v>446</v>
      </c>
      <c r="CE34" s="189">
        <v>0</v>
      </c>
      <c r="CF34" s="189">
        <v>0</v>
      </c>
      <c r="CG34" s="201">
        <v>43510</v>
      </c>
      <c r="CH34" s="196" t="s">
        <v>9258</v>
      </c>
      <c r="CI34" s="189" t="e">
        <v>#N/A</v>
      </c>
      <c r="CJ34" s="189" t="e">
        <v>#N/A</v>
      </c>
      <c r="CK34" s="189" t="e">
        <v>#N/A</v>
      </c>
      <c r="CL34" s="189" t="e">
        <v>#N/A</v>
      </c>
      <c r="CM34" s="189" t="e">
        <v>#N/A</v>
      </c>
      <c r="CN34" s="189" t="e">
        <v>#N/A</v>
      </c>
      <c r="CO34" s="193" t="e">
        <v>#N/A</v>
      </c>
      <c r="CP34" s="189" t="s">
        <v>9259</v>
      </c>
      <c r="CQ34" s="188" t="s">
        <v>446</v>
      </c>
      <c r="CR34" s="188" t="s">
        <v>446</v>
      </c>
      <c r="CS34" s="188" t="s">
        <v>446</v>
      </c>
      <c r="CT34" s="188" t="s">
        <v>446</v>
      </c>
      <c r="CU34" s="188" t="s">
        <v>446</v>
      </c>
      <c r="CV34" s="188" t="s">
        <v>446</v>
      </c>
      <c r="CW34" s="198">
        <v>43644</v>
      </c>
      <c r="CX34" s="189" t="s">
        <v>9260</v>
      </c>
      <c r="CY34" s="186">
        <v>385000</v>
      </c>
      <c r="CZ34" s="186" t="s">
        <v>7712</v>
      </c>
      <c r="DA34" s="186" t="s">
        <v>731</v>
      </c>
      <c r="DB34" s="186">
        <v>2</v>
      </c>
      <c r="DC34" s="186" t="s">
        <v>8092</v>
      </c>
      <c r="DD34" s="186" t="s">
        <v>6612</v>
      </c>
      <c r="DE34" s="192">
        <v>43798</v>
      </c>
      <c r="DF34" s="196" t="s">
        <v>9261</v>
      </c>
      <c r="DG34" s="185">
        <v>2324000</v>
      </c>
      <c r="DH34" s="188" t="s">
        <v>4466</v>
      </c>
      <c r="DI34" s="188" t="s">
        <v>731</v>
      </c>
      <c r="DJ34" s="188">
        <v>2</v>
      </c>
      <c r="DK34" s="188" t="s">
        <v>5631</v>
      </c>
      <c r="DL34" s="188" t="s">
        <v>4470</v>
      </c>
      <c r="DM34" s="198">
        <v>43798</v>
      </c>
      <c r="DN34" s="189" t="s">
        <v>9262</v>
      </c>
      <c r="DO34" s="186">
        <v>209000</v>
      </c>
      <c r="DP34" s="189" t="s">
        <v>5630</v>
      </c>
      <c r="DQ34" s="189" t="s">
        <v>730</v>
      </c>
      <c r="DR34" s="189">
        <v>3</v>
      </c>
      <c r="DS34" s="189" t="s">
        <v>5633</v>
      </c>
      <c r="DT34" s="189" t="s">
        <v>5632</v>
      </c>
      <c r="DU34" s="201">
        <v>43644</v>
      </c>
      <c r="DV34" s="196" t="s">
        <v>9263</v>
      </c>
      <c r="DW34" s="185">
        <v>385000</v>
      </c>
      <c r="DX34" s="188" t="s">
        <v>7712</v>
      </c>
      <c r="DY34" s="188" t="s">
        <v>731</v>
      </c>
      <c r="DZ34" s="188">
        <v>2</v>
      </c>
      <c r="EA34" s="188" t="s">
        <v>8092</v>
      </c>
      <c r="EB34" s="188" t="s">
        <v>6612</v>
      </c>
      <c r="EC34" s="198">
        <v>43798</v>
      </c>
      <c r="ED34" s="189" t="s">
        <v>9264</v>
      </c>
      <c r="EE34" s="186">
        <v>0</v>
      </c>
      <c r="EF34" s="189">
        <v>0</v>
      </c>
      <c r="EG34" s="189" t="s">
        <v>731</v>
      </c>
      <c r="EH34" s="189">
        <v>2</v>
      </c>
      <c r="EI34" s="189" t="s">
        <v>2010</v>
      </c>
      <c r="EJ34" s="189" t="s">
        <v>2011</v>
      </c>
      <c r="EK34" s="201">
        <v>43510</v>
      </c>
      <c r="EL34" s="196" t="s">
        <v>9265</v>
      </c>
      <c r="EM34" s="185">
        <v>0</v>
      </c>
      <c r="EN34" s="188">
        <v>0</v>
      </c>
      <c r="EO34" s="188" t="s">
        <v>731</v>
      </c>
      <c r="EP34" s="188">
        <v>2</v>
      </c>
      <c r="EQ34" s="188" t="s">
        <v>2010</v>
      </c>
      <c r="ER34" s="188" t="s">
        <v>2011</v>
      </c>
      <c r="ES34" s="198">
        <v>43510</v>
      </c>
      <c r="ET34" s="189" t="s">
        <v>9266</v>
      </c>
      <c r="EU34" s="189">
        <v>4</v>
      </c>
      <c r="EV34" s="189" t="s">
        <v>6258</v>
      </c>
      <c r="EW34" s="189" t="s">
        <v>731</v>
      </c>
      <c r="EX34" s="189">
        <v>2</v>
      </c>
      <c r="EY34" s="189" t="s">
        <v>8094</v>
      </c>
      <c r="EZ34" s="189" t="s">
        <v>2611</v>
      </c>
      <c r="FA34" s="201">
        <v>43798</v>
      </c>
      <c r="FB34" s="196" t="s">
        <v>9267</v>
      </c>
      <c r="FC34" s="188">
        <v>2</v>
      </c>
      <c r="FD34" s="188">
        <v>0</v>
      </c>
      <c r="FE34" s="188" t="s">
        <v>731</v>
      </c>
      <c r="FF34" s="188">
        <v>2</v>
      </c>
      <c r="FG34" s="188" t="s">
        <v>2007</v>
      </c>
      <c r="FH34" s="188">
        <v>0</v>
      </c>
      <c r="FI34" s="198">
        <v>43510</v>
      </c>
      <c r="FJ34" s="196" t="s">
        <v>9268</v>
      </c>
      <c r="FK34" s="189" t="s">
        <v>446</v>
      </c>
      <c r="FL34" s="189">
        <v>0</v>
      </c>
      <c r="FM34" s="189" t="s">
        <v>731</v>
      </c>
      <c r="FN34" s="189">
        <v>2</v>
      </c>
      <c r="FO34" s="189">
        <v>0</v>
      </c>
      <c r="FP34" s="186">
        <v>0</v>
      </c>
      <c r="FQ34" s="200">
        <v>43510</v>
      </c>
      <c r="FR34" s="196" t="s">
        <v>9269</v>
      </c>
      <c r="FS34" s="188">
        <v>0</v>
      </c>
      <c r="FT34" s="188" t="s">
        <v>3243</v>
      </c>
      <c r="FU34" s="188" t="s">
        <v>731</v>
      </c>
      <c r="FV34" s="188">
        <v>2</v>
      </c>
      <c r="FW34" s="188" t="s">
        <v>3243</v>
      </c>
      <c r="FX34" s="188" t="s">
        <v>3243</v>
      </c>
      <c r="FY34" s="198">
        <v>43644</v>
      </c>
      <c r="FZ34" s="189" t="s">
        <v>9270</v>
      </c>
      <c r="GA34" s="189">
        <v>0</v>
      </c>
      <c r="GB34" s="189" t="s">
        <v>7229</v>
      </c>
      <c r="GC34" s="189" t="s">
        <v>731</v>
      </c>
      <c r="GD34" s="189">
        <v>2</v>
      </c>
      <c r="GE34" s="189" t="s">
        <v>7600</v>
      </c>
      <c r="GF34" s="189" t="s">
        <v>7616</v>
      </c>
      <c r="GG34" s="201">
        <v>43770</v>
      </c>
      <c r="GH34" s="196" t="s">
        <v>9271</v>
      </c>
      <c r="GI34" s="188">
        <v>0</v>
      </c>
      <c r="GJ34" s="188" t="s">
        <v>7229</v>
      </c>
      <c r="GK34" s="188" t="s">
        <v>731</v>
      </c>
      <c r="GL34" s="188">
        <v>2</v>
      </c>
      <c r="GM34" s="188" t="s">
        <v>7600</v>
      </c>
      <c r="GN34" s="188" t="s">
        <v>7616</v>
      </c>
      <c r="GO34" s="198">
        <v>43770</v>
      </c>
      <c r="GP34" s="189" t="s">
        <v>9272</v>
      </c>
      <c r="GQ34" s="189">
        <v>0</v>
      </c>
      <c r="GR34" s="189" t="s">
        <v>7229</v>
      </c>
      <c r="GS34" s="189" t="s">
        <v>731</v>
      </c>
      <c r="GT34" s="189">
        <v>2</v>
      </c>
      <c r="GU34" s="189" t="s">
        <v>7600</v>
      </c>
      <c r="GV34" s="189" t="s">
        <v>7616</v>
      </c>
      <c r="GW34" s="201">
        <v>43770</v>
      </c>
      <c r="GX34" s="196" t="s">
        <v>9273</v>
      </c>
      <c r="GY34" s="188">
        <v>0</v>
      </c>
      <c r="GZ34" s="188" t="s">
        <v>7229</v>
      </c>
      <c r="HA34" s="188" t="s">
        <v>731</v>
      </c>
      <c r="HB34" s="188">
        <v>2</v>
      </c>
      <c r="HC34" s="188" t="s">
        <v>7600</v>
      </c>
      <c r="HD34" s="188" t="s">
        <v>7616</v>
      </c>
      <c r="HE34" s="198">
        <v>43770</v>
      </c>
      <c r="HF34" s="189" t="s">
        <v>9274</v>
      </c>
      <c r="HG34" s="189">
        <v>0</v>
      </c>
      <c r="HH34" s="189" t="s">
        <v>7229</v>
      </c>
      <c r="HI34" s="189" t="s">
        <v>731</v>
      </c>
      <c r="HJ34" s="189">
        <v>2</v>
      </c>
      <c r="HK34" s="189" t="s">
        <v>7600</v>
      </c>
      <c r="HL34" s="189" t="s">
        <v>7616</v>
      </c>
      <c r="HM34" s="201">
        <v>43770</v>
      </c>
      <c r="HN34" s="196" t="s">
        <v>9275</v>
      </c>
      <c r="HO34" s="188">
        <v>1</v>
      </c>
      <c r="HP34" s="188" t="s">
        <v>7229</v>
      </c>
      <c r="HQ34" s="188" t="s">
        <v>731</v>
      </c>
      <c r="HR34" s="188">
        <v>2</v>
      </c>
      <c r="HS34" s="188" t="s">
        <v>7600</v>
      </c>
      <c r="HT34" s="188" t="s">
        <v>7616</v>
      </c>
      <c r="HU34" s="198">
        <v>43770</v>
      </c>
      <c r="HV34" s="189" t="s">
        <v>9276</v>
      </c>
      <c r="HW34" s="189">
        <v>0</v>
      </c>
      <c r="HX34" s="189" t="s">
        <v>7229</v>
      </c>
      <c r="HY34" s="189" t="s">
        <v>731</v>
      </c>
      <c r="HZ34" s="189">
        <v>2</v>
      </c>
      <c r="IA34" s="189" t="s">
        <v>7600</v>
      </c>
      <c r="IB34" s="189" t="s">
        <v>7616</v>
      </c>
      <c r="IC34" s="201">
        <v>43770</v>
      </c>
      <c r="ID34" s="196" t="s">
        <v>9277</v>
      </c>
      <c r="IE34" s="188">
        <v>0</v>
      </c>
      <c r="IF34" s="188" t="s">
        <v>7229</v>
      </c>
      <c r="IG34" s="188" t="s">
        <v>731</v>
      </c>
      <c r="IH34" s="188">
        <v>2</v>
      </c>
      <c r="II34" s="188" t="s">
        <v>7600</v>
      </c>
      <c r="IJ34" s="188" t="s">
        <v>7616</v>
      </c>
      <c r="IK34" s="198">
        <v>43770</v>
      </c>
      <c r="IL34" s="189" t="s">
        <v>9278</v>
      </c>
      <c r="IM34" s="189">
        <v>1</v>
      </c>
      <c r="IN34" s="189" t="s">
        <v>7229</v>
      </c>
      <c r="IO34" s="189" t="s">
        <v>731</v>
      </c>
      <c r="IP34" s="189">
        <v>2</v>
      </c>
      <c r="IQ34" s="189" t="s">
        <v>7600</v>
      </c>
      <c r="IR34" s="189" t="s">
        <v>7616</v>
      </c>
      <c r="IS34" s="201">
        <v>43770</v>
      </c>
    </row>
    <row r="35" spans="1:253" x14ac:dyDescent="0.35">
      <c r="A35" t="s">
        <v>1269</v>
      </c>
      <c r="B35" t="s">
        <v>4377</v>
      </c>
      <c r="C35" t="s">
        <v>826</v>
      </c>
      <c r="D35" t="s">
        <v>95</v>
      </c>
      <c r="E35" t="s">
        <v>94</v>
      </c>
      <c r="F35" t="s">
        <v>9279</v>
      </c>
      <c r="G35" s="184">
        <v>97399000</v>
      </c>
      <c r="H35" s="185" t="s">
        <v>7489</v>
      </c>
      <c r="I35" s="185" t="s">
        <v>731</v>
      </c>
      <c r="J35" s="185">
        <v>2</v>
      </c>
      <c r="K35" s="185" t="s">
        <v>7496</v>
      </c>
      <c r="L35" s="185" t="s">
        <v>7492</v>
      </c>
      <c r="M35" s="198">
        <v>43770</v>
      </c>
      <c r="N35" s="196" t="s">
        <v>9280</v>
      </c>
      <c r="O35" s="187">
        <v>16269</v>
      </c>
      <c r="P35" s="187" t="s">
        <v>6020</v>
      </c>
      <c r="Q35" s="187" t="s">
        <v>731</v>
      </c>
      <c r="R35" s="187">
        <v>2</v>
      </c>
      <c r="S35" s="187" t="s">
        <v>5235</v>
      </c>
      <c r="T35" s="187" t="s">
        <v>6023</v>
      </c>
      <c r="U35" s="199">
        <v>43670</v>
      </c>
      <c r="V35" s="196" t="s">
        <v>9281</v>
      </c>
      <c r="W35" s="185">
        <v>18725000</v>
      </c>
      <c r="X35" s="185" t="s">
        <v>7489</v>
      </c>
      <c r="Y35" s="185" t="s">
        <v>731</v>
      </c>
      <c r="Z35" s="185">
        <v>2</v>
      </c>
      <c r="AA35" s="185" t="s">
        <v>7497</v>
      </c>
      <c r="AB35" s="185" t="s">
        <v>7492</v>
      </c>
      <c r="AC35" s="198">
        <v>43770</v>
      </c>
      <c r="AD35" s="196" t="s">
        <v>9282</v>
      </c>
      <c r="AE35" s="186">
        <v>130000</v>
      </c>
      <c r="AF35" s="186" t="s">
        <v>7490</v>
      </c>
      <c r="AG35" s="186" t="s">
        <v>731</v>
      </c>
      <c r="AH35" s="186">
        <v>2</v>
      </c>
      <c r="AI35" s="186" t="s">
        <v>7182</v>
      </c>
      <c r="AJ35" s="186" t="s">
        <v>7493</v>
      </c>
      <c r="AK35" s="200">
        <v>43770</v>
      </c>
      <c r="AL35" s="196" t="s">
        <v>9283</v>
      </c>
      <c r="AM35" s="185">
        <v>130000</v>
      </c>
      <c r="AN35" s="185" t="s">
        <v>7490</v>
      </c>
      <c r="AO35" s="185" t="s">
        <v>731</v>
      </c>
      <c r="AP35" s="185">
        <v>2</v>
      </c>
      <c r="AQ35" s="185" t="s">
        <v>7182</v>
      </c>
      <c r="AR35" s="185" t="s">
        <v>7493</v>
      </c>
      <c r="AS35" s="198">
        <v>43770</v>
      </c>
      <c r="AT35" s="189" t="s">
        <v>9284</v>
      </c>
      <c r="AU35" s="186">
        <v>0</v>
      </c>
      <c r="AV35" s="186" t="s">
        <v>1772</v>
      </c>
      <c r="AW35" s="186" t="s">
        <v>731</v>
      </c>
      <c r="AX35" s="186">
        <v>2</v>
      </c>
      <c r="AY35" s="186" t="s">
        <v>8081</v>
      </c>
      <c r="AZ35" s="186" t="s">
        <v>1354</v>
      </c>
      <c r="BA35" s="200">
        <v>43798</v>
      </c>
      <c r="BB35" s="196" t="s">
        <v>9285</v>
      </c>
      <c r="BC35" s="185" t="s">
        <v>446</v>
      </c>
      <c r="BD35" s="185">
        <v>0</v>
      </c>
      <c r="BE35" s="185" t="s">
        <v>446</v>
      </c>
      <c r="BF35" s="185" t="s">
        <v>446</v>
      </c>
      <c r="BG35" s="185" t="s">
        <v>1362</v>
      </c>
      <c r="BH35" s="185">
        <v>0</v>
      </c>
      <c r="BI35" s="198">
        <v>43507</v>
      </c>
      <c r="BJ35" s="189" t="s">
        <v>9286</v>
      </c>
      <c r="BK35" s="189">
        <v>0</v>
      </c>
      <c r="BL35" s="189" t="s">
        <v>1772</v>
      </c>
      <c r="BM35" s="189" t="s">
        <v>731</v>
      </c>
      <c r="BN35" s="189">
        <v>2</v>
      </c>
      <c r="BO35" s="189" t="s">
        <v>7183</v>
      </c>
      <c r="BP35" s="186" t="s">
        <v>1354</v>
      </c>
      <c r="BQ35" s="201">
        <v>43798</v>
      </c>
      <c r="BR35" s="196" t="s">
        <v>9287</v>
      </c>
      <c r="BS35" s="188" t="s">
        <v>446</v>
      </c>
      <c r="BT35" s="188">
        <v>0</v>
      </c>
      <c r="BU35" s="188" t="s">
        <v>446</v>
      </c>
      <c r="BV35" s="188" t="s">
        <v>446</v>
      </c>
      <c r="BW35" s="188" t="s">
        <v>1362</v>
      </c>
      <c r="BX35" s="188">
        <v>0</v>
      </c>
      <c r="BY35" s="198">
        <v>43507</v>
      </c>
      <c r="BZ35" s="189" t="s">
        <v>9288</v>
      </c>
      <c r="CA35" s="189" t="s">
        <v>446</v>
      </c>
      <c r="CB35" s="189">
        <v>0</v>
      </c>
      <c r="CC35" s="189" t="s">
        <v>446</v>
      </c>
      <c r="CD35" s="189" t="s">
        <v>446</v>
      </c>
      <c r="CE35" s="189" t="s">
        <v>1362</v>
      </c>
      <c r="CF35" s="189">
        <v>0</v>
      </c>
      <c r="CG35" s="201">
        <v>43507</v>
      </c>
      <c r="CH35" s="196" t="s">
        <v>9289</v>
      </c>
      <c r="CI35" s="189" t="e">
        <v>#N/A</v>
      </c>
      <c r="CJ35" s="189" t="e">
        <v>#N/A</v>
      </c>
      <c r="CK35" s="189" t="e">
        <v>#N/A</v>
      </c>
      <c r="CL35" s="189" t="e">
        <v>#N/A</v>
      </c>
      <c r="CM35" s="189" t="e">
        <v>#N/A</v>
      </c>
      <c r="CN35" s="189" t="e">
        <v>#N/A</v>
      </c>
      <c r="CO35" s="193" t="e">
        <v>#N/A</v>
      </c>
      <c r="CP35" s="189" t="s">
        <v>9290</v>
      </c>
      <c r="CQ35" s="188" t="s">
        <v>446</v>
      </c>
      <c r="CR35" s="188">
        <v>0</v>
      </c>
      <c r="CS35" s="188" t="s">
        <v>446</v>
      </c>
      <c r="CT35" s="188" t="s">
        <v>446</v>
      </c>
      <c r="CU35" s="188" t="s">
        <v>1362</v>
      </c>
      <c r="CV35" s="188">
        <v>0</v>
      </c>
      <c r="CW35" s="198">
        <v>43507</v>
      </c>
      <c r="CX35" s="189" t="s">
        <v>9291</v>
      </c>
      <c r="CY35" s="186">
        <v>70000</v>
      </c>
      <c r="CZ35" s="186" t="s">
        <v>7491</v>
      </c>
      <c r="DA35" s="186" t="s">
        <v>731</v>
      </c>
      <c r="DB35" s="186">
        <v>2</v>
      </c>
      <c r="DC35" s="186" t="s">
        <v>3889</v>
      </c>
      <c r="DD35" s="186" t="s">
        <v>7495</v>
      </c>
      <c r="DE35" s="192">
        <v>43770</v>
      </c>
      <c r="DF35" s="196" t="s">
        <v>9292</v>
      </c>
      <c r="DG35" s="185">
        <v>18595000</v>
      </c>
      <c r="DH35" s="188" t="s">
        <v>7489</v>
      </c>
      <c r="DI35" s="188" t="s">
        <v>731</v>
      </c>
      <c r="DJ35" s="188">
        <v>2</v>
      </c>
      <c r="DK35" s="188" t="s">
        <v>3890</v>
      </c>
      <c r="DL35" s="188" t="s">
        <v>7492</v>
      </c>
      <c r="DM35" s="198">
        <v>43770</v>
      </c>
      <c r="DN35" s="189" t="s">
        <v>9293</v>
      </c>
      <c r="DO35" s="186">
        <v>60000</v>
      </c>
      <c r="DP35" s="189" t="s">
        <v>7491</v>
      </c>
      <c r="DQ35" s="189" t="s">
        <v>731</v>
      </c>
      <c r="DR35" s="189">
        <v>2</v>
      </c>
      <c r="DS35" s="189" t="s">
        <v>3891</v>
      </c>
      <c r="DT35" s="189" t="s">
        <v>7494</v>
      </c>
      <c r="DU35" s="201">
        <v>43770</v>
      </c>
      <c r="DV35" s="196" t="s">
        <v>9294</v>
      </c>
      <c r="DW35" s="185">
        <v>70000</v>
      </c>
      <c r="DX35" s="188" t="s">
        <v>7491</v>
      </c>
      <c r="DY35" s="188" t="s">
        <v>731</v>
      </c>
      <c r="DZ35" s="188">
        <v>2</v>
      </c>
      <c r="EA35" s="188" t="s">
        <v>3889</v>
      </c>
      <c r="EB35" s="188" t="s">
        <v>7495</v>
      </c>
      <c r="EC35" s="198">
        <v>43770</v>
      </c>
      <c r="ED35" s="189" t="s">
        <v>9295</v>
      </c>
      <c r="EE35" s="186">
        <v>0</v>
      </c>
      <c r="EF35" s="189">
        <v>0</v>
      </c>
      <c r="EG35" s="189" t="s">
        <v>732</v>
      </c>
      <c r="EH35" s="189">
        <v>1</v>
      </c>
      <c r="EI35" s="189">
        <v>0</v>
      </c>
      <c r="EJ35" s="189">
        <v>0</v>
      </c>
      <c r="EK35" s="201">
        <v>43507</v>
      </c>
      <c r="EL35" s="196" t="s">
        <v>9296</v>
      </c>
      <c r="EM35" s="185">
        <v>0</v>
      </c>
      <c r="EN35" s="188">
        <v>0</v>
      </c>
      <c r="EO35" s="188" t="s">
        <v>732</v>
      </c>
      <c r="EP35" s="188">
        <v>1</v>
      </c>
      <c r="EQ35" s="188">
        <v>0</v>
      </c>
      <c r="ER35" s="188">
        <v>0</v>
      </c>
      <c r="ES35" s="198">
        <v>43507</v>
      </c>
      <c r="ET35" s="189" t="s">
        <v>9297</v>
      </c>
      <c r="EU35" s="189">
        <v>0</v>
      </c>
      <c r="EV35" s="189" t="s">
        <v>1772</v>
      </c>
      <c r="EW35" s="189" t="s">
        <v>731</v>
      </c>
      <c r="EX35" s="189">
        <v>2</v>
      </c>
      <c r="EY35" s="189" t="s">
        <v>7183</v>
      </c>
      <c r="EZ35" s="189" t="s">
        <v>1354</v>
      </c>
      <c r="FA35" s="201">
        <v>43798</v>
      </c>
      <c r="FB35" s="196" t="s">
        <v>9298</v>
      </c>
      <c r="FC35" s="188">
        <v>2</v>
      </c>
      <c r="FD35" s="188">
        <v>0</v>
      </c>
      <c r="FE35" s="188" t="s">
        <v>731</v>
      </c>
      <c r="FF35" s="188">
        <v>2</v>
      </c>
      <c r="FG35" s="188" t="s">
        <v>1366</v>
      </c>
      <c r="FH35" s="188">
        <v>0</v>
      </c>
      <c r="FI35" s="198">
        <v>43507</v>
      </c>
      <c r="FJ35" s="196" t="s">
        <v>9299</v>
      </c>
      <c r="FK35" s="189" t="s">
        <v>446</v>
      </c>
      <c r="FL35" s="189">
        <v>0</v>
      </c>
      <c r="FM35" s="189" t="s">
        <v>446</v>
      </c>
      <c r="FN35" s="189" t="s">
        <v>446</v>
      </c>
      <c r="FO35" s="189">
        <v>0</v>
      </c>
      <c r="FP35" s="186">
        <v>0</v>
      </c>
      <c r="FQ35" s="200">
        <v>43507</v>
      </c>
      <c r="FR35" s="196" t="s">
        <v>9300</v>
      </c>
      <c r="FS35" s="188" t="s">
        <v>446</v>
      </c>
      <c r="FT35" s="188">
        <v>0</v>
      </c>
      <c r="FU35" s="188" t="s">
        <v>446</v>
      </c>
      <c r="FV35" s="188" t="s">
        <v>446</v>
      </c>
      <c r="FW35" s="188">
        <v>0</v>
      </c>
      <c r="FX35" s="188">
        <v>0</v>
      </c>
      <c r="FY35" s="198">
        <v>43507</v>
      </c>
      <c r="FZ35" s="189" t="s">
        <v>9301</v>
      </c>
      <c r="GA35" s="189">
        <v>1</v>
      </c>
      <c r="GB35" s="189" t="s">
        <v>7229</v>
      </c>
      <c r="GC35" s="189" t="s">
        <v>731</v>
      </c>
      <c r="GD35" s="189">
        <v>2</v>
      </c>
      <c r="GE35" s="189" t="s">
        <v>7600</v>
      </c>
      <c r="GF35" s="189" t="s">
        <v>7616</v>
      </c>
      <c r="GG35" s="201">
        <v>43770</v>
      </c>
      <c r="GH35" s="196" t="s">
        <v>9302</v>
      </c>
      <c r="GI35" s="188">
        <v>1</v>
      </c>
      <c r="GJ35" s="188" t="s">
        <v>7229</v>
      </c>
      <c r="GK35" s="188" t="s">
        <v>731</v>
      </c>
      <c r="GL35" s="188">
        <v>2</v>
      </c>
      <c r="GM35" s="188" t="s">
        <v>7600</v>
      </c>
      <c r="GN35" s="188" t="s">
        <v>7616</v>
      </c>
      <c r="GO35" s="198">
        <v>43770</v>
      </c>
      <c r="GP35" s="189" t="s">
        <v>9303</v>
      </c>
      <c r="GQ35" s="189">
        <v>1</v>
      </c>
      <c r="GR35" s="189" t="s">
        <v>7229</v>
      </c>
      <c r="GS35" s="189" t="s">
        <v>731</v>
      </c>
      <c r="GT35" s="189">
        <v>2</v>
      </c>
      <c r="GU35" s="189" t="s">
        <v>7600</v>
      </c>
      <c r="GV35" s="189" t="s">
        <v>7616</v>
      </c>
      <c r="GW35" s="201">
        <v>43770</v>
      </c>
      <c r="GX35" s="196" t="s">
        <v>9304</v>
      </c>
      <c r="GY35" s="188">
        <v>0</v>
      </c>
      <c r="GZ35" s="188" t="s">
        <v>7229</v>
      </c>
      <c r="HA35" s="188" t="s">
        <v>731</v>
      </c>
      <c r="HB35" s="188">
        <v>2</v>
      </c>
      <c r="HC35" s="188" t="s">
        <v>7600</v>
      </c>
      <c r="HD35" s="188" t="s">
        <v>7616</v>
      </c>
      <c r="HE35" s="198">
        <v>43770</v>
      </c>
      <c r="HF35" s="189" t="s">
        <v>9305</v>
      </c>
      <c r="HG35" s="189">
        <v>2</v>
      </c>
      <c r="HH35" s="189" t="s">
        <v>7229</v>
      </c>
      <c r="HI35" s="189" t="s">
        <v>731</v>
      </c>
      <c r="HJ35" s="189">
        <v>2</v>
      </c>
      <c r="HK35" s="189" t="s">
        <v>7600</v>
      </c>
      <c r="HL35" s="189" t="s">
        <v>7616</v>
      </c>
      <c r="HM35" s="201">
        <v>43770</v>
      </c>
      <c r="HN35" s="196" t="s">
        <v>9306</v>
      </c>
      <c r="HO35" s="188">
        <v>0</v>
      </c>
      <c r="HP35" s="188" t="s">
        <v>7229</v>
      </c>
      <c r="HQ35" s="188" t="s">
        <v>731</v>
      </c>
      <c r="HR35" s="188">
        <v>2</v>
      </c>
      <c r="HS35" s="188" t="s">
        <v>7600</v>
      </c>
      <c r="HT35" s="188" t="s">
        <v>7616</v>
      </c>
      <c r="HU35" s="198">
        <v>43770</v>
      </c>
      <c r="HV35" s="189" t="s">
        <v>9307</v>
      </c>
      <c r="HW35" s="189">
        <v>0</v>
      </c>
      <c r="HX35" s="189" t="s">
        <v>7229</v>
      </c>
      <c r="HY35" s="189" t="s">
        <v>731</v>
      </c>
      <c r="HZ35" s="189">
        <v>2</v>
      </c>
      <c r="IA35" s="189" t="s">
        <v>7600</v>
      </c>
      <c r="IB35" s="189" t="s">
        <v>7616</v>
      </c>
      <c r="IC35" s="201">
        <v>43770</v>
      </c>
      <c r="ID35" s="196" t="s">
        <v>9308</v>
      </c>
      <c r="IE35" s="188">
        <v>2</v>
      </c>
      <c r="IF35" s="188" t="s">
        <v>7229</v>
      </c>
      <c r="IG35" s="188" t="s">
        <v>731</v>
      </c>
      <c r="IH35" s="188">
        <v>2</v>
      </c>
      <c r="II35" s="188" t="s">
        <v>7600</v>
      </c>
      <c r="IJ35" s="188" t="s">
        <v>7616</v>
      </c>
      <c r="IK35" s="198">
        <v>43770</v>
      </c>
      <c r="IL35" s="189" t="s">
        <v>9309</v>
      </c>
      <c r="IM35" s="189">
        <v>0</v>
      </c>
      <c r="IN35" s="189" t="s">
        <v>7229</v>
      </c>
      <c r="IO35" s="189" t="s">
        <v>731</v>
      </c>
      <c r="IP35" s="189">
        <v>2</v>
      </c>
      <c r="IQ35" s="189" t="s">
        <v>7600</v>
      </c>
      <c r="IR35" s="189" t="s">
        <v>7616</v>
      </c>
      <c r="IS35" s="201">
        <v>43770</v>
      </c>
    </row>
    <row r="36" spans="1:253" x14ac:dyDescent="0.35">
      <c r="A36" t="s">
        <v>2957</v>
      </c>
      <c r="B36" t="s">
        <v>828</v>
      </c>
      <c r="C36" t="s">
        <v>711</v>
      </c>
      <c r="D36" t="s">
        <v>97</v>
      </c>
      <c r="E36" t="s">
        <v>96</v>
      </c>
      <c r="F36" t="s">
        <v>9310</v>
      </c>
      <c r="G36" s="184">
        <v>6233000</v>
      </c>
      <c r="H36" s="185" t="s">
        <v>6967</v>
      </c>
      <c r="I36" s="185" t="s">
        <v>731</v>
      </c>
      <c r="J36" s="185">
        <v>2</v>
      </c>
      <c r="K36" s="185" t="s">
        <v>6959</v>
      </c>
      <c r="L36" s="185" t="s">
        <v>6968</v>
      </c>
      <c r="M36" s="198">
        <v>43731</v>
      </c>
      <c r="N36" s="196" t="s">
        <v>9311</v>
      </c>
      <c r="O36" s="187">
        <v>21040</v>
      </c>
      <c r="P36" s="187" t="s">
        <v>1867</v>
      </c>
      <c r="Q36" s="187" t="s">
        <v>731</v>
      </c>
      <c r="R36" s="187">
        <v>2</v>
      </c>
      <c r="S36" s="187" t="s">
        <v>1874</v>
      </c>
      <c r="T36" s="187" t="s">
        <v>1849</v>
      </c>
      <c r="U36" s="199">
        <v>43509</v>
      </c>
      <c r="V36" s="196" t="s">
        <v>9312</v>
      </c>
      <c r="W36" s="185">
        <v>6233000</v>
      </c>
      <c r="X36" s="185" t="s">
        <v>6967</v>
      </c>
      <c r="Y36" s="185" t="s">
        <v>731</v>
      </c>
      <c r="Z36" s="185">
        <v>2</v>
      </c>
      <c r="AA36" s="185" t="s">
        <v>6959</v>
      </c>
      <c r="AB36" s="185" t="s">
        <v>6958</v>
      </c>
      <c r="AC36" s="198">
        <v>43731</v>
      </c>
      <c r="AD36" s="196" t="s">
        <v>9313</v>
      </c>
      <c r="AE36" s="186">
        <v>138000</v>
      </c>
      <c r="AF36" s="186" t="s">
        <v>1842</v>
      </c>
      <c r="AG36" s="186" t="s">
        <v>731</v>
      </c>
      <c r="AH36" s="186">
        <v>2</v>
      </c>
      <c r="AI36" s="186" t="s">
        <v>6960</v>
      </c>
      <c r="AJ36" s="186" t="s">
        <v>1875</v>
      </c>
      <c r="AK36" s="200">
        <v>43731</v>
      </c>
      <c r="AL36" s="196" t="s">
        <v>9314</v>
      </c>
      <c r="AM36" s="185">
        <v>261000</v>
      </c>
      <c r="AN36" s="185" t="s">
        <v>992</v>
      </c>
      <c r="AO36" s="185" t="s">
        <v>731</v>
      </c>
      <c r="AP36" s="185">
        <v>2</v>
      </c>
      <c r="AQ36" s="185" t="s">
        <v>6961</v>
      </c>
      <c r="AR36" s="185" t="s">
        <v>1877</v>
      </c>
      <c r="AS36" s="198">
        <v>43731</v>
      </c>
      <c r="AT36" s="189" t="s">
        <v>9315</v>
      </c>
      <c r="AU36" s="186" t="s">
        <v>446</v>
      </c>
      <c r="AV36" s="186">
        <v>0</v>
      </c>
      <c r="AW36" s="186" t="s">
        <v>731</v>
      </c>
      <c r="AX36" s="186">
        <v>2</v>
      </c>
      <c r="AY36" s="186">
        <v>0</v>
      </c>
      <c r="AZ36" s="186">
        <v>0</v>
      </c>
      <c r="BA36" s="200">
        <v>43509</v>
      </c>
      <c r="BB36" s="196" t="s">
        <v>9316</v>
      </c>
      <c r="BC36" s="185">
        <v>22886</v>
      </c>
      <c r="BD36" s="185" t="s">
        <v>7693</v>
      </c>
      <c r="BE36" s="185" t="s">
        <v>732</v>
      </c>
      <c r="BF36" s="185">
        <v>1</v>
      </c>
      <c r="BG36" s="185" t="s">
        <v>7694</v>
      </c>
      <c r="BH36" s="185" t="s">
        <v>7280</v>
      </c>
      <c r="BI36" s="198">
        <v>43795</v>
      </c>
      <c r="BJ36" s="189" t="s">
        <v>9317</v>
      </c>
      <c r="BK36" s="189">
        <v>948</v>
      </c>
      <c r="BL36" s="189" t="s">
        <v>7741</v>
      </c>
      <c r="BM36" s="189" t="s">
        <v>731</v>
      </c>
      <c r="BN36" s="189">
        <v>2</v>
      </c>
      <c r="BO36" s="189" t="s">
        <v>7743</v>
      </c>
      <c r="BP36" s="186" t="s">
        <v>7742</v>
      </c>
      <c r="BQ36" s="201">
        <v>43796</v>
      </c>
      <c r="BR36" s="196" t="s">
        <v>9318</v>
      </c>
      <c r="BS36" s="188" t="s">
        <v>446</v>
      </c>
      <c r="BT36" s="188">
        <v>0</v>
      </c>
      <c r="BU36" s="188" t="s">
        <v>731</v>
      </c>
      <c r="BV36" s="188">
        <v>2</v>
      </c>
      <c r="BW36" s="188">
        <v>0</v>
      </c>
      <c r="BX36" s="188">
        <v>0</v>
      </c>
      <c r="BY36" s="198">
        <v>43509</v>
      </c>
      <c r="BZ36" s="189" t="s">
        <v>9319</v>
      </c>
      <c r="CA36" s="189" t="s">
        <v>446</v>
      </c>
      <c r="CB36" s="189">
        <v>0</v>
      </c>
      <c r="CC36" s="189" t="s">
        <v>446</v>
      </c>
      <c r="CD36" s="189" t="s">
        <v>446</v>
      </c>
      <c r="CE36" s="189">
        <v>0</v>
      </c>
      <c r="CF36" s="189">
        <v>0</v>
      </c>
      <c r="CG36" s="201">
        <v>43509</v>
      </c>
      <c r="CH36" s="196" t="s">
        <v>9320</v>
      </c>
      <c r="CI36" s="189" t="e">
        <v>#N/A</v>
      </c>
      <c r="CJ36" s="189" t="e">
        <v>#N/A</v>
      </c>
      <c r="CK36" s="189" t="e">
        <v>#N/A</v>
      </c>
      <c r="CL36" s="189" t="e">
        <v>#N/A</v>
      </c>
      <c r="CM36" s="189" t="e">
        <v>#N/A</v>
      </c>
      <c r="CN36" s="189" t="e">
        <v>#N/A</v>
      </c>
      <c r="CO36" s="193" t="e">
        <v>#N/A</v>
      </c>
      <c r="CP36" s="189" t="s">
        <v>9321</v>
      </c>
      <c r="CQ36" s="188" t="s">
        <v>446</v>
      </c>
      <c r="CR36" s="188" t="s">
        <v>446</v>
      </c>
      <c r="CS36" s="188" t="s">
        <v>446</v>
      </c>
      <c r="CT36" s="188" t="s">
        <v>446</v>
      </c>
      <c r="CU36" s="188" t="s">
        <v>6965</v>
      </c>
      <c r="CV36" s="188" t="s">
        <v>6966</v>
      </c>
      <c r="CW36" s="198">
        <v>43731</v>
      </c>
      <c r="CX36" s="189" t="s">
        <v>9322</v>
      </c>
      <c r="CY36" s="186">
        <v>302000</v>
      </c>
      <c r="CZ36" s="186" t="s">
        <v>1842</v>
      </c>
      <c r="DA36" s="186" t="s">
        <v>731</v>
      </c>
      <c r="DB36" s="186">
        <v>2</v>
      </c>
      <c r="DC36" s="186" t="s">
        <v>4340</v>
      </c>
      <c r="DD36" s="186" t="s">
        <v>1875</v>
      </c>
      <c r="DE36" s="192">
        <v>43581</v>
      </c>
      <c r="DF36" s="196" t="s">
        <v>9323</v>
      </c>
      <c r="DG36" s="185">
        <v>5323000</v>
      </c>
      <c r="DH36" s="188" t="s">
        <v>1842</v>
      </c>
      <c r="DI36" s="188" t="s">
        <v>731</v>
      </c>
      <c r="DJ36" s="188">
        <v>2</v>
      </c>
      <c r="DK36" s="188" t="s">
        <v>6970</v>
      </c>
      <c r="DL36" s="188" t="s">
        <v>1875</v>
      </c>
      <c r="DM36" s="198">
        <v>43731</v>
      </c>
      <c r="DN36" s="189" t="s">
        <v>9324</v>
      </c>
      <c r="DO36" s="186">
        <v>608000</v>
      </c>
      <c r="DP36" s="189" t="s">
        <v>1842</v>
      </c>
      <c r="DQ36" s="189" t="s">
        <v>731</v>
      </c>
      <c r="DR36" s="189">
        <v>2</v>
      </c>
      <c r="DS36" s="189" t="s">
        <v>6971</v>
      </c>
      <c r="DT36" s="189" t="s">
        <v>1875</v>
      </c>
      <c r="DU36" s="201">
        <v>43731</v>
      </c>
      <c r="DV36" s="196" t="s">
        <v>9325</v>
      </c>
      <c r="DW36" s="185">
        <v>239000</v>
      </c>
      <c r="DX36" s="188" t="s">
        <v>1842</v>
      </c>
      <c r="DY36" s="188" t="s">
        <v>731</v>
      </c>
      <c r="DZ36" s="188">
        <v>2</v>
      </c>
      <c r="EA36" s="188" t="s">
        <v>4340</v>
      </c>
      <c r="EB36" s="188" t="s">
        <v>1875</v>
      </c>
      <c r="EC36" s="198">
        <v>43581</v>
      </c>
      <c r="ED36" s="189" t="s">
        <v>9326</v>
      </c>
      <c r="EE36" s="186">
        <v>63000</v>
      </c>
      <c r="EF36" s="189" t="s">
        <v>1842</v>
      </c>
      <c r="EG36" s="189" t="s">
        <v>731</v>
      </c>
      <c r="EH36" s="189">
        <v>2</v>
      </c>
      <c r="EI36" s="189" t="s">
        <v>4341</v>
      </c>
      <c r="EJ36" s="189" t="s">
        <v>1875</v>
      </c>
      <c r="EK36" s="201">
        <v>43581</v>
      </c>
      <c r="EL36" s="196" t="s">
        <v>9327</v>
      </c>
      <c r="EM36" s="185">
        <v>0</v>
      </c>
      <c r="EN36" s="188" t="s">
        <v>1842</v>
      </c>
      <c r="EO36" s="188" t="s">
        <v>731</v>
      </c>
      <c r="EP36" s="188">
        <v>2</v>
      </c>
      <c r="EQ36" s="188">
        <v>0</v>
      </c>
      <c r="ER36" s="188" t="s">
        <v>1875</v>
      </c>
      <c r="ES36" s="198">
        <v>43509</v>
      </c>
      <c r="ET36" s="189" t="s">
        <v>9328</v>
      </c>
      <c r="EU36" s="189">
        <v>948</v>
      </c>
      <c r="EV36" s="189" t="s">
        <v>7741</v>
      </c>
      <c r="EW36" s="189" t="s">
        <v>731</v>
      </c>
      <c r="EX36" s="189">
        <v>2</v>
      </c>
      <c r="EY36" s="189" t="s">
        <v>7743</v>
      </c>
      <c r="EZ36" s="189" t="s">
        <v>7742</v>
      </c>
      <c r="FA36" s="201">
        <v>43796</v>
      </c>
      <c r="FB36" s="196" t="s">
        <v>9329</v>
      </c>
      <c r="FC36" s="188">
        <v>3</v>
      </c>
      <c r="FD36" s="188">
        <v>0</v>
      </c>
      <c r="FE36" s="188" t="s">
        <v>731</v>
      </c>
      <c r="FF36" s="188">
        <v>2</v>
      </c>
      <c r="FG36" s="188" t="s">
        <v>1865</v>
      </c>
      <c r="FH36" s="188">
        <v>0</v>
      </c>
      <c r="FI36" s="198">
        <v>43509</v>
      </c>
      <c r="FJ36" s="196" t="s">
        <v>9330</v>
      </c>
      <c r="FK36" s="189" t="s">
        <v>446</v>
      </c>
      <c r="FL36" s="189">
        <v>0</v>
      </c>
      <c r="FM36" s="189" t="s">
        <v>731</v>
      </c>
      <c r="FN36" s="189">
        <v>2</v>
      </c>
      <c r="FO36" s="189">
        <v>0</v>
      </c>
      <c r="FP36" s="186">
        <v>0</v>
      </c>
      <c r="FQ36" s="200">
        <v>43509</v>
      </c>
      <c r="FR36" s="196" t="s">
        <v>9331</v>
      </c>
      <c r="FS36" s="188" t="s">
        <v>446</v>
      </c>
      <c r="FT36" s="188">
        <v>0</v>
      </c>
      <c r="FU36" s="188" t="s">
        <v>731</v>
      </c>
      <c r="FV36" s="188">
        <v>2</v>
      </c>
      <c r="FW36" s="188">
        <v>0</v>
      </c>
      <c r="FX36" s="188">
        <v>0</v>
      </c>
      <c r="FY36" s="198">
        <v>43509</v>
      </c>
      <c r="FZ36" s="189" t="s">
        <v>9332</v>
      </c>
      <c r="GA36" s="189">
        <v>0</v>
      </c>
      <c r="GB36" s="189" t="s">
        <v>7229</v>
      </c>
      <c r="GC36" s="189" t="s">
        <v>732</v>
      </c>
      <c r="GD36" s="189">
        <v>1</v>
      </c>
      <c r="GE36" s="189" t="s">
        <v>7600</v>
      </c>
      <c r="GF36" s="189" t="s">
        <v>7616</v>
      </c>
      <c r="GG36" s="201">
        <v>43769</v>
      </c>
      <c r="GH36" s="196" t="s">
        <v>9333</v>
      </c>
      <c r="GI36" s="188">
        <v>2</v>
      </c>
      <c r="GJ36" s="188" t="s">
        <v>7229</v>
      </c>
      <c r="GK36" s="188" t="s">
        <v>732</v>
      </c>
      <c r="GL36" s="188">
        <v>1</v>
      </c>
      <c r="GM36" s="188" t="s">
        <v>7600</v>
      </c>
      <c r="GN36" s="188" t="s">
        <v>7616</v>
      </c>
      <c r="GO36" s="198">
        <v>43769</v>
      </c>
      <c r="GP36" s="189" t="s">
        <v>9334</v>
      </c>
      <c r="GQ36" s="189">
        <v>1</v>
      </c>
      <c r="GR36" s="189" t="s">
        <v>7229</v>
      </c>
      <c r="GS36" s="189" t="s">
        <v>732</v>
      </c>
      <c r="GT36" s="189">
        <v>1</v>
      </c>
      <c r="GU36" s="189" t="s">
        <v>7600</v>
      </c>
      <c r="GV36" s="189" t="s">
        <v>7616</v>
      </c>
      <c r="GW36" s="201">
        <v>43769</v>
      </c>
      <c r="GX36" s="196" t="s">
        <v>9335</v>
      </c>
      <c r="GY36" s="188">
        <v>0</v>
      </c>
      <c r="GZ36" s="188" t="s">
        <v>7229</v>
      </c>
      <c r="HA36" s="188" t="s">
        <v>732</v>
      </c>
      <c r="HB36" s="188">
        <v>1</v>
      </c>
      <c r="HC36" s="188" t="s">
        <v>7600</v>
      </c>
      <c r="HD36" s="188" t="s">
        <v>7616</v>
      </c>
      <c r="HE36" s="198">
        <v>43769</v>
      </c>
      <c r="HF36" s="189" t="s">
        <v>9336</v>
      </c>
      <c r="HG36" s="189">
        <v>0</v>
      </c>
      <c r="HH36" s="189" t="s">
        <v>7229</v>
      </c>
      <c r="HI36" s="189" t="s">
        <v>732</v>
      </c>
      <c r="HJ36" s="189">
        <v>1</v>
      </c>
      <c r="HK36" s="189" t="s">
        <v>7600</v>
      </c>
      <c r="HL36" s="189" t="s">
        <v>7616</v>
      </c>
      <c r="HM36" s="201">
        <v>43769</v>
      </c>
      <c r="HN36" s="196" t="s">
        <v>9337</v>
      </c>
      <c r="HO36" s="188">
        <v>2</v>
      </c>
      <c r="HP36" s="188" t="s">
        <v>7229</v>
      </c>
      <c r="HQ36" s="188" t="s">
        <v>732</v>
      </c>
      <c r="HR36" s="188">
        <v>1</v>
      </c>
      <c r="HS36" s="188" t="s">
        <v>7600</v>
      </c>
      <c r="HT36" s="188" t="s">
        <v>7616</v>
      </c>
      <c r="HU36" s="198">
        <v>43769</v>
      </c>
      <c r="HV36" s="189" t="s">
        <v>9338</v>
      </c>
      <c r="HW36" s="189">
        <v>1</v>
      </c>
      <c r="HX36" s="189" t="s">
        <v>7229</v>
      </c>
      <c r="HY36" s="189" t="s">
        <v>732</v>
      </c>
      <c r="HZ36" s="189">
        <v>1</v>
      </c>
      <c r="IA36" s="189" t="s">
        <v>7600</v>
      </c>
      <c r="IB36" s="189" t="s">
        <v>7616</v>
      </c>
      <c r="IC36" s="201">
        <v>43769</v>
      </c>
      <c r="ID36" s="196" t="s">
        <v>9339</v>
      </c>
      <c r="IE36" s="188">
        <v>0</v>
      </c>
      <c r="IF36" s="188" t="s">
        <v>7229</v>
      </c>
      <c r="IG36" s="188" t="s">
        <v>732</v>
      </c>
      <c r="IH36" s="188">
        <v>1</v>
      </c>
      <c r="II36" s="188" t="s">
        <v>7600</v>
      </c>
      <c r="IJ36" s="188" t="s">
        <v>7616</v>
      </c>
      <c r="IK36" s="198">
        <v>43769</v>
      </c>
      <c r="IL36" s="189" t="s">
        <v>9340</v>
      </c>
      <c r="IM36" s="189">
        <v>2</v>
      </c>
      <c r="IN36" s="189" t="s">
        <v>7229</v>
      </c>
      <c r="IO36" s="189" t="s">
        <v>732</v>
      </c>
      <c r="IP36" s="189">
        <v>1</v>
      </c>
      <c r="IQ36" s="189" t="s">
        <v>7600</v>
      </c>
      <c r="IR36" s="189" t="s">
        <v>7616</v>
      </c>
      <c r="IS36" s="201">
        <v>43769</v>
      </c>
    </row>
    <row r="37" spans="1:253" x14ac:dyDescent="0.35">
      <c r="A37" t="s">
        <v>2958</v>
      </c>
      <c r="B37" t="s">
        <v>828</v>
      </c>
      <c r="C37" t="s">
        <v>8143</v>
      </c>
      <c r="D37" t="s">
        <v>101</v>
      </c>
      <c r="E37" t="s">
        <v>100</v>
      </c>
      <c r="F37" t="s">
        <v>9341</v>
      </c>
      <c r="G37" s="184">
        <v>3227000</v>
      </c>
      <c r="H37" s="185" t="s">
        <v>7681</v>
      </c>
      <c r="I37" s="185" t="s">
        <v>731</v>
      </c>
      <c r="J37" s="185">
        <v>2</v>
      </c>
      <c r="K37" s="185" t="s">
        <v>7686</v>
      </c>
      <c r="L37" s="185" t="s">
        <v>7684</v>
      </c>
      <c r="M37" s="198">
        <v>43790</v>
      </c>
      <c r="N37" s="196" t="s">
        <v>9342</v>
      </c>
      <c r="O37" s="187">
        <v>121100</v>
      </c>
      <c r="P37" s="187" t="s">
        <v>1706</v>
      </c>
      <c r="Q37" s="187" t="s">
        <v>731</v>
      </c>
      <c r="R37" s="187">
        <v>2</v>
      </c>
      <c r="S37" s="187" t="s">
        <v>1718</v>
      </c>
      <c r="T37" s="187" t="s">
        <v>1712</v>
      </c>
      <c r="U37" s="199">
        <v>43509</v>
      </c>
      <c r="V37" s="196" t="s">
        <v>9343</v>
      </c>
      <c r="W37" s="185">
        <v>3227000</v>
      </c>
      <c r="X37" s="185" t="s">
        <v>7681</v>
      </c>
      <c r="Y37" s="185" t="s">
        <v>731</v>
      </c>
      <c r="Z37" s="185">
        <v>2</v>
      </c>
      <c r="AA37" s="185" t="s">
        <v>1719</v>
      </c>
      <c r="AB37" s="185" t="s">
        <v>7684</v>
      </c>
      <c r="AC37" s="198">
        <v>43790</v>
      </c>
      <c r="AD37" s="196" t="s">
        <v>9344</v>
      </c>
      <c r="AE37" s="186">
        <v>3227000</v>
      </c>
      <c r="AF37" s="186" t="s">
        <v>1707</v>
      </c>
      <c r="AG37" s="186" t="s">
        <v>730</v>
      </c>
      <c r="AH37" s="186">
        <v>3</v>
      </c>
      <c r="AI37" s="186" t="s">
        <v>1720</v>
      </c>
      <c r="AJ37" s="186" t="s">
        <v>1713</v>
      </c>
      <c r="AK37" s="200">
        <v>43790</v>
      </c>
      <c r="AL37" s="196" t="s">
        <v>9345</v>
      </c>
      <c r="AM37" s="185">
        <v>300000</v>
      </c>
      <c r="AN37" s="185" t="s">
        <v>7682</v>
      </c>
      <c r="AO37" s="185" t="s">
        <v>730</v>
      </c>
      <c r="AP37" s="185">
        <v>3</v>
      </c>
      <c r="AQ37" s="185" t="s">
        <v>7687</v>
      </c>
      <c r="AR37" s="185" t="s">
        <v>7685</v>
      </c>
      <c r="AS37" s="198">
        <v>43790</v>
      </c>
      <c r="AT37" s="189" t="s">
        <v>9346</v>
      </c>
      <c r="AU37" s="186" t="s">
        <v>446</v>
      </c>
      <c r="AV37" s="186">
        <v>0</v>
      </c>
      <c r="AW37" s="186" t="s">
        <v>731</v>
      </c>
      <c r="AX37" s="186">
        <v>2</v>
      </c>
      <c r="AY37" s="186" t="s">
        <v>1722</v>
      </c>
      <c r="AZ37" s="186">
        <v>0</v>
      </c>
      <c r="BA37" s="200">
        <v>43509</v>
      </c>
      <c r="BB37" s="196" t="s">
        <v>9347</v>
      </c>
      <c r="BC37" s="185" t="s">
        <v>446</v>
      </c>
      <c r="BD37" s="185">
        <v>0</v>
      </c>
      <c r="BE37" s="185" t="s">
        <v>731</v>
      </c>
      <c r="BF37" s="185">
        <v>2</v>
      </c>
      <c r="BG37" s="185" t="s">
        <v>1722</v>
      </c>
      <c r="BH37" s="185">
        <v>0</v>
      </c>
      <c r="BI37" s="198">
        <v>43509</v>
      </c>
      <c r="BJ37" s="189" t="s">
        <v>9348</v>
      </c>
      <c r="BK37" s="189" t="s">
        <v>446</v>
      </c>
      <c r="BL37" s="189">
        <v>0</v>
      </c>
      <c r="BM37" s="189" t="s">
        <v>731</v>
      </c>
      <c r="BN37" s="189">
        <v>2</v>
      </c>
      <c r="BO37" s="189" t="s">
        <v>1722</v>
      </c>
      <c r="BP37" s="186">
        <v>0</v>
      </c>
      <c r="BQ37" s="201">
        <v>43509</v>
      </c>
      <c r="BR37" s="196" t="s">
        <v>9349</v>
      </c>
      <c r="BS37" s="188" t="s">
        <v>446</v>
      </c>
      <c r="BT37" s="188">
        <v>0</v>
      </c>
      <c r="BU37" s="188" t="s">
        <v>731</v>
      </c>
      <c r="BV37" s="188">
        <v>2</v>
      </c>
      <c r="BW37" s="188" t="s">
        <v>1722</v>
      </c>
      <c r="BX37" s="188">
        <v>0</v>
      </c>
      <c r="BY37" s="198">
        <v>43509</v>
      </c>
      <c r="BZ37" s="189" t="s">
        <v>9350</v>
      </c>
      <c r="CA37" s="189" t="s">
        <v>446</v>
      </c>
      <c r="CB37" s="189">
        <v>0</v>
      </c>
      <c r="CC37" s="189" t="s">
        <v>446</v>
      </c>
      <c r="CD37" s="189" t="s">
        <v>446</v>
      </c>
      <c r="CE37" s="189" t="s">
        <v>1722</v>
      </c>
      <c r="CF37" s="189">
        <v>0</v>
      </c>
      <c r="CG37" s="201">
        <v>43509</v>
      </c>
      <c r="CH37" s="196" t="s">
        <v>9351</v>
      </c>
      <c r="CI37" s="189" t="e">
        <v>#N/A</v>
      </c>
      <c r="CJ37" s="189" t="e">
        <v>#N/A</v>
      </c>
      <c r="CK37" s="189" t="e">
        <v>#N/A</v>
      </c>
      <c r="CL37" s="189" t="e">
        <v>#N/A</v>
      </c>
      <c r="CM37" s="189" t="e">
        <v>#N/A</v>
      </c>
      <c r="CN37" s="189" t="e">
        <v>#N/A</v>
      </c>
      <c r="CO37" s="193" t="e">
        <v>#N/A</v>
      </c>
      <c r="CP37" s="189" t="s">
        <v>9352</v>
      </c>
      <c r="CQ37" s="188" t="s">
        <v>446</v>
      </c>
      <c r="CR37" s="188" t="s">
        <v>446</v>
      </c>
      <c r="CS37" s="188" t="s">
        <v>446</v>
      </c>
      <c r="CT37" s="188" t="s">
        <v>446</v>
      </c>
      <c r="CU37" s="188" t="s">
        <v>7688</v>
      </c>
      <c r="CV37" s="188" t="s">
        <v>446</v>
      </c>
      <c r="CW37" s="198">
        <v>43790</v>
      </c>
      <c r="CX37" s="189" t="s">
        <v>9353</v>
      </c>
      <c r="CY37" s="186">
        <v>2582000</v>
      </c>
      <c r="CZ37" s="186" t="s">
        <v>1710</v>
      </c>
      <c r="DA37" s="186" t="s">
        <v>730</v>
      </c>
      <c r="DB37" s="186">
        <v>3</v>
      </c>
      <c r="DC37" s="186" t="s">
        <v>1724</v>
      </c>
      <c r="DD37" s="186" t="s">
        <v>1716</v>
      </c>
      <c r="DE37" s="192">
        <v>43790</v>
      </c>
      <c r="DF37" s="196" t="s">
        <v>9354</v>
      </c>
      <c r="DG37" s="185">
        <v>645000</v>
      </c>
      <c r="DH37" s="188" t="s">
        <v>7683</v>
      </c>
      <c r="DI37" s="188" t="s">
        <v>730</v>
      </c>
      <c r="DJ37" s="188">
        <v>3</v>
      </c>
      <c r="DK37" s="188" t="s">
        <v>6031</v>
      </c>
      <c r="DL37" s="188" t="s">
        <v>1711</v>
      </c>
      <c r="DM37" s="198">
        <v>43790</v>
      </c>
      <c r="DN37" s="189" t="s">
        <v>9355</v>
      </c>
      <c r="DO37" s="186">
        <v>0</v>
      </c>
      <c r="DP37" s="189" t="s">
        <v>1710</v>
      </c>
      <c r="DQ37" s="189" t="s">
        <v>730</v>
      </c>
      <c r="DR37" s="189">
        <v>3</v>
      </c>
      <c r="DS37" s="189" t="s">
        <v>1724</v>
      </c>
      <c r="DT37" s="189" t="s">
        <v>1716</v>
      </c>
      <c r="DU37" s="201">
        <v>43598</v>
      </c>
      <c r="DV37" s="196" t="s">
        <v>9356</v>
      </c>
      <c r="DW37" s="185">
        <v>2582000</v>
      </c>
      <c r="DX37" s="188" t="s">
        <v>1710</v>
      </c>
      <c r="DY37" s="188" t="s">
        <v>730</v>
      </c>
      <c r="DZ37" s="188">
        <v>3</v>
      </c>
      <c r="EA37" s="188" t="s">
        <v>1724</v>
      </c>
      <c r="EB37" s="188" t="s">
        <v>1716</v>
      </c>
      <c r="EC37" s="198">
        <v>43790</v>
      </c>
      <c r="ED37" s="189" t="s">
        <v>9357</v>
      </c>
      <c r="EE37" s="186">
        <v>0</v>
      </c>
      <c r="EF37" s="189" t="s">
        <v>1710</v>
      </c>
      <c r="EG37" s="189" t="s">
        <v>730</v>
      </c>
      <c r="EH37" s="189">
        <v>3</v>
      </c>
      <c r="EI37" s="189" t="s">
        <v>1724</v>
      </c>
      <c r="EJ37" s="189" t="s">
        <v>1716</v>
      </c>
      <c r="EK37" s="201">
        <v>43598</v>
      </c>
      <c r="EL37" s="196" t="s">
        <v>9358</v>
      </c>
      <c r="EM37" s="185">
        <v>0</v>
      </c>
      <c r="EN37" s="188" t="s">
        <v>1710</v>
      </c>
      <c r="EO37" s="188" t="s">
        <v>730</v>
      </c>
      <c r="EP37" s="188">
        <v>3</v>
      </c>
      <c r="EQ37" s="188" t="s">
        <v>1724</v>
      </c>
      <c r="ER37" s="188" t="s">
        <v>1716</v>
      </c>
      <c r="ES37" s="198">
        <v>43598</v>
      </c>
      <c r="ET37" s="189" t="s">
        <v>9359</v>
      </c>
      <c r="EU37" s="189" t="s">
        <v>446</v>
      </c>
      <c r="EV37" s="189">
        <v>0</v>
      </c>
      <c r="EW37" s="189" t="s">
        <v>731</v>
      </c>
      <c r="EX37" s="189">
        <v>2</v>
      </c>
      <c r="EY37" s="189" t="s">
        <v>1722</v>
      </c>
      <c r="EZ37" s="189">
        <v>0</v>
      </c>
      <c r="FA37" s="201">
        <v>43509</v>
      </c>
      <c r="FB37" s="196" t="s">
        <v>9360</v>
      </c>
      <c r="FC37" s="188">
        <v>5</v>
      </c>
      <c r="FD37" s="188">
        <v>0</v>
      </c>
      <c r="FE37" s="188" t="s">
        <v>731</v>
      </c>
      <c r="FF37" s="188">
        <v>2</v>
      </c>
      <c r="FG37" s="188" t="s">
        <v>1725</v>
      </c>
      <c r="FH37" s="188">
        <v>0</v>
      </c>
      <c r="FI37" s="198">
        <v>43509</v>
      </c>
      <c r="FJ37" s="196" t="s">
        <v>9361</v>
      </c>
      <c r="FK37" s="189" t="s">
        <v>446</v>
      </c>
      <c r="FL37" s="189">
        <v>0</v>
      </c>
      <c r="FM37" s="189" t="s">
        <v>731</v>
      </c>
      <c r="FN37" s="189">
        <v>2</v>
      </c>
      <c r="FO37" s="189" t="s">
        <v>1722</v>
      </c>
      <c r="FP37" s="186">
        <v>0</v>
      </c>
      <c r="FQ37" s="200">
        <v>43509</v>
      </c>
      <c r="FR37" s="196" t="s">
        <v>9362</v>
      </c>
      <c r="FS37" s="188" t="s">
        <v>446</v>
      </c>
      <c r="FT37" s="188">
        <v>0</v>
      </c>
      <c r="FU37" s="188" t="s">
        <v>731</v>
      </c>
      <c r="FV37" s="188">
        <v>2</v>
      </c>
      <c r="FW37" s="188" t="s">
        <v>1722</v>
      </c>
      <c r="FX37" s="188">
        <v>0</v>
      </c>
      <c r="FY37" s="198">
        <v>43509</v>
      </c>
      <c r="FZ37" s="189" t="s">
        <v>9363</v>
      </c>
      <c r="GA37" s="189">
        <v>3</v>
      </c>
      <c r="GB37" s="189" t="s">
        <v>7229</v>
      </c>
      <c r="GC37" s="189" t="s">
        <v>731</v>
      </c>
      <c r="GD37" s="189">
        <v>2</v>
      </c>
      <c r="GE37" s="189" t="s">
        <v>7600</v>
      </c>
      <c r="GF37" s="189" t="s">
        <v>7616</v>
      </c>
      <c r="GG37" s="201">
        <v>43770</v>
      </c>
      <c r="GH37" s="196" t="s">
        <v>9364</v>
      </c>
      <c r="GI37" s="188" t="s">
        <v>446</v>
      </c>
      <c r="GJ37" s="188" t="s">
        <v>7229</v>
      </c>
      <c r="GK37" s="188" t="s">
        <v>446</v>
      </c>
      <c r="GL37" s="188" t="s">
        <v>446</v>
      </c>
      <c r="GM37" s="188" t="s">
        <v>7600</v>
      </c>
      <c r="GN37" s="188" t="s">
        <v>7616</v>
      </c>
      <c r="GO37" s="198">
        <v>43770</v>
      </c>
      <c r="GP37" s="189" t="s">
        <v>9365</v>
      </c>
      <c r="GQ37" s="189" t="s">
        <v>446</v>
      </c>
      <c r="GR37" s="189" t="s">
        <v>7229</v>
      </c>
      <c r="GS37" s="189" t="s">
        <v>446</v>
      </c>
      <c r="GT37" s="189" t="s">
        <v>446</v>
      </c>
      <c r="GU37" s="189" t="s">
        <v>7600</v>
      </c>
      <c r="GV37" s="189" t="s">
        <v>7616</v>
      </c>
      <c r="GW37" s="201">
        <v>43770</v>
      </c>
      <c r="GX37" s="196" t="s">
        <v>9366</v>
      </c>
      <c r="GY37" s="188">
        <v>0</v>
      </c>
      <c r="GZ37" s="188" t="s">
        <v>7229</v>
      </c>
      <c r="HA37" s="188" t="s">
        <v>731</v>
      </c>
      <c r="HB37" s="188">
        <v>2</v>
      </c>
      <c r="HC37" s="188" t="s">
        <v>7600</v>
      </c>
      <c r="HD37" s="188" t="s">
        <v>7616</v>
      </c>
      <c r="HE37" s="198">
        <v>43770</v>
      </c>
      <c r="HF37" s="189" t="s">
        <v>9367</v>
      </c>
      <c r="HG37" s="189" t="s">
        <v>446</v>
      </c>
      <c r="HH37" s="189" t="s">
        <v>7229</v>
      </c>
      <c r="HI37" s="189" t="s">
        <v>446</v>
      </c>
      <c r="HJ37" s="189" t="s">
        <v>446</v>
      </c>
      <c r="HK37" s="189" t="s">
        <v>7600</v>
      </c>
      <c r="HL37" s="189" t="s">
        <v>7616</v>
      </c>
      <c r="HM37" s="201">
        <v>43770</v>
      </c>
      <c r="HN37" s="196" t="s">
        <v>9368</v>
      </c>
      <c r="HO37" s="188" t="s">
        <v>446</v>
      </c>
      <c r="HP37" s="188" t="s">
        <v>7229</v>
      </c>
      <c r="HQ37" s="188" t="s">
        <v>446</v>
      </c>
      <c r="HR37" s="188" t="s">
        <v>446</v>
      </c>
      <c r="HS37" s="188" t="s">
        <v>7600</v>
      </c>
      <c r="HT37" s="188" t="s">
        <v>7616</v>
      </c>
      <c r="HU37" s="198">
        <v>43770</v>
      </c>
      <c r="HV37" s="189" t="s">
        <v>9369</v>
      </c>
      <c r="HW37" s="189">
        <v>0</v>
      </c>
      <c r="HX37" s="189" t="s">
        <v>7229</v>
      </c>
      <c r="HY37" s="189" t="s">
        <v>731</v>
      </c>
      <c r="HZ37" s="189">
        <v>2</v>
      </c>
      <c r="IA37" s="189" t="s">
        <v>7600</v>
      </c>
      <c r="IB37" s="189" t="s">
        <v>7616</v>
      </c>
      <c r="IC37" s="201">
        <v>43770</v>
      </c>
      <c r="ID37" s="196" t="s">
        <v>9370</v>
      </c>
      <c r="IE37" s="188">
        <v>2</v>
      </c>
      <c r="IF37" s="188" t="s">
        <v>7229</v>
      </c>
      <c r="IG37" s="188" t="s">
        <v>731</v>
      </c>
      <c r="IH37" s="188">
        <v>2</v>
      </c>
      <c r="II37" s="188" t="s">
        <v>7600</v>
      </c>
      <c r="IJ37" s="188" t="s">
        <v>7616</v>
      </c>
      <c r="IK37" s="198">
        <v>43770</v>
      </c>
      <c r="IL37" s="189" t="s">
        <v>9371</v>
      </c>
      <c r="IM37" s="189" t="s">
        <v>446</v>
      </c>
      <c r="IN37" s="189" t="s">
        <v>7229</v>
      </c>
      <c r="IO37" s="189" t="s">
        <v>446</v>
      </c>
      <c r="IP37" s="189" t="s">
        <v>446</v>
      </c>
      <c r="IQ37" s="189" t="s">
        <v>7600</v>
      </c>
      <c r="IR37" s="189" t="s">
        <v>7616</v>
      </c>
      <c r="IS37" s="201">
        <v>43770</v>
      </c>
    </row>
    <row r="38" spans="1:253" x14ac:dyDescent="0.35">
      <c r="A38" t="s">
        <v>2959</v>
      </c>
      <c r="B38" t="s">
        <v>828</v>
      </c>
      <c r="C38" t="s">
        <v>712</v>
      </c>
      <c r="D38" t="s">
        <v>105</v>
      </c>
      <c r="E38" t="s">
        <v>104</v>
      </c>
      <c r="F38" t="s">
        <v>9372</v>
      </c>
      <c r="G38" s="184">
        <v>109930000</v>
      </c>
      <c r="H38" s="185" t="s">
        <v>8005</v>
      </c>
      <c r="I38" s="185" t="s">
        <v>732</v>
      </c>
      <c r="J38" s="185">
        <v>1</v>
      </c>
      <c r="K38" s="185" t="s">
        <v>8071</v>
      </c>
      <c r="L38" s="185" t="s">
        <v>6174</v>
      </c>
      <c r="M38" s="198">
        <v>43798</v>
      </c>
      <c r="N38" s="196" t="s">
        <v>9373</v>
      </c>
      <c r="O38" s="187">
        <v>1104300</v>
      </c>
      <c r="P38" s="187" t="s">
        <v>2782</v>
      </c>
      <c r="Q38" s="187" t="s">
        <v>731</v>
      </c>
      <c r="R38" s="187">
        <v>2</v>
      </c>
      <c r="S38" s="187" t="s">
        <v>2786</v>
      </c>
      <c r="T38" s="187" t="s">
        <v>2795</v>
      </c>
      <c r="U38" s="199">
        <v>43511</v>
      </c>
      <c r="V38" s="196" t="s">
        <v>9374</v>
      </c>
      <c r="W38" s="185">
        <v>109930000</v>
      </c>
      <c r="X38" s="185" t="s">
        <v>8005</v>
      </c>
      <c r="Y38" s="185" t="s">
        <v>731</v>
      </c>
      <c r="Z38" s="185">
        <v>2</v>
      </c>
      <c r="AA38" s="185" t="s">
        <v>8072</v>
      </c>
      <c r="AB38" s="185" t="s">
        <v>6174</v>
      </c>
      <c r="AC38" s="198">
        <v>43798</v>
      </c>
      <c r="AD38" s="196" t="s">
        <v>9375</v>
      </c>
      <c r="AE38" s="186">
        <v>8860000</v>
      </c>
      <c r="AF38" s="186" t="s">
        <v>2828</v>
      </c>
      <c r="AG38" s="186" t="s">
        <v>731</v>
      </c>
      <c r="AH38" s="186">
        <v>2</v>
      </c>
      <c r="AI38" s="186" t="s">
        <v>2788</v>
      </c>
      <c r="AJ38" s="186" t="s">
        <v>3642</v>
      </c>
      <c r="AK38" s="200">
        <v>43552</v>
      </c>
      <c r="AL38" s="196" t="s">
        <v>9376</v>
      </c>
      <c r="AM38" s="185">
        <v>2283000</v>
      </c>
      <c r="AN38" s="185" t="s">
        <v>8006</v>
      </c>
      <c r="AO38" s="185" t="s">
        <v>731</v>
      </c>
      <c r="AP38" s="185">
        <v>2</v>
      </c>
      <c r="AQ38" s="185" t="s">
        <v>8073</v>
      </c>
      <c r="AR38" s="185" t="s">
        <v>8038</v>
      </c>
      <c r="AS38" s="198">
        <v>43798</v>
      </c>
      <c r="AT38" s="189" t="s">
        <v>9377</v>
      </c>
      <c r="AU38" s="186" t="s">
        <v>446</v>
      </c>
      <c r="AV38" s="186">
        <v>0</v>
      </c>
      <c r="AW38" s="186" t="s">
        <v>731</v>
      </c>
      <c r="AX38" s="186">
        <v>2</v>
      </c>
      <c r="AY38" s="186" t="s">
        <v>2790</v>
      </c>
      <c r="AZ38" s="186">
        <v>0</v>
      </c>
      <c r="BA38" s="200">
        <v>43511</v>
      </c>
      <c r="BB38" s="196" t="s">
        <v>9378</v>
      </c>
      <c r="BC38" s="185" t="s">
        <v>446</v>
      </c>
      <c r="BD38" s="185">
        <v>0</v>
      </c>
      <c r="BE38" s="185" t="s">
        <v>446</v>
      </c>
      <c r="BF38" s="185" t="s">
        <v>446</v>
      </c>
      <c r="BG38" s="185" t="s">
        <v>7524</v>
      </c>
      <c r="BH38" s="185" t="s">
        <v>446</v>
      </c>
      <c r="BI38" s="198">
        <v>43770</v>
      </c>
      <c r="BJ38" s="189" t="s">
        <v>9379</v>
      </c>
      <c r="BK38" s="189">
        <v>472</v>
      </c>
      <c r="BL38" s="189" t="s">
        <v>1772</v>
      </c>
      <c r="BM38" s="189" t="s">
        <v>731</v>
      </c>
      <c r="BN38" s="189">
        <v>2</v>
      </c>
      <c r="BO38" s="189" t="s">
        <v>8074</v>
      </c>
      <c r="BP38" s="186" t="s">
        <v>1786</v>
      </c>
      <c r="BQ38" s="201">
        <v>43798</v>
      </c>
      <c r="BR38" s="196" t="s">
        <v>9380</v>
      </c>
      <c r="BS38" s="188" t="s">
        <v>446</v>
      </c>
      <c r="BT38" s="188" t="s">
        <v>2784</v>
      </c>
      <c r="BU38" s="188" t="s">
        <v>731</v>
      </c>
      <c r="BV38" s="188">
        <v>2</v>
      </c>
      <c r="BW38" s="188" t="s">
        <v>2791</v>
      </c>
      <c r="BX38" s="188" t="s">
        <v>2798</v>
      </c>
      <c r="BY38" s="198">
        <v>43511</v>
      </c>
      <c r="BZ38" s="189" t="s">
        <v>9381</v>
      </c>
      <c r="CA38" s="189" t="s">
        <v>446</v>
      </c>
      <c r="CB38" s="189" t="s">
        <v>2784</v>
      </c>
      <c r="CC38" s="189" t="s">
        <v>731</v>
      </c>
      <c r="CD38" s="189">
        <v>2</v>
      </c>
      <c r="CE38" s="189" t="s">
        <v>2791</v>
      </c>
      <c r="CF38" s="189" t="s">
        <v>2798</v>
      </c>
      <c r="CG38" s="201">
        <v>43511</v>
      </c>
      <c r="CH38" s="196" t="s">
        <v>9382</v>
      </c>
      <c r="CI38" s="189" t="e">
        <v>#N/A</v>
      </c>
      <c r="CJ38" s="189" t="e">
        <v>#N/A</v>
      </c>
      <c r="CK38" s="189" t="e">
        <v>#N/A</v>
      </c>
      <c r="CL38" s="189" t="e">
        <v>#N/A</v>
      </c>
      <c r="CM38" s="189" t="e">
        <v>#N/A</v>
      </c>
      <c r="CN38" s="189" t="e">
        <v>#N/A</v>
      </c>
      <c r="CO38" s="193" t="e">
        <v>#N/A</v>
      </c>
      <c r="CP38" s="189" t="s">
        <v>9383</v>
      </c>
      <c r="CQ38" s="188" t="s">
        <v>446</v>
      </c>
      <c r="CR38" s="188">
        <v>0</v>
      </c>
      <c r="CS38" s="188" t="s">
        <v>731</v>
      </c>
      <c r="CT38" s="188">
        <v>2</v>
      </c>
      <c r="CU38" s="188" t="s">
        <v>2792</v>
      </c>
      <c r="CV38" s="188">
        <v>0</v>
      </c>
      <c r="CW38" s="198">
        <v>43511</v>
      </c>
      <c r="CX38" s="189" t="s">
        <v>9384</v>
      </c>
      <c r="CY38" s="186">
        <v>8860000</v>
      </c>
      <c r="CZ38" s="186" t="s">
        <v>3644</v>
      </c>
      <c r="DA38" s="186" t="s">
        <v>730</v>
      </c>
      <c r="DB38" s="186">
        <v>3</v>
      </c>
      <c r="DC38" s="186" t="s">
        <v>3648</v>
      </c>
      <c r="DD38" s="186" t="s">
        <v>2796</v>
      </c>
      <c r="DE38" s="192">
        <v>43553</v>
      </c>
      <c r="DF38" s="196" t="s">
        <v>9385</v>
      </c>
      <c r="DG38" s="185">
        <v>101070000</v>
      </c>
      <c r="DH38" s="188" t="s">
        <v>3644</v>
      </c>
      <c r="DI38" s="188" t="s">
        <v>731</v>
      </c>
      <c r="DJ38" s="188">
        <v>2</v>
      </c>
      <c r="DK38" s="188" t="s">
        <v>3646</v>
      </c>
      <c r="DL38" s="188" t="s">
        <v>3642</v>
      </c>
      <c r="DM38" s="198">
        <v>43798</v>
      </c>
      <c r="DN38" s="189" t="s">
        <v>9386</v>
      </c>
      <c r="DO38" s="186">
        <v>0</v>
      </c>
      <c r="DP38" s="189">
        <v>0</v>
      </c>
      <c r="DQ38" s="189" t="s">
        <v>730</v>
      </c>
      <c r="DR38" s="189">
        <v>3</v>
      </c>
      <c r="DS38" s="189" t="s">
        <v>3647</v>
      </c>
      <c r="DT38" s="189">
        <v>0</v>
      </c>
      <c r="DU38" s="201">
        <v>43511</v>
      </c>
      <c r="DV38" s="196" t="s">
        <v>9387</v>
      </c>
      <c r="DW38" s="185">
        <v>4300000</v>
      </c>
      <c r="DX38" s="188" t="s">
        <v>3644</v>
      </c>
      <c r="DY38" s="188" t="s">
        <v>730</v>
      </c>
      <c r="DZ38" s="188">
        <v>3</v>
      </c>
      <c r="EA38" s="188" t="s">
        <v>3648</v>
      </c>
      <c r="EB38" s="188" t="s">
        <v>2796</v>
      </c>
      <c r="EC38" s="198">
        <v>43553</v>
      </c>
      <c r="ED38" s="189" t="s">
        <v>9388</v>
      </c>
      <c r="EE38" s="186">
        <v>4560000</v>
      </c>
      <c r="EF38" s="189" t="s">
        <v>3644</v>
      </c>
      <c r="EG38" s="189" t="s">
        <v>730</v>
      </c>
      <c r="EH38" s="189">
        <v>3</v>
      </c>
      <c r="EI38" s="189" t="s">
        <v>3649</v>
      </c>
      <c r="EJ38" s="189" t="s">
        <v>3642</v>
      </c>
      <c r="EK38" s="201">
        <v>43553</v>
      </c>
      <c r="EL38" s="196" t="s">
        <v>9389</v>
      </c>
      <c r="EM38" s="185">
        <v>0</v>
      </c>
      <c r="EN38" s="188">
        <v>0</v>
      </c>
      <c r="EO38" s="188" t="s">
        <v>730</v>
      </c>
      <c r="EP38" s="188">
        <v>3</v>
      </c>
      <c r="EQ38" s="188" t="s">
        <v>3650</v>
      </c>
      <c r="ER38" s="188">
        <v>0</v>
      </c>
      <c r="ES38" s="198">
        <v>43553</v>
      </c>
      <c r="ET38" s="189" t="s">
        <v>9390</v>
      </c>
      <c r="EU38" s="189">
        <v>472</v>
      </c>
      <c r="EV38" s="189" t="s">
        <v>1772</v>
      </c>
      <c r="EW38" s="189" t="s">
        <v>731</v>
      </c>
      <c r="EX38" s="189">
        <v>2</v>
      </c>
      <c r="EY38" s="189" t="s">
        <v>8074</v>
      </c>
      <c r="EZ38" s="189" t="s">
        <v>1786</v>
      </c>
      <c r="FA38" s="201">
        <v>43798</v>
      </c>
      <c r="FB38" s="196" t="s">
        <v>9391</v>
      </c>
      <c r="FC38" s="188">
        <v>4</v>
      </c>
      <c r="FD38" s="188">
        <v>0</v>
      </c>
      <c r="FE38" s="188" t="s">
        <v>731</v>
      </c>
      <c r="FF38" s="188">
        <v>2</v>
      </c>
      <c r="FG38" s="188" t="s">
        <v>2793</v>
      </c>
      <c r="FH38" s="188">
        <v>0</v>
      </c>
      <c r="FI38" s="198">
        <v>43511</v>
      </c>
      <c r="FJ38" s="196" t="s">
        <v>9392</v>
      </c>
      <c r="FK38" s="189" t="s">
        <v>446</v>
      </c>
      <c r="FL38" s="189">
        <v>0</v>
      </c>
      <c r="FM38" s="189" t="s">
        <v>731</v>
      </c>
      <c r="FN38" s="189">
        <v>2</v>
      </c>
      <c r="FO38" s="189" t="s">
        <v>889</v>
      </c>
      <c r="FP38" s="186">
        <v>0</v>
      </c>
      <c r="FQ38" s="200">
        <v>43511</v>
      </c>
      <c r="FR38" s="196" t="s">
        <v>9393</v>
      </c>
      <c r="FS38" s="188" t="s">
        <v>446</v>
      </c>
      <c r="FT38" s="188">
        <v>0</v>
      </c>
      <c r="FU38" s="188" t="s">
        <v>731</v>
      </c>
      <c r="FV38" s="188">
        <v>2</v>
      </c>
      <c r="FW38" s="188" t="s">
        <v>889</v>
      </c>
      <c r="FX38" s="188">
        <v>0</v>
      </c>
      <c r="FY38" s="198">
        <v>43511</v>
      </c>
      <c r="FZ38" s="189" t="s">
        <v>9394</v>
      </c>
      <c r="GA38" s="189">
        <v>2</v>
      </c>
      <c r="GB38" s="189" t="s">
        <v>7229</v>
      </c>
      <c r="GC38" s="189" t="s">
        <v>731</v>
      </c>
      <c r="GD38" s="189">
        <v>2</v>
      </c>
      <c r="GE38" s="189" t="s">
        <v>7600</v>
      </c>
      <c r="GF38" s="189" t="s">
        <v>7616</v>
      </c>
      <c r="GG38" s="201">
        <v>43770</v>
      </c>
      <c r="GH38" s="196" t="s">
        <v>9395</v>
      </c>
      <c r="GI38" s="188">
        <v>1</v>
      </c>
      <c r="GJ38" s="188" t="s">
        <v>7229</v>
      </c>
      <c r="GK38" s="188" t="s">
        <v>731</v>
      </c>
      <c r="GL38" s="188">
        <v>2</v>
      </c>
      <c r="GM38" s="188" t="s">
        <v>7600</v>
      </c>
      <c r="GN38" s="188" t="s">
        <v>7616</v>
      </c>
      <c r="GO38" s="198">
        <v>43770</v>
      </c>
      <c r="GP38" s="189" t="s">
        <v>9396</v>
      </c>
      <c r="GQ38" s="189">
        <v>2</v>
      </c>
      <c r="GR38" s="189" t="s">
        <v>7229</v>
      </c>
      <c r="GS38" s="189" t="s">
        <v>731</v>
      </c>
      <c r="GT38" s="189">
        <v>2</v>
      </c>
      <c r="GU38" s="189" t="s">
        <v>7600</v>
      </c>
      <c r="GV38" s="189" t="s">
        <v>7616</v>
      </c>
      <c r="GW38" s="201">
        <v>43770</v>
      </c>
      <c r="GX38" s="196" t="s">
        <v>9397</v>
      </c>
      <c r="GY38" s="188">
        <v>0</v>
      </c>
      <c r="GZ38" s="188" t="s">
        <v>7229</v>
      </c>
      <c r="HA38" s="188" t="s">
        <v>731</v>
      </c>
      <c r="HB38" s="188">
        <v>2</v>
      </c>
      <c r="HC38" s="188" t="s">
        <v>7600</v>
      </c>
      <c r="HD38" s="188" t="s">
        <v>7616</v>
      </c>
      <c r="HE38" s="198">
        <v>43770</v>
      </c>
      <c r="HF38" s="189" t="s">
        <v>9398</v>
      </c>
      <c r="HG38" s="189">
        <v>2</v>
      </c>
      <c r="HH38" s="189" t="s">
        <v>7229</v>
      </c>
      <c r="HI38" s="189" t="s">
        <v>731</v>
      </c>
      <c r="HJ38" s="189">
        <v>2</v>
      </c>
      <c r="HK38" s="189" t="s">
        <v>7600</v>
      </c>
      <c r="HL38" s="189" t="s">
        <v>7616</v>
      </c>
      <c r="HM38" s="201">
        <v>43770</v>
      </c>
      <c r="HN38" s="196" t="s">
        <v>9399</v>
      </c>
      <c r="HO38" s="188" t="s">
        <v>446</v>
      </c>
      <c r="HP38" s="188" t="s">
        <v>7229</v>
      </c>
      <c r="HQ38" s="188" t="s">
        <v>446</v>
      </c>
      <c r="HR38" s="188" t="s">
        <v>446</v>
      </c>
      <c r="HS38" s="188" t="s">
        <v>7600</v>
      </c>
      <c r="HT38" s="188" t="s">
        <v>7616</v>
      </c>
      <c r="HU38" s="198">
        <v>43770</v>
      </c>
      <c r="HV38" s="189" t="s">
        <v>9400</v>
      </c>
      <c r="HW38" s="189">
        <v>2</v>
      </c>
      <c r="HX38" s="189" t="s">
        <v>7229</v>
      </c>
      <c r="HY38" s="189" t="s">
        <v>731</v>
      </c>
      <c r="HZ38" s="189">
        <v>2</v>
      </c>
      <c r="IA38" s="189" t="s">
        <v>7600</v>
      </c>
      <c r="IB38" s="189" t="s">
        <v>7616</v>
      </c>
      <c r="IC38" s="201">
        <v>43770</v>
      </c>
      <c r="ID38" s="196" t="s">
        <v>9401</v>
      </c>
      <c r="IE38" s="188">
        <v>2</v>
      </c>
      <c r="IF38" s="188" t="s">
        <v>7229</v>
      </c>
      <c r="IG38" s="188" t="s">
        <v>731</v>
      </c>
      <c r="IH38" s="188">
        <v>2</v>
      </c>
      <c r="II38" s="188" t="s">
        <v>7600</v>
      </c>
      <c r="IJ38" s="188" t="s">
        <v>7616</v>
      </c>
      <c r="IK38" s="198">
        <v>43770</v>
      </c>
      <c r="IL38" s="189" t="s">
        <v>9402</v>
      </c>
      <c r="IM38" s="189">
        <v>2</v>
      </c>
      <c r="IN38" s="189" t="s">
        <v>7229</v>
      </c>
      <c r="IO38" s="189" t="s">
        <v>731</v>
      </c>
      <c r="IP38" s="189">
        <v>2</v>
      </c>
      <c r="IQ38" s="189" t="s">
        <v>7600</v>
      </c>
      <c r="IR38" s="189" t="s">
        <v>7616</v>
      </c>
      <c r="IS38" s="201">
        <v>43770</v>
      </c>
    </row>
    <row r="39" spans="1:253" x14ac:dyDescent="0.35">
      <c r="A39" t="s">
        <v>1265</v>
      </c>
      <c r="B39" t="s">
        <v>4377</v>
      </c>
      <c r="C39" t="s">
        <v>825</v>
      </c>
      <c r="D39" t="s">
        <v>123</v>
      </c>
      <c r="E39" t="s">
        <v>122</v>
      </c>
      <c r="F39" t="s">
        <v>9403</v>
      </c>
      <c r="G39" s="184">
        <v>10864000</v>
      </c>
      <c r="H39" s="185" t="s">
        <v>3069</v>
      </c>
      <c r="I39" s="185" t="s">
        <v>6820</v>
      </c>
      <c r="J39" s="185">
        <v>1</v>
      </c>
      <c r="K39" s="185" t="s">
        <v>3071</v>
      </c>
      <c r="L39" s="185" t="s">
        <v>3070</v>
      </c>
      <c r="M39" s="198">
        <v>43798</v>
      </c>
      <c r="N39" s="196" t="s">
        <v>9404</v>
      </c>
      <c r="O39" s="187">
        <v>3364.07</v>
      </c>
      <c r="P39" s="187" t="s">
        <v>3069</v>
      </c>
      <c r="Q39" s="187" t="s">
        <v>731</v>
      </c>
      <c r="R39" s="187">
        <v>2</v>
      </c>
      <c r="S39" s="187" t="s">
        <v>4687</v>
      </c>
      <c r="T39" s="187" t="s">
        <v>3070</v>
      </c>
      <c r="U39" s="199">
        <v>43585</v>
      </c>
      <c r="V39" s="196" t="s">
        <v>9405</v>
      </c>
      <c r="W39" s="185">
        <v>317000</v>
      </c>
      <c r="X39" s="185" t="s">
        <v>3069</v>
      </c>
      <c r="Y39" s="185" t="s">
        <v>6820</v>
      </c>
      <c r="Z39" s="185">
        <v>1</v>
      </c>
      <c r="AA39" s="185" t="s">
        <v>4688</v>
      </c>
      <c r="AB39" s="185" t="s">
        <v>7865</v>
      </c>
      <c r="AC39" s="198">
        <v>43798</v>
      </c>
      <c r="AD39" s="196" t="s">
        <v>9406</v>
      </c>
      <c r="AE39" s="186">
        <v>104000</v>
      </c>
      <c r="AF39" s="186" t="s">
        <v>7850</v>
      </c>
      <c r="AG39" s="186" t="s">
        <v>6820</v>
      </c>
      <c r="AH39" s="186">
        <v>1</v>
      </c>
      <c r="AI39" s="186" t="s">
        <v>4690</v>
      </c>
      <c r="AJ39" s="186" t="s">
        <v>7866</v>
      </c>
      <c r="AK39" s="200">
        <v>43798</v>
      </c>
      <c r="AL39" s="196" t="s">
        <v>9407</v>
      </c>
      <c r="AM39" s="185">
        <v>104000</v>
      </c>
      <c r="AN39" s="185" t="s">
        <v>7850</v>
      </c>
      <c r="AO39" s="185" t="s">
        <v>6820</v>
      </c>
      <c r="AP39" s="185">
        <v>1</v>
      </c>
      <c r="AQ39" s="185" t="s">
        <v>4691</v>
      </c>
      <c r="AR39" s="185" t="s">
        <v>7866</v>
      </c>
      <c r="AS39" s="198">
        <v>43798</v>
      </c>
      <c r="AT39" s="189" t="s">
        <v>9408</v>
      </c>
      <c r="AU39" s="186">
        <v>0</v>
      </c>
      <c r="AV39" s="186" t="s">
        <v>446</v>
      </c>
      <c r="AW39" s="186" t="s">
        <v>446</v>
      </c>
      <c r="AX39" s="186" t="s">
        <v>446</v>
      </c>
      <c r="AY39" s="186" t="s">
        <v>446</v>
      </c>
      <c r="AZ39" s="186" t="s">
        <v>446</v>
      </c>
      <c r="BA39" s="200">
        <v>43585</v>
      </c>
      <c r="BB39" s="196" t="s">
        <v>9409</v>
      </c>
      <c r="BC39" s="185" t="s">
        <v>446</v>
      </c>
      <c r="BD39" s="185">
        <v>0</v>
      </c>
      <c r="BE39" s="185" t="s">
        <v>446</v>
      </c>
      <c r="BF39" s="185" t="s">
        <v>446</v>
      </c>
      <c r="BG39" s="185">
        <v>0</v>
      </c>
      <c r="BH39" s="185">
        <v>0</v>
      </c>
      <c r="BI39" s="198">
        <v>43501</v>
      </c>
      <c r="BJ39" s="189" t="s">
        <v>9410</v>
      </c>
      <c r="BK39" s="189">
        <v>47</v>
      </c>
      <c r="BL39" s="189" t="s">
        <v>7851</v>
      </c>
      <c r="BM39" s="189" t="s">
        <v>5204</v>
      </c>
      <c r="BN39" s="189">
        <v>2</v>
      </c>
      <c r="BO39" s="189" t="s">
        <v>4693</v>
      </c>
      <c r="BP39" s="186" t="s">
        <v>3075</v>
      </c>
      <c r="BQ39" s="201">
        <v>43798</v>
      </c>
      <c r="BR39" s="196" t="s">
        <v>9411</v>
      </c>
      <c r="BS39" s="188" t="s">
        <v>446</v>
      </c>
      <c r="BT39" s="188">
        <v>0</v>
      </c>
      <c r="BU39" s="188" t="s">
        <v>446</v>
      </c>
      <c r="BV39" s="188" t="s">
        <v>446</v>
      </c>
      <c r="BW39" s="188">
        <v>0</v>
      </c>
      <c r="BX39" s="188">
        <v>0</v>
      </c>
      <c r="BY39" s="198">
        <v>43501</v>
      </c>
      <c r="BZ39" s="189" t="s">
        <v>9412</v>
      </c>
      <c r="CA39" s="189" t="s">
        <v>446</v>
      </c>
      <c r="CB39" s="189">
        <v>0</v>
      </c>
      <c r="CC39" s="189" t="s">
        <v>446</v>
      </c>
      <c r="CD39" s="189" t="s">
        <v>446</v>
      </c>
      <c r="CE39" s="189">
        <v>0</v>
      </c>
      <c r="CF39" s="189">
        <v>0</v>
      </c>
      <c r="CG39" s="201">
        <v>43501</v>
      </c>
      <c r="CH39" s="196" t="s">
        <v>9413</v>
      </c>
      <c r="CI39" s="189" t="e">
        <v>#N/A</v>
      </c>
      <c r="CJ39" s="189" t="e">
        <v>#N/A</v>
      </c>
      <c r="CK39" s="189" t="e">
        <v>#N/A</v>
      </c>
      <c r="CL39" s="189" t="e">
        <v>#N/A</v>
      </c>
      <c r="CM39" s="189" t="e">
        <v>#N/A</v>
      </c>
      <c r="CN39" s="189" t="e">
        <v>#N/A</v>
      </c>
      <c r="CO39" s="193" t="e">
        <v>#N/A</v>
      </c>
      <c r="CP39" s="189" t="s">
        <v>9414</v>
      </c>
      <c r="CQ39" s="188" t="s">
        <v>446</v>
      </c>
      <c r="CR39" s="188">
        <v>0</v>
      </c>
      <c r="CS39" s="188" t="s">
        <v>446</v>
      </c>
      <c r="CT39" s="188" t="s">
        <v>446</v>
      </c>
      <c r="CU39" s="188">
        <v>0</v>
      </c>
      <c r="CV39" s="188">
        <v>0</v>
      </c>
      <c r="CW39" s="198">
        <v>43501</v>
      </c>
      <c r="CX39" s="189" t="s">
        <v>9415</v>
      </c>
      <c r="CY39" s="186">
        <v>35000</v>
      </c>
      <c r="CZ39" s="186" t="s">
        <v>7235</v>
      </c>
      <c r="DA39" s="186" t="s">
        <v>5204</v>
      </c>
      <c r="DB39" s="186">
        <v>2</v>
      </c>
      <c r="DC39" s="186" t="s">
        <v>7181</v>
      </c>
      <c r="DD39" s="186" t="s">
        <v>7866</v>
      </c>
      <c r="DE39" s="192">
        <v>43798</v>
      </c>
      <c r="DF39" s="196" t="s">
        <v>9416</v>
      </c>
      <c r="DG39" s="185">
        <v>214000</v>
      </c>
      <c r="DH39" s="188" t="s">
        <v>3069</v>
      </c>
      <c r="DI39" s="188" t="s">
        <v>5204</v>
      </c>
      <c r="DJ39" s="188">
        <v>2</v>
      </c>
      <c r="DK39" s="188" t="s">
        <v>7181</v>
      </c>
      <c r="DL39" s="188" t="s">
        <v>7865</v>
      </c>
      <c r="DM39" s="198">
        <v>43798</v>
      </c>
      <c r="DN39" s="189" t="s">
        <v>9417</v>
      </c>
      <c r="DO39" s="186">
        <v>68000</v>
      </c>
      <c r="DP39" s="189" t="s">
        <v>7235</v>
      </c>
      <c r="DQ39" s="189" t="s">
        <v>5204</v>
      </c>
      <c r="DR39" s="189">
        <v>2</v>
      </c>
      <c r="DS39" s="189" t="s">
        <v>7181</v>
      </c>
      <c r="DT39" s="189" t="s">
        <v>7866</v>
      </c>
      <c r="DU39" s="201">
        <v>43798</v>
      </c>
      <c r="DV39" s="196" t="s">
        <v>9418</v>
      </c>
      <c r="DW39" s="185">
        <v>35000</v>
      </c>
      <c r="DX39" s="188" t="s">
        <v>7235</v>
      </c>
      <c r="DY39" s="188" t="s">
        <v>5204</v>
      </c>
      <c r="DZ39" s="188">
        <v>2</v>
      </c>
      <c r="EA39" s="188" t="s">
        <v>7181</v>
      </c>
      <c r="EB39" s="188" t="s">
        <v>7866</v>
      </c>
      <c r="EC39" s="198">
        <v>43798</v>
      </c>
      <c r="ED39" s="189" t="s">
        <v>9419</v>
      </c>
      <c r="EE39" s="186">
        <v>0</v>
      </c>
      <c r="EF39" s="189" t="s">
        <v>446</v>
      </c>
      <c r="EG39" s="189" t="s">
        <v>446</v>
      </c>
      <c r="EH39" s="189" t="s">
        <v>446</v>
      </c>
      <c r="EI39" s="189" t="s">
        <v>4320</v>
      </c>
      <c r="EJ39" s="189" t="s">
        <v>446</v>
      </c>
      <c r="EK39" s="201">
        <v>43585</v>
      </c>
      <c r="EL39" s="196" t="s">
        <v>9420</v>
      </c>
      <c r="EM39" s="185">
        <v>0</v>
      </c>
      <c r="EN39" s="188" t="s">
        <v>446</v>
      </c>
      <c r="EO39" s="188" t="s">
        <v>446</v>
      </c>
      <c r="EP39" s="188" t="s">
        <v>446</v>
      </c>
      <c r="EQ39" s="188" t="s">
        <v>4321</v>
      </c>
      <c r="ER39" s="188" t="s">
        <v>446</v>
      </c>
      <c r="ES39" s="198">
        <v>43585</v>
      </c>
      <c r="ET39" s="189" t="s">
        <v>9421</v>
      </c>
      <c r="EU39" s="189">
        <v>47</v>
      </c>
      <c r="EV39" s="189" t="s">
        <v>7851</v>
      </c>
      <c r="EW39" s="189" t="s">
        <v>5204</v>
      </c>
      <c r="EX39" s="189">
        <v>2</v>
      </c>
      <c r="EY39" s="189" t="s">
        <v>4693</v>
      </c>
      <c r="EZ39" s="189" t="s">
        <v>3075</v>
      </c>
      <c r="FA39" s="201">
        <v>43798</v>
      </c>
      <c r="FB39" s="196" t="s">
        <v>9422</v>
      </c>
      <c r="FC39" s="188">
        <v>2</v>
      </c>
      <c r="FD39" s="188">
        <v>0</v>
      </c>
      <c r="FE39" s="188" t="s">
        <v>731</v>
      </c>
      <c r="FF39" s="188">
        <v>2</v>
      </c>
      <c r="FG39" s="188" t="s">
        <v>1295</v>
      </c>
      <c r="FH39" s="188">
        <v>0</v>
      </c>
      <c r="FI39" s="198">
        <v>43501</v>
      </c>
      <c r="FJ39" s="196" t="s">
        <v>9423</v>
      </c>
      <c r="FK39" s="189" t="s">
        <v>446</v>
      </c>
      <c r="FL39" s="189">
        <v>0</v>
      </c>
      <c r="FM39" s="189" t="s">
        <v>446</v>
      </c>
      <c r="FN39" s="189" t="s">
        <v>446</v>
      </c>
      <c r="FO39" s="189">
        <v>0</v>
      </c>
      <c r="FP39" s="186">
        <v>0</v>
      </c>
      <c r="FQ39" s="200">
        <v>43501</v>
      </c>
      <c r="FR39" s="196" t="s">
        <v>9424</v>
      </c>
      <c r="FS39" s="188" t="s">
        <v>446</v>
      </c>
      <c r="FT39" s="188">
        <v>0</v>
      </c>
      <c r="FU39" s="188" t="s">
        <v>446</v>
      </c>
      <c r="FV39" s="188" t="s">
        <v>446</v>
      </c>
      <c r="FW39" s="188">
        <v>0</v>
      </c>
      <c r="FX39" s="188">
        <v>0</v>
      </c>
      <c r="FY39" s="198">
        <v>43501</v>
      </c>
      <c r="FZ39" s="189" t="s">
        <v>9425</v>
      </c>
      <c r="GA39" s="189">
        <v>0</v>
      </c>
      <c r="GB39" s="189" t="s">
        <v>7229</v>
      </c>
      <c r="GC39" s="189" t="s">
        <v>5204</v>
      </c>
      <c r="GD39" s="189">
        <v>2</v>
      </c>
      <c r="GE39" s="189" t="s">
        <v>7600</v>
      </c>
      <c r="GF39" s="189" t="s">
        <v>7616</v>
      </c>
      <c r="GG39" s="201">
        <v>43767</v>
      </c>
      <c r="GH39" s="196" t="s">
        <v>9426</v>
      </c>
      <c r="GI39" s="188">
        <v>0</v>
      </c>
      <c r="GJ39" s="188" t="s">
        <v>7229</v>
      </c>
      <c r="GK39" s="188" t="s">
        <v>5204</v>
      </c>
      <c r="GL39" s="188">
        <v>2</v>
      </c>
      <c r="GM39" s="188" t="s">
        <v>7600</v>
      </c>
      <c r="GN39" s="188" t="s">
        <v>7616</v>
      </c>
      <c r="GO39" s="198">
        <v>43767</v>
      </c>
      <c r="GP39" s="189" t="s">
        <v>9427</v>
      </c>
      <c r="GQ39" s="189">
        <v>1</v>
      </c>
      <c r="GR39" s="189" t="s">
        <v>7229</v>
      </c>
      <c r="GS39" s="189" t="s">
        <v>5204</v>
      </c>
      <c r="GT39" s="189">
        <v>2</v>
      </c>
      <c r="GU39" s="189" t="s">
        <v>7600</v>
      </c>
      <c r="GV39" s="189" t="s">
        <v>7616</v>
      </c>
      <c r="GW39" s="201">
        <v>43767</v>
      </c>
      <c r="GX39" s="196" t="s">
        <v>9428</v>
      </c>
      <c r="GY39" s="188">
        <v>0</v>
      </c>
      <c r="GZ39" s="188" t="s">
        <v>7229</v>
      </c>
      <c r="HA39" s="188" t="s">
        <v>5204</v>
      </c>
      <c r="HB39" s="188">
        <v>2</v>
      </c>
      <c r="HC39" s="188" t="s">
        <v>7600</v>
      </c>
      <c r="HD39" s="188" t="s">
        <v>7616</v>
      </c>
      <c r="HE39" s="198">
        <v>43767</v>
      </c>
      <c r="HF39" s="189" t="s">
        <v>9429</v>
      </c>
      <c r="HG39" s="189">
        <v>1</v>
      </c>
      <c r="HH39" s="189" t="s">
        <v>7229</v>
      </c>
      <c r="HI39" s="189" t="s">
        <v>5204</v>
      </c>
      <c r="HJ39" s="189">
        <v>2</v>
      </c>
      <c r="HK39" s="189" t="s">
        <v>7600</v>
      </c>
      <c r="HL39" s="189" t="s">
        <v>7616</v>
      </c>
      <c r="HM39" s="201">
        <v>43767</v>
      </c>
      <c r="HN39" s="196" t="s">
        <v>9430</v>
      </c>
      <c r="HO39" s="188">
        <v>1</v>
      </c>
      <c r="HP39" s="188" t="s">
        <v>7229</v>
      </c>
      <c r="HQ39" s="188" t="s">
        <v>5204</v>
      </c>
      <c r="HR39" s="188">
        <v>2</v>
      </c>
      <c r="HS39" s="188" t="s">
        <v>7600</v>
      </c>
      <c r="HT39" s="188" t="s">
        <v>7616</v>
      </c>
      <c r="HU39" s="198">
        <v>43767</v>
      </c>
      <c r="HV39" s="189" t="s">
        <v>9431</v>
      </c>
      <c r="HW39" s="189">
        <v>0</v>
      </c>
      <c r="HX39" s="189" t="s">
        <v>7229</v>
      </c>
      <c r="HY39" s="189" t="s">
        <v>5204</v>
      </c>
      <c r="HZ39" s="189">
        <v>2</v>
      </c>
      <c r="IA39" s="189" t="s">
        <v>7600</v>
      </c>
      <c r="IB39" s="189" t="s">
        <v>7616</v>
      </c>
      <c r="IC39" s="201">
        <v>43767</v>
      </c>
      <c r="ID39" s="196" t="s">
        <v>9432</v>
      </c>
      <c r="IE39" s="188">
        <v>0</v>
      </c>
      <c r="IF39" s="188" t="s">
        <v>7229</v>
      </c>
      <c r="IG39" s="188" t="s">
        <v>5204</v>
      </c>
      <c r="IH39" s="188">
        <v>2</v>
      </c>
      <c r="II39" s="188" t="s">
        <v>7600</v>
      </c>
      <c r="IJ39" s="188" t="s">
        <v>7616</v>
      </c>
      <c r="IK39" s="198">
        <v>43767</v>
      </c>
      <c r="IL39" s="189" t="s">
        <v>9433</v>
      </c>
      <c r="IM39" s="189">
        <v>0</v>
      </c>
      <c r="IN39" s="189" t="s">
        <v>7229</v>
      </c>
      <c r="IO39" s="189" t="s">
        <v>5204</v>
      </c>
      <c r="IP39" s="189">
        <v>2</v>
      </c>
      <c r="IQ39" s="189" t="s">
        <v>7600</v>
      </c>
      <c r="IR39" s="189" t="s">
        <v>7616</v>
      </c>
      <c r="IS39" s="201">
        <v>43767</v>
      </c>
    </row>
    <row r="40" spans="1:253" x14ac:dyDescent="0.35">
      <c r="A40" t="s">
        <v>2960</v>
      </c>
      <c r="B40" t="s">
        <v>828</v>
      </c>
      <c r="C40" t="s">
        <v>8144</v>
      </c>
      <c r="D40" t="s">
        <v>127</v>
      </c>
      <c r="E40" t="s">
        <v>126</v>
      </c>
      <c r="F40" t="s">
        <v>9434</v>
      </c>
      <c r="G40" s="184">
        <v>16910000</v>
      </c>
      <c r="H40" s="185" t="s">
        <v>516</v>
      </c>
      <c r="I40" s="185" t="s">
        <v>731</v>
      </c>
      <c r="J40" s="185">
        <v>2</v>
      </c>
      <c r="K40" s="185" t="s">
        <v>4474</v>
      </c>
      <c r="L40" s="185" t="s">
        <v>1968</v>
      </c>
      <c r="M40" s="198">
        <v>43612</v>
      </c>
      <c r="N40" s="196" t="s">
        <v>9435</v>
      </c>
      <c r="O40" s="187">
        <v>109000</v>
      </c>
      <c r="P40" s="187" t="s">
        <v>1971</v>
      </c>
      <c r="Q40" s="187" t="s">
        <v>731</v>
      </c>
      <c r="R40" s="187">
        <v>2</v>
      </c>
      <c r="S40" s="187" t="s">
        <v>1969</v>
      </c>
      <c r="T40" s="187" t="s">
        <v>1973</v>
      </c>
      <c r="U40" s="199">
        <v>43510</v>
      </c>
      <c r="V40" s="196" t="s">
        <v>9436</v>
      </c>
      <c r="W40" s="185">
        <v>16910000</v>
      </c>
      <c r="X40" s="185" t="s">
        <v>516</v>
      </c>
      <c r="Y40" s="185" t="s">
        <v>731</v>
      </c>
      <c r="Z40" s="185">
        <v>2</v>
      </c>
      <c r="AA40" s="185" t="s">
        <v>4474</v>
      </c>
      <c r="AB40" s="185" t="s">
        <v>1968</v>
      </c>
      <c r="AC40" s="198">
        <v>43612</v>
      </c>
      <c r="AD40" s="196" t="s">
        <v>9437</v>
      </c>
      <c r="AE40" s="186">
        <v>1463000</v>
      </c>
      <c r="AF40" s="186" t="s">
        <v>7696</v>
      </c>
      <c r="AG40" s="186" t="s">
        <v>731</v>
      </c>
      <c r="AH40" s="186">
        <v>2</v>
      </c>
      <c r="AI40" s="186" t="s">
        <v>7699</v>
      </c>
      <c r="AJ40" s="186" t="s">
        <v>7697</v>
      </c>
      <c r="AK40" s="200">
        <v>43795</v>
      </c>
      <c r="AL40" s="196" t="s">
        <v>9438</v>
      </c>
      <c r="AM40" s="185" t="s">
        <v>446</v>
      </c>
      <c r="AN40" s="185" t="s">
        <v>5179</v>
      </c>
      <c r="AO40" s="185" t="s">
        <v>730</v>
      </c>
      <c r="AP40" s="185">
        <v>3</v>
      </c>
      <c r="AQ40" s="185" t="s">
        <v>5180</v>
      </c>
      <c r="AR40" s="185" t="s">
        <v>5181</v>
      </c>
      <c r="AS40" s="198">
        <v>43612</v>
      </c>
      <c r="AT40" s="189" t="s">
        <v>9439</v>
      </c>
      <c r="AU40" s="186" t="s">
        <v>446</v>
      </c>
      <c r="AV40" s="186">
        <v>0</v>
      </c>
      <c r="AW40" s="186" t="s">
        <v>731</v>
      </c>
      <c r="AX40" s="186">
        <v>2</v>
      </c>
      <c r="AY40" s="186">
        <v>0</v>
      </c>
      <c r="AZ40" s="186">
        <v>0</v>
      </c>
      <c r="BA40" s="200">
        <v>43510</v>
      </c>
      <c r="BB40" s="196" t="s">
        <v>9440</v>
      </c>
      <c r="BC40" s="185">
        <v>38815</v>
      </c>
      <c r="BD40" s="185" t="s">
        <v>7695</v>
      </c>
      <c r="BE40" s="185" t="s">
        <v>732</v>
      </c>
      <c r="BF40" s="185">
        <v>1</v>
      </c>
      <c r="BG40" s="185" t="s">
        <v>7698</v>
      </c>
      <c r="BH40" s="185" t="s">
        <v>7280</v>
      </c>
      <c r="BI40" s="198">
        <v>43795</v>
      </c>
      <c r="BJ40" s="189" t="s">
        <v>9441</v>
      </c>
      <c r="BK40" s="189">
        <v>1832</v>
      </c>
      <c r="BL40" s="189" t="s">
        <v>7739</v>
      </c>
      <c r="BM40" s="189" t="s">
        <v>731</v>
      </c>
      <c r="BN40" s="189">
        <v>2</v>
      </c>
      <c r="BO40" s="189" t="s">
        <v>7740</v>
      </c>
      <c r="BP40" s="186" t="s">
        <v>6410</v>
      </c>
      <c r="BQ40" s="201">
        <v>43796</v>
      </c>
      <c r="BR40" s="196" t="s">
        <v>9442</v>
      </c>
      <c r="BS40" s="188">
        <v>0</v>
      </c>
      <c r="BT40" s="188">
        <v>0</v>
      </c>
      <c r="BU40" s="188" t="s">
        <v>731</v>
      </c>
      <c r="BV40" s="188">
        <v>2</v>
      </c>
      <c r="BW40" s="188">
        <v>0</v>
      </c>
      <c r="BX40" s="188">
        <v>0</v>
      </c>
      <c r="BY40" s="198">
        <v>43510</v>
      </c>
      <c r="BZ40" s="189" t="s">
        <v>9443</v>
      </c>
      <c r="CA40" s="189">
        <v>0</v>
      </c>
      <c r="CB40" s="189">
        <v>0</v>
      </c>
      <c r="CC40" s="189" t="s">
        <v>731</v>
      </c>
      <c r="CD40" s="189">
        <v>2</v>
      </c>
      <c r="CE40" s="189">
        <v>0</v>
      </c>
      <c r="CF40" s="189">
        <v>0</v>
      </c>
      <c r="CG40" s="201">
        <v>43510</v>
      </c>
      <c r="CH40" s="196" t="s">
        <v>9444</v>
      </c>
      <c r="CI40" s="189" t="e">
        <v>#N/A</v>
      </c>
      <c r="CJ40" s="189" t="e">
        <v>#N/A</v>
      </c>
      <c r="CK40" s="189" t="e">
        <v>#N/A</v>
      </c>
      <c r="CL40" s="189" t="e">
        <v>#N/A</v>
      </c>
      <c r="CM40" s="189" t="e">
        <v>#N/A</v>
      </c>
      <c r="CN40" s="189" t="e">
        <v>#N/A</v>
      </c>
      <c r="CO40" s="193" t="e">
        <v>#N/A</v>
      </c>
      <c r="CP40" s="189" t="s">
        <v>9445</v>
      </c>
      <c r="CQ40" s="188" t="s">
        <v>446</v>
      </c>
      <c r="CR40" s="188">
        <v>0</v>
      </c>
      <c r="CS40" s="188" t="s">
        <v>731</v>
      </c>
      <c r="CT40" s="188">
        <v>2</v>
      </c>
      <c r="CU40" s="188">
        <v>0</v>
      </c>
      <c r="CV40" s="188">
        <v>0</v>
      </c>
      <c r="CW40" s="198">
        <v>43510</v>
      </c>
      <c r="CX40" s="189" t="s">
        <v>9446</v>
      </c>
      <c r="CY40" s="186">
        <v>3060000</v>
      </c>
      <c r="CZ40" s="186" t="s">
        <v>5183</v>
      </c>
      <c r="DA40" s="186" t="s">
        <v>731</v>
      </c>
      <c r="DB40" s="186">
        <v>2</v>
      </c>
      <c r="DC40" s="186" t="s">
        <v>5187</v>
      </c>
      <c r="DD40" s="186" t="s">
        <v>5182</v>
      </c>
      <c r="DE40" s="192">
        <v>43612</v>
      </c>
      <c r="DF40" s="196" t="s">
        <v>9447</v>
      </c>
      <c r="DG40" s="185">
        <v>8749000</v>
      </c>
      <c r="DH40" s="188" t="s">
        <v>5183</v>
      </c>
      <c r="DI40" s="188" t="s">
        <v>731</v>
      </c>
      <c r="DJ40" s="188">
        <v>2</v>
      </c>
      <c r="DK40" s="188" t="s">
        <v>5185</v>
      </c>
      <c r="DL40" s="188" t="s">
        <v>5182</v>
      </c>
      <c r="DM40" s="198">
        <v>43612</v>
      </c>
      <c r="DN40" s="189" t="s">
        <v>9448</v>
      </c>
      <c r="DO40" s="186">
        <v>4816000</v>
      </c>
      <c r="DP40" s="189" t="s">
        <v>5183</v>
      </c>
      <c r="DQ40" s="189" t="s">
        <v>731</v>
      </c>
      <c r="DR40" s="189">
        <v>2</v>
      </c>
      <c r="DS40" s="189" t="s">
        <v>5186</v>
      </c>
      <c r="DT40" s="189" t="s">
        <v>5182</v>
      </c>
      <c r="DU40" s="201">
        <v>43612</v>
      </c>
      <c r="DV40" s="196" t="s">
        <v>9449</v>
      </c>
      <c r="DW40" s="185">
        <v>2492000</v>
      </c>
      <c r="DX40" s="188" t="s">
        <v>5183</v>
      </c>
      <c r="DY40" s="188" t="s">
        <v>731</v>
      </c>
      <c r="DZ40" s="188">
        <v>2</v>
      </c>
      <c r="EA40" s="188" t="s">
        <v>5187</v>
      </c>
      <c r="EB40" s="188" t="s">
        <v>5182</v>
      </c>
      <c r="EC40" s="198">
        <v>43612</v>
      </c>
      <c r="ED40" s="189" t="s">
        <v>9450</v>
      </c>
      <c r="EE40" s="186">
        <v>568000</v>
      </c>
      <c r="EF40" s="189" t="s">
        <v>5183</v>
      </c>
      <c r="EG40" s="189" t="s">
        <v>731</v>
      </c>
      <c r="EH40" s="189">
        <v>2</v>
      </c>
      <c r="EI40" s="189" t="s">
        <v>5188</v>
      </c>
      <c r="EJ40" s="189" t="s">
        <v>5182</v>
      </c>
      <c r="EK40" s="201">
        <v>43612</v>
      </c>
      <c r="EL40" s="196" t="s">
        <v>9451</v>
      </c>
      <c r="EM40" s="185">
        <v>0</v>
      </c>
      <c r="EN40" s="188">
        <v>0</v>
      </c>
      <c r="EO40" s="188" t="s">
        <v>731</v>
      </c>
      <c r="EP40" s="188">
        <v>2</v>
      </c>
      <c r="EQ40" s="188" t="s">
        <v>1987</v>
      </c>
      <c r="ER40" s="188">
        <v>0</v>
      </c>
      <c r="ES40" s="198">
        <v>43510</v>
      </c>
      <c r="ET40" s="189" t="s">
        <v>9452</v>
      </c>
      <c r="EU40" s="189">
        <v>1832</v>
      </c>
      <c r="EV40" s="189" t="s">
        <v>7739</v>
      </c>
      <c r="EW40" s="189" t="s">
        <v>731</v>
      </c>
      <c r="EX40" s="189">
        <v>2</v>
      </c>
      <c r="EY40" s="189" t="s">
        <v>7740</v>
      </c>
      <c r="EZ40" s="189" t="s">
        <v>6410</v>
      </c>
      <c r="FA40" s="201">
        <v>43796</v>
      </c>
      <c r="FB40" s="196" t="s">
        <v>9453</v>
      </c>
      <c r="FC40" s="188">
        <v>3</v>
      </c>
      <c r="FD40" s="188" t="s">
        <v>3243</v>
      </c>
      <c r="FE40" s="188" t="s">
        <v>731</v>
      </c>
      <c r="FF40" s="188">
        <v>2</v>
      </c>
      <c r="FG40" s="188" t="s">
        <v>5638</v>
      </c>
      <c r="FH40" s="188" t="s">
        <v>3243</v>
      </c>
      <c r="FI40" s="198">
        <v>43644</v>
      </c>
      <c r="FJ40" s="196" t="s">
        <v>9454</v>
      </c>
      <c r="FK40" s="189" t="s">
        <v>446</v>
      </c>
      <c r="FL40" s="189">
        <v>0</v>
      </c>
      <c r="FM40" s="189" t="s">
        <v>731</v>
      </c>
      <c r="FN40" s="189">
        <v>2</v>
      </c>
      <c r="FO40" s="189">
        <v>0</v>
      </c>
      <c r="FP40" s="186">
        <v>0</v>
      </c>
      <c r="FQ40" s="200">
        <v>43510</v>
      </c>
      <c r="FR40" s="196" t="s">
        <v>9455</v>
      </c>
      <c r="FS40" s="188" t="s">
        <v>446</v>
      </c>
      <c r="FT40" s="188">
        <v>0</v>
      </c>
      <c r="FU40" s="188" t="s">
        <v>731</v>
      </c>
      <c r="FV40" s="188">
        <v>2</v>
      </c>
      <c r="FW40" s="188">
        <v>0</v>
      </c>
      <c r="FX40" s="188">
        <v>0</v>
      </c>
      <c r="FY40" s="198">
        <v>43510</v>
      </c>
      <c r="FZ40" s="189" t="s">
        <v>9456</v>
      </c>
      <c r="GA40" s="189">
        <v>0</v>
      </c>
      <c r="GB40" s="189" t="s">
        <v>7229</v>
      </c>
      <c r="GC40" s="189" t="s">
        <v>732</v>
      </c>
      <c r="GD40" s="189">
        <v>1</v>
      </c>
      <c r="GE40" s="189" t="s">
        <v>7600</v>
      </c>
      <c r="GF40" s="189" t="s">
        <v>7616</v>
      </c>
      <c r="GG40" s="201">
        <v>43769</v>
      </c>
      <c r="GH40" s="196" t="s">
        <v>9457</v>
      </c>
      <c r="GI40" s="188">
        <v>1</v>
      </c>
      <c r="GJ40" s="188" t="s">
        <v>7229</v>
      </c>
      <c r="GK40" s="188" t="s">
        <v>732</v>
      </c>
      <c r="GL40" s="188">
        <v>1</v>
      </c>
      <c r="GM40" s="188" t="s">
        <v>7600</v>
      </c>
      <c r="GN40" s="188" t="s">
        <v>7616</v>
      </c>
      <c r="GO40" s="198">
        <v>43769</v>
      </c>
      <c r="GP40" s="189" t="s">
        <v>9458</v>
      </c>
      <c r="GQ40" s="189">
        <v>0</v>
      </c>
      <c r="GR40" s="189" t="s">
        <v>7229</v>
      </c>
      <c r="GS40" s="189">
        <v>0</v>
      </c>
      <c r="GT40" s="189" t="b">
        <v>0</v>
      </c>
      <c r="GU40" s="189" t="s">
        <v>7600</v>
      </c>
      <c r="GV40" s="189" t="s">
        <v>7616</v>
      </c>
      <c r="GW40" s="201">
        <v>43769</v>
      </c>
      <c r="GX40" s="196" t="s">
        <v>9459</v>
      </c>
      <c r="GY40" s="188">
        <v>1</v>
      </c>
      <c r="GZ40" s="188" t="s">
        <v>7229</v>
      </c>
      <c r="HA40" s="188" t="s">
        <v>732</v>
      </c>
      <c r="HB40" s="188">
        <v>1</v>
      </c>
      <c r="HC40" s="188" t="s">
        <v>7600</v>
      </c>
      <c r="HD40" s="188" t="s">
        <v>7616</v>
      </c>
      <c r="HE40" s="198">
        <v>43769</v>
      </c>
      <c r="HF40" s="189" t="s">
        <v>9460</v>
      </c>
      <c r="HG40" s="189">
        <v>0</v>
      </c>
      <c r="HH40" s="189" t="s">
        <v>7229</v>
      </c>
      <c r="HI40" s="189" t="s">
        <v>732</v>
      </c>
      <c r="HJ40" s="189">
        <v>1</v>
      </c>
      <c r="HK40" s="189" t="s">
        <v>7600</v>
      </c>
      <c r="HL40" s="189" t="s">
        <v>7616</v>
      </c>
      <c r="HM40" s="201">
        <v>43769</v>
      </c>
      <c r="HN40" s="196" t="s">
        <v>9461</v>
      </c>
      <c r="HO40" s="188">
        <v>2</v>
      </c>
      <c r="HP40" s="188" t="s">
        <v>7229</v>
      </c>
      <c r="HQ40" s="188" t="s">
        <v>732</v>
      </c>
      <c r="HR40" s="188">
        <v>1</v>
      </c>
      <c r="HS40" s="188" t="s">
        <v>7600</v>
      </c>
      <c r="HT40" s="188" t="s">
        <v>7616</v>
      </c>
      <c r="HU40" s="198">
        <v>43769</v>
      </c>
      <c r="HV40" s="189" t="s">
        <v>9462</v>
      </c>
      <c r="HW40" s="189">
        <v>0</v>
      </c>
      <c r="HX40" s="189" t="s">
        <v>7229</v>
      </c>
      <c r="HY40" s="189" t="s">
        <v>732</v>
      </c>
      <c r="HZ40" s="189">
        <v>1</v>
      </c>
      <c r="IA40" s="189" t="s">
        <v>7600</v>
      </c>
      <c r="IB40" s="189" t="s">
        <v>7616</v>
      </c>
      <c r="IC40" s="201">
        <v>43769</v>
      </c>
      <c r="ID40" s="196" t="s">
        <v>9463</v>
      </c>
      <c r="IE40" s="188">
        <v>0</v>
      </c>
      <c r="IF40" s="188" t="s">
        <v>7229</v>
      </c>
      <c r="IG40" s="188" t="s">
        <v>732</v>
      </c>
      <c r="IH40" s="188">
        <v>1</v>
      </c>
      <c r="II40" s="188" t="s">
        <v>7600</v>
      </c>
      <c r="IJ40" s="188" t="s">
        <v>7616</v>
      </c>
      <c r="IK40" s="198">
        <v>43769</v>
      </c>
      <c r="IL40" s="189" t="s">
        <v>9464</v>
      </c>
      <c r="IM40" s="189">
        <v>1</v>
      </c>
      <c r="IN40" s="189" t="s">
        <v>7229</v>
      </c>
      <c r="IO40" s="189" t="s">
        <v>732</v>
      </c>
      <c r="IP40" s="189">
        <v>1</v>
      </c>
      <c r="IQ40" s="189" t="s">
        <v>7600</v>
      </c>
      <c r="IR40" s="189" t="s">
        <v>7616</v>
      </c>
      <c r="IS40" s="201">
        <v>43769</v>
      </c>
    </row>
    <row r="41" spans="1:253" x14ac:dyDescent="0.35">
      <c r="A41" t="s">
        <v>2961</v>
      </c>
      <c r="B41" t="s">
        <v>828</v>
      </c>
      <c r="C41" t="s">
        <v>713</v>
      </c>
      <c r="D41" t="s">
        <v>134</v>
      </c>
      <c r="E41" t="s">
        <v>133</v>
      </c>
      <c r="F41" t="s">
        <v>9465</v>
      </c>
      <c r="G41" s="184">
        <v>11123000</v>
      </c>
      <c r="H41" s="185" t="s">
        <v>6849</v>
      </c>
      <c r="I41" s="185" t="s">
        <v>731</v>
      </c>
      <c r="J41" s="185">
        <v>2</v>
      </c>
      <c r="K41" s="185" t="s">
        <v>7914</v>
      </c>
      <c r="L41" s="185" t="s">
        <v>7913</v>
      </c>
      <c r="M41" s="198">
        <v>43798</v>
      </c>
      <c r="N41" s="196" t="s">
        <v>9466</v>
      </c>
      <c r="O41" s="187">
        <v>27166</v>
      </c>
      <c r="P41" s="187" t="s">
        <v>1006</v>
      </c>
      <c r="Q41" s="187" t="s">
        <v>732</v>
      </c>
      <c r="R41" s="187">
        <v>1</v>
      </c>
      <c r="S41" s="187" t="s">
        <v>972</v>
      </c>
      <c r="T41" s="187" t="s">
        <v>1007</v>
      </c>
      <c r="U41" s="199">
        <v>43493</v>
      </c>
      <c r="V41" s="196" t="s">
        <v>9467</v>
      </c>
      <c r="W41" s="185">
        <v>11123000</v>
      </c>
      <c r="X41" s="185" t="s">
        <v>6849</v>
      </c>
      <c r="Y41" s="185" t="s">
        <v>731</v>
      </c>
      <c r="Z41" s="185">
        <v>2</v>
      </c>
      <c r="AA41" s="185" t="s">
        <v>7915</v>
      </c>
      <c r="AB41" s="185" t="s">
        <v>7913</v>
      </c>
      <c r="AC41" s="198">
        <v>43798</v>
      </c>
      <c r="AD41" s="196" t="s">
        <v>9468</v>
      </c>
      <c r="AE41" s="186">
        <v>6913000</v>
      </c>
      <c r="AF41" s="186" t="s">
        <v>7883</v>
      </c>
      <c r="AG41" s="186" t="s">
        <v>731</v>
      </c>
      <c r="AH41" s="186">
        <v>2</v>
      </c>
      <c r="AI41" s="186" t="s">
        <v>7917</v>
      </c>
      <c r="AJ41" s="186" t="s">
        <v>7916</v>
      </c>
      <c r="AK41" s="200">
        <v>43798</v>
      </c>
      <c r="AL41" s="196" t="s">
        <v>9469</v>
      </c>
      <c r="AM41" s="185">
        <v>42000</v>
      </c>
      <c r="AN41" s="185" t="s">
        <v>1010</v>
      </c>
      <c r="AO41" s="185" t="s">
        <v>732</v>
      </c>
      <c r="AP41" s="185">
        <v>1</v>
      </c>
      <c r="AQ41" s="185" t="s">
        <v>1012</v>
      </c>
      <c r="AR41" s="185" t="s">
        <v>1011</v>
      </c>
      <c r="AS41" s="198">
        <v>43493</v>
      </c>
      <c r="AT41" s="189" t="s">
        <v>9470</v>
      </c>
      <c r="AU41" s="186" t="s">
        <v>446</v>
      </c>
      <c r="AV41" s="186" t="s">
        <v>446</v>
      </c>
      <c r="AW41" s="186" t="s">
        <v>446</v>
      </c>
      <c r="AX41" s="186" t="s">
        <v>446</v>
      </c>
      <c r="AY41" s="186" t="s">
        <v>5668</v>
      </c>
      <c r="AZ41" s="186" t="s">
        <v>446</v>
      </c>
      <c r="BA41" s="200">
        <v>43644</v>
      </c>
      <c r="BB41" s="196" t="s">
        <v>9471</v>
      </c>
      <c r="BC41" s="185" t="s">
        <v>446</v>
      </c>
      <c r="BD41" s="185" t="s">
        <v>446</v>
      </c>
      <c r="BE41" s="185" t="s">
        <v>446</v>
      </c>
      <c r="BF41" s="185" t="s">
        <v>446</v>
      </c>
      <c r="BG41" s="185" t="s">
        <v>446</v>
      </c>
      <c r="BH41" s="185" t="s">
        <v>446</v>
      </c>
      <c r="BI41" s="198">
        <v>43759</v>
      </c>
      <c r="BJ41" s="189" t="s">
        <v>9472</v>
      </c>
      <c r="BK41" s="189">
        <v>42</v>
      </c>
      <c r="BL41" s="189" t="s">
        <v>7884</v>
      </c>
      <c r="BM41" s="189" t="s">
        <v>731</v>
      </c>
      <c r="BN41" s="189">
        <v>2</v>
      </c>
      <c r="BO41" s="189" t="s">
        <v>7919</v>
      </c>
      <c r="BP41" s="186" t="s">
        <v>7918</v>
      </c>
      <c r="BQ41" s="201">
        <v>43798</v>
      </c>
      <c r="BR41" s="196" t="s">
        <v>9473</v>
      </c>
      <c r="BS41" s="188" t="s">
        <v>446</v>
      </c>
      <c r="BT41" s="188">
        <v>0</v>
      </c>
      <c r="BU41" s="188" t="s">
        <v>446</v>
      </c>
      <c r="BV41" s="188" t="s">
        <v>446</v>
      </c>
      <c r="BW41" s="188">
        <v>0</v>
      </c>
      <c r="BX41" s="188">
        <v>0</v>
      </c>
      <c r="BY41" s="198">
        <v>43493</v>
      </c>
      <c r="BZ41" s="189" t="s">
        <v>9474</v>
      </c>
      <c r="CA41" s="189" t="s">
        <v>446</v>
      </c>
      <c r="CB41" s="189">
        <v>0</v>
      </c>
      <c r="CC41" s="189" t="s">
        <v>446</v>
      </c>
      <c r="CD41" s="189" t="s">
        <v>446</v>
      </c>
      <c r="CE41" s="189">
        <v>0</v>
      </c>
      <c r="CF41" s="189">
        <v>0</v>
      </c>
      <c r="CG41" s="201">
        <v>43493</v>
      </c>
      <c r="CH41" s="196" t="s">
        <v>9475</v>
      </c>
      <c r="CI41" s="189" t="e">
        <v>#N/A</v>
      </c>
      <c r="CJ41" s="189" t="e">
        <v>#N/A</v>
      </c>
      <c r="CK41" s="189" t="e">
        <v>#N/A</v>
      </c>
      <c r="CL41" s="189" t="e">
        <v>#N/A</v>
      </c>
      <c r="CM41" s="189" t="e">
        <v>#N/A</v>
      </c>
      <c r="CN41" s="189" t="e">
        <v>#N/A</v>
      </c>
      <c r="CO41" s="193" t="e">
        <v>#N/A</v>
      </c>
      <c r="CP41" s="189" t="s">
        <v>9476</v>
      </c>
      <c r="CQ41" s="188" t="s">
        <v>446</v>
      </c>
      <c r="CR41" s="188">
        <v>0</v>
      </c>
      <c r="CS41" s="188" t="s">
        <v>446</v>
      </c>
      <c r="CT41" s="188" t="s">
        <v>446</v>
      </c>
      <c r="CU41" s="188">
        <v>0</v>
      </c>
      <c r="CV41" s="188">
        <v>0</v>
      </c>
      <c r="CW41" s="198">
        <v>43493</v>
      </c>
      <c r="CX41" s="189" t="s">
        <v>9477</v>
      </c>
      <c r="CY41" s="186">
        <v>3673000</v>
      </c>
      <c r="CZ41" s="186" t="s">
        <v>7883</v>
      </c>
      <c r="DA41" s="186" t="s">
        <v>731</v>
      </c>
      <c r="DB41" s="186">
        <v>2</v>
      </c>
      <c r="DC41" s="186" t="s">
        <v>7921</v>
      </c>
      <c r="DD41" s="186" t="s">
        <v>7920</v>
      </c>
      <c r="DE41" s="192">
        <v>43798</v>
      </c>
      <c r="DF41" s="196" t="s">
        <v>9478</v>
      </c>
      <c r="DG41" s="185">
        <v>4210000</v>
      </c>
      <c r="DH41" s="188" t="s">
        <v>7883</v>
      </c>
      <c r="DI41" s="188" t="s">
        <v>731</v>
      </c>
      <c r="DJ41" s="188">
        <v>2</v>
      </c>
      <c r="DK41" s="188" t="s">
        <v>7921</v>
      </c>
      <c r="DL41" s="188" t="s">
        <v>7920</v>
      </c>
      <c r="DM41" s="198">
        <v>43798</v>
      </c>
      <c r="DN41" s="189" t="s">
        <v>9479</v>
      </c>
      <c r="DO41" s="186">
        <v>3240000</v>
      </c>
      <c r="DP41" s="189" t="s">
        <v>7883</v>
      </c>
      <c r="DQ41" s="189" t="s">
        <v>731</v>
      </c>
      <c r="DR41" s="189">
        <v>2</v>
      </c>
      <c r="DS41" s="189" t="s">
        <v>7921</v>
      </c>
      <c r="DT41" s="189" t="s">
        <v>7920</v>
      </c>
      <c r="DU41" s="201">
        <v>43798</v>
      </c>
      <c r="DV41" s="196" t="s">
        <v>9480</v>
      </c>
      <c r="DW41" s="185">
        <v>2627000</v>
      </c>
      <c r="DX41" s="188" t="s">
        <v>7883</v>
      </c>
      <c r="DY41" s="188" t="s">
        <v>731</v>
      </c>
      <c r="DZ41" s="188">
        <v>2</v>
      </c>
      <c r="EA41" s="188" t="s">
        <v>7921</v>
      </c>
      <c r="EB41" s="188" t="s">
        <v>7920</v>
      </c>
      <c r="EC41" s="198">
        <v>43798</v>
      </c>
      <c r="ED41" s="189" t="s">
        <v>9481</v>
      </c>
      <c r="EE41" s="186">
        <v>1046000</v>
      </c>
      <c r="EF41" s="189" t="s">
        <v>7883</v>
      </c>
      <c r="EG41" s="189" t="s">
        <v>731</v>
      </c>
      <c r="EH41" s="189">
        <v>2</v>
      </c>
      <c r="EI41" s="189" t="s">
        <v>7921</v>
      </c>
      <c r="EJ41" s="189" t="s">
        <v>7920</v>
      </c>
      <c r="EK41" s="201">
        <v>43798</v>
      </c>
      <c r="EL41" s="196" t="s">
        <v>9482</v>
      </c>
      <c r="EM41" s="185">
        <v>0</v>
      </c>
      <c r="EN41" s="188" t="s">
        <v>4003</v>
      </c>
      <c r="EO41" s="188" t="s">
        <v>731</v>
      </c>
      <c r="EP41" s="188">
        <v>2</v>
      </c>
      <c r="EQ41" s="188" t="s">
        <v>4956</v>
      </c>
      <c r="ER41" s="188" t="s">
        <v>4007</v>
      </c>
      <c r="ES41" s="198">
        <v>43668</v>
      </c>
      <c r="ET41" s="189" t="s">
        <v>9483</v>
      </c>
      <c r="EU41" s="189">
        <v>42</v>
      </c>
      <c r="EV41" s="189" t="s">
        <v>7884</v>
      </c>
      <c r="EW41" s="189" t="s">
        <v>731</v>
      </c>
      <c r="EX41" s="189">
        <v>2</v>
      </c>
      <c r="EY41" s="189" t="s">
        <v>7919</v>
      </c>
      <c r="EZ41" s="189" t="s">
        <v>7918</v>
      </c>
      <c r="FA41" s="201">
        <v>43798</v>
      </c>
      <c r="FB41" s="196" t="s">
        <v>9484</v>
      </c>
      <c r="FC41" s="188">
        <v>2</v>
      </c>
      <c r="FD41" s="188">
        <v>0</v>
      </c>
      <c r="FE41" s="188" t="s">
        <v>732</v>
      </c>
      <c r="FF41" s="188">
        <v>1</v>
      </c>
      <c r="FG41" s="188" t="s">
        <v>1017</v>
      </c>
      <c r="FH41" s="188">
        <v>0</v>
      </c>
      <c r="FI41" s="198">
        <v>43493</v>
      </c>
      <c r="FJ41" s="196" t="s">
        <v>9485</v>
      </c>
      <c r="FK41" s="189" t="s">
        <v>446</v>
      </c>
      <c r="FL41" s="189" t="s">
        <v>4006</v>
      </c>
      <c r="FM41" s="189" t="s">
        <v>446</v>
      </c>
      <c r="FN41" s="189" t="s">
        <v>446</v>
      </c>
      <c r="FO41" s="189" t="s">
        <v>446</v>
      </c>
      <c r="FP41" s="186" t="s">
        <v>4781</v>
      </c>
      <c r="FQ41" s="200">
        <v>43578</v>
      </c>
      <c r="FR41" s="196" t="s">
        <v>9486</v>
      </c>
      <c r="FS41" s="188" t="s">
        <v>446</v>
      </c>
      <c r="FT41" s="188" t="s">
        <v>1129</v>
      </c>
      <c r="FU41" s="188" t="s">
        <v>446</v>
      </c>
      <c r="FV41" s="188" t="s">
        <v>446</v>
      </c>
      <c r="FW41" s="188" t="s">
        <v>446</v>
      </c>
      <c r="FX41" s="188" t="s">
        <v>4781</v>
      </c>
      <c r="FY41" s="198">
        <v>43578</v>
      </c>
      <c r="FZ41" s="189" t="s">
        <v>9487</v>
      </c>
      <c r="GA41" s="189">
        <v>0</v>
      </c>
      <c r="GB41" s="189" t="s">
        <v>7229</v>
      </c>
      <c r="GC41" s="189" t="s">
        <v>732</v>
      </c>
      <c r="GD41" s="189">
        <v>1</v>
      </c>
      <c r="GE41" s="189" t="s">
        <v>7600</v>
      </c>
      <c r="GF41" s="189" t="s">
        <v>7616</v>
      </c>
      <c r="GG41" s="201">
        <v>43759</v>
      </c>
      <c r="GH41" s="196" t="s">
        <v>9488</v>
      </c>
      <c r="GI41" s="188">
        <v>1</v>
      </c>
      <c r="GJ41" s="188" t="s">
        <v>7229</v>
      </c>
      <c r="GK41" s="188" t="s">
        <v>732</v>
      </c>
      <c r="GL41" s="188">
        <v>1</v>
      </c>
      <c r="GM41" s="188" t="s">
        <v>7600</v>
      </c>
      <c r="GN41" s="188" t="s">
        <v>7616</v>
      </c>
      <c r="GO41" s="198">
        <v>43759</v>
      </c>
      <c r="GP41" s="189" t="s">
        <v>9489</v>
      </c>
      <c r="GQ41" s="189">
        <v>2</v>
      </c>
      <c r="GR41" s="189" t="s">
        <v>7229</v>
      </c>
      <c r="GS41" s="189" t="s">
        <v>732</v>
      </c>
      <c r="GT41" s="189">
        <v>1</v>
      </c>
      <c r="GU41" s="189" t="s">
        <v>7600</v>
      </c>
      <c r="GV41" s="189" t="s">
        <v>7616</v>
      </c>
      <c r="GW41" s="201">
        <v>43759</v>
      </c>
      <c r="GX41" s="196" t="s">
        <v>9490</v>
      </c>
      <c r="GY41" s="188">
        <v>0</v>
      </c>
      <c r="GZ41" s="188" t="s">
        <v>7229</v>
      </c>
      <c r="HA41" s="188" t="s">
        <v>732</v>
      </c>
      <c r="HB41" s="188">
        <v>1</v>
      </c>
      <c r="HC41" s="188" t="s">
        <v>7600</v>
      </c>
      <c r="HD41" s="188" t="s">
        <v>7616</v>
      </c>
      <c r="HE41" s="198">
        <v>43759</v>
      </c>
      <c r="HF41" s="189" t="s">
        <v>9491</v>
      </c>
      <c r="HG41" s="189">
        <v>0</v>
      </c>
      <c r="HH41" s="189" t="s">
        <v>7229</v>
      </c>
      <c r="HI41" s="189" t="s">
        <v>732</v>
      </c>
      <c r="HJ41" s="189">
        <v>1</v>
      </c>
      <c r="HK41" s="189" t="s">
        <v>7600</v>
      </c>
      <c r="HL41" s="189" t="s">
        <v>7616</v>
      </c>
      <c r="HM41" s="201">
        <v>43759</v>
      </c>
      <c r="HN41" s="196" t="s">
        <v>9492</v>
      </c>
      <c r="HO41" s="188">
        <v>0</v>
      </c>
      <c r="HP41" s="188" t="s">
        <v>7229</v>
      </c>
      <c r="HQ41" s="188" t="s">
        <v>732</v>
      </c>
      <c r="HR41" s="188">
        <v>1</v>
      </c>
      <c r="HS41" s="188" t="s">
        <v>7600</v>
      </c>
      <c r="HT41" s="188" t="s">
        <v>7616</v>
      </c>
      <c r="HU41" s="198">
        <v>43759</v>
      </c>
      <c r="HV41" s="189" t="s">
        <v>9493</v>
      </c>
      <c r="HW41" s="189">
        <v>3</v>
      </c>
      <c r="HX41" s="189" t="s">
        <v>7229</v>
      </c>
      <c r="HY41" s="189" t="s">
        <v>732</v>
      </c>
      <c r="HZ41" s="189">
        <v>1</v>
      </c>
      <c r="IA41" s="189" t="s">
        <v>7600</v>
      </c>
      <c r="IB41" s="189" t="s">
        <v>7616</v>
      </c>
      <c r="IC41" s="201">
        <v>43759</v>
      </c>
      <c r="ID41" s="196" t="s">
        <v>9494</v>
      </c>
      <c r="IE41" s="188">
        <v>0</v>
      </c>
      <c r="IF41" s="188" t="s">
        <v>7229</v>
      </c>
      <c r="IG41" s="188" t="s">
        <v>732</v>
      </c>
      <c r="IH41" s="188">
        <v>1</v>
      </c>
      <c r="II41" s="188" t="s">
        <v>7600</v>
      </c>
      <c r="IJ41" s="188" t="s">
        <v>7616</v>
      </c>
      <c r="IK41" s="198">
        <v>43759</v>
      </c>
      <c r="IL41" s="189" t="s">
        <v>9495</v>
      </c>
      <c r="IM41" s="189">
        <v>3</v>
      </c>
      <c r="IN41" s="189" t="s">
        <v>7229</v>
      </c>
      <c r="IO41" s="189" t="s">
        <v>732</v>
      </c>
      <c r="IP41" s="189">
        <v>1</v>
      </c>
      <c r="IQ41" s="189" t="s">
        <v>7600</v>
      </c>
      <c r="IR41" s="189" t="s">
        <v>7616</v>
      </c>
      <c r="IS41" s="201">
        <v>43759</v>
      </c>
    </row>
    <row r="42" spans="1:253" x14ac:dyDescent="0.35">
      <c r="A42" t="s">
        <v>2962</v>
      </c>
      <c r="B42" t="s">
        <v>828</v>
      </c>
      <c r="C42" t="s">
        <v>714</v>
      </c>
      <c r="D42" t="s">
        <v>136</v>
      </c>
      <c r="E42" t="s">
        <v>135</v>
      </c>
      <c r="F42" t="s">
        <v>9496</v>
      </c>
      <c r="G42" s="184">
        <v>9158000</v>
      </c>
      <c r="H42" s="185" t="s">
        <v>7443</v>
      </c>
      <c r="I42" s="185" t="s">
        <v>732</v>
      </c>
      <c r="J42" s="185">
        <v>1</v>
      </c>
      <c r="K42" s="185" t="s">
        <v>7282</v>
      </c>
      <c r="L42" s="185" t="s">
        <v>7444</v>
      </c>
      <c r="M42" s="198">
        <v>43769</v>
      </c>
      <c r="N42" s="196" t="s">
        <v>9497</v>
      </c>
      <c r="O42" s="187">
        <v>112490</v>
      </c>
      <c r="P42" s="187" t="s">
        <v>1841</v>
      </c>
      <c r="Q42" s="187" t="s">
        <v>731</v>
      </c>
      <c r="R42" s="187">
        <v>2</v>
      </c>
      <c r="S42" s="187" t="s">
        <v>1850</v>
      </c>
      <c r="T42" s="187" t="s">
        <v>1849</v>
      </c>
      <c r="U42" s="199">
        <v>43509</v>
      </c>
      <c r="V42" s="196" t="s">
        <v>9498</v>
      </c>
      <c r="W42" s="185">
        <v>9158000</v>
      </c>
      <c r="X42" s="185" t="s">
        <v>8284</v>
      </c>
      <c r="Y42" s="185" t="s">
        <v>731</v>
      </c>
      <c r="Z42" s="185">
        <v>2</v>
      </c>
      <c r="AA42" s="185" t="s">
        <v>8285</v>
      </c>
      <c r="AB42" s="185" t="s">
        <v>7444</v>
      </c>
      <c r="AC42" s="198">
        <v>43798</v>
      </c>
      <c r="AD42" s="196" t="s">
        <v>9499</v>
      </c>
      <c r="AE42" s="186">
        <v>682000</v>
      </c>
      <c r="AF42" s="186" t="s">
        <v>1842</v>
      </c>
      <c r="AG42" s="186" t="s">
        <v>731</v>
      </c>
      <c r="AH42" s="186">
        <v>2</v>
      </c>
      <c r="AI42" s="186" t="s">
        <v>5852</v>
      </c>
      <c r="AJ42" s="186" t="s">
        <v>5845</v>
      </c>
      <c r="AK42" s="200">
        <v>43665</v>
      </c>
      <c r="AL42" s="196" t="s">
        <v>9500</v>
      </c>
      <c r="AM42" s="185">
        <v>620000</v>
      </c>
      <c r="AN42" s="185" t="s">
        <v>7283</v>
      </c>
      <c r="AO42" s="185" t="s">
        <v>730</v>
      </c>
      <c r="AP42" s="185">
        <v>3</v>
      </c>
      <c r="AQ42" s="185" t="s">
        <v>7285</v>
      </c>
      <c r="AR42" s="185" t="s">
        <v>7284</v>
      </c>
      <c r="AS42" s="198">
        <v>43769</v>
      </c>
      <c r="AT42" s="189" t="s">
        <v>9501</v>
      </c>
      <c r="AU42" s="186">
        <v>75122</v>
      </c>
      <c r="AV42" s="186" t="s">
        <v>6980</v>
      </c>
      <c r="AW42" s="186" t="s">
        <v>731</v>
      </c>
      <c r="AX42" s="186">
        <v>2</v>
      </c>
      <c r="AY42" s="186" t="s">
        <v>6982</v>
      </c>
      <c r="AZ42" s="186" t="s">
        <v>6981</v>
      </c>
      <c r="BA42" s="200">
        <v>43731</v>
      </c>
      <c r="BB42" s="196" t="s">
        <v>9502</v>
      </c>
      <c r="BC42" s="185">
        <v>86662</v>
      </c>
      <c r="BD42" s="185" t="s">
        <v>7695</v>
      </c>
      <c r="BE42" s="185" t="s">
        <v>732</v>
      </c>
      <c r="BF42" s="185">
        <v>1</v>
      </c>
      <c r="BG42" s="185" t="s">
        <v>7294</v>
      </c>
      <c r="BH42" s="185" t="s">
        <v>7280</v>
      </c>
      <c r="BI42" s="198">
        <v>43798</v>
      </c>
      <c r="BJ42" s="189" t="s">
        <v>9503</v>
      </c>
      <c r="BK42" s="189">
        <v>2036</v>
      </c>
      <c r="BL42" s="189" t="s">
        <v>7286</v>
      </c>
      <c r="BM42" s="189" t="s">
        <v>732</v>
      </c>
      <c r="BN42" s="189">
        <v>1</v>
      </c>
      <c r="BO42" s="189" t="s">
        <v>7755</v>
      </c>
      <c r="BP42" s="186" t="s">
        <v>7754</v>
      </c>
      <c r="BQ42" s="201">
        <v>43798</v>
      </c>
      <c r="BR42" s="196" t="s">
        <v>9504</v>
      </c>
      <c r="BS42" s="188" t="s">
        <v>446</v>
      </c>
      <c r="BT42" s="188">
        <v>0</v>
      </c>
      <c r="BU42" s="188" t="s">
        <v>731</v>
      </c>
      <c r="BV42" s="188">
        <v>2</v>
      </c>
      <c r="BW42" s="188">
        <v>0</v>
      </c>
      <c r="BX42" s="188">
        <v>0</v>
      </c>
      <c r="BY42" s="198">
        <v>43509</v>
      </c>
      <c r="BZ42" s="189" t="s">
        <v>9505</v>
      </c>
      <c r="CA42" s="189" t="s">
        <v>446</v>
      </c>
      <c r="CB42" s="189">
        <v>0</v>
      </c>
      <c r="CC42" s="189" t="s">
        <v>446</v>
      </c>
      <c r="CD42" s="189" t="s">
        <v>446</v>
      </c>
      <c r="CE42" s="189">
        <v>0</v>
      </c>
      <c r="CF42" s="189">
        <v>0</v>
      </c>
      <c r="CG42" s="201">
        <v>43509</v>
      </c>
      <c r="CH42" s="196" t="s">
        <v>9506</v>
      </c>
      <c r="CI42" s="189" t="e">
        <v>#N/A</v>
      </c>
      <c r="CJ42" s="189" t="e">
        <v>#N/A</v>
      </c>
      <c r="CK42" s="189" t="e">
        <v>#N/A</v>
      </c>
      <c r="CL42" s="189" t="e">
        <v>#N/A</v>
      </c>
      <c r="CM42" s="189" t="e">
        <v>#N/A</v>
      </c>
      <c r="CN42" s="189" t="e">
        <v>#N/A</v>
      </c>
      <c r="CO42" s="193" t="e">
        <v>#N/A</v>
      </c>
      <c r="CP42" s="189" t="s">
        <v>9507</v>
      </c>
      <c r="CQ42" s="188">
        <v>12965</v>
      </c>
      <c r="CR42" s="188" t="s">
        <v>1846</v>
      </c>
      <c r="CS42" s="188" t="s">
        <v>731</v>
      </c>
      <c r="CT42" s="188">
        <v>2</v>
      </c>
      <c r="CU42" s="188" t="s">
        <v>1860</v>
      </c>
      <c r="CV42" s="188" t="s">
        <v>1859</v>
      </c>
      <c r="CW42" s="198">
        <v>43509</v>
      </c>
      <c r="CX42" s="189" t="s">
        <v>9508</v>
      </c>
      <c r="CY42" s="186">
        <v>288000</v>
      </c>
      <c r="CZ42" s="186" t="s">
        <v>5853</v>
      </c>
      <c r="DA42" s="186" t="s">
        <v>730</v>
      </c>
      <c r="DB42" s="186">
        <v>3</v>
      </c>
      <c r="DC42" s="186" t="s">
        <v>5856</v>
      </c>
      <c r="DD42" s="186" t="s">
        <v>5845</v>
      </c>
      <c r="DE42" s="192">
        <v>43665</v>
      </c>
      <c r="DF42" s="196" t="s">
        <v>9509</v>
      </c>
      <c r="DG42" s="185">
        <v>7846000</v>
      </c>
      <c r="DH42" s="188" t="s">
        <v>5853</v>
      </c>
      <c r="DI42" s="188" t="s">
        <v>730</v>
      </c>
      <c r="DJ42" s="188">
        <v>3</v>
      </c>
      <c r="DK42" s="188" t="s">
        <v>5858</v>
      </c>
      <c r="DL42" s="188" t="s">
        <v>5845</v>
      </c>
      <c r="DM42" s="198">
        <v>43665</v>
      </c>
      <c r="DN42" s="189" t="s">
        <v>9510</v>
      </c>
      <c r="DO42" s="186">
        <v>394000</v>
      </c>
      <c r="DP42" s="189" t="s">
        <v>5853</v>
      </c>
      <c r="DQ42" s="189" t="s">
        <v>730</v>
      </c>
      <c r="DR42" s="189">
        <v>3</v>
      </c>
      <c r="DS42" s="189" t="s">
        <v>5857</v>
      </c>
      <c r="DT42" s="189" t="s">
        <v>5845</v>
      </c>
      <c r="DU42" s="201">
        <v>43665</v>
      </c>
      <c r="DV42" s="196" t="s">
        <v>9511</v>
      </c>
      <c r="DW42" s="185">
        <v>206000</v>
      </c>
      <c r="DX42" s="188" t="s">
        <v>5853</v>
      </c>
      <c r="DY42" s="188" t="s">
        <v>730</v>
      </c>
      <c r="DZ42" s="188">
        <v>3</v>
      </c>
      <c r="EA42" s="188" t="s">
        <v>5856</v>
      </c>
      <c r="EB42" s="188" t="s">
        <v>5845</v>
      </c>
      <c r="EC42" s="198">
        <v>43665</v>
      </c>
      <c r="ED42" s="189" t="s">
        <v>9512</v>
      </c>
      <c r="EE42" s="186">
        <v>82000</v>
      </c>
      <c r="EF42" s="189" t="s">
        <v>5853</v>
      </c>
      <c r="EG42" s="189" t="s">
        <v>730</v>
      </c>
      <c r="EH42" s="189">
        <v>3</v>
      </c>
      <c r="EI42" s="189" t="s">
        <v>5855</v>
      </c>
      <c r="EJ42" s="189" t="s">
        <v>5845</v>
      </c>
      <c r="EK42" s="201">
        <v>43665</v>
      </c>
      <c r="EL42" s="196" t="s">
        <v>9513</v>
      </c>
      <c r="EM42" s="185">
        <v>0</v>
      </c>
      <c r="EN42" s="188" t="s">
        <v>5853</v>
      </c>
      <c r="EO42" s="188" t="s">
        <v>730</v>
      </c>
      <c r="EP42" s="188">
        <v>3</v>
      </c>
      <c r="EQ42" s="188" t="s">
        <v>5854</v>
      </c>
      <c r="ER42" s="188" t="s">
        <v>5845</v>
      </c>
      <c r="ES42" s="198">
        <v>43665</v>
      </c>
      <c r="ET42" s="189" t="s">
        <v>9514</v>
      </c>
      <c r="EU42" s="189">
        <v>2036</v>
      </c>
      <c r="EV42" s="189" t="s">
        <v>7286</v>
      </c>
      <c r="EW42" s="189" t="s">
        <v>732</v>
      </c>
      <c r="EX42" s="189">
        <v>1</v>
      </c>
      <c r="EY42" s="189" t="s">
        <v>7755</v>
      </c>
      <c r="EZ42" s="189" t="s">
        <v>7754</v>
      </c>
      <c r="FA42" s="201">
        <v>43798</v>
      </c>
      <c r="FB42" s="196" t="s">
        <v>9515</v>
      </c>
      <c r="FC42" s="188">
        <v>3</v>
      </c>
      <c r="FD42" s="188">
        <v>0</v>
      </c>
      <c r="FE42" s="188" t="s">
        <v>731</v>
      </c>
      <c r="FF42" s="188">
        <v>2</v>
      </c>
      <c r="FG42" s="188" t="s">
        <v>1865</v>
      </c>
      <c r="FH42" s="188">
        <v>0</v>
      </c>
      <c r="FI42" s="198">
        <v>43509</v>
      </c>
      <c r="FJ42" s="196" t="s">
        <v>9516</v>
      </c>
      <c r="FK42" s="189" t="s">
        <v>446</v>
      </c>
      <c r="FL42" s="189">
        <v>0</v>
      </c>
      <c r="FM42" s="189" t="s">
        <v>731</v>
      </c>
      <c r="FN42" s="189">
        <v>2</v>
      </c>
      <c r="FO42" s="189">
        <v>0</v>
      </c>
      <c r="FP42" s="186">
        <v>0</v>
      </c>
      <c r="FQ42" s="200">
        <v>43509</v>
      </c>
      <c r="FR42" s="196" t="s">
        <v>9517</v>
      </c>
      <c r="FS42" s="188" t="s">
        <v>446</v>
      </c>
      <c r="FT42" s="188">
        <v>0</v>
      </c>
      <c r="FU42" s="188" t="s">
        <v>731</v>
      </c>
      <c r="FV42" s="188">
        <v>2</v>
      </c>
      <c r="FW42" s="188">
        <v>0</v>
      </c>
      <c r="FX42" s="188">
        <v>0</v>
      </c>
      <c r="FY42" s="198">
        <v>43509</v>
      </c>
      <c r="FZ42" s="189" t="s">
        <v>9518</v>
      </c>
      <c r="GA42" s="189">
        <v>0</v>
      </c>
      <c r="GB42" s="189" t="s">
        <v>7229</v>
      </c>
      <c r="GC42" s="189" t="s">
        <v>732</v>
      </c>
      <c r="GD42" s="189">
        <v>1</v>
      </c>
      <c r="GE42" s="189" t="s">
        <v>7600</v>
      </c>
      <c r="GF42" s="189" t="s">
        <v>7616</v>
      </c>
      <c r="GG42" s="201">
        <v>43769</v>
      </c>
      <c r="GH42" s="196" t="s">
        <v>9519</v>
      </c>
      <c r="GI42" s="188">
        <v>2</v>
      </c>
      <c r="GJ42" s="188" t="s">
        <v>7229</v>
      </c>
      <c r="GK42" s="188" t="s">
        <v>732</v>
      </c>
      <c r="GL42" s="188">
        <v>1</v>
      </c>
      <c r="GM42" s="188" t="s">
        <v>7600</v>
      </c>
      <c r="GN42" s="188" t="s">
        <v>7616</v>
      </c>
      <c r="GO42" s="198">
        <v>43769</v>
      </c>
      <c r="GP42" s="189" t="s">
        <v>9520</v>
      </c>
      <c r="GQ42" s="189">
        <v>1</v>
      </c>
      <c r="GR42" s="189" t="s">
        <v>7229</v>
      </c>
      <c r="GS42" s="189" t="s">
        <v>732</v>
      </c>
      <c r="GT42" s="189">
        <v>1</v>
      </c>
      <c r="GU42" s="189" t="s">
        <v>7600</v>
      </c>
      <c r="GV42" s="189" t="s">
        <v>7616</v>
      </c>
      <c r="GW42" s="201">
        <v>43769</v>
      </c>
      <c r="GX42" s="196" t="s">
        <v>9521</v>
      </c>
      <c r="GY42" s="188">
        <v>1</v>
      </c>
      <c r="GZ42" s="188" t="s">
        <v>7229</v>
      </c>
      <c r="HA42" s="188" t="s">
        <v>732</v>
      </c>
      <c r="HB42" s="188">
        <v>1</v>
      </c>
      <c r="HC42" s="188" t="s">
        <v>7600</v>
      </c>
      <c r="HD42" s="188" t="s">
        <v>7616</v>
      </c>
      <c r="HE42" s="198">
        <v>43769</v>
      </c>
      <c r="HF42" s="189" t="s">
        <v>9522</v>
      </c>
      <c r="HG42" s="189">
        <v>0</v>
      </c>
      <c r="HH42" s="189" t="s">
        <v>7229</v>
      </c>
      <c r="HI42" s="189" t="s">
        <v>732</v>
      </c>
      <c r="HJ42" s="189">
        <v>1</v>
      </c>
      <c r="HK42" s="189" t="s">
        <v>7600</v>
      </c>
      <c r="HL42" s="189" t="s">
        <v>7616</v>
      </c>
      <c r="HM42" s="201">
        <v>43769</v>
      </c>
      <c r="HN42" s="196" t="s">
        <v>9523</v>
      </c>
      <c r="HO42" s="188">
        <v>2</v>
      </c>
      <c r="HP42" s="188" t="s">
        <v>7229</v>
      </c>
      <c r="HQ42" s="188" t="s">
        <v>732</v>
      </c>
      <c r="HR42" s="188">
        <v>1</v>
      </c>
      <c r="HS42" s="188" t="s">
        <v>7600</v>
      </c>
      <c r="HT42" s="188" t="s">
        <v>7616</v>
      </c>
      <c r="HU42" s="198">
        <v>43769</v>
      </c>
      <c r="HV42" s="189" t="s">
        <v>9524</v>
      </c>
      <c r="HW42" s="189">
        <v>1</v>
      </c>
      <c r="HX42" s="189" t="s">
        <v>7229</v>
      </c>
      <c r="HY42" s="189" t="s">
        <v>732</v>
      </c>
      <c r="HZ42" s="189">
        <v>1</v>
      </c>
      <c r="IA42" s="189" t="s">
        <v>7600</v>
      </c>
      <c r="IB42" s="189" t="s">
        <v>7616</v>
      </c>
      <c r="IC42" s="201">
        <v>43769</v>
      </c>
      <c r="ID42" s="196" t="s">
        <v>9525</v>
      </c>
      <c r="IE42" s="188">
        <v>0</v>
      </c>
      <c r="IF42" s="188" t="s">
        <v>7229</v>
      </c>
      <c r="IG42" s="188" t="s">
        <v>732</v>
      </c>
      <c r="IH42" s="188">
        <v>1</v>
      </c>
      <c r="II42" s="188" t="s">
        <v>7600</v>
      </c>
      <c r="IJ42" s="188" t="s">
        <v>7616</v>
      </c>
      <c r="IK42" s="198">
        <v>43769</v>
      </c>
      <c r="IL42" s="189" t="s">
        <v>9526</v>
      </c>
      <c r="IM42" s="189">
        <v>0</v>
      </c>
      <c r="IN42" s="189" t="s">
        <v>7229</v>
      </c>
      <c r="IO42" s="189" t="s">
        <v>732</v>
      </c>
      <c r="IP42" s="189">
        <v>1</v>
      </c>
      <c r="IQ42" s="189" t="s">
        <v>7600</v>
      </c>
      <c r="IR42" s="189" t="s">
        <v>7616</v>
      </c>
      <c r="IS42" s="201">
        <v>43769</v>
      </c>
    </row>
    <row r="43" spans="1:253" x14ac:dyDescent="0.35">
      <c r="A43" t="s">
        <v>3670</v>
      </c>
      <c r="B43" t="s">
        <v>783</v>
      </c>
      <c r="C43" t="s">
        <v>3672</v>
      </c>
      <c r="D43" t="s">
        <v>142</v>
      </c>
      <c r="E43" t="s">
        <v>141</v>
      </c>
      <c r="F43" t="s">
        <v>9527</v>
      </c>
      <c r="G43" s="184">
        <v>1353520000</v>
      </c>
      <c r="H43" s="185" t="s">
        <v>3710</v>
      </c>
      <c r="I43" s="185" t="s">
        <v>731</v>
      </c>
      <c r="J43" s="185">
        <v>2</v>
      </c>
      <c r="K43" s="185" t="s">
        <v>3712</v>
      </c>
      <c r="L43" s="185" t="s">
        <v>3711</v>
      </c>
      <c r="M43" s="198">
        <v>43553</v>
      </c>
      <c r="N43" s="196" t="s">
        <v>9528</v>
      </c>
      <c r="O43" s="187">
        <v>222236</v>
      </c>
      <c r="P43" s="187" t="s">
        <v>3713</v>
      </c>
      <c r="Q43" s="187" t="s">
        <v>732</v>
      </c>
      <c r="R43" s="187">
        <v>1</v>
      </c>
      <c r="S43" s="187" t="s">
        <v>3715</v>
      </c>
      <c r="T43" s="187" t="s">
        <v>3714</v>
      </c>
      <c r="U43" s="199">
        <v>43553</v>
      </c>
      <c r="V43" s="196" t="s">
        <v>9529</v>
      </c>
      <c r="W43" s="185">
        <v>12541000</v>
      </c>
      <c r="X43" s="185" t="s">
        <v>3713</v>
      </c>
      <c r="Y43" s="185" t="s">
        <v>731</v>
      </c>
      <c r="Z43" s="185">
        <v>2</v>
      </c>
      <c r="AA43" s="185" t="s">
        <v>3716</v>
      </c>
      <c r="AB43" s="185" t="s">
        <v>3714</v>
      </c>
      <c r="AC43" s="198">
        <v>43553</v>
      </c>
      <c r="AD43" s="196" t="s">
        <v>9530</v>
      </c>
      <c r="AE43" s="186" t="s">
        <v>446</v>
      </c>
      <c r="AF43" s="186">
        <v>0</v>
      </c>
      <c r="AG43" s="186" t="s">
        <v>446</v>
      </c>
      <c r="AH43" s="186" t="s">
        <v>446</v>
      </c>
      <c r="AI43" s="186" t="s">
        <v>4275</v>
      </c>
      <c r="AJ43" s="186">
        <v>0</v>
      </c>
      <c r="AK43" s="200">
        <v>43553</v>
      </c>
      <c r="AL43" s="196" t="s">
        <v>9531</v>
      </c>
      <c r="AM43" s="185" t="s">
        <v>446</v>
      </c>
      <c r="AN43" s="185">
        <v>0</v>
      </c>
      <c r="AO43" s="185" t="s">
        <v>446</v>
      </c>
      <c r="AP43" s="185" t="s">
        <v>446</v>
      </c>
      <c r="AQ43" s="185" t="s">
        <v>3709</v>
      </c>
      <c r="AR43" s="185">
        <v>0</v>
      </c>
      <c r="AS43" s="198">
        <v>43553</v>
      </c>
      <c r="AT43" s="189" t="s">
        <v>9532</v>
      </c>
      <c r="AU43" s="186" t="s">
        <v>446</v>
      </c>
      <c r="AV43" s="186">
        <v>0</v>
      </c>
      <c r="AW43" s="186" t="s">
        <v>446</v>
      </c>
      <c r="AX43" s="186" t="s">
        <v>446</v>
      </c>
      <c r="AY43" s="186">
        <v>0</v>
      </c>
      <c r="AZ43" s="186">
        <v>0</v>
      </c>
      <c r="BA43" s="200">
        <v>43553</v>
      </c>
      <c r="BB43" s="196" t="s">
        <v>9533</v>
      </c>
      <c r="BC43" s="185">
        <v>0</v>
      </c>
      <c r="BD43" s="185">
        <v>0</v>
      </c>
      <c r="BE43" s="185" t="s">
        <v>446</v>
      </c>
      <c r="BF43" s="185" t="s">
        <v>446</v>
      </c>
      <c r="BG43" s="185" t="s">
        <v>3708</v>
      </c>
      <c r="BH43" s="185">
        <v>0</v>
      </c>
      <c r="BI43" s="198">
        <v>43553</v>
      </c>
      <c r="BJ43" s="189" t="s">
        <v>9534</v>
      </c>
      <c r="BK43" s="189">
        <v>164</v>
      </c>
      <c r="BL43" s="189" t="s">
        <v>7642</v>
      </c>
      <c r="BM43" s="189" t="s">
        <v>731</v>
      </c>
      <c r="BN43" s="189">
        <v>2</v>
      </c>
      <c r="BO43" s="189" t="s">
        <v>7088</v>
      </c>
      <c r="BP43" s="186" t="s">
        <v>1354</v>
      </c>
      <c r="BQ43" s="201">
        <v>43787</v>
      </c>
      <c r="BR43" s="196" t="s">
        <v>9535</v>
      </c>
      <c r="BS43" s="188" t="s">
        <v>446</v>
      </c>
      <c r="BT43" s="188">
        <v>0</v>
      </c>
      <c r="BU43" s="188" t="s">
        <v>446</v>
      </c>
      <c r="BV43" s="188" t="s">
        <v>446</v>
      </c>
      <c r="BW43" s="188">
        <v>0</v>
      </c>
      <c r="BX43" s="188">
        <v>0</v>
      </c>
      <c r="BY43" s="198">
        <v>43553</v>
      </c>
      <c r="BZ43" s="189" t="s">
        <v>9536</v>
      </c>
      <c r="CA43" s="189" t="s">
        <v>446</v>
      </c>
      <c r="CB43" s="189" t="s">
        <v>446</v>
      </c>
      <c r="CC43" s="189" t="s">
        <v>446</v>
      </c>
      <c r="CD43" s="189" t="s">
        <v>446</v>
      </c>
      <c r="CE43" s="189" t="s">
        <v>446</v>
      </c>
      <c r="CF43" s="189" t="s">
        <v>446</v>
      </c>
      <c r="CG43" s="201">
        <v>43553</v>
      </c>
      <c r="CH43" s="196" t="s">
        <v>9537</v>
      </c>
      <c r="CI43" s="189" t="e">
        <v>#N/A</v>
      </c>
      <c r="CJ43" s="189" t="e">
        <v>#N/A</v>
      </c>
      <c r="CK43" s="189" t="e">
        <v>#N/A</v>
      </c>
      <c r="CL43" s="189" t="e">
        <v>#N/A</v>
      </c>
      <c r="CM43" s="189" t="e">
        <v>#N/A</v>
      </c>
      <c r="CN43" s="189" t="e">
        <v>#N/A</v>
      </c>
      <c r="CO43" s="193" t="e">
        <v>#N/A</v>
      </c>
      <c r="CP43" s="189" t="s">
        <v>9538</v>
      </c>
      <c r="CQ43" s="188" t="s">
        <v>446</v>
      </c>
      <c r="CR43" s="188">
        <v>0</v>
      </c>
      <c r="CS43" s="188" t="s">
        <v>446</v>
      </c>
      <c r="CT43" s="188" t="s">
        <v>446</v>
      </c>
      <c r="CU43" s="188">
        <v>0</v>
      </c>
      <c r="CV43" s="188">
        <v>0</v>
      </c>
      <c r="CW43" s="198">
        <v>43553</v>
      </c>
      <c r="CX43" s="189" t="s">
        <v>9539</v>
      </c>
      <c r="CY43" s="186" t="s">
        <v>446</v>
      </c>
      <c r="CZ43" s="186" t="s">
        <v>446</v>
      </c>
      <c r="DA43" s="186" t="s">
        <v>730</v>
      </c>
      <c r="DB43" s="186">
        <v>3</v>
      </c>
      <c r="DC43" s="186" t="s">
        <v>4271</v>
      </c>
      <c r="DD43" s="186" t="s">
        <v>446</v>
      </c>
      <c r="DE43" s="192">
        <v>43553</v>
      </c>
      <c r="DF43" s="196" t="s">
        <v>9540</v>
      </c>
      <c r="DG43" s="185">
        <v>12541000</v>
      </c>
      <c r="DH43" s="188" t="s">
        <v>3713</v>
      </c>
      <c r="DI43" s="188" t="s">
        <v>730</v>
      </c>
      <c r="DJ43" s="188">
        <v>3</v>
      </c>
      <c r="DK43" s="188" t="s">
        <v>4274</v>
      </c>
      <c r="DL43" s="188" t="s">
        <v>3714</v>
      </c>
      <c r="DM43" s="198">
        <v>43581</v>
      </c>
      <c r="DN43" s="189" t="s">
        <v>9541</v>
      </c>
      <c r="DO43" s="186" t="s">
        <v>446</v>
      </c>
      <c r="DP43" s="189" t="s">
        <v>446</v>
      </c>
      <c r="DQ43" s="189" t="s">
        <v>730</v>
      </c>
      <c r="DR43" s="189">
        <v>3</v>
      </c>
      <c r="DS43" s="189" t="s">
        <v>4270</v>
      </c>
      <c r="DT43" s="189" t="s">
        <v>446</v>
      </c>
      <c r="DU43" s="201">
        <v>43553</v>
      </c>
      <c r="DV43" s="196" t="s">
        <v>9542</v>
      </c>
      <c r="DW43" s="185" t="s">
        <v>446</v>
      </c>
      <c r="DX43" s="188" t="s">
        <v>446</v>
      </c>
      <c r="DY43" s="188" t="s">
        <v>730</v>
      </c>
      <c r="DZ43" s="188">
        <v>3</v>
      </c>
      <c r="EA43" s="188" t="s">
        <v>4271</v>
      </c>
      <c r="EB43" s="188" t="s">
        <v>446</v>
      </c>
      <c r="EC43" s="198">
        <v>43553</v>
      </c>
      <c r="ED43" s="189" t="s">
        <v>9543</v>
      </c>
      <c r="EE43" s="186" t="s">
        <v>446</v>
      </c>
      <c r="EF43" s="189">
        <v>0</v>
      </c>
      <c r="EG43" s="189" t="s">
        <v>730</v>
      </c>
      <c r="EH43" s="189">
        <v>3</v>
      </c>
      <c r="EI43" s="189" t="s">
        <v>4273</v>
      </c>
      <c r="EJ43" s="189">
        <v>0</v>
      </c>
      <c r="EK43" s="201">
        <v>43553</v>
      </c>
      <c r="EL43" s="196" t="s">
        <v>9544</v>
      </c>
      <c r="EM43" s="185">
        <v>0</v>
      </c>
      <c r="EN43" s="188">
        <v>0</v>
      </c>
      <c r="EO43" s="188" t="s">
        <v>731</v>
      </c>
      <c r="EP43" s="188">
        <v>2</v>
      </c>
      <c r="EQ43" s="188" t="s">
        <v>4272</v>
      </c>
      <c r="ER43" s="188">
        <v>0</v>
      </c>
      <c r="ES43" s="198">
        <v>43553</v>
      </c>
      <c r="ET43" s="189" t="s">
        <v>9545</v>
      </c>
      <c r="EU43" s="189">
        <v>164</v>
      </c>
      <c r="EV43" s="189" t="s">
        <v>7642</v>
      </c>
      <c r="EW43" s="189" t="s">
        <v>731</v>
      </c>
      <c r="EX43" s="189">
        <v>2</v>
      </c>
      <c r="EY43" s="189" t="s">
        <v>7088</v>
      </c>
      <c r="EZ43" s="189" t="s">
        <v>1354</v>
      </c>
      <c r="FA43" s="201">
        <v>43787</v>
      </c>
      <c r="FB43" s="196" t="s">
        <v>9546</v>
      </c>
      <c r="FC43" s="188" t="s">
        <v>446</v>
      </c>
      <c r="FD43" s="188" t="s">
        <v>446</v>
      </c>
      <c r="FE43" s="188" t="s">
        <v>446</v>
      </c>
      <c r="FF43" s="188" t="s">
        <v>446</v>
      </c>
      <c r="FG43" s="188" t="s">
        <v>7707</v>
      </c>
      <c r="FH43" s="188" t="s">
        <v>446</v>
      </c>
      <c r="FI43" s="198">
        <v>43796</v>
      </c>
      <c r="FJ43" s="196" t="s">
        <v>9547</v>
      </c>
      <c r="FK43" s="189" t="s">
        <v>446</v>
      </c>
      <c r="FL43" s="189">
        <v>0</v>
      </c>
      <c r="FM43" s="189" t="s">
        <v>731</v>
      </c>
      <c r="FN43" s="189">
        <v>2</v>
      </c>
      <c r="FO43" s="189">
        <v>0</v>
      </c>
      <c r="FP43" s="186">
        <v>0</v>
      </c>
      <c r="FQ43" s="200">
        <v>43553</v>
      </c>
      <c r="FR43" s="196" t="s">
        <v>9548</v>
      </c>
      <c r="FS43" s="188" t="s">
        <v>446</v>
      </c>
      <c r="FT43" s="188">
        <v>0</v>
      </c>
      <c r="FU43" s="188" t="s">
        <v>731</v>
      </c>
      <c r="FV43" s="188">
        <v>2</v>
      </c>
      <c r="FW43" s="188">
        <v>0</v>
      </c>
      <c r="FX43" s="188">
        <v>0</v>
      </c>
      <c r="FY43" s="198">
        <v>43553</v>
      </c>
      <c r="FZ43" s="189" t="s">
        <v>9549</v>
      </c>
      <c r="GA43" s="189">
        <v>1</v>
      </c>
      <c r="GB43" s="189" t="s">
        <v>7229</v>
      </c>
      <c r="GC43" s="189" t="s">
        <v>732</v>
      </c>
      <c r="GD43" s="189">
        <v>1</v>
      </c>
      <c r="GE43" s="189" t="s">
        <v>7600</v>
      </c>
      <c r="GF43" s="189" t="s">
        <v>7616</v>
      </c>
      <c r="GG43" s="201">
        <v>43767</v>
      </c>
      <c r="GH43" s="196" t="s">
        <v>9550</v>
      </c>
      <c r="GI43" s="188">
        <v>1</v>
      </c>
      <c r="GJ43" s="188" t="s">
        <v>7229</v>
      </c>
      <c r="GK43" s="188" t="s">
        <v>730</v>
      </c>
      <c r="GL43" s="188">
        <v>3</v>
      </c>
      <c r="GM43" s="188" t="s">
        <v>7600</v>
      </c>
      <c r="GN43" s="188" t="s">
        <v>7616</v>
      </c>
      <c r="GO43" s="198">
        <v>43767</v>
      </c>
      <c r="GP43" s="189" t="s">
        <v>9551</v>
      </c>
      <c r="GQ43" s="189">
        <v>1</v>
      </c>
      <c r="GR43" s="189" t="s">
        <v>7229</v>
      </c>
      <c r="GS43" s="189" t="s">
        <v>730</v>
      </c>
      <c r="GT43" s="189">
        <v>3</v>
      </c>
      <c r="GU43" s="189" t="s">
        <v>7600</v>
      </c>
      <c r="GV43" s="189" t="s">
        <v>7616</v>
      </c>
      <c r="GW43" s="201">
        <v>43767</v>
      </c>
      <c r="GX43" s="196" t="s">
        <v>9552</v>
      </c>
      <c r="GY43" s="188">
        <v>0</v>
      </c>
      <c r="GZ43" s="188" t="s">
        <v>7229</v>
      </c>
      <c r="HA43" s="188" t="s">
        <v>730</v>
      </c>
      <c r="HB43" s="188">
        <v>3</v>
      </c>
      <c r="HC43" s="188" t="s">
        <v>7600</v>
      </c>
      <c r="HD43" s="188" t="s">
        <v>7616</v>
      </c>
      <c r="HE43" s="198">
        <v>43767</v>
      </c>
      <c r="HF43" s="189" t="s">
        <v>9553</v>
      </c>
      <c r="HG43" s="189">
        <v>1</v>
      </c>
      <c r="HH43" s="189" t="s">
        <v>7229</v>
      </c>
      <c r="HI43" s="189" t="s">
        <v>730</v>
      </c>
      <c r="HJ43" s="189">
        <v>3</v>
      </c>
      <c r="HK43" s="189" t="s">
        <v>7600</v>
      </c>
      <c r="HL43" s="189" t="s">
        <v>7616</v>
      </c>
      <c r="HM43" s="201">
        <v>43767</v>
      </c>
      <c r="HN43" s="196" t="s">
        <v>9554</v>
      </c>
      <c r="HO43" s="188">
        <v>1</v>
      </c>
      <c r="HP43" s="188" t="s">
        <v>7229</v>
      </c>
      <c r="HQ43" s="188" t="s">
        <v>730</v>
      </c>
      <c r="HR43" s="188">
        <v>3</v>
      </c>
      <c r="HS43" s="188" t="s">
        <v>7600</v>
      </c>
      <c r="HT43" s="188" t="s">
        <v>7616</v>
      </c>
      <c r="HU43" s="198">
        <v>43767</v>
      </c>
      <c r="HV43" s="189" t="s">
        <v>9555</v>
      </c>
      <c r="HW43" s="189">
        <v>1</v>
      </c>
      <c r="HX43" s="189" t="s">
        <v>7229</v>
      </c>
      <c r="HY43" s="189" t="s">
        <v>730</v>
      </c>
      <c r="HZ43" s="189">
        <v>3</v>
      </c>
      <c r="IA43" s="189" t="s">
        <v>7600</v>
      </c>
      <c r="IB43" s="189" t="s">
        <v>7616</v>
      </c>
      <c r="IC43" s="201">
        <v>43767</v>
      </c>
      <c r="ID43" s="196" t="s">
        <v>9556</v>
      </c>
      <c r="IE43" s="188">
        <v>1</v>
      </c>
      <c r="IF43" s="188" t="s">
        <v>7229</v>
      </c>
      <c r="IG43" s="188" t="s">
        <v>730</v>
      </c>
      <c r="IH43" s="188">
        <v>3</v>
      </c>
      <c r="II43" s="188" t="s">
        <v>7600</v>
      </c>
      <c r="IJ43" s="188" t="s">
        <v>7616</v>
      </c>
      <c r="IK43" s="198">
        <v>43767</v>
      </c>
      <c r="IL43" s="189" t="s">
        <v>9557</v>
      </c>
      <c r="IM43" s="189">
        <v>1</v>
      </c>
      <c r="IN43" s="189" t="s">
        <v>7229</v>
      </c>
      <c r="IO43" s="189" t="s">
        <v>731</v>
      </c>
      <c r="IP43" s="189">
        <v>2</v>
      </c>
      <c r="IQ43" s="189" t="s">
        <v>7600</v>
      </c>
      <c r="IR43" s="189" t="s">
        <v>7616</v>
      </c>
      <c r="IS43" s="201">
        <v>43767</v>
      </c>
    </row>
    <row r="44" spans="1:253" x14ac:dyDescent="0.35">
      <c r="A44" t="s">
        <v>4205</v>
      </c>
      <c r="B44" t="s">
        <v>4378</v>
      </c>
      <c r="C44" t="s">
        <v>4206</v>
      </c>
      <c r="D44" t="s">
        <v>4207</v>
      </c>
      <c r="E44" t="s">
        <v>4208</v>
      </c>
      <c r="F44" t="s">
        <v>9558</v>
      </c>
      <c r="G44" s="184">
        <v>1561970000</v>
      </c>
      <c r="H44" s="185" t="s">
        <v>4211</v>
      </c>
      <c r="I44" s="185" t="s">
        <v>731</v>
      </c>
      <c r="J44" s="185">
        <v>2</v>
      </c>
      <c r="K44" s="185" t="s">
        <v>4217</v>
      </c>
      <c r="L44" s="185" t="s">
        <v>4213</v>
      </c>
      <c r="M44" s="198">
        <v>43580</v>
      </c>
      <c r="N44" s="196" t="s">
        <v>9559</v>
      </c>
      <c r="O44" s="187">
        <v>235533</v>
      </c>
      <c r="P44" s="187" t="s">
        <v>4212</v>
      </c>
      <c r="Q44" s="187" t="s">
        <v>731</v>
      </c>
      <c r="R44" s="187">
        <v>2</v>
      </c>
      <c r="S44" s="187" t="s">
        <v>7645</v>
      </c>
      <c r="T44" s="187" t="s">
        <v>4214</v>
      </c>
      <c r="U44" s="199">
        <v>43787</v>
      </c>
      <c r="V44" s="196" t="s">
        <v>9560</v>
      </c>
      <c r="W44" s="185">
        <v>16991000</v>
      </c>
      <c r="X44" s="185" t="s">
        <v>4212</v>
      </c>
      <c r="Y44" s="185" t="s">
        <v>731</v>
      </c>
      <c r="Z44" s="185">
        <v>2</v>
      </c>
      <c r="AA44" s="185" t="s">
        <v>7646</v>
      </c>
      <c r="AB44" s="185" t="s">
        <v>4214</v>
      </c>
      <c r="AC44" s="198">
        <v>43787</v>
      </c>
      <c r="AD44" s="196" t="s">
        <v>9561</v>
      </c>
      <c r="AE44" s="186" t="s">
        <v>446</v>
      </c>
      <c r="AF44" s="186" t="s">
        <v>446</v>
      </c>
      <c r="AG44" s="186" t="s">
        <v>446</v>
      </c>
      <c r="AH44" s="186" t="s">
        <v>446</v>
      </c>
      <c r="AI44" s="186" t="s">
        <v>4218</v>
      </c>
      <c r="AJ44" s="186" t="s">
        <v>446</v>
      </c>
      <c r="AK44" s="200">
        <v>43580</v>
      </c>
      <c r="AL44" s="196" t="s">
        <v>9562</v>
      </c>
      <c r="AM44" s="185" t="s">
        <v>446</v>
      </c>
      <c r="AN44" s="185" t="s">
        <v>446</v>
      </c>
      <c r="AO44" s="185" t="s">
        <v>446</v>
      </c>
      <c r="AP44" s="185" t="s">
        <v>446</v>
      </c>
      <c r="AQ44" s="185" t="s">
        <v>7647</v>
      </c>
      <c r="AR44" s="185" t="s">
        <v>446</v>
      </c>
      <c r="AS44" s="198">
        <v>43787</v>
      </c>
      <c r="AT44" s="189" t="s">
        <v>9563</v>
      </c>
      <c r="AU44" s="186" t="s">
        <v>446</v>
      </c>
      <c r="AV44" s="186" t="s">
        <v>446</v>
      </c>
      <c r="AW44" s="186" t="s">
        <v>446</v>
      </c>
      <c r="AX44" s="186" t="s">
        <v>446</v>
      </c>
      <c r="AY44" s="186" t="s">
        <v>4218</v>
      </c>
      <c r="AZ44" s="186" t="s">
        <v>446</v>
      </c>
      <c r="BA44" s="200">
        <v>43580</v>
      </c>
      <c r="BB44" s="196" t="s">
        <v>9564</v>
      </c>
      <c r="BC44" s="185" t="s">
        <v>446</v>
      </c>
      <c r="BD44" s="185" t="s">
        <v>446</v>
      </c>
      <c r="BE44" s="185" t="s">
        <v>446</v>
      </c>
      <c r="BF44" s="185" t="s">
        <v>446</v>
      </c>
      <c r="BG44" s="185" t="s">
        <v>4218</v>
      </c>
      <c r="BH44" s="185" t="s">
        <v>446</v>
      </c>
      <c r="BI44" s="198">
        <v>43580</v>
      </c>
      <c r="BJ44" s="189" t="s">
        <v>9565</v>
      </c>
      <c r="BK44" s="189">
        <v>219</v>
      </c>
      <c r="BL44" s="189" t="s">
        <v>7642</v>
      </c>
      <c r="BM44" s="189" t="s">
        <v>731</v>
      </c>
      <c r="BN44" s="189">
        <v>2</v>
      </c>
      <c r="BO44" s="189" t="s">
        <v>7648</v>
      </c>
      <c r="BP44" s="186" t="s">
        <v>1354</v>
      </c>
      <c r="BQ44" s="201">
        <v>43787</v>
      </c>
      <c r="BR44" s="196" t="s">
        <v>9566</v>
      </c>
      <c r="BS44" s="188" t="s">
        <v>446</v>
      </c>
      <c r="BT44" s="188" t="s">
        <v>446</v>
      </c>
      <c r="BU44" s="188" t="s">
        <v>446</v>
      </c>
      <c r="BV44" s="188" t="s">
        <v>446</v>
      </c>
      <c r="BW44" s="188" t="s">
        <v>4218</v>
      </c>
      <c r="BX44" s="188" t="s">
        <v>446</v>
      </c>
      <c r="BY44" s="198">
        <v>43580</v>
      </c>
      <c r="BZ44" s="189" t="s">
        <v>9567</v>
      </c>
      <c r="CA44" s="189" t="s">
        <v>446</v>
      </c>
      <c r="CB44" s="189" t="s">
        <v>446</v>
      </c>
      <c r="CC44" s="189" t="s">
        <v>446</v>
      </c>
      <c r="CD44" s="189" t="s">
        <v>446</v>
      </c>
      <c r="CE44" s="189" t="s">
        <v>4218</v>
      </c>
      <c r="CF44" s="189" t="s">
        <v>446</v>
      </c>
      <c r="CG44" s="201">
        <v>43580</v>
      </c>
      <c r="CH44" s="196" t="s">
        <v>9568</v>
      </c>
      <c r="CI44" s="189" t="e">
        <v>#N/A</v>
      </c>
      <c r="CJ44" s="189" t="e">
        <v>#N/A</v>
      </c>
      <c r="CK44" s="189" t="e">
        <v>#N/A</v>
      </c>
      <c r="CL44" s="189" t="e">
        <v>#N/A</v>
      </c>
      <c r="CM44" s="189" t="e">
        <v>#N/A</v>
      </c>
      <c r="CN44" s="189" t="e">
        <v>#N/A</v>
      </c>
      <c r="CO44" s="193" t="e">
        <v>#N/A</v>
      </c>
      <c r="CP44" s="189" t="s">
        <v>9569</v>
      </c>
      <c r="CQ44" s="188" t="s">
        <v>446</v>
      </c>
      <c r="CR44" s="188" t="s">
        <v>446</v>
      </c>
      <c r="CS44" s="188" t="s">
        <v>446</v>
      </c>
      <c r="CT44" s="188" t="s">
        <v>446</v>
      </c>
      <c r="CU44" s="188" t="s">
        <v>4218</v>
      </c>
      <c r="CV44" s="188" t="s">
        <v>446</v>
      </c>
      <c r="CW44" s="198">
        <v>43580</v>
      </c>
      <c r="CX44" s="189" t="s">
        <v>9570</v>
      </c>
      <c r="CY44" s="186" t="s">
        <v>446</v>
      </c>
      <c r="CZ44" s="186" t="s">
        <v>446</v>
      </c>
      <c r="DA44" s="186" t="s">
        <v>730</v>
      </c>
      <c r="DB44" s="186">
        <v>3</v>
      </c>
      <c r="DC44" s="186" t="s">
        <v>4218</v>
      </c>
      <c r="DD44" s="186" t="s">
        <v>446</v>
      </c>
      <c r="DE44" s="192">
        <v>43580</v>
      </c>
      <c r="DF44" s="196" t="s">
        <v>9571</v>
      </c>
      <c r="DG44" s="185">
        <v>16991000</v>
      </c>
      <c r="DH44" s="188" t="s">
        <v>4212</v>
      </c>
      <c r="DI44" s="188" t="s">
        <v>731</v>
      </c>
      <c r="DJ44" s="188">
        <v>2</v>
      </c>
      <c r="DK44" s="188" t="s">
        <v>7650</v>
      </c>
      <c r="DL44" s="188" t="s">
        <v>4214</v>
      </c>
      <c r="DM44" s="198">
        <v>43787</v>
      </c>
      <c r="DN44" s="189" t="s">
        <v>9572</v>
      </c>
      <c r="DO44" s="186" t="s">
        <v>446</v>
      </c>
      <c r="DP44" s="189" t="s">
        <v>446</v>
      </c>
      <c r="DQ44" s="189" t="s">
        <v>730</v>
      </c>
      <c r="DR44" s="189">
        <v>3</v>
      </c>
      <c r="DS44" s="189" t="s">
        <v>4218</v>
      </c>
      <c r="DT44" s="189" t="s">
        <v>446</v>
      </c>
      <c r="DU44" s="201">
        <v>43580</v>
      </c>
      <c r="DV44" s="196" t="s">
        <v>9573</v>
      </c>
      <c r="DW44" s="185" t="s">
        <v>446</v>
      </c>
      <c r="DX44" s="188" t="s">
        <v>446</v>
      </c>
      <c r="DY44" s="188" t="s">
        <v>730</v>
      </c>
      <c r="DZ44" s="188">
        <v>3</v>
      </c>
      <c r="EA44" s="188" t="s">
        <v>4218</v>
      </c>
      <c r="EB44" s="188" t="s">
        <v>446</v>
      </c>
      <c r="EC44" s="198">
        <v>43580</v>
      </c>
      <c r="ED44" s="189" t="s">
        <v>9574</v>
      </c>
      <c r="EE44" s="186" t="s">
        <v>446</v>
      </c>
      <c r="EF44" s="189" t="s">
        <v>446</v>
      </c>
      <c r="EG44" s="189" t="s">
        <v>730</v>
      </c>
      <c r="EH44" s="189">
        <v>3</v>
      </c>
      <c r="EI44" s="189" t="s">
        <v>4218</v>
      </c>
      <c r="EJ44" s="189" t="s">
        <v>446</v>
      </c>
      <c r="EK44" s="201">
        <v>43580</v>
      </c>
      <c r="EL44" s="196" t="s">
        <v>9575</v>
      </c>
      <c r="EM44" s="185" t="s">
        <v>446</v>
      </c>
      <c r="EN44" s="188" t="s">
        <v>446</v>
      </c>
      <c r="EO44" s="188" t="s">
        <v>730</v>
      </c>
      <c r="EP44" s="188">
        <v>3</v>
      </c>
      <c r="EQ44" s="188" t="s">
        <v>4218</v>
      </c>
      <c r="ER44" s="188" t="s">
        <v>446</v>
      </c>
      <c r="ES44" s="198">
        <v>43580</v>
      </c>
      <c r="ET44" s="189" t="s">
        <v>9576</v>
      </c>
      <c r="EU44" s="189">
        <v>820</v>
      </c>
      <c r="EV44" s="189" t="s">
        <v>7642</v>
      </c>
      <c r="EW44" s="189" t="s">
        <v>731</v>
      </c>
      <c r="EX44" s="189">
        <v>2</v>
      </c>
      <c r="EY44" s="189" t="s">
        <v>7649</v>
      </c>
      <c r="EZ44" s="189" t="s">
        <v>1354</v>
      </c>
      <c r="FA44" s="201">
        <v>43787</v>
      </c>
      <c r="FB44" s="196" t="s">
        <v>9577</v>
      </c>
      <c r="FC44" s="188">
        <v>3</v>
      </c>
      <c r="FD44" s="188" t="s">
        <v>1479</v>
      </c>
      <c r="FE44" s="188" t="s">
        <v>731</v>
      </c>
      <c r="FF44" s="188">
        <v>2</v>
      </c>
      <c r="FG44" s="188" t="s">
        <v>4277</v>
      </c>
      <c r="FH44" s="188" t="s">
        <v>3003</v>
      </c>
      <c r="FI44" s="198">
        <v>43580</v>
      </c>
      <c r="FJ44" s="196" t="s">
        <v>9578</v>
      </c>
      <c r="FK44" s="189" t="s">
        <v>446</v>
      </c>
      <c r="FL44" s="189" t="s">
        <v>446</v>
      </c>
      <c r="FM44" s="189" t="s">
        <v>446</v>
      </c>
      <c r="FN44" s="189" t="s">
        <v>446</v>
      </c>
      <c r="FO44" s="189" t="s">
        <v>446</v>
      </c>
      <c r="FP44" s="186" t="s">
        <v>446</v>
      </c>
      <c r="FQ44" s="200">
        <v>43580</v>
      </c>
      <c r="FR44" s="196" t="s">
        <v>9579</v>
      </c>
      <c r="FS44" s="188" t="s">
        <v>446</v>
      </c>
      <c r="FT44" s="188" t="s">
        <v>446</v>
      </c>
      <c r="FU44" s="188" t="s">
        <v>446</v>
      </c>
      <c r="FV44" s="188" t="s">
        <v>446</v>
      </c>
      <c r="FW44" s="188" t="s">
        <v>446</v>
      </c>
      <c r="FX44" s="188" t="s">
        <v>446</v>
      </c>
      <c r="FY44" s="198">
        <v>43580</v>
      </c>
      <c r="FZ44" s="189" t="s">
        <v>9580</v>
      </c>
      <c r="GA44" s="189">
        <v>1</v>
      </c>
      <c r="GB44" s="189" t="s">
        <v>7229</v>
      </c>
      <c r="GC44" s="189" t="s">
        <v>732</v>
      </c>
      <c r="GD44" s="189">
        <v>1</v>
      </c>
      <c r="GE44" s="189" t="s">
        <v>7600</v>
      </c>
      <c r="GF44" s="189" t="s">
        <v>7616</v>
      </c>
      <c r="GG44" s="201">
        <v>43767</v>
      </c>
      <c r="GH44" s="196" t="s">
        <v>9581</v>
      </c>
      <c r="GI44" s="188">
        <v>1</v>
      </c>
      <c r="GJ44" s="188" t="s">
        <v>7229</v>
      </c>
      <c r="GK44" s="188" t="s">
        <v>730</v>
      </c>
      <c r="GL44" s="188">
        <v>3</v>
      </c>
      <c r="GM44" s="188" t="s">
        <v>7600</v>
      </c>
      <c r="GN44" s="188" t="s">
        <v>7616</v>
      </c>
      <c r="GO44" s="198">
        <v>43767</v>
      </c>
      <c r="GP44" s="189" t="s">
        <v>9582</v>
      </c>
      <c r="GQ44" s="189">
        <v>1</v>
      </c>
      <c r="GR44" s="189" t="s">
        <v>7229</v>
      </c>
      <c r="GS44" s="189" t="s">
        <v>730</v>
      </c>
      <c r="GT44" s="189">
        <v>3</v>
      </c>
      <c r="GU44" s="189" t="s">
        <v>7600</v>
      </c>
      <c r="GV44" s="189" t="s">
        <v>7616</v>
      </c>
      <c r="GW44" s="201">
        <v>43767</v>
      </c>
      <c r="GX44" s="196" t="s">
        <v>9583</v>
      </c>
      <c r="GY44" s="188">
        <v>0</v>
      </c>
      <c r="GZ44" s="188" t="s">
        <v>7229</v>
      </c>
      <c r="HA44" s="188" t="s">
        <v>730</v>
      </c>
      <c r="HB44" s="188">
        <v>3</v>
      </c>
      <c r="HC44" s="188" t="s">
        <v>7600</v>
      </c>
      <c r="HD44" s="188" t="s">
        <v>7616</v>
      </c>
      <c r="HE44" s="198">
        <v>43767</v>
      </c>
      <c r="HF44" s="189" t="s">
        <v>9584</v>
      </c>
      <c r="HG44" s="189">
        <v>0</v>
      </c>
      <c r="HH44" s="189" t="s">
        <v>7229</v>
      </c>
      <c r="HI44" s="189" t="s">
        <v>730</v>
      </c>
      <c r="HJ44" s="189">
        <v>3</v>
      </c>
      <c r="HK44" s="189" t="s">
        <v>7600</v>
      </c>
      <c r="HL44" s="189" t="s">
        <v>7616</v>
      </c>
      <c r="HM44" s="201">
        <v>43767</v>
      </c>
      <c r="HN44" s="196" t="s">
        <v>9585</v>
      </c>
      <c r="HO44" s="188">
        <v>2</v>
      </c>
      <c r="HP44" s="188" t="s">
        <v>7229</v>
      </c>
      <c r="HQ44" s="188" t="s">
        <v>730</v>
      </c>
      <c r="HR44" s="188">
        <v>3</v>
      </c>
      <c r="HS44" s="188" t="s">
        <v>7600</v>
      </c>
      <c r="HT44" s="188" t="s">
        <v>7616</v>
      </c>
      <c r="HU44" s="198">
        <v>43767</v>
      </c>
      <c r="HV44" s="189" t="s">
        <v>9586</v>
      </c>
      <c r="HW44" s="189">
        <v>1</v>
      </c>
      <c r="HX44" s="189" t="s">
        <v>7229</v>
      </c>
      <c r="HY44" s="189" t="s">
        <v>730</v>
      </c>
      <c r="HZ44" s="189">
        <v>3</v>
      </c>
      <c r="IA44" s="189" t="s">
        <v>7600</v>
      </c>
      <c r="IB44" s="189" t="s">
        <v>7616</v>
      </c>
      <c r="IC44" s="201">
        <v>43767</v>
      </c>
      <c r="ID44" s="196" t="s">
        <v>9587</v>
      </c>
      <c r="IE44" s="188">
        <v>1</v>
      </c>
      <c r="IF44" s="188" t="s">
        <v>7229</v>
      </c>
      <c r="IG44" s="188" t="s">
        <v>730</v>
      </c>
      <c r="IH44" s="188">
        <v>3</v>
      </c>
      <c r="II44" s="188" t="s">
        <v>7600</v>
      </c>
      <c r="IJ44" s="188" t="s">
        <v>7616</v>
      </c>
      <c r="IK44" s="198">
        <v>43767</v>
      </c>
      <c r="IL44" s="189" t="s">
        <v>9588</v>
      </c>
      <c r="IM44" s="189">
        <v>2</v>
      </c>
      <c r="IN44" s="189" t="s">
        <v>7229</v>
      </c>
      <c r="IO44" s="189" t="s">
        <v>731</v>
      </c>
      <c r="IP44" s="189">
        <v>2</v>
      </c>
      <c r="IQ44" s="189" t="s">
        <v>7600</v>
      </c>
      <c r="IR44" s="189" t="s">
        <v>7616</v>
      </c>
      <c r="IS44" s="201">
        <v>43767</v>
      </c>
    </row>
    <row r="45" spans="1:253" x14ac:dyDescent="0.35">
      <c r="A45" t="s">
        <v>5777</v>
      </c>
      <c r="B45" t="s">
        <v>828</v>
      </c>
      <c r="C45" t="s">
        <v>715</v>
      </c>
      <c r="D45" t="s">
        <v>144</v>
      </c>
      <c r="E45" t="s">
        <v>143</v>
      </c>
      <c r="F45" t="s">
        <v>9589</v>
      </c>
      <c r="G45" s="184">
        <v>237655000</v>
      </c>
      <c r="H45" s="185" t="s">
        <v>6195</v>
      </c>
      <c r="I45" s="185" t="s">
        <v>731</v>
      </c>
      <c r="J45" s="185">
        <v>2</v>
      </c>
      <c r="K45" s="185" t="s">
        <v>6215</v>
      </c>
      <c r="L45" s="185" t="s">
        <v>6206</v>
      </c>
      <c r="M45" s="198">
        <v>43707</v>
      </c>
      <c r="N45" s="196" t="s">
        <v>9590</v>
      </c>
      <c r="O45" s="187">
        <v>424262</v>
      </c>
      <c r="P45" s="187" t="s">
        <v>6196</v>
      </c>
      <c r="Q45" s="187" t="s">
        <v>731</v>
      </c>
      <c r="R45" s="187">
        <v>2</v>
      </c>
      <c r="S45" s="187">
        <v>0</v>
      </c>
      <c r="T45" s="187" t="s">
        <v>6207</v>
      </c>
      <c r="U45" s="199">
        <v>43707</v>
      </c>
      <c r="V45" s="196" t="s">
        <v>9591</v>
      </c>
      <c r="W45" s="185">
        <v>8524000</v>
      </c>
      <c r="X45" s="185" t="s">
        <v>6196</v>
      </c>
      <c r="Y45" s="185" t="s">
        <v>731</v>
      </c>
      <c r="Z45" s="185">
        <v>2</v>
      </c>
      <c r="AA45" s="185" t="s">
        <v>6768</v>
      </c>
      <c r="AB45" s="185" t="s">
        <v>6207</v>
      </c>
      <c r="AC45" s="198">
        <v>43707</v>
      </c>
      <c r="AD45" s="196" t="s">
        <v>9592</v>
      </c>
      <c r="AE45" s="186">
        <v>4327000</v>
      </c>
      <c r="AF45" s="186" t="s">
        <v>6197</v>
      </c>
      <c r="AG45" s="186" t="s">
        <v>731</v>
      </c>
      <c r="AH45" s="186">
        <v>2</v>
      </c>
      <c r="AI45" s="186" t="s">
        <v>6769</v>
      </c>
      <c r="AJ45" s="186" t="s">
        <v>6208</v>
      </c>
      <c r="AK45" s="200">
        <v>43707</v>
      </c>
      <c r="AL45" s="196" t="s">
        <v>9593</v>
      </c>
      <c r="AM45" s="185">
        <v>37000</v>
      </c>
      <c r="AN45" s="185" t="s">
        <v>7545</v>
      </c>
      <c r="AO45" s="185" t="s">
        <v>7164</v>
      </c>
      <c r="AP45" s="185">
        <v>3</v>
      </c>
      <c r="AQ45" s="185" t="s">
        <v>7579</v>
      </c>
      <c r="AR45" s="185" t="s">
        <v>7563</v>
      </c>
      <c r="AS45" s="198">
        <v>43770</v>
      </c>
      <c r="AT45" s="189" t="s">
        <v>9594</v>
      </c>
      <c r="AU45" s="186">
        <v>0</v>
      </c>
      <c r="AV45" s="186" t="s">
        <v>6199</v>
      </c>
      <c r="AW45" s="186" t="s">
        <v>730</v>
      </c>
      <c r="AX45" s="186">
        <v>3</v>
      </c>
      <c r="AY45" s="186" t="s">
        <v>6771</v>
      </c>
      <c r="AZ45" s="186" t="s">
        <v>6210</v>
      </c>
      <c r="BA45" s="200">
        <v>43707</v>
      </c>
      <c r="BB45" s="196" t="s">
        <v>9595</v>
      </c>
      <c r="BC45" s="185">
        <v>0</v>
      </c>
      <c r="BD45" s="185" t="s">
        <v>446</v>
      </c>
      <c r="BE45" s="185" t="s">
        <v>446</v>
      </c>
      <c r="BF45" s="185" t="s">
        <v>446</v>
      </c>
      <c r="BG45" s="185" t="s">
        <v>6121</v>
      </c>
      <c r="BH45" s="185" t="s">
        <v>446</v>
      </c>
      <c r="BI45" s="198">
        <v>43707</v>
      </c>
      <c r="BJ45" s="189" t="s">
        <v>9596</v>
      </c>
      <c r="BK45" s="189">
        <v>90</v>
      </c>
      <c r="BL45" s="189" t="s">
        <v>7816</v>
      </c>
      <c r="BM45" s="189" t="s">
        <v>731</v>
      </c>
      <c r="BN45" s="189">
        <v>2</v>
      </c>
      <c r="BO45" s="189" t="s">
        <v>7846</v>
      </c>
      <c r="BP45" s="186" t="s">
        <v>1354</v>
      </c>
      <c r="BQ45" s="201">
        <v>43798</v>
      </c>
      <c r="BR45" s="196" t="s">
        <v>9597</v>
      </c>
      <c r="BS45" s="188">
        <v>527</v>
      </c>
      <c r="BT45" s="188" t="s">
        <v>6201</v>
      </c>
      <c r="BU45" s="188" t="s">
        <v>730</v>
      </c>
      <c r="BV45" s="188">
        <v>3</v>
      </c>
      <c r="BW45" s="188" t="s">
        <v>6773</v>
      </c>
      <c r="BX45" s="188" t="s">
        <v>6210</v>
      </c>
      <c r="BY45" s="198">
        <v>43707</v>
      </c>
      <c r="BZ45" s="189" t="s">
        <v>9598</v>
      </c>
      <c r="CA45" s="189">
        <v>1614</v>
      </c>
      <c r="CB45" s="189" t="s">
        <v>6202</v>
      </c>
      <c r="CC45" s="189" t="s">
        <v>730</v>
      </c>
      <c r="CD45" s="189">
        <v>3</v>
      </c>
      <c r="CE45" s="189" t="s">
        <v>6774</v>
      </c>
      <c r="CF45" s="189" t="s">
        <v>6210</v>
      </c>
      <c r="CG45" s="201">
        <v>43707</v>
      </c>
      <c r="CH45" s="196" t="s">
        <v>9599</v>
      </c>
      <c r="CI45" s="189" t="e">
        <v>#N/A</v>
      </c>
      <c r="CJ45" s="189" t="e">
        <v>#N/A</v>
      </c>
      <c r="CK45" s="189" t="e">
        <v>#N/A</v>
      </c>
      <c r="CL45" s="189" t="e">
        <v>#N/A</v>
      </c>
      <c r="CM45" s="189" t="e">
        <v>#N/A</v>
      </c>
      <c r="CN45" s="189" t="e">
        <v>#N/A</v>
      </c>
      <c r="CO45" s="193" t="e">
        <v>#N/A</v>
      </c>
      <c r="CP45" s="189" t="s">
        <v>9600</v>
      </c>
      <c r="CQ45" s="188" t="s">
        <v>446</v>
      </c>
      <c r="CR45" s="188" t="s">
        <v>446</v>
      </c>
      <c r="CS45" s="188" t="s">
        <v>446</v>
      </c>
      <c r="CT45" s="188" t="s">
        <v>446</v>
      </c>
      <c r="CU45" s="188" t="s">
        <v>6121</v>
      </c>
      <c r="CV45" s="188" t="s">
        <v>446</v>
      </c>
      <c r="CW45" s="198">
        <v>43707</v>
      </c>
      <c r="CX45" s="189" t="s">
        <v>9601</v>
      </c>
      <c r="CY45" s="186">
        <v>53000</v>
      </c>
      <c r="CZ45" s="186" t="s">
        <v>6202</v>
      </c>
      <c r="DA45" s="186" t="s">
        <v>731</v>
      </c>
      <c r="DB45" s="186">
        <v>2</v>
      </c>
      <c r="DC45" s="186" t="s">
        <v>6778</v>
      </c>
      <c r="DD45" s="186" t="s">
        <v>6210</v>
      </c>
      <c r="DE45" s="192">
        <v>43707</v>
      </c>
      <c r="DF45" s="196" t="s">
        <v>9602</v>
      </c>
      <c r="DG45" s="185">
        <v>4197000</v>
      </c>
      <c r="DH45" s="188" t="s">
        <v>6204</v>
      </c>
      <c r="DI45" s="188" t="s">
        <v>731</v>
      </c>
      <c r="DJ45" s="188">
        <v>2</v>
      </c>
      <c r="DK45" s="188" t="s">
        <v>6776</v>
      </c>
      <c r="DL45" s="188" t="s">
        <v>6213</v>
      </c>
      <c r="DM45" s="198">
        <v>43707</v>
      </c>
      <c r="DN45" s="189" t="s">
        <v>9603</v>
      </c>
      <c r="DO45" s="186">
        <v>4274000</v>
      </c>
      <c r="DP45" s="189" t="s">
        <v>6205</v>
      </c>
      <c r="DQ45" s="189" t="s">
        <v>731</v>
      </c>
      <c r="DR45" s="189">
        <v>2</v>
      </c>
      <c r="DS45" s="189" t="s">
        <v>6777</v>
      </c>
      <c r="DT45" s="189" t="s">
        <v>6214</v>
      </c>
      <c r="DU45" s="201">
        <v>43707</v>
      </c>
      <c r="DV45" s="196" t="s">
        <v>9604</v>
      </c>
      <c r="DW45" s="185">
        <v>16000</v>
      </c>
      <c r="DX45" s="188" t="s">
        <v>6202</v>
      </c>
      <c r="DY45" s="188" t="s">
        <v>731</v>
      </c>
      <c r="DZ45" s="188">
        <v>2</v>
      </c>
      <c r="EA45" s="188" t="s">
        <v>6778</v>
      </c>
      <c r="EB45" s="188" t="s">
        <v>6210</v>
      </c>
      <c r="EC45" s="198">
        <v>43707</v>
      </c>
      <c r="ED45" s="189" t="s">
        <v>9605</v>
      </c>
      <c r="EE45" s="186">
        <v>37000</v>
      </c>
      <c r="EF45" s="189" t="s">
        <v>5786</v>
      </c>
      <c r="EG45" s="189" t="s">
        <v>731</v>
      </c>
      <c r="EH45" s="189">
        <v>2</v>
      </c>
      <c r="EI45" s="189" t="s">
        <v>6228</v>
      </c>
      <c r="EJ45" s="189" t="s">
        <v>5789</v>
      </c>
      <c r="EK45" s="201">
        <v>43707</v>
      </c>
      <c r="EL45" s="196" t="s">
        <v>9606</v>
      </c>
      <c r="EM45" s="185">
        <v>0</v>
      </c>
      <c r="EN45" s="188" t="s">
        <v>446</v>
      </c>
      <c r="EO45" s="188" t="s">
        <v>731</v>
      </c>
      <c r="EP45" s="188">
        <v>2</v>
      </c>
      <c r="EQ45" s="188" t="s">
        <v>5800</v>
      </c>
      <c r="ER45" s="188" t="s">
        <v>446</v>
      </c>
      <c r="ES45" s="198">
        <v>43707</v>
      </c>
      <c r="ET45" s="189" t="s">
        <v>9607</v>
      </c>
      <c r="EU45" s="189">
        <v>90</v>
      </c>
      <c r="EV45" s="189" t="s">
        <v>7817</v>
      </c>
      <c r="EW45" s="189" t="s">
        <v>731</v>
      </c>
      <c r="EX45" s="189">
        <v>2</v>
      </c>
      <c r="EY45" s="189" t="s">
        <v>7846</v>
      </c>
      <c r="EZ45" s="189" t="s">
        <v>1354</v>
      </c>
      <c r="FA45" s="201">
        <v>43798</v>
      </c>
      <c r="FB45" s="196" t="s">
        <v>9608</v>
      </c>
      <c r="FC45" s="188">
        <v>4</v>
      </c>
      <c r="FD45" s="188" t="s">
        <v>446</v>
      </c>
      <c r="FE45" s="188" t="s">
        <v>732</v>
      </c>
      <c r="FF45" s="188">
        <v>1</v>
      </c>
      <c r="FG45" s="188" t="s">
        <v>5801</v>
      </c>
      <c r="FH45" s="188" t="s">
        <v>446</v>
      </c>
      <c r="FI45" s="198">
        <v>43676</v>
      </c>
      <c r="FJ45" s="196" t="s">
        <v>9609</v>
      </c>
      <c r="FK45" s="189" t="s">
        <v>446</v>
      </c>
      <c r="FL45" s="189" t="s">
        <v>446</v>
      </c>
      <c r="FM45" s="189" t="s">
        <v>446</v>
      </c>
      <c r="FN45" s="189" t="s">
        <v>446</v>
      </c>
      <c r="FO45" s="189" t="s">
        <v>6121</v>
      </c>
      <c r="FP45" s="186" t="s">
        <v>446</v>
      </c>
      <c r="FQ45" s="200">
        <v>43676</v>
      </c>
      <c r="FR45" s="196" t="s">
        <v>9610</v>
      </c>
      <c r="FS45" s="188" t="s">
        <v>446</v>
      </c>
      <c r="FT45" s="188" t="s">
        <v>446</v>
      </c>
      <c r="FU45" s="188" t="s">
        <v>446</v>
      </c>
      <c r="FV45" s="188" t="s">
        <v>446</v>
      </c>
      <c r="FW45" s="188" t="s">
        <v>6121</v>
      </c>
      <c r="FX45" s="188" t="s">
        <v>446</v>
      </c>
      <c r="FY45" s="198">
        <v>43676</v>
      </c>
      <c r="FZ45" s="189" t="s">
        <v>9611</v>
      </c>
      <c r="GA45" s="189">
        <v>0</v>
      </c>
      <c r="GB45" s="189" t="s">
        <v>7229</v>
      </c>
      <c r="GC45" s="189" t="s">
        <v>732</v>
      </c>
      <c r="GD45" s="189">
        <v>1</v>
      </c>
      <c r="GE45" s="189" t="s">
        <v>7600</v>
      </c>
      <c r="GF45" s="189" t="s">
        <v>7616</v>
      </c>
      <c r="GG45" s="201">
        <v>43770</v>
      </c>
      <c r="GH45" s="196" t="s">
        <v>9612</v>
      </c>
      <c r="GI45" s="188">
        <v>1</v>
      </c>
      <c r="GJ45" s="188" t="s">
        <v>7229</v>
      </c>
      <c r="GK45" s="188" t="s">
        <v>732</v>
      </c>
      <c r="GL45" s="188">
        <v>1</v>
      </c>
      <c r="GM45" s="188" t="s">
        <v>7600</v>
      </c>
      <c r="GN45" s="188" t="s">
        <v>7616</v>
      </c>
      <c r="GO45" s="198">
        <v>43770</v>
      </c>
      <c r="GP45" s="189" t="s">
        <v>9613</v>
      </c>
      <c r="GQ45" s="189">
        <v>2</v>
      </c>
      <c r="GR45" s="189" t="s">
        <v>7229</v>
      </c>
      <c r="GS45" s="189" t="s">
        <v>732</v>
      </c>
      <c r="GT45" s="189">
        <v>1</v>
      </c>
      <c r="GU45" s="189" t="s">
        <v>7600</v>
      </c>
      <c r="GV45" s="189" t="s">
        <v>7616</v>
      </c>
      <c r="GW45" s="201">
        <v>43770</v>
      </c>
      <c r="GX45" s="196" t="s">
        <v>9614</v>
      </c>
      <c r="GY45" s="188">
        <v>0</v>
      </c>
      <c r="GZ45" s="188" t="s">
        <v>7229</v>
      </c>
      <c r="HA45" s="188" t="s">
        <v>732</v>
      </c>
      <c r="HB45" s="188">
        <v>1</v>
      </c>
      <c r="HC45" s="188" t="s">
        <v>7600</v>
      </c>
      <c r="HD45" s="188" t="s">
        <v>7616</v>
      </c>
      <c r="HE45" s="198">
        <v>43770</v>
      </c>
      <c r="HF45" s="189" t="s">
        <v>9615</v>
      </c>
      <c r="HG45" s="189">
        <v>1</v>
      </c>
      <c r="HH45" s="189" t="s">
        <v>7229</v>
      </c>
      <c r="HI45" s="189" t="s">
        <v>732</v>
      </c>
      <c r="HJ45" s="189">
        <v>1</v>
      </c>
      <c r="HK45" s="189" t="s">
        <v>7600</v>
      </c>
      <c r="HL45" s="189" t="s">
        <v>7616</v>
      </c>
      <c r="HM45" s="201">
        <v>43770</v>
      </c>
      <c r="HN45" s="196" t="s">
        <v>9616</v>
      </c>
      <c r="HO45" s="188">
        <v>1</v>
      </c>
      <c r="HP45" s="188" t="s">
        <v>7229</v>
      </c>
      <c r="HQ45" s="188" t="s">
        <v>732</v>
      </c>
      <c r="HR45" s="188">
        <v>1</v>
      </c>
      <c r="HS45" s="188" t="s">
        <v>7600</v>
      </c>
      <c r="HT45" s="188" t="s">
        <v>7616</v>
      </c>
      <c r="HU45" s="198">
        <v>43770</v>
      </c>
      <c r="HV45" s="189" t="s">
        <v>9617</v>
      </c>
      <c r="HW45" s="189">
        <v>1</v>
      </c>
      <c r="HX45" s="189" t="s">
        <v>7229</v>
      </c>
      <c r="HY45" s="189" t="s">
        <v>732</v>
      </c>
      <c r="HZ45" s="189">
        <v>1</v>
      </c>
      <c r="IA45" s="189" t="s">
        <v>7600</v>
      </c>
      <c r="IB45" s="189" t="s">
        <v>7616</v>
      </c>
      <c r="IC45" s="201">
        <v>43770</v>
      </c>
      <c r="ID45" s="196" t="s">
        <v>9618</v>
      </c>
      <c r="IE45" s="188">
        <v>1</v>
      </c>
      <c r="IF45" s="188" t="s">
        <v>7229</v>
      </c>
      <c r="IG45" s="188" t="s">
        <v>732</v>
      </c>
      <c r="IH45" s="188">
        <v>1</v>
      </c>
      <c r="II45" s="188" t="s">
        <v>7600</v>
      </c>
      <c r="IJ45" s="188" t="s">
        <v>7616</v>
      </c>
      <c r="IK45" s="198">
        <v>43770</v>
      </c>
      <c r="IL45" s="189" t="s">
        <v>9619</v>
      </c>
      <c r="IM45" s="189">
        <v>1</v>
      </c>
      <c r="IN45" s="189" t="s">
        <v>7229</v>
      </c>
      <c r="IO45" s="189" t="s">
        <v>732</v>
      </c>
      <c r="IP45" s="189">
        <v>1</v>
      </c>
      <c r="IQ45" s="189" t="s">
        <v>7600</v>
      </c>
      <c r="IR45" s="189" t="s">
        <v>7616</v>
      </c>
      <c r="IS45" s="201">
        <v>43770</v>
      </c>
    </row>
    <row r="46" spans="1:253" x14ac:dyDescent="0.35">
      <c r="A46" t="s">
        <v>5779</v>
      </c>
      <c r="B46" t="s">
        <v>783</v>
      </c>
      <c r="C46" t="s">
        <v>5780</v>
      </c>
      <c r="D46" t="s">
        <v>144</v>
      </c>
      <c r="E46" t="s">
        <v>143</v>
      </c>
      <c r="F46" t="s">
        <v>9620</v>
      </c>
      <c r="G46" s="184">
        <v>237655000</v>
      </c>
      <c r="H46" s="185" t="s">
        <v>6195</v>
      </c>
      <c r="I46" s="185" t="s">
        <v>731</v>
      </c>
      <c r="J46" s="185">
        <v>2</v>
      </c>
      <c r="K46" s="185" t="s">
        <v>6215</v>
      </c>
      <c r="L46" s="185" t="s">
        <v>6206</v>
      </c>
      <c r="M46" s="198">
        <v>43676</v>
      </c>
      <c r="N46" s="196" t="s">
        <v>9621</v>
      </c>
      <c r="O46" s="187">
        <v>416060</v>
      </c>
      <c r="P46" s="187" t="s">
        <v>6249</v>
      </c>
      <c r="Q46" s="187" t="s">
        <v>731</v>
      </c>
      <c r="R46" s="187">
        <v>2</v>
      </c>
      <c r="S46" s="187" t="s">
        <v>5791</v>
      </c>
      <c r="T46" s="187" t="s">
        <v>6250</v>
      </c>
      <c r="U46" s="199">
        <v>43676</v>
      </c>
      <c r="V46" s="196" t="s">
        <v>9622</v>
      </c>
      <c r="W46" s="185">
        <v>4311000</v>
      </c>
      <c r="X46" s="185" t="s">
        <v>5782</v>
      </c>
      <c r="Y46" s="185" t="s">
        <v>731</v>
      </c>
      <c r="Z46" s="185">
        <v>2</v>
      </c>
      <c r="AA46" s="185" t="s">
        <v>5792</v>
      </c>
      <c r="AB46" s="185" t="s">
        <v>5787</v>
      </c>
      <c r="AC46" s="198">
        <v>43676</v>
      </c>
      <c r="AD46" s="196" t="s">
        <v>9623</v>
      </c>
      <c r="AE46" s="186">
        <v>4311000</v>
      </c>
      <c r="AF46" s="186" t="s">
        <v>5782</v>
      </c>
      <c r="AG46" s="186" t="s">
        <v>730</v>
      </c>
      <c r="AH46" s="186">
        <v>3</v>
      </c>
      <c r="AI46" s="186" t="s">
        <v>5793</v>
      </c>
      <c r="AJ46" s="186" t="s">
        <v>5787</v>
      </c>
      <c r="AK46" s="200">
        <v>43676</v>
      </c>
      <c r="AL46" s="196" t="s">
        <v>9624</v>
      </c>
      <c r="AM46" s="185">
        <v>37000</v>
      </c>
      <c r="AN46" s="185" t="s">
        <v>5783</v>
      </c>
      <c r="AO46" s="185" t="s">
        <v>730</v>
      </c>
      <c r="AP46" s="185">
        <v>3</v>
      </c>
      <c r="AQ46" s="185" t="s">
        <v>6251</v>
      </c>
      <c r="AR46" s="185" t="s">
        <v>5788</v>
      </c>
      <c r="AS46" s="198">
        <v>43676</v>
      </c>
      <c r="AT46" s="189" t="s">
        <v>9625</v>
      </c>
      <c r="AU46" s="186" t="s">
        <v>446</v>
      </c>
      <c r="AV46" s="186" t="s">
        <v>446</v>
      </c>
      <c r="AW46" s="186" t="s">
        <v>446</v>
      </c>
      <c r="AX46" s="186" t="s">
        <v>446</v>
      </c>
      <c r="AY46" s="186" t="s">
        <v>6121</v>
      </c>
      <c r="AZ46" s="186" t="s">
        <v>446</v>
      </c>
      <c r="BA46" s="200">
        <v>43676</v>
      </c>
      <c r="BB46" s="196" t="s">
        <v>9626</v>
      </c>
      <c r="BC46" s="185" t="s">
        <v>446</v>
      </c>
      <c r="BD46" s="185" t="s">
        <v>446</v>
      </c>
      <c r="BE46" s="185" t="s">
        <v>446</v>
      </c>
      <c r="BF46" s="185" t="s">
        <v>446</v>
      </c>
      <c r="BG46" s="185" t="s">
        <v>6121</v>
      </c>
      <c r="BH46" s="185" t="s">
        <v>446</v>
      </c>
      <c r="BI46" s="198">
        <v>43676</v>
      </c>
      <c r="BJ46" s="189" t="s">
        <v>9627</v>
      </c>
      <c r="BK46" s="189">
        <v>80</v>
      </c>
      <c r="BL46" s="189" t="s">
        <v>7546</v>
      </c>
      <c r="BM46" s="189" t="s">
        <v>731</v>
      </c>
      <c r="BN46" s="189">
        <v>2</v>
      </c>
      <c r="BO46" s="189" t="s">
        <v>7580</v>
      </c>
      <c r="BP46" s="186" t="s">
        <v>1354</v>
      </c>
      <c r="BQ46" s="201">
        <v>43770</v>
      </c>
      <c r="BR46" s="196" t="s">
        <v>9628</v>
      </c>
      <c r="BS46" s="188" t="s">
        <v>446</v>
      </c>
      <c r="BT46" s="188" t="s">
        <v>446</v>
      </c>
      <c r="BU46" s="188" t="s">
        <v>446</v>
      </c>
      <c r="BV46" s="188" t="s">
        <v>446</v>
      </c>
      <c r="BW46" s="188" t="s">
        <v>6121</v>
      </c>
      <c r="BX46" s="188" t="s">
        <v>446</v>
      </c>
      <c r="BY46" s="198">
        <v>43676</v>
      </c>
      <c r="BZ46" s="189" t="s">
        <v>9629</v>
      </c>
      <c r="CA46" s="189" t="s">
        <v>446</v>
      </c>
      <c r="CB46" s="189" t="s">
        <v>446</v>
      </c>
      <c r="CC46" s="189" t="s">
        <v>446</v>
      </c>
      <c r="CD46" s="189" t="s">
        <v>446</v>
      </c>
      <c r="CE46" s="189" t="s">
        <v>6121</v>
      </c>
      <c r="CF46" s="189" t="s">
        <v>446</v>
      </c>
      <c r="CG46" s="201">
        <v>43676</v>
      </c>
      <c r="CH46" s="196" t="s">
        <v>9630</v>
      </c>
      <c r="CI46" s="189" t="e">
        <v>#N/A</v>
      </c>
      <c r="CJ46" s="189" t="e">
        <v>#N/A</v>
      </c>
      <c r="CK46" s="189" t="e">
        <v>#N/A</v>
      </c>
      <c r="CL46" s="189" t="e">
        <v>#N/A</v>
      </c>
      <c r="CM46" s="189" t="e">
        <v>#N/A</v>
      </c>
      <c r="CN46" s="189" t="e">
        <v>#N/A</v>
      </c>
      <c r="CO46" s="193" t="e">
        <v>#N/A</v>
      </c>
      <c r="CP46" s="189" t="s">
        <v>9631</v>
      </c>
      <c r="CQ46" s="188" t="s">
        <v>446</v>
      </c>
      <c r="CR46" s="188" t="s">
        <v>446</v>
      </c>
      <c r="CS46" s="188" t="s">
        <v>446</v>
      </c>
      <c r="CT46" s="188" t="s">
        <v>446</v>
      </c>
      <c r="CU46" s="188" t="s">
        <v>6121</v>
      </c>
      <c r="CV46" s="188" t="s">
        <v>446</v>
      </c>
      <c r="CW46" s="198">
        <v>43676</v>
      </c>
      <c r="CX46" s="189" t="s">
        <v>9632</v>
      </c>
      <c r="CY46" s="186">
        <v>37000</v>
      </c>
      <c r="CZ46" s="186" t="s">
        <v>446</v>
      </c>
      <c r="DA46" s="186" t="s">
        <v>730</v>
      </c>
      <c r="DB46" s="186">
        <v>3</v>
      </c>
      <c r="DC46" s="186" t="s">
        <v>5759</v>
      </c>
      <c r="DD46" s="186" t="s">
        <v>446</v>
      </c>
      <c r="DE46" s="192">
        <v>43676</v>
      </c>
      <c r="DF46" s="196" t="s">
        <v>9633</v>
      </c>
      <c r="DG46" s="185">
        <v>0</v>
      </c>
      <c r="DH46" s="188" t="s">
        <v>446</v>
      </c>
      <c r="DI46" s="188" t="s">
        <v>730</v>
      </c>
      <c r="DJ46" s="188">
        <v>3</v>
      </c>
      <c r="DK46" s="188" t="s">
        <v>4115</v>
      </c>
      <c r="DL46" s="188" t="s">
        <v>446</v>
      </c>
      <c r="DM46" s="198">
        <v>43676</v>
      </c>
      <c r="DN46" s="189" t="s">
        <v>9634</v>
      </c>
      <c r="DO46" s="253">
        <v>4274000</v>
      </c>
      <c r="DP46" s="189" t="s">
        <v>5782</v>
      </c>
      <c r="DQ46" s="189" t="s">
        <v>730</v>
      </c>
      <c r="DR46" s="189">
        <v>3</v>
      </c>
      <c r="DS46" s="189" t="s">
        <v>5799</v>
      </c>
      <c r="DT46" s="189" t="s">
        <v>5787</v>
      </c>
      <c r="DU46" s="201">
        <v>43676</v>
      </c>
      <c r="DV46" s="196" t="s">
        <v>9635</v>
      </c>
      <c r="DW46" s="185">
        <v>0</v>
      </c>
      <c r="DX46" s="188" t="s">
        <v>446</v>
      </c>
      <c r="DY46" s="188" t="s">
        <v>730</v>
      </c>
      <c r="DZ46" s="188">
        <v>3</v>
      </c>
      <c r="EA46" s="188" t="s">
        <v>5759</v>
      </c>
      <c r="EB46" s="188" t="s">
        <v>446</v>
      </c>
      <c r="EC46" s="198">
        <v>43676</v>
      </c>
      <c r="ED46" s="189" t="s">
        <v>9636</v>
      </c>
      <c r="EE46" s="186">
        <v>37000</v>
      </c>
      <c r="EF46" s="189" t="s">
        <v>5786</v>
      </c>
      <c r="EG46" s="189" t="s">
        <v>730</v>
      </c>
      <c r="EH46" s="189">
        <v>3</v>
      </c>
      <c r="EI46" s="189" t="s">
        <v>5798</v>
      </c>
      <c r="EJ46" s="189" t="s">
        <v>5789</v>
      </c>
      <c r="EK46" s="201">
        <v>43676</v>
      </c>
      <c r="EL46" s="196" t="s">
        <v>9637</v>
      </c>
      <c r="EM46" s="185">
        <v>0</v>
      </c>
      <c r="EN46" s="188" t="s">
        <v>446</v>
      </c>
      <c r="EO46" s="188" t="s">
        <v>730</v>
      </c>
      <c r="EP46" s="188">
        <v>3</v>
      </c>
      <c r="EQ46" s="188" t="s">
        <v>5800</v>
      </c>
      <c r="ER46" s="188" t="s">
        <v>446</v>
      </c>
      <c r="ES46" s="198">
        <v>43676</v>
      </c>
      <c r="ET46" s="189" t="s">
        <v>9638</v>
      </c>
      <c r="EU46" s="189">
        <v>80</v>
      </c>
      <c r="EV46" s="189" t="s">
        <v>7546</v>
      </c>
      <c r="EW46" s="189" t="s">
        <v>731</v>
      </c>
      <c r="EX46" s="189">
        <v>2</v>
      </c>
      <c r="EY46" s="189" t="s">
        <v>7580</v>
      </c>
      <c r="EZ46" s="189" t="s">
        <v>1354</v>
      </c>
      <c r="FA46" s="201">
        <v>43770</v>
      </c>
      <c r="FB46" s="196" t="s">
        <v>9639</v>
      </c>
      <c r="FC46" s="188">
        <v>4</v>
      </c>
      <c r="FD46" s="188" t="s">
        <v>446</v>
      </c>
      <c r="FE46" s="188" t="s">
        <v>732</v>
      </c>
      <c r="FF46" s="188">
        <v>1</v>
      </c>
      <c r="FG46" s="188" t="s">
        <v>5801</v>
      </c>
      <c r="FH46" s="188" t="s">
        <v>446</v>
      </c>
      <c r="FI46" s="198">
        <v>43676</v>
      </c>
      <c r="FJ46" s="196" t="s">
        <v>9640</v>
      </c>
      <c r="FK46" s="189" t="s">
        <v>446</v>
      </c>
      <c r="FL46" s="189" t="s">
        <v>446</v>
      </c>
      <c r="FM46" s="189" t="s">
        <v>446</v>
      </c>
      <c r="FN46" s="189" t="s">
        <v>446</v>
      </c>
      <c r="FO46" s="189" t="s">
        <v>6121</v>
      </c>
      <c r="FP46" s="186" t="s">
        <v>446</v>
      </c>
      <c r="FQ46" s="200">
        <v>43676</v>
      </c>
      <c r="FR46" s="196" t="s">
        <v>9641</v>
      </c>
      <c r="FS46" s="188" t="s">
        <v>446</v>
      </c>
      <c r="FT46" s="188" t="s">
        <v>446</v>
      </c>
      <c r="FU46" s="188" t="s">
        <v>446</v>
      </c>
      <c r="FV46" s="188" t="s">
        <v>446</v>
      </c>
      <c r="FW46" s="188" t="s">
        <v>6121</v>
      </c>
      <c r="FX46" s="188" t="s">
        <v>446</v>
      </c>
      <c r="FY46" s="198">
        <v>43676</v>
      </c>
      <c r="FZ46" s="189" t="s">
        <v>9642</v>
      </c>
      <c r="GA46" s="189">
        <v>0</v>
      </c>
      <c r="GB46" s="189" t="s">
        <v>7229</v>
      </c>
      <c r="GC46" s="189" t="s">
        <v>732</v>
      </c>
      <c r="GD46" s="189">
        <v>1</v>
      </c>
      <c r="GE46" s="189" t="s">
        <v>7600</v>
      </c>
      <c r="GF46" s="189" t="s">
        <v>7616</v>
      </c>
      <c r="GG46" s="201">
        <v>43770</v>
      </c>
      <c r="GH46" s="196" t="s">
        <v>9643</v>
      </c>
      <c r="GI46" s="188">
        <v>2</v>
      </c>
      <c r="GJ46" s="188" t="s">
        <v>7229</v>
      </c>
      <c r="GK46" s="188" t="s">
        <v>732</v>
      </c>
      <c r="GL46" s="188">
        <v>1</v>
      </c>
      <c r="GM46" s="188" t="s">
        <v>7600</v>
      </c>
      <c r="GN46" s="188" t="s">
        <v>7616</v>
      </c>
      <c r="GO46" s="198">
        <v>43770</v>
      </c>
      <c r="GP46" s="189" t="s">
        <v>9644</v>
      </c>
      <c r="GQ46" s="189">
        <v>2</v>
      </c>
      <c r="GR46" s="189" t="s">
        <v>7229</v>
      </c>
      <c r="GS46" s="189" t="s">
        <v>732</v>
      </c>
      <c r="GT46" s="189">
        <v>1</v>
      </c>
      <c r="GU46" s="189" t="s">
        <v>7600</v>
      </c>
      <c r="GV46" s="189" t="s">
        <v>7616</v>
      </c>
      <c r="GW46" s="201">
        <v>43770</v>
      </c>
      <c r="GX46" s="196" t="s">
        <v>9645</v>
      </c>
      <c r="GY46" s="188">
        <v>0</v>
      </c>
      <c r="GZ46" s="188" t="s">
        <v>7229</v>
      </c>
      <c r="HA46" s="188" t="s">
        <v>732</v>
      </c>
      <c r="HB46" s="188">
        <v>1</v>
      </c>
      <c r="HC46" s="188" t="s">
        <v>7600</v>
      </c>
      <c r="HD46" s="188" t="s">
        <v>7616</v>
      </c>
      <c r="HE46" s="198">
        <v>43770</v>
      </c>
      <c r="HF46" s="189" t="s">
        <v>9646</v>
      </c>
      <c r="HG46" s="189">
        <v>1</v>
      </c>
      <c r="HH46" s="189" t="s">
        <v>7229</v>
      </c>
      <c r="HI46" s="189" t="s">
        <v>732</v>
      </c>
      <c r="HJ46" s="189">
        <v>1</v>
      </c>
      <c r="HK46" s="189" t="s">
        <v>7600</v>
      </c>
      <c r="HL46" s="189" t="s">
        <v>7616</v>
      </c>
      <c r="HM46" s="201">
        <v>43770</v>
      </c>
      <c r="HN46" s="196" t="s">
        <v>9647</v>
      </c>
      <c r="HO46" s="188">
        <v>1</v>
      </c>
      <c r="HP46" s="188" t="s">
        <v>7229</v>
      </c>
      <c r="HQ46" s="188" t="s">
        <v>732</v>
      </c>
      <c r="HR46" s="188">
        <v>1</v>
      </c>
      <c r="HS46" s="188" t="s">
        <v>7600</v>
      </c>
      <c r="HT46" s="188" t="s">
        <v>7616</v>
      </c>
      <c r="HU46" s="198">
        <v>43770</v>
      </c>
      <c r="HV46" s="189" t="s">
        <v>9648</v>
      </c>
      <c r="HW46" s="189">
        <v>1</v>
      </c>
      <c r="HX46" s="189" t="s">
        <v>7229</v>
      </c>
      <c r="HY46" s="189" t="s">
        <v>732</v>
      </c>
      <c r="HZ46" s="189">
        <v>1</v>
      </c>
      <c r="IA46" s="189" t="s">
        <v>7600</v>
      </c>
      <c r="IB46" s="189" t="s">
        <v>7616</v>
      </c>
      <c r="IC46" s="201">
        <v>43770</v>
      </c>
      <c r="ID46" s="196" t="s">
        <v>9649</v>
      </c>
      <c r="IE46" s="188">
        <v>1</v>
      </c>
      <c r="IF46" s="188" t="s">
        <v>7229</v>
      </c>
      <c r="IG46" s="188" t="s">
        <v>732</v>
      </c>
      <c r="IH46" s="188">
        <v>1</v>
      </c>
      <c r="II46" s="188" t="s">
        <v>7600</v>
      </c>
      <c r="IJ46" s="188" t="s">
        <v>7616</v>
      </c>
      <c r="IK46" s="198">
        <v>43770</v>
      </c>
      <c r="IL46" s="189" t="s">
        <v>9650</v>
      </c>
      <c r="IM46" s="189">
        <v>1</v>
      </c>
      <c r="IN46" s="189" t="s">
        <v>7229</v>
      </c>
      <c r="IO46" s="189" t="s">
        <v>732</v>
      </c>
      <c r="IP46" s="189">
        <v>1</v>
      </c>
      <c r="IQ46" s="189" t="s">
        <v>7600</v>
      </c>
      <c r="IR46" s="189" t="s">
        <v>7616</v>
      </c>
      <c r="IS46" s="201">
        <v>43770</v>
      </c>
    </row>
    <row r="47" spans="1:253" x14ac:dyDescent="0.35">
      <c r="A47" t="s">
        <v>6180</v>
      </c>
      <c r="B47" t="s">
        <v>6181</v>
      </c>
      <c r="C47" t="s">
        <v>8145</v>
      </c>
      <c r="D47" t="s">
        <v>144</v>
      </c>
      <c r="E47" t="s">
        <v>143</v>
      </c>
      <c r="F47" t="s">
        <v>9651</v>
      </c>
      <c r="G47" s="184">
        <v>237655000</v>
      </c>
      <c r="H47" s="185" t="s">
        <v>6195</v>
      </c>
      <c r="I47" s="185" t="s">
        <v>731</v>
      </c>
      <c r="J47" s="185">
        <v>2</v>
      </c>
      <c r="K47" s="185" t="s">
        <v>6215</v>
      </c>
      <c r="L47" s="185" t="s">
        <v>6206</v>
      </c>
      <c r="M47" s="198">
        <v>43676</v>
      </c>
      <c r="N47" s="196" t="s">
        <v>9652</v>
      </c>
      <c r="O47" s="187">
        <v>8202</v>
      </c>
      <c r="P47" s="187" t="s">
        <v>6229</v>
      </c>
      <c r="Q47" s="187" t="s">
        <v>731</v>
      </c>
      <c r="R47" s="187">
        <v>2</v>
      </c>
      <c r="S47" s="187" t="s">
        <v>6236</v>
      </c>
      <c r="T47" s="187" t="s">
        <v>6233</v>
      </c>
      <c r="U47" s="199">
        <v>43676</v>
      </c>
      <c r="V47" s="196" t="s">
        <v>9653</v>
      </c>
      <c r="W47" s="185">
        <v>4213000</v>
      </c>
      <c r="X47" s="185" t="s">
        <v>6229</v>
      </c>
      <c r="Y47" s="185" t="s">
        <v>731</v>
      </c>
      <c r="Z47" s="185">
        <v>2</v>
      </c>
      <c r="AA47" s="185" t="s">
        <v>6237</v>
      </c>
      <c r="AB47" s="185" t="s">
        <v>6233</v>
      </c>
      <c r="AC47" s="198">
        <v>43676</v>
      </c>
      <c r="AD47" s="196" t="s">
        <v>9654</v>
      </c>
      <c r="AE47" s="186">
        <v>16000</v>
      </c>
      <c r="AF47" s="186" t="s">
        <v>6230</v>
      </c>
      <c r="AG47" s="186" t="s">
        <v>731</v>
      </c>
      <c r="AH47" s="186">
        <v>2</v>
      </c>
      <c r="AI47" s="186" t="s">
        <v>6238</v>
      </c>
      <c r="AJ47" s="186" t="s">
        <v>6234</v>
      </c>
      <c r="AK47" s="200">
        <v>43676</v>
      </c>
      <c r="AL47" s="196" t="s">
        <v>9655</v>
      </c>
      <c r="AM47" s="185">
        <v>16000</v>
      </c>
      <c r="AN47" s="185" t="s">
        <v>6230</v>
      </c>
      <c r="AO47" s="185" t="s">
        <v>731</v>
      </c>
      <c r="AP47" s="185">
        <v>2</v>
      </c>
      <c r="AQ47" s="185" t="s">
        <v>6239</v>
      </c>
      <c r="AR47" s="185" t="s">
        <v>6234</v>
      </c>
      <c r="AS47" s="198">
        <v>43676</v>
      </c>
      <c r="AT47" s="189" t="s">
        <v>9656</v>
      </c>
      <c r="AU47" s="186">
        <v>0</v>
      </c>
      <c r="AV47" s="186" t="s">
        <v>6230</v>
      </c>
      <c r="AW47" s="186" t="s">
        <v>732</v>
      </c>
      <c r="AX47" s="186">
        <v>1</v>
      </c>
      <c r="AY47" s="186" t="s">
        <v>6240</v>
      </c>
      <c r="AZ47" s="186" t="s">
        <v>6234</v>
      </c>
      <c r="BA47" s="200">
        <v>43676</v>
      </c>
      <c r="BB47" s="196" t="s">
        <v>9657</v>
      </c>
      <c r="BC47" s="185" t="s">
        <v>446</v>
      </c>
      <c r="BD47" s="185" t="s">
        <v>446</v>
      </c>
      <c r="BE47" s="185" t="s">
        <v>446</v>
      </c>
      <c r="BF47" s="185" t="s">
        <v>446</v>
      </c>
      <c r="BG47" s="185" t="s">
        <v>6121</v>
      </c>
      <c r="BH47" s="185" t="s">
        <v>446</v>
      </c>
      <c r="BI47" s="198">
        <v>43676</v>
      </c>
      <c r="BJ47" s="189" t="s">
        <v>9658</v>
      </c>
      <c r="BK47" s="189">
        <v>33</v>
      </c>
      <c r="BL47" s="189" t="s">
        <v>7055</v>
      </c>
      <c r="BM47" s="189" t="s">
        <v>731</v>
      </c>
      <c r="BN47" s="189">
        <v>2</v>
      </c>
      <c r="BO47" s="189" t="s">
        <v>7072</v>
      </c>
      <c r="BP47" s="186" t="s">
        <v>1354</v>
      </c>
      <c r="BQ47" s="201">
        <v>43740</v>
      </c>
      <c r="BR47" s="196" t="s">
        <v>9659</v>
      </c>
      <c r="BS47" s="188">
        <v>527</v>
      </c>
      <c r="BT47" s="188" t="s">
        <v>6230</v>
      </c>
      <c r="BU47" s="188" t="s">
        <v>732</v>
      </c>
      <c r="BV47" s="188">
        <v>1</v>
      </c>
      <c r="BW47" s="188" t="s">
        <v>6242</v>
      </c>
      <c r="BX47" s="188" t="s">
        <v>6234</v>
      </c>
      <c r="BY47" s="198">
        <v>43676</v>
      </c>
      <c r="BZ47" s="189" t="s">
        <v>9660</v>
      </c>
      <c r="CA47" s="189">
        <v>1614</v>
      </c>
      <c r="CB47" s="189" t="s">
        <v>6230</v>
      </c>
      <c r="CC47" s="189" t="s">
        <v>732</v>
      </c>
      <c r="CD47" s="189">
        <v>1</v>
      </c>
      <c r="CE47" s="189" t="s">
        <v>6242</v>
      </c>
      <c r="CF47" s="189" t="s">
        <v>6234</v>
      </c>
      <c r="CG47" s="201">
        <v>43676</v>
      </c>
      <c r="CH47" s="196" t="s">
        <v>9661</v>
      </c>
      <c r="CI47" s="189" t="e">
        <v>#N/A</v>
      </c>
      <c r="CJ47" s="189" t="e">
        <v>#N/A</v>
      </c>
      <c r="CK47" s="189" t="e">
        <v>#N/A</v>
      </c>
      <c r="CL47" s="189" t="e">
        <v>#N/A</v>
      </c>
      <c r="CM47" s="189" t="e">
        <v>#N/A</v>
      </c>
      <c r="CN47" s="189" t="e">
        <v>#N/A</v>
      </c>
      <c r="CO47" s="193" t="e">
        <v>#N/A</v>
      </c>
      <c r="CP47" s="189" t="s">
        <v>9662</v>
      </c>
      <c r="CQ47" s="188" t="s">
        <v>446</v>
      </c>
      <c r="CR47" s="188" t="s">
        <v>446</v>
      </c>
      <c r="CS47" s="188" t="s">
        <v>446</v>
      </c>
      <c r="CT47" s="188" t="s">
        <v>446</v>
      </c>
      <c r="CU47" s="188" t="s">
        <v>6121</v>
      </c>
      <c r="CV47" s="188" t="s">
        <v>446</v>
      </c>
      <c r="CW47" s="198">
        <v>43676</v>
      </c>
      <c r="CX47" s="189" t="s">
        <v>9663</v>
      </c>
      <c r="CY47" s="186">
        <v>16000</v>
      </c>
      <c r="CZ47" s="186" t="s">
        <v>6230</v>
      </c>
      <c r="DA47" s="186" t="s">
        <v>731</v>
      </c>
      <c r="DB47" s="186">
        <v>2</v>
      </c>
      <c r="DC47" s="186" t="s">
        <v>6245</v>
      </c>
      <c r="DD47" s="186" t="s">
        <v>6234</v>
      </c>
      <c r="DE47" s="192">
        <v>43676</v>
      </c>
      <c r="DF47" s="196" t="s">
        <v>9664</v>
      </c>
      <c r="DG47" s="185">
        <v>4197000</v>
      </c>
      <c r="DH47" s="188" t="s">
        <v>6232</v>
      </c>
      <c r="DI47" s="188" t="s">
        <v>731</v>
      </c>
      <c r="DJ47" s="188">
        <v>2</v>
      </c>
      <c r="DK47" s="188" t="s">
        <v>6244</v>
      </c>
      <c r="DL47" s="188" t="s">
        <v>6235</v>
      </c>
      <c r="DM47" s="198">
        <v>43676</v>
      </c>
      <c r="DN47" s="189" t="s">
        <v>9665</v>
      </c>
      <c r="DO47" s="186">
        <v>0</v>
      </c>
      <c r="DP47" s="189" t="s">
        <v>446</v>
      </c>
      <c r="DQ47" s="189" t="s">
        <v>731</v>
      </c>
      <c r="DR47" s="189">
        <v>2</v>
      </c>
      <c r="DS47" s="189" t="s">
        <v>4368</v>
      </c>
      <c r="DT47" s="189" t="s">
        <v>446</v>
      </c>
      <c r="DU47" s="201">
        <v>43676</v>
      </c>
      <c r="DV47" s="196" t="s">
        <v>9666</v>
      </c>
      <c r="DW47" s="185">
        <v>16000</v>
      </c>
      <c r="DX47" s="188" t="s">
        <v>6230</v>
      </c>
      <c r="DY47" s="188" t="s">
        <v>731</v>
      </c>
      <c r="DZ47" s="188">
        <v>2</v>
      </c>
      <c r="EA47" s="188" t="s">
        <v>6245</v>
      </c>
      <c r="EB47" s="188" t="s">
        <v>6234</v>
      </c>
      <c r="EC47" s="198">
        <v>43676</v>
      </c>
      <c r="ED47" s="189" t="s">
        <v>9667</v>
      </c>
      <c r="EE47" s="186">
        <v>0</v>
      </c>
      <c r="EF47" s="189" t="s">
        <v>446</v>
      </c>
      <c r="EG47" s="189" t="s">
        <v>731</v>
      </c>
      <c r="EH47" s="189">
        <v>2</v>
      </c>
      <c r="EI47" s="189" t="s">
        <v>6246</v>
      </c>
      <c r="EJ47" s="189" t="s">
        <v>446</v>
      </c>
      <c r="EK47" s="201">
        <v>43676</v>
      </c>
      <c r="EL47" s="196" t="s">
        <v>9668</v>
      </c>
      <c r="EM47" s="185">
        <v>0</v>
      </c>
      <c r="EN47" s="188" t="s">
        <v>446</v>
      </c>
      <c r="EO47" s="188" t="s">
        <v>731</v>
      </c>
      <c r="EP47" s="188">
        <v>2</v>
      </c>
      <c r="EQ47" s="188" t="s">
        <v>6247</v>
      </c>
      <c r="ER47" s="188" t="s">
        <v>446</v>
      </c>
      <c r="ES47" s="198">
        <v>43676</v>
      </c>
      <c r="ET47" s="189" t="s">
        <v>9669</v>
      </c>
      <c r="EU47" s="189">
        <v>80</v>
      </c>
      <c r="EV47" s="189" t="s">
        <v>7546</v>
      </c>
      <c r="EW47" s="189" t="s">
        <v>731</v>
      </c>
      <c r="EX47" s="189">
        <v>2</v>
      </c>
      <c r="EY47" s="189" t="s">
        <v>7580</v>
      </c>
      <c r="EZ47" s="189" t="s">
        <v>1354</v>
      </c>
      <c r="FA47" s="201">
        <v>43770</v>
      </c>
      <c r="FB47" s="196" t="s">
        <v>9670</v>
      </c>
      <c r="FC47" s="188">
        <v>2</v>
      </c>
      <c r="FD47" s="188" t="s">
        <v>446</v>
      </c>
      <c r="FE47" s="188" t="s">
        <v>731</v>
      </c>
      <c r="FF47" s="188">
        <v>2</v>
      </c>
      <c r="FG47" s="188" t="s">
        <v>6248</v>
      </c>
      <c r="FH47" s="188" t="s">
        <v>446</v>
      </c>
      <c r="FI47" s="198">
        <v>43676</v>
      </c>
      <c r="FJ47" s="196" t="s">
        <v>9671</v>
      </c>
      <c r="FK47" s="189" t="s">
        <v>446</v>
      </c>
      <c r="FL47" s="189" t="s">
        <v>446</v>
      </c>
      <c r="FM47" s="189" t="s">
        <v>446</v>
      </c>
      <c r="FN47" s="189" t="s">
        <v>446</v>
      </c>
      <c r="FO47" s="189" t="s">
        <v>6121</v>
      </c>
      <c r="FP47" s="186" t="s">
        <v>446</v>
      </c>
      <c r="FQ47" s="200">
        <v>43676</v>
      </c>
      <c r="FR47" s="196" t="s">
        <v>9672</v>
      </c>
      <c r="FS47" s="188" t="s">
        <v>446</v>
      </c>
      <c r="FT47" s="188" t="s">
        <v>446</v>
      </c>
      <c r="FU47" s="188" t="s">
        <v>446</v>
      </c>
      <c r="FV47" s="188" t="s">
        <v>446</v>
      </c>
      <c r="FW47" s="188" t="s">
        <v>6121</v>
      </c>
      <c r="FX47" s="188" t="s">
        <v>446</v>
      </c>
      <c r="FY47" s="198">
        <v>43676</v>
      </c>
      <c r="FZ47" s="189" t="s">
        <v>9673</v>
      </c>
      <c r="GA47" s="189">
        <v>0</v>
      </c>
      <c r="GB47" s="189" t="s">
        <v>7229</v>
      </c>
      <c r="GC47" s="189" t="s">
        <v>732</v>
      </c>
      <c r="GD47" s="189">
        <v>1</v>
      </c>
      <c r="GE47" s="189" t="s">
        <v>7600</v>
      </c>
      <c r="GF47" s="189" t="s">
        <v>7616</v>
      </c>
      <c r="GG47" s="201">
        <v>43770</v>
      </c>
      <c r="GH47" s="196" t="s">
        <v>9674</v>
      </c>
      <c r="GI47" s="188">
        <v>0</v>
      </c>
      <c r="GJ47" s="188" t="s">
        <v>7229</v>
      </c>
      <c r="GK47" s="188" t="s">
        <v>732</v>
      </c>
      <c r="GL47" s="188">
        <v>1</v>
      </c>
      <c r="GM47" s="188" t="s">
        <v>7600</v>
      </c>
      <c r="GN47" s="188" t="s">
        <v>7616</v>
      </c>
      <c r="GO47" s="198">
        <v>43770</v>
      </c>
      <c r="GP47" s="189" t="s">
        <v>9675</v>
      </c>
      <c r="GQ47" s="189">
        <v>0</v>
      </c>
      <c r="GR47" s="189" t="s">
        <v>7229</v>
      </c>
      <c r="GS47" s="189" t="s">
        <v>732</v>
      </c>
      <c r="GT47" s="189">
        <v>1</v>
      </c>
      <c r="GU47" s="189" t="s">
        <v>7600</v>
      </c>
      <c r="GV47" s="189" t="s">
        <v>7616</v>
      </c>
      <c r="GW47" s="201">
        <v>43770</v>
      </c>
      <c r="GX47" s="196" t="s">
        <v>9676</v>
      </c>
      <c r="GY47" s="188">
        <v>0</v>
      </c>
      <c r="GZ47" s="188" t="s">
        <v>7229</v>
      </c>
      <c r="HA47" s="188" t="s">
        <v>732</v>
      </c>
      <c r="HB47" s="188">
        <v>1</v>
      </c>
      <c r="HC47" s="188" t="s">
        <v>7600</v>
      </c>
      <c r="HD47" s="188" t="s">
        <v>7616</v>
      </c>
      <c r="HE47" s="198">
        <v>43770</v>
      </c>
      <c r="HF47" s="189" t="s">
        <v>9677</v>
      </c>
      <c r="HG47" s="189">
        <v>0</v>
      </c>
      <c r="HH47" s="189" t="s">
        <v>7229</v>
      </c>
      <c r="HI47" s="189" t="s">
        <v>732</v>
      </c>
      <c r="HJ47" s="189">
        <v>1</v>
      </c>
      <c r="HK47" s="189" t="s">
        <v>7600</v>
      </c>
      <c r="HL47" s="189" t="s">
        <v>7616</v>
      </c>
      <c r="HM47" s="201">
        <v>43770</v>
      </c>
      <c r="HN47" s="196" t="s">
        <v>9678</v>
      </c>
      <c r="HO47" s="188">
        <v>0</v>
      </c>
      <c r="HP47" s="188" t="s">
        <v>7229</v>
      </c>
      <c r="HQ47" s="188" t="s">
        <v>732</v>
      </c>
      <c r="HR47" s="188">
        <v>1</v>
      </c>
      <c r="HS47" s="188" t="s">
        <v>7600</v>
      </c>
      <c r="HT47" s="188" t="s">
        <v>7616</v>
      </c>
      <c r="HU47" s="198">
        <v>43770</v>
      </c>
      <c r="HV47" s="189" t="s">
        <v>9679</v>
      </c>
      <c r="HW47" s="189">
        <v>0</v>
      </c>
      <c r="HX47" s="189" t="s">
        <v>7229</v>
      </c>
      <c r="HY47" s="189" t="s">
        <v>732</v>
      </c>
      <c r="HZ47" s="189">
        <v>1</v>
      </c>
      <c r="IA47" s="189" t="s">
        <v>7600</v>
      </c>
      <c r="IB47" s="189" t="s">
        <v>7616</v>
      </c>
      <c r="IC47" s="201">
        <v>43770</v>
      </c>
      <c r="ID47" s="196" t="s">
        <v>9680</v>
      </c>
      <c r="IE47" s="188">
        <v>1</v>
      </c>
      <c r="IF47" s="188" t="s">
        <v>7229</v>
      </c>
      <c r="IG47" s="188" t="s">
        <v>732</v>
      </c>
      <c r="IH47" s="188">
        <v>1</v>
      </c>
      <c r="II47" s="188" t="s">
        <v>7600</v>
      </c>
      <c r="IJ47" s="188" t="s">
        <v>7616</v>
      </c>
      <c r="IK47" s="198">
        <v>43770</v>
      </c>
      <c r="IL47" s="189" t="s">
        <v>9681</v>
      </c>
      <c r="IM47" s="189">
        <v>1</v>
      </c>
      <c r="IN47" s="189" t="s">
        <v>7229</v>
      </c>
      <c r="IO47" s="189" t="s">
        <v>732</v>
      </c>
      <c r="IP47" s="189">
        <v>1</v>
      </c>
      <c r="IQ47" s="189" t="s">
        <v>7600</v>
      </c>
      <c r="IR47" s="189" t="s">
        <v>7616</v>
      </c>
      <c r="IS47" s="201">
        <v>43770</v>
      </c>
    </row>
    <row r="48" spans="1:253" x14ac:dyDescent="0.35">
      <c r="A48" t="s">
        <v>3397</v>
      </c>
      <c r="B48" t="s">
        <v>4376</v>
      </c>
      <c r="C48" t="s">
        <v>716</v>
      </c>
      <c r="D48" t="s">
        <v>147</v>
      </c>
      <c r="E48" t="s">
        <v>146</v>
      </c>
      <c r="F48" t="s">
        <v>9682</v>
      </c>
      <c r="G48" s="184">
        <v>38434000</v>
      </c>
      <c r="H48" s="185" t="s">
        <v>8126</v>
      </c>
      <c r="I48" s="185" t="s">
        <v>731</v>
      </c>
      <c r="J48" s="185">
        <v>2</v>
      </c>
      <c r="K48" s="185" t="s">
        <v>8135</v>
      </c>
      <c r="L48" s="185" t="s">
        <v>2664</v>
      </c>
      <c r="M48" s="198">
        <v>43798</v>
      </c>
      <c r="N48" s="196" t="s">
        <v>9683</v>
      </c>
      <c r="O48" s="187">
        <v>434830</v>
      </c>
      <c r="P48" s="187" t="s">
        <v>2644</v>
      </c>
      <c r="Q48" s="187" t="s">
        <v>731</v>
      </c>
      <c r="R48" s="187">
        <v>2</v>
      </c>
      <c r="S48" s="187" t="s">
        <v>2667</v>
      </c>
      <c r="T48" s="187" t="s">
        <v>2666</v>
      </c>
      <c r="U48" s="199">
        <v>43511</v>
      </c>
      <c r="V48" s="196" t="s">
        <v>9684</v>
      </c>
      <c r="W48" s="185">
        <v>14497000</v>
      </c>
      <c r="X48" s="185" t="s">
        <v>8127</v>
      </c>
      <c r="Y48" s="185" t="s">
        <v>731</v>
      </c>
      <c r="Z48" s="185">
        <v>2</v>
      </c>
      <c r="AA48" s="185" t="s">
        <v>6653</v>
      </c>
      <c r="AB48" s="185" t="s">
        <v>2668</v>
      </c>
      <c r="AC48" s="198">
        <v>43798</v>
      </c>
      <c r="AD48" s="196" t="s">
        <v>9685</v>
      </c>
      <c r="AE48" s="186">
        <v>14497000</v>
      </c>
      <c r="AF48" s="186" t="s">
        <v>8127</v>
      </c>
      <c r="AG48" s="186" t="s">
        <v>731</v>
      </c>
      <c r="AH48" s="186">
        <v>2</v>
      </c>
      <c r="AI48" s="186" t="s">
        <v>6653</v>
      </c>
      <c r="AJ48" s="186" t="s">
        <v>2668</v>
      </c>
      <c r="AK48" s="200">
        <v>43798</v>
      </c>
      <c r="AL48" s="196" t="s">
        <v>9686</v>
      </c>
      <c r="AM48" s="185">
        <v>6777000</v>
      </c>
      <c r="AN48" s="185" t="s">
        <v>8128</v>
      </c>
      <c r="AO48" s="185" t="s">
        <v>731</v>
      </c>
      <c r="AP48" s="185">
        <v>2</v>
      </c>
      <c r="AQ48" s="185" t="s">
        <v>8136</v>
      </c>
      <c r="AR48" s="185" t="s">
        <v>3355</v>
      </c>
      <c r="AS48" s="198">
        <v>43798</v>
      </c>
      <c r="AT48" s="189" t="s">
        <v>9687</v>
      </c>
      <c r="AU48" s="186" t="s">
        <v>446</v>
      </c>
      <c r="AV48" s="186" t="s">
        <v>446</v>
      </c>
      <c r="AW48" s="186" t="s">
        <v>731</v>
      </c>
      <c r="AX48" s="186">
        <v>2</v>
      </c>
      <c r="AY48" s="186" t="s">
        <v>3095</v>
      </c>
      <c r="AZ48" s="186" t="s">
        <v>446</v>
      </c>
      <c r="BA48" s="200">
        <v>43524</v>
      </c>
      <c r="BB48" s="196" t="s">
        <v>9688</v>
      </c>
      <c r="BC48" s="185" t="s">
        <v>446</v>
      </c>
      <c r="BD48" s="185">
        <v>0</v>
      </c>
      <c r="BE48" s="185" t="s">
        <v>731</v>
      </c>
      <c r="BF48" s="185">
        <v>2</v>
      </c>
      <c r="BG48" s="185">
        <v>0</v>
      </c>
      <c r="BH48" s="185">
        <v>0</v>
      </c>
      <c r="BI48" s="198">
        <v>43511</v>
      </c>
      <c r="BJ48" s="189" t="s">
        <v>9689</v>
      </c>
      <c r="BK48" s="189">
        <v>2235</v>
      </c>
      <c r="BL48" s="189" t="s">
        <v>1772</v>
      </c>
      <c r="BM48" s="189" t="s">
        <v>731</v>
      </c>
      <c r="BN48" s="189">
        <v>2</v>
      </c>
      <c r="BO48" s="189" t="s">
        <v>5669</v>
      </c>
      <c r="BP48" s="186" t="s">
        <v>1786</v>
      </c>
      <c r="BQ48" s="201">
        <v>43798</v>
      </c>
      <c r="BR48" s="196" t="s">
        <v>9690</v>
      </c>
      <c r="BS48" s="188" t="s">
        <v>446</v>
      </c>
      <c r="BT48" s="188">
        <v>0</v>
      </c>
      <c r="BU48" s="188" t="s">
        <v>731</v>
      </c>
      <c r="BV48" s="188">
        <v>2</v>
      </c>
      <c r="BW48" s="188">
        <v>0</v>
      </c>
      <c r="BX48" s="188">
        <v>0</v>
      </c>
      <c r="BY48" s="198">
        <v>43511</v>
      </c>
      <c r="BZ48" s="189" t="s">
        <v>9691</v>
      </c>
      <c r="CA48" s="189" t="s">
        <v>446</v>
      </c>
      <c r="CB48" s="189" t="s">
        <v>446</v>
      </c>
      <c r="CC48" s="189" t="s">
        <v>446</v>
      </c>
      <c r="CD48" s="189" t="s">
        <v>446</v>
      </c>
      <c r="CE48" s="189" t="s">
        <v>446</v>
      </c>
      <c r="CF48" s="189" t="s">
        <v>446</v>
      </c>
      <c r="CG48" s="201">
        <v>43511</v>
      </c>
      <c r="CH48" s="196" t="s">
        <v>9692</v>
      </c>
      <c r="CI48" s="189" t="e">
        <v>#N/A</v>
      </c>
      <c r="CJ48" s="189" t="e">
        <v>#N/A</v>
      </c>
      <c r="CK48" s="189" t="e">
        <v>#N/A</v>
      </c>
      <c r="CL48" s="189" t="e">
        <v>#N/A</v>
      </c>
      <c r="CM48" s="189" t="e">
        <v>#N/A</v>
      </c>
      <c r="CN48" s="189" t="e">
        <v>#N/A</v>
      </c>
      <c r="CO48" s="193" t="e">
        <v>#N/A</v>
      </c>
      <c r="CP48" s="189" t="s">
        <v>9693</v>
      </c>
      <c r="CQ48" s="188">
        <v>133900</v>
      </c>
      <c r="CR48" s="188" t="s">
        <v>2648</v>
      </c>
      <c r="CS48" s="188" t="s">
        <v>731</v>
      </c>
      <c r="CT48" s="188">
        <v>2</v>
      </c>
      <c r="CU48" s="188" t="s">
        <v>2675</v>
      </c>
      <c r="CV48" s="188" t="s">
        <v>2674</v>
      </c>
      <c r="CW48" s="198">
        <v>43511</v>
      </c>
      <c r="CX48" s="189" t="s">
        <v>9694</v>
      </c>
      <c r="CY48" s="186">
        <v>6779000</v>
      </c>
      <c r="CZ48" s="186" t="s">
        <v>8129</v>
      </c>
      <c r="DA48" s="186" t="s">
        <v>730</v>
      </c>
      <c r="DB48" s="186">
        <v>3</v>
      </c>
      <c r="DC48" s="186" t="s">
        <v>7193</v>
      </c>
      <c r="DD48" s="186" t="s">
        <v>5212</v>
      </c>
      <c r="DE48" s="192">
        <v>43798</v>
      </c>
      <c r="DF48" s="196" t="s">
        <v>9695</v>
      </c>
      <c r="DG48" s="185">
        <v>0</v>
      </c>
      <c r="DH48" s="188" t="s">
        <v>7162</v>
      </c>
      <c r="DI48" s="188" t="s">
        <v>5204</v>
      </c>
      <c r="DJ48" s="188">
        <v>2</v>
      </c>
      <c r="DK48" s="188" t="s">
        <v>7193</v>
      </c>
      <c r="DL48" s="188" t="s">
        <v>5212</v>
      </c>
      <c r="DM48" s="198">
        <v>43742</v>
      </c>
      <c r="DN48" s="189" t="s">
        <v>9696</v>
      </c>
      <c r="DO48" s="186">
        <v>7719000</v>
      </c>
      <c r="DP48" s="189" t="s">
        <v>7163</v>
      </c>
      <c r="DQ48" s="189" t="s">
        <v>5204</v>
      </c>
      <c r="DR48" s="189">
        <v>2</v>
      </c>
      <c r="DS48" s="189" t="s">
        <v>7193</v>
      </c>
      <c r="DT48" s="189" t="s">
        <v>5212</v>
      </c>
      <c r="DU48" s="201">
        <v>43742</v>
      </c>
      <c r="DV48" s="196" t="s">
        <v>9697</v>
      </c>
      <c r="DW48" s="185">
        <v>4580000</v>
      </c>
      <c r="DX48" s="188" t="s">
        <v>8129</v>
      </c>
      <c r="DY48" s="188" t="s">
        <v>730</v>
      </c>
      <c r="DZ48" s="188">
        <v>3</v>
      </c>
      <c r="EA48" s="188" t="s">
        <v>7193</v>
      </c>
      <c r="EB48" s="188" t="s">
        <v>5212</v>
      </c>
      <c r="EC48" s="198">
        <v>43798</v>
      </c>
      <c r="ED48" s="189" t="s">
        <v>9698</v>
      </c>
      <c r="EE48" s="186">
        <v>2199000</v>
      </c>
      <c r="EF48" s="189" t="s">
        <v>8129</v>
      </c>
      <c r="EG48" s="189" t="s">
        <v>730</v>
      </c>
      <c r="EH48" s="189">
        <v>3</v>
      </c>
      <c r="EI48" s="189" t="s">
        <v>7193</v>
      </c>
      <c r="EJ48" s="189" t="s">
        <v>5212</v>
      </c>
      <c r="EK48" s="201">
        <v>43798</v>
      </c>
      <c r="EL48" s="196" t="s">
        <v>9699</v>
      </c>
      <c r="EM48" s="185">
        <v>0</v>
      </c>
      <c r="EN48" s="188" t="s">
        <v>7163</v>
      </c>
      <c r="EO48" s="188" t="s">
        <v>5204</v>
      </c>
      <c r="EP48" s="188">
        <v>2</v>
      </c>
      <c r="EQ48" s="188" t="s">
        <v>7193</v>
      </c>
      <c r="ER48" s="188" t="s">
        <v>5212</v>
      </c>
      <c r="ES48" s="198">
        <v>43742</v>
      </c>
      <c r="ET48" s="189" t="s">
        <v>9700</v>
      </c>
      <c r="EU48" s="189">
        <v>2235</v>
      </c>
      <c r="EV48" s="189" t="s">
        <v>1772</v>
      </c>
      <c r="EW48" s="189" t="s">
        <v>731</v>
      </c>
      <c r="EX48" s="189">
        <v>2</v>
      </c>
      <c r="EY48" s="189" t="s">
        <v>5669</v>
      </c>
      <c r="EZ48" s="189" t="s">
        <v>1786</v>
      </c>
      <c r="FA48" s="201">
        <v>43798</v>
      </c>
      <c r="FB48" s="196" t="s">
        <v>9701</v>
      </c>
      <c r="FC48" s="188">
        <v>5</v>
      </c>
      <c r="FD48" s="188" t="s">
        <v>923</v>
      </c>
      <c r="FE48" s="188" t="s">
        <v>731</v>
      </c>
      <c r="FF48" s="188">
        <v>2</v>
      </c>
      <c r="FG48" s="188" t="s">
        <v>2683</v>
      </c>
      <c r="FH48" s="188" t="s">
        <v>2676</v>
      </c>
      <c r="FI48" s="198">
        <v>43511</v>
      </c>
      <c r="FJ48" s="196" t="s">
        <v>9702</v>
      </c>
      <c r="FK48" s="189">
        <v>1570131</v>
      </c>
      <c r="FL48" s="189" t="s">
        <v>923</v>
      </c>
      <c r="FM48" s="189" t="s">
        <v>731</v>
      </c>
      <c r="FN48" s="189">
        <v>2</v>
      </c>
      <c r="FO48" s="189" t="s">
        <v>2684</v>
      </c>
      <c r="FP48" s="186" t="s">
        <v>2676</v>
      </c>
      <c r="FQ48" s="200">
        <v>43511</v>
      </c>
      <c r="FR48" s="196" t="s">
        <v>9703</v>
      </c>
      <c r="FS48" s="188">
        <v>4658539</v>
      </c>
      <c r="FT48" s="188" t="s">
        <v>923</v>
      </c>
      <c r="FU48" s="188" t="s">
        <v>731</v>
      </c>
      <c r="FV48" s="188">
        <v>2</v>
      </c>
      <c r="FW48" s="188" t="s">
        <v>2685</v>
      </c>
      <c r="FX48" s="188" t="s">
        <v>2676</v>
      </c>
      <c r="FY48" s="198">
        <v>43511</v>
      </c>
      <c r="FZ48" s="189" t="s">
        <v>9704</v>
      </c>
      <c r="GA48" s="189">
        <v>1</v>
      </c>
      <c r="GB48" s="189" t="s">
        <v>7229</v>
      </c>
      <c r="GC48" s="189" t="s">
        <v>731</v>
      </c>
      <c r="GD48" s="189">
        <v>2</v>
      </c>
      <c r="GE48" s="189" t="s">
        <v>7600</v>
      </c>
      <c r="GF48" s="189" t="s">
        <v>7616</v>
      </c>
      <c r="GG48" s="201">
        <v>43770</v>
      </c>
      <c r="GH48" s="196" t="s">
        <v>9705</v>
      </c>
      <c r="GI48" s="188">
        <v>2</v>
      </c>
      <c r="GJ48" s="188" t="s">
        <v>7229</v>
      </c>
      <c r="GK48" s="188" t="s">
        <v>731</v>
      </c>
      <c r="GL48" s="188">
        <v>2</v>
      </c>
      <c r="GM48" s="188" t="s">
        <v>7600</v>
      </c>
      <c r="GN48" s="188" t="s">
        <v>7616</v>
      </c>
      <c r="GO48" s="198">
        <v>43770</v>
      </c>
      <c r="GP48" s="189" t="s">
        <v>9706</v>
      </c>
      <c r="GQ48" s="189">
        <v>1</v>
      </c>
      <c r="GR48" s="189" t="s">
        <v>7229</v>
      </c>
      <c r="GS48" s="189" t="s">
        <v>731</v>
      </c>
      <c r="GT48" s="189">
        <v>2</v>
      </c>
      <c r="GU48" s="189" t="s">
        <v>7600</v>
      </c>
      <c r="GV48" s="189" t="s">
        <v>7616</v>
      </c>
      <c r="GW48" s="201">
        <v>43770</v>
      </c>
      <c r="GX48" s="196" t="s">
        <v>9707</v>
      </c>
      <c r="GY48" s="188">
        <v>0</v>
      </c>
      <c r="GZ48" s="188" t="s">
        <v>7229</v>
      </c>
      <c r="HA48" s="188" t="s">
        <v>731</v>
      </c>
      <c r="HB48" s="188">
        <v>2</v>
      </c>
      <c r="HC48" s="188" t="s">
        <v>7600</v>
      </c>
      <c r="HD48" s="188" t="s">
        <v>7616</v>
      </c>
      <c r="HE48" s="198">
        <v>43770</v>
      </c>
      <c r="HF48" s="189" t="s">
        <v>9708</v>
      </c>
      <c r="HG48" s="189">
        <v>0</v>
      </c>
      <c r="HH48" s="189" t="s">
        <v>7229</v>
      </c>
      <c r="HI48" s="189" t="s">
        <v>731</v>
      </c>
      <c r="HJ48" s="189">
        <v>2</v>
      </c>
      <c r="HK48" s="189" t="s">
        <v>7600</v>
      </c>
      <c r="HL48" s="189" t="s">
        <v>7616</v>
      </c>
      <c r="HM48" s="201">
        <v>43770</v>
      </c>
      <c r="HN48" s="196" t="s">
        <v>9709</v>
      </c>
      <c r="HO48" s="188">
        <v>3</v>
      </c>
      <c r="HP48" s="188" t="s">
        <v>7229</v>
      </c>
      <c r="HQ48" s="188" t="s">
        <v>731</v>
      </c>
      <c r="HR48" s="188">
        <v>2</v>
      </c>
      <c r="HS48" s="188" t="s">
        <v>7600</v>
      </c>
      <c r="HT48" s="188" t="s">
        <v>7616</v>
      </c>
      <c r="HU48" s="198">
        <v>43770</v>
      </c>
      <c r="HV48" s="189" t="s">
        <v>9710</v>
      </c>
      <c r="HW48" s="189">
        <v>1</v>
      </c>
      <c r="HX48" s="189" t="s">
        <v>7229</v>
      </c>
      <c r="HY48" s="189" t="s">
        <v>731</v>
      </c>
      <c r="HZ48" s="189">
        <v>2</v>
      </c>
      <c r="IA48" s="189" t="s">
        <v>7600</v>
      </c>
      <c r="IB48" s="189" t="s">
        <v>7616</v>
      </c>
      <c r="IC48" s="201">
        <v>43770</v>
      </c>
      <c r="ID48" s="196" t="s">
        <v>9711</v>
      </c>
      <c r="IE48" s="188">
        <v>3</v>
      </c>
      <c r="IF48" s="188" t="s">
        <v>7229</v>
      </c>
      <c r="IG48" s="188" t="s">
        <v>731</v>
      </c>
      <c r="IH48" s="188">
        <v>2</v>
      </c>
      <c r="II48" s="188" t="s">
        <v>7600</v>
      </c>
      <c r="IJ48" s="188" t="s">
        <v>7616</v>
      </c>
      <c r="IK48" s="198">
        <v>43770</v>
      </c>
      <c r="IL48" s="189" t="s">
        <v>9712</v>
      </c>
      <c r="IM48" s="189">
        <v>2</v>
      </c>
      <c r="IN48" s="189" t="s">
        <v>7229</v>
      </c>
      <c r="IO48" s="189" t="s">
        <v>731</v>
      </c>
      <c r="IP48" s="189">
        <v>2</v>
      </c>
      <c r="IQ48" s="189" t="s">
        <v>7600</v>
      </c>
      <c r="IR48" s="189" t="s">
        <v>7616</v>
      </c>
      <c r="IS48" s="201">
        <v>43770</v>
      </c>
    </row>
    <row r="49" spans="1:253" x14ac:dyDescent="0.35">
      <c r="A49" t="s">
        <v>1231</v>
      </c>
      <c r="B49" t="s">
        <v>783</v>
      </c>
      <c r="C49" t="s">
        <v>792</v>
      </c>
      <c r="D49" t="s">
        <v>147</v>
      </c>
      <c r="E49" t="s">
        <v>146</v>
      </c>
      <c r="F49" t="s">
        <v>9713</v>
      </c>
      <c r="G49" s="184">
        <v>38434000</v>
      </c>
      <c r="H49" s="185" t="s">
        <v>8126</v>
      </c>
      <c r="I49" s="185" t="s">
        <v>731</v>
      </c>
      <c r="J49" s="185">
        <v>2</v>
      </c>
      <c r="K49" s="185" t="s">
        <v>8135</v>
      </c>
      <c r="L49" s="185" t="s">
        <v>2664</v>
      </c>
      <c r="M49" s="198">
        <v>43798</v>
      </c>
      <c r="N49" s="196" t="s">
        <v>9714</v>
      </c>
      <c r="O49" s="187">
        <v>434830</v>
      </c>
      <c r="P49" s="187" t="s">
        <v>2649</v>
      </c>
      <c r="Q49" s="187" t="s">
        <v>731</v>
      </c>
      <c r="R49" s="187">
        <v>2</v>
      </c>
      <c r="S49" s="187" t="s">
        <v>2667</v>
      </c>
      <c r="T49" s="187" t="s">
        <v>2686</v>
      </c>
      <c r="U49" s="199">
        <v>43511</v>
      </c>
      <c r="V49" s="196" t="s">
        <v>9715</v>
      </c>
      <c r="W49" s="185">
        <v>11000000</v>
      </c>
      <c r="X49" s="185" t="s">
        <v>923</v>
      </c>
      <c r="Y49" s="185" t="s">
        <v>730</v>
      </c>
      <c r="Z49" s="185">
        <v>3</v>
      </c>
      <c r="AA49" s="185" t="s">
        <v>5722</v>
      </c>
      <c r="AB49" s="185" t="s">
        <v>3978</v>
      </c>
      <c r="AC49" s="198">
        <v>43647</v>
      </c>
      <c r="AD49" s="196" t="s">
        <v>9716</v>
      </c>
      <c r="AE49" s="186">
        <v>11000000</v>
      </c>
      <c r="AF49" s="186" t="s">
        <v>5721</v>
      </c>
      <c r="AG49" s="186" t="s">
        <v>730</v>
      </c>
      <c r="AH49" s="186">
        <v>3</v>
      </c>
      <c r="AI49" s="186" t="s">
        <v>3979</v>
      </c>
      <c r="AJ49" s="186" t="s">
        <v>3978</v>
      </c>
      <c r="AK49" s="200">
        <v>43647</v>
      </c>
      <c r="AL49" s="196" t="s">
        <v>9717</v>
      </c>
      <c r="AM49" s="185">
        <v>6542000</v>
      </c>
      <c r="AN49" s="185" t="s">
        <v>8130</v>
      </c>
      <c r="AO49" s="185" t="s">
        <v>731</v>
      </c>
      <c r="AP49" s="185">
        <v>2</v>
      </c>
      <c r="AQ49" s="185" t="s">
        <v>8137</v>
      </c>
      <c r="AR49" s="185" t="s">
        <v>8134</v>
      </c>
      <c r="AS49" s="198">
        <v>43798</v>
      </c>
      <c r="AT49" s="189" t="s">
        <v>9718</v>
      </c>
      <c r="AU49" s="186" t="s">
        <v>446</v>
      </c>
      <c r="AV49" s="186" t="s">
        <v>446</v>
      </c>
      <c r="AW49" s="186" t="s">
        <v>731</v>
      </c>
      <c r="AX49" s="186">
        <v>2</v>
      </c>
      <c r="AY49" s="186" t="s">
        <v>3095</v>
      </c>
      <c r="AZ49" s="186" t="s">
        <v>446</v>
      </c>
      <c r="BA49" s="200">
        <v>43524</v>
      </c>
      <c r="BB49" s="196" t="s">
        <v>9719</v>
      </c>
      <c r="BC49" s="185" t="s">
        <v>446</v>
      </c>
      <c r="BD49" s="185">
        <v>0</v>
      </c>
      <c r="BE49" s="185" t="s">
        <v>731</v>
      </c>
      <c r="BF49" s="185">
        <v>2</v>
      </c>
      <c r="BG49" s="185">
        <v>0</v>
      </c>
      <c r="BH49" s="185">
        <v>0</v>
      </c>
      <c r="BI49" s="198">
        <v>43511</v>
      </c>
      <c r="BJ49" s="189" t="s">
        <v>9720</v>
      </c>
      <c r="BK49" s="189">
        <v>1993</v>
      </c>
      <c r="BL49" s="189" t="s">
        <v>1772</v>
      </c>
      <c r="BM49" s="189" t="s">
        <v>731</v>
      </c>
      <c r="BN49" s="189">
        <v>2</v>
      </c>
      <c r="BO49" s="189" t="s">
        <v>8138</v>
      </c>
      <c r="BP49" s="186" t="s">
        <v>1786</v>
      </c>
      <c r="BQ49" s="201">
        <v>43798</v>
      </c>
      <c r="BR49" s="196" t="s">
        <v>9721</v>
      </c>
      <c r="BS49" s="188" t="s">
        <v>446</v>
      </c>
      <c r="BT49" s="188">
        <v>0</v>
      </c>
      <c r="BU49" s="188" t="s">
        <v>731</v>
      </c>
      <c r="BV49" s="188">
        <v>2</v>
      </c>
      <c r="BW49" s="188">
        <v>0</v>
      </c>
      <c r="BX49" s="188">
        <v>0</v>
      </c>
      <c r="BY49" s="198">
        <v>43511</v>
      </c>
      <c r="BZ49" s="189" t="s">
        <v>9722</v>
      </c>
      <c r="CA49" s="189" t="s">
        <v>446</v>
      </c>
      <c r="CB49" s="189" t="s">
        <v>446</v>
      </c>
      <c r="CC49" s="189" t="s">
        <v>446</v>
      </c>
      <c r="CD49" s="189" t="s">
        <v>446</v>
      </c>
      <c r="CE49" s="189" t="s">
        <v>446</v>
      </c>
      <c r="CF49" s="189" t="s">
        <v>446</v>
      </c>
      <c r="CG49" s="201">
        <v>43511</v>
      </c>
      <c r="CH49" s="196" t="s">
        <v>9723</v>
      </c>
      <c r="CI49" s="189" t="e">
        <v>#N/A</v>
      </c>
      <c r="CJ49" s="189" t="e">
        <v>#N/A</v>
      </c>
      <c r="CK49" s="189" t="e">
        <v>#N/A</v>
      </c>
      <c r="CL49" s="189" t="e">
        <v>#N/A</v>
      </c>
      <c r="CM49" s="189" t="e">
        <v>#N/A</v>
      </c>
      <c r="CN49" s="189" t="e">
        <v>#N/A</v>
      </c>
      <c r="CO49" s="193" t="e">
        <v>#N/A</v>
      </c>
      <c r="CP49" s="189" t="s">
        <v>9724</v>
      </c>
      <c r="CQ49" s="188">
        <v>133900</v>
      </c>
      <c r="CR49" s="188" t="s">
        <v>2648</v>
      </c>
      <c r="CS49" s="188" t="s">
        <v>731</v>
      </c>
      <c r="CT49" s="188">
        <v>2</v>
      </c>
      <c r="CU49" s="188" t="s">
        <v>2675</v>
      </c>
      <c r="CV49" s="188" t="s">
        <v>2674</v>
      </c>
      <c r="CW49" s="198">
        <v>43511</v>
      </c>
      <c r="CX49" s="189" t="s">
        <v>9725</v>
      </c>
      <c r="CY49" s="186">
        <v>6544000</v>
      </c>
      <c r="CZ49" s="186" t="s">
        <v>923</v>
      </c>
      <c r="DA49" s="186" t="s">
        <v>731</v>
      </c>
      <c r="DB49" s="186">
        <v>2</v>
      </c>
      <c r="DC49" s="186" t="s">
        <v>3974</v>
      </c>
      <c r="DD49" s="186" t="s">
        <v>2676</v>
      </c>
      <c r="DE49" s="192">
        <v>43578</v>
      </c>
      <c r="DF49" s="196" t="s">
        <v>9726</v>
      </c>
      <c r="DG49" s="185">
        <v>0</v>
      </c>
      <c r="DH49" s="188" t="s">
        <v>923</v>
      </c>
      <c r="DI49" s="188" t="s">
        <v>731</v>
      </c>
      <c r="DJ49" s="188">
        <v>2</v>
      </c>
      <c r="DK49" s="188" t="s">
        <v>3971</v>
      </c>
      <c r="DL49" s="188" t="s">
        <v>2676</v>
      </c>
      <c r="DM49" s="198">
        <v>43578</v>
      </c>
      <c r="DN49" s="189" t="s">
        <v>9727</v>
      </c>
      <c r="DO49" s="186">
        <v>4456000</v>
      </c>
      <c r="DP49" s="189" t="s">
        <v>923</v>
      </c>
      <c r="DQ49" s="189" t="s">
        <v>731</v>
      </c>
      <c r="DR49" s="189">
        <v>2</v>
      </c>
      <c r="DS49" s="189" t="s">
        <v>3973</v>
      </c>
      <c r="DT49" s="189" t="s">
        <v>2676</v>
      </c>
      <c r="DU49" s="201">
        <v>43578</v>
      </c>
      <c r="DV49" s="196" t="s">
        <v>9728</v>
      </c>
      <c r="DW49" s="185">
        <v>4376000</v>
      </c>
      <c r="DX49" s="188" t="s">
        <v>923</v>
      </c>
      <c r="DY49" s="188" t="s">
        <v>731</v>
      </c>
      <c r="DZ49" s="188">
        <v>2</v>
      </c>
      <c r="EA49" s="188" t="s">
        <v>3974</v>
      </c>
      <c r="EB49" s="188" t="s">
        <v>2676</v>
      </c>
      <c r="EC49" s="198">
        <v>43578</v>
      </c>
      <c r="ED49" s="189" t="s">
        <v>9729</v>
      </c>
      <c r="EE49" s="186">
        <v>2168000</v>
      </c>
      <c r="EF49" s="189" t="s">
        <v>923</v>
      </c>
      <c r="EG49" s="189" t="s">
        <v>731</v>
      </c>
      <c r="EH49" s="189">
        <v>2</v>
      </c>
      <c r="EI49" s="189" t="s">
        <v>3975</v>
      </c>
      <c r="EJ49" s="189" t="s">
        <v>2676</v>
      </c>
      <c r="EK49" s="201">
        <v>43578</v>
      </c>
      <c r="EL49" s="196" t="s">
        <v>9730</v>
      </c>
      <c r="EM49" s="185">
        <v>0</v>
      </c>
      <c r="EN49" s="188" t="s">
        <v>923</v>
      </c>
      <c r="EO49" s="188" t="s">
        <v>731</v>
      </c>
      <c r="EP49" s="188">
        <v>2</v>
      </c>
      <c r="EQ49" s="188" t="s">
        <v>3987</v>
      </c>
      <c r="ER49" s="188" t="s">
        <v>2676</v>
      </c>
      <c r="ES49" s="198">
        <v>43578</v>
      </c>
      <c r="ET49" s="189" t="s">
        <v>9731</v>
      </c>
      <c r="EU49" s="189">
        <v>2235</v>
      </c>
      <c r="EV49" s="189" t="s">
        <v>1772</v>
      </c>
      <c r="EW49" s="189" t="s">
        <v>731</v>
      </c>
      <c r="EX49" s="189">
        <v>2</v>
      </c>
      <c r="EY49" s="189" t="s">
        <v>5669</v>
      </c>
      <c r="EZ49" s="189" t="s">
        <v>1786</v>
      </c>
      <c r="FA49" s="201">
        <v>43798</v>
      </c>
      <c r="FB49" s="196" t="s">
        <v>9732</v>
      </c>
      <c r="FC49" s="188">
        <v>5</v>
      </c>
      <c r="FD49" s="188" t="s">
        <v>923</v>
      </c>
      <c r="FE49" s="188" t="s">
        <v>731</v>
      </c>
      <c r="FF49" s="188">
        <v>2</v>
      </c>
      <c r="FG49" s="188" t="s">
        <v>2683</v>
      </c>
      <c r="FH49" s="188" t="s">
        <v>2676</v>
      </c>
      <c r="FI49" s="198">
        <v>43511</v>
      </c>
      <c r="FJ49" s="196" t="s">
        <v>9733</v>
      </c>
      <c r="FK49" s="189">
        <v>1570131</v>
      </c>
      <c r="FL49" s="189" t="s">
        <v>923</v>
      </c>
      <c r="FM49" s="189" t="s">
        <v>731</v>
      </c>
      <c r="FN49" s="189">
        <v>2</v>
      </c>
      <c r="FO49" s="189" t="s">
        <v>2684</v>
      </c>
      <c r="FP49" s="186" t="s">
        <v>2676</v>
      </c>
      <c r="FQ49" s="200">
        <v>43511</v>
      </c>
      <c r="FR49" s="196" t="s">
        <v>9734</v>
      </c>
      <c r="FS49" s="188">
        <v>4658539</v>
      </c>
      <c r="FT49" s="188" t="s">
        <v>923</v>
      </c>
      <c r="FU49" s="188" t="s">
        <v>731</v>
      </c>
      <c r="FV49" s="188">
        <v>2</v>
      </c>
      <c r="FW49" s="188" t="s">
        <v>2685</v>
      </c>
      <c r="FX49" s="188" t="s">
        <v>2676</v>
      </c>
      <c r="FY49" s="198">
        <v>43511</v>
      </c>
      <c r="FZ49" s="189" t="s">
        <v>9735</v>
      </c>
      <c r="GA49" s="189">
        <v>1</v>
      </c>
      <c r="GB49" s="189" t="s">
        <v>7229</v>
      </c>
      <c r="GC49" s="189" t="s">
        <v>731</v>
      </c>
      <c r="GD49" s="189">
        <v>2</v>
      </c>
      <c r="GE49" s="189" t="s">
        <v>7600</v>
      </c>
      <c r="GF49" s="189" t="s">
        <v>7616</v>
      </c>
      <c r="GG49" s="201">
        <v>43770</v>
      </c>
      <c r="GH49" s="196" t="s">
        <v>9736</v>
      </c>
      <c r="GI49" s="188">
        <v>2</v>
      </c>
      <c r="GJ49" s="188" t="s">
        <v>7229</v>
      </c>
      <c r="GK49" s="188" t="s">
        <v>731</v>
      </c>
      <c r="GL49" s="188">
        <v>2</v>
      </c>
      <c r="GM49" s="188" t="s">
        <v>7600</v>
      </c>
      <c r="GN49" s="188" t="s">
        <v>7616</v>
      </c>
      <c r="GO49" s="198">
        <v>43770</v>
      </c>
      <c r="GP49" s="189" t="s">
        <v>9737</v>
      </c>
      <c r="GQ49" s="189">
        <v>1</v>
      </c>
      <c r="GR49" s="189" t="s">
        <v>7229</v>
      </c>
      <c r="GS49" s="189" t="s">
        <v>731</v>
      </c>
      <c r="GT49" s="189">
        <v>2</v>
      </c>
      <c r="GU49" s="189" t="s">
        <v>7600</v>
      </c>
      <c r="GV49" s="189" t="s">
        <v>7616</v>
      </c>
      <c r="GW49" s="201">
        <v>43770</v>
      </c>
      <c r="GX49" s="196" t="s">
        <v>9738</v>
      </c>
      <c r="GY49" s="188">
        <v>0</v>
      </c>
      <c r="GZ49" s="188" t="s">
        <v>7229</v>
      </c>
      <c r="HA49" s="188" t="s">
        <v>731</v>
      </c>
      <c r="HB49" s="188">
        <v>2</v>
      </c>
      <c r="HC49" s="188" t="s">
        <v>7600</v>
      </c>
      <c r="HD49" s="188" t="s">
        <v>7616</v>
      </c>
      <c r="HE49" s="198">
        <v>43770</v>
      </c>
      <c r="HF49" s="189" t="s">
        <v>9739</v>
      </c>
      <c r="HG49" s="189">
        <v>0</v>
      </c>
      <c r="HH49" s="189" t="s">
        <v>7229</v>
      </c>
      <c r="HI49" s="189" t="s">
        <v>731</v>
      </c>
      <c r="HJ49" s="189">
        <v>2</v>
      </c>
      <c r="HK49" s="189" t="s">
        <v>7600</v>
      </c>
      <c r="HL49" s="189" t="s">
        <v>7616</v>
      </c>
      <c r="HM49" s="201">
        <v>43770</v>
      </c>
      <c r="HN49" s="196" t="s">
        <v>9740</v>
      </c>
      <c r="HO49" s="188">
        <v>3</v>
      </c>
      <c r="HP49" s="188" t="s">
        <v>7229</v>
      </c>
      <c r="HQ49" s="188" t="s">
        <v>731</v>
      </c>
      <c r="HR49" s="188">
        <v>2</v>
      </c>
      <c r="HS49" s="188" t="s">
        <v>7600</v>
      </c>
      <c r="HT49" s="188" t="s">
        <v>7616</v>
      </c>
      <c r="HU49" s="198">
        <v>43770</v>
      </c>
      <c r="HV49" s="189" t="s">
        <v>9741</v>
      </c>
      <c r="HW49" s="189">
        <v>1</v>
      </c>
      <c r="HX49" s="189" t="s">
        <v>7229</v>
      </c>
      <c r="HY49" s="189" t="s">
        <v>731</v>
      </c>
      <c r="HZ49" s="189">
        <v>2</v>
      </c>
      <c r="IA49" s="189" t="s">
        <v>7600</v>
      </c>
      <c r="IB49" s="189" t="s">
        <v>7616</v>
      </c>
      <c r="IC49" s="201">
        <v>43770</v>
      </c>
      <c r="ID49" s="196" t="s">
        <v>9742</v>
      </c>
      <c r="IE49" s="188">
        <v>3</v>
      </c>
      <c r="IF49" s="188" t="s">
        <v>7229</v>
      </c>
      <c r="IG49" s="188" t="s">
        <v>731</v>
      </c>
      <c r="IH49" s="188">
        <v>2</v>
      </c>
      <c r="II49" s="188" t="s">
        <v>7600</v>
      </c>
      <c r="IJ49" s="188" t="s">
        <v>7616</v>
      </c>
      <c r="IK49" s="198">
        <v>43770</v>
      </c>
      <c r="IL49" s="189" t="s">
        <v>9743</v>
      </c>
      <c r="IM49" s="189">
        <v>2</v>
      </c>
      <c r="IN49" s="189" t="s">
        <v>7229</v>
      </c>
      <c r="IO49" s="189" t="s">
        <v>731</v>
      </c>
      <c r="IP49" s="189">
        <v>2</v>
      </c>
      <c r="IQ49" s="189" t="s">
        <v>7600</v>
      </c>
      <c r="IR49" s="189" t="s">
        <v>7616</v>
      </c>
      <c r="IS49" s="201">
        <v>43770</v>
      </c>
    </row>
    <row r="50" spans="1:253" x14ac:dyDescent="0.35">
      <c r="A50" t="s">
        <v>2963</v>
      </c>
      <c r="B50" t="s">
        <v>4377</v>
      </c>
      <c r="C50" t="s">
        <v>793</v>
      </c>
      <c r="D50" t="s">
        <v>147</v>
      </c>
      <c r="E50" t="s">
        <v>146</v>
      </c>
      <c r="F50" t="s">
        <v>9744</v>
      </c>
      <c r="G50" s="184">
        <v>38434000</v>
      </c>
      <c r="H50" s="185" t="s">
        <v>8126</v>
      </c>
      <c r="I50" s="185" t="s">
        <v>731</v>
      </c>
      <c r="J50" s="185">
        <v>2</v>
      </c>
      <c r="K50" s="185" t="s">
        <v>8135</v>
      </c>
      <c r="L50" s="185" t="s">
        <v>2664</v>
      </c>
      <c r="M50" s="198">
        <v>43798</v>
      </c>
      <c r="N50" s="196" t="s">
        <v>9745</v>
      </c>
      <c r="O50" s="187">
        <v>42000</v>
      </c>
      <c r="P50" s="187" t="s">
        <v>2651</v>
      </c>
      <c r="Q50" s="187" t="s">
        <v>731</v>
      </c>
      <c r="R50" s="187">
        <v>2</v>
      </c>
      <c r="S50" s="187" t="s">
        <v>2690</v>
      </c>
      <c r="T50" s="187" t="s">
        <v>2689</v>
      </c>
      <c r="U50" s="199">
        <v>43511</v>
      </c>
      <c r="V50" s="196" t="s">
        <v>9746</v>
      </c>
      <c r="W50" s="185">
        <v>3497000</v>
      </c>
      <c r="X50" s="185" t="s">
        <v>8131</v>
      </c>
      <c r="Y50" s="185" t="s">
        <v>731</v>
      </c>
      <c r="Z50" s="185">
        <v>2</v>
      </c>
      <c r="AA50" s="185" t="s">
        <v>6668</v>
      </c>
      <c r="AB50" s="185" t="s">
        <v>5200</v>
      </c>
      <c r="AC50" s="198">
        <v>43798</v>
      </c>
      <c r="AD50" s="196" t="s">
        <v>9747</v>
      </c>
      <c r="AE50" s="186">
        <v>3497000</v>
      </c>
      <c r="AF50" s="186" t="s">
        <v>8131</v>
      </c>
      <c r="AG50" s="186" t="s">
        <v>731</v>
      </c>
      <c r="AH50" s="186">
        <v>2</v>
      </c>
      <c r="AI50" s="186" t="s">
        <v>6669</v>
      </c>
      <c r="AJ50" s="186" t="s">
        <v>3360</v>
      </c>
      <c r="AK50" s="200">
        <v>43798</v>
      </c>
      <c r="AL50" s="196" t="s">
        <v>9748</v>
      </c>
      <c r="AM50" s="185">
        <v>235000</v>
      </c>
      <c r="AN50" s="185" t="s">
        <v>8132</v>
      </c>
      <c r="AO50" s="185" t="s">
        <v>732</v>
      </c>
      <c r="AP50" s="185">
        <v>1</v>
      </c>
      <c r="AQ50" s="185" t="s">
        <v>2693</v>
      </c>
      <c r="AR50" s="185" t="s">
        <v>3981</v>
      </c>
      <c r="AS50" s="198">
        <v>43798</v>
      </c>
      <c r="AT50" s="189" t="s">
        <v>9749</v>
      </c>
      <c r="AU50" s="186" t="s">
        <v>446</v>
      </c>
      <c r="AV50" s="186">
        <v>0</v>
      </c>
      <c r="AW50" s="186" t="s">
        <v>731</v>
      </c>
      <c r="AX50" s="186">
        <v>2</v>
      </c>
      <c r="AY50" s="186">
        <v>0</v>
      </c>
      <c r="AZ50" s="186">
        <v>0</v>
      </c>
      <c r="BA50" s="200">
        <v>43511</v>
      </c>
      <c r="BB50" s="196" t="s">
        <v>9750</v>
      </c>
      <c r="BC50" s="185" t="s">
        <v>446</v>
      </c>
      <c r="BD50" s="185">
        <v>0</v>
      </c>
      <c r="BE50" s="185" t="s">
        <v>731</v>
      </c>
      <c r="BF50" s="185">
        <v>2</v>
      </c>
      <c r="BG50" s="185">
        <v>0</v>
      </c>
      <c r="BH50" s="185">
        <v>0</v>
      </c>
      <c r="BI50" s="198">
        <v>43511</v>
      </c>
      <c r="BJ50" s="189" t="s">
        <v>9751</v>
      </c>
      <c r="BK50" s="189">
        <v>5</v>
      </c>
      <c r="BL50" s="189" t="s">
        <v>1772</v>
      </c>
      <c r="BM50" s="189" t="s">
        <v>731</v>
      </c>
      <c r="BN50" s="189">
        <v>2</v>
      </c>
      <c r="BO50" s="189" t="s">
        <v>8139</v>
      </c>
      <c r="BP50" s="186" t="s">
        <v>1786</v>
      </c>
      <c r="BQ50" s="201">
        <v>43798</v>
      </c>
      <c r="BR50" s="196" t="s">
        <v>9752</v>
      </c>
      <c r="BS50" s="188" t="s">
        <v>446</v>
      </c>
      <c r="BT50" s="188">
        <v>0</v>
      </c>
      <c r="BU50" s="188" t="s">
        <v>731</v>
      </c>
      <c r="BV50" s="188">
        <v>2</v>
      </c>
      <c r="BW50" s="188" t="s">
        <v>2694</v>
      </c>
      <c r="BX50" s="188">
        <v>0</v>
      </c>
      <c r="BY50" s="198">
        <v>43511</v>
      </c>
      <c r="BZ50" s="189" t="s">
        <v>9753</v>
      </c>
      <c r="CA50" s="189">
        <v>0</v>
      </c>
      <c r="CB50" s="189" t="s">
        <v>446</v>
      </c>
      <c r="CC50" s="189" t="s">
        <v>731</v>
      </c>
      <c r="CD50" s="189">
        <v>2</v>
      </c>
      <c r="CE50" s="189" t="s">
        <v>446</v>
      </c>
      <c r="CF50" s="189" t="s">
        <v>446</v>
      </c>
      <c r="CG50" s="201">
        <v>43511</v>
      </c>
      <c r="CH50" s="196" t="s">
        <v>9754</v>
      </c>
      <c r="CI50" s="189" t="e">
        <v>#N/A</v>
      </c>
      <c r="CJ50" s="189" t="e">
        <v>#N/A</v>
      </c>
      <c r="CK50" s="189" t="e">
        <v>#N/A</v>
      </c>
      <c r="CL50" s="189" t="e">
        <v>#N/A</v>
      </c>
      <c r="CM50" s="189" t="e">
        <v>#N/A</v>
      </c>
      <c r="CN50" s="189" t="e">
        <v>#N/A</v>
      </c>
      <c r="CO50" s="193" t="e">
        <v>#N/A</v>
      </c>
      <c r="CP50" s="189" t="s">
        <v>9755</v>
      </c>
      <c r="CQ50" s="188" t="s">
        <v>446</v>
      </c>
      <c r="CR50" s="188">
        <v>0</v>
      </c>
      <c r="CS50" s="188" t="s">
        <v>731</v>
      </c>
      <c r="CT50" s="188">
        <v>2</v>
      </c>
      <c r="CU50" s="188" t="s">
        <v>2694</v>
      </c>
      <c r="CV50" s="188">
        <v>0</v>
      </c>
      <c r="CW50" s="198">
        <v>43511</v>
      </c>
      <c r="CX50" s="189" t="s">
        <v>9756</v>
      </c>
      <c r="CY50" s="186">
        <v>235000</v>
      </c>
      <c r="CZ50" s="186" t="s">
        <v>8133</v>
      </c>
      <c r="DA50" s="186" t="s">
        <v>731</v>
      </c>
      <c r="DB50" s="186">
        <v>2</v>
      </c>
      <c r="DC50" s="186" t="s">
        <v>7191</v>
      </c>
      <c r="DD50" s="186" t="s">
        <v>3366</v>
      </c>
      <c r="DE50" s="192">
        <v>43798</v>
      </c>
      <c r="DF50" s="196" t="s">
        <v>9757</v>
      </c>
      <c r="DG50" s="185">
        <v>0</v>
      </c>
      <c r="DH50" s="188" t="s">
        <v>7158</v>
      </c>
      <c r="DI50" s="188" t="s">
        <v>5204</v>
      </c>
      <c r="DJ50" s="188">
        <v>2</v>
      </c>
      <c r="DK50" s="188" t="s">
        <v>7191</v>
      </c>
      <c r="DL50" s="188" t="s">
        <v>3360</v>
      </c>
      <c r="DM50" s="198">
        <v>43742</v>
      </c>
      <c r="DN50" s="189" t="s">
        <v>9758</v>
      </c>
      <c r="DO50" s="186">
        <v>3263000</v>
      </c>
      <c r="DP50" s="189" t="s">
        <v>7157</v>
      </c>
      <c r="DQ50" s="189" t="s">
        <v>731</v>
      </c>
      <c r="DR50" s="189">
        <v>2</v>
      </c>
      <c r="DS50" s="189" t="s">
        <v>7191</v>
      </c>
      <c r="DT50" s="189" t="s">
        <v>3360</v>
      </c>
      <c r="DU50" s="201">
        <v>43770</v>
      </c>
      <c r="DV50" s="196" t="s">
        <v>9759</v>
      </c>
      <c r="DW50" s="185">
        <v>204000</v>
      </c>
      <c r="DX50" s="188" t="s">
        <v>8133</v>
      </c>
      <c r="DY50" s="188" t="s">
        <v>731</v>
      </c>
      <c r="DZ50" s="188">
        <v>2</v>
      </c>
      <c r="EA50" s="188" t="s">
        <v>7191</v>
      </c>
      <c r="EB50" s="188" t="s">
        <v>3366</v>
      </c>
      <c r="EC50" s="198">
        <v>43798</v>
      </c>
      <c r="ED50" s="189" t="s">
        <v>9760</v>
      </c>
      <c r="EE50" s="186">
        <v>31000</v>
      </c>
      <c r="EF50" s="189" t="s">
        <v>8133</v>
      </c>
      <c r="EG50" s="189" t="s">
        <v>731</v>
      </c>
      <c r="EH50" s="189">
        <v>2</v>
      </c>
      <c r="EI50" s="189" t="s">
        <v>7191</v>
      </c>
      <c r="EJ50" s="189" t="s">
        <v>3366</v>
      </c>
      <c r="EK50" s="201">
        <v>43798</v>
      </c>
      <c r="EL50" s="196" t="s">
        <v>9761</v>
      </c>
      <c r="EM50" s="185">
        <v>0</v>
      </c>
      <c r="EN50" s="188" t="s">
        <v>7157</v>
      </c>
      <c r="EO50" s="188" t="s">
        <v>5204</v>
      </c>
      <c r="EP50" s="188">
        <v>2</v>
      </c>
      <c r="EQ50" s="188" t="s">
        <v>7191</v>
      </c>
      <c r="ER50" s="188" t="s">
        <v>7176</v>
      </c>
      <c r="ES50" s="198">
        <v>43742</v>
      </c>
      <c r="ET50" s="189" t="s">
        <v>9762</v>
      </c>
      <c r="EU50" s="189">
        <v>2235</v>
      </c>
      <c r="EV50" s="189" t="s">
        <v>1772</v>
      </c>
      <c r="EW50" s="189" t="s">
        <v>731</v>
      </c>
      <c r="EX50" s="189">
        <v>2</v>
      </c>
      <c r="EY50" s="189" t="s">
        <v>5669</v>
      </c>
      <c r="EZ50" s="189" t="s">
        <v>1786</v>
      </c>
      <c r="FA50" s="201">
        <v>43798</v>
      </c>
      <c r="FB50" s="196" t="s">
        <v>9763</v>
      </c>
      <c r="FC50" s="188">
        <v>5</v>
      </c>
      <c r="FD50" s="188" t="s">
        <v>2653</v>
      </c>
      <c r="FE50" s="188" t="s">
        <v>731</v>
      </c>
      <c r="FF50" s="188">
        <v>2</v>
      </c>
      <c r="FG50" s="188" t="s">
        <v>2697</v>
      </c>
      <c r="FH50" s="188" t="s">
        <v>2696</v>
      </c>
      <c r="FI50" s="198">
        <v>43511</v>
      </c>
      <c r="FJ50" s="196" t="s">
        <v>9764</v>
      </c>
      <c r="FK50" s="189">
        <v>218179</v>
      </c>
      <c r="FL50" s="189" t="s">
        <v>3365</v>
      </c>
      <c r="FM50" s="189" t="s">
        <v>731</v>
      </c>
      <c r="FN50" s="189">
        <v>2</v>
      </c>
      <c r="FO50" s="189" t="s">
        <v>3371</v>
      </c>
      <c r="FP50" s="186" t="s">
        <v>2696</v>
      </c>
      <c r="FQ50" s="200">
        <v>43544</v>
      </c>
      <c r="FR50" s="196" t="s">
        <v>9765</v>
      </c>
      <c r="FS50" s="188">
        <v>1837</v>
      </c>
      <c r="FT50" s="188" t="s">
        <v>3365</v>
      </c>
      <c r="FU50" s="188" t="s">
        <v>731</v>
      </c>
      <c r="FV50" s="188">
        <v>2</v>
      </c>
      <c r="FW50" s="188" t="s">
        <v>3372</v>
      </c>
      <c r="FX50" s="188" t="s">
        <v>2696</v>
      </c>
      <c r="FY50" s="198">
        <v>43544</v>
      </c>
      <c r="FZ50" s="189" t="s">
        <v>9766</v>
      </c>
      <c r="GA50" s="189">
        <v>0</v>
      </c>
      <c r="GB50" s="189" t="s">
        <v>7229</v>
      </c>
      <c r="GC50" s="189" t="s">
        <v>731</v>
      </c>
      <c r="GD50" s="189">
        <v>2</v>
      </c>
      <c r="GE50" s="189" t="s">
        <v>7600</v>
      </c>
      <c r="GF50" s="189" t="s">
        <v>7616</v>
      </c>
      <c r="GG50" s="201">
        <v>43770</v>
      </c>
      <c r="GH50" s="196" t="s">
        <v>9767</v>
      </c>
      <c r="GI50" s="188">
        <v>2</v>
      </c>
      <c r="GJ50" s="188" t="s">
        <v>7229</v>
      </c>
      <c r="GK50" s="188" t="s">
        <v>731</v>
      </c>
      <c r="GL50" s="188">
        <v>2</v>
      </c>
      <c r="GM50" s="188" t="s">
        <v>7600</v>
      </c>
      <c r="GN50" s="188" t="s">
        <v>7616</v>
      </c>
      <c r="GO50" s="198">
        <v>43770</v>
      </c>
      <c r="GP50" s="189" t="s">
        <v>9768</v>
      </c>
      <c r="GQ50" s="189">
        <v>0</v>
      </c>
      <c r="GR50" s="189" t="s">
        <v>7229</v>
      </c>
      <c r="GS50" s="189" t="s">
        <v>731</v>
      </c>
      <c r="GT50" s="189">
        <v>2</v>
      </c>
      <c r="GU50" s="189" t="s">
        <v>7600</v>
      </c>
      <c r="GV50" s="189" t="s">
        <v>7616</v>
      </c>
      <c r="GW50" s="201">
        <v>43770</v>
      </c>
      <c r="GX50" s="196" t="s">
        <v>9769</v>
      </c>
      <c r="GY50" s="188">
        <v>0</v>
      </c>
      <c r="GZ50" s="188" t="s">
        <v>7229</v>
      </c>
      <c r="HA50" s="188" t="s">
        <v>731</v>
      </c>
      <c r="HB50" s="188">
        <v>2</v>
      </c>
      <c r="HC50" s="188" t="s">
        <v>7600</v>
      </c>
      <c r="HD50" s="188" t="s">
        <v>7616</v>
      </c>
      <c r="HE50" s="198">
        <v>43770</v>
      </c>
      <c r="HF50" s="189" t="s">
        <v>9770</v>
      </c>
      <c r="HG50" s="189">
        <v>0</v>
      </c>
      <c r="HH50" s="189" t="s">
        <v>7229</v>
      </c>
      <c r="HI50" s="189" t="s">
        <v>731</v>
      </c>
      <c r="HJ50" s="189">
        <v>2</v>
      </c>
      <c r="HK50" s="189" t="s">
        <v>7600</v>
      </c>
      <c r="HL50" s="189" t="s">
        <v>7616</v>
      </c>
      <c r="HM50" s="201">
        <v>43770</v>
      </c>
      <c r="HN50" s="196" t="s">
        <v>9771</v>
      </c>
      <c r="HO50" s="188">
        <v>1</v>
      </c>
      <c r="HP50" s="188" t="s">
        <v>7229</v>
      </c>
      <c r="HQ50" s="188" t="s">
        <v>731</v>
      </c>
      <c r="HR50" s="188">
        <v>2</v>
      </c>
      <c r="HS50" s="188" t="s">
        <v>7600</v>
      </c>
      <c r="HT50" s="188" t="s">
        <v>7616</v>
      </c>
      <c r="HU50" s="198">
        <v>43770</v>
      </c>
      <c r="HV50" s="189" t="s">
        <v>9772</v>
      </c>
      <c r="HW50" s="189">
        <v>0</v>
      </c>
      <c r="HX50" s="189" t="s">
        <v>7229</v>
      </c>
      <c r="HY50" s="189" t="s">
        <v>731</v>
      </c>
      <c r="HZ50" s="189">
        <v>2</v>
      </c>
      <c r="IA50" s="189" t="s">
        <v>7600</v>
      </c>
      <c r="IB50" s="189" t="s">
        <v>7616</v>
      </c>
      <c r="IC50" s="201">
        <v>43770</v>
      </c>
      <c r="ID50" s="196" t="s">
        <v>9773</v>
      </c>
      <c r="IE50" s="188">
        <v>3</v>
      </c>
      <c r="IF50" s="188" t="s">
        <v>7229</v>
      </c>
      <c r="IG50" s="188" t="s">
        <v>731</v>
      </c>
      <c r="IH50" s="188">
        <v>2</v>
      </c>
      <c r="II50" s="188" t="s">
        <v>7600</v>
      </c>
      <c r="IJ50" s="188" t="s">
        <v>7616</v>
      </c>
      <c r="IK50" s="198">
        <v>43770</v>
      </c>
      <c r="IL50" s="189" t="s">
        <v>9774</v>
      </c>
      <c r="IM50" s="189">
        <v>0</v>
      </c>
      <c r="IN50" s="189" t="s">
        <v>7229</v>
      </c>
      <c r="IO50" s="189" t="s">
        <v>731</v>
      </c>
      <c r="IP50" s="189">
        <v>2</v>
      </c>
      <c r="IQ50" s="189" t="s">
        <v>7600</v>
      </c>
      <c r="IR50" s="189" t="s">
        <v>7616</v>
      </c>
      <c r="IS50" s="201">
        <v>43770</v>
      </c>
    </row>
    <row r="51" spans="1:253" x14ac:dyDescent="0.35">
      <c r="A51" t="s">
        <v>2992</v>
      </c>
      <c r="B51" t="s">
        <v>4377</v>
      </c>
      <c r="C51" t="s">
        <v>8146</v>
      </c>
      <c r="D51" t="s">
        <v>159</v>
      </c>
      <c r="E51" t="s">
        <v>158</v>
      </c>
      <c r="F51" t="s">
        <v>9775</v>
      </c>
      <c r="G51" s="184">
        <v>11678000</v>
      </c>
      <c r="H51" s="185" t="s">
        <v>8008</v>
      </c>
      <c r="I51" s="185" t="s">
        <v>731</v>
      </c>
      <c r="J51" s="185">
        <v>2</v>
      </c>
      <c r="K51" s="185" t="s">
        <v>8082</v>
      </c>
      <c r="L51" s="185" t="s">
        <v>8041</v>
      </c>
      <c r="M51" s="198">
        <v>43798</v>
      </c>
      <c r="N51" s="196" t="s">
        <v>9776</v>
      </c>
      <c r="O51" s="187">
        <v>40500</v>
      </c>
      <c r="P51" s="187" t="s">
        <v>6005</v>
      </c>
      <c r="Q51" s="187" t="s">
        <v>731</v>
      </c>
      <c r="R51" s="187">
        <v>2</v>
      </c>
      <c r="S51" s="187" t="s">
        <v>4797</v>
      </c>
      <c r="T51" s="187" t="s">
        <v>5287</v>
      </c>
      <c r="U51" s="199">
        <v>43670</v>
      </c>
      <c r="V51" s="196" t="s">
        <v>9777</v>
      </c>
      <c r="W51" s="185">
        <v>8852000</v>
      </c>
      <c r="X51" s="185" t="s">
        <v>8009</v>
      </c>
      <c r="Y51" s="185" t="s">
        <v>731</v>
      </c>
      <c r="Z51" s="185">
        <v>2</v>
      </c>
      <c r="AA51" s="185" t="s">
        <v>7513</v>
      </c>
      <c r="AB51" s="185" t="s">
        <v>8042</v>
      </c>
      <c r="AC51" s="198">
        <v>43798</v>
      </c>
      <c r="AD51" s="196" t="s">
        <v>9778</v>
      </c>
      <c r="AE51" s="186">
        <v>1278000</v>
      </c>
      <c r="AF51" s="186" t="s">
        <v>8010</v>
      </c>
      <c r="AG51" s="186" t="s">
        <v>731</v>
      </c>
      <c r="AH51" s="186">
        <v>2</v>
      </c>
      <c r="AI51" s="186" t="s">
        <v>8083</v>
      </c>
      <c r="AJ51" s="186" t="s">
        <v>8043</v>
      </c>
      <c r="AK51" s="200">
        <v>43798</v>
      </c>
      <c r="AL51" s="196" t="s">
        <v>9779</v>
      </c>
      <c r="AM51" s="185">
        <v>1278000</v>
      </c>
      <c r="AN51" s="185" t="s">
        <v>8010</v>
      </c>
      <c r="AO51" s="185" t="s">
        <v>732</v>
      </c>
      <c r="AP51" s="185">
        <v>1</v>
      </c>
      <c r="AQ51" s="185" t="s">
        <v>8083</v>
      </c>
      <c r="AR51" s="185" t="s">
        <v>8043</v>
      </c>
      <c r="AS51" s="198">
        <v>43798</v>
      </c>
      <c r="AT51" s="189" t="s">
        <v>9780</v>
      </c>
      <c r="AU51" s="186">
        <v>0</v>
      </c>
      <c r="AV51" s="186" t="s">
        <v>1772</v>
      </c>
      <c r="AW51" s="186" t="s">
        <v>731</v>
      </c>
      <c r="AX51" s="186">
        <v>2</v>
      </c>
      <c r="AY51" s="186" t="s">
        <v>8084</v>
      </c>
      <c r="AZ51" s="186" t="s">
        <v>1354</v>
      </c>
      <c r="BA51" s="200">
        <v>43798</v>
      </c>
      <c r="BB51" s="196" t="s">
        <v>9781</v>
      </c>
      <c r="BC51" s="185" t="s">
        <v>446</v>
      </c>
      <c r="BD51" s="185">
        <v>0</v>
      </c>
      <c r="BE51" s="185" t="s">
        <v>446</v>
      </c>
      <c r="BF51" s="185" t="s">
        <v>446</v>
      </c>
      <c r="BG51" s="185" t="s">
        <v>1362</v>
      </c>
      <c r="BH51" s="185">
        <v>0</v>
      </c>
      <c r="BI51" s="198">
        <v>43503</v>
      </c>
      <c r="BJ51" s="189" t="s">
        <v>9782</v>
      </c>
      <c r="BK51" s="189">
        <v>0</v>
      </c>
      <c r="BL51" s="189" t="s">
        <v>1772</v>
      </c>
      <c r="BM51" s="189" t="s">
        <v>731</v>
      </c>
      <c r="BN51" s="189">
        <v>2</v>
      </c>
      <c r="BO51" s="189" t="s">
        <v>7183</v>
      </c>
      <c r="BP51" s="186" t="s">
        <v>1354</v>
      </c>
      <c r="BQ51" s="201">
        <v>43798</v>
      </c>
      <c r="BR51" s="196" t="s">
        <v>9783</v>
      </c>
      <c r="BS51" s="188">
        <v>0</v>
      </c>
      <c r="BT51" s="188">
        <v>0</v>
      </c>
      <c r="BU51" s="188" t="s">
        <v>731</v>
      </c>
      <c r="BV51" s="188">
        <v>2</v>
      </c>
      <c r="BW51" s="188">
        <v>0</v>
      </c>
      <c r="BX51" s="188">
        <v>0</v>
      </c>
      <c r="BY51" s="198">
        <v>43503</v>
      </c>
      <c r="BZ51" s="189" t="s">
        <v>9784</v>
      </c>
      <c r="CA51" s="189">
        <v>0</v>
      </c>
      <c r="CB51" s="189">
        <v>0</v>
      </c>
      <c r="CC51" s="189" t="s">
        <v>731</v>
      </c>
      <c r="CD51" s="189">
        <v>2</v>
      </c>
      <c r="CE51" s="189">
        <v>0</v>
      </c>
      <c r="CF51" s="189">
        <v>0</v>
      </c>
      <c r="CG51" s="201">
        <v>43503</v>
      </c>
      <c r="CH51" s="196" t="s">
        <v>9785</v>
      </c>
      <c r="CI51" s="189" t="e">
        <v>#N/A</v>
      </c>
      <c r="CJ51" s="189" t="e">
        <v>#N/A</v>
      </c>
      <c r="CK51" s="189" t="e">
        <v>#N/A</v>
      </c>
      <c r="CL51" s="189" t="e">
        <v>#N/A</v>
      </c>
      <c r="CM51" s="189" t="e">
        <v>#N/A</v>
      </c>
      <c r="CN51" s="189" t="e">
        <v>#N/A</v>
      </c>
      <c r="CO51" s="193" t="e">
        <v>#N/A</v>
      </c>
      <c r="CP51" s="189" t="s">
        <v>9786</v>
      </c>
      <c r="CQ51" s="188" t="s">
        <v>446</v>
      </c>
      <c r="CR51" s="188">
        <v>0</v>
      </c>
      <c r="CS51" s="188" t="s">
        <v>446</v>
      </c>
      <c r="CT51" s="188" t="s">
        <v>446</v>
      </c>
      <c r="CU51" s="188" t="s">
        <v>1362</v>
      </c>
      <c r="CV51" s="188">
        <v>0</v>
      </c>
      <c r="CW51" s="198">
        <v>43503</v>
      </c>
      <c r="CX51" s="189" t="s">
        <v>9787</v>
      </c>
      <c r="CY51" s="186">
        <v>572000</v>
      </c>
      <c r="CZ51" s="186" t="s">
        <v>8011</v>
      </c>
      <c r="DA51" s="186" t="s">
        <v>731</v>
      </c>
      <c r="DB51" s="186">
        <v>2</v>
      </c>
      <c r="DC51" s="186" t="s">
        <v>7516</v>
      </c>
      <c r="DD51" s="186" t="s">
        <v>8047</v>
      </c>
      <c r="DE51" s="192">
        <v>43798</v>
      </c>
      <c r="DF51" s="196" t="s">
        <v>9788</v>
      </c>
      <c r="DG51" s="185">
        <v>7574000</v>
      </c>
      <c r="DH51" s="188" t="s">
        <v>8012</v>
      </c>
      <c r="DI51" s="188" t="s">
        <v>731</v>
      </c>
      <c r="DJ51" s="188">
        <v>2</v>
      </c>
      <c r="DK51" s="188" t="s">
        <v>3890</v>
      </c>
      <c r="DL51" s="188" t="s">
        <v>8045</v>
      </c>
      <c r="DM51" s="198">
        <v>43798</v>
      </c>
      <c r="DN51" s="189" t="s">
        <v>9789</v>
      </c>
      <c r="DO51" s="186">
        <v>707000</v>
      </c>
      <c r="DP51" s="189" t="s">
        <v>8013</v>
      </c>
      <c r="DQ51" s="189" t="s">
        <v>731</v>
      </c>
      <c r="DR51" s="189">
        <v>2</v>
      </c>
      <c r="DS51" s="189" t="s">
        <v>7515</v>
      </c>
      <c r="DT51" s="189" t="s">
        <v>8046</v>
      </c>
      <c r="DU51" s="201">
        <v>43798</v>
      </c>
      <c r="DV51" s="196" t="s">
        <v>9790</v>
      </c>
      <c r="DW51" s="185">
        <v>572000</v>
      </c>
      <c r="DX51" s="188" t="s">
        <v>8011</v>
      </c>
      <c r="DY51" s="188" t="s">
        <v>731</v>
      </c>
      <c r="DZ51" s="188">
        <v>2</v>
      </c>
      <c r="EA51" s="188" t="s">
        <v>7516</v>
      </c>
      <c r="EB51" s="188" t="s">
        <v>8047</v>
      </c>
      <c r="EC51" s="198">
        <v>43798</v>
      </c>
      <c r="ED51" s="189" t="s">
        <v>9791</v>
      </c>
      <c r="EE51" s="186">
        <v>0</v>
      </c>
      <c r="EF51" s="189">
        <v>0</v>
      </c>
      <c r="EG51" s="189" t="s">
        <v>731</v>
      </c>
      <c r="EH51" s="189">
        <v>2</v>
      </c>
      <c r="EI51" s="189">
        <v>0</v>
      </c>
      <c r="EJ51" s="189">
        <v>0</v>
      </c>
      <c r="EK51" s="201">
        <v>43503</v>
      </c>
      <c r="EL51" s="196" t="s">
        <v>9792</v>
      </c>
      <c r="EM51" s="185">
        <v>0</v>
      </c>
      <c r="EN51" s="188">
        <v>0</v>
      </c>
      <c r="EO51" s="188" t="s">
        <v>731</v>
      </c>
      <c r="EP51" s="188">
        <v>2</v>
      </c>
      <c r="EQ51" s="188">
        <v>0</v>
      </c>
      <c r="ER51" s="188">
        <v>0</v>
      </c>
      <c r="ES51" s="198">
        <v>43503</v>
      </c>
      <c r="ET51" s="189" t="s">
        <v>9793</v>
      </c>
      <c r="EU51" s="189">
        <v>0</v>
      </c>
      <c r="EV51" s="189" t="s">
        <v>1772</v>
      </c>
      <c r="EW51" s="189" t="s">
        <v>731</v>
      </c>
      <c r="EX51" s="189">
        <v>2</v>
      </c>
      <c r="EY51" s="189" t="s">
        <v>7183</v>
      </c>
      <c r="EZ51" s="189" t="s">
        <v>1354</v>
      </c>
      <c r="FA51" s="201">
        <v>43798</v>
      </c>
      <c r="FB51" s="196" t="s">
        <v>9794</v>
      </c>
      <c r="FC51" s="188">
        <v>2</v>
      </c>
      <c r="FD51" s="188">
        <v>0</v>
      </c>
      <c r="FE51" s="188" t="s">
        <v>732</v>
      </c>
      <c r="FF51" s="188">
        <v>1</v>
      </c>
      <c r="FG51" s="188" t="s">
        <v>1366</v>
      </c>
      <c r="FH51" s="188">
        <v>0</v>
      </c>
      <c r="FI51" s="198">
        <v>43503</v>
      </c>
      <c r="FJ51" s="196" t="s">
        <v>9795</v>
      </c>
      <c r="FK51" s="189" t="s">
        <v>446</v>
      </c>
      <c r="FL51" s="189">
        <v>0</v>
      </c>
      <c r="FM51" s="189" t="s">
        <v>446</v>
      </c>
      <c r="FN51" s="189" t="s">
        <v>446</v>
      </c>
      <c r="FO51" s="189" t="s">
        <v>1362</v>
      </c>
      <c r="FP51" s="186">
        <v>0</v>
      </c>
      <c r="FQ51" s="200">
        <v>43503</v>
      </c>
      <c r="FR51" s="196" t="s">
        <v>9796</v>
      </c>
      <c r="FS51" s="188" t="s">
        <v>446</v>
      </c>
      <c r="FT51" s="188">
        <v>0</v>
      </c>
      <c r="FU51" s="188" t="s">
        <v>446</v>
      </c>
      <c r="FV51" s="188" t="s">
        <v>446</v>
      </c>
      <c r="FW51" s="188" t="s">
        <v>1362</v>
      </c>
      <c r="FX51" s="188">
        <v>0</v>
      </c>
      <c r="FY51" s="198">
        <v>43503</v>
      </c>
      <c r="FZ51" s="189" t="s">
        <v>9797</v>
      </c>
      <c r="GA51" s="189">
        <v>0</v>
      </c>
      <c r="GB51" s="189" t="s">
        <v>7229</v>
      </c>
      <c r="GC51" s="189" t="s">
        <v>731</v>
      </c>
      <c r="GD51" s="189">
        <v>2</v>
      </c>
      <c r="GE51" s="189" t="s">
        <v>7600</v>
      </c>
      <c r="GF51" s="189" t="s">
        <v>7616</v>
      </c>
      <c r="GG51" s="201">
        <v>43770</v>
      </c>
      <c r="GH51" s="196" t="s">
        <v>9798</v>
      </c>
      <c r="GI51" s="188">
        <v>0</v>
      </c>
      <c r="GJ51" s="188" t="s">
        <v>7229</v>
      </c>
      <c r="GK51" s="188" t="s">
        <v>731</v>
      </c>
      <c r="GL51" s="188">
        <v>2</v>
      </c>
      <c r="GM51" s="188" t="s">
        <v>7600</v>
      </c>
      <c r="GN51" s="188" t="s">
        <v>7616</v>
      </c>
      <c r="GO51" s="198">
        <v>43770</v>
      </c>
      <c r="GP51" s="189" t="s">
        <v>9799</v>
      </c>
      <c r="GQ51" s="189">
        <v>0</v>
      </c>
      <c r="GR51" s="189" t="s">
        <v>7229</v>
      </c>
      <c r="GS51" s="189" t="s">
        <v>731</v>
      </c>
      <c r="GT51" s="189">
        <v>2</v>
      </c>
      <c r="GU51" s="189" t="s">
        <v>7600</v>
      </c>
      <c r="GV51" s="189" t="s">
        <v>7616</v>
      </c>
      <c r="GW51" s="201">
        <v>43770</v>
      </c>
      <c r="GX51" s="196" t="s">
        <v>9800</v>
      </c>
      <c r="GY51" s="188">
        <v>0</v>
      </c>
      <c r="GZ51" s="188" t="s">
        <v>7229</v>
      </c>
      <c r="HA51" s="188" t="s">
        <v>731</v>
      </c>
      <c r="HB51" s="188">
        <v>2</v>
      </c>
      <c r="HC51" s="188" t="s">
        <v>7600</v>
      </c>
      <c r="HD51" s="188" t="s">
        <v>7616</v>
      </c>
      <c r="HE51" s="198">
        <v>43770</v>
      </c>
      <c r="HF51" s="189" t="s">
        <v>9801</v>
      </c>
      <c r="HG51" s="189">
        <v>0</v>
      </c>
      <c r="HH51" s="189" t="s">
        <v>7229</v>
      </c>
      <c r="HI51" s="189" t="s">
        <v>731</v>
      </c>
      <c r="HJ51" s="189">
        <v>2</v>
      </c>
      <c r="HK51" s="189" t="s">
        <v>7600</v>
      </c>
      <c r="HL51" s="189" t="s">
        <v>7616</v>
      </c>
      <c r="HM51" s="201">
        <v>43770</v>
      </c>
      <c r="HN51" s="196" t="s">
        <v>9802</v>
      </c>
      <c r="HO51" s="188">
        <v>1</v>
      </c>
      <c r="HP51" s="188" t="s">
        <v>7229</v>
      </c>
      <c r="HQ51" s="188" t="s">
        <v>731</v>
      </c>
      <c r="HR51" s="188">
        <v>2</v>
      </c>
      <c r="HS51" s="188" t="s">
        <v>7600</v>
      </c>
      <c r="HT51" s="188" t="s">
        <v>7616</v>
      </c>
      <c r="HU51" s="198">
        <v>43770</v>
      </c>
      <c r="HV51" s="189" t="s">
        <v>9803</v>
      </c>
      <c r="HW51" s="189">
        <v>0</v>
      </c>
      <c r="HX51" s="189" t="s">
        <v>7229</v>
      </c>
      <c r="HY51" s="189" t="s">
        <v>731</v>
      </c>
      <c r="HZ51" s="189">
        <v>2</v>
      </c>
      <c r="IA51" s="189" t="s">
        <v>7600</v>
      </c>
      <c r="IB51" s="189" t="s">
        <v>7616</v>
      </c>
      <c r="IC51" s="201">
        <v>43770</v>
      </c>
      <c r="ID51" s="196" t="s">
        <v>9804</v>
      </c>
      <c r="IE51" s="188">
        <v>0</v>
      </c>
      <c r="IF51" s="188" t="s">
        <v>7229</v>
      </c>
      <c r="IG51" s="188" t="s">
        <v>731</v>
      </c>
      <c r="IH51" s="188">
        <v>2</v>
      </c>
      <c r="II51" s="188" t="s">
        <v>7600</v>
      </c>
      <c r="IJ51" s="188" t="s">
        <v>7616</v>
      </c>
      <c r="IK51" s="198">
        <v>43770</v>
      </c>
      <c r="IL51" s="189" t="s">
        <v>9805</v>
      </c>
      <c r="IM51" s="189">
        <v>0</v>
      </c>
      <c r="IN51" s="189" t="s">
        <v>7229</v>
      </c>
      <c r="IO51" s="189" t="s">
        <v>731</v>
      </c>
      <c r="IP51" s="189">
        <v>2</v>
      </c>
      <c r="IQ51" s="189" t="s">
        <v>7600</v>
      </c>
      <c r="IR51" s="189" t="s">
        <v>7616</v>
      </c>
      <c r="IS51" s="201">
        <v>43770</v>
      </c>
    </row>
    <row r="52" spans="1:253" x14ac:dyDescent="0.35">
      <c r="A52" t="s">
        <v>5461</v>
      </c>
      <c r="B52" t="s">
        <v>4376</v>
      </c>
      <c r="C52" t="s">
        <v>5462</v>
      </c>
      <c r="D52" t="s">
        <v>163</v>
      </c>
      <c r="E52" t="s">
        <v>162</v>
      </c>
      <c r="F52" t="s">
        <v>9806</v>
      </c>
      <c r="G52" s="184">
        <v>51879000</v>
      </c>
      <c r="H52" s="185" t="s">
        <v>7459</v>
      </c>
      <c r="I52" s="185">
        <v>0</v>
      </c>
      <c r="J52" s="185" t="b">
        <v>0</v>
      </c>
      <c r="K52" s="185" t="s">
        <v>7923</v>
      </c>
      <c r="L52" s="185" t="s">
        <v>7922</v>
      </c>
      <c r="M52" s="198">
        <v>43798</v>
      </c>
      <c r="N52" s="196" t="s">
        <v>9807</v>
      </c>
      <c r="O52" s="187">
        <v>581309.29</v>
      </c>
      <c r="P52" s="187" t="s">
        <v>5368</v>
      </c>
      <c r="Q52" s="187" t="s">
        <v>731</v>
      </c>
      <c r="R52" s="187">
        <v>2</v>
      </c>
      <c r="S52" s="187" t="s">
        <v>5387</v>
      </c>
      <c r="T52" s="187" t="s">
        <v>5369</v>
      </c>
      <c r="U52" s="199">
        <v>43641</v>
      </c>
      <c r="V52" s="196" t="s">
        <v>9808</v>
      </c>
      <c r="W52" s="185">
        <v>51879000</v>
      </c>
      <c r="X52" s="185" t="s">
        <v>7459</v>
      </c>
      <c r="Y52" s="185">
        <v>0</v>
      </c>
      <c r="Z52" s="185" t="b">
        <v>0</v>
      </c>
      <c r="AA52" s="185" t="s">
        <v>7938</v>
      </c>
      <c r="AB52" s="185" t="s">
        <v>7922</v>
      </c>
      <c r="AC52" s="198">
        <v>43798</v>
      </c>
      <c r="AD52" s="196" t="s">
        <v>9809</v>
      </c>
      <c r="AE52" s="186">
        <v>6375000</v>
      </c>
      <c r="AF52" s="186" t="s">
        <v>7463</v>
      </c>
      <c r="AG52" s="186" t="s">
        <v>731</v>
      </c>
      <c r="AH52" s="186">
        <v>2</v>
      </c>
      <c r="AI52" s="186" t="s">
        <v>7482</v>
      </c>
      <c r="AJ52" s="186" t="s">
        <v>7471</v>
      </c>
      <c r="AK52" s="200">
        <v>43798</v>
      </c>
      <c r="AL52" s="196" t="s">
        <v>9810</v>
      </c>
      <c r="AM52" s="185">
        <v>503000</v>
      </c>
      <c r="AN52" s="185" t="s">
        <v>7889</v>
      </c>
      <c r="AO52" s="185" t="s">
        <v>731</v>
      </c>
      <c r="AP52" s="185">
        <v>2</v>
      </c>
      <c r="AQ52" s="185" t="s">
        <v>7940</v>
      </c>
      <c r="AR52" s="185" t="s">
        <v>7939</v>
      </c>
      <c r="AS52" s="198">
        <v>43798</v>
      </c>
      <c r="AT52" s="189" t="s">
        <v>9811</v>
      </c>
      <c r="AU52" s="186">
        <v>0</v>
      </c>
      <c r="AV52" s="186" t="s">
        <v>446</v>
      </c>
      <c r="AW52" s="186" t="s">
        <v>731</v>
      </c>
      <c r="AX52" s="186">
        <v>2</v>
      </c>
      <c r="AY52" s="186" t="s">
        <v>5375</v>
      </c>
      <c r="AZ52" s="186" t="s">
        <v>446</v>
      </c>
      <c r="BA52" s="200">
        <v>43641</v>
      </c>
      <c r="BB52" s="196" t="s">
        <v>9812</v>
      </c>
      <c r="BC52" s="185">
        <v>113000</v>
      </c>
      <c r="BD52" s="185" t="s">
        <v>5374</v>
      </c>
      <c r="BE52" s="185" t="s">
        <v>731</v>
      </c>
      <c r="BF52" s="185">
        <v>2</v>
      </c>
      <c r="BG52" s="185" t="s">
        <v>5378</v>
      </c>
      <c r="BH52" s="185" t="s">
        <v>5377</v>
      </c>
      <c r="BI52" s="198">
        <v>43641</v>
      </c>
      <c r="BJ52" s="189" t="s">
        <v>9813</v>
      </c>
      <c r="BK52" s="189">
        <v>48</v>
      </c>
      <c r="BL52" s="189" t="s">
        <v>7887</v>
      </c>
      <c r="BM52" s="189" t="s">
        <v>730</v>
      </c>
      <c r="BN52" s="189">
        <v>3</v>
      </c>
      <c r="BO52" s="189" t="s">
        <v>7937</v>
      </c>
      <c r="BP52" s="186" t="s">
        <v>7927</v>
      </c>
      <c r="BQ52" s="201">
        <v>43798</v>
      </c>
      <c r="BR52" s="196" t="s">
        <v>9814</v>
      </c>
      <c r="BS52" s="188">
        <v>0</v>
      </c>
      <c r="BT52" s="188" t="s">
        <v>446</v>
      </c>
      <c r="BU52" s="188" t="s">
        <v>731</v>
      </c>
      <c r="BV52" s="188">
        <v>2</v>
      </c>
      <c r="BW52" s="188" t="s">
        <v>5392</v>
      </c>
      <c r="BX52" s="188" t="s">
        <v>446</v>
      </c>
      <c r="BY52" s="198">
        <v>43641</v>
      </c>
      <c r="BZ52" s="189" t="s">
        <v>9815</v>
      </c>
      <c r="CA52" s="189">
        <v>0</v>
      </c>
      <c r="CB52" s="189" t="s">
        <v>446</v>
      </c>
      <c r="CC52" s="189" t="s">
        <v>731</v>
      </c>
      <c r="CD52" s="189">
        <v>2</v>
      </c>
      <c r="CE52" s="189" t="s">
        <v>5392</v>
      </c>
      <c r="CF52" s="189" t="s">
        <v>446</v>
      </c>
      <c r="CG52" s="201">
        <v>43641</v>
      </c>
      <c r="CH52" s="196" t="s">
        <v>9816</v>
      </c>
      <c r="CI52" s="189" t="e">
        <v>#N/A</v>
      </c>
      <c r="CJ52" s="189" t="e">
        <v>#N/A</v>
      </c>
      <c r="CK52" s="189" t="e">
        <v>#N/A</v>
      </c>
      <c r="CL52" s="189" t="e">
        <v>#N/A</v>
      </c>
      <c r="CM52" s="189" t="e">
        <v>#N/A</v>
      </c>
      <c r="CN52" s="189" t="e">
        <v>#N/A</v>
      </c>
      <c r="CO52" s="193" t="e">
        <v>#N/A</v>
      </c>
      <c r="CP52" s="189" t="s">
        <v>9817</v>
      </c>
      <c r="CQ52" s="188" t="s">
        <v>446</v>
      </c>
      <c r="CR52" s="188" t="s">
        <v>446</v>
      </c>
      <c r="CS52" s="188" t="s">
        <v>446</v>
      </c>
      <c r="CT52" s="188" t="s">
        <v>446</v>
      </c>
      <c r="CU52" s="188" t="s">
        <v>5376</v>
      </c>
      <c r="CV52" s="188" t="s">
        <v>446</v>
      </c>
      <c r="CW52" s="198">
        <v>43641</v>
      </c>
      <c r="CX52" s="189" t="s">
        <v>9818</v>
      </c>
      <c r="CY52" s="186">
        <v>3582000</v>
      </c>
      <c r="CZ52" s="186" t="s">
        <v>7890</v>
      </c>
      <c r="DA52" s="186" t="s">
        <v>731</v>
      </c>
      <c r="DB52" s="186">
        <v>2</v>
      </c>
      <c r="DC52" s="186" t="s">
        <v>7942</v>
      </c>
      <c r="DD52" s="186" t="s">
        <v>7941</v>
      </c>
      <c r="DE52" s="192">
        <v>43798</v>
      </c>
      <c r="DF52" s="196" t="s">
        <v>9819</v>
      </c>
      <c r="DG52" s="185">
        <v>41922000</v>
      </c>
      <c r="DH52" s="188" t="s">
        <v>7890</v>
      </c>
      <c r="DI52" s="188" t="s">
        <v>731</v>
      </c>
      <c r="DJ52" s="188">
        <v>2</v>
      </c>
      <c r="DK52" s="188" t="s">
        <v>7942</v>
      </c>
      <c r="DL52" s="188" t="s">
        <v>7941</v>
      </c>
      <c r="DM52" s="198">
        <v>43798</v>
      </c>
      <c r="DN52" s="189" t="s">
        <v>9820</v>
      </c>
      <c r="DO52" s="186">
        <v>375000</v>
      </c>
      <c r="DP52" s="189" t="s">
        <v>7890</v>
      </c>
      <c r="DQ52" s="189" t="s">
        <v>731</v>
      </c>
      <c r="DR52" s="189">
        <v>2</v>
      </c>
      <c r="DS52" s="189" t="s">
        <v>7942</v>
      </c>
      <c r="DT52" s="189" t="s">
        <v>7941</v>
      </c>
      <c r="DU52" s="201">
        <v>43798</v>
      </c>
      <c r="DV52" s="196" t="s">
        <v>9821</v>
      </c>
      <c r="DW52" s="185">
        <v>3225000</v>
      </c>
      <c r="DX52" s="188" t="s">
        <v>7890</v>
      </c>
      <c r="DY52" s="188" t="s">
        <v>731</v>
      </c>
      <c r="DZ52" s="188">
        <v>2</v>
      </c>
      <c r="EA52" s="188" t="s">
        <v>7942</v>
      </c>
      <c r="EB52" s="188" t="s">
        <v>7941</v>
      </c>
      <c r="EC52" s="198">
        <v>43798</v>
      </c>
      <c r="ED52" s="189" t="s">
        <v>9822</v>
      </c>
      <c r="EE52" s="186">
        <v>357000</v>
      </c>
      <c r="EF52" s="189" t="s">
        <v>7890</v>
      </c>
      <c r="EG52" s="189" t="s">
        <v>731</v>
      </c>
      <c r="EH52" s="189">
        <v>2</v>
      </c>
      <c r="EI52" s="189" t="s">
        <v>7942</v>
      </c>
      <c r="EJ52" s="189" t="s">
        <v>7941</v>
      </c>
      <c r="EK52" s="201">
        <v>43798</v>
      </c>
      <c r="EL52" s="196" t="s">
        <v>9823</v>
      </c>
      <c r="EM52" s="185">
        <v>0</v>
      </c>
      <c r="EN52" s="188" t="s">
        <v>5396</v>
      </c>
      <c r="EO52" s="188" t="s">
        <v>731</v>
      </c>
      <c r="EP52" s="188">
        <v>2</v>
      </c>
      <c r="EQ52" s="188" t="s">
        <v>5393</v>
      </c>
      <c r="ER52" s="188" t="s">
        <v>5397</v>
      </c>
      <c r="ES52" s="198">
        <v>43641</v>
      </c>
      <c r="ET52" s="189" t="s">
        <v>9824</v>
      </c>
      <c r="EU52" s="189">
        <v>48</v>
      </c>
      <c r="EV52" s="189" t="s">
        <v>7887</v>
      </c>
      <c r="EW52" s="189" t="s">
        <v>730</v>
      </c>
      <c r="EX52" s="189">
        <v>3</v>
      </c>
      <c r="EY52" s="189" t="s">
        <v>7937</v>
      </c>
      <c r="EZ52" s="189" t="s">
        <v>7927</v>
      </c>
      <c r="FA52" s="201">
        <v>43798</v>
      </c>
      <c r="FB52" s="196" t="s">
        <v>9825</v>
      </c>
      <c r="FC52" s="188">
        <v>3</v>
      </c>
      <c r="FD52" s="188" t="s">
        <v>5396</v>
      </c>
      <c r="FE52" s="188" t="s">
        <v>731</v>
      </c>
      <c r="FF52" s="188">
        <v>2</v>
      </c>
      <c r="FG52" s="188" t="s">
        <v>5398</v>
      </c>
      <c r="FH52" s="188" t="s">
        <v>5397</v>
      </c>
      <c r="FI52" s="198">
        <v>43641</v>
      </c>
      <c r="FJ52" s="196" t="s">
        <v>9826</v>
      </c>
      <c r="FK52" s="189" t="s">
        <v>446</v>
      </c>
      <c r="FL52" s="189" t="s">
        <v>446</v>
      </c>
      <c r="FM52" s="189" t="s">
        <v>446</v>
      </c>
      <c r="FN52" s="189" t="s">
        <v>446</v>
      </c>
      <c r="FO52" s="189" t="s">
        <v>446</v>
      </c>
      <c r="FP52" s="186" t="s">
        <v>446</v>
      </c>
      <c r="FQ52" s="200">
        <v>43641</v>
      </c>
      <c r="FR52" s="196" t="s">
        <v>9827</v>
      </c>
      <c r="FS52" s="188" t="s">
        <v>446</v>
      </c>
      <c r="FT52" s="188" t="s">
        <v>446</v>
      </c>
      <c r="FU52" s="188" t="s">
        <v>446</v>
      </c>
      <c r="FV52" s="188" t="s">
        <v>446</v>
      </c>
      <c r="FW52" s="188" t="s">
        <v>446</v>
      </c>
      <c r="FX52" s="188" t="s">
        <v>446</v>
      </c>
      <c r="FY52" s="198">
        <v>43641</v>
      </c>
      <c r="FZ52" s="189" t="s">
        <v>9828</v>
      </c>
      <c r="GA52" s="189">
        <v>0</v>
      </c>
      <c r="GB52" s="189" t="s">
        <v>7229</v>
      </c>
      <c r="GC52" s="189" t="s">
        <v>732</v>
      </c>
      <c r="GD52" s="189">
        <v>1</v>
      </c>
      <c r="GE52" s="189" t="s">
        <v>7600</v>
      </c>
      <c r="GF52" s="189" t="s">
        <v>7616</v>
      </c>
      <c r="GG52" s="201">
        <v>43767</v>
      </c>
      <c r="GH52" s="196" t="s">
        <v>9829</v>
      </c>
      <c r="GI52" s="188">
        <v>0</v>
      </c>
      <c r="GJ52" s="188" t="s">
        <v>7229</v>
      </c>
      <c r="GK52" s="188" t="s">
        <v>732</v>
      </c>
      <c r="GL52" s="188">
        <v>1</v>
      </c>
      <c r="GM52" s="188" t="s">
        <v>7600</v>
      </c>
      <c r="GN52" s="188" t="s">
        <v>7616</v>
      </c>
      <c r="GO52" s="198">
        <v>43767</v>
      </c>
      <c r="GP52" s="189" t="s">
        <v>9830</v>
      </c>
      <c r="GQ52" s="189">
        <v>0</v>
      </c>
      <c r="GR52" s="189" t="s">
        <v>7229</v>
      </c>
      <c r="GS52" s="189" t="s">
        <v>732</v>
      </c>
      <c r="GT52" s="189">
        <v>1</v>
      </c>
      <c r="GU52" s="189" t="s">
        <v>7600</v>
      </c>
      <c r="GV52" s="189" t="s">
        <v>7616</v>
      </c>
      <c r="GW52" s="201">
        <v>43767</v>
      </c>
      <c r="GX52" s="196" t="s">
        <v>9831</v>
      </c>
      <c r="GY52" s="188">
        <v>0</v>
      </c>
      <c r="GZ52" s="188" t="s">
        <v>7229</v>
      </c>
      <c r="HA52" s="188" t="s">
        <v>732</v>
      </c>
      <c r="HB52" s="188">
        <v>1</v>
      </c>
      <c r="HC52" s="188" t="s">
        <v>7600</v>
      </c>
      <c r="HD52" s="188" t="s">
        <v>7616</v>
      </c>
      <c r="HE52" s="198">
        <v>43767</v>
      </c>
      <c r="HF52" s="189" t="s">
        <v>9832</v>
      </c>
      <c r="HG52" s="189">
        <v>0</v>
      </c>
      <c r="HH52" s="189" t="s">
        <v>7229</v>
      </c>
      <c r="HI52" s="189" t="s">
        <v>732</v>
      </c>
      <c r="HJ52" s="189">
        <v>1</v>
      </c>
      <c r="HK52" s="189" t="s">
        <v>7600</v>
      </c>
      <c r="HL52" s="189" t="s">
        <v>7616</v>
      </c>
      <c r="HM52" s="201">
        <v>43767</v>
      </c>
      <c r="HN52" s="196" t="s">
        <v>9833</v>
      </c>
      <c r="HO52" s="188">
        <v>1</v>
      </c>
      <c r="HP52" s="188" t="s">
        <v>7229</v>
      </c>
      <c r="HQ52" s="188" t="s">
        <v>732</v>
      </c>
      <c r="HR52" s="188">
        <v>1</v>
      </c>
      <c r="HS52" s="188" t="s">
        <v>7600</v>
      </c>
      <c r="HT52" s="188" t="s">
        <v>7616</v>
      </c>
      <c r="HU52" s="198">
        <v>43767</v>
      </c>
      <c r="HV52" s="189" t="s">
        <v>9834</v>
      </c>
      <c r="HW52" s="189">
        <v>0</v>
      </c>
      <c r="HX52" s="189" t="s">
        <v>7229</v>
      </c>
      <c r="HY52" s="189" t="s">
        <v>732</v>
      </c>
      <c r="HZ52" s="189">
        <v>1</v>
      </c>
      <c r="IA52" s="189" t="s">
        <v>7600</v>
      </c>
      <c r="IB52" s="189" t="s">
        <v>7616</v>
      </c>
      <c r="IC52" s="201">
        <v>43767</v>
      </c>
      <c r="ID52" s="196" t="s">
        <v>9835</v>
      </c>
      <c r="IE52" s="188">
        <v>1</v>
      </c>
      <c r="IF52" s="188" t="s">
        <v>7229</v>
      </c>
      <c r="IG52" s="188" t="s">
        <v>732</v>
      </c>
      <c r="IH52" s="188">
        <v>1</v>
      </c>
      <c r="II52" s="188" t="s">
        <v>7600</v>
      </c>
      <c r="IJ52" s="188" t="s">
        <v>7616</v>
      </c>
      <c r="IK52" s="198">
        <v>43767</v>
      </c>
      <c r="IL52" s="189" t="s">
        <v>9836</v>
      </c>
      <c r="IM52" s="189">
        <v>1</v>
      </c>
      <c r="IN52" s="189" t="s">
        <v>7229</v>
      </c>
      <c r="IO52" s="189" t="s">
        <v>732</v>
      </c>
      <c r="IP52" s="189">
        <v>1</v>
      </c>
      <c r="IQ52" s="189" t="s">
        <v>7600</v>
      </c>
      <c r="IR52" s="189" t="s">
        <v>7616</v>
      </c>
      <c r="IS52" s="201">
        <v>43767</v>
      </c>
    </row>
    <row r="53" spans="1:253" x14ac:dyDescent="0.35">
      <c r="A53" t="s">
        <v>2964</v>
      </c>
      <c r="B53" t="s">
        <v>4377</v>
      </c>
      <c r="C53" t="s">
        <v>827</v>
      </c>
      <c r="D53" t="s">
        <v>2854</v>
      </c>
      <c r="E53" t="s">
        <v>162</v>
      </c>
      <c r="F53" t="s">
        <v>9837</v>
      </c>
      <c r="G53" s="184">
        <v>51879000</v>
      </c>
      <c r="H53" s="185" t="s">
        <v>7459</v>
      </c>
      <c r="I53" s="185" t="s">
        <v>732</v>
      </c>
      <c r="J53" s="185">
        <v>1</v>
      </c>
      <c r="K53" s="185" t="s">
        <v>7923</v>
      </c>
      <c r="L53" s="185" t="s">
        <v>7922</v>
      </c>
      <c r="M53" s="198">
        <v>43798</v>
      </c>
      <c r="N53" s="196" t="s">
        <v>9838</v>
      </c>
      <c r="O53" s="187">
        <v>123000</v>
      </c>
      <c r="P53" s="187" t="s">
        <v>2347</v>
      </c>
      <c r="Q53" s="187" t="s">
        <v>731</v>
      </c>
      <c r="R53" s="187">
        <v>2</v>
      </c>
      <c r="S53" s="187" t="s">
        <v>2356</v>
      </c>
      <c r="T53" s="187" t="s">
        <v>2351</v>
      </c>
      <c r="U53" s="199">
        <v>43511</v>
      </c>
      <c r="V53" s="196" t="s">
        <v>9839</v>
      </c>
      <c r="W53" s="185">
        <v>5206000</v>
      </c>
      <c r="X53" s="185" t="s">
        <v>7718</v>
      </c>
      <c r="Y53" s="185" t="s">
        <v>731</v>
      </c>
      <c r="Z53" s="185">
        <v>2</v>
      </c>
      <c r="AA53" s="185" t="s">
        <v>7476</v>
      </c>
      <c r="AB53" s="185" t="s">
        <v>7934</v>
      </c>
      <c r="AC53" s="198">
        <v>43798</v>
      </c>
      <c r="AD53" s="196" t="s">
        <v>9840</v>
      </c>
      <c r="AE53" s="186">
        <v>486000</v>
      </c>
      <c r="AF53" s="186" t="s">
        <v>7718</v>
      </c>
      <c r="AG53" s="186" t="s">
        <v>731</v>
      </c>
      <c r="AH53" s="186">
        <v>2</v>
      </c>
      <c r="AI53" s="186" t="s">
        <v>7936</v>
      </c>
      <c r="AJ53" s="186" t="s">
        <v>7935</v>
      </c>
      <c r="AK53" s="200">
        <v>43798</v>
      </c>
      <c r="AL53" s="196" t="s">
        <v>9841</v>
      </c>
      <c r="AM53" s="185">
        <v>486000</v>
      </c>
      <c r="AN53" s="185" t="s">
        <v>7718</v>
      </c>
      <c r="AO53" s="185" t="s">
        <v>731</v>
      </c>
      <c r="AP53" s="185">
        <v>2</v>
      </c>
      <c r="AQ53" s="185" t="s">
        <v>5400</v>
      </c>
      <c r="AR53" s="185" t="s">
        <v>7935</v>
      </c>
      <c r="AS53" s="198">
        <v>43798</v>
      </c>
      <c r="AT53" s="189" t="s">
        <v>9842</v>
      </c>
      <c r="AU53" s="186">
        <v>0</v>
      </c>
      <c r="AV53" s="186" t="s">
        <v>446</v>
      </c>
      <c r="AW53" s="186" t="s">
        <v>731</v>
      </c>
      <c r="AX53" s="186">
        <v>2</v>
      </c>
      <c r="AY53" s="186" t="s">
        <v>5375</v>
      </c>
      <c r="AZ53" s="186" t="s">
        <v>446</v>
      </c>
      <c r="BA53" s="200">
        <v>43641</v>
      </c>
      <c r="BB53" s="196" t="s">
        <v>9843</v>
      </c>
      <c r="BC53" s="185" t="s">
        <v>446</v>
      </c>
      <c r="BD53" s="185">
        <v>0</v>
      </c>
      <c r="BE53" s="185" t="s">
        <v>446</v>
      </c>
      <c r="BF53" s="185" t="s">
        <v>446</v>
      </c>
      <c r="BG53" s="185" t="s">
        <v>1333</v>
      </c>
      <c r="BH53" s="185">
        <v>0</v>
      </c>
      <c r="BI53" s="198">
        <v>43511</v>
      </c>
      <c r="BJ53" s="189" t="s">
        <v>9844</v>
      </c>
      <c r="BK53" s="189" t="s">
        <v>446</v>
      </c>
      <c r="BL53" s="189">
        <v>0</v>
      </c>
      <c r="BM53" s="189" t="s">
        <v>446</v>
      </c>
      <c r="BN53" s="189" t="s">
        <v>446</v>
      </c>
      <c r="BO53" s="189" t="s">
        <v>1333</v>
      </c>
      <c r="BP53" s="186">
        <v>0</v>
      </c>
      <c r="BQ53" s="201">
        <v>43511</v>
      </c>
      <c r="BR53" s="196" t="s">
        <v>9845</v>
      </c>
      <c r="BS53" s="188">
        <v>0</v>
      </c>
      <c r="BT53" s="188" t="s">
        <v>446</v>
      </c>
      <c r="BU53" s="188" t="s">
        <v>731</v>
      </c>
      <c r="BV53" s="188">
        <v>2</v>
      </c>
      <c r="BW53" s="188" t="s">
        <v>5379</v>
      </c>
      <c r="BX53" s="188" t="s">
        <v>446</v>
      </c>
      <c r="BY53" s="198">
        <v>43641</v>
      </c>
      <c r="BZ53" s="189" t="s">
        <v>9846</v>
      </c>
      <c r="CA53" s="189">
        <v>0</v>
      </c>
      <c r="CB53" s="189" t="s">
        <v>446</v>
      </c>
      <c r="CC53" s="189" t="s">
        <v>731</v>
      </c>
      <c r="CD53" s="189">
        <v>2</v>
      </c>
      <c r="CE53" s="189" t="s">
        <v>5379</v>
      </c>
      <c r="CF53" s="189" t="s">
        <v>446</v>
      </c>
      <c r="CG53" s="201">
        <v>43641</v>
      </c>
      <c r="CH53" s="196" t="s">
        <v>9847</v>
      </c>
      <c r="CI53" s="189" t="e">
        <v>#N/A</v>
      </c>
      <c r="CJ53" s="189" t="e">
        <v>#N/A</v>
      </c>
      <c r="CK53" s="189" t="e">
        <v>#N/A</v>
      </c>
      <c r="CL53" s="189" t="e">
        <v>#N/A</v>
      </c>
      <c r="CM53" s="189" t="e">
        <v>#N/A</v>
      </c>
      <c r="CN53" s="189" t="e">
        <v>#N/A</v>
      </c>
      <c r="CO53" s="193" t="e">
        <v>#N/A</v>
      </c>
      <c r="CP53" s="189" t="s">
        <v>9848</v>
      </c>
      <c r="CQ53" s="188" t="s">
        <v>446</v>
      </c>
      <c r="CR53" s="188">
        <v>0</v>
      </c>
      <c r="CS53" s="188" t="s">
        <v>446</v>
      </c>
      <c r="CT53" s="188" t="s">
        <v>446</v>
      </c>
      <c r="CU53" s="188" t="s">
        <v>1333</v>
      </c>
      <c r="CV53" s="188">
        <v>0</v>
      </c>
      <c r="CW53" s="198">
        <v>43511</v>
      </c>
      <c r="CX53" s="189" t="s">
        <v>9849</v>
      </c>
      <c r="CY53" s="186">
        <v>486000</v>
      </c>
      <c r="CZ53" s="186" t="s">
        <v>7888</v>
      </c>
      <c r="DA53" s="186" t="s">
        <v>731</v>
      </c>
      <c r="DB53" s="186">
        <v>2</v>
      </c>
      <c r="DC53" s="186" t="s">
        <v>7478</v>
      </c>
      <c r="DD53" s="186" t="s">
        <v>7934</v>
      </c>
      <c r="DE53" s="192">
        <v>43798</v>
      </c>
      <c r="DF53" s="196" t="s">
        <v>9850</v>
      </c>
      <c r="DG53" s="185">
        <v>4721000</v>
      </c>
      <c r="DH53" s="188" t="s">
        <v>7888</v>
      </c>
      <c r="DI53" s="188" t="s">
        <v>731</v>
      </c>
      <c r="DJ53" s="188">
        <v>2</v>
      </c>
      <c r="DK53" s="188" t="s">
        <v>7478</v>
      </c>
      <c r="DL53" s="188" t="s">
        <v>7934</v>
      </c>
      <c r="DM53" s="198">
        <v>43798</v>
      </c>
      <c r="DN53" s="189" t="s">
        <v>9851</v>
      </c>
      <c r="DO53" s="186">
        <v>0</v>
      </c>
      <c r="DP53" s="189" t="s">
        <v>7462</v>
      </c>
      <c r="DQ53" s="189" t="s">
        <v>731</v>
      </c>
      <c r="DR53" s="189">
        <v>2</v>
      </c>
      <c r="DS53" s="189" t="s">
        <v>7478</v>
      </c>
      <c r="DT53" s="189" t="s">
        <v>7469</v>
      </c>
      <c r="DU53" s="201">
        <v>43770</v>
      </c>
      <c r="DV53" s="196" t="s">
        <v>9852</v>
      </c>
      <c r="DW53" s="185">
        <v>486000</v>
      </c>
      <c r="DX53" s="188" t="s">
        <v>7888</v>
      </c>
      <c r="DY53" s="188" t="s">
        <v>731</v>
      </c>
      <c r="DZ53" s="188">
        <v>2</v>
      </c>
      <c r="EA53" s="188" t="s">
        <v>7478</v>
      </c>
      <c r="EB53" s="188" t="s">
        <v>7934</v>
      </c>
      <c r="EC53" s="198">
        <v>43798</v>
      </c>
      <c r="ED53" s="189" t="s">
        <v>9853</v>
      </c>
      <c r="EE53" s="186">
        <v>0</v>
      </c>
      <c r="EF53" s="189" t="s">
        <v>6817</v>
      </c>
      <c r="EG53" s="189" t="s">
        <v>5204</v>
      </c>
      <c r="EH53" s="189">
        <v>2</v>
      </c>
      <c r="EI53" s="189" t="s">
        <v>2363</v>
      </c>
      <c r="EJ53" s="189" t="s">
        <v>6824</v>
      </c>
      <c r="EK53" s="201">
        <v>43707</v>
      </c>
      <c r="EL53" s="196" t="s">
        <v>9854</v>
      </c>
      <c r="EM53" s="185">
        <v>0</v>
      </c>
      <c r="EN53" s="188" t="s">
        <v>6817</v>
      </c>
      <c r="EO53" s="188" t="s">
        <v>5204</v>
      </c>
      <c r="EP53" s="188">
        <v>2</v>
      </c>
      <c r="EQ53" s="188" t="s">
        <v>2363</v>
      </c>
      <c r="ER53" s="188" t="s">
        <v>6824</v>
      </c>
      <c r="ES53" s="198">
        <v>43707</v>
      </c>
      <c r="ET53" s="189" t="s">
        <v>9855</v>
      </c>
      <c r="EU53" s="189">
        <v>48</v>
      </c>
      <c r="EV53" s="189" t="s">
        <v>7887</v>
      </c>
      <c r="EW53" s="189" t="s">
        <v>730</v>
      </c>
      <c r="EX53" s="189">
        <v>3</v>
      </c>
      <c r="EY53" s="189" t="s">
        <v>7937</v>
      </c>
      <c r="EZ53" s="189" t="s">
        <v>7927</v>
      </c>
      <c r="FA53" s="201">
        <v>43798</v>
      </c>
      <c r="FB53" s="196" t="s">
        <v>9856</v>
      </c>
      <c r="FC53" s="188">
        <v>2</v>
      </c>
      <c r="FD53" s="188" t="s">
        <v>2349</v>
      </c>
      <c r="FE53" s="188" t="s">
        <v>731</v>
      </c>
      <c r="FF53" s="188">
        <v>2</v>
      </c>
      <c r="FG53" s="188" t="s">
        <v>2364</v>
      </c>
      <c r="FH53" s="188" t="s">
        <v>2354</v>
      </c>
      <c r="FI53" s="198">
        <v>43511</v>
      </c>
      <c r="FJ53" s="196" t="s">
        <v>9857</v>
      </c>
      <c r="FK53" s="189" t="s">
        <v>446</v>
      </c>
      <c r="FL53" s="189">
        <v>0</v>
      </c>
      <c r="FM53" s="189" t="s">
        <v>446</v>
      </c>
      <c r="FN53" s="189" t="s">
        <v>446</v>
      </c>
      <c r="FO53" s="189" t="s">
        <v>1333</v>
      </c>
      <c r="FP53" s="186">
        <v>0</v>
      </c>
      <c r="FQ53" s="200">
        <v>43511</v>
      </c>
      <c r="FR53" s="196" t="s">
        <v>9858</v>
      </c>
      <c r="FS53" s="188" t="s">
        <v>446</v>
      </c>
      <c r="FT53" s="188">
        <v>0</v>
      </c>
      <c r="FU53" s="188" t="s">
        <v>446</v>
      </c>
      <c r="FV53" s="188" t="s">
        <v>446</v>
      </c>
      <c r="FW53" s="188" t="s">
        <v>1333</v>
      </c>
      <c r="FX53" s="188">
        <v>0</v>
      </c>
      <c r="FY53" s="198">
        <v>43511</v>
      </c>
      <c r="FZ53" s="189" t="s">
        <v>9859</v>
      </c>
      <c r="GA53" s="189">
        <v>0</v>
      </c>
      <c r="GB53" s="189" t="s">
        <v>7229</v>
      </c>
      <c r="GC53" s="189" t="s">
        <v>732</v>
      </c>
      <c r="GD53" s="189">
        <v>1</v>
      </c>
      <c r="GE53" s="189" t="s">
        <v>7600</v>
      </c>
      <c r="GF53" s="189" t="s">
        <v>7616</v>
      </c>
      <c r="GG53" s="201">
        <v>43767</v>
      </c>
      <c r="GH53" s="196" t="s">
        <v>9860</v>
      </c>
      <c r="GI53" s="188">
        <v>0</v>
      </c>
      <c r="GJ53" s="188" t="s">
        <v>7229</v>
      </c>
      <c r="GK53" s="188" t="s">
        <v>732</v>
      </c>
      <c r="GL53" s="188">
        <v>1</v>
      </c>
      <c r="GM53" s="188" t="s">
        <v>7600</v>
      </c>
      <c r="GN53" s="188" t="s">
        <v>7616</v>
      </c>
      <c r="GO53" s="198">
        <v>43767</v>
      </c>
      <c r="GP53" s="189" t="s">
        <v>9861</v>
      </c>
      <c r="GQ53" s="189">
        <v>0</v>
      </c>
      <c r="GR53" s="189" t="s">
        <v>7229</v>
      </c>
      <c r="GS53" s="189" t="s">
        <v>732</v>
      </c>
      <c r="GT53" s="189">
        <v>1</v>
      </c>
      <c r="GU53" s="189" t="s">
        <v>7600</v>
      </c>
      <c r="GV53" s="189" t="s">
        <v>7616</v>
      </c>
      <c r="GW53" s="201">
        <v>43767</v>
      </c>
      <c r="GX53" s="196" t="s">
        <v>9862</v>
      </c>
      <c r="GY53" s="188">
        <v>0</v>
      </c>
      <c r="GZ53" s="188" t="s">
        <v>7229</v>
      </c>
      <c r="HA53" s="188" t="s">
        <v>732</v>
      </c>
      <c r="HB53" s="188">
        <v>1</v>
      </c>
      <c r="HC53" s="188" t="s">
        <v>7600</v>
      </c>
      <c r="HD53" s="188" t="s">
        <v>7616</v>
      </c>
      <c r="HE53" s="198">
        <v>43767</v>
      </c>
      <c r="HF53" s="189" t="s">
        <v>9863</v>
      </c>
      <c r="HG53" s="189">
        <v>0</v>
      </c>
      <c r="HH53" s="189" t="s">
        <v>7229</v>
      </c>
      <c r="HI53" s="189" t="s">
        <v>732</v>
      </c>
      <c r="HJ53" s="189">
        <v>1</v>
      </c>
      <c r="HK53" s="189" t="s">
        <v>7600</v>
      </c>
      <c r="HL53" s="189" t="s">
        <v>7616</v>
      </c>
      <c r="HM53" s="201">
        <v>43767</v>
      </c>
      <c r="HN53" s="196" t="s">
        <v>9864</v>
      </c>
      <c r="HO53" s="188">
        <v>0</v>
      </c>
      <c r="HP53" s="188" t="s">
        <v>7229</v>
      </c>
      <c r="HQ53" s="188" t="s">
        <v>732</v>
      </c>
      <c r="HR53" s="188">
        <v>1</v>
      </c>
      <c r="HS53" s="188" t="s">
        <v>7600</v>
      </c>
      <c r="HT53" s="188" t="s">
        <v>7616</v>
      </c>
      <c r="HU53" s="198">
        <v>43767</v>
      </c>
      <c r="HV53" s="189" t="s">
        <v>9865</v>
      </c>
      <c r="HW53" s="189">
        <v>0</v>
      </c>
      <c r="HX53" s="189" t="s">
        <v>7229</v>
      </c>
      <c r="HY53" s="189" t="s">
        <v>732</v>
      </c>
      <c r="HZ53" s="189">
        <v>1</v>
      </c>
      <c r="IA53" s="189" t="s">
        <v>7600</v>
      </c>
      <c r="IB53" s="189" t="s">
        <v>7616</v>
      </c>
      <c r="IC53" s="201">
        <v>43767</v>
      </c>
      <c r="ID53" s="196" t="s">
        <v>9866</v>
      </c>
      <c r="IE53" s="188">
        <v>1</v>
      </c>
      <c r="IF53" s="188" t="s">
        <v>7229</v>
      </c>
      <c r="IG53" s="188" t="s">
        <v>732</v>
      </c>
      <c r="IH53" s="188">
        <v>1</v>
      </c>
      <c r="II53" s="188" t="s">
        <v>7600</v>
      </c>
      <c r="IJ53" s="188" t="s">
        <v>7616</v>
      </c>
      <c r="IK53" s="198">
        <v>43767</v>
      </c>
      <c r="IL53" s="189" t="s">
        <v>9867</v>
      </c>
      <c r="IM53" s="189">
        <v>0</v>
      </c>
      <c r="IN53" s="189" t="s">
        <v>7229</v>
      </c>
      <c r="IO53" s="189" t="s">
        <v>732</v>
      </c>
      <c r="IP53" s="189">
        <v>1</v>
      </c>
      <c r="IQ53" s="189" t="s">
        <v>7600</v>
      </c>
      <c r="IR53" s="189" t="s">
        <v>7616</v>
      </c>
      <c r="IS53" s="201">
        <v>43767</v>
      </c>
    </row>
    <row r="54" spans="1:253" x14ac:dyDescent="0.35">
      <c r="A54" t="s">
        <v>5595</v>
      </c>
      <c r="B54" t="s">
        <v>784</v>
      </c>
      <c r="C54" t="s">
        <v>5463</v>
      </c>
      <c r="D54" t="s">
        <v>163</v>
      </c>
      <c r="E54" t="s">
        <v>162</v>
      </c>
      <c r="F54" t="s">
        <v>9868</v>
      </c>
      <c r="G54" s="184">
        <v>51879000</v>
      </c>
      <c r="H54" s="185" t="s">
        <v>7885</v>
      </c>
      <c r="I54" s="185" t="s">
        <v>732</v>
      </c>
      <c r="J54" s="185">
        <v>1</v>
      </c>
      <c r="K54" s="185" t="s">
        <v>7923</v>
      </c>
      <c r="L54" s="185" t="s">
        <v>7922</v>
      </c>
      <c r="M54" s="198">
        <v>43798</v>
      </c>
      <c r="N54" s="196" t="s">
        <v>9869</v>
      </c>
      <c r="O54" s="187">
        <v>581309.29</v>
      </c>
      <c r="P54" s="187" t="s">
        <v>5368</v>
      </c>
      <c r="Q54" s="187" t="s">
        <v>5204</v>
      </c>
      <c r="R54" s="187">
        <v>2</v>
      </c>
      <c r="S54" s="187" t="s">
        <v>5370</v>
      </c>
      <c r="T54" s="187" t="s">
        <v>6285</v>
      </c>
      <c r="U54" s="199">
        <v>43676</v>
      </c>
      <c r="V54" s="196" t="s">
        <v>9870</v>
      </c>
      <c r="W54" s="185">
        <v>51879000</v>
      </c>
      <c r="X54" s="185" t="s">
        <v>7885</v>
      </c>
      <c r="Y54" s="185" t="s">
        <v>731</v>
      </c>
      <c r="Z54" s="185">
        <v>2</v>
      </c>
      <c r="AA54" s="185" t="s">
        <v>7933</v>
      </c>
      <c r="AB54" s="185" t="s">
        <v>7922</v>
      </c>
      <c r="AC54" s="198">
        <v>43798</v>
      </c>
      <c r="AD54" s="196" t="s">
        <v>9871</v>
      </c>
      <c r="AE54" s="186">
        <v>9468000</v>
      </c>
      <c r="AF54" s="186" t="s">
        <v>7460</v>
      </c>
      <c r="AG54" s="186" t="s">
        <v>731</v>
      </c>
      <c r="AH54" s="186">
        <v>2</v>
      </c>
      <c r="AI54" s="186" t="s">
        <v>7474</v>
      </c>
      <c r="AJ54" s="186" t="s">
        <v>7466</v>
      </c>
      <c r="AK54" s="200">
        <v>43770</v>
      </c>
      <c r="AL54" s="196" t="s">
        <v>9872</v>
      </c>
      <c r="AM54" s="185" t="s">
        <v>446</v>
      </c>
      <c r="AN54" s="185" t="s">
        <v>446</v>
      </c>
      <c r="AO54" s="185" t="s">
        <v>446</v>
      </c>
      <c r="AP54" s="185" t="s">
        <v>446</v>
      </c>
      <c r="AQ54" s="185" t="s">
        <v>5373</v>
      </c>
      <c r="AR54" s="185" t="s">
        <v>446</v>
      </c>
      <c r="AS54" s="198">
        <v>43641</v>
      </c>
      <c r="AT54" s="189" t="s">
        <v>9873</v>
      </c>
      <c r="AU54" s="186">
        <v>0</v>
      </c>
      <c r="AV54" s="186" t="s">
        <v>446</v>
      </c>
      <c r="AW54" s="186" t="s">
        <v>731</v>
      </c>
      <c r="AX54" s="186">
        <v>2</v>
      </c>
      <c r="AY54" s="186" t="s">
        <v>5375</v>
      </c>
      <c r="AZ54" s="186" t="s">
        <v>446</v>
      </c>
      <c r="BA54" s="200">
        <v>43641</v>
      </c>
      <c r="BB54" s="196" t="s">
        <v>9874</v>
      </c>
      <c r="BC54" s="185">
        <v>113000</v>
      </c>
      <c r="BD54" s="185" t="s">
        <v>5374</v>
      </c>
      <c r="BE54" s="185" t="s">
        <v>731</v>
      </c>
      <c r="BF54" s="185">
        <v>2</v>
      </c>
      <c r="BG54" s="185" t="s">
        <v>5378</v>
      </c>
      <c r="BH54" s="185" t="s">
        <v>5377</v>
      </c>
      <c r="BI54" s="198">
        <v>43641</v>
      </c>
      <c r="BJ54" s="189" t="s">
        <v>9875</v>
      </c>
      <c r="BK54" s="189" t="s">
        <v>446</v>
      </c>
      <c r="BL54" s="189" t="s">
        <v>446</v>
      </c>
      <c r="BM54" s="189" t="s">
        <v>446</v>
      </c>
      <c r="BN54" s="189" t="s">
        <v>446</v>
      </c>
      <c r="BO54" s="189" t="s">
        <v>5376</v>
      </c>
      <c r="BP54" s="186" t="s">
        <v>446</v>
      </c>
      <c r="BQ54" s="201">
        <v>43641</v>
      </c>
      <c r="BR54" s="196" t="s">
        <v>9876</v>
      </c>
      <c r="BS54" s="188">
        <v>0</v>
      </c>
      <c r="BT54" s="188" t="s">
        <v>446</v>
      </c>
      <c r="BU54" s="188" t="s">
        <v>731</v>
      </c>
      <c r="BV54" s="188">
        <v>2</v>
      </c>
      <c r="BW54" s="188" t="s">
        <v>5379</v>
      </c>
      <c r="BX54" s="188" t="s">
        <v>446</v>
      </c>
      <c r="BY54" s="198">
        <v>43641</v>
      </c>
      <c r="BZ54" s="189" t="s">
        <v>9877</v>
      </c>
      <c r="CA54" s="189">
        <v>0</v>
      </c>
      <c r="CB54" s="189" t="s">
        <v>446</v>
      </c>
      <c r="CC54" s="189" t="s">
        <v>731</v>
      </c>
      <c r="CD54" s="189">
        <v>2</v>
      </c>
      <c r="CE54" s="189" t="s">
        <v>5379</v>
      </c>
      <c r="CF54" s="189" t="s">
        <v>446</v>
      </c>
      <c r="CG54" s="201">
        <v>43641</v>
      </c>
      <c r="CH54" s="196" t="s">
        <v>9878</v>
      </c>
      <c r="CI54" s="189" t="e">
        <v>#N/A</v>
      </c>
      <c r="CJ54" s="189" t="e">
        <v>#N/A</v>
      </c>
      <c r="CK54" s="189" t="e">
        <v>#N/A</v>
      </c>
      <c r="CL54" s="189" t="e">
        <v>#N/A</v>
      </c>
      <c r="CM54" s="189" t="e">
        <v>#N/A</v>
      </c>
      <c r="CN54" s="189" t="e">
        <v>#N/A</v>
      </c>
      <c r="CO54" s="193" t="e">
        <v>#N/A</v>
      </c>
      <c r="CP54" s="189" t="s">
        <v>9879</v>
      </c>
      <c r="CQ54" s="188" t="s">
        <v>446</v>
      </c>
      <c r="CR54" s="188" t="s">
        <v>446</v>
      </c>
      <c r="CS54" s="188" t="s">
        <v>446</v>
      </c>
      <c r="CT54" s="188" t="s">
        <v>446</v>
      </c>
      <c r="CU54" s="188" t="s">
        <v>5376</v>
      </c>
      <c r="CV54" s="188" t="s">
        <v>446</v>
      </c>
      <c r="CW54" s="198">
        <v>43641</v>
      </c>
      <c r="CX54" s="189" t="s">
        <v>9880</v>
      </c>
      <c r="CY54" s="186">
        <v>3096000</v>
      </c>
      <c r="CZ54" s="186" t="s">
        <v>7461</v>
      </c>
      <c r="DA54" s="186" t="s">
        <v>731</v>
      </c>
      <c r="DB54" s="186">
        <v>2</v>
      </c>
      <c r="DC54" s="186" t="s">
        <v>7475</v>
      </c>
      <c r="DD54" s="186" t="s">
        <v>7465</v>
      </c>
      <c r="DE54" s="192">
        <v>43770</v>
      </c>
      <c r="DF54" s="196" t="s">
        <v>9881</v>
      </c>
      <c r="DG54" s="185">
        <v>42763000</v>
      </c>
      <c r="DH54" s="188" t="s">
        <v>7461</v>
      </c>
      <c r="DI54" s="188" t="s">
        <v>731</v>
      </c>
      <c r="DJ54" s="188">
        <v>2</v>
      </c>
      <c r="DK54" s="188" t="s">
        <v>7475</v>
      </c>
      <c r="DL54" s="188" t="s">
        <v>7465</v>
      </c>
      <c r="DM54" s="198">
        <v>43770</v>
      </c>
      <c r="DN54" s="189" t="s">
        <v>9882</v>
      </c>
      <c r="DO54" s="186">
        <v>6016000</v>
      </c>
      <c r="DP54" s="189" t="s">
        <v>7461</v>
      </c>
      <c r="DQ54" s="189" t="s">
        <v>731</v>
      </c>
      <c r="DR54" s="189">
        <v>2</v>
      </c>
      <c r="DS54" s="189" t="s">
        <v>7475</v>
      </c>
      <c r="DT54" s="189" t="s">
        <v>7465</v>
      </c>
      <c r="DU54" s="201">
        <v>43770</v>
      </c>
      <c r="DV54" s="196" t="s">
        <v>9883</v>
      </c>
      <c r="DW54" s="185">
        <v>2739000</v>
      </c>
      <c r="DX54" s="188" t="s">
        <v>7461</v>
      </c>
      <c r="DY54" s="188" t="s">
        <v>731</v>
      </c>
      <c r="DZ54" s="188">
        <v>2</v>
      </c>
      <c r="EA54" s="188" t="s">
        <v>7475</v>
      </c>
      <c r="EB54" s="188" t="s">
        <v>7465</v>
      </c>
      <c r="EC54" s="198">
        <v>43770</v>
      </c>
      <c r="ED54" s="189" t="s">
        <v>9884</v>
      </c>
      <c r="EE54" s="186">
        <v>357000</v>
      </c>
      <c r="EF54" s="189" t="s">
        <v>7461</v>
      </c>
      <c r="EG54" s="189" t="s">
        <v>731</v>
      </c>
      <c r="EH54" s="189">
        <v>2</v>
      </c>
      <c r="EI54" s="189" t="s">
        <v>7475</v>
      </c>
      <c r="EJ54" s="189" t="s">
        <v>7465</v>
      </c>
      <c r="EK54" s="201">
        <v>43770</v>
      </c>
      <c r="EL54" s="196" t="s">
        <v>9885</v>
      </c>
      <c r="EM54" s="185">
        <v>0</v>
      </c>
      <c r="EN54" s="188" t="s">
        <v>446</v>
      </c>
      <c r="EO54" s="188" t="s">
        <v>731</v>
      </c>
      <c r="EP54" s="188">
        <v>2</v>
      </c>
      <c r="EQ54" s="188" t="s">
        <v>5384</v>
      </c>
      <c r="ER54" s="188" t="s">
        <v>446</v>
      </c>
      <c r="ES54" s="198">
        <v>43641</v>
      </c>
      <c r="ET54" s="189" t="s">
        <v>9886</v>
      </c>
      <c r="EU54" s="189">
        <v>48</v>
      </c>
      <c r="EV54" s="189" t="s">
        <v>7887</v>
      </c>
      <c r="EW54" s="189" t="s">
        <v>730</v>
      </c>
      <c r="EX54" s="189">
        <v>3</v>
      </c>
      <c r="EY54" s="189" t="s">
        <v>7930</v>
      </c>
      <c r="EZ54" s="189" t="s">
        <v>7927</v>
      </c>
      <c r="FA54" s="201">
        <v>43798</v>
      </c>
      <c r="FB54" s="196" t="s">
        <v>9887</v>
      </c>
      <c r="FC54" s="188">
        <v>3</v>
      </c>
      <c r="FD54" s="188" t="s">
        <v>5385</v>
      </c>
      <c r="FE54" s="188" t="s">
        <v>731</v>
      </c>
      <c r="FF54" s="188">
        <v>2</v>
      </c>
      <c r="FG54" s="188" t="s">
        <v>5386</v>
      </c>
      <c r="FH54" s="188" t="s">
        <v>5381</v>
      </c>
      <c r="FI54" s="198">
        <v>43641</v>
      </c>
      <c r="FJ54" s="196" t="s">
        <v>9888</v>
      </c>
      <c r="FK54" s="189" t="s">
        <v>446</v>
      </c>
      <c r="FL54" s="189" t="s">
        <v>446</v>
      </c>
      <c r="FM54" s="189" t="s">
        <v>446</v>
      </c>
      <c r="FN54" s="189" t="s">
        <v>446</v>
      </c>
      <c r="FO54" s="189" t="s">
        <v>446</v>
      </c>
      <c r="FP54" s="186" t="s">
        <v>446</v>
      </c>
      <c r="FQ54" s="200">
        <v>43641</v>
      </c>
      <c r="FR54" s="196" t="s">
        <v>9889</v>
      </c>
      <c r="FS54" s="188" t="s">
        <v>446</v>
      </c>
      <c r="FT54" s="188" t="s">
        <v>446</v>
      </c>
      <c r="FU54" s="188" t="s">
        <v>446</v>
      </c>
      <c r="FV54" s="188" t="s">
        <v>446</v>
      </c>
      <c r="FW54" s="188" t="s">
        <v>446</v>
      </c>
      <c r="FX54" s="188" t="s">
        <v>446</v>
      </c>
      <c r="FY54" s="198">
        <v>43641</v>
      </c>
      <c r="FZ54" s="189" t="s">
        <v>9890</v>
      </c>
      <c r="GA54" s="189">
        <v>0</v>
      </c>
      <c r="GB54" s="189" t="s">
        <v>7229</v>
      </c>
      <c r="GC54" s="189" t="s">
        <v>732</v>
      </c>
      <c r="GD54" s="189">
        <v>1</v>
      </c>
      <c r="GE54" s="189" t="s">
        <v>7600</v>
      </c>
      <c r="GF54" s="189" t="s">
        <v>7616</v>
      </c>
      <c r="GG54" s="201">
        <v>43767</v>
      </c>
      <c r="GH54" s="196" t="s">
        <v>9891</v>
      </c>
      <c r="GI54" s="188">
        <v>0</v>
      </c>
      <c r="GJ54" s="188" t="s">
        <v>7229</v>
      </c>
      <c r="GK54" s="188" t="s">
        <v>732</v>
      </c>
      <c r="GL54" s="188">
        <v>1</v>
      </c>
      <c r="GM54" s="188" t="s">
        <v>7600</v>
      </c>
      <c r="GN54" s="188" t="s">
        <v>7616</v>
      </c>
      <c r="GO54" s="198">
        <v>43767</v>
      </c>
      <c r="GP54" s="189" t="s">
        <v>9892</v>
      </c>
      <c r="GQ54" s="189">
        <v>0</v>
      </c>
      <c r="GR54" s="189" t="s">
        <v>7229</v>
      </c>
      <c r="GS54" s="189" t="s">
        <v>732</v>
      </c>
      <c r="GT54" s="189">
        <v>1</v>
      </c>
      <c r="GU54" s="189" t="s">
        <v>7600</v>
      </c>
      <c r="GV54" s="189" t="s">
        <v>7616</v>
      </c>
      <c r="GW54" s="201">
        <v>43767</v>
      </c>
      <c r="GX54" s="196" t="s">
        <v>9893</v>
      </c>
      <c r="GY54" s="188">
        <v>0</v>
      </c>
      <c r="GZ54" s="188" t="s">
        <v>7229</v>
      </c>
      <c r="HA54" s="188" t="s">
        <v>732</v>
      </c>
      <c r="HB54" s="188">
        <v>1</v>
      </c>
      <c r="HC54" s="188" t="s">
        <v>7600</v>
      </c>
      <c r="HD54" s="188" t="s">
        <v>7616</v>
      </c>
      <c r="HE54" s="198">
        <v>43767</v>
      </c>
      <c r="HF54" s="189" t="s">
        <v>9894</v>
      </c>
      <c r="HG54" s="189">
        <v>0</v>
      </c>
      <c r="HH54" s="189" t="s">
        <v>7229</v>
      </c>
      <c r="HI54" s="189" t="s">
        <v>732</v>
      </c>
      <c r="HJ54" s="189">
        <v>1</v>
      </c>
      <c r="HK54" s="189" t="s">
        <v>7600</v>
      </c>
      <c r="HL54" s="189" t="s">
        <v>7616</v>
      </c>
      <c r="HM54" s="201">
        <v>43767</v>
      </c>
      <c r="HN54" s="196" t="s">
        <v>9895</v>
      </c>
      <c r="HO54" s="188">
        <v>0</v>
      </c>
      <c r="HP54" s="188" t="s">
        <v>7229</v>
      </c>
      <c r="HQ54" s="188" t="s">
        <v>732</v>
      </c>
      <c r="HR54" s="188">
        <v>1</v>
      </c>
      <c r="HS54" s="188" t="s">
        <v>7600</v>
      </c>
      <c r="HT54" s="188" t="s">
        <v>7616</v>
      </c>
      <c r="HU54" s="198">
        <v>43767</v>
      </c>
      <c r="HV54" s="189" t="s">
        <v>9896</v>
      </c>
      <c r="HW54" s="189">
        <v>0</v>
      </c>
      <c r="HX54" s="189" t="s">
        <v>7229</v>
      </c>
      <c r="HY54" s="189" t="s">
        <v>732</v>
      </c>
      <c r="HZ54" s="189">
        <v>1</v>
      </c>
      <c r="IA54" s="189" t="s">
        <v>7600</v>
      </c>
      <c r="IB54" s="189" t="s">
        <v>7616</v>
      </c>
      <c r="IC54" s="201">
        <v>43767</v>
      </c>
      <c r="ID54" s="196" t="s">
        <v>9897</v>
      </c>
      <c r="IE54" s="188">
        <v>1</v>
      </c>
      <c r="IF54" s="188" t="s">
        <v>7229</v>
      </c>
      <c r="IG54" s="188" t="s">
        <v>732</v>
      </c>
      <c r="IH54" s="188">
        <v>1</v>
      </c>
      <c r="II54" s="188" t="s">
        <v>7600</v>
      </c>
      <c r="IJ54" s="188" t="s">
        <v>7616</v>
      </c>
      <c r="IK54" s="198">
        <v>43767</v>
      </c>
      <c r="IL54" s="189" t="s">
        <v>9898</v>
      </c>
      <c r="IM54" s="189">
        <v>0</v>
      </c>
      <c r="IN54" s="189" t="s">
        <v>7229</v>
      </c>
      <c r="IO54" s="189" t="s">
        <v>732</v>
      </c>
      <c r="IP54" s="189">
        <v>1</v>
      </c>
      <c r="IQ54" s="189" t="s">
        <v>7600</v>
      </c>
      <c r="IR54" s="189" t="s">
        <v>7616</v>
      </c>
      <c r="IS54" s="201">
        <v>43767</v>
      </c>
    </row>
    <row r="55" spans="1:253" x14ac:dyDescent="0.35">
      <c r="A55" t="s">
        <v>7785</v>
      </c>
      <c r="B55" t="s">
        <v>4375</v>
      </c>
      <c r="C55" t="s">
        <v>7786</v>
      </c>
      <c r="D55" t="s">
        <v>163</v>
      </c>
      <c r="E55" t="s">
        <v>162</v>
      </c>
      <c r="F55" t="s">
        <v>9899</v>
      </c>
      <c r="G55" s="184">
        <v>51879000</v>
      </c>
      <c r="H55" s="185" t="s">
        <v>7885</v>
      </c>
      <c r="I55" s="185" t="s">
        <v>731</v>
      </c>
      <c r="J55" s="185">
        <v>2</v>
      </c>
      <c r="K55" s="185" t="s">
        <v>7923</v>
      </c>
      <c r="L55" s="185" t="s">
        <v>7922</v>
      </c>
      <c r="M55" s="198">
        <v>43798</v>
      </c>
      <c r="N55" s="196" t="s">
        <v>9900</v>
      </c>
      <c r="O55" s="187">
        <v>474457</v>
      </c>
      <c r="P55" s="187" t="s">
        <v>7886</v>
      </c>
      <c r="Q55" s="187" t="s">
        <v>731</v>
      </c>
      <c r="R55" s="187">
        <v>2</v>
      </c>
      <c r="S55" s="187" t="s">
        <v>7925</v>
      </c>
      <c r="T55" s="187" t="s">
        <v>7924</v>
      </c>
      <c r="U55" s="199">
        <v>43798</v>
      </c>
      <c r="V55" s="196" t="s">
        <v>9901</v>
      </c>
      <c r="W55" s="185">
        <v>21344000</v>
      </c>
      <c r="X55" s="185" t="s">
        <v>7886</v>
      </c>
      <c r="Y55" s="185" t="s">
        <v>731</v>
      </c>
      <c r="Z55" s="185">
        <v>2</v>
      </c>
      <c r="AA55" s="185" t="s">
        <v>7926</v>
      </c>
      <c r="AB55" s="185" t="s">
        <v>7924</v>
      </c>
      <c r="AC55" s="198">
        <v>43798</v>
      </c>
      <c r="AD55" s="196" t="s">
        <v>9902</v>
      </c>
      <c r="AE55" s="186">
        <v>144000</v>
      </c>
      <c r="AF55" s="186" t="s">
        <v>7887</v>
      </c>
      <c r="AG55" s="186" t="s">
        <v>731</v>
      </c>
      <c r="AH55" s="186">
        <v>2</v>
      </c>
      <c r="AI55" s="186" t="s">
        <v>7928</v>
      </c>
      <c r="AJ55" s="186" t="s">
        <v>7927</v>
      </c>
      <c r="AK55" s="200">
        <v>43798</v>
      </c>
      <c r="AL55" s="196" t="s">
        <v>9903</v>
      </c>
      <c r="AM55" s="185">
        <v>17000</v>
      </c>
      <c r="AN55" s="185" t="s">
        <v>7887</v>
      </c>
      <c r="AO55" s="185" t="s">
        <v>731</v>
      </c>
      <c r="AP55" s="185">
        <v>2</v>
      </c>
      <c r="AQ55" s="185" t="s">
        <v>7929</v>
      </c>
      <c r="AR55" s="185" t="s">
        <v>7927</v>
      </c>
      <c r="AS55" s="198">
        <v>43798</v>
      </c>
      <c r="AT55" s="189" t="s">
        <v>9904</v>
      </c>
      <c r="AU55" s="186" t="s">
        <v>446</v>
      </c>
      <c r="AV55" s="186" t="s">
        <v>446</v>
      </c>
      <c r="AW55" s="186" t="s">
        <v>446</v>
      </c>
      <c r="AX55" s="186" t="s">
        <v>446</v>
      </c>
      <c r="AY55" s="186" t="s">
        <v>446</v>
      </c>
      <c r="AZ55" s="186" t="s">
        <v>446</v>
      </c>
      <c r="BA55" s="200">
        <v>43803</v>
      </c>
      <c r="BB55" s="196" t="s">
        <v>9905</v>
      </c>
      <c r="BC55" s="185" t="s">
        <v>446</v>
      </c>
      <c r="BD55" s="185" t="s">
        <v>446</v>
      </c>
      <c r="BE55" s="185" t="s">
        <v>446</v>
      </c>
      <c r="BF55" s="185" t="s">
        <v>446</v>
      </c>
      <c r="BG55" s="185" t="s">
        <v>446</v>
      </c>
      <c r="BH55" s="185" t="s">
        <v>446</v>
      </c>
      <c r="BI55" s="198">
        <v>43803</v>
      </c>
      <c r="BJ55" s="189" t="s">
        <v>9906</v>
      </c>
      <c r="BK55" s="189" t="s">
        <v>446</v>
      </c>
      <c r="BL55" s="189" t="s">
        <v>446</v>
      </c>
      <c r="BM55" s="189" t="s">
        <v>446</v>
      </c>
      <c r="BN55" s="189" t="s">
        <v>446</v>
      </c>
      <c r="BO55" s="189" t="s">
        <v>446</v>
      </c>
      <c r="BP55" s="186" t="s">
        <v>446</v>
      </c>
      <c r="BQ55" s="201">
        <v>43803</v>
      </c>
      <c r="BR55" s="196" t="s">
        <v>9907</v>
      </c>
      <c r="BS55" s="188" t="s">
        <v>446</v>
      </c>
      <c r="BT55" s="188" t="s">
        <v>446</v>
      </c>
      <c r="BU55" s="188" t="s">
        <v>446</v>
      </c>
      <c r="BV55" s="188" t="s">
        <v>446</v>
      </c>
      <c r="BW55" s="188" t="s">
        <v>446</v>
      </c>
      <c r="BX55" s="188" t="s">
        <v>446</v>
      </c>
      <c r="BY55" s="198">
        <v>43803</v>
      </c>
      <c r="BZ55" s="189" t="s">
        <v>9908</v>
      </c>
      <c r="CA55" s="189" t="s">
        <v>446</v>
      </c>
      <c r="CB55" s="189" t="s">
        <v>446</v>
      </c>
      <c r="CC55" s="189" t="s">
        <v>446</v>
      </c>
      <c r="CD55" s="189" t="s">
        <v>446</v>
      </c>
      <c r="CE55" s="189" t="s">
        <v>446</v>
      </c>
      <c r="CF55" s="189" t="s">
        <v>446</v>
      </c>
      <c r="CG55" s="201">
        <v>43803</v>
      </c>
      <c r="CH55" s="196" t="s">
        <v>9909</v>
      </c>
      <c r="CI55" s="189" t="e">
        <v>#N/A</v>
      </c>
      <c r="CJ55" s="189" t="e">
        <v>#N/A</v>
      </c>
      <c r="CK55" s="189" t="e">
        <v>#N/A</v>
      </c>
      <c r="CL55" s="189" t="e">
        <v>#N/A</v>
      </c>
      <c r="CM55" s="189" t="e">
        <v>#N/A</v>
      </c>
      <c r="CN55" s="189" t="e">
        <v>#N/A</v>
      </c>
      <c r="CO55" s="193" t="e">
        <v>#N/A</v>
      </c>
      <c r="CP55" s="189" t="s">
        <v>9910</v>
      </c>
      <c r="CQ55" s="188" t="s">
        <v>446</v>
      </c>
      <c r="CR55" s="188" t="s">
        <v>446</v>
      </c>
      <c r="CS55" s="188" t="s">
        <v>446</v>
      </c>
      <c r="CT55" s="188" t="s">
        <v>446</v>
      </c>
      <c r="CU55" s="188" t="s">
        <v>446</v>
      </c>
      <c r="CV55" s="188" t="s">
        <v>446</v>
      </c>
      <c r="CW55" s="198">
        <v>43803</v>
      </c>
      <c r="CX55" s="189" t="s">
        <v>9911</v>
      </c>
      <c r="CY55" s="186" t="s">
        <v>446</v>
      </c>
      <c r="CZ55" s="186" t="s">
        <v>446</v>
      </c>
      <c r="DA55" s="186" t="s">
        <v>446</v>
      </c>
      <c r="DB55" s="186" t="s">
        <v>446</v>
      </c>
      <c r="DC55" s="186" t="s">
        <v>7932</v>
      </c>
      <c r="DD55" s="186" t="s">
        <v>446</v>
      </c>
      <c r="DE55" s="192">
        <v>43798</v>
      </c>
      <c r="DF55" s="196" t="s">
        <v>9912</v>
      </c>
      <c r="DG55" s="185" t="s">
        <v>446</v>
      </c>
      <c r="DH55" s="188" t="s">
        <v>446</v>
      </c>
      <c r="DI55" s="188" t="s">
        <v>446</v>
      </c>
      <c r="DJ55" s="188" t="s">
        <v>446</v>
      </c>
      <c r="DK55" s="188" t="s">
        <v>7932</v>
      </c>
      <c r="DL55" s="188" t="s">
        <v>446</v>
      </c>
      <c r="DM55" s="198">
        <v>43798</v>
      </c>
      <c r="DN55" s="189" t="s">
        <v>9913</v>
      </c>
      <c r="DO55" s="186" t="s">
        <v>446</v>
      </c>
      <c r="DP55" s="189" t="s">
        <v>446</v>
      </c>
      <c r="DQ55" s="189" t="s">
        <v>446</v>
      </c>
      <c r="DR55" s="189" t="s">
        <v>446</v>
      </c>
      <c r="DS55" s="189" t="s">
        <v>7932</v>
      </c>
      <c r="DT55" s="189" t="s">
        <v>446</v>
      </c>
      <c r="DU55" s="201">
        <v>43798</v>
      </c>
      <c r="DV55" s="196" t="s">
        <v>9914</v>
      </c>
      <c r="DW55" s="185" t="s">
        <v>446</v>
      </c>
      <c r="DX55" s="188" t="s">
        <v>446</v>
      </c>
      <c r="DY55" s="188" t="s">
        <v>446</v>
      </c>
      <c r="DZ55" s="188" t="s">
        <v>446</v>
      </c>
      <c r="EA55" s="188" t="s">
        <v>7932</v>
      </c>
      <c r="EB55" s="188" t="s">
        <v>446</v>
      </c>
      <c r="EC55" s="198">
        <v>43798</v>
      </c>
      <c r="ED55" s="189" t="s">
        <v>9915</v>
      </c>
      <c r="EE55" s="186" t="s">
        <v>446</v>
      </c>
      <c r="EF55" s="189" t="s">
        <v>446</v>
      </c>
      <c r="EG55" s="189" t="s">
        <v>446</v>
      </c>
      <c r="EH55" s="189" t="s">
        <v>446</v>
      </c>
      <c r="EI55" s="189" t="s">
        <v>7932</v>
      </c>
      <c r="EJ55" s="189" t="s">
        <v>446</v>
      </c>
      <c r="EK55" s="201">
        <v>43798</v>
      </c>
      <c r="EL55" s="196" t="s">
        <v>9916</v>
      </c>
      <c r="EM55" s="185" t="s">
        <v>446</v>
      </c>
      <c r="EN55" s="188" t="s">
        <v>446</v>
      </c>
      <c r="EO55" s="188" t="s">
        <v>446</v>
      </c>
      <c r="EP55" s="188" t="s">
        <v>446</v>
      </c>
      <c r="EQ55" s="188" t="s">
        <v>7932</v>
      </c>
      <c r="ER55" s="188" t="s">
        <v>446</v>
      </c>
      <c r="ES55" s="198">
        <v>43798</v>
      </c>
      <c r="ET55" s="189" t="s">
        <v>9917</v>
      </c>
      <c r="EU55" s="189" t="s">
        <v>446</v>
      </c>
      <c r="EV55" s="189" t="s">
        <v>446</v>
      </c>
      <c r="EW55" s="189" t="s">
        <v>446</v>
      </c>
      <c r="EX55" s="189" t="s">
        <v>446</v>
      </c>
      <c r="EY55" s="189" t="s">
        <v>446</v>
      </c>
      <c r="EZ55" s="189" t="s">
        <v>446</v>
      </c>
      <c r="FA55" s="201">
        <v>43803</v>
      </c>
      <c r="FB55" s="196" t="s">
        <v>9918</v>
      </c>
      <c r="FC55" s="188">
        <v>3</v>
      </c>
      <c r="FD55" s="188" t="s">
        <v>7887</v>
      </c>
      <c r="FE55" s="188" t="s">
        <v>732</v>
      </c>
      <c r="FF55" s="188">
        <v>1</v>
      </c>
      <c r="FG55" s="188" t="s">
        <v>8287</v>
      </c>
      <c r="FH55" s="188" t="s">
        <v>7927</v>
      </c>
      <c r="FI55" s="198">
        <v>43804</v>
      </c>
      <c r="FJ55" s="196" t="s">
        <v>9919</v>
      </c>
      <c r="FK55" s="189" t="e">
        <v>#N/A</v>
      </c>
      <c r="FL55" s="189" t="e">
        <v>#N/A</v>
      </c>
      <c r="FM55" s="189" t="e">
        <v>#N/A</v>
      </c>
      <c r="FN55" s="189" t="e">
        <v>#N/A</v>
      </c>
      <c r="FO55" s="189" t="e">
        <v>#N/A</v>
      </c>
      <c r="FP55" s="186" t="e">
        <v>#N/A</v>
      </c>
      <c r="FQ55" s="200" t="e">
        <v>#N/A</v>
      </c>
      <c r="FR55" s="196" t="s">
        <v>9920</v>
      </c>
      <c r="FS55" s="188" t="e">
        <v>#N/A</v>
      </c>
      <c r="FT55" s="188" t="e">
        <v>#N/A</v>
      </c>
      <c r="FU55" s="188" t="e">
        <v>#N/A</v>
      </c>
      <c r="FV55" s="188" t="e">
        <v>#N/A</v>
      </c>
      <c r="FW55" s="188" t="e">
        <v>#N/A</v>
      </c>
      <c r="FX55" s="188" t="e">
        <v>#N/A</v>
      </c>
      <c r="FY55" s="198" t="e">
        <v>#N/A</v>
      </c>
      <c r="FZ55" s="189" t="s">
        <v>9921</v>
      </c>
      <c r="GA55" s="189">
        <v>0</v>
      </c>
      <c r="GB55" s="189" t="s">
        <v>7229</v>
      </c>
      <c r="GC55" s="189" t="s">
        <v>732</v>
      </c>
      <c r="GD55" s="189">
        <v>1</v>
      </c>
      <c r="GE55" s="189" t="s">
        <v>446</v>
      </c>
      <c r="GF55" s="189" t="s">
        <v>8004</v>
      </c>
      <c r="GG55" s="201">
        <v>43803</v>
      </c>
      <c r="GH55" s="196" t="s">
        <v>9922</v>
      </c>
      <c r="GI55" s="188">
        <v>0</v>
      </c>
      <c r="GJ55" s="188" t="s">
        <v>7229</v>
      </c>
      <c r="GK55" s="188" t="s">
        <v>732</v>
      </c>
      <c r="GL55" s="188">
        <v>1</v>
      </c>
      <c r="GM55" s="188" t="s">
        <v>446</v>
      </c>
      <c r="GN55" s="188" t="s">
        <v>8004</v>
      </c>
      <c r="GO55" s="198">
        <v>43803</v>
      </c>
      <c r="GP55" s="189" t="s">
        <v>9923</v>
      </c>
      <c r="GQ55" s="189">
        <v>0</v>
      </c>
      <c r="GR55" s="189" t="s">
        <v>7229</v>
      </c>
      <c r="GS55" s="189" t="s">
        <v>732</v>
      </c>
      <c r="GT55" s="189">
        <v>1</v>
      </c>
      <c r="GU55" s="189" t="s">
        <v>446</v>
      </c>
      <c r="GV55" s="189" t="s">
        <v>8004</v>
      </c>
      <c r="GW55" s="201">
        <v>43803</v>
      </c>
      <c r="GX55" s="196" t="s">
        <v>9924</v>
      </c>
      <c r="GY55" s="188">
        <v>0</v>
      </c>
      <c r="GZ55" s="188" t="s">
        <v>7229</v>
      </c>
      <c r="HA55" s="188" t="s">
        <v>732</v>
      </c>
      <c r="HB55" s="188">
        <v>1</v>
      </c>
      <c r="HC55" s="188" t="s">
        <v>446</v>
      </c>
      <c r="HD55" s="188" t="s">
        <v>8004</v>
      </c>
      <c r="HE55" s="198">
        <v>43803</v>
      </c>
      <c r="HF55" s="189" t="s">
        <v>9925</v>
      </c>
      <c r="HG55" s="189">
        <v>0</v>
      </c>
      <c r="HH55" s="189" t="s">
        <v>7229</v>
      </c>
      <c r="HI55" s="189" t="s">
        <v>732</v>
      </c>
      <c r="HJ55" s="189">
        <v>1</v>
      </c>
      <c r="HK55" s="189" t="s">
        <v>446</v>
      </c>
      <c r="HL55" s="189" t="s">
        <v>8004</v>
      </c>
      <c r="HM55" s="201">
        <v>43803</v>
      </c>
      <c r="HN55" s="196" t="s">
        <v>9926</v>
      </c>
      <c r="HO55" s="188">
        <v>0</v>
      </c>
      <c r="HP55" s="188" t="s">
        <v>7229</v>
      </c>
      <c r="HQ55" s="188" t="s">
        <v>732</v>
      </c>
      <c r="HR55" s="188">
        <v>1</v>
      </c>
      <c r="HS55" s="188" t="s">
        <v>446</v>
      </c>
      <c r="HT55" s="188" t="s">
        <v>8004</v>
      </c>
      <c r="HU55" s="198">
        <v>43803</v>
      </c>
      <c r="HV55" s="189" t="s">
        <v>9927</v>
      </c>
      <c r="HW55" s="189">
        <v>0</v>
      </c>
      <c r="HX55" s="189" t="s">
        <v>7229</v>
      </c>
      <c r="HY55" s="189" t="s">
        <v>732</v>
      </c>
      <c r="HZ55" s="189">
        <v>1</v>
      </c>
      <c r="IA55" s="189" t="s">
        <v>446</v>
      </c>
      <c r="IB55" s="189" t="s">
        <v>8004</v>
      </c>
      <c r="IC55" s="201">
        <v>43803</v>
      </c>
      <c r="ID55" s="196" t="s">
        <v>9928</v>
      </c>
      <c r="IE55" s="188">
        <v>1</v>
      </c>
      <c r="IF55" s="188" t="s">
        <v>7229</v>
      </c>
      <c r="IG55" s="188" t="s">
        <v>732</v>
      </c>
      <c r="IH55" s="188">
        <v>1</v>
      </c>
      <c r="II55" s="188" t="s">
        <v>446</v>
      </c>
      <c r="IJ55" s="188" t="s">
        <v>8004</v>
      </c>
      <c r="IK55" s="198">
        <v>43803</v>
      </c>
      <c r="IL55" s="189" t="s">
        <v>9929</v>
      </c>
      <c r="IM55" s="189">
        <v>2</v>
      </c>
      <c r="IN55" s="189" t="s">
        <v>7229</v>
      </c>
      <c r="IO55" s="189" t="s">
        <v>731</v>
      </c>
      <c r="IP55" s="189">
        <v>2</v>
      </c>
      <c r="IQ55" s="189" t="s">
        <v>446</v>
      </c>
      <c r="IR55" s="189" t="s">
        <v>8004</v>
      </c>
      <c r="IS55" s="201">
        <v>43803</v>
      </c>
    </row>
    <row r="56" spans="1:253" x14ac:dyDescent="0.35">
      <c r="A56" t="s">
        <v>2966</v>
      </c>
      <c r="B56" t="s">
        <v>4377</v>
      </c>
      <c r="C56" t="s">
        <v>8147</v>
      </c>
      <c r="D56" t="s">
        <v>174</v>
      </c>
      <c r="E56" t="s">
        <v>173</v>
      </c>
      <c r="F56" t="s">
        <v>9930</v>
      </c>
      <c r="G56" s="184">
        <v>6082000</v>
      </c>
      <c r="H56" s="185" t="s">
        <v>1492</v>
      </c>
      <c r="I56" s="185" t="s">
        <v>731</v>
      </c>
      <c r="J56" s="185">
        <v>2</v>
      </c>
      <c r="K56" s="185" t="s">
        <v>1511</v>
      </c>
      <c r="L56" s="185" t="s">
        <v>1503</v>
      </c>
      <c r="M56" s="198">
        <v>43507</v>
      </c>
      <c r="N56" s="196" t="s">
        <v>9931</v>
      </c>
      <c r="O56" s="187">
        <v>10201.199999999999</v>
      </c>
      <c r="P56" s="187" t="s">
        <v>1493</v>
      </c>
      <c r="Q56" s="187" t="s">
        <v>731</v>
      </c>
      <c r="R56" s="187">
        <v>2</v>
      </c>
      <c r="S56" s="187" t="s">
        <v>1512</v>
      </c>
      <c r="T56" s="187" t="s">
        <v>1504</v>
      </c>
      <c r="U56" s="199">
        <v>43507</v>
      </c>
      <c r="V56" s="196" t="s">
        <v>9932</v>
      </c>
      <c r="W56" s="185">
        <v>6082000</v>
      </c>
      <c r="X56" s="185" t="s">
        <v>1492</v>
      </c>
      <c r="Y56" s="185" t="s">
        <v>731</v>
      </c>
      <c r="Z56" s="185">
        <v>2</v>
      </c>
      <c r="AA56" s="185" t="s">
        <v>1512</v>
      </c>
      <c r="AB56" s="185" t="s">
        <v>1503</v>
      </c>
      <c r="AC56" s="198">
        <v>43507</v>
      </c>
      <c r="AD56" s="196" t="s">
        <v>9933</v>
      </c>
      <c r="AE56" s="186">
        <v>1529000</v>
      </c>
      <c r="AF56" s="186" t="s">
        <v>1494</v>
      </c>
      <c r="AG56" s="186" t="s">
        <v>731</v>
      </c>
      <c r="AH56" s="186">
        <v>2</v>
      </c>
      <c r="AI56" s="186" t="s">
        <v>2367</v>
      </c>
      <c r="AJ56" s="186" t="s">
        <v>1505</v>
      </c>
      <c r="AK56" s="200">
        <v>43507</v>
      </c>
      <c r="AL56" s="196" t="s">
        <v>9934</v>
      </c>
      <c r="AM56" s="185">
        <v>1529000</v>
      </c>
      <c r="AN56" s="185" t="s">
        <v>1494</v>
      </c>
      <c r="AO56" s="185" t="s">
        <v>731</v>
      </c>
      <c r="AP56" s="185">
        <v>2</v>
      </c>
      <c r="AQ56" s="185" t="s">
        <v>4868</v>
      </c>
      <c r="AR56" s="185" t="s">
        <v>1505</v>
      </c>
      <c r="AS56" s="198">
        <v>43602</v>
      </c>
      <c r="AT56" s="189" t="s">
        <v>9935</v>
      </c>
      <c r="AU56" s="186">
        <v>0</v>
      </c>
      <c r="AV56" s="186" t="s">
        <v>446</v>
      </c>
      <c r="AW56" s="186" t="s">
        <v>731</v>
      </c>
      <c r="AX56" s="186">
        <v>2</v>
      </c>
      <c r="AY56" s="186" t="s">
        <v>4869</v>
      </c>
      <c r="AZ56" s="186" t="s">
        <v>446</v>
      </c>
      <c r="BA56" s="200">
        <v>43602</v>
      </c>
      <c r="BB56" s="196" t="s">
        <v>9936</v>
      </c>
      <c r="BC56" s="185" t="s">
        <v>446</v>
      </c>
      <c r="BD56" s="185">
        <v>0</v>
      </c>
      <c r="BE56" s="185" t="s">
        <v>446</v>
      </c>
      <c r="BF56" s="185" t="s">
        <v>446</v>
      </c>
      <c r="BG56" s="185" t="s">
        <v>1333</v>
      </c>
      <c r="BH56" s="185">
        <v>0</v>
      </c>
      <c r="BI56" s="198">
        <v>43507</v>
      </c>
      <c r="BJ56" s="189" t="s">
        <v>9937</v>
      </c>
      <c r="BK56" s="189">
        <v>0</v>
      </c>
      <c r="BL56" s="189" t="s">
        <v>6808</v>
      </c>
      <c r="BM56" s="189" t="s">
        <v>5204</v>
      </c>
      <c r="BN56" s="189">
        <v>2</v>
      </c>
      <c r="BO56" s="189" t="s">
        <v>6813</v>
      </c>
      <c r="BP56" s="186" t="s">
        <v>1354</v>
      </c>
      <c r="BQ56" s="201">
        <v>43767</v>
      </c>
      <c r="BR56" s="196" t="s">
        <v>9938</v>
      </c>
      <c r="BS56" s="188" t="s">
        <v>446</v>
      </c>
      <c r="BT56" s="188">
        <v>0</v>
      </c>
      <c r="BU56" s="188" t="s">
        <v>446</v>
      </c>
      <c r="BV56" s="188" t="s">
        <v>446</v>
      </c>
      <c r="BW56" s="188" t="s">
        <v>1333</v>
      </c>
      <c r="BX56" s="188">
        <v>0</v>
      </c>
      <c r="BY56" s="198">
        <v>43507</v>
      </c>
      <c r="BZ56" s="189" t="s">
        <v>9939</v>
      </c>
      <c r="CA56" s="189" t="s">
        <v>446</v>
      </c>
      <c r="CB56" s="189">
        <v>0</v>
      </c>
      <c r="CC56" s="189" t="s">
        <v>446</v>
      </c>
      <c r="CD56" s="189" t="s">
        <v>446</v>
      </c>
      <c r="CE56" s="189" t="s">
        <v>1333</v>
      </c>
      <c r="CF56" s="189">
        <v>0</v>
      </c>
      <c r="CG56" s="201">
        <v>43507</v>
      </c>
      <c r="CH56" s="196" t="s">
        <v>9940</v>
      </c>
      <c r="CI56" s="189" t="e">
        <v>#N/A</v>
      </c>
      <c r="CJ56" s="189" t="e">
        <v>#N/A</v>
      </c>
      <c r="CK56" s="189" t="e">
        <v>#N/A</v>
      </c>
      <c r="CL56" s="189" t="e">
        <v>#N/A</v>
      </c>
      <c r="CM56" s="189" t="e">
        <v>#N/A</v>
      </c>
      <c r="CN56" s="189" t="e">
        <v>#N/A</v>
      </c>
      <c r="CO56" s="193" t="e">
        <v>#N/A</v>
      </c>
      <c r="CP56" s="189" t="s">
        <v>9941</v>
      </c>
      <c r="CQ56" s="188" t="s">
        <v>446</v>
      </c>
      <c r="CR56" s="188" t="s">
        <v>446</v>
      </c>
      <c r="CS56" s="188" t="s">
        <v>731</v>
      </c>
      <c r="CT56" s="188">
        <v>2</v>
      </c>
      <c r="CU56" s="188" t="s">
        <v>4870</v>
      </c>
      <c r="CV56" s="188" t="s">
        <v>446</v>
      </c>
      <c r="CW56" s="198">
        <v>43602</v>
      </c>
      <c r="CX56" s="189" t="s">
        <v>9942</v>
      </c>
      <c r="CY56" s="186">
        <v>983000</v>
      </c>
      <c r="CZ56" s="186" t="s">
        <v>7236</v>
      </c>
      <c r="DA56" s="186" t="s">
        <v>7164</v>
      </c>
      <c r="DB56" s="186">
        <v>3</v>
      </c>
      <c r="DC56" s="186" t="s">
        <v>7249</v>
      </c>
      <c r="DD56" s="186" t="s">
        <v>7244</v>
      </c>
      <c r="DE56" s="192">
        <v>43767</v>
      </c>
      <c r="DF56" s="196" t="s">
        <v>9943</v>
      </c>
      <c r="DG56" s="185">
        <v>4554000</v>
      </c>
      <c r="DH56" s="188" t="s">
        <v>7236</v>
      </c>
      <c r="DI56" s="188" t="s">
        <v>7164</v>
      </c>
      <c r="DJ56" s="188">
        <v>3</v>
      </c>
      <c r="DK56" s="188" t="s">
        <v>7249</v>
      </c>
      <c r="DL56" s="188" t="s">
        <v>7244</v>
      </c>
      <c r="DM56" s="198">
        <v>43767</v>
      </c>
      <c r="DN56" s="189" t="s">
        <v>9944</v>
      </c>
      <c r="DO56" s="186">
        <v>546000</v>
      </c>
      <c r="DP56" s="189" t="s">
        <v>7236</v>
      </c>
      <c r="DQ56" s="189" t="s">
        <v>7164</v>
      </c>
      <c r="DR56" s="189">
        <v>3</v>
      </c>
      <c r="DS56" s="189" t="s">
        <v>7249</v>
      </c>
      <c r="DT56" s="189" t="s">
        <v>7244</v>
      </c>
      <c r="DU56" s="201">
        <v>43767</v>
      </c>
      <c r="DV56" s="196" t="s">
        <v>9945</v>
      </c>
      <c r="DW56" s="185">
        <v>790000</v>
      </c>
      <c r="DX56" s="188" t="s">
        <v>7236</v>
      </c>
      <c r="DY56" s="188" t="s">
        <v>7164</v>
      </c>
      <c r="DZ56" s="188">
        <v>3</v>
      </c>
      <c r="EA56" s="188" t="s">
        <v>7249</v>
      </c>
      <c r="EB56" s="188" t="s">
        <v>7244</v>
      </c>
      <c r="EC56" s="198">
        <v>43767</v>
      </c>
      <c r="ED56" s="189" t="s">
        <v>9946</v>
      </c>
      <c r="EE56" s="186">
        <v>193000</v>
      </c>
      <c r="EF56" s="189" t="s">
        <v>7236</v>
      </c>
      <c r="EG56" s="189" t="s">
        <v>7164</v>
      </c>
      <c r="EH56" s="189">
        <v>3</v>
      </c>
      <c r="EI56" s="189" t="s">
        <v>7249</v>
      </c>
      <c r="EJ56" s="189" t="s">
        <v>7244</v>
      </c>
      <c r="EK56" s="201">
        <v>43767</v>
      </c>
      <c r="EL56" s="196" t="s">
        <v>9947</v>
      </c>
      <c r="EM56" s="185">
        <v>0</v>
      </c>
      <c r="EN56" s="188" t="s">
        <v>7236</v>
      </c>
      <c r="EO56" s="188" t="s">
        <v>7164</v>
      </c>
      <c r="EP56" s="188">
        <v>3</v>
      </c>
      <c r="EQ56" s="188" t="s">
        <v>7249</v>
      </c>
      <c r="ER56" s="188" t="s">
        <v>7244</v>
      </c>
      <c r="ES56" s="198">
        <v>43767</v>
      </c>
      <c r="ET56" s="189" t="s">
        <v>9948</v>
      </c>
      <c r="EU56" s="189">
        <v>0</v>
      </c>
      <c r="EV56" s="189" t="s">
        <v>6808</v>
      </c>
      <c r="EW56" s="189" t="s">
        <v>732</v>
      </c>
      <c r="EX56" s="189">
        <v>1</v>
      </c>
      <c r="EY56" s="189" t="s">
        <v>6813</v>
      </c>
      <c r="EZ56" s="189" t="s">
        <v>1354</v>
      </c>
      <c r="FA56" s="201">
        <v>43767</v>
      </c>
      <c r="FB56" s="196" t="s">
        <v>9949</v>
      </c>
      <c r="FC56" s="188">
        <v>2</v>
      </c>
      <c r="FD56" s="188" t="s">
        <v>1497</v>
      </c>
      <c r="FE56" s="188" t="s">
        <v>731</v>
      </c>
      <c r="FF56" s="188">
        <v>2</v>
      </c>
      <c r="FG56" s="188" t="s">
        <v>2366</v>
      </c>
      <c r="FH56" s="188" t="s">
        <v>1505</v>
      </c>
      <c r="FI56" s="198">
        <v>43507</v>
      </c>
      <c r="FJ56" s="196" t="s">
        <v>9950</v>
      </c>
      <c r="FK56" s="189" t="s">
        <v>446</v>
      </c>
      <c r="FL56" s="189">
        <v>0</v>
      </c>
      <c r="FM56" s="189" t="s">
        <v>446</v>
      </c>
      <c r="FN56" s="189" t="s">
        <v>446</v>
      </c>
      <c r="FO56" s="189" t="s">
        <v>1333</v>
      </c>
      <c r="FP56" s="186">
        <v>0</v>
      </c>
      <c r="FQ56" s="200">
        <v>43507</v>
      </c>
      <c r="FR56" s="196" t="s">
        <v>9951</v>
      </c>
      <c r="FS56" s="188" t="s">
        <v>446</v>
      </c>
      <c r="FT56" s="188">
        <v>0</v>
      </c>
      <c r="FU56" s="188" t="s">
        <v>446</v>
      </c>
      <c r="FV56" s="188" t="s">
        <v>446</v>
      </c>
      <c r="FW56" s="188" t="s">
        <v>1333</v>
      </c>
      <c r="FX56" s="188">
        <v>0</v>
      </c>
      <c r="FY56" s="198">
        <v>43507</v>
      </c>
      <c r="FZ56" s="189" t="s">
        <v>9952</v>
      </c>
      <c r="GA56" s="189">
        <v>1</v>
      </c>
      <c r="GB56" s="189" t="s">
        <v>7229</v>
      </c>
      <c r="GC56" s="189" t="s">
        <v>5204</v>
      </c>
      <c r="GD56" s="189">
        <v>2</v>
      </c>
      <c r="GE56" s="189" t="s">
        <v>7600</v>
      </c>
      <c r="GF56" s="189" t="s">
        <v>7616</v>
      </c>
      <c r="GG56" s="201">
        <v>43767</v>
      </c>
      <c r="GH56" s="196" t="s">
        <v>9953</v>
      </c>
      <c r="GI56" s="188">
        <v>0</v>
      </c>
      <c r="GJ56" s="188" t="s">
        <v>7229</v>
      </c>
      <c r="GK56" s="188" t="s">
        <v>5204</v>
      </c>
      <c r="GL56" s="188">
        <v>2</v>
      </c>
      <c r="GM56" s="188" t="s">
        <v>7600</v>
      </c>
      <c r="GN56" s="188" t="s">
        <v>7616</v>
      </c>
      <c r="GO56" s="198">
        <v>43767</v>
      </c>
      <c r="GP56" s="189" t="s">
        <v>9954</v>
      </c>
      <c r="GQ56" s="189">
        <v>1</v>
      </c>
      <c r="GR56" s="189" t="s">
        <v>7229</v>
      </c>
      <c r="GS56" s="189" t="s">
        <v>5204</v>
      </c>
      <c r="GT56" s="189">
        <v>2</v>
      </c>
      <c r="GU56" s="189" t="s">
        <v>7600</v>
      </c>
      <c r="GV56" s="189" t="s">
        <v>7616</v>
      </c>
      <c r="GW56" s="201">
        <v>43767</v>
      </c>
      <c r="GX56" s="196" t="s">
        <v>9955</v>
      </c>
      <c r="GY56" s="188">
        <v>0</v>
      </c>
      <c r="GZ56" s="188" t="s">
        <v>7229</v>
      </c>
      <c r="HA56" s="188" t="s">
        <v>5204</v>
      </c>
      <c r="HB56" s="188">
        <v>2</v>
      </c>
      <c r="HC56" s="188" t="s">
        <v>7600</v>
      </c>
      <c r="HD56" s="188" t="s">
        <v>7616</v>
      </c>
      <c r="HE56" s="198">
        <v>43767</v>
      </c>
      <c r="HF56" s="189" t="s">
        <v>9956</v>
      </c>
      <c r="HG56" s="189">
        <v>1</v>
      </c>
      <c r="HH56" s="189" t="s">
        <v>7229</v>
      </c>
      <c r="HI56" s="189" t="s">
        <v>5204</v>
      </c>
      <c r="HJ56" s="189">
        <v>2</v>
      </c>
      <c r="HK56" s="189" t="s">
        <v>7600</v>
      </c>
      <c r="HL56" s="189" t="s">
        <v>7616</v>
      </c>
      <c r="HM56" s="201">
        <v>43767</v>
      </c>
      <c r="HN56" s="196" t="s">
        <v>9957</v>
      </c>
      <c r="HO56" s="188">
        <v>2</v>
      </c>
      <c r="HP56" s="188" t="s">
        <v>7229</v>
      </c>
      <c r="HQ56" s="188" t="s">
        <v>5204</v>
      </c>
      <c r="HR56" s="188">
        <v>2</v>
      </c>
      <c r="HS56" s="188" t="s">
        <v>7600</v>
      </c>
      <c r="HT56" s="188" t="s">
        <v>7616</v>
      </c>
      <c r="HU56" s="198">
        <v>43767</v>
      </c>
      <c r="HV56" s="189" t="s">
        <v>9958</v>
      </c>
      <c r="HW56" s="189">
        <v>0</v>
      </c>
      <c r="HX56" s="189" t="s">
        <v>7229</v>
      </c>
      <c r="HY56" s="189" t="s">
        <v>5204</v>
      </c>
      <c r="HZ56" s="189">
        <v>2</v>
      </c>
      <c r="IA56" s="189" t="s">
        <v>7600</v>
      </c>
      <c r="IB56" s="189" t="s">
        <v>7616</v>
      </c>
      <c r="IC56" s="201">
        <v>43767</v>
      </c>
      <c r="ID56" s="196" t="s">
        <v>9959</v>
      </c>
      <c r="IE56" s="188">
        <v>2</v>
      </c>
      <c r="IF56" s="188" t="s">
        <v>7229</v>
      </c>
      <c r="IG56" s="188" t="s">
        <v>5204</v>
      </c>
      <c r="IH56" s="188">
        <v>2</v>
      </c>
      <c r="II56" s="188" t="s">
        <v>7600</v>
      </c>
      <c r="IJ56" s="188" t="s">
        <v>7616</v>
      </c>
      <c r="IK56" s="198">
        <v>43767</v>
      </c>
      <c r="IL56" s="189" t="s">
        <v>9960</v>
      </c>
      <c r="IM56" s="189">
        <v>2</v>
      </c>
      <c r="IN56" s="189" t="s">
        <v>7229</v>
      </c>
      <c r="IO56" s="189" t="s">
        <v>5204</v>
      </c>
      <c r="IP56" s="189">
        <v>2</v>
      </c>
      <c r="IQ56" s="189" t="s">
        <v>7600</v>
      </c>
      <c r="IR56" s="189" t="s">
        <v>7616</v>
      </c>
      <c r="IS56" s="201">
        <v>43767</v>
      </c>
    </row>
    <row r="57" spans="1:253" x14ac:dyDescent="0.35">
      <c r="A57" t="s">
        <v>1261</v>
      </c>
      <c r="B57" t="s">
        <v>784</v>
      </c>
      <c r="C57" t="s">
        <v>821</v>
      </c>
      <c r="D57" t="s">
        <v>176</v>
      </c>
      <c r="E57" t="s">
        <v>175</v>
      </c>
      <c r="F57" t="s">
        <v>9961</v>
      </c>
      <c r="G57" s="184">
        <v>2263000</v>
      </c>
      <c r="H57" s="185" t="s">
        <v>1079</v>
      </c>
      <c r="I57" s="185" t="s">
        <v>5204</v>
      </c>
      <c r="J57" s="185">
        <v>2</v>
      </c>
      <c r="K57" s="185" t="s">
        <v>1078</v>
      </c>
      <c r="L57" s="185" t="s">
        <v>1077</v>
      </c>
      <c r="M57" s="198">
        <v>43676</v>
      </c>
      <c r="N57" s="196" t="s">
        <v>9962</v>
      </c>
      <c r="O57" s="187">
        <v>30400</v>
      </c>
      <c r="P57" s="187" t="s">
        <v>6252</v>
      </c>
      <c r="Q57" s="187" t="s">
        <v>5204</v>
      </c>
      <c r="R57" s="187">
        <v>2</v>
      </c>
      <c r="S57" s="187" t="s">
        <v>6304</v>
      </c>
      <c r="T57" s="187" t="s">
        <v>6275</v>
      </c>
      <c r="U57" s="199">
        <v>43676</v>
      </c>
      <c r="V57" s="196" t="s">
        <v>9963</v>
      </c>
      <c r="W57" s="185">
        <v>2263000</v>
      </c>
      <c r="X57" s="185" t="s">
        <v>6253</v>
      </c>
      <c r="Y57" s="185" t="s">
        <v>5204</v>
      </c>
      <c r="Z57" s="185">
        <v>2</v>
      </c>
      <c r="AA57" s="185" t="s">
        <v>6305</v>
      </c>
      <c r="AB57" s="185" t="s">
        <v>6276</v>
      </c>
      <c r="AC57" s="198">
        <v>43676</v>
      </c>
      <c r="AD57" s="196" t="s">
        <v>9964</v>
      </c>
      <c r="AE57" s="186">
        <v>819000</v>
      </c>
      <c r="AF57" s="186" t="s">
        <v>6254</v>
      </c>
      <c r="AG57" s="186" t="s">
        <v>5204</v>
      </c>
      <c r="AH57" s="186">
        <v>2</v>
      </c>
      <c r="AI57" s="186" t="s">
        <v>6306</v>
      </c>
      <c r="AJ57" s="186" t="s">
        <v>6277</v>
      </c>
      <c r="AK57" s="200">
        <v>43676</v>
      </c>
      <c r="AL57" s="196" t="s">
        <v>9965</v>
      </c>
      <c r="AM57" s="185">
        <v>0</v>
      </c>
      <c r="AN57" s="185">
        <v>0</v>
      </c>
      <c r="AO57" s="185" t="s">
        <v>731</v>
      </c>
      <c r="AP57" s="185">
        <v>2</v>
      </c>
      <c r="AQ57" s="185" t="s">
        <v>1085</v>
      </c>
      <c r="AR57" s="185">
        <v>0</v>
      </c>
      <c r="AS57" s="198">
        <v>43495</v>
      </c>
      <c r="AT57" s="189" t="s">
        <v>9966</v>
      </c>
      <c r="AU57" s="186">
        <v>0</v>
      </c>
      <c r="AV57" s="186">
        <v>0</v>
      </c>
      <c r="AW57" s="186" t="s">
        <v>731</v>
      </c>
      <c r="AX57" s="186">
        <v>2</v>
      </c>
      <c r="AY57" s="186" t="s">
        <v>1086</v>
      </c>
      <c r="AZ57" s="186">
        <v>0</v>
      </c>
      <c r="BA57" s="200">
        <v>43495</v>
      </c>
      <c r="BB57" s="196" t="s">
        <v>9967</v>
      </c>
      <c r="BC57" s="185">
        <v>0</v>
      </c>
      <c r="BD57" s="185">
        <v>0</v>
      </c>
      <c r="BE57" s="185" t="s">
        <v>731</v>
      </c>
      <c r="BF57" s="185">
        <v>2</v>
      </c>
      <c r="BG57" s="185" t="s">
        <v>883</v>
      </c>
      <c r="BH57" s="185">
        <v>0</v>
      </c>
      <c r="BI57" s="198">
        <v>43495</v>
      </c>
      <c r="BJ57" s="189" t="s">
        <v>9968</v>
      </c>
      <c r="BK57" s="189">
        <v>0</v>
      </c>
      <c r="BL57" s="189">
        <v>0</v>
      </c>
      <c r="BM57" s="189" t="s">
        <v>731</v>
      </c>
      <c r="BN57" s="189">
        <v>2</v>
      </c>
      <c r="BO57" s="189" t="s">
        <v>1087</v>
      </c>
      <c r="BP57" s="186">
        <v>0</v>
      </c>
      <c r="BQ57" s="201">
        <v>43495</v>
      </c>
      <c r="BR57" s="196" t="s">
        <v>9969</v>
      </c>
      <c r="BS57" s="188">
        <v>0</v>
      </c>
      <c r="BT57" s="188">
        <v>0</v>
      </c>
      <c r="BU57" s="188" t="s">
        <v>731</v>
      </c>
      <c r="BV57" s="188">
        <v>2</v>
      </c>
      <c r="BW57" s="188" t="s">
        <v>1088</v>
      </c>
      <c r="BX57" s="188">
        <v>0</v>
      </c>
      <c r="BY57" s="198">
        <v>43495</v>
      </c>
      <c r="BZ57" s="189" t="s">
        <v>9970</v>
      </c>
      <c r="CA57" s="189">
        <v>0</v>
      </c>
      <c r="CB57" s="189">
        <v>0</v>
      </c>
      <c r="CC57" s="189" t="s">
        <v>731</v>
      </c>
      <c r="CD57" s="189">
        <v>2</v>
      </c>
      <c r="CE57" s="189" t="s">
        <v>1088</v>
      </c>
      <c r="CF57" s="189">
        <v>0</v>
      </c>
      <c r="CG57" s="201">
        <v>43495</v>
      </c>
      <c r="CH57" s="196" t="s">
        <v>9971</v>
      </c>
      <c r="CI57" s="189" t="e">
        <v>#N/A</v>
      </c>
      <c r="CJ57" s="189" t="e">
        <v>#N/A</v>
      </c>
      <c r="CK57" s="189" t="e">
        <v>#N/A</v>
      </c>
      <c r="CL57" s="189" t="e">
        <v>#N/A</v>
      </c>
      <c r="CM57" s="189" t="e">
        <v>#N/A</v>
      </c>
      <c r="CN57" s="189" t="e">
        <v>#N/A</v>
      </c>
      <c r="CO57" s="193" t="e">
        <v>#N/A</v>
      </c>
      <c r="CP57" s="189" t="s">
        <v>9972</v>
      </c>
      <c r="CQ57" s="188" t="s">
        <v>888</v>
      </c>
      <c r="CR57" s="188">
        <v>0</v>
      </c>
      <c r="CS57" s="188" t="s">
        <v>731</v>
      </c>
      <c r="CT57" s="188">
        <v>2</v>
      </c>
      <c r="CU57" s="188" t="s">
        <v>889</v>
      </c>
      <c r="CV57" s="188">
        <v>0</v>
      </c>
      <c r="CW57" s="198">
        <v>43495</v>
      </c>
      <c r="CX57" s="189" t="s">
        <v>9973</v>
      </c>
      <c r="CY57" s="186">
        <v>434000</v>
      </c>
      <c r="CZ57" s="186" t="s">
        <v>7355</v>
      </c>
      <c r="DA57" s="186" t="s">
        <v>731</v>
      </c>
      <c r="DB57" s="186">
        <v>2</v>
      </c>
      <c r="DC57" s="186" t="s">
        <v>7414</v>
      </c>
      <c r="DD57" s="186" t="s">
        <v>7382</v>
      </c>
      <c r="DE57" s="192">
        <v>43766</v>
      </c>
      <c r="DF57" s="196" t="s">
        <v>9974</v>
      </c>
      <c r="DG57" s="185">
        <v>1277000</v>
      </c>
      <c r="DH57" s="188" t="s">
        <v>7355</v>
      </c>
      <c r="DI57" s="188" t="s">
        <v>731</v>
      </c>
      <c r="DJ57" s="188">
        <v>2</v>
      </c>
      <c r="DK57" s="188" t="s">
        <v>7414</v>
      </c>
      <c r="DL57" s="188" t="s">
        <v>7382</v>
      </c>
      <c r="DM57" s="198">
        <v>43766</v>
      </c>
      <c r="DN57" s="189" t="s">
        <v>9975</v>
      </c>
      <c r="DO57" s="186">
        <v>533000</v>
      </c>
      <c r="DP57" s="189" t="s">
        <v>7355</v>
      </c>
      <c r="DQ57" s="189" t="s">
        <v>731</v>
      </c>
      <c r="DR57" s="189">
        <v>2</v>
      </c>
      <c r="DS57" s="189" t="s">
        <v>7414</v>
      </c>
      <c r="DT57" s="189" t="s">
        <v>7382</v>
      </c>
      <c r="DU57" s="201">
        <v>43766</v>
      </c>
      <c r="DV57" s="196" t="s">
        <v>9976</v>
      </c>
      <c r="DW57" s="185">
        <v>362000</v>
      </c>
      <c r="DX57" s="188" t="s">
        <v>7355</v>
      </c>
      <c r="DY57" s="188" t="s">
        <v>731</v>
      </c>
      <c r="DZ57" s="188">
        <v>2</v>
      </c>
      <c r="EA57" s="188" t="s">
        <v>7414</v>
      </c>
      <c r="EB57" s="188" t="s">
        <v>7382</v>
      </c>
      <c r="EC57" s="198">
        <v>43766</v>
      </c>
      <c r="ED57" s="189" t="s">
        <v>9977</v>
      </c>
      <c r="EE57" s="186">
        <v>72000</v>
      </c>
      <c r="EF57" s="189" t="s">
        <v>7355</v>
      </c>
      <c r="EG57" s="189" t="s">
        <v>731</v>
      </c>
      <c r="EH57" s="189">
        <v>2</v>
      </c>
      <c r="EI57" s="189" t="s">
        <v>7414</v>
      </c>
      <c r="EJ57" s="189" t="s">
        <v>7382</v>
      </c>
      <c r="EK57" s="201">
        <v>43766</v>
      </c>
      <c r="EL57" s="196" t="s">
        <v>9978</v>
      </c>
      <c r="EM57" s="185">
        <v>0</v>
      </c>
      <c r="EN57" s="188" t="s">
        <v>7355</v>
      </c>
      <c r="EO57" s="188" t="s">
        <v>731</v>
      </c>
      <c r="EP57" s="188">
        <v>2</v>
      </c>
      <c r="EQ57" s="188" t="s">
        <v>7414</v>
      </c>
      <c r="ER57" s="188" t="s">
        <v>7382</v>
      </c>
      <c r="ES57" s="198">
        <v>43766</v>
      </c>
      <c r="ET57" s="189" t="s">
        <v>9979</v>
      </c>
      <c r="EU57" s="189">
        <v>0</v>
      </c>
      <c r="EV57" s="189">
        <v>0</v>
      </c>
      <c r="EW57" s="189" t="s">
        <v>731</v>
      </c>
      <c r="EX57" s="189">
        <v>2</v>
      </c>
      <c r="EY57" s="189" t="s">
        <v>1087</v>
      </c>
      <c r="EZ57" s="189">
        <v>0</v>
      </c>
      <c r="FA57" s="201">
        <v>43495</v>
      </c>
      <c r="FB57" s="196" t="s">
        <v>9980</v>
      </c>
      <c r="FC57" s="188">
        <v>1</v>
      </c>
      <c r="FD57" s="188">
        <v>0</v>
      </c>
      <c r="FE57" s="188" t="s">
        <v>731</v>
      </c>
      <c r="FF57" s="188">
        <v>2</v>
      </c>
      <c r="FG57" s="188" t="s">
        <v>1090</v>
      </c>
      <c r="FH57" s="188">
        <v>0</v>
      </c>
      <c r="FI57" s="198">
        <v>43495</v>
      </c>
      <c r="FJ57" s="196" t="s">
        <v>9981</v>
      </c>
      <c r="FK57" s="189">
        <v>0</v>
      </c>
      <c r="FL57" s="189">
        <v>0</v>
      </c>
      <c r="FM57" s="189" t="s">
        <v>731</v>
      </c>
      <c r="FN57" s="189">
        <v>2</v>
      </c>
      <c r="FO57" s="189" t="s">
        <v>1093</v>
      </c>
      <c r="FP57" s="186">
        <v>0</v>
      </c>
      <c r="FQ57" s="200">
        <v>43495</v>
      </c>
      <c r="FR57" s="196" t="s">
        <v>9982</v>
      </c>
      <c r="FS57" s="188">
        <v>0</v>
      </c>
      <c r="FT57" s="188">
        <v>0</v>
      </c>
      <c r="FU57" s="188" t="s">
        <v>731</v>
      </c>
      <c r="FV57" s="188">
        <v>2</v>
      </c>
      <c r="FW57" s="188" t="s">
        <v>1093</v>
      </c>
      <c r="FX57" s="188">
        <v>0</v>
      </c>
      <c r="FY57" s="198">
        <v>43495</v>
      </c>
      <c r="FZ57" s="189" t="s">
        <v>9983</v>
      </c>
      <c r="GA57" s="189">
        <v>0</v>
      </c>
      <c r="GB57" s="189" t="s">
        <v>7229</v>
      </c>
      <c r="GC57" s="189" t="s">
        <v>732</v>
      </c>
      <c r="GD57" s="189">
        <v>1</v>
      </c>
      <c r="GE57" s="189" t="s">
        <v>7600</v>
      </c>
      <c r="GF57" s="189" t="s">
        <v>7616</v>
      </c>
      <c r="GG57" s="201">
        <v>43766</v>
      </c>
      <c r="GH57" s="196" t="s">
        <v>9984</v>
      </c>
      <c r="GI57" s="188">
        <v>0</v>
      </c>
      <c r="GJ57" s="188" t="s">
        <v>7229</v>
      </c>
      <c r="GK57" s="188" t="s">
        <v>732</v>
      </c>
      <c r="GL57" s="188">
        <v>1</v>
      </c>
      <c r="GM57" s="188" t="s">
        <v>7600</v>
      </c>
      <c r="GN57" s="188" t="s">
        <v>7616</v>
      </c>
      <c r="GO57" s="198">
        <v>43766</v>
      </c>
      <c r="GP57" s="189" t="s">
        <v>9985</v>
      </c>
      <c r="GQ57" s="189">
        <v>0</v>
      </c>
      <c r="GR57" s="189" t="s">
        <v>7229</v>
      </c>
      <c r="GS57" s="189" t="s">
        <v>732</v>
      </c>
      <c r="GT57" s="189">
        <v>1</v>
      </c>
      <c r="GU57" s="189" t="s">
        <v>7600</v>
      </c>
      <c r="GV57" s="189" t="s">
        <v>7616</v>
      </c>
      <c r="GW57" s="201">
        <v>43766</v>
      </c>
      <c r="GX57" s="196" t="s">
        <v>9986</v>
      </c>
      <c r="GY57" s="188">
        <v>0</v>
      </c>
      <c r="GZ57" s="188" t="s">
        <v>7229</v>
      </c>
      <c r="HA57" s="188" t="s">
        <v>732</v>
      </c>
      <c r="HB57" s="188">
        <v>1</v>
      </c>
      <c r="HC57" s="188" t="s">
        <v>7600</v>
      </c>
      <c r="HD57" s="188" t="s">
        <v>7616</v>
      </c>
      <c r="HE57" s="198">
        <v>43766</v>
      </c>
      <c r="HF57" s="189" t="s">
        <v>9987</v>
      </c>
      <c r="HG57" s="189">
        <v>0</v>
      </c>
      <c r="HH57" s="189" t="s">
        <v>7229</v>
      </c>
      <c r="HI57" s="189" t="s">
        <v>732</v>
      </c>
      <c r="HJ57" s="189">
        <v>1</v>
      </c>
      <c r="HK57" s="189" t="s">
        <v>7600</v>
      </c>
      <c r="HL57" s="189" t="s">
        <v>7616</v>
      </c>
      <c r="HM57" s="201">
        <v>43766</v>
      </c>
      <c r="HN57" s="196" t="s">
        <v>9988</v>
      </c>
      <c r="HO57" s="188">
        <v>0</v>
      </c>
      <c r="HP57" s="188" t="s">
        <v>7229</v>
      </c>
      <c r="HQ57" s="188" t="s">
        <v>732</v>
      </c>
      <c r="HR57" s="188">
        <v>1</v>
      </c>
      <c r="HS57" s="188" t="s">
        <v>7600</v>
      </c>
      <c r="HT57" s="188" t="s">
        <v>7616</v>
      </c>
      <c r="HU57" s="198">
        <v>43766</v>
      </c>
      <c r="HV57" s="189" t="s">
        <v>9989</v>
      </c>
      <c r="HW57" s="189">
        <v>0</v>
      </c>
      <c r="HX57" s="189" t="s">
        <v>7229</v>
      </c>
      <c r="HY57" s="189" t="s">
        <v>732</v>
      </c>
      <c r="HZ57" s="189">
        <v>1</v>
      </c>
      <c r="IA57" s="189" t="s">
        <v>7600</v>
      </c>
      <c r="IB57" s="189" t="s">
        <v>7616</v>
      </c>
      <c r="IC57" s="201">
        <v>43766</v>
      </c>
      <c r="ID57" s="196" t="s">
        <v>9990</v>
      </c>
      <c r="IE57" s="188">
        <v>0</v>
      </c>
      <c r="IF57" s="188" t="s">
        <v>7229</v>
      </c>
      <c r="IG57" s="188" t="s">
        <v>732</v>
      </c>
      <c r="IH57" s="188">
        <v>1</v>
      </c>
      <c r="II57" s="188" t="s">
        <v>7600</v>
      </c>
      <c r="IJ57" s="188" t="s">
        <v>7616</v>
      </c>
      <c r="IK57" s="198">
        <v>43766</v>
      </c>
      <c r="IL57" s="189" t="s">
        <v>9991</v>
      </c>
      <c r="IM57" s="189">
        <v>1</v>
      </c>
      <c r="IN57" s="189" t="s">
        <v>7229</v>
      </c>
      <c r="IO57" s="189" t="s">
        <v>732</v>
      </c>
      <c r="IP57" s="189">
        <v>1</v>
      </c>
      <c r="IQ57" s="189" t="s">
        <v>7600</v>
      </c>
      <c r="IR57" s="189" t="s">
        <v>7616</v>
      </c>
      <c r="IS57" s="201">
        <v>43766</v>
      </c>
    </row>
    <row r="58" spans="1:253" x14ac:dyDescent="0.35">
      <c r="A58" t="s">
        <v>2968</v>
      </c>
      <c r="B58" t="s">
        <v>4376</v>
      </c>
      <c r="C58" t="s">
        <v>717</v>
      </c>
      <c r="D58" t="s">
        <v>180</v>
      </c>
      <c r="E58" t="s">
        <v>179</v>
      </c>
      <c r="F58" t="s">
        <v>9992</v>
      </c>
      <c r="G58" s="184">
        <v>7027000</v>
      </c>
      <c r="H58" s="185" t="s">
        <v>3199</v>
      </c>
      <c r="I58" s="185" t="s">
        <v>731</v>
      </c>
      <c r="J58" s="185">
        <v>2</v>
      </c>
      <c r="K58" s="185" t="s">
        <v>3201</v>
      </c>
      <c r="L58" s="185" t="s">
        <v>3200</v>
      </c>
      <c r="M58" s="198">
        <v>43524</v>
      </c>
      <c r="N58" s="196" t="s">
        <v>9993</v>
      </c>
      <c r="O58" s="187">
        <v>1739991</v>
      </c>
      <c r="P58" s="187" t="s">
        <v>1126</v>
      </c>
      <c r="Q58" s="187" t="s">
        <v>732</v>
      </c>
      <c r="R58" s="187">
        <v>1</v>
      </c>
      <c r="S58" s="187" t="s">
        <v>1330</v>
      </c>
      <c r="T58" s="187" t="s">
        <v>1319</v>
      </c>
      <c r="U58" s="199">
        <v>43503</v>
      </c>
      <c r="V58" s="196" t="s">
        <v>9994</v>
      </c>
      <c r="W58" s="185">
        <v>7027000</v>
      </c>
      <c r="X58" s="185" t="s">
        <v>3199</v>
      </c>
      <c r="Y58" s="185" t="s">
        <v>731</v>
      </c>
      <c r="Z58" s="185">
        <v>2</v>
      </c>
      <c r="AA58" s="185" t="s">
        <v>1331</v>
      </c>
      <c r="AB58" s="185" t="s">
        <v>3200</v>
      </c>
      <c r="AC58" s="198">
        <v>43524</v>
      </c>
      <c r="AD58" s="196" t="s">
        <v>9995</v>
      </c>
      <c r="AE58" s="186">
        <v>1600000</v>
      </c>
      <c r="AF58" s="186" t="s">
        <v>3202</v>
      </c>
      <c r="AG58" s="186" t="s">
        <v>731</v>
      </c>
      <c r="AH58" s="186">
        <v>2</v>
      </c>
      <c r="AI58" s="186" t="s">
        <v>3204</v>
      </c>
      <c r="AJ58" s="186" t="s">
        <v>3203</v>
      </c>
      <c r="AK58" s="200">
        <v>43524</v>
      </c>
      <c r="AL58" s="196" t="s">
        <v>9996</v>
      </c>
      <c r="AM58" s="185">
        <v>1422000</v>
      </c>
      <c r="AN58" s="185" t="s">
        <v>7136</v>
      </c>
      <c r="AO58" s="185" t="s">
        <v>5204</v>
      </c>
      <c r="AP58" s="185">
        <v>2</v>
      </c>
      <c r="AQ58" s="185" t="s">
        <v>7179</v>
      </c>
      <c r="AR58" s="185" t="s">
        <v>5697</v>
      </c>
      <c r="AS58" s="198">
        <v>43767</v>
      </c>
      <c r="AT58" s="189" t="s">
        <v>9997</v>
      </c>
      <c r="AU58" s="186" t="s">
        <v>446</v>
      </c>
      <c r="AV58" s="186" t="s">
        <v>446</v>
      </c>
      <c r="AW58" s="186" t="s">
        <v>446</v>
      </c>
      <c r="AX58" s="186" t="s">
        <v>446</v>
      </c>
      <c r="AY58" s="186" t="s">
        <v>7245</v>
      </c>
      <c r="AZ58" s="186" t="s">
        <v>446</v>
      </c>
      <c r="BA58" s="200">
        <v>43767</v>
      </c>
      <c r="BB58" s="196" t="s">
        <v>9998</v>
      </c>
      <c r="BC58" s="185" t="s">
        <v>446</v>
      </c>
      <c r="BD58" s="185">
        <v>0</v>
      </c>
      <c r="BE58" s="185" t="s">
        <v>446</v>
      </c>
      <c r="BF58" s="185" t="s">
        <v>446</v>
      </c>
      <c r="BG58" s="185" t="s">
        <v>1333</v>
      </c>
      <c r="BH58" s="185">
        <v>0</v>
      </c>
      <c r="BI58" s="198">
        <v>43503</v>
      </c>
      <c r="BJ58" s="189" t="s">
        <v>9999</v>
      </c>
      <c r="BK58" s="189">
        <v>1717</v>
      </c>
      <c r="BL58" s="189" t="s">
        <v>7848</v>
      </c>
      <c r="BM58" s="189" t="s">
        <v>7164</v>
      </c>
      <c r="BN58" s="189">
        <v>3</v>
      </c>
      <c r="BO58" s="189" t="s">
        <v>6320</v>
      </c>
      <c r="BP58" s="186" t="s">
        <v>6278</v>
      </c>
      <c r="BQ58" s="201">
        <v>43798</v>
      </c>
      <c r="BR58" s="196" t="s">
        <v>10000</v>
      </c>
      <c r="BS58" s="188" t="s">
        <v>446</v>
      </c>
      <c r="BT58" s="188">
        <v>0</v>
      </c>
      <c r="BU58" s="188" t="s">
        <v>446</v>
      </c>
      <c r="BV58" s="188" t="s">
        <v>446</v>
      </c>
      <c r="BW58" s="188" t="s">
        <v>1333</v>
      </c>
      <c r="BX58" s="188">
        <v>0</v>
      </c>
      <c r="BY58" s="198">
        <v>43503</v>
      </c>
      <c r="BZ58" s="189" t="s">
        <v>10001</v>
      </c>
      <c r="CA58" s="189" t="s">
        <v>446</v>
      </c>
      <c r="CB58" s="189">
        <v>0</v>
      </c>
      <c r="CC58" s="189" t="s">
        <v>446</v>
      </c>
      <c r="CD58" s="189" t="s">
        <v>446</v>
      </c>
      <c r="CE58" s="189" t="s">
        <v>1333</v>
      </c>
      <c r="CF58" s="189">
        <v>0</v>
      </c>
      <c r="CG58" s="201">
        <v>43503</v>
      </c>
      <c r="CH58" s="196" t="s">
        <v>10002</v>
      </c>
      <c r="CI58" s="189" t="e">
        <v>#N/A</v>
      </c>
      <c r="CJ58" s="189" t="e">
        <v>#N/A</v>
      </c>
      <c r="CK58" s="189" t="e">
        <v>#N/A</v>
      </c>
      <c r="CL58" s="189" t="e">
        <v>#N/A</v>
      </c>
      <c r="CM58" s="189" t="e">
        <v>#N/A</v>
      </c>
      <c r="CN58" s="189" t="e">
        <v>#N/A</v>
      </c>
      <c r="CO58" s="193" t="e">
        <v>#N/A</v>
      </c>
      <c r="CP58" s="189" t="s">
        <v>10003</v>
      </c>
      <c r="CQ58" s="188" t="s">
        <v>446</v>
      </c>
      <c r="CR58" s="188">
        <v>0</v>
      </c>
      <c r="CS58" s="188" t="s">
        <v>446</v>
      </c>
      <c r="CT58" s="188" t="s">
        <v>446</v>
      </c>
      <c r="CU58" s="188" t="s">
        <v>1333</v>
      </c>
      <c r="CV58" s="188">
        <v>0</v>
      </c>
      <c r="CW58" s="198">
        <v>43503</v>
      </c>
      <c r="CX58" s="189" t="s">
        <v>10004</v>
      </c>
      <c r="CY58" s="186">
        <v>1063000</v>
      </c>
      <c r="CZ58" s="186" t="s">
        <v>5017</v>
      </c>
      <c r="DA58" s="186" t="s">
        <v>5204</v>
      </c>
      <c r="DB58" s="186">
        <v>2</v>
      </c>
      <c r="DC58" s="186" t="s">
        <v>7180</v>
      </c>
      <c r="DD58" s="186" t="s">
        <v>5015</v>
      </c>
      <c r="DE58" s="192">
        <v>43742</v>
      </c>
      <c r="DF58" s="196" t="s">
        <v>10005</v>
      </c>
      <c r="DG58" s="185">
        <v>5427000</v>
      </c>
      <c r="DH58" s="188" t="s">
        <v>5016</v>
      </c>
      <c r="DI58" s="188" t="s">
        <v>5204</v>
      </c>
      <c r="DJ58" s="188">
        <v>2</v>
      </c>
      <c r="DK58" s="188" t="s">
        <v>7180</v>
      </c>
      <c r="DL58" s="188" t="s">
        <v>5018</v>
      </c>
      <c r="DM58" s="198">
        <v>43742</v>
      </c>
      <c r="DN58" s="189" t="s">
        <v>10006</v>
      </c>
      <c r="DO58" s="186">
        <v>537000</v>
      </c>
      <c r="DP58" s="189" t="s">
        <v>5017</v>
      </c>
      <c r="DQ58" s="189" t="s">
        <v>5204</v>
      </c>
      <c r="DR58" s="189">
        <v>2</v>
      </c>
      <c r="DS58" s="189" t="s">
        <v>7180</v>
      </c>
      <c r="DT58" s="189" t="s">
        <v>5015</v>
      </c>
      <c r="DU58" s="201">
        <v>43742</v>
      </c>
      <c r="DV58" s="196" t="s">
        <v>10007</v>
      </c>
      <c r="DW58" s="185">
        <v>252000</v>
      </c>
      <c r="DX58" s="188" t="s">
        <v>5017</v>
      </c>
      <c r="DY58" s="188" t="s">
        <v>5204</v>
      </c>
      <c r="DZ58" s="188">
        <v>2</v>
      </c>
      <c r="EA58" s="188" t="s">
        <v>7180</v>
      </c>
      <c r="EB58" s="188" t="s">
        <v>5015</v>
      </c>
      <c r="EC58" s="198">
        <v>43742</v>
      </c>
      <c r="ED58" s="189" t="s">
        <v>10008</v>
      </c>
      <c r="EE58" s="186">
        <v>625000</v>
      </c>
      <c r="EF58" s="189" t="s">
        <v>5017</v>
      </c>
      <c r="EG58" s="189" t="s">
        <v>5204</v>
      </c>
      <c r="EH58" s="189">
        <v>2</v>
      </c>
      <c r="EI58" s="189" t="s">
        <v>7180</v>
      </c>
      <c r="EJ58" s="189" t="s">
        <v>5015</v>
      </c>
      <c r="EK58" s="201">
        <v>43742</v>
      </c>
      <c r="EL58" s="196" t="s">
        <v>10009</v>
      </c>
      <c r="EM58" s="185">
        <v>186000</v>
      </c>
      <c r="EN58" s="188" t="s">
        <v>5017</v>
      </c>
      <c r="EO58" s="188" t="s">
        <v>5204</v>
      </c>
      <c r="EP58" s="188">
        <v>2</v>
      </c>
      <c r="EQ58" s="188" t="s">
        <v>7180</v>
      </c>
      <c r="ER58" s="188" t="s">
        <v>5015</v>
      </c>
      <c r="ES58" s="198">
        <v>43742</v>
      </c>
      <c r="ET58" s="189" t="s">
        <v>10010</v>
      </c>
      <c r="EU58" s="189">
        <v>1717</v>
      </c>
      <c r="EV58" s="189" t="s">
        <v>7848</v>
      </c>
      <c r="EW58" s="189" t="s">
        <v>7164</v>
      </c>
      <c r="EX58" s="189">
        <v>3</v>
      </c>
      <c r="EY58" s="189" t="s">
        <v>3664</v>
      </c>
      <c r="EZ58" s="189" t="s">
        <v>6278</v>
      </c>
      <c r="FA58" s="201">
        <v>43798</v>
      </c>
      <c r="FB58" s="196" t="s">
        <v>10011</v>
      </c>
      <c r="FC58" s="188">
        <v>5</v>
      </c>
      <c r="FD58" s="188" t="s">
        <v>1314</v>
      </c>
      <c r="FE58" s="188" t="s">
        <v>731</v>
      </c>
      <c r="FF58" s="188">
        <v>2</v>
      </c>
      <c r="FG58" s="188" t="s">
        <v>1338</v>
      </c>
      <c r="FH58" s="188" t="s">
        <v>1325</v>
      </c>
      <c r="FI58" s="198">
        <v>43503</v>
      </c>
      <c r="FJ58" s="196" t="s">
        <v>10012</v>
      </c>
      <c r="FK58" s="189" t="s">
        <v>446</v>
      </c>
      <c r="FL58" s="189">
        <v>0</v>
      </c>
      <c r="FM58" s="189" t="s">
        <v>446</v>
      </c>
      <c r="FN58" s="189" t="s">
        <v>446</v>
      </c>
      <c r="FO58" s="189" t="s">
        <v>1333</v>
      </c>
      <c r="FP58" s="186">
        <v>0</v>
      </c>
      <c r="FQ58" s="200">
        <v>43503</v>
      </c>
      <c r="FR58" s="196" t="s">
        <v>10013</v>
      </c>
      <c r="FS58" s="188" t="s">
        <v>446</v>
      </c>
      <c r="FT58" s="188">
        <v>0</v>
      </c>
      <c r="FU58" s="188" t="s">
        <v>446</v>
      </c>
      <c r="FV58" s="188" t="s">
        <v>446</v>
      </c>
      <c r="FW58" s="188" t="s">
        <v>1333</v>
      </c>
      <c r="FX58" s="188">
        <v>0</v>
      </c>
      <c r="FY58" s="198">
        <v>43503</v>
      </c>
      <c r="FZ58" s="189" t="s">
        <v>10014</v>
      </c>
      <c r="GA58" s="189">
        <v>1</v>
      </c>
      <c r="GB58" s="189" t="s">
        <v>7229</v>
      </c>
      <c r="GC58" s="189" t="s">
        <v>5204</v>
      </c>
      <c r="GD58" s="189">
        <v>2</v>
      </c>
      <c r="GE58" s="189" t="s">
        <v>7600</v>
      </c>
      <c r="GF58" s="189" t="s">
        <v>7616</v>
      </c>
      <c r="GG58" s="201">
        <v>43767</v>
      </c>
      <c r="GH58" s="196" t="s">
        <v>10015</v>
      </c>
      <c r="GI58" s="188">
        <v>3</v>
      </c>
      <c r="GJ58" s="188" t="s">
        <v>7229</v>
      </c>
      <c r="GK58" s="188" t="s">
        <v>5204</v>
      </c>
      <c r="GL58" s="188">
        <v>2</v>
      </c>
      <c r="GM58" s="188" t="s">
        <v>7600</v>
      </c>
      <c r="GN58" s="188" t="s">
        <v>7616</v>
      </c>
      <c r="GO58" s="198">
        <v>43767</v>
      </c>
      <c r="GP58" s="189" t="s">
        <v>10016</v>
      </c>
      <c r="GQ58" s="189">
        <v>3</v>
      </c>
      <c r="GR58" s="189" t="s">
        <v>7229</v>
      </c>
      <c r="GS58" s="189" t="s">
        <v>5204</v>
      </c>
      <c r="GT58" s="189">
        <v>2</v>
      </c>
      <c r="GU58" s="189" t="s">
        <v>7600</v>
      </c>
      <c r="GV58" s="189" t="s">
        <v>7616</v>
      </c>
      <c r="GW58" s="201">
        <v>43767</v>
      </c>
      <c r="GX58" s="196" t="s">
        <v>10017</v>
      </c>
      <c r="GY58" s="188">
        <v>1</v>
      </c>
      <c r="GZ58" s="188" t="s">
        <v>7229</v>
      </c>
      <c r="HA58" s="188" t="s">
        <v>5204</v>
      </c>
      <c r="HB58" s="188">
        <v>2</v>
      </c>
      <c r="HC58" s="188" t="s">
        <v>7600</v>
      </c>
      <c r="HD58" s="188" t="s">
        <v>7616</v>
      </c>
      <c r="HE58" s="198">
        <v>43767</v>
      </c>
      <c r="HF58" s="189" t="s">
        <v>10018</v>
      </c>
      <c r="HG58" s="189">
        <v>2</v>
      </c>
      <c r="HH58" s="189" t="s">
        <v>7229</v>
      </c>
      <c r="HI58" s="189" t="s">
        <v>5204</v>
      </c>
      <c r="HJ58" s="189">
        <v>2</v>
      </c>
      <c r="HK58" s="189" t="s">
        <v>7600</v>
      </c>
      <c r="HL58" s="189" t="s">
        <v>7616</v>
      </c>
      <c r="HM58" s="201">
        <v>43767</v>
      </c>
      <c r="HN58" s="196" t="s">
        <v>10019</v>
      </c>
      <c r="HO58" s="188">
        <v>2</v>
      </c>
      <c r="HP58" s="188" t="s">
        <v>7229</v>
      </c>
      <c r="HQ58" s="188" t="s">
        <v>5204</v>
      </c>
      <c r="HR58" s="188">
        <v>2</v>
      </c>
      <c r="HS58" s="188" t="s">
        <v>7600</v>
      </c>
      <c r="HT58" s="188" t="s">
        <v>7616</v>
      </c>
      <c r="HU58" s="198">
        <v>43767</v>
      </c>
      <c r="HV58" s="189" t="s">
        <v>10020</v>
      </c>
      <c r="HW58" s="189">
        <v>3</v>
      </c>
      <c r="HX58" s="189" t="s">
        <v>7229</v>
      </c>
      <c r="HY58" s="189" t="s">
        <v>5204</v>
      </c>
      <c r="HZ58" s="189">
        <v>2</v>
      </c>
      <c r="IA58" s="189" t="s">
        <v>7600</v>
      </c>
      <c r="IB58" s="189" t="s">
        <v>7616</v>
      </c>
      <c r="IC58" s="201">
        <v>43767</v>
      </c>
      <c r="ID58" s="196" t="s">
        <v>10021</v>
      </c>
      <c r="IE58" s="188">
        <v>3</v>
      </c>
      <c r="IF58" s="188" t="s">
        <v>7229</v>
      </c>
      <c r="IG58" s="188" t="s">
        <v>5204</v>
      </c>
      <c r="IH58" s="188">
        <v>2</v>
      </c>
      <c r="II58" s="188" t="s">
        <v>7600</v>
      </c>
      <c r="IJ58" s="188" t="s">
        <v>7616</v>
      </c>
      <c r="IK58" s="198">
        <v>43767</v>
      </c>
      <c r="IL58" s="189" t="s">
        <v>10022</v>
      </c>
      <c r="IM58" s="189">
        <v>3</v>
      </c>
      <c r="IN58" s="189" t="s">
        <v>7229</v>
      </c>
      <c r="IO58" s="189" t="s">
        <v>5204</v>
      </c>
      <c r="IP58" s="189">
        <v>2</v>
      </c>
      <c r="IQ58" s="189" t="s">
        <v>7600</v>
      </c>
      <c r="IR58" s="189" t="s">
        <v>7616</v>
      </c>
      <c r="IS58" s="201">
        <v>43767</v>
      </c>
    </row>
    <row r="59" spans="1:253" x14ac:dyDescent="0.35">
      <c r="A59" t="s">
        <v>1270</v>
      </c>
      <c r="B59" t="s">
        <v>4377</v>
      </c>
      <c r="C59" t="s">
        <v>1704</v>
      </c>
      <c r="D59" t="s">
        <v>180</v>
      </c>
      <c r="E59" t="s">
        <v>179</v>
      </c>
      <c r="F59" t="s">
        <v>10023</v>
      </c>
      <c r="G59" s="184">
        <v>7027000</v>
      </c>
      <c r="H59" s="185" t="s">
        <v>3199</v>
      </c>
      <c r="I59" s="185" t="s">
        <v>731</v>
      </c>
      <c r="J59" s="185">
        <v>2</v>
      </c>
      <c r="K59" s="185" t="s">
        <v>3201</v>
      </c>
      <c r="L59" s="185" t="s">
        <v>3200</v>
      </c>
      <c r="M59" s="198">
        <v>43524</v>
      </c>
      <c r="N59" s="196" t="s">
        <v>10024</v>
      </c>
      <c r="O59" s="187">
        <v>1739991</v>
      </c>
      <c r="P59" s="187" t="s">
        <v>1126</v>
      </c>
      <c r="Q59" s="187" t="s">
        <v>732</v>
      </c>
      <c r="R59" s="187">
        <v>1</v>
      </c>
      <c r="S59" s="187" t="s">
        <v>1330</v>
      </c>
      <c r="T59" s="187" t="s">
        <v>1319</v>
      </c>
      <c r="U59" s="199">
        <v>43503</v>
      </c>
      <c r="V59" s="196" t="s">
        <v>10025</v>
      </c>
      <c r="W59" s="185">
        <v>7027000</v>
      </c>
      <c r="X59" s="185" t="s">
        <v>3199</v>
      </c>
      <c r="Y59" s="185" t="s">
        <v>731</v>
      </c>
      <c r="Z59" s="185">
        <v>2</v>
      </c>
      <c r="AA59" s="185" t="s">
        <v>1331</v>
      </c>
      <c r="AB59" s="185" t="s">
        <v>3200</v>
      </c>
      <c r="AC59" s="198">
        <v>43524</v>
      </c>
      <c r="AD59" s="196" t="s">
        <v>10026</v>
      </c>
      <c r="AE59" s="186">
        <v>655000</v>
      </c>
      <c r="AF59" s="186" t="s">
        <v>7133</v>
      </c>
      <c r="AG59" s="186" t="s">
        <v>5204</v>
      </c>
      <c r="AH59" s="186">
        <v>2</v>
      </c>
      <c r="AI59" s="186" t="s">
        <v>6314</v>
      </c>
      <c r="AJ59" s="186" t="s">
        <v>1326</v>
      </c>
      <c r="AK59" s="200">
        <v>43742</v>
      </c>
      <c r="AL59" s="196" t="s">
        <v>10027</v>
      </c>
      <c r="AM59" s="185">
        <v>655000</v>
      </c>
      <c r="AN59" s="185" t="s">
        <v>7133</v>
      </c>
      <c r="AO59" s="185" t="s">
        <v>5204</v>
      </c>
      <c r="AP59" s="185">
        <v>2</v>
      </c>
      <c r="AQ59" s="185" t="s">
        <v>6314</v>
      </c>
      <c r="AR59" s="185" t="s">
        <v>1326</v>
      </c>
      <c r="AS59" s="198">
        <v>43742</v>
      </c>
      <c r="AT59" s="189" t="s">
        <v>10028</v>
      </c>
      <c r="AU59" s="186" t="s">
        <v>446</v>
      </c>
      <c r="AV59" s="186">
        <v>0</v>
      </c>
      <c r="AW59" s="186" t="s">
        <v>446</v>
      </c>
      <c r="AX59" s="186" t="s">
        <v>446</v>
      </c>
      <c r="AY59" s="186" t="s">
        <v>1333</v>
      </c>
      <c r="AZ59" s="186">
        <v>0</v>
      </c>
      <c r="BA59" s="200">
        <v>43503</v>
      </c>
      <c r="BB59" s="196" t="s">
        <v>10029</v>
      </c>
      <c r="BC59" s="185" t="s">
        <v>446</v>
      </c>
      <c r="BD59" s="185">
        <v>0</v>
      </c>
      <c r="BE59" s="185" t="s">
        <v>446</v>
      </c>
      <c r="BF59" s="185" t="s">
        <v>446</v>
      </c>
      <c r="BG59" s="185" t="s">
        <v>1333</v>
      </c>
      <c r="BH59" s="185">
        <v>0</v>
      </c>
      <c r="BI59" s="198">
        <v>43503</v>
      </c>
      <c r="BJ59" s="189" t="s">
        <v>10030</v>
      </c>
      <c r="BK59" s="189">
        <v>251</v>
      </c>
      <c r="BL59" s="189" t="s">
        <v>7847</v>
      </c>
      <c r="BM59" s="189" t="s">
        <v>7164</v>
      </c>
      <c r="BN59" s="189">
        <v>3</v>
      </c>
      <c r="BO59" s="189" t="s">
        <v>5703</v>
      </c>
      <c r="BP59" s="186" t="s">
        <v>2055</v>
      </c>
      <c r="BQ59" s="201">
        <v>43798</v>
      </c>
      <c r="BR59" s="196" t="s">
        <v>10031</v>
      </c>
      <c r="BS59" s="188" t="s">
        <v>446</v>
      </c>
      <c r="BT59" s="188">
        <v>0</v>
      </c>
      <c r="BU59" s="188" t="s">
        <v>446</v>
      </c>
      <c r="BV59" s="188" t="s">
        <v>446</v>
      </c>
      <c r="BW59" s="188" t="s">
        <v>1333</v>
      </c>
      <c r="BX59" s="188">
        <v>0</v>
      </c>
      <c r="BY59" s="198">
        <v>43503</v>
      </c>
      <c r="BZ59" s="189" t="s">
        <v>10032</v>
      </c>
      <c r="CA59" s="189" t="s">
        <v>446</v>
      </c>
      <c r="CB59" s="189">
        <v>0</v>
      </c>
      <c r="CC59" s="189" t="s">
        <v>446</v>
      </c>
      <c r="CD59" s="189" t="s">
        <v>446</v>
      </c>
      <c r="CE59" s="189" t="s">
        <v>1333</v>
      </c>
      <c r="CF59" s="189">
        <v>0</v>
      </c>
      <c r="CG59" s="201">
        <v>43503</v>
      </c>
      <c r="CH59" s="196" t="s">
        <v>10033</v>
      </c>
      <c r="CI59" s="189" t="e">
        <v>#N/A</v>
      </c>
      <c r="CJ59" s="189" t="e">
        <v>#N/A</v>
      </c>
      <c r="CK59" s="189" t="e">
        <v>#N/A</v>
      </c>
      <c r="CL59" s="189" t="e">
        <v>#N/A</v>
      </c>
      <c r="CM59" s="189" t="e">
        <v>#N/A</v>
      </c>
      <c r="CN59" s="189" t="e">
        <v>#N/A</v>
      </c>
      <c r="CO59" s="193" t="e">
        <v>#N/A</v>
      </c>
      <c r="CP59" s="189" t="s">
        <v>10034</v>
      </c>
      <c r="CQ59" s="188" t="s">
        <v>446</v>
      </c>
      <c r="CR59" s="188">
        <v>0</v>
      </c>
      <c r="CS59" s="188" t="s">
        <v>446</v>
      </c>
      <c r="CT59" s="188" t="s">
        <v>446</v>
      </c>
      <c r="CU59" s="188" t="s">
        <v>1333</v>
      </c>
      <c r="CV59" s="188">
        <v>0</v>
      </c>
      <c r="CW59" s="198">
        <v>43503</v>
      </c>
      <c r="CX59" s="189" t="s">
        <v>10035</v>
      </c>
      <c r="CY59" s="186">
        <v>655000</v>
      </c>
      <c r="CZ59" s="186" t="s">
        <v>5025</v>
      </c>
      <c r="DA59" s="186" t="s">
        <v>5204</v>
      </c>
      <c r="DB59" s="186">
        <v>2</v>
      </c>
      <c r="DC59" s="186" t="s">
        <v>7178</v>
      </c>
      <c r="DD59" s="186" t="s">
        <v>7165</v>
      </c>
      <c r="DE59" s="192">
        <v>43742</v>
      </c>
      <c r="DF59" s="196" t="s">
        <v>10036</v>
      </c>
      <c r="DG59" s="185">
        <v>6364000</v>
      </c>
      <c r="DH59" s="188" t="s">
        <v>5023</v>
      </c>
      <c r="DI59" s="188" t="s">
        <v>5204</v>
      </c>
      <c r="DJ59" s="188">
        <v>2</v>
      </c>
      <c r="DK59" s="188" t="s">
        <v>7178</v>
      </c>
      <c r="DL59" s="188" t="s">
        <v>6279</v>
      </c>
      <c r="DM59" s="198">
        <v>43742</v>
      </c>
      <c r="DN59" s="189" t="s">
        <v>10037</v>
      </c>
      <c r="DO59" s="186">
        <v>0</v>
      </c>
      <c r="DP59" s="189" t="s">
        <v>3089</v>
      </c>
      <c r="DQ59" s="189" t="s">
        <v>5204</v>
      </c>
      <c r="DR59" s="189">
        <v>2</v>
      </c>
      <c r="DS59" s="189" t="s">
        <v>7178</v>
      </c>
      <c r="DT59" s="189" t="s">
        <v>1326</v>
      </c>
      <c r="DU59" s="201">
        <v>43742</v>
      </c>
      <c r="DV59" s="196" t="s">
        <v>10038</v>
      </c>
      <c r="DW59" s="185">
        <v>248000</v>
      </c>
      <c r="DX59" s="188" t="s">
        <v>5025</v>
      </c>
      <c r="DY59" s="188" t="s">
        <v>5204</v>
      </c>
      <c r="DZ59" s="188">
        <v>2</v>
      </c>
      <c r="EA59" s="188" t="s">
        <v>7178</v>
      </c>
      <c r="EB59" s="188" t="s">
        <v>7165</v>
      </c>
      <c r="EC59" s="198">
        <v>43742</v>
      </c>
      <c r="ED59" s="189" t="s">
        <v>10039</v>
      </c>
      <c r="EE59" s="186">
        <v>328000</v>
      </c>
      <c r="EF59" s="189" t="s">
        <v>5025</v>
      </c>
      <c r="EG59" s="189" t="s">
        <v>5204</v>
      </c>
      <c r="EH59" s="189">
        <v>2</v>
      </c>
      <c r="EI59" s="189" t="s">
        <v>7178</v>
      </c>
      <c r="EJ59" s="189" t="s">
        <v>7165</v>
      </c>
      <c r="EK59" s="201">
        <v>43742</v>
      </c>
      <c r="EL59" s="196" t="s">
        <v>10040</v>
      </c>
      <c r="EM59" s="185">
        <v>79000</v>
      </c>
      <c r="EN59" s="188" t="s">
        <v>5025</v>
      </c>
      <c r="EO59" s="188" t="s">
        <v>5204</v>
      </c>
      <c r="EP59" s="188">
        <v>2</v>
      </c>
      <c r="EQ59" s="188" t="s">
        <v>7178</v>
      </c>
      <c r="ER59" s="188" t="s">
        <v>7165</v>
      </c>
      <c r="ES59" s="198">
        <v>43742</v>
      </c>
      <c r="ET59" s="189" t="s">
        <v>10041</v>
      </c>
      <c r="EU59" s="189">
        <v>1717</v>
      </c>
      <c r="EV59" s="189" t="s">
        <v>7848</v>
      </c>
      <c r="EW59" s="189" t="s">
        <v>7164</v>
      </c>
      <c r="EX59" s="189">
        <v>3</v>
      </c>
      <c r="EY59" s="189" t="s">
        <v>3664</v>
      </c>
      <c r="EZ59" s="189" t="s">
        <v>6278</v>
      </c>
      <c r="FA59" s="201">
        <v>43798</v>
      </c>
      <c r="FB59" s="196" t="s">
        <v>10042</v>
      </c>
      <c r="FC59" s="188">
        <v>2</v>
      </c>
      <c r="FD59" s="188" t="s">
        <v>1314</v>
      </c>
      <c r="FE59" s="188" t="s">
        <v>731</v>
      </c>
      <c r="FF59" s="188">
        <v>2</v>
      </c>
      <c r="FG59" s="188" t="s">
        <v>2365</v>
      </c>
      <c r="FH59" s="188" t="s">
        <v>1329</v>
      </c>
      <c r="FI59" s="198">
        <v>43503</v>
      </c>
      <c r="FJ59" s="196" t="s">
        <v>10043</v>
      </c>
      <c r="FK59" s="189" t="s">
        <v>446</v>
      </c>
      <c r="FL59" s="189">
        <v>0</v>
      </c>
      <c r="FM59" s="189" t="s">
        <v>446</v>
      </c>
      <c r="FN59" s="189" t="s">
        <v>446</v>
      </c>
      <c r="FO59" s="189" t="s">
        <v>1333</v>
      </c>
      <c r="FP59" s="186">
        <v>0</v>
      </c>
      <c r="FQ59" s="200">
        <v>43503</v>
      </c>
      <c r="FR59" s="196" t="s">
        <v>10044</v>
      </c>
      <c r="FS59" s="188" t="s">
        <v>446</v>
      </c>
      <c r="FT59" s="188">
        <v>0</v>
      </c>
      <c r="FU59" s="188" t="s">
        <v>446</v>
      </c>
      <c r="FV59" s="188" t="s">
        <v>446</v>
      </c>
      <c r="FW59" s="188" t="s">
        <v>1333</v>
      </c>
      <c r="FX59" s="188">
        <v>0</v>
      </c>
      <c r="FY59" s="198">
        <v>43503</v>
      </c>
      <c r="FZ59" s="189" t="s">
        <v>10045</v>
      </c>
      <c r="GA59" s="189">
        <v>1</v>
      </c>
      <c r="GB59" s="189" t="s">
        <v>7229</v>
      </c>
      <c r="GC59" s="189" t="s">
        <v>5204</v>
      </c>
      <c r="GD59" s="189">
        <v>2</v>
      </c>
      <c r="GE59" s="189" t="s">
        <v>7600</v>
      </c>
      <c r="GF59" s="189" t="s">
        <v>7616</v>
      </c>
      <c r="GG59" s="201">
        <v>43767</v>
      </c>
      <c r="GH59" s="196" t="s">
        <v>10046</v>
      </c>
      <c r="GI59" s="188">
        <v>3</v>
      </c>
      <c r="GJ59" s="188" t="s">
        <v>7229</v>
      </c>
      <c r="GK59" s="188" t="s">
        <v>5204</v>
      </c>
      <c r="GL59" s="188">
        <v>2</v>
      </c>
      <c r="GM59" s="188" t="s">
        <v>7600</v>
      </c>
      <c r="GN59" s="188" t="s">
        <v>7616</v>
      </c>
      <c r="GO59" s="198">
        <v>43767</v>
      </c>
      <c r="GP59" s="189" t="s">
        <v>10047</v>
      </c>
      <c r="GQ59" s="189">
        <v>3</v>
      </c>
      <c r="GR59" s="189" t="s">
        <v>7229</v>
      </c>
      <c r="GS59" s="189" t="s">
        <v>5204</v>
      </c>
      <c r="GT59" s="189">
        <v>2</v>
      </c>
      <c r="GU59" s="189" t="s">
        <v>7600</v>
      </c>
      <c r="GV59" s="189" t="s">
        <v>7616</v>
      </c>
      <c r="GW59" s="201">
        <v>43767</v>
      </c>
      <c r="GX59" s="196" t="s">
        <v>10048</v>
      </c>
      <c r="GY59" s="188">
        <v>1</v>
      </c>
      <c r="GZ59" s="188" t="s">
        <v>7229</v>
      </c>
      <c r="HA59" s="188" t="s">
        <v>5204</v>
      </c>
      <c r="HB59" s="188">
        <v>2</v>
      </c>
      <c r="HC59" s="188" t="s">
        <v>7600</v>
      </c>
      <c r="HD59" s="188" t="s">
        <v>7616</v>
      </c>
      <c r="HE59" s="198">
        <v>43767</v>
      </c>
      <c r="HF59" s="189" t="s">
        <v>10049</v>
      </c>
      <c r="HG59" s="189">
        <v>2</v>
      </c>
      <c r="HH59" s="189" t="s">
        <v>7229</v>
      </c>
      <c r="HI59" s="189" t="s">
        <v>5204</v>
      </c>
      <c r="HJ59" s="189">
        <v>2</v>
      </c>
      <c r="HK59" s="189" t="s">
        <v>7600</v>
      </c>
      <c r="HL59" s="189" t="s">
        <v>7616</v>
      </c>
      <c r="HM59" s="201">
        <v>43767</v>
      </c>
      <c r="HN59" s="196" t="s">
        <v>10050</v>
      </c>
      <c r="HO59" s="188">
        <v>2</v>
      </c>
      <c r="HP59" s="188" t="s">
        <v>7229</v>
      </c>
      <c r="HQ59" s="188" t="s">
        <v>5204</v>
      </c>
      <c r="HR59" s="188">
        <v>2</v>
      </c>
      <c r="HS59" s="188" t="s">
        <v>7600</v>
      </c>
      <c r="HT59" s="188" t="s">
        <v>7616</v>
      </c>
      <c r="HU59" s="198">
        <v>43767</v>
      </c>
      <c r="HV59" s="189" t="s">
        <v>10051</v>
      </c>
      <c r="HW59" s="189">
        <v>3</v>
      </c>
      <c r="HX59" s="189" t="s">
        <v>7229</v>
      </c>
      <c r="HY59" s="189" t="s">
        <v>5204</v>
      </c>
      <c r="HZ59" s="189">
        <v>2</v>
      </c>
      <c r="IA59" s="189" t="s">
        <v>7600</v>
      </c>
      <c r="IB59" s="189" t="s">
        <v>7616</v>
      </c>
      <c r="IC59" s="201">
        <v>43767</v>
      </c>
      <c r="ID59" s="196" t="s">
        <v>10052</v>
      </c>
      <c r="IE59" s="188">
        <v>3</v>
      </c>
      <c r="IF59" s="188" t="s">
        <v>7229</v>
      </c>
      <c r="IG59" s="188" t="s">
        <v>5204</v>
      </c>
      <c r="IH59" s="188">
        <v>2</v>
      </c>
      <c r="II59" s="188" t="s">
        <v>7600</v>
      </c>
      <c r="IJ59" s="188" t="s">
        <v>7616</v>
      </c>
      <c r="IK59" s="198">
        <v>43767</v>
      </c>
      <c r="IL59" s="189" t="s">
        <v>10053</v>
      </c>
      <c r="IM59" s="189">
        <v>3</v>
      </c>
      <c r="IN59" s="189" t="s">
        <v>7229</v>
      </c>
      <c r="IO59" s="189" t="s">
        <v>5204</v>
      </c>
      <c r="IP59" s="189">
        <v>2</v>
      </c>
      <c r="IQ59" s="189" t="s">
        <v>7600</v>
      </c>
      <c r="IR59" s="189" t="s">
        <v>7616</v>
      </c>
      <c r="IS59" s="201">
        <v>43767</v>
      </c>
    </row>
    <row r="60" spans="1:253" x14ac:dyDescent="0.35">
      <c r="A60" t="s">
        <v>1258</v>
      </c>
      <c r="B60" t="s">
        <v>784</v>
      </c>
      <c r="C60" t="s">
        <v>819</v>
      </c>
      <c r="D60" t="s">
        <v>189</v>
      </c>
      <c r="E60" t="s">
        <v>188</v>
      </c>
      <c r="F60" t="s">
        <v>10054</v>
      </c>
      <c r="G60" s="184">
        <v>26700000</v>
      </c>
      <c r="H60" s="185" t="s">
        <v>988</v>
      </c>
      <c r="I60" s="185" t="s">
        <v>731</v>
      </c>
      <c r="J60" s="185">
        <v>2</v>
      </c>
      <c r="K60" s="185" t="s">
        <v>5804</v>
      </c>
      <c r="L60" s="185" t="s">
        <v>1538</v>
      </c>
      <c r="M60" s="198">
        <v>43650</v>
      </c>
      <c r="N60" s="196" t="s">
        <v>10055</v>
      </c>
      <c r="O60" s="187">
        <v>79800</v>
      </c>
      <c r="P60" s="187" t="s">
        <v>5555</v>
      </c>
      <c r="Q60" s="187" t="s">
        <v>731</v>
      </c>
      <c r="R60" s="187">
        <v>2</v>
      </c>
      <c r="S60" s="187" t="s">
        <v>5805</v>
      </c>
      <c r="T60" s="187" t="s">
        <v>1544</v>
      </c>
      <c r="U60" s="199">
        <v>43650</v>
      </c>
      <c r="V60" s="196" t="s">
        <v>10056</v>
      </c>
      <c r="W60" s="185">
        <v>4601000</v>
      </c>
      <c r="X60" s="185" t="s">
        <v>1534</v>
      </c>
      <c r="Y60" s="185" t="s">
        <v>731</v>
      </c>
      <c r="Z60" s="185">
        <v>2</v>
      </c>
      <c r="AA60" s="185" t="s">
        <v>6049</v>
      </c>
      <c r="AB60" s="185" t="s">
        <v>1541</v>
      </c>
      <c r="AC60" s="198">
        <v>43650</v>
      </c>
      <c r="AD60" s="196" t="s">
        <v>10057</v>
      </c>
      <c r="AE60" s="186">
        <v>2644000</v>
      </c>
      <c r="AF60" s="186" t="s">
        <v>1532</v>
      </c>
      <c r="AG60" s="186" t="s">
        <v>731</v>
      </c>
      <c r="AH60" s="186">
        <v>2</v>
      </c>
      <c r="AI60" s="186" t="s">
        <v>3962</v>
      </c>
      <c r="AJ60" s="186" t="s">
        <v>1541</v>
      </c>
      <c r="AK60" s="200">
        <v>43650</v>
      </c>
      <c r="AL60" s="196" t="s">
        <v>10058</v>
      </c>
      <c r="AM60" s="185" t="s">
        <v>446</v>
      </c>
      <c r="AN60" s="185" t="s">
        <v>446</v>
      </c>
      <c r="AO60" s="185" t="s">
        <v>446</v>
      </c>
      <c r="AP60" s="185" t="s">
        <v>446</v>
      </c>
      <c r="AQ60" s="185" t="s">
        <v>5806</v>
      </c>
      <c r="AR60" s="185" t="s">
        <v>446</v>
      </c>
      <c r="AS60" s="198">
        <v>43650</v>
      </c>
      <c r="AT60" s="189" t="s">
        <v>10059</v>
      </c>
      <c r="AU60" s="186">
        <v>0</v>
      </c>
      <c r="AV60" s="186" t="s">
        <v>446</v>
      </c>
      <c r="AW60" s="186" t="s">
        <v>732</v>
      </c>
      <c r="AX60" s="186">
        <v>1</v>
      </c>
      <c r="AY60" s="186" t="s">
        <v>5806</v>
      </c>
      <c r="AZ60" s="186" t="s">
        <v>446</v>
      </c>
      <c r="BA60" s="200">
        <v>43650</v>
      </c>
      <c r="BB60" s="196" t="s">
        <v>10060</v>
      </c>
      <c r="BC60" s="185" t="s">
        <v>446</v>
      </c>
      <c r="BD60" s="185" t="s">
        <v>446</v>
      </c>
      <c r="BE60" s="185" t="s">
        <v>446</v>
      </c>
      <c r="BF60" s="185" t="s">
        <v>446</v>
      </c>
      <c r="BG60" s="185" t="s">
        <v>5806</v>
      </c>
      <c r="BH60" s="185" t="s">
        <v>446</v>
      </c>
      <c r="BI60" s="198">
        <v>43650</v>
      </c>
      <c r="BJ60" s="189" t="s">
        <v>10061</v>
      </c>
      <c r="BK60" s="189" t="s">
        <v>446</v>
      </c>
      <c r="BL60" s="189" t="s">
        <v>446</v>
      </c>
      <c r="BM60" s="189" t="s">
        <v>446</v>
      </c>
      <c r="BN60" s="189" t="s">
        <v>446</v>
      </c>
      <c r="BO60" s="189" t="s">
        <v>5806</v>
      </c>
      <c r="BP60" s="186" t="s">
        <v>446</v>
      </c>
      <c r="BQ60" s="201">
        <v>43650</v>
      </c>
      <c r="BR60" s="196" t="s">
        <v>10062</v>
      </c>
      <c r="BS60" s="188" t="s">
        <v>446</v>
      </c>
      <c r="BT60" s="188" t="s">
        <v>446</v>
      </c>
      <c r="BU60" s="188" t="s">
        <v>446</v>
      </c>
      <c r="BV60" s="188" t="s">
        <v>446</v>
      </c>
      <c r="BW60" s="188" t="s">
        <v>5806</v>
      </c>
      <c r="BX60" s="188" t="s">
        <v>446</v>
      </c>
      <c r="BY60" s="198">
        <v>43650</v>
      </c>
      <c r="BZ60" s="189" t="s">
        <v>10063</v>
      </c>
      <c r="CA60" s="189" t="s">
        <v>446</v>
      </c>
      <c r="CB60" s="189" t="s">
        <v>446</v>
      </c>
      <c r="CC60" s="189" t="s">
        <v>446</v>
      </c>
      <c r="CD60" s="189" t="s">
        <v>446</v>
      </c>
      <c r="CE60" s="189" t="s">
        <v>5806</v>
      </c>
      <c r="CF60" s="189" t="s">
        <v>446</v>
      </c>
      <c r="CG60" s="201">
        <v>43650</v>
      </c>
      <c r="CH60" s="196" t="s">
        <v>10064</v>
      </c>
      <c r="CI60" s="189" t="e">
        <v>#N/A</v>
      </c>
      <c r="CJ60" s="189" t="e">
        <v>#N/A</v>
      </c>
      <c r="CK60" s="189" t="e">
        <v>#N/A</v>
      </c>
      <c r="CL60" s="189" t="e">
        <v>#N/A</v>
      </c>
      <c r="CM60" s="189" t="e">
        <v>#N/A</v>
      </c>
      <c r="CN60" s="189" t="e">
        <v>#N/A</v>
      </c>
      <c r="CO60" s="193" t="e">
        <v>#N/A</v>
      </c>
      <c r="CP60" s="189" t="s">
        <v>10065</v>
      </c>
      <c r="CQ60" s="188" t="s">
        <v>446</v>
      </c>
      <c r="CR60" s="188" t="s">
        <v>446</v>
      </c>
      <c r="CS60" s="188" t="s">
        <v>446</v>
      </c>
      <c r="CT60" s="188" t="s">
        <v>446</v>
      </c>
      <c r="CU60" s="188" t="s">
        <v>5806</v>
      </c>
      <c r="CV60" s="188" t="s">
        <v>446</v>
      </c>
      <c r="CW60" s="198">
        <v>43650</v>
      </c>
      <c r="CX60" s="189" t="s">
        <v>10066</v>
      </c>
      <c r="CY60" s="186">
        <v>1307000</v>
      </c>
      <c r="CZ60" s="186" t="s">
        <v>1534</v>
      </c>
      <c r="DA60" s="186" t="s">
        <v>731</v>
      </c>
      <c r="DB60" s="186">
        <v>2</v>
      </c>
      <c r="DC60" s="186" t="s">
        <v>5808</v>
      </c>
      <c r="DD60" s="186" t="s">
        <v>1541</v>
      </c>
      <c r="DE60" s="192">
        <v>43650</v>
      </c>
      <c r="DF60" s="196" t="s">
        <v>10067</v>
      </c>
      <c r="DG60" s="185">
        <v>1957000</v>
      </c>
      <c r="DH60" s="188" t="s">
        <v>1534</v>
      </c>
      <c r="DI60" s="188" t="s">
        <v>731</v>
      </c>
      <c r="DJ60" s="188">
        <v>2</v>
      </c>
      <c r="DK60" s="188" t="s">
        <v>3963</v>
      </c>
      <c r="DL60" s="188" t="s">
        <v>1541</v>
      </c>
      <c r="DM60" s="198">
        <v>43650</v>
      </c>
      <c r="DN60" s="189" t="s">
        <v>10068</v>
      </c>
      <c r="DO60" s="186">
        <v>1337000</v>
      </c>
      <c r="DP60" s="189" t="s">
        <v>1534</v>
      </c>
      <c r="DQ60" s="189" t="s">
        <v>731</v>
      </c>
      <c r="DR60" s="189">
        <v>2</v>
      </c>
      <c r="DS60" s="189" t="s">
        <v>3964</v>
      </c>
      <c r="DT60" s="189" t="s">
        <v>1541</v>
      </c>
      <c r="DU60" s="201">
        <v>43650</v>
      </c>
      <c r="DV60" s="196" t="s">
        <v>10069</v>
      </c>
      <c r="DW60" s="185">
        <v>941000</v>
      </c>
      <c r="DX60" s="188" t="s">
        <v>1534</v>
      </c>
      <c r="DY60" s="188" t="s">
        <v>731</v>
      </c>
      <c r="DZ60" s="188">
        <v>2</v>
      </c>
      <c r="EA60" s="188" t="s">
        <v>5808</v>
      </c>
      <c r="EB60" s="188" t="s">
        <v>1541</v>
      </c>
      <c r="EC60" s="198">
        <v>43650</v>
      </c>
      <c r="ED60" s="189" t="s">
        <v>10070</v>
      </c>
      <c r="EE60" s="186">
        <v>366000</v>
      </c>
      <c r="EF60" s="189" t="s">
        <v>1534</v>
      </c>
      <c r="EG60" s="189" t="s">
        <v>731</v>
      </c>
      <c r="EH60" s="189">
        <v>2</v>
      </c>
      <c r="EI60" s="189" t="s">
        <v>5809</v>
      </c>
      <c r="EJ60" s="189" t="s">
        <v>1541</v>
      </c>
      <c r="EK60" s="201">
        <v>43650</v>
      </c>
      <c r="EL60" s="196" t="s">
        <v>10071</v>
      </c>
      <c r="EM60" s="185">
        <v>0</v>
      </c>
      <c r="EN60" s="188" t="s">
        <v>1534</v>
      </c>
      <c r="EO60" s="188" t="s">
        <v>731</v>
      </c>
      <c r="EP60" s="188">
        <v>2</v>
      </c>
      <c r="EQ60" s="188" t="s">
        <v>5810</v>
      </c>
      <c r="ER60" s="188" t="s">
        <v>1541</v>
      </c>
      <c r="ES60" s="198">
        <v>43650</v>
      </c>
      <c r="ET60" s="189" t="s">
        <v>10072</v>
      </c>
      <c r="EU60" s="189">
        <v>0</v>
      </c>
      <c r="EV60" s="189" t="s">
        <v>1772</v>
      </c>
      <c r="EW60" s="189" t="s">
        <v>731</v>
      </c>
      <c r="EX60" s="189">
        <v>2</v>
      </c>
      <c r="EY60" s="189" t="s">
        <v>7413</v>
      </c>
      <c r="EZ60" s="189" t="s">
        <v>1786</v>
      </c>
      <c r="FA60" s="201">
        <v>43766</v>
      </c>
      <c r="FB60" s="196" t="s">
        <v>10073</v>
      </c>
      <c r="FC60" s="188">
        <v>1</v>
      </c>
      <c r="FD60" s="188" t="s">
        <v>446</v>
      </c>
      <c r="FE60" s="188" t="s">
        <v>732</v>
      </c>
      <c r="FF60" s="188">
        <v>1</v>
      </c>
      <c r="FG60" s="188" t="s">
        <v>1559</v>
      </c>
      <c r="FH60" s="188" t="s">
        <v>446</v>
      </c>
      <c r="FI60" s="198">
        <v>43650</v>
      </c>
      <c r="FJ60" s="196" t="s">
        <v>10074</v>
      </c>
      <c r="FK60" s="189" t="s">
        <v>446</v>
      </c>
      <c r="FL60" s="189" t="s">
        <v>446</v>
      </c>
      <c r="FM60" s="189" t="s">
        <v>446</v>
      </c>
      <c r="FN60" s="189" t="s">
        <v>446</v>
      </c>
      <c r="FO60" s="189" t="s">
        <v>5806</v>
      </c>
      <c r="FP60" s="186" t="s">
        <v>446</v>
      </c>
      <c r="FQ60" s="200">
        <v>43650</v>
      </c>
      <c r="FR60" s="196" t="s">
        <v>10075</v>
      </c>
      <c r="FS60" s="188" t="s">
        <v>446</v>
      </c>
      <c r="FT60" s="188" t="s">
        <v>446</v>
      </c>
      <c r="FU60" s="188" t="s">
        <v>446</v>
      </c>
      <c r="FV60" s="188" t="s">
        <v>446</v>
      </c>
      <c r="FW60" s="188" t="s">
        <v>5806</v>
      </c>
      <c r="FX60" s="188" t="s">
        <v>446</v>
      </c>
      <c r="FY60" s="198">
        <v>43650</v>
      </c>
      <c r="FZ60" s="189" t="s">
        <v>10076</v>
      </c>
      <c r="GA60" s="189">
        <v>0</v>
      </c>
      <c r="GB60" s="189" t="s">
        <v>7229</v>
      </c>
      <c r="GC60" s="189" t="s">
        <v>732</v>
      </c>
      <c r="GD60" s="189">
        <v>1</v>
      </c>
      <c r="GE60" s="189" t="s">
        <v>7600</v>
      </c>
      <c r="GF60" s="189" t="s">
        <v>7616</v>
      </c>
      <c r="GG60" s="201">
        <v>43766</v>
      </c>
      <c r="GH60" s="196" t="s">
        <v>10077</v>
      </c>
      <c r="GI60" s="188">
        <v>0</v>
      </c>
      <c r="GJ60" s="188" t="s">
        <v>7229</v>
      </c>
      <c r="GK60" s="188" t="s">
        <v>732</v>
      </c>
      <c r="GL60" s="188">
        <v>1</v>
      </c>
      <c r="GM60" s="188" t="s">
        <v>7600</v>
      </c>
      <c r="GN60" s="188" t="s">
        <v>7616</v>
      </c>
      <c r="GO60" s="198">
        <v>43766</v>
      </c>
      <c r="GP60" s="189" t="s">
        <v>10078</v>
      </c>
      <c r="GQ60" s="189">
        <v>0</v>
      </c>
      <c r="GR60" s="189" t="s">
        <v>7229</v>
      </c>
      <c r="GS60" s="189" t="s">
        <v>732</v>
      </c>
      <c r="GT60" s="189">
        <v>1</v>
      </c>
      <c r="GU60" s="189" t="s">
        <v>7600</v>
      </c>
      <c r="GV60" s="189" t="s">
        <v>7616</v>
      </c>
      <c r="GW60" s="201">
        <v>43766</v>
      </c>
      <c r="GX60" s="196" t="s">
        <v>10079</v>
      </c>
      <c r="GY60" s="188">
        <v>0</v>
      </c>
      <c r="GZ60" s="188" t="s">
        <v>7229</v>
      </c>
      <c r="HA60" s="188" t="s">
        <v>732</v>
      </c>
      <c r="HB60" s="188">
        <v>1</v>
      </c>
      <c r="HC60" s="188" t="s">
        <v>7600</v>
      </c>
      <c r="HD60" s="188" t="s">
        <v>7616</v>
      </c>
      <c r="HE60" s="198">
        <v>43766</v>
      </c>
      <c r="HF60" s="189" t="s">
        <v>10080</v>
      </c>
      <c r="HG60" s="189">
        <v>0</v>
      </c>
      <c r="HH60" s="189" t="s">
        <v>7229</v>
      </c>
      <c r="HI60" s="189" t="s">
        <v>732</v>
      </c>
      <c r="HJ60" s="189">
        <v>1</v>
      </c>
      <c r="HK60" s="189" t="s">
        <v>7600</v>
      </c>
      <c r="HL60" s="189" t="s">
        <v>7616</v>
      </c>
      <c r="HM60" s="201">
        <v>43766</v>
      </c>
      <c r="HN60" s="196" t="s">
        <v>10081</v>
      </c>
      <c r="HO60" s="188">
        <v>0</v>
      </c>
      <c r="HP60" s="188" t="s">
        <v>7229</v>
      </c>
      <c r="HQ60" s="188" t="s">
        <v>732</v>
      </c>
      <c r="HR60" s="188">
        <v>1</v>
      </c>
      <c r="HS60" s="188" t="s">
        <v>7600</v>
      </c>
      <c r="HT60" s="188" t="s">
        <v>7616</v>
      </c>
      <c r="HU60" s="198">
        <v>43766</v>
      </c>
      <c r="HV60" s="189" t="s">
        <v>10082</v>
      </c>
      <c r="HW60" s="189">
        <v>0</v>
      </c>
      <c r="HX60" s="189" t="s">
        <v>7229</v>
      </c>
      <c r="HY60" s="189" t="s">
        <v>732</v>
      </c>
      <c r="HZ60" s="189">
        <v>1</v>
      </c>
      <c r="IA60" s="189" t="s">
        <v>7600</v>
      </c>
      <c r="IB60" s="189" t="s">
        <v>7616</v>
      </c>
      <c r="IC60" s="201">
        <v>43766</v>
      </c>
      <c r="ID60" s="196" t="s">
        <v>10083</v>
      </c>
      <c r="IE60" s="188">
        <v>0</v>
      </c>
      <c r="IF60" s="188" t="s">
        <v>7229</v>
      </c>
      <c r="IG60" s="188" t="s">
        <v>732</v>
      </c>
      <c r="IH60" s="188">
        <v>1</v>
      </c>
      <c r="II60" s="188" t="s">
        <v>7600</v>
      </c>
      <c r="IJ60" s="188" t="s">
        <v>7616</v>
      </c>
      <c r="IK60" s="198">
        <v>43766</v>
      </c>
      <c r="IL60" s="189" t="s">
        <v>10084</v>
      </c>
      <c r="IM60" s="189">
        <v>1</v>
      </c>
      <c r="IN60" s="189" t="s">
        <v>7229</v>
      </c>
      <c r="IO60" s="189" t="s">
        <v>732</v>
      </c>
      <c r="IP60" s="189">
        <v>1</v>
      </c>
      <c r="IQ60" s="189" t="s">
        <v>7600</v>
      </c>
      <c r="IR60" s="189" t="s">
        <v>7616</v>
      </c>
      <c r="IS60" s="201">
        <v>43766</v>
      </c>
    </row>
    <row r="61" spans="1:253" x14ac:dyDescent="0.35">
      <c r="A61" t="s">
        <v>5803</v>
      </c>
      <c r="B61" t="s">
        <v>828</v>
      </c>
      <c r="C61" t="s">
        <v>8148</v>
      </c>
      <c r="D61" t="s">
        <v>191</v>
      </c>
      <c r="E61" t="s">
        <v>190</v>
      </c>
      <c r="F61" t="s">
        <v>10085</v>
      </c>
      <c r="G61" s="184">
        <v>14746000</v>
      </c>
      <c r="H61" s="185" t="s">
        <v>3494</v>
      </c>
      <c r="I61" s="185" t="s">
        <v>732</v>
      </c>
      <c r="J61" s="185">
        <v>1</v>
      </c>
      <c r="K61" s="185" t="s">
        <v>3496</v>
      </c>
      <c r="L61" s="185" t="s">
        <v>3495</v>
      </c>
      <c r="M61" s="198">
        <v>43549</v>
      </c>
      <c r="N61" s="196" t="s">
        <v>10086</v>
      </c>
      <c r="O61" s="187">
        <v>94276</v>
      </c>
      <c r="P61" s="187" t="s">
        <v>3497</v>
      </c>
      <c r="Q61" s="187" t="s">
        <v>732</v>
      </c>
      <c r="R61" s="187">
        <v>1</v>
      </c>
      <c r="S61" s="187" t="s">
        <v>3513</v>
      </c>
      <c r="T61" s="187" t="s">
        <v>3498</v>
      </c>
      <c r="U61" s="199">
        <v>43549</v>
      </c>
      <c r="V61" s="196" t="s">
        <v>10087</v>
      </c>
      <c r="W61" s="185">
        <v>14746000</v>
      </c>
      <c r="X61" s="185" t="s">
        <v>3494</v>
      </c>
      <c r="Y61" s="185" t="s">
        <v>732</v>
      </c>
      <c r="Z61" s="185">
        <v>1</v>
      </c>
      <c r="AA61" s="185" t="s">
        <v>2763</v>
      </c>
      <c r="AB61" s="185" t="s">
        <v>2765</v>
      </c>
      <c r="AC61" s="198">
        <v>43549</v>
      </c>
      <c r="AD61" s="196" t="s">
        <v>10088</v>
      </c>
      <c r="AE61" s="186">
        <v>4830000</v>
      </c>
      <c r="AF61" s="186" t="s">
        <v>6743</v>
      </c>
      <c r="AG61" s="186" t="s">
        <v>731</v>
      </c>
      <c r="AH61" s="186">
        <v>2</v>
      </c>
      <c r="AI61" s="186" t="s">
        <v>6745</v>
      </c>
      <c r="AJ61" s="186" t="s">
        <v>6744</v>
      </c>
      <c r="AK61" s="200">
        <v>43706</v>
      </c>
      <c r="AL61" s="196" t="s">
        <v>10089</v>
      </c>
      <c r="AM61" s="185">
        <v>0</v>
      </c>
      <c r="AN61" s="185" t="s">
        <v>6746</v>
      </c>
      <c r="AO61" s="185" t="s">
        <v>731</v>
      </c>
      <c r="AP61" s="185">
        <v>2</v>
      </c>
      <c r="AQ61" s="185" t="s">
        <v>6748</v>
      </c>
      <c r="AR61" s="185" t="s">
        <v>6747</v>
      </c>
      <c r="AS61" s="198">
        <v>43706</v>
      </c>
      <c r="AT61" s="189" t="s">
        <v>10090</v>
      </c>
      <c r="AU61" s="186">
        <v>0</v>
      </c>
      <c r="AV61" s="186" t="s">
        <v>3501</v>
      </c>
      <c r="AW61" s="186" t="s">
        <v>732</v>
      </c>
      <c r="AX61" s="186">
        <v>1</v>
      </c>
      <c r="AY61" s="186" t="s">
        <v>7092</v>
      </c>
      <c r="AZ61" s="186" t="s">
        <v>3502</v>
      </c>
      <c r="BA61" s="200">
        <v>43763</v>
      </c>
      <c r="BB61" s="196" t="s">
        <v>10091</v>
      </c>
      <c r="BC61" s="185">
        <v>0</v>
      </c>
      <c r="BD61" s="185" t="s">
        <v>446</v>
      </c>
      <c r="BE61" s="185" t="s">
        <v>731</v>
      </c>
      <c r="BF61" s="185">
        <v>2</v>
      </c>
      <c r="BG61" s="185" t="s">
        <v>7092</v>
      </c>
      <c r="BH61" s="185" t="s">
        <v>446</v>
      </c>
      <c r="BI61" s="198">
        <v>43742</v>
      </c>
      <c r="BJ61" s="189" t="s">
        <v>10092</v>
      </c>
      <c r="BK61" s="189">
        <v>0</v>
      </c>
      <c r="BL61" s="189" t="s">
        <v>446</v>
      </c>
      <c r="BM61" s="189" t="s">
        <v>732</v>
      </c>
      <c r="BN61" s="189">
        <v>1</v>
      </c>
      <c r="BO61" s="189" t="s">
        <v>7089</v>
      </c>
      <c r="BP61" s="186" t="s">
        <v>446</v>
      </c>
      <c r="BQ61" s="201">
        <v>43740</v>
      </c>
      <c r="BR61" s="196" t="s">
        <v>10093</v>
      </c>
      <c r="BS61" s="188" t="s">
        <v>446</v>
      </c>
      <c r="BT61" s="188" t="s">
        <v>446</v>
      </c>
      <c r="BU61" s="188" t="s">
        <v>446</v>
      </c>
      <c r="BV61" s="188" t="s">
        <v>446</v>
      </c>
      <c r="BW61" s="188" t="s">
        <v>6383</v>
      </c>
      <c r="BX61" s="188" t="s">
        <v>446</v>
      </c>
      <c r="BY61" s="198">
        <v>43676</v>
      </c>
      <c r="BZ61" s="189" t="s">
        <v>10094</v>
      </c>
      <c r="CA61" s="189" t="s">
        <v>446</v>
      </c>
      <c r="CB61" s="189" t="s">
        <v>446</v>
      </c>
      <c r="CC61" s="189" t="s">
        <v>446</v>
      </c>
      <c r="CD61" s="189" t="s">
        <v>446</v>
      </c>
      <c r="CE61" s="189" t="s">
        <v>3508</v>
      </c>
      <c r="CF61" s="189" t="s">
        <v>446</v>
      </c>
      <c r="CG61" s="201">
        <v>43676</v>
      </c>
      <c r="CH61" s="196" t="s">
        <v>10095</v>
      </c>
      <c r="CI61" s="189" t="e">
        <v>#N/A</v>
      </c>
      <c r="CJ61" s="189" t="e">
        <v>#N/A</v>
      </c>
      <c r="CK61" s="189" t="e">
        <v>#N/A</v>
      </c>
      <c r="CL61" s="189" t="e">
        <v>#N/A</v>
      </c>
      <c r="CM61" s="189" t="e">
        <v>#N/A</v>
      </c>
      <c r="CN61" s="189" t="e">
        <v>#N/A</v>
      </c>
      <c r="CO61" s="193" t="e">
        <v>#N/A</v>
      </c>
      <c r="CP61" s="189" t="s">
        <v>10096</v>
      </c>
      <c r="CQ61" s="188" t="s">
        <v>446</v>
      </c>
      <c r="CR61" s="188" t="s">
        <v>446</v>
      </c>
      <c r="CS61" s="188" t="s">
        <v>446</v>
      </c>
      <c r="CT61" s="188" t="s">
        <v>446</v>
      </c>
      <c r="CU61" s="188" t="s">
        <v>3509</v>
      </c>
      <c r="CV61" s="188" t="s">
        <v>446</v>
      </c>
      <c r="CW61" s="198">
        <v>43676</v>
      </c>
      <c r="CX61" s="189" t="s">
        <v>10097</v>
      </c>
      <c r="CY61" s="186">
        <v>1130000</v>
      </c>
      <c r="CZ61" s="186" t="s">
        <v>6743</v>
      </c>
      <c r="DA61" s="186" t="s">
        <v>731</v>
      </c>
      <c r="DB61" s="186">
        <v>2</v>
      </c>
      <c r="DC61" s="186" t="s">
        <v>6751</v>
      </c>
      <c r="DD61" s="186" t="s">
        <v>6744</v>
      </c>
      <c r="DE61" s="192">
        <v>43706</v>
      </c>
      <c r="DF61" s="196" t="s">
        <v>10098</v>
      </c>
      <c r="DG61" s="185">
        <v>9916000</v>
      </c>
      <c r="DH61" s="188" t="s">
        <v>6743</v>
      </c>
      <c r="DI61" s="188" t="s">
        <v>731</v>
      </c>
      <c r="DJ61" s="188">
        <v>2</v>
      </c>
      <c r="DK61" s="188" t="s">
        <v>7093</v>
      </c>
      <c r="DL61" s="188" t="s">
        <v>6744</v>
      </c>
      <c r="DM61" s="198">
        <v>43742</v>
      </c>
      <c r="DN61" s="189" t="s">
        <v>10099</v>
      </c>
      <c r="DO61" s="186">
        <v>3700000</v>
      </c>
      <c r="DP61" s="189" t="s">
        <v>6743</v>
      </c>
      <c r="DQ61" s="189" t="s">
        <v>731</v>
      </c>
      <c r="DR61" s="189">
        <v>2</v>
      </c>
      <c r="DS61" s="189" t="s">
        <v>6750</v>
      </c>
      <c r="DT61" s="189" t="s">
        <v>6744</v>
      </c>
      <c r="DU61" s="201">
        <v>43706</v>
      </c>
      <c r="DV61" s="196" t="s">
        <v>10100</v>
      </c>
      <c r="DW61" s="185">
        <v>1130000</v>
      </c>
      <c r="DX61" s="188" t="s">
        <v>6743</v>
      </c>
      <c r="DY61" s="188" t="s">
        <v>731</v>
      </c>
      <c r="DZ61" s="188">
        <v>2</v>
      </c>
      <c r="EA61" s="188" t="s">
        <v>6751</v>
      </c>
      <c r="EB61" s="188" t="s">
        <v>6744</v>
      </c>
      <c r="EC61" s="198">
        <v>43706</v>
      </c>
      <c r="ED61" s="189" t="s">
        <v>10101</v>
      </c>
      <c r="EE61" s="186">
        <v>0</v>
      </c>
      <c r="EF61" s="189" t="s">
        <v>6743</v>
      </c>
      <c r="EG61" s="189" t="s">
        <v>731</v>
      </c>
      <c r="EH61" s="189">
        <v>2</v>
      </c>
      <c r="EI61" s="189" t="s">
        <v>6752</v>
      </c>
      <c r="EJ61" s="189" t="s">
        <v>6744</v>
      </c>
      <c r="EK61" s="201">
        <v>43706</v>
      </c>
      <c r="EL61" s="196" t="s">
        <v>10102</v>
      </c>
      <c r="EM61" s="185">
        <v>0</v>
      </c>
      <c r="EN61" s="188" t="s">
        <v>6743</v>
      </c>
      <c r="EO61" s="188" t="s">
        <v>731</v>
      </c>
      <c r="EP61" s="188">
        <v>2</v>
      </c>
      <c r="EQ61" s="188" t="s">
        <v>6753</v>
      </c>
      <c r="ER61" s="188" t="s">
        <v>6744</v>
      </c>
      <c r="ES61" s="198">
        <v>43706</v>
      </c>
      <c r="ET61" s="189" t="s">
        <v>10103</v>
      </c>
      <c r="EU61" s="189">
        <v>0</v>
      </c>
      <c r="EV61" s="189" t="s">
        <v>446</v>
      </c>
      <c r="EW61" s="189" t="s">
        <v>732</v>
      </c>
      <c r="EX61" s="189">
        <v>1</v>
      </c>
      <c r="EY61" s="189" t="s">
        <v>7089</v>
      </c>
      <c r="EZ61" s="189" t="s">
        <v>446</v>
      </c>
      <c r="FA61" s="201">
        <v>43740</v>
      </c>
      <c r="FB61" s="196" t="s">
        <v>10104</v>
      </c>
      <c r="FC61" s="188">
        <v>1</v>
      </c>
      <c r="FD61" s="188" t="s">
        <v>446</v>
      </c>
      <c r="FE61" s="188" t="s">
        <v>446</v>
      </c>
      <c r="FF61" s="188" t="s">
        <v>446</v>
      </c>
      <c r="FG61" s="188" t="s">
        <v>6790</v>
      </c>
      <c r="FH61" s="188" t="s">
        <v>446</v>
      </c>
      <c r="FI61" s="198">
        <v>43707</v>
      </c>
      <c r="FJ61" s="196" t="s">
        <v>10105</v>
      </c>
      <c r="FK61" s="189" t="s">
        <v>446</v>
      </c>
      <c r="FL61" s="189">
        <v>0</v>
      </c>
      <c r="FM61" s="189" t="s">
        <v>731</v>
      </c>
      <c r="FN61" s="189">
        <v>2</v>
      </c>
      <c r="FO61" s="189">
        <v>0</v>
      </c>
      <c r="FP61" s="186">
        <v>0</v>
      </c>
      <c r="FQ61" s="200">
        <v>43511</v>
      </c>
      <c r="FR61" s="196" t="s">
        <v>10106</v>
      </c>
      <c r="FS61" s="188" t="s">
        <v>446</v>
      </c>
      <c r="FT61" s="188">
        <v>0</v>
      </c>
      <c r="FU61" s="188" t="s">
        <v>731</v>
      </c>
      <c r="FV61" s="188">
        <v>2</v>
      </c>
      <c r="FW61" s="188">
        <v>0</v>
      </c>
      <c r="FX61" s="188">
        <v>0</v>
      </c>
      <c r="FY61" s="198">
        <v>43511</v>
      </c>
      <c r="FZ61" s="189" t="s">
        <v>10107</v>
      </c>
      <c r="GA61" s="189">
        <v>0</v>
      </c>
      <c r="GB61" s="189" t="s">
        <v>7229</v>
      </c>
      <c r="GC61" s="189" t="s">
        <v>732</v>
      </c>
      <c r="GD61" s="189">
        <v>1</v>
      </c>
      <c r="GE61" s="189" t="s">
        <v>7600</v>
      </c>
      <c r="GF61" s="189" t="s">
        <v>7616</v>
      </c>
      <c r="GG61" s="201">
        <v>43767</v>
      </c>
      <c r="GH61" s="196" t="s">
        <v>10108</v>
      </c>
      <c r="GI61" s="188">
        <v>0</v>
      </c>
      <c r="GJ61" s="188" t="s">
        <v>7229</v>
      </c>
      <c r="GK61" s="188" t="s">
        <v>732</v>
      </c>
      <c r="GL61" s="188">
        <v>1</v>
      </c>
      <c r="GM61" s="188" t="s">
        <v>7600</v>
      </c>
      <c r="GN61" s="188" t="s">
        <v>7616</v>
      </c>
      <c r="GO61" s="198">
        <v>43767</v>
      </c>
      <c r="GP61" s="189" t="s">
        <v>10109</v>
      </c>
      <c r="GQ61" s="189">
        <v>0</v>
      </c>
      <c r="GR61" s="189" t="s">
        <v>7229</v>
      </c>
      <c r="GS61" s="189" t="s">
        <v>732</v>
      </c>
      <c r="GT61" s="189">
        <v>1</v>
      </c>
      <c r="GU61" s="189" t="s">
        <v>7600</v>
      </c>
      <c r="GV61" s="189" t="s">
        <v>7616</v>
      </c>
      <c r="GW61" s="201">
        <v>43767</v>
      </c>
      <c r="GX61" s="196" t="s">
        <v>10110</v>
      </c>
      <c r="GY61" s="188">
        <v>0</v>
      </c>
      <c r="GZ61" s="188" t="s">
        <v>7229</v>
      </c>
      <c r="HA61" s="188" t="s">
        <v>732</v>
      </c>
      <c r="HB61" s="188">
        <v>1</v>
      </c>
      <c r="HC61" s="188" t="s">
        <v>7600</v>
      </c>
      <c r="HD61" s="188" t="s">
        <v>7616</v>
      </c>
      <c r="HE61" s="198">
        <v>43767</v>
      </c>
      <c r="HF61" s="189" t="s">
        <v>10111</v>
      </c>
      <c r="HG61" s="189">
        <v>0</v>
      </c>
      <c r="HH61" s="189" t="s">
        <v>7229</v>
      </c>
      <c r="HI61" s="189" t="s">
        <v>731</v>
      </c>
      <c r="HJ61" s="189">
        <v>2</v>
      </c>
      <c r="HK61" s="189" t="s">
        <v>7600</v>
      </c>
      <c r="HL61" s="189" t="s">
        <v>7616</v>
      </c>
      <c r="HM61" s="201">
        <v>43767</v>
      </c>
      <c r="HN61" s="196" t="s">
        <v>10112</v>
      </c>
      <c r="HO61" s="188">
        <v>0</v>
      </c>
      <c r="HP61" s="188" t="s">
        <v>7229</v>
      </c>
      <c r="HQ61" s="188" t="s">
        <v>731</v>
      </c>
      <c r="HR61" s="188">
        <v>2</v>
      </c>
      <c r="HS61" s="188" t="s">
        <v>7600</v>
      </c>
      <c r="HT61" s="188" t="s">
        <v>7616</v>
      </c>
      <c r="HU61" s="198">
        <v>43767</v>
      </c>
      <c r="HV61" s="189" t="s">
        <v>10113</v>
      </c>
      <c r="HW61" s="189">
        <v>0</v>
      </c>
      <c r="HX61" s="189" t="s">
        <v>7229</v>
      </c>
      <c r="HY61" s="189" t="s">
        <v>732</v>
      </c>
      <c r="HZ61" s="189">
        <v>1</v>
      </c>
      <c r="IA61" s="189" t="s">
        <v>7600</v>
      </c>
      <c r="IB61" s="189" t="s">
        <v>7616</v>
      </c>
      <c r="IC61" s="201">
        <v>43767</v>
      </c>
      <c r="ID61" s="196" t="s">
        <v>10114</v>
      </c>
      <c r="IE61" s="188">
        <v>0</v>
      </c>
      <c r="IF61" s="188" t="s">
        <v>7229</v>
      </c>
      <c r="IG61" s="188" t="s">
        <v>731</v>
      </c>
      <c r="IH61" s="188">
        <v>2</v>
      </c>
      <c r="II61" s="188" t="s">
        <v>7600</v>
      </c>
      <c r="IJ61" s="188" t="s">
        <v>7616</v>
      </c>
      <c r="IK61" s="198">
        <v>43767</v>
      </c>
      <c r="IL61" s="189" t="s">
        <v>10115</v>
      </c>
      <c r="IM61" s="189">
        <v>1</v>
      </c>
      <c r="IN61" s="189" t="s">
        <v>7229</v>
      </c>
      <c r="IO61" s="189" t="s">
        <v>731</v>
      </c>
      <c r="IP61" s="189">
        <v>2</v>
      </c>
      <c r="IQ61" s="189" t="s">
        <v>7600</v>
      </c>
      <c r="IR61" s="189" t="s">
        <v>7616</v>
      </c>
      <c r="IS61" s="201">
        <v>43767</v>
      </c>
    </row>
    <row r="62" spans="1:253" x14ac:dyDescent="0.35">
      <c r="A62" t="s">
        <v>2970</v>
      </c>
      <c r="B62" t="s">
        <v>828</v>
      </c>
      <c r="C62" t="s">
        <v>718</v>
      </c>
      <c r="D62" t="s">
        <v>197</v>
      </c>
      <c r="E62" t="s">
        <v>196</v>
      </c>
      <c r="F62" t="s">
        <v>10116</v>
      </c>
      <c r="G62" s="184">
        <v>19307000</v>
      </c>
      <c r="H62" s="185" t="s">
        <v>7728</v>
      </c>
      <c r="I62" s="185" t="s">
        <v>732</v>
      </c>
      <c r="J62" s="185">
        <v>1</v>
      </c>
      <c r="K62" s="185" t="s">
        <v>6378</v>
      </c>
      <c r="L62" s="185" t="s">
        <v>6374</v>
      </c>
      <c r="M62" s="198">
        <v>43796</v>
      </c>
      <c r="N62" s="196" t="s">
        <v>10117</v>
      </c>
      <c r="O62" s="187">
        <v>1240200</v>
      </c>
      <c r="P62" s="187" t="s">
        <v>1492</v>
      </c>
      <c r="Q62" s="187" t="s">
        <v>732</v>
      </c>
      <c r="R62" s="187">
        <v>1</v>
      </c>
      <c r="S62" s="187" t="s">
        <v>2332</v>
      </c>
      <c r="T62" s="187" t="s">
        <v>877</v>
      </c>
      <c r="U62" s="199">
        <v>43579</v>
      </c>
      <c r="V62" s="196" t="s">
        <v>10118</v>
      </c>
      <c r="W62" s="185">
        <v>19307000</v>
      </c>
      <c r="X62" s="185" t="s">
        <v>7728</v>
      </c>
      <c r="Y62" s="185" t="s">
        <v>732</v>
      </c>
      <c r="Z62" s="185">
        <v>1</v>
      </c>
      <c r="AA62" s="185" t="s">
        <v>7735</v>
      </c>
      <c r="AB62" s="185" t="s">
        <v>6374</v>
      </c>
      <c r="AC62" s="198">
        <v>43796</v>
      </c>
      <c r="AD62" s="196" t="s">
        <v>10119</v>
      </c>
      <c r="AE62" s="186">
        <v>8700000</v>
      </c>
      <c r="AF62" s="186" t="s">
        <v>6785</v>
      </c>
      <c r="AG62" s="186" t="s">
        <v>731</v>
      </c>
      <c r="AH62" s="186">
        <v>2</v>
      </c>
      <c r="AI62" s="186" t="s">
        <v>4101</v>
      </c>
      <c r="AJ62" s="186" t="s">
        <v>6786</v>
      </c>
      <c r="AK62" s="200">
        <v>43707</v>
      </c>
      <c r="AL62" s="196" t="s">
        <v>10120</v>
      </c>
      <c r="AM62" s="185">
        <v>326000</v>
      </c>
      <c r="AN62" s="185" t="s">
        <v>7729</v>
      </c>
      <c r="AO62" s="185" t="s">
        <v>731</v>
      </c>
      <c r="AP62" s="185">
        <v>2</v>
      </c>
      <c r="AQ62" s="185" t="s">
        <v>7736</v>
      </c>
      <c r="AR62" s="185" t="s">
        <v>7731</v>
      </c>
      <c r="AS62" s="198">
        <v>43796</v>
      </c>
      <c r="AT62" s="189" t="s">
        <v>10121</v>
      </c>
      <c r="AU62" s="186" t="s">
        <v>446</v>
      </c>
      <c r="AV62" s="186" t="s">
        <v>446</v>
      </c>
      <c r="AW62" s="186" t="s">
        <v>446</v>
      </c>
      <c r="AX62" s="186" t="s">
        <v>446</v>
      </c>
      <c r="AY62" s="186" t="s">
        <v>6787</v>
      </c>
      <c r="AZ62" s="186" t="s">
        <v>446</v>
      </c>
      <c r="BA62" s="200">
        <v>43707</v>
      </c>
      <c r="BB62" s="196" t="s">
        <v>10122</v>
      </c>
      <c r="BC62" s="185">
        <v>44056</v>
      </c>
      <c r="BD62" s="185" t="s">
        <v>5513</v>
      </c>
      <c r="BE62" s="185" t="s">
        <v>730</v>
      </c>
      <c r="BF62" s="185">
        <v>3</v>
      </c>
      <c r="BG62" s="185">
        <v>0</v>
      </c>
      <c r="BH62" s="185" t="s">
        <v>5514</v>
      </c>
      <c r="BI62" s="198">
        <v>43642</v>
      </c>
      <c r="BJ62" s="189" t="s">
        <v>10123</v>
      </c>
      <c r="BK62" s="189">
        <v>742</v>
      </c>
      <c r="BL62" s="189" t="s">
        <v>1772</v>
      </c>
      <c r="BM62" s="189" t="s">
        <v>731</v>
      </c>
      <c r="BN62" s="189">
        <v>2</v>
      </c>
      <c r="BO62" s="189" t="s">
        <v>7737</v>
      </c>
      <c r="BP62" s="186" t="s">
        <v>1354</v>
      </c>
      <c r="BQ62" s="201">
        <v>43796</v>
      </c>
      <c r="BR62" s="196" t="s">
        <v>10124</v>
      </c>
      <c r="BS62" s="188" t="s">
        <v>888</v>
      </c>
      <c r="BT62" s="188">
        <v>0</v>
      </c>
      <c r="BU62" s="188" t="s">
        <v>446</v>
      </c>
      <c r="BV62" s="188" t="s">
        <v>446</v>
      </c>
      <c r="BW62" s="188" t="s">
        <v>889</v>
      </c>
      <c r="BX62" s="188">
        <v>0</v>
      </c>
      <c r="BY62" s="198">
        <v>43489</v>
      </c>
      <c r="BZ62" s="189" t="s">
        <v>10125</v>
      </c>
      <c r="CA62" s="189" t="s">
        <v>888</v>
      </c>
      <c r="CB62" s="189">
        <v>0</v>
      </c>
      <c r="CC62" s="189" t="s">
        <v>446</v>
      </c>
      <c r="CD62" s="189" t="s">
        <v>446</v>
      </c>
      <c r="CE62" s="189" t="s">
        <v>889</v>
      </c>
      <c r="CF62" s="189">
        <v>0</v>
      </c>
      <c r="CG62" s="201">
        <v>43489</v>
      </c>
      <c r="CH62" s="196" t="s">
        <v>10126</v>
      </c>
      <c r="CI62" s="189" t="e">
        <v>#N/A</v>
      </c>
      <c r="CJ62" s="189" t="e">
        <v>#N/A</v>
      </c>
      <c r="CK62" s="189" t="e">
        <v>#N/A</v>
      </c>
      <c r="CL62" s="189" t="e">
        <v>#N/A</v>
      </c>
      <c r="CM62" s="189" t="e">
        <v>#N/A</v>
      </c>
      <c r="CN62" s="189" t="e">
        <v>#N/A</v>
      </c>
      <c r="CO62" s="193" t="e">
        <v>#N/A</v>
      </c>
      <c r="CP62" s="189" t="s">
        <v>10127</v>
      </c>
      <c r="CQ62" s="188" t="s">
        <v>888</v>
      </c>
      <c r="CR62" s="188">
        <v>0</v>
      </c>
      <c r="CS62" s="188" t="s">
        <v>446</v>
      </c>
      <c r="CT62" s="188" t="s">
        <v>446</v>
      </c>
      <c r="CU62" s="188" t="s">
        <v>889</v>
      </c>
      <c r="CV62" s="188">
        <v>0</v>
      </c>
      <c r="CW62" s="198">
        <v>43489</v>
      </c>
      <c r="CX62" s="189" t="s">
        <v>10128</v>
      </c>
      <c r="CY62" s="186">
        <v>3900000</v>
      </c>
      <c r="CZ62" s="186" t="s">
        <v>6785</v>
      </c>
      <c r="DA62" s="186" t="s">
        <v>731</v>
      </c>
      <c r="DB62" s="186">
        <v>2</v>
      </c>
      <c r="DC62" s="186" t="s">
        <v>6788</v>
      </c>
      <c r="DD62" s="186" t="s">
        <v>6789</v>
      </c>
      <c r="DE62" s="192">
        <v>43707</v>
      </c>
      <c r="DF62" s="196" t="s">
        <v>10129</v>
      </c>
      <c r="DG62" s="185">
        <v>10607000</v>
      </c>
      <c r="DH62" s="188" t="s">
        <v>6785</v>
      </c>
      <c r="DI62" s="188" t="s">
        <v>731</v>
      </c>
      <c r="DJ62" s="188">
        <v>2</v>
      </c>
      <c r="DK62" s="188" t="s">
        <v>6788</v>
      </c>
      <c r="DL62" s="188" t="s">
        <v>6789</v>
      </c>
      <c r="DM62" s="198">
        <v>43796</v>
      </c>
      <c r="DN62" s="189" t="s">
        <v>10130</v>
      </c>
      <c r="DO62" s="186">
        <v>4800000</v>
      </c>
      <c r="DP62" s="189" t="s">
        <v>6785</v>
      </c>
      <c r="DQ62" s="189" t="s">
        <v>731</v>
      </c>
      <c r="DR62" s="189">
        <v>2</v>
      </c>
      <c r="DS62" s="189" t="s">
        <v>6788</v>
      </c>
      <c r="DT62" s="189" t="s">
        <v>6789</v>
      </c>
      <c r="DU62" s="201">
        <v>43707</v>
      </c>
      <c r="DV62" s="196" t="s">
        <v>10131</v>
      </c>
      <c r="DW62" s="185">
        <v>3463000</v>
      </c>
      <c r="DX62" s="188" t="s">
        <v>6785</v>
      </c>
      <c r="DY62" s="188" t="s">
        <v>731</v>
      </c>
      <c r="DZ62" s="188">
        <v>2</v>
      </c>
      <c r="EA62" s="188" t="s">
        <v>6788</v>
      </c>
      <c r="EB62" s="188" t="s">
        <v>6789</v>
      </c>
      <c r="EC62" s="198">
        <v>43707</v>
      </c>
      <c r="ED62" s="189" t="s">
        <v>10132</v>
      </c>
      <c r="EE62" s="186">
        <v>437000</v>
      </c>
      <c r="EF62" s="189" t="s">
        <v>6785</v>
      </c>
      <c r="EG62" s="189" t="s">
        <v>731</v>
      </c>
      <c r="EH62" s="189">
        <v>2</v>
      </c>
      <c r="EI62" s="189" t="s">
        <v>6788</v>
      </c>
      <c r="EJ62" s="189" t="s">
        <v>6789</v>
      </c>
      <c r="EK62" s="201">
        <v>43707</v>
      </c>
      <c r="EL62" s="196" t="s">
        <v>10133</v>
      </c>
      <c r="EM62" s="185">
        <v>0</v>
      </c>
      <c r="EN62" s="188" t="s">
        <v>6785</v>
      </c>
      <c r="EO62" s="188" t="s">
        <v>731</v>
      </c>
      <c r="EP62" s="188">
        <v>2</v>
      </c>
      <c r="EQ62" s="188" t="s">
        <v>6788</v>
      </c>
      <c r="ER62" s="188" t="s">
        <v>6789</v>
      </c>
      <c r="ES62" s="198">
        <v>43707</v>
      </c>
      <c r="ET62" s="189" t="s">
        <v>10134</v>
      </c>
      <c r="EU62" s="189">
        <v>742</v>
      </c>
      <c r="EV62" s="189" t="s">
        <v>1772</v>
      </c>
      <c r="EW62" s="189" t="s">
        <v>731</v>
      </c>
      <c r="EX62" s="189">
        <v>2</v>
      </c>
      <c r="EY62" s="189" t="s">
        <v>7737</v>
      </c>
      <c r="EZ62" s="189" t="s">
        <v>1354</v>
      </c>
      <c r="FA62" s="201">
        <v>43796</v>
      </c>
      <c r="FB62" s="196" t="s">
        <v>10135</v>
      </c>
      <c r="FC62" s="188">
        <v>5</v>
      </c>
      <c r="FD62" s="188">
        <v>0</v>
      </c>
      <c r="FE62" s="188" t="s">
        <v>731</v>
      </c>
      <c r="FF62" s="188">
        <v>2</v>
      </c>
      <c r="FG62" s="188" t="s">
        <v>895</v>
      </c>
      <c r="FH62" s="188">
        <v>0</v>
      </c>
      <c r="FI62" s="198">
        <v>43489</v>
      </c>
      <c r="FJ62" s="196" t="s">
        <v>10136</v>
      </c>
      <c r="FK62" s="189" t="s">
        <v>888</v>
      </c>
      <c r="FL62" s="189">
        <v>0</v>
      </c>
      <c r="FM62" s="189" t="s">
        <v>446</v>
      </c>
      <c r="FN62" s="189" t="s">
        <v>446</v>
      </c>
      <c r="FO62" s="189" t="s">
        <v>889</v>
      </c>
      <c r="FP62" s="186">
        <v>0</v>
      </c>
      <c r="FQ62" s="200">
        <v>43489</v>
      </c>
      <c r="FR62" s="196" t="s">
        <v>10137</v>
      </c>
      <c r="FS62" s="188" t="s">
        <v>888</v>
      </c>
      <c r="FT62" s="188">
        <v>0</v>
      </c>
      <c r="FU62" s="188" t="s">
        <v>446</v>
      </c>
      <c r="FV62" s="188" t="s">
        <v>446</v>
      </c>
      <c r="FW62" s="188" t="s">
        <v>889</v>
      </c>
      <c r="FX62" s="188">
        <v>0</v>
      </c>
      <c r="FY62" s="198">
        <v>43489</v>
      </c>
      <c r="FZ62" s="189" t="s">
        <v>10138</v>
      </c>
      <c r="GA62" s="189">
        <v>0</v>
      </c>
      <c r="GB62" s="189" t="s">
        <v>7229</v>
      </c>
      <c r="GC62" s="189" t="s">
        <v>732</v>
      </c>
      <c r="GD62" s="189">
        <v>1</v>
      </c>
      <c r="GE62" s="189" t="s">
        <v>7600</v>
      </c>
      <c r="GF62" s="189" t="s">
        <v>7616</v>
      </c>
      <c r="GG62" s="201">
        <v>43769</v>
      </c>
      <c r="GH62" s="196" t="s">
        <v>10139</v>
      </c>
      <c r="GI62" s="188">
        <v>2</v>
      </c>
      <c r="GJ62" s="188" t="s">
        <v>7229</v>
      </c>
      <c r="GK62" s="188" t="s">
        <v>732</v>
      </c>
      <c r="GL62" s="188">
        <v>1</v>
      </c>
      <c r="GM62" s="188" t="s">
        <v>7600</v>
      </c>
      <c r="GN62" s="188" t="s">
        <v>7616</v>
      </c>
      <c r="GO62" s="198">
        <v>43769</v>
      </c>
      <c r="GP62" s="189" t="s">
        <v>10140</v>
      </c>
      <c r="GQ62" s="189">
        <v>1</v>
      </c>
      <c r="GR62" s="189" t="s">
        <v>7229</v>
      </c>
      <c r="GS62" s="189" t="s">
        <v>732</v>
      </c>
      <c r="GT62" s="189">
        <v>1</v>
      </c>
      <c r="GU62" s="189" t="s">
        <v>7600</v>
      </c>
      <c r="GV62" s="189" t="s">
        <v>7616</v>
      </c>
      <c r="GW62" s="201">
        <v>43769</v>
      </c>
      <c r="GX62" s="196" t="s">
        <v>10141</v>
      </c>
      <c r="GY62" s="188">
        <v>3</v>
      </c>
      <c r="GZ62" s="188" t="s">
        <v>7229</v>
      </c>
      <c r="HA62" s="188" t="s">
        <v>732</v>
      </c>
      <c r="HB62" s="188">
        <v>1</v>
      </c>
      <c r="HC62" s="188" t="s">
        <v>7600</v>
      </c>
      <c r="HD62" s="188" t="s">
        <v>7616</v>
      </c>
      <c r="HE62" s="198">
        <v>43769</v>
      </c>
      <c r="HF62" s="189" t="s">
        <v>10142</v>
      </c>
      <c r="HG62" s="189">
        <v>2</v>
      </c>
      <c r="HH62" s="189" t="s">
        <v>7229</v>
      </c>
      <c r="HI62" s="189" t="s">
        <v>732</v>
      </c>
      <c r="HJ62" s="189">
        <v>1</v>
      </c>
      <c r="HK62" s="189" t="s">
        <v>7600</v>
      </c>
      <c r="HL62" s="189" t="s">
        <v>7616</v>
      </c>
      <c r="HM62" s="201">
        <v>43769</v>
      </c>
      <c r="HN62" s="196" t="s">
        <v>10143</v>
      </c>
      <c r="HO62" s="188">
        <v>2</v>
      </c>
      <c r="HP62" s="188" t="s">
        <v>7229</v>
      </c>
      <c r="HQ62" s="188" t="s">
        <v>732</v>
      </c>
      <c r="HR62" s="188">
        <v>1</v>
      </c>
      <c r="HS62" s="188" t="s">
        <v>7600</v>
      </c>
      <c r="HT62" s="188" t="s">
        <v>7616</v>
      </c>
      <c r="HU62" s="198">
        <v>43769</v>
      </c>
      <c r="HV62" s="189" t="s">
        <v>10144</v>
      </c>
      <c r="HW62" s="189">
        <v>3</v>
      </c>
      <c r="HX62" s="189" t="s">
        <v>7229</v>
      </c>
      <c r="HY62" s="189" t="s">
        <v>732</v>
      </c>
      <c r="HZ62" s="189">
        <v>1</v>
      </c>
      <c r="IA62" s="189" t="s">
        <v>7600</v>
      </c>
      <c r="IB62" s="189" t="s">
        <v>7616</v>
      </c>
      <c r="IC62" s="201">
        <v>43769</v>
      </c>
      <c r="ID62" s="196" t="s">
        <v>10145</v>
      </c>
      <c r="IE62" s="188">
        <v>3</v>
      </c>
      <c r="IF62" s="188" t="s">
        <v>7229</v>
      </c>
      <c r="IG62" s="188" t="s">
        <v>732</v>
      </c>
      <c r="IH62" s="188">
        <v>1</v>
      </c>
      <c r="II62" s="188" t="s">
        <v>7600</v>
      </c>
      <c r="IJ62" s="188" t="s">
        <v>7616</v>
      </c>
      <c r="IK62" s="198">
        <v>43769</v>
      </c>
      <c r="IL62" s="189" t="s">
        <v>10146</v>
      </c>
      <c r="IM62" s="189">
        <v>3</v>
      </c>
      <c r="IN62" s="189" t="s">
        <v>7229</v>
      </c>
      <c r="IO62" s="189" t="s">
        <v>732</v>
      </c>
      <c r="IP62" s="189">
        <v>1</v>
      </c>
      <c r="IQ62" s="189" t="s">
        <v>7600</v>
      </c>
      <c r="IR62" s="189" t="s">
        <v>7616</v>
      </c>
      <c r="IS62" s="201">
        <v>43769</v>
      </c>
    </row>
    <row r="63" spans="1:253" x14ac:dyDescent="0.35">
      <c r="A63" t="s">
        <v>2802</v>
      </c>
      <c r="B63" t="s">
        <v>4377</v>
      </c>
      <c r="C63" t="s">
        <v>812</v>
      </c>
      <c r="D63" t="s">
        <v>203</v>
      </c>
      <c r="E63" t="s">
        <v>202</v>
      </c>
      <c r="F63" t="s">
        <v>10147</v>
      </c>
      <c r="G63" s="184">
        <v>4137000</v>
      </c>
      <c r="H63" s="185" t="s">
        <v>7689</v>
      </c>
      <c r="I63" s="185" t="s">
        <v>731</v>
      </c>
      <c r="J63" s="185">
        <v>2</v>
      </c>
      <c r="K63" s="185" t="s">
        <v>7733</v>
      </c>
      <c r="L63" s="185" t="s">
        <v>4484</v>
      </c>
      <c r="M63" s="198">
        <v>43796</v>
      </c>
      <c r="N63" s="196" t="s">
        <v>10148</v>
      </c>
      <c r="O63" s="187">
        <v>75</v>
      </c>
      <c r="P63" s="187" t="s">
        <v>2002</v>
      </c>
      <c r="Q63" s="187" t="s">
        <v>731</v>
      </c>
      <c r="R63" s="187">
        <v>2</v>
      </c>
      <c r="S63" s="187" t="s">
        <v>2004</v>
      </c>
      <c r="T63" s="187">
        <v>0</v>
      </c>
      <c r="U63" s="199">
        <v>43510</v>
      </c>
      <c r="V63" s="196" t="s">
        <v>10149</v>
      </c>
      <c r="W63" s="185">
        <v>67000</v>
      </c>
      <c r="X63" s="185" t="s">
        <v>7726</v>
      </c>
      <c r="Y63" s="185" t="s">
        <v>731</v>
      </c>
      <c r="Z63" s="185">
        <v>2</v>
      </c>
      <c r="AA63" s="185" t="s">
        <v>7734</v>
      </c>
      <c r="AB63" s="185" t="s">
        <v>2006</v>
      </c>
      <c r="AC63" s="198">
        <v>43796</v>
      </c>
      <c r="AD63" s="196" t="s">
        <v>10150</v>
      </c>
      <c r="AE63" s="186">
        <v>57000</v>
      </c>
      <c r="AF63" s="186" t="s">
        <v>7727</v>
      </c>
      <c r="AG63" s="186" t="s">
        <v>732</v>
      </c>
      <c r="AH63" s="186">
        <v>1</v>
      </c>
      <c r="AI63" s="186" t="s">
        <v>8286</v>
      </c>
      <c r="AJ63" s="186" t="s">
        <v>4480</v>
      </c>
      <c r="AK63" s="200">
        <v>43796</v>
      </c>
      <c r="AL63" s="196" t="s">
        <v>10151</v>
      </c>
      <c r="AM63" s="185">
        <v>57000</v>
      </c>
      <c r="AN63" s="185" t="s">
        <v>7727</v>
      </c>
      <c r="AO63" s="185" t="s">
        <v>732</v>
      </c>
      <c r="AP63" s="185">
        <v>1</v>
      </c>
      <c r="AQ63" s="185" t="s">
        <v>8286</v>
      </c>
      <c r="AR63" s="185" t="s">
        <v>4480</v>
      </c>
      <c r="AS63" s="198">
        <v>43796</v>
      </c>
      <c r="AT63" s="189" t="s">
        <v>10152</v>
      </c>
      <c r="AU63" s="186">
        <v>0</v>
      </c>
      <c r="AV63" s="186" t="s">
        <v>3243</v>
      </c>
      <c r="AW63" s="186" t="s">
        <v>732</v>
      </c>
      <c r="AX63" s="186">
        <v>1</v>
      </c>
      <c r="AY63" s="186">
        <v>0</v>
      </c>
      <c r="AZ63" s="186" t="s">
        <v>446</v>
      </c>
      <c r="BA63" s="200">
        <v>43644</v>
      </c>
      <c r="BB63" s="196" t="s">
        <v>10153</v>
      </c>
      <c r="BC63" s="185" t="s">
        <v>446</v>
      </c>
      <c r="BD63" s="185">
        <v>0</v>
      </c>
      <c r="BE63" s="185" t="s">
        <v>731</v>
      </c>
      <c r="BF63" s="185">
        <v>2</v>
      </c>
      <c r="BG63" s="185">
        <v>0</v>
      </c>
      <c r="BH63" s="185">
        <v>0</v>
      </c>
      <c r="BI63" s="198">
        <v>43510</v>
      </c>
      <c r="BJ63" s="189" t="s">
        <v>10154</v>
      </c>
      <c r="BK63" s="189" t="s">
        <v>446</v>
      </c>
      <c r="BL63" s="189" t="s">
        <v>446</v>
      </c>
      <c r="BM63" s="189" t="s">
        <v>446</v>
      </c>
      <c r="BN63" s="189" t="s">
        <v>446</v>
      </c>
      <c r="BO63" s="189">
        <v>0</v>
      </c>
      <c r="BP63" s="186" t="s">
        <v>446</v>
      </c>
      <c r="BQ63" s="201">
        <v>43644</v>
      </c>
      <c r="BR63" s="196" t="s">
        <v>10155</v>
      </c>
      <c r="BS63" s="188">
        <v>0</v>
      </c>
      <c r="BT63" s="188" t="s">
        <v>446</v>
      </c>
      <c r="BU63" s="188" t="s">
        <v>732</v>
      </c>
      <c r="BV63" s="188">
        <v>1</v>
      </c>
      <c r="BW63" s="188">
        <v>0</v>
      </c>
      <c r="BX63" s="188" t="s">
        <v>446</v>
      </c>
      <c r="BY63" s="198">
        <v>43644</v>
      </c>
      <c r="BZ63" s="189" t="s">
        <v>10156</v>
      </c>
      <c r="CA63" s="189">
        <v>0</v>
      </c>
      <c r="CB63" s="189" t="s">
        <v>446</v>
      </c>
      <c r="CC63" s="189" t="s">
        <v>732</v>
      </c>
      <c r="CD63" s="189">
        <v>1</v>
      </c>
      <c r="CE63" s="189">
        <v>0</v>
      </c>
      <c r="CF63" s="189" t="s">
        <v>446</v>
      </c>
      <c r="CG63" s="201">
        <v>43644</v>
      </c>
      <c r="CH63" s="196" t="s">
        <v>10157</v>
      </c>
      <c r="CI63" s="189" t="e">
        <v>#N/A</v>
      </c>
      <c r="CJ63" s="189" t="e">
        <v>#N/A</v>
      </c>
      <c r="CK63" s="189" t="e">
        <v>#N/A</v>
      </c>
      <c r="CL63" s="189" t="e">
        <v>#N/A</v>
      </c>
      <c r="CM63" s="189" t="e">
        <v>#N/A</v>
      </c>
      <c r="CN63" s="189" t="e">
        <v>#N/A</v>
      </c>
      <c r="CO63" s="193" t="e">
        <v>#N/A</v>
      </c>
      <c r="CP63" s="189" t="s">
        <v>10158</v>
      </c>
      <c r="CQ63" s="188" t="s">
        <v>446</v>
      </c>
      <c r="CR63" s="188">
        <v>0</v>
      </c>
      <c r="CS63" s="188" t="s">
        <v>731</v>
      </c>
      <c r="CT63" s="188">
        <v>2</v>
      </c>
      <c r="CU63" s="188">
        <v>0</v>
      </c>
      <c r="CV63" s="188">
        <v>0</v>
      </c>
      <c r="CW63" s="198">
        <v>43510</v>
      </c>
      <c r="CX63" s="189" t="s">
        <v>10159</v>
      </c>
      <c r="CY63" s="186">
        <v>57000</v>
      </c>
      <c r="CZ63" s="186" t="s">
        <v>7727</v>
      </c>
      <c r="DA63" s="186" t="s">
        <v>732</v>
      </c>
      <c r="DB63" s="186">
        <v>1</v>
      </c>
      <c r="DC63" s="186" t="s">
        <v>8286</v>
      </c>
      <c r="DD63" s="186" t="s">
        <v>4480</v>
      </c>
      <c r="DE63" s="192">
        <v>43796</v>
      </c>
      <c r="DF63" s="196" t="s">
        <v>10160</v>
      </c>
      <c r="DG63" s="185">
        <v>11000</v>
      </c>
      <c r="DH63" s="188" t="s">
        <v>4466</v>
      </c>
      <c r="DI63" s="188" t="s">
        <v>731</v>
      </c>
      <c r="DJ63" s="188">
        <v>2</v>
      </c>
      <c r="DK63" s="188" t="s">
        <v>5174</v>
      </c>
      <c r="DL63" s="188" t="s">
        <v>2006</v>
      </c>
      <c r="DM63" s="198">
        <v>43676</v>
      </c>
      <c r="DN63" s="189" t="s">
        <v>10161</v>
      </c>
      <c r="DO63" s="186">
        <v>0</v>
      </c>
      <c r="DP63" s="189" t="s">
        <v>446</v>
      </c>
      <c r="DQ63" s="189" t="s">
        <v>446</v>
      </c>
      <c r="DR63" s="189" t="s">
        <v>446</v>
      </c>
      <c r="DS63" s="189" t="s">
        <v>446</v>
      </c>
      <c r="DT63" s="189" t="s">
        <v>446</v>
      </c>
      <c r="DU63" s="201">
        <v>43676</v>
      </c>
      <c r="DV63" s="196" t="s">
        <v>10162</v>
      </c>
      <c r="DW63" s="185">
        <v>57000</v>
      </c>
      <c r="DX63" s="188" t="s">
        <v>7727</v>
      </c>
      <c r="DY63" s="188" t="s">
        <v>732</v>
      </c>
      <c r="DZ63" s="188">
        <v>1</v>
      </c>
      <c r="EA63" s="188" t="s">
        <v>8286</v>
      </c>
      <c r="EB63" s="188" t="s">
        <v>4480</v>
      </c>
      <c r="EC63" s="198">
        <v>43796</v>
      </c>
      <c r="ED63" s="189" t="s">
        <v>10163</v>
      </c>
      <c r="EE63" s="186">
        <v>0</v>
      </c>
      <c r="EF63" s="189" t="s">
        <v>446</v>
      </c>
      <c r="EG63" s="189" t="s">
        <v>446</v>
      </c>
      <c r="EH63" s="189" t="s">
        <v>446</v>
      </c>
      <c r="EI63" s="189" t="s">
        <v>446</v>
      </c>
      <c r="EJ63" s="189" t="s">
        <v>446</v>
      </c>
      <c r="EK63" s="201">
        <v>43676</v>
      </c>
      <c r="EL63" s="196" t="s">
        <v>10164</v>
      </c>
      <c r="EM63" s="185">
        <v>0</v>
      </c>
      <c r="EN63" s="188" t="s">
        <v>446</v>
      </c>
      <c r="EO63" s="188" t="s">
        <v>446</v>
      </c>
      <c r="EP63" s="188" t="s">
        <v>446</v>
      </c>
      <c r="EQ63" s="188" t="s">
        <v>446</v>
      </c>
      <c r="ER63" s="188" t="s">
        <v>446</v>
      </c>
      <c r="ES63" s="198">
        <v>43676</v>
      </c>
      <c r="ET63" s="189" t="s">
        <v>10165</v>
      </c>
      <c r="EU63" s="189" t="s">
        <v>446</v>
      </c>
      <c r="EV63" s="189" t="s">
        <v>446</v>
      </c>
      <c r="EW63" s="189" t="s">
        <v>446</v>
      </c>
      <c r="EX63" s="189" t="s">
        <v>446</v>
      </c>
      <c r="EY63" s="189">
        <v>0</v>
      </c>
      <c r="EZ63" s="189" t="s">
        <v>446</v>
      </c>
      <c r="FA63" s="201">
        <v>43644</v>
      </c>
      <c r="FB63" s="196" t="s">
        <v>10166</v>
      </c>
      <c r="FC63" s="188">
        <v>2</v>
      </c>
      <c r="FD63" s="188">
        <v>0</v>
      </c>
      <c r="FE63" s="188" t="s">
        <v>731</v>
      </c>
      <c r="FF63" s="188">
        <v>2</v>
      </c>
      <c r="FG63" s="188" t="s">
        <v>2007</v>
      </c>
      <c r="FH63" s="188">
        <v>0</v>
      </c>
      <c r="FI63" s="198">
        <v>43510</v>
      </c>
      <c r="FJ63" s="196" t="s">
        <v>10167</v>
      </c>
      <c r="FK63" s="189" t="s">
        <v>446</v>
      </c>
      <c r="FL63" s="189">
        <v>0</v>
      </c>
      <c r="FM63" s="189" t="s">
        <v>731</v>
      </c>
      <c r="FN63" s="189">
        <v>2</v>
      </c>
      <c r="FO63" s="189">
        <v>0</v>
      </c>
      <c r="FP63" s="186">
        <v>0</v>
      </c>
      <c r="FQ63" s="200">
        <v>43510</v>
      </c>
      <c r="FR63" s="196" t="s">
        <v>10168</v>
      </c>
      <c r="FS63" s="188" t="s">
        <v>446</v>
      </c>
      <c r="FT63" s="188">
        <v>0</v>
      </c>
      <c r="FU63" s="188" t="s">
        <v>731</v>
      </c>
      <c r="FV63" s="188">
        <v>2</v>
      </c>
      <c r="FW63" s="188">
        <v>0</v>
      </c>
      <c r="FX63" s="188">
        <v>0</v>
      </c>
      <c r="FY63" s="198">
        <v>43510</v>
      </c>
      <c r="FZ63" s="189" t="s">
        <v>10169</v>
      </c>
      <c r="GA63" s="189">
        <v>0</v>
      </c>
      <c r="GB63" s="189" t="s">
        <v>7229</v>
      </c>
      <c r="GC63" s="189" t="s">
        <v>732</v>
      </c>
      <c r="GD63" s="189">
        <v>1</v>
      </c>
      <c r="GE63" s="189" t="s">
        <v>7600</v>
      </c>
      <c r="GF63" s="189" t="s">
        <v>7616</v>
      </c>
      <c r="GG63" s="201">
        <v>43769</v>
      </c>
      <c r="GH63" s="196" t="s">
        <v>10170</v>
      </c>
      <c r="GI63" s="188">
        <v>0</v>
      </c>
      <c r="GJ63" s="188" t="s">
        <v>7229</v>
      </c>
      <c r="GK63" s="188" t="s">
        <v>732</v>
      </c>
      <c r="GL63" s="188">
        <v>1</v>
      </c>
      <c r="GM63" s="188" t="s">
        <v>7600</v>
      </c>
      <c r="GN63" s="188" t="s">
        <v>7616</v>
      </c>
      <c r="GO63" s="198">
        <v>43769</v>
      </c>
      <c r="GP63" s="189" t="s">
        <v>10171</v>
      </c>
      <c r="GQ63" s="189">
        <v>0</v>
      </c>
      <c r="GR63" s="189" t="s">
        <v>7229</v>
      </c>
      <c r="GS63" s="189" t="s">
        <v>732</v>
      </c>
      <c r="GT63" s="189">
        <v>1</v>
      </c>
      <c r="GU63" s="189" t="s">
        <v>7600</v>
      </c>
      <c r="GV63" s="189" t="s">
        <v>7616</v>
      </c>
      <c r="GW63" s="201">
        <v>43769</v>
      </c>
      <c r="GX63" s="196" t="s">
        <v>10172</v>
      </c>
      <c r="GY63" s="188">
        <v>0</v>
      </c>
      <c r="GZ63" s="188" t="s">
        <v>7229</v>
      </c>
      <c r="HA63" s="188" t="s">
        <v>732</v>
      </c>
      <c r="HB63" s="188">
        <v>1</v>
      </c>
      <c r="HC63" s="188" t="s">
        <v>7600</v>
      </c>
      <c r="HD63" s="188" t="s">
        <v>7616</v>
      </c>
      <c r="HE63" s="198">
        <v>43769</v>
      </c>
      <c r="HF63" s="189" t="s">
        <v>10173</v>
      </c>
      <c r="HG63" s="189">
        <v>0</v>
      </c>
      <c r="HH63" s="189" t="s">
        <v>7229</v>
      </c>
      <c r="HI63" s="189" t="s">
        <v>732</v>
      </c>
      <c r="HJ63" s="189">
        <v>1</v>
      </c>
      <c r="HK63" s="189" t="s">
        <v>7600</v>
      </c>
      <c r="HL63" s="189" t="s">
        <v>7616</v>
      </c>
      <c r="HM63" s="201">
        <v>43769</v>
      </c>
      <c r="HN63" s="196" t="s">
        <v>10174</v>
      </c>
      <c r="HO63" s="188">
        <v>0</v>
      </c>
      <c r="HP63" s="188" t="s">
        <v>7229</v>
      </c>
      <c r="HQ63" s="188" t="s">
        <v>732</v>
      </c>
      <c r="HR63" s="188">
        <v>1</v>
      </c>
      <c r="HS63" s="188" t="s">
        <v>7600</v>
      </c>
      <c r="HT63" s="188" t="s">
        <v>7616</v>
      </c>
      <c r="HU63" s="198">
        <v>43769</v>
      </c>
      <c r="HV63" s="189" t="s">
        <v>10175</v>
      </c>
      <c r="HW63" s="189">
        <v>0</v>
      </c>
      <c r="HX63" s="189" t="s">
        <v>7229</v>
      </c>
      <c r="HY63" s="189" t="s">
        <v>732</v>
      </c>
      <c r="HZ63" s="189">
        <v>1</v>
      </c>
      <c r="IA63" s="189" t="s">
        <v>7600</v>
      </c>
      <c r="IB63" s="189" t="s">
        <v>7616</v>
      </c>
      <c r="IC63" s="201">
        <v>43769</v>
      </c>
      <c r="ID63" s="196" t="s">
        <v>10176</v>
      </c>
      <c r="IE63" s="188">
        <v>0</v>
      </c>
      <c r="IF63" s="188" t="s">
        <v>7229</v>
      </c>
      <c r="IG63" s="188" t="s">
        <v>732</v>
      </c>
      <c r="IH63" s="188">
        <v>1</v>
      </c>
      <c r="II63" s="188" t="s">
        <v>7600</v>
      </c>
      <c r="IJ63" s="188" t="s">
        <v>7616</v>
      </c>
      <c r="IK63" s="198">
        <v>43769</v>
      </c>
      <c r="IL63" s="189" t="s">
        <v>10177</v>
      </c>
      <c r="IM63" s="189">
        <v>2</v>
      </c>
      <c r="IN63" s="189" t="s">
        <v>7229</v>
      </c>
      <c r="IO63" s="189" t="s">
        <v>732</v>
      </c>
      <c r="IP63" s="189">
        <v>1</v>
      </c>
      <c r="IQ63" s="189" t="s">
        <v>7600</v>
      </c>
      <c r="IR63" s="189" t="s">
        <v>7616</v>
      </c>
      <c r="IS63" s="201">
        <v>43769</v>
      </c>
    </row>
    <row r="64" spans="1:253" x14ac:dyDescent="0.35">
      <c r="A64" t="s">
        <v>1250</v>
      </c>
      <c r="B64" t="s">
        <v>784</v>
      </c>
      <c r="C64" t="s">
        <v>813</v>
      </c>
      <c r="D64" t="s">
        <v>203</v>
      </c>
      <c r="E64" t="s">
        <v>202</v>
      </c>
      <c r="F64" t="s">
        <v>10178</v>
      </c>
      <c r="G64" s="184">
        <v>4137000</v>
      </c>
      <c r="H64" s="185" t="s">
        <v>7689</v>
      </c>
      <c r="I64" s="185" t="s">
        <v>732</v>
      </c>
      <c r="J64" s="185">
        <v>1</v>
      </c>
      <c r="K64" s="185" t="s">
        <v>7690</v>
      </c>
      <c r="L64" s="185" t="s">
        <v>4484</v>
      </c>
      <c r="M64" s="198">
        <v>43795</v>
      </c>
      <c r="N64" s="196" t="s">
        <v>10179</v>
      </c>
      <c r="O64" s="187">
        <v>1054234</v>
      </c>
      <c r="P64" s="187" t="s">
        <v>2519</v>
      </c>
      <c r="Q64" s="187" t="s">
        <v>731</v>
      </c>
      <c r="R64" s="187">
        <v>2</v>
      </c>
      <c r="S64" s="187" t="s">
        <v>2520</v>
      </c>
      <c r="T64" s="187" t="s">
        <v>2507</v>
      </c>
      <c r="U64" s="199">
        <v>43511</v>
      </c>
      <c r="V64" s="196" t="s">
        <v>10180</v>
      </c>
      <c r="W64" s="185">
        <v>4137000</v>
      </c>
      <c r="X64" s="185" t="s">
        <v>7689</v>
      </c>
      <c r="Y64" s="185" t="s">
        <v>732</v>
      </c>
      <c r="Z64" s="185">
        <v>1</v>
      </c>
      <c r="AA64" s="185" t="s">
        <v>7690</v>
      </c>
      <c r="AB64" s="185" t="s">
        <v>4484</v>
      </c>
      <c r="AC64" s="198">
        <v>43795</v>
      </c>
      <c r="AD64" s="196" t="s">
        <v>10181</v>
      </c>
      <c r="AE64" s="186">
        <v>1818000</v>
      </c>
      <c r="AF64" s="186" t="s">
        <v>7689</v>
      </c>
      <c r="AG64" s="186" t="s">
        <v>732</v>
      </c>
      <c r="AH64" s="186">
        <v>1</v>
      </c>
      <c r="AI64" s="186" t="s">
        <v>7690</v>
      </c>
      <c r="AJ64" s="186" t="s">
        <v>4484</v>
      </c>
      <c r="AK64" s="200">
        <v>43795</v>
      </c>
      <c r="AL64" s="196" t="s">
        <v>10182</v>
      </c>
      <c r="AM64" s="185">
        <v>0</v>
      </c>
      <c r="AN64" s="185">
        <v>0</v>
      </c>
      <c r="AO64" s="185" t="s">
        <v>446</v>
      </c>
      <c r="AP64" s="185" t="s">
        <v>446</v>
      </c>
      <c r="AQ64" s="185" t="s">
        <v>8224</v>
      </c>
      <c r="AR64" s="185" t="s">
        <v>446</v>
      </c>
      <c r="AS64" s="198">
        <v>43795</v>
      </c>
      <c r="AT64" s="189" t="s">
        <v>10183</v>
      </c>
      <c r="AU64" s="186" t="s">
        <v>446</v>
      </c>
      <c r="AV64" s="186">
        <v>0</v>
      </c>
      <c r="AW64" s="186" t="s">
        <v>731</v>
      </c>
      <c r="AX64" s="186">
        <v>2</v>
      </c>
      <c r="AY64" s="186">
        <v>0</v>
      </c>
      <c r="AZ64" s="186">
        <v>0</v>
      </c>
      <c r="BA64" s="200">
        <v>43511</v>
      </c>
      <c r="BB64" s="196" t="s">
        <v>10184</v>
      </c>
      <c r="BC64" s="185" t="s">
        <v>446</v>
      </c>
      <c r="BD64" s="185">
        <v>0</v>
      </c>
      <c r="BE64" s="185" t="s">
        <v>731</v>
      </c>
      <c r="BF64" s="185">
        <v>2</v>
      </c>
      <c r="BG64" s="185">
        <v>0</v>
      </c>
      <c r="BH64" s="185">
        <v>0</v>
      </c>
      <c r="BI64" s="198">
        <v>43511</v>
      </c>
      <c r="BJ64" s="189" t="s">
        <v>10185</v>
      </c>
      <c r="BK64" s="189" t="s">
        <v>446</v>
      </c>
      <c r="BL64" s="189">
        <v>0</v>
      </c>
      <c r="BM64" s="189" t="s">
        <v>731</v>
      </c>
      <c r="BN64" s="189">
        <v>2</v>
      </c>
      <c r="BO64" s="189">
        <v>0</v>
      </c>
      <c r="BP64" s="186">
        <v>0</v>
      </c>
      <c r="BQ64" s="201">
        <v>43511</v>
      </c>
      <c r="BR64" s="196" t="s">
        <v>10186</v>
      </c>
      <c r="BS64" s="188" t="s">
        <v>446</v>
      </c>
      <c r="BT64" s="188">
        <v>0</v>
      </c>
      <c r="BU64" s="188" t="s">
        <v>731</v>
      </c>
      <c r="BV64" s="188">
        <v>2</v>
      </c>
      <c r="BW64" s="188">
        <v>0</v>
      </c>
      <c r="BX64" s="188">
        <v>0</v>
      </c>
      <c r="BY64" s="198">
        <v>43511</v>
      </c>
      <c r="BZ64" s="189" t="s">
        <v>10187</v>
      </c>
      <c r="CA64" s="189" t="s">
        <v>446</v>
      </c>
      <c r="CB64" s="189">
        <v>0</v>
      </c>
      <c r="CC64" s="189" t="s">
        <v>446</v>
      </c>
      <c r="CD64" s="189" t="s">
        <v>446</v>
      </c>
      <c r="CE64" s="189">
        <v>0</v>
      </c>
      <c r="CF64" s="189">
        <v>0</v>
      </c>
      <c r="CG64" s="201">
        <v>43511</v>
      </c>
      <c r="CH64" s="196" t="s">
        <v>10188</v>
      </c>
      <c r="CI64" s="189" t="e">
        <v>#N/A</v>
      </c>
      <c r="CJ64" s="189" t="e">
        <v>#N/A</v>
      </c>
      <c r="CK64" s="189" t="e">
        <v>#N/A</v>
      </c>
      <c r="CL64" s="189" t="e">
        <v>#N/A</v>
      </c>
      <c r="CM64" s="189" t="e">
        <v>#N/A</v>
      </c>
      <c r="CN64" s="189" t="e">
        <v>#N/A</v>
      </c>
      <c r="CO64" s="193" t="e">
        <v>#N/A</v>
      </c>
      <c r="CP64" s="189" t="s">
        <v>10189</v>
      </c>
      <c r="CQ64" s="188" t="s">
        <v>446</v>
      </c>
      <c r="CR64" s="188">
        <v>0</v>
      </c>
      <c r="CS64" s="188" t="s">
        <v>731</v>
      </c>
      <c r="CT64" s="188">
        <v>2</v>
      </c>
      <c r="CU64" s="188">
        <v>0</v>
      </c>
      <c r="CV64" s="188">
        <v>0</v>
      </c>
      <c r="CW64" s="198">
        <v>43511</v>
      </c>
      <c r="CX64" s="189" t="s">
        <v>10190</v>
      </c>
      <c r="CY64" s="186">
        <v>667000</v>
      </c>
      <c r="CZ64" s="186" t="s">
        <v>7689</v>
      </c>
      <c r="DA64" s="186" t="s">
        <v>732</v>
      </c>
      <c r="DB64" s="186">
        <v>1</v>
      </c>
      <c r="DC64" s="186" t="s">
        <v>7690</v>
      </c>
      <c r="DD64" s="186" t="s">
        <v>4484</v>
      </c>
      <c r="DE64" s="192">
        <v>43795</v>
      </c>
      <c r="DF64" s="196" t="s">
        <v>10191</v>
      </c>
      <c r="DG64" s="185">
        <v>2319000</v>
      </c>
      <c r="DH64" s="188" t="s">
        <v>5171</v>
      </c>
      <c r="DI64" s="188" t="s">
        <v>732</v>
      </c>
      <c r="DJ64" s="188">
        <v>1</v>
      </c>
      <c r="DK64" s="188" t="s">
        <v>6364</v>
      </c>
      <c r="DL64" s="188" t="s">
        <v>903</v>
      </c>
      <c r="DM64" s="198">
        <v>43676</v>
      </c>
      <c r="DN64" s="189" t="s">
        <v>10192</v>
      </c>
      <c r="DO64" s="186">
        <v>1152000</v>
      </c>
      <c r="DP64" s="189" t="s">
        <v>5171</v>
      </c>
      <c r="DQ64" s="189" t="s">
        <v>732</v>
      </c>
      <c r="DR64" s="189">
        <v>1</v>
      </c>
      <c r="DS64" s="189" t="s">
        <v>6365</v>
      </c>
      <c r="DT64" s="189" t="s">
        <v>903</v>
      </c>
      <c r="DU64" s="201">
        <v>43676</v>
      </c>
      <c r="DV64" s="196" t="s">
        <v>10193</v>
      </c>
      <c r="DW64" s="185">
        <v>626000</v>
      </c>
      <c r="DX64" s="188" t="s">
        <v>7689</v>
      </c>
      <c r="DY64" s="188" t="s">
        <v>732</v>
      </c>
      <c r="DZ64" s="188">
        <v>1</v>
      </c>
      <c r="EA64" s="188" t="s">
        <v>7690</v>
      </c>
      <c r="EB64" s="188" t="s">
        <v>4484</v>
      </c>
      <c r="EC64" s="198">
        <v>43795</v>
      </c>
      <c r="ED64" s="189" t="s">
        <v>10194</v>
      </c>
      <c r="EE64" s="186">
        <v>41000</v>
      </c>
      <c r="EF64" s="189" t="s">
        <v>5171</v>
      </c>
      <c r="EG64" s="189" t="s">
        <v>732</v>
      </c>
      <c r="EH64" s="189">
        <v>1</v>
      </c>
      <c r="EI64" s="189" t="s">
        <v>6367</v>
      </c>
      <c r="EJ64" s="189" t="s">
        <v>903</v>
      </c>
      <c r="EK64" s="201">
        <v>43676</v>
      </c>
      <c r="EL64" s="196" t="s">
        <v>10195</v>
      </c>
      <c r="EM64" s="185">
        <v>0</v>
      </c>
      <c r="EN64" s="188" t="s">
        <v>6368</v>
      </c>
      <c r="EO64" s="188" t="s">
        <v>732</v>
      </c>
      <c r="EP64" s="188">
        <v>1</v>
      </c>
      <c r="EQ64" s="188">
        <v>0</v>
      </c>
      <c r="ER64" s="188" t="s">
        <v>903</v>
      </c>
      <c r="ES64" s="198">
        <v>43676</v>
      </c>
      <c r="ET64" s="189" t="s">
        <v>10196</v>
      </c>
      <c r="EU64" s="189" t="s">
        <v>446</v>
      </c>
      <c r="EV64" s="189">
        <v>0</v>
      </c>
      <c r="EW64" s="189" t="s">
        <v>731</v>
      </c>
      <c r="EX64" s="189">
        <v>2</v>
      </c>
      <c r="EY64" s="189">
        <v>0</v>
      </c>
      <c r="EZ64" s="189">
        <v>0</v>
      </c>
      <c r="FA64" s="201">
        <v>43511</v>
      </c>
      <c r="FB64" s="196" t="s">
        <v>10197</v>
      </c>
      <c r="FC64" s="188">
        <v>3</v>
      </c>
      <c r="FD64" s="188" t="s">
        <v>446</v>
      </c>
      <c r="FE64" s="188" t="s">
        <v>732</v>
      </c>
      <c r="FF64" s="188">
        <v>1</v>
      </c>
      <c r="FG64" s="188" t="s">
        <v>6362</v>
      </c>
      <c r="FH64" s="188" t="s">
        <v>446</v>
      </c>
      <c r="FI64" s="198">
        <v>43676</v>
      </c>
      <c r="FJ64" s="196" t="s">
        <v>10198</v>
      </c>
      <c r="FK64" s="189" t="s">
        <v>446</v>
      </c>
      <c r="FL64" s="189">
        <v>0</v>
      </c>
      <c r="FM64" s="189" t="s">
        <v>731</v>
      </c>
      <c r="FN64" s="189">
        <v>2</v>
      </c>
      <c r="FO64" s="189">
        <v>0</v>
      </c>
      <c r="FP64" s="186">
        <v>0</v>
      </c>
      <c r="FQ64" s="200">
        <v>43511</v>
      </c>
      <c r="FR64" s="196" t="s">
        <v>10199</v>
      </c>
      <c r="FS64" s="188" t="s">
        <v>446</v>
      </c>
      <c r="FT64" s="188">
        <v>0</v>
      </c>
      <c r="FU64" s="188" t="s">
        <v>731</v>
      </c>
      <c r="FV64" s="188">
        <v>2</v>
      </c>
      <c r="FW64" s="188">
        <v>0</v>
      </c>
      <c r="FX64" s="188">
        <v>0</v>
      </c>
      <c r="FY64" s="198">
        <v>43511</v>
      </c>
      <c r="FZ64" s="189" t="s">
        <v>10200</v>
      </c>
      <c r="GA64" s="189">
        <v>1</v>
      </c>
      <c r="GB64" s="189" t="s">
        <v>7229</v>
      </c>
      <c r="GC64" s="189" t="s">
        <v>732</v>
      </c>
      <c r="GD64" s="189">
        <v>1</v>
      </c>
      <c r="GE64" s="189" t="s">
        <v>7600</v>
      </c>
      <c r="GF64" s="189" t="s">
        <v>7616</v>
      </c>
      <c r="GG64" s="201">
        <v>43769</v>
      </c>
      <c r="GH64" s="196" t="s">
        <v>10201</v>
      </c>
      <c r="GI64" s="188">
        <v>0</v>
      </c>
      <c r="GJ64" s="188" t="s">
        <v>7229</v>
      </c>
      <c r="GK64" s="188" t="s">
        <v>732</v>
      </c>
      <c r="GL64" s="188">
        <v>1</v>
      </c>
      <c r="GM64" s="188" t="s">
        <v>7600</v>
      </c>
      <c r="GN64" s="188" t="s">
        <v>7616</v>
      </c>
      <c r="GO64" s="198">
        <v>43769</v>
      </c>
      <c r="GP64" s="189" t="s">
        <v>10202</v>
      </c>
      <c r="GQ64" s="189">
        <v>0</v>
      </c>
      <c r="GR64" s="189" t="s">
        <v>7229</v>
      </c>
      <c r="GS64" s="189" t="s">
        <v>732</v>
      </c>
      <c r="GT64" s="189">
        <v>1</v>
      </c>
      <c r="GU64" s="189" t="s">
        <v>7600</v>
      </c>
      <c r="GV64" s="189" t="s">
        <v>7616</v>
      </c>
      <c r="GW64" s="201">
        <v>43769</v>
      </c>
      <c r="GX64" s="196" t="s">
        <v>10203</v>
      </c>
      <c r="GY64" s="188">
        <v>0</v>
      </c>
      <c r="GZ64" s="188" t="s">
        <v>7229</v>
      </c>
      <c r="HA64" s="188" t="s">
        <v>732</v>
      </c>
      <c r="HB64" s="188">
        <v>1</v>
      </c>
      <c r="HC64" s="188" t="s">
        <v>7600</v>
      </c>
      <c r="HD64" s="188" t="s">
        <v>7616</v>
      </c>
      <c r="HE64" s="198">
        <v>43769</v>
      </c>
      <c r="HF64" s="189" t="s">
        <v>10204</v>
      </c>
      <c r="HG64" s="189">
        <v>0</v>
      </c>
      <c r="HH64" s="189" t="s">
        <v>7229</v>
      </c>
      <c r="HI64" s="189" t="s">
        <v>732</v>
      </c>
      <c r="HJ64" s="189">
        <v>1</v>
      </c>
      <c r="HK64" s="189" t="s">
        <v>7600</v>
      </c>
      <c r="HL64" s="189" t="s">
        <v>7616</v>
      </c>
      <c r="HM64" s="201">
        <v>43769</v>
      </c>
      <c r="HN64" s="196" t="s">
        <v>10205</v>
      </c>
      <c r="HO64" s="188">
        <v>0</v>
      </c>
      <c r="HP64" s="188" t="s">
        <v>7229</v>
      </c>
      <c r="HQ64" s="188" t="s">
        <v>732</v>
      </c>
      <c r="HR64" s="188">
        <v>1</v>
      </c>
      <c r="HS64" s="188" t="s">
        <v>7600</v>
      </c>
      <c r="HT64" s="188" t="s">
        <v>7616</v>
      </c>
      <c r="HU64" s="198">
        <v>43769</v>
      </c>
      <c r="HV64" s="189" t="s">
        <v>10206</v>
      </c>
      <c r="HW64" s="189">
        <v>0</v>
      </c>
      <c r="HX64" s="189" t="s">
        <v>7229</v>
      </c>
      <c r="HY64" s="189" t="s">
        <v>732</v>
      </c>
      <c r="HZ64" s="189">
        <v>1</v>
      </c>
      <c r="IA64" s="189" t="s">
        <v>7600</v>
      </c>
      <c r="IB64" s="189" t="s">
        <v>7616</v>
      </c>
      <c r="IC64" s="201">
        <v>43769</v>
      </c>
      <c r="ID64" s="196" t="s">
        <v>10207</v>
      </c>
      <c r="IE64" s="188">
        <v>0</v>
      </c>
      <c r="IF64" s="188" t="s">
        <v>7229</v>
      </c>
      <c r="IG64" s="188" t="s">
        <v>732</v>
      </c>
      <c r="IH64" s="188">
        <v>1</v>
      </c>
      <c r="II64" s="188" t="s">
        <v>7600</v>
      </c>
      <c r="IJ64" s="188" t="s">
        <v>7616</v>
      </c>
      <c r="IK64" s="198">
        <v>43769</v>
      </c>
      <c r="IL64" s="189" t="s">
        <v>10208</v>
      </c>
      <c r="IM64" s="189">
        <v>2</v>
      </c>
      <c r="IN64" s="189" t="s">
        <v>7229</v>
      </c>
      <c r="IO64" s="189" t="s">
        <v>732</v>
      </c>
      <c r="IP64" s="189">
        <v>1</v>
      </c>
      <c r="IQ64" s="189" t="s">
        <v>7600</v>
      </c>
      <c r="IR64" s="189" t="s">
        <v>7616</v>
      </c>
      <c r="IS64" s="201">
        <v>43769</v>
      </c>
    </row>
    <row r="65" spans="1:253" x14ac:dyDescent="0.35">
      <c r="A65" t="s">
        <v>8149</v>
      </c>
      <c r="B65" t="s">
        <v>4376</v>
      </c>
      <c r="C65" t="s">
        <v>8150</v>
      </c>
      <c r="D65" t="s">
        <v>207</v>
      </c>
      <c r="E65" t="s">
        <v>206</v>
      </c>
      <c r="F65" t="s">
        <v>10209</v>
      </c>
      <c r="G65" s="184">
        <v>114329000</v>
      </c>
      <c r="H65" s="185" t="s">
        <v>7756</v>
      </c>
      <c r="I65" s="185" t="s">
        <v>731</v>
      </c>
      <c r="J65" s="185">
        <v>2</v>
      </c>
      <c r="K65" s="185" t="s">
        <v>8212</v>
      </c>
      <c r="L65" s="185" t="s">
        <v>7760</v>
      </c>
      <c r="M65" s="198">
        <v>43798</v>
      </c>
      <c r="N65" s="196" t="s">
        <v>10210</v>
      </c>
      <c r="O65" s="187">
        <v>1635481</v>
      </c>
      <c r="P65" s="187" t="s">
        <v>8213</v>
      </c>
      <c r="Q65" s="187" t="s">
        <v>731</v>
      </c>
      <c r="R65" s="187">
        <v>2</v>
      </c>
      <c r="S65" s="187" t="s">
        <v>8214</v>
      </c>
      <c r="T65" s="187" t="s">
        <v>7761</v>
      </c>
      <c r="U65" s="199">
        <v>43798</v>
      </c>
      <c r="V65" s="196" t="s">
        <v>10211</v>
      </c>
      <c r="W65" s="185">
        <v>91926000</v>
      </c>
      <c r="X65" s="185" t="s">
        <v>8213</v>
      </c>
      <c r="Y65" s="185" t="s">
        <v>731</v>
      </c>
      <c r="Z65" s="185">
        <v>2</v>
      </c>
      <c r="AA65" s="185" t="s">
        <v>8215</v>
      </c>
      <c r="AB65" s="185" t="s">
        <v>7762</v>
      </c>
      <c r="AC65" s="198">
        <v>43798</v>
      </c>
      <c r="AD65" s="196" t="s">
        <v>10212</v>
      </c>
      <c r="AE65" s="186" t="s">
        <v>446</v>
      </c>
      <c r="AF65" s="186" t="s">
        <v>446</v>
      </c>
      <c r="AG65" s="186" t="s">
        <v>446</v>
      </c>
      <c r="AH65" s="186" t="s">
        <v>446</v>
      </c>
      <c r="AI65" s="186" t="s">
        <v>8216</v>
      </c>
      <c r="AJ65" s="186" t="s">
        <v>446</v>
      </c>
      <c r="AK65" s="200">
        <v>43798</v>
      </c>
      <c r="AL65" s="196" t="s">
        <v>10213</v>
      </c>
      <c r="AM65" s="185">
        <v>441000</v>
      </c>
      <c r="AN65" s="185" t="s">
        <v>8217</v>
      </c>
      <c r="AO65" s="185" t="s">
        <v>730</v>
      </c>
      <c r="AP65" s="185">
        <v>3</v>
      </c>
      <c r="AQ65" s="185" t="s">
        <v>8218</v>
      </c>
      <c r="AR65" s="185" t="s">
        <v>8219</v>
      </c>
      <c r="AS65" s="198">
        <v>43798</v>
      </c>
      <c r="AT65" s="189" t="s">
        <v>10214</v>
      </c>
      <c r="AU65" s="186" t="s">
        <v>446</v>
      </c>
      <c r="AV65" s="186" t="s">
        <v>446</v>
      </c>
      <c r="AW65" s="186" t="s">
        <v>446</v>
      </c>
      <c r="AX65" s="186" t="s">
        <v>446</v>
      </c>
      <c r="AY65" s="186" t="s">
        <v>8220</v>
      </c>
      <c r="AZ65" s="186" t="s">
        <v>446</v>
      </c>
      <c r="BA65" s="200">
        <v>43798</v>
      </c>
      <c r="BB65" s="196" t="s">
        <v>10215</v>
      </c>
      <c r="BC65" s="185" t="s">
        <v>446</v>
      </c>
      <c r="BD65" s="185" t="s">
        <v>446</v>
      </c>
      <c r="BE65" s="185" t="s">
        <v>446</v>
      </c>
      <c r="BF65" s="185" t="s">
        <v>446</v>
      </c>
      <c r="BG65" s="185" t="s">
        <v>8220</v>
      </c>
      <c r="BH65" s="185" t="s">
        <v>446</v>
      </c>
      <c r="BI65" s="198">
        <v>43798</v>
      </c>
      <c r="BJ65" s="189" t="s">
        <v>10216</v>
      </c>
      <c r="BK65" s="189" t="s">
        <v>446</v>
      </c>
      <c r="BL65" s="189" t="s">
        <v>446</v>
      </c>
      <c r="BM65" s="189" t="s">
        <v>446</v>
      </c>
      <c r="BN65" s="189" t="s">
        <v>446</v>
      </c>
      <c r="BO65" s="189" t="s">
        <v>8221</v>
      </c>
      <c r="BP65" s="186" t="s">
        <v>446</v>
      </c>
      <c r="BQ65" s="201">
        <v>43798</v>
      </c>
      <c r="BR65" s="196" t="s">
        <v>10217</v>
      </c>
      <c r="BS65" s="188" t="s">
        <v>888</v>
      </c>
      <c r="BT65" s="188" t="s">
        <v>888</v>
      </c>
      <c r="BU65" s="188" t="s">
        <v>888</v>
      </c>
      <c r="BV65" s="188" t="s">
        <v>446</v>
      </c>
      <c r="BW65" s="188" t="s">
        <v>8220</v>
      </c>
      <c r="BX65" s="188" t="s">
        <v>888</v>
      </c>
      <c r="BY65" s="198">
        <v>43798</v>
      </c>
      <c r="BZ65" s="189" t="s">
        <v>10218</v>
      </c>
      <c r="CA65" s="189" t="s">
        <v>888</v>
      </c>
      <c r="CB65" s="189" t="s">
        <v>888</v>
      </c>
      <c r="CC65" s="189" t="s">
        <v>888</v>
      </c>
      <c r="CD65" s="189" t="s">
        <v>446</v>
      </c>
      <c r="CE65" s="189" t="s">
        <v>8220</v>
      </c>
      <c r="CF65" s="189" t="s">
        <v>888</v>
      </c>
      <c r="CG65" s="201">
        <v>43798</v>
      </c>
      <c r="CH65" s="196" t="s">
        <v>10219</v>
      </c>
      <c r="CI65" s="189" t="e">
        <v>#N/A</v>
      </c>
      <c r="CJ65" s="189" t="e">
        <v>#N/A</v>
      </c>
      <c r="CK65" s="189" t="e">
        <v>#N/A</v>
      </c>
      <c r="CL65" s="189" t="e">
        <v>#N/A</v>
      </c>
      <c r="CM65" s="189" t="e">
        <v>#N/A</v>
      </c>
      <c r="CN65" s="189" t="e">
        <v>#N/A</v>
      </c>
      <c r="CO65" s="193" t="e">
        <v>#N/A</v>
      </c>
      <c r="CP65" s="189" t="s">
        <v>10220</v>
      </c>
      <c r="CQ65" s="188" t="s">
        <v>446</v>
      </c>
      <c r="CR65" s="188" t="s">
        <v>446</v>
      </c>
      <c r="CS65" s="188" t="s">
        <v>446</v>
      </c>
      <c r="CT65" s="188" t="s">
        <v>446</v>
      </c>
      <c r="CU65" s="188" t="s">
        <v>8222</v>
      </c>
      <c r="CV65" s="188" t="s">
        <v>446</v>
      </c>
      <c r="CW65" s="198">
        <v>43798</v>
      </c>
      <c r="CX65" s="189" t="s">
        <v>10221</v>
      </c>
      <c r="CY65" s="186" t="s">
        <v>446</v>
      </c>
      <c r="CZ65" s="186" t="s">
        <v>446</v>
      </c>
      <c r="DA65" s="186" t="s">
        <v>446</v>
      </c>
      <c r="DB65" s="186" t="s">
        <v>446</v>
      </c>
      <c r="DC65" s="186" t="s">
        <v>8223</v>
      </c>
      <c r="DD65" s="186" t="s">
        <v>446</v>
      </c>
      <c r="DE65" s="192">
        <v>43798</v>
      </c>
      <c r="DF65" s="196" t="s">
        <v>10222</v>
      </c>
      <c r="DG65" s="185" t="s">
        <v>446</v>
      </c>
      <c r="DH65" s="188" t="s">
        <v>446</v>
      </c>
      <c r="DI65" s="188" t="s">
        <v>446</v>
      </c>
      <c r="DJ65" s="188" t="s">
        <v>446</v>
      </c>
      <c r="DK65" s="188" t="s">
        <v>8223</v>
      </c>
      <c r="DL65" s="188" t="s">
        <v>446</v>
      </c>
      <c r="DM65" s="198">
        <v>43798</v>
      </c>
      <c r="DN65" s="189" t="s">
        <v>10223</v>
      </c>
      <c r="DO65" s="186" t="s">
        <v>446</v>
      </c>
      <c r="DP65" s="189" t="s">
        <v>446</v>
      </c>
      <c r="DQ65" s="189" t="s">
        <v>446</v>
      </c>
      <c r="DR65" s="189" t="s">
        <v>446</v>
      </c>
      <c r="DS65" s="189" t="s">
        <v>8223</v>
      </c>
      <c r="DT65" s="189" t="s">
        <v>446</v>
      </c>
      <c r="DU65" s="201">
        <v>43798</v>
      </c>
      <c r="DV65" s="196" t="s">
        <v>10224</v>
      </c>
      <c r="DW65" s="185" t="s">
        <v>446</v>
      </c>
      <c r="DX65" s="188" t="s">
        <v>446</v>
      </c>
      <c r="DY65" s="188" t="s">
        <v>446</v>
      </c>
      <c r="DZ65" s="188" t="s">
        <v>446</v>
      </c>
      <c r="EA65" s="188" t="s">
        <v>8223</v>
      </c>
      <c r="EB65" s="188" t="s">
        <v>446</v>
      </c>
      <c r="EC65" s="198">
        <v>43798</v>
      </c>
      <c r="ED65" s="189" t="s">
        <v>10225</v>
      </c>
      <c r="EE65" s="186" t="s">
        <v>446</v>
      </c>
      <c r="EF65" s="189" t="s">
        <v>446</v>
      </c>
      <c r="EG65" s="189" t="s">
        <v>446</v>
      </c>
      <c r="EH65" s="189" t="s">
        <v>446</v>
      </c>
      <c r="EI65" s="189" t="s">
        <v>8223</v>
      </c>
      <c r="EJ65" s="189" t="s">
        <v>446</v>
      </c>
      <c r="EK65" s="201">
        <v>43798</v>
      </c>
      <c r="EL65" s="196" t="s">
        <v>10226</v>
      </c>
      <c r="EM65" s="185" t="s">
        <v>446</v>
      </c>
      <c r="EN65" s="188" t="s">
        <v>446</v>
      </c>
      <c r="EO65" s="188" t="s">
        <v>446</v>
      </c>
      <c r="EP65" s="188" t="s">
        <v>446</v>
      </c>
      <c r="EQ65" s="188" t="s">
        <v>8223</v>
      </c>
      <c r="ER65" s="188" t="s">
        <v>446</v>
      </c>
      <c r="ES65" s="198">
        <v>43798</v>
      </c>
      <c r="ET65" s="189" t="s">
        <v>10227</v>
      </c>
      <c r="EU65" s="189">
        <v>240</v>
      </c>
      <c r="EV65" s="189" t="s">
        <v>7759</v>
      </c>
      <c r="EW65" s="189" t="s">
        <v>730</v>
      </c>
      <c r="EX65" s="189">
        <v>3</v>
      </c>
      <c r="EY65" s="189" t="s">
        <v>7772</v>
      </c>
      <c r="EZ65" s="189" t="s">
        <v>7764</v>
      </c>
      <c r="FA65" s="201">
        <v>43798</v>
      </c>
      <c r="FB65" s="196" t="s">
        <v>10228</v>
      </c>
      <c r="FC65" s="188">
        <v>5</v>
      </c>
      <c r="FD65" s="188" t="s">
        <v>8257</v>
      </c>
      <c r="FE65" s="188" t="s">
        <v>731</v>
      </c>
      <c r="FF65" s="188">
        <v>2</v>
      </c>
      <c r="FG65" s="188" t="s">
        <v>7774</v>
      </c>
      <c r="FH65" s="188" t="s">
        <v>8258</v>
      </c>
      <c r="FI65" s="198">
        <v>43798</v>
      </c>
      <c r="FJ65" s="196" t="s">
        <v>10229</v>
      </c>
      <c r="FK65" s="189" t="s">
        <v>446</v>
      </c>
      <c r="FL65" s="189" t="s">
        <v>446</v>
      </c>
      <c r="FM65" s="189" t="s">
        <v>446</v>
      </c>
      <c r="FN65" s="189" t="s">
        <v>446</v>
      </c>
      <c r="FO65" s="189" t="s">
        <v>8220</v>
      </c>
      <c r="FP65" s="186" t="s">
        <v>446</v>
      </c>
      <c r="FQ65" s="200">
        <v>43798</v>
      </c>
      <c r="FR65" s="196" t="s">
        <v>10230</v>
      </c>
      <c r="FS65" s="188" t="s">
        <v>446</v>
      </c>
      <c r="FT65" s="188" t="s">
        <v>446</v>
      </c>
      <c r="FU65" s="188" t="s">
        <v>446</v>
      </c>
      <c r="FV65" s="188" t="s">
        <v>446</v>
      </c>
      <c r="FW65" s="188" t="s">
        <v>8220</v>
      </c>
      <c r="FX65" s="188" t="s">
        <v>446</v>
      </c>
      <c r="FY65" s="198">
        <v>43798</v>
      </c>
      <c r="FZ65" s="189" t="s">
        <v>10231</v>
      </c>
      <c r="GA65" s="189" t="s">
        <v>888</v>
      </c>
      <c r="GB65" s="189" t="s">
        <v>888</v>
      </c>
      <c r="GC65" s="189" t="s">
        <v>888</v>
      </c>
      <c r="GD65" s="189" t="s">
        <v>446</v>
      </c>
      <c r="GE65" s="189" t="s">
        <v>7600</v>
      </c>
      <c r="GF65" s="189" t="s">
        <v>888</v>
      </c>
      <c r="GG65" s="201">
        <v>43798</v>
      </c>
      <c r="GH65" s="196" t="s">
        <v>10232</v>
      </c>
      <c r="GI65" s="188">
        <v>1</v>
      </c>
      <c r="GJ65" s="188" t="s">
        <v>8259</v>
      </c>
      <c r="GK65" s="188" t="s">
        <v>730</v>
      </c>
      <c r="GL65" s="188">
        <v>3</v>
      </c>
      <c r="GM65" s="188" t="s">
        <v>7600</v>
      </c>
      <c r="GN65" s="188" t="s">
        <v>8260</v>
      </c>
      <c r="GO65" s="198">
        <v>43798</v>
      </c>
      <c r="GP65" s="189" t="s">
        <v>10233</v>
      </c>
      <c r="GQ65" s="189">
        <v>1</v>
      </c>
      <c r="GR65" s="189" t="s">
        <v>8243</v>
      </c>
      <c r="GS65" s="189" t="s">
        <v>731</v>
      </c>
      <c r="GT65" s="189">
        <v>2</v>
      </c>
      <c r="GU65" s="189" t="s">
        <v>7600</v>
      </c>
      <c r="GV65" s="189" t="s">
        <v>8242</v>
      </c>
      <c r="GW65" s="201">
        <v>43798</v>
      </c>
      <c r="GX65" s="196" t="s">
        <v>10234</v>
      </c>
      <c r="GY65" s="188">
        <v>0</v>
      </c>
      <c r="GZ65" s="188" t="s">
        <v>8244</v>
      </c>
      <c r="HA65" s="188" t="s">
        <v>730</v>
      </c>
      <c r="HB65" s="188">
        <v>3</v>
      </c>
      <c r="HC65" s="188" t="s">
        <v>7600</v>
      </c>
      <c r="HD65" s="188" t="s">
        <v>8245</v>
      </c>
      <c r="HE65" s="198">
        <v>43798</v>
      </c>
      <c r="HF65" s="189" t="s">
        <v>10235</v>
      </c>
      <c r="HG65" s="189">
        <v>0</v>
      </c>
      <c r="HH65" s="189" t="s">
        <v>8248</v>
      </c>
      <c r="HI65" s="189" t="s">
        <v>731</v>
      </c>
      <c r="HJ65" s="189">
        <v>2</v>
      </c>
      <c r="HK65" s="189" t="s">
        <v>7600</v>
      </c>
      <c r="HL65" s="189" t="s">
        <v>8250</v>
      </c>
      <c r="HM65" s="201">
        <v>43798</v>
      </c>
      <c r="HN65" s="196" t="s">
        <v>10236</v>
      </c>
      <c r="HO65" s="188">
        <v>1</v>
      </c>
      <c r="HP65" s="188" t="s">
        <v>8259</v>
      </c>
      <c r="HQ65" s="188" t="s">
        <v>730</v>
      </c>
      <c r="HR65" s="188">
        <v>3</v>
      </c>
      <c r="HS65" s="188" t="s">
        <v>7600</v>
      </c>
      <c r="HT65" s="188" t="s">
        <v>8260</v>
      </c>
      <c r="HU65" s="198">
        <v>43798</v>
      </c>
      <c r="HV65" s="189" t="s">
        <v>10237</v>
      </c>
      <c r="HW65" s="189">
        <v>1</v>
      </c>
      <c r="HX65" s="189" t="s">
        <v>8254</v>
      </c>
      <c r="HY65" s="189" t="s">
        <v>731</v>
      </c>
      <c r="HZ65" s="189">
        <v>2</v>
      </c>
      <c r="IA65" s="189" t="s">
        <v>7600</v>
      </c>
      <c r="IB65" s="189" t="s">
        <v>8255</v>
      </c>
      <c r="IC65" s="201">
        <v>43798</v>
      </c>
      <c r="ID65" s="196" t="s">
        <v>10238</v>
      </c>
      <c r="IE65" s="188" t="s">
        <v>446</v>
      </c>
      <c r="IF65" s="188" t="s">
        <v>446</v>
      </c>
      <c r="IG65" s="188" t="s">
        <v>446</v>
      </c>
      <c r="IH65" s="188" t="s">
        <v>446</v>
      </c>
      <c r="II65" s="188" t="s">
        <v>7600</v>
      </c>
      <c r="IJ65" s="188" t="s">
        <v>446</v>
      </c>
      <c r="IK65" s="198">
        <v>43798</v>
      </c>
      <c r="IL65" s="189" t="s">
        <v>10239</v>
      </c>
      <c r="IM65" s="189" t="s">
        <v>888</v>
      </c>
      <c r="IN65" s="189" t="s">
        <v>446</v>
      </c>
      <c r="IO65" s="189" t="s">
        <v>888</v>
      </c>
      <c r="IP65" s="189" t="s">
        <v>446</v>
      </c>
      <c r="IQ65" s="189" t="s">
        <v>7600</v>
      </c>
      <c r="IR65" s="189" t="s">
        <v>446</v>
      </c>
      <c r="IS65" s="201">
        <v>43798</v>
      </c>
    </row>
    <row r="66" spans="1:253" x14ac:dyDescent="0.35">
      <c r="A66" t="s">
        <v>8152</v>
      </c>
      <c r="B66" t="s">
        <v>4381</v>
      </c>
      <c r="C66" t="s">
        <v>7678</v>
      </c>
      <c r="D66" t="s">
        <v>207</v>
      </c>
      <c r="E66" t="s">
        <v>206</v>
      </c>
      <c r="F66" t="s">
        <v>10240</v>
      </c>
      <c r="G66" s="184">
        <v>114329000</v>
      </c>
      <c r="H66" s="185" t="s">
        <v>7756</v>
      </c>
      <c r="I66" s="185" t="s">
        <v>731</v>
      </c>
      <c r="J66" s="185">
        <v>2</v>
      </c>
      <c r="K66" s="185" t="s">
        <v>7765</v>
      </c>
      <c r="L66" s="185" t="s">
        <v>7760</v>
      </c>
      <c r="M66" s="198">
        <v>43798</v>
      </c>
      <c r="N66" s="196" t="s">
        <v>10241</v>
      </c>
      <c r="O66" s="187">
        <v>1078234</v>
      </c>
      <c r="P66" s="187" t="s">
        <v>7757</v>
      </c>
      <c r="Q66" s="187" t="s">
        <v>731</v>
      </c>
      <c r="R66" s="187">
        <v>2</v>
      </c>
      <c r="S66" s="187" t="s">
        <v>7766</v>
      </c>
      <c r="T66" s="187" t="s">
        <v>7761</v>
      </c>
      <c r="U66" s="199">
        <v>43798</v>
      </c>
      <c r="V66" s="196" t="s">
        <v>10242</v>
      </c>
      <c r="W66" s="185">
        <v>69836000</v>
      </c>
      <c r="X66" s="185" t="s">
        <v>7757</v>
      </c>
      <c r="Y66" s="185" t="s">
        <v>731</v>
      </c>
      <c r="Z66" s="185">
        <v>2</v>
      </c>
      <c r="AA66" s="185" t="s">
        <v>7767</v>
      </c>
      <c r="AB66" s="185" t="s">
        <v>7762</v>
      </c>
      <c r="AC66" s="198">
        <v>43798</v>
      </c>
      <c r="AD66" s="196" t="s">
        <v>10243</v>
      </c>
      <c r="AE66" s="186" t="s">
        <v>446</v>
      </c>
      <c r="AF66" s="186" t="s">
        <v>446</v>
      </c>
      <c r="AG66" s="186" t="s">
        <v>446</v>
      </c>
      <c r="AH66" s="186" t="s">
        <v>446</v>
      </c>
      <c r="AI66" s="186" t="s">
        <v>7768</v>
      </c>
      <c r="AJ66" s="186" t="s">
        <v>446</v>
      </c>
      <c r="AK66" s="200">
        <v>43798</v>
      </c>
      <c r="AL66" s="196" t="s">
        <v>10244</v>
      </c>
      <c r="AM66" s="185">
        <v>351000</v>
      </c>
      <c r="AN66" s="185" t="s">
        <v>7758</v>
      </c>
      <c r="AO66" s="185" t="s">
        <v>731</v>
      </c>
      <c r="AP66" s="185">
        <v>2</v>
      </c>
      <c r="AQ66" s="185" t="s">
        <v>7769</v>
      </c>
      <c r="AR66" s="185" t="s">
        <v>7763</v>
      </c>
      <c r="AS66" s="198">
        <v>43798</v>
      </c>
      <c r="AT66" s="189" t="s">
        <v>10245</v>
      </c>
      <c r="AU66" s="186" t="s">
        <v>446</v>
      </c>
      <c r="AV66" s="186" t="s">
        <v>446</v>
      </c>
      <c r="AW66" s="186" t="s">
        <v>446</v>
      </c>
      <c r="AX66" s="186" t="s">
        <v>446</v>
      </c>
      <c r="AY66" s="186" t="s">
        <v>7770</v>
      </c>
      <c r="AZ66" s="186" t="s">
        <v>446</v>
      </c>
      <c r="BA66" s="200">
        <v>43798</v>
      </c>
      <c r="BB66" s="196" t="s">
        <v>10246</v>
      </c>
      <c r="BC66" s="185" t="s">
        <v>446</v>
      </c>
      <c r="BD66" s="185" t="s">
        <v>446</v>
      </c>
      <c r="BE66" s="185" t="s">
        <v>446</v>
      </c>
      <c r="BF66" s="185" t="s">
        <v>446</v>
      </c>
      <c r="BG66" s="185" t="s">
        <v>446</v>
      </c>
      <c r="BH66" s="185" t="s">
        <v>446</v>
      </c>
      <c r="BI66" s="198">
        <v>43798</v>
      </c>
      <c r="BJ66" s="189" t="s">
        <v>10247</v>
      </c>
      <c r="BK66" s="189" t="s">
        <v>888</v>
      </c>
      <c r="BL66" s="189" t="s">
        <v>446</v>
      </c>
      <c r="BM66" s="189" t="s">
        <v>446</v>
      </c>
      <c r="BN66" s="189" t="s">
        <v>446</v>
      </c>
      <c r="BO66" s="189" t="s">
        <v>7771</v>
      </c>
      <c r="BP66" s="186" t="s">
        <v>446</v>
      </c>
      <c r="BQ66" s="201">
        <v>43798</v>
      </c>
      <c r="BR66" s="196" t="s">
        <v>10248</v>
      </c>
      <c r="BS66" s="188" t="s">
        <v>446</v>
      </c>
      <c r="BT66" s="188" t="s">
        <v>446</v>
      </c>
      <c r="BU66" s="188" t="s">
        <v>446</v>
      </c>
      <c r="BV66" s="188" t="s">
        <v>446</v>
      </c>
      <c r="BW66" s="188" t="s">
        <v>2542</v>
      </c>
      <c r="BX66" s="188" t="s">
        <v>446</v>
      </c>
      <c r="BY66" s="198">
        <v>43798</v>
      </c>
      <c r="BZ66" s="189" t="s">
        <v>10249</v>
      </c>
      <c r="CA66" s="189" t="s">
        <v>446</v>
      </c>
      <c r="CB66" s="189" t="s">
        <v>446</v>
      </c>
      <c r="CC66" s="189" t="s">
        <v>446</v>
      </c>
      <c r="CD66" s="189" t="s">
        <v>446</v>
      </c>
      <c r="CE66" s="189" t="s">
        <v>2542</v>
      </c>
      <c r="CF66" s="189" t="s">
        <v>446</v>
      </c>
      <c r="CG66" s="201">
        <v>43798</v>
      </c>
      <c r="CH66" s="196" t="s">
        <v>10250</v>
      </c>
      <c r="CI66" s="189" t="e">
        <v>#N/A</v>
      </c>
      <c r="CJ66" s="189" t="e">
        <v>#N/A</v>
      </c>
      <c r="CK66" s="189" t="e">
        <v>#N/A</v>
      </c>
      <c r="CL66" s="189" t="e">
        <v>#N/A</v>
      </c>
      <c r="CM66" s="189" t="e">
        <v>#N/A</v>
      </c>
      <c r="CN66" s="189" t="e">
        <v>#N/A</v>
      </c>
      <c r="CO66" s="193" t="e">
        <v>#N/A</v>
      </c>
      <c r="CP66" s="189" t="s">
        <v>10251</v>
      </c>
      <c r="CQ66" s="188" t="s">
        <v>446</v>
      </c>
      <c r="CR66" s="188" t="s">
        <v>446</v>
      </c>
      <c r="CS66" s="188" t="s">
        <v>446</v>
      </c>
      <c r="CT66" s="188" t="s">
        <v>446</v>
      </c>
      <c r="CU66" s="188" t="s">
        <v>2542</v>
      </c>
      <c r="CV66" s="188" t="s">
        <v>446</v>
      </c>
      <c r="CW66" s="198">
        <v>43798</v>
      </c>
      <c r="CX66" s="189" t="s">
        <v>10252</v>
      </c>
      <c r="CY66" s="186" t="s">
        <v>446</v>
      </c>
      <c r="CZ66" s="186" t="s">
        <v>446</v>
      </c>
      <c r="DA66" s="186" t="s">
        <v>446</v>
      </c>
      <c r="DB66" s="186" t="s">
        <v>446</v>
      </c>
      <c r="DC66" s="186" t="s">
        <v>7773</v>
      </c>
      <c r="DD66" s="186" t="s">
        <v>446</v>
      </c>
      <c r="DE66" s="192">
        <v>43798</v>
      </c>
      <c r="DF66" s="196" t="s">
        <v>10253</v>
      </c>
      <c r="DG66" s="185" t="s">
        <v>446</v>
      </c>
      <c r="DH66" s="188" t="s">
        <v>446</v>
      </c>
      <c r="DI66" s="188" t="s">
        <v>446</v>
      </c>
      <c r="DJ66" s="188" t="s">
        <v>446</v>
      </c>
      <c r="DK66" s="188" t="s">
        <v>7773</v>
      </c>
      <c r="DL66" s="188" t="s">
        <v>446</v>
      </c>
      <c r="DM66" s="198">
        <v>43798</v>
      </c>
      <c r="DN66" s="189" t="s">
        <v>10254</v>
      </c>
      <c r="DO66" s="186" t="s">
        <v>446</v>
      </c>
      <c r="DP66" s="189" t="s">
        <v>446</v>
      </c>
      <c r="DQ66" s="189" t="s">
        <v>446</v>
      </c>
      <c r="DR66" s="189" t="s">
        <v>446</v>
      </c>
      <c r="DS66" s="189" t="s">
        <v>7773</v>
      </c>
      <c r="DT66" s="189" t="s">
        <v>446</v>
      </c>
      <c r="DU66" s="201">
        <v>43798</v>
      </c>
      <c r="DV66" s="196" t="s">
        <v>10255</v>
      </c>
      <c r="DW66" s="185" t="s">
        <v>446</v>
      </c>
      <c r="DX66" s="188" t="s">
        <v>446</v>
      </c>
      <c r="DY66" s="188" t="s">
        <v>446</v>
      </c>
      <c r="DZ66" s="188" t="s">
        <v>446</v>
      </c>
      <c r="EA66" s="188" t="s">
        <v>7773</v>
      </c>
      <c r="EB66" s="188" t="s">
        <v>446</v>
      </c>
      <c r="EC66" s="198">
        <v>43798</v>
      </c>
      <c r="ED66" s="189" t="s">
        <v>10256</v>
      </c>
      <c r="EE66" s="186" t="s">
        <v>446</v>
      </c>
      <c r="EF66" s="189" t="s">
        <v>446</v>
      </c>
      <c r="EG66" s="189" t="s">
        <v>446</v>
      </c>
      <c r="EH66" s="189" t="s">
        <v>446</v>
      </c>
      <c r="EI66" s="189" t="s">
        <v>7773</v>
      </c>
      <c r="EJ66" s="189" t="s">
        <v>446</v>
      </c>
      <c r="EK66" s="201">
        <v>43798</v>
      </c>
      <c r="EL66" s="196" t="s">
        <v>10257</v>
      </c>
      <c r="EM66" s="185" t="s">
        <v>446</v>
      </c>
      <c r="EN66" s="188" t="s">
        <v>446</v>
      </c>
      <c r="EO66" s="188" t="s">
        <v>446</v>
      </c>
      <c r="EP66" s="188" t="s">
        <v>446</v>
      </c>
      <c r="EQ66" s="188" t="s">
        <v>7773</v>
      </c>
      <c r="ER66" s="188" t="s">
        <v>446</v>
      </c>
      <c r="ES66" s="198">
        <v>43798</v>
      </c>
      <c r="ET66" s="189" t="s">
        <v>10258</v>
      </c>
      <c r="EU66" s="189">
        <v>240</v>
      </c>
      <c r="EV66" s="189" t="s">
        <v>7759</v>
      </c>
      <c r="EW66" s="189" t="s">
        <v>730</v>
      </c>
      <c r="EX66" s="189">
        <v>3</v>
      </c>
      <c r="EY66" s="189" t="s">
        <v>7772</v>
      </c>
      <c r="EZ66" s="189" t="s">
        <v>7764</v>
      </c>
      <c r="FA66" s="201">
        <v>43798</v>
      </c>
      <c r="FB66" s="196" t="s">
        <v>10259</v>
      </c>
      <c r="FC66" s="188">
        <v>4</v>
      </c>
      <c r="FD66" s="188" t="s">
        <v>446</v>
      </c>
      <c r="FE66" s="188" t="s">
        <v>446</v>
      </c>
      <c r="FF66" s="188" t="s">
        <v>446</v>
      </c>
      <c r="FG66" s="188" t="s">
        <v>7774</v>
      </c>
      <c r="FH66" s="188" t="s">
        <v>446</v>
      </c>
      <c r="FI66" s="198">
        <v>43798</v>
      </c>
      <c r="FJ66" s="196" t="s">
        <v>10260</v>
      </c>
      <c r="FK66" s="189" t="s">
        <v>446</v>
      </c>
      <c r="FL66" s="189" t="s">
        <v>446</v>
      </c>
      <c r="FM66" s="189" t="s">
        <v>446</v>
      </c>
      <c r="FN66" s="189" t="s">
        <v>446</v>
      </c>
      <c r="FO66" s="189" t="s">
        <v>446</v>
      </c>
      <c r="FP66" s="186" t="s">
        <v>446</v>
      </c>
      <c r="FQ66" s="200">
        <v>43798</v>
      </c>
      <c r="FR66" s="196" t="s">
        <v>10261</v>
      </c>
      <c r="FS66" s="188" t="s">
        <v>446</v>
      </c>
      <c r="FT66" s="188" t="s">
        <v>446</v>
      </c>
      <c r="FU66" s="188" t="s">
        <v>446</v>
      </c>
      <c r="FV66" s="188" t="s">
        <v>446</v>
      </c>
      <c r="FW66" s="188" t="s">
        <v>446</v>
      </c>
      <c r="FX66" s="188" t="s">
        <v>446</v>
      </c>
      <c r="FY66" s="198">
        <v>43798</v>
      </c>
      <c r="FZ66" s="189" t="s">
        <v>10262</v>
      </c>
      <c r="GA66" s="189" t="s">
        <v>446</v>
      </c>
      <c r="GB66" s="189" t="s">
        <v>446</v>
      </c>
      <c r="GC66" s="189" t="s">
        <v>446</v>
      </c>
      <c r="GD66" s="189" t="s">
        <v>446</v>
      </c>
      <c r="GE66" s="189" t="s">
        <v>446</v>
      </c>
      <c r="GF66" s="189" t="s">
        <v>446</v>
      </c>
      <c r="GG66" s="201">
        <v>43798</v>
      </c>
      <c r="GH66" s="196" t="s">
        <v>10263</v>
      </c>
      <c r="GI66" s="188">
        <v>1</v>
      </c>
      <c r="GJ66" s="188" t="s">
        <v>8260</v>
      </c>
      <c r="GK66" s="188" t="s">
        <v>730</v>
      </c>
      <c r="GL66" s="188">
        <v>3</v>
      </c>
      <c r="GM66" s="188" t="s">
        <v>8241</v>
      </c>
      <c r="GN66" s="188" t="s">
        <v>8259</v>
      </c>
      <c r="GO66" s="198">
        <v>43798</v>
      </c>
      <c r="GP66" s="189" t="s">
        <v>10264</v>
      </c>
      <c r="GQ66" s="189">
        <v>1</v>
      </c>
      <c r="GR66" s="189" t="s">
        <v>8243</v>
      </c>
      <c r="GS66" s="189" t="s">
        <v>731</v>
      </c>
      <c r="GT66" s="189">
        <v>2</v>
      </c>
      <c r="GU66" s="189" t="s">
        <v>8247</v>
      </c>
      <c r="GV66" s="189" t="s">
        <v>8242</v>
      </c>
      <c r="GW66" s="201">
        <v>43798</v>
      </c>
      <c r="GX66" s="196" t="s">
        <v>10265</v>
      </c>
      <c r="GY66" s="188">
        <v>0</v>
      </c>
      <c r="GZ66" s="188" t="s">
        <v>8244</v>
      </c>
      <c r="HA66" s="188" t="s">
        <v>730</v>
      </c>
      <c r="HB66" s="188">
        <v>3</v>
      </c>
      <c r="HC66" s="188" t="s">
        <v>8246</v>
      </c>
      <c r="HD66" s="188" t="s">
        <v>8245</v>
      </c>
      <c r="HE66" s="198">
        <v>43798</v>
      </c>
      <c r="HF66" s="189" t="s">
        <v>10266</v>
      </c>
      <c r="HG66" s="189" t="s">
        <v>446</v>
      </c>
      <c r="HH66" s="189" t="s">
        <v>446</v>
      </c>
      <c r="HI66" s="189" t="s">
        <v>446</v>
      </c>
      <c r="HJ66" s="189" t="s">
        <v>446</v>
      </c>
      <c r="HK66" s="189" t="s">
        <v>446</v>
      </c>
      <c r="HL66" s="189" t="s">
        <v>446</v>
      </c>
      <c r="HM66" s="201">
        <v>43798</v>
      </c>
      <c r="HN66" s="196" t="s">
        <v>10267</v>
      </c>
      <c r="HO66" s="188">
        <v>1</v>
      </c>
      <c r="HP66" s="188" t="s">
        <v>8260</v>
      </c>
      <c r="HQ66" s="188" t="s">
        <v>730</v>
      </c>
      <c r="HR66" s="188">
        <v>3</v>
      </c>
      <c r="HS66" s="188" t="s">
        <v>8240</v>
      </c>
      <c r="HT66" s="188" t="s">
        <v>8259</v>
      </c>
      <c r="HU66" s="198">
        <v>43798</v>
      </c>
      <c r="HV66" s="189" t="s">
        <v>10268</v>
      </c>
      <c r="HW66" s="189" t="s">
        <v>446</v>
      </c>
      <c r="HX66" s="189" t="s">
        <v>446</v>
      </c>
      <c r="HY66" s="189" t="s">
        <v>446</v>
      </c>
      <c r="HZ66" s="189" t="s">
        <v>446</v>
      </c>
      <c r="IA66" s="189" t="s">
        <v>446</v>
      </c>
      <c r="IB66" s="189" t="s">
        <v>446</v>
      </c>
      <c r="IC66" s="201">
        <v>43798</v>
      </c>
      <c r="ID66" s="196" t="s">
        <v>10269</v>
      </c>
      <c r="IE66" s="188" t="s">
        <v>446</v>
      </c>
      <c r="IF66" s="188" t="s">
        <v>446</v>
      </c>
      <c r="IG66" s="188" t="s">
        <v>446</v>
      </c>
      <c r="IH66" s="188" t="s">
        <v>446</v>
      </c>
      <c r="II66" s="188" t="s">
        <v>446</v>
      </c>
      <c r="IJ66" s="188" t="s">
        <v>446</v>
      </c>
      <c r="IK66" s="198">
        <v>43798</v>
      </c>
      <c r="IL66" s="189" t="s">
        <v>10270</v>
      </c>
      <c r="IM66" s="189" t="s">
        <v>446</v>
      </c>
      <c r="IN66" s="189" t="s">
        <v>446</v>
      </c>
      <c r="IO66" s="189" t="s">
        <v>446</v>
      </c>
      <c r="IP66" s="189" t="s">
        <v>446</v>
      </c>
      <c r="IQ66" s="189" t="s">
        <v>446</v>
      </c>
      <c r="IR66" s="189" t="s">
        <v>446</v>
      </c>
      <c r="IS66" s="201">
        <v>43798</v>
      </c>
    </row>
    <row r="67" spans="1:253" x14ac:dyDescent="0.35">
      <c r="A67" t="s">
        <v>8153</v>
      </c>
      <c r="B67" t="s">
        <v>4377</v>
      </c>
      <c r="C67" t="s">
        <v>7680</v>
      </c>
      <c r="D67" t="s">
        <v>207</v>
      </c>
      <c r="E67" t="s">
        <v>206</v>
      </c>
      <c r="F67" t="s">
        <v>10271</v>
      </c>
      <c r="G67" s="184">
        <v>114329000</v>
      </c>
      <c r="H67" s="185" t="s">
        <v>7775</v>
      </c>
      <c r="I67" s="185" t="s">
        <v>731</v>
      </c>
      <c r="J67" s="185">
        <v>2</v>
      </c>
      <c r="K67" s="185" t="s">
        <v>7794</v>
      </c>
      <c r="L67" s="185" t="s">
        <v>7760</v>
      </c>
      <c r="M67" s="198">
        <v>43798</v>
      </c>
      <c r="N67" s="196" t="s">
        <v>10272</v>
      </c>
      <c r="O67" s="187">
        <v>1437306</v>
      </c>
      <c r="P67" s="187" t="s">
        <v>6849</v>
      </c>
      <c r="Q67" s="187" t="s">
        <v>731</v>
      </c>
      <c r="R67" s="187">
        <v>2</v>
      </c>
      <c r="S67" s="187" t="s">
        <v>7795</v>
      </c>
      <c r="T67" s="187" t="s">
        <v>7777</v>
      </c>
      <c r="U67" s="199">
        <v>43798</v>
      </c>
      <c r="V67" s="196" t="s">
        <v>10273</v>
      </c>
      <c r="W67" s="185">
        <v>70743000</v>
      </c>
      <c r="X67" s="185" t="s">
        <v>7776</v>
      </c>
      <c r="Y67" s="185" t="s">
        <v>730</v>
      </c>
      <c r="Z67" s="185">
        <v>3</v>
      </c>
      <c r="AA67" s="185" t="s">
        <v>7796</v>
      </c>
      <c r="AB67" s="185" t="s">
        <v>7778</v>
      </c>
      <c r="AC67" s="198">
        <v>43798</v>
      </c>
      <c r="AD67" s="196" t="s">
        <v>10274</v>
      </c>
      <c r="AE67" s="186">
        <v>178000</v>
      </c>
      <c r="AF67" s="186" t="s">
        <v>1115</v>
      </c>
      <c r="AG67" s="186" t="s">
        <v>730</v>
      </c>
      <c r="AH67" s="186">
        <v>3</v>
      </c>
      <c r="AI67" s="186" t="s">
        <v>7797</v>
      </c>
      <c r="AJ67" s="186" t="s">
        <v>7779</v>
      </c>
      <c r="AK67" s="200">
        <v>43798</v>
      </c>
      <c r="AL67" s="196" t="s">
        <v>10275</v>
      </c>
      <c r="AM67" s="185">
        <v>178000</v>
      </c>
      <c r="AN67" s="185" t="s">
        <v>1115</v>
      </c>
      <c r="AO67" s="185" t="s">
        <v>730</v>
      </c>
      <c r="AP67" s="185">
        <v>3</v>
      </c>
      <c r="AQ67" s="185" t="s">
        <v>7797</v>
      </c>
      <c r="AR67" s="185" t="s">
        <v>7779</v>
      </c>
      <c r="AS67" s="198">
        <v>43798</v>
      </c>
      <c r="AT67" s="189" t="s">
        <v>10276</v>
      </c>
      <c r="AU67" s="186" t="s">
        <v>446</v>
      </c>
      <c r="AV67" s="186" t="s">
        <v>446</v>
      </c>
      <c r="AW67" s="186" t="s">
        <v>446</v>
      </c>
      <c r="AX67" s="186" t="s">
        <v>446</v>
      </c>
      <c r="AY67" s="186" t="s">
        <v>7798</v>
      </c>
      <c r="AZ67" s="186" t="s">
        <v>7780</v>
      </c>
      <c r="BA67" s="200">
        <v>43798</v>
      </c>
      <c r="BB67" s="196" t="s">
        <v>10277</v>
      </c>
      <c r="BC67" s="185" t="s">
        <v>446</v>
      </c>
      <c r="BD67" s="185" t="s">
        <v>446</v>
      </c>
      <c r="BE67" s="185" t="s">
        <v>446</v>
      </c>
      <c r="BF67" s="185" t="s">
        <v>446</v>
      </c>
      <c r="BG67" s="185" t="s">
        <v>7798</v>
      </c>
      <c r="BH67" s="185" t="s">
        <v>7780</v>
      </c>
      <c r="BI67" s="198">
        <v>43798</v>
      </c>
      <c r="BJ67" s="189" t="s">
        <v>10278</v>
      </c>
      <c r="BK67" s="189">
        <v>240</v>
      </c>
      <c r="BL67" s="189" t="s">
        <v>7759</v>
      </c>
      <c r="BM67" s="189" t="s">
        <v>730</v>
      </c>
      <c r="BN67" s="189">
        <v>3</v>
      </c>
      <c r="BO67" s="189" t="s">
        <v>7799</v>
      </c>
      <c r="BP67" s="186" t="s">
        <v>7764</v>
      </c>
      <c r="BQ67" s="201">
        <v>43798</v>
      </c>
      <c r="BR67" s="196" t="s">
        <v>10279</v>
      </c>
      <c r="BS67" s="188" t="s">
        <v>446</v>
      </c>
      <c r="BT67" s="188" t="s">
        <v>446</v>
      </c>
      <c r="BU67" s="188" t="s">
        <v>446</v>
      </c>
      <c r="BV67" s="188" t="s">
        <v>446</v>
      </c>
      <c r="BW67" s="188" t="s">
        <v>446</v>
      </c>
      <c r="BX67" s="188" t="s">
        <v>446</v>
      </c>
      <c r="BY67" s="198">
        <v>43798</v>
      </c>
      <c r="BZ67" s="189" t="s">
        <v>10280</v>
      </c>
      <c r="CA67" s="189" t="s">
        <v>446</v>
      </c>
      <c r="CB67" s="189" t="s">
        <v>446</v>
      </c>
      <c r="CC67" s="189" t="s">
        <v>446</v>
      </c>
      <c r="CD67" s="189" t="s">
        <v>446</v>
      </c>
      <c r="CE67" s="189" t="s">
        <v>446</v>
      </c>
      <c r="CF67" s="189" t="s">
        <v>446</v>
      </c>
      <c r="CG67" s="201">
        <v>43798</v>
      </c>
      <c r="CH67" s="196" t="s">
        <v>10281</v>
      </c>
      <c r="CI67" s="189" t="e">
        <v>#N/A</v>
      </c>
      <c r="CJ67" s="189" t="e">
        <v>#N/A</v>
      </c>
      <c r="CK67" s="189" t="e">
        <v>#N/A</v>
      </c>
      <c r="CL67" s="189" t="e">
        <v>#N/A</v>
      </c>
      <c r="CM67" s="189" t="e">
        <v>#N/A</v>
      </c>
      <c r="CN67" s="189" t="e">
        <v>#N/A</v>
      </c>
      <c r="CO67" s="193" t="e">
        <v>#N/A</v>
      </c>
      <c r="CP67" s="189" t="s">
        <v>10282</v>
      </c>
      <c r="CQ67" s="188" t="s">
        <v>446</v>
      </c>
      <c r="CR67" s="188" t="s">
        <v>446</v>
      </c>
      <c r="CS67" s="188" t="s">
        <v>446</v>
      </c>
      <c r="CT67" s="188" t="s">
        <v>446</v>
      </c>
      <c r="CU67" s="188" t="s">
        <v>446</v>
      </c>
      <c r="CV67" s="188" t="s">
        <v>446</v>
      </c>
      <c r="CW67" s="198">
        <v>43798</v>
      </c>
      <c r="CX67" s="189" t="s">
        <v>10283</v>
      </c>
      <c r="CY67" s="186" t="s">
        <v>446</v>
      </c>
      <c r="CZ67" s="186" t="s">
        <v>446</v>
      </c>
      <c r="DA67" s="186" t="s">
        <v>446</v>
      </c>
      <c r="DB67" s="186" t="s">
        <v>446</v>
      </c>
      <c r="DC67" s="186" t="s">
        <v>7800</v>
      </c>
      <c r="DD67" s="186" t="s">
        <v>446</v>
      </c>
      <c r="DE67" s="192">
        <v>43798</v>
      </c>
      <c r="DF67" s="196" t="s">
        <v>10284</v>
      </c>
      <c r="DG67" s="185" t="s">
        <v>446</v>
      </c>
      <c r="DH67" s="188" t="s">
        <v>446</v>
      </c>
      <c r="DI67" s="188" t="s">
        <v>446</v>
      </c>
      <c r="DJ67" s="188" t="s">
        <v>446</v>
      </c>
      <c r="DK67" s="188" t="s">
        <v>7800</v>
      </c>
      <c r="DL67" s="188" t="s">
        <v>446</v>
      </c>
      <c r="DM67" s="198">
        <v>43798</v>
      </c>
      <c r="DN67" s="189" t="s">
        <v>10285</v>
      </c>
      <c r="DO67" s="186" t="s">
        <v>446</v>
      </c>
      <c r="DP67" s="189" t="s">
        <v>446</v>
      </c>
      <c r="DQ67" s="189" t="s">
        <v>446</v>
      </c>
      <c r="DR67" s="189" t="s">
        <v>446</v>
      </c>
      <c r="DS67" s="189" t="s">
        <v>7800</v>
      </c>
      <c r="DT67" s="189" t="s">
        <v>446</v>
      </c>
      <c r="DU67" s="201">
        <v>43798</v>
      </c>
      <c r="DV67" s="196" t="s">
        <v>10286</v>
      </c>
      <c r="DW67" s="185" t="s">
        <v>446</v>
      </c>
      <c r="DX67" s="188" t="s">
        <v>446</v>
      </c>
      <c r="DY67" s="188" t="s">
        <v>446</v>
      </c>
      <c r="DZ67" s="188" t="s">
        <v>446</v>
      </c>
      <c r="EA67" s="188" t="s">
        <v>7800</v>
      </c>
      <c r="EB67" s="188" t="s">
        <v>446</v>
      </c>
      <c r="EC67" s="198">
        <v>43798</v>
      </c>
      <c r="ED67" s="189" t="s">
        <v>10287</v>
      </c>
      <c r="EE67" s="186" t="s">
        <v>446</v>
      </c>
      <c r="EF67" s="189" t="s">
        <v>446</v>
      </c>
      <c r="EG67" s="189" t="s">
        <v>446</v>
      </c>
      <c r="EH67" s="189" t="s">
        <v>446</v>
      </c>
      <c r="EI67" s="189" t="s">
        <v>7800</v>
      </c>
      <c r="EJ67" s="189" t="s">
        <v>446</v>
      </c>
      <c r="EK67" s="201">
        <v>43798</v>
      </c>
      <c r="EL67" s="196" t="s">
        <v>10288</v>
      </c>
      <c r="EM67" s="185" t="s">
        <v>446</v>
      </c>
      <c r="EN67" s="188" t="s">
        <v>446</v>
      </c>
      <c r="EO67" s="188" t="s">
        <v>446</v>
      </c>
      <c r="EP67" s="188" t="s">
        <v>446</v>
      </c>
      <c r="EQ67" s="188" t="s">
        <v>7800</v>
      </c>
      <c r="ER67" s="188" t="s">
        <v>446</v>
      </c>
      <c r="ES67" s="198">
        <v>43798</v>
      </c>
      <c r="ET67" s="189" t="s">
        <v>10289</v>
      </c>
      <c r="EU67" s="189">
        <v>240</v>
      </c>
      <c r="EV67" s="189" t="s">
        <v>7759</v>
      </c>
      <c r="EW67" s="189" t="s">
        <v>730</v>
      </c>
      <c r="EX67" s="189">
        <v>3</v>
      </c>
      <c r="EY67" s="189" t="s">
        <v>7772</v>
      </c>
      <c r="EZ67" s="189" t="s">
        <v>7764</v>
      </c>
      <c r="FA67" s="201">
        <v>43798</v>
      </c>
      <c r="FB67" s="196" t="s">
        <v>10290</v>
      </c>
      <c r="FC67" s="188">
        <v>3</v>
      </c>
      <c r="FD67" s="188" t="s">
        <v>8228</v>
      </c>
      <c r="FE67" s="188" t="s">
        <v>732</v>
      </c>
      <c r="FF67" s="188">
        <v>1</v>
      </c>
      <c r="FG67" s="188" t="s">
        <v>7801</v>
      </c>
      <c r="FH67" s="188" t="s">
        <v>8229</v>
      </c>
      <c r="FI67" s="198">
        <v>43798</v>
      </c>
      <c r="FJ67" s="196" t="s">
        <v>10291</v>
      </c>
      <c r="FK67" s="189" t="s">
        <v>446</v>
      </c>
      <c r="FL67" s="189" t="s">
        <v>446</v>
      </c>
      <c r="FM67" s="189" t="s">
        <v>446</v>
      </c>
      <c r="FN67" s="189" t="s">
        <v>446</v>
      </c>
      <c r="FO67" s="189" t="s">
        <v>446</v>
      </c>
      <c r="FP67" s="186" t="s">
        <v>446</v>
      </c>
      <c r="FQ67" s="200">
        <v>43798</v>
      </c>
      <c r="FR67" s="196" t="s">
        <v>10292</v>
      </c>
      <c r="FS67" s="188" t="s">
        <v>446</v>
      </c>
      <c r="FT67" s="188" t="s">
        <v>446</v>
      </c>
      <c r="FU67" s="188" t="s">
        <v>446</v>
      </c>
      <c r="FV67" s="188" t="s">
        <v>446</v>
      </c>
      <c r="FW67" s="188" t="s">
        <v>446</v>
      </c>
      <c r="FX67" s="188" t="s">
        <v>446</v>
      </c>
      <c r="FY67" s="198">
        <v>43798</v>
      </c>
      <c r="FZ67" s="189" t="s">
        <v>10293</v>
      </c>
      <c r="GA67" s="189" t="s">
        <v>446</v>
      </c>
      <c r="GB67" s="189" t="s">
        <v>446</v>
      </c>
      <c r="GC67" s="189" t="s">
        <v>446</v>
      </c>
      <c r="GD67" s="189" t="s">
        <v>446</v>
      </c>
      <c r="GE67" s="189" t="s">
        <v>446</v>
      </c>
      <c r="GF67" s="189" t="s">
        <v>446</v>
      </c>
      <c r="GG67" s="201">
        <v>43798</v>
      </c>
      <c r="GH67" s="196" t="s">
        <v>10294</v>
      </c>
      <c r="GI67" s="188">
        <v>1</v>
      </c>
      <c r="GJ67" s="188" t="s">
        <v>8260</v>
      </c>
      <c r="GK67" s="188" t="s">
        <v>730</v>
      </c>
      <c r="GL67" s="188">
        <v>3</v>
      </c>
      <c r="GM67" s="188" t="s">
        <v>8241</v>
      </c>
      <c r="GN67" s="188" t="s">
        <v>8259</v>
      </c>
      <c r="GO67" s="198">
        <v>43798</v>
      </c>
      <c r="GP67" s="189" t="s">
        <v>10295</v>
      </c>
      <c r="GQ67" s="189">
        <v>1</v>
      </c>
      <c r="GR67" s="189" t="s">
        <v>8243</v>
      </c>
      <c r="GS67" s="189" t="s">
        <v>731</v>
      </c>
      <c r="GT67" s="189">
        <v>2</v>
      </c>
      <c r="GU67" s="189" t="s">
        <v>8247</v>
      </c>
      <c r="GV67" s="189" t="s">
        <v>8242</v>
      </c>
      <c r="GW67" s="201">
        <v>43798</v>
      </c>
      <c r="GX67" s="196" t="s">
        <v>10296</v>
      </c>
      <c r="GY67" s="188">
        <v>0</v>
      </c>
      <c r="GZ67" s="188" t="s">
        <v>8244</v>
      </c>
      <c r="HA67" s="188" t="s">
        <v>730</v>
      </c>
      <c r="HB67" s="188">
        <v>3</v>
      </c>
      <c r="HC67" s="188" t="s">
        <v>8246</v>
      </c>
      <c r="HD67" s="188" t="s">
        <v>8245</v>
      </c>
      <c r="HE67" s="198">
        <v>43798</v>
      </c>
      <c r="HF67" s="189" t="s">
        <v>10297</v>
      </c>
      <c r="HG67" s="189">
        <v>1</v>
      </c>
      <c r="HH67" s="189" t="s">
        <v>8248</v>
      </c>
      <c r="HI67" s="189" t="s">
        <v>731</v>
      </c>
      <c r="HJ67" s="189">
        <v>2</v>
      </c>
      <c r="HK67" s="189" t="s">
        <v>8249</v>
      </c>
      <c r="HL67" s="189" t="s">
        <v>8250</v>
      </c>
      <c r="HM67" s="201">
        <v>43798</v>
      </c>
      <c r="HN67" s="196" t="s">
        <v>10298</v>
      </c>
      <c r="HO67" s="188">
        <v>1</v>
      </c>
      <c r="HP67" s="188" t="s">
        <v>8251</v>
      </c>
      <c r="HQ67" s="188" t="s">
        <v>732</v>
      </c>
      <c r="HR67" s="188">
        <v>1</v>
      </c>
      <c r="HS67" s="188" t="s">
        <v>8253</v>
      </c>
      <c r="HT67" s="188" t="s">
        <v>8252</v>
      </c>
      <c r="HU67" s="198">
        <v>43798</v>
      </c>
      <c r="HV67" s="189" t="s">
        <v>10299</v>
      </c>
      <c r="HW67" s="189">
        <v>1</v>
      </c>
      <c r="HX67" s="189" t="s">
        <v>8254</v>
      </c>
      <c r="HY67" s="189" t="s">
        <v>731</v>
      </c>
      <c r="HZ67" s="189">
        <v>2</v>
      </c>
      <c r="IA67" s="189" t="s">
        <v>8256</v>
      </c>
      <c r="IB67" s="189" t="s">
        <v>8255</v>
      </c>
      <c r="IC67" s="201">
        <v>43798</v>
      </c>
      <c r="ID67" s="196" t="s">
        <v>10300</v>
      </c>
      <c r="IE67" s="188" t="s">
        <v>446</v>
      </c>
      <c r="IF67" s="188" t="s">
        <v>446</v>
      </c>
      <c r="IG67" s="188" t="s">
        <v>446</v>
      </c>
      <c r="IH67" s="188" t="s">
        <v>446</v>
      </c>
      <c r="II67" s="188" t="s">
        <v>446</v>
      </c>
      <c r="IJ67" s="188" t="s">
        <v>446</v>
      </c>
      <c r="IK67" s="198">
        <v>43798</v>
      </c>
      <c r="IL67" s="189" t="s">
        <v>10301</v>
      </c>
      <c r="IM67" s="189" t="s">
        <v>446</v>
      </c>
      <c r="IN67" s="189" t="s">
        <v>446</v>
      </c>
      <c r="IO67" s="189" t="s">
        <v>446</v>
      </c>
      <c r="IP67" s="189" t="s">
        <v>446</v>
      </c>
      <c r="IQ67" s="189" t="s">
        <v>446</v>
      </c>
      <c r="IR67" s="189" t="s">
        <v>446</v>
      </c>
      <c r="IS67" s="201">
        <v>43798</v>
      </c>
    </row>
    <row r="68" spans="1:253" x14ac:dyDescent="0.35">
      <c r="A68" t="s">
        <v>1263</v>
      </c>
      <c r="B68" t="s">
        <v>4377</v>
      </c>
      <c r="C68" t="s">
        <v>823</v>
      </c>
      <c r="D68" t="s">
        <v>215</v>
      </c>
      <c r="E68" t="s">
        <v>214</v>
      </c>
      <c r="F68" t="s">
        <v>10302</v>
      </c>
      <c r="G68" s="184">
        <v>35216000</v>
      </c>
      <c r="H68" s="185" t="s">
        <v>2206</v>
      </c>
      <c r="I68" s="185" t="s">
        <v>731</v>
      </c>
      <c r="J68" s="185">
        <v>2</v>
      </c>
      <c r="K68" s="185" t="s">
        <v>2208</v>
      </c>
      <c r="L68" s="185" t="s">
        <v>2207</v>
      </c>
      <c r="M68" s="198">
        <v>43511</v>
      </c>
      <c r="N68" s="196" t="s">
        <v>10303</v>
      </c>
      <c r="O68" s="187">
        <v>340037</v>
      </c>
      <c r="P68" s="187" t="s">
        <v>2209</v>
      </c>
      <c r="Q68" s="187" t="s">
        <v>731</v>
      </c>
      <c r="R68" s="187">
        <v>2</v>
      </c>
      <c r="S68" s="187" t="s">
        <v>2211</v>
      </c>
      <c r="T68" s="187" t="s">
        <v>2210</v>
      </c>
      <c r="U68" s="199">
        <v>43511</v>
      </c>
      <c r="V68" s="196" t="s">
        <v>10304</v>
      </c>
      <c r="W68" s="185">
        <v>30227000</v>
      </c>
      <c r="X68" s="185" t="s">
        <v>2212</v>
      </c>
      <c r="Y68" s="185" t="s">
        <v>731</v>
      </c>
      <c r="Z68" s="185">
        <v>2</v>
      </c>
      <c r="AA68" s="185" t="s">
        <v>2214</v>
      </c>
      <c r="AB68" s="185" t="s">
        <v>2213</v>
      </c>
      <c r="AC68" s="198">
        <v>43511</v>
      </c>
      <c r="AD68" s="196" t="s">
        <v>10305</v>
      </c>
      <c r="AE68" s="186" t="s">
        <v>446</v>
      </c>
      <c r="AF68" s="186" t="s">
        <v>446</v>
      </c>
      <c r="AG68" s="186" t="s">
        <v>446</v>
      </c>
      <c r="AH68" s="186" t="s">
        <v>446</v>
      </c>
      <c r="AI68" s="186" t="s">
        <v>446</v>
      </c>
      <c r="AJ68" s="186" t="s">
        <v>446</v>
      </c>
      <c r="AK68" s="200">
        <v>43798</v>
      </c>
      <c r="AL68" s="196" t="s">
        <v>10306</v>
      </c>
      <c r="AM68" s="185" t="s">
        <v>446</v>
      </c>
      <c r="AN68" s="185" t="s">
        <v>446</v>
      </c>
      <c r="AO68" s="185" t="s">
        <v>446</v>
      </c>
      <c r="AP68" s="185" t="s">
        <v>446</v>
      </c>
      <c r="AQ68" s="185" t="s">
        <v>446</v>
      </c>
      <c r="AR68" s="185" t="s">
        <v>446</v>
      </c>
      <c r="AS68" s="198">
        <v>43798</v>
      </c>
      <c r="AT68" s="189" t="s">
        <v>10307</v>
      </c>
      <c r="AU68" s="186" t="s">
        <v>446</v>
      </c>
      <c r="AV68" s="186" t="s">
        <v>446</v>
      </c>
      <c r="AW68" s="186" t="s">
        <v>446</v>
      </c>
      <c r="AX68" s="186" t="s">
        <v>446</v>
      </c>
      <c r="AY68" s="186" t="s">
        <v>446</v>
      </c>
      <c r="AZ68" s="186" t="s">
        <v>446</v>
      </c>
      <c r="BA68" s="200">
        <v>43798</v>
      </c>
      <c r="BB68" s="196" t="s">
        <v>10308</v>
      </c>
      <c r="BC68" s="185" t="s">
        <v>446</v>
      </c>
      <c r="BD68" s="185" t="s">
        <v>446</v>
      </c>
      <c r="BE68" s="185" t="s">
        <v>446</v>
      </c>
      <c r="BF68" s="185" t="s">
        <v>446</v>
      </c>
      <c r="BG68" s="185" t="s">
        <v>446</v>
      </c>
      <c r="BH68" s="185" t="s">
        <v>446</v>
      </c>
      <c r="BI68" s="198">
        <v>43798</v>
      </c>
      <c r="BJ68" s="189" t="s">
        <v>10309</v>
      </c>
      <c r="BK68" s="189">
        <v>157</v>
      </c>
      <c r="BL68" s="189" t="s">
        <v>7852</v>
      </c>
      <c r="BM68" s="189" t="s">
        <v>7164</v>
      </c>
      <c r="BN68" s="189">
        <v>3</v>
      </c>
      <c r="BO68" s="189" t="s">
        <v>7251</v>
      </c>
      <c r="BP68" s="186" t="s">
        <v>2611</v>
      </c>
      <c r="BQ68" s="201">
        <v>43798</v>
      </c>
      <c r="BR68" s="196" t="s">
        <v>10310</v>
      </c>
      <c r="BS68" s="188">
        <v>0</v>
      </c>
      <c r="BT68" s="188">
        <v>0</v>
      </c>
      <c r="BU68" s="188" t="s">
        <v>731</v>
      </c>
      <c r="BV68" s="188">
        <v>2</v>
      </c>
      <c r="BW68" s="188" t="s">
        <v>2227</v>
      </c>
      <c r="BX68" s="188">
        <v>0</v>
      </c>
      <c r="BY68" s="198">
        <v>43511</v>
      </c>
      <c r="BZ68" s="189" t="s">
        <v>10311</v>
      </c>
      <c r="CA68" s="189">
        <v>0</v>
      </c>
      <c r="CB68" s="189">
        <v>0</v>
      </c>
      <c r="CC68" s="189" t="s">
        <v>731</v>
      </c>
      <c r="CD68" s="189">
        <v>2</v>
      </c>
      <c r="CE68" s="189" t="s">
        <v>2227</v>
      </c>
      <c r="CF68" s="189">
        <v>0</v>
      </c>
      <c r="CG68" s="201">
        <v>43511</v>
      </c>
      <c r="CH68" s="196" t="s">
        <v>10312</v>
      </c>
      <c r="CI68" s="189" t="e">
        <v>#N/A</v>
      </c>
      <c r="CJ68" s="189" t="e">
        <v>#N/A</v>
      </c>
      <c r="CK68" s="189" t="e">
        <v>#N/A</v>
      </c>
      <c r="CL68" s="189" t="e">
        <v>#N/A</v>
      </c>
      <c r="CM68" s="189" t="e">
        <v>#N/A</v>
      </c>
      <c r="CN68" s="189" t="e">
        <v>#N/A</v>
      </c>
      <c r="CO68" s="193" t="e">
        <v>#N/A</v>
      </c>
      <c r="CP68" s="189" t="s">
        <v>10313</v>
      </c>
      <c r="CQ68" s="188">
        <v>0</v>
      </c>
      <c r="CR68" s="188">
        <v>0</v>
      </c>
      <c r="CS68" s="188" t="s">
        <v>731</v>
      </c>
      <c r="CT68" s="188">
        <v>2</v>
      </c>
      <c r="CU68" s="188" t="s">
        <v>2226</v>
      </c>
      <c r="CV68" s="188">
        <v>0</v>
      </c>
      <c r="CW68" s="198">
        <v>43511</v>
      </c>
      <c r="CX68" s="189" t="s">
        <v>10314</v>
      </c>
      <c r="CY68" s="186" t="s">
        <v>446</v>
      </c>
      <c r="CZ68" s="186" t="s">
        <v>446</v>
      </c>
      <c r="DA68" s="186" t="s">
        <v>446</v>
      </c>
      <c r="DB68" s="186" t="s">
        <v>446</v>
      </c>
      <c r="DC68" s="186" t="s">
        <v>446</v>
      </c>
      <c r="DD68" s="186" t="s">
        <v>446</v>
      </c>
      <c r="DE68" s="192">
        <v>43798</v>
      </c>
      <c r="DF68" s="196" t="s">
        <v>10315</v>
      </c>
      <c r="DG68" s="185" t="s">
        <v>446</v>
      </c>
      <c r="DH68" s="188" t="s">
        <v>446</v>
      </c>
      <c r="DI68" s="188" t="s">
        <v>446</v>
      </c>
      <c r="DJ68" s="188" t="s">
        <v>446</v>
      </c>
      <c r="DK68" s="188" t="s">
        <v>446</v>
      </c>
      <c r="DL68" s="188" t="s">
        <v>446</v>
      </c>
      <c r="DM68" s="198">
        <v>43798</v>
      </c>
      <c r="DN68" s="189" t="s">
        <v>10316</v>
      </c>
      <c r="DO68" s="186" t="s">
        <v>446</v>
      </c>
      <c r="DP68" s="189" t="s">
        <v>446</v>
      </c>
      <c r="DQ68" s="189" t="s">
        <v>446</v>
      </c>
      <c r="DR68" s="189" t="s">
        <v>446</v>
      </c>
      <c r="DS68" s="189" t="s">
        <v>446</v>
      </c>
      <c r="DT68" s="189" t="s">
        <v>446</v>
      </c>
      <c r="DU68" s="201">
        <v>43798</v>
      </c>
      <c r="DV68" s="196" t="s">
        <v>10317</v>
      </c>
      <c r="DW68" s="185" t="s">
        <v>446</v>
      </c>
      <c r="DX68" s="188" t="s">
        <v>446</v>
      </c>
      <c r="DY68" s="188" t="s">
        <v>446</v>
      </c>
      <c r="DZ68" s="188" t="s">
        <v>446</v>
      </c>
      <c r="EA68" s="188" t="s">
        <v>446</v>
      </c>
      <c r="EB68" s="188" t="s">
        <v>446</v>
      </c>
      <c r="EC68" s="198">
        <v>43798</v>
      </c>
      <c r="ED68" s="189" t="s">
        <v>10318</v>
      </c>
      <c r="EE68" s="186" t="s">
        <v>446</v>
      </c>
      <c r="EF68" s="189" t="s">
        <v>446</v>
      </c>
      <c r="EG68" s="189" t="s">
        <v>446</v>
      </c>
      <c r="EH68" s="189" t="s">
        <v>446</v>
      </c>
      <c r="EI68" s="189" t="s">
        <v>446</v>
      </c>
      <c r="EJ68" s="189" t="s">
        <v>446</v>
      </c>
      <c r="EK68" s="201">
        <v>43798</v>
      </c>
      <c r="EL68" s="196" t="s">
        <v>10319</v>
      </c>
      <c r="EM68" s="185" t="s">
        <v>446</v>
      </c>
      <c r="EN68" s="188" t="s">
        <v>446</v>
      </c>
      <c r="EO68" s="188" t="s">
        <v>446</v>
      </c>
      <c r="EP68" s="188" t="s">
        <v>446</v>
      </c>
      <c r="EQ68" s="188" t="s">
        <v>446</v>
      </c>
      <c r="ER68" s="188" t="s">
        <v>446</v>
      </c>
      <c r="ES68" s="198">
        <v>43798</v>
      </c>
      <c r="ET68" s="189" t="s">
        <v>10320</v>
      </c>
      <c r="EU68" s="189">
        <v>157</v>
      </c>
      <c r="EV68" s="189" t="s">
        <v>7852</v>
      </c>
      <c r="EW68" s="189" t="s">
        <v>7164</v>
      </c>
      <c r="EX68" s="189">
        <v>3</v>
      </c>
      <c r="EY68" s="189" t="s">
        <v>7251</v>
      </c>
      <c r="EZ68" s="189" t="s">
        <v>2611</v>
      </c>
      <c r="FA68" s="201">
        <v>43798</v>
      </c>
      <c r="FB68" s="196" t="s">
        <v>10321</v>
      </c>
      <c r="FC68" s="188">
        <v>1</v>
      </c>
      <c r="FD68" s="188">
        <v>0</v>
      </c>
      <c r="FE68" s="188" t="s">
        <v>731</v>
      </c>
      <c r="FF68" s="188">
        <v>2</v>
      </c>
      <c r="FG68" s="188">
        <v>0</v>
      </c>
      <c r="FH68" s="188">
        <v>0</v>
      </c>
      <c r="FI68" s="198">
        <v>43511</v>
      </c>
      <c r="FJ68" s="196" t="s">
        <v>10322</v>
      </c>
      <c r="FK68" s="189">
        <v>0</v>
      </c>
      <c r="FL68" s="189">
        <v>0</v>
      </c>
      <c r="FM68" s="189" t="s">
        <v>731</v>
      </c>
      <c r="FN68" s="189">
        <v>2</v>
      </c>
      <c r="FO68" s="189" t="s">
        <v>2203</v>
      </c>
      <c r="FP68" s="186">
        <v>0</v>
      </c>
      <c r="FQ68" s="200">
        <v>43511</v>
      </c>
      <c r="FR68" s="196" t="s">
        <v>10323</v>
      </c>
      <c r="FS68" s="188">
        <v>0</v>
      </c>
      <c r="FT68" s="188">
        <v>0</v>
      </c>
      <c r="FU68" s="188" t="s">
        <v>731</v>
      </c>
      <c r="FV68" s="188">
        <v>2</v>
      </c>
      <c r="FW68" s="188" t="s">
        <v>2203</v>
      </c>
      <c r="FX68" s="188">
        <v>0</v>
      </c>
      <c r="FY68" s="198">
        <v>43511</v>
      </c>
      <c r="FZ68" s="189" t="s">
        <v>10324</v>
      </c>
      <c r="GA68" s="189">
        <v>0</v>
      </c>
      <c r="GB68" s="189" t="s">
        <v>7229</v>
      </c>
      <c r="GC68" s="189" t="s">
        <v>5204</v>
      </c>
      <c r="GD68" s="189">
        <v>2</v>
      </c>
      <c r="GE68" s="189" t="s">
        <v>7600</v>
      </c>
      <c r="GF68" s="189" t="s">
        <v>7616</v>
      </c>
      <c r="GG68" s="201">
        <v>43767</v>
      </c>
      <c r="GH68" s="196" t="s">
        <v>10325</v>
      </c>
      <c r="GI68" s="188">
        <v>0</v>
      </c>
      <c r="GJ68" s="188" t="s">
        <v>7229</v>
      </c>
      <c r="GK68" s="188" t="s">
        <v>5204</v>
      </c>
      <c r="GL68" s="188">
        <v>2</v>
      </c>
      <c r="GM68" s="188" t="s">
        <v>7600</v>
      </c>
      <c r="GN68" s="188" t="s">
        <v>7616</v>
      </c>
      <c r="GO68" s="198">
        <v>43767</v>
      </c>
      <c r="GP68" s="189" t="s">
        <v>10326</v>
      </c>
      <c r="GQ68" s="189">
        <v>1</v>
      </c>
      <c r="GR68" s="189" t="s">
        <v>7229</v>
      </c>
      <c r="GS68" s="189" t="s">
        <v>5204</v>
      </c>
      <c r="GT68" s="189">
        <v>2</v>
      </c>
      <c r="GU68" s="189" t="s">
        <v>7600</v>
      </c>
      <c r="GV68" s="189" t="s">
        <v>7616</v>
      </c>
      <c r="GW68" s="201">
        <v>43767</v>
      </c>
      <c r="GX68" s="196" t="s">
        <v>10327</v>
      </c>
      <c r="GY68" s="188">
        <v>0</v>
      </c>
      <c r="GZ68" s="188" t="s">
        <v>7229</v>
      </c>
      <c r="HA68" s="188" t="s">
        <v>5204</v>
      </c>
      <c r="HB68" s="188">
        <v>2</v>
      </c>
      <c r="HC68" s="188" t="s">
        <v>7600</v>
      </c>
      <c r="HD68" s="188" t="s">
        <v>7616</v>
      </c>
      <c r="HE68" s="198">
        <v>43767</v>
      </c>
      <c r="HF68" s="189" t="s">
        <v>10328</v>
      </c>
      <c r="HG68" s="189">
        <v>0</v>
      </c>
      <c r="HH68" s="189" t="s">
        <v>7229</v>
      </c>
      <c r="HI68" s="189" t="s">
        <v>5204</v>
      </c>
      <c r="HJ68" s="189">
        <v>2</v>
      </c>
      <c r="HK68" s="189" t="s">
        <v>7600</v>
      </c>
      <c r="HL68" s="189" t="s">
        <v>7616</v>
      </c>
      <c r="HM68" s="201">
        <v>43767</v>
      </c>
      <c r="HN68" s="196" t="s">
        <v>10329</v>
      </c>
      <c r="HO68" s="188">
        <v>1</v>
      </c>
      <c r="HP68" s="188" t="s">
        <v>7229</v>
      </c>
      <c r="HQ68" s="188" t="s">
        <v>5204</v>
      </c>
      <c r="HR68" s="188">
        <v>2</v>
      </c>
      <c r="HS68" s="188" t="s">
        <v>7600</v>
      </c>
      <c r="HT68" s="188" t="s">
        <v>7616</v>
      </c>
      <c r="HU68" s="198">
        <v>43767</v>
      </c>
      <c r="HV68" s="189" t="s">
        <v>10330</v>
      </c>
      <c r="HW68" s="189">
        <v>0</v>
      </c>
      <c r="HX68" s="189" t="s">
        <v>7229</v>
      </c>
      <c r="HY68" s="189" t="s">
        <v>5204</v>
      </c>
      <c r="HZ68" s="189">
        <v>2</v>
      </c>
      <c r="IA68" s="189" t="s">
        <v>7600</v>
      </c>
      <c r="IB68" s="189" t="s">
        <v>7616</v>
      </c>
      <c r="IC68" s="201">
        <v>43767</v>
      </c>
      <c r="ID68" s="196" t="s">
        <v>10331</v>
      </c>
      <c r="IE68" s="188">
        <v>0</v>
      </c>
      <c r="IF68" s="188" t="s">
        <v>7229</v>
      </c>
      <c r="IG68" s="188" t="s">
        <v>5204</v>
      </c>
      <c r="IH68" s="188">
        <v>2</v>
      </c>
      <c r="II68" s="188" t="s">
        <v>7600</v>
      </c>
      <c r="IJ68" s="188" t="s">
        <v>7616</v>
      </c>
      <c r="IK68" s="198">
        <v>43767</v>
      </c>
      <c r="IL68" s="189" t="s">
        <v>10332</v>
      </c>
      <c r="IM68" s="189">
        <v>0</v>
      </c>
      <c r="IN68" s="189" t="s">
        <v>7229</v>
      </c>
      <c r="IO68" s="189" t="s">
        <v>5204</v>
      </c>
      <c r="IP68" s="189">
        <v>2</v>
      </c>
      <c r="IQ68" s="189" t="s">
        <v>7600</v>
      </c>
      <c r="IR68" s="189" t="s">
        <v>7616</v>
      </c>
      <c r="IS68" s="201">
        <v>43767</v>
      </c>
    </row>
    <row r="69" spans="1:253" x14ac:dyDescent="0.35">
      <c r="A69" t="s">
        <v>6182</v>
      </c>
      <c r="B69" t="s">
        <v>828</v>
      </c>
      <c r="C69" t="s">
        <v>8154</v>
      </c>
      <c r="D69" t="s">
        <v>217</v>
      </c>
      <c r="E69" t="s">
        <v>216</v>
      </c>
      <c r="F69" t="s">
        <v>10333</v>
      </c>
      <c r="G69" s="184">
        <v>28862000</v>
      </c>
      <c r="H69" s="185" t="s">
        <v>2040</v>
      </c>
      <c r="I69" s="185" t="s">
        <v>732</v>
      </c>
      <c r="J69" s="185">
        <v>1</v>
      </c>
      <c r="K69" s="185" t="s">
        <v>4660</v>
      </c>
      <c r="L69" s="185" t="s">
        <v>2071</v>
      </c>
      <c r="M69" s="198">
        <v>43585</v>
      </c>
      <c r="N69" s="196" t="s">
        <v>10334</v>
      </c>
      <c r="O69" s="187">
        <v>344602</v>
      </c>
      <c r="P69" s="187" t="s">
        <v>2041</v>
      </c>
      <c r="Q69" s="187" t="s">
        <v>730</v>
      </c>
      <c r="R69" s="187">
        <v>3</v>
      </c>
      <c r="S69" s="187" t="s">
        <v>6395</v>
      </c>
      <c r="T69" s="187" t="s">
        <v>2072</v>
      </c>
      <c r="U69" s="199">
        <v>43676</v>
      </c>
      <c r="V69" s="196" t="s">
        <v>10335</v>
      </c>
      <c r="W69" s="185">
        <v>3290000</v>
      </c>
      <c r="X69" s="185" t="s">
        <v>6386</v>
      </c>
      <c r="Y69" s="185" t="s">
        <v>730</v>
      </c>
      <c r="Z69" s="185">
        <v>3</v>
      </c>
      <c r="AA69" s="185" t="s">
        <v>7631</v>
      </c>
      <c r="AB69" s="185" t="s">
        <v>6391</v>
      </c>
      <c r="AC69" s="198">
        <v>43784</v>
      </c>
      <c r="AD69" s="196" t="s">
        <v>10336</v>
      </c>
      <c r="AE69" s="186">
        <v>3396000</v>
      </c>
      <c r="AF69" s="186" t="s">
        <v>6386</v>
      </c>
      <c r="AG69" s="186" t="s">
        <v>730</v>
      </c>
      <c r="AH69" s="186">
        <v>3</v>
      </c>
      <c r="AI69" s="186" t="s">
        <v>6397</v>
      </c>
      <c r="AJ69" s="186" t="s">
        <v>6391</v>
      </c>
      <c r="AK69" s="200">
        <v>43676</v>
      </c>
      <c r="AL69" s="196" t="s">
        <v>10337</v>
      </c>
      <c r="AM69" s="185">
        <v>84000</v>
      </c>
      <c r="AN69" s="185" t="s">
        <v>7221</v>
      </c>
      <c r="AO69" s="185" t="s">
        <v>732</v>
      </c>
      <c r="AP69" s="185">
        <v>1</v>
      </c>
      <c r="AQ69" s="185" t="s">
        <v>7223</v>
      </c>
      <c r="AR69" s="185" t="s">
        <v>7222</v>
      </c>
      <c r="AS69" s="198">
        <v>43767</v>
      </c>
      <c r="AT69" s="189" t="s">
        <v>10338</v>
      </c>
      <c r="AU69" s="186">
        <v>26</v>
      </c>
      <c r="AV69" s="186" t="s">
        <v>7082</v>
      </c>
      <c r="AW69" s="186" t="s">
        <v>730</v>
      </c>
      <c r="AX69" s="186">
        <v>3</v>
      </c>
      <c r="AY69" s="186" t="s">
        <v>7224</v>
      </c>
      <c r="AZ69" s="186" t="s">
        <v>1354</v>
      </c>
      <c r="BA69" s="200">
        <v>43767</v>
      </c>
      <c r="BB69" s="196" t="s">
        <v>10339</v>
      </c>
      <c r="BC69" s="185">
        <v>277460</v>
      </c>
      <c r="BD69" s="185" t="s">
        <v>6598</v>
      </c>
      <c r="BE69" s="185" t="s">
        <v>731</v>
      </c>
      <c r="BF69" s="185">
        <v>2</v>
      </c>
      <c r="BG69" s="185" t="s">
        <v>7666</v>
      </c>
      <c r="BH69" s="185" t="s">
        <v>6601</v>
      </c>
      <c r="BI69" s="198">
        <v>43742</v>
      </c>
      <c r="BJ69" s="189" t="s">
        <v>10340</v>
      </c>
      <c r="BK69" s="189">
        <v>488</v>
      </c>
      <c r="BL69" s="189" t="s">
        <v>7620</v>
      </c>
      <c r="BM69" s="189" t="s">
        <v>731</v>
      </c>
      <c r="BN69" s="189">
        <v>2</v>
      </c>
      <c r="BO69" s="189" t="s">
        <v>7632</v>
      </c>
      <c r="BP69" s="186" t="s">
        <v>1354</v>
      </c>
      <c r="BQ69" s="201">
        <v>43784</v>
      </c>
      <c r="BR69" s="196" t="s">
        <v>10341</v>
      </c>
      <c r="BS69" s="188">
        <v>147000</v>
      </c>
      <c r="BT69" s="188" t="s">
        <v>4914</v>
      </c>
      <c r="BU69" s="188" t="s">
        <v>731</v>
      </c>
      <c r="BV69" s="188">
        <v>2</v>
      </c>
      <c r="BW69" s="188" t="s">
        <v>4912</v>
      </c>
      <c r="BX69" s="188" t="s">
        <v>4916</v>
      </c>
      <c r="BY69" s="198">
        <v>43676</v>
      </c>
      <c r="BZ69" s="189" t="s">
        <v>10342</v>
      </c>
      <c r="CA69" s="189">
        <v>143000</v>
      </c>
      <c r="CB69" s="189" t="s">
        <v>4915</v>
      </c>
      <c r="CC69" s="189" t="s">
        <v>731</v>
      </c>
      <c r="CD69" s="189">
        <v>2</v>
      </c>
      <c r="CE69" s="189" t="s">
        <v>4913</v>
      </c>
      <c r="CF69" s="189" t="s">
        <v>4916</v>
      </c>
      <c r="CG69" s="201">
        <v>43676</v>
      </c>
      <c r="CH69" s="196" t="s">
        <v>10343</v>
      </c>
      <c r="CI69" s="189" t="e">
        <v>#N/A</v>
      </c>
      <c r="CJ69" s="189" t="e">
        <v>#N/A</v>
      </c>
      <c r="CK69" s="189" t="e">
        <v>#N/A</v>
      </c>
      <c r="CL69" s="189" t="e">
        <v>#N/A</v>
      </c>
      <c r="CM69" s="189" t="e">
        <v>#N/A</v>
      </c>
      <c r="CN69" s="189" t="e">
        <v>#N/A</v>
      </c>
      <c r="CO69" s="193" t="e">
        <v>#N/A</v>
      </c>
      <c r="CP69" s="189" t="s">
        <v>10344</v>
      </c>
      <c r="CQ69" s="188">
        <v>773</v>
      </c>
      <c r="CR69" s="188" t="s">
        <v>4561</v>
      </c>
      <c r="CS69" s="188" t="s">
        <v>731</v>
      </c>
      <c r="CT69" s="188">
        <v>2</v>
      </c>
      <c r="CU69" s="188" t="s">
        <v>4667</v>
      </c>
      <c r="CV69" s="188" t="s">
        <v>4559</v>
      </c>
      <c r="CW69" s="198">
        <v>43676</v>
      </c>
      <c r="CX69" s="189" t="s">
        <v>10345</v>
      </c>
      <c r="CY69" s="186">
        <v>1690000</v>
      </c>
      <c r="CZ69" s="186" t="s">
        <v>6386</v>
      </c>
      <c r="DA69" s="186" t="s">
        <v>730</v>
      </c>
      <c r="DB69" s="186">
        <v>3</v>
      </c>
      <c r="DC69" s="186" t="s">
        <v>7635</v>
      </c>
      <c r="DD69" s="186" t="s">
        <v>6391</v>
      </c>
      <c r="DE69" s="192">
        <v>43784</v>
      </c>
      <c r="DF69" s="196" t="s">
        <v>10346</v>
      </c>
      <c r="DG69" s="185">
        <v>1694000</v>
      </c>
      <c r="DH69" s="188" t="s">
        <v>6386</v>
      </c>
      <c r="DI69" s="188" t="s">
        <v>730</v>
      </c>
      <c r="DJ69" s="188">
        <v>3</v>
      </c>
      <c r="DK69" s="188" t="s">
        <v>7633</v>
      </c>
      <c r="DL69" s="188" t="s">
        <v>6391</v>
      </c>
      <c r="DM69" s="198">
        <v>43784</v>
      </c>
      <c r="DN69" s="189" t="s">
        <v>10347</v>
      </c>
      <c r="DO69" s="186">
        <v>1601000</v>
      </c>
      <c r="DP69" s="189" t="s">
        <v>6386</v>
      </c>
      <c r="DQ69" s="189" t="s">
        <v>730</v>
      </c>
      <c r="DR69" s="189">
        <v>3</v>
      </c>
      <c r="DS69" s="189" t="s">
        <v>7634</v>
      </c>
      <c r="DT69" s="189" t="s">
        <v>6391</v>
      </c>
      <c r="DU69" s="201">
        <v>43784</v>
      </c>
      <c r="DV69" s="196" t="s">
        <v>10348</v>
      </c>
      <c r="DW69" s="185">
        <v>1425000</v>
      </c>
      <c r="DX69" s="188" t="s">
        <v>6386</v>
      </c>
      <c r="DY69" s="188" t="s">
        <v>730</v>
      </c>
      <c r="DZ69" s="188">
        <v>3</v>
      </c>
      <c r="EA69" s="188" t="s">
        <v>7635</v>
      </c>
      <c r="EB69" s="188" t="s">
        <v>6391</v>
      </c>
      <c r="EC69" s="198">
        <v>43784</v>
      </c>
      <c r="ED69" s="189" t="s">
        <v>10349</v>
      </c>
      <c r="EE69" s="186">
        <v>265000</v>
      </c>
      <c r="EF69" s="189" t="s">
        <v>6386</v>
      </c>
      <c r="EG69" s="189" t="s">
        <v>730</v>
      </c>
      <c r="EH69" s="189">
        <v>3</v>
      </c>
      <c r="EI69" s="189" t="s">
        <v>7636</v>
      </c>
      <c r="EJ69" s="189" t="s">
        <v>6391</v>
      </c>
      <c r="EK69" s="201">
        <v>43784</v>
      </c>
      <c r="EL69" s="196" t="s">
        <v>10350</v>
      </c>
      <c r="EM69" s="185">
        <v>0</v>
      </c>
      <c r="EN69" s="188" t="s">
        <v>6386</v>
      </c>
      <c r="EO69" s="188" t="s">
        <v>730</v>
      </c>
      <c r="EP69" s="188">
        <v>3</v>
      </c>
      <c r="EQ69" s="188" t="s">
        <v>6405</v>
      </c>
      <c r="ER69" s="188" t="s">
        <v>6391</v>
      </c>
      <c r="ES69" s="198">
        <v>43676</v>
      </c>
      <c r="ET69" s="189" t="s">
        <v>10351</v>
      </c>
      <c r="EU69" s="189">
        <v>488</v>
      </c>
      <c r="EV69" s="189" t="s">
        <v>7620</v>
      </c>
      <c r="EW69" s="189" t="s">
        <v>731</v>
      </c>
      <c r="EX69" s="189">
        <v>2</v>
      </c>
      <c r="EY69" s="189" t="s">
        <v>7632</v>
      </c>
      <c r="EZ69" s="189" t="s">
        <v>1354</v>
      </c>
      <c r="FA69" s="201">
        <v>43784</v>
      </c>
      <c r="FB69" s="196" t="s">
        <v>10352</v>
      </c>
      <c r="FC69" s="188">
        <v>3</v>
      </c>
      <c r="FD69" s="188" t="s">
        <v>446</v>
      </c>
      <c r="FE69" s="188" t="s">
        <v>732</v>
      </c>
      <c r="FF69" s="188">
        <v>1</v>
      </c>
      <c r="FG69" s="188" t="s">
        <v>6406</v>
      </c>
      <c r="FH69" s="188" t="s">
        <v>446</v>
      </c>
      <c r="FI69" s="198">
        <v>43676</v>
      </c>
      <c r="FJ69" s="196" t="s">
        <v>10353</v>
      </c>
      <c r="FK69" s="189" t="s">
        <v>446</v>
      </c>
      <c r="FL69" s="189" t="s">
        <v>446</v>
      </c>
      <c r="FM69" s="189" t="s">
        <v>446</v>
      </c>
      <c r="FN69" s="189" t="s">
        <v>446</v>
      </c>
      <c r="FO69" s="189" t="s">
        <v>446</v>
      </c>
      <c r="FP69" s="186" t="s">
        <v>446</v>
      </c>
      <c r="FQ69" s="200">
        <v>43676</v>
      </c>
      <c r="FR69" s="196" t="s">
        <v>10354</v>
      </c>
      <c r="FS69" s="188" t="s">
        <v>446</v>
      </c>
      <c r="FT69" s="188" t="s">
        <v>446</v>
      </c>
      <c r="FU69" s="188" t="s">
        <v>446</v>
      </c>
      <c r="FV69" s="188" t="s">
        <v>446</v>
      </c>
      <c r="FW69" s="188" t="s">
        <v>446</v>
      </c>
      <c r="FX69" s="188" t="s">
        <v>446</v>
      </c>
      <c r="FY69" s="198">
        <v>43676</v>
      </c>
      <c r="FZ69" s="189" t="s">
        <v>10355</v>
      </c>
      <c r="GA69" s="189">
        <v>0</v>
      </c>
      <c r="GB69" s="189" t="s">
        <v>7229</v>
      </c>
      <c r="GC69" s="189" t="s">
        <v>732</v>
      </c>
      <c r="GD69" s="189">
        <v>1</v>
      </c>
      <c r="GE69" s="189" t="s">
        <v>7600</v>
      </c>
      <c r="GF69" s="189" t="s">
        <v>7616</v>
      </c>
      <c r="GG69" s="201">
        <v>43767</v>
      </c>
      <c r="GH69" s="196" t="s">
        <v>10356</v>
      </c>
      <c r="GI69" s="188">
        <v>0</v>
      </c>
      <c r="GJ69" s="188" t="s">
        <v>7229</v>
      </c>
      <c r="GK69" s="188" t="s">
        <v>730</v>
      </c>
      <c r="GL69" s="188">
        <v>3</v>
      </c>
      <c r="GM69" s="188" t="s">
        <v>7600</v>
      </c>
      <c r="GN69" s="188" t="s">
        <v>7616</v>
      </c>
      <c r="GO69" s="198">
        <v>43767</v>
      </c>
      <c r="GP69" s="189" t="s">
        <v>10357</v>
      </c>
      <c r="GQ69" s="189">
        <v>0</v>
      </c>
      <c r="GR69" s="189" t="s">
        <v>7229</v>
      </c>
      <c r="GS69" s="189" t="s">
        <v>731</v>
      </c>
      <c r="GT69" s="189">
        <v>2</v>
      </c>
      <c r="GU69" s="189" t="s">
        <v>7600</v>
      </c>
      <c r="GV69" s="189" t="s">
        <v>7616</v>
      </c>
      <c r="GW69" s="201">
        <v>43767</v>
      </c>
      <c r="GX69" s="196" t="s">
        <v>10358</v>
      </c>
      <c r="GY69" s="188">
        <v>0</v>
      </c>
      <c r="GZ69" s="188" t="s">
        <v>7229</v>
      </c>
      <c r="HA69" s="188" t="s">
        <v>731</v>
      </c>
      <c r="HB69" s="188">
        <v>2</v>
      </c>
      <c r="HC69" s="188" t="s">
        <v>7600</v>
      </c>
      <c r="HD69" s="188" t="s">
        <v>7616</v>
      </c>
      <c r="HE69" s="198">
        <v>43767</v>
      </c>
      <c r="HF69" s="189" t="s">
        <v>10359</v>
      </c>
      <c r="HG69" s="189">
        <v>0</v>
      </c>
      <c r="HH69" s="189" t="s">
        <v>7229</v>
      </c>
      <c r="HI69" s="189" t="s">
        <v>730</v>
      </c>
      <c r="HJ69" s="189">
        <v>3</v>
      </c>
      <c r="HK69" s="189" t="s">
        <v>7600</v>
      </c>
      <c r="HL69" s="189" t="s">
        <v>7616</v>
      </c>
      <c r="HM69" s="201">
        <v>43767</v>
      </c>
      <c r="HN69" s="196" t="s">
        <v>10360</v>
      </c>
      <c r="HO69" s="188">
        <v>2</v>
      </c>
      <c r="HP69" s="188" t="s">
        <v>7229</v>
      </c>
      <c r="HQ69" s="188" t="s">
        <v>731</v>
      </c>
      <c r="HR69" s="188">
        <v>2</v>
      </c>
      <c r="HS69" s="188" t="s">
        <v>7600</v>
      </c>
      <c r="HT69" s="188" t="s">
        <v>7616</v>
      </c>
      <c r="HU69" s="198">
        <v>43767</v>
      </c>
      <c r="HV69" s="189" t="s">
        <v>10361</v>
      </c>
      <c r="HW69" s="189">
        <v>3</v>
      </c>
      <c r="HX69" s="189" t="s">
        <v>7229</v>
      </c>
      <c r="HY69" s="189" t="s">
        <v>731</v>
      </c>
      <c r="HZ69" s="189">
        <v>2</v>
      </c>
      <c r="IA69" s="189" t="s">
        <v>7600</v>
      </c>
      <c r="IB69" s="189" t="s">
        <v>7616</v>
      </c>
      <c r="IC69" s="201">
        <v>43767</v>
      </c>
      <c r="ID69" s="196" t="s">
        <v>10362</v>
      </c>
      <c r="IE69" s="188">
        <v>1</v>
      </c>
      <c r="IF69" s="188" t="s">
        <v>7229</v>
      </c>
      <c r="IG69" s="188" t="s">
        <v>731</v>
      </c>
      <c r="IH69" s="188">
        <v>2</v>
      </c>
      <c r="II69" s="188" t="s">
        <v>7600</v>
      </c>
      <c r="IJ69" s="188" t="s">
        <v>7616</v>
      </c>
      <c r="IK69" s="198">
        <v>43767</v>
      </c>
      <c r="IL69" s="189" t="s">
        <v>10363</v>
      </c>
      <c r="IM69" s="189">
        <v>1</v>
      </c>
      <c r="IN69" s="189" t="s">
        <v>7229</v>
      </c>
      <c r="IO69" s="189" t="s">
        <v>731</v>
      </c>
      <c r="IP69" s="189">
        <v>2</v>
      </c>
      <c r="IQ69" s="189" t="s">
        <v>7600</v>
      </c>
      <c r="IR69" s="189" t="s">
        <v>7616</v>
      </c>
      <c r="IS69" s="201">
        <v>43767</v>
      </c>
    </row>
    <row r="70" spans="1:253" x14ac:dyDescent="0.35">
      <c r="A70" t="s">
        <v>3305</v>
      </c>
      <c r="B70" t="s">
        <v>4381</v>
      </c>
      <c r="C70" t="s">
        <v>3306</v>
      </c>
      <c r="D70" t="s">
        <v>217</v>
      </c>
      <c r="E70" t="s">
        <v>216</v>
      </c>
      <c r="F70" t="s">
        <v>10364</v>
      </c>
      <c r="G70" s="184">
        <v>28860000</v>
      </c>
      <c r="H70" s="185" t="s">
        <v>2040</v>
      </c>
      <c r="I70" s="185" t="s">
        <v>732</v>
      </c>
      <c r="J70" s="185">
        <v>1</v>
      </c>
      <c r="K70" s="185" t="s">
        <v>2136</v>
      </c>
      <c r="L70" s="185" t="s">
        <v>2071</v>
      </c>
      <c r="M70" s="198">
        <v>43551</v>
      </c>
      <c r="N70" s="196" t="s">
        <v>10365</v>
      </c>
      <c r="O70" s="187">
        <v>78778</v>
      </c>
      <c r="P70" s="187" t="s">
        <v>2041</v>
      </c>
      <c r="Q70" s="187" t="s">
        <v>732</v>
      </c>
      <c r="R70" s="187">
        <v>1</v>
      </c>
      <c r="S70" s="187" t="s">
        <v>3575</v>
      </c>
      <c r="T70" s="187" t="s">
        <v>2072</v>
      </c>
      <c r="U70" s="199">
        <v>43551</v>
      </c>
      <c r="V70" s="196" t="s">
        <v>10366</v>
      </c>
      <c r="W70" s="185">
        <v>2333000</v>
      </c>
      <c r="X70" s="185" t="s">
        <v>2040</v>
      </c>
      <c r="Y70" s="185" t="s">
        <v>732</v>
      </c>
      <c r="Z70" s="185">
        <v>1</v>
      </c>
      <c r="AA70" s="185" t="s">
        <v>3576</v>
      </c>
      <c r="AB70" s="185" t="s">
        <v>2071</v>
      </c>
      <c r="AC70" s="198">
        <v>43551</v>
      </c>
      <c r="AD70" s="196" t="s">
        <v>10367</v>
      </c>
      <c r="AE70" s="186" t="s">
        <v>446</v>
      </c>
      <c r="AF70" s="186" t="s">
        <v>446</v>
      </c>
      <c r="AG70" s="186" t="s">
        <v>446</v>
      </c>
      <c r="AH70" s="186" t="s">
        <v>446</v>
      </c>
      <c r="AI70" s="186" t="s">
        <v>446</v>
      </c>
      <c r="AJ70" s="186" t="s">
        <v>446</v>
      </c>
      <c r="AK70" s="200">
        <v>43676</v>
      </c>
      <c r="AL70" s="196" t="s">
        <v>10368</v>
      </c>
      <c r="AM70" s="185" t="s">
        <v>446</v>
      </c>
      <c r="AN70" s="185" t="s">
        <v>7621</v>
      </c>
      <c r="AO70" s="185" t="s">
        <v>730</v>
      </c>
      <c r="AP70" s="185">
        <v>3</v>
      </c>
      <c r="AQ70" s="185" t="s">
        <v>7637</v>
      </c>
      <c r="AR70" s="185" t="s">
        <v>7624</v>
      </c>
      <c r="AS70" s="198">
        <v>43784</v>
      </c>
      <c r="AT70" s="189" t="s">
        <v>10369</v>
      </c>
      <c r="AU70" s="186" t="s">
        <v>446</v>
      </c>
      <c r="AV70" s="186" t="s">
        <v>446</v>
      </c>
      <c r="AW70" s="186" t="s">
        <v>446</v>
      </c>
      <c r="AX70" s="186" t="s">
        <v>446</v>
      </c>
      <c r="AY70" s="186" t="s">
        <v>446</v>
      </c>
      <c r="AZ70" s="186" t="s">
        <v>446</v>
      </c>
      <c r="BA70" s="200">
        <v>43784</v>
      </c>
      <c r="BB70" s="196" t="s">
        <v>10370</v>
      </c>
      <c r="BC70" s="185">
        <v>0</v>
      </c>
      <c r="BD70" s="185" t="s">
        <v>446</v>
      </c>
      <c r="BE70" s="185" t="s">
        <v>446</v>
      </c>
      <c r="BF70" s="185" t="s">
        <v>446</v>
      </c>
      <c r="BG70" s="185" t="s">
        <v>7096</v>
      </c>
      <c r="BH70" s="185" t="s">
        <v>446</v>
      </c>
      <c r="BI70" s="198">
        <v>43742</v>
      </c>
      <c r="BJ70" s="189" t="s">
        <v>10371</v>
      </c>
      <c r="BK70" s="189">
        <v>445</v>
      </c>
      <c r="BL70" s="189" t="s">
        <v>7620</v>
      </c>
      <c r="BM70" s="189" t="s">
        <v>731</v>
      </c>
      <c r="BN70" s="189">
        <v>2</v>
      </c>
      <c r="BO70" s="189" t="s">
        <v>7638</v>
      </c>
      <c r="BP70" s="186" t="s">
        <v>1354</v>
      </c>
      <c r="BQ70" s="201">
        <v>43784</v>
      </c>
      <c r="BR70" s="196" t="s">
        <v>10372</v>
      </c>
      <c r="BS70" s="188" t="s">
        <v>446</v>
      </c>
      <c r="BT70" s="188" t="s">
        <v>446</v>
      </c>
      <c r="BU70" s="188" t="s">
        <v>446</v>
      </c>
      <c r="BV70" s="188" t="s">
        <v>446</v>
      </c>
      <c r="BW70" s="188" t="s">
        <v>446</v>
      </c>
      <c r="BX70" s="188" t="s">
        <v>446</v>
      </c>
      <c r="BY70" s="198">
        <v>43551</v>
      </c>
      <c r="BZ70" s="189" t="s">
        <v>10373</v>
      </c>
      <c r="CA70" s="189" t="s">
        <v>446</v>
      </c>
      <c r="CB70" s="189" t="s">
        <v>446</v>
      </c>
      <c r="CC70" s="189" t="s">
        <v>446</v>
      </c>
      <c r="CD70" s="189" t="s">
        <v>446</v>
      </c>
      <c r="CE70" s="189" t="s">
        <v>446</v>
      </c>
      <c r="CF70" s="189" t="s">
        <v>446</v>
      </c>
      <c r="CG70" s="201">
        <v>43551</v>
      </c>
      <c r="CH70" s="196" t="s">
        <v>10374</v>
      </c>
      <c r="CI70" s="189" t="e">
        <v>#N/A</v>
      </c>
      <c r="CJ70" s="189" t="e">
        <v>#N/A</v>
      </c>
      <c r="CK70" s="189" t="e">
        <v>#N/A</v>
      </c>
      <c r="CL70" s="189" t="e">
        <v>#N/A</v>
      </c>
      <c r="CM70" s="189" t="e">
        <v>#N/A</v>
      </c>
      <c r="CN70" s="189" t="e">
        <v>#N/A</v>
      </c>
      <c r="CO70" s="193" t="e">
        <v>#N/A</v>
      </c>
      <c r="CP70" s="189" t="s">
        <v>10375</v>
      </c>
      <c r="CQ70" s="188" t="s">
        <v>446</v>
      </c>
      <c r="CR70" s="188" t="s">
        <v>3243</v>
      </c>
      <c r="CS70" s="188" t="s">
        <v>731</v>
      </c>
      <c r="CT70" s="188">
        <v>2</v>
      </c>
      <c r="CU70" s="188">
        <v>0</v>
      </c>
      <c r="CV70" s="188">
        <v>0</v>
      </c>
      <c r="CW70" s="198">
        <v>43551</v>
      </c>
      <c r="CX70" s="189" t="s">
        <v>10376</v>
      </c>
      <c r="CY70" s="186" t="s">
        <v>446</v>
      </c>
      <c r="CZ70" s="186" t="s">
        <v>446</v>
      </c>
      <c r="DA70" s="186" t="s">
        <v>446</v>
      </c>
      <c r="DB70" s="186" t="s">
        <v>446</v>
      </c>
      <c r="DC70" s="186" t="s">
        <v>446</v>
      </c>
      <c r="DD70" s="186" t="s">
        <v>446</v>
      </c>
      <c r="DE70" s="192">
        <v>43676</v>
      </c>
      <c r="DF70" s="196" t="s">
        <v>10377</v>
      </c>
      <c r="DG70" s="185" t="s">
        <v>446</v>
      </c>
      <c r="DH70" s="188" t="s">
        <v>446</v>
      </c>
      <c r="DI70" s="188" t="s">
        <v>446</v>
      </c>
      <c r="DJ70" s="188" t="s">
        <v>446</v>
      </c>
      <c r="DK70" s="188" t="s">
        <v>446</v>
      </c>
      <c r="DL70" s="188" t="s">
        <v>446</v>
      </c>
      <c r="DM70" s="198">
        <v>43676</v>
      </c>
      <c r="DN70" s="189" t="s">
        <v>10378</v>
      </c>
      <c r="DO70" s="186" t="s">
        <v>446</v>
      </c>
      <c r="DP70" s="189" t="s">
        <v>446</v>
      </c>
      <c r="DQ70" s="189" t="s">
        <v>446</v>
      </c>
      <c r="DR70" s="189" t="s">
        <v>446</v>
      </c>
      <c r="DS70" s="189" t="s">
        <v>446</v>
      </c>
      <c r="DT70" s="189" t="s">
        <v>446</v>
      </c>
      <c r="DU70" s="201">
        <v>43676</v>
      </c>
      <c r="DV70" s="196" t="s">
        <v>10379</v>
      </c>
      <c r="DW70" s="185" t="s">
        <v>446</v>
      </c>
      <c r="DX70" s="188" t="s">
        <v>446</v>
      </c>
      <c r="DY70" s="188" t="s">
        <v>446</v>
      </c>
      <c r="DZ70" s="188" t="s">
        <v>446</v>
      </c>
      <c r="EA70" s="188" t="s">
        <v>446</v>
      </c>
      <c r="EB70" s="188" t="s">
        <v>446</v>
      </c>
      <c r="EC70" s="198">
        <v>43676</v>
      </c>
      <c r="ED70" s="189" t="s">
        <v>10380</v>
      </c>
      <c r="EE70" s="186" t="s">
        <v>446</v>
      </c>
      <c r="EF70" s="189" t="s">
        <v>446</v>
      </c>
      <c r="EG70" s="189" t="s">
        <v>446</v>
      </c>
      <c r="EH70" s="189" t="s">
        <v>446</v>
      </c>
      <c r="EI70" s="189" t="s">
        <v>446</v>
      </c>
      <c r="EJ70" s="189" t="s">
        <v>446</v>
      </c>
      <c r="EK70" s="201">
        <v>43676</v>
      </c>
      <c r="EL70" s="196" t="s">
        <v>10381</v>
      </c>
      <c r="EM70" s="185" t="s">
        <v>446</v>
      </c>
      <c r="EN70" s="188" t="s">
        <v>446</v>
      </c>
      <c r="EO70" s="188" t="s">
        <v>446</v>
      </c>
      <c r="EP70" s="188" t="s">
        <v>446</v>
      </c>
      <c r="EQ70" s="188" t="s">
        <v>446</v>
      </c>
      <c r="ER70" s="188" t="s">
        <v>446</v>
      </c>
      <c r="ES70" s="198">
        <v>43676</v>
      </c>
      <c r="ET70" s="189" t="s">
        <v>10382</v>
      </c>
      <c r="EU70" s="189">
        <v>488</v>
      </c>
      <c r="EV70" s="189" t="s">
        <v>7620</v>
      </c>
      <c r="EW70" s="189" t="s">
        <v>731</v>
      </c>
      <c r="EX70" s="189">
        <v>2</v>
      </c>
      <c r="EY70" s="189" t="s">
        <v>7632</v>
      </c>
      <c r="EZ70" s="189" t="s">
        <v>1354</v>
      </c>
      <c r="FA70" s="201">
        <v>43784</v>
      </c>
      <c r="FB70" s="196" t="s">
        <v>10383</v>
      </c>
      <c r="FC70" s="188">
        <v>2</v>
      </c>
      <c r="FD70" s="188">
        <v>0</v>
      </c>
      <c r="FE70" s="188" t="s">
        <v>731</v>
      </c>
      <c r="FF70" s="188">
        <v>2</v>
      </c>
      <c r="FG70" s="188" t="s">
        <v>3455</v>
      </c>
      <c r="FH70" s="188">
        <v>0</v>
      </c>
      <c r="FI70" s="198">
        <v>43551</v>
      </c>
      <c r="FJ70" s="196" t="s">
        <v>10384</v>
      </c>
      <c r="FK70" s="189" t="s">
        <v>446</v>
      </c>
      <c r="FL70" s="189" t="s">
        <v>3243</v>
      </c>
      <c r="FM70" s="189" t="s">
        <v>731</v>
      </c>
      <c r="FN70" s="189">
        <v>2</v>
      </c>
      <c r="FO70" s="189" t="s">
        <v>3583</v>
      </c>
      <c r="FP70" s="186">
        <v>0</v>
      </c>
      <c r="FQ70" s="200">
        <v>43551</v>
      </c>
      <c r="FR70" s="196" t="s">
        <v>10385</v>
      </c>
      <c r="FS70" s="188" t="s">
        <v>446</v>
      </c>
      <c r="FT70" s="188" t="s">
        <v>446</v>
      </c>
      <c r="FU70" s="188" t="s">
        <v>446</v>
      </c>
      <c r="FV70" s="188" t="s">
        <v>446</v>
      </c>
      <c r="FW70" s="188" t="s">
        <v>446</v>
      </c>
      <c r="FX70" s="188" t="s">
        <v>446</v>
      </c>
      <c r="FY70" s="198">
        <v>43784</v>
      </c>
      <c r="FZ70" s="189" t="s">
        <v>10386</v>
      </c>
      <c r="GA70" s="189">
        <v>0</v>
      </c>
      <c r="GB70" s="189" t="s">
        <v>7229</v>
      </c>
      <c r="GC70" s="189" t="s">
        <v>732</v>
      </c>
      <c r="GD70" s="189">
        <v>1</v>
      </c>
      <c r="GE70" s="189" t="s">
        <v>7600</v>
      </c>
      <c r="GF70" s="189" t="s">
        <v>7616</v>
      </c>
      <c r="GG70" s="201">
        <v>43767</v>
      </c>
      <c r="GH70" s="196" t="s">
        <v>10387</v>
      </c>
      <c r="GI70" s="188">
        <v>0</v>
      </c>
      <c r="GJ70" s="188" t="s">
        <v>7229</v>
      </c>
      <c r="GK70" s="188" t="s">
        <v>730</v>
      </c>
      <c r="GL70" s="188">
        <v>3</v>
      </c>
      <c r="GM70" s="188" t="s">
        <v>7600</v>
      </c>
      <c r="GN70" s="188" t="s">
        <v>7616</v>
      </c>
      <c r="GO70" s="198">
        <v>43767</v>
      </c>
      <c r="GP70" s="189" t="s">
        <v>10388</v>
      </c>
      <c r="GQ70" s="189">
        <v>0</v>
      </c>
      <c r="GR70" s="189" t="s">
        <v>7229</v>
      </c>
      <c r="GS70" s="189" t="s">
        <v>731</v>
      </c>
      <c r="GT70" s="189">
        <v>2</v>
      </c>
      <c r="GU70" s="189" t="s">
        <v>7600</v>
      </c>
      <c r="GV70" s="189" t="s">
        <v>7616</v>
      </c>
      <c r="GW70" s="201">
        <v>43767</v>
      </c>
      <c r="GX70" s="196" t="s">
        <v>10389</v>
      </c>
      <c r="GY70" s="188">
        <v>0</v>
      </c>
      <c r="GZ70" s="188" t="s">
        <v>7229</v>
      </c>
      <c r="HA70" s="188" t="s">
        <v>731</v>
      </c>
      <c r="HB70" s="188">
        <v>2</v>
      </c>
      <c r="HC70" s="188" t="s">
        <v>7600</v>
      </c>
      <c r="HD70" s="188" t="s">
        <v>7616</v>
      </c>
      <c r="HE70" s="198">
        <v>43767</v>
      </c>
      <c r="HF70" s="189" t="s">
        <v>10390</v>
      </c>
      <c r="HG70" s="189">
        <v>0</v>
      </c>
      <c r="HH70" s="189" t="s">
        <v>7229</v>
      </c>
      <c r="HI70" s="189" t="s">
        <v>730</v>
      </c>
      <c r="HJ70" s="189">
        <v>3</v>
      </c>
      <c r="HK70" s="189" t="s">
        <v>7600</v>
      </c>
      <c r="HL70" s="189" t="s">
        <v>7616</v>
      </c>
      <c r="HM70" s="201">
        <v>43767</v>
      </c>
      <c r="HN70" s="196" t="s">
        <v>10391</v>
      </c>
      <c r="HO70" s="188">
        <v>2</v>
      </c>
      <c r="HP70" s="188" t="s">
        <v>7229</v>
      </c>
      <c r="HQ70" s="188" t="s">
        <v>731</v>
      </c>
      <c r="HR70" s="188">
        <v>2</v>
      </c>
      <c r="HS70" s="188" t="s">
        <v>7600</v>
      </c>
      <c r="HT70" s="188" t="s">
        <v>7616</v>
      </c>
      <c r="HU70" s="198">
        <v>43767</v>
      </c>
      <c r="HV70" s="189" t="s">
        <v>10392</v>
      </c>
      <c r="HW70" s="189">
        <v>3</v>
      </c>
      <c r="HX70" s="189" t="s">
        <v>7229</v>
      </c>
      <c r="HY70" s="189" t="s">
        <v>731</v>
      </c>
      <c r="HZ70" s="189">
        <v>2</v>
      </c>
      <c r="IA70" s="189" t="s">
        <v>7600</v>
      </c>
      <c r="IB70" s="189" t="s">
        <v>7616</v>
      </c>
      <c r="IC70" s="201">
        <v>43767</v>
      </c>
      <c r="ID70" s="196" t="s">
        <v>10393</v>
      </c>
      <c r="IE70" s="188">
        <v>1</v>
      </c>
      <c r="IF70" s="188" t="s">
        <v>7229</v>
      </c>
      <c r="IG70" s="188" t="s">
        <v>731</v>
      </c>
      <c r="IH70" s="188">
        <v>2</v>
      </c>
      <c r="II70" s="188" t="s">
        <v>7600</v>
      </c>
      <c r="IJ70" s="188" t="s">
        <v>7616</v>
      </c>
      <c r="IK70" s="198">
        <v>43767</v>
      </c>
      <c r="IL70" s="189" t="s">
        <v>10394</v>
      </c>
      <c r="IM70" s="189">
        <v>1</v>
      </c>
      <c r="IN70" s="189" t="s">
        <v>7229</v>
      </c>
      <c r="IO70" s="189" t="s">
        <v>731</v>
      </c>
      <c r="IP70" s="189">
        <v>2</v>
      </c>
      <c r="IQ70" s="189" t="s">
        <v>7600</v>
      </c>
      <c r="IR70" s="189" t="s">
        <v>7616</v>
      </c>
      <c r="IS70" s="201">
        <v>43767</v>
      </c>
    </row>
    <row r="71" spans="1:253" x14ac:dyDescent="0.35">
      <c r="A71" t="s">
        <v>3399</v>
      </c>
      <c r="B71" t="s">
        <v>4376</v>
      </c>
      <c r="C71" t="s">
        <v>719</v>
      </c>
      <c r="D71" t="s">
        <v>362</v>
      </c>
      <c r="E71" t="s">
        <v>218</v>
      </c>
      <c r="F71" t="s">
        <v>10395</v>
      </c>
      <c r="G71" s="184">
        <v>52206000</v>
      </c>
      <c r="H71" s="185" t="s">
        <v>7202</v>
      </c>
      <c r="I71" s="185" t="s">
        <v>732</v>
      </c>
      <c r="J71" s="185">
        <v>1</v>
      </c>
      <c r="K71" s="185" t="s">
        <v>7212</v>
      </c>
      <c r="L71" s="185" t="s">
        <v>7205</v>
      </c>
      <c r="M71" s="198">
        <v>43767</v>
      </c>
      <c r="N71" s="196" t="s">
        <v>10396</v>
      </c>
      <c r="O71" s="187">
        <v>281621.09999999998</v>
      </c>
      <c r="P71" s="187" t="s">
        <v>5052</v>
      </c>
      <c r="Q71" s="187" t="s">
        <v>731</v>
      </c>
      <c r="R71" s="187">
        <v>2</v>
      </c>
      <c r="S71" s="187" t="s">
        <v>1932</v>
      </c>
      <c r="T71" s="187" t="s">
        <v>5053</v>
      </c>
      <c r="U71" s="199">
        <v>43608</v>
      </c>
      <c r="V71" s="196" t="s">
        <v>10397</v>
      </c>
      <c r="W71" s="185">
        <v>9264000</v>
      </c>
      <c r="X71" s="185" t="s">
        <v>5054</v>
      </c>
      <c r="Y71" s="185" t="s">
        <v>731</v>
      </c>
      <c r="Z71" s="185">
        <v>2</v>
      </c>
      <c r="AA71" s="185" t="s">
        <v>1933</v>
      </c>
      <c r="AB71" s="185" t="s">
        <v>5053</v>
      </c>
      <c r="AC71" s="198">
        <v>43706</v>
      </c>
      <c r="AD71" s="196" t="s">
        <v>10398</v>
      </c>
      <c r="AE71" s="186">
        <v>3541000</v>
      </c>
      <c r="AF71" s="186" t="s">
        <v>5054</v>
      </c>
      <c r="AG71" s="186" t="s">
        <v>731</v>
      </c>
      <c r="AH71" s="186">
        <v>2</v>
      </c>
      <c r="AI71" s="186" t="s">
        <v>1934</v>
      </c>
      <c r="AJ71" s="186" t="s">
        <v>6731</v>
      </c>
      <c r="AK71" s="200">
        <v>43706</v>
      </c>
      <c r="AL71" s="196" t="s">
        <v>10399</v>
      </c>
      <c r="AM71" s="185">
        <v>1242000</v>
      </c>
      <c r="AN71" s="185" t="s">
        <v>7652</v>
      </c>
      <c r="AO71" s="185" t="s">
        <v>731</v>
      </c>
      <c r="AP71" s="185">
        <v>2</v>
      </c>
      <c r="AQ71" s="185" t="s">
        <v>7660</v>
      </c>
      <c r="AR71" s="185" t="s">
        <v>7656</v>
      </c>
      <c r="AS71" s="198">
        <v>43787</v>
      </c>
      <c r="AT71" s="189" t="s">
        <v>10400</v>
      </c>
      <c r="AU71" s="186" t="s">
        <v>446</v>
      </c>
      <c r="AV71" s="186" t="s">
        <v>446</v>
      </c>
      <c r="AW71" s="186" t="s">
        <v>446</v>
      </c>
      <c r="AX71" s="186" t="s">
        <v>446</v>
      </c>
      <c r="AY71" s="186" t="s">
        <v>446</v>
      </c>
      <c r="AZ71" s="186" t="s">
        <v>446</v>
      </c>
      <c r="BA71" s="200">
        <v>43608</v>
      </c>
      <c r="BB71" s="196" t="s">
        <v>10401</v>
      </c>
      <c r="BC71" s="185" t="s">
        <v>446</v>
      </c>
      <c r="BD71" s="185" t="s">
        <v>446</v>
      </c>
      <c r="BE71" s="185" t="s">
        <v>446</v>
      </c>
      <c r="BF71" s="185" t="s">
        <v>446</v>
      </c>
      <c r="BG71" s="185" t="s">
        <v>446</v>
      </c>
      <c r="BH71" s="185" t="s">
        <v>446</v>
      </c>
      <c r="BI71" s="198">
        <v>43608</v>
      </c>
      <c r="BJ71" s="189" t="s">
        <v>10402</v>
      </c>
      <c r="BK71" s="189">
        <v>975</v>
      </c>
      <c r="BL71" s="189" t="s">
        <v>7642</v>
      </c>
      <c r="BM71" s="189" t="s">
        <v>731</v>
      </c>
      <c r="BN71" s="189">
        <v>2</v>
      </c>
      <c r="BO71" s="189" t="s">
        <v>7661</v>
      </c>
      <c r="BP71" s="186" t="s">
        <v>1354</v>
      </c>
      <c r="BQ71" s="201">
        <v>43787</v>
      </c>
      <c r="BR71" s="196" t="s">
        <v>10403</v>
      </c>
      <c r="BS71" s="188" t="s">
        <v>446</v>
      </c>
      <c r="BT71" s="188">
        <v>0</v>
      </c>
      <c r="BU71" s="188" t="s">
        <v>731</v>
      </c>
      <c r="BV71" s="188">
        <v>2</v>
      </c>
      <c r="BW71" s="188" t="s">
        <v>1333</v>
      </c>
      <c r="BX71" s="188">
        <v>0</v>
      </c>
      <c r="BY71" s="198">
        <v>43510</v>
      </c>
      <c r="BZ71" s="189" t="s">
        <v>10404</v>
      </c>
      <c r="CA71" s="189" t="s">
        <v>446</v>
      </c>
      <c r="CB71" s="189">
        <v>0</v>
      </c>
      <c r="CC71" s="189" t="s">
        <v>446</v>
      </c>
      <c r="CD71" s="189" t="s">
        <v>446</v>
      </c>
      <c r="CE71" s="189" t="s">
        <v>1333</v>
      </c>
      <c r="CF71" s="189">
        <v>0</v>
      </c>
      <c r="CG71" s="201">
        <v>43510</v>
      </c>
      <c r="CH71" s="196" t="s">
        <v>10405</v>
      </c>
      <c r="CI71" s="189" t="e">
        <v>#N/A</v>
      </c>
      <c r="CJ71" s="189" t="e">
        <v>#N/A</v>
      </c>
      <c r="CK71" s="189" t="e">
        <v>#N/A</v>
      </c>
      <c r="CL71" s="189" t="e">
        <v>#N/A</v>
      </c>
      <c r="CM71" s="189" t="e">
        <v>#N/A</v>
      </c>
      <c r="CN71" s="189" t="e">
        <v>#N/A</v>
      </c>
      <c r="CO71" s="193" t="e">
        <v>#N/A</v>
      </c>
      <c r="CP71" s="189" t="s">
        <v>10406</v>
      </c>
      <c r="CQ71" s="188" t="s">
        <v>446</v>
      </c>
      <c r="CR71" s="188">
        <v>0</v>
      </c>
      <c r="CS71" s="188" t="s">
        <v>731</v>
      </c>
      <c r="CT71" s="188">
        <v>2</v>
      </c>
      <c r="CU71" s="188" t="s">
        <v>1333</v>
      </c>
      <c r="CV71" s="188">
        <v>0</v>
      </c>
      <c r="CW71" s="198">
        <v>43510</v>
      </c>
      <c r="CX71" s="189" t="s">
        <v>10407</v>
      </c>
      <c r="CY71" s="186">
        <v>931000</v>
      </c>
      <c r="CZ71" s="186" t="s">
        <v>5921</v>
      </c>
      <c r="DA71" s="186" t="s">
        <v>731</v>
      </c>
      <c r="DB71" s="186">
        <v>2</v>
      </c>
      <c r="DC71" s="186" t="s">
        <v>5923</v>
      </c>
      <c r="DD71" s="186" t="s">
        <v>1930</v>
      </c>
      <c r="DE71" s="192">
        <v>43706</v>
      </c>
      <c r="DF71" s="196" t="s">
        <v>10408</v>
      </c>
      <c r="DG71" s="185">
        <v>5723000</v>
      </c>
      <c r="DH71" s="188" t="s">
        <v>5921</v>
      </c>
      <c r="DI71" s="188" t="s">
        <v>731</v>
      </c>
      <c r="DJ71" s="188">
        <v>2</v>
      </c>
      <c r="DK71" s="188" t="s">
        <v>5923</v>
      </c>
      <c r="DL71" s="188" t="s">
        <v>1930</v>
      </c>
      <c r="DM71" s="198">
        <v>43706</v>
      </c>
      <c r="DN71" s="189" t="s">
        <v>10409</v>
      </c>
      <c r="DO71" s="186">
        <v>2610000</v>
      </c>
      <c r="DP71" s="189" t="s">
        <v>5921</v>
      </c>
      <c r="DQ71" s="189" t="s">
        <v>731</v>
      </c>
      <c r="DR71" s="189">
        <v>2</v>
      </c>
      <c r="DS71" s="189" t="s">
        <v>5923</v>
      </c>
      <c r="DT71" s="189" t="s">
        <v>1930</v>
      </c>
      <c r="DU71" s="201">
        <v>43706</v>
      </c>
      <c r="DV71" s="196" t="s">
        <v>10410</v>
      </c>
      <c r="DW71" s="185">
        <v>501000</v>
      </c>
      <c r="DX71" s="188" t="s">
        <v>5921</v>
      </c>
      <c r="DY71" s="188" t="s">
        <v>731</v>
      </c>
      <c r="DZ71" s="188">
        <v>2</v>
      </c>
      <c r="EA71" s="188" t="s">
        <v>5923</v>
      </c>
      <c r="EB71" s="188" t="s">
        <v>1930</v>
      </c>
      <c r="EC71" s="198">
        <v>43706</v>
      </c>
      <c r="ED71" s="189" t="s">
        <v>10411</v>
      </c>
      <c r="EE71" s="186">
        <v>430000</v>
      </c>
      <c r="EF71" s="189" t="s">
        <v>5921</v>
      </c>
      <c r="EG71" s="189" t="s">
        <v>731</v>
      </c>
      <c r="EH71" s="189">
        <v>2</v>
      </c>
      <c r="EI71" s="189" t="s">
        <v>5923</v>
      </c>
      <c r="EJ71" s="189" t="s">
        <v>1930</v>
      </c>
      <c r="EK71" s="201">
        <v>43706</v>
      </c>
      <c r="EL71" s="196" t="s">
        <v>10412</v>
      </c>
      <c r="EM71" s="185">
        <v>0</v>
      </c>
      <c r="EN71" s="188" t="s">
        <v>5921</v>
      </c>
      <c r="EO71" s="188" t="s">
        <v>731</v>
      </c>
      <c r="EP71" s="188">
        <v>2</v>
      </c>
      <c r="EQ71" s="188" t="s">
        <v>5923</v>
      </c>
      <c r="ER71" s="188" t="s">
        <v>1930</v>
      </c>
      <c r="ES71" s="198">
        <v>43706</v>
      </c>
      <c r="ET71" s="189" t="s">
        <v>10413</v>
      </c>
      <c r="EU71" s="189">
        <v>975</v>
      </c>
      <c r="EV71" s="189" t="s">
        <v>7642</v>
      </c>
      <c r="EW71" s="189" t="s">
        <v>731</v>
      </c>
      <c r="EX71" s="189">
        <v>2</v>
      </c>
      <c r="EY71" s="189" t="s">
        <v>7661</v>
      </c>
      <c r="EZ71" s="189" t="s">
        <v>1354</v>
      </c>
      <c r="FA71" s="201">
        <v>43787</v>
      </c>
      <c r="FB71" s="196" t="s">
        <v>10414</v>
      </c>
      <c r="FC71" s="188">
        <v>3</v>
      </c>
      <c r="FD71" s="188" t="s">
        <v>1924</v>
      </c>
      <c r="FE71" s="188" t="s">
        <v>732</v>
      </c>
      <c r="FF71" s="188">
        <v>1</v>
      </c>
      <c r="FG71" s="188" t="s">
        <v>1943</v>
      </c>
      <c r="FH71" s="188" t="s">
        <v>1930</v>
      </c>
      <c r="FI71" s="198">
        <v>43510</v>
      </c>
      <c r="FJ71" s="196" t="s">
        <v>10415</v>
      </c>
      <c r="FK71" s="189" t="s">
        <v>446</v>
      </c>
      <c r="FL71" s="189">
        <v>0</v>
      </c>
      <c r="FM71" s="189" t="s">
        <v>731</v>
      </c>
      <c r="FN71" s="189">
        <v>2</v>
      </c>
      <c r="FO71" s="189" t="s">
        <v>1333</v>
      </c>
      <c r="FP71" s="186">
        <v>0</v>
      </c>
      <c r="FQ71" s="200">
        <v>43510</v>
      </c>
      <c r="FR71" s="196" t="s">
        <v>10416</v>
      </c>
      <c r="FS71" s="188" t="s">
        <v>446</v>
      </c>
      <c r="FT71" s="188">
        <v>0</v>
      </c>
      <c r="FU71" s="188" t="s">
        <v>731</v>
      </c>
      <c r="FV71" s="188">
        <v>2</v>
      </c>
      <c r="FW71" s="188" t="s">
        <v>1333</v>
      </c>
      <c r="FX71" s="188">
        <v>0</v>
      </c>
      <c r="FY71" s="198">
        <v>43510</v>
      </c>
      <c r="FZ71" s="189" t="s">
        <v>10417</v>
      </c>
      <c r="GA71" s="189">
        <v>2</v>
      </c>
      <c r="GB71" s="189" t="s">
        <v>7229</v>
      </c>
      <c r="GC71" s="189" t="s">
        <v>732</v>
      </c>
      <c r="GD71" s="189">
        <v>1</v>
      </c>
      <c r="GE71" s="189" t="s">
        <v>7600</v>
      </c>
      <c r="GF71" s="189" t="s">
        <v>7616</v>
      </c>
      <c r="GG71" s="201">
        <v>43767</v>
      </c>
      <c r="GH71" s="196" t="s">
        <v>10418</v>
      </c>
      <c r="GI71" s="188">
        <v>3</v>
      </c>
      <c r="GJ71" s="188" t="s">
        <v>7229</v>
      </c>
      <c r="GK71" s="188" t="s">
        <v>731</v>
      </c>
      <c r="GL71" s="188">
        <v>2</v>
      </c>
      <c r="GM71" s="188" t="s">
        <v>7600</v>
      </c>
      <c r="GN71" s="188" t="s">
        <v>7616</v>
      </c>
      <c r="GO71" s="198">
        <v>43767</v>
      </c>
      <c r="GP71" s="189" t="s">
        <v>10419</v>
      </c>
      <c r="GQ71" s="189">
        <v>1</v>
      </c>
      <c r="GR71" s="189" t="s">
        <v>7229</v>
      </c>
      <c r="GS71" s="189" t="s">
        <v>731</v>
      </c>
      <c r="GT71" s="189">
        <v>2</v>
      </c>
      <c r="GU71" s="189" t="s">
        <v>7600</v>
      </c>
      <c r="GV71" s="189" t="s">
        <v>7616</v>
      </c>
      <c r="GW71" s="201">
        <v>43767</v>
      </c>
      <c r="GX71" s="196" t="s">
        <v>10420</v>
      </c>
      <c r="GY71" s="188">
        <v>0</v>
      </c>
      <c r="GZ71" s="188" t="s">
        <v>7229</v>
      </c>
      <c r="HA71" s="188" t="s">
        <v>731</v>
      </c>
      <c r="HB71" s="188">
        <v>2</v>
      </c>
      <c r="HC71" s="188" t="s">
        <v>7600</v>
      </c>
      <c r="HD71" s="188" t="s">
        <v>7616</v>
      </c>
      <c r="HE71" s="198">
        <v>43767</v>
      </c>
      <c r="HF71" s="189" t="s">
        <v>10421</v>
      </c>
      <c r="HG71" s="189">
        <v>3</v>
      </c>
      <c r="HH71" s="189" t="s">
        <v>7229</v>
      </c>
      <c r="HI71" s="189" t="s">
        <v>732</v>
      </c>
      <c r="HJ71" s="189">
        <v>1</v>
      </c>
      <c r="HK71" s="189" t="s">
        <v>7600</v>
      </c>
      <c r="HL71" s="189" t="s">
        <v>7616</v>
      </c>
      <c r="HM71" s="201">
        <v>43767</v>
      </c>
      <c r="HN71" s="196" t="s">
        <v>10422</v>
      </c>
      <c r="HO71" s="188">
        <v>3</v>
      </c>
      <c r="HP71" s="188" t="s">
        <v>7229</v>
      </c>
      <c r="HQ71" s="188" t="s">
        <v>732</v>
      </c>
      <c r="HR71" s="188">
        <v>1</v>
      </c>
      <c r="HS71" s="188" t="s">
        <v>7600</v>
      </c>
      <c r="HT71" s="188" t="s">
        <v>7616</v>
      </c>
      <c r="HU71" s="198">
        <v>43767</v>
      </c>
      <c r="HV71" s="189" t="s">
        <v>10423</v>
      </c>
      <c r="HW71" s="189">
        <v>3</v>
      </c>
      <c r="HX71" s="189" t="s">
        <v>7229</v>
      </c>
      <c r="HY71" s="189" t="s">
        <v>732</v>
      </c>
      <c r="HZ71" s="189">
        <v>1</v>
      </c>
      <c r="IA71" s="189" t="s">
        <v>7600</v>
      </c>
      <c r="IB71" s="189" t="s">
        <v>7616</v>
      </c>
      <c r="IC71" s="201">
        <v>43767</v>
      </c>
      <c r="ID71" s="196" t="s">
        <v>10424</v>
      </c>
      <c r="IE71" s="188">
        <v>1</v>
      </c>
      <c r="IF71" s="188" t="s">
        <v>7229</v>
      </c>
      <c r="IG71" s="188" t="s">
        <v>731</v>
      </c>
      <c r="IH71" s="188">
        <v>2</v>
      </c>
      <c r="II71" s="188" t="s">
        <v>7600</v>
      </c>
      <c r="IJ71" s="188" t="s">
        <v>7616</v>
      </c>
      <c r="IK71" s="198">
        <v>43767</v>
      </c>
      <c r="IL71" s="189" t="s">
        <v>10425</v>
      </c>
      <c r="IM71" s="189">
        <v>3</v>
      </c>
      <c r="IN71" s="189" t="s">
        <v>7229</v>
      </c>
      <c r="IO71" s="189" t="s">
        <v>732</v>
      </c>
      <c r="IP71" s="189">
        <v>1</v>
      </c>
      <c r="IQ71" s="189" t="s">
        <v>7600</v>
      </c>
      <c r="IR71" s="189" t="s">
        <v>7616</v>
      </c>
      <c r="IS71" s="201">
        <v>43767</v>
      </c>
    </row>
    <row r="72" spans="1:253" x14ac:dyDescent="0.35">
      <c r="A72" t="s">
        <v>786</v>
      </c>
      <c r="B72" t="s">
        <v>783</v>
      </c>
      <c r="C72" t="s">
        <v>797</v>
      </c>
      <c r="D72" t="s">
        <v>362</v>
      </c>
      <c r="E72" t="s">
        <v>218</v>
      </c>
      <c r="F72" t="s">
        <v>10426</v>
      </c>
      <c r="G72" s="184">
        <v>52206000</v>
      </c>
      <c r="H72" s="185" t="s">
        <v>7202</v>
      </c>
      <c r="I72" s="185" t="s">
        <v>732</v>
      </c>
      <c r="J72" s="185">
        <v>1</v>
      </c>
      <c r="K72" s="185" t="s">
        <v>7212</v>
      </c>
      <c r="L72" s="185" t="s">
        <v>7205</v>
      </c>
      <c r="M72" s="198">
        <v>43767</v>
      </c>
      <c r="N72" s="196" t="s">
        <v>10427</v>
      </c>
      <c r="O72" s="187">
        <v>36778</v>
      </c>
      <c r="P72" s="187" t="s">
        <v>5052</v>
      </c>
      <c r="Q72" s="187" t="s">
        <v>732</v>
      </c>
      <c r="R72" s="187">
        <v>1</v>
      </c>
      <c r="S72" s="187" t="s">
        <v>1947</v>
      </c>
      <c r="T72" s="187" t="s">
        <v>5053</v>
      </c>
      <c r="U72" s="199">
        <v>43608</v>
      </c>
      <c r="V72" s="196" t="s">
        <v>10428</v>
      </c>
      <c r="W72" s="185">
        <v>3785000</v>
      </c>
      <c r="X72" s="185" t="s">
        <v>5054</v>
      </c>
      <c r="Y72" s="185" t="s">
        <v>731</v>
      </c>
      <c r="Z72" s="185">
        <v>2</v>
      </c>
      <c r="AA72" s="185" t="s">
        <v>1948</v>
      </c>
      <c r="AB72" s="185" t="s">
        <v>5062</v>
      </c>
      <c r="AC72" s="198">
        <v>43706</v>
      </c>
      <c r="AD72" s="196" t="s">
        <v>10429</v>
      </c>
      <c r="AE72" s="186">
        <v>1235000</v>
      </c>
      <c r="AF72" s="186" t="s">
        <v>5054</v>
      </c>
      <c r="AG72" s="186" t="s">
        <v>731</v>
      </c>
      <c r="AH72" s="186">
        <v>2</v>
      </c>
      <c r="AI72" s="186" t="s">
        <v>1948</v>
      </c>
      <c r="AJ72" s="186" t="s">
        <v>5062</v>
      </c>
      <c r="AK72" s="200">
        <v>43706</v>
      </c>
      <c r="AL72" s="196" t="s">
        <v>10430</v>
      </c>
      <c r="AM72" s="185">
        <v>1136000</v>
      </c>
      <c r="AN72" s="185" t="s">
        <v>7653</v>
      </c>
      <c r="AO72" s="185" t="s">
        <v>731</v>
      </c>
      <c r="AP72" s="185">
        <v>2</v>
      </c>
      <c r="AQ72" s="185" t="s">
        <v>7662</v>
      </c>
      <c r="AR72" s="185" t="s">
        <v>7657</v>
      </c>
      <c r="AS72" s="198">
        <v>43787</v>
      </c>
      <c r="AT72" s="189" t="s">
        <v>10431</v>
      </c>
      <c r="AU72" s="186" t="s">
        <v>446</v>
      </c>
      <c r="AV72" s="186" t="s">
        <v>446</v>
      </c>
      <c r="AW72" s="186" t="s">
        <v>446</v>
      </c>
      <c r="AX72" s="186" t="s">
        <v>446</v>
      </c>
      <c r="AY72" s="186" t="s">
        <v>446</v>
      </c>
      <c r="AZ72" s="186" t="s">
        <v>446</v>
      </c>
      <c r="BA72" s="200">
        <v>43608</v>
      </c>
      <c r="BB72" s="196" t="s">
        <v>10432</v>
      </c>
      <c r="BC72" s="185" t="s">
        <v>446</v>
      </c>
      <c r="BD72" s="185" t="s">
        <v>446</v>
      </c>
      <c r="BE72" s="185" t="s">
        <v>446</v>
      </c>
      <c r="BF72" s="185" t="s">
        <v>446</v>
      </c>
      <c r="BG72" s="185" t="s">
        <v>446</v>
      </c>
      <c r="BH72" s="185" t="s">
        <v>446</v>
      </c>
      <c r="BI72" s="198">
        <v>43608</v>
      </c>
      <c r="BJ72" s="189" t="s">
        <v>10433</v>
      </c>
      <c r="BK72" s="189">
        <v>813</v>
      </c>
      <c r="BL72" s="189" t="s">
        <v>7642</v>
      </c>
      <c r="BM72" s="189" t="s">
        <v>731</v>
      </c>
      <c r="BN72" s="189">
        <v>2</v>
      </c>
      <c r="BO72" s="189" t="s">
        <v>7663</v>
      </c>
      <c r="BP72" s="186" t="s">
        <v>1354</v>
      </c>
      <c r="BQ72" s="201">
        <v>43787</v>
      </c>
      <c r="BR72" s="196" t="s">
        <v>10434</v>
      </c>
      <c r="BS72" s="188" t="s">
        <v>446</v>
      </c>
      <c r="BT72" s="188">
        <v>0</v>
      </c>
      <c r="BU72" s="188" t="s">
        <v>446</v>
      </c>
      <c r="BV72" s="188" t="s">
        <v>446</v>
      </c>
      <c r="BW72" s="188" t="s">
        <v>1333</v>
      </c>
      <c r="BX72" s="188">
        <v>0</v>
      </c>
      <c r="BY72" s="198">
        <v>43510</v>
      </c>
      <c r="BZ72" s="189" t="s">
        <v>10435</v>
      </c>
      <c r="CA72" s="189" t="s">
        <v>446</v>
      </c>
      <c r="CB72" s="189">
        <v>0</v>
      </c>
      <c r="CC72" s="189" t="s">
        <v>446</v>
      </c>
      <c r="CD72" s="189" t="s">
        <v>446</v>
      </c>
      <c r="CE72" s="189" t="s">
        <v>1333</v>
      </c>
      <c r="CF72" s="189">
        <v>0</v>
      </c>
      <c r="CG72" s="201">
        <v>43510</v>
      </c>
      <c r="CH72" s="196" t="s">
        <v>10436</v>
      </c>
      <c r="CI72" s="189" t="e">
        <v>#N/A</v>
      </c>
      <c r="CJ72" s="189" t="e">
        <v>#N/A</v>
      </c>
      <c r="CK72" s="189" t="e">
        <v>#N/A</v>
      </c>
      <c r="CL72" s="189" t="e">
        <v>#N/A</v>
      </c>
      <c r="CM72" s="189" t="e">
        <v>#N/A</v>
      </c>
      <c r="CN72" s="189" t="e">
        <v>#N/A</v>
      </c>
      <c r="CO72" s="193" t="e">
        <v>#N/A</v>
      </c>
      <c r="CP72" s="189" t="s">
        <v>10437</v>
      </c>
      <c r="CQ72" s="188" t="s">
        <v>446</v>
      </c>
      <c r="CR72" s="188">
        <v>0</v>
      </c>
      <c r="CS72" s="188" t="s">
        <v>446</v>
      </c>
      <c r="CT72" s="188" t="s">
        <v>446</v>
      </c>
      <c r="CU72" s="188" t="s">
        <v>1333</v>
      </c>
      <c r="CV72" s="188">
        <v>0</v>
      </c>
      <c r="CW72" s="198">
        <v>43510</v>
      </c>
      <c r="CX72" s="189" t="s">
        <v>10438</v>
      </c>
      <c r="CY72" s="186">
        <v>715000</v>
      </c>
      <c r="CZ72" s="186" t="s">
        <v>1924</v>
      </c>
      <c r="DA72" s="186" t="s">
        <v>731</v>
      </c>
      <c r="DB72" s="186">
        <v>2</v>
      </c>
      <c r="DC72" s="186" t="s">
        <v>1954</v>
      </c>
      <c r="DD72" s="186" t="s">
        <v>1930</v>
      </c>
      <c r="DE72" s="192">
        <v>43706</v>
      </c>
      <c r="DF72" s="196" t="s">
        <v>10439</v>
      </c>
      <c r="DG72" s="185">
        <v>2550000</v>
      </c>
      <c r="DH72" s="188" t="s">
        <v>1924</v>
      </c>
      <c r="DI72" s="188" t="s">
        <v>731</v>
      </c>
      <c r="DJ72" s="188">
        <v>2</v>
      </c>
      <c r="DK72" s="188" t="s">
        <v>5927</v>
      </c>
      <c r="DL72" s="188" t="s">
        <v>1930</v>
      </c>
      <c r="DM72" s="198">
        <v>43706</v>
      </c>
      <c r="DN72" s="189" t="s">
        <v>10440</v>
      </c>
      <c r="DO72" s="186">
        <v>520000</v>
      </c>
      <c r="DP72" s="189" t="s">
        <v>1924</v>
      </c>
      <c r="DQ72" s="189" t="s">
        <v>731</v>
      </c>
      <c r="DR72" s="189">
        <v>2</v>
      </c>
      <c r="DS72" s="189" t="s">
        <v>5928</v>
      </c>
      <c r="DT72" s="189" t="s">
        <v>1930</v>
      </c>
      <c r="DU72" s="201">
        <v>43706</v>
      </c>
      <c r="DV72" s="196" t="s">
        <v>10441</v>
      </c>
      <c r="DW72" s="185">
        <v>391000</v>
      </c>
      <c r="DX72" s="188" t="s">
        <v>1924</v>
      </c>
      <c r="DY72" s="188" t="s">
        <v>731</v>
      </c>
      <c r="DZ72" s="188">
        <v>2</v>
      </c>
      <c r="EA72" s="188" t="s">
        <v>1954</v>
      </c>
      <c r="EB72" s="188" t="s">
        <v>1930</v>
      </c>
      <c r="EC72" s="198">
        <v>43706</v>
      </c>
      <c r="ED72" s="189" t="s">
        <v>10442</v>
      </c>
      <c r="EE72" s="186">
        <v>324000</v>
      </c>
      <c r="EF72" s="189" t="s">
        <v>1924</v>
      </c>
      <c r="EG72" s="189" t="s">
        <v>731</v>
      </c>
      <c r="EH72" s="189">
        <v>2</v>
      </c>
      <c r="EI72" s="189" t="s">
        <v>1954</v>
      </c>
      <c r="EJ72" s="189" t="s">
        <v>1930</v>
      </c>
      <c r="EK72" s="201">
        <v>43706</v>
      </c>
      <c r="EL72" s="196" t="s">
        <v>10443</v>
      </c>
      <c r="EM72" s="185">
        <v>0</v>
      </c>
      <c r="EN72" s="188" t="s">
        <v>1924</v>
      </c>
      <c r="EO72" s="188" t="s">
        <v>731</v>
      </c>
      <c r="EP72" s="188">
        <v>2</v>
      </c>
      <c r="EQ72" s="188" t="s">
        <v>5072</v>
      </c>
      <c r="ER72" s="188" t="s">
        <v>1930</v>
      </c>
      <c r="ES72" s="198">
        <v>43706</v>
      </c>
      <c r="ET72" s="189" t="s">
        <v>10444</v>
      </c>
      <c r="EU72" s="189">
        <v>975</v>
      </c>
      <c r="EV72" s="189" t="s">
        <v>7642</v>
      </c>
      <c r="EW72" s="189" t="s">
        <v>731</v>
      </c>
      <c r="EX72" s="189">
        <v>2</v>
      </c>
      <c r="EY72" s="189" t="s">
        <v>7661</v>
      </c>
      <c r="EZ72" s="189" t="s">
        <v>1354</v>
      </c>
      <c r="FA72" s="201">
        <v>43787</v>
      </c>
      <c r="FB72" s="196" t="s">
        <v>10445</v>
      </c>
      <c r="FC72" s="188">
        <v>3</v>
      </c>
      <c r="FD72" s="188" t="s">
        <v>1924</v>
      </c>
      <c r="FE72" s="188" t="s">
        <v>731</v>
      </c>
      <c r="FF72" s="188">
        <v>2</v>
      </c>
      <c r="FG72" s="188" t="s">
        <v>1943</v>
      </c>
      <c r="FH72" s="188" t="s">
        <v>1930</v>
      </c>
      <c r="FI72" s="198">
        <v>43510</v>
      </c>
      <c r="FJ72" s="196" t="s">
        <v>10446</v>
      </c>
      <c r="FK72" s="189" t="s">
        <v>446</v>
      </c>
      <c r="FL72" s="189">
        <v>0</v>
      </c>
      <c r="FM72" s="189" t="s">
        <v>731</v>
      </c>
      <c r="FN72" s="189">
        <v>2</v>
      </c>
      <c r="FO72" s="189" t="s">
        <v>1333</v>
      </c>
      <c r="FP72" s="186">
        <v>0</v>
      </c>
      <c r="FQ72" s="200">
        <v>43510</v>
      </c>
      <c r="FR72" s="196" t="s">
        <v>10447</v>
      </c>
      <c r="FS72" s="188" t="s">
        <v>446</v>
      </c>
      <c r="FT72" s="188">
        <v>0</v>
      </c>
      <c r="FU72" s="188" t="s">
        <v>731</v>
      </c>
      <c r="FV72" s="188">
        <v>2</v>
      </c>
      <c r="FW72" s="188" t="s">
        <v>1333</v>
      </c>
      <c r="FX72" s="188">
        <v>0</v>
      </c>
      <c r="FY72" s="198">
        <v>43510</v>
      </c>
      <c r="FZ72" s="189" t="s">
        <v>10448</v>
      </c>
      <c r="GA72" s="189">
        <v>2</v>
      </c>
      <c r="GB72" s="189" t="s">
        <v>7229</v>
      </c>
      <c r="GC72" s="189" t="s">
        <v>732</v>
      </c>
      <c r="GD72" s="189">
        <v>1</v>
      </c>
      <c r="GE72" s="189" t="s">
        <v>7600</v>
      </c>
      <c r="GF72" s="189" t="s">
        <v>7616</v>
      </c>
      <c r="GG72" s="201">
        <v>43767</v>
      </c>
      <c r="GH72" s="196" t="s">
        <v>10449</v>
      </c>
      <c r="GI72" s="188">
        <v>1</v>
      </c>
      <c r="GJ72" s="188" t="s">
        <v>7229</v>
      </c>
      <c r="GK72" s="188" t="s">
        <v>732</v>
      </c>
      <c r="GL72" s="188">
        <v>1</v>
      </c>
      <c r="GM72" s="188" t="s">
        <v>7600</v>
      </c>
      <c r="GN72" s="188" t="s">
        <v>7616</v>
      </c>
      <c r="GO72" s="198">
        <v>43767</v>
      </c>
      <c r="GP72" s="189" t="s">
        <v>10450</v>
      </c>
      <c r="GQ72" s="189">
        <v>1</v>
      </c>
      <c r="GR72" s="189" t="s">
        <v>7229</v>
      </c>
      <c r="GS72" s="189" t="s">
        <v>732</v>
      </c>
      <c r="GT72" s="189">
        <v>1</v>
      </c>
      <c r="GU72" s="189" t="s">
        <v>7600</v>
      </c>
      <c r="GV72" s="189" t="s">
        <v>7616</v>
      </c>
      <c r="GW72" s="201">
        <v>43767</v>
      </c>
      <c r="GX72" s="196" t="s">
        <v>10451</v>
      </c>
      <c r="GY72" s="188">
        <v>0</v>
      </c>
      <c r="GZ72" s="188" t="s">
        <v>7229</v>
      </c>
      <c r="HA72" s="188" t="s">
        <v>732</v>
      </c>
      <c r="HB72" s="188">
        <v>1</v>
      </c>
      <c r="HC72" s="188" t="s">
        <v>7600</v>
      </c>
      <c r="HD72" s="188" t="s">
        <v>7616</v>
      </c>
      <c r="HE72" s="198">
        <v>43767</v>
      </c>
      <c r="HF72" s="189" t="s">
        <v>10452</v>
      </c>
      <c r="HG72" s="189">
        <v>3</v>
      </c>
      <c r="HH72" s="189" t="s">
        <v>7229</v>
      </c>
      <c r="HI72" s="189" t="s">
        <v>732</v>
      </c>
      <c r="HJ72" s="189">
        <v>1</v>
      </c>
      <c r="HK72" s="189" t="s">
        <v>7600</v>
      </c>
      <c r="HL72" s="189" t="s">
        <v>7616</v>
      </c>
      <c r="HM72" s="201">
        <v>43767</v>
      </c>
      <c r="HN72" s="196" t="s">
        <v>10453</v>
      </c>
      <c r="HO72" s="188">
        <v>3</v>
      </c>
      <c r="HP72" s="188" t="s">
        <v>7229</v>
      </c>
      <c r="HQ72" s="188" t="s">
        <v>732</v>
      </c>
      <c r="HR72" s="188">
        <v>1</v>
      </c>
      <c r="HS72" s="188" t="s">
        <v>7600</v>
      </c>
      <c r="HT72" s="188" t="s">
        <v>7616</v>
      </c>
      <c r="HU72" s="198">
        <v>43767</v>
      </c>
      <c r="HV72" s="189" t="s">
        <v>10454</v>
      </c>
      <c r="HW72" s="189">
        <v>2</v>
      </c>
      <c r="HX72" s="189" t="s">
        <v>7229</v>
      </c>
      <c r="HY72" s="189" t="s">
        <v>731</v>
      </c>
      <c r="HZ72" s="189">
        <v>2</v>
      </c>
      <c r="IA72" s="189" t="s">
        <v>7600</v>
      </c>
      <c r="IB72" s="189" t="s">
        <v>7616</v>
      </c>
      <c r="IC72" s="201">
        <v>43767</v>
      </c>
      <c r="ID72" s="196" t="s">
        <v>10455</v>
      </c>
      <c r="IE72" s="188">
        <v>1</v>
      </c>
      <c r="IF72" s="188" t="s">
        <v>7229</v>
      </c>
      <c r="IG72" s="188" t="s">
        <v>731</v>
      </c>
      <c r="IH72" s="188">
        <v>2</v>
      </c>
      <c r="II72" s="188" t="s">
        <v>7600</v>
      </c>
      <c r="IJ72" s="188" t="s">
        <v>7616</v>
      </c>
      <c r="IK72" s="198">
        <v>43767</v>
      </c>
      <c r="IL72" s="189" t="s">
        <v>10456</v>
      </c>
      <c r="IM72" s="189">
        <v>2</v>
      </c>
      <c r="IN72" s="189" t="s">
        <v>7229</v>
      </c>
      <c r="IO72" s="189" t="s">
        <v>731</v>
      </c>
      <c r="IP72" s="189">
        <v>2</v>
      </c>
      <c r="IQ72" s="189" t="s">
        <v>7600</v>
      </c>
      <c r="IR72" s="189" t="s">
        <v>7616</v>
      </c>
      <c r="IS72" s="201">
        <v>43767</v>
      </c>
    </row>
    <row r="73" spans="1:253" x14ac:dyDescent="0.35">
      <c r="A73" t="s">
        <v>787</v>
      </c>
      <c r="B73" t="s">
        <v>783</v>
      </c>
      <c r="C73" t="s">
        <v>798</v>
      </c>
      <c r="D73" t="s">
        <v>362</v>
      </c>
      <c r="E73" t="s">
        <v>218</v>
      </c>
      <c r="F73" t="s">
        <v>10457</v>
      </c>
      <c r="G73" s="184">
        <v>52206000</v>
      </c>
      <c r="H73" s="185" t="s">
        <v>7202</v>
      </c>
      <c r="I73" s="185" t="s">
        <v>732</v>
      </c>
      <c r="J73" s="185">
        <v>1</v>
      </c>
      <c r="K73" s="185" t="s">
        <v>7212</v>
      </c>
      <c r="L73" s="185" t="s">
        <v>7205</v>
      </c>
      <c r="M73" s="198">
        <v>43767</v>
      </c>
      <c r="N73" s="196" t="s">
        <v>10458</v>
      </c>
      <c r="O73" s="187">
        <v>244843.1</v>
      </c>
      <c r="P73" s="187" t="s">
        <v>5052</v>
      </c>
      <c r="Q73" s="187" t="s">
        <v>731</v>
      </c>
      <c r="R73" s="187">
        <v>2</v>
      </c>
      <c r="S73" s="187" t="s">
        <v>5073</v>
      </c>
      <c r="T73" s="187" t="s">
        <v>5053</v>
      </c>
      <c r="U73" s="199">
        <v>43608</v>
      </c>
      <c r="V73" s="196" t="s">
        <v>10459</v>
      </c>
      <c r="W73" s="185">
        <v>5479000</v>
      </c>
      <c r="X73" s="185" t="s">
        <v>5052</v>
      </c>
      <c r="Y73" s="185" t="s">
        <v>731</v>
      </c>
      <c r="Z73" s="185">
        <v>2</v>
      </c>
      <c r="AA73" s="185" t="s">
        <v>5073</v>
      </c>
      <c r="AB73" s="185" t="s">
        <v>5053</v>
      </c>
      <c r="AC73" s="198">
        <v>43706</v>
      </c>
      <c r="AD73" s="196" t="s">
        <v>10460</v>
      </c>
      <c r="AE73" s="186">
        <v>2306000</v>
      </c>
      <c r="AF73" s="186" t="s">
        <v>5074</v>
      </c>
      <c r="AG73" s="186" t="s">
        <v>731</v>
      </c>
      <c r="AH73" s="186">
        <v>2</v>
      </c>
      <c r="AI73" s="186" t="s">
        <v>1960</v>
      </c>
      <c r="AJ73" s="186" t="s">
        <v>6739</v>
      </c>
      <c r="AK73" s="200">
        <v>43706</v>
      </c>
      <c r="AL73" s="196" t="s">
        <v>10461</v>
      </c>
      <c r="AM73" s="185">
        <v>106000</v>
      </c>
      <c r="AN73" s="185" t="s">
        <v>7654</v>
      </c>
      <c r="AO73" s="185" t="s">
        <v>731</v>
      </c>
      <c r="AP73" s="185">
        <v>2</v>
      </c>
      <c r="AQ73" s="185" t="s">
        <v>7664</v>
      </c>
      <c r="AR73" s="185" t="s">
        <v>7658</v>
      </c>
      <c r="AS73" s="198">
        <v>43787</v>
      </c>
      <c r="AT73" s="189" t="s">
        <v>10462</v>
      </c>
      <c r="AU73" s="186" t="s">
        <v>446</v>
      </c>
      <c r="AV73" s="186">
        <v>0</v>
      </c>
      <c r="AW73" s="186" t="s">
        <v>731</v>
      </c>
      <c r="AX73" s="186">
        <v>2</v>
      </c>
      <c r="AY73" s="186" t="s">
        <v>1333</v>
      </c>
      <c r="AZ73" s="186">
        <v>0</v>
      </c>
      <c r="BA73" s="200">
        <v>43510</v>
      </c>
      <c r="BB73" s="196" t="s">
        <v>10463</v>
      </c>
      <c r="BC73" s="185" t="s">
        <v>446</v>
      </c>
      <c r="BD73" s="185">
        <v>0</v>
      </c>
      <c r="BE73" s="185" t="s">
        <v>731</v>
      </c>
      <c r="BF73" s="185">
        <v>2</v>
      </c>
      <c r="BG73" s="185" t="s">
        <v>1333</v>
      </c>
      <c r="BH73" s="185">
        <v>0</v>
      </c>
      <c r="BI73" s="198">
        <v>43510</v>
      </c>
      <c r="BJ73" s="189" t="s">
        <v>10464</v>
      </c>
      <c r="BK73" s="189">
        <v>162</v>
      </c>
      <c r="BL73" s="189" t="s">
        <v>7642</v>
      </c>
      <c r="BM73" s="189" t="s">
        <v>731</v>
      </c>
      <c r="BN73" s="189">
        <v>2</v>
      </c>
      <c r="BO73" s="189" t="s">
        <v>7665</v>
      </c>
      <c r="BP73" s="186" t="s">
        <v>1354</v>
      </c>
      <c r="BQ73" s="201">
        <v>43787</v>
      </c>
      <c r="BR73" s="196" t="s">
        <v>10465</v>
      </c>
      <c r="BS73" s="188" t="s">
        <v>446</v>
      </c>
      <c r="BT73" s="188">
        <v>0</v>
      </c>
      <c r="BU73" s="188" t="s">
        <v>731</v>
      </c>
      <c r="BV73" s="188">
        <v>2</v>
      </c>
      <c r="BW73" s="188" t="s">
        <v>1333</v>
      </c>
      <c r="BX73" s="188">
        <v>0</v>
      </c>
      <c r="BY73" s="198">
        <v>43510</v>
      </c>
      <c r="BZ73" s="189" t="s">
        <v>10466</v>
      </c>
      <c r="CA73" s="189" t="s">
        <v>446</v>
      </c>
      <c r="CB73" s="189">
        <v>0</v>
      </c>
      <c r="CC73" s="189" t="s">
        <v>446</v>
      </c>
      <c r="CD73" s="189" t="s">
        <v>446</v>
      </c>
      <c r="CE73" s="189" t="s">
        <v>1333</v>
      </c>
      <c r="CF73" s="189">
        <v>0</v>
      </c>
      <c r="CG73" s="201">
        <v>43510</v>
      </c>
      <c r="CH73" s="196" t="s">
        <v>10467</v>
      </c>
      <c r="CI73" s="189" t="e">
        <v>#N/A</v>
      </c>
      <c r="CJ73" s="189" t="e">
        <v>#N/A</v>
      </c>
      <c r="CK73" s="189" t="e">
        <v>#N/A</v>
      </c>
      <c r="CL73" s="189" t="e">
        <v>#N/A</v>
      </c>
      <c r="CM73" s="189" t="e">
        <v>#N/A</v>
      </c>
      <c r="CN73" s="189" t="e">
        <v>#N/A</v>
      </c>
      <c r="CO73" s="193" t="e">
        <v>#N/A</v>
      </c>
      <c r="CP73" s="189" t="s">
        <v>10468</v>
      </c>
      <c r="CQ73" s="188" t="s">
        <v>446</v>
      </c>
      <c r="CR73" s="188">
        <v>0</v>
      </c>
      <c r="CS73" s="188" t="s">
        <v>731</v>
      </c>
      <c r="CT73" s="188">
        <v>2</v>
      </c>
      <c r="CU73" s="188" t="s">
        <v>1333</v>
      </c>
      <c r="CV73" s="188">
        <v>0</v>
      </c>
      <c r="CW73" s="198">
        <v>43510</v>
      </c>
      <c r="CX73" s="189" t="s">
        <v>10469</v>
      </c>
      <c r="CY73" s="186">
        <v>216000</v>
      </c>
      <c r="CZ73" s="186" t="s">
        <v>1924</v>
      </c>
      <c r="DA73" s="186" t="s">
        <v>731</v>
      </c>
      <c r="DB73" s="186">
        <v>2</v>
      </c>
      <c r="DC73" s="186" t="s">
        <v>1964</v>
      </c>
      <c r="DD73" s="186" t="s">
        <v>1930</v>
      </c>
      <c r="DE73" s="192">
        <v>43706</v>
      </c>
      <c r="DF73" s="196" t="s">
        <v>10470</v>
      </c>
      <c r="DG73" s="185">
        <v>3173000</v>
      </c>
      <c r="DH73" s="188" t="s">
        <v>1924</v>
      </c>
      <c r="DI73" s="188" t="s">
        <v>731</v>
      </c>
      <c r="DJ73" s="188">
        <v>2</v>
      </c>
      <c r="DK73" s="188" t="s">
        <v>5933</v>
      </c>
      <c r="DL73" s="188" t="s">
        <v>1930</v>
      </c>
      <c r="DM73" s="198">
        <v>43706</v>
      </c>
      <c r="DN73" s="189" t="s">
        <v>10471</v>
      </c>
      <c r="DO73" s="186">
        <v>2090000</v>
      </c>
      <c r="DP73" s="189" t="s">
        <v>1924</v>
      </c>
      <c r="DQ73" s="189" t="s">
        <v>731</v>
      </c>
      <c r="DR73" s="189">
        <v>2</v>
      </c>
      <c r="DS73" s="189" t="s">
        <v>5934</v>
      </c>
      <c r="DT73" s="189" t="s">
        <v>1930</v>
      </c>
      <c r="DU73" s="201">
        <v>43706</v>
      </c>
      <c r="DV73" s="196" t="s">
        <v>10472</v>
      </c>
      <c r="DW73" s="185">
        <v>110000</v>
      </c>
      <c r="DX73" s="188" t="s">
        <v>1924</v>
      </c>
      <c r="DY73" s="188" t="s">
        <v>731</v>
      </c>
      <c r="DZ73" s="188">
        <v>2</v>
      </c>
      <c r="EA73" s="188" t="s">
        <v>1964</v>
      </c>
      <c r="EB73" s="188" t="s">
        <v>1930</v>
      </c>
      <c r="EC73" s="198">
        <v>43706</v>
      </c>
      <c r="ED73" s="189" t="s">
        <v>10473</v>
      </c>
      <c r="EE73" s="186">
        <v>106000</v>
      </c>
      <c r="EF73" s="189" t="s">
        <v>1924</v>
      </c>
      <c r="EG73" s="189" t="s">
        <v>731</v>
      </c>
      <c r="EH73" s="189">
        <v>2</v>
      </c>
      <c r="EI73" s="189" t="s">
        <v>1964</v>
      </c>
      <c r="EJ73" s="189" t="s">
        <v>1930</v>
      </c>
      <c r="EK73" s="201">
        <v>43706</v>
      </c>
      <c r="EL73" s="196" t="s">
        <v>10474</v>
      </c>
      <c r="EM73" s="185">
        <v>0</v>
      </c>
      <c r="EN73" s="188" t="s">
        <v>1924</v>
      </c>
      <c r="EO73" s="188" t="s">
        <v>732</v>
      </c>
      <c r="EP73" s="188">
        <v>1</v>
      </c>
      <c r="EQ73" s="188" t="s">
        <v>1956</v>
      </c>
      <c r="ER73" s="188" t="s">
        <v>1930</v>
      </c>
      <c r="ES73" s="198">
        <v>43706</v>
      </c>
      <c r="ET73" s="189" t="s">
        <v>10475</v>
      </c>
      <c r="EU73" s="189">
        <v>975</v>
      </c>
      <c r="EV73" s="189" t="s">
        <v>7642</v>
      </c>
      <c r="EW73" s="189" t="s">
        <v>731</v>
      </c>
      <c r="EX73" s="189">
        <v>2</v>
      </c>
      <c r="EY73" s="189" t="s">
        <v>7661</v>
      </c>
      <c r="EZ73" s="189" t="s">
        <v>1354</v>
      </c>
      <c r="FA73" s="201">
        <v>43787</v>
      </c>
      <c r="FB73" s="196" t="s">
        <v>10476</v>
      </c>
      <c r="FC73" s="188">
        <v>3</v>
      </c>
      <c r="FD73" s="188" t="s">
        <v>1924</v>
      </c>
      <c r="FE73" s="188" t="s">
        <v>732</v>
      </c>
      <c r="FF73" s="188">
        <v>1</v>
      </c>
      <c r="FG73" s="188" t="s">
        <v>1943</v>
      </c>
      <c r="FH73" s="188" t="s">
        <v>1930</v>
      </c>
      <c r="FI73" s="198">
        <v>43510</v>
      </c>
      <c r="FJ73" s="196" t="s">
        <v>10477</v>
      </c>
      <c r="FK73" s="189" t="s">
        <v>446</v>
      </c>
      <c r="FL73" s="189">
        <v>0</v>
      </c>
      <c r="FM73" s="189" t="s">
        <v>731</v>
      </c>
      <c r="FN73" s="189">
        <v>2</v>
      </c>
      <c r="FO73" s="189" t="s">
        <v>1333</v>
      </c>
      <c r="FP73" s="186">
        <v>0</v>
      </c>
      <c r="FQ73" s="200">
        <v>43510</v>
      </c>
      <c r="FR73" s="196" t="s">
        <v>10478</v>
      </c>
      <c r="FS73" s="188" t="s">
        <v>446</v>
      </c>
      <c r="FT73" s="188">
        <v>0</v>
      </c>
      <c r="FU73" s="188" t="s">
        <v>731</v>
      </c>
      <c r="FV73" s="188">
        <v>2</v>
      </c>
      <c r="FW73" s="188" t="s">
        <v>1333</v>
      </c>
      <c r="FX73" s="188">
        <v>0</v>
      </c>
      <c r="FY73" s="198">
        <v>43510</v>
      </c>
      <c r="FZ73" s="189" t="s">
        <v>10479</v>
      </c>
      <c r="GA73" s="189">
        <v>2</v>
      </c>
      <c r="GB73" s="189" t="s">
        <v>7229</v>
      </c>
      <c r="GC73" s="189" t="s">
        <v>732</v>
      </c>
      <c r="GD73" s="189">
        <v>1</v>
      </c>
      <c r="GE73" s="189" t="s">
        <v>7600</v>
      </c>
      <c r="GF73" s="189" t="s">
        <v>7616</v>
      </c>
      <c r="GG73" s="201">
        <v>43767</v>
      </c>
      <c r="GH73" s="196" t="s">
        <v>10480</v>
      </c>
      <c r="GI73" s="188">
        <v>3</v>
      </c>
      <c r="GJ73" s="188" t="s">
        <v>7229</v>
      </c>
      <c r="GK73" s="188" t="s">
        <v>731</v>
      </c>
      <c r="GL73" s="188">
        <v>2</v>
      </c>
      <c r="GM73" s="188" t="s">
        <v>7600</v>
      </c>
      <c r="GN73" s="188" t="s">
        <v>7616</v>
      </c>
      <c r="GO73" s="198">
        <v>43767</v>
      </c>
      <c r="GP73" s="189" t="s">
        <v>10481</v>
      </c>
      <c r="GQ73" s="189">
        <v>1</v>
      </c>
      <c r="GR73" s="189" t="s">
        <v>7229</v>
      </c>
      <c r="GS73" s="189" t="s">
        <v>731</v>
      </c>
      <c r="GT73" s="189">
        <v>2</v>
      </c>
      <c r="GU73" s="189" t="s">
        <v>7600</v>
      </c>
      <c r="GV73" s="189" t="s">
        <v>7616</v>
      </c>
      <c r="GW73" s="201">
        <v>43767</v>
      </c>
      <c r="GX73" s="196" t="s">
        <v>10482</v>
      </c>
      <c r="GY73" s="188">
        <v>0</v>
      </c>
      <c r="GZ73" s="188" t="s">
        <v>7229</v>
      </c>
      <c r="HA73" s="188" t="s">
        <v>732</v>
      </c>
      <c r="HB73" s="188">
        <v>1</v>
      </c>
      <c r="HC73" s="188" t="s">
        <v>7600</v>
      </c>
      <c r="HD73" s="188" t="s">
        <v>7616</v>
      </c>
      <c r="HE73" s="198">
        <v>43767</v>
      </c>
      <c r="HF73" s="189" t="s">
        <v>10483</v>
      </c>
      <c r="HG73" s="189">
        <v>1</v>
      </c>
      <c r="HH73" s="189" t="s">
        <v>7229</v>
      </c>
      <c r="HI73" s="189" t="s">
        <v>731</v>
      </c>
      <c r="HJ73" s="189">
        <v>2</v>
      </c>
      <c r="HK73" s="189" t="s">
        <v>7600</v>
      </c>
      <c r="HL73" s="189" t="s">
        <v>7616</v>
      </c>
      <c r="HM73" s="201">
        <v>43767</v>
      </c>
      <c r="HN73" s="196" t="s">
        <v>10484</v>
      </c>
      <c r="HO73" s="188">
        <v>2</v>
      </c>
      <c r="HP73" s="188" t="s">
        <v>7229</v>
      </c>
      <c r="HQ73" s="188" t="s">
        <v>731</v>
      </c>
      <c r="HR73" s="188">
        <v>2</v>
      </c>
      <c r="HS73" s="188" t="s">
        <v>7600</v>
      </c>
      <c r="HT73" s="188" t="s">
        <v>7616</v>
      </c>
      <c r="HU73" s="198">
        <v>43767</v>
      </c>
      <c r="HV73" s="189" t="s">
        <v>10485</v>
      </c>
      <c r="HW73" s="189">
        <v>3</v>
      </c>
      <c r="HX73" s="189" t="s">
        <v>7229</v>
      </c>
      <c r="HY73" s="189" t="s">
        <v>732</v>
      </c>
      <c r="HZ73" s="189">
        <v>1</v>
      </c>
      <c r="IA73" s="189" t="s">
        <v>7600</v>
      </c>
      <c r="IB73" s="189" t="s">
        <v>7616</v>
      </c>
      <c r="IC73" s="201">
        <v>43767</v>
      </c>
      <c r="ID73" s="196" t="s">
        <v>10486</v>
      </c>
      <c r="IE73" s="188">
        <v>1</v>
      </c>
      <c r="IF73" s="188" t="s">
        <v>7229</v>
      </c>
      <c r="IG73" s="188" t="s">
        <v>731</v>
      </c>
      <c r="IH73" s="188">
        <v>2</v>
      </c>
      <c r="II73" s="188" t="s">
        <v>7600</v>
      </c>
      <c r="IJ73" s="188" t="s">
        <v>7616</v>
      </c>
      <c r="IK73" s="198">
        <v>43767</v>
      </c>
      <c r="IL73" s="189" t="s">
        <v>10487</v>
      </c>
      <c r="IM73" s="189">
        <v>3</v>
      </c>
      <c r="IN73" s="189" t="s">
        <v>7229</v>
      </c>
      <c r="IO73" s="189" t="s">
        <v>732</v>
      </c>
      <c r="IP73" s="189">
        <v>1</v>
      </c>
      <c r="IQ73" s="189" t="s">
        <v>7600</v>
      </c>
      <c r="IR73" s="189" t="s">
        <v>7616</v>
      </c>
      <c r="IS73" s="201">
        <v>43767</v>
      </c>
    </row>
    <row r="74" spans="1:253" x14ac:dyDescent="0.35">
      <c r="A74" t="s">
        <v>2972</v>
      </c>
      <c r="B74" t="s">
        <v>4379</v>
      </c>
      <c r="C74" t="s">
        <v>720</v>
      </c>
      <c r="D74" t="s">
        <v>230</v>
      </c>
      <c r="E74" t="s">
        <v>229</v>
      </c>
      <c r="F74" t="s">
        <v>10488</v>
      </c>
      <c r="G74" s="184">
        <v>6201000</v>
      </c>
      <c r="H74" s="185" t="s">
        <v>7277</v>
      </c>
      <c r="I74" s="185" t="s">
        <v>731</v>
      </c>
      <c r="J74" s="185">
        <v>2</v>
      </c>
      <c r="K74" s="185" t="s">
        <v>7278</v>
      </c>
      <c r="L74" s="185" t="s">
        <v>852</v>
      </c>
      <c r="M74" s="198">
        <v>43769</v>
      </c>
      <c r="N74" s="196" t="s">
        <v>10489</v>
      </c>
      <c r="O74" s="187">
        <v>119990</v>
      </c>
      <c r="P74" s="187" t="s">
        <v>854</v>
      </c>
      <c r="Q74" s="187" t="s">
        <v>732</v>
      </c>
      <c r="R74" s="187">
        <v>1</v>
      </c>
      <c r="S74" s="187" t="s">
        <v>856</v>
      </c>
      <c r="T74" s="187" t="s">
        <v>855</v>
      </c>
      <c r="U74" s="199">
        <v>43489</v>
      </c>
      <c r="V74" s="196" t="s">
        <v>10490</v>
      </c>
      <c r="W74" s="185">
        <v>6211000</v>
      </c>
      <c r="X74" s="185" t="s">
        <v>851</v>
      </c>
      <c r="Y74" s="185" t="s">
        <v>732</v>
      </c>
      <c r="Z74" s="185">
        <v>1</v>
      </c>
      <c r="AA74" s="185" t="s">
        <v>853</v>
      </c>
      <c r="AB74" s="185" t="s">
        <v>857</v>
      </c>
      <c r="AC74" s="198">
        <v>43489</v>
      </c>
      <c r="AD74" s="196" t="s">
        <v>10491</v>
      </c>
      <c r="AE74" s="186">
        <v>417000</v>
      </c>
      <c r="AF74" s="186" t="s">
        <v>858</v>
      </c>
      <c r="AG74" s="186" t="s">
        <v>731</v>
      </c>
      <c r="AH74" s="186">
        <v>2</v>
      </c>
      <c r="AI74" s="186" t="s">
        <v>860</v>
      </c>
      <c r="AJ74" s="186" t="s">
        <v>859</v>
      </c>
      <c r="AK74" s="200">
        <v>43489</v>
      </c>
      <c r="AL74" s="196" t="s">
        <v>10492</v>
      </c>
      <c r="AM74" s="185">
        <v>62000</v>
      </c>
      <c r="AN74" s="185" t="s">
        <v>6131</v>
      </c>
      <c r="AO74" s="185" t="s">
        <v>731</v>
      </c>
      <c r="AP74" s="185">
        <v>2</v>
      </c>
      <c r="AQ74" s="185" t="s">
        <v>6133</v>
      </c>
      <c r="AR74" s="185" t="s">
        <v>6132</v>
      </c>
      <c r="AS74" s="198">
        <v>43672</v>
      </c>
      <c r="AT74" s="189" t="s">
        <v>10493</v>
      </c>
      <c r="AU74" s="186" t="s">
        <v>446</v>
      </c>
      <c r="AV74" s="186" t="s">
        <v>446</v>
      </c>
      <c r="AW74" s="186" t="s">
        <v>446</v>
      </c>
      <c r="AX74" s="186" t="s">
        <v>446</v>
      </c>
      <c r="AY74" s="186" t="s">
        <v>6134</v>
      </c>
      <c r="AZ74" s="186" t="s">
        <v>446</v>
      </c>
      <c r="BA74" s="200">
        <v>43672</v>
      </c>
      <c r="BB74" s="196" t="s">
        <v>10494</v>
      </c>
      <c r="BC74" s="185">
        <v>144155</v>
      </c>
      <c r="BD74" s="185" t="s">
        <v>7695</v>
      </c>
      <c r="BE74" s="185" t="s">
        <v>732</v>
      </c>
      <c r="BF74" s="185">
        <v>1</v>
      </c>
      <c r="BG74" s="185" t="s">
        <v>7738</v>
      </c>
      <c r="BH74" s="185" t="s">
        <v>7280</v>
      </c>
      <c r="BI74" s="198">
        <v>43796</v>
      </c>
      <c r="BJ74" s="189" t="s">
        <v>10495</v>
      </c>
      <c r="BK74" s="189" t="s">
        <v>446</v>
      </c>
      <c r="BL74" s="189" t="s">
        <v>446</v>
      </c>
      <c r="BM74" s="189" t="s">
        <v>446</v>
      </c>
      <c r="BN74" s="189" t="s">
        <v>446</v>
      </c>
      <c r="BO74" s="189" t="s">
        <v>6134</v>
      </c>
      <c r="BP74" s="186" t="s">
        <v>446</v>
      </c>
      <c r="BQ74" s="201">
        <v>43672</v>
      </c>
      <c r="BR74" s="196" t="s">
        <v>10496</v>
      </c>
      <c r="BS74" s="188">
        <v>0</v>
      </c>
      <c r="BT74" s="188">
        <v>0</v>
      </c>
      <c r="BU74" s="188" t="s">
        <v>731</v>
      </c>
      <c r="BV74" s="188">
        <v>2</v>
      </c>
      <c r="BW74" s="188">
        <v>0</v>
      </c>
      <c r="BX74" s="188">
        <v>0</v>
      </c>
      <c r="BY74" s="198">
        <v>43489</v>
      </c>
      <c r="BZ74" s="189" t="s">
        <v>10497</v>
      </c>
      <c r="CA74" s="189">
        <v>0</v>
      </c>
      <c r="CB74" s="189">
        <v>0</v>
      </c>
      <c r="CC74" s="189" t="s">
        <v>731</v>
      </c>
      <c r="CD74" s="189">
        <v>2</v>
      </c>
      <c r="CE74" s="189">
        <v>0</v>
      </c>
      <c r="CF74" s="189">
        <v>0</v>
      </c>
      <c r="CG74" s="201">
        <v>43489</v>
      </c>
      <c r="CH74" s="196" t="s">
        <v>10498</v>
      </c>
      <c r="CI74" s="189" t="e">
        <v>#N/A</v>
      </c>
      <c r="CJ74" s="189" t="e">
        <v>#N/A</v>
      </c>
      <c r="CK74" s="189" t="e">
        <v>#N/A</v>
      </c>
      <c r="CL74" s="189" t="e">
        <v>#N/A</v>
      </c>
      <c r="CM74" s="189" t="e">
        <v>#N/A</v>
      </c>
      <c r="CN74" s="189" t="e">
        <v>#N/A</v>
      </c>
      <c r="CO74" s="193" t="e">
        <v>#N/A</v>
      </c>
      <c r="CP74" s="189" t="s">
        <v>10499</v>
      </c>
      <c r="CQ74" s="188">
        <v>1214</v>
      </c>
      <c r="CR74" s="188" t="s">
        <v>869</v>
      </c>
      <c r="CS74" s="188" t="s">
        <v>731</v>
      </c>
      <c r="CT74" s="188">
        <v>2</v>
      </c>
      <c r="CU74" s="188" t="s">
        <v>867</v>
      </c>
      <c r="CV74" s="188" t="s">
        <v>868</v>
      </c>
      <c r="CW74" s="198">
        <v>43489</v>
      </c>
      <c r="CX74" s="189" t="s">
        <v>10500</v>
      </c>
      <c r="CY74" s="186" t="s">
        <v>446</v>
      </c>
      <c r="CZ74" s="186" t="s">
        <v>446</v>
      </c>
      <c r="DA74" s="186" t="s">
        <v>446</v>
      </c>
      <c r="DB74" s="186" t="s">
        <v>446</v>
      </c>
      <c r="DC74" s="186" t="s">
        <v>7446</v>
      </c>
      <c r="DD74" s="186">
        <v>0</v>
      </c>
      <c r="DE74" s="192">
        <v>43769</v>
      </c>
      <c r="DF74" s="196" t="s">
        <v>10501</v>
      </c>
      <c r="DG74" s="185" t="s">
        <v>446</v>
      </c>
      <c r="DH74" s="188" t="s">
        <v>446</v>
      </c>
      <c r="DI74" s="188" t="s">
        <v>446</v>
      </c>
      <c r="DJ74" s="188" t="s">
        <v>446</v>
      </c>
      <c r="DK74" s="188" t="s">
        <v>7445</v>
      </c>
      <c r="DL74" s="188">
        <v>0</v>
      </c>
      <c r="DM74" s="198">
        <v>43769</v>
      </c>
      <c r="DN74" s="189" t="s">
        <v>10502</v>
      </c>
      <c r="DO74" s="186" t="s">
        <v>446</v>
      </c>
      <c r="DP74" s="189" t="s">
        <v>446</v>
      </c>
      <c r="DQ74" s="189" t="s">
        <v>446</v>
      </c>
      <c r="DR74" s="189" t="s">
        <v>446</v>
      </c>
      <c r="DS74" s="189" t="s">
        <v>7446</v>
      </c>
      <c r="DT74" s="189">
        <v>0</v>
      </c>
      <c r="DU74" s="201">
        <v>43769</v>
      </c>
      <c r="DV74" s="196" t="s">
        <v>10503</v>
      </c>
      <c r="DW74" s="185" t="s">
        <v>446</v>
      </c>
      <c r="DX74" s="188" t="s">
        <v>446</v>
      </c>
      <c r="DY74" s="188" t="s">
        <v>446</v>
      </c>
      <c r="DZ74" s="188" t="s">
        <v>446</v>
      </c>
      <c r="EA74" s="188" t="s">
        <v>7446</v>
      </c>
      <c r="EB74" s="188">
        <v>0</v>
      </c>
      <c r="EC74" s="198">
        <v>43769</v>
      </c>
      <c r="ED74" s="189" t="s">
        <v>10504</v>
      </c>
      <c r="EE74" s="186">
        <v>0</v>
      </c>
      <c r="EF74" s="189">
        <v>0</v>
      </c>
      <c r="EG74" s="189" t="s">
        <v>732</v>
      </c>
      <c r="EH74" s="189">
        <v>1</v>
      </c>
      <c r="EI74" s="189">
        <v>0</v>
      </c>
      <c r="EJ74" s="189">
        <v>0</v>
      </c>
      <c r="EK74" s="201">
        <v>43489</v>
      </c>
      <c r="EL74" s="196" t="s">
        <v>10505</v>
      </c>
      <c r="EM74" s="185">
        <v>0</v>
      </c>
      <c r="EN74" s="188">
        <v>0</v>
      </c>
      <c r="EO74" s="188" t="s">
        <v>732</v>
      </c>
      <c r="EP74" s="188">
        <v>1</v>
      </c>
      <c r="EQ74" s="188">
        <v>0</v>
      </c>
      <c r="ER74" s="188">
        <v>0</v>
      </c>
      <c r="ES74" s="198">
        <v>43489</v>
      </c>
      <c r="ET74" s="189" t="s">
        <v>10506</v>
      </c>
      <c r="EU74" s="189" t="s">
        <v>446</v>
      </c>
      <c r="EV74" s="189" t="s">
        <v>446</v>
      </c>
      <c r="EW74" s="189" t="s">
        <v>446</v>
      </c>
      <c r="EX74" s="189" t="s">
        <v>446</v>
      </c>
      <c r="EY74" s="189" t="s">
        <v>6134</v>
      </c>
      <c r="EZ74" s="189" t="s">
        <v>446</v>
      </c>
      <c r="FA74" s="201">
        <v>43672</v>
      </c>
      <c r="FB74" s="196" t="s">
        <v>10507</v>
      </c>
      <c r="FC74" s="188">
        <v>1</v>
      </c>
      <c r="FD74" s="188">
        <v>0</v>
      </c>
      <c r="FE74" s="188" t="s">
        <v>731</v>
      </c>
      <c r="FF74" s="188">
        <v>2</v>
      </c>
      <c r="FG74" s="188">
        <v>0</v>
      </c>
      <c r="FH74" s="188">
        <v>0</v>
      </c>
      <c r="FI74" s="198">
        <v>43489</v>
      </c>
      <c r="FJ74" s="196" t="s">
        <v>10508</v>
      </c>
      <c r="FK74" s="189">
        <v>0</v>
      </c>
      <c r="FL74" s="189">
        <v>0</v>
      </c>
      <c r="FM74" s="189">
        <v>0</v>
      </c>
      <c r="FN74" s="189" t="b">
        <v>0</v>
      </c>
      <c r="FO74" s="189">
        <v>0</v>
      </c>
      <c r="FP74" s="186">
        <v>0</v>
      </c>
      <c r="FQ74" s="200">
        <v>43489</v>
      </c>
      <c r="FR74" s="196" t="s">
        <v>10509</v>
      </c>
      <c r="FS74" s="188">
        <v>0</v>
      </c>
      <c r="FT74" s="188">
        <v>0</v>
      </c>
      <c r="FU74" s="188">
        <v>0</v>
      </c>
      <c r="FV74" s="188" t="b">
        <v>0</v>
      </c>
      <c r="FW74" s="188">
        <v>0</v>
      </c>
      <c r="FX74" s="188">
        <v>0</v>
      </c>
      <c r="FY74" s="198">
        <v>43489</v>
      </c>
      <c r="FZ74" s="189" t="s">
        <v>10510</v>
      </c>
      <c r="GA74" s="189" t="s">
        <v>446</v>
      </c>
      <c r="GB74" s="189" t="s">
        <v>7229</v>
      </c>
      <c r="GC74" s="189" t="s">
        <v>446</v>
      </c>
      <c r="GD74" s="189" t="s">
        <v>446</v>
      </c>
      <c r="GE74" s="189" t="s">
        <v>7600</v>
      </c>
      <c r="GF74" s="189" t="s">
        <v>7616</v>
      </c>
      <c r="GG74" s="201">
        <v>43769</v>
      </c>
      <c r="GH74" s="196" t="s">
        <v>10511</v>
      </c>
      <c r="GI74" s="188" t="s">
        <v>446</v>
      </c>
      <c r="GJ74" s="188" t="s">
        <v>7229</v>
      </c>
      <c r="GK74" s="188" t="s">
        <v>446</v>
      </c>
      <c r="GL74" s="188" t="s">
        <v>446</v>
      </c>
      <c r="GM74" s="188" t="s">
        <v>7600</v>
      </c>
      <c r="GN74" s="188" t="s">
        <v>7616</v>
      </c>
      <c r="GO74" s="198">
        <v>43769</v>
      </c>
      <c r="GP74" s="189" t="s">
        <v>10512</v>
      </c>
      <c r="GQ74" s="189">
        <v>1</v>
      </c>
      <c r="GR74" s="189" t="s">
        <v>7229</v>
      </c>
      <c r="GS74" s="189" t="s">
        <v>732</v>
      </c>
      <c r="GT74" s="189">
        <v>1</v>
      </c>
      <c r="GU74" s="189" t="s">
        <v>7600</v>
      </c>
      <c r="GV74" s="189" t="s">
        <v>7616</v>
      </c>
      <c r="GW74" s="201">
        <v>43769</v>
      </c>
      <c r="GX74" s="196" t="s">
        <v>10513</v>
      </c>
      <c r="GY74" s="188">
        <v>0</v>
      </c>
      <c r="GZ74" s="188" t="s">
        <v>7229</v>
      </c>
      <c r="HA74" s="188" t="s">
        <v>732</v>
      </c>
      <c r="HB74" s="188">
        <v>1</v>
      </c>
      <c r="HC74" s="188" t="s">
        <v>7600</v>
      </c>
      <c r="HD74" s="188" t="s">
        <v>7616</v>
      </c>
      <c r="HE74" s="198">
        <v>43769</v>
      </c>
      <c r="HF74" s="189" t="s">
        <v>10514</v>
      </c>
      <c r="HG74" s="189">
        <v>1</v>
      </c>
      <c r="HH74" s="189" t="s">
        <v>7229</v>
      </c>
      <c r="HI74" s="189" t="s">
        <v>732</v>
      </c>
      <c r="HJ74" s="189">
        <v>1</v>
      </c>
      <c r="HK74" s="189" t="s">
        <v>7600</v>
      </c>
      <c r="HL74" s="189" t="s">
        <v>7616</v>
      </c>
      <c r="HM74" s="201">
        <v>43769</v>
      </c>
      <c r="HN74" s="196" t="s">
        <v>10515</v>
      </c>
      <c r="HO74" s="188">
        <v>1</v>
      </c>
      <c r="HP74" s="188" t="s">
        <v>7229</v>
      </c>
      <c r="HQ74" s="188" t="s">
        <v>732</v>
      </c>
      <c r="HR74" s="188">
        <v>1</v>
      </c>
      <c r="HS74" s="188" t="s">
        <v>7600</v>
      </c>
      <c r="HT74" s="188" t="s">
        <v>7616</v>
      </c>
      <c r="HU74" s="198">
        <v>43769</v>
      </c>
      <c r="HV74" s="189" t="s">
        <v>10516</v>
      </c>
      <c r="HW74" s="189">
        <v>0</v>
      </c>
      <c r="HX74" s="189" t="s">
        <v>7229</v>
      </c>
      <c r="HY74" s="189" t="s">
        <v>732</v>
      </c>
      <c r="HZ74" s="189">
        <v>1</v>
      </c>
      <c r="IA74" s="189" t="s">
        <v>7600</v>
      </c>
      <c r="IB74" s="189" t="s">
        <v>7616</v>
      </c>
      <c r="IC74" s="201">
        <v>43769</v>
      </c>
      <c r="ID74" s="196" t="s">
        <v>10517</v>
      </c>
      <c r="IE74" s="188">
        <v>0</v>
      </c>
      <c r="IF74" s="188" t="s">
        <v>7229</v>
      </c>
      <c r="IG74" s="188" t="s">
        <v>732</v>
      </c>
      <c r="IH74" s="188">
        <v>1</v>
      </c>
      <c r="II74" s="188" t="s">
        <v>7600</v>
      </c>
      <c r="IJ74" s="188" t="s">
        <v>7616</v>
      </c>
      <c r="IK74" s="198">
        <v>43769</v>
      </c>
      <c r="IL74" s="189" t="s">
        <v>10518</v>
      </c>
      <c r="IM74" s="189">
        <v>2</v>
      </c>
      <c r="IN74" s="189" t="s">
        <v>7229</v>
      </c>
      <c r="IO74" s="189" t="s">
        <v>732</v>
      </c>
      <c r="IP74" s="189">
        <v>1</v>
      </c>
      <c r="IQ74" s="189" t="s">
        <v>7600</v>
      </c>
      <c r="IR74" s="189" t="s">
        <v>7616</v>
      </c>
      <c r="IS74" s="201">
        <v>43769</v>
      </c>
    </row>
    <row r="75" spans="1:253" x14ac:dyDescent="0.35">
      <c r="A75" t="s">
        <v>3400</v>
      </c>
      <c r="B75" t="s">
        <v>4376</v>
      </c>
      <c r="C75" t="s">
        <v>721</v>
      </c>
      <c r="D75" t="s">
        <v>232</v>
      </c>
      <c r="E75" t="s">
        <v>231</v>
      </c>
      <c r="F75" t="s">
        <v>10519</v>
      </c>
      <c r="G75" s="184">
        <v>21686000</v>
      </c>
      <c r="H75" s="185" t="s">
        <v>1115</v>
      </c>
      <c r="I75" s="185" t="s">
        <v>731</v>
      </c>
      <c r="J75" s="185">
        <v>2</v>
      </c>
      <c r="K75" s="185" t="s">
        <v>7327</v>
      </c>
      <c r="L75" s="185" t="s">
        <v>7331</v>
      </c>
      <c r="M75" s="198">
        <v>43769</v>
      </c>
      <c r="N75" s="196" t="s">
        <v>10520</v>
      </c>
      <c r="O75" s="187">
        <v>1267000</v>
      </c>
      <c r="P75" s="187" t="s">
        <v>1621</v>
      </c>
      <c r="Q75" s="187" t="s">
        <v>732</v>
      </c>
      <c r="R75" s="187">
        <v>1</v>
      </c>
      <c r="S75" s="187" t="s">
        <v>1628</v>
      </c>
      <c r="T75" s="187" t="s">
        <v>1620</v>
      </c>
      <c r="U75" s="199">
        <v>43508</v>
      </c>
      <c r="V75" s="196" t="s">
        <v>10521</v>
      </c>
      <c r="W75" s="185">
        <v>21686000</v>
      </c>
      <c r="X75" s="185" t="s">
        <v>1115</v>
      </c>
      <c r="Y75" s="185" t="s">
        <v>731</v>
      </c>
      <c r="Z75" s="185">
        <v>2</v>
      </c>
      <c r="AA75" s="185" t="s">
        <v>7327</v>
      </c>
      <c r="AB75" s="185" t="s">
        <v>7331</v>
      </c>
      <c r="AC75" s="198">
        <v>43769</v>
      </c>
      <c r="AD75" s="196" t="s">
        <v>10522</v>
      </c>
      <c r="AE75" s="186">
        <v>2300000</v>
      </c>
      <c r="AF75" s="186" t="s">
        <v>1623</v>
      </c>
      <c r="AG75" s="186" t="s">
        <v>731</v>
      </c>
      <c r="AH75" s="186">
        <v>2</v>
      </c>
      <c r="AI75" s="186" t="s">
        <v>3833</v>
      </c>
      <c r="AJ75" s="186" t="s">
        <v>1624</v>
      </c>
      <c r="AK75" s="200">
        <v>43543</v>
      </c>
      <c r="AL75" s="196" t="s">
        <v>10523</v>
      </c>
      <c r="AM75" s="185">
        <v>222000</v>
      </c>
      <c r="AN75" s="185" t="s">
        <v>2349</v>
      </c>
      <c r="AO75" s="185" t="s">
        <v>732</v>
      </c>
      <c r="AP75" s="185">
        <v>1</v>
      </c>
      <c r="AQ75" s="185" t="s">
        <v>7294</v>
      </c>
      <c r="AR75" s="185" t="s">
        <v>7331</v>
      </c>
      <c r="AS75" s="198">
        <v>43798</v>
      </c>
      <c r="AT75" s="189" t="s">
        <v>10524</v>
      </c>
      <c r="AU75" s="186" t="s">
        <v>888</v>
      </c>
      <c r="AV75" s="186">
        <v>0</v>
      </c>
      <c r="AW75" s="186" t="s">
        <v>446</v>
      </c>
      <c r="AX75" s="186" t="s">
        <v>446</v>
      </c>
      <c r="AY75" s="186" t="s">
        <v>1598</v>
      </c>
      <c r="AZ75" s="186">
        <v>0</v>
      </c>
      <c r="BA75" s="200">
        <v>43508</v>
      </c>
      <c r="BB75" s="196" t="s">
        <v>10525</v>
      </c>
      <c r="BC75" s="185" t="s">
        <v>888</v>
      </c>
      <c r="BD75" s="185">
        <v>0</v>
      </c>
      <c r="BE75" s="185" t="s">
        <v>446</v>
      </c>
      <c r="BF75" s="185" t="s">
        <v>446</v>
      </c>
      <c r="BG75" s="185" t="s">
        <v>1598</v>
      </c>
      <c r="BH75" s="185">
        <v>0</v>
      </c>
      <c r="BI75" s="198">
        <v>43508</v>
      </c>
      <c r="BJ75" s="189" t="s">
        <v>10526</v>
      </c>
      <c r="BK75" s="189">
        <v>239</v>
      </c>
      <c r="BL75" s="189" t="s">
        <v>1772</v>
      </c>
      <c r="BM75" s="189" t="s">
        <v>731</v>
      </c>
      <c r="BN75" s="189">
        <v>2</v>
      </c>
      <c r="BO75" s="189" t="s">
        <v>7711</v>
      </c>
      <c r="BP75" s="186" t="s">
        <v>1354</v>
      </c>
      <c r="BQ75" s="201">
        <v>43796</v>
      </c>
      <c r="BR75" s="196" t="s">
        <v>10527</v>
      </c>
      <c r="BS75" s="188" t="s">
        <v>888</v>
      </c>
      <c r="BT75" s="188">
        <v>0</v>
      </c>
      <c r="BU75" s="188" t="s">
        <v>446</v>
      </c>
      <c r="BV75" s="188" t="s">
        <v>446</v>
      </c>
      <c r="BW75" s="188" t="s">
        <v>1598</v>
      </c>
      <c r="BX75" s="188">
        <v>0</v>
      </c>
      <c r="BY75" s="198">
        <v>43508</v>
      </c>
      <c r="BZ75" s="189" t="s">
        <v>10528</v>
      </c>
      <c r="CA75" s="189" t="s">
        <v>888</v>
      </c>
      <c r="CB75" s="189">
        <v>0</v>
      </c>
      <c r="CC75" s="189" t="s">
        <v>446</v>
      </c>
      <c r="CD75" s="189" t="s">
        <v>446</v>
      </c>
      <c r="CE75" s="189" t="s">
        <v>1598</v>
      </c>
      <c r="CF75" s="189">
        <v>0</v>
      </c>
      <c r="CG75" s="201">
        <v>43508</v>
      </c>
      <c r="CH75" s="196" t="s">
        <v>10529</v>
      </c>
      <c r="CI75" s="189" t="e">
        <v>#N/A</v>
      </c>
      <c r="CJ75" s="189" t="e">
        <v>#N/A</v>
      </c>
      <c r="CK75" s="189" t="e">
        <v>#N/A</v>
      </c>
      <c r="CL75" s="189" t="e">
        <v>#N/A</v>
      </c>
      <c r="CM75" s="189" t="e">
        <v>#N/A</v>
      </c>
      <c r="CN75" s="189" t="e">
        <v>#N/A</v>
      </c>
      <c r="CO75" s="193" t="e">
        <v>#N/A</v>
      </c>
      <c r="CP75" s="189" t="s">
        <v>10530</v>
      </c>
      <c r="CQ75" s="188" t="s">
        <v>888</v>
      </c>
      <c r="CR75" s="188">
        <v>0</v>
      </c>
      <c r="CS75" s="188" t="s">
        <v>446</v>
      </c>
      <c r="CT75" s="188" t="s">
        <v>446</v>
      </c>
      <c r="CU75" s="188" t="s">
        <v>1598</v>
      </c>
      <c r="CV75" s="188">
        <v>0</v>
      </c>
      <c r="CW75" s="198">
        <v>43508</v>
      </c>
      <c r="CX75" s="189" t="s">
        <v>10531</v>
      </c>
      <c r="CY75" s="186">
        <v>2208000</v>
      </c>
      <c r="CZ75" s="186" t="s">
        <v>923</v>
      </c>
      <c r="DA75" s="186" t="s">
        <v>731</v>
      </c>
      <c r="DB75" s="186">
        <v>2</v>
      </c>
      <c r="DC75" s="186" t="s">
        <v>4062</v>
      </c>
      <c r="DD75" s="186" t="s">
        <v>1624</v>
      </c>
      <c r="DE75" s="192">
        <v>43579</v>
      </c>
      <c r="DF75" s="196" t="s">
        <v>10532</v>
      </c>
      <c r="DG75" s="185">
        <v>19352000</v>
      </c>
      <c r="DH75" s="188" t="s">
        <v>923</v>
      </c>
      <c r="DI75" s="188" t="s">
        <v>731</v>
      </c>
      <c r="DJ75" s="188">
        <v>2</v>
      </c>
      <c r="DK75" s="188" t="s">
        <v>4060</v>
      </c>
      <c r="DL75" s="188" t="s">
        <v>1624</v>
      </c>
      <c r="DM75" s="198">
        <v>43579</v>
      </c>
      <c r="DN75" s="189" t="s">
        <v>10533</v>
      </c>
      <c r="DO75" s="186">
        <v>108000</v>
      </c>
      <c r="DP75" s="189" t="s">
        <v>923</v>
      </c>
      <c r="DQ75" s="189" t="s">
        <v>731</v>
      </c>
      <c r="DR75" s="189">
        <v>2</v>
      </c>
      <c r="DS75" s="189" t="s">
        <v>4061</v>
      </c>
      <c r="DT75" s="189" t="s">
        <v>1624</v>
      </c>
      <c r="DU75" s="201">
        <v>43579</v>
      </c>
      <c r="DV75" s="196" t="s">
        <v>10534</v>
      </c>
      <c r="DW75" s="185">
        <v>1747000</v>
      </c>
      <c r="DX75" s="188" t="s">
        <v>923</v>
      </c>
      <c r="DY75" s="188" t="s">
        <v>731</v>
      </c>
      <c r="DZ75" s="188">
        <v>2</v>
      </c>
      <c r="EA75" s="188" t="s">
        <v>4062</v>
      </c>
      <c r="EB75" s="188" t="s">
        <v>1624</v>
      </c>
      <c r="EC75" s="198">
        <v>43579</v>
      </c>
      <c r="ED75" s="189" t="s">
        <v>10535</v>
      </c>
      <c r="EE75" s="186">
        <v>461000</v>
      </c>
      <c r="EF75" s="189" t="s">
        <v>923</v>
      </c>
      <c r="EG75" s="189" t="s">
        <v>731</v>
      </c>
      <c r="EH75" s="189">
        <v>2</v>
      </c>
      <c r="EI75" s="189" t="s">
        <v>4063</v>
      </c>
      <c r="EJ75" s="189" t="s">
        <v>1624</v>
      </c>
      <c r="EK75" s="201">
        <v>43579</v>
      </c>
      <c r="EL75" s="196" t="s">
        <v>10536</v>
      </c>
      <c r="EM75" s="185">
        <v>0</v>
      </c>
      <c r="EN75" s="188" t="s">
        <v>923</v>
      </c>
      <c r="EO75" s="188" t="s">
        <v>731</v>
      </c>
      <c r="EP75" s="188">
        <v>2</v>
      </c>
      <c r="EQ75" s="188" t="s">
        <v>4064</v>
      </c>
      <c r="ER75" s="188" t="s">
        <v>1624</v>
      </c>
      <c r="ES75" s="198">
        <v>43579</v>
      </c>
      <c r="ET75" s="189" t="s">
        <v>10537</v>
      </c>
      <c r="EU75" s="189">
        <v>239</v>
      </c>
      <c r="EV75" s="189" t="s">
        <v>1772</v>
      </c>
      <c r="EW75" s="189" t="s">
        <v>731</v>
      </c>
      <c r="EX75" s="189">
        <v>2</v>
      </c>
      <c r="EY75" s="189" t="s">
        <v>7711</v>
      </c>
      <c r="EZ75" s="189" t="s">
        <v>1354</v>
      </c>
      <c r="FA75" s="201">
        <v>43796</v>
      </c>
      <c r="FB75" s="196" t="s">
        <v>10538</v>
      </c>
      <c r="FC75" s="188">
        <v>5</v>
      </c>
      <c r="FD75" s="188" t="s">
        <v>1623</v>
      </c>
      <c r="FE75" s="188" t="s">
        <v>732</v>
      </c>
      <c r="FF75" s="188">
        <v>1</v>
      </c>
      <c r="FG75" s="188" t="s">
        <v>1626</v>
      </c>
      <c r="FH75" s="188" t="s">
        <v>1624</v>
      </c>
      <c r="FI75" s="198">
        <v>43508</v>
      </c>
      <c r="FJ75" s="196" t="s">
        <v>10539</v>
      </c>
      <c r="FK75" s="189" t="s">
        <v>888</v>
      </c>
      <c r="FL75" s="189">
        <v>0</v>
      </c>
      <c r="FM75" s="189" t="s">
        <v>446</v>
      </c>
      <c r="FN75" s="189" t="s">
        <v>446</v>
      </c>
      <c r="FO75" s="189" t="s">
        <v>1598</v>
      </c>
      <c r="FP75" s="186">
        <v>0</v>
      </c>
      <c r="FQ75" s="200">
        <v>43508</v>
      </c>
      <c r="FR75" s="196" t="s">
        <v>10540</v>
      </c>
      <c r="FS75" s="188" t="s">
        <v>888</v>
      </c>
      <c r="FT75" s="188">
        <v>0</v>
      </c>
      <c r="FU75" s="188" t="s">
        <v>446</v>
      </c>
      <c r="FV75" s="188" t="s">
        <v>446</v>
      </c>
      <c r="FW75" s="188" t="s">
        <v>1598</v>
      </c>
      <c r="FX75" s="188">
        <v>0</v>
      </c>
      <c r="FY75" s="198">
        <v>43508</v>
      </c>
      <c r="FZ75" s="189" t="s">
        <v>10541</v>
      </c>
      <c r="GA75" s="189">
        <v>0</v>
      </c>
      <c r="GB75" s="189" t="s">
        <v>7229</v>
      </c>
      <c r="GC75" s="189" t="s">
        <v>732</v>
      </c>
      <c r="GD75" s="189">
        <v>1</v>
      </c>
      <c r="GE75" s="189" t="s">
        <v>7600</v>
      </c>
      <c r="GF75" s="189" t="s">
        <v>7616</v>
      </c>
      <c r="GG75" s="201">
        <v>43769</v>
      </c>
      <c r="GH75" s="196" t="s">
        <v>10542</v>
      </c>
      <c r="GI75" s="188">
        <v>2</v>
      </c>
      <c r="GJ75" s="188" t="s">
        <v>7229</v>
      </c>
      <c r="GK75" s="188" t="s">
        <v>732</v>
      </c>
      <c r="GL75" s="188">
        <v>1</v>
      </c>
      <c r="GM75" s="188" t="s">
        <v>7600</v>
      </c>
      <c r="GN75" s="188" t="s">
        <v>7616</v>
      </c>
      <c r="GO75" s="198">
        <v>43769</v>
      </c>
      <c r="GP75" s="189" t="s">
        <v>10543</v>
      </c>
      <c r="GQ75" s="189">
        <v>0</v>
      </c>
      <c r="GR75" s="189" t="s">
        <v>7229</v>
      </c>
      <c r="GS75" s="189" t="s">
        <v>732</v>
      </c>
      <c r="GT75" s="189">
        <v>1</v>
      </c>
      <c r="GU75" s="189" t="s">
        <v>7600</v>
      </c>
      <c r="GV75" s="189" t="s">
        <v>7616</v>
      </c>
      <c r="GW75" s="201">
        <v>43769</v>
      </c>
      <c r="GX75" s="196" t="s">
        <v>10544</v>
      </c>
      <c r="GY75" s="188">
        <v>0</v>
      </c>
      <c r="GZ75" s="188" t="s">
        <v>7229</v>
      </c>
      <c r="HA75" s="188" t="s">
        <v>732</v>
      </c>
      <c r="HB75" s="188">
        <v>1</v>
      </c>
      <c r="HC75" s="188" t="s">
        <v>7600</v>
      </c>
      <c r="HD75" s="188" t="s">
        <v>7616</v>
      </c>
      <c r="HE75" s="198">
        <v>43769</v>
      </c>
      <c r="HF75" s="189" t="s">
        <v>10545</v>
      </c>
      <c r="HG75" s="189">
        <v>0</v>
      </c>
      <c r="HH75" s="189" t="s">
        <v>7229</v>
      </c>
      <c r="HI75" s="189" t="s">
        <v>732</v>
      </c>
      <c r="HJ75" s="189">
        <v>1</v>
      </c>
      <c r="HK75" s="189" t="s">
        <v>7600</v>
      </c>
      <c r="HL75" s="189" t="s">
        <v>7616</v>
      </c>
      <c r="HM75" s="201">
        <v>43769</v>
      </c>
      <c r="HN75" s="196" t="s">
        <v>10546</v>
      </c>
      <c r="HO75" s="188">
        <v>2</v>
      </c>
      <c r="HP75" s="188" t="s">
        <v>7229</v>
      </c>
      <c r="HQ75" s="188" t="s">
        <v>732</v>
      </c>
      <c r="HR75" s="188">
        <v>1</v>
      </c>
      <c r="HS75" s="188" t="s">
        <v>7600</v>
      </c>
      <c r="HT75" s="188" t="s">
        <v>7616</v>
      </c>
      <c r="HU75" s="198">
        <v>43769</v>
      </c>
      <c r="HV75" s="189" t="s">
        <v>10547</v>
      </c>
      <c r="HW75" s="189">
        <v>3</v>
      </c>
      <c r="HX75" s="189" t="s">
        <v>7229</v>
      </c>
      <c r="HY75" s="189" t="s">
        <v>732</v>
      </c>
      <c r="HZ75" s="189">
        <v>1</v>
      </c>
      <c r="IA75" s="189" t="s">
        <v>7600</v>
      </c>
      <c r="IB75" s="189" t="s">
        <v>7616</v>
      </c>
      <c r="IC75" s="201">
        <v>43769</v>
      </c>
      <c r="ID75" s="196" t="s">
        <v>10548</v>
      </c>
      <c r="IE75" s="188">
        <v>1</v>
      </c>
      <c r="IF75" s="188" t="s">
        <v>7229</v>
      </c>
      <c r="IG75" s="188" t="s">
        <v>732</v>
      </c>
      <c r="IH75" s="188">
        <v>1</v>
      </c>
      <c r="II75" s="188" t="s">
        <v>7600</v>
      </c>
      <c r="IJ75" s="188" t="s">
        <v>7616</v>
      </c>
      <c r="IK75" s="198">
        <v>43769</v>
      </c>
      <c r="IL75" s="189" t="s">
        <v>10549</v>
      </c>
      <c r="IM75" s="189">
        <v>2</v>
      </c>
      <c r="IN75" s="189" t="s">
        <v>7229</v>
      </c>
      <c r="IO75" s="189" t="s">
        <v>732</v>
      </c>
      <c r="IP75" s="189">
        <v>1</v>
      </c>
      <c r="IQ75" s="189" t="s">
        <v>7600</v>
      </c>
      <c r="IR75" s="189" t="s">
        <v>7616</v>
      </c>
      <c r="IS75" s="201">
        <v>43769</v>
      </c>
    </row>
    <row r="76" spans="1:253" x14ac:dyDescent="0.35">
      <c r="A76" t="s">
        <v>2973</v>
      </c>
      <c r="B76" t="s">
        <v>783</v>
      </c>
      <c r="C76" t="s">
        <v>816</v>
      </c>
      <c r="D76" t="s">
        <v>232</v>
      </c>
      <c r="E76" t="s">
        <v>231</v>
      </c>
      <c r="F76" t="s">
        <v>10550</v>
      </c>
      <c r="G76" s="184">
        <v>21686000</v>
      </c>
      <c r="H76" s="185" t="s">
        <v>1115</v>
      </c>
      <c r="I76" s="185" t="s">
        <v>731</v>
      </c>
      <c r="J76" s="185">
        <v>2</v>
      </c>
      <c r="K76" s="185" t="s">
        <v>7327</v>
      </c>
      <c r="L76" s="185" t="s">
        <v>7331</v>
      </c>
      <c r="M76" s="198">
        <v>43769</v>
      </c>
      <c r="N76" s="196" t="s">
        <v>10551</v>
      </c>
      <c r="O76" s="187">
        <v>156906</v>
      </c>
      <c r="P76" s="187" t="s">
        <v>1621</v>
      </c>
      <c r="Q76" s="187" t="s">
        <v>732</v>
      </c>
      <c r="R76" s="187">
        <v>1</v>
      </c>
      <c r="S76" s="187" t="s">
        <v>1633</v>
      </c>
      <c r="T76" s="187" t="s">
        <v>1620</v>
      </c>
      <c r="U76" s="199">
        <v>43508</v>
      </c>
      <c r="V76" s="196" t="s">
        <v>10552</v>
      </c>
      <c r="W76" s="185">
        <v>738000</v>
      </c>
      <c r="X76" s="185" t="s">
        <v>923</v>
      </c>
      <c r="Y76" s="185" t="s">
        <v>731</v>
      </c>
      <c r="Z76" s="185">
        <v>2</v>
      </c>
      <c r="AA76" s="185" t="s">
        <v>4068</v>
      </c>
      <c r="AB76" s="185" t="s">
        <v>1624</v>
      </c>
      <c r="AC76" s="198">
        <v>43579</v>
      </c>
      <c r="AD76" s="196" t="s">
        <v>10553</v>
      </c>
      <c r="AE76" s="186">
        <v>728000</v>
      </c>
      <c r="AF76" s="186" t="s">
        <v>1013</v>
      </c>
      <c r="AG76" s="186" t="s">
        <v>730</v>
      </c>
      <c r="AH76" s="186">
        <v>3</v>
      </c>
      <c r="AI76" s="186" t="s">
        <v>7332</v>
      </c>
      <c r="AJ76" s="186" t="s">
        <v>1624</v>
      </c>
      <c r="AK76" s="200">
        <v>43769</v>
      </c>
      <c r="AL76" s="196" t="s">
        <v>10554</v>
      </c>
      <c r="AM76" s="185">
        <v>139000</v>
      </c>
      <c r="AN76" s="185" t="s">
        <v>7333</v>
      </c>
      <c r="AO76" s="185" t="s">
        <v>731</v>
      </c>
      <c r="AP76" s="185">
        <v>2</v>
      </c>
      <c r="AQ76" s="185" t="s">
        <v>7292</v>
      </c>
      <c r="AR76" s="185" t="s">
        <v>7334</v>
      </c>
      <c r="AS76" s="198">
        <v>43769</v>
      </c>
      <c r="AT76" s="189" t="s">
        <v>10555</v>
      </c>
      <c r="AU76" s="186" t="s">
        <v>888</v>
      </c>
      <c r="AV76" s="186">
        <v>0</v>
      </c>
      <c r="AW76" s="186" t="s">
        <v>446</v>
      </c>
      <c r="AX76" s="186" t="s">
        <v>446</v>
      </c>
      <c r="AY76" s="186" t="s">
        <v>1598</v>
      </c>
      <c r="AZ76" s="186">
        <v>0</v>
      </c>
      <c r="BA76" s="200">
        <v>43508</v>
      </c>
      <c r="BB76" s="196" t="s">
        <v>10556</v>
      </c>
      <c r="BC76" s="185" t="s">
        <v>888</v>
      </c>
      <c r="BD76" s="185">
        <v>0</v>
      </c>
      <c r="BE76" s="185" t="s">
        <v>446</v>
      </c>
      <c r="BF76" s="185" t="s">
        <v>446</v>
      </c>
      <c r="BG76" s="185" t="s">
        <v>1598</v>
      </c>
      <c r="BH76" s="185">
        <v>0</v>
      </c>
      <c r="BI76" s="198">
        <v>43508</v>
      </c>
      <c r="BJ76" s="189" t="s">
        <v>10557</v>
      </c>
      <c r="BK76" s="189">
        <v>142</v>
      </c>
      <c r="BL76" s="189" t="s">
        <v>1772</v>
      </c>
      <c r="BM76" s="189" t="s">
        <v>731</v>
      </c>
      <c r="BN76" s="189">
        <v>2</v>
      </c>
      <c r="BO76" s="189" t="s">
        <v>7710</v>
      </c>
      <c r="BP76" s="186" t="s">
        <v>1354</v>
      </c>
      <c r="BQ76" s="201">
        <v>43796</v>
      </c>
      <c r="BR76" s="196" t="s">
        <v>10558</v>
      </c>
      <c r="BS76" s="188" t="s">
        <v>888</v>
      </c>
      <c r="BT76" s="188">
        <v>0</v>
      </c>
      <c r="BU76" s="188" t="s">
        <v>731</v>
      </c>
      <c r="BV76" s="188">
        <v>2</v>
      </c>
      <c r="BW76" s="188" t="s">
        <v>3624</v>
      </c>
      <c r="BX76" s="188" t="s">
        <v>1354</v>
      </c>
      <c r="BY76" s="198">
        <v>43552</v>
      </c>
      <c r="BZ76" s="189" t="s">
        <v>10559</v>
      </c>
      <c r="CA76" s="189" t="s">
        <v>888</v>
      </c>
      <c r="CB76" s="189">
        <v>0</v>
      </c>
      <c r="CC76" s="189" t="s">
        <v>731</v>
      </c>
      <c r="CD76" s="189">
        <v>2</v>
      </c>
      <c r="CE76" s="189" t="s">
        <v>3624</v>
      </c>
      <c r="CF76" s="189" t="s">
        <v>1354</v>
      </c>
      <c r="CG76" s="201">
        <v>43552</v>
      </c>
      <c r="CH76" s="196" t="s">
        <v>10560</v>
      </c>
      <c r="CI76" s="189" t="e">
        <v>#N/A</v>
      </c>
      <c r="CJ76" s="189" t="e">
        <v>#N/A</v>
      </c>
      <c r="CK76" s="189" t="e">
        <v>#N/A</v>
      </c>
      <c r="CL76" s="189" t="e">
        <v>#N/A</v>
      </c>
      <c r="CM76" s="189" t="e">
        <v>#N/A</v>
      </c>
      <c r="CN76" s="189" t="e">
        <v>#N/A</v>
      </c>
      <c r="CO76" s="193" t="e">
        <v>#N/A</v>
      </c>
      <c r="CP76" s="189" t="s">
        <v>10561</v>
      </c>
      <c r="CQ76" s="188" t="s">
        <v>888</v>
      </c>
      <c r="CR76" s="188">
        <v>0</v>
      </c>
      <c r="CS76" s="188" t="s">
        <v>446</v>
      </c>
      <c r="CT76" s="188" t="s">
        <v>446</v>
      </c>
      <c r="CU76" s="188" t="s">
        <v>1598</v>
      </c>
      <c r="CV76" s="188">
        <v>0</v>
      </c>
      <c r="CW76" s="198">
        <v>43508</v>
      </c>
      <c r="CX76" s="189" t="s">
        <v>10562</v>
      </c>
      <c r="CY76" s="186">
        <v>461000</v>
      </c>
      <c r="CZ76" s="186" t="s">
        <v>1605</v>
      </c>
      <c r="DA76" s="186" t="s">
        <v>730</v>
      </c>
      <c r="DB76" s="186">
        <v>3</v>
      </c>
      <c r="DC76" s="186" t="s">
        <v>7336</v>
      </c>
      <c r="DD76" s="186" t="s">
        <v>1624</v>
      </c>
      <c r="DE76" s="192">
        <v>43769</v>
      </c>
      <c r="DF76" s="196" t="s">
        <v>10563</v>
      </c>
      <c r="DG76" s="185">
        <v>0</v>
      </c>
      <c r="DH76" s="188" t="s">
        <v>923</v>
      </c>
      <c r="DI76" s="188" t="s">
        <v>731</v>
      </c>
      <c r="DJ76" s="188">
        <v>2</v>
      </c>
      <c r="DK76" s="188" t="s">
        <v>4070</v>
      </c>
      <c r="DL76" s="188" t="s">
        <v>1624</v>
      </c>
      <c r="DM76" s="198">
        <v>43579</v>
      </c>
      <c r="DN76" s="189" t="s">
        <v>10564</v>
      </c>
      <c r="DO76" s="186">
        <v>277000</v>
      </c>
      <c r="DP76" s="189" t="s">
        <v>1605</v>
      </c>
      <c r="DQ76" s="189" t="s">
        <v>730</v>
      </c>
      <c r="DR76" s="189">
        <v>3</v>
      </c>
      <c r="DS76" s="189" t="s">
        <v>7336</v>
      </c>
      <c r="DT76" s="189" t="s">
        <v>1624</v>
      </c>
      <c r="DU76" s="201">
        <v>43769</v>
      </c>
      <c r="DV76" s="196" t="s">
        <v>10565</v>
      </c>
      <c r="DW76" s="185">
        <v>331000</v>
      </c>
      <c r="DX76" s="188" t="s">
        <v>1605</v>
      </c>
      <c r="DY76" s="188" t="s">
        <v>730</v>
      </c>
      <c r="DZ76" s="188">
        <v>3</v>
      </c>
      <c r="EA76" s="188" t="s">
        <v>7336</v>
      </c>
      <c r="EB76" s="188" t="s">
        <v>1624</v>
      </c>
      <c r="EC76" s="198">
        <v>43769</v>
      </c>
      <c r="ED76" s="189" t="s">
        <v>10566</v>
      </c>
      <c r="EE76" s="186">
        <v>130000</v>
      </c>
      <c r="EF76" s="189" t="s">
        <v>1605</v>
      </c>
      <c r="EG76" s="189" t="s">
        <v>730</v>
      </c>
      <c r="EH76" s="189">
        <v>3</v>
      </c>
      <c r="EI76" s="189">
        <v>0</v>
      </c>
      <c r="EJ76" s="189" t="s">
        <v>1624</v>
      </c>
      <c r="EK76" s="201">
        <v>43769</v>
      </c>
      <c r="EL76" s="196" t="s">
        <v>10567</v>
      </c>
      <c r="EM76" s="185">
        <v>0</v>
      </c>
      <c r="EN76" s="188" t="s">
        <v>923</v>
      </c>
      <c r="EO76" s="188" t="s">
        <v>731</v>
      </c>
      <c r="EP76" s="188">
        <v>2</v>
      </c>
      <c r="EQ76" s="188">
        <v>0</v>
      </c>
      <c r="ER76" s="188" t="s">
        <v>1624</v>
      </c>
      <c r="ES76" s="198">
        <v>43579</v>
      </c>
      <c r="ET76" s="189" t="s">
        <v>10568</v>
      </c>
      <c r="EU76" s="189">
        <v>239</v>
      </c>
      <c r="EV76" s="189" t="s">
        <v>1772</v>
      </c>
      <c r="EW76" s="189" t="s">
        <v>731</v>
      </c>
      <c r="EX76" s="189">
        <v>2</v>
      </c>
      <c r="EY76" s="189" t="s">
        <v>7711</v>
      </c>
      <c r="EZ76" s="189" t="s">
        <v>1354</v>
      </c>
      <c r="FA76" s="201">
        <v>43796</v>
      </c>
      <c r="FB76" s="196" t="s">
        <v>10569</v>
      </c>
      <c r="FC76" s="188">
        <v>5</v>
      </c>
      <c r="FD76" s="188" t="s">
        <v>1623</v>
      </c>
      <c r="FE76" s="188" t="s">
        <v>732</v>
      </c>
      <c r="FF76" s="188">
        <v>1</v>
      </c>
      <c r="FG76" s="188" t="s">
        <v>1626</v>
      </c>
      <c r="FH76" s="188" t="s">
        <v>1624</v>
      </c>
      <c r="FI76" s="198">
        <v>43508</v>
      </c>
      <c r="FJ76" s="196" t="s">
        <v>10570</v>
      </c>
      <c r="FK76" s="189" t="s">
        <v>888</v>
      </c>
      <c r="FL76" s="189">
        <v>0</v>
      </c>
      <c r="FM76" s="189" t="s">
        <v>446</v>
      </c>
      <c r="FN76" s="189" t="s">
        <v>446</v>
      </c>
      <c r="FO76" s="189" t="s">
        <v>1598</v>
      </c>
      <c r="FP76" s="186">
        <v>0</v>
      </c>
      <c r="FQ76" s="200">
        <v>43508</v>
      </c>
      <c r="FR76" s="196" t="s">
        <v>10571</v>
      </c>
      <c r="FS76" s="188" t="s">
        <v>888</v>
      </c>
      <c r="FT76" s="188">
        <v>0</v>
      </c>
      <c r="FU76" s="188" t="s">
        <v>446</v>
      </c>
      <c r="FV76" s="188" t="s">
        <v>446</v>
      </c>
      <c r="FW76" s="188" t="s">
        <v>1598</v>
      </c>
      <c r="FX76" s="188">
        <v>0</v>
      </c>
      <c r="FY76" s="198">
        <v>43508</v>
      </c>
      <c r="FZ76" s="189" t="s">
        <v>10572</v>
      </c>
      <c r="GA76" s="189">
        <v>0</v>
      </c>
      <c r="GB76" s="189" t="s">
        <v>7229</v>
      </c>
      <c r="GC76" s="189" t="s">
        <v>732</v>
      </c>
      <c r="GD76" s="189">
        <v>1</v>
      </c>
      <c r="GE76" s="189" t="s">
        <v>7600</v>
      </c>
      <c r="GF76" s="189" t="s">
        <v>7616</v>
      </c>
      <c r="GG76" s="201">
        <v>43769</v>
      </c>
      <c r="GH76" s="196" t="s">
        <v>10573</v>
      </c>
      <c r="GI76" s="188">
        <v>2</v>
      </c>
      <c r="GJ76" s="188" t="s">
        <v>7229</v>
      </c>
      <c r="GK76" s="188" t="s">
        <v>732</v>
      </c>
      <c r="GL76" s="188">
        <v>1</v>
      </c>
      <c r="GM76" s="188" t="s">
        <v>7600</v>
      </c>
      <c r="GN76" s="188" t="s">
        <v>7616</v>
      </c>
      <c r="GO76" s="198">
        <v>43769</v>
      </c>
      <c r="GP76" s="189" t="s">
        <v>10574</v>
      </c>
      <c r="GQ76" s="189">
        <v>0</v>
      </c>
      <c r="GR76" s="189" t="s">
        <v>7229</v>
      </c>
      <c r="GS76" s="189" t="s">
        <v>732</v>
      </c>
      <c r="GT76" s="189">
        <v>1</v>
      </c>
      <c r="GU76" s="189" t="s">
        <v>7600</v>
      </c>
      <c r="GV76" s="189" t="s">
        <v>7616</v>
      </c>
      <c r="GW76" s="201">
        <v>43769</v>
      </c>
      <c r="GX76" s="196" t="s">
        <v>10575</v>
      </c>
      <c r="GY76" s="188">
        <v>3</v>
      </c>
      <c r="GZ76" s="188" t="s">
        <v>7229</v>
      </c>
      <c r="HA76" s="188" t="s">
        <v>732</v>
      </c>
      <c r="HB76" s="188">
        <v>1</v>
      </c>
      <c r="HC76" s="188" t="s">
        <v>7600</v>
      </c>
      <c r="HD76" s="188" t="s">
        <v>7616</v>
      </c>
      <c r="HE76" s="198">
        <v>43769</v>
      </c>
      <c r="HF76" s="189" t="s">
        <v>10576</v>
      </c>
      <c r="HG76" s="189">
        <v>0</v>
      </c>
      <c r="HH76" s="189" t="s">
        <v>7229</v>
      </c>
      <c r="HI76" s="189" t="s">
        <v>732</v>
      </c>
      <c r="HJ76" s="189">
        <v>1</v>
      </c>
      <c r="HK76" s="189" t="s">
        <v>7600</v>
      </c>
      <c r="HL76" s="189" t="s">
        <v>7616</v>
      </c>
      <c r="HM76" s="201">
        <v>43769</v>
      </c>
      <c r="HN76" s="196" t="s">
        <v>10577</v>
      </c>
      <c r="HO76" s="188">
        <v>2</v>
      </c>
      <c r="HP76" s="188" t="s">
        <v>7229</v>
      </c>
      <c r="HQ76" s="188" t="s">
        <v>732</v>
      </c>
      <c r="HR76" s="188">
        <v>1</v>
      </c>
      <c r="HS76" s="188" t="s">
        <v>7600</v>
      </c>
      <c r="HT76" s="188" t="s">
        <v>7616</v>
      </c>
      <c r="HU76" s="198">
        <v>43769</v>
      </c>
      <c r="HV76" s="189" t="s">
        <v>10578</v>
      </c>
      <c r="HW76" s="189">
        <v>3</v>
      </c>
      <c r="HX76" s="189" t="s">
        <v>7229</v>
      </c>
      <c r="HY76" s="189" t="s">
        <v>732</v>
      </c>
      <c r="HZ76" s="189">
        <v>1</v>
      </c>
      <c r="IA76" s="189" t="s">
        <v>7600</v>
      </c>
      <c r="IB76" s="189" t="s">
        <v>7616</v>
      </c>
      <c r="IC76" s="201">
        <v>43769</v>
      </c>
      <c r="ID76" s="196" t="s">
        <v>10579</v>
      </c>
      <c r="IE76" s="188">
        <v>1</v>
      </c>
      <c r="IF76" s="188" t="s">
        <v>7229</v>
      </c>
      <c r="IG76" s="188" t="s">
        <v>732</v>
      </c>
      <c r="IH76" s="188">
        <v>1</v>
      </c>
      <c r="II76" s="188" t="s">
        <v>7600</v>
      </c>
      <c r="IJ76" s="188" t="s">
        <v>7616</v>
      </c>
      <c r="IK76" s="198">
        <v>43769</v>
      </c>
      <c r="IL76" s="189" t="s">
        <v>10580</v>
      </c>
      <c r="IM76" s="189">
        <v>2</v>
      </c>
      <c r="IN76" s="189" t="s">
        <v>7229</v>
      </c>
      <c r="IO76" s="189" t="s">
        <v>732</v>
      </c>
      <c r="IP76" s="189">
        <v>1</v>
      </c>
      <c r="IQ76" s="189" t="s">
        <v>7600</v>
      </c>
      <c r="IR76" s="189" t="s">
        <v>7616</v>
      </c>
      <c r="IS76" s="201">
        <v>43769</v>
      </c>
    </row>
    <row r="77" spans="1:253" x14ac:dyDescent="0.35">
      <c r="A77" t="s">
        <v>788</v>
      </c>
      <c r="B77" t="s">
        <v>783</v>
      </c>
      <c r="C77" t="s">
        <v>817</v>
      </c>
      <c r="D77" t="s">
        <v>232</v>
      </c>
      <c r="E77" t="s">
        <v>231</v>
      </c>
      <c r="F77" t="s">
        <v>10581</v>
      </c>
      <c r="G77" s="184">
        <v>21686000</v>
      </c>
      <c r="H77" s="185" t="s">
        <v>7337</v>
      </c>
      <c r="I77" s="185" t="s">
        <v>731</v>
      </c>
      <c r="J77" s="185">
        <v>2</v>
      </c>
      <c r="K77" s="185" t="s">
        <v>7327</v>
      </c>
      <c r="L77" s="185" t="s">
        <v>7331</v>
      </c>
      <c r="M77" s="198">
        <v>43769</v>
      </c>
      <c r="N77" s="196" t="s">
        <v>10582</v>
      </c>
      <c r="O77" s="187">
        <v>210600</v>
      </c>
      <c r="P77" s="187" t="s">
        <v>1622</v>
      </c>
      <c r="Q77" s="187" t="s">
        <v>731</v>
      </c>
      <c r="R77" s="187">
        <v>2</v>
      </c>
      <c r="S77" s="187" t="s">
        <v>1639</v>
      </c>
      <c r="T77" s="187" t="s">
        <v>1619</v>
      </c>
      <c r="U77" s="199">
        <v>43508</v>
      </c>
      <c r="V77" s="196" t="s">
        <v>10583</v>
      </c>
      <c r="W77" s="185">
        <v>7800000</v>
      </c>
      <c r="X77" s="185" t="s">
        <v>923</v>
      </c>
      <c r="Y77" s="185" t="s">
        <v>731</v>
      </c>
      <c r="Z77" s="185">
        <v>2</v>
      </c>
      <c r="AA77" s="185" t="s">
        <v>4073</v>
      </c>
      <c r="AB77" s="185" t="s">
        <v>1624</v>
      </c>
      <c r="AC77" s="198">
        <v>43579</v>
      </c>
      <c r="AD77" s="196" t="s">
        <v>10584</v>
      </c>
      <c r="AE77" s="186">
        <v>717000</v>
      </c>
      <c r="AF77" s="186" t="s">
        <v>923</v>
      </c>
      <c r="AG77" s="186" t="s">
        <v>731</v>
      </c>
      <c r="AH77" s="186">
        <v>2</v>
      </c>
      <c r="AI77" s="186" t="s">
        <v>4074</v>
      </c>
      <c r="AJ77" s="186" t="s">
        <v>1624</v>
      </c>
      <c r="AK77" s="200">
        <v>43579</v>
      </c>
      <c r="AL77" s="196" t="s">
        <v>10585</v>
      </c>
      <c r="AM77" s="185">
        <v>70000</v>
      </c>
      <c r="AN77" s="185" t="s">
        <v>3860</v>
      </c>
      <c r="AO77" s="185" t="s">
        <v>732</v>
      </c>
      <c r="AP77" s="185">
        <v>1</v>
      </c>
      <c r="AQ77" s="185" t="s">
        <v>4075</v>
      </c>
      <c r="AR77" s="185" t="s">
        <v>4076</v>
      </c>
      <c r="AS77" s="198">
        <v>43579</v>
      </c>
      <c r="AT77" s="189" t="s">
        <v>10586</v>
      </c>
      <c r="AU77" s="186" t="s">
        <v>888</v>
      </c>
      <c r="AV77" s="186">
        <v>0</v>
      </c>
      <c r="AW77" s="186" t="s">
        <v>731</v>
      </c>
      <c r="AX77" s="186">
        <v>2</v>
      </c>
      <c r="AY77" s="186" t="s">
        <v>1598</v>
      </c>
      <c r="AZ77" s="186">
        <v>0</v>
      </c>
      <c r="BA77" s="200">
        <v>43508</v>
      </c>
      <c r="BB77" s="196" t="s">
        <v>10587</v>
      </c>
      <c r="BC77" s="185" t="s">
        <v>888</v>
      </c>
      <c r="BD77" s="185">
        <v>0</v>
      </c>
      <c r="BE77" s="185" t="s">
        <v>731</v>
      </c>
      <c r="BF77" s="185">
        <v>2</v>
      </c>
      <c r="BG77" s="185" t="s">
        <v>1598</v>
      </c>
      <c r="BH77" s="185">
        <v>0</v>
      </c>
      <c r="BI77" s="198">
        <v>43508</v>
      </c>
      <c r="BJ77" s="189" t="s">
        <v>10588</v>
      </c>
      <c r="BK77" s="189">
        <v>81</v>
      </c>
      <c r="BL77" s="189" t="s">
        <v>1772</v>
      </c>
      <c r="BM77" s="189" t="s">
        <v>731</v>
      </c>
      <c r="BN77" s="189">
        <v>2</v>
      </c>
      <c r="BO77" s="189" t="s">
        <v>7709</v>
      </c>
      <c r="BP77" s="186" t="s">
        <v>1354</v>
      </c>
      <c r="BQ77" s="201">
        <v>43796</v>
      </c>
      <c r="BR77" s="196" t="s">
        <v>10589</v>
      </c>
      <c r="BS77" s="188" t="s">
        <v>888</v>
      </c>
      <c r="BT77" s="188">
        <v>0</v>
      </c>
      <c r="BU77" s="188" t="s">
        <v>731</v>
      </c>
      <c r="BV77" s="188">
        <v>2</v>
      </c>
      <c r="BW77" s="188" t="s">
        <v>1598</v>
      </c>
      <c r="BX77" s="188">
        <v>0</v>
      </c>
      <c r="BY77" s="198">
        <v>43508</v>
      </c>
      <c r="BZ77" s="189" t="s">
        <v>10590</v>
      </c>
      <c r="CA77" s="189" t="s">
        <v>888</v>
      </c>
      <c r="CB77" s="189">
        <v>0</v>
      </c>
      <c r="CC77" s="189" t="s">
        <v>446</v>
      </c>
      <c r="CD77" s="189" t="s">
        <v>446</v>
      </c>
      <c r="CE77" s="189" t="s">
        <v>1598</v>
      </c>
      <c r="CF77" s="189">
        <v>0</v>
      </c>
      <c r="CG77" s="201">
        <v>43508</v>
      </c>
      <c r="CH77" s="196" t="s">
        <v>10591</v>
      </c>
      <c r="CI77" s="189" t="e">
        <v>#N/A</v>
      </c>
      <c r="CJ77" s="189" t="e">
        <v>#N/A</v>
      </c>
      <c r="CK77" s="189" t="e">
        <v>#N/A</v>
      </c>
      <c r="CL77" s="189" t="e">
        <v>#N/A</v>
      </c>
      <c r="CM77" s="189" t="e">
        <v>#N/A</v>
      </c>
      <c r="CN77" s="189" t="e">
        <v>#N/A</v>
      </c>
      <c r="CO77" s="193" t="e">
        <v>#N/A</v>
      </c>
      <c r="CP77" s="189" t="s">
        <v>10592</v>
      </c>
      <c r="CQ77" s="188" t="s">
        <v>888</v>
      </c>
      <c r="CR77" s="188">
        <v>0</v>
      </c>
      <c r="CS77" s="188" t="s">
        <v>731</v>
      </c>
      <c r="CT77" s="188">
        <v>2</v>
      </c>
      <c r="CU77" s="188" t="s">
        <v>1598</v>
      </c>
      <c r="CV77" s="188">
        <v>0</v>
      </c>
      <c r="CW77" s="198">
        <v>43508</v>
      </c>
      <c r="CX77" s="189" t="s">
        <v>10593</v>
      </c>
      <c r="CY77" s="186">
        <v>717000</v>
      </c>
      <c r="CZ77" s="186" t="s">
        <v>923</v>
      </c>
      <c r="DA77" s="186" t="s">
        <v>731</v>
      </c>
      <c r="DB77" s="186">
        <v>2</v>
      </c>
      <c r="DC77" s="186" t="s">
        <v>4079</v>
      </c>
      <c r="DD77" s="186" t="s">
        <v>1624</v>
      </c>
      <c r="DE77" s="192">
        <v>43579</v>
      </c>
      <c r="DF77" s="196" t="s">
        <v>10594</v>
      </c>
      <c r="DG77" s="185">
        <v>7083000</v>
      </c>
      <c r="DH77" s="188" t="s">
        <v>923</v>
      </c>
      <c r="DI77" s="188" t="s">
        <v>731</v>
      </c>
      <c r="DJ77" s="188">
        <v>2</v>
      </c>
      <c r="DK77" s="188" t="s">
        <v>4078</v>
      </c>
      <c r="DL77" s="188" t="s">
        <v>1624</v>
      </c>
      <c r="DM77" s="198">
        <v>43579</v>
      </c>
      <c r="DN77" s="189" t="s">
        <v>10595</v>
      </c>
      <c r="DO77" s="186">
        <v>0</v>
      </c>
      <c r="DP77" s="189" t="s">
        <v>923</v>
      </c>
      <c r="DQ77" s="189" t="s">
        <v>731</v>
      </c>
      <c r="DR77" s="189">
        <v>2</v>
      </c>
      <c r="DS77" s="189">
        <v>0</v>
      </c>
      <c r="DT77" s="189" t="s">
        <v>1624</v>
      </c>
      <c r="DU77" s="201">
        <v>43579</v>
      </c>
      <c r="DV77" s="196" t="s">
        <v>10596</v>
      </c>
      <c r="DW77" s="185">
        <v>592000</v>
      </c>
      <c r="DX77" s="188" t="s">
        <v>923</v>
      </c>
      <c r="DY77" s="188" t="s">
        <v>731</v>
      </c>
      <c r="DZ77" s="188">
        <v>2</v>
      </c>
      <c r="EA77" s="188" t="s">
        <v>4079</v>
      </c>
      <c r="EB77" s="188" t="s">
        <v>1624</v>
      </c>
      <c r="EC77" s="198">
        <v>43579</v>
      </c>
      <c r="ED77" s="189" t="s">
        <v>10597</v>
      </c>
      <c r="EE77" s="186">
        <v>125000</v>
      </c>
      <c r="EF77" s="189" t="s">
        <v>923</v>
      </c>
      <c r="EG77" s="189" t="s">
        <v>731</v>
      </c>
      <c r="EH77" s="189">
        <v>2</v>
      </c>
      <c r="EI77" s="189" t="s">
        <v>4079</v>
      </c>
      <c r="EJ77" s="189" t="s">
        <v>1624</v>
      </c>
      <c r="EK77" s="201">
        <v>43579</v>
      </c>
      <c r="EL77" s="196" t="s">
        <v>10598</v>
      </c>
      <c r="EM77" s="185">
        <v>0</v>
      </c>
      <c r="EN77" s="188" t="s">
        <v>923</v>
      </c>
      <c r="EO77" s="188" t="s">
        <v>731</v>
      </c>
      <c r="EP77" s="188">
        <v>2</v>
      </c>
      <c r="EQ77" s="188">
        <v>0</v>
      </c>
      <c r="ER77" s="188" t="s">
        <v>1624</v>
      </c>
      <c r="ES77" s="198">
        <v>43579</v>
      </c>
      <c r="ET77" s="189" t="s">
        <v>10599</v>
      </c>
      <c r="EU77" s="189">
        <v>239</v>
      </c>
      <c r="EV77" s="189" t="s">
        <v>1772</v>
      </c>
      <c r="EW77" s="189" t="s">
        <v>731</v>
      </c>
      <c r="EX77" s="189">
        <v>2</v>
      </c>
      <c r="EY77" s="189" t="s">
        <v>7709</v>
      </c>
      <c r="EZ77" s="189" t="s">
        <v>1354</v>
      </c>
      <c r="FA77" s="201">
        <v>43796</v>
      </c>
      <c r="FB77" s="196" t="s">
        <v>10600</v>
      </c>
      <c r="FC77" s="188">
        <v>5</v>
      </c>
      <c r="FD77" s="188" t="s">
        <v>1623</v>
      </c>
      <c r="FE77" s="188" t="s">
        <v>731</v>
      </c>
      <c r="FF77" s="188">
        <v>2</v>
      </c>
      <c r="FG77" s="188" t="s">
        <v>1626</v>
      </c>
      <c r="FH77" s="188" t="s">
        <v>1624</v>
      </c>
      <c r="FI77" s="198">
        <v>43508</v>
      </c>
      <c r="FJ77" s="196" t="s">
        <v>10601</v>
      </c>
      <c r="FK77" s="189" t="s">
        <v>888</v>
      </c>
      <c r="FL77" s="189">
        <v>0</v>
      </c>
      <c r="FM77" s="189" t="s">
        <v>731</v>
      </c>
      <c r="FN77" s="189">
        <v>2</v>
      </c>
      <c r="FO77" s="189" t="s">
        <v>1598</v>
      </c>
      <c r="FP77" s="186">
        <v>0</v>
      </c>
      <c r="FQ77" s="200">
        <v>43508</v>
      </c>
      <c r="FR77" s="196" t="s">
        <v>10602</v>
      </c>
      <c r="FS77" s="188" t="s">
        <v>888</v>
      </c>
      <c r="FT77" s="188">
        <v>0</v>
      </c>
      <c r="FU77" s="188" t="s">
        <v>731</v>
      </c>
      <c r="FV77" s="188">
        <v>2</v>
      </c>
      <c r="FW77" s="188" t="s">
        <v>1598</v>
      </c>
      <c r="FX77" s="188">
        <v>0</v>
      </c>
      <c r="FY77" s="198">
        <v>43508</v>
      </c>
      <c r="FZ77" s="189" t="s">
        <v>10603</v>
      </c>
      <c r="GA77" s="189">
        <v>0</v>
      </c>
      <c r="GB77" s="189" t="s">
        <v>7229</v>
      </c>
      <c r="GC77" s="189" t="s">
        <v>732</v>
      </c>
      <c r="GD77" s="189">
        <v>1</v>
      </c>
      <c r="GE77" s="189" t="s">
        <v>7600</v>
      </c>
      <c r="GF77" s="189" t="s">
        <v>7616</v>
      </c>
      <c r="GG77" s="201">
        <v>43769</v>
      </c>
      <c r="GH77" s="196" t="s">
        <v>10604</v>
      </c>
      <c r="GI77" s="188">
        <v>2</v>
      </c>
      <c r="GJ77" s="188" t="s">
        <v>7229</v>
      </c>
      <c r="GK77" s="188" t="s">
        <v>732</v>
      </c>
      <c r="GL77" s="188">
        <v>1</v>
      </c>
      <c r="GM77" s="188" t="s">
        <v>7600</v>
      </c>
      <c r="GN77" s="188" t="s">
        <v>7616</v>
      </c>
      <c r="GO77" s="198">
        <v>43769</v>
      </c>
      <c r="GP77" s="189" t="s">
        <v>10605</v>
      </c>
      <c r="GQ77" s="189">
        <v>2</v>
      </c>
      <c r="GR77" s="189" t="s">
        <v>7229</v>
      </c>
      <c r="GS77" s="189" t="s">
        <v>732</v>
      </c>
      <c r="GT77" s="189">
        <v>1</v>
      </c>
      <c r="GU77" s="189" t="s">
        <v>7600</v>
      </c>
      <c r="GV77" s="189" t="s">
        <v>7616</v>
      </c>
      <c r="GW77" s="201">
        <v>43769</v>
      </c>
      <c r="GX77" s="196" t="s">
        <v>10606</v>
      </c>
      <c r="GY77" s="188">
        <v>3</v>
      </c>
      <c r="GZ77" s="188" t="s">
        <v>7229</v>
      </c>
      <c r="HA77" s="188" t="s">
        <v>732</v>
      </c>
      <c r="HB77" s="188">
        <v>1</v>
      </c>
      <c r="HC77" s="188" t="s">
        <v>7600</v>
      </c>
      <c r="HD77" s="188" t="s">
        <v>7616</v>
      </c>
      <c r="HE77" s="198">
        <v>43769</v>
      </c>
      <c r="HF77" s="189" t="s">
        <v>10607</v>
      </c>
      <c r="HG77" s="189">
        <v>0</v>
      </c>
      <c r="HH77" s="189" t="s">
        <v>7229</v>
      </c>
      <c r="HI77" s="189" t="s">
        <v>732</v>
      </c>
      <c r="HJ77" s="189">
        <v>1</v>
      </c>
      <c r="HK77" s="189" t="s">
        <v>7600</v>
      </c>
      <c r="HL77" s="189" t="s">
        <v>7616</v>
      </c>
      <c r="HM77" s="201">
        <v>43769</v>
      </c>
      <c r="HN77" s="196" t="s">
        <v>10608</v>
      </c>
      <c r="HO77" s="188">
        <v>2</v>
      </c>
      <c r="HP77" s="188" t="s">
        <v>7229</v>
      </c>
      <c r="HQ77" s="188" t="s">
        <v>732</v>
      </c>
      <c r="HR77" s="188">
        <v>1</v>
      </c>
      <c r="HS77" s="188" t="s">
        <v>7600</v>
      </c>
      <c r="HT77" s="188" t="s">
        <v>7616</v>
      </c>
      <c r="HU77" s="198">
        <v>43769</v>
      </c>
      <c r="HV77" s="189" t="s">
        <v>10609</v>
      </c>
      <c r="HW77" s="189">
        <v>3</v>
      </c>
      <c r="HX77" s="189" t="s">
        <v>7229</v>
      </c>
      <c r="HY77" s="189" t="s">
        <v>732</v>
      </c>
      <c r="HZ77" s="189">
        <v>1</v>
      </c>
      <c r="IA77" s="189" t="s">
        <v>7600</v>
      </c>
      <c r="IB77" s="189" t="s">
        <v>7616</v>
      </c>
      <c r="IC77" s="201">
        <v>43769</v>
      </c>
      <c r="ID77" s="196" t="s">
        <v>10610</v>
      </c>
      <c r="IE77" s="188">
        <v>2</v>
      </c>
      <c r="IF77" s="188" t="s">
        <v>7229</v>
      </c>
      <c r="IG77" s="188" t="s">
        <v>732</v>
      </c>
      <c r="IH77" s="188">
        <v>1</v>
      </c>
      <c r="II77" s="188" t="s">
        <v>7600</v>
      </c>
      <c r="IJ77" s="188" t="s">
        <v>7616</v>
      </c>
      <c r="IK77" s="198">
        <v>43769</v>
      </c>
      <c r="IL77" s="189" t="s">
        <v>10611</v>
      </c>
      <c r="IM77" s="189">
        <v>2</v>
      </c>
      <c r="IN77" s="189" t="s">
        <v>7229</v>
      </c>
      <c r="IO77" s="189" t="s">
        <v>732</v>
      </c>
      <c r="IP77" s="189">
        <v>1</v>
      </c>
      <c r="IQ77" s="189" t="s">
        <v>7600</v>
      </c>
      <c r="IR77" s="189" t="s">
        <v>7616</v>
      </c>
      <c r="IS77" s="201">
        <v>43769</v>
      </c>
    </row>
    <row r="78" spans="1:253" x14ac:dyDescent="0.35">
      <c r="A78" t="s">
        <v>5594</v>
      </c>
      <c r="B78" t="s">
        <v>828</v>
      </c>
      <c r="C78" t="s">
        <v>722</v>
      </c>
      <c r="D78" t="s">
        <v>234</v>
      </c>
      <c r="E78" t="s">
        <v>233</v>
      </c>
      <c r="F78" t="s">
        <v>10612</v>
      </c>
      <c r="G78" s="184">
        <v>187718000</v>
      </c>
      <c r="H78" s="185" t="s">
        <v>6105</v>
      </c>
      <c r="I78" s="185" t="s">
        <v>731</v>
      </c>
      <c r="J78" s="185">
        <v>2</v>
      </c>
      <c r="K78" s="185" t="s">
        <v>6110</v>
      </c>
      <c r="L78" s="185" t="s">
        <v>6108</v>
      </c>
      <c r="M78" s="198">
        <v>43672</v>
      </c>
      <c r="N78" s="196" t="s">
        <v>10613</v>
      </c>
      <c r="O78" s="187">
        <v>909890</v>
      </c>
      <c r="P78" s="187" t="s">
        <v>5963</v>
      </c>
      <c r="Q78" s="187" t="s">
        <v>731</v>
      </c>
      <c r="R78" s="187">
        <v>2</v>
      </c>
      <c r="S78" s="187" t="s">
        <v>5766</v>
      </c>
      <c r="T78" s="187" t="s">
        <v>5763</v>
      </c>
      <c r="U78" s="199">
        <v>43649</v>
      </c>
      <c r="V78" s="196" t="s">
        <v>10614</v>
      </c>
      <c r="W78" s="185">
        <v>187718000</v>
      </c>
      <c r="X78" s="185" t="s">
        <v>6105</v>
      </c>
      <c r="Y78" s="185" t="s">
        <v>731</v>
      </c>
      <c r="Z78" s="185">
        <v>2</v>
      </c>
      <c r="AA78" s="185" t="s">
        <v>6119</v>
      </c>
      <c r="AB78" s="185" t="s">
        <v>6108</v>
      </c>
      <c r="AC78" s="198">
        <v>43672</v>
      </c>
      <c r="AD78" s="196" t="s">
        <v>10615</v>
      </c>
      <c r="AE78" s="186">
        <v>29660000</v>
      </c>
      <c r="AF78" s="186" t="s">
        <v>6116</v>
      </c>
      <c r="AG78" s="186" t="s">
        <v>731</v>
      </c>
      <c r="AH78" s="186">
        <v>2</v>
      </c>
      <c r="AI78" s="186" t="s">
        <v>5768</v>
      </c>
      <c r="AJ78" s="186" t="s">
        <v>5968</v>
      </c>
      <c r="AK78" s="200">
        <v>43672</v>
      </c>
      <c r="AL78" s="196" t="s">
        <v>10616</v>
      </c>
      <c r="AM78" s="185">
        <v>2535000</v>
      </c>
      <c r="AN78" s="185" t="s">
        <v>6117</v>
      </c>
      <c r="AO78" s="185" t="s">
        <v>731</v>
      </c>
      <c r="AP78" s="185">
        <v>2</v>
      </c>
      <c r="AQ78" s="185" t="s">
        <v>6120</v>
      </c>
      <c r="AR78" s="185" t="s">
        <v>6118</v>
      </c>
      <c r="AS78" s="198">
        <v>43672</v>
      </c>
      <c r="AT78" s="189" t="s">
        <v>10617</v>
      </c>
      <c r="AU78" s="186" t="s">
        <v>446</v>
      </c>
      <c r="AV78" s="186" t="s">
        <v>446</v>
      </c>
      <c r="AW78" s="186" t="s">
        <v>446</v>
      </c>
      <c r="AX78" s="186" t="s">
        <v>446</v>
      </c>
      <c r="AY78" s="186" t="s">
        <v>6121</v>
      </c>
      <c r="AZ78" s="186" t="s">
        <v>446</v>
      </c>
      <c r="BA78" s="200">
        <v>43672</v>
      </c>
      <c r="BB78" s="196" t="s">
        <v>10618</v>
      </c>
      <c r="BC78" s="185" t="s">
        <v>446</v>
      </c>
      <c r="BD78" s="185" t="s">
        <v>446</v>
      </c>
      <c r="BE78" s="185" t="s">
        <v>446</v>
      </c>
      <c r="BF78" s="185" t="s">
        <v>446</v>
      </c>
      <c r="BG78" s="185" t="s">
        <v>6121</v>
      </c>
      <c r="BH78" s="185" t="s">
        <v>446</v>
      </c>
      <c r="BI78" s="198">
        <v>43672</v>
      </c>
      <c r="BJ78" s="189" t="s">
        <v>10619</v>
      </c>
      <c r="BK78" s="189">
        <v>2474</v>
      </c>
      <c r="BL78" s="189" t="s">
        <v>7719</v>
      </c>
      <c r="BM78" s="189" t="s">
        <v>7164</v>
      </c>
      <c r="BN78" s="189">
        <v>3</v>
      </c>
      <c r="BO78" s="189" t="s">
        <v>7843</v>
      </c>
      <c r="BP78" s="186" t="s">
        <v>1354</v>
      </c>
      <c r="BQ78" s="201">
        <v>43796</v>
      </c>
      <c r="BR78" s="196" t="s">
        <v>10620</v>
      </c>
      <c r="BS78" s="188" t="s">
        <v>446</v>
      </c>
      <c r="BT78" s="188" t="s">
        <v>446</v>
      </c>
      <c r="BU78" s="188" t="s">
        <v>446</v>
      </c>
      <c r="BV78" s="188" t="s">
        <v>446</v>
      </c>
      <c r="BW78" s="188" t="s">
        <v>5738</v>
      </c>
      <c r="BX78" s="188" t="s">
        <v>446</v>
      </c>
      <c r="BY78" s="198">
        <v>43649</v>
      </c>
      <c r="BZ78" s="189" t="s">
        <v>10621</v>
      </c>
      <c r="CA78" s="189">
        <v>4300</v>
      </c>
      <c r="CB78" s="189" t="s">
        <v>923</v>
      </c>
      <c r="CC78" s="189" t="s">
        <v>730</v>
      </c>
      <c r="CD78" s="189">
        <v>3</v>
      </c>
      <c r="CE78" s="189" t="s">
        <v>5772</v>
      </c>
      <c r="CF78" s="189" t="s">
        <v>924</v>
      </c>
      <c r="CG78" s="201">
        <v>43649</v>
      </c>
      <c r="CH78" s="196" t="s">
        <v>10622</v>
      </c>
      <c r="CI78" s="189" t="e">
        <v>#N/A</v>
      </c>
      <c r="CJ78" s="189" t="e">
        <v>#N/A</v>
      </c>
      <c r="CK78" s="189" t="e">
        <v>#N/A</v>
      </c>
      <c r="CL78" s="189" t="e">
        <v>#N/A</v>
      </c>
      <c r="CM78" s="189" t="e">
        <v>#N/A</v>
      </c>
      <c r="CN78" s="189" t="e">
        <v>#N/A</v>
      </c>
      <c r="CO78" s="193" t="e">
        <v>#N/A</v>
      </c>
      <c r="CP78" s="189" t="s">
        <v>10623</v>
      </c>
      <c r="CQ78" s="188" t="s">
        <v>446</v>
      </c>
      <c r="CR78" s="188" t="s">
        <v>1020</v>
      </c>
      <c r="CS78" s="188" t="s">
        <v>446</v>
      </c>
      <c r="CT78" s="188" t="s">
        <v>446</v>
      </c>
      <c r="CU78" s="188" t="s">
        <v>5773</v>
      </c>
      <c r="CV78" s="188" t="s">
        <v>1023</v>
      </c>
      <c r="CW78" s="198">
        <v>43649</v>
      </c>
      <c r="CX78" s="189" t="s">
        <v>10624</v>
      </c>
      <c r="CY78" s="186">
        <v>9393000</v>
      </c>
      <c r="CZ78" s="186" t="s">
        <v>5762</v>
      </c>
      <c r="DA78" s="186" t="s">
        <v>731</v>
      </c>
      <c r="DB78" s="186">
        <v>2</v>
      </c>
      <c r="DC78" s="186" t="s">
        <v>5775</v>
      </c>
      <c r="DD78" s="186" t="s">
        <v>5968</v>
      </c>
      <c r="DE78" s="192">
        <v>43649</v>
      </c>
      <c r="DF78" s="196" t="s">
        <v>10625</v>
      </c>
      <c r="DG78" s="185">
        <v>157926000</v>
      </c>
      <c r="DH78" s="188" t="s">
        <v>5966</v>
      </c>
      <c r="DI78" s="188" t="s">
        <v>731</v>
      </c>
      <c r="DJ78" s="188">
        <v>2</v>
      </c>
      <c r="DK78" s="188" t="s">
        <v>6048</v>
      </c>
      <c r="DL78" s="188" t="s">
        <v>5967</v>
      </c>
      <c r="DM78" s="198">
        <v>43649</v>
      </c>
      <c r="DN78" s="189" t="s">
        <v>10626</v>
      </c>
      <c r="DO78" s="186">
        <v>20267000</v>
      </c>
      <c r="DP78" s="189" t="s">
        <v>5966</v>
      </c>
      <c r="DQ78" s="189" t="s">
        <v>731</v>
      </c>
      <c r="DR78" s="189">
        <v>2</v>
      </c>
      <c r="DS78" s="189" t="s">
        <v>5774</v>
      </c>
      <c r="DT78" s="189" t="s">
        <v>5967</v>
      </c>
      <c r="DU78" s="201">
        <v>43649</v>
      </c>
      <c r="DV78" s="196" t="s">
        <v>10627</v>
      </c>
      <c r="DW78" s="185">
        <v>4232000</v>
      </c>
      <c r="DX78" s="188" t="s">
        <v>5762</v>
      </c>
      <c r="DY78" s="188" t="s">
        <v>731</v>
      </c>
      <c r="DZ78" s="188">
        <v>2</v>
      </c>
      <c r="EA78" s="188" t="s">
        <v>5775</v>
      </c>
      <c r="EB78" s="188" t="s">
        <v>5968</v>
      </c>
      <c r="EC78" s="198">
        <v>43649</v>
      </c>
      <c r="ED78" s="189" t="s">
        <v>10628</v>
      </c>
      <c r="EE78" s="186">
        <v>5161000</v>
      </c>
      <c r="EF78" s="189" t="s">
        <v>5729</v>
      </c>
      <c r="EG78" s="189" t="s">
        <v>731</v>
      </c>
      <c r="EH78" s="189">
        <v>2</v>
      </c>
      <c r="EI78" s="189" t="s">
        <v>5776</v>
      </c>
      <c r="EJ78" s="189" t="s">
        <v>4008</v>
      </c>
      <c r="EK78" s="201">
        <v>43649</v>
      </c>
      <c r="EL78" s="196" t="s">
        <v>10629</v>
      </c>
      <c r="EM78" s="185">
        <v>0</v>
      </c>
      <c r="EN78" s="188" t="s">
        <v>446</v>
      </c>
      <c r="EO78" s="188" t="s">
        <v>731</v>
      </c>
      <c r="EP78" s="188">
        <v>2</v>
      </c>
      <c r="EQ78" s="188" t="s">
        <v>5745</v>
      </c>
      <c r="ER78" s="188" t="s">
        <v>5732</v>
      </c>
      <c r="ES78" s="198">
        <v>43649</v>
      </c>
      <c r="ET78" s="189" t="s">
        <v>10630</v>
      </c>
      <c r="EU78" s="189">
        <v>2474</v>
      </c>
      <c r="EV78" s="189" t="s">
        <v>7719</v>
      </c>
      <c r="EW78" s="189" t="s">
        <v>730</v>
      </c>
      <c r="EX78" s="189">
        <v>3</v>
      </c>
      <c r="EY78" s="189" t="s">
        <v>7843</v>
      </c>
      <c r="EZ78" s="189" t="s">
        <v>1354</v>
      </c>
      <c r="FA78" s="201">
        <v>43796</v>
      </c>
      <c r="FB78" s="196" t="s">
        <v>10631</v>
      </c>
      <c r="FC78" s="188">
        <v>5</v>
      </c>
      <c r="FD78" s="188" t="s">
        <v>446</v>
      </c>
      <c r="FE78" s="188" t="s">
        <v>731</v>
      </c>
      <c r="FF78" s="188">
        <v>2</v>
      </c>
      <c r="FG78" s="188" t="s">
        <v>1031</v>
      </c>
      <c r="FH78" s="188" t="s">
        <v>446</v>
      </c>
      <c r="FI78" s="198">
        <v>43649</v>
      </c>
      <c r="FJ78" s="196" t="s">
        <v>10632</v>
      </c>
      <c r="FK78" s="189" t="s">
        <v>446</v>
      </c>
      <c r="FL78" s="189" t="s">
        <v>446</v>
      </c>
      <c r="FM78" s="189" t="s">
        <v>446</v>
      </c>
      <c r="FN78" s="189" t="s">
        <v>446</v>
      </c>
      <c r="FO78" s="189" t="s">
        <v>5738</v>
      </c>
      <c r="FP78" s="186" t="s">
        <v>446</v>
      </c>
      <c r="FQ78" s="200">
        <v>43649</v>
      </c>
      <c r="FR78" s="196" t="s">
        <v>10633</v>
      </c>
      <c r="FS78" s="188">
        <v>800000</v>
      </c>
      <c r="FT78" s="188" t="s">
        <v>5729</v>
      </c>
      <c r="FU78" s="188" t="s">
        <v>731</v>
      </c>
      <c r="FV78" s="188">
        <v>2</v>
      </c>
      <c r="FW78" s="188" t="s">
        <v>5746</v>
      </c>
      <c r="FX78" s="188" t="s">
        <v>4008</v>
      </c>
      <c r="FY78" s="198">
        <v>43649</v>
      </c>
      <c r="FZ78" s="189" t="s">
        <v>10634</v>
      </c>
      <c r="GA78" s="189">
        <v>1</v>
      </c>
      <c r="GB78" s="189" t="s">
        <v>7229</v>
      </c>
      <c r="GC78" s="189" t="s">
        <v>732</v>
      </c>
      <c r="GD78" s="189">
        <v>1</v>
      </c>
      <c r="GE78" s="189" t="s">
        <v>7600</v>
      </c>
      <c r="GF78" s="189" t="s">
        <v>7616</v>
      </c>
      <c r="GG78" s="201">
        <v>43770</v>
      </c>
      <c r="GH78" s="196" t="s">
        <v>10635</v>
      </c>
      <c r="GI78" s="188">
        <v>3</v>
      </c>
      <c r="GJ78" s="188" t="s">
        <v>7229</v>
      </c>
      <c r="GK78" s="188" t="s">
        <v>732</v>
      </c>
      <c r="GL78" s="188">
        <v>1</v>
      </c>
      <c r="GM78" s="188" t="s">
        <v>7600</v>
      </c>
      <c r="GN78" s="188" t="s">
        <v>7616</v>
      </c>
      <c r="GO78" s="198">
        <v>43770</v>
      </c>
      <c r="GP78" s="189" t="s">
        <v>10636</v>
      </c>
      <c r="GQ78" s="189">
        <v>3</v>
      </c>
      <c r="GR78" s="189" t="s">
        <v>7229</v>
      </c>
      <c r="GS78" s="189" t="s">
        <v>732</v>
      </c>
      <c r="GT78" s="189">
        <v>1</v>
      </c>
      <c r="GU78" s="189" t="s">
        <v>7600</v>
      </c>
      <c r="GV78" s="189" t="s">
        <v>7616</v>
      </c>
      <c r="GW78" s="201">
        <v>43770</v>
      </c>
      <c r="GX78" s="196" t="s">
        <v>10637</v>
      </c>
      <c r="GY78" s="188">
        <v>3</v>
      </c>
      <c r="GZ78" s="188" t="s">
        <v>7229</v>
      </c>
      <c r="HA78" s="188" t="s">
        <v>732</v>
      </c>
      <c r="HB78" s="188">
        <v>1</v>
      </c>
      <c r="HC78" s="188" t="s">
        <v>7600</v>
      </c>
      <c r="HD78" s="188" t="s">
        <v>7616</v>
      </c>
      <c r="HE78" s="198">
        <v>43770</v>
      </c>
      <c r="HF78" s="189" t="s">
        <v>10638</v>
      </c>
      <c r="HG78" s="189">
        <v>2</v>
      </c>
      <c r="HH78" s="189" t="s">
        <v>7229</v>
      </c>
      <c r="HI78" s="189" t="s">
        <v>732</v>
      </c>
      <c r="HJ78" s="189">
        <v>1</v>
      </c>
      <c r="HK78" s="189" t="s">
        <v>7600</v>
      </c>
      <c r="HL78" s="189" t="s">
        <v>7616</v>
      </c>
      <c r="HM78" s="201">
        <v>43770</v>
      </c>
      <c r="HN78" s="196" t="s">
        <v>10639</v>
      </c>
      <c r="HO78" s="188">
        <v>2</v>
      </c>
      <c r="HP78" s="188" t="s">
        <v>7229</v>
      </c>
      <c r="HQ78" s="188" t="s">
        <v>732</v>
      </c>
      <c r="HR78" s="188">
        <v>1</v>
      </c>
      <c r="HS78" s="188" t="s">
        <v>7600</v>
      </c>
      <c r="HT78" s="188" t="s">
        <v>7616</v>
      </c>
      <c r="HU78" s="198">
        <v>43770</v>
      </c>
      <c r="HV78" s="189" t="s">
        <v>10640</v>
      </c>
      <c r="HW78" s="189">
        <v>3</v>
      </c>
      <c r="HX78" s="189" t="s">
        <v>7229</v>
      </c>
      <c r="HY78" s="189" t="s">
        <v>732</v>
      </c>
      <c r="HZ78" s="189">
        <v>1</v>
      </c>
      <c r="IA78" s="189" t="s">
        <v>7600</v>
      </c>
      <c r="IB78" s="189" t="s">
        <v>7616</v>
      </c>
      <c r="IC78" s="201">
        <v>43770</v>
      </c>
      <c r="ID78" s="196" t="s">
        <v>10641</v>
      </c>
      <c r="IE78" s="188">
        <v>1</v>
      </c>
      <c r="IF78" s="188" t="s">
        <v>7229</v>
      </c>
      <c r="IG78" s="188" t="s">
        <v>732</v>
      </c>
      <c r="IH78" s="188">
        <v>1</v>
      </c>
      <c r="II78" s="188" t="s">
        <v>7600</v>
      </c>
      <c r="IJ78" s="188" t="s">
        <v>7616</v>
      </c>
      <c r="IK78" s="198">
        <v>43770</v>
      </c>
      <c r="IL78" s="189" t="s">
        <v>10642</v>
      </c>
      <c r="IM78" s="189">
        <v>2</v>
      </c>
      <c r="IN78" s="189" t="s">
        <v>7229</v>
      </c>
      <c r="IO78" s="189" t="s">
        <v>732</v>
      </c>
      <c r="IP78" s="189">
        <v>1</v>
      </c>
      <c r="IQ78" s="189" t="s">
        <v>7600</v>
      </c>
      <c r="IR78" s="189" t="s">
        <v>7616</v>
      </c>
      <c r="IS78" s="201">
        <v>43770</v>
      </c>
    </row>
    <row r="79" spans="1:253" x14ac:dyDescent="0.35">
      <c r="A79" t="s">
        <v>1246</v>
      </c>
      <c r="B79" t="s">
        <v>783</v>
      </c>
      <c r="C79" t="s">
        <v>808</v>
      </c>
      <c r="D79" t="s">
        <v>234</v>
      </c>
      <c r="E79" t="s">
        <v>233</v>
      </c>
      <c r="F79" t="s">
        <v>10643</v>
      </c>
      <c r="G79" s="184">
        <v>187718000</v>
      </c>
      <c r="H79" s="185" t="s">
        <v>6105</v>
      </c>
      <c r="I79" s="185" t="s">
        <v>731</v>
      </c>
      <c r="J79" s="185">
        <v>2</v>
      </c>
      <c r="K79" s="185" t="s">
        <v>6110</v>
      </c>
      <c r="L79" s="185" t="s">
        <v>6108</v>
      </c>
      <c r="M79" s="198">
        <v>43672</v>
      </c>
      <c r="N79" s="196" t="s">
        <v>10644</v>
      </c>
      <c r="O79" s="187">
        <v>409735</v>
      </c>
      <c r="P79" s="187" t="s">
        <v>5961</v>
      </c>
      <c r="Q79" s="187" t="s">
        <v>731</v>
      </c>
      <c r="R79" s="187">
        <v>2</v>
      </c>
      <c r="S79" s="187" t="s">
        <v>5749</v>
      </c>
      <c r="T79" s="187" t="s">
        <v>5748</v>
      </c>
      <c r="U79" s="199">
        <v>43648</v>
      </c>
      <c r="V79" s="196" t="s">
        <v>10645</v>
      </c>
      <c r="W79" s="185">
        <v>84154000</v>
      </c>
      <c r="X79" s="185" t="s">
        <v>5747</v>
      </c>
      <c r="Y79" s="185" t="s">
        <v>731</v>
      </c>
      <c r="Z79" s="185">
        <v>2</v>
      </c>
      <c r="AA79" s="185" t="s">
        <v>6115</v>
      </c>
      <c r="AB79" s="185" t="s">
        <v>5748</v>
      </c>
      <c r="AC79" s="198">
        <v>43672</v>
      </c>
      <c r="AD79" s="196" t="s">
        <v>10646</v>
      </c>
      <c r="AE79" s="186">
        <v>300000</v>
      </c>
      <c r="AF79" s="186" t="s">
        <v>936</v>
      </c>
      <c r="AG79" s="186" t="s">
        <v>731</v>
      </c>
      <c r="AH79" s="186">
        <v>2</v>
      </c>
      <c r="AI79" s="186" t="s">
        <v>5751</v>
      </c>
      <c r="AJ79" s="186" t="s">
        <v>937</v>
      </c>
      <c r="AK79" s="200">
        <v>43648</v>
      </c>
      <c r="AL79" s="196" t="s">
        <v>10647</v>
      </c>
      <c r="AM79" s="185" t="s">
        <v>446</v>
      </c>
      <c r="AN79" s="185" t="s">
        <v>446</v>
      </c>
      <c r="AO79" s="185" t="s">
        <v>446</v>
      </c>
      <c r="AP79" s="185" t="s">
        <v>446</v>
      </c>
      <c r="AQ79" s="185">
        <v>0</v>
      </c>
      <c r="AR79" s="185">
        <v>0</v>
      </c>
      <c r="AS79" s="198">
        <v>43770</v>
      </c>
      <c r="AT79" s="189" t="s">
        <v>10648</v>
      </c>
      <c r="AU79" s="186" t="s">
        <v>446</v>
      </c>
      <c r="AV79" s="186" t="s">
        <v>446</v>
      </c>
      <c r="AW79" s="186" t="s">
        <v>446</v>
      </c>
      <c r="AX79" s="186" t="s">
        <v>446</v>
      </c>
      <c r="AY79" s="186" t="s">
        <v>6112</v>
      </c>
      <c r="AZ79" s="186" t="s">
        <v>446</v>
      </c>
      <c r="BA79" s="200">
        <v>43672</v>
      </c>
      <c r="BB79" s="196" t="s">
        <v>10649</v>
      </c>
      <c r="BC79" s="185" t="s">
        <v>446</v>
      </c>
      <c r="BD79" s="185" t="s">
        <v>446</v>
      </c>
      <c r="BE79" s="185" t="s">
        <v>446</v>
      </c>
      <c r="BF79" s="185" t="s">
        <v>446</v>
      </c>
      <c r="BG79" s="185" t="s">
        <v>6112</v>
      </c>
      <c r="BH79" s="185" t="s">
        <v>446</v>
      </c>
      <c r="BI79" s="198">
        <v>43672</v>
      </c>
      <c r="BJ79" s="189" t="s">
        <v>10650</v>
      </c>
      <c r="BK79" s="189" t="s">
        <v>446</v>
      </c>
      <c r="BL79" s="189" t="s">
        <v>446</v>
      </c>
      <c r="BM79" s="189" t="s">
        <v>446</v>
      </c>
      <c r="BN79" s="189" t="s">
        <v>446</v>
      </c>
      <c r="BO79" s="189">
        <v>0</v>
      </c>
      <c r="BP79" s="186" t="s">
        <v>446</v>
      </c>
      <c r="BQ79" s="201">
        <v>43770</v>
      </c>
      <c r="BR79" s="196" t="s">
        <v>10651</v>
      </c>
      <c r="BS79" s="188" t="s">
        <v>446</v>
      </c>
      <c r="BT79" s="188" t="s">
        <v>446</v>
      </c>
      <c r="BU79" s="188" t="s">
        <v>446</v>
      </c>
      <c r="BV79" s="188" t="s">
        <v>446</v>
      </c>
      <c r="BW79" s="188" t="s">
        <v>5738</v>
      </c>
      <c r="BX79" s="188" t="s">
        <v>446</v>
      </c>
      <c r="BY79" s="198">
        <v>43648</v>
      </c>
      <c r="BZ79" s="189" t="s">
        <v>10652</v>
      </c>
      <c r="CA79" s="189" t="s">
        <v>446</v>
      </c>
      <c r="CB79" s="189" t="s">
        <v>446</v>
      </c>
      <c r="CC79" s="189" t="s">
        <v>446</v>
      </c>
      <c r="CD79" s="189" t="s">
        <v>446</v>
      </c>
      <c r="CE79" s="189" t="s">
        <v>5738</v>
      </c>
      <c r="CF79" s="189" t="s">
        <v>446</v>
      </c>
      <c r="CG79" s="201">
        <v>43648</v>
      </c>
      <c r="CH79" s="196" t="s">
        <v>10653</v>
      </c>
      <c r="CI79" s="189" t="e">
        <v>#N/A</v>
      </c>
      <c r="CJ79" s="189" t="e">
        <v>#N/A</v>
      </c>
      <c r="CK79" s="189" t="e">
        <v>#N/A</v>
      </c>
      <c r="CL79" s="189" t="e">
        <v>#N/A</v>
      </c>
      <c r="CM79" s="189" t="e">
        <v>#N/A</v>
      </c>
      <c r="CN79" s="189" t="e">
        <v>#N/A</v>
      </c>
      <c r="CO79" s="193" t="e">
        <v>#N/A</v>
      </c>
      <c r="CP79" s="189" t="s">
        <v>10654</v>
      </c>
      <c r="CQ79" s="188" t="s">
        <v>446</v>
      </c>
      <c r="CR79" s="188" t="s">
        <v>446</v>
      </c>
      <c r="CS79" s="188" t="s">
        <v>446</v>
      </c>
      <c r="CT79" s="188" t="s">
        <v>446</v>
      </c>
      <c r="CU79" s="188" t="s">
        <v>5738</v>
      </c>
      <c r="CV79" s="188" t="s">
        <v>446</v>
      </c>
      <c r="CW79" s="198">
        <v>43648</v>
      </c>
      <c r="CX79" s="189" t="s">
        <v>10655</v>
      </c>
      <c r="CY79" s="186" t="s">
        <v>446</v>
      </c>
      <c r="CZ79" s="186" t="s">
        <v>446</v>
      </c>
      <c r="DA79" s="186" t="s">
        <v>446</v>
      </c>
      <c r="DB79" s="186" t="s">
        <v>446</v>
      </c>
      <c r="DC79" s="186" t="s">
        <v>446</v>
      </c>
      <c r="DD79" s="186" t="s">
        <v>446</v>
      </c>
      <c r="DE79" s="192">
        <v>43770</v>
      </c>
      <c r="DF79" s="196" t="s">
        <v>10656</v>
      </c>
      <c r="DG79" s="185" t="s">
        <v>446</v>
      </c>
      <c r="DH79" s="188" t="s">
        <v>446</v>
      </c>
      <c r="DI79" s="188" t="s">
        <v>446</v>
      </c>
      <c r="DJ79" s="188" t="s">
        <v>446</v>
      </c>
      <c r="DK79" s="188" t="s">
        <v>446</v>
      </c>
      <c r="DL79" s="188" t="s">
        <v>446</v>
      </c>
      <c r="DM79" s="198">
        <v>43770</v>
      </c>
      <c r="DN79" s="189" t="s">
        <v>10657</v>
      </c>
      <c r="DO79" s="186">
        <v>0</v>
      </c>
      <c r="DP79" s="189" t="s">
        <v>446</v>
      </c>
      <c r="DQ79" s="189" t="s">
        <v>731</v>
      </c>
      <c r="DR79" s="189">
        <v>2</v>
      </c>
      <c r="DS79" s="189" t="s">
        <v>5757</v>
      </c>
      <c r="DT79" s="189" t="s">
        <v>446</v>
      </c>
      <c r="DU79" s="201">
        <v>43648</v>
      </c>
      <c r="DV79" s="196" t="s">
        <v>10658</v>
      </c>
      <c r="DW79" s="185" t="s">
        <v>446</v>
      </c>
      <c r="DX79" s="188" t="s">
        <v>446</v>
      </c>
      <c r="DY79" s="188" t="s">
        <v>446</v>
      </c>
      <c r="DZ79" s="188" t="s">
        <v>446</v>
      </c>
      <c r="EA79" s="188" t="s">
        <v>446</v>
      </c>
      <c r="EB79" s="188" t="s">
        <v>446</v>
      </c>
      <c r="EC79" s="198">
        <v>43770</v>
      </c>
      <c r="ED79" s="189" t="s">
        <v>10659</v>
      </c>
      <c r="EE79" s="186">
        <v>0</v>
      </c>
      <c r="EF79" s="189" t="s">
        <v>446</v>
      </c>
      <c r="EG79" s="189" t="s">
        <v>731</v>
      </c>
      <c r="EH79" s="189">
        <v>2</v>
      </c>
      <c r="EI79" s="189" t="s">
        <v>5758</v>
      </c>
      <c r="EJ79" s="189" t="s">
        <v>446</v>
      </c>
      <c r="EK79" s="201">
        <v>43648</v>
      </c>
      <c r="EL79" s="196" t="s">
        <v>10660</v>
      </c>
      <c r="EM79" s="185">
        <v>0</v>
      </c>
      <c r="EN79" s="188" t="s">
        <v>446</v>
      </c>
      <c r="EO79" s="188" t="s">
        <v>731</v>
      </c>
      <c r="EP79" s="188">
        <v>2</v>
      </c>
      <c r="EQ79" s="188" t="s">
        <v>5759</v>
      </c>
      <c r="ER79" s="188" t="s">
        <v>446</v>
      </c>
      <c r="ES79" s="198">
        <v>43648</v>
      </c>
      <c r="ET79" s="189" t="s">
        <v>10661</v>
      </c>
      <c r="EU79" s="189">
        <v>2474</v>
      </c>
      <c r="EV79" s="189" t="s">
        <v>7719</v>
      </c>
      <c r="EW79" s="189" t="s">
        <v>730</v>
      </c>
      <c r="EX79" s="189">
        <v>3</v>
      </c>
      <c r="EY79" s="189" t="s">
        <v>7843</v>
      </c>
      <c r="EZ79" s="189" t="s">
        <v>1354</v>
      </c>
      <c r="FA79" s="201">
        <v>43796</v>
      </c>
      <c r="FB79" s="196" t="s">
        <v>10662</v>
      </c>
      <c r="FC79" s="188">
        <v>5</v>
      </c>
      <c r="FD79" s="188" t="s">
        <v>446</v>
      </c>
      <c r="FE79" s="188" t="s">
        <v>731</v>
      </c>
      <c r="FF79" s="188">
        <v>2</v>
      </c>
      <c r="FG79" s="188" t="s">
        <v>5760</v>
      </c>
      <c r="FH79" s="188" t="s">
        <v>446</v>
      </c>
      <c r="FI79" s="198">
        <v>43648</v>
      </c>
      <c r="FJ79" s="196" t="s">
        <v>10663</v>
      </c>
      <c r="FK79" s="189" t="s">
        <v>446</v>
      </c>
      <c r="FL79" s="189" t="s">
        <v>446</v>
      </c>
      <c r="FM79" s="189" t="s">
        <v>446</v>
      </c>
      <c r="FN79" s="189" t="s">
        <v>446</v>
      </c>
      <c r="FO79" s="189" t="s">
        <v>958</v>
      </c>
      <c r="FP79" s="186" t="s">
        <v>446</v>
      </c>
      <c r="FQ79" s="200">
        <v>43648</v>
      </c>
      <c r="FR79" s="196" t="s">
        <v>10664</v>
      </c>
      <c r="FS79" s="188" t="s">
        <v>446</v>
      </c>
      <c r="FT79" s="188" t="s">
        <v>446</v>
      </c>
      <c r="FU79" s="188" t="s">
        <v>446</v>
      </c>
      <c r="FV79" s="188" t="s">
        <v>446</v>
      </c>
      <c r="FW79" s="188" t="s">
        <v>5761</v>
      </c>
      <c r="FX79" s="188" t="s">
        <v>446</v>
      </c>
      <c r="FY79" s="198">
        <v>43648</v>
      </c>
      <c r="FZ79" s="189" t="s">
        <v>10665</v>
      </c>
      <c r="GA79" s="189">
        <v>1</v>
      </c>
      <c r="GB79" s="189" t="s">
        <v>7229</v>
      </c>
      <c r="GC79" s="189" t="s">
        <v>732</v>
      </c>
      <c r="GD79" s="189">
        <v>1</v>
      </c>
      <c r="GE79" s="189" t="s">
        <v>7600</v>
      </c>
      <c r="GF79" s="189" t="s">
        <v>7616</v>
      </c>
      <c r="GG79" s="201">
        <v>43770</v>
      </c>
      <c r="GH79" s="196" t="s">
        <v>10666</v>
      </c>
      <c r="GI79" s="188">
        <v>2</v>
      </c>
      <c r="GJ79" s="188" t="s">
        <v>7229</v>
      </c>
      <c r="GK79" s="188" t="s">
        <v>732</v>
      </c>
      <c r="GL79" s="188">
        <v>1</v>
      </c>
      <c r="GM79" s="188" t="s">
        <v>7600</v>
      </c>
      <c r="GN79" s="188" t="s">
        <v>7616</v>
      </c>
      <c r="GO79" s="198">
        <v>43770</v>
      </c>
      <c r="GP79" s="189" t="s">
        <v>10667</v>
      </c>
      <c r="GQ79" s="189">
        <v>0</v>
      </c>
      <c r="GR79" s="189" t="s">
        <v>7229</v>
      </c>
      <c r="GS79" s="189" t="s">
        <v>732</v>
      </c>
      <c r="GT79" s="189">
        <v>1</v>
      </c>
      <c r="GU79" s="189" t="s">
        <v>7600</v>
      </c>
      <c r="GV79" s="189" t="s">
        <v>7616</v>
      </c>
      <c r="GW79" s="201">
        <v>43770</v>
      </c>
      <c r="GX79" s="196" t="s">
        <v>10668</v>
      </c>
      <c r="GY79" s="188">
        <v>3</v>
      </c>
      <c r="GZ79" s="188" t="s">
        <v>7229</v>
      </c>
      <c r="HA79" s="188" t="s">
        <v>732</v>
      </c>
      <c r="HB79" s="188">
        <v>1</v>
      </c>
      <c r="HC79" s="188" t="s">
        <v>7600</v>
      </c>
      <c r="HD79" s="188" t="s">
        <v>7616</v>
      </c>
      <c r="HE79" s="198">
        <v>43770</v>
      </c>
      <c r="HF79" s="189" t="s">
        <v>10669</v>
      </c>
      <c r="HG79" s="189">
        <v>0</v>
      </c>
      <c r="HH79" s="189" t="s">
        <v>7229</v>
      </c>
      <c r="HI79" s="189" t="s">
        <v>732</v>
      </c>
      <c r="HJ79" s="189">
        <v>1</v>
      </c>
      <c r="HK79" s="189" t="s">
        <v>7600</v>
      </c>
      <c r="HL79" s="189" t="s">
        <v>7616</v>
      </c>
      <c r="HM79" s="201">
        <v>43770</v>
      </c>
      <c r="HN79" s="196" t="s">
        <v>10670</v>
      </c>
      <c r="HO79" s="188">
        <v>1</v>
      </c>
      <c r="HP79" s="188" t="s">
        <v>7229</v>
      </c>
      <c r="HQ79" s="188" t="s">
        <v>732</v>
      </c>
      <c r="HR79" s="188">
        <v>1</v>
      </c>
      <c r="HS79" s="188" t="s">
        <v>7600</v>
      </c>
      <c r="HT79" s="188" t="s">
        <v>7616</v>
      </c>
      <c r="HU79" s="198">
        <v>43770</v>
      </c>
      <c r="HV79" s="189" t="s">
        <v>10671</v>
      </c>
      <c r="HW79" s="189">
        <v>2</v>
      </c>
      <c r="HX79" s="189" t="s">
        <v>7229</v>
      </c>
      <c r="HY79" s="189" t="s">
        <v>732</v>
      </c>
      <c r="HZ79" s="189">
        <v>1</v>
      </c>
      <c r="IA79" s="189" t="s">
        <v>7600</v>
      </c>
      <c r="IB79" s="189" t="s">
        <v>7616</v>
      </c>
      <c r="IC79" s="201">
        <v>43770</v>
      </c>
      <c r="ID79" s="196" t="s">
        <v>10672</v>
      </c>
      <c r="IE79" s="188">
        <v>1</v>
      </c>
      <c r="IF79" s="188" t="s">
        <v>7229</v>
      </c>
      <c r="IG79" s="188" t="s">
        <v>732</v>
      </c>
      <c r="IH79" s="188">
        <v>1</v>
      </c>
      <c r="II79" s="188" t="s">
        <v>7600</v>
      </c>
      <c r="IJ79" s="188" t="s">
        <v>7616</v>
      </c>
      <c r="IK79" s="198">
        <v>43770</v>
      </c>
      <c r="IL79" s="189" t="s">
        <v>10673</v>
      </c>
      <c r="IM79" s="189">
        <v>1</v>
      </c>
      <c r="IN79" s="189" t="s">
        <v>7229</v>
      </c>
      <c r="IO79" s="189" t="s">
        <v>732</v>
      </c>
      <c r="IP79" s="189">
        <v>1</v>
      </c>
      <c r="IQ79" s="189" t="s">
        <v>7600</v>
      </c>
      <c r="IR79" s="189" t="s">
        <v>7616</v>
      </c>
      <c r="IS79" s="201">
        <v>43770</v>
      </c>
    </row>
    <row r="80" spans="1:253" x14ac:dyDescent="0.35">
      <c r="A80" t="s">
        <v>2974</v>
      </c>
      <c r="B80" t="s">
        <v>783</v>
      </c>
      <c r="C80" t="s">
        <v>809</v>
      </c>
      <c r="D80" t="s">
        <v>234</v>
      </c>
      <c r="E80" t="s">
        <v>233</v>
      </c>
      <c r="F80" t="s">
        <v>10674</v>
      </c>
      <c r="G80" s="184">
        <v>187718000</v>
      </c>
      <c r="H80" s="185" t="s">
        <v>6105</v>
      </c>
      <c r="I80" s="185" t="s">
        <v>731</v>
      </c>
      <c r="J80" s="185">
        <v>2</v>
      </c>
      <c r="K80" s="185" t="s">
        <v>6110</v>
      </c>
      <c r="L80" s="185" t="s">
        <v>6108</v>
      </c>
      <c r="M80" s="198">
        <v>43672</v>
      </c>
      <c r="N80" s="196" t="s">
        <v>10675</v>
      </c>
      <c r="O80" s="187">
        <v>157918</v>
      </c>
      <c r="P80" s="187" t="s">
        <v>5956</v>
      </c>
      <c r="Q80" s="187" t="s">
        <v>732</v>
      </c>
      <c r="R80" s="187">
        <v>1</v>
      </c>
      <c r="S80" s="187" t="s">
        <v>5734</v>
      </c>
      <c r="T80" s="187" t="s">
        <v>5957</v>
      </c>
      <c r="U80" s="199">
        <v>43647</v>
      </c>
      <c r="V80" s="196" t="s">
        <v>10676</v>
      </c>
      <c r="W80" s="185">
        <v>13012000</v>
      </c>
      <c r="X80" s="185" t="s">
        <v>5959</v>
      </c>
      <c r="Y80" s="185" t="s">
        <v>731</v>
      </c>
      <c r="Z80" s="185">
        <v>2</v>
      </c>
      <c r="AA80" s="185" t="s">
        <v>5735</v>
      </c>
      <c r="AB80" s="185" t="s">
        <v>5958</v>
      </c>
      <c r="AC80" s="198">
        <v>43647</v>
      </c>
      <c r="AD80" s="196" t="s">
        <v>10677</v>
      </c>
      <c r="AE80" s="186">
        <v>13012000</v>
      </c>
      <c r="AF80" s="186" t="s">
        <v>5959</v>
      </c>
      <c r="AG80" s="186" t="s">
        <v>731</v>
      </c>
      <c r="AH80" s="186">
        <v>2</v>
      </c>
      <c r="AI80" s="186" t="s">
        <v>5736</v>
      </c>
      <c r="AJ80" s="186" t="s">
        <v>5958</v>
      </c>
      <c r="AK80" s="200">
        <v>43647</v>
      </c>
      <c r="AL80" s="196" t="s">
        <v>10678</v>
      </c>
      <c r="AM80" s="185">
        <v>2381000</v>
      </c>
      <c r="AN80" s="185" t="s">
        <v>7815</v>
      </c>
      <c r="AO80" s="185" t="s">
        <v>730</v>
      </c>
      <c r="AP80" s="185">
        <v>3</v>
      </c>
      <c r="AQ80" s="185" t="s">
        <v>7845</v>
      </c>
      <c r="AR80" s="185" t="s">
        <v>7566</v>
      </c>
      <c r="AS80" s="198">
        <v>43796</v>
      </c>
      <c r="AT80" s="189" t="s">
        <v>10679</v>
      </c>
      <c r="AU80" s="186" t="s">
        <v>446</v>
      </c>
      <c r="AV80" s="186" t="s">
        <v>446</v>
      </c>
      <c r="AW80" s="186" t="s">
        <v>446</v>
      </c>
      <c r="AX80" s="186" t="s">
        <v>446</v>
      </c>
      <c r="AY80" s="186" t="s">
        <v>6112</v>
      </c>
      <c r="AZ80" s="186" t="s">
        <v>446</v>
      </c>
      <c r="BA80" s="200">
        <v>43672</v>
      </c>
      <c r="BB80" s="196" t="s">
        <v>10680</v>
      </c>
      <c r="BC80" s="185" t="s">
        <v>446</v>
      </c>
      <c r="BD80" s="185" t="s">
        <v>446</v>
      </c>
      <c r="BE80" s="185" t="s">
        <v>446</v>
      </c>
      <c r="BF80" s="185" t="s">
        <v>446</v>
      </c>
      <c r="BG80" s="185" t="s">
        <v>6112</v>
      </c>
      <c r="BH80" s="185" t="s">
        <v>446</v>
      </c>
      <c r="BI80" s="198">
        <v>43672</v>
      </c>
      <c r="BJ80" s="189" t="s">
        <v>10681</v>
      </c>
      <c r="BK80" s="189">
        <v>1026</v>
      </c>
      <c r="BL80" s="189" t="s">
        <v>7719</v>
      </c>
      <c r="BM80" s="189" t="s">
        <v>730</v>
      </c>
      <c r="BN80" s="189">
        <v>3</v>
      </c>
      <c r="BO80" s="189" t="s">
        <v>7844</v>
      </c>
      <c r="BP80" s="186" t="s">
        <v>1354</v>
      </c>
      <c r="BQ80" s="201">
        <v>43796</v>
      </c>
      <c r="BR80" s="196" t="s">
        <v>10682</v>
      </c>
      <c r="BS80" s="188" t="s">
        <v>446</v>
      </c>
      <c r="BT80" s="188" t="s">
        <v>446</v>
      </c>
      <c r="BU80" s="188" t="s">
        <v>446</v>
      </c>
      <c r="BV80" s="188" t="s">
        <v>446</v>
      </c>
      <c r="BW80" s="188" t="s">
        <v>5738</v>
      </c>
      <c r="BX80" s="188" t="s">
        <v>446</v>
      </c>
      <c r="BY80" s="198">
        <v>43647</v>
      </c>
      <c r="BZ80" s="189" t="s">
        <v>10683</v>
      </c>
      <c r="CA80" s="189">
        <v>4300</v>
      </c>
      <c r="CB80" s="189" t="s">
        <v>923</v>
      </c>
      <c r="CC80" s="189" t="s">
        <v>731</v>
      </c>
      <c r="CD80" s="189">
        <v>2</v>
      </c>
      <c r="CE80" s="189" t="s">
        <v>5741</v>
      </c>
      <c r="CF80" s="189" t="s">
        <v>924</v>
      </c>
      <c r="CG80" s="201">
        <v>43647</v>
      </c>
      <c r="CH80" s="196" t="s">
        <v>10684</v>
      </c>
      <c r="CI80" s="189" t="e">
        <v>#N/A</v>
      </c>
      <c r="CJ80" s="189" t="e">
        <v>#N/A</v>
      </c>
      <c r="CK80" s="189" t="e">
        <v>#N/A</v>
      </c>
      <c r="CL80" s="189" t="e">
        <v>#N/A</v>
      </c>
      <c r="CM80" s="189" t="e">
        <v>#N/A</v>
      </c>
      <c r="CN80" s="189" t="e">
        <v>#N/A</v>
      </c>
      <c r="CO80" s="193" t="e">
        <v>#N/A</v>
      </c>
      <c r="CP80" s="189" t="s">
        <v>10685</v>
      </c>
      <c r="CQ80" s="188" t="s">
        <v>446</v>
      </c>
      <c r="CR80" s="188" t="s">
        <v>1020</v>
      </c>
      <c r="CS80" s="188" t="s">
        <v>446</v>
      </c>
      <c r="CT80" s="188" t="s">
        <v>446</v>
      </c>
      <c r="CU80" s="188" t="s">
        <v>5742</v>
      </c>
      <c r="CV80" s="188" t="s">
        <v>1023</v>
      </c>
      <c r="CW80" s="198">
        <v>43647</v>
      </c>
      <c r="CX80" s="189" t="s">
        <v>10686</v>
      </c>
      <c r="CY80" s="186">
        <v>7069000</v>
      </c>
      <c r="CZ80" s="186" t="s">
        <v>5729</v>
      </c>
      <c r="DA80" s="186" t="s">
        <v>731</v>
      </c>
      <c r="DB80" s="186">
        <v>2</v>
      </c>
      <c r="DC80" s="186" t="s">
        <v>6045</v>
      </c>
      <c r="DD80" s="186" t="s">
        <v>4008</v>
      </c>
      <c r="DE80" s="192">
        <v>43647</v>
      </c>
      <c r="DF80" s="196" t="s">
        <v>10687</v>
      </c>
      <c r="DG80" s="185">
        <v>0</v>
      </c>
      <c r="DH80" s="188" t="s">
        <v>5728</v>
      </c>
      <c r="DI80" s="188" t="s">
        <v>731</v>
      </c>
      <c r="DJ80" s="188">
        <v>2</v>
      </c>
      <c r="DK80" s="188" t="s">
        <v>4115</v>
      </c>
      <c r="DL80" s="188" t="s">
        <v>5958</v>
      </c>
      <c r="DM80" s="198">
        <v>43647</v>
      </c>
      <c r="DN80" s="189" t="s">
        <v>10688</v>
      </c>
      <c r="DO80" s="186">
        <v>5943000</v>
      </c>
      <c r="DP80" s="189" t="s">
        <v>5728</v>
      </c>
      <c r="DQ80" s="189" t="s">
        <v>731</v>
      </c>
      <c r="DR80" s="189">
        <v>2</v>
      </c>
      <c r="DS80" s="189" t="s">
        <v>5744</v>
      </c>
      <c r="DT80" s="189" t="s">
        <v>5958</v>
      </c>
      <c r="DU80" s="201">
        <v>43647</v>
      </c>
      <c r="DV80" s="196" t="s">
        <v>10689</v>
      </c>
      <c r="DW80" s="185">
        <v>1908000</v>
      </c>
      <c r="DX80" s="188" t="s">
        <v>5729</v>
      </c>
      <c r="DY80" s="188" t="s">
        <v>731</v>
      </c>
      <c r="DZ80" s="188">
        <v>2</v>
      </c>
      <c r="EA80" s="188" t="s">
        <v>6045</v>
      </c>
      <c r="EB80" s="188" t="s">
        <v>4008</v>
      </c>
      <c r="EC80" s="198">
        <v>43647</v>
      </c>
      <c r="ED80" s="189" t="s">
        <v>10690</v>
      </c>
      <c r="EE80" s="186">
        <v>5161000</v>
      </c>
      <c r="EF80" s="189" t="s">
        <v>5729</v>
      </c>
      <c r="EG80" s="189" t="s">
        <v>731</v>
      </c>
      <c r="EH80" s="189">
        <v>2</v>
      </c>
      <c r="EI80" s="189" t="s">
        <v>6046</v>
      </c>
      <c r="EJ80" s="189" t="s">
        <v>4008</v>
      </c>
      <c r="EK80" s="201">
        <v>43647</v>
      </c>
      <c r="EL80" s="196" t="s">
        <v>10691</v>
      </c>
      <c r="EM80" s="185">
        <v>0</v>
      </c>
      <c r="EN80" s="188" t="s">
        <v>446</v>
      </c>
      <c r="EO80" s="188" t="s">
        <v>446</v>
      </c>
      <c r="EP80" s="188" t="s">
        <v>446</v>
      </c>
      <c r="EQ80" s="188" t="s">
        <v>6047</v>
      </c>
      <c r="ER80" s="188" t="s">
        <v>5732</v>
      </c>
      <c r="ES80" s="198">
        <v>43647</v>
      </c>
      <c r="ET80" s="189" t="s">
        <v>10692</v>
      </c>
      <c r="EU80" s="189">
        <v>2474</v>
      </c>
      <c r="EV80" s="189" t="s">
        <v>7719</v>
      </c>
      <c r="EW80" s="189" t="s">
        <v>730</v>
      </c>
      <c r="EX80" s="189">
        <v>3</v>
      </c>
      <c r="EY80" s="189" t="s">
        <v>7843</v>
      </c>
      <c r="EZ80" s="189" t="s">
        <v>1354</v>
      </c>
      <c r="FA80" s="201">
        <v>43796</v>
      </c>
      <c r="FB80" s="196" t="s">
        <v>10693</v>
      </c>
      <c r="FC80" s="188">
        <v>4</v>
      </c>
      <c r="FD80" s="188" t="s">
        <v>446</v>
      </c>
      <c r="FE80" s="188" t="s">
        <v>446</v>
      </c>
      <c r="FF80" s="188" t="s">
        <v>446</v>
      </c>
      <c r="FG80" s="188" t="s">
        <v>927</v>
      </c>
      <c r="FH80" s="188" t="s">
        <v>446</v>
      </c>
      <c r="FI80" s="198">
        <v>43647</v>
      </c>
      <c r="FJ80" s="196" t="s">
        <v>10694</v>
      </c>
      <c r="FK80" s="189" t="s">
        <v>446</v>
      </c>
      <c r="FL80" s="189" t="s">
        <v>446</v>
      </c>
      <c r="FM80" s="189" t="s">
        <v>446</v>
      </c>
      <c r="FN80" s="189" t="s">
        <v>446</v>
      </c>
      <c r="FO80" s="189" t="s">
        <v>5738</v>
      </c>
      <c r="FP80" s="186" t="s">
        <v>446</v>
      </c>
      <c r="FQ80" s="200">
        <v>43647</v>
      </c>
      <c r="FR80" s="196" t="s">
        <v>10695</v>
      </c>
      <c r="FS80" s="188">
        <v>800000</v>
      </c>
      <c r="FT80" s="188" t="s">
        <v>5729</v>
      </c>
      <c r="FU80" s="188" t="s">
        <v>731</v>
      </c>
      <c r="FV80" s="188">
        <v>2</v>
      </c>
      <c r="FW80" s="188" t="s">
        <v>5746</v>
      </c>
      <c r="FX80" s="188" t="s">
        <v>4008</v>
      </c>
      <c r="FY80" s="198">
        <v>43647</v>
      </c>
      <c r="FZ80" s="189" t="s">
        <v>10696</v>
      </c>
      <c r="GA80" s="189">
        <v>1</v>
      </c>
      <c r="GB80" s="189" t="s">
        <v>7229</v>
      </c>
      <c r="GC80" s="189" t="s">
        <v>732</v>
      </c>
      <c r="GD80" s="189">
        <v>1</v>
      </c>
      <c r="GE80" s="189" t="s">
        <v>7600</v>
      </c>
      <c r="GF80" s="189" t="s">
        <v>7616</v>
      </c>
      <c r="GG80" s="201">
        <v>43770</v>
      </c>
      <c r="GH80" s="196" t="s">
        <v>10697</v>
      </c>
      <c r="GI80" s="188">
        <v>2</v>
      </c>
      <c r="GJ80" s="188" t="s">
        <v>7229</v>
      </c>
      <c r="GK80" s="188" t="s">
        <v>732</v>
      </c>
      <c r="GL80" s="188">
        <v>1</v>
      </c>
      <c r="GM80" s="188" t="s">
        <v>7600</v>
      </c>
      <c r="GN80" s="188" t="s">
        <v>7616</v>
      </c>
      <c r="GO80" s="198">
        <v>43770</v>
      </c>
      <c r="GP80" s="189" t="s">
        <v>10698</v>
      </c>
      <c r="GQ80" s="189">
        <v>3</v>
      </c>
      <c r="GR80" s="189" t="s">
        <v>7229</v>
      </c>
      <c r="GS80" s="189" t="s">
        <v>732</v>
      </c>
      <c r="GT80" s="189">
        <v>1</v>
      </c>
      <c r="GU80" s="189" t="s">
        <v>7600</v>
      </c>
      <c r="GV80" s="189" t="s">
        <v>7616</v>
      </c>
      <c r="GW80" s="201">
        <v>43770</v>
      </c>
      <c r="GX80" s="196" t="s">
        <v>10699</v>
      </c>
      <c r="GY80" s="188">
        <v>0</v>
      </c>
      <c r="GZ80" s="188" t="s">
        <v>7229</v>
      </c>
      <c r="HA80" s="188" t="s">
        <v>732</v>
      </c>
      <c r="HB80" s="188">
        <v>1</v>
      </c>
      <c r="HC80" s="188" t="s">
        <v>7600</v>
      </c>
      <c r="HD80" s="188" t="s">
        <v>7616</v>
      </c>
      <c r="HE80" s="198">
        <v>43770</v>
      </c>
      <c r="HF80" s="189" t="s">
        <v>10700</v>
      </c>
      <c r="HG80" s="189">
        <v>1</v>
      </c>
      <c r="HH80" s="189" t="s">
        <v>7229</v>
      </c>
      <c r="HI80" s="189" t="s">
        <v>732</v>
      </c>
      <c r="HJ80" s="189">
        <v>1</v>
      </c>
      <c r="HK80" s="189" t="s">
        <v>7600</v>
      </c>
      <c r="HL80" s="189" t="s">
        <v>7616</v>
      </c>
      <c r="HM80" s="201">
        <v>43770</v>
      </c>
      <c r="HN80" s="196" t="s">
        <v>10701</v>
      </c>
      <c r="HO80" s="188">
        <v>2</v>
      </c>
      <c r="HP80" s="188" t="s">
        <v>7229</v>
      </c>
      <c r="HQ80" s="188" t="s">
        <v>732</v>
      </c>
      <c r="HR80" s="188">
        <v>1</v>
      </c>
      <c r="HS80" s="188" t="s">
        <v>7600</v>
      </c>
      <c r="HT80" s="188" t="s">
        <v>7616</v>
      </c>
      <c r="HU80" s="198">
        <v>43770</v>
      </c>
      <c r="HV80" s="189" t="s">
        <v>10702</v>
      </c>
      <c r="HW80" s="189">
        <v>3</v>
      </c>
      <c r="HX80" s="189" t="s">
        <v>7229</v>
      </c>
      <c r="HY80" s="189" t="s">
        <v>732</v>
      </c>
      <c r="HZ80" s="189">
        <v>1</v>
      </c>
      <c r="IA80" s="189" t="s">
        <v>7600</v>
      </c>
      <c r="IB80" s="189" t="s">
        <v>7616</v>
      </c>
      <c r="IC80" s="201">
        <v>43770</v>
      </c>
      <c r="ID80" s="196" t="s">
        <v>10703</v>
      </c>
      <c r="IE80" s="188">
        <v>1</v>
      </c>
      <c r="IF80" s="188" t="s">
        <v>7229</v>
      </c>
      <c r="IG80" s="188" t="s">
        <v>732</v>
      </c>
      <c r="IH80" s="188">
        <v>1</v>
      </c>
      <c r="II80" s="188" t="s">
        <v>7600</v>
      </c>
      <c r="IJ80" s="188" t="s">
        <v>7616</v>
      </c>
      <c r="IK80" s="198">
        <v>43770</v>
      </c>
      <c r="IL80" s="189" t="s">
        <v>10704</v>
      </c>
      <c r="IM80" s="189">
        <v>3</v>
      </c>
      <c r="IN80" s="189" t="s">
        <v>7229</v>
      </c>
      <c r="IO80" s="189" t="s">
        <v>732</v>
      </c>
      <c r="IP80" s="189">
        <v>1</v>
      </c>
      <c r="IQ80" s="189" t="s">
        <v>7600</v>
      </c>
      <c r="IR80" s="189" t="s">
        <v>7616</v>
      </c>
      <c r="IS80" s="201">
        <v>43770</v>
      </c>
    </row>
    <row r="81" spans="1:253" x14ac:dyDescent="0.35">
      <c r="A81" t="s">
        <v>3401</v>
      </c>
      <c r="B81" t="s">
        <v>4378</v>
      </c>
      <c r="C81" t="s">
        <v>3408</v>
      </c>
      <c r="D81" t="s">
        <v>3409</v>
      </c>
      <c r="E81" t="s">
        <v>3674</v>
      </c>
      <c r="F81" t="s">
        <v>10705</v>
      </c>
      <c r="G81" s="184">
        <v>251171000</v>
      </c>
      <c r="H81" s="185" t="s">
        <v>8230</v>
      </c>
      <c r="I81" s="185" t="s">
        <v>731</v>
      </c>
      <c r="J81" s="185">
        <v>2</v>
      </c>
      <c r="K81" s="185" t="s">
        <v>7802</v>
      </c>
      <c r="L81" s="185" t="s">
        <v>8231</v>
      </c>
      <c r="M81" s="198">
        <v>43798</v>
      </c>
      <c r="N81" s="196" t="s">
        <v>10706</v>
      </c>
      <c r="O81" s="187">
        <v>435092</v>
      </c>
      <c r="P81" s="187" t="s">
        <v>3411</v>
      </c>
      <c r="Q81" s="187" t="s">
        <v>731</v>
      </c>
      <c r="R81" s="187">
        <v>2</v>
      </c>
      <c r="S81" s="187" t="s">
        <v>3415</v>
      </c>
      <c r="T81" s="187">
        <v>0</v>
      </c>
      <c r="U81" s="199">
        <v>43545</v>
      </c>
      <c r="V81" s="196" t="s">
        <v>10707</v>
      </c>
      <c r="W81" s="185">
        <v>17754000</v>
      </c>
      <c r="X81" s="185" t="s">
        <v>8232</v>
      </c>
      <c r="Y81" s="185" t="s">
        <v>731</v>
      </c>
      <c r="Z81" s="185">
        <v>2</v>
      </c>
      <c r="AA81" s="185" t="s">
        <v>7802</v>
      </c>
      <c r="AB81" s="185" t="s">
        <v>8233</v>
      </c>
      <c r="AC81" s="198">
        <v>43798</v>
      </c>
      <c r="AD81" s="196" t="s">
        <v>10708</v>
      </c>
      <c r="AE81" s="186">
        <v>17754000</v>
      </c>
      <c r="AF81" s="186" t="s">
        <v>8234</v>
      </c>
      <c r="AG81" s="186" t="s">
        <v>730</v>
      </c>
      <c r="AH81" s="186">
        <v>3</v>
      </c>
      <c r="AI81" s="186" t="s">
        <v>7802</v>
      </c>
      <c r="AJ81" s="186" t="s">
        <v>8235</v>
      </c>
      <c r="AK81" s="200">
        <v>43798</v>
      </c>
      <c r="AL81" s="196" t="s">
        <v>10709</v>
      </c>
      <c r="AM81" s="185">
        <v>3166000</v>
      </c>
      <c r="AN81" s="185" t="s">
        <v>8236</v>
      </c>
      <c r="AO81" s="185" t="s">
        <v>730</v>
      </c>
      <c r="AP81" s="185">
        <v>3</v>
      </c>
      <c r="AQ81" s="185" t="s">
        <v>7802</v>
      </c>
      <c r="AR81" s="185" t="s">
        <v>8237</v>
      </c>
      <c r="AS81" s="198">
        <v>43798</v>
      </c>
      <c r="AT81" s="189" t="s">
        <v>10710</v>
      </c>
      <c r="AU81" s="186" t="s">
        <v>446</v>
      </c>
      <c r="AV81" s="186">
        <v>0</v>
      </c>
      <c r="AW81" s="186" t="s">
        <v>446</v>
      </c>
      <c r="AX81" s="186" t="s">
        <v>446</v>
      </c>
      <c r="AY81" s="186">
        <v>0</v>
      </c>
      <c r="AZ81" s="186">
        <v>0</v>
      </c>
      <c r="BA81" s="200">
        <v>43769</v>
      </c>
      <c r="BB81" s="196" t="s">
        <v>10711</v>
      </c>
      <c r="BC81" s="185" t="s">
        <v>446</v>
      </c>
      <c r="BD81" s="185">
        <v>0</v>
      </c>
      <c r="BE81" s="185" t="s">
        <v>446</v>
      </c>
      <c r="BF81" s="185" t="s">
        <v>446</v>
      </c>
      <c r="BG81" s="185">
        <v>0</v>
      </c>
      <c r="BH81" s="185">
        <v>0</v>
      </c>
      <c r="BI81" s="198">
        <v>43769</v>
      </c>
      <c r="BJ81" s="189" t="s">
        <v>10712</v>
      </c>
      <c r="BK81" s="189">
        <v>1588</v>
      </c>
      <c r="BL81" s="189" t="s">
        <v>1772</v>
      </c>
      <c r="BM81" s="189" t="s">
        <v>730</v>
      </c>
      <c r="BN81" s="189">
        <v>3</v>
      </c>
      <c r="BO81" s="189" t="s">
        <v>7802</v>
      </c>
      <c r="BP81" s="186" t="s">
        <v>1354</v>
      </c>
      <c r="BQ81" s="201">
        <v>43798</v>
      </c>
      <c r="BR81" s="196" t="s">
        <v>10713</v>
      </c>
      <c r="BS81" s="188">
        <v>0</v>
      </c>
      <c r="BT81" s="188">
        <v>0</v>
      </c>
      <c r="BU81" s="188" t="s">
        <v>731</v>
      </c>
      <c r="BV81" s="188">
        <v>2</v>
      </c>
      <c r="BW81" s="188">
        <v>0</v>
      </c>
      <c r="BX81" s="188">
        <v>0</v>
      </c>
      <c r="BY81" s="198">
        <v>43545</v>
      </c>
      <c r="BZ81" s="189" t="s">
        <v>10714</v>
      </c>
      <c r="CA81" s="189">
        <v>4300</v>
      </c>
      <c r="CB81" s="189" t="s">
        <v>923</v>
      </c>
      <c r="CC81" s="189" t="s">
        <v>731</v>
      </c>
      <c r="CD81" s="189">
        <v>2</v>
      </c>
      <c r="CE81" s="189" t="s">
        <v>3423</v>
      </c>
      <c r="CF81" s="189">
        <v>0</v>
      </c>
      <c r="CG81" s="201">
        <v>43545</v>
      </c>
      <c r="CH81" s="196" t="s">
        <v>10715</v>
      </c>
      <c r="CI81" s="189" t="e">
        <v>#N/A</v>
      </c>
      <c r="CJ81" s="189" t="e">
        <v>#N/A</v>
      </c>
      <c r="CK81" s="189" t="e">
        <v>#N/A</v>
      </c>
      <c r="CL81" s="189" t="e">
        <v>#N/A</v>
      </c>
      <c r="CM81" s="189" t="e">
        <v>#N/A</v>
      </c>
      <c r="CN81" s="189" t="e">
        <v>#N/A</v>
      </c>
      <c r="CO81" s="193" t="e">
        <v>#N/A</v>
      </c>
      <c r="CP81" s="189" t="s">
        <v>10716</v>
      </c>
      <c r="CQ81" s="188">
        <v>5200000</v>
      </c>
      <c r="CR81" s="188" t="s">
        <v>3429</v>
      </c>
      <c r="CS81" s="188" t="s">
        <v>731</v>
      </c>
      <c r="CT81" s="188">
        <v>2</v>
      </c>
      <c r="CU81" s="188" t="s">
        <v>3424</v>
      </c>
      <c r="CV81" s="188">
        <v>0</v>
      </c>
      <c r="CW81" s="198">
        <v>43545</v>
      </c>
      <c r="CX81" s="189" t="s">
        <v>10717</v>
      </c>
      <c r="CY81" s="186">
        <v>9876000</v>
      </c>
      <c r="CZ81" s="186" t="s">
        <v>7453</v>
      </c>
      <c r="DA81" s="186" t="s">
        <v>731</v>
      </c>
      <c r="DB81" s="186">
        <v>2</v>
      </c>
      <c r="DC81" s="186" t="s">
        <v>7450</v>
      </c>
      <c r="DD81" s="186" t="s">
        <v>7452</v>
      </c>
      <c r="DE81" s="192">
        <v>43769</v>
      </c>
      <c r="DF81" s="196" t="s">
        <v>10718</v>
      </c>
      <c r="DG81" s="185">
        <v>0</v>
      </c>
      <c r="DH81" s="188" t="s">
        <v>3425</v>
      </c>
      <c r="DI81" s="188" t="s">
        <v>731</v>
      </c>
      <c r="DJ81" s="188">
        <v>2</v>
      </c>
      <c r="DK81" s="188" t="s">
        <v>3426</v>
      </c>
      <c r="DL81" s="188" t="s">
        <v>4413</v>
      </c>
      <c r="DM81" s="198">
        <v>43586</v>
      </c>
      <c r="DN81" s="189" t="s">
        <v>10719</v>
      </c>
      <c r="DO81" s="186">
        <v>7878000</v>
      </c>
      <c r="DP81" s="189" t="s">
        <v>8238</v>
      </c>
      <c r="DQ81" s="189" t="s">
        <v>731</v>
      </c>
      <c r="DR81" s="189">
        <v>2</v>
      </c>
      <c r="DS81" s="189" t="s">
        <v>7802</v>
      </c>
      <c r="DT81" s="189" t="s">
        <v>8239</v>
      </c>
      <c r="DU81" s="201">
        <v>43798</v>
      </c>
      <c r="DV81" s="196" t="s">
        <v>10720</v>
      </c>
      <c r="DW81" s="185">
        <v>3362000</v>
      </c>
      <c r="DX81" s="188" t="s">
        <v>7453</v>
      </c>
      <c r="DY81" s="188" t="s">
        <v>731</v>
      </c>
      <c r="DZ81" s="188">
        <v>2</v>
      </c>
      <c r="EA81" s="188" t="s">
        <v>7450</v>
      </c>
      <c r="EB81" s="188" t="s">
        <v>7452</v>
      </c>
      <c r="EC81" s="198">
        <v>43769</v>
      </c>
      <c r="ED81" s="189" t="s">
        <v>10721</v>
      </c>
      <c r="EE81" s="186">
        <v>6514000</v>
      </c>
      <c r="EF81" s="189" t="s">
        <v>7453</v>
      </c>
      <c r="EG81" s="189" t="s">
        <v>731</v>
      </c>
      <c r="EH81" s="189">
        <v>2</v>
      </c>
      <c r="EI81" s="189" t="s">
        <v>7450</v>
      </c>
      <c r="EJ81" s="189" t="s">
        <v>7452</v>
      </c>
      <c r="EK81" s="201">
        <v>43769</v>
      </c>
      <c r="EL81" s="196" t="s">
        <v>10722</v>
      </c>
      <c r="EM81" s="185">
        <v>0</v>
      </c>
      <c r="EN81" s="188" t="s">
        <v>3425</v>
      </c>
      <c r="EO81" s="188" t="s">
        <v>731</v>
      </c>
      <c r="EP81" s="188">
        <v>2</v>
      </c>
      <c r="EQ81" s="188" t="s">
        <v>3426</v>
      </c>
      <c r="ER81" s="188" t="s">
        <v>4413</v>
      </c>
      <c r="ES81" s="198">
        <v>43586</v>
      </c>
      <c r="ET81" s="189" t="s">
        <v>10723</v>
      </c>
      <c r="EU81" s="189">
        <v>3642</v>
      </c>
      <c r="EV81" s="189" t="s">
        <v>1772</v>
      </c>
      <c r="EW81" s="189" t="s">
        <v>730</v>
      </c>
      <c r="EX81" s="189">
        <v>3</v>
      </c>
      <c r="EY81" s="189" t="s">
        <v>7802</v>
      </c>
      <c r="EZ81" s="189" t="s">
        <v>1354</v>
      </c>
      <c r="FA81" s="201">
        <v>43798</v>
      </c>
      <c r="FB81" s="196" t="s">
        <v>10724</v>
      </c>
      <c r="FC81" s="188">
        <v>5</v>
      </c>
      <c r="FD81" s="188" t="s">
        <v>446</v>
      </c>
      <c r="FE81" s="188" t="s">
        <v>731</v>
      </c>
      <c r="FF81" s="188">
        <v>2</v>
      </c>
      <c r="FG81" s="188" t="s">
        <v>446</v>
      </c>
      <c r="FH81" s="188" t="s">
        <v>446</v>
      </c>
      <c r="FI81" s="198">
        <v>43586</v>
      </c>
      <c r="FJ81" s="196" t="s">
        <v>10725</v>
      </c>
      <c r="FK81" s="189" t="s">
        <v>446</v>
      </c>
      <c r="FL81" s="189" t="s">
        <v>4612</v>
      </c>
      <c r="FM81" s="189" t="s">
        <v>731</v>
      </c>
      <c r="FN81" s="189">
        <v>2</v>
      </c>
      <c r="FO81" s="189" t="s">
        <v>446</v>
      </c>
      <c r="FP81" s="186" t="s">
        <v>446</v>
      </c>
      <c r="FQ81" s="200">
        <v>43586</v>
      </c>
      <c r="FR81" s="196" t="s">
        <v>10726</v>
      </c>
      <c r="FS81" s="188">
        <v>800000</v>
      </c>
      <c r="FT81" s="188" t="s">
        <v>4612</v>
      </c>
      <c r="FU81" s="188" t="s">
        <v>731</v>
      </c>
      <c r="FV81" s="188">
        <v>2</v>
      </c>
      <c r="FW81" s="188" t="s">
        <v>4647</v>
      </c>
      <c r="FX81" s="188" t="s">
        <v>4413</v>
      </c>
      <c r="FY81" s="198">
        <v>43586</v>
      </c>
      <c r="FZ81" s="189" t="s">
        <v>10727</v>
      </c>
      <c r="GA81" s="189">
        <v>0.5</v>
      </c>
      <c r="GB81" s="189" t="s">
        <v>7229</v>
      </c>
      <c r="GC81" s="189" t="s">
        <v>732</v>
      </c>
      <c r="GD81" s="189">
        <v>1</v>
      </c>
      <c r="GE81" s="189" t="s">
        <v>7600</v>
      </c>
      <c r="GF81" s="189" t="s">
        <v>7616</v>
      </c>
      <c r="GG81" s="201">
        <v>43769</v>
      </c>
      <c r="GH81" s="196" t="s">
        <v>10728</v>
      </c>
      <c r="GI81" s="188">
        <v>1.5</v>
      </c>
      <c r="GJ81" s="188" t="s">
        <v>7229</v>
      </c>
      <c r="GK81" s="188" t="s">
        <v>732</v>
      </c>
      <c r="GL81" s="188">
        <v>1</v>
      </c>
      <c r="GM81" s="188" t="s">
        <v>7600</v>
      </c>
      <c r="GN81" s="188" t="s">
        <v>7616</v>
      </c>
      <c r="GO81" s="198">
        <v>43769</v>
      </c>
      <c r="GP81" s="189" t="s">
        <v>10729</v>
      </c>
      <c r="GQ81" s="189">
        <v>0.75</v>
      </c>
      <c r="GR81" s="189" t="s">
        <v>7229</v>
      </c>
      <c r="GS81" s="189" t="s">
        <v>732</v>
      </c>
      <c r="GT81" s="189">
        <v>1</v>
      </c>
      <c r="GU81" s="189" t="s">
        <v>7600</v>
      </c>
      <c r="GV81" s="189" t="s">
        <v>7616</v>
      </c>
      <c r="GW81" s="201">
        <v>43769</v>
      </c>
      <c r="GX81" s="196" t="s">
        <v>10730</v>
      </c>
      <c r="GY81" s="188">
        <v>0.75</v>
      </c>
      <c r="GZ81" s="188" t="s">
        <v>7229</v>
      </c>
      <c r="HA81" s="188" t="s">
        <v>732</v>
      </c>
      <c r="HB81" s="188">
        <v>1</v>
      </c>
      <c r="HC81" s="188" t="s">
        <v>7600</v>
      </c>
      <c r="HD81" s="188" t="s">
        <v>7616</v>
      </c>
      <c r="HE81" s="198">
        <v>43769</v>
      </c>
      <c r="HF81" s="189" t="s">
        <v>10731</v>
      </c>
      <c r="HG81" s="189">
        <v>0.5</v>
      </c>
      <c r="HH81" s="189" t="s">
        <v>7229</v>
      </c>
      <c r="HI81" s="189" t="s">
        <v>732</v>
      </c>
      <c r="HJ81" s="189">
        <v>1</v>
      </c>
      <c r="HK81" s="189" t="s">
        <v>7600</v>
      </c>
      <c r="HL81" s="189" t="s">
        <v>7616</v>
      </c>
      <c r="HM81" s="201">
        <v>43769</v>
      </c>
      <c r="HN81" s="196" t="s">
        <v>10732</v>
      </c>
      <c r="HO81" s="188">
        <v>2</v>
      </c>
      <c r="HP81" s="188" t="s">
        <v>7229</v>
      </c>
      <c r="HQ81" s="188" t="s">
        <v>732</v>
      </c>
      <c r="HR81" s="188">
        <v>1</v>
      </c>
      <c r="HS81" s="188" t="s">
        <v>7600</v>
      </c>
      <c r="HT81" s="188" t="s">
        <v>7616</v>
      </c>
      <c r="HU81" s="198">
        <v>43769</v>
      </c>
      <c r="HV81" s="189" t="s">
        <v>10733</v>
      </c>
      <c r="HW81" s="189">
        <v>2.5</v>
      </c>
      <c r="HX81" s="189" t="s">
        <v>7229</v>
      </c>
      <c r="HY81" s="189" t="s">
        <v>732</v>
      </c>
      <c r="HZ81" s="189">
        <v>1</v>
      </c>
      <c r="IA81" s="189" t="s">
        <v>7600</v>
      </c>
      <c r="IB81" s="189" t="s">
        <v>7616</v>
      </c>
      <c r="IC81" s="201">
        <v>43769</v>
      </c>
      <c r="ID81" s="196" t="s">
        <v>10734</v>
      </c>
      <c r="IE81" s="188">
        <v>1.5</v>
      </c>
      <c r="IF81" s="188" t="s">
        <v>7229</v>
      </c>
      <c r="IG81" s="188" t="s">
        <v>732</v>
      </c>
      <c r="IH81" s="188">
        <v>1</v>
      </c>
      <c r="II81" s="188" t="s">
        <v>7600</v>
      </c>
      <c r="IJ81" s="188" t="s">
        <v>7616</v>
      </c>
      <c r="IK81" s="198">
        <v>43769</v>
      </c>
      <c r="IL81" s="189" t="s">
        <v>10735</v>
      </c>
      <c r="IM81" s="189">
        <v>2.5</v>
      </c>
      <c r="IN81" s="189" t="s">
        <v>7229</v>
      </c>
      <c r="IO81" s="189" t="s">
        <v>732</v>
      </c>
      <c r="IP81" s="189">
        <v>1</v>
      </c>
      <c r="IQ81" s="189" t="s">
        <v>7600</v>
      </c>
      <c r="IR81" s="189" t="s">
        <v>7616</v>
      </c>
      <c r="IS81" s="201">
        <v>43769</v>
      </c>
    </row>
    <row r="82" spans="1:253" x14ac:dyDescent="0.35">
      <c r="A82" t="s">
        <v>5263</v>
      </c>
      <c r="B82" t="s">
        <v>828</v>
      </c>
      <c r="C82" t="s">
        <v>8155</v>
      </c>
      <c r="D82" t="s">
        <v>241</v>
      </c>
      <c r="E82" t="s">
        <v>240</v>
      </c>
      <c r="F82" t="s">
        <v>10736</v>
      </c>
      <c r="G82" s="184">
        <v>209594000</v>
      </c>
      <c r="H82" s="185" t="s">
        <v>7112</v>
      </c>
      <c r="I82" s="185" t="s">
        <v>731</v>
      </c>
      <c r="J82" s="185">
        <v>2</v>
      </c>
      <c r="K82" s="185" t="s">
        <v>7114</v>
      </c>
      <c r="L82" s="185" t="s">
        <v>7113</v>
      </c>
      <c r="M82" s="198">
        <v>43742</v>
      </c>
      <c r="N82" s="196" t="s">
        <v>10737</v>
      </c>
      <c r="O82" s="187">
        <v>881913</v>
      </c>
      <c r="P82" s="187" t="s">
        <v>4958</v>
      </c>
      <c r="Q82" s="187" t="s">
        <v>732</v>
      </c>
      <c r="R82" s="187">
        <v>1</v>
      </c>
      <c r="S82" s="187" t="s">
        <v>7617</v>
      </c>
      <c r="T82" s="187" t="s">
        <v>2999</v>
      </c>
      <c r="U82" s="199">
        <v>43773</v>
      </c>
      <c r="V82" s="196" t="s">
        <v>10738</v>
      </c>
      <c r="W82" s="185">
        <v>209594000</v>
      </c>
      <c r="X82" s="185" t="s">
        <v>7112</v>
      </c>
      <c r="Y82" s="185" t="s">
        <v>731</v>
      </c>
      <c r="Z82" s="185">
        <v>2</v>
      </c>
      <c r="AA82" s="185" t="s">
        <v>7115</v>
      </c>
      <c r="AB82" s="185" t="s">
        <v>7113</v>
      </c>
      <c r="AC82" s="198">
        <v>43742</v>
      </c>
      <c r="AD82" s="196" t="s">
        <v>10739</v>
      </c>
      <c r="AE82" s="186">
        <v>50099000</v>
      </c>
      <c r="AF82" s="186" t="s">
        <v>7121</v>
      </c>
      <c r="AG82" s="186" t="s">
        <v>730</v>
      </c>
      <c r="AH82" s="186">
        <v>3</v>
      </c>
      <c r="AI82" s="186" t="s">
        <v>7117</v>
      </c>
      <c r="AJ82" s="186" t="s">
        <v>7122</v>
      </c>
      <c r="AK82" s="200">
        <v>43742</v>
      </c>
      <c r="AL82" s="196" t="s">
        <v>10740</v>
      </c>
      <c r="AM82" s="185">
        <v>204000</v>
      </c>
      <c r="AN82" s="185" t="s">
        <v>7120</v>
      </c>
      <c r="AO82" s="185" t="s">
        <v>731</v>
      </c>
      <c r="AP82" s="185">
        <v>2</v>
      </c>
      <c r="AQ82" s="185" t="s">
        <v>7118</v>
      </c>
      <c r="AR82" s="185" t="s">
        <v>7119</v>
      </c>
      <c r="AS82" s="198">
        <v>43742</v>
      </c>
      <c r="AT82" s="189" t="s">
        <v>10741</v>
      </c>
      <c r="AU82" s="186" t="s">
        <v>446</v>
      </c>
      <c r="AV82" s="186">
        <v>0</v>
      </c>
      <c r="AW82" s="186" t="s">
        <v>446</v>
      </c>
      <c r="AX82" s="186" t="s">
        <v>446</v>
      </c>
      <c r="AY82" s="186" t="s">
        <v>1447</v>
      </c>
      <c r="AZ82" s="186">
        <v>0</v>
      </c>
      <c r="BA82" s="200">
        <v>43503</v>
      </c>
      <c r="BB82" s="196" t="s">
        <v>10742</v>
      </c>
      <c r="BC82" s="185" t="s">
        <v>446</v>
      </c>
      <c r="BD82" s="185" t="s">
        <v>446</v>
      </c>
      <c r="BE82" s="185" t="s">
        <v>446</v>
      </c>
      <c r="BF82" s="185" t="s">
        <v>446</v>
      </c>
      <c r="BG82" s="185" t="s">
        <v>7116</v>
      </c>
      <c r="BH82" s="185" t="s">
        <v>446</v>
      </c>
      <c r="BI82" s="198">
        <v>43742</v>
      </c>
      <c r="BJ82" s="189" t="s">
        <v>10743</v>
      </c>
      <c r="BK82" s="189">
        <v>656</v>
      </c>
      <c r="BL82" s="189" t="s">
        <v>7641</v>
      </c>
      <c r="BM82" s="189" t="s">
        <v>731</v>
      </c>
      <c r="BN82" s="189">
        <v>2</v>
      </c>
      <c r="BO82" s="189" t="s">
        <v>7643</v>
      </c>
      <c r="BP82" s="186" t="s">
        <v>7085</v>
      </c>
      <c r="BQ82" s="201">
        <v>43787</v>
      </c>
      <c r="BR82" s="196" t="s">
        <v>10744</v>
      </c>
      <c r="BS82" s="188" t="s">
        <v>446</v>
      </c>
      <c r="BT82" s="188" t="s">
        <v>446</v>
      </c>
      <c r="BU82" s="188" t="s">
        <v>446</v>
      </c>
      <c r="BV82" s="188" t="s">
        <v>446</v>
      </c>
      <c r="BW82" s="188" t="s">
        <v>1449</v>
      </c>
      <c r="BX82" s="188" t="s">
        <v>446</v>
      </c>
      <c r="BY82" s="198">
        <v>43503</v>
      </c>
      <c r="BZ82" s="189" t="s">
        <v>10745</v>
      </c>
      <c r="CA82" s="189" t="s">
        <v>446</v>
      </c>
      <c r="CB82" s="189" t="s">
        <v>446</v>
      </c>
      <c r="CC82" s="189" t="s">
        <v>446</v>
      </c>
      <c r="CD82" s="189" t="s">
        <v>446</v>
      </c>
      <c r="CE82" s="189" t="s">
        <v>1449</v>
      </c>
      <c r="CF82" s="189" t="s">
        <v>446</v>
      </c>
      <c r="CG82" s="201">
        <v>43503</v>
      </c>
      <c r="CH82" s="196" t="s">
        <v>10746</v>
      </c>
      <c r="CI82" s="189" t="e">
        <v>#N/A</v>
      </c>
      <c r="CJ82" s="189" t="e">
        <v>#N/A</v>
      </c>
      <c r="CK82" s="189" t="e">
        <v>#N/A</v>
      </c>
      <c r="CL82" s="189" t="e">
        <v>#N/A</v>
      </c>
      <c r="CM82" s="189" t="e">
        <v>#N/A</v>
      </c>
      <c r="CN82" s="189" t="e">
        <v>#N/A</v>
      </c>
      <c r="CO82" s="193" t="e">
        <v>#N/A</v>
      </c>
      <c r="CP82" s="189" t="s">
        <v>10747</v>
      </c>
      <c r="CQ82" s="188" t="s">
        <v>446</v>
      </c>
      <c r="CR82" s="188" t="s">
        <v>1432</v>
      </c>
      <c r="CS82" s="188" t="s">
        <v>446</v>
      </c>
      <c r="CT82" s="188" t="s">
        <v>446</v>
      </c>
      <c r="CU82" s="188" t="s">
        <v>1451</v>
      </c>
      <c r="CV82" s="188" t="s">
        <v>1786</v>
      </c>
      <c r="CW82" s="198">
        <v>43503</v>
      </c>
      <c r="CX82" s="189" t="s">
        <v>10748</v>
      </c>
      <c r="CY82" s="186">
        <v>3039000</v>
      </c>
      <c r="CZ82" s="186" t="s">
        <v>7123</v>
      </c>
      <c r="DA82" s="186" t="s">
        <v>730</v>
      </c>
      <c r="DB82" s="186">
        <v>3</v>
      </c>
      <c r="DC82" s="186" t="s">
        <v>7128</v>
      </c>
      <c r="DD82" s="186" t="s">
        <v>7124</v>
      </c>
      <c r="DE82" s="192">
        <v>43742</v>
      </c>
      <c r="DF82" s="196" t="s">
        <v>10749</v>
      </c>
      <c r="DG82" s="185">
        <v>159495000</v>
      </c>
      <c r="DH82" s="188" t="s">
        <v>7123</v>
      </c>
      <c r="DI82" s="188" t="s">
        <v>730</v>
      </c>
      <c r="DJ82" s="188">
        <v>3</v>
      </c>
      <c r="DK82" s="188" t="s">
        <v>7126</v>
      </c>
      <c r="DL82" s="188" t="s">
        <v>7124</v>
      </c>
      <c r="DM82" s="198">
        <v>43742</v>
      </c>
      <c r="DN82" s="189" t="s">
        <v>10750</v>
      </c>
      <c r="DO82" s="186">
        <v>47060000</v>
      </c>
      <c r="DP82" s="189" t="s">
        <v>7123</v>
      </c>
      <c r="DQ82" s="189" t="s">
        <v>730</v>
      </c>
      <c r="DR82" s="189">
        <v>3</v>
      </c>
      <c r="DS82" s="189" t="s">
        <v>7127</v>
      </c>
      <c r="DT82" s="189" t="s">
        <v>7124</v>
      </c>
      <c r="DU82" s="201">
        <v>43742</v>
      </c>
      <c r="DV82" s="196" t="s">
        <v>10751</v>
      </c>
      <c r="DW82" s="185">
        <v>2021000</v>
      </c>
      <c r="DX82" s="188" t="s">
        <v>7123</v>
      </c>
      <c r="DY82" s="188" t="s">
        <v>730</v>
      </c>
      <c r="DZ82" s="188">
        <v>3</v>
      </c>
      <c r="EA82" s="188" t="s">
        <v>7128</v>
      </c>
      <c r="EB82" s="188" t="s">
        <v>7124</v>
      </c>
      <c r="EC82" s="198">
        <v>43742</v>
      </c>
      <c r="ED82" s="189" t="s">
        <v>10752</v>
      </c>
      <c r="EE82" s="186">
        <v>1018000</v>
      </c>
      <c r="EF82" s="189" t="s">
        <v>7123</v>
      </c>
      <c r="EG82" s="189" t="s">
        <v>730</v>
      </c>
      <c r="EH82" s="189">
        <v>3</v>
      </c>
      <c r="EI82" s="189" t="s">
        <v>7129</v>
      </c>
      <c r="EJ82" s="189" t="s">
        <v>7124</v>
      </c>
      <c r="EK82" s="201">
        <v>43742</v>
      </c>
      <c r="EL82" s="196" t="s">
        <v>10753</v>
      </c>
      <c r="EM82" s="185">
        <v>0</v>
      </c>
      <c r="EN82" s="188" t="s">
        <v>7131</v>
      </c>
      <c r="EO82" s="188" t="s">
        <v>730</v>
      </c>
      <c r="EP82" s="188">
        <v>3</v>
      </c>
      <c r="EQ82" s="188" t="s">
        <v>7130</v>
      </c>
      <c r="ER82" s="188" t="s">
        <v>7124</v>
      </c>
      <c r="ES82" s="198">
        <v>43742</v>
      </c>
      <c r="ET82" s="189" t="s">
        <v>10754</v>
      </c>
      <c r="EU82" s="189">
        <v>656</v>
      </c>
      <c r="EV82" s="189" t="s">
        <v>7641</v>
      </c>
      <c r="EW82" s="189" t="s">
        <v>731</v>
      </c>
      <c r="EX82" s="189">
        <v>2</v>
      </c>
      <c r="EY82" s="189" t="s">
        <v>7643</v>
      </c>
      <c r="EZ82" s="189" t="s">
        <v>7085</v>
      </c>
      <c r="FA82" s="201">
        <v>43787</v>
      </c>
      <c r="FB82" s="196" t="s">
        <v>10755</v>
      </c>
      <c r="FC82" s="188">
        <v>5</v>
      </c>
      <c r="FD82" s="188" t="s">
        <v>1428</v>
      </c>
      <c r="FE82" s="188" t="s">
        <v>732</v>
      </c>
      <c r="FF82" s="188">
        <v>1</v>
      </c>
      <c r="FG82" s="188" t="s">
        <v>1454</v>
      </c>
      <c r="FH82" s="188">
        <v>0</v>
      </c>
      <c r="FI82" s="198">
        <v>43503</v>
      </c>
      <c r="FJ82" s="196" t="s">
        <v>10756</v>
      </c>
      <c r="FK82" s="189" t="s">
        <v>446</v>
      </c>
      <c r="FL82" s="189" t="s">
        <v>1129</v>
      </c>
      <c r="FM82" s="189" t="s">
        <v>446</v>
      </c>
      <c r="FN82" s="189" t="s">
        <v>446</v>
      </c>
      <c r="FO82" s="189" t="s">
        <v>4782</v>
      </c>
      <c r="FP82" s="186" t="s">
        <v>4781</v>
      </c>
      <c r="FQ82" s="200">
        <v>43578</v>
      </c>
      <c r="FR82" s="196" t="s">
        <v>10757</v>
      </c>
      <c r="FS82" s="188" t="s">
        <v>446</v>
      </c>
      <c r="FT82" s="188" t="s">
        <v>4006</v>
      </c>
      <c r="FU82" s="188" t="s">
        <v>446</v>
      </c>
      <c r="FV82" s="188" t="s">
        <v>446</v>
      </c>
      <c r="FW82" s="188" t="s">
        <v>4782</v>
      </c>
      <c r="FX82" s="188" t="s">
        <v>4781</v>
      </c>
      <c r="FY82" s="198">
        <v>43578</v>
      </c>
      <c r="FZ82" s="189" t="s">
        <v>10758</v>
      </c>
      <c r="GA82" s="189">
        <v>2</v>
      </c>
      <c r="GB82" s="189" t="s">
        <v>7229</v>
      </c>
      <c r="GC82" s="189" t="s">
        <v>732</v>
      </c>
      <c r="GD82" s="189">
        <v>1</v>
      </c>
      <c r="GE82" s="189" t="s">
        <v>7600</v>
      </c>
      <c r="GF82" s="189" t="s">
        <v>7616</v>
      </c>
      <c r="GG82" s="201">
        <v>43767</v>
      </c>
      <c r="GH82" s="196" t="s">
        <v>10759</v>
      </c>
      <c r="GI82" s="188">
        <v>1</v>
      </c>
      <c r="GJ82" s="188" t="s">
        <v>7229</v>
      </c>
      <c r="GK82" s="188" t="s">
        <v>731</v>
      </c>
      <c r="GL82" s="188">
        <v>2</v>
      </c>
      <c r="GM82" s="188" t="s">
        <v>7600</v>
      </c>
      <c r="GN82" s="188" t="s">
        <v>7616</v>
      </c>
      <c r="GO82" s="198">
        <v>43767</v>
      </c>
      <c r="GP82" s="189" t="s">
        <v>10760</v>
      </c>
      <c r="GQ82" s="189">
        <v>1</v>
      </c>
      <c r="GR82" s="189" t="s">
        <v>7229</v>
      </c>
      <c r="GS82" s="189" t="s">
        <v>731</v>
      </c>
      <c r="GT82" s="189">
        <v>2</v>
      </c>
      <c r="GU82" s="189" t="s">
        <v>7600</v>
      </c>
      <c r="GV82" s="189" t="s">
        <v>7616</v>
      </c>
      <c r="GW82" s="201">
        <v>43767</v>
      </c>
      <c r="GX82" s="196" t="s">
        <v>10761</v>
      </c>
      <c r="GY82" s="188">
        <v>1</v>
      </c>
      <c r="GZ82" s="188" t="s">
        <v>7229</v>
      </c>
      <c r="HA82" s="188" t="s">
        <v>731</v>
      </c>
      <c r="HB82" s="188">
        <v>2</v>
      </c>
      <c r="HC82" s="188" t="s">
        <v>7600</v>
      </c>
      <c r="HD82" s="188" t="s">
        <v>7616</v>
      </c>
      <c r="HE82" s="198">
        <v>43767</v>
      </c>
      <c r="HF82" s="189" t="s">
        <v>10762</v>
      </c>
      <c r="HG82" s="189">
        <v>0</v>
      </c>
      <c r="HH82" s="189" t="s">
        <v>7229</v>
      </c>
      <c r="HI82" s="189" t="s">
        <v>731</v>
      </c>
      <c r="HJ82" s="189">
        <v>2</v>
      </c>
      <c r="HK82" s="189" t="s">
        <v>7600</v>
      </c>
      <c r="HL82" s="189" t="s">
        <v>7616</v>
      </c>
      <c r="HM82" s="201">
        <v>43767</v>
      </c>
      <c r="HN82" s="196" t="s">
        <v>10763</v>
      </c>
      <c r="HO82" s="188">
        <v>2</v>
      </c>
      <c r="HP82" s="188" t="s">
        <v>7229</v>
      </c>
      <c r="HQ82" s="188" t="s">
        <v>732</v>
      </c>
      <c r="HR82" s="188">
        <v>1</v>
      </c>
      <c r="HS82" s="188" t="s">
        <v>7600</v>
      </c>
      <c r="HT82" s="188" t="s">
        <v>7616</v>
      </c>
      <c r="HU82" s="198">
        <v>43767</v>
      </c>
      <c r="HV82" s="189" t="s">
        <v>10764</v>
      </c>
      <c r="HW82" s="189">
        <v>1</v>
      </c>
      <c r="HX82" s="189" t="s">
        <v>7229</v>
      </c>
      <c r="HY82" s="189" t="s">
        <v>731</v>
      </c>
      <c r="HZ82" s="189">
        <v>2</v>
      </c>
      <c r="IA82" s="189" t="s">
        <v>7600</v>
      </c>
      <c r="IB82" s="189" t="s">
        <v>7616</v>
      </c>
      <c r="IC82" s="201">
        <v>43767</v>
      </c>
      <c r="ID82" s="196" t="s">
        <v>10765</v>
      </c>
      <c r="IE82" s="188">
        <v>1</v>
      </c>
      <c r="IF82" s="188" t="s">
        <v>7229</v>
      </c>
      <c r="IG82" s="188" t="s">
        <v>731</v>
      </c>
      <c r="IH82" s="188">
        <v>2</v>
      </c>
      <c r="II82" s="188" t="s">
        <v>7600</v>
      </c>
      <c r="IJ82" s="188" t="s">
        <v>7616</v>
      </c>
      <c r="IK82" s="198">
        <v>43767</v>
      </c>
      <c r="IL82" s="189" t="s">
        <v>10766</v>
      </c>
      <c r="IM82" s="189">
        <v>3</v>
      </c>
      <c r="IN82" s="189" t="s">
        <v>7229</v>
      </c>
      <c r="IO82" s="189" t="s">
        <v>732</v>
      </c>
      <c r="IP82" s="189">
        <v>1</v>
      </c>
      <c r="IQ82" s="189" t="s">
        <v>7600</v>
      </c>
      <c r="IR82" s="189" t="s">
        <v>7616</v>
      </c>
      <c r="IS82" s="201">
        <v>43767</v>
      </c>
    </row>
    <row r="83" spans="1:253" x14ac:dyDescent="0.35">
      <c r="A83" t="s">
        <v>2997</v>
      </c>
      <c r="B83" t="s">
        <v>783</v>
      </c>
      <c r="C83" t="s">
        <v>2998</v>
      </c>
      <c r="D83" t="s">
        <v>241</v>
      </c>
      <c r="E83" t="s">
        <v>240</v>
      </c>
      <c r="F83" t="s">
        <v>10767</v>
      </c>
      <c r="G83" s="184">
        <v>208060000</v>
      </c>
      <c r="H83" s="185" t="s">
        <v>6123</v>
      </c>
      <c r="I83" s="185" t="s">
        <v>731</v>
      </c>
      <c r="J83" s="185">
        <v>2</v>
      </c>
      <c r="K83" s="185" t="s">
        <v>1461</v>
      </c>
      <c r="L83" s="185" t="s">
        <v>6124</v>
      </c>
      <c r="M83" s="198">
        <v>43672</v>
      </c>
      <c r="N83" s="196" t="s">
        <v>10768</v>
      </c>
      <c r="O83" s="187">
        <v>13297</v>
      </c>
      <c r="P83" s="187" t="s">
        <v>4958</v>
      </c>
      <c r="Q83" s="187" t="s">
        <v>732</v>
      </c>
      <c r="R83" s="187">
        <v>1</v>
      </c>
      <c r="S83" s="187" t="s">
        <v>3000</v>
      </c>
      <c r="T83" s="187" t="s">
        <v>1438</v>
      </c>
      <c r="U83" s="199">
        <v>43605</v>
      </c>
      <c r="V83" s="196" t="s">
        <v>10769</v>
      </c>
      <c r="W83" s="185">
        <v>4450000</v>
      </c>
      <c r="X83" s="185" t="s">
        <v>4958</v>
      </c>
      <c r="Y83" s="185" t="s">
        <v>731</v>
      </c>
      <c r="Z83" s="185">
        <v>2</v>
      </c>
      <c r="AA83" s="185" t="s">
        <v>3001</v>
      </c>
      <c r="AB83" s="185" t="s">
        <v>1438</v>
      </c>
      <c r="AC83" s="198">
        <v>43605</v>
      </c>
      <c r="AD83" s="196" t="s">
        <v>10770</v>
      </c>
      <c r="AE83" s="186" t="s">
        <v>446</v>
      </c>
      <c r="AF83" s="186" t="s">
        <v>446</v>
      </c>
      <c r="AG83" s="186" t="s">
        <v>731</v>
      </c>
      <c r="AH83" s="186">
        <v>2</v>
      </c>
      <c r="AI83" s="186" t="s">
        <v>3004</v>
      </c>
      <c r="AJ83" s="186" t="s">
        <v>446</v>
      </c>
      <c r="AK83" s="200">
        <v>43523</v>
      </c>
      <c r="AL83" s="196" t="s">
        <v>10771</v>
      </c>
      <c r="AM83" s="185">
        <v>15000</v>
      </c>
      <c r="AN83" s="185" t="s">
        <v>3490</v>
      </c>
      <c r="AO83" s="185" t="s">
        <v>730</v>
      </c>
      <c r="AP83" s="185">
        <v>3</v>
      </c>
      <c r="AQ83" s="185" t="s">
        <v>5297</v>
      </c>
      <c r="AR83" s="185" t="s">
        <v>3491</v>
      </c>
      <c r="AS83" s="198">
        <v>43621</v>
      </c>
      <c r="AT83" s="189" t="s">
        <v>10772</v>
      </c>
      <c r="AU83" s="186" t="s">
        <v>446</v>
      </c>
      <c r="AV83" s="186" t="s">
        <v>446</v>
      </c>
      <c r="AW83" s="186" t="s">
        <v>731</v>
      </c>
      <c r="AX83" s="186">
        <v>2</v>
      </c>
      <c r="AY83" s="186" t="s">
        <v>3006</v>
      </c>
      <c r="AZ83" s="186" t="s">
        <v>446</v>
      </c>
      <c r="BA83" s="200">
        <v>43523</v>
      </c>
      <c r="BB83" s="196" t="s">
        <v>10773</v>
      </c>
      <c r="BC83" s="185" t="s">
        <v>446</v>
      </c>
      <c r="BD83" s="185" t="s">
        <v>446</v>
      </c>
      <c r="BE83" s="185" t="s">
        <v>731</v>
      </c>
      <c r="BF83" s="185">
        <v>2</v>
      </c>
      <c r="BG83" s="185" t="s">
        <v>3007</v>
      </c>
      <c r="BH83" s="185" t="s">
        <v>446</v>
      </c>
      <c r="BI83" s="198">
        <v>43523</v>
      </c>
      <c r="BJ83" s="189" t="s">
        <v>10774</v>
      </c>
      <c r="BK83" s="189">
        <v>55</v>
      </c>
      <c r="BL83" s="189" t="s">
        <v>7620</v>
      </c>
      <c r="BM83" s="189" t="s">
        <v>731</v>
      </c>
      <c r="BN83" s="189">
        <v>2</v>
      </c>
      <c r="BO83" s="189" t="s">
        <v>7644</v>
      </c>
      <c r="BP83" s="186" t="s">
        <v>1354</v>
      </c>
      <c r="BQ83" s="201">
        <v>43787</v>
      </c>
      <c r="BR83" s="196" t="s">
        <v>10775</v>
      </c>
      <c r="BS83" s="188" t="s">
        <v>446</v>
      </c>
      <c r="BT83" s="188" t="s">
        <v>446</v>
      </c>
      <c r="BU83" s="188" t="s">
        <v>731</v>
      </c>
      <c r="BV83" s="188">
        <v>2</v>
      </c>
      <c r="BW83" s="188" t="s">
        <v>3008</v>
      </c>
      <c r="BX83" s="188" t="s">
        <v>446</v>
      </c>
      <c r="BY83" s="198">
        <v>43523</v>
      </c>
      <c r="BZ83" s="189" t="s">
        <v>10776</v>
      </c>
      <c r="CA83" s="189" t="s">
        <v>446</v>
      </c>
      <c r="CB83" s="189" t="s">
        <v>446</v>
      </c>
      <c r="CC83" s="189" t="s">
        <v>446</v>
      </c>
      <c r="CD83" s="189" t="s">
        <v>446</v>
      </c>
      <c r="CE83" s="189" t="s">
        <v>3009</v>
      </c>
      <c r="CF83" s="189" t="s">
        <v>446</v>
      </c>
      <c r="CG83" s="201">
        <v>43523</v>
      </c>
      <c r="CH83" s="196" t="s">
        <v>10777</v>
      </c>
      <c r="CI83" s="189" t="e">
        <v>#N/A</v>
      </c>
      <c r="CJ83" s="189" t="e">
        <v>#N/A</v>
      </c>
      <c r="CK83" s="189" t="e">
        <v>#N/A</v>
      </c>
      <c r="CL83" s="189" t="e">
        <v>#N/A</v>
      </c>
      <c r="CM83" s="189" t="e">
        <v>#N/A</v>
      </c>
      <c r="CN83" s="189" t="e">
        <v>#N/A</v>
      </c>
      <c r="CO83" s="193" t="e">
        <v>#N/A</v>
      </c>
      <c r="CP83" s="189" t="s">
        <v>10778</v>
      </c>
      <c r="CQ83" s="188" t="s">
        <v>446</v>
      </c>
      <c r="CR83" s="188" t="s">
        <v>446</v>
      </c>
      <c r="CS83" s="188" t="s">
        <v>731</v>
      </c>
      <c r="CT83" s="188">
        <v>2</v>
      </c>
      <c r="CU83" s="188" t="s">
        <v>3010</v>
      </c>
      <c r="CV83" s="188" t="s">
        <v>446</v>
      </c>
      <c r="CW83" s="198">
        <v>43523</v>
      </c>
      <c r="CX83" s="189" t="s">
        <v>10779</v>
      </c>
      <c r="CY83" s="186" t="s">
        <v>446</v>
      </c>
      <c r="CZ83" s="186" t="s">
        <v>446</v>
      </c>
      <c r="DA83" s="186" t="s">
        <v>730</v>
      </c>
      <c r="DB83" s="186">
        <v>3</v>
      </c>
      <c r="DC83" s="186" t="s">
        <v>7667</v>
      </c>
      <c r="DD83" s="186" t="s">
        <v>446</v>
      </c>
      <c r="DE83" s="192">
        <v>43523</v>
      </c>
      <c r="DF83" s="196" t="s">
        <v>10780</v>
      </c>
      <c r="DG83" s="185">
        <v>4450000</v>
      </c>
      <c r="DH83" s="188" t="s">
        <v>4958</v>
      </c>
      <c r="DI83" s="188" t="s">
        <v>730</v>
      </c>
      <c r="DJ83" s="188">
        <v>3</v>
      </c>
      <c r="DK83" s="188" t="s">
        <v>7708</v>
      </c>
      <c r="DL83" s="188" t="s">
        <v>2999</v>
      </c>
      <c r="DM83" s="198">
        <v>43796</v>
      </c>
      <c r="DN83" s="189" t="s">
        <v>10781</v>
      </c>
      <c r="DO83" s="186" t="s">
        <v>446</v>
      </c>
      <c r="DP83" s="189" t="s">
        <v>446</v>
      </c>
      <c r="DQ83" s="189" t="s">
        <v>730</v>
      </c>
      <c r="DR83" s="189">
        <v>3</v>
      </c>
      <c r="DS83" s="189" t="s">
        <v>7667</v>
      </c>
      <c r="DT83" s="189" t="s">
        <v>446</v>
      </c>
      <c r="DU83" s="201">
        <v>43523</v>
      </c>
      <c r="DV83" s="196" t="s">
        <v>10782</v>
      </c>
      <c r="DW83" s="185" t="s">
        <v>446</v>
      </c>
      <c r="DX83" s="188" t="s">
        <v>446</v>
      </c>
      <c r="DY83" s="188" t="s">
        <v>730</v>
      </c>
      <c r="DZ83" s="188">
        <v>3</v>
      </c>
      <c r="EA83" s="188" t="s">
        <v>7667</v>
      </c>
      <c r="EB83" s="188" t="s">
        <v>446</v>
      </c>
      <c r="EC83" s="198">
        <v>43523</v>
      </c>
      <c r="ED83" s="189" t="s">
        <v>10783</v>
      </c>
      <c r="EE83" s="186" t="s">
        <v>446</v>
      </c>
      <c r="EF83" s="189" t="s">
        <v>446</v>
      </c>
      <c r="EG83" s="189" t="s">
        <v>730</v>
      </c>
      <c r="EH83" s="189">
        <v>3</v>
      </c>
      <c r="EI83" s="189" t="s">
        <v>7667</v>
      </c>
      <c r="EJ83" s="189" t="s">
        <v>446</v>
      </c>
      <c r="EK83" s="201">
        <v>43523</v>
      </c>
      <c r="EL83" s="196" t="s">
        <v>10784</v>
      </c>
      <c r="EM83" s="185" t="s">
        <v>446</v>
      </c>
      <c r="EN83" s="188" t="s">
        <v>446</v>
      </c>
      <c r="EO83" s="188" t="s">
        <v>730</v>
      </c>
      <c r="EP83" s="188">
        <v>3</v>
      </c>
      <c r="EQ83" s="188" t="s">
        <v>7667</v>
      </c>
      <c r="ER83" s="188" t="s">
        <v>446</v>
      </c>
      <c r="ES83" s="198">
        <v>43523</v>
      </c>
      <c r="ET83" s="189" t="s">
        <v>10785</v>
      </c>
      <c r="EU83" s="189">
        <v>656</v>
      </c>
      <c r="EV83" s="189" t="s">
        <v>7641</v>
      </c>
      <c r="EW83" s="189" t="s">
        <v>731</v>
      </c>
      <c r="EX83" s="189">
        <v>2</v>
      </c>
      <c r="EY83" s="189" t="s">
        <v>7643</v>
      </c>
      <c r="EZ83" s="189" t="s">
        <v>7085</v>
      </c>
      <c r="FA83" s="201">
        <v>43787</v>
      </c>
      <c r="FB83" s="196" t="s">
        <v>10786</v>
      </c>
      <c r="FC83" s="188">
        <v>3</v>
      </c>
      <c r="FD83" s="188" t="s">
        <v>1479</v>
      </c>
      <c r="FE83" s="188" t="s">
        <v>731</v>
      </c>
      <c r="FF83" s="188">
        <v>2</v>
      </c>
      <c r="FG83" s="188" t="s">
        <v>3012</v>
      </c>
      <c r="FH83" s="188" t="s">
        <v>3003</v>
      </c>
      <c r="FI83" s="198">
        <v>43523</v>
      </c>
      <c r="FJ83" s="196" t="s">
        <v>10787</v>
      </c>
      <c r="FK83" s="189" t="s">
        <v>446</v>
      </c>
      <c r="FL83" s="189" t="s">
        <v>4006</v>
      </c>
      <c r="FM83" s="189" t="s">
        <v>446</v>
      </c>
      <c r="FN83" s="189" t="s">
        <v>446</v>
      </c>
      <c r="FO83" s="189" t="s">
        <v>4782</v>
      </c>
      <c r="FP83" s="186" t="s">
        <v>4781</v>
      </c>
      <c r="FQ83" s="200">
        <v>43578</v>
      </c>
      <c r="FR83" s="196" t="s">
        <v>10788</v>
      </c>
      <c r="FS83" s="188" t="s">
        <v>446</v>
      </c>
      <c r="FT83" s="188" t="s">
        <v>1129</v>
      </c>
      <c r="FU83" s="188" t="s">
        <v>446</v>
      </c>
      <c r="FV83" s="188" t="s">
        <v>446</v>
      </c>
      <c r="FW83" s="188" t="s">
        <v>4782</v>
      </c>
      <c r="FX83" s="188" t="s">
        <v>4781</v>
      </c>
      <c r="FY83" s="198">
        <v>43578</v>
      </c>
      <c r="FZ83" s="189" t="s">
        <v>10789</v>
      </c>
      <c r="GA83" s="189">
        <v>2</v>
      </c>
      <c r="GB83" s="189" t="s">
        <v>7229</v>
      </c>
      <c r="GC83" s="189" t="s">
        <v>732</v>
      </c>
      <c r="GD83" s="189">
        <v>1</v>
      </c>
      <c r="GE83" s="189" t="s">
        <v>7600</v>
      </c>
      <c r="GF83" s="189" t="s">
        <v>7616</v>
      </c>
      <c r="GG83" s="201">
        <v>43767</v>
      </c>
      <c r="GH83" s="196" t="s">
        <v>10790</v>
      </c>
      <c r="GI83" s="188">
        <v>1</v>
      </c>
      <c r="GJ83" s="188" t="s">
        <v>7229</v>
      </c>
      <c r="GK83" s="188" t="s">
        <v>730</v>
      </c>
      <c r="GL83" s="188">
        <v>3</v>
      </c>
      <c r="GM83" s="188" t="s">
        <v>7600</v>
      </c>
      <c r="GN83" s="188" t="s">
        <v>7616</v>
      </c>
      <c r="GO83" s="198">
        <v>43767</v>
      </c>
      <c r="GP83" s="189" t="s">
        <v>10791</v>
      </c>
      <c r="GQ83" s="189">
        <v>1</v>
      </c>
      <c r="GR83" s="189" t="s">
        <v>7229</v>
      </c>
      <c r="GS83" s="189" t="s">
        <v>731</v>
      </c>
      <c r="GT83" s="189">
        <v>2</v>
      </c>
      <c r="GU83" s="189" t="s">
        <v>7600</v>
      </c>
      <c r="GV83" s="189" t="s">
        <v>7616</v>
      </c>
      <c r="GW83" s="201">
        <v>43767</v>
      </c>
      <c r="GX83" s="196" t="s">
        <v>10792</v>
      </c>
      <c r="GY83" s="188">
        <v>0</v>
      </c>
      <c r="GZ83" s="188" t="s">
        <v>7229</v>
      </c>
      <c r="HA83" s="188" t="s">
        <v>730</v>
      </c>
      <c r="HB83" s="188">
        <v>3</v>
      </c>
      <c r="HC83" s="188" t="s">
        <v>7600</v>
      </c>
      <c r="HD83" s="188" t="s">
        <v>7616</v>
      </c>
      <c r="HE83" s="198">
        <v>43767</v>
      </c>
      <c r="HF83" s="189" t="s">
        <v>10793</v>
      </c>
      <c r="HG83" s="189">
        <v>0</v>
      </c>
      <c r="HH83" s="189" t="s">
        <v>7229</v>
      </c>
      <c r="HI83" s="189" t="s">
        <v>730</v>
      </c>
      <c r="HJ83" s="189">
        <v>3</v>
      </c>
      <c r="HK83" s="189" t="s">
        <v>7600</v>
      </c>
      <c r="HL83" s="189" t="s">
        <v>7616</v>
      </c>
      <c r="HM83" s="201">
        <v>43767</v>
      </c>
      <c r="HN83" s="196" t="s">
        <v>10794</v>
      </c>
      <c r="HO83" s="188">
        <v>2</v>
      </c>
      <c r="HP83" s="188" t="s">
        <v>7229</v>
      </c>
      <c r="HQ83" s="188" t="s">
        <v>731</v>
      </c>
      <c r="HR83" s="188">
        <v>2</v>
      </c>
      <c r="HS83" s="188" t="s">
        <v>7600</v>
      </c>
      <c r="HT83" s="188" t="s">
        <v>7616</v>
      </c>
      <c r="HU83" s="198">
        <v>43767</v>
      </c>
      <c r="HV83" s="189" t="s">
        <v>10795</v>
      </c>
      <c r="HW83" s="189">
        <v>1</v>
      </c>
      <c r="HX83" s="189" t="s">
        <v>7229</v>
      </c>
      <c r="HY83" s="189" t="s">
        <v>730</v>
      </c>
      <c r="HZ83" s="189">
        <v>3</v>
      </c>
      <c r="IA83" s="189" t="s">
        <v>7600</v>
      </c>
      <c r="IB83" s="189" t="s">
        <v>7616</v>
      </c>
      <c r="IC83" s="201">
        <v>43767</v>
      </c>
      <c r="ID83" s="196" t="s">
        <v>10796</v>
      </c>
      <c r="IE83" s="188">
        <v>1</v>
      </c>
      <c r="IF83" s="188" t="s">
        <v>7229</v>
      </c>
      <c r="IG83" s="188" t="s">
        <v>730</v>
      </c>
      <c r="IH83" s="188">
        <v>3</v>
      </c>
      <c r="II83" s="188" t="s">
        <v>7600</v>
      </c>
      <c r="IJ83" s="188" t="s">
        <v>7616</v>
      </c>
      <c r="IK83" s="198">
        <v>43767</v>
      </c>
      <c r="IL83" s="189" t="s">
        <v>10797</v>
      </c>
      <c r="IM83" s="189">
        <v>2</v>
      </c>
      <c r="IN83" s="189" t="s">
        <v>7229</v>
      </c>
      <c r="IO83" s="189" t="s">
        <v>731</v>
      </c>
      <c r="IP83" s="189">
        <v>2</v>
      </c>
      <c r="IQ83" s="189" t="s">
        <v>7600</v>
      </c>
      <c r="IR83" s="189" t="s">
        <v>7616</v>
      </c>
      <c r="IS83" s="201">
        <v>43767</v>
      </c>
    </row>
    <row r="84" spans="1:253" x14ac:dyDescent="0.35">
      <c r="A84" t="s">
        <v>1230</v>
      </c>
      <c r="B84" t="s">
        <v>783</v>
      </c>
      <c r="C84" t="s">
        <v>791</v>
      </c>
      <c r="D84" t="s">
        <v>381</v>
      </c>
      <c r="E84" t="s">
        <v>237</v>
      </c>
      <c r="F84" t="s">
        <v>10798</v>
      </c>
      <c r="G84" s="184">
        <v>4950000</v>
      </c>
      <c r="H84" s="185" t="s">
        <v>4593</v>
      </c>
      <c r="I84" s="185" t="s">
        <v>732</v>
      </c>
      <c r="J84" s="185">
        <v>1</v>
      </c>
      <c r="K84" s="185" t="s">
        <v>4595</v>
      </c>
      <c r="L84" s="185" t="s">
        <v>4594</v>
      </c>
      <c r="M84" s="198">
        <v>43585</v>
      </c>
      <c r="N84" s="196" t="s">
        <v>10799</v>
      </c>
      <c r="O84" s="187">
        <v>6311</v>
      </c>
      <c r="P84" s="187" t="s">
        <v>1371</v>
      </c>
      <c r="Q84" s="187" t="s">
        <v>731</v>
      </c>
      <c r="R84" s="187">
        <v>2</v>
      </c>
      <c r="S84" s="187" t="s">
        <v>1373</v>
      </c>
      <c r="T84" s="187" t="s">
        <v>1372</v>
      </c>
      <c r="U84" s="199">
        <v>43503</v>
      </c>
      <c r="V84" s="196" t="s">
        <v>10800</v>
      </c>
      <c r="W84" s="185">
        <v>4950000</v>
      </c>
      <c r="X84" s="185" t="s">
        <v>4593</v>
      </c>
      <c r="Y84" s="185" t="s">
        <v>732</v>
      </c>
      <c r="Z84" s="185">
        <v>1</v>
      </c>
      <c r="AA84" s="185" t="s">
        <v>4596</v>
      </c>
      <c r="AB84" s="185" t="s">
        <v>4594</v>
      </c>
      <c r="AC84" s="198">
        <v>43585</v>
      </c>
      <c r="AD84" s="196" t="s">
        <v>10801</v>
      </c>
      <c r="AE84" s="186">
        <v>4950000</v>
      </c>
      <c r="AF84" s="186" t="s">
        <v>4593</v>
      </c>
      <c r="AG84" s="186" t="s">
        <v>732</v>
      </c>
      <c r="AH84" s="186">
        <v>1</v>
      </c>
      <c r="AI84" s="186" t="s">
        <v>4596</v>
      </c>
      <c r="AJ84" s="186" t="s">
        <v>4594</v>
      </c>
      <c r="AK84" s="200">
        <v>43585</v>
      </c>
      <c r="AL84" s="196" t="s">
        <v>10802</v>
      </c>
      <c r="AM84" s="185">
        <v>6287000</v>
      </c>
      <c r="AN84" s="185" t="s">
        <v>8014</v>
      </c>
      <c r="AO84" s="185" t="s">
        <v>731</v>
      </c>
      <c r="AP84" s="185">
        <v>2</v>
      </c>
      <c r="AQ84" s="185" t="s">
        <v>8086</v>
      </c>
      <c r="AR84" s="185" t="s">
        <v>8048</v>
      </c>
      <c r="AS84" s="198">
        <v>43798</v>
      </c>
      <c r="AT84" s="189" t="s">
        <v>10803</v>
      </c>
      <c r="AU84" s="186">
        <v>7043</v>
      </c>
      <c r="AV84" s="186" t="s">
        <v>8015</v>
      </c>
      <c r="AW84" s="186" t="s">
        <v>732</v>
      </c>
      <c r="AX84" s="186">
        <v>1</v>
      </c>
      <c r="AY84" s="186" t="s">
        <v>8087</v>
      </c>
      <c r="AZ84" s="186" t="s">
        <v>5543</v>
      </c>
      <c r="BA84" s="200">
        <v>43798</v>
      </c>
      <c r="BB84" s="196" t="s">
        <v>10804</v>
      </c>
      <c r="BC84" s="185" t="s">
        <v>446</v>
      </c>
      <c r="BD84" s="185">
        <v>0</v>
      </c>
      <c r="BE84" s="185" t="s">
        <v>446</v>
      </c>
      <c r="BF84" s="185" t="s">
        <v>446</v>
      </c>
      <c r="BG84" s="185" t="s">
        <v>1380</v>
      </c>
      <c r="BH84" s="185">
        <v>0</v>
      </c>
      <c r="BI84" s="198">
        <v>43503</v>
      </c>
      <c r="BJ84" s="189" t="s">
        <v>10805</v>
      </c>
      <c r="BK84" s="189">
        <v>95</v>
      </c>
      <c r="BL84" s="189" t="s">
        <v>8015</v>
      </c>
      <c r="BM84" s="189" t="s">
        <v>732</v>
      </c>
      <c r="BN84" s="189">
        <v>1</v>
      </c>
      <c r="BO84" s="189" t="s">
        <v>8088</v>
      </c>
      <c r="BP84" s="186" t="s">
        <v>5543</v>
      </c>
      <c r="BQ84" s="201">
        <v>43798</v>
      </c>
      <c r="BR84" s="196" t="s">
        <v>10806</v>
      </c>
      <c r="BS84" s="188">
        <v>160000</v>
      </c>
      <c r="BT84" s="188" t="s">
        <v>1375</v>
      </c>
      <c r="BU84" s="188" t="s">
        <v>731</v>
      </c>
      <c r="BV84" s="188">
        <v>2</v>
      </c>
      <c r="BW84" s="188" t="s">
        <v>1384</v>
      </c>
      <c r="BX84" s="188" t="s">
        <v>1383</v>
      </c>
      <c r="BY84" s="198">
        <v>43503</v>
      </c>
      <c r="BZ84" s="189" t="s">
        <v>10807</v>
      </c>
      <c r="CA84" s="189">
        <v>11422</v>
      </c>
      <c r="CB84" s="189" t="s">
        <v>1375</v>
      </c>
      <c r="CC84" s="189" t="s">
        <v>731</v>
      </c>
      <c r="CD84" s="189">
        <v>2</v>
      </c>
      <c r="CE84" s="189" t="s">
        <v>1385</v>
      </c>
      <c r="CF84" s="189" t="s">
        <v>1376</v>
      </c>
      <c r="CG84" s="201">
        <v>43503</v>
      </c>
      <c r="CH84" s="196" t="s">
        <v>10808</v>
      </c>
      <c r="CI84" s="189" t="e">
        <v>#N/A</v>
      </c>
      <c r="CJ84" s="189" t="e">
        <v>#N/A</v>
      </c>
      <c r="CK84" s="189" t="e">
        <v>#N/A</v>
      </c>
      <c r="CL84" s="189" t="e">
        <v>#N/A</v>
      </c>
      <c r="CM84" s="189" t="e">
        <v>#N/A</v>
      </c>
      <c r="CN84" s="189" t="e">
        <v>#N/A</v>
      </c>
      <c r="CO84" s="193" t="e">
        <v>#N/A</v>
      </c>
      <c r="CP84" s="189" t="s">
        <v>10809</v>
      </c>
      <c r="CQ84" s="188" t="s">
        <v>446</v>
      </c>
      <c r="CR84" s="188">
        <v>0</v>
      </c>
      <c r="CS84" s="188" t="s">
        <v>446</v>
      </c>
      <c r="CT84" s="188" t="s">
        <v>446</v>
      </c>
      <c r="CU84" s="188" t="s">
        <v>2384</v>
      </c>
      <c r="CV84" s="188">
        <v>0</v>
      </c>
      <c r="CW84" s="198">
        <v>43579</v>
      </c>
      <c r="CX84" s="189" t="s">
        <v>10810</v>
      </c>
      <c r="CY84" s="186">
        <v>2500000</v>
      </c>
      <c r="CZ84" s="186" t="s">
        <v>4605</v>
      </c>
      <c r="DA84" s="186" t="s">
        <v>730</v>
      </c>
      <c r="DB84" s="186">
        <v>3</v>
      </c>
      <c r="DC84" s="186" t="s">
        <v>4607</v>
      </c>
      <c r="DD84" s="186" t="s">
        <v>4606</v>
      </c>
      <c r="DE84" s="192">
        <v>43585</v>
      </c>
      <c r="DF84" s="196" t="s">
        <v>10811</v>
      </c>
      <c r="DG84" s="185">
        <v>0</v>
      </c>
      <c r="DH84" s="188" t="s">
        <v>446</v>
      </c>
      <c r="DI84" s="188" t="s">
        <v>731</v>
      </c>
      <c r="DJ84" s="188">
        <v>2</v>
      </c>
      <c r="DK84" s="188" t="s">
        <v>4601</v>
      </c>
      <c r="DL84" s="188" t="s">
        <v>446</v>
      </c>
      <c r="DM84" s="198">
        <v>43585</v>
      </c>
      <c r="DN84" s="189" t="s">
        <v>10812</v>
      </c>
      <c r="DO84" s="186">
        <v>2450000</v>
      </c>
      <c r="DP84" s="189" t="s">
        <v>4602</v>
      </c>
      <c r="DQ84" s="189" t="s">
        <v>730</v>
      </c>
      <c r="DR84" s="189">
        <v>3</v>
      </c>
      <c r="DS84" s="189" t="s">
        <v>4604</v>
      </c>
      <c r="DT84" s="189" t="s">
        <v>4603</v>
      </c>
      <c r="DU84" s="201">
        <v>43585</v>
      </c>
      <c r="DV84" s="196" t="s">
        <v>10813</v>
      </c>
      <c r="DW84" s="185">
        <v>900000</v>
      </c>
      <c r="DX84" s="188" t="s">
        <v>4605</v>
      </c>
      <c r="DY84" s="188" t="s">
        <v>730</v>
      </c>
      <c r="DZ84" s="188">
        <v>3</v>
      </c>
      <c r="EA84" s="188" t="s">
        <v>4607</v>
      </c>
      <c r="EB84" s="188" t="s">
        <v>4606</v>
      </c>
      <c r="EC84" s="198">
        <v>43585</v>
      </c>
      <c r="ED84" s="189" t="s">
        <v>10814</v>
      </c>
      <c r="EE84" s="186">
        <v>1600000</v>
      </c>
      <c r="EF84" s="189" t="s">
        <v>4605</v>
      </c>
      <c r="EG84" s="189" t="s">
        <v>730</v>
      </c>
      <c r="EH84" s="189">
        <v>3</v>
      </c>
      <c r="EI84" s="189" t="s">
        <v>4608</v>
      </c>
      <c r="EJ84" s="189" t="s">
        <v>4606</v>
      </c>
      <c r="EK84" s="201">
        <v>43585</v>
      </c>
      <c r="EL84" s="196" t="s">
        <v>10815</v>
      </c>
      <c r="EM84" s="185">
        <v>0</v>
      </c>
      <c r="EN84" s="188" t="s">
        <v>446</v>
      </c>
      <c r="EO84" s="188" t="s">
        <v>730</v>
      </c>
      <c r="EP84" s="188">
        <v>3</v>
      </c>
      <c r="EQ84" s="188" t="s">
        <v>446</v>
      </c>
      <c r="ER84" s="188" t="s">
        <v>446</v>
      </c>
      <c r="ES84" s="198">
        <v>43585</v>
      </c>
      <c r="ET84" s="189" t="s">
        <v>10816</v>
      </c>
      <c r="EU84" s="189">
        <v>95</v>
      </c>
      <c r="EV84" s="189" t="s">
        <v>8015</v>
      </c>
      <c r="EW84" s="189" t="s">
        <v>732</v>
      </c>
      <c r="EX84" s="189">
        <v>1</v>
      </c>
      <c r="EY84" s="189" t="s">
        <v>8088</v>
      </c>
      <c r="EZ84" s="189" t="s">
        <v>5543</v>
      </c>
      <c r="FA84" s="201">
        <v>43798</v>
      </c>
      <c r="FB84" s="196" t="s">
        <v>10817</v>
      </c>
      <c r="FC84" s="188">
        <v>4</v>
      </c>
      <c r="FD84" s="188">
        <v>0</v>
      </c>
      <c r="FE84" s="188" t="s">
        <v>731</v>
      </c>
      <c r="FF84" s="188">
        <v>2</v>
      </c>
      <c r="FG84" s="188" t="s">
        <v>1393</v>
      </c>
      <c r="FH84" s="188">
        <v>0</v>
      </c>
      <c r="FI84" s="198">
        <v>43503</v>
      </c>
      <c r="FJ84" s="196" t="s">
        <v>10818</v>
      </c>
      <c r="FK84" s="189" t="s">
        <v>446</v>
      </c>
      <c r="FL84" s="189">
        <v>0</v>
      </c>
      <c r="FM84" s="189" t="s">
        <v>446</v>
      </c>
      <c r="FN84" s="189" t="s">
        <v>446</v>
      </c>
      <c r="FO84" s="189">
        <v>0</v>
      </c>
      <c r="FP84" s="186">
        <v>0</v>
      </c>
      <c r="FQ84" s="200">
        <v>43503</v>
      </c>
      <c r="FR84" s="196" t="s">
        <v>10819</v>
      </c>
      <c r="FS84" s="188">
        <v>4950000</v>
      </c>
      <c r="FT84" s="188" t="s">
        <v>4593</v>
      </c>
      <c r="FU84" s="188" t="s">
        <v>731</v>
      </c>
      <c r="FV84" s="188">
        <v>2</v>
      </c>
      <c r="FW84" s="188" t="s">
        <v>4609</v>
      </c>
      <c r="FX84" s="188" t="s">
        <v>4594</v>
      </c>
      <c r="FY84" s="198">
        <v>43585</v>
      </c>
      <c r="FZ84" s="189" t="s">
        <v>10820</v>
      </c>
      <c r="GA84" s="189">
        <v>2</v>
      </c>
      <c r="GB84" s="189" t="s">
        <v>7229</v>
      </c>
      <c r="GC84" s="189" t="s">
        <v>731</v>
      </c>
      <c r="GD84" s="189">
        <v>2</v>
      </c>
      <c r="GE84" s="189" t="s">
        <v>7600</v>
      </c>
      <c r="GF84" s="189" t="s">
        <v>7616</v>
      </c>
      <c r="GG84" s="201">
        <v>43770</v>
      </c>
      <c r="GH84" s="196" t="s">
        <v>10821</v>
      </c>
      <c r="GI84" s="188">
        <v>3</v>
      </c>
      <c r="GJ84" s="188" t="s">
        <v>7229</v>
      </c>
      <c r="GK84" s="188" t="s">
        <v>731</v>
      </c>
      <c r="GL84" s="188">
        <v>2</v>
      </c>
      <c r="GM84" s="188" t="s">
        <v>7600</v>
      </c>
      <c r="GN84" s="188" t="s">
        <v>7616</v>
      </c>
      <c r="GO84" s="198">
        <v>43770</v>
      </c>
      <c r="GP84" s="189" t="s">
        <v>10822</v>
      </c>
      <c r="GQ84" s="189">
        <v>3</v>
      </c>
      <c r="GR84" s="189" t="s">
        <v>7229</v>
      </c>
      <c r="GS84" s="189" t="s">
        <v>731</v>
      </c>
      <c r="GT84" s="189">
        <v>2</v>
      </c>
      <c r="GU84" s="189" t="s">
        <v>7600</v>
      </c>
      <c r="GV84" s="189" t="s">
        <v>7616</v>
      </c>
      <c r="GW84" s="201">
        <v>43770</v>
      </c>
      <c r="GX84" s="196" t="s">
        <v>10823</v>
      </c>
      <c r="GY84" s="188">
        <v>1</v>
      </c>
      <c r="GZ84" s="188" t="s">
        <v>7229</v>
      </c>
      <c r="HA84" s="188" t="s">
        <v>731</v>
      </c>
      <c r="HB84" s="188">
        <v>2</v>
      </c>
      <c r="HC84" s="188" t="s">
        <v>7600</v>
      </c>
      <c r="HD84" s="188" t="s">
        <v>7616</v>
      </c>
      <c r="HE84" s="198">
        <v>43770</v>
      </c>
      <c r="HF84" s="189" t="s">
        <v>10824</v>
      </c>
      <c r="HG84" s="189">
        <v>2</v>
      </c>
      <c r="HH84" s="189" t="s">
        <v>7229</v>
      </c>
      <c r="HI84" s="189" t="s">
        <v>731</v>
      </c>
      <c r="HJ84" s="189">
        <v>2</v>
      </c>
      <c r="HK84" s="189" t="s">
        <v>7600</v>
      </c>
      <c r="HL84" s="189" t="s">
        <v>7616</v>
      </c>
      <c r="HM84" s="201">
        <v>43770</v>
      </c>
      <c r="HN84" s="196" t="s">
        <v>10825</v>
      </c>
      <c r="HO84" s="188">
        <v>3</v>
      </c>
      <c r="HP84" s="188" t="s">
        <v>7229</v>
      </c>
      <c r="HQ84" s="188" t="s">
        <v>731</v>
      </c>
      <c r="HR84" s="188">
        <v>2</v>
      </c>
      <c r="HS84" s="188" t="s">
        <v>7600</v>
      </c>
      <c r="HT84" s="188" t="s">
        <v>7616</v>
      </c>
      <c r="HU84" s="198">
        <v>43770</v>
      </c>
      <c r="HV84" s="189" t="s">
        <v>10826</v>
      </c>
      <c r="HW84" s="189">
        <v>3</v>
      </c>
      <c r="HX84" s="189" t="s">
        <v>7229</v>
      </c>
      <c r="HY84" s="189" t="s">
        <v>731</v>
      </c>
      <c r="HZ84" s="189">
        <v>2</v>
      </c>
      <c r="IA84" s="189" t="s">
        <v>7600</v>
      </c>
      <c r="IB84" s="189" t="s">
        <v>7616</v>
      </c>
      <c r="IC84" s="201">
        <v>43770</v>
      </c>
      <c r="ID84" s="196" t="s">
        <v>10827</v>
      </c>
      <c r="IE84" s="188">
        <v>1</v>
      </c>
      <c r="IF84" s="188" t="s">
        <v>7229</v>
      </c>
      <c r="IG84" s="188" t="s">
        <v>731</v>
      </c>
      <c r="IH84" s="188">
        <v>2</v>
      </c>
      <c r="II84" s="188" t="s">
        <v>7600</v>
      </c>
      <c r="IJ84" s="188" t="s">
        <v>7616</v>
      </c>
      <c r="IK84" s="198">
        <v>43770</v>
      </c>
      <c r="IL84" s="189" t="s">
        <v>10828</v>
      </c>
      <c r="IM84" s="189">
        <v>2</v>
      </c>
      <c r="IN84" s="189" t="s">
        <v>7229</v>
      </c>
      <c r="IO84" s="189" t="s">
        <v>731</v>
      </c>
      <c r="IP84" s="189">
        <v>2</v>
      </c>
      <c r="IQ84" s="189" t="s">
        <v>7600</v>
      </c>
      <c r="IR84" s="189" t="s">
        <v>7616</v>
      </c>
      <c r="IS84" s="201">
        <v>43770</v>
      </c>
    </row>
    <row r="85" spans="1:253" x14ac:dyDescent="0.35">
      <c r="A85" t="s">
        <v>3402</v>
      </c>
      <c r="B85" t="s">
        <v>828</v>
      </c>
      <c r="C85" t="s">
        <v>2990</v>
      </c>
      <c r="D85" t="s">
        <v>247</v>
      </c>
      <c r="E85" t="s">
        <v>246</v>
      </c>
      <c r="F85" t="s">
        <v>10829</v>
      </c>
      <c r="G85" s="184">
        <v>7297000</v>
      </c>
      <c r="H85" s="185" t="s">
        <v>3129</v>
      </c>
      <c r="I85" s="185" t="s">
        <v>731</v>
      </c>
      <c r="J85" s="185">
        <v>2</v>
      </c>
      <c r="K85" s="185" t="s">
        <v>3131</v>
      </c>
      <c r="L85" s="185" t="s">
        <v>3130</v>
      </c>
      <c r="M85" s="198">
        <v>43524</v>
      </c>
      <c r="N85" s="196" t="s">
        <v>10830</v>
      </c>
      <c r="O85" s="187">
        <v>457264</v>
      </c>
      <c r="P85" s="187" t="s">
        <v>3132</v>
      </c>
      <c r="Q85" s="187" t="s">
        <v>731</v>
      </c>
      <c r="R85" s="187">
        <v>2</v>
      </c>
      <c r="S85" s="187" t="s">
        <v>3133</v>
      </c>
      <c r="T85" s="187" t="s">
        <v>3134</v>
      </c>
      <c r="U85" s="199">
        <v>43524</v>
      </c>
      <c r="V85" s="196" t="s">
        <v>10831</v>
      </c>
      <c r="W85" s="185">
        <v>7297000</v>
      </c>
      <c r="X85" s="185" t="s">
        <v>3132</v>
      </c>
      <c r="Y85" s="185" t="s">
        <v>731</v>
      </c>
      <c r="Z85" s="185">
        <v>2</v>
      </c>
      <c r="AA85" s="185" t="s">
        <v>522</v>
      </c>
      <c r="AB85" s="185" t="s">
        <v>3134</v>
      </c>
      <c r="AC85" s="198">
        <v>43524</v>
      </c>
      <c r="AD85" s="196" t="s">
        <v>10832</v>
      </c>
      <c r="AE85" s="186">
        <v>7297000</v>
      </c>
      <c r="AF85" s="186" t="s">
        <v>3132</v>
      </c>
      <c r="AG85" s="186" t="s">
        <v>731</v>
      </c>
      <c r="AH85" s="186">
        <v>2</v>
      </c>
      <c r="AI85" s="186" t="s">
        <v>3135</v>
      </c>
      <c r="AJ85" s="186" t="s">
        <v>3134</v>
      </c>
      <c r="AK85" s="200">
        <v>43524</v>
      </c>
      <c r="AL85" s="196" t="s">
        <v>10833</v>
      </c>
      <c r="AM85" s="185" t="s">
        <v>446</v>
      </c>
      <c r="AN85" s="185" t="s">
        <v>446</v>
      </c>
      <c r="AO85" s="185" t="s">
        <v>446</v>
      </c>
      <c r="AP85" s="185" t="s">
        <v>446</v>
      </c>
      <c r="AQ85" s="185" t="s">
        <v>7572</v>
      </c>
      <c r="AR85" s="185" t="s">
        <v>446</v>
      </c>
      <c r="AS85" s="198">
        <v>43770</v>
      </c>
      <c r="AT85" s="189" t="s">
        <v>10834</v>
      </c>
      <c r="AU85" s="186" t="s">
        <v>446</v>
      </c>
      <c r="AV85" s="186">
        <v>0</v>
      </c>
      <c r="AW85" s="186" t="s">
        <v>731</v>
      </c>
      <c r="AX85" s="186">
        <v>2</v>
      </c>
      <c r="AY85" s="186" t="s">
        <v>3140</v>
      </c>
      <c r="AZ85" s="186">
        <v>0</v>
      </c>
      <c r="BA85" s="200">
        <v>43524</v>
      </c>
      <c r="BB85" s="196" t="s">
        <v>10835</v>
      </c>
      <c r="BC85" s="185" t="s">
        <v>446</v>
      </c>
      <c r="BD85" s="185">
        <v>0</v>
      </c>
      <c r="BE85" s="185" t="s">
        <v>731</v>
      </c>
      <c r="BF85" s="185">
        <v>2</v>
      </c>
      <c r="BG85" s="185" t="s">
        <v>3139</v>
      </c>
      <c r="BH85" s="185">
        <v>0</v>
      </c>
      <c r="BI85" s="198">
        <v>43524</v>
      </c>
      <c r="BJ85" s="189" t="s">
        <v>10836</v>
      </c>
      <c r="BK85" s="189" t="s">
        <v>446</v>
      </c>
      <c r="BL85" s="189">
        <v>0</v>
      </c>
      <c r="BM85" s="189" t="s">
        <v>731</v>
      </c>
      <c r="BN85" s="189">
        <v>2</v>
      </c>
      <c r="BO85" s="189" t="s">
        <v>3140</v>
      </c>
      <c r="BP85" s="186">
        <v>0</v>
      </c>
      <c r="BQ85" s="201">
        <v>43524</v>
      </c>
      <c r="BR85" s="196" t="s">
        <v>10837</v>
      </c>
      <c r="BS85" s="188" t="s">
        <v>446</v>
      </c>
      <c r="BT85" s="188">
        <v>0</v>
      </c>
      <c r="BU85" s="188" t="s">
        <v>731</v>
      </c>
      <c r="BV85" s="188">
        <v>2</v>
      </c>
      <c r="BW85" s="188" t="s">
        <v>3141</v>
      </c>
      <c r="BX85" s="188">
        <v>0</v>
      </c>
      <c r="BY85" s="198">
        <v>43524</v>
      </c>
      <c r="BZ85" s="189" t="s">
        <v>10838</v>
      </c>
      <c r="CA85" s="189" t="s">
        <v>446</v>
      </c>
      <c r="CB85" s="189" t="s">
        <v>446</v>
      </c>
      <c r="CC85" s="189" t="s">
        <v>446</v>
      </c>
      <c r="CD85" s="189" t="s">
        <v>446</v>
      </c>
      <c r="CE85" s="189" t="s">
        <v>3141</v>
      </c>
      <c r="CF85" s="189" t="s">
        <v>446</v>
      </c>
      <c r="CG85" s="201">
        <v>43524</v>
      </c>
      <c r="CH85" s="196" t="s">
        <v>10839</v>
      </c>
      <c r="CI85" s="189" t="e">
        <v>#N/A</v>
      </c>
      <c r="CJ85" s="189" t="e">
        <v>#N/A</v>
      </c>
      <c r="CK85" s="189" t="e">
        <v>#N/A</v>
      </c>
      <c r="CL85" s="189" t="e">
        <v>#N/A</v>
      </c>
      <c r="CM85" s="189" t="e">
        <v>#N/A</v>
      </c>
      <c r="CN85" s="189" t="e">
        <v>#N/A</v>
      </c>
      <c r="CO85" s="193" t="e">
        <v>#N/A</v>
      </c>
      <c r="CP85" s="189" t="s">
        <v>10840</v>
      </c>
      <c r="CQ85" s="188" t="s">
        <v>446</v>
      </c>
      <c r="CR85" s="188">
        <v>0</v>
      </c>
      <c r="CS85" s="188" t="s">
        <v>731</v>
      </c>
      <c r="CT85" s="188">
        <v>2</v>
      </c>
      <c r="CU85" s="188" t="s">
        <v>3141</v>
      </c>
      <c r="CV85" s="188">
        <v>0</v>
      </c>
      <c r="CW85" s="198">
        <v>43524</v>
      </c>
      <c r="CX85" s="189" t="s">
        <v>10841</v>
      </c>
      <c r="CY85" s="186" t="s">
        <v>446</v>
      </c>
      <c r="CZ85" s="186">
        <v>0</v>
      </c>
      <c r="DA85" s="186" t="s">
        <v>731</v>
      </c>
      <c r="DB85" s="186">
        <v>2</v>
      </c>
      <c r="DC85" s="186" t="s">
        <v>3148</v>
      </c>
      <c r="DD85" s="186">
        <v>0</v>
      </c>
      <c r="DE85" s="192">
        <v>43524</v>
      </c>
      <c r="DF85" s="196" t="s">
        <v>10842</v>
      </c>
      <c r="DG85" s="185" t="s">
        <v>446</v>
      </c>
      <c r="DH85" s="188" t="s">
        <v>446</v>
      </c>
      <c r="DI85" s="188" t="s">
        <v>446</v>
      </c>
      <c r="DJ85" s="188" t="s">
        <v>446</v>
      </c>
      <c r="DK85" s="188" t="s">
        <v>4353</v>
      </c>
      <c r="DL85" s="188" t="s">
        <v>446</v>
      </c>
      <c r="DM85" s="198">
        <v>43584</v>
      </c>
      <c r="DN85" s="189" t="s">
        <v>10843</v>
      </c>
      <c r="DO85" s="186" t="s">
        <v>446</v>
      </c>
      <c r="DP85" s="189">
        <v>0</v>
      </c>
      <c r="DQ85" s="189" t="s">
        <v>731</v>
      </c>
      <c r="DR85" s="189">
        <v>2</v>
      </c>
      <c r="DS85" s="189" t="s">
        <v>3147</v>
      </c>
      <c r="DT85" s="189">
        <v>0</v>
      </c>
      <c r="DU85" s="201">
        <v>43524</v>
      </c>
      <c r="DV85" s="196" t="s">
        <v>10844</v>
      </c>
      <c r="DW85" s="185" t="s">
        <v>446</v>
      </c>
      <c r="DX85" s="188">
        <v>0</v>
      </c>
      <c r="DY85" s="188" t="s">
        <v>731</v>
      </c>
      <c r="DZ85" s="188">
        <v>2</v>
      </c>
      <c r="EA85" s="188" t="s">
        <v>3148</v>
      </c>
      <c r="EB85" s="188">
        <v>0</v>
      </c>
      <c r="EC85" s="198">
        <v>43524</v>
      </c>
      <c r="ED85" s="189" t="s">
        <v>10845</v>
      </c>
      <c r="EE85" s="186" t="s">
        <v>446</v>
      </c>
      <c r="EF85" s="189" t="s">
        <v>446</v>
      </c>
      <c r="EG85" s="189" t="s">
        <v>446</v>
      </c>
      <c r="EH85" s="189" t="s">
        <v>446</v>
      </c>
      <c r="EI85" s="189">
        <v>0</v>
      </c>
      <c r="EJ85" s="189" t="s">
        <v>446</v>
      </c>
      <c r="EK85" s="201">
        <v>43584</v>
      </c>
      <c r="EL85" s="196" t="s">
        <v>10846</v>
      </c>
      <c r="EM85" s="185" t="s">
        <v>446</v>
      </c>
      <c r="EN85" s="188">
        <v>0</v>
      </c>
      <c r="EO85" s="188" t="s">
        <v>731</v>
      </c>
      <c r="EP85" s="188">
        <v>2</v>
      </c>
      <c r="EQ85" s="188" t="s">
        <v>3149</v>
      </c>
      <c r="ER85" s="188">
        <v>0</v>
      </c>
      <c r="ES85" s="198">
        <v>43524</v>
      </c>
      <c r="ET85" s="189" t="s">
        <v>10847</v>
      </c>
      <c r="EU85" s="189" t="s">
        <v>446</v>
      </c>
      <c r="EV85" s="189">
        <v>0</v>
      </c>
      <c r="EW85" s="189" t="s">
        <v>731</v>
      </c>
      <c r="EX85" s="189">
        <v>2</v>
      </c>
      <c r="EY85" s="189" t="s">
        <v>3140</v>
      </c>
      <c r="EZ85" s="189">
        <v>0</v>
      </c>
      <c r="FA85" s="201">
        <v>43524</v>
      </c>
      <c r="FB85" s="196" t="s">
        <v>10848</v>
      </c>
      <c r="FC85" s="188">
        <v>4</v>
      </c>
      <c r="FD85" s="188">
        <v>0</v>
      </c>
      <c r="FE85" s="188" t="s">
        <v>731</v>
      </c>
      <c r="FF85" s="188">
        <v>2</v>
      </c>
      <c r="FG85" s="188" t="s">
        <v>3145</v>
      </c>
      <c r="FH85" s="188">
        <v>0</v>
      </c>
      <c r="FI85" s="198">
        <v>43524</v>
      </c>
      <c r="FJ85" s="196" t="s">
        <v>10849</v>
      </c>
      <c r="FK85" s="189" t="s">
        <v>446</v>
      </c>
      <c r="FL85" s="189">
        <v>0</v>
      </c>
      <c r="FM85" s="189" t="s">
        <v>731</v>
      </c>
      <c r="FN85" s="189">
        <v>2</v>
      </c>
      <c r="FO85" s="189" t="s">
        <v>3150</v>
      </c>
      <c r="FP85" s="186">
        <v>0</v>
      </c>
      <c r="FQ85" s="200">
        <v>43524</v>
      </c>
      <c r="FR85" s="196" t="s">
        <v>10850</v>
      </c>
      <c r="FS85" s="188" t="s">
        <v>446</v>
      </c>
      <c r="FT85" s="188">
        <v>0</v>
      </c>
      <c r="FU85" s="188" t="s">
        <v>731</v>
      </c>
      <c r="FV85" s="188">
        <v>2</v>
      </c>
      <c r="FW85" s="188" t="s">
        <v>3150</v>
      </c>
      <c r="FX85" s="188">
        <v>0</v>
      </c>
      <c r="FY85" s="198">
        <v>43524</v>
      </c>
      <c r="FZ85" s="189" t="s">
        <v>10851</v>
      </c>
      <c r="GA85" s="189">
        <v>0</v>
      </c>
      <c r="GB85" s="189" t="s">
        <v>7229</v>
      </c>
      <c r="GC85" s="189" t="s">
        <v>732</v>
      </c>
      <c r="GD85" s="189">
        <v>1</v>
      </c>
      <c r="GE85" s="189" t="s">
        <v>7600</v>
      </c>
      <c r="GF85" s="189" t="s">
        <v>7616</v>
      </c>
      <c r="GG85" s="201">
        <v>43770</v>
      </c>
      <c r="GH85" s="196" t="s">
        <v>10852</v>
      </c>
      <c r="GI85" s="188">
        <v>0</v>
      </c>
      <c r="GJ85" s="188" t="s">
        <v>7229</v>
      </c>
      <c r="GK85" s="188" t="s">
        <v>732</v>
      </c>
      <c r="GL85" s="188">
        <v>1</v>
      </c>
      <c r="GM85" s="188" t="s">
        <v>7600</v>
      </c>
      <c r="GN85" s="188" t="s">
        <v>7616</v>
      </c>
      <c r="GO85" s="198">
        <v>43770</v>
      </c>
      <c r="GP85" s="189" t="s">
        <v>10853</v>
      </c>
      <c r="GQ85" s="189">
        <v>0</v>
      </c>
      <c r="GR85" s="189" t="s">
        <v>7229</v>
      </c>
      <c r="GS85" s="189" t="s">
        <v>732</v>
      </c>
      <c r="GT85" s="189">
        <v>1</v>
      </c>
      <c r="GU85" s="189" t="s">
        <v>7600</v>
      </c>
      <c r="GV85" s="189" t="s">
        <v>7616</v>
      </c>
      <c r="GW85" s="201">
        <v>43770</v>
      </c>
      <c r="GX85" s="196" t="s">
        <v>10854</v>
      </c>
      <c r="GY85" s="188">
        <v>0</v>
      </c>
      <c r="GZ85" s="188" t="s">
        <v>7229</v>
      </c>
      <c r="HA85" s="188" t="s">
        <v>732</v>
      </c>
      <c r="HB85" s="188">
        <v>1</v>
      </c>
      <c r="HC85" s="188" t="s">
        <v>7600</v>
      </c>
      <c r="HD85" s="188" t="s">
        <v>7616</v>
      </c>
      <c r="HE85" s="198">
        <v>43770</v>
      </c>
      <c r="HF85" s="189" t="s">
        <v>10855</v>
      </c>
      <c r="HG85" s="189">
        <v>0</v>
      </c>
      <c r="HH85" s="189" t="s">
        <v>7229</v>
      </c>
      <c r="HI85" s="189" t="s">
        <v>732</v>
      </c>
      <c r="HJ85" s="189">
        <v>1</v>
      </c>
      <c r="HK85" s="189" t="s">
        <v>7600</v>
      </c>
      <c r="HL85" s="189" t="s">
        <v>7616</v>
      </c>
      <c r="HM85" s="201">
        <v>43770</v>
      </c>
      <c r="HN85" s="196" t="s">
        <v>10856</v>
      </c>
      <c r="HO85" s="188">
        <v>1</v>
      </c>
      <c r="HP85" s="188" t="s">
        <v>7229</v>
      </c>
      <c r="HQ85" s="188" t="s">
        <v>732</v>
      </c>
      <c r="HR85" s="188">
        <v>1</v>
      </c>
      <c r="HS85" s="188" t="s">
        <v>7600</v>
      </c>
      <c r="HT85" s="188" t="s">
        <v>7616</v>
      </c>
      <c r="HU85" s="198">
        <v>43770</v>
      </c>
      <c r="HV85" s="189" t="s">
        <v>10857</v>
      </c>
      <c r="HW85" s="189">
        <v>0</v>
      </c>
      <c r="HX85" s="189" t="s">
        <v>7229</v>
      </c>
      <c r="HY85" s="189" t="s">
        <v>732</v>
      </c>
      <c r="HZ85" s="189">
        <v>1</v>
      </c>
      <c r="IA85" s="189" t="s">
        <v>7600</v>
      </c>
      <c r="IB85" s="189" t="s">
        <v>7616</v>
      </c>
      <c r="IC85" s="201">
        <v>43770</v>
      </c>
      <c r="ID85" s="196" t="s">
        <v>10858</v>
      </c>
      <c r="IE85" s="188">
        <v>0</v>
      </c>
      <c r="IF85" s="188" t="s">
        <v>7229</v>
      </c>
      <c r="IG85" s="188" t="s">
        <v>732</v>
      </c>
      <c r="IH85" s="188">
        <v>1</v>
      </c>
      <c r="II85" s="188" t="s">
        <v>7600</v>
      </c>
      <c r="IJ85" s="188" t="s">
        <v>7616</v>
      </c>
      <c r="IK85" s="198">
        <v>43770</v>
      </c>
      <c r="IL85" s="189" t="s">
        <v>10859</v>
      </c>
      <c r="IM85" s="189">
        <v>2</v>
      </c>
      <c r="IN85" s="189" t="s">
        <v>7229</v>
      </c>
      <c r="IO85" s="189" t="s">
        <v>732</v>
      </c>
      <c r="IP85" s="189">
        <v>1</v>
      </c>
      <c r="IQ85" s="189" t="s">
        <v>7600</v>
      </c>
      <c r="IR85" s="189" t="s">
        <v>7616</v>
      </c>
      <c r="IS85" s="201">
        <v>43770</v>
      </c>
    </row>
    <row r="86" spans="1:253" x14ac:dyDescent="0.35">
      <c r="A86" t="s">
        <v>1237</v>
      </c>
      <c r="B86" t="s">
        <v>4377</v>
      </c>
      <c r="C86" t="s">
        <v>801</v>
      </c>
      <c r="D86" t="s">
        <v>251</v>
      </c>
      <c r="E86" t="s">
        <v>250</v>
      </c>
      <c r="F86" t="s">
        <v>10860</v>
      </c>
      <c r="G86" s="184">
        <v>31828000</v>
      </c>
      <c r="H86" s="185" t="s">
        <v>2172</v>
      </c>
      <c r="I86" s="185" t="s">
        <v>731</v>
      </c>
      <c r="J86" s="185">
        <v>2</v>
      </c>
      <c r="K86" s="185" t="s">
        <v>2177</v>
      </c>
      <c r="L86" s="185" t="s">
        <v>2173</v>
      </c>
      <c r="M86" s="198">
        <v>43511</v>
      </c>
      <c r="N86" s="196" t="s">
        <v>10861</v>
      </c>
      <c r="O86" s="187">
        <v>149791</v>
      </c>
      <c r="P86" s="187" t="s">
        <v>2175</v>
      </c>
      <c r="Q86" s="187" t="s">
        <v>731</v>
      </c>
      <c r="R86" s="187">
        <v>2</v>
      </c>
      <c r="S86" s="187" t="s">
        <v>2174</v>
      </c>
      <c r="T86" s="187" t="s">
        <v>2176</v>
      </c>
      <c r="U86" s="199">
        <v>43511</v>
      </c>
      <c r="V86" s="196" t="s">
        <v>10862</v>
      </c>
      <c r="W86" s="185">
        <v>15020000</v>
      </c>
      <c r="X86" s="185" t="s">
        <v>2178</v>
      </c>
      <c r="Y86" s="185" t="s">
        <v>731</v>
      </c>
      <c r="Z86" s="185">
        <v>2</v>
      </c>
      <c r="AA86" s="185" t="s">
        <v>2180</v>
      </c>
      <c r="AB86" s="185" t="s">
        <v>2179</v>
      </c>
      <c r="AC86" s="198">
        <v>43511</v>
      </c>
      <c r="AD86" s="196" t="s">
        <v>10863</v>
      </c>
      <c r="AE86" s="186">
        <v>1132000</v>
      </c>
      <c r="AF86" s="186" t="s">
        <v>8020</v>
      </c>
      <c r="AG86" s="186" t="s">
        <v>731</v>
      </c>
      <c r="AH86" s="186">
        <v>2</v>
      </c>
      <c r="AI86" s="186" t="s">
        <v>8098</v>
      </c>
      <c r="AJ86" s="186" t="s">
        <v>8054</v>
      </c>
      <c r="AK86" s="200">
        <v>43798</v>
      </c>
      <c r="AL86" s="196" t="s">
        <v>10864</v>
      </c>
      <c r="AM86" s="185">
        <v>864000</v>
      </c>
      <c r="AN86" s="185" t="s">
        <v>8021</v>
      </c>
      <c r="AO86" s="185" t="s">
        <v>731</v>
      </c>
      <c r="AP86" s="185">
        <v>2</v>
      </c>
      <c r="AQ86" s="185" t="s">
        <v>8099</v>
      </c>
      <c r="AR86" s="185" t="s">
        <v>8055</v>
      </c>
      <c r="AS86" s="198">
        <v>43798</v>
      </c>
      <c r="AT86" s="189" t="s">
        <v>10865</v>
      </c>
      <c r="AU86" s="186" t="s">
        <v>446</v>
      </c>
      <c r="AV86" s="186">
        <v>0</v>
      </c>
      <c r="AW86" s="186" t="s">
        <v>731</v>
      </c>
      <c r="AX86" s="186">
        <v>2</v>
      </c>
      <c r="AY86" s="186" t="s">
        <v>2188</v>
      </c>
      <c r="AZ86" s="186">
        <v>0</v>
      </c>
      <c r="BA86" s="200">
        <v>43511</v>
      </c>
      <c r="BB86" s="196" t="s">
        <v>10866</v>
      </c>
      <c r="BC86" s="185" t="s">
        <v>446</v>
      </c>
      <c r="BD86" s="185" t="s">
        <v>2187</v>
      </c>
      <c r="BE86" s="185" t="s">
        <v>731</v>
      </c>
      <c r="BF86" s="185">
        <v>2</v>
      </c>
      <c r="BG86" s="185" t="s">
        <v>2189</v>
      </c>
      <c r="BH86" s="185" t="s">
        <v>2190</v>
      </c>
      <c r="BI86" s="198">
        <v>43511</v>
      </c>
      <c r="BJ86" s="189" t="s">
        <v>10867</v>
      </c>
      <c r="BK86" s="189">
        <v>2</v>
      </c>
      <c r="BL86" s="189" t="s">
        <v>6258</v>
      </c>
      <c r="BM86" s="189" t="s">
        <v>731</v>
      </c>
      <c r="BN86" s="189">
        <v>2</v>
      </c>
      <c r="BO86" s="189" t="s">
        <v>8094</v>
      </c>
      <c r="BP86" s="186" t="s">
        <v>2611</v>
      </c>
      <c r="BQ86" s="201">
        <v>43798</v>
      </c>
      <c r="BR86" s="196" t="s">
        <v>10868</v>
      </c>
      <c r="BS86" s="188">
        <v>0</v>
      </c>
      <c r="BT86" s="188">
        <v>0</v>
      </c>
      <c r="BU86" s="188" t="s">
        <v>731</v>
      </c>
      <c r="BV86" s="188">
        <v>2</v>
      </c>
      <c r="BW86" s="188">
        <v>0</v>
      </c>
      <c r="BX86" s="188">
        <v>0</v>
      </c>
      <c r="BY86" s="198">
        <v>43511</v>
      </c>
      <c r="BZ86" s="189" t="s">
        <v>10869</v>
      </c>
      <c r="CA86" s="189">
        <v>0</v>
      </c>
      <c r="CB86" s="189">
        <v>0</v>
      </c>
      <c r="CC86" s="189" t="s">
        <v>731</v>
      </c>
      <c r="CD86" s="189">
        <v>2</v>
      </c>
      <c r="CE86" s="189">
        <v>0</v>
      </c>
      <c r="CF86" s="189">
        <v>0</v>
      </c>
      <c r="CG86" s="201">
        <v>43511</v>
      </c>
      <c r="CH86" s="196" t="s">
        <v>10870</v>
      </c>
      <c r="CI86" s="189" t="e">
        <v>#N/A</v>
      </c>
      <c r="CJ86" s="189" t="e">
        <v>#N/A</v>
      </c>
      <c r="CK86" s="189" t="e">
        <v>#N/A</v>
      </c>
      <c r="CL86" s="189" t="e">
        <v>#N/A</v>
      </c>
      <c r="CM86" s="189" t="e">
        <v>#N/A</v>
      </c>
      <c r="CN86" s="189" t="e">
        <v>#N/A</v>
      </c>
      <c r="CO86" s="193" t="e">
        <v>#N/A</v>
      </c>
      <c r="CP86" s="189" t="s">
        <v>10871</v>
      </c>
      <c r="CQ86" s="188" t="s">
        <v>446</v>
      </c>
      <c r="CR86" s="188">
        <v>0</v>
      </c>
      <c r="CS86" s="188" t="s">
        <v>731</v>
      </c>
      <c r="CT86" s="188">
        <v>2</v>
      </c>
      <c r="CU86" s="188" t="s">
        <v>2194</v>
      </c>
      <c r="CV86" s="188">
        <v>0</v>
      </c>
      <c r="CW86" s="198">
        <v>43511</v>
      </c>
      <c r="CX86" s="189" t="s">
        <v>10872</v>
      </c>
      <c r="CY86" s="186">
        <v>734000</v>
      </c>
      <c r="CZ86" s="186" t="s">
        <v>8024</v>
      </c>
      <c r="DA86" s="186" t="s">
        <v>731</v>
      </c>
      <c r="DB86" s="186">
        <v>2</v>
      </c>
      <c r="DC86" s="186" t="s">
        <v>8102</v>
      </c>
      <c r="DD86" s="186" t="s">
        <v>8058</v>
      </c>
      <c r="DE86" s="192">
        <v>43798</v>
      </c>
      <c r="DF86" s="196" t="s">
        <v>10873</v>
      </c>
      <c r="DG86" s="185">
        <v>13889000</v>
      </c>
      <c r="DH86" s="188" t="s">
        <v>2178</v>
      </c>
      <c r="DI86" s="188" t="s">
        <v>731</v>
      </c>
      <c r="DJ86" s="188">
        <v>2</v>
      </c>
      <c r="DK86" s="188" t="s">
        <v>4263</v>
      </c>
      <c r="DL86" s="188" t="s">
        <v>2179</v>
      </c>
      <c r="DM86" s="198">
        <v>43798</v>
      </c>
      <c r="DN86" s="189" t="s">
        <v>10874</v>
      </c>
      <c r="DO86" s="186">
        <v>398000</v>
      </c>
      <c r="DP86" s="189" t="s">
        <v>8023</v>
      </c>
      <c r="DQ86" s="189" t="s">
        <v>731</v>
      </c>
      <c r="DR86" s="189">
        <v>2</v>
      </c>
      <c r="DS86" s="189" t="s">
        <v>8101</v>
      </c>
      <c r="DT86" s="189" t="s">
        <v>8057</v>
      </c>
      <c r="DU86" s="201">
        <v>43798</v>
      </c>
      <c r="DV86" s="196" t="s">
        <v>10875</v>
      </c>
      <c r="DW86" s="185">
        <v>734000</v>
      </c>
      <c r="DX86" s="188" t="s">
        <v>8024</v>
      </c>
      <c r="DY86" s="188" t="s">
        <v>731</v>
      </c>
      <c r="DZ86" s="188">
        <v>2</v>
      </c>
      <c r="EA86" s="188" t="s">
        <v>8102</v>
      </c>
      <c r="EB86" s="188" t="s">
        <v>8058</v>
      </c>
      <c r="EC86" s="198">
        <v>43798</v>
      </c>
      <c r="ED86" s="189" t="s">
        <v>10876</v>
      </c>
      <c r="EE86" s="186">
        <v>0</v>
      </c>
      <c r="EF86" s="189" t="s">
        <v>2196</v>
      </c>
      <c r="EG86" s="189" t="s">
        <v>731</v>
      </c>
      <c r="EH86" s="189">
        <v>2</v>
      </c>
      <c r="EI86" s="189" t="s">
        <v>2201</v>
      </c>
      <c r="EJ86" s="189" t="s">
        <v>2197</v>
      </c>
      <c r="EK86" s="201">
        <v>43511</v>
      </c>
      <c r="EL86" s="196" t="s">
        <v>10877</v>
      </c>
      <c r="EM86" s="185">
        <v>0</v>
      </c>
      <c r="EN86" s="188" t="s">
        <v>2196</v>
      </c>
      <c r="EO86" s="188" t="s">
        <v>731</v>
      </c>
      <c r="EP86" s="188">
        <v>2</v>
      </c>
      <c r="EQ86" s="188" t="s">
        <v>2201</v>
      </c>
      <c r="ER86" s="188" t="s">
        <v>2197</v>
      </c>
      <c r="ES86" s="198">
        <v>43511</v>
      </c>
      <c r="ET86" s="189" t="s">
        <v>10878</v>
      </c>
      <c r="EU86" s="189">
        <v>2</v>
      </c>
      <c r="EV86" s="189" t="s">
        <v>6258</v>
      </c>
      <c r="EW86" s="189" t="s">
        <v>731</v>
      </c>
      <c r="EX86" s="189">
        <v>2</v>
      </c>
      <c r="EY86" s="189" t="s">
        <v>8094</v>
      </c>
      <c r="EZ86" s="189" t="s">
        <v>2611</v>
      </c>
      <c r="FA86" s="201">
        <v>43798</v>
      </c>
      <c r="FB86" s="196" t="s">
        <v>10879</v>
      </c>
      <c r="FC86" s="188">
        <v>2</v>
      </c>
      <c r="FD86" s="188">
        <v>0</v>
      </c>
      <c r="FE86" s="188" t="s">
        <v>731</v>
      </c>
      <c r="FF86" s="188">
        <v>2</v>
      </c>
      <c r="FG86" s="188">
        <v>0</v>
      </c>
      <c r="FH86" s="188">
        <v>0</v>
      </c>
      <c r="FI86" s="198">
        <v>43511</v>
      </c>
      <c r="FJ86" s="196" t="s">
        <v>10880</v>
      </c>
      <c r="FK86" s="189">
        <v>0</v>
      </c>
      <c r="FL86" s="189">
        <v>0</v>
      </c>
      <c r="FM86" s="189" t="s">
        <v>731</v>
      </c>
      <c r="FN86" s="189">
        <v>2</v>
      </c>
      <c r="FO86" s="189" t="s">
        <v>2191</v>
      </c>
      <c r="FP86" s="186">
        <v>0</v>
      </c>
      <c r="FQ86" s="200">
        <v>43511</v>
      </c>
      <c r="FR86" s="196" t="s">
        <v>10881</v>
      </c>
      <c r="FS86" s="188">
        <v>0</v>
      </c>
      <c r="FT86" s="188">
        <v>0</v>
      </c>
      <c r="FU86" s="188" t="s">
        <v>731</v>
      </c>
      <c r="FV86" s="188">
        <v>2</v>
      </c>
      <c r="FW86" s="188" t="s">
        <v>2192</v>
      </c>
      <c r="FX86" s="188">
        <v>0</v>
      </c>
      <c r="FY86" s="198">
        <v>43511</v>
      </c>
      <c r="FZ86" s="189" t="s">
        <v>10882</v>
      </c>
      <c r="GA86" s="189">
        <v>0</v>
      </c>
      <c r="GB86" s="189" t="s">
        <v>7229</v>
      </c>
      <c r="GC86" s="189" t="s">
        <v>731</v>
      </c>
      <c r="GD86" s="189">
        <v>2</v>
      </c>
      <c r="GE86" s="189" t="s">
        <v>7600</v>
      </c>
      <c r="GF86" s="189" t="s">
        <v>7616</v>
      </c>
      <c r="GG86" s="201">
        <v>43770</v>
      </c>
      <c r="GH86" s="196" t="s">
        <v>10883</v>
      </c>
      <c r="GI86" s="188">
        <v>0</v>
      </c>
      <c r="GJ86" s="188" t="s">
        <v>7229</v>
      </c>
      <c r="GK86" s="188" t="s">
        <v>731</v>
      </c>
      <c r="GL86" s="188">
        <v>2</v>
      </c>
      <c r="GM86" s="188" t="s">
        <v>7600</v>
      </c>
      <c r="GN86" s="188" t="s">
        <v>7616</v>
      </c>
      <c r="GO86" s="198">
        <v>43770</v>
      </c>
      <c r="GP86" s="189" t="s">
        <v>10884</v>
      </c>
      <c r="GQ86" s="189">
        <v>0</v>
      </c>
      <c r="GR86" s="189" t="s">
        <v>7229</v>
      </c>
      <c r="GS86" s="189" t="s">
        <v>731</v>
      </c>
      <c r="GT86" s="189">
        <v>2</v>
      </c>
      <c r="GU86" s="189" t="s">
        <v>7600</v>
      </c>
      <c r="GV86" s="189" t="s">
        <v>7616</v>
      </c>
      <c r="GW86" s="201">
        <v>43770</v>
      </c>
      <c r="GX86" s="196" t="s">
        <v>10885</v>
      </c>
      <c r="GY86" s="188">
        <v>0</v>
      </c>
      <c r="GZ86" s="188" t="s">
        <v>7229</v>
      </c>
      <c r="HA86" s="188" t="s">
        <v>731</v>
      </c>
      <c r="HB86" s="188">
        <v>2</v>
      </c>
      <c r="HC86" s="188" t="s">
        <v>7600</v>
      </c>
      <c r="HD86" s="188" t="s">
        <v>7616</v>
      </c>
      <c r="HE86" s="198">
        <v>43770</v>
      </c>
      <c r="HF86" s="189" t="s">
        <v>10886</v>
      </c>
      <c r="HG86" s="189">
        <v>0</v>
      </c>
      <c r="HH86" s="189" t="s">
        <v>7229</v>
      </c>
      <c r="HI86" s="189" t="s">
        <v>731</v>
      </c>
      <c r="HJ86" s="189">
        <v>2</v>
      </c>
      <c r="HK86" s="189" t="s">
        <v>7600</v>
      </c>
      <c r="HL86" s="189" t="s">
        <v>7616</v>
      </c>
      <c r="HM86" s="201">
        <v>43770</v>
      </c>
      <c r="HN86" s="196" t="s">
        <v>10887</v>
      </c>
      <c r="HO86" s="188">
        <v>1</v>
      </c>
      <c r="HP86" s="188" t="s">
        <v>7229</v>
      </c>
      <c r="HQ86" s="188" t="s">
        <v>731</v>
      </c>
      <c r="HR86" s="188">
        <v>2</v>
      </c>
      <c r="HS86" s="188" t="s">
        <v>7600</v>
      </c>
      <c r="HT86" s="188" t="s">
        <v>7616</v>
      </c>
      <c r="HU86" s="198">
        <v>43770</v>
      </c>
      <c r="HV86" s="189" t="s">
        <v>10888</v>
      </c>
      <c r="HW86" s="189">
        <v>0</v>
      </c>
      <c r="HX86" s="189" t="s">
        <v>7229</v>
      </c>
      <c r="HY86" s="189" t="s">
        <v>731</v>
      </c>
      <c r="HZ86" s="189">
        <v>2</v>
      </c>
      <c r="IA86" s="189" t="s">
        <v>7600</v>
      </c>
      <c r="IB86" s="189" t="s">
        <v>7616</v>
      </c>
      <c r="IC86" s="201">
        <v>43770</v>
      </c>
      <c r="ID86" s="196" t="s">
        <v>10889</v>
      </c>
      <c r="IE86" s="188">
        <v>0</v>
      </c>
      <c r="IF86" s="188" t="s">
        <v>7229</v>
      </c>
      <c r="IG86" s="188" t="s">
        <v>731</v>
      </c>
      <c r="IH86" s="188">
        <v>2</v>
      </c>
      <c r="II86" s="188" t="s">
        <v>7600</v>
      </c>
      <c r="IJ86" s="188" t="s">
        <v>7616</v>
      </c>
      <c r="IK86" s="198">
        <v>43770</v>
      </c>
      <c r="IL86" s="189" t="s">
        <v>10890</v>
      </c>
      <c r="IM86" s="189">
        <v>2</v>
      </c>
      <c r="IN86" s="189" t="s">
        <v>7229</v>
      </c>
      <c r="IO86" s="189" t="s">
        <v>731</v>
      </c>
      <c r="IP86" s="189">
        <v>2</v>
      </c>
      <c r="IQ86" s="189" t="s">
        <v>7600</v>
      </c>
      <c r="IR86" s="189" t="s">
        <v>7616</v>
      </c>
      <c r="IS86" s="201">
        <v>43770</v>
      </c>
    </row>
    <row r="87" spans="1:253" x14ac:dyDescent="0.35">
      <c r="A87" t="s">
        <v>1967</v>
      </c>
      <c r="B87" t="s">
        <v>783</v>
      </c>
      <c r="C87" t="s">
        <v>3465</v>
      </c>
      <c r="D87" t="s">
        <v>253</v>
      </c>
      <c r="E87" t="s">
        <v>252</v>
      </c>
      <c r="F87" t="s">
        <v>10891</v>
      </c>
      <c r="G87" s="184">
        <v>100979000</v>
      </c>
      <c r="H87" s="185" t="s">
        <v>1726</v>
      </c>
      <c r="I87" s="185" t="s">
        <v>731</v>
      </c>
      <c r="J87" s="185">
        <v>2</v>
      </c>
      <c r="K87" s="185" t="s">
        <v>5685</v>
      </c>
      <c r="L87" s="185" t="s">
        <v>1731</v>
      </c>
      <c r="M87" s="198">
        <v>43644</v>
      </c>
      <c r="N87" s="196" t="s">
        <v>10892</v>
      </c>
      <c r="O87" s="187">
        <v>138354</v>
      </c>
      <c r="P87" s="187" t="s">
        <v>8158</v>
      </c>
      <c r="Q87" s="187" t="s">
        <v>731</v>
      </c>
      <c r="R87" s="187">
        <v>2</v>
      </c>
      <c r="S87" s="187" t="s">
        <v>8167</v>
      </c>
      <c r="T87" s="187" t="s">
        <v>8164</v>
      </c>
      <c r="U87" s="199">
        <v>43798</v>
      </c>
      <c r="V87" s="196" t="s">
        <v>10893</v>
      </c>
      <c r="W87" s="185">
        <v>24136000</v>
      </c>
      <c r="X87" s="185" t="s">
        <v>1006</v>
      </c>
      <c r="Y87" s="185" t="s">
        <v>731</v>
      </c>
      <c r="Z87" s="185">
        <v>2</v>
      </c>
      <c r="AA87" s="185" t="s">
        <v>8168</v>
      </c>
      <c r="AB87" s="185" t="s">
        <v>8165</v>
      </c>
      <c r="AC87" s="198">
        <v>43798</v>
      </c>
      <c r="AD87" s="196" t="s">
        <v>10894</v>
      </c>
      <c r="AE87" s="186">
        <v>172000</v>
      </c>
      <c r="AF87" s="186" t="s">
        <v>8159</v>
      </c>
      <c r="AG87" s="186" t="s">
        <v>7164</v>
      </c>
      <c r="AH87" s="186">
        <v>3</v>
      </c>
      <c r="AI87" s="186" t="s">
        <v>8169</v>
      </c>
      <c r="AJ87" s="186" t="s">
        <v>8166</v>
      </c>
      <c r="AK87" s="200">
        <v>43798</v>
      </c>
      <c r="AL87" s="196" t="s">
        <v>10895</v>
      </c>
      <c r="AM87" s="185">
        <v>172000</v>
      </c>
      <c r="AN87" s="185" t="s">
        <v>8160</v>
      </c>
      <c r="AO87" s="185" t="s">
        <v>731</v>
      </c>
      <c r="AP87" s="185">
        <v>2</v>
      </c>
      <c r="AQ87" s="185" t="s">
        <v>8170</v>
      </c>
      <c r="AR87" s="185" t="s">
        <v>8166</v>
      </c>
      <c r="AS87" s="198">
        <v>43798</v>
      </c>
      <c r="AT87" s="189" t="s">
        <v>10896</v>
      </c>
      <c r="AU87" s="186" t="s">
        <v>446</v>
      </c>
      <c r="AV87" s="186" t="s">
        <v>446</v>
      </c>
      <c r="AW87" s="186" t="s">
        <v>446</v>
      </c>
      <c r="AX87" s="186" t="s">
        <v>446</v>
      </c>
      <c r="AY87" s="186" t="s">
        <v>446</v>
      </c>
      <c r="AZ87" s="186" t="s">
        <v>446</v>
      </c>
      <c r="BA87" s="200">
        <v>43798</v>
      </c>
      <c r="BB87" s="196" t="s">
        <v>10897</v>
      </c>
      <c r="BC87" s="185" t="s">
        <v>446</v>
      </c>
      <c r="BD87" s="185" t="s">
        <v>446</v>
      </c>
      <c r="BE87" s="185" t="s">
        <v>446</v>
      </c>
      <c r="BF87" s="185" t="s">
        <v>446</v>
      </c>
      <c r="BG87" s="185" t="s">
        <v>446</v>
      </c>
      <c r="BH87" s="185" t="s">
        <v>446</v>
      </c>
      <c r="BI87" s="198">
        <v>43798</v>
      </c>
      <c r="BJ87" s="189" t="s">
        <v>10898</v>
      </c>
      <c r="BK87" s="189">
        <v>268</v>
      </c>
      <c r="BL87" s="189" t="s">
        <v>7816</v>
      </c>
      <c r="BM87" s="189" t="s">
        <v>731</v>
      </c>
      <c r="BN87" s="189">
        <v>2</v>
      </c>
      <c r="BO87" s="189" t="s">
        <v>8171</v>
      </c>
      <c r="BP87" s="186" t="s">
        <v>1354</v>
      </c>
      <c r="BQ87" s="201">
        <v>43798</v>
      </c>
      <c r="BR87" s="196" t="s">
        <v>10899</v>
      </c>
      <c r="BS87" s="188" t="s">
        <v>446</v>
      </c>
      <c r="BT87" s="188" t="s">
        <v>446</v>
      </c>
      <c r="BU87" s="188" t="s">
        <v>446</v>
      </c>
      <c r="BV87" s="188" t="s">
        <v>446</v>
      </c>
      <c r="BW87" s="188" t="s">
        <v>446</v>
      </c>
      <c r="BX87" s="188" t="s">
        <v>446</v>
      </c>
      <c r="BY87" s="198">
        <v>43798</v>
      </c>
      <c r="BZ87" s="189" t="s">
        <v>10900</v>
      </c>
      <c r="CA87" s="189" t="s">
        <v>446</v>
      </c>
      <c r="CB87" s="189" t="s">
        <v>446</v>
      </c>
      <c r="CC87" s="189" t="s">
        <v>446</v>
      </c>
      <c r="CD87" s="189" t="s">
        <v>446</v>
      </c>
      <c r="CE87" s="189" t="s">
        <v>446</v>
      </c>
      <c r="CF87" s="189" t="s">
        <v>446</v>
      </c>
      <c r="CG87" s="201">
        <v>43798</v>
      </c>
      <c r="CH87" s="196" t="s">
        <v>10901</v>
      </c>
      <c r="CI87" s="189" t="e">
        <v>#N/A</v>
      </c>
      <c r="CJ87" s="189" t="e">
        <v>#N/A</v>
      </c>
      <c r="CK87" s="189" t="e">
        <v>#N/A</v>
      </c>
      <c r="CL87" s="189" t="e">
        <v>#N/A</v>
      </c>
      <c r="CM87" s="189" t="e">
        <v>#N/A</v>
      </c>
      <c r="CN87" s="189" t="e">
        <v>#N/A</v>
      </c>
      <c r="CO87" s="193" t="e">
        <v>#N/A</v>
      </c>
      <c r="CP87" s="189" t="s">
        <v>10902</v>
      </c>
      <c r="CQ87" s="188" t="s">
        <v>446</v>
      </c>
      <c r="CR87" s="188" t="s">
        <v>446</v>
      </c>
      <c r="CS87" s="188" t="s">
        <v>446</v>
      </c>
      <c r="CT87" s="188" t="s">
        <v>446</v>
      </c>
      <c r="CU87" s="188" t="s">
        <v>446</v>
      </c>
      <c r="CV87" s="188" t="s">
        <v>446</v>
      </c>
      <c r="CW87" s="198">
        <v>43798</v>
      </c>
      <c r="CX87" s="189" t="s">
        <v>10903</v>
      </c>
      <c r="CY87" s="186">
        <v>172000</v>
      </c>
      <c r="CZ87" s="186" t="s">
        <v>8160</v>
      </c>
      <c r="DA87" s="186" t="s">
        <v>730</v>
      </c>
      <c r="DB87" s="186">
        <v>3</v>
      </c>
      <c r="DC87" s="186" t="s">
        <v>8172</v>
      </c>
      <c r="DD87" s="186" t="s">
        <v>8166</v>
      </c>
      <c r="DE87" s="192">
        <v>43798</v>
      </c>
      <c r="DF87" s="196" t="s">
        <v>10904</v>
      </c>
      <c r="DG87" s="185">
        <v>23963000</v>
      </c>
      <c r="DH87" s="188" t="s">
        <v>8161</v>
      </c>
      <c r="DI87" s="188" t="s">
        <v>730</v>
      </c>
      <c r="DJ87" s="188">
        <v>3</v>
      </c>
      <c r="DK87" s="188" t="s">
        <v>8172</v>
      </c>
      <c r="DL87" s="188" t="s">
        <v>8166</v>
      </c>
      <c r="DM87" s="198">
        <v>43798</v>
      </c>
      <c r="DN87" s="189" t="s">
        <v>10905</v>
      </c>
      <c r="DO87" s="186">
        <v>0</v>
      </c>
      <c r="DP87" s="189" t="s">
        <v>8159</v>
      </c>
      <c r="DQ87" s="189" t="s">
        <v>730</v>
      </c>
      <c r="DR87" s="189">
        <v>3</v>
      </c>
      <c r="DS87" s="189" t="s">
        <v>8172</v>
      </c>
      <c r="DT87" s="189" t="s">
        <v>8166</v>
      </c>
      <c r="DU87" s="201">
        <v>43798</v>
      </c>
      <c r="DV87" s="196" t="s">
        <v>10906</v>
      </c>
      <c r="DW87" s="185">
        <v>172000</v>
      </c>
      <c r="DX87" s="188" t="s">
        <v>8160</v>
      </c>
      <c r="DY87" s="188" t="s">
        <v>730</v>
      </c>
      <c r="DZ87" s="188">
        <v>3</v>
      </c>
      <c r="EA87" s="188" t="s">
        <v>8172</v>
      </c>
      <c r="EB87" s="188" t="s">
        <v>8166</v>
      </c>
      <c r="EC87" s="198">
        <v>43798</v>
      </c>
      <c r="ED87" s="189" t="s">
        <v>10907</v>
      </c>
      <c r="EE87" s="186">
        <v>0</v>
      </c>
      <c r="EF87" s="189" t="s">
        <v>8162</v>
      </c>
      <c r="EG87" s="189" t="s">
        <v>730</v>
      </c>
      <c r="EH87" s="189">
        <v>3</v>
      </c>
      <c r="EI87" s="189" t="s">
        <v>8172</v>
      </c>
      <c r="EJ87" s="189" t="s">
        <v>8166</v>
      </c>
      <c r="EK87" s="201">
        <v>43798</v>
      </c>
      <c r="EL87" s="196" t="s">
        <v>10908</v>
      </c>
      <c r="EM87" s="185">
        <v>0</v>
      </c>
      <c r="EN87" s="188" t="s">
        <v>8163</v>
      </c>
      <c r="EO87" s="188" t="s">
        <v>730</v>
      </c>
      <c r="EP87" s="188">
        <v>3</v>
      </c>
      <c r="EQ87" s="188" t="s">
        <v>8172</v>
      </c>
      <c r="ER87" s="188" t="s">
        <v>8166</v>
      </c>
      <c r="ES87" s="198">
        <v>43798</v>
      </c>
      <c r="ET87" s="189" t="s">
        <v>10909</v>
      </c>
      <c r="EU87" s="189">
        <v>291</v>
      </c>
      <c r="EV87" s="189" t="s">
        <v>7817</v>
      </c>
      <c r="EW87" s="189" t="s">
        <v>731</v>
      </c>
      <c r="EX87" s="189">
        <v>2</v>
      </c>
      <c r="EY87" s="189" t="s">
        <v>8171</v>
      </c>
      <c r="EZ87" s="189" t="s">
        <v>1354</v>
      </c>
      <c r="FA87" s="201">
        <v>43798</v>
      </c>
      <c r="FB87" s="196" t="s">
        <v>10910</v>
      </c>
      <c r="FC87" s="188">
        <v>4</v>
      </c>
      <c r="FD87" s="188">
        <v>0</v>
      </c>
      <c r="FE87" s="188">
        <v>0</v>
      </c>
      <c r="FF87" s="188" t="b">
        <v>0</v>
      </c>
      <c r="FG87" s="188" t="s">
        <v>8173</v>
      </c>
      <c r="FH87" s="188">
        <v>0</v>
      </c>
      <c r="FI87" s="198">
        <v>43798</v>
      </c>
      <c r="FJ87" s="196" t="s">
        <v>10911</v>
      </c>
      <c r="FK87" s="189" t="s">
        <v>446</v>
      </c>
      <c r="FL87" s="189" t="s">
        <v>4006</v>
      </c>
      <c r="FM87" s="189" t="s">
        <v>446</v>
      </c>
      <c r="FN87" s="189" t="s">
        <v>446</v>
      </c>
      <c r="FO87" s="189">
        <v>0</v>
      </c>
      <c r="FP87" s="186">
        <v>0</v>
      </c>
      <c r="FQ87" s="200">
        <v>43578</v>
      </c>
      <c r="FR87" s="196" t="s">
        <v>10912</v>
      </c>
      <c r="FS87" s="188" t="s">
        <v>446</v>
      </c>
      <c r="FT87" s="188" t="s">
        <v>1129</v>
      </c>
      <c r="FU87" s="188" t="s">
        <v>446</v>
      </c>
      <c r="FV87" s="188" t="s">
        <v>446</v>
      </c>
      <c r="FW87" s="188">
        <v>0</v>
      </c>
      <c r="FX87" s="188">
        <v>0</v>
      </c>
      <c r="FY87" s="198">
        <v>43578</v>
      </c>
      <c r="FZ87" s="189" t="s">
        <v>10913</v>
      </c>
      <c r="GA87" s="189">
        <v>0</v>
      </c>
      <c r="GB87" s="189" t="s">
        <v>7229</v>
      </c>
      <c r="GC87" s="189" t="s">
        <v>732</v>
      </c>
      <c r="GD87" s="189">
        <v>1</v>
      </c>
      <c r="GE87" s="189" t="s">
        <v>7600</v>
      </c>
      <c r="GF87" s="189" t="s">
        <v>7616</v>
      </c>
      <c r="GG87" s="201">
        <v>43770</v>
      </c>
      <c r="GH87" s="196" t="s">
        <v>10914</v>
      </c>
      <c r="GI87" s="188">
        <v>0</v>
      </c>
      <c r="GJ87" s="188" t="s">
        <v>7229</v>
      </c>
      <c r="GK87" s="188" t="s">
        <v>732</v>
      </c>
      <c r="GL87" s="188">
        <v>1</v>
      </c>
      <c r="GM87" s="188" t="s">
        <v>7600</v>
      </c>
      <c r="GN87" s="188" t="s">
        <v>7616</v>
      </c>
      <c r="GO87" s="198">
        <v>43770</v>
      </c>
      <c r="GP87" s="189" t="s">
        <v>10915</v>
      </c>
      <c r="GQ87" s="189">
        <v>0</v>
      </c>
      <c r="GR87" s="189" t="s">
        <v>7229</v>
      </c>
      <c r="GS87" s="189" t="s">
        <v>732</v>
      </c>
      <c r="GT87" s="189">
        <v>1</v>
      </c>
      <c r="GU87" s="189" t="s">
        <v>7600</v>
      </c>
      <c r="GV87" s="189" t="s">
        <v>7616</v>
      </c>
      <c r="GW87" s="201">
        <v>43770</v>
      </c>
      <c r="GX87" s="196" t="s">
        <v>10916</v>
      </c>
      <c r="GY87" s="188">
        <v>0</v>
      </c>
      <c r="GZ87" s="188" t="s">
        <v>7229</v>
      </c>
      <c r="HA87" s="188" t="s">
        <v>732</v>
      </c>
      <c r="HB87" s="188">
        <v>1</v>
      </c>
      <c r="HC87" s="188" t="s">
        <v>7600</v>
      </c>
      <c r="HD87" s="188" t="s">
        <v>7616</v>
      </c>
      <c r="HE87" s="198">
        <v>43770</v>
      </c>
      <c r="HF87" s="189" t="s">
        <v>10917</v>
      </c>
      <c r="HG87" s="189">
        <v>0</v>
      </c>
      <c r="HH87" s="189" t="s">
        <v>7229</v>
      </c>
      <c r="HI87" s="189" t="s">
        <v>732</v>
      </c>
      <c r="HJ87" s="189">
        <v>1</v>
      </c>
      <c r="HK87" s="189" t="s">
        <v>7600</v>
      </c>
      <c r="HL87" s="189" t="s">
        <v>7616</v>
      </c>
      <c r="HM87" s="201">
        <v>43770</v>
      </c>
      <c r="HN87" s="196" t="s">
        <v>10918</v>
      </c>
      <c r="HO87" s="188">
        <v>1</v>
      </c>
      <c r="HP87" s="188" t="s">
        <v>7229</v>
      </c>
      <c r="HQ87" s="188" t="s">
        <v>732</v>
      </c>
      <c r="HR87" s="188">
        <v>1</v>
      </c>
      <c r="HS87" s="188" t="s">
        <v>7600</v>
      </c>
      <c r="HT87" s="188" t="s">
        <v>7616</v>
      </c>
      <c r="HU87" s="198">
        <v>43770</v>
      </c>
      <c r="HV87" s="189" t="s">
        <v>10919</v>
      </c>
      <c r="HW87" s="189">
        <v>1</v>
      </c>
      <c r="HX87" s="189" t="s">
        <v>7229</v>
      </c>
      <c r="HY87" s="189" t="s">
        <v>732</v>
      </c>
      <c r="HZ87" s="189">
        <v>1</v>
      </c>
      <c r="IA87" s="189" t="s">
        <v>7600</v>
      </c>
      <c r="IB87" s="189" t="s">
        <v>7616</v>
      </c>
      <c r="IC87" s="201">
        <v>43770</v>
      </c>
      <c r="ID87" s="196" t="s">
        <v>10920</v>
      </c>
      <c r="IE87" s="188">
        <v>1</v>
      </c>
      <c r="IF87" s="188" t="s">
        <v>7229</v>
      </c>
      <c r="IG87" s="188" t="s">
        <v>732</v>
      </c>
      <c r="IH87" s="188">
        <v>1</v>
      </c>
      <c r="II87" s="188" t="s">
        <v>7600</v>
      </c>
      <c r="IJ87" s="188" t="s">
        <v>7616</v>
      </c>
      <c r="IK87" s="198">
        <v>43770</v>
      </c>
      <c r="IL87" s="189" t="s">
        <v>10921</v>
      </c>
      <c r="IM87" s="189">
        <v>2</v>
      </c>
      <c r="IN87" s="189" t="s">
        <v>7229</v>
      </c>
      <c r="IO87" s="189" t="s">
        <v>732</v>
      </c>
      <c r="IP87" s="189">
        <v>1</v>
      </c>
      <c r="IQ87" s="189" t="s">
        <v>7600</v>
      </c>
      <c r="IR87" s="189" t="s">
        <v>7616</v>
      </c>
      <c r="IS87" s="201">
        <v>43770</v>
      </c>
    </row>
    <row r="88" spans="1:253" x14ac:dyDescent="0.35">
      <c r="A88" t="s">
        <v>2975</v>
      </c>
      <c r="B88" t="s">
        <v>4377</v>
      </c>
      <c r="C88" t="s">
        <v>1279</v>
      </c>
      <c r="D88" t="s">
        <v>264</v>
      </c>
      <c r="E88" t="s">
        <v>263</v>
      </c>
      <c r="F88" t="s">
        <v>10922</v>
      </c>
      <c r="G88" s="184">
        <v>9661000</v>
      </c>
      <c r="H88" s="185" t="s">
        <v>2261</v>
      </c>
      <c r="I88" s="185" t="s">
        <v>731</v>
      </c>
      <c r="J88" s="185">
        <v>2</v>
      </c>
      <c r="K88" s="185" t="s">
        <v>2270</v>
      </c>
      <c r="L88" s="185" t="s">
        <v>2269</v>
      </c>
      <c r="M88" s="198">
        <v>43511</v>
      </c>
      <c r="N88" s="196" t="s">
        <v>10923</v>
      </c>
      <c r="O88" s="187">
        <v>10646</v>
      </c>
      <c r="P88" s="187" t="s">
        <v>2262</v>
      </c>
      <c r="Q88" s="187" t="s">
        <v>731</v>
      </c>
      <c r="R88" s="187">
        <v>2</v>
      </c>
      <c r="S88" s="187" t="s">
        <v>2272</v>
      </c>
      <c r="T88" s="187" t="s">
        <v>2271</v>
      </c>
      <c r="U88" s="199">
        <v>43511</v>
      </c>
      <c r="V88" s="196" t="s">
        <v>10924</v>
      </c>
      <c r="W88" s="185">
        <v>4726000</v>
      </c>
      <c r="X88" s="185" t="s">
        <v>2263</v>
      </c>
      <c r="Y88" s="185" t="s">
        <v>731</v>
      </c>
      <c r="Z88" s="185">
        <v>2</v>
      </c>
      <c r="AA88" s="185" t="s">
        <v>2274</v>
      </c>
      <c r="AB88" s="185" t="s">
        <v>2273</v>
      </c>
      <c r="AC88" s="198">
        <v>43511</v>
      </c>
      <c r="AD88" s="196" t="s">
        <v>10925</v>
      </c>
      <c r="AE88" s="186">
        <v>272000</v>
      </c>
      <c r="AF88" s="186" t="s">
        <v>7317</v>
      </c>
      <c r="AG88" s="186" t="s">
        <v>731</v>
      </c>
      <c r="AH88" s="186">
        <v>2</v>
      </c>
      <c r="AI88" s="186" t="s">
        <v>7322</v>
      </c>
      <c r="AJ88" s="186" t="s">
        <v>7318</v>
      </c>
      <c r="AK88" s="200">
        <v>43769</v>
      </c>
      <c r="AL88" s="196" t="s">
        <v>10926</v>
      </c>
      <c r="AM88" s="185">
        <v>149000</v>
      </c>
      <c r="AN88" s="185" t="s">
        <v>7200</v>
      </c>
      <c r="AO88" s="185" t="s">
        <v>731</v>
      </c>
      <c r="AP88" s="185">
        <v>2</v>
      </c>
      <c r="AQ88" s="185" t="s">
        <v>7323</v>
      </c>
      <c r="AR88" s="185" t="s">
        <v>7319</v>
      </c>
      <c r="AS88" s="198">
        <v>43769</v>
      </c>
      <c r="AT88" s="189" t="s">
        <v>10927</v>
      </c>
      <c r="AU88" s="186" t="s">
        <v>446</v>
      </c>
      <c r="AV88" s="186" t="s">
        <v>992</v>
      </c>
      <c r="AW88" s="186" t="s">
        <v>731</v>
      </c>
      <c r="AX88" s="186">
        <v>2</v>
      </c>
      <c r="AY88" s="186" t="s">
        <v>2280</v>
      </c>
      <c r="AZ88" s="186" t="s">
        <v>2279</v>
      </c>
      <c r="BA88" s="200">
        <v>43511</v>
      </c>
      <c r="BB88" s="196" t="s">
        <v>10928</v>
      </c>
      <c r="BC88" s="185" t="s">
        <v>446</v>
      </c>
      <c r="BD88" s="185" t="s">
        <v>992</v>
      </c>
      <c r="BE88" s="185" t="s">
        <v>731</v>
      </c>
      <c r="BF88" s="185">
        <v>2</v>
      </c>
      <c r="BG88" s="185" t="s">
        <v>2281</v>
      </c>
      <c r="BH88" s="185" t="s">
        <v>2279</v>
      </c>
      <c r="BI88" s="198">
        <v>43511</v>
      </c>
      <c r="BJ88" s="189" t="s">
        <v>10929</v>
      </c>
      <c r="BK88" s="189" t="s">
        <v>446</v>
      </c>
      <c r="BL88" s="189">
        <v>0</v>
      </c>
      <c r="BM88" s="189" t="s">
        <v>731</v>
      </c>
      <c r="BN88" s="189">
        <v>2</v>
      </c>
      <c r="BO88" s="189" t="s">
        <v>2282</v>
      </c>
      <c r="BP88" s="186">
        <v>0</v>
      </c>
      <c r="BQ88" s="201">
        <v>43511</v>
      </c>
      <c r="BR88" s="196" t="s">
        <v>10930</v>
      </c>
      <c r="BS88" s="188">
        <v>0</v>
      </c>
      <c r="BT88" s="188">
        <v>0</v>
      </c>
      <c r="BU88" s="188" t="s">
        <v>731</v>
      </c>
      <c r="BV88" s="188">
        <v>2</v>
      </c>
      <c r="BW88" s="188" t="s">
        <v>2283</v>
      </c>
      <c r="BX88" s="188">
        <v>0</v>
      </c>
      <c r="BY88" s="198">
        <v>43511</v>
      </c>
      <c r="BZ88" s="189" t="s">
        <v>10931</v>
      </c>
      <c r="CA88" s="189">
        <v>0</v>
      </c>
      <c r="CB88" s="189">
        <v>0</v>
      </c>
      <c r="CC88" s="189" t="s">
        <v>731</v>
      </c>
      <c r="CD88" s="189">
        <v>2</v>
      </c>
      <c r="CE88" s="189" t="s">
        <v>2283</v>
      </c>
      <c r="CF88" s="189">
        <v>0</v>
      </c>
      <c r="CG88" s="201">
        <v>43511</v>
      </c>
      <c r="CH88" s="196" t="s">
        <v>10932</v>
      </c>
      <c r="CI88" s="189" t="e">
        <v>#N/A</v>
      </c>
      <c r="CJ88" s="189" t="e">
        <v>#N/A</v>
      </c>
      <c r="CK88" s="189" t="e">
        <v>#N/A</v>
      </c>
      <c r="CL88" s="189" t="e">
        <v>#N/A</v>
      </c>
      <c r="CM88" s="189" t="e">
        <v>#N/A</v>
      </c>
      <c r="CN88" s="189" t="e">
        <v>#N/A</v>
      </c>
      <c r="CO88" s="193" t="e">
        <v>#N/A</v>
      </c>
      <c r="CP88" s="189" t="s">
        <v>10933</v>
      </c>
      <c r="CQ88" s="188">
        <v>0</v>
      </c>
      <c r="CR88" s="188">
        <v>0</v>
      </c>
      <c r="CS88" s="188" t="s">
        <v>731</v>
      </c>
      <c r="CT88" s="188">
        <v>2</v>
      </c>
      <c r="CU88" s="188" t="s">
        <v>2284</v>
      </c>
      <c r="CV88" s="188">
        <v>0</v>
      </c>
      <c r="CW88" s="198">
        <v>43511</v>
      </c>
      <c r="CX88" s="189" t="s">
        <v>10934</v>
      </c>
      <c r="CY88" s="186">
        <v>149000</v>
      </c>
      <c r="CZ88" s="186" t="s">
        <v>7200</v>
      </c>
      <c r="DA88" s="186" t="s">
        <v>730</v>
      </c>
      <c r="DB88" s="186">
        <v>3</v>
      </c>
      <c r="DC88" s="186" t="s">
        <v>7320</v>
      </c>
      <c r="DD88" s="186" t="s">
        <v>7319</v>
      </c>
      <c r="DE88" s="192">
        <v>43769</v>
      </c>
      <c r="DF88" s="196" t="s">
        <v>10935</v>
      </c>
      <c r="DG88" s="185">
        <v>4453000</v>
      </c>
      <c r="DH88" s="188" t="s">
        <v>7314</v>
      </c>
      <c r="DI88" s="188" t="s">
        <v>730</v>
      </c>
      <c r="DJ88" s="188">
        <v>3</v>
      </c>
      <c r="DK88" s="188" t="s">
        <v>2274</v>
      </c>
      <c r="DL88" s="188" t="s">
        <v>7319</v>
      </c>
      <c r="DM88" s="198">
        <v>43769</v>
      </c>
      <c r="DN88" s="189" t="s">
        <v>10936</v>
      </c>
      <c r="DO88" s="186">
        <v>123000</v>
      </c>
      <c r="DP88" s="189" t="s">
        <v>7200</v>
      </c>
      <c r="DQ88" s="189" t="s">
        <v>730</v>
      </c>
      <c r="DR88" s="189">
        <v>3</v>
      </c>
      <c r="DS88" s="189" t="s">
        <v>7321</v>
      </c>
      <c r="DT88" s="189" t="s">
        <v>7319</v>
      </c>
      <c r="DU88" s="201">
        <v>43769</v>
      </c>
      <c r="DV88" s="196" t="s">
        <v>10937</v>
      </c>
      <c r="DW88" s="185">
        <v>149000</v>
      </c>
      <c r="DX88" s="188" t="s">
        <v>7200</v>
      </c>
      <c r="DY88" s="188" t="s">
        <v>730</v>
      </c>
      <c r="DZ88" s="188">
        <v>3</v>
      </c>
      <c r="EA88" s="188" t="s">
        <v>7320</v>
      </c>
      <c r="EB88" s="188" t="s">
        <v>7319</v>
      </c>
      <c r="EC88" s="198">
        <v>43769</v>
      </c>
      <c r="ED88" s="189" t="s">
        <v>10938</v>
      </c>
      <c r="EE88" s="186">
        <v>0</v>
      </c>
      <c r="EF88" s="189" t="s">
        <v>446</v>
      </c>
      <c r="EG88" s="189" t="s">
        <v>732</v>
      </c>
      <c r="EH88" s="189">
        <v>1</v>
      </c>
      <c r="EI88" s="189" t="s">
        <v>4675</v>
      </c>
      <c r="EJ88" s="189" t="s">
        <v>446</v>
      </c>
      <c r="EK88" s="201">
        <v>43585</v>
      </c>
      <c r="EL88" s="196" t="s">
        <v>10939</v>
      </c>
      <c r="EM88" s="185">
        <v>0</v>
      </c>
      <c r="EN88" s="188" t="s">
        <v>446</v>
      </c>
      <c r="EO88" s="188" t="s">
        <v>732</v>
      </c>
      <c r="EP88" s="188">
        <v>1</v>
      </c>
      <c r="EQ88" s="188" t="s">
        <v>4674</v>
      </c>
      <c r="ER88" s="188" t="s">
        <v>446</v>
      </c>
      <c r="ES88" s="198">
        <v>43585</v>
      </c>
      <c r="ET88" s="189" t="s">
        <v>10940</v>
      </c>
      <c r="EU88" s="189" t="s">
        <v>446</v>
      </c>
      <c r="EV88" s="189">
        <v>0</v>
      </c>
      <c r="EW88" s="189" t="s">
        <v>731</v>
      </c>
      <c r="EX88" s="189">
        <v>2</v>
      </c>
      <c r="EY88" s="189" t="s">
        <v>2293</v>
      </c>
      <c r="EZ88" s="189">
        <v>0</v>
      </c>
      <c r="FA88" s="201">
        <v>43511</v>
      </c>
      <c r="FB88" s="196" t="s">
        <v>10941</v>
      </c>
      <c r="FC88" s="188">
        <v>2</v>
      </c>
      <c r="FD88" s="188">
        <v>0</v>
      </c>
      <c r="FE88" s="188" t="s">
        <v>731</v>
      </c>
      <c r="FF88" s="188">
        <v>2</v>
      </c>
      <c r="FG88" s="188">
        <v>0</v>
      </c>
      <c r="FH88" s="188">
        <v>0</v>
      </c>
      <c r="FI88" s="198">
        <v>43511</v>
      </c>
      <c r="FJ88" s="196" t="s">
        <v>10942</v>
      </c>
      <c r="FK88" s="189">
        <v>0</v>
      </c>
      <c r="FL88" s="189">
        <v>0</v>
      </c>
      <c r="FM88" s="189" t="s">
        <v>731</v>
      </c>
      <c r="FN88" s="189">
        <v>2</v>
      </c>
      <c r="FO88" s="189" t="s">
        <v>2294</v>
      </c>
      <c r="FP88" s="186">
        <v>0</v>
      </c>
      <c r="FQ88" s="200">
        <v>43511</v>
      </c>
      <c r="FR88" s="196" t="s">
        <v>10943</v>
      </c>
      <c r="FS88" s="188">
        <v>0</v>
      </c>
      <c r="FT88" s="188">
        <v>0</v>
      </c>
      <c r="FU88" s="188" t="s">
        <v>731</v>
      </c>
      <c r="FV88" s="188">
        <v>2</v>
      </c>
      <c r="FW88" s="188">
        <v>0</v>
      </c>
      <c r="FX88" s="188">
        <v>0</v>
      </c>
      <c r="FY88" s="198">
        <v>43511</v>
      </c>
      <c r="FZ88" s="189" t="s">
        <v>10944</v>
      </c>
      <c r="GA88" s="189">
        <v>0</v>
      </c>
      <c r="GB88" s="189" t="s">
        <v>7229</v>
      </c>
      <c r="GC88" s="189" t="s">
        <v>732</v>
      </c>
      <c r="GD88" s="189">
        <v>1</v>
      </c>
      <c r="GE88" s="189" t="s">
        <v>7600</v>
      </c>
      <c r="GF88" s="189" t="s">
        <v>7616</v>
      </c>
      <c r="GG88" s="201">
        <v>43769</v>
      </c>
      <c r="GH88" s="196" t="s">
        <v>10945</v>
      </c>
      <c r="GI88" s="188">
        <v>0</v>
      </c>
      <c r="GJ88" s="188" t="s">
        <v>7229</v>
      </c>
      <c r="GK88" s="188" t="s">
        <v>732</v>
      </c>
      <c r="GL88" s="188">
        <v>1</v>
      </c>
      <c r="GM88" s="188" t="s">
        <v>7600</v>
      </c>
      <c r="GN88" s="188" t="s">
        <v>7616</v>
      </c>
      <c r="GO88" s="198">
        <v>43769</v>
      </c>
      <c r="GP88" s="189" t="s">
        <v>10946</v>
      </c>
      <c r="GQ88" s="189">
        <v>0</v>
      </c>
      <c r="GR88" s="189" t="s">
        <v>7229</v>
      </c>
      <c r="GS88" s="189" t="s">
        <v>732</v>
      </c>
      <c r="GT88" s="189">
        <v>1</v>
      </c>
      <c r="GU88" s="189" t="s">
        <v>7600</v>
      </c>
      <c r="GV88" s="189" t="s">
        <v>7616</v>
      </c>
      <c r="GW88" s="201">
        <v>43769</v>
      </c>
      <c r="GX88" s="196" t="s">
        <v>10947</v>
      </c>
      <c r="GY88" s="188">
        <v>2</v>
      </c>
      <c r="GZ88" s="188" t="s">
        <v>7229</v>
      </c>
      <c r="HA88" s="188" t="s">
        <v>732</v>
      </c>
      <c r="HB88" s="188">
        <v>1</v>
      </c>
      <c r="HC88" s="188" t="s">
        <v>7600</v>
      </c>
      <c r="HD88" s="188" t="s">
        <v>7616</v>
      </c>
      <c r="HE88" s="198">
        <v>43769</v>
      </c>
      <c r="HF88" s="189" t="s">
        <v>10948</v>
      </c>
      <c r="HG88" s="189">
        <v>0</v>
      </c>
      <c r="HH88" s="189" t="s">
        <v>7229</v>
      </c>
      <c r="HI88" s="189" t="s">
        <v>732</v>
      </c>
      <c r="HJ88" s="189">
        <v>1</v>
      </c>
      <c r="HK88" s="189" t="s">
        <v>7600</v>
      </c>
      <c r="HL88" s="189" t="s">
        <v>7616</v>
      </c>
      <c r="HM88" s="201">
        <v>43769</v>
      </c>
      <c r="HN88" s="196" t="s">
        <v>10949</v>
      </c>
      <c r="HO88" s="188">
        <v>0</v>
      </c>
      <c r="HP88" s="188" t="s">
        <v>7229</v>
      </c>
      <c r="HQ88" s="188" t="s">
        <v>732</v>
      </c>
      <c r="HR88" s="188">
        <v>1</v>
      </c>
      <c r="HS88" s="188" t="s">
        <v>7600</v>
      </c>
      <c r="HT88" s="188" t="s">
        <v>7616</v>
      </c>
      <c r="HU88" s="198">
        <v>43769</v>
      </c>
      <c r="HV88" s="189" t="s">
        <v>10950</v>
      </c>
      <c r="HW88" s="189">
        <v>0</v>
      </c>
      <c r="HX88" s="189" t="s">
        <v>7229</v>
      </c>
      <c r="HY88" s="189" t="s">
        <v>732</v>
      </c>
      <c r="HZ88" s="189">
        <v>1</v>
      </c>
      <c r="IA88" s="189" t="s">
        <v>7600</v>
      </c>
      <c r="IB88" s="189" t="s">
        <v>7616</v>
      </c>
      <c r="IC88" s="201">
        <v>43769</v>
      </c>
      <c r="ID88" s="196" t="s">
        <v>10951</v>
      </c>
      <c r="IE88" s="188">
        <v>0</v>
      </c>
      <c r="IF88" s="188" t="s">
        <v>7229</v>
      </c>
      <c r="IG88" s="188" t="s">
        <v>732</v>
      </c>
      <c r="IH88" s="188">
        <v>1</v>
      </c>
      <c r="II88" s="188" t="s">
        <v>7600</v>
      </c>
      <c r="IJ88" s="188" t="s">
        <v>7616</v>
      </c>
      <c r="IK88" s="198">
        <v>43769</v>
      </c>
      <c r="IL88" s="189" t="s">
        <v>10952</v>
      </c>
      <c r="IM88" s="189">
        <v>0</v>
      </c>
      <c r="IN88" s="189" t="s">
        <v>7229</v>
      </c>
      <c r="IO88" s="189" t="s">
        <v>732</v>
      </c>
      <c r="IP88" s="189">
        <v>1</v>
      </c>
      <c r="IQ88" s="189" t="s">
        <v>7600</v>
      </c>
      <c r="IR88" s="189" t="s">
        <v>7616</v>
      </c>
      <c r="IS88" s="201">
        <v>43769</v>
      </c>
    </row>
    <row r="89" spans="1:253" x14ac:dyDescent="0.35">
      <c r="A89" t="s">
        <v>1244</v>
      </c>
      <c r="B89" t="s">
        <v>784</v>
      </c>
      <c r="C89" t="s">
        <v>806</v>
      </c>
      <c r="D89" t="s">
        <v>278</v>
      </c>
      <c r="E89" t="s">
        <v>277</v>
      </c>
      <c r="F89" t="s">
        <v>10953</v>
      </c>
      <c r="G89" s="184">
        <v>15836000</v>
      </c>
      <c r="H89" s="185" t="s">
        <v>6849</v>
      </c>
      <c r="I89" s="185" t="s">
        <v>732</v>
      </c>
      <c r="J89" s="185">
        <v>1</v>
      </c>
      <c r="K89" s="185" t="s">
        <v>7692</v>
      </c>
      <c r="L89" s="185" t="s">
        <v>7691</v>
      </c>
      <c r="M89" s="198">
        <v>43795</v>
      </c>
      <c r="N89" s="196" t="s">
        <v>10954</v>
      </c>
      <c r="O89" s="187">
        <v>196722</v>
      </c>
      <c r="P89" s="187" t="s">
        <v>897</v>
      </c>
      <c r="Q89" s="187" t="s">
        <v>732</v>
      </c>
      <c r="R89" s="187">
        <v>1</v>
      </c>
      <c r="S89" s="187" t="s">
        <v>899</v>
      </c>
      <c r="T89" s="187" t="s">
        <v>898</v>
      </c>
      <c r="U89" s="199">
        <v>43490</v>
      </c>
      <c r="V89" s="196" t="s">
        <v>10955</v>
      </c>
      <c r="W89" s="185">
        <v>15836000</v>
      </c>
      <c r="X89" s="185" t="s">
        <v>6849</v>
      </c>
      <c r="Y89" s="185" t="s">
        <v>732</v>
      </c>
      <c r="Z89" s="185">
        <v>1</v>
      </c>
      <c r="AA89" s="185" t="s">
        <v>7692</v>
      </c>
      <c r="AB89" s="185" t="s">
        <v>7691</v>
      </c>
      <c r="AC89" s="198">
        <v>43795</v>
      </c>
      <c r="AD89" s="196" t="s">
        <v>10956</v>
      </c>
      <c r="AE89" s="186">
        <v>13061000</v>
      </c>
      <c r="AF89" s="186" t="s">
        <v>902</v>
      </c>
      <c r="AG89" s="186" t="s">
        <v>732</v>
      </c>
      <c r="AH89" s="186">
        <v>1</v>
      </c>
      <c r="AI89" s="186" t="s">
        <v>3922</v>
      </c>
      <c r="AJ89" s="186" t="s">
        <v>903</v>
      </c>
      <c r="AK89" s="200">
        <v>43576</v>
      </c>
      <c r="AL89" s="196" t="s">
        <v>10957</v>
      </c>
      <c r="AM89" s="185">
        <v>0</v>
      </c>
      <c r="AN89" s="185">
        <v>0</v>
      </c>
      <c r="AO89" s="185" t="s">
        <v>731</v>
      </c>
      <c r="AP89" s="185">
        <v>2</v>
      </c>
      <c r="AQ89" s="185" t="s">
        <v>835</v>
      </c>
      <c r="AR89" s="185">
        <v>0</v>
      </c>
      <c r="AS89" s="198">
        <v>43489</v>
      </c>
      <c r="AT89" s="189" t="s">
        <v>10958</v>
      </c>
      <c r="AU89" s="186">
        <v>0</v>
      </c>
      <c r="AV89" s="186">
        <v>0</v>
      </c>
      <c r="AW89" s="186" t="s">
        <v>731</v>
      </c>
      <c r="AX89" s="186">
        <v>2</v>
      </c>
      <c r="AY89" s="186">
        <v>0</v>
      </c>
      <c r="AZ89" s="186">
        <v>0</v>
      </c>
      <c r="BA89" s="200">
        <v>43489</v>
      </c>
      <c r="BB89" s="196" t="s">
        <v>10959</v>
      </c>
      <c r="BC89" s="185">
        <v>0</v>
      </c>
      <c r="BD89" s="185">
        <v>0</v>
      </c>
      <c r="BE89" s="185" t="s">
        <v>731</v>
      </c>
      <c r="BF89" s="185">
        <v>2</v>
      </c>
      <c r="BG89" s="185">
        <v>0</v>
      </c>
      <c r="BH89" s="185">
        <v>0</v>
      </c>
      <c r="BI89" s="198">
        <v>43489</v>
      </c>
      <c r="BJ89" s="189" t="s">
        <v>10960</v>
      </c>
      <c r="BK89" s="189">
        <v>0</v>
      </c>
      <c r="BL89" s="189">
        <v>0</v>
      </c>
      <c r="BM89" s="189" t="s">
        <v>731</v>
      </c>
      <c r="BN89" s="189">
        <v>2</v>
      </c>
      <c r="BO89" s="189">
        <v>0</v>
      </c>
      <c r="BP89" s="186">
        <v>0</v>
      </c>
      <c r="BQ89" s="201">
        <v>43489</v>
      </c>
      <c r="BR89" s="196" t="s">
        <v>10961</v>
      </c>
      <c r="BS89" s="188">
        <v>0</v>
      </c>
      <c r="BT89" s="188">
        <v>0</v>
      </c>
      <c r="BU89" s="188" t="s">
        <v>731</v>
      </c>
      <c r="BV89" s="188">
        <v>2</v>
      </c>
      <c r="BW89" s="188">
        <v>0</v>
      </c>
      <c r="BX89" s="188">
        <v>0</v>
      </c>
      <c r="BY89" s="198">
        <v>43489</v>
      </c>
      <c r="BZ89" s="189" t="s">
        <v>10962</v>
      </c>
      <c r="CA89" s="189">
        <v>0</v>
      </c>
      <c r="CB89" s="189">
        <v>0</v>
      </c>
      <c r="CC89" s="189" t="s">
        <v>731</v>
      </c>
      <c r="CD89" s="189">
        <v>2</v>
      </c>
      <c r="CE89" s="189">
        <v>0</v>
      </c>
      <c r="CF89" s="189">
        <v>0</v>
      </c>
      <c r="CG89" s="201">
        <v>43489</v>
      </c>
      <c r="CH89" s="196" t="s">
        <v>10963</v>
      </c>
      <c r="CI89" s="189" t="e">
        <v>#N/A</v>
      </c>
      <c r="CJ89" s="189" t="e">
        <v>#N/A</v>
      </c>
      <c r="CK89" s="189" t="e">
        <v>#N/A</v>
      </c>
      <c r="CL89" s="189" t="e">
        <v>#N/A</v>
      </c>
      <c r="CM89" s="189" t="e">
        <v>#N/A</v>
      </c>
      <c r="CN89" s="189" t="e">
        <v>#N/A</v>
      </c>
      <c r="CO89" s="193" t="e">
        <v>#N/A</v>
      </c>
      <c r="CP89" s="189" t="s">
        <v>10964</v>
      </c>
      <c r="CQ89" s="188" t="s">
        <v>446</v>
      </c>
      <c r="CR89" s="188">
        <v>0</v>
      </c>
      <c r="CS89" s="188" t="s">
        <v>730</v>
      </c>
      <c r="CT89" s="188">
        <v>3</v>
      </c>
      <c r="CU89" s="188" t="s">
        <v>843</v>
      </c>
      <c r="CV89" s="188">
        <v>0</v>
      </c>
      <c r="CW89" s="198">
        <v>43489</v>
      </c>
      <c r="CX89" s="189" t="s">
        <v>10965</v>
      </c>
      <c r="CY89" s="186">
        <v>341000</v>
      </c>
      <c r="CZ89" s="186" t="s">
        <v>7304</v>
      </c>
      <c r="DA89" s="186" t="s">
        <v>732</v>
      </c>
      <c r="DB89" s="186">
        <v>1</v>
      </c>
      <c r="DC89" s="186" t="s">
        <v>7305</v>
      </c>
      <c r="DD89" s="186" t="s">
        <v>903</v>
      </c>
      <c r="DE89" s="192">
        <v>43769</v>
      </c>
      <c r="DF89" s="196" t="s">
        <v>10966</v>
      </c>
      <c r="DG89" s="185">
        <v>9600000</v>
      </c>
      <c r="DH89" s="188" t="s">
        <v>902</v>
      </c>
      <c r="DI89" s="188" t="s">
        <v>731</v>
      </c>
      <c r="DJ89" s="188">
        <v>2</v>
      </c>
      <c r="DK89" s="188" t="s">
        <v>905</v>
      </c>
      <c r="DL89" s="188" t="s">
        <v>903</v>
      </c>
      <c r="DM89" s="198">
        <v>43544</v>
      </c>
      <c r="DN89" s="189" t="s">
        <v>10967</v>
      </c>
      <c r="DO89" s="186">
        <v>3084000</v>
      </c>
      <c r="DP89" s="189" t="s">
        <v>902</v>
      </c>
      <c r="DQ89" s="189" t="s">
        <v>731</v>
      </c>
      <c r="DR89" s="189">
        <v>2</v>
      </c>
      <c r="DS89" s="189" t="s">
        <v>906</v>
      </c>
      <c r="DT89" s="189" t="s">
        <v>903</v>
      </c>
      <c r="DU89" s="201">
        <v>43544</v>
      </c>
      <c r="DV89" s="196" t="s">
        <v>10968</v>
      </c>
      <c r="DW89" s="185">
        <v>341000</v>
      </c>
      <c r="DX89" s="188" t="s">
        <v>7304</v>
      </c>
      <c r="DY89" s="188" t="s">
        <v>732</v>
      </c>
      <c r="DZ89" s="188">
        <v>1</v>
      </c>
      <c r="EA89" s="188" t="s">
        <v>7305</v>
      </c>
      <c r="EB89" s="188" t="s">
        <v>903</v>
      </c>
      <c r="EC89" s="198">
        <v>43769</v>
      </c>
      <c r="ED89" s="189" t="s">
        <v>10969</v>
      </c>
      <c r="EE89" s="186">
        <v>0</v>
      </c>
      <c r="EF89" s="189">
        <v>0</v>
      </c>
      <c r="EG89" s="189" t="s">
        <v>731</v>
      </c>
      <c r="EH89" s="189">
        <v>2</v>
      </c>
      <c r="EI89" s="189">
        <v>0</v>
      </c>
      <c r="EJ89" s="189">
        <v>0</v>
      </c>
      <c r="EK89" s="201">
        <v>43489</v>
      </c>
      <c r="EL89" s="196" t="s">
        <v>10970</v>
      </c>
      <c r="EM89" s="185">
        <v>0</v>
      </c>
      <c r="EN89" s="188">
        <v>0</v>
      </c>
      <c r="EO89" s="188" t="s">
        <v>731</v>
      </c>
      <c r="EP89" s="188">
        <v>2</v>
      </c>
      <c r="EQ89" s="188">
        <v>0</v>
      </c>
      <c r="ER89" s="188">
        <v>0</v>
      </c>
      <c r="ES89" s="198">
        <v>43489</v>
      </c>
      <c r="ET89" s="189" t="s">
        <v>10971</v>
      </c>
      <c r="EU89" s="189">
        <v>0</v>
      </c>
      <c r="EV89" s="189">
        <v>0</v>
      </c>
      <c r="EW89" s="189" t="s">
        <v>731</v>
      </c>
      <c r="EX89" s="189">
        <v>2</v>
      </c>
      <c r="EY89" s="189">
        <v>0</v>
      </c>
      <c r="EZ89" s="189">
        <v>0</v>
      </c>
      <c r="FA89" s="201">
        <v>43489</v>
      </c>
      <c r="FB89" s="196" t="s">
        <v>10972</v>
      </c>
      <c r="FC89" s="188">
        <v>4</v>
      </c>
      <c r="FD89" s="188">
        <v>0</v>
      </c>
      <c r="FE89" s="188" t="s">
        <v>732</v>
      </c>
      <c r="FF89" s="188">
        <v>1</v>
      </c>
      <c r="FG89" s="188" t="s">
        <v>839</v>
      </c>
      <c r="FH89" s="188">
        <v>0</v>
      </c>
      <c r="FI89" s="198">
        <v>43489</v>
      </c>
      <c r="FJ89" s="196" t="s">
        <v>10973</v>
      </c>
      <c r="FK89" s="189">
        <v>0</v>
      </c>
      <c r="FL89" s="189">
        <v>0</v>
      </c>
      <c r="FM89" s="189" t="s">
        <v>731</v>
      </c>
      <c r="FN89" s="189">
        <v>2</v>
      </c>
      <c r="FO89" s="189">
        <v>0</v>
      </c>
      <c r="FP89" s="186">
        <v>0</v>
      </c>
      <c r="FQ89" s="200">
        <v>43580</v>
      </c>
      <c r="FR89" s="196" t="s">
        <v>10974</v>
      </c>
      <c r="FS89" s="188">
        <v>0</v>
      </c>
      <c r="FT89" s="188">
        <v>0</v>
      </c>
      <c r="FU89" s="188" t="s">
        <v>731</v>
      </c>
      <c r="FV89" s="188">
        <v>2</v>
      </c>
      <c r="FW89" s="188">
        <v>0</v>
      </c>
      <c r="FX89" s="188">
        <v>0</v>
      </c>
      <c r="FY89" s="198">
        <v>43580</v>
      </c>
      <c r="FZ89" s="189" t="s">
        <v>10975</v>
      </c>
      <c r="GA89" s="189">
        <v>0</v>
      </c>
      <c r="GB89" s="189" t="s">
        <v>7229</v>
      </c>
      <c r="GC89" s="189" t="s">
        <v>732</v>
      </c>
      <c r="GD89" s="189">
        <v>1</v>
      </c>
      <c r="GE89" s="189" t="s">
        <v>7600</v>
      </c>
      <c r="GF89" s="189" t="s">
        <v>7616</v>
      </c>
      <c r="GG89" s="201">
        <v>43769</v>
      </c>
      <c r="GH89" s="196" t="s">
        <v>10976</v>
      </c>
      <c r="GI89" s="188">
        <v>0</v>
      </c>
      <c r="GJ89" s="188" t="s">
        <v>7229</v>
      </c>
      <c r="GK89" s="188" t="s">
        <v>732</v>
      </c>
      <c r="GL89" s="188">
        <v>1</v>
      </c>
      <c r="GM89" s="188" t="s">
        <v>7600</v>
      </c>
      <c r="GN89" s="188" t="s">
        <v>7616</v>
      </c>
      <c r="GO89" s="198">
        <v>43769</v>
      </c>
      <c r="GP89" s="189" t="s">
        <v>10977</v>
      </c>
      <c r="GQ89" s="189">
        <v>0</v>
      </c>
      <c r="GR89" s="189" t="s">
        <v>7229</v>
      </c>
      <c r="GS89" s="189" t="s">
        <v>732</v>
      </c>
      <c r="GT89" s="189">
        <v>1</v>
      </c>
      <c r="GU89" s="189" t="s">
        <v>7600</v>
      </c>
      <c r="GV89" s="189" t="s">
        <v>7616</v>
      </c>
      <c r="GW89" s="201">
        <v>43769</v>
      </c>
      <c r="GX89" s="196" t="s">
        <v>10978</v>
      </c>
      <c r="GY89" s="188">
        <v>2</v>
      </c>
      <c r="GZ89" s="188" t="s">
        <v>7229</v>
      </c>
      <c r="HA89" s="188" t="s">
        <v>732</v>
      </c>
      <c r="HB89" s="188">
        <v>1</v>
      </c>
      <c r="HC89" s="188" t="s">
        <v>7600</v>
      </c>
      <c r="HD89" s="188" t="s">
        <v>7616</v>
      </c>
      <c r="HE89" s="198">
        <v>43769</v>
      </c>
      <c r="HF89" s="189" t="s">
        <v>10979</v>
      </c>
      <c r="HG89" s="189">
        <v>0</v>
      </c>
      <c r="HH89" s="189" t="s">
        <v>7229</v>
      </c>
      <c r="HI89" s="189" t="s">
        <v>732</v>
      </c>
      <c r="HJ89" s="189">
        <v>1</v>
      </c>
      <c r="HK89" s="189" t="s">
        <v>7600</v>
      </c>
      <c r="HL89" s="189" t="s">
        <v>7616</v>
      </c>
      <c r="HM89" s="201">
        <v>43769</v>
      </c>
      <c r="HN89" s="196" t="s">
        <v>10980</v>
      </c>
      <c r="HO89" s="188">
        <v>0</v>
      </c>
      <c r="HP89" s="188" t="s">
        <v>7229</v>
      </c>
      <c r="HQ89" s="188" t="s">
        <v>732</v>
      </c>
      <c r="HR89" s="188">
        <v>1</v>
      </c>
      <c r="HS89" s="188" t="s">
        <v>7600</v>
      </c>
      <c r="HT89" s="188" t="s">
        <v>7616</v>
      </c>
      <c r="HU89" s="198">
        <v>43769</v>
      </c>
      <c r="HV89" s="189" t="s">
        <v>10981</v>
      </c>
      <c r="HW89" s="189">
        <v>0</v>
      </c>
      <c r="HX89" s="189" t="s">
        <v>7229</v>
      </c>
      <c r="HY89" s="189" t="s">
        <v>732</v>
      </c>
      <c r="HZ89" s="189">
        <v>1</v>
      </c>
      <c r="IA89" s="189" t="s">
        <v>7600</v>
      </c>
      <c r="IB89" s="189" t="s">
        <v>7616</v>
      </c>
      <c r="IC89" s="201">
        <v>43769</v>
      </c>
      <c r="ID89" s="196" t="s">
        <v>10982</v>
      </c>
      <c r="IE89" s="188">
        <v>1</v>
      </c>
      <c r="IF89" s="188" t="s">
        <v>7229</v>
      </c>
      <c r="IG89" s="188" t="s">
        <v>732</v>
      </c>
      <c r="IH89" s="188">
        <v>1</v>
      </c>
      <c r="II89" s="188" t="s">
        <v>7600</v>
      </c>
      <c r="IJ89" s="188" t="s">
        <v>7616</v>
      </c>
      <c r="IK89" s="198">
        <v>43769</v>
      </c>
      <c r="IL89" s="189" t="s">
        <v>10983</v>
      </c>
      <c r="IM89" s="189">
        <v>0</v>
      </c>
      <c r="IN89" s="189" t="s">
        <v>7229</v>
      </c>
      <c r="IO89" s="189" t="s">
        <v>732</v>
      </c>
      <c r="IP89" s="189">
        <v>1</v>
      </c>
      <c r="IQ89" s="189" t="s">
        <v>7600</v>
      </c>
      <c r="IR89" s="189" t="s">
        <v>7616</v>
      </c>
      <c r="IS89" s="201">
        <v>43769</v>
      </c>
    </row>
    <row r="90" spans="1:253" x14ac:dyDescent="0.35">
      <c r="A90" t="s">
        <v>2976</v>
      </c>
      <c r="B90" t="s">
        <v>828</v>
      </c>
      <c r="C90" t="s">
        <v>723</v>
      </c>
      <c r="D90" t="s">
        <v>294</v>
      </c>
      <c r="E90" t="s">
        <v>293</v>
      </c>
      <c r="F90" t="s">
        <v>10984</v>
      </c>
      <c r="G90" s="184">
        <v>14430000</v>
      </c>
      <c r="H90" s="185" t="s">
        <v>7901</v>
      </c>
      <c r="I90" s="185" t="s">
        <v>732</v>
      </c>
      <c r="J90" s="185">
        <v>1</v>
      </c>
      <c r="K90" s="185" t="s">
        <v>7968</v>
      </c>
      <c r="L90" s="185" t="s">
        <v>7967</v>
      </c>
      <c r="M90" s="198">
        <v>43798</v>
      </c>
      <c r="N90" s="196" t="s">
        <v>10985</v>
      </c>
      <c r="O90" s="187">
        <v>627340</v>
      </c>
      <c r="P90" s="187" t="s">
        <v>7339</v>
      </c>
      <c r="Q90" s="187" t="s">
        <v>732</v>
      </c>
      <c r="R90" s="187">
        <v>1</v>
      </c>
      <c r="S90" s="187" t="s">
        <v>5119</v>
      </c>
      <c r="T90" s="187" t="s">
        <v>7365</v>
      </c>
      <c r="U90" s="199">
        <v>43759</v>
      </c>
      <c r="V90" s="196" t="s">
        <v>10986</v>
      </c>
      <c r="W90" s="185">
        <v>14430000</v>
      </c>
      <c r="X90" s="185" t="s">
        <v>7901</v>
      </c>
      <c r="Y90" s="185" t="s">
        <v>732</v>
      </c>
      <c r="Z90" s="185">
        <v>1</v>
      </c>
      <c r="AA90" s="185" t="s">
        <v>7968</v>
      </c>
      <c r="AB90" s="185" t="s">
        <v>7967</v>
      </c>
      <c r="AC90" s="198">
        <v>43798</v>
      </c>
      <c r="AD90" s="196" t="s">
        <v>10987</v>
      </c>
      <c r="AE90" s="186">
        <v>14430000</v>
      </c>
      <c r="AF90" s="186" t="s">
        <v>7901</v>
      </c>
      <c r="AG90" s="186" t="s">
        <v>732</v>
      </c>
      <c r="AH90" s="186">
        <v>1</v>
      </c>
      <c r="AI90" s="186" t="s">
        <v>7980</v>
      </c>
      <c r="AJ90" s="186" t="s">
        <v>7967</v>
      </c>
      <c r="AK90" s="200">
        <v>43798</v>
      </c>
      <c r="AL90" s="196" t="s">
        <v>10988</v>
      </c>
      <c r="AM90" s="185">
        <v>3885000</v>
      </c>
      <c r="AN90" s="185" t="s">
        <v>7905</v>
      </c>
      <c r="AO90" s="185" t="s">
        <v>730</v>
      </c>
      <c r="AP90" s="185">
        <v>3</v>
      </c>
      <c r="AQ90" s="185" t="s">
        <v>7982</v>
      </c>
      <c r="AR90" s="185" t="s">
        <v>7981</v>
      </c>
      <c r="AS90" s="198">
        <v>43798</v>
      </c>
      <c r="AT90" s="189" t="s">
        <v>10989</v>
      </c>
      <c r="AU90" s="186" t="s">
        <v>446</v>
      </c>
      <c r="AV90" s="186" t="s">
        <v>5141</v>
      </c>
      <c r="AW90" s="186" t="s">
        <v>446</v>
      </c>
      <c r="AX90" s="186" t="s">
        <v>446</v>
      </c>
      <c r="AY90" s="186" t="s">
        <v>5144</v>
      </c>
      <c r="AZ90" s="186" t="s">
        <v>1196</v>
      </c>
      <c r="BA90" s="200">
        <v>43612</v>
      </c>
      <c r="BB90" s="196" t="s">
        <v>10990</v>
      </c>
      <c r="BC90" s="185" t="s">
        <v>446</v>
      </c>
      <c r="BD90" s="185" t="s">
        <v>446</v>
      </c>
      <c r="BE90" s="185" t="s">
        <v>446</v>
      </c>
      <c r="BF90" s="185" t="s">
        <v>446</v>
      </c>
      <c r="BG90" s="185" t="s">
        <v>446</v>
      </c>
      <c r="BH90" s="185" t="s">
        <v>446</v>
      </c>
      <c r="BI90" s="198">
        <v>43759</v>
      </c>
      <c r="BJ90" s="189" t="s">
        <v>10991</v>
      </c>
      <c r="BK90" s="189">
        <v>2084</v>
      </c>
      <c r="BL90" s="189" t="s">
        <v>7904</v>
      </c>
      <c r="BM90" s="189" t="s">
        <v>731</v>
      </c>
      <c r="BN90" s="189">
        <v>2</v>
      </c>
      <c r="BO90" s="189" t="s">
        <v>7978</v>
      </c>
      <c r="BP90" s="186" t="s">
        <v>7977</v>
      </c>
      <c r="BQ90" s="201">
        <v>43798</v>
      </c>
      <c r="BR90" s="196" t="s">
        <v>10992</v>
      </c>
      <c r="BS90" s="188" t="s">
        <v>446</v>
      </c>
      <c r="BT90" s="188">
        <v>0</v>
      </c>
      <c r="BU90" s="188" t="s">
        <v>446</v>
      </c>
      <c r="BV90" s="188" t="s">
        <v>446</v>
      </c>
      <c r="BW90" s="188">
        <v>0</v>
      </c>
      <c r="BX90" s="188">
        <v>0</v>
      </c>
      <c r="BY90" s="198">
        <v>43496</v>
      </c>
      <c r="BZ90" s="189" t="s">
        <v>10993</v>
      </c>
      <c r="CA90" s="189" t="s">
        <v>446</v>
      </c>
      <c r="CB90" s="189">
        <v>0</v>
      </c>
      <c r="CC90" s="189" t="s">
        <v>446</v>
      </c>
      <c r="CD90" s="189" t="s">
        <v>446</v>
      </c>
      <c r="CE90" s="189">
        <v>0</v>
      </c>
      <c r="CF90" s="189">
        <v>0</v>
      </c>
      <c r="CG90" s="201">
        <v>43496</v>
      </c>
      <c r="CH90" s="196" t="s">
        <v>10994</v>
      </c>
      <c r="CI90" s="189" t="e">
        <v>#N/A</v>
      </c>
      <c r="CJ90" s="189" t="e">
        <v>#N/A</v>
      </c>
      <c r="CK90" s="189" t="e">
        <v>#N/A</v>
      </c>
      <c r="CL90" s="189" t="e">
        <v>#N/A</v>
      </c>
      <c r="CM90" s="189" t="e">
        <v>#N/A</v>
      </c>
      <c r="CN90" s="189" t="e">
        <v>#N/A</v>
      </c>
      <c r="CO90" s="193" t="e">
        <v>#N/A</v>
      </c>
      <c r="CP90" s="189" t="s">
        <v>10995</v>
      </c>
      <c r="CQ90" s="188" t="s">
        <v>446</v>
      </c>
      <c r="CR90" s="188" t="s">
        <v>446</v>
      </c>
      <c r="CS90" s="188" t="s">
        <v>446</v>
      </c>
      <c r="CT90" s="188" t="s">
        <v>446</v>
      </c>
      <c r="CU90" s="188" t="s">
        <v>446</v>
      </c>
      <c r="CV90" s="188" t="s">
        <v>446</v>
      </c>
      <c r="CW90" s="198">
        <v>43759</v>
      </c>
      <c r="CX90" s="189" t="s">
        <v>10996</v>
      </c>
      <c r="CY90" s="186">
        <v>2094000</v>
      </c>
      <c r="CZ90" s="186" t="s">
        <v>7341</v>
      </c>
      <c r="DA90" s="186" t="s">
        <v>731</v>
      </c>
      <c r="DB90" s="186">
        <v>2</v>
      </c>
      <c r="DC90" s="186" t="s">
        <v>7395</v>
      </c>
      <c r="DD90" s="186" t="s">
        <v>7367</v>
      </c>
      <c r="DE90" s="192">
        <v>43759</v>
      </c>
      <c r="DF90" s="196" t="s">
        <v>10997</v>
      </c>
      <c r="DG90" s="185">
        <v>0</v>
      </c>
      <c r="DH90" s="188" t="s">
        <v>7341</v>
      </c>
      <c r="DI90" s="188" t="s">
        <v>731</v>
      </c>
      <c r="DJ90" s="188">
        <v>2</v>
      </c>
      <c r="DK90" s="188" t="s">
        <v>7395</v>
      </c>
      <c r="DL90" s="188" t="s">
        <v>7367</v>
      </c>
      <c r="DM90" s="198">
        <v>43759</v>
      </c>
      <c r="DN90" s="189" t="s">
        <v>10998</v>
      </c>
      <c r="DO90" s="186">
        <v>12340000</v>
      </c>
      <c r="DP90" s="189" t="s">
        <v>7341</v>
      </c>
      <c r="DQ90" s="189" t="s">
        <v>731</v>
      </c>
      <c r="DR90" s="189">
        <v>2</v>
      </c>
      <c r="DS90" s="189" t="s">
        <v>7395</v>
      </c>
      <c r="DT90" s="189" t="s">
        <v>7367</v>
      </c>
      <c r="DU90" s="201">
        <v>43759</v>
      </c>
      <c r="DV90" s="196" t="s">
        <v>10999</v>
      </c>
      <c r="DW90" s="185">
        <v>1655000</v>
      </c>
      <c r="DX90" s="188" t="s">
        <v>7341</v>
      </c>
      <c r="DY90" s="188" t="s">
        <v>731</v>
      </c>
      <c r="DZ90" s="188">
        <v>2</v>
      </c>
      <c r="EA90" s="188" t="s">
        <v>7395</v>
      </c>
      <c r="EB90" s="188" t="s">
        <v>7367</v>
      </c>
      <c r="EC90" s="198">
        <v>43759</v>
      </c>
      <c r="ED90" s="189" t="s">
        <v>11000</v>
      </c>
      <c r="EE90" s="186">
        <v>439000</v>
      </c>
      <c r="EF90" s="189" t="s">
        <v>7341</v>
      </c>
      <c r="EG90" s="189" t="s">
        <v>731</v>
      </c>
      <c r="EH90" s="189">
        <v>2</v>
      </c>
      <c r="EI90" s="189" t="s">
        <v>7395</v>
      </c>
      <c r="EJ90" s="189" t="s">
        <v>7367</v>
      </c>
      <c r="EK90" s="201">
        <v>43759</v>
      </c>
      <c r="EL90" s="196" t="s">
        <v>11001</v>
      </c>
      <c r="EM90" s="185">
        <v>0</v>
      </c>
      <c r="EN90" s="188" t="s">
        <v>7341</v>
      </c>
      <c r="EO90" s="188" t="s">
        <v>731</v>
      </c>
      <c r="EP90" s="188">
        <v>2</v>
      </c>
      <c r="EQ90" s="188" t="s">
        <v>7395</v>
      </c>
      <c r="ER90" s="188" t="s">
        <v>7367</v>
      </c>
      <c r="ES90" s="198">
        <v>43759</v>
      </c>
      <c r="ET90" s="189" t="s">
        <v>11002</v>
      </c>
      <c r="EU90" s="189">
        <v>2084</v>
      </c>
      <c r="EV90" s="189" t="s">
        <v>7904</v>
      </c>
      <c r="EW90" s="189" t="s">
        <v>731</v>
      </c>
      <c r="EX90" s="189">
        <v>2</v>
      </c>
      <c r="EY90" s="189" t="s">
        <v>7978</v>
      </c>
      <c r="EZ90" s="189" t="s">
        <v>7977</v>
      </c>
      <c r="FA90" s="201">
        <v>43798</v>
      </c>
      <c r="FB90" s="196" t="s">
        <v>11003</v>
      </c>
      <c r="FC90" s="188">
        <v>5</v>
      </c>
      <c r="FD90" s="188">
        <v>0</v>
      </c>
      <c r="FE90" s="188" t="s">
        <v>732</v>
      </c>
      <c r="FF90" s="188">
        <v>1</v>
      </c>
      <c r="FG90" s="188">
        <v>0</v>
      </c>
      <c r="FH90" s="188">
        <v>0</v>
      </c>
      <c r="FI90" s="198">
        <v>43496</v>
      </c>
      <c r="FJ90" s="196" t="s">
        <v>11004</v>
      </c>
      <c r="FK90" s="189" t="s">
        <v>446</v>
      </c>
      <c r="FL90" s="189">
        <v>0</v>
      </c>
      <c r="FM90" s="189" t="s">
        <v>446</v>
      </c>
      <c r="FN90" s="189" t="s">
        <v>446</v>
      </c>
      <c r="FO90" s="189">
        <v>0</v>
      </c>
      <c r="FP90" s="186">
        <v>0</v>
      </c>
      <c r="FQ90" s="200">
        <v>43496</v>
      </c>
      <c r="FR90" s="196" t="s">
        <v>11005</v>
      </c>
      <c r="FS90" s="188" t="s">
        <v>446</v>
      </c>
      <c r="FT90" s="188">
        <v>0</v>
      </c>
      <c r="FU90" s="188" t="s">
        <v>446</v>
      </c>
      <c r="FV90" s="188" t="s">
        <v>446</v>
      </c>
      <c r="FW90" s="188">
        <v>0</v>
      </c>
      <c r="FX90" s="188">
        <v>0</v>
      </c>
      <c r="FY90" s="198">
        <v>43496</v>
      </c>
      <c r="FZ90" s="189" t="s">
        <v>11006</v>
      </c>
      <c r="GA90" s="189">
        <v>1</v>
      </c>
      <c r="GB90" s="189" t="s">
        <v>7229</v>
      </c>
      <c r="GC90" s="189" t="s">
        <v>732</v>
      </c>
      <c r="GD90" s="189">
        <v>1</v>
      </c>
      <c r="GE90" s="189" t="s">
        <v>7600</v>
      </c>
      <c r="GF90" s="189" t="s">
        <v>7616</v>
      </c>
      <c r="GG90" s="201">
        <v>43759</v>
      </c>
      <c r="GH90" s="196" t="s">
        <v>11007</v>
      </c>
      <c r="GI90" s="188">
        <v>3</v>
      </c>
      <c r="GJ90" s="188" t="s">
        <v>7229</v>
      </c>
      <c r="GK90" s="188" t="s">
        <v>732</v>
      </c>
      <c r="GL90" s="188">
        <v>1</v>
      </c>
      <c r="GM90" s="188" t="s">
        <v>7600</v>
      </c>
      <c r="GN90" s="188" t="s">
        <v>7616</v>
      </c>
      <c r="GO90" s="198">
        <v>43759</v>
      </c>
      <c r="GP90" s="189" t="s">
        <v>11008</v>
      </c>
      <c r="GQ90" s="189">
        <v>2</v>
      </c>
      <c r="GR90" s="189" t="s">
        <v>7229</v>
      </c>
      <c r="GS90" s="189" t="s">
        <v>732</v>
      </c>
      <c r="GT90" s="189">
        <v>1</v>
      </c>
      <c r="GU90" s="189" t="s">
        <v>7600</v>
      </c>
      <c r="GV90" s="189" t="s">
        <v>7616</v>
      </c>
      <c r="GW90" s="201">
        <v>43759</v>
      </c>
      <c r="GX90" s="196" t="s">
        <v>11009</v>
      </c>
      <c r="GY90" s="188">
        <v>3</v>
      </c>
      <c r="GZ90" s="188" t="s">
        <v>7229</v>
      </c>
      <c r="HA90" s="188" t="s">
        <v>732</v>
      </c>
      <c r="HB90" s="188">
        <v>1</v>
      </c>
      <c r="HC90" s="188" t="s">
        <v>7600</v>
      </c>
      <c r="HD90" s="188" t="s">
        <v>7616</v>
      </c>
      <c r="HE90" s="198">
        <v>43759</v>
      </c>
      <c r="HF90" s="189" t="s">
        <v>11010</v>
      </c>
      <c r="HG90" s="189">
        <v>2</v>
      </c>
      <c r="HH90" s="189" t="s">
        <v>7229</v>
      </c>
      <c r="HI90" s="189" t="s">
        <v>732</v>
      </c>
      <c r="HJ90" s="189">
        <v>1</v>
      </c>
      <c r="HK90" s="189" t="s">
        <v>7600</v>
      </c>
      <c r="HL90" s="189" t="s">
        <v>7616</v>
      </c>
      <c r="HM90" s="201">
        <v>43759</v>
      </c>
      <c r="HN90" s="196" t="s">
        <v>11011</v>
      </c>
      <c r="HO90" s="188">
        <v>3</v>
      </c>
      <c r="HP90" s="188" t="s">
        <v>7229</v>
      </c>
      <c r="HQ90" s="188" t="s">
        <v>732</v>
      </c>
      <c r="HR90" s="188">
        <v>1</v>
      </c>
      <c r="HS90" s="188" t="s">
        <v>7600</v>
      </c>
      <c r="HT90" s="188" t="s">
        <v>7616</v>
      </c>
      <c r="HU90" s="198">
        <v>43759</v>
      </c>
      <c r="HV90" s="189" t="s">
        <v>11012</v>
      </c>
      <c r="HW90" s="189">
        <v>2</v>
      </c>
      <c r="HX90" s="189" t="s">
        <v>7229</v>
      </c>
      <c r="HY90" s="189" t="s">
        <v>732</v>
      </c>
      <c r="HZ90" s="189">
        <v>1</v>
      </c>
      <c r="IA90" s="189" t="s">
        <v>7600</v>
      </c>
      <c r="IB90" s="189" t="s">
        <v>7616</v>
      </c>
      <c r="IC90" s="201">
        <v>43759</v>
      </c>
      <c r="ID90" s="196" t="s">
        <v>11013</v>
      </c>
      <c r="IE90" s="188">
        <v>2</v>
      </c>
      <c r="IF90" s="188" t="s">
        <v>7229</v>
      </c>
      <c r="IG90" s="188" t="s">
        <v>732</v>
      </c>
      <c r="IH90" s="188">
        <v>1</v>
      </c>
      <c r="II90" s="188" t="s">
        <v>7600</v>
      </c>
      <c r="IJ90" s="188" t="s">
        <v>7616</v>
      </c>
      <c r="IK90" s="198">
        <v>43759</v>
      </c>
      <c r="IL90" s="189" t="s">
        <v>11014</v>
      </c>
      <c r="IM90" s="189">
        <v>2</v>
      </c>
      <c r="IN90" s="189" t="s">
        <v>7229</v>
      </c>
      <c r="IO90" s="189" t="s">
        <v>732</v>
      </c>
      <c r="IP90" s="189">
        <v>1</v>
      </c>
      <c r="IQ90" s="189" t="s">
        <v>7600</v>
      </c>
      <c r="IR90" s="189" t="s">
        <v>7616</v>
      </c>
      <c r="IS90" s="201">
        <v>43759</v>
      </c>
    </row>
    <row r="91" spans="1:253" x14ac:dyDescent="0.35">
      <c r="A91" t="s">
        <v>4355</v>
      </c>
      <c r="B91" t="s">
        <v>4377</v>
      </c>
      <c r="C91" t="s">
        <v>4358</v>
      </c>
      <c r="D91" t="s">
        <v>294</v>
      </c>
      <c r="E91" t="s">
        <v>293</v>
      </c>
      <c r="F91" t="s">
        <v>11015</v>
      </c>
      <c r="G91" s="184">
        <v>12328000</v>
      </c>
      <c r="H91" s="185" t="s">
        <v>5133</v>
      </c>
      <c r="I91" s="185" t="s">
        <v>731</v>
      </c>
      <c r="J91" s="185">
        <v>2</v>
      </c>
      <c r="K91" s="185" t="s">
        <v>5135</v>
      </c>
      <c r="L91" s="185" t="s">
        <v>5134</v>
      </c>
      <c r="M91" s="198">
        <v>43612</v>
      </c>
      <c r="N91" s="196" t="s">
        <v>11016</v>
      </c>
      <c r="O91" s="187">
        <v>28220</v>
      </c>
      <c r="P91" s="187" t="s">
        <v>4362</v>
      </c>
      <c r="Q91" s="187" t="s">
        <v>731</v>
      </c>
      <c r="R91" s="187">
        <v>2</v>
      </c>
      <c r="S91" s="187" t="s">
        <v>4364</v>
      </c>
      <c r="T91" s="187" t="s">
        <v>4363</v>
      </c>
      <c r="U91" s="199">
        <v>43584</v>
      </c>
      <c r="V91" s="196" t="s">
        <v>11017</v>
      </c>
      <c r="W91" s="185">
        <v>1261000</v>
      </c>
      <c r="X91" s="185" t="s">
        <v>4362</v>
      </c>
      <c r="Y91" s="185" t="s">
        <v>731</v>
      </c>
      <c r="Z91" s="185">
        <v>2</v>
      </c>
      <c r="AA91" s="185" t="s">
        <v>4365</v>
      </c>
      <c r="AB91" s="185" t="s">
        <v>4363</v>
      </c>
      <c r="AC91" s="198">
        <v>43584</v>
      </c>
      <c r="AD91" s="196" t="s">
        <v>11018</v>
      </c>
      <c r="AE91" s="186">
        <v>34000</v>
      </c>
      <c r="AF91" s="186" t="s">
        <v>3860</v>
      </c>
      <c r="AG91" s="186" t="s">
        <v>731</v>
      </c>
      <c r="AH91" s="186">
        <v>2</v>
      </c>
      <c r="AI91" s="186" t="s">
        <v>4366</v>
      </c>
      <c r="AJ91" s="186" t="s">
        <v>4363</v>
      </c>
      <c r="AK91" s="200">
        <v>43584</v>
      </c>
      <c r="AL91" s="196" t="s">
        <v>11019</v>
      </c>
      <c r="AM91" s="185">
        <v>34000</v>
      </c>
      <c r="AN91" s="185" t="s">
        <v>3860</v>
      </c>
      <c r="AO91" s="185" t="s">
        <v>731</v>
      </c>
      <c r="AP91" s="185">
        <v>2</v>
      </c>
      <c r="AQ91" s="185" t="s">
        <v>4366</v>
      </c>
      <c r="AR91" s="185" t="s">
        <v>4363</v>
      </c>
      <c r="AS91" s="198">
        <v>43584</v>
      </c>
      <c r="AT91" s="189" t="s">
        <v>11020</v>
      </c>
      <c r="AU91" s="186" t="s">
        <v>446</v>
      </c>
      <c r="AV91" s="186" t="s">
        <v>446</v>
      </c>
      <c r="AW91" s="186" t="s">
        <v>446</v>
      </c>
      <c r="AX91" s="186" t="s">
        <v>446</v>
      </c>
      <c r="AY91" s="186" t="s">
        <v>2384</v>
      </c>
      <c r="AZ91" s="186" t="s">
        <v>446</v>
      </c>
      <c r="BA91" s="200">
        <v>43584</v>
      </c>
      <c r="BB91" s="196" t="s">
        <v>11021</v>
      </c>
      <c r="BC91" s="185" t="s">
        <v>446</v>
      </c>
      <c r="BD91" s="185" t="s">
        <v>446</v>
      </c>
      <c r="BE91" s="185" t="s">
        <v>446</v>
      </c>
      <c r="BF91" s="185" t="s">
        <v>446</v>
      </c>
      <c r="BG91" s="185" t="s">
        <v>2384</v>
      </c>
      <c r="BH91" s="185" t="s">
        <v>446</v>
      </c>
      <c r="BI91" s="198">
        <v>43584</v>
      </c>
      <c r="BJ91" s="189" t="s">
        <v>11022</v>
      </c>
      <c r="BK91" s="189">
        <v>15</v>
      </c>
      <c r="BL91" s="189" t="s">
        <v>6531</v>
      </c>
      <c r="BM91" s="189" t="s">
        <v>730</v>
      </c>
      <c r="BN91" s="189">
        <v>3</v>
      </c>
      <c r="BO91" s="189" t="s">
        <v>6532</v>
      </c>
      <c r="BP91" s="186" t="s">
        <v>5146</v>
      </c>
      <c r="BQ91" s="201">
        <v>43692</v>
      </c>
      <c r="BR91" s="196" t="s">
        <v>11023</v>
      </c>
      <c r="BS91" s="188">
        <v>0</v>
      </c>
      <c r="BT91" s="188" t="s">
        <v>446</v>
      </c>
      <c r="BU91" s="188" t="s">
        <v>732</v>
      </c>
      <c r="BV91" s="188">
        <v>1</v>
      </c>
      <c r="BW91" s="188" t="s">
        <v>446</v>
      </c>
      <c r="BX91" s="188" t="s">
        <v>446</v>
      </c>
      <c r="BY91" s="198">
        <v>43584</v>
      </c>
      <c r="BZ91" s="189" t="s">
        <v>11024</v>
      </c>
      <c r="CA91" s="189">
        <v>0</v>
      </c>
      <c r="CB91" s="189" t="s">
        <v>446</v>
      </c>
      <c r="CC91" s="189" t="s">
        <v>732</v>
      </c>
      <c r="CD91" s="189">
        <v>1</v>
      </c>
      <c r="CE91" s="189" t="s">
        <v>446</v>
      </c>
      <c r="CF91" s="189" t="s">
        <v>446</v>
      </c>
      <c r="CG91" s="201">
        <v>43584</v>
      </c>
      <c r="CH91" s="196" t="s">
        <v>11025</v>
      </c>
      <c r="CI91" s="189" t="e">
        <v>#N/A</v>
      </c>
      <c r="CJ91" s="189" t="e">
        <v>#N/A</v>
      </c>
      <c r="CK91" s="189" t="e">
        <v>#N/A</v>
      </c>
      <c r="CL91" s="189" t="e">
        <v>#N/A</v>
      </c>
      <c r="CM91" s="189" t="e">
        <v>#N/A</v>
      </c>
      <c r="CN91" s="189" t="e">
        <v>#N/A</v>
      </c>
      <c r="CO91" s="193" t="e">
        <v>#N/A</v>
      </c>
      <c r="CP91" s="189" t="s">
        <v>11026</v>
      </c>
      <c r="CQ91" s="188">
        <v>0</v>
      </c>
      <c r="CR91" s="188" t="s">
        <v>446</v>
      </c>
      <c r="CS91" s="188" t="s">
        <v>732</v>
      </c>
      <c r="CT91" s="188">
        <v>1</v>
      </c>
      <c r="CU91" s="188" t="s">
        <v>446</v>
      </c>
      <c r="CV91" s="188" t="s">
        <v>446</v>
      </c>
      <c r="CW91" s="198">
        <v>43584</v>
      </c>
      <c r="CX91" s="189" t="s">
        <v>11027</v>
      </c>
      <c r="CY91" s="186">
        <v>34000</v>
      </c>
      <c r="CZ91" s="186" t="s">
        <v>4369</v>
      </c>
      <c r="DA91" s="186" t="s">
        <v>731</v>
      </c>
      <c r="DB91" s="186">
        <v>2</v>
      </c>
      <c r="DC91" s="186" t="s">
        <v>4370</v>
      </c>
      <c r="DD91" s="186" t="s">
        <v>1190</v>
      </c>
      <c r="DE91" s="192">
        <v>43584</v>
      </c>
      <c r="DF91" s="196" t="s">
        <v>11028</v>
      </c>
      <c r="DG91" s="185">
        <v>1227000</v>
      </c>
      <c r="DH91" s="188" t="s">
        <v>4362</v>
      </c>
      <c r="DI91" s="188" t="s">
        <v>731</v>
      </c>
      <c r="DJ91" s="188">
        <v>2</v>
      </c>
      <c r="DK91" s="188" t="s">
        <v>4367</v>
      </c>
      <c r="DL91" s="188" t="s">
        <v>4363</v>
      </c>
      <c r="DM91" s="198">
        <v>43584</v>
      </c>
      <c r="DN91" s="189" t="s">
        <v>11029</v>
      </c>
      <c r="DO91" s="186">
        <v>0</v>
      </c>
      <c r="DP91" s="189" t="s">
        <v>446</v>
      </c>
      <c r="DQ91" s="189" t="s">
        <v>731</v>
      </c>
      <c r="DR91" s="189">
        <v>2</v>
      </c>
      <c r="DS91" s="189" t="s">
        <v>4368</v>
      </c>
      <c r="DT91" s="189" t="s">
        <v>446</v>
      </c>
      <c r="DU91" s="201">
        <v>43584</v>
      </c>
      <c r="DV91" s="196" t="s">
        <v>11030</v>
      </c>
      <c r="DW91" s="185">
        <v>22000</v>
      </c>
      <c r="DX91" s="188" t="s">
        <v>4369</v>
      </c>
      <c r="DY91" s="188" t="s">
        <v>731</v>
      </c>
      <c r="DZ91" s="188">
        <v>2</v>
      </c>
      <c r="EA91" s="188" t="s">
        <v>4370</v>
      </c>
      <c r="EB91" s="188" t="s">
        <v>1190</v>
      </c>
      <c r="EC91" s="198">
        <v>43584</v>
      </c>
      <c r="ED91" s="189" t="s">
        <v>11031</v>
      </c>
      <c r="EE91" s="186">
        <v>12000</v>
      </c>
      <c r="EF91" s="189" t="s">
        <v>4369</v>
      </c>
      <c r="EG91" s="189" t="s">
        <v>731</v>
      </c>
      <c r="EH91" s="189">
        <v>2</v>
      </c>
      <c r="EI91" s="189" t="s">
        <v>4371</v>
      </c>
      <c r="EJ91" s="189" t="s">
        <v>1190</v>
      </c>
      <c r="EK91" s="201">
        <v>43584</v>
      </c>
      <c r="EL91" s="196" t="s">
        <v>11032</v>
      </c>
      <c r="EM91" s="185">
        <v>0</v>
      </c>
      <c r="EN91" s="188" t="s">
        <v>446</v>
      </c>
      <c r="EO91" s="188" t="s">
        <v>730</v>
      </c>
      <c r="EP91" s="188">
        <v>3</v>
      </c>
      <c r="EQ91" s="188" t="s">
        <v>2384</v>
      </c>
      <c r="ER91" s="188" t="s">
        <v>446</v>
      </c>
      <c r="ES91" s="198">
        <v>43584</v>
      </c>
      <c r="ET91" s="189" t="s">
        <v>11033</v>
      </c>
      <c r="EU91" s="189">
        <v>1762</v>
      </c>
      <c r="EV91" s="189" t="s">
        <v>6531</v>
      </c>
      <c r="EW91" s="189" t="s">
        <v>730</v>
      </c>
      <c r="EX91" s="189">
        <v>3</v>
      </c>
      <c r="EY91" s="189" t="s">
        <v>6532</v>
      </c>
      <c r="EZ91" s="189" t="s">
        <v>5146</v>
      </c>
      <c r="FA91" s="201">
        <v>43692</v>
      </c>
      <c r="FB91" s="196" t="s">
        <v>11034</v>
      </c>
      <c r="FC91" s="188">
        <v>2</v>
      </c>
      <c r="FD91" s="188" t="s">
        <v>446</v>
      </c>
      <c r="FE91" s="188" t="s">
        <v>731</v>
      </c>
      <c r="FF91" s="188">
        <v>2</v>
      </c>
      <c r="FG91" s="188" t="s">
        <v>4372</v>
      </c>
      <c r="FH91" s="188" t="s">
        <v>446</v>
      </c>
      <c r="FI91" s="198">
        <v>43584</v>
      </c>
      <c r="FJ91" s="196" t="s">
        <v>11035</v>
      </c>
      <c r="FK91" s="189" t="s">
        <v>446</v>
      </c>
      <c r="FL91" s="189" t="s">
        <v>446</v>
      </c>
      <c r="FM91" s="189" t="s">
        <v>446</v>
      </c>
      <c r="FN91" s="189" t="s">
        <v>446</v>
      </c>
      <c r="FO91" s="189" t="s">
        <v>2384</v>
      </c>
      <c r="FP91" s="186" t="s">
        <v>446</v>
      </c>
      <c r="FQ91" s="200">
        <v>43584</v>
      </c>
      <c r="FR91" s="196" t="s">
        <v>11036</v>
      </c>
      <c r="FS91" s="188" t="s">
        <v>446</v>
      </c>
      <c r="FT91" s="188" t="s">
        <v>446</v>
      </c>
      <c r="FU91" s="188" t="s">
        <v>446</v>
      </c>
      <c r="FV91" s="188" t="s">
        <v>446</v>
      </c>
      <c r="FW91" s="188" t="s">
        <v>2384</v>
      </c>
      <c r="FX91" s="188" t="s">
        <v>446</v>
      </c>
      <c r="FY91" s="198">
        <v>43584</v>
      </c>
      <c r="FZ91" s="189" t="s">
        <v>11037</v>
      </c>
      <c r="GA91" s="189">
        <v>1</v>
      </c>
      <c r="GB91" s="189" t="s">
        <v>7229</v>
      </c>
      <c r="GC91" s="189" t="s">
        <v>732</v>
      </c>
      <c r="GD91" s="189">
        <v>1</v>
      </c>
      <c r="GE91" s="189" t="s">
        <v>7600</v>
      </c>
      <c r="GF91" s="189" t="s">
        <v>7616</v>
      </c>
      <c r="GG91" s="201">
        <v>43769</v>
      </c>
      <c r="GH91" s="196" t="s">
        <v>11038</v>
      </c>
      <c r="GI91" s="188">
        <v>3</v>
      </c>
      <c r="GJ91" s="188" t="s">
        <v>7229</v>
      </c>
      <c r="GK91" s="188" t="s">
        <v>732</v>
      </c>
      <c r="GL91" s="188">
        <v>1</v>
      </c>
      <c r="GM91" s="188" t="s">
        <v>7600</v>
      </c>
      <c r="GN91" s="188" t="s">
        <v>7616</v>
      </c>
      <c r="GO91" s="198">
        <v>43769</v>
      </c>
      <c r="GP91" s="189" t="s">
        <v>11039</v>
      </c>
      <c r="GQ91" s="189">
        <v>2</v>
      </c>
      <c r="GR91" s="189" t="s">
        <v>7229</v>
      </c>
      <c r="GS91" s="189" t="s">
        <v>732</v>
      </c>
      <c r="GT91" s="189">
        <v>1</v>
      </c>
      <c r="GU91" s="189" t="s">
        <v>7600</v>
      </c>
      <c r="GV91" s="189" t="s">
        <v>7616</v>
      </c>
      <c r="GW91" s="201">
        <v>43769</v>
      </c>
      <c r="GX91" s="196" t="s">
        <v>11040</v>
      </c>
      <c r="GY91" s="188">
        <v>3</v>
      </c>
      <c r="GZ91" s="188" t="s">
        <v>7229</v>
      </c>
      <c r="HA91" s="188" t="s">
        <v>732</v>
      </c>
      <c r="HB91" s="188">
        <v>1</v>
      </c>
      <c r="HC91" s="188" t="s">
        <v>7600</v>
      </c>
      <c r="HD91" s="188" t="s">
        <v>7616</v>
      </c>
      <c r="HE91" s="198">
        <v>43769</v>
      </c>
      <c r="HF91" s="189" t="s">
        <v>11041</v>
      </c>
      <c r="HG91" s="189">
        <v>2</v>
      </c>
      <c r="HH91" s="189" t="s">
        <v>7229</v>
      </c>
      <c r="HI91" s="189" t="s">
        <v>732</v>
      </c>
      <c r="HJ91" s="189">
        <v>1</v>
      </c>
      <c r="HK91" s="189" t="s">
        <v>7600</v>
      </c>
      <c r="HL91" s="189" t="s">
        <v>7616</v>
      </c>
      <c r="HM91" s="201">
        <v>43769</v>
      </c>
      <c r="HN91" s="196" t="s">
        <v>11042</v>
      </c>
      <c r="HO91" s="188">
        <v>2</v>
      </c>
      <c r="HP91" s="188" t="s">
        <v>7229</v>
      </c>
      <c r="HQ91" s="188" t="s">
        <v>732</v>
      </c>
      <c r="HR91" s="188">
        <v>1</v>
      </c>
      <c r="HS91" s="188" t="s">
        <v>7600</v>
      </c>
      <c r="HT91" s="188" t="s">
        <v>7616</v>
      </c>
      <c r="HU91" s="198">
        <v>43769</v>
      </c>
      <c r="HV91" s="189" t="s">
        <v>11043</v>
      </c>
      <c r="HW91" s="189">
        <v>2</v>
      </c>
      <c r="HX91" s="189" t="s">
        <v>7229</v>
      </c>
      <c r="HY91" s="189" t="s">
        <v>732</v>
      </c>
      <c r="HZ91" s="189">
        <v>1</v>
      </c>
      <c r="IA91" s="189" t="s">
        <v>7600</v>
      </c>
      <c r="IB91" s="189" t="s">
        <v>7616</v>
      </c>
      <c r="IC91" s="201">
        <v>43769</v>
      </c>
      <c r="ID91" s="196" t="s">
        <v>11044</v>
      </c>
      <c r="IE91" s="188">
        <v>2</v>
      </c>
      <c r="IF91" s="188" t="s">
        <v>7229</v>
      </c>
      <c r="IG91" s="188" t="s">
        <v>732</v>
      </c>
      <c r="IH91" s="188">
        <v>1</v>
      </c>
      <c r="II91" s="188" t="s">
        <v>7600</v>
      </c>
      <c r="IJ91" s="188" t="s">
        <v>7616</v>
      </c>
      <c r="IK91" s="198">
        <v>43769</v>
      </c>
      <c r="IL91" s="189" t="s">
        <v>11045</v>
      </c>
      <c r="IM91" s="189">
        <v>2</v>
      </c>
      <c r="IN91" s="189" t="s">
        <v>7229</v>
      </c>
      <c r="IO91" s="189" t="s">
        <v>732</v>
      </c>
      <c r="IP91" s="189">
        <v>1</v>
      </c>
      <c r="IQ91" s="189" t="s">
        <v>7600</v>
      </c>
      <c r="IR91" s="189" t="s">
        <v>7616</v>
      </c>
      <c r="IS91" s="201">
        <v>43769</v>
      </c>
    </row>
    <row r="92" spans="1:253" x14ac:dyDescent="0.35">
      <c r="A92" t="s">
        <v>7788</v>
      </c>
      <c r="B92" t="s">
        <v>4375</v>
      </c>
      <c r="C92" t="s">
        <v>7789</v>
      </c>
      <c r="D92" t="s">
        <v>294</v>
      </c>
      <c r="E92" t="s">
        <v>293</v>
      </c>
      <c r="F92" t="s">
        <v>11046</v>
      </c>
      <c r="G92" s="184">
        <v>14430000</v>
      </c>
      <c r="H92" s="185" t="s">
        <v>7901</v>
      </c>
      <c r="I92" s="185" t="s">
        <v>732</v>
      </c>
      <c r="J92" s="185">
        <v>1</v>
      </c>
      <c r="K92" s="185" t="s">
        <v>7968</v>
      </c>
      <c r="L92" s="185" t="s">
        <v>7967</v>
      </c>
      <c r="M92" s="198">
        <v>43798</v>
      </c>
      <c r="N92" s="196" t="s">
        <v>11047</v>
      </c>
      <c r="O92" s="187">
        <v>255047</v>
      </c>
      <c r="P92" s="187" t="s">
        <v>7902</v>
      </c>
      <c r="Q92" s="187" t="s">
        <v>732</v>
      </c>
      <c r="R92" s="187">
        <v>1</v>
      </c>
      <c r="S92" s="187" t="s">
        <v>7970</v>
      </c>
      <c r="T92" s="187" t="s">
        <v>7969</v>
      </c>
      <c r="U92" s="199">
        <v>43798</v>
      </c>
      <c r="V92" s="196" t="s">
        <v>11048</v>
      </c>
      <c r="W92" s="185">
        <v>5300000</v>
      </c>
      <c r="X92" s="185" t="s">
        <v>7903</v>
      </c>
      <c r="Y92" s="185" t="s">
        <v>731</v>
      </c>
      <c r="Z92" s="185">
        <v>2</v>
      </c>
      <c r="AA92" s="185" t="s">
        <v>7972</v>
      </c>
      <c r="AB92" s="185" t="s">
        <v>7971</v>
      </c>
      <c r="AC92" s="198">
        <v>43798</v>
      </c>
      <c r="AD92" s="196" t="s">
        <v>11049</v>
      </c>
      <c r="AE92" s="186">
        <v>536000</v>
      </c>
      <c r="AF92" s="186" t="s">
        <v>7903</v>
      </c>
      <c r="AG92" s="186">
        <v>0</v>
      </c>
      <c r="AH92" s="186" t="b">
        <v>0</v>
      </c>
      <c r="AI92" s="186" t="s">
        <v>7973</v>
      </c>
      <c r="AJ92" s="186" t="s">
        <v>7971</v>
      </c>
      <c r="AK92" s="200">
        <v>43798</v>
      </c>
      <c r="AL92" s="196" t="s">
        <v>11050</v>
      </c>
      <c r="AM92" s="185">
        <v>365000</v>
      </c>
      <c r="AN92" s="185" t="s">
        <v>7903</v>
      </c>
      <c r="AO92" s="185">
        <v>0</v>
      </c>
      <c r="AP92" s="185" t="b">
        <v>0</v>
      </c>
      <c r="AQ92" s="185" t="s">
        <v>7974</v>
      </c>
      <c r="AR92" s="185" t="s">
        <v>7971</v>
      </c>
      <c r="AS92" s="198">
        <v>43798</v>
      </c>
      <c r="AT92" s="189" t="s">
        <v>11051</v>
      </c>
      <c r="AU92" s="186" t="s">
        <v>446</v>
      </c>
      <c r="AV92" s="186" t="s">
        <v>446</v>
      </c>
      <c r="AW92" s="186" t="s">
        <v>446</v>
      </c>
      <c r="AX92" s="186" t="s">
        <v>446</v>
      </c>
      <c r="AY92" s="186" t="s">
        <v>7975</v>
      </c>
      <c r="AZ92" s="186" t="s">
        <v>446</v>
      </c>
      <c r="BA92" s="200">
        <v>43798</v>
      </c>
      <c r="BB92" s="196" t="s">
        <v>11052</v>
      </c>
      <c r="BC92" s="185" t="s">
        <v>446</v>
      </c>
      <c r="BD92" s="185" t="s">
        <v>446</v>
      </c>
      <c r="BE92" s="185" t="s">
        <v>446</v>
      </c>
      <c r="BF92" s="185" t="s">
        <v>446</v>
      </c>
      <c r="BG92" s="185" t="s">
        <v>7975</v>
      </c>
      <c r="BH92" s="185" t="s">
        <v>446</v>
      </c>
      <c r="BI92" s="198">
        <v>43798</v>
      </c>
      <c r="BJ92" s="189" t="s">
        <v>11053</v>
      </c>
      <c r="BK92" s="189">
        <v>17</v>
      </c>
      <c r="BL92" s="189" t="s">
        <v>7903</v>
      </c>
      <c r="BM92" s="189" t="s">
        <v>730</v>
      </c>
      <c r="BN92" s="189">
        <v>3</v>
      </c>
      <c r="BO92" s="189" t="s">
        <v>7976</v>
      </c>
      <c r="BP92" s="186" t="s">
        <v>7971</v>
      </c>
      <c r="BQ92" s="201">
        <v>43798</v>
      </c>
      <c r="BR92" s="196" t="s">
        <v>11054</v>
      </c>
      <c r="BS92" s="188" t="s">
        <v>446</v>
      </c>
      <c r="BT92" s="188" t="s">
        <v>446</v>
      </c>
      <c r="BU92" s="188" t="s">
        <v>446</v>
      </c>
      <c r="BV92" s="188" t="s">
        <v>446</v>
      </c>
      <c r="BW92" s="188" t="s">
        <v>7975</v>
      </c>
      <c r="BX92" s="188" t="s">
        <v>446</v>
      </c>
      <c r="BY92" s="198">
        <v>43798</v>
      </c>
      <c r="BZ92" s="189" t="s">
        <v>11055</v>
      </c>
      <c r="CA92" s="189" t="s">
        <v>446</v>
      </c>
      <c r="CB92" s="189" t="s">
        <v>446</v>
      </c>
      <c r="CC92" s="189" t="s">
        <v>446</v>
      </c>
      <c r="CD92" s="189" t="s">
        <v>446</v>
      </c>
      <c r="CE92" s="189" t="s">
        <v>7975</v>
      </c>
      <c r="CF92" s="189" t="s">
        <v>446</v>
      </c>
      <c r="CG92" s="201">
        <v>43798</v>
      </c>
      <c r="CH92" s="196" t="s">
        <v>11056</v>
      </c>
      <c r="CI92" s="189" t="e">
        <v>#N/A</v>
      </c>
      <c r="CJ92" s="189" t="e">
        <v>#N/A</v>
      </c>
      <c r="CK92" s="189" t="e">
        <v>#N/A</v>
      </c>
      <c r="CL92" s="189" t="e">
        <v>#N/A</v>
      </c>
      <c r="CM92" s="189" t="e">
        <v>#N/A</v>
      </c>
      <c r="CN92" s="189" t="e">
        <v>#N/A</v>
      </c>
      <c r="CO92" s="193" t="e">
        <v>#N/A</v>
      </c>
      <c r="CP92" s="189" t="s">
        <v>11057</v>
      </c>
      <c r="CQ92" s="188" t="s">
        <v>446</v>
      </c>
      <c r="CR92" s="188" t="s">
        <v>446</v>
      </c>
      <c r="CS92" s="188" t="s">
        <v>446</v>
      </c>
      <c r="CT92" s="188" t="s">
        <v>446</v>
      </c>
      <c r="CU92" s="188" t="s">
        <v>7975</v>
      </c>
      <c r="CV92" s="188" t="s">
        <v>446</v>
      </c>
      <c r="CW92" s="198">
        <v>43798</v>
      </c>
      <c r="CX92" s="189" t="s">
        <v>11058</v>
      </c>
      <c r="CY92" s="186">
        <v>365000</v>
      </c>
      <c r="CZ92" s="186" t="s">
        <v>7903</v>
      </c>
      <c r="DA92" s="186" t="s">
        <v>731</v>
      </c>
      <c r="DB92" s="186">
        <v>2</v>
      </c>
      <c r="DC92" s="186" t="s">
        <v>7979</v>
      </c>
      <c r="DD92" s="186" t="s">
        <v>7971</v>
      </c>
      <c r="DE92" s="192">
        <v>43798</v>
      </c>
      <c r="DF92" s="196" t="s">
        <v>11059</v>
      </c>
      <c r="DG92" s="185">
        <v>4388000</v>
      </c>
      <c r="DH92" s="188" t="s">
        <v>7903</v>
      </c>
      <c r="DI92" s="188" t="s">
        <v>731</v>
      </c>
      <c r="DJ92" s="188">
        <v>2</v>
      </c>
      <c r="DK92" s="188" t="s">
        <v>7979</v>
      </c>
      <c r="DL92" s="188" t="s">
        <v>7971</v>
      </c>
      <c r="DM92" s="198">
        <v>43798</v>
      </c>
      <c r="DN92" s="189" t="s">
        <v>11060</v>
      </c>
      <c r="DO92" s="186">
        <v>547000</v>
      </c>
      <c r="DP92" s="189" t="s">
        <v>7903</v>
      </c>
      <c r="DQ92" s="189" t="s">
        <v>731</v>
      </c>
      <c r="DR92" s="189">
        <v>2</v>
      </c>
      <c r="DS92" s="189" t="s">
        <v>7979</v>
      </c>
      <c r="DT92" s="189" t="s">
        <v>7971</v>
      </c>
      <c r="DU92" s="201">
        <v>43798</v>
      </c>
      <c r="DV92" s="196" t="s">
        <v>11061</v>
      </c>
      <c r="DW92" s="185">
        <v>365000</v>
      </c>
      <c r="DX92" s="188" t="s">
        <v>7903</v>
      </c>
      <c r="DY92" s="188" t="s">
        <v>731</v>
      </c>
      <c r="DZ92" s="188">
        <v>2</v>
      </c>
      <c r="EA92" s="188" t="s">
        <v>7979</v>
      </c>
      <c r="EB92" s="188" t="s">
        <v>7971</v>
      </c>
      <c r="EC92" s="198">
        <v>43798</v>
      </c>
      <c r="ED92" s="189" t="s">
        <v>11062</v>
      </c>
      <c r="EE92" s="186">
        <v>0</v>
      </c>
      <c r="EF92" s="189" t="s">
        <v>7903</v>
      </c>
      <c r="EG92" s="189" t="s">
        <v>731</v>
      </c>
      <c r="EH92" s="189">
        <v>2</v>
      </c>
      <c r="EI92" s="189" t="s">
        <v>7979</v>
      </c>
      <c r="EJ92" s="189" t="s">
        <v>7971</v>
      </c>
      <c r="EK92" s="201">
        <v>43798</v>
      </c>
      <c r="EL92" s="196" t="s">
        <v>11063</v>
      </c>
      <c r="EM92" s="185">
        <v>0</v>
      </c>
      <c r="EN92" s="188" t="s">
        <v>7903</v>
      </c>
      <c r="EO92" s="188" t="s">
        <v>731</v>
      </c>
      <c r="EP92" s="188">
        <v>2</v>
      </c>
      <c r="EQ92" s="188" t="s">
        <v>7979</v>
      </c>
      <c r="ER92" s="188" t="s">
        <v>7971</v>
      </c>
      <c r="ES92" s="198">
        <v>43798</v>
      </c>
      <c r="ET92" s="189" t="s">
        <v>11064</v>
      </c>
      <c r="EU92" s="189">
        <v>2084</v>
      </c>
      <c r="EV92" s="189" t="s">
        <v>7904</v>
      </c>
      <c r="EW92" s="189" t="s">
        <v>731</v>
      </c>
      <c r="EX92" s="189">
        <v>2</v>
      </c>
      <c r="EY92" s="189" t="s">
        <v>7978</v>
      </c>
      <c r="EZ92" s="189" t="s">
        <v>7977</v>
      </c>
      <c r="FA92" s="201">
        <v>43798</v>
      </c>
      <c r="FB92" s="196" t="s">
        <v>11065</v>
      </c>
      <c r="FC92" s="188">
        <v>3</v>
      </c>
      <c r="FD92" s="188" t="s">
        <v>7903</v>
      </c>
      <c r="FE92" s="188" t="s">
        <v>730</v>
      </c>
      <c r="FF92" s="188">
        <v>3</v>
      </c>
      <c r="FG92" s="188" t="s">
        <v>7979</v>
      </c>
      <c r="FH92" s="188" t="s">
        <v>7971</v>
      </c>
      <c r="FI92" s="198">
        <v>43798</v>
      </c>
      <c r="FJ92" s="196" t="s">
        <v>11066</v>
      </c>
      <c r="FK92" s="189" t="e">
        <v>#N/A</v>
      </c>
      <c r="FL92" s="189" t="e">
        <v>#N/A</v>
      </c>
      <c r="FM92" s="189" t="e">
        <v>#N/A</v>
      </c>
      <c r="FN92" s="189" t="e">
        <v>#N/A</v>
      </c>
      <c r="FO92" s="189" t="e">
        <v>#N/A</v>
      </c>
      <c r="FP92" s="186" t="e">
        <v>#N/A</v>
      </c>
      <c r="FQ92" s="200" t="e">
        <v>#N/A</v>
      </c>
      <c r="FR92" s="196" t="s">
        <v>11067</v>
      </c>
      <c r="FS92" s="188" t="e">
        <v>#N/A</v>
      </c>
      <c r="FT92" s="188" t="e">
        <v>#N/A</v>
      </c>
      <c r="FU92" s="188" t="e">
        <v>#N/A</v>
      </c>
      <c r="FV92" s="188" t="e">
        <v>#N/A</v>
      </c>
      <c r="FW92" s="188" t="e">
        <v>#N/A</v>
      </c>
      <c r="FX92" s="188" t="e">
        <v>#N/A</v>
      </c>
      <c r="FY92" s="198" t="e">
        <v>#N/A</v>
      </c>
      <c r="FZ92" s="189" t="s">
        <v>11068</v>
      </c>
      <c r="GA92" s="189">
        <v>1</v>
      </c>
      <c r="GB92" s="189" t="s">
        <v>7229</v>
      </c>
      <c r="GC92" s="189" t="s">
        <v>731</v>
      </c>
      <c r="GD92" s="189">
        <v>2</v>
      </c>
      <c r="GE92" s="189" t="s">
        <v>446</v>
      </c>
      <c r="GF92" s="189" t="s">
        <v>446</v>
      </c>
      <c r="GG92" s="201">
        <v>43798</v>
      </c>
      <c r="GH92" s="196" t="s">
        <v>11069</v>
      </c>
      <c r="GI92" s="188">
        <v>3</v>
      </c>
      <c r="GJ92" s="188" t="s">
        <v>7229</v>
      </c>
      <c r="GK92" s="188" t="s">
        <v>732</v>
      </c>
      <c r="GL92" s="188">
        <v>1</v>
      </c>
      <c r="GM92" s="188" t="s">
        <v>446</v>
      </c>
      <c r="GN92" s="188" t="s">
        <v>446</v>
      </c>
      <c r="GO92" s="198">
        <v>43798</v>
      </c>
      <c r="GP92" s="189" t="s">
        <v>11070</v>
      </c>
      <c r="GQ92" s="189">
        <v>2</v>
      </c>
      <c r="GR92" s="189" t="s">
        <v>7229</v>
      </c>
      <c r="GS92" s="189" t="s">
        <v>731</v>
      </c>
      <c r="GT92" s="189">
        <v>2</v>
      </c>
      <c r="GU92" s="189" t="s">
        <v>446</v>
      </c>
      <c r="GV92" s="189" t="s">
        <v>446</v>
      </c>
      <c r="GW92" s="201">
        <v>43798</v>
      </c>
      <c r="GX92" s="196" t="s">
        <v>11071</v>
      </c>
      <c r="GY92" s="188">
        <v>3</v>
      </c>
      <c r="GZ92" s="188" t="s">
        <v>7229</v>
      </c>
      <c r="HA92" s="188" t="s">
        <v>732</v>
      </c>
      <c r="HB92" s="188">
        <v>1</v>
      </c>
      <c r="HC92" s="188" t="s">
        <v>446</v>
      </c>
      <c r="HD92" s="188" t="s">
        <v>446</v>
      </c>
      <c r="HE92" s="198">
        <v>43798</v>
      </c>
      <c r="HF92" s="189" t="s">
        <v>11072</v>
      </c>
      <c r="HG92" s="189">
        <v>2</v>
      </c>
      <c r="HH92" s="189" t="s">
        <v>7229</v>
      </c>
      <c r="HI92" s="189" t="s">
        <v>731</v>
      </c>
      <c r="HJ92" s="189">
        <v>2</v>
      </c>
      <c r="HK92" s="189" t="s">
        <v>446</v>
      </c>
      <c r="HL92" s="189" t="s">
        <v>446</v>
      </c>
      <c r="HM92" s="201">
        <v>43798</v>
      </c>
      <c r="HN92" s="196" t="s">
        <v>11073</v>
      </c>
      <c r="HO92" s="188">
        <v>3</v>
      </c>
      <c r="HP92" s="188" t="s">
        <v>7229</v>
      </c>
      <c r="HQ92" s="188" t="s">
        <v>732</v>
      </c>
      <c r="HR92" s="188">
        <v>1</v>
      </c>
      <c r="HS92" s="188" t="s">
        <v>446</v>
      </c>
      <c r="HT92" s="188" t="s">
        <v>446</v>
      </c>
      <c r="HU92" s="198">
        <v>43798</v>
      </c>
      <c r="HV92" s="189" t="s">
        <v>11074</v>
      </c>
      <c r="HW92" s="189">
        <v>2</v>
      </c>
      <c r="HX92" s="189" t="s">
        <v>7229</v>
      </c>
      <c r="HY92" s="189" t="s">
        <v>731</v>
      </c>
      <c r="HZ92" s="189">
        <v>2</v>
      </c>
      <c r="IA92" s="189" t="s">
        <v>446</v>
      </c>
      <c r="IB92" s="189" t="s">
        <v>446</v>
      </c>
      <c r="IC92" s="201">
        <v>43798</v>
      </c>
      <c r="ID92" s="196" t="s">
        <v>11075</v>
      </c>
      <c r="IE92" s="188">
        <v>2</v>
      </c>
      <c r="IF92" s="188" t="s">
        <v>7229</v>
      </c>
      <c r="IG92" s="188" t="s">
        <v>732</v>
      </c>
      <c r="IH92" s="188">
        <v>1</v>
      </c>
      <c r="II92" s="188" t="s">
        <v>446</v>
      </c>
      <c r="IJ92" s="188" t="s">
        <v>446</v>
      </c>
      <c r="IK92" s="198">
        <v>43798</v>
      </c>
      <c r="IL92" s="189" t="s">
        <v>11076</v>
      </c>
      <c r="IM92" s="189">
        <v>2</v>
      </c>
      <c r="IN92" s="189" t="s">
        <v>7229</v>
      </c>
      <c r="IO92" s="189" t="s">
        <v>732</v>
      </c>
      <c r="IP92" s="189">
        <v>1</v>
      </c>
      <c r="IQ92" s="189" t="s">
        <v>446</v>
      </c>
      <c r="IR92" s="189" t="s">
        <v>446</v>
      </c>
      <c r="IS92" s="201">
        <v>43798</v>
      </c>
    </row>
    <row r="93" spans="1:253" x14ac:dyDescent="0.35">
      <c r="A93" t="s">
        <v>2977</v>
      </c>
      <c r="B93" t="s">
        <v>828</v>
      </c>
      <c r="C93" t="s">
        <v>724</v>
      </c>
      <c r="D93" t="s">
        <v>299</v>
      </c>
      <c r="E93" t="s">
        <v>298</v>
      </c>
      <c r="F93" t="s">
        <v>11077</v>
      </c>
      <c r="G93" s="184">
        <v>11685000</v>
      </c>
      <c r="H93" s="185" t="s">
        <v>6350</v>
      </c>
      <c r="I93" s="185" t="s">
        <v>731</v>
      </c>
      <c r="J93" s="185">
        <v>2</v>
      </c>
      <c r="K93" s="185" t="s">
        <v>6351</v>
      </c>
      <c r="L93" s="185" t="s">
        <v>5647</v>
      </c>
      <c r="M93" s="198">
        <v>43676</v>
      </c>
      <c r="N93" s="196" t="s">
        <v>11078</v>
      </c>
      <c r="O93" s="187">
        <v>644000</v>
      </c>
      <c r="P93" s="187" t="s">
        <v>5649</v>
      </c>
      <c r="Q93" s="187" t="s">
        <v>732</v>
      </c>
      <c r="R93" s="187">
        <v>1</v>
      </c>
      <c r="S93" s="187" t="s">
        <v>5650</v>
      </c>
      <c r="T93" s="187" t="s">
        <v>5651</v>
      </c>
      <c r="U93" s="199">
        <v>43644</v>
      </c>
      <c r="V93" s="196" t="s">
        <v>11079</v>
      </c>
      <c r="W93" s="185">
        <v>11685000</v>
      </c>
      <c r="X93" s="185" t="s">
        <v>6350</v>
      </c>
      <c r="Y93" s="185" t="s">
        <v>731</v>
      </c>
      <c r="Z93" s="185">
        <v>2</v>
      </c>
      <c r="AA93" s="185" t="s">
        <v>6351</v>
      </c>
      <c r="AB93" s="185" t="s">
        <v>5647</v>
      </c>
      <c r="AC93" s="198">
        <v>43676</v>
      </c>
      <c r="AD93" s="196" t="s">
        <v>11080</v>
      </c>
      <c r="AE93" s="186">
        <v>11685000</v>
      </c>
      <c r="AF93" s="186" t="s">
        <v>6350</v>
      </c>
      <c r="AG93" s="186" t="s">
        <v>731</v>
      </c>
      <c r="AH93" s="186">
        <v>2</v>
      </c>
      <c r="AI93" s="186" t="s">
        <v>6351</v>
      </c>
      <c r="AJ93" s="186" t="s">
        <v>5647</v>
      </c>
      <c r="AK93" s="200">
        <v>43676</v>
      </c>
      <c r="AL93" s="196" t="s">
        <v>11081</v>
      </c>
      <c r="AM93" s="185">
        <v>3698000</v>
      </c>
      <c r="AN93" s="185" t="s">
        <v>7030</v>
      </c>
      <c r="AO93" s="185" t="s">
        <v>731</v>
      </c>
      <c r="AP93" s="185">
        <v>2</v>
      </c>
      <c r="AQ93" s="185" t="s">
        <v>7031</v>
      </c>
      <c r="AR93" s="185" t="s">
        <v>7032</v>
      </c>
      <c r="AS93" s="198">
        <v>43735</v>
      </c>
      <c r="AT93" s="189" t="s">
        <v>11082</v>
      </c>
      <c r="AU93" s="186" t="s">
        <v>446</v>
      </c>
      <c r="AV93" s="186">
        <v>0</v>
      </c>
      <c r="AW93" s="186" t="s">
        <v>731</v>
      </c>
      <c r="AX93" s="186">
        <v>2</v>
      </c>
      <c r="AY93" s="186">
        <v>0</v>
      </c>
      <c r="AZ93" s="186">
        <v>0</v>
      </c>
      <c r="BA93" s="200">
        <v>43510</v>
      </c>
      <c r="BB93" s="196" t="s">
        <v>11083</v>
      </c>
      <c r="BC93" s="185">
        <v>600000</v>
      </c>
      <c r="BD93" s="185" t="s">
        <v>6618</v>
      </c>
      <c r="BE93" s="185" t="s">
        <v>730</v>
      </c>
      <c r="BF93" s="185">
        <v>3</v>
      </c>
      <c r="BG93" s="185" t="s">
        <v>6619</v>
      </c>
      <c r="BH93" s="185" t="s">
        <v>6356</v>
      </c>
      <c r="BI93" s="198">
        <v>43700</v>
      </c>
      <c r="BJ93" s="189" t="s">
        <v>11084</v>
      </c>
      <c r="BK93" s="189">
        <v>520</v>
      </c>
      <c r="BL93" s="189" t="s">
        <v>1772</v>
      </c>
      <c r="BM93" s="189" t="s">
        <v>731</v>
      </c>
      <c r="BN93" s="189">
        <v>2</v>
      </c>
      <c r="BO93" s="189" t="s">
        <v>7984</v>
      </c>
      <c r="BP93" s="186" t="s">
        <v>7983</v>
      </c>
      <c r="BQ93" s="201">
        <v>43798</v>
      </c>
      <c r="BR93" s="196" t="s">
        <v>11085</v>
      </c>
      <c r="BS93" s="188" t="s">
        <v>446</v>
      </c>
      <c r="BT93" s="188">
        <v>0</v>
      </c>
      <c r="BU93" s="188" t="s">
        <v>731</v>
      </c>
      <c r="BV93" s="188">
        <v>2</v>
      </c>
      <c r="BW93" s="188">
        <v>0</v>
      </c>
      <c r="BX93" s="188">
        <v>0</v>
      </c>
      <c r="BY93" s="198">
        <v>43510</v>
      </c>
      <c r="BZ93" s="189" t="s">
        <v>11086</v>
      </c>
      <c r="CA93" s="189" t="s">
        <v>446</v>
      </c>
      <c r="CB93" s="189">
        <v>0</v>
      </c>
      <c r="CC93" s="189" t="s">
        <v>446</v>
      </c>
      <c r="CD93" s="189" t="s">
        <v>446</v>
      </c>
      <c r="CE93" s="189">
        <v>0</v>
      </c>
      <c r="CF93" s="189">
        <v>0</v>
      </c>
      <c r="CG93" s="201">
        <v>43510</v>
      </c>
      <c r="CH93" s="196" t="s">
        <v>11087</v>
      </c>
      <c r="CI93" s="189" t="e">
        <v>#N/A</v>
      </c>
      <c r="CJ93" s="189" t="e">
        <v>#N/A</v>
      </c>
      <c r="CK93" s="189" t="e">
        <v>#N/A</v>
      </c>
      <c r="CL93" s="189" t="e">
        <v>#N/A</v>
      </c>
      <c r="CM93" s="189" t="e">
        <v>#N/A</v>
      </c>
      <c r="CN93" s="189" t="e">
        <v>#N/A</v>
      </c>
      <c r="CO93" s="193" t="e">
        <v>#N/A</v>
      </c>
      <c r="CP93" s="189" t="s">
        <v>11088</v>
      </c>
      <c r="CQ93" s="188">
        <v>14369</v>
      </c>
      <c r="CR93" s="188" t="s">
        <v>516</v>
      </c>
      <c r="CS93" s="188" t="s">
        <v>731</v>
      </c>
      <c r="CT93" s="188">
        <v>2</v>
      </c>
      <c r="CU93" s="188" t="s">
        <v>2120</v>
      </c>
      <c r="CV93" s="188" t="s">
        <v>2062</v>
      </c>
      <c r="CW93" s="198">
        <v>43510</v>
      </c>
      <c r="CX93" s="189" t="s">
        <v>11089</v>
      </c>
      <c r="CY93" s="186">
        <v>7200000</v>
      </c>
      <c r="CZ93" s="186" t="s">
        <v>7036</v>
      </c>
      <c r="DA93" s="186" t="s">
        <v>731</v>
      </c>
      <c r="DB93" s="186">
        <v>2</v>
      </c>
      <c r="DC93" s="186" t="s">
        <v>7035</v>
      </c>
      <c r="DD93" s="186" t="s">
        <v>7037</v>
      </c>
      <c r="DE93" s="192">
        <v>43735</v>
      </c>
      <c r="DF93" s="196" t="s">
        <v>11090</v>
      </c>
      <c r="DG93" s="185">
        <v>0</v>
      </c>
      <c r="DH93" s="188" t="s">
        <v>7036</v>
      </c>
      <c r="DI93" s="188" t="s">
        <v>731</v>
      </c>
      <c r="DJ93" s="188">
        <v>2</v>
      </c>
      <c r="DK93" s="188" t="s">
        <v>7035</v>
      </c>
      <c r="DL93" s="188" t="s">
        <v>7037</v>
      </c>
      <c r="DM93" s="198">
        <v>43735</v>
      </c>
      <c r="DN93" s="189" t="s">
        <v>11091</v>
      </c>
      <c r="DO93" s="186">
        <v>4430000</v>
      </c>
      <c r="DP93" s="189" t="s">
        <v>7036</v>
      </c>
      <c r="DQ93" s="189" t="s">
        <v>731</v>
      </c>
      <c r="DR93" s="189">
        <v>2</v>
      </c>
      <c r="DS93" s="189" t="s">
        <v>7035</v>
      </c>
      <c r="DT93" s="189" t="s">
        <v>7037</v>
      </c>
      <c r="DU93" s="201">
        <v>43735</v>
      </c>
      <c r="DV93" s="196" t="s">
        <v>11092</v>
      </c>
      <c r="DW93" s="185">
        <v>5260000</v>
      </c>
      <c r="DX93" s="188" t="s">
        <v>7036</v>
      </c>
      <c r="DY93" s="188" t="s">
        <v>731</v>
      </c>
      <c r="DZ93" s="188">
        <v>2</v>
      </c>
      <c r="EA93" s="188" t="s">
        <v>7035</v>
      </c>
      <c r="EB93" s="188" t="s">
        <v>7037</v>
      </c>
      <c r="EC93" s="198">
        <v>43735</v>
      </c>
      <c r="ED93" s="189" t="s">
        <v>11093</v>
      </c>
      <c r="EE93" s="186">
        <v>1930000</v>
      </c>
      <c r="EF93" s="189" t="s">
        <v>7036</v>
      </c>
      <c r="EG93" s="189" t="s">
        <v>731</v>
      </c>
      <c r="EH93" s="189">
        <v>2</v>
      </c>
      <c r="EI93" s="189" t="s">
        <v>7035</v>
      </c>
      <c r="EJ93" s="189" t="s">
        <v>7037</v>
      </c>
      <c r="EK93" s="201">
        <v>43735</v>
      </c>
      <c r="EL93" s="196" t="s">
        <v>11094</v>
      </c>
      <c r="EM93" s="185">
        <v>10000</v>
      </c>
      <c r="EN93" s="188" t="s">
        <v>7036</v>
      </c>
      <c r="EO93" s="188" t="s">
        <v>731</v>
      </c>
      <c r="EP93" s="188">
        <v>2</v>
      </c>
      <c r="EQ93" s="188" t="s">
        <v>7035</v>
      </c>
      <c r="ER93" s="188" t="s">
        <v>7037</v>
      </c>
      <c r="ES93" s="198">
        <v>43735</v>
      </c>
      <c r="ET93" s="189" t="s">
        <v>11095</v>
      </c>
      <c r="EU93" s="189">
        <v>520</v>
      </c>
      <c r="EV93" s="189" t="s">
        <v>1772</v>
      </c>
      <c r="EW93" s="189" t="s">
        <v>731</v>
      </c>
      <c r="EX93" s="189">
        <v>2</v>
      </c>
      <c r="EY93" s="189" t="s">
        <v>7984</v>
      </c>
      <c r="EZ93" s="189" t="s">
        <v>7983</v>
      </c>
      <c r="FA93" s="201">
        <v>43798</v>
      </c>
      <c r="FB93" s="196" t="s">
        <v>11096</v>
      </c>
      <c r="FC93" s="188">
        <v>5</v>
      </c>
      <c r="FD93" s="188" t="s">
        <v>3243</v>
      </c>
      <c r="FE93" s="188" t="s">
        <v>732</v>
      </c>
      <c r="FF93" s="188">
        <v>1</v>
      </c>
      <c r="FG93" s="188" t="s">
        <v>5667</v>
      </c>
      <c r="FH93" s="188" t="s">
        <v>3243</v>
      </c>
      <c r="FI93" s="198">
        <v>43644</v>
      </c>
      <c r="FJ93" s="196" t="s">
        <v>11097</v>
      </c>
      <c r="FK93" s="189" t="s">
        <v>446</v>
      </c>
      <c r="FL93" s="189">
        <v>0</v>
      </c>
      <c r="FM93" s="189" t="s">
        <v>731</v>
      </c>
      <c r="FN93" s="189">
        <v>2</v>
      </c>
      <c r="FO93" s="189">
        <v>0</v>
      </c>
      <c r="FP93" s="186">
        <v>0</v>
      </c>
      <c r="FQ93" s="200">
        <v>43510</v>
      </c>
      <c r="FR93" s="196" t="s">
        <v>11098</v>
      </c>
      <c r="FS93" s="188">
        <v>1500000</v>
      </c>
      <c r="FT93" s="188" t="s">
        <v>2031</v>
      </c>
      <c r="FU93" s="188" t="s">
        <v>731</v>
      </c>
      <c r="FV93" s="188">
        <v>2</v>
      </c>
      <c r="FW93" s="188">
        <v>0</v>
      </c>
      <c r="FX93" s="188" t="s">
        <v>2060</v>
      </c>
      <c r="FY93" s="198">
        <v>43510</v>
      </c>
      <c r="FZ93" s="189" t="s">
        <v>11099</v>
      </c>
      <c r="GA93" s="189">
        <v>2</v>
      </c>
      <c r="GB93" s="189" t="s">
        <v>7229</v>
      </c>
      <c r="GC93" s="189" t="s">
        <v>732</v>
      </c>
      <c r="GD93" s="189">
        <v>1</v>
      </c>
      <c r="GE93" s="189" t="s">
        <v>7600</v>
      </c>
      <c r="GF93" s="189" t="s">
        <v>7616</v>
      </c>
      <c r="GG93" s="201">
        <v>43768</v>
      </c>
      <c r="GH93" s="196" t="s">
        <v>11100</v>
      </c>
      <c r="GI93" s="188">
        <v>3</v>
      </c>
      <c r="GJ93" s="188" t="s">
        <v>7229</v>
      </c>
      <c r="GK93" s="188" t="s">
        <v>732</v>
      </c>
      <c r="GL93" s="188">
        <v>1</v>
      </c>
      <c r="GM93" s="188" t="s">
        <v>7600</v>
      </c>
      <c r="GN93" s="188" t="s">
        <v>7616</v>
      </c>
      <c r="GO93" s="198">
        <v>43768</v>
      </c>
      <c r="GP93" s="189" t="s">
        <v>11101</v>
      </c>
      <c r="GQ93" s="189">
        <v>3</v>
      </c>
      <c r="GR93" s="189" t="s">
        <v>7229</v>
      </c>
      <c r="GS93" s="189" t="s">
        <v>732</v>
      </c>
      <c r="GT93" s="189">
        <v>1</v>
      </c>
      <c r="GU93" s="189" t="s">
        <v>7600</v>
      </c>
      <c r="GV93" s="189" t="s">
        <v>7616</v>
      </c>
      <c r="GW93" s="201">
        <v>43768</v>
      </c>
      <c r="GX93" s="196" t="s">
        <v>11102</v>
      </c>
      <c r="GY93" s="188">
        <v>0</v>
      </c>
      <c r="GZ93" s="188" t="s">
        <v>7229</v>
      </c>
      <c r="HA93" s="188" t="s">
        <v>732</v>
      </c>
      <c r="HB93" s="188">
        <v>1</v>
      </c>
      <c r="HC93" s="188" t="s">
        <v>7600</v>
      </c>
      <c r="HD93" s="188" t="s">
        <v>7616</v>
      </c>
      <c r="HE93" s="198">
        <v>43768</v>
      </c>
      <c r="HF93" s="189" t="s">
        <v>11103</v>
      </c>
      <c r="HG93" s="189">
        <v>0</v>
      </c>
      <c r="HH93" s="189" t="s">
        <v>7229</v>
      </c>
      <c r="HI93" s="189" t="s">
        <v>732</v>
      </c>
      <c r="HJ93" s="189">
        <v>1</v>
      </c>
      <c r="HK93" s="189" t="s">
        <v>7600</v>
      </c>
      <c r="HL93" s="189" t="s">
        <v>7616</v>
      </c>
      <c r="HM93" s="201">
        <v>43768</v>
      </c>
      <c r="HN93" s="196" t="s">
        <v>11104</v>
      </c>
      <c r="HO93" s="188">
        <v>2</v>
      </c>
      <c r="HP93" s="188" t="s">
        <v>7229</v>
      </c>
      <c r="HQ93" s="188" t="s">
        <v>732</v>
      </c>
      <c r="HR93" s="188">
        <v>1</v>
      </c>
      <c r="HS93" s="188" t="s">
        <v>7600</v>
      </c>
      <c r="HT93" s="188" t="s">
        <v>7616</v>
      </c>
      <c r="HU93" s="198">
        <v>43768</v>
      </c>
      <c r="HV93" s="189" t="s">
        <v>11105</v>
      </c>
      <c r="HW93" s="189">
        <v>3</v>
      </c>
      <c r="HX93" s="189" t="s">
        <v>7229</v>
      </c>
      <c r="HY93" s="189" t="s">
        <v>732</v>
      </c>
      <c r="HZ93" s="189">
        <v>1</v>
      </c>
      <c r="IA93" s="189" t="s">
        <v>7600</v>
      </c>
      <c r="IB93" s="189" t="s">
        <v>7616</v>
      </c>
      <c r="IC93" s="201">
        <v>43768</v>
      </c>
      <c r="ID93" s="196" t="s">
        <v>11106</v>
      </c>
      <c r="IE93" s="188">
        <v>3</v>
      </c>
      <c r="IF93" s="188" t="s">
        <v>7229</v>
      </c>
      <c r="IG93" s="188" t="s">
        <v>732</v>
      </c>
      <c r="IH93" s="188">
        <v>1</v>
      </c>
      <c r="II93" s="188" t="s">
        <v>7600</v>
      </c>
      <c r="IJ93" s="188" t="s">
        <v>7616</v>
      </c>
      <c r="IK93" s="198">
        <v>43768</v>
      </c>
      <c r="IL93" s="189" t="s">
        <v>11107</v>
      </c>
      <c r="IM93" s="189">
        <v>3</v>
      </c>
      <c r="IN93" s="189" t="s">
        <v>7229</v>
      </c>
      <c r="IO93" s="189" t="s">
        <v>732</v>
      </c>
      <c r="IP93" s="189">
        <v>1</v>
      </c>
      <c r="IQ93" s="189" t="s">
        <v>7600</v>
      </c>
      <c r="IR93" s="189" t="s">
        <v>7616</v>
      </c>
      <c r="IS93" s="201">
        <v>43768</v>
      </c>
    </row>
    <row r="94" spans="1:253" x14ac:dyDescent="0.35">
      <c r="A94" t="s">
        <v>7790</v>
      </c>
      <c r="B94" t="s">
        <v>4375</v>
      </c>
      <c r="C94" t="s">
        <v>7791</v>
      </c>
      <c r="D94" t="s">
        <v>299</v>
      </c>
      <c r="E94" t="s">
        <v>298</v>
      </c>
      <c r="F94" t="s">
        <v>11108</v>
      </c>
      <c r="G94" s="184">
        <v>11685000</v>
      </c>
      <c r="H94" s="185" t="s">
        <v>7906</v>
      </c>
      <c r="I94" s="185" t="s">
        <v>732</v>
      </c>
      <c r="J94" s="185">
        <v>1</v>
      </c>
      <c r="K94" s="185" t="s">
        <v>6351</v>
      </c>
      <c r="L94" s="185" t="s">
        <v>7985</v>
      </c>
      <c r="M94" s="198">
        <v>43798</v>
      </c>
      <c r="N94" s="196" t="s">
        <v>11109</v>
      </c>
      <c r="O94" s="187">
        <v>473912</v>
      </c>
      <c r="P94" s="187" t="s">
        <v>7907</v>
      </c>
      <c r="Q94" s="187" t="s">
        <v>731</v>
      </c>
      <c r="R94" s="187">
        <v>2</v>
      </c>
      <c r="S94" s="187" t="s">
        <v>7987</v>
      </c>
      <c r="T94" s="187" t="s">
        <v>7986</v>
      </c>
      <c r="U94" s="199">
        <v>43798</v>
      </c>
      <c r="V94" s="196" t="s">
        <v>11110</v>
      </c>
      <c r="W94" s="185">
        <v>7308000</v>
      </c>
      <c r="X94" s="185" t="s">
        <v>7907</v>
      </c>
      <c r="Y94" s="185" t="s">
        <v>732</v>
      </c>
      <c r="Z94" s="185">
        <v>1</v>
      </c>
      <c r="AA94" s="185" t="s">
        <v>7988</v>
      </c>
      <c r="AB94" s="185" t="s">
        <v>7986</v>
      </c>
      <c r="AC94" s="198">
        <v>43798</v>
      </c>
      <c r="AD94" s="196" t="s">
        <v>11111</v>
      </c>
      <c r="AE94" s="186">
        <v>908000</v>
      </c>
      <c r="AF94" s="186" t="s">
        <v>7907</v>
      </c>
      <c r="AG94" s="186" t="s">
        <v>731</v>
      </c>
      <c r="AH94" s="186">
        <v>2</v>
      </c>
      <c r="AI94" s="186" t="s">
        <v>7989</v>
      </c>
      <c r="AJ94" s="186" t="s">
        <v>7986</v>
      </c>
      <c r="AK94" s="200">
        <v>43798</v>
      </c>
      <c r="AL94" s="196" t="s">
        <v>11112</v>
      </c>
      <c r="AM94" s="185" t="s">
        <v>446</v>
      </c>
      <c r="AN94" s="185" t="s">
        <v>446</v>
      </c>
      <c r="AO94" s="185" t="s">
        <v>446</v>
      </c>
      <c r="AP94" s="185" t="s">
        <v>446</v>
      </c>
      <c r="AQ94" s="185" t="s">
        <v>7990</v>
      </c>
      <c r="AR94" s="185" t="s">
        <v>446</v>
      </c>
      <c r="AS94" s="198">
        <v>43798</v>
      </c>
      <c r="AT94" s="189" t="s">
        <v>11113</v>
      </c>
      <c r="AU94" s="186" t="s">
        <v>446</v>
      </c>
      <c r="AV94" s="186" t="s">
        <v>446</v>
      </c>
      <c r="AW94" s="186" t="s">
        <v>446</v>
      </c>
      <c r="AX94" s="186" t="s">
        <v>446</v>
      </c>
      <c r="AY94" s="186" t="s">
        <v>6112</v>
      </c>
      <c r="AZ94" s="186" t="s">
        <v>446</v>
      </c>
      <c r="BA94" s="200">
        <v>43798</v>
      </c>
      <c r="BB94" s="196" t="s">
        <v>11114</v>
      </c>
      <c r="BC94" s="185" t="s">
        <v>446</v>
      </c>
      <c r="BD94" s="185" t="s">
        <v>446</v>
      </c>
      <c r="BE94" s="185" t="s">
        <v>446</v>
      </c>
      <c r="BF94" s="185" t="s">
        <v>446</v>
      </c>
      <c r="BG94" s="185" t="s">
        <v>6112</v>
      </c>
      <c r="BH94" s="185" t="s">
        <v>446</v>
      </c>
      <c r="BI94" s="198">
        <v>43798</v>
      </c>
      <c r="BJ94" s="189" t="s">
        <v>11115</v>
      </c>
      <c r="BK94" s="189" t="s">
        <v>446</v>
      </c>
      <c r="BL94" s="189" t="s">
        <v>446</v>
      </c>
      <c r="BM94" s="189" t="s">
        <v>446</v>
      </c>
      <c r="BN94" s="189" t="s">
        <v>446</v>
      </c>
      <c r="BO94" s="189" t="s">
        <v>7991</v>
      </c>
      <c r="BP94" s="186" t="s">
        <v>446</v>
      </c>
      <c r="BQ94" s="201">
        <v>43798</v>
      </c>
      <c r="BR94" s="196" t="s">
        <v>11116</v>
      </c>
      <c r="BS94" s="188" t="s">
        <v>446</v>
      </c>
      <c r="BT94" s="188" t="s">
        <v>446</v>
      </c>
      <c r="BU94" s="188" t="s">
        <v>446</v>
      </c>
      <c r="BV94" s="188" t="s">
        <v>446</v>
      </c>
      <c r="BW94" s="188" t="s">
        <v>6112</v>
      </c>
      <c r="BX94" s="188" t="s">
        <v>446</v>
      </c>
      <c r="BY94" s="198">
        <v>43798</v>
      </c>
      <c r="BZ94" s="189" t="s">
        <v>11117</v>
      </c>
      <c r="CA94" s="189" t="s">
        <v>446</v>
      </c>
      <c r="CB94" s="189" t="s">
        <v>446</v>
      </c>
      <c r="CC94" s="189" t="s">
        <v>446</v>
      </c>
      <c r="CD94" s="189" t="s">
        <v>446</v>
      </c>
      <c r="CE94" s="189" t="s">
        <v>6112</v>
      </c>
      <c r="CF94" s="189" t="s">
        <v>446</v>
      </c>
      <c r="CG94" s="201">
        <v>43798</v>
      </c>
      <c r="CH94" s="196" t="s">
        <v>11118</v>
      </c>
      <c r="CI94" s="189" t="e">
        <v>#N/A</v>
      </c>
      <c r="CJ94" s="189" t="e">
        <v>#N/A</v>
      </c>
      <c r="CK94" s="189" t="e">
        <v>#N/A</v>
      </c>
      <c r="CL94" s="189" t="e">
        <v>#N/A</v>
      </c>
      <c r="CM94" s="189" t="e">
        <v>#N/A</v>
      </c>
      <c r="CN94" s="189" t="e">
        <v>#N/A</v>
      </c>
      <c r="CO94" s="193" t="e">
        <v>#N/A</v>
      </c>
      <c r="CP94" s="189" t="s">
        <v>11119</v>
      </c>
      <c r="CQ94" s="188" t="s">
        <v>446</v>
      </c>
      <c r="CR94" s="188" t="s">
        <v>446</v>
      </c>
      <c r="CS94" s="188" t="s">
        <v>446</v>
      </c>
      <c r="CT94" s="188" t="s">
        <v>446</v>
      </c>
      <c r="CU94" s="188" t="s">
        <v>6112</v>
      </c>
      <c r="CV94" s="188" t="s">
        <v>446</v>
      </c>
      <c r="CW94" s="198">
        <v>43798</v>
      </c>
      <c r="CX94" s="189" t="s">
        <v>11120</v>
      </c>
      <c r="CY94" s="186">
        <v>620000</v>
      </c>
      <c r="CZ94" s="186" t="s">
        <v>7908</v>
      </c>
      <c r="DA94" s="186" t="s">
        <v>731</v>
      </c>
      <c r="DB94" s="186">
        <v>2</v>
      </c>
      <c r="DC94" s="186" t="s">
        <v>7992</v>
      </c>
      <c r="DD94" s="186" t="s">
        <v>8225</v>
      </c>
      <c r="DE94" s="192">
        <v>43798</v>
      </c>
      <c r="DF94" s="196" t="s">
        <v>11121</v>
      </c>
      <c r="DG94" s="185">
        <v>5780000</v>
      </c>
      <c r="DH94" s="188" t="s">
        <v>7908</v>
      </c>
      <c r="DI94" s="188" t="s">
        <v>731</v>
      </c>
      <c r="DJ94" s="188">
        <v>2</v>
      </c>
      <c r="DK94" s="188" t="s">
        <v>7992</v>
      </c>
      <c r="DL94" s="188" t="s">
        <v>8225</v>
      </c>
      <c r="DM94" s="198">
        <v>43798</v>
      </c>
      <c r="DN94" s="189" t="s">
        <v>11122</v>
      </c>
      <c r="DO94" s="186">
        <v>908000</v>
      </c>
      <c r="DP94" s="189" t="s">
        <v>7908</v>
      </c>
      <c r="DQ94" s="189" t="s">
        <v>731</v>
      </c>
      <c r="DR94" s="189">
        <v>2</v>
      </c>
      <c r="DS94" s="189" t="s">
        <v>7992</v>
      </c>
      <c r="DT94" s="189" t="s">
        <v>8225</v>
      </c>
      <c r="DU94" s="201">
        <v>43798</v>
      </c>
      <c r="DV94" s="196" t="s">
        <v>11123</v>
      </c>
      <c r="DW94" s="185">
        <v>620000</v>
      </c>
      <c r="DX94" s="188" t="s">
        <v>7908</v>
      </c>
      <c r="DY94" s="188" t="s">
        <v>731</v>
      </c>
      <c r="DZ94" s="188">
        <v>2</v>
      </c>
      <c r="EA94" s="188" t="s">
        <v>7992</v>
      </c>
      <c r="EB94" s="188" t="s">
        <v>8225</v>
      </c>
      <c r="EC94" s="198">
        <v>43798</v>
      </c>
      <c r="ED94" s="189" t="s">
        <v>11124</v>
      </c>
      <c r="EE94" s="186">
        <v>0</v>
      </c>
      <c r="EF94" s="189" t="s">
        <v>7908</v>
      </c>
      <c r="EG94" s="189" t="s">
        <v>731</v>
      </c>
      <c r="EH94" s="189">
        <v>2</v>
      </c>
      <c r="EI94" s="189" t="s">
        <v>7992</v>
      </c>
      <c r="EJ94" s="189" t="s">
        <v>8225</v>
      </c>
      <c r="EK94" s="201">
        <v>43798</v>
      </c>
      <c r="EL94" s="196" t="s">
        <v>11125</v>
      </c>
      <c r="EM94" s="185">
        <v>0</v>
      </c>
      <c r="EN94" s="188" t="s">
        <v>7908</v>
      </c>
      <c r="EO94" s="188" t="s">
        <v>731</v>
      </c>
      <c r="EP94" s="188">
        <v>2</v>
      </c>
      <c r="EQ94" s="188" t="s">
        <v>7992</v>
      </c>
      <c r="ER94" s="188" t="s">
        <v>8225</v>
      </c>
      <c r="ES94" s="198">
        <v>43798</v>
      </c>
      <c r="ET94" s="189" t="s">
        <v>11126</v>
      </c>
      <c r="EU94" s="189">
        <v>520</v>
      </c>
      <c r="EV94" s="189" t="s">
        <v>1772</v>
      </c>
      <c r="EW94" s="189" t="s">
        <v>731</v>
      </c>
      <c r="EX94" s="189">
        <v>2</v>
      </c>
      <c r="EY94" s="189" t="s">
        <v>7984</v>
      </c>
      <c r="EZ94" s="189" t="s">
        <v>7983</v>
      </c>
      <c r="FA94" s="201">
        <v>43798</v>
      </c>
      <c r="FB94" s="196" t="s">
        <v>11127</v>
      </c>
      <c r="FC94" s="188">
        <v>5</v>
      </c>
      <c r="FD94" s="188" t="s">
        <v>446</v>
      </c>
      <c r="FE94" s="188" t="s">
        <v>732</v>
      </c>
      <c r="FF94" s="188">
        <v>1</v>
      </c>
      <c r="FG94" s="188" t="s">
        <v>7993</v>
      </c>
      <c r="FH94" s="188" t="s">
        <v>446</v>
      </c>
      <c r="FI94" s="198">
        <v>43798</v>
      </c>
      <c r="FJ94" s="196" t="s">
        <v>11128</v>
      </c>
      <c r="FK94" s="189" t="e">
        <v>#N/A</v>
      </c>
      <c r="FL94" s="189" t="e">
        <v>#N/A</v>
      </c>
      <c r="FM94" s="189" t="e">
        <v>#N/A</v>
      </c>
      <c r="FN94" s="189" t="e">
        <v>#N/A</v>
      </c>
      <c r="FO94" s="189" t="e">
        <v>#N/A</v>
      </c>
      <c r="FP94" s="186" t="e">
        <v>#N/A</v>
      </c>
      <c r="FQ94" s="200" t="e">
        <v>#N/A</v>
      </c>
      <c r="FR94" s="196" t="s">
        <v>11129</v>
      </c>
      <c r="FS94" s="188" t="e">
        <v>#N/A</v>
      </c>
      <c r="FT94" s="188" t="e">
        <v>#N/A</v>
      </c>
      <c r="FU94" s="188" t="e">
        <v>#N/A</v>
      </c>
      <c r="FV94" s="188" t="e">
        <v>#N/A</v>
      </c>
      <c r="FW94" s="188" t="e">
        <v>#N/A</v>
      </c>
      <c r="FX94" s="188" t="e">
        <v>#N/A</v>
      </c>
      <c r="FY94" s="198" t="e">
        <v>#N/A</v>
      </c>
      <c r="FZ94" s="189" t="s">
        <v>11130</v>
      </c>
      <c r="GA94" s="189">
        <v>2</v>
      </c>
      <c r="GB94" s="189" t="s">
        <v>7229</v>
      </c>
      <c r="GC94" s="189" t="s">
        <v>732</v>
      </c>
      <c r="GD94" s="189">
        <v>1</v>
      </c>
      <c r="GE94" s="189" t="s">
        <v>446</v>
      </c>
      <c r="GF94" s="189" t="s">
        <v>446</v>
      </c>
      <c r="GG94" s="201">
        <v>43798</v>
      </c>
      <c r="GH94" s="196" t="s">
        <v>11131</v>
      </c>
      <c r="GI94" s="188">
        <v>3</v>
      </c>
      <c r="GJ94" s="188" t="s">
        <v>7229</v>
      </c>
      <c r="GK94" s="188" t="s">
        <v>732</v>
      </c>
      <c r="GL94" s="188">
        <v>1</v>
      </c>
      <c r="GM94" s="188" t="s">
        <v>446</v>
      </c>
      <c r="GN94" s="188" t="s">
        <v>446</v>
      </c>
      <c r="GO94" s="198">
        <v>43798</v>
      </c>
      <c r="GP94" s="189" t="s">
        <v>11132</v>
      </c>
      <c r="GQ94" s="189">
        <v>3</v>
      </c>
      <c r="GR94" s="189" t="s">
        <v>7229</v>
      </c>
      <c r="GS94" s="189" t="s">
        <v>732</v>
      </c>
      <c r="GT94" s="189">
        <v>1</v>
      </c>
      <c r="GU94" s="189" t="s">
        <v>446</v>
      </c>
      <c r="GV94" s="189" t="s">
        <v>446</v>
      </c>
      <c r="GW94" s="201">
        <v>43798</v>
      </c>
      <c r="GX94" s="196" t="s">
        <v>11133</v>
      </c>
      <c r="GY94" s="188">
        <v>0</v>
      </c>
      <c r="GZ94" s="188" t="s">
        <v>7229</v>
      </c>
      <c r="HA94" s="188" t="s">
        <v>731</v>
      </c>
      <c r="HB94" s="188">
        <v>2</v>
      </c>
      <c r="HC94" s="188" t="s">
        <v>446</v>
      </c>
      <c r="HD94" s="188" t="s">
        <v>446</v>
      </c>
      <c r="HE94" s="198">
        <v>43798</v>
      </c>
      <c r="HF94" s="189" t="s">
        <v>11134</v>
      </c>
      <c r="HG94" s="189">
        <v>0</v>
      </c>
      <c r="HH94" s="189" t="s">
        <v>7229</v>
      </c>
      <c r="HI94" s="189" t="s">
        <v>731</v>
      </c>
      <c r="HJ94" s="189">
        <v>2</v>
      </c>
      <c r="HK94" s="189" t="s">
        <v>446</v>
      </c>
      <c r="HL94" s="189" t="s">
        <v>446</v>
      </c>
      <c r="HM94" s="201">
        <v>43798</v>
      </c>
      <c r="HN94" s="196" t="s">
        <v>11135</v>
      </c>
      <c r="HO94" s="188">
        <v>2</v>
      </c>
      <c r="HP94" s="188" t="s">
        <v>7229</v>
      </c>
      <c r="HQ94" s="188" t="s">
        <v>732</v>
      </c>
      <c r="HR94" s="188">
        <v>1</v>
      </c>
      <c r="HS94" s="188" t="s">
        <v>446</v>
      </c>
      <c r="HT94" s="188" t="s">
        <v>446</v>
      </c>
      <c r="HU94" s="198">
        <v>43798</v>
      </c>
      <c r="HV94" s="189" t="s">
        <v>11136</v>
      </c>
      <c r="HW94" s="189">
        <v>3</v>
      </c>
      <c r="HX94" s="189" t="s">
        <v>7229</v>
      </c>
      <c r="HY94" s="189" t="s">
        <v>732</v>
      </c>
      <c r="HZ94" s="189">
        <v>1</v>
      </c>
      <c r="IA94" s="189" t="s">
        <v>446</v>
      </c>
      <c r="IB94" s="189" t="s">
        <v>446</v>
      </c>
      <c r="IC94" s="201">
        <v>43798</v>
      </c>
      <c r="ID94" s="196" t="s">
        <v>11137</v>
      </c>
      <c r="IE94" s="188">
        <v>3</v>
      </c>
      <c r="IF94" s="188" t="s">
        <v>7229</v>
      </c>
      <c r="IG94" s="188" t="s">
        <v>732</v>
      </c>
      <c r="IH94" s="188">
        <v>1</v>
      </c>
      <c r="II94" s="188" t="s">
        <v>446</v>
      </c>
      <c r="IJ94" s="188" t="s">
        <v>446</v>
      </c>
      <c r="IK94" s="198">
        <v>43798</v>
      </c>
      <c r="IL94" s="189" t="s">
        <v>11138</v>
      </c>
      <c r="IM94" s="189">
        <v>3</v>
      </c>
      <c r="IN94" s="189" t="s">
        <v>7229</v>
      </c>
      <c r="IO94" s="189" t="s">
        <v>732</v>
      </c>
      <c r="IP94" s="189">
        <v>1</v>
      </c>
      <c r="IQ94" s="189" t="s">
        <v>446</v>
      </c>
      <c r="IR94" s="189" t="s">
        <v>446</v>
      </c>
      <c r="IS94" s="201">
        <v>43798</v>
      </c>
    </row>
    <row r="95" spans="1:253" x14ac:dyDescent="0.35">
      <c r="A95" t="s">
        <v>2978</v>
      </c>
      <c r="B95" t="s">
        <v>828</v>
      </c>
      <c r="C95" t="s">
        <v>8156</v>
      </c>
      <c r="D95" t="s">
        <v>305</v>
      </c>
      <c r="E95" t="s">
        <v>304</v>
      </c>
      <c r="F95" t="s">
        <v>11139</v>
      </c>
      <c r="G95" s="184">
        <v>44563000</v>
      </c>
      <c r="H95" s="185" t="s">
        <v>7429</v>
      </c>
      <c r="I95" s="185" t="s">
        <v>731</v>
      </c>
      <c r="J95" s="185">
        <v>2</v>
      </c>
      <c r="K95" s="185" t="s">
        <v>7437</v>
      </c>
      <c r="L95" s="185" t="s">
        <v>7430</v>
      </c>
      <c r="M95" s="198">
        <v>43768</v>
      </c>
      <c r="N95" s="196" t="s">
        <v>11140</v>
      </c>
      <c r="O95" s="187">
        <v>1840687</v>
      </c>
      <c r="P95" s="187" t="s">
        <v>5346</v>
      </c>
      <c r="Q95" s="187" t="s">
        <v>731</v>
      </c>
      <c r="R95" s="187">
        <v>2</v>
      </c>
      <c r="S95" s="187" t="s">
        <v>5348</v>
      </c>
      <c r="T95" s="187" t="s">
        <v>5347</v>
      </c>
      <c r="U95" s="199">
        <v>43640</v>
      </c>
      <c r="V95" s="196" t="s">
        <v>11141</v>
      </c>
      <c r="W95" s="185">
        <v>44563000</v>
      </c>
      <c r="X95" s="185" t="s">
        <v>7429</v>
      </c>
      <c r="Y95" s="185" t="s">
        <v>731</v>
      </c>
      <c r="Z95" s="185">
        <v>2</v>
      </c>
      <c r="AA95" s="185" t="s">
        <v>6625</v>
      </c>
      <c r="AB95" s="185" t="s">
        <v>7430</v>
      </c>
      <c r="AC95" s="198">
        <v>43768</v>
      </c>
      <c r="AD95" s="196" t="s">
        <v>11142</v>
      </c>
      <c r="AE95" s="186">
        <v>20226000</v>
      </c>
      <c r="AF95" s="186" t="s">
        <v>7429</v>
      </c>
      <c r="AG95" s="186" t="s">
        <v>731</v>
      </c>
      <c r="AH95" s="186">
        <v>2</v>
      </c>
      <c r="AI95" s="186" t="s">
        <v>6628</v>
      </c>
      <c r="AJ95" s="186" t="s">
        <v>7431</v>
      </c>
      <c r="AK95" s="200">
        <v>43768</v>
      </c>
      <c r="AL95" s="196" t="s">
        <v>11143</v>
      </c>
      <c r="AM95" s="185">
        <v>3248000</v>
      </c>
      <c r="AN95" s="185" t="s">
        <v>7429</v>
      </c>
      <c r="AO95" s="185" t="s">
        <v>730</v>
      </c>
      <c r="AP95" s="185">
        <v>3</v>
      </c>
      <c r="AQ95" s="185" t="s">
        <v>6630</v>
      </c>
      <c r="AR95" s="185" t="s">
        <v>7432</v>
      </c>
      <c r="AS95" s="198">
        <v>43768</v>
      </c>
      <c r="AT95" s="189" t="s">
        <v>11144</v>
      </c>
      <c r="AU95" s="186" t="s">
        <v>446</v>
      </c>
      <c r="AV95" s="186">
        <v>0</v>
      </c>
      <c r="AW95" s="186" t="s">
        <v>731</v>
      </c>
      <c r="AX95" s="186">
        <v>2</v>
      </c>
      <c r="AY95" s="186" t="s">
        <v>1333</v>
      </c>
      <c r="AZ95" s="186">
        <v>0</v>
      </c>
      <c r="BA95" s="200">
        <v>43511</v>
      </c>
      <c r="BB95" s="196" t="s">
        <v>11145</v>
      </c>
      <c r="BC95" s="185">
        <v>700000</v>
      </c>
      <c r="BD95" s="185" t="s">
        <v>5365</v>
      </c>
      <c r="BE95" s="185" t="s">
        <v>731</v>
      </c>
      <c r="BF95" s="185">
        <v>2</v>
      </c>
      <c r="BG95" s="185" t="s">
        <v>5840</v>
      </c>
      <c r="BH95" s="185" t="s">
        <v>5839</v>
      </c>
      <c r="BI95" s="198">
        <v>43661</v>
      </c>
      <c r="BJ95" s="189" t="s">
        <v>11146</v>
      </c>
      <c r="BK95" s="189">
        <v>429</v>
      </c>
      <c r="BL95" s="189" t="s">
        <v>1772</v>
      </c>
      <c r="BM95" s="189" t="s">
        <v>730</v>
      </c>
      <c r="BN95" s="189">
        <v>3</v>
      </c>
      <c r="BO95" s="189" t="s">
        <v>7438</v>
      </c>
      <c r="BP95" s="186" t="s">
        <v>7432</v>
      </c>
      <c r="BQ95" s="201">
        <v>43768</v>
      </c>
      <c r="BR95" s="196" t="s">
        <v>11147</v>
      </c>
      <c r="BS95" s="188">
        <v>16284</v>
      </c>
      <c r="BT95" s="188" t="s">
        <v>6632</v>
      </c>
      <c r="BU95" s="188" t="s">
        <v>731</v>
      </c>
      <c r="BV95" s="188">
        <v>2</v>
      </c>
      <c r="BW95" s="188" t="s">
        <v>6634</v>
      </c>
      <c r="BX95" s="188" t="s">
        <v>6635</v>
      </c>
      <c r="BY95" s="198">
        <v>43704</v>
      </c>
      <c r="BZ95" s="189" t="s">
        <v>11148</v>
      </c>
      <c r="CA95" s="189">
        <v>32851</v>
      </c>
      <c r="CB95" s="189" t="s">
        <v>6632</v>
      </c>
      <c r="CC95" s="189" t="s">
        <v>731</v>
      </c>
      <c r="CD95" s="189">
        <v>2</v>
      </c>
      <c r="CE95" s="189" t="s">
        <v>6633</v>
      </c>
      <c r="CF95" s="189" t="s">
        <v>6635</v>
      </c>
      <c r="CG95" s="201">
        <v>43704</v>
      </c>
      <c r="CH95" s="196" t="s">
        <v>11149</v>
      </c>
      <c r="CI95" s="189" t="e">
        <v>#N/A</v>
      </c>
      <c r="CJ95" s="189" t="e">
        <v>#N/A</v>
      </c>
      <c r="CK95" s="189" t="e">
        <v>#N/A</v>
      </c>
      <c r="CL95" s="189" t="e">
        <v>#N/A</v>
      </c>
      <c r="CM95" s="189" t="e">
        <v>#N/A</v>
      </c>
      <c r="CN95" s="189" t="e">
        <v>#N/A</v>
      </c>
      <c r="CO95" s="193" t="e">
        <v>#N/A</v>
      </c>
      <c r="CP95" s="189" t="s">
        <v>11150</v>
      </c>
      <c r="CQ95" s="188" t="s">
        <v>446</v>
      </c>
      <c r="CR95" s="188">
        <v>0</v>
      </c>
      <c r="CS95" s="188" t="s">
        <v>731</v>
      </c>
      <c r="CT95" s="188">
        <v>2</v>
      </c>
      <c r="CU95" s="188">
        <v>0</v>
      </c>
      <c r="CV95" s="188">
        <v>0</v>
      </c>
      <c r="CW95" s="198">
        <v>43511</v>
      </c>
      <c r="CX95" s="189" t="s">
        <v>11151</v>
      </c>
      <c r="CY95" s="186">
        <v>8500000</v>
      </c>
      <c r="CZ95" s="186" t="s">
        <v>6640</v>
      </c>
      <c r="DA95" s="186" t="s">
        <v>731</v>
      </c>
      <c r="DB95" s="186">
        <v>2</v>
      </c>
      <c r="DC95" s="186" t="s">
        <v>6639</v>
      </c>
      <c r="DD95" s="186" t="s">
        <v>6641</v>
      </c>
      <c r="DE95" s="192">
        <v>43704</v>
      </c>
      <c r="DF95" s="196" t="s">
        <v>11152</v>
      </c>
      <c r="DG95" s="185">
        <v>24614000</v>
      </c>
      <c r="DH95" s="188" t="s">
        <v>6640</v>
      </c>
      <c r="DI95" s="188" t="s">
        <v>731</v>
      </c>
      <c r="DJ95" s="188">
        <v>2</v>
      </c>
      <c r="DK95" s="188" t="s">
        <v>6639</v>
      </c>
      <c r="DL95" s="188" t="s">
        <v>6641</v>
      </c>
      <c r="DM95" s="198">
        <v>43704</v>
      </c>
      <c r="DN95" s="189" t="s">
        <v>11153</v>
      </c>
      <c r="DO95" s="186">
        <v>11725000</v>
      </c>
      <c r="DP95" s="189" t="s">
        <v>6640</v>
      </c>
      <c r="DQ95" s="189" t="s">
        <v>731</v>
      </c>
      <c r="DR95" s="189">
        <v>2</v>
      </c>
      <c r="DS95" s="189" t="s">
        <v>6639</v>
      </c>
      <c r="DT95" s="189" t="s">
        <v>6641</v>
      </c>
      <c r="DU95" s="201">
        <v>43704</v>
      </c>
      <c r="DV95" s="196" t="s">
        <v>11154</v>
      </c>
      <c r="DW95" s="185">
        <v>7373000</v>
      </c>
      <c r="DX95" s="188" t="s">
        <v>6640</v>
      </c>
      <c r="DY95" s="188" t="s">
        <v>731</v>
      </c>
      <c r="DZ95" s="188">
        <v>2</v>
      </c>
      <c r="EA95" s="188" t="s">
        <v>6639</v>
      </c>
      <c r="EB95" s="188" t="s">
        <v>6641</v>
      </c>
      <c r="EC95" s="198">
        <v>43704</v>
      </c>
      <c r="ED95" s="189" t="s">
        <v>11155</v>
      </c>
      <c r="EE95" s="186">
        <v>1127000</v>
      </c>
      <c r="EF95" s="189" t="s">
        <v>6640</v>
      </c>
      <c r="EG95" s="189" t="s">
        <v>731</v>
      </c>
      <c r="EH95" s="189">
        <v>2</v>
      </c>
      <c r="EI95" s="189" t="s">
        <v>6639</v>
      </c>
      <c r="EJ95" s="189" t="s">
        <v>6641</v>
      </c>
      <c r="EK95" s="201">
        <v>43704</v>
      </c>
      <c r="EL95" s="196" t="s">
        <v>11156</v>
      </c>
      <c r="EM95" s="185">
        <v>0</v>
      </c>
      <c r="EN95" s="188" t="s">
        <v>6640</v>
      </c>
      <c r="EO95" s="188" t="s">
        <v>731</v>
      </c>
      <c r="EP95" s="188">
        <v>2</v>
      </c>
      <c r="EQ95" s="188" t="s">
        <v>6639</v>
      </c>
      <c r="ER95" s="188" t="s">
        <v>6641</v>
      </c>
      <c r="ES95" s="198">
        <v>43704</v>
      </c>
      <c r="ET95" s="189" t="s">
        <v>11157</v>
      </c>
      <c r="EU95" s="189">
        <v>429</v>
      </c>
      <c r="EV95" s="189" t="s">
        <v>1772</v>
      </c>
      <c r="EW95" s="189" t="s">
        <v>730</v>
      </c>
      <c r="EX95" s="189">
        <v>3</v>
      </c>
      <c r="EY95" s="189" t="s">
        <v>7438</v>
      </c>
      <c r="EZ95" s="189" t="s">
        <v>7432</v>
      </c>
      <c r="FA95" s="201">
        <v>43768</v>
      </c>
      <c r="FB95" s="196" t="s">
        <v>11158</v>
      </c>
      <c r="FC95" s="188">
        <v>5</v>
      </c>
      <c r="FD95" s="188" t="s">
        <v>2656</v>
      </c>
      <c r="FE95" s="188" t="s">
        <v>731</v>
      </c>
      <c r="FF95" s="188">
        <v>2</v>
      </c>
      <c r="FG95" s="188" t="s">
        <v>2716</v>
      </c>
      <c r="FH95" s="188" t="s">
        <v>2707</v>
      </c>
      <c r="FI95" s="198">
        <v>43511</v>
      </c>
      <c r="FJ95" s="196" t="s">
        <v>11159</v>
      </c>
      <c r="FK95" s="189" t="s">
        <v>446</v>
      </c>
      <c r="FL95" s="189">
        <v>0</v>
      </c>
      <c r="FM95" s="189" t="s">
        <v>731</v>
      </c>
      <c r="FN95" s="189">
        <v>2</v>
      </c>
      <c r="FO95" s="189" t="s">
        <v>1333</v>
      </c>
      <c r="FP95" s="186">
        <v>0</v>
      </c>
      <c r="FQ95" s="200">
        <v>43511</v>
      </c>
      <c r="FR95" s="196" t="s">
        <v>11160</v>
      </c>
      <c r="FS95" s="188" t="s">
        <v>446</v>
      </c>
      <c r="FT95" s="188">
        <v>0</v>
      </c>
      <c r="FU95" s="188" t="s">
        <v>731</v>
      </c>
      <c r="FV95" s="188">
        <v>2</v>
      </c>
      <c r="FW95" s="188" t="s">
        <v>1333</v>
      </c>
      <c r="FX95" s="188">
        <v>0</v>
      </c>
      <c r="FY95" s="198">
        <v>43511</v>
      </c>
      <c r="FZ95" s="189" t="s">
        <v>11161</v>
      </c>
      <c r="GA95" s="189">
        <v>2</v>
      </c>
      <c r="GB95" s="189" t="s">
        <v>7229</v>
      </c>
      <c r="GC95" s="189" t="s">
        <v>732</v>
      </c>
      <c r="GD95" s="189">
        <v>1</v>
      </c>
      <c r="GE95" s="189" t="s">
        <v>7600</v>
      </c>
      <c r="GF95" s="189" t="s">
        <v>7616</v>
      </c>
      <c r="GG95" s="201">
        <v>43768</v>
      </c>
      <c r="GH95" s="196" t="s">
        <v>11162</v>
      </c>
      <c r="GI95" s="188">
        <v>2</v>
      </c>
      <c r="GJ95" s="188" t="s">
        <v>7229</v>
      </c>
      <c r="GK95" s="188" t="s">
        <v>732</v>
      </c>
      <c r="GL95" s="188">
        <v>1</v>
      </c>
      <c r="GM95" s="188" t="s">
        <v>7600</v>
      </c>
      <c r="GN95" s="188" t="s">
        <v>7616</v>
      </c>
      <c r="GO95" s="198">
        <v>43768</v>
      </c>
      <c r="GP95" s="189" t="s">
        <v>11163</v>
      </c>
      <c r="GQ95" s="189">
        <v>2</v>
      </c>
      <c r="GR95" s="189" t="s">
        <v>7229</v>
      </c>
      <c r="GS95" s="189" t="s">
        <v>732</v>
      </c>
      <c r="GT95" s="189">
        <v>1</v>
      </c>
      <c r="GU95" s="189" t="s">
        <v>7600</v>
      </c>
      <c r="GV95" s="189" t="s">
        <v>7616</v>
      </c>
      <c r="GW95" s="201">
        <v>43768</v>
      </c>
      <c r="GX95" s="196" t="s">
        <v>11164</v>
      </c>
      <c r="GY95" s="188">
        <v>2</v>
      </c>
      <c r="GZ95" s="188" t="s">
        <v>7229</v>
      </c>
      <c r="HA95" s="188" t="s">
        <v>732</v>
      </c>
      <c r="HB95" s="188">
        <v>1</v>
      </c>
      <c r="HC95" s="188" t="s">
        <v>7600</v>
      </c>
      <c r="HD95" s="188" t="s">
        <v>7616</v>
      </c>
      <c r="HE95" s="198">
        <v>43768</v>
      </c>
      <c r="HF95" s="189" t="s">
        <v>11165</v>
      </c>
      <c r="HG95" s="189">
        <v>2</v>
      </c>
      <c r="HH95" s="189" t="s">
        <v>7229</v>
      </c>
      <c r="HI95" s="189" t="s">
        <v>732</v>
      </c>
      <c r="HJ95" s="189">
        <v>1</v>
      </c>
      <c r="HK95" s="189" t="s">
        <v>7600</v>
      </c>
      <c r="HL95" s="189" t="s">
        <v>7616</v>
      </c>
      <c r="HM95" s="201">
        <v>43768</v>
      </c>
      <c r="HN95" s="196" t="s">
        <v>11166</v>
      </c>
      <c r="HO95" s="188">
        <v>2</v>
      </c>
      <c r="HP95" s="188" t="s">
        <v>7229</v>
      </c>
      <c r="HQ95" s="188" t="s">
        <v>732</v>
      </c>
      <c r="HR95" s="188">
        <v>1</v>
      </c>
      <c r="HS95" s="188" t="s">
        <v>7600</v>
      </c>
      <c r="HT95" s="188" t="s">
        <v>7616</v>
      </c>
      <c r="HU95" s="198">
        <v>43768</v>
      </c>
      <c r="HV95" s="189" t="s">
        <v>11167</v>
      </c>
      <c r="HW95" s="189">
        <v>2</v>
      </c>
      <c r="HX95" s="189" t="s">
        <v>7229</v>
      </c>
      <c r="HY95" s="189" t="s">
        <v>732</v>
      </c>
      <c r="HZ95" s="189">
        <v>1</v>
      </c>
      <c r="IA95" s="189" t="s">
        <v>7600</v>
      </c>
      <c r="IB95" s="189" t="s">
        <v>7616</v>
      </c>
      <c r="IC95" s="201">
        <v>43768</v>
      </c>
      <c r="ID95" s="196" t="s">
        <v>11168</v>
      </c>
      <c r="IE95" s="188">
        <v>2</v>
      </c>
      <c r="IF95" s="188" t="s">
        <v>7229</v>
      </c>
      <c r="IG95" s="188" t="s">
        <v>732</v>
      </c>
      <c r="IH95" s="188">
        <v>1</v>
      </c>
      <c r="II95" s="188" t="s">
        <v>7600</v>
      </c>
      <c r="IJ95" s="188" t="s">
        <v>7616</v>
      </c>
      <c r="IK95" s="198">
        <v>43768</v>
      </c>
      <c r="IL95" s="189" t="s">
        <v>11169</v>
      </c>
      <c r="IM95" s="189">
        <v>3</v>
      </c>
      <c r="IN95" s="189" t="s">
        <v>7229</v>
      </c>
      <c r="IO95" s="189" t="s">
        <v>732</v>
      </c>
      <c r="IP95" s="189">
        <v>1</v>
      </c>
      <c r="IQ95" s="189" t="s">
        <v>7600</v>
      </c>
      <c r="IR95" s="189" t="s">
        <v>7616</v>
      </c>
      <c r="IS95" s="201">
        <v>43768</v>
      </c>
    </row>
    <row r="96" spans="1:253" x14ac:dyDescent="0.35">
      <c r="A96" t="s">
        <v>2979</v>
      </c>
      <c r="B96" t="s">
        <v>4377</v>
      </c>
      <c r="C96" t="s">
        <v>810</v>
      </c>
      <c r="D96" t="s">
        <v>305</v>
      </c>
      <c r="E96" t="s">
        <v>304</v>
      </c>
      <c r="F96" t="s">
        <v>11170</v>
      </c>
      <c r="G96" s="184">
        <v>44563000</v>
      </c>
      <c r="H96" s="185" t="s">
        <v>7429</v>
      </c>
      <c r="I96" s="185" t="s">
        <v>731</v>
      </c>
      <c r="J96" s="185">
        <v>2</v>
      </c>
      <c r="K96" s="185" t="s">
        <v>7437</v>
      </c>
      <c r="L96" s="185" t="s">
        <v>7430</v>
      </c>
      <c r="M96" s="198">
        <v>43768</v>
      </c>
      <c r="N96" s="196" t="s">
        <v>11171</v>
      </c>
      <c r="O96" s="187">
        <v>15000</v>
      </c>
      <c r="P96" s="187" t="s">
        <v>3152</v>
      </c>
      <c r="Q96" s="187" t="s">
        <v>731</v>
      </c>
      <c r="R96" s="187">
        <v>2</v>
      </c>
      <c r="S96" s="187" t="s">
        <v>3154</v>
      </c>
      <c r="T96" s="187" t="s">
        <v>3153</v>
      </c>
      <c r="U96" s="199">
        <v>43524</v>
      </c>
      <c r="V96" s="196" t="s">
        <v>11172</v>
      </c>
      <c r="W96" s="185">
        <v>122000</v>
      </c>
      <c r="X96" s="185" t="s">
        <v>6646</v>
      </c>
      <c r="Y96" s="185" t="s">
        <v>731</v>
      </c>
      <c r="Z96" s="185">
        <v>2</v>
      </c>
      <c r="AA96" s="185" t="s">
        <v>6649</v>
      </c>
      <c r="AB96" s="185" t="s">
        <v>6647</v>
      </c>
      <c r="AC96" s="198">
        <v>43704</v>
      </c>
      <c r="AD96" s="196" t="s">
        <v>11173</v>
      </c>
      <c r="AE96" s="186">
        <v>122000</v>
      </c>
      <c r="AF96" s="186" t="s">
        <v>6646</v>
      </c>
      <c r="AG96" s="186" t="s">
        <v>731</v>
      </c>
      <c r="AH96" s="186">
        <v>2</v>
      </c>
      <c r="AI96" s="186" t="s">
        <v>6648</v>
      </c>
      <c r="AJ96" s="186" t="s">
        <v>6647</v>
      </c>
      <c r="AK96" s="200">
        <v>43704</v>
      </c>
      <c r="AL96" s="196" t="s">
        <v>11174</v>
      </c>
      <c r="AM96" s="185">
        <v>122000</v>
      </c>
      <c r="AN96" s="185" t="s">
        <v>6646</v>
      </c>
      <c r="AO96" s="185" t="s">
        <v>731</v>
      </c>
      <c r="AP96" s="185">
        <v>2</v>
      </c>
      <c r="AQ96" s="185" t="s">
        <v>2734</v>
      </c>
      <c r="AR96" s="185" t="s">
        <v>6647</v>
      </c>
      <c r="AS96" s="198">
        <v>43704</v>
      </c>
      <c r="AT96" s="189" t="s">
        <v>11175</v>
      </c>
      <c r="AU96" s="186" t="s">
        <v>446</v>
      </c>
      <c r="AV96" s="186">
        <v>0</v>
      </c>
      <c r="AW96" s="186" t="s">
        <v>731</v>
      </c>
      <c r="AX96" s="186">
        <v>2</v>
      </c>
      <c r="AY96" s="186" t="s">
        <v>1333</v>
      </c>
      <c r="AZ96" s="186">
        <v>0</v>
      </c>
      <c r="BA96" s="200">
        <v>43511</v>
      </c>
      <c r="BB96" s="196" t="s">
        <v>11176</v>
      </c>
      <c r="BC96" s="185" t="s">
        <v>446</v>
      </c>
      <c r="BD96" s="185">
        <v>0</v>
      </c>
      <c r="BE96" s="185" t="s">
        <v>731</v>
      </c>
      <c r="BF96" s="185">
        <v>2</v>
      </c>
      <c r="BG96" s="185" t="s">
        <v>1333</v>
      </c>
      <c r="BH96" s="185">
        <v>0</v>
      </c>
      <c r="BI96" s="198">
        <v>43511</v>
      </c>
      <c r="BJ96" s="189" t="s">
        <v>11177</v>
      </c>
      <c r="BK96" s="189">
        <v>0</v>
      </c>
      <c r="BL96" s="189" t="s">
        <v>446</v>
      </c>
      <c r="BM96" s="189" t="s">
        <v>446</v>
      </c>
      <c r="BN96" s="189" t="s">
        <v>446</v>
      </c>
      <c r="BO96" s="189" t="s">
        <v>446</v>
      </c>
      <c r="BP96" s="186" t="s">
        <v>446</v>
      </c>
      <c r="BQ96" s="201">
        <v>43704</v>
      </c>
      <c r="BR96" s="196" t="s">
        <v>11178</v>
      </c>
      <c r="BS96" s="188" t="s">
        <v>446</v>
      </c>
      <c r="BT96" s="188">
        <v>0</v>
      </c>
      <c r="BU96" s="188" t="s">
        <v>731</v>
      </c>
      <c r="BV96" s="188">
        <v>2</v>
      </c>
      <c r="BW96" s="188" t="s">
        <v>1333</v>
      </c>
      <c r="BX96" s="188">
        <v>0</v>
      </c>
      <c r="BY96" s="198">
        <v>43511</v>
      </c>
      <c r="BZ96" s="189" t="s">
        <v>11179</v>
      </c>
      <c r="CA96" s="189">
        <v>0</v>
      </c>
      <c r="CB96" s="189" t="s">
        <v>446</v>
      </c>
      <c r="CC96" s="189" t="s">
        <v>731</v>
      </c>
      <c r="CD96" s="189">
        <v>2</v>
      </c>
      <c r="CE96" s="189" t="s">
        <v>446</v>
      </c>
      <c r="CF96" s="189" t="s">
        <v>446</v>
      </c>
      <c r="CG96" s="201">
        <v>43511</v>
      </c>
      <c r="CH96" s="196" t="s">
        <v>11180</v>
      </c>
      <c r="CI96" s="189" t="e">
        <v>#N/A</v>
      </c>
      <c r="CJ96" s="189" t="e">
        <v>#N/A</v>
      </c>
      <c r="CK96" s="189" t="e">
        <v>#N/A</v>
      </c>
      <c r="CL96" s="189" t="e">
        <v>#N/A</v>
      </c>
      <c r="CM96" s="189" t="e">
        <v>#N/A</v>
      </c>
      <c r="CN96" s="189" t="e">
        <v>#N/A</v>
      </c>
      <c r="CO96" s="193" t="e">
        <v>#N/A</v>
      </c>
      <c r="CP96" s="189" t="s">
        <v>11181</v>
      </c>
      <c r="CQ96" s="188" t="s">
        <v>446</v>
      </c>
      <c r="CR96" s="188">
        <v>0</v>
      </c>
      <c r="CS96" s="188" t="s">
        <v>731</v>
      </c>
      <c r="CT96" s="188">
        <v>2</v>
      </c>
      <c r="CU96" s="188" t="s">
        <v>1333</v>
      </c>
      <c r="CV96" s="188">
        <v>0</v>
      </c>
      <c r="CW96" s="198">
        <v>43511</v>
      </c>
      <c r="CX96" s="189" t="s">
        <v>11182</v>
      </c>
      <c r="CY96" s="186">
        <v>122000</v>
      </c>
      <c r="CZ96" s="186" t="s">
        <v>6650</v>
      </c>
      <c r="DA96" s="186" t="s">
        <v>731</v>
      </c>
      <c r="DB96" s="186">
        <v>2</v>
      </c>
      <c r="DC96" s="186" t="s">
        <v>6651</v>
      </c>
      <c r="DD96" s="186" t="s">
        <v>3947</v>
      </c>
      <c r="DE96" s="192">
        <v>43704</v>
      </c>
      <c r="DF96" s="196" t="s">
        <v>11183</v>
      </c>
      <c r="DG96" s="185">
        <v>0</v>
      </c>
      <c r="DH96" s="188" t="s">
        <v>6650</v>
      </c>
      <c r="DI96" s="188" t="s">
        <v>731</v>
      </c>
      <c r="DJ96" s="188">
        <v>2</v>
      </c>
      <c r="DK96" s="188" t="s">
        <v>6651</v>
      </c>
      <c r="DL96" s="188" t="s">
        <v>3947</v>
      </c>
      <c r="DM96" s="198">
        <v>43704</v>
      </c>
      <c r="DN96" s="189" t="s">
        <v>11184</v>
      </c>
      <c r="DO96" s="186">
        <v>0</v>
      </c>
      <c r="DP96" s="189" t="s">
        <v>6650</v>
      </c>
      <c r="DQ96" s="189" t="s">
        <v>731</v>
      </c>
      <c r="DR96" s="189">
        <v>2</v>
      </c>
      <c r="DS96" s="189" t="s">
        <v>6651</v>
      </c>
      <c r="DT96" s="189" t="s">
        <v>3947</v>
      </c>
      <c r="DU96" s="201">
        <v>43704</v>
      </c>
      <c r="DV96" s="196" t="s">
        <v>11185</v>
      </c>
      <c r="DW96" s="185">
        <v>122000</v>
      </c>
      <c r="DX96" s="188" t="s">
        <v>6650</v>
      </c>
      <c r="DY96" s="188" t="s">
        <v>731</v>
      </c>
      <c r="DZ96" s="188">
        <v>2</v>
      </c>
      <c r="EA96" s="188" t="s">
        <v>6651</v>
      </c>
      <c r="EB96" s="188" t="s">
        <v>3947</v>
      </c>
      <c r="EC96" s="198">
        <v>43704</v>
      </c>
      <c r="ED96" s="189" t="s">
        <v>11186</v>
      </c>
      <c r="EE96" s="186">
        <v>0</v>
      </c>
      <c r="EF96" s="189" t="s">
        <v>6650</v>
      </c>
      <c r="EG96" s="189" t="s">
        <v>731</v>
      </c>
      <c r="EH96" s="189">
        <v>2</v>
      </c>
      <c r="EI96" s="189" t="s">
        <v>6651</v>
      </c>
      <c r="EJ96" s="189" t="s">
        <v>3947</v>
      </c>
      <c r="EK96" s="201">
        <v>43704</v>
      </c>
      <c r="EL96" s="196" t="s">
        <v>11187</v>
      </c>
      <c r="EM96" s="185">
        <v>0</v>
      </c>
      <c r="EN96" s="188" t="s">
        <v>6650</v>
      </c>
      <c r="EO96" s="188" t="s">
        <v>731</v>
      </c>
      <c r="EP96" s="188">
        <v>2</v>
      </c>
      <c r="EQ96" s="188" t="s">
        <v>6651</v>
      </c>
      <c r="ER96" s="188" t="s">
        <v>3947</v>
      </c>
      <c r="ES96" s="198">
        <v>43704</v>
      </c>
      <c r="ET96" s="189" t="s">
        <v>11188</v>
      </c>
      <c r="EU96" s="189">
        <v>429</v>
      </c>
      <c r="EV96" s="189" t="s">
        <v>1772</v>
      </c>
      <c r="EW96" s="189" t="s">
        <v>730</v>
      </c>
      <c r="EX96" s="189">
        <v>3</v>
      </c>
      <c r="EY96" s="189" t="s">
        <v>7438</v>
      </c>
      <c r="EZ96" s="189" t="s">
        <v>1354</v>
      </c>
      <c r="FA96" s="201">
        <v>43768</v>
      </c>
      <c r="FB96" s="196" t="s">
        <v>11189</v>
      </c>
      <c r="FC96" s="188">
        <v>2</v>
      </c>
      <c r="FD96" s="188" t="s">
        <v>2662</v>
      </c>
      <c r="FE96" s="188" t="s">
        <v>731</v>
      </c>
      <c r="FF96" s="188">
        <v>2</v>
      </c>
      <c r="FG96" s="188" t="s">
        <v>2364</v>
      </c>
      <c r="FH96" s="188" t="s">
        <v>2719</v>
      </c>
      <c r="FI96" s="198">
        <v>43511</v>
      </c>
      <c r="FJ96" s="196" t="s">
        <v>11190</v>
      </c>
      <c r="FK96" s="189" t="s">
        <v>446</v>
      </c>
      <c r="FL96" s="189">
        <v>0</v>
      </c>
      <c r="FM96" s="189" t="s">
        <v>731</v>
      </c>
      <c r="FN96" s="189">
        <v>2</v>
      </c>
      <c r="FO96" s="189" t="s">
        <v>1333</v>
      </c>
      <c r="FP96" s="186">
        <v>0</v>
      </c>
      <c r="FQ96" s="200">
        <v>43511</v>
      </c>
      <c r="FR96" s="196" t="s">
        <v>11191</v>
      </c>
      <c r="FS96" s="188" t="s">
        <v>446</v>
      </c>
      <c r="FT96" s="188">
        <v>0</v>
      </c>
      <c r="FU96" s="188" t="s">
        <v>731</v>
      </c>
      <c r="FV96" s="188">
        <v>2</v>
      </c>
      <c r="FW96" s="188" t="s">
        <v>1333</v>
      </c>
      <c r="FX96" s="188">
        <v>0</v>
      </c>
      <c r="FY96" s="198">
        <v>43511</v>
      </c>
      <c r="FZ96" s="189" t="s">
        <v>11192</v>
      </c>
      <c r="GA96" s="189">
        <v>2</v>
      </c>
      <c r="GB96" s="189" t="s">
        <v>7229</v>
      </c>
      <c r="GC96" s="189" t="s">
        <v>732</v>
      </c>
      <c r="GD96" s="189">
        <v>1</v>
      </c>
      <c r="GE96" s="189" t="s">
        <v>7600</v>
      </c>
      <c r="GF96" s="189" t="s">
        <v>7616</v>
      </c>
      <c r="GG96" s="201">
        <v>43768</v>
      </c>
      <c r="GH96" s="196" t="s">
        <v>11193</v>
      </c>
      <c r="GI96" s="188">
        <v>2</v>
      </c>
      <c r="GJ96" s="188" t="s">
        <v>7229</v>
      </c>
      <c r="GK96" s="188" t="s">
        <v>732</v>
      </c>
      <c r="GL96" s="188">
        <v>1</v>
      </c>
      <c r="GM96" s="188" t="s">
        <v>7600</v>
      </c>
      <c r="GN96" s="188" t="s">
        <v>7616</v>
      </c>
      <c r="GO96" s="198">
        <v>43768</v>
      </c>
      <c r="GP96" s="189" t="s">
        <v>11194</v>
      </c>
      <c r="GQ96" s="189" t="s">
        <v>446</v>
      </c>
      <c r="GR96" s="189" t="s">
        <v>7229</v>
      </c>
      <c r="GS96" s="189" t="s">
        <v>446</v>
      </c>
      <c r="GT96" s="189" t="s">
        <v>446</v>
      </c>
      <c r="GU96" s="189" t="s">
        <v>7600</v>
      </c>
      <c r="GV96" s="189" t="s">
        <v>7616</v>
      </c>
      <c r="GW96" s="201">
        <v>43768</v>
      </c>
      <c r="GX96" s="196" t="s">
        <v>11195</v>
      </c>
      <c r="GY96" s="188">
        <v>2</v>
      </c>
      <c r="GZ96" s="188" t="s">
        <v>7229</v>
      </c>
      <c r="HA96" s="188" t="s">
        <v>732</v>
      </c>
      <c r="HB96" s="188">
        <v>1</v>
      </c>
      <c r="HC96" s="188" t="s">
        <v>7600</v>
      </c>
      <c r="HD96" s="188" t="s">
        <v>7616</v>
      </c>
      <c r="HE96" s="198">
        <v>43768</v>
      </c>
      <c r="HF96" s="189" t="s">
        <v>11196</v>
      </c>
      <c r="HG96" s="189">
        <v>0</v>
      </c>
      <c r="HH96" s="189" t="s">
        <v>7229</v>
      </c>
      <c r="HI96" s="189" t="s">
        <v>732</v>
      </c>
      <c r="HJ96" s="189">
        <v>1</v>
      </c>
      <c r="HK96" s="189" t="s">
        <v>7600</v>
      </c>
      <c r="HL96" s="189" t="s">
        <v>7616</v>
      </c>
      <c r="HM96" s="201">
        <v>43768</v>
      </c>
      <c r="HN96" s="196" t="s">
        <v>11197</v>
      </c>
      <c r="HO96" s="188">
        <v>0</v>
      </c>
      <c r="HP96" s="188" t="s">
        <v>7229</v>
      </c>
      <c r="HQ96" s="188" t="s">
        <v>732</v>
      </c>
      <c r="HR96" s="188">
        <v>1</v>
      </c>
      <c r="HS96" s="188" t="s">
        <v>7600</v>
      </c>
      <c r="HT96" s="188" t="s">
        <v>7616</v>
      </c>
      <c r="HU96" s="198">
        <v>43768</v>
      </c>
      <c r="HV96" s="189" t="s">
        <v>11198</v>
      </c>
      <c r="HW96" s="189">
        <v>2</v>
      </c>
      <c r="HX96" s="189" t="s">
        <v>7229</v>
      </c>
      <c r="HY96" s="189" t="s">
        <v>732</v>
      </c>
      <c r="HZ96" s="189">
        <v>1</v>
      </c>
      <c r="IA96" s="189" t="s">
        <v>7600</v>
      </c>
      <c r="IB96" s="189" t="s">
        <v>7616</v>
      </c>
      <c r="IC96" s="201">
        <v>43768</v>
      </c>
      <c r="ID96" s="196" t="s">
        <v>11199</v>
      </c>
      <c r="IE96" s="188">
        <v>2</v>
      </c>
      <c r="IF96" s="188" t="s">
        <v>7229</v>
      </c>
      <c r="IG96" s="188" t="s">
        <v>732</v>
      </c>
      <c r="IH96" s="188">
        <v>1</v>
      </c>
      <c r="II96" s="188" t="s">
        <v>7600</v>
      </c>
      <c r="IJ96" s="188" t="s">
        <v>7616</v>
      </c>
      <c r="IK96" s="198">
        <v>43768</v>
      </c>
      <c r="IL96" s="189" t="s">
        <v>11200</v>
      </c>
      <c r="IM96" s="189">
        <v>3</v>
      </c>
      <c r="IN96" s="189" t="s">
        <v>7229</v>
      </c>
      <c r="IO96" s="189" t="s">
        <v>732</v>
      </c>
      <c r="IP96" s="189">
        <v>1</v>
      </c>
      <c r="IQ96" s="189" t="s">
        <v>7600</v>
      </c>
      <c r="IR96" s="189" t="s">
        <v>7616</v>
      </c>
      <c r="IS96" s="201">
        <v>43768</v>
      </c>
    </row>
    <row r="97" spans="1:253" x14ac:dyDescent="0.35">
      <c r="A97" t="s">
        <v>2980</v>
      </c>
      <c r="B97" t="s">
        <v>4377</v>
      </c>
      <c r="C97" t="s">
        <v>811</v>
      </c>
      <c r="D97" t="s">
        <v>305</v>
      </c>
      <c r="E97" t="s">
        <v>304</v>
      </c>
      <c r="F97" t="s">
        <v>11201</v>
      </c>
      <c r="G97" s="184">
        <v>44563000</v>
      </c>
      <c r="H97" s="185" t="s">
        <v>7429</v>
      </c>
      <c r="I97" s="185" t="s">
        <v>731</v>
      </c>
      <c r="J97" s="185">
        <v>2</v>
      </c>
      <c r="K97" s="185" t="s">
        <v>7437</v>
      </c>
      <c r="L97" s="185" t="s">
        <v>7430</v>
      </c>
      <c r="M97" s="198">
        <v>43768</v>
      </c>
      <c r="N97" s="196" t="s">
        <v>11202</v>
      </c>
      <c r="O97" s="187">
        <v>107553</v>
      </c>
      <c r="P97" s="187" t="s">
        <v>3102</v>
      </c>
      <c r="Q97" s="187" t="s">
        <v>731</v>
      </c>
      <c r="R97" s="187">
        <v>2</v>
      </c>
      <c r="S97" s="187" t="s">
        <v>3104</v>
      </c>
      <c r="T97" s="187" t="s">
        <v>3103</v>
      </c>
      <c r="U97" s="199">
        <v>43524</v>
      </c>
      <c r="V97" s="196" t="s">
        <v>11203</v>
      </c>
      <c r="W97" s="185">
        <v>859000</v>
      </c>
      <c r="X97" s="185" t="s">
        <v>7200</v>
      </c>
      <c r="Y97" s="185" t="s">
        <v>731</v>
      </c>
      <c r="Z97" s="185">
        <v>2</v>
      </c>
      <c r="AA97" s="185" t="s">
        <v>7439</v>
      </c>
      <c r="AB97" s="185" t="s">
        <v>7433</v>
      </c>
      <c r="AC97" s="198">
        <v>43768</v>
      </c>
      <c r="AD97" s="196" t="s">
        <v>11204</v>
      </c>
      <c r="AE97" s="186">
        <v>859000</v>
      </c>
      <c r="AF97" s="186" t="s">
        <v>7200</v>
      </c>
      <c r="AG97" s="186" t="s">
        <v>731</v>
      </c>
      <c r="AH97" s="186">
        <v>2</v>
      </c>
      <c r="AI97" s="186" t="s">
        <v>7440</v>
      </c>
      <c r="AJ97" s="186" t="s">
        <v>7433</v>
      </c>
      <c r="AK97" s="200">
        <v>43768</v>
      </c>
      <c r="AL97" s="196" t="s">
        <v>11205</v>
      </c>
      <c r="AM97" s="185">
        <v>859000</v>
      </c>
      <c r="AN97" s="185" t="s">
        <v>7200</v>
      </c>
      <c r="AO97" s="185" t="s">
        <v>731</v>
      </c>
      <c r="AP97" s="185">
        <v>2</v>
      </c>
      <c r="AQ97" s="185" t="s">
        <v>7441</v>
      </c>
      <c r="AR97" s="185" t="s">
        <v>7433</v>
      </c>
      <c r="AS97" s="198">
        <v>43768</v>
      </c>
      <c r="AT97" s="189" t="s">
        <v>11206</v>
      </c>
      <c r="AU97" s="186" t="s">
        <v>446</v>
      </c>
      <c r="AV97" s="186">
        <v>0</v>
      </c>
      <c r="AW97" s="186" t="s">
        <v>731</v>
      </c>
      <c r="AX97" s="186">
        <v>2</v>
      </c>
      <c r="AY97" s="186" t="s">
        <v>1333</v>
      </c>
      <c r="AZ97" s="186">
        <v>0</v>
      </c>
      <c r="BA97" s="200">
        <v>43511</v>
      </c>
      <c r="BB97" s="196" t="s">
        <v>11207</v>
      </c>
      <c r="BC97" s="185" t="s">
        <v>446</v>
      </c>
      <c r="BD97" s="185">
        <v>0</v>
      </c>
      <c r="BE97" s="185" t="s">
        <v>731</v>
      </c>
      <c r="BF97" s="185">
        <v>2</v>
      </c>
      <c r="BG97" s="185" t="s">
        <v>1333</v>
      </c>
      <c r="BH97" s="185">
        <v>0</v>
      </c>
      <c r="BI97" s="198">
        <v>43511</v>
      </c>
      <c r="BJ97" s="189" t="s">
        <v>11208</v>
      </c>
      <c r="BK97" s="189">
        <v>0</v>
      </c>
      <c r="BL97" s="189" t="s">
        <v>446</v>
      </c>
      <c r="BM97" s="189" t="s">
        <v>446</v>
      </c>
      <c r="BN97" s="189" t="s">
        <v>446</v>
      </c>
      <c r="BO97" s="189" t="s">
        <v>446</v>
      </c>
      <c r="BP97" s="186" t="s">
        <v>446</v>
      </c>
      <c r="BQ97" s="201">
        <v>43704</v>
      </c>
      <c r="BR97" s="196" t="s">
        <v>11209</v>
      </c>
      <c r="BS97" s="188" t="s">
        <v>446</v>
      </c>
      <c r="BT97" s="188">
        <v>0</v>
      </c>
      <c r="BU97" s="188" t="s">
        <v>731</v>
      </c>
      <c r="BV97" s="188">
        <v>2</v>
      </c>
      <c r="BW97" s="188" t="s">
        <v>2694</v>
      </c>
      <c r="BX97" s="188">
        <v>0</v>
      </c>
      <c r="BY97" s="198">
        <v>43511</v>
      </c>
      <c r="BZ97" s="189" t="s">
        <v>11210</v>
      </c>
      <c r="CA97" s="189">
        <v>0</v>
      </c>
      <c r="CB97" s="189" t="s">
        <v>446</v>
      </c>
      <c r="CC97" s="189" t="s">
        <v>731</v>
      </c>
      <c r="CD97" s="189">
        <v>2</v>
      </c>
      <c r="CE97" s="189" t="s">
        <v>446</v>
      </c>
      <c r="CF97" s="189" t="s">
        <v>446</v>
      </c>
      <c r="CG97" s="201">
        <v>43511</v>
      </c>
      <c r="CH97" s="196" t="s">
        <v>11211</v>
      </c>
      <c r="CI97" s="189" t="e">
        <v>#N/A</v>
      </c>
      <c r="CJ97" s="189" t="e">
        <v>#N/A</v>
      </c>
      <c r="CK97" s="189" t="e">
        <v>#N/A</v>
      </c>
      <c r="CL97" s="189" t="e">
        <v>#N/A</v>
      </c>
      <c r="CM97" s="189" t="e">
        <v>#N/A</v>
      </c>
      <c r="CN97" s="189" t="e">
        <v>#N/A</v>
      </c>
      <c r="CO97" s="193" t="e">
        <v>#N/A</v>
      </c>
      <c r="CP97" s="189" t="s">
        <v>11212</v>
      </c>
      <c r="CQ97" s="188" t="s">
        <v>446</v>
      </c>
      <c r="CR97" s="188">
        <v>0</v>
      </c>
      <c r="CS97" s="188" t="s">
        <v>731</v>
      </c>
      <c r="CT97" s="188">
        <v>2</v>
      </c>
      <c r="CU97" s="188" t="s">
        <v>2694</v>
      </c>
      <c r="CV97" s="188">
        <v>0</v>
      </c>
      <c r="CW97" s="198">
        <v>43511</v>
      </c>
      <c r="CX97" s="189" t="s">
        <v>11213</v>
      </c>
      <c r="CY97" s="186">
        <v>859000</v>
      </c>
      <c r="CZ97" s="186" t="s">
        <v>6645</v>
      </c>
      <c r="DA97" s="186" t="s">
        <v>731</v>
      </c>
      <c r="DB97" s="186">
        <v>2</v>
      </c>
      <c r="DC97" s="186" t="s">
        <v>6644</v>
      </c>
      <c r="DD97" s="186" t="s">
        <v>3108</v>
      </c>
      <c r="DE97" s="192">
        <v>43704</v>
      </c>
      <c r="DF97" s="196" t="s">
        <v>11214</v>
      </c>
      <c r="DG97" s="185">
        <v>0</v>
      </c>
      <c r="DH97" s="188" t="s">
        <v>6645</v>
      </c>
      <c r="DI97" s="188" t="s">
        <v>732</v>
      </c>
      <c r="DJ97" s="188">
        <v>1</v>
      </c>
      <c r="DK97" s="188" t="s">
        <v>6644</v>
      </c>
      <c r="DL97" s="188" t="s">
        <v>3108</v>
      </c>
      <c r="DM97" s="198">
        <v>43704</v>
      </c>
      <c r="DN97" s="189" t="s">
        <v>11215</v>
      </c>
      <c r="DO97" s="186">
        <v>0</v>
      </c>
      <c r="DP97" s="189" t="s">
        <v>6645</v>
      </c>
      <c r="DQ97" s="189" t="s">
        <v>732</v>
      </c>
      <c r="DR97" s="189">
        <v>1</v>
      </c>
      <c r="DS97" s="189" t="s">
        <v>6644</v>
      </c>
      <c r="DT97" s="189" t="s">
        <v>3108</v>
      </c>
      <c r="DU97" s="201">
        <v>43704</v>
      </c>
      <c r="DV97" s="196" t="s">
        <v>11216</v>
      </c>
      <c r="DW97" s="185">
        <v>815000</v>
      </c>
      <c r="DX97" s="188" t="s">
        <v>6645</v>
      </c>
      <c r="DY97" s="188" t="s">
        <v>731</v>
      </c>
      <c r="DZ97" s="188">
        <v>2</v>
      </c>
      <c r="EA97" s="188" t="s">
        <v>6644</v>
      </c>
      <c r="EB97" s="188" t="s">
        <v>3108</v>
      </c>
      <c r="EC97" s="198">
        <v>43704</v>
      </c>
      <c r="ED97" s="189" t="s">
        <v>11217</v>
      </c>
      <c r="EE97" s="186">
        <v>44000</v>
      </c>
      <c r="EF97" s="189" t="s">
        <v>6645</v>
      </c>
      <c r="EG97" s="189" t="s">
        <v>731</v>
      </c>
      <c r="EH97" s="189">
        <v>2</v>
      </c>
      <c r="EI97" s="189" t="s">
        <v>6644</v>
      </c>
      <c r="EJ97" s="189" t="s">
        <v>3108</v>
      </c>
      <c r="EK97" s="201">
        <v>43704</v>
      </c>
      <c r="EL97" s="196" t="s">
        <v>11218</v>
      </c>
      <c r="EM97" s="185">
        <v>0</v>
      </c>
      <c r="EN97" s="188" t="s">
        <v>6645</v>
      </c>
      <c r="EO97" s="188" t="s">
        <v>731</v>
      </c>
      <c r="EP97" s="188">
        <v>2</v>
      </c>
      <c r="EQ97" s="188" t="s">
        <v>6644</v>
      </c>
      <c r="ER97" s="188" t="s">
        <v>3108</v>
      </c>
      <c r="ES97" s="198">
        <v>43704</v>
      </c>
      <c r="ET97" s="189" t="s">
        <v>11219</v>
      </c>
      <c r="EU97" s="189">
        <v>429</v>
      </c>
      <c r="EV97" s="189" t="s">
        <v>1772</v>
      </c>
      <c r="EW97" s="189" t="s">
        <v>730</v>
      </c>
      <c r="EX97" s="189">
        <v>3</v>
      </c>
      <c r="EY97" s="189" t="s">
        <v>7438</v>
      </c>
      <c r="EZ97" s="189" t="s">
        <v>1354</v>
      </c>
      <c r="FA97" s="201">
        <v>43768</v>
      </c>
      <c r="FB97" s="196" t="s">
        <v>11220</v>
      </c>
      <c r="FC97" s="188">
        <v>2</v>
      </c>
      <c r="FD97" s="188" t="s">
        <v>2656</v>
      </c>
      <c r="FE97" s="188" t="s">
        <v>731</v>
      </c>
      <c r="FF97" s="188">
        <v>2</v>
      </c>
      <c r="FG97" s="188" t="s">
        <v>2366</v>
      </c>
      <c r="FH97" s="188">
        <v>0</v>
      </c>
      <c r="FI97" s="198">
        <v>43511</v>
      </c>
      <c r="FJ97" s="196" t="s">
        <v>11221</v>
      </c>
      <c r="FK97" s="189" t="s">
        <v>446</v>
      </c>
      <c r="FL97" s="189">
        <v>0</v>
      </c>
      <c r="FM97" s="189" t="s">
        <v>731</v>
      </c>
      <c r="FN97" s="189">
        <v>2</v>
      </c>
      <c r="FO97" s="189" t="s">
        <v>1333</v>
      </c>
      <c r="FP97" s="186">
        <v>0</v>
      </c>
      <c r="FQ97" s="200">
        <v>43511</v>
      </c>
      <c r="FR97" s="196" t="s">
        <v>11222</v>
      </c>
      <c r="FS97" s="188" t="s">
        <v>446</v>
      </c>
      <c r="FT97" s="188">
        <v>0</v>
      </c>
      <c r="FU97" s="188" t="s">
        <v>731</v>
      </c>
      <c r="FV97" s="188">
        <v>2</v>
      </c>
      <c r="FW97" s="188" t="s">
        <v>1333</v>
      </c>
      <c r="FX97" s="188">
        <v>0</v>
      </c>
      <c r="FY97" s="198">
        <v>43511</v>
      </c>
      <c r="FZ97" s="189" t="s">
        <v>11223</v>
      </c>
      <c r="GA97" s="189">
        <v>2</v>
      </c>
      <c r="GB97" s="189" t="s">
        <v>7229</v>
      </c>
      <c r="GC97" s="189" t="s">
        <v>732</v>
      </c>
      <c r="GD97" s="189">
        <v>1</v>
      </c>
      <c r="GE97" s="189" t="s">
        <v>7600</v>
      </c>
      <c r="GF97" s="189" t="s">
        <v>7616</v>
      </c>
      <c r="GG97" s="201">
        <v>43768</v>
      </c>
      <c r="GH97" s="196" t="s">
        <v>11224</v>
      </c>
      <c r="GI97" s="188">
        <v>3</v>
      </c>
      <c r="GJ97" s="188" t="s">
        <v>7229</v>
      </c>
      <c r="GK97" s="188" t="s">
        <v>732</v>
      </c>
      <c r="GL97" s="188">
        <v>1</v>
      </c>
      <c r="GM97" s="188" t="s">
        <v>7600</v>
      </c>
      <c r="GN97" s="188" t="s">
        <v>7616</v>
      </c>
      <c r="GO97" s="198">
        <v>43768</v>
      </c>
      <c r="GP97" s="189" t="s">
        <v>11225</v>
      </c>
      <c r="GQ97" s="189">
        <v>2</v>
      </c>
      <c r="GR97" s="189" t="s">
        <v>7229</v>
      </c>
      <c r="GS97" s="189" t="s">
        <v>732</v>
      </c>
      <c r="GT97" s="189">
        <v>1</v>
      </c>
      <c r="GU97" s="189" t="s">
        <v>7600</v>
      </c>
      <c r="GV97" s="189" t="s">
        <v>7616</v>
      </c>
      <c r="GW97" s="201">
        <v>43768</v>
      </c>
      <c r="GX97" s="196" t="s">
        <v>11226</v>
      </c>
      <c r="GY97" s="188">
        <v>2</v>
      </c>
      <c r="GZ97" s="188" t="s">
        <v>7229</v>
      </c>
      <c r="HA97" s="188" t="s">
        <v>732</v>
      </c>
      <c r="HB97" s="188">
        <v>1</v>
      </c>
      <c r="HC97" s="188" t="s">
        <v>7600</v>
      </c>
      <c r="HD97" s="188" t="s">
        <v>7616</v>
      </c>
      <c r="HE97" s="198">
        <v>43768</v>
      </c>
      <c r="HF97" s="189" t="s">
        <v>11227</v>
      </c>
      <c r="HG97" s="189">
        <v>0</v>
      </c>
      <c r="HH97" s="189" t="s">
        <v>7229</v>
      </c>
      <c r="HI97" s="189" t="s">
        <v>732</v>
      </c>
      <c r="HJ97" s="189">
        <v>1</v>
      </c>
      <c r="HK97" s="189" t="s">
        <v>7600</v>
      </c>
      <c r="HL97" s="189" t="s">
        <v>7616</v>
      </c>
      <c r="HM97" s="201">
        <v>43768</v>
      </c>
      <c r="HN97" s="196" t="s">
        <v>11228</v>
      </c>
      <c r="HO97" s="188" t="s">
        <v>446</v>
      </c>
      <c r="HP97" s="188" t="s">
        <v>7229</v>
      </c>
      <c r="HQ97" s="188" t="s">
        <v>446</v>
      </c>
      <c r="HR97" s="188" t="s">
        <v>446</v>
      </c>
      <c r="HS97" s="188" t="s">
        <v>7600</v>
      </c>
      <c r="HT97" s="188" t="s">
        <v>7616</v>
      </c>
      <c r="HU97" s="198">
        <v>43768</v>
      </c>
      <c r="HV97" s="189" t="s">
        <v>11229</v>
      </c>
      <c r="HW97" s="189">
        <v>2</v>
      </c>
      <c r="HX97" s="189" t="s">
        <v>7229</v>
      </c>
      <c r="HY97" s="189" t="s">
        <v>732</v>
      </c>
      <c r="HZ97" s="189">
        <v>1</v>
      </c>
      <c r="IA97" s="189" t="s">
        <v>7600</v>
      </c>
      <c r="IB97" s="189" t="s">
        <v>7616</v>
      </c>
      <c r="IC97" s="201">
        <v>43768</v>
      </c>
      <c r="ID97" s="196" t="s">
        <v>11230</v>
      </c>
      <c r="IE97" s="188">
        <v>2</v>
      </c>
      <c r="IF97" s="188" t="s">
        <v>7229</v>
      </c>
      <c r="IG97" s="188" t="s">
        <v>732</v>
      </c>
      <c r="IH97" s="188">
        <v>1</v>
      </c>
      <c r="II97" s="188" t="s">
        <v>7600</v>
      </c>
      <c r="IJ97" s="188" t="s">
        <v>7616</v>
      </c>
      <c r="IK97" s="198">
        <v>43768</v>
      </c>
      <c r="IL97" s="189" t="s">
        <v>11231</v>
      </c>
      <c r="IM97" s="189">
        <v>3</v>
      </c>
      <c r="IN97" s="189" t="s">
        <v>7229</v>
      </c>
      <c r="IO97" s="189" t="s">
        <v>732</v>
      </c>
      <c r="IP97" s="189">
        <v>1</v>
      </c>
      <c r="IQ97" s="189" t="s">
        <v>7600</v>
      </c>
      <c r="IR97" s="189" t="s">
        <v>7616</v>
      </c>
      <c r="IS97" s="201">
        <v>43768</v>
      </c>
    </row>
    <row r="98" spans="1:253" x14ac:dyDescent="0.35">
      <c r="A98" t="s">
        <v>1226</v>
      </c>
      <c r="B98" t="s">
        <v>828</v>
      </c>
      <c r="C98" t="s">
        <v>725</v>
      </c>
      <c r="D98" t="s">
        <v>426</v>
      </c>
      <c r="E98" t="s">
        <v>314</v>
      </c>
      <c r="F98" t="s">
        <v>11232</v>
      </c>
      <c r="G98" s="184">
        <v>14855000</v>
      </c>
      <c r="H98" s="185" t="s">
        <v>7231</v>
      </c>
      <c r="I98" s="185" t="s">
        <v>5204</v>
      </c>
      <c r="J98" s="185">
        <v>2</v>
      </c>
      <c r="K98" s="185" t="s">
        <v>1098</v>
      </c>
      <c r="L98" s="185" t="s">
        <v>7240</v>
      </c>
      <c r="M98" s="198">
        <v>43798</v>
      </c>
      <c r="N98" s="196" t="s">
        <v>11233</v>
      </c>
      <c r="O98" s="187">
        <v>185176</v>
      </c>
      <c r="P98" s="187" t="s">
        <v>7230</v>
      </c>
      <c r="Q98" s="187" t="s">
        <v>6820</v>
      </c>
      <c r="R98" s="187">
        <v>1</v>
      </c>
      <c r="S98" s="187" t="s">
        <v>1098</v>
      </c>
      <c r="T98" s="187" t="s">
        <v>7240</v>
      </c>
      <c r="U98" s="199">
        <v>43767</v>
      </c>
      <c r="V98" s="196" t="s">
        <v>11234</v>
      </c>
      <c r="W98" s="185">
        <v>14855000</v>
      </c>
      <c r="X98" s="185" t="s">
        <v>7231</v>
      </c>
      <c r="Y98" s="185" t="s">
        <v>5204</v>
      </c>
      <c r="Z98" s="185">
        <v>2</v>
      </c>
      <c r="AA98" s="185" t="s">
        <v>7246</v>
      </c>
      <c r="AB98" s="185" t="s">
        <v>7240</v>
      </c>
      <c r="AC98" s="198">
        <v>43798</v>
      </c>
      <c r="AD98" s="196" t="s">
        <v>11235</v>
      </c>
      <c r="AE98" s="186">
        <v>14855000</v>
      </c>
      <c r="AF98" s="186" t="s">
        <v>7231</v>
      </c>
      <c r="AG98" s="186" t="s">
        <v>5204</v>
      </c>
      <c r="AH98" s="186">
        <v>2</v>
      </c>
      <c r="AI98" s="186" t="s">
        <v>1103</v>
      </c>
      <c r="AJ98" s="186" t="s">
        <v>7240</v>
      </c>
      <c r="AK98" s="200">
        <v>43798</v>
      </c>
      <c r="AL98" s="196" t="s">
        <v>11236</v>
      </c>
      <c r="AM98" s="185">
        <v>13026000</v>
      </c>
      <c r="AN98" s="185" t="s">
        <v>4944</v>
      </c>
      <c r="AO98" s="185" t="s">
        <v>730</v>
      </c>
      <c r="AP98" s="185">
        <v>3</v>
      </c>
      <c r="AQ98" s="185" t="s">
        <v>6811</v>
      </c>
      <c r="AR98" s="185" t="s">
        <v>4945</v>
      </c>
      <c r="AS98" s="198">
        <v>43798</v>
      </c>
      <c r="AT98" s="189" t="s">
        <v>11237</v>
      </c>
      <c r="AU98" s="186" t="s">
        <v>446</v>
      </c>
      <c r="AV98" s="186" t="s">
        <v>6260</v>
      </c>
      <c r="AW98" s="186" t="s">
        <v>446</v>
      </c>
      <c r="AX98" s="186" t="s">
        <v>446</v>
      </c>
      <c r="AY98" s="186" t="s">
        <v>7247</v>
      </c>
      <c r="AZ98" s="186" t="s">
        <v>5700</v>
      </c>
      <c r="BA98" s="200">
        <v>43767</v>
      </c>
      <c r="BB98" s="196" t="s">
        <v>11238</v>
      </c>
      <c r="BC98" s="185" t="s">
        <v>446</v>
      </c>
      <c r="BD98" s="185" t="s">
        <v>446</v>
      </c>
      <c r="BE98" s="185" t="s">
        <v>446</v>
      </c>
      <c r="BF98" s="185" t="s">
        <v>446</v>
      </c>
      <c r="BG98" s="185" t="s">
        <v>1107</v>
      </c>
      <c r="BH98" s="185">
        <v>0</v>
      </c>
      <c r="BI98" s="198">
        <v>43495</v>
      </c>
      <c r="BJ98" s="189" t="s">
        <v>11239</v>
      </c>
      <c r="BK98" s="189">
        <v>7895</v>
      </c>
      <c r="BL98" s="189" t="s">
        <v>7849</v>
      </c>
      <c r="BM98" s="189" t="s">
        <v>730</v>
      </c>
      <c r="BN98" s="189">
        <v>3</v>
      </c>
      <c r="BO98" s="189" t="s">
        <v>6812</v>
      </c>
      <c r="BP98" s="186" t="s">
        <v>1354</v>
      </c>
      <c r="BQ98" s="201">
        <v>43798</v>
      </c>
      <c r="BR98" s="196" t="s">
        <v>11240</v>
      </c>
      <c r="BS98" s="188" t="s">
        <v>446</v>
      </c>
      <c r="BT98" s="188" t="s">
        <v>446</v>
      </c>
      <c r="BU98" s="188" t="s">
        <v>446</v>
      </c>
      <c r="BV98" s="188" t="s">
        <v>446</v>
      </c>
      <c r="BW98" s="188" t="s">
        <v>446</v>
      </c>
      <c r="BX98" s="188" t="s">
        <v>446</v>
      </c>
      <c r="BY98" s="198">
        <v>43767</v>
      </c>
      <c r="BZ98" s="189" t="s">
        <v>11241</v>
      </c>
      <c r="CA98" s="189" t="s">
        <v>446</v>
      </c>
      <c r="CB98" s="189" t="s">
        <v>446</v>
      </c>
      <c r="CC98" s="189" t="s">
        <v>446</v>
      </c>
      <c r="CD98" s="189" t="s">
        <v>446</v>
      </c>
      <c r="CE98" s="189" t="s">
        <v>446</v>
      </c>
      <c r="CF98" s="189" t="s">
        <v>446</v>
      </c>
      <c r="CG98" s="201">
        <v>43767</v>
      </c>
      <c r="CH98" s="196" t="s">
        <v>11242</v>
      </c>
      <c r="CI98" s="189" t="e">
        <v>#N/A</v>
      </c>
      <c r="CJ98" s="189" t="e">
        <v>#N/A</v>
      </c>
      <c r="CK98" s="189" t="e">
        <v>#N/A</v>
      </c>
      <c r="CL98" s="189" t="e">
        <v>#N/A</v>
      </c>
      <c r="CM98" s="189" t="e">
        <v>#N/A</v>
      </c>
      <c r="CN98" s="189" t="e">
        <v>#N/A</v>
      </c>
      <c r="CO98" s="193" t="e">
        <v>#N/A</v>
      </c>
      <c r="CP98" s="189" t="s">
        <v>11243</v>
      </c>
      <c r="CQ98" s="188" t="s">
        <v>446</v>
      </c>
      <c r="CR98" s="188" t="s">
        <v>446</v>
      </c>
      <c r="CS98" s="188" t="s">
        <v>446</v>
      </c>
      <c r="CT98" s="188" t="s">
        <v>446</v>
      </c>
      <c r="CU98" s="188" t="s">
        <v>446</v>
      </c>
      <c r="CV98" s="188" t="s">
        <v>446</v>
      </c>
      <c r="CW98" s="198">
        <v>43767</v>
      </c>
      <c r="CX98" s="189" t="s">
        <v>11244</v>
      </c>
      <c r="CY98" s="186">
        <v>11708000</v>
      </c>
      <c r="CZ98" s="186" t="s">
        <v>1160</v>
      </c>
      <c r="DA98" s="186" t="s">
        <v>730</v>
      </c>
      <c r="DB98" s="186">
        <v>3</v>
      </c>
      <c r="DC98" s="186" t="s">
        <v>7248</v>
      </c>
      <c r="DD98" s="186" t="s">
        <v>7241</v>
      </c>
      <c r="DE98" s="192">
        <v>43767</v>
      </c>
      <c r="DF98" s="196" t="s">
        <v>11245</v>
      </c>
      <c r="DG98" s="185">
        <v>0</v>
      </c>
      <c r="DH98" s="188" t="s">
        <v>1160</v>
      </c>
      <c r="DI98" s="188" t="s">
        <v>730</v>
      </c>
      <c r="DJ98" s="188">
        <v>3</v>
      </c>
      <c r="DK98" s="188" t="s">
        <v>7248</v>
      </c>
      <c r="DL98" s="188" t="s">
        <v>7241</v>
      </c>
      <c r="DM98" s="198">
        <v>43767</v>
      </c>
      <c r="DN98" s="189" t="s">
        <v>11246</v>
      </c>
      <c r="DO98" s="186">
        <v>2217000</v>
      </c>
      <c r="DP98" s="189" t="s">
        <v>1160</v>
      </c>
      <c r="DQ98" s="189" t="s">
        <v>730</v>
      </c>
      <c r="DR98" s="189">
        <v>3</v>
      </c>
      <c r="DS98" s="189" t="s">
        <v>7248</v>
      </c>
      <c r="DT98" s="189" t="s">
        <v>7241</v>
      </c>
      <c r="DU98" s="201">
        <v>43767</v>
      </c>
      <c r="DV98" s="196" t="s">
        <v>11247</v>
      </c>
      <c r="DW98" s="185">
        <v>1969000</v>
      </c>
      <c r="DX98" s="188" t="s">
        <v>1160</v>
      </c>
      <c r="DY98" s="188" t="s">
        <v>730</v>
      </c>
      <c r="DZ98" s="188">
        <v>3</v>
      </c>
      <c r="EA98" s="188" t="s">
        <v>7248</v>
      </c>
      <c r="EB98" s="188" t="s">
        <v>7241</v>
      </c>
      <c r="EC98" s="198">
        <v>43767</v>
      </c>
      <c r="ED98" s="189" t="s">
        <v>11248</v>
      </c>
      <c r="EE98" s="186">
        <v>8500000</v>
      </c>
      <c r="EF98" s="189" t="s">
        <v>1160</v>
      </c>
      <c r="EG98" s="189" t="s">
        <v>730</v>
      </c>
      <c r="EH98" s="189">
        <v>3</v>
      </c>
      <c r="EI98" s="189" t="s">
        <v>7248</v>
      </c>
      <c r="EJ98" s="189" t="s">
        <v>7241</v>
      </c>
      <c r="EK98" s="201">
        <v>43767</v>
      </c>
      <c r="EL98" s="196" t="s">
        <v>11249</v>
      </c>
      <c r="EM98" s="185">
        <v>1239000</v>
      </c>
      <c r="EN98" s="188" t="s">
        <v>1160</v>
      </c>
      <c r="EO98" s="188" t="s">
        <v>730</v>
      </c>
      <c r="EP98" s="188">
        <v>3</v>
      </c>
      <c r="EQ98" s="188" t="s">
        <v>7248</v>
      </c>
      <c r="ER98" s="188" t="s">
        <v>7241</v>
      </c>
      <c r="ES98" s="198">
        <v>43767</v>
      </c>
      <c r="ET98" s="189" t="s">
        <v>11250</v>
      </c>
      <c r="EU98" s="189">
        <v>7895</v>
      </c>
      <c r="EV98" s="189" t="s">
        <v>7849</v>
      </c>
      <c r="EW98" s="189" t="s">
        <v>730</v>
      </c>
      <c r="EX98" s="189">
        <v>3</v>
      </c>
      <c r="EY98" s="189" t="s">
        <v>5706</v>
      </c>
      <c r="EZ98" s="189" t="s">
        <v>1354</v>
      </c>
      <c r="FA98" s="201">
        <v>43798</v>
      </c>
      <c r="FB98" s="196" t="s">
        <v>11251</v>
      </c>
      <c r="FC98" s="188">
        <v>5</v>
      </c>
      <c r="FD98" s="188">
        <v>0</v>
      </c>
      <c r="FE98" s="188" t="s">
        <v>732</v>
      </c>
      <c r="FF98" s="188">
        <v>1</v>
      </c>
      <c r="FG98" s="188" t="s">
        <v>1124</v>
      </c>
      <c r="FH98" s="188">
        <v>0</v>
      </c>
      <c r="FI98" s="198">
        <v>43495</v>
      </c>
      <c r="FJ98" s="196" t="s">
        <v>11252</v>
      </c>
      <c r="FK98" s="189" t="s">
        <v>446</v>
      </c>
      <c r="FL98" s="189">
        <v>0</v>
      </c>
      <c r="FM98" s="189" t="s">
        <v>446</v>
      </c>
      <c r="FN98" s="189" t="s">
        <v>446</v>
      </c>
      <c r="FO98" s="189" t="s">
        <v>1125</v>
      </c>
      <c r="FP98" s="186">
        <v>0</v>
      </c>
      <c r="FQ98" s="200">
        <v>43495</v>
      </c>
      <c r="FR98" s="196" t="s">
        <v>11253</v>
      </c>
      <c r="FS98" s="188">
        <v>1160000</v>
      </c>
      <c r="FT98" s="188" t="s">
        <v>1126</v>
      </c>
      <c r="FU98" s="188" t="s">
        <v>731</v>
      </c>
      <c r="FV98" s="188">
        <v>2</v>
      </c>
      <c r="FW98" s="188" t="s">
        <v>1164</v>
      </c>
      <c r="FX98" s="188" t="s">
        <v>1127</v>
      </c>
      <c r="FY98" s="198">
        <v>43495</v>
      </c>
      <c r="FZ98" s="189" t="s">
        <v>11254</v>
      </c>
      <c r="GA98" s="189">
        <v>2</v>
      </c>
      <c r="GB98" s="189" t="s">
        <v>7229</v>
      </c>
      <c r="GC98" s="189" t="s">
        <v>5204</v>
      </c>
      <c r="GD98" s="189">
        <v>2</v>
      </c>
      <c r="GE98" s="189" t="s">
        <v>7600</v>
      </c>
      <c r="GF98" s="189" t="s">
        <v>7616</v>
      </c>
      <c r="GG98" s="201">
        <v>43767</v>
      </c>
      <c r="GH98" s="196" t="s">
        <v>11255</v>
      </c>
      <c r="GI98" s="188">
        <v>3</v>
      </c>
      <c r="GJ98" s="188" t="s">
        <v>7229</v>
      </c>
      <c r="GK98" s="188" t="s">
        <v>5204</v>
      </c>
      <c r="GL98" s="188">
        <v>2</v>
      </c>
      <c r="GM98" s="188" t="s">
        <v>7600</v>
      </c>
      <c r="GN98" s="188" t="s">
        <v>7616</v>
      </c>
      <c r="GO98" s="198">
        <v>43767</v>
      </c>
      <c r="GP98" s="189" t="s">
        <v>11256</v>
      </c>
      <c r="GQ98" s="189">
        <v>3</v>
      </c>
      <c r="GR98" s="189" t="s">
        <v>7229</v>
      </c>
      <c r="GS98" s="189" t="s">
        <v>5204</v>
      </c>
      <c r="GT98" s="189">
        <v>2</v>
      </c>
      <c r="GU98" s="189" t="s">
        <v>7600</v>
      </c>
      <c r="GV98" s="189" t="s">
        <v>7616</v>
      </c>
      <c r="GW98" s="201">
        <v>43767</v>
      </c>
      <c r="GX98" s="196" t="s">
        <v>11257</v>
      </c>
      <c r="GY98" s="188">
        <v>3</v>
      </c>
      <c r="GZ98" s="188" t="s">
        <v>7229</v>
      </c>
      <c r="HA98" s="188" t="s">
        <v>5204</v>
      </c>
      <c r="HB98" s="188">
        <v>2</v>
      </c>
      <c r="HC98" s="188" t="s">
        <v>7600</v>
      </c>
      <c r="HD98" s="188" t="s">
        <v>7616</v>
      </c>
      <c r="HE98" s="198">
        <v>43767</v>
      </c>
      <c r="HF98" s="189" t="s">
        <v>11258</v>
      </c>
      <c r="HG98" s="189">
        <v>3</v>
      </c>
      <c r="HH98" s="189" t="s">
        <v>7229</v>
      </c>
      <c r="HI98" s="189" t="s">
        <v>5204</v>
      </c>
      <c r="HJ98" s="189">
        <v>2</v>
      </c>
      <c r="HK98" s="189" t="s">
        <v>7600</v>
      </c>
      <c r="HL98" s="189" t="s">
        <v>7616</v>
      </c>
      <c r="HM98" s="201">
        <v>43767</v>
      </c>
      <c r="HN98" s="196" t="s">
        <v>11259</v>
      </c>
      <c r="HO98" s="188">
        <v>2</v>
      </c>
      <c r="HP98" s="188" t="s">
        <v>7229</v>
      </c>
      <c r="HQ98" s="188" t="s">
        <v>5204</v>
      </c>
      <c r="HR98" s="188">
        <v>2</v>
      </c>
      <c r="HS98" s="188" t="s">
        <v>7600</v>
      </c>
      <c r="HT98" s="188" t="s">
        <v>7616</v>
      </c>
      <c r="HU98" s="198">
        <v>43767</v>
      </c>
      <c r="HV98" s="189" t="s">
        <v>11260</v>
      </c>
      <c r="HW98" s="189">
        <v>3</v>
      </c>
      <c r="HX98" s="189" t="s">
        <v>7229</v>
      </c>
      <c r="HY98" s="189" t="s">
        <v>5204</v>
      </c>
      <c r="HZ98" s="189">
        <v>2</v>
      </c>
      <c r="IA98" s="189" t="s">
        <v>7600</v>
      </c>
      <c r="IB98" s="189" t="s">
        <v>7616</v>
      </c>
      <c r="IC98" s="201">
        <v>43767</v>
      </c>
      <c r="ID98" s="196" t="s">
        <v>11261</v>
      </c>
      <c r="IE98" s="188">
        <v>3</v>
      </c>
      <c r="IF98" s="188" t="s">
        <v>7229</v>
      </c>
      <c r="IG98" s="188" t="s">
        <v>5204</v>
      </c>
      <c r="IH98" s="188">
        <v>2</v>
      </c>
      <c r="II98" s="188" t="s">
        <v>7600</v>
      </c>
      <c r="IJ98" s="188" t="s">
        <v>7616</v>
      </c>
      <c r="IK98" s="198">
        <v>43767</v>
      </c>
      <c r="IL98" s="189" t="s">
        <v>11262</v>
      </c>
      <c r="IM98" s="189">
        <v>3</v>
      </c>
      <c r="IN98" s="189" t="s">
        <v>7229</v>
      </c>
      <c r="IO98" s="189" t="s">
        <v>5204</v>
      </c>
      <c r="IP98" s="189">
        <v>2</v>
      </c>
      <c r="IQ98" s="189" t="s">
        <v>7600</v>
      </c>
      <c r="IR98" s="189" t="s">
        <v>7616</v>
      </c>
      <c r="IS98" s="201">
        <v>43767</v>
      </c>
    </row>
    <row r="99" spans="1:253" x14ac:dyDescent="0.35">
      <c r="A99" t="s">
        <v>4280</v>
      </c>
      <c r="B99" t="s">
        <v>4378</v>
      </c>
      <c r="C99" t="s">
        <v>4284</v>
      </c>
      <c r="D99" t="s">
        <v>4288</v>
      </c>
      <c r="E99" t="s">
        <v>4292</v>
      </c>
      <c r="F99" t="s">
        <v>11263</v>
      </c>
      <c r="G99" s="184">
        <v>249034000</v>
      </c>
      <c r="H99" s="185" t="s">
        <v>4973</v>
      </c>
      <c r="I99" s="185" t="s">
        <v>5204</v>
      </c>
      <c r="J99" s="185">
        <v>2</v>
      </c>
      <c r="K99" s="185" t="s">
        <v>4974</v>
      </c>
      <c r="L99" s="185" t="s">
        <v>4973</v>
      </c>
      <c r="M99" s="198">
        <v>43798</v>
      </c>
      <c r="N99" s="196" t="s">
        <v>11264</v>
      </c>
      <c r="O99" s="187">
        <v>426174.2</v>
      </c>
      <c r="P99" s="187" t="s">
        <v>4973</v>
      </c>
      <c r="Q99" s="187" t="s">
        <v>5204</v>
      </c>
      <c r="R99" s="187">
        <v>2</v>
      </c>
      <c r="S99" s="187" t="s">
        <v>4975</v>
      </c>
      <c r="T99" s="187" t="s">
        <v>4973</v>
      </c>
      <c r="U99" s="199">
        <v>43798</v>
      </c>
      <c r="V99" s="196" t="s">
        <v>11265</v>
      </c>
      <c r="W99" s="185">
        <v>88162000</v>
      </c>
      <c r="X99" s="185" t="s">
        <v>4973</v>
      </c>
      <c r="Y99" s="185" t="s">
        <v>5204</v>
      </c>
      <c r="Z99" s="185">
        <v>2</v>
      </c>
      <c r="AA99" s="185" t="s">
        <v>4976</v>
      </c>
      <c r="AB99" s="185" t="s">
        <v>4973</v>
      </c>
      <c r="AC99" s="198">
        <v>43798</v>
      </c>
      <c r="AD99" s="196" t="s">
        <v>11266</v>
      </c>
      <c r="AE99" s="186">
        <v>24970000</v>
      </c>
      <c r="AF99" s="186" t="s">
        <v>4973</v>
      </c>
      <c r="AG99" s="186" t="s">
        <v>5204</v>
      </c>
      <c r="AH99" s="186">
        <v>2</v>
      </c>
      <c r="AI99" s="186" t="s">
        <v>4977</v>
      </c>
      <c r="AJ99" s="186" t="s">
        <v>4973</v>
      </c>
      <c r="AK99" s="200">
        <v>43798</v>
      </c>
      <c r="AL99" s="196" t="s">
        <v>11267</v>
      </c>
      <c r="AM99" s="185">
        <v>13026000</v>
      </c>
      <c r="AN99" s="185" t="s">
        <v>4973</v>
      </c>
      <c r="AO99" s="185" t="s">
        <v>7164</v>
      </c>
      <c r="AP99" s="185">
        <v>3</v>
      </c>
      <c r="AQ99" s="185" t="s">
        <v>7270</v>
      </c>
      <c r="AR99" s="185" t="s">
        <v>4973</v>
      </c>
      <c r="AS99" s="198">
        <v>43798</v>
      </c>
      <c r="AT99" s="189" t="s">
        <v>11268</v>
      </c>
      <c r="AU99" s="186" t="s">
        <v>446</v>
      </c>
      <c r="AV99" s="186" t="s">
        <v>4973</v>
      </c>
      <c r="AW99" s="186" t="s">
        <v>446</v>
      </c>
      <c r="AX99" s="186" t="s">
        <v>446</v>
      </c>
      <c r="AY99" s="186" t="s">
        <v>4979</v>
      </c>
      <c r="AZ99" s="186" t="s">
        <v>4973</v>
      </c>
      <c r="BA99" s="200">
        <v>43798</v>
      </c>
      <c r="BB99" s="196" t="s">
        <v>11269</v>
      </c>
      <c r="BC99" s="185" t="s">
        <v>446</v>
      </c>
      <c r="BD99" s="185" t="s">
        <v>4973</v>
      </c>
      <c r="BE99" s="185" t="s">
        <v>446</v>
      </c>
      <c r="BF99" s="185" t="s">
        <v>446</v>
      </c>
      <c r="BG99" s="185" t="s">
        <v>7271</v>
      </c>
      <c r="BH99" s="185" t="s">
        <v>4973</v>
      </c>
      <c r="BI99" s="198">
        <v>43798</v>
      </c>
      <c r="BJ99" s="189" t="s">
        <v>11270</v>
      </c>
      <c r="BK99" s="189">
        <v>7895</v>
      </c>
      <c r="BL99" s="189" t="s">
        <v>4973</v>
      </c>
      <c r="BM99" s="189" t="s">
        <v>7164</v>
      </c>
      <c r="BN99" s="189">
        <v>3</v>
      </c>
      <c r="BO99" s="189" t="s">
        <v>7272</v>
      </c>
      <c r="BP99" s="186" t="s">
        <v>4973</v>
      </c>
      <c r="BQ99" s="201">
        <v>43798</v>
      </c>
      <c r="BR99" s="196" t="s">
        <v>11271</v>
      </c>
      <c r="BS99" s="188" t="s">
        <v>446</v>
      </c>
      <c r="BT99" s="188" t="s">
        <v>4973</v>
      </c>
      <c r="BU99" s="188" t="s">
        <v>731</v>
      </c>
      <c r="BV99" s="188">
        <v>2</v>
      </c>
      <c r="BW99" s="188" t="s">
        <v>4981</v>
      </c>
      <c r="BX99" s="188" t="s">
        <v>4973</v>
      </c>
      <c r="BY99" s="198">
        <v>43606</v>
      </c>
      <c r="BZ99" s="189" t="s">
        <v>11272</v>
      </c>
      <c r="CA99" s="189" t="s">
        <v>446</v>
      </c>
      <c r="CB99" s="189" t="s">
        <v>4973</v>
      </c>
      <c r="CC99" s="189" t="s">
        <v>731</v>
      </c>
      <c r="CD99" s="189">
        <v>2</v>
      </c>
      <c r="CE99" s="189" t="s">
        <v>4981</v>
      </c>
      <c r="CF99" s="189" t="s">
        <v>4973</v>
      </c>
      <c r="CG99" s="201">
        <v>43606</v>
      </c>
      <c r="CH99" s="196" t="s">
        <v>11273</v>
      </c>
      <c r="CI99" s="189" t="e">
        <v>#N/A</v>
      </c>
      <c r="CJ99" s="189" t="e">
        <v>#N/A</v>
      </c>
      <c r="CK99" s="189" t="e">
        <v>#N/A</v>
      </c>
      <c r="CL99" s="189" t="e">
        <v>#N/A</v>
      </c>
      <c r="CM99" s="189" t="e">
        <v>#N/A</v>
      </c>
      <c r="CN99" s="189" t="e">
        <v>#N/A</v>
      </c>
      <c r="CO99" s="193" t="e">
        <v>#N/A</v>
      </c>
      <c r="CP99" s="189" t="s">
        <v>11274</v>
      </c>
      <c r="CQ99" s="188" t="s">
        <v>446</v>
      </c>
      <c r="CR99" s="188" t="s">
        <v>4973</v>
      </c>
      <c r="CS99" s="188" t="s">
        <v>731</v>
      </c>
      <c r="CT99" s="188">
        <v>2</v>
      </c>
      <c r="CU99" s="188" t="s">
        <v>4981</v>
      </c>
      <c r="CV99" s="188" t="s">
        <v>4973</v>
      </c>
      <c r="CW99" s="198">
        <v>43606</v>
      </c>
      <c r="CX99" s="189" t="s">
        <v>11275</v>
      </c>
      <c r="CY99" s="186">
        <v>15921000</v>
      </c>
      <c r="CZ99" s="186" t="s">
        <v>4973</v>
      </c>
      <c r="DA99" s="186" t="s">
        <v>5204</v>
      </c>
      <c r="DB99" s="186">
        <v>2</v>
      </c>
      <c r="DC99" s="186" t="s">
        <v>4983</v>
      </c>
      <c r="DD99" s="186" t="s">
        <v>4973</v>
      </c>
      <c r="DE99" s="192">
        <v>43798</v>
      </c>
      <c r="DF99" s="196" t="s">
        <v>11276</v>
      </c>
      <c r="DG99" s="185">
        <v>63193000</v>
      </c>
      <c r="DH99" s="188" t="s">
        <v>4973</v>
      </c>
      <c r="DI99" s="188" t="s">
        <v>5204</v>
      </c>
      <c r="DJ99" s="188">
        <v>2</v>
      </c>
      <c r="DK99" s="188" t="s">
        <v>4983</v>
      </c>
      <c r="DL99" s="188" t="s">
        <v>4973</v>
      </c>
      <c r="DM99" s="198">
        <v>43798</v>
      </c>
      <c r="DN99" s="189" t="s">
        <v>11277</v>
      </c>
      <c r="DO99" s="186">
        <v>8119000</v>
      </c>
      <c r="DP99" s="189" t="s">
        <v>4973</v>
      </c>
      <c r="DQ99" s="189" t="s">
        <v>5204</v>
      </c>
      <c r="DR99" s="189">
        <v>2</v>
      </c>
      <c r="DS99" s="189" t="s">
        <v>4983</v>
      </c>
      <c r="DT99" s="189" t="s">
        <v>4973</v>
      </c>
      <c r="DU99" s="201">
        <v>43798</v>
      </c>
      <c r="DV99" s="196" t="s">
        <v>11278</v>
      </c>
      <c r="DW99" s="185">
        <v>5280000</v>
      </c>
      <c r="DX99" s="188" t="s">
        <v>4973</v>
      </c>
      <c r="DY99" s="188" t="s">
        <v>5204</v>
      </c>
      <c r="DZ99" s="188">
        <v>2</v>
      </c>
      <c r="EA99" s="188" t="s">
        <v>4983</v>
      </c>
      <c r="EB99" s="188" t="s">
        <v>4973</v>
      </c>
      <c r="EC99" s="198">
        <v>43798</v>
      </c>
      <c r="ED99" s="189" t="s">
        <v>11279</v>
      </c>
      <c r="EE99" s="186">
        <v>9402000</v>
      </c>
      <c r="EF99" s="189" t="s">
        <v>4973</v>
      </c>
      <c r="EG99" s="189" t="s">
        <v>5204</v>
      </c>
      <c r="EH99" s="189">
        <v>2</v>
      </c>
      <c r="EI99" s="189" t="s">
        <v>4983</v>
      </c>
      <c r="EJ99" s="189" t="s">
        <v>4973</v>
      </c>
      <c r="EK99" s="201">
        <v>43798</v>
      </c>
      <c r="EL99" s="196" t="s">
        <v>11280</v>
      </c>
      <c r="EM99" s="185">
        <v>1239000</v>
      </c>
      <c r="EN99" s="188" t="s">
        <v>4973</v>
      </c>
      <c r="EO99" s="188" t="s">
        <v>5204</v>
      </c>
      <c r="EP99" s="188">
        <v>2</v>
      </c>
      <c r="EQ99" s="188" t="s">
        <v>4983</v>
      </c>
      <c r="ER99" s="188" t="s">
        <v>4973</v>
      </c>
      <c r="ES99" s="198">
        <v>43798</v>
      </c>
      <c r="ET99" s="189" t="s">
        <v>11281</v>
      </c>
      <c r="EU99" s="189">
        <v>7895</v>
      </c>
      <c r="EV99" s="189" t="s">
        <v>4973</v>
      </c>
      <c r="EW99" s="189" t="s">
        <v>7164</v>
      </c>
      <c r="EX99" s="189">
        <v>3</v>
      </c>
      <c r="EY99" s="189" t="s">
        <v>7272</v>
      </c>
      <c r="EZ99" s="189" t="s">
        <v>4973</v>
      </c>
      <c r="FA99" s="201">
        <v>43798</v>
      </c>
      <c r="FB99" s="196" t="s">
        <v>11282</v>
      </c>
      <c r="FC99" s="188">
        <v>5</v>
      </c>
      <c r="FD99" s="188" t="s">
        <v>4973</v>
      </c>
      <c r="FE99" s="188" t="s">
        <v>731</v>
      </c>
      <c r="FF99" s="188">
        <v>2</v>
      </c>
      <c r="FG99" s="188" t="s">
        <v>4984</v>
      </c>
      <c r="FH99" s="188" t="s">
        <v>4973</v>
      </c>
      <c r="FI99" s="198">
        <v>43606</v>
      </c>
      <c r="FJ99" s="196" t="s">
        <v>11283</v>
      </c>
      <c r="FK99" s="189" t="e">
        <v>#N/A</v>
      </c>
      <c r="FL99" s="189" t="e">
        <v>#N/A</v>
      </c>
      <c r="FM99" s="189" t="e">
        <v>#N/A</v>
      </c>
      <c r="FN99" s="189" t="e">
        <v>#N/A</v>
      </c>
      <c r="FO99" s="189" t="e">
        <v>#N/A</v>
      </c>
      <c r="FP99" s="186" t="e">
        <v>#N/A</v>
      </c>
      <c r="FQ99" s="200" t="e">
        <v>#N/A</v>
      </c>
      <c r="FR99" s="196" t="s">
        <v>11284</v>
      </c>
      <c r="FS99" s="188" t="e">
        <v>#N/A</v>
      </c>
      <c r="FT99" s="188" t="e">
        <v>#N/A</v>
      </c>
      <c r="FU99" s="188" t="e">
        <v>#N/A</v>
      </c>
      <c r="FV99" s="188" t="e">
        <v>#N/A</v>
      </c>
      <c r="FW99" s="188" t="e">
        <v>#N/A</v>
      </c>
      <c r="FX99" s="188" t="e">
        <v>#N/A</v>
      </c>
      <c r="FY99" s="198" t="e">
        <v>#N/A</v>
      </c>
      <c r="FZ99" s="189" t="s">
        <v>11285</v>
      </c>
      <c r="GA99" s="189">
        <v>1.1666666666666667</v>
      </c>
      <c r="GB99" s="189" t="s">
        <v>4973</v>
      </c>
      <c r="GC99" s="189" t="s">
        <v>5204</v>
      </c>
      <c r="GD99" s="189">
        <v>2</v>
      </c>
      <c r="GE99" s="189" t="s">
        <v>7273</v>
      </c>
      <c r="GF99" s="189" t="s">
        <v>4973</v>
      </c>
      <c r="GG99" s="201">
        <v>43767</v>
      </c>
      <c r="GH99" s="196" t="s">
        <v>11286</v>
      </c>
      <c r="GI99" s="188">
        <v>1</v>
      </c>
      <c r="GJ99" s="188" t="s">
        <v>4973</v>
      </c>
      <c r="GK99" s="188" t="s">
        <v>5204</v>
      </c>
      <c r="GL99" s="188">
        <v>2</v>
      </c>
      <c r="GM99" s="188" t="s">
        <v>7273</v>
      </c>
      <c r="GN99" s="188" t="s">
        <v>4973</v>
      </c>
      <c r="GO99" s="198">
        <v>43767</v>
      </c>
      <c r="GP99" s="189" t="s">
        <v>11287</v>
      </c>
      <c r="GQ99" s="189">
        <v>1.1666666666666667</v>
      </c>
      <c r="GR99" s="189" t="s">
        <v>4973</v>
      </c>
      <c r="GS99" s="189" t="s">
        <v>5204</v>
      </c>
      <c r="GT99" s="189">
        <v>2</v>
      </c>
      <c r="GU99" s="189" t="s">
        <v>7273</v>
      </c>
      <c r="GV99" s="189" t="s">
        <v>4973</v>
      </c>
      <c r="GW99" s="201">
        <v>43767</v>
      </c>
      <c r="GX99" s="196" t="s">
        <v>11288</v>
      </c>
      <c r="GY99" s="188">
        <v>0.5</v>
      </c>
      <c r="GZ99" s="188" t="s">
        <v>4973</v>
      </c>
      <c r="HA99" s="188" t="s">
        <v>5204</v>
      </c>
      <c r="HB99" s="188">
        <v>2</v>
      </c>
      <c r="HC99" s="188" t="s">
        <v>7273</v>
      </c>
      <c r="HD99" s="188" t="s">
        <v>4973</v>
      </c>
      <c r="HE99" s="198">
        <v>43767</v>
      </c>
      <c r="HF99" s="189" t="s">
        <v>11289</v>
      </c>
      <c r="HG99" s="189">
        <v>1.3333333333333333</v>
      </c>
      <c r="HH99" s="189" t="s">
        <v>4973</v>
      </c>
      <c r="HI99" s="189" t="s">
        <v>5204</v>
      </c>
      <c r="HJ99" s="189">
        <v>2</v>
      </c>
      <c r="HK99" s="189" t="s">
        <v>7273</v>
      </c>
      <c r="HL99" s="189" t="s">
        <v>4973</v>
      </c>
      <c r="HM99" s="201">
        <v>43767</v>
      </c>
      <c r="HN99" s="196" t="s">
        <v>11290</v>
      </c>
      <c r="HO99" s="188">
        <v>1.6666666666666667</v>
      </c>
      <c r="HP99" s="188" t="s">
        <v>4973</v>
      </c>
      <c r="HQ99" s="188" t="s">
        <v>5204</v>
      </c>
      <c r="HR99" s="188">
        <v>2</v>
      </c>
      <c r="HS99" s="188" t="s">
        <v>7273</v>
      </c>
      <c r="HT99" s="188" t="s">
        <v>4973</v>
      </c>
      <c r="HU99" s="198">
        <v>43767</v>
      </c>
      <c r="HV99" s="189" t="s">
        <v>11291</v>
      </c>
      <c r="HW99" s="189">
        <v>0.66666666666666663</v>
      </c>
      <c r="HX99" s="189" t="s">
        <v>4973</v>
      </c>
      <c r="HY99" s="189" t="s">
        <v>5204</v>
      </c>
      <c r="HZ99" s="189">
        <v>2</v>
      </c>
      <c r="IA99" s="189" t="s">
        <v>7273</v>
      </c>
      <c r="IB99" s="189" t="s">
        <v>4973</v>
      </c>
      <c r="IC99" s="201">
        <v>43767</v>
      </c>
      <c r="ID99" s="196" t="s">
        <v>11292</v>
      </c>
      <c r="IE99" s="188">
        <v>1.8333333333333333</v>
      </c>
      <c r="IF99" s="188" t="s">
        <v>4973</v>
      </c>
      <c r="IG99" s="188" t="s">
        <v>5204</v>
      </c>
      <c r="IH99" s="188">
        <v>2</v>
      </c>
      <c r="II99" s="188" t="s">
        <v>7273</v>
      </c>
      <c r="IJ99" s="188" t="s">
        <v>4973</v>
      </c>
      <c r="IK99" s="198">
        <v>43767</v>
      </c>
      <c r="IL99" s="189" t="s">
        <v>11293</v>
      </c>
      <c r="IM99" s="189">
        <v>1.1666666666666667</v>
      </c>
      <c r="IN99" s="189" t="s">
        <v>4973</v>
      </c>
      <c r="IO99" s="189" t="s">
        <v>5204</v>
      </c>
      <c r="IP99" s="189">
        <v>2</v>
      </c>
      <c r="IQ99" s="189" t="s">
        <v>7273</v>
      </c>
      <c r="IR99" s="189" t="s">
        <v>4973</v>
      </c>
      <c r="IS99" s="201">
        <v>43767</v>
      </c>
    </row>
    <row r="100" spans="1:253" x14ac:dyDescent="0.35">
      <c r="A100" t="s">
        <v>1260</v>
      </c>
      <c r="B100" t="s">
        <v>4377</v>
      </c>
      <c r="C100" t="s">
        <v>820</v>
      </c>
      <c r="D100" t="s">
        <v>427</v>
      </c>
      <c r="E100" t="s">
        <v>317</v>
      </c>
      <c r="F100" t="s">
        <v>11294</v>
      </c>
      <c r="G100" s="184">
        <v>56597000</v>
      </c>
      <c r="H100" s="185" t="s">
        <v>7356</v>
      </c>
      <c r="I100" s="185" t="s">
        <v>731</v>
      </c>
      <c r="J100" s="185">
        <v>2</v>
      </c>
      <c r="K100" s="185" t="s">
        <v>7415</v>
      </c>
      <c r="L100" s="185" t="s">
        <v>7383</v>
      </c>
      <c r="M100" s="198">
        <v>43766</v>
      </c>
      <c r="N100" s="196" t="s">
        <v>11295</v>
      </c>
      <c r="O100" s="187">
        <v>187000</v>
      </c>
      <c r="P100" s="187" t="s">
        <v>5434</v>
      </c>
      <c r="Q100" s="187" t="s">
        <v>731</v>
      </c>
      <c r="R100" s="187">
        <v>2</v>
      </c>
      <c r="S100" s="187" t="s">
        <v>6040</v>
      </c>
      <c r="T100" s="187" t="s">
        <v>6037</v>
      </c>
      <c r="U100" s="199">
        <v>43670</v>
      </c>
      <c r="V100" s="196" t="s">
        <v>11296</v>
      </c>
      <c r="W100" s="185">
        <v>11673000</v>
      </c>
      <c r="X100" s="185" t="s">
        <v>7357</v>
      </c>
      <c r="Y100" s="185" t="s">
        <v>731</v>
      </c>
      <c r="Z100" s="185">
        <v>2</v>
      </c>
      <c r="AA100" s="185" t="s">
        <v>7416</v>
      </c>
      <c r="AB100" s="185" t="s">
        <v>7384</v>
      </c>
      <c r="AC100" s="198">
        <v>43766</v>
      </c>
      <c r="AD100" s="196" t="s">
        <v>11297</v>
      </c>
      <c r="AE100" s="186">
        <v>279000</v>
      </c>
      <c r="AF100" s="186" t="s">
        <v>7200</v>
      </c>
      <c r="AG100" s="186" t="s">
        <v>731</v>
      </c>
      <c r="AH100" s="186">
        <v>2</v>
      </c>
      <c r="AI100" s="186" t="s">
        <v>7417</v>
      </c>
      <c r="AJ100" s="186" t="s">
        <v>7385</v>
      </c>
      <c r="AK100" s="200">
        <v>43766</v>
      </c>
      <c r="AL100" s="196" t="s">
        <v>11298</v>
      </c>
      <c r="AM100" s="185">
        <v>279000</v>
      </c>
      <c r="AN100" s="185" t="s">
        <v>7200</v>
      </c>
      <c r="AO100" s="185" t="s">
        <v>731</v>
      </c>
      <c r="AP100" s="185">
        <v>2</v>
      </c>
      <c r="AQ100" s="185" t="s">
        <v>7417</v>
      </c>
      <c r="AR100" s="185" t="s">
        <v>7385</v>
      </c>
      <c r="AS100" s="198">
        <v>43766</v>
      </c>
      <c r="AT100" s="189" t="s">
        <v>11299</v>
      </c>
      <c r="AU100" s="186">
        <v>0</v>
      </c>
      <c r="AV100" s="186" t="s">
        <v>446</v>
      </c>
      <c r="AW100" s="186" t="s">
        <v>446</v>
      </c>
      <c r="AX100" s="186" t="s">
        <v>446</v>
      </c>
      <c r="AY100" s="186" t="s">
        <v>446</v>
      </c>
      <c r="AZ100" s="186" t="s">
        <v>446</v>
      </c>
      <c r="BA100" s="200">
        <v>43670</v>
      </c>
      <c r="BB100" s="196" t="s">
        <v>11300</v>
      </c>
      <c r="BC100" s="185" t="s">
        <v>446</v>
      </c>
      <c r="BD100" s="185">
        <v>0</v>
      </c>
      <c r="BE100" s="185" t="s">
        <v>446</v>
      </c>
      <c r="BF100" s="185" t="s">
        <v>446</v>
      </c>
      <c r="BG100" s="185">
        <v>0</v>
      </c>
      <c r="BH100" s="185">
        <v>0</v>
      </c>
      <c r="BI100" s="198">
        <v>43495</v>
      </c>
      <c r="BJ100" s="189" t="s">
        <v>11301</v>
      </c>
      <c r="BK100" s="189">
        <v>0</v>
      </c>
      <c r="BL100" s="189" t="s">
        <v>6007</v>
      </c>
      <c r="BM100" s="189" t="s">
        <v>731</v>
      </c>
      <c r="BN100" s="189">
        <v>2</v>
      </c>
      <c r="BO100" s="189" t="s">
        <v>6015</v>
      </c>
      <c r="BP100" s="186" t="s">
        <v>1354</v>
      </c>
      <c r="BQ100" s="201">
        <v>43670</v>
      </c>
      <c r="BR100" s="196" t="s">
        <v>11302</v>
      </c>
      <c r="BS100" s="188" t="s">
        <v>446</v>
      </c>
      <c r="BT100" s="188">
        <v>0</v>
      </c>
      <c r="BU100" s="188" t="s">
        <v>446</v>
      </c>
      <c r="BV100" s="188" t="s">
        <v>446</v>
      </c>
      <c r="BW100" s="188">
        <v>0</v>
      </c>
      <c r="BX100" s="188">
        <v>0</v>
      </c>
      <c r="BY100" s="198">
        <v>43495</v>
      </c>
      <c r="BZ100" s="189" t="s">
        <v>11303</v>
      </c>
      <c r="CA100" s="189" t="s">
        <v>446</v>
      </c>
      <c r="CB100" s="189">
        <v>0</v>
      </c>
      <c r="CC100" s="189" t="s">
        <v>446</v>
      </c>
      <c r="CD100" s="189" t="s">
        <v>446</v>
      </c>
      <c r="CE100" s="189">
        <v>0</v>
      </c>
      <c r="CF100" s="189">
        <v>0</v>
      </c>
      <c r="CG100" s="201">
        <v>43495</v>
      </c>
      <c r="CH100" s="196" t="s">
        <v>11304</v>
      </c>
      <c r="CI100" s="189" t="e">
        <v>#N/A</v>
      </c>
      <c r="CJ100" s="189" t="e">
        <v>#N/A</v>
      </c>
      <c r="CK100" s="189" t="e">
        <v>#N/A</v>
      </c>
      <c r="CL100" s="189" t="e">
        <v>#N/A</v>
      </c>
      <c r="CM100" s="189" t="e">
        <v>#N/A</v>
      </c>
      <c r="CN100" s="189" t="e">
        <v>#N/A</v>
      </c>
      <c r="CO100" s="193" t="e">
        <v>#N/A</v>
      </c>
      <c r="CP100" s="189" t="s">
        <v>11305</v>
      </c>
      <c r="CQ100" s="188" t="s">
        <v>446</v>
      </c>
      <c r="CR100" s="188">
        <v>0</v>
      </c>
      <c r="CS100" s="188" t="s">
        <v>446</v>
      </c>
      <c r="CT100" s="188" t="s">
        <v>446</v>
      </c>
      <c r="CU100" s="188">
        <v>0</v>
      </c>
      <c r="CV100" s="188">
        <v>0</v>
      </c>
      <c r="CW100" s="198">
        <v>43495</v>
      </c>
      <c r="CX100" s="189" t="s">
        <v>11306</v>
      </c>
      <c r="CY100" s="186">
        <v>236000</v>
      </c>
      <c r="CZ100" s="186" t="s">
        <v>7200</v>
      </c>
      <c r="DA100" s="186" t="s">
        <v>731</v>
      </c>
      <c r="DB100" s="186">
        <v>2</v>
      </c>
      <c r="DC100" s="186" t="s">
        <v>7418</v>
      </c>
      <c r="DD100" s="186" t="s">
        <v>7385</v>
      </c>
      <c r="DE100" s="192">
        <v>43766</v>
      </c>
      <c r="DF100" s="196" t="s">
        <v>11307</v>
      </c>
      <c r="DG100" s="185">
        <v>11394000</v>
      </c>
      <c r="DH100" s="188" t="s">
        <v>7357</v>
      </c>
      <c r="DI100" s="188" t="s">
        <v>731</v>
      </c>
      <c r="DJ100" s="188">
        <v>2</v>
      </c>
      <c r="DK100" s="188" t="s">
        <v>7418</v>
      </c>
      <c r="DL100" s="188" t="s">
        <v>7385</v>
      </c>
      <c r="DM100" s="198">
        <v>43766</v>
      </c>
      <c r="DN100" s="189" t="s">
        <v>11308</v>
      </c>
      <c r="DO100" s="186">
        <v>43000</v>
      </c>
      <c r="DP100" s="189" t="s">
        <v>7200</v>
      </c>
      <c r="DQ100" s="189" t="s">
        <v>731</v>
      </c>
      <c r="DR100" s="189">
        <v>2</v>
      </c>
      <c r="DS100" s="189" t="s">
        <v>7418</v>
      </c>
      <c r="DT100" s="189" t="s">
        <v>7385</v>
      </c>
      <c r="DU100" s="201">
        <v>43766</v>
      </c>
      <c r="DV100" s="196" t="s">
        <v>11309</v>
      </c>
      <c r="DW100" s="185">
        <v>236000</v>
      </c>
      <c r="DX100" s="188" t="s">
        <v>7200</v>
      </c>
      <c r="DY100" s="188" t="s">
        <v>731</v>
      </c>
      <c r="DZ100" s="188">
        <v>2</v>
      </c>
      <c r="EA100" s="188" t="s">
        <v>7418</v>
      </c>
      <c r="EB100" s="188" t="s">
        <v>7385</v>
      </c>
      <c r="EC100" s="198">
        <v>43766</v>
      </c>
      <c r="ED100" s="189" t="s">
        <v>11310</v>
      </c>
      <c r="EE100" s="186">
        <v>0</v>
      </c>
      <c r="EF100" s="189" t="s">
        <v>7200</v>
      </c>
      <c r="EG100" s="189" t="s">
        <v>731</v>
      </c>
      <c r="EH100" s="189">
        <v>2</v>
      </c>
      <c r="EI100" s="189" t="s">
        <v>7418</v>
      </c>
      <c r="EJ100" s="189" t="s">
        <v>7385</v>
      </c>
      <c r="EK100" s="201">
        <v>43766</v>
      </c>
      <c r="EL100" s="196" t="s">
        <v>11311</v>
      </c>
      <c r="EM100" s="185">
        <v>0</v>
      </c>
      <c r="EN100" s="188" t="s">
        <v>7200</v>
      </c>
      <c r="EO100" s="188" t="s">
        <v>731</v>
      </c>
      <c r="EP100" s="188">
        <v>2</v>
      </c>
      <c r="EQ100" s="188" t="s">
        <v>7418</v>
      </c>
      <c r="ER100" s="188" t="s">
        <v>7385</v>
      </c>
      <c r="ES100" s="198">
        <v>43766</v>
      </c>
      <c r="ET100" s="189" t="s">
        <v>11312</v>
      </c>
      <c r="EU100" s="189">
        <v>0</v>
      </c>
      <c r="EV100" s="189" t="s">
        <v>1772</v>
      </c>
      <c r="EW100" s="189" t="s">
        <v>731</v>
      </c>
      <c r="EX100" s="189">
        <v>2</v>
      </c>
      <c r="EY100" s="189" t="s">
        <v>7419</v>
      </c>
      <c r="EZ100" s="189" t="s">
        <v>1786</v>
      </c>
      <c r="FA100" s="201">
        <v>43766</v>
      </c>
      <c r="FB100" s="196" t="s">
        <v>11313</v>
      </c>
      <c r="FC100" s="188">
        <v>2</v>
      </c>
      <c r="FD100" s="188">
        <v>0</v>
      </c>
      <c r="FE100" s="188" t="s">
        <v>732</v>
      </c>
      <c r="FF100" s="188">
        <v>1</v>
      </c>
      <c r="FG100" s="188">
        <v>0</v>
      </c>
      <c r="FH100" s="188">
        <v>0</v>
      </c>
      <c r="FI100" s="198">
        <v>43495</v>
      </c>
      <c r="FJ100" s="196" t="s">
        <v>11314</v>
      </c>
      <c r="FK100" s="189" t="s">
        <v>446</v>
      </c>
      <c r="FL100" s="189">
        <v>0</v>
      </c>
      <c r="FM100" s="189" t="s">
        <v>446</v>
      </c>
      <c r="FN100" s="189" t="s">
        <v>446</v>
      </c>
      <c r="FO100" s="189">
        <v>0</v>
      </c>
      <c r="FP100" s="186">
        <v>0</v>
      </c>
      <c r="FQ100" s="200">
        <v>43495</v>
      </c>
      <c r="FR100" s="196" t="s">
        <v>11315</v>
      </c>
      <c r="FS100" s="188" t="s">
        <v>446</v>
      </c>
      <c r="FT100" s="188">
        <v>0</v>
      </c>
      <c r="FU100" s="188" t="s">
        <v>446</v>
      </c>
      <c r="FV100" s="188" t="s">
        <v>446</v>
      </c>
      <c r="FW100" s="188">
        <v>0</v>
      </c>
      <c r="FX100" s="188">
        <v>0</v>
      </c>
      <c r="FY100" s="198">
        <v>43495</v>
      </c>
      <c r="FZ100" s="189" t="s">
        <v>11316</v>
      </c>
      <c r="GA100" s="189">
        <v>0</v>
      </c>
      <c r="GB100" s="189" t="s">
        <v>7229</v>
      </c>
      <c r="GC100" s="189" t="s">
        <v>732</v>
      </c>
      <c r="GD100" s="189">
        <v>1</v>
      </c>
      <c r="GE100" s="189" t="s">
        <v>7600</v>
      </c>
      <c r="GF100" s="189" t="s">
        <v>7616</v>
      </c>
      <c r="GG100" s="201">
        <v>43766</v>
      </c>
      <c r="GH100" s="196" t="s">
        <v>11317</v>
      </c>
      <c r="GI100" s="188">
        <v>0</v>
      </c>
      <c r="GJ100" s="188" t="s">
        <v>7229</v>
      </c>
      <c r="GK100" s="188" t="s">
        <v>732</v>
      </c>
      <c r="GL100" s="188">
        <v>1</v>
      </c>
      <c r="GM100" s="188" t="s">
        <v>7600</v>
      </c>
      <c r="GN100" s="188" t="s">
        <v>7616</v>
      </c>
      <c r="GO100" s="198">
        <v>43766</v>
      </c>
      <c r="GP100" s="189" t="s">
        <v>11318</v>
      </c>
      <c r="GQ100" s="189">
        <v>0</v>
      </c>
      <c r="GR100" s="189" t="s">
        <v>7229</v>
      </c>
      <c r="GS100" s="189" t="s">
        <v>732</v>
      </c>
      <c r="GT100" s="189">
        <v>1</v>
      </c>
      <c r="GU100" s="189" t="s">
        <v>7600</v>
      </c>
      <c r="GV100" s="189" t="s">
        <v>7616</v>
      </c>
      <c r="GW100" s="201">
        <v>43766</v>
      </c>
      <c r="GX100" s="196" t="s">
        <v>11319</v>
      </c>
      <c r="GY100" s="188">
        <v>0</v>
      </c>
      <c r="GZ100" s="188" t="s">
        <v>7229</v>
      </c>
      <c r="HA100" s="188" t="s">
        <v>732</v>
      </c>
      <c r="HB100" s="188">
        <v>1</v>
      </c>
      <c r="HC100" s="188" t="s">
        <v>7600</v>
      </c>
      <c r="HD100" s="188" t="s">
        <v>7616</v>
      </c>
      <c r="HE100" s="198">
        <v>43766</v>
      </c>
      <c r="HF100" s="189" t="s">
        <v>11320</v>
      </c>
      <c r="HG100" s="189">
        <v>0</v>
      </c>
      <c r="HH100" s="189" t="s">
        <v>7229</v>
      </c>
      <c r="HI100" s="189" t="s">
        <v>732</v>
      </c>
      <c r="HJ100" s="189">
        <v>1</v>
      </c>
      <c r="HK100" s="189" t="s">
        <v>7600</v>
      </c>
      <c r="HL100" s="189" t="s">
        <v>7616</v>
      </c>
      <c r="HM100" s="201">
        <v>43766</v>
      </c>
      <c r="HN100" s="196" t="s">
        <v>11321</v>
      </c>
      <c r="HO100" s="188">
        <v>2</v>
      </c>
      <c r="HP100" s="188" t="s">
        <v>7229</v>
      </c>
      <c r="HQ100" s="188" t="s">
        <v>732</v>
      </c>
      <c r="HR100" s="188">
        <v>1</v>
      </c>
      <c r="HS100" s="188" t="s">
        <v>7600</v>
      </c>
      <c r="HT100" s="188" t="s">
        <v>7616</v>
      </c>
      <c r="HU100" s="198">
        <v>43766</v>
      </c>
      <c r="HV100" s="189" t="s">
        <v>11322</v>
      </c>
      <c r="HW100" s="189">
        <v>0</v>
      </c>
      <c r="HX100" s="189" t="s">
        <v>7229</v>
      </c>
      <c r="HY100" s="189" t="s">
        <v>732</v>
      </c>
      <c r="HZ100" s="189">
        <v>1</v>
      </c>
      <c r="IA100" s="189" t="s">
        <v>7600</v>
      </c>
      <c r="IB100" s="189" t="s">
        <v>7616</v>
      </c>
      <c r="IC100" s="201">
        <v>43766</v>
      </c>
      <c r="ID100" s="196" t="s">
        <v>11323</v>
      </c>
      <c r="IE100" s="188">
        <v>1</v>
      </c>
      <c r="IF100" s="188" t="s">
        <v>7229</v>
      </c>
      <c r="IG100" s="188" t="s">
        <v>732</v>
      </c>
      <c r="IH100" s="188">
        <v>1</v>
      </c>
      <c r="II100" s="188" t="s">
        <v>7600</v>
      </c>
      <c r="IJ100" s="188" t="s">
        <v>7616</v>
      </c>
      <c r="IK100" s="198">
        <v>43766</v>
      </c>
      <c r="IL100" s="189" t="s">
        <v>11324</v>
      </c>
      <c r="IM100" s="189">
        <v>0</v>
      </c>
      <c r="IN100" s="189" t="s">
        <v>7229</v>
      </c>
      <c r="IO100" s="189" t="s">
        <v>732</v>
      </c>
      <c r="IP100" s="189">
        <v>1</v>
      </c>
      <c r="IQ100" s="189" t="s">
        <v>7600</v>
      </c>
      <c r="IR100" s="189" t="s">
        <v>7616</v>
      </c>
      <c r="IS100" s="201">
        <v>43766</v>
      </c>
    </row>
    <row r="101" spans="1:253" x14ac:dyDescent="0.35">
      <c r="A101" t="s">
        <v>3404</v>
      </c>
      <c r="B101" t="s">
        <v>4376</v>
      </c>
      <c r="C101" t="s">
        <v>726</v>
      </c>
      <c r="D101" t="s">
        <v>319</v>
      </c>
      <c r="E101" t="s">
        <v>318</v>
      </c>
      <c r="F101" t="s">
        <v>11325</v>
      </c>
      <c r="G101" s="184">
        <v>66141000</v>
      </c>
      <c r="H101" s="185" t="s">
        <v>6272</v>
      </c>
      <c r="I101" s="185" t="s">
        <v>5204</v>
      </c>
      <c r="J101" s="185">
        <v>2</v>
      </c>
      <c r="K101" s="185" t="s">
        <v>1899</v>
      </c>
      <c r="L101" s="185" t="s">
        <v>1898</v>
      </c>
      <c r="M101" s="198">
        <v>43676</v>
      </c>
      <c r="N101" s="196" t="s">
        <v>11326</v>
      </c>
      <c r="O101" s="187">
        <v>30342</v>
      </c>
      <c r="P101" s="187" t="s">
        <v>6272</v>
      </c>
      <c r="Q101" s="187" t="s">
        <v>5204</v>
      </c>
      <c r="R101" s="187">
        <v>2</v>
      </c>
      <c r="S101" s="187" t="s">
        <v>1900</v>
      </c>
      <c r="T101" s="187" t="s">
        <v>1898</v>
      </c>
      <c r="U101" s="199">
        <v>43676</v>
      </c>
      <c r="V101" s="196" t="s">
        <v>11327</v>
      </c>
      <c r="W101" s="185">
        <v>3769000</v>
      </c>
      <c r="X101" s="185" t="s">
        <v>6272</v>
      </c>
      <c r="Y101" s="185" t="s">
        <v>5204</v>
      </c>
      <c r="Z101" s="185">
        <v>2</v>
      </c>
      <c r="AA101" s="185" t="s">
        <v>1896</v>
      </c>
      <c r="AB101" s="185" t="s">
        <v>6303</v>
      </c>
      <c r="AC101" s="198">
        <v>43676</v>
      </c>
      <c r="AD101" s="196" t="s">
        <v>11328</v>
      </c>
      <c r="AE101" s="186">
        <v>3551000</v>
      </c>
      <c r="AF101" s="186" t="s">
        <v>3287</v>
      </c>
      <c r="AG101" s="186" t="s">
        <v>731</v>
      </c>
      <c r="AH101" s="186">
        <v>2</v>
      </c>
      <c r="AI101" s="186" t="s">
        <v>7573</v>
      </c>
      <c r="AJ101" s="186" t="s">
        <v>3288</v>
      </c>
      <c r="AK101" s="200">
        <v>43770</v>
      </c>
      <c r="AL101" s="196" t="s">
        <v>11329</v>
      </c>
      <c r="AM101" s="185" t="s">
        <v>446</v>
      </c>
      <c r="AN101" s="185" t="s">
        <v>888</v>
      </c>
      <c r="AO101" s="185" t="s">
        <v>888</v>
      </c>
      <c r="AP101" s="185" t="s">
        <v>446</v>
      </c>
      <c r="AQ101" s="185" t="s">
        <v>889</v>
      </c>
      <c r="AR101" s="185" t="s">
        <v>888</v>
      </c>
      <c r="AS101" s="198">
        <v>43676</v>
      </c>
      <c r="AT101" s="189" t="s">
        <v>11330</v>
      </c>
      <c r="AU101" s="186">
        <v>134</v>
      </c>
      <c r="AV101" s="186" t="s">
        <v>2894</v>
      </c>
      <c r="AW101" s="186" t="s">
        <v>731</v>
      </c>
      <c r="AX101" s="186">
        <v>2</v>
      </c>
      <c r="AY101" s="186" t="s">
        <v>7820</v>
      </c>
      <c r="AZ101" s="186" t="s">
        <v>1891</v>
      </c>
      <c r="BA101" s="200">
        <v>43789</v>
      </c>
      <c r="BB101" s="196" t="s">
        <v>11331</v>
      </c>
      <c r="BC101" s="185" t="s">
        <v>888</v>
      </c>
      <c r="BD101" s="185">
        <v>0</v>
      </c>
      <c r="BE101" s="185" t="s">
        <v>731</v>
      </c>
      <c r="BF101" s="185">
        <v>2</v>
      </c>
      <c r="BG101" s="185" t="s">
        <v>889</v>
      </c>
      <c r="BH101" s="185">
        <v>0</v>
      </c>
      <c r="BI101" s="198">
        <v>43509</v>
      </c>
      <c r="BJ101" s="189" t="s">
        <v>11332</v>
      </c>
      <c r="BK101" s="189">
        <v>82</v>
      </c>
      <c r="BL101" s="189" t="s">
        <v>2894</v>
      </c>
      <c r="BM101" s="189" t="s">
        <v>731</v>
      </c>
      <c r="BN101" s="189">
        <v>2</v>
      </c>
      <c r="BO101" s="189" t="s">
        <v>7821</v>
      </c>
      <c r="BP101" s="186" t="s">
        <v>1891</v>
      </c>
      <c r="BQ101" s="201">
        <v>43789</v>
      </c>
      <c r="BR101" s="196" t="s">
        <v>11333</v>
      </c>
      <c r="BS101" s="188" t="s">
        <v>888</v>
      </c>
      <c r="BT101" s="188">
        <v>0</v>
      </c>
      <c r="BU101" s="188" t="s">
        <v>731</v>
      </c>
      <c r="BV101" s="188">
        <v>2</v>
      </c>
      <c r="BW101" s="188" t="s">
        <v>889</v>
      </c>
      <c r="BX101" s="188">
        <v>0</v>
      </c>
      <c r="BY101" s="198">
        <v>43509</v>
      </c>
      <c r="BZ101" s="189" t="s">
        <v>11334</v>
      </c>
      <c r="CA101" s="189" t="s">
        <v>888</v>
      </c>
      <c r="CB101" s="189">
        <v>0</v>
      </c>
      <c r="CC101" s="189" t="s">
        <v>446</v>
      </c>
      <c r="CD101" s="189" t="s">
        <v>446</v>
      </c>
      <c r="CE101" s="189" t="s">
        <v>889</v>
      </c>
      <c r="CF101" s="189">
        <v>0</v>
      </c>
      <c r="CG101" s="201">
        <v>43509</v>
      </c>
      <c r="CH101" s="196" t="s">
        <v>11335</v>
      </c>
      <c r="CI101" s="189" t="e">
        <v>#N/A</v>
      </c>
      <c r="CJ101" s="189" t="e">
        <v>#N/A</v>
      </c>
      <c r="CK101" s="189" t="e">
        <v>#N/A</v>
      </c>
      <c r="CL101" s="189" t="e">
        <v>#N/A</v>
      </c>
      <c r="CM101" s="189" t="e">
        <v>#N/A</v>
      </c>
      <c r="CN101" s="189" t="e">
        <v>#N/A</v>
      </c>
      <c r="CO101" s="193" t="e">
        <v>#N/A</v>
      </c>
      <c r="CP101" s="189" t="s">
        <v>11336</v>
      </c>
      <c r="CQ101" s="188" t="s">
        <v>888</v>
      </c>
      <c r="CR101" s="188">
        <v>0</v>
      </c>
      <c r="CS101" s="188" t="s">
        <v>731</v>
      </c>
      <c r="CT101" s="188">
        <v>2</v>
      </c>
      <c r="CU101" s="188" t="s">
        <v>889</v>
      </c>
      <c r="CV101" s="188">
        <v>0</v>
      </c>
      <c r="CW101" s="198">
        <v>43509</v>
      </c>
      <c r="CX101" s="189" t="s">
        <v>11337</v>
      </c>
      <c r="CY101" s="186" t="s">
        <v>446</v>
      </c>
      <c r="CZ101" s="186" t="s">
        <v>888</v>
      </c>
      <c r="DA101" s="186" t="s">
        <v>888</v>
      </c>
      <c r="DB101" s="186" t="s">
        <v>446</v>
      </c>
      <c r="DC101" s="186" t="s">
        <v>1886</v>
      </c>
      <c r="DD101" s="186" t="s">
        <v>888</v>
      </c>
      <c r="DE101" s="192">
        <v>43676</v>
      </c>
      <c r="DF101" s="196" t="s">
        <v>11338</v>
      </c>
      <c r="DG101" s="185" t="s">
        <v>446</v>
      </c>
      <c r="DH101" s="188" t="s">
        <v>888</v>
      </c>
      <c r="DI101" s="188" t="s">
        <v>888</v>
      </c>
      <c r="DJ101" s="188" t="s">
        <v>446</v>
      </c>
      <c r="DK101" s="188" t="s">
        <v>1886</v>
      </c>
      <c r="DL101" s="188" t="s">
        <v>888</v>
      </c>
      <c r="DM101" s="198">
        <v>43676</v>
      </c>
      <c r="DN101" s="189" t="s">
        <v>11339</v>
      </c>
      <c r="DO101" s="186" t="s">
        <v>446</v>
      </c>
      <c r="DP101" s="189" t="s">
        <v>888</v>
      </c>
      <c r="DQ101" s="189" t="s">
        <v>888</v>
      </c>
      <c r="DR101" s="189" t="s">
        <v>446</v>
      </c>
      <c r="DS101" s="189" t="s">
        <v>1886</v>
      </c>
      <c r="DT101" s="189" t="s">
        <v>888</v>
      </c>
      <c r="DU101" s="201">
        <v>43676</v>
      </c>
      <c r="DV101" s="196" t="s">
        <v>11340</v>
      </c>
      <c r="DW101" s="185" t="s">
        <v>446</v>
      </c>
      <c r="DX101" s="188" t="s">
        <v>888</v>
      </c>
      <c r="DY101" s="188" t="s">
        <v>888</v>
      </c>
      <c r="DZ101" s="188" t="s">
        <v>446</v>
      </c>
      <c r="EA101" s="188" t="s">
        <v>1886</v>
      </c>
      <c r="EB101" s="188" t="s">
        <v>888</v>
      </c>
      <c r="EC101" s="198">
        <v>43676</v>
      </c>
      <c r="ED101" s="189" t="s">
        <v>11341</v>
      </c>
      <c r="EE101" s="186" t="s">
        <v>446</v>
      </c>
      <c r="EF101" s="189" t="s">
        <v>888</v>
      </c>
      <c r="EG101" s="189" t="s">
        <v>888</v>
      </c>
      <c r="EH101" s="189" t="s">
        <v>446</v>
      </c>
      <c r="EI101" s="189" t="s">
        <v>1886</v>
      </c>
      <c r="EJ101" s="189" t="s">
        <v>888</v>
      </c>
      <c r="EK101" s="201">
        <v>43676</v>
      </c>
      <c r="EL101" s="196" t="s">
        <v>11342</v>
      </c>
      <c r="EM101" s="185" t="s">
        <v>446</v>
      </c>
      <c r="EN101" s="188" t="s">
        <v>888</v>
      </c>
      <c r="EO101" s="188" t="s">
        <v>888</v>
      </c>
      <c r="EP101" s="188" t="s">
        <v>446</v>
      </c>
      <c r="EQ101" s="188" t="s">
        <v>1886</v>
      </c>
      <c r="ER101" s="188" t="s">
        <v>888</v>
      </c>
      <c r="ES101" s="198">
        <v>43676</v>
      </c>
      <c r="ET101" s="189" t="s">
        <v>11343</v>
      </c>
      <c r="EU101" s="189">
        <v>82</v>
      </c>
      <c r="EV101" s="189" t="s">
        <v>2894</v>
      </c>
      <c r="EW101" s="189" t="s">
        <v>731</v>
      </c>
      <c r="EX101" s="189">
        <v>2</v>
      </c>
      <c r="EY101" s="189" t="s">
        <v>7821</v>
      </c>
      <c r="EZ101" s="189" t="s">
        <v>1891</v>
      </c>
      <c r="FA101" s="201">
        <v>43789</v>
      </c>
      <c r="FB101" s="196" t="s">
        <v>11344</v>
      </c>
      <c r="FC101" s="188">
        <v>2</v>
      </c>
      <c r="FD101" s="188" t="s">
        <v>1908</v>
      </c>
      <c r="FE101" s="188" t="s">
        <v>731</v>
      </c>
      <c r="FF101" s="188">
        <v>2</v>
      </c>
      <c r="FG101" s="188" t="s">
        <v>1887</v>
      </c>
      <c r="FH101" s="188" t="s">
        <v>1909</v>
      </c>
      <c r="FI101" s="198">
        <v>43509</v>
      </c>
      <c r="FJ101" s="196" t="s">
        <v>11345</v>
      </c>
      <c r="FK101" s="189" t="s">
        <v>888</v>
      </c>
      <c r="FL101" s="189">
        <v>0</v>
      </c>
      <c r="FM101" s="189" t="s">
        <v>731</v>
      </c>
      <c r="FN101" s="189">
        <v>2</v>
      </c>
      <c r="FO101" s="189" t="s">
        <v>889</v>
      </c>
      <c r="FP101" s="186">
        <v>0</v>
      </c>
      <c r="FQ101" s="200">
        <v>43509</v>
      </c>
      <c r="FR101" s="196" t="s">
        <v>11346</v>
      </c>
      <c r="FS101" s="188" t="s">
        <v>888</v>
      </c>
      <c r="FT101" s="188">
        <v>0</v>
      </c>
      <c r="FU101" s="188" t="s">
        <v>731</v>
      </c>
      <c r="FV101" s="188">
        <v>2</v>
      </c>
      <c r="FW101" s="188" t="s">
        <v>889</v>
      </c>
      <c r="FX101" s="188">
        <v>0</v>
      </c>
      <c r="FY101" s="198">
        <v>43509</v>
      </c>
      <c r="FZ101" s="189" t="s">
        <v>11347</v>
      </c>
      <c r="GA101" s="189">
        <v>0</v>
      </c>
      <c r="GB101" s="189" t="s">
        <v>7229</v>
      </c>
      <c r="GC101" s="189" t="s">
        <v>732</v>
      </c>
      <c r="GD101" s="189">
        <v>1</v>
      </c>
      <c r="GE101" s="189" t="s">
        <v>7600</v>
      </c>
      <c r="GF101" s="189" t="s">
        <v>7616</v>
      </c>
      <c r="GG101" s="201">
        <v>43770</v>
      </c>
      <c r="GH101" s="196" t="s">
        <v>11348</v>
      </c>
      <c r="GI101" s="188">
        <v>0</v>
      </c>
      <c r="GJ101" s="188" t="s">
        <v>7229</v>
      </c>
      <c r="GK101" s="188" t="s">
        <v>732</v>
      </c>
      <c r="GL101" s="188">
        <v>1</v>
      </c>
      <c r="GM101" s="188" t="s">
        <v>7600</v>
      </c>
      <c r="GN101" s="188" t="s">
        <v>7616</v>
      </c>
      <c r="GO101" s="198">
        <v>43770</v>
      </c>
      <c r="GP101" s="189" t="s">
        <v>11349</v>
      </c>
      <c r="GQ101" s="189">
        <v>0</v>
      </c>
      <c r="GR101" s="189" t="s">
        <v>7229</v>
      </c>
      <c r="GS101" s="189" t="s">
        <v>732</v>
      </c>
      <c r="GT101" s="189">
        <v>1</v>
      </c>
      <c r="GU101" s="189" t="s">
        <v>7600</v>
      </c>
      <c r="GV101" s="189" t="s">
        <v>7616</v>
      </c>
      <c r="GW101" s="201">
        <v>43770</v>
      </c>
      <c r="GX101" s="196" t="s">
        <v>11350</v>
      </c>
      <c r="GY101" s="188">
        <v>0</v>
      </c>
      <c r="GZ101" s="188" t="s">
        <v>7229</v>
      </c>
      <c r="HA101" s="188" t="s">
        <v>732</v>
      </c>
      <c r="HB101" s="188">
        <v>1</v>
      </c>
      <c r="HC101" s="188" t="s">
        <v>7600</v>
      </c>
      <c r="HD101" s="188" t="s">
        <v>7616</v>
      </c>
      <c r="HE101" s="198">
        <v>43770</v>
      </c>
      <c r="HF101" s="189" t="s">
        <v>11351</v>
      </c>
      <c r="HG101" s="189">
        <v>0</v>
      </c>
      <c r="HH101" s="189" t="s">
        <v>7229</v>
      </c>
      <c r="HI101" s="189" t="s">
        <v>732</v>
      </c>
      <c r="HJ101" s="189">
        <v>1</v>
      </c>
      <c r="HK101" s="189" t="s">
        <v>7600</v>
      </c>
      <c r="HL101" s="189" t="s">
        <v>7616</v>
      </c>
      <c r="HM101" s="201">
        <v>43770</v>
      </c>
      <c r="HN101" s="196" t="s">
        <v>11352</v>
      </c>
      <c r="HO101" s="188">
        <v>0</v>
      </c>
      <c r="HP101" s="188" t="s">
        <v>7229</v>
      </c>
      <c r="HQ101" s="188" t="s">
        <v>732</v>
      </c>
      <c r="HR101" s="188">
        <v>1</v>
      </c>
      <c r="HS101" s="188" t="s">
        <v>7600</v>
      </c>
      <c r="HT101" s="188" t="s">
        <v>7616</v>
      </c>
      <c r="HU101" s="198">
        <v>43770</v>
      </c>
      <c r="HV101" s="189" t="s">
        <v>11353</v>
      </c>
      <c r="HW101" s="189">
        <v>1</v>
      </c>
      <c r="HX101" s="189" t="s">
        <v>7229</v>
      </c>
      <c r="HY101" s="189" t="s">
        <v>732</v>
      </c>
      <c r="HZ101" s="189">
        <v>1</v>
      </c>
      <c r="IA101" s="189" t="s">
        <v>7600</v>
      </c>
      <c r="IB101" s="189" t="s">
        <v>7616</v>
      </c>
      <c r="IC101" s="201">
        <v>43770</v>
      </c>
      <c r="ID101" s="196" t="s">
        <v>11354</v>
      </c>
      <c r="IE101" s="188">
        <v>1</v>
      </c>
      <c r="IF101" s="188" t="s">
        <v>7229</v>
      </c>
      <c r="IG101" s="188" t="s">
        <v>732</v>
      </c>
      <c r="IH101" s="188">
        <v>1</v>
      </c>
      <c r="II101" s="188" t="s">
        <v>7600</v>
      </c>
      <c r="IJ101" s="188" t="s">
        <v>7616</v>
      </c>
      <c r="IK101" s="198">
        <v>43770</v>
      </c>
      <c r="IL101" s="189" t="s">
        <v>11355</v>
      </c>
      <c r="IM101" s="189">
        <v>2</v>
      </c>
      <c r="IN101" s="189" t="s">
        <v>7229</v>
      </c>
      <c r="IO101" s="189" t="s">
        <v>732</v>
      </c>
      <c r="IP101" s="189">
        <v>1</v>
      </c>
      <c r="IQ101" s="189" t="s">
        <v>7600</v>
      </c>
      <c r="IR101" s="189" t="s">
        <v>7616</v>
      </c>
      <c r="IS101" s="201">
        <v>43770</v>
      </c>
    </row>
    <row r="102" spans="1:253" x14ac:dyDescent="0.35">
      <c r="A102" t="s">
        <v>3405</v>
      </c>
      <c r="B102" t="s">
        <v>783</v>
      </c>
      <c r="C102" t="s">
        <v>794</v>
      </c>
      <c r="D102" t="s">
        <v>319</v>
      </c>
      <c r="E102" t="s">
        <v>318</v>
      </c>
      <c r="F102" t="s">
        <v>11356</v>
      </c>
      <c r="G102" s="184">
        <v>66141000</v>
      </c>
      <c r="H102" s="185" t="s">
        <v>6272</v>
      </c>
      <c r="I102" s="185" t="s">
        <v>5204</v>
      </c>
      <c r="J102" s="185">
        <v>2</v>
      </c>
      <c r="K102" s="185" t="s">
        <v>1899</v>
      </c>
      <c r="L102" s="185" t="s">
        <v>1898</v>
      </c>
      <c r="M102" s="198">
        <v>43676</v>
      </c>
      <c r="N102" s="196" t="s">
        <v>11357</v>
      </c>
      <c r="O102" s="187">
        <v>18330</v>
      </c>
      <c r="P102" s="187" t="s">
        <v>6272</v>
      </c>
      <c r="Q102" s="187" t="s">
        <v>5204</v>
      </c>
      <c r="R102" s="187">
        <v>2</v>
      </c>
      <c r="S102" s="187" t="s">
        <v>1903</v>
      </c>
      <c r="T102" s="187" t="s">
        <v>1898</v>
      </c>
      <c r="U102" s="199">
        <v>43676</v>
      </c>
      <c r="V102" s="196" t="s">
        <v>11358</v>
      </c>
      <c r="W102" s="185">
        <v>3458000</v>
      </c>
      <c r="X102" s="185" t="s">
        <v>6272</v>
      </c>
      <c r="Y102" s="185" t="s">
        <v>5204</v>
      </c>
      <c r="Z102" s="185">
        <v>2</v>
      </c>
      <c r="AA102" s="185" t="s">
        <v>1904</v>
      </c>
      <c r="AB102" s="185" t="s">
        <v>1898</v>
      </c>
      <c r="AC102" s="198">
        <v>43676</v>
      </c>
      <c r="AD102" s="196" t="s">
        <v>11359</v>
      </c>
      <c r="AE102" s="186">
        <v>3458000</v>
      </c>
      <c r="AF102" s="186" t="s">
        <v>6272</v>
      </c>
      <c r="AG102" s="186" t="s">
        <v>5204</v>
      </c>
      <c r="AH102" s="186">
        <v>2</v>
      </c>
      <c r="AI102" s="186" t="s">
        <v>6345</v>
      </c>
      <c r="AJ102" s="186" t="s">
        <v>1898</v>
      </c>
      <c r="AK102" s="200">
        <v>43676</v>
      </c>
      <c r="AL102" s="196" t="s">
        <v>11360</v>
      </c>
      <c r="AM102" s="185" t="s">
        <v>446</v>
      </c>
      <c r="AN102" s="185" t="s">
        <v>446</v>
      </c>
      <c r="AO102" s="185" t="s">
        <v>888</v>
      </c>
      <c r="AP102" s="185" t="s">
        <v>446</v>
      </c>
      <c r="AQ102" s="185" t="s">
        <v>1333</v>
      </c>
      <c r="AR102" s="185" t="s">
        <v>446</v>
      </c>
      <c r="AS102" s="198">
        <v>43676</v>
      </c>
      <c r="AT102" s="189" t="s">
        <v>11361</v>
      </c>
      <c r="AU102" s="186">
        <v>134</v>
      </c>
      <c r="AV102" s="186" t="s">
        <v>2894</v>
      </c>
      <c r="AW102" s="186" t="s">
        <v>731</v>
      </c>
      <c r="AX102" s="186">
        <v>2</v>
      </c>
      <c r="AY102" s="186" t="s">
        <v>7820</v>
      </c>
      <c r="AZ102" s="186" t="s">
        <v>1891</v>
      </c>
      <c r="BA102" s="200">
        <v>43789</v>
      </c>
      <c r="BB102" s="196" t="s">
        <v>11362</v>
      </c>
      <c r="BC102" s="185" t="s">
        <v>888</v>
      </c>
      <c r="BD102" s="185">
        <v>0</v>
      </c>
      <c r="BE102" s="185" t="s">
        <v>731</v>
      </c>
      <c r="BF102" s="185">
        <v>2</v>
      </c>
      <c r="BG102" s="185" t="s">
        <v>889</v>
      </c>
      <c r="BH102" s="185">
        <v>0</v>
      </c>
      <c r="BI102" s="198">
        <v>43509</v>
      </c>
      <c r="BJ102" s="189" t="s">
        <v>11363</v>
      </c>
      <c r="BK102" s="189">
        <v>82</v>
      </c>
      <c r="BL102" s="189" t="s">
        <v>2894</v>
      </c>
      <c r="BM102" s="189" t="s">
        <v>731</v>
      </c>
      <c r="BN102" s="189">
        <v>2</v>
      </c>
      <c r="BO102" s="189" t="s">
        <v>7821</v>
      </c>
      <c r="BP102" s="186" t="s">
        <v>1891</v>
      </c>
      <c r="BQ102" s="201">
        <v>43789</v>
      </c>
      <c r="BR102" s="196" t="s">
        <v>11364</v>
      </c>
      <c r="BS102" s="188" t="s">
        <v>888</v>
      </c>
      <c r="BT102" s="188">
        <v>0</v>
      </c>
      <c r="BU102" s="188" t="s">
        <v>731</v>
      </c>
      <c r="BV102" s="188">
        <v>2</v>
      </c>
      <c r="BW102" s="188" t="s">
        <v>889</v>
      </c>
      <c r="BX102" s="188">
        <v>0</v>
      </c>
      <c r="BY102" s="198">
        <v>43509</v>
      </c>
      <c r="BZ102" s="189" t="s">
        <v>11365</v>
      </c>
      <c r="CA102" s="189" t="s">
        <v>888</v>
      </c>
      <c r="CB102" s="189">
        <v>0</v>
      </c>
      <c r="CC102" s="189" t="s">
        <v>446</v>
      </c>
      <c r="CD102" s="189" t="s">
        <v>446</v>
      </c>
      <c r="CE102" s="189" t="s">
        <v>889</v>
      </c>
      <c r="CF102" s="189">
        <v>0</v>
      </c>
      <c r="CG102" s="201">
        <v>43509</v>
      </c>
      <c r="CH102" s="196" t="s">
        <v>11366</v>
      </c>
      <c r="CI102" s="189" t="e">
        <v>#N/A</v>
      </c>
      <c r="CJ102" s="189" t="e">
        <v>#N/A</v>
      </c>
      <c r="CK102" s="189" t="e">
        <v>#N/A</v>
      </c>
      <c r="CL102" s="189" t="e">
        <v>#N/A</v>
      </c>
      <c r="CM102" s="189" t="e">
        <v>#N/A</v>
      </c>
      <c r="CN102" s="189" t="e">
        <v>#N/A</v>
      </c>
      <c r="CO102" s="193" t="e">
        <v>#N/A</v>
      </c>
      <c r="CP102" s="189" t="s">
        <v>11367</v>
      </c>
      <c r="CQ102" s="188" t="s">
        <v>888</v>
      </c>
      <c r="CR102" s="188">
        <v>0</v>
      </c>
      <c r="CS102" s="188" t="s">
        <v>731</v>
      </c>
      <c r="CT102" s="188">
        <v>2</v>
      </c>
      <c r="CU102" s="188" t="s">
        <v>889</v>
      </c>
      <c r="CV102" s="188">
        <v>0</v>
      </c>
      <c r="CW102" s="198">
        <v>43509</v>
      </c>
      <c r="CX102" s="189" t="s">
        <v>11368</v>
      </c>
      <c r="CY102" s="186" t="s">
        <v>446</v>
      </c>
      <c r="CZ102" s="186" t="s">
        <v>888</v>
      </c>
      <c r="DA102" s="186" t="s">
        <v>888</v>
      </c>
      <c r="DB102" s="186" t="s">
        <v>446</v>
      </c>
      <c r="DC102" s="186" t="s">
        <v>1333</v>
      </c>
      <c r="DD102" s="186" t="s">
        <v>888</v>
      </c>
      <c r="DE102" s="192">
        <v>43676</v>
      </c>
      <c r="DF102" s="196" t="s">
        <v>11369</v>
      </c>
      <c r="DG102" s="185" t="s">
        <v>446</v>
      </c>
      <c r="DH102" s="188" t="s">
        <v>888</v>
      </c>
      <c r="DI102" s="188" t="s">
        <v>888</v>
      </c>
      <c r="DJ102" s="188" t="s">
        <v>446</v>
      </c>
      <c r="DK102" s="188" t="s">
        <v>1333</v>
      </c>
      <c r="DL102" s="188" t="s">
        <v>888</v>
      </c>
      <c r="DM102" s="198">
        <v>43676</v>
      </c>
      <c r="DN102" s="189" t="s">
        <v>11370</v>
      </c>
      <c r="DO102" s="186" t="s">
        <v>446</v>
      </c>
      <c r="DP102" s="189" t="s">
        <v>888</v>
      </c>
      <c r="DQ102" s="189" t="s">
        <v>888</v>
      </c>
      <c r="DR102" s="189" t="s">
        <v>446</v>
      </c>
      <c r="DS102" s="189" t="s">
        <v>1333</v>
      </c>
      <c r="DT102" s="189" t="s">
        <v>888</v>
      </c>
      <c r="DU102" s="201">
        <v>43676</v>
      </c>
      <c r="DV102" s="196" t="s">
        <v>11371</v>
      </c>
      <c r="DW102" s="185" t="s">
        <v>446</v>
      </c>
      <c r="DX102" s="188" t="s">
        <v>888</v>
      </c>
      <c r="DY102" s="188" t="s">
        <v>888</v>
      </c>
      <c r="DZ102" s="188" t="s">
        <v>446</v>
      </c>
      <c r="EA102" s="188" t="s">
        <v>1333</v>
      </c>
      <c r="EB102" s="188" t="s">
        <v>888</v>
      </c>
      <c r="EC102" s="198">
        <v>43676</v>
      </c>
      <c r="ED102" s="189" t="s">
        <v>11372</v>
      </c>
      <c r="EE102" s="186" t="s">
        <v>446</v>
      </c>
      <c r="EF102" s="189" t="s">
        <v>888</v>
      </c>
      <c r="EG102" s="189" t="s">
        <v>888</v>
      </c>
      <c r="EH102" s="189" t="s">
        <v>446</v>
      </c>
      <c r="EI102" s="189" t="s">
        <v>1333</v>
      </c>
      <c r="EJ102" s="189" t="s">
        <v>888</v>
      </c>
      <c r="EK102" s="201">
        <v>43676</v>
      </c>
      <c r="EL102" s="196" t="s">
        <v>11373</v>
      </c>
      <c r="EM102" s="185" t="s">
        <v>446</v>
      </c>
      <c r="EN102" s="188" t="s">
        <v>888</v>
      </c>
      <c r="EO102" s="188" t="s">
        <v>888</v>
      </c>
      <c r="EP102" s="188" t="s">
        <v>446</v>
      </c>
      <c r="EQ102" s="188" t="s">
        <v>1333</v>
      </c>
      <c r="ER102" s="188" t="s">
        <v>888</v>
      </c>
      <c r="ES102" s="198">
        <v>43676</v>
      </c>
      <c r="ET102" s="189" t="s">
        <v>11374</v>
      </c>
      <c r="EU102" s="189">
        <v>82</v>
      </c>
      <c r="EV102" s="189" t="s">
        <v>2894</v>
      </c>
      <c r="EW102" s="189" t="s">
        <v>731</v>
      </c>
      <c r="EX102" s="189">
        <v>2</v>
      </c>
      <c r="EY102" s="189" t="s">
        <v>7821</v>
      </c>
      <c r="EZ102" s="189" t="s">
        <v>1891</v>
      </c>
      <c r="FA102" s="201">
        <v>43789</v>
      </c>
      <c r="FB102" s="196" t="s">
        <v>11375</v>
      </c>
      <c r="FC102" s="188">
        <v>1</v>
      </c>
      <c r="FD102" s="188" t="s">
        <v>446</v>
      </c>
      <c r="FE102" s="188" t="s">
        <v>731</v>
      </c>
      <c r="FF102" s="188">
        <v>2</v>
      </c>
      <c r="FG102" s="188" t="s">
        <v>1901</v>
      </c>
      <c r="FH102" s="188" t="s">
        <v>446</v>
      </c>
      <c r="FI102" s="198">
        <v>43509</v>
      </c>
      <c r="FJ102" s="196" t="s">
        <v>11376</v>
      </c>
      <c r="FK102" s="189" t="s">
        <v>888</v>
      </c>
      <c r="FL102" s="189">
        <v>0</v>
      </c>
      <c r="FM102" s="189" t="s">
        <v>731</v>
      </c>
      <c r="FN102" s="189">
        <v>2</v>
      </c>
      <c r="FO102" s="189" t="s">
        <v>889</v>
      </c>
      <c r="FP102" s="186">
        <v>0</v>
      </c>
      <c r="FQ102" s="200">
        <v>43509</v>
      </c>
      <c r="FR102" s="196" t="s">
        <v>11377</v>
      </c>
      <c r="FS102" s="188" t="s">
        <v>888</v>
      </c>
      <c r="FT102" s="188">
        <v>0</v>
      </c>
      <c r="FU102" s="188" t="s">
        <v>731</v>
      </c>
      <c r="FV102" s="188">
        <v>2</v>
      </c>
      <c r="FW102" s="188" t="s">
        <v>889</v>
      </c>
      <c r="FX102" s="188">
        <v>0</v>
      </c>
      <c r="FY102" s="198">
        <v>43509</v>
      </c>
      <c r="FZ102" s="189" t="s">
        <v>11378</v>
      </c>
      <c r="GA102" s="189">
        <v>0</v>
      </c>
      <c r="GB102" s="189" t="s">
        <v>7229</v>
      </c>
      <c r="GC102" s="189" t="s">
        <v>732</v>
      </c>
      <c r="GD102" s="189">
        <v>1</v>
      </c>
      <c r="GE102" s="189" t="s">
        <v>7600</v>
      </c>
      <c r="GF102" s="189" t="s">
        <v>7616</v>
      </c>
      <c r="GG102" s="201">
        <v>43770</v>
      </c>
      <c r="GH102" s="196" t="s">
        <v>11379</v>
      </c>
      <c r="GI102" s="188">
        <v>0</v>
      </c>
      <c r="GJ102" s="188" t="s">
        <v>7229</v>
      </c>
      <c r="GK102" s="188" t="s">
        <v>732</v>
      </c>
      <c r="GL102" s="188">
        <v>1</v>
      </c>
      <c r="GM102" s="188" t="s">
        <v>7600</v>
      </c>
      <c r="GN102" s="188" t="s">
        <v>7616</v>
      </c>
      <c r="GO102" s="198">
        <v>43770</v>
      </c>
      <c r="GP102" s="189" t="s">
        <v>11380</v>
      </c>
      <c r="GQ102" s="189">
        <v>0</v>
      </c>
      <c r="GR102" s="189" t="s">
        <v>7229</v>
      </c>
      <c r="GS102" s="189" t="s">
        <v>732</v>
      </c>
      <c r="GT102" s="189">
        <v>1</v>
      </c>
      <c r="GU102" s="189" t="s">
        <v>7600</v>
      </c>
      <c r="GV102" s="189" t="s">
        <v>7616</v>
      </c>
      <c r="GW102" s="201">
        <v>43770</v>
      </c>
      <c r="GX102" s="196" t="s">
        <v>11381</v>
      </c>
      <c r="GY102" s="188">
        <v>0</v>
      </c>
      <c r="GZ102" s="188" t="s">
        <v>7229</v>
      </c>
      <c r="HA102" s="188" t="s">
        <v>732</v>
      </c>
      <c r="HB102" s="188">
        <v>1</v>
      </c>
      <c r="HC102" s="188" t="s">
        <v>7600</v>
      </c>
      <c r="HD102" s="188" t="s">
        <v>7616</v>
      </c>
      <c r="HE102" s="198">
        <v>43770</v>
      </c>
      <c r="HF102" s="189" t="s">
        <v>11382</v>
      </c>
      <c r="HG102" s="189">
        <v>0</v>
      </c>
      <c r="HH102" s="189" t="s">
        <v>7229</v>
      </c>
      <c r="HI102" s="189" t="s">
        <v>732</v>
      </c>
      <c r="HJ102" s="189">
        <v>1</v>
      </c>
      <c r="HK102" s="189" t="s">
        <v>7600</v>
      </c>
      <c r="HL102" s="189" t="s">
        <v>7616</v>
      </c>
      <c r="HM102" s="201">
        <v>43770</v>
      </c>
      <c r="HN102" s="196" t="s">
        <v>11383</v>
      </c>
      <c r="HO102" s="188">
        <v>0</v>
      </c>
      <c r="HP102" s="188" t="s">
        <v>7229</v>
      </c>
      <c r="HQ102" s="188" t="s">
        <v>732</v>
      </c>
      <c r="HR102" s="188">
        <v>1</v>
      </c>
      <c r="HS102" s="188" t="s">
        <v>7600</v>
      </c>
      <c r="HT102" s="188" t="s">
        <v>7616</v>
      </c>
      <c r="HU102" s="198">
        <v>43770</v>
      </c>
      <c r="HV102" s="189" t="s">
        <v>11384</v>
      </c>
      <c r="HW102" s="189">
        <v>1</v>
      </c>
      <c r="HX102" s="189" t="s">
        <v>7229</v>
      </c>
      <c r="HY102" s="189" t="s">
        <v>732</v>
      </c>
      <c r="HZ102" s="189">
        <v>1</v>
      </c>
      <c r="IA102" s="189" t="s">
        <v>7600</v>
      </c>
      <c r="IB102" s="189" t="s">
        <v>7616</v>
      </c>
      <c r="IC102" s="201">
        <v>43770</v>
      </c>
      <c r="ID102" s="196" t="s">
        <v>11385</v>
      </c>
      <c r="IE102" s="188">
        <v>1</v>
      </c>
      <c r="IF102" s="188" t="s">
        <v>7229</v>
      </c>
      <c r="IG102" s="188" t="s">
        <v>732</v>
      </c>
      <c r="IH102" s="188">
        <v>1</v>
      </c>
      <c r="II102" s="188" t="s">
        <v>7600</v>
      </c>
      <c r="IJ102" s="188" t="s">
        <v>7616</v>
      </c>
      <c r="IK102" s="198">
        <v>43770</v>
      </c>
      <c r="IL102" s="189" t="s">
        <v>11386</v>
      </c>
      <c r="IM102" s="189">
        <v>0</v>
      </c>
      <c r="IN102" s="189" t="s">
        <v>7229</v>
      </c>
      <c r="IO102" s="189" t="s">
        <v>732</v>
      </c>
      <c r="IP102" s="189">
        <v>1</v>
      </c>
      <c r="IQ102" s="189" t="s">
        <v>7600</v>
      </c>
      <c r="IR102" s="189" t="s">
        <v>7616</v>
      </c>
      <c r="IS102" s="201">
        <v>43770</v>
      </c>
    </row>
    <row r="103" spans="1:253" x14ac:dyDescent="0.35">
      <c r="A103" t="s">
        <v>2981</v>
      </c>
      <c r="B103" t="s">
        <v>4377</v>
      </c>
      <c r="C103" t="s">
        <v>795</v>
      </c>
      <c r="D103" t="s">
        <v>319</v>
      </c>
      <c r="E103" t="s">
        <v>318</v>
      </c>
      <c r="F103" t="s">
        <v>11387</v>
      </c>
      <c r="G103" s="184">
        <v>66141000</v>
      </c>
      <c r="H103" s="185" t="s">
        <v>6272</v>
      </c>
      <c r="I103" s="185" t="s">
        <v>5204</v>
      </c>
      <c r="J103" s="185">
        <v>2</v>
      </c>
      <c r="K103" s="185" t="s">
        <v>1899</v>
      </c>
      <c r="L103" s="185" t="s">
        <v>1898</v>
      </c>
      <c r="M103" s="198">
        <v>43676</v>
      </c>
      <c r="N103" s="196" t="s">
        <v>11388</v>
      </c>
      <c r="O103" s="187">
        <v>9</v>
      </c>
      <c r="P103" s="187" t="s">
        <v>2349</v>
      </c>
      <c r="Q103" s="187" t="s">
        <v>731</v>
      </c>
      <c r="R103" s="187">
        <v>2</v>
      </c>
      <c r="S103" s="187" t="s">
        <v>7826</v>
      </c>
      <c r="T103" s="187" t="s">
        <v>7825</v>
      </c>
      <c r="U103" s="199">
        <v>43791</v>
      </c>
      <c r="V103" s="196" t="s">
        <v>11389</v>
      </c>
      <c r="W103" s="185">
        <v>93000</v>
      </c>
      <c r="X103" s="185" t="s">
        <v>2349</v>
      </c>
      <c r="Y103" s="185" t="s">
        <v>731</v>
      </c>
      <c r="Z103" s="185">
        <v>2</v>
      </c>
      <c r="AA103" s="185" t="s">
        <v>7828</v>
      </c>
      <c r="AB103" s="185" t="s">
        <v>7827</v>
      </c>
      <c r="AC103" s="198">
        <v>43791</v>
      </c>
      <c r="AD103" s="196" t="s">
        <v>11390</v>
      </c>
      <c r="AE103" s="186">
        <v>93000</v>
      </c>
      <c r="AF103" s="186" t="s">
        <v>7806</v>
      </c>
      <c r="AG103" s="186" t="s">
        <v>731</v>
      </c>
      <c r="AH103" s="186">
        <v>2</v>
      </c>
      <c r="AI103" s="186" t="s">
        <v>7823</v>
      </c>
      <c r="AJ103" s="186" t="s">
        <v>7829</v>
      </c>
      <c r="AK103" s="200">
        <v>43791</v>
      </c>
      <c r="AL103" s="196" t="s">
        <v>11391</v>
      </c>
      <c r="AM103" s="185">
        <v>93000</v>
      </c>
      <c r="AN103" s="185" t="s">
        <v>7806</v>
      </c>
      <c r="AO103" s="185" t="s">
        <v>731</v>
      </c>
      <c r="AP103" s="185">
        <v>2</v>
      </c>
      <c r="AQ103" s="185" t="s">
        <v>7824</v>
      </c>
      <c r="AR103" s="185" t="s">
        <v>7822</v>
      </c>
      <c r="AS103" s="198">
        <v>43791</v>
      </c>
      <c r="AT103" s="189" t="s">
        <v>11392</v>
      </c>
      <c r="AU103" s="186">
        <v>0</v>
      </c>
      <c r="AV103" s="186" t="s">
        <v>446</v>
      </c>
      <c r="AW103" s="186" t="s">
        <v>446</v>
      </c>
      <c r="AX103" s="186" t="s">
        <v>446</v>
      </c>
      <c r="AY103" s="186" t="s">
        <v>6340</v>
      </c>
      <c r="AZ103" s="186" t="s">
        <v>446</v>
      </c>
      <c r="BA103" s="200">
        <v>43676</v>
      </c>
      <c r="BB103" s="196" t="s">
        <v>11393</v>
      </c>
      <c r="BC103" s="185" t="s">
        <v>888</v>
      </c>
      <c r="BD103" s="185">
        <v>0</v>
      </c>
      <c r="BE103" s="185" t="s">
        <v>731</v>
      </c>
      <c r="BF103" s="185">
        <v>2</v>
      </c>
      <c r="BG103" s="185" t="s">
        <v>889</v>
      </c>
      <c r="BH103" s="185">
        <v>0</v>
      </c>
      <c r="BI103" s="198">
        <v>43509</v>
      </c>
      <c r="BJ103" s="189" t="s">
        <v>11394</v>
      </c>
      <c r="BK103" s="189">
        <v>0</v>
      </c>
      <c r="BL103" s="189" t="s">
        <v>446</v>
      </c>
      <c r="BM103" s="189" t="s">
        <v>446</v>
      </c>
      <c r="BN103" s="189" t="s">
        <v>446</v>
      </c>
      <c r="BO103" s="189" t="s">
        <v>6341</v>
      </c>
      <c r="BP103" s="186" t="s">
        <v>446</v>
      </c>
      <c r="BQ103" s="201">
        <v>43676</v>
      </c>
      <c r="BR103" s="196" t="s">
        <v>11395</v>
      </c>
      <c r="BS103" s="188" t="s">
        <v>888</v>
      </c>
      <c r="BT103" s="188">
        <v>0</v>
      </c>
      <c r="BU103" s="188" t="s">
        <v>731</v>
      </c>
      <c r="BV103" s="188">
        <v>2</v>
      </c>
      <c r="BW103" s="188" t="s">
        <v>889</v>
      </c>
      <c r="BX103" s="188">
        <v>0</v>
      </c>
      <c r="BY103" s="198">
        <v>43509</v>
      </c>
      <c r="BZ103" s="189" t="s">
        <v>11396</v>
      </c>
      <c r="CA103" s="189" t="s">
        <v>888</v>
      </c>
      <c r="CB103" s="189">
        <v>0</v>
      </c>
      <c r="CC103" s="189" t="s">
        <v>446</v>
      </c>
      <c r="CD103" s="189" t="s">
        <v>446</v>
      </c>
      <c r="CE103" s="189" t="s">
        <v>889</v>
      </c>
      <c r="CF103" s="189">
        <v>0</v>
      </c>
      <c r="CG103" s="201">
        <v>43509</v>
      </c>
      <c r="CH103" s="196" t="s">
        <v>11397</v>
      </c>
      <c r="CI103" s="189" t="e">
        <v>#N/A</v>
      </c>
      <c r="CJ103" s="189" t="e">
        <v>#N/A</v>
      </c>
      <c r="CK103" s="189" t="e">
        <v>#N/A</v>
      </c>
      <c r="CL103" s="189" t="e">
        <v>#N/A</v>
      </c>
      <c r="CM103" s="189" t="e">
        <v>#N/A</v>
      </c>
      <c r="CN103" s="189" t="e">
        <v>#N/A</v>
      </c>
      <c r="CO103" s="193" t="e">
        <v>#N/A</v>
      </c>
      <c r="CP103" s="189" t="s">
        <v>11398</v>
      </c>
      <c r="CQ103" s="188" t="s">
        <v>888</v>
      </c>
      <c r="CR103" s="188">
        <v>0</v>
      </c>
      <c r="CS103" s="188" t="s">
        <v>731</v>
      </c>
      <c r="CT103" s="188">
        <v>2</v>
      </c>
      <c r="CU103" s="188" t="s">
        <v>889</v>
      </c>
      <c r="CV103" s="188">
        <v>0</v>
      </c>
      <c r="CW103" s="198">
        <v>43509</v>
      </c>
      <c r="CX103" s="189" t="s">
        <v>11399</v>
      </c>
      <c r="CY103" s="186">
        <v>93000</v>
      </c>
      <c r="CZ103" s="186" t="s">
        <v>7809</v>
      </c>
      <c r="DA103" s="186" t="s">
        <v>7164</v>
      </c>
      <c r="DB103" s="186">
        <v>3</v>
      </c>
      <c r="DC103" s="186" t="s">
        <v>7831</v>
      </c>
      <c r="DD103" s="186" t="s">
        <v>7830</v>
      </c>
      <c r="DE103" s="192">
        <v>43791</v>
      </c>
      <c r="DF103" s="196" t="s">
        <v>11400</v>
      </c>
      <c r="DG103" s="185">
        <v>0</v>
      </c>
      <c r="DH103" s="188" t="s">
        <v>7807</v>
      </c>
      <c r="DI103" s="188" t="s">
        <v>7164</v>
      </c>
      <c r="DJ103" s="188">
        <v>3</v>
      </c>
      <c r="DK103" s="188" t="s">
        <v>7831</v>
      </c>
      <c r="DL103" s="188" t="s">
        <v>7830</v>
      </c>
      <c r="DM103" s="198">
        <v>43791</v>
      </c>
      <c r="DN103" s="189" t="s">
        <v>11401</v>
      </c>
      <c r="DO103" s="186">
        <v>0</v>
      </c>
      <c r="DP103" s="189" t="s">
        <v>7808</v>
      </c>
      <c r="DQ103" s="189" t="s">
        <v>7164</v>
      </c>
      <c r="DR103" s="189">
        <v>3</v>
      </c>
      <c r="DS103" s="189" t="s">
        <v>7831</v>
      </c>
      <c r="DT103" s="189" t="s">
        <v>7830</v>
      </c>
      <c r="DU103" s="201">
        <v>43791</v>
      </c>
      <c r="DV103" s="196" t="s">
        <v>11402</v>
      </c>
      <c r="DW103" s="185">
        <v>93000</v>
      </c>
      <c r="DX103" s="188" t="s">
        <v>7809</v>
      </c>
      <c r="DY103" s="188" t="s">
        <v>7164</v>
      </c>
      <c r="DZ103" s="188">
        <v>3</v>
      </c>
      <c r="EA103" s="188" t="s">
        <v>7831</v>
      </c>
      <c r="EB103" s="188" t="s">
        <v>7830</v>
      </c>
      <c r="EC103" s="198">
        <v>43791</v>
      </c>
      <c r="ED103" s="189" t="s">
        <v>11403</v>
      </c>
      <c r="EE103" s="186">
        <v>0</v>
      </c>
      <c r="EF103" s="189" t="s">
        <v>6273</v>
      </c>
      <c r="EG103" s="189" t="s">
        <v>5204</v>
      </c>
      <c r="EH103" s="189">
        <v>2</v>
      </c>
      <c r="EI103" s="189" t="s">
        <v>6343</v>
      </c>
      <c r="EJ103" s="189" t="s">
        <v>6302</v>
      </c>
      <c r="EK103" s="201">
        <v>43676</v>
      </c>
      <c r="EL103" s="196" t="s">
        <v>11404</v>
      </c>
      <c r="EM103" s="185">
        <v>0</v>
      </c>
      <c r="EN103" s="188" t="s">
        <v>6273</v>
      </c>
      <c r="EO103" s="188" t="s">
        <v>5204</v>
      </c>
      <c r="EP103" s="188">
        <v>2</v>
      </c>
      <c r="EQ103" s="188" t="s">
        <v>6343</v>
      </c>
      <c r="ER103" s="188" t="s">
        <v>6302</v>
      </c>
      <c r="ES103" s="198">
        <v>43676</v>
      </c>
      <c r="ET103" s="189" t="s">
        <v>11405</v>
      </c>
      <c r="EU103" s="189">
        <v>82</v>
      </c>
      <c r="EV103" s="189" t="s">
        <v>2894</v>
      </c>
      <c r="EW103" s="189" t="s">
        <v>731</v>
      </c>
      <c r="EX103" s="189">
        <v>2</v>
      </c>
      <c r="EY103" s="189" t="s">
        <v>7820</v>
      </c>
      <c r="EZ103" s="189" t="s">
        <v>1891</v>
      </c>
      <c r="FA103" s="201">
        <v>43789</v>
      </c>
      <c r="FB103" s="196" t="s">
        <v>11406</v>
      </c>
      <c r="FC103" s="188">
        <v>1</v>
      </c>
      <c r="FD103" s="188" t="s">
        <v>1908</v>
      </c>
      <c r="FE103" s="188" t="s">
        <v>731</v>
      </c>
      <c r="FF103" s="188">
        <v>2</v>
      </c>
      <c r="FG103" s="188" t="s">
        <v>1905</v>
      </c>
      <c r="FH103" s="188" t="s">
        <v>1909</v>
      </c>
      <c r="FI103" s="198">
        <v>43509</v>
      </c>
      <c r="FJ103" s="196" t="s">
        <v>11407</v>
      </c>
      <c r="FK103" s="189" t="s">
        <v>888</v>
      </c>
      <c r="FL103" s="189">
        <v>0</v>
      </c>
      <c r="FM103" s="189" t="s">
        <v>731</v>
      </c>
      <c r="FN103" s="189">
        <v>2</v>
      </c>
      <c r="FO103" s="189" t="s">
        <v>889</v>
      </c>
      <c r="FP103" s="186">
        <v>0</v>
      </c>
      <c r="FQ103" s="200">
        <v>43509</v>
      </c>
      <c r="FR103" s="196" t="s">
        <v>11408</v>
      </c>
      <c r="FS103" s="188" t="s">
        <v>888</v>
      </c>
      <c r="FT103" s="188">
        <v>0</v>
      </c>
      <c r="FU103" s="188" t="s">
        <v>731</v>
      </c>
      <c r="FV103" s="188">
        <v>2</v>
      </c>
      <c r="FW103" s="188" t="s">
        <v>889</v>
      </c>
      <c r="FX103" s="188">
        <v>0</v>
      </c>
      <c r="FY103" s="198">
        <v>43509</v>
      </c>
      <c r="FZ103" s="189" t="s">
        <v>11409</v>
      </c>
      <c r="GA103" s="189">
        <v>0</v>
      </c>
      <c r="GB103" s="189" t="s">
        <v>7229</v>
      </c>
      <c r="GC103" s="189" t="s">
        <v>732</v>
      </c>
      <c r="GD103" s="189">
        <v>1</v>
      </c>
      <c r="GE103" s="189" t="s">
        <v>7600</v>
      </c>
      <c r="GF103" s="189" t="s">
        <v>7616</v>
      </c>
      <c r="GG103" s="201">
        <v>43770</v>
      </c>
      <c r="GH103" s="196" t="s">
        <v>11410</v>
      </c>
      <c r="GI103" s="188">
        <v>0</v>
      </c>
      <c r="GJ103" s="188" t="s">
        <v>7229</v>
      </c>
      <c r="GK103" s="188" t="s">
        <v>732</v>
      </c>
      <c r="GL103" s="188">
        <v>1</v>
      </c>
      <c r="GM103" s="188" t="s">
        <v>7600</v>
      </c>
      <c r="GN103" s="188" t="s">
        <v>7616</v>
      </c>
      <c r="GO103" s="198">
        <v>43770</v>
      </c>
      <c r="GP103" s="189" t="s">
        <v>11411</v>
      </c>
      <c r="GQ103" s="189">
        <v>0</v>
      </c>
      <c r="GR103" s="189" t="s">
        <v>7229</v>
      </c>
      <c r="GS103" s="189" t="s">
        <v>732</v>
      </c>
      <c r="GT103" s="189">
        <v>1</v>
      </c>
      <c r="GU103" s="189" t="s">
        <v>7600</v>
      </c>
      <c r="GV103" s="189" t="s">
        <v>7616</v>
      </c>
      <c r="GW103" s="201">
        <v>43770</v>
      </c>
      <c r="GX103" s="196" t="s">
        <v>11412</v>
      </c>
      <c r="GY103" s="188">
        <v>0</v>
      </c>
      <c r="GZ103" s="188" t="s">
        <v>7229</v>
      </c>
      <c r="HA103" s="188" t="s">
        <v>732</v>
      </c>
      <c r="HB103" s="188">
        <v>1</v>
      </c>
      <c r="HC103" s="188" t="s">
        <v>7600</v>
      </c>
      <c r="HD103" s="188" t="s">
        <v>7616</v>
      </c>
      <c r="HE103" s="198">
        <v>43770</v>
      </c>
      <c r="HF103" s="189" t="s">
        <v>11413</v>
      </c>
      <c r="HG103" s="189">
        <v>0</v>
      </c>
      <c r="HH103" s="189" t="s">
        <v>7229</v>
      </c>
      <c r="HI103" s="189" t="s">
        <v>732</v>
      </c>
      <c r="HJ103" s="189">
        <v>1</v>
      </c>
      <c r="HK103" s="189" t="s">
        <v>7600</v>
      </c>
      <c r="HL103" s="189" t="s">
        <v>7616</v>
      </c>
      <c r="HM103" s="201">
        <v>43770</v>
      </c>
      <c r="HN103" s="196" t="s">
        <v>11414</v>
      </c>
      <c r="HO103" s="188">
        <v>0</v>
      </c>
      <c r="HP103" s="188" t="s">
        <v>7229</v>
      </c>
      <c r="HQ103" s="188" t="s">
        <v>732</v>
      </c>
      <c r="HR103" s="188">
        <v>1</v>
      </c>
      <c r="HS103" s="188" t="s">
        <v>7600</v>
      </c>
      <c r="HT103" s="188" t="s">
        <v>7616</v>
      </c>
      <c r="HU103" s="198">
        <v>43770</v>
      </c>
      <c r="HV103" s="189" t="s">
        <v>11415</v>
      </c>
      <c r="HW103" s="189">
        <v>0</v>
      </c>
      <c r="HX103" s="189" t="s">
        <v>7229</v>
      </c>
      <c r="HY103" s="189" t="s">
        <v>732</v>
      </c>
      <c r="HZ103" s="189">
        <v>1</v>
      </c>
      <c r="IA103" s="189" t="s">
        <v>7600</v>
      </c>
      <c r="IB103" s="189" t="s">
        <v>7616</v>
      </c>
      <c r="IC103" s="201">
        <v>43770</v>
      </c>
      <c r="ID103" s="196" t="s">
        <v>11416</v>
      </c>
      <c r="IE103" s="188">
        <v>1</v>
      </c>
      <c r="IF103" s="188" t="s">
        <v>7229</v>
      </c>
      <c r="IG103" s="188" t="s">
        <v>732</v>
      </c>
      <c r="IH103" s="188">
        <v>1</v>
      </c>
      <c r="II103" s="188" t="s">
        <v>7600</v>
      </c>
      <c r="IJ103" s="188" t="s">
        <v>7616</v>
      </c>
      <c r="IK103" s="198">
        <v>43770</v>
      </c>
      <c r="IL103" s="189" t="s">
        <v>11417</v>
      </c>
      <c r="IM103" s="189">
        <v>2</v>
      </c>
      <c r="IN103" s="189" t="s">
        <v>7229</v>
      </c>
      <c r="IO103" s="189" t="s">
        <v>732</v>
      </c>
      <c r="IP103" s="189">
        <v>1</v>
      </c>
      <c r="IQ103" s="189" t="s">
        <v>7600</v>
      </c>
      <c r="IR103" s="189" t="s">
        <v>7616</v>
      </c>
      <c r="IS103" s="201">
        <v>43770</v>
      </c>
    </row>
    <row r="104" spans="1:253" x14ac:dyDescent="0.35">
      <c r="A104" t="s">
        <v>2995</v>
      </c>
      <c r="B104" t="s">
        <v>4377</v>
      </c>
      <c r="C104" t="s">
        <v>2996</v>
      </c>
      <c r="D104" t="s">
        <v>325</v>
      </c>
      <c r="E104" t="s">
        <v>324</v>
      </c>
      <c r="F104" t="s">
        <v>11418</v>
      </c>
      <c r="G104" s="184">
        <v>1450000</v>
      </c>
      <c r="H104" s="185" t="s">
        <v>8025</v>
      </c>
      <c r="I104" s="185" t="s">
        <v>731</v>
      </c>
      <c r="J104" s="185">
        <v>2</v>
      </c>
      <c r="K104" s="185" t="s">
        <v>8103</v>
      </c>
      <c r="L104" s="185" t="s">
        <v>8059</v>
      </c>
      <c r="M104" s="198">
        <v>43798</v>
      </c>
      <c r="N104" s="196" t="s">
        <v>11419</v>
      </c>
      <c r="O104" s="187">
        <v>5130</v>
      </c>
      <c r="P104" s="187" t="s">
        <v>3240</v>
      </c>
      <c r="Q104" s="187" t="s">
        <v>731</v>
      </c>
      <c r="R104" s="187">
        <v>2</v>
      </c>
      <c r="S104" s="187" t="s">
        <v>3239</v>
      </c>
      <c r="T104" s="187" t="s">
        <v>3238</v>
      </c>
      <c r="U104" s="199">
        <v>43524</v>
      </c>
      <c r="V104" s="196" t="s">
        <v>11420</v>
      </c>
      <c r="W104" s="185">
        <v>1450000</v>
      </c>
      <c r="X104" s="185" t="s">
        <v>8025</v>
      </c>
      <c r="Y104" s="185" t="s">
        <v>731</v>
      </c>
      <c r="Z104" s="185">
        <v>2</v>
      </c>
      <c r="AA104" s="185" t="s">
        <v>8103</v>
      </c>
      <c r="AB104" s="185" t="s">
        <v>8059</v>
      </c>
      <c r="AC104" s="198">
        <v>43798</v>
      </c>
      <c r="AD104" s="196" t="s">
        <v>11421</v>
      </c>
      <c r="AE104" s="186">
        <v>60000</v>
      </c>
      <c r="AF104" s="186" t="s">
        <v>3629</v>
      </c>
      <c r="AG104" s="186" t="s">
        <v>731</v>
      </c>
      <c r="AH104" s="186">
        <v>2</v>
      </c>
      <c r="AI104" s="186" t="s">
        <v>3631</v>
      </c>
      <c r="AJ104" s="186" t="s">
        <v>3630</v>
      </c>
      <c r="AK104" s="200">
        <v>43553</v>
      </c>
      <c r="AL104" s="196" t="s">
        <v>11422</v>
      </c>
      <c r="AM104" s="185">
        <v>60000</v>
      </c>
      <c r="AN104" s="185" t="s">
        <v>3629</v>
      </c>
      <c r="AO104" s="185" t="s">
        <v>731</v>
      </c>
      <c r="AP104" s="185">
        <v>2</v>
      </c>
      <c r="AQ104" s="185" t="s">
        <v>3632</v>
      </c>
      <c r="AR104" s="185" t="s">
        <v>3630</v>
      </c>
      <c r="AS104" s="198">
        <v>43553</v>
      </c>
      <c r="AT104" s="189" t="s">
        <v>11423</v>
      </c>
      <c r="AU104" s="186" t="s">
        <v>446</v>
      </c>
      <c r="AV104" s="186" t="s">
        <v>446</v>
      </c>
      <c r="AW104" s="186" t="s">
        <v>731</v>
      </c>
      <c r="AX104" s="186">
        <v>2</v>
      </c>
      <c r="AY104" s="186" t="s">
        <v>8104</v>
      </c>
      <c r="AZ104" s="186" t="s">
        <v>446</v>
      </c>
      <c r="BA104" s="200">
        <v>43798</v>
      </c>
      <c r="BB104" s="196" t="s">
        <v>11424</v>
      </c>
      <c r="BC104" s="185" t="s">
        <v>446</v>
      </c>
      <c r="BD104" s="185" t="s">
        <v>3243</v>
      </c>
      <c r="BE104" s="185" t="s">
        <v>731</v>
      </c>
      <c r="BF104" s="185">
        <v>2</v>
      </c>
      <c r="BG104" s="185">
        <v>0</v>
      </c>
      <c r="BH104" s="185">
        <v>0</v>
      </c>
      <c r="BI104" s="198">
        <v>43524</v>
      </c>
      <c r="BJ104" s="189" t="s">
        <v>11425</v>
      </c>
      <c r="BK104" s="189">
        <v>29</v>
      </c>
      <c r="BL104" s="189" t="s">
        <v>6258</v>
      </c>
      <c r="BM104" s="189" t="s">
        <v>731</v>
      </c>
      <c r="BN104" s="189">
        <v>2</v>
      </c>
      <c r="BO104" s="189" t="s">
        <v>8094</v>
      </c>
      <c r="BP104" s="186" t="s">
        <v>2611</v>
      </c>
      <c r="BQ104" s="201">
        <v>43798</v>
      </c>
      <c r="BR104" s="196" t="s">
        <v>11426</v>
      </c>
      <c r="BS104" s="188">
        <v>0</v>
      </c>
      <c r="BT104" s="188">
        <v>0</v>
      </c>
      <c r="BU104" s="188" t="s">
        <v>731</v>
      </c>
      <c r="BV104" s="188">
        <v>2</v>
      </c>
      <c r="BW104" s="188">
        <v>0</v>
      </c>
      <c r="BX104" s="188">
        <v>0</v>
      </c>
      <c r="BY104" s="198">
        <v>43524</v>
      </c>
      <c r="BZ104" s="189" t="s">
        <v>11427</v>
      </c>
      <c r="CA104" s="189">
        <v>0</v>
      </c>
      <c r="CB104" s="189">
        <v>0</v>
      </c>
      <c r="CC104" s="189" t="s">
        <v>731</v>
      </c>
      <c r="CD104" s="189">
        <v>2</v>
      </c>
      <c r="CE104" s="189" t="s">
        <v>446</v>
      </c>
      <c r="CF104" s="189" t="s">
        <v>446</v>
      </c>
      <c r="CG104" s="201">
        <v>43524</v>
      </c>
      <c r="CH104" s="196" t="s">
        <v>11428</v>
      </c>
      <c r="CI104" s="189" t="e">
        <v>#N/A</v>
      </c>
      <c r="CJ104" s="189" t="e">
        <v>#N/A</v>
      </c>
      <c r="CK104" s="189" t="e">
        <v>#N/A</v>
      </c>
      <c r="CL104" s="189" t="e">
        <v>#N/A</v>
      </c>
      <c r="CM104" s="189" t="e">
        <v>#N/A</v>
      </c>
      <c r="CN104" s="189" t="e">
        <v>#N/A</v>
      </c>
      <c r="CO104" s="193" t="e">
        <v>#N/A</v>
      </c>
      <c r="CP104" s="189" t="s">
        <v>11429</v>
      </c>
      <c r="CQ104" s="188">
        <v>0</v>
      </c>
      <c r="CR104" s="188">
        <v>0</v>
      </c>
      <c r="CS104" s="188" t="s">
        <v>731</v>
      </c>
      <c r="CT104" s="188">
        <v>2</v>
      </c>
      <c r="CU104" s="188">
        <v>0</v>
      </c>
      <c r="CV104" s="188">
        <v>0</v>
      </c>
      <c r="CW104" s="198">
        <v>43524</v>
      </c>
      <c r="CX104" s="189" t="s">
        <v>11430</v>
      </c>
      <c r="CY104" s="186">
        <v>60000</v>
      </c>
      <c r="CZ104" s="186" t="s">
        <v>4261</v>
      </c>
      <c r="DA104" s="186" t="s">
        <v>731</v>
      </c>
      <c r="DB104" s="186">
        <v>2</v>
      </c>
      <c r="DC104" s="186" t="s">
        <v>4259</v>
      </c>
      <c r="DD104" s="186" t="s">
        <v>4262</v>
      </c>
      <c r="DE104" s="192">
        <v>43581</v>
      </c>
      <c r="DF104" s="196" t="s">
        <v>11431</v>
      </c>
      <c r="DG104" s="185">
        <v>1390000</v>
      </c>
      <c r="DH104" s="188" t="s">
        <v>6849</v>
      </c>
      <c r="DI104" s="188" t="s">
        <v>731</v>
      </c>
      <c r="DJ104" s="188">
        <v>2</v>
      </c>
      <c r="DK104" s="188" t="s">
        <v>4259</v>
      </c>
      <c r="DL104" s="188" t="s">
        <v>8059</v>
      </c>
      <c r="DM104" s="198">
        <v>43798</v>
      </c>
      <c r="DN104" s="189" t="s">
        <v>11432</v>
      </c>
      <c r="DO104" s="186">
        <v>0</v>
      </c>
      <c r="DP104" s="189" t="s">
        <v>446</v>
      </c>
      <c r="DQ104" s="189" t="s">
        <v>446</v>
      </c>
      <c r="DR104" s="189" t="s">
        <v>446</v>
      </c>
      <c r="DS104" s="189" t="s">
        <v>4260</v>
      </c>
      <c r="DT104" s="189" t="s">
        <v>446</v>
      </c>
      <c r="DU104" s="201">
        <v>43581</v>
      </c>
      <c r="DV104" s="196" t="s">
        <v>11433</v>
      </c>
      <c r="DW104" s="185">
        <v>60000</v>
      </c>
      <c r="DX104" s="188" t="s">
        <v>4261</v>
      </c>
      <c r="DY104" s="188" t="s">
        <v>731</v>
      </c>
      <c r="DZ104" s="188">
        <v>2</v>
      </c>
      <c r="EA104" s="188" t="s">
        <v>4259</v>
      </c>
      <c r="EB104" s="188" t="s">
        <v>4262</v>
      </c>
      <c r="EC104" s="198">
        <v>43581</v>
      </c>
      <c r="ED104" s="189" t="s">
        <v>11434</v>
      </c>
      <c r="EE104" s="186">
        <v>0</v>
      </c>
      <c r="EF104" s="189">
        <v>0</v>
      </c>
      <c r="EG104" s="189" t="s">
        <v>731</v>
      </c>
      <c r="EH104" s="189">
        <v>2</v>
      </c>
      <c r="EI104" s="189">
        <v>0</v>
      </c>
      <c r="EJ104" s="189">
        <v>0</v>
      </c>
      <c r="EK104" s="201">
        <v>43524</v>
      </c>
      <c r="EL104" s="196" t="s">
        <v>11435</v>
      </c>
      <c r="EM104" s="185">
        <v>0</v>
      </c>
      <c r="EN104" s="188">
        <v>0</v>
      </c>
      <c r="EO104" s="188" t="s">
        <v>731</v>
      </c>
      <c r="EP104" s="188">
        <v>2</v>
      </c>
      <c r="EQ104" s="188">
        <v>0</v>
      </c>
      <c r="ER104" s="188">
        <v>0</v>
      </c>
      <c r="ES104" s="198">
        <v>43524</v>
      </c>
      <c r="ET104" s="189" t="s">
        <v>11436</v>
      </c>
      <c r="EU104" s="189">
        <v>29</v>
      </c>
      <c r="EV104" s="189" t="s">
        <v>6258</v>
      </c>
      <c r="EW104" s="189" t="s">
        <v>731</v>
      </c>
      <c r="EX104" s="189">
        <v>2</v>
      </c>
      <c r="EY104" s="189" t="s">
        <v>8094</v>
      </c>
      <c r="EZ104" s="189" t="s">
        <v>2611</v>
      </c>
      <c r="FA104" s="201">
        <v>43798</v>
      </c>
      <c r="FB104" s="196" t="s">
        <v>11437</v>
      </c>
      <c r="FC104" s="188">
        <v>2</v>
      </c>
      <c r="FD104" s="188" t="s">
        <v>446</v>
      </c>
      <c r="FE104" s="188" t="s">
        <v>731</v>
      </c>
      <c r="FF104" s="188">
        <v>2</v>
      </c>
      <c r="FG104" s="188" t="s">
        <v>8105</v>
      </c>
      <c r="FH104" s="188" t="s">
        <v>446</v>
      </c>
      <c r="FI104" s="198">
        <v>43798</v>
      </c>
      <c r="FJ104" s="196" t="s">
        <v>11438</v>
      </c>
      <c r="FK104" s="189" t="s">
        <v>446</v>
      </c>
      <c r="FL104" s="189" t="s">
        <v>3243</v>
      </c>
      <c r="FM104" s="189" t="s">
        <v>731</v>
      </c>
      <c r="FN104" s="189">
        <v>2</v>
      </c>
      <c r="FO104" s="189" t="s">
        <v>3245</v>
      </c>
      <c r="FP104" s="186">
        <v>0</v>
      </c>
      <c r="FQ104" s="200">
        <v>43524</v>
      </c>
      <c r="FR104" s="196" t="s">
        <v>11439</v>
      </c>
      <c r="FS104" s="188">
        <v>0</v>
      </c>
      <c r="FT104" s="188">
        <v>0</v>
      </c>
      <c r="FU104" s="188" t="s">
        <v>731</v>
      </c>
      <c r="FV104" s="188">
        <v>2</v>
      </c>
      <c r="FW104" s="188">
        <v>0</v>
      </c>
      <c r="FX104" s="188">
        <v>0</v>
      </c>
      <c r="FY104" s="198">
        <v>43524</v>
      </c>
      <c r="FZ104" s="189" t="s">
        <v>11440</v>
      </c>
      <c r="GA104" s="189">
        <v>0</v>
      </c>
      <c r="GB104" s="189" t="s">
        <v>7229</v>
      </c>
      <c r="GC104" s="189" t="s">
        <v>731</v>
      </c>
      <c r="GD104" s="189">
        <v>2</v>
      </c>
      <c r="GE104" s="189" t="s">
        <v>7600</v>
      </c>
      <c r="GF104" s="189" t="s">
        <v>7616</v>
      </c>
      <c r="GG104" s="201">
        <v>43770</v>
      </c>
      <c r="GH104" s="196" t="s">
        <v>11441</v>
      </c>
      <c r="GI104" s="188">
        <v>0</v>
      </c>
      <c r="GJ104" s="188" t="s">
        <v>7229</v>
      </c>
      <c r="GK104" s="188" t="s">
        <v>731</v>
      </c>
      <c r="GL104" s="188">
        <v>2</v>
      </c>
      <c r="GM104" s="188" t="s">
        <v>7600</v>
      </c>
      <c r="GN104" s="188" t="s">
        <v>7616</v>
      </c>
      <c r="GO104" s="198">
        <v>43770</v>
      </c>
      <c r="GP104" s="189" t="s">
        <v>11442</v>
      </c>
      <c r="GQ104" s="189">
        <v>0</v>
      </c>
      <c r="GR104" s="189" t="s">
        <v>7229</v>
      </c>
      <c r="GS104" s="189" t="s">
        <v>731</v>
      </c>
      <c r="GT104" s="189">
        <v>2</v>
      </c>
      <c r="GU104" s="189" t="s">
        <v>7600</v>
      </c>
      <c r="GV104" s="189" t="s">
        <v>7616</v>
      </c>
      <c r="GW104" s="201">
        <v>43770</v>
      </c>
      <c r="GX104" s="196" t="s">
        <v>11443</v>
      </c>
      <c r="GY104" s="188">
        <v>0</v>
      </c>
      <c r="GZ104" s="188" t="s">
        <v>7229</v>
      </c>
      <c r="HA104" s="188" t="s">
        <v>731</v>
      </c>
      <c r="HB104" s="188">
        <v>2</v>
      </c>
      <c r="HC104" s="188" t="s">
        <v>7600</v>
      </c>
      <c r="HD104" s="188" t="s">
        <v>7616</v>
      </c>
      <c r="HE104" s="198">
        <v>43770</v>
      </c>
      <c r="HF104" s="189" t="s">
        <v>11444</v>
      </c>
      <c r="HG104" s="189">
        <v>2</v>
      </c>
      <c r="HH104" s="189" t="s">
        <v>7229</v>
      </c>
      <c r="HI104" s="189" t="s">
        <v>731</v>
      </c>
      <c r="HJ104" s="189">
        <v>2</v>
      </c>
      <c r="HK104" s="189" t="s">
        <v>7600</v>
      </c>
      <c r="HL104" s="189" t="s">
        <v>7616</v>
      </c>
      <c r="HM104" s="201">
        <v>43770</v>
      </c>
      <c r="HN104" s="196" t="s">
        <v>11445</v>
      </c>
      <c r="HO104" s="188">
        <v>1</v>
      </c>
      <c r="HP104" s="188" t="s">
        <v>7229</v>
      </c>
      <c r="HQ104" s="188" t="s">
        <v>731</v>
      </c>
      <c r="HR104" s="188">
        <v>2</v>
      </c>
      <c r="HS104" s="188" t="s">
        <v>7600</v>
      </c>
      <c r="HT104" s="188" t="s">
        <v>7616</v>
      </c>
      <c r="HU104" s="198">
        <v>43770</v>
      </c>
      <c r="HV104" s="189" t="s">
        <v>11446</v>
      </c>
      <c r="HW104" s="189">
        <v>0</v>
      </c>
      <c r="HX104" s="189" t="s">
        <v>7229</v>
      </c>
      <c r="HY104" s="189" t="s">
        <v>731</v>
      </c>
      <c r="HZ104" s="189">
        <v>2</v>
      </c>
      <c r="IA104" s="189" t="s">
        <v>7600</v>
      </c>
      <c r="IB104" s="189" t="s">
        <v>7616</v>
      </c>
      <c r="IC104" s="201">
        <v>43770</v>
      </c>
      <c r="ID104" s="196" t="s">
        <v>11447</v>
      </c>
      <c r="IE104" s="188">
        <v>0</v>
      </c>
      <c r="IF104" s="188" t="s">
        <v>7229</v>
      </c>
      <c r="IG104" s="188" t="s">
        <v>731</v>
      </c>
      <c r="IH104" s="188">
        <v>2</v>
      </c>
      <c r="II104" s="188" t="s">
        <v>7600</v>
      </c>
      <c r="IJ104" s="188" t="s">
        <v>7616</v>
      </c>
      <c r="IK104" s="198">
        <v>43770</v>
      </c>
      <c r="IL104" s="189" t="s">
        <v>11448</v>
      </c>
      <c r="IM104" s="189">
        <v>1</v>
      </c>
      <c r="IN104" s="189" t="s">
        <v>7229</v>
      </c>
      <c r="IO104" s="189" t="s">
        <v>731</v>
      </c>
      <c r="IP104" s="189">
        <v>2</v>
      </c>
      <c r="IQ104" s="189" t="s">
        <v>7600</v>
      </c>
      <c r="IR104" s="189" t="s">
        <v>7616</v>
      </c>
      <c r="IS104" s="201">
        <v>43770</v>
      </c>
    </row>
    <row r="105" spans="1:253" x14ac:dyDescent="0.35">
      <c r="A105" t="s">
        <v>2982</v>
      </c>
      <c r="B105" t="s">
        <v>4377</v>
      </c>
      <c r="C105" t="s">
        <v>1280</v>
      </c>
      <c r="D105" t="s">
        <v>327</v>
      </c>
      <c r="E105" t="s">
        <v>326</v>
      </c>
      <c r="F105" t="s">
        <v>11449</v>
      </c>
      <c r="G105" s="184">
        <v>10833000</v>
      </c>
      <c r="H105" s="185" t="s">
        <v>2767</v>
      </c>
      <c r="I105" s="185" t="s">
        <v>731</v>
      </c>
      <c r="J105" s="185">
        <v>2</v>
      </c>
      <c r="K105" s="185" t="s">
        <v>2772</v>
      </c>
      <c r="L105" s="185" t="s">
        <v>2778</v>
      </c>
      <c r="M105" s="198">
        <v>43511</v>
      </c>
      <c r="N105" s="196" t="s">
        <v>11450</v>
      </c>
      <c r="O105" s="187">
        <v>156296</v>
      </c>
      <c r="P105" s="187" t="s">
        <v>2768</v>
      </c>
      <c r="Q105" s="187" t="s">
        <v>731</v>
      </c>
      <c r="R105" s="187">
        <v>2</v>
      </c>
      <c r="S105" s="187" t="s">
        <v>2773</v>
      </c>
      <c r="T105" s="187" t="s">
        <v>2779</v>
      </c>
      <c r="U105" s="199">
        <v>43511</v>
      </c>
      <c r="V105" s="196" t="s">
        <v>11451</v>
      </c>
      <c r="W105" s="185">
        <v>10833000</v>
      </c>
      <c r="X105" s="185" t="s">
        <v>2769</v>
      </c>
      <c r="Y105" s="185" t="s">
        <v>731</v>
      </c>
      <c r="Z105" s="185">
        <v>2</v>
      </c>
      <c r="AA105" s="185" t="s">
        <v>2774</v>
      </c>
      <c r="AB105" s="185" t="s">
        <v>2779</v>
      </c>
      <c r="AC105" s="198">
        <v>43511</v>
      </c>
      <c r="AD105" s="196" t="s">
        <v>11452</v>
      </c>
      <c r="AE105" s="186">
        <v>60000</v>
      </c>
      <c r="AF105" s="186" t="s">
        <v>2770</v>
      </c>
      <c r="AG105" s="186" t="s">
        <v>731</v>
      </c>
      <c r="AH105" s="186">
        <v>2</v>
      </c>
      <c r="AI105" s="186" t="s">
        <v>2775</v>
      </c>
      <c r="AJ105" s="186" t="s">
        <v>2778</v>
      </c>
      <c r="AK105" s="200">
        <v>43511</v>
      </c>
      <c r="AL105" s="196" t="s">
        <v>11453</v>
      </c>
      <c r="AM105" s="185">
        <v>60000</v>
      </c>
      <c r="AN105" s="185" t="s">
        <v>2770</v>
      </c>
      <c r="AO105" s="185" t="s">
        <v>731</v>
      </c>
      <c r="AP105" s="185">
        <v>2</v>
      </c>
      <c r="AQ105" s="185" t="s">
        <v>2774</v>
      </c>
      <c r="AR105" s="185" t="s">
        <v>2780</v>
      </c>
      <c r="AS105" s="198">
        <v>43511</v>
      </c>
      <c r="AT105" s="189" t="s">
        <v>11454</v>
      </c>
      <c r="AU105" s="186" t="s">
        <v>446</v>
      </c>
      <c r="AV105" s="186">
        <v>0</v>
      </c>
      <c r="AW105" s="186" t="s">
        <v>731</v>
      </c>
      <c r="AX105" s="186">
        <v>2</v>
      </c>
      <c r="AY105" s="186">
        <v>0</v>
      </c>
      <c r="AZ105" s="186">
        <v>0</v>
      </c>
      <c r="BA105" s="200">
        <v>43511</v>
      </c>
      <c r="BB105" s="196" t="s">
        <v>11455</v>
      </c>
      <c r="BC105" s="185" t="s">
        <v>446</v>
      </c>
      <c r="BD105" s="185">
        <v>0</v>
      </c>
      <c r="BE105" s="185" t="s">
        <v>731</v>
      </c>
      <c r="BF105" s="185">
        <v>2</v>
      </c>
      <c r="BG105" s="185">
        <v>0</v>
      </c>
      <c r="BH105" s="185">
        <v>0</v>
      </c>
      <c r="BI105" s="198">
        <v>43511</v>
      </c>
      <c r="BJ105" s="189" t="s">
        <v>11456</v>
      </c>
      <c r="BK105" s="189">
        <v>182</v>
      </c>
      <c r="BL105" s="189" t="s">
        <v>7853</v>
      </c>
      <c r="BM105" s="189" t="s">
        <v>7164</v>
      </c>
      <c r="BN105" s="189">
        <v>3</v>
      </c>
      <c r="BO105" s="189" t="s">
        <v>6313</v>
      </c>
      <c r="BP105" s="186" t="s">
        <v>2611</v>
      </c>
      <c r="BQ105" s="201">
        <v>43798</v>
      </c>
      <c r="BR105" s="196" t="s">
        <v>11457</v>
      </c>
      <c r="BS105" s="188">
        <v>0</v>
      </c>
      <c r="BT105" s="188">
        <v>0</v>
      </c>
      <c r="BU105" s="188" t="s">
        <v>731</v>
      </c>
      <c r="BV105" s="188">
        <v>2</v>
      </c>
      <c r="BW105" s="188">
        <v>0</v>
      </c>
      <c r="BX105" s="188">
        <v>0</v>
      </c>
      <c r="BY105" s="198">
        <v>43511</v>
      </c>
      <c r="BZ105" s="189" t="s">
        <v>11458</v>
      </c>
      <c r="CA105" s="189">
        <v>0</v>
      </c>
      <c r="CB105" s="189" t="s">
        <v>446</v>
      </c>
      <c r="CC105" s="189" t="s">
        <v>731</v>
      </c>
      <c r="CD105" s="189">
        <v>2</v>
      </c>
      <c r="CE105" s="189" t="s">
        <v>446</v>
      </c>
      <c r="CF105" s="189" t="s">
        <v>446</v>
      </c>
      <c r="CG105" s="201">
        <v>43511</v>
      </c>
      <c r="CH105" s="196" t="s">
        <v>11459</v>
      </c>
      <c r="CI105" s="189" t="e">
        <v>#N/A</v>
      </c>
      <c r="CJ105" s="189" t="e">
        <v>#N/A</v>
      </c>
      <c r="CK105" s="189" t="e">
        <v>#N/A</v>
      </c>
      <c r="CL105" s="189" t="e">
        <v>#N/A</v>
      </c>
      <c r="CM105" s="189" t="e">
        <v>#N/A</v>
      </c>
      <c r="CN105" s="189" t="e">
        <v>#N/A</v>
      </c>
      <c r="CO105" s="193" t="e">
        <v>#N/A</v>
      </c>
      <c r="CP105" s="189" t="s">
        <v>11460</v>
      </c>
      <c r="CQ105" s="188" t="s">
        <v>446</v>
      </c>
      <c r="CR105" s="188">
        <v>0</v>
      </c>
      <c r="CS105" s="188" t="s">
        <v>731</v>
      </c>
      <c r="CT105" s="188">
        <v>2</v>
      </c>
      <c r="CU105" s="188">
        <v>0</v>
      </c>
      <c r="CV105" s="188">
        <v>0</v>
      </c>
      <c r="CW105" s="198">
        <v>43511</v>
      </c>
      <c r="CX105" s="189" t="s">
        <v>11461</v>
      </c>
      <c r="CY105" s="186" t="s">
        <v>446</v>
      </c>
      <c r="CZ105" s="186">
        <v>0</v>
      </c>
      <c r="DA105" s="186" t="s">
        <v>731</v>
      </c>
      <c r="DB105" s="186">
        <v>2</v>
      </c>
      <c r="DC105" s="186">
        <v>0</v>
      </c>
      <c r="DD105" s="186">
        <v>0</v>
      </c>
      <c r="DE105" s="192">
        <v>43511</v>
      </c>
      <c r="DF105" s="196" t="s">
        <v>11462</v>
      </c>
      <c r="DG105" s="185" t="s">
        <v>446</v>
      </c>
      <c r="DH105" s="188">
        <v>0</v>
      </c>
      <c r="DI105" s="188" t="s">
        <v>731</v>
      </c>
      <c r="DJ105" s="188">
        <v>2</v>
      </c>
      <c r="DK105" s="188">
        <v>0</v>
      </c>
      <c r="DL105" s="188">
        <v>0</v>
      </c>
      <c r="DM105" s="198">
        <v>43511</v>
      </c>
      <c r="DN105" s="189" t="s">
        <v>11463</v>
      </c>
      <c r="DO105" s="186" t="s">
        <v>446</v>
      </c>
      <c r="DP105" s="189">
        <v>0</v>
      </c>
      <c r="DQ105" s="189" t="s">
        <v>731</v>
      </c>
      <c r="DR105" s="189">
        <v>2</v>
      </c>
      <c r="DS105" s="189">
        <v>0</v>
      </c>
      <c r="DT105" s="189">
        <v>0</v>
      </c>
      <c r="DU105" s="201">
        <v>43511</v>
      </c>
      <c r="DV105" s="196" t="s">
        <v>11464</v>
      </c>
      <c r="DW105" s="185" t="s">
        <v>446</v>
      </c>
      <c r="DX105" s="188">
        <v>0</v>
      </c>
      <c r="DY105" s="188" t="s">
        <v>731</v>
      </c>
      <c r="DZ105" s="188">
        <v>2</v>
      </c>
      <c r="EA105" s="188">
        <v>0</v>
      </c>
      <c r="EB105" s="188">
        <v>0</v>
      </c>
      <c r="EC105" s="198">
        <v>43511</v>
      </c>
      <c r="ED105" s="189" t="s">
        <v>11465</v>
      </c>
      <c r="EE105" s="186" t="s">
        <v>446</v>
      </c>
      <c r="EF105" s="189">
        <v>0</v>
      </c>
      <c r="EG105" s="189" t="s">
        <v>731</v>
      </c>
      <c r="EH105" s="189">
        <v>2</v>
      </c>
      <c r="EI105" s="189">
        <v>0</v>
      </c>
      <c r="EJ105" s="189">
        <v>0</v>
      </c>
      <c r="EK105" s="201">
        <v>43511</v>
      </c>
      <c r="EL105" s="196" t="s">
        <v>11466</v>
      </c>
      <c r="EM105" s="185" t="s">
        <v>446</v>
      </c>
      <c r="EN105" s="188">
        <v>0</v>
      </c>
      <c r="EO105" s="188" t="s">
        <v>731</v>
      </c>
      <c r="EP105" s="188">
        <v>2</v>
      </c>
      <c r="EQ105" s="188">
        <v>0</v>
      </c>
      <c r="ER105" s="188">
        <v>0</v>
      </c>
      <c r="ES105" s="198">
        <v>43511</v>
      </c>
      <c r="ET105" s="189" t="s">
        <v>11467</v>
      </c>
      <c r="EU105" s="189">
        <v>182</v>
      </c>
      <c r="EV105" s="189" t="s">
        <v>7853</v>
      </c>
      <c r="EW105" s="189" t="s">
        <v>7164</v>
      </c>
      <c r="EX105" s="189">
        <v>3</v>
      </c>
      <c r="EY105" s="189" t="s">
        <v>6313</v>
      </c>
      <c r="EZ105" s="189" t="s">
        <v>2611</v>
      </c>
      <c r="FA105" s="201">
        <v>43798</v>
      </c>
      <c r="FB105" s="196" t="s">
        <v>11468</v>
      </c>
      <c r="FC105" s="188">
        <v>1</v>
      </c>
      <c r="FD105" s="188">
        <v>0</v>
      </c>
      <c r="FE105" s="188" t="s">
        <v>731</v>
      </c>
      <c r="FF105" s="188">
        <v>2</v>
      </c>
      <c r="FG105" s="188" t="s">
        <v>2777</v>
      </c>
      <c r="FH105" s="188">
        <v>0</v>
      </c>
      <c r="FI105" s="198">
        <v>43511</v>
      </c>
      <c r="FJ105" s="196" t="s">
        <v>11469</v>
      </c>
      <c r="FK105" s="189" t="s">
        <v>446</v>
      </c>
      <c r="FL105" s="189">
        <v>0</v>
      </c>
      <c r="FM105" s="189" t="s">
        <v>731</v>
      </c>
      <c r="FN105" s="189">
        <v>2</v>
      </c>
      <c r="FO105" s="189">
        <v>0</v>
      </c>
      <c r="FP105" s="186">
        <v>0</v>
      </c>
      <c r="FQ105" s="200">
        <v>43511</v>
      </c>
      <c r="FR105" s="196" t="s">
        <v>11470</v>
      </c>
      <c r="FS105" s="188" t="s">
        <v>446</v>
      </c>
      <c r="FT105" s="188">
        <v>0</v>
      </c>
      <c r="FU105" s="188" t="s">
        <v>731</v>
      </c>
      <c r="FV105" s="188">
        <v>2</v>
      </c>
      <c r="FW105" s="188">
        <v>0</v>
      </c>
      <c r="FX105" s="188">
        <v>0</v>
      </c>
      <c r="FY105" s="198">
        <v>43511</v>
      </c>
      <c r="FZ105" s="189" t="s">
        <v>11471</v>
      </c>
      <c r="GA105" s="189">
        <v>0</v>
      </c>
      <c r="GB105" s="189" t="s">
        <v>7229</v>
      </c>
      <c r="GC105" s="189" t="s">
        <v>5204</v>
      </c>
      <c r="GD105" s="189">
        <v>2</v>
      </c>
      <c r="GE105" s="189" t="s">
        <v>7600</v>
      </c>
      <c r="GF105" s="189" t="s">
        <v>7616</v>
      </c>
      <c r="GG105" s="201">
        <v>43767</v>
      </c>
      <c r="GH105" s="196" t="s">
        <v>11472</v>
      </c>
      <c r="GI105" s="188">
        <v>0</v>
      </c>
      <c r="GJ105" s="188" t="s">
        <v>7229</v>
      </c>
      <c r="GK105" s="188" t="s">
        <v>5204</v>
      </c>
      <c r="GL105" s="188">
        <v>2</v>
      </c>
      <c r="GM105" s="188" t="s">
        <v>7600</v>
      </c>
      <c r="GN105" s="188" t="s">
        <v>7616</v>
      </c>
      <c r="GO105" s="198">
        <v>43767</v>
      </c>
      <c r="GP105" s="189" t="s">
        <v>11473</v>
      </c>
      <c r="GQ105" s="189">
        <v>0</v>
      </c>
      <c r="GR105" s="189" t="s">
        <v>7229</v>
      </c>
      <c r="GS105" s="189" t="s">
        <v>5204</v>
      </c>
      <c r="GT105" s="189">
        <v>2</v>
      </c>
      <c r="GU105" s="189" t="s">
        <v>7600</v>
      </c>
      <c r="GV105" s="189" t="s">
        <v>7616</v>
      </c>
      <c r="GW105" s="201">
        <v>43767</v>
      </c>
      <c r="GX105" s="196" t="s">
        <v>11474</v>
      </c>
      <c r="GY105" s="188">
        <v>0</v>
      </c>
      <c r="GZ105" s="188" t="s">
        <v>7229</v>
      </c>
      <c r="HA105" s="188" t="s">
        <v>5204</v>
      </c>
      <c r="HB105" s="188">
        <v>2</v>
      </c>
      <c r="HC105" s="188" t="s">
        <v>7600</v>
      </c>
      <c r="HD105" s="188" t="s">
        <v>7616</v>
      </c>
      <c r="HE105" s="198">
        <v>43767</v>
      </c>
      <c r="HF105" s="189" t="s">
        <v>11475</v>
      </c>
      <c r="HG105" s="189">
        <v>0</v>
      </c>
      <c r="HH105" s="189" t="s">
        <v>7229</v>
      </c>
      <c r="HI105" s="189" t="s">
        <v>5204</v>
      </c>
      <c r="HJ105" s="189">
        <v>2</v>
      </c>
      <c r="HK105" s="189" t="s">
        <v>7600</v>
      </c>
      <c r="HL105" s="189" t="s">
        <v>7616</v>
      </c>
      <c r="HM105" s="201">
        <v>43767</v>
      </c>
      <c r="HN105" s="196" t="s">
        <v>11476</v>
      </c>
      <c r="HO105" s="188">
        <v>0</v>
      </c>
      <c r="HP105" s="188" t="s">
        <v>7229</v>
      </c>
      <c r="HQ105" s="188" t="s">
        <v>5204</v>
      </c>
      <c r="HR105" s="188">
        <v>2</v>
      </c>
      <c r="HS105" s="188" t="s">
        <v>7600</v>
      </c>
      <c r="HT105" s="188" t="s">
        <v>7616</v>
      </c>
      <c r="HU105" s="198">
        <v>43767</v>
      </c>
      <c r="HV105" s="189" t="s">
        <v>11477</v>
      </c>
      <c r="HW105" s="189">
        <v>0</v>
      </c>
      <c r="HX105" s="189" t="s">
        <v>7229</v>
      </c>
      <c r="HY105" s="189" t="s">
        <v>5204</v>
      </c>
      <c r="HZ105" s="189">
        <v>2</v>
      </c>
      <c r="IA105" s="189" t="s">
        <v>7600</v>
      </c>
      <c r="IB105" s="189" t="s">
        <v>7616</v>
      </c>
      <c r="IC105" s="201">
        <v>43767</v>
      </c>
      <c r="ID105" s="196" t="s">
        <v>11478</v>
      </c>
      <c r="IE105" s="188">
        <v>1</v>
      </c>
      <c r="IF105" s="188" t="s">
        <v>7229</v>
      </c>
      <c r="IG105" s="188" t="s">
        <v>5204</v>
      </c>
      <c r="IH105" s="188">
        <v>2</v>
      </c>
      <c r="II105" s="188" t="s">
        <v>7600</v>
      </c>
      <c r="IJ105" s="188" t="s">
        <v>7616</v>
      </c>
      <c r="IK105" s="198">
        <v>43767</v>
      </c>
      <c r="IL105" s="189" t="s">
        <v>11479</v>
      </c>
      <c r="IM105" s="189">
        <v>0</v>
      </c>
      <c r="IN105" s="189" t="s">
        <v>7229</v>
      </c>
      <c r="IO105" s="189" t="s">
        <v>5204</v>
      </c>
      <c r="IP105" s="189">
        <v>2</v>
      </c>
      <c r="IQ105" s="189" t="s">
        <v>7600</v>
      </c>
      <c r="IR105" s="189" t="s">
        <v>7616</v>
      </c>
      <c r="IS105" s="201">
        <v>43767</v>
      </c>
    </row>
    <row r="106" spans="1:253" x14ac:dyDescent="0.35">
      <c r="A106" t="s">
        <v>2983</v>
      </c>
      <c r="B106" t="s">
        <v>4376</v>
      </c>
      <c r="C106" t="s">
        <v>727</v>
      </c>
      <c r="D106" t="s">
        <v>329</v>
      </c>
      <c r="E106" t="s">
        <v>328</v>
      </c>
      <c r="F106" t="s">
        <v>11480</v>
      </c>
      <c r="G106" s="184">
        <v>80745000</v>
      </c>
      <c r="H106" s="185" t="s">
        <v>876</v>
      </c>
      <c r="I106" s="185" t="s">
        <v>731</v>
      </c>
      <c r="J106" s="185">
        <v>2</v>
      </c>
      <c r="K106" s="185" t="s">
        <v>2575</v>
      </c>
      <c r="L106" s="185" t="s">
        <v>2574</v>
      </c>
      <c r="M106" s="198">
        <v>43511</v>
      </c>
      <c r="N106" s="196" t="s">
        <v>11481</v>
      </c>
      <c r="O106" s="187">
        <v>378923</v>
      </c>
      <c r="P106" s="187" t="s">
        <v>2563</v>
      </c>
      <c r="Q106" s="187" t="s">
        <v>731</v>
      </c>
      <c r="R106" s="187">
        <v>2</v>
      </c>
      <c r="S106" s="187" t="s">
        <v>2577</v>
      </c>
      <c r="T106" s="187" t="s">
        <v>2576</v>
      </c>
      <c r="U106" s="199">
        <v>43511</v>
      </c>
      <c r="V106" s="196" t="s">
        <v>11482</v>
      </c>
      <c r="W106" s="185">
        <v>53611000</v>
      </c>
      <c r="X106" s="185" t="s">
        <v>2564</v>
      </c>
      <c r="Y106" s="185" t="s">
        <v>731</v>
      </c>
      <c r="Z106" s="185">
        <v>2</v>
      </c>
      <c r="AA106" s="185" t="s">
        <v>2579</v>
      </c>
      <c r="AB106" s="185" t="s">
        <v>2578</v>
      </c>
      <c r="AC106" s="198">
        <v>43511</v>
      </c>
      <c r="AD106" s="196" t="s">
        <v>11483</v>
      </c>
      <c r="AE106" s="186">
        <v>4056000</v>
      </c>
      <c r="AF106" s="186" t="s">
        <v>7863</v>
      </c>
      <c r="AG106" s="186" t="s">
        <v>5204</v>
      </c>
      <c r="AH106" s="186">
        <v>2</v>
      </c>
      <c r="AI106" s="186" t="s">
        <v>6698</v>
      </c>
      <c r="AJ106" s="186" t="s">
        <v>6144</v>
      </c>
      <c r="AK106" s="200">
        <v>43798</v>
      </c>
      <c r="AL106" s="196" t="s">
        <v>11484</v>
      </c>
      <c r="AM106" s="185">
        <v>4056000</v>
      </c>
      <c r="AN106" s="185" t="s">
        <v>7863</v>
      </c>
      <c r="AO106" s="185" t="s">
        <v>5204</v>
      </c>
      <c r="AP106" s="185">
        <v>2</v>
      </c>
      <c r="AQ106" s="185" t="s">
        <v>6146</v>
      </c>
      <c r="AR106" s="185" t="s">
        <v>6144</v>
      </c>
      <c r="AS106" s="198">
        <v>43798</v>
      </c>
      <c r="AT106" s="189" t="s">
        <v>11485</v>
      </c>
      <c r="AU106" s="186" t="s">
        <v>446</v>
      </c>
      <c r="AV106" s="186">
        <v>0</v>
      </c>
      <c r="AW106" s="186" t="s">
        <v>731</v>
      </c>
      <c r="AX106" s="186">
        <v>2</v>
      </c>
      <c r="AY106" s="186" t="s">
        <v>2582</v>
      </c>
      <c r="AZ106" s="186">
        <v>0</v>
      </c>
      <c r="BA106" s="200">
        <v>43511</v>
      </c>
      <c r="BB106" s="196" t="s">
        <v>11486</v>
      </c>
      <c r="BC106" s="185" t="s">
        <v>446</v>
      </c>
      <c r="BD106" s="185">
        <v>0</v>
      </c>
      <c r="BE106" s="185" t="s">
        <v>731</v>
      </c>
      <c r="BF106" s="185">
        <v>2</v>
      </c>
      <c r="BG106" s="185" t="s">
        <v>2582</v>
      </c>
      <c r="BH106" s="185">
        <v>0</v>
      </c>
      <c r="BI106" s="198">
        <v>43511</v>
      </c>
      <c r="BJ106" s="189" t="s">
        <v>11487</v>
      </c>
      <c r="BK106" s="189">
        <v>822</v>
      </c>
      <c r="BL106" s="189" t="s">
        <v>7857</v>
      </c>
      <c r="BM106" s="189" t="s">
        <v>7164</v>
      </c>
      <c r="BN106" s="189">
        <v>3</v>
      </c>
      <c r="BO106" s="189" t="s">
        <v>7187</v>
      </c>
      <c r="BP106" s="186" t="s">
        <v>7871</v>
      </c>
      <c r="BQ106" s="201">
        <v>43798</v>
      </c>
      <c r="BR106" s="196" t="s">
        <v>11488</v>
      </c>
      <c r="BS106" s="188" t="s">
        <v>446</v>
      </c>
      <c r="BT106" s="188">
        <v>0</v>
      </c>
      <c r="BU106" s="188" t="s">
        <v>731</v>
      </c>
      <c r="BV106" s="188">
        <v>2</v>
      </c>
      <c r="BW106" s="188" t="s">
        <v>2583</v>
      </c>
      <c r="BX106" s="188">
        <v>0</v>
      </c>
      <c r="BY106" s="198">
        <v>43511</v>
      </c>
      <c r="BZ106" s="189" t="s">
        <v>11489</v>
      </c>
      <c r="CA106" s="189" t="s">
        <v>446</v>
      </c>
      <c r="CB106" s="189">
        <v>0</v>
      </c>
      <c r="CC106" s="189" t="s">
        <v>446</v>
      </c>
      <c r="CD106" s="189" t="s">
        <v>446</v>
      </c>
      <c r="CE106" s="189" t="s">
        <v>2582</v>
      </c>
      <c r="CF106" s="189">
        <v>0</v>
      </c>
      <c r="CG106" s="201">
        <v>43511</v>
      </c>
      <c r="CH106" s="196" t="s">
        <v>11490</v>
      </c>
      <c r="CI106" s="189" t="e">
        <v>#N/A</v>
      </c>
      <c r="CJ106" s="189" t="e">
        <v>#N/A</v>
      </c>
      <c r="CK106" s="189" t="e">
        <v>#N/A</v>
      </c>
      <c r="CL106" s="189" t="e">
        <v>#N/A</v>
      </c>
      <c r="CM106" s="189" t="e">
        <v>#N/A</v>
      </c>
      <c r="CN106" s="189" t="e">
        <v>#N/A</v>
      </c>
      <c r="CO106" s="193" t="e">
        <v>#N/A</v>
      </c>
      <c r="CP106" s="189" t="s">
        <v>11491</v>
      </c>
      <c r="CQ106" s="188" t="s">
        <v>446</v>
      </c>
      <c r="CR106" s="188">
        <v>0</v>
      </c>
      <c r="CS106" s="188" t="s">
        <v>731</v>
      </c>
      <c r="CT106" s="188">
        <v>2</v>
      </c>
      <c r="CU106" s="188" t="s">
        <v>2582</v>
      </c>
      <c r="CV106" s="188">
        <v>0</v>
      </c>
      <c r="CW106" s="198">
        <v>43511</v>
      </c>
      <c r="CX106" s="189" t="s">
        <v>11492</v>
      </c>
      <c r="CY106" s="186">
        <v>2728000</v>
      </c>
      <c r="CZ106" s="186" t="s">
        <v>7861</v>
      </c>
      <c r="DA106" s="186" t="s">
        <v>7164</v>
      </c>
      <c r="DB106" s="186">
        <v>3</v>
      </c>
      <c r="DC106" s="186" t="s">
        <v>7268</v>
      </c>
      <c r="DD106" s="186" t="s">
        <v>7872</v>
      </c>
      <c r="DE106" s="192">
        <v>43798</v>
      </c>
      <c r="DF106" s="196" t="s">
        <v>11493</v>
      </c>
      <c r="DG106" s="185">
        <v>49555000</v>
      </c>
      <c r="DH106" s="188" t="s">
        <v>7861</v>
      </c>
      <c r="DI106" s="188" t="s">
        <v>5204</v>
      </c>
      <c r="DJ106" s="188">
        <v>2</v>
      </c>
      <c r="DK106" s="188" t="s">
        <v>7268</v>
      </c>
      <c r="DL106" s="188" t="s">
        <v>7872</v>
      </c>
      <c r="DM106" s="198">
        <v>43798</v>
      </c>
      <c r="DN106" s="189" t="s">
        <v>11494</v>
      </c>
      <c r="DO106" s="186">
        <v>1327000</v>
      </c>
      <c r="DP106" s="189" t="s">
        <v>7861</v>
      </c>
      <c r="DQ106" s="189" t="s">
        <v>5204</v>
      </c>
      <c r="DR106" s="189">
        <v>2</v>
      </c>
      <c r="DS106" s="189" t="s">
        <v>7268</v>
      </c>
      <c r="DT106" s="189" t="s">
        <v>7872</v>
      </c>
      <c r="DU106" s="201">
        <v>43798</v>
      </c>
      <c r="DV106" s="196" t="s">
        <v>11495</v>
      </c>
      <c r="DW106" s="185">
        <v>1681000</v>
      </c>
      <c r="DX106" s="188" t="s">
        <v>7861</v>
      </c>
      <c r="DY106" s="188" t="s">
        <v>7164</v>
      </c>
      <c r="DZ106" s="188">
        <v>3</v>
      </c>
      <c r="EA106" s="188" t="s">
        <v>7268</v>
      </c>
      <c r="EB106" s="188" t="s">
        <v>7872</v>
      </c>
      <c r="EC106" s="198">
        <v>43798</v>
      </c>
      <c r="ED106" s="189" t="s">
        <v>11496</v>
      </c>
      <c r="EE106" s="186">
        <v>1047000</v>
      </c>
      <c r="EF106" s="189" t="s">
        <v>7861</v>
      </c>
      <c r="EG106" s="189" t="s">
        <v>7164</v>
      </c>
      <c r="EH106" s="189">
        <v>3</v>
      </c>
      <c r="EI106" s="189" t="s">
        <v>7268</v>
      </c>
      <c r="EJ106" s="189" t="s">
        <v>7872</v>
      </c>
      <c r="EK106" s="201">
        <v>43798</v>
      </c>
      <c r="EL106" s="196" t="s">
        <v>11497</v>
      </c>
      <c r="EM106" s="185">
        <v>0</v>
      </c>
      <c r="EN106" s="188" t="s">
        <v>7861</v>
      </c>
      <c r="EO106" s="188" t="s">
        <v>7164</v>
      </c>
      <c r="EP106" s="188">
        <v>3</v>
      </c>
      <c r="EQ106" s="188" t="s">
        <v>7268</v>
      </c>
      <c r="ER106" s="188" t="s">
        <v>7872</v>
      </c>
      <c r="ES106" s="198">
        <v>43798</v>
      </c>
      <c r="ET106" s="189" t="s">
        <v>11498</v>
      </c>
      <c r="EU106" s="189">
        <v>822</v>
      </c>
      <c r="EV106" s="189" t="s">
        <v>7857</v>
      </c>
      <c r="EW106" s="189" t="s">
        <v>7164</v>
      </c>
      <c r="EX106" s="189">
        <v>3</v>
      </c>
      <c r="EY106" s="189" t="s">
        <v>7187</v>
      </c>
      <c r="EZ106" s="189" t="s">
        <v>7871</v>
      </c>
      <c r="FA106" s="201">
        <v>43798</v>
      </c>
      <c r="FB106" s="196" t="s">
        <v>11499</v>
      </c>
      <c r="FC106" s="188">
        <v>4</v>
      </c>
      <c r="FD106" s="188">
        <v>0</v>
      </c>
      <c r="FE106" s="188" t="s">
        <v>731</v>
      </c>
      <c r="FF106" s="188">
        <v>2</v>
      </c>
      <c r="FG106" s="188" t="s">
        <v>2587</v>
      </c>
      <c r="FH106" s="188">
        <v>0</v>
      </c>
      <c r="FI106" s="198">
        <v>43511</v>
      </c>
      <c r="FJ106" s="196" t="s">
        <v>11500</v>
      </c>
      <c r="FK106" s="189" t="s">
        <v>446</v>
      </c>
      <c r="FL106" s="189">
        <v>0</v>
      </c>
      <c r="FM106" s="189" t="s">
        <v>731</v>
      </c>
      <c r="FN106" s="189">
        <v>2</v>
      </c>
      <c r="FO106" s="189" t="s">
        <v>2582</v>
      </c>
      <c r="FP106" s="186">
        <v>0</v>
      </c>
      <c r="FQ106" s="200">
        <v>43511</v>
      </c>
      <c r="FR106" s="196" t="s">
        <v>11501</v>
      </c>
      <c r="FS106" s="188" t="s">
        <v>446</v>
      </c>
      <c r="FT106" s="188">
        <v>0</v>
      </c>
      <c r="FU106" s="188" t="s">
        <v>731</v>
      </c>
      <c r="FV106" s="188">
        <v>2</v>
      </c>
      <c r="FW106" s="188" t="s">
        <v>2582</v>
      </c>
      <c r="FX106" s="188">
        <v>0</v>
      </c>
      <c r="FY106" s="198">
        <v>43511</v>
      </c>
      <c r="FZ106" s="189" t="s">
        <v>11502</v>
      </c>
      <c r="GA106" s="189">
        <v>2</v>
      </c>
      <c r="GB106" s="189" t="s">
        <v>7229</v>
      </c>
      <c r="GC106" s="189" t="s">
        <v>5204</v>
      </c>
      <c r="GD106" s="189">
        <v>2</v>
      </c>
      <c r="GE106" s="189" t="s">
        <v>7600</v>
      </c>
      <c r="GF106" s="189" t="s">
        <v>7616</v>
      </c>
      <c r="GG106" s="201">
        <v>43767</v>
      </c>
      <c r="GH106" s="196" t="s">
        <v>11503</v>
      </c>
      <c r="GI106" s="188">
        <v>1</v>
      </c>
      <c r="GJ106" s="188" t="s">
        <v>7229</v>
      </c>
      <c r="GK106" s="188" t="s">
        <v>5204</v>
      </c>
      <c r="GL106" s="188">
        <v>2</v>
      </c>
      <c r="GM106" s="188" t="s">
        <v>7600</v>
      </c>
      <c r="GN106" s="188" t="s">
        <v>7616</v>
      </c>
      <c r="GO106" s="198">
        <v>43767</v>
      </c>
      <c r="GP106" s="189" t="s">
        <v>11504</v>
      </c>
      <c r="GQ106" s="189">
        <v>2</v>
      </c>
      <c r="GR106" s="189" t="s">
        <v>7229</v>
      </c>
      <c r="GS106" s="189" t="s">
        <v>5204</v>
      </c>
      <c r="GT106" s="189">
        <v>2</v>
      </c>
      <c r="GU106" s="189" t="s">
        <v>7600</v>
      </c>
      <c r="GV106" s="189" t="s">
        <v>7616</v>
      </c>
      <c r="GW106" s="201">
        <v>43767</v>
      </c>
      <c r="GX106" s="196" t="s">
        <v>11505</v>
      </c>
      <c r="GY106" s="188">
        <v>0</v>
      </c>
      <c r="GZ106" s="188" t="s">
        <v>7229</v>
      </c>
      <c r="HA106" s="188" t="s">
        <v>5204</v>
      </c>
      <c r="HB106" s="188">
        <v>2</v>
      </c>
      <c r="HC106" s="188" t="s">
        <v>7600</v>
      </c>
      <c r="HD106" s="188" t="s">
        <v>7616</v>
      </c>
      <c r="HE106" s="198">
        <v>43767</v>
      </c>
      <c r="HF106" s="189" t="s">
        <v>11506</v>
      </c>
      <c r="HG106" s="189">
        <v>2</v>
      </c>
      <c r="HH106" s="189" t="s">
        <v>7229</v>
      </c>
      <c r="HI106" s="189" t="s">
        <v>5204</v>
      </c>
      <c r="HJ106" s="189">
        <v>2</v>
      </c>
      <c r="HK106" s="189" t="s">
        <v>7600</v>
      </c>
      <c r="HL106" s="189" t="s">
        <v>7616</v>
      </c>
      <c r="HM106" s="201">
        <v>43767</v>
      </c>
      <c r="HN106" s="196" t="s">
        <v>11507</v>
      </c>
      <c r="HO106" s="188">
        <v>2</v>
      </c>
      <c r="HP106" s="188" t="s">
        <v>7229</v>
      </c>
      <c r="HQ106" s="188" t="s">
        <v>5204</v>
      </c>
      <c r="HR106" s="188">
        <v>2</v>
      </c>
      <c r="HS106" s="188" t="s">
        <v>7600</v>
      </c>
      <c r="HT106" s="188" t="s">
        <v>7616</v>
      </c>
      <c r="HU106" s="198">
        <v>43767</v>
      </c>
      <c r="HV106" s="189" t="s">
        <v>11508</v>
      </c>
      <c r="HW106" s="189">
        <v>0</v>
      </c>
      <c r="HX106" s="189" t="s">
        <v>7229</v>
      </c>
      <c r="HY106" s="189" t="s">
        <v>5204</v>
      </c>
      <c r="HZ106" s="189">
        <v>2</v>
      </c>
      <c r="IA106" s="189" t="s">
        <v>7600</v>
      </c>
      <c r="IB106" s="189" t="s">
        <v>7616</v>
      </c>
      <c r="IC106" s="201">
        <v>43767</v>
      </c>
      <c r="ID106" s="196" t="s">
        <v>11509</v>
      </c>
      <c r="IE106" s="188">
        <v>1</v>
      </c>
      <c r="IF106" s="188" t="s">
        <v>7229</v>
      </c>
      <c r="IG106" s="188" t="s">
        <v>5204</v>
      </c>
      <c r="IH106" s="188">
        <v>2</v>
      </c>
      <c r="II106" s="188" t="s">
        <v>7600</v>
      </c>
      <c r="IJ106" s="188" t="s">
        <v>7616</v>
      </c>
      <c r="IK106" s="198">
        <v>43767</v>
      </c>
      <c r="IL106" s="189" t="s">
        <v>11510</v>
      </c>
      <c r="IM106" s="189">
        <v>0</v>
      </c>
      <c r="IN106" s="189" t="s">
        <v>7229</v>
      </c>
      <c r="IO106" s="189" t="s">
        <v>5204</v>
      </c>
      <c r="IP106" s="189">
        <v>2</v>
      </c>
      <c r="IQ106" s="189" t="s">
        <v>7600</v>
      </c>
      <c r="IR106" s="189" t="s">
        <v>7616</v>
      </c>
      <c r="IS106" s="201">
        <v>43767</v>
      </c>
    </row>
    <row r="107" spans="1:253" x14ac:dyDescent="0.35">
      <c r="A107" t="s">
        <v>1227</v>
      </c>
      <c r="B107" t="s">
        <v>4377</v>
      </c>
      <c r="C107" t="s">
        <v>789</v>
      </c>
      <c r="D107" t="s">
        <v>329</v>
      </c>
      <c r="E107" t="s">
        <v>328</v>
      </c>
      <c r="F107" t="s">
        <v>11511</v>
      </c>
      <c r="G107" s="184">
        <v>80745000</v>
      </c>
      <c r="H107" s="185" t="s">
        <v>876</v>
      </c>
      <c r="I107" s="185" t="s">
        <v>731</v>
      </c>
      <c r="J107" s="185">
        <v>2</v>
      </c>
      <c r="K107" s="185" t="s">
        <v>2575</v>
      </c>
      <c r="L107" s="185" t="s">
        <v>2574</v>
      </c>
      <c r="M107" s="198">
        <v>43511</v>
      </c>
      <c r="N107" s="196" t="s">
        <v>11512</v>
      </c>
      <c r="O107" s="187">
        <v>132028</v>
      </c>
      <c r="P107" s="187" t="s">
        <v>2567</v>
      </c>
      <c r="Q107" s="187" t="s">
        <v>731</v>
      </c>
      <c r="R107" s="187">
        <v>2</v>
      </c>
      <c r="S107" s="187" t="s">
        <v>2589</v>
      </c>
      <c r="T107" s="187" t="s">
        <v>2588</v>
      </c>
      <c r="U107" s="199">
        <v>43511</v>
      </c>
      <c r="V107" s="196" t="s">
        <v>11513</v>
      </c>
      <c r="W107" s="185">
        <v>36158000</v>
      </c>
      <c r="X107" s="185" t="s">
        <v>2568</v>
      </c>
      <c r="Y107" s="185" t="s">
        <v>731</v>
      </c>
      <c r="Z107" s="185">
        <v>2</v>
      </c>
      <c r="AA107" s="185" t="s">
        <v>2591</v>
      </c>
      <c r="AB107" s="185" t="s">
        <v>2590</v>
      </c>
      <c r="AC107" s="198">
        <v>43551</v>
      </c>
      <c r="AD107" s="196" t="s">
        <v>11514</v>
      </c>
      <c r="AE107" s="186">
        <v>3687000</v>
      </c>
      <c r="AF107" s="186" t="s">
        <v>7850</v>
      </c>
      <c r="AG107" s="186" t="s">
        <v>5204</v>
      </c>
      <c r="AH107" s="186">
        <v>2</v>
      </c>
      <c r="AI107" s="186" t="s">
        <v>6152</v>
      </c>
      <c r="AJ107" s="186" t="s">
        <v>7171</v>
      </c>
      <c r="AK107" s="200">
        <v>43798</v>
      </c>
      <c r="AL107" s="196" t="s">
        <v>11515</v>
      </c>
      <c r="AM107" s="185">
        <v>3687000</v>
      </c>
      <c r="AN107" s="185" t="s">
        <v>7850</v>
      </c>
      <c r="AO107" s="185" t="s">
        <v>5204</v>
      </c>
      <c r="AP107" s="185">
        <v>2</v>
      </c>
      <c r="AQ107" s="185" t="s">
        <v>2594</v>
      </c>
      <c r="AR107" s="185" t="s">
        <v>7171</v>
      </c>
      <c r="AS107" s="198">
        <v>43798</v>
      </c>
      <c r="AT107" s="189" t="s">
        <v>11516</v>
      </c>
      <c r="AU107" s="186" t="s">
        <v>446</v>
      </c>
      <c r="AV107" s="186">
        <v>0</v>
      </c>
      <c r="AW107" s="186" t="s">
        <v>731</v>
      </c>
      <c r="AX107" s="186">
        <v>2</v>
      </c>
      <c r="AY107" s="186" t="s">
        <v>2596</v>
      </c>
      <c r="AZ107" s="186">
        <v>0</v>
      </c>
      <c r="BA107" s="200">
        <v>43511</v>
      </c>
      <c r="BB107" s="196" t="s">
        <v>11517</v>
      </c>
      <c r="BC107" s="185" t="s">
        <v>446</v>
      </c>
      <c r="BD107" s="185">
        <v>0</v>
      </c>
      <c r="BE107" s="185" t="s">
        <v>731</v>
      </c>
      <c r="BF107" s="185">
        <v>2</v>
      </c>
      <c r="BG107" s="185" t="s">
        <v>2595</v>
      </c>
      <c r="BH107" s="185">
        <v>0</v>
      </c>
      <c r="BI107" s="198">
        <v>43511</v>
      </c>
      <c r="BJ107" s="189" t="s">
        <v>11518</v>
      </c>
      <c r="BK107" s="189" t="s">
        <v>446</v>
      </c>
      <c r="BL107" s="189">
        <v>0</v>
      </c>
      <c r="BM107" s="189" t="s">
        <v>731</v>
      </c>
      <c r="BN107" s="189">
        <v>2</v>
      </c>
      <c r="BO107" s="189" t="s">
        <v>2600</v>
      </c>
      <c r="BP107" s="186">
        <v>0</v>
      </c>
      <c r="BQ107" s="201">
        <v>43511</v>
      </c>
      <c r="BR107" s="196" t="s">
        <v>11519</v>
      </c>
      <c r="BS107" s="188">
        <v>0</v>
      </c>
      <c r="BT107" s="188">
        <v>0</v>
      </c>
      <c r="BU107" s="188" t="s">
        <v>731</v>
      </c>
      <c r="BV107" s="188">
        <v>2</v>
      </c>
      <c r="BW107" s="188" t="s">
        <v>2598</v>
      </c>
      <c r="BX107" s="188">
        <v>0</v>
      </c>
      <c r="BY107" s="198">
        <v>43511</v>
      </c>
      <c r="BZ107" s="189" t="s">
        <v>11520</v>
      </c>
      <c r="CA107" s="189">
        <v>0</v>
      </c>
      <c r="CB107" s="189">
        <v>0</v>
      </c>
      <c r="CC107" s="189" t="s">
        <v>731</v>
      </c>
      <c r="CD107" s="189">
        <v>2</v>
      </c>
      <c r="CE107" s="189" t="s">
        <v>2599</v>
      </c>
      <c r="CF107" s="189">
        <v>0</v>
      </c>
      <c r="CG107" s="201">
        <v>43511</v>
      </c>
      <c r="CH107" s="196" t="s">
        <v>11521</v>
      </c>
      <c r="CI107" s="189" t="e">
        <v>#N/A</v>
      </c>
      <c r="CJ107" s="189" t="e">
        <v>#N/A</v>
      </c>
      <c r="CK107" s="189" t="e">
        <v>#N/A</v>
      </c>
      <c r="CL107" s="189" t="e">
        <v>#N/A</v>
      </c>
      <c r="CM107" s="189" t="e">
        <v>#N/A</v>
      </c>
      <c r="CN107" s="189" t="e">
        <v>#N/A</v>
      </c>
      <c r="CO107" s="193" t="e">
        <v>#N/A</v>
      </c>
      <c r="CP107" s="189" t="s">
        <v>11522</v>
      </c>
      <c r="CQ107" s="188" t="s">
        <v>446</v>
      </c>
      <c r="CR107" s="188">
        <v>0</v>
      </c>
      <c r="CS107" s="188" t="s">
        <v>731</v>
      </c>
      <c r="CT107" s="188">
        <v>2</v>
      </c>
      <c r="CU107" s="188" t="s">
        <v>2601</v>
      </c>
      <c r="CV107" s="188">
        <v>0</v>
      </c>
      <c r="CW107" s="198">
        <v>43511</v>
      </c>
      <c r="CX107" s="189" t="s">
        <v>11523</v>
      </c>
      <c r="CY107" s="186">
        <v>2359000</v>
      </c>
      <c r="CZ107" s="186" t="s">
        <v>7862</v>
      </c>
      <c r="DA107" s="186" t="s">
        <v>7164</v>
      </c>
      <c r="DB107" s="186">
        <v>3</v>
      </c>
      <c r="DC107" s="186" t="s">
        <v>7269</v>
      </c>
      <c r="DD107" s="186" t="s">
        <v>7263</v>
      </c>
      <c r="DE107" s="192">
        <v>43798</v>
      </c>
      <c r="DF107" s="196" t="s">
        <v>11524</v>
      </c>
      <c r="DG107" s="185">
        <v>32470000</v>
      </c>
      <c r="DH107" s="188" t="s">
        <v>7862</v>
      </c>
      <c r="DI107" s="188" t="s">
        <v>5204</v>
      </c>
      <c r="DJ107" s="188">
        <v>2</v>
      </c>
      <c r="DK107" s="188" t="s">
        <v>7269</v>
      </c>
      <c r="DL107" s="188" t="s">
        <v>7263</v>
      </c>
      <c r="DM107" s="198">
        <v>43798</v>
      </c>
      <c r="DN107" s="189" t="s">
        <v>11525</v>
      </c>
      <c r="DO107" s="186">
        <v>1327000</v>
      </c>
      <c r="DP107" s="189" t="s">
        <v>7862</v>
      </c>
      <c r="DQ107" s="189" t="s">
        <v>7164</v>
      </c>
      <c r="DR107" s="189">
        <v>3</v>
      </c>
      <c r="DS107" s="189" t="s">
        <v>7269</v>
      </c>
      <c r="DT107" s="189" t="s">
        <v>7263</v>
      </c>
      <c r="DU107" s="201">
        <v>43798</v>
      </c>
      <c r="DV107" s="196" t="s">
        <v>11526</v>
      </c>
      <c r="DW107" s="185">
        <v>1681000</v>
      </c>
      <c r="DX107" s="188" t="s">
        <v>7862</v>
      </c>
      <c r="DY107" s="188" t="s">
        <v>7164</v>
      </c>
      <c r="DZ107" s="188">
        <v>3</v>
      </c>
      <c r="EA107" s="188" t="s">
        <v>7269</v>
      </c>
      <c r="EB107" s="188" t="s">
        <v>7263</v>
      </c>
      <c r="EC107" s="198">
        <v>43798</v>
      </c>
      <c r="ED107" s="189" t="s">
        <v>11527</v>
      </c>
      <c r="EE107" s="186">
        <v>678000</v>
      </c>
      <c r="EF107" s="189" t="s">
        <v>7862</v>
      </c>
      <c r="EG107" s="189" t="s">
        <v>7164</v>
      </c>
      <c r="EH107" s="189">
        <v>3</v>
      </c>
      <c r="EI107" s="189" t="s">
        <v>7269</v>
      </c>
      <c r="EJ107" s="189" t="s">
        <v>7263</v>
      </c>
      <c r="EK107" s="201">
        <v>43798</v>
      </c>
      <c r="EL107" s="196" t="s">
        <v>11528</v>
      </c>
      <c r="EM107" s="185">
        <v>0</v>
      </c>
      <c r="EN107" s="188" t="s">
        <v>7862</v>
      </c>
      <c r="EO107" s="188" t="s">
        <v>5204</v>
      </c>
      <c r="EP107" s="188">
        <v>2</v>
      </c>
      <c r="EQ107" s="188" t="s">
        <v>7269</v>
      </c>
      <c r="ER107" s="188" t="s">
        <v>7263</v>
      </c>
      <c r="ES107" s="198">
        <v>43798</v>
      </c>
      <c r="ET107" s="189" t="s">
        <v>11529</v>
      </c>
      <c r="EU107" s="189">
        <v>822</v>
      </c>
      <c r="EV107" s="189" t="s">
        <v>7857</v>
      </c>
      <c r="EW107" s="189" t="s">
        <v>7164</v>
      </c>
      <c r="EX107" s="189">
        <v>3</v>
      </c>
      <c r="EY107" s="189" t="s">
        <v>7187</v>
      </c>
      <c r="EZ107" s="189" t="s">
        <v>2597</v>
      </c>
      <c r="FA107" s="201">
        <v>43798</v>
      </c>
      <c r="FB107" s="196" t="s">
        <v>11530</v>
      </c>
      <c r="FC107" s="188">
        <v>2</v>
      </c>
      <c r="FD107" s="188">
        <v>0</v>
      </c>
      <c r="FE107" s="188" t="s">
        <v>731</v>
      </c>
      <c r="FF107" s="188">
        <v>2</v>
      </c>
      <c r="FG107" s="188" t="s">
        <v>2603</v>
      </c>
      <c r="FH107" s="188">
        <v>0</v>
      </c>
      <c r="FI107" s="198">
        <v>43511</v>
      </c>
      <c r="FJ107" s="196" t="s">
        <v>11531</v>
      </c>
      <c r="FK107" s="189" t="s">
        <v>446</v>
      </c>
      <c r="FL107" s="189">
        <v>0</v>
      </c>
      <c r="FM107" s="189" t="s">
        <v>731</v>
      </c>
      <c r="FN107" s="189">
        <v>2</v>
      </c>
      <c r="FO107" s="189" t="s">
        <v>2604</v>
      </c>
      <c r="FP107" s="186">
        <v>0</v>
      </c>
      <c r="FQ107" s="200">
        <v>43511</v>
      </c>
      <c r="FR107" s="196" t="s">
        <v>11532</v>
      </c>
      <c r="FS107" s="188" t="s">
        <v>446</v>
      </c>
      <c r="FT107" s="188">
        <v>0</v>
      </c>
      <c r="FU107" s="188" t="s">
        <v>731</v>
      </c>
      <c r="FV107" s="188">
        <v>2</v>
      </c>
      <c r="FW107" s="188" t="s">
        <v>2604</v>
      </c>
      <c r="FX107" s="188">
        <v>0</v>
      </c>
      <c r="FY107" s="198">
        <v>43511</v>
      </c>
      <c r="FZ107" s="189" t="s">
        <v>11533</v>
      </c>
      <c r="GA107" s="189">
        <v>2</v>
      </c>
      <c r="GB107" s="189" t="s">
        <v>7229</v>
      </c>
      <c r="GC107" s="189" t="s">
        <v>5204</v>
      </c>
      <c r="GD107" s="189">
        <v>2</v>
      </c>
      <c r="GE107" s="189" t="s">
        <v>7600</v>
      </c>
      <c r="GF107" s="189" t="s">
        <v>7616</v>
      </c>
      <c r="GG107" s="201">
        <v>43767</v>
      </c>
      <c r="GH107" s="196" t="s">
        <v>11534</v>
      </c>
      <c r="GI107" s="188">
        <v>0</v>
      </c>
      <c r="GJ107" s="188" t="s">
        <v>7229</v>
      </c>
      <c r="GK107" s="188" t="s">
        <v>5204</v>
      </c>
      <c r="GL107" s="188">
        <v>2</v>
      </c>
      <c r="GM107" s="188" t="s">
        <v>7600</v>
      </c>
      <c r="GN107" s="188" t="s">
        <v>7616</v>
      </c>
      <c r="GO107" s="198">
        <v>43767</v>
      </c>
      <c r="GP107" s="189" t="s">
        <v>11535</v>
      </c>
      <c r="GQ107" s="189">
        <v>1</v>
      </c>
      <c r="GR107" s="189" t="s">
        <v>7229</v>
      </c>
      <c r="GS107" s="189" t="s">
        <v>5204</v>
      </c>
      <c r="GT107" s="189">
        <v>2</v>
      </c>
      <c r="GU107" s="189" t="s">
        <v>7600</v>
      </c>
      <c r="GV107" s="189" t="s">
        <v>7616</v>
      </c>
      <c r="GW107" s="201">
        <v>43767</v>
      </c>
      <c r="GX107" s="196" t="s">
        <v>11536</v>
      </c>
      <c r="GY107" s="188">
        <v>0</v>
      </c>
      <c r="GZ107" s="188" t="s">
        <v>7229</v>
      </c>
      <c r="HA107" s="188" t="s">
        <v>5204</v>
      </c>
      <c r="HB107" s="188">
        <v>2</v>
      </c>
      <c r="HC107" s="188" t="s">
        <v>7600</v>
      </c>
      <c r="HD107" s="188" t="s">
        <v>7616</v>
      </c>
      <c r="HE107" s="198">
        <v>43767</v>
      </c>
      <c r="HF107" s="189" t="s">
        <v>11537</v>
      </c>
      <c r="HG107" s="189">
        <v>2</v>
      </c>
      <c r="HH107" s="189" t="s">
        <v>7229</v>
      </c>
      <c r="HI107" s="189" t="s">
        <v>5204</v>
      </c>
      <c r="HJ107" s="189">
        <v>2</v>
      </c>
      <c r="HK107" s="189" t="s">
        <v>7600</v>
      </c>
      <c r="HL107" s="189" t="s">
        <v>7616</v>
      </c>
      <c r="HM107" s="201">
        <v>43767</v>
      </c>
      <c r="HN107" s="196" t="s">
        <v>11538</v>
      </c>
      <c r="HO107" s="188">
        <v>2</v>
      </c>
      <c r="HP107" s="188" t="s">
        <v>7229</v>
      </c>
      <c r="HQ107" s="188" t="s">
        <v>5204</v>
      </c>
      <c r="HR107" s="188">
        <v>2</v>
      </c>
      <c r="HS107" s="188" t="s">
        <v>7600</v>
      </c>
      <c r="HT107" s="188" t="s">
        <v>7616</v>
      </c>
      <c r="HU107" s="198">
        <v>43767</v>
      </c>
      <c r="HV107" s="189" t="s">
        <v>11539</v>
      </c>
      <c r="HW107" s="189">
        <v>0</v>
      </c>
      <c r="HX107" s="189" t="s">
        <v>7229</v>
      </c>
      <c r="HY107" s="189" t="s">
        <v>5204</v>
      </c>
      <c r="HZ107" s="189">
        <v>2</v>
      </c>
      <c r="IA107" s="189" t="s">
        <v>7600</v>
      </c>
      <c r="IB107" s="189" t="s">
        <v>7616</v>
      </c>
      <c r="IC107" s="201">
        <v>43767</v>
      </c>
      <c r="ID107" s="196" t="s">
        <v>11540</v>
      </c>
      <c r="IE107" s="188">
        <v>1</v>
      </c>
      <c r="IF107" s="188" t="s">
        <v>7229</v>
      </c>
      <c r="IG107" s="188" t="s">
        <v>5204</v>
      </c>
      <c r="IH107" s="188">
        <v>2</v>
      </c>
      <c r="II107" s="188" t="s">
        <v>7600</v>
      </c>
      <c r="IJ107" s="188" t="s">
        <v>7616</v>
      </c>
      <c r="IK107" s="198">
        <v>43767</v>
      </c>
      <c r="IL107" s="189" t="s">
        <v>11541</v>
      </c>
      <c r="IM107" s="189">
        <v>0</v>
      </c>
      <c r="IN107" s="189" t="s">
        <v>7229</v>
      </c>
      <c r="IO107" s="189" t="s">
        <v>5204</v>
      </c>
      <c r="IP107" s="189">
        <v>2</v>
      </c>
      <c r="IQ107" s="189" t="s">
        <v>7600</v>
      </c>
      <c r="IR107" s="189" t="s">
        <v>7616</v>
      </c>
      <c r="IS107" s="201">
        <v>43767</v>
      </c>
    </row>
    <row r="108" spans="1:253" x14ac:dyDescent="0.35">
      <c r="A108" t="s">
        <v>1228</v>
      </c>
      <c r="B108" t="s">
        <v>4377</v>
      </c>
      <c r="C108" t="s">
        <v>790</v>
      </c>
      <c r="D108" t="s">
        <v>329</v>
      </c>
      <c r="E108" t="s">
        <v>328</v>
      </c>
      <c r="F108" t="s">
        <v>11542</v>
      </c>
      <c r="G108" s="184">
        <v>80745000</v>
      </c>
      <c r="H108" s="185" t="s">
        <v>876</v>
      </c>
      <c r="I108" s="185" t="s">
        <v>731</v>
      </c>
      <c r="J108" s="185">
        <v>2</v>
      </c>
      <c r="K108" s="185">
        <v>0</v>
      </c>
      <c r="L108" s="185" t="s">
        <v>2574</v>
      </c>
      <c r="M108" s="198">
        <v>43511</v>
      </c>
      <c r="N108" s="196" t="s">
        <v>11543</v>
      </c>
      <c r="O108" s="187">
        <v>177504</v>
      </c>
      <c r="P108" s="187" t="s">
        <v>2570</v>
      </c>
      <c r="Q108" s="187" t="s">
        <v>731</v>
      </c>
      <c r="R108" s="187">
        <v>2</v>
      </c>
      <c r="S108" s="187">
        <v>0</v>
      </c>
      <c r="T108" s="187" t="s">
        <v>2574</v>
      </c>
      <c r="U108" s="199">
        <v>43511</v>
      </c>
      <c r="V108" s="196" t="s">
        <v>11544</v>
      </c>
      <c r="W108" s="185">
        <v>37626000</v>
      </c>
      <c r="X108" s="185" t="s">
        <v>2571</v>
      </c>
      <c r="Y108" s="185" t="s">
        <v>731</v>
      </c>
      <c r="Z108" s="185">
        <v>2</v>
      </c>
      <c r="AA108" s="185" t="s">
        <v>2606</v>
      </c>
      <c r="AB108" s="185" t="s">
        <v>2605</v>
      </c>
      <c r="AC108" s="198">
        <v>43511</v>
      </c>
      <c r="AD108" s="196" t="s">
        <v>11545</v>
      </c>
      <c r="AE108" s="186">
        <v>4056000</v>
      </c>
      <c r="AF108" s="186" t="s">
        <v>7860</v>
      </c>
      <c r="AG108" s="186" t="s">
        <v>5204</v>
      </c>
      <c r="AH108" s="186">
        <v>2</v>
      </c>
      <c r="AI108" s="186" t="s">
        <v>7267</v>
      </c>
      <c r="AJ108" s="186" t="s">
        <v>7871</v>
      </c>
      <c r="AK108" s="200">
        <v>43798</v>
      </c>
      <c r="AL108" s="196" t="s">
        <v>11546</v>
      </c>
      <c r="AM108" s="185">
        <v>4056000</v>
      </c>
      <c r="AN108" s="185" t="s">
        <v>7860</v>
      </c>
      <c r="AO108" s="185" t="s">
        <v>5204</v>
      </c>
      <c r="AP108" s="185">
        <v>2</v>
      </c>
      <c r="AQ108" s="185" t="s">
        <v>2610</v>
      </c>
      <c r="AR108" s="185" t="s">
        <v>7871</v>
      </c>
      <c r="AS108" s="198">
        <v>43798</v>
      </c>
      <c r="AT108" s="189" t="s">
        <v>11547</v>
      </c>
      <c r="AU108" s="186" t="s">
        <v>446</v>
      </c>
      <c r="AV108" s="186">
        <v>0</v>
      </c>
      <c r="AW108" s="186" t="s">
        <v>731</v>
      </c>
      <c r="AX108" s="186">
        <v>2</v>
      </c>
      <c r="AY108" s="186">
        <v>0</v>
      </c>
      <c r="AZ108" s="186">
        <v>0</v>
      </c>
      <c r="BA108" s="200">
        <v>43511</v>
      </c>
      <c r="BB108" s="196" t="s">
        <v>11548</v>
      </c>
      <c r="BC108" s="185" t="s">
        <v>446</v>
      </c>
      <c r="BD108" s="185">
        <v>0</v>
      </c>
      <c r="BE108" s="185" t="s">
        <v>731</v>
      </c>
      <c r="BF108" s="185">
        <v>2</v>
      </c>
      <c r="BG108" s="185">
        <v>0</v>
      </c>
      <c r="BH108" s="185">
        <v>0</v>
      </c>
      <c r="BI108" s="198">
        <v>43511</v>
      </c>
      <c r="BJ108" s="189" t="s">
        <v>11549</v>
      </c>
      <c r="BK108" s="189">
        <v>86</v>
      </c>
      <c r="BL108" s="189" t="s">
        <v>7859</v>
      </c>
      <c r="BM108" s="189" t="s">
        <v>5204</v>
      </c>
      <c r="BN108" s="189">
        <v>2</v>
      </c>
      <c r="BO108" s="189" t="s">
        <v>7189</v>
      </c>
      <c r="BP108" s="186" t="s">
        <v>2611</v>
      </c>
      <c r="BQ108" s="201">
        <v>43798</v>
      </c>
      <c r="BR108" s="196" t="s">
        <v>11550</v>
      </c>
      <c r="BS108" s="188">
        <v>0</v>
      </c>
      <c r="BT108" s="188">
        <v>0</v>
      </c>
      <c r="BU108" s="188" t="s">
        <v>731</v>
      </c>
      <c r="BV108" s="188">
        <v>2</v>
      </c>
      <c r="BW108" s="188">
        <v>0</v>
      </c>
      <c r="BX108" s="188">
        <v>0</v>
      </c>
      <c r="BY108" s="198">
        <v>43511</v>
      </c>
      <c r="BZ108" s="189" t="s">
        <v>11551</v>
      </c>
      <c r="CA108" s="189">
        <v>0</v>
      </c>
      <c r="CB108" s="189">
        <v>0</v>
      </c>
      <c r="CC108" s="189" t="s">
        <v>731</v>
      </c>
      <c r="CD108" s="189">
        <v>2</v>
      </c>
      <c r="CE108" s="189">
        <v>0</v>
      </c>
      <c r="CF108" s="189">
        <v>0</v>
      </c>
      <c r="CG108" s="201">
        <v>43511</v>
      </c>
      <c r="CH108" s="196" t="s">
        <v>11552</v>
      </c>
      <c r="CI108" s="189" t="e">
        <v>#N/A</v>
      </c>
      <c r="CJ108" s="189" t="e">
        <v>#N/A</v>
      </c>
      <c r="CK108" s="189" t="e">
        <v>#N/A</v>
      </c>
      <c r="CL108" s="189" t="e">
        <v>#N/A</v>
      </c>
      <c r="CM108" s="189" t="e">
        <v>#N/A</v>
      </c>
      <c r="CN108" s="189" t="e">
        <v>#N/A</v>
      </c>
      <c r="CO108" s="193" t="e">
        <v>#N/A</v>
      </c>
      <c r="CP108" s="189" t="s">
        <v>11553</v>
      </c>
      <c r="CQ108" s="188" t="s">
        <v>446</v>
      </c>
      <c r="CR108" s="188">
        <v>0</v>
      </c>
      <c r="CS108" s="188" t="s">
        <v>731</v>
      </c>
      <c r="CT108" s="188">
        <v>2</v>
      </c>
      <c r="CU108" s="188">
        <v>0</v>
      </c>
      <c r="CV108" s="188">
        <v>0</v>
      </c>
      <c r="CW108" s="198">
        <v>43511</v>
      </c>
      <c r="CX108" s="189" t="s">
        <v>11554</v>
      </c>
      <c r="CY108" s="186">
        <v>2728000</v>
      </c>
      <c r="CZ108" s="186" t="s">
        <v>7861</v>
      </c>
      <c r="DA108" s="186" t="s">
        <v>7164</v>
      </c>
      <c r="DB108" s="186">
        <v>3</v>
      </c>
      <c r="DC108" s="186" t="s">
        <v>7268</v>
      </c>
      <c r="DD108" s="186" t="s">
        <v>7872</v>
      </c>
      <c r="DE108" s="192">
        <v>43798</v>
      </c>
      <c r="DF108" s="196" t="s">
        <v>11555</v>
      </c>
      <c r="DG108" s="185">
        <v>33570000</v>
      </c>
      <c r="DH108" s="188" t="s">
        <v>7861</v>
      </c>
      <c r="DI108" s="188" t="s">
        <v>5204</v>
      </c>
      <c r="DJ108" s="188">
        <v>2</v>
      </c>
      <c r="DK108" s="188" t="s">
        <v>7268</v>
      </c>
      <c r="DL108" s="188" t="s">
        <v>7872</v>
      </c>
      <c r="DM108" s="198">
        <v>43798</v>
      </c>
      <c r="DN108" s="189" t="s">
        <v>11556</v>
      </c>
      <c r="DO108" s="186">
        <v>1327000</v>
      </c>
      <c r="DP108" s="189" t="s">
        <v>7861</v>
      </c>
      <c r="DQ108" s="189" t="s">
        <v>5204</v>
      </c>
      <c r="DR108" s="189">
        <v>2</v>
      </c>
      <c r="DS108" s="189" t="s">
        <v>7268</v>
      </c>
      <c r="DT108" s="189" t="s">
        <v>7872</v>
      </c>
      <c r="DU108" s="201">
        <v>43798</v>
      </c>
      <c r="DV108" s="196" t="s">
        <v>11557</v>
      </c>
      <c r="DW108" s="185">
        <v>1681000</v>
      </c>
      <c r="DX108" s="188" t="s">
        <v>7861</v>
      </c>
      <c r="DY108" s="188" t="s">
        <v>7164</v>
      </c>
      <c r="DZ108" s="188">
        <v>3</v>
      </c>
      <c r="EA108" s="188" t="s">
        <v>7268</v>
      </c>
      <c r="EB108" s="188" t="s">
        <v>7872</v>
      </c>
      <c r="EC108" s="198">
        <v>43798</v>
      </c>
      <c r="ED108" s="189" t="s">
        <v>11558</v>
      </c>
      <c r="EE108" s="186">
        <v>1047000</v>
      </c>
      <c r="EF108" s="189" t="s">
        <v>7861</v>
      </c>
      <c r="EG108" s="189" t="s">
        <v>7164</v>
      </c>
      <c r="EH108" s="189">
        <v>3</v>
      </c>
      <c r="EI108" s="189" t="s">
        <v>7268</v>
      </c>
      <c r="EJ108" s="189" t="s">
        <v>7872</v>
      </c>
      <c r="EK108" s="201">
        <v>43798</v>
      </c>
      <c r="EL108" s="196" t="s">
        <v>11559</v>
      </c>
      <c r="EM108" s="185">
        <v>0</v>
      </c>
      <c r="EN108" s="188" t="s">
        <v>7861</v>
      </c>
      <c r="EO108" s="188" t="s">
        <v>7164</v>
      </c>
      <c r="EP108" s="188">
        <v>3</v>
      </c>
      <c r="EQ108" s="188" t="s">
        <v>7268</v>
      </c>
      <c r="ER108" s="188" t="s">
        <v>7262</v>
      </c>
      <c r="ES108" s="198">
        <v>43798</v>
      </c>
      <c r="ET108" s="189" t="s">
        <v>11560</v>
      </c>
      <c r="EU108" s="189">
        <v>822</v>
      </c>
      <c r="EV108" s="189" t="s">
        <v>7857</v>
      </c>
      <c r="EW108" s="189" t="s">
        <v>7164</v>
      </c>
      <c r="EX108" s="189">
        <v>3</v>
      </c>
      <c r="EY108" s="189" t="s">
        <v>7187</v>
      </c>
      <c r="EZ108" s="189" t="s">
        <v>2597</v>
      </c>
      <c r="FA108" s="201">
        <v>43798</v>
      </c>
      <c r="FB108" s="196" t="s">
        <v>11561</v>
      </c>
      <c r="FC108" s="188">
        <v>2</v>
      </c>
      <c r="FD108" s="188">
        <v>0</v>
      </c>
      <c r="FE108" s="188" t="s">
        <v>731</v>
      </c>
      <c r="FF108" s="188">
        <v>2</v>
      </c>
      <c r="FG108" s="188" t="s">
        <v>2613</v>
      </c>
      <c r="FH108" s="188">
        <v>0</v>
      </c>
      <c r="FI108" s="198">
        <v>43511</v>
      </c>
      <c r="FJ108" s="196" t="s">
        <v>11562</v>
      </c>
      <c r="FK108" s="189" t="s">
        <v>446</v>
      </c>
      <c r="FL108" s="189">
        <v>0</v>
      </c>
      <c r="FM108" s="189" t="s">
        <v>731</v>
      </c>
      <c r="FN108" s="189">
        <v>2</v>
      </c>
      <c r="FO108" s="189" t="s">
        <v>2614</v>
      </c>
      <c r="FP108" s="186">
        <v>0</v>
      </c>
      <c r="FQ108" s="200">
        <v>43511</v>
      </c>
      <c r="FR108" s="196" t="s">
        <v>11563</v>
      </c>
      <c r="FS108" s="188" t="s">
        <v>446</v>
      </c>
      <c r="FT108" s="188">
        <v>0</v>
      </c>
      <c r="FU108" s="188" t="s">
        <v>731</v>
      </c>
      <c r="FV108" s="188">
        <v>2</v>
      </c>
      <c r="FW108" s="188" t="s">
        <v>2615</v>
      </c>
      <c r="FX108" s="188">
        <v>0</v>
      </c>
      <c r="FY108" s="198">
        <v>43511</v>
      </c>
      <c r="FZ108" s="189" t="s">
        <v>11564</v>
      </c>
      <c r="GA108" s="189">
        <v>2</v>
      </c>
      <c r="GB108" s="189" t="s">
        <v>7229</v>
      </c>
      <c r="GC108" s="189" t="s">
        <v>5204</v>
      </c>
      <c r="GD108" s="189">
        <v>2</v>
      </c>
      <c r="GE108" s="189" t="s">
        <v>7600</v>
      </c>
      <c r="GF108" s="189" t="s">
        <v>7616</v>
      </c>
      <c r="GG108" s="201">
        <v>43767</v>
      </c>
      <c r="GH108" s="196" t="s">
        <v>11565</v>
      </c>
      <c r="GI108" s="188">
        <v>0</v>
      </c>
      <c r="GJ108" s="188" t="s">
        <v>7229</v>
      </c>
      <c r="GK108" s="188" t="s">
        <v>5204</v>
      </c>
      <c r="GL108" s="188">
        <v>2</v>
      </c>
      <c r="GM108" s="188" t="s">
        <v>7600</v>
      </c>
      <c r="GN108" s="188" t="s">
        <v>7616</v>
      </c>
      <c r="GO108" s="198">
        <v>43767</v>
      </c>
      <c r="GP108" s="189" t="s">
        <v>11566</v>
      </c>
      <c r="GQ108" s="189">
        <v>1</v>
      </c>
      <c r="GR108" s="189" t="s">
        <v>7229</v>
      </c>
      <c r="GS108" s="189" t="s">
        <v>5204</v>
      </c>
      <c r="GT108" s="189">
        <v>2</v>
      </c>
      <c r="GU108" s="189" t="s">
        <v>7600</v>
      </c>
      <c r="GV108" s="189" t="s">
        <v>7616</v>
      </c>
      <c r="GW108" s="201">
        <v>43767</v>
      </c>
      <c r="GX108" s="196" t="s">
        <v>11567</v>
      </c>
      <c r="GY108" s="188">
        <v>0</v>
      </c>
      <c r="GZ108" s="188" t="s">
        <v>7229</v>
      </c>
      <c r="HA108" s="188" t="s">
        <v>5204</v>
      </c>
      <c r="HB108" s="188">
        <v>2</v>
      </c>
      <c r="HC108" s="188" t="s">
        <v>7600</v>
      </c>
      <c r="HD108" s="188" t="s">
        <v>7616</v>
      </c>
      <c r="HE108" s="198">
        <v>43767</v>
      </c>
      <c r="HF108" s="189" t="s">
        <v>11568</v>
      </c>
      <c r="HG108" s="189">
        <v>2</v>
      </c>
      <c r="HH108" s="189" t="s">
        <v>7229</v>
      </c>
      <c r="HI108" s="189" t="s">
        <v>5204</v>
      </c>
      <c r="HJ108" s="189">
        <v>2</v>
      </c>
      <c r="HK108" s="189" t="s">
        <v>7600</v>
      </c>
      <c r="HL108" s="189" t="s">
        <v>7616</v>
      </c>
      <c r="HM108" s="201">
        <v>43767</v>
      </c>
      <c r="HN108" s="196" t="s">
        <v>11569</v>
      </c>
      <c r="HO108" s="188">
        <v>2</v>
      </c>
      <c r="HP108" s="188" t="s">
        <v>7229</v>
      </c>
      <c r="HQ108" s="188" t="s">
        <v>5204</v>
      </c>
      <c r="HR108" s="188">
        <v>2</v>
      </c>
      <c r="HS108" s="188" t="s">
        <v>7600</v>
      </c>
      <c r="HT108" s="188" t="s">
        <v>7616</v>
      </c>
      <c r="HU108" s="198">
        <v>43767</v>
      </c>
      <c r="HV108" s="189" t="s">
        <v>11570</v>
      </c>
      <c r="HW108" s="189">
        <v>0</v>
      </c>
      <c r="HX108" s="189" t="s">
        <v>7229</v>
      </c>
      <c r="HY108" s="189" t="s">
        <v>5204</v>
      </c>
      <c r="HZ108" s="189">
        <v>2</v>
      </c>
      <c r="IA108" s="189" t="s">
        <v>7600</v>
      </c>
      <c r="IB108" s="189" t="s">
        <v>7616</v>
      </c>
      <c r="IC108" s="201">
        <v>43767</v>
      </c>
      <c r="ID108" s="196" t="s">
        <v>11571</v>
      </c>
      <c r="IE108" s="188">
        <v>1</v>
      </c>
      <c r="IF108" s="188" t="s">
        <v>7229</v>
      </c>
      <c r="IG108" s="188" t="s">
        <v>5204</v>
      </c>
      <c r="IH108" s="188">
        <v>2</v>
      </c>
      <c r="II108" s="188" t="s">
        <v>7600</v>
      </c>
      <c r="IJ108" s="188" t="s">
        <v>7616</v>
      </c>
      <c r="IK108" s="198">
        <v>43767</v>
      </c>
      <c r="IL108" s="189" t="s">
        <v>11572</v>
      </c>
      <c r="IM108" s="189">
        <v>0</v>
      </c>
      <c r="IN108" s="189" t="s">
        <v>7229</v>
      </c>
      <c r="IO108" s="189" t="s">
        <v>5204</v>
      </c>
      <c r="IP108" s="189">
        <v>2</v>
      </c>
      <c r="IQ108" s="189" t="s">
        <v>7600</v>
      </c>
      <c r="IR108" s="189" t="s">
        <v>7616</v>
      </c>
      <c r="IS108" s="201">
        <v>43767</v>
      </c>
    </row>
    <row r="109" spans="1:253" x14ac:dyDescent="0.35">
      <c r="A109" t="s">
        <v>1229</v>
      </c>
      <c r="B109" t="s">
        <v>783</v>
      </c>
      <c r="C109" t="s">
        <v>1273</v>
      </c>
      <c r="D109" t="s">
        <v>329</v>
      </c>
      <c r="E109" t="s">
        <v>328</v>
      </c>
      <c r="F109" t="s">
        <v>11573</v>
      </c>
      <c r="G109" s="184">
        <v>80745000</v>
      </c>
      <c r="H109" s="185" t="s">
        <v>876</v>
      </c>
      <c r="I109" s="185" t="s">
        <v>731</v>
      </c>
      <c r="J109" s="185">
        <v>2</v>
      </c>
      <c r="K109" s="185">
        <v>0</v>
      </c>
      <c r="L109" s="185" t="s">
        <v>2574</v>
      </c>
      <c r="M109" s="198">
        <v>43511</v>
      </c>
      <c r="N109" s="196" t="s">
        <v>11574</v>
      </c>
      <c r="O109" s="187">
        <v>195587</v>
      </c>
      <c r="P109" s="187" t="s">
        <v>2572</v>
      </c>
      <c r="Q109" s="187" t="s">
        <v>731</v>
      </c>
      <c r="R109" s="187">
        <v>2</v>
      </c>
      <c r="S109" s="187">
        <v>0</v>
      </c>
      <c r="T109" s="187" t="s">
        <v>2616</v>
      </c>
      <c r="U109" s="199">
        <v>43511</v>
      </c>
      <c r="V109" s="196" t="s">
        <v>11575</v>
      </c>
      <c r="W109" s="185">
        <v>12974000</v>
      </c>
      <c r="X109" s="185" t="s">
        <v>2573</v>
      </c>
      <c r="Y109" s="185" t="s">
        <v>731</v>
      </c>
      <c r="Z109" s="185">
        <v>2</v>
      </c>
      <c r="AA109" s="185">
        <v>0</v>
      </c>
      <c r="AB109" s="185" t="s">
        <v>2617</v>
      </c>
      <c r="AC109" s="198">
        <v>43511</v>
      </c>
      <c r="AD109" s="196" t="s">
        <v>11576</v>
      </c>
      <c r="AE109" s="186" t="s">
        <v>446</v>
      </c>
      <c r="AF109" s="186">
        <v>0</v>
      </c>
      <c r="AG109" s="186" t="s">
        <v>731</v>
      </c>
      <c r="AH109" s="186">
        <v>2</v>
      </c>
      <c r="AI109" s="186">
        <v>0</v>
      </c>
      <c r="AJ109" s="186">
        <v>0</v>
      </c>
      <c r="AK109" s="200">
        <v>43511</v>
      </c>
      <c r="AL109" s="196" t="s">
        <v>11577</v>
      </c>
      <c r="AM109" s="185" t="s">
        <v>446</v>
      </c>
      <c r="AN109" s="185">
        <v>0</v>
      </c>
      <c r="AO109" s="185" t="s">
        <v>731</v>
      </c>
      <c r="AP109" s="185">
        <v>2</v>
      </c>
      <c r="AQ109" s="185" t="s">
        <v>2619</v>
      </c>
      <c r="AR109" s="185" t="s">
        <v>2618</v>
      </c>
      <c r="AS109" s="198">
        <v>43511</v>
      </c>
      <c r="AT109" s="189" t="s">
        <v>11578</v>
      </c>
      <c r="AU109" s="186" t="s">
        <v>446</v>
      </c>
      <c r="AV109" s="186">
        <v>0</v>
      </c>
      <c r="AW109" s="186" t="s">
        <v>731</v>
      </c>
      <c r="AX109" s="186">
        <v>2</v>
      </c>
      <c r="AY109" s="186">
        <v>0</v>
      </c>
      <c r="AZ109" s="186">
        <v>0</v>
      </c>
      <c r="BA109" s="200">
        <v>43511</v>
      </c>
      <c r="BB109" s="196" t="s">
        <v>11579</v>
      </c>
      <c r="BC109" s="185" t="s">
        <v>446</v>
      </c>
      <c r="BD109" s="185">
        <v>0</v>
      </c>
      <c r="BE109" s="185" t="s">
        <v>731</v>
      </c>
      <c r="BF109" s="185">
        <v>2</v>
      </c>
      <c r="BG109" s="185">
        <v>0</v>
      </c>
      <c r="BH109" s="185">
        <v>0</v>
      </c>
      <c r="BI109" s="198">
        <v>43511</v>
      </c>
      <c r="BJ109" s="189" t="s">
        <v>11580</v>
      </c>
      <c r="BK109" s="189">
        <v>736</v>
      </c>
      <c r="BL109" s="189" t="s">
        <v>7858</v>
      </c>
      <c r="BM109" s="189" t="s">
        <v>7164</v>
      </c>
      <c r="BN109" s="189">
        <v>3</v>
      </c>
      <c r="BO109" s="189" t="s">
        <v>7266</v>
      </c>
      <c r="BP109" s="186" t="s">
        <v>1786</v>
      </c>
      <c r="BQ109" s="201">
        <v>43798</v>
      </c>
      <c r="BR109" s="196" t="s">
        <v>11581</v>
      </c>
      <c r="BS109" s="188" t="s">
        <v>446</v>
      </c>
      <c r="BT109" s="188">
        <v>0</v>
      </c>
      <c r="BU109" s="188" t="s">
        <v>731</v>
      </c>
      <c r="BV109" s="188">
        <v>2</v>
      </c>
      <c r="BW109" s="188">
        <v>0</v>
      </c>
      <c r="BX109" s="188">
        <v>0</v>
      </c>
      <c r="BY109" s="198">
        <v>43511</v>
      </c>
      <c r="BZ109" s="189" t="s">
        <v>11582</v>
      </c>
      <c r="CA109" s="189" t="s">
        <v>446</v>
      </c>
      <c r="CB109" s="189" t="s">
        <v>446</v>
      </c>
      <c r="CC109" s="189" t="s">
        <v>446</v>
      </c>
      <c r="CD109" s="189" t="s">
        <v>446</v>
      </c>
      <c r="CE109" s="189">
        <v>0</v>
      </c>
      <c r="CF109" s="189">
        <v>0</v>
      </c>
      <c r="CG109" s="201">
        <v>43511</v>
      </c>
      <c r="CH109" s="196" t="s">
        <v>11583</v>
      </c>
      <c r="CI109" s="189" t="e">
        <v>#N/A</v>
      </c>
      <c r="CJ109" s="189" t="e">
        <v>#N/A</v>
      </c>
      <c r="CK109" s="189" t="e">
        <v>#N/A</v>
      </c>
      <c r="CL109" s="189" t="e">
        <v>#N/A</v>
      </c>
      <c r="CM109" s="189" t="e">
        <v>#N/A</v>
      </c>
      <c r="CN109" s="189" t="e">
        <v>#N/A</v>
      </c>
      <c r="CO109" s="193" t="e">
        <v>#N/A</v>
      </c>
      <c r="CP109" s="189" t="s">
        <v>11584</v>
      </c>
      <c r="CQ109" s="188" t="s">
        <v>446</v>
      </c>
      <c r="CR109" s="188">
        <v>0</v>
      </c>
      <c r="CS109" s="188" t="s">
        <v>731</v>
      </c>
      <c r="CT109" s="188">
        <v>2</v>
      </c>
      <c r="CU109" s="188">
        <v>0</v>
      </c>
      <c r="CV109" s="188">
        <v>0</v>
      </c>
      <c r="CW109" s="198">
        <v>43511</v>
      </c>
      <c r="CX109" s="189" t="s">
        <v>11585</v>
      </c>
      <c r="CY109" s="186" t="s">
        <v>446</v>
      </c>
      <c r="CZ109" s="186">
        <v>0</v>
      </c>
      <c r="DA109" s="186" t="s">
        <v>731</v>
      </c>
      <c r="DB109" s="186">
        <v>2</v>
      </c>
      <c r="DC109" s="186" t="s">
        <v>2622</v>
      </c>
      <c r="DD109" s="186">
        <v>0</v>
      </c>
      <c r="DE109" s="192">
        <v>43511</v>
      </c>
      <c r="DF109" s="196" t="s">
        <v>11586</v>
      </c>
      <c r="DG109" s="185" t="s">
        <v>446</v>
      </c>
      <c r="DH109" s="188">
        <v>0</v>
      </c>
      <c r="DI109" s="188" t="s">
        <v>731</v>
      </c>
      <c r="DJ109" s="188">
        <v>2</v>
      </c>
      <c r="DK109" s="188" t="s">
        <v>2622</v>
      </c>
      <c r="DL109" s="188">
        <v>0</v>
      </c>
      <c r="DM109" s="198">
        <v>43511</v>
      </c>
      <c r="DN109" s="189" t="s">
        <v>11587</v>
      </c>
      <c r="DO109" s="186" t="s">
        <v>446</v>
      </c>
      <c r="DP109" s="189">
        <v>0</v>
      </c>
      <c r="DQ109" s="189" t="s">
        <v>731</v>
      </c>
      <c r="DR109" s="189">
        <v>2</v>
      </c>
      <c r="DS109" s="189" t="s">
        <v>2622</v>
      </c>
      <c r="DT109" s="189">
        <v>0</v>
      </c>
      <c r="DU109" s="201">
        <v>43511</v>
      </c>
      <c r="DV109" s="196" t="s">
        <v>11588</v>
      </c>
      <c r="DW109" s="185" t="s">
        <v>446</v>
      </c>
      <c r="DX109" s="188">
        <v>0</v>
      </c>
      <c r="DY109" s="188" t="s">
        <v>731</v>
      </c>
      <c r="DZ109" s="188">
        <v>2</v>
      </c>
      <c r="EA109" s="188" t="s">
        <v>2622</v>
      </c>
      <c r="EB109" s="188">
        <v>0</v>
      </c>
      <c r="EC109" s="198">
        <v>43511</v>
      </c>
      <c r="ED109" s="189" t="s">
        <v>11589</v>
      </c>
      <c r="EE109" s="186" t="s">
        <v>446</v>
      </c>
      <c r="EF109" s="189">
        <v>0</v>
      </c>
      <c r="EG109" s="189" t="s">
        <v>731</v>
      </c>
      <c r="EH109" s="189">
        <v>2</v>
      </c>
      <c r="EI109" s="189" t="s">
        <v>2622</v>
      </c>
      <c r="EJ109" s="189">
        <v>0</v>
      </c>
      <c r="EK109" s="201">
        <v>43511</v>
      </c>
      <c r="EL109" s="196" t="s">
        <v>11590</v>
      </c>
      <c r="EM109" s="185" t="s">
        <v>446</v>
      </c>
      <c r="EN109" s="188">
        <v>0</v>
      </c>
      <c r="EO109" s="188" t="s">
        <v>731</v>
      </c>
      <c r="EP109" s="188">
        <v>2</v>
      </c>
      <c r="EQ109" s="188">
        <v>0</v>
      </c>
      <c r="ER109" s="188">
        <v>0</v>
      </c>
      <c r="ES109" s="198">
        <v>43511</v>
      </c>
      <c r="ET109" s="189" t="s">
        <v>11591</v>
      </c>
      <c r="EU109" s="189">
        <v>822</v>
      </c>
      <c r="EV109" s="189" t="s">
        <v>7857</v>
      </c>
      <c r="EW109" s="189" t="s">
        <v>7164</v>
      </c>
      <c r="EX109" s="189">
        <v>3</v>
      </c>
      <c r="EY109" s="189" t="s">
        <v>7265</v>
      </c>
      <c r="EZ109" s="189" t="s">
        <v>2597</v>
      </c>
      <c r="FA109" s="201">
        <v>43798</v>
      </c>
      <c r="FB109" s="196" t="s">
        <v>11592</v>
      </c>
      <c r="FC109" s="188">
        <v>3</v>
      </c>
      <c r="FD109" s="188">
        <v>0</v>
      </c>
      <c r="FE109" s="188" t="s">
        <v>731</v>
      </c>
      <c r="FF109" s="188">
        <v>2</v>
      </c>
      <c r="FG109" s="188" t="s">
        <v>2623</v>
      </c>
      <c r="FH109" s="188">
        <v>0</v>
      </c>
      <c r="FI109" s="198">
        <v>43511</v>
      </c>
      <c r="FJ109" s="196" t="s">
        <v>11593</v>
      </c>
      <c r="FK109" s="189" t="s">
        <v>446</v>
      </c>
      <c r="FL109" s="189">
        <v>0</v>
      </c>
      <c r="FM109" s="189" t="s">
        <v>731</v>
      </c>
      <c r="FN109" s="189">
        <v>2</v>
      </c>
      <c r="FO109" s="189" t="s">
        <v>2624</v>
      </c>
      <c r="FP109" s="186">
        <v>0</v>
      </c>
      <c r="FQ109" s="200">
        <v>43511</v>
      </c>
      <c r="FR109" s="196" t="s">
        <v>11594</v>
      </c>
      <c r="FS109" s="188" t="s">
        <v>446</v>
      </c>
      <c r="FT109" s="188">
        <v>0</v>
      </c>
      <c r="FU109" s="188" t="s">
        <v>731</v>
      </c>
      <c r="FV109" s="188">
        <v>2</v>
      </c>
      <c r="FW109" s="188" t="s">
        <v>2624</v>
      </c>
      <c r="FX109" s="188">
        <v>0</v>
      </c>
      <c r="FY109" s="198">
        <v>43511</v>
      </c>
      <c r="FZ109" s="189" t="s">
        <v>11595</v>
      </c>
      <c r="GA109" s="189">
        <v>2</v>
      </c>
      <c r="GB109" s="189" t="s">
        <v>7229</v>
      </c>
      <c r="GC109" s="189" t="s">
        <v>5204</v>
      </c>
      <c r="GD109" s="189">
        <v>2</v>
      </c>
      <c r="GE109" s="189" t="s">
        <v>7600</v>
      </c>
      <c r="GF109" s="189" t="s">
        <v>7616</v>
      </c>
      <c r="GG109" s="201">
        <v>43767</v>
      </c>
      <c r="GH109" s="196" t="s">
        <v>11596</v>
      </c>
      <c r="GI109" s="188">
        <v>1</v>
      </c>
      <c r="GJ109" s="188" t="s">
        <v>7229</v>
      </c>
      <c r="GK109" s="188" t="s">
        <v>5204</v>
      </c>
      <c r="GL109" s="188">
        <v>2</v>
      </c>
      <c r="GM109" s="188" t="s">
        <v>7600</v>
      </c>
      <c r="GN109" s="188" t="s">
        <v>7616</v>
      </c>
      <c r="GO109" s="198">
        <v>43767</v>
      </c>
      <c r="GP109" s="189" t="s">
        <v>11597</v>
      </c>
      <c r="GQ109" s="189">
        <v>2</v>
      </c>
      <c r="GR109" s="189" t="s">
        <v>7229</v>
      </c>
      <c r="GS109" s="189" t="s">
        <v>5204</v>
      </c>
      <c r="GT109" s="189">
        <v>2</v>
      </c>
      <c r="GU109" s="189" t="s">
        <v>7600</v>
      </c>
      <c r="GV109" s="189" t="s">
        <v>7616</v>
      </c>
      <c r="GW109" s="201">
        <v>43767</v>
      </c>
      <c r="GX109" s="196" t="s">
        <v>11598</v>
      </c>
      <c r="GY109" s="188">
        <v>0</v>
      </c>
      <c r="GZ109" s="188" t="s">
        <v>7229</v>
      </c>
      <c r="HA109" s="188" t="s">
        <v>5204</v>
      </c>
      <c r="HB109" s="188">
        <v>2</v>
      </c>
      <c r="HC109" s="188" t="s">
        <v>7600</v>
      </c>
      <c r="HD109" s="188" t="s">
        <v>7616</v>
      </c>
      <c r="HE109" s="198">
        <v>43767</v>
      </c>
      <c r="HF109" s="189" t="s">
        <v>11599</v>
      </c>
      <c r="HG109" s="189">
        <v>2</v>
      </c>
      <c r="HH109" s="189" t="s">
        <v>7229</v>
      </c>
      <c r="HI109" s="189" t="s">
        <v>5204</v>
      </c>
      <c r="HJ109" s="189">
        <v>2</v>
      </c>
      <c r="HK109" s="189" t="s">
        <v>7600</v>
      </c>
      <c r="HL109" s="189" t="s">
        <v>7616</v>
      </c>
      <c r="HM109" s="201">
        <v>43767</v>
      </c>
      <c r="HN109" s="196" t="s">
        <v>11600</v>
      </c>
      <c r="HO109" s="188">
        <v>2</v>
      </c>
      <c r="HP109" s="188" t="s">
        <v>7229</v>
      </c>
      <c r="HQ109" s="188" t="s">
        <v>5204</v>
      </c>
      <c r="HR109" s="188">
        <v>2</v>
      </c>
      <c r="HS109" s="188" t="s">
        <v>7600</v>
      </c>
      <c r="HT109" s="188" t="s">
        <v>7616</v>
      </c>
      <c r="HU109" s="198">
        <v>43767</v>
      </c>
      <c r="HV109" s="189" t="s">
        <v>11601</v>
      </c>
      <c r="HW109" s="189">
        <v>1</v>
      </c>
      <c r="HX109" s="189" t="s">
        <v>7229</v>
      </c>
      <c r="HY109" s="189" t="s">
        <v>5204</v>
      </c>
      <c r="HZ109" s="189">
        <v>2</v>
      </c>
      <c r="IA109" s="189" t="s">
        <v>7600</v>
      </c>
      <c r="IB109" s="189" t="s">
        <v>7616</v>
      </c>
      <c r="IC109" s="201">
        <v>43767</v>
      </c>
      <c r="ID109" s="196" t="s">
        <v>11602</v>
      </c>
      <c r="IE109" s="188">
        <v>1</v>
      </c>
      <c r="IF109" s="188" t="s">
        <v>7229</v>
      </c>
      <c r="IG109" s="188" t="s">
        <v>5204</v>
      </c>
      <c r="IH109" s="188">
        <v>2</v>
      </c>
      <c r="II109" s="188" t="s">
        <v>7600</v>
      </c>
      <c r="IJ109" s="188" t="s">
        <v>7616</v>
      </c>
      <c r="IK109" s="198">
        <v>43767</v>
      </c>
      <c r="IL109" s="189" t="s">
        <v>11603</v>
      </c>
      <c r="IM109" s="189">
        <v>0</v>
      </c>
      <c r="IN109" s="189" t="s">
        <v>7229</v>
      </c>
      <c r="IO109" s="189" t="s">
        <v>5204</v>
      </c>
      <c r="IP109" s="189">
        <v>2</v>
      </c>
      <c r="IQ109" s="189" t="s">
        <v>7600</v>
      </c>
      <c r="IR109" s="189" t="s">
        <v>7616</v>
      </c>
      <c r="IS109" s="201">
        <v>43767</v>
      </c>
    </row>
    <row r="110" spans="1:253" x14ac:dyDescent="0.35">
      <c r="A110" t="s">
        <v>4281</v>
      </c>
      <c r="B110" t="s">
        <v>4378</v>
      </c>
      <c r="C110" t="s">
        <v>4285</v>
      </c>
      <c r="D110" t="s">
        <v>4289</v>
      </c>
      <c r="E110" t="s">
        <v>4293</v>
      </c>
      <c r="F110" t="s">
        <v>11604</v>
      </c>
      <c r="G110" s="184">
        <v>91602000</v>
      </c>
      <c r="H110" s="185" t="s">
        <v>3069</v>
      </c>
      <c r="I110" s="185" t="s">
        <v>7261</v>
      </c>
      <c r="J110" s="185" t="b">
        <v>0</v>
      </c>
      <c r="K110" s="185" t="s">
        <v>7276</v>
      </c>
      <c r="L110" s="185" t="s">
        <v>7264</v>
      </c>
      <c r="M110" s="198">
        <v>43767</v>
      </c>
      <c r="N110" s="196" t="s">
        <v>11605</v>
      </c>
      <c r="O110" s="187" t="s">
        <v>446</v>
      </c>
      <c r="P110" s="187" t="s">
        <v>446</v>
      </c>
      <c r="Q110" s="187" t="s">
        <v>446</v>
      </c>
      <c r="R110" s="187" t="s">
        <v>446</v>
      </c>
      <c r="S110" s="187" t="s">
        <v>446</v>
      </c>
      <c r="T110" s="187" t="s">
        <v>446</v>
      </c>
      <c r="U110" s="199">
        <v>43603</v>
      </c>
      <c r="V110" s="196" t="s">
        <v>11606</v>
      </c>
      <c r="W110" s="185" t="s">
        <v>446</v>
      </c>
      <c r="X110" s="185" t="s">
        <v>446</v>
      </c>
      <c r="Y110" s="185" t="s">
        <v>446</v>
      </c>
      <c r="Z110" s="185" t="s">
        <v>446</v>
      </c>
      <c r="AA110" s="185" t="s">
        <v>446</v>
      </c>
      <c r="AB110" s="185" t="s">
        <v>446</v>
      </c>
      <c r="AC110" s="198">
        <v>43603</v>
      </c>
      <c r="AD110" s="196" t="s">
        <v>11607</v>
      </c>
      <c r="AE110" s="186" t="s">
        <v>446</v>
      </c>
      <c r="AF110" s="186" t="s">
        <v>446</v>
      </c>
      <c r="AG110" s="186" t="s">
        <v>446</v>
      </c>
      <c r="AH110" s="186" t="s">
        <v>446</v>
      </c>
      <c r="AI110" s="186" t="s">
        <v>446</v>
      </c>
      <c r="AJ110" s="186" t="s">
        <v>446</v>
      </c>
      <c r="AK110" s="200">
        <v>43603</v>
      </c>
      <c r="AL110" s="196" t="s">
        <v>11608</v>
      </c>
      <c r="AM110" s="185" t="s">
        <v>446</v>
      </c>
      <c r="AN110" s="185" t="s">
        <v>446</v>
      </c>
      <c r="AO110" s="185" t="s">
        <v>446</v>
      </c>
      <c r="AP110" s="185" t="s">
        <v>446</v>
      </c>
      <c r="AQ110" s="185" t="s">
        <v>446</v>
      </c>
      <c r="AR110" s="185" t="s">
        <v>446</v>
      </c>
      <c r="AS110" s="198">
        <v>43603</v>
      </c>
      <c r="AT110" s="189" t="s">
        <v>11609</v>
      </c>
      <c r="AU110" s="186" t="s">
        <v>446</v>
      </c>
      <c r="AV110" s="186" t="s">
        <v>446</v>
      </c>
      <c r="AW110" s="186" t="s">
        <v>446</v>
      </c>
      <c r="AX110" s="186" t="s">
        <v>446</v>
      </c>
      <c r="AY110" s="186" t="s">
        <v>446</v>
      </c>
      <c r="AZ110" s="186" t="s">
        <v>446</v>
      </c>
      <c r="BA110" s="200">
        <v>43603</v>
      </c>
      <c r="BB110" s="196" t="s">
        <v>11610</v>
      </c>
      <c r="BC110" s="185" t="s">
        <v>446</v>
      </c>
      <c r="BD110" s="185" t="s">
        <v>446</v>
      </c>
      <c r="BE110" s="185" t="s">
        <v>446</v>
      </c>
      <c r="BF110" s="185" t="s">
        <v>446</v>
      </c>
      <c r="BG110" s="185" t="s">
        <v>446</v>
      </c>
      <c r="BH110" s="185" t="s">
        <v>446</v>
      </c>
      <c r="BI110" s="198">
        <v>43603</v>
      </c>
      <c r="BJ110" s="189" t="s">
        <v>11611</v>
      </c>
      <c r="BK110" s="189">
        <v>133</v>
      </c>
      <c r="BL110" s="189" t="s">
        <v>7864</v>
      </c>
      <c r="BM110" s="189" t="s">
        <v>7164</v>
      </c>
      <c r="BN110" s="189">
        <v>3</v>
      </c>
      <c r="BO110" s="189" t="s">
        <v>7275</v>
      </c>
      <c r="BP110" s="186" t="s">
        <v>4331</v>
      </c>
      <c r="BQ110" s="201">
        <v>43798</v>
      </c>
      <c r="BR110" s="196" t="s">
        <v>11612</v>
      </c>
      <c r="BS110" s="188" t="s">
        <v>446</v>
      </c>
      <c r="BT110" s="188" t="s">
        <v>446</v>
      </c>
      <c r="BU110" s="188" t="s">
        <v>446</v>
      </c>
      <c r="BV110" s="188" t="s">
        <v>446</v>
      </c>
      <c r="BW110" s="188" t="s">
        <v>446</v>
      </c>
      <c r="BX110" s="188" t="s">
        <v>446</v>
      </c>
      <c r="BY110" s="198">
        <v>43603</v>
      </c>
      <c r="BZ110" s="189" t="s">
        <v>11613</v>
      </c>
      <c r="CA110" s="189" t="s">
        <v>446</v>
      </c>
      <c r="CB110" s="189" t="s">
        <v>446</v>
      </c>
      <c r="CC110" s="189" t="s">
        <v>446</v>
      </c>
      <c r="CD110" s="189" t="s">
        <v>446</v>
      </c>
      <c r="CE110" s="189" t="s">
        <v>446</v>
      </c>
      <c r="CF110" s="189" t="s">
        <v>446</v>
      </c>
      <c r="CG110" s="201">
        <v>43603</v>
      </c>
      <c r="CH110" s="196" t="s">
        <v>11614</v>
      </c>
      <c r="CI110" s="189" t="e">
        <v>#N/A</v>
      </c>
      <c r="CJ110" s="189" t="e">
        <v>#N/A</v>
      </c>
      <c r="CK110" s="189" t="e">
        <v>#N/A</v>
      </c>
      <c r="CL110" s="189" t="e">
        <v>#N/A</v>
      </c>
      <c r="CM110" s="189" t="e">
        <v>#N/A</v>
      </c>
      <c r="CN110" s="189" t="e">
        <v>#N/A</v>
      </c>
      <c r="CO110" s="193" t="e">
        <v>#N/A</v>
      </c>
      <c r="CP110" s="189" t="s">
        <v>11615</v>
      </c>
      <c r="CQ110" s="188" t="s">
        <v>446</v>
      </c>
      <c r="CR110" s="188" t="s">
        <v>446</v>
      </c>
      <c r="CS110" s="188" t="s">
        <v>446</v>
      </c>
      <c r="CT110" s="188" t="s">
        <v>446</v>
      </c>
      <c r="CU110" s="188" t="s">
        <v>446</v>
      </c>
      <c r="CV110" s="188" t="s">
        <v>446</v>
      </c>
      <c r="CW110" s="198">
        <v>43603</v>
      </c>
      <c r="CX110" s="189" t="s">
        <v>11616</v>
      </c>
      <c r="CY110" s="186" t="s">
        <v>446</v>
      </c>
      <c r="CZ110" s="186" t="s">
        <v>446</v>
      </c>
      <c r="DA110" s="186" t="s">
        <v>446</v>
      </c>
      <c r="DB110" s="186" t="s">
        <v>446</v>
      </c>
      <c r="DC110" s="186" t="s">
        <v>446</v>
      </c>
      <c r="DD110" s="186" t="s">
        <v>446</v>
      </c>
      <c r="DE110" s="192">
        <v>43603</v>
      </c>
      <c r="DF110" s="196" t="s">
        <v>11617</v>
      </c>
      <c r="DG110" s="185" t="s">
        <v>446</v>
      </c>
      <c r="DH110" s="188" t="s">
        <v>446</v>
      </c>
      <c r="DI110" s="188" t="s">
        <v>446</v>
      </c>
      <c r="DJ110" s="188" t="s">
        <v>446</v>
      </c>
      <c r="DK110" s="188" t="s">
        <v>446</v>
      </c>
      <c r="DL110" s="188" t="s">
        <v>446</v>
      </c>
      <c r="DM110" s="198">
        <v>43603</v>
      </c>
      <c r="DN110" s="189" t="s">
        <v>11618</v>
      </c>
      <c r="DO110" s="186" t="s">
        <v>446</v>
      </c>
      <c r="DP110" s="189" t="s">
        <v>446</v>
      </c>
      <c r="DQ110" s="189" t="s">
        <v>446</v>
      </c>
      <c r="DR110" s="189" t="s">
        <v>446</v>
      </c>
      <c r="DS110" s="189" t="s">
        <v>446</v>
      </c>
      <c r="DT110" s="189" t="s">
        <v>446</v>
      </c>
      <c r="DU110" s="201">
        <v>43603</v>
      </c>
      <c r="DV110" s="196" t="s">
        <v>11619</v>
      </c>
      <c r="DW110" s="185" t="s">
        <v>446</v>
      </c>
      <c r="DX110" s="188" t="s">
        <v>446</v>
      </c>
      <c r="DY110" s="188" t="s">
        <v>446</v>
      </c>
      <c r="DZ110" s="188" t="s">
        <v>446</v>
      </c>
      <c r="EA110" s="188" t="s">
        <v>446</v>
      </c>
      <c r="EB110" s="188" t="s">
        <v>446</v>
      </c>
      <c r="EC110" s="198">
        <v>43603</v>
      </c>
      <c r="ED110" s="189" t="s">
        <v>11620</v>
      </c>
      <c r="EE110" s="186" t="s">
        <v>446</v>
      </c>
      <c r="EF110" s="189" t="s">
        <v>446</v>
      </c>
      <c r="EG110" s="189" t="s">
        <v>446</v>
      </c>
      <c r="EH110" s="189" t="s">
        <v>446</v>
      </c>
      <c r="EI110" s="189" t="s">
        <v>446</v>
      </c>
      <c r="EJ110" s="189" t="s">
        <v>446</v>
      </c>
      <c r="EK110" s="201">
        <v>43603</v>
      </c>
      <c r="EL110" s="196" t="s">
        <v>11621</v>
      </c>
      <c r="EM110" s="185" t="s">
        <v>446</v>
      </c>
      <c r="EN110" s="188" t="s">
        <v>446</v>
      </c>
      <c r="EO110" s="188" t="s">
        <v>446</v>
      </c>
      <c r="EP110" s="188" t="s">
        <v>446</v>
      </c>
      <c r="EQ110" s="188" t="s">
        <v>446</v>
      </c>
      <c r="ER110" s="188" t="s">
        <v>446</v>
      </c>
      <c r="ES110" s="198">
        <v>43603</v>
      </c>
      <c r="ET110" s="189" t="s">
        <v>11622</v>
      </c>
      <c r="EU110" s="189">
        <v>133</v>
      </c>
      <c r="EV110" s="189" t="s">
        <v>7864</v>
      </c>
      <c r="EW110" s="189" t="s">
        <v>7164</v>
      </c>
      <c r="EX110" s="189">
        <v>3</v>
      </c>
      <c r="EY110" s="189" t="s">
        <v>7275</v>
      </c>
      <c r="EZ110" s="189" t="s">
        <v>4331</v>
      </c>
      <c r="FA110" s="201">
        <v>43798</v>
      </c>
      <c r="FB110" s="196" t="s">
        <v>11623</v>
      </c>
      <c r="FC110" s="188">
        <v>2</v>
      </c>
      <c r="FD110" s="188" t="s">
        <v>446</v>
      </c>
      <c r="FE110" s="188" t="s">
        <v>446</v>
      </c>
      <c r="FF110" s="188" t="s">
        <v>446</v>
      </c>
      <c r="FG110" s="188" t="s">
        <v>4887</v>
      </c>
      <c r="FH110" s="188" t="s">
        <v>446</v>
      </c>
      <c r="FI110" s="198">
        <v>43603</v>
      </c>
      <c r="FJ110" s="196" t="s">
        <v>11624</v>
      </c>
      <c r="FK110" s="189" t="s">
        <v>446</v>
      </c>
      <c r="FL110" s="189" t="s">
        <v>446</v>
      </c>
      <c r="FM110" s="189" t="s">
        <v>446</v>
      </c>
      <c r="FN110" s="189" t="s">
        <v>446</v>
      </c>
      <c r="FO110" s="189" t="s">
        <v>446</v>
      </c>
      <c r="FP110" s="186" t="s">
        <v>446</v>
      </c>
      <c r="FQ110" s="200">
        <v>43603</v>
      </c>
      <c r="FR110" s="196" t="s">
        <v>11625</v>
      </c>
      <c r="FS110" s="188" t="s">
        <v>446</v>
      </c>
      <c r="FT110" s="188" t="s">
        <v>446</v>
      </c>
      <c r="FU110" s="188" t="s">
        <v>446</v>
      </c>
      <c r="FV110" s="188" t="s">
        <v>446</v>
      </c>
      <c r="FW110" s="188" t="s">
        <v>446</v>
      </c>
      <c r="FX110" s="188" t="s">
        <v>446</v>
      </c>
      <c r="FY110" s="198">
        <v>43603</v>
      </c>
      <c r="FZ110" s="189" t="s">
        <v>11626</v>
      </c>
      <c r="GA110" s="189">
        <v>1</v>
      </c>
      <c r="GB110" s="189" t="s">
        <v>4973</v>
      </c>
      <c r="GC110" s="189" t="s">
        <v>5204</v>
      </c>
      <c r="GD110" s="189">
        <v>2</v>
      </c>
      <c r="GE110" s="189" t="s">
        <v>7273</v>
      </c>
      <c r="GF110" s="189" t="s">
        <v>4973</v>
      </c>
      <c r="GG110" s="201">
        <v>43767</v>
      </c>
      <c r="GH110" s="196" t="s">
        <v>11627</v>
      </c>
      <c r="GI110" s="188">
        <v>0</v>
      </c>
      <c r="GJ110" s="188" t="s">
        <v>4973</v>
      </c>
      <c r="GK110" s="188" t="s">
        <v>5204</v>
      </c>
      <c r="GL110" s="188">
        <v>2</v>
      </c>
      <c r="GM110" s="188" t="s">
        <v>7273</v>
      </c>
      <c r="GN110" s="188" t="s">
        <v>4973</v>
      </c>
      <c r="GO110" s="198">
        <v>43767</v>
      </c>
      <c r="GP110" s="189" t="s">
        <v>11628</v>
      </c>
      <c r="GQ110" s="189">
        <v>1</v>
      </c>
      <c r="GR110" s="189" t="s">
        <v>4973</v>
      </c>
      <c r="GS110" s="189" t="s">
        <v>5204</v>
      </c>
      <c r="GT110" s="189">
        <v>2</v>
      </c>
      <c r="GU110" s="189" t="s">
        <v>7273</v>
      </c>
      <c r="GV110" s="189" t="s">
        <v>4973</v>
      </c>
      <c r="GW110" s="201">
        <v>43767</v>
      </c>
      <c r="GX110" s="196" t="s">
        <v>11629</v>
      </c>
      <c r="GY110" s="188">
        <v>0</v>
      </c>
      <c r="GZ110" s="188" t="s">
        <v>4973</v>
      </c>
      <c r="HA110" s="188" t="s">
        <v>5204</v>
      </c>
      <c r="HB110" s="188">
        <v>2</v>
      </c>
      <c r="HC110" s="188" t="s">
        <v>7273</v>
      </c>
      <c r="HD110" s="188" t="s">
        <v>4973</v>
      </c>
      <c r="HE110" s="198">
        <v>43767</v>
      </c>
      <c r="HF110" s="189" t="s">
        <v>11630</v>
      </c>
      <c r="HG110" s="189">
        <v>1.5</v>
      </c>
      <c r="HH110" s="189" t="s">
        <v>4973</v>
      </c>
      <c r="HI110" s="189" t="s">
        <v>5204</v>
      </c>
      <c r="HJ110" s="189">
        <v>2</v>
      </c>
      <c r="HK110" s="189" t="s">
        <v>7273</v>
      </c>
      <c r="HL110" s="189" t="s">
        <v>4973</v>
      </c>
      <c r="HM110" s="201">
        <v>43767</v>
      </c>
      <c r="HN110" s="196" t="s">
        <v>11631</v>
      </c>
      <c r="HO110" s="188">
        <v>1.5</v>
      </c>
      <c r="HP110" s="188" t="s">
        <v>4973</v>
      </c>
      <c r="HQ110" s="188" t="s">
        <v>5204</v>
      </c>
      <c r="HR110" s="188">
        <v>2</v>
      </c>
      <c r="HS110" s="188" t="s">
        <v>7273</v>
      </c>
      <c r="HT110" s="188" t="s">
        <v>4973</v>
      </c>
      <c r="HU110" s="198">
        <v>43767</v>
      </c>
      <c r="HV110" s="189" t="s">
        <v>11632</v>
      </c>
      <c r="HW110" s="189">
        <v>0</v>
      </c>
      <c r="HX110" s="189" t="s">
        <v>4973</v>
      </c>
      <c r="HY110" s="189" t="s">
        <v>5204</v>
      </c>
      <c r="HZ110" s="189">
        <v>2</v>
      </c>
      <c r="IA110" s="189" t="s">
        <v>7273</v>
      </c>
      <c r="IB110" s="189" t="s">
        <v>4973</v>
      </c>
      <c r="IC110" s="201">
        <v>43767</v>
      </c>
      <c r="ID110" s="196" t="s">
        <v>11633</v>
      </c>
      <c r="IE110" s="188">
        <v>0.5</v>
      </c>
      <c r="IF110" s="188" t="s">
        <v>4973</v>
      </c>
      <c r="IG110" s="188" t="s">
        <v>5204</v>
      </c>
      <c r="IH110" s="188">
        <v>2</v>
      </c>
      <c r="II110" s="188" t="s">
        <v>7273</v>
      </c>
      <c r="IJ110" s="188" t="s">
        <v>4973</v>
      </c>
      <c r="IK110" s="198">
        <v>43767</v>
      </c>
      <c r="IL110" s="189" t="s">
        <v>11634</v>
      </c>
      <c r="IM110" s="189">
        <v>0</v>
      </c>
      <c r="IN110" s="189" t="s">
        <v>4973</v>
      </c>
      <c r="IO110" s="189" t="s">
        <v>5204</v>
      </c>
      <c r="IP110" s="189">
        <v>2</v>
      </c>
      <c r="IQ110" s="189" t="s">
        <v>7273</v>
      </c>
      <c r="IR110" s="189" t="s">
        <v>4973</v>
      </c>
      <c r="IS110" s="201">
        <v>43767</v>
      </c>
    </row>
    <row r="111" spans="1:253" x14ac:dyDescent="0.35">
      <c r="A111" t="s">
        <v>7792</v>
      </c>
      <c r="B111" t="s">
        <v>4377</v>
      </c>
      <c r="C111" t="s">
        <v>7793</v>
      </c>
      <c r="D111" t="s">
        <v>335</v>
      </c>
      <c r="E111" t="s">
        <v>334</v>
      </c>
      <c r="F111" t="s">
        <v>11635</v>
      </c>
      <c r="G111" s="184">
        <v>40185000</v>
      </c>
      <c r="H111" s="185" t="s">
        <v>7909</v>
      </c>
      <c r="I111" s="185" t="s">
        <v>731</v>
      </c>
      <c r="J111" s="185">
        <v>2</v>
      </c>
      <c r="K111" s="185" t="s">
        <v>7994</v>
      </c>
      <c r="L111" s="185" t="s">
        <v>8226</v>
      </c>
      <c r="M111" s="198">
        <v>43798</v>
      </c>
      <c r="N111" s="196" t="s">
        <v>11636</v>
      </c>
      <c r="O111" s="187">
        <v>66662</v>
      </c>
      <c r="P111" s="187" t="s">
        <v>7910</v>
      </c>
      <c r="Q111" s="187" t="s">
        <v>730</v>
      </c>
      <c r="R111" s="187">
        <v>3</v>
      </c>
      <c r="S111" s="187" t="s">
        <v>7995</v>
      </c>
      <c r="T111" s="187" t="s">
        <v>8227</v>
      </c>
      <c r="U111" s="199">
        <v>43798</v>
      </c>
      <c r="V111" s="196" t="s">
        <v>11637</v>
      </c>
      <c r="W111" s="185">
        <v>7303000</v>
      </c>
      <c r="X111" s="185" t="s">
        <v>7911</v>
      </c>
      <c r="Y111" s="185" t="s">
        <v>731</v>
      </c>
      <c r="Z111" s="185">
        <v>2</v>
      </c>
      <c r="AA111" s="185" t="s">
        <v>7997</v>
      </c>
      <c r="AB111" s="185" t="s">
        <v>7996</v>
      </c>
      <c r="AC111" s="198">
        <v>43798</v>
      </c>
      <c r="AD111" s="196" t="s">
        <v>11638</v>
      </c>
      <c r="AE111" s="186">
        <v>1362000</v>
      </c>
      <c r="AF111" s="186" t="s">
        <v>7911</v>
      </c>
      <c r="AG111" s="186" t="s">
        <v>731</v>
      </c>
      <c r="AH111" s="186">
        <v>2</v>
      </c>
      <c r="AI111" s="186" t="s">
        <v>7998</v>
      </c>
      <c r="AJ111" s="186" t="s">
        <v>7996</v>
      </c>
      <c r="AK111" s="200">
        <v>43798</v>
      </c>
      <c r="AL111" s="196" t="s">
        <v>11639</v>
      </c>
      <c r="AM111" s="185">
        <v>1362000</v>
      </c>
      <c r="AN111" s="185" t="s">
        <v>7911</v>
      </c>
      <c r="AO111" s="185" t="s">
        <v>731</v>
      </c>
      <c r="AP111" s="185">
        <v>2</v>
      </c>
      <c r="AQ111" s="185" t="s">
        <v>7999</v>
      </c>
      <c r="AR111" s="185" t="s">
        <v>7996</v>
      </c>
      <c r="AS111" s="198">
        <v>43798</v>
      </c>
      <c r="AT111" s="189" t="s">
        <v>11640</v>
      </c>
      <c r="AU111" s="186" t="s">
        <v>446</v>
      </c>
      <c r="AV111" s="186" t="s">
        <v>446</v>
      </c>
      <c r="AW111" s="186" t="s">
        <v>446</v>
      </c>
      <c r="AX111" s="186" t="s">
        <v>446</v>
      </c>
      <c r="AY111" s="186" t="s">
        <v>6112</v>
      </c>
      <c r="AZ111" s="186" t="s">
        <v>446</v>
      </c>
      <c r="BA111" s="200">
        <v>43798</v>
      </c>
      <c r="BB111" s="196" t="s">
        <v>11641</v>
      </c>
      <c r="BC111" s="185" t="s">
        <v>446</v>
      </c>
      <c r="BD111" s="185" t="s">
        <v>446</v>
      </c>
      <c r="BE111" s="185" t="s">
        <v>446</v>
      </c>
      <c r="BF111" s="185" t="s">
        <v>446</v>
      </c>
      <c r="BG111" s="185" t="s">
        <v>6112</v>
      </c>
      <c r="BH111" s="185" t="s">
        <v>446</v>
      </c>
      <c r="BI111" s="198">
        <v>43798</v>
      </c>
      <c r="BJ111" s="189" t="s">
        <v>11642</v>
      </c>
      <c r="BK111" s="189" t="s">
        <v>446</v>
      </c>
      <c r="BL111" s="189" t="s">
        <v>446</v>
      </c>
      <c r="BM111" s="189" t="s">
        <v>446</v>
      </c>
      <c r="BN111" s="189" t="s">
        <v>446</v>
      </c>
      <c r="BO111" s="189" t="s">
        <v>8000</v>
      </c>
      <c r="BP111" s="186" t="s">
        <v>446</v>
      </c>
      <c r="BQ111" s="201">
        <v>43798</v>
      </c>
      <c r="BR111" s="196" t="s">
        <v>11643</v>
      </c>
      <c r="BS111" s="188" t="s">
        <v>446</v>
      </c>
      <c r="BT111" s="188" t="s">
        <v>446</v>
      </c>
      <c r="BU111" s="188" t="s">
        <v>446</v>
      </c>
      <c r="BV111" s="188" t="s">
        <v>446</v>
      </c>
      <c r="BW111" s="188" t="s">
        <v>6112</v>
      </c>
      <c r="BX111" s="188" t="s">
        <v>446</v>
      </c>
      <c r="BY111" s="198">
        <v>43798</v>
      </c>
      <c r="BZ111" s="189" t="s">
        <v>11644</v>
      </c>
      <c r="CA111" s="189" t="s">
        <v>446</v>
      </c>
      <c r="CB111" s="189" t="s">
        <v>446</v>
      </c>
      <c r="CC111" s="189" t="s">
        <v>446</v>
      </c>
      <c r="CD111" s="189" t="s">
        <v>446</v>
      </c>
      <c r="CE111" s="189" t="s">
        <v>6112</v>
      </c>
      <c r="CF111" s="189" t="s">
        <v>446</v>
      </c>
      <c r="CG111" s="201">
        <v>43798</v>
      </c>
      <c r="CH111" s="196" t="s">
        <v>11645</v>
      </c>
      <c r="CI111" s="189" t="e">
        <v>#N/A</v>
      </c>
      <c r="CJ111" s="189" t="e">
        <v>#N/A</v>
      </c>
      <c r="CK111" s="189" t="e">
        <v>#N/A</v>
      </c>
      <c r="CL111" s="189" t="e">
        <v>#N/A</v>
      </c>
      <c r="CM111" s="189" t="e">
        <v>#N/A</v>
      </c>
      <c r="CN111" s="189" t="e">
        <v>#N/A</v>
      </c>
      <c r="CO111" s="193" t="e">
        <v>#N/A</v>
      </c>
      <c r="CP111" s="189" t="s">
        <v>11646</v>
      </c>
      <c r="CQ111" s="188" t="s">
        <v>446</v>
      </c>
      <c r="CR111" s="188" t="s">
        <v>446</v>
      </c>
      <c r="CS111" s="188" t="s">
        <v>446</v>
      </c>
      <c r="CT111" s="188" t="s">
        <v>446</v>
      </c>
      <c r="CU111" s="188" t="s">
        <v>6112</v>
      </c>
      <c r="CV111" s="188" t="s">
        <v>446</v>
      </c>
      <c r="CW111" s="198">
        <v>43798</v>
      </c>
      <c r="CX111" s="189" t="s">
        <v>11647</v>
      </c>
      <c r="CY111" s="186">
        <v>1362000</v>
      </c>
      <c r="CZ111" s="186" t="s">
        <v>7912</v>
      </c>
      <c r="DA111" s="186" t="s">
        <v>731</v>
      </c>
      <c r="DB111" s="186">
        <v>2</v>
      </c>
      <c r="DC111" s="186" t="s">
        <v>8002</v>
      </c>
      <c r="DD111" s="186" t="s">
        <v>8001</v>
      </c>
      <c r="DE111" s="192">
        <v>43798</v>
      </c>
      <c r="DF111" s="196" t="s">
        <v>11648</v>
      </c>
      <c r="DG111" s="185">
        <v>5941000</v>
      </c>
      <c r="DH111" s="188" t="s">
        <v>7912</v>
      </c>
      <c r="DI111" s="188" t="s">
        <v>731</v>
      </c>
      <c r="DJ111" s="188">
        <v>2</v>
      </c>
      <c r="DK111" s="188" t="s">
        <v>8002</v>
      </c>
      <c r="DL111" s="188" t="s">
        <v>8001</v>
      </c>
      <c r="DM111" s="198">
        <v>43798</v>
      </c>
      <c r="DN111" s="189" t="s">
        <v>11649</v>
      </c>
      <c r="DO111" s="186">
        <v>0</v>
      </c>
      <c r="DP111" s="189" t="s">
        <v>7912</v>
      </c>
      <c r="DQ111" s="189" t="s">
        <v>731</v>
      </c>
      <c r="DR111" s="189">
        <v>2</v>
      </c>
      <c r="DS111" s="189" t="s">
        <v>8002</v>
      </c>
      <c r="DT111" s="189" t="s">
        <v>8001</v>
      </c>
      <c r="DU111" s="201">
        <v>43798</v>
      </c>
      <c r="DV111" s="196" t="s">
        <v>11650</v>
      </c>
      <c r="DW111" s="185">
        <v>1362000</v>
      </c>
      <c r="DX111" s="188" t="s">
        <v>7912</v>
      </c>
      <c r="DY111" s="188" t="s">
        <v>731</v>
      </c>
      <c r="DZ111" s="188">
        <v>2</v>
      </c>
      <c r="EA111" s="188" t="s">
        <v>8002</v>
      </c>
      <c r="EB111" s="188" t="s">
        <v>8001</v>
      </c>
      <c r="EC111" s="198">
        <v>43798</v>
      </c>
      <c r="ED111" s="189" t="s">
        <v>11651</v>
      </c>
      <c r="EE111" s="186">
        <v>0</v>
      </c>
      <c r="EF111" s="189" t="s">
        <v>7912</v>
      </c>
      <c r="EG111" s="189" t="s">
        <v>731</v>
      </c>
      <c r="EH111" s="189">
        <v>2</v>
      </c>
      <c r="EI111" s="189" t="s">
        <v>8002</v>
      </c>
      <c r="EJ111" s="189" t="s">
        <v>8001</v>
      </c>
      <c r="EK111" s="201">
        <v>43798</v>
      </c>
      <c r="EL111" s="196" t="s">
        <v>11652</v>
      </c>
      <c r="EM111" s="185">
        <v>0</v>
      </c>
      <c r="EN111" s="188" t="s">
        <v>7912</v>
      </c>
      <c r="EO111" s="188" t="s">
        <v>731</v>
      </c>
      <c r="EP111" s="188">
        <v>2</v>
      </c>
      <c r="EQ111" s="188" t="s">
        <v>8002</v>
      </c>
      <c r="ER111" s="188" t="s">
        <v>8001</v>
      </c>
      <c r="ES111" s="198">
        <v>43798</v>
      </c>
      <c r="ET111" s="189" t="s">
        <v>11653</v>
      </c>
      <c r="EU111" s="189" t="s">
        <v>446</v>
      </c>
      <c r="EV111" s="189" t="s">
        <v>446</v>
      </c>
      <c r="EW111" s="189" t="s">
        <v>446</v>
      </c>
      <c r="EX111" s="189" t="s">
        <v>446</v>
      </c>
      <c r="EY111" s="189" t="s">
        <v>8000</v>
      </c>
      <c r="EZ111" s="189" t="s">
        <v>446</v>
      </c>
      <c r="FA111" s="201">
        <v>43798</v>
      </c>
      <c r="FB111" s="196" t="s">
        <v>11654</v>
      </c>
      <c r="FC111" s="188">
        <v>2</v>
      </c>
      <c r="FD111" s="188" t="s">
        <v>446</v>
      </c>
      <c r="FE111" s="188" t="s">
        <v>731</v>
      </c>
      <c r="FF111" s="188">
        <v>2</v>
      </c>
      <c r="FG111" s="188" t="s">
        <v>8003</v>
      </c>
      <c r="FH111" s="188" t="s">
        <v>446</v>
      </c>
      <c r="FI111" s="198">
        <v>43798</v>
      </c>
      <c r="FJ111" s="196" t="s">
        <v>11655</v>
      </c>
      <c r="FK111" s="189" t="e">
        <v>#N/A</v>
      </c>
      <c r="FL111" s="189" t="e">
        <v>#N/A</v>
      </c>
      <c r="FM111" s="189" t="e">
        <v>#N/A</v>
      </c>
      <c r="FN111" s="189" t="e">
        <v>#N/A</v>
      </c>
      <c r="FO111" s="189" t="e">
        <v>#N/A</v>
      </c>
      <c r="FP111" s="186" t="e">
        <v>#N/A</v>
      </c>
      <c r="FQ111" s="200" t="e">
        <v>#N/A</v>
      </c>
      <c r="FR111" s="196" t="s">
        <v>11656</v>
      </c>
      <c r="FS111" s="188" t="e">
        <v>#N/A</v>
      </c>
      <c r="FT111" s="188" t="e">
        <v>#N/A</v>
      </c>
      <c r="FU111" s="188" t="e">
        <v>#N/A</v>
      </c>
      <c r="FV111" s="188" t="e">
        <v>#N/A</v>
      </c>
      <c r="FW111" s="188" t="e">
        <v>#N/A</v>
      </c>
      <c r="FX111" s="188" t="e">
        <v>#N/A</v>
      </c>
      <c r="FY111" s="198" t="e">
        <v>#N/A</v>
      </c>
      <c r="FZ111" s="189" t="s">
        <v>11657</v>
      </c>
      <c r="GA111" s="189">
        <v>0</v>
      </c>
      <c r="GB111" s="189" t="s">
        <v>7229</v>
      </c>
      <c r="GC111" s="189" t="s">
        <v>732</v>
      </c>
      <c r="GD111" s="189">
        <v>1</v>
      </c>
      <c r="GE111" s="189" t="s">
        <v>446</v>
      </c>
      <c r="GF111" s="189" t="s">
        <v>8004</v>
      </c>
      <c r="GG111" s="201">
        <v>43798</v>
      </c>
      <c r="GH111" s="196" t="s">
        <v>11658</v>
      </c>
      <c r="GI111" s="188">
        <v>0</v>
      </c>
      <c r="GJ111" s="188" t="s">
        <v>7229</v>
      </c>
      <c r="GK111" s="188" t="s">
        <v>731</v>
      </c>
      <c r="GL111" s="188">
        <v>2</v>
      </c>
      <c r="GM111" s="188" t="s">
        <v>446</v>
      </c>
      <c r="GN111" s="188" t="s">
        <v>8004</v>
      </c>
      <c r="GO111" s="198">
        <v>43798</v>
      </c>
      <c r="GP111" s="189" t="s">
        <v>11659</v>
      </c>
      <c r="GQ111" s="189">
        <v>0</v>
      </c>
      <c r="GR111" s="189" t="s">
        <v>7229</v>
      </c>
      <c r="GS111" s="189" t="s">
        <v>732</v>
      </c>
      <c r="GT111" s="189">
        <v>1</v>
      </c>
      <c r="GU111" s="189" t="s">
        <v>446</v>
      </c>
      <c r="GV111" s="189" t="s">
        <v>8004</v>
      </c>
      <c r="GW111" s="201">
        <v>43798</v>
      </c>
      <c r="GX111" s="196" t="s">
        <v>11660</v>
      </c>
      <c r="GY111" s="188">
        <v>0</v>
      </c>
      <c r="GZ111" s="188" t="s">
        <v>7229</v>
      </c>
      <c r="HA111" s="188" t="s">
        <v>732</v>
      </c>
      <c r="HB111" s="188">
        <v>1</v>
      </c>
      <c r="HC111" s="188" t="s">
        <v>446</v>
      </c>
      <c r="HD111" s="188" t="s">
        <v>8004</v>
      </c>
      <c r="HE111" s="198">
        <v>43798</v>
      </c>
      <c r="HF111" s="189" t="s">
        <v>11661</v>
      </c>
      <c r="HG111" s="189">
        <v>0</v>
      </c>
      <c r="HH111" s="189" t="s">
        <v>7229</v>
      </c>
      <c r="HI111" s="189" t="s">
        <v>732</v>
      </c>
      <c r="HJ111" s="189">
        <v>1</v>
      </c>
      <c r="HK111" s="189" t="s">
        <v>446</v>
      </c>
      <c r="HL111" s="189" t="s">
        <v>8004</v>
      </c>
      <c r="HM111" s="201">
        <v>43798</v>
      </c>
      <c r="HN111" s="196" t="s">
        <v>11662</v>
      </c>
      <c r="HO111" s="188">
        <v>0</v>
      </c>
      <c r="HP111" s="188" t="s">
        <v>7229</v>
      </c>
      <c r="HQ111" s="188" t="s">
        <v>731</v>
      </c>
      <c r="HR111" s="188">
        <v>2</v>
      </c>
      <c r="HS111" s="188" t="s">
        <v>446</v>
      </c>
      <c r="HT111" s="188" t="s">
        <v>8004</v>
      </c>
      <c r="HU111" s="198">
        <v>43798</v>
      </c>
      <c r="HV111" s="189" t="s">
        <v>11663</v>
      </c>
      <c r="HW111" s="189">
        <v>0</v>
      </c>
      <c r="HX111" s="189" t="s">
        <v>7229</v>
      </c>
      <c r="HY111" s="189" t="s">
        <v>732</v>
      </c>
      <c r="HZ111" s="189">
        <v>1</v>
      </c>
      <c r="IA111" s="189" t="s">
        <v>446</v>
      </c>
      <c r="IB111" s="189" t="s">
        <v>8004</v>
      </c>
      <c r="IC111" s="201">
        <v>43798</v>
      </c>
      <c r="ID111" s="196" t="s">
        <v>11664</v>
      </c>
      <c r="IE111" s="188">
        <v>1</v>
      </c>
      <c r="IF111" s="188" t="s">
        <v>7229</v>
      </c>
      <c r="IG111" s="188" t="s">
        <v>732</v>
      </c>
      <c r="IH111" s="188">
        <v>1</v>
      </c>
      <c r="II111" s="188" t="s">
        <v>446</v>
      </c>
      <c r="IJ111" s="188" t="s">
        <v>8004</v>
      </c>
      <c r="IK111" s="198">
        <v>43798</v>
      </c>
      <c r="IL111" s="189" t="s">
        <v>11665</v>
      </c>
      <c r="IM111" s="189">
        <v>3</v>
      </c>
      <c r="IN111" s="189" t="s">
        <v>7229</v>
      </c>
      <c r="IO111" s="189" t="s">
        <v>732</v>
      </c>
      <c r="IP111" s="189">
        <v>1</v>
      </c>
      <c r="IQ111" s="189" t="s">
        <v>446</v>
      </c>
      <c r="IR111" s="189" t="s">
        <v>8004</v>
      </c>
      <c r="IS111" s="201">
        <v>43798</v>
      </c>
    </row>
    <row r="112" spans="1:253" x14ac:dyDescent="0.35">
      <c r="A112" t="s">
        <v>1264</v>
      </c>
      <c r="B112" t="s">
        <v>783</v>
      </c>
      <c r="C112" t="s">
        <v>824</v>
      </c>
      <c r="D112" t="s">
        <v>337</v>
      </c>
      <c r="E112" t="s">
        <v>336</v>
      </c>
      <c r="F112" t="s">
        <v>11666</v>
      </c>
      <c r="G112" s="184">
        <v>42074000</v>
      </c>
      <c r="H112" s="185" t="s">
        <v>2142</v>
      </c>
      <c r="I112" s="185" t="s">
        <v>732</v>
      </c>
      <c r="J112" s="185">
        <v>1</v>
      </c>
      <c r="K112" s="185" t="s">
        <v>2151</v>
      </c>
      <c r="L112" s="185" t="s">
        <v>2150</v>
      </c>
      <c r="M112" s="198">
        <v>43511</v>
      </c>
      <c r="N112" s="196" t="s">
        <v>11667</v>
      </c>
      <c r="O112" s="187">
        <v>53206</v>
      </c>
      <c r="P112" s="187" t="s">
        <v>2143</v>
      </c>
      <c r="Q112" s="187" t="s">
        <v>731</v>
      </c>
      <c r="R112" s="187">
        <v>2</v>
      </c>
      <c r="S112" s="187" t="s">
        <v>2153</v>
      </c>
      <c r="T112" s="187" t="s">
        <v>2152</v>
      </c>
      <c r="U112" s="199">
        <v>43511</v>
      </c>
      <c r="V112" s="196" t="s">
        <v>11668</v>
      </c>
      <c r="W112" s="185">
        <v>6309000</v>
      </c>
      <c r="X112" s="185" t="s">
        <v>2142</v>
      </c>
      <c r="Y112" s="185" t="s">
        <v>732</v>
      </c>
      <c r="Z112" s="185">
        <v>1</v>
      </c>
      <c r="AA112" s="185" t="s">
        <v>2155</v>
      </c>
      <c r="AB112" s="185" t="s">
        <v>2154</v>
      </c>
      <c r="AC112" s="198">
        <v>43511</v>
      </c>
      <c r="AD112" s="196" t="s">
        <v>11669</v>
      </c>
      <c r="AE112" s="186">
        <v>5200000</v>
      </c>
      <c r="AF112" s="186" t="s">
        <v>2144</v>
      </c>
      <c r="AG112" s="186" t="s">
        <v>731</v>
      </c>
      <c r="AH112" s="186">
        <v>2</v>
      </c>
      <c r="AI112" s="186">
        <v>0</v>
      </c>
      <c r="AJ112" s="186" t="s">
        <v>2156</v>
      </c>
      <c r="AK112" s="200">
        <v>43511</v>
      </c>
      <c r="AL112" s="196" t="s">
        <v>11670</v>
      </c>
      <c r="AM112" s="185">
        <v>1893000</v>
      </c>
      <c r="AN112" s="185" t="s">
        <v>7651</v>
      </c>
      <c r="AO112" s="185" t="s">
        <v>731</v>
      </c>
      <c r="AP112" s="185">
        <v>2</v>
      </c>
      <c r="AQ112" s="185">
        <v>0</v>
      </c>
      <c r="AR112" s="185" t="s">
        <v>7655</v>
      </c>
      <c r="AS112" s="198">
        <v>43787</v>
      </c>
      <c r="AT112" s="189" t="s">
        <v>11671</v>
      </c>
      <c r="AU112" s="186">
        <v>75</v>
      </c>
      <c r="AV112" s="186" t="s">
        <v>7075</v>
      </c>
      <c r="AW112" s="186" t="s">
        <v>731</v>
      </c>
      <c r="AX112" s="186">
        <v>2</v>
      </c>
      <c r="AY112" s="186" t="s">
        <v>7073</v>
      </c>
      <c r="AZ112" s="186" t="s">
        <v>7074</v>
      </c>
      <c r="BA112" s="200">
        <v>43740</v>
      </c>
      <c r="BB112" s="196" t="s">
        <v>11672</v>
      </c>
      <c r="BC112" s="185" t="s">
        <v>446</v>
      </c>
      <c r="BD112" s="185">
        <v>0</v>
      </c>
      <c r="BE112" s="185" t="s">
        <v>731</v>
      </c>
      <c r="BF112" s="185">
        <v>2</v>
      </c>
      <c r="BG112" s="185" t="s">
        <v>2161</v>
      </c>
      <c r="BH112" s="185">
        <v>0</v>
      </c>
      <c r="BI112" s="198">
        <v>43511</v>
      </c>
      <c r="BJ112" s="189" t="s">
        <v>11673</v>
      </c>
      <c r="BK112" s="189">
        <v>126</v>
      </c>
      <c r="BL112" s="189" t="s">
        <v>7642</v>
      </c>
      <c r="BM112" s="189" t="s">
        <v>731</v>
      </c>
      <c r="BN112" s="189">
        <v>2</v>
      </c>
      <c r="BO112" s="189" t="s">
        <v>7669</v>
      </c>
      <c r="BP112" s="186" t="s">
        <v>1354</v>
      </c>
      <c r="BQ112" s="201">
        <v>43787</v>
      </c>
      <c r="BR112" s="196" t="s">
        <v>11674</v>
      </c>
      <c r="BS112" s="188" t="s">
        <v>446</v>
      </c>
      <c r="BT112" s="188">
        <v>0</v>
      </c>
      <c r="BU112" s="188" t="s">
        <v>731</v>
      </c>
      <c r="BV112" s="188">
        <v>2</v>
      </c>
      <c r="BW112" s="188">
        <v>0</v>
      </c>
      <c r="BX112" s="188">
        <v>0</v>
      </c>
      <c r="BY112" s="198">
        <v>43511</v>
      </c>
      <c r="BZ112" s="189" t="s">
        <v>11675</v>
      </c>
      <c r="CA112" s="189" t="s">
        <v>446</v>
      </c>
      <c r="CB112" s="189">
        <v>0</v>
      </c>
      <c r="CC112" s="189" t="s">
        <v>446</v>
      </c>
      <c r="CD112" s="189" t="s">
        <v>446</v>
      </c>
      <c r="CE112" s="189">
        <v>0</v>
      </c>
      <c r="CF112" s="189">
        <v>0</v>
      </c>
      <c r="CG112" s="201">
        <v>43511</v>
      </c>
      <c r="CH112" s="196" t="s">
        <v>11676</v>
      </c>
      <c r="CI112" s="189" t="e">
        <v>#N/A</v>
      </c>
      <c r="CJ112" s="189" t="e">
        <v>#N/A</v>
      </c>
      <c r="CK112" s="189" t="e">
        <v>#N/A</v>
      </c>
      <c r="CL112" s="189" t="e">
        <v>#N/A</v>
      </c>
      <c r="CM112" s="189" t="e">
        <v>#N/A</v>
      </c>
      <c r="CN112" s="189" t="e">
        <v>#N/A</v>
      </c>
      <c r="CO112" s="193" t="e">
        <v>#N/A</v>
      </c>
      <c r="CP112" s="189" t="s">
        <v>11677</v>
      </c>
      <c r="CQ112" s="188" t="s">
        <v>446</v>
      </c>
      <c r="CR112" s="188" t="s">
        <v>446</v>
      </c>
      <c r="CS112" s="188" t="s">
        <v>446</v>
      </c>
      <c r="CT112" s="188" t="s">
        <v>446</v>
      </c>
      <c r="CU112" s="188" t="s">
        <v>446</v>
      </c>
      <c r="CV112" s="188" t="s">
        <v>446</v>
      </c>
      <c r="CW112" s="198">
        <v>43787</v>
      </c>
      <c r="CX112" s="189" t="s">
        <v>11678</v>
      </c>
      <c r="CY112" s="186">
        <v>3500000</v>
      </c>
      <c r="CZ112" s="186" t="s">
        <v>4681</v>
      </c>
      <c r="DA112" s="186" t="s">
        <v>732</v>
      </c>
      <c r="DB112" s="186">
        <v>1</v>
      </c>
      <c r="DC112" s="186" t="s">
        <v>4685</v>
      </c>
      <c r="DD112" s="186" t="s">
        <v>4682</v>
      </c>
      <c r="DE112" s="192">
        <v>43585</v>
      </c>
      <c r="DF112" s="196" t="s">
        <v>11679</v>
      </c>
      <c r="DG112" s="185">
        <v>1109000</v>
      </c>
      <c r="DH112" s="188" t="s">
        <v>2142</v>
      </c>
      <c r="DI112" s="188" t="s">
        <v>732</v>
      </c>
      <c r="DJ112" s="188">
        <v>1</v>
      </c>
      <c r="DK112" s="188" t="s">
        <v>4679</v>
      </c>
      <c r="DL112" s="188" t="s">
        <v>2154</v>
      </c>
      <c r="DM112" s="198">
        <v>43585</v>
      </c>
      <c r="DN112" s="189" t="s">
        <v>11680</v>
      </c>
      <c r="DO112" s="186">
        <v>1700000</v>
      </c>
      <c r="DP112" s="189" t="s">
        <v>4680</v>
      </c>
      <c r="DQ112" s="189" t="s">
        <v>732</v>
      </c>
      <c r="DR112" s="189">
        <v>1</v>
      </c>
      <c r="DS112" s="189" t="s">
        <v>4684</v>
      </c>
      <c r="DT112" s="189" t="s">
        <v>4683</v>
      </c>
      <c r="DU112" s="201">
        <v>43585</v>
      </c>
      <c r="DV112" s="196" t="s">
        <v>11681</v>
      </c>
      <c r="DW112" s="185">
        <v>2700000</v>
      </c>
      <c r="DX112" s="188" t="s">
        <v>4681</v>
      </c>
      <c r="DY112" s="188" t="s">
        <v>732</v>
      </c>
      <c r="DZ112" s="188">
        <v>1</v>
      </c>
      <c r="EA112" s="188" t="s">
        <v>4685</v>
      </c>
      <c r="EB112" s="188" t="s">
        <v>4682</v>
      </c>
      <c r="EC112" s="198">
        <v>43585</v>
      </c>
      <c r="ED112" s="189" t="s">
        <v>11682</v>
      </c>
      <c r="EE112" s="186">
        <v>800000</v>
      </c>
      <c r="EF112" s="189" t="s">
        <v>4681</v>
      </c>
      <c r="EG112" s="189" t="s">
        <v>732</v>
      </c>
      <c r="EH112" s="189">
        <v>1</v>
      </c>
      <c r="EI112" s="189" t="s">
        <v>4686</v>
      </c>
      <c r="EJ112" s="189" t="s">
        <v>4682</v>
      </c>
      <c r="EK112" s="201">
        <v>43585</v>
      </c>
      <c r="EL112" s="196" t="s">
        <v>11683</v>
      </c>
      <c r="EM112" s="185">
        <v>0</v>
      </c>
      <c r="EN112" s="188" t="s">
        <v>2148</v>
      </c>
      <c r="EO112" s="188" t="s">
        <v>731</v>
      </c>
      <c r="EP112" s="188">
        <v>2</v>
      </c>
      <c r="EQ112" s="188" t="s">
        <v>2169</v>
      </c>
      <c r="ER112" s="188" t="s">
        <v>2164</v>
      </c>
      <c r="ES112" s="198">
        <v>43511</v>
      </c>
      <c r="ET112" s="189" t="s">
        <v>11684</v>
      </c>
      <c r="EU112" s="189">
        <v>126</v>
      </c>
      <c r="EV112" s="189" t="s">
        <v>7642</v>
      </c>
      <c r="EW112" s="189" t="s">
        <v>731</v>
      </c>
      <c r="EX112" s="189">
        <v>2</v>
      </c>
      <c r="EY112" s="189" t="s">
        <v>7669</v>
      </c>
      <c r="EZ112" s="189" t="s">
        <v>1354</v>
      </c>
      <c r="FA112" s="201">
        <v>43787</v>
      </c>
      <c r="FB112" s="196" t="s">
        <v>11685</v>
      </c>
      <c r="FC112" s="188">
        <v>3</v>
      </c>
      <c r="FD112" s="188">
        <v>0</v>
      </c>
      <c r="FE112" s="188" t="s">
        <v>732</v>
      </c>
      <c r="FF112" s="188">
        <v>1</v>
      </c>
      <c r="FG112" s="188">
        <v>0</v>
      </c>
      <c r="FH112" s="188">
        <v>0</v>
      </c>
      <c r="FI112" s="198">
        <v>43511</v>
      </c>
      <c r="FJ112" s="196" t="s">
        <v>11686</v>
      </c>
      <c r="FK112" s="189">
        <v>2200000</v>
      </c>
      <c r="FL112" s="189" t="s">
        <v>2148</v>
      </c>
      <c r="FM112" s="189" t="s">
        <v>731</v>
      </c>
      <c r="FN112" s="189">
        <v>2</v>
      </c>
      <c r="FO112" s="189" t="s">
        <v>2170</v>
      </c>
      <c r="FP112" s="186" t="s">
        <v>2164</v>
      </c>
      <c r="FQ112" s="200">
        <v>43511</v>
      </c>
      <c r="FR112" s="196" t="s">
        <v>11687</v>
      </c>
      <c r="FS112" s="188" t="s">
        <v>446</v>
      </c>
      <c r="FT112" s="188">
        <v>0</v>
      </c>
      <c r="FU112" s="188" t="s">
        <v>731</v>
      </c>
      <c r="FV112" s="188">
        <v>2</v>
      </c>
      <c r="FW112" s="188">
        <v>0</v>
      </c>
      <c r="FX112" s="188">
        <v>0</v>
      </c>
      <c r="FY112" s="198">
        <v>43511</v>
      </c>
      <c r="FZ112" s="189" t="s">
        <v>11688</v>
      </c>
      <c r="GA112" s="189">
        <v>2</v>
      </c>
      <c r="GB112" s="189" t="s">
        <v>7229</v>
      </c>
      <c r="GC112" s="189" t="s">
        <v>731</v>
      </c>
      <c r="GD112" s="189">
        <v>2</v>
      </c>
      <c r="GE112" s="189" t="s">
        <v>7600</v>
      </c>
      <c r="GF112" s="189" t="s">
        <v>7616</v>
      </c>
      <c r="GG112" s="201">
        <v>43767</v>
      </c>
      <c r="GH112" s="196" t="s">
        <v>11689</v>
      </c>
      <c r="GI112" s="188">
        <v>3</v>
      </c>
      <c r="GJ112" s="188" t="s">
        <v>7229</v>
      </c>
      <c r="GK112" s="188" t="s">
        <v>732</v>
      </c>
      <c r="GL112" s="188">
        <v>1</v>
      </c>
      <c r="GM112" s="188" t="s">
        <v>7600</v>
      </c>
      <c r="GN112" s="188" t="s">
        <v>7616</v>
      </c>
      <c r="GO112" s="198">
        <v>43767</v>
      </c>
      <c r="GP112" s="189" t="s">
        <v>11690</v>
      </c>
      <c r="GQ112" s="189">
        <v>2</v>
      </c>
      <c r="GR112" s="189" t="s">
        <v>7229</v>
      </c>
      <c r="GS112" s="189" t="s">
        <v>731</v>
      </c>
      <c r="GT112" s="189">
        <v>2</v>
      </c>
      <c r="GU112" s="189" t="s">
        <v>7600</v>
      </c>
      <c r="GV112" s="189" t="s">
        <v>7616</v>
      </c>
      <c r="GW112" s="201">
        <v>43767</v>
      </c>
      <c r="GX112" s="196" t="s">
        <v>11691</v>
      </c>
      <c r="GY112" s="188">
        <v>0</v>
      </c>
      <c r="GZ112" s="188" t="s">
        <v>7229</v>
      </c>
      <c r="HA112" s="188" t="s">
        <v>731</v>
      </c>
      <c r="HB112" s="188">
        <v>2</v>
      </c>
      <c r="HC112" s="188" t="s">
        <v>7600</v>
      </c>
      <c r="HD112" s="188" t="s">
        <v>7616</v>
      </c>
      <c r="HE112" s="198">
        <v>43767</v>
      </c>
      <c r="HF112" s="189" t="s">
        <v>11692</v>
      </c>
      <c r="HG112" s="189">
        <v>0</v>
      </c>
      <c r="HH112" s="189" t="s">
        <v>7229</v>
      </c>
      <c r="HI112" s="189" t="s">
        <v>731</v>
      </c>
      <c r="HJ112" s="189">
        <v>2</v>
      </c>
      <c r="HK112" s="189" t="s">
        <v>7600</v>
      </c>
      <c r="HL112" s="189" t="s">
        <v>7616</v>
      </c>
      <c r="HM112" s="201">
        <v>43767</v>
      </c>
      <c r="HN112" s="196" t="s">
        <v>11693</v>
      </c>
      <c r="HO112" s="188">
        <v>2</v>
      </c>
      <c r="HP112" s="188" t="s">
        <v>7229</v>
      </c>
      <c r="HQ112" s="188" t="s">
        <v>732</v>
      </c>
      <c r="HR112" s="188">
        <v>1</v>
      </c>
      <c r="HS112" s="188" t="s">
        <v>7600</v>
      </c>
      <c r="HT112" s="188" t="s">
        <v>7616</v>
      </c>
      <c r="HU112" s="198">
        <v>43767</v>
      </c>
      <c r="HV112" s="189" t="s">
        <v>11694</v>
      </c>
      <c r="HW112" s="189">
        <v>2</v>
      </c>
      <c r="HX112" s="189" t="s">
        <v>7229</v>
      </c>
      <c r="HY112" s="189" t="s">
        <v>732</v>
      </c>
      <c r="HZ112" s="189">
        <v>1</v>
      </c>
      <c r="IA112" s="189" t="s">
        <v>7600</v>
      </c>
      <c r="IB112" s="189" t="s">
        <v>7616</v>
      </c>
      <c r="IC112" s="201">
        <v>43767</v>
      </c>
      <c r="ID112" s="196" t="s">
        <v>11695</v>
      </c>
      <c r="IE112" s="188">
        <v>3</v>
      </c>
      <c r="IF112" s="188" t="s">
        <v>7229</v>
      </c>
      <c r="IG112" s="188" t="s">
        <v>732</v>
      </c>
      <c r="IH112" s="188">
        <v>1</v>
      </c>
      <c r="II112" s="188" t="s">
        <v>7600</v>
      </c>
      <c r="IJ112" s="188" t="s">
        <v>7616</v>
      </c>
      <c r="IK112" s="198">
        <v>43767</v>
      </c>
      <c r="IL112" s="189" t="s">
        <v>11696</v>
      </c>
      <c r="IM112" s="189">
        <v>0</v>
      </c>
      <c r="IN112" s="189" t="s">
        <v>7229</v>
      </c>
      <c r="IO112" s="189" t="s">
        <v>731</v>
      </c>
      <c r="IP112" s="189">
        <v>2</v>
      </c>
      <c r="IQ112" s="189" t="s">
        <v>7600</v>
      </c>
      <c r="IR112" s="189" t="s">
        <v>7616</v>
      </c>
      <c r="IS112" s="201">
        <v>43767</v>
      </c>
    </row>
    <row r="113" spans="1:253" x14ac:dyDescent="0.35">
      <c r="A113" t="s">
        <v>2986</v>
      </c>
      <c r="B113" t="s">
        <v>828</v>
      </c>
      <c r="C113" t="s">
        <v>728</v>
      </c>
      <c r="D113" t="s">
        <v>429</v>
      </c>
      <c r="E113" t="s">
        <v>349</v>
      </c>
      <c r="F113" t="s">
        <v>11697</v>
      </c>
      <c r="G113" s="184">
        <v>28228000</v>
      </c>
      <c r="H113" s="185" t="s">
        <v>8026</v>
      </c>
      <c r="I113" s="185" t="s">
        <v>731</v>
      </c>
      <c r="J113" s="185">
        <v>2</v>
      </c>
      <c r="K113" s="185" t="s">
        <v>8107</v>
      </c>
      <c r="L113" s="185" t="s">
        <v>8060</v>
      </c>
      <c r="M113" s="198">
        <v>43798</v>
      </c>
      <c r="N113" s="196" t="s">
        <v>11698</v>
      </c>
      <c r="O113" s="187">
        <v>912050</v>
      </c>
      <c r="P113" s="187" t="s">
        <v>1038</v>
      </c>
      <c r="Q113" s="187" t="s">
        <v>732</v>
      </c>
      <c r="R113" s="187">
        <v>1</v>
      </c>
      <c r="S113" s="187" t="s">
        <v>1047</v>
      </c>
      <c r="T113" s="187" t="s">
        <v>1046</v>
      </c>
      <c r="U113" s="199">
        <v>43494</v>
      </c>
      <c r="V113" s="196" t="s">
        <v>11699</v>
      </c>
      <c r="W113" s="185">
        <v>28228000</v>
      </c>
      <c r="X113" s="185" t="s">
        <v>8026</v>
      </c>
      <c r="Y113" s="185" t="s">
        <v>731</v>
      </c>
      <c r="Z113" s="185">
        <v>2</v>
      </c>
      <c r="AA113" s="185" t="s">
        <v>8107</v>
      </c>
      <c r="AB113" s="185" t="s">
        <v>8060</v>
      </c>
      <c r="AC113" s="198">
        <v>43798</v>
      </c>
      <c r="AD113" s="196" t="s">
        <v>11700</v>
      </c>
      <c r="AE113" s="186">
        <v>28228000</v>
      </c>
      <c r="AF113" s="186" t="s">
        <v>8026</v>
      </c>
      <c r="AG113" s="186" t="s">
        <v>731</v>
      </c>
      <c r="AH113" s="186">
        <v>2</v>
      </c>
      <c r="AI113" s="186" t="s">
        <v>8108</v>
      </c>
      <c r="AJ113" s="186" t="s">
        <v>8060</v>
      </c>
      <c r="AK113" s="200">
        <v>43798</v>
      </c>
      <c r="AL113" s="196" t="s">
        <v>11701</v>
      </c>
      <c r="AM113" s="185">
        <v>4627000</v>
      </c>
      <c r="AN113" s="185" t="s">
        <v>8027</v>
      </c>
      <c r="AO113" s="185" t="s">
        <v>731</v>
      </c>
      <c r="AP113" s="185">
        <v>2</v>
      </c>
      <c r="AQ113" s="185" t="s">
        <v>8109</v>
      </c>
      <c r="AR113" s="185" t="s">
        <v>2011</v>
      </c>
      <c r="AS113" s="198">
        <v>43798</v>
      </c>
      <c r="AT113" s="189" t="s">
        <v>11702</v>
      </c>
      <c r="AU113" s="186" t="s">
        <v>446</v>
      </c>
      <c r="AV113" s="186">
        <v>0</v>
      </c>
      <c r="AW113" s="186" t="s">
        <v>446</v>
      </c>
      <c r="AX113" s="186" t="s">
        <v>446</v>
      </c>
      <c r="AY113" s="186" t="s">
        <v>1052</v>
      </c>
      <c r="AZ113" s="186">
        <v>0</v>
      </c>
      <c r="BA113" s="200">
        <v>43494</v>
      </c>
      <c r="BB113" s="196" t="s">
        <v>11703</v>
      </c>
      <c r="BC113" s="185" t="s">
        <v>446</v>
      </c>
      <c r="BD113" s="185" t="s">
        <v>446</v>
      </c>
      <c r="BE113" s="185" t="s">
        <v>446</v>
      </c>
      <c r="BF113" s="185" t="s">
        <v>446</v>
      </c>
      <c r="BG113" s="185" t="s">
        <v>8106</v>
      </c>
      <c r="BH113" s="185" t="s">
        <v>888</v>
      </c>
      <c r="BI113" s="198">
        <v>43798</v>
      </c>
      <c r="BJ113" s="189" t="s">
        <v>11704</v>
      </c>
      <c r="BK113" s="189" t="s">
        <v>446</v>
      </c>
      <c r="BL113" s="189" t="s">
        <v>446</v>
      </c>
      <c r="BM113" s="189" t="s">
        <v>446</v>
      </c>
      <c r="BN113" s="189" t="s">
        <v>446</v>
      </c>
      <c r="BO113" s="189" t="s">
        <v>8106</v>
      </c>
      <c r="BP113" s="186" t="s">
        <v>888</v>
      </c>
      <c r="BQ113" s="201">
        <v>43798</v>
      </c>
      <c r="BR113" s="196" t="s">
        <v>11705</v>
      </c>
      <c r="BS113" s="188" t="s">
        <v>446</v>
      </c>
      <c r="BT113" s="188">
        <v>0</v>
      </c>
      <c r="BU113" s="188" t="s">
        <v>446</v>
      </c>
      <c r="BV113" s="188" t="s">
        <v>446</v>
      </c>
      <c r="BW113" s="188" t="s">
        <v>1057</v>
      </c>
      <c r="BX113" s="188">
        <v>0</v>
      </c>
      <c r="BY113" s="198">
        <v>43494</v>
      </c>
      <c r="BZ113" s="189" t="s">
        <v>11706</v>
      </c>
      <c r="CA113" s="189" t="s">
        <v>446</v>
      </c>
      <c r="CB113" s="189">
        <v>0</v>
      </c>
      <c r="CC113" s="189" t="s">
        <v>446</v>
      </c>
      <c r="CD113" s="189" t="s">
        <v>446</v>
      </c>
      <c r="CE113" s="189">
        <v>0</v>
      </c>
      <c r="CF113" s="189">
        <v>0</v>
      </c>
      <c r="CG113" s="201">
        <v>43494</v>
      </c>
      <c r="CH113" s="196" t="s">
        <v>11707</v>
      </c>
      <c r="CI113" s="189" t="e">
        <v>#N/A</v>
      </c>
      <c r="CJ113" s="189" t="e">
        <v>#N/A</v>
      </c>
      <c r="CK113" s="189" t="e">
        <v>#N/A</v>
      </c>
      <c r="CL113" s="189" t="e">
        <v>#N/A</v>
      </c>
      <c r="CM113" s="189" t="e">
        <v>#N/A</v>
      </c>
      <c r="CN113" s="189" t="e">
        <v>#N/A</v>
      </c>
      <c r="CO113" s="193" t="e">
        <v>#N/A</v>
      </c>
      <c r="CP113" s="189" t="s">
        <v>11708</v>
      </c>
      <c r="CQ113" s="188">
        <v>223750</v>
      </c>
      <c r="CR113" s="188" t="s">
        <v>1042</v>
      </c>
      <c r="CS113" s="188" t="s">
        <v>732</v>
      </c>
      <c r="CT113" s="188">
        <v>1</v>
      </c>
      <c r="CU113" s="188" t="s">
        <v>1059</v>
      </c>
      <c r="CV113" s="188" t="s">
        <v>1058</v>
      </c>
      <c r="CW113" s="198">
        <v>43494</v>
      </c>
      <c r="CX113" s="189" t="s">
        <v>11709</v>
      </c>
      <c r="CY113" s="186">
        <v>14396000</v>
      </c>
      <c r="CZ113" s="186" t="s">
        <v>4712</v>
      </c>
      <c r="DA113" s="186" t="s">
        <v>731</v>
      </c>
      <c r="DB113" s="186">
        <v>2</v>
      </c>
      <c r="DC113" s="186" t="s">
        <v>8110</v>
      </c>
      <c r="DD113" s="186" t="s">
        <v>8061</v>
      </c>
      <c r="DE113" s="192">
        <v>43798</v>
      </c>
      <c r="DF113" s="196" t="s">
        <v>11710</v>
      </c>
      <c r="DG113" s="185">
        <v>0</v>
      </c>
      <c r="DH113" s="188">
        <v>0</v>
      </c>
      <c r="DI113" s="188" t="s">
        <v>730</v>
      </c>
      <c r="DJ113" s="188">
        <v>3</v>
      </c>
      <c r="DK113" s="188">
        <v>0</v>
      </c>
      <c r="DL113" s="188">
        <v>0</v>
      </c>
      <c r="DM113" s="198">
        <v>43585</v>
      </c>
      <c r="DN113" s="189" t="s">
        <v>11711</v>
      </c>
      <c r="DO113" s="186">
        <v>13832000</v>
      </c>
      <c r="DP113" s="189" t="s">
        <v>8028</v>
      </c>
      <c r="DQ113" s="189" t="s">
        <v>731</v>
      </c>
      <c r="DR113" s="189">
        <v>2</v>
      </c>
      <c r="DS113" s="189" t="s">
        <v>4501</v>
      </c>
      <c r="DT113" s="189" t="s">
        <v>1044</v>
      </c>
      <c r="DU113" s="201">
        <v>43798</v>
      </c>
      <c r="DV113" s="196" t="s">
        <v>11712</v>
      </c>
      <c r="DW113" s="185">
        <v>14396000</v>
      </c>
      <c r="DX113" s="188" t="s">
        <v>4712</v>
      </c>
      <c r="DY113" s="188" t="s">
        <v>731</v>
      </c>
      <c r="DZ113" s="188">
        <v>2</v>
      </c>
      <c r="EA113" s="188" t="s">
        <v>8110</v>
      </c>
      <c r="EB113" s="188" t="s">
        <v>8061</v>
      </c>
      <c r="EC113" s="198">
        <v>43798</v>
      </c>
      <c r="ED113" s="189" t="s">
        <v>11713</v>
      </c>
      <c r="EE113" s="186">
        <v>0</v>
      </c>
      <c r="EF113" s="189">
        <v>0</v>
      </c>
      <c r="EG113" s="189" t="s">
        <v>730</v>
      </c>
      <c r="EH113" s="189">
        <v>3</v>
      </c>
      <c r="EI113" s="189">
        <v>0</v>
      </c>
      <c r="EJ113" s="189">
        <v>0</v>
      </c>
      <c r="EK113" s="201">
        <v>43585</v>
      </c>
      <c r="EL113" s="196" t="s">
        <v>11714</v>
      </c>
      <c r="EM113" s="185">
        <v>0</v>
      </c>
      <c r="EN113" s="188">
        <v>0</v>
      </c>
      <c r="EO113" s="188" t="s">
        <v>731</v>
      </c>
      <c r="EP113" s="188">
        <v>2</v>
      </c>
      <c r="EQ113" s="188">
        <v>0</v>
      </c>
      <c r="ER113" s="188">
        <v>0</v>
      </c>
      <c r="ES113" s="198">
        <v>43494</v>
      </c>
      <c r="ET113" s="189" t="s">
        <v>11715</v>
      </c>
      <c r="EU113" s="189" t="s">
        <v>446</v>
      </c>
      <c r="EV113" s="189" t="s">
        <v>446</v>
      </c>
      <c r="EW113" s="189" t="s">
        <v>446</v>
      </c>
      <c r="EX113" s="189" t="s">
        <v>446</v>
      </c>
      <c r="EY113" s="189" t="s">
        <v>8106</v>
      </c>
      <c r="EZ113" s="189" t="s">
        <v>888</v>
      </c>
      <c r="FA113" s="201">
        <v>43798</v>
      </c>
      <c r="FB113" s="196" t="s">
        <v>11716</v>
      </c>
      <c r="FC113" s="188">
        <v>2</v>
      </c>
      <c r="FD113" s="188" t="s">
        <v>3243</v>
      </c>
      <c r="FE113" s="188" t="s">
        <v>730</v>
      </c>
      <c r="FF113" s="188">
        <v>3</v>
      </c>
      <c r="FG113" s="188" t="s">
        <v>5645</v>
      </c>
      <c r="FH113" s="188" t="s">
        <v>3243</v>
      </c>
      <c r="FI113" s="198">
        <v>43644</v>
      </c>
      <c r="FJ113" s="196" t="s">
        <v>11717</v>
      </c>
      <c r="FK113" s="189" t="s">
        <v>446</v>
      </c>
      <c r="FL113" s="189">
        <v>0</v>
      </c>
      <c r="FM113" s="189" t="s">
        <v>446</v>
      </c>
      <c r="FN113" s="189" t="s">
        <v>446</v>
      </c>
      <c r="FO113" s="189" t="s">
        <v>4503</v>
      </c>
      <c r="FP113" s="186">
        <v>0</v>
      </c>
      <c r="FQ113" s="200">
        <v>43585</v>
      </c>
      <c r="FR113" s="196" t="s">
        <v>11718</v>
      </c>
      <c r="FS113" s="188" t="s">
        <v>446</v>
      </c>
      <c r="FT113" s="188">
        <v>0</v>
      </c>
      <c r="FU113" s="188" t="s">
        <v>446</v>
      </c>
      <c r="FV113" s="188" t="s">
        <v>446</v>
      </c>
      <c r="FW113" s="188">
        <v>0</v>
      </c>
      <c r="FX113" s="188">
        <v>0</v>
      </c>
      <c r="FY113" s="198">
        <v>43494</v>
      </c>
      <c r="FZ113" s="189" t="s">
        <v>11719</v>
      </c>
      <c r="GA113" s="189">
        <v>2</v>
      </c>
      <c r="GB113" s="189" t="s">
        <v>7229</v>
      </c>
      <c r="GC113" s="189" t="s">
        <v>731</v>
      </c>
      <c r="GD113" s="189">
        <v>2</v>
      </c>
      <c r="GE113" s="189" t="s">
        <v>7600</v>
      </c>
      <c r="GF113" s="189" t="s">
        <v>7616</v>
      </c>
      <c r="GG113" s="201">
        <v>43770</v>
      </c>
      <c r="GH113" s="196" t="s">
        <v>11720</v>
      </c>
      <c r="GI113" s="188">
        <v>2</v>
      </c>
      <c r="GJ113" s="188" t="s">
        <v>7229</v>
      </c>
      <c r="GK113" s="188" t="s">
        <v>731</v>
      </c>
      <c r="GL113" s="188">
        <v>2</v>
      </c>
      <c r="GM113" s="188" t="s">
        <v>7600</v>
      </c>
      <c r="GN113" s="188" t="s">
        <v>7616</v>
      </c>
      <c r="GO113" s="198">
        <v>43770</v>
      </c>
      <c r="GP113" s="189" t="s">
        <v>11721</v>
      </c>
      <c r="GQ113" s="189">
        <v>3</v>
      </c>
      <c r="GR113" s="189" t="s">
        <v>7229</v>
      </c>
      <c r="GS113" s="189" t="s">
        <v>731</v>
      </c>
      <c r="GT113" s="189">
        <v>2</v>
      </c>
      <c r="GU113" s="189" t="s">
        <v>7600</v>
      </c>
      <c r="GV113" s="189" t="s">
        <v>7616</v>
      </c>
      <c r="GW113" s="201">
        <v>43770</v>
      </c>
      <c r="GX113" s="196" t="s">
        <v>11722</v>
      </c>
      <c r="GY113" s="188">
        <v>0</v>
      </c>
      <c r="GZ113" s="188" t="s">
        <v>7229</v>
      </c>
      <c r="HA113" s="188" t="s">
        <v>731</v>
      </c>
      <c r="HB113" s="188">
        <v>2</v>
      </c>
      <c r="HC113" s="188" t="s">
        <v>7600</v>
      </c>
      <c r="HD113" s="188" t="s">
        <v>7616</v>
      </c>
      <c r="HE113" s="198">
        <v>43770</v>
      </c>
      <c r="HF113" s="189" t="s">
        <v>11723</v>
      </c>
      <c r="HG113" s="189">
        <v>2</v>
      </c>
      <c r="HH113" s="189" t="s">
        <v>7229</v>
      </c>
      <c r="HI113" s="189" t="s">
        <v>731</v>
      </c>
      <c r="HJ113" s="189">
        <v>2</v>
      </c>
      <c r="HK113" s="189" t="s">
        <v>7600</v>
      </c>
      <c r="HL113" s="189" t="s">
        <v>7616</v>
      </c>
      <c r="HM113" s="201">
        <v>43770</v>
      </c>
      <c r="HN113" s="196" t="s">
        <v>11724</v>
      </c>
      <c r="HO113" s="188">
        <v>2</v>
      </c>
      <c r="HP113" s="188" t="s">
        <v>7229</v>
      </c>
      <c r="HQ113" s="188" t="s">
        <v>731</v>
      </c>
      <c r="HR113" s="188">
        <v>2</v>
      </c>
      <c r="HS113" s="188" t="s">
        <v>7600</v>
      </c>
      <c r="HT113" s="188" t="s">
        <v>7616</v>
      </c>
      <c r="HU113" s="198">
        <v>43770</v>
      </c>
      <c r="HV113" s="189" t="s">
        <v>11725</v>
      </c>
      <c r="HW113" s="189">
        <v>2</v>
      </c>
      <c r="HX113" s="189" t="s">
        <v>7229</v>
      </c>
      <c r="HY113" s="189" t="s">
        <v>731</v>
      </c>
      <c r="HZ113" s="189">
        <v>2</v>
      </c>
      <c r="IA113" s="189" t="s">
        <v>7600</v>
      </c>
      <c r="IB113" s="189" t="s">
        <v>7616</v>
      </c>
      <c r="IC113" s="201">
        <v>43770</v>
      </c>
      <c r="ID113" s="196" t="s">
        <v>11726</v>
      </c>
      <c r="IE113" s="188">
        <v>0</v>
      </c>
      <c r="IF113" s="188" t="s">
        <v>7229</v>
      </c>
      <c r="IG113" s="188" t="s">
        <v>731</v>
      </c>
      <c r="IH113" s="188">
        <v>2</v>
      </c>
      <c r="II113" s="188" t="s">
        <v>7600</v>
      </c>
      <c r="IJ113" s="188" t="s">
        <v>7616</v>
      </c>
      <c r="IK113" s="198">
        <v>43770</v>
      </c>
      <c r="IL113" s="189" t="s">
        <v>11727</v>
      </c>
      <c r="IM113" s="189">
        <v>3</v>
      </c>
      <c r="IN113" s="189" t="s">
        <v>7229</v>
      </c>
      <c r="IO113" s="189" t="s">
        <v>731</v>
      </c>
      <c r="IP113" s="189">
        <v>2</v>
      </c>
      <c r="IQ113" s="189" t="s">
        <v>7600</v>
      </c>
      <c r="IR113" s="189" t="s">
        <v>7616</v>
      </c>
      <c r="IS113" s="201">
        <v>43770</v>
      </c>
    </row>
    <row r="114" spans="1:253" x14ac:dyDescent="0.35">
      <c r="A114" t="s">
        <v>3671</v>
      </c>
      <c r="B114" t="s">
        <v>4378</v>
      </c>
      <c r="C114" t="s">
        <v>3673</v>
      </c>
      <c r="D114" t="s">
        <v>5192</v>
      </c>
      <c r="E114" t="s">
        <v>5193</v>
      </c>
      <c r="F114" t="s">
        <v>11728</v>
      </c>
      <c r="G114" s="184">
        <v>335922000</v>
      </c>
      <c r="H114" s="185" t="s">
        <v>8029</v>
      </c>
      <c r="I114" s="185" t="s">
        <v>731</v>
      </c>
      <c r="J114" s="185">
        <v>2</v>
      </c>
      <c r="K114" s="185" t="s">
        <v>8111</v>
      </c>
      <c r="L114" s="185" t="s">
        <v>8062</v>
      </c>
      <c r="M114" s="198">
        <v>43798</v>
      </c>
      <c r="N114" s="196" t="s">
        <v>11729</v>
      </c>
      <c r="O114" s="187">
        <v>1427871.74</v>
      </c>
      <c r="P114" s="187" t="s">
        <v>8030</v>
      </c>
      <c r="Q114" s="187" t="s">
        <v>731</v>
      </c>
      <c r="R114" s="187">
        <v>2</v>
      </c>
      <c r="S114" s="187" t="s">
        <v>8112</v>
      </c>
      <c r="T114" s="187" t="s">
        <v>8063</v>
      </c>
      <c r="U114" s="199">
        <v>43798</v>
      </c>
      <c r="V114" s="196" t="s">
        <v>11730</v>
      </c>
      <c r="W114" s="185">
        <v>75741000</v>
      </c>
      <c r="X114" s="185" t="s">
        <v>8031</v>
      </c>
      <c r="Y114" s="185" t="s">
        <v>731</v>
      </c>
      <c r="Z114" s="185">
        <v>2</v>
      </c>
      <c r="AA114" s="185" t="s">
        <v>8113</v>
      </c>
      <c r="AB114" s="185" t="s">
        <v>8064</v>
      </c>
      <c r="AC114" s="198">
        <v>43798</v>
      </c>
      <c r="AD114" s="196" t="s">
        <v>11731</v>
      </c>
      <c r="AE114" s="186">
        <v>32817000</v>
      </c>
      <c r="AF114" s="186" t="s">
        <v>8032</v>
      </c>
      <c r="AG114" s="186" t="s">
        <v>731</v>
      </c>
      <c r="AH114" s="186">
        <v>2</v>
      </c>
      <c r="AI114" s="186" t="s">
        <v>8114</v>
      </c>
      <c r="AJ114" s="186" t="s">
        <v>8065</v>
      </c>
      <c r="AK114" s="200">
        <v>43798</v>
      </c>
      <c r="AL114" s="196" t="s">
        <v>11732</v>
      </c>
      <c r="AM114" s="185">
        <v>4627000</v>
      </c>
      <c r="AN114" s="185" t="s">
        <v>8027</v>
      </c>
      <c r="AO114" s="185" t="s">
        <v>731</v>
      </c>
      <c r="AP114" s="185">
        <v>2</v>
      </c>
      <c r="AQ114" s="185" t="s">
        <v>8115</v>
      </c>
      <c r="AR114" s="185" t="s">
        <v>2011</v>
      </c>
      <c r="AS114" s="198">
        <v>43798</v>
      </c>
      <c r="AT114" s="189" t="s">
        <v>11733</v>
      </c>
      <c r="AU114" s="186" t="s">
        <v>446</v>
      </c>
      <c r="AV114" s="186" t="s">
        <v>446</v>
      </c>
      <c r="AW114" s="186" t="s">
        <v>446</v>
      </c>
      <c r="AX114" s="186" t="s">
        <v>446</v>
      </c>
      <c r="AY114" s="186" t="s">
        <v>8106</v>
      </c>
      <c r="AZ114" s="186" t="s">
        <v>446</v>
      </c>
      <c r="BA114" s="200">
        <v>43798</v>
      </c>
      <c r="BB114" s="196" t="s">
        <v>11734</v>
      </c>
      <c r="BC114" s="185" t="s">
        <v>446</v>
      </c>
      <c r="BD114" s="185" t="s">
        <v>446</v>
      </c>
      <c r="BE114" s="185" t="s">
        <v>446</v>
      </c>
      <c r="BF114" s="185" t="s">
        <v>446</v>
      </c>
      <c r="BG114" s="185" t="s">
        <v>8106</v>
      </c>
      <c r="BH114" s="185" t="s">
        <v>446</v>
      </c>
      <c r="BI114" s="198">
        <v>43798</v>
      </c>
      <c r="BJ114" s="189" t="s">
        <v>11735</v>
      </c>
      <c r="BK114" s="189" t="s">
        <v>446</v>
      </c>
      <c r="BL114" s="189" t="s">
        <v>446</v>
      </c>
      <c r="BM114" s="189" t="s">
        <v>446</v>
      </c>
      <c r="BN114" s="189" t="s">
        <v>446</v>
      </c>
      <c r="BO114" s="189" t="s">
        <v>8106</v>
      </c>
      <c r="BP114" s="186" t="s">
        <v>446</v>
      </c>
      <c r="BQ114" s="201">
        <v>43798</v>
      </c>
      <c r="BR114" s="196" t="s">
        <v>11736</v>
      </c>
      <c r="BS114" s="188">
        <v>0</v>
      </c>
      <c r="BT114" s="188">
        <v>0</v>
      </c>
      <c r="BU114" s="188" t="s">
        <v>730</v>
      </c>
      <c r="BV114" s="188">
        <v>3</v>
      </c>
      <c r="BW114" s="188">
        <v>0</v>
      </c>
      <c r="BX114" s="188">
        <v>0</v>
      </c>
      <c r="BY114" s="198">
        <v>43585</v>
      </c>
      <c r="BZ114" s="189" t="s">
        <v>11737</v>
      </c>
      <c r="CA114" s="189">
        <v>0</v>
      </c>
      <c r="CB114" s="189" t="s">
        <v>446</v>
      </c>
      <c r="CC114" s="189" t="s">
        <v>730</v>
      </c>
      <c r="CD114" s="189">
        <v>3</v>
      </c>
      <c r="CE114" s="189" t="s">
        <v>446</v>
      </c>
      <c r="CF114" s="189" t="s">
        <v>446</v>
      </c>
      <c r="CG114" s="201">
        <v>43585</v>
      </c>
      <c r="CH114" s="196" t="s">
        <v>11738</v>
      </c>
      <c r="CI114" s="189" t="e">
        <v>#N/A</v>
      </c>
      <c r="CJ114" s="189" t="e">
        <v>#N/A</v>
      </c>
      <c r="CK114" s="189" t="e">
        <v>#N/A</v>
      </c>
      <c r="CL114" s="189" t="e">
        <v>#N/A</v>
      </c>
      <c r="CM114" s="189" t="e">
        <v>#N/A</v>
      </c>
      <c r="CN114" s="189" t="e">
        <v>#N/A</v>
      </c>
      <c r="CO114" s="193" t="e">
        <v>#N/A</v>
      </c>
      <c r="CP114" s="189" t="s">
        <v>11739</v>
      </c>
      <c r="CQ114" s="188" t="s">
        <v>446</v>
      </c>
      <c r="CR114" s="188" t="s">
        <v>446</v>
      </c>
      <c r="CS114" s="188" t="s">
        <v>446</v>
      </c>
      <c r="CT114" s="188" t="s">
        <v>446</v>
      </c>
      <c r="CU114" s="188" t="s">
        <v>8106</v>
      </c>
      <c r="CV114" s="188" t="s">
        <v>446</v>
      </c>
      <c r="CW114" s="198">
        <v>43798</v>
      </c>
      <c r="CX114" s="189" t="s">
        <v>11740</v>
      </c>
      <c r="CY114" s="186">
        <v>17368000</v>
      </c>
      <c r="CZ114" s="186" t="s">
        <v>8036</v>
      </c>
      <c r="DA114" s="186" t="s">
        <v>731</v>
      </c>
      <c r="DB114" s="186">
        <v>2</v>
      </c>
      <c r="DC114" s="186" t="s">
        <v>8119</v>
      </c>
      <c r="DD114" s="186" t="s">
        <v>8069</v>
      </c>
      <c r="DE114" s="192">
        <v>43798</v>
      </c>
      <c r="DF114" s="196" t="s">
        <v>11741</v>
      </c>
      <c r="DG114" s="185">
        <v>42539000</v>
      </c>
      <c r="DH114" s="188" t="s">
        <v>8034</v>
      </c>
      <c r="DI114" s="188" t="s">
        <v>731</v>
      </c>
      <c r="DJ114" s="188">
        <v>2</v>
      </c>
      <c r="DK114" s="188" t="s">
        <v>8117</v>
      </c>
      <c r="DL114" s="188" t="s">
        <v>8067</v>
      </c>
      <c r="DM114" s="198">
        <v>43798</v>
      </c>
      <c r="DN114" s="189" t="s">
        <v>11742</v>
      </c>
      <c r="DO114" s="186">
        <v>15447000</v>
      </c>
      <c r="DP114" s="189" t="s">
        <v>8035</v>
      </c>
      <c r="DQ114" s="189" t="s">
        <v>731</v>
      </c>
      <c r="DR114" s="189">
        <v>2</v>
      </c>
      <c r="DS114" s="189" t="s">
        <v>8118</v>
      </c>
      <c r="DT114" s="189" t="s">
        <v>8068</v>
      </c>
      <c r="DU114" s="201">
        <v>43798</v>
      </c>
      <c r="DV114" s="196" t="s">
        <v>11743</v>
      </c>
      <c r="DW114" s="185">
        <v>16831000</v>
      </c>
      <c r="DX114" s="188" t="s">
        <v>8036</v>
      </c>
      <c r="DY114" s="188" t="s">
        <v>731</v>
      </c>
      <c r="DZ114" s="188">
        <v>2</v>
      </c>
      <c r="EA114" s="188" t="s">
        <v>8119</v>
      </c>
      <c r="EB114" s="188" t="s">
        <v>8069</v>
      </c>
      <c r="EC114" s="198">
        <v>43798</v>
      </c>
      <c r="ED114" s="189" t="s">
        <v>11744</v>
      </c>
      <c r="EE114" s="186">
        <v>537000</v>
      </c>
      <c r="EF114" s="189" t="s">
        <v>8037</v>
      </c>
      <c r="EG114" s="189" t="s">
        <v>731</v>
      </c>
      <c r="EH114" s="189">
        <v>2</v>
      </c>
      <c r="EI114" s="189" t="s">
        <v>8120</v>
      </c>
      <c r="EJ114" s="189" t="s">
        <v>8070</v>
      </c>
      <c r="EK114" s="201">
        <v>43798</v>
      </c>
      <c r="EL114" s="196" t="s">
        <v>11745</v>
      </c>
      <c r="EM114" s="185">
        <v>0</v>
      </c>
      <c r="EN114" s="188">
        <v>0</v>
      </c>
      <c r="EO114" s="188" t="s">
        <v>730</v>
      </c>
      <c r="EP114" s="188">
        <v>3</v>
      </c>
      <c r="EQ114" s="188">
        <v>0</v>
      </c>
      <c r="ER114" s="188">
        <v>0</v>
      </c>
      <c r="ES114" s="198">
        <v>43585</v>
      </c>
      <c r="ET114" s="189" t="s">
        <v>11746</v>
      </c>
      <c r="EU114" s="189" t="s">
        <v>446</v>
      </c>
      <c r="EV114" s="189" t="s">
        <v>446</v>
      </c>
      <c r="EW114" s="189" t="s">
        <v>446</v>
      </c>
      <c r="EX114" s="189" t="s">
        <v>446</v>
      </c>
      <c r="EY114" s="189" t="s">
        <v>8106</v>
      </c>
      <c r="EZ114" s="189" t="s">
        <v>446</v>
      </c>
      <c r="FA114" s="201">
        <v>43798</v>
      </c>
      <c r="FB114" s="196" t="s">
        <v>11747</v>
      </c>
      <c r="FC114" s="188">
        <v>4</v>
      </c>
      <c r="FD114" s="188">
        <v>0</v>
      </c>
      <c r="FE114" s="188" t="s">
        <v>731</v>
      </c>
      <c r="FF114" s="188">
        <v>2</v>
      </c>
      <c r="FG114" s="188" t="s">
        <v>4587</v>
      </c>
      <c r="FH114" s="188">
        <v>0</v>
      </c>
      <c r="FI114" s="198">
        <v>43585</v>
      </c>
      <c r="FJ114" s="196" t="s">
        <v>11748</v>
      </c>
      <c r="FK114" s="189" t="s">
        <v>446</v>
      </c>
      <c r="FL114" s="189">
        <v>0</v>
      </c>
      <c r="FM114" s="189" t="s">
        <v>446</v>
      </c>
      <c r="FN114" s="189" t="s">
        <v>446</v>
      </c>
      <c r="FO114" s="189" t="s">
        <v>4588</v>
      </c>
      <c r="FP114" s="186">
        <v>0</v>
      </c>
      <c r="FQ114" s="200">
        <v>43585</v>
      </c>
      <c r="FR114" s="196" t="s">
        <v>11749</v>
      </c>
      <c r="FS114" s="188" t="s">
        <v>446</v>
      </c>
      <c r="FT114" s="188">
        <v>0</v>
      </c>
      <c r="FU114" s="188" t="s">
        <v>446</v>
      </c>
      <c r="FV114" s="188" t="s">
        <v>446</v>
      </c>
      <c r="FW114" s="188">
        <v>0</v>
      </c>
      <c r="FX114" s="188">
        <v>0</v>
      </c>
      <c r="FY114" s="198">
        <v>43585</v>
      </c>
      <c r="FZ114" s="189" t="s">
        <v>11750</v>
      </c>
      <c r="GA114" s="189">
        <v>0</v>
      </c>
      <c r="GB114" s="189" t="s">
        <v>7229</v>
      </c>
      <c r="GC114" s="189" t="s">
        <v>731</v>
      </c>
      <c r="GD114" s="189">
        <v>2</v>
      </c>
      <c r="GE114" s="189" t="s">
        <v>7600</v>
      </c>
      <c r="GF114" s="189" t="s">
        <v>7616</v>
      </c>
      <c r="GG114" s="201">
        <v>43770</v>
      </c>
      <c r="GH114" s="196" t="s">
        <v>11751</v>
      </c>
      <c r="GI114" s="188">
        <v>0</v>
      </c>
      <c r="GJ114" s="188" t="s">
        <v>7229</v>
      </c>
      <c r="GK114" s="188" t="s">
        <v>731</v>
      </c>
      <c r="GL114" s="188">
        <v>2</v>
      </c>
      <c r="GM114" s="188" t="s">
        <v>7600</v>
      </c>
      <c r="GN114" s="188" t="s">
        <v>7616</v>
      </c>
      <c r="GO114" s="198">
        <v>43770</v>
      </c>
      <c r="GP114" s="189" t="s">
        <v>11752</v>
      </c>
      <c r="GQ114" s="189">
        <v>0</v>
      </c>
      <c r="GR114" s="189" t="s">
        <v>7229</v>
      </c>
      <c r="GS114" s="189" t="s">
        <v>731</v>
      </c>
      <c r="GT114" s="189">
        <v>2</v>
      </c>
      <c r="GU114" s="189" t="s">
        <v>7600</v>
      </c>
      <c r="GV114" s="189" t="s">
        <v>7616</v>
      </c>
      <c r="GW114" s="201">
        <v>43770</v>
      </c>
      <c r="GX114" s="196" t="s">
        <v>11753</v>
      </c>
      <c r="GY114" s="188">
        <v>2</v>
      </c>
      <c r="GZ114" s="188" t="s">
        <v>7229</v>
      </c>
      <c r="HA114" s="188" t="s">
        <v>731</v>
      </c>
      <c r="HB114" s="188">
        <v>2</v>
      </c>
      <c r="HC114" s="188" t="s">
        <v>7600</v>
      </c>
      <c r="HD114" s="188" t="s">
        <v>7616</v>
      </c>
      <c r="HE114" s="198">
        <v>43770</v>
      </c>
      <c r="HF114" s="189" t="s">
        <v>11754</v>
      </c>
      <c r="HG114" s="189">
        <v>0</v>
      </c>
      <c r="HH114" s="189" t="s">
        <v>7229</v>
      </c>
      <c r="HI114" s="189" t="s">
        <v>731</v>
      </c>
      <c r="HJ114" s="189">
        <v>2</v>
      </c>
      <c r="HK114" s="189" t="s">
        <v>7600</v>
      </c>
      <c r="HL114" s="189" t="s">
        <v>7616</v>
      </c>
      <c r="HM114" s="201">
        <v>43770</v>
      </c>
      <c r="HN114" s="196" t="s">
        <v>11755</v>
      </c>
      <c r="HO114" s="188">
        <v>0</v>
      </c>
      <c r="HP114" s="188" t="s">
        <v>7229</v>
      </c>
      <c r="HQ114" s="188" t="s">
        <v>731</v>
      </c>
      <c r="HR114" s="188">
        <v>2</v>
      </c>
      <c r="HS114" s="188" t="s">
        <v>7600</v>
      </c>
      <c r="HT114" s="188" t="s">
        <v>7616</v>
      </c>
      <c r="HU114" s="198">
        <v>43770</v>
      </c>
      <c r="HV114" s="189" t="s">
        <v>11756</v>
      </c>
      <c r="HW114" s="189">
        <v>0</v>
      </c>
      <c r="HX114" s="189" t="s">
        <v>7229</v>
      </c>
      <c r="HY114" s="189" t="s">
        <v>731</v>
      </c>
      <c r="HZ114" s="189">
        <v>2</v>
      </c>
      <c r="IA114" s="189" t="s">
        <v>7600</v>
      </c>
      <c r="IB114" s="189" t="s">
        <v>7616</v>
      </c>
      <c r="IC114" s="201">
        <v>43770</v>
      </c>
      <c r="ID114" s="196" t="s">
        <v>11757</v>
      </c>
      <c r="IE114" s="188" t="s">
        <v>446</v>
      </c>
      <c r="IF114" s="188" t="s">
        <v>7229</v>
      </c>
      <c r="IG114" s="188" t="s">
        <v>446</v>
      </c>
      <c r="IH114" s="188" t="s">
        <v>446</v>
      </c>
      <c r="II114" s="188" t="s">
        <v>7600</v>
      </c>
      <c r="IJ114" s="188" t="s">
        <v>7616</v>
      </c>
      <c r="IK114" s="198">
        <v>43770</v>
      </c>
      <c r="IL114" s="189" t="s">
        <v>11758</v>
      </c>
      <c r="IM114" s="189">
        <v>0</v>
      </c>
      <c r="IN114" s="189" t="s">
        <v>7229</v>
      </c>
      <c r="IO114" s="189" t="s">
        <v>731</v>
      </c>
      <c r="IP114" s="189">
        <v>2</v>
      </c>
      <c r="IQ114" s="189" t="s">
        <v>7600</v>
      </c>
      <c r="IR114" s="189" t="s">
        <v>7616</v>
      </c>
      <c r="IS114" s="201">
        <v>43770</v>
      </c>
    </row>
    <row r="115" spans="1:253" x14ac:dyDescent="0.35">
      <c r="A115" t="s">
        <v>2987</v>
      </c>
      <c r="B115" t="s">
        <v>828</v>
      </c>
      <c r="C115" t="s">
        <v>729</v>
      </c>
      <c r="D115" t="s">
        <v>352</v>
      </c>
      <c r="E115" t="s">
        <v>351</v>
      </c>
      <c r="F115" t="s">
        <v>11759</v>
      </c>
      <c r="G115" s="184">
        <v>30066000</v>
      </c>
      <c r="H115" s="185" t="s">
        <v>7602</v>
      </c>
      <c r="I115" s="185" t="s">
        <v>731</v>
      </c>
      <c r="J115" s="185">
        <v>2</v>
      </c>
      <c r="K115" s="185" t="s">
        <v>6138</v>
      </c>
      <c r="L115" s="185" t="s">
        <v>7601</v>
      </c>
      <c r="M115" s="198">
        <v>43772</v>
      </c>
      <c r="N115" s="196" t="s">
        <v>11760</v>
      </c>
      <c r="O115" s="187">
        <v>527970</v>
      </c>
      <c r="P115" s="187" t="s">
        <v>876</v>
      </c>
      <c r="Q115" s="187" t="s">
        <v>731</v>
      </c>
      <c r="R115" s="187">
        <v>2</v>
      </c>
      <c r="S115" s="187" t="s">
        <v>5119</v>
      </c>
      <c r="T115" s="187" t="s">
        <v>987</v>
      </c>
      <c r="U115" s="199">
        <v>43772</v>
      </c>
      <c r="V115" s="196" t="s">
        <v>6829</v>
      </c>
      <c r="W115" s="185">
        <v>30066000</v>
      </c>
      <c r="X115" s="185" t="s">
        <v>7602</v>
      </c>
      <c r="Y115" s="185" t="s">
        <v>731</v>
      </c>
      <c r="Z115" s="185">
        <v>2</v>
      </c>
      <c r="AA115" s="185" t="s">
        <v>5120</v>
      </c>
      <c r="AB115" s="185" t="s">
        <v>7007</v>
      </c>
      <c r="AC115" s="198">
        <v>43772</v>
      </c>
      <c r="AD115" s="196" t="s">
        <v>11761</v>
      </c>
      <c r="AE115" s="186">
        <v>30066000</v>
      </c>
      <c r="AF115" s="186" t="s">
        <v>7602</v>
      </c>
      <c r="AG115" s="186" t="s">
        <v>731</v>
      </c>
      <c r="AH115" s="186">
        <v>2</v>
      </c>
      <c r="AI115" s="186" t="s">
        <v>5120</v>
      </c>
      <c r="AJ115" s="186" t="s">
        <v>7007</v>
      </c>
      <c r="AK115" s="200">
        <v>43772</v>
      </c>
      <c r="AL115" s="196" t="s">
        <v>6842</v>
      </c>
      <c r="AM115" s="185">
        <v>5304000</v>
      </c>
      <c r="AN115" s="185" t="s">
        <v>7603</v>
      </c>
      <c r="AO115" s="185" t="s">
        <v>731</v>
      </c>
      <c r="AP115" s="185">
        <v>2</v>
      </c>
      <c r="AQ115" s="185" t="s">
        <v>7605</v>
      </c>
      <c r="AR115" s="185" t="s">
        <v>7604</v>
      </c>
      <c r="AS115" s="198">
        <v>43772</v>
      </c>
      <c r="AT115" s="189" t="s">
        <v>11762</v>
      </c>
      <c r="AU115" s="186">
        <v>1153</v>
      </c>
      <c r="AV115" s="186" t="s">
        <v>7615</v>
      </c>
      <c r="AW115" s="186" t="s">
        <v>731</v>
      </c>
      <c r="AX115" s="186">
        <v>2</v>
      </c>
      <c r="AY115" s="186" t="s">
        <v>7606</v>
      </c>
      <c r="AZ115" s="186" t="s">
        <v>446</v>
      </c>
      <c r="BA115" s="200">
        <v>43772</v>
      </c>
      <c r="BB115" s="196" t="s">
        <v>11763</v>
      </c>
      <c r="BC115" s="185">
        <v>430907</v>
      </c>
      <c r="BD115" s="185" t="s">
        <v>7744</v>
      </c>
      <c r="BE115" s="185" t="s">
        <v>731</v>
      </c>
      <c r="BF115" s="185">
        <v>2</v>
      </c>
      <c r="BG115" s="185" t="s">
        <v>7745</v>
      </c>
      <c r="BH115" s="185" t="s">
        <v>4248</v>
      </c>
      <c r="BI115" s="198">
        <v>43797</v>
      </c>
      <c r="BJ115" s="189" t="s">
        <v>11764</v>
      </c>
      <c r="BK115" s="189">
        <v>10663</v>
      </c>
      <c r="BL115" s="189" t="s">
        <v>7746</v>
      </c>
      <c r="BM115" s="189" t="s">
        <v>730</v>
      </c>
      <c r="BN115" s="189">
        <v>3</v>
      </c>
      <c r="BO115" s="189" t="s">
        <v>7611</v>
      </c>
      <c r="BP115" s="186" t="s">
        <v>4252</v>
      </c>
      <c r="BQ115" s="201">
        <v>43797</v>
      </c>
      <c r="BR115" s="196" t="s">
        <v>11765</v>
      </c>
      <c r="BS115" s="188" t="s">
        <v>446</v>
      </c>
      <c r="BT115" s="188">
        <v>0</v>
      </c>
      <c r="BU115" s="188" t="s">
        <v>446</v>
      </c>
      <c r="BV115" s="188" t="s">
        <v>446</v>
      </c>
      <c r="BW115" s="188">
        <v>0</v>
      </c>
      <c r="BX115" s="188">
        <v>0</v>
      </c>
      <c r="BY115" s="198">
        <v>43493</v>
      </c>
      <c r="BZ115" s="189" t="s">
        <v>11766</v>
      </c>
      <c r="CA115" s="189" t="s">
        <v>446</v>
      </c>
      <c r="CB115" s="189">
        <v>0</v>
      </c>
      <c r="CC115" s="189" t="s">
        <v>446</v>
      </c>
      <c r="CD115" s="189" t="s">
        <v>446</v>
      </c>
      <c r="CE115" s="189">
        <v>0</v>
      </c>
      <c r="CF115" s="189">
        <v>0</v>
      </c>
      <c r="CG115" s="201">
        <v>43493</v>
      </c>
      <c r="CH115" s="196" t="s">
        <v>11767</v>
      </c>
      <c r="CI115" s="189" t="e">
        <v>#N/A</v>
      </c>
      <c r="CJ115" s="189" t="e">
        <v>#N/A</v>
      </c>
      <c r="CK115" s="189" t="e">
        <v>#N/A</v>
      </c>
      <c r="CL115" s="189" t="e">
        <v>#N/A</v>
      </c>
      <c r="CM115" s="189" t="e">
        <v>#N/A</v>
      </c>
      <c r="CN115" s="189" t="e">
        <v>#N/A</v>
      </c>
      <c r="CO115" s="193" t="e">
        <v>#N/A</v>
      </c>
      <c r="CP115" s="189" t="s">
        <v>11768</v>
      </c>
      <c r="CQ115" s="188" t="s">
        <v>446</v>
      </c>
      <c r="CR115" s="188">
        <v>0</v>
      </c>
      <c r="CS115" s="188" t="s">
        <v>446</v>
      </c>
      <c r="CT115" s="188" t="s">
        <v>446</v>
      </c>
      <c r="CU115" s="188">
        <v>0</v>
      </c>
      <c r="CV115" s="188">
        <v>0</v>
      </c>
      <c r="CW115" s="198">
        <v>43493</v>
      </c>
      <c r="CX115" s="189" t="s">
        <v>11769</v>
      </c>
      <c r="CY115" s="186">
        <v>24164000</v>
      </c>
      <c r="CZ115" s="186" t="s">
        <v>4120</v>
      </c>
      <c r="DA115" s="186" t="s">
        <v>731</v>
      </c>
      <c r="DB115" s="186">
        <v>2</v>
      </c>
      <c r="DC115" s="186" t="s">
        <v>4129</v>
      </c>
      <c r="DD115" s="186" t="s">
        <v>4123</v>
      </c>
      <c r="DE115" s="192">
        <v>43772</v>
      </c>
      <c r="DF115" s="196" t="s">
        <v>11770</v>
      </c>
      <c r="DG115" s="185">
        <v>0</v>
      </c>
      <c r="DH115" s="188" t="s">
        <v>446</v>
      </c>
      <c r="DI115" s="188" t="s">
        <v>731</v>
      </c>
      <c r="DJ115" s="188">
        <v>2</v>
      </c>
      <c r="DK115" s="188" t="s">
        <v>4127</v>
      </c>
      <c r="DL115" s="188" t="s">
        <v>446</v>
      </c>
      <c r="DM115" s="198">
        <v>43579</v>
      </c>
      <c r="DN115" s="189" t="s">
        <v>11771</v>
      </c>
      <c r="DO115" s="186">
        <v>4500000</v>
      </c>
      <c r="DP115" s="189" t="s">
        <v>4120</v>
      </c>
      <c r="DQ115" s="189" t="s">
        <v>731</v>
      </c>
      <c r="DR115" s="189">
        <v>2</v>
      </c>
      <c r="DS115" s="189" t="s">
        <v>4128</v>
      </c>
      <c r="DT115" s="189" t="s">
        <v>4123</v>
      </c>
      <c r="DU115" s="201">
        <v>43579</v>
      </c>
      <c r="DV115" s="196" t="s">
        <v>11772</v>
      </c>
      <c r="DW115" s="185">
        <v>9800000</v>
      </c>
      <c r="DX115" s="188" t="s">
        <v>4120</v>
      </c>
      <c r="DY115" s="188" t="s">
        <v>731</v>
      </c>
      <c r="DZ115" s="188">
        <v>2</v>
      </c>
      <c r="EA115" s="188" t="s">
        <v>4129</v>
      </c>
      <c r="EB115" s="188" t="s">
        <v>4123</v>
      </c>
      <c r="EC115" s="198">
        <v>43772</v>
      </c>
      <c r="ED115" s="189" t="s">
        <v>11773</v>
      </c>
      <c r="EE115" s="186">
        <v>14300000</v>
      </c>
      <c r="EF115" s="189" t="s">
        <v>4120</v>
      </c>
      <c r="EG115" s="189" t="s">
        <v>731</v>
      </c>
      <c r="EH115" s="189">
        <v>2</v>
      </c>
      <c r="EI115" s="189" t="s">
        <v>4130</v>
      </c>
      <c r="EJ115" s="189" t="s">
        <v>4123</v>
      </c>
      <c r="EK115" s="201">
        <v>43772</v>
      </c>
      <c r="EL115" s="196" t="s">
        <v>11774</v>
      </c>
      <c r="EM115" s="185">
        <v>64000</v>
      </c>
      <c r="EN115" s="188" t="s">
        <v>4122</v>
      </c>
      <c r="EO115" s="188" t="s">
        <v>731</v>
      </c>
      <c r="EP115" s="188">
        <v>2</v>
      </c>
      <c r="EQ115" s="188" t="s">
        <v>4131</v>
      </c>
      <c r="ER115" s="188" t="s">
        <v>4125</v>
      </c>
      <c r="ES115" s="198">
        <v>43579</v>
      </c>
      <c r="ET115" s="189" t="s">
        <v>6845</v>
      </c>
      <c r="EU115" s="189">
        <v>10663</v>
      </c>
      <c r="EV115" s="189" t="s">
        <v>7747</v>
      </c>
      <c r="EW115" s="189" t="s">
        <v>730</v>
      </c>
      <c r="EX115" s="189">
        <v>3</v>
      </c>
      <c r="EY115" s="189" t="s">
        <v>7611</v>
      </c>
      <c r="EZ115" s="189" t="s">
        <v>5717</v>
      </c>
      <c r="FA115" s="201">
        <v>43797</v>
      </c>
      <c r="FB115" s="196" t="s">
        <v>11775</v>
      </c>
      <c r="FC115" s="188">
        <v>5</v>
      </c>
      <c r="FD115" s="188">
        <v>0</v>
      </c>
      <c r="FE115" s="188" t="s">
        <v>732</v>
      </c>
      <c r="FF115" s="188">
        <v>1</v>
      </c>
      <c r="FG115" s="188" t="s">
        <v>997</v>
      </c>
      <c r="FH115" s="188">
        <v>0</v>
      </c>
      <c r="FI115" s="198">
        <v>43493</v>
      </c>
      <c r="FJ115" s="196" t="s">
        <v>11776</v>
      </c>
      <c r="FK115" s="189" t="s">
        <v>446</v>
      </c>
      <c r="FL115" s="189">
        <v>0</v>
      </c>
      <c r="FM115" s="189" t="s">
        <v>446</v>
      </c>
      <c r="FN115" s="189" t="s">
        <v>446</v>
      </c>
      <c r="FO115" s="189">
        <v>0</v>
      </c>
      <c r="FP115" s="186">
        <v>0</v>
      </c>
      <c r="FQ115" s="200">
        <v>43493</v>
      </c>
      <c r="FR115" s="196" t="s">
        <v>11777</v>
      </c>
      <c r="FS115" s="188" t="s">
        <v>446</v>
      </c>
      <c r="FT115" s="188">
        <v>0</v>
      </c>
      <c r="FU115" s="188" t="s">
        <v>446</v>
      </c>
      <c r="FV115" s="188" t="s">
        <v>446</v>
      </c>
      <c r="FW115" s="188">
        <v>0</v>
      </c>
      <c r="FX115" s="188">
        <v>0</v>
      </c>
      <c r="FY115" s="198">
        <v>43493</v>
      </c>
      <c r="FZ115" s="189" t="s">
        <v>11778</v>
      </c>
      <c r="GA115" s="189">
        <v>2</v>
      </c>
      <c r="GB115" s="189" t="s">
        <v>3898</v>
      </c>
      <c r="GC115" s="189" t="s">
        <v>731</v>
      </c>
      <c r="GD115" s="189">
        <v>2</v>
      </c>
      <c r="GE115" s="189">
        <v>0</v>
      </c>
      <c r="GF115" s="189">
        <v>0</v>
      </c>
      <c r="GG115" s="201">
        <v>43572</v>
      </c>
      <c r="GH115" s="196" t="s">
        <v>11779</v>
      </c>
      <c r="GI115" s="188">
        <v>3</v>
      </c>
      <c r="GJ115" s="188" t="s">
        <v>3898</v>
      </c>
      <c r="GK115" s="188" t="s">
        <v>731</v>
      </c>
      <c r="GL115" s="188">
        <v>2</v>
      </c>
      <c r="GM115" s="188">
        <v>0</v>
      </c>
      <c r="GN115" s="188">
        <v>0</v>
      </c>
      <c r="GO115" s="198">
        <v>43572</v>
      </c>
      <c r="GP115" s="189" t="s">
        <v>11780</v>
      </c>
      <c r="GQ115" s="189">
        <v>3</v>
      </c>
      <c r="GR115" s="189" t="s">
        <v>3898</v>
      </c>
      <c r="GS115" s="189" t="s">
        <v>731</v>
      </c>
      <c r="GT115" s="189">
        <v>2</v>
      </c>
      <c r="GU115" s="189">
        <v>0</v>
      </c>
      <c r="GV115" s="189">
        <v>0</v>
      </c>
      <c r="GW115" s="201">
        <v>43572</v>
      </c>
      <c r="GX115" s="196" t="s">
        <v>11781</v>
      </c>
      <c r="GY115" s="188">
        <v>3</v>
      </c>
      <c r="GZ115" s="188" t="s">
        <v>3898</v>
      </c>
      <c r="HA115" s="188" t="s">
        <v>731</v>
      </c>
      <c r="HB115" s="188">
        <v>2</v>
      </c>
      <c r="HC115" s="188">
        <v>0</v>
      </c>
      <c r="HD115" s="188">
        <v>0</v>
      </c>
      <c r="HE115" s="198">
        <v>43572</v>
      </c>
      <c r="HF115" s="189" t="s">
        <v>11782</v>
      </c>
      <c r="HG115" s="189">
        <v>2</v>
      </c>
      <c r="HH115" s="189" t="s">
        <v>3898</v>
      </c>
      <c r="HI115" s="189" t="s">
        <v>731</v>
      </c>
      <c r="HJ115" s="189">
        <v>2</v>
      </c>
      <c r="HK115" s="189">
        <v>0</v>
      </c>
      <c r="HL115" s="189">
        <v>0</v>
      </c>
      <c r="HM115" s="201">
        <v>43572</v>
      </c>
      <c r="HN115" s="196" t="s">
        <v>11783</v>
      </c>
      <c r="HO115" s="188">
        <v>3</v>
      </c>
      <c r="HP115" s="188" t="s">
        <v>3898</v>
      </c>
      <c r="HQ115" s="188" t="s">
        <v>731</v>
      </c>
      <c r="HR115" s="188">
        <v>2</v>
      </c>
      <c r="HS115" s="188">
        <v>0</v>
      </c>
      <c r="HT115" s="188">
        <v>0</v>
      </c>
      <c r="HU115" s="198">
        <v>43572</v>
      </c>
      <c r="HV115" s="189" t="s">
        <v>11784</v>
      </c>
      <c r="HW115" s="189">
        <v>3</v>
      </c>
      <c r="HX115" s="189" t="s">
        <v>3898</v>
      </c>
      <c r="HY115" s="189" t="s">
        <v>731</v>
      </c>
      <c r="HZ115" s="189">
        <v>2</v>
      </c>
      <c r="IA115" s="189">
        <v>0</v>
      </c>
      <c r="IB115" s="189">
        <v>0</v>
      </c>
      <c r="IC115" s="201">
        <v>43572</v>
      </c>
      <c r="ID115" s="196" t="s">
        <v>11785</v>
      </c>
      <c r="IE115" s="188">
        <v>3</v>
      </c>
      <c r="IF115" s="188" t="s">
        <v>3898</v>
      </c>
      <c r="IG115" s="188" t="s">
        <v>731</v>
      </c>
      <c r="IH115" s="188">
        <v>2</v>
      </c>
      <c r="II115" s="188">
        <v>0</v>
      </c>
      <c r="IJ115" s="188">
        <v>0</v>
      </c>
      <c r="IK115" s="198">
        <v>43572</v>
      </c>
      <c r="IL115" s="189" t="s">
        <v>11786</v>
      </c>
      <c r="IM115" s="189">
        <v>3</v>
      </c>
      <c r="IN115" s="189" t="s">
        <v>3898</v>
      </c>
      <c r="IO115" s="189" t="s">
        <v>731</v>
      </c>
      <c r="IP115" s="189">
        <v>2</v>
      </c>
      <c r="IQ115" s="189">
        <v>0</v>
      </c>
      <c r="IR115" s="189">
        <v>0</v>
      </c>
      <c r="IS115" s="201">
        <v>43572</v>
      </c>
    </row>
    <row r="116" spans="1:253" x14ac:dyDescent="0.35">
      <c r="A116" t="s">
        <v>2988</v>
      </c>
      <c r="B116" t="s">
        <v>4377</v>
      </c>
      <c r="C116" t="s">
        <v>2991</v>
      </c>
      <c r="D116" t="s">
        <v>352</v>
      </c>
      <c r="E116" t="s">
        <v>351</v>
      </c>
      <c r="F116" t="s">
        <v>11787</v>
      </c>
      <c r="G116" s="184">
        <v>30066000</v>
      </c>
      <c r="H116" s="185" t="s">
        <v>7613</v>
      </c>
      <c r="I116" s="185" t="s">
        <v>731</v>
      </c>
      <c r="J116" s="185">
        <v>2</v>
      </c>
      <c r="K116" s="185" t="s">
        <v>6138</v>
      </c>
      <c r="L116" s="185" t="s">
        <v>7601</v>
      </c>
      <c r="M116" s="198">
        <v>43772</v>
      </c>
      <c r="N116" s="196" t="s">
        <v>11788</v>
      </c>
      <c r="O116" s="187">
        <v>1240</v>
      </c>
      <c r="P116" s="187" t="s">
        <v>5128</v>
      </c>
      <c r="Q116" s="187" t="s">
        <v>731</v>
      </c>
      <c r="R116" s="187">
        <v>2</v>
      </c>
      <c r="S116" s="187" t="s">
        <v>5130</v>
      </c>
      <c r="T116" s="187" t="s">
        <v>5129</v>
      </c>
      <c r="U116" s="199">
        <v>43772</v>
      </c>
      <c r="V116" s="196" t="s">
        <v>11789</v>
      </c>
      <c r="W116" s="185">
        <v>4295000</v>
      </c>
      <c r="X116" s="185" t="s">
        <v>4120</v>
      </c>
      <c r="Y116" s="185" t="s">
        <v>731</v>
      </c>
      <c r="Z116" s="185">
        <v>2</v>
      </c>
      <c r="AA116" s="185" t="s">
        <v>5131</v>
      </c>
      <c r="AB116" s="185" t="s">
        <v>4135</v>
      </c>
      <c r="AC116" s="198">
        <v>43772</v>
      </c>
      <c r="AD116" s="196" t="s">
        <v>11790</v>
      </c>
      <c r="AE116" s="186">
        <v>422000</v>
      </c>
      <c r="AF116" s="186" t="s">
        <v>4120</v>
      </c>
      <c r="AG116" s="186" t="s">
        <v>731</v>
      </c>
      <c r="AH116" s="186">
        <v>2</v>
      </c>
      <c r="AI116" s="186" t="s">
        <v>2102</v>
      </c>
      <c r="AJ116" s="186" t="s">
        <v>3087</v>
      </c>
      <c r="AK116" s="200">
        <v>43772</v>
      </c>
      <c r="AL116" s="196" t="s">
        <v>11791</v>
      </c>
      <c r="AM116" s="185">
        <v>422000</v>
      </c>
      <c r="AN116" s="185" t="s">
        <v>4120</v>
      </c>
      <c r="AO116" s="185" t="s">
        <v>731</v>
      </c>
      <c r="AP116" s="185">
        <v>2</v>
      </c>
      <c r="AQ116" s="185" t="s">
        <v>2102</v>
      </c>
      <c r="AR116" s="185" t="s">
        <v>3087</v>
      </c>
      <c r="AS116" s="198">
        <v>43772</v>
      </c>
      <c r="AT116" s="189" t="s">
        <v>11792</v>
      </c>
      <c r="AU116" s="186" t="s">
        <v>446</v>
      </c>
      <c r="AV116" s="186" t="s">
        <v>446</v>
      </c>
      <c r="AW116" s="186" t="s">
        <v>446</v>
      </c>
      <c r="AX116" s="186" t="s">
        <v>446</v>
      </c>
      <c r="AY116" s="186" t="s">
        <v>2384</v>
      </c>
      <c r="AZ116" s="186" t="s">
        <v>446</v>
      </c>
      <c r="BA116" s="200">
        <v>43579</v>
      </c>
      <c r="BB116" s="196" t="s">
        <v>11793</v>
      </c>
      <c r="BC116" s="185">
        <v>552437</v>
      </c>
      <c r="BD116" s="185" t="s">
        <v>7015</v>
      </c>
      <c r="BE116" s="185" t="s">
        <v>731</v>
      </c>
      <c r="BF116" s="185">
        <v>2</v>
      </c>
      <c r="BG116" s="185" t="s">
        <v>7016</v>
      </c>
      <c r="BH116" s="185" t="s">
        <v>4248</v>
      </c>
      <c r="BI116" s="198">
        <v>43734</v>
      </c>
      <c r="BJ116" s="189" t="s">
        <v>11794</v>
      </c>
      <c r="BK116" s="189">
        <v>27</v>
      </c>
      <c r="BL116" s="189" t="s">
        <v>7750</v>
      </c>
      <c r="BM116" s="189" t="s">
        <v>730</v>
      </c>
      <c r="BN116" s="189">
        <v>3</v>
      </c>
      <c r="BO116" s="189" t="s">
        <v>7611</v>
      </c>
      <c r="BP116" s="186" t="s">
        <v>3090</v>
      </c>
      <c r="BQ116" s="201">
        <v>43797</v>
      </c>
      <c r="BR116" s="196" t="s">
        <v>11795</v>
      </c>
      <c r="BS116" s="188" t="s">
        <v>446</v>
      </c>
      <c r="BT116" s="188" t="s">
        <v>446</v>
      </c>
      <c r="BU116" s="188" t="s">
        <v>446</v>
      </c>
      <c r="BV116" s="188" t="s">
        <v>446</v>
      </c>
      <c r="BW116" s="188" t="s">
        <v>446</v>
      </c>
      <c r="BX116" s="188" t="s">
        <v>446</v>
      </c>
      <c r="BY116" s="198">
        <v>43532</v>
      </c>
      <c r="BZ116" s="189" t="s">
        <v>11796</v>
      </c>
      <c r="CA116" s="189" t="s">
        <v>446</v>
      </c>
      <c r="CB116" s="189" t="s">
        <v>446</v>
      </c>
      <c r="CC116" s="189" t="s">
        <v>446</v>
      </c>
      <c r="CD116" s="189" t="s">
        <v>446</v>
      </c>
      <c r="CE116" s="189" t="s">
        <v>446</v>
      </c>
      <c r="CF116" s="189" t="s">
        <v>446</v>
      </c>
      <c r="CG116" s="201">
        <v>43532</v>
      </c>
      <c r="CH116" s="196" t="s">
        <v>11797</v>
      </c>
      <c r="CI116" s="189" t="e">
        <v>#N/A</v>
      </c>
      <c r="CJ116" s="189" t="e">
        <v>#N/A</v>
      </c>
      <c r="CK116" s="189" t="e">
        <v>#N/A</v>
      </c>
      <c r="CL116" s="189" t="e">
        <v>#N/A</v>
      </c>
      <c r="CM116" s="189" t="e">
        <v>#N/A</v>
      </c>
      <c r="CN116" s="189" t="e">
        <v>#N/A</v>
      </c>
      <c r="CO116" s="193" t="e">
        <v>#N/A</v>
      </c>
      <c r="CP116" s="189" t="s">
        <v>11798</v>
      </c>
      <c r="CQ116" s="188" t="s">
        <v>446</v>
      </c>
      <c r="CR116" s="188" t="s">
        <v>446</v>
      </c>
      <c r="CS116" s="188" t="s">
        <v>446</v>
      </c>
      <c r="CT116" s="188" t="s">
        <v>446</v>
      </c>
      <c r="CU116" s="188" t="s">
        <v>446</v>
      </c>
      <c r="CV116" s="188" t="s">
        <v>446</v>
      </c>
      <c r="CW116" s="198">
        <v>43532</v>
      </c>
      <c r="CX116" s="189" t="s">
        <v>11799</v>
      </c>
      <c r="CY116" s="186">
        <v>422000</v>
      </c>
      <c r="CZ116" s="186" t="s">
        <v>4120</v>
      </c>
      <c r="DA116" s="186" t="s">
        <v>731</v>
      </c>
      <c r="DB116" s="186">
        <v>2</v>
      </c>
      <c r="DC116" s="186" t="s">
        <v>4137</v>
      </c>
      <c r="DD116" s="186" t="s">
        <v>4135</v>
      </c>
      <c r="DE116" s="192">
        <v>43772</v>
      </c>
      <c r="DF116" s="196" t="s">
        <v>11800</v>
      </c>
      <c r="DG116" s="185">
        <v>3873000</v>
      </c>
      <c r="DH116" s="188" t="s">
        <v>4120</v>
      </c>
      <c r="DI116" s="188" t="s">
        <v>731</v>
      </c>
      <c r="DJ116" s="188">
        <v>2</v>
      </c>
      <c r="DK116" s="188" t="s">
        <v>3890</v>
      </c>
      <c r="DL116" s="188" t="s">
        <v>4135</v>
      </c>
      <c r="DM116" s="198">
        <v>43579</v>
      </c>
      <c r="DN116" s="189" t="s">
        <v>11801</v>
      </c>
      <c r="DO116" s="186">
        <v>0</v>
      </c>
      <c r="DP116" s="189" t="s">
        <v>4120</v>
      </c>
      <c r="DQ116" s="189" t="s">
        <v>731</v>
      </c>
      <c r="DR116" s="189">
        <v>2</v>
      </c>
      <c r="DS116" s="189" t="s">
        <v>4137</v>
      </c>
      <c r="DT116" s="189" t="s">
        <v>4135</v>
      </c>
      <c r="DU116" s="201">
        <v>43579</v>
      </c>
      <c r="DV116" s="196" t="s">
        <v>11802</v>
      </c>
      <c r="DW116" s="185">
        <v>245000</v>
      </c>
      <c r="DX116" s="188" t="s">
        <v>4120</v>
      </c>
      <c r="DY116" s="188" t="s">
        <v>731</v>
      </c>
      <c r="DZ116" s="188">
        <v>2</v>
      </c>
      <c r="EA116" s="188" t="s">
        <v>4137</v>
      </c>
      <c r="EB116" s="188" t="s">
        <v>4135</v>
      </c>
      <c r="EC116" s="198">
        <v>43772</v>
      </c>
      <c r="ED116" s="189" t="s">
        <v>11803</v>
      </c>
      <c r="EE116" s="186">
        <v>177000</v>
      </c>
      <c r="EF116" s="189" t="s">
        <v>4120</v>
      </c>
      <c r="EG116" s="189" t="s">
        <v>731</v>
      </c>
      <c r="EH116" s="189">
        <v>2</v>
      </c>
      <c r="EI116" s="189" t="s">
        <v>4137</v>
      </c>
      <c r="EJ116" s="189" t="s">
        <v>4135</v>
      </c>
      <c r="EK116" s="201">
        <v>43772</v>
      </c>
      <c r="EL116" s="196" t="s">
        <v>11804</v>
      </c>
      <c r="EM116" s="185">
        <v>0</v>
      </c>
      <c r="EN116" s="188" t="s">
        <v>4120</v>
      </c>
      <c r="EO116" s="188" t="s">
        <v>731</v>
      </c>
      <c r="EP116" s="188">
        <v>2</v>
      </c>
      <c r="EQ116" s="188" t="s">
        <v>4137</v>
      </c>
      <c r="ER116" s="188" t="s">
        <v>4135</v>
      </c>
      <c r="ES116" s="198">
        <v>43579</v>
      </c>
      <c r="ET116" s="189" t="s">
        <v>11805</v>
      </c>
      <c r="EU116" s="189">
        <v>10663</v>
      </c>
      <c r="EV116" s="189" t="s">
        <v>7748</v>
      </c>
      <c r="EW116" s="189" t="s">
        <v>730</v>
      </c>
      <c r="EX116" s="189">
        <v>3</v>
      </c>
      <c r="EY116" s="189" t="s">
        <v>7751</v>
      </c>
      <c r="EZ116" s="189" t="s">
        <v>7749</v>
      </c>
      <c r="FA116" s="201">
        <v>43797</v>
      </c>
      <c r="FB116" s="196" t="s">
        <v>11806</v>
      </c>
      <c r="FC116" s="188">
        <v>2</v>
      </c>
      <c r="FD116" s="188">
        <v>0</v>
      </c>
      <c r="FE116" s="188" t="s">
        <v>731</v>
      </c>
      <c r="FF116" s="188">
        <v>2</v>
      </c>
      <c r="FG116" s="188" t="s">
        <v>3088</v>
      </c>
      <c r="FH116" s="188">
        <v>0</v>
      </c>
      <c r="FI116" s="198">
        <v>43523</v>
      </c>
      <c r="FJ116" s="196" t="s">
        <v>11807</v>
      </c>
      <c r="FK116" s="189" t="s">
        <v>446</v>
      </c>
      <c r="FL116" s="189">
        <v>0</v>
      </c>
      <c r="FM116" s="189" t="s">
        <v>446</v>
      </c>
      <c r="FN116" s="189" t="s">
        <v>446</v>
      </c>
      <c r="FO116" s="189">
        <v>0</v>
      </c>
      <c r="FP116" s="186">
        <v>0</v>
      </c>
      <c r="FQ116" s="200">
        <v>43523</v>
      </c>
      <c r="FR116" s="196" t="s">
        <v>11808</v>
      </c>
      <c r="FS116" s="188" t="s">
        <v>446</v>
      </c>
      <c r="FT116" s="188">
        <v>0</v>
      </c>
      <c r="FU116" s="188" t="s">
        <v>446</v>
      </c>
      <c r="FV116" s="188" t="s">
        <v>446</v>
      </c>
      <c r="FW116" s="188">
        <v>0</v>
      </c>
      <c r="FX116" s="188">
        <v>0</v>
      </c>
      <c r="FY116" s="198">
        <v>43523</v>
      </c>
      <c r="FZ116" s="189" t="s">
        <v>11809</v>
      </c>
      <c r="GA116" s="189">
        <v>2</v>
      </c>
      <c r="GB116" s="189" t="s">
        <v>3898</v>
      </c>
      <c r="GC116" s="189" t="s">
        <v>731</v>
      </c>
      <c r="GD116" s="189">
        <v>2</v>
      </c>
      <c r="GE116" s="189">
        <v>0</v>
      </c>
      <c r="GF116" s="189">
        <v>0</v>
      </c>
      <c r="GG116" s="201">
        <v>43572</v>
      </c>
      <c r="GH116" s="196" t="s">
        <v>11810</v>
      </c>
      <c r="GI116" s="188">
        <v>3</v>
      </c>
      <c r="GJ116" s="188" t="s">
        <v>3898</v>
      </c>
      <c r="GK116" s="188" t="s">
        <v>731</v>
      </c>
      <c r="GL116" s="188">
        <v>2</v>
      </c>
      <c r="GM116" s="188">
        <v>0</v>
      </c>
      <c r="GN116" s="188">
        <v>0</v>
      </c>
      <c r="GO116" s="198">
        <v>43572</v>
      </c>
      <c r="GP116" s="189" t="s">
        <v>11811</v>
      </c>
      <c r="GQ116" s="189">
        <v>3</v>
      </c>
      <c r="GR116" s="189" t="s">
        <v>3898</v>
      </c>
      <c r="GS116" s="189" t="s">
        <v>731</v>
      </c>
      <c r="GT116" s="189">
        <v>2</v>
      </c>
      <c r="GU116" s="189">
        <v>0</v>
      </c>
      <c r="GV116" s="189">
        <v>0</v>
      </c>
      <c r="GW116" s="201">
        <v>43572</v>
      </c>
      <c r="GX116" s="196" t="s">
        <v>11812</v>
      </c>
      <c r="GY116" s="188">
        <v>3</v>
      </c>
      <c r="GZ116" s="188" t="s">
        <v>3898</v>
      </c>
      <c r="HA116" s="188" t="s">
        <v>731</v>
      </c>
      <c r="HB116" s="188">
        <v>2</v>
      </c>
      <c r="HC116" s="188">
        <v>0</v>
      </c>
      <c r="HD116" s="188">
        <v>0</v>
      </c>
      <c r="HE116" s="198">
        <v>43572</v>
      </c>
      <c r="HF116" s="189" t="s">
        <v>11813</v>
      </c>
      <c r="HG116" s="189">
        <v>2</v>
      </c>
      <c r="HH116" s="189" t="s">
        <v>3898</v>
      </c>
      <c r="HI116" s="189" t="s">
        <v>731</v>
      </c>
      <c r="HJ116" s="189">
        <v>2</v>
      </c>
      <c r="HK116" s="189">
        <v>0</v>
      </c>
      <c r="HL116" s="189">
        <v>0</v>
      </c>
      <c r="HM116" s="201">
        <v>43572</v>
      </c>
      <c r="HN116" s="196" t="s">
        <v>11814</v>
      </c>
      <c r="HO116" s="188">
        <v>3</v>
      </c>
      <c r="HP116" s="188" t="s">
        <v>3898</v>
      </c>
      <c r="HQ116" s="188" t="s">
        <v>731</v>
      </c>
      <c r="HR116" s="188">
        <v>2</v>
      </c>
      <c r="HS116" s="188">
        <v>0</v>
      </c>
      <c r="HT116" s="188">
        <v>0</v>
      </c>
      <c r="HU116" s="198">
        <v>43572</v>
      </c>
      <c r="HV116" s="189" t="s">
        <v>11815</v>
      </c>
      <c r="HW116" s="189">
        <v>3</v>
      </c>
      <c r="HX116" s="189" t="s">
        <v>3898</v>
      </c>
      <c r="HY116" s="189" t="s">
        <v>731</v>
      </c>
      <c r="HZ116" s="189">
        <v>2</v>
      </c>
      <c r="IA116" s="189">
        <v>0</v>
      </c>
      <c r="IB116" s="189">
        <v>0</v>
      </c>
      <c r="IC116" s="201">
        <v>43572</v>
      </c>
      <c r="ID116" s="196" t="s">
        <v>11816</v>
      </c>
      <c r="IE116" s="188">
        <v>3</v>
      </c>
      <c r="IF116" s="188" t="s">
        <v>3898</v>
      </c>
      <c r="IG116" s="188" t="s">
        <v>731</v>
      </c>
      <c r="IH116" s="188">
        <v>2</v>
      </c>
      <c r="II116" s="188">
        <v>0</v>
      </c>
      <c r="IJ116" s="188">
        <v>0</v>
      </c>
      <c r="IK116" s="198">
        <v>43572</v>
      </c>
      <c r="IL116" s="189" t="s">
        <v>11817</v>
      </c>
      <c r="IM116" s="189">
        <v>3</v>
      </c>
      <c r="IN116" s="189" t="s">
        <v>3898</v>
      </c>
      <c r="IO116" s="189" t="s">
        <v>731</v>
      </c>
      <c r="IP116" s="189">
        <v>2</v>
      </c>
      <c r="IQ116" s="189">
        <v>0</v>
      </c>
      <c r="IR116" s="189">
        <v>0</v>
      </c>
      <c r="IS116" s="201">
        <v>43572</v>
      </c>
    </row>
    <row r="117" spans="1:253" x14ac:dyDescent="0.35">
      <c r="A117" t="s">
        <v>1257</v>
      </c>
      <c r="B117" t="s">
        <v>784</v>
      </c>
      <c r="C117" t="s">
        <v>818</v>
      </c>
      <c r="D117" t="s">
        <v>354</v>
      </c>
      <c r="E117" t="s">
        <v>353</v>
      </c>
      <c r="F117" t="s">
        <v>11818</v>
      </c>
      <c r="G117" s="184">
        <v>16487000</v>
      </c>
      <c r="H117" s="185" t="s">
        <v>6791</v>
      </c>
      <c r="I117" s="185" t="s">
        <v>732</v>
      </c>
      <c r="J117" s="185">
        <v>1</v>
      </c>
      <c r="K117" s="185" t="s">
        <v>6793</v>
      </c>
      <c r="L117" s="185" t="s">
        <v>6792</v>
      </c>
      <c r="M117" s="198">
        <v>43707</v>
      </c>
      <c r="N117" s="197" t="s">
        <v>11819</v>
      </c>
      <c r="O117" s="187">
        <v>626890</v>
      </c>
      <c r="P117" s="187" t="s">
        <v>6795</v>
      </c>
      <c r="Q117" s="187" t="s">
        <v>731</v>
      </c>
      <c r="R117" s="187">
        <v>2</v>
      </c>
      <c r="S117" s="187" t="s">
        <v>6796</v>
      </c>
      <c r="T117" s="187" t="s">
        <v>6794</v>
      </c>
      <c r="U117" s="199">
        <v>43707</v>
      </c>
      <c r="V117" s="197" t="s">
        <v>11820</v>
      </c>
      <c r="W117" s="185">
        <v>9480000</v>
      </c>
      <c r="X117" s="185" t="s">
        <v>7618</v>
      </c>
      <c r="Y117" s="185" t="s">
        <v>731</v>
      </c>
      <c r="Z117" s="185">
        <v>2</v>
      </c>
      <c r="AA117" s="185" t="s">
        <v>7625</v>
      </c>
      <c r="AB117" s="185" t="s">
        <v>7622</v>
      </c>
      <c r="AC117" s="198">
        <v>43784</v>
      </c>
      <c r="AD117" s="197" t="s">
        <v>11821</v>
      </c>
      <c r="AE117" s="186">
        <v>3128000</v>
      </c>
      <c r="AF117" s="186" t="s">
        <v>7619</v>
      </c>
      <c r="AG117" s="186" t="s">
        <v>731</v>
      </c>
      <c r="AH117" s="186">
        <v>2</v>
      </c>
      <c r="AI117" s="186" t="s">
        <v>7626</v>
      </c>
      <c r="AJ117" s="186" t="s">
        <v>7623</v>
      </c>
      <c r="AK117" s="200">
        <v>43784</v>
      </c>
      <c r="AL117" s="197" t="s">
        <v>11822</v>
      </c>
      <c r="AM117" s="185">
        <v>0</v>
      </c>
      <c r="AN117" s="185" t="s">
        <v>446</v>
      </c>
      <c r="AO117" s="185" t="s">
        <v>731</v>
      </c>
      <c r="AP117" s="185">
        <v>2</v>
      </c>
      <c r="AQ117" s="185" t="s">
        <v>6801</v>
      </c>
      <c r="AR117" s="185" t="s">
        <v>446</v>
      </c>
      <c r="AS117" s="198">
        <v>43707</v>
      </c>
      <c r="AT117" s="191" t="s">
        <v>11823</v>
      </c>
      <c r="AU117" s="186">
        <v>0</v>
      </c>
      <c r="AV117" s="186" t="s">
        <v>446</v>
      </c>
      <c r="AW117" s="186" t="s">
        <v>732</v>
      </c>
      <c r="AX117" s="186">
        <v>1</v>
      </c>
      <c r="AY117" s="186" t="s">
        <v>446</v>
      </c>
      <c r="AZ117" s="186" t="s">
        <v>446</v>
      </c>
      <c r="BA117" s="200">
        <v>43784</v>
      </c>
      <c r="BB117" s="197" t="s">
        <v>11824</v>
      </c>
      <c r="BC117" s="185">
        <v>0</v>
      </c>
      <c r="BD117" s="185" t="s">
        <v>446</v>
      </c>
      <c r="BE117" s="185" t="s">
        <v>732</v>
      </c>
      <c r="BF117" s="185">
        <v>1</v>
      </c>
      <c r="BG117" s="185" t="s">
        <v>446</v>
      </c>
      <c r="BH117" s="185" t="s">
        <v>446</v>
      </c>
      <c r="BI117" s="198">
        <v>43784</v>
      </c>
      <c r="BJ117" s="191" t="s">
        <v>11825</v>
      </c>
      <c r="BK117" s="191">
        <v>0</v>
      </c>
      <c r="BL117" s="191">
        <v>0</v>
      </c>
      <c r="BM117" s="191" t="s">
        <v>732</v>
      </c>
      <c r="BN117" s="191">
        <v>1</v>
      </c>
      <c r="BO117" s="191" t="s">
        <v>1649</v>
      </c>
      <c r="BP117" s="186">
        <v>0</v>
      </c>
      <c r="BQ117" s="202">
        <v>43509</v>
      </c>
      <c r="BR117" s="197" t="s">
        <v>11826</v>
      </c>
      <c r="BS117" s="190">
        <v>0</v>
      </c>
      <c r="BT117" s="190">
        <v>0</v>
      </c>
      <c r="BU117" s="190" t="s">
        <v>731</v>
      </c>
      <c r="BV117" s="190">
        <v>2</v>
      </c>
      <c r="BW117" s="190" t="s">
        <v>1650</v>
      </c>
      <c r="BX117" s="190">
        <v>0</v>
      </c>
      <c r="BY117" s="198">
        <v>43509</v>
      </c>
      <c r="BZ117" s="191" t="s">
        <v>11827</v>
      </c>
      <c r="CA117" s="191">
        <v>0</v>
      </c>
      <c r="CB117" s="191">
        <v>0</v>
      </c>
      <c r="CC117" s="191" t="s">
        <v>731</v>
      </c>
      <c r="CD117" s="191">
        <v>2</v>
      </c>
      <c r="CE117" s="191" t="s">
        <v>1650</v>
      </c>
      <c r="CF117" s="191">
        <v>0</v>
      </c>
      <c r="CG117" s="202">
        <v>43509</v>
      </c>
      <c r="CH117" s="197" t="s">
        <v>11828</v>
      </c>
      <c r="CI117" s="191" t="e">
        <v>#N/A</v>
      </c>
      <c r="CJ117" s="191" t="e">
        <v>#N/A</v>
      </c>
      <c r="CK117" s="191" t="e">
        <v>#N/A</v>
      </c>
      <c r="CL117" s="191" t="e">
        <v>#N/A</v>
      </c>
      <c r="CM117" s="191" t="e">
        <v>#N/A</v>
      </c>
      <c r="CN117" s="191" t="e">
        <v>#N/A</v>
      </c>
      <c r="CO117" s="194" t="e">
        <v>#N/A</v>
      </c>
      <c r="CP117" s="191" t="s">
        <v>11829</v>
      </c>
      <c r="CQ117" s="190" t="s">
        <v>446</v>
      </c>
      <c r="CR117" s="190" t="s">
        <v>446</v>
      </c>
      <c r="CS117" s="190" t="s">
        <v>446</v>
      </c>
      <c r="CT117" s="190" t="s">
        <v>446</v>
      </c>
      <c r="CU117" s="190" t="s">
        <v>446</v>
      </c>
      <c r="CV117" s="190" t="s">
        <v>446</v>
      </c>
      <c r="CW117" s="198">
        <v>43784</v>
      </c>
      <c r="CX117" s="191" t="s">
        <v>11830</v>
      </c>
      <c r="CY117" s="186">
        <v>2278000</v>
      </c>
      <c r="CZ117" s="186" t="s">
        <v>7555</v>
      </c>
      <c r="DA117" s="186" t="s">
        <v>731</v>
      </c>
      <c r="DB117" s="186">
        <v>2</v>
      </c>
      <c r="DC117" s="186" t="s">
        <v>7628</v>
      </c>
      <c r="DD117" s="186" t="s">
        <v>7623</v>
      </c>
      <c r="DE117" s="192">
        <v>43784</v>
      </c>
      <c r="DF117" s="197" t="s">
        <v>11831</v>
      </c>
      <c r="DG117" s="185">
        <v>4074000</v>
      </c>
      <c r="DH117" s="190" t="s">
        <v>7555</v>
      </c>
      <c r="DI117" s="190" t="s">
        <v>731</v>
      </c>
      <c r="DJ117" s="190">
        <v>2</v>
      </c>
      <c r="DK117" s="190" t="s">
        <v>7625</v>
      </c>
      <c r="DL117" s="190" t="s">
        <v>7623</v>
      </c>
      <c r="DM117" s="198">
        <v>43784</v>
      </c>
      <c r="DN117" s="191" t="s">
        <v>11832</v>
      </c>
      <c r="DO117" s="186">
        <v>3128000</v>
      </c>
      <c r="DP117" s="191" t="s">
        <v>7555</v>
      </c>
      <c r="DQ117" s="191" t="s">
        <v>731</v>
      </c>
      <c r="DR117" s="191">
        <v>2</v>
      </c>
      <c r="DS117" s="191" t="s">
        <v>7627</v>
      </c>
      <c r="DT117" s="191" t="s">
        <v>7623</v>
      </c>
      <c r="DU117" s="202">
        <v>43784</v>
      </c>
      <c r="DV117" s="197" t="s">
        <v>11833</v>
      </c>
      <c r="DW117" s="185">
        <v>1866000</v>
      </c>
      <c r="DX117" s="190" t="s">
        <v>7555</v>
      </c>
      <c r="DY117" s="190" t="s">
        <v>731</v>
      </c>
      <c r="DZ117" s="190">
        <v>2</v>
      </c>
      <c r="EA117" s="190" t="s">
        <v>7628</v>
      </c>
      <c r="EB117" s="190" t="s">
        <v>7623</v>
      </c>
      <c r="EC117" s="198">
        <v>43784</v>
      </c>
      <c r="ED117" s="191" t="s">
        <v>11834</v>
      </c>
      <c r="EE117" s="186">
        <v>412000</v>
      </c>
      <c r="EF117" s="191" t="s">
        <v>7555</v>
      </c>
      <c r="EG117" s="191" t="s">
        <v>731</v>
      </c>
      <c r="EH117" s="191">
        <v>2</v>
      </c>
      <c r="EI117" s="191" t="s">
        <v>7629</v>
      </c>
      <c r="EJ117" s="191" t="s">
        <v>7623</v>
      </c>
      <c r="EK117" s="202">
        <v>43784</v>
      </c>
      <c r="EL117" s="197" t="s">
        <v>11835</v>
      </c>
      <c r="EM117" s="185">
        <v>0</v>
      </c>
      <c r="EN117" s="190" t="s">
        <v>6798</v>
      </c>
      <c r="EO117" s="190" t="s">
        <v>730</v>
      </c>
      <c r="EP117" s="190">
        <v>3</v>
      </c>
      <c r="EQ117" s="190" t="s">
        <v>6802</v>
      </c>
      <c r="ER117" s="190" t="s">
        <v>6800</v>
      </c>
      <c r="ES117" s="198">
        <v>43707</v>
      </c>
      <c r="ET117" s="191" t="s">
        <v>11836</v>
      </c>
      <c r="EU117" s="191">
        <v>0</v>
      </c>
      <c r="EV117" s="191">
        <v>0</v>
      </c>
      <c r="EW117" s="191" t="s">
        <v>732</v>
      </c>
      <c r="EX117" s="191">
        <v>1</v>
      </c>
      <c r="EY117" s="191" t="s">
        <v>1649</v>
      </c>
      <c r="EZ117" s="191">
        <v>0</v>
      </c>
      <c r="FA117" s="202">
        <v>43509</v>
      </c>
      <c r="FB117" s="197" t="s">
        <v>11837</v>
      </c>
      <c r="FC117" s="190">
        <v>3</v>
      </c>
      <c r="FD117" s="190" t="s">
        <v>1655</v>
      </c>
      <c r="FE117" s="190" t="s">
        <v>731</v>
      </c>
      <c r="FF117" s="190">
        <v>2</v>
      </c>
      <c r="FG117" s="190" t="s">
        <v>1657</v>
      </c>
      <c r="FH117" s="190" t="s">
        <v>1658</v>
      </c>
      <c r="FI117" s="198">
        <v>43509</v>
      </c>
      <c r="FJ117" s="197" t="s">
        <v>11838</v>
      </c>
      <c r="FK117" s="191" t="s">
        <v>446</v>
      </c>
      <c r="FL117" s="191" t="s">
        <v>1129</v>
      </c>
      <c r="FM117" s="191" t="s">
        <v>446</v>
      </c>
      <c r="FN117" s="191" t="s">
        <v>446</v>
      </c>
      <c r="FO117" s="191" t="s">
        <v>4782</v>
      </c>
      <c r="FP117" s="186" t="s">
        <v>4790</v>
      </c>
      <c r="FQ117" s="200">
        <v>43578</v>
      </c>
      <c r="FR117" s="197" t="s">
        <v>11839</v>
      </c>
      <c r="FS117" s="190" t="s">
        <v>446</v>
      </c>
      <c r="FT117" s="190" t="s">
        <v>4006</v>
      </c>
      <c r="FU117" s="190" t="s">
        <v>446</v>
      </c>
      <c r="FV117" s="190" t="s">
        <v>446</v>
      </c>
      <c r="FW117" s="190" t="s">
        <v>4782</v>
      </c>
      <c r="FX117" s="190" t="s">
        <v>4790</v>
      </c>
      <c r="FY117" s="198">
        <v>43578</v>
      </c>
      <c r="FZ117" s="191" t="s">
        <v>11840</v>
      </c>
      <c r="GA117" s="191">
        <v>0</v>
      </c>
      <c r="GB117" s="191" t="s">
        <v>7229</v>
      </c>
      <c r="GC117" s="191" t="s">
        <v>732</v>
      </c>
      <c r="GD117" s="191">
        <v>1</v>
      </c>
      <c r="GE117" s="191" t="s">
        <v>7600</v>
      </c>
      <c r="GF117" s="191" t="s">
        <v>7616</v>
      </c>
      <c r="GG117" s="202">
        <v>43767</v>
      </c>
      <c r="GH117" s="197" t="s">
        <v>11841</v>
      </c>
      <c r="GI117" s="190">
        <v>0</v>
      </c>
      <c r="GJ117" s="190" t="s">
        <v>7229</v>
      </c>
      <c r="GK117" s="190" t="s">
        <v>732</v>
      </c>
      <c r="GL117" s="190">
        <v>1</v>
      </c>
      <c r="GM117" s="190" t="s">
        <v>7600</v>
      </c>
      <c r="GN117" s="190" t="s">
        <v>7616</v>
      </c>
      <c r="GO117" s="198">
        <v>43767</v>
      </c>
      <c r="GP117" s="191" t="s">
        <v>11842</v>
      </c>
      <c r="GQ117" s="191">
        <v>0</v>
      </c>
      <c r="GR117" s="191" t="s">
        <v>7229</v>
      </c>
      <c r="GS117" s="191" t="s">
        <v>732</v>
      </c>
      <c r="GT117" s="191">
        <v>1</v>
      </c>
      <c r="GU117" s="191" t="s">
        <v>7600</v>
      </c>
      <c r="GV117" s="191" t="s">
        <v>7616</v>
      </c>
      <c r="GW117" s="202">
        <v>43767</v>
      </c>
      <c r="GX117" s="197" t="s">
        <v>11843</v>
      </c>
      <c r="GY117" s="190">
        <v>0</v>
      </c>
      <c r="GZ117" s="190" t="s">
        <v>7229</v>
      </c>
      <c r="HA117" s="190" t="s">
        <v>732</v>
      </c>
      <c r="HB117" s="190">
        <v>1</v>
      </c>
      <c r="HC117" s="190" t="s">
        <v>7600</v>
      </c>
      <c r="HD117" s="190" t="s">
        <v>7616</v>
      </c>
      <c r="HE117" s="198">
        <v>43767</v>
      </c>
      <c r="HF117" s="191" t="s">
        <v>11844</v>
      </c>
      <c r="HG117" s="191">
        <v>0</v>
      </c>
      <c r="HH117" s="191" t="s">
        <v>7229</v>
      </c>
      <c r="HI117" s="191" t="s">
        <v>732</v>
      </c>
      <c r="HJ117" s="191">
        <v>1</v>
      </c>
      <c r="HK117" s="191" t="s">
        <v>7600</v>
      </c>
      <c r="HL117" s="191" t="s">
        <v>7616</v>
      </c>
      <c r="HM117" s="202">
        <v>43767</v>
      </c>
      <c r="HN117" s="197" t="s">
        <v>11845</v>
      </c>
      <c r="HO117" s="190">
        <v>0</v>
      </c>
      <c r="HP117" s="190" t="s">
        <v>7229</v>
      </c>
      <c r="HQ117" s="190" t="s">
        <v>732</v>
      </c>
      <c r="HR117" s="190">
        <v>1</v>
      </c>
      <c r="HS117" s="190" t="s">
        <v>7600</v>
      </c>
      <c r="HT117" s="190" t="s">
        <v>7616</v>
      </c>
      <c r="HU117" s="198">
        <v>43767</v>
      </c>
      <c r="HV117" s="191" t="s">
        <v>11846</v>
      </c>
      <c r="HW117" s="191">
        <v>0</v>
      </c>
      <c r="HX117" s="191" t="s">
        <v>7229</v>
      </c>
      <c r="HY117" s="191" t="s">
        <v>732</v>
      </c>
      <c r="HZ117" s="191">
        <v>1</v>
      </c>
      <c r="IA117" s="191" t="s">
        <v>7600</v>
      </c>
      <c r="IB117" s="191" t="s">
        <v>7616</v>
      </c>
      <c r="IC117" s="202">
        <v>43767</v>
      </c>
      <c r="ID117" s="197" t="s">
        <v>11847</v>
      </c>
      <c r="IE117" s="190">
        <v>0</v>
      </c>
      <c r="IF117" s="190" t="s">
        <v>7229</v>
      </c>
      <c r="IG117" s="190" t="s">
        <v>732</v>
      </c>
      <c r="IH117" s="190">
        <v>1</v>
      </c>
      <c r="II117" s="190" t="s">
        <v>7600</v>
      </c>
      <c r="IJ117" s="190" t="s">
        <v>7616</v>
      </c>
      <c r="IK117" s="198">
        <v>43767</v>
      </c>
      <c r="IL117" s="191" t="s">
        <v>11848</v>
      </c>
      <c r="IM117" s="191">
        <v>0</v>
      </c>
      <c r="IN117" s="191" t="s">
        <v>7229</v>
      </c>
      <c r="IO117" s="191" t="s">
        <v>731</v>
      </c>
      <c r="IP117" s="191">
        <v>2</v>
      </c>
      <c r="IQ117" s="191" t="s">
        <v>7600</v>
      </c>
      <c r="IR117" s="191" t="s">
        <v>7616</v>
      </c>
      <c r="IS117" s="202">
        <v>43767</v>
      </c>
    </row>
    <row r="118" spans="1:253" x14ac:dyDescent="0.35">
      <c r="A118" t="s">
        <v>2989</v>
      </c>
      <c r="B118" t="s">
        <v>828</v>
      </c>
      <c r="C118" t="s">
        <v>8157</v>
      </c>
      <c r="D118" t="s">
        <v>356</v>
      </c>
      <c r="E118" t="s">
        <v>355</v>
      </c>
      <c r="F118" t="s">
        <v>11849</v>
      </c>
      <c r="G118" s="184">
        <v>15413000</v>
      </c>
      <c r="H118" s="185" t="s">
        <v>3250</v>
      </c>
      <c r="I118" s="185" t="s">
        <v>731</v>
      </c>
      <c r="J118" s="185">
        <v>2</v>
      </c>
      <c r="K118" s="185" t="s">
        <v>3252</v>
      </c>
      <c r="L118" s="185" t="s">
        <v>3251</v>
      </c>
      <c r="M118" s="198">
        <v>43528</v>
      </c>
      <c r="N118" s="196" t="s">
        <v>11850</v>
      </c>
      <c r="O118" s="187">
        <v>391178</v>
      </c>
      <c r="P118" s="187" t="s">
        <v>7640</v>
      </c>
      <c r="Q118" s="187" t="s">
        <v>731</v>
      </c>
      <c r="R118" s="187">
        <v>2</v>
      </c>
      <c r="S118" s="187" t="s">
        <v>1299</v>
      </c>
      <c r="T118" s="187" t="s">
        <v>7639</v>
      </c>
      <c r="U118" s="199">
        <v>43502</v>
      </c>
      <c r="V118" s="196" t="s">
        <v>11851</v>
      </c>
      <c r="W118" s="185">
        <v>15413000</v>
      </c>
      <c r="X118" s="185" t="s">
        <v>3253</v>
      </c>
      <c r="Y118" s="185" t="s">
        <v>731</v>
      </c>
      <c r="Z118" s="185">
        <v>2</v>
      </c>
      <c r="AA118" s="185" t="s">
        <v>1299</v>
      </c>
      <c r="AB118" s="185" t="s">
        <v>3251</v>
      </c>
      <c r="AC118" s="198">
        <v>43528</v>
      </c>
      <c r="AD118" s="196" t="s">
        <v>11852</v>
      </c>
      <c r="AE118" s="186">
        <v>7759000</v>
      </c>
      <c r="AF118" s="186" t="s">
        <v>7102</v>
      </c>
      <c r="AG118" s="186" t="s">
        <v>730</v>
      </c>
      <c r="AH118" s="186">
        <v>3</v>
      </c>
      <c r="AI118" s="186" t="s">
        <v>7104</v>
      </c>
      <c r="AJ118" s="186" t="s">
        <v>7103</v>
      </c>
      <c r="AK118" s="200">
        <v>43742</v>
      </c>
      <c r="AL118" s="196" t="s">
        <v>11853</v>
      </c>
      <c r="AM118" s="185">
        <v>15000</v>
      </c>
      <c r="AN118" s="185" t="s">
        <v>5995</v>
      </c>
      <c r="AO118" s="185" t="s">
        <v>731</v>
      </c>
      <c r="AP118" s="185">
        <v>2</v>
      </c>
      <c r="AQ118" s="185" t="s">
        <v>5996</v>
      </c>
      <c r="AR118" s="185" t="s">
        <v>5275</v>
      </c>
      <c r="AS118" s="198">
        <v>43668</v>
      </c>
      <c r="AT118" s="189" t="s">
        <v>11854</v>
      </c>
      <c r="AU118" s="186">
        <v>0</v>
      </c>
      <c r="AV118" s="186" t="s">
        <v>446</v>
      </c>
      <c r="AW118" s="186" t="s">
        <v>446</v>
      </c>
      <c r="AX118" s="186" t="s">
        <v>446</v>
      </c>
      <c r="AY118" s="186" t="s">
        <v>7100</v>
      </c>
      <c r="AZ118" s="186" t="s">
        <v>446</v>
      </c>
      <c r="BA118" s="200">
        <v>43742</v>
      </c>
      <c r="BB118" s="196" t="s">
        <v>11855</v>
      </c>
      <c r="BC118" s="185">
        <v>0</v>
      </c>
      <c r="BD118" s="185" t="s">
        <v>446</v>
      </c>
      <c r="BE118" s="185" t="s">
        <v>446</v>
      </c>
      <c r="BF118" s="185" t="s">
        <v>446</v>
      </c>
      <c r="BG118" s="185" t="s">
        <v>7099</v>
      </c>
      <c r="BH118" s="185" t="s">
        <v>446</v>
      </c>
      <c r="BI118" s="198">
        <v>43742</v>
      </c>
      <c r="BJ118" s="189" t="s">
        <v>11856</v>
      </c>
      <c r="BK118" s="189">
        <v>6</v>
      </c>
      <c r="BL118" s="189" t="s">
        <v>7055</v>
      </c>
      <c r="BM118" s="189" t="s">
        <v>730</v>
      </c>
      <c r="BN118" s="189">
        <v>3</v>
      </c>
      <c r="BO118" s="189" t="s">
        <v>7101</v>
      </c>
      <c r="BP118" s="186" t="s">
        <v>1354</v>
      </c>
      <c r="BQ118" s="201">
        <v>43742</v>
      </c>
      <c r="BR118" s="196" t="s">
        <v>11857</v>
      </c>
      <c r="BS118" s="188" t="s">
        <v>446</v>
      </c>
      <c r="BT118" s="188" t="s">
        <v>446</v>
      </c>
      <c r="BU118" s="188" t="s">
        <v>446</v>
      </c>
      <c r="BV118" s="188" t="s">
        <v>446</v>
      </c>
      <c r="BW118" s="188" t="s">
        <v>446</v>
      </c>
      <c r="BX118" s="188" t="s">
        <v>446</v>
      </c>
      <c r="BY118" s="198">
        <v>43787</v>
      </c>
      <c r="BZ118" s="189" t="s">
        <v>11858</v>
      </c>
      <c r="CA118" s="189" t="s">
        <v>446</v>
      </c>
      <c r="CB118" s="189" t="s">
        <v>446</v>
      </c>
      <c r="CC118" s="189" t="s">
        <v>446</v>
      </c>
      <c r="CD118" s="189" t="s">
        <v>446</v>
      </c>
      <c r="CE118" s="189" t="s">
        <v>446</v>
      </c>
      <c r="CF118" s="189" t="s">
        <v>446</v>
      </c>
      <c r="CG118" s="201">
        <v>43787</v>
      </c>
      <c r="CH118" s="196" t="s">
        <v>11859</v>
      </c>
      <c r="CI118" s="189" t="e">
        <v>#N/A</v>
      </c>
      <c r="CJ118" s="189" t="e">
        <v>#N/A</v>
      </c>
      <c r="CK118" s="189" t="e">
        <v>#N/A</v>
      </c>
      <c r="CL118" s="189" t="e">
        <v>#N/A</v>
      </c>
      <c r="CM118" s="189" t="e">
        <v>#N/A</v>
      </c>
      <c r="CN118" s="189" t="e">
        <v>#N/A</v>
      </c>
      <c r="CO118" s="193" t="e">
        <v>#N/A</v>
      </c>
      <c r="CP118" s="189" t="s">
        <v>11860</v>
      </c>
      <c r="CQ118" s="188" t="s">
        <v>888</v>
      </c>
      <c r="CR118" s="188">
        <v>0</v>
      </c>
      <c r="CS118" s="188" t="s">
        <v>446</v>
      </c>
      <c r="CT118" s="188" t="s">
        <v>446</v>
      </c>
      <c r="CU118" s="188">
        <v>0</v>
      </c>
      <c r="CV118" s="188">
        <v>0</v>
      </c>
      <c r="CW118" s="198">
        <v>43502</v>
      </c>
      <c r="CX118" s="189" t="s">
        <v>11861</v>
      </c>
      <c r="CY118" s="186">
        <v>5052000</v>
      </c>
      <c r="CZ118" s="186" t="s">
        <v>7102</v>
      </c>
      <c r="DA118" s="186" t="s">
        <v>730</v>
      </c>
      <c r="DB118" s="186">
        <v>3</v>
      </c>
      <c r="DC118" s="186" t="s">
        <v>7108</v>
      </c>
      <c r="DD118" s="186" t="s">
        <v>7103</v>
      </c>
      <c r="DE118" s="192">
        <v>43742</v>
      </c>
      <c r="DF118" s="196" t="s">
        <v>11862</v>
      </c>
      <c r="DG118" s="185">
        <v>7654000</v>
      </c>
      <c r="DH118" s="188" t="s">
        <v>7102</v>
      </c>
      <c r="DI118" s="188" t="s">
        <v>730</v>
      </c>
      <c r="DJ118" s="188">
        <v>3</v>
      </c>
      <c r="DK118" s="188" t="s">
        <v>7106</v>
      </c>
      <c r="DL118" s="188" t="s">
        <v>7103</v>
      </c>
      <c r="DM118" s="198">
        <v>43742</v>
      </c>
      <c r="DN118" s="189" t="s">
        <v>11863</v>
      </c>
      <c r="DO118" s="186">
        <v>2679000</v>
      </c>
      <c r="DP118" s="189" t="s">
        <v>7102</v>
      </c>
      <c r="DQ118" s="189" t="s">
        <v>730</v>
      </c>
      <c r="DR118" s="189">
        <v>3</v>
      </c>
      <c r="DS118" s="189" t="s">
        <v>7107</v>
      </c>
      <c r="DT118" s="189" t="s">
        <v>7103</v>
      </c>
      <c r="DU118" s="201">
        <v>43742</v>
      </c>
      <c r="DV118" s="196" t="s">
        <v>11864</v>
      </c>
      <c r="DW118" s="185">
        <v>3947000</v>
      </c>
      <c r="DX118" s="188" t="s">
        <v>7102</v>
      </c>
      <c r="DY118" s="188" t="s">
        <v>730</v>
      </c>
      <c r="DZ118" s="188">
        <v>3</v>
      </c>
      <c r="EA118" s="188" t="s">
        <v>7108</v>
      </c>
      <c r="EB118" s="188" t="s">
        <v>7103</v>
      </c>
      <c r="EC118" s="198">
        <v>43742</v>
      </c>
      <c r="ED118" s="189" t="s">
        <v>11865</v>
      </c>
      <c r="EE118" s="186">
        <v>1105000</v>
      </c>
      <c r="EF118" s="189" t="s">
        <v>7102</v>
      </c>
      <c r="EG118" s="189" t="s">
        <v>730</v>
      </c>
      <c r="EH118" s="189">
        <v>3</v>
      </c>
      <c r="EI118" s="189" t="s">
        <v>7109</v>
      </c>
      <c r="EJ118" s="189" t="s">
        <v>7103</v>
      </c>
      <c r="EK118" s="201">
        <v>43742</v>
      </c>
      <c r="EL118" s="196" t="s">
        <v>11866</v>
      </c>
      <c r="EM118" s="185">
        <v>0</v>
      </c>
      <c r="EN118" s="188" t="s">
        <v>7102</v>
      </c>
      <c r="EO118" s="188" t="s">
        <v>730</v>
      </c>
      <c r="EP118" s="188">
        <v>3</v>
      </c>
      <c r="EQ118" s="188" t="s">
        <v>7110</v>
      </c>
      <c r="ER118" s="188" t="s">
        <v>7103</v>
      </c>
      <c r="ES118" s="198">
        <v>43742</v>
      </c>
      <c r="ET118" s="189" t="s">
        <v>11867</v>
      </c>
      <c r="EU118" s="189">
        <v>6</v>
      </c>
      <c r="EV118" s="189" t="s">
        <v>7055</v>
      </c>
      <c r="EW118" s="189" t="s">
        <v>730</v>
      </c>
      <c r="EX118" s="189">
        <v>3</v>
      </c>
      <c r="EY118" s="189" t="s">
        <v>7101</v>
      </c>
      <c r="EZ118" s="189" t="s">
        <v>1354</v>
      </c>
      <c r="FA118" s="201">
        <v>43742</v>
      </c>
      <c r="FB118" s="196" t="s">
        <v>11868</v>
      </c>
      <c r="FC118" s="188">
        <v>5</v>
      </c>
      <c r="FD118" s="188" t="s">
        <v>446</v>
      </c>
      <c r="FE118" s="188" t="s">
        <v>732</v>
      </c>
      <c r="FF118" s="188">
        <v>1</v>
      </c>
      <c r="FG118" s="188" t="s">
        <v>4221</v>
      </c>
      <c r="FH118" s="188" t="s">
        <v>446</v>
      </c>
      <c r="FI118" s="198">
        <v>43580</v>
      </c>
      <c r="FJ118" s="196" t="s">
        <v>11869</v>
      </c>
      <c r="FK118" s="189" t="s">
        <v>888</v>
      </c>
      <c r="FL118" s="189">
        <v>0</v>
      </c>
      <c r="FM118" s="189" t="s">
        <v>446</v>
      </c>
      <c r="FN118" s="189" t="s">
        <v>446</v>
      </c>
      <c r="FO118" s="189">
        <v>0</v>
      </c>
      <c r="FP118" s="186">
        <v>0</v>
      </c>
      <c r="FQ118" s="200">
        <v>43502</v>
      </c>
      <c r="FR118" s="196" t="s">
        <v>11870</v>
      </c>
      <c r="FS118" s="188" t="s">
        <v>888</v>
      </c>
      <c r="FT118" s="188">
        <v>0</v>
      </c>
      <c r="FU118" s="188" t="s">
        <v>446</v>
      </c>
      <c r="FV118" s="188" t="s">
        <v>446</v>
      </c>
      <c r="FW118" s="188">
        <v>0</v>
      </c>
      <c r="FX118" s="188">
        <v>0</v>
      </c>
      <c r="FY118" s="198">
        <v>43502</v>
      </c>
      <c r="FZ118" s="189" t="s">
        <v>11871</v>
      </c>
      <c r="GA118" s="189">
        <v>0</v>
      </c>
      <c r="GB118" s="189" t="s">
        <v>7229</v>
      </c>
      <c r="GC118" s="189" t="s">
        <v>732</v>
      </c>
      <c r="GD118" s="189">
        <v>1</v>
      </c>
      <c r="GE118" s="189" t="s">
        <v>7600</v>
      </c>
      <c r="GF118" s="189" t="s">
        <v>7616</v>
      </c>
      <c r="GG118" s="201">
        <v>43767</v>
      </c>
      <c r="GH118" s="196" t="s">
        <v>11872</v>
      </c>
      <c r="GI118" s="188">
        <v>0</v>
      </c>
      <c r="GJ118" s="188" t="s">
        <v>7229</v>
      </c>
      <c r="GK118" s="188" t="s">
        <v>732</v>
      </c>
      <c r="GL118" s="188">
        <v>1</v>
      </c>
      <c r="GM118" s="188" t="s">
        <v>7600</v>
      </c>
      <c r="GN118" s="188" t="s">
        <v>7616</v>
      </c>
      <c r="GO118" s="198">
        <v>43767</v>
      </c>
      <c r="GP118" s="189" t="s">
        <v>11873</v>
      </c>
      <c r="GQ118" s="189">
        <v>0</v>
      </c>
      <c r="GR118" s="189" t="s">
        <v>7229</v>
      </c>
      <c r="GS118" s="189" t="s">
        <v>731</v>
      </c>
      <c r="GT118" s="189">
        <v>2</v>
      </c>
      <c r="GU118" s="189" t="s">
        <v>7600</v>
      </c>
      <c r="GV118" s="189" t="s">
        <v>7616</v>
      </c>
      <c r="GW118" s="201">
        <v>43767</v>
      </c>
      <c r="GX118" s="196" t="s">
        <v>11874</v>
      </c>
      <c r="GY118" s="188">
        <v>0</v>
      </c>
      <c r="GZ118" s="188" t="s">
        <v>7229</v>
      </c>
      <c r="HA118" s="188" t="s">
        <v>732</v>
      </c>
      <c r="HB118" s="188">
        <v>1</v>
      </c>
      <c r="HC118" s="188" t="s">
        <v>7600</v>
      </c>
      <c r="HD118" s="188" t="s">
        <v>7616</v>
      </c>
      <c r="HE118" s="198">
        <v>43767</v>
      </c>
      <c r="HF118" s="189" t="s">
        <v>11875</v>
      </c>
      <c r="HG118" s="189">
        <v>0</v>
      </c>
      <c r="HH118" s="189" t="s">
        <v>7229</v>
      </c>
      <c r="HI118" s="189" t="s">
        <v>731</v>
      </c>
      <c r="HJ118" s="189">
        <v>2</v>
      </c>
      <c r="HK118" s="189" t="s">
        <v>7600</v>
      </c>
      <c r="HL118" s="189" t="s">
        <v>7616</v>
      </c>
      <c r="HM118" s="201">
        <v>43767</v>
      </c>
      <c r="HN118" s="196" t="s">
        <v>11876</v>
      </c>
      <c r="HO118" s="188">
        <v>0</v>
      </c>
      <c r="HP118" s="188" t="s">
        <v>7229</v>
      </c>
      <c r="HQ118" s="188" t="s">
        <v>731</v>
      </c>
      <c r="HR118" s="188">
        <v>2</v>
      </c>
      <c r="HS118" s="188" t="s">
        <v>7600</v>
      </c>
      <c r="HT118" s="188" t="s">
        <v>7616</v>
      </c>
      <c r="HU118" s="198">
        <v>43767</v>
      </c>
      <c r="HV118" s="189" t="s">
        <v>11877</v>
      </c>
      <c r="HW118" s="189">
        <v>0</v>
      </c>
      <c r="HX118" s="189" t="s">
        <v>7229</v>
      </c>
      <c r="HY118" s="189" t="s">
        <v>732</v>
      </c>
      <c r="HZ118" s="189">
        <v>1</v>
      </c>
      <c r="IA118" s="189" t="s">
        <v>7600</v>
      </c>
      <c r="IB118" s="189" t="s">
        <v>7616</v>
      </c>
      <c r="IC118" s="201">
        <v>43767</v>
      </c>
      <c r="ID118" s="196" t="s">
        <v>11878</v>
      </c>
      <c r="IE118" s="188" t="s">
        <v>446</v>
      </c>
      <c r="IF118" s="188" t="s">
        <v>7229</v>
      </c>
      <c r="IG118" s="188" t="s">
        <v>446</v>
      </c>
      <c r="IH118" s="188" t="s">
        <v>446</v>
      </c>
      <c r="II118" s="188" t="s">
        <v>7600</v>
      </c>
      <c r="IJ118" s="188" t="s">
        <v>7616</v>
      </c>
      <c r="IK118" s="198">
        <v>43767</v>
      </c>
      <c r="IL118" s="189" t="s">
        <v>11879</v>
      </c>
      <c r="IM118" s="189">
        <v>2</v>
      </c>
      <c r="IN118" s="189" t="s">
        <v>7229</v>
      </c>
      <c r="IO118" s="189" t="s">
        <v>732</v>
      </c>
      <c r="IP118" s="189">
        <v>1</v>
      </c>
      <c r="IQ118" s="189" t="s">
        <v>7600</v>
      </c>
      <c r="IR118" s="189" t="s">
        <v>7616</v>
      </c>
      <c r="IS118" s="201">
        <v>43767</v>
      </c>
    </row>
    <row r="119" spans="1:253" x14ac:dyDescent="0.35">
      <c r="IK119" s="181"/>
    </row>
    <row r="120" spans="1:253" x14ac:dyDescent="0.35">
      <c r="IK120" s="181"/>
    </row>
    <row r="121" spans="1:253" x14ac:dyDescent="0.35">
      <c r="IK121" s="181"/>
    </row>
    <row r="122" spans="1:253" x14ac:dyDescent="0.35">
      <c r="IK122" s="181"/>
    </row>
    <row r="123" spans="1:253" x14ac:dyDescent="0.35">
      <c r="IK123" s="181"/>
    </row>
    <row r="124" spans="1:253" x14ac:dyDescent="0.35">
      <c r="IK124" s="181"/>
    </row>
    <row r="125" spans="1:253" x14ac:dyDescent="0.35">
      <c r="IK125" s="181"/>
    </row>
    <row r="126" spans="1:253" x14ac:dyDescent="0.35">
      <c r="IK126" s="181"/>
    </row>
    <row r="127" spans="1:253" x14ac:dyDescent="0.35">
      <c r="IK127" s="181"/>
    </row>
    <row r="128" spans="1:253" x14ac:dyDescent="0.35">
      <c r="IK128" s="181"/>
    </row>
    <row r="129" spans="245:245" x14ac:dyDescent="0.35">
      <c r="IK129" s="181"/>
    </row>
    <row r="130" spans="245:245" x14ac:dyDescent="0.35">
      <c r="IK130" s="181"/>
    </row>
    <row r="131" spans="245:245" x14ac:dyDescent="0.35">
      <c r="IK131" s="181"/>
    </row>
    <row r="132" spans="245:245" x14ac:dyDescent="0.35">
      <c r="IK132" s="181"/>
    </row>
    <row r="133" spans="245:245" x14ac:dyDescent="0.35">
      <c r="IK133" s="181"/>
    </row>
    <row r="134" spans="245:245" x14ac:dyDescent="0.35">
      <c r="IK134" s="181"/>
    </row>
    <row r="135" spans="245:245" x14ac:dyDescent="0.35">
      <c r="IK135" s="181"/>
    </row>
    <row r="136" spans="245:245" x14ac:dyDescent="0.35">
      <c r="IK136" s="181"/>
    </row>
    <row r="137" spans="245:245" x14ac:dyDescent="0.35">
      <c r="IK137" s="181"/>
    </row>
    <row r="138" spans="245:245" x14ac:dyDescent="0.35">
      <c r="IK138" s="181"/>
    </row>
    <row r="139" spans="245:245" x14ac:dyDescent="0.35">
      <c r="IK139" s="181"/>
    </row>
    <row r="140" spans="245:245" x14ac:dyDescent="0.35">
      <c r="IK140" s="181"/>
    </row>
    <row r="141" spans="245:245" x14ac:dyDescent="0.35">
      <c r="IK141" s="181"/>
    </row>
    <row r="142" spans="245:245" x14ac:dyDescent="0.35">
      <c r="IK142" s="181"/>
    </row>
    <row r="143" spans="245:245" x14ac:dyDescent="0.35">
      <c r="IK143" s="181"/>
    </row>
    <row r="144" spans="245:245" x14ac:dyDescent="0.35">
      <c r="IK144" s="181"/>
    </row>
    <row r="145" spans="245:245" x14ac:dyDescent="0.35">
      <c r="IK145" s="181"/>
    </row>
    <row r="146" spans="245:245" x14ac:dyDescent="0.35">
      <c r="IK146" s="181"/>
    </row>
    <row r="147" spans="245:245" x14ac:dyDescent="0.35">
      <c r="IK147" s="181"/>
    </row>
    <row r="148" spans="245:245" x14ac:dyDescent="0.35">
      <c r="IK148" s="181"/>
    </row>
    <row r="149" spans="245:245" x14ac:dyDescent="0.35">
      <c r="IK149" s="181"/>
    </row>
    <row r="150" spans="245:245" x14ac:dyDescent="0.35">
      <c r="IK150" s="181"/>
    </row>
    <row r="151" spans="245:245" x14ac:dyDescent="0.35">
      <c r="IK151" s="181"/>
    </row>
    <row r="152" spans="245:245" x14ac:dyDescent="0.35">
      <c r="IK152" s="181"/>
    </row>
    <row r="153" spans="245:245" x14ac:dyDescent="0.35">
      <c r="IK153" s="181"/>
    </row>
    <row r="154" spans="245:245" x14ac:dyDescent="0.35">
      <c r="IK154" s="181"/>
    </row>
    <row r="155" spans="245:245" x14ac:dyDescent="0.35">
      <c r="IK155" s="181"/>
    </row>
    <row r="156" spans="245:245" x14ac:dyDescent="0.35">
      <c r="IK156" s="181"/>
    </row>
  </sheetData>
  <mergeCells count="3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499984740745262"/>
  </sheetPr>
  <dimension ref="A1:AG118"/>
  <sheetViews>
    <sheetView showGridLines="0" zoomScale="80" zoomScaleNormal="80" zoomScalePageLayoutView="80" workbookViewId="0">
      <pane xSplit="5" ySplit="2" topLeftCell="F101" activePane="bottomRight" state="frozen"/>
      <selection pane="topRight" activeCell="C1" sqref="C1"/>
      <selection pane="bottomLeft" activeCell="A5" sqref="A5"/>
      <selection pane="bottomRight" activeCell="D126" sqref="D126"/>
    </sheetView>
  </sheetViews>
  <sheetFormatPr defaultColWidth="9.453125" defaultRowHeight="14.5" x14ac:dyDescent="0.35"/>
  <cols>
    <col min="1" max="1" width="36" style="1" customWidth="1"/>
    <col min="2" max="2" width="23.453125" style="1" customWidth="1"/>
    <col min="3" max="3" width="10.453125" style="1" bestFit="1" customWidth="1"/>
    <col min="4" max="4" width="11.453125" style="1" bestFit="1" customWidth="1"/>
    <col min="5" max="5" width="5.453125" style="1" bestFit="1" customWidth="1"/>
    <col min="6" max="6" width="9.453125" style="6" bestFit="1" customWidth="1"/>
    <col min="7" max="8" width="11.453125" style="6" bestFit="1" customWidth="1"/>
    <col min="9" max="9" width="10.453125" style="6" bestFit="1" customWidth="1"/>
    <col min="10" max="10" width="9.453125" style="6" bestFit="1" customWidth="1"/>
    <col min="11" max="11" width="9.453125" style="6" customWidth="1"/>
    <col min="12" max="14" width="8.81640625" style="6" bestFit="1" customWidth="1"/>
    <col min="15" max="15" width="6.453125" style="6" customWidth="1"/>
    <col min="16" max="16" width="6.81640625" style="6" customWidth="1"/>
    <col min="17" max="17" width="11.453125" style="6" bestFit="1" customWidth="1"/>
    <col min="18" max="21" width="10.453125" style="6" bestFit="1" customWidth="1"/>
    <col min="22" max="22" width="9.453125" style="6" bestFit="1" customWidth="1"/>
    <col min="23" max="24" width="10.453125" style="6" bestFit="1" customWidth="1"/>
    <col min="25" max="25" width="9.453125" style="6" bestFit="1" customWidth="1"/>
    <col min="26" max="26" width="12.453125" style="6" bestFit="1" customWidth="1"/>
    <col min="27" max="27" width="9.453125" style="6" bestFit="1" customWidth="1"/>
    <col min="28" max="28" width="6.453125" style="6" bestFit="1" customWidth="1"/>
    <col min="29" max="31" width="9.453125" style="6" bestFit="1" customWidth="1"/>
    <col min="32" max="32" width="6.453125" style="6" bestFit="1" customWidth="1"/>
    <col min="33" max="33" width="12.453125" style="6" bestFit="1" customWidth="1"/>
    <col min="34" max="16384" width="9.453125" style="1"/>
  </cols>
  <sheetData>
    <row r="1" spans="1:33" s="9" customFormat="1" ht="147" customHeight="1" x14ac:dyDescent="0.25">
      <c r="A1" s="26" t="str">
        <f>'Core Indicators'!A:A</f>
        <v>Crisis</v>
      </c>
      <c r="B1" s="26" t="s">
        <v>470</v>
      </c>
      <c r="C1" s="26" t="s">
        <v>460</v>
      </c>
      <c r="D1" s="26" t="s">
        <v>372</v>
      </c>
      <c r="E1" s="21" t="s">
        <v>357</v>
      </c>
      <c r="F1" s="81" t="s">
        <v>457</v>
      </c>
      <c r="G1" s="81" t="s">
        <v>458</v>
      </c>
      <c r="H1" s="81" t="s">
        <v>471</v>
      </c>
      <c r="I1" s="81" t="s">
        <v>472</v>
      </c>
      <c r="J1" s="81" t="s">
        <v>667</v>
      </c>
      <c r="K1" s="81" t="s">
        <v>669</v>
      </c>
      <c r="L1" s="81" t="s">
        <v>473</v>
      </c>
      <c r="M1" s="81" t="s">
        <v>461</v>
      </c>
      <c r="N1" s="81" t="s">
        <v>462</v>
      </c>
      <c r="O1" s="81" t="s">
        <v>497</v>
      </c>
      <c r="P1" s="82" t="s">
        <v>605</v>
      </c>
      <c r="Q1" s="81" t="s">
        <v>639</v>
      </c>
      <c r="R1" s="81" t="s">
        <v>756</v>
      </c>
      <c r="S1" s="81" t="s">
        <v>640</v>
      </c>
      <c r="T1" s="81" t="s">
        <v>641</v>
      </c>
      <c r="U1" s="81" t="s">
        <v>642</v>
      </c>
      <c r="V1" s="82" t="s">
        <v>688</v>
      </c>
      <c r="W1" s="82" t="s">
        <v>500</v>
      </c>
      <c r="X1" s="82" t="s">
        <v>501</v>
      </c>
      <c r="Y1" s="82" t="s">
        <v>643</v>
      </c>
      <c r="Z1" s="82" t="s">
        <v>644</v>
      </c>
      <c r="AA1" s="82" t="s">
        <v>645</v>
      </c>
      <c r="AB1" s="82" t="s">
        <v>646</v>
      </c>
      <c r="AC1" s="82" t="s">
        <v>647</v>
      </c>
      <c r="AD1" s="82" t="s">
        <v>648</v>
      </c>
      <c r="AE1" s="82" t="s">
        <v>649</v>
      </c>
      <c r="AF1" s="82" t="s">
        <v>650</v>
      </c>
      <c r="AG1" s="82" t="s">
        <v>651</v>
      </c>
    </row>
    <row r="2" spans="1:33" ht="26" x14ac:dyDescent="0.35">
      <c r="A2" s="108">
        <f>'Core Indicators'!A:A</f>
        <v>0</v>
      </c>
      <c r="B2" s="28"/>
      <c r="C2" s="28"/>
      <c r="D2" s="28"/>
      <c r="E2" s="21"/>
      <c r="F2" s="22" t="s">
        <v>412</v>
      </c>
      <c r="G2" s="22" t="s">
        <v>395</v>
      </c>
      <c r="H2" s="22" t="s">
        <v>395</v>
      </c>
      <c r="I2" s="22" t="s">
        <v>395</v>
      </c>
      <c r="J2" s="22" t="s">
        <v>395</v>
      </c>
      <c r="K2" s="22"/>
      <c r="L2" s="22" t="s">
        <v>395</v>
      </c>
      <c r="M2" s="22" t="s">
        <v>395</v>
      </c>
      <c r="N2" s="22" t="s">
        <v>395</v>
      </c>
      <c r="O2" s="22" t="s">
        <v>395</v>
      </c>
      <c r="P2" s="22" t="s">
        <v>502</v>
      </c>
      <c r="Q2" s="22" t="s">
        <v>395</v>
      </c>
      <c r="R2" s="22" t="s">
        <v>395</v>
      </c>
      <c r="S2" s="22" t="s">
        <v>395</v>
      </c>
      <c r="T2" s="22" t="s">
        <v>395</v>
      </c>
      <c r="U2" s="22" t="s">
        <v>395</v>
      </c>
      <c r="V2" s="22" t="s">
        <v>395</v>
      </c>
      <c r="W2" s="22" t="s">
        <v>395</v>
      </c>
      <c r="X2" s="22" t="s">
        <v>395</v>
      </c>
      <c r="Y2" s="22"/>
      <c r="Z2" s="22"/>
      <c r="AA2" s="22"/>
      <c r="AB2" s="22"/>
      <c r="AC2" s="22"/>
      <c r="AD2" s="22"/>
      <c r="AE2" s="22"/>
      <c r="AF2" s="22"/>
      <c r="AG2" s="22"/>
    </row>
    <row r="3" spans="1:33" s="89" customFormat="1" ht="19.5" customHeight="1" x14ac:dyDescent="0.35">
      <c r="A3" s="1" t="str">
        <f>'Core Indicators'!A:A</f>
        <v>Complex crisis in Afghanistan</v>
      </c>
      <c r="B3" s="1" t="str">
        <f>'Core Indicators'!B:B</f>
        <v>Complex crisis</v>
      </c>
      <c r="C3" s="1" t="str">
        <f>'Core Indicators'!C3</f>
        <v>AFG001</v>
      </c>
      <c r="D3" s="1" t="str">
        <f>'Core Indicators'!D3</f>
        <v>Afghanistan</v>
      </c>
      <c r="E3" s="1" t="str">
        <f>'Core Indicators'!E3</f>
        <v>AFG</v>
      </c>
      <c r="F3" s="87">
        <f>'Core Indicators'!O3</f>
        <v>652867</v>
      </c>
      <c r="G3" s="87">
        <f>'Core Indicators'!W3</f>
        <v>35700000</v>
      </c>
      <c r="H3" s="87">
        <f>'Core Indicators'!AE3</f>
        <v>35700000</v>
      </c>
      <c r="I3" s="87">
        <f>'Core Indicators'!AM3</f>
        <v>4034000</v>
      </c>
      <c r="J3" s="87">
        <f>'Core Indicators'!AU3</f>
        <v>2466</v>
      </c>
      <c r="K3" s="87" t="str">
        <f>'Core Indicators'!BC3</f>
        <v>x</v>
      </c>
      <c r="L3" s="87">
        <f>'Core Indicators'!BK3</f>
        <v>36536</v>
      </c>
      <c r="M3" s="87" t="str">
        <f>'Core Indicators'!BS3</f>
        <v>x</v>
      </c>
      <c r="N3" s="87" t="str">
        <f>'Core Indicators'!CA3</f>
        <v>x</v>
      </c>
      <c r="O3" s="87" t="e">
        <f>'Core Indicators'!CI3</f>
        <v>#N/A</v>
      </c>
      <c r="P3" s="87">
        <f>'Core Indicators'!CQ3</f>
        <v>13114</v>
      </c>
      <c r="Q3" s="87">
        <f>'Core Indicators'!DG3</f>
        <v>3730000</v>
      </c>
      <c r="R3" s="87">
        <f>'Core Indicators'!DO3</f>
        <v>29290000</v>
      </c>
      <c r="S3" s="87">
        <f>'Core Indicators'!DW3</f>
        <v>2680000</v>
      </c>
      <c r="T3" s="87">
        <f>'Core Indicators'!EE3</f>
        <v>3730000</v>
      </c>
      <c r="U3" s="87">
        <f>'Core Indicators'!EM3</f>
        <v>0</v>
      </c>
      <c r="V3" s="87">
        <f>'Core Indicators'!FC3</f>
        <v>5</v>
      </c>
      <c r="W3" s="87" t="str">
        <f>'Core Indicators'!FK3</f>
        <v>x</v>
      </c>
      <c r="X3" s="87" t="str">
        <f>'Core Indicators'!FS3</f>
        <v>x</v>
      </c>
      <c r="Y3" s="87">
        <f>'Core Indicators'!GA3</f>
        <v>0</v>
      </c>
      <c r="Z3" s="87">
        <f>'Core Indicators'!GI3</f>
        <v>3</v>
      </c>
      <c r="AA3" s="87">
        <f>'Core Indicators'!GQ3</f>
        <v>2</v>
      </c>
      <c r="AB3" s="87">
        <f>'Core Indicators'!GY3</f>
        <v>3</v>
      </c>
      <c r="AC3" s="87">
        <f>'Core Indicators'!HG3</f>
        <v>0</v>
      </c>
      <c r="AD3" s="87">
        <f>'Core Indicators'!HO3</f>
        <v>3</v>
      </c>
      <c r="AE3" s="87">
        <f>'Core Indicators'!HW3</f>
        <v>3</v>
      </c>
      <c r="AF3" s="87">
        <f>'Core Indicators'!IE3</f>
        <v>3</v>
      </c>
      <c r="AG3" s="87">
        <f>'Core Indicators'!IM3</f>
        <v>2</v>
      </c>
    </row>
    <row r="4" spans="1:33" s="89" customFormat="1" ht="19.5" customHeight="1" x14ac:dyDescent="0.35">
      <c r="A4" s="70" t="str">
        <f>'Core Indicators'!A:A</f>
        <v>Mixed migration flows in Algeria</v>
      </c>
      <c r="B4" s="70" t="str">
        <f>'Core Indicators'!B:B</f>
        <v>International displacement</v>
      </c>
      <c r="C4" s="70" t="str">
        <f>'Core Indicators'!C4</f>
        <v>DZA002</v>
      </c>
      <c r="D4" s="70" t="str">
        <f>'Core Indicators'!D4</f>
        <v>Algeria</v>
      </c>
      <c r="E4" s="70" t="str">
        <f>'Core Indicators'!E4</f>
        <v>DZA</v>
      </c>
      <c r="F4" s="88">
        <f>'Core Indicators'!O4</f>
        <v>2381000</v>
      </c>
      <c r="G4" s="88">
        <f>'Core Indicators'!W4</f>
        <v>33263000</v>
      </c>
      <c r="H4" s="88" t="str">
        <f>'Core Indicators'!AE4</f>
        <v>x</v>
      </c>
      <c r="I4" s="88" t="str">
        <f>'Core Indicators'!AM4</f>
        <v>x</v>
      </c>
      <c r="J4" s="88" t="str">
        <f>'Core Indicators'!AU4</f>
        <v>x</v>
      </c>
      <c r="K4" s="88" t="str">
        <f>'Core Indicators'!BC4</f>
        <v>x</v>
      </c>
      <c r="L4" s="88">
        <f>'Core Indicators'!BK4</f>
        <v>30</v>
      </c>
      <c r="M4" s="88">
        <f>'Core Indicators'!BS4</f>
        <v>0</v>
      </c>
      <c r="N4" s="88">
        <f>'Core Indicators'!CA4</f>
        <v>0</v>
      </c>
      <c r="O4" s="88" t="e">
        <f>'Core Indicators'!CI4</f>
        <v>#N/A</v>
      </c>
      <c r="P4" s="88" t="str">
        <f>'Core Indicators'!CQ4</f>
        <v>X</v>
      </c>
      <c r="Q4" s="88" t="str">
        <f>'Core Indicators'!DG4</f>
        <v>x</v>
      </c>
      <c r="R4" s="88" t="str">
        <f>'Core Indicators'!DO4</f>
        <v>x</v>
      </c>
      <c r="S4" s="88" t="str">
        <f>'Core Indicators'!DW4</f>
        <v>x</v>
      </c>
      <c r="T4" s="88" t="str">
        <f>'Core Indicators'!EE4</f>
        <v>x</v>
      </c>
      <c r="U4" s="88" t="str">
        <f>'Core Indicators'!EM4</f>
        <v>x</v>
      </c>
      <c r="V4" s="88">
        <f>'Core Indicators'!FC4</f>
        <v>1</v>
      </c>
      <c r="W4" s="88" t="str">
        <f>'Core Indicators'!FK4</f>
        <v>X</v>
      </c>
      <c r="X4" s="88" t="str">
        <f>'Core Indicators'!FS4</f>
        <v>X</v>
      </c>
      <c r="Y4" s="88">
        <f>'Core Indicators'!GA4</f>
        <v>0</v>
      </c>
      <c r="Z4" s="88">
        <f>'Core Indicators'!GI4</f>
        <v>0</v>
      </c>
      <c r="AA4" s="88">
        <f>'Core Indicators'!GQ4</f>
        <v>0</v>
      </c>
      <c r="AB4" s="88">
        <f>'Core Indicators'!GY4</f>
        <v>0</v>
      </c>
      <c r="AC4" s="88">
        <f>'Core Indicators'!HG4</f>
        <v>0</v>
      </c>
      <c r="AD4" s="88">
        <f>'Core Indicators'!HO4</f>
        <v>0</v>
      </c>
      <c r="AE4" s="88">
        <f>'Core Indicators'!HW4</f>
        <v>0</v>
      </c>
      <c r="AF4" s="88">
        <f>'Core Indicators'!IE4</f>
        <v>1</v>
      </c>
      <c r="AG4" s="88">
        <f>'Core Indicators'!IM4</f>
        <v>0</v>
      </c>
    </row>
    <row r="5" spans="1:33" s="89" customFormat="1" ht="19.5" customHeight="1" x14ac:dyDescent="0.35">
      <c r="A5" s="1" t="str">
        <f>'Core Indicators'!A:A</f>
        <v>Sahrawi refugees in Algeria</v>
      </c>
      <c r="B5" s="1" t="str">
        <f>'Core Indicators'!B:B</f>
        <v>International displacement</v>
      </c>
      <c r="C5" s="1" t="str">
        <f>'Core Indicators'!C5</f>
        <v>DZA003</v>
      </c>
      <c r="D5" s="1" t="str">
        <f>'Core Indicators'!D5</f>
        <v>Algeria</v>
      </c>
      <c r="E5" s="1" t="str">
        <f>'Core Indicators'!E5</f>
        <v>DZA</v>
      </c>
      <c r="F5" s="87">
        <f>'Core Indicators'!O5</f>
        <v>159000</v>
      </c>
      <c r="G5" s="87">
        <f>'Core Indicators'!W5</f>
        <v>223000</v>
      </c>
      <c r="H5" s="87">
        <f>'Core Indicators'!AE5</f>
        <v>174000</v>
      </c>
      <c r="I5" s="87">
        <f>'Core Indicators'!AM5</f>
        <v>174000</v>
      </c>
      <c r="J5" s="87">
        <f>'Core Indicators'!AU5</f>
        <v>0</v>
      </c>
      <c r="K5" s="87" t="str">
        <f>'Core Indicators'!BC5</f>
        <v>x</v>
      </c>
      <c r="L5" s="87">
        <f>'Core Indicators'!BK5</f>
        <v>0</v>
      </c>
      <c r="M5" s="87" t="str">
        <f>'Core Indicators'!BS5</f>
        <v>x</v>
      </c>
      <c r="N5" s="87" t="str">
        <f>'Core Indicators'!CA5</f>
        <v>x</v>
      </c>
      <c r="O5" s="87" t="e">
        <f>'Core Indicators'!CI5</f>
        <v>#N/A</v>
      </c>
      <c r="P5" s="87" t="str">
        <f>'Core Indicators'!CQ5</f>
        <v>x</v>
      </c>
      <c r="Q5" s="87">
        <f>'Core Indicators'!DG5</f>
        <v>49000</v>
      </c>
      <c r="R5" s="87">
        <f>'Core Indicators'!DO5</f>
        <v>84000</v>
      </c>
      <c r="S5" s="87">
        <f>'Core Indicators'!DW5</f>
        <v>90000</v>
      </c>
      <c r="T5" s="87">
        <f>'Core Indicators'!EE5</f>
        <v>0</v>
      </c>
      <c r="U5" s="87">
        <f>'Core Indicators'!EM5</f>
        <v>0</v>
      </c>
      <c r="V5" s="87">
        <f>'Core Indicators'!FC5</f>
        <v>1</v>
      </c>
      <c r="W5" s="87">
        <f>'Core Indicators'!FK5</f>
        <v>0</v>
      </c>
      <c r="X5" s="87">
        <f>'Core Indicators'!FS5</f>
        <v>0</v>
      </c>
      <c r="Y5" s="87">
        <f>'Core Indicators'!GA5</f>
        <v>0</v>
      </c>
      <c r="Z5" s="87">
        <f>'Core Indicators'!GI5</f>
        <v>0</v>
      </c>
      <c r="AA5" s="87">
        <f>'Core Indicators'!GQ5</f>
        <v>0</v>
      </c>
      <c r="AB5" s="87">
        <f>'Core Indicators'!GY5</f>
        <v>0</v>
      </c>
      <c r="AC5" s="87">
        <f>'Core Indicators'!HG5</f>
        <v>0</v>
      </c>
      <c r="AD5" s="87">
        <f>'Core Indicators'!HO5</f>
        <v>0</v>
      </c>
      <c r="AE5" s="87">
        <f>'Core Indicators'!HW5</f>
        <v>0</v>
      </c>
      <c r="AF5" s="87">
        <f>'Core Indicators'!IE5</f>
        <v>1</v>
      </c>
      <c r="AG5" s="87">
        <f>'Core Indicators'!IM5</f>
        <v>1</v>
      </c>
    </row>
    <row r="6" spans="1:33" s="89" customFormat="1" ht="19.5" customHeight="1" x14ac:dyDescent="0.35">
      <c r="A6" s="70" t="str">
        <f>'Core Indicators'!A:A</f>
        <v>Western Mediterranean Route</v>
      </c>
      <c r="B6" s="70" t="str">
        <f>'Core Indicators'!B:B</f>
        <v>Regional crisis</v>
      </c>
      <c r="C6" s="70" t="str">
        <f>'Core Indicators'!C6</f>
        <v>REG008</v>
      </c>
      <c r="D6" s="70" t="str">
        <f>'Core Indicators'!D6</f>
        <v>Algeria, Morocco, Spain</v>
      </c>
      <c r="E6" s="70" t="str">
        <f>'Core Indicators'!E6</f>
        <v>DZA, MAR, ESP</v>
      </c>
      <c r="F6" s="88" t="str">
        <f>'Core Indicators'!O6</f>
        <v>x</v>
      </c>
      <c r="G6" s="88" t="str">
        <f>'Core Indicators'!W6</f>
        <v>x</v>
      </c>
      <c r="H6" s="88" t="str">
        <f>'Core Indicators'!AE6</f>
        <v>x</v>
      </c>
      <c r="I6" s="88" t="str">
        <f>'Core Indicators'!AM6</f>
        <v>x</v>
      </c>
      <c r="J6" s="88" t="str">
        <f>'Core Indicators'!AU6</f>
        <v>x</v>
      </c>
      <c r="K6" s="88" t="str">
        <f>'Core Indicators'!BC6</f>
        <v>x</v>
      </c>
      <c r="L6" s="88">
        <f>'Core Indicators'!BK6</f>
        <v>145</v>
      </c>
      <c r="M6" s="88" t="str">
        <f>'Core Indicators'!BS6</f>
        <v>x</v>
      </c>
      <c r="N6" s="88" t="str">
        <f>'Core Indicators'!CA6</f>
        <v>x</v>
      </c>
      <c r="O6" s="88" t="e">
        <f>'Core Indicators'!CI6</f>
        <v>#N/A</v>
      </c>
      <c r="P6" s="88" t="str">
        <f>'Core Indicators'!CQ6</f>
        <v>x</v>
      </c>
      <c r="Q6" s="88" t="str">
        <f>'Core Indicators'!DG6</f>
        <v>x</v>
      </c>
      <c r="R6" s="88" t="str">
        <f>'Core Indicators'!DO6</f>
        <v>x</v>
      </c>
      <c r="S6" s="88" t="str">
        <f>'Core Indicators'!DW6</f>
        <v>x</v>
      </c>
      <c r="T6" s="88" t="str">
        <f>'Core Indicators'!EE6</f>
        <v>x</v>
      </c>
      <c r="U6" s="88" t="str">
        <f>'Core Indicators'!EM6</f>
        <v>x</v>
      </c>
      <c r="V6" s="88">
        <f>'Core Indicators'!FC6</f>
        <v>2</v>
      </c>
      <c r="W6" s="88" t="str">
        <f>'Core Indicators'!FK6</f>
        <v>x</v>
      </c>
      <c r="X6" s="88" t="str">
        <f>'Core Indicators'!FS6</f>
        <v>x</v>
      </c>
      <c r="Y6" s="88">
        <f>'Core Indicators'!GA6</f>
        <v>0</v>
      </c>
      <c r="Z6" s="88">
        <f>'Core Indicators'!GI6</f>
        <v>0.33</v>
      </c>
      <c r="AA6" s="88">
        <f>'Core Indicators'!GQ6</f>
        <v>0.33</v>
      </c>
      <c r="AB6" s="88">
        <f>'Core Indicators'!GY6</f>
        <v>0</v>
      </c>
      <c r="AC6" s="88">
        <f>'Core Indicators'!HG6</f>
        <v>0</v>
      </c>
      <c r="AD6" s="88">
        <f>'Core Indicators'!HO6</f>
        <v>0</v>
      </c>
      <c r="AE6" s="88">
        <f>'Core Indicators'!HW6</f>
        <v>0</v>
      </c>
      <c r="AF6" s="88">
        <f>'Core Indicators'!IE6</f>
        <v>0.33</v>
      </c>
      <c r="AG6" s="88">
        <f>'Core Indicators'!IM6</f>
        <v>0.33</v>
      </c>
    </row>
    <row r="7" spans="1:33" s="89" customFormat="1" ht="19.5" customHeight="1" x14ac:dyDescent="0.35">
      <c r="A7" s="1" t="str">
        <f>'Core Indicators'!A:A</f>
        <v>Central Mediterranean Route</v>
      </c>
      <c r="B7" s="1" t="str">
        <f>'Core Indicators'!B:B</f>
        <v>Regional crisis</v>
      </c>
      <c r="C7" s="1" t="str">
        <f>'Core Indicators'!C7</f>
        <v>REG007</v>
      </c>
      <c r="D7" s="1" t="str">
        <f>'Core Indicators'!D7</f>
        <v>Algeria, Tunisia, Libya, Italy</v>
      </c>
      <c r="E7" s="1" t="str">
        <f>'Core Indicators'!E7</f>
        <v>DZA, TUN, LBY, ITA</v>
      </c>
      <c r="F7" s="87" t="str">
        <f>'Core Indicators'!O7</f>
        <v>x</v>
      </c>
      <c r="G7" s="87" t="str">
        <f>'Core Indicators'!W7</f>
        <v>x</v>
      </c>
      <c r="H7" s="87" t="str">
        <f>'Core Indicators'!AE7</f>
        <v>x</v>
      </c>
      <c r="I7" s="87" t="str">
        <f>'Core Indicators'!AM7</f>
        <v>x</v>
      </c>
      <c r="J7" s="87" t="str">
        <f>'Core Indicators'!AU7</f>
        <v>x</v>
      </c>
      <c r="K7" s="87" t="str">
        <f>'Core Indicators'!BC7</f>
        <v>x</v>
      </c>
      <c r="L7" s="87">
        <f>'Core Indicators'!BK7</f>
        <v>463</v>
      </c>
      <c r="M7" s="87" t="str">
        <f>'Core Indicators'!BS7</f>
        <v>x</v>
      </c>
      <c r="N7" s="87" t="str">
        <f>'Core Indicators'!CA7</f>
        <v>x</v>
      </c>
      <c r="O7" s="87" t="e">
        <f>'Core Indicators'!CI7</f>
        <v>#N/A</v>
      </c>
      <c r="P7" s="87" t="str">
        <f>'Core Indicators'!CQ7</f>
        <v>x</v>
      </c>
      <c r="Q7" s="87" t="str">
        <f>'Core Indicators'!DG7</f>
        <v>x</v>
      </c>
      <c r="R7" s="87" t="str">
        <f>'Core Indicators'!DO7</f>
        <v>x</v>
      </c>
      <c r="S7" s="87" t="str">
        <f>'Core Indicators'!DW7</f>
        <v>x</v>
      </c>
      <c r="T7" s="87" t="str">
        <f>'Core Indicators'!EE7</f>
        <v>x</v>
      </c>
      <c r="U7" s="87" t="str">
        <f>'Core Indicators'!EM7</f>
        <v>x</v>
      </c>
      <c r="V7" s="87">
        <f>'Core Indicators'!FC7</f>
        <v>2</v>
      </c>
      <c r="W7" s="87" t="str">
        <f>'Core Indicators'!FK7</f>
        <v>x</v>
      </c>
      <c r="X7" s="87" t="str">
        <f>'Core Indicators'!FS7</f>
        <v>x</v>
      </c>
      <c r="Y7" s="87">
        <f>'Core Indicators'!GA7</f>
        <v>0.33333333333333331</v>
      </c>
      <c r="Z7" s="87">
        <f>'Core Indicators'!GI7</f>
        <v>1</v>
      </c>
      <c r="AA7" s="87">
        <f>'Core Indicators'!GQ7</f>
        <v>1</v>
      </c>
      <c r="AB7" s="87">
        <f>'Core Indicators'!GY7</f>
        <v>0.33333333333333331</v>
      </c>
      <c r="AC7" s="87">
        <f>'Core Indicators'!HG7</f>
        <v>0.66666666666666663</v>
      </c>
      <c r="AD7" s="87">
        <f>'Core Indicators'!HO7</f>
        <v>0.66666666666666663</v>
      </c>
      <c r="AE7" s="87">
        <f>'Core Indicators'!HW7</f>
        <v>1</v>
      </c>
      <c r="AF7" s="87">
        <f>'Core Indicators'!IE7</f>
        <v>1.6666666666666667</v>
      </c>
      <c r="AG7" s="87">
        <f>'Core Indicators'!IM7</f>
        <v>1</v>
      </c>
    </row>
    <row r="8" spans="1:33" s="89" customFormat="1" ht="19.5" customHeight="1" x14ac:dyDescent="0.35">
      <c r="A8" s="70" t="str">
        <f>'Core Indicators'!A:A</f>
        <v xml:space="preserve">Hurricane Dorian in Bahamas </v>
      </c>
      <c r="B8" s="70" t="str">
        <f>'Core Indicators'!B:B</f>
        <v>Tropical cyclone</v>
      </c>
      <c r="C8" s="70" t="str">
        <f>'Core Indicators'!C8</f>
        <v>BHS002</v>
      </c>
      <c r="D8" s="70" t="str">
        <f>'Core Indicators'!D8</f>
        <v>Bahamas</v>
      </c>
      <c r="E8" s="70" t="str">
        <f>'Core Indicators'!E8</f>
        <v>BHS</v>
      </c>
      <c r="F8" s="88">
        <f>'Core Indicators'!O8</f>
        <v>3261</v>
      </c>
      <c r="G8" s="88">
        <f>'Core Indicators'!W8</f>
        <v>176000</v>
      </c>
      <c r="H8" s="88">
        <f>'Core Indicators'!AE8</f>
        <v>76000</v>
      </c>
      <c r="I8" s="88">
        <f>'Core Indicators'!AM8</f>
        <v>14000</v>
      </c>
      <c r="J8" s="88" t="str">
        <f>'Core Indicators'!AU8</f>
        <v>x</v>
      </c>
      <c r="K8" s="88" t="str">
        <f>'Core Indicators'!BC8</f>
        <v>x</v>
      </c>
      <c r="L8" s="88">
        <f>'Core Indicators'!BK8</f>
        <v>69</v>
      </c>
      <c r="M8" s="88" t="str">
        <f>'Core Indicators'!BS8</f>
        <v>x</v>
      </c>
      <c r="N8" s="88" t="str">
        <f>'Core Indicators'!CA8</f>
        <v>x</v>
      </c>
      <c r="O8" s="88" t="e">
        <f>'Core Indicators'!CI8</f>
        <v>#N/A</v>
      </c>
      <c r="P8" s="88" t="str">
        <f>'Core Indicators'!CQ8</f>
        <v>x</v>
      </c>
      <c r="Q8" s="88">
        <f>'Core Indicators'!DG8</f>
        <v>100000</v>
      </c>
      <c r="R8" s="88">
        <f>'Core Indicators'!DO8</f>
        <v>71000</v>
      </c>
      <c r="S8" s="88">
        <f>'Core Indicators'!DW8</f>
        <v>5000</v>
      </c>
      <c r="T8" s="88">
        <f>'Core Indicators'!EE8</f>
        <v>0</v>
      </c>
      <c r="U8" s="88">
        <f>'Core Indicators'!EM8</f>
        <v>0</v>
      </c>
      <c r="V8" s="88">
        <f>'Core Indicators'!FC8</f>
        <v>4</v>
      </c>
      <c r="W8" s="88" t="str">
        <f>'Core Indicators'!FK8</f>
        <v>x</v>
      </c>
      <c r="X8" s="88" t="str">
        <f>'Core Indicators'!FS8</f>
        <v>x</v>
      </c>
      <c r="Y8" s="88">
        <f>'Core Indicators'!GA8</f>
        <v>0</v>
      </c>
      <c r="Z8" s="88">
        <f>'Core Indicators'!GI8</f>
        <v>0</v>
      </c>
      <c r="AA8" s="88">
        <f>'Core Indicators'!GQ8</f>
        <v>0</v>
      </c>
      <c r="AB8" s="88">
        <f>'Core Indicators'!GY8</f>
        <v>0</v>
      </c>
      <c r="AC8" s="88">
        <f>'Core Indicators'!HG8</f>
        <v>0</v>
      </c>
      <c r="AD8" s="88">
        <f>'Core Indicators'!HO8</f>
        <v>2</v>
      </c>
      <c r="AE8" s="88">
        <f>'Core Indicators'!HW8</f>
        <v>0</v>
      </c>
      <c r="AF8" s="88">
        <f>'Core Indicators'!IE8</f>
        <v>0</v>
      </c>
      <c r="AG8" s="88">
        <f>'Core Indicators'!IM8</f>
        <v>3</v>
      </c>
    </row>
    <row r="9" spans="1:33" s="89" customFormat="1" ht="19.5" customHeight="1" x14ac:dyDescent="0.35">
      <c r="A9" s="1" t="str">
        <f>'Core Indicators'!A:A</f>
        <v>Rohingya refugee crisis</v>
      </c>
      <c r="B9" s="1" t="str">
        <f>'Core Indicators'!B:B</f>
        <v>International displacement</v>
      </c>
      <c r="C9" s="1" t="str">
        <f>'Core Indicators'!C9</f>
        <v>BGD002</v>
      </c>
      <c r="D9" s="1" t="str">
        <f>'Core Indicators'!D9</f>
        <v>Bangladesh</v>
      </c>
      <c r="E9" s="1" t="str">
        <f>'Core Indicators'!E9</f>
        <v>BGD</v>
      </c>
      <c r="F9" s="87">
        <f>'Core Indicators'!O9</f>
        <v>650</v>
      </c>
      <c r="G9" s="87">
        <f>'Core Indicators'!W9</f>
        <v>1385000</v>
      </c>
      <c r="H9" s="87">
        <f>'Core Indicators'!AE9</f>
        <v>1385000</v>
      </c>
      <c r="I9" s="87">
        <f>'Core Indicators'!AM9</f>
        <v>915000</v>
      </c>
      <c r="J9" s="87">
        <f>'Core Indicators'!AU9</f>
        <v>37140</v>
      </c>
      <c r="K9" s="87">
        <f>'Core Indicators'!BC9</f>
        <v>141302</v>
      </c>
      <c r="L9" s="87">
        <f>'Core Indicators'!BK9</f>
        <v>10</v>
      </c>
      <c r="M9" s="87" t="str">
        <f>'Core Indicators'!BS9</f>
        <v>x</v>
      </c>
      <c r="N9" s="87" t="str">
        <f>'Core Indicators'!CA9</f>
        <v>x</v>
      </c>
      <c r="O9" s="87" t="e">
        <f>'Core Indicators'!CI9</f>
        <v>#N/A</v>
      </c>
      <c r="P9" s="87" t="str">
        <f>'Core Indicators'!CQ9</f>
        <v>x</v>
      </c>
      <c r="Q9" s="87">
        <f>'Core Indicators'!DG9</f>
        <v>3000</v>
      </c>
      <c r="R9" s="87">
        <f>'Core Indicators'!DO9</f>
        <v>130000</v>
      </c>
      <c r="S9" s="87">
        <f>'Core Indicators'!DW9</f>
        <v>508000</v>
      </c>
      <c r="T9" s="87">
        <f>'Core Indicators'!EE9</f>
        <v>282000</v>
      </c>
      <c r="U9" s="87">
        <f>'Core Indicators'!EM9</f>
        <v>19000</v>
      </c>
      <c r="V9" s="87">
        <f>'Core Indicators'!FC9</f>
        <v>3</v>
      </c>
      <c r="W9" s="87">
        <f>'Core Indicators'!FK9</f>
        <v>0</v>
      </c>
      <c r="X9" s="87">
        <f>'Core Indicators'!FS9</f>
        <v>0</v>
      </c>
      <c r="Y9" s="87">
        <f>'Core Indicators'!GA9</f>
        <v>2</v>
      </c>
      <c r="Z9" s="87">
        <f>'Core Indicators'!GI9</f>
        <v>1</v>
      </c>
      <c r="AA9" s="87">
        <f>'Core Indicators'!GQ9</f>
        <v>1</v>
      </c>
      <c r="AB9" s="87">
        <f>'Core Indicators'!GY9</f>
        <v>0</v>
      </c>
      <c r="AC9" s="87">
        <f>'Core Indicators'!HG9</f>
        <v>1</v>
      </c>
      <c r="AD9" s="87">
        <f>'Core Indicators'!HO9</f>
        <v>2</v>
      </c>
      <c r="AE9" s="87">
        <f>'Core Indicators'!HW9</f>
        <v>3</v>
      </c>
      <c r="AF9" s="87">
        <f>'Core Indicators'!IE9</f>
        <v>0</v>
      </c>
      <c r="AG9" s="87">
        <f>'Core Indicators'!IM9</f>
        <v>2</v>
      </c>
    </row>
    <row r="10" spans="1:33" s="89" customFormat="1" ht="19.5" customHeight="1" x14ac:dyDescent="0.35">
      <c r="A10" s="70" t="str">
        <f>'Core Indicators'!A:A</f>
        <v>Cyclone Bulbul in Bangladesh</v>
      </c>
      <c r="B10" s="70" t="str">
        <f>'Core Indicators'!B:B</f>
        <v>Tropical cyclone</v>
      </c>
      <c r="C10" s="70" t="str">
        <f>'Core Indicators'!C10</f>
        <v>BGD005</v>
      </c>
      <c r="D10" s="70" t="str">
        <f>'Core Indicators'!D10</f>
        <v>Bangladesh</v>
      </c>
      <c r="E10" s="70" t="str">
        <f>'Core Indicators'!E10</f>
        <v>BGD</v>
      </c>
      <c r="F10" s="88">
        <f>'Core Indicators'!O10</f>
        <v>21974</v>
      </c>
      <c r="G10" s="88">
        <f>'Core Indicators'!W10</f>
        <v>10988000</v>
      </c>
      <c r="H10" s="88">
        <f>'Core Indicators'!AE10</f>
        <v>723000</v>
      </c>
      <c r="I10" s="88" t="str">
        <f>'Core Indicators'!AM10</f>
        <v>x</v>
      </c>
      <c r="J10" s="88">
        <f>'Core Indicators'!AU10</f>
        <v>71</v>
      </c>
      <c r="K10" s="88" t="str">
        <f>'Core Indicators'!BC10</f>
        <v>x</v>
      </c>
      <c r="L10" s="88">
        <f>'Core Indicators'!BK10</f>
        <v>12</v>
      </c>
      <c r="M10" s="88">
        <f>'Core Indicators'!BS10</f>
        <v>108018</v>
      </c>
      <c r="N10" s="88" t="str">
        <f>'Core Indicators'!CA10</f>
        <v>x</v>
      </c>
      <c r="O10" s="88" t="e">
        <f>'Core Indicators'!CI10</f>
        <v>#N/A</v>
      </c>
      <c r="P10" s="88" t="str">
        <f>'Core Indicators'!CQ10</f>
        <v>x</v>
      </c>
      <c r="Q10" s="88">
        <f>'Core Indicators'!DG10</f>
        <v>10265000</v>
      </c>
      <c r="R10" s="88">
        <f>'Core Indicators'!DO10</f>
        <v>723000</v>
      </c>
      <c r="S10" s="88" t="str">
        <f>'Core Indicators'!DW10</f>
        <v>x</v>
      </c>
      <c r="T10" s="88" t="str">
        <f>'Core Indicators'!EE10</f>
        <v>x</v>
      </c>
      <c r="U10" s="88" t="str">
        <f>'Core Indicators'!EM10</f>
        <v>x</v>
      </c>
      <c r="V10" s="88">
        <f>'Core Indicators'!FC10</f>
        <v>1</v>
      </c>
      <c r="W10" s="88" t="str">
        <f>'Core Indicators'!FK10</f>
        <v>x</v>
      </c>
      <c r="X10" s="88" t="str">
        <f>'Core Indicators'!FS10</f>
        <v>x</v>
      </c>
      <c r="Y10" s="88" t="str">
        <f>'Core Indicators'!GA10</f>
        <v>x</v>
      </c>
      <c r="Z10" s="88" t="str">
        <f>'Core Indicators'!GI10</f>
        <v>x</v>
      </c>
      <c r="AA10" s="88" t="str">
        <f>'Core Indicators'!GQ10</f>
        <v>x</v>
      </c>
      <c r="AB10" s="88" t="str">
        <f>'Core Indicators'!GY10</f>
        <v>x</v>
      </c>
      <c r="AC10" s="88" t="str">
        <f>'Core Indicators'!HG10</f>
        <v>x</v>
      </c>
      <c r="AD10" s="88" t="str">
        <f>'Core Indicators'!HO10</f>
        <v>x</v>
      </c>
      <c r="AE10" s="88" t="str">
        <f>'Core Indicators'!HW10</f>
        <v>x</v>
      </c>
      <c r="AF10" s="88" t="str">
        <f>'Core Indicators'!IE10</f>
        <v>x</v>
      </c>
      <c r="AG10" s="88" t="str">
        <f>'Core Indicators'!IM10</f>
        <v>x</v>
      </c>
    </row>
    <row r="11" spans="1:33" s="89" customFormat="1" ht="19.5" customHeight="1" x14ac:dyDescent="0.35">
      <c r="A11" s="1" t="str">
        <f>'Core Indicators'!A:A</f>
        <v>Rohingya Regional Crisis</v>
      </c>
      <c r="B11" s="1" t="str">
        <f>'Core Indicators'!B:B</f>
        <v>Regional crisis</v>
      </c>
      <c r="C11" s="1" t="str">
        <f>'Core Indicators'!C11</f>
        <v>REG011</v>
      </c>
      <c r="D11" s="1" t="str">
        <f>'Core Indicators'!D11</f>
        <v>Bangladesh, Myanmar</v>
      </c>
      <c r="E11" s="1" t="str">
        <f>'Core Indicators'!E11</f>
        <v>BGD, MMR</v>
      </c>
      <c r="F11" s="87">
        <f>'Core Indicators'!O11</f>
        <v>37428</v>
      </c>
      <c r="G11" s="87">
        <f>'Core Indicators'!W11</f>
        <v>10648000</v>
      </c>
      <c r="H11" s="87">
        <f>'Core Indicators'!AE11</f>
        <v>4926000</v>
      </c>
      <c r="I11" s="87">
        <f>'Core Indicators'!AM11</f>
        <v>2051000</v>
      </c>
      <c r="J11" s="87" t="str">
        <f>'Core Indicators'!AU11</f>
        <v>x</v>
      </c>
      <c r="K11" s="87" t="str">
        <f>'Core Indicators'!BC11</f>
        <v>x</v>
      </c>
      <c r="L11" s="87">
        <f>'Core Indicators'!BK11</f>
        <v>823</v>
      </c>
      <c r="M11" s="87" t="str">
        <f>'Core Indicators'!BS11</f>
        <v>x</v>
      </c>
      <c r="N11" s="87" t="str">
        <f>'Core Indicators'!CA11</f>
        <v>x</v>
      </c>
      <c r="O11" s="87" t="e">
        <f>'Core Indicators'!CI11</f>
        <v>#N/A</v>
      </c>
      <c r="P11" s="87" t="str">
        <f>'Core Indicators'!CQ11</f>
        <v>x</v>
      </c>
      <c r="Q11" s="87">
        <f>'Core Indicators'!DG11</f>
        <v>5723000</v>
      </c>
      <c r="R11" s="87">
        <f>'Core Indicators'!DO11</f>
        <v>3152000</v>
      </c>
      <c r="S11" s="87">
        <f>'Core Indicators'!DW11</f>
        <v>1052000</v>
      </c>
      <c r="T11" s="87">
        <f>'Core Indicators'!EE11</f>
        <v>703000</v>
      </c>
      <c r="U11" s="87">
        <f>'Core Indicators'!EM11</f>
        <v>19000</v>
      </c>
      <c r="V11" s="87">
        <f>'Core Indicators'!FC11</f>
        <v>4</v>
      </c>
      <c r="W11" s="87" t="str">
        <f>'Core Indicators'!FK11</f>
        <v>x</v>
      </c>
      <c r="X11" s="87" t="str">
        <f>'Core Indicators'!FS11</f>
        <v>x</v>
      </c>
      <c r="Y11" s="87">
        <f>'Core Indicators'!GA11</f>
        <v>2</v>
      </c>
      <c r="Z11" s="87">
        <f>'Core Indicators'!GI11</f>
        <v>2</v>
      </c>
      <c r="AA11" s="87">
        <f>'Core Indicators'!GQ11</f>
        <v>1</v>
      </c>
      <c r="AB11" s="87">
        <f>'Core Indicators'!GY11</f>
        <v>0</v>
      </c>
      <c r="AC11" s="87">
        <f>'Core Indicators'!HG11</f>
        <v>2</v>
      </c>
      <c r="AD11" s="87">
        <f>'Core Indicators'!HO11</f>
        <v>3</v>
      </c>
      <c r="AE11" s="87">
        <f>'Core Indicators'!HW11</f>
        <v>3</v>
      </c>
      <c r="AF11" s="87">
        <f>'Core Indicators'!IE11</f>
        <v>0</v>
      </c>
      <c r="AG11" s="87">
        <f>'Core Indicators'!IM11</f>
        <v>2</v>
      </c>
    </row>
    <row r="12" spans="1:33" s="89" customFormat="1" ht="19.5" customHeight="1" x14ac:dyDescent="0.35">
      <c r="A12" s="70" t="str">
        <f>'Core Indicators'!A:A</f>
        <v>Venezuela displacement in Brazil</v>
      </c>
      <c r="B12" s="70" t="str">
        <f>'Core Indicators'!B:B</f>
        <v>International displacement</v>
      </c>
      <c r="C12" s="70" t="str">
        <f>'Core Indicators'!C12</f>
        <v>BRA002</v>
      </c>
      <c r="D12" s="70" t="str">
        <f>'Core Indicators'!D12</f>
        <v>Brazil</v>
      </c>
      <c r="E12" s="70" t="str">
        <f>'Core Indicators'!E12</f>
        <v>BRA</v>
      </c>
      <c r="F12" s="88">
        <f>'Core Indicators'!O12</f>
        <v>224274</v>
      </c>
      <c r="G12" s="88">
        <f>'Core Indicators'!W12</f>
        <v>830000</v>
      </c>
      <c r="H12" s="88">
        <f>'Core Indicators'!AE12</f>
        <v>623000</v>
      </c>
      <c r="I12" s="88">
        <f>'Core Indicators'!AM12</f>
        <v>224000</v>
      </c>
      <c r="J12" s="88" t="str">
        <f>'Core Indicators'!AU12</f>
        <v>x</v>
      </c>
      <c r="K12" s="88" t="str">
        <f>'Core Indicators'!BC12</f>
        <v>x</v>
      </c>
      <c r="L12" s="88">
        <f>'Core Indicators'!BK12</f>
        <v>0</v>
      </c>
      <c r="M12" s="88" t="str">
        <f>'Core Indicators'!BS12</f>
        <v>x</v>
      </c>
      <c r="N12" s="88" t="str">
        <f>'Core Indicators'!CA12</f>
        <v>x</v>
      </c>
      <c r="O12" s="88" t="e">
        <f>'Core Indicators'!CI12</f>
        <v>#N/A</v>
      </c>
      <c r="P12" s="88" t="str">
        <f>'Core Indicators'!CQ12</f>
        <v>x</v>
      </c>
      <c r="Q12" s="88">
        <f>'Core Indicators'!DG12</f>
        <v>207000</v>
      </c>
      <c r="R12" s="88">
        <f>'Core Indicators'!DO12</f>
        <v>399000</v>
      </c>
      <c r="S12" s="88">
        <f>'Core Indicators'!DW12</f>
        <v>224000</v>
      </c>
      <c r="T12" s="88">
        <f>'Core Indicators'!EE12</f>
        <v>0</v>
      </c>
      <c r="U12" s="88">
        <f>'Core Indicators'!EM12</f>
        <v>0</v>
      </c>
      <c r="V12" s="88">
        <f>'Core Indicators'!FC12</f>
        <v>2</v>
      </c>
      <c r="W12" s="88" t="str">
        <f>'Core Indicators'!FK12</f>
        <v>x</v>
      </c>
      <c r="X12" s="88" t="str">
        <f>'Core Indicators'!FS12</f>
        <v>x</v>
      </c>
      <c r="Y12" s="88">
        <f>'Core Indicators'!GA12</f>
        <v>0</v>
      </c>
      <c r="Z12" s="88">
        <f>'Core Indicators'!GI12</f>
        <v>0</v>
      </c>
      <c r="AA12" s="88">
        <f>'Core Indicators'!GQ12</f>
        <v>0</v>
      </c>
      <c r="AB12" s="88">
        <f>'Core Indicators'!GY12</f>
        <v>0</v>
      </c>
      <c r="AC12" s="88">
        <f>'Core Indicators'!HG12</f>
        <v>0</v>
      </c>
      <c r="AD12" s="88">
        <f>'Core Indicators'!HO12</f>
        <v>0</v>
      </c>
      <c r="AE12" s="88">
        <f>'Core Indicators'!HW12</f>
        <v>0</v>
      </c>
      <c r="AF12" s="88">
        <f>'Core Indicators'!IE12</f>
        <v>0</v>
      </c>
      <c r="AG12" s="88">
        <f>'Core Indicators'!IM12</f>
        <v>0</v>
      </c>
    </row>
    <row r="13" spans="1:33" s="89" customFormat="1" ht="19.5" customHeight="1" x14ac:dyDescent="0.35">
      <c r="A13" s="1" t="str">
        <f>'Core Indicators'!A:A</f>
        <v>Conflict in Burkina Faso</v>
      </c>
      <c r="B13" s="1" t="str">
        <f>'Core Indicators'!B:B</f>
        <v>Conflict</v>
      </c>
      <c r="C13" s="1" t="str">
        <f>'Core Indicators'!C13</f>
        <v>BFA002</v>
      </c>
      <c r="D13" s="1" t="str">
        <f>'Core Indicators'!D13</f>
        <v>Burkina Faso</v>
      </c>
      <c r="E13" s="1" t="str">
        <f>'Core Indicators'!E13</f>
        <v>BFA</v>
      </c>
      <c r="F13" s="87">
        <f>'Core Indicators'!O13</f>
        <v>166000</v>
      </c>
      <c r="G13" s="87">
        <f>'Core Indicators'!W13</f>
        <v>11357000</v>
      </c>
      <c r="H13" s="87">
        <f>'Core Indicators'!AE13</f>
        <v>7177000</v>
      </c>
      <c r="I13" s="87">
        <f>'Core Indicators'!AM13</f>
        <v>306000</v>
      </c>
      <c r="J13" s="87" t="str">
        <f>'Core Indicators'!AU13</f>
        <v>X</v>
      </c>
      <c r="K13" s="87" t="str">
        <f>'Core Indicators'!BC13</f>
        <v>X</v>
      </c>
      <c r="L13" s="87">
        <f>'Core Indicators'!BK13</f>
        <v>793</v>
      </c>
      <c r="M13" s="87" t="str">
        <f>'Core Indicators'!BS13</f>
        <v>X</v>
      </c>
      <c r="N13" s="87" t="str">
        <f>'Core Indicators'!CA13</f>
        <v>X</v>
      </c>
      <c r="O13" s="87" t="e">
        <f>'Core Indicators'!CI13</f>
        <v>#N/A</v>
      </c>
      <c r="P13" s="87" t="str">
        <f>'Core Indicators'!CQ13</f>
        <v>X</v>
      </c>
      <c r="Q13" s="87">
        <f>'Core Indicators'!DG13</f>
        <v>4180000</v>
      </c>
      <c r="R13" s="87">
        <f>'Core Indicators'!DO13</f>
        <v>6228000</v>
      </c>
      <c r="S13" s="87">
        <f>'Core Indicators'!DW13</f>
        <v>626000</v>
      </c>
      <c r="T13" s="87">
        <f>'Core Indicators'!EE13</f>
        <v>323000</v>
      </c>
      <c r="U13" s="87">
        <f>'Core Indicators'!EM13</f>
        <v>0</v>
      </c>
      <c r="V13" s="87">
        <f>'Core Indicators'!FC13</f>
        <v>4</v>
      </c>
      <c r="W13" s="87">
        <f>'Core Indicators'!FK13</f>
        <v>5781922</v>
      </c>
      <c r="X13" s="87">
        <f>'Core Indicators'!FS13</f>
        <v>1395109</v>
      </c>
      <c r="Y13" s="87">
        <f>'Core Indicators'!GA13</f>
        <v>0</v>
      </c>
      <c r="Z13" s="87">
        <f>'Core Indicators'!GI13</f>
        <v>2</v>
      </c>
      <c r="AA13" s="87">
        <f>'Core Indicators'!GQ13</f>
        <v>0</v>
      </c>
      <c r="AB13" s="87">
        <f>'Core Indicators'!GY13</f>
        <v>0</v>
      </c>
      <c r="AC13" s="87">
        <f>'Core Indicators'!HG13</f>
        <v>0</v>
      </c>
      <c r="AD13" s="87">
        <f>'Core Indicators'!HO13</f>
        <v>2</v>
      </c>
      <c r="AE13" s="87">
        <f>'Core Indicators'!HW13</f>
        <v>2</v>
      </c>
      <c r="AF13" s="87">
        <f>'Core Indicators'!IE13</f>
        <v>0</v>
      </c>
      <c r="AG13" s="87">
        <f>'Core Indicators'!IM13</f>
        <v>2</v>
      </c>
    </row>
    <row r="14" spans="1:33" s="89" customFormat="1" ht="19.5" customHeight="1" x14ac:dyDescent="0.35">
      <c r="A14" s="70" t="str">
        <f>'Core Indicators'!A:A</f>
        <v>Complex in Burundi</v>
      </c>
      <c r="B14" s="70" t="str">
        <f>'Core Indicators'!B:B</f>
        <v>Complex crisis</v>
      </c>
      <c r="C14" s="70" t="str">
        <f>'Core Indicators'!C14</f>
        <v>BDI001</v>
      </c>
      <c r="D14" s="70" t="str">
        <f>'Core Indicators'!D14</f>
        <v>Burundi</v>
      </c>
      <c r="E14" s="70" t="str">
        <f>'Core Indicators'!E14</f>
        <v>BDI</v>
      </c>
      <c r="F14" s="88">
        <f>'Core Indicators'!O14</f>
        <v>25950</v>
      </c>
      <c r="G14" s="88">
        <f>'Core Indicators'!W14</f>
        <v>11408000</v>
      </c>
      <c r="H14" s="88">
        <f>'Core Indicators'!AE14</f>
        <v>11408000</v>
      </c>
      <c r="I14" s="88">
        <f>'Core Indicators'!AM14</f>
        <v>429000</v>
      </c>
      <c r="J14" s="88" t="str">
        <f>'Core Indicators'!AU14</f>
        <v>x</v>
      </c>
      <c r="K14" s="88">
        <f>'Core Indicators'!BC14</f>
        <v>70187</v>
      </c>
      <c r="L14" s="88" t="str">
        <f>'Core Indicators'!BK14</f>
        <v>x</v>
      </c>
      <c r="M14" s="88" t="str">
        <f>'Core Indicators'!BS14</f>
        <v>x</v>
      </c>
      <c r="N14" s="88" t="str">
        <f>'Core Indicators'!CA14</f>
        <v>x</v>
      </c>
      <c r="O14" s="88" t="e">
        <f>'Core Indicators'!CI14</f>
        <v>#N/A</v>
      </c>
      <c r="P14" s="88">
        <f>'Core Indicators'!CQ14</f>
        <v>444</v>
      </c>
      <c r="Q14" s="88">
        <f>'Core Indicators'!DG14</f>
        <v>0</v>
      </c>
      <c r="R14" s="88">
        <f>'Core Indicators'!DO14</f>
        <v>9715000</v>
      </c>
      <c r="S14" s="88">
        <f>'Core Indicators'!DW14</f>
        <v>897000</v>
      </c>
      <c r="T14" s="88">
        <f>'Core Indicators'!EE14</f>
        <v>796000</v>
      </c>
      <c r="U14" s="88">
        <f>'Core Indicators'!EM14</f>
        <v>0</v>
      </c>
      <c r="V14" s="88">
        <f>'Core Indicators'!FC14</f>
        <v>5</v>
      </c>
      <c r="W14" s="88" t="str">
        <f>'Core Indicators'!FK14</f>
        <v>x</v>
      </c>
      <c r="X14" s="88" t="str">
        <f>'Core Indicators'!FS14</f>
        <v>x</v>
      </c>
      <c r="Y14" s="88">
        <f>'Core Indicators'!GA14</f>
        <v>2</v>
      </c>
      <c r="Z14" s="88">
        <f>'Core Indicators'!GI14</f>
        <v>2</v>
      </c>
      <c r="AA14" s="88">
        <f>'Core Indicators'!GQ14</f>
        <v>1</v>
      </c>
      <c r="AB14" s="88">
        <f>'Core Indicators'!GY14</f>
        <v>0</v>
      </c>
      <c r="AC14" s="88">
        <f>'Core Indicators'!HG14</f>
        <v>3</v>
      </c>
      <c r="AD14" s="88">
        <f>'Core Indicators'!HO14</f>
        <v>1</v>
      </c>
      <c r="AE14" s="88">
        <f>'Core Indicators'!HW14</f>
        <v>1</v>
      </c>
      <c r="AF14" s="88">
        <f>'Core Indicators'!IE14</f>
        <v>0</v>
      </c>
      <c r="AG14" s="88">
        <f>'Core Indicators'!IM14</f>
        <v>2</v>
      </c>
    </row>
    <row r="15" spans="1:33" s="89" customFormat="1" ht="19.5" customHeight="1" x14ac:dyDescent="0.35">
      <c r="A15" s="1" t="str">
        <f>'Core Indicators'!A:A</f>
        <v>Multiple crises in Cameroon</v>
      </c>
      <c r="B15" s="1" t="str">
        <f>'Core Indicators'!B:B</f>
        <v>Multiple crises country</v>
      </c>
      <c r="C15" s="1" t="str">
        <f>'Core Indicators'!C15</f>
        <v>CMR001</v>
      </c>
      <c r="D15" s="1" t="str">
        <f>'Core Indicators'!D15</f>
        <v>Cameroon</v>
      </c>
      <c r="E15" s="1" t="str">
        <f>'Core Indicators'!E15</f>
        <v>CMR</v>
      </c>
      <c r="F15" s="87">
        <f>'Core Indicators'!O15</f>
        <v>283816</v>
      </c>
      <c r="G15" s="87">
        <f>'Core Indicators'!W15</f>
        <v>15559000</v>
      </c>
      <c r="H15" s="87">
        <f>'Core Indicators'!AE15</f>
        <v>7601000</v>
      </c>
      <c r="I15" s="87">
        <f>'Core Indicators'!AM15</f>
        <v>1234000</v>
      </c>
      <c r="J15" s="87">
        <f>'Core Indicators'!AU15</f>
        <v>150</v>
      </c>
      <c r="K15" s="87" t="str">
        <f>'Core Indicators'!BC15</f>
        <v>x</v>
      </c>
      <c r="L15" s="87">
        <f>'Core Indicators'!BK15</f>
        <v>593</v>
      </c>
      <c r="M15" s="87" t="str">
        <f>'Core Indicators'!BS15</f>
        <v>x</v>
      </c>
      <c r="N15" s="87" t="str">
        <f>'Core Indicators'!CA15</f>
        <v>x</v>
      </c>
      <c r="O15" s="87" t="e">
        <f>'Core Indicators'!CI15</f>
        <v>#N/A</v>
      </c>
      <c r="P15" s="87" t="str">
        <f>'Core Indicators'!CQ15</f>
        <v>x</v>
      </c>
      <c r="Q15" s="87">
        <f>'Core Indicators'!DG15</f>
        <v>7958000</v>
      </c>
      <c r="R15" s="87">
        <f>'Core Indicators'!DO15</f>
        <v>4151000</v>
      </c>
      <c r="S15" s="87">
        <f>'Core Indicators'!DW15</f>
        <v>1270000</v>
      </c>
      <c r="T15" s="87">
        <f>'Core Indicators'!EE15</f>
        <v>2180000</v>
      </c>
      <c r="U15" s="87">
        <f>'Core Indicators'!EM15</f>
        <v>0</v>
      </c>
      <c r="V15" s="87">
        <f>'Core Indicators'!FC15</f>
        <v>5</v>
      </c>
      <c r="W15" s="87" t="str">
        <f>'Core Indicators'!FK15</f>
        <v>x</v>
      </c>
      <c r="X15" s="87" t="str">
        <f>'Core Indicators'!FS15</f>
        <v>x</v>
      </c>
      <c r="Y15" s="87">
        <f>'Core Indicators'!GA15</f>
        <v>0</v>
      </c>
      <c r="Z15" s="87">
        <f>'Core Indicators'!GI15</f>
        <v>3</v>
      </c>
      <c r="AA15" s="87">
        <f>'Core Indicators'!GQ15</f>
        <v>3</v>
      </c>
      <c r="AB15" s="87">
        <f>'Core Indicators'!GY15</f>
        <v>0</v>
      </c>
      <c r="AC15" s="87">
        <f>'Core Indicators'!HG15</f>
        <v>1</v>
      </c>
      <c r="AD15" s="87">
        <f>'Core Indicators'!HO15</f>
        <v>3</v>
      </c>
      <c r="AE15" s="87">
        <f>'Core Indicators'!HW15</f>
        <v>2</v>
      </c>
      <c r="AF15" s="87">
        <f>'Core Indicators'!IE15</f>
        <v>1</v>
      </c>
      <c r="AG15" s="87">
        <f>'Core Indicators'!IM15</f>
        <v>3</v>
      </c>
    </row>
    <row r="16" spans="1:33" s="89" customFormat="1" ht="19.5" customHeight="1" x14ac:dyDescent="0.35">
      <c r="A16" s="70" t="str">
        <f>'Core Indicators'!A:A</f>
        <v>Boko Haram in Cameroon</v>
      </c>
      <c r="B16" s="70" t="str">
        <f>'Core Indicators'!B:B</f>
        <v>Conflict</v>
      </c>
      <c r="C16" s="70" t="str">
        <f>'Core Indicators'!C16</f>
        <v>CMR002</v>
      </c>
      <c r="D16" s="70" t="str">
        <f>'Core Indicators'!D16</f>
        <v>Cameroon</v>
      </c>
      <c r="E16" s="70" t="str">
        <f>'Core Indicators'!E16</f>
        <v>CMR</v>
      </c>
      <c r="F16" s="88">
        <f>'Core Indicators'!O16</f>
        <v>34263</v>
      </c>
      <c r="G16" s="88">
        <f>'Core Indicators'!W16</f>
        <v>3329000</v>
      </c>
      <c r="H16" s="88">
        <f>'Core Indicators'!AE16</f>
        <v>1478000</v>
      </c>
      <c r="I16" s="88">
        <f>'Core Indicators'!AM16</f>
        <v>381000</v>
      </c>
      <c r="J16" s="88" t="str">
        <f>'Core Indicators'!AU16</f>
        <v>X</v>
      </c>
      <c r="K16" s="88" t="str">
        <f>'Core Indicators'!BC16</f>
        <v>X</v>
      </c>
      <c r="L16" s="88">
        <f>'Core Indicators'!BK16</f>
        <v>284</v>
      </c>
      <c r="M16" s="88" t="str">
        <f>'Core Indicators'!BS16</f>
        <v>x</v>
      </c>
      <c r="N16" s="88" t="str">
        <f>'Core Indicators'!CA16</f>
        <v>x</v>
      </c>
      <c r="O16" s="88" t="e">
        <f>'Core Indicators'!CI16</f>
        <v>#N/A</v>
      </c>
      <c r="P16" s="88">
        <f>'Core Indicators'!CQ16</f>
        <v>5.2</v>
      </c>
      <c r="Q16" s="88">
        <f>'Core Indicators'!DG16</f>
        <v>0</v>
      </c>
      <c r="R16" s="88">
        <f>'Core Indicators'!DO16</f>
        <v>1479000</v>
      </c>
      <c r="S16" s="88">
        <f>'Core Indicators'!DW16</f>
        <v>709000</v>
      </c>
      <c r="T16" s="88">
        <f>'Core Indicators'!EE16</f>
        <v>1143000</v>
      </c>
      <c r="U16" s="88">
        <f>'Core Indicators'!EM16</f>
        <v>0</v>
      </c>
      <c r="V16" s="88">
        <f>'Core Indicators'!FC16</f>
        <v>5</v>
      </c>
      <c r="W16" s="88" t="str">
        <f>'Core Indicators'!FK16</f>
        <v>x</v>
      </c>
      <c r="X16" s="88" t="str">
        <f>'Core Indicators'!FS16</f>
        <v>x</v>
      </c>
      <c r="Y16" s="88">
        <f>'Core Indicators'!GA16</f>
        <v>0</v>
      </c>
      <c r="Z16" s="88">
        <f>'Core Indicators'!GI16</f>
        <v>0</v>
      </c>
      <c r="AA16" s="88">
        <f>'Core Indicators'!GQ16</f>
        <v>0</v>
      </c>
      <c r="AB16" s="88">
        <f>'Core Indicators'!GY16</f>
        <v>0</v>
      </c>
      <c r="AC16" s="88">
        <f>'Core Indicators'!HG16</f>
        <v>0</v>
      </c>
      <c r="AD16" s="88">
        <f>'Core Indicators'!HO16</f>
        <v>2</v>
      </c>
      <c r="AE16" s="88">
        <f>'Core Indicators'!HW16</f>
        <v>1</v>
      </c>
      <c r="AF16" s="88">
        <f>'Core Indicators'!IE16</f>
        <v>2</v>
      </c>
      <c r="AG16" s="88">
        <f>'Core Indicators'!IM16</f>
        <v>2</v>
      </c>
    </row>
    <row r="17" spans="1:33" s="89" customFormat="1" ht="19.5" customHeight="1" x14ac:dyDescent="0.35">
      <c r="A17" s="1" t="str">
        <f>'Core Indicators'!A:A</f>
        <v>Anglophone Crisis in Cameroon</v>
      </c>
      <c r="B17" s="1" t="str">
        <f>'Core Indicators'!B:B</f>
        <v>Conflict</v>
      </c>
      <c r="C17" s="1" t="str">
        <f>'Core Indicators'!C17</f>
        <v>CMR003</v>
      </c>
      <c r="D17" s="1" t="str">
        <f>'Core Indicators'!D17</f>
        <v>Cameroon</v>
      </c>
      <c r="E17" s="1" t="str">
        <f>'Core Indicators'!E17</f>
        <v>CMR</v>
      </c>
      <c r="F17" s="87">
        <f>'Core Indicators'!O17</f>
        <v>76850</v>
      </c>
      <c r="G17" s="87">
        <f>'Core Indicators'!W17</f>
        <v>9648000</v>
      </c>
      <c r="H17" s="87">
        <f>'Core Indicators'!AE17</f>
        <v>4000000</v>
      </c>
      <c r="I17" s="87">
        <f>'Core Indicators'!AM17</f>
        <v>580000</v>
      </c>
      <c r="J17" s="87" t="str">
        <f>'Core Indicators'!AU17</f>
        <v>X</v>
      </c>
      <c r="K17" s="87" t="str">
        <f>'Core Indicators'!BC17</f>
        <v>x</v>
      </c>
      <c r="L17" s="87">
        <f>'Core Indicators'!BK17</f>
        <v>309</v>
      </c>
      <c r="M17" s="87" t="str">
        <f>'Core Indicators'!BS17</f>
        <v>X</v>
      </c>
      <c r="N17" s="87" t="str">
        <f>'Core Indicators'!CA17</f>
        <v>X</v>
      </c>
      <c r="O17" s="87" t="e">
        <f>'Core Indicators'!CI17</f>
        <v>#N/A</v>
      </c>
      <c r="P17" s="87" t="str">
        <f>'Core Indicators'!CQ17</f>
        <v>X</v>
      </c>
      <c r="Q17" s="87">
        <f>'Core Indicators'!DG17</f>
        <v>5648000</v>
      </c>
      <c r="R17" s="87">
        <f>'Core Indicators'!DO17</f>
        <v>2673000</v>
      </c>
      <c r="S17" s="87">
        <f>'Core Indicators'!DW17</f>
        <v>290000</v>
      </c>
      <c r="T17" s="87">
        <f>'Core Indicators'!EE17</f>
        <v>1037000</v>
      </c>
      <c r="U17" s="87">
        <f>'Core Indicators'!EM17</f>
        <v>0</v>
      </c>
      <c r="V17" s="87">
        <f>'Core Indicators'!FC17</f>
        <v>4</v>
      </c>
      <c r="W17" s="87" t="str">
        <f>'Core Indicators'!FK17</f>
        <v>x</v>
      </c>
      <c r="X17" s="87">
        <f>'Core Indicators'!FS17</f>
        <v>377500</v>
      </c>
      <c r="Y17" s="87">
        <f>'Core Indicators'!GA17</f>
        <v>1</v>
      </c>
      <c r="Z17" s="87">
        <f>'Core Indicators'!GI17</f>
        <v>2</v>
      </c>
      <c r="AA17" s="87">
        <f>'Core Indicators'!GQ17</f>
        <v>3</v>
      </c>
      <c r="AB17" s="87">
        <f>'Core Indicators'!GY17</f>
        <v>0</v>
      </c>
      <c r="AC17" s="87">
        <f>'Core Indicators'!HG17</f>
        <v>1</v>
      </c>
      <c r="AD17" s="87">
        <f>'Core Indicators'!HO17</f>
        <v>3</v>
      </c>
      <c r="AE17" s="87">
        <f>'Core Indicators'!HW17</f>
        <v>0</v>
      </c>
      <c r="AF17" s="87">
        <f>'Core Indicators'!IE17</f>
        <v>2</v>
      </c>
      <c r="AG17" s="87">
        <f>'Core Indicators'!IM17</f>
        <v>2</v>
      </c>
    </row>
    <row r="18" spans="1:33" s="89" customFormat="1" ht="19.5" customHeight="1" x14ac:dyDescent="0.35">
      <c r="A18" s="70" t="str">
        <f>'Core Indicators'!A:A</f>
        <v>CAR refugees in Cameroon</v>
      </c>
      <c r="B18" s="70" t="str">
        <f>'Core Indicators'!B:B</f>
        <v>International displacement</v>
      </c>
      <c r="C18" s="70" t="str">
        <f>'Core Indicators'!C18</f>
        <v>CMR004</v>
      </c>
      <c r="D18" s="70" t="str">
        <f>'Core Indicators'!D18</f>
        <v>Cameroon</v>
      </c>
      <c r="E18" s="70" t="str">
        <f>'Core Indicators'!E18</f>
        <v>CMR</v>
      </c>
      <c r="F18" s="88">
        <f>'Core Indicators'!O18</f>
        <v>172703</v>
      </c>
      <c r="G18" s="88">
        <f>'Core Indicators'!W18</f>
        <v>2582000</v>
      </c>
      <c r="H18" s="88">
        <f>'Core Indicators'!AE18</f>
        <v>272000</v>
      </c>
      <c r="I18" s="88">
        <f>'Core Indicators'!AM18</f>
        <v>272000</v>
      </c>
      <c r="J18" s="88">
        <f>'Core Indicators'!AU18</f>
        <v>0</v>
      </c>
      <c r="K18" s="88" t="str">
        <f>'Core Indicators'!BC18</f>
        <v>x</v>
      </c>
      <c r="L18" s="88">
        <f>'Core Indicators'!BK18</f>
        <v>0</v>
      </c>
      <c r="M18" s="88">
        <f>'Core Indicators'!BS18</f>
        <v>0</v>
      </c>
      <c r="N18" s="88">
        <f>'Core Indicators'!CA18</f>
        <v>0</v>
      </c>
      <c r="O18" s="88" t="e">
        <f>'Core Indicators'!CI18</f>
        <v>#N/A</v>
      </c>
      <c r="P18" s="88" t="str">
        <f>'Core Indicators'!CQ18</f>
        <v>x</v>
      </c>
      <c r="Q18" s="88">
        <f>'Core Indicators'!DG18</f>
        <v>2582000</v>
      </c>
      <c r="R18" s="88">
        <f>'Core Indicators'!DO18</f>
        <v>0</v>
      </c>
      <c r="S18" s="88">
        <f>'Core Indicators'!DW18</f>
        <v>272000</v>
      </c>
      <c r="T18" s="88">
        <f>'Core Indicators'!EE18</f>
        <v>0</v>
      </c>
      <c r="U18" s="88">
        <f>'Core Indicators'!EM18</f>
        <v>0</v>
      </c>
      <c r="V18" s="88">
        <f>'Core Indicators'!FC18</f>
        <v>3</v>
      </c>
      <c r="W18" s="88" t="str">
        <f>'Core Indicators'!FK18</f>
        <v>x</v>
      </c>
      <c r="X18" s="88" t="str">
        <f>'Core Indicators'!FS18</f>
        <v>x</v>
      </c>
      <c r="Y18" s="88">
        <f>'Core Indicators'!GA18</f>
        <v>0</v>
      </c>
      <c r="Z18" s="88">
        <f>'Core Indicators'!GI18</f>
        <v>0</v>
      </c>
      <c r="AA18" s="88">
        <f>'Core Indicators'!GQ18</f>
        <v>0</v>
      </c>
      <c r="AB18" s="88">
        <f>'Core Indicators'!GY18</f>
        <v>0</v>
      </c>
      <c r="AC18" s="88">
        <f>'Core Indicators'!HG18</f>
        <v>0</v>
      </c>
      <c r="AD18" s="88">
        <f>'Core Indicators'!HO18</f>
        <v>0</v>
      </c>
      <c r="AE18" s="88">
        <f>'Core Indicators'!HW18</f>
        <v>0</v>
      </c>
      <c r="AF18" s="88">
        <f>'Core Indicators'!IE18</f>
        <v>2</v>
      </c>
      <c r="AG18" s="88">
        <f>'Core Indicators'!IM18</f>
        <v>0</v>
      </c>
    </row>
    <row r="19" spans="1:33" s="89" customFormat="1" ht="19.5" customHeight="1" x14ac:dyDescent="0.35">
      <c r="A19" s="1" t="str">
        <f>'Core Indicators'!A:A</f>
        <v>Complex crisis in CAR</v>
      </c>
      <c r="B19" s="1" t="str">
        <f>'Core Indicators'!B:B</f>
        <v>Complex crisis</v>
      </c>
      <c r="C19" s="1" t="str">
        <f>'Core Indicators'!C19</f>
        <v>CAF001</v>
      </c>
      <c r="D19" s="1" t="str">
        <f>'Core Indicators'!D19</f>
        <v>CAR</v>
      </c>
      <c r="E19" s="1" t="str">
        <f>'Core Indicators'!E19</f>
        <v>CAF</v>
      </c>
      <c r="F19" s="87">
        <f>'Core Indicators'!O19</f>
        <v>623000</v>
      </c>
      <c r="G19" s="87">
        <f>'Core Indicators'!W19</f>
        <v>4900000</v>
      </c>
      <c r="H19" s="87">
        <f>'Core Indicators'!AE19</f>
        <v>4900000</v>
      </c>
      <c r="I19" s="87">
        <f>'Core Indicators'!AM19</f>
        <v>1549000</v>
      </c>
      <c r="J19" s="87" t="str">
        <f>'Core Indicators'!AU19</f>
        <v>X</v>
      </c>
      <c r="K19" s="87" t="str">
        <f>'Core Indicators'!BC19</f>
        <v>X</v>
      </c>
      <c r="L19" s="87">
        <f>'Core Indicators'!BK19</f>
        <v>193</v>
      </c>
      <c r="M19" s="87" t="str">
        <f>'Core Indicators'!BS19</f>
        <v>X</v>
      </c>
      <c r="N19" s="87" t="str">
        <f>'Core Indicators'!CA19</f>
        <v>X</v>
      </c>
      <c r="O19" s="87" t="e">
        <f>'Core Indicators'!CI19</f>
        <v>#N/A</v>
      </c>
      <c r="P19" s="87" t="str">
        <f>'Core Indicators'!CQ19</f>
        <v>X</v>
      </c>
      <c r="Q19" s="87">
        <f>'Core Indicators'!DG19</f>
        <v>0</v>
      </c>
      <c r="R19" s="87">
        <f>'Core Indicators'!DO19</f>
        <v>2300000</v>
      </c>
      <c r="S19" s="87">
        <f>'Core Indicators'!DW19</f>
        <v>900000</v>
      </c>
      <c r="T19" s="87">
        <f>'Core Indicators'!EE19</f>
        <v>1700000</v>
      </c>
      <c r="U19" s="87">
        <f>'Core Indicators'!EM19</f>
        <v>0</v>
      </c>
      <c r="V19" s="87">
        <f>'Core Indicators'!FC19</f>
        <v>4</v>
      </c>
      <c r="W19" s="87" t="str">
        <f>'Core Indicators'!FK19</f>
        <v>X</v>
      </c>
      <c r="X19" s="87" t="str">
        <f>'Core Indicators'!FS19</f>
        <v>X</v>
      </c>
      <c r="Y19" s="87">
        <f>'Core Indicators'!GA19</f>
        <v>0</v>
      </c>
      <c r="Z19" s="87">
        <f>'Core Indicators'!GI19</f>
        <v>3</v>
      </c>
      <c r="AA19" s="87">
        <f>'Core Indicators'!GQ19</f>
        <v>2</v>
      </c>
      <c r="AB19" s="87">
        <f>'Core Indicators'!GY19</f>
        <v>2</v>
      </c>
      <c r="AC19" s="87">
        <f>'Core Indicators'!HG19</f>
        <v>0</v>
      </c>
      <c r="AD19" s="87">
        <f>'Core Indicators'!HO19</f>
        <v>2</v>
      </c>
      <c r="AE19" s="87">
        <f>'Core Indicators'!HW19</f>
        <v>3</v>
      </c>
      <c r="AF19" s="87" t="str">
        <f>'Core Indicators'!IE19</f>
        <v>x</v>
      </c>
      <c r="AG19" s="87">
        <f>'Core Indicators'!IM19</f>
        <v>3</v>
      </c>
    </row>
    <row r="20" spans="1:33" s="89" customFormat="1" ht="19.5" customHeight="1" x14ac:dyDescent="0.35">
      <c r="A20" s="70" t="str">
        <f>'Core Indicators'!A:A</f>
        <v>Complex crisis in Chad</v>
      </c>
      <c r="B20" s="70" t="str">
        <f>'Core Indicators'!B:B</f>
        <v>Multiple crises country</v>
      </c>
      <c r="C20" s="70" t="str">
        <f>'Core Indicators'!C20</f>
        <v>TCD001</v>
      </c>
      <c r="D20" s="70" t="str">
        <f>'Core Indicators'!D20</f>
        <v>Chad</v>
      </c>
      <c r="E20" s="70" t="str">
        <f>'Core Indicators'!E20</f>
        <v>TCD</v>
      </c>
      <c r="F20" s="88">
        <f>'Core Indicators'!O20</f>
        <v>1369110</v>
      </c>
      <c r="G20" s="88">
        <f>'Core Indicators'!W20</f>
        <v>16213000</v>
      </c>
      <c r="H20" s="88">
        <f>'Core Indicators'!AE20</f>
        <v>4269000</v>
      </c>
      <c r="I20" s="88">
        <f>'Core Indicators'!AM20</f>
        <v>727000</v>
      </c>
      <c r="J20" s="88" t="str">
        <f>'Core Indicators'!AU20</f>
        <v>x</v>
      </c>
      <c r="K20" s="88" t="str">
        <f>'Core Indicators'!BC20</f>
        <v>x</v>
      </c>
      <c r="L20" s="88">
        <f>'Core Indicators'!BK20</f>
        <v>315</v>
      </c>
      <c r="M20" s="88" t="str">
        <f>'Core Indicators'!BS20</f>
        <v>x</v>
      </c>
      <c r="N20" s="88" t="str">
        <f>'Core Indicators'!CA20</f>
        <v>x</v>
      </c>
      <c r="O20" s="88" t="e">
        <f>'Core Indicators'!CI20</f>
        <v>#N/A</v>
      </c>
      <c r="P20" s="88" t="str">
        <f>'Core Indicators'!CQ20</f>
        <v>x</v>
      </c>
      <c r="Q20" s="88">
        <f>'Core Indicators'!DG20</f>
        <v>11945000</v>
      </c>
      <c r="R20" s="88">
        <f>'Core Indicators'!DO20</f>
        <v>0</v>
      </c>
      <c r="S20" s="88">
        <f>'Core Indicators'!DW20</f>
        <v>3174000</v>
      </c>
      <c r="T20" s="88">
        <f>'Core Indicators'!EE20</f>
        <v>1094000</v>
      </c>
      <c r="U20" s="88">
        <f>'Core Indicators'!EM20</f>
        <v>0</v>
      </c>
      <c r="V20" s="88">
        <f>'Core Indicators'!FC20</f>
        <v>5</v>
      </c>
      <c r="W20" s="88" t="str">
        <f>'Core Indicators'!FK20</f>
        <v>x</v>
      </c>
      <c r="X20" s="88" t="str">
        <f>'Core Indicators'!FS20</f>
        <v>x</v>
      </c>
      <c r="Y20" s="88">
        <f>'Core Indicators'!GA20</f>
        <v>1</v>
      </c>
      <c r="Z20" s="88">
        <f>'Core Indicators'!GI20</f>
        <v>2</v>
      </c>
      <c r="AA20" s="88">
        <f>'Core Indicators'!GQ20</f>
        <v>1</v>
      </c>
      <c r="AB20" s="88">
        <f>'Core Indicators'!GY20</f>
        <v>0</v>
      </c>
      <c r="AC20" s="88">
        <f>'Core Indicators'!HG20</f>
        <v>0</v>
      </c>
      <c r="AD20" s="88">
        <f>'Core Indicators'!HO20</f>
        <v>2</v>
      </c>
      <c r="AE20" s="88">
        <f>'Core Indicators'!HW20</f>
        <v>3</v>
      </c>
      <c r="AF20" s="88">
        <f>'Core Indicators'!IE20</f>
        <v>2</v>
      </c>
      <c r="AG20" s="88">
        <f>'Core Indicators'!IM20</f>
        <v>1</v>
      </c>
    </row>
    <row r="21" spans="1:33" s="89" customFormat="1" ht="19.5" customHeight="1" x14ac:dyDescent="0.35">
      <c r="A21" s="1" t="str">
        <f>'Core Indicators'!A:A</f>
        <v>Boko Haram in Chad</v>
      </c>
      <c r="B21" s="1" t="str">
        <f>'Core Indicators'!B:B</f>
        <v>Conflict</v>
      </c>
      <c r="C21" s="1" t="str">
        <f>'Core Indicators'!C21</f>
        <v>TCD003</v>
      </c>
      <c r="D21" s="1" t="str">
        <f>'Core Indicators'!D21</f>
        <v>Chad</v>
      </c>
      <c r="E21" s="1" t="str">
        <f>'Core Indicators'!E21</f>
        <v>TCD</v>
      </c>
      <c r="F21" s="87">
        <f>'Core Indicators'!O21</f>
        <v>19915</v>
      </c>
      <c r="G21" s="87">
        <f>'Core Indicators'!W21</f>
        <v>675000</v>
      </c>
      <c r="H21" s="87">
        <f>'Core Indicators'!AE21</f>
        <v>675000</v>
      </c>
      <c r="I21" s="87">
        <f>'Core Indicators'!AM21</f>
        <v>181000</v>
      </c>
      <c r="J21" s="87" t="str">
        <f>'Core Indicators'!AU21</f>
        <v>x</v>
      </c>
      <c r="K21" s="87" t="str">
        <f>'Core Indicators'!BC21</f>
        <v>x</v>
      </c>
      <c r="L21" s="87">
        <f>'Core Indicators'!BK21</f>
        <v>110</v>
      </c>
      <c r="M21" s="87" t="str">
        <f>'Core Indicators'!BS21</f>
        <v>x</v>
      </c>
      <c r="N21" s="87" t="str">
        <f>'Core Indicators'!CA21</f>
        <v>x</v>
      </c>
      <c r="O21" s="87" t="e">
        <f>'Core Indicators'!CI21</f>
        <v>#N/A</v>
      </c>
      <c r="P21" s="87" t="str">
        <f>'Core Indicators'!CQ21</f>
        <v>x</v>
      </c>
      <c r="Q21" s="87">
        <f>'Core Indicators'!DG21</f>
        <v>0</v>
      </c>
      <c r="R21" s="87">
        <f>'Core Indicators'!DO21</f>
        <v>189000</v>
      </c>
      <c r="S21" s="87">
        <f>'Core Indicators'!DW21</f>
        <v>380000</v>
      </c>
      <c r="T21" s="87">
        <f>'Core Indicators'!EE21</f>
        <v>107000</v>
      </c>
      <c r="U21" s="87">
        <f>'Core Indicators'!EM21</f>
        <v>0</v>
      </c>
      <c r="V21" s="87">
        <f>'Core Indicators'!FC21</f>
        <v>5</v>
      </c>
      <c r="W21" s="87" t="str">
        <f>'Core Indicators'!FK21</f>
        <v>x</v>
      </c>
      <c r="X21" s="87" t="str">
        <f>'Core Indicators'!FS21</f>
        <v>x</v>
      </c>
      <c r="Y21" s="87">
        <f>'Core Indicators'!GA21</f>
        <v>1</v>
      </c>
      <c r="Z21" s="87">
        <f>'Core Indicators'!GI21</f>
        <v>2</v>
      </c>
      <c r="AA21" s="87">
        <f>'Core Indicators'!GQ21</f>
        <v>0</v>
      </c>
      <c r="AB21" s="87">
        <f>'Core Indicators'!GY21</f>
        <v>0</v>
      </c>
      <c r="AC21" s="87">
        <f>'Core Indicators'!HG21</f>
        <v>0</v>
      </c>
      <c r="AD21" s="87">
        <f>'Core Indicators'!HO21</f>
        <v>2</v>
      </c>
      <c r="AE21" s="87">
        <f>'Core Indicators'!HW21</f>
        <v>3</v>
      </c>
      <c r="AF21" s="87">
        <f>'Core Indicators'!IE21</f>
        <v>2</v>
      </c>
      <c r="AG21" s="87">
        <f>'Core Indicators'!IM21</f>
        <v>3</v>
      </c>
    </row>
    <row r="22" spans="1:33" s="89" customFormat="1" ht="19.5" customHeight="1" x14ac:dyDescent="0.35">
      <c r="A22" s="70" t="str">
        <f>'Core Indicators'!A:A</f>
        <v>CAR refugees in Chad</v>
      </c>
      <c r="B22" s="70" t="str">
        <f>'Core Indicators'!B:B</f>
        <v>International displacement</v>
      </c>
      <c r="C22" s="70" t="str">
        <f>'Core Indicators'!C22</f>
        <v>TCD004</v>
      </c>
      <c r="D22" s="70" t="str">
        <f>'Core Indicators'!D22</f>
        <v>Chad</v>
      </c>
      <c r="E22" s="70" t="str">
        <f>'Core Indicators'!E22</f>
        <v>TCD</v>
      </c>
      <c r="F22" s="88">
        <f>'Core Indicators'!O22</f>
        <v>155000</v>
      </c>
      <c r="G22" s="88">
        <f>'Core Indicators'!W22</f>
        <v>4297000</v>
      </c>
      <c r="H22" s="88">
        <f>'Core Indicators'!AE22</f>
        <v>1120000</v>
      </c>
      <c r="I22" s="88">
        <f>'Core Indicators'!AM22</f>
        <v>163000</v>
      </c>
      <c r="J22" s="88" t="str">
        <f>'Core Indicators'!AU22</f>
        <v>X</v>
      </c>
      <c r="K22" s="88" t="str">
        <f>'Core Indicators'!BC22</f>
        <v>X</v>
      </c>
      <c r="L22" s="88" t="str">
        <f>'Core Indicators'!BK22</f>
        <v>X</v>
      </c>
      <c r="M22" s="88" t="str">
        <f>'Core Indicators'!BS22</f>
        <v>X</v>
      </c>
      <c r="N22" s="88">
        <f>'Core Indicators'!CA22</f>
        <v>0</v>
      </c>
      <c r="O22" s="88" t="e">
        <f>'Core Indicators'!CI22</f>
        <v>#N/A</v>
      </c>
      <c r="P22" s="88" t="str">
        <f>'Core Indicators'!CQ22</f>
        <v>X</v>
      </c>
      <c r="Q22" s="88">
        <f>'Core Indicators'!DG22</f>
        <v>3177000</v>
      </c>
      <c r="R22" s="88">
        <f>'Core Indicators'!DO22</f>
        <v>0</v>
      </c>
      <c r="S22" s="88">
        <f>'Core Indicators'!DW22</f>
        <v>1014000</v>
      </c>
      <c r="T22" s="88">
        <f>'Core Indicators'!EE22</f>
        <v>106000</v>
      </c>
      <c r="U22" s="88">
        <f>'Core Indicators'!EM22</f>
        <v>0</v>
      </c>
      <c r="V22" s="88">
        <f>'Core Indicators'!FC22</f>
        <v>3</v>
      </c>
      <c r="W22" s="88" t="str">
        <f>'Core Indicators'!FK22</f>
        <v>X</v>
      </c>
      <c r="X22" s="88" t="str">
        <f>'Core Indicators'!FS22</f>
        <v>X</v>
      </c>
      <c r="Y22" s="88">
        <f>'Core Indicators'!GA22</f>
        <v>1</v>
      </c>
      <c r="Z22" s="88">
        <f>'Core Indicators'!GI22</f>
        <v>0</v>
      </c>
      <c r="AA22" s="88">
        <f>'Core Indicators'!GQ22</f>
        <v>1</v>
      </c>
      <c r="AB22" s="88">
        <f>'Core Indicators'!GY22</f>
        <v>0</v>
      </c>
      <c r="AC22" s="88">
        <f>'Core Indicators'!HG22</f>
        <v>0</v>
      </c>
      <c r="AD22" s="88">
        <f>'Core Indicators'!HO22</f>
        <v>0</v>
      </c>
      <c r="AE22" s="88">
        <f>'Core Indicators'!HW22</f>
        <v>2</v>
      </c>
      <c r="AF22" s="88">
        <f>'Core Indicators'!IE22</f>
        <v>2</v>
      </c>
      <c r="AG22" s="88">
        <f>'Core Indicators'!IM22</f>
        <v>2</v>
      </c>
    </row>
    <row r="23" spans="1:33" s="89" customFormat="1" ht="19.5" customHeight="1" x14ac:dyDescent="0.35">
      <c r="A23" s="1" t="str">
        <f>'Core Indicators'!A:A</f>
        <v>Darfur refugees in Chad</v>
      </c>
      <c r="B23" s="1" t="str">
        <f>'Core Indicators'!B:B</f>
        <v>International displacement</v>
      </c>
      <c r="C23" s="1" t="str">
        <f>'Core Indicators'!C23</f>
        <v>TCD005</v>
      </c>
      <c r="D23" s="1" t="str">
        <f>'Core Indicators'!D23</f>
        <v>Chad</v>
      </c>
      <c r="E23" s="1" t="str">
        <f>'Core Indicators'!E23</f>
        <v>TCD</v>
      </c>
      <c r="F23" s="87">
        <f>'Core Indicators'!O23</f>
        <v>206000</v>
      </c>
      <c r="G23" s="87">
        <f>'Core Indicators'!W23</f>
        <v>2458000</v>
      </c>
      <c r="H23" s="87">
        <f>'Core Indicators'!AE23</f>
        <v>943000</v>
      </c>
      <c r="I23" s="87">
        <f>'Core Indicators'!AM23</f>
        <v>331000</v>
      </c>
      <c r="J23" s="87" t="str">
        <f>'Core Indicators'!AU23</f>
        <v>X</v>
      </c>
      <c r="K23" s="87" t="str">
        <f>'Core Indicators'!BC23</f>
        <v>X</v>
      </c>
      <c r="L23" s="87" t="str">
        <f>'Core Indicators'!BK23</f>
        <v>X</v>
      </c>
      <c r="M23" s="87" t="str">
        <f>'Core Indicators'!BS23</f>
        <v>X</v>
      </c>
      <c r="N23" s="87">
        <f>'Core Indicators'!CA23</f>
        <v>0</v>
      </c>
      <c r="O23" s="87" t="e">
        <f>'Core Indicators'!CI23</f>
        <v>#N/A</v>
      </c>
      <c r="P23" s="87" t="str">
        <f>'Core Indicators'!CQ23</f>
        <v>X</v>
      </c>
      <c r="Q23" s="87">
        <f>'Core Indicators'!DG23</f>
        <v>1515000</v>
      </c>
      <c r="R23" s="87">
        <f>'Core Indicators'!DO23</f>
        <v>0</v>
      </c>
      <c r="S23" s="87">
        <f>'Core Indicators'!DW23</f>
        <v>471000</v>
      </c>
      <c r="T23" s="87">
        <f>'Core Indicators'!EE23</f>
        <v>472000</v>
      </c>
      <c r="U23" s="87">
        <f>'Core Indicators'!EM23</f>
        <v>0</v>
      </c>
      <c r="V23" s="87">
        <f>'Core Indicators'!FC23</f>
        <v>2</v>
      </c>
      <c r="W23" s="87" t="str">
        <f>'Core Indicators'!FK23</f>
        <v>X</v>
      </c>
      <c r="X23" s="87" t="str">
        <f>'Core Indicators'!FS23</f>
        <v>X</v>
      </c>
      <c r="Y23" s="87">
        <f>'Core Indicators'!GA23</f>
        <v>1</v>
      </c>
      <c r="Z23" s="87">
        <f>'Core Indicators'!GI23</f>
        <v>1</v>
      </c>
      <c r="AA23" s="87">
        <f>'Core Indicators'!GQ23</f>
        <v>1</v>
      </c>
      <c r="AB23" s="87">
        <f>'Core Indicators'!GY23</f>
        <v>0</v>
      </c>
      <c r="AC23" s="87">
        <f>'Core Indicators'!HG23</f>
        <v>0</v>
      </c>
      <c r="AD23" s="87">
        <f>'Core Indicators'!HO23</f>
        <v>0</v>
      </c>
      <c r="AE23" s="87">
        <f>'Core Indicators'!HW23</f>
        <v>3</v>
      </c>
      <c r="AF23" s="87">
        <f>'Core Indicators'!IE23</f>
        <v>2</v>
      </c>
      <c r="AG23" s="87">
        <f>'Core Indicators'!IM23</f>
        <v>2</v>
      </c>
    </row>
    <row r="24" spans="1:33" s="89" customFormat="1" ht="19.5" customHeight="1" x14ac:dyDescent="0.35">
      <c r="A24" s="70" t="str">
        <f>'Core Indicators'!A:A</f>
        <v>Tibesti Conflict in Chad</v>
      </c>
      <c r="B24" s="70" t="str">
        <f>'Core Indicators'!B:B</f>
        <v>Conflict</v>
      </c>
      <c r="C24" s="70" t="str">
        <f>'Core Indicators'!C24</f>
        <v>TCD006</v>
      </c>
      <c r="D24" s="70" t="str">
        <f>'Core Indicators'!D24</f>
        <v>Chad</v>
      </c>
      <c r="E24" s="70" t="str">
        <f>'Core Indicators'!E24</f>
        <v>TCD</v>
      </c>
      <c r="F24" s="88">
        <f>'Core Indicators'!O24</f>
        <v>220000</v>
      </c>
      <c r="G24" s="88">
        <f>'Core Indicators'!W24</f>
        <v>37000</v>
      </c>
      <c r="H24" s="88">
        <f>'Core Indicators'!AE24</f>
        <v>37000</v>
      </c>
      <c r="I24" s="88" t="str">
        <f>'Core Indicators'!AM24</f>
        <v>x</v>
      </c>
      <c r="J24" s="88" t="str">
        <f>'Core Indicators'!AU24</f>
        <v>x</v>
      </c>
      <c r="K24" s="88" t="str">
        <f>'Core Indicators'!BC24</f>
        <v>x</v>
      </c>
      <c r="L24" s="88">
        <f>'Core Indicators'!BK24</f>
        <v>14</v>
      </c>
      <c r="M24" s="88" t="str">
        <f>'Core Indicators'!BS24</f>
        <v>x</v>
      </c>
      <c r="N24" s="88" t="str">
        <f>'Core Indicators'!CA24</f>
        <v>x</v>
      </c>
      <c r="O24" s="88" t="e">
        <f>'Core Indicators'!CI24</f>
        <v>#N/A</v>
      </c>
      <c r="P24" s="88" t="str">
        <f>'Core Indicators'!CQ24</f>
        <v>x</v>
      </c>
      <c r="Q24" s="88" t="str">
        <f>'Core Indicators'!DG24</f>
        <v>x</v>
      </c>
      <c r="R24" s="88" t="str">
        <f>'Core Indicators'!DO24</f>
        <v>x</v>
      </c>
      <c r="S24" s="88" t="str">
        <f>'Core Indicators'!DW24</f>
        <v>x</v>
      </c>
      <c r="T24" s="88" t="str">
        <f>'Core Indicators'!EE24</f>
        <v>x</v>
      </c>
      <c r="U24" s="88" t="str">
        <f>'Core Indicators'!EM24</f>
        <v>x</v>
      </c>
      <c r="V24" s="88">
        <f>'Core Indicators'!FC24</f>
        <v>3</v>
      </c>
      <c r="W24" s="88" t="str">
        <f>'Core Indicators'!FK24</f>
        <v>x</v>
      </c>
      <c r="X24" s="88" t="str">
        <f>'Core Indicators'!FS24</f>
        <v>x</v>
      </c>
      <c r="Y24" s="88">
        <f>'Core Indicators'!GA24</f>
        <v>1</v>
      </c>
      <c r="Z24" s="88">
        <f>'Core Indicators'!GI24</f>
        <v>2</v>
      </c>
      <c r="AA24" s="88">
        <f>'Core Indicators'!GQ24</f>
        <v>1</v>
      </c>
      <c r="AB24" s="88">
        <f>'Core Indicators'!GY24</f>
        <v>0</v>
      </c>
      <c r="AC24" s="88">
        <f>'Core Indicators'!HG24</f>
        <v>2</v>
      </c>
      <c r="AD24" s="88">
        <f>'Core Indicators'!HO24</f>
        <v>2</v>
      </c>
      <c r="AE24" s="88">
        <f>'Core Indicators'!HW24</f>
        <v>1</v>
      </c>
      <c r="AF24" s="88">
        <f>'Core Indicators'!IE24</f>
        <v>2</v>
      </c>
      <c r="AG24" s="88">
        <f>'Core Indicators'!IM24</f>
        <v>1</v>
      </c>
    </row>
    <row r="25" spans="1:33" s="89" customFormat="1" ht="19.5" customHeight="1" x14ac:dyDescent="0.35">
      <c r="A25" s="1" t="str">
        <f>'Core Indicators'!A:A</f>
        <v>Floods in Chad</v>
      </c>
      <c r="B25" s="1" t="str">
        <f>'Core Indicators'!B:B</f>
        <v>Flood</v>
      </c>
      <c r="C25" s="1" t="str">
        <f>'Core Indicators'!C25</f>
        <v>TCD007</v>
      </c>
      <c r="D25" s="1" t="str">
        <f>'Core Indicators'!D25</f>
        <v>Chad</v>
      </c>
      <c r="E25" s="1" t="str">
        <f>'Core Indicators'!E25</f>
        <v>TCD</v>
      </c>
      <c r="F25" s="87">
        <f>'Core Indicators'!O25</f>
        <v>389147</v>
      </c>
      <c r="G25" s="87">
        <f>'Core Indicators'!W25</f>
        <v>4543000</v>
      </c>
      <c r="H25" s="87">
        <f>'Core Indicators'!AE25</f>
        <v>171000</v>
      </c>
      <c r="I25" s="87">
        <f>'Core Indicators'!AM25</f>
        <v>7000</v>
      </c>
      <c r="J25" s="87" t="str">
        <f>'Core Indicators'!AU25</f>
        <v>x</v>
      </c>
      <c r="K25" s="87" t="str">
        <f>'Core Indicators'!BC25</f>
        <v>X</v>
      </c>
      <c r="L25" s="87" t="str">
        <f>'Core Indicators'!BK25</f>
        <v>x</v>
      </c>
      <c r="M25" s="87" t="str">
        <f>'Core Indicators'!BS25</f>
        <v>X</v>
      </c>
      <c r="N25" s="87" t="str">
        <f>'Core Indicators'!CA25</f>
        <v>x</v>
      </c>
      <c r="O25" s="87" t="e">
        <f>'Core Indicators'!CI25</f>
        <v>#N/A</v>
      </c>
      <c r="P25" s="87" t="str">
        <f>'Core Indicators'!CQ25</f>
        <v>x</v>
      </c>
      <c r="Q25" s="87">
        <f>'Core Indicators'!DG25</f>
        <v>0</v>
      </c>
      <c r="R25" s="87">
        <f>'Core Indicators'!DO25</f>
        <v>0</v>
      </c>
      <c r="S25" s="87">
        <f>'Core Indicators'!DW25</f>
        <v>164000</v>
      </c>
      <c r="T25" s="87">
        <f>'Core Indicators'!EE25</f>
        <v>7000</v>
      </c>
      <c r="U25" s="87">
        <f>'Core Indicators'!EM25</f>
        <v>0</v>
      </c>
      <c r="V25" s="87">
        <f>'Core Indicators'!FC25</f>
        <v>3</v>
      </c>
      <c r="W25" s="87" t="str">
        <f>'Core Indicators'!FK25</f>
        <v>x</v>
      </c>
      <c r="X25" s="87" t="str">
        <f>'Core Indicators'!FS25</f>
        <v>x</v>
      </c>
      <c r="Y25" s="87">
        <f>'Core Indicators'!GA25</f>
        <v>1</v>
      </c>
      <c r="Z25" s="87">
        <f>'Core Indicators'!GI25</f>
        <v>2</v>
      </c>
      <c r="AA25" s="87">
        <f>'Core Indicators'!GQ25</f>
        <v>1</v>
      </c>
      <c r="AB25" s="87">
        <f>'Core Indicators'!GY25</f>
        <v>0</v>
      </c>
      <c r="AC25" s="87">
        <f>'Core Indicators'!HG25</f>
        <v>0</v>
      </c>
      <c r="AD25" s="87">
        <f>'Core Indicators'!HO25</f>
        <v>2</v>
      </c>
      <c r="AE25" s="87">
        <f>'Core Indicators'!HW25</f>
        <v>3</v>
      </c>
      <c r="AF25" s="87">
        <f>'Core Indicators'!IE25</f>
        <v>2</v>
      </c>
      <c r="AG25" s="87">
        <f>'Core Indicators'!IM25</f>
        <v>3</v>
      </c>
    </row>
    <row r="26" spans="1:33" s="89" customFormat="1" ht="19.5" customHeight="1" x14ac:dyDescent="0.35">
      <c r="A26" s="70" t="str">
        <f>'Core Indicators'!A:A</f>
        <v>Complex crisis in Colombia</v>
      </c>
      <c r="B26" s="70" t="str">
        <f>'Core Indicators'!B:B</f>
        <v>Complex crisis</v>
      </c>
      <c r="C26" s="70" t="str">
        <f>'Core Indicators'!C26</f>
        <v>COL001</v>
      </c>
      <c r="D26" s="70" t="str">
        <f>'Core Indicators'!D26</f>
        <v>Colombia</v>
      </c>
      <c r="E26" s="70" t="str">
        <f>'Core Indicators'!E26</f>
        <v>COL</v>
      </c>
      <c r="F26" s="88">
        <f>'Core Indicators'!O26</f>
        <v>1142000</v>
      </c>
      <c r="G26" s="88">
        <f>'Core Indicators'!W26</f>
        <v>46800000</v>
      </c>
      <c r="H26" s="88">
        <f>'Core Indicators'!AE26</f>
        <v>5100000</v>
      </c>
      <c r="I26" s="88">
        <f>'Core Indicators'!AM26</f>
        <v>464000</v>
      </c>
      <c r="J26" s="88" t="str">
        <f>'Core Indicators'!AU26</f>
        <v>x</v>
      </c>
      <c r="K26" s="88" t="str">
        <f>'Core Indicators'!BC26</f>
        <v>x</v>
      </c>
      <c r="L26" s="88" t="str">
        <f>'Core Indicators'!BK26</f>
        <v>x</v>
      </c>
      <c r="M26" s="88" t="str">
        <f>'Core Indicators'!BS26</f>
        <v>x</v>
      </c>
      <c r="N26" s="88" t="str">
        <f>'Core Indicators'!CA26</f>
        <v>x</v>
      </c>
      <c r="O26" s="88" t="e">
        <f>'Core Indicators'!CI26</f>
        <v>#N/A</v>
      </c>
      <c r="P26" s="88" t="str">
        <f>'Core Indicators'!CQ26</f>
        <v>x</v>
      </c>
      <c r="Q26" s="88">
        <f>'Core Indicators'!DG26</f>
        <v>0</v>
      </c>
      <c r="R26" s="88">
        <f>'Core Indicators'!DO26</f>
        <v>1088000</v>
      </c>
      <c r="S26" s="88">
        <f>'Core Indicators'!DW26</f>
        <v>2294000</v>
      </c>
      <c r="T26" s="88">
        <f>'Core Indicators'!EE26</f>
        <v>1795000</v>
      </c>
      <c r="U26" s="88">
        <f>'Core Indicators'!EM26</f>
        <v>0</v>
      </c>
      <c r="V26" s="88">
        <f>'Core Indicators'!FC26</f>
        <v>5</v>
      </c>
      <c r="W26" s="88">
        <f>'Core Indicators'!FK26</f>
        <v>1800000</v>
      </c>
      <c r="X26" s="88">
        <f>'Core Indicators'!FS26</f>
        <v>11500</v>
      </c>
      <c r="Y26" s="88">
        <f>'Core Indicators'!GA26</f>
        <v>0</v>
      </c>
      <c r="Z26" s="88">
        <f>'Core Indicators'!GI26</f>
        <v>2</v>
      </c>
      <c r="AA26" s="88">
        <f>'Core Indicators'!GQ26</f>
        <v>0</v>
      </c>
      <c r="AB26" s="88">
        <f>'Core Indicators'!GY26</f>
        <v>0</v>
      </c>
      <c r="AC26" s="88">
        <f>'Core Indicators'!HG26</f>
        <v>0</v>
      </c>
      <c r="AD26" s="88">
        <f>'Core Indicators'!HO26</f>
        <v>2</v>
      </c>
      <c r="AE26" s="88">
        <f>'Core Indicators'!HW26</f>
        <v>1</v>
      </c>
      <c r="AF26" s="88">
        <f>'Core Indicators'!IE26</f>
        <v>3</v>
      </c>
      <c r="AG26" s="88">
        <f>'Core Indicators'!IM26</f>
        <v>1</v>
      </c>
    </row>
    <row r="27" spans="1:33" s="89" customFormat="1" ht="19.5" customHeight="1" x14ac:dyDescent="0.35">
      <c r="A27" s="1" t="str">
        <f>'Core Indicators'!A:A</f>
        <v>Venezuela displacement in Colombia</v>
      </c>
      <c r="B27" s="1" t="str">
        <f>'Core Indicators'!B:B</f>
        <v>International displacement</v>
      </c>
      <c r="C27" s="1" t="str">
        <f>'Core Indicators'!C27</f>
        <v>COL002</v>
      </c>
      <c r="D27" s="1" t="str">
        <f>'Core Indicators'!D27</f>
        <v>Colombia</v>
      </c>
      <c r="E27" s="1" t="str">
        <f>'Core Indicators'!E27</f>
        <v>COL</v>
      </c>
      <c r="F27" s="87">
        <f>'Core Indicators'!O27</f>
        <v>135000</v>
      </c>
      <c r="G27" s="87">
        <f>'Core Indicators'!W27</f>
        <v>26910000</v>
      </c>
      <c r="H27" s="87">
        <f>'Core Indicators'!AE27</f>
        <v>2180000</v>
      </c>
      <c r="I27" s="87">
        <f>'Core Indicators'!AM27</f>
        <v>1870000</v>
      </c>
      <c r="J27" s="87" t="str">
        <f>'Core Indicators'!AU27</f>
        <v>x</v>
      </c>
      <c r="K27" s="87" t="str">
        <f>'Core Indicators'!BC27</f>
        <v>x</v>
      </c>
      <c r="L27" s="87" t="str">
        <f>'Core Indicators'!BK27</f>
        <v>x</v>
      </c>
      <c r="M27" s="87" t="str">
        <f>'Core Indicators'!BS27</f>
        <v>x</v>
      </c>
      <c r="N27" s="87" t="str">
        <f>'Core Indicators'!CA27</f>
        <v>x</v>
      </c>
      <c r="O27" s="87" t="e">
        <f>'Core Indicators'!CI27</f>
        <v>#N/A</v>
      </c>
      <c r="P27" s="87" t="str">
        <f>'Core Indicators'!CQ27</f>
        <v>x</v>
      </c>
      <c r="Q27" s="87">
        <f>'Core Indicators'!DG27</f>
        <v>24730000</v>
      </c>
      <c r="R27" s="87">
        <f>'Core Indicators'!DO27</f>
        <v>610000</v>
      </c>
      <c r="S27" s="87">
        <f>'Core Indicators'!DW27</f>
        <v>1032000</v>
      </c>
      <c r="T27" s="87">
        <f>'Core Indicators'!EE27</f>
        <v>537000</v>
      </c>
      <c r="U27" s="87">
        <f>'Core Indicators'!EM27</f>
        <v>0</v>
      </c>
      <c r="V27" s="87">
        <f>'Core Indicators'!FC27</f>
        <v>3</v>
      </c>
      <c r="W27" s="87" t="str">
        <f>'Core Indicators'!FK27</f>
        <v>x</v>
      </c>
      <c r="X27" s="87" t="str">
        <f>'Core Indicators'!FS27</f>
        <v>x</v>
      </c>
      <c r="Y27" s="87">
        <f>'Core Indicators'!GA27</f>
        <v>0</v>
      </c>
      <c r="Z27" s="87">
        <f>'Core Indicators'!GI27</f>
        <v>2</v>
      </c>
      <c r="AA27" s="87">
        <f>'Core Indicators'!GQ27</f>
        <v>0</v>
      </c>
      <c r="AB27" s="87">
        <f>'Core Indicators'!GY27</f>
        <v>0</v>
      </c>
      <c r="AC27" s="87">
        <f>'Core Indicators'!HG27</f>
        <v>0</v>
      </c>
      <c r="AD27" s="87">
        <f>'Core Indicators'!HO27</f>
        <v>2</v>
      </c>
      <c r="AE27" s="87">
        <f>'Core Indicators'!HW27</f>
        <v>1</v>
      </c>
      <c r="AF27" s="87">
        <f>'Core Indicators'!IE27</f>
        <v>3</v>
      </c>
      <c r="AG27" s="87">
        <f>'Core Indicators'!IM27</f>
        <v>1</v>
      </c>
    </row>
    <row r="28" spans="1:33" s="89" customFormat="1" ht="19.5" customHeight="1" x14ac:dyDescent="0.35">
      <c r="A28" s="70" t="str">
        <f>'Core Indicators'!A:A</f>
        <v>Pool conflict</v>
      </c>
      <c r="B28" s="70" t="str">
        <f>'Core Indicators'!B:B</f>
        <v>Conflict</v>
      </c>
      <c r="C28" s="70" t="str">
        <f>'Core Indicators'!C28</f>
        <v>COG002</v>
      </c>
      <c r="D28" s="70" t="str">
        <f>'Core Indicators'!D28</f>
        <v>Congo</v>
      </c>
      <c r="E28" s="70" t="str">
        <f>'Core Indicators'!E28</f>
        <v>COG</v>
      </c>
      <c r="F28" s="88">
        <f>'Core Indicators'!O28</f>
        <v>34000</v>
      </c>
      <c r="G28" s="88">
        <f>'Core Indicators'!W28</f>
        <v>300000</v>
      </c>
      <c r="H28" s="88">
        <f>'Core Indicators'!AE28</f>
        <v>160000</v>
      </c>
      <c r="I28" s="88">
        <f>'Core Indicators'!AM28</f>
        <v>107000</v>
      </c>
      <c r="J28" s="88" t="str">
        <f>'Core Indicators'!AU28</f>
        <v>x</v>
      </c>
      <c r="K28" s="88" t="str">
        <f>'Core Indicators'!BC28</f>
        <v>x</v>
      </c>
      <c r="L28" s="88">
        <f>'Core Indicators'!BK28</f>
        <v>0</v>
      </c>
      <c r="M28" s="88" t="str">
        <f>'Core Indicators'!BS28</f>
        <v>x</v>
      </c>
      <c r="N28" s="88">
        <f>'Core Indicators'!CA28</f>
        <v>105</v>
      </c>
      <c r="O28" s="88" t="e">
        <f>'Core Indicators'!CI28</f>
        <v>#N/A</v>
      </c>
      <c r="P28" s="88">
        <f>'Core Indicators'!CQ28</f>
        <v>334</v>
      </c>
      <c r="Q28" s="88">
        <f>'Core Indicators'!DG28</f>
        <v>140000</v>
      </c>
      <c r="R28" s="88">
        <f>'Core Indicators'!DO28</f>
        <v>46000</v>
      </c>
      <c r="S28" s="88">
        <f>'Core Indicators'!DW28</f>
        <v>11000</v>
      </c>
      <c r="T28" s="88">
        <f>'Core Indicators'!EE28</f>
        <v>0</v>
      </c>
      <c r="U28" s="88">
        <f>'Core Indicators'!EM28</f>
        <v>0</v>
      </c>
      <c r="V28" s="88">
        <f>'Core Indicators'!FC28</f>
        <v>4</v>
      </c>
      <c r="W28" s="88" t="str">
        <f>'Core Indicators'!FK28</f>
        <v>x</v>
      </c>
      <c r="X28" s="88" t="str">
        <f>'Core Indicators'!FS28</f>
        <v>x</v>
      </c>
      <c r="Y28" s="88">
        <f>'Core Indicators'!GA28</f>
        <v>0</v>
      </c>
      <c r="Z28" s="88">
        <f>'Core Indicators'!GI28</f>
        <v>0</v>
      </c>
      <c r="AA28" s="88">
        <f>'Core Indicators'!GQ28</f>
        <v>0</v>
      </c>
      <c r="AB28" s="88">
        <f>'Core Indicators'!GY28</f>
        <v>0</v>
      </c>
      <c r="AC28" s="88">
        <f>'Core Indicators'!HG28</f>
        <v>0</v>
      </c>
      <c r="AD28" s="88">
        <f>'Core Indicators'!HO28</f>
        <v>0</v>
      </c>
      <c r="AE28" s="88">
        <f>'Core Indicators'!HW28</f>
        <v>0</v>
      </c>
      <c r="AF28" s="88">
        <f>'Core Indicators'!IE28</f>
        <v>0</v>
      </c>
      <c r="AG28" s="88">
        <f>'Core Indicators'!IM28</f>
        <v>2</v>
      </c>
    </row>
    <row r="29" spans="1:33" x14ac:dyDescent="0.35">
      <c r="A29" s="1" t="str">
        <f>'Core Indicators'!A:A</f>
        <v>Nicaraguan refugees in Costa Rica</v>
      </c>
      <c r="B29" s="1" t="str">
        <f>'Core Indicators'!B:B</f>
        <v>International displacement</v>
      </c>
      <c r="C29" s="1" t="str">
        <f>'Core Indicators'!C29</f>
        <v>CRI002</v>
      </c>
      <c r="D29" s="1" t="str">
        <f>'Core Indicators'!D29</f>
        <v>Costa Rica</v>
      </c>
      <c r="E29" s="1" t="str">
        <f>'Core Indicators'!E29</f>
        <v>CRI</v>
      </c>
      <c r="F29" s="87">
        <f>'Core Indicators'!O29</f>
        <v>4960</v>
      </c>
      <c r="G29" s="87">
        <f>'Core Indicators'!W29</f>
        <v>1481000</v>
      </c>
      <c r="H29" s="87">
        <f>'Core Indicators'!AE29</f>
        <v>77000</v>
      </c>
      <c r="I29" s="87">
        <f>'Core Indicators'!AM29</f>
        <v>77000</v>
      </c>
      <c r="J29" s="87">
        <f>'Core Indicators'!AU29</f>
        <v>0</v>
      </c>
      <c r="K29" s="87">
        <f>'Core Indicators'!BC29</f>
        <v>0</v>
      </c>
      <c r="L29" s="87">
        <f>'Core Indicators'!BK29</f>
        <v>0</v>
      </c>
      <c r="M29" s="87">
        <f>'Core Indicators'!BS29</f>
        <v>0</v>
      </c>
      <c r="N29" s="87">
        <f>'Core Indicators'!CA29</f>
        <v>0</v>
      </c>
      <c r="O29" s="87" t="e">
        <f>'Core Indicators'!CI29</f>
        <v>#N/A</v>
      </c>
      <c r="P29" s="87">
        <f>'Core Indicators'!CQ29</f>
        <v>0</v>
      </c>
      <c r="Q29" s="87">
        <f>'Core Indicators'!DG29</f>
        <v>1481000</v>
      </c>
      <c r="R29" s="87">
        <f>'Core Indicators'!DO29</f>
        <v>77000</v>
      </c>
      <c r="S29" s="87">
        <f>'Core Indicators'!DW29</f>
        <v>13000</v>
      </c>
      <c r="T29" s="87">
        <f>'Core Indicators'!EE29</f>
        <v>0</v>
      </c>
      <c r="U29" s="87">
        <f>'Core Indicators'!EM29</f>
        <v>0</v>
      </c>
      <c r="V29" s="87">
        <f>'Core Indicators'!FC29</f>
        <v>2</v>
      </c>
      <c r="W29" s="87">
        <f>'Core Indicators'!FK29</f>
        <v>0</v>
      </c>
      <c r="X29" s="87" t="e">
        <f>'Core Indicators'!FS29</f>
        <v>#N/A</v>
      </c>
      <c r="Y29" s="87">
        <f>'Core Indicators'!GA29</f>
        <v>0</v>
      </c>
      <c r="Z29" s="87">
        <f>'Core Indicators'!GI29</f>
        <v>0</v>
      </c>
      <c r="AA29" s="87">
        <f>'Core Indicators'!GQ29</f>
        <v>0</v>
      </c>
      <c r="AB29" s="87">
        <f>'Core Indicators'!GY29</f>
        <v>0</v>
      </c>
      <c r="AC29" s="87">
        <f>'Core Indicators'!HG29</f>
        <v>0</v>
      </c>
      <c r="AD29" s="87">
        <f>'Core Indicators'!HO29</f>
        <v>0</v>
      </c>
      <c r="AE29" s="87">
        <f>'Core Indicators'!HW29</f>
        <v>0</v>
      </c>
      <c r="AF29" s="87">
        <f>'Core Indicators'!IE29</f>
        <v>0</v>
      </c>
      <c r="AG29" s="87">
        <f>'Core Indicators'!IM29</f>
        <v>0</v>
      </c>
    </row>
    <row r="30" spans="1:33" x14ac:dyDescent="0.35">
      <c r="A30" s="70" t="str">
        <f>'Core Indicators'!A:A</f>
        <v>Mixed migration in Djibouti</v>
      </c>
      <c r="B30" s="70" t="str">
        <f>'Core Indicators'!B:B</f>
        <v>International displacement</v>
      </c>
      <c r="C30" s="70" t="str">
        <f>'Core Indicators'!C30</f>
        <v>DJI002</v>
      </c>
      <c r="D30" s="70" t="str">
        <f>'Core Indicators'!D30</f>
        <v>Djibouti</v>
      </c>
      <c r="E30" s="70" t="str">
        <f>'Core Indicators'!E30</f>
        <v>DJI</v>
      </c>
      <c r="F30" s="88">
        <f>'Core Indicators'!O30</f>
        <v>23244</v>
      </c>
      <c r="G30" s="88">
        <f>'Core Indicators'!W30</f>
        <v>1011000</v>
      </c>
      <c r="H30" s="88">
        <f>'Core Indicators'!AE30</f>
        <v>30000</v>
      </c>
      <c r="I30" s="88">
        <f>'Core Indicators'!AM30</f>
        <v>30000</v>
      </c>
      <c r="J30" s="88" t="str">
        <f>'Core Indicators'!AU30</f>
        <v>x</v>
      </c>
      <c r="K30" s="88" t="str">
        <f>'Core Indicators'!BC30</f>
        <v>x</v>
      </c>
      <c r="L30" s="88">
        <f>'Core Indicators'!BK30</f>
        <v>0</v>
      </c>
      <c r="M30" s="88">
        <f>'Core Indicators'!BS30</f>
        <v>0</v>
      </c>
      <c r="N30" s="88">
        <f>'Core Indicators'!CA30</f>
        <v>0</v>
      </c>
      <c r="O30" s="88" t="e">
        <f>'Core Indicators'!CI30</f>
        <v>#N/A</v>
      </c>
      <c r="P30" s="88">
        <f>'Core Indicators'!CQ30</f>
        <v>0</v>
      </c>
      <c r="Q30" s="88">
        <f>'Core Indicators'!DG30</f>
        <v>981000</v>
      </c>
      <c r="R30" s="88">
        <f>'Core Indicators'!DO30</f>
        <v>0</v>
      </c>
      <c r="S30" s="88">
        <f>'Core Indicators'!DW30</f>
        <v>30000</v>
      </c>
      <c r="T30" s="88">
        <f>'Core Indicators'!EE30</f>
        <v>0</v>
      </c>
      <c r="U30" s="88">
        <f>'Core Indicators'!EM30</f>
        <v>0</v>
      </c>
      <c r="V30" s="88">
        <f>'Core Indicators'!FC30</f>
        <v>2</v>
      </c>
      <c r="W30" s="88">
        <f>'Core Indicators'!FK30</f>
        <v>0</v>
      </c>
      <c r="X30" s="88">
        <f>'Core Indicators'!FS30</f>
        <v>0</v>
      </c>
      <c r="Y30" s="88">
        <f>'Core Indicators'!GA30</f>
        <v>1</v>
      </c>
      <c r="Z30" s="88">
        <f>'Core Indicators'!GI30</f>
        <v>0</v>
      </c>
      <c r="AA30" s="88">
        <f>'Core Indicators'!GQ30</f>
        <v>0</v>
      </c>
      <c r="AB30" s="88">
        <f>'Core Indicators'!GY30</f>
        <v>0</v>
      </c>
      <c r="AC30" s="88">
        <f>'Core Indicators'!HG30</f>
        <v>0</v>
      </c>
      <c r="AD30" s="88">
        <f>'Core Indicators'!HO30</f>
        <v>0</v>
      </c>
      <c r="AE30" s="88">
        <f>'Core Indicators'!HW30</f>
        <v>0</v>
      </c>
      <c r="AF30" s="88">
        <f>'Core Indicators'!IE30</f>
        <v>0</v>
      </c>
      <c r="AG30" s="88">
        <f>'Core Indicators'!IM30</f>
        <v>1</v>
      </c>
    </row>
    <row r="31" spans="1:33" x14ac:dyDescent="0.35">
      <c r="A31" s="1" t="str">
        <f>'Core Indicators'!A:A</f>
        <v>Drought in Djibouti</v>
      </c>
      <c r="B31" s="1" t="str">
        <f>'Core Indicators'!B:B</f>
        <v>Drought</v>
      </c>
      <c r="C31" s="1" t="str">
        <f>'Core Indicators'!C31</f>
        <v>DJI003</v>
      </c>
      <c r="D31" s="1" t="str">
        <f>'Core Indicators'!D31</f>
        <v>Djibouti</v>
      </c>
      <c r="E31" s="1" t="str">
        <f>'Core Indicators'!E31</f>
        <v>DJI</v>
      </c>
      <c r="F31" s="87">
        <f>'Core Indicators'!O31</f>
        <v>23244</v>
      </c>
      <c r="G31" s="87">
        <f>'Core Indicators'!W31</f>
        <v>1011000</v>
      </c>
      <c r="H31" s="87">
        <f>'Core Indicators'!AE31</f>
        <v>639000</v>
      </c>
      <c r="I31" s="87" t="str">
        <f>'Core Indicators'!AM31</f>
        <v>x</v>
      </c>
      <c r="J31" s="87">
        <f>'Core Indicators'!AU31</f>
        <v>0</v>
      </c>
      <c r="K31" s="87" t="str">
        <f>'Core Indicators'!BC31</f>
        <v>x</v>
      </c>
      <c r="L31" s="87">
        <f>'Core Indicators'!BK31</f>
        <v>0</v>
      </c>
      <c r="M31" s="87">
        <f>'Core Indicators'!BS31</f>
        <v>0</v>
      </c>
      <c r="N31" s="87">
        <f>'Core Indicators'!CA31</f>
        <v>0</v>
      </c>
      <c r="O31" s="87" t="e">
        <f>'Core Indicators'!CI31</f>
        <v>#N/A</v>
      </c>
      <c r="P31" s="87" t="str">
        <f>'Core Indicators'!CQ31</f>
        <v>x</v>
      </c>
      <c r="Q31" s="87">
        <f>'Core Indicators'!DG31</f>
        <v>372000</v>
      </c>
      <c r="R31" s="87">
        <f>'Core Indicators'!DO31</f>
        <v>329000</v>
      </c>
      <c r="S31" s="87">
        <f>'Core Indicators'!DW31</f>
        <v>203000</v>
      </c>
      <c r="T31" s="87">
        <f>'Core Indicators'!EE31</f>
        <v>107000</v>
      </c>
      <c r="U31" s="87">
        <f>'Core Indicators'!EM31</f>
        <v>0</v>
      </c>
      <c r="V31" s="87">
        <f>'Core Indicators'!FC31</f>
        <v>5</v>
      </c>
      <c r="W31" s="87">
        <f>'Core Indicators'!FK31</f>
        <v>0</v>
      </c>
      <c r="X31" s="87">
        <f>'Core Indicators'!FS31</f>
        <v>0</v>
      </c>
      <c r="Y31" s="87">
        <f>'Core Indicators'!GA31</f>
        <v>1</v>
      </c>
      <c r="Z31" s="87">
        <f>'Core Indicators'!GI31</f>
        <v>0</v>
      </c>
      <c r="AA31" s="87">
        <f>'Core Indicators'!GQ31</f>
        <v>0</v>
      </c>
      <c r="AB31" s="87">
        <f>'Core Indicators'!GY31</f>
        <v>0</v>
      </c>
      <c r="AC31" s="87">
        <f>'Core Indicators'!HG31</f>
        <v>0</v>
      </c>
      <c r="AD31" s="87">
        <f>'Core Indicators'!HO31</f>
        <v>0</v>
      </c>
      <c r="AE31" s="87">
        <f>'Core Indicators'!HW31</f>
        <v>0</v>
      </c>
      <c r="AF31" s="87">
        <f>'Core Indicators'!IE31</f>
        <v>0</v>
      </c>
      <c r="AG31" s="87">
        <f>'Core Indicators'!IM31</f>
        <v>1</v>
      </c>
    </row>
    <row r="32" spans="1:33" x14ac:dyDescent="0.35">
      <c r="A32" s="70" t="str">
        <f>'Core Indicators'!A:A</f>
        <v>Complex crisis in DPRK</v>
      </c>
      <c r="B32" s="70" t="str">
        <f>'Core Indicators'!B:B</f>
        <v>Complex crisis</v>
      </c>
      <c r="C32" s="70" t="str">
        <f>'Core Indicators'!C32</f>
        <v>PRK001</v>
      </c>
      <c r="D32" s="70" t="str">
        <f>'Core Indicators'!D32</f>
        <v>DPRK</v>
      </c>
      <c r="E32" s="70" t="str">
        <f>'Core Indicators'!E32</f>
        <v>PRK</v>
      </c>
      <c r="F32" s="88">
        <f>'Core Indicators'!O32</f>
        <v>120410</v>
      </c>
      <c r="G32" s="88">
        <f>'Core Indicators'!W32</f>
        <v>25550000</v>
      </c>
      <c r="H32" s="88">
        <f>'Core Indicators'!AE32</f>
        <v>25550000</v>
      </c>
      <c r="I32" s="88" t="str">
        <f>'Core Indicators'!AM32</f>
        <v>x</v>
      </c>
      <c r="J32" s="88" t="str">
        <f>'Core Indicators'!AU32</f>
        <v>x</v>
      </c>
      <c r="K32" s="88" t="str">
        <f>'Core Indicators'!BC32</f>
        <v>x</v>
      </c>
      <c r="L32" s="88" t="str">
        <f>'Core Indicators'!BK32</f>
        <v>x</v>
      </c>
      <c r="M32" s="88" t="str">
        <f>'Core Indicators'!BS32</f>
        <v>x</v>
      </c>
      <c r="N32" s="88" t="str">
        <f>'Core Indicators'!CA32</f>
        <v>x</v>
      </c>
      <c r="O32" s="88" t="e">
        <f>'Core Indicators'!CI32</f>
        <v>#N/A</v>
      </c>
      <c r="P32" s="88" t="str">
        <f>'Core Indicators'!CQ32</f>
        <v>x</v>
      </c>
      <c r="Q32" s="88">
        <f>'Core Indicators'!DG32</f>
        <v>0</v>
      </c>
      <c r="R32" s="88">
        <f>'Core Indicators'!DO32</f>
        <v>14560000</v>
      </c>
      <c r="S32" s="88">
        <f>'Core Indicators'!DW32</f>
        <v>5400000</v>
      </c>
      <c r="T32" s="88">
        <f>'Core Indicators'!EE32</f>
        <v>5500000</v>
      </c>
      <c r="U32" s="88">
        <f>'Core Indicators'!EM32</f>
        <v>0</v>
      </c>
      <c r="V32" s="88">
        <f>'Core Indicators'!FC32</f>
        <v>1</v>
      </c>
      <c r="W32" s="88" t="str">
        <f>'Core Indicators'!FK32</f>
        <v>x</v>
      </c>
      <c r="X32" s="88" t="str">
        <f>'Core Indicators'!FS32</f>
        <v>x</v>
      </c>
      <c r="Y32" s="88">
        <f>'Core Indicators'!GA32</f>
        <v>2</v>
      </c>
      <c r="Z32" s="88">
        <f>'Core Indicators'!GI32</f>
        <v>2</v>
      </c>
      <c r="AA32" s="88">
        <f>'Core Indicators'!GQ32</f>
        <v>2</v>
      </c>
      <c r="AB32" s="88">
        <f>'Core Indicators'!GY32</f>
        <v>0</v>
      </c>
      <c r="AC32" s="88">
        <f>'Core Indicators'!HG32</f>
        <v>3</v>
      </c>
      <c r="AD32" s="88">
        <f>'Core Indicators'!HO32</f>
        <v>2</v>
      </c>
      <c r="AE32" s="88">
        <f>'Core Indicators'!HW32</f>
        <v>0</v>
      </c>
      <c r="AF32" s="88">
        <f>'Core Indicators'!IE32</f>
        <v>1</v>
      </c>
      <c r="AG32" s="88">
        <f>'Core Indicators'!IM32</f>
        <v>2</v>
      </c>
    </row>
    <row r="33" spans="1:33" x14ac:dyDescent="0.35">
      <c r="A33" s="1" t="str">
        <f>'Core Indicators'!A:A</f>
        <v>Complex crisis in DRC</v>
      </c>
      <c r="B33" s="1" t="str">
        <f>'Core Indicators'!B:B</f>
        <v>Complex crisis</v>
      </c>
      <c r="C33" s="1" t="str">
        <f>'Core Indicators'!C33</f>
        <v>COD001</v>
      </c>
      <c r="D33" s="1" t="str">
        <f>'Core Indicators'!D33</f>
        <v>DRC</v>
      </c>
      <c r="E33" s="1" t="str">
        <f>'Core Indicators'!E33</f>
        <v>COD</v>
      </c>
      <c r="F33" s="87">
        <f>'Core Indicators'!O33</f>
        <v>2344860</v>
      </c>
      <c r="G33" s="87">
        <f>'Core Indicators'!W33</f>
        <v>98986000</v>
      </c>
      <c r="H33" s="87">
        <f>'Core Indicators'!AE33</f>
        <v>43245000</v>
      </c>
      <c r="I33" s="87">
        <f>'Core Indicators'!AM33</f>
        <v>8738000</v>
      </c>
      <c r="J33" s="87" t="str">
        <f>'Core Indicators'!AU33</f>
        <v>x</v>
      </c>
      <c r="K33" s="87">
        <f>'Core Indicators'!BC33</f>
        <v>47767</v>
      </c>
      <c r="L33" s="87">
        <f>'Core Indicators'!BK33</f>
        <v>2180</v>
      </c>
      <c r="M33" s="87" t="str">
        <f>'Core Indicators'!BS33</f>
        <v>x</v>
      </c>
      <c r="N33" s="87" t="str">
        <f>'Core Indicators'!CA33</f>
        <v>x</v>
      </c>
      <c r="O33" s="87" t="e">
        <f>'Core Indicators'!CI33</f>
        <v>#N/A</v>
      </c>
      <c r="P33" s="87">
        <f>'Core Indicators'!CQ33</f>
        <v>1700</v>
      </c>
      <c r="Q33" s="87">
        <f>'Core Indicators'!DG33</f>
        <v>42316000</v>
      </c>
      <c r="R33" s="87">
        <f>'Core Indicators'!DO33</f>
        <v>44844000</v>
      </c>
      <c r="S33" s="87">
        <f>'Core Indicators'!DW33</f>
        <v>11836000</v>
      </c>
      <c r="T33" s="87">
        <f>'Core Indicators'!EE33</f>
        <v>4043000</v>
      </c>
      <c r="U33" s="87">
        <f>'Core Indicators'!EM33</f>
        <v>0</v>
      </c>
      <c r="V33" s="87">
        <f>'Core Indicators'!FC33</f>
        <v>5</v>
      </c>
      <c r="W33" s="87" t="str">
        <f>'Core Indicators'!FK33</f>
        <v>x</v>
      </c>
      <c r="X33" s="87" t="str">
        <f>'Core Indicators'!FS33</f>
        <v>x</v>
      </c>
      <c r="Y33" s="87">
        <f>'Core Indicators'!GA33</f>
        <v>1</v>
      </c>
      <c r="Z33" s="87">
        <f>'Core Indicators'!GI33</f>
        <v>2</v>
      </c>
      <c r="AA33" s="87">
        <f>'Core Indicators'!GQ33</f>
        <v>2</v>
      </c>
      <c r="AB33" s="87">
        <f>'Core Indicators'!GY33</f>
        <v>3</v>
      </c>
      <c r="AC33" s="87">
        <f>'Core Indicators'!HG33</f>
        <v>1</v>
      </c>
      <c r="AD33" s="87">
        <f>'Core Indicators'!HO33</f>
        <v>2</v>
      </c>
      <c r="AE33" s="87">
        <f>'Core Indicators'!HW33</f>
        <v>3</v>
      </c>
      <c r="AF33" s="87">
        <f>'Core Indicators'!IE33</f>
        <v>3</v>
      </c>
      <c r="AG33" s="87">
        <f>'Core Indicators'!IM33</f>
        <v>2</v>
      </c>
    </row>
    <row r="34" spans="1:33" x14ac:dyDescent="0.35">
      <c r="A34" s="70" t="str">
        <f>'Core Indicators'!A:A</f>
        <v>Venezuela displacement in Ecuador</v>
      </c>
      <c r="B34" s="70" t="str">
        <f>'Core Indicators'!B:B</f>
        <v>International displacement</v>
      </c>
      <c r="C34" s="70" t="str">
        <f>'Core Indicators'!C34</f>
        <v>ECU002</v>
      </c>
      <c r="D34" s="70" t="str">
        <f>'Core Indicators'!D34</f>
        <v>Ecuador</v>
      </c>
      <c r="E34" s="70" t="str">
        <f>'Core Indicators'!E34</f>
        <v>ECU</v>
      </c>
      <c r="F34" s="88">
        <f>'Core Indicators'!O34</f>
        <v>1324</v>
      </c>
      <c r="G34" s="88">
        <f>'Core Indicators'!W34</f>
        <v>3303000</v>
      </c>
      <c r="H34" s="88">
        <f>'Core Indicators'!AE34</f>
        <v>594000</v>
      </c>
      <c r="I34" s="88">
        <f>'Core Indicators'!AM34</f>
        <v>385000</v>
      </c>
      <c r="J34" s="88" t="str">
        <f>'Core Indicators'!AU34</f>
        <v>x</v>
      </c>
      <c r="K34" s="88" t="str">
        <f>'Core Indicators'!BC34</f>
        <v>x</v>
      </c>
      <c r="L34" s="88">
        <f>'Core Indicators'!BK34</f>
        <v>4</v>
      </c>
      <c r="M34" s="88" t="str">
        <f>'Core Indicators'!BS34</f>
        <v>x</v>
      </c>
      <c r="N34" s="88" t="str">
        <f>'Core Indicators'!CA34</f>
        <v>x</v>
      </c>
      <c r="O34" s="88" t="e">
        <f>'Core Indicators'!CI34</f>
        <v>#N/A</v>
      </c>
      <c r="P34" s="88" t="str">
        <f>'Core Indicators'!CQ34</f>
        <v>x</v>
      </c>
      <c r="Q34" s="88">
        <f>'Core Indicators'!DG34</f>
        <v>2324000</v>
      </c>
      <c r="R34" s="88">
        <f>'Core Indicators'!DO34</f>
        <v>209000</v>
      </c>
      <c r="S34" s="88">
        <f>'Core Indicators'!DW34</f>
        <v>385000</v>
      </c>
      <c r="T34" s="88">
        <f>'Core Indicators'!EE34</f>
        <v>0</v>
      </c>
      <c r="U34" s="88">
        <f>'Core Indicators'!EM34</f>
        <v>0</v>
      </c>
      <c r="V34" s="88">
        <f>'Core Indicators'!FC34</f>
        <v>2</v>
      </c>
      <c r="W34" s="88" t="str">
        <f>'Core Indicators'!FK34</f>
        <v>x</v>
      </c>
      <c r="X34" s="88">
        <f>'Core Indicators'!FS34</f>
        <v>0</v>
      </c>
      <c r="Y34" s="88">
        <f>'Core Indicators'!GA34</f>
        <v>0</v>
      </c>
      <c r="Z34" s="88">
        <f>'Core Indicators'!GI34</f>
        <v>0</v>
      </c>
      <c r="AA34" s="88">
        <f>'Core Indicators'!GQ34</f>
        <v>0</v>
      </c>
      <c r="AB34" s="88">
        <f>'Core Indicators'!GY34</f>
        <v>0</v>
      </c>
      <c r="AC34" s="88">
        <f>'Core Indicators'!HG34</f>
        <v>0</v>
      </c>
      <c r="AD34" s="88">
        <f>'Core Indicators'!HO34</f>
        <v>1</v>
      </c>
      <c r="AE34" s="88">
        <f>'Core Indicators'!HW34</f>
        <v>0</v>
      </c>
      <c r="AF34" s="88">
        <f>'Core Indicators'!IE34</f>
        <v>0</v>
      </c>
      <c r="AG34" s="88">
        <f>'Core Indicators'!IM34</f>
        <v>1</v>
      </c>
    </row>
    <row r="35" spans="1:33" x14ac:dyDescent="0.35">
      <c r="A35" s="1" t="str">
        <f>'Core Indicators'!A:A</f>
        <v>Syrian Refugee Crisis in Egypt</v>
      </c>
      <c r="B35" s="1" t="str">
        <f>'Core Indicators'!B:B</f>
        <v>International displacement</v>
      </c>
      <c r="C35" s="1" t="str">
        <f>'Core Indicators'!C35</f>
        <v>EGY002</v>
      </c>
      <c r="D35" s="1" t="str">
        <f>'Core Indicators'!D35</f>
        <v>Egypt</v>
      </c>
      <c r="E35" s="1" t="str">
        <f>'Core Indicators'!E35</f>
        <v>EGY</v>
      </c>
      <c r="F35" s="87">
        <f>'Core Indicators'!O35</f>
        <v>16269</v>
      </c>
      <c r="G35" s="87">
        <f>'Core Indicators'!W35</f>
        <v>18725000</v>
      </c>
      <c r="H35" s="87">
        <f>'Core Indicators'!AE35</f>
        <v>130000</v>
      </c>
      <c r="I35" s="87">
        <f>'Core Indicators'!AM35</f>
        <v>130000</v>
      </c>
      <c r="J35" s="87">
        <f>'Core Indicators'!AU35</f>
        <v>0</v>
      </c>
      <c r="K35" s="87" t="str">
        <f>'Core Indicators'!BC35</f>
        <v>x</v>
      </c>
      <c r="L35" s="87">
        <f>'Core Indicators'!BK35</f>
        <v>0</v>
      </c>
      <c r="M35" s="87" t="str">
        <f>'Core Indicators'!BS35</f>
        <v>x</v>
      </c>
      <c r="N35" s="87" t="str">
        <f>'Core Indicators'!CA35</f>
        <v>x</v>
      </c>
      <c r="O35" s="87" t="e">
        <f>'Core Indicators'!CI35</f>
        <v>#N/A</v>
      </c>
      <c r="P35" s="87" t="str">
        <f>'Core Indicators'!CQ35</f>
        <v>x</v>
      </c>
      <c r="Q35" s="87">
        <f>'Core Indicators'!DG35</f>
        <v>18595000</v>
      </c>
      <c r="R35" s="87">
        <f>'Core Indicators'!DO35</f>
        <v>60000</v>
      </c>
      <c r="S35" s="87">
        <f>'Core Indicators'!DW35</f>
        <v>70000</v>
      </c>
      <c r="T35" s="87">
        <f>'Core Indicators'!EE35</f>
        <v>0</v>
      </c>
      <c r="U35" s="87">
        <f>'Core Indicators'!EM35</f>
        <v>0</v>
      </c>
      <c r="V35" s="87">
        <f>'Core Indicators'!FC35</f>
        <v>2</v>
      </c>
      <c r="W35" s="87" t="str">
        <f>'Core Indicators'!FK35</f>
        <v>x</v>
      </c>
      <c r="X35" s="87" t="str">
        <f>'Core Indicators'!FS35</f>
        <v>x</v>
      </c>
      <c r="Y35" s="87">
        <f>'Core Indicators'!GA35</f>
        <v>1</v>
      </c>
      <c r="Z35" s="87">
        <f>'Core Indicators'!GI35</f>
        <v>1</v>
      </c>
      <c r="AA35" s="87">
        <f>'Core Indicators'!GQ35</f>
        <v>1</v>
      </c>
      <c r="AB35" s="87">
        <f>'Core Indicators'!GY35</f>
        <v>0</v>
      </c>
      <c r="AC35" s="87">
        <f>'Core Indicators'!HG35</f>
        <v>2</v>
      </c>
      <c r="AD35" s="87">
        <f>'Core Indicators'!HO35</f>
        <v>0</v>
      </c>
      <c r="AE35" s="87">
        <f>'Core Indicators'!HW35</f>
        <v>0</v>
      </c>
      <c r="AF35" s="87">
        <f>'Core Indicators'!IE35</f>
        <v>2</v>
      </c>
      <c r="AG35" s="87">
        <f>'Core Indicators'!IM35</f>
        <v>0</v>
      </c>
    </row>
    <row r="36" spans="1:33" x14ac:dyDescent="0.35">
      <c r="A36" s="70" t="str">
        <f>'Core Indicators'!A:A</f>
        <v>Complex crisis in El Salvador</v>
      </c>
      <c r="B36" s="70" t="str">
        <f>'Core Indicators'!B:B</f>
        <v>Complex crisis</v>
      </c>
      <c r="C36" s="70" t="str">
        <f>'Core Indicators'!C36</f>
        <v>SLV001</v>
      </c>
      <c r="D36" s="70" t="str">
        <f>'Core Indicators'!D36</f>
        <v>El Salvador</v>
      </c>
      <c r="E36" s="70" t="str">
        <f>'Core Indicators'!E36</f>
        <v>SLV</v>
      </c>
      <c r="F36" s="88">
        <f>'Core Indicators'!O36</f>
        <v>21040</v>
      </c>
      <c r="G36" s="88">
        <f>'Core Indicators'!W36</f>
        <v>6233000</v>
      </c>
      <c r="H36" s="88">
        <f>'Core Indicators'!AE36</f>
        <v>138000</v>
      </c>
      <c r="I36" s="88">
        <f>'Core Indicators'!AM36</f>
        <v>261000</v>
      </c>
      <c r="J36" s="88" t="str">
        <f>'Core Indicators'!AU36</f>
        <v>x</v>
      </c>
      <c r="K36" s="88">
        <f>'Core Indicators'!BC36</f>
        <v>22886</v>
      </c>
      <c r="L36" s="88">
        <f>'Core Indicators'!BK36</f>
        <v>948</v>
      </c>
      <c r="M36" s="88" t="str">
        <f>'Core Indicators'!BS36</f>
        <v>x</v>
      </c>
      <c r="N36" s="88" t="str">
        <f>'Core Indicators'!CA36</f>
        <v>x</v>
      </c>
      <c r="O36" s="88" t="e">
        <f>'Core Indicators'!CI36</f>
        <v>#N/A</v>
      </c>
      <c r="P36" s="88" t="str">
        <f>'Core Indicators'!CQ36</f>
        <v>x</v>
      </c>
      <c r="Q36" s="88">
        <f>'Core Indicators'!DG36</f>
        <v>5323000</v>
      </c>
      <c r="R36" s="88">
        <f>'Core Indicators'!DO36</f>
        <v>608000</v>
      </c>
      <c r="S36" s="88">
        <f>'Core Indicators'!DW36</f>
        <v>239000</v>
      </c>
      <c r="T36" s="88">
        <f>'Core Indicators'!EE36</f>
        <v>63000</v>
      </c>
      <c r="U36" s="88">
        <f>'Core Indicators'!EM36</f>
        <v>0</v>
      </c>
      <c r="V36" s="88">
        <f>'Core Indicators'!FC36</f>
        <v>3</v>
      </c>
      <c r="W36" s="88" t="str">
        <f>'Core Indicators'!FK36</f>
        <v>x</v>
      </c>
      <c r="X36" s="88" t="str">
        <f>'Core Indicators'!FS36</f>
        <v>x</v>
      </c>
      <c r="Y36" s="88">
        <f>'Core Indicators'!GA36</f>
        <v>0</v>
      </c>
      <c r="Z36" s="88">
        <f>'Core Indicators'!GI36</f>
        <v>2</v>
      </c>
      <c r="AA36" s="88">
        <f>'Core Indicators'!GQ36</f>
        <v>1</v>
      </c>
      <c r="AB36" s="88">
        <f>'Core Indicators'!GY36</f>
        <v>0</v>
      </c>
      <c r="AC36" s="88">
        <f>'Core Indicators'!HG36</f>
        <v>0</v>
      </c>
      <c r="AD36" s="88">
        <f>'Core Indicators'!HO36</f>
        <v>2</v>
      </c>
      <c r="AE36" s="88">
        <f>'Core Indicators'!HW36</f>
        <v>1</v>
      </c>
      <c r="AF36" s="88">
        <f>'Core Indicators'!IE36</f>
        <v>0</v>
      </c>
      <c r="AG36" s="88">
        <f>'Core Indicators'!IM36</f>
        <v>2</v>
      </c>
    </row>
    <row r="37" spans="1:33" x14ac:dyDescent="0.35">
      <c r="A37" s="1" t="str">
        <f>'Core Indicators'!A:A</f>
        <v>Complex crisis in Eritrea</v>
      </c>
      <c r="B37" s="1" t="str">
        <f>'Core Indicators'!B:B</f>
        <v>Complex crisis</v>
      </c>
      <c r="C37" s="1" t="str">
        <f>'Core Indicators'!C37</f>
        <v>ERI001</v>
      </c>
      <c r="D37" s="1" t="str">
        <f>'Core Indicators'!D37</f>
        <v>Eritrea</v>
      </c>
      <c r="E37" s="1" t="str">
        <f>'Core Indicators'!E37</f>
        <v>ERI</v>
      </c>
      <c r="F37" s="87">
        <f>'Core Indicators'!O37</f>
        <v>121100</v>
      </c>
      <c r="G37" s="87">
        <f>'Core Indicators'!W37</f>
        <v>3227000</v>
      </c>
      <c r="H37" s="87">
        <f>'Core Indicators'!AE37</f>
        <v>3227000</v>
      </c>
      <c r="I37" s="87">
        <f>'Core Indicators'!AM37</f>
        <v>300000</v>
      </c>
      <c r="J37" s="87" t="str">
        <f>'Core Indicators'!AU37</f>
        <v>x</v>
      </c>
      <c r="K37" s="87" t="str">
        <f>'Core Indicators'!BC37</f>
        <v>x</v>
      </c>
      <c r="L37" s="87" t="str">
        <f>'Core Indicators'!BK37</f>
        <v>x</v>
      </c>
      <c r="M37" s="87" t="str">
        <f>'Core Indicators'!BS37</f>
        <v>x</v>
      </c>
      <c r="N37" s="87" t="str">
        <f>'Core Indicators'!CA37</f>
        <v>x</v>
      </c>
      <c r="O37" s="87" t="e">
        <f>'Core Indicators'!CI37</f>
        <v>#N/A</v>
      </c>
      <c r="P37" s="87" t="str">
        <f>'Core Indicators'!CQ37</f>
        <v>x</v>
      </c>
      <c r="Q37" s="87">
        <f>'Core Indicators'!DG37</f>
        <v>645000</v>
      </c>
      <c r="R37" s="87">
        <f>'Core Indicators'!DO37</f>
        <v>0</v>
      </c>
      <c r="S37" s="87">
        <f>'Core Indicators'!DW37</f>
        <v>2582000</v>
      </c>
      <c r="T37" s="87">
        <f>'Core Indicators'!EE37</f>
        <v>0</v>
      </c>
      <c r="U37" s="87">
        <f>'Core Indicators'!EM37</f>
        <v>0</v>
      </c>
      <c r="V37" s="87">
        <f>'Core Indicators'!FC37</f>
        <v>5</v>
      </c>
      <c r="W37" s="87" t="str">
        <f>'Core Indicators'!FK37</f>
        <v>x</v>
      </c>
      <c r="X37" s="87" t="str">
        <f>'Core Indicators'!FS37</f>
        <v>x</v>
      </c>
      <c r="Y37" s="87">
        <f>'Core Indicators'!GA37</f>
        <v>3</v>
      </c>
      <c r="Z37" s="87" t="str">
        <f>'Core Indicators'!GI37</f>
        <v>x</v>
      </c>
      <c r="AA37" s="87" t="str">
        <f>'Core Indicators'!GQ37</f>
        <v>x</v>
      </c>
      <c r="AB37" s="87">
        <f>'Core Indicators'!GY37</f>
        <v>0</v>
      </c>
      <c r="AC37" s="87" t="str">
        <f>'Core Indicators'!HG37</f>
        <v>x</v>
      </c>
      <c r="AD37" s="87" t="str">
        <f>'Core Indicators'!HO37</f>
        <v>x</v>
      </c>
      <c r="AE37" s="87">
        <f>'Core Indicators'!HW37</f>
        <v>0</v>
      </c>
      <c r="AF37" s="87">
        <f>'Core Indicators'!IE37</f>
        <v>2</v>
      </c>
      <c r="AG37" s="87" t="str">
        <f>'Core Indicators'!IM37</f>
        <v>x</v>
      </c>
    </row>
    <row r="38" spans="1:33" x14ac:dyDescent="0.35">
      <c r="A38" s="70" t="str">
        <f>'Core Indicators'!A:A</f>
        <v>Complex crisis in Ethiopia</v>
      </c>
      <c r="B38" s="70" t="str">
        <f>'Core Indicators'!B:B</f>
        <v>Complex crisis</v>
      </c>
      <c r="C38" s="70" t="str">
        <f>'Core Indicators'!C38</f>
        <v>ETH001</v>
      </c>
      <c r="D38" s="70" t="str">
        <f>'Core Indicators'!D38</f>
        <v>Ethiopia</v>
      </c>
      <c r="E38" s="70" t="str">
        <f>'Core Indicators'!E38</f>
        <v>ETH</v>
      </c>
      <c r="F38" s="88">
        <f>'Core Indicators'!O38</f>
        <v>1104300</v>
      </c>
      <c r="G38" s="88">
        <f>'Core Indicators'!W38</f>
        <v>109930000</v>
      </c>
      <c r="H38" s="88">
        <f>'Core Indicators'!AE38</f>
        <v>8860000</v>
      </c>
      <c r="I38" s="88">
        <f>'Core Indicators'!AM38</f>
        <v>2283000</v>
      </c>
      <c r="J38" s="88" t="str">
        <f>'Core Indicators'!AU38</f>
        <v>x</v>
      </c>
      <c r="K38" s="88" t="str">
        <f>'Core Indicators'!BC38</f>
        <v>x</v>
      </c>
      <c r="L38" s="88">
        <f>'Core Indicators'!BK38</f>
        <v>472</v>
      </c>
      <c r="M38" s="88" t="str">
        <f>'Core Indicators'!BS38</f>
        <v>x</v>
      </c>
      <c r="N38" s="88" t="str">
        <f>'Core Indicators'!CA38</f>
        <v>x</v>
      </c>
      <c r="O38" s="88" t="e">
        <f>'Core Indicators'!CI38</f>
        <v>#N/A</v>
      </c>
      <c r="P38" s="88" t="str">
        <f>'Core Indicators'!CQ38</f>
        <v>x</v>
      </c>
      <c r="Q38" s="88">
        <f>'Core Indicators'!DG38</f>
        <v>101070000</v>
      </c>
      <c r="R38" s="88">
        <f>'Core Indicators'!DO38</f>
        <v>0</v>
      </c>
      <c r="S38" s="88">
        <f>'Core Indicators'!DW38</f>
        <v>4300000</v>
      </c>
      <c r="T38" s="88">
        <f>'Core Indicators'!EE38</f>
        <v>4560000</v>
      </c>
      <c r="U38" s="88">
        <f>'Core Indicators'!EM38</f>
        <v>0</v>
      </c>
      <c r="V38" s="88">
        <f>'Core Indicators'!FC38</f>
        <v>4</v>
      </c>
      <c r="W38" s="88" t="str">
        <f>'Core Indicators'!FK38</f>
        <v>x</v>
      </c>
      <c r="X38" s="88" t="str">
        <f>'Core Indicators'!FS38</f>
        <v>x</v>
      </c>
      <c r="Y38" s="88">
        <f>'Core Indicators'!GA38</f>
        <v>2</v>
      </c>
      <c r="Z38" s="88">
        <f>'Core Indicators'!GI38</f>
        <v>1</v>
      </c>
      <c r="AA38" s="88">
        <f>'Core Indicators'!GQ38</f>
        <v>2</v>
      </c>
      <c r="AB38" s="88">
        <f>'Core Indicators'!GY38</f>
        <v>0</v>
      </c>
      <c r="AC38" s="88">
        <f>'Core Indicators'!HG38</f>
        <v>2</v>
      </c>
      <c r="AD38" s="88" t="str">
        <f>'Core Indicators'!HO38</f>
        <v>x</v>
      </c>
      <c r="AE38" s="88">
        <f>'Core Indicators'!HW38</f>
        <v>2</v>
      </c>
      <c r="AF38" s="88">
        <f>'Core Indicators'!IE38</f>
        <v>2</v>
      </c>
      <c r="AG38" s="88">
        <f>'Core Indicators'!IM38</f>
        <v>2</v>
      </c>
    </row>
    <row r="39" spans="1:33" x14ac:dyDescent="0.35">
      <c r="A39" s="1" t="str">
        <f>'Core Indicators'!A:A</f>
        <v>Mixed migration flows in Greece</v>
      </c>
      <c r="B39" s="1" t="str">
        <f>'Core Indicators'!B:B</f>
        <v>International displacement</v>
      </c>
      <c r="C39" s="1" t="str">
        <f>'Core Indicators'!C39</f>
        <v>GRC002</v>
      </c>
      <c r="D39" s="1" t="str">
        <f>'Core Indicators'!D39</f>
        <v>Greece</v>
      </c>
      <c r="E39" s="1" t="str">
        <f>'Core Indicators'!E39</f>
        <v>GRC</v>
      </c>
      <c r="F39" s="87">
        <f>'Core Indicators'!O39</f>
        <v>3364.07</v>
      </c>
      <c r="G39" s="87">
        <f>'Core Indicators'!W39</f>
        <v>317000</v>
      </c>
      <c r="H39" s="87">
        <f>'Core Indicators'!AE39</f>
        <v>104000</v>
      </c>
      <c r="I39" s="87">
        <f>'Core Indicators'!AM39</f>
        <v>104000</v>
      </c>
      <c r="J39" s="87">
        <f>'Core Indicators'!AU39</f>
        <v>0</v>
      </c>
      <c r="K39" s="87" t="str">
        <f>'Core Indicators'!BC39</f>
        <v>x</v>
      </c>
      <c r="L39" s="87">
        <f>'Core Indicators'!BK39</f>
        <v>47</v>
      </c>
      <c r="M39" s="87" t="str">
        <f>'Core Indicators'!BS39</f>
        <v>x</v>
      </c>
      <c r="N39" s="87" t="str">
        <f>'Core Indicators'!CA39</f>
        <v>x</v>
      </c>
      <c r="O39" s="87" t="e">
        <f>'Core Indicators'!CI39</f>
        <v>#N/A</v>
      </c>
      <c r="P39" s="87" t="str">
        <f>'Core Indicators'!CQ39</f>
        <v>x</v>
      </c>
      <c r="Q39" s="87">
        <f>'Core Indicators'!DG39</f>
        <v>214000</v>
      </c>
      <c r="R39" s="87">
        <f>'Core Indicators'!DO39</f>
        <v>68000</v>
      </c>
      <c r="S39" s="87">
        <f>'Core Indicators'!DW39</f>
        <v>35000</v>
      </c>
      <c r="T39" s="87">
        <f>'Core Indicators'!EE39</f>
        <v>0</v>
      </c>
      <c r="U39" s="87">
        <f>'Core Indicators'!EM39</f>
        <v>0</v>
      </c>
      <c r="V39" s="87">
        <f>'Core Indicators'!FC39</f>
        <v>2</v>
      </c>
      <c r="W39" s="87" t="str">
        <f>'Core Indicators'!FK39</f>
        <v>x</v>
      </c>
      <c r="X39" s="87" t="str">
        <f>'Core Indicators'!FS39</f>
        <v>x</v>
      </c>
      <c r="Y39" s="87">
        <f>'Core Indicators'!GA39</f>
        <v>0</v>
      </c>
      <c r="Z39" s="87">
        <f>'Core Indicators'!GI39</f>
        <v>0</v>
      </c>
      <c r="AA39" s="87">
        <f>'Core Indicators'!GQ39</f>
        <v>1</v>
      </c>
      <c r="AB39" s="87">
        <f>'Core Indicators'!GY39</f>
        <v>0</v>
      </c>
      <c r="AC39" s="87">
        <f>'Core Indicators'!HG39</f>
        <v>1</v>
      </c>
      <c r="AD39" s="87">
        <f>'Core Indicators'!HO39</f>
        <v>1</v>
      </c>
      <c r="AE39" s="87">
        <f>'Core Indicators'!HW39</f>
        <v>0</v>
      </c>
      <c r="AF39" s="87">
        <f>'Core Indicators'!IE39</f>
        <v>0</v>
      </c>
      <c r="AG39" s="87">
        <f>'Core Indicators'!IM39</f>
        <v>0</v>
      </c>
    </row>
    <row r="40" spans="1:33" x14ac:dyDescent="0.35">
      <c r="A40" s="70" t="str">
        <f>'Core Indicators'!A:A</f>
        <v>Complex crisis in Guatemala</v>
      </c>
      <c r="B40" s="70" t="str">
        <f>'Core Indicators'!B:B</f>
        <v>Complex crisis</v>
      </c>
      <c r="C40" s="70" t="str">
        <f>'Core Indicators'!C40</f>
        <v>GTM001</v>
      </c>
      <c r="D40" s="70" t="str">
        <f>'Core Indicators'!D40</f>
        <v>Guatemala</v>
      </c>
      <c r="E40" s="70" t="str">
        <f>'Core Indicators'!E40</f>
        <v>GTM</v>
      </c>
      <c r="F40" s="88">
        <f>'Core Indicators'!O40</f>
        <v>109000</v>
      </c>
      <c r="G40" s="88">
        <f>'Core Indicators'!W40</f>
        <v>16910000</v>
      </c>
      <c r="H40" s="88">
        <f>'Core Indicators'!AE40</f>
        <v>1463000</v>
      </c>
      <c r="I40" s="88" t="str">
        <f>'Core Indicators'!AM40</f>
        <v>x</v>
      </c>
      <c r="J40" s="88" t="str">
        <f>'Core Indicators'!AU40</f>
        <v>x</v>
      </c>
      <c r="K40" s="88">
        <f>'Core Indicators'!BC40</f>
        <v>38815</v>
      </c>
      <c r="L40" s="88">
        <f>'Core Indicators'!BK40</f>
        <v>1832</v>
      </c>
      <c r="M40" s="88">
        <f>'Core Indicators'!BS40</f>
        <v>0</v>
      </c>
      <c r="N40" s="88">
        <f>'Core Indicators'!CA40</f>
        <v>0</v>
      </c>
      <c r="O40" s="88" t="e">
        <f>'Core Indicators'!CI40</f>
        <v>#N/A</v>
      </c>
      <c r="P40" s="88" t="str">
        <f>'Core Indicators'!CQ40</f>
        <v>x</v>
      </c>
      <c r="Q40" s="88">
        <f>'Core Indicators'!DG40</f>
        <v>8749000</v>
      </c>
      <c r="R40" s="88">
        <f>'Core Indicators'!DO40</f>
        <v>4816000</v>
      </c>
      <c r="S40" s="88">
        <f>'Core Indicators'!DW40</f>
        <v>2492000</v>
      </c>
      <c r="T40" s="88">
        <f>'Core Indicators'!EE40</f>
        <v>568000</v>
      </c>
      <c r="U40" s="88">
        <f>'Core Indicators'!EM40</f>
        <v>0</v>
      </c>
      <c r="V40" s="88">
        <f>'Core Indicators'!FC40</f>
        <v>3</v>
      </c>
      <c r="W40" s="88" t="str">
        <f>'Core Indicators'!FK40</f>
        <v>x</v>
      </c>
      <c r="X40" s="88" t="str">
        <f>'Core Indicators'!FS40</f>
        <v>x</v>
      </c>
      <c r="Y40" s="88">
        <f>'Core Indicators'!GA40</f>
        <v>0</v>
      </c>
      <c r="Z40" s="88">
        <f>'Core Indicators'!GI40</f>
        <v>1</v>
      </c>
      <c r="AA40" s="88">
        <f>'Core Indicators'!GQ40</f>
        <v>0</v>
      </c>
      <c r="AB40" s="88">
        <f>'Core Indicators'!GY40</f>
        <v>1</v>
      </c>
      <c r="AC40" s="88">
        <f>'Core Indicators'!HG40</f>
        <v>0</v>
      </c>
      <c r="AD40" s="88">
        <f>'Core Indicators'!HO40</f>
        <v>2</v>
      </c>
      <c r="AE40" s="88">
        <f>'Core Indicators'!HW40</f>
        <v>0</v>
      </c>
      <c r="AF40" s="88">
        <f>'Core Indicators'!IE40</f>
        <v>0</v>
      </c>
      <c r="AG40" s="88">
        <f>'Core Indicators'!IM40</f>
        <v>1</v>
      </c>
    </row>
    <row r="41" spans="1:33" x14ac:dyDescent="0.35">
      <c r="A41" s="1" t="str">
        <f>'Core Indicators'!A:A</f>
        <v>Complex crisis in Haiti</v>
      </c>
      <c r="B41" s="1" t="str">
        <f>'Core Indicators'!B:B</f>
        <v>Complex crisis</v>
      </c>
      <c r="C41" s="1" t="str">
        <f>'Core Indicators'!C41</f>
        <v>HTI001</v>
      </c>
      <c r="D41" s="1" t="str">
        <f>'Core Indicators'!D41</f>
        <v>Haiti</v>
      </c>
      <c r="E41" s="1" t="str">
        <f>'Core Indicators'!E41</f>
        <v>HTI</v>
      </c>
      <c r="F41" s="87">
        <f>'Core Indicators'!O41</f>
        <v>27166</v>
      </c>
      <c r="G41" s="87">
        <f>'Core Indicators'!W41</f>
        <v>11123000</v>
      </c>
      <c r="H41" s="87">
        <f>'Core Indicators'!AE41</f>
        <v>6913000</v>
      </c>
      <c r="I41" s="87">
        <f>'Core Indicators'!AM41</f>
        <v>42000</v>
      </c>
      <c r="J41" s="87" t="str">
        <f>'Core Indicators'!AU41</f>
        <v>x</v>
      </c>
      <c r="K41" s="87" t="str">
        <f>'Core Indicators'!BC41</f>
        <v>x</v>
      </c>
      <c r="L41" s="87">
        <f>'Core Indicators'!BK41</f>
        <v>42</v>
      </c>
      <c r="M41" s="87" t="str">
        <f>'Core Indicators'!BS41</f>
        <v>x</v>
      </c>
      <c r="N41" s="87" t="str">
        <f>'Core Indicators'!CA41</f>
        <v>x</v>
      </c>
      <c r="O41" s="87" t="e">
        <f>'Core Indicators'!CI41</f>
        <v>#N/A</v>
      </c>
      <c r="P41" s="87" t="str">
        <f>'Core Indicators'!CQ41</f>
        <v>x</v>
      </c>
      <c r="Q41" s="87">
        <f>'Core Indicators'!DG41</f>
        <v>4210000</v>
      </c>
      <c r="R41" s="87">
        <f>'Core Indicators'!DO41</f>
        <v>3240000</v>
      </c>
      <c r="S41" s="87">
        <f>'Core Indicators'!DW41</f>
        <v>2627000</v>
      </c>
      <c r="T41" s="87">
        <f>'Core Indicators'!EE41</f>
        <v>1046000</v>
      </c>
      <c r="U41" s="87">
        <f>'Core Indicators'!EM41</f>
        <v>0</v>
      </c>
      <c r="V41" s="87">
        <f>'Core Indicators'!FC41</f>
        <v>2</v>
      </c>
      <c r="W41" s="87" t="str">
        <f>'Core Indicators'!FK41</f>
        <v>x</v>
      </c>
      <c r="X41" s="87" t="str">
        <f>'Core Indicators'!FS41</f>
        <v>x</v>
      </c>
      <c r="Y41" s="87">
        <f>'Core Indicators'!GA41</f>
        <v>0</v>
      </c>
      <c r="Z41" s="87">
        <f>'Core Indicators'!GI41</f>
        <v>1</v>
      </c>
      <c r="AA41" s="87">
        <f>'Core Indicators'!GQ41</f>
        <v>2</v>
      </c>
      <c r="AB41" s="87">
        <f>'Core Indicators'!GY41</f>
        <v>0</v>
      </c>
      <c r="AC41" s="87">
        <f>'Core Indicators'!HG41</f>
        <v>0</v>
      </c>
      <c r="AD41" s="87">
        <f>'Core Indicators'!HO41</f>
        <v>0</v>
      </c>
      <c r="AE41" s="87">
        <f>'Core Indicators'!HW41</f>
        <v>3</v>
      </c>
      <c r="AF41" s="87">
        <f>'Core Indicators'!IE41</f>
        <v>0</v>
      </c>
      <c r="AG41" s="87">
        <f>'Core Indicators'!IM41</f>
        <v>3</v>
      </c>
    </row>
    <row r="42" spans="1:33" x14ac:dyDescent="0.35">
      <c r="A42" s="70" t="str">
        <f>'Core Indicators'!A:A</f>
        <v>Complex crisis in Honduras</v>
      </c>
      <c r="B42" s="70" t="str">
        <f>'Core Indicators'!B:B</f>
        <v>Complex crisis</v>
      </c>
      <c r="C42" s="70" t="str">
        <f>'Core Indicators'!C42</f>
        <v>HND001</v>
      </c>
      <c r="D42" s="70" t="str">
        <f>'Core Indicators'!D42</f>
        <v>Honduras</v>
      </c>
      <c r="E42" s="70" t="str">
        <f>'Core Indicators'!E42</f>
        <v>HND</v>
      </c>
      <c r="F42" s="88">
        <f>'Core Indicators'!O42</f>
        <v>112490</v>
      </c>
      <c r="G42" s="88">
        <f>'Core Indicators'!W42</f>
        <v>9158000</v>
      </c>
      <c r="H42" s="88">
        <f>'Core Indicators'!AE42</f>
        <v>682000</v>
      </c>
      <c r="I42" s="88">
        <f>'Core Indicators'!AM42</f>
        <v>620000</v>
      </c>
      <c r="J42" s="88">
        <f>'Core Indicators'!AU42</f>
        <v>75122</v>
      </c>
      <c r="K42" s="88">
        <f>'Core Indicators'!BC42</f>
        <v>86662</v>
      </c>
      <c r="L42" s="88">
        <f>'Core Indicators'!BK42</f>
        <v>2036</v>
      </c>
      <c r="M42" s="88" t="str">
        <f>'Core Indicators'!BS42</f>
        <v>x</v>
      </c>
      <c r="N42" s="88" t="str">
        <f>'Core Indicators'!CA42</f>
        <v>x</v>
      </c>
      <c r="O42" s="88" t="e">
        <f>'Core Indicators'!CI42</f>
        <v>#N/A</v>
      </c>
      <c r="P42" s="88">
        <f>'Core Indicators'!CQ42</f>
        <v>12965</v>
      </c>
      <c r="Q42" s="88">
        <f>'Core Indicators'!DG42</f>
        <v>7846000</v>
      </c>
      <c r="R42" s="88">
        <f>'Core Indicators'!DO42</f>
        <v>394000</v>
      </c>
      <c r="S42" s="88">
        <f>'Core Indicators'!DW42</f>
        <v>206000</v>
      </c>
      <c r="T42" s="88">
        <f>'Core Indicators'!EE42</f>
        <v>82000</v>
      </c>
      <c r="U42" s="88">
        <f>'Core Indicators'!EM42</f>
        <v>0</v>
      </c>
      <c r="V42" s="88">
        <f>'Core Indicators'!FC42</f>
        <v>3</v>
      </c>
      <c r="W42" s="88" t="str">
        <f>'Core Indicators'!FK42</f>
        <v>x</v>
      </c>
      <c r="X42" s="88" t="str">
        <f>'Core Indicators'!FS42</f>
        <v>x</v>
      </c>
      <c r="Y42" s="88">
        <f>'Core Indicators'!GA42</f>
        <v>0</v>
      </c>
      <c r="Z42" s="88">
        <f>'Core Indicators'!GI42</f>
        <v>2</v>
      </c>
      <c r="AA42" s="88">
        <f>'Core Indicators'!GQ42</f>
        <v>1</v>
      </c>
      <c r="AB42" s="88">
        <f>'Core Indicators'!GY42</f>
        <v>1</v>
      </c>
      <c r="AC42" s="88">
        <f>'Core Indicators'!HG42</f>
        <v>0</v>
      </c>
      <c r="AD42" s="88">
        <f>'Core Indicators'!HO42</f>
        <v>2</v>
      </c>
      <c r="AE42" s="88">
        <f>'Core Indicators'!HW42</f>
        <v>1</v>
      </c>
      <c r="AF42" s="88">
        <f>'Core Indicators'!IE42</f>
        <v>0</v>
      </c>
      <c r="AG42" s="88">
        <f>'Core Indicators'!IM42</f>
        <v>0</v>
      </c>
    </row>
    <row r="43" spans="1:33" x14ac:dyDescent="0.35">
      <c r="A43" s="1" t="str">
        <f>'Core Indicators'!A:A</f>
        <v>Conflict in Jammu and Kashmir</v>
      </c>
      <c r="B43" s="1" t="str">
        <f>'Core Indicators'!B:B</f>
        <v>Conflict</v>
      </c>
      <c r="C43" s="1" t="str">
        <f>'Core Indicators'!C43</f>
        <v>IND002</v>
      </c>
      <c r="D43" s="1" t="str">
        <f>'Core Indicators'!D43</f>
        <v>India</v>
      </c>
      <c r="E43" s="1" t="str">
        <f>'Core Indicators'!E43</f>
        <v>IND</v>
      </c>
      <c r="F43" s="87">
        <f>'Core Indicators'!O43</f>
        <v>222236</v>
      </c>
      <c r="G43" s="87">
        <f>'Core Indicators'!W43</f>
        <v>12541000</v>
      </c>
      <c r="H43" s="87" t="str">
        <f>'Core Indicators'!AE43</f>
        <v>x</v>
      </c>
      <c r="I43" s="87" t="str">
        <f>'Core Indicators'!AM43</f>
        <v>x</v>
      </c>
      <c r="J43" s="87" t="str">
        <f>'Core Indicators'!AU43</f>
        <v>x</v>
      </c>
      <c r="K43" s="87">
        <f>'Core Indicators'!BC43</f>
        <v>0</v>
      </c>
      <c r="L43" s="87">
        <f>'Core Indicators'!BK43</f>
        <v>164</v>
      </c>
      <c r="M43" s="87" t="str">
        <f>'Core Indicators'!BS43</f>
        <v>x</v>
      </c>
      <c r="N43" s="87" t="str">
        <f>'Core Indicators'!CA43</f>
        <v>x</v>
      </c>
      <c r="O43" s="87" t="e">
        <f>'Core Indicators'!CI43</f>
        <v>#N/A</v>
      </c>
      <c r="P43" s="87" t="str">
        <f>'Core Indicators'!CQ43</f>
        <v>x</v>
      </c>
      <c r="Q43" s="87">
        <f>'Core Indicators'!DG43</f>
        <v>12541000</v>
      </c>
      <c r="R43" s="87" t="str">
        <f>'Core Indicators'!DO43</f>
        <v>x</v>
      </c>
      <c r="S43" s="87" t="str">
        <f>'Core Indicators'!DW43</f>
        <v>x</v>
      </c>
      <c r="T43" s="87" t="str">
        <f>'Core Indicators'!EE43</f>
        <v>x</v>
      </c>
      <c r="U43" s="87">
        <f>'Core Indicators'!EM43</f>
        <v>0</v>
      </c>
      <c r="V43" s="87" t="str">
        <f>'Core Indicators'!FC43</f>
        <v>x</v>
      </c>
      <c r="W43" s="87" t="str">
        <f>'Core Indicators'!FK43</f>
        <v>x</v>
      </c>
      <c r="X43" s="87" t="str">
        <f>'Core Indicators'!FS43</f>
        <v>x</v>
      </c>
      <c r="Y43" s="87">
        <f>'Core Indicators'!GA43</f>
        <v>1</v>
      </c>
      <c r="Z43" s="87">
        <f>'Core Indicators'!GI43</f>
        <v>1</v>
      </c>
      <c r="AA43" s="87">
        <f>'Core Indicators'!GQ43</f>
        <v>1</v>
      </c>
      <c r="AB43" s="87">
        <f>'Core Indicators'!GY43</f>
        <v>0</v>
      </c>
      <c r="AC43" s="87">
        <f>'Core Indicators'!HG43</f>
        <v>1</v>
      </c>
      <c r="AD43" s="87">
        <f>'Core Indicators'!HO43</f>
        <v>1</v>
      </c>
      <c r="AE43" s="87">
        <f>'Core Indicators'!HW43</f>
        <v>1</v>
      </c>
      <c r="AF43" s="87">
        <f>'Core Indicators'!IE43</f>
        <v>1</v>
      </c>
      <c r="AG43" s="87">
        <f>'Core Indicators'!IM43</f>
        <v>1</v>
      </c>
    </row>
    <row r="44" spans="1:33" x14ac:dyDescent="0.35">
      <c r="A44" s="70" t="str">
        <f>'Core Indicators'!A:A</f>
        <v>Regional Kashmir conflict</v>
      </c>
      <c r="B44" s="70" t="str">
        <f>'Core Indicators'!B:B</f>
        <v>Regional crisis</v>
      </c>
      <c r="C44" s="70" t="str">
        <f>'Core Indicators'!C44</f>
        <v>REG003</v>
      </c>
      <c r="D44" s="70" t="str">
        <f>'Core Indicators'!D44</f>
        <v>India, Pakistan</v>
      </c>
      <c r="E44" s="70" t="str">
        <f>'Core Indicators'!E44</f>
        <v>IND, PAK</v>
      </c>
      <c r="F44" s="88">
        <f>'Core Indicators'!O44</f>
        <v>235533</v>
      </c>
      <c r="G44" s="88">
        <f>'Core Indicators'!W44</f>
        <v>16991000</v>
      </c>
      <c r="H44" s="88" t="str">
        <f>'Core Indicators'!AE44</f>
        <v>x</v>
      </c>
      <c r="I44" s="88" t="str">
        <f>'Core Indicators'!AM44</f>
        <v>x</v>
      </c>
      <c r="J44" s="88" t="str">
        <f>'Core Indicators'!AU44</f>
        <v>x</v>
      </c>
      <c r="K44" s="88" t="str">
        <f>'Core Indicators'!BC44</f>
        <v>x</v>
      </c>
      <c r="L44" s="88">
        <f>'Core Indicators'!BK44</f>
        <v>219</v>
      </c>
      <c r="M44" s="88" t="str">
        <f>'Core Indicators'!BS44</f>
        <v>x</v>
      </c>
      <c r="N44" s="88" t="str">
        <f>'Core Indicators'!CA44</f>
        <v>x</v>
      </c>
      <c r="O44" s="88" t="e">
        <f>'Core Indicators'!CI44</f>
        <v>#N/A</v>
      </c>
      <c r="P44" s="88" t="str">
        <f>'Core Indicators'!CQ44</f>
        <v>x</v>
      </c>
      <c r="Q44" s="88">
        <f>'Core Indicators'!DG44</f>
        <v>16991000</v>
      </c>
      <c r="R44" s="88" t="str">
        <f>'Core Indicators'!DO44</f>
        <v>x</v>
      </c>
      <c r="S44" s="88" t="str">
        <f>'Core Indicators'!DW44</f>
        <v>x</v>
      </c>
      <c r="T44" s="88" t="str">
        <f>'Core Indicators'!EE44</f>
        <v>x</v>
      </c>
      <c r="U44" s="88" t="str">
        <f>'Core Indicators'!EM44</f>
        <v>x</v>
      </c>
      <c r="V44" s="88">
        <f>'Core Indicators'!FC44</f>
        <v>3</v>
      </c>
      <c r="W44" s="88" t="str">
        <f>'Core Indicators'!FK44</f>
        <v>x</v>
      </c>
      <c r="X44" s="88" t="str">
        <f>'Core Indicators'!FS44</f>
        <v>x</v>
      </c>
      <c r="Y44" s="88">
        <f>'Core Indicators'!GA44</f>
        <v>1</v>
      </c>
      <c r="Z44" s="88">
        <f>'Core Indicators'!GI44</f>
        <v>1</v>
      </c>
      <c r="AA44" s="88">
        <f>'Core Indicators'!GQ44</f>
        <v>1</v>
      </c>
      <c r="AB44" s="88">
        <f>'Core Indicators'!GY44</f>
        <v>0</v>
      </c>
      <c r="AC44" s="88">
        <f>'Core Indicators'!HG44</f>
        <v>0</v>
      </c>
      <c r="AD44" s="88">
        <f>'Core Indicators'!HO44</f>
        <v>2</v>
      </c>
      <c r="AE44" s="88">
        <f>'Core Indicators'!HW44</f>
        <v>1</v>
      </c>
      <c r="AF44" s="88">
        <f>'Core Indicators'!IE44</f>
        <v>1</v>
      </c>
      <c r="AG44" s="88">
        <f>'Core Indicators'!IM44</f>
        <v>2</v>
      </c>
    </row>
    <row r="45" spans="1:33" x14ac:dyDescent="0.35">
      <c r="A45" s="1" t="str">
        <f>'Core Indicators'!A:A</f>
        <v xml:space="preserve">Complex Crisis in Indonesia </v>
      </c>
      <c r="B45" s="1" t="str">
        <f>'Core Indicators'!B:B</f>
        <v>Complex crisis</v>
      </c>
      <c r="C45" s="1" t="str">
        <f>'Core Indicators'!C45</f>
        <v>IDN001</v>
      </c>
      <c r="D45" s="1" t="str">
        <f>'Core Indicators'!D45</f>
        <v>Indonesia</v>
      </c>
      <c r="E45" s="1" t="str">
        <f>'Core Indicators'!E45</f>
        <v>IDN</v>
      </c>
      <c r="F45" s="87">
        <f>'Core Indicators'!O45</f>
        <v>424262</v>
      </c>
      <c r="G45" s="87">
        <f>'Core Indicators'!W45</f>
        <v>8524000</v>
      </c>
      <c r="H45" s="87">
        <f>'Core Indicators'!AE45</f>
        <v>4327000</v>
      </c>
      <c r="I45" s="87">
        <f>'Core Indicators'!AM45</f>
        <v>37000</v>
      </c>
      <c r="J45" s="87">
        <f>'Core Indicators'!AU45</f>
        <v>0</v>
      </c>
      <c r="K45" s="87">
        <f>'Core Indicators'!BC45</f>
        <v>0</v>
      </c>
      <c r="L45" s="87">
        <f>'Core Indicators'!BK45</f>
        <v>90</v>
      </c>
      <c r="M45" s="87">
        <f>'Core Indicators'!BS45</f>
        <v>527</v>
      </c>
      <c r="N45" s="87">
        <f>'Core Indicators'!CA45</f>
        <v>1614</v>
      </c>
      <c r="O45" s="87" t="e">
        <f>'Core Indicators'!CI45</f>
        <v>#N/A</v>
      </c>
      <c r="P45" s="87" t="str">
        <f>'Core Indicators'!CQ45</f>
        <v>x</v>
      </c>
      <c r="Q45" s="87">
        <f>'Core Indicators'!DG45</f>
        <v>4197000</v>
      </c>
      <c r="R45" s="87">
        <f>'Core Indicators'!DO45</f>
        <v>4274000</v>
      </c>
      <c r="S45" s="87">
        <f>'Core Indicators'!DW45</f>
        <v>16000</v>
      </c>
      <c r="T45" s="87">
        <f>'Core Indicators'!EE45</f>
        <v>37000</v>
      </c>
      <c r="U45" s="87">
        <f>'Core Indicators'!EM45</f>
        <v>0</v>
      </c>
      <c r="V45" s="87">
        <f>'Core Indicators'!FC45</f>
        <v>4</v>
      </c>
      <c r="W45" s="87" t="str">
        <f>'Core Indicators'!FK45</f>
        <v>x</v>
      </c>
      <c r="X45" s="87" t="str">
        <f>'Core Indicators'!FS45</f>
        <v>x</v>
      </c>
      <c r="Y45" s="87">
        <f>'Core Indicators'!GA45</f>
        <v>0</v>
      </c>
      <c r="Z45" s="87">
        <f>'Core Indicators'!GI45</f>
        <v>1</v>
      </c>
      <c r="AA45" s="87">
        <f>'Core Indicators'!GQ45</f>
        <v>2</v>
      </c>
      <c r="AB45" s="87">
        <f>'Core Indicators'!GY45</f>
        <v>0</v>
      </c>
      <c r="AC45" s="87">
        <f>'Core Indicators'!HG45</f>
        <v>1</v>
      </c>
      <c r="AD45" s="87">
        <f>'Core Indicators'!HO45</f>
        <v>1</v>
      </c>
      <c r="AE45" s="87">
        <f>'Core Indicators'!HW45</f>
        <v>1</v>
      </c>
      <c r="AF45" s="87">
        <f>'Core Indicators'!IE45</f>
        <v>1</v>
      </c>
      <c r="AG45" s="87">
        <f>'Core Indicators'!IM45</f>
        <v>1</v>
      </c>
    </row>
    <row r="46" spans="1:33" x14ac:dyDescent="0.35">
      <c r="A46" s="70" t="str">
        <f>'Core Indicators'!A:A</f>
        <v>Papua Conflict</v>
      </c>
      <c r="B46" s="70" t="str">
        <f>'Core Indicators'!B:B</f>
        <v>Conflict</v>
      </c>
      <c r="C46" s="70" t="str">
        <f>'Core Indicators'!C46</f>
        <v>IDN002</v>
      </c>
      <c r="D46" s="70" t="str">
        <f>'Core Indicators'!D46</f>
        <v>Indonesia</v>
      </c>
      <c r="E46" s="70" t="str">
        <f>'Core Indicators'!E46</f>
        <v>IDN</v>
      </c>
      <c r="F46" s="88">
        <f>'Core Indicators'!O46</f>
        <v>416060</v>
      </c>
      <c r="G46" s="88">
        <f>'Core Indicators'!W46</f>
        <v>4311000</v>
      </c>
      <c r="H46" s="88">
        <f>'Core Indicators'!AE46</f>
        <v>4311000</v>
      </c>
      <c r="I46" s="88">
        <f>'Core Indicators'!AM46</f>
        <v>37000</v>
      </c>
      <c r="J46" s="88" t="str">
        <f>'Core Indicators'!AU46</f>
        <v>x</v>
      </c>
      <c r="K46" s="88" t="str">
        <f>'Core Indicators'!BC46</f>
        <v>x</v>
      </c>
      <c r="L46" s="88">
        <f>'Core Indicators'!BK46</f>
        <v>80</v>
      </c>
      <c r="M46" s="88" t="str">
        <f>'Core Indicators'!BS46</f>
        <v>x</v>
      </c>
      <c r="N46" s="88" t="str">
        <f>'Core Indicators'!CA46</f>
        <v>x</v>
      </c>
      <c r="O46" s="88" t="e">
        <f>'Core Indicators'!CI46</f>
        <v>#N/A</v>
      </c>
      <c r="P46" s="88" t="str">
        <f>'Core Indicators'!CQ46</f>
        <v>x</v>
      </c>
      <c r="Q46" s="88">
        <f>'Core Indicators'!DG46</f>
        <v>0</v>
      </c>
      <c r="R46" s="88">
        <f>'Core Indicators'!DO46</f>
        <v>4274000</v>
      </c>
      <c r="S46" s="88">
        <f>'Core Indicators'!DW46</f>
        <v>0</v>
      </c>
      <c r="T46" s="88">
        <f>'Core Indicators'!EE46</f>
        <v>37000</v>
      </c>
      <c r="U46" s="88">
        <f>'Core Indicators'!EM46</f>
        <v>0</v>
      </c>
      <c r="V46" s="88">
        <f>'Core Indicators'!FC46</f>
        <v>4</v>
      </c>
      <c r="W46" s="88" t="str">
        <f>'Core Indicators'!FK46</f>
        <v>x</v>
      </c>
      <c r="X46" s="88" t="str">
        <f>'Core Indicators'!FS46</f>
        <v>x</v>
      </c>
      <c r="Y46" s="88">
        <f>'Core Indicators'!GA46</f>
        <v>0</v>
      </c>
      <c r="Z46" s="88">
        <f>'Core Indicators'!GI46</f>
        <v>2</v>
      </c>
      <c r="AA46" s="88">
        <f>'Core Indicators'!GQ46</f>
        <v>2</v>
      </c>
      <c r="AB46" s="88">
        <f>'Core Indicators'!GY46</f>
        <v>0</v>
      </c>
      <c r="AC46" s="88">
        <f>'Core Indicators'!HG46</f>
        <v>1</v>
      </c>
      <c r="AD46" s="88">
        <f>'Core Indicators'!HO46</f>
        <v>1</v>
      </c>
      <c r="AE46" s="88">
        <f>'Core Indicators'!HW46</f>
        <v>1</v>
      </c>
      <c r="AF46" s="88">
        <f>'Core Indicators'!IE46</f>
        <v>1</v>
      </c>
      <c r="AG46" s="88">
        <f>'Core Indicators'!IM46</f>
        <v>1</v>
      </c>
    </row>
    <row r="47" spans="1:33" x14ac:dyDescent="0.35">
      <c r="A47" s="1" t="str">
        <f>'Core Indicators'!A:A</f>
        <v>Sunda Strait Tsunami</v>
      </c>
      <c r="B47" s="1" t="str">
        <f>'Core Indicators'!B:B</f>
        <v>Tsunami</v>
      </c>
      <c r="C47" s="1" t="str">
        <f>'Core Indicators'!C47</f>
        <v>IDN003</v>
      </c>
      <c r="D47" s="1" t="str">
        <f>'Core Indicators'!D47</f>
        <v>Indonesia</v>
      </c>
      <c r="E47" s="1" t="str">
        <f>'Core Indicators'!E47</f>
        <v>IDN</v>
      </c>
      <c r="F47" s="87">
        <f>'Core Indicators'!O47</f>
        <v>8202</v>
      </c>
      <c r="G47" s="87">
        <f>'Core Indicators'!W47</f>
        <v>4213000</v>
      </c>
      <c r="H47" s="87">
        <f>'Core Indicators'!AE47</f>
        <v>16000</v>
      </c>
      <c r="I47" s="87">
        <f>'Core Indicators'!AM47</f>
        <v>16000</v>
      </c>
      <c r="J47" s="87">
        <f>'Core Indicators'!AU47</f>
        <v>0</v>
      </c>
      <c r="K47" s="87" t="str">
        <f>'Core Indicators'!BC47</f>
        <v>x</v>
      </c>
      <c r="L47" s="87">
        <f>'Core Indicators'!BK47</f>
        <v>33</v>
      </c>
      <c r="M47" s="87">
        <f>'Core Indicators'!BS47</f>
        <v>527</v>
      </c>
      <c r="N47" s="87">
        <f>'Core Indicators'!CA47</f>
        <v>1614</v>
      </c>
      <c r="O47" s="87" t="e">
        <f>'Core Indicators'!CI47</f>
        <v>#N/A</v>
      </c>
      <c r="P47" s="87" t="str">
        <f>'Core Indicators'!CQ47</f>
        <v>x</v>
      </c>
      <c r="Q47" s="87">
        <f>'Core Indicators'!DG47</f>
        <v>4197000</v>
      </c>
      <c r="R47" s="87">
        <f>'Core Indicators'!DO47</f>
        <v>0</v>
      </c>
      <c r="S47" s="87">
        <f>'Core Indicators'!DW47</f>
        <v>16000</v>
      </c>
      <c r="T47" s="87">
        <f>'Core Indicators'!EE47</f>
        <v>0</v>
      </c>
      <c r="U47" s="87">
        <f>'Core Indicators'!EM47</f>
        <v>0</v>
      </c>
      <c r="V47" s="87">
        <f>'Core Indicators'!FC47</f>
        <v>2</v>
      </c>
      <c r="W47" s="87" t="str">
        <f>'Core Indicators'!FK47</f>
        <v>x</v>
      </c>
      <c r="X47" s="87" t="str">
        <f>'Core Indicators'!FS47</f>
        <v>x</v>
      </c>
      <c r="Y47" s="87">
        <f>'Core Indicators'!GA47</f>
        <v>0</v>
      </c>
      <c r="Z47" s="87">
        <f>'Core Indicators'!GI47</f>
        <v>0</v>
      </c>
      <c r="AA47" s="87">
        <f>'Core Indicators'!GQ47</f>
        <v>0</v>
      </c>
      <c r="AB47" s="87">
        <f>'Core Indicators'!GY47</f>
        <v>0</v>
      </c>
      <c r="AC47" s="87">
        <f>'Core Indicators'!HG47</f>
        <v>0</v>
      </c>
      <c r="AD47" s="87">
        <f>'Core Indicators'!HO47</f>
        <v>0</v>
      </c>
      <c r="AE47" s="87">
        <f>'Core Indicators'!HW47</f>
        <v>0</v>
      </c>
      <c r="AF47" s="87">
        <f>'Core Indicators'!IE47</f>
        <v>1</v>
      </c>
      <c r="AG47" s="87">
        <f>'Core Indicators'!IM47</f>
        <v>1</v>
      </c>
    </row>
    <row r="48" spans="1:33" x14ac:dyDescent="0.35">
      <c r="A48" s="70" t="str">
        <f>'Core Indicators'!A:A</f>
        <v>Multiple crises in Iraq</v>
      </c>
      <c r="B48" s="70" t="str">
        <f>'Core Indicators'!B:B</f>
        <v>Multiple crises country</v>
      </c>
      <c r="C48" s="70" t="str">
        <f>'Core Indicators'!C48</f>
        <v>IRQ001</v>
      </c>
      <c r="D48" s="70" t="str">
        <f>'Core Indicators'!D48</f>
        <v>Iraq</v>
      </c>
      <c r="E48" s="70" t="str">
        <f>'Core Indicators'!E48</f>
        <v>IRQ</v>
      </c>
      <c r="F48" s="88">
        <f>'Core Indicators'!O48</f>
        <v>434830</v>
      </c>
      <c r="G48" s="88">
        <f>'Core Indicators'!W48</f>
        <v>14497000</v>
      </c>
      <c r="H48" s="88">
        <f>'Core Indicators'!AE48</f>
        <v>14497000</v>
      </c>
      <c r="I48" s="88">
        <f>'Core Indicators'!AM48</f>
        <v>6777000</v>
      </c>
      <c r="J48" s="88" t="str">
        <f>'Core Indicators'!AU48</f>
        <v>x</v>
      </c>
      <c r="K48" s="88" t="str">
        <f>'Core Indicators'!BC48</f>
        <v>x</v>
      </c>
      <c r="L48" s="88">
        <f>'Core Indicators'!BK48</f>
        <v>2235</v>
      </c>
      <c r="M48" s="88" t="str">
        <f>'Core Indicators'!BS48</f>
        <v>x</v>
      </c>
      <c r="N48" s="88" t="str">
        <f>'Core Indicators'!CA48</f>
        <v>x</v>
      </c>
      <c r="O48" s="88" t="e">
        <f>'Core Indicators'!CI48</f>
        <v>#N/A</v>
      </c>
      <c r="P48" s="88">
        <f>'Core Indicators'!CQ48</f>
        <v>133900</v>
      </c>
      <c r="Q48" s="88">
        <f>'Core Indicators'!DG48</f>
        <v>0</v>
      </c>
      <c r="R48" s="88">
        <f>'Core Indicators'!DO48</f>
        <v>7719000</v>
      </c>
      <c r="S48" s="88">
        <f>'Core Indicators'!DW48</f>
        <v>4580000</v>
      </c>
      <c r="T48" s="88">
        <f>'Core Indicators'!EE48</f>
        <v>2199000</v>
      </c>
      <c r="U48" s="88">
        <f>'Core Indicators'!EM48</f>
        <v>0</v>
      </c>
      <c r="V48" s="88">
        <f>'Core Indicators'!FC48</f>
        <v>5</v>
      </c>
      <c r="W48" s="88">
        <f>'Core Indicators'!FK48</f>
        <v>1570131</v>
      </c>
      <c r="X48" s="88">
        <f>'Core Indicators'!FS48</f>
        <v>4658539</v>
      </c>
      <c r="Y48" s="88">
        <f>'Core Indicators'!GA48</f>
        <v>1</v>
      </c>
      <c r="Z48" s="88">
        <f>'Core Indicators'!GI48</f>
        <v>2</v>
      </c>
      <c r="AA48" s="88">
        <f>'Core Indicators'!GQ48</f>
        <v>1</v>
      </c>
      <c r="AB48" s="88">
        <f>'Core Indicators'!GY48</f>
        <v>0</v>
      </c>
      <c r="AC48" s="88">
        <f>'Core Indicators'!HG48</f>
        <v>0</v>
      </c>
      <c r="AD48" s="88">
        <f>'Core Indicators'!HO48</f>
        <v>3</v>
      </c>
      <c r="AE48" s="88">
        <f>'Core Indicators'!HW48</f>
        <v>1</v>
      </c>
      <c r="AF48" s="88">
        <f>'Core Indicators'!IE48</f>
        <v>3</v>
      </c>
      <c r="AG48" s="88">
        <f>'Core Indicators'!IM48</f>
        <v>2</v>
      </c>
    </row>
    <row r="49" spans="1:33" x14ac:dyDescent="0.35">
      <c r="A49" s="1" t="str">
        <f>'Core Indicators'!A:A</f>
        <v>Conflict  in Iraq</v>
      </c>
      <c r="B49" s="1" t="str">
        <f>'Core Indicators'!B:B</f>
        <v>Conflict</v>
      </c>
      <c r="C49" s="1" t="str">
        <f>'Core Indicators'!C49</f>
        <v>IRQ002</v>
      </c>
      <c r="D49" s="1" t="str">
        <f>'Core Indicators'!D49</f>
        <v>Iraq</v>
      </c>
      <c r="E49" s="1" t="str">
        <f>'Core Indicators'!E49</f>
        <v>IRQ</v>
      </c>
      <c r="F49" s="87">
        <f>'Core Indicators'!O49</f>
        <v>434830</v>
      </c>
      <c r="G49" s="87">
        <f>'Core Indicators'!W49</f>
        <v>11000000</v>
      </c>
      <c r="H49" s="87">
        <f>'Core Indicators'!AE49</f>
        <v>11000000</v>
      </c>
      <c r="I49" s="87">
        <f>'Core Indicators'!AM49</f>
        <v>6542000</v>
      </c>
      <c r="J49" s="87" t="str">
        <f>'Core Indicators'!AU49</f>
        <v>x</v>
      </c>
      <c r="K49" s="87" t="str">
        <f>'Core Indicators'!BC49</f>
        <v>x</v>
      </c>
      <c r="L49" s="87">
        <f>'Core Indicators'!BK49</f>
        <v>1993</v>
      </c>
      <c r="M49" s="87" t="str">
        <f>'Core Indicators'!BS49</f>
        <v>x</v>
      </c>
      <c r="N49" s="87" t="str">
        <f>'Core Indicators'!CA49</f>
        <v>x</v>
      </c>
      <c r="O49" s="87" t="e">
        <f>'Core Indicators'!CI49</f>
        <v>#N/A</v>
      </c>
      <c r="P49" s="87">
        <f>'Core Indicators'!CQ49</f>
        <v>133900</v>
      </c>
      <c r="Q49" s="87">
        <f>'Core Indicators'!DG49</f>
        <v>0</v>
      </c>
      <c r="R49" s="87">
        <f>'Core Indicators'!DO49</f>
        <v>4456000</v>
      </c>
      <c r="S49" s="87">
        <f>'Core Indicators'!DW49</f>
        <v>4376000</v>
      </c>
      <c r="T49" s="87">
        <f>'Core Indicators'!EE49</f>
        <v>2168000</v>
      </c>
      <c r="U49" s="87">
        <f>'Core Indicators'!EM49</f>
        <v>0</v>
      </c>
      <c r="V49" s="87">
        <f>'Core Indicators'!FC49</f>
        <v>5</v>
      </c>
      <c r="W49" s="87">
        <f>'Core Indicators'!FK49</f>
        <v>1570131</v>
      </c>
      <c r="X49" s="87">
        <f>'Core Indicators'!FS49</f>
        <v>4658539</v>
      </c>
      <c r="Y49" s="87">
        <f>'Core Indicators'!GA49</f>
        <v>1</v>
      </c>
      <c r="Z49" s="87">
        <f>'Core Indicators'!GI49</f>
        <v>2</v>
      </c>
      <c r="AA49" s="87">
        <f>'Core Indicators'!GQ49</f>
        <v>1</v>
      </c>
      <c r="AB49" s="87">
        <f>'Core Indicators'!GY49</f>
        <v>0</v>
      </c>
      <c r="AC49" s="87">
        <f>'Core Indicators'!HG49</f>
        <v>0</v>
      </c>
      <c r="AD49" s="87">
        <f>'Core Indicators'!HO49</f>
        <v>3</v>
      </c>
      <c r="AE49" s="87">
        <f>'Core Indicators'!HW49</f>
        <v>1</v>
      </c>
      <c r="AF49" s="87">
        <f>'Core Indicators'!IE49</f>
        <v>3</v>
      </c>
      <c r="AG49" s="87">
        <f>'Core Indicators'!IM49</f>
        <v>2</v>
      </c>
    </row>
    <row r="50" spans="1:33" x14ac:dyDescent="0.35">
      <c r="A50" s="70" t="str">
        <f>'Core Indicators'!A:A</f>
        <v>Syrian and Palestinian refugees in iraq</v>
      </c>
      <c r="B50" s="70" t="str">
        <f>'Core Indicators'!B:B</f>
        <v>International displacement</v>
      </c>
      <c r="C50" s="70" t="str">
        <f>'Core Indicators'!C50</f>
        <v>IRQ003</v>
      </c>
      <c r="D50" s="70" t="str">
        <f>'Core Indicators'!D50</f>
        <v>Iraq</v>
      </c>
      <c r="E50" s="70" t="str">
        <f>'Core Indicators'!E50</f>
        <v>IRQ</v>
      </c>
      <c r="F50" s="88">
        <f>'Core Indicators'!O50</f>
        <v>42000</v>
      </c>
      <c r="G50" s="88">
        <f>'Core Indicators'!W50</f>
        <v>3497000</v>
      </c>
      <c r="H50" s="88">
        <f>'Core Indicators'!AE50</f>
        <v>3497000</v>
      </c>
      <c r="I50" s="88">
        <f>'Core Indicators'!AM50</f>
        <v>235000</v>
      </c>
      <c r="J50" s="88" t="str">
        <f>'Core Indicators'!AU50</f>
        <v>x</v>
      </c>
      <c r="K50" s="88" t="str">
        <f>'Core Indicators'!BC50</f>
        <v>x</v>
      </c>
      <c r="L50" s="88">
        <f>'Core Indicators'!BK50</f>
        <v>5</v>
      </c>
      <c r="M50" s="88" t="str">
        <f>'Core Indicators'!BS50</f>
        <v>x</v>
      </c>
      <c r="N50" s="88">
        <f>'Core Indicators'!CA50</f>
        <v>0</v>
      </c>
      <c r="O50" s="88" t="e">
        <f>'Core Indicators'!CI50</f>
        <v>#N/A</v>
      </c>
      <c r="P50" s="88" t="str">
        <f>'Core Indicators'!CQ50</f>
        <v>x</v>
      </c>
      <c r="Q50" s="88">
        <f>'Core Indicators'!DG50</f>
        <v>0</v>
      </c>
      <c r="R50" s="88">
        <f>'Core Indicators'!DO50</f>
        <v>3263000</v>
      </c>
      <c r="S50" s="88">
        <f>'Core Indicators'!DW50</f>
        <v>204000</v>
      </c>
      <c r="T50" s="88">
        <f>'Core Indicators'!EE50</f>
        <v>31000</v>
      </c>
      <c r="U50" s="88">
        <f>'Core Indicators'!EM50</f>
        <v>0</v>
      </c>
      <c r="V50" s="88">
        <f>'Core Indicators'!FC50</f>
        <v>5</v>
      </c>
      <c r="W50" s="88">
        <f>'Core Indicators'!FK50</f>
        <v>218179</v>
      </c>
      <c r="X50" s="88">
        <f>'Core Indicators'!FS50</f>
        <v>1837</v>
      </c>
      <c r="Y50" s="88">
        <f>'Core Indicators'!GA50</f>
        <v>0</v>
      </c>
      <c r="Z50" s="88">
        <f>'Core Indicators'!GI50</f>
        <v>2</v>
      </c>
      <c r="AA50" s="88">
        <f>'Core Indicators'!GQ50</f>
        <v>0</v>
      </c>
      <c r="AB50" s="88">
        <f>'Core Indicators'!GY50</f>
        <v>0</v>
      </c>
      <c r="AC50" s="88">
        <f>'Core Indicators'!HG50</f>
        <v>0</v>
      </c>
      <c r="AD50" s="88">
        <f>'Core Indicators'!HO50</f>
        <v>1</v>
      </c>
      <c r="AE50" s="88">
        <f>'Core Indicators'!HW50</f>
        <v>0</v>
      </c>
      <c r="AF50" s="88">
        <f>'Core Indicators'!IE50</f>
        <v>3</v>
      </c>
      <c r="AG50" s="88">
        <f>'Core Indicators'!IM50</f>
        <v>0</v>
      </c>
    </row>
    <row r="51" spans="1:33" x14ac:dyDescent="0.35">
      <c r="A51" s="1" t="str">
        <f>'Core Indicators'!A:A</f>
        <v>Syrian refugees in Jordan</v>
      </c>
      <c r="B51" s="1" t="str">
        <f>'Core Indicators'!B:B</f>
        <v>International displacement</v>
      </c>
      <c r="C51" s="1" t="str">
        <f>'Core Indicators'!C51</f>
        <v>JOR002</v>
      </c>
      <c r="D51" s="1" t="str">
        <f>'Core Indicators'!D51</f>
        <v>Jordan</v>
      </c>
      <c r="E51" s="1" t="str">
        <f>'Core Indicators'!E51</f>
        <v>JOR</v>
      </c>
      <c r="F51" s="87">
        <f>'Core Indicators'!O51</f>
        <v>40500</v>
      </c>
      <c r="G51" s="87">
        <f>'Core Indicators'!W51</f>
        <v>8852000</v>
      </c>
      <c r="H51" s="87">
        <f>'Core Indicators'!AE51</f>
        <v>1278000</v>
      </c>
      <c r="I51" s="87">
        <f>'Core Indicators'!AM51</f>
        <v>1278000</v>
      </c>
      <c r="J51" s="87">
        <f>'Core Indicators'!AU51</f>
        <v>0</v>
      </c>
      <c r="K51" s="87" t="str">
        <f>'Core Indicators'!BC51</f>
        <v>x</v>
      </c>
      <c r="L51" s="87">
        <f>'Core Indicators'!BK51</f>
        <v>0</v>
      </c>
      <c r="M51" s="87">
        <f>'Core Indicators'!BS51</f>
        <v>0</v>
      </c>
      <c r="N51" s="87">
        <f>'Core Indicators'!CA51</f>
        <v>0</v>
      </c>
      <c r="O51" s="87" t="e">
        <f>'Core Indicators'!CI51</f>
        <v>#N/A</v>
      </c>
      <c r="P51" s="87" t="str">
        <f>'Core Indicators'!CQ51</f>
        <v>x</v>
      </c>
      <c r="Q51" s="87">
        <f>'Core Indicators'!DG51</f>
        <v>7574000</v>
      </c>
      <c r="R51" s="87">
        <f>'Core Indicators'!DO51</f>
        <v>707000</v>
      </c>
      <c r="S51" s="87">
        <f>'Core Indicators'!DW51</f>
        <v>572000</v>
      </c>
      <c r="T51" s="87">
        <f>'Core Indicators'!EE51</f>
        <v>0</v>
      </c>
      <c r="U51" s="87">
        <f>'Core Indicators'!EM51</f>
        <v>0</v>
      </c>
      <c r="V51" s="87">
        <f>'Core Indicators'!FC51</f>
        <v>2</v>
      </c>
      <c r="W51" s="87" t="str">
        <f>'Core Indicators'!FK51</f>
        <v>x</v>
      </c>
      <c r="X51" s="87" t="str">
        <f>'Core Indicators'!FS51</f>
        <v>x</v>
      </c>
      <c r="Y51" s="87">
        <f>'Core Indicators'!GA51</f>
        <v>0</v>
      </c>
      <c r="Z51" s="87">
        <f>'Core Indicators'!GI51</f>
        <v>0</v>
      </c>
      <c r="AA51" s="87">
        <f>'Core Indicators'!GQ51</f>
        <v>0</v>
      </c>
      <c r="AB51" s="87">
        <f>'Core Indicators'!GY51</f>
        <v>0</v>
      </c>
      <c r="AC51" s="87">
        <f>'Core Indicators'!HG51</f>
        <v>0</v>
      </c>
      <c r="AD51" s="87">
        <f>'Core Indicators'!HO51</f>
        <v>1</v>
      </c>
      <c r="AE51" s="87">
        <f>'Core Indicators'!HW51</f>
        <v>0</v>
      </c>
      <c r="AF51" s="87">
        <f>'Core Indicators'!IE51</f>
        <v>0</v>
      </c>
      <c r="AG51" s="87">
        <f>'Core Indicators'!IM51</f>
        <v>0</v>
      </c>
    </row>
    <row r="52" spans="1:33" x14ac:dyDescent="0.35">
      <c r="A52" s="70" t="str">
        <f>'Core Indicators'!A:A</f>
        <v xml:space="preserve">Multiple crisis in Kenya </v>
      </c>
      <c r="B52" s="70" t="str">
        <f>'Core Indicators'!B:B</f>
        <v>Multiple crises country</v>
      </c>
      <c r="C52" s="70" t="str">
        <f>'Core Indicators'!C52</f>
        <v>KEN001</v>
      </c>
      <c r="D52" s="70" t="str">
        <f>'Core Indicators'!D52</f>
        <v>Kenya</v>
      </c>
      <c r="E52" s="70" t="str">
        <f>'Core Indicators'!E52</f>
        <v>KEN</v>
      </c>
      <c r="F52" s="88">
        <f>'Core Indicators'!O52</f>
        <v>581309.29</v>
      </c>
      <c r="G52" s="88">
        <f>'Core Indicators'!W52</f>
        <v>51879000</v>
      </c>
      <c r="H52" s="88">
        <f>'Core Indicators'!AE52</f>
        <v>6375000</v>
      </c>
      <c r="I52" s="88">
        <f>'Core Indicators'!AM52</f>
        <v>503000</v>
      </c>
      <c r="J52" s="88">
        <f>'Core Indicators'!AU52</f>
        <v>0</v>
      </c>
      <c r="K52" s="88">
        <f>'Core Indicators'!BC52</f>
        <v>113000</v>
      </c>
      <c r="L52" s="88">
        <f>'Core Indicators'!BK52</f>
        <v>48</v>
      </c>
      <c r="M52" s="88">
        <f>'Core Indicators'!BS52</f>
        <v>0</v>
      </c>
      <c r="N52" s="88">
        <f>'Core Indicators'!CA52</f>
        <v>0</v>
      </c>
      <c r="O52" s="88" t="e">
        <f>'Core Indicators'!CI52</f>
        <v>#N/A</v>
      </c>
      <c r="P52" s="88" t="str">
        <f>'Core Indicators'!CQ52</f>
        <v>x</v>
      </c>
      <c r="Q52" s="88">
        <f>'Core Indicators'!DG52</f>
        <v>41922000</v>
      </c>
      <c r="R52" s="88">
        <f>'Core Indicators'!DO52</f>
        <v>375000</v>
      </c>
      <c r="S52" s="88">
        <f>'Core Indicators'!DW52</f>
        <v>3225000</v>
      </c>
      <c r="T52" s="88">
        <f>'Core Indicators'!EE52</f>
        <v>357000</v>
      </c>
      <c r="U52" s="88">
        <f>'Core Indicators'!EM52</f>
        <v>0</v>
      </c>
      <c r="V52" s="88">
        <f>'Core Indicators'!FC52</f>
        <v>3</v>
      </c>
      <c r="W52" s="88" t="str">
        <f>'Core Indicators'!FK52</f>
        <v>x</v>
      </c>
      <c r="X52" s="88" t="str">
        <f>'Core Indicators'!FS52</f>
        <v>x</v>
      </c>
      <c r="Y52" s="88">
        <f>'Core Indicators'!GA52</f>
        <v>0</v>
      </c>
      <c r="Z52" s="88">
        <f>'Core Indicators'!GI52</f>
        <v>0</v>
      </c>
      <c r="AA52" s="88">
        <f>'Core Indicators'!GQ52</f>
        <v>0</v>
      </c>
      <c r="AB52" s="88">
        <f>'Core Indicators'!GY52</f>
        <v>0</v>
      </c>
      <c r="AC52" s="88">
        <f>'Core Indicators'!HG52</f>
        <v>0</v>
      </c>
      <c r="AD52" s="88">
        <f>'Core Indicators'!HO52</f>
        <v>1</v>
      </c>
      <c r="AE52" s="88">
        <f>'Core Indicators'!HW52</f>
        <v>0</v>
      </c>
      <c r="AF52" s="88">
        <f>'Core Indicators'!IE52</f>
        <v>1</v>
      </c>
      <c r="AG52" s="88">
        <f>'Core Indicators'!IM52</f>
        <v>1</v>
      </c>
    </row>
    <row r="53" spans="1:33" x14ac:dyDescent="0.35">
      <c r="A53" s="1" t="str">
        <f>'Core Indicators'!A:A</f>
        <v>Refugee situation in Kenya</v>
      </c>
      <c r="B53" s="1" t="str">
        <f>'Core Indicators'!B:B</f>
        <v>International displacement</v>
      </c>
      <c r="C53" s="1" t="str">
        <f>'Core Indicators'!C53</f>
        <v>KEN002</v>
      </c>
      <c r="D53" s="1" t="str">
        <f>'Core Indicators'!D53</f>
        <v>kenya</v>
      </c>
      <c r="E53" s="1" t="str">
        <f>'Core Indicators'!E53</f>
        <v>KEN</v>
      </c>
      <c r="F53" s="87">
        <f>'Core Indicators'!O53</f>
        <v>123000</v>
      </c>
      <c r="G53" s="87">
        <f>'Core Indicators'!W53</f>
        <v>5206000</v>
      </c>
      <c r="H53" s="87">
        <f>'Core Indicators'!AE53</f>
        <v>486000</v>
      </c>
      <c r="I53" s="87">
        <f>'Core Indicators'!AM53</f>
        <v>486000</v>
      </c>
      <c r="J53" s="87">
        <f>'Core Indicators'!AU53</f>
        <v>0</v>
      </c>
      <c r="K53" s="87" t="str">
        <f>'Core Indicators'!BC53</f>
        <v>x</v>
      </c>
      <c r="L53" s="87" t="str">
        <f>'Core Indicators'!BK53</f>
        <v>x</v>
      </c>
      <c r="M53" s="87">
        <f>'Core Indicators'!BS53</f>
        <v>0</v>
      </c>
      <c r="N53" s="87">
        <f>'Core Indicators'!CA53</f>
        <v>0</v>
      </c>
      <c r="O53" s="87" t="e">
        <f>'Core Indicators'!CI53</f>
        <v>#N/A</v>
      </c>
      <c r="P53" s="87" t="str">
        <f>'Core Indicators'!CQ53</f>
        <v>x</v>
      </c>
      <c r="Q53" s="87">
        <f>'Core Indicators'!DG53</f>
        <v>4721000</v>
      </c>
      <c r="R53" s="87">
        <f>'Core Indicators'!DO53</f>
        <v>0</v>
      </c>
      <c r="S53" s="87">
        <f>'Core Indicators'!DW53</f>
        <v>486000</v>
      </c>
      <c r="T53" s="87">
        <f>'Core Indicators'!EE53</f>
        <v>0</v>
      </c>
      <c r="U53" s="87">
        <f>'Core Indicators'!EM53</f>
        <v>0</v>
      </c>
      <c r="V53" s="87">
        <f>'Core Indicators'!FC53</f>
        <v>2</v>
      </c>
      <c r="W53" s="87" t="str">
        <f>'Core Indicators'!FK53</f>
        <v>x</v>
      </c>
      <c r="X53" s="87" t="str">
        <f>'Core Indicators'!FS53</f>
        <v>x</v>
      </c>
      <c r="Y53" s="87">
        <f>'Core Indicators'!GA53</f>
        <v>0</v>
      </c>
      <c r="Z53" s="87">
        <f>'Core Indicators'!GI53</f>
        <v>0</v>
      </c>
      <c r="AA53" s="87">
        <f>'Core Indicators'!GQ53</f>
        <v>0</v>
      </c>
      <c r="AB53" s="87">
        <f>'Core Indicators'!GY53</f>
        <v>0</v>
      </c>
      <c r="AC53" s="87">
        <f>'Core Indicators'!HG53</f>
        <v>0</v>
      </c>
      <c r="AD53" s="87">
        <f>'Core Indicators'!HO53</f>
        <v>0</v>
      </c>
      <c r="AE53" s="87">
        <f>'Core Indicators'!HW53</f>
        <v>0</v>
      </c>
      <c r="AF53" s="87">
        <f>'Core Indicators'!IE53</f>
        <v>1</v>
      </c>
      <c r="AG53" s="87">
        <f>'Core Indicators'!IM53</f>
        <v>0</v>
      </c>
    </row>
    <row r="54" spans="1:33" x14ac:dyDescent="0.35">
      <c r="A54" s="70" t="str">
        <f>'Core Indicators'!A:A</f>
        <v>Drought in Kenya</v>
      </c>
      <c r="B54" s="70" t="str">
        <f>'Core Indicators'!B:B</f>
        <v>Drought</v>
      </c>
      <c r="C54" s="70" t="str">
        <f>'Core Indicators'!C54</f>
        <v>KEN003</v>
      </c>
      <c r="D54" s="70" t="str">
        <f>'Core Indicators'!D54</f>
        <v>Kenya</v>
      </c>
      <c r="E54" s="70" t="str">
        <f>'Core Indicators'!E54</f>
        <v>KEN</v>
      </c>
      <c r="F54" s="88">
        <f>'Core Indicators'!O54</f>
        <v>581309.29</v>
      </c>
      <c r="G54" s="88">
        <f>'Core Indicators'!W54</f>
        <v>51879000</v>
      </c>
      <c r="H54" s="88">
        <f>'Core Indicators'!AE54</f>
        <v>9468000</v>
      </c>
      <c r="I54" s="88" t="str">
        <f>'Core Indicators'!AM54</f>
        <v>x</v>
      </c>
      <c r="J54" s="88">
        <f>'Core Indicators'!AU54</f>
        <v>0</v>
      </c>
      <c r="K54" s="88">
        <f>'Core Indicators'!BC54</f>
        <v>113000</v>
      </c>
      <c r="L54" s="88" t="str">
        <f>'Core Indicators'!BK54</f>
        <v>x</v>
      </c>
      <c r="M54" s="88">
        <f>'Core Indicators'!BS54</f>
        <v>0</v>
      </c>
      <c r="N54" s="88">
        <f>'Core Indicators'!CA54</f>
        <v>0</v>
      </c>
      <c r="O54" s="88" t="e">
        <f>'Core Indicators'!CI54</f>
        <v>#N/A</v>
      </c>
      <c r="P54" s="88" t="str">
        <f>'Core Indicators'!CQ54</f>
        <v>x</v>
      </c>
      <c r="Q54" s="88">
        <f>'Core Indicators'!DG54</f>
        <v>42763000</v>
      </c>
      <c r="R54" s="88">
        <f>'Core Indicators'!DO54</f>
        <v>6016000</v>
      </c>
      <c r="S54" s="88">
        <f>'Core Indicators'!DW54</f>
        <v>2739000</v>
      </c>
      <c r="T54" s="88">
        <f>'Core Indicators'!EE54</f>
        <v>357000</v>
      </c>
      <c r="U54" s="88">
        <f>'Core Indicators'!EM54</f>
        <v>0</v>
      </c>
      <c r="V54" s="88">
        <f>'Core Indicators'!FC54</f>
        <v>3</v>
      </c>
      <c r="W54" s="88" t="str">
        <f>'Core Indicators'!FK54</f>
        <v>x</v>
      </c>
      <c r="X54" s="88" t="str">
        <f>'Core Indicators'!FS54</f>
        <v>x</v>
      </c>
      <c r="Y54" s="88">
        <f>'Core Indicators'!GA54</f>
        <v>0</v>
      </c>
      <c r="Z54" s="88">
        <f>'Core Indicators'!GI54</f>
        <v>0</v>
      </c>
      <c r="AA54" s="88">
        <f>'Core Indicators'!GQ54</f>
        <v>0</v>
      </c>
      <c r="AB54" s="88">
        <f>'Core Indicators'!GY54</f>
        <v>0</v>
      </c>
      <c r="AC54" s="88">
        <f>'Core Indicators'!HG54</f>
        <v>0</v>
      </c>
      <c r="AD54" s="88">
        <f>'Core Indicators'!HO54</f>
        <v>0</v>
      </c>
      <c r="AE54" s="88">
        <f>'Core Indicators'!HW54</f>
        <v>0</v>
      </c>
      <c r="AF54" s="88">
        <f>'Core Indicators'!IE54</f>
        <v>1</v>
      </c>
      <c r="AG54" s="88">
        <f>'Core Indicators'!IM54</f>
        <v>0</v>
      </c>
    </row>
    <row r="55" spans="1:33" x14ac:dyDescent="0.35">
      <c r="A55" s="1" t="str">
        <f>'Core Indicators'!A:A</f>
        <v>Floods in Kenya</v>
      </c>
      <c r="B55" s="1" t="str">
        <f>'Core Indicators'!B:B</f>
        <v>Flood</v>
      </c>
      <c r="C55" s="1" t="str">
        <f>'Core Indicators'!C55</f>
        <v>KEN004</v>
      </c>
      <c r="D55" s="1" t="str">
        <f>'Core Indicators'!D55</f>
        <v>Kenya</v>
      </c>
      <c r="E55" s="1" t="str">
        <f>'Core Indicators'!E55</f>
        <v>KEN</v>
      </c>
      <c r="F55" s="87">
        <f>'Core Indicators'!O55</f>
        <v>474457</v>
      </c>
      <c r="G55" s="87">
        <f>'Core Indicators'!W55</f>
        <v>21344000</v>
      </c>
      <c r="H55" s="87">
        <f>'Core Indicators'!AE55</f>
        <v>144000</v>
      </c>
      <c r="I55" s="87">
        <f>'Core Indicators'!AM55</f>
        <v>17000</v>
      </c>
      <c r="J55" s="87" t="str">
        <f>'Core Indicators'!AU55</f>
        <v>x</v>
      </c>
      <c r="K55" s="87" t="str">
        <f>'Core Indicators'!BC55</f>
        <v>x</v>
      </c>
      <c r="L55" s="87" t="str">
        <f>'Core Indicators'!BK55</f>
        <v>x</v>
      </c>
      <c r="M55" s="87" t="str">
        <f>'Core Indicators'!BS55</f>
        <v>x</v>
      </c>
      <c r="N55" s="87" t="str">
        <f>'Core Indicators'!CA55</f>
        <v>x</v>
      </c>
      <c r="O55" s="87" t="e">
        <f>'Core Indicators'!CI55</f>
        <v>#N/A</v>
      </c>
      <c r="P55" s="87" t="str">
        <f>'Core Indicators'!CQ55</f>
        <v>x</v>
      </c>
      <c r="Q55" s="87" t="str">
        <f>'Core Indicators'!DG55</f>
        <v>x</v>
      </c>
      <c r="R55" s="87" t="str">
        <f>'Core Indicators'!DO55</f>
        <v>x</v>
      </c>
      <c r="S55" s="87" t="str">
        <f>'Core Indicators'!DW55</f>
        <v>x</v>
      </c>
      <c r="T55" s="87" t="str">
        <f>'Core Indicators'!EE55</f>
        <v>x</v>
      </c>
      <c r="U55" s="87" t="str">
        <f>'Core Indicators'!EM55</f>
        <v>x</v>
      </c>
      <c r="V55" s="87">
        <f>'Core Indicators'!FC55</f>
        <v>3</v>
      </c>
      <c r="W55" s="87" t="e">
        <f>'Core Indicators'!FK55</f>
        <v>#N/A</v>
      </c>
      <c r="X55" s="87" t="e">
        <f>'Core Indicators'!FS55</f>
        <v>#N/A</v>
      </c>
      <c r="Y55" s="87">
        <f>'Core Indicators'!GA55</f>
        <v>0</v>
      </c>
      <c r="Z55" s="87">
        <f>'Core Indicators'!GI55</f>
        <v>0</v>
      </c>
      <c r="AA55" s="87">
        <f>'Core Indicators'!GQ55</f>
        <v>0</v>
      </c>
      <c r="AB55" s="87">
        <f>'Core Indicators'!GY55</f>
        <v>0</v>
      </c>
      <c r="AC55" s="87">
        <f>'Core Indicators'!HG55</f>
        <v>0</v>
      </c>
      <c r="AD55" s="87">
        <f>'Core Indicators'!HO55</f>
        <v>0</v>
      </c>
      <c r="AE55" s="87">
        <f>'Core Indicators'!HW55</f>
        <v>0</v>
      </c>
      <c r="AF55" s="87">
        <f>'Core Indicators'!IE55</f>
        <v>1</v>
      </c>
      <c r="AG55" s="87">
        <f>'Core Indicators'!IM55</f>
        <v>2</v>
      </c>
    </row>
    <row r="56" spans="1:33" x14ac:dyDescent="0.35">
      <c r="A56" s="70" t="str">
        <f>'Core Indicators'!A:A</f>
        <v>Syrian refugees in Lebanon</v>
      </c>
      <c r="B56" s="70" t="str">
        <f>'Core Indicators'!B:B</f>
        <v>International displacement</v>
      </c>
      <c r="C56" s="70" t="str">
        <f>'Core Indicators'!C56</f>
        <v>LBN002</v>
      </c>
      <c r="D56" s="70" t="str">
        <f>'Core Indicators'!D56</f>
        <v>Lebanon</v>
      </c>
      <c r="E56" s="70" t="str">
        <f>'Core Indicators'!E56</f>
        <v>LBN</v>
      </c>
      <c r="F56" s="88">
        <f>'Core Indicators'!O56</f>
        <v>10201.199999999999</v>
      </c>
      <c r="G56" s="88">
        <f>'Core Indicators'!W56</f>
        <v>6082000</v>
      </c>
      <c r="H56" s="88">
        <f>'Core Indicators'!AE56</f>
        <v>1529000</v>
      </c>
      <c r="I56" s="88">
        <f>'Core Indicators'!AM56</f>
        <v>1529000</v>
      </c>
      <c r="J56" s="88">
        <f>'Core Indicators'!AU56</f>
        <v>0</v>
      </c>
      <c r="K56" s="88" t="str">
        <f>'Core Indicators'!BC56</f>
        <v>x</v>
      </c>
      <c r="L56" s="88">
        <f>'Core Indicators'!BK56</f>
        <v>0</v>
      </c>
      <c r="M56" s="88" t="str">
        <f>'Core Indicators'!BS56</f>
        <v>x</v>
      </c>
      <c r="N56" s="88" t="str">
        <f>'Core Indicators'!CA56</f>
        <v>x</v>
      </c>
      <c r="O56" s="88" t="e">
        <f>'Core Indicators'!CI56</f>
        <v>#N/A</v>
      </c>
      <c r="P56" s="88" t="str">
        <f>'Core Indicators'!CQ56</f>
        <v>x</v>
      </c>
      <c r="Q56" s="88">
        <f>'Core Indicators'!DG56</f>
        <v>4554000</v>
      </c>
      <c r="R56" s="88">
        <f>'Core Indicators'!DO56</f>
        <v>546000</v>
      </c>
      <c r="S56" s="88">
        <f>'Core Indicators'!DW56</f>
        <v>790000</v>
      </c>
      <c r="T56" s="88">
        <f>'Core Indicators'!EE56</f>
        <v>193000</v>
      </c>
      <c r="U56" s="88">
        <f>'Core Indicators'!EM56</f>
        <v>0</v>
      </c>
      <c r="V56" s="88">
        <f>'Core Indicators'!FC56</f>
        <v>2</v>
      </c>
      <c r="W56" s="88" t="str">
        <f>'Core Indicators'!FK56</f>
        <v>x</v>
      </c>
      <c r="X56" s="88" t="str">
        <f>'Core Indicators'!FS56</f>
        <v>x</v>
      </c>
      <c r="Y56" s="88">
        <f>'Core Indicators'!GA56</f>
        <v>1</v>
      </c>
      <c r="Z56" s="88">
        <f>'Core Indicators'!GI56</f>
        <v>0</v>
      </c>
      <c r="AA56" s="88">
        <f>'Core Indicators'!GQ56</f>
        <v>1</v>
      </c>
      <c r="AB56" s="88">
        <f>'Core Indicators'!GY56</f>
        <v>0</v>
      </c>
      <c r="AC56" s="88">
        <f>'Core Indicators'!HG56</f>
        <v>1</v>
      </c>
      <c r="AD56" s="88">
        <f>'Core Indicators'!HO56</f>
        <v>2</v>
      </c>
      <c r="AE56" s="88">
        <f>'Core Indicators'!HW56</f>
        <v>0</v>
      </c>
      <c r="AF56" s="88">
        <f>'Core Indicators'!IE56</f>
        <v>2</v>
      </c>
      <c r="AG56" s="88">
        <f>'Core Indicators'!IM56</f>
        <v>2</v>
      </c>
    </row>
    <row r="57" spans="1:33" x14ac:dyDescent="0.35">
      <c r="A57" s="1" t="str">
        <f>'Core Indicators'!A:A</f>
        <v>Drought in Lesotho</v>
      </c>
      <c r="B57" s="1" t="str">
        <f>'Core Indicators'!B:B</f>
        <v>Drought</v>
      </c>
      <c r="C57" s="1" t="str">
        <f>'Core Indicators'!C57</f>
        <v>LSO002</v>
      </c>
      <c r="D57" s="1" t="str">
        <f>'Core Indicators'!D57</f>
        <v>Lesotho</v>
      </c>
      <c r="E57" s="1" t="str">
        <f>'Core Indicators'!E57</f>
        <v>LSO</v>
      </c>
      <c r="F57" s="87">
        <f>'Core Indicators'!O57</f>
        <v>30400</v>
      </c>
      <c r="G57" s="87">
        <f>'Core Indicators'!W57</f>
        <v>2263000</v>
      </c>
      <c r="H57" s="87">
        <f>'Core Indicators'!AE57</f>
        <v>819000</v>
      </c>
      <c r="I57" s="87">
        <f>'Core Indicators'!AM57</f>
        <v>0</v>
      </c>
      <c r="J57" s="87">
        <f>'Core Indicators'!AU57</f>
        <v>0</v>
      </c>
      <c r="K57" s="87">
        <f>'Core Indicators'!BC57</f>
        <v>0</v>
      </c>
      <c r="L57" s="87">
        <f>'Core Indicators'!BK57</f>
        <v>0</v>
      </c>
      <c r="M57" s="87">
        <f>'Core Indicators'!BS57</f>
        <v>0</v>
      </c>
      <c r="N57" s="87">
        <f>'Core Indicators'!CA57</f>
        <v>0</v>
      </c>
      <c r="O57" s="87" t="e">
        <f>'Core Indicators'!CI57</f>
        <v>#N/A</v>
      </c>
      <c r="P57" s="87" t="str">
        <f>'Core Indicators'!CQ57</f>
        <v>X</v>
      </c>
      <c r="Q57" s="87">
        <f>'Core Indicators'!DG57</f>
        <v>1277000</v>
      </c>
      <c r="R57" s="87">
        <f>'Core Indicators'!DO57</f>
        <v>533000</v>
      </c>
      <c r="S57" s="87">
        <f>'Core Indicators'!DW57</f>
        <v>362000</v>
      </c>
      <c r="T57" s="87">
        <f>'Core Indicators'!EE57</f>
        <v>72000</v>
      </c>
      <c r="U57" s="87">
        <f>'Core Indicators'!EM57</f>
        <v>0</v>
      </c>
      <c r="V57" s="87">
        <f>'Core Indicators'!FC57</f>
        <v>1</v>
      </c>
      <c r="W57" s="87">
        <f>'Core Indicators'!FK57</f>
        <v>0</v>
      </c>
      <c r="X57" s="87">
        <f>'Core Indicators'!FS57</f>
        <v>0</v>
      </c>
      <c r="Y57" s="87">
        <f>'Core Indicators'!GA57</f>
        <v>0</v>
      </c>
      <c r="Z57" s="87">
        <f>'Core Indicators'!GI57</f>
        <v>0</v>
      </c>
      <c r="AA57" s="87">
        <f>'Core Indicators'!GQ57</f>
        <v>0</v>
      </c>
      <c r="AB57" s="87">
        <f>'Core Indicators'!GY57</f>
        <v>0</v>
      </c>
      <c r="AC57" s="87">
        <f>'Core Indicators'!HG57</f>
        <v>0</v>
      </c>
      <c r="AD57" s="87">
        <f>'Core Indicators'!HO57</f>
        <v>0</v>
      </c>
      <c r="AE57" s="87">
        <f>'Core Indicators'!HW57</f>
        <v>0</v>
      </c>
      <c r="AF57" s="87">
        <f>'Core Indicators'!IE57</f>
        <v>0</v>
      </c>
      <c r="AG57" s="87">
        <f>'Core Indicators'!IM57</f>
        <v>1</v>
      </c>
    </row>
    <row r="58" spans="1:33" x14ac:dyDescent="0.35">
      <c r="A58" s="70" t="str">
        <f>'Core Indicators'!A:A</f>
        <v>Complex crisis in Libya</v>
      </c>
      <c r="B58" s="70" t="str">
        <f>'Core Indicators'!B:B</f>
        <v>Multiple crises country</v>
      </c>
      <c r="C58" s="70" t="str">
        <f>'Core Indicators'!C58</f>
        <v>LBY001</v>
      </c>
      <c r="D58" s="70" t="str">
        <f>'Core Indicators'!D58</f>
        <v>Libya</v>
      </c>
      <c r="E58" s="70" t="str">
        <f>'Core Indicators'!E58</f>
        <v>LBY</v>
      </c>
      <c r="F58" s="88">
        <f>'Core Indicators'!O58</f>
        <v>1739991</v>
      </c>
      <c r="G58" s="88">
        <f>'Core Indicators'!W58</f>
        <v>7027000</v>
      </c>
      <c r="H58" s="88">
        <f>'Core Indicators'!AE58</f>
        <v>1600000</v>
      </c>
      <c r="I58" s="88">
        <f>'Core Indicators'!AM58</f>
        <v>1422000</v>
      </c>
      <c r="J58" s="88" t="str">
        <f>'Core Indicators'!AU58</f>
        <v>x</v>
      </c>
      <c r="K58" s="88" t="str">
        <f>'Core Indicators'!BC58</f>
        <v>x</v>
      </c>
      <c r="L58" s="88">
        <f>'Core Indicators'!BK58</f>
        <v>1717</v>
      </c>
      <c r="M58" s="88" t="str">
        <f>'Core Indicators'!BS58</f>
        <v>x</v>
      </c>
      <c r="N58" s="88" t="str">
        <f>'Core Indicators'!CA58</f>
        <v>x</v>
      </c>
      <c r="O58" s="88" t="e">
        <f>'Core Indicators'!CI58</f>
        <v>#N/A</v>
      </c>
      <c r="P58" s="88" t="str">
        <f>'Core Indicators'!CQ58</f>
        <v>x</v>
      </c>
      <c r="Q58" s="88">
        <f>'Core Indicators'!DG58</f>
        <v>5427000</v>
      </c>
      <c r="R58" s="88">
        <f>'Core Indicators'!DO58</f>
        <v>537000</v>
      </c>
      <c r="S58" s="88">
        <f>'Core Indicators'!DW58</f>
        <v>252000</v>
      </c>
      <c r="T58" s="88">
        <f>'Core Indicators'!EE58</f>
        <v>625000</v>
      </c>
      <c r="U58" s="88">
        <f>'Core Indicators'!EM58</f>
        <v>186000</v>
      </c>
      <c r="V58" s="88">
        <f>'Core Indicators'!FC58</f>
        <v>5</v>
      </c>
      <c r="W58" s="88" t="str">
        <f>'Core Indicators'!FK58</f>
        <v>x</v>
      </c>
      <c r="X58" s="88" t="str">
        <f>'Core Indicators'!FS58</f>
        <v>x</v>
      </c>
      <c r="Y58" s="88">
        <f>'Core Indicators'!GA58</f>
        <v>1</v>
      </c>
      <c r="Z58" s="88">
        <f>'Core Indicators'!GI58</f>
        <v>3</v>
      </c>
      <c r="AA58" s="88">
        <f>'Core Indicators'!GQ58</f>
        <v>3</v>
      </c>
      <c r="AB58" s="88">
        <f>'Core Indicators'!GY58</f>
        <v>1</v>
      </c>
      <c r="AC58" s="88">
        <f>'Core Indicators'!HG58</f>
        <v>2</v>
      </c>
      <c r="AD58" s="88">
        <f>'Core Indicators'!HO58</f>
        <v>2</v>
      </c>
      <c r="AE58" s="88">
        <f>'Core Indicators'!HW58</f>
        <v>3</v>
      </c>
      <c r="AF58" s="88">
        <f>'Core Indicators'!IE58</f>
        <v>3</v>
      </c>
      <c r="AG58" s="88">
        <f>'Core Indicators'!IM58</f>
        <v>3</v>
      </c>
    </row>
    <row r="59" spans="1:33" x14ac:dyDescent="0.35">
      <c r="A59" s="1" t="str">
        <f>'Core Indicators'!A:A</f>
        <v>Mixed migration flows in Libya</v>
      </c>
      <c r="B59" s="1" t="str">
        <f>'Core Indicators'!B:B</f>
        <v>International displacement</v>
      </c>
      <c r="C59" s="1" t="str">
        <f>'Core Indicators'!C59</f>
        <v>LBY002</v>
      </c>
      <c r="D59" s="1" t="str">
        <f>'Core Indicators'!D59</f>
        <v>Libya</v>
      </c>
      <c r="E59" s="1" t="str">
        <f>'Core Indicators'!E59</f>
        <v>LBY</v>
      </c>
      <c r="F59" s="87">
        <f>'Core Indicators'!O59</f>
        <v>1739991</v>
      </c>
      <c r="G59" s="87">
        <f>'Core Indicators'!W59</f>
        <v>7027000</v>
      </c>
      <c r="H59" s="87">
        <f>'Core Indicators'!AE59</f>
        <v>655000</v>
      </c>
      <c r="I59" s="87">
        <f>'Core Indicators'!AM59</f>
        <v>655000</v>
      </c>
      <c r="J59" s="87" t="str">
        <f>'Core Indicators'!AU59</f>
        <v>x</v>
      </c>
      <c r="K59" s="87" t="str">
        <f>'Core Indicators'!BC59</f>
        <v>x</v>
      </c>
      <c r="L59" s="87">
        <f>'Core Indicators'!BK59</f>
        <v>251</v>
      </c>
      <c r="M59" s="87" t="str">
        <f>'Core Indicators'!BS59</f>
        <v>x</v>
      </c>
      <c r="N59" s="87" t="str">
        <f>'Core Indicators'!CA59</f>
        <v>x</v>
      </c>
      <c r="O59" s="87" t="e">
        <f>'Core Indicators'!CI59</f>
        <v>#N/A</v>
      </c>
      <c r="P59" s="87" t="str">
        <f>'Core Indicators'!CQ59</f>
        <v>x</v>
      </c>
      <c r="Q59" s="87">
        <f>'Core Indicators'!DG59</f>
        <v>6364000</v>
      </c>
      <c r="R59" s="87">
        <f>'Core Indicators'!DO59</f>
        <v>0</v>
      </c>
      <c r="S59" s="87">
        <f>'Core Indicators'!DW59</f>
        <v>248000</v>
      </c>
      <c r="T59" s="87">
        <f>'Core Indicators'!EE59</f>
        <v>328000</v>
      </c>
      <c r="U59" s="87">
        <f>'Core Indicators'!EM59</f>
        <v>79000</v>
      </c>
      <c r="V59" s="87">
        <f>'Core Indicators'!FC59</f>
        <v>2</v>
      </c>
      <c r="W59" s="87" t="str">
        <f>'Core Indicators'!FK59</f>
        <v>x</v>
      </c>
      <c r="X59" s="87" t="str">
        <f>'Core Indicators'!FS59</f>
        <v>x</v>
      </c>
      <c r="Y59" s="87">
        <f>'Core Indicators'!GA59</f>
        <v>1</v>
      </c>
      <c r="Z59" s="87">
        <f>'Core Indicators'!GI59</f>
        <v>3</v>
      </c>
      <c r="AA59" s="87">
        <f>'Core Indicators'!GQ59</f>
        <v>3</v>
      </c>
      <c r="AB59" s="87">
        <f>'Core Indicators'!GY59</f>
        <v>1</v>
      </c>
      <c r="AC59" s="87">
        <f>'Core Indicators'!HG59</f>
        <v>2</v>
      </c>
      <c r="AD59" s="87">
        <f>'Core Indicators'!HO59</f>
        <v>2</v>
      </c>
      <c r="AE59" s="87">
        <f>'Core Indicators'!HW59</f>
        <v>3</v>
      </c>
      <c r="AF59" s="87">
        <f>'Core Indicators'!IE59</f>
        <v>3</v>
      </c>
      <c r="AG59" s="87">
        <f>'Core Indicators'!IM59</f>
        <v>3</v>
      </c>
    </row>
    <row r="60" spans="1:33" x14ac:dyDescent="0.35">
      <c r="A60" s="70" t="str">
        <f>'Core Indicators'!A:A</f>
        <v>Drought in Madagascar</v>
      </c>
      <c r="B60" s="70" t="str">
        <f>'Core Indicators'!B:B</f>
        <v>Drought</v>
      </c>
      <c r="C60" s="70" t="str">
        <f>'Core Indicators'!C60</f>
        <v>MDG002</v>
      </c>
      <c r="D60" s="70" t="str">
        <f>'Core Indicators'!D60</f>
        <v>Madagascar</v>
      </c>
      <c r="E60" s="70" t="str">
        <f>'Core Indicators'!E60</f>
        <v>MDG</v>
      </c>
      <c r="F60" s="88">
        <f>'Core Indicators'!O60</f>
        <v>79800</v>
      </c>
      <c r="G60" s="88">
        <f>'Core Indicators'!W60</f>
        <v>4601000</v>
      </c>
      <c r="H60" s="88">
        <f>'Core Indicators'!AE60</f>
        <v>2644000</v>
      </c>
      <c r="I60" s="88" t="str">
        <f>'Core Indicators'!AM60</f>
        <v>x</v>
      </c>
      <c r="J60" s="88">
        <f>'Core Indicators'!AU60</f>
        <v>0</v>
      </c>
      <c r="K60" s="88" t="str">
        <f>'Core Indicators'!BC60</f>
        <v>x</v>
      </c>
      <c r="L60" s="88" t="str">
        <f>'Core Indicators'!BK60</f>
        <v>x</v>
      </c>
      <c r="M60" s="88" t="str">
        <f>'Core Indicators'!BS60</f>
        <v>x</v>
      </c>
      <c r="N60" s="88" t="str">
        <f>'Core Indicators'!CA60</f>
        <v>x</v>
      </c>
      <c r="O60" s="88" t="e">
        <f>'Core Indicators'!CI60</f>
        <v>#N/A</v>
      </c>
      <c r="P60" s="88" t="str">
        <f>'Core Indicators'!CQ60</f>
        <v>x</v>
      </c>
      <c r="Q60" s="88">
        <f>'Core Indicators'!DG60</f>
        <v>1957000</v>
      </c>
      <c r="R60" s="88">
        <f>'Core Indicators'!DO60</f>
        <v>1337000</v>
      </c>
      <c r="S60" s="88">
        <f>'Core Indicators'!DW60</f>
        <v>941000</v>
      </c>
      <c r="T60" s="88">
        <f>'Core Indicators'!EE60</f>
        <v>366000</v>
      </c>
      <c r="U60" s="88">
        <f>'Core Indicators'!EM60</f>
        <v>0</v>
      </c>
      <c r="V60" s="88">
        <f>'Core Indicators'!FC60</f>
        <v>1</v>
      </c>
      <c r="W60" s="88" t="str">
        <f>'Core Indicators'!FK60</f>
        <v>x</v>
      </c>
      <c r="X60" s="88" t="str">
        <f>'Core Indicators'!FS60</f>
        <v>x</v>
      </c>
      <c r="Y60" s="88">
        <f>'Core Indicators'!GA60</f>
        <v>0</v>
      </c>
      <c r="Z60" s="88">
        <f>'Core Indicators'!GI60</f>
        <v>0</v>
      </c>
      <c r="AA60" s="88">
        <f>'Core Indicators'!GQ60</f>
        <v>0</v>
      </c>
      <c r="AB60" s="88">
        <f>'Core Indicators'!GY60</f>
        <v>0</v>
      </c>
      <c r="AC60" s="88">
        <f>'Core Indicators'!HG60</f>
        <v>0</v>
      </c>
      <c r="AD60" s="88">
        <f>'Core Indicators'!HO60</f>
        <v>0</v>
      </c>
      <c r="AE60" s="88">
        <f>'Core Indicators'!HW60</f>
        <v>0</v>
      </c>
      <c r="AF60" s="88">
        <f>'Core Indicators'!IE60</f>
        <v>0</v>
      </c>
      <c r="AG60" s="88">
        <f>'Core Indicators'!IM60</f>
        <v>1</v>
      </c>
    </row>
    <row r="61" spans="1:33" x14ac:dyDescent="0.35">
      <c r="A61" s="1" t="str">
        <f>'Core Indicators'!A:A</f>
        <v>Complex crisis in Malawi</v>
      </c>
      <c r="B61" s="1" t="str">
        <f>'Core Indicators'!B:B</f>
        <v>Complex crisis</v>
      </c>
      <c r="C61" s="1" t="str">
        <f>'Core Indicators'!C61</f>
        <v>MWI002</v>
      </c>
      <c r="D61" s="1" t="str">
        <f>'Core Indicators'!D61</f>
        <v>Malawi</v>
      </c>
      <c r="E61" s="1" t="str">
        <f>'Core Indicators'!E61</f>
        <v>MWI</v>
      </c>
      <c r="F61" s="87">
        <f>'Core Indicators'!O61</f>
        <v>94276</v>
      </c>
      <c r="G61" s="87">
        <f>'Core Indicators'!W61</f>
        <v>14746000</v>
      </c>
      <c r="H61" s="87">
        <f>'Core Indicators'!AE61</f>
        <v>4830000</v>
      </c>
      <c r="I61" s="87">
        <f>'Core Indicators'!AM61</f>
        <v>0</v>
      </c>
      <c r="J61" s="87">
        <f>'Core Indicators'!AU61</f>
        <v>0</v>
      </c>
      <c r="K61" s="87">
        <f>'Core Indicators'!BC61</f>
        <v>0</v>
      </c>
      <c r="L61" s="87">
        <f>'Core Indicators'!BK61</f>
        <v>0</v>
      </c>
      <c r="M61" s="87" t="str">
        <f>'Core Indicators'!BS61</f>
        <v>x</v>
      </c>
      <c r="N61" s="87" t="str">
        <f>'Core Indicators'!CA61</f>
        <v>x</v>
      </c>
      <c r="O61" s="87" t="e">
        <f>'Core Indicators'!CI61</f>
        <v>#N/A</v>
      </c>
      <c r="P61" s="87" t="str">
        <f>'Core Indicators'!CQ61</f>
        <v>x</v>
      </c>
      <c r="Q61" s="87">
        <f>'Core Indicators'!DG61</f>
        <v>9916000</v>
      </c>
      <c r="R61" s="87">
        <f>'Core Indicators'!DO61</f>
        <v>3700000</v>
      </c>
      <c r="S61" s="87">
        <f>'Core Indicators'!DW61</f>
        <v>1130000</v>
      </c>
      <c r="T61" s="87">
        <f>'Core Indicators'!EE61</f>
        <v>0</v>
      </c>
      <c r="U61" s="87">
        <f>'Core Indicators'!EM61</f>
        <v>0</v>
      </c>
      <c r="V61" s="87">
        <f>'Core Indicators'!FC61</f>
        <v>1</v>
      </c>
      <c r="W61" s="87" t="str">
        <f>'Core Indicators'!FK61</f>
        <v>x</v>
      </c>
      <c r="X61" s="87" t="str">
        <f>'Core Indicators'!FS61</f>
        <v>x</v>
      </c>
      <c r="Y61" s="87">
        <f>'Core Indicators'!GA61</f>
        <v>0</v>
      </c>
      <c r="Z61" s="87">
        <f>'Core Indicators'!GI61</f>
        <v>0</v>
      </c>
      <c r="AA61" s="87">
        <f>'Core Indicators'!GQ61</f>
        <v>0</v>
      </c>
      <c r="AB61" s="87">
        <f>'Core Indicators'!GY61</f>
        <v>0</v>
      </c>
      <c r="AC61" s="87">
        <f>'Core Indicators'!HG61</f>
        <v>0</v>
      </c>
      <c r="AD61" s="87">
        <f>'Core Indicators'!HO61</f>
        <v>0</v>
      </c>
      <c r="AE61" s="87">
        <f>'Core Indicators'!HW61</f>
        <v>0</v>
      </c>
      <c r="AF61" s="87">
        <f>'Core Indicators'!IE61</f>
        <v>0</v>
      </c>
      <c r="AG61" s="87">
        <f>'Core Indicators'!IM61</f>
        <v>1</v>
      </c>
    </row>
    <row r="62" spans="1:33" x14ac:dyDescent="0.35">
      <c r="A62" s="70" t="str">
        <f>'Core Indicators'!A:A</f>
        <v>Complex crisis in Mali</v>
      </c>
      <c r="B62" s="70" t="str">
        <f>'Core Indicators'!B:B</f>
        <v>Complex crisis</v>
      </c>
      <c r="C62" s="70" t="str">
        <f>'Core Indicators'!C62</f>
        <v>MLI001</v>
      </c>
      <c r="D62" s="70" t="str">
        <f>'Core Indicators'!D62</f>
        <v>Mali</v>
      </c>
      <c r="E62" s="70" t="str">
        <f>'Core Indicators'!E62</f>
        <v>MLI</v>
      </c>
      <c r="F62" s="88">
        <f>'Core Indicators'!O62</f>
        <v>1240200</v>
      </c>
      <c r="G62" s="88">
        <f>'Core Indicators'!W62</f>
        <v>19307000</v>
      </c>
      <c r="H62" s="88">
        <f>'Core Indicators'!AE62</f>
        <v>8700000</v>
      </c>
      <c r="I62" s="88">
        <f>'Core Indicators'!AM62</f>
        <v>326000</v>
      </c>
      <c r="J62" s="88" t="str">
        <f>'Core Indicators'!AU62</f>
        <v>x</v>
      </c>
      <c r="K62" s="88">
        <f>'Core Indicators'!BC62</f>
        <v>44056</v>
      </c>
      <c r="L62" s="88">
        <f>'Core Indicators'!BK62</f>
        <v>742</v>
      </c>
      <c r="M62" s="88" t="str">
        <f>'Core Indicators'!BS62</f>
        <v>X</v>
      </c>
      <c r="N62" s="88" t="str">
        <f>'Core Indicators'!CA62</f>
        <v>X</v>
      </c>
      <c r="O62" s="88" t="e">
        <f>'Core Indicators'!CI62</f>
        <v>#N/A</v>
      </c>
      <c r="P62" s="88" t="str">
        <f>'Core Indicators'!CQ62</f>
        <v>X</v>
      </c>
      <c r="Q62" s="88">
        <f>'Core Indicators'!DG62</f>
        <v>10607000</v>
      </c>
      <c r="R62" s="88">
        <f>'Core Indicators'!DO62</f>
        <v>4800000</v>
      </c>
      <c r="S62" s="88">
        <f>'Core Indicators'!DW62</f>
        <v>3463000</v>
      </c>
      <c r="T62" s="88">
        <f>'Core Indicators'!EE62</f>
        <v>437000</v>
      </c>
      <c r="U62" s="88">
        <f>'Core Indicators'!EM62</f>
        <v>0</v>
      </c>
      <c r="V62" s="88">
        <f>'Core Indicators'!FC62</f>
        <v>5</v>
      </c>
      <c r="W62" s="88" t="str">
        <f>'Core Indicators'!FK62</f>
        <v>X</v>
      </c>
      <c r="X62" s="88" t="str">
        <f>'Core Indicators'!FS62</f>
        <v>X</v>
      </c>
      <c r="Y62" s="88">
        <f>'Core Indicators'!GA62</f>
        <v>0</v>
      </c>
      <c r="Z62" s="88">
        <f>'Core Indicators'!GI62</f>
        <v>2</v>
      </c>
      <c r="AA62" s="88">
        <f>'Core Indicators'!GQ62</f>
        <v>1</v>
      </c>
      <c r="AB62" s="88">
        <f>'Core Indicators'!GY62</f>
        <v>3</v>
      </c>
      <c r="AC62" s="88">
        <f>'Core Indicators'!HG62</f>
        <v>2</v>
      </c>
      <c r="AD62" s="88">
        <f>'Core Indicators'!HO62</f>
        <v>2</v>
      </c>
      <c r="AE62" s="88">
        <f>'Core Indicators'!HW62</f>
        <v>3</v>
      </c>
      <c r="AF62" s="88">
        <f>'Core Indicators'!IE62</f>
        <v>3</v>
      </c>
      <c r="AG62" s="88">
        <f>'Core Indicators'!IM62</f>
        <v>3</v>
      </c>
    </row>
    <row r="63" spans="1:33" x14ac:dyDescent="0.35">
      <c r="A63" s="1" t="str">
        <f>'Core Indicators'!A:A</f>
        <v>Refugees from Mali in Mauritania</v>
      </c>
      <c r="B63" s="1" t="str">
        <f>'Core Indicators'!B:B</f>
        <v>International displacement</v>
      </c>
      <c r="C63" s="1" t="str">
        <f>'Core Indicators'!C63</f>
        <v>MRT002</v>
      </c>
      <c r="D63" s="1" t="str">
        <f>'Core Indicators'!D63</f>
        <v>Mauritania</v>
      </c>
      <c r="E63" s="1" t="str">
        <f>'Core Indicators'!E63</f>
        <v>MRT</v>
      </c>
      <c r="F63" s="87">
        <f>'Core Indicators'!O63</f>
        <v>75</v>
      </c>
      <c r="G63" s="87">
        <f>'Core Indicators'!W63</f>
        <v>67000</v>
      </c>
      <c r="H63" s="87">
        <f>'Core Indicators'!AE63</f>
        <v>57000</v>
      </c>
      <c r="I63" s="87">
        <f>'Core Indicators'!AM63</f>
        <v>57000</v>
      </c>
      <c r="J63" s="87">
        <f>'Core Indicators'!AU63</f>
        <v>0</v>
      </c>
      <c r="K63" s="87" t="str">
        <f>'Core Indicators'!BC63</f>
        <v>x</v>
      </c>
      <c r="L63" s="87" t="str">
        <f>'Core Indicators'!BK63</f>
        <v>x</v>
      </c>
      <c r="M63" s="87">
        <f>'Core Indicators'!BS63</f>
        <v>0</v>
      </c>
      <c r="N63" s="87">
        <f>'Core Indicators'!CA63</f>
        <v>0</v>
      </c>
      <c r="O63" s="87" t="e">
        <f>'Core Indicators'!CI63</f>
        <v>#N/A</v>
      </c>
      <c r="P63" s="87" t="str">
        <f>'Core Indicators'!CQ63</f>
        <v>x</v>
      </c>
      <c r="Q63" s="87">
        <f>'Core Indicators'!DG63</f>
        <v>11000</v>
      </c>
      <c r="R63" s="87">
        <f>'Core Indicators'!DO63</f>
        <v>0</v>
      </c>
      <c r="S63" s="87">
        <f>'Core Indicators'!DW63</f>
        <v>57000</v>
      </c>
      <c r="T63" s="87">
        <f>'Core Indicators'!EE63</f>
        <v>0</v>
      </c>
      <c r="U63" s="87">
        <f>'Core Indicators'!EM63</f>
        <v>0</v>
      </c>
      <c r="V63" s="87">
        <f>'Core Indicators'!FC63</f>
        <v>2</v>
      </c>
      <c r="W63" s="87" t="str">
        <f>'Core Indicators'!FK63</f>
        <v>x</v>
      </c>
      <c r="X63" s="87" t="str">
        <f>'Core Indicators'!FS63</f>
        <v>x</v>
      </c>
      <c r="Y63" s="87">
        <f>'Core Indicators'!GA63</f>
        <v>0</v>
      </c>
      <c r="Z63" s="87">
        <f>'Core Indicators'!GI63</f>
        <v>0</v>
      </c>
      <c r="AA63" s="87">
        <f>'Core Indicators'!GQ63</f>
        <v>0</v>
      </c>
      <c r="AB63" s="87">
        <f>'Core Indicators'!GY63</f>
        <v>0</v>
      </c>
      <c r="AC63" s="87">
        <f>'Core Indicators'!HG63</f>
        <v>0</v>
      </c>
      <c r="AD63" s="87">
        <f>'Core Indicators'!HO63</f>
        <v>0</v>
      </c>
      <c r="AE63" s="87">
        <f>'Core Indicators'!HW63</f>
        <v>0</v>
      </c>
      <c r="AF63" s="87">
        <f>'Core Indicators'!IE63</f>
        <v>0</v>
      </c>
      <c r="AG63" s="87">
        <f>'Core Indicators'!IM63</f>
        <v>2</v>
      </c>
    </row>
    <row r="64" spans="1:33" x14ac:dyDescent="0.35">
      <c r="A64" s="70" t="str">
        <f>'Core Indicators'!A:A</f>
        <v>Drought in Mauritania</v>
      </c>
      <c r="B64" s="70" t="str">
        <f>'Core Indicators'!B:B</f>
        <v>Drought</v>
      </c>
      <c r="C64" s="70" t="str">
        <f>'Core Indicators'!C64</f>
        <v>MRT003</v>
      </c>
      <c r="D64" s="70" t="str">
        <f>'Core Indicators'!D64</f>
        <v>Mauritania</v>
      </c>
      <c r="E64" s="70" t="str">
        <f>'Core Indicators'!E64</f>
        <v>MRT</v>
      </c>
      <c r="F64" s="88">
        <f>'Core Indicators'!O64</f>
        <v>1054234</v>
      </c>
      <c r="G64" s="88">
        <f>'Core Indicators'!W64</f>
        <v>4137000</v>
      </c>
      <c r="H64" s="88">
        <f>'Core Indicators'!AE64</f>
        <v>1818000</v>
      </c>
      <c r="I64" s="88">
        <f>'Core Indicators'!AM64</f>
        <v>0</v>
      </c>
      <c r="J64" s="88" t="str">
        <f>'Core Indicators'!AU64</f>
        <v>x</v>
      </c>
      <c r="K64" s="88" t="str">
        <f>'Core Indicators'!BC64</f>
        <v>x</v>
      </c>
      <c r="L64" s="88" t="str">
        <f>'Core Indicators'!BK64</f>
        <v>x</v>
      </c>
      <c r="M64" s="88" t="str">
        <f>'Core Indicators'!BS64</f>
        <v>x</v>
      </c>
      <c r="N64" s="88" t="str">
        <f>'Core Indicators'!CA64</f>
        <v>x</v>
      </c>
      <c r="O64" s="88" t="e">
        <f>'Core Indicators'!CI64</f>
        <v>#N/A</v>
      </c>
      <c r="P64" s="88" t="str">
        <f>'Core Indicators'!CQ64</f>
        <v>x</v>
      </c>
      <c r="Q64" s="88">
        <f>'Core Indicators'!DG64</f>
        <v>2319000</v>
      </c>
      <c r="R64" s="88">
        <f>'Core Indicators'!DO64</f>
        <v>1152000</v>
      </c>
      <c r="S64" s="88">
        <f>'Core Indicators'!DW64</f>
        <v>626000</v>
      </c>
      <c r="T64" s="88">
        <f>'Core Indicators'!EE64</f>
        <v>41000</v>
      </c>
      <c r="U64" s="88">
        <f>'Core Indicators'!EM64</f>
        <v>0</v>
      </c>
      <c r="V64" s="88">
        <f>'Core Indicators'!FC64</f>
        <v>3</v>
      </c>
      <c r="W64" s="88" t="str">
        <f>'Core Indicators'!FK64</f>
        <v>x</v>
      </c>
      <c r="X64" s="88" t="str">
        <f>'Core Indicators'!FS64</f>
        <v>x</v>
      </c>
      <c r="Y64" s="88">
        <f>'Core Indicators'!GA64</f>
        <v>1</v>
      </c>
      <c r="Z64" s="88">
        <f>'Core Indicators'!GI64</f>
        <v>0</v>
      </c>
      <c r="AA64" s="88">
        <f>'Core Indicators'!GQ64</f>
        <v>0</v>
      </c>
      <c r="AB64" s="88">
        <f>'Core Indicators'!GY64</f>
        <v>0</v>
      </c>
      <c r="AC64" s="88">
        <f>'Core Indicators'!HG64</f>
        <v>0</v>
      </c>
      <c r="AD64" s="88">
        <f>'Core Indicators'!HO64</f>
        <v>0</v>
      </c>
      <c r="AE64" s="88">
        <f>'Core Indicators'!HW64</f>
        <v>0</v>
      </c>
      <c r="AF64" s="88">
        <f>'Core Indicators'!IE64</f>
        <v>0</v>
      </c>
      <c r="AG64" s="88">
        <f>'Core Indicators'!IM64</f>
        <v>2</v>
      </c>
    </row>
    <row r="65" spans="1:33" x14ac:dyDescent="0.35">
      <c r="A65" s="1" t="str">
        <f>'Core Indicators'!A:A</f>
        <v>Multiple crisis in Mexico</v>
      </c>
      <c r="B65" s="1" t="str">
        <f>'Core Indicators'!B:B</f>
        <v>Multiple crises country</v>
      </c>
      <c r="C65" s="1" t="str">
        <f>'Core Indicators'!C65</f>
        <v>MEX001</v>
      </c>
      <c r="D65" s="1" t="str">
        <f>'Core Indicators'!D65</f>
        <v>Mexico</v>
      </c>
      <c r="E65" s="1" t="str">
        <f>'Core Indicators'!E65</f>
        <v>MEX</v>
      </c>
      <c r="F65" s="87">
        <f>'Core Indicators'!O65</f>
        <v>1635481</v>
      </c>
      <c r="G65" s="87">
        <f>'Core Indicators'!W65</f>
        <v>91926000</v>
      </c>
      <c r="H65" s="87" t="str">
        <f>'Core Indicators'!AE65</f>
        <v>x</v>
      </c>
      <c r="I65" s="87">
        <f>'Core Indicators'!AM65</f>
        <v>441000</v>
      </c>
      <c r="J65" s="87" t="str">
        <f>'Core Indicators'!AU65</f>
        <v>x</v>
      </c>
      <c r="K65" s="87" t="str">
        <f>'Core Indicators'!BC65</f>
        <v>x</v>
      </c>
      <c r="L65" s="87" t="str">
        <f>'Core Indicators'!BK65</f>
        <v>x</v>
      </c>
      <c r="M65" s="87" t="str">
        <f>'Core Indicators'!BS65</f>
        <v>X</v>
      </c>
      <c r="N65" s="87" t="str">
        <f>'Core Indicators'!CA65</f>
        <v>X</v>
      </c>
      <c r="O65" s="87" t="e">
        <f>'Core Indicators'!CI65</f>
        <v>#N/A</v>
      </c>
      <c r="P65" s="87" t="str">
        <f>'Core Indicators'!CQ65</f>
        <v>x</v>
      </c>
      <c r="Q65" s="87" t="str">
        <f>'Core Indicators'!DG65</f>
        <v>x</v>
      </c>
      <c r="R65" s="87" t="str">
        <f>'Core Indicators'!DO65</f>
        <v>x</v>
      </c>
      <c r="S65" s="87" t="str">
        <f>'Core Indicators'!DW65</f>
        <v>x</v>
      </c>
      <c r="T65" s="87" t="str">
        <f>'Core Indicators'!EE65</f>
        <v>x</v>
      </c>
      <c r="U65" s="87" t="str">
        <f>'Core Indicators'!EM65</f>
        <v>x</v>
      </c>
      <c r="V65" s="87">
        <f>'Core Indicators'!FC65</f>
        <v>5</v>
      </c>
      <c r="W65" s="87" t="str">
        <f>'Core Indicators'!FK65</f>
        <v>x</v>
      </c>
      <c r="X65" s="87" t="str">
        <f>'Core Indicators'!FS65</f>
        <v>x</v>
      </c>
      <c r="Y65" s="87" t="str">
        <f>'Core Indicators'!GA65</f>
        <v>X</v>
      </c>
      <c r="Z65" s="87">
        <f>'Core Indicators'!GI65</f>
        <v>1</v>
      </c>
      <c r="AA65" s="87">
        <f>'Core Indicators'!GQ65</f>
        <v>1</v>
      </c>
      <c r="AB65" s="87">
        <f>'Core Indicators'!GY65</f>
        <v>0</v>
      </c>
      <c r="AC65" s="87">
        <f>'Core Indicators'!HG65</f>
        <v>0</v>
      </c>
      <c r="AD65" s="87">
        <f>'Core Indicators'!HO65</f>
        <v>1</v>
      </c>
      <c r="AE65" s="87">
        <f>'Core Indicators'!HW65</f>
        <v>1</v>
      </c>
      <c r="AF65" s="87" t="str">
        <f>'Core Indicators'!IE65</f>
        <v>x</v>
      </c>
      <c r="AG65" s="87" t="str">
        <f>'Core Indicators'!IM65</f>
        <v>X</v>
      </c>
    </row>
    <row r="66" spans="1:33" x14ac:dyDescent="0.35">
      <c r="A66" s="70" t="str">
        <f>'Core Indicators'!A:A</f>
        <v>Criminal Violence in Mexico</v>
      </c>
      <c r="B66" s="70" t="str">
        <f>'Core Indicators'!B:B</f>
        <v>Other type of violence</v>
      </c>
      <c r="C66" s="70" t="str">
        <f>'Core Indicators'!C66</f>
        <v>MEX002</v>
      </c>
      <c r="D66" s="70" t="str">
        <f>'Core Indicators'!D66</f>
        <v>Mexico</v>
      </c>
      <c r="E66" s="70" t="str">
        <f>'Core Indicators'!E66</f>
        <v>MEX</v>
      </c>
      <c r="F66" s="88">
        <f>'Core Indicators'!O66</f>
        <v>1078234</v>
      </c>
      <c r="G66" s="88">
        <f>'Core Indicators'!W66</f>
        <v>69836000</v>
      </c>
      <c r="H66" s="88" t="str">
        <f>'Core Indicators'!AE66</f>
        <v>x</v>
      </c>
      <c r="I66" s="88">
        <f>'Core Indicators'!AM66</f>
        <v>351000</v>
      </c>
      <c r="J66" s="88" t="str">
        <f>'Core Indicators'!AU66</f>
        <v>x</v>
      </c>
      <c r="K66" s="88" t="str">
        <f>'Core Indicators'!BC66</f>
        <v>x</v>
      </c>
      <c r="L66" s="88" t="str">
        <f>'Core Indicators'!BK66</f>
        <v>X</v>
      </c>
      <c r="M66" s="88" t="str">
        <f>'Core Indicators'!BS66</f>
        <v>x</v>
      </c>
      <c r="N66" s="88" t="str">
        <f>'Core Indicators'!CA66</f>
        <v>x</v>
      </c>
      <c r="O66" s="88" t="e">
        <f>'Core Indicators'!CI66</f>
        <v>#N/A</v>
      </c>
      <c r="P66" s="88" t="str">
        <f>'Core Indicators'!CQ66</f>
        <v>x</v>
      </c>
      <c r="Q66" s="88" t="str">
        <f>'Core Indicators'!DG66</f>
        <v>x</v>
      </c>
      <c r="R66" s="88" t="str">
        <f>'Core Indicators'!DO66</f>
        <v>x</v>
      </c>
      <c r="S66" s="88" t="str">
        <f>'Core Indicators'!DW66</f>
        <v>x</v>
      </c>
      <c r="T66" s="88" t="str">
        <f>'Core Indicators'!EE66</f>
        <v>x</v>
      </c>
      <c r="U66" s="88" t="str">
        <f>'Core Indicators'!EM66</f>
        <v>x</v>
      </c>
      <c r="V66" s="88">
        <f>'Core Indicators'!FC66</f>
        <v>4</v>
      </c>
      <c r="W66" s="88" t="str">
        <f>'Core Indicators'!FK66</f>
        <v>x</v>
      </c>
      <c r="X66" s="88" t="str">
        <f>'Core Indicators'!FS66</f>
        <v>x</v>
      </c>
      <c r="Y66" s="88" t="str">
        <f>'Core Indicators'!GA66</f>
        <v>x</v>
      </c>
      <c r="Z66" s="88">
        <f>'Core Indicators'!GI66</f>
        <v>1</v>
      </c>
      <c r="AA66" s="88">
        <f>'Core Indicators'!GQ66</f>
        <v>1</v>
      </c>
      <c r="AB66" s="88">
        <f>'Core Indicators'!GY66</f>
        <v>0</v>
      </c>
      <c r="AC66" s="88" t="str">
        <f>'Core Indicators'!HG66</f>
        <v>x</v>
      </c>
      <c r="AD66" s="88">
        <f>'Core Indicators'!HO66</f>
        <v>1</v>
      </c>
      <c r="AE66" s="88" t="str">
        <f>'Core Indicators'!HW66</f>
        <v>x</v>
      </c>
      <c r="AF66" s="88" t="str">
        <f>'Core Indicators'!IE66</f>
        <v>x</v>
      </c>
      <c r="AG66" s="88" t="str">
        <f>'Core Indicators'!IM66</f>
        <v>x</v>
      </c>
    </row>
    <row r="67" spans="1:33" x14ac:dyDescent="0.35">
      <c r="A67" s="1" t="str">
        <f>'Core Indicators'!A:A</f>
        <v>Mixed Migration in Mexico</v>
      </c>
      <c r="B67" s="1" t="str">
        <f>'Core Indicators'!B:B</f>
        <v>International displacement</v>
      </c>
      <c r="C67" s="1" t="str">
        <f>'Core Indicators'!C67</f>
        <v>MEX003</v>
      </c>
      <c r="D67" s="1" t="str">
        <f>'Core Indicators'!D67</f>
        <v>Mexico</v>
      </c>
      <c r="E67" s="1" t="str">
        <f>'Core Indicators'!E67</f>
        <v>MEX</v>
      </c>
      <c r="F67" s="87">
        <f>'Core Indicators'!O67</f>
        <v>1437306</v>
      </c>
      <c r="G67" s="87">
        <f>'Core Indicators'!W67</f>
        <v>70743000</v>
      </c>
      <c r="H67" s="87">
        <f>'Core Indicators'!AE67</f>
        <v>178000</v>
      </c>
      <c r="I67" s="87">
        <f>'Core Indicators'!AM67</f>
        <v>178000</v>
      </c>
      <c r="J67" s="87" t="str">
        <f>'Core Indicators'!AU67</f>
        <v>x</v>
      </c>
      <c r="K67" s="87" t="str">
        <f>'Core Indicators'!BC67</f>
        <v>x</v>
      </c>
      <c r="L67" s="87">
        <f>'Core Indicators'!BK67</f>
        <v>240</v>
      </c>
      <c r="M67" s="87" t="str">
        <f>'Core Indicators'!BS67</f>
        <v>x</v>
      </c>
      <c r="N67" s="87" t="str">
        <f>'Core Indicators'!CA67</f>
        <v>x</v>
      </c>
      <c r="O67" s="87" t="e">
        <f>'Core Indicators'!CI67</f>
        <v>#N/A</v>
      </c>
      <c r="P67" s="87" t="str">
        <f>'Core Indicators'!CQ67</f>
        <v>x</v>
      </c>
      <c r="Q67" s="87" t="str">
        <f>'Core Indicators'!DG67</f>
        <v>x</v>
      </c>
      <c r="R67" s="87" t="str">
        <f>'Core Indicators'!DO67</f>
        <v>x</v>
      </c>
      <c r="S67" s="87" t="str">
        <f>'Core Indicators'!DW67</f>
        <v>x</v>
      </c>
      <c r="T67" s="87" t="str">
        <f>'Core Indicators'!EE67</f>
        <v>x</v>
      </c>
      <c r="U67" s="87" t="str">
        <f>'Core Indicators'!EM67</f>
        <v>x</v>
      </c>
      <c r="V67" s="87">
        <f>'Core Indicators'!FC67</f>
        <v>3</v>
      </c>
      <c r="W67" s="87" t="str">
        <f>'Core Indicators'!FK67</f>
        <v>x</v>
      </c>
      <c r="X67" s="87" t="str">
        <f>'Core Indicators'!FS67</f>
        <v>x</v>
      </c>
      <c r="Y67" s="87" t="str">
        <f>'Core Indicators'!GA67</f>
        <v>x</v>
      </c>
      <c r="Z67" s="87">
        <f>'Core Indicators'!GI67</f>
        <v>1</v>
      </c>
      <c r="AA67" s="87">
        <f>'Core Indicators'!GQ67</f>
        <v>1</v>
      </c>
      <c r="AB67" s="87">
        <f>'Core Indicators'!GY67</f>
        <v>0</v>
      </c>
      <c r="AC67" s="87">
        <f>'Core Indicators'!HG67</f>
        <v>1</v>
      </c>
      <c r="AD67" s="87">
        <f>'Core Indicators'!HO67</f>
        <v>1</v>
      </c>
      <c r="AE67" s="87">
        <f>'Core Indicators'!HW67</f>
        <v>1</v>
      </c>
      <c r="AF67" s="87" t="str">
        <f>'Core Indicators'!IE67</f>
        <v>x</v>
      </c>
      <c r="AG67" s="87" t="str">
        <f>'Core Indicators'!IM67</f>
        <v>x</v>
      </c>
    </row>
    <row r="68" spans="1:33" x14ac:dyDescent="0.35">
      <c r="A68" s="70" t="str">
        <f>'Core Indicators'!A:A</f>
        <v>Mixed migration flows in Morocco</v>
      </c>
      <c r="B68" s="70" t="str">
        <f>'Core Indicators'!B:B</f>
        <v>International displacement</v>
      </c>
      <c r="C68" s="70" t="str">
        <f>'Core Indicators'!C68</f>
        <v>MAR002</v>
      </c>
      <c r="D68" s="70" t="str">
        <f>'Core Indicators'!D68</f>
        <v>Morocco</v>
      </c>
      <c r="E68" s="70" t="str">
        <f>'Core Indicators'!E68</f>
        <v>MAR</v>
      </c>
      <c r="F68" s="88">
        <f>'Core Indicators'!O68</f>
        <v>340037</v>
      </c>
      <c r="G68" s="88">
        <f>'Core Indicators'!W68</f>
        <v>30227000</v>
      </c>
      <c r="H68" s="88" t="str">
        <f>'Core Indicators'!AE68</f>
        <v>x</v>
      </c>
      <c r="I68" s="88" t="str">
        <f>'Core Indicators'!AM68</f>
        <v>x</v>
      </c>
      <c r="J68" s="88" t="str">
        <f>'Core Indicators'!AU68</f>
        <v>x</v>
      </c>
      <c r="K68" s="88" t="str">
        <f>'Core Indicators'!BC68</f>
        <v>x</v>
      </c>
      <c r="L68" s="88">
        <f>'Core Indicators'!BK68</f>
        <v>157</v>
      </c>
      <c r="M68" s="88">
        <f>'Core Indicators'!BS68</f>
        <v>0</v>
      </c>
      <c r="N68" s="88">
        <f>'Core Indicators'!CA68</f>
        <v>0</v>
      </c>
      <c r="O68" s="88" t="e">
        <f>'Core Indicators'!CI68</f>
        <v>#N/A</v>
      </c>
      <c r="P68" s="88">
        <f>'Core Indicators'!CQ68</f>
        <v>0</v>
      </c>
      <c r="Q68" s="88" t="str">
        <f>'Core Indicators'!DG68</f>
        <v>x</v>
      </c>
      <c r="R68" s="88" t="str">
        <f>'Core Indicators'!DO68</f>
        <v>x</v>
      </c>
      <c r="S68" s="88" t="str">
        <f>'Core Indicators'!DW68</f>
        <v>x</v>
      </c>
      <c r="T68" s="88" t="str">
        <f>'Core Indicators'!EE68</f>
        <v>x</v>
      </c>
      <c r="U68" s="88" t="str">
        <f>'Core Indicators'!EM68</f>
        <v>x</v>
      </c>
      <c r="V68" s="88">
        <f>'Core Indicators'!FC68</f>
        <v>1</v>
      </c>
      <c r="W68" s="88">
        <f>'Core Indicators'!FK68</f>
        <v>0</v>
      </c>
      <c r="X68" s="88">
        <f>'Core Indicators'!FS68</f>
        <v>0</v>
      </c>
      <c r="Y68" s="88">
        <f>'Core Indicators'!GA68</f>
        <v>0</v>
      </c>
      <c r="Z68" s="88">
        <f>'Core Indicators'!GI68</f>
        <v>0</v>
      </c>
      <c r="AA68" s="88">
        <f>'Core Indicators'!GQ68</f>
        <v>1</v>
      </c>
      <c r="AB68" s="88">
        <f>'Core Indicators'!GY68</f>
        <v>0</v>
      </c>
      <c r="AC68" s="88">
        <f>'Core Indicators'!HG68</f>
        <v>0</v>
      </c>
      <c r="AD68" s="88">
        <f>'Core Indicators'!HO68</f>
        <v>1</v>
      </c>
      <c r="AE68" s="88">
        <f>'Core Indicators'!HW68</f>
        <v>0</v>
      </c>
      <c r="AF68" s="88">
        <f>'Core Indicators'!IE68</f>
        <v>0</v>
      </c>
      <c r="AG68" s="88">
        <f>'Core Indicators'!IM68</f>
        <v>0</v>
      </c>
    </row>
    <row r="69" spans="1:33" x14ac:dyDescent="0.35">
      <c r="A69" s="1" t="str">
        <f>'Core Indicators'!A:A</f>
        <v>Complex crisis in Mozambique</v>
      </c>
      <c r="B69" s="1" t="str">
        <f>'Core Indicators'!B:B</f>
        <v>Complex crisis</v>
      </c>
      <c r="C69" s="1" t="str">
        <f>'Core Indicators'!C69</f>
        <v>MOZ001</v>
      </c>
      <c r="D69" s="1" t="str">
        <f>'Core Indicators'!D69</f>
        <v>Mozambique</v>
      </c>
      <c r="E69" s="1" t="str">
        <f>'Core Indicators'!E69</f>
        <v>MOZ</v>
      </c>
      <c r="F69" s="87">
        <f>'Core Indicators'!O69</f>
        <v>344602</v>
      </c>
      <c r="G69" s="87">
        <f>'Core Indicators'!W69</f>
        <v>3290000</v>
      </c>
      <c r="H69" s="87">
        <f>'Core Indicators'!AE69</f>
        <v>3396000</v>
      </c>
      <c r="I69" s="87">
        <f>'Core Indicators'!AM69</f>
        <v>84000</v>
      </c>
      <c r="J69" s="87">
        <f>'Core Indicators'!AU69</f>
        <v>26</v>
      </c>
      <c r="K69" s="87">
        <f>'Core Indicators'!BC69</f>
        <v>277460</v>
      </c>
      <c r="L69" s="87">
        <f>'Core Indicators'!BK69</f>
        <v>488</v>
      </c>
      <c r="M69" s="87">
        <f>'Core Indicators'!BS69</f>
        <v>147000</v>
      </c>
      <c r="N69" s="87">
        <f>'Core Indicators'!CA69</f>
        <v>143000</v>
      </c>
      <c r="O69" s="87" t="e">
        <f>'Core Indicators'!CI69</f>
        <v>#N/A</v>
      </c>
      <c r="P69" s="87">
        <f>'Core Indicators'!CQ69</f>
        <v>773</v>
      </c>
      <c r="Q69" s="87">
        <f>'Core Indicators'!DG69</f>
        <v>1694000</v>
      </c>
      <c r="R69" s="87">
        <f>'Core Indicators'!DO69</f>
        <v>1601000</v>
      </c>
      <c r="S69" s="87">
        <f>'Core Indicators'!DW69</f>
        <v>1425000</v>
      </c>
      <c r="T69" s="87">
        <f>'Core Indicators'!EE69</f>
        <v>265000</v>
      </c>
      <c r="U69" s="87">
        <f>'Core Indicators'!EM69</f>
        <v>0</v>
      </c>
      <c r="V69" s="87">
        <f>'Core Indicators'!FC69</f>
        <v>3</v>
      </c>
      <c r="W69" s="87" t="str">
        <f>'Core Indicators'!FK69</f>
        <v>x</v>
      </c>
      <c r="X69" s="87" t="str">
        <f>'Core Indicators'!FS69</f>
        <v>x</v>
      </c>
      <c r="Y69" s="87">
        <f>'Core Indicators'!GA69</f>
        <v>0</v>
      </c>
      <c r="Z69" s="87">
        <f>'Core Indicators'!GI69</f>
        <v>0</v>
      </c>
      <c r="AA69" s="87">
        <f>'Core Indicators'!GQ69</f>
        <v>0</v>
      </c>
      <c r="AB69" s="87">
        <f>'Core Indicators'!GY69</f>
        <v>0</v>
      </c>
      <c r="AC69" s="87">
        <f>'Core Indicators'!HG69</f>
        <v>0</v>
      </c>
      <c r="AD69" s="87">
        <f>'Core Indicators'!HO69</f>
        <v>2</v>
      </c>
      <c r="AE69" s="87">
        <f>'Core Indicators'!HW69</f>
        <v>3</v>
      </c>
      <c r="AF69" s="87">
        <f>'Core Indicators'!IE69</f>
        <v>1</v>
      </c>
      <c r="AG69" s="87">
        <f>'Core Indicators'!IM69</f>
        <v>1</v>
      </c>
    </row>
    <row r="70" spans="1:33" x14ac:dyDescent="0.35">
      <c r="A70" s="70" t="str">
        <f>'Core Indicators'!A:A</f>
        <v>Cabo Delgado Islamist Insurgency</v>
      </c>
      <c r="B70" s="70" t="str">
        <f>'Core Indicators'!B:B</f>
        <v>Other type of violence</v>
      </c>
      <c r="C70" s="70" t="str">
        <f>'Core Indicators'!C70</f>
        <v>MOZ004</v>
      </c>
      <c r="D70" s="70" t="str">
        <f>'Core Indicators'!D70</f>
        <v>Mozambique</v>
      </c>
      <c r="E70" s="70" t="str">
        <f>'Core Indicators'!E70</f>
        <v>MOZ</v>
      </c>
      <c r="F70" s="88">
        <f>'Core Indicators'!O70</f>
        <v>78778</v>
      </c>
      <c r="G70" s="88">
        <f>'Core Indicators'!W70</f>
        <v>2333000</v>
      </c>
      <c r="H70" s="88" t="str">
        <f>'Core Indicators'!AE70</f>
        <v>x</v>
      </c>
      <c r="I70" s="88" t="str">
        <f>'Core Indicators'!AM70</f>
        <v>x</v>
      </c>
      <c r="J70" s="88" t="str">
        <f>'Core Indicators'!AU70</f>
        <v>x</v>
      </c>
      <c r="K70" s="88">
        <f>'Core Indicators'!BC70</f>
        <v>0</v>
      </c>
      <c r="L70" s="88">
        <f>'Core Indicators'!BK70</f>
        <v>445</v>
      </c>
      <c r="M70" s="88" t="str">
        <f>'Core Indicators'!BS70</f>
        <v>x</v>
      </c>
      <c r="N70" s="88" t="str">
        <f>'Core Indicators'!CA70</f>
        <v>x</v>
      </c>
      <c r="O70" s="88" t="e">
        <f>'Core Indicators'!CI70</f>
        <v>#N/A</v>
      </c>
      <c r="P70" s="88" t="str">
        <f>'Core Indicators'!CQ70</f>
        <v>x</v>
      </c>
      <c r="Q70" s="88" t="str">
        <f>'Core Indicators'!DG70</f>
        <v>x</v>
      </c>
      <c r="R70" s="88" t="str">
        <f>'Core Indicators'!DO70</f>
        <v>x</v>
      </c>
      <c r="S70" s="88" t="str">
        <f>'Core Indicators'!DW70</f>
        <v>x</v>
      </c>
      <c r="T70" s="88" t="str">
        <f>'Core Indicators'!EE70</f>
        <v>x</v>
      </c>
      <c r="U70" s="88" t="str">
        <f>'Core Indicators'!EM70</f>
        <v>x</v>
      </c>
      <c r="V70" s="88">
        <f>'Core Indicators'!FC70</f>
        <v>2</v>
      </c>
      <c r="W70" s="88" t="str">
        <f>'Core Indicators'!FK70</f>
        <v>x</v>
      </c>
      <c r="X70" s="88" t="str">
        <f>'Core Indicators'!FS70</f>
        <v>x</v>
      </c>
      <c r="Y70" s="88">
        <f>'Core Indicators'!GA70</f>
        <v>0</v>
      </c>
      <c r="Z70" s="88">
        <f>'Core Indicators'!GI70</f>
        <v>0</v>
      </c>
      <c r="AA70" s="88">
        <f>'Core Indicators'!GQ70</f>
        <v>0</v>
      </c>
      <c r="AB70" s="88">
        <f>'Core Indicators'!GY70</f>
        <v>0</v>
      </c>
      <c r="AC70" s="88">
        <f>'Core Indicators'!HG70</f>
        <v>0</v>
      </c>
      <c r="AD70" s="88">
        <f>'Core Indicators'!HO70</f>
        <v>2</v>
      </c>
      <c r="AE70" s="88">
        <f>'Core Indicators'!HW70</f>
        <v>3</v>
      </c>
      <c r="AF70" s="88">
        <f>'Core Indicators'!IE70</f>
        <v>1</v>
      </c>
      <c r="AG70" s="88">
        <f>'Core Indicators'!IM70</f>
        <v>1</v>
      </c>
    </row>
    <row r="71" spans="1:33" x14ac:dyDescent="0.35">
      <c r="A71" s="1" t="str">
        <f>'Core Indicators'!A:A</f>
        <v>Multiple crises in Myanmar</v>
      </c>
      <c r="B71" s="1" t="str">
        <f>'Core Indicators'!B:B</f>
        <v>Multiple crises country</v>
      </c>
      <c r="C71" s="1" t="str">
        <f>'Core Indicators'!C71</f>
        <v>MMR001</v>
      </c>
      <c r="D71" s="1" t="str">
        <f>'Core Indicators'!D71</f>
        <v>Myanmar</v>
      </c>
      <c r="E71" s="1" t="str">
        <f>'Core Indicators'!E71</f>
        <v>MMR</v>
      </c>
      <c r="F71" s="87">
        <f>'Core Indicators'!O71</f>
        <v>281621.09999999998</v>
      </c>
      <c r="G71" s="87">
        <f>'Core Indicators'!W71</f>
        <v>9264000</v>
      </c>
      <c r="H71" s="87">
        <f>'Core Indicators'!AE71</f>
        <v>3541000</v>
      </c>
      <c r="I71" s="87">
        <f>'Core Indicators'!AM71</f>
        <v>1242000</v>
      </c>
      <c r="J71" s="87" t="str">
        <f>'Core Indicators'!AU71</f>
        <v>x</v>
      </c>
      <c r="K71" s="87" t="str">
        <f>'Core Indicators'!BC71</f>
        <v>x</v>
      </c>
      <c r="L71" s="87">
        <f>'Core Indicators'!BK71</f>
        <v>975</v>
      </c>
      <c r="M71" s="87" t="str">
        <f>'Core Indicators'!BS71</f>
        <v>x</v>
      </c>
      <c r="N71" s="87" t="str">
        <f>'Core Indicators'!CA71</f>
        <v>x</v>
      </c>
      <c r="O71" s="87" t="e">
        <f>'Core Indicators'!CI71</f>
        <v>#N/A</v>
      </c>
      <c r="P71" s="87" t="str">
        <f>'Core Indicators'!CQ71</f>
        <v>x</v>
      </c>
      <c r="Q71" s="87">
        <f>'Core Indicators'!DG71</f>
        <v>5723000</v>
      </c>
      <c r="R71" s="87">
        <f>'Core Indicators'!DO71</f>
        <v>2610000</v>
      </c>
      <c r="S71" s="87">
        <f>'Core Indicators'!DW71</f>
        <v>501000</v>
      </c>
      <c r="T71" s="87">
        <f>'Core Indicators'!EE71</f>
        <v>430000</v>
      </c>
      <c r="U71" s="87">
        <f>'Core Indicators'!EM71</f>
        <v>0</v>
      </c>
      <c r="V71" s="87">
        <f>'Core Indicators'!FC71</f>
        <v>3</v>
      </c>
      <c r="W71" s="87" t="str">
        <f>'Core Indicators'!FK71</f>
        <v>x</v>
      </c>
      <c r="X71" s="87" t="str">
        <f>'Core Indicators'!FS71</f>
        <v>x</v>
      </c>
      <c r="Y71" s="87">
        <f>'Core Indicators'!GA71</f>
        <v>2</v>
      </c>
      <c r="Z71" s="87">
        <f>'Core Indicators'!GI71</f>
        <v>3</v>
      </c>
      <c r="AA71" s="87">
        <f>'Core Indicators'!GQ71</f>
        <v>1</v>
      </c>
      <c r="AB71" s="87">
        <f>'Core Indicators'!GY71</f>
        <v>0</v>
      </c>
      <c r="AC71" s="87">
        <f>'Core Indicators'!HG71</f>
        <v>3</v>
      </c>
      <c r="AD71" s="87">
        <f>'Core Indicators'!HO71</f>
        <v>3</v>
      </c>
      <c r="AE71" s="87">
        <f>'Core Indicators'!HW71</f>
        <v>3</v>
      </c>
      <c r="AF71" s="87">
        <f>'Core Indicators'!IE71</f>
        <v>1</v>
      </c>
      <c r="AG71" s="87">
        <f>'Core Indicators'!IM71</f>
        <v>3</v>
      </c>
    </row>
    <row r="72" spans="1:33" x14ac:dyDescent="0.35">
      <c r="A72" s="70" t="str">
        <f>'Core Indicators'!A:A</f>
        <v>Rakhine Conflict</v>
      </c>
      <c r="B72" s="70" t="str">
        <f>'Core Indicators'!B:B</f>
        <v>Conflict</v>
      </c>
      <c r="C72" s="70" t="str">
        <f>'Core Indicators'!C72</f>
        <v>MMR002</v>
      </c>
      <c r="D72" s="70" t="str">
        <f>'Core Indicators'!D72</f>
        <v>Myanmar</v>
      </c>
      <c r="E72" s="70" t="str">
        <f>'Core Indicators'!E72</f>
        <v>MMR</v>
      </c>
      <c r="F72" s="88">
        <f>'Core Indicators'!O72</f>
        <v>36778</v>
      </c>
      <c r="G72" s="88">
        <f>'Core Indicators'!W72</f>
        <v>3785000</v>
      </c>
      <c r="H72" s="88">
        <f>'Core Indicators'!AE72</f>
        <v>1235000</v>
      </c>
      <c r="I72" s="88">
        <f>'Core Indicators'!AM72</f>
        <v>1136000</v>
      </c>
      <c r="J72" s="88" t="str">
        <f>'Core Indicators'!AU72</f>
        <v>x</v>
      </c>
      <c r="K72" s="88" t="str">
        <f>'Core Indicators'!BC72</f>
        <v>x</v>
      </c>
      <c r="L72" s="88">
        <f>'Core Indicators'!BK72</f>
        <v>813</v>
      </c>
      <c r="M72" s="88" t="str">
        <f>'Core Indicators'!BS72</f>
        <v>x</v>
      </c>
      <c r="N72" s="88" t="str">
        <f>'Core Indicators'!CA72</f>
        <v>x</v>
      </c>
      <c r="O72" s="88" t="e">
        <f>'Core Indicators'!CI72</f>
        <v>#N/A</v>
      </c>
      <c r="P72" s="88" t="str">
        <f>'Core Indicators'!CQ72</f>
        <v>x</v>
      </c>
      <c r="Q72" s="88">
        <f>'Core Indicators'!DG72</f>
        <v>2550000</v>
      </c>
      <c r="R72" s="88">
        <f>'Core Indicators'!DO72</f>
        <v>520000</v>
      </c>
      <c r="S72" s="88">
        <f>'Core Indicators'!DW72</f>
        <v>391000</v>
      </c>
      <c r="T72" s="88">
        <f>'Core Indicators'!EE72</f>
        <v>324000</v>
      </c>
      <c r="U72" s="88">
        <f>'Core Indicators'!EM72</f>
        <v>0</v>
      </c>
      <c r="V72" s="88">
        <f>'Core Indicators'!FC72</f>
        <v>3</v>
      </c>
      <c r="W72" s="88" t="str">
        <f>'Core Indicators'!FK72</f>
        <v>x</v>
      </c>
      <c r="X72" s="88" t="str">
        <f>'Core Indicators'!FS72</f>
        <v>x</v>
      </c>
      <c r="Y72" s="88">
        <f>'Core Indicators'!GA72</f>
        <v>2</v>
      </c>
      <c r="Z72" s="88">
        <f>'Core Indicators'!GI72</f>
        <v>1</v>
      </c>
      <c r="AA72" s="88">
        <f>'Core Indicators'!GQ72</f>
        <v>1</v>
      </c>
      <c r="AB72" s="88">
        <f>'Core Indicators'!GY72</f>
        <v>0</v>
      </c>
      <c r="AC72" s="88">
        <f>'Core Indicators'!HG72</f>
        <v>3</v>
      </c>
      <c r="AD72" s="88">
        <f>'Core Indicators'!HO72</f>
        <v>3</v>
      </c>
      <c r="AE72" s="88">
        <f>'Core Indicators'!HW72</f>
        <v>2</v>
      </c>
      <c r="AF72" s="88">
        <f>'Core Indicators'!IE72</f>
        <v>1</v>
      </c>
      <c r="AG72" s="88">
        <f>'Core Indicators'!IM72</f>
        <v>2</v>
      </c>
    </row>
    <row r="73" spans="1:33" x14ac:dyDescent="0.35">
      <c r="A73" s="1" t="str">
        <f>'Core Indicators'!A:A</f>
        <v>Kachin and Shan Conflict</v>
      </c>
      <c r="B73" s="1" t="str">
        <f>'Core Indicators'!B:B</f>
        <v>Conflict</v>
      </c>
      <c r="C73" s="1" t="str">
        <f>'Core Indicators'!C73</f>
        <v>MMR003</v>
      </c>
      <c r="D73" s="1" t="str">
        <f>'Core Indicators'!D73</f>
        <v>Myanmar</v>
      </c>
      <c r="E73" s="1" t="str">
        <f>'Core Indicators'!E73</f>
        <v>MMR</v>
      </c>
      <c r="F73" s="87">
        <f>'Core Indicators'!O73</f>
        <v>244843.1</v>
      </c>
      <c r="G73" s="87">
        <f>'Core Indicators'!W73</f>
        <v>5479000</v>
      </c>
      <c r="H73" s="87">
        <f>'Core Indicators'!AE73</f>
        <v>2306000</v>
      </c>
      <c r="I73" s="87">
        <f>'Core Indicators'!AM73</f>
        <v>106000</v>
      </c>
      <c r="J73" s="87" t="str">
        <f>'Core Indicators'!AU73</f>
        <v>x</v>
      </c>
      <c r="K73" s="87" t="str">
        <f>'Core Indicators'!BC73</f>
        <v>x</v>
      </c>
      <c r="L73" s="87">
        <f>'Core Indicators'!BK73</f>
        <v>162</v>
      </c>
      <c r="M73" s="87" t="str">
        <f>'Core Indicators'!BS73</f>
        <v>x</v>
      </c>
      <c r="N73" s="87" t="str">
        <f>'Core Indicators'!CA73</f>
        <v>x</v>
      </c>
      <c r="O73" s="87" t="e">
        <f>'Core Indicators'!CI73</f>
        <v>#N/A</v>
      </c>
      <c r="P73" s="87" t="str">
        <f>'Core Indicators'!CQ73</f>
        <v>x</v>
      </c>
      <c r="Q73" s="87">
        <f>'Core Indicators'!DG73</f>
        <v>3173000</v>
      </c>
      <c r="R73" s="87">
        <f>'Core Indicators'!DO73</f>
        <v>2090000</v>
      </c>
      <c r="S73" s="87">
        <f>'Core Indicators'!DW73</f>
        <v>110000</v>
      </c>
      <c r="T73" s="87">
        <f>'Core Indicators'!EE73</f>
        <v>106000</v>
      </c>
      <c r="U73" s="87">
        <f>'Core Indicators'!EM73</f>
        <v>0</v>
      </c>
      <c r="V73" s="87">
        <f>'Core Indicators'!FC73</f>
        <v>3</v>
      </c>
      <c r="W73" s="87" t="str">
        <f>'Core Indicators'!FK73</f>
        <v>x</v>
      </c>
      <c r="X73" s="87" t="str">
        <f>'Core Indicators'!FS73</f>
        <v>x</v>
      </c>
      <c r="Y73" s="87">
        <f>'Core Indicators'!GA73</f>
        <v>2</v>
      </c>
      <c r="Z73" s="87">
        <f>'Core Indicators'!GI73</f>
        <v>3</v>
      </c>
      <c r="AA73" s="87">
        <f>'Core Indicators'!GQ73</f>
        <v>1</v>
      </c>
      <c r="AB73" s="87">
        <f>'Core Indicators'!GY73</f>
        <v>0</v>
      </c>
      <c r="AC73" s="87">
        <f>'Core Indicators'!HG73</f>
        <v>1</v>
      </c>
      <c r="AD73" s="87">
        <f>'Core Indicators'!HO73</f>
        <v>2</v>
      </c>
      <c r="AE73" s="87">
        <f>'Core Indicators'!HW73</f>
        <v>3</v>
      </c>
      <c r="AF73" s="87">
        <f>'Core Indicators'!IE73</f>
        <v>1</v>
      </c>
      <c r="AG73" s="87">
        <f>'Core Indicators'!IM73</f>
        <v>3</v>
      </c>
    </row>
    <row r="74" spans="1:33" x14ac:dyDescent="0.35">
      <c r="A74" s="70" t="str">
        <f>'Core Indicators'!A:A</f>
        <v>Socioeconomic crisis in Nicaragua</v>
      </c>
      <c r="B74" s="70" t="str">
        <f>'Core Indicators'!B:B</f>
        <v>Political and economic crisis</v>
      </c>
      <c r="C74" s="70" t="str">
        <f>'Core Indicators'!C74</f>
        <v>NIC001</v>
      </c>
      <c r="D74" s="70" t="str">
        <f>'Core Indicators'!D74</f>
        <v>Nicaragua</v>
      </c>
      <c r="E74" s="70" t="str">
        <f>'Core Indicators'!E74</f>
        <v>NIC</v>
      </c>
      <c r="F74" s="88">
        <f>'Core Indicators'!O74</f>
        <v>119990</v>
      </c>
      <c r="G74" s="88">
        <f>'Core Indicators'!W74</f>
        <v>6211000</v>
      </c>
      <c r="H74" s="88">
        <f>'Core Indicators'!AE74</f>
        <v>417000</v>
      </c>
      <c r="I74" s="88">
        <f>'Core Indicators'!AM74</f>
        <v>62000</v>
      </c>
      <c r="J74" s="88" t="str">
        <f>'Core Indicators'!AU74</f>
        <v>x</v>
      </c>
      <c r="K74" s="88">
        <f>'Core Indicators'!BC74</f>
        <v>144155</v>
      </c>
      <c r="L74" s="88" t="str">
        <f>'Core Indicators'!BK74</f>
        <v>x</v>
      </c>
      <c r="M74" s="88">
        <f>'Core Indicators'!BS74</f>
        <v>0</v>
      </c>
      <c r="N74" s="88">
        <f>'Core Indicators'!CA74</f>
        <v>0</v>
      </c>
      <c r="O74" s="88" t="e">
        <f>'Core Indicators'!CI74</f>
        <v>#N/A</v>
      </c>
      <c r="P74" s="88">
        <f>'Core Indicators'!CQ74</f>
        <v>1214</v>
      </c>
      <c r="Q74" s="88" t="str">
        <f>'Core Indicators'!DG74</f>
        <v>x</v>
      </c>
      <c r="R74" s="88" t="str">
        <f>'Core Indicators'!DO74</f>
        <v>x</v>
      </c>
      <c r="S74" s="88" t="str">
        <f>'Core Indicators'!DW74</f>
        <v>x</v>
      </c>
      <c r="T74" s="88">
        <f>'Core Indicators'!EE74</f>
        <v>0</v>
      </c>
      <c r="U74" s="88">
        <f>'Core Indicators'!EM74</f>
        <v>0</v>
      </c>
      <c r="V74" s="88">
        <f>'Core Indicators'!FC74</f>
        <v>1</v>
      </c>
      <c r="W74" s="88">
        <f>'Core Indicators'!FK74</f>
        <v>0</v>
      </c>
      <c r="X74" s="88">
        <f>'Core Indicators'!FS74</f>
        <v>0</v>
      </c>
      <c r="Y74" s="88" t="str">
        <f>'Core Indicators'!GA74</f>
        <v>x</v>
      </c>
      <c r="Z74" s="88" t="str">
        <f>'Core Indicators'!GI74</f>
        <v>x</v>
      </c>
      <c r="AA74" s="88">
        <f>'Core Indicators'!GQ74</f>
        <v>1</v>
      </c>
      <c r="AB74" s="88">
        <f>'Core Indicators'!GY74</f>
        <v>0</v>
      </c>
      <c r="AC74" s="88">
        <f>'Core Indicators'!HG74</f>
        <v>1</v>
      </c>
      <c r="AD74" s="88">
        <f>'Core Indicators'!HO74</f>
        <v>1</v>
      </c>
      <c r="AE74" s="88">
        <f>'Core Indicators'!HW74</f>
        <v>0</v>
      </c>
      <c r="AF74" s="88">
        <f>'Core Indicators'!IE74</f>
        <v>0</v>
      </c>
      <c r="AG74" s="88">
        <f>'Core Indicators'!IM74</f>
        <v>2</v>
      </c>
    </row>
    <row r="75" spans="1:33" x14ac:dyDescent="0.35">
      <c r="A75" s="1" t="str">
        <f>'Core Indicators'!A:A</f>
        <v>Multiple crises in Niger</v>
      </c>
      <c r="B75" s="1" t="str">
        <f>'Core Indicators'!B:B</f>
        <v>Multiple crises country</v>
      </c>
      <c r="C75" s="1" t="str">
        <f>'Core Indicators'!C75</f>
        <v>NER001</v>
      </c>
      <c r="D75" s="1" t="str">
        <f>'Core Indicators'!D75</f>
        <v>Niger</v>
      </c>
      <c r="E75" s="1" t="str">
        <f>'Core Indicators'!E75</f>
        <v>NER</v>
      </c>
      <c r="F75" s="87">
        <f>'Core Indicators'!O75</f>
        <v>1267000</v>
      </c>
      <c r="G75" s="87">
        <f>'Core Indicators'!W75</f>
        <v>21686000</v>
      </c>
      <c r="H75" s="87">
        <f>'Core Indicators'!AE75</f>
        <v>2300000</v>
      </c>
      <c r="I75" s="87">
        <f>'Core Indicators'!AM75</f>
        <v>222000</v>
      </c>
      <c r="J75" s="87" t="str">
        <f>'Core Indicators'!AU75</f>
        <v>X</v>
      </c>
      <c r="K75" s="87" t="str">
        <f>'Core Indicators'!BC75</f>
        <v>X</v>
      </c>
      <c r="L75" s="87">
        <f>'Core Indicators'!BK75</f>
        <v>239</v>
      </c>
      <c r="M75" s="87" t="str">
        <f>'Core Indicators'!BS75</f>
        <v>X</v>
      </c>
      <c r="N75" s="87" t="str">
        <f>'Core Indicators'!CA75</f>
        <v>X</v>
      </c>
      <c r="O75" s="87" t="e">
        <f>'Core Indicators'!CI75</f>
        <v>#N/A</v>
      </c>
      <c r="P75" s="87" t="str">
        <f>'Core Indicators'!CQ75</f>
        <v>X</v>
      </c>
      <c r="Q75" s="87">
        <f>'Core Indicators'!DG75</f>
        <v>19352000</v>
      </c>
      <c r="R75" s="87">
        <f>'Core Indicators'!DO75</f>
        <v>108000</v>
      </c>
      <c r="S75" s="87">
        <f>'Core Indicators'!DW75</f>
        <v>1747000</v>
      </c>
      <c r="T75" s="87">
        <f>'Core Indicators'!EE75</f>
        <v>461000</v>
      </c>
      <c r="U75" s="87">
        <f>'Core Indicators'!EM75</f>
        <v>0</v>
      </c>
      <c r="V75" s="87">
        <f>'Core Indicators'!FC75</f>
        <v>5</v>
      </c>
      <c r="W75" s="87" t="str">
        <f>'Core Indicators'!FK75</f>
        <v>X</v>
      </c>
      <c r="X75" s="87" t="str">
        <f>'Core Indicators'!FS75</f>
        <v>X</v>
      </c>
      <c r="Y75" s="87">
        <f>'Core Indicators'!GA75</f>
        <v>0</v>
      </c>
      <c r="Z75" s="87">
        <f>'Core Indicators'!GI75</f>
        <v>2</v>
      </c>
      <c r="AA75" s="87">
        <f>'Core Indicators'!GQ75</f>
        <v>0</v>
      </c>
      <c r="AB75" s="87">
        <f>'Core Indicators'!GY75</f>
        <v>0</v>
      </c>
      <c r="AC75" s="87">
        <f>'Core Indicators'!HG75</f>
        <v>0</v>
      </c>
      <c r="AD75" s="87">
        <f>'Core Indicators'!HO75</f>
        <v>2</v>
      </c>
      <c r="AE75" s="87">
        <f>'Core Indicators'!HW75</f>
        <v>3</v>
      </c>
      <c r="AF75" s="87">
        <f>'Core Indicators'!IE75</f>
        <v>1</v>
      </c>
      <c r="AG75" s="87">
        <f>'Core Indicators'!IM75</f>
        <v>2</v>
      </c>
    </row>
    <row r="76" spans="1:33" x14ac:dyDescent="0.35">
      <c r="A76" s="70" t="str">
        <f>'Core Indicators'!A:A</f>
        <v>Boko Haram in Niger</v>
      </c>
      <c r="B76" s="70" t="str">
        <f>'Core Indicators'!B:B</f>
        <v>Conflict</v>
      </c>
      <c r="C76" s="70" t="str">
        <f>'Core Indicators'!C76</f>
        <v>NER002</v>
      </c>
      <c r="D76" s="70" t="str">
        <f>'Core Indicators'!D76</f>
        <v>Niger</v>
      </c>
      <c r="E76" s="70" t="str">
        <f>'Core Indicators'!E76</f>
        <v>NER</v>
      </c>
      <c r="F76" s="88">
        <f>'Core Indicators'!O76</f>
        <v>156906</v>
      </c>
      <c r="G76" s="88">
        <f>'Core Indicators'!W76</f>
        <v>738000</v>
      </c>
      <c r="H76" s="88">
        <f>'Core Indicators'!AE76</f>
        <v>728000</v>
      </c>
      <c r="I76" s="88">
        <f>'Core Indicators'!AM76</f>
        <v>139000</v>
      </c>
      <c r="J76" s="88" t="str">
        <f>'Core Indicators'!AU76</f>
        <v>X</v>
      </c>
      <c r="K76" s="88" t="str">
        <f>'Core Indicators'!BC76</f>
        <v>X</v>
      </c>
      <c r="L76" s="88">
        <f>'Core Indicators'!BK76</f>
        <v>142</v>
      </c>
      <c r="M76" s="88" t="str">
        <f>'Core Indicators'!BS76</f>
        <v>X</v>
      </c>
      <c r="N76" s="88" t="str">
        <f>'Core Indicators'!CA76</f>
        <v>X</v>
      </c>
      <c r="O76" s="88" t="e">
        <f>'Core Indicators'!CI76</f>
        <v>#N/A</v>
      </c>
      <c r="P76" s="88" t="str">
        <f>'Core Indicators'!CQ76</f>
        <v>X</v>
      </c>
      <c r="Q76" s="88">
        <f>'Core Indicators'!DG76</f>
        <v>0</v>
      </c>
      <c r="R76" s="88">
        <f>'Core Indicators'!DO76</f>
        <v>277000</v>
      </c>
      <c r="S76" s="88">
        <f>'Core Indicators'!DW76</f>
        <v>331000</v>
      </c>
      <c r="T76" s="88">
        <f>'Core Indicators'!EE76</f>
        <v>130000</v>
      </c>
      <c r="U76" s="88">
        <f>'Core Indicators'!EM76</f>
        <v>0</v>
      </c>
      <c r="V76" s="88">
        <f>'Core Indicators'!FC76</f>
        <v>5</v>
      </c>
      <c r="W76" s="88" t="str">
        <f>'Core Indicators'!FK76</f>
        <v>X</v>
      </c>
      <c r="X76" s="88" t="str">
        <f>'Core Indicators'!FS76</f>
        <v>X</v>
      </c>
      <c r="Y76" s="88">
        <f>'Core Indicators'!GA76</f>
        <v>0</v>
      </c>
      <c r="Z76" s="88">
        <f>'Core Indicators'!GI76</f>
        <v>2</v>
      </c>
      <c r="AA76" s="88">
        <f>'Core Indicators'!GQ76</f>
        <v>0</v>
      </c>
      <c r="AB76" s="88">
        <f>'Core Indicators'!GY76</f>
        <v>3</v>
      </c>
      <c r="AC76" s="88">
        <f>'Core Indicators'!HG76</f>
        <v>0</v>
      </c>
      <c r="AD76" s="88">
        <f>'Core Indicators'!HO76</f>
        <v>2</v>
      </c>
      <c r="AE76" s="88">
        <f>'Core Indicators'!HW76</f>
        <v>3</v>
      </c>
      <c r="AF76" s="88">
        <f>'Core Indicators'!IE76</f>
        <v>1</v>
      </c>
      <c r="AG76" s="88">
        <f>'Core Indicators'!IM76</f>
        <v>2</v>
      </c>
    </row>
    <row r="77" spans="1:33" x14ac:dyDescent="0.35">
      <c r="A77" s="1" t="str">
        <f>'Core Indicators'!A:A</f>
        <v>Mali/Burkina Faso conflict</v>
      </c>
      <c r="B77" s="1" t="str">
        <f>'Core Indicators'!B:B</f>
        <v>Conflict</v>
      </c>
      <c r="C77" s="1" t="str">
        <f>'Core Indicators'!C77</f>
        <v>NER003</v>
      </c>
      <c r="D77" s="1" t="str">
        <f>'Core Indicators'!D77</f>
        <v>Niger</v>
      </c>
      <c r="E77" s="1" t="str">
        <f>'Core Indicators'!E77</f>
        <v>NER</v>
      </c>
      <c r="F77" s="87">
        <f>'Core Indicators'!O77</f>
        <v>210600</v>
      </c>
      <c r="G77" s="87">
        <f>'Core Indicators'!W77</f>
        <v>7800000</v>
      </c>
      <c r="H77" s="87">
        <f>'Core Indicators'!AE77</f>
        <v>717000</v>
      </c>
      <c r="I77" s="87">
        <f>'Core Indicators'!AM77</f>
        <v>70000</v>
      </c>
      <c r="J77" s="87" t="str">
        <f>'Core Indicators'!AU77</f>
        <v>X</v>
      </c>
      <c r="K77" s="87" t="str">
        <f>'Core Indicators'!BC77</f>
        <v>X</v>
      </c>
      <c r="L77" s="87">
        <f>'Core Indicators'!BK77</f>
        <v>81</v>
      </c>
      <c r="M77" s="87" t="str">
        <f>'Core Indicators'!BS77</f>
        <v>X</v>
      </c>
      <c r="N77" s="87" t="str">
        <f>'Core Indicators'!CA77</f>
        <v>X</v>
      </c>
      <c r="O77" s="87" t="e">
        <f>'Core Indicators'!CI77</f>
        <v>#N/A</v>
      </c>
      <c r="P77" s="87" t="str">
        <f>'Core Indicators'!CQ77</f>
        <v>X</v>
      </c>
      <c r="Q77" s="87">
        <f>'Core Indicators'!DG77</f>
        <v>7083000</v>
      </c>
      <c r="R77" s="87">
        <f>'Core Indicators'!DO77</f>
        <v>0</v>
      </c>
      <c r="S77" s="87">
        <f>'Core Indicators'!DW77</f>
        <v>592000</v>
      </c>
      <c r="T77" s="87">
        <f>'Core Indicators'!EE77</f>
        <v>125000</v>
      </c>
      <c r="U77" s="87">
        <f>'Core Indicators'!EM77</f>
        <v>0</v>
      </c>
      <c r="V77" s="87">
        <f>'Core Indicators'!FC77</f>
        <v>5</v>
      </c>
      <c r="W77" s="87" t="str">
        <f>'Core Indicators'!FK77</f>
        <v>X</v>
      </c>
      <c r="X77" s="87" t="str">
        <f>'Core Indicators'!FS77</f>
        <v>X</v>
      </c>
      <c r="Y77" s="87">
        <f>'Core Indicators'!GA77</f>
        <v>0</v>
      </c>
      <c r="Z77" s="87">
        <f>'Core Indicators'!GI77</f>
        <v>2</v>
      </c>
      <c r="AA77" s="87">
        <f>'Core Indicators'!GQ77</f>
        <v>2</v>
      </c>
      <c r="AB77" s="87">
        <f>'Core Indicators'!GY77</f>
        <v>3</v>
      </c>
      <c r="AC77" s="87">
        <f>'Core Indicators'!HG77</f>
        <v>0</v>
      </c>
      <c r="AD77" s="87">
        <f>'Core Indicators'!HO77</f>
        <v>2</v>
      </c>
      <c r="AE77" s="87">
        <f>'Core Indicators'!HW77</f>
        <v>3</v>
      </c>
      <c r="AF77" s="87">
        <f>'Core Indicators'!IE77</f>
        <v>2</v>
      </c>
      <c r="AG77" s="87">
        <f>'Core Indicators'!IM77</f>
        <v>2</v>
      </c>
    </row>
    <row r="78" spans="1:33" x14ac:dyDescent="0.35">
      <c r="A78" s="70" t="str">
        <f>'Core Indicators'!A:A</f>
        <v>Complex crisis in Nigeria</v>
      </c>
      <c r="B78" s="70" t="str">
        <f>'Core Indicators'!B:B</f>
        <v>Complex crisis</v>
      </c>
      <c r="C78" s="70" t="str">
        <f>'Core Indicators'!C78</f>
        <v>NGA001</v>
      </c>
      <c r="D78" s="70" t="str">
        <f>'Core Indicators'!D78</f>
        <v>Nigeria</v>
      </c>
      <c r="E78" s="70" t="str">
        <f>'Core Indicators'!E78</f>
        <v>NGA</v>
      </c>
      <c r="F78" s="88">
        <f>'Core Indicators'!O78</f>
        <v>909890</v>
      </c>
      <c r="G78" s="88">
        <f>'Core Indicators'!W78</f>
        <v>187718000</v>
      </c>
      <c r="H78" s="88">
        <f>'Core Indicators'!AE78</f>
        <v>29660000</v>
      </c>
      <c r="I78" s="88">
        <f>'Core Indicators'!AM78</f>
        <v>2535000</v>
      </c>
      <c r="J78" s="88" t="str">
        <f>'Core Indicators'!AU78</f>
        <v>x</v>
      </c>
      <c r="K78" s="88" t="str">
        <f>'Core Indicators'!BC78</f>
        <v>x</v>
      </c>
      <c r="L78" s="88">
        <f>'Core Indicators'!BK78</f>
        <v>2474</v>
      </c>
      <c r="M78" s="88" t="str">
        <f>'Core Indicators'!BS78</f>
        <v>x</v>
      </c>
      <c r="N78" s="88">
        <f>'Core Indicators'!CA78</f>
        <v>4300</v>
      </c>
      <c r="O78" s="88" t="e">
        <f>'Core Indicators'!CI78</f>
        <v>#N/A</v>
      </c>
      <c r="P78" s="88" t="str">
        <f>'Core Indicators'!CQ78</f>
        <v>x</v>
      </c>
      <c r="Q78" s="88">
        <f>'Core Indicators'!DG78</f>
        <v>157926000</v>
      </c>
      <c r="R78" s="88">
        <f>'Core Indicators'!DO78</f>
        <v>20267000</v>
      </c>
      <c r="S78" s="88">
        <f>'Core Indicators'!DW78</f>
        <v>4232000</v>
      </c>
      <c r="T78" s="88">
        <f>'Core Indicators'!EE78</f>
        <v>5161000</v>
      </c>
      <c r="U78" s="88">
        <f>'Core Indicators'!EM78</f>
        <v>0</v>
      </c>
      <c r="V78" s="88">
        <f>'Core Indicators'!FC78</f>
        <v>5</v>
      </c>
      <c r="W78" s="88" t="str">
        <f>'Core Indicators'!FK78</f>
        <v>x</v>
      </c>
      <c r="X78" s="88">
        <f>'Core Indicators'!FS78</f>
        <v>800000</v>
      </c>
      <c r="Y78" s="88">
        <f>'Core Indicators'!GA78</f>
        <v>1</v>
      </c>
      <c r="Z78" s="88">
        <f>'Core Indicators'!GI78</f>
        <v>3</v>
      </c>
      <c r="AA78" s="88">
        <f>'Core Indicators'!GQ78</f>
        <v>3</v>
      </c>
      <c r="AB78" s="88">
        <f>'Core Indicators'!GY78</f>
        <v>3</v>
      </c>
      <c r="AC78" s="88">
        <f>'Core Indicators'!HG78</f>
        <v>2</v>
      </c>
      <c r="AD78" s="88">
        <f>'Core Indicators'!HO78</f>
        <v>2</v>
      </c>
      <c r="AE78" s="88">
        <f>'Core Indicators'!HW78</f>
        <v>3</v>
      </c>
      <c r="AF78" s="88">
        <f>'Core Indicators'!IE78</f>
        <v>1</v>
      </c>
      <c r="AG78" s="88">
        <f>'Core Indicators'!IM78</f>
        <v>2</v>
      </c>
    </row>
    <row r="79" spans="1:33" x14ac:dyDescent="0.35">
      <c r="A79" s="1" t="str">
        <f>'Core Indicators'!A:A</f>
        <v>Middle belt conflict</v>
      </c>
      <c r="B79" s="1" t="str">
        <f>'Core Indicators'!B:B</f>
        <v>Conflict</v>
      </c>
      <c r="C79" s="1" t="str">
        <f>'Core Indicators'!C79</f>
        <v>NGA003</v>
      </c>
      <c r="D79" s="1" t="str">
        <f>'Core Indicators'!D79</f>
        <v>Nigeria</v>
      </c>
      <c r="E79" s="1" t="str">
        <f>'Core Indicators'!E79</f>
        <v>NGA</v>
      </c>
      <c r="F79" s="87">
        <f>'Core Indicators'!O79</f>
        <v>409735</v>
      </c>
      <c r="G79" s="87">
        <f>'Core Indicators'!W79</f>
        <v>84154000</v>
      </c>
      <c r="H79" s="87">
        <f>'Core Indicators'!AE79</f>
        <v>300000</v>
      </c>
      <c r="I79" s="87" t="str">
        <f>'Core Indicators'!AM79</f>
        <v>x</v>
      </c>
      <c r="J79" s="87" t="str">
        <f>'Core Indicators'!AU79</f>
        <v>x</v>
      </c>
      <c r="K79" s="87" t="str">
        <f>'Core Indicators'!BC79</f>
        <v>x</v>
      </c>
      <c r="L79" s="87" t="str">
        <f>'Core Indicators'!BK79</f>
        <v>x</v>
      </c>
      <c r="M79" s="87" t="str">
        <f>'Core Indicators'!BS79</f>
        <v>x</v>
      </c>
      <c r="N79" s="87" t="str">
        <f>'Core Indicators'!CA79</f>
        <v>x</v>
      </c>
      <c r="O79" s="87" t="e">
        <f>'Core Indicators'!CI79</f>
        <v>#N/A</v>
      </c>
      <c r="P79" s="87" t="str">
        <f>'Core Indicators'!CQ79</f>
        <v>x</v>
      </c>
      <c r="Q79" s="87" t="str">
        <f>'Core Indicators'!DG79</f>
        <v>x</v>
      </c>
      <c r="R79" s="87">
        <f>'Core Indicators'!DO79</f>
        <v>0</v>
      </c>
      <c r="S79" s="87" t="str">
        <f>'Core Indicators'!DW79</f>
        <v>x</v>
      </c>
      <c r="T79" s="87">
        <f>'Core Indicators'!EE79</f>
        <v>0</v>
      </c>
      <c r="U79" s="87">
        <f>'Core Indicators'!EM79</f>
        <v>0</v>
      </c>
      <c r="V79" s="87">
        <f>'Core Indicators'!FC79</f>
        <v>5</v>
      </c>
      <c r="W79" s="87" t="str">
        <f>'Core Indicators'!FK79</f>
        <v>x</v>
      </c>
      <c r="X79" s="87" t="str">
        <f>'Core Indicators'!FS79</f>
        <v>x</v>
      </c>
      <c r="Y79" s="87">
        <f>'Core Indicators'!GA79</f>
        <v>1</v>
      </c>
      <c r="Z79" s="87">
        <f>'Core Indicators'!GI79</f>
        <v>2</v>
      </c>
      <c r="AA79" s="87">
        <f>'Core Indicators'!GQ79</f>
        <v>0</v>
      </c>
      <c r="AB79" s="87">
        <f>'Core Indicators'!GY79</f>
        <v>3</v>
      </c>
      <c r="AC79" s="87">
        <f>'Core Indicators'!HG79</f>
        <v>0</v>
      </c>
      <c r="AD79" s="87">
        <f>'Core Indicators'!HO79</f>
        <v>1</v>
      </c>
      <c r="AE79" s="87">
        <f>'Core Indicators'!HW79</f>
        <v>2</v>
      </c>
      <c r="AF79" s="87">
        <f>'Core Indicators'!IE79</f>
        <v>1</v>
      </c>
      <c r="AG79" s="87">
        <f>'Core Indicators'!IM79</f>
        <v>1</v>
      </c>
    </row>
    <row r="80" spans="1:33" x14ac:dyDescent="0.35">
      <c r="A80" s="70" t="str">
        <f>'Core Indicators'!A:A</f>
        <v>Boko Haram crisis in Nigeria</v>
      </c>
      <c r="B80" s="70" t="str">
        <f>'Core Indicators'!B:B</f>
        <v>Conflict</v>
      </c>
      <c r="C80" s="70" t="str">
        <f>'Core Indicators'!C80</f>
        <v>NGA004</v>
      </c>
      <c r="D80" s="70" t="str">
        <f>'Core Indicators'!D80</f>
        <v>Nigeria</v>
      </c>
      <c r="E80" s="70" t="str">
        <f>'Core Indicators'!E80</f>
        <v>NGA</v>
      </c>
      <c r="F80" s="88">
        <f>'Core Indicators'!O80</f>
        <v>157918</v>
      </c>
      <c r="G80" s="88">
        <f>'Core Indicators'!W80</f>
        <v>13012000</v>
      </c>
      <c r="H80" s="88">
        <f>'Core Indicators'!AE80</f>
        <v>13012000</v>
      </c>
      <c r="I80" s="88">
        <f>'Core Indicators'!AM80</f>
        <v>2381000</v>
      </c>
      <c r="J80" s="88" t="str">
        <f>'Core Indicators'!AU80</f>
        <v>x</v>
      </c>
      <c r="K80" s="88" t="str">
        <f>'Core Indicators'!BC80</f>
        <v>x</v>
      </c>
      <c r="L80" s="88">
        <f>'Core Indicators'!BK80</f>
        <v>1026</v>
      </c>
      <c r="M80" s="88" t="str">
        <f>'Core Indicators'!BS80</f>
        <v>x</v>
      </c>
      <c r="N80" s="88">
        <f>'Core Indicators'!CA80</f>
        <v>4300</v>
      </c>
      <c r="O80" s="88" t="e">
        <f>'Core Indicators'!CI80</f>
        <v>#N/A</v>
      </c>
      <c r="P80" s="88" t="str">
        <f>'Core Indicators'!CQ80</f>
        <v>x</v>
      </c>
      <c r="Q80" s="88">
        <f>'Core Indicators'!DG80</f>
        <v>0</v>
      </c>
      <c r="R80" s="88">
        <f>'Core Indicators'!DO80</f>
        <v>5943000</v>
      </c>
      <c r="S80" s="88">
        <f>'Core Indicators'!DW80</f>
        <v>1908000</v>
      </c>
      <c r="T80" s="88">
        <f>'Core Indicators'!EE80</f>
        <v>5161000</v>
      </c>
      <c r="U80" s="88">
        <f>'Core Indicators'!EM80</f>
        <v>0</v>
      </c>
      <c r="V80" s="88">
        <f>'Core Indicators'!FC80</f>
        <v>4</v>
      </c>
      <c r="W80" s="88" t="str">
        <f>'Core Indicators'!FK80</f>
        <v>x</v>
      </c>
      <c r="X80" s="88">
        <f>'Core Indicators'!FS80</f>
        <v>800000</v>
      </c>
      <c r="Y80" s="88">
        <f>'Core Indicators'!GA80</f>
        <v>1</v>
      </c>
      <c r="Z80" s="88">
        <f>'Core Indicators'!GI80</f>
        <v>2</v>
      </c>
      <c r="AA80" s="88">
        <f>'Core Indicators'!GQ80</f>
        <v>3</v>
      </c>
      <c r="AB80" s="88">
        <f>'Core Indicators'!GY80</f>
        <v>0</v>
      </c>
      <c r="AC80" s="88">
        <f>'Core Indicators'!HG80</f>
        <v>1</v>
      </c>
      <c r="AD80" s="88">
        <f>'Core Indicators'!HO80</f>
        <v>2</v>
      </c>
      <c r="AE80" s="88">
        <f>'Core Indicators'!HW80</f>
        <v>3</v>
      </c>
      <c r="AF80" s="88">
        <f>'Core Indicators'!IE80</f>
        <v>1</v>
      </c>
      <c r="AG80" s="88">
        <f>'Core Indicators'!IM80</f>
        <v>3</v>
      </c>
    </row>
    <row r="81" spans="1:33" x14ac:dyDescent="0.35">
      <c r="A81" s="1" t="str">
        <f>'Core Indicators'!A:A</f>
        <v>Regional Boko Haram Crisis</v>
      </c>
      <c r="B81" s="1" t="str">
        <f>'Core Indicators'!B:B</f>
        <v>Regional crisis</v>
      </c>
      <c r="C81" s="1" t="str">
        <f>'Core Indicators'!C81</f>
        <v>REG001</v>
      </c>
      <c r="D81" s="1" t="str">
        <f>'Core Indicators'!D81</f>
        <v>Nigeria, Niger, Chad, Cameroon</v>
      </c>
      <c r="E81" s="1" t="str">
        <f>'Core Indicators'!E81</f>
        <v>NGA, NER, TCD, CMR</v>
      </c>
      <c r="F81" s="87">
        <f>'Core Indicators'!O81</f>
        <v>435092</v>
      </c>
      <c r="G81" s="87">
        <f>'Core Indicators'!W81</f>
        <v>17754000</v>
      </c>
      <c r="H81" s="87">
        <f>'Core Indicators'!AE81</f>
        <v>17754000</v>
      </c>
      <c r="I81" s="87">
        <f>'Core Indicators'!AM81</f>
        <v>3166000</v>
      </c>
      <c r="J81" s="87" t="str">
        <f>'Core Indicators'!AU81</f>
        <v>x</v>
      </c>
      <c r="K81" s="87" t="str">
        <f>'Core Indicators'!BC81</f>
        <v>x</v>
      </c>
      <c r="L81" s="87">
        <f>'Core Indicators'!BK81</f>
        <v>1588</v>
      </c>
      <c r="M81" s="87">
        <f>'Core Indicators'!BS81</f>
        <v>0</v>
      </c>
      <c r="N81" s="87">
        <f>'Core Indicators'!CA81</f>
        <v>4300</v>
      </c>
      <c r="O81" s="87" t="e">
        <f>'Core Indicators'!CI81</f>
        <v>#N/A</v>
      </c>
      <c r="P81" s="87">
        <f>'Core Indicators'!CQ81</f>
        <v>5200000</v>
      </c>
      <c r="Q81" s="87">
        <f>'Core Indicators'!DG81</f>
        <v>0</v>
      </c>
      <c r="R81" s="87">
        <f>'Core Indicators'!DO81</f>
        <v>7878000</v>
      </c>
      <c r="S81" s="87">
        <f>'Core Indicators'!DW81</f>
        <v>3362000</v>
      </c>
      <c r="T81" s="87">
        <f>'Core Indicators'!EE81</f>
        <v>6514000</v>
      </c>
      <c r="U81" s="87">
        <f>'Core Indicators'!EM81</f>
        <v>0</v>
      </c>
      <c r="V81" s="87">
        <f>'Core Indicators'!FC81</f>
        <v>5</v>
      </c>
      <c r="W81" s="87" t="str">
        <f>'Core Indicators'!FK81</f>
        <v>x</v>
      </c>
      <c r="X81" s="87">
        <f>'Core Indicators'!FS81</f>
        <v>800000</v>
      </c>
      <c r="Y81" s="87">
        <f>'Core Indicators'!GA81</f>
        <v>0.5</v>
      </c>
      <c r="Z81" s="87">
        <f>'Core Indicators'!GI81</f>
        <v>1.5</v>
      </c>
      <c r="AA81" s="87">
        <f>'Core Indicators'!GQ81</f>
        <v>0.75</v>
      </c>
      <c r="AB81" s="87">
        <f>'Core Indicators'!GY81</f>
        <v>0.75</v>
      </c>
      <c r="AC81" s="87">
        <f>'Core Indicators'!HG81</f>
        <v>0.5</v>
      </c>
      <c r="AD81" s="87">
        <f>'Core Indicators'!HO81</f>
        <v>2</v>
      </c>
      <c r="AE81" s="87">
        <f>'Core Indicators'!HW81</f>
        <v>2.5</v>
      </c>
      <c r="AF81" s="87">
        <f>'Core Indicators'!IE81</f>
        <v>1.5</v>
      </c>
      <c r="AG81" s="87">
        <f>'Core Indicators'!IM81</f>
        <v>2.5</v>
      </c>
    </row>
    <row r="82" spans="1:33" x14ac:dyDescent="0.35">
      <c r="A82" s="70" t="str">
        <f>'Core Indicators'!A:A</f>
        <v>Complex crisis in Pakistan</v>
      </c>
      <c r="B82" s="70" t="str">
        <f>'Core Indicators'!B:B</f>
        <v>Complex crisis</v>
      </c>
      <c r="C82" s="70" t="str">
        <f>'Core Indicators'!C82</f>
        <v>PAK001</v>
      </c>
      <c r="D82" s="70" t="str">
        <f>'Core Indicators'!D82</f>
        <v>Pakistan</v>
      </c>
      <c r="E82" s="70" t="str">
        <f>'Core Indicators'!E82</f>
        <v>PAK</v>
      </c>
      <c r="F82" s="88">
        <f>'Core Indicators'!O82</f>
        <v>881913</v>
      </c>
      <c r="G82" s="88">
        <f>'Core Indicators'!W82</f>
        <v>209594000</v>
      </c>
      <c r="H82" s="88">
        <f>'Core Indicators'!AE82</f>
        <v>50099000</v>
      </c>
      <c r="I82" s="88">
        <f>'Core Indicators'!AM82</f>
        <v>204000</v>
      </c>
      <c r="J82" s="88" t="str">
        <f>'Core Indicators'!AU82</f>
        <v>x</v>
      </c>
      <c r="K82" s="88" t="str">
        <f>'Core Indicators'!BC82</f>
        <v>x</v>
      </c>
      <c r="L82" s="88">
        <f>'Core Indicators'!BK82</f>
        <v>656</v>
      </c>
      <c r="M82" s="88" t="str">
        <f>'Core Indicators'!BS82</f>
        <v>x</v>
      </c>
      <c r="N82" s="88" t="str">
        <f>'Core Indicators'!CA82</f>
        <v>x</v>
      </c>
      <c r="O82" s="88" t="e">
        <f>'Core Indicators'!CI82</f>
        <v>#N/A</v>
      </c>
      <c r="P82" s="88" t="str">
        <f>'Core Indicators'!CQ82</f>
        <v>x</v>
      </c>
      <c r="Q82" s="88">
        <f>'Core Indicators'!DG82</f>
        <v>159495000</v>
      </c>
      <c r="R82" s="88">
        <f>'Core Indicators'!DO82</f>
        <v>47060000</v>
      </c>
      <c r="S82" s="88">
        <f>'Core Indicators'!DW82</f>
        <v>2021000</v>
      </c>
      <c r="T82" s="88">
        <f>'Core Indicators'!EE82</f>
        <v>1018000</v>
      </c>
      <c r="U82" s="88">
        <f>'Core Indicators'!EM82</f>
        <v>0</v>
      </c>
      <c r="V82" s="88">
        <f>'Core Indicators'!FC82</f>
        <v>5</v>
      </c>
      <c r="W82" s="88" t="str">
        <f>'Core Indicators'!FK82</f>
        <v>x</v>
      </c>
      <c r="X82" s="88" t="str">
        <f>'Core Indicators'!FS82</f>
        <v>x</v>
      </c>
      <c r="Y82" s="88">
        <f>'Core Indicators'!GA82</f>
        <v>2</v>
      </c>
      <c r="Z82" s="88">
        <f>'Core Indicators'!GI82</f>
        <v>1</v>
      </c>
      <c r="AA82" s="88">
        <f>'Core Indicators'!GQ82</f>
        <v>1</v>
      </c>
      <c r="AB82" s="88">
        <f>'Core Indicators'!GY82</f>
        <v>1</v>
      </c>
      <c r="AC82" s="88">
        <f>'Core Indicators'!HG82</f>
        <v>0</v>
      </c>
      <c r="AD82" s="88">
        <f>'Core Indicators'!HO82</f>
        <v>2</v>
      </c>
      <c r="AE82" s="88">
        <f>'Core Indicators'!HW82</f>
        <v>1</v>
      </c>
      <c r="AF82" s="88">
        <f>'Core Indicators'!IE82</f>
        <v>1</v>
      </c>
      <c r="AG82" s="88">
        <f>'Core Indicators'!IM82</f>
        <v>3</v>
      </c>
    </row>
    <row r="83" spans="1:33" x14ac:dyDescent="0.35">
      <c r="A83" s="1" t="str">
        <f>'Core Indicators'!A:A</f>
        <v>Kashmir conflict in Pakistan</v>
      </c>
      <c r="B83" s="1" t="str">
        <f>'Core Indicators'!B:B</f>
        <v>Conflict</v>
      </c>
      <c r="C83" s="1" t="str">
        <f>'Core Indicators'!C83</f>
        <v>PAK004</v>
      </c>
      <c r="D83" s="1" t="str">
        <f>'Core Indicators'!D83</f>
        <v>Pakistan</v>
      </c>
      <c r="E83" s="1" t="str">
        <f>'Core Indicators'!E83</f>
        <v>PAK</v>
      </c>
      <c r="F83" s="87">
        <f>'Core Indicators'!O83</f>
        <v>13297</v>
      </c>
      <c r="G83" s="87">
        <f>'Core Indicators'!W83</f>
        <v>4450000</v>
      </c>
      <c r="H83" s="87" t="str">
        <f>'Core Indicators'!AE83</f>
        <v>x</v>
      </c>
      <c r="I83" s="87">
        <f>'Core Indicators'!AM83</f>
        <v>15000</v>
      </c>
      <c r="J83" s="87" t="str">
        <f>'Core Indicators'!AU83</f>
        <v>x</v>
      </c>
      <c r="K83" s="87" t="str">
        <f>'Core Indicators'!BC83</f>
        <v>x</v>
      </c>
      <c r="L83" s="87">
        <f>'Core Indicators'!BK83</f>
        <v>55</v>
      </c>
      <c r="M83" s="87" t="str">
        <f>'Core Indicators'!BS83</f>
        <v>x</v>
      </c>
      <c r="N83" s="87" t="str">
        <f>'Core Indicators'!CA83</f>
        <v>x</v>
      </c>
      <c r="O83" s="87" t="e">
        <f>'Core Indicators'!CI83</f>
        <v>#N/A</v>
      </c>
      <c r="P83" s="87" t="str">
        <f>'Core Indicators'!CQ83</f>
        <v>x</v>
      </c>
      <c r="Q83" s="87">
        <f>'Core Indicators'!DG83</f>
        <v>4450000</v>
      </c>
      <c r="R83" s="87" t="str">
        <f>'Core Indicators'!DO83</f>
        <v>x</v>
      </c>
      <c r="S83" s="87" t="str">
        <f>'Core Indicators'!DW83</f>
        <v>x</v>
      </c>
      <c r="T83" s="87" t="str">
        <f>'Core Indicators'!EE83</f>
        <v>x</v>
      </c>
      <c r="U83" s="87" t="str">
        <f>'Core Indicators'!EM83</f>
        <v>x</v>
      </c>
      <c r="V83" s="87">
        <f>'Core Indicators'!FC83</f>
        <v>3</v>
      </c>
      <c r="W83" s="87" t="str">
        <f>'Core Indicators'!FK83</f>
        <v>x</v>
      </c>
      <c r="X83" s="87" t="str">
        <f>'Core Indicators'!FS83</f>
        <v>x</v>
      </c>
      <c r="Y83" s="87">
        <f>'Core Indicators'!GA83</f>
        <v>2</v>
      </c>
      <c r="Z83" s="87">
        <f>'Core Indicators'!GI83</f>
        <v>1</v>
      </c>
      <c r="AA83" s="87">
        <f>'Core Indicators'!GQ83</f>
        <v>1</v>
      </c>
      <c r="AB83" s="87">
        <f>'Core Indicators'!GY83</f>
        <v>0</v>
      </c>
      <c r="AC83" s="87">
        <f>'Core Indicators'!HG83</f>
        <v>0</v>
      </c>
      <c r="AD83" s="87">
        <f>'Core Indicators'!HO83</f>
        <v>2</v>
      </c>
      <c r="AE83" s="87">
        <f>'Core Indicators'!HW83</f>
        <v>1</v>
      </c>
      <c r="AF83" s="87">
        <f>'Core Indicators'!IE83</f>
        <v>1</v>
      </c>
      <c r="AG83" s="87">
        <f>'Core Indicators'!IM83</f>
        <v>2</v>
      </c>
    </row>
    <row r="84" spans="1:33" x14ac:dyDescent="0.35">
      <c r="A84" s="70" t="str">
        <f>'Core Indicators'!A:A</f>
        <v>Conflict in Palestine</v>
      </c>
      <c r="B84" s="70" t="str">
        <f>'Core Indicators'!B:B</f>
        <v>Conflict</v>
      </c>
      <c r="C84" s="70" t="str">
        <f>'Core Indicators'!C84</f>
        <v>PSE002</v>
      </c>
      <c r="D84" s="70" t="str">
        <f>'Core Indicators'!D84</f>
        <v>Palestine</v>
      </c>
      <c r="E84" s="70" t="str">
        <f>'Core Indicators'!E84</f>
        <v>PSE</v>
      </c>
      <c r="F84" s="88">
        <f>'Core Indicators'!O84</f>
        <v>6311</v>
      </c>
      <c r="G84" s="88">
        <f>'Core Indicators'!W84</f>
        <v>4950000</v>
      </c>
      <c r="H84" s="88">
        <f>'Core Indicators'!AE84</f>
        <v>4950000</v>
      </c>
      <c r="I84" s="88">
        <f>'Core Indicators'!AM84</f>
        <v>6287000</v>
      </c>
      <c r="J84" s="88">
        <f>'Core Indicators'!AU84</f>
        <v>7043</v>
      </c>
      <c r="K84" s="88" t="str">
        <f>'Core Indicators'!BC84</f>
        <v>x</v>
      </c>
      <c r="L84" s="88">
        <f>'Core Indicators'!BK84</f>
        <v>95</v>
      </c>
      <c r="M84" s="88">
        <f>'Core Indicators'!BS84</f>
        <v>160000</v>
      </c>
      <c r="N84" s="88">
        <f>'Core Indicators'!CA84</f>
        <v>11422</v>
      </c>
      <c r="O84" s="88" t="e">
        <f>'Core Indicators'!CI84</f>
        <v>#N/A</v>
      </c>
      <c r="P84" s="88" t="str">
        <f>'Core Indicators'!CQ84</f>
        <v>x</v>
      </c>
      <c r="Q84" s="88">
        <f>'Core Indicators'!DG84</f>
        <v>0</v>
      </c>
      <c r="R84" s="88">
        <f>'Core Indicators'!DO84</f>
        <v>2450000</v>
      </c>
      <c r="S84" s="88">
        <f>'Core Indicators'!DW84</f>
        <v>900000</v>
      </c>
      <c r="T84" s="88">
        <f>'Core Indicators'!EE84</f>
        <v>1600000</v>
      </c>
      <c r="U84" s="88">
        <f>'Core Indicators'!EM84</f>
        <v>0</v>
      </c>
      <c r="V84" s="88">
        <f>'Core Indicators'!FC84</f>
        <v>4</v>
      </c>
      <c r="W84" s="88" t="str">
        <f>'Core Indicators'!FK84</f>
        <v>x</v>
      </c>
      <c r="X84" s="88">
        <f>'Core Indicators'!FS84</f>
        <v>4950000</v>
      </c>
      <c r="Y84" s="88">
        <f>'Core Indicators'!GA84</f>
        <v>2</v>
      </c>
      <c r="Z84" s="88">
        <f>'Core Indicators'!GI84</f>
        <v>3</v>
      </c>
      <c r="AA84" s="88">
        <f>'Core Indicators'!GQ84</f>
        <v>3</v>
      </c>
      <c r="AB84" s="88">
        <f>'Core Indicators'!GY84</f>
        <v>1</v>
      </c>
      <c r="AC84" s="88">
        <f>'Core Indicators'!HG84</f>
        <v>2</v>
      </c>
      <c r="AD84" s="88">
        <f>'Core Indicators'!HO84</f>
        <v>3</v>
      </c>
      <c r="AE84" s="88">
        <f>'Core Indicators'!HW84</f>
        <v>3</v>
      </c>
      <c r="AF84" s="88">
        <f>'Core Indicators'!IE84</f>
        <v>1</v>
      </c>
      <c r="AG84" s="88">
        <f>'Core Indicators'!IM84</f>
        <v>2</v>
      </c>
    </row>
    <row r="85" spans="1:33" x14ac:dyDescent="0.35">
      <c r="A85" s="1" t="str">
        <f>'Core Indicators'!A:A</f>
        <v>Complex crisis in PNG</v>
      </c>
      <c r="B85" s="1" t="str">
        <f>'Core Indicators'!B:B</f>
        <v>Complex crisis</v>
      </c>
      <c r="C85" s="1" t="str">
        <f>'Core Indicators'!C85</f>
        <v>PNG002</v>
      </c>
      <c r="D85" s="1" t="str">
        <f>'Core Indicators'!D85</f>
        <v>Papua New Guinea</v>
      </c>
      <c r="E85" s="1" t="str">
        <f>'Core Indicators'!E85</f>
        <v>PNG</v>
      </c>
      <c r="F85" s="87">
        <f>'Core Indicators'!O85</f>
        <v>457264</v>
      </c>
      <c r="G85" s="87">
        <f>'Core Indicators'!W85</f>
        <v>7297000</v>
      </c>
      <c r="H85" s="87">
        <f>'Core Indicators'!AE85</f>
        <v>7297000</v>
      </c>
      <c r="I85" s="87" t="str">
        <f>'Core Indicators'!AM85</f>
        <v>x</v>
      </c>
      <c r="J85" s="87" t="str">
        <f>'Core Indicators'!AU85</f>
        <v>x</v>
      </c>
      <c r="K85" s="87" t="str">
        <f>'Core Indicators'!BC85</f>
        <v>x</v>
      </c>
      <c r="L85" s="87" t="str">
        <f>'Core Indicators'!BK85</f>
        <v>x</v>
      </c>
      <c r="M85" s="87" t="str">
        <f>'Core Indicators'!BS85</f>
        <v>x</v>
      </c>
      <c r="N85" s="87" t="str">
        <f>'Core Indicators'!CA85</f>
        <v>x</v>
      </c>
      <c r="O85" s="87" t="e">
        <f>'Core Indicators'!CI85</f>
        <v>#N/A</v>
      </c>
      <c r="P85" s="87" t="str">
        <f>'Core Indicators'!CQ85</f>
        <v>x</v>
      </c>
      <c r="Q85" s="87" t="str">
        <f>'Core Indicators'!DG85</f>
        <v>x</v>
      </c>
      <c r="R85" s="87" t="str">
        <f>'Core Indicators'!DO85</f>
        <v>x</v>
      </c>
      <c r="S85" s="87" t="str">
        <f>'Core Indicators'!DW85</f>
        <v>x</v>
      </c>
      <c r="T85" s="87" t="str">
        <f>'Core Indicators'!EE85</f>
        <v>x</v>
      </c>
      <c r="U85" s="87" t="str">
        <f>'Core Indicators'!EM85</f>
        <v>x</v>
      </c>
      <c r="V85" s="87">
        <f>'Core Indicators'!FC85</f>
        <v>4</v>
      </c>
      <c r="W85" s="87" t="str">
        <f>'Core Indicators'!FK85</f>
        <v>x</v>
      </c>
      <c r="X85" s="87" t="str">
        <f>'Core Indicators'!FS85</f>
        <v>x</v>
      </c>
      <c r="Y85" s="87">
        <f>'Core Indicators'!GA85</f>
        <v>0</v>
      </c>
      <c r="Z85" s="87">
        <f>'Core Indicators'!GI85</f>
        <v>0</v>
      </c>
      <c r="AA85" s="87">
        <f>'Core Indicators'!GQ85</f>
        <v>0</v>
      </c>
      <c r="AB85" s="87">
        <f>'Core Indicators'!GY85</f>
        <v>0</v>
      </c>
      <c r="AC85" s="87">
        <f>'Core Indicators'!HG85</f>
        <v>0</v>
      </c>
      <c r="AD85" s="87">
        <f>'Core Indicators'!HO85</f>
        <v>1</v>
      </c>
      <c r="AE85" s="87">
        <f>'Core Indicators'!HW85</f>
        <v>0</v>
      </c>
      <c r="AF85" s="87">
        <f>'Core Indicators'!IE85</f>
        <v>0</v>
      </c>
      <c r="AG85" s="87">
        <f>'Core Indicators'!IM85</f>
        <v>2</v>
      </c>
    </row>
    <row r="86" spans="1:33" x14ac:dyDescent="0.35">
      <c r="A86" s="70" t="str">
        <f>'Core Indicators'!A:A</f>
        <v>Venezuela displacement in Peru</v>
      </c>
      <c r="B86" s="70" t="str">
        <f>'Core Indicators'!B:B</f>
        <v>International displacement</v>
      </c>
      <c r="C86" s="70" t="str">
        <f>'Core Indicators'!C86</f>
        <v>PER002</v>
      </c>
      <c r="D86" s="70" t="str">
        <f>'Core Indicators'!D86</f>
        <v>Peru</v>
      </c>
      <c r="E86" s="70" t="str">
        <f>'Core Indicators'!E86</f>
        <v>PER</v>
      </c>
      <c r="F86" s="88">
        <f>'Core Indicators'!O86</f>
        <v>149791</v>
      </c>
      <c r="G86" s="88">
        <f>'Core Indicators'!W86</f>
        <v>15020000</v>
      </c>
      <c r="H86" s="88">
        <f>'Core Indicators'!AE86</f>
        <v>1132000</v>
      </c>
      <c r="I86" s="88">
        <f>'Core Indicators'!AM86</f>
        <v>864000</v>
      </c>
      <c r="J86" s="88" t="str">
        <f>'Core Indicators'!AU86</f>
        <v>x</v>
      </c>
      <c r="K86" s="88" t="str">
        <f>'Core Indicators'!BC86</f>
        <v>x</v>
      </c>
      <c r="L86" s="88">
        <f>'Core Indicators'!BK86</f>
        <v>2</v>
      </c>
      <c r="M86" s="88">
        <f>'Core Indicators'!BS86</f>
        <v>0</v>
      </c>
      <c r="N86" s="88">
        <f>'Core Indicators'!CA86</f>
        <v>0</v>
      </c>
      <c r="O86" s="88" t="e">
        <f>'Core Indicators'!CI86</f>
        <v>#N/A</v>
      </c>
      <c r="P86" s="88" t="str">
        <f>'Core Indicators'!CQ86</f>
        <v>x</v>
      </c>
      <c r="Q86" s="88">
        <f>'Core Indicators'!DG86</f>
        <v>13889000</v>
      </c>
      <c r="R86" s="88">
        <f>'Core Indicators'!DO86</f>
        <v>398000</v>
      </c>
      <c r="S86" s="88">
        <f>'Core Indicators'!DW86</f>
        <v>734000</v>
      </c>
      <c r="T86" s="88">
        <f>'Core Indicators'!EE86</f>
        <v>0</v>
      </c>
      <c r="U86" s="88">
        <f>'Core Indicators'!EM86</f>
        <v>0</v>
      </c>
      <c r="V86" s="88">
        <f>'Core Indicators'!FC86</f>
        <v>2</v>
      </c>
      <c r="W86" s="88">
        <f>'Core Indicators'!FK86</f>
        <v>0</v>
      </c>
      <c r="X86" s="88">
        <f>'Core Indicators'!FS86</f>
        <v>0</v>
      </c>
      <c r="Y86" s="88">
        <f>'Core Indicators'!GA86</f>
        <v>0</v>
      </c>
      <c r="Z86" s="88">
        <f>'Core Indicators'!GI86</f>
        <v>0</v>
      </c>
      <c r="AA86" s="88">
        <f>'Core Indicators'!GQ86</f>
        <v>0</v>
      </c>
      <c r="AB86" s="88">
        <f>'Core Indicators'!GY86</f>
        <v>0</v>
      </c>
      <c r="AC86" s="88">
        <f>'Core Indicators'!HG86</f>
        <v>0</v>
      </c>
      <c r="AD86" s="88">
        <f>'Core Indicators'!HO86</f>
        <v>1</v>
      </c>
      <c r="AE86" s="88">
        <f>'Core Indicators'!HW86</f>
        <v>0</v>
      </c>
      <c r="AF86" s="88">
        <f>'Core Indicators'!IE86</f>
        <v>0</v>
      </c>
      <c r="AG86" s="88">
        <f>'Core Indicators'!IM86</f>
        <v>2</v>
      </c>
    </row>
    <row r="87" spans="1:33" x14ac:dyDescent="0.35">
      <c r="A87" s="1" t="str">
        <f>'Core Indicators'!A:A</f>
        <v>Mindanao conflict</v>
      </c>
      <c r="B87" s="1" t="str">
        <f>'Core Indicators'!B:B</f>
        <v>Conflict</v>
      </c>
      <c r="C87" s="1" t="str">
        <f>'Core Indicators'!C87</f>
        <v>PHL003</v>
      </c>
      <c r="D87" s="1" t="str">
        <f>'Core Indicators'!D87</f>
        <v>Philippines</v>
      </c>
      <c r="E87" s="1" t="str">
        <f>'Core Indicators'!E87</f>
        <v>PHL</v>
      </c>
      <c r="F87" s="87">
        <f>'Core Indicators'!O87</f>
        <v>138354</v>
      </c>
      <c r="G87" s="87">
        <f>'Core Indicators'!W87</f>
        <v>24136000</v>
      </c>
      <c r="H87" s="87">
        <f>'Core Indicators'!AE87</f>
        <v>172000</v>
      </c>
      <c r="I87" s="87">
        <f>'Core Indicators'!AM87</f>
        <v>172000</v>
      </c>
      <c r="J87" s="87" t="str">
        <f>'Core Indicators'!AU87</f>
        <v>x</v>
      </c>
      <c r="K87" s="87" t="str">
        <f>'Core Indicators'!BC87</f>
        <v>x</v>
      </c>
      <c r="L87" s="87">
        <f>'Core Indicators'!BK87</f>
        <v>268</v>
      </c>
      <c r="M87" s="87" t="str">
        <f>'Core Indicators'!BS87</f>
        <v>x</v>
      </c>
      <c r="N87" s="87" t="str">
        <f>'Core Indicators'!CA87</f>
        <v>x</v>
      </c>
      <c r="O87" s="87" t="e">
        <f>'Core Indicators'!CI87</f>
        <v>#N/A</v>
      </c>
      <c r="P87" s="87" t="str">
        <f>'Core Indicators'!CQ87</f>
        <v>x</v>
      </c>
      <c r="Q87" s="87">
        <f>'Core Indicators'!DG87</f>
        <v>23963000</v>
      </c>
      <c r="R87" s="87">
        <f>'Core Indicators'!DO87</f>
        <v>0</v>
      </c>
      <c r="S87" s="87">
        <f>'Core Indicators'!DW87</f>
        <v>172000</v>
      </c>
      <c r="T87" s="87">
        <f>'Core Indicators'!EE87</f>
        <v>0</v>
      </c>
      <c r="U87" s="87">
        <f>'Core Indicators'!EM87</f>
        <v>0</v>
      </c>
      <c r="V87" s="87">
        <f>'Core Indicators'!FC87</f>
        <v>4</v>
      </c>
      <c r="W87" s="87" t="str">
        <f>'Core Indicators'!FK87</f>
        <v>x</v>
      </c>
      <c r="X87" s="87" t="str">
        <f>'Core Indicators'!FS87</f>
        <v>x</v>
      </c>
      <c r="Y87" s="87">
        <f>'Core Indicators'!GA87</f>
        <v>0</v>
      </c>
      <c r="Z87" s="87">
        <f>'Core Indicators'!GI87</f>
        <v>0</v>
      </c>
      <c r="AA87" s="87">
        <f>'Core Indicators'!GQ87</f>
        <v>0</v>
      </c>
      <c r="AB87" s="87">
        <f>'Core Indicators'!GY87</f>
        <v>0</v>
      </c>
      <c r="AC87" s="87">
        <f>'Core Indicators'!HG87</f>
        <v>0</v>
      </c>
      <c r="AD87" s="87">
        <f>'Core Indicators'!HO87</f>
        <v>1</v>
      </c>
      <c r="AE87" s="87">
        <f>'Core Indicators'!HW87</f>
        <v>1</v>
      </c>
      <c r="AF87" s="87">
        <f>'Core Indicators'!IE87</f>
        <v>1</v>
      </c>
      <c r="AG87" s="87">
        <f>'Core Indicators'!IM87</f>
        <v>2</v>
      </c>
    </row>
    <row r="88" spans="1:33" x14ac:dyDescent="0.35">
      <c r="A88" s="70" t="str">
        <f>'Core Indicators'!A:A</f>
        <v>Burundi and DRC refugees in Rwanda</v>
      </c>
      <c r="B88" s="70" t="str">
        <f>'Core Indicators'!B:B</f>
        <v>International displacement</v>
      </c>
      <c r="C88" s="70" t="str">
        <f>'Core Indicators'!C88</f>
        <v>RWA002</v>
      </c>
      <c r="D88" s="70" t="str">
        <f>'Core Indicators'!D88</f>
        <v>Rwanda</v>
      </c>
      <c r="E88" s="70" t="str">
        <f>'Core Indicators'!E88</f>
        <v>RWA</v>
      </c>
      <c r="F88" s="88">
        <f>'Core Indicators'!O88</f>
        <v>10646</v>
      </c>
      <c r="G88" s="88">
        <f>'Core Indicators'!W88</f>
        <v>4726000</v>
      </c>
      <c r="H88" s="88">
        <f>'Core Indicators'!AE88</f>
        <v>272000</v>
      </c>
      <c r="I88" s="88">
        <f>'Core Indicators'!AM88</f>
        <v>149000</v>
      </c>
      <c r="J88" s="88" t="str">
        <f>'Core Indicators'!AU88</f>
        <v>x</v>
      </c>
      <c r="K88" s="88" t="str">
        <f>'Core Indicators'!BC88</f>
        <v>x</v>
      </c>
      <c r="L88" s="88" t="str">
        <f>'Core Indicators'!BK88</f>
        <v>x</v>
      </c>
      <c r="M88" s="88">
        <f>'Core Indicators'!BS88</f>
        <v>0</v>
      </c>
      <c r="N88" s="88">
        <f>'Core Indicators'!CA88</f>
        <v>0</v>
      </c>
      <c r="O88" s="88" t="e">
        <f>'Core Indicators'!CI88</f>
        <v>#N/A</v>
      </c>
      <c r="P88" s="88">
        <f>'Core Indicators'!CQ88</f>
        <v>0</v>
      </c>
      <c r="Q88" s="88">
        <f>'Core Indicators'!DG88</f>
        <v>4453000</v>
      </c>
      <c r="R88" s="88">
        <f>'Core Indicators'!DO88</f>
        <v>123000</v>
      </c>
      <c r="S88" s="88">
        <f>'Core Indicators'!DW88</f>
        <v>149000</v>
      </c>
      <c r="T88" s="88">
        <f>'Core Indicators'!EE88</f>
        <v>0</v>
      </c>
      <c r="U88" s="88">
        <f>'Core Indicators'!EM88</f>
        <v>0</v>
      </c>
      <c r="V88" s="88">
        <f>'Core Indicators'!FC88</f>
        <v>2</v>
      </c>
      <c r="W88" s="88">
        <f>'Core Indicators'!FK88</f>
        <v>0</v>
      </c>
      <c r="X88" s="88">
        <f>'Core Indicators'!FS88</f>
        <v>0</v>
      </c>
      <c r="Y88" s="88">
        <f>'Core Indicators'!GA88</f>
        <v>0</v>
      </c>
      <c r="Z88" s="88">
        <f>'Core Indicators'!GI88</f>
        <v>0</v>
      </c>
      <c r="AA88" s="88">
        <f>'Core Indicators'!GQ88</f>
        <v>0</v>
      </c>
      <c r="AB88" s="88">
        <f>'Core Indicators'!GY88</f>
        <v>2</v>
      </c>
      <c r="AC88" s="88">
        <f>'Core Indicators'!HG88</f>
        <v>0</v>
      </c>
      <c r="AD88" s="88">
        <f>'Core Indicators'!HO88</f>
        <v>0</v>
      </c>
      <c r="AE88" s="88">
        <f>'Core Indicators'!HW88</f>
        <v>0</v>
      </c>
      <c r="AF88" s="88">
        <f>'Core Indicators'!IE88</f>
        <v>0</v>
      </c>
      <c r="AG88" s="88">
        <f>'Core Indicators'!IM88</f>
        <v>0</v>
      </c>
    </row>
    <row r="89" spans="1:33" x14ac:dyDescent="0.35">
      <c r="A89" s="1" t="str">
        <f>'Core Indicators'!A:A</f>
        <v>Drought in Senegal</v>
      </c>
      <c r="B89" s="1" t="str">
        <f>'Core Indicators'!B:B</f>
        <v>Drought</v>
      </c>
      <c r="C89" s="1" t="str">
        <f>'Core Indicators'!C89</f>
        <v>SEN002</v>
      </c>
      <c r="D89" s="1" t="str">
        <f>'Core Indicators'!D89</f>
        <v>Senegal</v>
      </c>
      <c r="E89" s="1" t="str">
        <f>'Core Indicators'!E89</f>
        <v>SEN</v>
      </c>
      <c r="F89" s="87">
        <f>'Core Indicators'!O89</f>
        <v>196722</v>
      </c>
      <c r="G89" s="87">
        <f>'Core Indicators'!W89</f>
        <v>15836000</v>
      </c>
      <c r="H89" s="87">
        <f>'Core Indicators'!AE89</f>
        <v>13061000</v>
      </c>
      <c r="I89" s="87">
        <f>'Core Indicators'!AM89</f>
        <v>0</v>
      </c>
      <c r="J89" s="87">
        <f>'Core Indicators'!AU89</f>
        <v>0</v>
      </c>
      <c r="K89" s="87">
        <f>'Core Indicators'!BC89</f>
        <v>0</v>
      </c>
      <c r="L89" s="87">
        <f>'Core Indicators'!BK89</f>
        <v>0</v>
      </c>
      <c r="M89" s="87">
        <f>'Core Indicators'!BS89</f>
        <v>0</v>
      </c>
      <c r="N89" s="87">
        <f>'Core Indicators'!CA89</f>
        <v>0</v>
      </c>
      <c r="O89" s="87" t="e">
        <f>'Core Indicators'!CI89</f>
        <v>#N/A</v>
      </c>
      <c r="P89" s="87" t="str">
        <f>'Core Indicators'!CQ89</f>
        <v>x</v>
      </c>
      <c r="Q89" s="87">
        <f>'Core Indicators'!DG89</f>
        <v>9600000</v>
      </c>
      <c r="R89" s="87">
        <f>'Core Indicators'!DO89</f>
        <v>3084000</v>
      </c>
      <c r="S89" s="87">
        <f>'Core Indicators'!DW89</f>
        <v>341000</v>
      </c>
      <c r="T89" s="87">
        <f>'Core Indicators'!EE89</f>
        <v>0</v>
      </c>
      <c r="U89" s="87">
        <f>'Core Indicators'!EM89</f>
        <v>0</v>
      </c>
      <c r="V89" s="87">
        <f>'Core Indicators'!FC89</f>
        <v>4</v>
      </c>
      <c r="W89" s="87">
        <f>'Core Indicators'!FK89</f>
        <v>0</v>
      </c>
      <c r="X89" s="87">
        <f>'Core Indicators'!FS89</f>
        <v>0</v>
      </c>
      <c r="Y89" s="87">
        <f>'Core Indicators'!GA89</f>
        <v>0</v>
      </c>
      <c r="Z89" s="87">
        <f>'Core Indicators'!GI89</f>
        <v>0</v>
      </c>
      <c r="AA89" s="87">
        <f>'Core Indicators'!GQ89</f>
        <v>0</v>
      </c>
      <c r="AB89" s="87">
        <f>'Core Indicators'!GY89</f>
        <v>2</v>
      </c>
      <c r="AC89" s="87">
        <f>'Core Indicators'!HG89</f>
        <v>0</v>
      </c>
      <c r="AD89" s="87">
        <f>'Core Indicators'!HO89</f>
        <v>0</v>
      </c>
      <c r="AE89" s="87">
        <f>'Core Indicators'!HW89</f>
        <v>0</v>
      </c>
      <c r="AF89" s="87">
        <f>'Core Indicators'!IE89</f>
        <v>1</v>
      </c>
      <c r="AG89" s="87">
        <f>'Core Indicators'!IM89</f>
        <v>0</v>
      </c>
    </row>
    <row r="90" spans="1:33" x14ac:dyDescent="0.35">
      <c r="A90" s="70" t="str">
        <f>'Core Indicators'!A:A</f>
        <v>Complex crisis in Somalia</v>
      </c>
      <c r="B90" s="70" t="str">
        <f>'Core Indicators'!B:B</f>
        <v>Complex crisis</v>
      </c>
      <c r="C90" s="70" t="str">
        <f>'Core Indicators'!C90</f>
        <v>SOM001</v>
      </c>
      <c r="D90" s="70" t="str">
        <f>'Core Indicators'!D90</f>
        <v>Somalia</v>
      </c>
      <c r="E90" s="70" t="str">
        <f>'Core Indicators'!E90</f>
        <v>SOM</v>
      </c>
      <c r="F90" s="88">
        <f>'Core Indicators'!O90</f>
        <v>627340</v>
      </c>
      <c r="G90" s="88">
        <f>'Core Indicators'!W90</f>
        <v>14430000</v>
      </c>
      <c r="H90" s="88">
        <f>'Core Indicators'!AE90</f>
        <v>14430000</v>
      </c>
      <c r="I90" s="88">
        <f>'Core Indicators'!AM90</f>
        <v>3885000</v>
      </c>
      <c r="J90" s="88" t="str">
        <f>'Core Indicators'!AU90</f>
        <v>x</v>
      </c>
      <c r="K90" s="88" t="str">
        <f>'Core Indicators'!BC90</f>
        <v>x</v>
      </c>
      <c r="L90" s="88">
        <f>'Core Indicators'!BK90</f>
        <v>2084</v>
      </c>
      <c r="M90" s="88" t="str">
        <f>'Core Indicators'!BS90</f>
        <v>x</v>
      </c>
      <c r="N90" s="88" t="str">
        <f>'Core Indicators'!CA90</f>
        <v>x</v>
      </c>
      <c r="O90" s="88" t="e">
        <f>'Core Indicators'!CI90</f>
        <v>#N/A</v>
      </c>
      <c r="P90" s="88" t="str">
        <f>'Core Indicators'!CQ90</f>
        <v>x</v>
      </c>
      <c r="Q90" s="88">
        <f>'Core Indicators'!DG90</f>
        <v>0</v>
      </c>
      <c r="R90" s="88">
        <f>'Core Indicators'!DO90</f>
        <v>12340000</v>
      </c>
      <c r="S90" s="88">
        <f>'Core Indicators'!DW90</f>
        <v>1655000</v>
      </c>
      <c r="T90" s="88">
        <f>'Core Indicators'!EE90</f>
        <v>439000</v>
      </c>
      <c r="U90" s="88">
        <f>'Core Indicators'!EM90</f>
        <v>0</v>
      </c>
      <c r="V90" s="88">
        <f>'Core Indicators'!FC90</f>
        <v>5</v>
      </c>
      <c r="W90" s="88" t="str">
        <f>'Core Indicators'!FK90</f>
        <v>x</v>
      </c>
      <c r="X90" s="88" t="str">
        <f>'Core Indicators'!FS90</f>
        <v>x</v>
      </c>
      <c r="Y90" s="88">
        <f>'Core Indicators'!GA90</f>
        <v>1</v>
      </c>
      <c r="Z90" s="88">
        <f>'Core Indicators'!GI90</f>
        <v>3</v>
      </c>
      <c r="AA90" s="88">
        <f>'Core Indicators'!GQ90</f>
        <v>2</v>
      </c>
      <c r="AB90" s="88">
        <f>'Core Indicators'!GY90</f>
        <v>3</v>
      </c>
      <c r="AC90" s="88">
        <f>'Core Indicators'!HG90</f>
        <v>2</v>
      </c>
      <c r="AD90" s="88">
        <f>'Core Indicators'!HO90</f>
        <v>3</v>
      </c>
      <c r="AE90" s="88">
        <f>'Core Indicators'!HW90</f>
        <v>2</v>
      </c>
      <c r="AF90" s="88">
        <f>'Core Indicators'!IE90</f>
        <v>2</v>
      </c>
      <c r="AG90" s="88">
        <f>'Core Indicators'!IM90</f>
        <v>2</v>
      </c>
    </row>
    <row r="91" spans="1:33" x14ac:dyDescent="0.35">
      <c r="A91" s="1" t="str">
        <f>'Core Indicators'!A:A</f>
        <v>Mixed Migration Flows in Somalia</v>
      </c>
      <c r="B91" s="1" t="str">
        <f>'Core Indicators'!B:B</f>
        <v>International displacement</v>
      </c>
      <c r="C91" s="1" t="str">
        <f>'Core Indicators'!C91</f>
        <v>SOM002</v>
      </c>
      <c r="D91" s="1" t="str">
        <f>'Core Indicators'!D91</f>
        <v>Somalia</v>
      </c>
      <c r="E91" s="1" t="str">
        <f>'Core Indicators'!E91</f>
        <v>SOM</v>
      </c>
      <c r="F91" s="87">
        <f>'Core Indicators'!O91</f>
        <v>28220</v>
      </c>
      <c r="G91" s="87">
        <f>'Core Indicators'!W91</f>
        <v>1261000</v>
      </c>
      <c r="H91" s="87">
        <f>'Core Indicators'!AE91</f>
        <v>34000</v>
      </c>
      <c r="I91" s="87">
        <f>'Core Indicators'!AM91</f>
        <v>34000</v>
      </c>
      <c r="J91" s="87" t="str">
        <f>'Core Indicators'!AU91</f>
        <v>x</v>
      </c>
      <c r="K91" s="87" t="str">
        <f>'Core Indicators'!BC91</f>
        <v>x</v>
      </c>
      <c r="L91" s="87">
        <f>'Core Indicators'!BK91</f>
        <v>15</v>
      </c>
      <c r="M91" s="87">
        <f>'Core Indicators'!BS91</f>
        <v>0</v>
      </c>
      <c r="N91" s="87">
        <f>'Core Indicators'!CA91</f>
        <v>0</v>
      </c>
      <c r="O91" s="87" t="e">
        <f>'Core Indicators'!CI91</f>
        <v>#N/A</v>
      </c>
      <c r="P91" s="87">
        <f>'Core Indicators'!CQ91</f>
        <v>0</v>
      </c>
      <c r="Q91" s="87">
        <f>'Core Indicators'!DG91</f>
        <v>1227000</v>
      </c>
      <c r="R91" s="87">
        <f>'Core Indicators'!DO91</f>
        <v>0</v>
      </c>
      <c r="S91" s="87">
        <f>'Core Indicators'!DW91</f>
        <v>22000</v>
      </c>
      <c r="T91" s="87">
        <f>'Core Indicators'!EE91</f>
        <v>12000</v>
      </c>
      <c r="U91" s="87">
        <f>'Core Indicators'!EM91</f>
        <v>0</v>
      </c>
      <c r="V91" s="87">
        <f>'Core Indicators'!FC91</f>
        <v>2</v>
      </c>
      <c r="W91" s="87" t="str">
        <f>'Core Indicators'!FK91</f>
        <v>x</v>
      </c>
      <c r="X91" s="87" t="str">
        <f>'Core Indicators'!FS91</f>
        <v>x</v>
      </c>
      <c r="Y91" s="87">
        <f>'Core Indicators'!GA91</f>
        <v>1</v>
      </c>
      <c r="Z91" s="87">
        <f>'Core Indicators'!GI91</f>
        <v>3</v>
      </c>
      <c r="AA91" s="87">
        <f>'Core Indicators'!GQ91</f>
        <v>2</v>
      </c>
      <c r="AB91" s="87">
        <f>'Core Indicators'!GY91</f>
        <v>3</v>
      </c>
      <c r="AC91" s="87">
        <f>'Core Indicators'!HG91</f>
        <v>2</v>
      </c>
      <c r="AD91" s="87">
        <f>'Core Indicators'!HO91</f>
        <v>2</v>
      </c>
      <c r="AE91" s="87">
        <f>'Core Indicators'!HW91</f>
        <v>2</v>
      </c>
      <c r="AF91" s="87">
        <f>'Core Indicators'!IE91</f>
        <v>2</v>
      </c>
      <c r="AG91" s="87">
        <f>'Core Indicators'!IM91</f>
        <v>2</v>
      </c>
    </row>
    <row r="92" spans="1:33" x14ac:dyDescent="0.35">
      <c r="A92" s="70" t="str">
        <f>'Core Indicators'!A:A</f>
        <v>Floods in Somalia</v>
      </c>
      <c r="B92" s="70" t="str">
        <f>'Core Indicators'!B:B</f>
        <v>Flood</v>
      </c>
      <c r="C92" s="70" t="str">
        <f>'Core Indicators'!C92</f>
        <v>SOM003</v>
      </c>
      <c r="D92" s="70" t="str">
        <f>'Core Indicators'!D92</f>
        <v>Somalia</v>
      </c>
      <c r="E92" s="70" t="str">
        <f>'Core Indicators'!E92</f>
        <v>SOM</v>
      </c>
      <c r="F92" s="88">
        <f>'Core Indicators'!O92</f>
        <v>255047</v>
      </c>
      <c r="G92" s="88">
        <f>'Core Indicators'!W92</f>
        <v>5300000</v>
      </c>
      <c r="H92" s="88">
        <f>'Core Indicators'!AE92</f>
        <v>536000</v>
      </c>
      <c r="I92" s="88">
        <f>'Core Indicators'!AM92</f>
        <v>365000</v>
      </c>
      <c r="J92" s="88" t="str">
        <f>'Core Indicators'!AU92</f>
        <v>x</v>
      </c>
      <c r="K92" s="88" t="str">
        <f>'Core Indicators'!BC92</f>
        <v>x</v>
      </c>
      <c r="L92" s="88">
        <f>'Core Indicators'!BK92</f>
        <v>17</v>
      </c>
      <c r="M92" s="88" t="str">
        <f>'Core Indicators'!BS92</f>
        <v>x</v>
      </c>
      <c r="N92" s="88" t="str">
        <f>'Core Indicators'!CA92</f>
        <v>x</v>
      </c>
      <c r="O92" s="88" t="e">
        <f>'Core Indicators'!CI92</f>
        <v>#N/A</v>
      </c>
      <c r="P92" s="88" t="str">
        <f>'Core Indicators'!CQ92</f>
        <v>x</v>
      </c>
      <c r="Q92" s="88">
        <f>'Core Indicators'!DG92</f>
        <v>4388000</v>
      </c>
      <c r="R92" s="88">
        <f>'Core Indicators'!DO92</f>
        <v>547000</v>
      </c>
      <c r="S92" s="88">
        <f>'Core Indicators'!DW92</f>
        <v>365000</v>
      </c>
      <c r="T92" s="88">
        <f>'Core Indicators'!EE92</f>
        <v>0</v>
      </c>
      <c r="U92" s="88">
        <f>'Core Indicators'!EM92</f>
        <v>0</v>
      </c>
      <c r="V92" s="88">
        <f>'Core Indicators'!FC92</f>
        <v>3</v>
      </c>
      <c r="W92" s="88" t="e">
        <f>'Core Indicators'!FK92</f>
        <v>#N/A</v>
      </c>
      <c r="X92" s="88" t="e">
        <f>'Core Indicators'!FS92</f>
        <v>#N/A</v>
      </c>
      <c r="Y92" s="88">
        <f>'Core Indicators'!GA92</f>
        <v>1</v>
      </c>
      <c r="Z92" s="88">
        <f>'Core Indicators'!GI92</f>
        <v>3</v>
      </c>
      <c r="AA92" s="88">
        <f>'Core Indicators'!GQ92</f>
        <v>2</v>
      </c>
      <c r="AB92" s="88">
        <f>'Core Indicators'!GY92</f>
        <v>3</v>
      </c>
      <c r="AC92" s="88">
        <f>'Core Indicators'!HG92</f>
        <v>2</v>
      </c>
      <c r="AD92" s="88">
        <f>'Core Indicators'!HO92</f>
        <v>3</v>
      </c>
      <c r="AE92" s="88">
        <f>'Core Indicators'!HW92</f>
        <v>2</v>
      </c>
      <c r="AF92" s="88">
        <f>'Core Indicators'!IE92</f>
        <v>2</v>
      </c>
      <c r="AG92" s="88">
        <f>'Core Indicators'!IM92</f>
        <v>2</v>
      </c>
    </row>
    <row r="93" spans="1:33" x14ac:dyDescent="0.35">
      <c r="A93" s="1" t="str">
        <f>'Core Indicators'!A:A</f>
        <v>Complex crisis in South Sudan</v>
      </c>
      <c r="B93" s="1" t="str">
        <f>'Core Indicators'!B:B</f>
        <v>Complex crisis</v>
      </c>
      <c r="C93" s="1" t="str">
        <f>'Core Indicators'!C93</f>
        <v>SSD001</v>
      </c>
      <c r="D93" s="1" t="str">
        <f>'Core Indicators'!D93</f>
        <v>South Sudan</v>
      </c>
      <c r="E93" s="1" t="str">
        <f>'Core Indicators'!E93</f>
        <v>SSD</v>
      </c>
      <c r="F93" s="87">
        <f>'Core Indicators'!O93</f>
        <v>644000</v>
      </c>
      <c r="G93" s="87">
        <f>'Core Indicators'!W93</f>
        <v>11685000</v>
      </c>
      <c r="H93" s="87">
        <f>'Core Indicators'!AE93</f>
        <v>11685000</v>
      </c>
      <c r="I93" s="87">
        <f>'Core Indicators'!AM93</f>
        <v>3698000</v>
      </c>
      <c r="J93" s="87" t="str">
        <f>'Core Indicators'!AU93</f>
        <v>x</v>
      </c>
      <c r="K93" s="87">
        <f>'Core Indicators'!BC93</f>
        <v>600000</v>
      </c>
      <c r="L93" s="87">
        <f>'Core Indicators'!BK93</f>
        <v>520</v>
      </c>
      <c r="M93" s="87" t="str">
        <f>'Core Indicators'!BS93</f>
        <v>x</v>
      </c>
      <c r="N93" s="87" t="str">
        <f>'Core Indicators'!CA93</f>
        <v>x</v>
      </c>
      <c r="O93" s="87" t="e">
        <f>'Core Indicators'!CI93</f>
        <v>#N/A</v>
      </c>
      <c r="P93" s="87">
        <f>'Core Indicators'!CQ93</f>
        <v>14369</v>
      </c>
      <c r="Q93" s="87">
        <f>'Core Indicators'!DG93</f>
        <v>0</v>
      </c>
      <c r="R93" s="87">
        <f>'Core Indicators'!DO93</f>
        <v>4430000</v>
      </c>
      <c r="S93" s="87">
        <f>'Core Indicators'!DW93</f>
        <v>5260000</v>
      </c>
      <c r="T93" s="87">
        <f>'Core Indicators'!EE93</f>
        <v>1930000</v>
      </c>
      <c r="U93" s="87">
        <f>'Core Indicators'!EM93</f>
        <v>10000</v>
      </c>
      <c r="V93" s="87">
        <f>'Core Indicators'!FC93</f>
        <v>5</v>
      </c>
      <c r="W93" s="87" t="str">
        <f>'Core Indicators'!FK93</f>
        <v>x</v>
      </c>
      <c r="X93" s="87">
        <f>'Core Indicators'!FS93</f>
        <v>1500000</v>
      </c>
      <c r="Y93" s="87">
        <f>'Core Indicators'!GA93</f>
        <v>2</v>
      </c>
      <c r="Z93" s="87">
        <f>'Core Indicators'!GI93</f>
        <v>3</v>
      </c>
      <c r="AA93" s="87">
        <f>'Core Indicators'!GQ93</f>
        <v>3</v>
      </c>
      <c r="AB93" s="87">
        <f>'Core Indicators'!GY93</f>
        <v>0</v>
      </c>
      <c r="AC93" s="87">
        <f>'Core Indicators'!HG93</f>
        <v>0</v>
      </c>
      <c r="AD93" s="87">
        <f>'Core Indicators'!HO93</f>
        <v>2</v>
      </c>
      <c r="AE93" s="87">
        <f>'Core Indicators'!HW93</f>
        <v>3</v>
      </c>
      <c r="AF93" s="87">
        <f>'Core Indicators'!IE93</f>
        <v>3</v>
      </c>
      <c r="AG93" s="87">
        <f>'Core Indicators'!IM93</f>
        <v>3</v>
      </c>
    </row>
    <row r="94" spans="1:33" x14ac:dyDescent="0.35">
      <c r="A94" s="70" t="str">
        <f>'Core Indicators'!A:A</f>
        <v>Floods in South Sudan</v>
      </c>
      <c r="B94" s="70" t="str">
        <f>'Core Indicators'!B:B</f>
        <v>Flood</v>
      </c>
      <c r="C94" s="70" t="str">
        <f>'Core Indicators'!C94</f>
        <v>SSD002</v>
      </c>
      <c r="D94" s="70" t="str">
        <f>'Core Indicators'!D94</f>
        <v>South Sudan</v>
      </c>
      <c r="E94" s="70" t="str">
        <f>'Core Indicators'!E94</f>
        <v>SSD</v>
      </c>
      <c r="F94" s="88">
        <f>'Core Indicators'!O94</f>
        <v>473912</v>
      </c>
      <c r="G94" s="88">
        <f>'Core Indicators'!W94</f>
        <v>7308000</v>
      </c>
      <c r="H94" s="88">
        <f>'Core Indicators'!AE94</f>
        <v>908000</v>
      </c>
      <c r="I94" s="88" t="str">
        <f>'Core Indicators'!AM94</f>
        <v>x</v>
      </c>
      <c r="J94" s="88" t="str">
        <f>'Core Indicators'!AU94</f>
        <v>x</v>
      </c>
      <c r="K94" s="88" t="str">
        <f>'Core Indicators'!BC94</f>
        <v>x</v>
      </c>
      <c r="L94" s="88" t="str">
        <f>'Core Indicators'!BK94</f>
        <v>x</v>
      </c>
      <c r="M94" s="88" t="str">
        <f>'Core Indicators'!BS94</f>
        <v>x</v>
      </c>
      <c r="N94" s="88" t="str">
        <f>'Core Indicators'!CA94</f>
        <v>x</v>
      </c>
      <c r="O94" s="88" t="e">
        <f>'Core Indicators'!CI94</f>
        <v>#N/A</v>
      </c>
      <c r="P94" s="88" t="str">
        <f>'Core Indicators'!CQ94</f>
        <v>x</v>
      </c>
      <c r="Q94" s="88">
        <f>'Core Indicators'!DG94</f>
        <v>5780000</v>
      </c>
      <c r="R94" s="88">
        <f>'Core Indicators'!DO94</f>
        <v>908000</v>
      </c>
      <c r="S94" s="88">
        <f>'Core Indicators'!DW94</f>
        <v>620000</v>
      </c>
      <c r="T94" s="88">
        <f>'Core Indicators'!EE94</f>
        <v>0</v>
      </c>
      <c r="U94" s="88">
        <f>'Core Indicators'!EM94</f>
        <v>0</v>
      </c>
      <c r="V94" s="88">
        <f>'Core Indicators'!FC94</f>
        <v>5</v>
      </c>
      <c r="W94" s="88" t="e">
        <f>'Core Indicators'!FK94</f>
        <v>#N/A</v>
      </c>
      <c r="X94" s="88" t="e">
        <f>'Core Indicators'!FS94</f>
        <v>#N/A</v>
      </c>
      <c r="Y94" s="88">
        <f>'Core Indicators'!GA94</f>
        <v>2</v>
      </c>
      <c r="Z94" s="88">
        <f>'Core Indicators'!GI94</f>
        <v>3</v>
      </c>
      <c r="AA94" s="88">
        <f>'Core Indicators'!GQ94</f>
        <v>3</v>
      </c>
      <c r="AB94" s="88">
        <f>'Core Indicators'!GY94</f>
        <v>0</v>
      </c>
      <c r="AC94" s="88">
        <f>'Core Indicators'!HG94</f>
        <v>0</v>
      </c>
      <c r="AD94" s="88">
        <f>'Core Indicators'!HO94</f>
        <v>2</v>
      </c>
      <c r="AE94" s="88">
        <f>'Core Indicators'!HW94</f>
        <v>3</v>
      </c>
      <c r="AF94" s="88">
        <f>'Core Indicators'!IE94</f>
        <v>3</v>
      </c>
      <c r="AG94" s="88">
        <f>'Core Indicators'!IM94</f>
        <v>3</v>
      </c>
    </row>
    <row r="95" spans="1:33" x14ac:dyDescent="0.35">
      <c r="A95" s="1" t="str">
        <f>'Core Indicators'!A:A</f>
        <v>Complex crisis in Sudan</v>
      </c>
      <c r="B95" s="1" t="str">
        <f>'Core Indicators'!B:B</f>
        <v>Complex crisis</v>
      </c>
      <c r="C95" s="1" t="str">
        <f>'Core Indicators'!C95</f>
        <v>SDN001</v>
      </c>
      <c r="D95" s="1" t="str">
        <f>'Core Indicators'!D95</f>
        <v>Sudan</v>
      </c>
      <c r="E95" s="1" t="str">
        <f>'Core Indicators'!E95</f>
        <v>SDN</v>
      </c>
      <c r="F95" s="87">
        <f>'Core Indicators'!O95</f>
        <v>1840687</v>
      </c>
      <c r="G95" s="87">
        <f>'Core Indicators'!W95</f>
        <v>44563000</v>
      </c>
      <c r="H95" s="87">
        <f>'Core Indicators'!AE95</f>
        <v>20226000</v>
      </c>
      <c r="I95" s="87">
        <f>'Core Indicators'!AM95</f>
        <v>3248000</v>
      </c>
      <c r="J95" s="87" t="str">
        <f>'Core Indicators'!AU95</f>
        <v>x</v>
      </c>
      <c r="K95" s="87">
        <f>'Core Indicators'!BC95</f>
        <v>700000</v>
      </c>
      <c r="L95" s="87">
        <f>'Core Indicators'!BK95</f>
        <v>429</v>
      </c>
      <c r="M95" s="87">
        <f>'Core Indicators'!BS95</f>
        <v>16284</v>
      </c>
      <c r="N95" s="87">
        <f>'Core Indicators'!CA95</f>
        <v>32851</v>
      </c>
      <c r="O95" s="87" t="e">
        <f>'Core Indicators'!CI95</f>
        <v>#N/A</v>
      </c>
      <c r="P95" s="87" t="str">
        <f>'Core Indicators'!CQ95</f>
        <v>x</v>
      </c>
      <c r="Q95" s="87">
        <f>'Core Indicators'!DG95</f>
        <v>24614000</v>
      </c>
      <c r="R95" s="87">
        <f>'Core Indicators'!DO95</f>
        <v>11725000</v>
      </c>
      <c r="S95" s="87">
        <f>'Core Indicators'!DW95</f>
        <v>7373000</v>
      </c>
      <c r="T95" s="87">
        <f>'Core Indicators'!EE95</f>
        <v>1127000</v>
      </c>
      <c r="U95" s="87">
        <f>'Core Indicators'!EM95</f>
        <v>0</v>
      </c>
      <c r="V95" s="87">
        <f>'Core Indicators'!FC95</f>
        <v>5</v>
      </c>
      <c r="W95" s="87" t="str">
        <f>'Core Indicators'!FK95</f>
        <v>x</v>
      </c>
      <c r="X95" s="87" t="str">
        <f>'Core Indicators'!FS95</f>
        <v>x</v>
      </c>
      <c r="Y95" s="87">
        <f>'Core Indicators'!GA95</f>
        <v>2</v>
      </c>
      <c r="Z95" s="87">
        <f>'Core Indicators'!GI95</f>
        <v>2</v>
      </c>
      <c r="AA95" s="87">
        <f>'Core Indicators'!GQ95</f>
        <v>2</v>
      </c>
      <c r="AB95" s="87">
        <f>'Core Indicators'!GY95</f>
        <v>2</v>
      </c>
      <c r="AC95" s="87">
        <f>'Core Indicators'!HG95</f>
        <v>2</v>
      </c>
      <c r="AD95" s="87">
        <f>'Core Indicators'!HO95</f>
        <v>2</v>
      </c>
      <c r="AE95" s="87">
        <f>'Core Indicators'!HW95</f>
        <v>2</v>
      </c>
      <c r="AF95" s="87">
        <f>'Core Indicators'!IE95</f>
        <v>2</v>
      </c>
      <c r="AG95" s="87">
        <f>'Core Indicators'!IM95</f>
        <v>3</v>
      </c>
    </row>
    <row r="96" spans="1:33" x14ac:dyDescent="0.35">
      <c r="A96" s="70" t="str">
        <f>'Core Indicators'!A:A</f>
        <v>Eritrean refugees in Sudan</v>
      </c>
      <c r="B96" s="70" t="str">
        <f>'Core Indicators'!B:B</f>
        <v>International displacement</v>
      </c>
      <c r="C96" s="70" t="str">
        <f>'Core Indicators'!C96</f>
        <v>SDN003</v>
      </c>
      <c r="D96" s="70" t="str">
        <f>'Core Indicators'!D96</f>
        <v>Sudan</v>
      </c>
      <c r="E96" s="70" t="str">
        <f>'Core Indicators'!E96</f>
        <v>SDN</v>
      </c>
      <c r="F96" s="88">
        <f>'Core Indicators'!O96</f>
        <v>15000</v>
      </c>
      <c r="G96" s="88">
        <f>'Core Indicators'!W96</f>
        <v>122000</v>
      </c>
      <c r="H96" s="88">
        <f>'Core Indicators'!AE96</f>
        <v>122000</v>
      </c>
      <c r="I96" s="88">
        <f>'Core Indicators'!AM96</f>
        <v>122000</v>
      </c>
      <c r="J96" s="88" t="str">
        <f>'Core Indicators'!AU96</f>
        <v>x</v>
      </c>
      <c r="K96" s="88" t="str">
        <f>'Core Indicators'!BC96</f>
        <v>x</v>
      </c>
      <c r="L96" s="88">
        <f>'Core Indicators'!BK96</f>
        <v>0</v>
      </c>
      <c r="M96" s="88" t="str">
        <f>'Core Indicators'!BS96</f>
        <v>x</v>
      </c>
      <c r="N96" s="88">
        <f>'Core Indicators'!CA96</f>
        <v>0</v>
      </c>
      <c r="O96" s="88" t="e">
        <f>'Core Indicators'!CI96</f>
        <v>#N/A</v>
      </c>
      <c r="P96" s="88" t="str">
        <f>'Core Indicators'!CQ96</f>
        <v>x</v>
      </c>
      <c r="Q96" s="88">
        <f>'Core Indicators'!DG96</f>
        <v>0</v>
      </c>
      <c r="R96" s="88">
        <f>'Core Indicators'!DO96</f>
        <v>0</v>
      </c>
      <c r="S96" s="88">
        <f>'Core Indicators'!DW96</f>
        <v>122000</v>
      </c>
      <c r="T96" s="88">
        <f>'Core Indicators'!EE96</f>
        <v>0</v>
      </c>
      <c r="U96" s="88">
        <f>'Core Indicators'!EM96</f>
        <v>0</v>
      </c>
      <c r="V96" s="88">
        <f>'Core Indicators'!FC96</f>
        <v>2</v>
      </c>
      <c r="W96" s="88" t="str">
        <f>'Core Indicators'!FK96</f>
        <v>x</v>
      </c>
      <c r="X96" s="88" t="str">
        <f>'Core Indicators'!FS96</f>
        <v>x</v>
      </c>
      <c r="Y96" s="88">
        <f>'Core Indicators'!GA96</f>
        <v>2</v>
      </c>
      <c r="Z96" s="88">
        <f>'Core Indicators'!GI96</f>
        <v>2</v>
      </c>
      <c r="AA96" s="88" t="str">
        <f>'Core Indicators'!GQ96</f>
        <v>x</v>
      </c>
      <c r="AB96" s="88">
        <f>'Core Indicators'!GY96</f>
        <v>2</v>
      </c>
      <c r="AC96" s="88">
        <f>'Core Indicators'!HG96</f>
        <v>0</v>
      </c>
      <c r="AD96" s="88">
        <f>'Core Indicators'!HO96</f>
        <v>0</v>
      </c>
      <c r="AE96" s="88">
        <f>'Core Indicators'!HW96</f>
        <v>2</v>
      </c>
      <c r="AF96" s="88">
        <f>'Core Indicators'!IE96</f>
        <v>2</v>
      </c>
      <c r="AG96" s="88">
        <f>'Core Indicators'!IM96</f>
        <v>3</v>
      </c>
    </row>
    <row r="97" spans="1:33" x14ac:dyDescent="0.35">
      <c r="A97" s="1" t="str">
        <f>'Core Indicators'!A:A</f>
        <v>South Sudanese refugees in Sudan</v>
      </c>
      <c r="B97" s="1" t="str">
        <f>'Core Indicators'!B:B</f>
        <v>International displacement</v>
      </c>
      <c r="C97" s="1" t="str">
        <f>'Core Indicators'!C97</f>
        <v>SDN004</v>
      </c>
      <c r="D97" s="1" t="str">
        <f>'Core Indicators'!D97</f>
        <v>Sudan</v>
      </c>
      <c r="E97" s="1" t="str">
        <f>'Core Indicators'!E97</f>
        <v>SDN</v>
      </c>
      <c r="F97" s="87">
        <f>'Core Indicators'!O97</f>
        <v>107553</v>
      </c>
      <c r="G97" s="87">
        <f>'Core Indicators'!W97</f>
        <v>859000</v>
      </c>
      <c r="H97" s="87">
        <f>'Core Indicators'!AE97</f>
        <v>859000</v>
      </c>
      <c r="I97" s="87">
        <f>'Core Indicators'!AM97</f>
        <v>859000</v>
      </c>
      <c r="J97" s="87" t="str">
        <f>'Core Indicators'!AU97</f>
        <v>x</v>
      </c>
      <c r="K97" s="87" t="str">
        <f>'Core Indicators'!BC97</f>
        <v>x</v>
      </c>
      <c r="L97" s="87">
        <f>'Core Indicators'!BK97</f>
        <v>0</v>
      </c>
      <c r="M97" s="87" t="str">
        <f>'Core Indicators'!BS97</f>
        <v>x</v>
      </c>
      <c r="N97" s="87">
        <f>'Core Indicators'!CA97</f>
        <v>0</v>
      </c>
      <c r="O97" s="87" t="e">
        <f>'Core Indicators'!CI97</f>
        <v>#N/A</v>
      </c>
      <c r="P97" s="87" t="str">
        <f>'Core Indicators'!CQ97</f>
        <v>x</v>
      </c>
      <c r="Q97" s="87">
        <f>'Core Indicators'!DG97</f>
        <v>0</v>
      </c>
      <c r="R97" s="87">
        <f>'Core Indicators'!DO97</f>
        <v>0</v>
      </c>
      <c r="S97" s="87">
        <f>'Core Indicators'!DW97</f>
        <v>815000</v>
      </c>
      <c r="T97" s="87">
        <f>'Core Indicators'!EE97</f>
        <v>44000</v>
      </c>
      <c r="U97" s="87">
        <f>'Core Indicators'!EM97</f>
        <v>0</v>
      </c>
      <c r="V97" s="87">
        <f>'Core Indicators'!FC97</f>
        <v>2</v>
      </c>
      <c r="W97" s="87" t="str">
        <f>'Core Indicators'!FK97</f>
        <v>x</v>
      </c>
      <c r="X97" s="87" t="str">
        <f>'Core Indicators'!FS97</f>
        <v>x</v>
      </c>
      <c r="Y97" s="87">
        <f>'Core Indicators'!GA97</f>
        <v>2</v>
      </c>
      <c r="Z97" s="87">
        <f>'Core Indicators'!GI97</f>
        <v>3</v>
      </c>
      <c r="AA97" s="87">
        <f>'Core Indicators'!GQ97</f>
        <v>2</v>
      </c>
      <c r="AB97" s="87">
        <f>'Core Indicators'!GY97</f>
        <v>2</v>
      </c>
      <c r="AC97" s="87">
        <f>'Core Indicators'!HG97</f>
        <v>0</v>
      </c>
      <c r="AD97" s="87" t="str">
        <f>'Core Indicators'!HO97</f>
        <v>x</v>
      </c>
      <c r="AE97" s="87">
        <f>'Core Indicators'!HW97</f>
        <v>2</v>
      </c>
      <c r="AF97" s="87">
        <f>'Core Indicators'!IE97</f>
        <v>2</v>
      </c>
      <c r="AG97" s="87">
        <f>'Core Indicators'!IM97</f>
        <v>3</v>
      </c>
    </row>
    <row r="98" spans="1:33" x14ac:dyDescent="0.35">
      <c r="A98" s="70" t="str">
        <f>'Core Indicators'!A:A</f>
        <v>Syrian conflict</v>
      </c>
      <c r="B98" s="70" t="str">
        <f>'Core Indicators'!B:B</f>
        <v>Complex crisis</v>
      </c>
      <c r="C98" s="70" t="str">
        <f>'Core Indicators'!C98</f>
        <v>SYR001</v>
      </c>
      <c r="D98" s="70" t="str">
        <f>'Core Indicators'!D98</f>
        <v>Syria</v>
      </c>
      <c r="E98" s="70" t="str">
        <f>'Core Indicators'!E98</f>
        <v>SYR</v>
      </c>
      <c r="F98" s="88">
        <f>'Core Indicators'!O98</f>
        <v>185176</v>
      </c>
      <c r="G98" s="88">
        <f>'Core Indicators'!W98</f>
        <v>14855000</v>
      </c>
      <c r="H98" s="88">
        <f>'Core Indicators'!AE98</f>
        <v>14855000</v>
      </c>
      <c r="I98" s="88">
        <f>'Core Indicators'!AM98</f>
        <v>13026000</v>
      </c>
      <c r="J98" s="88" t="str">
        <f>'Core Indicators'!AU98</f>
        <v>x</v>
      </c>
      <c r="K98" s="88" t="str">
        <f>'Core Indicators'!BC98</f>
        <v>x</v>
      </c>
      <c r="L98" s="88">
        <f>'Core Indicators'!BK98</f>
        <v>7895</v>
      </c>
      <c r="M98" s="88" t="str">
        <f>'Core Indicators'!BS98</f>
        <v>x</v>
      </c>
      <c r="N98" s="88" t="str">
        <f>'Core Indicators'!CA98</f>
        <v>x</v>
      </c>
      <c r="O98" s="88" t="e">
        <f>'Core Indicators'!CI98</f>
        <v>#N/A</v>
      </c>
      <c r="P98" s="88" t="str">
        <f>'Core Indicators'!CQ98</f>
        <v>x</v>
      </c>
      <c r="Q98" s="88">
        <f>'Core Indicators'!DG98</f>
        <v>0</v>
      </c>
      <c r="R98" s="88">
        <f>'Core Indicators'!DO98</f>
        <v>2217000</v>
      </c>
      <c r="S98" s="88">
        <f>'Core Indicators'!DW98</f>
        <v>1969000</v>
      </c>
      <c r="T98" s="88">
        <f>'Core Indicators'!EE98</f>
        <v>8500000</v>
      </c>
      <c r="U98" s="88">
        <f>'Core Indicators'!EM98</f>
        <v>1239000</v>
      </c>
      <c r="V98" s="88">
        <f>'Core Indicators'!FC98</f>
        <v>5</v>
      </c>
      <c r="W98" s="88" t="str">
        <f>'Core Indicators'!FK98</f>
        <v>x</v>
      </c>
      <c r="X98" s="88">
        <f>'Core Indicators'!FS98</f>
        <v>1160000</v>
      </c>
      <c r="Y98" s="88">
        <f>'Core Indicators'!GA98</f>
        <v>2</v>
      </c>
      <c r="Z98" s="88">
        <f>'Core Indicators'!GI98</f>
        <v>3</v>
      </c>
      <c r="AA98" s="88">
        <f>'Core Indicators'!GQ98</f>
        <v>3</v>
      </c>
      <c r="AB98" s="88">
        <f>'Core Indicators'!GY98</f>
        <v>3</v>
      </c>
      <c r="AC98" s="88">
        <f>'Core Indicators'!HG98</f>
        <v>3</v>
      </c>
      <c r="AD98" s="88">
        <f>'Core Indicators'!HO98</f>
        <v>2</v>
      </c>
      <c r="AE98" s="88">
        <f>'Core Indicators'!HW98</f>
        <v>3</v>
      </c>
      <c r="AF98" s="88">
        <f>'Core Indicators'!IE98</f>
        <v>3</v>
      </c>
      <c r="AG98" s="88">
        <f>'Core Indicators'!IM98</f>
        <v>3</v>
      </c>
    </row>
    <row r="99" spans="1:33" x14ac:dyDescent="0.35">
      <c r="A99" s="1" t="str">
        <f>'Core Indicators'!A:A</f>
        <v>Syrian Regional Crisis</v>
      </c>
      <c r="B99" s="1" t="str">
        <f>'Core Indicators'!B:B</f>
        <v>Regional crisis</v>
      </c>
      <c r="C99" s="1" t="str">
        <f>'Core Indicators'!C99</f>
        <v>REG004</v>
      </c>
      <c r="D99" s="1" t="str">
        <f>'Core Indicators'!D99</f>
        <v>Syria, Turkey, Iraq, Egypt, Jordan, Lebanon</v>
      </c>
      <c r="E99" s="1" t="str">
        <f>'Core Indicators'!E99</f>
        <v>SYR, TUR, IRQ, EGY, JOR, LBN</v>
      </c>
      <c r="F99" s="87">
        <f>'Core Indicators'!O99</f>
        <v>426174.2</v>
      </c>
      <c r="G99" s="87">
        <f>'Core Indicators'!W99</f>
        <v>88162000</v>
      </c>
      <c r="H99" s="87">
        <f>'Core Indicators'!AE99</f>
        <v>24970000</v>
      </c>
      <c r="I99" s="87">
        <f>'Core Indicators'!AM99</f>
        <v>13026000</v>
      </c>
      <c r="J99" s="87" t="str">
        <f>'Core Indicators'!AU99</f>
        <v>x</v>
      </c>
      <c r="K99" s="87" t="str">
        <f>'Core Indicators'!BC99</f>
        <v>x</v>
      </c>
      <c r="L99" s="87">
        <f>'Core Indicators'!BK99</f>
        <v>7895</v>
      </c>
      <c r="M99" s="87" t="str">
        <f>'Core Indicators'!BS99</f>
        <v>x</v>
      </c>
      <c r="N99" s="87" t="str">
        <f>'Core Indicators'!CA99</f>
        <v>x</v>
      </c>
      <c r="O99" s="87" t="e">
        <f>'Core Indicators'!CI99</f>
        <v>#N/A</v>
      </c>
      <c r="P99" s="87" t="str">
        <f>'Core Indicators'!CQ99</f>
        <v>x</v>
      </c>
      <c r="Q99" s="87">
        <f>'Core Indicators'!DG99</f>
        <v>63193000</v>
      </c>
      <c r="R99" s="87">
        <f>'Core Indicators'!DO99</f>
        <v>8119000</v>
      </c>
      <c r="S99" s="87">
        <f>'Core Indicators'!DW99</f>
        <v>5280000</v>
      </c>
      <c r="T99" s="87">
        <f>'Core Indicators'!EE99</f>
        <v>9402000</v>
      </c>
      <c r="U99" s="87">
        <f>'Core Indicators'!EM99</f>
        <v>1239000</v>
      </c>
      <c r="V99" s="87">
        <f>'Core Indicators'!FC99</f>
        <v>5</v>
      </c>
      <c r="W99" s="87" t="e">
        <f>'Core Indicators'!FK99</f>
        <v>#N/A</v>
      </c>
      <c r="X99" s="87" t="e">
        <f>'Core Indicators'!FS99</f>
        <v>#N/A</v>
      </c>
      <c r="Y99" s="87">
        <f>'Core Indicators'!GA99</f>
        <v>1.1666666666666667</v>
      </c>
      <c r="Z99" s="87">
        <f>'Core Indicators'!GI99</f>
        <v>1</v>
      </c>
      <c r="AA99" s="87">
        <f>'Core Indicators'!GQ99</f>
        <v>1.1666666666666667</v>
      </c>
      <c r="AB99" s="87">
        <f>'Core Indicators'!GY99</f>
        <v>0.5</v>
      </c>
      <c r="AC99" s="87">
        <f>'Core Indicators'!HG99</f>
        <v>1.3333333333333333</v>
      </c>
      <c r="AD99" s="87">
        <f>'Core Indicators'!HO99</f>
        <v>1.6666666666666667</v>
      </c>
      <c r="AE99" s="87">
        <f>'Core Indicators'!HW99</f>
        <v>0.66666666666666663</v>
      </c>
      <c r="AF99" s="87">
        <f>'Core Indicators'!IE99</f>
        <v>1.8333333333333333</v>
      </c>
      <c r="AG99" s="87">
        <f>'Core Indicators'!IM99</f>
        <v>1.1666666666666667</v>
      </c>
    </row>
    <row r="100" spans="1:33" x14ac:dyDescent="0.35">
      <c r="A100" s="70" t="str">
        <f>'Core Indicators'!A:A</f>
        <v>International Displacement in Tanzania</v>
      </c>
      <c r="B100" s="70" t="str">
        <f>'Core Indicators'!B:B</f>
        <v>International displacement</v>
      </c>
      <c r="C100" s="70" t="str">
        <f>'Core Indicators'!C100</f>
        <v>TZA002</v>
      </c>
      <c r="D100" s="70" t="str">
        <f>'Core Indicators'!D100</f>
        <v>Tanzania</v>
      </c>
      <c r="E100" s="70" t="str">
        <f>'Core Indicators'!E100</f>
        <v>TZA</v>
      </c>
      <c r="F100" s="88">
        <f>'Core Indicators'!O100</f>
        <v>187000</v>
      </c>
      <c r="G100" s="88">
        <f>'Core Indicators'!W100</f>
        <v>11673000</v>
      </c>
      <c r="H100" s="88">
        <f>'Core Indicators'!AE100</f>
        <v>279000</v>
      </c>
      <c r="I100" s="88">
        <f>'Core Indicators'!AM100</f>
        <v>279000</v>
      </c>
      <c r="J100" s="88">
        <f>'Core Indicators'!AU100</f>
        <v>0</v>
      </c>
      <c r="K100" s="88" t="str">
        <f>'Core Indicators'!BC100</f>
        <v>x</v>
      </c>
      <c r="L100" s="88">
        <f>'Core Indicators'!BK100</f>
        <v>0</v>
      </c>
      <c r="M100" s="88" t="str">
        <f>'Core Indicators'!BS100</f>
        <v>x</v>
      </c>
      <c r="N100" s="88" t="str">
        <f>'Core Indicators'!CA100</f>
        <v>x</v>
      </c>
      <c r="O100" s="88" t="e">
        <f>'Core Indicators'!CI100</f>
        <v>#N/A</v>
      </c>
      <c r="P100" s="88" t="str">
        <f>'Core Indicators'!CQ100</f>
        <v>x</v>
      </c>
      <c r="Q100" s="88">
        <f>'Core Indicators'!DG100</f>
        <v>11394000</v>
      </c>
      <c r="R100" s="88">
        <f>'Core Indicators'!DO100</f>
        <v>43000</v>
      </c>
      <c r="S100" s="88">
        <f>'Core Indicators'!DW100</f>
        <v>236000</v>
      </c>
      <c r="T100" s="88">
        <f>'Core Indicators'!EE100</f>
        <v>0</v>
      </c>
      <c r="U100" s="88">
        <f>'Core Indicators'!EM100</f>
        <v>0</v>
      </c>
      <c r="V100" s="88">
        <f>'Core Indicators'!FC100</f>
        <v>2</v>
      </c>
      <c r="W100" s="88" t="str">
        <f>'Core Indicators'!FK100</f>
        <v>x</v>
      </c>
      <c r="X100" s="88" t="str">
        <f>'Core Indicators'!FS100</f>
        <v>x</v>
      </c>
      <c r="Y100" s="88">
        <f>'Core Indicators'!GA100</f>
        <v>0</v>
      </c>
      <c r="Z100" s="88">
        <f>'Core Indicators'!GI100</f>
        <v>0</v>
      </c>
      <c r="AA100" s="88">
        <f>'Core Indicators'!GQ100</f>
        <v>0</v>
      </c>
      <c r="AB100" s="88">
        <f>'Core Indicators'!GY100</f>
        <v>0</v>
      </c>
      <c r="AC100" s="88">
        <f>'Core Indicators'!HG100</f>
        <v>0</v>
      </c>
      <c r="AD100" s="88">
        <f>'Core Indicators'!HO100</f>
        <v>2</v>
      </c>
      <c r="AE100" s="88">
        <f>'Core Indicators'!HW100</f>
        <v>0</v>
      </c>
      <c r="AF100" s="88">
        <f>'Core Indicators'!IE100</f>
        <v>1</v>
      </c>
      <c r="AG100" s="88">
        <f>'Core Indicators'!IM100</f>
        <v>0</v>
      </c>
    </row>
    <row r="101" spans="1:33" x14ac:dyDescent="0.35">
      <c r="A101" s="1" t="str">
        <f>'Core Indicators'!A:A</f>
        <v>Multiple situations in Thailand</v>
      </c>
      <c r="B101" s="1" t="str">
        <f>'Core Indicators'!B:B</f>
        <v>Multiple crises country</v>
      </c>
      <c r="C101" s="1" t="str">
        <f>'Core Indicators'!C101</f>
        <v>THA001</v>
      </c>
      <c r="D101" s="1" t="str">
        <f>'Core Indicators'!D101</f>
        <v>Thailand</v>
      </c>
      <c r="E101" s="1" t="str">
        <f>'Core Indicators'!E101</f>
        <v>THA</v>
      </c>
      <c r="F101" s="87">
        <f>'Core Indicators'!O101</f>
        <v>30342</v>
      </c>
      <c r="G101" s="87">
        <f>'Core Indicators'!W101</f>
        <v>3769000</v>
      </c>
      <c r="H101" s="87">
        <f>'Core Indicators'!AE101</f>
        <v>3551000</v>
      </c>
      <c r="I101" s="87" t="str">
        <f>'Core Indicators'!AM101</f>
        <v>x</v>
      </c>
      <c r="J101" s="87">
        <f>'Core Indicators'!AU101</f>
        <v>134</v>
      </c>
      <c r="K101" s="87" t="str">
        <f>'Core Indicators'!BC101</f>
        <v>X</v>
      </c>
      <c r="L101" s="87">
        <f>'Core Indicators'!BK101</f>
        <v>82</v>
      </c>
      <c r="M101" s="87" t="str">
        <f>'Core Indicators'!BS101</f>
        <v>X</v>
      </c>
      <c r="N101" s="87" t="str">
        <f>'Core Indicators'!CA101</f>
        <v>X</v>
      </c>
      <c r="O101" s="87" t="e">
        <f>'Core Indicators'!CI101</f>
        <v>#N/A</v>
      </c>
      <c r="P101" s="87" t="str">
        <f>'Core Indicators'!CQ101</f>
        <v>X</v>
      </c>
      <c r="Q101" s="87" t="str">
        <f>'Core Indicators'!DG101</f>
        <v>x</v>
      </c>
      <c r="R101" s="87" t="str">
        <f>'Core Indicators'!DO101</f>
        <v>x</v>
      </c>
      <c r="S101" s="87" t="str">
        <f>'Core Indicators'!DW101</f>
        <v>x</v>
      </c>
      <c r="T101" s="87" t="str">
        <f>'Core Indicators'!EE101</f>
        <v>x</v>
      </c>
      <c r="U101" s="87" t="str">
        <f>'Core Indicators'!EM101</f>
        <v>x</v>
      </c>
      <c r="V101" s="87">
        <f>'Core Indicators'!FC101</f>
        <v>2</v>
      </c>
      <c r="W101" s="87" t="str">
        <f>'Core Indicators'!FK101</f>
        <v>X</v>
      </c>
      <c r="X101" s="87" t="str">
        <f>'Core Indicators'!FS101</f>
        <v>X</v>
      </c>
      <c r="Y101" s="87">
        <f>'Core Indicators'!GA101</f>
        <v>0</v>
      </c>
      <c r="Z101" s="87">
        <f>'Core Indicators'!GI101</f>
        <v>0</v>
      </c>
      <c r="AA101" s="87">
        <f>'Core Indicators'!GQ101</f>
        <v>0</v>
      </c>
      <c r="AB101" s="87">
        <f>'Core Indicators'!GY101</f>
        <v>0</v>
      </c>
      <c r="AC101" s="87">
        <f>'Core Indicators'!HG101</f>
        <v>0</v>
      </c>
      <c r="AD101" s="87">
        <f>'Core Indicators'!HO101</f>
        <v>0</v>
      </c>
      <c r="AE101" s="87">
        <f>'Core Indicators'!HW101</f>
        <v>1</v>
      </c>
      <c r="AF101" s="87">
        <f>'Core Indicators'!IE101</f>
        <v>1</v>
      </c>
      <c r="AG101" s="87">
        <f>'Core Indicators'!IM101</f>
        <v>2</v>
      </c>
    </row>
    <row r="102" spans="1:33" x14ac:dyDescent="0.35">
      <c r="A102" s="70" t="str">
        <f>'Core Indicators'!A:A</f>
        <v xml:space="preserve">Conflict in southern Thailand </v>
      </c>
      <c r="B102" s="70" t="str">
        <f>'Core Indicators'!B:B</f>
        <v>Conflict</v>
      </c>
      <c r="C102" s="70" t="str">
        <f>'Core Indicators'!C102</f>
        <v>THA002</v>
      </c>
      <c r="D102" s="70" t="str">
        <f>'Core Indicators'!D102</f>
        <v>Thailand</v>
      </c>
      <c r="E102" s="70" t="str">
        <f>'Core Indicators'!E102</f>
        <v>THA</v>
      </c>
      <c r="F102" s="88">
        <f>'Core Indicators'!O102</f>
        <v>18330</v>
      </c>
      <c r="G102" s="88">
        <f>'Core Indicators'!W102</f>
        <v>3458000</v>
      </c>
      <c r="H102" s="88">
        <f>'Core Indicators'!AE102</f>
        <v>3458000</v>
      </c>
      <c r="I102" s="88" t="str">
        <f>'Core Indicators'!AM102</f>
        <v>x</v>
      </c>
      <c r="J102" s="88">
        <f>'Core Indicators'!AU102</f>
        <v>134</v>
      </c>
      <c r="K102" s="88" t="str">
        <f>'Core Indicators'!BC102</f>
        <v>X</v>
      </c>
      <c r="L102" s="88">
        <f>'Core Indicators'!BK102</f>
        <v>82</v>
      </c>
      <c r="M102" s="88" t="str">
        <f>'Core Indicators'!BS102</f>
        <v>X</v>
      </c>
      <c r="N102" s="88" t="str">
        <f>'Core Indicators'!CA102</f>
        <v>X</v>
      </c>
      <c r="O102" s="88" t="e">
        <f>'Core Indicators'!CI102</f>
        <v>#N/A</v>
      </c>
      <c r="P102" s="88" t="str">
        <f>'Core Indicators'!CQ102</f>
        <v>X</v>
      </c>
      <c r="Q102" s="88" t="str">
        <f>'Core Indicators'!DG102</f>
        <v>x</v>
      </c>
      <c r="R102" s="88" t="str">
        <f>'Core Indicators'!DO102</f>
        <v>x</v>
      </c>
      <c r="S102" s="88" t="str">
        <f>'Core Indicators'!DW102</f>
        <v>x</v>
      </c>
      <c r="T102" s="88" t="str">
        <f>'Core Indicators'!EE102</f>
        <v>x</v>
      </c>
      <c r="U102" s="88" t="str">
        <f>'Core Indicators'!EM102</f>
        <v>x</v>
      </c>
      <c r="V102" s="88">
        <f>'Core Indicators'!FC102</f>
        <v>1</v>
      </c>
      <c r="W102" s="88" t="str">
        <f>'Core Indicators'!FK102</f>
        <v>X</v>
      </c>
      <c r="X102" s="88" t="str">
        <f>'Core Indicators'!FS102</f>
        <v>X</v>
      </c>
      <c r="Y102" s="88">
        <f>'Core Indicators'!GA102</f>
        <v>0</v>
      </c>
      <c r="Z102" s="88">
        <f>'Core Indicators'!GI102</f>
        <v>0</v>
      </c>
      <c r="AA102" s="88">
        <f>'Core Indicators'!GQ102</f>
        <v>0</v>
      </c>
      <c r="AB102" s="88">
        <f>'Core Indicators'!GY102</f>
        <v>0</v>
      </c>
      <c r="AC102" s="88">
        <f>'Core Indicators'!HG102</f>
        <v>0</v>
      </c>
      <c r="AD102" s="88">
        <f>'Core Indicators'!HO102</f>
        <v>0</v>
      </c>
      <c r="AE102" s="88">
        <f>'Core Indicators'!HW102</f>
        <v>1</v>
      </c>
      <c r="AF102" s="88">
        <f>'Core Indicators'!IE102</f>
        <v>1</v>
      </c>
      <c r="AG102" s="88">
        <f>'Core Indicators'!IM102</f>
        <v>0</v>
      </c>
    </row>
    <row r="103" spans="1:33" x14ac:dyDescent="0.35">
      <c r="A103" s="1" t="str">
        <f>'Core Indicators'!A:A</f>
        <v>Myanmar refugees in Thailand</v>
      </c>
      <c r="B103" s="1" t="str">
        <f>'Core Indicators'!B:B</f>
        <v>International displacement</v>
      </c>
      <c r="C103" s="1" t="str">
        <f>'Core Indicators'!C103</f>
        <v>THA003</v>
      </c>
      <c r="D103" s="1" t="str">
        <f>'Core Indicators'!D103</f>
        <v>Thailand</v>
      </c>
      <c r="E103" s="1" t="str">
        <f>'Core Indicators'!E103</f>
        <v>THA</v>
      </c>
      <c r="F103" s="87">
        <f>'Core Indicators'!O103</f>
        <v>9</v>
      </c>
      <c r="G103" s="87">
        <f>'Core Indicators'!W103</f>
        <v>93000</v>
      </c>
      <c r="H103" s="87">
        <f>'Core Indicators'!AE103</f>
        <v>93000</v>
      </c>
      <c r="I103" s="87">
        <f>'Core Indicators'!AM103</f>
        <v>93000</v>
      </c>
      <c r="J103" s="87">
        <f>'Core Indicators'!AU103</f>
        <v>0</v>
      </c>
      <c r="K103" s="87" t="str">
        <f>'Core Indicators'!BC103</f>
        <v>X</v>
      </c>
      <c r="L103" s="87">
        <f>'Core Indicators'!BK103</f>
        <v>0</v>
      </c>
      <c r="M103" s="87" t="str">
        <f>'Core Indicators'!BS103</f>
        <v>X</v>
      </c>
      <c r="N103" s="87" t="str">
        <f>'Core Indicators'!CA103</f>
        <v>X</v>
      </c>
      <c r="O103" s="87" t="e">
        <f>'Core Indicators'!CI103</f>
        <v>#N/A</v>
      </c>
      <c r="P103" s="87" t="str">
        <f>'Core Indicators'!CQ103</f>
        <v>X</v>
      </c>
      <c r="Q103" s="87">
        <f>'Core Indicators'!DG103</f>
        <v>0</v>
      </c>
      <c r="R103" s="87">
        <f>'Core Indicators'!DO103</f>
        <v>0</v>
      </c>
      <c r="S103" s="87">
        <f>'Core Indicators'!DW103</f>
        <v>93000</v>
      </c>
      <c r="T103" s="87">
        <f>'Core Indicators'!EE103</f>
        <v>0</v>
      </c>
      <c r="U103" s="87">
        <f>'Core Indicators'!EM103</f>
        <v>0</v>
      </c>
      <c r="V103" s="87">
        <f>'Core Indicators'!FC103</f>
        <v>1</v>
      </c>
      <c r="W103" s="87" t="str">
        <f>'Core Indicators'!FK103</f>
        <v>X</v>
      </c>
      <c r="X103" s="87" t="str">
        <f>'Core Indicators'!FS103</f>
        <v>X</v>
      </c>
      <c r="Y103" s="87">
        <f>'Core Indicators'!GA103</f>
        <v>0</v>
      </c>
      <c r="Z103" s="87">
        <f>'Core Indicators'!GI103</f>
        <v>0</v>
      </c>
      <c r="AA103" s="87">
        <f>'Core Indicators'!GQ103</f>
        <v>0</v>
      </c>
      <c r="AB103" s="87">
        <f>'Core Indicators'!GY103</f>
        <v>0</v>
      </c>
      <c r="AC103" s="87">
        <f>'Core Indicators'!HG103</f>
        <v>0</v>
      </c>
      <c r="AD103" s="87">
        <f>'Core Indicators'!HO103</f>
        <v>0</v>
      </c>
      <c r="AE103" s="87">
        <f>'Core Indicators'!HW103</f>
        <v>0</v>
      </c>
      <c r="AF103" s="87">
        <f>'Core Indicators'!IE103</f>
        <v>1</v>
      </c>
      <c r="AG103" s="87">
        <f>'Core Indicators'!IM103</f>
        <v>2</v>
      </c>
    </row>
    <row r="104" spans="1:33" x14ac:dyDescent="0.35">
      <c r="A104" s="70" t="str">
        <f>'Core Indicators'!A:A</f>
        <v>Venezuelan refugees in Trinidad and Tobago</v>
      </c>
      <c r="B104" s="70" t="str">
        <f>'Core Indicators'!B:B</f>
        <v>International displacement</v>
      </c>
      <c r="C104" s="70" t="str">
        <f>'Core Indicators'!C104</f>
        <v>TTO002</v>
      </c>
      <c r="D104" s="70" t="str">
        <f>'Core Indicators'!D104</f>
        <v>Trinidad and Tobago</v>
      </c>
      <c r="E104" s="70" t="str">
        <f>'Core Indicators'!E104</f>
        <v>TTO</v>
      </c>
      <c r="F104" s="88">
        <f>'Core Indicators'!O104</f>
        <v>5130</v>
      </c>
      <c r="G104" s="88">
        <f>'Core Indicators'!W104</f>
        <v>1450000</v>
      </c>
      <c r="H104" s="88">
        <f>'Core Indicators'!AE104</f>
        <v>60000</v>
      </c>
      <c r="I104" s="88">
        <f>'Core Indicators'!AM104</f>
        <v>60000</v>
      </c>
      <c r="J104" s="88" t="str">
        <f>'Core Indicators'!AU104</f>
        <v>x</v>
      </c>
      <c r="K104" s="88" t="str">
        <f>'Core Indicators'!BC104</f>
        <v>x</v>
      </c>
      <c r="L104" s="88">
        <f>'Core Indicators'!BK104</f>
        <v>29</v>
      </c>
      <c r="M104" s="88">
        <f>'Core Indicators'!BS104</f>
        <v>0</v>
      </c>
      <c r="N104" s="88">
        <f>'Core Indicators'!CA104</f>
        <v>0</v>
      </c>
      <c r="O104" s="88" t="e">
        <f>'Core Indicators'!CI104</f>
        <v>#N/A</v>
      </c>
      <c r="P104" s="88">
        <f>'Core Indicators'!CQ104</f>
        <v>0</v>
      </c>
      <c r="Q104" s="88">
        <f>'Core Indicators'!DG104</f>
        <v>1390000</v>
      </c>
      <c r="R104" s="88">
        <f>'Core Indicators'!DO104</f>
        <v>0</v>
      </c>
      <c r="S104" s="88">
        <f>'Core Indicators'!DW104</f>
        <v>60000</v>
      </c>
      <c r="T104" s="88">
        <f>'Core Indicators'!EE104</f>
        <v>0</v>
      </c>
      <c r="U104" s="88">
        <f>'Core Indicators'!EM104</f>
        <v>0</v>
      </c>
      <c r="V104" s="88">
        <f>'Core Indicators'!FC104</f>
        <v>2</v>
      </c>
      <c r="W104" s="88" t="str">
        <f>'Core Indicators'!FK104</f>
        <v>x</v>
      </c>
      <c r="X104" s="88">
        <f>'Core Indicators'!FS104</f>
        <v>0</v>
      </c>
      <c r="Y104" s="88">
        <f>'Core Indicators'!GA104</f>
        <v>0</v>
      </c>
      <c r="Z104" s="88">
        <f>'Core Indicators'!GI104</f>
        <v>0</v>
      </c>
      <c r="AA104" s="88">
        <f>'Core Indicators'!GQ104</f>
        <v>0</v>
      </c>
      <c r="AB104" s="88">
        <f>'Core Indicators'!GY104</f>
        <v>0</v>
      </c>
      <c r="AC104" s="88">
        <f>'Core Indicators'!HG104</f>
        <v>2</v>
      </c>
      <c r="AD104" s="88">
        <f>'Core Indicators'!HO104</f>
        <v>1</v>
      </c>
      <c r="AE104" s="88">
        <f>'Core Indicators'!HW104</f>
        <v>0</v>
      </c>
      <c r="AF104" s="88">
        <f>'Core Indicators'!IE104</f>
        <v>0</v>
      </c>
      <c r="AG104" s="88">
        <f>'Core Indicators'!IM104</f>
        <v>1</v>
      </c>
    </row>
    <row r="105" spans="1:33" x14ac:dyDescent="0.35">
      <c r="A105" s="1" t="str">
        <f>'Core Indicators'!A:A</f>
        <v>Mixed migration flows in Tunisia</v>
      </c>
      <c r="B105" s="1" t="str">
        <f>'Core Indicators'!B:B</f>
        <v>International displacement</v>
      </c>
      <c r="C105" s="1" t="str">
        <f>'Core Indicators'!C105</f>
        <v>TUN002</v>
      </c>
      <c r="D105" s="1" t="str">
        <f>'Core Indicators'!D105</f>
        <v>Tunisia</v>
      </c>
      <c r="E105" s="1" t="str">
        <f>'Core Indicators'!E105</f>
        <v>TUN</v>
      </c>
      <c r="F105" s="87">
        <f>'Core Indicators'!O105</f>
        <v>156296</v>
      </c>
      <c r="G105" s="87">
        <f>'Core Indicators'!W105</f>
        <v>10833000</v>
      </c>
      <c r="H105" s="87">
        <f>'Core Indicators'!AE105</f>
        <v>60000</v>
      </c>
      <c r="I105" s="87">
        <f>'Core Indicators'!AM105</f>
        <v>60000</v>
      </c>
      <c r="J105" s="87" t="str">
        <f>'Core Indicators'!AU105</f>
        <v>x</v>
      </c>
      <c r="K105" s="87" t="str">
        <f>'Core Indicators'!BC105</f>
        <v>x</v>
      </c>
      <c r="L105" s="87">
        <f>'Core Indicators'!BK105</f>
        <v>182</v>
      </c>
      <c r="M105" s="87">
        <f>'Core Indicators'!BS105</f>
        <v>0</v>
      </c>
      <c r="N105" s="87">
        <f>'Core Indicators'!CA105</f>
        <v>0</v>
      </c>
      <c r="O105" s="87" t="e">
        <f>'Core Indicators'!CI105</f>
        <v>#N/A</v>
      </c>
      <c r="P105" s="87" t="str">
        <f>'Core Indicators'!CQ105</f>
        <v>x</v>
      </c>
      <c r="Q105" s="87" t="str">
        <f>'Core Indicators'!DG105</f>
        <v>x</v>
      </c>
      <c r="R105" s="87" t="str">
        <f>'Core Indicators'!DO105</f>
        <v>x</v>
      </c>
      <c r="S105" s="87" t="str">
        <f>'Core Indicators'!DW105</f>
        <v>x</v>
      </c>
      <c r="T105" s="87" t="str">
        <f>'Core Indicators'!EE105</f>
        <v>x</v>
      </c>
      <c r="U105" s="87" t="str">
        <f>'Core Indicators'!EM105</f>
        <v>x</v>
      </c>
      <c r="V105" s="87">
        <f>'Core Indicators'!FC105</f>
        <v>1</v>
      </c>
      <c r="W105" s="87" t="str">
        <f>'Core Indicators'!FK105</f>
        <v>x</v>
      </c>
      <c r="X105" s="87" t="str">
        <f>'Core Indicators'!FS105</f>
        <v>x</v>
      </c>
      <c r="Y105" s="87">
        <f>'Core Indicators'!GA105</f>
        <v>0</v>
      </c>
      <c r="Z105" s="87">
        <f>'Core Indicators'!GI105</f>
        <v>0</v>
      </c>
      <c r="AA105" s="87">
        <f>'Core Indicators'!GQ105</f>
        <v>0</v>
      </c>
      <c r="AB105" s="87">
        <f>'Core Indicators'!GY105</f>
        <v>0</v>
      </c>
      <c r="AC105" s="87">
        <f>'Core Indicators'!HG105</f>
        <v>0</v>
      </c>
      <c r="AD105" s="87">
        <f>'Core Indicators'!HO105</f>
        <v>0</v>
      </c>
      <c r="AE105" s="87">
        <f>'Core Indicators'!HW105</f>
        <v>0</v>
      </c>
      <c r="AF105" s="87">
        <f>'Core Indicators'!IE105</f>
        <v>1</v>
      </c>
      <c r="AG105" s="87">
        <f>'Core Indicators'!IM105</f>
        <v>0</v>
      </c>
    </row>
    <row r="106" spans="1:33" x14ac:dyDescent="0.35">
      <c r="A106" s="70" t="str">
        <f>'Core Indicators'!A:A</f>
        <v>Complex situation in Turkey</v>
      </c>
      <c r="B106" s="70" t="str">
        <f>'Core Indicators'!B:B</f>
        <v>Multiple crises country</v>
      </c>
      <c r="C106" s="70" t="str">
        <f>'Core Indicators'!C106</f>
        <v>TUR001</v>
      </c>
      <c r="D106" s="70" t="str">
        <f>'Core Indicators'!D106</f>
        <v>Turkey</v>
      </c>
      <c r="E106" s="70" t="str">
        <f>'Core Indicators'!E106</f>
        <v>TUR</v>
      </c>
      <c r="F106" s="88">
        <f>'Core Indicators'!O106</f>
        <v>378923</v>
      </c>
      <c r="G106" s="88">
        <f>'Core Indicators'!W106</f>
        <v>53611000</v>
      </c>
      <c r="H106" s="88">
        <f>'Core Indicators'!AE106</f>
        <v>4056000</v>
      </c>
      <c r="I106" s="88">
        <f>'Core Indicators'!AM106</f>
        <v>4056000</v>
      </c>
      <c r="J106" s="88" t="str">
        <f>'Core Indicators'!AU106</f>
        <v>x</v>
      </c>
      <c r="K106" s="88" t="str">
        <f>'Core Indicators'!BC106</f>
        <v>x</v>
      </c>
      <c r="L106" s="88">
        <f>'Core Indicators'!BK106</f>
        <v>822</v>
      </c>
      <c r="M106" s="88" t="str">
        <f>'Core Indicators'!BS106</f>
        <v>x</v>
      </c>
      <c r="N106" s="88" t="str">
        <f>'Core Indicators'!CA106</f>
        <v>x</v>
      </c>
      <c r="O106" s="88" t="e">
        <f>'Core Indicators'!CI106</f>
        <v>#N/A</v>
      </c>
      <c r="P106" s="88" t="str">
        <f>'Core Indicators'!CQ106</f>
        <v>x</v>
      </c>
      <c r="Q106" s="88">
        <f>'Core Indicators'!DG106</f>
        <v>49555000</v>
      </c>
      <c r="R106" s="88">
        <f>'Core Indicators'!DO106</f>
        <v>1327000</v>
      </c>
      <c r="S106" s="88">
        <f>'Core Indicators'!DW106</f>
        <v>1681000</v>
      </c>
      <c r="T106" s="88">
        <f>'Core Indicators'!EE106</f>
        <v>1047000</v>
      </c>
      <c r="U106" s="88">
        <f>'Core Indicators'!EM106</f>
        <v>0</v>
      </c>
      <c r="V106" s="88">
        <f>'Core Indicators'!FC106</f>
        <v>4</v>
      </c>
      <c r="W106" s="88" t="str">
        <f>'Core Indicators'!FK106</f>
        <v>x</v>
      </c>
      <c r="X106" s="88" t="str">
        <f>'Core Indicators'!FS106</f>
        <v>x</v>
      </c>
      <c r="Y106" s="88">
        <f>'Core Indicators'!GA106</f>
        <v>2</v>
      </c>
      <c r="Z106" s="88">
        <f>'Core Indicators'!GI106</f>
        <v>1</v>
      </c>
      <c r="AA106" s="88">
        <f>'Core Indicators'!GQ106</f>
        <v>2</v>
      </c>
      <c r="AB106" s="88">
        <f>'Core Indicators'!GY106</f>
        <v>0</v>
      </c>
      <c r="AC106" s="88">
        <f>'Core Indicators'!HG106</f>
        <v>2</v>
      </c>
      <c r="AD106" s="88">
        <f>'Core Indicators'!HO106</f>
        <v>2</v>
      </c>
      <c r="AE106" s="88">
        <f>'Core Indicators'!HW106</f>
        <v>0</v>
      </c>
      <c r="AF106" s="88">
        <f>'Core Indicators'!IE106</f>
        <v>1</v>
      </c>
      <c r="AG106" s="88">
        <f>'Core Indicators'!IM106</f>
        <v>0</v>
      </c>
    </row>
    <row r="107" spans="1:33" x14ac:dyDescent="0.35">
      <c r="A107" s="1" t="str">
        <f>'Core Indicators'!A:A</f>
        <v>Syrian Refugees in Turkey</v>
      </c>
      <c r="B107" s="1" t="str">
        <f>'Core Indicators'!B:B</f>
        <v>International displacement</v>
      </c>
      <c r="C107" s="1" t="str">
        <f>'Core Indicators'!C107</f>
        <v>TUR002</v>
      </c>
      <c r="D107" s="1" t="str">
        <f>'Core Indicators'!D107</f>
        <v>Turkey</v>
      </c>
      <c r="E107" s="1" t="str">
        <f>'Core Indicators'!E107</f>
        <v>TUR</v>
      </c>
      <c r="F107" s="87">
        <f>'Core Indicators'!O107</f>
        <v>132028</v>
      </c>
      <c r="G107" s="87">
        <f>'Core Indicators'!W107</f>
        <v>36158000</v>
      </c>
      <c r="H107" s="87">
        <f>'Core Indicators'!AE107</f>
        <v>3687000</v>
      </c>
      <c r="I107" s="87">
        <f>'Core Indicators'!AM107</f>
        <v>3687000</v>
      </c>
      <c r="J107" s="87" t="str">
        <f>'Core Indicators'!AU107</f>
        <v>x</v>
      </c>
      <c r="K107" s="87" t="str">
        <f>'Core Indicators'!BC107</f>
        <v>x</v>
      </c>
      <c r="L107" s="87" t="str">
        <f>'Core Indicators'!BK107</f>
        <v>x</v>
      </c>
      <c r="M107" s="87">
        <f>'Core Indicators'!BS107</f>
        <v>0</v>
      </c>
      <c r="N107" s="87">
        <f>'Core Indicators'!CA107</f>
        <v>0</v>
      </c>
      <c r="O107" s="87" t="e">
        <f>'Core Indicators'!CI107</f>
        <v>#N/A</v>
      </c>
      <c r="P107" s="87" t="str">
        <f>'Core Indicators'!CQ107</f>
        <v>x</v>
      </c>
      <c r="Q107" s="87">
        <f>'Core Indicators'!DG107</f>
        <v>32470000</v>
      </c>
      <c r="R107" s="87">
        <f>'Core Indicators'!DO107</f>
        <v>1327000</v>
      </c>
      <c r="S107" s="87">
        <f>'Core Indicators'!DW107</f>
        <v>1681000</v>
      </c>
      <c r="T107" s="87">
        <f>'Core Indicators'!EE107</f>
        <v>678000</v>
      </c>
      <c r="U107" s="87">
        <f>'Core Indicators'!EM107</f>
        <v>0</v>
      </c>
      <c r="V107" s="87">
        <f>'Core Indicators'!FC107</f>
        <v>2</v>
      </c>
      <c r="W107" s="87" t="str">
        <f>'Core Indicators'!FK107</f>
        <v>x</v>
      </c>
      <c r="X107" s="87" t="str">
        <f>'Core Indicators'!FS107</f>
        <v>x</v>
      </c>
      <c r="Y107" s="87">
        <f>'Core Indicators'!GA107</f>
        <v>2</v>
      </c>
      <c r="Z107" s="87">
        <f>'Core Indicators'!GI107</f>
        <v>0</v>
      </c>
      <c r="AA107" s="87">
        <f>'Core Indicators'!GQ107</f>
        <v>1</v>
      </c>
      <c r="AB107" s="87">
        <f>'Core Indicators'!GY107</f>
        <v>0</v>
      </c>
      <c r="AC107" s="87">
        <f>'Core Indicators'!HG107</f>
        <v>2</v>
      </c>
      <c r="AD107" s="87">
        <f>'Core Indicators'!HO107</f>
        <v>2</v>
      </c>
      <c r="AE107" s="87">
        <f>'Core Indicators'!HW107</f>
        <v>0</v>
      </c>
      <c r="AF107" s="87">
        <f>'Core Indicators'!IE107</f>
        <v>1</v>
      </c>
      <c r="AG107" s="87">
        <f>'Core Indicators'!IM107</f>
        <v>0</v>
      </c>
    </row>
    <row r="108" spans="1:33" x14ac:dyDescent="0.35">
      <c r="A108" s="70" t="str">
        <f>'Core Indicators'!A:A</f>
        <v>Mixed Migration Flows in Turkey</v>
      </c>
      <c r="B108" s="70" t="str">
        <f>'Core Indicators'!B:B</f>
        <v>International displacement</v>
      </c>
      <c r="C108" s="70" t="str">
        <f>'Core Indicators'!C108</f>
        <v>TUR003</v>
      </c>
      <c r="D108" s="70" t="str">
        <f>'Core Indicators'!D108</f>
        <v>Turkey</v>
      </c>
      <c r="E108" s="70" t="str">
        <f>'Core Indicators'!E108</f>
        <v>TUR</v>
      </c>
      <c r="F108" s="88">
        <f>'Core Indicators'!O108</f>
        <v>177504</v>
      </c>
      <c r="G108" s="88">
        <f>'Core Indicators'!W108</f>
        <v>37626000</v>
      </c>
      <c r="H108" s="88">
        <f>'Core Indicators'!AE108</f>
        <v>4056000</v>
      </c>
      <c r="I108" s="88">
        <f>'Core Indicators'!AM108</f>
        <v>4056000</v>
      </c>
      <c r="J108" s="88" t="str">
        <f>'Core Indicators'!AU108</f>
        <v>x</v>
      </c>
      <c r="K108" s="88" t="str">
        <f>'Core Indicators'!BC108</f>
        <v>x</v>
      </c>
      <c r="L108" s="88">
        <f>'Core Indicators'!BK108</f>
        <v>86</v>
      </c>
      <c r="M108" s="88">
        <f>'Core Indicators'!BS108</f>
        <v>0</v>
      </c>
      <c r="N108" s="88">
        <f>'Core Indicators'!CA108</f>
        <v>0</v>
      </c>
      <c r="O108" s="88" t="e">
        <f>'Core Indicators'!CI108</f>
        <v>#N/A</v>
      </c>
      <c r="P108" s="88" t="str">
        <f>'Core Indicators'!CQ108</f>
        <v>x</v>
      </c>
      <c r="Q108" s="88">
        <f>'Core Indicators'!DG108</f>
        <v>33570000</v>
      </c>
      <c r="R108" s="88">
        <f>'Core Indicators'!DO108</f>
        <v>1327000</v>
      </c>
      <c r="S108" s="88">
        <f>'Core Indicators'!DW108</f>
        <v>1681000</v>
      </c>
      <c r="T108" s="88">
        <f>'Core Indicators'!EE108</f>
        <v>1047000</v>
      </c>
      <c r="U108" s="88">
        <f>'Core Indicators'!EM108</f>
        <v>0</v>
      </c>
      <c r="V108" s="88">
        <f>'Core Indicators'!FC108</f>
        <v>2</v>
      </c>
      <c r="W108" s="88" t="str">
        <f>'Core Indicators'!FK108</f>
        <v>x</v>
      </c>
      <c r="X108" s="88" t="str">
        <f>'Core Indicators'!FS108</f>
        <v>x</v>
      </c>
      <c r="Y108" s="88">
        <f>'Core Indicators'!GA108</f>
        <v>2</v>
      </c>
      <c r="Z108" s="88">
        <f>'Core Indicators'!GI108</f>
        <v>0</v>
      </c>
      <c r="AA108" s="88">
        <f>'Core Indicators'!GQ108</f>
        <v>1</v>
      </c>
      <c r="AB108" s="88">
        <f>'Core Indicators'!GY108</f>
        <v>0</v>
      </c>
      <c r="AC108" s="88">
        <f>'Core Indicators'!HG108</f>
        <v>2</v>
      </c>
      <c r="AD108" s="88">
        <f>'Core Indicators'!HO108</f>
        <v>2</v>
      </c>
      <c r="AE108" s="88">
        <f>'Core Indicators'!HW108</f>
        <v>0</v>
      </c>
      <c r="AF108" s="88">
        <f>'Core Indicators'!IE108</f>
        <v>1</v>
      </c>
      <c r="AG108" s="88">
        <f>'Core Indicators'!IM108</f>
        <v>0</v>
      </c>
    </row>
    <row r="109" spans="1:33" x14ac:dyDescent="0.35">
      <c r="A109" s="1" t="str">
        <f>'Core Indicators'!A:A</f>
        <v>Kurdish Conflict</v>
      </c>
      <c r="B109" s="1" t="str">
        <f>'Core Indicators'!B:B</f>
        <v>Conflict</v>
      </c>
      <c r="C109" s="1" t="str">
        <f>'Core Indicators'!C109</f>
        <v>TUR004</v>
      </c>
      <c r="D109" s="1" t="str">
        <f>'Core Indicators'!D109</f>
        <v>Turkey</v>
      </c>
      <c r="E109" s="1" t="str">
        <f>'Core Indicators'!E109</f>
        <v>TUR</v>
      </c>
      <c r="F109" s="87">
        <f>'Core Indicators'!O109</f>
        <v>195587</v>
      </c>
      <c r="G109" s="87">
        <f>'Core Indicators'!W109</f>
        <v>12974000</v>
      </c>
      <c r="H109" s="87" t="str">
        <f>'Core Indicators'!AE109</f>
        <v>x</v>
      </c>
      <c r="I109" s="87" t="str">
        <f>'Core Indicators'!AM109</f>
        <v>x</v>
      </c>
      <c r="J109" s="87" t="str">
        <f>'Core Indicators'!AU109</f>
        <v>x</v>
      </c>
      <c r="K109" s="87" t="str">
        <f>'Core Indicators'!BC109</f>
        <v>x</v>
      </c>
      <c r="L109" s="87">
        <f>'Core Indicators'!BK109</f>
        <v>736</v>
      </c>
      <c r="M109" s="87" t="str">
        <f>'Core Indicators'!BS109</f>
        <v>x</v>
      </c>
      <c r="N109" s="87" t="str">
        <f>'Core Indicators'!CA109</f>
        <v>x</v>
      </c>
      <c r="O109" s="87" t="e">
        <f>'Core Indicators'!CI109</f>
        <v>#N/A</v>
      </c>
      <c r="P109" s="87" t="str">
        <f>'Core Indicators'!CQ109</f>
        <v>x</v>
      </c>
      <c r="Q109" s="87" t="str">
        <f>'Core Indicators'!DG109</f>
        <v>x</v>
      </c>
      <c r="R109" s="87" t="str">
        <f>'Core Indicators'!DO109</f>
        <v>x</v>
      </c>
      <c r="S109" s="87" t="str">
        <f>'Core Indicators'!DW109</f>
        <v>x</v>
      </c>
      <c r="T109" s="87" t="str">
        <f>'Core Indicators'!EE109</f>
        <v>x</v>
      </c>
      <c r="U109" s="87" t="str">
        <f>'Core Indicators'!EM109</f>
        <v>x</v>
      </c>
      <c r="V109" s="87">
        <f>'Core Indicators'!FC109</f>
        <v>3</v>
      </c>
      <c r="W109" s="87" t="str">
        <f>'Core Indicators'!FK109</f>
        <v>x</v>
      </c>
      <c r="X109" s="87" t="str">
        <f>'Core Indicators'!FS109</f>
        <v>x</v>
      </c>
      <c r="Y109" s="87">
        <f>'Core Indicators'!GA109</f>
        <v>2</v>
      </c>
      <c r="Z109" s="87">
        <f>'Core Indicators'!GI109</f>
        <v>1</v>
      </c>
      <c r="AA109" s="87">
        <f>'Core Indicators'!GQ109</f>
        <v>2</v>
      </c>
      <c r="AB109" s="87">
        <f>'Core Indicators'!GY109</f>
        <v>0</v>
      </c>
      <c r="AC109" s="87">
        <f>'Core Indicators'!HG109</f>
        <v>2</v>
      </c>
      <c r="AD109" s="87">
        <f>'Core Indicators'!HO109</f>
        <v>2</v>
      </c>
      <c r="AE109" s="87">
        <f>'Core Indicators'!HW109</f>
        <v>1</v>
      </c>
      <c r="AF109" s="87">
        <f>'Core Indicators'!IE109</f>
        <v>1</v>
      </c>
      <c r="AG109" s="87">
        <f>'Core Indicators'!IM109</f>
        <v>0</v>
      </c>
    </row>
    <row r="110" spans="1:33" x14ac:dyDescent="0.35">
      <c r="A110" s="70" t="str">
        <f>'Core Indicators'!A:A</f>
        <v xml:space="preserve">Eastern Mediterranean Route </v>
      </c>
      <c r="B110" s="70" t="str">
        <f>'Core Indicators'!B:B</f>
        <v>Regional crisis</v>
      </c>
      <c r="C110" s="70" t="str">
        <f>'Core Indicators'!C110</f>
        <v>REG006</v>
      </c>
      <c r="D110" s="70" t="str">
        <f>'Core Indicators'!D110</f>
        <v>Turkey, Greece</v>
      </c>
      <c r="E110" s="70" t="str">
        <f>'Core Indicators'!E110</f>
        <v>TUR, GRC</v>
      </c>
      <c r="F110" s="88" t="str">
        <f>'Core Indicators'!O110</f>
        <v>x</v>
      </c>
      <c r="G110" s="88" t="str">
        <f>'Core Indicators'!W110</f>
        <v>x</v>
      </c>
      <c r="H110" s="88" t="str">
        <f>'Core Indicators'!AE110</f>
        <v>x</v>
      </c>
      <c r="I110" s="88" t="str">
        <f>'Core Indicators'!AM110</f>
        <v>x</v>
      </c>
      <c r="J110" s="88" t="str">
        <f>'Core Indicators'!AU110</f>
        <v>x</v>
      </c>
      <c r="K110" s="88" t="str">
        <f>'Core Indicators'!BC110</f>
        <v>x</v>
      </c>
      <c r="L110" s="88">
        <f>'Core Indicators'!BK110</f>
        <v>133</v>
      </c>
      <c r="M110" s="88" t="str">
        <f>'Core Indicators'!BS110</f>
        <v>x</v>
      </c>
      <c r="N110" s="88" t="str">
        <f>'Core Indicators'!CA110</f>
        <v>x</v>
      </c>
      <c r="O110" s="88" t="e">
        <f>'Core Indicators'!CI110</f>
        <v>#N/A</v>
      </c>
      <c r="P110" s="88" t="str">
        <f>'Core Indicators'!CQ110</f>
        <v>x</v>
      </c>
      <c r="Q110" s="88" t="str">
        <f>'Core Indicators'!DG110</f>
        <v>x</v>
      </c>
      <c r="R110" s="88" t="str">
        <f>'Core Indicators'!DO110</f>
        <v>x</v>
      </c>
      <c r="S110" s="88" t="str">
        <f>'Core Indicators'!DW110</f>
        <v>x</v>
      </c>
      <c r="T110" s="88" t="str">
        <f>'Core Indicators'!EE110</f>
        <v>x</v>
      </c>
      <c r="U110" s="88" t="str">
        <f>'Core Indicators'!EM110</f>
        <v>x</v>
      </c>
      <c r="V110" s="88">
        <f>'Core Indicators'!FC110</f>
        <v>2</v>
      </c>
      <c r="W110" s="88" t="str">
        <f>'Core Indicators'!FK110</f>
        <v>x</v>
      </c>
      <c r="X110" s="88" t="str">
        <f>'Core Indicators'!FS110</f>
        <v>x</v>
      </c>
      <c r="Y110" s="88">
        <f>'Core Indicators'!GA110</f>
        <v>1</v>
      </c>
      <c r="Z110" s="88">
        <f>'Core Indicators'!GI110</f>
        <v>0</v>
      </c>
      <c r="AA110" s="88">
        <f>'Core Indicators'!GQ110</f>
        <v>1</v>
      </c>
      <c r="AB110" s="88">
        <f>'Core Indicators'!GY110</f>
        <v>0</v>
      </c>
      <c r="AC110" s="88">
        <f>'Core Indicators'!HG110</f>
        <v>1.5</v>
      </c>
      <c r="AD110" s="88">
        <f>'Core Indicators'!HO110</f>
        <v>1.5</v>
      </c>
      <c r="AE110" s="88">
        <f>'Core Indicators'!HW110</f>
        <v>0</v>
      </c>
      <c r="AF110" s="88">
        <f>'Core Indicators'!IE110</f>
        <v>0.5</v>
      </c>
      <c r="AG110" s="88">
        <f>'Core Indicators'!IM110</f>
        <v>0</v>
      </c>
    </row>
    <row r="111" spans="1:33" x14ac:dyDescent="0.35">
      <c r="A111" s="1" t="str">
        <f>'Core Indicators'!A:A</f>
        <v>International Displacement in Uganda</v>
      </c>
      <c r="B111" s="1" t="str">
        <f>'Core Indicators'!B:B</f>
        <v>International displacement</v>
      </c>
      <c r="C111" s="1" t="str">
        <f>'Core Indicators'!C111</f>
        <v>UGA005</v>
      </c>
      <c r="D111" s="1" t="str">
        <f>'Core Indicators'!D111</f>
        <v>Uganda</v>
      </c>
      <c r="E111" s="1" t="str">
        <f>'Core Indicators'!E111</f>
        <v>UGA</v>
      </c>
      <c r="F111" s="87">
        <f>'Core Indicators'!O111</f>
        <v>66662</v>
      </c>
      <c r="G111" s="87">
        <f>'Core Indicators'!W111</f>
        <v>7303000</v>
      </c>
      <c r="H111" s="87">
        <f>'Core Indicators'!AE111</f>
        <v>1362000</v>
      </c>
      <c r="I111" s="87">
        <f>'Core Indicators'!AM111</f>
        <v>1362000</v>
      </c>
      <c r="J111" s="87" t="str">
        <f>'Core Indicators'!AU111</f>
        <v>x</v>
      </c>
      <c r="K111" s="87" t="str">
        <f>'Core Indicators'!BC111</f>
        <v>x</v>
      </c>
      <c r="L111" s="87" t="str">
        <f>'Core Indicators'!BK111</f>
        <v>x</v>
      </c>
      <c r="M111" s="87" t="str">
        <f>'Core Indicators'!BS111</f>
        <v>x</v>
      </c>
      <c r="N111" s="87" t="str">
        <f>'Core Indicators'!CA111</f>
        <v>x</v>
      </c>
      <c r="O111" s="87" t="e">
        <f>'Core Indicators'!CI111</f>
        <v>#N/A</v>
      </c>
      <c r="P111" s="87" t="str">
        <f>'Core Indicators'!CQ111</f>
        <v>x</v>
      </c>
      <c r="Q111" s="87">
        <f>'Core Indicators'!DG111</f>
        <v>5941000</v>
      </c>
      <c r="R111" s="87">
        <f>'Core Indicators'!DO111</f>
        <v>0</v>
      </c>
      <c r="S111" s="87">
        <f>'Core Indicators'!DW111</f>
        <v>1362000</v>
      </c>
      <c r="T111" s="87">
        <f>'Core Indicators'!EE111</f>
        <v>0</v>
      </c>
      <c r="U111" s="87">
        <f>'Core Indicators'!EM111</f>
        <v>0</v>
      </c>
      <c r="V111" s="87">
        <f>'Core Indicators'!FC111</f>
        <v>2</v>
      </c>
      <c r="W111" s="87" t="e">
        <f>'Core Indicators'!FK111</f>
        <v>#N/A</v>
      </c>
      <c r="X111" s="87" t="e">
        <f>'Core Indicators'!FS111</f>
        <v>#N/A</v>
      </c>
      <c r="Y111" s="87">
        <f>'Core Indicators'!GA111</f>
        <v>0</v>
      </c>
      <c r="Z111" s="87">
        <f>'Core Indicators'!GI111</f>
        <v>0</v>
      </c>
      <c r="AA111" s="87">
        <f>'Core Indicators'!GQ111</f>
        <v>0</v>
      </c>
      <c r="AB111" s="87">
        <f>'Core Indicators'!GY111</f>
        <v>0</v>
      </c>
      <c r="AC111" s="87">
        <f>'Core Indicators'!HG111</f>
        <v>0</v>
      </c>
      <c r="AD111" s="87">
        <f>'Core Indicators'!HO111</f>
        <v>0</v>
      </c>
      <c r="AE111" s="87">
        <f>'Core Indicators'!HW111</f>
        <v>0</v>
      </c>
      <c r="AF111" s="87">
        <f>'Core Indicators'!IE111</f>
        <v>1</v>
      </c>
      <c r="AG111" s="87">
        <f>'Core Indicators'!IM111</f>
        <v>3</v>
      </c>
    </row>
    <row r="112" spans="1:33" x14ac:dyDescent="0.35">
      <c r="A112" s="70" t="str">
        <f>'Core Indicators'!A:A</f>
        <v>Conflict in Ukraine</v>
      </c>
      <c r="B112" s="70" t="str">
        <f>'Core Indicators'!B:B</f>
        <v>Conflict</v>
      </c>
      <c r="C112" s="70" t="str">
        <f>'Core Indicators'!C112</f>
        <v>UKR002</v>
      </c>
      <c r="D112" s="70" t="str">
        <f>'Core Indicators'!D112</f>
        <v>Ukraine</v>
      </c>
      <c r="E112" s="70" t="str">
        <f>'Core Indicators'!E112</f>
        <v>UKR</v>
      </c>
      <c r="F112" s="88">
        <f>'Core Indicators'!O112</f>
        <v>53206</v>
      </c>
      <c r="G112" s="88">
        <f>'Core Indicators'!W112</f>
        <v>6309000</v>
      </c>
      <c r="H112" s="88">
        <f>'Core Indicators'!AE112</f>
        <v>5200000</v>
      </c>
      <c r="I112" s="88">
        <f>'Core Indicators'!AM112</f>
        <v>1893000</v>
      </c>
      <c r="J112" s="88">
        <f>'Core Indicators'!AU112</f>
        <v>75</v>
      </c>
      <c r="K112" s="88" t="str">
        <f>'Core Indicators'!BC112</f>
        <v>x</v>
      </c>
      <c r="L112" s="88">
        <f>'Core Indicators'!BK112</f>
        <v>126</v>
      </c>
      <c r="M112" s="88" t="str">
        <f>'Core Indicators'!BS112</f>
        <v>x</v>
      </c>
      <c r="N112" s="88" t="str">
        <f>'Core Indicators'!CA112</f>
        <v>x</v>
      </c>
      <c r="O112" s="88" t="e">
        <f>'Core Indicators'!CI112</f>
        <v>#N/A</v>
      </c>
      <c r="P112" s="88" t="str">
        <f>'Core Indicators'!CQ112</f>
        <v>x</v>
      </c>
      <c r="Q112" s="88">
        <f>'Core Indicators'!DG112</f>
        <v>1109000</v>
      </c>
      <c r="R112" s="88">
        <f>'Core Indicators'!DO112</f>
        <v>1700000</v>
      </c>
      <c r="S112" s="88">
        <f>'Core Indicators'!DW112</f>
        <v>2700000</v>
      </c>
      <c r="T112" s="88">
        <f>'Core Indicators'!EE112</f>
        <v>800000</v>
      </c>
      <c r="U112" s="88">
        <f>'Core Indicators'!EM112</f>
        <v>0</v>
      </c>
      <c r="V112" s="88">
        <f>'Core Indicators'!FC112</f>
        <v>3</v>
      </c>
      <c r="W112" s="88">
        <f>'Core Indicators'!FK112</f>
        <v>2200000</v>
      </c>
      <c r="X112" s="88" t="str">
        <f>'Core Indicators'!FS112</f>
        <v>x</v>
      </c>
      <c r="Y112" s="88">
        <f>'Core Indicators'!GA112</f>
        <v>2</v>
      </c>
      <c r="Z112" s="88">
        <f>'Core Indicators'!GI112</f>
        <v>3</v>
      </c>
      <c r="AA112" s="88">
        <f>'Core Indicators'!GQ112</f>
        <v>2</v>
      </c>
      <c r="AB112" s="88">
        <f>'Core Indicators'!GY112</f>
        <v>0</v>
      </c>
      <c r="AC112" s="88">
        <f>'Core Indicators'!HG112</f>
        <v>0</v>
      </c>
      <c r="AD112" s="88">
        <f>'Core Indicators'!HO112</f>
        <v>2</v>
      </c>
      <c r="AE112" s="88">
        <f>'Core Indicators'!HW112</f>
        <v>2</v>
      </c>
      <c r="AF112" s="88">
        <f>'Core Indicators'!IE112</f>
        <v>3</v>
      </c>
      <c r="AG112" s="88">
        <f>'Core Indicators'!IM112</f>
        <v>0</v>
      </c>
    </row>
    <row r="113" spans="1:33" x14ac:dyDescent="0.35">
      <c r="A113" s="1" t="str">
        <f>'Core Indicators'!A:A</f>
        <v>Complex crisis in Venezuela</v>
      </c>
      <c r="B113" s="1" t="str">
        <f>'Core Indicators'!B:B</f>
        <v>Complex crisis</v>
      </c>
      <c r="C113" s="1" t="str">
        <f>'Core Indicators'!C113</f>
        <v>VEN001</v>
      </c>
      <c r="D113" s="1" t="str">
        <f>'Core Indicators'!D113</f>
        <v>Venezuela</v>
      </c>
      <c r="E113" s="1" t="str">
        <f>'Core Indicators'!E113</f>
        <v>VEN</v>
      </c>
      <c r="F113" s="87">
        <f>'Core Indicators'!O113</f>
        <v>912050</v>
      </c>
      <c r="G113" s="87">
        <f>'Core Indicators'!W113</f>
        <v>28228000</v>
      </c>
      <c r="H113" s="87">
        <f>'Core Indicators'!AE113</f>
        <v>28228000</v>
      </c>
      <c r="I113" s="87">
        <f>'Core Indicators'!AM113</f>
        <v>4627000</v>
      </c>
      <c r="J113" s="87" t="str">
        <f>'Core Indicators'!AU113</f>
        <v>x</v>
      </c>
      <c r="K113" s="87" t="str">
        <f>'Core Indicators'!BC113</f>
        <v>x</v>
      </c>
      <c r="L113" s="87" t="str">
        <f>'Core Indicators'!BK113</f>
        <v>x</v>
      </c>
      <c r="M113" s="87" t="str">
        <f>'Core Indicators'!BS113</f>
        <v>x</v>
      </c>
      <c r="N113" s="87" t="str">
        <f>'Core Indicators'!CA113</f>
        <v>x</v>
      </c>
      <c r="O113" s="87" t="e">
        <f>'Core Indicators'!CI113</f>
        <v>#N/A</v>
      </c>
      <c r="P113" s="87">
        <f>'Core Indicators'!CQ113</f>
        <v>223750</v>
      </c>
      <c r="Q113" s="87">
        <f>'Core Indicators'!DG113</f>
        <v>0</v>
      </c>
      <c r="R113" s="87">
        <f>'Core Indicators'!DO113</f>
        <v>13832000</v>
      </c>
      <c r="S113" s="87">
        <f>'Core Indicators'!DW113</f>
        <v>14396000</v>
      </c>
      <c r="T113" s="87">
        <f>'Core Indicators'!EE113</f>
        <v>0</v>
      </c>
      <c r="U113" s="87">
        <f>'Core Indicators'!EM113</f>
        <v>0</v>
      </c>
      <c r="V113" s="87">
        <f>'Core Indicators'!FC113</f>
        <v>2</v>
      </c>
      <c r="W113" s="87" t="str">
        <f>'Core Indicators'!FK113</f>
        <v>x</v>
      </c>
      <c r="X113" s="87" t="str">
        <f>'Core Indicators'!FS113</f>
        <v>x</v>
      </c>
      <c r="Y113" s="87">
        <f>'Core Indicators'!GA113</f>
        <v>2</v>
      </c>
      <c r="Z113" s="87">
        <f>'Core Indicators'!GI113</f>
        <v>2</v>
      </c>
      <c r="AA113" s="87">
        <f>'Core Indicators'!GQ113</f>
        <v>3</v>
      </c>
      <c r="AB113" s="87">
        <f>'Core Indicators'!GY113</f>
        <v>0</v>
      </c>
      <c r="AC113" s="87">
        <f>'Core Indicators'!HG113</f>
        <v>2</v>
      </c>
      <c r="AD113" s="87">
        <f>'Core Indicators'!HO113</f>
        <v>2</v>
      </c>
      <c r="AE113" s="87">
        <f>'Core Indicators'!HW113</f>
        <v>2</v>
      </c>
      <c r="AF113" s="87">
        <f>'Core Indicators'!IE113</f>
        <v>0</v>
      </c>
      <c r="AG113" s="87">
        <f>'Core Indicators'!IM113</f>
        <v>3</v>
      </c>
    </row>
    <row r="114" spans="1:33" x14ac:dyDescent="0.35">
      <c r="A114" s="70" t="str">
        <f>'Core Indicators'!A:A</f>
        <v>Venezuela Regional Crisis</v>
      </c>
      <c r="B114" s="70" t="str">
        <f>'Core Indicators'!B:B</f>
        <v>Regional crisis</v>
      </c>
      <c r="C114" s="70" t="str">
        <f>'Core Indicators'!C114</f>
        <v>REG002</v>
      </c>
      <c r="D114" s="70" t="str">
        <f>'Core Indicators'!D114</f>
        <v>Venezuela, Brazil, Colombia, Ecuador, Peru, Trinidad and Tobago</v>
      </c>
      <c r="E114" s="70" t="str">
        <f>'Core Indicators'!E114</f>
        <v>VEN, BRA, COL, ECU, PER, TTO</v>
      </c>
      <c r="F114" s="88">
        <f>'Core Indicators'!O114</f>
        <v>1427871.74</v>
      </c>
      <c r="G114" s="88">
        <f>'Core Indicators'!W114</f>
        <v>75741000</v>
      </c>
      <c r="H114" s="88">
        <f>'Core Indicators'!AE114</f>
        <v>32817000</v>
      </c>
      <c r="I114" s="88">
        <f>'Core Indicators'!AM114</f>
        <v>4627000</v>
      </c>
      <c r="J114" s="88" t="str">
        <f>'Core Indicators'!AU114</f>
        <v>x</v>
      </c>
      <c r="K114" s="88" t="str">
        <f>'Core Indicators'!BC114</f>
        <v>x</v>
      </c>
      <c r="L114" s="88" t="str">
        <f>'Core Indicators'!BK114</f>
        <v>x</v>
      </c>
      <c r="M114" s="88">
        <f>'Core Indicators'!BS114</f>
        <v>0</v>
      </c>
      <c r="N114" s="88">
        <f>'Core Indicators'!CA114</f>
        <v>0</v>
      </c>
      <c r="O114" s="88" t="e">
        <f>'Core Indicators'!CI114</f>
        <v>#N/A</v>
      </c>
      <c r="P114" s="88" t="str">
        <f>'Core Indicators'!CQ114</f>
        <v>x</v>
      </c>
      <c r="Q114" s="88">
        <f>'Core Indicators'!DG114</f>
        <v>42539000</v>
      </c>
      <c r="R114" s="88">
        <f>'Core Indicators'!DO114</f>
        <v>15447000</v>
      </c>
      <c r="S114" s="88">
        <f>'Core Indicators'!DW114</f>
        <v>16831000</v>
      </c>
      <c r="T114" s="88">
        <f>'Core Indicators'!EE114</f>
        <v>537000</v>
      </c>
      <c r="U114" s="88">
        <f>'Core Indicators'!EM114</f>
        <v>0</v>
      </c>
      <c r="V114" s="88">
        <f>'Core Indicators'!FC114</f>
        <v>4</v>
      </c>
      <c r="W114" s="88" t="str">
        <f>'Core Indicators'!FK114</f>
        <v>x</v>
      </c>
      <c r="X114" s="88" t="str">
        <f>'Core Indicators'!FS114</f>
        <v>x</v>
      </c>
      <c r="Y114" s="88">
        <f>'Core Indicators'!GA114</f>
        <v>0</v>
      </c>
      <c r="Z114" s="88">
        <f>'Core Indicators'!GI114</f>
        <v>0</v>
      </c>
      <c r="AA114" s="88">
        <f>'Core Indicators'!GQ114</f>
        <v>0</v>
      </c>
      <c r="AB114" s="88">
        <f>'Core Indicators'!GY114</f>
        <v>2</v>
      </c>
      <c r="AC114" s="88">
        <f>'Core Indicators'!HG114</f>
        <v>0</v>
      </c>
      <c r="AD114" s="88">
        <f>'Core Indicators'!HO114</f>
        <v>0</v>
      </c>
      <c r="AE114" s="88">
        <f>'Core Indicators'!HW114</f>
        <v>0</v>
      </c>
      <c r="AF114" s="88" t="str">
        <f>'Core Indicators'!IE114</f>
        <v>x</v>
      </c>
      <c r="AG114" s="88">
        <f>'Core Indicators'!IM114</f>
        <v>0</v>
      </c>
    </row>
    <row r="115" spans="1:33" x14ac:dyDescent="0.35">
      <c r="A115" s="1" t="str">
        <f>'Core Indicators'!A:A</f>
        <v>Conflict in Yemen</v>
      </c>
      <c r="B115" s="1" t="str">
        <f>'Core Indicators'!B:B</f>
        <v>Complex crisis</v>
      </c>
      <c r="C115" s="1" t="str">
        <f>'Core Indicators'!C115</f>
        <v>YEM001</v>
      </c>
      <c r="D115" s="1" t="str">
        <f>'Core Indicators'!D115</f>
        <v>Yemen</v>
      </c>
      <c r="E115" s="1" t="str">
        <f>'Core Indicators'!E115</f>
        <v>YEM</v>
      </c>
      <c r="F115" s="87">
        <f>'Core Indicators'!O115</f>
        <v>527970</v>
      </c>
      <c r="G115" s="87">
        <f>'Core Indicators'!W115</f>
        <v>30066000</v>
      </c>
      <c r="H115" s="87">
        <f>'Core Indicators'!AE115</f>
        <v>30066000</v>
      </c>
      <c r="I115" s="87">
        <f>'Core Indicators'!AM115</f>
        <v>5304000</v>
      </c>
      <c r="J115" s="87">
        <f>'Core Indicators'!AU115</f>
        <v>1153</v>
      </c>
      <c r="K115" s="87">
        <f>'Core Indicators'!BC115</f>
        <v>430907</v>
      </c>
      <c r="L115" s="87">
        <f>'Core Indicators'!BK115</f>
        <v>10663</v>
      </c>
      <c r="M115" s="87" t="str">
        <f>'Core Indicators'!BS115</f>
        <v>x</v>
      </c>
      <c r="N115" s="87" t="str">
        <f>'Core Indicators'!CA115</f>
        <v>x</v>
      </c>
      <c r="O115" s="87" t="e">
        <f>'Core Indicators'!CI115</f>
        <v>#N/A</v>
      </c>
      <c r="P115" s="87" t="str">
        <f>'Core Indicators'!CQ115</f>
        <v>x</v>
      </c>
      <c r="Q115" s="87">
        <f>'Core Indicators'!DG115</f>
        <v>0</v>
      </c>
      <c r="R115" s="87">
        <f>'Core Indicators'!DO115</f>
        <v>4500000</v>
      </c>
      <c r="S115" s="87">
        <f>'Core Indicators'!DW115</f>
        <v>9800000</v>
      </c>
      <c r="T115" s="87">
        <f>'Core Indicators'!EE115</f>
        <v>14300000</v>
      </c>
      <c r="U115" s="87">
        <f>'Core Indicators'!EM115</f>
        <v>64000</v>
      </c>
      <c r="V115" s="87">
        <f>'Core Indicators'!FC115</f>
        <v>5</v>
      </c>
      <c r="W115" s="87" t="str">
        <f>'Core Indicators'!FK115</f>
        <v>x</v>
      </c>
      <c r="X115" s="87" t="str">
        <f>'Core Indicators'!FS115</f>
        <v>x</v>
      </c>
      <c r="Y115" s="87">
        <f>'Core Indicators'!GA115</f>
        <v>2</v>
      </c>
      <c r="Z115" s="87">
        <f>'Core Indicators'!GI115</f>
        <v>3</v>
      </c>
      <c r="AA115" s="87">
        <f>'Core Indicators'!GQ115</f>
        <v>3</v>
      </c>
      <c r="AB115" s="87">
        <f>'Core Indicators'!GY115</f>
        <v>3</v>
      </c>
      <c r="AC115" s="87">
        <f>'Core Indicators'!HG115</f>
        <v>2</v>
      </c>
      <c r="AD115" s="87">
        <f>'Core Indicators'!HO115</f>
        <v>3</v>
      </c>
      <c r="AE115" s="87">
        <f>'Core Indicators'!HW115</f>
        <v>3</v>
      </c>
      <c r="AF115" s="87">
        <f>'Core Indicators'!IE115</f>
        <v>3</v>
      </c>
      <c r="AG115" s="87">
        <f>'Core Indicators'!IM115</f>
        <v>3</v>
      </c>
    </row>
    <row r="116" spans="1:33" x14ac:dyDescent="0.35">
      <c r="A116" s="70" t="str">
        <f>'Core Indicators'!A:A</f>
        <v>Mixed migration flows in Yemen</v>
      </c>
      <c r="B116" s="70" t="str">
        <f>'Core Indicators'!B:B</f>
        <v>International displacement</v>
      </c>
      <c r="C116" s="70" t="str">
        <f>'Core Indicators'!C116</f>
        <v>YEM002</v>
      </c>
      <c r="D116" s="70" t="str">
        <f>'Core Indicators'!D116</f>
        <v>Yemen</v>
      </c>
      <c r="E116" s="70" t="str">
        <f>'Core Indicators'!E116</f>
        <v>YEM</v>
      </c>
      <c r="F116" s="88">
        <f>'Core Indicators'!O116</f>
        <v>1240</v>
      </c>
      <c r="G116" s="88">
        <f>'Core Indicators'!W116</f>
        <v>4295000</v>
      </c>
      <c r="H116" s="88">
        <f>'Core Indicators'!AE116</f>
        <v>422000</v>
      </c>
      <c r="I116" s="88">
        <f>'Core Indicators'!AM116</f>
        <v>422000</v>
      </c>
      <c r="J116" s="88" t="str">
        <f>'Core Indicators'!AU116</f>
        <v>x</v>
      </c>
      <c r="K116" s="88">
        <f>'Core Indicators'!BC116</f>
        <v>552437</v>
      </c>
      <c r="L116" s="88">
        <f>'Core Indicators'!BK116</f>
        <v>27</v>
      </c>
      <c r="M116" s="88" t="str">
        <f>'Core Indicators'!BS116</f>
        <v>x</v>
      </c>
      <c r="N116" s="88" t="str">
        <f>'Core Indicators'!CA116</f>
        <v>x</v>
      </c>
      <c r="O116" s="88" t="e">
        <f>'Core Indicators'!CI116</f>
        <v>#N/A</v>
      </c>
      <c r="P116" s="88" t="str">
        <f>'Core Indicators'!CQ116</f>
        <v>x</v>
      </c>
      <c r="Q116" s="88">
        <f>'Core Indicators'!DG116</f>
        <v>3873000</v>
      </c>
      <c r="R116" s="88">
        <f>'Core Indicators'!DO116</f>
        <v>0</v>
      </c>
      <c r="S116" s="88">
        <f>'Core Indicators'!DW116</f>
        <v>245000</v>
      </c>
      <c r="T116" s="88">
        <f>'Core Indicators'!EE116</f>
        <v>177000</v>
      </c>
      <c r="U116" s="88">
        <f>'Core Indicators'!EM116</f>
        <v>0</v>
      </c>
      <c r="V116" s="88">
        <f>'Core Indicators'!FC116</f>
        <v>2</v>
      </c>
      <c r="W116" s="88" t="str">
        <f>'Core Indicators'!FK116</f>
        <v>x</v>
      </c>
      <c r="X116" s="88" t="str">
        <f>'Core Indicators'!FS116</f>
        <v>x</v>
      </c>
      <c r="Y116" s="88">
        <f>'Core Indicators'!GA116</f>
        <v>2</v>
      </c>
      <c r="Z116" s="88">
        <f>'Core Indicators'!GI116</f>
        <v>3</v>
      </c>
      <c r="AA116" s="88">
        <f>'Core Indicators'!GQ116</f>
        <v>3</v>
      </c>
      <c r="AB116" s="88">
        <f>'Core Indicators'!GY116</f>
        <v>3</v>
      </c>
      <c r="AC116" s="88">
        <f>'Core Indicators'!HG116</f>
        <v>2</v>
      </c>
      <c r="AD116" s="88">
        <f>'Core Indicators'!HO116</f>
        <v>3</v>
      </c>
      <c r="AE116" s="88">
        <f>'Core Indicators'!HW116</f>
        <v>3</v>
      </c>
      <c r="AF116" s="88">
        <f>'Core Indicators'!IE116</f>
        <v>3</v>
      </c>
      <c r="AG116" s="88">
        <f>'Core Indicators'!IM116</f>
        <v>3</v>
      </c>
    </row>
    <row r="117" spans="1:33" x14ac:dyDescent="0.35">
      <c r="A117" s="1" t="str">
        <f>'Core Indicators'!A:A</f>
        <v>Drought in Zambia</v>
      </c>
      <c r="B117" s="1" t="str">
        <f>'Core Indicators'!B:B</f>
        <v>Drought</v>
      </c>
      <c r="C117" s="1" t="str">
        <f>'Core Indicators'!C117</f>
        <v>ZMB002</v>
      </c>
      <c r="D117" s="1" t="str">
        <f>'Core Indicators'!D117</f>
        <v>Zambia</v>
      </c>
      <c r="E117" s="1" t="str">
        <f>'Core Indicators'!E117</f>
        <v>ZMB</v>
      </c>
      <c r="F117" s="87">
        <f>'Core Indicators'!O117</f>
        <v>626890</v>
      </c>
      <c r="G117" s="87">
        <f>'Core Indicators'!W117</f>
        <v>9480000</v>
      </c>
      <c r="H117" s="87">
        <f>'Core Indicators'!AE117</f>
        <v>3128000</v>
      </c>
      <c r="I117" s="87">
        <f>'Core Indicators'!AM117</f>
        <v>0</v>
      </c>
      <c r="J117" s="87">
        <f>'Core Indicators'!AU117</f>
        <v>0</v>
      </c>
      <c r="K117" s="87">
        <f>'Core Indicators'!BC117</f>
        <v>0</v>
      </c>
      <c r="L117" s="87">
        <f>'Core Indicators'!BK117</f>
        <v>0</v>
      </c>
      <c r="M117" s="87">
        <f>'Core Indicators'!BS117</f>
        <v>0</v>
      </c>
      <c r="N117" s="87">
        <f>'Core Indicators'!CA117</f>
        <v>0</v>
      </c>
      <c r="O117" s="87" t="e">
        <f>'Core Indicators'!CI117</f>
        <v>#N/A</v>
      </c>
      <c r="P117" s="87" t="str">
        <f>'Core Indicators'!CQ117</f>
        <v>x</v>
      </c>
      <c r="Q117" s="87">
        <f>'Core Indicators'!DG117</f>
        <v>4074000</v>
      </c>
      <c r="R117" s="87">
        <f>'Core Indicators'!DO117</f>
        <v>3128000</v>
      </c>
      <c r="S117" s="87">
        <f>'Core Indicators'!DW117</f>
        <v>1866000</v>
      </c>
      <c r="T117" s="87">
        <f>'Core Indicators'!EE117</f>
        <v>412000</v>
      </c>
      <c r="U117" s="87">
        <f>'Core Indicators'!EM117</f>
        <v>0</v>
      </c>
      <c r="V117" s="87">
        <f>'Core Indicators'!FC117</f>
        <v>3</v>
      </c>
      <c r="W117" s="87" t="str">
        <f>'Core Indicators'!FK117</f>
        <v>x</v>
      </c>
      <c r="X117" s="87" t="str">
        <f>'Core Indicators'!FS117</f>
        <v>x</v>
      </c>
      <c r="Y117" s="87">
        <f>'Core Indicators'!GA117</f>
        <v>0</v>
      </c>
      <c r="Z117" s="87">
        <f>'Core Indicators'!GI117</f>
        <v>0</v>
      </c>
      <c r="AA117" s="87">
        <f>'Core Indicators'!GQ117</f>
        <v>0</v>
      </c>
      <c r="AB117" s="87">
        <f>'Core Indicators'!GY117</f>
        <v>0</v>
      </c>
      <c r="AC117" s="87">
        <f>'Core Indicators'!HG117</f>
        <v>0</v>
      </c>
      <c r="AD117" s="87">
        <f>'Core Indicators'!HO117</f>
        <v>0</v>
      </c>
      <c r="AE117" s="87">
        <f>'Core Indicators'!HW117</f>
        <v>0</v>
      </c>
      <c r="AF117" s="87">
        <f>'Core Indicators'!IE117</f>
        <v>0</v>
      </c>
      <c r="AG117" s="87">
        <f>'Core Indicators'!IM117</f>
        <v>0</v>
      </c>
    </row>
    <row r="118" spans="1:33" x14ac:dyDescent="0.35">
      <c r="A118" s="70" t="str">
        <f>'Core Indicators'!A:A</f>
        <v>Complex crisis in Zimbabwe</v>
      </c>
      <c r="B118" s="70" t="str">
        <f>'Core Indicators'!B:B</f>
        <v>Complex crisis</v>
      </c>
      <c r="C118" s="70" t="str">
        <f>'Core Indicators'!C118</f>
        <v>ZWE001</v>
      </c>
      <c r="D118" s="70" t="str">
        <f>'Core Indicators'!D118</f>
        <v>Zimbabwe</v>
      </c>
      <c r="E118" s="70" t="str">
        <f>'Core Indicators'!E118</f>
        <v>ZWE</v>
      </c>
      <c r="F118" s="88">
        <f>'Core Indicators'!O118</f>
        <v>391178</v>
      </c>
      <c r="G118" s="88">
        <f>'Core Indicators'!W118</f>
        <v>15413000</v>
      </c>
      <c r="H118" s="88">
        <f>'Core Indicators'!AE118</f>
        <v>7759000</v>
      </c>
      <c r="I118" s="88">
        <f>'Core Indicators'!AM118</f>
        <v>15000</v>
      </c>
      <c r="J118" s="88">
        <f>'Core Indicators'!AU118</f>
        <v>0</v>
      </c>
      <c r="K118" s="88">
        <f>'Core Indicators'!BC118</f>
        <v>0</v>
      </c>
      <c r="L118" s="88">
        <f>'Core Indicators'!BK118</f>
        <v>6</v>
      </c>
      <c r="M118" s="88" t="str">
        <f>'Core Indicators'!BS118</f>
        <v>x</v>
      </c>
      <c r="N118" s="88" t="str">
        <f>'Core Indicators'!CA118</f>
        <v>x</v>
      </c>
      <c r="O118" s="88" t="e">
        <f>'Core Indicators'!CI118</f>
        <v>#N/A</v>
      </c>
      <c r="P118" s="88" t="str">
        <f>'Core Indicators'!CQ118</f>
        <v>X</v>
      </c>
      <c r="Q118" s="88">
        <f>'Core Indicators'!DG118</f>
        <v>7654000</v>
      </c>
      <c r="R118" s="88">
        <f>'Core Indicators'!DO118</f>
        <v>2679000</v>
      </c>
      <c r="S118" s="88">
        <f>'Core Indicators'!DW118</f>
        <v>3947000</v>
      </c>
      <c r="T118" s="88">
        <f>'Core Indicators'!EE118</f>
        <v>1105000</v>
      </c>
      <c r="U118" s="88">
        <f>'Core Indicators'!EM118</f>
        <v>0</v>
      </c>
      <c r="V118" s="88">
        <f>'Core Indicators'!FC118</f>
        <v>5</v>
      </c>
      <c r="W118" s="88" t="str">
        <f>'Core Indicators'!FK118</f>
        <v>X</v>
      </c>
      <c r="X118" s="88" t="str">
        <f>'Core Indicators'!FS118</f>
        <v>X</v>
      </c>
      <c r="Y118" s="88">
        <f>'Core Indicators'!GA118</f>
        <v>0</v>
      </c>
      <c r="Z118" s="88">
        <f>'Core Indicators'!GI118</f>
        <v>0</v>
      </c>
      <c r="AA118" s="88">
        <f>'Core Indicators'!GQ118</f>
        <v>0</v>
      </c>
      <c r="AB118" s="88">
        <f>'Core Indicators'!GY118</f>
        <v>0</v>
      </c>
      <c r="AC118" s="88">
        <f>'Core Indicators'!HG118</f>
        <v>0</v>
      </c>
      <c r="AD118" s="88">
        <f>'Core Indicators'!HO118</f>
        <v>0</v>
      </c>
      <c r="AE118" s="88">
        <f>'Core Indicators'!HW118</f>
        <v>0</v>
      </c>
      <c r="AF118" s="88" t="str">
        <f>'Core Indicators'!IE118</f>
        <v>x</v>
      </c>
      <c r="AG118" s="88">
        <f>'Core Indicators'!IM118</f>
        <v>2</v>
      </c>
    </row>
  </sheetData>
  <sortState xmlns:xlrd2="http://schemas.microsoft.com/office/spreadsheetml/2017/richdata2" ref="A24:BG143">
    <sortCondition ref="A24:A143"/>
  </sortState>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theme="0" tint="-0.499984740745262"/>
  </sheetPr>
  <dimension ref="A1:P193"/>
  <sheetViews>
    <sheetView showGridLines="0" workbookViewId="0">
      <pane xSplit="2" ySplit="2" topLeftCell="C195" activePane="bottomRight" state="frozen"/>
      <selection pane="topRight" activeCell="C1" sqref="C1"/>
      <selection pane="bottomLeft" activeCell="A5" sqref="A5"/>
      <selection pane="bottomRight" activeCell="L224" sqref="L224"/>
    </sheetView>
  </sheetViews>
  <sheetFormatPr defaultColWidth="9.453125" defaultRowHeight="14.5" x14ac:dyDescent="0.35"/>
  <cols>
    <col min="1" max="1" width="49.453125" style="1" bestFit="1" customWidth="1"/>
    <col min="2" max="2" width="5.453125" style="1" bestFit="1" customWidth="1"/>
    <col min="3" max="8" width="9.453125" style="1" customWidth="1"/>
    <col min="9" max="11" width="11.453125" style="1" customWidth="1"/>
    <col min="12" max="13" width="9.453125" style="1" customWidth="1"/>
    <col min="14" max="14" width="11.453125" style="1" customWidth="1"/>
    <col min="15" max="15" width="12.453125" style="1" bestFit="1" customWidth="1"/>
    <col min="16" max="16" width="10.453125" style="1" bestFit="1" customWidth="1"/>
    <col min="17" max="16384" width="9.453125" style="1"/>
  </cols>
  <sheetData>
    <row r="1" spans="1:16" s="9" customFormat="1" ht="117.75" customHeight="1" x14ac:dyDescent="0.25">
      <c r="A1" s="26" t="s">
        <v>459</v>
      </c>
      <c r="B1" s="21" t="s">
        <v>357</v>
      </c>
      <c r="C1" s="81" t="s">
        <v>465</v>
      </c>
      <c r="D1" s="81" t="s">
        <v>624</v>
      </c>
      <c r="E1" s="81" t="s">
        <v>603</v>
      </c>
      <c r="F1" s="81" t="s">
        <v>602</v>
      </c>
      <c r="G1" s="81" t="s">
        <v>373</v>
      </c>
      <c r="H1" s="81" t="s">
        <v>403</v>
      </c>
      <c r="I1" s="81" t="s">
        <v>463</v>
      </c>
      <c r="J1" s="81" t="s">
        <v>764</v>
      </c>
      <c r="K1" s="81" t="s">
        <v>467</v>
      </c>
      <c r="L1" s="81" t="s">
        <v>468</v>
      </c>
      <c r="M1" s="81" t="s">
        <v>498</v>
      </c>
      <c r="N1" s="81" t="s">
        <v>469</v>
      </c>
      <c r="O1" s="81" t="s">
        <v>439</v>
      </c>
      <c r="P1" s="81" t="s">
        <v>411</v>
      </c>
    </row>
    <row r="2" spans="1:16" x14ac:dyDescent="0.35">
      <c r="A2" s="28" t="s">
        <v>394</v>
      </c>
      <c r="B2" s="21"/>
      <c r="C2" s="22" t="s">
        <v>396</v>
      </c>
      <c r="D2" s="22" t="s">
        <v>396</v>
      </c>
      <c r="E2" s="22" t="s">
        <v>601</v>
      </c>
      <c r="F2" s="22" t="s">
        <v>396</v>
      </c>
      <c r="G2" s="22" t="s">
        <v>396</v>
      </c>
      <c r="H2" s="22" t="s">
        <v>396</v>
      </c>
      <c r="I2" s="22" t="s">
        <v>396</v>
      </c>
      <c r="J2" s="22" t="s">
        <v>395</v>
      </c>
      <c r="K2" s="22" t="s">
        <v>396</v>
      </c>
      <c r="L2" s="22" t="s">
        <v>396</v>
      </c>
      <c r="M2" s="22" t="s">
        <v>396</v>
      </c>
      <c r="N2" s="22" t="s">
        <v>396</v>
      </c>
      <c r="O2" s="22" t="s">
        <v>395</v>
      </c>
      <c r="P2" s="22" t="s">
        <v>412</v>
      </c>
    </row>
    <row r="3" spans="1:16" x14ac:dyDescent="0.35">
      <c r="A3" s="26" t="s">
        <v>1</v>
      </c>
      <c r="B3" s="21" t="s">
        <v>0</v>
      </c>
      <c r="C3" s="80">
        <v>0.75057300000000005</v>
      </c>
      <c r="D3" s="56">
        <v>4</v>
      </c>
      <c r="E3" s="80">
        <v>0</v>
      </c>
      <c r="F3" s="80">
        <v>3.0166666666666666</v>
      </c>
      <c r="G3" s="56">
        <v>0.66666407501560399</v>
      </c>
      <c r="H3" s="80">
        <v>27.819999694824201</v>
      </c>
      <c r="I3" s="56">
        <v>5</v>
      </c>
      <c r="J3" s="20">
        <f>VLOOKUP($B3,'Core Indicators'!$E$3:$EU$848,147,FALSE)</f>
        <v>36536</v>
      </c>
      <c r="K3" s="57">
        <v>-1.5925652980804443</v>
      </c>
      <c r="L3" s="80">
        <v>2.5</v>
      </c>
      <c r="M3" s="80">
        <v>26</v>
      </c>
      <c r="N3" s="56">
        <v>15</v>
      </c>
      <c r="O3" s="83">
        <f>VLOOKUP(B3,'Core Indicators'!$E$3:$G$9848,3,FALSE)</f>
        <v>35700000</v>
      </c>
      <c r="P3" s="83">
        <v>652860</v>
      </c>
    </row>
    <row r="4" spans="1:16" x14ac:dyDescent="0.35">
      <c r="A4" s="26" t="s">
        <v>3</v>
      </c>
      <c r="B4" s="21" t="s">
        <v>2</v>
      </c>
      <c r="C4" s="80">
        <v>9.650000000000003E-2</v>
      </c>
      <c r="D4" s="56">
        <v>9</v>
      </c>
      <c r="E4" s="80">
        <v>0.04</v>
      </c>
      <c r="F4" s="80">
        <v>7.05</v>
      </c>
      <c r="G4" s="56">
        <v>0.267266160487246</v>
      </c>
      <c r="H4" s="80">
        <v>28.959999084472699</v>
      </c>
      <c r="I4" s="56">
        <v>0</v>
      </c>
      <c r="J4" s="20" t="e">
        <f>VLOOKUP($B4,'Core Indicators'!$E$3:$EU$848,147,FALSE)</f>
        <v>#N/A</v>
      </c>
      <c r="K4" s="57">
        <v>-0.35936722159385681</v>
      </c>
      <c r="L4" s="80">
        <v>5.25</v>
      </c>
      <c r="M4" s="80">
        <v>68</v>
      </c>
      <c r="N4" s="56">
        <v>39</v>
      </c>
      <c r="O4" s="83" t="e">
        <f>VLOOKUP(B4,'Core Indicators'!$E$3:$G$9848,3,FALSE)</f>
        <v>#N/A</v>
      </c>
      <c r="P4" s="83">
        <v>27400</v>
      </c>
    </row>
    <row r="5" spans="1:16" x14ac:dyDescent="0.35">
      <c r="A5" s="26" t="s">
        <v>5</v>
      </c>
      <c r="B5" s="21" t="s">
        <v>4</v>
      </c>
      <c r="C5" s="80">
        <v>0.40870000000000006</v>
      </c>
      <c r="D5" s="56">
        <v>3</v>
      </c>
      <c r="E5" s="80">
        <v>0.27</v>
      </c>
      <c r="F5" s="80">
        <v>4.75</v>
      </c>
      <c r="G5" s="56">
        <v>0.42908975331066801</v>
      </c>
      <c r="H5" s="80" t="s">
        <v>446</v>
      </c>
      <c r="I5" s="56">
        <v>3</v>
      </c>
      <c r="J5" s="20">
        <f>VLOOKUP($B5,'Core Indicators'!$E$3:$EU$848,147,FALSE)</f>
        <v>30</v>
      </c>
      <c r="K5" s="57">
        <v>-0.83118355274200439</v>
      </c>
      <c r="L5" s="80">
        <v>4.25</v>
      </c>
      <c r="M5" s="80">
        <v>35</v>
      </c>
      <c r="N5" s="56">
        <v>34</v>
      </c>
      <c r="O5" s="83">
        <f>VLOOKUP(B5,'Core Indicators'!$E$3:$G$9848,3,FALSE)</f>
        <v>33263000</v>
      </c>
      <c r="P5" s="83">
        <v>2381741</v>
      </c>
    </row>
    <row r="6" spans="1:16" x14ac:dyDescent="0.35">
      <c r="A6" s="26" t="s">
        <v>7</v>
      </c>
      <c r="B6" s="21" t="s">
        <v>6</v>
      </c>
      <c r="C6" s="80">
        <v>0.76259999999999994</v>
      </c>
      <c r="D6" s="56">
        <v>4</v>
      </c>
      <c r="E6" s="80">
        <v>0.62</v>
      </c>
      <c r="F6" s="80">
        <v>4.2</v>
      </c>
      <c r="G6" s="56" t="s">
        <v>446</v>
      </c>
      <c r="H6" s="80">
        <v>42.720001220703097</v>
      </c>
      <c r="I6" s="56">
        <v>3</v>
      </c>
      <c r="J6" s="20" t="e">
        <f>VLOOKUP($B6,'Core Indicators'!$E$3:$EU$848,147,FALSE)</f>
        <v>#N/A</v>
      </c>
      <c r="K6" s="57">
        <v>-1.0692944526672363</v>
      </c>
      <c r="L6" s="80">
        <v>3</v>
      </c>
      <c r="M6" s="80">
        <v>26</v>
      </c>
      <c r="N6" s="56">
        <v>18</v>
      </c>
      <c r="O6" s="83" t="e">
        <f>VLOOKUP(B6,'Core Indicators'!$E$3:$G$9848,3,FALSE)</f>
        <v>#N/A</v>
      </c>
      <c r="P6" s="83">
        <v>1246700</v>
      </c>
    </row>
    <row r="7" spans="1:16" x14ac:dyDescent="0.35">
      <c r="A7" s="26" t="s">
        <v>9</v>
      </c>
      <c r="B7" s="21" t="s">
        <v>8</v>
      </c>
      <c r="C7" s="80">
        <v>0</v>
      </c>
      <c r="D7" s="56">
        <v>13</v>
      </c>
      <c r="E7" s="80">
        <v>0</v>
      </c>
      <c r="F7" s="80" t="s">
        <v>446</v>
      </c>
      <c r="G7" s="56" t="s">
        <v>446</v>
      </c>
      <c r="H7" s="80" t="s">
        <v>446</v>
      </c>
      <c r="I7" s="56">
        <v>0</v>
      </c>
      <c r="J7" s="20" t="e">
        <f>VLOOKUP($B7,'Core Indicators'!$E$3:$EU$848,147,FALSE)</f>
        <v>#N/A</v>
      </c>
      <c r="K7" s="57">
        <v>0.2086433470249176</v>
      </c>
      <c r="L7" s="80" t="s">
        <v>446</v>
      </c>
      <c r="M7" s="80">
        <v>83</v>
      </c>
      <c r="N7" s="56" t="s">
        <v>446</v>
      </c>
      <c r="O7" s="83" t="e">
        <f>VLOOKUP(B7,'Core Indicators'!$E$3:$G$9848,3,FALSE)</f>
        <v>#N/A</v>
      </c>
      <c r="P7" s="83">
        <v>440</v>
      </c>
    </row>
    <row r="8" spans="1:16" x14ac:dyDescent="0.35">
      <c r="A8" s="26" t="s">
        <v>11</v>
      </c>
      <c r="B8" s="21" t="s">
        <v>10</v>
      </c>
      <c r="C8" s="80">
        <v>0.31100000000000005</v>
      </c>
      <c r="D8" s="56">
        <v>12</v>
      </c>
      <c r="E8" s="80">
        <v>0.01</v>
      </c>
      <c r="F8" s="80">
        <v>8</v>
      </c>
      <c r="G8" s="56">
        <v>0.36181526035093903</v>
      </c>
      <c r="H8" s="80">
        <v>42.669998168945298</v>
      </c>
      <c r="I8" s="56">
        <v>1</v>
      </c>
      <c r="J8" s="20" t="e">
        <f>VLOOKUP($B8,'Core Indicators'!$E$3:$EU$848,147,FALSE)</f>
        <v>#N/A</v>
      </c>
      <c r="K8" s="57">
        <v>-0.80372220277786255</v>
      </c>
      <c r="L8" s="80">
        <v>7</v>
      </c>
      <c r="M8" s="80">
        <v>83</v>
      </c>
      <c r="N8" s="56">
        <v>36</v>
      </c>
      <c r="O8" s="83" t="e">
        <f>VLOOKUP(B8,'Core Indicators'!$E$3:$G$9848,3,FALSE)</f>
        <v>#N/A</v>
      </c>
      <c r="P8" s="83">
        <v>2736690</v>
      </c>
    </row>
    <row r="9" spans="1:16" x14ac:dyDescent="0.35">
      <c r="A9" s="26" t="s">
        <v>13</v>
      </c>
      <c r="B9" s="21" t="s">
        <v>12</v>
      </c>
      <c r="C9" s="80">
        <v>4.1364999999999985E-2</v>
      </c>
      <c r="D9" s="56">
        <v>6</v>
      </c>
      <c r="E9" s="80">
        <v>1.7999999999999999E-2</v>
      </c>
      <c r="F9" s="80">
        <v>5.1166666666666663</v>
      </c>
      <c r="G9" s="56">
        <v>0.29313461009981301</v>
      </c>
      <c r="H9" s="80">
        <v>31.4799995422363</v>
      </c>
      <c r="I9" s="56">
        <v>3</v>
      </c>
      <c r="J9" s="20" t="e">
        <f>VLOOKUP($B9,'Core Indicators'!$E$3:$EU$848,147,FALSE)</f>
        <v>#N/A</v>
      </c>
      <c r="K9" s="57">
        <v>-0.34309530258178711</v>
      </c>
      <c r="L9" s="80">
        <v>4.5</v>
      </c>
      <c r="M9" s="80">
        <v>45</v>
      </c>
      <c r="N9" s="56">
        <v>33</v>
      </c>
      <c r="O9" s="83" t="e">
        <f>VLOOKUP(B9,'Core Indicators'!$E$3:$G$9848,3,FALSE)</f>
        <v>#N/A</v>
      </c>
      <c r="P9" s="83">
        <v>28470</v>
      </c>
    </row>
    <row r="10" spans="1:16" x14ac:dyDescent="0.35">
      <c r="A10" s="26" t="s">
        <v>15</v>
      </c>
      <c r="B10" s="21" t="s">
        <v>14</v>
      </c>
      <c r="C10" s="80">
        <v>0.2924000000000001</v>
      </c>
      <c r="D10" s="56">
        <v>14</v>
      </c>
      <c r="E10" s="80">
        <v>0.02</v>
      </c>
      <c r="F10" s="80" t="s">
        <v>446</v>
      </c>
      <c r="G10" s="56">
        <v>0.11972686082581201</v>
      </c>
      <c r="H10" s="80">
        <v>34.939998626708999</v>
      </c>
      <c r="I10" s="56">
        <v>1</v>
      </c>
      <c r="J10" s="20" t="e">
        <f>VLOOKUP($B10,'Core Indicators'!$E$3:$EU$848,147,FALSE)</f>
        <v>#N/A</v>
      </c>
      <c r="K10" s="57">
        <v>1.8241188526153564</v>
      </c>
      <c r="L10" s="80" t="s">
        <v>446</v>
      </c>
      <c r="M10" s="80">
        <v>98</v>
      </c>
      <c r="N10" s="56">
        <v>79</v>
      </c>
      <c r="O10" s="83" t="e">
        <f>VLOOKUP(B10,'Core Indicators'!$E$3:$G$9848,3,FALSE)</f>
        <v>#N/A</v>
      </c>
      <c r="P10" s="83">
        <v>7682300</v>
      </c>
    </row>
    <row r="11" spans="1:16" x14ac:dyDescent="0.35">
      <c r="A11" s="26" t="s">
        <v>17</v>
      </c>
      <c r="B11" s="21" t="s">
        <v>16</v>
      </c>
      <c r="C11" s="80">
        <v>0.13507915999999986</v>
      </c>
      <c r="D11" s="56">
        <v>12</v>
      </c>
      <c r="E11" s="80">
        <v>7.7999999999999996E-3</v>
      </c>
      <c r="F11" s="80" t="s">
        <v>446</v>
      </c>
      <c r="G11" s="56">
        <v>7.8390284111125794E-2</v>
      </c>
      <c r="H11" s="80">
        <v>30.4799995422363</v>
      </c>
      <c r="I11" s="56">
        <v>0</v>
      </c>
      <c r="J11" s="20" t="e">
        <f>VLOOKUP($B11,'Core Indicators'!$E$3:$EU$848,147,FALSE)</f>
        <v>#N/A</v>
      </c>
      <c r="K11" s="57">
        <v>1.8501110076904297</v>
      </c>
      <c r="L11" s="80" t="s">
        <v>446</v>
      </c>
      <c r="M11" s="80">
        <v>94</v>
      </c>
      <c r="N11" s="56">
        <v>75</v>
      </c>
      <c r="O11" s="83" t="e">
        <f>VLOOKUP(B11,'Core Indicators'!$E$3:$G$9848,3,FALSE)</f>
        <v>#N/A</v>
      </c>
      <c r="P11" s="83">
        <v>82523</v>
      </c>
    </row>
    <row r="12" spans="1:16" x14ac:dyDescent="0.35">
      <c r="A12" s="26" t="s">
        <v>19</v>
      </c>
      <c r="B12" s="21" t="s">
        <v>18</v>
      </c>
      <c r="C12" s="80">
        <v>0.18844699999999992</v>
      </c>
      <c r="D12" s="56">
        <v>4</v>
      </c>
      <c r="E12" s="80">
        <v>5.5E-2</v>
      </c>
      <c r="F12" s="80">
        <v>3.4333333333333336</v>
      </c>
      <c r="G12" s="56">
        <v>0.32552041635446299</v>
      </c>
      <c r="H12" s="80">
        <v>16.639999389648398</v>
      </c>
      <c r="I12" s="56">
        <v>3</v>
      </c>
      <c r="J12" s="20" t="e">
        <f>VLOOKUP($B12,'Core Indicators'!$E$3:$EU$848,147,FALSE)</f>
        <v>#N/A</v>
      </c>
      <c r="K12" s="57">
        <v>-0.60297387838363647</v>
      </c>
      <c r="L12" s="80">
        <v>3</v>
      </c>
      <c r="M12" s="80">
        <v>12</v>
      </c>
      <c r="N12" s="56">
        <v>30</v>
      </c>
      <c r="O12" s="83" t="e">
        <f>VLOOKUP(B12,'Core Indicators'!$E$3:$G$9848,3,FALSE)</f>
        <v>#N/A</v>
      </c>
      <c r="P12" s="83">
        <v>82663</v>
      </c>
    </row>
    <row r="13" spans="1:16" x14ac:dyDescent="0.35">
      <c r="A13" s="26" t="s">
        <v>21</v>
      </c>
      <c r="B13" s="21" t="s">
        <v>20</v>
      </c>
      <c r="C13" s="80">
        <v>0</v>
      </c>
      <c r="D13" s="56">
        <v>12</v>
      </c>
      <c r="E13" s="80">
        <v>0</v>
      </c>
      <c r="F13" s="80" t="s">
        <v>446</v>
      </c>
      <c r="G13" s="56">
        <v>0.36186787743541199</v>
      </c>
      <c r="H13" s="80" t="s">
        <v>446</v>
      </c>
      <c r="I13" s="56">
        <v>0</v>
      </c>
      <c r="J13" s="20">
        <f>VLOOKUP($B13,'Core Indicators'!$E$3:$EU$848,147,FALSE)</f>
        <v>69</v>
      </c>
      <c r="K13" s="57">
        <v>0.56094133853912354</v>
      </c>
      <c r="L13" s="80" t="s">
        <v>446</v>
      </c>
      <c r="M13" s="80">
        <v>91</v>
      </c>
      <c r="N13" s="56">
        <v>66</v>
      </c>
      <c r="O13" s="83">
        <f>VLOOKUP(B13,'Core Indicators'!$E$3:$G$9848,3,FALSE)</f>
        <v>386000</v>
      </c>
      <c r="P13" s="83">
        <v>10010</v>
      </c>
    </row>
    <row r="14" spans="1:16" x14ac:dyDescent="0.35">
      <c r="A14" s="26" t="s">
        <v>23</v>
      </c>
      <c r="B14" s="21" t="s">
        <v>22</v>
      </c>
      <c r="C14" s="80">
        <v>0</v>
      </c>
      <c r="D14" s="56">
        <v>3</v>
      </c>
      <c r="E14" s="80">
        <v>0</v>
      </c>
      <c r="F14" s="80">
        <v>3.2333333333333334</v>
      </c>
      <c r="G14" s="56">
        <v>0.233452607607681</v>
      </c>
      <c r="H14" s="80" t="s">
        <v>446</v>
      </c>
      <c r="I14" s="56">
        <v>3</v>
      </c>
      <c r="J14" s="20" t="e">
        <f>VLOOKUP($B14,'Core Indicators'!$E$3:$EU$848,147,FALSE)</f>
        <v>#N/A</v>
      </c>
      <c r="K14" s="57">
        <v>0.46048969030380249</v>
      </c>
      <c r="L14" s="80">
        <v>2.75</v>
      </c>
      <c r="M14" s="80">
        <v>12</v>
      </c>
      <c r="N14" s="56">
        <v>43</v>
      </c>
      <c r="O14" s="83" t="e">
        <f>VLOOKUP(B14,'Core Indicators'!$E$3:$G$9848,3,FALSE)</f>
        <v>#N/A</v>
      </c>
      <c r="P14" s="83">
        <v>771</v>
      </c>
    </row>
    <row r="15" spans="1:16" x14ac:dyDescent="0.35">
      <c r="A15" s="26" t="s">
        <v>25</v>
      </c>
      <c r="B15" s="21" t="s">
        <v>24</v>
      </c>
      <c r="C15" s="80">
        <v>0.23089599999999999</v>
      </c>
      <c r="D15" s="56">
        <v>7</v>
      </c>
      <c r="E15" s="80">
        <v>0.122</v>
      </c>
      <c r="F15" s="80">
        <v>4.6166666666666663</v>
      </c>
      <c r="G15" s="56">
        <v>0.52027552111682795</v>
      </c>
      <c r="H15" s="80">
        <v>31.9799995422363</v>
      </c>
      <c r="I15" s="56">
        <v>3</v>
      </c>
      <c r="J15" s="20">
        <f>VLOOKUP($B15,'Core Indicators'!$E$3:$EU$848,147,FALSE)</f>
        <v>10</v>
      </c>
      <c r="K15" s="57">
        <v>-0.70020514726638794</v>
      </c>
      <c r="L15" s="80">
        <v>3.75</v>
      </c>
      <c r="M15" s="80">
        <v>45</v>
      </c>
      <c r="N15" s="56">
        <v>26</v>
      </c>
      <c r="O15" s="83">
        <f>VLOOKUP(B15,'Core Indicators'!$E$3:$G$9848,3,FALSE)</f>
        <v>143232000</v>
      </c>
      <c r="P15" s="83">
        <v>130170</v>
      </c>
    </row>
    <row r="16" spans="1:16" x14ac:dyDescent="0.35">
      <c r="A16" s="26" t="s">
        <v>27</v>
      </c>
      <c r="B16" s="21" t="s">
        <v>26</v>
      </c>
      <c r="C16" s="80">
        <v>0</v>
      </c>
      <c r="D16" s="56">
        <v>12</v>
      </c>
      <c r="E16" s="80">
        <v>0</v>
      </c>
      <c r="F16" s="80" t="s">
        <v>446</v>
      </c>
      <c r="G16" s="56">
        <v>0.29140957811373502</v>
      </c>
      <c r="H16" s="80" t="s">
        <v>446</v>
      </c>
      <c r="I16" s="56">
        <v>0</v>
      </c>
      <c r="J16" s="20" t="e">
        <f>VLOOKUP($B16,'Core Indicators'!$E$3:$EU$848,147,FALSE)</f>
        <v>#N/A</v>
      </c>
      <c r="K16" s="57">
        <v>1.0529121160507202</v>
      </c>
      <c r="L16" s="80" t="s">
        <v>446</v>
      </c>
      <c r="M16" s="80">
        <v>96</v>
      </c>
      <c r="N16" s="56">
        <v>61</v>
      </c>
      <c r="O16" s="83" t="e">
        <f>VLOOKUP(B16,'Core Indicators'!$E$3:$G$9848,3,FALSE)</f>
        <v>#N/A</v>
      </c>
      <c r="P16" s="83">
        <v>430</v>
      </c>
    </row>
    <row r="17" spans="1:16" x14ac:dyDescent="0.35">
      <c r="A17" s="26" t="s">
        <v>29</v>
      </c>
      <c r="B17" s="21" t="s">
        <v>28</v>
      </c>
      <c r="C17" s="80">
        <v>0.37249499999999991</v>
      </c>
      <c r="D17" s="56">
        <v>2</v>
      </c>
      <c r="E17" s="80">
        <v>4.1000000000000002E-2</v>
      </c>
      <c r="F17" s="80">
        <v>4.3333333333333339</v>
      </c>
      <c r="G17" s="56">
        <v>0.14357342086226099</v>
      </c>
      <c r="H17" s="80">
        <v>27.180000305175799</v>
      </c>
      <c r="I17" s="56">
        <v>1</v>
      </c>
      <c r="J17" s="20" t="e">
        <f>VLOOKUP($B17,'Core Indicators'!$E$3:$EU$848,147,FALSE)</f>
        <v>#N/A</v>
      </c>
      <c r="K17" s="57">
        <v>-0.78691309690475464</v>
      </c>
      <c r="L17" s="80">
        <v>4</v>
      </c>
      <c r="M17" s="80">
        <v>21</v>
      </c>
      <c r="N17" s="56">
        <v>40</v>
      </c>
      <c r="O17" s="83" t="e">
        <f>VLOOKUP(B17,'Core Indicators'!$E$3:$G$9848,3,FALSE)</f>
        <v>#N/A</v>
      </c>
      <c r="P17" s="83">
        <v>202910</v>
      </c>
    </row>
    <row r="18" spans="1:16" x14ac:dyDescent="0.35">
      <c r="A18" s="26" t="s">
        <v>31</v>
      </c>
      <c r="B18" s="21" t="s">
        <v>30</v>
      </c>
      <c r="C18" s="80">
        <v>0.49180000000000001</v>
      </c>
      <c r="D18" s="56">
        <v>12</v>
      </c>
      <c r="E18" s="80">
        <v>0.01</v>
      </c>
      <c r="F18" s="80" t="s">
        <v>446</v>
      </c>
      <c r="G18" s="56">
        <v>7.3095263815169606E-2</v>
      </c>
      <c r="H18" s="80">
        <v>27.590000152587901</v>
      </c>
      <c r="I18" s="56">
        <v>0</v>
      </c>
      <c r="J18" s="20" t="e">
        <f>VLOOKUP($B18,'Core Indicators'!$E$3:$EU$848,147,FALSE)</f>
        <v>#N/A</v>
      </c>
      <c r="K18" s="57">
        <v>1.4210551977157593</v>
      </c>
      <c r="L18" s="80" t="s">
        <v>446</v>
      </c>
      <c r="M18" s="80">
        <v>95</v>
      </c>
      <c r="N18" s="56">
        <v>77</v>
      </c>
      <c r="O18" s="83" t="e">
        <f>VLOOKUP(B18,'Core Indicators'!$E$3:$G$9848,3,FALSE)</f>
        <v>#N/A</v>
      </c>
      <c r="P18" s="83">
        <v>30280</v>
      </c>
    </row>
    <row r="19" spans="1:16" x14ac:dyDescent="0.35">
      <c r="A19" s="26" t="s">
        <v>33</v>
      </c>
      <c r="B19" s="21" t="s">
        <v>32</v>
      </c>
      <c r="C19" s="80">
        <v>0</v>
      </c>
      <c r="D19" s="56">
        <v>14</v>
      </c>
      <c r="E19" s="80">
        <v>0</v>
      </c>
      <c r="F19" s="80" t="s">
        <v>446</v>
      </c>
      <c r="G19" s="56">
        <v>0.37523759269691298</v>
      </c>
      <c r="H19" s="80" t="s">
        <v>446</v>
      </c>
      <c r="I19" s="56">
        <v>3</v>
      </c>
      <c r="J19" s="20" t="e">
        <f>VLOOKUP($B19,'Core Indicators'!$E$3:$EU$848,147,FALSE)</f>
        <v>#N/A</v>
      </c>
      <c r="K19" s="57">
        <v>-0.73572838306427002</v>
      </c>
      <c r="L19" s="80" t="s">
        <v>446</v>
      </c>
      <c r="M19" s="80">
        <v>86</v>
      </c>
      <c r="N19" s="56" t="s">
        <v>446</v>
      </c>
      <c r="O19" s="83" t="e">
        <f>VLOOKUP(B19,'Core Indicators'!$E$3:$G$9848,3,FALSE)</f>
        <v>#N/A</v>
      </c>
      <c r="P19" s="83">
        <v>22810</v>
      </c>
    </row>
    <row r="20" spans="1:16" x14ac:dyDescent="0.35">
      <c r="A20" s="26" t="s">
        <v>35</v>
      </c>
      <c r="B20" s="21" t="s">
        <v>34</v>
      </c>
      <c r="C20" s="80">
        <v>0.81187500000000001</v>
      </c>
      <c r="D20" s="56">
        <v>9</v>
      </c>
      <c r="E20" s="80">
        <v>0.33</v>
      </c>
      <c r="F20" s="80">
        <v>7.85</v>
      </c>
      <c r="G20" s="56">
        <v>0.61268894779622496</v>
      </c>
      <c r="H20" s="80">
        <v>43.439998626708999</v>
      </c>
      <c r="I20" s="56">
        <v>0</v>
      </c>
      <c r="J20" s="20" t="e">
        <f>VLOOKUP($B20,'Core Indicators'!$E$3:$EU$848,147,FALSE)</f>
        <v>#N/A</v>
      </c>
      <c r="K20" s="57">
        <v>-0.58128088712692261</v>
      </c>
      <c r="L20" s="80">
        <v>6.5</v>
      </c>
      <c r="M20" s="80">
        <v>82</v>
      </c>
      <c r="N20" s="56">
        <v>36</v>
      </c>
      <c r="O20" s="83" t="e">
        <f>VLOOKUP(B20,'Core Indicators'!$E$3:$G$9848,3,FALSE)</f>
        <v>#N/A</v>
      </c>
      <c r="P20" s="83">
        <v>112760</v>
      </c>
    </row>
    <row r="21" spans="1:16" x14ac:dyDescent="0.35">
      <c r="A21" s="26" t="s">
        <v>37</v>
      </c>
      <c r="B21" s="21" t="s">
        <v>36</v>
      </c>
      <c r="C21" s="80">
        <v>0</v>
      </c>
      <c r="D21" s="56">
        <v>6</v>
      </c>
      <c r="E21" s="80">
        <v>0</v>
      </c>
      <c r="F21" s="80">
        <v>6.5666666666666673</v>
      </c>
      <c r="G21" s="56">
        <v>0.47728728842290302</v>
      </c>
      <c r="H21" s="80">
        <v>38.650001525878899</v>
      </c>
      <c r="I21" s="56">
        <v>1</v>
      </c>
      <c r="J21" s="20" t="e">
        <f>VLOOKUP($B21,'Core Indicators'!$E$3:$EU$848,147,FALSE)</f>
        <v>#N/A</v>
      </c>
      <c r="K21" s="57">
        <v>0.50977647304534912</v>
      </c>
      <c r="L21" s="80">
        <v>7.25</v>
      </c>
      <c r="M21" s="80">
        <v>55</v>
      </c>
      <c r="N21" s="56">
        <v>65</v>
      </c>
      <c r="O21" s="83" t="e">
        <f>VLOOKUP(B21,'Core Indicators'!$E$3:$G$9848,3,FALSE)</f>
        <v>#N/A</v>
      </c>
      <c r="P21" s="83">
        <v>38117</v>
      </c>
    </row>
    <row r="22" spans="1:16" x14ac:dyDescent="0.35">
      <c r="A22" s="26" t="s">
        <v>418</v>
      </c>
      <c r="B22" s="21" t="s">
        <v>38</v>
      </c>
      <c r="C22" s="80">
        <v>0.51646700000000001</v>
      </c>
      <c r="D22" s="56">
        <v>11</v>
      </c>
      <c r="E22" s="80">
        <v>3.5000000000000003E-2</v>
      </c>
      <c r="F22" s="80">
        <v>7.2</v>
      </c>
      <c r="G22" s="56">
        <v>0.44558403443998101</v>
      </c>
      <c r="H22" s="80">
        <v>48.400001525878899</v>
      </c>
      <c r="I22" s="56">
        <v>3</v>
      </c>
      <c r="J22" s="20" t="e">
        <f>VLOOKUP($B22,'Core Indicators'!$E$3:$EU$848,147,FALSE)</f>
        <v>#N/A</v>
      </c>
      <c r="K22" s="57">
        <v>-1.1520723104476929</v>
      </c>
      <c r="L22" s="80">
        <v>5.75</v>
      </c>
      <c r="M22" s="80">
        <v>67</v>
      </c>
      <c r="N22" s="56">
        <v>33</v>
      </c>
      <c r="O22" s="83" t="e">
        <f>VLOOKUP(B22,'Core Indicators'!$E$3:$G$9848,3,FALSE)</f>
        <v>#N/A</v>
      </c>
      <c r="P22" s="83">
        <v>1083300</v>
      </c>
    </row>
    <row r="23" spans="1:16" x14ac:dyDescent="0.35">
      <c r="A23" s="26" t="s">
        <v>40</v>
      </c>
      <c r="B23" s="21" t="s">
        <v>39</v>
      </c>
      <c r="C23" s="80">
        <v>0.62091000000000007</v>
      </c>
      <c r="D23" s="56">
        <v>6</v>
      </c>
      <c r="E23" s="80">
        <v>0.01</v>
      </c>
      <c r="F23" s="80">
        <v>6.1</v>
      </c>
      <c r="G23" s="56">
        <v>0.15834531834483101</v>
      </c>
      <c r="H23" s="80">
        <v>33.040000915527301</v>
      </c>
      <c r="I23" s="56">
        <v>2</v>
      </c>
      <c r="J23" s="20" t="e">
        <f>VLOOKUP($B23,'Core Indicators'!$E$3:$EU$848,147,FALSE)</f>
        <v>#N/A</v>
      </c>
      <c r="K23" s="57">
        <v>-0.29131132364273071</v>
      </c>
      <c r="L23" s="80">
        <v>6.5</v>
      </c>
      <c r="M23" s="80">
        <v>55</v>
      </c>
      <c r="N23" s="56">
        <v>39</v>
      </c>
      <c r="O23" s="83" t="e">
        <f>VLOOKUP(B23,'Core Indicators'!$E$3:$G$9848,3,FALSE)</f>
        <v>#N/A</v>
      </c>
      <c r="P23" s="83">
        <v>51200</v>
      </c>
    </row>
    <row r="24" spans="1:16" x14ac:dyDescent="0.35">
      <c r="A24" s="26" t="s">
        <v>42</v>
      </c>
      <c r="B24" s="21" t="s">
        <v>41</v>
      </c>
      <c r="C24" s="80">
        <v>0.99960000000000004</v>
      </c>
      <c r="D24" s="56">
        <v>10</v>
      </c>
      <c r="E24" s="80">
        <v>0.02</v>
      </c>
      <c r="F24" s="80">
        <v>8.1999999999999993</v>
      </c>
      <c r="G24" s="56">
        <v>0.43541451802318198</v>
      </c>
      <c r="H24" s="80">
        <v>60.459999084472699</v>
      </c>
      <c r="I24" s="56">
        <v>0</v>
      </c>
      <c r="J24" s="20" t="e">
        <f>VLOOKUP($B24,'Core Indicators'!$E$3:$EU$848,147,FALSE)</f>
        <v>#N/A</v>
      </c>
      <c r="K24" s="57">
        <v>0.63250839710235596</v>
      </c>
      <c r="L24" s="80">
        <v>7.75</v>
      </c>
      <c r="M24" s="80">
        <v>72</v>
      </c>
      <c r="N24" s="56">
        <v>60</v>
      </c>
      <c r="O24" s="83" t="e">
        <f>VLOOKUP(B24,'Core Indicators'!$E$3:$G$9848,3,FALSE)</f>
        <v>#N/A</v>
      </c>
      <c r="P24" s="83">
        <v>566730</v>
      </c>
    </row>
    <row r="25" spans="1:16" x14ac:dyDescent="0.35">
      <c r="A25" s="26" t="s">
        <v>44</v>
      </c>
      <c r="B25" s="21" t="s">
        <v>43</v>
      </c>
      <c r="C25" s="80">
        <v>0.56031250999999993</v>
      </c>
      <c r="D25" s="56">
        <v>12</v>
      </c>
      <c r="E25" s="80">
        <v>6.6299999999999998E-2</v>
      </c>
      <c r="F25" s="80">
        <v>7.65</v>
      </c>
      <c r="G25" s="56">
        <v>0.41445600997491</v>
      </c>
      <c r="H25" s="80">
        <v>51.4799995422363</v>
      </c>
      <c r="I25" s="56">
        <v>4</v>
      </c>
      <c r="J25" s="20">
        <f>VLOOKUP($B25,'Core Indicators'!$E$3:$EU$848,147,FALSE)</f>
        <v>0</v>
      </c>
      <c r="K25" s="57">
        <v>-0.19278207421302795</v>
      </c>
      <c r="L25" s="80">
        <v>7.75</v>
      </c>
      <c r="M25" s="80">
        <v>78</v>
      </c>
      <c r="N25" s="56">
        <v>40</v>
      </c>
      <c r="O25" s="83">
        <f>VLOOKUP(B25,'Core Indicators'!$E$3:$G$9848,3,FALSE)</f>
        <v>210147000</v>
      </c>
      <c r="P25" s="83">
        <v>8358140</v>
      </c>
    </row>
    <row r="26" spans="1:16" x14ac:dyDescent="0.35">
      <c r="A26" s="26" t="s">
        <v>371</v>
      </c>
      <c r="B26" s="21" t="s">
        <v>45</v>
      </c>
      <c r="C26" s="80">
        <v>0</v>
      </c>
      <c r="D26" s="56">
        <v>3</v>
      </c>
      <c r="E26" s="80">
        <v>0</v>
      </c>
      <c r="F26" s="80" t="s">
        <v>446</v>
      </c>
      <c r="G26" s="56" t="s">
        <v>446</v>
      </c>
      <c r="H26" s="80" t="s">
        <v>446</v>
      </c>
      <c r="I26" s="56">
        <v>0</v>
      </c>
      <c r="J26" s="20" t="e">
        <f>VLOOKUP($B26,'Core Indicators'!$E$3:$EU$848,147,FALSE)</f>
        <v>#N/A</v>
      </c>
      <c r="K26" s="57">
        <v>0.44352823495864868</v>
      </c>
      <c r="L26" s="80" t="s">
        <v>446</v>
      </c>
      <c r="M26" s="80">
        <v>28</v>
      </c>
      <c r="N26" s="56">
        <v>58</v>
      </c>
      <c r="O26" s="83" t="e">
        <f>VLOOKUP(B26,'Core Indicators'!$E$3:$G$9848,3,FALSE)</f>
        <v>#N/A</v>
      </c>
      <c r="P26" s="83">
        <v>5270</v>
      </c>
    </row>
    <row r="27" spans="1:16" x14ac:dyDescent="0.35">
      <c r="A27" s="26" t="s">
        <v>47</v>
      </c>
      <c r="B27" s="21" t="s">
        <v>46</v>
      </c>
      <c r="C27" s="80">
        <v>0.29947500000000016</v>
      </c>
      <c r="D27" s="56">
        <v>9</v>
      </c>
      <c r="E27" s="80">
        <v>0.05</v>
      </c>
      <c r="F27" s="80">
        <v>8.1</v>
      </c>
      <c r="G27" s="56">
        <v>0.22270121152588801</v>
      </c>
      <c r="H27" s="80">
        <v>36.009998321533203</v>
      </c>
      <c r="I27" s="56">
        <v>1</v>
      </c>
      <c r="J27" s="20" t="e">
        <f>VLOOKUP($B27,'Core Indicators'!$E$3:$EU$848,147,FALSE)</f>
        <v>#N/A</v>
      </c>
      <c r="K27" s="57">
        <v>-0.12388094514608383</v>
      </c>
      <c r="L27" s="80">
        <v>7.75</v>
      </c>
      <c r="M27" s="80">
        <v>80</v>
      </c>
      <c r="N27" s="56">
        <v>41</v>
      </c>
      <c r="O27" s="83" t="e">
        <f>VLOOKUP(B27,'Core Indicators'!$E$3:$G$9848,3,FALSE)</f>
        <v>#N/A</v>
      </c>
      <c r="P27" s="83">
        <v>108560</v>
      </c>
    </row>
    <row r="28" spans="1:16" x14ac:dyDescent="0.35">
      <c r="A28" s="26" t="s">
        <v>49</v>
      </c>
      <c r="B28" s="21" t="s">
        <v>48</v>
      </c>
      <c r="C28" s="80">
        <v>1</v>
      </c>
      <c r="D28" s="56">
        <v>11</v>
      </c>
      <c r="E28" s="80">
        <v>0</v>
      </c>
      <c r="F28" s="80">
        <v>6.4</v>
      </c>
      <c r="G28" s="56">
        <v>0.61514177014085103</v>
      </c>
      <c r="H28" s="80">
        <v>35.299999237060497</v>
      </c>
      <c r="I28" s="56">
        <v>3</v>
      </c>
      <c r="J28" s="20">
        <f>VLOOKUP($B28,'Core Indicators'!$E$3:$EU$848,147,FALSE)</f>
        <v>793</v>
      </c>
      <c r="K28" s="57">
        <v>-0.53237593173980713</v>
      </c>
      <c r="L28" s="80">
        <v>4.75</v>
      </c>
      <c r="M28" s="80">
        <v>60</v>
      </c>
      <c r="N28" s="56">
        <v>42</v>
      </c>
      <c r="O28" s="83">
        <f>VLOOKUP(B28,'Core Indicators'!$E$3:$G$9848,3,FALSE)</f>
        <v>21509000</v>
      </c>
      <c r="P28" s="83">
        <v>273600</v>
      </c>
    </row>
    <row r="29" spans="1:16" x14ac:dyDescent="0.35">
      <c r="A29" s="26" t="s">
        <v>51</v>
      </c>
      <c r="B29" s="21" t="s">
        <v>50</v>
      </c>
      <c r="C29" s="80">
        <v>0.25790000000000013</v>
      </c>
      <c r="D29" s="56">
        <v>8</v>
      </c>
      <c r="E29" s="80">
        <v>0</v>
      </c>
      <c r="F29" s="80">
        <v>3.8</v>
      </c>
      <c r="G29" s="56">
        <v>0.473951831172848</v>
      </c>
      <c r="H29" s="80">
        <v>33.360000610351598</v>
      </c>
      <c r="I29" s="56">
        <v>3</v>
      </c>
      <c r="J29" s="20" t="str">
        <f>VLOOKUP($B29,'Core Indicators'!$E$3:$EU$848,147,FALSE)</f>
        <v>x</v>
      </c>
      <c r="K29" s="57">
        <v>-1.1213570833206177</v>
      </c>
      <c r="L29" s="80">
        <v>3</v>
      </c>
      <c r="M29" s="80">
        <v>18</v>
      </c>
      <c r="N29" s="56">
        <v>20</v>
      </c>
      <c r="O29" s="83">
        <f>VLOOKUP(B29,'Core Indicators'!$E$3:$G$9848,3,FALSE)</f>
        <v>11408000</v>
      </c>
      <c r="P29" s="83">
        <v>25680</v>
      </c>
    </row>
    <row r="30" spans="1:16" x14ac:dyDescent="0.35">
      <c r="A30" s="26" t="s">
        <v>419</v>
      </c>
      <c r="B30" s="21" t="s">
        <v>58</v>
      </c>
      <c r="C30" s="80">
        <v>0</v>
      </c>
      <c r="D30" s="56">
        <v>13</v>
      </c>
      <c r="E30" s="80">
        <v>0</v>
      </c>
      <c r="F30" s="80" t="s">
        <v>446</v>
      </c>
      <c r="G30" s="56" t="s">
        <v>446</v>
      </c>
      <c r="H30" s="80">
        <v>47.189998626708999</v>
      </c>
      <c r="I30" s="56">
        <v>0</v>
      </c>
      <c r="J30" s="20" t="e">
        <f>VLOOKUP($B30,'Core Indicators'!$E$3:$EU$848,147,FALSE)</f>
        <v>#N/A</v>
      </c>
      <c r="K30" s="57">
        <v>0.55152052640914917</v>
      </c>
      <c r="L30" s="80" t="s">
        <v>446</v>
      </c>
      <c r="M30" s="80">
        <v>90</v>
      </c>
      <c r="N30" s="56">
        <v>59</v>
      </c>
      <c r="O30" s="83" t="e">
        <f>VLOOKUP(B30,'Core Indicators'!$E$3:$G$9848,3,FALSE)</f>
        <v>#N/A</v>
      </c>
      <c r="P30" s="83">
        <v>4030</v>
      </c>
    </row>
    <row r="31" spans="1:16" x14ac:dyDescent="0.35">
      <c r="A31" s="26" t="s">
        <v>53</v>
      </c>
      <c r="B31" s="21" t="s">
        <v>52</v>
      </c>
      <c r="C31" s="80">
        <v>0.22384999999999999</v>
      </c>
      <c r="D31" s="56">
        <v>9</v>
      </c>
      <c r="E31" s="80">
        <v>3.5000000000000003E-2</v>
      </c>
      <c r="F31" s="80">
        <v>3.5666666666666664</v>
      </c>
      <c r="G31" s="56">
        <v>0.47893624751069502</v>
      </c>
      <c r="H31" s="80">
        <v>30.7600002288818</v>
      </c>
      <c r="I31" s="56">
        <v>3</v>
      </c>
      <c r="J31" s="20" t="e">
        <f>VLOOKUP($B31,'Core Indicators'!$E$3:$EU$848,147,FALSE)</f>
        <v>#N/A</v>
      </c>
      <c r="K31" s="57">
        <v>-0.92039299011230469</v>
      </c>
      <c r="L31" s="80">
        <v>2</v>
      </c>
      <c r="M31" s="80">
        <v>30</v>
      </c>
      <c r="N31" s="56">
        <v>21</v>
      </c>
      <c r="O31" s="83" t="e">
        <f>VLOOKUP(B31,'Core Indicators'!$E$3:$G$9848,3,FALSE)</f>
        <v>#N/A</v>
      </c>
      <c r="P31" s="83">
        <v>176520</v>
      </c>
    </row>
    <row r="32" spans="1:16" x14ac:dyDescent="0.35">
      <c r="A32" s="26" t="s">
        <v>55</v>
      </c>
      <c r="B32" s="21" t="s">
        <v>54</v>
      </c>
      <c r="C32" s="80">
        <v>0.85830000000000006</v>
      </c>
      <c r="D32" s="56">
        <v>5</v>
      </c>
      <c r="E32" s="80">
        <v>0</v>
      </c>
      <c r="F32" s="80">
        <v>3.9166666666666665</v>
      </c>
      <c r="G32" s="56">
        <v>0.56791286987937695</v>
      </c>
      <c r="H32" s="80">
        <v>46.540000915527301</v>
      </c>
      <c r="I32" s="56">
        <v>5</v>
      </c>
      <c r="J32" s="20">
        <f>VLOOKUP($B32,'Core Indicators'!$E$3:$EU$848,147,FALSE)</f>
        <v>593</v>
      </c>
      <c r="K32" s="57">
        <v>-0.96088504791259766</v>
      </c>
      <c r="L32" s="80">
        <v>3.75</v>
      </c>
      <c r="M32" s="80">
        <v>22</v>
      </c>
      <c r="N32" s="56">
        <v>26</v>
      </c>
      <c r="O32" s="83">
        <f>VLOOKUP(B32,'Core Indicators'!$E$3:$G$9848,3,FALSE)</f>
        <v>25554000</v>
      </c>
      <c r="P32" s="83">
        <v>472710</v>
      </c>
    </row>
    <row r="33" spans="1:16" x14ac:dyDescent="0.35">
      <c r="A33" s="26" t="s">
        <v>57</v>
      </c>
      <c r="B33" s="21" t="s">
        <v>56</v>
      </c>
      <c r="C33" s="80">
        <v>0.59821600000000008</v>
      </c>
      <c r="D33" s="56">
        <v>12</v>
      </c>
      <c r="E33" s="80">
        <v>2.8000000000000001E-2</v>
      </c>
      <c r="F33" s="80" t="s">
        <v>446</v>
      </c>
      <c r="G33" s="56">
        <v>9.7908733048228794E-2</v>
      </c>
      <c r="H33" s="80">
        <v>33.680000305175803</v>
      </c>
      <c r="I33" s="56">
        <v>0</v>
      </c>
      <c r="J33" s="20" t="e">
        <f>VLOOKUP($B33,'Core Indicators'!$E$3:$EU$848,147,FALSE)</f>
        <v>#N/A</v>
      </c>
      <c r="K33" s="57">
        <v>1.8356723785400391</v>
      </c>
      <c r="L33" s="80" t="s">
        <v>446</v>
      </c>
      <c r="M33" s="80">
        <v>99</v>
      </c>
      <c r="N33" s="56">
        <v>82</v>
      </c>
      <c r="O33" s="83" t="e">
        <f>VLOOKUP(B33,'Core Indicators'!$E$3:$G$9848,3,FALSE)</f>
        <v>#N/A</v>
      </c>
      <c r="P33" s="83">
        <v>9093510</v>
      </c>
    </row>
    <row r="34" spans="1:16" x14ac:dyDescent="0.35">
      <c r="A34" s="26" t="s">
        <v>60</v>
      </c>
      <c r="B34" s="21" t="s">
        <v>59</v>
      </c>
      <c r="C34" s="80">
        <v>0.87789099999999998</v>
      </c>
      <c r="D34" s="56">
        <v>4</v>
      </c>
      <c r="E34" s="80">
        <v>0.183</v>
      </c>
      <c r="F34" s="80">
        <v>3.6</v>
      </c>
      <c r="G34" s="56">
        <v>0.64828953571663295</v>
      </c>
      <c r="H34" s="80">
        <v>56.240001678466797</v>
      </c>
      <c r="I34" s="56">
        <v>4</v>
      </c>
      <c r="J34" s="20">
        <f>VLOOKUP($B34,'Core Indicators'!$E$3:$EU$848,147,FALSE)</f>
        <v>193</v>
      </c>
      <c r="K34" s="57">
        <v>-1.7211627960205078</v>
      </c>
      <c r="L34" s="80">
        <v>3.75</v>
      </c>
      <c r="M34" s="80">
        <v>9</v>
      </c>
      <c r="N34" s="56">
        <v>20</v>
      </c>
      <c r="O34" s="83">
        <f>VLOOKUP(B34,'Core Indicators'!$E$3:$G$9848,3,FALSE)</f>
        <v>4900000</v>
      </c>
      <c r="P34" s="83">
        <v>622980</v>
      </c>
    </row>
    <row r="35" spans="1:16" x14ac:dyDescent="0.35">
      <c r="A35" s="26" t="s">
        <v>62</v>
      </c>
      <c r="B35" s="21" t="s">
        <v>61</v>
      </c>
      <c r="C35" s="80">
        <v>0.92044999999999999</v>
      </c>
      <c r="D35" s="56">
        <v>9</v>
      </c>
      <c r="E35" s="80">
        <v>0.185</v>
      </c>
      <c r="F35" s="80">
        <v>3.45</v>
      </c>
      <c r="G35" s="56">
        <v>0.69462731754444595</v>
      </c>
      <c r="H35" s="80">
        <v>43.319999694824197</v>
      </c>
      <c r="I35" s="56">
        <v>5</v>
      </c>
      <c r="J35" s="20">
        <f>VLOOKUP($B35,'Core Indicators'!$E$3:$EU$848,147,FALSE)</f>
        <v>315</v>
      </c>
      <c r="K35" s="57">
        <v>-1.1612275838851929</v>
      </c>
      <c r="L35" s="80">
        <v>2.25</v>
      </c>
      <c r="M35" s="80">
        <v>18</v>
      </c>
      <c r="N35" s="56">
        <v>20</v>
      </c>
      <c r="O35" s="83">
        <f>VLOOKUP(B35,'Core Indicators'!$E$3:$G$9848,3,FALSE)</f>
        <v>16213000</v>
      </c>
      <c r="P35" s="83">
        <v>1259200</v>
      </c>
    </row>
    <row r="36" spans="1:16" x14ac:dyDescent="0.35">
      <c r="A36" s="26" t="s">
        <v>64</v>
      </c>
      <c r="B36" s="21" t="s">
        <v>63</v>
      </c>
      <c r="C36" s="80">
        <v>0.15199999999999991</v>
      </c>
      <c r="D36" s="56">
        <v>12</v>
      </c>
      <c r="E36" s="80">
        <v>0.04</v>
      </c>
      <c r="F36" s="80">
        <v>9.1999999999999993</v>
      </c>
      <c r="G36" s="56">
        <v>0.32226891578762701</v>
      </c>
      <c r="H36" s="80">
        <v>50.450000762939503</v>
      </c>
      <c r="I36" s="56">
        <v>3</v>
      </c>
      <c r="J36" s="20" t="e">
        <f>VLOOKUP($B36,'Core Indicators'!$E$3:$EU$848,147,FALSE)</f>
        <v>#N/A</v>
      </c>
      <c r="K36" s="57">
        <v>1.3327374458312988</v>
      </c>
      <c r="L36" s="80">
        <v>9.5</v>
      </c>
      <c r="M36" s="80">
        <v>94</v>
      </c>
      <c r="N36" s="56">
        <v>66</v>
      </c>
      <c r="O36" s="83" t="e">
        <f>VLOOKUP(B36,'Core Indicators'!$E$3:$G$9848,3,FALSE)</f>
        <v>#N/A</v>
      </c>
      <c r="P36" s="83">
        <v>743532</v>
      </c>
    </row>
    <row r="37" spans="1:16" x14ac:dyDescent="0.35">
      <c r="A37" s="26" t="s">
        <v>368</v>
      </c>
      <c r="B37" s="21" t="s">
        <v>65</v>
      </c>
      <c r="C37" s="80">
        <v>0.66601297000000026</v>
      </c>
      <c r="D37" s="56">
        <v>0</v>
      </c>
      <c r="E37" s="80">
        <v>0.43429999999999996</v>
      </c>
      <c r="F37" s="80">
        <v>3.2833333333333337</v>
      </c>
      <c r="G37" s="56">
        <v>0.16369865630208999</v>
      </c>
      <c r="H37" s="80">
        <v>42.060001373291001</v>
      </c>
      <c r="I37" s="56">
        <v>3</v>
      </c>
      <c r="J37" s="20" t="e">
        <f>VLOOKUP($B37,'Core Indicators'!$E$3:$EU$848,147,FALSE)</f>
        <v>#N/A</v>
      </c>
      <c r="K37" s="57">
        <v>-0.33718657493591309</v>
      </c>
      <c r="L37" s="80">
        <v>2.25</v>
      </c>
      <c r="M37" s="80">
        <v>14</v>
      </c>
      <c r="N37" s="56">
        <v>40</v>
      </c>
      <c r="O37" s="83" t="e">
        <f>VLOOKUP(B37,'Core Indicators'!$E$3:$G$9848,3,FALSE)</f>
        <v>#N/A</v>
      </c>
      <c r="P37" s="83">
        <v>9388211</v>
      </c>
    </row>
    <row r="38" spans="1:16" x14ac:dyDescent="0.35">
      <c r="A38" s="26" t="s">
        <v>67</v>
      </c>
      <c r="B38" s="21" t="s">
        <v>66</v>
      </c>
      <c r="C38" s="80">
        <v>0.41391100000000014</v>
      </c>
      <c r="D38" s="56">
        <v>10</v>
      </c>
      <c r="E38" s="80">
        <v>0.247</v>
      </c>
      <c r="F38" s="80">
        <v>6.75</v>
      </c>
      <c r="G38" s="56">
        <v>0.392622537649294</v>
      </c>
      <c r="H38" s="80">
        <v>53.5</v>
      </c>
      <c r="I38" s="56">
        <v>4</v>
      </c>
      <c r="J38" s="20" t="str">
        <f>VLOOKUP($B38,'Core Indicators'!$E$3:$EU$848,147,FALSE)</f>
        <v>x</v>
      </c>
      <c r="K38" s="57">
        <v>-0.30737742781639099</v>
      </c>
      <c r="L38" s="80">
        <v>6.5</v>
      </c>
      <c r="M38" s="80">
        <v>65</v>
      </c>
      <c r="N38" s="56">
        <v>37</v>
      </c>
      <c r="O38" s="83">
        <f>VLOOKUP(B38,'Core Indicators'!$E$3:$G$9848,3,FALSE)</f>
        <v>46800000</v>
      </c>
      <c r="P38" s="83">
        <v>1109500</v>
      </c>
    </row>
    <row r="39" spans="1:16" x14ac:dyDescent="0.35">
      <c r="A39" s="26" t="s">
        <v>69</v>
      </c>
      <c r="B39" s="21" t="s">
        <v>68</v>
      </c>
      <c r="C39" s="80">
        <v>0</v>
      </c>
      <c r="D39" s="56">
        <v>10</v>
      </c>
      <c r="E39" s="80">
        <v>0</v>
      </c>
      <c r="F39" s="80" t="s">
        <v>446</v>
      </c>
      <c r="G39" s="56" t="s">
        <v>446</v>
      </c>
      <c r="H39" s="80">
        <v>55.930000305175803</v>
      </c>
      <c r="I39" s="56">
        <v>0</v>
      </c>
      <c r="J39" s="20" t="e">
        <f>VLOOKUP($B39,'Core Indicators'!$E$3:$EU$848,147,FALSE)</f>
        <v>#N/A</v>
      </c>
      <c r="K39" s="57">
        <v>-0.8394005298614502</v>
      </c>
      <c r="L39" s="80" t="s">
        <v>446</v>
      </c>
      <c r="M39" s="80">
        <v>55</v>
      </c>
      <c r="N39" s="56">
        <v>24</v>
      </c>
      <c r="O39" s="83" t="e">
        <f>VLOOKUP(B39,'Core Indicators'!$E$3:$G$9848,3,FALSE)</f>
        <v>#N/A</v>
      </c>
      <c r="P39" s="83">
        <v>1861</v>
      </c>
    </row>
    <row r="40" spans="1:16" x14ac:dyDescent="0.35">
      <c r="A40" s="26" t="s">
        <v>366</v>
      </c>
      <c r="B40" s="21" t="s">
        <v>71</v>
      </c>
      <c r="C40" s="80">
        <v>0.75030000000000008</v>
      </c>
      <c r="D40" s="56">
        <v>10</v>
      </c>
      <c r="E40" s="80">
        <v>0.72</v>
      </c>
      <c r="F40" s="80">
        <v>3.25</v>
      </c>
      <c r="G40" s="56">
        <v>0.59171851251813901</v>
      </c>
      <c r="H40" s="80">
        <v>48.939998626708999</v>
      </c>
      <c r="I40" s="56">
        <v>3</v>
      </c>
      <c r="J40" s="20">
        <f>VLOOKUP($B40,'Core Indicators'!$E$3:$EU$848,147,FALSE)</f>
        <v>0</v>
      </c>
      <c r="K40" s="57">
        <v>-1.0445780754089355</v>
      </c>
      <c r="L40" s="80">
        <v>2.5</v>
      </c>
      <c r="M40" s="80">
        <v>21</v>
      </c>
      <c r="N40" s="56">
        <v>20</v>
      </c>
      <c r="O40" s="83">
        <f>VLOOKUP(B40,'Core Indicators'!$E$3:$G$9848,3,FALSE)</f>
        <v>5308000</v>
      </c>
      <c r="P40" s="83">
        <v>341500</v>
      </c>
    </row>
    <row r="41" spans="1:16" x14ac:dyDescent="0.35">
      <c r="A41" s="26" t="s">
        <v>421</v>
      </c>
      <c r="B41" s="21" t="s">
        <v>70</v>
      </c>
      <c r="C41" s="80">
        <v>0.93415499999999996</v>
      </c>
      <c r="D41" s="56">
        <v>3</v>
      </c>
      <c r="E41" s="80">
        <v>0.61299999999999999</v>
      </c>
      <c r="F41" s="80">
        <v>3.4666666666666663</v>
      </c>
      <c r="G41" s="56">
        <v>0.66296001418365202</v>
      </c>
      <c r="H41" s="80">
        <v>42.099998474121101</v>
      </c>
      <c r="I41" s="56">
        <v>4</v>
      </c>
      <c r="J41" s="20">
        <f>VLOOKUP($B41,'Core Indicators'!$E$3:$EU$848,147,FALSE)</f>
        <v>2180</v>
      </c>
      <c r="K41" s="57">
        <v>-1.5514094829559326</v>
      </c>
      <c r="L41" s="80">
        <v>2.75</v>
      </c>
      <c r="M41" s="80">
        <v>17</v>
      </c>
      <c r="N41" s="56">
        <v>21</v>
      </c>
      <c r="O41" s="83">
        <f>VLOOKUP(B41,'Core Indicators'!$E$3:$G$9848,3,FALSE)</f>
        <v>98986000</v>
      </c>
      <c r="P41" s="83">
        <v>2267050</v>
      </c>
    </row>
    <row r="42" spans="1:16" x14ac:dyDescent="0.35">
      <c r="A42" s="26" t="s">
        <v>73</v>
      </c>
      <c r="B42" s="21" t="s">
        <v>72</v>
      </c>
      <c r="C42" s="80">
        <v>0.13469999999999993</v>
      </c>
      <c r="D42" s="56">
        <v>11</v>
      </c>
      <c r="E42" s="80">
        <v>0.02</v>
      </c>
      <c r="F42" s="80">
        <v>9.0500000000000007</v>
      </c>
      <c r="G42" s="56">
        <v>0.30802674243285999</v>
      </c>
      <c r="H42" s="80">
        <v>48.529998779296903</v>
      </c>
      <c r="I42" s="56">
        <v>0</v>
      </c>
      <c r="J42" s="20" t="str">
        <f>VLOOKUP($B42,'Core Indicators'!$E$3:$EU$848,147,FALSE)</f>
        <v>x</v>
      </c>
      <c r="K42" s="57">
        <v>0.47880560159683228</v>
      </c>
      <c r="L42" s="80">
        <v>9.5</v>
      </c>
      <c r="M42" s="80">
        <v>91</v>
      </c>
      <c r="N42" s="56">
        <v>58</v>
      </c>
      <c r="O42" s="83">
        <f>VLOOKUP(B42,'Core Indicators'!$E$3:$G$9848,3,FALSE)</f>
        <v>4339000</v>
      </c>
      <c r="P42" s="83">
        <v>51060</v>
      </c>
    </row>
    <row r="43" spans="1:16" x14ac:dyDescent="0.35">
      <c r="A43" s="26" t="s">
        <v>363</v>
      </c>
      <c r="B43" s="21" t="s">
        <v>74</v>
      </c>
      <c r="C43" s="80">
        <v>0.76949999999999996</v>
      </c>
      <c r="D43" s="56">
        <v>4</v>
      </c>
      <c r="E43" s="80">
        <v>0.34</v>
      </c>
      <c r="F43" s="80">
        <v>5.8</v>
      </c>
      <c r="G43" s="56">
        <v>0.67203021077101199</v>
      </c>
      <c r="H43" s="80">
        <v>43.180000305175803</v>
      </c>
      <c r="I43" s="56">
        <v>3</v>
      </c>
      <c r="J43" s="20" t="e">
        <f>VLOOKUP($B43,'Core Indicators'!$E$3:$EU$848,147,FALSE)</f>
        <v>#N/A</v>
      </c>
      <c r="K43" s="57">
        <v>-0.61883896589279175</v>
      </c>
      <c r="L43" s="80">
        <v>3.75</v>
      </c>
      <c r="M43" s="80">
        <v>51</v>
      </c>
      <c r="N43" s="56">
        <v>34</v>
      </c>
      <c r="O43" s="83" t="e">
        <f>VLOOKUP(B43,'Core Indicators'!$E$3:$G$9848,3,FALSE)</f>
        <v>#N/A</v>
      </c>
      <c r="P43" s="83">
        <v>318000</v>
      </c>
    </row>
    <row r="44" spans="1:16" x14ac:dyDescent="0.35">
      <c r="A44" s="26" t="s">
        <v>76</v>
      </c>
      <c r="B44" s="21" t="s">
        <v>75</v>
      </c>
      <c r="C44" s="80">
        <v>0.19505825999999982</v>
      </c>
      <c r="D44" s="56">
        <v>11</v>
      </c>
      <c r="E44" s="80">
        <v>1.6800000000000002E-2</v>
      </c>
      <c r="F44" s="80">
        <v>8.35</v>
      </c>
      <c r="G44" s="56">
        <v>0.14128755832533199</v>
      </c>
      <c r="H44" s="80">
        <v>31.9799995422363</v>
      </c>
      <c r="I44" s="56">
        <v>1</v>
      </c>
      <c r="J44" s="20" t="e">
        <f>VLOOKUP($B44,'Core Indicators'!$E$3:$EU$848,147,FALSE)</f>
        <v>#N/A</v>
      </c>
      <c r="K44" s="57">
        <v>0.20225304365158081</v>
      </c>
      <c r="L44" s="80">
        <v>8</v>
      </c>
      <c r="M44" s="80">
        <v>86</v>
      </c>
      <c r="N44" s="56">
        <v>49</v>
      </c>
      <c r="O44" s="83" t="e">
        <f>VLOOKUP(B44,'Core Indicators'!$E$3:$G$9848,3,FALSE)</f>
        <v>#N/A</v>
      </c>
      <c r="P44" s="83">
        <v>55960</v>
      </c>
    </row>
    <row r="45" spans="1:16" x14ac:dyDescent="0.35">
      <c r="A45" s="26" t="s">
        <v>78</v>
      </c>
      <c r="B45" s="21" t="s">
        <v>77</v>
      </c>
      <c r="C45" s="80">
        <v>0.44219999999999993</v>
      </c>
      <c r="D45" s="56">
        <v>0</v>
      </c>
      <c r="E45" s="80">
        <v>0</v>
      </c>
      <c r="F45" s="80">
        <v>3.5833333333333335</v>
      </c>
      <c r="G45" s="56">
        <v>0.30437905782514901</v>
      </c>
      <c r="H45" s="80" t="s">
        <v>446</v>
      </c>
      <c r="I45" s="56">
        <v>2</v>
      </c>
      <c r="J45" s="20" t="e">
        <f>VLOOKUP($B45,'Core Indicators'!$E$3:$EU$848,147,FALSE)</f>
        <v>#N/A</v>
      </c>
      <c r="K45" s="57">
        <v>-0.62365323305130005</v>
      </c>
      <c r="L45" s="80">
        <v>3.25</v>
      </c>
      <c r="M45" s="80">
        <v>14</v>
      </c>
      <c r="N45" s="56">
        <v>47</v>
      </c>
      <c r="O45" s="83" t="e">
        <f>VLOOKUP(B45,'Core Indicators'!$E$3:$G$9848,3,FALSE)</f>
        <v>#N/A</v>
      </c>
      <c r="P45" s="83">
        <v>104020</v>
      </c>
    </row>
    <row r="46" spans="1:16" x14ac:dyDescent="0.35">
      <c r="A46" s="26" t="s">
        <v>80</v>
      </c>
      <c r="B46" s="21" t="s">
        <v>79</v>
      </c>
      <c r="C46" s="80">
        <v>0</v>
      </c>
      <c r="D46" s="56">
        <v>11</v>
      </c>
      <c r="E46" s="80">
        <v>0</v>
      </c>
      <c r="F46" s="80" t="s">
        <v>446</v>
      </c>
      <c r="G46" s="56">
        <v>0.11637838272378299</v>
      </c>
      <c r="H46" s="80">
        <v>34.310001373291001</v>
      </c>
      <c r="I46" s="56">
        <v>2</v>
      </c>
      <c r="J46" s="20" t="e">
        <f>VLOOKUP($B46,'Core Indicators'!$E$3:$EU$848,147,FALSE)</f>
        <v>#N/A</v>
      </c>
      <c r="K46" s="57">
        <v>1.0117254257202148</v>
      </c>
      <c r="L46" s="80" t="s">
        <v>446</v>
      </c>
      <c r="M46" s="80">
        <v>94</v>
      </c>
      <c r="N46" s="56">
        <v>55</v>
      </c>
      <c r="O46" s="83" t="e">
        <f>VLOOKUP(B46,'Core Indicators'!$E$3:$G$9848,3,FALSE)</f>
        <v>#N/A</v>
      </c>
      <c r="P46" s="83">
        <v>9240</v>
      </c>
    </row>
    <row r="47" spans="1:16" x14ac:dyDescent="0.35">
      <c r="A47" s="26" t="s">
        <v>82</v>
      </c>
      <c r="B47" s="21" t="s">
        <v>81</v>
      </c>
      <c r="C47" s="80">
        <v>0.10911400000000004</v>
      </c>
      <c r="D47" s="56">
        <v>11</v>
      </c>
      <c r="E47" s="80">
        <v>5.6999999999999995E-2</v>
      </c>
      <c r="F47" s="80">
        <v>9.4</v>
      </c>
      <c r="G47" s="56">
        <v>0.12915975544365299</v>
      </c>
      <c r="H47" s="80">
        <v>26.129999160766602</v>
      </c>
      <c r="I47" s="56">
        <v>0</v>
      </c>
      <c r="J47" s="20" t="e">
        <f>VLOOKUP($B47,'Core Indicators'!$E$3:$EU$848,147,FALSE)</f>
        <v>#N/A</v>
      </c>
      <c r="K47" s="57">
        <v>1.1232250928878784</v>
      </c>
      <c r="L47" s="80">
        <v>9.25</v>
      </c>
      <c r="M47" s="80">
        <v>93</v>
      </c>
      <c r="N47" s="56">
        <v>55</v>
      </c>
      <c r="O47" s="83" t="e">
        <f>VLOOKUP(B47,'Core Indicators'!$E$3:$G$9848,3,FALSE)</f>
        <v>#N/A</v>
      </c>
      <c r="P47" s="83">
        <v>77210</v>
      </c>
    </row>
    <row r="48" spans="1:16" x14ac:dyDescent="0.35">
      <c r="A48" s="26" t="s">
        <v>84</v>
      </c>
      <c r="B48" s="21" t="s">
        <v>83</v>
      </c>
      <c r="C48" s="80">
        <v>0</v>
      </c>
      <c r="D48" s="56">
        <v>12</v>
      </c>
      <c r="E48" s="80">
        <v>0</v>
      </c>
      <c r="F48" s="80" t="s">
        <v>446</v>
      </c>
      <c r="G48" s="56">
        <v>4.1487210092322903E-2</v>
      </c>
      <c r="H48" s="80">
        <v>29.079999923706101</v>
      </c>
      <c r="I48" s="56">
        <v>0</v>
      </c>
      <c r="J48" s="20" t="e">
        <f>VLOOKUP($B48,'Core Indicators'!$E$3:$EU$848,147,FALSE)</f>
        <v>#N/A</v>
      </c>
      <c r="K48" s="57">
        <v>2.0409562587738037</v>
      </c>
      <c r="L48" s="80" t="s">
        <v>446</v>
      </c>
      <c r="M48" s="80">
        <v>97</v>
      </c>
      <c r="N48" s="56">
        <v>90</v>
      </c>
      <c r="O48" s="83" t="e">
        <f>VLOOKUP(B48,'Core Indicators'!$E$3:$G$9848,3,FALSE)</f>
        <v>#N/A</v>
      </c>
      <c r="P48" s="83">
        <v>42262</v>
      </c>
    </row>
    <row r="49" spans="1:16" x14ac:dyDescent="0.35">
      <c r="A49" s="26" t="s">
        <v>86</v>
      </c>
      <c r="B49" s="21" t="s">
        <v>85</v>
      </c>
      <c r="C49" s="80">
        <v>0</v>
      </c>
      <c r="D49" s="56">
        <v>6</v>
      </c>
      <c r="E49" s="80">
        <v>0</v>
      </c>
      <c r="F49" s="80" t="s">
        <v>446</v>
      </c>
      <c r="G49" s="56" t="s">
        <v>446</v>
      </c>
      <c r="H49" s="80">
        <v>45.130001068115199</v>
      </c>
      <c r="I49" s="56">
        <v>2</v>
      </c>
      <c r="J49" s="20">
        <f>VLOOKUP($B49,'Core Indicators'!$E$3:$EU$848,147,FALSE)</f>
        <v>0</v>
      </c>
      <c r="K49" s="57">
        <v>-0.89857637882232666</v>
      </c>
      <c r="L49" s="80" t="s">
        <v>446</v>
      </c>
      <c r="M49" s="80">
        <v>26</v>
      </c>
      <c r="N49" s="56">
        <v>30</v>
      </c>
      <c r="O49" s="83">
        <f>VLOOKUP(B49,'Core Indicators'!$E$3:$G$9848,3,FALSE)</f>
        <v>1011000</v>
      </c>
      <c r="P49" s="83">
        <v>23180</v>
      </c>
    </row>
    <row r="50" spans="1:16" x14ac:dyDescent="0.35">
      <c r="A50" s="26" t="s">
        <v>88</v>
      </c>
      <c r="B50" s="21" t="s">
        <v>87</v>
      </c>
      <c r="C50" s="80">
        <v>0</v>
      </c>
      <c r="D50" s="56">
        <v>13</v>
      </c>
      <c r="E50" s="80">
        <v>0</v>
      </c>
      <c r="F50" s="80" t="s">
        <v>446</v>
      </c>
      <c r="G50" s="56" t="s">
        <v>446</v>
      </c>
      <c r="H50" s="80" t="s">
        <v>446</v>
      </c>
      <c r="I50" s="56">
        <v>0</v>
      </c>
      <c r="J50" s="20" t="e">
        <f>VLOOKUP($B50,'Core Indicators'!$E$3:$EU$848,147,FALSE)</f>
        <v>#N/A</v>
      </c>
      <c r="K50" s="57">
        <v>0.6396452784538269</v>
      </c>
      <c r="L50" s="80" t="s">
        <v>446</v>
      </c>
      <c r="M50" s="80">
        <v>93</v>
      </c>
      <c r="N50" s="56">
        <v>59</v>
      </c>
      <c r="O50" s="83" t="e">
        <f>VLOOKUP(B50,'Core Indicators'!$E$3:$G$9848,3,FALSE)</f>
        <v>#N/A</v>
      </c>
      <c r="P50" s="83">
        <v>750</v>
      </c>
    </row>
    <row r="51" spans="1:16" x14ac:dyDescent="0.35">
      <c r="A51" s="26" t="s">
        <v>90</v>
      </c>
      <c r="B51" s="21" t="s">
        <v>89</v>
      </c>
      <c r="C51" s="80">
        <v>0.13019999999999987</v>
      </c>
      <c r="D51" s="56">
        <v>7</v>
      </c>
      <c r="E51" s="80">
        <v>7.0000000000000007E-2</v>
      </c>
      <c r="F51" s="80">
        <v>6.95</v>
      </c>
      <c r="G51" s="56">
        <v>0.469747594574764</v>
      </c>
      <c r="H51" s="80">
        <v>47.069999694824197</v>
      </c>
      <c r="I51" s="56">
        <v>3</v>
      </c>
      <c r="J51" s="20" t="e">
        <f>VLOOKUP($B51,'Core Indicators'!$E$3:$EU$848,147,FALSE)</f>
        <v>#N/A</v>
      </c>
      <c r="K51" s="57">
        <v>-0.45641222596168518</v>
      </c>
      <c r="L51" s="80">
        <v>5.25</v>
      </c>
      <c r="M51" s="80">
        <v>67</v>
      </c>
      <c r="N51" s="56">
        <v>31</v>
      </c>
      <c r="O51" s="83" t="e">
        <f>VLOOKUP(B51,'Core Indicators'!$E$3:$G$9848,3,FALSE)</f>
        <v>#N/A</v>
      </c>
      <c r="P51" s="83">
        <v>48310</v>
      </c>
    </row>
    <row r="52" spans="1:16" x14ac:dyDescent="0.35">
      <c r="A52" s="26" t="s">
        <v>93</v>
      </c>
      <c r="B52" s="21" t="s">
        <v>92</v>
      </c>
      <c r="C52" s="80">
        <v>0.45779999999999998</v>
      </c>
      <c r="D52" s="56">
        <v>9</v>
      </c>
      <c r="E52" s="80">
        <v>0.31</v>
      </c>
      <c r="F52" s="80">
        <v>5.9</v>
      </c>
      <c r="G52" s="56">
        <v>0.39053970441142699</v>
      </c>
      <c r="H52" s="80">
        <v>45.380001068115199</v>
      </c>
      <c r="I52" s="56">
        <v>3</v>
      </c>
      <c r="J52" s="20">
        <f>VLOOKUP($B52,'Core Indicators'!$E$3:$EU$848,147,FALSE)</f>
        <v>4</v>
      </c>
      <c r="K52" s="57">
        <v>-1.028782844543457</v>
      </c>
      <c r="L52" s="80">
        <v>4.75</v>
      </c>
      <c r="M52" s="80">
        <v>60</v>
      </c>
      <c r="N52" s="56">
        <v>31</v>
      </c>
      <c r="O52" s="83">
        <f>VLOOKUP(B52,'Core Indicators'!$E$3:$G$9848,3,FALSE)</f>
        <v>17469000</v>
      </c>
      <c r="P52" s="83">
        <v>248360</v>
      </c>
    </row>
    <row r="53" spans="1:16" x14ac:dyDescent="0.35">
      <c r="A53" s="26" t="s">
        <v>95</v>
      </c>
      <c r="B53" s="21" t="s">
        <v>94</v>
      </c>
      <c r="C53" s="80">
        <v>0.18189999999999995</v>
      </c>
      <c r="D53" s="56">
        <v>3</v>
      </c>
      <c r="E53" s="80">
        <v>0.09</v>
      </c>
      <c r="F53" s="80">
        <v>3.7</v>
      </c>
      <c r="G53" s="56">
        <v>0.56540010028193</v>
      </c>
      <c r="H53" s="80">
        <v>30.75</v>
      </c>
      <c r="I53" s="56">
        <v>4</v>
      </c>
      <c r="J53" s="20">
        <f>VLOOKUP($B53,'Core Indicators'!$E$3:$EU$848,147,FALSE)</f>
        <v>0</v>
      </c>
      <c r="K53" s="57">
        <v>-0.50316470861434937</v>
      </c>
      <c r="L53" s="80">
        <v>3.5</v>
      </c>
      <c r="M53" s="80">
        <v>26</v>
      </c>
      <c r="N53" s="56">
        <v>34</v>
      </c>
      <c r="O53" s="83">
        <f>VLOOKUP(B53,'Core Indicators'!$E$3:$G$9848,3,FALSE)</f>
        <v>97399000</v>
      </c>
      <c r="P53" s="83">
        <v>995450</v>
      </c>
    </row>
    <row r="54" spans="1:16" x14ac:dyDescent="0.35">
      <c r="A54" s="26" t="s">
        <v>97</v>
      </c>
      <c r="B54" s="21" t="s">
        <v>96</v>
      </c>
      <c r="C54" s="80">
        <v>1</v>
      </c>
      <c r="D54" s="56">
        <v>12</v>
      </c>
      <c r="E54" s="80">
        <v>0</v>
      </c>
      <c r="F54" s="80">
        <v>7.3</v>
      </c>
      <c r="G54" s="56">
        <v>0.38439429725146401</v>
      </c>
      <c r="H54" s="80">
        <v>41.840000152587898</v>
      </c>
      <c r="I54" s="56">
        <v>4</v>
      </c>
      <c r="J54" s="20">
        <f>VLOOKUP($B54,'Core Indicators'!$E$3:$EU$848,147,FALSE)</f>
        <v>948</v>
      </c>
      <c r="K54" s="57">
        <v>-0.59213733673095703</v>
      </c>
      <c r="L54" s="80">
        <v>6</v>
      </c>
      <c r="M54" s="80">
        <v>70</v>
      </c>
      <c r="N54" s="56">
        <v>36</v>
      </c>
      <c r="O54" s="83">
        <f>VLOOKUP(B54,'Core Indicators'!$E$3:$G$9848,3,FALSE)</f>
        <v>6233000</v>
      </c>
      <c r="P54" s="83">
        <v>20720</v>
      </c>
    </row>
    <row r="55" spans="1:16" x14ac:dyDescent="0.35">
      <c r="A55" s="26" t="s">
        <v>99</v>
      </c>
      <c r="B55" s="21" t="s">
        <v>98</v>
      </c>
      <c r="C55" s="80">
        <v>0</v>
      </c>
      <c r="D55" s="56">
        <v>4</v>
      </c>
      <c r="E55" s="80">
        <v>0</v>
      </c>
      <c r="F55" s="80" t="s">
        <v>446</v>
      </c>
      <c r="G55" s="56" t="s">
        <v>446</v>
      </c>
      <c r="H55" s="80" t="s">
        <v>446</v>
      </c>
      <c r="I55" s="56">
        <v>1</v>
      </c>
      <c r="J55" s="20" t="e">
        <f>VLOOKUP($B55,'Core Indicators'!$E$3:$EU$848,147,FALSE)</f>
        <v>#N/A</v>
      </c>
      <c r="K55" s="57">
        <v>-1.3961420059204102</v>
      </c>
      <c r="L55" s="80" t="s">
        <v>446</v>
      </c>
      <c r="M55" s="80">
        <v>7</v>
      </c>
      <c r="N55" s="56" t="s">
        <v>446</v>
      </c>
      <c r="O55" s="83" t="e">
        <f>VLOOKUP(B55,'Core Indicators'!$E$3:$G$9848,3,FALSE)</f>
        <v>#N/A</v>
      </c>
      <c r="P55" s="83">
        <v>28050</v>
      </c>
    </row>
    <row r="56" spans="1:16" x14ac:dyDescent="0.35">
      <c r="A56" s="26" t="s">
        <v>101</v>
      </c>
      <c r="B56" s="21" t="s">
        <v>100</v>
      </c>
      <c r="C56" s="80">
        <v>0.51960000000000006</v>
      </c>
      <c r="D56" s="56">
        <v>0</v>
      </c>
      <c r="E56" s="80">
        <v>0</v>
      </c>
      <c r="F56" s="80">
        <v>2.1166666666666667</v>
      </c>
      <c r="G56" s="56" t="s">
        <v>446</v>
      </c>
      <c r="H56" s="80" t="s">
        <v>446</v>
      </c>
      <c r="I56" s="56">
        <v>3</v>
      </c>
      <c r="J56" s="20" t="str">
        <f>VLOOKUP($B56,'Core Indicators'!$E$3:$EU$848,147,FALSE)</f>
        <v>x</v>
      </c>
      <c r="K56" s="57">
        <v>-1.4143123626708984</v>
      </c>
      <c r="L56" s="80">
        <v>1.25</v>
      </c>
      <c r="M56" s="80">
        <v>3</v>
      </c>
      <c r="N56" s="56">
        <v>18</v>
      </c>
      <c r="O56" s="83">
        <f>VLOOKUP(B56,'Core Indicators'!$E$3:$G$9848,3,FALSE)</f>
        <v>3227000</v>
      </c>
      <c r="P56" s="83">
        <v>101000</v>
      </c>
    </row>
    <row r="57" spans="1:16" x14ac:dyDescent="0.35">
      <c r="A57" s="26" t="s">
        <v>103</v>
      </c>
      <c r="B57" s="21" t="s">
        <v>102</v>
      </c>
      <c r="C57" s="80">
        <v>0.47281299999999993</v>
      </c>
      <c r="D57" s="56">
        <v>13</v>
      </c>
      <c r="E57" s="80">
        <v>0.29000000000000004</v>
      </c>
      <c r="F57" s="80">
        <v>9.75</v>
      </c>
      <c r="G57" s="56">
        <v>0.13086458675219301</v>
      </c>
      <c r="H57" s="80">
        <v>33.150001525878899</v>
      </c>
      <c r="I57" s="56">
        <v>2</v>
      </c>
      <c r="J57" s="20" t="e">
        <f>VLOOKUP($B57,'Core Indicators'!$E$3:$EU$848,147,FALSE)</f>
        <v>#N/A</v>
      </c>
      <c r="K57" s="57">
        <v>1.3283737897872925</v>
      </c>
      <c r="L57" s="80">
        <v>10</v>
      </c>
      <c r="M57" s="80">
        <v>94</v>
      </c>
      <c r="N57" s="56">
        <v>70</v>
      </c>
      <c r="O57" s="83" t="e">
        <f>VLOOKUP(B57,'Core Indicators'!$E$3:$G$9848,3,FALSE)</f>
        <v>#N/A</v>
      </c>
      <c r="P57" s="83">
        <v>42390</v>
      </c>
    </row>
    <row r="58" spans="1:16" x14ac:dyDescent="0.35">
      <c r="A58" s="26" t="s">
        <v>105</v>
      </c>
      <c r="B58" s="21" t="s">
        <v>104</v>
      </c>
      <c r="C58" s="80">
        <v>0.76785084000000003</v>
      </c>
      <c r="D58" s="56">
        <v>3</v>
      </c>
      <c r="E58" s="80">
        <v>0.27339999999999998</v>
      </c>
      <c r="F58" s="80">
        <v>3.0166666666666666</v>
      </c>
      <c r="G58" s="56">
        <v>0.49862666375901499</v>
      </c>
      <c r="H58" s="80">
        <v>33.169998168945298</v>
      </c>
      <c r="I58" s="56">
        <v>3</v>
      </c>
      <c r="J58" s="20">
        <f>VLOOKUP($B58,'Core Indicators'!$E$3:$EU$848,147,FALSE)</f>
        <v>472</v>
      </c>
      <c r="K58" s="57">
        <v>-0.43513894081115723</v>
      </c>
      <c r="L58" s="80">
        <v>2.75</v>
      </c>
      <c r="M58" s="80">
        <v>12</v>
      </c>
      <c r="N58" s="56">
        <v>34</v>
      </c>
      <c r="O58" s="83">
        <f>VLOOKUP(B58,'Core Indicators'!$E$3:$G$9848,3,FALSE)</f>
        <v>109930000</v>
      </c>
      <c r="P58" s="83">
        <v>1000000</v>
      </c>
    </row>
    <row r="59" spans="1:16" x14ac:dyDescent="0.35">
      <c r="A59" s="26" t="s">
        <v>107</v>
      </c>
      <c r="B59" s="21" t="s">
        <v>106</v>
      </c>
      <c r="C59" s="80">
        <v>0</v>
      </c>
      <c r="D59" s="56">
        <v>3</v>
      </c>
      <c r="E59" s="80">
        <v>0</v>
      </c>
      <c r="F59" s="80" t="s">
        <v>446</v>
      </c>
      <c r="G59" s="56">
        <v>0.35801132922360401</v>
      </c>
      <c r="H59" s="80">
        <v>42.779998779296903</v>
      </c>
      <c r="I59" s="56">
        <v>2</v>
      </c>
      <c r="J59" s="20" t="e">
        <f>VLOOKUP($B59,'Core Indicators'!$E$3:$EU$848,147,FALSE)</f>
        <v>#N/A</v>
      </c>
      <c r="K59" s="57">
        <v>-0.43215516209602356</v>
      </c>
      <c r="L59" s="80" t="s">
        <v>446</v>
      </c>
      <c r="M59" s="80">
        <v>59</v>
      </c>
      <c r="N59" s="56" t="s">
        <v>446</v>
      </c>
      <c r="O59" s="83" t="e">
        <f>VLOOKUP(B59,'Core Indicators'!$E$3:$G$9848,3,FALSE)</f>
        <v>#N/A</v>
      </c>
      <c r="P59" s="83">
        <v>18270</v>
      </c>
    </row>
    <row r="60" spans="1:16" x14ac:dyDescent="0.35">
      <c r="A60" s="26" t="s">
        <v>109</v>
      </c>
      <c r="B60" s="21" t="s">
        <v>108</v>
      </c>
      <c r="C60" s="80">
        <v>0.13149999999999984</v>
      </c>
      <c r="D60" s="56">
        <v>11</v>
      </c>
      <c r="E60" s="80">
        <v>0</v>
      </c>
      <c r="F60" s="80" t="s">
        <v>446</v>
      </c>
      <c r="G60" s="56">
        <v>5.6446134054791999E-2</v>
      </c>
      <c r="H60" s="80">
        <v>27.120000839233398</v>
      </c>
      <c r="I60" s="56">
        <v>0</v>
      </c>
      <c r="J60" s="20" t="e">
        <f>VLOOKUP($B60,'Core Indicators'!$E$3:$EU$848,147,FALSE)</f>
        <v>#N/A</v>
      </c>
      <c r="K60" s="57">
        <v>2.0734925270080566</v>
      </c>
      <c r="L60" s="80" t="s">
        <v>446</v>
      </c>
      <c r="M60" s="80">
        <v>100</v>
      </c>
      <c r="N60" s="56">
        <v>89</v>
      </c>
      <c r="O60" s="83" t="e">
        <f>VLOOKUP(B60,'Core Indicators'!$E$3:$G$9848,3,FALSE)</f>
        <v>#N/A</v>
      </c>
      <c r="P60" s="83">
        <v>303890</v>
      </c>
    </row>
    <row r="61" spans="1:16" x14ac:dyDescent="0.35">
      <c r="A61" s="26" t="s">
        <v>111</v>
      </c>
      <c r="B61" s="21" t="s">
        <v>110</v>
      </c>
      <c r="C61" s="80">
        <v>4.7202999999999995E-2</v>
      </c>
      <c r="D61" s="56">
        <v>10</v>
      </c>
      <c r="E61" s="80">
        <v>2.3E-2</v>
      </c>
      <c r="F61" s="80" t="s">
        <v>446</v>
      </c>
      <c r="G61" s="56">
        <v>0.10210938326897601</v>
      </c>
      <c r="H61" s="80">
        <v>33.099998474121101</v>
      </c>
      <c r="I61" s="56">
        <v>3</v>
      </c>
      <c r="J61" s="20" t="e">
        <f>VLOOKUP($B61,'Core Indicators'!$E$3:$EU$848,147,FALSE)</f>
        <v>#N/A</v>
      </c>
      <c r="K61" s="57">
        <v>1.4064747095108032</v>
      </c>
      <c r="L61" s="80" t="s">
        <v>446</v>
      </c>
      <c r="M61" s="80">
        <v>90</v>
      </c>
      <c r="N61" s="56">
        <v>69</v>
      </c>
      <c r="O61" s="83" t="e">
        <f>VLOOKUP(B61,'Core Indicators'!$E$3:$G$9848,3,FALSE)</f>
        <v>#N/A</v>
      </c>
      <c r="P61" s="83">
        <v>547557</v>
      </c>
    </row>
    <row r="62" spans="1:16" x14ac:dyDescent="0.35">
      <c r="A62" s="26" t="s">
        <v>113</v>
      </c>
      <c r="B62" s="21" t="s">
        <v>112</v>
      </c>
      <c r="C62" s="80">
        <v>0.8679</v>
      </c>
      <c r="D62" s="56">
        <v>9</v>
      </c>
      <c r="E62" s="80">
        <v>0.01</v>
      </c>
      <c r="F62" s="80" t="s">
        <v>446</v>
      </c>
      <c r="G62" s="56">
        <v>0.54195481025749903</v>
      </c>
      <c r="H62" s="80">
        <v>42.180000305175803</v>
      </c>
      <c r="I62" s="56">
        <v>3</v>
      </c>
      <c r="J62" s="20" t="e">
        <f>VLOOKUP($B62,'Core Indicators'!$E$3:$EU$848,147,FALSE)</f>
        <v>#N/A</v>
      </c>
      <c r="K62" s="57">
        <v>-0.53685158491134644</v>
      </c>
      <c r="L62" s="80" t="s">
        <v>446</v>
      </c>
      <c r="M62" s="80">
        <v>23</v>
      </c>
      <c r="N62" s="56">
        <v>35</v>
      </c>
      <c r="O62" s="83" t="e">
        <f>VLOOKUP(B62,'Core Indicators'!$E$3:$G$9848,3,FALSE)</f>
        <v>#N/A</v>
      </c>
      <c r="P62" s="83">
        <v>257670</v>
      </c>
    </row>
    <row r="63" spans="1:16" x14ac:dyDescent="0.35">
      <c r="A63" s="26" t="s">
        <v>115</v>
      </c>
      <c r="B63" s="21" t="s">
        <v>114</v>
      </c>
      <c r="C63" s="80">
        <v>0.77542500000000003</v>
      </c>
      <c r="D63" s="56">
        <v>8</v>
      </c>
      <c r="E63" s="80">
        <v>0</v>
      </c>
      <c r="F63" s="80" t="s">
        <v>446</v>
      </c>
      <c r="G63" s="56">
        <v>0.64068563005290602</v>
      </c>
      <c r="H63" s="80">
        <v>47.330001831054702</v>
      </c>
      <c r="I63" s="56">
        <v>3</v>
      </c>
      <c r="J63" s="20" t="e">
        <f>VLOOKUP($B63,'Core Indicators'!$E$3:$EU$848,147,FALSE)</f>
        <v>#N/A</v>
      </c>
      <c r="K63" s="57">
        <v>-0.65749472379684448</v>
      </c>
      <c r="L63" s="80" t="s">
        <v>446</v>
      </c>
      <c r="M63" s="80">
        <v>41</v>
      </c>
      <c r="N63" s="56">
        <v>26</v>
      </c>
      <c r="O63" s="83" t="e">
        <f>VLOOKUP(B63,'Core Indicators'!$E$3:$G$9848,3,FALSE)</f>
        <v>#N/A</v>
      </c>
      <c r="P63" s="83">
        <v>10120</v>
      </c>
    </row>
    <row r="64" spans="1:16" x14ac:dyDescent="0.35">
      <c r="A64" s="26" t="s">
        <v>117</v>
      </c>
      <c r="B64" s="21" t="s">
        <v>116</v>
      </c>
      <c r="C64" s="80">
        <v>0.50042199999999992</v>
      </c>
      <c r="D64" s="56">
        <v>5</v>
      </c>
      <c r="E64" s="80">
        <v>0.30399999999999999</v>
      </c>
      <c r="F64" s="80">
        <v>6.8</v>
      </c>
      <c r="G64" s="56">
        <v>0.36077963702690002</v>
      </c>
      <c r="H64" s="80">
        <v>40.090000152587898</v>
      </c>
      <c r="I64" s="56">
        <v>3</v>
      </c>
      <c r="J64" s="20" t="e">
        <f>VLOOKUP($B64,'Core Indicators'!$E$3:$EU$848,147,FALSE)</f>
        <v>#N/A</v>
      </c>
      <c r="K64" s="57">
        <v>0.29643526673316956</v>
      </c>
      <c r="L64" s="80">
        <v>6.5</v>
      </c>
      <c r="M64" s="80">
        <v>64</v>
      </c>
      <c r="N64" s="56">
        <v>57</v>
      </c>
      <c r="O64" s="83" t="e">
        <f>VLOOKUP(B64,'Core Indicators'!$E$3:$G$9848,3,FALSE)</f>
        <v>#N/A</v>
      </c>
      <c r="P64" s="83">
        <v>69490</v>
      </c>
    </row>
    <row r="65" spans="1:16" x14ac:dyDescent="0.35">
      <c r="A65" s="26" t="s">
        <v>119</v>
      </c>
      <c r="B65" s="21" t="s">
        <v>118</v>
      </c>
      <c r="C65" s="80">
        <v>1</v>
      </c>
      <c r="D65" s="56">
        <v>11</v>
      </c>
      <c r="E65" s="80">
        <v>0</v>
      </c>
      <c r="F65" s="80" t="s">
        <v>446</v>
      </c>
      <c r="G65" s="56">
        <v>6.6459848010946301E-2</v>
      </c>
      <c r="H65" s="80">
        <v>30.129999160766602</v>
      </c>
      <c r="I65" s="56">
        <v>3</v>
      </c>
      <c r="J65" s="20" t="e">
        <f>VLOOKUP($B65,'Core Indicators'!$E$3:$EU$848,147,FALSE)</f>
        <v>#N/A</v>
      </c>
      <c r="K65" s="57">
        <v>1.7822667360305786</v>
      </c>
      <c r="L65" s="80" t="s">
        <v>446</v>
      </c>
      <c r="M65" s="80">
        <v>94</v>
      </c>
      <c r="N65" s="56">
        <v>81</v>
      </c>
      <c r="O65" s="83" t="e">
        <f>VLOOKUP(B65,'Core Indicators'!$E$3:$G$9848,3,FALSE)</f>
        <v>#N/A</v>
      </c>
      <c r="P65" s="83">
        <v>348900</v>
      </c>
    </row>
    <row r="66" spans="1:16" x14ac:dyDescent="0.35">
      <c r="A66" s="26" t="s">
        <v>121</v>
      </c>
      <c r="B66" s="21" t="s">
        <v>120</v>
      </c>
      <c r="C66" s="80">
        <v>0.77792500000000009</v>
      </c>
      <c r="D66" s="56">
        <v>11</v>
      </c>
      <c r="E66" s="80">
        <v>0</v>
      </c>
      <c r="F66" s="80">
        <v>7.9</v>
      </c>
      <c r="G66" s="56">
        <v>0.546521362811764</v>
      </c>
      <c r="H66" s="80">
        <v>42.7700004577637</v>
      </c>
      <c r="I66" s="56">
        <v>0</v>
      </c>
      <c r="J66" s="20" t="e">
        <f>VLOOKUP($B66,'Core Indicators'!$E$3:$EU$848,147,FALSE)</f>
        <v>#N/A</v>
      </c>
      <c r="K66" s="57">
        <v>0.11810573190450668</v>
      </c>
      <c r="L66" s="80">
        <v>7</v>
      </c>
      <c r="M66" s="80">
        <v>83</v>
      </c>
      <c r="N66" s="56">
        <v>43</v>
      </c>
      <c r="O66" s="83" t="e">
        <f>VLOOKUP(B66,'Core Indicators'!$E$3:$G$9848,3,FALSE)</f>
        <v>#N/A</v>
      </c>
      <c r="P66" s="83">
        <v>227540</v>
      </c>
    </row>
    <row r="67" spans="1:16" x14ac:dyDescent="0.35">
      <c r="A67" s="26" t="s">
        <v>123</v>
      </c>
      <c r="B67" s="21" t="s">
        <v>122</v>
      </c>
      <c r="C67" s="80">
        <v>5.8711000000000069E-2</v>
      </c>
      <c r="D67" s="56">
        <v>9</v>
      </c>
      <c r="E67" s="80">
        <v>2.7000000000000003E-2</v>
      </c>
      <c r="F67" s="80" t="s">
        <v>446</v>
      </c>
      <c r="G67" s="56">
        <v>0.119151703863371</v>
      </c>
      <c r="H67" s="80">
        <v>36.680000305175803</v>
      </c>
      <c r="I67" s="56">
        <v>3</v>
      </c>
      <c r="J67" s="20">
        <f>VLOOKUP($B67,'Core Indicators'!$E$3:$EU$848,147,FALSE)</f>
        <v>47</v>
      </c>
      <c r="K67" s="57">
        <v>0.24239319562911987</v>
      </c>
      <c r="L67" s="80" t="s">
        <v>446</v>
      </c>
      <c r="M67" s="80">
        <v>85</v>
      </c>
      <c r="N67" s="56">
        <v>44</v>
      </c>
      <c r="O67" s="83">
        <f>VLOOKUP(B67,'Core Indicators'!$E$3:$G$9848,3,FALSE)</f>
        <v>10864000</v>
      </c>
      <c r="P67" s="83">
        <v>128900</v>
      </c>
    </row>
    <row r="68" spans="1:16" x14ac:dyDescent="0.35">
      <c r="A68" s="26" t="s">
        <v>125</v>
      </c>
      <c r="B68" s="21" t="s">
        <v>124</v>
      </c>
      <c r="C68" s="80">
        <v>0</v>
      </c>
      <c r="D68" s="56">
        <v>13</v>
      </c>
      <c r="E68" s="80">
        <v>0</v>
      </c>
      <c r="F68" s="80" t="s">
        <v>446</v>
      </c>
      <c r="G68" s="56" t="s">
        <v>446</v>
      </c>
      <c r="H68" s="80" t="s">
        <v>446</v>
      </c>
      <c r="I68" s="56">
        <v>0</v>
      </c>
      <c r="J68" s="20" t="e">
        <f>VLOOKUP($B68,'Core Indicators'!$E$3:$EU$848,147,FALSE)</f>
        <v>#N/A</v>
      </c>
      <c r="K68" s="57">
        <v>-0.19873519241809845</v>
      </c>
      <c r="L68" s="80" t="s">
        <v>446</v>
      </c>
      <c r="M68" s="80">
        <v>88</v>
      </c>
      <c r="N68" s="56">
        <v>56</v>
      </c>
      <c r="O68" s="83" t="e">
        <f>VLOOKUP(B68,'Core Indicators'!$E$3:$G$9848,3,FALSE)</f>
        <v>#N/A</v>
      </c>
      <c r="P68" s="83">
        <v>340</v>
      </c>
    </row>
    <row r="69" spans="1:16" x14ac:dyDescent="0.35">
      <c r="A69" s="26" t="s">
        <v>127</v>
      </c>
      <c r="B69" s="21" t="s">
        <v>126</v>
      </c>
      <c r="C69" s="80">
        <v>0.48633599999999999</v>
      </c>
      <c r="D69" s="56">
        <v>11</v>
      </c>
      <c r="E69" s="80">
        <v>0.39200000000000002</v>
      </c>
      <c r="F69" s="80">
        <v>5.05</v>
      </c>
      <c r="G69" s="56">
        <v>0.49401227757385602</v>
      </c>
      <c r="H69" s="80">
        <v>48.659999847412102</v>
      </c>
      <c r="I69" s="56">
        <v>3</v>
      </c>
      <c r="J69" s="20">
        <f>VLOOKUP($B69,'Core Indicators'!$E$3:$EU$848,147,FALSE)</f>
        <v>1832</v>
      </c>
      <c r="K69" s="57">
        <v>-0.9868050217628479</v>
      </c>
      <c r="L69" s="80">
        <v>4.75</v>
      </c>
      <c r="M69" s="80">
        <v>56</v>
      </c>
      <c r="N69" s="56">
        <v>28</v>
      </c>
      <c r="O69" s="83">
        <f>VLOOKUP(B69,'Core Indicators'!$E$3:$G$9848,3,FALSE)</f>
        <v>16910000</v>
      </c>
      <c r="P69" s="83">
        <v>107160</v>
      </c>
    </row>
    <row r="70" spans="1:16" x14ac:dyDescent="0.35">
      <c r="A70" s="26" t="s">
        <v>129</v>
      </c>
      <c r="B70" s="21" t="s">
        <v>128</v>
      </c>
      <c r="C70" s="80">
        <v>0.70750000000000002</v>
      </c>
      <c r="D70" s="56">
        <v>6</v>
      </c>
      <c r="E70" s="80">
        <v>0.60000000000000009</v>
      </c>
      <c r="F70" s="80">
        <v>6.05</v>
      </c>
      <c r="G70" s="56" t="s">
        <v>446</v>
      </c>
      <c r="H70" s="80">
        <v>33.7299995422363</v>
      </c>
      <c r="I70" s="56">
        <v>3</v>
      </c>
      <c r="J70" s="20" t="e">
        <f>VLOOKUP($B70,'Core Indicators'!$E$3:$EU$848,147,FALSE)</f>
        <v>#N/A</v>
      </c>
      <c r="K70" s="57">
        <v>-1.1723402738571167</v>
      </c>
      <c r="L70" s="80">
        <v>5</v>
      </c>
      <c r="M70" s="80">
        <v>41</v>
      </c>
      <c r="N70" s="56">
        <v>27</v>
      </c>
      <c r="O70" s="83" t="e">
        <f>VLOOKUP(B70,'Core Indicators'!$E$3:$G$9848,3,FALSE)</f>
        <v>#N/A</v>
      </c>
      <c r="P70" s="83">
        <v>245720</v>
      </c>
    </row>
    <row r="71" spans="1:16" x14ac:dyDescent="0.35">
      <c r="A71" s="26" t="s">
        <v>364</v>
      </c>
      <c r="B71" s="21" t="s">
        <v>130</v>
      </c>
      <c r="C71" s="80">
        <v>0.84509999999999996</v>
      </c>
      <c r="D71" s="56">
        <v>11</v>
      </c>
      <c r="E71" s="80">
        <v>0.14000000000000001</v>
      </c>
      <c r="F71" s="80" t="s">
        <v>446</v>
      </c>
      <c r="G71" s="56" t="s">
        <v>446</v>
      </c>
      <c r="H71" s="80">
        <v>50.659999847412102</v>
      </c>
      <c r="I71" s="56">
        <v>3</v>
      </c>
      <c r="J71" s="20" t="e">
        <f>VLOOKUP($B71,'Core Indicators'!$E$3:$EU$848,147,FALSE)</f>
        <v>#N/A</v>
      </c>
      <c r="K71" s="57">
        <v>-1.3017101287841797</v>
      </c>
      <c r="L71" s="80" t="s">
        <v>446</v>
      </c>
      <c r="M71" s="80">
        <v>41</v>
      </c>
      <c r="N71" s="56">
        <v>16</v>
      </c>
      <c r="O71" s="83" t="e">
        <f>VLOOKUP(B71,'Core Indicators'!$E$3:$G$9848,3,FALSE)</f>
        <v>#N/A</v>
      </c>
      <c r="P71" s="83">
        <v>28120</v>
      </c>
    </row>
    <row r="72" spans="1:16" x14ac:dyDescent="0.35">
      <c r="A72" s="26" t="s">
        <v>132</v>
      </c>
      <c r="B72" s="21" t="s">
        <v>131</v>
      </c>
      <c r="C72" s="80">
        <v>0</v>
      </c>
      <c r="D72" s="56">
        <v>10</v>
      </c>
      <c r="E72" s="80">
        <v>0</v>
      </c>
      <c r="F72" s="80" t="s">
        <v>446</v>
      </c>
      <c r="G72" s="56">
        <v>0.50827639494431598</v>
      </c>
      <c r="H72" s="80" t="s">
        <v>446</v>
      </c>
      <c r="I72" s="56">
        <v>2</v>
      </c>
      <c r="J72" s="20" t="e">
        <f>VLOOKUP($B72,'Core Indicators'!$E$3:$EU$848,147,FALSE)</f>
        <v>#N/A</v>
      </c>
      <c r="K72" s="57">
        <v>-0.49641245603561401</v>
      </c>
      <c r="L72" s="80" t="s">
        <v>446</v>
      </c>
      <c r="M72" s="80">
        <v>74</v>
      </c>
      <c r="N72" s="56">
        <v>34</v>
      </c>
      <c r="O72" s="83" t="e">
        <f>VLOOKUP(B72,'Core Indicators'!$E$3:$G$9848,3,FALSE)</f>
        <v>#N/A</v>
      </c>
      <c r="P72" s="83">
        <v>196850</v>
      </c>
    </row>
    <row r="73" spans="1:16" x14ac:dyDescent="0.35">
      <c r="A73" s="26" t="s">
        <v>134</v>
      </c>
      <c r="B73" s="21" t="s">
        <v>133</v>
      </c>
      <c r="C73" s="80">
        <v>9.5000000000000084E-2</v>
      </c>
      <c r="D73" s="56">
        <v>8</v>
      </c>
      <c r="E73" s="80">
        <v>0</v>
      </c>
      <c r="F73" s="80">
        <v>4.0999999999999996</v>
      </c>
      <c r="G73" s="56">
        <v>0.59341001384296899</v>
      </c>
      <c r="H73" s="80">
        <v>60.790000915527301</v>
      </c>
      <c r="I73" s="56">
        <v>3</v>
      </c>
      <c r="J73" s="20">
        <f>VLOOKUP($B73,'Core Indicators'!$E$3:$EU$848,147,FALSE)</f>
        <v>42</v>
      </c>
      <c r="K73" s="57">
        <v>-1.1664572954177856</v>
      </c>
      <c r="L73" s="80">
        <v>3</v>
      </c>
      <c r="M73" s="80">
        <v>41</v>
      </c>
      <c r="N73" s="56">
        <v>20</v>
      </c>
      <c r="O73" s="83">
        <f>VLOOKUP(B73,'Core Indicators'!$E$3:$G$9848,3,FALSE)</f>
        <v>11123000</v>
      </c>
      <c r="P73" s="83">
        <v>27560</v>
      </c>
    </row>
    <row r="74" spans="1:16" x14ac:dyDescent="0.35">
      <c r="A74" s="26" t="s">
        <v>136</v>
      </c>
      <c r="B74" s="21" t="s">
        <v>135</v>
      </c>
      <c r="C74" s="80">
        <v>0.16727599999999998</v>
      </c>
      <c r="D74" s="56">
        <v>9</v>
      </c>
      <c r="E74" s="80">
        <v>6.8000000000000005E-2</v>
      </c>
      <c r="F74" s="80">
        <v>5.8</v>
      </c>
      <c r="G74" s="56">
        <v>0.460537163520649</v>
      </c>
      <c r="H74" s="80">
        <v>50.639999389648402</v>
      </c>
      <c r="I74" s="56">
        <v>3</v>
      </c>
      <c r="J74" s="20">
        <f>VLOOKUP($B74,'Core Indicators'!$E$3:$EU$848,147,FALSE)</f>
        <v>2036</v>
      </c>
      <c r="K74" s="57">
        <v>-0.95110434293746948</v>
      </c>
      <c r="L74" s="80">
        <v>4.75</v>
      </c>
      <c r="M74" s="80">
        <v>46</v>
      </c>
      <c r="N74" s="56">
        <v>30</v>
      </c>
      <c r="O74" s="83">
        <f>VLOOKUP(B74,'Core Indicators'!$E$3:$G$9848,3,FALSE)</f>
        <v>9158000</v>
      </c>
      <c r="P74" s="83">
        <v>111890</v>
      </c>
    </row>
    <row r="75" spans="1:16" x14ac:dyDescent="0.35">
      <c r="A75" s="26" t="s">
        <v>138</v>
      </c>
      <c r="B75" s="21" t="s">
        <v>137</v>
      </c>
      <c r="C75" s="80">
        <v>0.1875</v>
      </c>
      <c r="D75" s="56">
        <v>11</v>
      </c>
      <c r="E75" s="80">
        <v>0.05</v>
      </c>
      <c r="F75" s="80">
        <v>7.15</v>
      </c>
      <c r="G75" s="56">
        <v>0.25199963899824801</v>
      </c>
      <c r="H75" s="80">
        <v>30.549999237060501</v>
      </c>
      <c r="I75" s="56">
        <v>2</v>
      </c>
      <c r="J75" s="20" t="e">
        <f>VLOOKUP($B75,'Core Indicators'!$E$3:$EU$848,147,FALSE)</f>
        <v>#N/A</v>
      </c>
      <c r="K75" s="57">
        <v>0.4041084349155426</v>
      </c>
      <c r="L75" s="80">
        <v>6</v>
      </c>
      <c r="M75" s="80">
        <v>72</v>
      </c>
      <c r="N75" s="56">
        <v>48</v>
      </c>
      <c r="O75" s="83" t="e">
        <f>VLOOKUP(B75,'Core Indicators'!$E$3:$G$9848,3,FALSE)</f>
        <v>#N/A</v>
      </c>
      <c r="P75" s="83">
        <v>90530</v>
      </c>
    </row>
    <row r="76" spans="1:16" x14ac:dyDescent="0.35">
      <c r="A76" s="26" t="s">
        <v>140</v>
      </c>
      <c r="B76" s="21" t="s">
        <v>139</v>
      </c>
      <c r="C76" s="80">
        <v>0</v>
      </c>
      <c r="D76" s="56">
        <v>12</v>
      </c>
      <c r="E76" s="80">
        <v>0</v>
      </c>
      <c r="F76" s="80" t="s">
        <v>446</v>
      </c>
      <c r="G76" s="56">
        <v>5.1298533891617197E-2</v>
      </c>
      <c r="H76" s="80">
        <v>26.940000534057599</v>
      </c>
      <c r="I76" s="56">
        <v>0</v>
      </c>
      <c r="J76" s="20" t="e">
        <f>VLOOKUP($B76,'Core Indicators'!$E$3:$EU$848,147,FALSE)</f>
        <v>#N/A</v>
      </c>
      <c r="K76" s="57">
        <v>1.6749073266983032</v>
      </c>
      <c r="L76" s="80" t="s">
        <v>446</v>
      </c>
      <c r="M76" s="80">
        <v>95</v>
      </c>
      <c r="N76" s="56">
        <v>78</v>
      </c>
      <c r="O76" s="83" t="e">
        <f>VLOOKUP(B76,'Core Indicators'!$E$3:$G$9848,3,FALSE)</f>
        <v>#N/A</v>
      </c>
      <c r="P76" s="83">
        <v>100250</v>
      </c>
    </row>
    <row r="77" spans="1:16" x14ac:dyDescent="0.35">
      <c r="A77" s="26" t="s">
        <v>142</v>
      </c>
      <c r="B77" s="21" t="s">
        <v>141</v>
      </c>
      <c r="C77" s="80">
        <v>0.87234599999999995</v>
      </c>
      <c r="D77" s="56">
        <v>7</v>
      </c>
      <c r="E77" s="80">
        <v>7.0000000000000001E-3</v>
      </c>
      <c r="F77" s="80">
        <v>7.6</v>
      </c>
      <c r="G77" s="56">
        <v>0.52990425652335404</v>
      </c>
      <c r="H77" s="80">
        <v>33.900001525878899</v>
      </c>
      <c r="I77" s="56">
        <v>4</v>
      </c>
      <c r="J77" s="20">
        <f>VLOOKUP($B77,'Core Indicators'!$E$3:$EU$848,147,FALSE)</f>
        <v>164</v>
      </c>
      <c r="K77" s="57">
        <v>-5.6629803031682968E-2</v>
      </c>
      <c r="L77" s="80">
        <v>7</v>
      </c>
      <c r="M77" s="80">
        <v>77</v>
      </c>
      <c r="N77" s="56">
        <v>40</v>
      </c>
      <c r="O77" s="83">
        <f>VLOOKUP(B77,'Core Indicators'!$E$3:$G$9848,3,FALSE)</f>
        <v>1353520000</v>
      </c>
      <c r="P77" s="83">
        <v>2973190</v>
      </c>
    </row>
    <row r="78" spans="1:16" x14ac:dyDescent="0.35">
      <c r="A78" s="26" t="s">
        <v>144</v>
      </c>
      <c r="B78" s="21" t="s">
        <v>143</v>
      </c>
      <c r="C78" s="80">
        <v>0.77576183999999992</v>
      </c>
      <c r="D78" s="56">
        <v>5</v>
      </c>
      <c r="E78" s="80">
        <v>0.10680000000000001</v>
      </c>
      <c r="F78" s="80">
        <v>6.5</v>
      </c>
      <c r="G78" s="56">
        <v>0.46700603303414401</v>
      </c>
      <c r="H78" s="80">
        <v>35.569999694824197</v>
      </c>
      <c r="I78" s="56">
        <v>3</v>
      </c>
      <c r="J78" s="20">
        <f>VLOOKUP($B78,'Core Indicators'!$E$3:$EU$848,147,FALSE)</f>
        <v>90</v>
      </c>
      <c r="K78" s="57">
        <v>-0.41258373856544495</v>
      </c>
      <c r="L78" s="80">
        <v>6.25</v>
      </c>
      <c r="M78" s="80">
        <v>64</v>
      </c>
      <c r="N78" s="56">
        <v>37</v>
      </c>
      <c r="O78" s="83">
        <f>VLOOKUP(B78,'Core Indicators'!$E$3:$G$9848,3,FALSE)</f>
        <v>237655000</v>
      </c>
      <c r="P78" s="83">
        <v>1811570</v>
      </c>
    </row>
    <row r="79" spans="1:16" x14ac:dyDescent="0.35">
      <c r="A79" s="26" t="s">
        <v>422</v>
      </c>
      <c r="B79" s="21" t="s">
        <v>145</v>
      </c>
      <c r="C79" s="80">
        <v>0.74091332999999993</v>
      </c>
      <c r="D79" s="56">
        <v>0</v>
      </c>
      <c r="E79" s="80">
        <v>0.1595</v>
      </c>
      <c r="F79" s="80">
        <v>2.916666666666667</v>
      </c>
      <c r="G79" s="56">
        <v>0.509047263299093</v>
      </c>
      <c r="H79" s="80">
        <v>37.349998474121101</v>
      </c>
      <c r="I79" s="56">
        <v>3</v>
      </c>
      <c r="J79" s="20" t="e">
        <f>VLOOKUP($B79,'Core Indicators'!$E$3:$EU$848,147,FALSE)</f>
        <v>#N/A</v>
      </c>
      <c r="K79" s="57">
        <v>-0.95405513048171997</v>
      </c>
      <c r="L79" s="80">
        <v>2.25</v>
      </c>
      <c r="M79" s="80">
        <v>18</v>
      </c>
      <c r="N79" s="56">
        <v>29</v>
      </c>
      <c r="O79" s="83" t="e">
        <f>VLOOKUP(B79,'Core Indicators'!$E$3:$G$9848,3,FALSE)</f>
        <v>#N/A</v>
      </c>
      <c r="P79" s="83">
        <v>1628760</v>
      </c>
    </row>
    <row r="80" spans="1:16" x14ac:dyDescent="0.35">
      <c r="A80" s="26" t="s">
        <v>147</v>
      </c>
      <c r="B80" s="21" t="s">
        <v>146</v>
      </c>
      <c r="C80" s="80">
        <v>0.53810000000000002</v>
      </c>
      <c r="D80" s="56">
        <v>2</v>
      </c>
      <c r="E80" s="80">
        <v>0</v>
      </c>
      <c r="F80" s="80">
        <v>3.6</v>
      </c>
      <c r="G80" s="56">
        <v>0.52512442884744903</v>
      </c>
      <c r="H80" s="80">
        <v>29.540000915527301</v>
      </c>
      <c r="I80" s="56">
        <v>5</v>
      </c>
      <c r="J80" s="20">
        <f>VLOOKUP($B80,'Core Indicators'!$E$3:$EU$848,147,FALSE)</f>
        <v>2235</v>
      </c>
      <c r="K80" s="57">
        <v>-1.45904541015625</v>
      </c>
      <c r="L80" s="80">
        <v>3.75</v>
      </c>
      <c r="M80" s="80">
        <v>31</v>
      </c>
      <c r="N80" s="56">
        <v>17</v>
      </c>
      <c r="O80" s="83">
        <f>VLOOKUP(B80,'Core Indicators'!$E$3:$G$9848,3,FALSE)</f>
        <v>38434000</v>
      </c>
      <c r="P80" s="83">
        <v>434320</v>
      </c>
    </row>
    <row r="81" spans="1:16" x14ac:dyDescent="0.35">
      <c r="A81" s="26" t="s">
        <v>149</v>
      </c>
      <c r="B81" s="21" t="s">
        <v>148</v>
      </c>
      <c r="C81" s="80">
        <v>1</v>
      </c>
      <c r="D81" s="56">
        <v>12</v>
      </c>
      <c r="E81" s="80">
        <v>0</v>
      </c>
      <c r="F81" s="80" t="s">
        <v>446</v>
      </c>
      <c r="G81" s="56">
        <v>0.12663230586684501</v>
      </c>
      <c r="H81" s="80">
        <v>32.5200004577637</v>
      </c>
      <c r="I81" s="56">
        <v>0</v>
      </c>
      <c r="J81" s="20" t="e">
        <f>VLOOKUP($B81,'Core Indicators'!$E$3:$EU$848,147,FALSE)</f>
        <v>#N/A</v>
      </c>
      <c r="K81" s="57">
        <v>1.7876461744308472</v>
      </c>
      <c r="L81" s="80" t="s">
        <v>446</v>
      </c>
      <c r="M81" s="80">
        <v>96</v>
      </c>
      <c r="N81" s="56">
        <v>73</v>
      </c>
      <c r="O81" s="83" t="e">
        <f>VLOOKUP(B81,'Core Indicators'!$E$3:$G$9848,3,FALSE)</f>
        <v>#N/A</v>
      </c>
      <c r="P81" s="83">
        <v>68890</v>
      </c>
    </row>
    <row r="82" spans="1:16" x14ac:dyDescent="0.35">
      <c r="A82" s="26" t="s">
        <v>151</v>
      </c>
      <c r="B82" s="21" t="s">
        <v>150</v>
      </c>
      <c r="C82" s="80">
        <v>0.77360000000000007</v>
      </c>
      <c r="D82" s="56">
        <v>4</v>
      </c>
      <c r="E82" s="80">
        <v>0.44</v>
      </c>
      <c r="F82" s="80" t="s">
        <v>446</v>
      </c>
      <c r="G82" s="56">
        <v>0.103144990568294</v>
      </c>
      <c r="H82" s="80">
        <v>42.779998779296903</v>
      </c>
      <c r="I82" s="56">
        <v>3</v>
      </c>
      <c r="J82" s="20" t="e">
        <f>VLOOKUP($B82,'Core Indicators'!$E$3:$EU$848,147,FALSE)</f>
        <v>#N/A</v>
      </c>
      <c r="K82" s="57">
        <v>1.1682670116424561</v>
      </c>
      <c r="L82" s="80" t="s">
        <v>446</v>
      </c>
      <c r="M82" s="80">
        <v>79</v>
      </c>
      <c r="N82" s="56">
        <v>64</v>
      </c>
      <c r="O82" s="83" t="e">
        <f>VLOOKUP(B82,'Core Indicators'!$E$3:$G$9848,3,FALSE)</f>
        <v>#N/A</v>
      </c>
      <c r="P82" s="83">
        <v>21640</v>
      </c>
    </row>
    <row r="83" spans="1:16" x14ac:dyDescent="0.35">
      <c r="A83" s="26" t="s">
        <v>153</v>
      </c>
      <c r="B83" s="21" t="s">
        <v>152</v>
      </c>
      <c r="C83" s="80">
        <v>1.9882670000000102E-2</v>
      </c>
      <c r="D83" s="56">
        <v>12</v>
      </c>
      <c r="E83" s="80">
        <v>5.4999999999999997E-3</v>
      </c>
      <c r="F83" s="80" t="s">
        <v>446</v>
      </c>
      <c r="G83" s="56">
        <v>8.4572087944824098E-2</v>
      </c>
      <c r="H83" s="80">
        <v>35.159999847412102</v>
      </c>
      <c r="I83" s="56">
        <v>0</v>
      </c>
      <c r="J83" s="20" t="e">
        <f>VLOOKUP($B83,'Core Indicators'!$E$3:$EU$848,147,FALSE)</f>
        <v>#N/A</v>
      </c>
      <c r="K83" s="57">
        <v>0.25177839398384094</v>
      </c>
      <c r="L83" s="80" t="s">
        <v>446</v>
      </c>
      <c r="M83" s="80">
        <v>89</v>
      </c>
      <c r="N83" s="56">
        <v>47</v>
      </c>
      <c r="O83" s="83" t="e">
        <f>VLOOKUP(B83,'Core Indicators'!$E$3:$G$9848,3,FALSE)</f>
        <v>#N/A</v>
      </c>
      <c r="P83" s="83">
        <v>294140</v>
      </c>
    </row>
    <row r="84" spans="1:16" x14ac:dyDescent="0.35">
      <c r="A84" s="26" t="s">
        <v>155</v>
      </c>
      <c r="B84" s="21" t="s">
        <v>154</v>
      </c>
      <c r="C84" s="80">
        <v>1</v>
      </c>
      <c r="D84" s="56">
        <v>13</v>
      </c>
      <c r="E84" s="80">
        <v>0</v>
      </c>
      <c r="F84" s="80">
        <v>8.3000000000000007</v>
      </c>
      <c r="G84" s="56">
        <v>0.42220641369704698</v>
      </c>
      <c r="H84" s="80">
        <v>45.459999084472699</v>
      </c>
      <c r="I84" s="56">
        <v>3</v>
      </c>
      <c r="J84" s="20" t="e">
        <f>VLOOKUP($B84,'Core Indicators'!$E$3:$EU$848,147,FALSE)</f>
        <v>#N/A</v>
      </c>
      <c r="K84" s="57">
        <v>-0.23489899933338165</v>
      </c>
      <c r="L84" s="80">
        <v>7.25</v>
      </c>
      <c r="M84" s="80">
        <v>77</v>
      </c>
      <c r="N84" s="56">
        <v>39</v>
      </c>
      <c r="O84" s="83" t="e">
        <f>VLOOKUP(B84,'Core Indicators'!$E$3:$G$9848,3,FALSE)</f>
        <v>#N/A</v>
      </c>
      <c r="P84" s="83">
        <v>10830</v>
      </c>
    </row>
    <row r="85" spans="1:16" x14ac:dyDescent="0.35">
      <c r="A85" s="26" t="s">
        <v>157</v>
      </c>
      <c r="B85" s="21" t="s">
        <v>156</v>
      </c>
      <c r="C85" s="80">
        <v>5.3106999600000093E-2</v>
      </c>
      <c r="D85" s="56">
        <v>12</v>
      </c>
      <c r="E85" s="80">
        <v>2.2020000000000001E-2</v>
      </c>
      <c r="F85" s="80" t="s">
        <v>446</v>
      </c>
      <c r="G85" s="56">
        <v>0.11622052637947</v>
      </c>
      <c r="H85" s="80">
        <v>32.110000610351598</v>
      </c>
      <c r="I85" s="56">
        <v>2</v>
      </c>
      <c r="J85" s="20" t="e">
        <f>VLOOKUP($B85,'Core Indicators'!$E$3:$EU$848,147,FALSE)</f>
        <v>#N/A</v>
      </c>
      <c r="K85" s="57">
        <v>1.511390209197998</v>
      </c>
      <c r="L85" s="80" t="s">
        <v>446</v>
      </c>
      <c r="M85" s="80">
        <v>96</v>
      </c>
      <c r="N85" s="56">
        <v>72</v>
      </c>
      <c r="O85" s="83" t="e">
        <f>VLOOKUP(B85,'Core Indicators'!$E$3:$G$9848,3,FALSE)</f>
        <v>#N/A</v>
      </c>
      <c r="P85" s="83">
        <v>364560</v>
      </c>
    </row>
    <row r="86" spans="1:16" x14ac:dyDescent="0.35">
      <c r="A86" s="26" t="s">
        <v>159</v>
      </c>
      <c r="B86" s="21" t="s">
        <v>158</v>
      </c>
      <c r="C86" s="80">
        <v>0.50360000000000005</v>
      </c>
      <c r="D86" s="56">
        <v>2</v>
      </c>
      <c r="E86" s="80">
        <v>0.57999999999999996</v>
      </c>
      <c r="F86" s="80">
        <v>4.3666666666666663</v>
      </c>
      <c r="G86" s="56">
        <v>0.47753223875421502</v>
      </c>
      <c r="H86" s="80">
        <v>33.659999847412102</v>
      </c>
      <c r="I86" s="56">
        <v>2</v>
      </c>
      <c r="J86" s="20">
        <f>VLOOKUP($B86,'Core Indicators'!$E$3:$EU$848,147,FALSE)</f>
        <v>0</v>
      </c>
      <c r="K86" s="57">
        <v>0.46206656098365784</v>
      </c>
      <c r="L86" s="80">
        <v>4.5</v>
      </c>
      <c r="M86" s="80">
        <v>37</v>
      </c>
      <c r="N86" s="56">
        <v>48</v>
      </c>
      <c r="O86" s="83">
        <f>VLOOKUP(B86,'Core Indicators'!$E$3:$G$9848,3,FALSE)</f>
        <v>11678000</v>
      </c>
      <c r="P86" s="83">
        <v>88780</v>
      </c>
    </row>
    <row r="87" spans="1:16" x14ac:dyDescent="0.35">
      <c r="A87" s="26" t="s">
        <v>161</v>
      </c>
      <c r="B87" s="21" t="s">
        <v>160</v>
      </c>
      <c r="C87" s="80">
        <v>0.62178899999999993</v>
      </c>
      <c r="D87" s="56">
        <v>4</v>
      </c>
      <c r="E87" s="80">
        <v>0.41700000000000004</v>
      </c>
      <c r="F87" s="80">
        <v>3.8</v>
      </c>
      <c r="G87" s="56">
        <v>0.202381137099054</v>
      </c>
      <c r="H87" s="80">
        <v>26.350000381469702</v>
      </c>
      <c r="I87" s="56">
        <v>3</v>
      </c>
      <c r="J87" s="20" t="e">
        <f>VLOOKUP($B87,'Core Indicators'!$E$3:$EU$848,147,FALSE)</f>
        <v>#N/A</v>
      </c>
      <c r="K87" s="57">
        <v>-0.36795815825462341</v>
      </c>
      <c r="L87" s="80">
        <v>3</v>
      </c>
      <c r="M87" s="80">
        <v>22</v>
      </c>
      <c r="N87" s="56">
        <v>29</v>
      </c>
      <c r="O87" s="83" t="e">
        <f>VLOOKUP(B87,'Core Indicators'!$E$3:$G$9848,3,FALSE)</f>
        <v>#N/A</v>
      </c>
      <c r="P87" s="83">
        <v>2699700</v>
      </c>
    </row>
    <row r="88" spans="1:16" x14ac:dyDescent="0.35">
      <c r="A88" s="26" t="s">
        <v>163</v>
      </c>
      <c r="B88" s="21" t="s">
        <v>162</v>
      </c>
      <c r="C88" s="80">
        <v>0.85199999999999998</v>
      </c>
      <c r="D88" s="56">
        <v>4</v>
      </c>
      <c r="E88" s="80">
        <v>0.08</v>
      </c>
      <c r="F88" s="80">
        <v>6.25</v>
      </c>
      <c r="G88" s="56">
        <v>0.56467248639951995</v>
      </c>
      <c r="H88" s="80">
        <v>48.509998321533203</v>
      </c>
      <c r="I88" s="56">
        <v>5</v>
      </c>
      <c r="J88" s="20">
        <f>VLOOKUP($B88,'Core Indicators'!$E$3:$EU$848,147,FALSE)</f>
        <v>48</v>
      </c>
      <c r="K88" s="57">
        <v>-0.4903603196144104</v>
      </c>
      <c r="L88" s="80">
        <v>5.5</v>
      </c>
      <c r="M88" s="80">
        <v>48</v>
      </c>
      <c r="N88" s="56">
        <v>26</v>
      </c>
      <c r="O88" s="83">
        <f>VLOOKUP(B88,'Core Indicators'!$E$3:$G$9848,3,FALSE)</f>
        <v>51879000</v>
      </c>
      <c r="P88" s="83">
        <v>569140</v>
      </c>
    </row>
    <row r="89" spans="1:16" x14ac:dyDescent="0.35">
      <c r="A89" s="26" t="s">
        <v>165</v>
      </c>
      <c r="B89" s="21" t="s">
        <v>164</v>
      </c>
      <c r="C89" s="80">
        <v>0</v>
      </c>
      <c r="D89" s="56">
        <v>13</v>
      </c>
      <c r="E89" s="80">
        <v>0</v>
      </c>
      <c r="F89" s="80" t="s">
        <v>446</v>
      </c>
      <c r="G89" s="56" t="s">
        <v>446</v>
      </c>
      <c r="H89" s="80">
        <v>37.610000610351598</v>
      </c>
      <c r="I89" s="56">
        <v>0</v>
      </c>
      <c r="J89" s="20" t="e">
        <f>VLOOKUP($B89,'Core Indicators'!$E$3:$EU$848,147,FALSE)</f>
        <v>#N/A</v>
      </c>
      <c r="K89" s="57">
        <v>-0.16269582509994507</v>
      </c>
      <c r="L89" s="80" t="s">
        <v>446</v>
      </c>
      <c r="M89" s="80">
        <v>93</v>
      </c>
      <c r="N89" s="56" t="s">
        <v>446</v>
      </c>
      <c r="O89" s="83" t="e">
        <f>VLOOKUP(B89,'Core Indicators'!$E$3:$G$9848,3,FALSE)</f>
        <v>#N/A</v>
      </c>
      <c r="P89" s="83">
        <v>810</v>
      </c>
    </row>
    <row r="90" spans="1:16" x14ac:dyDescent="0.35">
      <c r="A90" s="26" t="s">
        <v>420</v>
      </c>
      <c r="B90" s="21" t="s">
        <v>166</v>
      </c>
      <c r="C90" s="80">
        <v>1</v>
      </c>
      <c r="D90" s="56">
        <v>0</v>
      </c>
      <c r="E90" s="80">
        <v>0</v>
      </c>
      <c r="F90" s="80">
        <v>2.6</v>
      </c>
      <c r="G90" s="56" t="s">
        <v>446</v>
      </c>
      <c r="H90" s="80" t="s">
        <v>446</v>
      </c>
      <c r="I90" s="56">
        <v>2</v>
      </c>
      <c r="J90" s="20" t="str">
        <f>VLOOKUP($B90,'Core Indicators'!$E$3:$EU$848,147,FALSE)</f>
        <v>x</v>
      </c>
      <c r="K90" s="57">
        <v>-1.5658419132232666</v>
      </c>
      <c r="L90" s="80">
        <v>1</v>
      </c>
      <c r="M90" s="80">
        <v>3</v>
      </c>
      <c r="N90" s="56">
        <v>12</v>
      </c>
      <c r="O90" s="83">
        <f>VLOOKUP(B90,'Core Indicators'!$E$3:$G$9848,3,FALSE)</f>
        <v>25550000</v>
      </c>
      <c r="P90" s="83">
        <v>120410</v>
      </c>
    </row>
    <row r="91" spans="1:16" x14ac:dyDescent="0.35">
      <c r="A91" s="26" t="s">
        <v>424</v>
      </c>
      <c r="B91" s="21" t="s">
        <v>297</v>
      </c>
      <c r="C91" s="80">
        <v>1</v>
      </c>
      <c r="D91" s="56">
        <v>10</v>
      </c>
      <c r="E91" s="80">
        <v>0</v>
      </c>
      <c r="F91" s="80">
        <v>8.4499999999999993</v>
      </c>
      <c r="G91" s="56">
        <v>6.6630245626799103E-2</v>
      </c>
      <c r="H91" s="80" t="s">
        <v>446</v>
      </c>
      <c r="I91" s="56">
        <v>2</v>
      </c>
      <c r="J91" s="20" t="e">
        <f>VLOOKUP($B91,'Core Indicators'!$E$3:$EU$848,147,FALSE)</f>
        <v>#N/A</v>
      </c>
      <c r="K91" s="57">
        <v>0.9546205997467041</v>
      </c>
      <c r="L91" s="80">
        <v>8.25</v>
      </c>
      <c r="M91" s="80">
        <v>84</v>
      </c>
      <c r="N91" s="56">
        <v>53</v>
      </c>
      <c r="O91" s="83" t="e">
        <f>VLOOKUP(B91,'Core Indicators'!$E$3:$G$9848,3,FALSE)</f>
        <v>#N/A</v>
      </c>
      <c r="P91" s="83">
        <v>97480</v>
      </c>
    </row>
    <row r="92" spans="1:16" x14ac:dyDescent="0.35">
      <c r="A92" s="26" t="s">
        <v>168</v>
      </c>
      <c r="B92" s="21" t="s">
        <v>167</v>
      </c>
      <c r="C92" s="80">
        <v>0.90290000000000004</v>
      </c>
      <c r="D92" s="56">
        <v>5</v>
      </c>
      <c r="E92" s="80">
        <v>0.15</v>
      </c>
      <c r="F92" s="80">
        <v>4.5</v>
      </c>
      <c r="G92" s="56">
        <v>0.33496193088752602</v>
      </c>
      <c r="H92" s="80" t="s">
        <v>446</v>
      </c>
      <c r="I92" s="56">
        <v>1</v>
      </c>
      <c r="J92" s="20" t="e">
        <f>VLOOKUP($B92,'Core Indicators'!$E$3:$EU$848,147,FALSE)</f>
        <v>#N/A</v>
      </c>
      <c r="K92" s="57">
        <v>3.4857183694839478E-2</v>
      </c>
      <c r="L92" s="80">
        <v>4.5</v>
      </c>
      <c r="M92" s="80">
        <v>36</v>
      </c>
      <c r="N92" s="56">
        <v>41</v>
      </c>
      <c r="O92" s="83" t="e">
        <f>VLOOKUP(B92,'Core Indicators'!$E$3:$G$9848,3,FALSE)</f>
        <v>#N/A</v>
      </c>
      <c r="P92" s="83">
        <v>17820</v>
      </c>
    </row>
    <row r="93" spans="1:16" x14ac:dyDescent="0.35">
      <c r="A93" s="26" t="s">
        <v>170</v>
      </c>
      <c r="B93" s="21" t="s">
        <v>169</v>
      </c>
      <c r="C93" s="80">
        <v>0.54403000000000001</v>
      </c>
      <c r="D93" s="56">
        <v>6</v>
      </c>
      <c r="E93" s="80">
        <v>0.27300000000000002</v>
      </c>
      <c r="F93" s="80">
        <v>6.15</v>
      </c>
      <c r="G93" s="56">
        <v>0.39445766974955299</v>
      </c>
      <c r="H93" s="80">
        <v>26.819999694824201</v>
      </c>
      <c r="I93" s="56">
        <v>3</v>
      </c>
      <c r="J93" s="20" t="e">
        <f>VLOOKUP($B93,'Core Indicators'!$E$3:$EU$848,147,FALSE)</f>
        <v>#N/A</v>
      </c>
      <c r="K93" s="57">
        <v>-0.99802404642105103</v>
      </c>
      <c r="L93" s="80">
        <v>5.25</v>
      </c>
      <c r="M93" s="80">
        <v>37</v>
      </c>
      <c r="N93" s="56">
        <v>28</v>
      </c>
      <c r="O93" s="83" t="e">
        <f>VLOOKUP(B93,'Core Indicators'!$E$3:$G$9848,3,FALSE)</f>
        <v>#N/A</v>
      </c>
      <c r="P93" s="83">
        <v>191800</v>
      </c>
    </row>
    <row r="94" spans="1:16" x14ac:dyDescent="0.35">
      <c r="A94" s="26" t="s">
        <v>6875</v>
      </c>
      <c r="B94" s="21" t="s">
        <v>171</v>
      </c>
      <c r="C94" s="80">
        <v>0.69625199999999998</v>
      </c>
      <c r="D94" s="56">
        <v>2</v>
      </c>
      <c r="E94" s="80">
        <v>0.39699999999999996</v>
      </c>
      <c r="F94" s="80">
        <v>2.916666666666667</v>
      </c>
      <c r="G94" s="56">
        <v>0.46750018600873999</v>
      </c>
      <c r="H94" s="80">
        <v>37.889999389648402</v>
      </c>
      <c r="I94" s="56">
        <v>1</v>
      </c>
      <c r="J94" s="20" t="e">
        <f>VLOOKUP($B94,'Core Indicators'!$E$3:$EU$848,147,FALSE)</f>
        <v>#N/A</v>
      </c>
      <c r="K94" s="57">
        <v>-0.75092244148254395</v>
      </c>
      <c r="L94" s="80">
        <v>2</v>
      </c>
      <c r="M94" s="80">
        <v>12</v>
      </c>
      <c r="N94" s="56">
        <v>30</v>
      </c>
      <c r="O94" s="271" t="e">
        <f>VLOOKUP(B94,'Core Indicators'!$E$3:$G$9848,3,FALSE)</f>
        <v>#N/A</v>
      </c>
      <c r="P94" s="83">
        <v>230800</v>
      </c>
    </row>
    <row r="95" spans="1:16" x14ac:dyDescent="0.35">
      <c r="A95" s="26" t="s">
        <v>370</v>
      </c>
      <c r="B95" s="21" t="s">
        <v>172</v>
      </c>
      <c r="C95" s="80">
        <v>0.57146300000000005</v>
      </c>
      <c r="D95" s="56">
        <v>10</v>
      </c>
      <c r="E95" s="80">
        <v>0.35299999999999998</v>
      </c>
      <c r="F95" s="80">
        <v>8.75</v>
      </c>
      <c r="G95" s="56">
        <v>0.190734603736539</v>
      </c>
      <c r="H95" s="80">
        <v>35.4799995422363</v>
      </c>
      <c r="I95" s="56">
        <v>2</v>
      </c>
      <c r="J95" s="20" t="e">
        <f>VLOOKUP($B95,'Core Indicators'!$E$3:$EU$848,147,FALSE)</f>
        <v>#N/A</v>
      </c>
      <c r="K95" s="57">
        <v>0.78576773405075073</v>
      </c>
      <c r="L95" s="80">
        <v>8.25</v>
      </c>
      <c r="M95" s="80">
        <v>87</v>
      </c>
      <c r="N95" s="56">
        <v>57</v>
      </c>
      <c r="O95" s="83" t="e">
        <f>VLOOKUP(B95,'Core Indicators'!$E$3:$G$9848,3,FALSE)</f>
        <v>#N/A</v>
      </c>
      <c r="P95" s="83">
        <v>62180</v>
      </c>
    </row>
    <row r="96" spans="1:16" x14ac:dyDescent="0.35">
      <c r="A96" s="26" t="s">
        <v>174</v>
      </c>
      <c r="B96" s="21" t="s">
        <v>173</v>
      </c>
      <c r="C96" s="80">
        <v>0.77610000000000001</v>
      </c>
      <c r="D96" s="56">
        <v>6</v>
      </c>
      <c r="E96" s="80">
        <v>0.1</v>
      </c>
      <c r="F96" s="80">
        <v>4.8666666666666663</v>
      </c>
      <c r="G96" s="56">
        <v>0.381129374682671</v>
      </c>
      <c r="H96" s="80" t="s">
        <v>446</v>
      </c>
      <c r="I96" s="56">
        <v>3</v>
      </c>
      <c r="J96" s="20">
        <f>VLOOKUP($B96,'Core Indicators'!$E$3:$EU$848,147,FALSE)</f>
        <v>0</v>
      </c>
      <c r="K96" s="57">
        <v>-0.78613096475601196</v>
      </c>
      <c r="L96" s="80">
        <v>4.75</v>
      </c>
      <c r="M96" s="80">
        <v>43</v>
      </c>
      <c r="N96" s="56">
        <v>28</v>
      </c>
      <c r="O96" s="83">
        <f>VLOOKUP(B96,'Core Indicators'!$E$3:$G$9848,3,FALSE)</f>
        <v>6082000</v>
      </c>
      <c r="P96" s="83">
        <v>10230</v>
      </c>
    </row>
    <row r="97" spans="1:16" x14ac:dyDescent="0.35">
      <c r="A97" s="26" t="s">
        <v>176</v>
      </c>
      <c r="B97" s="21" t="s">
        <v>175</v>
      </c>
      <c r="C97" s="80">
        <v>1</v>
      </c>
      <c r="D97" s="56">
        <v>11</v>
      </c>
      <c r="E97" s="80">
        <v>0</v>
      </c>
      <c r="F97" s="80">
        <v>5.6</v>
      </c>
      <c r="G97" s="56">
        <v>0.54947546977649298</v>
      </c>
      <c r="H97" s="80">
        <v>54.180000305175803</v>
      </c>
      <c r="I97" s="56">
        <v>0</v>
      </c>
      <c r="J97" s="20">
        <f>VLOOKUP($B97,'Core Indicators'!$E$3:$EU$848,147,FALSE)</f>
        <v>0</v>
      </c>
      <c r="K97" s="57">
        <v>-0.17311060428619385</v>
      </c>
      <c r="L97" s="80">
        <v>5.5</v>
      </c>
      <c r="M97" s="80">
        <v>64</v>
      </c>
      <c r="N97" s="56">
        <v>39</v>
      </c>
      <c r="O97" s="83">
        <f>VLOOKUP(B97,'Core Indicators'!$E$3:$G$9848,3,FALSE)</f>
        <v>2263000</v>
      </c>
      <c r="P97" s="83">
        <v>30360</v>
      </c>
    </row>
    <row r="98" spans="1:16" x14ac:dyDescent="0.35">
      <c r="A98" s="26" t="s">
        <v>178</v>
      </c>
      <c r="B98" s="21" t="s">
        <v>177</v>
      </c>
      <c r="C98" s="80">
        <v>0.93891100000000005</v>
      </c>
      <c r="D98" s="56">
        <v>11</v>
      </c>
      <c r="E98" s="80">
        <v>0</v>
      </c>
      <c r="F98" s="80">
        <v>6.55</v>
      </c>
      <c r="G98" s="56">
        <v>0.64871083548040298</v>
      </c>
      <c r="H98" s="80">
        <v>36.4799995422363</v>
      </c>
      <c r="I98" s="56">
        <v>0</v>
      </c>
      <c r="J98" s="20" t="e">
        <f>VLOOKUP($B98,'Core Indicators'!$E$3:$EU$848,147,FALSE)</f>
        <v>#N/A</v>
      </c>
      <c r="K98" s="57">
        <v>-0.87082868814468384</v>
      </c>
      <c r="L98" s="80">
        <v>5.25</v>
      </c>
      <c r="M98" s="80">
        <v>62</v>
      </c>
      <c r="N98" s="56">
        <v>37</v>
      </c>
      <c r="O98" s="83" t="e">
        <f>VLOOKUP(B98,'Core Indicators'!$E$3:$G$9848,3,FALSE)</f>
        <v>#N/A</v>
      </c>
      <c r="P98" s="83">
        <v>96320</v>
      </c>
    </row>
    <row r="99" spans="1:16" x14ac:dyDescent="0.35">
      <c r="A99" s="26" t="s">
        <v>180</v>
      </c>
      <c r="B99" s="21" t="s">
        <v>179</v>
      </c>
      <c r="C99" s="80">
        <v>1</v>
      </c>
      <c r="D99" s="56">
        <v>1</v>
      </c>
      <c r="E99" s="80">
        <v>0</v>
      </c>
      <c r="F99" s="80">
        <v>2.5666666666666669</v>
      </c>
      <c r="G99" s="56">
        <v>0.16729102361568099</v>
      </c>
      <c r="H99" s="80" t="s">
        <v>446</v>
      </c>
      <c r="I99" s="56">
        <v>5</v>
      </c>
      <c r="J99" s="20">
        <f>VLOOKUP($B99,'Core Indicators'!$E$3:$EU$848,147,FALSE)</f>
        <v>1717</v>
      </c>
      <c r="K99" s="57">
        <v>-1.6884700059890747</v>
      </c>
      <c r="L99" s="80">
        <v>1.75</v>
      </c>
      <c r="M99" s="80">
        <v>9</v>
      </c>
      <c r="N99" s="56">
        <v>14</v>
      </c>
      <c r="O99" s="83">
        <f>VLOOKUP(B99,'Core Indicators'!$E$3:$G$9848,3,FALSE)</f>
        <v>7027000</v>
      </c>
      <c r="P99" s="83">
        <v>1759540</v>
      </c>
    </row>
    <row r="100" spans="1:16" x14ac:dyDescent="0.35">
      <c r="A100" s="26" t="s">
        <v>182</v>
      </c>
      <c r="B100" s="21" t="s">
        <v>181</v>
      </c>
      <c r="C100" s="80">
        <v>0</v>
      </c>
      <c r="D100" s="56">
        <v>12</v>
      </c>
      <c r="E100" s="80">
        <v>0</v>
      </c>
      <c r="F100" s="80" t="s">
        <v>446</v>
      </c>
      <c r="G100" s="56" t="s">
        <v>446</v>
      </c>
      <c r="H100" s="80" t="s">
        <v>446</v>
      </c>
      <c r="I100" s="56">
        <v>0</v>
      </c>
      <c r="J100" s="20" t="e">
        <f>VLOOKUP($B100,'Core Indicators'!$E$3:$EU$848,147,FALSE)</f>
        <v>#N/A</v>
      </c>
      <c r="K100" s="57">
        <v>1.7051904201507568</v>
      </c>
      <c r="L100" s="80" t="s">
        <v>446</v>
      </c>
      <c r="M100" s="80">
        <v>90</v>
      </c>
      <c r="N100" s="56" t="s">
        <v>446</v>
      </c>
      <c r="O100" s="83" t="e">
        <f>VLOOKUP(B100,'Core Indicators'!$E$3:$G$9848,3,FALSE)</f>
        <v>#N/A</v>
      </c>
      <c r="P100" s="83">
        <v>160</v>
      </c>
    </row>
    <row r="101" spans="1:16" x14ac:dyDescent="0.35">
      <c r="A101" s="26" t="s">
        <v>184</v>
      </c>
      <c r="B101" s="21" t="s">
        <v>183</v>
      </c>
      <c r="C101" s="80">
        <v>0.29431700000000005</v>
      </c>
      <c r="D101" s="56">
        <v>9</v>
      </c>
      <c r="E101" s="80">
        <v>0.13</v>
      </c>
      <c r="F101" s="80">
        <v>9.4499999999999993</v>
      </c>
      <c r="G101" s="56">
        <v>0.12096956098278901</v>
      </c>
      <c r="H101" s="80">
        <v>35.150001525878899</v>
      </c>
      <c r="I101" s="56">
        <v>0</v>
      </c>
      <c r="J101" s="20" t="e">
        <f>VLOOKUP($B101,'Core Indicators'!$E$3:$EU$848,147,FALSE)</f>
        <v>#N/A</v>
      </c>
      <c r="K101" s="57">
        <v>0.98427993059158325</v>
      </c>
      <c r="L101" s="80">
        <v>9.5</v>
      </c>
      <c r="M101" s="80">
        <v>91</v>
      </c>
      <c r="N101" s="56">
        <v>59</v>
      </c>
      <c r="O101" s="83" t="e">
        <f>VLOOKUP(B101,'Core Indicators'!$E$3:$G$9848,3,FALSE)</f>
        <v>#N/A</v>
      </c>
      <c r="P101" s="83">
        <v>62650</v>
      </c>
    </row>
    <row r="102" spans="1:16" x14ac:dyDescent="0.35">
      <c r="A102" s="26" t="s">
        <v>186</v>
      </c>
      <c r="B102" s="21" t="s">
        <v>185</v>
      </c>
      <c r="C102" s="80">
        <v>0</v>
      </c>
      <c r="D102" s="56">
        <v>14</v>
      </c>
      <c r="E102" s="80">
        <v>0</v>
      </c>
      <c r="F102" s="80" t="s">
        <v>446</v>
      </c>
      <c r="G102" s="56">
        <v>7.4584632225491901E-2</v>
      </c>
      <c r="H102" s="80">
        <v>34.790000915527301</v>
      </c>
      <c r="I102" s="56">
        <v>0</v>
      </c>
      <c r="J102" s="20" t="e">
        <f>VLOOKUP($B102,'Core Indicators'!$E$3:$EU$848,147,FALSE)</f>
        <v>#N/A</v>
      </c>
      <c r="K102" s="57">
        <v>1.8645190000534058</v>
      </c>
      <c r="L102" s="80" t="s">
        <v>446</v>
      </c>
      <c r="M102" s="80">
        <v>98</v>
      </c>
      <c r="N102" s="56">
        <v>81</v>
      </c>
      <c r="O102" s="83" t="e">
        <f>VLOOKUP(B102,'Core Indicators'!$E$3:$G$9848,3,FALSE)</f>
        <v>#N/A</v>
      </c>
      <c r="P102" s="83">
        <v>2590</v>
      </c>
    </row>
    <row r="103" spans="1:16" x14ac:dyDescent="0.35">
      <c r="A103" s="26" t="s">
        <v>189</v>
      </c>
      <c r="B103" s="21" t="s">
        <v>188</v>
      </c>
      <c r="C103" s="80">
        <v>0.61453400000000002</v>
      </c>
      <c r="D103" s="56">
        <v>6</v>
      </c>
      <c r="E103" s="80">
        <v>0</v>
      </c>
      <c r="F103" s="80">
        <v>5.35</v>
      </c>
      <c r="G103" s="56" t="s">
        <v>446</v>
      </c>
      <c r="H103" s="80">
        <v>40.630001068115199</v>
      </c>
      <c r="I103" s="56">
        <v>0</v>
      </c>
      <c r="J103" s="20">
        <f>VLOOKUP($B103,'Core Indicators'!$E$3:$EU$848,147,FALSE)</f>
        <v>0</v>
      </c>
      <c r="K103" s="57">
        <v>-0.69438111782073975</v>
      </c>
      <c r="L103" s="80">
        <v>4.25</v>
      </c>
      <c r="M103" s="80">
        <v>56</v>
      </c>
      <c r="N103" s="56">
        <v>26</v>
      </c>
      <c r="O103" s="83">
        <f>VLOOKUP(B103,'Core Indicators'!$E$3:$G$9848,3,FALSE)</f>
        <v>26700000</v>
      </c>
      <c r="P103" s="83">
        <v>581800</v>
      </c>
    </row>
    <row r="104" spans="1:16" x14ac:dyDescent="0.35">
      <c r="A104" s="26" t="s">
        <v>191</v>
      </c>
      <c r="B104" s="21" t="s">
        <v>190</v>
      </c>
      <c r="C104" s="80">
        <v>0.82730000000000004</v>
      </c>
      <c r="D104" s="56">
        <v>10</v>
      </c>
      <c r="E104" s="80">
        <v>0</v>
      </c>
      <c r="F104" s="80">
        <v>6.45</v>
      </c>
      <c r="G104" s="56">
        <v>0.614085331382757</v>
      </c>
      <c r="H104" s="80">
        <v>46.119998931884801</v>
      </c>
      <c r="I104" s="56">
        <v>0</v>
      </c>
      <c r="J104" s="20">
        <f>VLOOKUP($B104,'Core Indicators'!$E$3:$EU$848,147,FALSE)</f>
        <v>0</v>
      </c>
      <c r="K104" s="57">
        <v>-0.33253362774848938</v>
      </c>
      <c r="L104" s="80">
        <v>5.75</v>
      </c>
      <c r="M104" s="80">
        <v>63</v>
      </c>
      <c r="N104" s="56">
        <v>31</v>
      </c>
      <c r="O104" s="83">
        <f>VLOOKUP(B104,'Core Indicators'!$E$3:$G$9848,3,FALSE)</f>
        <v>14746000</v>
      </c>
      <c r="P104" s="83">
        <v>94280</v>
      </c>
    </row>
    <row r="105" spans="1:16" x14ac:dyDescent="0.35">
      <c r="A105" s="26" t="s">
        <v>193</v>
      </c>
      <c r="B105" s="21" t="s">
        <v>192</v>
      </c>
      <c r="C105" s="80">
        <v>0.59562999999999999</v>
      </c>
      <c r="D105" s="56">
        <v>3</v>
      </c>
      <c r="E105" s="80">
        <v>5.8999999999999997E-2</v>
      </c>
      <c r="F105" s="80">
        <v>4.7833333333333332</v>
      </c>
      <c r="G105" s="56">
        <v>0.29097987359017202</v>
      </c>
      <c r="H105" s="80">
        <v>46.259998321533203</v>
      </c>
      <c r="I105" s="56">
        <v>2</v>
      </c>
      <c r="J105" s="20" t="e">
        <f>VLOOKUP($B105,'Core Indicators'!$E$3:$EU$848,147,FALSE)</f>
        <v>#N/A</v>
      </c>
      <c r="K105" s="57">
        <v>0.57428431510925293</v>
      </c>
      <c r="L105" s="80">
        <v>4</v>
      </c>
      <c r="M105" s="80">
        <v>45</v>
      </c>
      <c r="N105" s="56">
        <v>49</v>
      </c>
      <c r="O105" s="83" t="e">
        <f>VLOOKUP(B105,'Core Indicators'!$E$3:$G$9848,3,FALSE)</f>
        <v>#N/A</v>
      </c>
      <c r="P105" s="83">
        <v>328550</v>
      </c>
    </row>
    <row r="106" spans="1:16" x14ac:dyDescent="0.35">
      <c r="A106" s="26" t="s">
        <v>195</v>
      </c>
      <c r="B106" s="21" t="s">
        <v>194</v>
      </c>
      <c r="C106" s="80">
        <v>0</v>
      </c>
      <c r="D106" s="56">
        <v>8</v>
      </c>
      <c r="E106" s="80">
        <v>0</v>
      </c>
      <c r="F106" s="80" t="s">
        <v>446</v>
      </c>
      <c r="G106" s="56">
        <v>0.31212344404923997</v>
      </c>
      <c r="H106" s="80">
        <v>36.779998779296903</v>
      </c>
      <c r="I106" s="56">
        <v>3</v>
      </c>
      <c r="J106" s="20" t="e">
        <f>VLOOKUP($B106,'Core Indicators'!$E$3:$EU$848,147,FALSE)</f>
        <v>#N/A</v>
      </c>
      <c r="K106" s="57">
        <v>-0.5189814567565918</v>
      </c>
      <c r="L106" s="80" t="s">
        <v>446</v>
      </c>
      <c r="M106" s="80">
        <v>35</v>
      </c>
      <c r="N106" s="56">
        <v>36</v>
      </c>
      <c r="O106" s="83" t="e">
        <f>VLOOKUP(B106,'Core Indicators'!$E$3:$G$9848,3,FALSE)</f>
        <v>#N/A</v>
      </c>
      <c r="P106" s="83">
        <v>300</v>
      </c>
    </row>
    <row r="107" spans="1:16" x14ac:dyDescent="0.35">
      <c r="A107" s="26" t="s">
        <v>197</v>
      </c>
      <c r="B107" s="21" t="s">
        <v>196</v>
      </c>
      <c r="C107" s="80">
        <v>0.17999999999999994</v>
      </c>
      <c r="D107" s="56">
        <v>12</v>
      </c>
      <c r="E107" s="80">
        <v>0</v>
      </c>
      <c r="F107" s="80">
        <v>5.95</v>
      </c>
      <c r="G107" s="56">
        <v>0.68855276417617695</v>
      </c>
      <c r="H107" s="80">
        <v>33.040000915527301</v>
      </c>
      <c r="I107" s="56">
        <v>3</v>
      </c>
      <c r="J107" s="20">
        <f>VLOOKUP($B107,'Core Indicators'!$E$3:$EU$848,147,FALSE)</f>
        <v>742</v>
      </c>
      <c r="K107" s="57">
        <v>-0.75611132383346558</v>
      </c>
      <c r="L107" s="80">
        <v>4.75</v>
      </c>
      <c r="M107" s="80">
        <v>44</v>
      </c>
      <c r="N107" s="56">
        <v>32</v>
      </c>
      <c r="O107" s="83">
        <f>VLOOKUP(B107,'Core Indicators'!$E$3:$G$9848,3,FALSE)</f>
        <v>19307000</v>
      </c>
      <c r="P107" s="83">
        <v>1220190</v>
      </c>
    </row>
    <row r="108" spans="1:16" x14ac:dyDescent="0.35">
      <c r="A108" s="26" t="s">
        <v>199</v>
      </c>
      <c r="B108" s="21" t="s">
        <v>198</v>
      </c>
      <c r="C108" s="80">
        <v>0</v>
      </c>
      <c r="D108" s="56">
        <v>12</v>
      </c>
      <c r="E108" s="80">
        <v>0</v>
      </c>
      <c r="F108" s="80" t="s">
        <v>446</v>
      </c>
      <c r="G108" s="56">
        <v>0.21723879523902301</v>
      </c>
      <c r="H108" s="80" t="s">
        <v>446</v>
      </c>
      <c r="I108" s="56">
        <v>0</v>
      </c>
      <c r="J108" s="20" t="e">
        <f>VLOOKUP($B108,'Core Indicators'!$E$3:$EU$848,147,FALSE)</f>
        <v>#N/A</v>
      </c>
      <c r="K108" s="57">
        <v>1.1534494161605835</v>
      </c>
      <c r="L108" s="80" t="s">
        <v>446</v>
      </c>
      <c r="M108" s="80">
        <v>92</v>
      </c>
      <c r="N108" s="56">
        <v>55</v>
      </c>
      <c r="O108" s="83" t="e">
        <f>VLOOKUP(B108,'Core Indicators'!$E$3:$G$9848,3,FALSE)</f>
        <v>#N/A</v>
      </c>
      <c r="P108" s="83">
        <v>320</v>
      </c>
    </row>
    <row r="109" spans="1:16" x14ac:dyDescent="0.35">
      <c r="A109" s="26" t="s">
        <v>201</v>
      </c>
      <c r="B109" s="21" t="s">
        <v>200</v>
      </c>
      <c r="C109" s="80">
        <v>0</v>
      </c>
      <c r="D109" s="56">
        <v>12</v>
      </c>
      <c r="E109" s="80">
        <v>0</v>
      </c>
      <c r="F109" s="80" t="s">
        <v>446</v>
      </c>
      <c r="G109" s="56" t="s">
        <v>446</v>
      </c>
      <c r="H109" s="80" t="s">
        <v>446</v>
      </c>
      <c r="I109" s="56">
        <v>0</v>
      </c>
      <c r="J109" s="20" t="e">
        <f>VLOOKUP($B109,'Core Indicators'!$E$3:$EU$848,147,FALSE)</f>
        <v>#N/A</v>
      </c>
      <c r="K109" s="57">
        <v>-0.20475673675537109</v>
      </c>
      <c r="L109" s="80" t="s">
        <v>446</v>
      </c>
      <c r="M109" s="80">
        <v>92</v>
      </c>
      <c r="N109" s="56" t="s">
        <v>446</v>
      </c>
      <c r="O109" s="83" t="e">
        <f>VLOOKUP(B109,'Core Indicators'!$E$3:$G$9848,3,FALSE)</f>
        <v>#N/A</v>
      </c>
      <c r="P109" s="83">
        <v>180</v>
      </c>
    </row>
    <row r="110" spans="1:16" x14ac:dyDescent="0.35">
      <c r="A110" s="26" t="s">
        <v>203</v>
      </c>
      <c r="B110" s="21" t="s">
        <v>202</v>
      </c>
      <c r="C110" s="80">
        <v>0.66</v>
      </c>
      <c r="D110" s="56">
        <v>5</v>
      </c>
      <c r="E110" s="80">
        <v>0</v>
      </c>
      <c r="F110" s="80">
        <v>4.2166666666666668</v>
      </c>
      <c r="G110" s="56">
        <v>0.62649687617267802</v>
      </c>
      <c r="H110" s="80">
        <v>32.419998168945298</v>
      </c>
      <c r="I110" s="56">
        <v>3</v>
      </c>
      <c r="J110" s="20" t="str">
        <f>VLOOKUP($B110,'Core Indicators'!$E$3:$EU$848,147,FALSE)</f>
        <v>x</v>
      </c>
      <c r="K110" s="57">
        <v>-0.82022547721862793</v>
      </c>
      <c r="L110" s="80">
        <v>4</v>
      </c>
      <c r="M110" s="80">
        <v>30</v>
      </c>
      <c r="N110" s="56">
        <v>27</v>
      </c>
      <c r="O110" s="83">
        <f>VLOOKUP(B110,'Core Indicators'!$E$3:$G$9848,3,FALSE)</f>
        <v>4137000</v>
      </c>
      <c r="P110" s="83">
        <v>1030700</v>
      </c>
    </row>
    <row r="111" spans="1:16" x14ac:dyDescent="0.35">
      <c r="A111" s="26" t="s">
        <v>205</v>
      </c>
      <c r="B111" s="21" t="s">
        <v>204</v>
      </c>
      <c r="C111" s="80">
        <v>0</v>
      </c>
      <c r="D111" s="56">
        <v>11</v>
      </c>
      <c r="E111" s="80">
        <v>0</v>
      </c>
      <c r="F111" s="80">
        <v>8.5</v>
      </c>
      <c r="G111" s="56">
        <v>0.37988144719389599</v>
      </c>
      <c r="H111" s="80">
        <v>35.840000152587898</v>
      </c>
      <c r="I111" s="56">
        <v>0</v>
      </c>
      <c r="J111" s="20" t="e">
        <f>VLOOKUP($B111,'Core Indicators'!$E$3:$EU$848,147,FALSE)</f>
        <v>#N/A</v>
      </c>
      <c r="K111" s="57">
        <v>0.85393732786178589</v>
      </c>
      <c r="L111" s="80">
        <v>8.25</v>
      </c>
      <c r="M111" s="80">
        <v>89</v>
      </c>
      <c r="N111" s="56">
        <v>54</v>
      </c>
      <c r="O111" s="83" t="e">
        <f>VLOOKUP(B111,'Core Indicators'!$E$3:$G$9848,3,FALSE)</f>
        <v>#N/A</v>
      </c>
      <c r="P111" s="83">
        <v>2030</v>
      </c>
    </row>
    <row r="112" spans="1:16" x14ac:dyDescent="0.35">
      <c r="A112" s="26" t="s">
        <v>207</v>
      </c>
      <c r="B112" s="21" t="s">
        <v>206</v>
      </c>
      <c r="C112" s="80">
        <v>0.26537500000000003</v>
      </c>
      <c r="D112" s="56">
        <v>10</v>
      </c>
      <c r="E112" s="80">
        <v>0.11</v>
      </c>
      <c r="F112" s="80">
        <v>6.1</v>
      </c>
      <c r="G112" s="56">
        <v>0.34533413290405002</v>
      </c>
      <c r="H112" s="80">
        <v>48.209999084472699</v>
      </c>
      <c r="I112" s="56">
        <v>5</v>
      </c>
      <c r="J112" s="20">
        <f>VLOOKUP($B112,'Core Indicators'!$E$3:$EU$848,147,FALSE)</f>
        <v>240</v>
      </c>
      <c r="K112" s="57">
        <v>-0.4698735773563385</v>
      </c>
      <c r="L112" s="80">
        <v>5</v>
      </c>
      <c r="M112" s="80">
        <v>62</v>
      </c>
      <c r="N112" s="56">
        <v>30</v>
      </c>
      <c r="O112" s="83">
        <f>VLOOKUP(B112,'Core Indicators'!$E$3:$G$9848,3,FALSE)</f>
        <v>114329000</v>
      </c>
      <c r="P112" s="83">
        <v>1943950</v>
      </c>
    </row>
    <row r="113" spans="1:16" x14ac:dyDescent="0.35">
      <c r="A113" s="26" t="s">
        <v>409</v>
      </c>
      <c r="B113" s="21" t="s">
        <v>208</v>
      </c>
      <c r="C113" s="80">
        <v>0</v>
      </c>
      <c r="D113" s="56">
        <v>11</v>
      </c>
      <c r="E113" s="80">
        <v>0</v>
      </c>
      <c r="F113" s="80" t="s">
        <v>446</v>
      </c>
      <c r="G113" s="56" t="s">
        <v>446</v>
      </c>
      <c r="H113" s="80" t="s">
        <v>446</v>
      </c>
      <c r="I113" s="56">
        <v>0</v>
      </c>
      <c r="J113" s="20" t="e">
        <f>VLOOKUP($B113,'Core Indicators'!$E$3:$EU$848,147,FALSE)</f>
        <v>#N/A</v>
      </c>
      <c r="K113" s="57">
        <v>-0.30598121881484985</v>
      </c>
      <c r="L113" s="80" t="s">
        <v>446</v>
      </c>
      <c r="M113" s="80">
        <v>93</v>
      </c>
      <c r="N113" s="56" t="s">
        <v>446</v>
      </c>
      <c r="O113" s="83" t="e">
        <f>VLOOKUP(B113,'Core Indicators'!$E$3:$G$9848,3,FALSE)</f>
        <v>#N/A</v>
      </c>
      <c r="P113" s="83">
        <v>700</v>
      </c>
    </row>
    <row r="114" spans="1:16" x14ac:dyDescent="0.35">
      <c r="A114" s="26" t="s">
        <v>425</v>
      </c>
      <c r="B114" s="21" t="s">
        <v>209</v>
      </c>
      <c r="C114" s="80">
        <v>0.51471299999999998</v>
      </c>
      <c r="D114" s="56">
        <v>7</v>
      </c>
      <c r="E114" s="80">
        <v>0.19400000000000001</v>
      </c>
      <c r="F114" s="80">
        <v>6.2</v>
      </c>
      <c r="G114" s="56">
        <v>0.23231943344964401</v>
      </c>
      <c r="H114" s="80">
        <v>26.829999923706101</v>
      </c>
      <c r="I114" s="56">
        <v>3</v>
      </c>
      <c r="J114" s="20" t="e">
        <f>VLOOKUP($B114,'Core Indicators'!$E$3:$EU$848,147,FALSE)</f>
        <v>#N/A</v>
      </c>
      <c r="K114" s="57">
        <v>-0.40210101008415222</v>
      </c>
      <c r="L114" s="80">
        <v>5.5</v>
      </c>
      <c r="M114" s="80">
        <v>61</v>
      </c>
      <c r="N114" s="56">
        <v>30</v>
      </c>
      <c r="O114" s="83" t="e">
        <f>VLOOKUP(B114,'Core Indicators'!$E$3:$G$9848,3,FALSE)</f>
        <v>#N/A</v>
      </c>
      <c r="P114" s="83">
        <v>32870</v>
      </c>
    </row>
    <row r="115" spans="1:16" x14ac:dyDescent="0.35">
      <c r="A115" s="26" t="s">
        <v>211</v>
      </c>
      <c r="B115" s="21" t="s">
        <v>210</v>
      </c>
      <c r="C115" s="80">
        <v>0.25550000000000006</v>
      </c>
      <c r="D115" s="56">
        <v>11</v>
      </c>
      <c r="E115" s="80">
        <v>7.0000000000000007E-2</v>
      </c>
      <c r="F115" s="80">
        <v>7.4</v>
      </c>
      <c r="G115" s="56">
        <v>0.27819221162762298</v>
      </c>
      <c r="H115" s="80">
        <v>32.040000915527301</v>
      </c>
      <c r="I115" s="56">
        <v>0</v>
      </c>
      <c r="J115" s="20" t="e">
        <f>VLOOKUP($B115,'Core Indicators'!$E$3:$EU$848,147,FALSE)</f>
        <v>#N/A</v>
      </c>
      <c r="K115" s="57">
        <v>-0.3905489444732666</v>
      </c>
      <c r="L115" s="80">
        <v>6.25</v>
      </c>
      <c r="M115" s="80">
        <v>85</v>
      </c>
      <c r="N115" s="56">
        <v>38</v>
      </c>
      <c r="O115" s="83" t="e">
        <f>VLOOKUP(B115,'Core Indicators'!$E$3:$G$9848,3,FALSE)</f>
        <v>#N/A</v>
      </c>
      <c r="P115" s="83">
        <v>1553560</v>
      </c>
    </row>
    <row r="116" spans="1:16" x14ac:dyDescent="0.35">
      <c r="A116" s="26" t="s">
        <v>213</v>
      </c>
      <c r="B116" s="21" t="s">
        <v>212</v>
      </c>
      <c r="C116" s="80">
        <v>0.69568235999999994</v>
      </c>
      <c r="D116" s="56">
        <v>10</v>
      </c>
      <c r="E116" s="80">
        <v>5.4200000000000005E-2</v>
      </c>
      <c r="F116" s="80">
        <v>7.55</v>
      </c>
      <c r="G116" s="56">
        <v>0.15609406667027401</v>
      </c>
      <c r="H116" s="80">
        <v>31.930000305175799</v>
      </c>
      <c r="I116" s="56">
        <v>0</v>
      </c>
      <c r="J116" s="20" t="e">
        <f>VLOOKUP($B116,'Core Indicators'!$E$3:$EU$848,147,FALSE)</f>
        <v>#N/A</v>
      </c>
      <c r="K116" s="57">
        <v>3.263792023062706E-2</v>
      </c>
      <c r="L116" s="80">
        <v>7</v>
      </c>
      <c r="M116" s="80">
        <v>67</v>
      </c>
      <c r="N116" s="56">
        <v>45</v>
      </c>
      <c r="O116" s="83" t="e">
        <f>VLOOKUP(B116,'Core Indicators'!$E$3:$G$9848,3,FALSE)</f>
        <v>#N/A</v>
      </c>
      <c r="P116" s="83">
        <v>13450</v>
      </c>
    </row>
    <row r="117" spans="1:16" x14ac:dyDescent="0.35">
      <c r="A117" s="26" t="s">
        <v>215</v>
      </c>
      <c r="B117" s="21" t="s">
        <v>214</v>
      </c>
      <c r="C117" s="80">
        <v>0.84</v>
      </c>
      <c r="D117" s="56">
        <v>5</v>
      </c>
      <c r="E117" s="80">
        <v>0.4</v>
      </c>
      <c r="F117" s="80">
        <v>3.8</v>
      </c>
      <c r="G117" s="56">
        <v>0.49358292534026499</v>
      </c>
      <c r="H117" s="80">
        <v>40.720001220703097</v>
      </c>
      <c r="I117" s="56">
        <v>3</v>
      </c>
      <c r="J117" s="20">
        <f>VLOOKUP($B117,'Core Indicators'!$E$3:$EU$848,147,FALSE)</f>
        <v>157</v>
      </c>
      <c r="K117" s="57">
        <v>-7.7039629220962524E-2</v>
      </c>
      <c r="L117" s="80">
        <v>3.25</v>
      </c>
      <c r="M117" s="80">
        <v>39</v>
      </c>
      <c r="N117" s="56">
        <v>37</v>
      </c>
      <c r="O117" s="83">
        <f>VLOOKUP(B117,'Core Indicators'!$E$3:$G$9848,3,FALSE)</f>
        <v>35216000</v>
      </c>
      <c r="P117" s="83">
        <v>446300</v>
      </c>
    </row>
    <row r="118" spans="1:16" x14ac:dyDescent="0.35">
      <c r="A118" s="26" t="s">
        <v>217</v>
      </c>
      <c r="B118" s="21" t="s">
        <v>216</v>
      </c>
      <c r="C118" s="80">
        <v>0.90353799999999995</v>
      </c>
      <c r="D118" s="56">
        <v>7</v>
      </c>
      <c r="E118" s="80">
        <v>0.16500000000000001</v>
      </c>
      <c r="F118" s="80">
        <v>4.4833333333333334</v>
      </c>
      <c r="G118" s="56">
        <v>0.57386598084915197</v>
      </c>
      <c r="H118" s="80">
        <v>45.580001831054702</v>
      </c>
      <c r="I118" s="56">
        <v>3</v>
      </c>
      <c r="J118" s="20">
        <f>VLOOKUP($B118,'Core Indicators'!$E$3:$EU$848,147,FALSE)</f>
        <v>488</v>
      </c>
      <c r="K118" s="57">
        <v>-0.86653620004653931</v>
      </c>
      <c r="L118" s="80">
        <v>3</v>
      </c>
      <c r="M118" s="80">
        <v>52</v>
      </c>
      <c r="N118" s="56">
        <v>27</v>
      </c>
      <c r="O118" s="83">
        <f>VLOOKUP(B118,'Core Indicators'!$E$3:$G$9848,3,FALSE)</f>
        <v>28862000</v>
      </c>
      <c r="P118" s="83">
        <v>786380</v>
      </c>
    </row>
    <row r="119" spans="1:16" x14ac:dyDescent="0.35">
      <c r="A119" s="26" t="s">
        <v>362</v>
      </c>
      <c r="B119" s="21" t="s">
        <v>218</v>
      </c>
      <c r="C119" s="80">
        <v>0.5223049999999998</v>
      </c>
      <c r="D119" s="56">
        <v>0</v>
      </c>
      <c r="E119" s="80">
        <v>0.30300000000000005</v>
      </c>
      <c r="F119" s="80">
        <v>3.5</v>
      </c>
      <c r="G119" s="56">
        <v>0.37356104374021298</v>
      </c>
      <c r="H119" s="80" t="s">
        <v>446</v>
      </c>
      <c r="I119" s="56">
        <v>4</v>
      </c>
      <c r="J119" s="20">
        <f>VLOOKUP($B119,'Core Indicators'!$E$3:$EU$848,147,FALSE)</f>
        <v>975</v>
      </c>
      <c r="K119" s="57">
        <v>-1.2209875583648682</v>
      </c>
      <c r="L119" s="80">
        <v>3</v>
      </c>
      <c r="M119" s="80">
        <v>31</v>
      </c>
      <c r="N119" s="56">
        <v>28</v>
      </c>
      <c r="O119" s="83">
        <f>VLOOKUP(B119,'Core Indicators'!$E$3:$G$9848,3,FALSE)</f>
        <v>52206000</v>
      </c>
      <c r="P119" s="83">
        <v>653080</v>
      </c>
    </row>
    <row r="120" spans="1:16" x14ac:dyDescent="0.35">
      <c r="A120" s="26" t="s">
        <v>220</v>
      </c>
      <c r="B120" s="21" t="s">
        <v>219</v>
      </c>
      <c r="C120" s="80">
        <v>0.72440799999999994</v>
      </c>
      <c r="D120" s="56">
        <v>11</v>
      </c>
      <c r="E120" s="80">
        <v>0.16099999999999998</v>
      </c>
      <c r="F120" s="80">
        <v>7.5</v>
      </c>
      <c r="G120" s="56">
        <v>0.47380014046142199</v>
      </c>
      <c r="H120" s="80">
        <v>60.970001220703097</v>
      </c>
      <c r="I120" s="56">
        <v>0</v>
      </c>
      <c r="J120" s="20" t="e">
        <f>VLOOKUP($B120,'Core Indicators'!$E$3:$EU$848,147,FALSE)</f>
        <v>#N/A</v>
      </c>
      <c r="K120" s="57">
        <v>0.18928436934947968</v>
      </c>
      <c r="L120" s="80">
        <v>6.75</v>
      </c>
      <c r="M120" s="80">
        <v>77</v>
      </c>
      <c r="N120" s="56">
        <v>52</v>
      </c>
      <c r="O120" s="83" t="e">
        <f>VLOOKUP(B120,'Core Indicators'!$E$3:$G$9848,3,FALSE)</f>
        <v>#N/A</v>
      </c>
      <c r="P120" s="83">
        <v>823290</v>
      </c>
    </row>
    <row r="121" spans="1:16" x14ac:dyDescent="0.35">
      <c r="A121" s="26" t="s">
        <v>222</v>
      </c>
      <c r="B121" s="21" t="s">
        <v>221</v>
      </c>
      <c r="C121" s="80">
        <v>0</v>
      </c>
      <c r="D121" s="56">
        <v>12</v>
      </c>
      <c r="E121" s="80">
        <v>0</v>
      </c>
      <c r="F121" s="80" t="s">
        <v>446</v>
      </c>
      <c r="G121" s="56" t="s">
        <v>446</v>
      </c>
      <c r="H121" s="80" t="s">
        <v>446</v>
      </c>
      <c r="I121" s="56">
        <v>0</v>
      </c>
      <c r="J121" s="20" t="e">
        <f>VLOOKUP($B121,'Core Indicators'!$E$3:$EU$848,147,FALSE)</f>
        <v>#N/A</v>
      </c>
      <c r="K121" s="57">
        <v>-1.1571376323699951</v>
      </c>
      <c r="L121" s="80" t="s">
        <v>446</v>
      </c>
      <c r="M121" s="80">
        <v>81</v>
      </c>
      <c r="N121" s="56" t="s">
        <v>446</v>
      </c>
      <c r="O121" s="83" t="e">
        <f>VLOOKUP(B121,'Core Indicators'!$E$3:$G$9848,3,FALSE)</f>
        <v>#N/A</v>
      </c>
      <c r="P121" s="83">
        <v>20</v>
      </c>
    </row>
    <row r="122" spans="1:16" x14ac:dyDescent="0.35">
      <c r="A122" s="26" t="s">
        <v>224</v>
      </c>
      <c r="B122" s="21" t="s">
        <v>223</v>
      </c>
      <c r="C122" s="80">
        <v>0.71499999999999997</v>
      </c>
      <c r="D122" s="56">
        <v>8</v>
      </c>
      <c r="E122" s="80">
        <v>0.09</v>
      </c>
      <c r="F122" s="80">
        <v>4.9000000000000004</v>
      </c>
      <c r="G122" s="56">
        <v>0.49741102361067402</v>
      </c>
      <c r="H122" s="80">
        <v>32.75</v>
      </c>
      <c r="I122" s="56">
        <v>3</v>
      </c>
      <c r="J122" s="20" t="e">
        <f>VLOOKUP($B122,'Core Indicators'!$E$3:$EU$848,147,FALSE)</f>
        <v>#N/A</v>
      </c>
      <c r="K122" s="57">
        <v>-0.70126485824584961</v>
      </c>
      <c r="L122" s="80">
        <v>4.25</v>
      </c>
      <c r="M122" s="80">
        <v>55</v>
      </c>
      <c r="N122" s="56">
        <v>29</v>
      </c>
      <c r="O122" s="83" t="e">
        <f>VLOOKUP(B122,'Core Indicators'!$E$3:$G$9848,3,FALSE)</f>
        <v>#N/A</v>
      </c>
      <c r="P122" s="83">
        <v>143350</v>
      </c>
    </row>
    <row r="123" spans="1:16" x14ac:dyDescent="0.35">
      <c r="A123" s="26" t="s">
        <v>226</v>
      </c>
      <c r="B123" s="21" t="s">
        <v>225</v>
      </c>
      <c r="C123" s="80">
        <v>0.26750000000000007</v>
      </c>
      <c r="D123" s="56">
        <v>13</v>
      </c>
      <c r="E123" s="80">
        <v>0</v>
      </c>
      <c r="F123" s="80" t="s">
        <v>446</v>
      </c>
      <c r="G123" s="56">
        <v>4.3606862968317402E-2</v>
      </c>
      <c r="H123" s="80">
        <v>27.9899997711182</v>
      </c>
      <c r="I123" s="56">
        <v>0</v>
      </c>
      <c r="J123" s="20" t="e">
        <f>VLOOKUP($B123,'Core Indicators'!$E$3:$EU$848,147,FALSE)</f>
        <v>#N/A</v>
      </c>
      <c r="K123" s="57">
        <v>1.9346864223480225</v>
      </c>
      <c r="L123" s="80" t="s">
        <v>446</v>
      </c>
      <c r="M123" s="80">
        <v>99</v>
      </c>
      <c r="N123" s="56">
        <v>83</v>
      </c>
      <c r="O123" s="83" t="e">
        <f>VLOOKUP(B123,'Core Indicators'!$E$3:$G$9848,3,FALSE)</f>
        <v>#N/A</v>
      </c>
      <c r="P123" s="83">
        <v>33690</v>
      </c>
    </row>
    <row r="124" spans="1:16" x14ac:dyDescent="0.35">
      <c r="A124" s="26" t="s">
        <v>228</v>
      </c>
      <c r="B124" s="21" t="s">
        <v>227</v>
      </c>
      <c r="C124" s="80">
        <v>0.24092199999999997</v>
      </c>
      <c r="D124" s="56">
        <v>13</v>
      </c>
      <c r="E124" s="80">
        <v>0</v>
      </c>
      <c r="F124" s="80" t="s">
        <v>446</v>
      </c>
      <c r="G124" s="56">
        <v>0.157796553707724</v>
      </c>
      <c r="H124" s="80" t="s">
        <v>446</v>
      </c>
      <c r="I124" s="56">
        <v>0</v>
      </c>
      <c r="J124" s="20" t="e">
        <f>VLOOKUP($B124,'Core Indicators'!$E$3:$EU$848,147,FALSE)</f>
        <v>#N/A</v>
      </c>
      <c r="K124" s="57">
        <v>2.0208773612976074</v>
      </c>
      <c r="L124" s="80" t="s">
        <v>446</v>
      </c>
      <c r="M124" s="80">
        <v>98</v>
      </c>
      <c r="N124" s="56">
        <v>90</v>
      </c>
      <c r="O124" s="83" t="e">
        <f>VLOOKUP(B124,'Core Indicators'!$E$3:$G$9848,3,FALSE)</f>
        <v>#N/A</v>
      </c>
      <c r="P124" s="83">
        <v>263310</v>
      </c>
    </row>
    <row r="125" spans="1:16" x14ac:dyDescent="0.35">
      <c r="A125" s="26" t="s">
        <v>230</v>
      </c>
      <c r="B125" s="21" t="s">
        <v>229</v>
      </c>
      <c r="C125" s="80">
        <v>0.27618475000000009</v>
      </c>
      <c r="D125" s="56">
        <v>6</v>
      </c>
      <c r="E125" s="80">
        <v>0.13950000000000001</v>
      </c>
      <c r="F125" s="80">
        <v>4.9166666666666661</v>
      </c>
      <c r="G125" s="56">
        <v>0.46233989130373399</v>
      </c>
      <c r="H125" s="80">
        <v>47.049999237060497</v>
      </c>
      <c r="I125" s="56">
        <v>3</v>
      </c>
      <c r="J125" s="20" t="str">
        <f>VLOOKUP($B125,'Core Indicators'!$E$3:$EU$848,147,FALSE)</f>
        <v>x</v>
      </c>
      <c r="K125" s="57">
        <v>-0.69724786281585693</v>
      </c>
      <c r="L125" s="80">
        <v>3.75</v>
      </c>
      <c r="M125" s="80">
        <v>44</v>
      </c>
      <c r="N125" s="56">
        <v>26</v>
      </c>
      <c r="O125" s="83">
        <f>VLOOKUP(B125,'Core Indicators'!$E$3:$G$9848,3,FALSE)</f>
        <v>6201000</v>
      </c>
      <c r="P125" s="83">
        <v>120340</v>
      </c>
    </row>
    <row r="126" spans="1:16" x14ac:dyDescent="0.35">
      <c r="A126" s="26" t="s">
        <v>232</v>
      </c>
      <c r="B126" s="21" t="s">
        <v>231</v>
      </c>
      <c r="C126" s="80">
        <v>0.62232500000000002</v>
      </c>
      <c r="D126" s="56">
        <v>8</v>
      </c>
      <c r="E126" s="80">
        <v>8.5000000000000006E-2</v>
      </c>
      <c r="F126" s="80">
        <v>6.3</v>
      </c>
      <c r="G126" s="56">
        <v>0.69546071428017997</v>
      </c>
      <c r="H126" s="80">
        <v>33.990001678466797</v>
      </c>
      <c r="I126" s="56">
        <v>5</v>
      </c>
      <c r="J126" s="20">
        <f>VLOOKUP($B126,'Core Indicators'!$E$3:$EU$848,147,FALSE)</f>
        <v>239</v>
      </c>
      <c r="K126" s="57">
        <v>-0.60641753673553467</v>
      </c>
      <c r="L126" s="80">
        <v>6</v>
      </c>
      <c r="M126" s="80">
        <v>49</v>
      </c>
      <c r="N126" s="56">
        <v>35</v>
      </c>
      <c r="O126" s="83">
        <f>VLOOKUP(B126,'Core Indicators'!$E$3:$G$9848,3,FALSE)</f>
        <v>21686000</v>
      </c>
      <c r="P126" s="83">
        <v>1266700</v>
      </c>
    </row>
    <row r="127" spans="1:16" x14ac:dyDescent="0.35">
      <c r="A127" s="26" t="s">
        <v>234</v>
      </c>
      <c r="B127" s="21" t="s">
        <v>233</v>
      </c>
      <c r="C127" s="80">
        <v>0.8287500000000001</v>
      </c>
      <c r="D127" s="56">
        <v>3</v>
      </c>
      <c r="E127" s="80">
        <v>3.0000000000000002E-2</v>
      </c>
      <c r="F127" s="80">
        <v>5.35</v>
      </c>
      <c r="G127" s="56" t="s">
        <v>446</v>
      </c>
      <c r="H127" s="80">
        <v>42.970001220703097</v>
      </c>
      <c r="I127" s="56">
        <v>5</v>
      </c>
      <c r="J127" s="20">
        <f>VLOOKUP($B127,'Core Indicators'!$E$3:$EU$848,147,FALSE)</f>
        <v>2474</v>
      </c>
      <c r="K127" s="57">
        <v>-1.0446757078170776</v>
      </c>
      <c r="L127" s="80">
        <v>5.25</v>
      </c>
      <c r="M127" s="80">
        <v>50</v>
      </c>
      <c r="N127" s="56">
        <v>28</v>
      </c>
      <c r="O127" s="83">
        <f>VLOOKUP(B127,'Core Indicators'!$E$3:$G$9848,3,FALSE)</f>
        <v>187718000</v>
      </c>
      <c r="P127" s="83">
        <v>910770</v>
      </c>
    </row>
    <row r="128" spans="1:16" x14ac:dyDescent="0.35">
      <c r="A128" s="26" t="s">
        <v>236</v>
      </c>
      <c r="B128" s="21" t="s">
        <v>235</v>
      </c>
      <c r="C128" s="80">
        <v>1</v>
      </c>
      <c r="D128" s="56">
        <v>12</v>
      </c>
      <c r="E128" s="80">
        <v>0</v>
      </c>
      <c r="F128" s="80" t="s">
        <v>446</v>
      </c>
      <c r="G128" s="56">
        <v>5.2565158337404098E-2</v>
      </c>
      <c r="H128" s="80">
        <v>25.899999618530298</v>
      </c>
      <c r="I128" s="56">
        <v>1</v>
      </c>
      <c r="J128" s="20" t="e">
        <f>VLOOKUP($B128,'Core Indicators'!$E$3:$EU$848,147,FALSE)</f>
        <v>#N/A</v>
      </c>
      <c r="K128" s="57">
        <v>2.0223805904388428</v>
      </c>
      <c r="L128" s="80" t="s">
        <v>446</v>
      </c>
      <c r="M128" s="80">
        <v>100</v>
      </c>
      <c r="N128" s="56">
        <v>85</v>
      </c>
      <c r="O128" s="83" t="e">
        <f>VLOOKUP(B128,'Core Indicators'!$E$3:$G$9848,3,FALSE)</f>
        <v>#N/A</v>
      </c>
      <c r="P128" s="83">
        <v>365245</v>
      </c>
    </row>
    <row r="129" spans="1:16" x14ac:dyDescent="0.35">
      <c r="A129" s="26" t="s">
        <v>239</v>
      </c>
      <c r="B129" s="21" t="s">
        <v>238</v>
      </c>
      <c r="C129" s="80">
        <v>1</v>
      </c>
      <c r="D129" s="56">
        <v>5</v>
      </c>
      <c r="E129" s="80">
        <v>0</v>
      </c>
      <c r="F129" s="80">
        <v>3</v>
      </c>
      <c r="G129" s="56">
        <v>0.28140843967947299</v>
      </c>
      <c r="H129" s="80" t="s">
        <v>446</v>
      </c>
      <c r="I129" s="56">
        <v>1</v>
      </c>
      <c r="J129" s="20" t="e">
        <f>VLOOKUP($B129,'Core Indicators'!$E$3:$EU$848,147,FALSE)</f>
        <v>#N/A</v>
      </c>
      <c r="K129" s="57">
        <v>0.46245741844177246</v>
      </c>
      <c r="L129" s="80">
        <v>2</v>
      </c>
      <c r="M129" s="80">
        <v>23</v>
      </c>
      <c r="N129" s="56">
        <v>45</v>
      </c>
      <c r="O129" s="83" t="e">
        <f>VLOOKUP(B129,'Core Indicators'!$E$3:$G$9848,3,FALSE)</f>
        <v>#N/A</v>
      </c>
      <c r="P129" s="83">
        <v>309500</v>
      </c>
    </row>
    <row r="130" spans="1:16" x14ac:dyDescent="0.35">
      <c r="A130" s="26" t="s">
        <v>241</v>
      </c>
      <c r="B130" s="21" t="s">
        <v>240</v>
      </c>
      <c r="C130" s="80">
        <v>0.56159999999999999</v>
      </c>
      <c r="D130" s="56">
        <v>3</v>
      </c>
      <c r="E130" s="80">
        <v>0.16</v>
      </c>
      <c r="F130" s="80">
        <v>3.7</v>
      </c>
      <c r="G130" s="56">
        <v>0.54557337978408804</v>
      </c>
      <c r="H130" s="80">
        <v>29.590000152587901</v>
      </c>
      <c r="I130" s="56">
        <v>5</v>
      </c>
      <c r="J130" s="20">
        <f>VLOOKUP($B130,'Core Indicators'!$E$3:$EU$848,147,FALSE)</f>
        <v>656</v>
      </c>
      <c r="K130" s="57">
        <v>-0.78842854499816895</v>
      </c>
      <c r="L130" s="80">
        <v>3.25</v>
      </c>
      <c r="M130" s="80">
        <v>43</v>
      </c>
      <c r="N130" s="56">
        <v>32</v>
      </c>
      <c r="O130" s="83">
        <f>VLOOKUP(B130,'Core Indicators'!$E$3:$G$9848,3,FALSE)</f>
        <v>209594000</v>
      </c>
      <c r="P130" s="83">
        <v>770880</v>
      </c>
    </row>
    <row r="131" spans="1:16" x14ac:dyDescent="0.35">
      <c r="A131" s="26" t="s">
        <v>243</v>
      </c>
      <c r="B131" s="21" t="s">
        <v>242</v>
      </c>
      <c r="C131" s="80">
        <v>0</v>
      </c>
      <c r="D131" s="56">
        <v>12</v>
      </c>
      <c r="E131" s="80">
        <v>0</v>
      </c>
      <c r="F131" s="80" t="s">
        <v>446</v>
      </c>
      <c r="G131" s="56" t="s">
        <v>446</v>
      </c>
      <c r="H131" s="80" t="s">
        <v>446</v>
      </c>
      <c r="I131" s="56">
        <v>0</v>
      </c>
      <c r="J131" s="20" t="e">
        <f>VLOOKUP($B131,'Core Indicators'!$E$3:$EU$848,147,FALSE)</f>
        <v>#N/A</v>
      </c>
      <c r="K131" s="57">
        <v>0.22176393866539001</v>
      </c>
      <c r="L131" s="80" t="s">
        <v>446</v>
      </c>
      <c r="M131" s="80">
        <v>92</v>
      </c>
      <c r="N131" s="56" t="s">
        <v>446</v>
      </c>
      <c r="O131" s="83" t="e">
        <f>VLOOKUP(B131,'Core Indicators'!$E$3:$G$9848,3,FALSE)</f>
        <v>#N/A</v>
      </c>
      <c r="P131" s="83">
        <v>460</v>
      </c>
    </row>
    <row r="132" spans="1:16" x14ac:dyDescent="0.35">
      <c r="A132" s="26" t="s">
        <v>381</v>
      </c>
      <c r="B132" s="21" t="s">
        <v>237</v>
      </c>
      <c r="C132" s="80">
        <v>0</v>
      </c>
      <c r="D132" s="56" t="s">
        <v>446</v>
      </c>
      <c r="E132" s="80">
        <v>0</v>
      </c>
      <c r="F132" s="80" t="s">
        <v>446</v>
      </c>
      <c r="G132" s="56" t="s">
        <v>446</v>
      </c>
      <c r="H132" s="80">
        <v>34.459999084472699</v>
      </c>
      <c r="I132" s="56">
        <v>3</v>
      </c>
      <c r="J132" s="20">
        <f>VLOOKUP($B132,'Core Indicators'!$E$3:$EU$848,147,FALSE)</f>
        <v>95</v>
      </c>
      <c r="K132" s="57">
        <v>-0.56440889835357666</v>
      </c>
      <c r="L132" s="80" t="s">
        <v>446</v>
      </c>
      <c r="M132" s="80">
        <v>12</v>
      </c>
      <c r="N132" s="56" t="s">
        <v>446</v>
      </c>
      <c r="O132" s="83">
        <f>VLOOKUP(B132,'Core Indicators'!$E$3:$G$9848,3,FALSE)</f>
        <v>4950000</v>
      </c>
      <c r="P132" s="83">
        <v>6020</v>
      </c>
    </row>
    <row r="133" spans="1:16" x14ac:dyDescent="0.35">
      <c r="A133" s="26" t="s">
        <v>245</v>
      </c>
      <c r="B133" s="21" t="s">
        <v>244</v>
      </c>
      <c r="C133" s="80">
        <v>0.26569699999999996</v>
      </c>
      <c r="D133" s="56">
        <v>12</v>
      </c>
      <c r="E133" s="80">
        <v>0.126</v>
      </c>
      <c r="F133" s="80">
        <v>7.3</v>
      </c>
      <c r="G133" s="56">
        <v>0.45738898473531903</v>
      </c>
      <c r="H133" s="80">
        <v>50.700000762939503</v>
      </c>
      <c r="I133" s="56">
        <v>0</v>
      </c>
      <c r="J133" s="20" t="e">
        <f>VLOOKUP($B133,'Core Indicators'!$E$3:$EU$848,147,FALSE)</f>
        <v>#N/A</v>
      </c>
      <c r="K133" s="57">
        <v>-0.11880625039339066</v>
      </c>
      <c r="L133" s="80">
        <v>6</v>
      </c>
      <c r="M133" s="80">
        <v>83</v>
      </c>
      <c r="N133" s="56">
        <v>38</v>
      </c>
      <c r="O133" s="83" t="e">
        <f>VLOOKUP(B133,'Core Indicators'!$E$3:$G$9848,3,FALSE)</f>
        <v>#N/A</v>
      </c>
      <c r="P133" s="83">
        <v>74340</v>
      </c>
    </row>
    <row r="134" spans="1:16" x14ac:dyDescent="0.35">
      <c r="A134" s="26" t="s">
        <v>247</v>
      </c>
      <c r="B134" s="21" t="s">
        <v>246</v>
      </c>
      <c r="C134" s="80">
        <v>1</v>
      </c>
      <c r="D134" s="56">
        <v>11</v>
      </c>
      <c r="E134" s="80">
        <v>0</v>
      </c>
      <c r="F134" s="80">
        <v>6.3</v>
      </c>
      <c r="G134" s="56">
        <v>0.59494356374006896</v>
      </c>
      <c r="H134" s="80">
        <v>43.880001068115199</v>
      </c>
      <c r="I134" s="56">
        <v>3</v>
      </c>
      <c r="J134" s="20" t="str">
        <f>VLOOKUP($B134,'Core Indicators'!$E$3:$EU$848,147,FALSE)</f>
        <v>x</v>
      </c>
      <c r="K134" s="57">
        <v>-0.89320439100265503</v>
      </c>
      <c r="L134" s="80">
        <v>5.75</v>
      </c>
      <c r="M134" s="80">
        <v>63</v>
      </c>
      <c r="N134" s="56">
        <v>28</v>
      </c>
      <c r="O134" s="83">
        <f>VLOOKUP(B134,'Core Indicators'!$E$3:$G$9848,3,FALSE)</f>
        <v>7297000</v>
      </c>
      <c r="P134" s="83">
        <v>452860</v>
      </c>
    </row>
    <row r="135" spans="1:16" x14ac:dyDescent="0.35">
      <c r="A135" s="26" t="s">
        <v>249</v>
      </c>
      <c r="B135" s="21" t="s">
        <v>248</v>
      </c>
      <c r="C135" s="80">
        <v>0.11042700000000005</v>
      </c>
      <c r="D135" s="56">
        <v>12</v>
      </c>
      <c r="E135" s="80">
        <v>1.7999999999999999E-2</v>
      </c>
      <c r="F135" s="80">
        <v>6.45</v>
      </c>
      <c r="G135" s="56">
        <v>0.46422783393269501</v>
      </c>
      <c r="H135" s="80">
        <v>51.669998168945298</v>
      </c>
      <c r="I135" s="56">
        <v>3</v>
      </c>
      <c r="J135" s="20" t="e">
        <f>VLOOKUP($B135,'Core Indicators'!$E$3:$EU$848,147,FALSE)</f>
        <v>#N/A</v>
      </c>
      <c r="K135" s="57">
        <v>-0.69498991966247559</v>
      </c>
      <c r="L135" s="80">
        <v>5.5</v>
      </c>
      <c r="M135" s="80">
        <v>64</v>
      </c>
      <c r="N135" s="56">
        <v>30</v>
      </c>
      <c r="O135" s="83" t="e">
        <f>VLOOKUP(B135,'Core Indicators'!$E$3:$G$9848,3,FALSE)</f>
        <v>#N/A</v>
      </c>
      <c r="P135" s="83">
        <v>397300</v>
      </c>
    </row>
    <row r="136" spans="1:16" x14ac:dyDescent="0.35">
      <c r="A136" s="26" t="s">
        <v>251</v>
      </c>
      <c r="B136" s="21" t="s">
        <v>250</v>
      </c>
      <c r="C136" s="80">
        <v>0.62567499999999998</v>
      </c>
      <c r="D136" s="56">
        <v>9</v>
      </c>
      <c r="E136" s="80">
        <v>0.45</v>
      </c>
      <c r="F136" s="80">
        <v>6.6</v>
      </c>
      <c r="G136" s="56">
        <v>0.38514731848655998</v>
      </c>
      <c r="H136" s="80">
        <v>44.139999389648402</v>
      </c>
      <c r="I136" s="56">
        <v>3</v>
      </c>
      <c r="J136" s="20">
        <f>VLOOKUP($B136,'Core Indicators'!$E$3:$EU$848,147,FALSE)</f>
        <v>2</v>
      </c>
      <c r="K136" s="57">
        <v>-0.531150221824646</v>
      </c>
      <c r="L136" s="80">
        <v>6.5</v>
      </c>
      <c r="M136" s="80">
        <v>73</v>
      </c>
      <c r="N136" s="56">
        <v>35</v>
      </c>
      <c r="O136" s="83">
        <f>VLOOKUP(B136,'Core Indicators'!$E$3:$G$9848,3,FALSE)</f>
        <v>31828000</v>
      </c>
      <c r="P136" s="83">
        <v>1280000</v>
      </c>
    </row>
    <row r="137" spans="1:16" x14ac:dyDescent="0.35">
      <c r="A137" s="26" t="s">
        <v>253</v>
      </c>
      <c r="B137" s="21" t="s">
        <v>252</v>
      </c>
      <c r="C137" s="80">
        <v>0.253668</v>
      </c>
      <c r="D137" s="56">
        <v>9</v>
      </c>
      <c r="E137" s="80">
        <v>0.14100000000000001</v>
      </c>
      <c r="F137" s="80">
        <v>6.3</v>
      </c>
      <c r="G137" s="56">
        <v>0.435904426738212</v>
      </c>
      <c r="H137" s="80">
        <v>43.040000915527301</v>
      </c>
      <c r="I137" s="56">
        <v>4</v>
      </c>
      <c r="J137" s="20">
        <f>VLOOKUP($B137,'Core Indicators'!$E$3:$EU$848,147,FALSE)</f>
        <v>291</v>
      </c>
      <c r="K137" s="57">
        <v>-0.3450954258441925</v>
      </c>
      <c r="L137" s="80">
        <v>5.5</v>
      </c>
      <c r="M137" s="80">
        <v>62</v>
      </c>
      <c r="N137" s="56">
        <v>35</v>
      </c>
      <c r="O137" s="83">
        <f>VLOOKUP(B137,'Core Indicators'!$E$3:$G$9848,3,FALSE)</f>
        <v>100979000</v>
      </c>
      <c r="P137" s="83">
        <v>298170</v>
      </c>
    </row>
    <row r="138" spans="1:16" x14ac:dyDescent="0.35">
      <c r="A138" s="26" t="s">
        <v>255</v>
      </c>
      <c r="B138" s="21" t="s">
        <v>254</v>
      </c>
      <c r="C138" s="80">
        <v>2.3782120000000018E-2</v>
      </c>
      <c r="D138" s="56">
        <v>12</v>
      </c>
      <c r="E138" s="80">
        <v>1.15E-2</v>
      </c>
      <c r="F138" s="80">
        <v>8.5500000000000007</v>
      </c>
      <c r="G138" s="56">
        <v>0.137015303217847</v>
      </c>
      <c r="H138" s="80">
        <v>32.080001831054702</v>
      </c>
      <c r="I138" s="56">
        <v>0</v>
      </c>
      <c r="J138" s="20" t="e">
        <f>VLOOKUP($B138,'Core Indicators'!$E$3:$EU$848,147,FALSE)</f>
        <v>#N/A</v>
      </c>
      <c r="K138" s="57">
        <v>0.79661089181900024</v>
      </c>
      <c r="L138" s="80">
        <v>8</v>
      </c>
      <c r="M138" s="80">
        <v>85</v>
      </c>
      <c r="N138" s="56">
        <v>62</v>
      </c>
      <c r="O138" s="83" t="e">
        <f>VLOOKUP(B138,'Core Indicators'!$E$3:$G$9848,3,FALSE)</f>
        <v>#N/A</v>
      </c>
      <c r="P138" s="83">
        <v>306190</v>
      </c>
    </row>
    <row r="139" spans="1:16" x14ac:dyDescent="0.35">
      <c r="A139" s="26" t="s">
        <v>257</v>
      </c>
      <c r="B139" s="21" t="s">
        <v>256</v>
      </c>
      <c r="C139" s="80">
        <v>1</v>
      </c>
      <c r="D139" s="56">
        <v>13</v>
      </c>
      <c r="E139" s="80">
        <v>0</v>
      </c>
      <c r="F139" s="80" t="s">
        <v>446</v>
      </c>
      <c r="G139" s="56">
        <v>9.0773691693429401E-2</v>
      </c>
      <c r="H139" s="80">
        <v>36.040000915527301</v>
      </c>
      <c r="I139" s="56">
        <v>0</v>
      </c>
      <c r="J139" s="20" t="e">
        <f>VLOOKUP($B139,'Core Indicators'!$E$3:$EU$848,147,FALSE)</f>
        <v>#N/A</v>
      </c>
      <c r="K139" s="57">
        <v>1.143939733505249</v>
      </c>
      <c r="L139" s="80" t="s">
        <v>446</v>
      </c>
      <c r="M139" s="80">
        <v>97</v>
      </c>
      <c r="N139" s="56">
        <v>62</v>
      </c>
      <c r="O139" s="83" t="e">
        <f>VLOOKUP(B139,'Core Indicators'!$E$3:$G$9848,3,FALSE)</f>
        <v>#N/A</v>
      </c>
      <c r="P139" s="83">
        <v>91605</v>
      </c>
    </row>
    <row r="140" spans="1:16" x14ac:dyDescent="0.35">
      <c r="A140" s="26" t="s">
        <v>259</v>
      </c>
      <c r="B140" s="21" t="s">
        <v>258</v>
      </c>
      <c r="C140" s="80">
        <v>0</v>
      </c>
      <c r="D140" s="56">
        <v>2</v>
      </c>
      <c r="E140" s="80">
        <v>0</v>
      </c>
      <c r="F140" s="80">
        <v>3.7333333333333334</v>
      </c>
      <c r="G140" s="56">
        <v>0.54202707739491396</v>
      </c>
      <c r="H140" s="80" t="s">
        <v>446</v>
      </c>
      <c r="I140" s="56">
        <v>0</v>
      </c>
      <c r="J140" s="20" t="e">
        <f>VLOOKUP($B140,'Core Indicators'!$E$3:$EU$848,147,FALSE)</f>
        <v>#N/A</v>
      </c>
      <c r="K140" s="57">
        <v>0.88454675674438477</v>
      </c>
      <c r="L140" s="80">
        <v>3.75</v>
      </c>
      <c r="M140" s="80">
        <v>24</v>
      </c>
      <c r="N140" s="56">
        <v>61</v>
      </c>
      <c r="O140" s="83" t="e">
        <f>VLOOKUP(B140,'Core Indicators'!$E$3:$G$9848,3,FALSE)</f>
        <v>#N/A</v>
      </c>
      <c r="P140" s="83">
        <v>11610</v>
      </c>
    </row>
    <row r="141" spans="1:16" x14ac:dyDescent="0.35">
      <c r="A141" s="26" t="s">
        <v>261</v>
      </c>
      <c r="B141" s="21" t="s">
        <v>260</v>
      </c>
      <c r="C141" s="80">
        <v>0.19399</v>
      </c>
      <c r="D141" s="56">
        <v>8</v>
      </c>
      <c r="E141" s="80">
        <v>2.7000000000000003E-2</v>
      </c>
      <c r="F141" s="80">
        <v>8.15</v>
      </c>
      <c r="G141" s="56">
        <v>0.33854101082675198</v>
      </c>
      <c r="H141" s="80">
        <v>27.329999923706101</v>
      </c>
      <c r="I141" s="56">
        <v>1</v>
      </c>
      <c r="J141" s="20" t="e">
        <f>VLOOKUP($B141,'Core Indicators'!$E$3:$EU$848,147,FALSE)</f>
        <v>#N/A</v>
      </c>
      <c r="K141" s="57">
        <v>0.15341126918792725</v>
      </c>
      <c r="L141" s="80">
        <v>8.25</v>
      </c>
      <c r="M141" s="80">
        <v>84</v>
      </c>
      <c r="N141" s="56">
        <v>48</v>
      </c>
      <c r="O141" s="83" t="e">
        <f>VLOOKUP(B141,'Core Indicators'!$E$3:$G$9848,3,FALSE)</f>
        <v>#N/A</v>
      </c>
      <c r="P141" s="83">
        <v>230080</v>
      </c>
    </row>
    <row r="142" spans="1:16" x14ac:dyDescent="0.35">
      <c r="A142" s="26" t="s">
        <v>369</v>
      </c>
      <c r="B142" s="21" t="s">
        <v>262</v>
      </c>
      <c r="C142" s="80">
        <v>0.36059066999999989</v>
      </c>
      <c r="D142" s="56">
        <v>2</v>
      </c>
      <c r="E142" s="80">
        <v>0.16450000000000006</v>
      </c>
      <c r="F142" s="80">
        <v>4.55</v>
      </c>
      <c r="G142" s="56">
        <v>0.270739015496331</v>
      </c>
      <c r="H142" s="80">
        <v>41.590000152587898</v>
      </c>
      <c r="I142" s="56">
        <v>3</v>
      </c>
      <c r="J142" s="20" t="e">
        <f>VLOOKUP($B142,'Core Indicators'!$E$3:$EU$848,147,FALSE)</f>
        <v>#N/A</v>
      </c>
      <c r="K142" s="57">
        <v>-0.71967339515686035</v>
      </c>
      <c r="L142" s="80">
        <v>4.25</v>
      </c>
      <c r="M142" s="80">
        <v>20</v>
      </c>
      <c r="N142" s="56">
        <v>29</v>
      </c>
      <c r="O142" s="83" t="e">
        <f>VLOOKUP(B142,'Core Indicators'!$E$3:$G$9848,3,FALSE)</f>
        <v>#N/A</v>
      </c>
      <c r="P142" s="83">
        <v>16376870</v>
      </c>
    </row>
    <row r="143" spans="1:16" x14ac:dyDescent="0.35">
      <c r="A143" s="26" t="s">
        <v>264</v>
      </c>
      <c r="B143" s="21" t="s">
        <v>263</v>
      </c>
      <c r="C143" s="80">
        <v>0.27190000000000014</v>
      </c>
      <c r="D143" s="56">
        <v>5</v>
      </c>
      <c r="E143" s="80">
        <v>0.84</v>
      </c>
      <c r="F143" s="80">
        <v>3.8833333333333337</v>
      </c>
      <c r="G143" s="56">
        <v>0.38308827243392601</v>
      </c>
      <c r="H143" s="80">
        <v>51.340000152587898</v>
      </c>
      <c r="I143" s="56">
        <v>4</v>
      </c>
      <c r="J143" s="20" t="str">
        <f>VLOOKUP($B143,'Core Indicators'!$E$3:$EU$848,147,FALSE)</f>
        <v>x</v>
      </c>
      <c r="K143" s="57">
        <v>7.1458064019680023E-2</v>
      </c>
      <c r="L143" s="80">
        <v>3.75</v>
      </c>
      <c r="M143" s="80">
        <v>23</v>
      </c>
      <c r="N143" s="56">
        <v>54</v>
      </c>
      <c r="O143" s="83">
        <f>VLOOKUP(B143,'Core Indicators'!$E$3:$G$9848,3,FALSE)</f>
        <v>9661000</v>
      </c>
      <c r="P143" s="83">
        <v>24670</v>
      </c>
    </row>
    <row r="144" spans="1:16" x14ac:dyDescent="0.35">
      <c r="A144" s="26" t="s">
        <v>266</v>
      </c>
      <c r="B144" s="21" t="s">
        <v>265</v>
      </c>
      <c r="C144" s="80">
        <v>0</v>
      </c>
      <c r="D144" s="56">
        <v>13</v>
      </c>
      <c r="E144" s="80">
        <v>0</v>
      </c>
      <c r="F144" s="80" t="s">
        <v>446</v>
      </c>
      <c r="G144" s="56" t="s">
        <v>446</v>
      </c>
      <c r="H144" s="80" t="s">
        <v>446</v>
      </c>
      <c r="I144" s="56">
        <v>0</v>
      </c>
      <c r="J144" s="20" t="e">
        <f>VLOOKUP($B144,'Core Indicators'!$E$3:$EU$848,147,FALSE)</f>
        <v>#N/A</v>
      </c>
      <c r="K144" s="57">
        <v>0.34906622767448425</v>
      </c>
      <c r="L144" s="80" t="s">
        <v>446</v>
      </c>
      <c r="M144" s="80">
        <v>89</v>
      </c>
      <c r="N144" s="56" t="s">
        <v>446</v>
      </c>
      <c r="O144" s="83" t="e">
        <f>VLOOKUP(B144,'Core Indicators'!$E$3:$G$9848,3,FALSE)</f>
        <v>#N/A</v>
      </c>
      <c r="P144" s="83">
        <v>260</v>
      </c>
    </row>
    <row r="145" spans="1:16" x14ac:dyDescent="0.35">
      <c r="A145" s="26" t="s">
        <v>268</v>
      </c>
      <c r="B145" s="21" t="s">
        <v>267</v>
      </c>
      <c r="C145" s="80">
        <v>0</v>
      </c>
      <c r="D145" s="56">
        <v>12</v>
      </c>
      <c r="E145" s="80">
        <v>0</v>
      </c>
      <c r="F145" s="80" t="s">
        <v>446</v>
      </c>
      <c r="G145" s="56">
        <v>0.35354825636493198</v>
      </c>
      <c r="H145" s="80" t="s">
        <v>446</v>
      </c>
      <c r="I145" s="56">
        <v>0</v>
      </c>
      <c r="J145" s="20" t="e">
        <f>VLOOKUP($B145,'Core Indicators'!$E$3:$EU$848,147,FALSE)</f>
        <v>#N/A</v>
      </c>
      <c r="K145" s="57">
        <v>0.62042039632797241</v>
      </c>
      <c r="L145" s="80" t="s">
        <v>446</v>
      </c>
      <c r="M145" s="80">
        <v>91</v>
      </c>
      <c r="N145" s="56">
        <v>60</v>
      </c>
      <c r="O145" s="83" t="e">
        <f>VLOOKUP(B145,'Core Indicators'!$E$3:$G$9848,3,FALSE)</f>
        <v>#N/A</v>
      </c>
      <c r="P145" s="83">
        <v>610</v>
      </c>
    </row>
    <row r="146" spans="1:16" x14ac:dyDescent="0.35">
      <c r="A146" s="26" t="s">
        <v>270</v>
      </c>
      <c r="B146" s="21" t="s">
        <v>269</v>
      </c>
      <c r="C146" s="80">
        <v>0</v>
      </c>
      <c r="D146" s="56">
        <v>12</v>
      </c>
      <c r="E146" s="80">
        <v>0</v>
      </c>
      <c r="F146" s="80" t="s">
        <v>446</v>
      </c>
      <c r="G146" s="56" t="s">
        <v>446</v>
      </c>
      <c r="H146" s="80" t="s">
        <v>446</v>
      </c>
      <c r="I146" s="56">
        <v>0</v>
      </c>
      <c r="J146" s="20" t="e">
        <f>VLOOKUP($B146,'Core Indicators'!$E$3:$EU$848,147,FALSE)</f>
        <v>#N/A</v>
      </c>
      <c r="K146" s="57">
        <v>0.58965921401977539</v>
      </c>
      <c r="L146" s="80" t="s">
        <v>446</v>
      </c>
      <c r="M146" s="80">
        <v>90</v>
      </c>
      <c r="N146" s="56">
        <v>60</v>
      </c>
      <c r="O146" s="83" t="e">
        <f>VLOOKUP(B146,'Core Indicators'!$E$3:$G$9848,3,FALSE)</f>
        <v>#N/A</v>
      </c>
      <c r="P146" s="83">
        <v>390</v>
      </c>
    </row>
    <row r="147" spans="1:16" x14ac:dyDescent="0.35">
      <c r="A147" s="26" t="s">
        <v>272</v>
      </c>
      <c r="B147" s="21" t="s">
        <v>271</v>
      </c>
      <c r="C147" s="80">
        <v>0</v>
      </c>
      <c r="D147" s="56">
        <v>11</v>
      </c>
      <c r="E147" s="80">
        <v>0</v>
      </c>
      <c r="F147" s="80" t="s">
        <v>446</v>
      </c>
      <c r="G147" s="56">
        <v>0.43880205524945798</v>
      </c>
      <c r="H147" s="80">
        <v>42.689998626708999</v>
      </c>
      <c r="I147" s="56">
        <v>1</v>
      </c>
      <c r="J147" s="20" t="e">
        <f>VLOOKUP($B147,'Core Indicators'!$E$3:$EU$848,147,FALSE)</f>
        <v>#N/A</v>
      </c>
      <c r="K147" s="57">
        <v>0.66710376739501953</v>
      </c>
      <c r="L147" s="80" t="s">
        <v>446</v>
      </c>
      <c r="M147" s="80">
        <v>80</v>
      </c>
      <c r="N147" s="56" t="s">
        <v>446</v>
      </c>
      <c r="O147" s="83" t="e">
        <f>VLOOKUP(B147,'Core Indicators'!$E$3:$G$9848,3,FALSE)</f>
        <v>#N/A</v>
      </c>
      <c r="P147" s="83">
        <v>2830</v>
      </c>
    </row>
    <row r="148" spans="1:16" x14ac:dyDescent="0.35">
      <c r="A148" s="26" t="s">
        <v>274</v>
      </c>
      <c r="B148" s="21" t="s">
        <v>273</v>
      </c>
      <c r="C148" s="80">
        <v>0</v>
      </c>
      <c r="D148" s="56">
        <v>13</v>
      </c>
      <c r="E148" s="80">
        <v>0</v>
      </c>
      <c r="F148" s="80" t="s">
        <v>446</v>
      </c>
      <c r="G148" s="56">
        <v>0.52386499345433302</v>
      </c>
      <c r="H148" s="80">
        <v>30.819999694824201</v>
      </c>
      <c r="I148" s="56">
        <v>0</v>
      </c>
      <c r="J148" s="20" t="e">
        <f>VLOOKUP($B148,'Core Indicators'!$E$3:$EU$848,147,FALSE)</f>
        <v>#N/A</v>
      </c>
      <c r="K148" s="57">
        <v>-0.81168127059936523</v>
      </c>
      <c r="L148" s="80" t="s">
        <v>446</v>
      </c>
      <c r="M148" s="80">
        <v>82</v>
      </c>
      <c r="N148" s="56">
        <v>46</v>
      </c>
      <c r="O148" s="83" t="e">
        <f>VLOOKUP(B148,'Core Indicators'!$E$3:$G$9848,3,FALSE)</f>
        <v>#N/A</v>
      </c>
      <c r="P148" s="83">
        <v>960</v>
      </c>
    </row>
    <row r="149" spans="1:16" x14ac:dyDescent="0.35">
      <c r="A149" s="26" t="s">
        <v>276</v>
      </c>
      <c r="B149" s="21" t="s">
        <v>275</v>
      </c>
      <c r="C149" s="80">
        <v>0.77990000000000004</v>
      </c>
      <c r="D149" s="56">
        <v>0</v>
      </c>
      <c r="E149" s="80">
        <v>0.16999999999999998</v>
      </c>
      <c r="F149" s="80">
        <v>2.5666666666666669</v>
      </c>
      <c r="G149" s="56">
        <v>0.256929909730855</v>
      </c>
      <c r="H149" s="80" t="s">
        <v>446</v>
      </c>
      <c r="I149" s="56">
        <v>5</v>
      </c>
      <c r="J149" s="20" t="e">
        <f>VLOOKUP($B149,'Core Indicators'!$E$3:$EU$848,147,FALSE)</f>
        <v>#N/A</v>
      </c>
      <c r="K149" s="57">
        <v>0.25393921136856079</v>
      </c>
      <c r="L149" s="80">
        <v>2.25</v>
      </c>
      <c r="M149" s="80">
        <v>7</v>
      </c>
      <c r="N149" s="56">
        <v>46</v>
      </c>
      <c r="O149" s="83" t="e">
        <f>VLOOKUP(B149,'Core Indicators'!$E$3:$G$9848,3,FALSE)</f>
        <v>#N/A</v>
      </c>
      <c r="P149" s="83">
        <v>2149690</v>
      </c>
    </row>
    <row r="150" spans="1:16" x14ac:dyDescent="0.35">
      <c r="A150" s="26" t="s">
        <v>278</v>
      </c>
      <c r="B150" s="21" t="s">
        <v>277</v>
      </c>
      <c r="C150" s="80">
        <v>0.72594999999999998</v>
      </c>
      <c r="D150" s="56">
        <v>9</v>
      </c>
      <c r="E150" s="80">
        <v>0</v>
      </c>
      <c r="F150" s="80">
        <v>7.1</v>
      </c>
      <c r="G150" s="56">
        <v>0.52106045932843803</v>
      </c>
      <c r="H150" s="80">
        <v>40.279998779296903</v>
      </c>
      <c r="I150" s="56">
        <v>3</v>
      </c>
      <c r="J150" s="20">
        <f>VLOOKUP($B150,'Core Indicators'!$E$3:$EU$848,147,FALSE)</f>
        <v>0</v>
      </c>
      <c r="K150" s="57">
        <v>-0.15236808359622955</v>
      </c>
      <c r="L150" s="80">
        <v>6.25</v>
      </c>
      <c r="M150" s="80">
        <v>75</v>
      </c>
      <c r="N150" s="56">
        <v>45</v>
      </c>
      <c r="O150" s="83">
        <f>VLOOKUP(B150,'Core Indicators'!$E$3:$G$9848,3,FALSE)</f>
        <v>15836000</v>
      </c>
      <c r="P150" s="83">
        <v>192530</v>
      </c>
    </row>
    <row r="151" spans="1:16" x14ac:dyDescent="0.35">
      <c r="A151" s="26" t="s">
        <v>280</v>
      </c>
      <c r="B151" s="21" t="s">
        <v>279</v>
      </c>
      <c r="C151" s="80">
        <v>0</v>
      </c>
      <c r="D151" s="56">
        <v>8</v>
      </c>
      <c r="E151" s="80">
        <v>0</v>
      </c>
      <c r="F151" s="80">
        <v>7.7</v>
      </c>
      <c r="G151" s="56">
        <v>0.18473119235737201</v>
      </c>
      <c r="H151" s="80">
        <v>29.649999618530298</v>
      </c>
      <c r="I151" s="56">
        <v>3</v>
      </c>
      <c r="J151" s="20" t="e">
        <f>VLOOKUP($B151,'Core Indicators'!$E$3:$EU$848,147,FALSE)</f>
        <v>#N/A</v>
      </c>
      <c r="K151" s="57">
        <v>-9.4955869019031525E-2</v>
      </c>
      <c r="L151" s="80">
        <v>6.75</v>
      </c>
      <c r="M151" s="80">
        <v>73</v>
      </c>
      <c r="N151" s="56">
        <v>42</v>
      </c>
      <c r="O151" s="83" t="e">
        <f>VLOOKUP(B151,'Core Indicators'!$E$3:$G$9848,3,FALSE)</f>
        <v>#N/A</v>
      </c>
      <c r="P151" s="83">
        <v>87460</v>
      </c>
    </row>
    <row r="152" spans="1:16" x14ac:dyDescent="0.35">
      <c r="A152" s="26" t="s">
        <v>282</v>
      </c>
      <c r="B152" s="21" t="s">
        <v>281</v>
      </c>
      <c r="C152" s="80">
        <v>0</v>
      </c>
      <c r="D152" s="56">
        <v>8</v>
      </c>
      <c r="E152" s="80">
        <v>0</v>
      </c>
      <c r="F152" s="80" t="s">
        <v>446</v>
      </c>
      <c r="G152" s="56" t="s">
        <v>446</v>
      </c>
      <c r="H152" s="80">
        <v>42.7700004577637</v>
      </c>
      <c r="I152" s="56">
        <v>0</v>
      </c>
      <c r="J152" s="20" t="e">
        <f>VLOOKUP($B152,'Core Indicators'!$E$3:$EU$848,147,FALSE)</f>
        <v>#N/A</v>
      </c>
      <c r="K152" s="57">
        <v>0.19373711943626404</v>
      </c>
      <c r="L152" s="80" t="s">
        <v>446</v>
      </c>
      <c r="M152" s="80">
        <v>71</v>
      </c>
      <c r="N152" s="56" t="s">
        <v>446</v>
      </c>
      <c r="O152" s="83" t="e">
        <f>VLOOKUP(B152,'Core Indicators'!$E$3:$G$9848,3,FALSE)</f>
        <v>#N/A</v>
      </c>
      <c r="P152" s="83">
        <v>460</v>
      </c>
    </row>
    <row r="153" spans="1:16" x14ac:dyDescent="0.35">
      <c r="A153" s="26" t="s">
        <v>284</v>
      </c>
      <c r="B153" s="21" t="s">
        <v>283</v>
      </c>
      <c r="C153" s="80">
        <v>0.7571</v>
      </c>
      <c r="D153" s="56">
        <v>7</v>
      </c>
      <c r="E153" s="80">
        <v>0.37</v>
      </c>
      <c r="F153" s="80">
        <v>6.15</v>
      </c>
      <c r="G153" s="56">
        <v>0.650187220000495</v>
      </c>
      <c r="H153" s="80">
        <v>33.990001678466797</v>
      </c>
      <c r="I153" s="56">
        <v>3</v>
      </c>
      <c r="J153" s="20" t="e">
        <f>VLOOKUP($B153,'Core Indicators'!$E$3:$EU$848,147,FALSE)</f>
        <v>#N/A</v>
      </c>
      <c r="K153" s="57">
        <v>-0.90281409025192261</v>
      </c>
      <c r="L153" s="80">
        <v>4.75</v>
      </c>
      <c r="M153" s="80">
        <v>66</v>
      </c>
      <c r="N153" s="56">
        <v>30</v>
      </c>
      <c r="O153" s="83" t="e">
        <f>VLOOKUP(B153,'Core Indicators'!$E$3:$G$9848,3,FALSE)</f>
        <v>#N/A</v>
      </c>
      <c r="P153" s="83">
        <v>72180</v>
      </c>
    </row>
    <row r="154" spans="1:16" x14ac:dyDescent="0.35">
      <c r="A154" s="26" t="s">
        <v>286</v>
      </c>
      <c r="B154" s="21" t="s">
        <v>285</v>
      </c>
      <c r="C154" s="80">
        <v>0</v>
      </c>
      <c r="D154" s="56">
        <v>6</v>
      </c>
      <c r="E154" s="80">
        <v>0</v>
      </c>
      <c r="F154" s="80">
        <v>5.4166666666666661</v>
      </c>
      <c r="G154" s="56">
        <v>6.8165669964825995E-2</v>
      </c>
      <c r="H154" s="80" t="s">
        <v>446</v>
      </c>
      <c r="I154" s="56">
        <v>1</v>
      </c>
      <c r="J154" s="20" t="e">
        <f>VLOOKUP($B154,'Core Indicators'!$E$3:$EU$848,147,FALSE)</f>
        <v>#N/A</v>
      </c>
      <c r="K154" s="57">
        <v>1.8815333843231201</v>
      </c>
      <c r="L154" s="80">
        <v>5.75</v>
      </c>
      <c r="M154" s="80">
        <v>52</v>
      </c>
      <c r="N154" s="56">
        <v>84</v>
      </c>
      <c r="O154" s="83" t="e">
        <f>VLOOKUP(B154,'Core Indicators'!$E$3:$G$9848,3,FALSE)</f>
        <v>#N/A</v>
      </c>
      <c r="P154" s="83">
        <v>709</v>
      </c>
    </row>
    <row r="155" spans="1:16" x14ac:dyDescent="0.35">
      <c r="A155" s="26" t="s">
        <v>288</v>
      </c>
      <c r="B155" s="21" t="s">
        <v>287</v>
      </c>
      <c r="C155" s="80">
        <v>0.33151399999999986</v>
      </c>
      <c r="D155" s="56">
        <v>10</v>
      </c>
      <c r="E155" s="80">
        <v>0.19400000000000001</v>
      </c>
      <c r="F155" s="80">
        <v>8.6</v>
      </c>
      <c r="G155" s="56">
        <v>0.17949490666721299</v>
      </c>
      <c r="H155" s="80">
        <v>26.120000839233398</v>
      </c>
      <c r="I155" s="56">
        <v>1</v>
      </c>
      <c r="J155" s="20" t="e">
        <f>VLOOKUP($B155,'Core Indicators'!$E$3:$EU$848,147,FALSE)</f>
        <v>#N/A</v>
      </c>
      <c r="K155" s="57">
        <v>0.48371857404708862</v>
      </c>
      <c r="L155" s="80">
        <v>8</v>
      </c>
      <c r="M155" s="80">
        <v>89</v>
      </c>
      <c r="N155" s="56">
        <v>51</v>
      </c>
      <c r="O155" s="83" t="e">
        <f>VLOOKUP(B155,'Core Indicators'!$E$3:$G$9848,3,FALSE)</f>
        <v>#N/A</v>
      </c>
      <c r="P155" s="83">
        <v>48086</v>
      </c>
    </row>
    <row r="156" spans="1:16" x14ac:dyDescent="0.35">
      <c r="A156" s="26" t="s">
        <v>290</v>
      </c>
      <c r="B156" s="21" t="s">
        <v>289</v>
      </c>
      <c r="C156" s="80">
        <v>0.30858255000000001</v>
      </c>
      <c r="D156" s="56">
        <v>13</v>
      </c>
      <c r="E156" s="80">
        <v>5.33E-2</v>
      </c>
      <c r="F156" s="80">
        <v>9.25</v>
      </c>
      <c r="G156" s="56">
        <v>5.2753588800871998E-2</v>
      </c>
      <c r="H156" s="80">
        <v>25.590000152587901</v>
      </c>
      <c r="I156" s="56">
        <v>1</v>
      </c>
      <c r="J156" s="20" t="e">
        <f>VLOOKUP($B156,'Core Indicators'!$E$3:$EU$848,147,FALSE)</f>
        <v>#N/A</v>
      </c>
      <c r="K156" s="57">
        <v>0.95371526479721069</v>
      </c>
      <c r="L156" s="80">
        <v>9.25</v>
      </c>
      <c r="M156" s="80">
        <v>93</v>
      </c>
      <c r="N156" s="56">
        <v>61</v>
      </c>
      <c r="O156" s="83" t="e">
        <f>VLOOKUP(B156,'Core Indicators'!$E$3:$G$9848,3,FALSE)</f>
        <v>#N/A</v>
      </c>
      <c r="P156" s="83">
        <v>20140</v>
      </c>
    </row>
    <row r="157" spans="1:16" x14ac:dyDescent="0.35">
      <c r="A157" s="26" t="s">
        <v>292</v>
      </c>
      <c r="B157" s="21" t="s">
        <v>291</v>
      </c>
      <c r="C157" s="80">
        <v>0</v>
      </c>
      <c r="D157" s="56">
        <v>12</v>
      </c>
      <c r="E157" s="80">
        <v>0</v>
      </c>
      <c r="F157" s="80" t="s">
        <v>446</v>
      </c>
      <c r="G157" s="56" t="s">
        <v>446</v>
      </c>
      <c r="H157" s="80">
        <v>46.099998474121101</v>
      </c>
      <c r="I157" s="56">
        <v>0</v>
      </c>
      <c r="J157" s="20" t="e">
        <f>VLOOKUP($B157,'Core Indicators'!$E$3:$EU$848,147,FALSE)</f>
        <v>#N/A</v>
      </c>
      <c r="K157" s="57">
        <v>-0.53818076848983765</v>
      </c>
      <c r="L157" s="80" t="s">
        <v>446</v>
      </c>
      <c r="M157" s="80">
        <v>72</v>
      </c>
      <c r="N157" s="56">
        <v>42</v>
      </c>
      <c r="O157" s="83" t="e">
        <f>VLOOKUP(B157,'Core Indicators'!$E$3:$G$9848,3,FALSE)</f>
        <v>#N/A</v>
      </c>
      <c r="P157" s="83">
        <v>27990</v>
      </c>
    </row>
    <row r="158" spans="1:16" x14ac:dyDescent="0.35">
      <c r="A158" s="26" t="s">
        <v>294</v>
      </c>
      <c r="B158" s="21" t="s">
        <v>293</v>
      </c>
      <c r="C158" s="80">
        <v>1</v>
      </c>
      <c r="D158" s="56" t="s">
        <v>446</v>
      </c>
      <c r="E158" s="80">
        <v>0</v>
      </c>
      <c r="F158" s="80">
        <v>1.4333333333333333</v>
      </c>
      <c r="G158" s="56">
        <v>0.77300000000000002</v>
      </c>
      <c r="H158" s="80" t="s">
        <v>446</v>
      </c>
      <c r="I158" s="56">
        <v>5</v>
      </c>
      <c r="J158" s="20">
        <f>VLOOKUP($B158,'Core Indicators'!$E$3:$EU$848,147,FALSE)</f>
        <v>2084</v>
      </c>
      <c r="K158" s="57">
        <v>-2.3369777202606201</v>
      </c>
      <c r="L158" s="80">
        <v>1</v>
      </c>
      <c r="M158" s="80">
        <v>7</v>
      </c>
      <c r="N158" s="56">
        <v>10</v>
      </c>
      <c r="O158" s="83">
        <f>VLOOKUP(B158,'Core Indicators'!$E$3:$G$9848,3,FALSE)</f>
        <v>14430000</v>
      </c>
      <c r="P158" s="83">
        <v>627340</v>
      </c>
    </row>
    <row r="159" spans="1:16" x14ac:dyDescent="0.35">
      <c r="A159" s="26" t="s">
        <v>296</v>
      </c>
      <c r="B159" s="21" t="s">
        <v>295</v>
      </c>
      <c r="C159" s="80">
        <v>0.76619999999999999</v>
      </c>
      <c r="D159" s="56">
        <v>11</v>
      </c>
      <c r="E159" s="80">
        <v>0</v>
      </c>
      <c r="F159" s="80">
        <v>7.6</v>
      </c>
      <c r="G159" s="56">
        <v>0.39396464871531001</v>
      </c>
      <c r="H159" s="80">
        <v>63.380001068115199</v>
      </c>
      <c r="I159" s="56">
        <v>3</v>
      </c>
      <c r="J159" s="20" t="e">
        <f>VLOOKUP($B159,'Core Indicators'!$E$3:$EU$848,147,FALSE)</f>
        <v>#N/A</v>
      </c>
      <c r="K159" s="57">
        <v>5.5837739259004593E-2</v>
      </c>
      <c r="L159" s="80">
        <v>7.5</v>
      </c>
      <c r="M159" s="80">
        <v>78</v>
      </c>
      <c r="N159" s="56">
        <v>45</v>
      </c>
      <c r="O159" s="83" t="e">
        <f>VLOOKUP(B159,'Core Indicators'!$E$3:$G$9848,3,FALSE)</f>
        <v>#N/A</v>
      </c>
      <c r="P159" s="83">
        <v>1213090</v>
      </c>
    </row>
    <row r="160" spans="1:16" x14ac:dyDescent="0.35">
      <c r="A160" s="26" t="s">
        <v>299</v>
      </c>
      <c r="B160" s="21" t="s">
        <v>298</v>
      </c>
      <c r="C160" s="80">
        <v>0</v>
      </c>
      <c r="D160" s="56">
        <v>10</v>
      </c>
      <c r="E160" s="80">
        <v>0</v>
      </c>
      <c r="F160" s="80">
        <v>8.4499999999999993</v>
      </c>
      <c r="G160" s="56" t="s">
        <v>446</v>
      </c>
      <c r="H160" s="80" t="s">
        <v>446</v>
      </c>
      <c r="I160" s="56">
        <v>5</v>
      </c>
      <c r="J160" s="20">
        <f>VLOOKUP($B160,'Core Indicators'!$E$3:$EU$848,147,FALSE)</f>
        <v>520</v>
      </c>
      <c r="K160" s="57">
        <v>-1.8275386095046997</v>
      </c>
      <c r="L160" s="80">
        <v>2.25</v>
      </c>
      <c r="M160" s="80">
        <v>2</v>
      </c>
      <c r="N160" s="56">
        <v>11</v>
      </c>
      <c r="O160" s="83">
        <f>VLOOKUP(B160,'Core Indicators'!$E$3:$G$9848,3,FALSE)</f>
        <v>11685000</v>
      </c>
      <c r="P160" s="83">
        <v>644329</v>
      </c>
    </row>
    <row r="161" spans="1:16" x14ac:dyDescent="0.35">
      <c r="A161" s="26" t="s">
        <v>301</v>
      </c>
      <c r="B161" s="21" t="s">
        <v>300</v>
      </c>
      <c r="C161" s="80">
        <v>0.502162</v>
      </c>
      <c r="D161" s="56">
        <v>11</v>
      </c>
      <c r="E161" s="80">
        <v>0.30200000000000005</v>
      </c>
      <c r="F161" s="80" t="s">
        <v>446</v>
      </c>
      <c r="G161" s="56">
        <v>8.0539691139538502E-2</v>
      </c>
      <c r="H161" s="80">
        <v>35.889999389648402</v>
      </c>
      <c r="I161" s="56">
        <v>3</v>
      </c>
      <c r="J161" s="20" t="e">
        <f>VLOOKUP($B161,'Core Indicators'!$E$3:$EU$848,147,FALSE)</f>
        <v>#N/A</v>
      </c>
      <c r="K161" s="57">
        <v>0.89696776866912842</v>
      </c>
      <c r="L161" s="80" t="s">
        <v>446</v>
      </c>
      <c r="M161" s="80">
        <v>94</v>
      </c>
      <c r="N161" s="56">
        <v>58</v>
      </c>
      <c r="O161" s="83" t="e">
        <f>VLOOKUP(B161,'Core Indicators'!$E$3:$G$9848,3,FALSE)</f>
        <v>#N/A</v>
      </c>
      <c r="P161" s="83">
        <v>500210</v>
      </c>
    </row>
    <row r="162" spans="1:16" x14ac:dyDescent="0.35">
      <c r="A162" s="26" t="s">
        <v>303</v>
      </c>
      <c r="B162" s="21" t="s">
        <v>302</v>
      </c>
      <c r="C162" s="80">
        <v>0.47989999999999999</v>
      </c>
      <c r="D162" s="56">
        <v>5</v>
      </c>
      <c r="E162" s="80">
        <v>0.11</v>
      </c>
      <c r="F162" s="80">
        <v>6.55</v>
      </c>
      <c r="G162" s="56">
        <v>0.385730517581724</v>
      </c>
      <c r="H162" s="80">
        <v>38.580001831054702</v>
      </c>
      <c r="I162" s="56">
        <v>3</v>
      </c>
      <c r="J162" s="20" t="e">
        <f>VLOOKUP($B162,'Core Indicators'!$E$3:$EU$848,147,FALSE)</f>
        <v>#N/A</v>
      </c>
      <c r="K162" s="57">
        <v>6.8625137209892273E-2</v>
      </c>
      <c r="L162" s="80">
        <v>6</v>
      </c>
      <c r="M162" s="80">
        <v>55</v>
      </c>
      <c r="N162" s="56">
        <v>36</v>
      </c>
      <c r="O162" s="83" t="e">
        <f>VLOOKUP(B162,'Core Indicators'!$E$3:$G$9848,3,FALSE)</f>
        <v>#N/A</v>
      </c>
      <c r="P162" s="83">
        <v>62710</v>
      </c>
    </row>
    <row r="163" spans="1:16" x14ac:dyDescent="0.35">
      <c r="A163" s="26" t="s">
        <v>305</v>
      </c>
      <c r="B163" s="21" t="s">
        <v>304</v>
      </c>
      <c r="C163" s="80">
        <v>0.85799999999999998</v>
      </c>
      <c r="D163" s="56">
        <v>4</v>
      </c>
      <c r="E163" s="80">
        <v>0.55000000000000004</v>
      </c>
      <c r="F163" s="80">
        <v>2.2333333333333334</v>
      </c>
      <c r="G163" s="56">
        <v>0.57483889048900905</v>
      </c>
      <c r="H163" s="80">
        <v>35.389999389648402</v>
      </c>
      <c r="I163" s="56">
        <v>5</v>
      </c>
      <c r="J163" s="20">
        <f>VLOOKUP($B163,'Core Indicators'!$E$3:$EU$848,147,FALSE)</f>
        <v>429</v>
      </c>
      <c r="K163" s="57">
        <v>-1.1840285062789917</v>
      </c>
      <c r="L163" s="80">
        <v>1.75</v>
      </c>
      <c r="M163" s="80">
        <v>8</v>
      </c>
      <c r="N163" s="56">
        <v>14</v>
      </c>
      <c r="O163" s="83">
        <f>VLOOKUP(B163,'Core Indicators'!$E$3:$G$9848,3,FALSE)</f>
        <v>44563000</v>
      </c>
      <c r="P163" s="83">
        <v>2376000</v>
      </c>
    </row>
    <row r="164" spans="1:16" x14ac:dyDescent="0.35">
      <c r="A164" s="26" t="s">
        <v>307</v>
      </c>
      <c r="B164" s="21" t="s">
        <v>306</v>
      </c>
      <c r="C164" s="80">
        <v>0</v>
      </c>
      <c r="D164" s="56">
        <v>12</v>
      </c>
      <c r="E164" s="80">
        <v>0</v>
      </c>
      <c r="F164" s="80" t="s">
        <v>446</v>
      </c>
      <c r="G164" s="56">
        <v>0.44762957820494198</v>
      </c>
      <c r="H164" s="80" t="s">
        <v>446</v>
      </c>
      <c r="I164" s="56">
        <v>0</v>
      </c>
      <c r="J164" s="20" t="e">
        <f>VLOOKUP($B164,'Core Indicators'!$E$3:$EU$848,147,FALSE)</f>
        <v>#N/A</v>
      </c>
      <c r="K164" s="57">
        <v>-0.24871133267879486</v>
      </c>
      <c r="L164" s="80" t="s">
        <v>446</v>
      </c>
      <c r="M164" s="80">
        <v>78</v>
      </c>
      <c r="N164" s="56">
        <v>45</v>
      </c>
      <c r="O164" s="83" t="e">
        <f>VLOOKUP(B164,'Core Indicators'!$E$3:$G$9848,3,FALSE)</f>
        <v>#N/A</v>
      </c>
      <c r="P164" s="83">
        <v>156000</v>
      </c>
    </row>
    <row r="165" spans="1:16" x14ac:dyDescent="0.35">
      <c r="A165" s="26" t="s">
        <v>309</v>
      </c>
      <c r="B165" s="21" t="s">
        <v>308</v>
      </c>
      <c r="C165" s="80">
        <v>1</v>
      </c>
      <c r="D165" s="56">
        <v>5</v>
      </c>
      <c r="E165" s="80">
        <v>0</v>
      </c>
      <c r="F165" s="80" t="s">
        <v>446</v>
      </c>
      <c r="G165" s="56">
        <v>0.56580794842361204</v>
      </c>
      <c r="H165" s="80">
        <v>51.450000762939503</v>
      </c>
      <c r="I165" s="56">
        <v>3</v>
      </c>
      <c r="J165" s="20" t="e">
        <f>VLOOKUP($B165,'Core Indicators'!$E$3:$EU$848,147,FALSE)</f>
        <v>#N/A</v>
      </c>
      <c r="K165" s="57">
        <v>-0.26824495196342468</v>
      </c>
      <c r="L165" s="80" t="s">
        <v>446</v>
      </c>
      <c r="M165" s="80">
        <v>16</v>
      </c>
      <c r="N165" s="56" t="s">
        <v>446</v>
      </c>
      <c r="O165" s="83" t="e">
        <f>VLOOKUP(B165,'Core Indicators'!$E$3:$G$9848,3,FALSE)</f>
        <v>#N/A</v>
      </c>
      <c r="P165" s="83">
        <v>17200</v>
      </c>
    </row>
    <row r="166" spans="1:16" x14ac:dyDescent="0.35">
      <c r="A166" s="26" t="s">
        <v>311</v>
      </c>
      <c r="B166" s="21" t="s">
        <v>310</v>
      </c>
      <c r="C166" s="80">
        <v>1</v>
      </c>
      <c r="D166" s="56">
        <v>12</v>
      </c>
      <c r="E166" s="80">
        <v>0</v>
      </c>
      <c r="F166" s="80" t="s">
        <v>446</v>
      </c>
      <c r="G166" s="56">
        <v>4.7569767361000999E-2</v>
      </c>
      <c r="H166" s="80">
        <v>27.319999694824201</v>
      </c>
      <c r="I166" s="56">
        <v>3</v>
      </c>
      <c r="J166" s="20" t="e">
        <f>VLOOKUP($B166,'Core Indicators'!$E$3:$EU$848,147,FALSE)</f>
        <v>#N/A</v>
      </c>
      <c r="K166" s="57">
        <v>2.0444672107696533</v>
      </c>
      <c r="L166" s="80" t="s">
        <v>446</v>
      </c>
      <c r="M166" s="80">
        <v>100</v>
      </c>
      <c r="N166" s="56">
        <v>88</v>
      </c>
      <c r="O166" s="83" t="e">
        <f>VLOOKUP(B166,'Core Indicators'!$E$3:$G$9848,3,FALSE)</f>
        <v>#N/A</v>
      </c>
      <c r="P166" s="83">
        <v>407310</v>
      </c>
    </row>
    <row r="167" spans="1:16" x14ac:dyDescent="0.35">
      <c r="A167" s="26" t="s">
        <v>313</v>
      </c>
      <c r="B167" s="21" t="s">
        <v>312</v>
      </c>
      <c r="C167" s="80">
        <v>0.57965899999999992</v>
      </c>
      <c r="D167" s="56">
        <v>11</v>
      </c>
      <c r="E167" s="80">
        <v>0</v>
      </c>
      <c r="F167" s="80" t="s">
        <v>446</v>
      </c>
      <c r="G167" s="56">
        <v>4.0251420795531102E-2</v>
      </c>
      <c r="H167" s="80">
        <v>31.639999389648398</v>
      </c>
      <c r="I167" s="56">
        <v>0</v>
      </c>
      <c r="J167" s="20" t="e">
        <f>VLOOKUP($B167,'Core Indicators'!$E$3:$EU$848,147,FALSE)</f>
        <v>#N/A</v>
      </c>
      <c r="K167" s="57">
        <v>1.9661990404129028</v>
      </c>
      <c r="L167" s="80" t="s">
        <v>446</v>
      </c>
      <c r="M167" s="80">
        <v>96</v>
      </c>
      <c r="N167" s="56">
        <v>86</v>
      </c>
      <c r="O167" s="83" t="e">
        <f>VLOOKUP(B167,'Core Indicators'!$E$3:$G$9848,3,FALSE)</f>
        <v>#N/A</v>
      </c>
      <c r="P167" s="83">
        <v>39516</v>
      </c>
    </row>
    <row r="168" spans="1:16" x14ac:dyDescent="0.35">
      <c r="A168" s="26" t="s">
        <v>426</v>
      </c>
      <c r="B168" s="21" t="s">
        <v>314</v>
      </c>
      <c r="C168" s="80">
        <v>0.58029999999999993</v>
      </c>
      <c r="D168" s="56">
        <v>1</v>
      </c>
      <c r="E168" s="80">
        <v>0.85</v>
      </c>
      <c r="F168" s="80">
        <v>1.75</v>
      </c>
      <c r="G168" s="56">
        <v>0.55368238085643595</v>
      </c>
      <c r="H168" s="80">
        <v>35.7700004577637</v>
      </c>
      <c r="I168" s="56">
        <v>5</v>
      </c>
      <c r="J168" s="20">
        <f>VLOOKUP($B168,'Core Indicators'!$E$3:$EU$848,147,FALSE)</f>
        <v>7895</v>
      </c>
      <c r="K168" s="57">
        <v>-1.4306507110595703</v>
      </c>
      <c r="L168" s="80">
        <v>1.5</v>
      </c>
      <c r="M168" s="80">
        <v>-1</v>
      </c>
      <c r="N168" s="56">
        <v>13</v>
      </c>
      <c r="O168" s="83">
        <f>VLOOKUP(B168,'Core Indicators'!$E$3:$G$9848,3,FALSE)</f>
        <v>14855000</v>
      </c>
      <c r="P168" s="83">
        <v>183630</v>
      </c>
    </row>
    <row r="169" spans="1:16" x14ac:dyDescent="0.35">
      <c r="A169" s="26" t="s">
        <v>316</v>
      </c>
      <c r="B169" s="21" t="s">
        <v>315</v>
      </c>
      <c r="C169" s="80">
        <v>0.35615999999999992</v>
      </c>
      <c r="D169" s="56">
        <v>5</v>
      </c>
      <c r="E169" s="80">
        <v>0.21300000000000002</v>
      </c>
      <c r="F169" s="80">
        <v>2.9833333333333334</v>
      </c>
      <c r="G169" s="56">
        <v>0.322360802448795</v>
      </c>
      <c r="H169" s="80">
        <v>30.7600002288818</v>
      </c>
      <c r="I169" s="56">
        <v>3</v>
      </c>
      <c r="J169" s="20" t="e">
        <f>VLOOKUP($B169,'Core Indicators'!$E$3:$EU$848,147,FALSE)</f>
        <v>#N/A</v>
      </c>
      <c r="K169" s="57">
        <v>-1.009642481803894</v>
      </c>
      <c r="L169" s="80">
        <v>2</v>
      </c>
      <c r="M169" s="80">
        <v>11</v>
      </c>
      <c r="N169" s="56">
        <v>25</v>
      </c>
      <c r="O169" s="83" t="e">
        <f>VLOOKUP(B169,'Core Indicators'!$E$3:$G$9848,3,FALSE)</f>
        <v>#N/A</v>
      </c>
      <c r="P169" s="83">
        <v>138786</v>
      </c>
    </row>
    <row r="170" spans="1:16" x14ac:dyDescent="0.35">
      <c r="A170" s="26" t="s">
        <v>427</v>
      </c>
      <c r="B170" s="21" t="s">
        <v>317</v>
      </c>
      <c r="C170" s="80">
        <v>0.11365703000000016</v>
      </c>
      <c r="D170" s="56">
        <v>7</v>
      </c>
      <c r="E170" s="80">
        <v>0</v>
      </c>
      <c r="F170" s="80">
        <v>6.1</v>
      </c>
      <c r="G170" s="56">
        <v>0.54381244694858999</v>
      </c>
      <c r="H170" s="80">
        <v>37.779998779296903</v>
      </c>
      <c r="I170" s="56">
        <v>3</v>
      </c>
      <c r="J170" s="20">
        <f>VLOOKUP($B170,'Core Indicators'!$E$3:$EU$848,147,FALSE)</f>
        <v>0</v>
      </c>
      <c r="K170" s="57">
        <v>-0.42535173892974854</v>
      </c>
      <c r="L170" s="80">
        <v>5.5</v>
      </c>
      <c r="M170" s="80">
        <v>52</v>
      </c>
      <c r="N170" s="56">
        <v>32</v>
      </c>
      <c r="O170" s="83">
        <f>VLOOKUP(B170,'Core Indicators'!$E$3:$G$9848,3,FALSE)</f>
        <v>56597000</v>
      </c>
      <c r="P170" s="83">
        <v>885800</v>
      </c>
    </row>
    <row r="171" spans="1:16" x14ac:dyDescent="0.35">
      <c r="A171" s="26" t="s">
        <v>319</v>
      </c>
      <c r="B171" s="21" t="s">
        <v>318</v>
      </c>
      <c r="C171" s="80">
        <v>0.43145</v>
      </c>
      <c r="D171" s="56">
        <v>8</v>
      </c>
      <c r="E171" s="80">
        <v>0.05</v>
      </c>
      <c r="F171" s="80">
        <v>3.25</v>
      </c>
      <c r="G171" s="56">
        <v>0.36645414347863497</v>
      </c>
      <c r="H171" s="80">
        <v>39.259998321533203</v>
      </c>
      <c r="I171" s="56">
        <v>3</v>
      </c>
      <c r="J171" s="20">
        <f>VLOOKUP($B171,'Core Indicators'!$E$3:$EU$848,147,FALSE)</f>
        <v>82</v>
      </c>
      <c r="K171" s="57">
        <v>-0.10611594468355179</v>
      </c>
      <c r="L171" s="80">
        <v>3</v>
      </c>
      <c r="M171" s="80">
        <v>31</v>
      </c>
      <c r="N171" s="56">
        <v>35</v>
      </c>
      <c r="O171" s="83">
        <f>VLOOKUP(B171,'Core Indicators'!$E$3:$G$9848,3,FALSE)</f>
        <v>66141000</v>
      </c>
      <c r="P171" s="83">
        <v>510890</v>
      </c>
    </row>
    <row r="172" spans="1:16" x14ac:dyDescent="0.35">
      <c r="A172" s="26" t="s">
        <v>440</v>
      </c>
      <c r="B172" s="21" t="s">
        <v>187</v>
      </c>
      <c r="C172" s="80">
        <v>0.51029999999999998</v>
      </c>
      <c r="D172" s="56">
        <v>10</v>
      </c>
      <c r="E172" s="80">
        <v>0.06</v>
      </c>
      <c r="F172" s="80">
        <v>6.45</v>
      </c>
      <c r="G172" s="56">
        <v>0.16016306883662901</v>
      </c>
      <c r="H172" s="80">
        <v>44.049999237060497</v>
      </c>
      <c r="I172" s="56">
        <v>3</v>
      </c>
      <c r="J172" s="20" t="e">
        <f>VLOOKUP($B172,'Core Indicators'!$E$3:$EU$848,147,FALSE)</f>
        <v>#N/A</v>
      </c>
      <c r="K172" s="57">
        <v>-0.17356464266777039</v>
      </c>
      <c r="L172" s="80">
        <v>6</v>
      </c>
      <c r="M172" s="80">
        <v>58</v>
      </c>
      <c r="N172" s="56">
        <v>37</v>
      </c>
      <c r="O172" s="83" t="e">
        <f>VLOOKUP(B172,'Core Indicators'!$E$3:$G$9848,3,FALSE)</f>
        <v>#N/A</v>
      </c>
      <c r="P172" s="83">
        <v>25220</v>
      </c>
    </row>
    <row r="173" spans="1:16" x14ac:dyDescent="0.35">
      <c r="A173" s="26" t="s">
        <v>365</v>
      </c>
      <c r="B173" s="21" t="s">
        <v>91</v>
      </c>
      <c r="C173" s="80">
        <v>0</v>
      </c>
      <c r="D173" s="56">
        <v>13</v>
      </c>
      <c r="E173" s="80">
        <v>0</v>
      </c>
      <c r="F173" s="80" t="s">
        <v>446</v>
      </c>
      <c r="G173" s="56" t="s">
        <v>446</v>
      </c>
      <c r="H173" s="80">
        <v>31.559999465942401</v>
      </c>
      <c r="I173" s="56">
        <v>1</v>
      </c>
      <c r="J173" s="20" t="e">
        <f>VLOOKUP($B173,'Core Indicators'!$E$3:$EU$848,147,FALSE)</f>
        <v>#N/A</v>
      </c>
      <c r="K173" s="57">
        <v>-1.1763211488723755</v>
      </c>
      <c r="L173" s="80" t="s">
        <v>446</v>
      </c>
      <c r="M173" s="80">
        <v>69</v>
      </c>
      <c r="N173" s="56">
        <v>35</v>
      </c>
      <c r="O173" s="83" t="e">
        <f>VLOOKUP(B173,'Core Indicators'!$E$3:$G$9848,3,FALSE)</f>
        <v>#N/A</v>
      </c>
      <c r="P173" s="83">
        <v>14870</v>
      </c>
    </row>
    <row r="174" spans="1:16" x14ac:dyDescent="0.35">
      <c r="A174" s="26" t="s">
        <v>321</v>
      </c>
      <c r="B174" s="21" t="s">
        <v>320</v>
      </c>
      <c r="C174" s="80">
        <v>0.73350000000000004</v>
      </c>
      <c r="D174" s="56">
        <v>5</v>
      </c>
      <c r="E174" s="80">
        <v>0</v>
      </c>
      <c r="F174" s="80">
        <v>5.0666666666666664</v>
      </c>
      <c r="G174" s="56">
        <v>0.555502695853622</v>
      </c>
      <c r="H174" s="80">
        <v>46.0200004577637</v>
      </c>
      <c r="I174" s="56">
        <v>3</v>
      </c>
      <c r="J174" s="20" t="e">
        <f>VLOOKUP($B174,'Core Indicators'!$E$3:$EU$848,147,FALSE)</f>
        <v>#N/A</v>
      </c>
      <c r="K174" s="57">
        <v>-0.79972684383392334</v>
      </c>
      <c r="L174" s="80">
        <v>4.25</v>
      </c>
      <c r="M174" s="80">
        <v>47</v>
      </c>
      <c r="N174" s="56">
        <v>32</v>
      </c>
      <c r="O174" s="83" t="e">
        <f>VLOOKUP(B174,'Core Indicators'!$E$3:$G$9848,3,FALSE)</f>
        <v>#N/A</v>
      </c>
      <c r="P174" s="83">
        <v>54390</v>
      </c>
    </row>
    <row r="175" spans="1:16" x14ac:dyDescent="0.35">
      <c r="A175" s="26" t="s">
        <v>323</v>
      </c>
      <c r="B175" s="21" t="s">
        <v>322</v>
      </c>
      <c r="C175" s="80">
        <v>0</v>
      </c>
      <c r="D175" s="56">
        <v>11</v>
      </c>
      <c r="E175" s="80">
        <v>0</v>
      </c>
      <c r="F175" s="80" t="s">
        <v>446</v>
      </c>
      <c r="G175" s="56">
        <v>0.65867399030476304</v>
      </c>
      <c r="H175" s="80">
        <v>38.099998474121101</v>
      </c>
      <c r="I175" s="56">
        <v>1</v>
      </c>
      <c r="J175" s="20" t="e">
        <f>VLOOKUP($B175,'Core Indicators'!$E$3:$EU$848,147,FALSE)</f>
        <v>#N/A</v>
      </c>
      <c r="K175" s="57">
        <v>-0.19803056120872498</v>
      </c>
      <c r="L175" s="80" t="s">
        <v>446</v>
      </c>
      <c r="M175" s="80">
        <v>75</v>
      </c>
      <c r="N175" s="56" t="s">
        <v>446</v>
      </c>
      <c r="O175" s="83" t="e">
        <f>VLOOKUP(B175,'Core Indicators'!$E$3:$G$9848,3,FALSE)</f>
        <v>#N/A</v>
      </c>
      <c r="P175" s="83">
        <v>720</v>
      </c>
    </row>
    <row r="176" spans="1:16" x14ac:dyDescent="0.35">
      <c r="A176" s="26" t="s">
        <v>325</v>
      </c>
      <c r="B176" s="21" t="s">
        <v>324</v>
      </c>
      <c r="C176" s="80">
        <v>0.68077499999999991</v>
      </c>
      <c r="D176" s="56">
        <v>12</v>
      </c>
      <c r="E176" s="80">
        <v>0.40300000000000002</v>
      </c>
      <c r="F176" s="80" t="s">
        <v>446</v>
      </c>
      <c r="G176" s="56">
        <v>0.32413903930652599</v>
      </c>
      <c r="H176" s="80" t="s">
        <v>446</v>
      </c>
      <c r="I176" s="56">
        <v>0</v>
      </c>
      <c r="J176" s="20">
        <f>VLOOKUP($B176,'Core Indicators'!$E$3:$EU$848,147,FALSE)</f>
        <v>29</v>
      </c>
      <c r="K176" s="57">
        <v>-0.14362901449203491</v>
      </c>
      <c r="L176" s="80" t="s">
        <v>446</v>
      </c>
      <c r="M176" s="80">
        <v>81</v>
      </c>
      <c r="N176" s="56">
        <v>35</v>
      </c>
      <c r="O176" s="83">
        <f>VLOOKUP(B176,'Core Indicators'!$E$3:$G$9848,3,FALSE)</f>
        <v>1450000</v>
      </c>
      <c r="P176" s="83">
        <v>5130</v>
      </c>
    </row>
    <row r="177" spans="1:16" x14ac:dyDescent="0.35">
      <c r="A177" s="26" t="s">
        <v>327</v>
      </c>
      <c r="B177" s="21" t="s">
        <v>326</v>
      </c>
      <c r="C177" s="80">
        <v>1</v>
      </c>
      <c r="D177" s="56">
        <v>7</v>
      </c>
      <c r="E177" s="80">
        <v>0</v>
      </c>
      <c r="F177" s="80">
        <v>6.5</v>
      </c>
      <c r="G177" s="56">
        <v>0.28882479225062002</v>
      </c>
      <c r="H177" s="80">
        <v>35.810001373291001</v>
      </c>
      <c r="I177" s="56">
        <v>3</v>
      </c>
      <c r="J177" s="20">
        <f>VLOOKUP($B177,'Core Indicators'!$E$3:$EU$848,147,FALSE)</f>
        <v>182</v>
      </c>
      <c r="K177" s="57">
        <v>-5.2563313394784927E-2</v>
      </c>
      <c r="L177" s="80">
        <v>5.75</v>
      </c>
      <c r="M177" s="80">
        <v>70</v>
      </c>
      <c r="N177" s="56">
        <v>41</v>
      </c>
      <c r="O177" s="83">
        <f>VLOOKUP(B177,'Core Indicators'!$E$3:$G$9848,3,FALSE)</f>
        <v>10833000</v>
      </c>
      <c r="P177" s="83">
        <v>155360</v>
      </c>
    </row>
    <row r="178" spans="1:16" x14ac:dyDescent="0.35">
      <c r="A178" s="26" t="s">
        <v>329</v>
      </c>
      <c r="B178" s="21" t="s">
        <v>328</v>
      </c>
      <c r="C178" s="80">
        <v>0.50980000000000003</v>
      </c>
      <c r="D178" s="56">
        <v>7</v>
      </c>
      <c r="E178" s="80">
        <v>0.34</v>
      </c>
      <c r="F178" s="80">
        <v>5.55</v>
      </c>
      <c r="G178" s="56">
        <v>0.32762037427784702</v>
      </c>
      <c r="H178" s="80">
        <v>40.169998168945298</v>
      </c>
      <c r="I178" s="56">
        <v>5</v>
      </c>
      <c r="J178" s="20">
        <f>VLOOKUP($B178,'Core Indicators'!$E$3:$EU$848,147,FALSE)</f>
        <v>822</v>
      </c>
      <c r="K178" s="57">
        <v>-6.0295328497886658E-2</v>
      </c>
      <c r="L178" s="80">
        <v>4.25</v>
      </c>
      <c r="M178" s="80">
        <v>32</v>
      </c>
      <c r="N178" s="56">
        <v>41</v>
      </c>
      <c r="O178" s="83">
        <f>VLOOKUP(B178,'Core Indicators'!$E$3:$G$9848,3,FALSE)</f>
        <v>80745000</v>
      </c>
      <c r="P178" s="83">
        <v>769630</v>
      </c>
    </row>
    <row r="179" spans="1:16" x14ac:dyDescent="0.35">
      <c r="A179" s="26" t="s">
        <v>331</v>
      </c>
      <c r="B179" s="21" t="s">
        <v>330</v>
      </c>
      <c r="C179" s="80">
        <v>0.27370000000000017</v>
      </c>
      <c r="D179" s="56">
        <v>1</v>
      </c>
      <c r="E179" s="80">
        <v>0.1</v>
      </c>
      <c r="F179" s="80">
        <v>2.85</v>
      </c>
      <c r="G179" s="56" t="s">
        <v>446</v>
      </c>
      <c r="H179" s="80" t="s">
        <v>446</v>
      </c>
      <c r="I179" s="56">
        <v>0</v>
      </c>
      <c r="J179" s="20" t="e">
        <f>VLOOKUP($B179,'Core Indicators'!$E$3:$EU$848,147,FALSE)</f>
        <v>#N/A</v>
      </c>
      <c r="K179" s="57">
        <v>-1.3905214071273804</v>
      </c>
      <c r="L179" s="80">
        <v>2.25</v>
      </c>
      <c r="M179" s="80">
        <v>4</v>
      </c>
      <c r="N179" s="56">
        <v>22</v>
      </c>
      <c r="O179" s="83" t="e">
        <f>VLOOKUP(B179,'Core Indicators'!$E$3:$G$9848,3,FALSE)</f>
        <v>#N/A</v>
      </c>
      <c r="P179" s="83">
        <v>469930</v>
      </c>
    </row>
    <row r="180" spans="1:16" x14ac:dyDescent="0.35">
      <c r="A180" s="26" t="s">
        <v>333</v>
      </c>
      <c r="B180" s="21" t="s">
        <v>332</v>
      </c>
      <c r="C180" s="80">
        <v>0</v>
      </c>
      <c r="D180" s="56">
        <v>11</v>
      </c>
      <c r="E180" s="80">
        <v>0</v>
      </c>
      <c r="F180" s="80" t="s">
        <v>446</v>
      </c>
      <c r="G180" s="56" t="s">
        <v>446</v>
      </c>
      <c r="H180" s="80" t="s">
        <v>446</v>
      </c>
      <c r="I180" s="56">
        <v>0</v>
      </c>
      <c r="J180" s="20" t="e">
        <f>VLOOKUP($B180,'Core Indicators'!$E$3:$EU$848,147,FALSE)</f>
        <v>#N/A</v>
      </c>
      <c r="K180" s="57">
        <v>0.337982177734375</v>
      </c>
      <c r="L180" s="80" t="s">
        <v>446</v>
      </c>
      <c r="M180" s="80">
        <v>94</v>
      </c>
      <c r="N180" s="56" t="s">
        <v>446</v>
      </c>
      <c r="O180" s="83" t="e">
        <f>VLOOKUP(B180,'Core Indicators'!$E$3:$G$9848,3,FALSE)</f>
        <v>#N/A</v>
      </c>
      <c r="P180" s="83">
        <v>30</v>
      </c>
    </row>
    <row r="181" spans="1:16" x14ac:dyDescent="0.35">
      <c r="A181" s="26" t="s">
        <v>335</v>
      </c>
      <c r="B181" s="21" t="s">
        <v>334</v>
      </c>
      <c r="C181" s="80">
        <v>0.921597</v>
      </c>
      <c r="D181" s="56">
        <v>7</v>
      </c>
      <c r="E181" s="80">
        <v>0.23900000000000002</v>
      </c>
      <c r="F181" s="80">
        <v>5.4333333333333336</v>
      </c>
      <c r="G181" s="56">
        <v>0.52243432824634695</v>
      </c>
      <c r="H181" s="80">
        <v>42.369998931884801</v>
      </c>
      <c r="I181" s="56">
        <v>3</v>
      </c>
      <c r="J181" s="20" t="str">
        <f>VLOOKUP($B181,'Core Indicators'!$E$3:$EU$848,147,FALSE)</f>
        <v>x</v>
      </c>
      <c r="K181" s="57">
        <v>-0.34080362319946289</v>
      </c>
      <c r="L181" s="80">
        <v>5.5</v>
      </c>
      <c r="M181" s="80">
        <v>37</v>
      </c>
      <c r="N181" s="56">
        <v>25</v>
      </c>
      <c r="O181" s="83">
        <f>VLOOKUP(B181,'Core Indicators'!$E$3:$G$9848,3,FALSE)</f>
        <v>40185000</v>
      </c>
      <c r="P181" s="83">
        <v>200520</v>
      </c>
    </row>
    <row r="182" spans="1:16" x14ac:dyDescent="0.35">
      <c r="A182" s="26" t="s">
        <v>337</v>
      </c>
      <c r="B182" s="21" t="s">
        <v>336</v>
      </c>
      <c r="C182" s="80">
        <v>0.36468899999999993</v>
      </c>
      <c r="D182" s="56">
        <v>10</v>
      </c>
      <c r="E182" s="80">
        <v>1.6E-2</v>
      </c>
      <c r="F182" s="80">
        <v>6.9</v>
      </c>
      <c r="G182" s="56">
        <v>0.28405708879639202</v>
      </c>
      <c r="H182" s="80">
        <v>24.090000152587901</v>
      </c>
      <c r="I182" s="56">
        <v>5</v>
      </c>
      <c r="J182" s="20">
        <f>VLOOKUP($B182,'Core Indicators'!$E$3:$EU$848,147,FALSE)</f>
        <v>126</v>
      </c>
      <c r="K182" s="57">
        <v>-0.80121469497680664</v>
      </c>
      <c r="L182" s="80">
        <v>6.25</v>
      </c>
      <c r="M182" s="80">
        <v>62</v>
      </c>
      <c r="N182" s="56">
        <v>29</v>
      </c>
      <c r="O182" s="83">
        <f>VLOOKUP(B182,'Core Indicators'!$E$3:$G$9848,3,FALSE)</f>
        <v>42074000</v>
      </c>
      <c r="P182" s="83">
        <v>579290</v>
      </c>
    </row>
    <row r="183" spans="1:16" x14ac:dyDescent="0.35">
      <c r="A183" s="26" t="s">
        <v>339</v>
      </c>
      <c r="B183" s="21" t="s">
        <v>338</v>
      </c>
      <c r="C183" s="80">
        <v>1</v>
      </c>
      <c r="D183" s="56">
        <v>1</v>
      </c>
      <c r="E183" s="80">
        <v>0</v>
      </c>
      <c r="F183" s="80">
        <v>4</v>
      </c>
      <c r="G183" s="56">
        <v>0.23225263717502601</v>
      </c>
      <c r="H183" s="80" t="s">
        <v>446</v>
      </c>
      <c r="I183" s="56">
        <v>1</v>
      </c>
      <c r="J183" s="20" t="e">
        <f>VLOOKUP($B183,'Core Indicators'!$E$3:$EU$848,147,FALSE)</f>
        <v>#N/A</v>
      </c>
      <c r="K183" s="57">
        <v>0.70778542757034302</v>
      </c>
      <c r="L183" s="80">
        <v>4</v>
      </c>
      <c r="M183" s="80">
        <v>17</v>
      </c>
      <c r="N183" s="56">
        <v>66</v>
      </c>
      <c r="O183" s="83" t="e">
        <f>VLOOKUP(B183,'Core Indicators'!$E$3:$G$9848,3,FALSE)</f>
        <v>#N/A</v>
      </c>
      <c r="P183" s="83">
        <v>83600</v>
      </c>
    </row>
    <row r="184" spans="1:16" x14ac:dyDescent="0.35">
      <c r="A184" s="26" t="s">
        <v>428</v>
      </c>
      <c r="B184" s="21" t="s">
        <v>340</v>
      </c>
      <c r="C184" s="80">
        <v>0.32496100000000017</v>
      </c>
      <c r="D184" s="56">
        <v>13</v>
      </c>
      <c r="E184" s="80">
        <v>6.9999999999999993E-2</v>
      </c>
      <c r="F184" s="80" t="s">
        <v>446</v>
      </c>
      <c r="G184" s="56">
        <v>0.13083521620626001</v>
      </c>
      <c r="H184" s="80">
        <v>32.569999694824197</v>
      </c>
      <c r="I184" s="56">
        <v>3</v>
      </c>
      <c r="J184" s="20" t="e">
        <f>VLOOKUP($B184,'Core Indicators'!$E$3:$EU$848,147,FALSE)</f>
        <v>#N/A</v>
      </c>
      <c r="K184" s="57">
        <v>1.8050568103790283</v>
      </c>
      <c r="L184" s="80" t="s">
        <v>446</v>
      </c>
      <c r="M184" s="80">
        <v>94</v>
      </c>
      <c r="N184" s="56">
        <v>81</v>
      </c>
      <c r="O184" s="83" t="e">
        <f>VLOOKUP(B184,'Core Indicators'!$E$3:$G$9848,3,FALSE)</f>
        <v>#N/A</v>
      </c>
      <c r="P184" s="83">
        <v>241930</v>
      </c>
    </row>
    <row r="185" spans="1:16" x14ac:dyDescent="0.35">
      <c r="A185" s="26" t="s">
        <v>342</v>
      </c>
      <c r="B185" s="21" t="s">
        <v>341</v>
      </c>
      <c r="C185" s="80">
        <v>0.49014352000000017</v>
      </c>
      <c r="D185" s="56">
        <v>11</v>
      </c>
      <c r="E185" s="80">
        <v>0.17300000000000001</v>
      </c>
      <c r="F185" s="80" t="s">
        <v>446</v>
      </c>
      <c r="G185" s="56">
        <v>0.20318079832260899</v>
      </c>
      <c r="H185" s="80">
        <v>41.060001373291001</v>
      </c>
      <c r="I185" s="56">
        <v>3</v>
      </c>
      <c r="J185" s="20" t="e">
        <f>VLOOKUP($B185,'Core Indicators'!$E$3:$EU$848,147,FALSE)</f>
        <v>#N/A</v>
      </c>
      <c r="K185" s="57">
        <v>1.6037057638168335</v>
      </c>
      <c r="L185" s="80" t="s">
        <v>446</v>
      </c>
      <c r="M185" s="80">
        <v>86</v>
      </c>
      <c r="N185" s="56">
        <v>74</v>
      </c>
      <c r="O185" s="83" t="e">
        <f>VLOOKUP(B185,'Core Indicators'!$E$3:$G$9848,3,FALSE)</f>
        <v>#N/A</v>
      </c>
      <c r="P185" s="83">
        <v>9147420</v>
      </c>
    </row>
    <row r="186" spans="1:16" x14ac:dyDescent="0.35">
      <c r="A186" s="26" t="s">
        <v>344</v>
      </c>
      <c r="B186" s="21" t="s">
        <v>343</v>
      </c>
      <c r="C186" s="80">
        <v>0.1472</v>
      </c>
      <c r="D186" s="56">
        <v>13</v>
      </c>
      <c r="E186" s="80">
        <v>0.08</v>
      </c>
      <c r="F186" s="80">
        <v>9.9499999999999993</v>
      </c>
      <c r="G186" s="56">
        <v>0.28404842254717799</v>
      </c>
      <c r="H186" s="80">
        <v>41.599998474121101</v>
      </c>
      <c r="I186" s="56">
        <v>0</v>
      </c>
      <c r="J186" s="20" t="e">
        <f>VLOOKUP($B186,'Core Indicators'!$E$3:$EU$848,147,FALSE)</f>
        <v>#N/A</v>
      </c>
      <c r="K186" s="57">
        <v>0.67522454261779785</v>
      </c>
      <c r="L186" s="80">
        <v>10</v>
      </c>
      <c r="M186" s="80">
        <v>98</v>
      </c>
      <c r="N186" s="56">
        <v>71</v>
      </c>
      <c r="O186" s="83" t="e">
        <f>VLOOKUP(B186,'Core Indicators'!$E$3:$G$9848,3,FALSE)</f>
        <v>#N/A</v>
      </c>
      <c r="P186" s="83">
        <v>175020</v>
      </c>
    </row>
    <row r="187" spans="1:16" x14ac:dyDescent="0.35">
      <c r="A187" s="26" t="s">
        <v>346</v>
      </c>
      <c r="B187" s="21" t="s">
        <v>345</v>
      </c>
      <c r="C187" s="80">
        <v>0.35294999999999987</v>
      </c>
      <c r="D187" s="56">
        <v>1</v>
      </c>
      <c r="E187" s="80">
        <v>0.16</v>
      </c>
      <c r="F187" s="80">
        <v>3.166666666666667</v>
      </c>
      <c r="G187" s="56">
        <v>0.28689324721715198</v>
      </c>
      <c r="H187" s="80">
        <v>35.2700004577637</v>
      </c>
      <c r="I187" s="56">
        <v>3</v>
      </c>
      <c r="J187" s="20" t="e">
        <f>VLOOKUP($B187,'Core Indicators'!$E$3:$EU$848,147,FALSE)</f>
        <v>#N/A</v>
      </c>
      <c r="K187" s="57">
        <v>-1.0651403665542603</v>
      </c>
      <c r="L187" s="80">
        <v>2.25</v>
      </c>
      <c r="M187" s="80">
        <v>7</v>
      </c>
      <c r="N187" s="56">
        <v>21</v>
      </c>
      <c r="O187" s="83" t="e">
        <f>VLOOKUP(B187,'Core Indicators'!$E$3:$G$9848,3,FALSE)</f>
        <v>#N/A</v>
      </c>
      <c r="P187" s="83">
        <v>425400</v>
      </c>
    </row>
    <row r="188" spans="1:16" x14ac:dyDescent="0.35">
      <c r="A188" s="26" t="s">
        <v>348</v>
      </c>
      <c r="B188" s="21" t="s">
        <v>347</v>
      </c>
      <c r="C188" s="80">
        <v>0</v>
      </c>
      <c r="D188" s="56">
        <v>12</v>
      </c>
      <c r="E188" s="80">
        <v>0</v>
      </c>
      <c r="F188" s="80" t="s">
        <v>446</v>
      </c>
      <c r="G188" s="56" t="s">
        <v>446</v>
      </c>
      <c r="H188" s="80">
        <v>37.180000305175803</v>
      </c>
      <c r="I188" s="56">
        <v>0</v>
      </c>
      <c r="J188" s="20" t="e">
        <f>VLOOKUP($B188,'Core Indicators'!$E$3:$EU$848,147,FALSE)</f>
        <v>#N/A</v>
      </c>
      <c r="K188" s="57">
        <v>3.4484181553125381E-2</v>
      </c>
      <c r="L188" s="80" t="s">
        <v>446</v>
      </c>
      <c r="M188" s="80">
        <v>81</v>
      </c>
      <c r="N188" s="56" t="s">
        <v>446</v>
      </c>
      <c r="O188" s="83" t="e">
        <f>VLOOKUP(B188,'Core Indicators'!$E$3:$G$9848,3,FALSE)</f>
        <v>#N/A</v>
      </c>
      <c r="P188" s="83">
        <v>12190</v>
      </c>
    </row>
    <row r="189" spans="1:16" x14ac:dyDescent="0.35">
      <c r="A189" s="26" t="s">
        <v>429</v>
      </c>
      <c r="B189" s="21" t="s">
        <v>349</v>
      </c>
      <c r="C189" s="80">
        <v>0.24655600000000011</v>
      </c>
      <c r="D189" s="56">
        <v>7</v>
      </c>
      <c r="E189" s="80">
        <v>0.12000000000000001</v>
      </c>
      <c r="F189" s="80">
        <v>3.8</v>
      </c>
      <c r="G189" s="56">
        <v>0.460951286761421</v>
      </c>
      <c r="H189" s="80">
        <v>46.939998626708999</v>
      </c>
      <c r="I189" s="56">
        <v>3</v>
      </c>
      <c r="J189" s="20" t="str">
        <f>VLOOKUP($B189,'Core Indicators'!$E$3:$EU$848,147,FALSE)</f>
        <v>x</v>
      </c>
      <c r="K189" s="57">
        <v>-1.9905811548233032</v>
      </c>
      <c r="L189" s="80">
        <v>2.5</v>
      </c>
      <c r="M189" s="80">
        <v>26</v>
      </c>
      <c r="N189" s="56">
        <v>17</v>
      </c>
      <c r="O189" s="83">
        <f>VLOOKUP(B189,'Core Indicators'!$E$3:$G$9848,3,FALSE)</f>
        <v>28228000</v>
      </c>
      <c r="P189" s="83">
        <v>882050</v>
      </c>
    </row>
    <row r="190" spans="1:16" x14ac:dyDescent="0.35">
      <c r="A190" s="26" t="s">
        <v>367</v>
      </c>
      <c r="B190" s="21" t="s">
        <v>350</v>
      </c>
      <c r="C190" s="80">
        <v>0.38874799999999998</v>
      </c>
      <c r="D190" s="56">
        <v>1</v>
      </c>
      <c r="E190" s="80">
        <v>0.10100000000000001</v>
      </c>
      <c r="F190" s="80">
        <v>3.35</v>
      </c>
      <c r="G190" s="56">
        <v>0.33737605352463601</v>
      </c>
      <c r="H190" s="80">
        <v>37.590000152587898</v>
      </c>
      <c r="I190" s="56">
        <v>3</v>
      </c>
      <c r="J190" s="20" t="e">
        <f>VLOOKUP($B190,'Core Indicators'!$E$3:$EU$848,147,FALSE)</f>
        <v>#N/A</v>
      </c>
      <c r="K190" s="57">
        <v>-0.26854208111763</v>
      </c>
      <c r="L190" s="80">
        <v>2.75</v>
      </c>
      <c r="M190" s="80">
        <v>20</v>
      </c>
      <c r="N190" s="56">
        <v>33</v>
      </c>
      <c r="O190" s="83" t="e">
        <f>VLOOKUP(B190,'Core Indicators'!$E$3:$G$9848,3,FALSE)</f>
        <v>#N/A</v>
      </c>
      <c r="P190" s="83">
        <v>310070</v>
      </c>
    </row>
    <row r="191" spans="1:16" x14ac:dyDescent="0.35">
      <c r="A191" s="26" t="s">
        <v>352</v>
      </c>
      <c r="B191" s="21" t="s">
        <v>351</v>
      </c>
      <c r="C191" s="80">
        <v>0.58879999999999999</v>
      </c>
      <c r="D191" s="56">
        <v>2</v>
      </c>
      <c r="E191" s="80">
        <v>0</v>
      </c>
      <c r="F191" s="80">
        <v>1.8</v>
      </c>
      <c r="G191" s="56">
        <v>0.76748947226836695</v>
      </c>
      <c r="H191" s="80">
        <v>35.889999389648402</v>
      </c>
      <c r="I191" s="56">
        <v>5</v>
      </c>
      <c r="J191" s="20">
        <f>VLOOKUP($B191,'Core Indicators'!$E$3:$EU$848,147,FALSE)</f>
        <v>10663</v>
      </c>
      <c r="K191" s="57">
        <v>-1.2379367351531982</v>
      </c>
      <c r="L191" s="80">
        <v>2</v>
      </c>
      <c r="M191" s="80">
        <v>13</v>
      </c>
      <c r="N191" s="56">
        <v>14</v>
      </c>
      <c r="O191" s="83">
        <f>VLOOKUP(B191,'Core Indicators'!$E$3:$G$9848,3,FALSE)</f>
        <v>30066000</v>
      </c>
      <c r="P191" s="83">
        <v>527970</v>
      </c>
    </row>
    <row r="192" spans="1:16" x14ac:dyDescent="0.35">
      <c r="A192" s="26" t="s">
        <v>354</v>
      </c>
      <c r="B192" s="21" t="s">
        <v>353</v>
      </c>
      <c r="C192" s="80">
        <v>0.73520000000000008</v>
      </c>
      <c r="D192" s="56">
        <v>8</v>
      </c>
      <c r="E192" s="80">
        <v>0</v>
      </c>
      <c r="F192" s="80">
        <v>6</v>
      </c>
      <c r="G192" s="56">
        <v>0.52614328626346296</v>
      </c>
      <c r="H192" s="80">
        <v>55.619998931884801</v>
      </c>
      <c r="I192" s="56">
        <v>0</v>
      </c>
      <c r="J192" s="20">
        <f>VLOOKUP($B192,'Core Indicators'!$E$3:$EU$848,147,FALSE)</f>
        <v>0</v>
      </c>
      <c r="K192" s="57">
        <v>-0.25282701849937439</v>
      </c>
      <c r="L192" s="80">
        <v>5</v>
      </c>
      <c r="M192" s="80">
        <v>55</v>
      </c>
      <c r="N192" s="56">
        <v>38</v>
      </c>
      <c r="O192" s="83">
        <f>VLOOKUP(B192,'Core Indicators'!$E$3:$G$9848,3,FALSE)</f>
        <v>16487000</v>
      </c>
      <c r="P192" s="83">
        <v>743390</v>
      </c>
    </row>
    <row r="193" spans="1:16" x14ac:dyDescent="0.35">
      <c r="A193" s="26" t="s">
        <v>356</v>
      </c>
      <c r="B193" s="21" t="s">
        <v>355</v>
      </c>
      <c r="C193" s="80">
        <v>0.36619999999999997</v>
      </c>
      <c r="D193" s="56">
        <v>0</v>
      </c>
      <c r="E193" s="80">
        <v>0.03</v>
      </c>
      <c r="F193" s="80">
        <v>3.8333333333333335</v>
      </c>
      <c r="G193" s="56">
        <v>0.54021535238125495</v>
      </c>
      <c r="H193" s="80" t="s">
        <v>446</v>
      </c>
      <c r="I193" s="56">
        <v>3</v>
      </c>
      <c r="J193" s="20">
        <f>VLOOKUP($B193,'Core Indicators'!$E$3:$EU$848,147,FALSE)</f>
        <v>6</v>
      </c>
      <c r="K193" s="57">
        <v>-1.3490862846374512</v>
      </c>
      <c r="L193" s="80">
        <v>2.75</v>
      </c>
      <c r="M193" s="80">
        <v>30</v>
      </c>
      <c r="N193" s="56">
        <v>22</v>
      </c>
      <c r="O193" s="83">
        <f>VLOOKUP(B193,'Core Indicators'!$E$3:$G$9848,3,FALSE)</f>
        <v>15413000</v>
      </c>
      <c r="P193" s="83">
        <v>386850</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17</vt:i4>
      </vt:variant>
      <vt:variant>
        <vt:lpstr>Named Ranges</vt:lpstr>
      </vt:variant>
      <vt:variant>
        <vt:i4>4</vt:i4>
      </vt:variant>
    </vt:vector>
  </HeadingPairs>
  <TitlesOfParts>
    <vt:vector size="21" baseType="lpstr">
      <vt:lpstr>What is the GCSI</vt:lpstr>
      <vt:lpstr>Key figures</vt:lpstr>
      <vt:lpstr>GCSI</vt:lpstr>
      <vt:lpstr>Impact of Crisis</vt:lpstr>
      <vt:lpstr>Conditions of affected people</vt:lpstr>
      <vt:lpstr>Complexity</vt:lpstr>
      <vt:lpstr>Core Indicators</vt:lpstr>
      <vt:lpstr>Crisis Indicator Data</vt:lpstr>
      <vt:lpstr>Country Indicator Data</vt:lpstr>
      <vt:lpstr>Regional Crises</vt:lpstr>
      <vt:lpstr>Reliability</vt:lpstr>
      <vt:lpstr>Lists</vt:lpstr>
      <vt:lpstr>Log</vt:lpstr>
      <vt:lpstr>Indicator Metadata</vt:lpstr>
      <vt:lpstr>Indicator Date hidden</vt:lpstr>
      <vt:lpstr>Indicator Date hidden2</vt:lpstr>
      <vt:lpstr>Imputed and missing data hidden</vt:lpstr>
      <vt:lpstr>'Indicator Metadata'!_2012.06.11___GFM_Indicator_List</vt:lpstr>
      <vt:lpstr>CrisisList</vt:lpstr>
      <vt:lpstr>GCSI!Print_Area</vt:lpstr>
      <vt:lpstr>GCSI!Print_Titles</vt:lpstr>
    </vt:vector>
  </TitlesOfParts>
  <Company>JRC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analyst</cp:lastModifiedBy>
  <cp:lastPrinted>2018-05-14T15:21:54Z</cp:lastPrinted>
  <dcterms:created xsi:type="dcterms:W3CDTF">2013-01-24T09:37:59Z</dcterms:created>
  <dcterms:modified xsi:type="dcterms:W3CDTF">2019-12-06T09:04:21Z</dcterms:modified>
</cp:coreProperties>
</file>